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шборд" sheetId="1" r:id="rId5"/>
    <sheet state="visible" name="Оперативна оцінка" sheetId="2" r:id="rId6"/>
    <sheet state="visible" name="Реєстр" sheetId="3" r:id="rId7"/>
    <sheet state="visible" name="Тактика" sheetId="4" r:id="rId8"/>
    <sheet state="visible" name="Контроль моделі" sheetId="5" r:id="rId9"/>
    <sheet state="visible" name="Налаштування" sheetId="6" r:id="rId10"/>
    <sheet state="visible" name="Архів оцінок" sheetId="7" r:id="rId11"/>
    <sheet state="hidden" name="Аудит покриття" sheetId="8" r:id="rId12"/>
    <sheet state="hidden" name="Розрахунок" sheetId="9" r:id="rId13"/>
    <sheet state="hidden" name="Календар 365" sheetId="10" r:id="rId14"/>
    <sheet state="hidden" name="Snapshot staging" sheetId="11" r:id="rId15"/>
    <sheet state="hidden" name="Walk-forward" sheetId="12" r:id="rId16"/>
    <sheet state="hidden" name="Глобальні хвилі" sheetId="13" r:id="rId17"/>
    <sheet state="hidden" name="RECENCY CANDIDATE" sheetId="14" r:id="rId18"/>
    <sheet state="hidden" name="FACTOR AUDIT" sheetId="15" r:id="rId19"/>
    <sheet state="hidden" name="BANDEROL SHADOW" sheetId="16" r:id="rId20"/>
    <sheet state="hidden" name="ATTACK QUANTITIES" sheetId="17" r:id="rId21"/>
  </sheets>
  <definedNames>
    <definedName hidden="1" localSheetId="1" name="_xlnm._FilterDatabase">'Оперативна оцінка'!$A$4:$V$26</definedName>
    <definedName hidden="1" localSheetId="6" name="_xlnm._FilterDatabase">'Архів оцінок'!$A$1:$AM$3810</definedName>
  </definedNames>
  <calcPr/>
</workbook>
</file>

<file path=xl/sharedStrings.xml><?xml version="1.0" encoding="utf-8"?>
<sst xmlns="http://schemas.openxmlformats.org/spreadsheetml/2006/main" count="173955" uniqueCount="9744">
  <si>
    <t>BADK LIVE — РЕЖИМНА БАЛІСТИЧНА МОДЕЛЬ</t>
  </si>
  <si>
    <t>Цільова дата</t>
  </si>
  <si>
    <t>День</t>
  </si>
  <si>
    <t>Версія</t>
  </si>
  <si>
    <t>Цільова ніч</t>
  </si>
  <si>
    <t>Дата після 00:00</t>
  </si>
  <si>
    <t>Фаза</t>
  </si>
  <si>
    <t>Audit cutoff</t>
  </si>
  <si>
    <t>Місто</t>
  </si>
  <si>
    <t>R56</t>
  </si>
  <si>
    <t>R90</t>
  </si>
  <si>
    <t>R180</t>
  </si>
  <si>
    <t>R365</t>
  </si>
  <si>
    <t>Історична база</t>
  </si>
  <si>
    <t>Домінантний день режиму</t>
  </si>
  <si>
    <t>Сила домінанти</t>
  </si>
  <si>
    <t>Зсув режиму</t>
  </si>
  <si>
    <t>Домінантний день = цільовому?</t>
  </si>
  <si>
    <t>Оперативний %</t>
  </si>
  <si>
    <t>Остання атака</t>
  </si>
  <si>
    <t>Support R56 • R365</t>
  </si>
  <si>
    <t>95% CI R365</t>
  </si>
  <si>
    <t>A-only R365</t>
  </si>
  <si>
    <t>Evidence</t>
  </si>
  <si>
    <t>Метод</t>
  </si>
  <si>
    <t>R56/R90/R180/R365 — raw same-weekday rates. Smoothed base = 50% all-day decay + 50% weekday decay, half-life 90 днів. Домінантний день лишається окремим режимним сигналом.</t>
  </si>
  <si>
    <t>Режим</t>
  </si>
  <si>
    <t>Домінантний день режиму — це найчастіший день балістичних attack-days за останні 56 днів. Він не замінює день, для якого зараз рахується %. Цільовий % завжди рахується для дня після 00:00 у поточній ночі.</t>
  </si>
  <si>
    <t>Невизначеність</t>
  </si>
  <si>
    <t>95% CI показує статистичну невизначеність R365 для цільового дня тижня. Support = кількість attack-days / covered occurrences. Це не інтервал для оперативного прогнозу.</t>
  </si>
  <si>
    <t>Model-selection evidence: 4 core cities on historical walk-forward. Expanded ACTIVE cities inherit the frozen v2.1-shrink specification but are not treated as independently validated until prospective backtest accumulates.</t>
  </si>
  <si>
    <t>Walk-forward</t>
  </si>
  <si>
    <t>Model selection заморожена на історичній валідації 4 core-моделей: 50/50 shrink + HL90. Суми та Кременчук мають повний 365D calendar + 365D walk-forward/backcast і входять як ACTIVE_EXTENDED після проходження onboarding gate; prospective якість оцінюється новими VALID_PRE_EVENT ночами.</t>
  </si>
  <si>
    <t>Global cycle</t>
  </si>
  <si>
    <t>Weekly anchor поки лишається контекстом: 01.08–24.09 pooled attack-rate 12,5% в anchor-дні проти 10,1% в інші дні (RR 1,24x), з різним напрямом по містах. Автоматичної поправки до % немає.</t>
  </si>
  <si>
    <t>v2.1-shrink: historical base = 50% weekday decay HL90 + 50% all-day decay HL90. Оперативний % лишається окремим шаром і не підміняється статистичною базою.</t>
  </si>
  <si>
    <t>MODEL STATUS</t>
  </si>
  <si>
    <t>Layer</t>
  </si>
  <si>
    <t>Version</t>
  </si>
  <si>
    <t>State</t>
  </si>
  <si>
    <t>Live nights</t>
  </si>
  <si>
    <t>Gate</t>
  </si>
  <si>
    <t>Historical base</t>
  </si>
  <si>
    <t>WF90D + 60/30 holdout; 50/50 frozen</t>
  </si>
  <si>
    <t>Operational layer</t>
  </si>
  <si>
    <t>Live backtest</t>
  </si>
  <si>
    <t>DAILY CYCLE</t>
  </si>
  <si>
    <t>Крок</t>
  </si>
  <si>
    <t>Дата</t>
  </si>
  <si>
    <t>Статус / результат</t>
  </si>
  <si>
    <t>Міста</t>
  </si>
  <si>
    <t>Наступна дія</t>
  </si>
  <si>
    <t>Примітка</t>
  </si>
  <si>
    <t>Останній аудит</t>
  </si>
  <si>
    <t>Закрито</t>
  </si>
  <si>
    <t>Audit-required і scoreable розділені. Суми завершили 365D backfill та ACTIVE; Житомир має live-audit start 29.09.</t>
  </si>
  <si>
    <t>Наступний STAT_20</t>
  </si>
  <si>
    <t>Зафіксувати pre-event snapshot</t>
  </si>
  <si>
    <t>Цільова дата після 00:00.</t>
  </si>
  <si>
    <t>Після STAT_20 — OPS_FINAL</t>
  </si>
  <si>
    <t>Для цієї дати historical base буде оновлена автоматично.</t>
  </si>
  <si>
    <t>Наступний аудит</t>
  </si>
  <si>
    <t>Після завершення ночі</t>
  </si>
  <si>
    <t>Cutoff рухається тільки після VERIFIED audit.</t>
  </si>
  <si>
    <t>BADK LIVE — ОПЕРАТИВНА ОЦІНКА</t>
  </si>
  <si>
    <t>Фактор</t>
  </si>
  <si>
    <t>Smoothed base 50/50 (авто)</t>
  </si>
  <si>
    <t>New test %</t>
  </si>
  <si>
    <t>SHADOW: Київ = HL30/60 кандидат; інші ACTIVE = Smoothed base 50/50. ±0,5 п.п. за кожне Підвищує/Знижує у рядках 13,16–22; Нейтрально/Н/Д = 0. Production не змінює.</t>
  </si>
  <si>
    <t>R56 поточного дня (авто)</t>
  </si>
  <si>
    <t>Короткий режимний сигнал для поточного дня тижня</t>
  </si>
  <si>
    <t>Домінантний день режиму (56д)</t>
  </si>
  <si>
    <t>City-specific домінантний день серед балістичних attack-days</t>
  </si>
  <si>
    <t>Частка домінантного дня серед attack-days за 56 днів</t>
  </si>
  <si>
    <t>Порівняння останніх 56 днів з попередніми 56</t>
  </si>
  <si>
    <t>Автоматичний індикатор, не прогноз</t>
  </si>
  <si>
    <t>Загальноукраїнський тижневий цикл</t>
  </si>
  <si>
    <t>Очікуємо новий цикл</t>
  </si>
  <si>
    <t>Автоматично з «Глобальні хвилі». DESCRIPTIVE CONTEXT ONLY: не змінює % автоматично до валідованого pre-event backtest.</t>
  </si>
  <si>
    <t>Доставка балістичних ракет</t>
  </si>
  <si>
    <t>Є / Немає / Н/Д. Фіксуємо сам факт доставки, без ручної ваги.</t>
  </si>
  <si>
    <t>Кількість споряджених ПУ Іскандер-М / KN-23</t>
  </si>
  <si>
    <t>Число ≥ 0. Порожньо = Н/Д. Не підставляти оцінку замість підтвердженої кількості.</t>
  </si>
  <si>
    <t>Кількість споряджених ПУ Циркон / Онікс</t>
  </si>
  <si>
    <t>КШМ 9С552 / ППІ 9С920</t>
  </si>
  <si>
    <t>Зафіксовано / Не зафіксовано / Н/Д.</t>
  </si>
  <si>
    <t>Активність 24 години</t>
  </si>
  <si>
    <t>Підвищує / Нейтрально / Знижує / Н/Д. Оцінка напряму впливу за останні 24 год.</t>
  </si>
  <si>
    <t>Активність 72 години</t>
  </si>
  <si>
    <t>Підвищує / Нейтрально / Знижує / Н/Д. Оцінка напряму впливу за останні 72 год.</t>
  </si>
  <si>
    <t>Дружні дані ГУР</t>
  </si>
  <si>
    <t>Підвищує / Нейтрально / Знижує / Н/Д. Без числової ваги до калібрування.</t>
  </si>
  <si>
    <t>Дружні зовнішні дані</t>
  </si>
  <si>
    <t>Попередження ПС</t>
  </si>
  <si>
    <t>Є / Немає / Н/Д. Фіксуємо наявність попередження ПС.</t>
  </si>
  <si>
    <t>Попередження ГУР</t>
  </si>
  <si>
    <t>Є / Немає / Н/Д. Фіксуємо наявність попередження ГУР.</t>
  </si>
  <si>
    <t>Наші добрі дрони</t>
  </si>
  <si>
    <t>Вплив на базу: На полюванні −3 п.п.; Без полювання +3 п.п.; не летіли = без змін. Очищається о 05:00.</t>
  </si>
  <si>
    <t>Робочий % - після індикаторів</t>
  </si>
  <si>
    <t>Авто після 05:00: Київ = Smoothed base 50/50; інші ACTIVE міста = R56 поточного дня; далі ±3 п.п. за «Наші добрі дрони». До 05:00 показується archived OPS_FINAL.</t>
  </si>
  <si>
    <t>Коментар / рішення на ніч</t>
  </si>
  <si>
    <t>ID</t>
  </si>
  <si>
    <t>Місто / модель</t>
  </si>
  <si>
    <t>Категорія загрози</t>
  </si>
  <si>
    <t>Дата балістичної фази</t>
  </si>
  <si>
    <t>День тижня</t>
  </si>
  <si>
    <t>№ тижня місяця</t>
  </si>
  <si>
    <t>Частина місяця</t>
  </si>
  <si>
    <t>Атак цієї доби</t>
  </si>
  <si>
    <t>Географія</t>
  </si>
  <si>
    <t>Тип ракети / засобу</t>
  </si>
  <si>
    <t>Комбінована атака</t>
  </si>
  <si>
    <t>Рівень підтвердження</t>
  </si>
  <si>
    <t>Короткий опис</t>
  </si>
  <si>
    <t>Джерело 1</t>
  </si>
  <si>
    <t>Джерело 2</t>
  </si>
  <si>
    <t>Початок усієї операції</t>
  </si>
  <si>
    <t>Час балістичної фази</t>
  </si>
  <si>
    <t>Балістичних ракет по регіону</t>
  </si>
  <si>
    <t>Статус кількості ракет</t>
  </si>
  <si>
    <t>Прямі влучання балістики в житло</t>
  </si>
  <si>
    <t>Статус атрибуції</t>
  </si>
  <si>
    <t>Географія влучання</t>
  </si>
  <si>
    <t>Тип житла</t>
  </si>
  <si>
    <t>Пошкоджено житлових будинків (усі засоби)</t>
  </si>
  <si>
    <t>Джерело наслідків</t>
  </si>
  <si>
    <t>Примітка до наслідків</t>
  </si>
  <si>
    <t>Зона моделі</t>
  </si>
  <si>
    <t>Статус аудиту</t>
  </si>
  <si>
    <t>ID епізоду</t>
  </si>
  <si>
    <t>Балістика</t>
  </si>
  <si>
    <t>Крилаті ракети</t>
  </si>
  <si>
    <t>Х-101/Х-555</t>
  </si>
  <si>
    <t>Shahed/Герань</t>
  </si>
  <si>
    <t>Онікс</t>
  </si>
  <si>
    <t>Бандероль</t>
  </si>
  <si>
    <t>Іскандер-К</t>
  </si>
  <si>
    <t>Інші ракети</t>
  </si>
  <si>
    <t>К-сть БПЛА</t>
  </si>
  <si>
    <t>К-сть ракет</t>
  </si>
  <si>
    <t>Профіль атаки</t>
  </si>
  <si>
    <t>Статус профілю</t>
  </si>
  <si>
    <t>Період режиму</t>
  </si>
  <si>
    <t>Використання в моделі</t>
  </si>
  <si>
    <t>Дніпро</t>
  </si>
  <si>
    <t>Балістика / швидкісні ракети</t>
  </si>
  <si>
    <t>2024-11-21</t>
  </si>
  <si>
    <t>Четвер</t>
  </si>
  <si>
    <t>3</t>
  </si>
  <si>
    <t>Кінець</t>
  </si>
  <si>
    <t>1</t>
  </si>
  <si>
    <t>Орєшнік / балістична ракета середньої дальності</t>
  </si>
  <si>
    <t>Так</t>
  </si>
  <si>
    <t>A — пряма локальна прив’язка</t>
  </si>
  <si>
    <t>21 листопада Дніпро атаковано новою балістичною ракетою, Кинджалом та сімома Х-101.</t>
  </si>
  <si>
    <t>https://suspilne.media/dnipro/884789-armia-rf-atakuvala-dnipro-mizkontinentalnou-balisticnou-raketou-kindzalom-i-h-101/</t>
  </si>
  <si>
    <t/>
  </si>
  <si>
    <t>У реєстрі зберігаємо підтверджений факт балістичного компонента; остаточна технічна назва не впливає на епізод.</t>
  </si>
  <si>
    <t>05:00</t>
  </si>
  <si>
    <t>05:00–07:00</t>
  </si>
  <si>
    <t>Підтверджено</t>
  </si>
  <si>
    <t>Включено — прямий підтверджений балістичний епізод по Дніпру</t>
  </si>
  <si>
    <t>DNI-20241121-003</t>
  </si>
  <si>
    <t>Ні</t>
  </si>
  <si>
    <t>9</t>
  </si>
  <si>
    <t>балістика + Х-101/Х-555 + інші ракети</t>
  </si>
  <si>
    <t>Підтверджено джерелом</t>
  </si>
  <si>
    <t>2025-04-10</t>
  </si>
  <si>
    <t>2</t>
  </si>
  <si>
    <t>Початок</t>
  </si>
  <si>
    <t>Балістичне озброєння</t>
  </si>
  <si>
    <t>10 квітня по Дніпру застосовано балістичне озброєння; є загиблий і поранені.</t>
  </si>
  <si>
    <t>https://suspilne.media/dnipro/991861-u-dnipri-prolunali-zvuki-vibuhu/</t>
  </si>
  <si>
    <t>Повітряні сили повідомляли про балістичне озброєння та швидкісну ціль на Дніпро.</t>
  </si>
  <si>
    <t>Тип/кількість локально не уточнюємо</t>
  </si>
  <si>
    <t>DNI-20250410-002</t>
  </si>
  <si>
    <t>балістика</t>
  </si>
  <si>
    <t>Харків</t>
  </si>
  <si>
    <t>2025-06-02</t>
  </si>
  <si>
    <t>Понеділок</t>
  </si>
  <si>
    <t>2 балістичні ракети; KN-23 / 9М723 Іскандер — остаточний subtype не встановлено</t>
  </si>
  <si>
    <t>На світанку 2 червня по Київському району Харкова РФ вдарила двома засобами балістичного ураження.</t>
  </si>
  <si>
    <t>https://kharkivoda.gov.ua/news/131680</t>
  </si>
  <si>
    <t>https://suspilne.media/kharkiv/1032343-dla-udaru-po-harkovu-rosiani-jmovirno-vikoristali-pivnicnokorejski-kn-23-comu-ne-vdaetsa-utocniti-tip-raket/</t>
  </si>
  <si>
    <t>Балістичний клас і кількість підтверджені; точний subtype не фіксуємо без остаточної експертизи.</t>
  </si>
  <si>
    <t>~04:08</t>
  </si>
  <si>
    <t>Підтверджено: 2</t>
  </si>
  <si>
    <t>Балістика підтверджена</t>
  </si>
  <si>
    <t>Наслідки в Київському районі; паралельно місто атакували БпЛА.</t>
  </si>
  <si>
    <t>Включено — пряме підтвердження двох балістичних ракет по Харкову</t>
  </si>
  <si>
    <t>KHR-20250602-180</t>
  </si>
  <si>
    <t>балістика + БпЛА</t>
  </si>
  <si>
    <t>Профіль підтверджено за двома джерелами</t>
  </si>
  <si>
    <t>Київ</t>
  </si>
  <si>
    <t>2025-06-06</t>
  </si>
  <si>
    <t>П’ятниця</t>
  </si>
  <si>
    <t>Київ + область</t>
  </si>
  <si>
    <t>Core ballistic</t>
  </si>
  <si>
    <t>A — пряма/локальна прив’язка</t>
  </si>
  <si>
    <t>Масована комбінована атака Києва та області із застосуванням балістики</t>
  </si>
  <si>
    <t>https://www.pravda.com.ua/news/2025/06/06/7515869/</t>
  </si>
  <si>
    <t>https://suspilne.media/kyiv/1035803-armia-rf-atakuvala-kiivsinu-poskodzeni-privatni-budinki/</t>
  </si>
  <si>
    <t>Пряме підтвердження балістичної складової по столиці.</t>
  </si>
  <si>
    <t>Включено — 06.06: КМВА прямо підтвердила комбіновану атаку Києва балістикою та ударними БпЛА</t>
  </si>
  <si>
    <t>KYI-20250606-139</t>
  </si>
  <si>
    <t>Профіль підтверджено за джерелами аудованого реєстру</t>
  </si>
  <si>
    <t>2025-06-10</t>
  </si>
  <si>
    <t>Вівторок</t>
  </si>
  <si>
    <t>Масована атака Києва та області: БпЛА, крилаті та балістичні ракети</t>
  </si>
  <si>
    <t>https://www.pravda.com.ua/news/2025/06/10/7516465/</t>
  </si>
  <si>
    <t>https://suspilne.media/kyiv/1038329-u-kievi-8-ludej-postrazdali-cerez-ataku-rf-10-cervna/</t>
  </si>
  <si>
    <t>Пряме підтвердження балістики по Києву.</t>
  </si>
  <si>
    <t>Включено — 10.06: Повітряні сили повідомили про балістичну ракету, що підлітала до Києва; у столиці пролунала серія вибухів</t>
  </si>
  <si>
    <t>KYI-20250610-138</t>
  </si>
  <si>
    <t>2025-06-17</t>
  </si>
  <si>
    <t>Середина</t>
  </si>
  <si>
    <t>Масована атака Києва та області з балістичною складовою</t>
  </si>
  <si>
    <t>https://suspilne.media/kyiv/1044811-rf-atakuvala-kiiv-balistikou-ta-dronami-e-poraneni/</t>
  </si>
  <si>
    <t>https://www.pravda.com.ua/news/2025/06/17/7517421/</t>
  </si>
  <si>
    <t>Пряме підтвердження балістики по столиці.</t>
  </si>
  <si>
    <t>Включено — 17.06: офіційна київська інформація прямо підтверджує застосування по столиці крилатих і балістичних ракет та БпЛА</t>
  </si>
  <si>
    <t>KYI-20250617-137</t>
  </si>
  <si>
    <t>2025-06-23</t>
  </si>
  <si>
    <t>Комбінована атака Києва та Київщини балістикою, крилатими ракетами та БпЛА</t>
  </si>
  <si>
    <t>https://suspilne.media/kyiv/1051535-ataka-na-kiiv-ta-oblast-e-zagibli-ta-poraneni/</t>
  </si>
  <si>
    <t>https://www.pravda.com.ua/news/2025/06/23/7518527/</t>
  </si>
  <si>
    <t>Включено — 23.06: комбінована атака Києва із застосуванням балістики підтверджена; серії вибухів у столиці під час балістичної загрози</t>
  </si>
  <si>
    <t>KYI-20250623-135</t>
  </si>
  <si>
    <t>Одеса</t>
  </si>
  <si>
    <t>Одеса + Одеська область</t>
  </si>
  <si>
    <t>Балістичні ракети — тип не уточнений</t>
  </si>
  <si>
    <t>Ні/окремий ракетний епізод</t>
  </si>
  <si>
    <t>Удень 23 червня Білгород-Дністровський атаковано двома балістичними ракетами; зруйновано ліцей, є загиблі та поранені.</t>
  </si>
  <si>
    <t>https://suspilne.media/odesa/1049495-rf-atakuvala-bilgorod-dnistrovskij-balistikou-pid-zavalami-navcalnogo-zakladu-mozut-buti-ludi/</t>
  </si>
  <si>
    <t>https://suspilne.media/odesa/1067853-udar-po-bilgorod-dnistrovskomu-liceu-na-odesini-ekologi-pidrahuvali-zbitki/</t>
  </si>
  <si>
    <t>Пряма локальна прив’язка; кількість 2 підтверджена у пізнішому матеріалі Суспільного.</t>
  </si>
  <si>
    <t>Включено — 23.06: прямий підтверджений балістичний удар по Білгороду-Дністровському</t>
  </si>
  <si>
    <t>ODS-20250623-136</t>
  </si>
  <si>
    <t>2025-06-24</t>
  </si>
  <si>
    <t>Іскандер-М</t>
  </si>
  <si>
    <t>A — офіційне підтвердження ПК Південь</t>
  </si>
  <si>
    <t>Удень 24 червня Одещину атаковано двома балістичними ракетами Іскандер-М із ТОТ Криму.</t>
  </si>
  <si>
    <t>https://ivms.mil.gov.ua/wp-content/uploads/2025/07/dovidka-22.06-30.06.2025-1.pdf</t>
  </si>
  <si>
    <t>Окремий епізод наступної доби; не зливати з ударом по Білгороду-Дністровському 23.06.</t>
  </si>
  <si>
    <t>Іскандер-М підтверджено</t>
  </si>
  <si>
    <t>Включено — 24.06: ПК Південь підтверджує 2 Іскандер-М по Одещині</t>
  </si>
  <si>
    <t>ODS-20250624-134</t>
  </si>
  <si>
    <t>4</t>
  </si>
  <si>
    <t>Балістичні ракети</t>
  </si>
  <si>
    <t>24 червня 2025 Дніпро зазнав масованої атаки; балістичними ракетами уражено промислове підприємство, пошкоджено понад сотню будівель.</t>
  </si>
  <si>
    <t>https://suspilne.media/dnipro/1406366-svitla-ne-bulo-majze-piv-roku-u-dnipri-vidremontuvali-gurtozitok-pisla-udaru-rf-u-cervni-2025-roku/</t>
  </si>
  <si>
    <t>Пряме ретроспективне підтвердження балістичного удару саме по Дніпру.</t>
  </si>
  <si>
    <t>Кількість локально не встановлена</t>
  </si>
  <si>
    <t>DNI-20250624-009</t>
  </si>
  <si>
    <t>2025-06-29</t>
  </si>
  <si>
    <t>Неділя</t>
  </si>
  <si>
    <t>Масована атака Києва та області: дрони, крилаті й балістичні ракети</t>
  </si>
  <si>
    <t>https://www.pravda.com.ua/news/2025/06/29/7519537/</t>
  </si>
  <si>
    <t>https://suspilne.media/kyiv/1057335-ataka-na-kiiv-ta-oblast-e-zagibli-ta-poraneni/</t>
  </si>
  <si>
    <t>Поза city-only / архів аудиту</t>
  </si>
  <si>
    <t>Виключено — 29.06: загальноукраїнська атака містила балістику, але локально по Києву підтверджена атака БпЛА; прямої прив’язки балістичного епізоду до столиці не встановлено</t>
  </si>
  <si>
    <t>KYI-20250629-133</t>
  </si>
  <si>
    <t>БпЛА</t>
  </si>
  <si>
    <t>Профіль не включено до чистої моделі; локально підтверджено БпЛА</t>
  </si>
  <si>
    <t>2025-07-04</t>
  </si>
  <si>
    <t>https://www.pravda.com.ua/news/2025/07/04/7520247/</t>
  </si>
  <si>
    <t>https://suspilne.media/kyiv/1061729-rf-atakuvala-kiiv-balistikou-ta-dronami/</t>
  </si>
  <si>
    <t>Включено — 04.07: Повітряні сили прямо повідомили «балістика на Київ»; у столиці пролунала серія вибухів</t>
  </si>
  <si>
    <t>KYI-20250704-132</t>
  </si>
  <si>
    <t>B — локальна прив’язка підтверджена кількома джерелами</t>
  </si>
  <si>
    <t>Вдень 4 липня підтверджено балістичний удар по Дніпру; зведені дані ідентифікують Іскандер-М.</t>
  </si>
  <si>
    <t>https://dp.informator.ua/uk/dnipro-v-ukrittya-vorog-vdariv-balistichnoyu-raketoyu-bulo-chutno-vibuh</t>
  </si>
  <si>
    <t>https://suspilne.media/dnipro/1058981-armia-rf-atakuvala-cotiri-rajoni-dnipropetrovsini-e-poraneni-ta-rujnuvanna/</t>
  </si>
  <si>
    <t>Не змішувати з нічною атакою по Києву та іншими ударами по області.</t>
  </si>
  <si>
    <t>~16:00</t>
  </si>
  <si>
    <t>Підтверджено зведеними джерелами</t>
  </si>
  <si>
    <t>Включено — підтверджений балістичний епізод по Дніпру</t>
  </si>
  <si>
    <t>DNI-20250704-011</t>
  </si>
  <si>
    <t>Підтверджено перехресними джерелами</t>
  </si>
  <si>
    <t>2025-07-10</t>
  </si>
  <si>
    <t>Масована атака Києва та області балістикою та БпЛА</t>
  </si>
  <si>
    <t>https://www.pravda.com.ua/news/2025/07/10/7521195/</t>
  </si>
  <si>
    <t>https://suspilne.media/kyiv/1067715-ataka-na-kiiv-ta-oblast-e-zagibli-ta-poraneni/</t>
  </si>
  <si>
    <t>Пряме підтвердження балістичної складової.</t>
  </si>
  <si>
    <t>Включено — 10.07: КМВА прямо підтвердила комбіновану атаку Києва балістикою та ударними БпЛА</t>
  </si>
  <si>
    <t>KYI-20250710-131</t>
  </si>
  <si>
    <t>2025-07-12</t>
  </si>
  <si>
    <t>Субота</t>
  </si>
  <si>
    <t>Нічна атака Києва та Київщини балістикою і БпЛА</t>
  </si>
  <si>
    <t>https://www.pravda.com.ua/news/2025/07/12/7521514/</t>
  </si>
  <si>
    <t>https://suspilne.media/kyiv/1069595-rf-atakuvala-kiiv-balistikou-ta-dronami/</t>
  </si>
  <si>
    <t>Виключено — 12.07: у перевіреному зведенні атаки підтверджені БпЛА та крилаті Х-101; прямого балістичного епізоду по Києву не встановлено</t>
  </si>
  <si>
    <t>KYI-20250712-130</t>
  </si>
  <si>
    <t>Профіль не включено до чистої моделі; збережено для аудиту</t>
  </si>
  <si>
    <t>2025-07-14</t>
  </si>
  <si>
    <t>Удень 14 липня Одещину атаковано балістичною ракетою Іскандер-М.</t>
  </si>
  <si>
    <t>https://suspilne.media/odesa/1073433-obstril-odesini-14-lipna-ekologi-pidrahuvali-zbitki/</t>
  </si>
  <si>
    <t>ПК Південь прямо підтвердило Іскандер-М.</t>
  </si>
  <si>
    <t>Включено — 14.07: пряме підтвердження Іскандер-М по Одещині</t>
  </si>
  <si>
    <t>ODS-20250714-129</t>
  </si>
  <si>
    <t>Кривий Ріг</t>
  </si>
  <si>
    <t>2025-07-16</t>
  </si>
  <si>
    <t>Середа</t>
  </si>
  <si>
    <t>Балістична ракета — тип не уточнений</t>
  </si>
  <si>
    <t>16 липня Кривий Ріг атаковано балістичною ракетою та 28 ударними БпЛА; пошкоджено промислову й енергетичну інфраструктуру.</t>
  </si>
  <si>
    <t>https://www.pravda.com.ua/news/2025/07/16/7521929/</t>
  </si>
  <si>
    <t>https://1kr.ua/ua/news-108347.html</t>
  </si>
  <si>
    <t>Балістична складова й локальна прив’язка підтверджені; тип ракети не уточнюємо.</t>
  </si>
  <si>
    <t>Одна балістична ракета за локальними повідомленнями</t>
  </si>
  <si>
    <t>Включено — пряме підтвердження балістичного удару по Кривому Рогу</t>
  </si>
  <si>
    <t>KRR-20250716-157</t>
  </si>
  <si>
    <t>28</t>
  </si>
  <si>
    <t>Профіль підтверджено</t>
  </si>
  <si>
    <t>2025-07-21</t>
  </si>
  <si>
    <t>Х-47М2 Кинджал + Калібр + Іскандер-К + Х-101</t>
  </si>
  <si>
    <t>B — прямий комбінований удар по Києву; аеробалістичний компонент підтверджено в тому самому пакеті</t>
  </si>
  <si>
    <t>21 липня Київ зазнав комбінованого удару; Повітряні сили повідомляли про ракету на Київ, а пакет атаки містив 5 аеробалістичних Х-47М2 «Кинджал», Калібри, Іскандер-К та Х-101.</t>
  </si>
  <si>
    <t>https://www.pravda.com.ua/news/2025/07/21/7522668/</t>
  </si>
  <si>
    <t>https://www.pravda.com.ua/news/2025/07/21/7522688/</t>
  </si>
  <si>
    <t>Включено за canonical combined-package rule: точний subtype київської ракети не переносимо, але city-directed combined attack + Kinzhal у тому самому пакеті підтверджені.</t>
  </si>
  <si>
    <t>Київ + ближня агломерація</t>
  </si>
  <si>
    <t>Включено з B-рівнем — Київ під комбінованим ракетним ударом; пакет містив підтверджений аеробалістичний компонент</t>
  </si>
  <si>
    <t>KYI-20250721-128</t>
  </si>
  <si>
    <t>Кинджал + крилаті ракети + БпЛА</t>
  </si>
  <si>
    <t>Delta-check 29.09.2026: переведено з extended-only до BADK ballistic layer за combined-package rule.</t>
  </si>
  <si>
    <t>2025-07-26</t>
  </si>
  <si>
    <t>Балістичні ракети — subtype не уточнений</t>
  </si>
  <si>
    <t>У ніч на 26 липня Харків зазнав комбінованої атаки КАБами, балістичними ракетами та ударними БпЛА; міська влада підсумувала два балістичні удари.</t>
  </si>
  <si>
    <t>https://suspilne.media/kharkiv/1075995-harkiv-i-peredmista-atakuvali-balistikou-ce-druga-seria-vibuhiv-za-nic-26-lipna/</t>
  </si>
  <si>
    <t>https://www.pravda.com.ua/news/2025/07/26/7523489/</t>
  </si>
  <si>
    <t>До clean-моделі зараховується city attack-day; два ракетні удари поза містом не додаються до локальної кількості.</t>
  </si>
  <si>
    <t>~01:30–03:00</t>
  </si>
  <si>
    <t>Підтверджено міською владою: 2</t>
  </si>
  <si>
    <t>Комбінований удар; наслідки не приписувати виключно балістиці.</t>
  </si>
  <si>
    <t>Включено — прямі балістичні удари по Харкову</t>
  </si>
  <si>
    <t>KHR-20250726-181</t>
  </si>
  <si>
    <t>15</t>
  </si>
  <si>
    <t>КАБ + балістика + БпЛА</t>
  </si>
  <si>
    <t>Крилаті ракети / Іскандер-К</t>
  </si>
  <si>
    <t>2025-07-31</t>
  </si>
  <si>
    <t>Масована атака Києва та Київщини балістикою та БпЛА</t>
  </si>
  <si>
    <t>https://www.pravda.com.ua/news/2025/07/31/7524472/</t>
  </si>
  <si>
    <t>https://suspilne.media/kyiv/1087825-ataka-na-kiiv-ta-oblast-e-zagibli-ta-poraneni/</t>
  </si>
  <si>
    <t>Включено до розширеного ракетного % — 31.07: по Києву підтверджено 8 крилатих Іскандер-К; не рахувати в чистому балістичному %</t>
  </si>
  <si>
    <t>KYI-20250731-127</t>
  </si>
  <si>
    <t>Іскандер-К + БпЛА</t>
  </si>
  <si>
    <t>Підтверджено — Іскандер-К є крилатою ракетою; лише розширений ракетний шар</t>
  </si>
  <si>
    <t>2025-08-05</t>
  </si>
  <si>
    <t>Уночі 5 серпня Одещину атаковано балістичною ракетою Іскандер-М із ТОТ Криму.</t>
  </si>
  <si>
    <t>https://suspilne.media/odesa/1083097-1259-den-vijni-hronika-podij-v-odesi-j-odeskij-oblasti/</t>
  </si>
  <si>
    <t>ПК Південь.</t>
  </si>
  <si>
    <t>Включено — 05.08: ПК Південь підтверджує Іскандер-М по Одещині</t>
  </si>
  <si>
    <t>ODS-20250805-126</t>
  </si>
  <si>
    <t>2025-08-07</t>
  </si>
  <si>
    <t>Масована нічна атака Києва та області балістикою і БпЛА</t>
  </si>
  <si>
    <t>https://www.pravda.com.ua/news/2025/08/07/7525534/</t>
  </si>
  <si>
    <t>https://suspilne.media/kyiv/1094935-rf-atakuvala-kiiv-balistikou-ta-dronami/</t>
  </si>
  <si>
    <t>Виключено — 07.08: Повітряні сили зафіксували нічну атаку лише 112 БпЛА; балістичного удару по Києву не було</t>
  </si>
  <si>
    <t>KYI-20250807-125</t>
  </si>
  <si>
    <t>2025-08-08</t>
  </si>
  <si>
    <t>Ракетна атака Києва з балістичною складовою</t>
  </si>
  <si>
    <t>https://www.pravda.com.ua/news/2025/08/08/7525714/</t>
  </si>
  <si>
    <t>https://suspilne.media/kyiv/1096015-rf-atakuvala-kiiv-balistikou/</t>
  </si>
  <si>
    <t>Виключено — 08.08: Повітряні сили зафіксували БпЛА та швидкісні реактивні БпЛА; балістичного удару по Києву не було</t>
  </si>
  <si>
    <t>KYI-20250808-124</t>
  </si>
  <si>
    <t>2025-08-17</t>
  </si>
  <si>
    <t>Іскандер-М — за сукупністю локальних даних</t>
  </si>
  <si>
    <t>Близько 22:50 17 серпня балістична ракета влучила в Індустріальному районі Харкова.</t>
  </si>
  <si>
    <t>https://suspilne.media/kharkiv/1092810-rosijska-balisticna-raketa-vlucila-v-industrialnomu-rajoni-harkova-aki-naslidki/</t>
  </si>
  <si>
    <t>https://www.pravda.com.ua/news/2025/08/17/7526619/</t>
  </si>
  <si>
    <t>Пряме локальне підтвердження балістичного класу; ХОВА у добовому зведенні вказала Іскандер-М.</t>
  </si>
  <si>
    <t>~22:50</t>
  </si>
  <si>
    <t>Підтверджено: 1</t>
  </si>
  <si>
    <t>Влучання поблизу житлової забудови; не приписуємо конкретні пошкодження без окремої атрибуції.</t>
  </si>
  <si>
    <t>Включено — прямий балістичний удар по Харкову</t>
  </si>
  <si>
    <t>KHR-20250817-182</t>
  </si>
  <si>
    <t>2025-08-19</t>
  </si>
  <si>
    <t>A — офіційне локальне підтвердження</t>
  </si>
  <si>
    <t>Пізно ввечері 19 серпня Одещину атаковано двома балістичними ракетами Іскандер-М; одну збито.</t>
  </si>
  <si>
    <t>https://ivms.mil.gov.ua/wp-content/uploads/2025/08/dovidka-15.08-21.08.2025-1.pdf</t>
  </si>
  <si>
    <t>Другий окремий балістичний епізод цієї доби; не зливати з нічним ударом.</t>
  </si>
  <si>
    <t>пізно ввечері</t>
  </si>
  <si>
    <t>Включено — 19.08 вечір: окремий удар 2 Іскандер-М по Одещині</t>
  </si>
  <si>
    <t>ODS-20250819-122</t>
  </si>
  <si>
    <t>Іскандер-М (ймовірно)</t>
  </si>
  <si>
    <t>Уночі 19 серпня Одещину атаковано однією балістичною ракетою, ймовірно Іскандер-М.</t>
  </si>
  <si>
    <t>https://suspilne.media/odesa/1093696-1273-den-vijni-hronika-podij-v-odesi-j-odeskij-oblasti/</t>
  </si>
  <si>
    <t>Перший із двох окремих балістичних епізодів 19.08.</t>
  </si>
  <si>
    <t>ніч</t>
  </si>
  <si>
    <t>Балістика підтверджена; Іскандер-М імовірно</t>
  </si>
  <si>
    <t>Включено — 19.08 ніч: окремий підтверджений балістичний епізод по Одещині</t>
  </si>
  <si>
    <t>ODS-20250819-123</t>
  </si>
  <si>
    <t>2025-08-20</t>
  </si>
  <si>
    <t>Увечері 20 серпня Одещину атаковано двома балістичними ракетами Іскандер-М із ТОТ Криму.</t>
  </si>
  <si>
    <t>https://suspilne.media/odesa/1095450-1275-den-vijni-hronika-podij-v-odesi-j-odeskij-oblasti/</t>
  </si>
  <si>
    <t>Окремий епізод наступної доби.</t>
  </si>
  <si>
    <t>вечір</t>
  </si>
  <si>
    <t>Включено — 20.08: пряме підтвердження 2 Іскандер-М по Одещині</t>
  </si>
  <si>
    <t>ODS-20250820-121</t>
  </si>
  <si>
    <t>2025-08-28</t>
  </si>
  <si>
    <t>Масована атака Києва та області балістикою і БпЛА</t>
  </si>
  <si>
    <t>https://www.pravda.com.ua/news/2025/08/28/7528865/</t>
  </si>
  <si>
    <t>https://suspilne.media/kyiv/1116335-ataka-na-kiiv-ta-oblast-e-zagibli-ta-poraneni/</t>
  </si>
  <si>
    <t>Включено — 28.08: масований удар по Києву із застосуванням Іскандер-М/KN-23 та інших засобів; балістична складова і наслідки в столиці підтверджені</t>
  </si>
  <si>
    <t>KYI-20250828-120</t>
  </si>
  <si>
    <t>2025-09-07</t>
  </si>
  <si>
    <t>Масована комбінована атака Києва та області з балістичною складовою</t>
  </si>
  <si>
    <t>https://www.pravda.com.ua/news/2025/09/07/7530561/</t>
  </si>
  <si>
    <t>https://suspilne.media/kyiv/1126595-ataka-na-kiiv-ta-oblast-e-zagibli-ta-poraneni/</t>
  </si>
  <si>
    <t>Включено до розширеного ракетного % — 07.09: по Києву підтверджений крилатий Іскандер-К; балістичні Іскандер-М/KN-23 цієї ночі по столиці не підтверджені, тому в чистий балістичний % не входить</t>
  </si>
  <si>
    <t>KYI-20250907-119</t>
  </si>
  <si>
    <t>7 вересня Кривий Ріг зазнав масованої комбінованої атаки: балістичні та крилаті ракети, а також ударні БпЛА.</t>
  </si>
  <si>
    <t>https://www.pravda.com.ua/news/2025/09/07/7529685/</t>
  </si>
  <si>
    <t>https://1kr.ua/ua/news-105296.html</t>
  </si>
  <si>
    <t>Локальні джерела розходяться в точній кількості балістичних ракет, тому число не фіксуємо як офіційне.</t>
  </si>
  <si>
    <t>Точна локальна кількість не встановлена</t>
  </si>
  <si>
    <t>Включено — пряме підтвердження балістичної складової по Кривому Рогу</t>
  </si>
  <si>
    <t>KRR-20250907-158</t>
  </si>
  <si>
    <t>балістика + крилаті ракети + БпЛА</t>
  </si>
  <si>
    <t>2025-09-13</t>
  </si>
  <si>
    <t>Іскандер-М/KN-23</t>
  </si>
  <si>
    <t>Увечері 13 вересня РФ завдала ракетного удару по Дніпру; Повітряні сили повідомили про Іскандер-М/KN-23.</t>
  </si>
  <si>
    <t>https://suspilne.media/dnipro/1114358-raketna-ataka-na-dnipro-obstrili-prifrontovih-gromad-ppo-zbila-cotiri-droni-ak-minula-nic-proti-14-veresna/</t>
  </si>
  <si>
    <t>Пряме підтвердження типу і міста.</t>
  </si>
  <si>
    <t>Підтверджено ПС</t>
  </si>
  <si>
    <t>DNI-20250913-001</t>
  </si>
  <si>
    <t>2025-09-20</t>
  </si>
  <si>
    <t>Іскандер-М/KN-23 + Х-101 — локальний subtype в агломерації не рознесено</t>
  </si>
  <si>
    <t>B — комбінована ракетна атака ближньої агломерації + підтверджений балістичний пакет</t>
  </si>
  <si>
    <t>20 вересня Київщину атакували ракетами та БпЛА; наслідки зафіксовано у Бучанському та Бориспільському районах, що входять у scope моделі Києва. Загальний пакет містив 8 Іскандер-М/KN-23 та 32 Х-101.</t>
  </si>
  <si>
    <t>https://www.pravda.com.ua/news/2025/09/20/7531690/</t>
  </si>
  <si>
    <t>https://www.pravda.com.ua/news/2025/09/20/7531685/</t>
  </si>
  <si>
    <t>Не приписуємо конкретний subtype конкретній локації. Включення базується на city/agglomeration scope + локальній комбінованій ракетній атаці + підтвердженому балістичному компоненті пакета.</t>
  </si>
  <si>
    <t>Включено з B-рівнем — Бучанський/Бориспільський напрямки у scope; локальна ракетна атака + балістичний пакет</t>
  </si>
  <si>
    <t>KYI-20250920-118</t>
  </si>
  <si>
    <t>балістика + Х-101 + БпЛА</t>
  </si>
  <si>
    <t>Delta-check 29.09.2026: старе city-only виключення скасовано; agglomeration scope застосовано.</t>
  </si>
  <si>
    <t>2025-09-23</t>
  </si>
  <si>
    <t>Одещину атаковано трьома балістичними ракетами Іскандер-М.</t>
  </si>
  <si>
    <t>https://www.ukr.net/news/details/russianaggression/113619232.html</t>
  </si>
  <si>
    <t>https://www.pravda.com.ua/news/2025/09/23/7532067/</t>
  </si>
  <si>
    <t>ПК Південь: 3 Іскандер-М по Одещині.</t>
  </si>
  <si>
    <t>Включено — 23.09: ПК Південь підтвердило 3 Іскандер-М по Одещині</t>
  </si>
  <si>
    <t>ODS-20250923-117</t>
  </si>
  <si>
    <t>2025-09-28</t>
  </si>
  <si>
    <t>https://www.pravda.com.ua/news/2025/09/28/7534015/</t>
  </si>
  <si>
    <t>https://suspilne.media/kyiv/1147805-ataka-na-kiiv-ta-oblast-e-zagibli-ta-poraneni/</t>
  </si>
  <si>
    <t>Виключено — 28.09: Київ і область зазнали масованої комбінованої атаки, але Повітряні сили для Київщини підтверджують БпЛА та крилаті ракети; прямого підтвердження балістичного епізоду по Києву для чистої city-only бази не встановлено</t>
  </si>
  <si>
    <t>KYI-20250928-116</t>
  </si>
  <si>
    <t>Павлоград</t>
  </si>
  <si>
    <t>2025-10-03</t>
  </si>
  <si>
    <t>Балістична ракета; Іскандер — імовірно</t>
  </si>
  <si>
    <t>B — ПС: ракета на Павлоград + балістична загроза; subtype з моніторингу</t>
  </si>
  <si>
    <t>Увечері 3 жовтня в Павлограді пролунали два вибухи. Повітряні сили повідомляли про ракету на Павлоград і загрозу балістичного озброєння; Іскандер — імовірна атрибуція.</t>
  </si>
  <si>
    <t>https://24tv.ua/rosiyani-atakuyut-pavlograd-misti-prolunali-vibuhi_n2927019/</t>
  </si>
  <si>
    <t>https://pv-district.dp.ua/2025/10/04/6951/</t>
  </si>
  <si>
    <t>Включено як B-рівень: напрям ракети й балістична загроза підтверджені ПС, але завершена локальна форензика subtype відсутня.</t>
  </si>
  <si>
    <t>~22:01–22:09</t>
  </si>
  <si>
    <t>Кількість/тип локально не встановлені</t>
  </si>
  <si>
    <t>Балістична складова ймовірна, B-рівень</t>
  </si>
  <si>
    <t>Включено з B-рівнем — ракетний удар на тлі прямого попередження ПС про балістику</t>
  </si>
  <si>
    <t>PVL-20251003-199</t>
  </si>
  <si>
    <t>балістика B-рівень</t>
  </si>
  <si>
    <t>Профіль включено з B-рівнем</t>
  </si>
  <si>
    <t>2025-10-10</t>
  </si>
  <si>
    <t>https://www.pravda.com.ua/news/2025/10/10/7535951/</t>
  </si>
  <si>
    <t>https://suspilne.media/kyiv/1159965-ataka-na-kiiv-ta-oblast-e-zagibli-ta-poraneni/</t>
  </si>
  <si>
    <t>Включено — 10.10: Повітряні сили прямо повідомляли про атаку Києва балістикою та ударними БпЛА</t>
  </si>
  <si>
    <t>KYI-20251010-115</t>
  </si>
  <si>
    <t>Крилаті ракети / аудит</t>
  </si>
  <si>
    <t>Крилата ракета</t>
  </si>
  <si>
    <t>A — subtype локально підтверджено</t>
  </si>
  <si>
    <t>10 жовтня Кривий Ріг зазнав ракетного удару; локально підтверджено саме влучання крилатої ракети.</t>
  </si>
  <si>
    <t>https://kr.informator.ua/2025/10/10/vorog-vdaryv-po-kryvomu-rogu-raketoyu-naslidky-ataky/</t>
  </si>
  <si>
    <t>Збережено для аудиту, але не рахувати як балістичний епізод.</t>
  </si>
  <si>
    <t>Не застосовується</t>
  </si>
  <si>
    <t>Підтверджена крилата ракета</t>
  </si>
  <si>
    <t>Виключено — 10.10.2025: підтверджена крилата ракета, не балістика</t>
  </si>
  <si>
    <t>KRR-20251010-159</t>
  </si>
  <si>
    <t>крилата ракета</t>
  </si>
  <si>
    <t>Аудит: виключено з чистої балістичної моделі</t>
  </si>
  <si>
    <t>2025-10-16</t>
  </si>
  <si>
    <t>https://www.pravda.com.ua/news/2025/10/16/7536904/</t>
  </si>
  <si>
    <t>https://suspilne.media/kyiv/1166005-rf-atakuvala-kiiv-balistikou-ta-dronami/</t>
  </si>
  <si>
    <t>Виключено з city-only — 16.10: масована атака містила балістику, але основний удар припав на Полтавщину та Харківщину; прямої прив’язки балістичного удару до Києва не встановлено</t>
  </si>
  <si>
    <t>KYI-20251016-114</t>
  </si>
  <si>
    <t>2025-10-20</t>
  </si>
  <si>
    <t>У ніч на 20 жовтня Одещину атаковано трьома балістичними ракетами Іскандер-М/KN-23 та ударними БпЛА.</t>
  </si>
  <si>
    <t>https://suspilne.media/odesa/1143492-vnoci-rosia-atakuvala-odesinu-troma-balisticnimi-raketami/</t>
  </si>
  <si>
    <t>https://www.pravda.com.ua/news/2025/10/20/8003488/</t>
  </si>
  <si>
    <t>ПК Південь: 3 балістичні ракети по Одещині.</t>
  </si>
  <si>
    <t>Включено — 20.10: пряме підтвердження трьох Іскандер-М/KN-23 по Одещині</t>
  </si>
  <si>
    <t>ODS-20251020-113</t>
  </si>
  <si>
    <t>2025-10-22</t>
  </si>
  <si>
    <t>https://www.pravda.com.ua/news/2025/10/22/7537852/</t>
  </si>
  <si>
    <t>https://suspilne.media/kyiv/1172155-ataka-na-kiiv-ta-oblast-e-zagibli-ta-poraneni/</t>
  </si>
  <si>
    <t>Включено — 22.10: атака Києва із застосуванням балістичного озброєння прямо підтверджена</t>
  </si>
  <si>
    <t>KYI-20251022-112</t>
  </si>
  <si>
    <t>2025-10-25</t>
  </si>
  <si>
    <t>Нічна комбінована атака Києва та Київщини з балістичною складовою</t>
  </si>
  <si>
    <t>https://www.pravda.com.ua/news/2025/10/25/7538350/</t>
  </si>
  <si>
    <t>https://suspilne.media/kyiv/1175265-rf-atakuvala-kiiv-balistikou-ta-dronami/</t>
  </si>
  <si>
    <t>Включено — 25.10: пряме підтвердження балістичної атаки Києва; Іскандер-М</t>
  </si>
  <si>
    <t>KYI-20251025-111</t>
  </si>
  <si>
    <t>2025-10-26</t>
  </si>
  <si>
    <t>Іскандер-М — попередня оперативна атрибуція</t>
  </si>
  <si>
    <t>B — локальний вибух + оперативна атрибуція Іскандер-М</t>
  </si>
  <si>
    <t>26 жовтня в межах Павлограда пролунали вибухи; оперативні повідомлення атрибутували удар балістичній ракеті Іскандер-М.</t>
  </si>
  <si>
    <t>https://24tv.ua/vibuh-krivomu-rozi-rosiya-atakuye-kabami_n2940706</t>
  </si>
  <si>
    <t>https://t.me/s/war_monitor?before=34365</t>
  </si>
  <si>
    <t>B-рівень: прямого пізнішого локального форензичного підтвердження не знайдено; зберігаємо для sensitivity.</t>
  </si>
  <si>
    <t>~11:37</t>
  </si>
  <si>
    <t>Включено з B-рівнем — оперативно атрибутовано Іскандер-М по Павлограду</t>
  </si>
  <si>
    <t>PVL-20251026-200</t>
  </si>
  <si>
    <t>Миколаїв</t>
  </si>
  <si>
    <t>2025-11-01</t>
  </si>
  <si>
    <t>Передмістя Миколаєва</t>
  </si>
  <si>
    <t>Балістична ракета; касетна БЧ</t>
  </si>
  <si>
    <t>B — пряма прив’язка до передмістя, населений пункт публічно не уточнений</t>
  </si>
  <si>
    <t>1 листопада близько 07:20 РФ завдала удару балістичною ракетою по передмістю Миколаєва; загинув чоловік, поранені цивільні.</t>
  </si>
  <si>
    <t>https://suspilne.media/mykolaiv/1154136-balisticna-raketa-ta-12-udariv-fpv-dronami-ak-minula-doba-u-mikolaevi-ta-oblasti/</t>
  </si>
  <si>
    <t>https://mk.npu.gov.ua/news/vnaslidok-raketnoho-udaru-po-mykolaievu-zahynuv-cholovik-ta-postrazhdaly-19-liudei-sered-nykh-dvoie-ditei-politsiia-dokumentuie-naslidky-voiennoho-zlochynu</t>
  </si>
  <si>
    <t>Включено до city+near-agglomeration з B-рівнем географії: джерело прямо називає передмістя Миколаєва, але не розкриває конкретний населений пункт.</t>
  </si>
  <si>
    <t>~07:20</t>
  </si>
  <si>
    <t>Пошкоджено АЗС, авто, приватний будинок та ЛЕП.</t>
  </si>
  <si>
    <t>Ближня агломерація Миколаєва</t>
  </si>
  <si>
    <t>Включено з B-рівнем географії — прямий балістичний удар по передмістю Миколаєва</t>
  </si>
  <si>
    <t>MYK-20251101-196</t>
  </si>
  <si>
    <t>Профіль включено з B-рівнем географії</t>
  </si>
  <si>
    <t>2025-11-08</t>
  </si>
  <si>
    <t>Іскандер-М/KN-23 + Х-47М2 Кинджал + Іскандер-К + Калібр — локальний subtype не рознесено</t>
  </si>
  <si>
    <t>B — Київщина основний напрямок; локальна ракетна атака агломерації + підтверджений балістичний/аеробалістичний пакет</t>
  </si>
  <si>
    <t>8 листопада Київщина була одним з основних напрямків удару. Київська ОВА підтвердила масовану атаку ракетами та дронами, з наслідками у Бориспільському й Вишгородському районах; пакет містив 25 Іскандер-М/KN-23 і 7 «Кинджалів».</t>
  </si>
  <si>
    <t>https://www.pravda.com.ua/news/2025/11/08/8006418/</t>
  </si>
  <si>
    <t>https://www.pravda.com.ua/news/2025/11/08/8006416/</t>
  </si>
  <si>
    <t>Локальний subtype не розносимо; включаємо за combined-package + agglomeration rule.</t>
  </si>
  <si>
    <t>Включено з B-рівнем — основний напрямок Київщина; Бориспіль/Вишгород у scope + підтверджений балістичний/аеробалістичний пакет</t>
  </si>
  <si>
    <t>KYI-20251108-110</t>
  </si>
  <si>
    <t>Іскандер-М/KN-23 + Кинджал + крилаті ракети + БпЛА</t>
  </si>
  <si>
    <t>Delta-check 29.09.2026: старе city-only виключення скасовано.</t>
  </si>
  <si>
    <t>2025-11-12</t>
  </si>
  <si>
    <t>B — факт ракети підтверджено, тип імовірний</t>
  </si>
  <si>
    <t>Одещину атаковано балістичною ракетою, ймовірно Іскандер-М; також застосовано Х-31.</t>
  </si>
  <si>
    <t>https://suspilne.media/odesa/1163256-1359-den-vijni-hronika-podij-v-odesi-ta-odeskij-oblasti/</t>
  </si>
  <si>
    <t>https://ivms.mil.gov.ua/wp-content/uploads/2025/11/dovidka-08.11-14.11.2025.pdf</t>
  </si>
  <si>
    <t>Внесено за правилом: підтверджена балістична ракета + ймовірний тип.</t>
  </si>
  <si>
    <t>Підтверджено факт; тип імовірний</t>
  </si>
  <si>
    <t>Імовірно Іскандер-М</t>
  </si>
  <si>
    <t>Включено — підтверджений балістичний епізод по моделі Одеса + Одеська область</t>
  </si>
  <si>
    <t>ODS-20251112-109</t>
  </si>
  <si>
    <t>балістика + інші ракети</t>
  </si>
  <si>
    <t>2025-11-14</t>
  </si>
  <si>
    <t>https://www.pravda.com.ua/news/2025/11/14/7541674/</t>
  </si>
  <si>
    <t>https://suspilne.media/kyiv/1195615-rf-atakuvala-kiiv-balistikou-ta-dronami/</t>
  </si>
  <si>
    <t>Включено — 14.11: масована комбінована атака Києва із застосуванням балістичних ракет прямо підтверджена</t>
  </si>
  <si>
    <t>KYI-20251114-108</t>
  </si>
  <si>
    <t>2025-11-19</t>
  </si>
  <si>
    <t>Комбінована атака Києва та Київщини з балістичною складовою</t>
  </si>
  <si>
    <t>https://www.pravda.com.ua/news/2025/11/19/7542521/</t>
  </si>
  <si>
    <t>https://suspilne.media/kyiv/1200765-ataka-na-kiiv-ta-oblast-e-zagibli-ta-poraneni/</t>
  </si>
  <si>
    <t>Виключено — 19.11: перевірені локальні матеріали не підтверджують балістичний удар по Києву; сама загроза балістики не рахується епізодом</t>
  </si>
  <si>
    <t>KYI-20251119-107</t>
  </si>
  <si>
    <t>2025-11-25</t>
  </si>
  <si>
    <t>https://www.pravda.com.ua/news/2025/11/25/7543517/</t>
  </si>
  <si>
    <t>https://suspilne.media/kyiv/1206875-rf-atakuvala-kiiv-balistikou-ta-dronami/</t>
  </si>
  <si>
    <t>Включено — 25.11: Повітряні сили підтвердили балістичні ракети по столиці; три балістичні ракети на Київ були збиті</t>
  </si>
  <si>
    <t>KYI-20251125-106</t>
  </si>
  <si>
    <t>2025-11-27</t>
  </si>
  <si>
    <t>Увечері Одещину атаковано балістичною ракетою Іскандер-М з ТОТ Криму.</t>
  </si>
  <si>
    <t>https://suspilne.media/odesa/1175866-rf-atakuvala-odesinu-balisticnou-raketou-so-vidomo/</t>
  </si>
  <si>
    <t>https://www.pravda.com.ua/news/2025/11/28/8009356/</t>
  </si>
  <si>
    <t>Пряме підтвердження ПК Південь.</t>
  </si>
  <si>
    <t>Включено — 27.11: ПК Південь підтвердило Іскандер-М по Одещині</t>
  </si>
  <si>
    <t>ODS-20251127-105</t>
  </si>
  <si>
    <t>2025-11-29</t>
  </si>
  <si>
    <t>https://www.pravda.com.ua/news/2025/11/29/7544201/</t>
  </si>
  <si>
    <t>https://suspilne.media/kyiv/1210935-ataka-na-kiiv-ta-oblast-e-zagibli-ta-poraneni/</t>
  </si>
  <si>
    <t>Включено — 29.11: пряме повідомлення про швидкісну ціль на Київ і серію вибухів під час балістичної фази; залишити в чистій базі</t>
  </si>
  <si>
    <t>KYI-20251129-103</t>
  </si>
  <si>
    <t>Увечері 29 листопада Одещину атаковано двома балістичними ракетами Іскандер-М із ТОТ Криму.</t>
  </si>
  <si>
    <t>https://suspilne.media/odesa/1177278-rf-atakuvala-odesinu-dvoma-balisticnimi-raketami-so-vidomo/</t>
  </si>
  <si>
    <t>https://www.blackseanews.net/amp/read/240196</t>
  </si>
  <si>
    <t>ПК Південь: 2 Іскандер-М по Одеській області.</t>
  </si>
  <si>
    <t>Включено — 29.11: ПК Південь підтвердило 2 Іскандер-М по Одещині</t>
  </si>
  <si>
    <t>ODS-20251129-104</t>
  </si>
  <si>
    <t>2025-12-01</t>
  </si>
  <si>
    <t>Балістична ракета — тип не уточнено</t>
  </si>
  <si>
    <t>Вранці 1 грудня РФ вдарила по середмістю Дніпра балістичною ракетою; є загиблі та десятки поранених.</t>
  </si>
  <si>
    <t>https://suspilne.media/dnipro/1177852-vijska-rf-vdarili-po-dnipru-raketou/</t>
  </si>
  <si>
    <t>https://www.pravda.com.ua/news/2025/12/01/8009742/</t>
  </si>
  <si>
    <t>Міський голова прямо назвав ракету балістичною; перед вибухом ПС повідомляли про загрозу балістичного озброєння.</t>
  </si>
  <si>
    <t>10:14</t>
  </si>
  <si>
    <t>Тип і кількість локально не уточнюємо</t>
  </si>
  <si>
    <t>4 багатоповерхівки</t>
  </si>
  <si>
    <t>DNI-20251201-010</t>
  </si>
  <si>
    <t>2025-12-03</t>
  </si>
  <si>
    <t>Іскандер-М — попередньо</t>
  </si>
  <si>
    <t>3 грудня Росія вдарила балістичною ракетою по Кривому Рогу; влучання припало по адміністративній будівлі, пошкоджено житлові будинки.</t>
  </si>
  <si>
    <t>https://suspilne.media/dnipro/1180258-vijska-rf-vdarili-balistikou-po-krivomu-rogu-so-vidomo/</t>
  </si>
  <si>
    <t>https://fakty.com.ua/ua/proisshestvija/20251203-vybuhy-u-kryvomu-rozi-shho-stalosya-sogodni-3-grudnya-2025/</t>
  </si>
  <si>
    <t>Іскандер-М — попередня атрибуція місцевої влади; балістичний клас підтверджено.</t>
  </si>
  <si>
    <t>Одна балістична ракета</t>
  </si>
  <si>
    <t>Балістика підтверджена; subtype попередній</t>
  </si>
  <si>
    <t>44</t>
  </si>
  <si>
    <t>Пошкоджено 15 багатоквартирних і 29 приватних будинків; пряме влучання було не в житло.</t>
  </si>
  <si>
    <t>KRR-20251203-160</t>
  </si>
  <si>
    <t>Іскандер-М — регіональний weapon list; локальний subtype не остаточний</t>
  </si>
  <si>
    <t>B — локальний ракетний удар + регіональна балістична атрибуція</t>
  </si>
  <si>
    <t>3 грудня ракета вдарила по Слобідському району Харкова; ХОВА у зведенні за добу вказала застосування однієї ракети Іскандер-М по Харківщині.</t>
  </si>
  <si>
    <t>https://kharkivoda.gov.ua/news/133777</t>
  </si>
  <si>
    <t>https://hk.npu.gov.ua/news/na-kharkivshchyni-politseiski-zadokumentuvaly-naslidky-voiennykh-zlochyniv-04-12-25</t>
  </si>
  <si>
    <t>B-рівень: локальний ракетний удар підтверджений, але subtype Іскандер-М не атрибутовано місту окремою форензикою.</t>
  </si>
  <si>
    <t>~20:15</t>
  </si>
  <si>
    <t>Регіонально: 1 Іскандер-М; локальна атрибуція B</t>
  </si>
  <si>
    <t>Не використовувати точний subtype як локально доведений.</t>
  </si>
  <si>
    <t>Включено з B-рівнем — локальний удар + регіональна балістична атрибуція</t>
  </si>
  <si>
    <t>KHR-20251203-183</t>
  </si>
  <si>
    <t>Профіль включено з позначкою B</t>
  </si>
  <si>
    <t>2025-12-06</t>
  </si>
  <si>
    <t>Х-47М2 Кинджал + Іскандер-М/KN-23 + Х-101/Іскандер-К/Калібр — локальний subtype не рознесено</t>
  </si>
  <si>
    <t>B — ракетно-дронова атака агломерації + підтверджений балістичний/аеробалістичний пакет</t>
  </si>
  <si>
    <t>6 грудня Київщина зазнала масованої ракетно-дронової атаки; Вишгородський і Бучанський райони входять у scope моделі. Загальний пакет містив 3 «Кинджали» та 14 Іскандер-М/KN-23 поряд із крилатими ракетами.</t>
  </si>
  <si>
    <t>https://www.pravda.com.ua/news/2025/12/06/8010650/</t>
  </si>
  <si>
    <t>https://www.pravda.com.ua/news/2025/12/06/8010638/</t>
  </si>
  <si>
    <t>Не приписуємо subtype конкретному району; включаємо за agglomeration + confirmed ballistic/aeroballistic package rule.</t>
  </si>
  <si>
    <t>Включено з B-рівнем — Вишгородський/Бучанський напрямки у scope + підтверджений балістичний/аеробалістичний пакет</t>
  </si>
  <si>
    <t>KYI-20251206-101</t>
  </si>
  <si>
    <t>Кинджал + Іскандер-М/KN-23 + крилаті ракети + БпЛА</t>
  </si>
  <si>
    <t>Уночі 6 грудня Одещину атаковано двома балістичними ракетами Іскандер-М; пошкоджено енергетичну та портову інфраструктуру.</t>
  </si>
  <si>
    <t>https://suspilne.media/odesa/1182418-rf-atakuvala-odesinu-dvoma-balisticnimi-raketami-rezultati-roboti-ppo-na-pivdni/</t>
  </si>
  <si>
    <t>https://suspilne.media/odesa/1182400-unoci-rf-atakuvala-energeticnu-infrastrukturu-odesini-rozpocato-rozsliduvanna/</t>
  </si>
  <si>
    <t>Пряме підтвердження ПК Південь; 2 Іскандер-М.</t>
  </si>
  <si>
    <t>Включено — 06.12: ПК Південь підтвердило 2 Іскандер-М по Одещині</t>
  </si>
  <si>
    <t>ODS-20251206-102</t>
  </si>
  <si>
    <t>2025-12-12</t>
  </si>
  <si>
    <t>По припортовій інфраструктурі Одещини спрямовано три Іскандер-М/KN-23.</t>
  </si>
  <si>
    <t>https://ivms.mil.gov.ua/wp-content/uploads/2025/12/dovidka-08.12-14.12.2025.pdf</t>
  </si>
  <si>
    <t>https://bessarabiainform.com/2025/12/stalo-vidomo-yakymy-typamy-raket-atakuvaly-odesku-oblast-za-mynulu-dobu/</t>
  </si>
  <si>
    <t>Окремий денний/вечірній епізод 12.12 перед нічною атакою 13.12.</t>
  </si>
  <si>
    <t>ODS-20251212-100</t>
  </si>
  <si>
    <t>2025-12-13</t>
  </si>
  <si>
    <t>Нічна атака Києва та Київщини з балістичною складовою</t>
  </si>
  <si>
    <t>https://www.pravda.com.ua/news/2025/12/13/7546542/</t>
  </si>
  <si>
    <t>https://suspilne.media/kyiv/1225185-ataka-na-kiiv-ta-oblast-e-zagibli-ta-poraneni/</t>
  </si>
  <si>
    <t>Виключено — 13.12: загальна ракетна небезпека/комбінований удар підтверджені, але прямого балістичного епізоду по Києву не встановлено</t>
  </si>
  <si>
    <t>KYI-20251213-098</t>
  </si>
  <si>
    <t>Нічна масована атака Одещини: п’ять Іскандер-М/KN-23; також застосовано Кинджали та інші засоби.</t>
  </si>
  <si>
    <t>Балістична фаза після 00:00 — дата епізоду 13.12.</t>
  </si>
  <si>
    <t>ODS-20251213-099</t>
  </si>
  <si>
    <t>2025-12-19</t>
  </si>
  <si>
    <t>Одещину атаковано чотирма балістичними ракетами Іскандер-М з ТОТ Криму.</t>
  </si>
  <si>
    <t>https://ivms.mil.gov.ua/wp-content/uploads/2025/12/dovidka-15.12-21.12.2025.pdf</t>
  </si>
  <si>
    <t>https://od.vgorode.ua/ukr/news/sobytyia/a1285299-rf-udarila-po-odeshchini-chotirma-raketami-usi-buli-balistichnimi</t>
  </si>
  <si>
    <t>Дата виправлена: 19.12, не 20.12.</t>
  </si>
  <si>
    <t>ODS-20251219-097</t>
  </si>
  <si>
    <t>2025-12-23</t>
  </si>
  <si>
    <t>https://www.pravda.com.ua/news/2025/12/23/7548236/</t>
  </si>
  <si>
    <t>https://suspilne.media/kyiv/1235375-rf-atakuvala-kiiv-balistikou-ta-dronami/</t>
  </si>
  <si>
    <t>Виключено — 23.12: наслідки в Києві пов’язані з БпЛА; підтвердження балістичного удару по столиці не встановлено</t>
  </si>
  <si>
    <t>KYI-20251223-096</t>
  </si>
  <si>
    <t>2025-12-27</t>
  </si>
  <si>
    <t>https://www.pravda.com.ua/news/2025/12/27/7548874/</t>
  </si>
  <si>
    <t>https://suspilne.media/kyiv/1239455-ataka-na-kiiv-ta-oblast-e-zagibli-ta-poraneni/</t>
  </si>
  <si>
    <t>Включено — 27.12: масований комбінований удар, основний напрямок Київщина; балістичні/швидкісні цілі на Київ підтверджені</t>
  </si>
  <si>
    <t>KYI-20251227-095</t>
  </si>
  <si>
    <t>2025-12-30</t>
  </si>
  <si>
    <t>Уночі Одещину атаковано балістичною ракетою Іскандер-М із ТОТ Криму.</t>
  </si>
  <si>
    <t>https://suspilne.media/odesa/1201578-unoci-rf-atakuvala-odesinu-balisticnou-raketou/</t>
  </si>
  <si>
    <t>https://www.pravda.com.ua/news/2025/12/30/8013947/</t>
  </si>
  <si>
    <t>З двох Іскандер-М по Україні одна локально підтверджена по Одещині.</t>
  </si>
  <si>
    <t>Локально підтверджено</t>
  </si>
  <si>
    <t>Включено — 30.12: ПК Південь підтвердило Іскандер-М по Одещині</t>
  </si>
  <si>
    <t>ODS-20251230-094</t>
  </si>
  <si>
    <t>2026-01-02</t>
  </si>
  <si>
    <t>Іскандер-М, 2 ракети</t>
  </si>
  <si>
    <t>2 січня дві ракети Іскандер-М вдарили по Київському району Харкова.</t>
  </si>
  <si>
    <t>https://suspilne.media/kharkiv/1204206-u-seredmisti-harkova-bulo-cuti-vibuhi-terehov-povidomiv-pro-rosijsku-ataku/</t>
  </si>
  <si>
    <t>https://kharkivoda.gov.ua/news/134153</t>
  </si>
  <si>
    <t>Кількість і subtype підтверджені локальними джерелами.</t>
  </si>
  <si>
    <t>~14:30</t>
  </si>
  <si>
    <t>Підтверджено: 2 Іскандер-М</t>
  </si>
  <si>
    <t>https://suspilne.media/amp/kharkiv/1204450-sonajmense-27-budivel-zaznali-poskodzen-cerez-vibuhi-u-harkovi-2-sicna-miska-rada/</t>
  </si>
  <si>
    <t>Пошкодження будівель спричинені балістичною атакою; прямі влучання у житло окремо не встановлюємо.</t>
  </si>
  <si>
    <t>Включено — два Іскандер-М по Харкову</t>
  </si>
  <si>
    <t>KHR-20260102-184</t>
  </si>
  <si>
    <t>балістика Іскандер-М</t>
  </si>
  <si>
    <t>Чернігів</t>
  </si>
  <si>
    <t>2026-01-05</t>
  </si>
  <si>
    <t>Балістичні ракети — тип і локальна кількість публічно не рознесені</t>
  </si>
  <si>
    <t>A — пряма локальна прив’язка балістики</t>
  </si>
  <si>
    <t>У ніч на 5 січня російські війська атакували Чернігів балістичними ракетами та ударними БпЛА. Міська влада, Суспільне та поліція підтвердили комбінований ракетно-дроновий удар по місту.</t>
  </si>
  <si>
    <t>https://suspilne.media/chernihiv/1205486-rf-balisticnimi-raketami-ta-bpla-atakuvala-cernigiv/</t>
  </si>
  <si>
    <t>https://cn.npu.gov.ua/news/politsiia-dokumentuie-naslidky-rosiiskoi-ataky-po-chernihovu</t>
  </si>
  <si>
    <t>Локальну кількість балістичних ракет не встановлюємо; загальноукраїнські кількості не переносимо на Чернігів.</t>
  </si>
  <si>
    <t>~02:56</t>
  </si>
  <si>
    <t>Локальна кількість не встановлена</t>
  </si>
  <si>
    <t>Балістична складова підтверджена; конкретні влучання по житлу не рознесені за типом засобу</t>
  </si>
  <si>
    <t>Житлові райони / підприємство</t>
  </si>
  <si>
    <t>https://chernigiv-rada.gov.ua/news/id-168568/</t>
  </si>
  <si>
    <t>Наслідки комбінованої атаки не приписувати виключно балістиці.</t>
  </si>
  <si>
    <t>Включено — пряме локальне підтвердження балістики</t>
  </si>
  <si>
    <t>CHN-20260105-206</t>
  </si>
  <si>
    <t>Профіль підтверджено; локальна кількість ракет невідома</t>
  </si>
  <si>
    <t>ERA-3 • змішаний / зростання балістики</t>
  </si>
  <si>
    <t>MODEL-365</t>
  </si>
  <si>
    <t>2026-01-07</t>
  </si>
  <si>
    <t>Порт Південний атаковано двома балістичними ракетами Іскандер-М.</t>
  </si>
  <si>
    <t>https://suspilne.media/odesa/1208354-rosia-vdarila-po-odesini-dvoma-balisticnimi-raketami-iskander-m/</t>
  </si>
  <si>
    <t>https://bessarabiainform.com/2026/01/rf-atakuvala-dvoma-iskanderamy-port-na-odeschyni/</t>
  </si>
  <si>
    <t>Пряма локальна прив’язка до Одеської області.</t>
  </si>
  <si>
    <t>ODS-20260107-093</t>
  </si>
  <si>
    <t>2026-01-08</t>
  </si>
  <si>
    <t>8 січня Кривий Ріг атаковано двома балістичними ракетами Іскандер-М та ударними БпЛА; удар припав по житловій забудові.</t>
  </si>
  <si>
    <t>https://suspilne.media/dnipro/1208946-armia-rf-atakuvala-krivij-rig-balistikou-ta-dronami-so-vidomo/</t>
  </si>
  <si>
    <t>https://suspilne.media/dnipro/1209458-tazka-politravma-ta-minno-vibuhovi-poranenna-ak-pocuvautsa-gospitalizovani-cerez-balisticnu-ataku-rf-po-krivomu-rogu/</t>
  </si>
  <si>
    <t>Дві балістичні ракети та дронова складова підтверджені локально.</t>
  </si>
  <si>
    <t>Прямий удар по багатоквартирній житловій забудові</t>
  </si>
  <si>
    <t>багатоквартирні будинки</t>
  </si>
  <si>
    <t>29</t>
  </si>
  <si>
    <t>Пошкоджено 29 багатоквартирних будинків; наслідки комбінованої атаки.</t>
  </si>
  <si>
    <t>Включено — пряме підтвердження 2 Іскандер-М по Кривому Рогу</t>
  </si>
  <si>
    <t>KRR-20260108-161</t>
  </si>
  <si>
    <t>2026-01-09</t>
  </si>
  <si>
    <t>https://www.pravda.com.ua/news/2026/01/09/7551025/</t>
  </si>
  <si>
    <t>https://suspilne.media/kyiv/1252715-rf-atakuvala-kiiv-balistikou-ta-dronami/</t>
  </si>
  <si>
    <t>Включено — 09.01: Повітряні сили повідомляли про балістичні ракети наземного базування, спрямовані на Київ; масована комбінована атака столиці підтверджена</t>
  </si>
  <si>
    <t>KYI-20260109-092</t>
  </si>
  <si>
    <t>Іскандер-М, попередня форензика</t>
  </si>
  <si>
    <t>9 січня РФ завдала ракетного удару по Слобідському району Харкова; прокуратура попередньо ідентифікувала Іскандер.</t>
  </si>
  <si>
    <t>https://suspilne.media/kharkiv/1210058-rf-zavdala-udaru-po-slobidskomu-rajonu-harkova-9-sicna-de-same-zafiksuvali-vlucanna/</t>
  </si>
  <si>
    <t>https://t.me/s/prokuratura_kharkiv/26384</t>
  </si>
  <si>
    <t>Subtype попередній; city attack-day балістики підтверджено.</t>
  </si>
  <si>
    <t>~19:20</t>
  </si>
  <si>
    <t>Підтверджено: 1; subtype попередньо Іскандер-М</t>
  </si>
  <si>
    <t>Удар по Слобідському району.</t>
  </si>
  <si>
    <t>KHR-20260109-185</t>
  </si>
  <si>
    <t>балістика Іскандер-М (попередньо)</t>
  </si>
  <si>
    <t>2026-01-13</t>
  </si>
  <si>
    <t>Ні/ракетний епізод</t>
  </si>
  <si>
    <t>A — пряма локальна прив’язка до Києва</t>
  </si>
  <si>
    <t>У ніч на 13 січня російська армія завдала ударів по Києву балістичними ракетами; КМВА прямо повідомила про балістичну атаку.</t>
  </si>
  <si>
    <t>https://suspilne.media/kyiv/1212090-rf-u-nic-na-13-sicna-atakuvala-stolicu-balistikou/</t>
  </si>
  <si>
    <t>https://lb.ua/society/2026/01/13/716516_rosiyani_atakuvali_balistikoyu.html</t>
  </si>
  <si>
    <t>Пряме локальне підтвердження; кількість і підтип ракет локально не домислюємо.</t>
  </si>
  <si>
    <t>Локальну кількість не встановлюємо</t>
  </si>
  <si>
    <t>Новий епізод, знайдений під час суцільного календарного аудиту.</t>
  </si>
  <si>
    <t>Включено — аудит 365: пряме локальне/агломераційне підтвердження</t>
  </si>
  <si>
    <t>KYI-20260113-091</t>
  </si>
  <si>
    <t>Профіль включено після повторного аудиту 365</t>
  </si>
  <si>
    <t>2026-01-15</t>
  </si>
  <si>
    <t>Одеський район</t>
  </si>
  <si>
    <t>15 січня балістична ракета влучила в район причалу з контейнерами в Одеському районі; пошкоджено цивільне судно.</t>
  </si>
  <si>
    <t>https://oda.od.gov.ua/ua/news/sogodni-vden-vorog-znov-zavdav-udaru-po-portovij-infrastrukturi-odeshhini</t>
  </si>
  <si>
    <t>https://amp.dw.com/uk/rosia-vdarila-balistikou-po-portu-cornomorska/a-75525764</t>
  </si>
  <si>
    <t>Офіційне повідомлення Одеської ОДА; тип ракети не вигадуємо.</t>
  </si>
  <si>
    <t>Включено — 15.01: офіційно підтверджене влучання балістичної ракети в Одеському районі</t>
  </si>
  <si>
    <t>ODS-20260115-090</t>
  </si>
  <si>
    <t>Іскандер-М — попередньо; 2 балістичні ракети</t>
  </si>
  <si>
    <t>B — балістика підтверджена, exact suburb не розкритий</t>
  </si>
  <si>
    <t>Вранці 15 січня РФ завдала балістичного удару по передмістю Миколаєва. Повідомлялося про дві балістичні ракети; попередньо — Іскандер-М.</t>
  </si>
  <si>
    <t>https://suspilne.media/mykolaiv/1215064-udar-iskanderom-ta-ataka-droniv-ak-minula-doba-na-mikolaivsini/</t>
  </si>
  <si>
    <t>https://unn.ua/news/u-mykolaievi-vybukhy-na-tli-zahrozy-balistyky</t>
  </si>
  <si>
    <t>Включено до city+near-agglomeration з B-рівнем географії: передмістя підтверджене, конкретний населений пункт публічно не названий.</t>
  </si>
  <si>
    <t>~07:20–09:30</t>
  </si>
  <si>
    <t>Підтверджено: 2; subtype попередньо Іскандер-М</t>
  </si>
  <si>
    <t>Удар по відкритій місцевості; без викликів екстрених служб.</t>
  </si>
  <si>
    <t>Включено з B-рівнем географії — дві балістичні ракети по передмістю Миколаєва</t>
  </si>
  <si>
    <t>MYK-20260115-201</t>
  </si>
  <si>
    <t>2026-01-20</t>
  </si>
  <si>
    <t>https://www.pravda.com.ua/news/2026/01/20/7552801/</t>
  </si>
  <si>
    <t>https://suspilne.media/kyiv/1263915-ataka-na-kiiv-ta-oblast-e-zagibli-ta-poraneni/</t>
  </si>
  <si>
    <t>Включено — 20.01: комбінований удар із балістичними ракетами, основний напрямок — Київщина; локальні наслідки в Києві підтверджені</t>
  </si>
  <si>
    <t>KYI-20260120-089</t>
  </si>
  <si>
    <t>2026-01-21</t>
  </si>
  <si>
    <t>21 січня Кривий Ріг атаковано балістичною ракетою Іскандер-М; удар припав по житловій забудові.</t>
  </si>
  <si>
    <t>https://fakty.com.ua/ua/proisshestvija/20260121-unochi-rf-raketoyu-vdaryla-po-kryvomu-rogu-poshkodzheni-budynky-ta-avtivky/</t>
  </si>
  <si>
    <t>https://1kr.ua/ua/news-108954.html</t>
  </si>
  <si>
    <t>Пряме підтвердження балістичної ракети та типу Іскандер-М.</t>
  </si>
  <si>
    <t>Одна ракета</t>
  </si>
  <si>
    <t>Балістика та subtype підтверджені</t>
  </si>
  <si>
    <t>14</t>
  </si>
  <si>
    <t>Пошкоджено 9 приватних та 5 багатоквартирних будинків; не прирівнюємо це до 14 прямих балістичних влучань.</t>
  </si>
  <si>
    <t>Включено — прямий удар Іскандер-М по Кривому Рогу</t>
  </si>
  <si>
    <t>KRR-20260121-162</t>
  </si>
  <si>
    <t>2026-01-22</t>
  </si>
  <si>
    <t>22 січня комбінована атака Кривого Рогу тривала майже добу: понад 70 БпЛА та балістична ракета, попередньо Іскандер-М.</t>
  </si>
  <si>
    <t>https://hromadske.ua/viyna/258307-kombinovana-ataka-po-kryvomu-rohu-tryvala-mayze-dobu-vilkul</t>
  </si>
  <si>
    <t>https://russian-torturers.org/en/crimes/22-sicnia-2026-roku-m-krivii-rig-dnipropetrovskoyi-oblasti</t>
  </si>
  <si>
    <t>Точну кількість БпЛА в числове поле не переносимо: джерело дає «понад 70».</t>
  </si>
  <si>
    <t>Балістика підтверджена; Іскандер-М попередньо</t>
  </si>
  <si>
    <t>Комбінована атака; наслідки не приписуємо виключно балістиці.</t>
  </si>
  <si>
    <t>Включено — підтверджена балістична фаза комбінованої атаки</t>
  </si>
  <si>
    <t>KRR-20260122-163</t>
  </si>
  <si>
    <t>балістика + понад 70 БпЛА</t>
  </si>
  <si>
    <t>2026-01-24</t>
  </si>
  <si>
    <t>Нічна атака Києва та Київщини балістикою та БпЛА</t>
  </si>
  <si>
    <t>https://www.pravda.com.ua/news/2026/01/24/7553468/</t>
  </si>
  <si>
    <t>https://suspilne.media/kyiv/1267995-rf-atakuvala-kiiv-balistikou-ta-dronami/</t>
  </si>
  <si>
    <t>Включено — 24.01: масована комбінована атака Києва із застосуванням балістичних ракет підтверджена</t>
  </si>
  <si>
    <t>KYI-20260124-088</t>
  </si>
  <si>
    <t>24 січня ракета, попередньо Іскандер-М, вдарила по цивільному підприємству в Індустріальному районі Харкова.</t>
  </si>
  <si>
    <t>https://suspilne.media/kharkiv/1222080-armia-rf-poperedno-vdarila-po-civilnomu-pidpriemstvu-v-harkovi-raketou-iskander-oblprokuratura/</t>
  </si>
  <si>
    <t>https://www.objectiv.tv/uk/objectively/2026/01/24/ponad-100-shahediv-litali-nad-regionom-po-harkovu-vdarila-i-raketa-foto/</t>
  </si>
  <si>
    <t>Subtype попередній; локальна ракетна/балістична атрибуція підтверджена прокуратурою.</t>
  </si>
  <si>
    <t>Підтверджено: 1; subtype попередній</t>
  </si>
  <si>
    <t>Пряме локальне влучання.</t>
  </si>
  <si>
    <t>KHR-20260124-186</t>
  </si>
  <si>
    <t>2026-01-28</t>
  </si>
  <si>
    <t>28 січня Росія вдарила балістичною ракетою по об’єкту інфраструктури у Кривому Розі; є поранені.</t>
  </si>
  <si>
    <t>https://war.obozrevatel.com/ukr/rosiya-vdarila-balistikoyu-po-obektu-infrastrukturi-v-krivomu-rozi-e-poraneni.htm</t>
  </si>
  <si>
    <t>https://fakty.com.ua/ua/proisshestvija/20260128-raketna-ataka-kryvogo-rogu-28-sichnya-2026-roku-naslidky-ataky/</t>
  </si>
  <si>
    <t>Тип ракети не уточнюємо без прямого підтвердження.</t>
  </si>
  <si>
    <t>Одна балістична ракета за повідомленнями про удар</t>
  </si>
  <si>
    <t>Включено — пряме підтвердження балістичного удару</t>
  </si>
  <si>
    <t>KRR-20260128-164</t>
  </si>
  <si>
    <t>2026-02-03</t>
  </si>
  <si>
    <t>https://www.pravda.com.ua/news/2026/02/03/7555137/</t>
  </si>
  <si>
    <t>https://suspilne.media/kyiv/1278185-ataka-na-kiiv-ta-oblast-e-zagibli-ta-poraneni/</t>
  </si>
  <si>
    <t>Включено — 03.02: пряме підтвердження атаки Києва балістичними ракетами</t>
  </si>
  <si>
    <t>KYI-20260203-087</t>
  </si>
  <si>
    <t>2026-02-04</t>
  </si>
  <si>
    <t>Увечері Білгород-Дністровський район атаковано Іскандер-М; також застосовано Х-31П.</t>
  </si>
  <si>
    <t>https://rada.crimea.ua/rosijski-ataki-na-ukrainski-porti-chornogo-morja-v-sichni-ljutomu-2026-roku-baza-danih/</t>
  </si>
  <si>
    <t>https://rada.crimea.ua/rosijski-ataki-na-ukrainski-porti-chornogo-morja-v-sichni-berezni-2026-roku-baza-danih/</t>
  </si>
  <si>
    <t>Одеська область входить у модель Одеса.</t>
  </si>
  <si>
    <t>ODS-20260204-086</t>
  </si>
  <si>
    <t>4 лютого Кривий Ріг атаковано балістикою; удар припав по інфраструктурному об’єкту.</t>
  </si>
  <si>
    <t>https://rudana.com.ua/calendar/2026/02/04</t>
  </si>
  <si>
    <t>https://suspilne.media/dnipro/1230979-zertvi-obstriliv-pogoda-golovni-novini-dnipra-ta-oblasti-4-lutogo/</t>
  </si>
  <si>
    <t>Локальна влада прямо повідомила про балістичний удар; subtype не встановлюємо.</t>
  </si>
  <si>
    <t>Кількість локально не уточнена</t>
  </si>
  <si>
    <t>KRR-20260204-165</t>
  </si>
  <si>
    <t>2026-02-07</t>
  </si>
  <si>
    <t>https://www.pravda.com.ua/news/2026/02/07/7555809/</t>
  </si>
  <si>
    <t>https://suspilne.media/kyiv/1282265-ataka-na-kiiv-ta-oblast-e-zagibli-ta-poraneni/</t>
  </si>
  <si>
    <t>Виключено — 07.02: була тривога через загрозу балістики, але прямого підтвердження балістичного удару по Києву не встановлено</t>
  </si>
  <si>
    <t>KYI-20260207-085</t>
  </si>
  <si>
    <t>2026-02-12</t>
  </si>
  <si>
    <t>Іскандер-М/С-300</t>
  </si>
  <si>
    <t>У ніч на 12 лютого Київ атаковано балістичними ракетами; у столиці є постраждалі та пошкодження.</t>
  </si>
  <si>
    <t>https://suspilne.media/kyiv/1237990-rosia-vnoci-atakuvala-kiiv-balisticnimi-raketami-e-postrazdali/</t>
  </si>
  <si>
    <t>https://www.pravda.com.ua/news/2026/02/12/8020610/</t>
  </si>
  <si>
    <t>Пряме підтвердження балістичного удару по столиці; загальноукраїнську кількість ракет не переносимо на Київ.</t>
  </si>
  <si>
    <t>Новий епізод, пропущений у старому реєстрі.</t>
  </si>
  <si>
    <t>KYI-20260212-084</t>
  </si>
  <si>
    <t>2026-02-14</t>
  </si>
  <si>
    <t>https://www.pravda.com.ua/news/2026/02/14/7556971/</t>
  </si>
  <si>
    <t>https://suspilne.media/kyiv/1289395-ataka-na-kiiv-ta-oblast-e-zagibli-ta-poraneni/</t>
  </si>
  <si>
    <t>Виключено — 14.02: перевірені локальні повідомлення фіксують удар БпЛА по Вишгородському району; балістичний удар по Києву не підтверджено</t>
  </si>
  <si>
    <t>KYI-20260214-083</t>
  </si>
  <si>
    <t>2026-02-16</t>
  </si>
  <si>
    <t>16 лютого близько 20:00 Кривий Ріг зазнав балістичного удару по транспортній інфраструктурі.</t>
  </si>
  <si>
    <t>https://rudana.com.ua/calendar/2026/02/16</t>
  </si>
  <si>
    <t>https://fakty.com.ua/ua/proisshestvija/20260216-vybuhy-u-kryvomu-rozi-shho-stalosya-sogodni-16-lyutogo-2026-roku/amp/</t>
  </si>
  <si>
    <t>Тип і точну кількість ракет не вигадуємо.</t>
  </si>
  <si>
    <t>Включено — підтверджений балістичний удар по транспортній інфраструктурі</t>
  </si>
  <si>
    <t>KRR-20260216-166</t>
  </si>
  <si>
    <t>2026-02-17</t>
  </si>
  <si>
    <t>17 лютого Кривий Ріг повторно атаковано балістикою; ціллю була транспортна інфраструктура.</t>
  </si>
  <si>
    <t>https://fakty.com.ua/ua/proisshestvija/20260217-vybuhy-u-kryvomu-rozi-shho-stalosya-sogodni-17-lyutogo-2026-roku/</t>
  </si>
  <si>
    <t>https://1kr.ua/ua/news-109800.html</t>
  </si>
  <si>
    <t>Окремий епізод від удару 16.02; не об’єднувати в одну атаку.</t>
  </si>
  <si>
    <t>Включено — окремий підтверджений балістичний епізод</t>
  </si>
  <si>
    <t>KRR-20260217-167</t>
  </si>
  <si>
    <t>2026-02-20</t>
  </si>
  <si>
    <t>20 лютого ракета, попередньо Іскандер-М, вдарила по Слобідському району Харкова.</t>
  </si>
  <si>
    <t>https://suspilne.media/kharkiv/1245052-rf-zavdala-raketnogo-udaru-po-slobidskomu-rajonu-harkova-poskodzeno-budivlu-avto-ta-bagatopoverhivki/</t>
  </si>
  <si>
    <t>https://infocity.kharkiv.ua/proisshestvija/armiia-rf-zavdala-udariv-po-kharkovu-ta-oblasti-ie-postrazhdali/</t>
  </si>
  <si>
    <t>Subtype попередній; city ballistic attack-day підтверджено.</t>
  </si>
  <si>
    <t>~05:10</t>
  </si>
  <si>
    <t>Пошкодження у Слобідському районі.</t>
  </si>
  <si>
    <t>KHR-20260220-187</t>
  </si>
  <si>
    <t>2026-02-21</t>
  </si>
  <si>
    <t>https://www.pravda.com.ua/news/2026/02/21/7558133/</t>
  </si>
  <si>
    <t>https://suspilne.media/kyiv/1296525-rf-atakuvala-kiiv-balistikou-ta-dronami/</t>
  </si>
  <si>
    <t>Виключено — 21.02: у ніч на 21.02 Повітряні сили фіксували атаку БпЛА; прямого балістичного удару по Києву не підтверджено</t>
  </si>
  <si>
    <t>KYI-20260221-082</t>
  </si>
  <si>
    <t>2026-02-23</t>
  </si>
  <si>
    <t>Одещину атаковано балістичною ракетою Іскандер-М із ТОТ Криму.</t>
  </si>
  <si>
    <t>https://ivms.mil.gov.ua/wp-content/uploads/2026/03/dovidka-22.02-28.02.2026.pdf</t>
  </si>
  <si>
    <t>ODS-20260223-081</t>
  </si>
  <si>
    <t>2026-02-25</t>
  </si>
  <si>
    <t>Включено — 25.02: ПК Південь підтвердило Іскандер-М по Одещині</t>
  </si>
  <si>
    <t>ODS-20260225-080</t>
  </si>
  <si>
    <t>2026-02-26</t>
  </si>
  <si>
    <t>Харків + ближня агломерація</t>
  </si>
  <si>
    <t>У ніч на 26 лютого Харків і ближнє передмістя зазнали комбінованої атаки; прокуратура підтвердила дві балістичні ракети Іскандер-М та ударні БпЛА.</t>
  </si>
  <si>
    <t>https://kharkivoda.gov.ua/news/134760</t>
  </si>
  <si>
    <t>https://infocity.kharkiv.ua/proisshestvija/kombinovanyj-udar-po-kharkovu-ta-peredmistiu-26-liutoho-naslidky/</t>
  </si>
  <si>
    <t>Включено за city+agglomeration scope; кількість 2 підтверджена.</t>
  </si>
  <si>
    <t>~03:40–05:40</t>
  </si>
  <si>
    <t>Комбінована атака; наслідки не приписувати лише балістиці.</t>
  </si>
  <si>
    <t>Включено — два Іскандер-М по Харкову/ближній агломерації</t>
  </si>
  <si>
    <t>KHR-20260226-188</t>
  </si>
  <si>
    <t>17</t>
  </si>
  <si>
    <t>2026-03-04</t>
  </si>
  <si>
    <t>Одещину атаковано однією балістичною ракетою Іскандер-М.</t>
  </si>
  <si>
    <t>https://ivms.mil.gov.ua/wp-content/uploads/2026/03/dovidka-01.03-07.03.2026.pdf</t>
  </si>
  <si>
    <t>https://www.blackseanews.net/read/243655</t>
  </si>
  <si>
    <t>Окремо від ракети по Миколаївщині.</t>
  </si>
  <si>
    <t>ODS-20260304-079</t>
  </si>
  <si>
    <t>2026-03-07</t>
  </si>
  <si>
    <t>https://www.pravda.com.ua/news/2026/03/07/7560457/</t>
  </si>
  <si>
    <t>https://suspilne.media/kyiv/1310785-ataka-na-kiiv-ta-oblast-e-zagibli-ta-poraneni/</t>
  </si>
  <si>
    <t>Включено — 07.03: пряме підтвердження наслідків балістичної атаки по Києву</t>
  </si>
  <si>
    <t>KYI-20260307-078</t>
  </si>
  <si>
    <t>2026-03-08</t>
  </si>
  <si>
    <t>A — локально підтверджено</t>
  </si>
  <si>
    <t>Увечері 8 березня Одещину атаковано ракетами Іскандер-М.</t>
  </si>
  <si>
    <t>https://suspilne.media/odesa/archive/2026/3/9/</t>
  </si>
  <si>
    <t>https://amp.dw.com/uk/rf-vnoci-atakuvala-ukrainu-dvoma-raketami-i-117-dronami-e-vlucanna/a-76266542</t>
  </si>
  <si>
    <t>Кількість локально потребує окремої звірки; епізод підтверджений.</t>
  </si>
  <si>
    <t>Кількість уточнюється</t>
  </si>
  <si>
    <t>Тип підтверджено</t>
  </si>
  <si>
    <t>ODS-20260308-077</t>
  </si>
  <si>
    <t>2026-03-14</t>
  </si>
  <si>
    <t>https://www.pravda.com.ua/news/2026/03/14/7561629/</t>
  </si>
  <si>
    <t>https://suspilne.media/kyiv/1317915-rf-atakuvala-kiiv-balistikou-ta-dronami/</t>
  </si>
  <si>
    <t>Включено — 14.03: масована ракетно-дронова атака Києва та області з балістичною складовою підтверджена; географію ще тримати окремо при city-only</t>
  </si>
  <si>
    <t>KYI-20260314-076</t>
  </si>
  <si>
    <t>2026-03-23</t>
  </si>
  <si>
    <t>Увечері Одещину атаковано балістичними ракетами та БпЛА; не менше двох Іскандер-М.</t>
  </si>
  <si>
    <t>https://suspilne.media/odesa/1272060-kulemetnik-radiotehnicnoi-brigadi-znisiv-dva-bpla-nad-odesinou/</t>
  </si>
  <si>
    <t>Одеський і Болградський райони; транспортна та енергоінфраструктура.</t>
  </si>
  <si>
    <t>Не менше 2</t>
  </si>
  <si>
    <t>ODS-20260323-075</t>
  </si>
  <si>
    <t>2026-03-24</t>
  </si>
  <si>
    <t>https://www.pravda.com.ua/news/2026/03/24/7563291/</t>
  </si>
  <si>
    <t>https://suspilne.media/kyiv/1328105-ataka-na-kiiv-ta-oblast-e-zagibli-ta-poraneni/</t>
  </si>
  <si>
    <t>Виключено — 24.03: локальний київський архів не підтверджує заявлений старим рядком балістичний епізод по Києву</t>
  </si>
  <si>
    <t>KYI-20260324-074</t>
  </si>
  <si>
    <t>Запоріжжя</t>
  </si>
  <si>
    <t>Балістичні ракети — 5</t>
  </si>
  <si>
    <t>У ніч на 24 березня Запоріжжя зазнало комбінованої атаки: після шести ударних БпЛА по місту випустили п’ять балістичних ракет.</t>
  </si>
  <si>
    <t>https://zprz.city/news/view/shist-droniv-i-p-ta-039-yat-balistichnih-raket-atakuvali-zaporizhzhya-vnaslidok-udaru-rosiyan-e-zagiblij-ta-poraneni-foto-video</t>
  </si>
  <si>
    <t>https://suspilne.media/1271498-sili-ppo-vnoci-znisili-25-raket-i-365-droniv/</t>
  </si>
  <si>
    <t>Локальна кількість 5 підтверджена повідомленням ЗОВА, яке цитують локальні джерела. Наслідки комбінованої атаки не приписувати лише балістиці.</t>
  </si>
  <si>
    <t>~02:30</t>
  </si>
  <si>
    <t>5</t>
  </si>
  <si>
    <t>Підтверджено: 5</t>
  </si>
  <si>
    <t>Уражені житлові квартали та інфраструктура; паралельно застосовано БпЛА.</t>
  </si>
  <si>
    <t>Включено — прямий підтверджений балістичний удар по Запоріжжю</t>
  </si>
  <si>
    <t>ZAP-20260324-192</t>
  </si>
  <si>
    <t>6</t>
  </si>
  <si>
    <t>2026-03-29</t>
  </si>
  <si>
    <t>Увечері Одещину атаковано однією балістичною ракетою Іскандер-М з ТОТ Криму.</t>
  </si>
  <si>
    <t>https://suspilne.media/odesa/archive/2026/3/30/</t>
  </si>
  <si>
    <t>Не плутати з нічною атакою 29.03 Кинджалом/БпЛА; це вечірній окремий епізод.</t>
  </si>
  <si>
    <t>ODS-20260329-073</t>
  </si>
  <si>
    <t>2026-04-02</t>
  </si>
  <si>
    <t>Балістична ракета — тип публічно не підтверджено</t>
  </si>
  <si>
    <t>2 квітня російські війська атакували підприємство у Чернігові балістичною ракетою. Є загиблі та травмовані.</t>
  </si>
  <si>
    <t>https://suspilne.media/chernihiv/1279802-vnaslidok-rosijskoi-ataki-na-cernigiv-balisticnou-raketou-e-odna-zagibla-ta-odna-travmovana-ludina/</t>
  </si>
  <si>
    <t>https://ua.korrespondent.net/ukraine/4867644-chernihiv-zaznav-udaru-balistykoui-ye-zahybli</t>
  </si>
  <si>
    <t>Не конкретизуємо тип ракети: у надійних локальних повідомленнях підтверджено саме балістичний клас.</t>
  </si>
  <si>
    <t>~15:25</t>
  </si>
  <si>
    <t>Підтверджено: 1 балістична ракета</t>
  </si>
  <si>
    <t>Удар по підприємству в межах Чернігова.</t>
  </si>
  <si>
    <t>Включено — прямий підтверджений балістичний удар по Чернігову</t>
  </si>
  <si>
    <t>CHN-20260402-177</t>
  </si>
  <si>
    <t>2026-04-04</t>
  </si>
  <si>
    <t>https://www.pravda.com.ua/news/2026/04/04/7565128/</t>
  </si>
  <si>
    <t>https://suspilne.media/kyiv/1339315-rf-atakuvala-kiiv-balistikou-ta-dronami/</t>
  </si>
  <si>
    <t>Виключено — 04.04: локальний архів фіксує дронову атаку; балістичний удар по Києву не підтверджено</t>
  </si>
  <si>
    <t>KYI-20260404-072</t>
  </si>
  <si>
    <t>2026-04-11</t>
  </si>
  <si>
    <t>https://www.pravda.com.ua/news/2026/04/11/7566297/</t>
  </si>
  <si>
    <t>https://suspilne.media/kyiv/1346445-ataka-na-kiiv-ta-oblast-e-zagibli-ta-poraneni/</t>
  </si>
  <si>
    <t>Виключено — 11.04: локальний архів не підтверджує заявлений старим рядком балістичний епізод по Києву</t>
  </si>
  <si>
    <t>KYI-20260411-071</t>
  </si>
  <si>
    <t>2026-04-16</t>
  </si>
  <si>
    <t>У ніч проти 16 квітня Київ зазнав комбінованого удару балістичними ракетами та дронами; зафіксовано також повторний ракетний удар по Оболоні.</t>
  </si>
  <si>
    <t>https://suspilne.media/kyiv/1290357-rosia-atakue-kiiv-raketami-u-misti-lunaut-vibuhi/</t>
  </si>
  <si>
    <t>https://suspilne.media/kyiv/1290629-ataka-na-ekstreni-sluzbi-u-kievi-policejski-i-mediki-potrapili-pid-povtornij-raketnij-udar/</t>
  </si>
  <si>
    <t>Комбінований епізод; балістична складова підтверджена прямо.</t>
  </si>
  <si>
    <t>KYI-20260416-069</t>
  </si>
  <si>
    <t>Уночі 16 квітня Одеса зазнала окремої балістичної фази після атаки БпЛА; підтверджено пряме влучання в житловий будинок.</t>
  </si>
  <si>
    <t>https://suspilne.media/odesa/1290373-v-odesi-vnaslidok-atak-rf-e-zagibli-ta-poraneni/</t>
  </si>
  <si>
    <t>https://www.pravda.com.ua/news/2026/04/16/8030370/</t>
  </si>
  <si>
    <t>Прокуратура прямо відокремлює другий — балістичний — удар.</t>
  </si>
  <si>
    <t>Включено — 16.04: прямий балістичний удар по Одесі та влучання в житловий будинок підтверджені</t>
  </si>
  <si>
    <t>ODS-20260416-070</t>
  </si>
  <si>
    <t>Балістична ракета — тип локально не уточнено</t>
  </si>
  <si>
    <t>У ніч проти 16 квітня Дніпро атакували дронами, після чого застосували балістику; є масштабні руйнування в місті.</t>
  </si>
  <si>
    <t>https://suspilne.media/dnipro/1303365-10-zagiblih-j-ponad-100-poranenih-za-misac-comu-rf-posilila-ataki-na-dnipro-ta-ak-im-protidiati-poasnenna-vijskovih/</t>
  </si>
  <si>
    <t>https://www.slovoidilo.ua/2026/04/16/novyna/bezpeka/kyyiv-ta-dnipro-atakuvaly-balistykoyu-ye-postrazhdali</t>
  </si>
  <si>
    <t>Послідовність дрони → балістика підтверджена локальним матеріалом.</t>
  </si>
  <si>
    <t>Включено — прямий підтверджений комбінований епізод з балістикою</t>
  </si>
  <si>
    <t>DNI-20260416-008</t>
  </si>
  <si>
    <t>2026-04-21</t>
  </si>
  <si>
    <t>https://www.pravda.com.ua/news/2026/04/21/7567961/</t>
  </si>
  <si>
    <t>https://suspilne.media/kyiv/1356635-rf-atakuvala-kiiv-balistikou-ta-dronami/</t>
  </si>
  <si>
    <t>Виключено — 21.04: локальний архів не підтверджує заявлений старим рядком балістичний епізод; не плутати з підтвердженим 16.04 (ID128)</t>
  </si>
  <si>
    <t>KYI-20260421-068</t>
  </si>
  <si>
    <t>2026-04-25</t>
  </si>
  <si>
    <t>Балістичні ракети — тип локально не уточнено</t>
  </si>
  <si>
    <t>Під час тривалої масованої атаки 25 квітня Дніпро атакували дронами, крилатими й балістичними ракетами; одна з ракет зруйнувала під'їзд багатоповерхівки.</t>
  </si>
  <si>
    <t>https://nashemisto.dp.ua/2026/04/25/u-dnipri-lunaiut-vybukhy-zafiksovana-masshtabna-pozhezha-misto-pid-masovanoiu-atakoiu/</t>
  </si>
  <si>
    <t>Комбінований епізод; не множити за типами зброї.</t>
  </si>
  <si>
    <t>Багатоповерхівка</t>
  </si>
  <si>
    <t>DNI-20260425-007</t>
  </si>
  <si>
    <t>балістика + крилаті ракети + інші ракети + БпЛА</t>
  </si>
  <si>
    <t>Іскандер-М, 6 ракет</t>
  </si>
  <si>
    <t>25 квітня РФ завдала масованого удару по Харкову: міська влада та ХОВА повідомили про шість балістичних ракет «Іскандер» і один ударний БпЛА.</t>
  </si>
  <si>
    <t>https://suspilne.media/kharkiv/1297975-sist-raket-ta-dron-mer-harkova-rozpoviv-pro-naslidki-udariv-po-mistu-25-kvitna/</t>
  </si>
  <si>
    <t>https://kharkivoda.gov.ua/news/135450</t>
  </si>
  <si>
    <t>ХОВА окремо вказує шість Іскандер-М по регіону та ракетні удари по Харкову; міський голова прямо атрибутує шість балістичних Іскандерів місту.</t>
  </si>
  <si>
    <t>~03:35 і ранок</t>
  </si>
  <si>
    <t>Підтверджено: 6</t>
  </si>
  <si>
    <t>Комбінований удар: наслідки житловому сектору не приписувати виключно балістиці, бо місто також атакував Shahed.</t>
  </si>
  <si>
    <t>Включено — пряме підтвердження шести балістичних ракет по Харкову</t>
  </si>
  <si>
    <t>KHR-20260425-179</t>
  </si>
  <si>
    <t>2026-05-02</t>
  </si>
  <si>
    <t>https://www.pravda.com.ua/news/2026/05/02/7569782/</t>
  </si>
  <si>
    <t>https://suspilne.media/kyiv/1367845-ataka-na-kiiv-ta-oblast-e-zagibli-ta-poraneni/</t>
  </si>
  <si>
    <t>Виключено — 02.05: у перевірених локальних джерелах немає підтвердження балістичного удару по Києву; старий запис не рахувати</t>
  </si>
  <si>
    <t>KYI-20260502-067</t>
  </si>
  <si>
    <t>2026-05-03</t>
  </si>
  <si>
    <t>Балістичні ракети — тип і кількість не уточнені</t>
  </si>
  <si>
    <t>Вранці 3 травня РФ атакувала Миколаїв балістичними ракетами. П’ятеро людей зазнали поранень, пошкоджено приватні будинки.</t>
  </si>
  <si>
    <t>https://suspilne.media/mykolaiv/1304259-pat-ludej-poraneni-vnaslidok-ataki-rf-balistikou-na-mikolaiv-so-vidomo/</t>
  </si>
  <si>
    <t>https://www.pravda.com.ua/news/2026/05/03/8032912/</t>
  </si>
  <si>
    <t>Тип і точну кількість ракет не встановлюємо без публічного офіційного розподілу.</t>
  </si>
  <si>
    <t>ранок</t>
  </si>
  <si>
    <t>Кількість не уточнена</t>
  </si>
  <si>
    <t>Пошкоджено житлові будинки; пряме балістичне влучання в конкретний будинок окремо не атрибутуємо.</t>
  </si>
  <si>
    <t>Включено — прямий підтверджений балістичний удар по Миколаєву</t>
  </si>
  <si>
    <t>MYK-20260503-178</t>
  </si>
  <si>
    <t>2026-05-04</t>
  </si>
  <si>
    <t>Мерефа / ближня агломерація Харкова</t>
  </si>
  <si>
    <t>Іскандер — попередня форензика</t>
  </si>
  <si>
    <t>4 травня РФ завдала ракетного удару по Мерефі. Прокуратура попередньо встановила застосування балістичної ракети типу «Іскандер».</t>
  </si>
  <si>
    <t>https://suspilne.media/kharkiv/1304829-rf-vdarila-po-merefi-jmovirno-iskanderom/</t>
  </si>
  <si>
    <t>https://kharkivoda.gov.ua/news/135540</t>
  </si>
  <si>
    <t>Мерефа прямо входить до погодженого city+near-agglomeration scope Харкова; subtype попередній.</t>
  </si>
  <si>
    <t>~09:40</t>
  </si>
  <si>
    <t>Підтверджено: 1; subtype попередньо Іскандер</t>
  </si>
  <si>
    <t>Мерефа</t>
  </si>
  <si>
    <t>https://suspilne.media/kharkiv/1304657-odna-ludina-zaginula-vnaslidok-raketnogo-udaru-po-merefi-4-travna-se-dvoe-postrazdali/</t>
  </si>
  <si>
    <t>Пошкоджені житлові й цивільні об’єкти; пряме влучання в конкретне житло окремо не атрибутуємо.</t>
  </si>
  <si>
    <t>Ближня агломерація Харкова</t>
  </si>
  <si>
    <t>Включено — прямий підтверджений балістичний удар по Мерефі</t>
  </si>
  <si>
    <t>KHR-20260504-202</t>
  </si>
  <si>
    <t>балістика Іскандер (попередньо)</t>
  </si>
  <si>
    <t>2026-05-09</t>
  </si>
  <si>
    <t>https://www.pravda.com.ua/news/2026/05/09/7570954/</t>
  </si>
  <si>
    <t>https://suspilne.media/kyiv/1374975-rf-atakuvala-kiiv-balistikou-ta-dronami/</t>
  </si>
  <si>
    <t>Виключено — 09.05: у перевірених локальних джерелах немає підтвердження балістичного удару по Києву; старий запис не рахувати</t>
  </si>
  <si>
    <t>KYI-20260509-066</t>
  </si>
  <si>
    <t>2026-05-14</t>
  </si>
  <si>
    <t>14 травня Київ був основним напрямком масованої комбінованої атаки; Повітряні сили зафіксували 18 балістичних Іскандер-М/С-400 у загальному пакеті. Конкретне влучання у дев’ятиповерхівку пізніше попередньо атрибутовано Х-101.</t>
  </si>
  <si>
    <t>https://suspilne.media/kyiv/1311185-u-darnickomu-rajoni-kieva-kilkist-zagiblih-cerez-udar-rf-zrosla-do-24-rozbir-zavaliv-devatipoverhivki-zaverseno/</t>
  </si>
  <si>
    <t>https://armyinform.com.ua/2026/05/14/syly-ppo-zneshkodyly-41-raketu-ta-652-vorozhi-bpla-pid-chas-nichnoyi-masovanoyi-ataky-po-ukrayini/</t>
  </si>
  <si>
    <t>Attack-day балістики по Києву підтверджено; не приписувати конкретній дев’ятиповерхівці балістичний тип — пізніша попередня атрибуція Х-101.</t>
  </si>
  <si>
    <t>Балістична складова атаки по Києву підтверджена; конкретне влучання житлового будинку — попередньо Х-101</t>
  </si>
  <si>
    <t>Не використовувати наслідки конкретного будинку як пряме балістичне влучання; attack-day лишається у чистій моделі.</t>
  </si>
  <si>
    <t>KYI-20260514-065</t>
  </si>
  <si>
    <t>2026-05-15</t>
  </si>
  <si>
    <t>15 травня Одещину атаковано ударними БпЛА та балістичною ракетою; є поранені та пошкодження цивільної інфраструктури.</t>
  </si>
  <si>
    <t>https://suspilne.media/odesa/1311525-prokuratura-rozpocala-rozsliduvanna-cerez-ataki-rf-na-odesinu-15-travna-vosmero-ludej-otrimali-poranenna/</t>
  </si>
  <si>
    <t>https://armyinform.com.ua/2026/05/15/vid-rosijskoyi-ataky-na-odeshhyni-postrazhdaly-vosmero-lyudej/</t>
  </si>
  <si>
    <t>Прокуратура підтверджує факт балістичної ракети; тип не уточнюємо.</t>
  </si>
  <si>
    <t>Включено — 15.05: прокуратура прямо підтверджує балістичну ракету по Одещині</t>
  </si>
  <si>
    <t>ODS-20260515-064</t>
  </si>
  <si>
    <t>2026-05-18</t>
  </si>
  <si>
    <t>Іскандер-М/С-400 — локальний розподіл не оприлюднений</t>
  </si>
  <si>
    <t>B — балістична складова підтверджена, локальна кількість не рознесена</t>
  </si>
  <si>
    <t>У ніч на 18 травня основним напрямком комбінованого удару були Дніпро та Дніпропетровщина. У загальному пакеті зафіксовано 14 балістичних Іскандер-М/С-400, 8 Іскандер-К та 524 БпЛА; у Дніпрі зафіксовано масштабні наслідки.</t>
  </si>
  <si>
    <t>https://amp.dw.com/uk/ataka-rf-22-raketi-i-524-droniv-osnovna-cil-dnipro/a-77193332</t>
  </si>
  <si>
    <t>https://qirim.news/news/rosiyani-atakuvali-546-zasobami-povtiryanogo-napadu-desyatki-lyudej-postrazhdali</t>
  </si>
  <si>
    <t>Не переносити 14 балістичних ракет на локальну кількість Дніпра; B-рівень через відсутність публічного розподілу по локаціях.</t>
  </si>
  <si>
    <t>Балістична складова підтверджена; локальна кількість/підтип не рознесені</t>
  </si>
  <si>
    <t>https://npu.gov.ua/news/u-dnipri-politsiia-pratsiuie-na-mistsiakh-kombinovanoho-vorozhoho-obstrilu-ie-postrazhdali</t>
  </si>
  <si>
    <t>Включено з B-рівнем — основний напрямок Дніпро, балістична складова підтверджена</t>
  </si>
  <si>
    <t>DNI-20260518-205</t>
  </si>
  <si>
    <t>524</t>
  </si>
  <si>
    <t>22</t>
  </si>
  <si>
    <t>балістика + Іскандер-К + БпЛА</t>
  </si>
  <si>
    <t>Глобальні кількості; локальний розподіл не оприлюднений</t>
  </si>
  <si>
    <t>2026-05-19</t>
  </si>
  <si>
    <t>https://www.pravda.com.ua/news/2026/05/19/7572618/</t>
  </si>
  <si>
    <t>https://suspilne.media/kyiv/1385165-ataka-na-kiiv-ta-oblast-e-zagibli-ta-poraneni/</t>
  </si>
  <si>
    <t>Виключено — 19.05: підтверджений балістичний удар цього дня стосується Прилук; прямого підтвердження балістичного епізоду по Києву не встановлено</t>
  </si>
  <si>
    <t>KYI-20260519-063</t>
  </si>
  <si>
    <t>2026-05-20</t>
  </si>
  <si>
    <t>У ніч проти 20 травня РФ вдарила по продуктовому складу у Дніпрі балістичною ракетою Іскандер-М.</t>
  </si>
  <si>
    <t>https://suspilne.media/dnipro/1313185-armia-rf-udarila-balistikou-po-produktovomu-skladu-u-dnipri-e-zertvi-so-vidbuvaetsa-na-misci-ataki/</t>
  </si>
  <si>
    <t>https://armyinform.com.ua/2026/05/20/vorog-atakuvav-dnipro-5-lyudej-u-likarnyah-gorily-sklady-z-produktamy/</t>
  </si>
  <si>
    <t>Тип прямо наведений за даними Повітряних сил.</t>
  </si>
  <si>
    <t>~00:00</t>
  </si>
  <si>
    <t>DNI-20260520-006</t>
  </si>
  <si>
    <t>2026-05-23</t>
  </si>
  <si>
    <t>Увечері 23 травня Одещину атаковано балістичною ракетою Іскандер-М.</t>
  </si>
  <si>
    <t>https://suspilne.media/odesa/1314816-rf-vdarila-po-odesini-balisticnou-raketou-iskander-m-uveceri-23-travna/</t>
  </si>
  <si>
    <t>https://suspilne.media/archive/2026/5/24/</t>
  </si>
  <si>
    <t>Включено — 23.05: ПК Південь підтвердило Іскандер-М по Одещині</t>
  </si>
  <si>
    <t>ODS-20260523-062</t>
  </si>
  <si>
    <t>2026-05-24</t>
  </si>
  <si>
    <t>У ніч на 24 травня Росія атакувала Київ дронами, крилатими та балістичними ракетами; балістична ракета влучила у житловий будинок у Шевченківському районі.</t>
  </si>
  <si>
    <t>https://suspilne.media/kyiv/1314803-u-sevcenkivskomu-rajoni-kieva-cerez-ataku-rf-zrujnovanij-pidizd-so-rozpovidaut-meskanci/</t>
  </si>
  <si>
    <t>https://suspilne.media/kyiv/1314922-kilkist-postrazdalih-u-kievi-pisla-masovanoi-ataki-rf-zrosla-do-87-dvoe-ludej-zaginuli/</t>
  </si>
  <si>
    <t>Комбінована атака; балістична складова і пряме влучання в Києві підтверджені.</t>
  </si>
  <si>
    <t>Включено — 24.05: пряме підтвердження масованої балістичної атаки Києва поліцією та КМВА</t>
  </si>
  <si>
    <t>KYI-20260524-061</t>
  </si>
  <si>
    <t>2026-05-25</t>
  </si>
  <si>
    <t>Увечері 25 травня Одесу/Одещину атаковано балістичною ракетою Іскандер-М.</t>
  </si>
  <si>
    <t>https://suspilne.media/odesa/1315569-odesinu-vveceri-25-travna-atakuvali-balisticnou-raketou-iskander-m/</t>
  </si>
  <si>
    <t>https://suspilne.media/odesa/1315521-zagiblij-i-troe-poranenih-prokuratura-rozslidue-ataku-rf-na-odesu-25-travna/</t>
  </si>
  <si>
    <t>Є наслідки в Одесі.</t>
  </si>
  <si>
    <t>ODS-20260525-060</t>
  </si>
  <si>
    <t>Дергачі / ближня агломерація Харкова</t>
  </si>
  <si>
    <t>Іскандер — локальна вторинна атрибуція</t>
  </si>
  <si>
    <t>B — ракетний удар підтверджено первинно; балістичний subtype — локально</t>
  </si>
  <si>
    <t>25 травня РФ завдала ракетного удару по цивільному підприємству в Дергачах. Нацполіція підтвердила локальний ракетний удар; локальні джерела наступного дня вказали застосування «Іскандера».</t>
  </si>
  <si>
    <t>https://npu.gov.ua/news/dvi-liudyny-zahynuly-shche-23-postrazhdaly-politsiia-kharkivshchyny-pratsiuie-na-mistsi-vorozhoho-obstrilu</t>
  </si>
  <si>
    <t>https://2day.kh.ua/ua/kharkow/za-dobu-vid-obstriliv-na-kharkivshchyni-zahynuly-troye-lyudey-postrazhdaly-shche-30-ro</t>
  </si>
  <si>
    <t>Включено як B-рівень: місце й факт ракетного удару первинно підтверджені; балістичний клас/Іскандер — сильна локальна атрибуція.</t>
  </si>
  <si>
    <t>~12:00</t>
  </si>
  <si>
    <t>Імовірно 1 Іскандер; локальна форензика B</t>
  </si>
  <si>
    <t>Балістична складова підтверджена на B-рівні</t>
  </si>
  <si>
    <t>Дергачі</t>
  </si>
  <si>
    <t>https://suspilne.media/kharkiv/1315102-rf-zavdala-raketnogo-udaru-po-dergacah-e-zagiblij-ta-poraneni/</t>
  </si>
  <si>
    <t>Пошкоджені цивільні підприємства, житло та транспорт.</t>
  </si>
  <si>
    <t>Включено з B-рівнем — локальний ракетний удар із атрибуцією Іскандер</t>
  </si>
  <si>
    <t>KHR-20260525-203</t>
  </si>
  <si>
    <t>балістика B-рівень / Іскандер</t>
  </si>
  <si>
    <t>2026-06-02</t>
  </si>
  <si>
    <t>2 балістичні ракети — subtype не встановлений</t>
  </si>
  <si>
    <t>B — локальний балістичний клас підтверджений, subtype не встановлено</t>
  </si>
  <si>
    <t>У ніч на 2 червня Харків атакували ударними БпЛА та двома балістичними ракетами; точний subtype ракет у перевірених джерелах не встановлений.</t>
  </si>
  <si>
    <t>https://suspilne.media/kharkiv/1320895-armia-rf-atakuvala-dva-rajoni-harkova-v-nic-na-2-cervna-so-vidomo/</t>
  </si>
  <si>
    <t>https://infocity.kharkiv.ua/proisshestvija/z-pochatku-doby-voroh-atakuvav-kharkiv-20-bezpilotnykamy-ta-dvoma-raketamy/</t>
  </si>
  <si>
    <t>B-рівень лише щодо subtype; факт двох балістичних ракет по місту підтверджено локально.</t>
  </si>
  <si>
    <t>Підтверджено: 2; subtype невідомий</t>
  </si>
  <si>
    <t>Комбінована атака; наслідки не розкладати за засобами без окремої атрибуції.</t>
  </si>
  <si>
    <t>Включено з B-рівнем subtype — дві балістичні ракети по Харкову</t>
  </si>
  <si>
    <t>KHR-20260602-189</t>
  </si>
  <si>
    <t>20</t>
  </si>
  <si>
    <t>Профіль підтверджено; subtype B-рівень</t>
  </si>
  <si>
    <t>2026-06-06</t>
  </si>
  <si>
    <t>У ніч на 6 червня Київ масовано атаковано ракетами та дронами; балістична складова по столиці підтверджена.</t>
  </si>
  <si>
    <t>https://suspilne.media/kyiv/1035789-nicna-ataka-rf-na-kiiv-6-cervna-vinikli-pozezi/</t>
  </si>
  <si>
    <t>https://suspilne.media/kyiv/archive/2026/6/6/</t>
  </si>
  <si>
    <t>Повторний аудит: пряме локальне підтвердження атаки Києва.</t>
  </si>
  <si>
    <t>Старий запис перевірено повторно; епізод залишено.</t>
  </si>
  <si>
    <t>Включено — 06.06 повторно підтверджено прямою локальною прив’язкою до Києва</t>
  </si>
  <si>
    <t>KYI-20260606-059</t>
  </si>
  <si>
    <t>2026-06-13</t>
  </si>
  <si>
    <t>https://www.pravda.com.ua/news/2026/06/13/7576789/</t>
  </si>
  <si>
    <t>https://suspilne.media/kyiv/1410635-ataka-na-kiiv-ta-oblast-e-zagibli-ta-poraneni/</t>
  </si>
  <si>
    <t>Виключено — 13.06: прямого підтвердження балістичного епізоду по Києву не знайдено; локальний архів 13.06 не фіксує такої атаки. Не плутати з підтвердженим епізодом 15.06.</t>
  </si>
  <si>
    <t>KYI-20260613-058</t>
  </si>
  <si>
    <t>2026-06-15</t>
  </si>
  <si>
    <t>Іскандер-М/С-400</t>
  </si>
  <si>
    <t>У ніч на 15 червня Київ зазнав масованого комбінованого удару із застосуванням балістичних ракет та ударних БпЛА; основним напрямком удару був Київ.</t>
  </si>
  <si>
    <t>https://kyiv.npu.gov.ua/news/politsiia-dokumentuie-naslidky-vorozhoi-ataky-na-kyiv-poperedno-vidomo-pro-4-zahyblykh-ta-25-postrazhdalykh-mistian-sered-iakykh-dvoie-ditei</t>
  </si>
  <si>
    <t>https://armyinform.com.ua/2026/06/15/desyatky-balistychnyh-i-krylatyh-raket-czyrkony-ta-shahedy-chym-vorog-vnochi-atakuvav-ukrayinu/</t>
  </si>
  <si>
    <t>Пряме підтвердження поліції Києва + зведення Повітряних сил; загальноукраїнську кількість балістичних ракет не переносимо на локальну модель.</t>
  </si>
  <si>
    <t>Новий епізод, знайдений під час аудиту зсуву старого запису 13.06.</t>
  </si>
  <si>
    <t>Включено — 15.06: пряме підтвердження балістичного удару по Києву</t>
  </si>
  <si>
    <t>KYI-20260615-057</t>
  </si>
  <si>
    <t>Іскандер; повторні балістичні удари</t>
  </si>
  <si>
    <t>Після опівночі 15 червня РФ завдала по Харкову серії ракетних ударів, попередньо Іскандерами; один із повторних балістичних ударів припав поблизу рятувальників.</t>
  </si>
  <si>
    <t>https://suspilne.media/kharkiv/1328072-rosia-atakuvala-harkiv-pisla-opivnoci-15-cervna-raketami-aki-naslidki/</t>
  </si>
  <si>
    <t>https://www.objectiv.tv/uk/objectively/2026/06/15/rf-vipustila-vnochi-iskander-pryamo-po-ryatuvalnikah-yaki-namagalisya-shovatisya/</t>
  </si>
  <si>
    <t>Кількість балістичних ракет у clean-моделі не фіксуємо без єдиного публічного локального підсумку.</t>
  </si>
  <si>
    <t>після 00:00</t>
  </si>
  <si>
    <t>Кількість локально не фіксуємо</t>
  </si>
  <si>
    <t>Комбінований/повторний удар; окремі наслідки не множать attack-day.</t>
  </si>
  <si>
    <t>Включено — серія підтверджених балістичних ударів по Харкову</t>
  </si>
  <si>
    <t>KHR-20260615-190</t>
  </si>
  <si>
    <t>балістика + БпЛА / повторний удар</t>
  </si>
  <si>
    <t>2026-06-17</t>
  </si>
  <si>
    <t>У ніч проти 17 червня Росія завдала комбінованого удару по Києву із застосуванням дронів, крилатих і балістичних ракет.</t>
  </si>
  <si>
    <t>https://suspilne.media/kyiv/1046377-zelenskij-vidvidav-misce-udaru-rosijskoi-raketi-po-stolicnij-bagatopoverhivci/</t>
  </si>
  <si>
    <t>https://suspilne.media/kyiv/1045901-u-bagatopoverhivci-u-solomanskomu-rajoni-kieva-zaverseni-posukovi-roboti/</t>
  </si>
  <si>
    <t>Повторний аудит: балістична складова і наслідки безпосередньо в Києві підтверджені.</t>
  </si>
  <si>
    <t>Включено — 17.06 повторно підтверджено</t>
  </si>
  <si>
    <t>KYI-20260617-056</t>
  </si>
  <si>
    <t>2026-06-18</t>
  </si>
  <si>
    <t>Балістична ракета</t>
  </si>
  <si>
    <t>Вдень 18 червня у Дніпрі пролунали два вибухи; підтверджено удар балістичною ракетою по підприємству.</t>
  </si>
  <si>
    <t>https://suspilne.media/dnipro/1333884-rf-udarila-balisticnou-raketou-po-pidpriemstvu-u-dnipri-zaginuv-colovik-e-poraneni/</t>
  </si>
  <si>
    <t>https://www.dnipro.media/novyny-dnipro/u-dnipri-prolunav-vybuh-shho-stalosya/</t>
  </si>
  <si>
    <t>Пряма локальна прив’язка.</t>
  </si>
  <si>
    <t>~11:15</t>
  </si>
  <si>
    <t>Тип/кількість не уточнюємо</t>
  </si>
  <si>
    <t>DNI-20260618-005</t>
  </si>
  <si>
    <t>Полтава</t>
  </si>
  <si>
    <t>2026-06-20</t>
  </si>
  <si>
    <t>Іскандер-М (попередньо), 2 ракети</t>
  </si>
  <si>
    <t>Увечері 20 червня РФ атакувала Полтаву двома балістичними ракетами, попередньо «Іскандер-М». Влучання зафіксовані на територіях підприємств; вибуховою хвилею пошкоджено житлові будинки.</t>
  </si>
  <si>
    <t>https://suspilne.media/poltava/1336008-ataka-na-poltavsku-tg-20-cervna-na-pidpriemstvah-vinikli-pozezi-na-kilkoh-lokaciah/</t>
  </si>
  <si>
    <t>https://suspilne.media/poltava/1335890-u-poltavi-cerez-obstril-20-cervna-poskodzeni-zitlovi-budinki/</t>
  </si>
  <si>
    <t>Прокуратура прямо вказує дві балістичні ракети; тип «Іскандер-М» — попередня ідентифікація.</t>
  </si>
  <si>
    <t>~20:10</t>
  </si>
  <si>
    <t>23</t>
  </si>
  <si>
    <t>https://suspilne.media/poltava/1335938-obstril-poltavi-20-cervna-fotoreportaz/</t>
  </si>
  <si>
    <t>23 житлові будинки пошкоджені вибуховою хвилею; це не означає 23 прямі балістичні влучання.</t>
  </si>
  <si>
    <t>Включено — прямий підтверджений балістичний удар по Полтаві</t>
  </si>
  <si>
    <t>POL-20260620-176</t>
  </si>
  <si>
    <t>2026-06-21</t>
  </si>
  <si>
    <t>Іскандер</t>
  </si>
  <si>
    <t>Увечері 21 червня по Одеському району завдано удару балістичною ракетою Іскандер; є загиблий і поранені.</t>
  </si>
  <si>
    <t>https://suspilne.media/odesa/1336410-rosia-vdarila-balisticnou-raketou-po-odeskomu-rajonu-e-zagiblij-ta-poraneni-2/</t>
  </si>
  <si>
    <t>https://www.reuters.com/world/europe/one-killed-three-injured-russia-hits-odesa-region-with-iskander-missile-governor-2026-06-21/</t>
  </si>
  <si>
    <t>Пряме локальне підтвердження балістичного удару по Одеському району.</t>
  </si>
  <si>
    <t>Іскандер підтверджено</t>
  </si>
  <si>
    <t>ODS-20260621-055</t>
  </si>
  <si>
    <t>2026-06-23</t>
  </si>
  <si>
    <t>A — пряма локальна прив’язка до Києва та області</t>
  </si>
  <si>
    <t>Із вечора 22 червня до ранку 23 червня Київ і Київську область атаковано дронами та балістичними ракетами; тяжкі наслідки зафіксовані у столиці.</t>
  </si>
  <si>
    <t>https://suspilne.media/kyiv/1049919-u-kievi-zaverseni-posukovo-ratuvalni-roboti-na-misci-zrujnovanoi-bagatopoverhivki-udarom-rf/</t>
  </si>
  <si>
    <t>https://suspilne.media/kyiv/1048973-u-kievi-ogolosena-povitrana-trivoga-lunaut-vibuhi-so-vidomo-2/</t>
  </si>
  <si>
    <t>Повторний аудит: балістика підтверджена по Києву; атака також зачепила населені пункти області.</t>
  </si>
  <si>
    <t>Київ + Київська область</t>
  </si>
  <si>
    <t>Зона ближньої агломерації для обласної частини потребує точного рознесення за населеними пунктами; Київ підтверджено.</t>
  </si>
  <si>
    <t>Включено — 23.06 повторно підтверджено</t>
  </si>
  <si>
    <t>KYI-20260623-054</t>
  </si>
  <si>
    <t>Іскандер-М, касетна бойова частина</t>
  </si>
  <si>
    <t>23 червня по Кривому Рогу завдано балістичного удару Іскандер-М з касетною бойовою частиною по промисловій/цивільній інфраструктурі.</t>
  </si>
  <si>
    <t>https://suspilne.media/dnipro/1337590-rf-zavdala-raketnogo-udaru-po-promislovij-infrastrukturi-krivogo-rogu-e-zagibli-ta-poraneni/</t>
  </si>
  <si>
    <t>https://amp.dw.com/uk/vijska-rf-vdarili-balistikou-po-krivomu-rogu-zaginuli-troe-ludej-23-poraneni/a-77670386</t>
  </si>
  <si>
    <t>Підтверджено балістичний клас; локальна влада назвала Іскандер-М з касетним спорядженням.</t>
  </si>
  <si>
    <t>Балістика та subtype підтверджені локально</t>
  </si>
  <si>
    <t>KRR-20260623-168</t>
  </si>
  <si>
    <t>2026-06-24</t>
  </si>
  <si>
    <t>B — факт балістики підтверджено, тип імовірний</t>
  </si>
  <si>
    <t>Увечері Одещину атаковано балістичною ракетою, ймовірно Іскандер-М.</t>
  </si>
  <si>
    <t>https://suspilne.media/odesa/1339216-1583-j-den-vijni-hronika-podij-v-odesi-ta-na-odesini/</t>
  </si>
  <si>
    <t>https://bukoda.gov.ua/news/operatyvna-informatsiia-vid-heneralnoho-shtabu-zbroinykh-syl-ukrainy-stanom-na-25-chervnia</t>
  </si>
  <si>
    <t>Внесено за правилом підтверджена ракета + ймовірний тип.</t>
  </si>
  <si>
    <t>ODS-20260624-053</t>
  </si>
  <si>
    <t>2026-06-25</t>
  </si>
  <si>
    <t>Балістичні ракети / Іскандер-М у зведенні наступної доби</t>
  </si>
  <si>
    <t>Увечері 25 червня Київ атаковано балістикою; Повітряні сили попереджали про балістичну загрозу і ракету на Київ, у столиці працювала ППО.</t>
  </si>
  <si>
    <t>https://www.radiosvoboda.org/a/news-udar-balistyka-kyiv-ppo/33788946.html</t>
  </si>
  <si>
    <t>https://www.radiosvoboda.org/a/news-zsu-kyyiv-ataka-rf-balistyka/33789434.html</t>
  </si>
  <si>
    <t>Епізод датуємо 25.06 за фактичною балістичною фазою ввечері; ранкове зведення 26.06 охоплює атаку, що почалась 25.06.</t>
  </si>
  <si>
    <t>Новий епізод, пропущений у старому реєстрі; не зсувати на 26.06.</t>
  </si>
  <si>
    <t>Включено — 25.06: пряме підтвердження балістичної атаки Києва</t>
  </si>
  <si>
    <t>KYI-20260625-052</t>
  </si>
  <si>
    <t>2026-06-28</t>
  </si>
  <si>
    <t>У ніч проти 28 червня Київ атаковано балістичними ракетами; у столиці є поранені та наслідки.</t>
  </si>
  <si>
    <t>https://suspilne.media/kyiv/1341724-u-kievi-prolunali-vibuhi-armia-rf-atakuvala-stolicu-raketami-2/</t>
  </si>
  <si>
    <t>https://www.pravda.com.ua/news/2026/06/28/8041421/</t>
  </si>
  <si>
    <t>Пряме підтвердження балістичного удару по столиці.</t>
  </si>
  <si>
    <t>KYI-20260628-051</t>
  </si>
  <si>
    <t>2026-07-01</t>
  </si>
  <si>
    <t>Вдень Одеський район атаковано балістикою; прокуратура повідомила про дві балістичні ракети, ПК Південь — Іскандер-М.</t>
  </si>
  <si>
    <t>https://suspilne.media/odesa/1344882-rf-zavdala-balisticnogo-udaru-po-odesini-dvoe-zagiblih-15-poranenih/</t>
  </si>
  <si>
    <t>https://suspilne.media/odesa/1350190-obstril-teplodara-1-lipna-ekologi-ocinili-zbitki-vid-vikidiv-zabrudnuucih-recovin/</t>
  </si>
  <si>
    <t>Кількість 2 — за прокуратурою; тип Іскандер-М — за ПК Південь.</t>
  </si>
  <si>
    <t>2 за даними прокуратури</t>
  </si>
  <si>
    <t>Тип підтверджено ПК Південь</t>
  </si>
  <si>
    <t>Включено — 01.07: прямий підтверджений балістичний удар по Одеській області</t>
  </si>
  <si>
    <t>ODS-20260701-050</t>
  </si>
  <si>
    <t>Полтава / Полтавська громада</t>
  </si>
  <si>
    <t>A — локальний удар; балістичний клас за прокуратурою, subtype попередній</t>
  </si>
  <si>
    <t>Вранці 1 липня РФ завдала ракетного удару по підприємству у Полтавській громаді; прокуратура попередньо кваліфікувала засіб як балістичний «Іскандер».</t>
  </si>
  <si>
    <t>https://poltava.sq.com.ua/ukr/novini/01.07.2026/rankovii-udar-balistikoyu-po-poltavi-prokuratura-povidomila-pro-cotiryox-poranenix</t>
  </si>
  <si>
    <t>https://suspilne.media/poltava/1344634-u-poltavskomu-rajoni-kilkist-travmovanih-vnaslidok-raketnogo-udaru-zrosla-do-troh/</t>
  </si>
  <si>
    <t>Локальна прив’язка до Полтавської громади підтверджена; subtype попередній.</t>
  </si>
  <si>
    <t>~09:00</t>
  </si>
  <si>
    <t>Балістика підтверджена за даними прокуратури</t>
  </si>
  <si>
    <t>https://suspilne.media/poltava/1344472-u-poltavskij-gromadi-cerez-raketnij-udar-vibilo-vikna-u-dvoh-navcalnih-zakladah/</t>
  </si>
  <si>
    <t>Вибухова хвиля пошкодила заклади освіти; влучання по підприємству.</t>
  </si>
  <si>
    <t>Включено — локальний балістичний удар по Полтаві, subtype попередній</t>
  </si>
  <si>
    <t>POL-20260701-198</t>
  </si>
  <si>
    <t>Ракетна атака / аудит</t>
  </si>
  <si>
    <t>2026-07-02</t>
  </si>
  <si>
    <t>Ракета — тип не встановлений</t>
  </si>
  <si>
    <t>B — ракетний удар локально підтверджено, клас не встановлений</t>
  </si>
  <si>
    <t>2 липня зафіксовано ракетний удар по житловому кварталу Кривого Рогу; у перевірених джерелах тип ракети не встановлено.</t>
  </si>
  <si>
    <t>https://suspilne.media/dnipro/1345188-golovni-novini-dnipra-ta-oblasti-2-lipna/</t>
  </si>
  <si>
    <t>https://suspilne.media/amp/dnipro/1346044-so-vidbuvaetsa-na-misci-raketnogo-udaru-u-krivomu-rozi/</t>
  </si>
  <si>
    <t>Не зараховувати до балістики без підтвердження класу ракети.</t>
  </si>
  <si>
    <t>Тип не встановлений</t>
  </si>
  <si>
    <t>Ракетний удар підтверджено; балістична атрибуція відсутня</t>
  </si>
  <si>
    <t>30+</t>
  </si>
  <si>
    <t>Пошкоджено понад 30 багатоквартирних будинків; тип ракети не встановлено.</t>
  </si>
  <si>
    <t>Виключено — 02.07.2026: ракетний удар підтверджено, але балістичний клас не встановлений</t>
  </si>
  <si>
    <t>KRR-20260702-169</t>
  </si>
  <si>
    <t>ракета — тип не встановлений</t>
  </si>
  <si>
    <t>2026-07-04</t>
  </si>
  <si>
    <t>https://www.pravda.com.ua/news/2026/07/04/7580285/</t>
  </si>
  <si>
    <t>https://suspilne.media/kyiv/1432045-rf-atakuvala-kiiv-balistikou-ta-dronami/</t>
  </si>
  <si>
    <t>Виключено — 04.07: старий рядок не має достатнього прямого підтвердження балістичної фази по Києву; не рахувати до появи нового доказу</t>
  </si>
  <si>
    <t>KYI-20260704-049</t>
  </si>
  <si>
    <t>2026-07-06</t>
  </si>
  <si>
    <t>У ніч на 6 липня Київ зазнав масованої ракетно-дронової атаки; у Подільському районі підтверджено влучання балістичної ракети. Наслідки також були у Бучанському, Броварському та Вишгородському районах області.</t>
  </si>
  <si>
    <t>https://suspilne.media/kyiv/1347948-rosia-vdarila-raketami-po-kievu/</t>
  </si>
  <si>
    <t>https://suspilne.media/kyiv/1348016-kiiv-u-ruinah-pisla-potuznoi-raketnoi-ataki-rf-so-rozpovidaut-mistani-pro-perezitu-nic/</t>
  </si>
  <si>
    <t>Один загальний епізод; загальноукраїнську кількість балістичних ракет не переносимо на локальну модель.</t>
  </si>
  <si>
    <t>Київ; Бучанський, Броварський, Вишгородський райони</t>
  </si>
  <si>
    <t>KYI-20260706-048</t>
  </si>
  <si>
    <t>2026-07-07</t>
  </si>
  <si>
    <t>Увечері 7 липня Одеську область та Одесу атаковано балістичною ракетою з касетною бойовою частиною; є травмовані та пошкодження.</t>
  </si>
  <si>
    <t>https://suspilne.media/odesa/1349662-rf-vdarila-balisticnou-raketou-po-odesini-poskodzeno-pidpriemstvo-ta-avtomobili/</t>
  </si>
  <si>
    <t>https://www.pravda.com.ua/news/2026/07/07/8042924/</t>
  </si>
  <si>
    <t>Тип ракети у відкритому локальному джерелі не уточнюємо; факт балістичного удару підтверджено.</t>
  </si>
  <si>
    <t>Балістика підтверджена; subtype невідомий</t>
  </si>
  <si>
    <t>ODS-20260707-047</t>
  </si>
  <si>
    <t>2026-07-08</t>
  </si>
  <si>
    <t>У ніч на 8 липня Київ атаковано балістичними ракетами; наслідки зафіксовано у Святошинському та Деснянському районах.</t>
  </si>
  <si>
    <t>https://suspilne.media/kyiv/1349732-rosia-atakue-balistikou-kiiv/</t>
  </si>
  <si>
    <t>https://amp.dw.com/uk/rf-atakuvala-kiiv-balistikou-vibuhalo-do-trivogi-e-poraneni/a-77870140</t>
  </si>
  <si>
    <t>Кількість по Києву окремо не встановлюємо з загальноукраїнської.</t>
  </si>
  <si>
    <t>KYI-20260708-045</t>
  </si>
  <si>
    <t>Одещину атаковано двома Х-31 і двома балістичними Іскандер-М; балістичний епізод увечері.</t>
  </si>
  <si>
    <t>https://suspilne.media/odesa/1350744-rf-atakuvala-odesinu-cotirma-raketami/</t>
  </si>
  <si>
    <t>https://suspilne.media/odesa/1350682-den-zalobi-v-odesi-za-zagiblimi-hronika-1597-go-dna-vijni-na-odesini/</t>
  </si>
  <si>
    <t>Дві балістичні ракети Іскандер-М.</t>
  </si>
  <si>
    <t>Включено — 08.07: ПК Південь підтвердило 2 балістичні Іскандер-М по Одещині</t>
  </si>
  <si>
    <t>ODS-20260708-046</t>
  </si>
  <si>
    <t>Балістичні ракети — локальний subtype не рознесений</t>
  </si>
  <si>
    <t>У ніч на 8 липня Харків зазнав балістичного удару з влучаннями у двох районах; пізніший окремий ранковий удар того ж дня був атрибутований як С-8000 «Бандероль» і не є частиною цього балістичного епізоду.</t>
  </si>
  <si>
    <t>https://lb.ua/society/2026/07/08/750292_harkovi_cherez_vluchannya.html</t>
  </si>
  <si>
    <t>https://amp.dw.com/uk/nicna-ataka-rf-ppo-zbila-139-droniv-usa-balistika-vlucila/a-77870334</t>
  </si>
  <si>
    <t>Важливо не змішувати нічну балістичну фазу з окремим пізнішим ударом «Бандероллю».</t>
  </si>
  <si>
    <t>Окремий ранковий удар С-8000 не враховується як балістика.</t>
  </si>
  <si>
    <t>Включено — прямий нічний балістичний удар по Харкову</t>
  </si>
  <si>
    <t>KHR-20260708-191</t>
  </si>
  <si>
    <t>балістика; окремо Бандероль</t>
  </si>
  <si>
    <t>Профіль розділено за фазами</t>
  </si>
  <si>
    <t>2026-07-09</t>
  </si>
  <si>
    <t>https://www.pravda.com.ua/news/2026/07/09/7581117/</t>
  </si>
  <si>
    <t>https://suspilne.media/kyiv/1437135-ataka-na-kiiv-ta-oblast-e-zagibli-ta-poraneni/</t>
  </si>
  <si>
    <t>Виключено — 09.07: локальної прив’язки балістичного удару до Києва не встановлено</t>
  </si>
  <si>
    <t>KYI-20260709-044</t>
  </si>
  <si>
    <t>2026-07-11</t>
  </si>
  <si>
    <t>У ніч на 11 липня Київ атаковано балістикою; влучання і пожежі зафіксовано у Дарницькому, Дніпровському та Солом’янському районах.</t>
  </si>
  <si>
    <t>https://suspilne.media/kyiv/1352526-u-kievi-prolunali-vibuhi/</t>
  </si>
  <si>
    <t>https://suspilne.media/kyiv/1352608-vse-zatrusilosa-vikna-dveri-ce-buv-epicentr-podii-ak-ziteli-darnickogo-rajonu-perezili-nicnu-ataku-rf/</t>
  </si>
  <si>
    <t>KYI-20260711-042</t>
  </si>
  <si>
    <t>Одещину атаковано балістичною ракетою Іскандер-М та чотирма Х-31П.</t>
  </si>
  <si>
    <t>https://suspilne.media/odesa/1353230-rosia-atakuvala-odesinu-balisticnou-raketou-iskander-m-ta-raketami-h-31p/</t>
  </si>
  <si>
    <t>https://prichernomorie.com.ua/odessa/news/armed/2026-07-12/247001.php</t>
  </si>
  <si>
    <t>Локально підтверджена одна Іскандер-М.</t>
  </si>
  <si>
    <t>ODS-20260711-043</t>
  </si>
  <si>
    <t>2026-07-12</t>
  </si>
  <si>
    <t>Одещину атаковано балістичною ракетою Іскандер-М та ракетами Х-31П.</t>
  </si>
  <si>
    <t>https://suspilne.media/odesa/archive/2026/7/12/</t>
  </si>
  <si>
    <t>Дубль епізоду 11.07.2026. Матеріал опублікований 12.07, але Повітряне командування «Південь» прямо вказує, що Іскандер-М + 4 Х-31П застосовано 11 липня.</t>
  </si>
  <si>
    <t>Виключено — дубль 11.07; 12.07 є датою публікації/зведення, не окремою балістичною фазою</t>
  </si>
  <si>
    <t>ODS-20260712-041-DUP</t>
  </si>
  <si>
    <t>Профіль виключено з моделі — дубль ODS-20260711-043</t>
  </si>
  <si>
    <t>2026-07-14</t>
  </si>
  <si>
    <t>https://www.pravda.com.ua/news/2026/07/14/7581943/</t>
  </si>
  <si>
    <t>https://suspilne.media/kyiv/1442225-rf-atakuvala-kiiv-balistikou-ta-dronami/</t>
  </si>
  <si>
    <t>Включено — 14.07: кілька балістичних ракет по Києву підтверджені незалежним джерелом</t>
  </si>
  <si>
    <t>KYI-20260714-040</t>
  </si>
  <si>
    <t>2026-07-16</t>
  </si>
  <si>
    <t>У ніч проти 16 липня Київ атаковано балістичними ракетами; є загиблі та поранені.</t>
  </si>
  <si>
    <t>https://suspilne.media/kyiv/1356268-u-kievi-prolunali-vibuhi-2/</t>
  </si>
  <si>
    <t>https://kyiv.npu.gov.ua/news/politseiski-dokumentuiut-naslidky-vorozhoi-ataky-na-kyiv-dvoie-zahyblykh-ta-piatero-postrazhdalykh-sered-iakykh-nepovnolitnii</t>
  </si>
  <si>
    <t>KYI-20260716-038</t>
  </si>
  <si>
    <t>A — локальна атака та наслідки підтверджені</t>
  </si>
  <si>
    <t>16 липня Одесу атакували баражуючими боєприпасами Бандероль; зафіксовано вибухи та наслідки.</t>
  </si>
  <si>
    <t>https://suspilne.media/odesa/1356638-v-odesi-prolunali-vibuhi-rf-atakuvala-misto-banderolami/</t>
  </si>
  <si>
    <t>https://suspilne.media/odesa/1356280-v-odesi-pid-cas-povitranoi-trivogi-prolunav-vibuh-povitrani-sili-poperedzali-pro-banderol/</t>
  </si>
  <si>
    <t>Окрема категорія; не включати в чисту балістичну базу.</t>
  </si>
  <si>
    <t>Кількість потребує окремої звірки</t>
  </si>
  <si>
    <t>Включено до відповідного ракетного шару — не рахувати як чисту балістику</t>
  </si>
  <si>
    <t>ODS-20260716-039</t>
  </si>
  <si>
    <t>2026-07-19</t>
  </si>
  <si>
    <t>Київ + Бучанський район</t>
  </si>
  <si>
    <t>У ніч на 19 липня Київ атаковано балістичними ракетами; наслідки також зафіксовано у Бучанському районі Київщини.</t>
  </si>
  <si>
    <t>https://suspilne.media/kyiv/1358718-dvoe-ludej-poraneni-naslidki-ataki-rf-na-kiivsini/</t>
  </si>
  <si>
    <t>https://www.pravda.com.ua/news/2026/07/19/8044769/</t>
  </si>
  <si>
    <t>Один загальний епізод Київ + ближня агломерація; локальну кількість ракет не виводимо із загальноукраїнської.</t>
  </si>
  <si>
    <t>Київ; Бучанський район</t>
  </si>
  <si>
    <t>KYI-20260719-037</t>
  </si>
  <si>
    <t>2026-07-21</t>
  </si>
  <si>
    <t>https://www.pravda.com.ua/news/2026/07/21/7583109/</t>
  </si>
  <si>
    <t>https://suspilne.media/kyiv/1449355-ataka-na-kiiv-ta-oblast-e-zagibli-ta-poraneni/</t>
  </si>
  <si>
    <t>Виключено — 21.07: реальна атака Києва підтверджена, але балістична складова по Києву не підтверджена достатньо; не рахувати</t>
  </si>
  <si>
    <t>KYI-20260721-035</t>
  </si>
  <si>
    <t>A — локальна атака підтверджена</t>
  </si>
  <si>
    <t>21 липня в Одесі зафіксовано вибухи та наслідки атаки; Повітряні сили попереджали про Бандероль.</t>
  </si>
  <si>
    <t>https://suspilne.media/odesa/archive/2026/7/21/</t>
  </si>
  <si>
    <t>Окремий епізод; не включати в чисту балістичну базу.</t>
  </si>
  <si>
    <t>ODS-20260721-036</t>
  </si>
  <si>
    <t>2026-07-22</t>
  </si>
  <si>
    <t>22 липня Одесу атакували реактивними боєприпасами Бандероль; є загиблий, поранені та пошкодження цивільних об’єктів.</t>
  </si>
  <si>
    <t>https://od.vgorode.ua/ukr/amp/news/sobytyia/a1290788-rf-atakuvala-odesu-banderoljami-zahinuv-cholovik-je-postrazhdali</t>
  </si>
  <si>
    <t>ODS-20260722-034</t>
  </si>
  <si>
    <t>2026-07-24</t>
  </si>
  <si>
    <t>Бучанський район</t>
  </si>
  <si>
    <t>Ні/окремий денний епізод</t>
  </si>
  <si>
    <t>24 липня Київщину атаковано трьома балістичними ракетами Іскандер-М/С-400; дві влучили у Бучанському районі.</t>
  </si>
  <si>
    <t>https://suspilne.media/kyiv/1362902-na-kiivsini-fiksuut-naslidki-ataki-rf-u-dvoh-rajonah/</t>
  </si>
  <si>
    <t>https://suspilne.media/1363082-armia-rf-atakuvala-balistikou-vistavku-zbroi-na-kiivsini-e-zagibli-ta-poraneni/</t>
  </si>
  <si>
    <t>Не деталізуємо точну локацію понад оприлюднений район.</t>
  </si>
  <si>
    <t>3 по Київщині; 1 перехоплено, 2 влучили у Бучанському районі</t>
  </si>
  <si>
    <t>Новий епізод; за географією віднесено до ближньої агломерації.</t>
  </si>
  <si>
    <t>Ближня агломерація</t>
  </si>
  <si>
    <t>KYI-20260724-031</t>
  </si>
  <si>
    <t>Одещину атаковано двома протикорабельними ракетами Онікс.</t>
  </si>
  <si>
    <t>https://suspilne.media/odesa/archive/2026/7/24/</t>
  </si>
  <si>
    <t>ПК Південь; 2 ракети Онікс.</t>
  </si>
  <si>
    <t>ODS-20260724-032</t>
  </si>
  <si>
    <t>24 липня Одесу атакували Бандеролями; пошкоджено цивільну інфраструктуру та магазин, є поранений.</t>
  </si>
  <si>
    <t>https://suspilne.media/odesa/1362860-vibuhi-v-odesi-povitrani-sili-povidomili-pro-boepripasi-banderol/</t>
  </si>
  <si>
    <t>Пряма локальна прив’язка; не включати в чисту балістичну базу.</t>
  </si>
  <si>
    <t>ODS-20260724-BANDEROL</t>
  </si>
  <si>
    <t>2026-07-26</t>
  </si>
  <si>
    <t>Одещину атаковано однією протикорабельною ракетою Онікс.</t>
  </si>
  <si>
    <t>https://suspilne.media/odesa/1364708-rf-atakuvala-odesinu-raketou-oniks/</t>
  </si>
  <si>
    <t>ПК Південь; атака відбулася 26.07, повідомлення 27.07.</t>
  </si>
  <si>
    <t>ODS-20260726-030</t>
  </si>
  <si>
    <t>2026-07-30</t>
  </si>
  <si>
    <t>https://www.pravda.com.ua/news/2026/07/30/7584618/</t>
  </si>
  <si>
    <t>https://suspilne.media/kyiv/1458525-rf-atakuvala-kiiv-balistikou-ta-dronami/</t>
  </si>
  <si>
    <t>Включено — 30.07: пряме підтвердження балістичного удару по Києву</t>
  </si>
  <si>
    <t>KYI-20260730-029</t>
  </si>
  <si>
    <t>Радушне / ближня агломерація Кривого Рогу</t>
  </si>
  <si>
    <t>KN-23</t>
  </si>
  <si>
    <t>30 липня дві північнокорейські балістичні ракети KN-23 вдарили по району Радушного біля Кривого Рогу; одна влучила у житловий будинок.</t>
  </si>
  <si>
    <t>https://suspilne.media/dnipro/1367182-armia-rf-udarila-po-peredmistu-krivogo-rogu-sestero-zagiblih-sered-nih-diti/</t>
  </si>
  <si>
    <t>https://amp.dw.com/uk/zelenskij-po-budinku-bagatoditnoi-rodini-v-radusnomu-vdarila-pivnicnokorejska-raketa/a-78182785</t>
  </si>
  <si>
    <t>Включено за правилом ближньої агломерації; друга ракета впала приблизно за кілька кілометрів від місця першого удару.</t>
  </si>
  <si>
    <t>Підтверджено: 2 KN-23</t>
  </si>
  <si>
    <t>Пряме влучання балістичної ракети у приватний житловий будинок</t>
  </si>
  <si>
    <t>Радушне</t>
  </si>
  <si>
    <t>приватний житловий будинок</t>
  </si>
  <si>
    <t>Одна ракета влучила в будинок багатодітної родини.</t>
  </si>
  <si>
    <t>Ближня агломерація Кривого Рогу</t>
  </si>
  <si>
    <t>Включено — Радушне належить до ближньої моделі Кривого Рогу</t>
  </si>
  <si>
    <t>KRR-20260730-170</t>
  </si>
  <si>
    <t>балістика KN-23</t>
  </si>
  <si>
    <t>Вінниця</t>
  </si>
  <si>
    <t>Поблизу Вінниці / ближня агломерація</t>
  </si>
  <si>
    <t>Циркон, 2 влучання — попередня ідентифікація</t>
  </si>
  <si>
    <t>B — два влучання поблизу Вінниці; subtype попередній</t>
  </si>
  <si>
    <t>У ніч на 30 липня на Вінниччині зафіксовано два влучання; поблизу Вінниці знайдено уламки ракет, попередньо «Циркон».</t>
  </si>
  <si>
    <t>https://suspilne.media/vinnytsia/1367322-masovana-ataka-rosii-v-nic-na-30-lipna-na-vinniccini-lunali-zvuki-vibuhiv/</t>
  </si>
  <si>
    <t>https://presspoint.in.ua/2026/07/30/rosiia-vdaryla-po-vinnychchyni-hiperzvukovymy-tsyrkonamy-povitriani-syly-pidtverdyly-dva-vluchannia/</t>
  </si>
  <si>
    <t>Включено до ближньої моделі з B-рівнем: точне місце двох влучань не розголошене, але уламки знайдено поблизу Вінниці; subtype «Циркон» попередній.</t>
  </si>
  <si>
    <t>Підтверджено: 2 влучання; subtype попередній</t>
  </si>
  <si>
    <t>Швидкісні/балістична траєкторія підтверджена</t>
  </si>
  <si>
    <t>Поблизу Вінниці</t>
  </si>
  <si>
    <t>Наслідки офіційно не розголошені.</t>
  </si>
  <si>
    <t>Ближня агломерація Вінниці</t>
  </si>
  <si>
    <t>Включено з B-рівнем географії/subtype — два швидкісні влучання поблизу Вінниці</t>
  </si>
  <si>
    <t>VIN-20260730-197</t>
  </si>
  <si>
    <t>280+</t>
  </si>
  <si>
    <t>Циркон / швидкісна ракета + комбінована атака</t>
  </si>
  <si>
    <t>CONTROL_PARALLEL</t>
  </si>
  <si>
    <t>2026-08-01</t>
  </si>
  <si>
    <t>У ніч на 1 серпня Київ атаковано балістичними ракетами; підтверджені влучання і жертви у Дарницькому районі.</t>
  </si>
  <si>
    <t>https://suspilne.media/kyiv/1368982-rosia-atakuvala-kiiv-balisticnimi-raketami-e-zagibli-i-poraneni/</t>
  </si>
  <si>
    <t>https://www.pravda.com.ua/news/2026/08/01/8046794/</t>
  </si>
  <si>
    <t>https://suspilne.media/kyiv/1369024-ne-dobigli-do-ukritta-i-zaginuli-so-rozpovidaut-ziteli-darnickogo-rajonu-pro-nicnu-raketnu-ataku-rf/</t>
  </si>
  <si>
    <t>Новий епізод; старий запис 02.08 потребує перевірки на помилкове датування/дубль.</t>
  </si>
  <si>
    <t>KYI-20260801-028</t>
  </si>
  <si>
    <t>2026-08-02</t>
  </si>
  <si>
    <t>Масована нічна атака Києва та області з балістичною складовою</t>
  </si>
  <si>
    <t>https://www.pravda.com.ua/news/2026/08/02/7585112/</t>
  </si>
  <si>
    <t>https://suspilne.media/kyiv/1461585-ataka-na-kiiv-ta-oblast-e-zagibli-ta-poraneni/</t>
  </si>
  <si>
    <t>Виключено — 02.08: дубль/зсув дати; підтверджений епізод 01.08 збережено як ID117</t>
  </si>
  <si>
    <t>KYI-20260802-027</t>
  </si>
  <si>
    <t>2026-08-03</t>
  </si>
  <si>
    <t>Одещину атаковано двома ракетами Онікс; удар по транспортній інфраструктурі Одеського району.</t>
  </si>
  <si>
    <t>https://suspilne.media/odesa/1370966-rosijski-vijska-atakuvali-odesinu-dvoma-raketami-oniks-3-serpna/</t>
  </si>
  <si>
    <t>2 ракети Онікс; є локально підтверджені наслідки.</t>
  </si>
  <si>
    <t>ODS-20260803-026</t>
  </si>
  <si>
    <t>2026-08-05</t>
  </si>
  <si>
    <t>Київ + Броварський район</t>
  </si>
  <si>
    <t>У ніч на 5 серпня балістикою атаковано Київ і Київщину; найбільші наслідки в області зафіксовано у Броварському районі.</t>
  </si>
  <si>
    <t>https://suspilne.media/kyiv/1372902-na-kiivsini-trivae-likvidacia-naslidkiv-rosijskoi-ataki-v-nic-na-5-serpna-sogodni-u-oblasti-den-zalobi/</t>
  </si>
  <si>
    <t>https://suspilne.media/kyiv/archive/2026/8/5/</t>
  </si>
  <si>
    <t>Один загальний епізод Київ + ближня агломерація; не подвоювати.</t>
  </si>
  <si>
    <t>Київ; Броварський район</t>
  </si>
  <si>
    <t>KYI-20260805-023</t>
  </si>
  <si>
    <t>Протягом 5 серпня Одещину атаковано двома Онікс та двома Х-31.</t>
  </si>
  <si>
    <t>https://suspilne.media/odesa/1373002-rosijski-vijska-atakuvali-odesinu-cotirma-raketami-protagom-5-serpna/</t>
  </si>
  <si>
    <t>У категорії Онікс рахуємо 2 ракети; Х-31 зберігається в описі комбінованого епізоду.</t>
  </si>
  <si>
    <t>ODS-20260805-024</t>
  </si>
  <si>
    <t>Онікс + інші ракети</t>
  </si>
  <si>
    <t>5 серпня Одеський район атаковано реактивними боєприпасами Бандероль; є загиблий і постраждалі.</t>
  </si>
  <si>
    <t>https://od.vgorode.ua/ukr/news/sobytyia/a1291037-rf-obstriljala-odeskij-rajon-dron-raketami-zahinuv-cholovik-je-postrazhdali</t>
  </si>
  <si>
    <t>Пов’язано з іншими ракетними епізодами 05.08 лише на рівні доби; категорію рахувати окремо.</t>
  </si>
  <si>
    <t>ODS-20260805-BANDEROL</t>
  </si>
  <si>
    <t>2026-08-07</t>
  </si>
  <si>
    <t>https://suspilne.media/odesa/1374426-rf-atakuvala-odesinu-dvoma-raketami-oniks-7-serpna/</t>
  </si>
  <si>
    <t>ODS-20260807-022</t>
  </si>
  <si>
    <t>2026-08-08</t>
  </si>
  <si>
    <t>https://www.pravda.com.ua/news/2026/08/08/7586115/</t>
  </si>
  <si>
    <t>https://suspilne.media/kyiv/1467705-rf-atakuvala-kiiv-balistikou-ta-dronami/</t>
  </si>
  <si>
    <t>Включено — 08.08: пряме підтвердження балістичного удару по Києву</t>
  </si>
  <si>
    <t>KYI-20260808-021</t>
  </si>
  <si>
    <t>2026-08-09</t>
  </si>
  <si>
    <t>Іскандер-М/С-400 + інші ракети</t>
  </si>
  <si>
    <t>A — факт масованої ракетної атаки локально підтверджено</t>
  </si>
  <si>
    <t>Масований удар по Одещині: 11 ракет різних типів, більшість — по балістичній траєкторії; застосовували Іскандер-М/С-400, Онікс, Х-31П.</t>
  </si>
  <si>
    <t>https://www.ceskenoviny.cz/ukrinform/ukrajinsky/zprava.php?id=1439425</t>
  </si>
  <si>
    <t>https://odessa.report/n/odesa-naimasshtabnishyi-udar/</t>
  </si>
  <si>
    <t>Не розкладати 11 ракет на типи без окремого офіційного підтвердження.</t>
  </si>
  <si>
    <t>11 ракет різних типів; більшість балістичні</t>
  </si>
  <si>
    <t>Іскандер-М/С-400 без штучного уточнення</t>
  </si>
  <si>
    <t>ODS-20260809-019</t>
  </si>
  <si>
    <t>балістика + Онікс + інші ракети + БпЛА</t>
  </si>
  <si>
    <t>Профіль епізоду підтверджено; спільний Episode ID</t>
  </si>
  <si>
    <t>A — тип застосовано в локально підтвердженій комбінованій атаці</t>
  </si>
  <si>
    <t>У масованій атаці 9 серпня по Одещині серед застосованих типів підтверджено Онікс; точну кількість цього типу окремо не встановлюємо.</t>
  </si>
  <si>
    <t>https://suspilne.media/odesa/1374864-rosia-atakuvala-odesinu-raketami-ta-dronami-vnoci-9-serpna-region-buv-osnovnim-napramkom-udaru/</t>
  </si>
  <si>
    <t>Пов’язано з балістичним рядком ID 84; окремий рядок потрібен лише для статистики категорії Онікс. Не сумувати як два загальні епізоди.</t>
  </si>
  <si>
    <t>Кількість Онікс окремо не визначена</t>
  </si>
  <si>
    <t>2026-08-11</t>
  </si>
  <si>
    <t>Балістичні ракети — subtype не уточнюємо локально</t>
  </si>
  <si>
    <t>У ніч на 11 серпня балістичними ракетами атаковано Київ; наслідки також зафіксовано у Бучанському районі Київщини.</t>
  </si>
  <si>
    <t>https://suspilne.media/kyiv/1376148-rosia-atakuvala-kiiv-balistikou-odna-ludina-poranena-vlucilo-na-teritorii-litacoi-likarni/</t>
  </si>
  <si>
    <t>https://suspilne.media/kyiv/1376176-balisticna-ataka-rf-na-kiivsinu-gorili-skladi/</t>
  </si>
  <si>
    <t>Локальну кількість не встановлюємо.</t>
  </si>
  <si>
    <t>KYI-20260811-018</t>
  </si>
  <si>
    <t>Іскандер-М / KN-23; у комбінованій атаці також «Циркон»</t>
  </si>
  <si>
    <t>У ніч на 11 серпня РФ завдала комбінованого удару по Запоріжжю. Повітряні сили прямо вказали балістичні Іскандер-М/KN-23; також застосовувалися «Циркони» та КАБи.</t>
  </si>
  <si>
    <t>https://www.pravda.com.ua/news/2026/08/11/8048189/</t>
  </si>
  <si>
    <t>https://www.pravda.com.ua/news/2026/08/11/8048198/</t>
  </si>
  <si>
    <t>Локальну кількість балістичних ракет не встановлюємо: ПС не оприлюднили розподіл кількості по місту.</t>
  </si>
  <si>
    <t>00:26–00:37</t>
  </si>
  <si>
    <t>Локальна кількість не оприлюднена</t>
  </si>
  <si>
    <t>https://www.pravda.com.ua/news/2026/08/11/8048171/</t>
  </si>
  <si>
    <t>Комбінована атака; наслідки не приписувати виключно балістиці.</t>
  </si>
  <si>
    <t>Включено — пряме підтвердження балістичного удару по Запоріжжю</t>
  </si>
  <si>
    <t>ZAP-20260811-175</t>
  </si>
  <si>
    <t>балістика + Циркон + КАБ</t>
  </si>
  <si>
    <t>2026-08-12</t>
  </si>
  <si>
    <t>Ні/окремий епізод</t>
  </si>
  <si>
    <t>B — локальна атака підтверджена, атрибуція за попередженням ПС</t>
  </si>
  <si>
    <t>12 серпня в Одесі пролунали вибухи; Повітряні сили повідомляли про Бандеролі в напрямку Одеського району, Чорноморська та Лиманки.</t>
  </si>
  <si>
    <t>https://suspilne.media/odesa/1376984-rf-atakuvala-odesu-raketami-ta-dronami-hronika-1631-go-dna-vijni-v-odesi-ta-oblasti/</t>
  </si>
  <si>
    <t>Не включати в чисту балістичну базу; кількість не встановлена.</t>
  </si>
  <si>
    <t>ODS-20260812-017</t>
  </si>
  <si>
    <t>2026-08-16</t>
  </si>
  <si>
    <t>https://www.pravda.com.ua/news/2026/08/16/7587441/</t>
  </si>
  <si>
    <t>https://suspilne.media/kyiv/1475855-ataka-na-kiiv-ta-oblast-e-zagibli-ta-poraneni/</t>
  </si>
  <si>
    <t>Включено — 16.08: пряме підтвердження балістичного удару по Києву</t>
  </si>
  <si>
    <t>KYI-20260816-016</t>
  </si>
  <si>
    <t>Балістичні ракети — локальний subtype не уточнений</t>
  </si>
  <si>
    <t>16 серпня Кривий Ріг зазнав комбінованої атаки балістичними ракетами та ударними БпЛА; пошкоджено промислові й цивільні об’єкти.</t>
  </si>
  <si>
    <t>https://interfax.com.ua/news/general/1193469.html</t>
  </si>
  <si>
    <t>https://armyinform.com.ua/2026/08/16/vorog-atakuvav-ukrayinu-protykorabelnymy-balistychnymy-raketamy-ta-106-udarnymy-bpla/</t>
  </si>
  <si>
    <t>Загальноукраїнські кількості засобів не переносимо як локальні по Кривому Рогу.</t>
  </si>
  <si>
    <t>https://dp.npu.gov.ua/news/dvoie-liudei-zahynuly-shche-34-otrymaly-poranennia-na-dnipropetrovshchyni-politsiia-dokumentuie-naslidky-vorozhykh-obstriliv</t>
  </si>
  <si>
    <t>Наслідки комбінованої атаки не приписуємо виключно балістиці.</t>
  </si>
  <si>
    <t>Включено — підтверджена балістична складова комбінованої атаки</t>
  </si>
  <si>
    <t>KRR-20260816-171</t>
  </si>
  <si>
    <t>2026-08-19</t>
  </si>
  <si>
    <t>У ніч проти 19 серпня по Одещині випущено три баражуючі боєприпаси Бандероль.</t>
  </si>
  <si>
    <t>https://suspilne.media/odesa/1382454-rf-atakuvala-odesinu-troma-boepripasami-banderol/</t>
  </si>
  <si>
    <t>ПК Південь: 3 Бандеролі по Одещині; не включати в чисту балістичну базу.</t>
  </si>
  <si>
    <t>ODS-20260819-015</t>
  </si>
  <si>
    <t>2026-08-20</t>
  </si>
  <si>
    <t>Іскандер-М/С-400 + інші ракети по балістичній траєкторії</t>
  </si>
  <si>
    <t>У ніч на 20 серпня основним напрямком масованого удару були Київ і Київщина; застосовано ракети, що заходять на ціль по балістичній траєкторії. У Києві зафіксовані наслідки атаки.</t>
  </si>
  <si>
    <t>https://armyinform.com.ua/2026/08/20/oniksy-czyrkony-ta-banderoli-podrobyczi-masovanogo-udaru-rf-po-kyyivshhyni/</t>
  </si>
  <si>
    <t>https://armyinform.com.ua/2026/08/21/ataka-na-kyyiv-tryvala-ponad-dobu-vpershe-za-kilka-misyacziv-vorog-vdaryv-po-krytychnij-infrastrukturi/</t>
  </si>
  <si>
    <t>Повітряні сили: основний напрямок — Київщина; ArmyInform окремо підтверджує застосування балістичних ракет у ніч на 20.08 та наслідки у Києві.</t>
  </si>
  <si>
    <t>Локальну кількість по Києву окремо не встановлюємо</t>
  </si>
  <si>
    <t>Балістична складова підтверджена</t>
  </si>
  <si>
    <t>Київ; Київська область</t>
  </si>
  <si>
    <t>Відновлений пропущений ID126 після повторної перевірки. Для зонування області потрібне окреме рознесення; Київ підтверджено.</t>
  </si>
  <si>
    <t>Включено — 20.08: балістична складова і прямий зв’язок з Києвом підтверджені</t>
  </si>
  <si>
    <t>KYI-20260820-014</t>
  </si>
  <si>
    <t>2026-08-22</t>
  </si>
  <si>
    <t>Бориспільський район</t>
  </si>
  <si>
    <t>22 серпня балістикою атаковано Бориспільський район Київщини; є загиблі, поранені та пошкодження.</t>
  </si>
  <si>
    <t>https://suspilne.media/kyiv/1385126-rf-atakuvala-balistikou-borispilskij-rajon-odna-ludina-zaginula-e-poraneni-poskodzeni-skladi-ta-azs/</t>
  </si>
  <si>
    <t>https://suspilne.media/kyiv/1384922-u-kievi-lunali-vibuhi-spalahnula-pozeza-e-zagiblij/</t>
  </si>
  <si>
    <t>Бориспільський напрямок відносимо до ближньої агломерації; районні епізоди надалі перевіряємо за фактичною локальністю.</t>
  </si>
  <si>
    <t>KYI-20260822-BORYSPIL-DAY</t>
  </si>
  <si>
    <t>У ніч на 22 серпня балістикою атаковано Київ; удар по залізничному підприємству у Дарницькому районі. Це окремий нічний епізод від денного удару по Бориспільському району.</t>
  </si>
  <si>
    <t>Не об’єднувати з ID 106: ID 119 — нічний Київ, ID 106 — денний Бориспільський район.</t>
  </si>
  <si>
    <t>Окремий епізод тієї ж календарної доби.</t>
  </si>
  <si>
    <t>KYI-20260822-KYIV-NIGHT</t>
  </si>
  <si>
    <t>A — основний напрямок та локальна атака підтверджені</t>
  </si>
  <si>
    <t>22 серпня Одеська область була одним з основних напрямків удару; локально підтверджено застосування Бандеролей.</t>
  </si>
  <si>
    <t>https://on.od.ua/uk/2026/08/22/osnovnym-udarom-vraga-nochyu-22-avgusta-byli-kievskaya-i-odesskaya-oblasti-2-328907/</t>
  </si>
  <si>
    <t>https://odessa-life.od.ua/uk/news-uk/odesa-perezhyla-masovanu-ataku-chastyna-mista-bez-svitla-ta-vody</t>
  </si>
  <si>
    <t>Локальну кількість не виводимо із загальноукраїнської.</t>
  </si>
  <si>
    <t>ODS-20260822-013</t>
  </si>
  <si>
    <t>2026-08-24</t>
  </si>
  <si>
    <t>A — Одещина основний напрямок удару</t>
  </si>
  <si>
    <t>У ніч на 24 серпня застосовано 2 Онікс; основний напрямок удару — Одещина.</t>
  </si>
  <si>
    <t>https://armyinform.com.ua/2026/08/24/oniks-h-31p-h-59-ta-143-drony-odeshhyna-stala-golovnym-napryamkom-nichnogo-udaru-rosiyan/</t>
  </si>
  <si>
    <t>https://www.radiosvoboda.org/a/news-povitriani-syly-rosia-ataka/33836988.html</t>
  </si>
  <si>
    <t>2 Онікс у загальному запуску; один перехоплено. Одещина — основний напрямок.</t>
  </si>
  <si>
    <t>ODS-20260824-009</t>
  </si>
  <si>
    <t>Онікс + Бандероль + інші ракети + БпЛА</t>
  </si>
  <si>
    <t>A — спрямована атака по Одещині, тип застосовано</t>
  </si>
  <si>
    <t>24 серпня Одещина була основним напрямком удару; підтверджено застосування S8000 Бандероль.</t>
  </si>
  <si>
    <t>Локальну кількість Бандеролей не встановлюємо.</t>
  </si>
  <si>
    <t>2026-08-27</t>
  </si>
  <si>
    <t>https://suspilne.media/kyiv/1388598-poskodzeni-budinki-gimnazii-i-medzaklad-u-kilkoh-rajonah-kieva-zafiksovani-padinna-ulamkiv-cerez-udar-rf/</t>
  </si>
  <si>
    <t>https://fakty.com.ua/ua/proisshestvija/20260827-ataka-na-kiyivshhinu-dronami-i-balistikoyu-u-borispilskomu-rajoni-palayut-skladi/</t>
  </si>
  <si>
    <t>Пряме підтвердження Києва та області.</t>
  </si>
  <si>
    <t>Включено — 27.08: пряме підтвердження балістичного удару по Києву</t>
  </si>
  <si>
    <t>KYI-20260827-007</t>
  </si>
  <si>
    <t>Так/комбінована атака</t>
  </si>
  <si>
    <t>27 серпня Одеса перебувала під тривалою атакою; Повітряні сили щонайменше двічі повідомляли про Бандероль у напрямку міста, в Одесі фіксували серію вибухів і пошкодження.</t>
  </si>
  <si>
    <t>https://suspilne.media/odesa/1388608-majze-vsu-nic-i-ranok-odesa-bula-pid-atakou-e-poskodzenna-infrastrukturi-ta-navcalnogo-zakladu/</t>
  </si>
  <si>
    <t>Не включати в чисту балістичну базу; кількість не встановлена; не дублювати як окремий загальний епізод без перевірки інших засобів цієї атаки.</t>
  </si>
  <si>
    <t>ODS-20260827-008</t>
  </si>
  <si>
    <t>27 серпня по підприємству у Кривому Розі вдарили дві балістичні ракети; є поранені.</t>
  </si>
  <si>
    <t>https://www.ukrinform.ua/rubric-regions/4158059-vorog-atakuvav-pidpriemstvo-u-krivomu-rozi-dvoe-poranenih.html</t>
  </si>
  <si>
    <t>https://dnepr.info/uk/news/kriviy-rig-atakuvali-balistikoyu-postrazhdali-dvoye-lyudey-poshkodzhene-pidpriyemstvo</t>
  </si>
  <si>
    <t>Дві балістичні ракети локально підтверджені; subtype не уточнюємо.</t>
  </si>
  <si>
    <t>Включено — пряме підтвердження двох балістичних ракет</t>
  </si>
  <si>
    <t>KRR-20260827-172</t>
  </si>
  <si>
    <t>Запоріжжя / Запоріжсталь</t>
  </si>
  <si>
    <t>KN-23 / корейські балістичні ракети, 5</t>
  </si>
  <si>
    <t>У ніч на 27 серпня по металургійному комбінату «Запоріжсталь» у межах Запоріжжя вдарили п’ятьма корейськими балістичними ракетами.</t>
  </si>
  <si>
    <t>https://suspilne.media/zaporizhzhia/1388852-armia-rf-atakuvala-patma-korejskimi-balisticnimi-raketami-zavod-zaporizstal-musa-magomedov/</t>
  </si>
  <si>
    <t>https://suspilne.media/zaporizhzhia/1388590-rosijski-vijskovi-atakuvali-zaporizza-27-serpna-so-vidomo/</t>
  </si>
  <si>
    <t>П’ять локальних балістичних влучань підтверджено. Не множити attack-day за кількістю ракет.</t>
  </si>
  <si>
    <t>Промисловий об’єкт; житлова атрибуція відсутня.</t>
  </si>
  <si>
    <t>Включено — п’ять підтверджених балістичних ракет по Запоріжжю</t>
  </si>
  <si>
    <t>ZAP-20260827-193</t>
  </si>
  <si>
    <t>2026-09-01</t>
  </si>
  <si>
    <t>Масована атака Києва та області балістичними і крилатими ракетами та БпЛА</t>
  </si>
  <si>
    <t>https://suspilne.media/kyiv/1392352-u-kievi-ta-borispoli-cerez-rosijskij-obstril-e-zagibli-ta-poraneni/</t>
  </si>
  <si>
    <t>https://armyinform.com.ua/2026/09/01/vorog-pryczilno-vdaryv-balistikoyu-po-zaliznychnyh-ob%CA%BCyektah-u-kyyevi-7-zagyblyh-ta-rujnuvannya/</t>
  </si>
  <si>
    <t>Прямий балістичний удар по Києву та атака області.</t>
  </si>
  <si>
    <t>Включено — 01.09: прямий балістичний удар по Києву підтверджено</t>
  </si>
  <si>
    <t>KYI-20260901-006</t>
  </si>
  <si>
    <t>2026-09-02</t>
  </si>
  <si>
    <t>Іскандер-М — ймовірна локальна атрибуція</t>
  </si>
  <si>
    <t>B — балістичний клас підтверджений, локальний розподіл типу не оприлюднений</t>
  </si>
  <si>
    <t>У ніч на 2 вересня застосовано 2 Іскандер-М; основні напрямки удару — Одещина та Київщина. У моделі Одеси subtype позначено як ймовірний.</t>
  </si>
  <si>
    <t>https://www.pravda.com.ua/news/2026/09/02/8051456/</t>
  </si>
  <si>
    <t>https://armyinform.com.ua/2026/09/02/vorog-atakuvav-vnochi-174-udarnymy-bpla-141-z-yakyh-vdalosya-perehopyty/</t>
  </si>
  <si>
    <t>Враховувати за правилом ймовірної атрибуції; локальну кількість Іскандер-М не встановлювати.</t>
  </si>
  <si>
    <t>ODS-20260902-005</t>
  </si>
  <si>
    <t>2026-09-05</t>
  </si>
  <si>
    <t>У ніч проти 5 вересня підтверджено балістичний удар по Дніпру; загальне зведення ПС містило Іскандер-М/KN-23, але локальний тип не приписуємо.</t>
  </si>
  <si>
    <t>https://suspilne.media/dnipro/1396104-golovni-novini-dnipra-ta-oblasti-5-veresna-2/</t>
  </si>
  <si>
    <t>https://www.pravda.com.ua/news/2026/09/05/8052007/</t>
  </si>
  <si>
    <t>Не переносити загальноукраїнський тип KN-23 автоматично на локальний епізод.</t>
  </si>
  <si>
    <t>DNI-20260905-004</t>
  </si>
  <si>
    <t>Підтверджено; тип локально не уточнюємо</t>
  </si>
  <si>
    <t>2026-09-08</t>
  </si>
  <si>
    <t>Масована балістична атака Києва та Київщини</t>
  </si>
  <si>
    <t>https://amp.dw.com/uk/rf-zavdala-raketnogo-udaru-po-kievu-e-zagibli/a-79153557</t>
  </si>
  <si>
    <t>https://www.reuters.com/world/europe/russian-ballistic-missiles-hit-kyiv-us-envoys-leave-2026-09-08/</t>
  </si>
  <si>
    <t>Пряме підтвердження балістичного удару по Києву; наслідки на Київщині.</t>
  </si>
  <si>
    <t>Включено — 08.09: балістична складова та наслідки в Києві підтверджені</t>
  </si>
  <si>
    <t>KYI-20260908-002</t>
  </si>
  <si>
    <t>A — факт балістичної атаки локально підтверджено</t>
  </si>
  <si>
    <t>Уночі 8 вересня балістичними ракетами атаковано Одеський район; пошкоджено промринок 7-й кілометр.</t>
  </si>
  <si>
    <t>https://suspilne.media/odesa/1398036-ponad-200-paviljoniv-poskodzeno-prokuratura-rozslidue-ataku-rf-na-7-km-pid-odesou/</t>
  </si>
  <si>
    <t>https://www.pravda.com.ua/news/2026/09/08/8052379/</t>
  </si>
  <si>
    <t>Конкретний тип і кількість балістичних ракет у цьому записі не вигадуємо.</t>
  </si>
  <si>
    <t>ODS-20260908-003</t>
  </si>
  <si>
    <t>балістика + Онікс + БпЛА</t>
  </si>
  <si>
    <t>Уночі 8 вересня Одещину атаковано двома ракетами Онікс та БпЛА; цього ж дня зафіксована окрема балістична складова по Одеському району.</t>
  </si>
  <si>
    <t>https://suspilne.media/odesa/1397918-1658-j-den-vijni-hroniki-podij-v-odesi-ta-na-odesini/</t>
  </si>
  <si>
    <t>2 Онікс. Пов’язано з комбінованою атакою 08.09; не сумувати з балістичним рядком як два загальні епізоди.</t>
  </si>
  <si>
    <t>2026-09-09</t>
  </si>
  <si>
    <t>Миколаїв + ближня агломерація</t>
  </si>
  <si>
    <t>Іскандер — кількість локально не рознесена</t>
  </si>
  <si>
    <t>У ніч та зранку 9 вересня РФ масовано атакувала Миколаївщину. ОВА прямо повідомила, що Миколаїв атакували «Іскандерами», «Бандеролями», Shahed та КАБами; значних ушкоджень зазнала також Галицинівська громада.</t>
  </si>
  <si>
    <t>https://suspilne.media/mykolaiv/1398946-odin-z-najbilsih-udariv-rf-u-2026-roci-na-mikolaivsini-ova/</t>
  </si>
  <si>
    <t>https://suspilne.media/mykolaiv/1399460-za-dobu-vnaslidok-obstriliv-na-mikolaivsini-zaginula-ludina-se-semero-poraneni-zibrali-golovne-pro-masovanu-ataku/</t>
  </si>
  <si>
    <t>Attack-day включаємо; локальну кількість Іскандерів не встановлюємо через відсутність публічного розподілу по локаціях.</t>
  </si>
  <si>
    <t>ніч / ранок</t>
  </si>
  <si>
    <t>Балістика підтверджена у складі комбінованої атаки</t>
  </si>
  <si>
    <t>Миколаїв + Галицинівська громада</t>
  </si>
  <si>
    <t>Включено — прямий підтверджений комбінований удар із Іскандерами</t>
  </si>
  <si>
    <t>MYK-20260909-204</t>
  </si>
  <si>
    <t>балістика + Бандероль + БпЛА + КАБ</t>
  </si>
  <si>
    <t>Профіль підтверджено; локальна кількість ракет не рознесена</t>
  </si>
  <si>
    <t>2026-09-12</t>
  </si>
  <si>
    <t>12 вересня Кривий Ріг атаковано кількома балістичними ракетами з різних напрямків, згодом — ударними БпЛА.</t>
  </si>
  <si>
    <t>https://dp.npu.gov.ua/news/politseiski-zadokumentuvaly-naslidky-vorozhykh-atak-na-dnipropetrovshchynu-zahynuly-dvi-liudyny-shche-chetvero-postrazhdaly</t>
  </si>
  <si>
    <t>https://rudana.com.ua/news/kryvyy-rig-pid-atakoyu-balistyky</t>
  </si>
  <si>
    <t>Точну локальну кількість ракет не встановлюємо без офіційного числового розподілу.</t>
  </si>
  <si>
    <t>Кілька ракет; точна кількість не встановлена</t>
  </si>
  <si>
    <t>Пошкоджено щонайменше 5 багатоквартирних будинків; наслідки комбінованої атаки.</t>
  </si>
  <si>
    <t>Включено — пряме підтвердження балістичної атаки</t>
  </si>
  <si>
    <t>KRR-20260912-173</t>
  </si>
  <si>
    <t>Балістичні ракети, 4</t>
  </si>
  <si>
    <t>У ніч проти 12 вересня РФ втретє за місяць атакувала «Запоріжсталь», застосувавши чотири балістичні ракети.</t>
  </si>
  <si>
    <t>https://suspilne.media/zaporizhzhia/1401814-rf-vtrete-za-misac-atakuvala-balistikou-zaporizstali-e-poraneni-pracivniki/</t>
  </si>
  <si>
    <t>https://suspilne.media/zaporizhzhia/1405268-naslidki-udariv-po-promislovosti-akij-viglad-mae-kombinat-zaporizstal-pisla-obstriliv-rf-fotoreportaz/</t>
  </si>
  <si>
    <t>Чотири локальні балістичні удари підтверджені; attack-day рахується один раз.</t>
  </si>
  <si>
    <t>Підтверджено: 4</t>
  </si>
  <si>
    <t>Промисловий об’єкт; поранені працівники.</t>
  </si>
  <si>
    <t>Включено — чотири підтверджені балістичні ракети по Запоріжжю</t>
  </si>
  <si>
    <t>ZAP-20260912-194</t>
  </si>
  <si>
    <t>2026-09-17</t>
  </si>
  <si>
    <t>Нічна комбінована атака Києва та Київщини із застосуванням балістичних ракет і БпЛА</t>
  </si>
  <si>
    <t>https://suspilne.media/kyiv/1405462-rosiani-atakuvali-balistikou-naslidki-obstrilu-po-kievu-ta-oblasti/</t>
  </si>
  <si>
    <t>https://www.pravda.com.ua/news/2026/09/17/8053827/</t>
  </si>
  <si>
    <t>Публічно підтверджено балістичну складову та Київ/Київщину; точну кількість балістичних ракет по Києву у відкритих джерелах не фіксуємо без окремого підтвердження.</t>
  </si>
  <si>
    <t>Включено — 17.09: пряме підтвердження балістичного удару по Києву</t>
  </si>
  <si>
    <t>KYI-20260917-001</t>
  </si>
  <si>
    <t>Балістичні ракети, 2</t>
  </si>
  <si>
    <t>17 вересня РФ вчетверте за місяць атакувала «Запоріжсталь»; по підприємству вдарили двома балістичними ракетами.</t>
  </si>
  <si>
    <t>https://suspilne.media/zaporizhzhia/1405738-rosijska-armia-vcetverte-za-misac-atakuvala-kombinat-zaporizstal-e-poranenij/</t>
  </si>
  <si>
    <t>https://suspilne.media/zaporizhzhia/1406308-vijskovi-rf-za-minulu-dobu-zavdali-ponad-1031-udar-po-50-naselenih-punktah-zaporizkoi-oblasti-e-zagibla-ta-poraneni/</t>
  </si>
  <si>
    <t>Дві локальні балістичні ракети; attack-day = 1.</t>
  </si>
  <si>
    <t>Промисловий об’єкт; є поранений працівник.</t>
  </si>
  <si>
    <t>Включено — дві підтверджені балістичні ракети по Запоріжжю</t>
  </si>
  <si>
    <t>ZAP-20260917-195</t>
  </si>
  <si>
    <t>2026-09-18</t>
  </si>
  <si>
    <t>Увечері 18 вересня Росія застосувала по Києву балістичні ракети; Повітряні сили фіксували швидкісні цілі у напрямку столиці.</t>
  </si>
  <si>
    <t>https://www.pravda.com.ua/news/2026/09/18/8054140/</t>
  </si>
  <si>
    <t>https://bbc.com.im/ukrainian/articles/ckg59n5dm9pro</t>
  </si>
  <si>
    <t>Окремий епізод наступної доби після масованої атаки 17.09; не об’єднувати з 17.09.</t>
  </si>
  <si>
    <t>Включено — пряме підтвердження балістичного удару по Києву</t>
  </si>
  <si>
    <t>KYI-20260918-151</t>
  </si>
  <si>
    <t>Профіль підтверджено за прямими локальними джерелами</t>
  </si>
  <si>
    <t>2026-09-22</t>
  </si>
  <si>
    <t>Іскандер-М/С-400/KN-23</t>
  </si>
  <si>
    <t>У ніч на 22 вересня Дніпро зазнав балістичного удару; одночасно атаковано Кривий Ріг і Павлоград. Основний напрямок загальної атаки — Дніпропетровщина.</t>
  </si>
  <si>
    <t>https://www.pravda.com.ua/news/2026/09/22/8054525/</t>
  </si>
  <si>
    <t>https://bukoda.gov.ua/news/operatyvna-informatsiia-vid-heneralnoho-shtabu-zbroinykh-syl-ukrainy-stanom-na-22-veresnia</t>
  </si>
  <si>
    <t>Повідомлялося про кілька балістичних ракет по місту; точну локальну кількість у моделі не фіксуємо без офіційного розподілу.</t>
  </si>
  <si>
    <t>Кількість локально не підтверджена офіційно</t>
  </si>
  <si>
    <t>Включено — прямий балістичний удар по Дніпру</t>
  </si>
  <si>
    <t>DNP-20260922-152</t>
  </si>
  <si>
    <t>У ніч на 22 вересня Кривий Ріг зазнав балістичного удару; місцева влада прямо повідомляла про атаку балістичними ракетами.</t>
  </si>
  <si>
    <t>https://fakty.ua/479079-rossiya-nakryla-ukrainu-raketami-i-dronami-est-pogibshie-desyatki-ranenyh-pod-zavalami-icshut-lyudej-foto</t>
  </si>
  <si>
    <t>Не виводити точну кількість ракет із повідомлень моніторингових каналів як офіційно підтверджену.</t>
  </si>
  <si>
    <t>Включено — прямий балістичний удар</t>
  </si>
  <si>
    <t>KRR-20260922-153</t>
  </si>
  <si>
    <t>У ніч на 22 вересня Павлоград одночасно з Дніпром і Кривим Рогом зазнав ракетного удару в межах балістичної атаки Дніпропетровщини.</t>
  </si>
  <si>
    <t>Додано для контролю паралельних ударів і уникнення вибірковості по містах.</t>
  </si>
  <si>
    <t>Балістична складова атаки підтверджена</t>
  </si>
  <si>
    <t>Включено — прямий підтверджений балістичний удар по Павлограду</t>
  </si>
  <si>
    <t>PVL-20260922-154</t>
  </si>
  <si>
    <t>Профіль підтверджено; включено в city-model Павлоград</t>
  </si>
  <si>
    <t>2026-09-24</t>
  </si>
  <si>
    <t>У ніч на 24 вересня Київ атаковано балістичними ракетами та БпЛА; зафіксовано кілька хвиль балістичних ударів, загиблих і постраждалих.</t>
  </si>
  <si>
    <t>https://kyiv.npu.gov.ua/news/naslidky-nichnoi-ataky-rf-na-kyiv-zahynuly-dvoie-liudei-shche-vosmero-postrazhdaly-politsiia-kyieva</t>
  </si>
  <si>
    <t>https://www.pravda.com.ua/news/2026/09/24/8054830/</t>
  </si>
  <si>
    <t>Повітряні сили повідомляли про 3 балістичні ракети Іскандер-М/С-400/KN-23 у загальному залпі; локальну кількість по Києву окремо не встановлюємо.</t>
  </si>
  <si>
    <t>Пошкоджено 9 приватних будинків; не трактувати всі пошкодження як прямі балістичні влучання.</t>
  </si>
  <si>
    <t>KYI-20260924-155</t>
  </si>
  <si>
    <t>282</t>
  </si>
  <si>
    <t>7</t>
  </si>
  <si>
    <t>балістика + Циркон + БпЛА + Бандероль/Дань-Т</t>
  </si>
  <si>
    <t>Профіль підтверджено; загальноукраїнські кількості не є локальними</t>
  </si>
  <si>
    <t>Іскандер-М/С-400/KN-23 — локальна атрибуція не рознесена</t>
  </si>
  <si>
    <t>B — балістична складова загальної атаки підтверджена, локальний розподіл не оприлюднений</t>
  </si>
  <si>
    <t>У ніч на 24 вересня Одещина та Київщина були основними напрямками комбінованої атаки; у загальному залпі застосовано балістичні ракети Іскандер-М/С-400/KN-23.</t>
  </si>
  <si>
    <t>https://armyinform.com.ua/2026/09/24/czyrkony-balistyka-ta-ponad-280-droniv-vorog-vsyu-nich-atakuvav-ukrayinu/</t>
  </si>
  <si>
    <t>https://armyinform.com.ua/2026/09/24/pid-udaramy-likarnya-gimnaziya-zhytlovi-budynky-naslidky-rosijskoyi-ataky-na-odeshhyni/</t>
  </si>
  <si>
    <t>Не приписувати конкретні локальні влучання балістиці без прямого підтвердження; зберігати як B-рівень для аудиту.</t>
  </si>
  <si>
    <t>Локальний subtype/влучання не рознесені</t>
  </si>
  <si>
    <t>Одеська область</t>
  </si>
  <si>
    <t>Комбінована атака; пошкоджені лікарня, гімназія, житлові будинки та інші цивільні об’єкти.</t>
  </si>
  <si>
    <t>Включено з B-рівнем — не завищувати локальну атрибуцію</t>
  </si>
  <si>
    <t>ODS-20260924-156</t>
  </si>
  <si>
    <t>Профіль підтверджено; локальний розподіл засобів частково невідомий</t>
  </si>
  <si>
    <t>2026-09-29</t>
  </si>
  <si>
    <t>Циркон</t>
  </si>
  <si>
    <t>A — пряма локальна прив’язка; subtype підтверджено кількома актуальними джерелами</t>
  </si>
  <si>
    <t>У ніч на 29 вересня близько 01:20 Київ зазнав ракетної атаки; по столиці застосовано ракети «Циркон». Ракетна фаза відбулася на тлі атаки БпЛА.</t>
  </si>
  <si>
    <t>https://focus.ua/uk/voennye-novosti/769312-u-kiyevi-prolunali-vibuhi-rosiyani-atakuyut-stolicyu-balistikoyu-i-cirkonami-novini-ukrajini-sogodni</t>
  </si>
  <si>
    <t>https://life.kyiv.ua/news/vybukhy-v-kyievi-stolytsiu-atakuiut-balistychnymy-raketamy-ta-tsyrkonamy</t>
  </si>
  <si>
    <t>Тип «Циркон» фіксуємо. Точну кількість ракет не встановлюємо до надійного українського офіційного зведення; російські заяви про кількість не використовуємо.</t>
  </si>
  <si>
    <t>2026-09-28</t>
  </si>
  <si>
    <t>~01:20</t>
  </si>
  <si>
    <t>Ракетна атака / Циркон підтверджена</t>
  </si>
  <si>
    <t>Наслідки не атрибутуємо конкретно «Циркону» без окремого підтвердження.</t>
  </si>
  <si>
    <t>Включено — прямий підтверджений ракетний епізод по Києву; subtype «Циркон»</t>
  </si>
  <si>
    <t>KYI-20260929-206</t>
  </si>
  <si>
    <t>Циркон + БпЛА</t>
  </si>
  <si>
    <t>Профіль підтверджено; кількість ракет очікує офіційного уточнення</t>
  </si>
  <si>
    <t>207</t>
  </si>
  <si>
    <t>2025-01-03</t>
  </si>
  <si>
    <t>A — пряме локальне підтвердження</t>
  </si>
  <si>
    <t>3 січня 2025 року по околицях Чернігова завдано потрійного удару балістичними ракетами Іскандер-М; уражені житлові мікрорайони Олександрівка та Півці.</t>
  </si>
  <si>
    <t>https://suspilne.media/chernihiv/917505-stalo-vidomo-akimi-raketami-vdarili-rosiani-po-okolici-cernigova/</t>
  </si>
  <si>
    <t>https://www.pravda.com.ua/news/2025/01/03/7491917/</t>
  </si>
  <si>
    <t>Historical warm-up для walk-forward; поза поточним 365D вікном.</t>
  </si>
  <si>
    <t>~16:20</t>
  </si>
  <si>
    <t>Підтверджено: 3 Іскандер-М</t>
  </si>
  <si>
    <t>Чернігів — Олександрівка / Півці</t>
  </si>
  <si>
    <t>Приватна житлова забудова</t>
  </si>
  <si>
    <t>https://www.pravda.com.ua/news/2025/01/4/7492019/</t>
  </si>
  <si>
    <t>Наслідки локального балістичного удару; 2 будинки зруйновано, загалом 28 пошкоджено.</t>
  </si>
  <si>
    <t>Включено — historical warm-up; пряме локальне підтвердження</t>
  </si>
  <si>
    <t>CHN-20250103-HIST</t>
  </si>
  <si>
    <t>208</t>
  </si>
  <si>
    <t>У ніч на 6 червня 2025 року Чернігів зазнав комбінованого удару: Іскандер-М, крилата ракета та БпЛА Герань-2.</t>
  </si>
  <si>
    <t>https://suspilne.media/chernihiv/1035885-armia-rf-atakuvala-cernigiv-iskander-m-krilatou-raketou-j-bpla-geran-2-4-ludini-poraneni-odnogo-z-nih-uspitalili/</t>
  </si>
  <si>
    <t>https://chernigiv-rada.gov.ua/news/id-166116/</t>
  </si>
  <si>
    <t>Historical warm-up для walk-forward; поза поточним 365D вікном. Локальну кількість балістичних ракет не домислюємо.</t>
  </si>
  <si>
    <t>~01:13</t>
  </si>
  <si>
    <t>Балістична складова підтверджена в комбінованій атаці</t>
  </si>
  <si>
    <t>Житлова забудова / підприємства</t>
  </si>
  <si>
    <t>CHN-20250606-HIST</t>
  </si>
  <si>
    <t>балістика + крилата ракета + БпЛА</t>
  </si>
  <si>
    <t>ERA-2 • drone-saturation transition</t>
  </si>
  <si>
    <t>HISTORICAL_ONLY</t>
  </si>
  <si>
    <t>209</t>
  </si>
  <si>
    <t>Житомир</t>
  </si>
  <si>
    <t>БпЛА / аудит</t>
  </si>
  <si>
    <t>Житомир + Житомирський район</t>
  </si>
  <si>
    <t>Shahed / дрони-камікадзе; по області також крилаті ракети</t>
  </si>
  <si>
    <t>A — локальна дронова складова підтверджена; ракетна складова по області не рознесена</t>
  </si>
  <si>
    <t>23 грудня під час ракетно-дронової атаки по Житомиру та області в самому Житомирі зафіксовані уламки Shahed; по області офіційно повідомлено про падіння уламків крилатих ракет і дронів.</t>
  </si>
  <si>
    <t>https://suspilne.media/zhytomyr/1195998-armia-rf-atakuvala-zitomirsinu-zafiksovani-vlucanna-zaginula-ditina/</t>
  </si>
  <si>
    <t>https://zt.npu.gov.ua/news/na-zhytomyrshchyni-v-rezultati-rosiiskykh-obstriliv-zahynula-dytyna-shche-troie-liudei-postrazhdaly-politsiia-pratsiuie-na-mistsiakh-podii</t>
  </si>
  <si>
    <t>Не атрибутувати крилату або балістичну ракету саме місту без прямого локального підтвердження.</t>
  </si>
  <si>
    <t>Локально підтверджено БпЛА; балістика не підтверджена</t>
  </si>
  <si>
    <t>Контрольний небалістичний епізод; наслідки комбінованої атаки не приписувати балістиці.</t>
  </si>
  <si>
    <t>Житомир + ближня агломерація</t>
  </si>
  <si>
    <t>Включено до тактичного/дронового профілю — clean ballistic = 0</t>
  </si>
  <si>
    <t>ZHY-20251223-UAV</t>
  </si>
  <si>
    <t>БпЛА; обласний фон — крилаті ракети</t>
  </si>
  <si>
    <t>Локальний БпЛА підтверджено; ракетну складову міста не атрибутовано</t>
  </si>
  <si>
    <t>210</t>
  </si>
  <si>
    <t>БпЛА / реактивні дрони</t>
  </si>
  <si>
    <t>2026-08-14</t>
  </si>
  <si>
    <t>Реактивні БпЛА</t>
  </si>
  <si>
    <t>Увечері 13 серпня та вночі 14 серпня реактивні БпЛА рухались на Житомир; у місті було чутно вибухи, на місцях влучань виникли пожежі.</t>
  </si>
  <si>
    <t>https://suspilne.media/zhytomyr/1378558-vijska-rf-zavdali-udaru-po-zitomirsini-na-misci-vinikla-pozeza/</t>
  </si>
  <si>
    <t>Окремий реактивний БпЛА-профіль; не включати у clean-ballistic базу.</t>
  </si>
  <si>
    <t>2026-08-13</t>
  </si>
  <si>
    <t>вечір / ніч</t>
  </si>
  <si>
    <t>Тип атаки — реактивні БпЛА</t>
  </si>
  <si>
    <t>Локальна атака Житомира; балістика не підтверджена.</t>
  </si>
  <si>
    <t>Включено до тактичного профілю — clean ballistic = 0</t>
  </si>
  <si>
    <t>ZHY-20260814-REACTIVE</t>
  </si>
  <si>
    <t>реактивні БпЛА</t>
  </si>
  <si>
    <t>Підтверджено локальну атаку; subtype не прирівнювати до Shahed/Герань</t>
  </si>
  <si>
    <t>ERA-4 • поточний балістично-насичений</t>
  </si>
  <si>
    <t>211</t>
  </si>
  <si>
    <t>Бандероль / реактивні дрони</t>
  </si>
  <si>
    <t>19 серпня Житомир атаковано реактивними безпілотниками типу «Бандероль»; зафіксовано пряме влучання у будівлю ГУНП.</t>
  </si>
  <si>
    <t>https://suspilne.media/zhytomyr/1382876-armia-rf-atakuvala-zitomir-reaktivnimi-dronami-vlucanna-u-budivlu-upravlinna-policii-oblasti/</t>
  </si>
  <si>
    <t>https://npu.gov.ua/news/maksym-tsutskiridze-zhytomyr-zaznav-tsynichnoi-ataky-rosiiskykh-viisk-voroh-zavdav-udariv-bezpilotnykamy-typu-banderol</t>
  </si>
  <si>
    <t>Прямий локальний епізод; не включати в clean-ballistic базу.</t>
  </si>
  <si>
    <t>~15:50</t>
  </si>
  <si>
    <t>Бандероль підтверджено</t>
  </si>
  <si>
    <t>https://zt.npu.gov.ua/news/politseiski-dokumentuiut-naslidky-rosiiskoho-udaru-po-zhytomyru-onovleno</t>
  </si>
  <si>
    <t>Є загиблі та десятки постраждалих; наслідки не є балістичними.</t>
  </si>
  <si>
    <t>Включено до відповідного шару Бандероль — clean ballistic = 0</t>
  </si>
  <si>
    <t>ZHY-20260819-BANDEROL</t>
  </si>
  <si>
    <t>Профіль підтверджено двома локальними джерелами</t>
  </si>
  <si>
    <t>212</t>
  </si>
  <si>
    <t>2026-05-12</t>
  </si>
  <si>
    <t>12 травня у Житомирі після атаки БпЛА зафіксовано пошкодження житлових будинків.</t>
  </si>
  <si>
    <t>https://suspilne.media/zhytomyr/1311070-ataki-droniv-na-zitomirsini-so-vidomo-pro-naslidki-za-tizden/</t>
  </si>
  <si>
    <t>https://suspilne.media/zhytomyr/</t>
  </si>
  <si>
    <t>Окремий небалістичний епізод; не включати у clean-ballistic базу.</t>
  </si>
  <si>
    <t>Локально підтверджено небалістичний тип атаки</t>
  </si>
  <si>
    <t>Наслідки не використовувати як балістичні.</t>
  </si>
  <si>
    <t>ZHY-20260512-UAV</t>
  </si>
  <si>
    <t>Прямий локальний епізод; clean ballistic = 0</t>
  </si>
  <si>
    <t>213</t>
  </si>
  <si>
    <t>2026-05-13</t>
  </si>
  <si>
    <t>13 травня Житомирщина знову була під атакою БпЛА; у Житомирі повідомляли про вибухи.</t>
  </si>
  <si>
    <t>ZHY-20260513-UAV</t>
  </si>
  <si>
    <t>214</t>
  </si>
  <si>
    <t>2026-07-23</t>
  </si>
  <si>
    <t>23 липня БпЛА завдав прямого удару по об’єкту паливної інфраструктури у Житомирі.</t>
  </si>
  <si>
    <t>https://suspilne.media/zhytomyr/1362588-dronovij-udar-po-palivnij-infrastrukturi-atakovanij-obekt-u-zitomiri/</t>
  </si>
  <si>
    <t>ZHY-20260723-UAV</t>
  </si>
  <si>
    <t>215</t>
  </si>
  <si>
    <t>9 серпня реактивні дрони атакували Житомир; пошкоджено підприємство, цивільну інфраструктуру та житло.</t>
  </si>
  <si>
    <t>https://suspilne.media/zhytomyr/1374812-vnoci-9-serpna-zitomirsinu-atakuvali-reaktivni-droni-vijsk-rf-e-vlucanna-ta-postrazdali/</t>
  </si>
  <si>
    <t>https://zt.npu.gov.ua/news/na-zhytomyrshchyni-politsiia-dokumentuie-naslidky-rosiiskykh-obstriliv-postrazhdalo-troie-liudei</t>
  </si>
  <si>
    <t>ZHY-20260809-REACTIVE</t>
  </si>
  <si>
    <t>216</t>
  </si>
  <si>
    <t>Реактивний БпЛА</t>
  </si>
  <si>
    <t>5 вересня реактивний дрон завдав прямого удару по об’єкту харчової промисловості у Житомирі.</t>
  </si>
  <si>
    <t>https://suspilne.media/zhytomyr/1396408-5-veresna-armia-rf-vdarila-reaktivnim-dronom-po-zitomiru-atakuvavsi-obekt-harcovoi-promislovosti/</t>
  </si>
  <si>
    <t>ZHY-20260905-REACTIVE</t>
  </si>
  <si>
    <t>217</t>
  </si>
  <si>
    <t>Херсон</t>
  </si>
  <si>
    <t>2025-10-24</t>
  </si>
  <si>
    <t>Shahed / Герань</t>
  </si>
  <si>
    <t>У ніч на 24 жовтня Херсон атакували ударні БпЛА типу Shahed; у Дніпровському районі дрон влучив у багатоповерховий будинок, виникла пожежа.</t>
  </si>
  <si>
    <t>https://suspilne.media/kherson/1146836-vijska-rf-atakuvali-sahedami-herson-poraneni-colovik-ta-zinka/</t>
  </si>
  <si>
    <t>Окремий локальний небалістичний епізод; не включати у clean-ballistic базу.</t>
  </si>
  <si>
    <t>Багатоповерховий будинок</t>
  </si>
  <si>
    <t>Херсон + ближня агломерація</t>
  </si>
  <si>
    <t>KHE-20251024-SHAHED</t>
  </si>
  <si>
    <t>БпЛА / Shahed</t>
  </si>
  <si>
    <t>218</t>
  </si>
  <si>
    <t>2026-03-09</t>
  </si>
  <si>
    <t>Молнія</t>
  </si>
  <si>
    <t>9 березня російський ударний БпЛА типу «Молнія» атакував багатоповерхівку у Дніпровському районі Херсона.</t>
  </si>
  <si>
    <t>https://suspilne.media/kherson/1258948-rosijski-vijskovi-molnieu-atakuvali-bagatopoverhivku-u-dniprovskomu-rajoni-hersona-so-vidomo/</t>
  </si>
  <si>
    <t>KHE-20260309-MOLNIYA</t>
  </si>
  <si>
    <t>БпЛА / Молнія</t>
  </si>
  <si>
    <t>219</t>
  </si>
  <si>
    <t>4 квітня у Херсоні зафіксовано локальну атаку ударним БпЛА типу «Молнія» по цивільній забудові; clean-ballistic складова не підтверджена.</t>
  </si>
  <si>
    <t>https://suspilne.media/kherson/1281722-obstrili-bilozerki-ta-hersona-ataki-droniv-molnia-1502-den-vijni-osnovni-podii-u-hersonskij-oblasti/</t>
  </si>
  <si>
    <t>KHE-20260404-MOLNIYA</t>
  </si>
  <si>
    <t>220</t>
  </si>
  <si>
    <t>2026-04-17</t>
  </si>
  <si>
    <t>17 квітня близько 13:30 БпЛА типу «Молнія» поцілив у будівлю в Дніпровському районі Херсона; поранена цивільна жінка.</t>
  </si>
  <si>
    <t>https://suspilne.media/kherson/1291847-u-dniprovskomu-rajoni-hersona-rosijskij-dron-molnia-pociliv-u-budivlu-poranena-59-ricna-zinka/</t>
  </si>
  <si>
    <t>~13:30</t>
  </si>
  <si>
    <t>KHE-20260417-MOLNIYA</t>
  </si>
  <si>
    <t>221</t>
  </si>
  <si>
    <t>2026-05-28</t>
  </si>
  <si>
    <t>28 травня близько 05:30 дрон типу «Молнія» влетів у будівлю Херсонського театру ім. М. Куліша, пошкодивши фасад та внутрішні приміщення.</t>
  </si>
  <si>
    <t>https://suspilne.media/kherson/1317427-rosijskij-dron-tipu-molnia-atakuvav-budivlu-teatru-im-kulisa-u-hersoni-so-vidomo/</t>
  </si>
  <si>
    <t>~05:30</t>
  </si>
  <si>
    <t>KHE-20260528-MOLNIYA</t>
  </si>
  <si>
    <t>222</t>
  </si>
  <si>
    <t>У ніч проти 15 червня ударні БпЛА типу «Молнія» атакували Корабельний район Херсона; влучання зафіксовано у будинках і господарських спорудах.</t>
  </si>
  <si>
    <t>https://suspilne.media/kherson/1331204-molniami-po-budinkah-hersonci-rozpovili-ak-droni-rf-bili-po-hersonu-sered-noci/</t>
  </si>
  <si>
    <t>Житлова забудова</t>
  </si>
  <si>
    <t>KHE-20260615-MOLNIYA</t>
  </si>
  <si>
    <t>223</t>
  </si>
  <si>
    <t>2026-07-13</t>
  </si>
  <si>
    <t>13 липня близько 02:00 БпЛА типу «Молнія» вдарив по багатоповерхівці у Центральному районі Херсона.</t>
  </si>
  <si>
    <t>https://suspilne.media/kherson/1353950-rosijska-armia-vdarila-bpla-tipu-molnia-po-bagatopoverhivci-u-hersoni-ocevidci-pro-naslidki/</t>
  </si>
  <si>
    <t>~02:00</t>
  </si>
  <si>
    <t>KHE-20260713-MOLNIYA</t>
  </si>
  <si>
    <t>224</t>
  </si>
  <si>
    <t>2026-07-29</t>
  </si>
  <si>
    <t>У ніч на 29 липня ударні БпЛА атакували Центральний район Херсона; пошкоджено приватну житлову забудову, є загиблі та поранені.</t>
  </si>
  <si>
    <t>https://suspilne.media/kherson/1366356-bezpilotniki-rf-atakuvali-centralnij-rajon-hersona-dvoe-zagibli-e-poraneni/</t>
  </si>
  <si>
    <t>KHE-20260729-SHAHED</t>
  </si>
  <si>
    <t>225</t>
  </si>
  <si>
    <t>2024-11-01</t>
  </si>
  <si>
    <t>Балістичні ракети — тип публічно не уточнено</t>
  </si>
  <si>
    <t>1 листопада 2024 року російські війська завдали по Херсону два удари балістичними ракетами; пошкоджено цивільну та промислову інфраструктуру.</t>
  </si>
  <si>
    <t>https://suspilne.media/kherson/871201-armia-rf-dvici-zavdala-raketnogo-udaru-po-hersonu-ta-obstrilala-14-naselenih-punktiv-oblasti/</t>
  </si>
  <si>
    <t>https://hr.npu.gov.ua/news/politsiia-khersonshchyny-fiksuie-naslidky-cherhovykh-vorozhykh-atak-10-liudei-poraneno-ta-poshkodzheno-ponad-30-obiektiv</t>
  </si>
  <si>
    <t>вдень</t>
  </si>
  <si>
    <t>Підтверджено: два удари балістичними ракетами</t>
  </si>
  <si>
    <t>Балістичний удар по Херсону підтверджено; конкретні житлові наслідки не розносимо виключно на балістику.</t>
  </si>
  <si>
    <t>Наслідки добових комбінованих обстрілів не приписувати виключно балістичним ракетам.</t>
  </si>
  <si>
    <t>KHE-20241101-HIST</t>
  </si>
  <si>
    <t>Профіль підтверджено; тип балістичної ракети публічно не уточнений</t>
  </si>
  <si>
    <t>Суми</t>
  </si>
  <si>
    <t>Суми / околиці міста</t>
  </si>
  <si>
    <t>Циркон — попередня ідентифікація</t>
  </si>
  <si>
    <t>Так / окремі епізоди</t>
  </si>
  <si>
    <t>A — ракетний удар по Сумській громаді підтверджено; subtype попередній</t>
  </si>
  <si>
    <t>14 листопада близько 07:05 РФ завдала ракетного удару по околицях Сум; попередньо застосовано гіперзвукову ракету «Циркон».</t>
  </si>
  <si>
    <t>https://www.ukrinform.ua/rubric-other_news/4058919-masovana-ataka-na-kiiv-cirkon-po-sumah-dovgi-neptuni-atakuvali-rf-mirnograd-pid-kontrolem-zsu.html</t>
  </si>
  <si>
    <t>https://nv.ua/ukr/ukraine/events/raketniy-udar-po-sumah-14-listopada-z-yavilisya-dani-pro-naslidki-ataki-50560612.html</t>
  </si>
  <si>
    <t>BADK трактує «Циркон» як швидкісну ракету в спільному шарі «Балістика / швидкісні ракети». Не множити attack-day за кількістю ракет.</t>
  </si>
  <si>
    <t>близько 07:05</t>
  </si>
  <si>
    <t>Локальна кількість не встановлена; підтверджено ракетний епізод</t>
  </si>
  <si>
    <t>Швидкісна ракета; «Циркон» — попередня ідентифікація</t>
  </si>
  <si>
    <t>Околиці Сум / напрямок Старого Села</t>
  </si>
  <si>
    <t>Пошкоджено дорожнє покриття та гідрант; даних про пряме житлове влучання немає.</t>
  </si>
  <si>
    <t>Суми + ближня агломерація</t>
  </si>
  <si>
    <t>Включено — пряме підтвердження ракетного удару; subtype «Циркон» попередній</t>
  </si>
  <si>
    <t>SUM-20251114-ZIRCON</t>
  </si>
  <si>
    <t>Циркон / швидкісна ракета</t>
  </si>
  <si>
    <t>Профіль включено; факт ракетного удару підтверджено, subtype «Циркон» попередній</t>
  </si>
  <si>
    <t>227</t>
  </si>
  <si>
    <t>Кременчук</t>
  </si>
  <si>
    <t>2025-06-15</t>
  </si>
  <si>
    <t>Кременчук / Кременчуцька громада</t>
  </si>
  <si>
    <t>Іскандер-М/KN-23 + Кинджал; комбінована ракетна атака</t>
  </si>
  <si>
    <t>A — основний напрямок удару Кременчук підтверджено ПС; локальні наслідки підтверджено</t>
  </si>
  <si>
    <t>15 червня Кременчук був основним напрямком масованої комбінованої атаки; ПС зафіксували Іскандер-М/KN-23, Кинджали, Іскандер-К, Калібри та БпЛА.</t>
  </si>
  <si>
    <t>https://suspilne.media/poltava/1043015-masovana-ataka-bpla-ta-raket-na-poltavsini-vnoci-15-cervna-so-vidomo/</t>
  </si>
  <si>
    <t>https://www.pravda.com.ua/news/2025/06/15/7517193/</t>
  </si>
  <si>
    <t>Локальну кількість балістичних ракет не переносимо із загальноукраїнського зведення.</t>
  </si>
  <si>
    <t>2025-06-14</t>
  </si>
  <si>
    <t>Комбінована атака громади підтверджена</t>
  </si>
  <si>
    <t>Наслідки комбінованої атаки не приписуємо окремому типу ракети.</t>
  </si>
  <si>
    <t>Кременчук + ближня агломерація</t>
  </si>
  <si>
    <t>Включено — прямий підтверджений комбінований епізод із балістичною складовою</t>
  </si>
  <si>
    <t>KRE-20250615-BAL</t>
  </si>
  <si>
    <t>балістика + Кинджал + крилаті ракети + БпЛА</t>
  </si>
  <si>
    <t>Профіль підтверджено; локальна кількість не встановлена</t>
  </si>
  <si>
    <t>228</t>
  </si>
  <si>
    <t>2025-08-13</t>
  </si>
  <si>
    <t>Ні / ППО</t>
  </si>
  <si>
    <t>A — ПС повідомляли швидкісні ракети курсом на Кременчук; 2 балістичні ракети по Полтавщині знешкоджено</t>
  </si>
  <si>
    <t>13 серпня дві балістичні ракети Іскандер-М/KN-23 атакували Полтавщину; ПС попереджали про курс на Кременчук, у місті лунали вибухи.</t>
  </si>
  <si>
    <t>https://nv.ua/ukr/ukraine/events/ataka-iskander-m-ta-shahedami-13-serpnya-ppo-zneshkodila-34-cili-z-51-50536691.html</t>
  </si>
  <si>
    <t>https://kremen.today/2025/08/13/u-kremenchutsi-prolunaly-vybuhy-shho-vidomo/</t>
  </si>
  <si>
    <t>Обидві ракети знешкоджені; attack-day рахуємо за підтвердженим спрямуванням атаки.</t>
  </si>
  <si>
    <t>2025-08-12</t>
  </si>
  <si>
    <t>близько опівночі</t>
  </si>
  <si>
    <t>2 по Полтавщині; локальну кількість для міста не переносимо</t>
  </si>
  <si>
    <t>Підтверджений напрямок атаки на Кременчук</t>
  </si>
  <si>
    <t>Без підтверджених локальних наслідків балістики.</t>
  </si>
  <si>
    <t>Включено — прямий підтверджений балістичний напрямок на Кременчук</t>
  </si>
  <si>
    <t>KRE-20250813-ISK</t>
  </si>
  <si>
    <t>Профіль підтверджено; ракети знешкоджені</t>
  </si>
  <si>
    <t>229</t>
  </si>
  <si>
    <t>2025-12-07</t>
  </si>
  <si>
    <t>Іскандер-М/KN-23 / швидкісні цілі; комбінована атака</t>
  </si>
  <si>
    <t>A — ПС прямо повідомляли швидкісні цілі на Кременчук; локальна комбінована атака підтверджена</t>
  </si>
  <si>
    <t>7 грудня Кременчук зазнав масованої комбінованої атаки БпЛА та балістичними ракетами; пошкоджено інфраструктуру.</t>
  </si>
  <si>
    <t>https://www.pravda.com.ua/news/2025/12/07/8010725/</t>
  </si>
  <si>
    <t>https://suspilne.media/poltava/1182856-obstril-poltavsini-7-grudna-aki-poskodzenna-u-kremencuci/</t>
  </si>
  <si>
    <t>Не встановлюємо локальну кількість без окремого підтвердження.</t>
  </si>
  <si>
    <t>Комбінована атака Кременчука підтверджена</t>
  </si>
  <si>
    <t>Наслідки не розносимо виключно на балістику.</t>
  </si>
  <si>
    <t>Включено — прямий підтверджений балістичний епізод по Кременчуку</t>
  </si>
  <si>
    <t>KRE-20251207-BAL</t>
  </si>
  <si>
    <t>230</t>
  </si>
  <si>
    <t>2025-12-11</t>
  </si>
  <si>
    <t>Кременчук / Кременчуцький район</t>
  </si>
  <si>
    <t>A — ПС: основний удар спрямований по Кременчуку; 3 балістичні ракети у складі атаки</t>
  </si>
  <si>
    <t>11 грудня основний удар був спрямований по Кременчуку; РФ застосувала Іскандер-М/KN-23 і масовану хвилю БпЛА.</t>
  </si>
  <si>
    <t>https://www.pravda.com.ua/news/2025/12/11/8011367/</t>
  </si>
  <si>
    <t>https://suspilne.media/poltava/1186172-na-poltavsini-u-kremencuckomu-rajoni-armia-rf-obstrilala-obekti-energetiki/</t>
  </si>
  <si>
    <t>Одна балістична ракета влучила на одній із 34 локацій загалом; не приписуємо її конкретно Кременчуку без локального підтвердження.</t>
  </si>
  <si>
    <t>2025-12-10</t>
  </si>
  <si>
    <t>3 балістичні ракети загалом; локальна кількість не встановлена</t>
  </si>
  <si>
    <t>Основний напрямок Кременчук підтверджено ПС</t>
  </si>
  <si>
    <t>Кременчук / район</t>
  </si>
  <si>
    <t>Локальні наслідки підтверджені; конкретну ракету не атрибутуємо.</t>
  </si>
  <si>
    <t>Включено — основний напрямок удару Кременчук прямо підтверджено ПС</t>
  </si>
  <si>
    <t>KRE-20251211-ISK</t>
  </si>
  <si>
    <t>Іскандер-М/KN-23 + БпЛА</t>
  </si>
  <si>
    <t>231</t>
  </si>
  <si>
    <t>Іскандер-М/С-400/KN-23 + Онікс + Х-59/69</t>
  </si>
  <si>
    <t>A — ПС прямо назвали Кременчук серед міст, атакованих балістичними ракетами</t>
  </si>
  <si>
    <t>16 серпня РФ атакувала Кременчук балістичними Іскандер-М/С-400/KN-23, іншими ракетами та БпЛА; у районі постраждали промислові підприємства.</t>
  </si>
  <si>
    <t>https://www.pravda.com.ua/news/2026/08/16/8048858/</t>
  </si>
  <si>
    <t>https://suspilne.media/poltava/1380114-rosia-atakuvala-kremencuk-raketami-ta-dronami-so-vidomo-pro-nicnij-udar/</t>
  </si>
  <si>
    <t>Локальну кількість ракет не встановлюємо.</t>
  </si>
  <si>
    <t>2026-08-15</t>
  </si>
  <si>
    <t>Балістична атака Кременчука підтверджена ПС</t>
  </si>
  <si>
    <t>https://suspilne.media/poltava/1380540-u-kremencuckomu-rajoni-povnistu-zagasili-pozezu-pisla-raketnoi-ataki/</t>
  </si>
  <si>
    <t>Наслідки промислових об'єктів не розносимо по конкретному типу ракети.</t>
  </si>
  <si>
    <t>Включено — прямий підтверджений балістичний епізод</t>
  </si>
  <si>
    <t>KRE-20260816-BAL</t>
  </si>
  <si>
    <t>балістика + Онікс + Х-59/69 + БпЛА</t>
  </si>
  <si>
    <t>232</t>
  </si>
  <si>
    <t>Балістичні ракети — subtype публічно не уточнено</t>
  </si>
  <si>
    <t>Так / паралельні удари</t>
  </si>
  <si>
    <t>B — локальний удар балістикою підтверджено регіональними джерелами; subtype не фіксуємо</t>
  </si>
  <si>
    <t>У ніч на 27 серпня Кременчук зазнав балістичної атаки; під ударом були промислові об'єкти, паралельно атакували інші міста.</t>
  </si>
  <si>
    <t>https://spu.pl.ua/n/udar-balistyka-poltavshchyna-kremenchuk-myrgorodshchyna/</t>
  </si>
  <si>
    <t>https://t.me/s/ok_kremen/56653</t>
  </si>
  <si>
    <t>Не використовуємо попередні повідомлення моніторів про KN-23 як остаточний subtype.</t>
  </si>
  <si>
    <t>2026-08-26</t>
  </si>
  <si>
    <t>~23:30–00:20</t>
  </si>
  <si>
    <t>Локальний балістичний епізод підтверджено</t>
  </si>
  <si>
    <t>Без конкретної атрибуції наслідків типу ракети.</t>
  </si>
  <si>
    <t>Включено з B-рівнем — локальний балістичний удар підтверджено; subtype не встановлено</t>
  </si>
  <si>
    <t>KRE-20260827-BAL</t>
  </si>
  <si>
    <t>балістика + БпЛА / паралельні удари</t>
  </si>
  <si>
    <t>Профіль підтверджено; subtype не встановлено</t>
  </si>
  <si>
    <t>233</t>
  </si>
  <si>
    <t>2025-06-01</t>
  </si>
  <si>
    <t>Комбінована атака Києва: ударні БпЛА та балістичні ракети.</t>
  </si>
  <si>
    <t>https://www.pravda.com.ua/news/2025/06/01/7515011/</t>
  </si>
  <si>
    <t>Включено — локальна балістична складова підтверджена</t>
  </si>
  <si>
    <t>KYI-20250601-BAL</t>
  </si>
  <si>
    <t>Historical re-audit 29.09.2026: знайдений пропущений ballistic attack-day.</t>
  </si>
  <si>
    <t>234</t>
  </si>
  <si>
    <t>2025-08-03</t>
  </si>
  <si>
    <t>Так / ракетний пакет</t>
  </si>
  <si>
    <t>A — локальна прив’язка + офіційний підсумок ПС</t>
  </si>
  <si>
    <t>Нічна ракетна атака Києва; Повітряні сили підтвердили застосування та знищення Іскандер-М.</t>
  </si>
  <si>
    <t>https://www.pravda.com.ua/news/2025/08/03/7524578/</t>
  </si>
  <si>
    <t>https://kyiv.tsn.ua/kyiv/rosiia-atakuvala-kyyiv-raketamy-2882582.html</t>
  </si>
  <si>
    <t>Включено — локальна ракетна атака Києва та Іскандер-М підтверджені</t>
  </si>
  <si>
    <t>KYI-20250803-BAL</t>
  </si>
  <si>
    <t>балістика + інші засоби</t>
  </si>
  <si>
    <t>Historical re-audit 29.09.2026: пропущений ballistic attack-day знайдено незалежним пошуком.</t>
  </si>
  <si>
    <t>235</t>
  </si>
  <si>
    <t>2025-06-07</t>
  </si>
  <si>
    <t>Іскандер-М/KN-23 — локальний subtype не рознесено</t>
  </si>
  <si>
    <t>B — локальна ракетна атака + підтверджений балістичний компонент пакета</t>
  </si>
  <si>
    <t>У ніч на 7 червня Дніпро був під комбінованою атакою ракетами та БпЛА; у загальному пакеті атаки підтверджені Іскандер-М/KN-23. За уточненням аудиту generic «ракети» у локальному повідомленні не є підставою виключати підтверджений балістичний компонент.</t>
  </si>
  <si>
    <t>https://suspilne.media/dnipro/1036751-dnipro-pavlograd-ta-nikopolsina-naslidki-atak-na-dnipropetrovsinu-v-nic-proti-7-cervna/</t>
  </si>
  <si>
    <t>https://www.pravda.com.ua/news/2025/06/07/7516063/</t>
  </si>
  <si>
    <t>Локальну кількість та subtype окремо не встановлюємо.</t>
  </si>
  <si>
    <t>Дніпро + ближня агломерація</t>
  </si>
  <si>
    <t>Включено з B-рівнем — локальна ракетна атака + балістичний компонент пакета</t>
  </si>
  <si>
    <t>DNI-20250607-BAL</t>
  </si>
  <si>
    <t>балістика + інші ракети + БпЛА</t>
  </si>
  <si>
    <t>Historical re-audit 29.09.2026: пропущений attack-day знайдено незалежним пошуком; subtype локально не рознесено.</t>
  </si>
  <si>
    <t>236</t>
  </si>
  <si>
    <t>Іскандер-М/KN-23 + крилаті ракети</t>
  </si>
  <si>
    <t>A — пряма локальна прив’язка балістичного компонента</t>
  </si>
  <si>
    <t>У ніч на 26 липня Дніпро зазнав масованої комбінованої атаки; локальні джерела прямо описують балістику, крилаті ракети та ударні БпЛА.</t>
  </si>
  <si>
    <t>https://dp.npu.gov.ua/news/politsiia-dokumentuie-naslidky-kombinovanoi-rosiiskoi-ataky-na-dnipro-ta-raion-zahynuly-liudy-ie-poraneni</t>
  </si>
  <si>
    <t>https://dnipro.tv/projects/dnipronews/balistyka-krylati-rakety-ta-drony-naslidky-masovanoi-ataky-rf-na-dnipro/</t>
  </si>
  <si>
    <t>Не переносимо загальноукраїнську кількість балістичних ракет на місто.</t>
  </si>
  <si>
    <t>Включено — прямий підтверджений комбінований епізод із балістикою</t>
  </si>
  <si>
    <t>DNI-20250726-BAL</t>
  </si>
  <si>
    <t>Historical re-audit 29.09.2026: пропущений ballistic attack-day.</t>
  </si>
  <si>
    <t>237</t>
  </si>
  <si>
    <t>2025-08-15</t>
  </si>
  <si>
    <t>Дніпро / Дніпровський район</t>
  </si>
  <si>
    <t>Іскандер-М/KN-23 — попередня локальна ідентифікація</t>
  </si>
  <si>
    <t>A — пряма локальна прив’язка до балістичної атаки</t>
  </si>
  <si>
    <t>15 серпня Повітряні сили попередили про балістичне озброєння та ціль на Дніпро; після цього зафіксовано ракетний удар по Дніпровському району. Локальні джерела прямо називають атаку балістичною.</t>
  </si>
  <si>
    <t>https://www.rbc.ua/rus/news/dnipri-prolunali-vibuhi-misto-pid-atakoyu-1755264321.html</t>
  </si>
  <si>
    <t>https://suspilne.media/dnipro/1091620-raketna-ataka-po-dniprovskou-rajonu-e-poranenij/</t>
  </si>
  <si>
    <t>Точну кількість і subtype у моделі не фіксуємо.</t>
  </si>
  <si>
    <t>день</t>
  </si>
  <si>
    <t>Включено — пряма локальна балістична атака підтверджена</t>
  </si>
  <si>
    <t>DNI-20250815-BAL</t>
  </si>
  <si>
    <t>238</t>
  </si>
  <si>
    <t>2025-11-03</t>
  </si>
  <si>
    <t>Іскандер-М / С-300/С-400 — локальний subtype не рознесено</t>
  </si>
  <si>
    <t>B — локальний ракетний удар + підтверджений балістичний пакет</t>
  </si>
  <si>
    <t>Під ранок 3 листопада Дніпро атаковано ракетами, пошкоджено підприємство. У пакеті атаки підтверджені Іскандер-М і С-300/С-400; локальне джерело використовує узагальнене «ракети».</t>
  </si>
  <si>
    <t>https://www.pravda.com.ua/news/2025/11/03/8005520/</t>
  </si>
  <si>
    <t>https://fakty.ua/462396-rf-atakovala-ukrainu-bespilotnikami-i-raketami-goreli-zdaniya-est-zhertvy-ranenye-i-razrusheniya</t>
  </si>
  <si>
    <t>Generic «ракети» не трактуємо як відсутність балістики; subtype і кількість локально не рознесені.</t>
  </si>
  <si>
    <t>під ранок</t>
  </si>
  <si>
    <t>Включено з B-рівнем — локальний удар + підтверджений балістичний компонент</t>
  </si>
  <si>
    <t>DNI-20251103-BAL</t>
  </si>
  <si>
    <t>Historical re-audit 29.09.2026: пропущений MODEL-365 attack-day.</t>
  </si>
  <si>
    <t>239</t>
  </si>
  <si>
    <t>B — швидкісні цілі на Дніпро + підтверджений балістичний пакет</t>
  </si>
  <si>
    <t>У ніч на 6 грудня Дніпро та область були під атакою; Повітряні сили повідомляли про швидкісні цілі в напрямку Дніпра. У загальному пакеті застосовано Іскандер-М/KN-23 поряд з іншими засобами.</t>
  </si>
  <si>
    <t>https://www.pravda.com.ua/news/2025/12/06/8010620/</t>
  </si>
  <si>
    <t>https://fakty.ua/464049-rossiyane-atakovali-ukrainu-raketami-i-dronami-narushena-rabota-zheleznoj-dorogi-foto</t>
  </si>
  <si>
    <t>Локальну кількість не переносимо із загальноукраїнського зведення.</t>
  </si>
  <si>
    <t>Включено з B-рівнем — підтверджений балістичний напрямок на Дніпро</t>
  </si>
  <si>
    <t>DNI-20251206-BAL</t>
  </si>
  <si>
    <t>240</t>
  </si>
  <si>
    <t>Іскандер-М — локальний розподіл не оприлюднений</t>
  </si>
  <si>
    <t>B — локальна ракетна атака + офіційний балістичний компонент</t>
  </si>
  <si>
    <t>У ніч проти 17 лютого Дніпро атаковано ракетами та БпЛА; у місті є пошкодження. Офіційний пакет атаки містив Іскандер-М; локальний розподіл ракет за subtype не оприлюднений.</t>
  </si>
  <si>
    <t>https://suspilne.media/dnipro/1242308-na-vahterku-vpalo-vikno-pracivnica-poskodzenoi-cerez-udar-rf-adminbudivli-v-dnipri/</t>
  </si>
  <si>
    <t>https://dp.npu.gov.ua/news/politsiia-dnipropetrovshchyny-fiksuie-naslidky-vorozhykh-atak-na-oblast-postrazhdala-liudyna</t>
  </si>
  <si>
    <t>Generic «ракети» в локальних джерелах не є підставою виключати балістичний компонент підтвердженого пакета.</t>
  </si>
  <si>
    <t>Включено з B-рівнем — локальна ракетна атака + балістичний компонент</t>
  </si>
  <si>
    <t>DNI-20260217-BAL</t>
  </si>
  <si>
    <t>241</t>
  </si>
  <si>
    <t>2026-04-14</t>
  </si>
  <si>
    <t>Балістична ракета — subtype локально не уточнено</t>
  </si>
  <si>
    <t>14 квітня близько 11:30 Дніпро атаковано ракетою після попередження Повітряних сил про загрозу балістики та ціль на Дніпро; локальні повідомлення і репортажі ідентифікують удар як балістичний.</t>
  </si>
  <si>
    <t>https://dp.npu.gov.ua/news/voroh-atakuvav-dnipro-raketoiu-ie-postrazhdali-na-mistsi-rosiiskoho-udaru-pratsiuie-politsiia</t>
  </si>
  <si>
    <t>https://www.youtube.com/watch?v=MLth-SCJDfk</t>
  </si>
  <si>
    <t>Точний subtype і кількість не встановлюємо.</t>
  </si>
  <si>
    <t>~11:30</t>
  </si>
  <si>
    <t>Включено — прямий підтверджений балістичний удар по Дніпру</t>
  </si>
  <si>
    <t>DNI-20260414-BAL</t>
  </si>
  <si>
    <t>242</t>
  </si>
  <si>
    <t>Іскандер-М/С-400 / швидкісні ракети — локальний subtype не рознесено</t>
  </si>
  <si>
    <t>A — Дніпро прямо названо напрямком ракетної атаки + офіційний балістичний пакет</t>
  </si>
  <si>
    <t>У ніч на 15 червня Дніпро прямо названо серед міст, атакованих ракетами. Офіційне зведення містить масований балістичний компонент; локально зафіксовано наслідки комбінованої атаки.</t>
  </si>
  <si>
    <t>https://dp.npu.gov.ua/news/odna-liudyna-zahynula-piatero-poraneni-vnaslidok-udariv-po-dnipropetrovshchyni-na-mistsiakh-obstriliv-pratsiuiut-slidchi</t>
  </si>
  <si>
    <t>Локальну кількість та subtype не переносимо із загальноукраїнського пакета.</t>
  </si>
  <si>
    <t>Включено — Дніпро в підтвердженому ракетному напрямку з балістичним компонентом</t>
  </si>
  <si>
    <t>DNI-20260615-BAL</t>
  </si>
  <si>
    <t>балістика + крилаті/інші ракети + БпЛА</t>
  </si>
  <si>
    <t>243</t>
  </si>
  <si>
    <t>Балістична ракета — subtype не уточнено</t>
  </si>
  <si>
    <t>4 липня Дніпро прямо атаковано балістикою; постраждали семеро людей, пошкоджено підприємство.</t>
  </si>
  <si>
    <t>https://nv.ua/ukr/ukraine/events/ataka-na-dnipro-balistikoyu-7-postrazhdalih-vnaslidok-udaru-rf-4-lipnya-novini-dnipra-50621684.html</t>
  </si>
  <si>
    <t>https://suspilne.media/dnipro/1347042-golovni-novini-dnipra-ta-oblasti-4-lipna/</t>
  </si>
  <si>
    <t>Не встановлюємо subtype без прямого локального підтвердження.</t>
  </si>
  <si>
    <t>DNI-20260704-BAL</t>
  </si>
  <si>
    <t>244</t>
  </si>
  <si>
    <t>2025-06-21</t>
  </si>
  <si>
    <t>Х-47М2 Кинджал + Калібр + Іскандер-К</t>
  </si>
  <si>
    <t>A — Кременчук основний напрямок; пакет містив аеробалістичний компонент</t>
  </si>
  <si>
    <t>21 червня Кременчук був основним напрямком комбінованої атаки. ПС підтвердили 2 Х-47М2 «Кинджал», 4 «Калібри» та 2 «Іскандер-К»; влучання зафіксовано у Кременчуці.</t>
  </si>
  <si>
    <t>https://www.pravda.com.ua/news/2025/06/21/7518093/</t>
  </si>
  <si>
    <t>https://armyinform.com.ua/2025/06/21/260-z-280-povitryanyh-czilej-syly-ppo-vidbyly-masshtabnu-nichnu-ataku/</t>
  </si>
  <si>
    <t>BADK: комбінований пакет входить у балістичний attack-day через підтверджений аеробалістичний компонент; крилаті ракети в тому ж пакеті не виключають день.</t>
  </si>
  <si>
    <t>Локальна кількість за subtype не встановлена</t>
  </si>
  <si>
    <t>Балістична/аеробалістична складова пакета підтверджена</t>
  </si>
  <si>
    <t>Влучання засобів повітряного нападу у Кременчуці підтверджено ПС.</t>
  </si>
  <si>
    <t>Включено — основний напрямок Кременчук + підтверджений Кинджал у пакеті</t>
  </si>
  <si>
    <t>KRE-20250621-PKG</t>
  </si>
  <si>
    <t>Кинджал + Калібр + Іскандер-К + БпЛА</t>
  </si>
  <si>
    <t>Historical re-audit 29.09.2026: corrected inclusion under combined-package ballistic rule.</t>
  </si>
  <si>
    <t>245</t>
  </si>
  <si>
    <t>Кинджал + Іскандер-М/KN-23 + Х-101/Іскандер-К + Калібр + С-300</t>
  </si>
  <si>
    <t>B — локальний ракетний удар + підтверджений балістичний/аеробалістичний пакет</t>
  </si>
  <si>
    <t>29 червня Кременчуцький район атакували ракетами; загальний пакет містив 4 «Кинджали», 7 Іскандер-М/KN-23, Х-101/Іскандер-К, «Калібри» та С-300.</t>
  </si>
  <si>
    <t>https://www.pravda.com.ua/news/2025/06/29/7519271/</t>
  </si>
  <si>
    <t>https://www.pravda.com.ua/news/2025/06/29/7519282/</t>
  </si>
  <si>
    <t>Локальний subtype окремо не рознесено; inclusion базується на локальній ракетній атаці в межах того самого підтвердженого балістичного пакета.</t>
  </si>
  <si>
    <t>Балістична складова пакета підтверджена</t>
  </si>
  <si>
    <t>Включено з B-рівнем — локальна ракетна атака + балістичний пакет</t>
  </si>
  <si>
    <t>KRE-20250629-PKG</t>
  </si>
  <si>
    <t>балістика + аеробалістика + крилаті ракети + БпЛА</t>
  </si>
  <si>
    <t>Historical re-audit 29.09.2026: independent discovery under combined-package rule.</t>
  </si>
  <si>
    <t>246</t>
  </si>
  <si>
    <t>Іскандер-М + Х-101</t>
  </si>
  <si>
    <t>B — Кременчуцький район уражений у пакеті з підтвердженою балістикою</t>
  </si>
  <si>
    <t>19 серпня зафіксовано влучання у Кременчуцькому районі; Повітряні сили підтвердили в пакеті 5 балістичних Іскандер-М та 5 Х-101.</t>
  </si>
  <si>
    <t>https://www.pravda.com.ua/news/2025/08/19/7526825/</t>
  </si>
  <si>
    <t>https://www.pravda.com.ua/news/2025/08/19/7526837/</t>
  </si>
  <si>
    <t>Локальну кількість і subtype конкретного влучання не встановлюємо.</t>
  </si>
  <si>
    <t>Кременчуцький район</t>
  </si>
  <si>
    <t>Включено з B-рівнем — локальне ураження в підтвердженому балістичному пакеті</t>
  </si>
  <si>
    <t>KRE-20250819-PKG</t>
  </si>
  <si>
    <t>Іскандер-М + Х-101 + БпЛА</t>
  </si>
  <si>
    <t>247</t>
  </si>
  <si>
    <t>Швидкісні/балістичні ракети; Іскандер-М/KN-23 + Кинджал у загальному пакеті</t>
  </si>
  <si>
    <t>A — ПС прямо повідомляли швидкісні цілі на Кременчук</t>
  </si>
  <si>
    <t>22 жовтня Повітряні сили повідомляли «швидкісна на Кременчук» та ракети в напрямку міста; загальний пакет атаки містив 11 Іскандер-М/KN-23 і 4 «Кинджали».</t>
  </si>
  <si>
    <t>https://censor.net/ua/news/3580972/kremenchuk-pid-udarom-balistyky-scho-vidomo</t>
  </si>
  <si>
    <t>https://www.pravda.com.ua/news/2025/10/22/8003901/</t>
  </si>
  <si>
    <t>Attack-day рахуємо за прямим балістичним/швидкісним напрямком на місто, незалежно від факту перехоплення.</t>
  </si>
  <si>
    <t>Підтверджений балістичний напрямок</t>
  </si>
  <si>
    <t>Включено — прямий швидкісний/балістичний напрямок на Кременчук</t>
  </si>
  <si>
    <t>KRE-20251022-BAL</t>
  </si>
  <si>
    <t>Historical re-audit 29.09.2026: missed MODEL-365 attack-day.</t>
  </si>
  <si>
    <t>248</t>
  </si>
  <si>
    <t>Кинджал + Іскандер-М/С-400 + інші ракети — локальний subtype не рознесено</t>
  </si>
  <si>
    <t>B — дві ракети курсом на Кременчук + підтверджений балістичний пакет</t>
  </si>
  <si>
    <t>14 травня ПС повідомляли про рух двох ракет у напрямку Кременчука; загальний пакет містив «Кинджали» та Іскандер-М/С-400. У Кременчуцькому районі зафіксовано наслідки атаки.</t>
  </si>
  <si>
    <t>https://suspilne.media/poltava/1310716-raketi-na-kremencuk-so-vidomo-pro-vibuhi-na-poltavsini-u-nic-na-14-travna/</t>
  </si>
  <si>
    <t>https://www.pravda.com.ua/news/2026/05/14/8034603/</t>
  </si>
  <si>
    <t>Локальний subtype конкретних двох ракет не приписуємо.</t>
  </si>
  <si>
    <t>Локальна кількість subtype не встановлена</t>
  </si>
  <si>
    <t>Включено з B-рівнем — локальний ракетний напрямок + балістичний пакет</t>
  </si>
  <si>
    <t>KRE-20260514-PKG</t>
  </si>
  <si>
    <t>балістика + аеробалістика + інші ракети + БпЛА</t>
  </si>
  <si>
    <t>249</t>
  </si>
  <si>
    <t>2026-06-26</t>
  </si>
  <si>
    <t>A — пряме локальне підтвердження балістичного удару</t>
  </si>
  <si>
    <t>У ніч на 26 червня Кременчук зазнав комбінованої атаки; місцеві джерела фіксують удар кількома балістичними ракетами, ПС — 7 Іскандер-М по Київщині та Полтавщині.</t>
  </si>
  <si>
    <t>https://poltava.to/news/87005/</t>
  </si>
  <si>
    <t>https://armyinform.com.ua/2026/06/26/sim-balistychnyh-raket-ta-189-droniv-rosiyany-zdijsnyly-povitryanu-ataku-na-ukrayinu/</t>
  </si>
  <si>
    <t>Локальну точну кількість у Реєстрі не фіксуємо без офіційного рознесення.</t>
  </si>
  <si>
    <t>~01:00</t>
  </si>
  <si>
    <t>Включено — прямий підтверджений балістичний удар</t>
  </si>
  <si>
    <t>KRE-20260626-BAL</t>
  </si>
  <si>
    <t>Іскандер-М + БпЛА</t>
  </si>
  <si>
    <t>251</t>
  </si>
  <si>
    <t>2025-07-09</t>
  </si>
  <si>
    <t>Житомир + ближня агломерація / Новогуйвинська громада</t>
  </si>
  <si>
    <t>Х-47М2 Кинджал + Х-101/Іскандер-К + БпЛА</t>
  </si>
  <si>
    <t>B — Житомир/агломерація в локальному напрямку комбінованої атаки; пакет містив Кинджали</t>
  </si>
  <si>
    <t>9 липня Житомирщина та ближня агломерація були під масованою комбінованою атакою; Повітряні сили фіксували швидкісну ціль на Житомирщині, пакет містив 6 Х-47М2 «Кинджал». Наслідки зафіксовані у Новогуйвинській громаді.</t>
  </si>
  <si>
    <t>https://www.pravda.com.ua/news/2025/07/09/7520826/</t>
  </si>
  <si>
    <t>https://suspilne.media/zhytomyr/1062373-vnaslidok-ataki-rf-na-zitomirsini-postrazdalo-selise-v-novogujvinskij-gromadi-zgorili-ponad-50-obektiv/</t>
  </si>
  <si>
    <t>BADK combined-package rule: локальну кількість/subtype конкретного влучання не приписуємо; день включено через локальний напрямок + підтверджений аеробалістичний компонент пакета.</t>
  </si>
  <si>
    <t>Житомир / Новогуйвинська громада</t>
  </si>
  <si>
    <t>Включено з B-рівнем — локальний напрямок + підтверджений Кинджал у пакеті</t>
  </si>
  <si>
    <t>ZHY-20250709-PKG</t>
  </si>
  <si>
    <t>252</t>
  </si>
  <si>
    <t>2025-11-02</t>
  </si>
  <si>
    <t>Житомир / Житомирщина</t>
  </si>
  <si>
    <t>Х-47М2 Кинджал</t>
  </si>
  <si>
    <t>A — Повітряні сили прямо вели швидкісні цілі на Житомир; вибухи зафіксовано на Житомирщині</t>
  </si>
  <si>
    <t>2 листопада Повітряні сили повідомляли про швидкісні цілі курсом на Житомир; після цього на Житомирщині пролунали вибухи. Публічні повідомлення ідентифікували застосування кількох Х-47М2 «Кинджал».</t>
  </si>
  <si>
    <t>https://www.pravda.com.ua/news/2025/11/02/8005508/</t>
  </si>
  <si>
    <t>https://24tv.ua/vibuhi-prolunali-zhitomirshhini-letili-kindzhali_n2945246</t>
  </si>
  <si>
    <t>Attack-day рахуємо за прямим швидкісним/аеробалістичним напрямком на Житомир; точну локальну кількість не встановлюємо.</t>
  </si>
  <si>
    <t>~23:35–00:06</t>
  </si>
  <si>
    <t>Підтверджений швидкісний/аеробалістичний напрямок</t>
  </si>
  <si>
    <t>Житомир / область</t>
  </si>
  <si>
    <t>Включено — прямий швидкісний напрямок на Житомир</t>
  </si>
  <si>
    <t>ZHY-20251102-KINZHAL</t>
  </si>
  <si>
    <t>Кинджал</t>
  </si>
  <si>
    <t>253</t>
  </si>
  <si>
    <t>2025-08-18</t>
  </si>
  <si>
    <t>Іскандер, 2</t>
  </si>
  <si>
    <t>Два удари по Запоріжжю; попередньо ракети типу Іскандер.</t>
  </si>
  <si>
    <t>https://zp.npu.gov.ua/news/okupanty-vdaryly-po-zaporizhzhiu-raketamy-poraneni-17-liudei-na-mistsiakh-pratsiuiut-politseiski</t>
  </si>
  <si>
    <t>https://suspilne.media/zaporizhzhia/1092914-armia-rf-atakuvala-zaporizza-e-poraneni-10/</t>
  </si>
  <si>
    <t>Historical re-audit 29.09.2026</t>
  </si>
  <si>
    <t>09:05–09:10</t>
  </si>
  <si>
    <t>Підтверджено: 2 удари</t>
  </si>
  <si>
    <t>Включено — прямий локальний удар</t>
  </si>
  <si>
    <t>ZAP-20250818-BAL</t>
  </si>
  <si>
    <t>254</t>
  </si>
  <si>
    <t>2025-08-30</t>
  </si>
  <si>
    <t>Іскандер-М/KN-23 у загальному пакеті; локально 7 ракет без subtype</t>
  </si>
  <si>
    <t>Запоріжжя атаковане 7 ракетами та 6 БпЛА; у загальному пакеті ПС підтвердили 8 Іскандер-М/KN-23.</t>
  </si>
  <si>
    <t>https://zp.npu.gov.ua/news/kombinovana-ataka-rf-na-zaporizhzhia-zabrala-zhyttia-liudyny-politseiski-dokumentuiut-naslidky-voiennykh-zlochyniv-rosiian</t>
  </si>
  <si>
    <t>https://suspilne.media/zaporizhzhia/1102778-armia-rf-masovano-atakuvala-zaporizza-vinikli-pozezi/</t>
  </si>
  <si>
    <t>Combined-package rule: локальний subtype не переносимо із загального пакета.</t>
  </si>
  <si>
    <t>2025-08-29</t>
  </si>
  <si>
    <t>01:46–04:05</t>
  </si>
  <si>
    <t>Локально 7 ракет; балістичну кількість не рознесено</t>
  </si>
  <si>
    <t>ZAP-20250830-PKG</t>
  </si>
  <si>
    <t>балістика + крилаті/авіаційні ракети + БпЛА</t>
  </si>
  <si>
    <t>255</t>
  </si>
  <si>
    <t>2025-10-30</t>
  </si>
  <si>
    <t>Іскандер-М/KN-23 у загальному пакеті; локально 8 ракет без остаточного subtype</t>
  </si>
  <si>
    <t>B — ПС: балістична загроза + швидкісні цілі на Запоріжжя; локально 8 ракет</t>
  </si>
  <si>
    <t>У період 03:17–05:00 Запоріжжя атакували 8 ракетами та понад 20 БпЛА; ПС фіксували швидкісні цілі на Запоріжжя під балістичною загрозою.</t>
  </si>
  <si>
    <t>https://www.pravda.com.ua/news/2025/10/30/8005107/</t>
  </si>
  <si>
    <t>https://zp.npu.gov.ua/news/okupanty-atakuvaly-zaporizhzhia-raketamy-ta-bezpilotnykamy-politseiski-dokumentuiut-naslidky-voiennykh-zlochyniv-rosiian</t>
  </si>
  <si>
    <t>Combined-package/local-direction rule: локальну кількість Іскандерів не виводимо із загального пакета.</t>
  </si>
  <si>
    <t>2025-10-29</t>
  </si>
  <si>
    <t>03:17–05:00</t>
  </si>
  <si>
    <t>Локально 8 ракет; subtype по кожній не встановлено</t>
  </si>
  <si>
    <t>Включено з B-рівнем — прямий швидкісний напрямок + локальна ракетна атака</t>
  </si>
  <si>
    <t>ZAP-20251030-PKG</t>
  </si>
  <si>
    <t>20+</t>
  </si>
  <si>
    <t>8</t>
  </si>
  <si>
    <t>256</t>
  </si>
  <si>
    <t>Іскандер-М/KN-23 + Кинджал у загальному пакеті; локально ракети різного типу</t>
  </si>
  <si>
    <t>B — локальна комбінована ракетна атака + сильний балістичний компонент того самого нічного пакета</t>
  </si>
  <si>
    <t>У ніч на 10 жовтня, 01:10–05:15, Запоріжжя зазнало комбінованої атаки БпЛА, авіабомбами та ракетами різного типу; у тому самому нічному ударі ПС зафіксували 14 Іскандер-М/KN-23 і 2 Кинджали.</t>
  </si>
  <si>
    <t>https://www.pravda.com.ua/news/2025/10/10/8002142/</t>
  </si>
  <si>
    <t>https://www.pravda.com.ua/news/2025/10/10/8002118/</t>
  </si>
  <si>
    <t>Combined-package rule: локальну кількість і subtype балістичних ракет не приписуємо без прямої локальної розкладки.</t>
  </si>
  <si>
    <t>2025-10-09</t>
  </si>
  <si>
    <t>01:10–05:15</t>
  </si>
  <si>
    <t>Локальна балістична кількість не встановлена</t>
  </si>
  <si>
    <t>Включено з B-рівнем — локальна комбінована ракетна атака + балістичний пакет</t>
  </si>
  <si>
    <t>ZAP-20251010-PKG</t>
  </si>
  <si>
    <t>балістика/аеробалістика + ракети різного типу + БпЛА</t>
  </si>
  <si>
    <t>Historical re-audit 29.09.2026: corrected combined-package inclusion.</t>
  </si>
  <si>
    <t>257</t>
  </si>
  <si>
    <t>2026-04-15</t>
  </si>
  <si>
    <t>Іскандер-М у загальному пакеті; локально ракети + БпЛА</t>
  </si>
  <si>
    <t>B — локальна ракетно-дронова атака в той самий час, коли ПС зафіксували балістичний пакет</t>
  </si>
  <si>
    <t>15 квітня з 04:27 до 04:50 по Запоріжжю били ракетами та БпЛА; у нічній атаці ПС зафіксували 3 балістичні Іскандер-М.</t>
  </si>
  <si>
    <t>https://www.pravda.com.ua/news/2026/04/15/8030189/</t>
  </si>
  <si>
    <t>https://armyinform.com.ua/2026/04/15/iskandery-shahedy-italmas-chym-rosiya-atakuvala-ukrayinu/</t>
  </si>
  <si>
    <t>Combined-package rule: локальну кількість Іскандерів не встановлюємо.</t>
  </si>
  <si>
    <t>04:27–04:50</t>
  </si>
  <si>
    <t>Включено з B-рівнем — локальна ракетна атака + підтверджений балістичний пакет</t>
  </si>
  <si>
    <t>ZAP-20260415-PKG</t>
  </si>
  <si>
    <t>балістика в пакеті + ракети + БпЛА</t>
  </si>
  <si>
    <t>258</t>
  </si>
  <si>
    <t>Іскандер-М у загальному пакеті; локально 6 ракет без subtype</t>
  </si>
  <si>
    <t>B — Запоріжжя прямо назване серед напрямків масованого удару; локально 6 ракет, пакет містив 33 Іскандер-М</t>
  </si>
  <si>
    <t>У ніч на 2 червня по Запоріжжю спрямували 6 ракет; ПС назвали Запоріжжя серед атакованих напрямків і зафіксували в пакеті 33 балістичні Іскандер-М.</t>
  </si>
  <si>
    <t>https://www.zoda.gov.ua/news/79320/uprodovzh-dobi-okupanti-zavdali-890-udariv-po-44-naselenih-punktah-zaporizkoji-oblasti.html</t>
  </si>
  <si>
    <t>https://armyinform.com.ua/2026/06/02/masovanyj-kombinovanyj-udar-po-ukrayini-ppo-znyshhyla-40-raket-ta-602-vorozhi-bpla/</t>
  </si>
  <si>
    <t>Combined-package rule: локальну кількість Іскандер-М серед 6 ракет не встановлюємо.</t>
  </si>
  <si>
    <t>2026-06-01</t>
  </si>
  <si>
    <t>Локально 6 ракет; балістичну кількість не рознесено</t>
  </si>
  <si>
    <t>Включено з B-рівнем — локальні ракети + підтверджений масований балістичний пакет</t>
  </si>
  <si>
    <t>ZAP-20260602-PKG</t>
  </si>
  <si>
    <t>601</t>
  </si>
  <si>
    <t>259</t>
  </si>
  <si>
    <t>Іскандер-М у пакеті; локально 2 ракети</t>
  </si>
  <si>
    <t>B — локально 2 ракети по обласному центру + ПС зафіксували Іскандер-М у тому самому добовому пакеті</t>
  </si>
  <si>
    <t>1 липня окупанти спрямували дві ракети на Запоріжжя; у нічному пакеті ПС зафіксували балістичний Іскандер-М та Х-59.</t>
  </si>
  <si>
    <t>https://zp.npu.gov.ua/news/na-zaporizhzhi-cherez-rosiiski-obstrily-poraneno-troie-liudei-politsiia-zadokumentuvala-naslidky-voiennykh-zlochyniv-armii-rf</t>
  </si>
  <si>
    <t>https://armyinform.com.ua/2026/07/01/povitryani-syly-vnochi-zneshkodzheno-130-droniv-i-raketu-h-59/</t>
  </si>
  <si>
    <t>Combined-package rule: локальну кількість/тип балістики серед двох ракет не встановлюємо.</t>
  </si>
  <si>
    <t>2026-06-30</t>
  </si>
  <si>
    <t>ніч / доба</t>
  </si>
  <si>
    <t>Локально 2 ракети; балістичну кількість не рознесено</t>
  </si>
  <si>
    <t>Включено з B-рівнем — локальні ракети + балістичний пакет</t>
  </si>
  <si>
    <t>ZAP-20260701-PKG</t>
  </si>
  <si>
    <t>260</t>
  </si>
  <si>
    <t>Іскандер-М/С-400 у загальному пакеті; локально 1 ракета</t>
  </si>
  <si>
    <t>B — локальний ракетний удар + масований пакет із 24 Іскандер-М/С-400</t>
  </si>
  <si>
    <t>2 липня по Запоріжжю вдарили ракетою; у нічній масованій атаці ПС зафіксували 24 балістичні Іскандер-М/С-400, а також Циркони, Х-101 і Калібри.</t>
  </si>
  <si>
    <t>https://zp.npu.gov.ua/news/u-rezultati-vorozhykh-obstriliv-na-zaporizhzhi-poraneno-11-liudei-sered-nykh-4-dytyny-politsiia-zafiksuvala-naslidky-voiennykh-zlochyniv-rf</t>
  </si>
  <si>
    <t>https://armyinform.com.ua/2026/07/02/osnovnyj-napryamok-ataky-kyyiv-rosiyany-atakuvaly-ukrayinu-74-raketamy-ta-496-bpla/</t>
  </si>
  <si>
    <t>Combined-package rule: subtype локальної ракети не встановлюємо.</t>
  </si>
  <si>
    <t>Локально 1 ракета; subtype не встановлено</t>
  </si>
  <si>
    <t>Включено з B-рівнем — локальна ракета + підтверджений балістичний пакет</t>
  </si>
  <si>
    <t>ZAP-20260702-PKG</t>
  </si>
  <si>
    <t>261</t>
  </si>
  <si>
    <t>2026-09-16</t>
  </si>
  <si>
    <t>Балістичні ракети, 6</t>
  </si>
  <si>
    <t>A — пряме локальне підтвердження поліції</t>
  </si>
  <si>
    <t>16 вересня російські війська вдарили по обласному центру шістьма балістичними ракетами.</t>
  </si>
  <si>
    <t>https://zp.npu.gov.ua/news/piat-liudei-poraneno-vnaslidok-rosiiskykh-atak-na-zaporizhzhi-politseiski-dokumentuiut-naslidky-voiennykh-zlochyniv</t>
  </si>
  <si>
    <t>Пряме локальне підтвердження; attack-day = 1.</t>
  </si>
  <si>
    <t>доба</t>
  </si>
  <si>
    <t>Включено — шість підтверджених балістичних ракет по Запоріжжю</t>
  </si>
  <si>
    <t>ZAP-20260916-BAL</t>
  </si>
  <si>
    <t>Historical re-audit 29.09.2026: missed direct ballistic attack-day.</t>
  </si>
  <si>
    <t>262</t>
  </si>
  <si>
    <t>Іскандер-М / 6 ракет, 3 касетні</t>
  </si>
  <si>
    <t>Уночі 29 червня РФ точково атакувала підприємство у промисловій зоні Миколаєва шістьма Іскандерами, три з них були касетними.</t>
  </si>
  <si>
    <t>https://suspilne.media/mykolaiv/1054391-promzona-pid-atakou-sistoh-iskanderiv-naslidki-ataki-po-mikolaevu-kim/</t>
  </si>
  <si>
    <t>https://suspilne.media/mykolaiv/archive/2025/6/29/</t>
  </si>
  <si>
    <t>Включено — прямий підтверджений удар шістьма Іскандерами</t>
  </si>
  <si>
    <t>MYK-20250629-ISK</t>
  </si>
  <si>
    <t>Historical re-audit 29.09.2026: missed pre-window attack-day.</t>
  </si>
  <si>
    <t>263</t>
  </si>
  <si>
    <t>2025-07-15</t>
  </si>
  <si>
    <t>Увечері 15 липня РФ атакувала Одещину балістичною ракетою Іскандер-М, випущеною з тимчасово окупованого Криму.</t>
  </si>
  <si>
    <t>https://suspilne.media/odesa/1067841-rf-atakuvala-odesinu-balisticnou-raketou-ta-dronami-castinu-povitranih-cilej-zniseno/</t>
  </si>
  <si>
    <t>Пряме підтвердження Повітряного командування Південь; attack-day = 1.</t>
  </si>
  <si>
    <t>Включено — прямий підтверджений Іскандер-М по Одещині</t>
  </si>
  <si>
    <t>ODS-20250715-ISK</t>
  </si>
  <si>
    <t>264</t>
  </si>
  <si>
    <t>2025-11-22</t>
  </si>
  <si>
    <t>У ніч на 22 листопада РФ атакувала Одещину балістичною ракетою Іскандер-М із тимчасово окупованого Криму; паралельно регіон атакували БпЛА.</t>
  </si>
  <si>
    <t>https://suspilne.media/odesa/1171216-nicna-ataka-na-odesinu-ppo-znisila-ponad-dva-desatki-rosijskih-droniv/</t>
  </si>
  <si>
    <t>Пряме підтвердження ПК Південь; attack-day = 1.</t>
  </si>
  <si>
    <t>ODS-20251122-ISK</t>
  </si>
  <si>
    <t>265</t>
  </si>
  <si>
    <t>2025-09-04</t>
  </si>
  <si>
    <t>Новоселівка / вʼїзд до Чернігова</t>
  </si>
  <si>
    <t>Іскандер — атрибуція за повідомленням РФ, локальний ракетний удар підтверджено</t>
  </si>
  <si>
    <t>B — прямий ракетний удар у погодженій агломерації; subtype Іскандер підтверджений лише російською заявою</t>
  </si>
  <si>
    <t>4 вересня близько 15:00 біля блокпоста на вʼїзді до Чернігова, в районі Новоселівки, ракета вдарила по працівниках гуманітарної місії з розмінування. Новоселівка входить до погодженого scope моделі.</t>
  </si>
  <si>
    <t>https://suspilne.media/chernihiv/1107046-raketnij-udar-zafiksuvali-bila-blokposta-na-vizdi-do-cernigova-nacalnik-mva-dmitro-brizinskij/</t>
  </si>
  <si>
    <t>https://suspilne.media/chernihiv/1107308-udar-po-deminerah-poblizu-cernigova-v-minoboroni-rf-nazvali-znisennam-punktu-zapusku-bpla-comu-ce-nepravda/</t>
  </si>
  <si>
    <t>Attack-day включено за локальним ракетним ударом у Новоселівці; точний subtype не підвищуємо до A, бо «Іскандер» названий у заяві МО РФ.</t>
  </si>
  <si>
    <t>~15:00</t>
  </si>
  <si>
    <t>Ракетний удар підтверджено; subtype B</t>
  </si>
  <si>
    <t>Ракетний удар у ближній агломерації підтверджено</t>
  </si>
  <si>
    <t>Новоселівка</t>
  </si>
  <si>
    <t>Чернігів + ближня агломерація</t>
  </si>
  <si>
    <t>Включено з B-рівнем subtype — прямий ракетний удар у Новоселівці</t>
  </si>
  <si>
    <t>CHN-20250904-MSL</t>
  </si>
  <si>
    <t>ракетний / ймовірно Іскандер</t>
  </si>
  <si>
    <t>Historical re-audit 29.09.2026: missed pre-window in-scope attack-day.</t>
  </si>
  <si>
    <t>266</t>
  </si>
  <si>
    <t>2026-05-16</t>
  </si>
  <si>
    <t>B — прямий локальний ракетний удар, клас ракети не встановлений</t>
  </si>
  <si>
    <t>16 травня вдень РФ завдала ракетного удару по об’єкту промислової інфраструктури Кривого Рогу; є руйнування, без постраждалих.</t>
  </si>
  <si>
    <t>https://lb.ua/society/2026/05/16/738734_rosiyani_zavdali_raketnogo_udaru.html</t>
  </si>
  <si>
    <t>https://nv.ua/ukr/ukraine/events/kriviy-rig-atakuvali-raketami-ye-ruynuvannya-novini-krivogo-rogu-16-travnya-50608481.html</t>
  </si>
  <si>
    <t>Не включати в clean-ballistic без підтвердження балістичного/high-speed класу.</t>
  </si>
  <si>
    <t>Виключено — підтверджений ракетний удар, але балістичний/high-speed клас не встановлено</t>
  </si>
  <si>
    <t>KRR-20260516-MSL</t>
  </si>
  <si>
    <t>Audit exclusion 29.09.2026: local missile strike preserved, ballistic class not proven.</t>
  </si>
  <si>
    <t>267</t>
  </si>
  <si>
    <t>2025-07-19</t>
  </si>
  <si>
    <t>Балістичні ракети + крилаті ракети; локальна кількість не рознесена</t>
  </si>
  <si>
    <t>A — міськвиконком прямо підтвердив балістичну складову</t>
  </si>
  <si>
    <t>У ніч на 19 липня Павлоград зазнав наймасованішої атаки: міськвиконком повідомив, що на місто спрямували понад 100 БпЛА, крилатих і балістичних ракет.</t>
  </si>
  <si>
    <t>https://suspilne.media/dnipro/1070359-poskodzeno-pozeznu-castinu-pidpriemstva-stalisa-pozezi-rf-zdijsnila-najmasovanisu-ataku-na-pavlograd-dniproova/</t>
  </si>
  <si>
    <t>https://suspilne.media/dnipro/1070459-masovana-ataka-na-pavlograd-so-rozpovili-ocevidci-pro-obstril-mista/</t>
  </si>
  <si>
    <t>Не розкладати загальну кількість засобів на локальну кількість балістичних ракет без окремого офіційного підсумку.</t>
  </si>
  <si>
    <t>Включено — пряме міське підтвердження балістичної складової</t>
  </si>
  <si>
    <t>PVL-20250719-PKG</t>
  </si>
  <si>
    <t>100+</t>
  </si>
  <si>
    <t>Historical re-audit 30.09.2026: missed pre-window attack-day.</t>
  </si>
  <si>
    <t>268</t>
  </si>
  <si>
    <t>Балістична ракета — subtype не встановлено</t>
  </si>
  <si>
    <t>B — ПС: швидкісна ціль курсом на Павлоград + балістична загроза; локальні вибухи</t>
  </si>
  <si>
    <t>Увечері 17 серпня в Павлограді пролунали вибухи одразу після попередження Повітряних сил про швидкісну ціль на Дніпропетровщині курсом на Павлоград і загрозу балістичного озброєння.</t>
  </si>
  <si>
    <t>https://24tv.ua/pavlogradi-tezh-lunayut-vibuhi_n2895984</t>
  </si>
  <si>
    <t>https://24tv.ua/niztsi-oblastey-ogolosili-trivogu-yaka-prichina_n2895971</t>
  </si>
  <si>
    <t>B-рівень: прямої локальної форензики немає; не встановлювати subtype/кількість.</t>
  </si>
  <si>
    <t>~23:00</t>
  </si>
  <si>
    <t>Кількість і subtype локально не встановлені</t>
  </si>
  <si>
    <t>Включено з B-рівнем — швидкісна ціль на Павлоград під балістичною загрозою + локальні вибухи</t>
  </si>
  <si>
    <t>PVL-20250817-BAL</t>
  </si>
  <si>
    <t>269</t>
  </si>
  <si>
    <t>2025-08-24</t>
  </si>
  <si>
    <t>Павлоград / околиці</t>
  </si>
  <si>
    <t>Балістична ракета; Іскандер-М — попередньо</t>
  </si>
  <si>
    <t>B — прямий напрям/вибухи + балістична атрибуція моніторингу</t>
  </si>
  <si>
    <t>У ніч на 24 серпня по Павлограду/околицях зафіксовано балістичний удар; попередньо повідомлялось про Іскандер-М. Балістичну ціль втрачено в межах Павлоградського району після виходу в напрямку міста.</t>
  </si>
  <si>
    <t>https://24tv.ua/rosiya-vdarila-balistikoyu-po-pavlogradu-ranishe-misto-letili_n2900111</t>
  </si>
  <si>
    <t>B-рівень: exact point і subtype офіційно не завершені; city/near-city attribution достатня для історичного attack-day.</t>
  </si>
  <si>
    <t>Павлоград + ближня агломерація</t>
  </si>
  <si>
    <t>Включено з B-рівнем — балістичний удар у напрямку Павлограда/околицях</t>
  </si>
  <si>
    <t>PVL-20250824-BAL</t>
  </si>
  <si>
    <t>270</t>
  </si>
  <si>
    <t>2025-06-04</t>
  </si>
  <si>
    <t>Полтава / околиця міста</t>
  </si>
  <si>
    <t>A — пряме локальне підтвердження Сухопутних військ</t>
  </si>
  <si>
    <t>4 червня РФ завдала ракетного удару по навчальному полігону в Полтавській громаді/на околиці Полтави; попередньо застосовано балістичну ракету Іскандер-М.</t>
  </si>
  <si>
    <t>https://suspilne.media/poltava/1035629-dvoe-zagiblih-i-16-poranenih-cerez-udar-balisticnou-raketou-iskander-m-po-poltavi-4-cervna/</t>
  </si>
  <si>
    <t>https://poltava.to/news/81481/</t>
  </si>
  <si>
    <t>Балістичний клас підтверджено; subtype Іскандер-М попередній.</t>
  </si>
  <si>
    <t>~13:46</t>
  </si>
  <si>
    <t>Полтава / околиця</t>
  </si>
  <si>
    <t>Полтава + ближня агломерація</t>
  </si>
  <si>
    <t>Включено — прямий балістичний удар по Полтаві/околиці</t>
  </si>
  <si>
    <t>POL-20250604-ISK</t>
  </si>
  <si>
    <t>271</t>
  </si>
  <si>
    <t>Іскандер-М/KN-23 — балістична ракета, перехоплена</t>
  </si>
  <si>
    <t>A — пряме повідомлення про атаку Полтави балістичною ракетою</t>
  </si>
  <si>
    <t>У ніч на 19 липня по Полтаві була випущена балістична ракета; її збила ППО, уламки впали на відкритій території в Абазівці.</t>
  </si>
  <si>
    <t>https://poltava.to/news/82083/</t>
  </si>
  <si>
    <t>Attack-day рахуємо за фактом спрямованої балістичної атаки навіть при перехопленні; локальну subtype не звужуємо понад Іскандер-М/KN-23.</t>
  </si>
  <si>
    <t>Одна балістична ракета по Полтаві; перехоплена</t>
  </si>
  <si>
    <t>Балістична атака на Полтаву підтверджена</t>
  </si>
  <si>
    <t>Включено — балістична ракета була спрямована на Полтаву та перехоплена</t>
  </si>
  <si>
    <t>POL-20250719-BAL</t>
  </si>
  <si>
    <t>балістика + загальний масований пакет</t>
  </si>
  <si>
    <t>272</t>
  </si>
  <si>
    <t>2026-05-05</t>
  </si>
  <si>
    <t>Балістичні ракети; subtype локально не рознесений</t>
  </si>
  <si>
    <t>B — Полтавська громада атакована ракетами й БпЛА; прокуратура підтвердила балістичні ракети у тому самому ударі</t>
  </si>
  <si>
    <t>У ніч на 5 травня РФ атакувала Полтавську громаду ракетами та БпЛА; прокуратура підтвердила застосування балістичних ракет у Полтавському районі. Є прямі влучання на двох локаціях.</t>
  </si>
  <si>
    <t>https://npu.gov.ua/news/chetvero-liudei-zahynulo-ta-ponad-trydtsiat-travmovano-politsiia-poltavshchyny-spilno-z-sbu-dokumentuiut-naslidky-vorozhykh-obstriliv</t>
  </si>
  <si>
    <t>https://suspilne.media/poltava/1305607-cim-armia-rf-obstrilala-poltavsinu-5-travna/</t>
  </si>
  <si>
    <t>Combined-package rule: локальну кількість/subtype балістики не встановлюємо без точного рознесення.</t>
  </si>
  <si>
    <t>Полтавська громада</t>
  </si>
  <si>
    <t>Включено з B-рівнем — локальна ракетна атака громади + підтверджена балістична складова</t>
  </si>
  <si>
    <t>POL-20260505-PKG</t>
  </si>
  <si>
    <t>Historical re-audit 30.09.2026: missed MODEL-365 attack-day.</t>
  </si>
  <si>
    <t>273</t>
  </si>
  <si>
    <t>2026-06-11</t>
  </si>
  <si>
    <t>Іскандер-М, 2 у загальному напрямку Полтавщини</t>
  </si>
  <si>
    <t>B — ПС: ракета на Полтаву + 2 Іскандер-М на Полтавщину; вибухи у Полтавській громаді</t>
  </si>
  <si>
    <t>У ніч на 11 червня у Полтавській громаді пролунали два вибухи; Повітряні сили повідомляли про ракету на Полтаву, а ранкове зведення — про дві балістичні ракети Іскандер-М на Полтавщину.</t>
  </si>
  <si>
    <t>https://suspilne.media/poltava/1328088-gucni-vibuhi-u-poltavi-u-nic-na-11-cervna-so-culi-miscevi-ta-kudi-cililas-rf/</t>
  </si>
  <si>
    <t>https://poltava.to/news/86771/</t>
  </si>
  <si>
    <t>B-рівень: напрям на Полтаву підтверджено, але точні точки влучань двох ракет у відкритих джерелах не рознесені.</t>
  </si>
  <si>
    <t>~03:10–03:15</t>
  </si>
  <si>
    <t>Загалом 2 Іскандер-М на Полтавщину; локальну точку кожної не рознесено</t>
  </si>
  <si>
    <t>Включено з B-рівнем — пряма ракета на Полтаву + локальні вибухи + підтверджені Іскандер-М</t>
  </si>
  <si>
    <t>POL-20260611-BAL</t>
  </si>
  <si>
    <t>274</t>
  </si>
  <si>
    <t>Іскандер-М/С-400 у загальному пакеті; локальна кількість не рознесена</t>
  </si>
  <si>
    <t>A — локальна комбінована атака Полтавської громади з прямо підтвердженим балістичним озброєнням</t>
  </si>
  <si>
    <t>У ніч на 18 червня Полтавська громада зазнала комбінованого удару; зафіксовано пошкодження підприємств, житла та енергоінфраструктури. Удар по Полтавщині здійснювався балістичним озброєнням і БпЛА.</t>
  </si>
  <si>
    <t>https://poltava.to/news/86865/</t>
  </si>
  <si>
    <t>https://poltava.to/news/86867/</t>
  </si>
  <si>
    <t>Combined-package rule: наслідки не розкладати за конкретними балістичними ракетами без окремої форензики.</t>
  </si>
  <si>
    <t>~01:24–01:25</t>
  </si>
  <si>
    <t>Локальна кількість балістичних ракет не встановлена</t>
  </si>
  <si>
    <t>Балістична складова локальної атаки підтверджена</t>
  </si>
  <si>
    <t>Включено — локальна комбінована атака з підтвердженою балістичною складовою</t>
  </si>
  <si>
    <t>POL-20260618-PKG</t>
  </si>
  <si>
    <t>275</t>
  </si>
  <si>
    <t>Балістична ракета — subtype не встановлений</t>
  </si>
  <si>
    <t>Так / наступна дронова фаза</t>
  </si>
  <si>
    <t>Увечері 17 серпня РФ завдала по Сумах удару балістичною ракетою; пошкоджено корпус СумДУ. Уночі 18 серпня місто окремо атакували ударні БпЛА.</t>
  </si>
  <si>
    <t>https://suspilne.media/sumy/1092808-armia-rf-vdarila-po-civilnij-infrastrukturi-sum-balisticnou-raketou/</t>
  </si>
  <si>
    <t>https://suspilne.media/sumy/1092976-sumdu-pisla-ataki-rosijskoi-armii-u-serpni-foto/</t>
  </si>
  <si>
    <t>Attack-day = 17.08; нічні БпЛА 18.08 — окремий епізод. Subtype не вигадуємо.</t>
  </si>
  <si>
    <t>~22:40</t>
  </si>
  <si>
    <t>Навчальна / прилегла житлова забудова</t>
  </si>
  <si>
    <t>https://suspilne.media/sumy/1093142-stres-strasnij-ruki-nogi-trusatsa-ocevidci-rozpovili-pro-nicnij-obstril-u-sumah/</t>
  </si>
  <si>
    <t>Пошкодження університету та сусідніх будинків; не змішувати з дроновою фазою 18.08.</t>
  </si>
  <si>
    <t>Включено — прямий підтверджений балістичний удар по Сумах</t>
  </si>
  <si>
    <t>SUM-20250817-BAL</t>
  </si>
  <si>
    <t>балістика + окрема дронова фаза</t>
  </si>
  <si>
    <t>276</t>
  </si>
  <si>
    <t>2025-08-21</t>
  </si>
  <si>
    <t>3М22 «Циркон» — B-рівень за аналізом уламків Defense Express</t>
  </si>
  <si>
    <t>B — локальний ракетний удар підтверджено; «Циркон» за аналізом уламків із власних джерел Defense Express, ПС публічно subtype не підтвердили</t>
  </si>
  <si>
    <t>Близько 05:00 21 серпня у Сумах стався ракетний удар. Defense Express повідомив про ідентифікацію уламків як 3М22 «Циркон»; Повітряні сили публічно заявили, що не мають підтвердження конкретного subtype.</t>
  </si>
  <si>
    <t>https://defence-ua.com/news/raketoju_nevstanovlenogo_tipu_jakoju_rashisti_bili_po_sumah_vijavivsja_tsirkon-19959.html</t>
  </si>
  <si>
    <t>https://suspilne.media/sumy/1096248-u-povitranih-silah-ne-pidtverdili-so-po-sumah-vdarili-raketou-cirkon/</t>
  </si>
  <si>
    <t>Включено у шар швидкісних ракет на B-рівні; subtype не підвищувати до A без офіційної форензики.</t>
  </si>
  <si>
    <t>~05:00</t>
  </si>
  <si>
    <t>Одна ракета невстановленого типу у звіті ПС; «Циркон» — B-рівень</t>
  </si>
  <si>
    <t>Швидкісна ракета — B-рівень</t>
  </si>
  <si>
    <t>Включено з B-рівнем — локальний удар + credible debris identification as Zircon</t>
  </si>
  <si>
    <t>SUM-20250821-ZIRCON-B</t>
  </si>
  <si>
    <t>Циркон / швидкісна ракета B-рівень</t>
  </si>
  <si>
    <t>Historical re-audit 30.09.2026: missed pre-window high-speed episode.</t>
  </si>
  <si>
    <t>277</t>
  </si>
  <si>
    <t>2025-09-12</t>
  </si>
  <si>
    <t>Битицький старостат Сумської громади</t>
  </si>
  <si>
    <t>Іскандер — попередньо, 3 ракети</t>
  </si>
  <si>
    <t>B — прямий локальний ракетний удар у Сумській громаді; subtype попередній</t>
  </si>
  <si>
    <t>12 вересня РФ завдала ракетного удару по Битиці Сумської громади. Попередньо повідомлялося про три ракети «Іскандер»; зруйновано та пошкоджено житлові будинки, є загиблі й поранені.</t>
  </si>
  <si>
    <t>https://suspilne.media/sumy/1113050-dvoe-zagiblih-ludej-troe-poranenih-5-zrujnovanih-budinkiv-rf-zavdala-udaru-po-bitici-na-sumsini/</t>
  </si>
  <si>
    <t>Битиця входить до Сумської громади, тому подія in-scope. Subtype «Іскандер» залишаємо попереднім/B-рівнем.</t>
  </si>
  <si>
    <t>Попередньо 3 ракети «Іскандер»</t>
  </si>
  <si>
    <t>Балістична складова B-рівень</t>
  </si>
  <si>
    <t>Битиця / Сумська громада</t>
  </si>
  <si>
    <t>5 будинків зруйновано, ще 10 пошкоджено.</t>
  </si>
  <si>
    <t>Сумська міська громада</t>
  </si>
  <si>
    <t>Включено з B-рівнем — прямий ракетний удар у in-scope старостаті</t>
  </si>
  <si>
    <t>SUM-20250912-BYTYTSIA</t>
  </si>
  <si>
    <t>Historical re-audit 30.09.2026: missed pre-window in-scope attack-day.</t>
  </si>
  <si>
    <t>278</t>
  </si>
  <si>
    <t>B — ракетний удар по місту підтверджено, клас ракети не встановлений</t>
  </si>
  <si>
    <t>20 вересня у Сумах стався ракетний удар, унаслідок якого загинув військовослужбовець. Доступні відкриті джерела не дають достатнього підтвердження балістичного/high-speed класу.</t>
  </si>
  <si>
    <t>https://suspilne.media/sumy/1125635-stalo-vidomo-pro-zagibel-18-vijskovosluzbovciv-iz-sumsini/</t>
  </si>
  <si>
    <t>Не включати в clean-ballistic/high-speed без підтвердження класу.</t>
  </si>
  <si>
    <t>Виключено — підтверджений ракетний удар, але ballistic/high-speed class не встановлено</t>
  </si>
  <si>
    <t>SUM-20250920-MSL</t>
  </si>
  <si>
    <t>Historical audit exclusion 30.09.2026.</t>
  </si>
  <si>
    <t>279</t>
  </si>
  <si>
    <t>2026-09-30</t>
  </si>
  <si>
    <t>Київ + Київщина</t>
  </si>
  <si>
    <t>Іскандер-М/С-400; Циркон/Онікс у загальному пакеті</t>
  </si>
  <si>
    <t>A — офіційне підтвердження</t>
  </si>
  <si>
    <t>У ніч на 30 вересня РФ атакувала Київ і область балістичними ракетами та реактивними БпЛА. Основний напрямок удару — Київщина.</t>
  </si>
  <si>
    <t>Суспільне, 30.09.2026</t>
  </si>
  <si>
    <t>Reuters, 30.09.2026</t>
  </si>
  <si>
    <t>Локальна кількість ракет не встановлена.</t>
  </si>
  <si>
    <t>Наслідки комбінованої атаки; без атрибуції конкретному засобу</t>
  </si>
  <si>
    <t>Київ / Київщина</t>
  </si>
  <si>
    <t>Є загиблі, поранені й пошкодження; конкретний засіб для кожної локації не встановлено.</t>
  </si>
  <si>
    <t>Включено — підтверджений ballistic attack-day</t>
  </si>
  <si>
    <t>KYI-20260930-BAL</t>
  </si>
  <si>
    <t>188</t>
  </si>
  <si>
    <t>балістика + швидкісні ракети + БпЛА</t>
  </si>
  <si>
    <t>Ранкове оновлення 30.09.2026</t>
  </si>
  <si>
    <t>280</t>
  </si>
  <si>
    <t>Житомир + Житомирщина</t>
  </si>
  <si>
    <t>Балістична / швидкісна ракета; subtype локально не рознесений</t>
  </si>
  <si>
    <t>A — підтверджений attack-day за рішенням верифікації</t>
  </si>
  <si>
    <t>У ніч на 30 вересня зафіксовано підтверджений балістичний/швидкісний епізод по Житомиру та агломерації в межах комбінованої атаки.</t>
  </si>
  <si>
    <t>Локальний subtype і кількість не встановлювати без окремого надійного рознесення.</t>
  </si>
  <si>
    <t>Виключено — 30.09 підтверджена дронова атака; локальна ballistic/high-speed атрибуція по Житомиру не підтверджена</t>
  </si>
  <si>
    <t>ZHY-20260930-BAL</t>
  </si>
  <si>
    <t>балістика / швидкісна ракета + комбінований пакет</t>
  </si>
  <si>
    <t>Ранкове повторне підтвердження 30.09.2026</t>
  </si>
  <si>
    <t>281</t>
  </si>
  <si>
    <t>2026-10-02</t>
  </si>
  <si>
    <t>2 жовтня по Миколаєву локально підтверджено комбіновану атаку з балістичною ракетою Іскандер-М.</t>
  </si>
  <si>
    <t>https://suspilne.media/mykolaiv/archive/2026/10/3/</t>
  </si>
  <si>
    <t>https://nikvesti.com/news/defence/324580-dvoie-postrazhdalykh-vnaslidok-ataky-rf-mykolaiv-perebuvaiut-vazhkomu</t>
  </si>
  <si>
    <t>Локальне підтвердження ОВА; попередній audit-zero виправлено.</t>
  </si>
  <si>
    <t>Наслідки комбінованої атаки.</t>
  </si>
  <si>
    <t>MYK-20261002-ISK</t>
  </si>
  <si>
    <t>Repair 03.10.2026</t>
  </si>
  <si>
    <t>2026-10-07</t>
  </si>
  <si>
    <t>Іскандер-М (2 нездетоновані бойові частини підтверджені локально; загальна кількість ракет невідома)</t>
  </si>
  <si>
    <t>У ніч на 7 жовтня Київ зазнав підтвердженого балістичного удару в межах комбінованої атаки. Поліція 08.10 ідентифікувала дві нездетоновані бойові частини ракет «Іскандер-М» поблизу житлових будинків у Шевченківському та Дарницькому районах. Тип конкретного засобу, що спричинив інші руйнування, без форензики не встановлюємо.</t>
  </si>
  <si>
    <t>https://www.pravda.com.ua/news/2026/10/07/8056832/</t>
  </si>
  <si>
    <t>https://www.ukrinform.ua/rubric-regions/4172274-piv-tonni-kozna-policia-zneskodila-dvi-nezdetonovani-balisticni-raketi-aki-vpali-poblizu-budinkiv-u-kievi.html</t>
  </si>
  <si>
    <t>Уточнення 08.10.2026: поліція підтвердила subtype «Іскандер-М» для 2 нездетонованих бойових частин у Києві. Це НЕ повна кількість ракет і НЕ окрема атака; attack-day 07.10 = 1 без змін. Попереднє джерело 2: https://www.pravda.com.ua/news/2026/10/07/8056800/</t>
  </si>
  <si>
    <t>~03:12+</t>
  </si>
  <si>
    <t>Балістичний напрямок на Київ підтверджено</t>
  </si>
  <si>
    <t>Наслідки комбінованої атаки; не приписувати конкретному засобу без форензики.</t>
  </si>
  <si>
    <t>Включено — прямий підтверджений ballistic attack-day</t>
  </si>
  <si>
    <t>KYI-20261007-BAL</t>
  </si>
  <si>
    <t>130</t>
  </si>
  <si>
    <t>48+</t>
  </si>
  <si>
    <t>Оперативне підтвердження 07.10.2026</t>
  </si>
  <si>
    <t>283</t>
  </si>
  <si>
    <t>У ніч на 7 жовтня Повітряні сили фіксували балістичні ракети в напрямку Дніпра; у місті пролунали вибухи, ОВА повідомила про удар по промисловому підприємству.</t>
  </si>
  <si>
    <t>https://armyinform.com.ua/2026/10/07/masovana-ataka-rosiyi-na-ukrayinu-golovni-podiyi-live/</t>
  </si>
  <si>
    <t>https://lb.ua/society/2026/10/07/771656_rosiya_zavdaie_raketnih_udariv.html</t>
  </si>
  <si>
    <t>Локальну кількість і subtype не встановлюємо без офіційного рознесення.</t>
  </si>
  <si>
    <t>~03:00+</t>
  </si>
  <si>
    <t>Балістичний напрямок на Дніпро підтверджено</t>
  </si>
  <si>
    <t>Наслідки комбінованої атаки; конкретний засіб ураження підприємства не атрибутуємо.</t>
  </si>
  <si>
    <t>DNI-20261007-BAL</t>
  </si>
  <si>
    <t>284</t>
  </si>
  <si>
    <t>A — прямий балістичний напрямок</t>
  </si>
  <si>
    <t>У ніч на 7 жовтня Повітряні сили повідомляли про балістичну загрозу та ракети в напрямку Запоріжжя; у місті зафіксовано наслідки атаки по транспортній інфраструктурі.</t>
  </si>
  <si>
    <t>https://www.ukr.net/news/details/main/119850607.html</t>
  </si>
  <si>
    <t>Локальну кількість/subtype та конкретний засіб ураження транспортного об’єкта не встановлюємо.</t>
  </si>
  <si>
    <t>Балістичний напрямок на Запоріжжя підтверджено</t>
  </si>
  <si>
    <t>Наслідки комбінованої атаки без unsupported attribution.</t>
  </si>
  <si>
    <t>Включено — прямий підтверджений ballistic direction attack-day</t>
  </si>
  <si>
    <t>ZAP-20261007-BAL</t>
  </si>
  <si>
    <t>285</t>
  </si>
  <si>
    <t>Балістичні + крилаті ракети; subtype локально не рознесений</t>
  </si>
  <si>
    <t>B — локальна атака + напрямки/моніторинг</t>
  </si>
  <si>
    <t>7 жовтня Кременчук і район зазнали масованої ракетної атаки; локально підтверджені влучання, відкриті дані фіксують балістичний та крилатий компоненти.</t>
  </si>
  <si>
    <t>https://suspilne.media/poltava/archive/</t>
  </si>
  <si>
    <t>https://poltava.to/news/88492/</t>
  </si>
  <si>
    <t>Локальну кількість не встановлюємо без офіційного рознесення.</t>
  </si>
  <si>
    <t>~03:30+</t>
  </si>
  <si>
    <t>Балістичний/ракетний удар по Кременчуку підтверджено</t>
  </si>
  <si>
    <t>Наслідки атаки; конкретний засіб ураження не атрибутуємо без форензики.</t>
  </si>
  <si>
    <t>KRE-20261007-BAL</t>
  </si>
  <si>
    <t>балістика + крилаті ракети</t>
  </si>
  <si>
    <t>286</t>
  </si>
  <si>
    <t>Прилуки</t>
  </si>
  <si>
    <t>Ракетна атака</t>
  </si>
  <si>
    <t>Крилаті/ракети; subtype офіційно не рознесений</t>
  </si>
  <si>
    <t>Близько 06:00 зафіксовано низку ракетних ударів по Прилуках: багатоповерхівка, центр творчості, підприємство.</t>
  </si>
  <si>
    <t>https://npu.gov.ua/news/politsiia-pratsiuie-na-mistsi-masovanoho-raketnoho-udaru-po-prylukakh-ie-zahybli-ta-poraneni</t>
  </si>
  <si>
    <t>https://www.pravda.com.ua/news/2026/10/07/8056825/</t>
  </si>
  <si>
    <t>~06:00</t>
  </si>
  <si>
    <t>Локальний ракетний удар підтверджено</t>
  </si>
  <si>
    <t>EVENT_ONLY — не впливає на модель Чернігова</t>
  </si>
  <si>
    <t>PRY-20261007-MSL</t>
  </si>
  <si>
    <t>крилаті/ракетна атака</t>
  </si>
  <si>
    <t>EVENT-ONLY</t>
  </si>
  <si>
    <t>287</t>
  </si>
  <si>
    <t>Олександрія</t>
  </si>
  <si>
    <t>Ракетно-дронова атака</t>
  </si>
  <si>
    <t>Крилаті ракети + БпЛА</t>
  </si>
  <si>
    <t>Вранці 7 жовтня Олександрію атакували ракетами та дронами; ПС фіксували крилаті ракети курсом на місто.</t>
  </si>
  <si>
    <t>https://suspilne.media/kropyvnytskiy/1421203-raketna-ataka-u-priutivskij-gromadi-na-kirovogradsini-poskodzeni-zitlovi-budinki-ta-majno/</t>
  </si>
  <si>
    <t>https://www.pravda.com.ua/news/2026/10/07/8056822/</t>
  </si>
  <si>
    <t>~06:25+</t>
  </si>
  <si>
    <t>Локальна ракетно-дронова атака підтверджена</t>
  </si>
  <si>
    <t>EVENT_ONLY — накопичувальний шар</t>
  </si>
  <si>
    <t>OLE-20261007-CM</t>
  </si>
  <si>
    <t>крилаті ракети + БпЛА</t>
  </si>
  <si>
    <t>288</t>
  </si>
  <si>
    <t>Світловодськ</t>
  </si>
  <si>
    <t>Ракети + БпЛА; subtype не рознесений</t>
  </si>
  <si>
    <t>A/B — локальні наслідки + повідомлення ПС</t>
  </si>
  <si>
    <t>У Світловодську зафіксовані наслідки ракетно-дронової атаки та перебої з електро- і водопостачанням.</t>
  </si>
  <si>
    <t>Локальні наслідки ракетно-дронової атаки підтверджені</t>
  </si>
  <si>
    <t>SVI-20261007-MIX</t>
  </si>
  <si>
    <t>ракети + БпЛА</t>
  </si>
  <si>
    <t>289</t>
  </si>
  <si>
    <t>2026-10-10</t>
  </si>
  <si>
    <t>Балістичні ракети; subtype і загальна кількість не встановлені</t>
  </si>
  <si>
    <t>A — пряме підтвердження Президента та місцевої влади</t>
  </si>
  <si>
    <t>10 жовтня близько 14:00 Київ зазнав балістичної атаки. Президент підтвердив балістичні ракети та часткове перехоплення. У столиці повідомлено про падіння уламків і пошкодження будівлі; тип конкретного засобу, що спричинив кожне пошкодження, не встановлено.</t>
  </si>
  <si>
    <t>https://www.ukrinform.ua/rubric-ato/4173011-ppo-zbila-castinu-balisticnih-raket-akimi-rosiani-vden-atakuvali-kiiv-zelenskij.html</t>
  </si>
  <si>
    <t>https://www.ukrinform.ua/rubric-regions/4173000-u-kievi-ulamki-raketi-vpali-u-dvori-zitlovogo-budinku-e-vlucanna-v-restoran.html</t>
  </si>
  <si>
    <t>Кількість балістичних ракет та їх subtype не визначені; частину перехоплено. 10.10 ще триває, добовий Audit не закривати.</t>
  </si>
  <si>
    <t>~14:00</t>
  </si>
  <si>
    <t>Кількість не встановлена</t>
  </si>
  <si>
    <t>Балістичний компонент атаки на Київ підтверджено</t>
  </si>
  <si>
    <t>Локальні наслідки підтверджені; конкретний засіб пошкодження не атрибутовано без експертизи.</t>
  </si>
  <si>
    <t>Включено — підтверджений балістичний attack-day</t>
  </si>
  <si>
    <t>KYI-20261010-BAL</t>
  </si>
  <si>
    <t>Пряме підтвердження 10.10.2026</t>
  </si>
  <si>
    <t>Вікно</t>
  </si>
  <si>
    <t>Епізодів</t>
  </si>
  <si>
    <t>Крилаті/ракетні</t>
  </si>
  <si>
    <t>Комбіновані</t>
  </si>
  <si>
    <t>Частка комбінованих</t>
  </si>
  <si>
    <t>Дата зрізу</t>
  </si>
  <si>
    <t>History status</t>
  </si>
  <si>
    <t>BADK LIVE — КОНТРОЛЬ МОДЕЛІ</t>
  </si>
  <si>
    <t>Правило</t>
  </si>
  <si>
    <t>У score входять лише VALID_PRE_EVENT. LATE_DIAGNOSTIC та LEGACY зберігаються для аудиту, але не впливають на метрики.</t>
  </si>
  <si>
    <t>Старт</t>
  </si>
  <si>
    <t>Перший офіційний STAT_20 має бути зафіксований до початку цільової ночі. Поточний snapshot 26.09 створений після 00:00 і виключений.</t>
  </si>
  <si>
    <t>N STAT_20</t>
  </si>
  <si>
    <t>Brier StatBase@20</t>
  </si>
  <si>
    <t>Brier R365@20</t>
  </si>
  <si>
    <t>Skill StatBase vs R365</t>
  </si>
  <si>
    <t>N OPS_FINAL</t>
  </si>
  <si>
    <t>Brier Operational</t>
  </si>
  <si>
    <t>Brier StatBase@OPS</t>
  </si>
  <si>
    <t>Skill OPS vs StatBase</t>
  </si>
  <si>
    <t>УСІ</t>
  </si>
  <si>
    <t>КАЛІБРУВАННЯ STAT BASE — STAT_20</t>
  </si>
  <si>
    <t>Bin</t>
  </si>
  <si>
    <t>Lower</t>
  </si>
  <si>
    <t>Upper</t>
  </si>
  <si>
    <t>N</t>
  </si>
  <si>
    <t>Mean forecast</t>
  </si>
  <si>
    <t>Observed rate</t>
  </si>
  <si>
    <t>|Gap|</t>
  </si>
  <si>
    <t>0–5%</t>
  </si>
  <si>
    <t>5–10%</t>
  </si>
  <si>
    <t>10–20%</t>
  </si>
  <si>
    <t>20–30%</t>
  </si>
  <si>
    <t>30–50%</t>
  </si>
  <si>
    <t>50–100%</t>
  </si>
  <si>
    <t>Як читати</t>
  </si>
  <si>
    <t>Brier: менше = краще. 0 = ідеально. Для probabilistic forecast важливіша калібрація, а не лише вгадування факту.</t>
  </si>
  <si>
    <t>Skill</t>
  </si>
  <si>
    <t>Skill &gt; 0 означає, що нова модель краща за baseline на тій самій вибірці. Skill &lt; 0 — гірша.</t>
  </si>
  <si>
    <t>Мінімум даних</t>
  </si>
  <si>
    <t>До накопичення хоча б 30–50 resolved pre-event прогнозів метрики трактувати як нестабільні.</t>
  </si>
  <si>
    <t>SNAPSHOT CONTROL</t>
  </si>
  <si>
    <t>Target date</t>
  </si>
  <si>
    <t>Current phase</t>
  </si>
  <si>
    <t>Eligibility</t>
  </si>
  <si>
    <t>Rows already archived</t>
  </si>
  <si>
    <t>Capture status</t>
  </si>
  <si>
    <t>Остання повністю перевірена дата</t>
  </si>
  <si>
    <t>Наступна дата аудиту</t>
  </si>
  <si>
    <t>SNAPSHOT STAGING — 14 МОДЕЛЕЙ (14 ACTIVE)</t>
  </si>
  <si>
    <t>Phase</t>
  </si>
  <si>
    <t>StatBase</t>
  </si>
  <si>
    <t>Робочий %</t>
  </si>
  <si>
    <t>Snapshot ID</t>
  </si>
  <si>
    <t>Статус</t>
  </si>
  <si>
    <t>Автофакт</t>
  </si>
  <si>
    <t>Факт атаки в Архіві заповнюється з Календаря 365 після пересування Audit cutoff. До аудиту лишається «Очікуємо».</t>
  </si>
  <si>
    <t>Capture</t>
  </si>
  <si>
    <t>Фіксуються лише literal values із Snapshot staging. Формульні колонки Факт/Brier/Snapshot ID в Архіві залишаються під автоматичним контролем.</t>
  </si>
  <si>
    <t>HISTORICAL WALK-FORWARD — MODEL SELECTION</t>
  </si>
  <si>
    <t>Dataset: 365d × 4 міста • validation: останні 90 завершених днів</t>
  </si>
  <si>
    <t>Model</t>
  </si>
  <si>
    <t>Rank all</t>
  </si>
  <si>
    <t>Висновок</t>
  </si>
  <si>
    <t>Half-life 90 має мінімальний pooled Brier серед 30/60/90/120/180. Weekday-only pooled не кращий за all-day; 50/50 shrinkage має найнижчий Brier, але перевага поки невелика.</t>
  </si>
  <si>
    <t>WD HL30</t>
  </si>
  <si>
    <t>WD HL60</t>
  </si>
  <si>
    <t>WD HL90</t>
  </si>
  <si>
    <t>WD HL120</t>
  </si>
  <si>
    <t>WD HL180</t>
  </si>
  <si>
    <t>ALL HL90</t>
  </si>
  <si>
    <t>SHRINK 50/50</t>
  </si>
  <si>
    <t>Best all</t>
  </si>
  <si>
    <t>Current model</t>
  </si>
  <si>
    <t>Δ current vs best</t>
  </si>
  <si>
    <t>CITY-TUNING CHECK — PAIRED DAILY LOSS</t>
  </si>
  <si>
    <t>City</t>
  </si>
  <si>
    <t>N days</t>
  </si>
  <si>
    <t>Positive days</t>
  </si>
  <si>
    <t>Best raw</t>
  </si>
  <si>
    <t>Brier best</t>
  </si>
  <si>
    <t>Brier shrink</t>
  </si>
  <si>
    <t>Δ shrink-best</t>
  </si>
  <si>
    <t>SE paired Δ</t>
  </si>
  <si>
    <t>95% CI Δ</t>
  </si>
  <si>
    <t>Decision</t>
  </si>
  <si>
    <t>CITY_TUNE лише якщо paired 95% CI для Δ shrink-best повністю &gt; 0. Інакше лишаємо global shrink, щоб не підганяти модель під коротку вибірку.</t>
  </si>
  <si>
    <t>Avg Brier all-day</t>
  </si>
  <si>
    <t>Avg Brier fixed 50/50</t>
  </si>
  <si>
    <t>Avg Brier λ20</t>
  </si>
  <si>
    <t>λ20 vs all-day</t>
  </si>
  <si>
    <t>λ20 vs fixed</t>
  </si>
  <si>
    <t>GLOBAL WEEKLY ANCHOR — DESCRIPTIVE ASSOCIATION (CORE-4 VALIDATION)</t>
  </si>
  <si>
    <t>Anchor N</t>
  </si>
  <si>
    <t>Anchor attacks</t>
  </si>
  <si>
    <t>Anchor rate</t>
  </si>
  <si>
    <t>Other N</t>
  </si>
  <si>
    <t>Other attacks</t>
  </si>
  <si>
    <t>Other rate</t>
  </si>
  <si>
    <t>Rate ratio</t>
  </si>
  <si>
    <t>Validity</t>
  </si>
  <si>
    <t>Read</t>
  </si>
  <si>
    <t>Застереження</t>
  </si>
  <si>
    <t>Цей блок навмисно лишається CORE-4: саме на цій популяції робився первинний descriptive test. Нові міста не домішуються ретроспективно без окремого validation run.</t>
  </si>
  <si>
    <t>Rule</t>
  </si>
  <si>
    <t>Global weekly cycle = context only. Не змінює % автоматично для жодного міста.</t>
  </si>
  <si>
    <t>SHRINK WEIGHT — 60/30 TIME SPLIT</t>
  </si>
  <si>
    <t>Train cutoff</t>
  </si>
  <si>
    <t>Weight weekday</t>
  </si>
  <si>
    <t>Train Brier 60d</t>
  </si>
  <si>
    <t>Test Brier 30d</t>
  </si>
  <si>
    <t>Train rank</t>
  </si>
  <si>
    <t>Test rank</t>
  </si>
  <si>
    <t>Marker</t>
  </si>
  <si>
    <t>Test start</t>
  </si>
  <si>
    <t>TIME-SPLIT DECISION</t>
  </si>
  <si>
    <t>Train-selected weekday weight</t>
  </si>
  <si>
    <t>Train Brier selected</t>
  </si>
  <si>
    <t>Test Brier selected</t>
  </si>
  <si>
    <t>Test Brier current 50/50</t>
  </si>
  <si>
    <t>Δ selected - current</t>
  </si>
  <si>
    <t>&gt;0 = train-selected гірший на test</t>
  </si>
  <si>
    <t>Mean paired Δ on test</t>
  </si>
  <si>
    <t>95% CI paired Δ</t>
  </si>
  <si>
    <t>Governance</t>
  </si>
  <si>
    <t>Historical base 50/50 + HL90 заморожена. Не змінювати вагу до щонайменше 30 нових resolved pre-event nights; нову вагу приймати лише після окремого holdout/test.</t>
  </si>
  <si>
    <t>Reason</t>
  </si>
  <si>
    <t>Train-оптимум не можна приймати за якість моделі. Рішення визначає тільки перенесення на невикористаний test-період.</t>
  </si>
  <si>
    <t>OUT-OF-SAMPLE CALIBRATION — CURRENT 50/50</t>
  </si>
  <si>
    <t>Metric</t>
  </si>
  <si>
    <t>Train 60d</t>
  </si>
  <si>
    <t>Test 30d</t>
  </si>
  <si>
    <t>city-days</t>
  </si>
  <si>
    <t>фактична частка attack-days</t>
  </si>
  <si>
    <t>Mean forecast 50/50</t>
  </si>
  <si>
    <t>середня historical base</t>
  </si>
  <si>
    <t>Forecast - observed</t>
  </si>
  <si>
    <t>&gt;0 = overforecast; &lt;0 = underforecast</t>
  </si>
  <si>
    <t>N test</t>
  </si>
  <si>
    <t>10–15%</t>
  </si>
  <si>
    <t>15–20%</t>
  </si>
  <si>
    <t>30%+</t>
  </si>
  <si>
    <t>ECE test</t>
  </si>
  <si>
    <t>Calibration status</t>
  </si>
  <si>
    <t>Не застосовувати post-hoc калібрування з цього 30-денного test. Наступну mapping оцінювати тільки на новому training window і перевіряти на окремому holdout.</t>
  </si>
  <si>
    <t>TEST 30D — CALIBRATION BY CITY</t>
  </si>
  <si>
    <t>Observed</t>
  </si>
  <si>
    <t>Bias F-O</t>
  </si>
  <si>
    <t>Brier</t>
  </si>
  <si>
    <t>Observed 95% CI</t>
  </si>
  <si>
    <t>Forecast vs CI</t>
  </si>
  <si>
    <t>Bias flag</t>
  </si>
  <si>
    <t>Conclusion</t>
  </si>
  <si>
    <t>Interpretation</t>
  </si>
  <si>
    <t>Pooled bias -3,9 п.п. є сигналом для спостереження, але 30 днів на місто ще не відрізняють системну недокалібрацію від sampling noise.</t>
  </si>
  <si>
    <t>Next gate</t>
  </si>
  <si>
    <t>Повторити calibration test після 30 нових resolved pre-event nights. До того не додавати константу, множник або city-specific correction.</t>
  </si>
  <si>
    <t>MODEL READINESS &amp; GOVERNANCE</t>
  </si>
  <si>
    <t>Resolved nights</t>
  </si>
  <si>
    <t>Evidence / rule</t>
  </si>
  <si>
    <t>VALIDATED / FROZEN</t>
  </si>
  <si>
    <t>WF90D pooled Brier 0,0884; 60/30 time-split: 30% train-optimum програв 50/50 на test. No recalibration.</t>
  </si>
  <si>
    <t>ops-v0</t>
  </si>
  <si>
    <t>Backtest pipeline</t>
  </si>
  <si>
    <t>immutable snapshots</t>
  </si>
  <si>
    <t>VALID_PRE_EVENT only</t>
  </si>
  <si>
    <t>LATE_DIAGNOSTIC та LEGACY ніколи не входять у score.</t>
  </si>
  <si>
    <t>FREEZE RULE</t>
  </si>
  <si>
    <t>Не змінювати historical base, half-life або shrink weight через один новий місяць, одну серію атак чи красивий патерн.</t>
  </si>
  <si>
    <t>RE-FIT RULE</t>
  </si>
  <si>
    <t>Кандидат оцінюється на training window і приймається тільки якщо виграє на окремому holdout. Test не використовувати для підбору параметра.</t>
  </si>
  <si>
    <t>OPS RULE</t>
  </si>
  <si>
    <t>Оперативні фактори спочатку лише архівуються. Ваги не задавати вручну заднім числом; перший fit тільки після readiness gate.</t>
  </si>
  <si>
    <t>CALIBRATION RULE</t>
  </si>
  <si>
    <t>Не додавати +x% через поточний pooled bias. Нову calibration mapping оцінювати лише на новому train і перевіряти на holdout.</t>
  </si>
  <si>
    <t>QA NOTE</t>
  </si>
  <si>
    <t>CORE-4 baseline retired after city-model expansion; current QA is the priority-model block below.</t>
  </si>
  <si>
    <t>ACTIVE models require 365 calendar + 365 walk-forward + 365 historical backcast. ONBOARDING remains scoring OFF until backfill completes.</t>
  </si>
  <si>
    <t>КОНТРОЛІ</t>
  </si>
  <si>
    <t>Multi-layer Episode ID</t>
  </si>
  <si>
    <t>Повтор Episode ID може бути нормальним, якщо один епізод має кілька weapon-layer. Не трактувати автоматично як помилку.</t>
  </si>
  <si>
    <t>Остання повністю VERIFIED дата по всіх REQUIRED city-models</t>
  </si>
  <si>
    <t>Pending next date</t>
  </si>
  <si>
    <t>Model version</t>
  </si>
  <si>
    <t>Validated historical core only; onboarding excluded until real 365d backfill</t>
  </si>
  <si>
    <t>Grain</t>
  </si>
  <si>
    <t>Rows / events</t>
  </si>
  <si>
    <t>Status</t>
  </si>
  <si>
    <t>Календар 365</t>
  </si>
  <si>
    <t>city × date</t>
  </si>
  <si>
    <t>Physical registered models × 365; pending backfill never treated as zero</t>
  </si>
  <si>
    <t>Календар READY</t>
  </si>
  <si>
    <t>covered city × date</t>
  </si>
  <si>
    <t>Only ACTIVE/READY history enters denominators</t>
  </si>
  <si>
    <t>Календар BACKFILL</t>
  </si>
  <si>
    <t>pending city × date</t>
  </si>
  <si>
    <t>Аудит покриття</t>
  </si>
  <si>
    <t>provenance rows</t>
  </si>
  <si>
    <t>RETRO_SYSTEMATIC + VERIFIED + PARTIAL overlays; row count can exceed city-days</t>
  </si>
  <si>
    <t>Архів оцінок</t>
  </si>
  <si>
    <t>historical backcast + live snapshots</t>
  </si>
  <si>
    <t>ONBOARDING excluded from historical scored/backcast layer</t>
  </si>
  <si>
    <t>city × date forecast</t>
  </si>
  <si>
    <t>Physical layer retains legacy rows; score uses ACTIVE settings list only</t>
  </si>
  <si>
    <t>Snapshot staging</t>
  </si>
  <si>
    <t>live target only</t>
  </si>
  <si>
    <t>One row per registered model; onboarding = EXCLUDE_ONBOARDING</t>
  </si>
  <si>
    <t>Розрахунок</t>
  </si>
  <si>
    <t>current engine</t>
  </si>
  <si>
    <t>ACTIVE computes; ONBOARDING gated</t>
  </si>
  <si>
    <t>Пріоритет</t>
  </si>
  <si>
    <t>city models</t>
  </si>
  <si>
    <t>Інші міста додаються тільки окремою командою</t>
  </si>
  <si>
    <t>CITY EXPANSION INVARIANT — ALL LIVE LAYERS</t>
  </si>
  <si>
    <t>Actual</t>
  </si>
  <si>
    <t>Expected</t>
  </si>
  <si>
    <t>Note</t>
  </si>
  <si>
    <t>CITY MODEL REGISTRY</t>
  </si>
  <si>
    <t>PASS</t>
  </si>
  <si>
    <t>source of truth</t>
  </si>
  <si>
    <t>Registered = ACTIVE + ONBOARDING</t>
  </si>
  <si>
    <t>Дашборд</t>
  </si>
  <si>
    <t>one row per registered model</t>
  </si>
  <si>
    <t>Must grow on city expansion</t>
  </si>
  <si>
    <t>Оперативна оцінка</t>
  </si>
  <si>
    <t>one city column per registered model</t>
  </si>
  <si>
    <t>Manual inputs may be Н/Д; column itself must exist</t>
  </si>
  <si>
    <t>one engine row per registered model</t>
  </si>
  <si>
    <t>one staging row per registered model</t>
  </si>
  <si>
    <t>Capture blocked conceptually if invariant FAIL</t>
  </si>
  <si>
    <t>Expected / gate</t>
  </si>
  <si>
    <t>Scope</t>
  </si>
  <si>
    <t>Calendar physical city-days</t>
  </si>
  <si>
    <t>priority panel</t>
  </si>
  <si>
    <t>ACTIVE covered city-days</t>
  </si>
  <si>
    <t>ACTIVE history</t>
  </si>
  <si>
    <t>Only covered rows enter probability denominators</t>
  </si>
  <si>
    <t>Unique dates</t>
  </si>
  <si>
    <t>365</t>
  </si>
  <si>
    <t>27.09.2025–26.09.2026</t>
  </si>
  <si>
    <t>Continuous one-year panel</t>
  </si>
  <si>
    <t>READY history models</t>
  </si>
  <si>
    <t>history</t>
  </si>
  <si>
    <t>READY history should equal ACTIVE scoreable models</t>
  </si>
  <si>
    <t>ACTIVE models</t>
  </si>
  <si>
    <t>live scoreable</t>
  </si>
  <si>
    <t>ONBOARDING models</t>
  </si>
  <si>
    <t>backfill</t>
  </si>
  <si>
    <t>Pending backfill city-days</t>
  </si>
  <si>
    <t>onboarding</t>
  </si>
  <si>
    <t>Pending rows are never auto-zero</t>
  </si>
  <si>
    <t>Walk-forward rows</t>
  </si>
  <si>
    <t>ACTIVE scoreable</t>
  </si>
  <si>
    <t>Archive backcast</t>
  </si>
  <si>
    <t>ACTIVE only</t>
  </si>
  <si>
    <t>Historical backcast is EXCLUDE_BACKCAST</t>
  </si>
  <si>
    <t>live target</t>
  </si>
  <si>
    <t>One row per registered model</t>
  </si>
  <si>
    <t>Calculation rows</t>
  </si>
  <si>
    <t>engine</t>
  </si>
  <si>
    <t>Covered365</t>
  </si>
  <si>
    <t>Attack-days365</t>
  </si>
  <si>
    <t>Registry rows</t>
  </si>
  <si>
    <t>A rows</t>
  </si>
  <si>
    <t>B rows</t>
  </si>
  <si>
    <t>2-source</t>
  </si>
  <si>
    <t>WF rows</t>
  </si>
  <si>
    <t>Current audit</t>
  </si>
  <si>
    <t>Layer state</t>
  </si>
  <si>
    <t>Model use</t>
  </si>
  <si>
    <t>FULL_READY</t>
  </si>
  <si>
    <t>ACTIVE</t>
  </si>
  <si>
    <t>місто + ближня агломерація</t>
  </si>
  <si>
    <t>365/365 VERIFIED; historical re-audit from 01.06.2025 added missed 01.06.2025 and 03.08.2025 ballistic attack-days; active 365 remains 45 attack-days; WF/backcast 365/365.</t>
  </si>
  <si>
    <t>365/365 VERIFIED; historical discovery from 01.06.2025 rechecked with strict local-attribution rule; 8 active ballistic attack-days; WF/backcast 365/365; ambiguous national-package events excluded.</t>
  </si>
  <si>
    <t>AUDIT_REQUIRED</t>
  </si>
  <si>
    <t>ACTIVE operationally; FULL_READY заблоковано до 365/365 VERIFIED source-audit. Legacy/retro coverage не прирівнювати до VERIFIED.</t>
  </si>
  <si>
    <t>УСІ ACTIVE</t>
  </si>
  <si>
    <t>GLOBAL WAVES — YEAR QA</t>
  </si>
  <si>
    <t>Expected / rule</t>
  </si>
  <si>
    <t>Dated context rows</t>
  </si>
  <si>
    <t>&gt;0</t>
  </si>
  <si>
    <t>context</t>
  </si>
  <si>
    <t>MAJOR_WAVE_CONTEXT + WEEKLY_ANCHOR</t>
  </si>
  <si>
    <t>integrity</t>
  </si>
  <si>
    <t>One national context row per date</t>
  </si>
  <si>
    <t>Rows with source</t>
  </si>
  <si>
    <t>provenance</t>
  </si>
  <si>
    <t>Every context row must have a public source</t>
  </si>
  <si>
    <t>Weekly anchors</t>
  </si>
  <si>
    <t>Aug-Sep 2026</t>
  </si>
  <si>
    <t>05/12/19/26.08 + 03/10/17/24.09</t>
  </si>
  <si>
    <t>Anchor Include=1</t>
  </si>
  <si>
    <t>operational context</t>
  </si>
  <si>
    <t>Only weekly anchors have Include=1</t>
  </si>
  <si>
    <t>CONTEXT_ONLY</t>
  </si>
  <si>
    <t>No automatic % uplift</t>
  </si>
  <si>
    <t>governance</t>
  </si>
  <si>
    <t>Not an exhaustive national daily register; pre-event validation required before predictor use</t>
  </si>
  <si>
    <t>Параметр</t>
  </si>
  <si>
    <t>Значення</t>
  </si>
  <si>
    <t>Пояснення</t>
  </si>
  <si>
    <t>LIVE PARAMETERS</t>
  </si>
  <si>
    <t>Основна історична база</t>
  </si>
  <si>
    <t>Smoothed decay 50/50; half-life 90 днів</t>
  </si>
  <si>
    <t>50% all-day city decay + 50% same-weekday decay. Вибрано як shrinkage після walk-forward 360 прогнозів; не city-specific.</t>
  </si>
  <si>
    <t>v2.1-shrink</t>
  </si>
  <si>
    <t>Single source of truth</t>
  </si>
  <si>
    <t>Вікно активного режиму</t>
  </si>
  <si>
    <t>56 днів</t>
  </si>
  <si>
    <t>Визначення домінантного дня тижня у поточному короткому режимі.</t>
  </si>
  <si>
    <t>Half-life</t>
  </si>
  <si>
    <t>днів</t>
  </si>
  <si>
    <t>Exp decay</t>
  </si>
  <si>
    <t>Попереднє режимне вікно</t>
  </si>
  <si>
    <t>Порівняння з попередніми 56 днями для фіксації зсуву / change point.</t>
  </si>
  <si>
    <t>Active regime window</t>
  </si>
  <si>
    <t>Current regime</t>
  </si>
  <si>
    <t>Контекстні вікна</t>
  </si>
  <si>
    <t>90 / 180 / 365</t>
  </si>
  <si>
    <t>Показуються окремо для інтерпретації; більше не усереднюються формулою 50/30/20.</t>
  </si>
  <si>
    <t>Previous regime window</t>
  </si>
  <si>
    <t>Change-point comparison</t>
  </si>
  <si>
    <t>Одиниця статистичної моделі</t>
  </si>
  <si>
    <t>1 місто × календарна дата = 0/1</t>
  </si>
  <si>
    <t>Кілька епізодів або weapon-рядків однієї доби не множать добову частоту.</t>
  </si>
  <si>
    <t>Weekday shrink weight</t>
  </si>
  <si>
    <t>50%</t>
  </si>
  <si>
    <t>Frozen after WF90D + 60/30 holdout</t>
  </si>
  <si>
    <t>Одиниця Реєстру</t>
  </si>
  <si>
    <t>Епізод / weapon-layer</t>
  </si>
  <si>
    <t>Потрібна для аудиту й тактики; не є прямим чисельником добової ймовірності.</t>
  </si>
  <si>
    <t>All-day shrink weight</t>
  </si>
  <si>
    <t>Must sum to 100%</t>
  </si>
  <si>
    <t>Історія 2–3 роки</t>
  </si>
  <si>
    <t>Фон / regime research</t>
  </si>
  <si>
    <t>Не має прямої ваги в поточному %, бо стратегія РФ нестаціонарна.</t>
  </si>
  <si>
    <t>Audit-led start</t>
  </si>
  <si>
    <t>26.09.2026</t>
  </si>
  <si>
    <t>Before this date: legacy systematic coverage</t>
  </si>
  <si>
    <t>Зони моделі Київ</t>
  </si>
  <si>
    <t>Київ / Ближня агломерація / Дальня область</t>
  </si>
  <si>
    <t>OPS first-fit gate</t>
  </si>
  <si>
    <t>resolved nights</t>
  </si>
  <si>
    <t>Minimum before first operational fit</t>
  </si>
  <si>
    <t>Подія з прямою локальною прив’язкою до міста Києва</t>
  </si>
  <si>
    <t>Factor completeness gate</t>
  </si>
  <si>
    <t>80%</t>
  </si>
  <si>
    <t>Required OPS feature completeness</t>
  </si>
  <si>
    <t>Ближня приміська зона; класифікувати за фактичною географією події, не лише назвою району</t>
  </si>
  <si>
    <t>Active audit cities</t>
  </si>
  <si>
    <t>live-audit models</t>
  </si>
  <si>
    <t>Дальня область</t>
  </si>
  <si>
    <t>Події поза ближньою зоною; зберігати в реєстрі, але не змішувати 1:1 з київською чистою базою</t>
  </si>
  <si>
    <t>Target date rule</t>
  </si>
  <si>
    <t>TODAY()+1</t>
  </si>
  <si>
    <t>PREVIEW → STAT_20 → OPS_FINAL</t>
  </si>
  <si>
    <t>Наступна дата після 00:00; audit cutoff контролює факт, але не блокує прогноз майбутньої ночі</t>
  </si>
  <si>
    <t>Правило геоаудиту</t>
  </si>
  <si>
    <t>Не класифікувати автоматично за адміністративним районом; спочатку населений пункт/об’єкт, потім зона</t>
  </si>
  <si>
    <t>Live city models</t>
  </si>
  <si>
    <t>Суми завершили повний onboarding: calendar + walk-forward + historical backcast 365/365.</t>
  </si>
  <si>
    <t>Щоденний зріз</t>
  </si>
  <si>
    <t>20:00</t>
  </si>
  <si>
    <t>Автоматично готові decay-base, R56/R90/R180/R365 та city-specific режим; оперативні фактори додаються окремо.</t>
  </si>
  <si>
    <t>Onboarding progress</t>
  </si>
  <si>
    <t>Кременчук 365/365</t>
  </si>
  <si>
    <t>Кременчук scoreable ACTIVE; нове місто не ACTIVE до повного post-flight.</t>
  </si>
  <si>
    <t>Історична балістична база</t>
  </si>
  <si>
    <t>Attack-day + decay</t>
  </si>
  <si>
    <t>R56/R90/R180/R365 + decay-base; без подвійного рахунку рядків.</t>
  </si>
  <si>
    <t>MODEL VERSION LOG</t>
  </si>
  <si>
    <t>Розширений ракетний шар</t>
  </si>
  <si>
    <t>Окремий аналітичний шар</t>
  </si>
  <si>
    <t>Не підміняє чисту балістичну базу; Іскандер-К технічно лишається крилатою ракетою.</t>
  </si>
  <si>
    <t>Зміна</t>
  </si>
  <si>
    <t>Evidence / reason</t>
  </si>
  <si>
    <t>Оперативне доповнення</t>
  </si>
  <si>
    <t>до 22:00–23:00</t>
  </si>
  <si>
    <t>Поточні фактори та загальноукраїнський тижневий цикл — окремо від статистичної бази.</t>
  </si>
  <si>
    <t>50/50 weekday/all-day, HL90 frozen</t>
  </si>
  <si>
    <t>WF90D pooled Brier 0,0884 + 60/30 holdout</t>
  </si>
  <si>
    <t>Масштабування</t>
  </si>
  <si>
    <t>Кожне місто = незалежна модель</t>
  </si>
  <si>
    <t>Однакові визначення метрик; міста не впливають одне на одне.</t>
  </si>
  <si>
    <t>audit-led-v1</t>
  </si>
  <si>
    <t>Coverage journal + automatic audit cutoff</t>
  </si>
  <si>
    <t>First VERIFIED daily audit 26.09</t>
  </si>
  <si>
    <t>Не впливає на чистий балістичний або розширений ракетний %.</t>
  </si>
  <si>
    <t>architecture-v3</t>
  </si>
  <si>
    <t>Consolidated QA/settings; hidden system logs</t>
  </si>
  <si>
    <t>Dependency audit of all tabs</t>
  </si>
  <si>
    <t>Один ID на одну операцію/атаку</t>
  </si>
  <si>
    <t>Кілька рядків різних типів зброї однієї атаки мають спільний ID.</t>
  </si>
  <si>
    <t>holdout required</t>
  </si>
  <si>
    <t>No parameter change from one pattern/month</t>
  </si>
  <si>
    <t>Train → independent test → only then promote</t>
  </si>
  <si>
    <t>Один епізод</t>
  </si>
  <si>
    <t>Типи зброї зберігаються окремими ознаками без множення кількості атак.</t>
  </si>
  <si>
    <t>City expansion</t>
  </si>
  <si>
    <t>city-expansion-v7</t>
  </si>
  <si>
    <t>11 city/agglomeration models: 11 ACTIVE</t>
  </si>
  <si>
    <t>Житомир і Херсон ACTIVE; наступні міста додаються лише за командою.</t>
  </si>
  <si>
    <t>Зміна тактики</t>
  </si>
  <si>
    <t>30/90/180 днів</t>
  </si>
  <si>
    <t>Порівнювати частки комбінацій і типів; не перетворювати на прогноз пуску.</t>
  </si>
  <si>
    <t>WORKBOOK ARCHITECTURE</t>
  </si>
  <si>
    <t>Кількості</t>
  </si>
  <si>
    <t>Лише підтверджені</t>
  </si>
  <si>
    <t>Якщо точна кількість невідома — залишати порожньою, не оцінювати.</t>
  </si>
  <si>
    <t>Вкладка</t>
  </si>
  <si>
    <t>Роль</t>
  </si>
  <si>
    <t>Принцип незалежності</t>
  </si>
  <si>
    <t>Місто/модель окремо</t>
  </si>
  <si>
    <t>Профіль одного міста не змінює статистику іншого.</t>
  </si>
  <si>
    <t>VISIBLE</t>
  </si>
  <si>
    <t>Єдиний щоденний огляд</t>
  </si>
  <si>
    <t>Не дублювати метрики в нових вкладках</t>
  </si>
  <si>
    <t>Правило target date</t>
  </si>
  <si>
    <t>До 05:00 target = TODAY(); після 05:00 target = TODAY()+1</t>
  </si>
  <si>
    <t>Нічна оцінка не завершується о 00:00. Поточна ніч лишається live до 05:00 цільового дня.</t>
  </si>
  <si>
    <t>Введення operational features + робочий %</t>
  </si>
  <si>
    <t>Єдине місце ручних operational inputs. City-columns мають 1:1 відповідати CITY MODEL REGISTRY; нова модель не вважається інтегрованою, доки Operational column не існує.</t>
  </si>
  <si>
    <t>Правило нічного циклу</t>
  </si>
  <si>
    <t>22:00–05:00 OPS_FINAL; 05:00–20:00 PREVIEW; 20:00–22:00 STAT_20</t>
  </si>
  <si>
    <t>Archive immutable. Після 00:00 до 05:00 показуємо вже зафіксовану ніч; новий capture дозволений тільки коли Audit cutoff ≥ target−2.</t>
  </si>
  <si>
    <t>Реєстр</t>
  </si>
  <si>
    <t>Episode / weapon-layer source registry</t>
  </si>
  <si>
    <t>Первинний факт подій</t>
  </si>
  <si>
    <t>КЛАСИФІКАЦІЯ ЗАСОБІВ / ТИПИ ЗАГРОЗ</t>
  </si>
  <si>
    <t>Тактика</t>
  </si>
  <si>
    <t>30/90/180 profile analytics</t>
  </si>
  <si>
    <t>Окремий tactical lens, не probability engine</t>
  </si>
  <si>
    <t>Тип / категорія</t>
  </si>
  <si>
    <t>Технічний клас</t>
  </si>
  <si>
    <t>Чистий балістичний</t>
  </si>
  <si>
    <t>Розширений ракетний</t>
  </si>
  <si>
    <t>Профіль</t>
  </si>
  <si>
    <t>Контроль моделі</t>
  </si>
  <si>
    <t>Backtest + calibration + QA + governance</t>
  </si>
  <si>
    <t>Новий QA/validation блок додавати сюди</t>
  </si>
  <si>
    <t>балістична ракета</t>
  </si>
  <si>
    <t>Налаштування</t>
  </si>
  <si>
    <t>Live parameters + rules + historical context</t>
  </si>
  <si>
    <t>Єдине джерело параметрів</t>
  </si>
  <si>
    <t>HIDDEN</t>
  </si>
  <si>
    <t>Immutable prediction snapshots</t>
  </si>
  <si>
    <t>Не редагувати заднім числом</t>
  </si>
  <si>
    <t>Балістика — тип не уточнено</t>
  </si>
  <si>
    <t>балістична / швидкісна ціль</t>
  </si>
  <si>
    <t>Canonical daily fact / provenance</t>
  </si>
  <si>
    <t>З 26.09.2026 coverage визначається VERIFIED city×date</t>
  </si>
  <si>
    <t>крилаті ракети</t>
  </si>
  <si>
    <t>Probability engine</t>
  </si>
  <si>
    <t>Формули читають live parameters; ACTIVE computes, ONBOARDING gated</t>
  </si>
  <si>
    <t>крилата протикорабельна ракета</t>
  </si>
  <si>
    <t>Кожне ACTIVE місто: 365D SYSTEMATIC_OSINT + post-flight.</t>
  </si>
  <si>
    <t>ракетний/реактивний засіб — окремий клас моделі</t>
  </si>
  <si>
    <t>ACTIVE → VALID_PRE_EVENT; historical backcast окремо EXCLUDE_BACKCAST.</t>
  </si>
  <si>
    <t>Independent historical validation set</t>
  </si>
  <si>
    <t>ACTIVE scoreable rows only; legacy-unregistered rows retained but excluded</t>
  </si>
  <si>
    <t>ударний БпЛА</t>
  </si>
  <si>
    <t>Глобальні хвилі</t>
  </si>
  <si>
    <t>Nationwide weekly-wave context</t>
  </si>
  <si>
    <t>Context only until pre-event validation</t>
  </si>
  <si>
    <t>28.09.2026</t>
  </si>
  <si>
    <t>city-expansion-v8</t>
  </si>
  <si>
    <t>city-expansion-v9</t>
  </si>
  <si>
    <t>13 ACTIVE</t>
  </si>
  <si>
    <t>Суми FULL_READY 365/365; onboarding gate посилено повним post-flight.</t>
  </si>
  <si>
    <t>DAILY PANEL / ПОКРИТТЯ МОДЕЛІ</t>
  </si>
  <si>
    <t>Scope type</t>
  </si>
  <si>
    <t>Agglomeration scope</t>
  </si>
  <si>
    <t>History 365</t>
  </si>
  <si>
    <t>Live audit</t>
  </si>
  <si>
    <t>Live audit start</t>
  </si>
  <si>
    <t>Coverage days / 365</t>
  </si>
  <si>
    <t>Model class</t>
  </si>
  <si>
    <t>Sort group</t>
  </si>
  <si>
    <t>Display order</t>
  </si>
  <si>
    <t>History source</t>
  </si>
  <si>
    <t>Canonical model order</t>
  </si>
  <si>
    <t>Поле</t>
  </si>
  <si>
    <t>Як трактувати</t>
  </si>
  <si>
    <t>Буча / Ірпінь / Гостомель / Вишневе / Борщагівські громади / Бровари / Бориспіль / Вишгород</t>
  </si>
  <si>
    <t>READY</t>
  </si>
  <si>
    <t>REQUIRED</t>
  </si>
  <si>
    <t>365/365</t>
  </si>
  <si>
    <t>CAPITAL</t>
  </si>
  <si>
    <t>LEGACY_SYSTEMATIC_OSINT_V1</t>
  </si>
  <si>
    <t>11 моделей × 365 днів = 4015 рядків</t>
  </si>
  <si>
    <t>1 рядок = місто × календарна дата</t>
  </si>
  <si>
    <t>Технічний аркуш прихований</t>
  </si>
  <si>
    <t>Слобожанське / Підгородне / Обухівка / Новоолександрівка</t>
  </si>
  <si>
    <t>REGIONAL_CENTER</t>
  </si>
  <si>
    <t>Coverage</t>
  </si>
  <si>
    <t>SYSTEMATIC_OSINT_V1 / PENDING_AUDIT</t>
  </si>
  <si>
    <t>SYSTEMATIC_OSINT_V1 = день пройшов систематичний OSINT-аудит; PENDING_AUDIT = день ще не включати в знаменник</t>
  </si>
  <si>
    <t>Статус визначається через Audit cutoff; cutoff рухається лише після фактичної перевірки</t>
  </si>
  <si>
    <t>Станишівка / Глибочиця / Новогуйвинське / Озерне / Тетерівка / Вереси / Зарічани та безпосередньо прилеглі громади</t>
  </si>
  <si>
    <t>29.09.2026</t>
  </si>
  <si>
    <t>RETRO_SYSTEMATIC_ZHYTOMYR_V1</t>
  </si>
  <si>
    <t>Attack-day</t>
  </si>
  <si>
    <t>0 / 1</t>
  </si>
  <si>
    <t>1 = є хоча б один включений балістичний епізод у цьому місті/моделі в цю дату</t>
  </si>
  <si>
    <t>Кілька епізодів однієї доби не множать добову частоту</t>
  </si>
  <si>
    <t>Балабине / Кушугум / Малокатеринівка / Вільнянськ</t>
  </si>
  <si>
    <t>Episode count</t>
  </si>
  <si>
    <t>0 / 1 / 2+</t>
  </si>
  <si>
    <t>Контроль кількості окремих епізодів у межах attack-day</t>
  </si>
  <si>
    <t>Використовується для аудиту, не як чисельник probability-rate</t>
  </si>
  <si>
    <t>Мішково-Погорілове / Радісний Сад / Баловне / Галицинове</t>
  </si>
  <si>
    <t>Знаменник R56/R90/R180/R365</t>
  </si>
  <si>
    <t>Лише covered days того самого дня тижня</t>
  </si>
  <si>
    <t>Неперевірені дні не мають автоматично ставати нулями</t>
  </si>
  <si>
    <t>Модель тепер рахує з Календаря 365</t>
  </si>
  <si>
    <t>Лиманка / Таїрове / Авангард / Усатове / Фонтанка / Нерубайське / Чорноморськ / Південне</t>
  </si>
  <si>
    <t>Decay-база</t>
  </si>
  <si>
    <t>365 днів, half-life 90</t>
  </si>
  <si>
    <t>Weighted attack-day rate серед covered days поточного дня тижня</t>
  </si>
  <si>
    <t>Недавні дні мають більшу вагу</t>
  </si>
  <si>
    <t>Пісочин / Дергачі / Люботин / Мерефа / Безлюдівка / Покотилівка / Рогань</t>
  </si>
  <si>
    <t>Антонівка / Комишани / Зеленівка / Чорнобаївка / Білозерка</t>
  </si>
  <si>
    <t>RETRO_SYSTEMATIC_KHERSON_V1</t>
  </si>
  <si>
    <t>REGIME ERA / ІСТОРИЧНИЙ ФОН 2–3 РОКИ</t>
  </si>
  <si>
    <t>Киїнка / Павлівка / Новоселівка / Киселівка / Шестовиця та безпосередньо прилеглі громади</t>
  </si>
  <si>
    <t>RETRO_SYSTEMATIC_CHERNIHIV_V1</t>
  </si>
  <si>
    <t>Era</t>
  </si>
  <si>
    <t>Період</t>
  </si>
  <si>
    <t>Роль у BADK</t>
  </si>
  <si>
    <t>Підстава / джерело</t>
  </si>
  <si>
    <t>Радушне / Новопілля / Лозуватка та безпосередньо прилеглі громади</t>
  </si>
  <si>
    <t>ADDITIONAL_CITY</t>
  </si>
  <si>
    <t>ERA-1</t>
  </si>
  <si>
    <t>до 31.08.2024</t>
  </si>
  <si>
    <t>Історичний фон: масовані/ракетно-комбіновані хвилі; не входить напряму в поточний %</t>
  </si>
  <si>
    <t>https://www.csis.org/analysis/geography-coercion-russian-missile-and-drone-campaigns-ukraine</t>
  </si>
  <si>
    <t>Вербки / Межиріч / Богданівка / Троїцьке</t>
  </si>
  <si>
    <t>ERA-2</t>
  </si>
  <si>
    <t>01.09.2024–30.06.2025</t>
  </si>
  <si>
    <t>Drone-saturation transition; HISTORICAL_ONLY для поточної моделі</t>
  </si>
  <si>
    <t>https://www.csis.org/analysis/drone-saturation-russias-shahed-campaign</t>
  </si>
  <si>
    <t>Розсошенці / Щербані / Терешки / Супрунівка / Мачухи</t>
  </si>
  <si>
    <t>RETRO_SYSTEMATIC_POLTAVA_V1</t>
  </si>
  <si>
    <t>ERA-3</t>
  </si>
  <si>
    <t>01.07.2025–31.03.2026</t>
  </si>
  <si>
    <t>Змішаний режим, прискорення salvo-tempo та зростання балістичної складової</t>
  </si>
  <si>
    <t>https://www.csis.org/analysis/new-salvo-war</t>
  </si>
  <si>
    <t>Сумська міська громада + безпосередньо прилегла агломерація</t>
  </si>
  <si>
    <t>RETRO_SYSTEMATIC_SUMY_V1</t>
  </si>
  <si>
    <t>ERA-4</t>
  </si>
  <si>
    <t>з 01.04.2026</t>
  </si>
  <si>
    <t>Поточний балістично-насичений / фрагментований режим; основний сучасний контекст</t>
  </si>
  <si>
    <t>https://www.reuters.com/world/ukraine-russia-war/revamped-missile-leading-russias-ballistic-onslaught-ukraine-2026-09-18/</t>
  </si>
  <si>
    <t>Кременчуцька міська громада + безпосередньо прилегла агломерація</t>
  </si>
  <si>
    <t>RETRO_SYSTEMATIC_KREMENCHUK_V1</t>
  </si>
  <si>
    <t>Межі era — аналітичні cutoffs BADK</t>
  </si>
  <si>
    <t>Це не офіційні дати зміни доктрини РФ; потрібні для non-stationary моделі та backtest</t>
  </si>
  <si>
    <t>Поточний % не отримує прямої ваги від ERA-1/2</t>
  </si>
  <si>
    <t>OPERATIONAL FEATURE SCHEMA</t>
  </si>
  <si>
    <t>Delivery</t>
  </si>
  <si>
    <t>Є=1 / Немає=0 / Н/Д=missing</t>
  </si>
  <si>
    <t>Факт доставки балістичних ракет</t>
  </si>
  <si>
    <t>Вага не задана до backtest</t>
  </si>
  <si>
    <t>Launchers</t>
  </si>
  <si>
    <t>число ≥0 / blank=missing</t>
  </si>
  <si>
    <t>Підтверджена кількість споряджених ПУ</t>
  </si>
  <si>
    <t>Не оцінювати невідому кількість</t>
  </si>
  <si>
    <t>KShM/PPI</t>
  </si>
  <si>
    <t>Зафіксовано=1 / Не зафіксовано=0 / Н/Д=missing</t>
  </si>
  <si>
    <t>Без ручної ваги</t>
  </si>
  <si>
    <t>Activity 24/72</t>
  </si>
  <si>
    <t>Підвищує=+1 / Нейтрально=0 / Знижує=-1 / Н/Д=missing</t>
  </si>
  <si>
    <t>Напрям впливу активності</t>
  </si>
  <si>
    <t>Вага навчається пізніше</t>
  </si>
  <si>
    <t>GUR / External</t>
  </si>
  <si>
    <t>Дружні сигнали</t>
  </si>
  <si>
    <t>Без ретроспективного переписування</t>
  </si>
  <si>
    <t>Warnings PS/GUR</t>
  </si>
  <si>
    <t>Наявність попередження</t>
  </si>
  <si>
    <t>Не змішувати з фактом атаки</t>
  </si>
  <si>
    <t>Feature matrix</t>
  </si>
  <si>
    <t>hidden numeric layer</t>
  </si>
  <si>
    <t>Автоматично кодує Архів у machine-readable features</t>
  </si>
  <si>
    <t>Для майбутньої калібрації/моделювання</t>
  </si>
  <si>
    <t>MODEL GOVERNANCE</t>
  </si>
  <si>
    <t>Production</t>
  </si>
  <si>
    <t>BADK regime v2.1-shrink</t>
  </si>
  <si>
    <t>50% all-day HL90 + 50% weekday HL90</t>
  </si>
  <si>
    <t>Не змінювати від історичного мінімуму без prospective evidence</t>
  </si>
  <si>
    <t>Candidate</t>
  </si>
  <si>
    <t>Pseudo-count shrink λ=20</t>
  </si>
  <si>
    <t>Динамічна shrinkage weekday → all-day залежно від support</t>
  </si>
  <si>
    <t>CANDIDATE_ONLY; перевіряти на VALID_PRE_EVENT</t>
  </si>
  <si>
    <t>Правило зміни</t>
  </si>
  <si>
    <t>Після ≥30–50 resolved VALID_PRE_EVENT</t>
  </si>
  <si>
    <t>Порівнювати Brier/калібрацію на тій самій prospective вибірці</t>
  </si>
  <si>
    <t>Не backfit-ити production model заднім числом</t>
  </si>
  <si>
    <t>ІСТОРИЧНИЙ ФОН — HISTORICAL_ONLY</t>
  </si>
  <si>
    <t>Місто / географія</t>
  </si>
  <si>
    <t>Дата / період</t>
  </si>
  <si>
    <t>Сигнал</t>
  </si>
  <si>
    <t>Опис</t>
  </si>
  <si>
    <t>Джерело</t>
  </si>
  <si>
    <t>Використання</t>
  </si>
  <si>
    <t>Глобальний</t>
  </si>
  <si>
    <t>Україна</t>
  </si>
  <si>
    <t>2022–mid-2025</t>
  </si>
  <si>
    <t>ERA-1 → ERA-3</t>
  </si>
  <si>
    <t>Salvo tempo</t>
  </si>
  <si>
    <t>Великі залпи еволюціонували від приблизно місячного ритму й ~100 засобів у 2022 до приблизно 8-денного ритму й майже 300 засобів у середині 2025.</t>
  </si>
  <si>
    <t>PARTIAL_BACKGROUND</t>
  </si>
  <si>
    <t>09.2024–03.2025</t>
  </si>
  <si>
    <t>Drone saturation</t>
  </si>
  <si>
    <t>Із вересня 2024 різко зросло застосування Shahed; це окремий структурний change point для повітряної кампанії.</t>
  </si>
  <si>
    <t>10.2025</t>
  </si>
  <si>
    <t>Ballistic growth</t>
  </si>
  <si>
    <t>CSIS фіксував близько 148 балістичних проти 74 крилатих ракет за жовтень 2025 та більш фрагментований launch pattern.</t>
  </si>
  <si>
    <t>https://www.csis.org/analysis/russias-intense-air-campaign-october</t>
  </si>
  <si>
    <t>07–08.2026</t>
  </si>
  <si>
    <t>Ballistic-heavy</t>
  </si>
  <si>
    <t>За даними Reuters, понад половину з 228 балістичних/гіперзвукових пусків у липні та на початку серпня становили переобладнані RM48U.</t>
  </si>
  <si>
    <t>Агрегат</t>
  </si>
  <si>
    <t>2024</t>
  </si>
  <si>
    <t>ERA-1/2</t>
  </si>
  <si>
    <t>24 ballistic missiles</t>
  </si>
  <si>
    <t>КМВА підсумувала 2024: по Києву застосовано 24 балістичні Іскандер-М/KN-23, окремо Кинджали та Циркони.</t>
  </si>
  <si>
    <t>https://www.pravda.com.ua/news/2024/12/30/7491341/</t>
  </si>
  <si>
    <t>Епізод</t>
  </si>
  <si>
    <t>Одеса / Одещина</t>
  </si>
  <si>
    <t>29.04.2024</t>
  </si>
  <si>
    <t>Суспільне у річній хроніці фіксує балістичний удар із касетним зарядом по Одесі; використовується як контрольна історична точка.</t>
  </si>
  <si>
    <t>https://suspilne.media/odesa/910085-97-obirvanih-zittiv-sered-akih-10-diti-hronika-atak-rf-na-odesinu-u-2024-roci/</t>
  </si>
  <si>
    <t>01.07.2024</t>
  </si>
  <si>
    <t>Підтверджений балістичний удар по Дніпру; контрольна історична точка.</t>
  </si>
  <si>
    <t>https://www.pravda.com.ua/news/2024/07/1/7463416/</t>
  </si>
  <si>
    <t>21.11.2024</t>
  </si>
  <si>
    <t>Балістика / аеробалістика</t>
  </si>
  <si>
    <t>Удар по Дніпру міжконтинентальною балістичною ракетою, Кинджалом та Х-101; подія вже окремо присутня в Реєстрі як історична.</t>
  </si>
  <si>
    <t>https://suspilne.media/dnipro/884705-u-dnipri-prolunali-vibuhi-so-vidomo-7/</t>
  </si>
  <si>
    <t>20.10.2024</t>
  </si>
  <si>
    <t>Два балістичні удари</t>
  </si>
  <si>
    <t>Підтверджені два балістичні удари по Кривому Рогу впродовж близько пів години.</t>
  </si>
  <si>
    <t>https://www.pravda.com.ua/news/2024/10/20/7480480/</t>
  </si>
  <si>
    <t>06.12.2024</t>
  </si>
  <si>
    <t>Підтверджений балістичний удар по Кривому Рогу.</t>
  </si>
  <si>
    <t>https://www.pravda.com.ua/news/2024/12/06/7488054/</t>
  </si>
  <si>
    <t>24.12.2024</t>
  </si>
  <si>
    <t>Підтверджений балістичний удар по житловому будинку; контрольна історична точка.</t>
  </si>
  <si>
    <t>https://suspilne.media/dnipro/910487-udar-po-bagatopoverhivci-u-krivomu-rozi-so-vidbuvaetsa-na-misci-ataki-na-ranok-25-grudna/</t>
  </si>
  <si>
    <t>Дата оцінки</t>
  </si>
  <si>
    <t>Ніч / цільова дата</t>
  </si>
  <si>
    <t>Статистична база</t>
  </si>
  <si>
    <t>Глобальний тижневий цикл</t>
  </si>
  <si>
    <t>Доставка ракет</t>
  </si>
  <si>
    <t>Споряджені ПУ — legacy aggregate</t>
  </si>
  <si>
    <t>ПУ Іскандер-М / KN-23</t>
  </si>
  <si>
    <t>ПУ Циркон / Онікс</t>
  </si>
  <si>
    <t>Активність 24 год</t>
  </si>
  <si>
    <t>Активність 72 год</t>
  </si>
  <si>
    <t>Дані ГУР</t>
  </si>
  <si>
    <t>Зовнішні дані</t>
  </si>
  <si>
    <t>Факт атаки</t>
  </si>
  <si>
    <t>Факт / тип / кількість</t>
  </si>
  <si>
    <t>Післяаналіз</t>
  </si>
  <si>
    <t>Версія моделі</t>
  </si>
  <si>
    <t>As-of timestamp</t>
  </si>
  <si>
    <t>Snapshot phase</t>
  </si>
  <si>
    <t>Backtest eligibility</t>
  </si>
  <si>
    <t>Факт 0/1</t>
  </si>
  <si>
    <t>Brier StatBase</t>
  </si>
  <si>
    <t>Brier R365</t>
  </si>
  <si>
    <t>Вівторок → Четвер</t>
  </si>
  <si>
    <t>HISTORICAL_CONTEXT_ONLY</t>
  </si>
  <si>
    <t>Балістика: 0</t>
  </si>
  <si>
    <t>Historical backcast із Реєстру/legacy coverage; operational factors не реконструювались.</t>
  </si>
  <si>
    <t>BACKCAST v2.1-shrink</t>
  </si>
  <si>
    <t>HISTORICAL_BACKCAST</t>
  </si>
  <si>
    <t>EXCLUDE_BACKCAST</t>
  </si>
  <si>
    <t>20250927|Київ|HISTORICAL_BACKCAST|v2.1-shrink</t>
  </si>
  <si>
    <t>Понеділок → Вівторок</t>
  </si>
  <si>
    <t>20250927|Одеса|HISTORICAL_BACKCAST|v2.1-shrink</t>
  </si>
  <si>
    <t>—</t>
  </si>
  <si>
    <t>20250927|Дніпро|HISTORICAL_BACKCAST|v2.1-shrink</t>
  </si>
  <si>
    <t>Середа → Неділя</t>
  </si>
  <si>
    <t>20250927|Кривий Ріг|HISTORICAL_BACKCAST|v2.1-shrink</t>
  </si>
  <si>
    <t>20250928|Київ|HISTORICAL_BACKCAST|v2.1-shrink</t>
  </si>
  <si>
    <t>20250928|Одеса|HISTORICAL_BACKCAST|v2.1-shrink</t>
  </si>
  <si>
    <t>20250928|Дніпро|HISTORICAL_BACKCAST|v2.1-shrink</t>
  </si>
  <si>
    <t>20250928|Кривий Ріг|HISTORICAL_BACKCAST|v2.1-shrink</t>
  </si>
  <si>
    <t>20250929|Київ|HISTORICAL_BACKCAST|v2.1-shrink</t>
  </si>
  <si>
    <t>20250929|Одеса|HISTORICAL_BACKCAST|v2.1-shrink</t>
  </si>
  <si>
    <t>20250929|Дніпро|HISTORICAL_BACKCAST|v2.1-shrink</t>
  </si>
  <si>
    <t>20250929|Кривий Ріг|HISTORICAL_BACKCAST|v2.1-shrink</t>
  </si>
  <si>
    <t>20250930|Київ|HISTORICAL_BACKCAST|v2.1-shrink</t>
  </si>
  <si>
    <t>20250930|Одеса|HISTORICAL_BACKCAST|v2.1-shrink</t>
  </si>
  <si>
    <t>20250930|Дніпро|HISTORICAL_BACKCAST|v2.1-shrink</t>
  </si>
  <si>
    <t>20250930|Кривий Ріг|HISTORICAL_BACKCAST|v2.1-shrink</t>
  </si>
  <si>
    <t>20251001|Київ|HISTORICAL_BACKCAST|v2.1-shrink</t>
  </si>
  <si>
    <t>20251001|Одеса|HISTORICAL_BACKCAST|v2.1-shrink</t>
  </si>
  <si>
    <t>20251001|Дніпро|HISTORICAL_BACKCAST|v2.1-shrink</t>
  </si>
  <si>
    <t>20251001|Кривий Ріг|HISTORICAL_BACKCAST|v2.1-shrink</t>
  </si>
  <si>
    <t>20251002|Київ|HISTORICAL_BACKCAST|v2.1-shrink</t>
  </si>
  <si>
    <t>20251002|Одеса|HISTORICAL_BACKCAST|v2.1-shrink</t>
  </si>
  <si>
    <t>20251002|Дніпро|HISTORICAL_BACKCAST|v2.1-shrink</t>
  </si>
  <si>
    <t>20251002|Кривий Ріг|HISTORICAL_BACKCAST|v2.1-shrink</t>
  </si>
  <si>
    <t>20251003|Київ|HISTORICAL_BACKCAST|v2.1-shrink</t>
  </si>
  <si>
    <t>20251003|Одеса|HISTORICAL_BACKCAST|v2.1-shrink</t>
  </si>
  <si>
    <t>20251003|Дніпро|HISTORICAL_BACKCAST|v2.1-shrink</t>
  </si>
  <si>
    <t>20251003|Кривий Ріг|HISTORICAL_BACKCAST|v2.1-shrink</t>
  </si>
  <si>
    <t>20251004|Київ|HISTORICAL_BACKCAST|v2.1-shrink</t>
  </si>
  <si>
    <t>20251004|Одеса|HISTORICAL_BACKCAST|v2.1-shrink</t>
  </si>
  <si>
    <t>20251004|Дніпро|HISTORICAL_BACKCAST|v2.1-shrink</t>
  </si>
  <si>
    <t>20251004|Кривий Ріг|HISTORICAL_BACKCAST|v2.1-shrink</t>
  </si>
  <si>
    <t>20251005|Київ|HISTORICAL_BACKCAST|v2.1-shrink</t>
  </si>
  <si>
    <t>20251005|Одеса|HISTORICAL_BACKCAST|v2.1-shrink</t>
  </si>
  <si>
    <t>20251005|Дніпро|HISTORICAL_BACKCAST|v2.1-shrink</t>
  </si>
  <si>
    <t>20251005|Кривий Ріг|HISTORICAL_BACKCAST|v2.1-shrink</t>
  </si>
  <si>
    <t>20251006|Київ|HISTORICAL_BACKCAST|v2.1-shrink</t>
  </si>
  <si>
    <t>20251006|Одеса|HISTORICAL_BACKCAST|v2.1-shrink</t>
  </si>
  <si>
    <t>20251006|Дніпро|HISTORICAL_BACKCAST|v2.1-shrink</t>
  </si>
  <si>
    <t>20251006|Кривий Ріг|HISTORICAL_BACKCAST|v2.1-shrink</t>
  </si>
  <si>
    <t>20251007|Київ|HISTORICAL_BACKCAST|v2.1-shrink</t>
  </si>
  <si>
    <t>20251007|Одеса|HISTORICAL_BACKCAST|v2.1-shrink</t>
  </si>
  <si>
    <t>20251007|Дніпро|HISTORICAL_BACKCAST|v2.1-shrink</t>
  </si>
  <si>
    <t>20251007|Кривий Ріг|HISTORICAL_BACKCAST|v2.1-shrink</t>
  </si>
  <si>
    <t>20251008|Київ|HISTORICAL_BACKCAST|v2.1-shrink</t>
  </si>
  <si>
    <t>20251008|Одеса|HISTORICAL_BACKCAST|v2.1-shrink</t>
  </si>
  <si>
    <t>20251008|Дніпро|HISTORICAL_BACKCAST|v2.1-shrink</t>
  </si>
  <si>
    <t>20251008|Кривий Ріг|HISTORICAL_BACKCAST|v2.1-shrink</t>
  </si>
  <si>
    <t>20251009|Київ|HISTORICAL_BACKCAST|v2.1-shrink</t>
  </si>
  <si>
    <t>20251009|Одеса|HISTORICAL_BACKCAST|v2.1-shrink</t>
  </si>
  <si>
    <t>20251009|Дніпро|HISTORICAL_BACKCAST|v2.1-shrink</t>
  </si>
  <si>
    <t>20251009|Кривий Ріг|HISTORICAL_BACKCAST|v2.1-shrink</t>
  </si>
  <si>
    <t>Балістика: 1 епізод(и); Core ballistic</t>
  </si>
  <si>
    <t>20251010|Київ|HISTORICAL_BACKCAST|v2.1-shrink</t>
  </si>
  <si>
    <t>20251010|Одеса|HISTORICAL_BACKCAST|v2.1-shrink</t>
  </si>
  <si>
    <t>20251010|Дніпро|HISTORICAL_BACKCAST|v2.1-shrink</t>
  </si>
  <si>
    <t>20251010|Кривий Ріг|HISTORICAL_BACKCAST|v2.1-shrink</t>
  </si>
  <si>
    <t>Четвер/П’ятниця • по 1 (нічия)</t>
  </si>
  <si>
    <t>20251011|Київ|HISTORICAL_BACKCAST|v2.1-shrink</t>
  </si>
  <si>
    <t>20251011|Одеса|HISTORICAL_BACKCAST|v2.1-shrink</t>
  </si>
  <si>
    <t>20251011|Дніпро|HISTORICAL_BACKCAST|v2.1-shrink</t>
  </si>
  <si>
    <t>20251011|Кривий Ріг|HISTORICAL_BACKCAST|v2.1-shrink</t>
  </si>
  <si>
    <t>20251012|Київ|HISTORICAL_BACKCAST|v2.1-shrink</t>
  </si>
  <si>
    <t>20251012|Одеса|HISTORICAL_BACKCAST|v2.1-shrink</t>
  </si>
  <si>
    <t>20251012|Дніпро|HISTORICAL_BACKCAST|v2.1-shrink</t>
  </si>
  <si>
    <t>20251012|Кривий Ріг|HISTORICAL_BACKCAST|v2.1-shrink</t>
  </si>
  <si>
    <t>20251013|Київ|HISTORICAL_BACKCAST|v2.1-shrink</t>
  </si>
  <si>
    <t>20251013|Одеса|HISTORICAL_BACKCAST|v2.1-shrink</t>
  </si>
  <si>
    <t>20251013|Дніпро|HISTORICAL_BACKCAST|v2.1-shrink</t>
  </si>
  <si>
    <t>20251013|Кривий Ріг|HISTORICAL_BACKCAST|v2.1-shrink</t>
  </si>
  <si>
    <t>20251014|Київ|HISTORICAL_BACKCAST|v2.1-shrink</t>
  </si>
  <si>
    <t>без зміни</t>
  </si>
  <si>
    <t>20251014|Одеса|HISTORICAL_BACKCAST|v2.1-shrink</t>
  </si>
  <si>
    <t>20251014|Дніпро|HISTORICAL_BACKCAST|v2.1-shrink</t>
  </si>
  <si>
    <t>20251014|Кривий Ріг|HISTORICAL_BACKCAST|v2.1-shrink</t>
  </si>
  <si>
    <t>20251015|Київ|HISTORICAL_BACKCAST|v2.1-shrink</t>
  </si>
  <si>
    <t>Вівторок/Середа • по 1 (нічия)</t>
  </si>
  <si>
    <t>20251015|Одеса|HISTORICAL_BACKCAST|v2.1-shrink</t>
  </si>
  <si>
    <t>П’ятниця → Субота</t>
  </si>
  <si>
    <t>20251015|Дніпро|HISTORICAL_BACKCAST|v2.1-shrink</t>
  </si>
  <si>
    <t>20251015|Кривий Ріг|HISTORICAL_BACKCAST|v2.1-shrink</t>
  </si>
  <si>
    <t>20251016|Київ|HISTORICAL_BACKCAST|v2.1-shrink</t>
  </si>
  <si>
    <t>20251016|Одеса|HISTORICAL_BACKCAST|v2.1-shrink</t>
  </si>
  <si>
    <t>20251016|Дніпро|HISTORICAL_BACKCAST|v2.1-shrink</t>
  </si>
  <si>
    <t>20251016|Кривий Ріг|HISTORICAL_BACKCAST|v2.1-shrink</t>
  </si>
  <si>
    <t>20251017|Київ|HISTORICAL_BACKCAST|v2.1-shrink</t>
  </si>
  <si>
    <t>20251017|Одеса|HISTORICAL_BACKCAST|v2.1-shrink</t>
  </si>
  <si>
    <t>20251017|Дніпро|HISTORICAL_BACKCAST|v2.1-shrink</t>
  </si>
  <si>
    <t>20251017|Кривий Ріг|HISTORICAL_BACKCAST|v2.1-shrink</t>
  </si>
  <si>
    <t>20251018|Київ|HISTORICAL_BACKCAST|v2.1-shrink</t>
  </si>
  <si>
    <t>20251018|Одеса|HISTORICAL_BACKCAST|v2.1-shrink</t>
  </si>
  <si>
    <t>20251018|Дніпро|HISTORICAL_BACKCAST|v2.1-shrink</t>
  </si>
  <si>
    <t>20251018|Кривий Ріг|HISTORICAL_BACKCAST|v2.1-shrink</t>
  </si>
  <si>
    <t>20251019|Київ|HISTORICAL_BACKCAST|v2.1-shrink</t>
  </si>
  <si>
    <t>20251019|Одеса|HISTORICAL_BACKCAST|v2.1-shrink</t>
  </si>
  <si>
    <t>20251019|Дніпро|HISTORICAL_BACKCAST|v2.1-shrink</t>
  </si>
  <si>
    <t>20251019|Кривий Ріг|HISTORICAL_BACKCAST|v2.1-shrink</t>
  </si>
  <si>
    <t>20251020|Київ|HISTORICAL_BACKCAST|v2.1-shrink</t>
  </si>
  <si>
    <t>Балістика: 1 епізод(и); Іскандер-М/KN-23</t>
  </si>
  <si>
    <t>20251020|Одеса|HISTORICAL_BACKCAST|v2.1-shrink</t>
  </si>
  <si>
    <t>20251020|Дніпро|HISTORICAL_BACKCAST|v2.1-shrink</t>
  </si>
  <si>
    <t>20251020|Кривий Ріг|HISTORICAL_BACKCAST|v2.1-shrink</t>
  </si>
  <si>
    <t>20251021|Київ|HISTORICAL_BACKCAST|v2.1-shrink</t>
  </si>
  <si>
    <t>Понеділок/Вівторок • по 1 (нічия)</t>
  </si>
  <si>
    <t>20251021|Одеса|HISTORICAL_BACKCAST|v2.1-shrink</t>
  </si>
  <si>
    <t>20251021|Дніпро|HISTORICAL_BACKCAST|v2.1-shrink</t>
  </si>
  <si>
    <t>20251021|Кривий Ріг|HISTORICAL_BACKCAST|v2.1-shrink</t>
  </si>
  <si>
    <t>20251022|Київ|HISTORICAL_BACKCAST|v2.1-shrink</t>
  </si>
  <si>
    <t>20251022|Одеса|HISTORICAL_BACKCAST|v2.1-shrink</t>
  </si>
  <si>
    <t>20251022|Дніпро|HISTORICAL_BACKCAST|v2.1-shrink</t>
  </si>
  <si>
    <t>20251022|Кривий Ріг|HISTORICAL_BACKCAST|v2.1-shrink</t>
  </si>
  <si>
    <t>Середа/Четвер/П’ятниця • по 1 (нічия)</t>
  </si>
  <si>
    <t>20251023|Київ|HISTORICAL_BACKCAST|v2.1-shrink</t>
  </si>
  <si>
    <t>20251023|Одеса|HISTORICAL_BACKCAST|v2.1-shrink</t>
  </si>
  <si>
    <t>20251023|Дніпро|HISTORICAL_BACKCAST|v2.1-shrink</t>
  </si>
  <si>
    <t>20251023|Кривий Ріг|HISTORICAL_BACKCAST|v2.1-shrink</t>
  </si>
  <si>
    <t>Середа/П’ятниця • по 1 (нічия)</t>
  </si>
  <si>
    <t>20251024|Київ|HISTORICAL_BACKCAST|v2.1-shrink</t>
  </si>
  <si>
    <t>20251024|Одеса|HISTORICAL_BACKCAST|v2.1-shrink</t>
  </si>
  <si>
    <t>20251024|Дніпро|HISTORICAL_BACKCAST|v2.1-shrink</t>
  </si>
  <si>
    <t>20251024|Кривий Ріг|HISTORICAL_BACKCAST|v2.1-shrink</t>
  </si>
  <si>
    <t>20251025|Київ|HISTORICAL_BACKCAST|v2.1-shrink</t>
  </si>
  <si>
    <t>20251025|Одеса|HISTORICAL_BACKCAST|v2.1-shrink</t>
  </si>
  <si>
    <t>20251025|Дніпро|HISTORICAL_BACKCAST|v2.1-shrink</t>
  </si>
  <si>
    <t>20251025|Кривий Ріг|HISTORICAL_BACKCAST|v2.1-shrink</t>
  </si>
  <si>
    <t>Середа/П’ятниця/Субота • по 1 (нічия)</t>
  </si>
  <si>
    <t>20251026|Київ|HISTORICAL_BACKCAST|v2.1-shrink</t>
  </si>
  <si>
    <t>20251026|Одеса|HISTORICAL_BACKCAST|v2.1-shrink</t>
  </si>
  <si>
    <t>20251026|Дніпро|HISTORICAL_BACKCAST|v2.1-shrink</t>
  </si>
  <si>
    <t>20251026|Кривий Ріг|HISTORICAL_BACKCAST|v2.1-shrink</t>
  </si>
  <si>
    <t>20251027|Київ|HISTORICAL_BACKCAST|v2.1-shrink</t>
  </si>
  <si>
    <t>20251027|Одеса|HISTORICAL_BACKCAST|v2.1-shrink</t>
  </si>
  <si>
    <t>20251027|Дніпро|HISTORICAL_BACKCAST|v2.1-shrink</t>
  </si>
  <si>
    <t>20251027|Кривий Ріг|HISTORICAL_BACKCAST|v2.1-shrink</t>
  </si>
  <si>
    <t>20251028|Київ|HISTORICAL_BACKCAST|v2.1-shrink</t>
  </si>
  <si>
    <t>20251028|Одеса|HISTORICAL_BACKCAST|v2.1-shrink</t>
  </si>
  <si>
    <t>20251028|Дніпро|HISTORICAL_BACKCAST|v2.1-shrink</t>
  </si>
  <si>
    <t>20251028|Кривий Ріг|HISTORICAL_BACKCAST|v2.1-shrink</t>
  </si>
  <si>
    <t>20251029|Київ|HISTORICAL_BACKCAST|v2.1-shrink</t>
  </si>
  <si>
    <t>20251029|Одеса|HISTORICAL_BACKCAST|v2.1-shrink</t>
  </si>
  <si>
    <t>20251029|Дніпро|HISTORICAL_BACKCAST|v2.1-shrink</t>
  </si>
  <si>
    <t>20251029|Кривий Ріг|HISTORICAL_BACKCAST|v2.1-shrink</t>
  </si>
  <si>
    <t>20251030|Київ|HISTORICAL_BACKCAST|v2.1-shrink</t>
  </si>
  <si>
    <t>20251030|Одеса|HISTORICAL_BACKCAST|v2.1-shrink</t>
  </si>
  <si>
    <t>20251030|Дніпро|HISTORICAL_BACKCAST|v2.1-shrink</t>
  </si>
  <si>
    <t>20251030|Кривий Ріг|HISTORICAL_BACKCAST|v2.1-shrink</t>
  </si>
  <si>
    <t>20251031|Київ|HISTORICAL_BACKCAST|v2.1-shrink</t>
  </si>
  <si>
    <t>20251031|Одеса|HISTORICAL_BACKCAST|v2.1-shrink</t>
  </si>
  <si>
    <t>20251031|Дніпро|HISTORICAL_BACKCAST|v2.1-shrink</t>
  </si>
  <si>
    <t>20251031|Кривий Ріг|HISTORICAL_BACKCAST|v2.1-shrink</t>
  </si>
  <si>
    <t>20251101|Київ|HISTORICAL_BACKCAST|v2.1-shrink</t>
  </si>
  <si>
    <t>20251101|Одеса|HISTORICAL_BACKCAST|v2.1-shrink</t>
  </si>
  <si>
    <t>20251101|Дніпро|HISTORICAL_BACKCAST|v2.1-shrink</t>
  </si>
  <si>
    <t>20251101|Кривий Ріг|HISTORICAL_BACKCAST|v2.1-shrink</t>
  </si>
  <si>
    <t>20251102|Київ|HISTORICAL_BACKCAST|v2.1-shrink</t>
  </si>
  <si>
    <t>20251102|Одеса|HISTORICAL_BACKCAST|v2.1-shrink</t>
  </si>
  <si>
    <t>20251102|Дніпро|HISTORICAL_BACKCAST|v2.1-shrink</t>
  </si>
  <si>
    <t>20251102|Кривий Ріг|HISTORICAL_BACKCAST|v2.1-shrink</t>
  </si>
  <si>
    <t>20251103|Київ|HISTORICAL_BACKCAST|v2.1-shrink</t>
  </si>
  <si>
    <t>20251103|Одеса|HISTORICAL_BACKCAST|v2.1-shrink</t>
  </si>
  <si>
    <t>Балістика: 1 епізод(и); Іскандер-М / С-300/С-400 — локальний subtype не рознесено</t>
  </si>
  <si>
    <t>20251103|Дніпро|HISTORICAL_BACKCAST|v2.1-shrink</t>
  </si>
  <si>
    <t>Немає</t>
  </si>
  <si>
    <t>20251103|Кривий Ріг|HISTORICAL_BACKCAST|v2.1-shrink</t>
  </si>
  <si>
    <t>20251104|Київ|HISTORICAL_BACKCAST|v2.1-shrink</t>
  </si>
  <si>
    <t>20251104|Одеса|HISTORICAL_BACKCAST|v2.1-shrink</t>
  </si>
  <si>
    <t>20251104|Дніпро|HISTORICAL_BACKCAST|v2.1-shrink</t>
  </si>
  <si>
    <t>20251104|Кривий Ріг|HISTORICAL_BACKCAST|v2.1-shrink</t>
  </si>
  <si>
    <t>20251105|Київ|HISTORICAL_BACKCAST|v2.1-shrink</t>
  </si>
  <si>
    <t>20251105|Одеса|HISTORICAL_BACKCAST|v2.1-shrink</t>
  </si>
  <si>
    <t>20251105|Дніпро|HISTORICAL_BACKCAST|v2.1-shrink</t>
  </si>
  <si>
    <t>20251105|Кривий Ріг|HISTORICAL_BACKCAST|v2.1-shrink</t>
  </si>
  <si>
    <t>20251106|Київ|HISTORICAL_BACKCAST|v2.1-shrink</t>
  </si>
  <si>
    <t>20251106|Одеса|HISTORICAL_BACKCAST|v2.1-shrink</t>
  </si>
  <si>
    <t>20251106|Дніпро|HISTORICAL_BACKCAST|v2.1-shrink</t>
  </si>
  <si>
    <t>20251106|Кривий Ріг|HISTORICAL_BACKCAST|v2.1-shrink</t>
  </si>
  <si>
    <t>20251107|Київ|HISTORICAL_BACKCAST|v2.1-shrink</t>
  </si>
  <si>
    <t>20251107|Одеса|HISTORICAL_BACKCAST|v2.1-shrink</t>
  </si>
  <si>
    <t>20251107|Дніпро|HISTORICAL_BACKCAST|v2.1-shrink</t>
  </si>
  <si>
    <t>20251107|Кривий Ріг|HISTORICAL_BACKCAST|v2.1-shrink</t>
  </si>
  <si>
    <t>Балістика: 1 епізод(и); Іскандер-М/KN-23 + Кинджал + крилаті ракети</t>
  </si>
  <si>
    <t>20251108|Київ|HISTORICAL_BACKCAST|v2.1-shrink</t>
  </si>
  <si>
    <t>20251108|Одеса|HISTORICAL_BACKCAST|v2.1-shrink</t>
  </si>
  <si>
    <t>20251108|Дніпро|HISTORICAL_BACKCAST|v2.1-shrink</t>
  </si>
  <si>
    <t>20251108|Кривий Ріг|HISTORICAL_BACKCAST|v2.1-shrink</t>
  </si>
  <si>
    <t>20251109|Київ|HISTORICAL_BACKCAST|v2.1-shrink</t>
  </si>
  <si>
    <t>20251109|Одеса|HISTORICAL_BACKCAST|v2.1-shrink</t>
  </si>
  <si>
    <t>20251109|Дніпро|HISTORICAL_BACKCAST|v2.1-shrink</t>
  </si>
  <si>
    <t>20251109|Кривий Ріг|HISTORICAL_BACKCAST|v2.1-shrink</t>
  </si>
  <si>
    <t>20251110|Київ|HISTORICAL_BACKCAST|v2.1-shrink</t>
  </si>
  <si>
    <t>20251110|Одеса|HISTORICAL_BACKCAST|v2.1-shrink</t>
  </si>
  <si>
    <t>20251110|Дніпро|HISTORICAL_BACKCAST|v2.1-shrink</t>
  </si>
  <si>
    <t>20251110|Кривий Ріг|HISTORICAL_BACKCAST|v2.1-shrink</t>
  </si>
  <si>
    <t>20251111|Київ|HISTORICAL_BACKCAST|v2.1-shrink</t>
  </si>
  <si>
    <t>20251111|Одеса|HISTORICAL_BACKCAST|v2.1-shrink</t>
  </si>
  <si>
    <t>20251111|Дніпро|HISTORICAL_BACKCAST|v2.1-shrink</t>
  </si>
  <si>
    <t>20251111|Кривий Ріг|HISTORICAL_BACKCAST|v2.1-shrink</t>
  </si>
  <si>
    <t>20251112|Київ|HISTORICAL_BACKCAST|v2.1-shrink</t>
  </si>
  <si>
    <t>Балістика: 1 епізод(и); Іскандер-М (ймовірно)</t>
  </si>
  <si>
    <t>20251112|Одеса|HISTORICAL_BACKCAST|v2.1-shrink</t>
  </si>
  <si>
    <t>20251112|Дніпро|HISTORICAL_BACKCAST|v2.1-shrink</t>
  </si>
  <si>
    <t>20251112|Кривий Ріг|HISTORICAL_BACKCAST|v2.1-shrink</t>
  </si>
  <si>
    <t>20251113|Київ|HISTORICAL_BACKCAST|v2.1-shrink</t>
  </si>
  <si>
    <t>Понеділок/Вівторок/Середа • по 1 (нічия)</t>
  </si>
  <si>
    <t>20251113|Одеса|HISTORICAL_BACKCAST|v2.1-shrink</t>
  </si>
  <si>
    <t>20251113|Дніпро|HISTORICAL_BACKCAST|v2.1-shrink</t>
  </si>
  <si>
    <t>20251113|Кривий Ріг|HISTORICAL_BACKCAST|v2.1-shrink</t>
  </si>
  <si>
    <t>20251114|Київ|HISTORICAL_BACKCAST|v2.1-shrink</t>
  </si>
  <si>
    <t>20251114|Одеса|HISTORICAL_BACKCAST|v2.1-shrink</t>
  </si>
  <si>
    <t>20251114|Дніпро|HISTORICAL_BACKCAST|v2.1-shrink</t>
  </si>
  <si>
    <t>20251114|Кривий Ріг|HISTORICAL_BACKCAST|v2.1-shrink</t>
  </si>
  <si>
    <t>Четвер → П’ятниця</t>
  </si>
  <si>
    <t>20251115|Київ|HISTORICAL_BACKCAST|v2.1-shrink</t>
  </si>
  <si>
    <t>20251115|Одеса|HISTORICAL_BACKCAST|v2.1-shrink</t>
  </si>
  <si>
    <t>20251115|Дніпро|HISTORICAL_BACKCAST|v2.1-shrink</t>
  </si>
  <si>
    <t>20251115|Кривий Ріг|HISTORICAL_BACKCAST|v2.1-shrink</t>
  </si>
  <si>
    <t>20251116|Київ|HISTORICAL_BACKCAST|v2.1-shrink</t>
  </si>
  <si>
    <t>20251116|Одеса|HISTORICAL_BACKCAST|v2.1-shrink</t>
  </si>
  <si>
    <t>20251116|Дніпро|HISTORICAL_BACKCAST|v2.1-shrink</t>
  </si>
  <si>
    <t>20251116|Кривий Ріг|HISTORICAL_BACKCAST|v2.1-shrink</t>
  </si>
  <si>
    <t>20251117|Київ|HISTORICAL_BACKCAST|v2.1-shrink</t>
  </si>
  <si>
    <t>20251117|Одеса|HISTORICAL_BACKCAST|v2.1-shrink</t>
  </si>
  <si>
    <t>20251117|Дніпро|HISTORICAL_BACKCAST|v2.1-shrink</t>
  </si>
  <si>
    <t>20251117|Кривий Ріг|HISTORICAL_BACKCAST|v2.1-shrink</t>
  </si>
  <si>
    <t>20251118|Київ|HISTORICAL_BACKCAST|v2.1-shrink</t>
  </si>
  <si>
    <t>20251118|Одеса|HISTORICAL_BACKCAST|v2.1-shrink</t>
  </si>
  <si>
    <t>20251118|Дніпро|HISTORICAL_BACKCAST|v2.1-shrink</t>
  </si>
  <si>
    <t>20251118|Кривий Ріг|HISTORICAL_BACKCAST|v2.1-shrink</t>
  </si>
  <si>
    <t>20251119|Київ|HISTORICAL_BACKCAST|v2.1-shrink</t>
  </si>
  <si>
    <t>Понеділок/Середа • по 1 (нічия)</t>
  </si>
  <si>
    <t>20251119|Одеса|HISTORICAL_BACKCAST|v2.1-shrink</t>
  </si>
  <si>
    <t>20251119|Дніпро|HISTORICAL_BACKCAST|v2.1-shrink</t>
  </si>
  <si>
    <t>20251119|Кривий Ріг|HISTORICAL_BACKCAST|v2.1-shrink</t>
  </si>
  <si>
    <t>20251120|Київ|HISTORICAL_BACKCAST|v2.1-shrink</t>
  </si>
  <si>
    <t>20251120|Одеса|HISTORICAL_BACKCAST|v2.1-shrink</t>
  </si>
  <si>
    <t>20251120|Дніпро|HISTORICAL_BACKCAST|v2.1-shrink</t>
  </si>
  <si>
    <t>20251120|Кривий Ріг|HISTORICAL_BACKCAST|v2.1-shrink</t>
  </si>
  <si>
    <t>20251121|Київ|HISTORICAL_BACKCAST|v2.1-shrink</t>
  </si>
  <si>
    <t>20251121|Одеса|HISTORICAL_BACKCAST|v2.1-shrink</t>
  </si>
  <si>
    <t>20251121|Дніпро|HISTORICAL_BACKCAST|v2.1-shrink</t>
  </si>
  <si>
    <t>20251121|Кривий Ріг|HISTORICAL_BACKCAST|v2.1-shrink</t>
  </si>
  <si>
    <t>20251122|Київ|HISTORICAL_BACKCAST|v2.1-shrink</t>
  </si>
  <si>
    <t>Балістика: 1 attack-day</t>
  </si>
  <si>
    <t>Historical backcast fact reconciled 29.09.2026 after Odesa independent re-audit; prediction fields preserved.</t>
  </si>
  <si>
    <t>20251122|Одеса|HISTORICAL_BACKCAST|v2.1-shrink</t>
  </si>
  <si>
    <t>20251122|Дніпро|HISTORICAL_BACKCAST|v2.1-shrink</t>
  </si>
  <si>
    <t>20251122|Кривий Ріг|HISTORICAL_BACKCAST|v2.1-shrink</t>
  </si>
  <si>
    <t>20251123|Київ|HISTORICAL_BACKCAST|v2.1-shrink</t>
  </si>
  <si>
    <t>20251123|Одеса|HISTORICAL_BACKCAST|v2.1-shrink</t>
  </si>
  <si>
    <t>20251123|Дніпро|HISTORICAL_BACKCAST|v2.1-shrink</t>
  </si>
  <si>
    <t>20251123|Кривий Ріг|HISTORICAL_BACKCAST|v2.1-shrink</t>
  </si>
  <si>
    <t>20251124|Київ|HISTORICAL_BACKCAST|v2.1-shrink</t>
  </si>
  <si>
    <t>20251124|Одеса|HISTORICAL_BACKCAST|v2.1-shrink</t>
  </si>
  <si>
    <t>20251124|Дніпро|HISTORICAL_BACKCAST|v2.1-shrink</t>
  </si>
  <si>
    <t>20251124|Кривий Ріг|HISTORICAL_BACKCAST|v2.1-shrink</t>
  </si>
  <si>
    <t>20251125|Київ|HISTORICAL_BACKCAST|v2.1-shrink</t>
  </si>
  <si>
    <t>20251125|Одеса|HISTORICAL_BACKCAST|v2.1-shrink</t>
  </si>
  <si>
    <t>20251125|Дніпро|HISTORICAL_BACKCAST|v2.1-shrink</t>
  </si>
  <si>
    <t>20251125|Кривий Ріг|HISTORICAL_BACKCAST|v2.1-shrink</t>
  </si>
  <si>
    <t>20251126|Київ|HISTORICAL_BACKCAST|v2.1-shrink</t>
  </si>
  <si>
    <t>20251126|Одеса|HISTORICAL_BACKCAST|v2.1-shrink</t>
  </si>
  <si>
    <t>20251126|Дніпро|HISTORICAL_BACKCAST|v2.1-shrink</t>
  </si>
  <si>
    <t>20251126|Кривий Ріг|HISTORICAL_BACKCAST|v2.1-shrink</t>
  </si>
  <si>
    <t>20251127|Київ|HISTORICAL_BACKCAST|v2.1-shrink</t>
  </si>
  <si>
    <t>Балістика: 1 епізод(и); Іскандер-М</t>
  </si>
  <si>
    <t>20251127|Одеса|HISTORICAL_BACKCAST|v2.1-shrink</t>
  </si>
  <si>
    <t>20251127|Дніпро|HISTORICAL_BACKCAST|v2.1-shrink</t>
  </si>
  <si>
    <t>20251127|Кривий Ріг|HISTORICAL_BACKCAST|v2.1-shrink</t>
  </si>
  <si>
    <t>20251128|Київ|HISTORICAL_BACKCAST|v2.1-shrink</t>
  </si>
  <si>
    <t>Понеділок/Середа/Четвер • по 1 (нічия)</t>
  </si>
  <si>
    <t>20251128|Одеса|HISTORICAL_BACKCAST|v2.1-shrink</t>
  </si>
  <si>
    <t>20251128|Дніпро|HISTORICAL_BACKCAST|v2.1-shrink</t>
  </si>
  <si>
    <t>20251128|Кривий Ріг|HISTORICAL_BACKCAST|v2.1-shrink</t>
  </si>
  <si>
    <t>20251129|Київ|HISTORICAL_BACKCAST|v2.1-shrink</t>
  </si>
  <si>
    <t>20251129|Одеса|HISTORICAL_BACKCAST|v2.1-shrink</t>
  </si>
  <si>
    <t>20251129|Дніпро|HISTORICAL_BACKCAST|v2.1-shrink</t>
  </si>
  <si>
    <t>20251129|Кривий Ріг|HISTORICAL_BACKCAST|v2.1-shrink</t>
  </si>
  <si>
    <t>П’ятниця/Субота • по 2 (нічия)</t>
  </si>
  <si>
    <t>20251130|Київ|HISTORICAL_BACKCAST|v2.1-shrink</t>
  </si>
  <si>
    <t>Понеділок/Середа/Четвер/Субота • по 1 (нічия)</t>
  </si>
  <si>
    <t>20251130|Одеса|HISTORICAL_BACKCAST|v2.1-shrink</t>
  </si>
  <si>
    <t>20251130|Дніпро|HISTORICAL_BACKCAST|v2.1-shrink</t>
  </si>
  <si>
    <t>20251130|Кривий Ріг|HISTORICAL_BACKCAST|v2.1-shrink</t>
  </si>
  <si>
    <t>20251201|Київ|HISTORICAL_BACKCAST|v2.1-shrink</t>
  </si>
  <si>
    <t>20251201|Одеса|HISTORICAL_BACKCAST|v2.1-shrink</t>
  </si>
  <si>
    <t>Балістика: 1 епізод(и); Балістична ракета — тип не уточнено</t>
  </si>
  <si>
    <t>20251201|Дніпро|HISTORICAL_BACKCAST|v2.1-shrink</t>
  </si>
  <si>
    <t>20251201|Кривий Ріг|HISTORICAL_BACKCAST|v2.1-shrink</t>
  </si>
  <si>
    <t>20251202|Київ|HISTORICAL_BACKCAST|v2.1-shrink</t>
  </si>
  <si>
    <t>20251202|Одеса|HISTORICAL_BACKCAST|v2.1-shrink</t>
  </si>
  <si>
    <t>Субота → Понеділок</t>
  </si>
  <si>
    <t>20251202|Дніпро|HISTORICAL_BACKCAST|v2.1-shrink</t>
  </si>
  <si>
    <t>20251202|Кривий Ріг|HISTORICAL_BACKCAST|v2.1-shrink</t>
  </si>
  <si>
    <t>20251203|Київ|HISTORICAL_BACKCAST|v2.1-shrink</t>
  </si>
  <si>
    <t>20251203|Одеса|HISTORICAL_BACKCAST|v2.1-shrink</t>
  </si>
  <si>
    <t>20251203|Дніпро|HISTORICAL_BACKCAST|v2.1-shrink</t>
  </si>
  <si>
    <t>Балістика: 1 епізод(и); Іскандер-М — попередньо</t>
  </si>
  <si>
    <t>20251203|Кривий Ріг|HISTORICAL_BACKCAST|v2.1-shrink</t>
  </si>
  <si>
    <t>20251204|Київ|HISTORICAL_BACKCAST|v2.1-shrink</t>
  </si>
  <si>
    <t>20251204|Одеса|HISTORICAL_BACKCAST|v2.1-shrink</t>
  </si>
  <si>
    <t>20251204|Дніпро|HISTORICAL_BACKCAST|v2.1-shrink</t>
  </si>
  <si>
    <t>Неділя → Середа</t>
  </si>
  <si>
    <t>20251204|Кривий Ріг|HISTORICAL_BACKCAST|v2.1-shrink</t>
  </si>
  <si>
    <t>20251205|Київ|HISTORICAL_BACKCAST|v2.1-shrink</t>
  </si>
  <si>
    <t>20251205|Одеса|HISTORICAL_BACKCAST|v2.1-shrink</t>
  </si>
  <si>
    <t>20251205|Дніпро|HISTORICAL_BACKCAST|v2.1-shrink</t>
  </si>
  <si>
    <t>20251205|Кривий Ріг|HISTORICAL_BACKCAST|v2.1-shrink</t>
  </si>
  <si>
    <t>Балістика: 1 епізод(и); Кинджал + Іскандер-М/KN-23 + крилаті ракети</t>
  </si>
  <si>
    <t>20251206|Київ|HISTORICAL_BACKCAST|v2.1-shrink</t>
  </si>
  <si>
    <t>20251206|Одеса|HISTORICAL_BACKCAST|v2.1-shrink</t>
  </si>
  <si>
    <t>Балістика: 1 епізод(и); Іскандер-М/KN-23 — локальний subtype не рознесено</t>
  </si>
  <si>
    <t>20251206|Дніпро|HISTORICAL_BACKCAST|v2.1-shrink</t>
  </si>
  <si>
    <t>20251206|Кривий Ріг|HISTORICAL_BACKCAST|v2.1-shrink</t>
  </si>
  <si>
    <t>20251207|Київ|HISTORICAL_BACKCAST|v2.1-shrink</t>
  </si>
  <si>
    <t>Вівторок → Субота</t>
  </si>
  <si>
    <t>20251207|Одеса|HISTORICAL_BACKCAST|v2.1-shrink</t>
  </si>
  <si>
    <t>20251207|Дніпро|HISTORICAL_BACKCAST|v2.1-shrink</t>
  </si>
  <si>
    <t>20251207|Кривий Ріг|HISTORICAL_BACKCAST|v2.1-shrink</t>
  </si>
  <si>
    <t>20251208|Київ|HISTORICAL_BACKCAST|v2.1-shrink</t>
  </si>
  <si>
    <t>20251208|Одеса|HISTORICAL_BACKCAST|v2.1-shrink</t>
  </si>
  <si>
    <t>20251208|Дніпро|HISTORICAL_BACKCAST|v2.1-shrink</t>
  </si>
  <si>
    <t>20251208|Кривий Ріг|HISTORICAL_BACKCAST|v2.1-shrink</t>
  </si>
  <si>
    <t>20251209|Київ|HISTORICAL_BACKCAST|v2.1-shrink</t>
  </si>
  <si>
    <t>20251209|Одеса|HISTORICAL_BACKCAST|v2.1-shrink</t>
  </si>
  <si>
    <t>20251209|Дніпро|HISTORICAL_BACKCAST|v2.1-shrink</t>
  </si>
  <si>
    <t>20251209|Кривий Ріг|HISTORICAL_BACKCAST|v2.1-shrink</t>
  </si>
  <si>
    <t>20251210|Київ|HISTORICAL_BACKCAST|v2.1-shrink</t>
  </si>
  <si>
    <t>20251210|Одеса|HISTORICAL_BACKCAST|v2.1-shrink</t>
  </si>
  <si>
    <t>20251210|Дніпро|HISTORICAL_BACKCAST|v2.1-shrink</t>
  </si>
  <si>
    <t>20251210|Кривий Ріг|HISTORICAL_BACKCAST|v2.1-shrink</t>
  </si>
  <si>
    <t>20251211|Київ|HISTORICAL_BACKCAST|v2.1-shrink</t>
  </si>
  <si>
    <t>20251211|Одеса|HISTORICAL_BACKCAST|v2.1-shrink</t>
  </si>
  <si>
    <t>20251211|Дніпро|HISTORICAL_BACKCAST|v2.1-shrink</t>
  </si>
  <si>
    <t>20251211|Кривий Ріг|HISTORICAL_BACKCAST|v2.1-shrink</t>
  </si>
  <si>
    <t>20251212|Київ|HISTORICAL_BACKCAST|v2.1-shrink</t>
  </si>
  <si>
    <t>20251212|Одеса|HISTORICAL_BACKCAST|v2.1-shrink</t>
  </si>
  <si>
    <t>20251212|Дніпро|HISTORICAL_BACKCAST|v2.1-shrink</t>
  </si>
  <si>
    <t>20251212|Кривий Ріг|HISTORICAL_BACKCAST|v2.1-shrink</t>
  </si>
  <si>
    <t>20251213|Київ|HISTORICAL_BACKCAST|v2.1-shrink</t>
  </si>
  <si>
    <t>20251213|Одеса|HISTORICAL_BACKCAST|v2.1-shrink</t>
  </si>
  <si>
    <t>20251213|Дніпро|HISTORICAL_BACKCAST|v2.1-shrink</t>
  </si>
  <si>
    <t>20251213|Кривий Ріг|HISTORICAL_BACKCAST|v2.1-shrink</t>
  </si>
  <si>
    <t>20251214|Київ|HISTORICAL_BACKCAST|v2.1-shrink</t>
  </si>
  <si>
    <t>20251214|Одеса|HISTORICAL_BACKCAST|v2.1-shrink</t>
  </si>
  <si>
    <t>20251214|Дніпро|HISTORICAL_BACKCAST|v2.1-shrink</t>
  </si>
  <si>
    <t>20251214|Кривий Ріг|HISTORICAL_BACKCAST|v2.1-shrink</t>
  </si>
  <si>
    <t>20251215|Київ|HISTORICAL_BACKCAST|v2.1-shrink</t>
  </si>
  <si>
    <t>20251215|Одеса|HISTORICAL_BACKCAST|v2.1-shrink</t>
  </si>
  <si>
    <t>20251215|Дніпро|HISTORICAL_BACKCAST|v2.1-shrink</t>
  </si>
  <si>
    <t>20251215|Кривий Ріг|HISTORICAL_BACKCAST|v2.1-shrink</t>
  </si>
  <si>
    <t>20251216|Київ|HISTORICAL_BACKCAST|v2.1-shrink</t>
  </si>
  <si>
    <t>20251216|Одеса|HISTORICAL_BACKCAST|v2.1-shrink</t>
  </si>
  <si>
    <t>20251216|Дніпро|HISTORICAL_BACKCAST|v2.1-shrink</t>
  </si>
  <si>
    <t>20251216|Кривий Ріг|HISTORICAL_BACKCAST|v2.1-shrink</t>
  </si>
  <si>
    <t>20251217|Київ|HISTORICAL_BACKCAST|v2.1-shrink</t>
  </si>
  <si>
    <t>20251217|Одеса|HISTORICAL_BACKCAST|v2.1-shrink</t>
  </si>
  <si>
    <t>20251217|Дніпро|HISTORICAL_BACKCAST|v2.1-shrink</t>
  </si>
  <si>
    <t>20251217|Кривий Ріг|HISTORICAL_BACKCAST|v2.1-shrink</t>
  </si>
  <si>
    <t>20251218|Київ|HISTORICAL_BACKCAST|v2.1-shrink</t>
  </si>
  <si>
    <t>20251218|Одеса|HISTORICAL_BACKCAST|v2.1-shrink</t>
  </si>
  <si>
    <t>20251218|Дніпро|HISTORICAL_BACKCAST|v2.1-shrink</t>
  </si>
  <si>
    <t>20251218|Кривий Ріг|HISTORICAL_BACKCAST|v2.1-shrink</t>
  </si>
  <si>
    <t>20251219|Київ|HISTORICAL_BACKCAST|v2.1-shrink</t>
  </si>
  <si>
    <t>20251219|Одеса|HISTORICAL_BACKCAST|v2.1-shrink</t>
  </si>
  <si>
    <t>20251219|Дніпро|HISTORICAL_BACKCAST|v2.1-shrink</t>
  </si>
  <si>
    <t>20251219|Кривий Ріг|HISTORICAL_BACKCAST|v2.1-shrink</t>
  </si>
  <si>
    <t>20251220|Київ|HISTORICAL_BACKCAST|v2.1-shrink</t>
  </si>
  <si>
    <t>20251220|Одеса|HISTORICAL_BACKCAST|v2.1-shrink</t>
  </si>
  <si>
    <t>20251220|Дніпро|HISTORICAL_BACKCAST|v2.1-shrink</t>
  </si>
  <si>
    <t>20251220|Кривий Ріг|HISTORICAL_BACKCAST|v2.1-shrink</t>
  </si>
  <si>
    <t>Вівторок/П’ятниця/Субота • по 1 (нічия)</t>
  </si>
  <si>
    <t>20251221|Київ|HISTORICAL_BACKCAST|v2.1-shrink</t>
  </si>
  <si>
    <t>20251221|Одеса|HISTORICAL_BACKCAST|v2.1-shrink</t>
  </si>
  <si>
    <t>20251221|Дніпро|HISTORICAL_BACKCAST|v2.1-shrink</t>
  </si>
  <si>
    <t>20251221|Кривий Ріг|HISTORICAL_BACKCAST|v2.1-shrink</t>
  </si>
  <si>
    <t>20251222|Київ|HISTORICAL_BACKCAST|v2.1-shrink</t>
  </si>
  <si>
    <t>20251222|Одеса|HISTORICAL_BACKCAST|v2.1-shrink</t>
  </si>
  <si>
    <t>20251222|Дніпро|HISTORICAL_BACKCAST|v2.1-shrink</t>
  </si>
  <si>
    <t>20251222|Кривий Ріг|HISTORICAL_BACKCAST|v2.1-shrink</t>
  </si>
  <si>
    <t>20251223|Київ|HISTORICAL_BACKCAST|v2.1-shrink</t>
  </si>
  <si>
    <t>20251223|Одеса|HISTORICAL_BACKCAST|v2.1-shrink</t>
  </si>
  <si>
    <t>20251223|Дніпро|HISTORICAL_BACKCAST|v2.1-shrink</t>
  </si>
  <si>
    <t>20251223|Кривий Ріг|HISTORICAL_BACKCAST|v2.1-shrink</t>
  </si>
  <si>
    <t>20251224|Київ|HISTORICAL_BACKCAST|v2.1-shrink</t>
  </si>
  <si>
    <t>20251224|Одеса|HISTORICAL_BACKCAST|v2.1-shrink</t>
  </si>
  <si>
    <t>20251224|Дніпро|HISTORICAL_BACKCAST|v2.1-shrink</t>
  </si>
  <si>
    <t>20251224|Кривий Ріг|HISTORICAL_BACKCAST|v2.1-shrink</t>
  </si>
  <si>
    <t>20251225|Київ|HISTORICAL_BACKCAST|v2.1-shrink</t>
  </si>
  <si>
    <t>20251225|Одеса|HISTORICAL_BACKCAST|v2.1-shrink</t>
  </si>
  <si>
    <t>20251225|Дніпро|HISTORICAL_BACKCAST|v2.1-shrink</t>
  </si>
  <si>
    <t>20251225|Кривий Ріг|HISTORICAL_BACKCAST|v2.1-shrink</t>
  </si>
  <si>
    <t>20251226|Київ|HISTORICAL_BACKCAST|v2.1-shrink</t>
  </si>
  <si>
    <t>20251226|Одеса|HISTORICAL_BACKCAST|v2.1-shrink</t>
  </si>
  <si>
    <t>20251226|Дніпро|HISTORICAL_BACKCAST|v2.1-shrink</t>
  </si>
  <si>
    <t>20251226|Кривий Ріг|HISTORICAL_BACKCAST|v2.1-shrink</t>
  </si>
  <si>
    <t>20251227|Київ|HISTORICAL_BACKCAST|v2.1-shrink</t>
  </si>
  <si>
    <t>20251227|Одеса|HISTORICAL_BACKCAST|v2.1-shrink</t>
  </si>
  <si>
    <t>20251227|Дніпро|HISTORICAL_BACKCAST|v2.1-shrink</t>
  </si>
  <si>
    <t>20251227|Кривий Ріг|HISTORICAL_BACKCAST|v2.1-shrink</t>
  </si>
  <si>
    <t>20251228|Київ|HISTORICAL_BACKCAST|v2.1-shrink</t>
  </si>
  <si>
    <t>20251228|Одеса|HISTORICAL_BACKCAST|v2.1-shrink</t>
  </si>
  <si>
    <t>20251228|Дніпро|HISTORICAL_BACKCAST|v2.1-shrink</t>
  </si>
  <si>
    <t>20251228|Кривий Ріг|HISTORICAL_BACKCAST|v2.1-shrink</t>
  </si>
  <si>
    <t>20251229|Київ|HISTORICAL_BACKCAST|v2.1-shrink</t>
  </si>
  <si>
    <t>20251229|Одеса|HISTORICAL_BACKCAST|v2.1-shrink</t>
  </si>
  <si>
    <t>20251229|Дніпро|HISTORICAL_BACKCAST|v2.1-shrink</t>
  </si>
  <si>
    <t>20251229|Кривий Ріг|HISTORICAL_BACKCAST|v2.1-shrink</t>
  </si>
  <si>
    <t>20251230|Київ|HISTORICAL_BACKCAST|v2.1-shrink</t>
  </si>
  <si>
    <t>20251230|Одеса|HISTORICAL_BACKCAST|v2.1-shrink</t>
  </si>
  <si>
    <t>20251230|Дніпро|HISTORICAL_BACKCAST|v2.1-shrink</t>
  </si>
  <si>
    <t>20251230|Кривий Ріг|HISTORICAL_BACKCAST|v2.1-shrink</t>
  </si>
  <si>
    <t>20251231|Київ|HISTORICAL_BACKCAST|v2.1-shrink</t>
  </si>
  <si>
    <t>20251231|Одеса|HISTORICAL_BACKCAST|v2.1-shrink</t>
  </si>
  <si>
    <t>20251231|Дніпро|HISTORICAL_BACKCAST|v2.1-shrink</t>
  </si>
  <si>
    <t>20251231|Кривий Ріг|HISTORICAL_BACKCAST|v2.1-shrink</t>
  </si>
  <si>
    <t>20260101|Київ|HISTORICAL_BACKCAST|v2.1-shrink</t>
  </si>
  <si>
    <t>20260101|Одеса|HISTORICAL_BACKCAST|v2.1-shrink</t>
  </si>
  <si>
    <t>20260101|Дніпро|HISTORICAL_BACKCAST|v2.1-shrink</t>
  </si>
  <si>
    <t>20260101|Кривий Ріг|HISTORICAL_BACKCAST|v2.1-shrink</t>
  </si>
  <si>
    <t>20260102|Київ|HISTORICAL_BACKCAST|v2.1-shrink</t>
  </si>
  <si>
    <t>20260102|Одеса|HISTORICAL_BACKCAST|v2.1-shrink</t>
  </si>
  <si>
    <t>20260102|Дніпро|HISTORICAL_BACKCAST|v2.1-shrink</t>
  </si>
  <si>
    <t>20260102|Кривий Ріг|HISTORICAL_BACKCAST|v2.1-shrink</t>
  </si>
  <si>
    <t>20260103|Київ|HISTORICAL_BACKCAST|v2.1-shrink</t>
  </si>
  <si>
    <t>20260103|Одеса|HISTORICAL_BACKCAST|v2.1-shrink</t>
  </si>
  <si>
    <t>20260103|Дніпро|HISTORICAL_BACKCAST|v2.1-shrink</t>
  </si>
  <si>
    <t>20260103|Кривий Ріг|HISTORICAL_BACKCAST|v2.1-shrink</t>
  </si>
  <si>
    <t>20260104|Київ|HISTORICAL_BACKCAST|v2.1-shrink</t>
  </si>
  <si>
    <t>20260104|Одеса|HISTORICAL_BACKCAST|v2.1-shrink</t>
  </si>
  <si>
    <t>20260104|Дніпро|HISTORICAL_BACKCAST|v2.1-shrink</t>
  </si>
  <si>
    <t>20260104|Кривий Ріг|HISTORICAL_BACKCAST|v2.1-shrink</t>
  </si>
  <si>
    <t>20260105|Київ|HISTORICAL_BACKCAST|v2.1-shrink</t>
  </si>
  <si>
    <t>20260105|Одеса|HISTORICAL_BACKCAST|v2.1-shrink</t>
  </si>
  <si>
    <t>20260105|Дніпро|HISTORICAL_BACKCAST|v2.1-shrink</t>
  </si>
  <si>
    <t>20260105|Кривий Ріг|HISTORICAL_BACKCAST|v2.1-shrink</t>
  </si>
  <si>
    <t>20260106|Київ|HISTORICAL_BACKCAST|v2.1-shrink</t>
  </si>
  <si>
    <t>20260106|Одеса|HISTORICAL_BACKCAST|v2.1-shrink</t>
  </si>
  <si>
    <t>20260106|Дніпро|HISTORICAL_BACKCAST|v2.1-shrink</t>
  </si>
  <si>
    <t>20260106|Кривий Ріг|HISTORICAL_BACKCAST|v2.1-shrink</t>
  </si>
  <si>
    <t>20260107|Київ|HISTORICAL_BACKCAST|v2.1-shrink</t>
  </si>
  <si>
    <t>20260107|Одеса|HISTORICAL_BACKCAST|v2.1-shrink</t>
  </si>
  <si>
    <t>20260107|Дніпро|HISTORICAL_BACKCAST|v2.1-shrink</t>
  </si>
  <si>
    <t>20260107|Кривий Ріг|HISTORICAL_BACKCAST|v2.1-shrink</t>
  </si>
  <si>
    <t>20260108|Київ|HISTORICAL_BACKCAST|v2.1-shrink</t>
  </si>
  <si>
    <t>20260108|Одеса|HISTORICAL_BACKCAST|v2.1-shrink</t>
  </si>
  <si>
    <t>20260108|Дніпро|HISTORICAL_BACKCAST|v2.1-shrink</t>
  </si>
  <si>
    <t>20260108|Кривий Ріг|HISTORICAL_BACKCAST|v2.1-shrink</t>
  </si>
  <si>
    <t>20260109|Київ|HISTORICAL_BACKCAST|v2.1-shrink</t>
  </si>
  <si>
    <t>20260109|Одеса|HISTORICAL_BACKCAST|v2.1-shrink</t>
  </si>
  <si>
    <t>20260109|Дніпро|HISTORICAL_BACKCAST|v2.1-shrink</t>
  </si>
  <si>
    <t>Середа/Четвер • по 1 (нічия)</t>
  </si>
  <si>
    <t>20260109|Кривий Ріг|HISTORICAL_BACKCAST|v2.1-shrink</t>
  </si>
  <si>
    <t>20260110|Київ|HISTORICAL_BACKCAST|v2.1-shrink</t>
  </si>
  <si>
    <t>20260110|Одеса|HISTORICAL_BACKCAST|v2.1-shrink</t>
  </si>
  <si>
    <t>20260110|Дніпро|HISTORICAL_BACKCAST|v2.1-shrink</t>
  </si>
  <si>
    <t>20260110|Кривий Ріг|HISTORICAL_BACKCAST|v2.1-shrink</t>
  </si>
  <si>
    <t>20260111|Київ|HISTORICAL_BACKCAST|v2.1-shrink</t>
  </si>
  <si>
    <t>20260111|Одеса|HISTORICAL_BACKCAST|v2.1-shrink</t>
  </si>
  <si>
    <t>20260111|Дніпро|HISTORICAL_BACKCAST|v2.1-shrink</t>
  </si>
  <si>
    <t>20260111|Кривий Ріг|HISTORICAL_BACKCAST|v2.1-shrink</t>
  </si>
  <si>
    <t>20260112|Київ|HISTORICAL_BACKCAST|v2.1-shrink</t>
  </si>
  <si>
    <t>20260112|Одеса|HISTORICAL_BACKCAST|v2.1-shrink</t>
  </si>
  <si>
    <t>20260112|Дніпро|HISTORICAL_BACKCAST|v2.1-shrink</t>
  </si>
  <si>
    <t>20260112|Кривий Ріг|HISTORICAL_BACKCAST|v2.1-shrink</t>
  </si>
  <si>
    <t>Балістика: 1 епізод(и); Балістичні ракети</t>
  </si>
  <si>
    <t>20260113|Київ|HISTORICAL_BACKCAST|v2.1-shrink</t>
  </si>
  <si>
    <t>20260113|Одеса|HISTORICAL_BACKCAST|v2.1-shrink</t>
  </si>
  <si>
    <t>20260113|Дніпро|HISTORICAL_BACKCAST|v2.1-shrink</t>
  </si>
  <si>
    <t>20260113|Кривий Ріг|HISTORICAL_BACKCAST|v2.1-shrink</t>
  </si>
  <si>
    <t>Вівторок/Субота • по 2 (нічия)</t>
  </si>
  <si>
    <t>20260114|Київ|HISTORICAL_BACKCAST|v2.1-shrink</t>
  </si>
  <si>
    <t>20260114|Одеса|HISTORICAL_BACKCAST|v2.1-shrink</t>
  </si>
  <si>
    <t>20260114|Дніпро|HISTORICAL_BACKCAST|v2.1-shrink</t>
  </si>
  <si>
    <t>20260114|Кривий Ріг|HISTORICAL_BACKCAST|v2.1-shrink</t>
  </si>
  <si>
    <t>20260115|Київ|HISTORICAL_BACKCAST|v2.1-shrink</t>
  </si>
  <si>
    <t>Балістика: 1 епізод(и); Балістична ракета — тип не уточнений</t>
  </si>
  <si>
    <t>20260115|Одеса|HISTORICAL_BACKCAST|v2.1-shrink</t>
  </si>
  <si>
    <t>20260115|Дніпро|HISTORICAL_BACKCAST|v2.1-shrink</t>
  </si>
  <si>
    <t>20260115|Кривий Ріг|HISTORICAL_BACKCAST|v2.1-shrink</t>
  </si>
  <si>
    <t>20260116|Київ|HISTORICAL_BACKCAST|v2.1-shrink</t>
  </si>
  <si>
    <t>20260116|Одеса|HISTORICAL_BACKCAST|v2.1-shrink</t>
  </si>
  <si>
    <t>20260116|Дніпро|HISTORICAL_BACKCAST|v2.1-shrink</t>
  </si>
  <si>
    <t>20260116|Кривий Ріг|HISTORICAL_BACKCAST|v2.1-shrink</t>
  </si>
  <si>
    <t>20260117|Київ|HISTORICAL_BACKCAST|v2.1-shrink</t>
  </si>
  <si>
    <t>20260117|Одеса|HISTORICAL_BACKCAST|v2.1-shrink</t>
  </si>
  <si>
    <t>20260117|Дніпро|HISTORICAL_BACKCAST|v2.1-shrink</t>
  </si>
  <si>
    <t>20260117|Кривий Ріг|HISTORICAL_BACKCAST|v2.1-shrink</t>
  </si>
  <si>
    <t>20260118|Київ|HISTORICAL_BACKCAST|v2.1-shrink</t>
  </si>
  <si>
    <t>20260118|Одеса|HISTORICAL_BACKCAST|v2.1-shrink</t>
  </si>
  <si>
    <t>20260118|Дніпро|HISTORICAL_BACKCAST|v2.1-shrink</t>
  </si>
  <si>
    <t>20260118|Кривий Ріг|HISTORICAL_BACKCAST|v2.1-shrink</t>
  </si>
  <si>
    <t>20260119|Київ|HISTORICAL_BACKCAST|v2.1-shrink</t>
  </si>
  <si>
    <t>20260119|Одеса|HISTORICAL_BACKCAST|v2.1-shrink</t>
  </si>
  <si>
    <t>20260119|Дніпро|HISTORICAL_BACKCAST|v2.1-shrink</t>
  </si>
  <si>
    <t>20260119|Кривий Ріг|HISTORICAL_BACKCAST|v2.1-shrink</t>
  </si>
  <si>
    <t>20260120|Київ|HISTORICAL_BACKCAST|v2.1-shrink</t>
  </si>
  <si>
    <t>20260120|Одеса|HISTORICAL_BACKCAST|v2.1-shrink</t>
  </si>
  <si>
    <t>20260120|Дніпро|HISTORICAL_BACKCAST|v2.1-shrink</t>
  </si>
  <si>
    <t>20260120|Кривий Ріг|HISTORICAL_BACKCAST|v2.1-shrink</t>
  </si>
  <si>
    <t>20260121|Київ|HISTORICAL_BACKCAST|v2.1-shrink</t>
  </si>
  <si>
    <t>20260121|Одеса|HISTORICAL_BACKCAST|v2.1-shrink</t>
  </si>
  <si>
    <t>20260121|Дніпро|HISTORICAL_BACKCAST|v2.1-shrink</t>
  </si>
  <si>
    <t>20260121|Кривий Ріг|HISTORICAL_BACKCAST|v2.1-shrink</t>
  </si>
  <si>
    <t>20260122|Київ|HISTORICAL_BACKCAST|v2.1-shrink</t>
  </si>
  <si>
    <t>20260122|Одеса|HISTORICAL_BACKCAST|v2.1-shrink</t>
  </si>
  <si>
    <t>20260122|Дніпро|HISTORICAL_BACKCAST|v2.1-shrink</t>
  </si>
  <si>
    <t>20260122|Кривий Ріг|HISTORICAL_BACKCAST|v2.1-shrink</t>
  </si>
  <si>
    <t>20260123|Київ|HISTORICAL_BACKCAST|v2.1-shrink</t>
  </si>
  <si>
    <t>20260123|Одеса|HISTORICAL_BACKCAST|v2.1-shrink</t>
  </si>
  <si>
    <t>20260123|Дніпро|HISTORICAL_BACKCAST|v2.1-shrink</t>
  </si>
  <si>
    <t>Середа/Четвер • по 2 (нічия)</t>
  </si>
  <si>
    <t>20260123|Кривий Ріг|HISTORICAL_BACKCAST|v2.1-shrink</t>
  </si>
  <si>
    <t>20260124|Київ|HISTORICAL_BACKCAST|v2.1-shrink</t>
  </si>
  <si>
    <t>20260124|Одеса|HISTORICAL_BACKCAST|v2.1-shrink</t>
  </si>
  <si>
    <t>20260124|Дніпро|HISTORICAL_BACKCAST|v2.1-shrink</t>
  </si>
  <si>
    <t>20260124|Кривий Ріг|HISTORICAL_BACKCAST|v2.1-shrink</t>
  </si>
  <si>
    <t>20260125|Київ|HISTORICAL_BACKCAST|v2.1-shrink</t>
  </si>
  <si>
    <t>20260125|Одеса|HISTORICAL_BACKCAST|v2.1-shrink</t>
  </si>
  <si>
    <t>20260125|Дніпро|HISTORICAL_BACKCAST|v2.1-shrink</t>
  </si>
  <si>
    <t>20260125|Кривий Ріг|HISTORICAL_BACKCAST|v2.1-shrink</t>
  </si>
  <si>
    <t>20260126|Київ|HISTORICAL_BACKCAST|v2.1-shrink</t>
  </si>
  <si>
    <t>20260126|Одеса|HISTORICAL_BACKCAST|v2.1-shrink</t>
  </si>
  <si>
    <t>20260126|Дніпро|HISTORICAL_BACKCAST|v2.1-shrink</t>
  </si>
  <si>
    <t>20260126|Кривий Ріг|HISTORICAL_BACKCAST|v2.1-shrink</t>
  </si>
  <si>
    <t>20260127|Київ|HISTORICAL_BACKCAST|v2.1-shrink</t>
  </si>
  <si>
    <t>20260127|Одеса|HISTORICAL_BACKCAST|v2.1-shrink</t>
  </si>
  <si>
    <t>20260127|Дніпро|HISTORICAL_BACKCAST|v2.1-shrink</t>
  </si>
  <si>
    <t>20260127|Кривий Ріг|HISTORICAL_BACKCAST|v2.1-shrink</t>
  </si>
  <si>
    <t>20260128|Київ|HISTORICAL_BACKCAST|v2.1-shrink</t>
  </si>
  <si>
    <t>20260128|Одеса|HISTORICAL_BACKCAST|v2.1-shrink</t>
  </si>
  <si>
    <t>20260128|Дніпро|HISTORICAL_BACKCAST|v2.1-shrink</t>
  </si>
  <si>
    <t>20260128|Кривий Ріг|HISTORICAL_BACKCAST|v2.1-shrink</t>
  </si>
  <si>
    <t>20260129|Київ|HISTORICAL_BACKCAST|v2.1-shrink</t>
  </si>
  <si>
    <t>20260129|Одеса|HISTORICAL_BACKCAST|v2.1-shrink</t>
  </si>
  <si>
    <t>20260129|Дніпро|HISTORICAL_BACKCAST|v2.1-shrink</t>
  </si>
  <si>
    <t>20260129|Кривий Ріг|HISTORICAL_BACKCAST|v2.1-shrink</t>
  </si>
  <si>
    <t>20260130|Київ|HISTORICAL_BACKCAST|v2.1-shrink</t>
  </si>
  <si>
    <t>20260130|Одеса|HISTORICAL_BACKCAST|v2.1-shrink</t>
  </si>
  <si>
    <t>20260130|Дніпро|HISTORICAL_BACKCAST|v2.1-shrink</t>
  </si>
  <si>
    <t>20260130|Кривий Ріг|HISTORICAL_BACKCAST|v2.1-shrink</t>
  </si>
  <si>
    <t>20260131|Київ|HISTORICAL_BACKCAST|v2.1-shrink</t>
  </si>
  <si>
    <t>20260131|Одеса|HISTORICAL_BACKCAST|v2.1-shrink</t>
  </si>
  <si>
    <t>20260131|Дніпро|HISTORICAL_BACKCAST|v2.1-shrink</t>
  </si>
  <si>
    <t>20260131|Кривий Ріг|HISTORICAL_BACKCAST|v2.1-shrink</t>
  </si>
  <si>
    <t>20260201|Київ|HISTORICAL_BACKCAST|v2.1-shrink</t>
  </si>
  <si>
    <t>Субота → П’ятниця</t>
  </si>
  <si>
    <t>20260201|Одеса|HISTORICAL_BACKCAST|v2.1-shrink</t>
  </si>
  <si>
    <t>20260201|Дніпро|HISTORICAL_BACKCAST|v2.1-shrink</t>
  </si>
  <si>
    <t>20260201|Кривий Ріг|HISTORICAL_BACKCAST|v2.1-shrink</t>
  </si>
  <si>
    <t>20260202|Київ|HISTORICAL_BACKCAST|v2.1-shrink</t>
  </si>
  <si>
    <t>20260202|Одеса|HISTORICAL_BACKCAST|v2.1-shrink</t>
  </si>
  <si>
    <t>20260202|Дніпро|HISTORICAL_BACKCAST|v2.1-shrink</t>
  </si>
  <si>
    <t>20260202|Кривий Ріг|HISTORICAL_BACKCAST|v2.1-shrink</t>
  </si>
  <si>
    <t>20260203|Київ|HISTORICAL_BACKCAST|v2.1-shrink</t>
  </si>
  <si>
    <t>20260203|Одеса|HISTORICAL_BACKCAST|v2.1-shrink</t>
  </si>
  <si>
    <t>20260203|Дніпро|HISTORICAL_BACKCAST|v2.1-shrink</t>
  </si>
  <si>
    <t>20260203|Кривий Ріг|HISTORICAL_BACKCAST|v2.1-shrink</t>
  </si>
  <si>
    <t>Субота → Вівторок</t>
  </si>
  <si>
    <t>20260204|Київ|HISTORICAL_BACKCAST|v2.1-shrink</t>
  </si>
  <si>
    <t>20260204|Одеса|HISTORICAL_BACKCAST|v2.1-shrink</t>
  </si>
  <si>
    <t>20260204|Дніпро|HISTORICAL_BACKCAST|v2.1-shrink</t>
  </si>
  <si>
    <t>20260204|Кривий Ріг|HISTORICAL_BACKCAST|v2.1-shrink</t>
  </si>
  <si>
    <t>20260205|Київ|HISTORICAL_BACKCAST|v2.1-shrink</t>
  </si>
  <si>
    <t>Середа/П’ятниця • по 2 (нічия)</t>
  </si>
  <si>
    <t>20260205|Одеса|HISTORICAL_BACKCAST|v2.1-shrink</t>
  </si>
  <si>
    <t>20260205|Дніпро|HISTORICAL_BACKCAST|v2.1-shrink</t>
  </si>
  <si>
    <t>20260205|Кривий Ріг|HISTORICAL_BACKCAST|v2.1-shrink</t>
  </si>
  <si>
    <t>20260206|Київ|HISTORICAL_BACKCAST|v2.1-shrink</t>
  </si>
  <si>
    <t>20260206|Одеса|HISTORICAL_BACKCAST|v2.1-shrink</t>
  </si>
  <si>
    <t>20260206|Дніпро|HISTORICAL_BACKCAST|v2.1-shrink</t>
  </si>
  <si>
    <t>20260206|Кривий Ріг|HISTORICAL_BACKCAST|v2.1-shrink</t>
  </si>
  <si>
    <t>20260207|Київ|HISTORICAL_BACKCAST|v2.1-shrink</t>
  </si>
  <si>
    <t>Субота → Середа</t>
  </si>
  <si>
    <t>20260207|Одеса|HISTORICAL_BACKCAST|v2.1-shrink</t>
  </si>
  <si>
    <t>20260207|Дніпро|HISTORICAL_BACKCAST|v2.1-shrink</t>
  </si>
  <si>
    <t>20260207|Кривий Ріг|HISTORICAL_BACKCAST|v2.1-shrink</t>
  </si>
  <si>
    <t>20260208|Київ|HISTORICAL_BACKCAST|v2.1-shrink</t>
  </si>
  <si>
    <t>20260208|Одеса|HISTORICAL_BACKCAST|v2.1-shrink</t>
  </si>
  <si>
    <t>20260208|Дніпро|HISTORICAL_BACKCAST|v2.1-shrink</t>
  </si>
  <si>
    <t>20260208|Кривий Ріг|HISTORICAL_BACKCAST|v2.1-shrink</t>
  </si>
  <si>
    <t>20260209|Київ|HISTORICAL_BACKCAST|v2.1-shrink</t>
  </si>
  <si>
    <t>20260209|Одеса|HISTORICAL_BACKCAST|v2.1-shrink</t>
  </si>
  <si>
    <t>20260209|Дніпро|HISTORICAL_BACKCAST|v2.1-shrink</t>
  </si>
  <si>
    <t>20260209|Кривий Ріг|HISTORICAL_BACKCAST|v2.1-shrink</t>
  </si>
  <si>
    <t>20260210|Київ|HISTORICAL_BACKCAST|v2.1-shrink</t>
  </si>
  <si>
    <t>20260210|Одеса|HISTORICAL_BACKCAST|v2.1-shrink</t>
  </si>
  <si>
    <t>20260210|Дніпро|HISTORICAL_BACKCAST|v2.1-shrink</t>
  </si>
  <si>
    <t>20260210|Кривий Ріг|HISTORICAL_BACKCAST|v2.1-shrink</t>
  </si>
  <si>
    <t>20260211|Київ|HISTORICAL_BACKCAST|v2.1-shrink</t>
  </si>
  <si>
    <t>20260211|Одеса|HISTORICAL_BACKCAST|v2.1-shrink</t>
  </si>
  <si>
    <t>20260211|Дніпро|HISTORICAL_BACKCAST|v2.1-shrink</t>
  </si>
  <si>
    <t>20260211|Кривий Ріг|HISTORICAL_BACKCAST|v2.1-shrink</t>
  </si>
  <si>
    <t>Балістика: 1 епізод(и); Іскандер-М/С-300</t>
  </si>
  <si>
    <t>20260212|Київ|HISTORICAL_BACKCAST|v2.1-shrink</t>
  </si>
  <si>
    <t>20260212|Одеса|HISTORICAL_BACKCAST|v2.1-shrink</t>
  </si>
  <si>
    <t>20260212|Дніпро|HISTORICAL_BACKCAST|v2.1-shrink</t>
  </si>
  <si>
    <t>20260212|Кривий Ріг|HISTORICAL_BACKCAST|v2.1-shrink</t>
  </si>
  <si>
    <t>20260213|Київ|HISTORICAL_BACKCAST|v2.1-shrink</t>
  </si>
  <si>
    <t>20260213|Одеса|HISTORICAL_BACKCAST|v2.1-shrink</t>
  </si>
  <si>
    <t>20260213|Дніпро|HISTORICAL_BACKCAST|v2.1-shrink</t>
  </si>
  <si>
    <t>20260213|Кривий Ріг|HISTORICAL_BACKCAST|v2.1-shrink</t>
  </si>
  <si>
    <t>20260214|Київ|HISTORICAL_BACKCAST|v2.1-shrink</t>
  </si>
  <si>
    <t>20260214|Одеса|HISTORICAL_BACKCAST|v2.1-shrink</t>
  </si>
  <si>
    <t>20260214|Дніпро|HISTORICAL_BACKCAST|v2.1-shrink</t>
  </si>
  <si>
    <t>20260214|Кривий Ріг|HISTORICAL_BACKCAST|v2.1-shrink</t>
  </si>
  <si>
    <t>20260215|Київ|HISTORICAL_BACKCAST|v2.1-shrink</t>
  </si>
  <si>
    <t>20260215|Одеса|HISTORICAL_BACKCAST|v2.1-shrink</t>
  </si>
  <si>
    <t>20260215|Дніпро|HISTORICAL_BACKCAST|v2.1-shrink</t>
  </si>
  <si>
    <t>20260215|Кривий Ріг|HISTORICAL_BACKCAST|v2.1-shrink</t>
  </si>
  <si>
    <t>20260216|Київ|HISTORICAL_BACKCAST|v2.1-shrink</t>
  </si>
  <si>
    <t>20260216|Одеса|HISTORICAL_BACKCAST|v2.1-shrink</t>
  </si>
  <si>
    <t>20260216|Дніпро|HISTORICAL_BACKCAST|v2.1-shrink</t>
  </si>
  <si>
    <t>20260216|Кривий Ріг|HISTORICAL_BACKCAST|v2.1-shrink</t>
  </si>
  <si>
    <t>20260217|Київ|HISTORICAL_BACKCAST|v2.1-shrink</t>
  </si>
  <si>
    <t>20260217|Одеса|HISTORICAL_BACKCAST|v2.1-shrink</t>
  </si>
  <si>
    <t>Балістика: 1 епізод(и); Іскандер-М — локальний розподіл не оприлюднений</t>
  </si>
  <si>
    <t>20260217|Дніпро|HISTORICAL_BACKCAST|v2.1-shrink</t>
  </si>
  <si>
    <t>20260217|Кривий Ріг|HISTORICAL_BACKCAST|v2.1-shrink</t>
  </si>
  <si>
    <t>20260218|Київ|HISTORICAL_BACKCAST|v2.1-shrink</t>
  </si>
  <si>
    <t>20260218|Одеса|HISTORICAL_BACKCAST|v2.1-shrink</t>
  </si>
  <si>
    <t>20260218|Дніпро|HISTORICAL_BACKCAST|v2.1-shrink</t>
  </si>
  <si>
    <t>20260218|Кривий Ріг|HISTORICAL_BACKCAST|v2.1-shrink</t>
  </si>
  <si>
    <t>20260219|Київ|HISTORICAL_BACKCAST|v2.1-shrink</t>
  </si>
  <si>
    <t>20260219|Одеса|HISTORICAL_BACKCAST|v2.1-shrink</t>
  </si>
  <si>
    <t>20260219|Дніпро|HISTORICAL_BACKCAST|v2.1-shrink</t>
  </si>
  <si>
    <t>20260219|Кривий Ріг|HISTORICAL_BACKCAST|v2.1-shrink</t>
  </si>
  <si>
    <t>20260220|Київ|HISTORICAL_BACKCAST|v2.1-shrink</t>
  </si>
  <si>
    <t>20260220|Одеса|HISTORICAL_BACKCAST|v2.1-shrink</t>
  </si>
  <si>
    <t>20260220|Дніпро|HISTORICAL_BACKCAST|v2.1-shrink</t>
  </si>
  <si>
    <t>20260220|Кривий Ріг|HISTORICAL_BACKCAST|v2.1-shrink</t>
  </si>
  <si>
    <t>20260221|Київ|HISTORICAL_BACKCAST|v2.1-shrink</t>
  </si>
  <si>
    <t>20260221|Одеса|HISTORICAL_BACKCAST|v2.1-shrink</t>
  </si>
  <si>
    <t>20260221|Дніпро|HISTORICAL_BACKCAST|v2.1-shrink</t>
  </si>
  <si>
    <t>20260221|Кривий Ріг|HISTORICAL_BACKCAST|v2.1-shrink</t>
  </si>
  <si>
    <t>20260222|Київ|HISTORICAL_BACKCAST|v2.1-shrink</t>
  </si>
  <si>
    <t>20260222|Одеса|HISTORICAL_BACKCAST|v2.1-shrink</t>
  </si>
  <si>
    <t>20260222|Дніпро|HISTORICAL_BACKCAST|v2.1-shrink</t>
  </si>
  <si>
    <t>20260222|Кривий Ріг|HISTORICAL_BACKCAST|v2.1-shrink</t>
  </si>
  <si>
    <t>20260223|Київ|HISTORICAL_BACKCAST|v2.1-shrink</t>
  </si>
  <si>
    <t>20260223|Одеса|HISTORICAL_BACKCAST|v2.1-shrink</t>
  </si>
  <si>
    <t>20260223|Дніпро|HISTORICAL_BACKCAST|v2.1-shrink</t>
  </si>
  <si>
    <t>20260223|Кривий Ріг|HISTORICAL_BACKCAST|v2.1-shrink</t>
  </si>
  <si>
    <t>20260224|Київ|HISTORICAL_BACKCAST|v2.1-shrink</t>
  </si>
  <si>
    <t>20260224|Одеса|HISTORICAL_BACKCAST|v2.1-shrink</t>
  </si>
  <si>
    <t>20260224|Дніпро|HISTORICAL_BACKCAST|v2.1-shrink</t>
  </si>
  <si>
    <t>20260224|Кривий Ріг|HISTORICAL_BACKCAST|v2.1-shrink</t>
  </si>
  <si>
    <t>20260225|Київ|HISTORICAL_BACKCAST|v2.1-shrink</t>
  </si>
  <si>
    <t>20260225|Одеса|HISTORICAL_BACKCAST|v2.1-shrink</t>
  </si>
  <si>
    <t>20260225|Дніпро|HISTORICAL_BACKCAST|v2.1-shrink</t>
  </si>
  <si>
    <t>20260225|Кривий Ріг|HISTORICAL_BACKCAST|v2.1-shrink</t>
  </si>
  <si>
    <t>20260226|Київ|HISTORICAL_BACKCAST|v2.1-shrink</t>
  </si>
  <si>
    <t>20260226|Одеса|HISTORICAL_BACKCAST|v2.1-shrink</t>
  </si>
  <si>
    <t>20260226|Дніпро|HISTORICAL_BACKCAST|v2.1-shrink</t>
  </si>
  <si>
    <t>20260226|Кривий Ріг|HISTORICAL_BACKCAST|v2.1-shrink</t>
  </si>
  <si>
    <t>20260227|Київ|HISTORICAL_BACKCAST|v2.1-shrink</t>
  </si>
  <si>
    <t>20260227|Одеса|HISTORICAL_BACKCAST|v2.1-shrink</t>
  </si>
  <si>
    <t>20260227|Дніпро|HISTORICAL_BACKCAST|v2.1-shrink</t>
  </si>
  <si>
    <t>20260227|Кривий Ріг|HISTORICAL_BACKCAST|v2.1-shrink</t>
  </si>
  <si>
    <t>20260228|Київ|HISTORICAL_BACKCAST|v2.1-shrink</t>
  </si>
  <si>
    <t>20260228|Одеса|HISTORICAL_BACKCAST|v2.1-shrink</t>
  </si>
  <si>
    <t>20260228|Дніпро|HISTORICAL_BACKCAST|v2.1-shrink</t>
  </si>
  <si>
    <t>20260228|Кривий Ріг|HISTORICAL_BACKCAST|v2.1-shrink</t>
  </si>
  <si>
    <t>20260301|Київ|HISTORICAL_BACKCAST|v2.1-shrink</t>
  </si>
  <si>
    <t>20260301|Одеса|HISTORICAL_BACKCAST|v2.1-shrink</t>
  </si>
  <si>
    <t>20260301|Дніпро|HISTORICAL_BACKCAST|v2.1-shrink</t>
  </si>
  <si>
    <t>20260301|Кривий Ріг|HISTORICAL_BACKCAST|v2.1-shrink</t>
  </si>
  <si>
    <t>20260302|Київ|HISTORICAL_BACKCAST|v2.1-shrink</t>
  </si>
  <si>
    <t>20260302|Одеса|HISTORICAL_BACKCAST|v2.1-shrink</t>
  </si>
  <si>
    <t>20260302|Дніпро|HISTORICAL_BACKCAST|v2.1-shrink</t>
  </si>
  <si>
    <t>20260302|Кривий Ріг|HISTORICAL_BACKCAST|v2.1-shrink</t>
  </si>
  <si>
    <t>20260303|Київ|HISTORICAL_BACKCAST|v2.1-shrink</t>
  </si>
  <si>
    <t>20260303|Одеса|HISTORICAL_BACKCAST|v2.1-shrink</t>
  </si>
  <si>
    <t>20260303|Дніпро|HISTORICAL_BACKCAST|v2.1-shrink</t>
  </si>
  <si>
    <t>20260303|Кривий Ріг|HISTORICAL_BACKCAST|v2.1-shrink</t>
  </si>
  <si>
    <t>20260304|Київ|HISTORICAL_BACKCAST|v2.1-shrink</t>
  </si>
  <si>
    <t>20260304|Одеса|HISTORICAL_BACKCAST|v2.1-shrink</t>
  </si>
  <si>
    <t>20260304|Дніпро|HISTORICAL_BACKCAST|v2.1-shrink</t>
  </si>
  <si>
    <t>20260304|Кривий Ріг|HISTORICAL_BACKCAST|v2.1-shrink</t>
  </si>
  <si>
    <t>20260305|Київ|HISTORICAL_BACKCAST|v2.1-shrink</t>
  </si>
  <si>
    <t>20260305|Одеса|HISTORICAL_BACKCAST|v2.1-shrink</t>
  </si>
  <si>
    <t>20260305|Дніпро|HISTORICAL_BACKCAST|v2.1-shrink</t>
  </si>
  <si>
    <t>20260305|Кривий Ріг|HISTORICAL_BACKCAST|v2.1-shrink</t>
  </si>
  <si>
    <t>20260306|Київ|HISTORICAL_BACKCAST|v2.1-shrink</t>
  </si>
  <si>
    <t>20260306|Одеса|HISTORICAL_BACKCAST|v2.1-shrink</t>
  </si>
  <si>
    <t>20260306|Дніпро|HISTORICAL_BACKCAST|v2.1-shrink</t>
  </si>
  <si>
    <t>20260306|Кривий Ріг|HISTORICAL_BACKCAST|v2.1-shrink</t>
  </si>
  <si>
    <t>20260307|Київ|HISTORICAL_BACKCAST|v2.1-shrink</t>
  </si>
  <si>
    <t>20260307|Одеса|HISTORICAL_BACKCAST|v2.1-shrink</t>
  </si>
  <si>
    <t>20260307|Дніпро|HISTORICAL_BACKCAST|v2.1-shrink</t>
  </si>
  <si>
    <t>20260307|Кривий Ріг|HISTORICAL_BACKCAST|v2.1-shrink</t>
  </si>
  <si>
    <t>20260308|Київ|HISTORICAL_BACKCAST|v2.1-shrink</t>
  </si>
  <si>
    <t>20260308|Одеса|HISTORICAL_BACKCAST|v2.1-shrink</t>
  </si>
  <si>
    <t>20260308|Дніпро|HISTORICAL_BACKCAST|v2.1-shrink</t>
  </si>
  <si>
    <t>20260308|Кривий Ріг|HISTORICAL_BACKCAST|v2.1-shrink</t>
  </si>
  <si>
    <t>20260309|Київ|HISTORICAL_BACKCAST|v2.1-shrink</t>
  </si>
  <si>
    <t>20260309|Одеса|HISTORICAL_BACKCAST|v2.1-shrink</t>
  </si>
  <si>
    <t>20260309|Дніпро|HISTORICAL_BACKCAST|v2.1-shrink</t>
  </si>
  <si>
    <t>20260309|Кривий Ріг|HISTORICAL_BACKCAST|v2.1-shrink</t>
  </si>
  <si>
    <t>20260310|Київ|HISTORICAL_BACKCAST|v2.1-shrink</t>
  </si>
  <si>
    <t>20260310|Одеса|HISTORICAL_BACKCAST|v2.1-shrink</t>
  </si>
  <si>
    <t>20260310|Дніпро|HISTORICAL_BACKCAST|v2.1-shrink</t>
  </si>
  <si>
    <t>20260310|Кривий Ріг|HISTORICAL_BACKCAST|v2.1-shrink</t>
  </si>
  <si>
    <t>20260311|Київ|HISTORICAL_BACKCAST|v2.1-shrink</t>
  </si>
  <si>
    <t>20260311|Одеса|HISTORICAL_BACKCAST|v2.1-shrink</t>
  </si>
  <si>
    <t>20260311|Дніпро|HISTORICAL_BACKCAST|v2.1-shrink</t>
  </si>
  <si>
    <t>20260311|Кривий Ріг|HISTORICAL_BACKCAST|v2.1-shrink</t>
  </si>
  <si>
    <t>20260312|Київ|HISTORICAL_BACKCAST|v2.1-shrink</t>
  </si>
  <si>
    <t>20260312|Одеса|HISTORICAL_BACKCAST|v2.1-shrink</t>
  </si>
  <si>
    <t>20260312|Дніпро|HISTORICAL_BACKCAST|v2.1-shrink</t>
  </si>
  <si>
    <t>20260312|Кривий Ріг|HISTORICAL_BACKCAST|v2.1-shrink</t>
  </si>
  <si>
    <t>20260313|Київ|HISTORICAL_BACKCAST|v2.1-shrink</t>
  </si>
  <si>
    <t>20260313|Одеса|HISTORICAL_BACKCAST|v2.1-shrink</t>
  </si>
  <si>
    <t>20260313|Дніпро|HISTORICAL_BACKCAST|v2.1-shrink</t>
  </si>
  <si>
    <t>20260313|Кривий Ріг|HISTORICAL_BACKCAST|v2.1-shrink</t>
  </si>
  <si>
    <t>20260314|Київ|HISTORICAL_BACKCAST|v2.1-shrink</t>
  </si>
  <si>
    <t>20260314|Одеса|HISTORICAL_BACKCAST|v2.1-shrink</t>
  </si>
  <si>
    <t>20260314|Дніпро|HISTORICAL_BACKCAST|v2.1-shrink</t>
  </si>
  <si>
    <t>20260314|Кривий Ріг|HISTORICAL_BACKCAST|v2.1-shrink</t>
  </si>
  <si>
    <t>20260315|Київ|HISTORICAL_BACKCAST|v2.1-shrink</t>
  </si>
  <si>
    <t>20260315|Одеса|HISTORICAL_BACKCAST|v2.1-shrink</t>
  </si>
  <si>
    <t>20260315|Дніпро|HISTORICAL_BACKCAST|v2.1-shrink</t>
  </si>
  <si>
    <t>20260315|Кривий Ріг|HISTORICAL_BACKCAST|v2.1-shrink</t>
  </si>
  <si>
    <t>20260316|Київ|HISTORICAL_BACKCAST|v2.1-shrink</t>
  </si>
  <si>
    <t>20260316|Одеса|HISTORICAL_BACKCAST|v2.1-shrink</t>
  </si>
  <si>
    <t>20260316|Дніпро|HISTORICAL_BACKCAST|v2.1-shrink</t>
  </si>
  <si>
    <t>20260316|Кривий Ріг|HISTORICAL_BACKCAST|v2.1-shrink</t>
  </si>
  <si>
    <t>20260317|Київ|HISTORICAL_BACKCAST|v2.1-shrink</t>
  </si>
  <si>
    <t>20260317|Одеса|HISTORICAL_BACKCAST|v2.1-shrink</t>
  </si>
  <si>
    <t>20260317|Дніпро|HISTORICAL_BACKCAST|v2.1-shrink</t>
  </si>
  <si>
    <t>20260317|Кривий Ріг|HISTORICAL_BACKCAST|v2.1-shrink</t>
  </si>
  <si>
    <t>20260318|Київ|HISTORICAL_BACKCAST|v2.1-shrink</t>
  </si>
  <si>
    <t>20260318|Одеса|HISTORICAL_BACKCAST|v2.1-shrink</t>
  </si>
  <si>
    <t>20260318|Дніпро|HISTORICAL_BACKCAST|v2.1-shrink</t>
  </si>
  <si>
    <t>20260318|Кривий Ріг|HISTORICAL_BACKCAST|v2.1-shrink</t>
  </si>
  <si>
    <t>20260319|Київ|HISTORICAL_BACKCAST|v2.1-shrink</t>
  </si>
  <si>
    <t>20260319|Одеса|HISTORICAL_BACKCAST|v2.1-shrink</t>
  </si>
  <si>
    <t>20260319|Дніпро|HISTORICAL_BACKCAST|v2.1-shrink</t>
  </si>
  <si>
    <t>20260319|Кривий Ріг|HISTORICAL_BACKCAST|v2.1-shrink</t>
  </si>
  <si>
    <t>20260320|Київ|HISTORICAL_BACKCAST|v2.1-shrink</t>
  </si>
  <si>
    <t>20260320|Одеса|HISTORICAL_BACKCAST|v2.1-shrink</t>
  </si>
  <si>
    <t>20260320|Дніпро|HISTORICAL_BACKCAST|v2.1-shrink</t>
  </si>
  <si>
    <t>20260320|Кривий Ріг|HISTORICAL_BACKCAST|v2.1-shrink</t>
  </si>
  <si>
    <t>20260321|Київ|HISTORICAL_BACKCAST|v2.1-shrink</t>
  </si>
  <si>
    <t>20260321|Одеса|HISTORICAL_BACKCAST|v2.1-shrink</t>
  </si>
  <si>
    <t>20260321|Дніпро|HISTORICAL_BACKCAST|v2.1-shrink</t>
  </si>
  <si>
    <t>20260321|Кривий Ріг|HISTORICAL_BACKCAST|v2.1-shrink</t>
  </si>
  <si>
    <t>20260322|Київ|HISTORICAL_BACKCAST|v2.1-shrink</t>
  </si>
  <si>
    <t>20260322|Одеса|HISTORICAL_BACKCAST|v2.1-shrink</t>
  </si>
  <si>
    <t>20260322|Дніпро|HISTORICAL_BACKCAST|v2.1-shrink</t>
  </si>
  <si>
    <t>20260322|Кривий Ріг|HISTORICAL_BACKCAST|v2.1-shrink</t>
  </si>
  <si>
    <t>20260323|Київ|HISTORICAL_BACKCAST|v2.1-shrink</t>
  </si>
  <si>
    <t>20260323|Одеса|HISTORICAL_BACKCAST|v2.1-shrink</t>
  </si>
  <si>
    <t>20260323|Дніпро|HISTORICAL_BACKCAST|v2.1-shrink</t>
  </si>
  <si>
    <t>20260323|Кривий Ріг|HISTORICAL_BACKCAST|v2.1-shrink</t>
  </si>
  <si>
    <t>20260324|Київ|HISTORICAL_BACKCAST|v2.1-shrink</t>
  </si>
  <si>
    <t>20260324|Одеса|HISTORICAL_BACKCAST|v2.1-shrink</t>
  </si>
  <si>
    <t>20260324|Дніпро|HISTORICAL_BACKCAST|v2.1-shrink</t>
  </si>
  <si>
    <t>20260324|Кривий Ріг|HISTORICAL_BACKCAST|v2.1-shrink</t>
  </si>
  <si>
    <t>20260325|Київ|HISTORICAL_BACKCAST|v2.1-shrink</t>
  </si>
  <si>
    <t>20260325|Одеса|HISTORICAL_BACKCAST|v2.1-shrink</t>
  </si>
  <si>
    <t>20260325|Дніпро|HISTORICAL_BACKCAST|v2.1-shrink</t>
  </si>
  <si>
    <t>20260325|Кривий Ріг|HISTORICAL_BACKCAST|v2.1-shrink</t>
  </si>
  <si>
    <t>20260326|Київ|HISTORICAL_BACKCAST|v2.1-shrink</t>
  </si>
  <si>
    <t>20260326|Одеса|HISTORICAL_BACKCAST|v2.1-shrink</t>
  </si>
  <si>
    <t>20260326|Дніпро|HISTORICAL_BACKCAST|v2.1-shrink</t>
  </si>
  <si>
    <t>20260326|Кривий Ріг|HISTORICAL_BACKCAST|v2.1-shrink</t>
  </si>
  <si>
    <t>20260327|Київ|HISTORICAL_BACKCAST|v2.1-shrink</t>
  </si>
  <si>
    <t>20260327|Одеса|HISTORICAL_BACKCAST|v2.1-shrink</t>
  </si>
  <si>
    <t>20260327|Дніпро|HISTORICAL_BACKCAST|v2.1-shrink</t>
  </si>
  <si>
    <t>20260327|Кривий Ріг|HISTORICAL_BACKCAST|v2.1-shrink</t>
  </si>
  <si>
    <t>20260328|Київ|HISTORICAL_BACKCAST|v2.1-shrink</t>
  </si>
  <si>
    <t>20260328|Одеса|HISTORICAL_BACKCAST|v2.1-shrink</t>
  </si>
  <si>
    <t>20260328|Дніпро|HISTORICAL_BACKCAST|v2.1-shrink</t>
  </si>
  <si>
    <t>20260328|Кривий Ріг|HISTORICAL_BACKCAST|v2.1-shrink</t>
  </si>
  <si>
    <t>20260329|Київ|HISTORICAL_BACKCAST|v2.1-shrink</t>
  </si>
  <si>
    <t>П’ятниця → Середа</t>
  </si>
  <si>
    <t>20260329|Одеса|HISTORICAL_BACKCAST|v2.1-shrink</t>
  </si>
  <si>
    <t>20260329|Дніпро|HISTORICAL_BACKCAST|v2.1-shrink</t>
  </si>
  <si>
    <t>20260329|Кривий Ріг|HISTORICAL_BACKCAST|v2.1-shrink</t>
  </si>
  <si>
    <t>20260330|Київ|HISTORICAL_BACKCAST|v2.1-shrink</t>
  </si>
  <si>
    <t>20260330|Одеса|HISTORICAL_BACKCAST|v2.1-shrink</t>
  </si>
  <si>
    <t>20260330|Дніпро|HISTORICAL_BACKCAST|v2.1-shrink</t>
  </si>
  <si>
    <t>20260330|Кривий Ріг|HISTORICAL_BACKCAST|v2.1-shrink</t>
  </si>
  <si>
    <t>20260331|Київ|HISTORICAL_BACKCAST|v2.1-shrink</t>
  </si>
  <si>
    <t>20260331|Одеса|HISTORICAL_BACKCAST|v2.1-shrink</t>
  </si>
  <si>
    <t>20260331|Дніпро|HISTORICAL_BACKCAST|v2.1-shrink</t>
  </si>
  <si>
    <t>20260331|Кривий Ріг|HISTORICAL_BACKCAST|v2.1-shrink</t>
  </si>
  <si>
    <t>20260401|Київ|HISTORICAL_BACKCAST|v2.1-shrink</t>
  </si>
  <si>
    <t>20260401|Одеса|HISTORICAL_BACKCAST|v2.1-shrink</t>
  </si>
  <si>
    <t>20260401|Дніпро|HISTORICAL_BACKCAST|v2.1-shrink</t>
  </si>
  <si>
    <t>20260401|Кривий Ріг|HISTORICAL_BACKCAST|v2.1-shrink</t>
  </si>
  <si>
    <t>20260402|Київ|HISTORICAL_BACKCAST|v2.1-shrink</t>
  </si>
  <si>
    <t>Неділя/Понеділок/Середа • по 2 (нічия)</t>
  </si>
  <si>
    <t>20260402|Одеса|HISTORICAL_BACKCAST|v2.1-shrink</t>
  </si>
  <si>
    <t>20260402|Дніпро|HISTORICAL_BACKCAST|v2.1-shrink</t>
  </si>
  <si>
    <t>20260402|Кривий Ріг|HISTORICAL_BACKCAST|v2.1-shrink</t>
  </si>
  <si>
    <t>20260403|Київ|HISTORICAL_BACKCAST|v2.1-shrink</t>
  </si>
  <si>
    <t>20260403|Одеса|HISTORICAL_BACKCAST|v2.1-shrink</t>
  </si>
  <si>
    <t>20260403|Дніпро|HISTORICAL_BACKCAST|v2.1-shrink</t>
  </si>
  <si>
    <t>20260403|Кривий Ріг|HISTORICAL_BACKCAST|v2.1-shrink</t>
  </si>
  <si>
    <t>20260404|Київ|HISTORICAL_BACKCAST|v2.1-shrink</t>
  </si>
  <si>
    <t>20260404|Одеса|HISTORICAL_BACKCAST|v2.1-shrink</t>
  </si>
  <si>
    <t>20260404|Дніпро|HISTORICAL_BACKCAST|v2.1-shrink</t>
  </si>
  <si>
    <t>20260404|Кривий Ріг|HISTORICAL_BACKCAST|v2.1-shrink</t>
  </si>
  <si>
    <t>20260405|Київ|HISTORICAL_BACKCAST|v2.1-shrink</t>
  </si>
  <si>
    <t>20260405|Одеса|HISTORICAL_BACKCAST|v2.1-shrink</t>
  </si>
  <si>
    <t>20260405|Дніпро|HISTORICAL_BACKCAST|v2.1-shrink</t>
  </si>
  <si>
    <t>20260405|Кривий Ріг|HISTORICAL_BACKCAST|v2.1-shrink</t>
  </si>
  <si>
    <t>20260406|Київ|HISTORICAL_BACKCAST|v2.1-shrink</t>
  </si>
  <si>
    <t>20260406|Одеса|HISTORICAL_BACKCAST|v2.1-shrink</t>
  </si>
  <si>
    <t>20260406|Дніпро|HISTORICAL_BACKCAST|v2.1-shrink</t>
  </si>
  <si>
    <t>20260406|Кривий Ріг|HISTORICAL_BACKCAST|v2.1-shrink</t>
  </si>
  <si>
    <t>20260407|Київ|HISTORICAL_BACKCAST|v2.1-shrink</t>
  </si>
  <si>
    <t>20260407|Одеса|HISTORICAL_BACKCAST|v2.1-shrink</t>
  </si>
  <si>
    <t>20260407|Дніпро|HISTORICAL_BACKCAST|v2.1-shrink</t>
  </si>
  <si>
    <t>20260407|Кривий Ріг|HISTORICAL_BACKCAST|v2.1-shrink</t>
  </si>
  <si>
    <t>20260408|Київ|HISTORICAL_BACKCAST|v2.1-shrink</t>
  </si>
  <si>
    <t>20260408|Одеса|HISTORICAL_BACKCAST|v2.1-shrink</t>
  </si>
  <si>
    <t>20260408|Дніпро|HISTORICAL_BACKCAST|v2.1-shrink</t>
  </si>
  <si>
    <t>20260408|Кривий Ріг|HISTORICAL_BACKCAST|v2.1-shrink</t>
  </si>
  <si>
    <t>20260409|Київ|HISTORICAL_BACKCAST|v2.1-shrink</t>
  </si>
  <si>
    <t>20260409|Одеса|HISTORICAL_BACKCAST|v2.1-shrink</t>
  </si>
  <si>
    <t>20260409|Дніпро|HISTORICAL_BACKCAST|v2.1-shrink</t>
  </si>
  <si>
    <t>20260409|Кривий Ріг|HISTORICAL_BACKCAST|v2.1-shrink</t>
  </si>
  <si>
    <t>20260410|Київ|HISTORICAL_BACKCAST|v2.1-shrink</t>
  </si>
  <si>
    <t>20260410|Одеса|HISTORICAL_BACKCAST|v2.1-shrink</t>
  </si>
  <si>
    <t>20260410|Дніпро|HISTORICAL_BACKCAST|v2.1-shrink</t>
  </si>
  <si>
    <t>20260410|Кривий Ріг|HISTORICAL_BACKCAST|v2.1-shrink</t>
  </si>
  <si>
    <t>20260411|Київ|HISTORICAL_BACKCAST|v2.1-shrink</t>
  </si>
  <si>
    <t>20260411|Одеса|HISTORICAL_BACKCAST|v2.1-shrink</t>
  </si>
  <si>
    <t>20260411|Дніпро|HISTORICAL_BACKCAST|v2.1-shrink</t>
  </si>
  <si>
    <t>20260411|Кривий Ріг|HISTORICAL_BACKCAST|v2.1-shrink</t>
  </si>
  <si>
    <t>20260412|Київ|HISTORICAL_BACKCAST|v2.1-shrink</t>
  </si>
  <si>
    <t>20260412|Одеса|HISTORICAL_BACKCAST|v2.1-shrink</t>
  </si>
  <si>
    <t>20260412|Дніпро|HISTORICAL_BACKCAST|v2.1-shrink</t>
  </si>
  <si>
    <t>20260412|Кривий Ріг|HISTORICAL_BACKCAST|v2.1-shrink</t>
  </si>
  <si>
    <t>20260413|Київ|HISTORICAL_BACKCAST|v2.1-shrink</t>
  </si>
  <si>
    <t>20260413|Одеса|HISTORICAL_BACKCAST|v2.1-shrink</t>
  </si>
  <si>
    <t>20260413|Дніпро|HISTORICAL_BACKCAST|v2.1-shrink</t>
  </si>
  <si>
    <t>20260413|Кривий Ріг|HISTORICAL_BACKCAST|v2.1-shrink</t>
  </si>
  <si>
    <t>20260414|Київ|HISTORICAL_BACKCAST|v2.1-shrink</t>
  </si>
  <si>
    <t>20260414|Одеса|HISTORICAL_BACKCAST|v2.1-shrink</t>
  </si>
  <si>
    <t>Балістика: 1 епізод(и); Балістична ракета — subtype локально не уточнено</t>
  </si>
  <si>
    <t>20260414|Дніпро|HISTORICAL_BACKCAST|v2.1-shrink</t>
  </si>
  <si>
    <t>Середа → Вівторок</t>
  </si>
  <si>
    <t>20260414|Кривий Ріг|HISTORICAL_BACKCAST|v2.1-shrink</t>
  </si>
  <si>
    <t>20260415|Київ|HISTORICAL_BACKCAST|v2.1-shrink</t>
  </si>
  <si>
    <t>20260415|Одеса|HISTORICAL_BACKCAST|v2.1-shrink</t>
  </si>
  <si>
    <t>20260415|Дніпро|HISTORICAL_BACKCAST|v2.1-shrink</t>
  </si>
  <si>
    <t>20260415|Кривий Ріг|HISTORICAL_BACKCAST|v2.1-shrink</t>
  </si>
  <si>
    <t>20260416|Київ|HISTORICAL_BACKCAST|v2.1-shrink</t>
  </si>
  <si>
    <t>Балістика: 1 епізод(и); Балістичні ракети — тип не уточнений</t>
  </si>
  <si>
    <t>20260416|Одеса|HISTORICAL_BACKCAST|v2.1-shrink</t>
  </si>
  <si>
    <t>Балістика: 1 епізод(и); Балістична ракета — тип локально не уточнено</t>
  </si>
  <si>
    <t>20260416|Дніпро|HISTORICAL_BACKCAST|v2.1-shrink</t>
  </si>
  <si>
    <t>20260416|Кривий Ріг|HISTORICAL_BACKCAST|v2.1-shrink</t>
  </si>
  <si>
    <t>20260417|Київ|HISTORICAL_BACKCAST|v2.1-shrink</t>
  </si>
  <si>
    <t>20260417|Одеса|HISTORICAL_BACKCAST|v2.1-shrink</t>
  </si>
  <si>
    <t>20260417|Дніпро|HISTORICAL_BACKCAST|v2.1-shrink</t>
  </si>
  <si>
    <t>20260417|Кривий Ріг|HISTORICAL_BACKCAST|v2.1-shrink</t>
  </si>
  <si>
    <t>20260418|Київ|HISTORICAL_BACKCAST|v2.1-shrink</t>
  </si>
  <si>
    <t>20260418|Одеса|HISTORICAL_BACKCAST|v2.1-shrink</t>
  </si>
  <si>
    <t>20260418|Дніпро|HISTORICAL_BACKCAST|v2.1-shrink</t>
  </si>
  <si>
    <t>20260418|Кривий Ріг|HISTORICAL_BACKCAST|v2.1-shrink</t>
  </si>
  <si>
    <t>20260419|Київ|HISTORICAL_BACKCAST|v2.1-shrink</t>
  </si>
  <si>
    <t>20260419|Одеса|HISTORICAL_BACKCAST|v2.1-shrink</t>
  </si>
  <si>
    <t>20260419|Дніпро|HISTORICAL_BACKCAST|v2.1-shrink</t>
  </si>
  <si>
    <t>20260419|Кривий Ріг|HISTORICAL_BACKCAST|v2.1-shrink</t>
  </si>
  <si>
    <t>20260420|Київ|HISTORICAL_BACKCAST|v2.1-shrink</t>
  </si>
  <si>
    <t>20260420|Одеса|HISTORICAL_BACKCAST|v2.1-shrink</t>
  </si>
  <si>
    <t>20260420|Дніпро|HISTORICAL_BACKCAST|v2.1-shrink</t>
  </si>
  <si>
    <t>20260420|Кривий Ріг|HISTORICAL_BACKCAST|v2.1-shrink</t>
  </si>
  <si>
    <t>20260421|Київ|HISTORICAL_BACKCAST|v2.1-shrink</t>
  </si>
  <si>
    <t>Неділя/Середа • по 2 (нічия)</t>
  </si>
  <si>
    <t>20260421|Одеса|HISTORICAL_BACKCAST|v2.1-shrink</t>
  </si>
  <si>
    <t>20260421|Дніпро|HISTORICAL_BACKCAST|v2.1-shrink</t>
  </si>
  <si>
    <t>20260421|Кривий Ріг|HISTORICAL_BACKCAST|v2.1-shrink</t>
  </si>
  <si>
    <t>20260422|Київ|HISTORICAL_BACKCAST|v2.1-shrink</t>
  </si>
  <si>
    <t>20260422|Одеса|HISTORICAL_BACKCAST|v2.1-shrink</t>
  </si>
  <si>
    <t>20260422|Дніпро|HISTORICAL_BACKCAST|v2.1-shrink</t>
  </si>
  <si>
    <t>20260422|Кривий Ріг|HISTORICAL_BACKCAST|v2.1-shrink</t>
  </si>
  <si>
    <t>20260423|Київ|HISTORICAL_BACKCAST|v2.1-shrink</t>
  </si>
  <si>
    <t>20260423|Одеса|HISTORICAL_BACKCAST|v2.1-shrink</t>
  </si>
  <si>
    <t>20260423|Дніпро|HISTORICAL_BACKCAST|v2.1-shrink</t>
  </si>
  <si>
    <t>20260423|Кривий Ріг|HISTORICAL_BACKCAST|v2.1-shrink</t>
  </si>
  <si>
    <t>20260424|Київ|HISTORICAL_BACKCAST|v2.1-shrink</t>
  </si>
  <si>
    <t>20260424|Одеса|HISTORICAL_BACKCAST|v2.1-shrink</t>
  </si>
  <si>
    <t>20260424|Дніпро|HISTORICAL_BACKCAST|v2.1-shrink</t>
  </si>
  <si>
    <t>20260424|Кривий Ріг|HISTORICAL_BACKCAST|v2.1-shrink</t>
  </si>
  <si>
    <t>20260425|Київ|HISTORICAL_BACKCAST|v2.1-shrink</t>
  </si>
  <si>
    <t>20260425|Одеса|HISTORICAL_BACKCAST|v2.1-shrink</t>
  </si>
  <si>
    <t>Балістика: 1 епізод(и); Балістичні ракети — тип локально не уточнено</t>
  </si>
  <si>
    <t>20260425|Дніпро|HISTORICAL_BACKCAST|v2.1-shrink</t>
  </si>
  <si>
    <t>20260425|Кривий Ріг|HISTORICAL_BACKCAST|v2.1-shrink</t>
  </si>
  <si>
    <t>20260426|Київ|HISTORICAL_BACKCAST|v2.1-shrink</t>
  </si>
  <si>
    <t>20260426|Одеса|HISTORICAL_BACKCAST|v2.1-shrink</t>
  </si>
  <si>
    <t>Четвер/Субота • по 1 (нічия)</t>
  </si>
  <si>
    <t>20260426|Дніпро|HISTORICAL_BACKCAST|v2.1-shrink</t>
  </si>
  <si>
    <t>20260426|Кривий Ріг|HISTORICAL_BACKCAST|v2.1-shrink</t>
  </si>
  <si>
    <t>20260427|Київ|HISTORICAL_BACKCAST|v2.1-shrink</t>
  </si>
  <si>
    <t>20260427|Одеса|HISTORICAL_BACKCAST|v2.1-shrink</t>
  </si>
  <si>
    <t>20260427|Дніпро|HISTORICAL_BACKCAST|v2.1-shrink</t>
  </si>
  <si>
    <t>20260427|Кривий Ріг|HISTORICAL_BACKCAST|v2.1-shrink</t>
  </si>
  <si>
    <t>20260428|Київ|HISTORICAL_BACKCAST|v2.1-shrink</t>
  </si>
  <si>
    <t>20260428|Одеса|HISTORICAL_BACKCAST|v2.1-shrink</t>
  </si>
  <si>
    <t>20260428|Дніпро|HISTORICAL_BACKCAST|v2.1-shrink</t>
  </si>
  <si>
    <t>20260428|Кривий Ріг|HISTORICAL_BACKCAST|v2.1-shrink</t>
  </si>
  <si>
    <t>20260429|Київ|HISTORICAL_BACKCAST|v2.1-shrink</t>
  </si>
  <si>
    <t>20260429|Одеса|HISTORICAL_BACKCAST|v2.1-shrink</t>
  </si>
  <si>
    <t>20260429|Дніпро|HISTORICAL_BACKCAST|v2.1-shrink</t>
  </si>
  <si>
    <t>20260429|Кривий Ріг|HISTORICAL_BACKCAST|v2.1-shrink</t>
  </si>
  <si>
    <t>20260430|Київ|HISTORICAL_BACKCAST|v2.1-shrink</t>
  </si>
  <si>
    <t>20260430|Одеса|HISTORICAL_BACKCAST|v2.1-shrink</t>
  </si>
  <si>
    <t>20260430|Дніпро|HISTORICAL_BACKCAST|v2.1-shrink</t>
  </si>
  <si>
    <t>20260430|Кривий Ріг|HISTORICAL_BACKCAST|v2.1-shrink</t>
  </si>
  <si>
    <t>20260501|Київ|HISTORICAL_BACKCAST|v2.1-shrink</t>
  </si>
  <si>
    <t>20260501|Одеса|HISTORICAL_BACKCAST|v2.1-shrink</t>
  </si>
  <si>
    <t>20260501|Дніпро|HISTORICAL_BACKCAST|v2.1-shrink</t>
  </si>
  <si>
    <t>20260501|Кривий Ріг|HISTORICAL_BACKCAST|v2.1-shrink</t>
  </si>
  <si>
    <t>20260502|Київ|HISTORICAL_BACKCAST|v2.1-shrink</t>
  </si>
  <si>
    <t>20260502|Одеса|HISTORICAL_BACKCAST|v2.1-shrink</t>
  </si>
  <si>
    <t>20260502|Дніпро|HISTORICAL_BACKCAST|v2.1-shrink</t>
  </si>
  <si>
    <t>20260502|Кривий Ріг|HISTORICAL_BACKCAST|v2.1-shrink</t>
  </si>
  <si>
    <t>20260503|Київ|HISTORICAL_BACKCAST|v2.1-shrink</t>
  </si>
  <si>
    <t>20260503|Одеса|HISTORICAL_BACKCAST|v2.1-shrink</t>
  </si>
  <si>
    <t>20260503|Дніпро|HISTORICAL_BACKCAST|v2.1-shrink</t>
  </si>
  <si>
    <t>20260503|Кривий Ріг|HISTORICAL_BACKCAST|v2.1-shrink</t>
  </si>
  <si>
    <t>20260504|Київ|HISTORICAL_BACKCAST|v2.1-shrink</t>
  </si>
  <si>
    <t>Неділя/Понеділок/Четвер • по 1 (нічия)</t>
  </si>
  <si>
    <t>20260504|Одеса|HISTORICAL_BACKCAST|v2.1-shrink</t>
  </si>
  <si>
    <t>20260504|Дніпро|HISTORICAL_BACKCAST|v2.1-shrink</t>
  </si>
  <si>
    <t>20260504|Кривий Ріг|HISTORICAL_BACKCAST|v2.1-shrink</t>
  </si>
  <si>
    <t>20260505|Київ|HISTORICAL_BACKCAST|v2.1-shrink</t>
  </si>
  <si>
    <t>20260505|Одеса|HISTORICAL_BACKCAST|v2.1-shrink</t>
  </si>
  <si>
    <t>20260505|Дніпро|HISTORICAL_BACKCAST|v2.1-shrink</t>
  </si>
  <si>
    <t>20260505|Кривий Ріг|HISTORICAL_BACKCAST|v2.1-shrink</t>
  </si>
  <si>
    <t>20260506|Київ|HISTORICAL_BACKCAST|v2.1-shrink</t>
  </si>
  <si>
    <t>20260506|Одеса|HISTORICAL_BACKCAST|v2.1-shrink</t>
  </si>
  <si>
    <t>20260506|Дніпро|HISTORICAL_BACKCAST|v2.1-shrink</t>
  </si>
  <si>
    <t>20260506|Кривий Ріг|HISTORICAL_BACKCAST|v2.1-shrink</t>
  </si>
  <si>
    <t>20260507|Київ|HISTORICAL_BACKCAST|v2.1-shrink</t>
  </si>
  <si>
    <t>20260507|Одеса|HISTORICAL_BACKCAST|v2.1-shrink</t>
  </si>
  <si>
    <t>20260507|Дніпро|HISTORICAL_BACKCAST|v2.1-shrink</t>
  </si>
  <si>
    <t>20260507|Кривий Ріг|HISTORICAL_BACKCAST|v2.1-shrink</t>
  </si>
  <si>
    <t>20260508|Київ|HISTORICAL_BACKCAST|v2.1-shrink</t>
  </si>
  <si>
    <t>20260508|Одеса|HISTORICAL_BACKCAST|v2.1-shrink</t>
  </si>
  <si>
    <t>20260508|Дніпро|HISTORICAL_BACKCAST|v2.1-shrink</t>
  </si>
  <si>
    <t>20260508|Кривий Ріг|HISTORICAL_BACKCAST|v2.1-shrink</t>
  </si>
  <si>
    <t>20260509|Київ|HISTORICAL_BACKCAST|v2.1-shrink</t>
  </si>
  <si>
    <t>20260509|Одеса|HISTORICAL_BACKCAST|v2.1-shrink</t>
  </si>
  <si>
    <t>20260509|Дніпро|HISTORICAL_BACKCAST|v2.1-shrink</t>
  </si>
  <si>
    <t>20260509|Кривий Ріг|HISTORICAL_BACKCAST|v2.1-shrink</t>
  </si>
  <si>
    <t>Субота → Четвер</t>
  </si>
  <si>
    <t>20260510|Київ|HISTORICAL_BACKCAST|v2.1-shrink</t>
  </si>
  <si>
    <t>20260510|Одеса|HISTORICAL_BACKCAST|v2.1-shrink</t>
  </si>
  <si>
    <t>20260510|Дніпро|HISTORICAL_BACKCAST|v2.1-shrink</t>
  </si>
  <si>
    <t>20260510|Кривий Ріг|HISTORICAL_BACKCAST|v2.1-shrink</t>
  </si>
  <si>
    <t>20260511|Київ|HISTORICAL_BACKCAST|v2.1-shrink</t>
  </si>
  <si>
    <t>20260511|Одеса|HISTORICAL_BACKCAST|v2.1-shrink</t>
  </si>
  <si>
    <t>20260511|Дніпро|HISTORICAL_BACKCAST|v2.1-shrink</t>
  </si>
  <si>
    <t>20260511|Кривий Ріг|HISTORICAL_BACKCAST|v2.1-shrink</t>
  </si>
  <si>
    <t>20260512|Київ|HISTORICAL_BACKCAST|v2.1-shrink</t>
  </si>
  <si>
    <t>20260512|Одеса|HISTORICAL_BACKCAST|v2.1-shrink</t>
  </si>
  <si>
    <t>20260512|Дніпро|HISTORICAL_BACKCAST|v2.1-shrink</t>
  </si>
  <si>
    <t>20260512|Кривий Ріг|HISTORICAL_BACKCAST|v2.1-shrink</t>
  </si>
  <si>
    <t>20260513|Київ|HISTORICAL_BACKCAST|v2.1-shrink</t>
  </si>
  <si>
    <t>20260513|Одеса|HISTORICAL_BACKCAST|v2.1-shrink</t>
  </si>
  <si>
    <t>20260513|Дніпро|HISTORICAL_BACKCAST|v2.1-shrink</t>
  </si>
  <si>
    <t>20260513|Кривий Ріг|HISTORICAL_BACKCAST|v2.1-shrink</t>
  </si>
  <si>
    <t>20260514|Київ|HISTORICAL_BACKCAST|v2.1-shrink</t>
  </si>
  <si>
    <t>20260514|Одеса|HISTORICAL_BACKCAST|v2.1-shrink</t>
  </si>
  <si>
    <t>20260514|Дніпро|HISTORICAL_BACKCAST|v2.1-shrink</t>
  </si>
  <si>
    <t>20260514|Кривий Ріг|HISTORICAL_BACKCAST|v2.1-shrink</t>
  </si>
  <si>
    <t>20260515|Київ|HISTORICAL_BACKCAST|v2.1-shrink</t>
  </si>
  <si>
    <t>20260515|Одеса|HISTORICAL_BACKCAST|v2.1-shrink</t>
  </si>
  <si>
    <t>20260515|Дніпро|HISTORICAL_BACKCAST|v2.1-shrink</t>
  </si>
  <si>
    <t>20260515|Кривий Ріг|HISTORICAL_BACKCAST|v2.1-shrink</t>
  </si>
  <si>
    <t>20260516|Київ|HISTORICAL_BACKCAST|v2.1-shrink</t>
  </si>
  <si>
    <t>Неділя/Понеділок/Четвер/П’ятниця • по 1 (нічия)</t>
  </si>
  <si>
    <t>20260516|Одеса|HISTORICAL_BACKCAST|v2.1-shrink</t>
  </si>
  <si>
    <t>20260516|Дніпро|HISTORICAL_BACKCAST|v2.1-shrink</t>
  </si>
  <si>
    <t>20260516|Кривий Ріг|HISTORICAL_BACKCAST|v2.1-shrink</t>
  </si>
  <si>
    <t>20260517|Київ|HISTORICAL_BACKCAST|v2.1-shrink</t>
  </si>
  <si>
    <t>20260517|Одеса|HISTORICAL_BACKCAST|v2.1-shrink</t>
  </si>
  <si>
    <t>20260517|Дніпро|HISTORICAL_BACKCAST|v2.1-shrink</t>
  </si>
  <si>
    <t>20260517|Кривий Ріг|HISTORICAL_BACKCAST|v2.1-shrink</t>
  </si>
  <si>
    <t>20260518|Київ|HISTORICAL_BACKCAST|v2.1-shrink</t>
  </si>
  <si>
    <t>20260518|Одеса|HISTORICAL_BACKCAST|v2.1-shrink</t>
  </si>
  <si>
    <t>Балістика: 1 епізод(и); Іскандер-М/С-400 — локальний розподіл не оприлюднений</t>
  </si>
  <si>
    <t>20260518|Дніпро|HISTORICAL_BACKCAST|v2.1-shrink</t>
  </si>
  <si>
    <t>20260518|Кривий Ріг|HISTORICAL_BACKCAST|v2.1-shrink</t>
  </si>
  <si>
    <t>20260519|Київ|HISTORICAL_BACKCAST|v2.1-shrink</t>
  </si>
  <si>
    <t>Неділя/Четвер/П’ятниця • по 1 (нічия)</t>
  </si>
  <si>
    <t>20260519|Одеса|HISTORICAL_BACKCAST|v2.1-shrink</t>
  </si>
  <si>
    <t>Понеділок/Четвер/Субота • по 1 (нічия)</t>
  </si>
  <si>
    <t>20260519|Дніпро|HISTORICAL_BACKCAST|v2.1-shrink</t>
  </si>
  <si>
    <t>20260519|Кривий Ріг|HISTORICAL_BACKCAST|v2.1-shrink</t>
  </si>
  <si>
    <t>20260520|Київ|HISTORICAL_BACKCAST|v2.1-shrink</t>
  </si>
  <si>
    <t>20260520|Одеса|HISTORICAL_BACKCAST|v2.1-shrink</t>
  </si>
  <si>
    <t>20260520|Дніпро|HISTORICAL_BACKCAST|v2.1-shrink</t>
  </si>
  <si>
    <t>20260520|Кривий Ріг|HISTORICAL_BACKCAST|v2.1-shrink</t>
  </si>
  <si>
    <t>20260521|Київ|HISTORICAL_BACKCAST|v2.1-shrink</t>
  </si>
  <si>
    <t>20260521|Одеса|HISTORICAL_BACKCAST|v2.1-shrink</t>
  </si>
  <si>
    <t>20260521|Дніпро|HISTORICAL_BACKCAST|v2.1-shrink</t>
  </si>
  <si>
    <t>20260521|Кривий Ріг|HISTORICAL_BACKCAST|v2.1-shrink</t>
  </si>
  <si>
    <t>20260522|Київ|HISTORICAL_BACKCAST|v2.1-shrink</t>
  </si>
  <si>
    <t>20260522|Одеса|HISTORICAL_BACKCAST|v2.1-shrink</t>
  </si>
  <si>
    <t>20260522|Дніпро|HISTORICAL_BACKCAST|v2.1-shrink</t>
  </si>
  <si>
    <t>20260522|Кривий Ріг|HISTORICAL_BACKCAST|v2.1-shrink</t>
  </si>
  <si>
    <t>20260523|Київ|HISTORICAL_BACKCAST|v2.1-shrink</t>
  </si>
  <si>
    <t>20260523|Одеса|HISTORICAL_BACKCAST|v2.1-shrink</t>
  </si>
  <si>
    <t>20260523|Дніпро|HISTORICAL_BACKCAST|v2.1-shrink</t>
  </si>
  <si>
    <t>20260523|Кривий Ріг|HISTORICAL_BACKCAST|v2.1-shrink</t>
  </si>
  <si>
    <t>20260524|Київ|HISTORICAL_BACKCAST|v2.1-shrink</t>
  </si>
  <si>
    <t>Неділя/Четвер/П’ятниця/Субота • по 1 (нічия)</t>
  </si>
  <si>
    <t>20260524|Одеса|HISTORICAL_BACKCAST|v2.1-shrink</t>
  </si>
  <si>
    <t>20260524|Дніпро|HISTORICAL_BACKCAST|v2.1-shrink</t>
  </si>
  <si>
    <t>20260524|Кривий Ріг|HISTORICAL_BACKCAST|v2.1-shrink</t>
  </si>
  <si>
    <t>20260525|Київ|HISTORICAL_BACKCAST|v2.1-shrink</t>
  </si>
  <si>
    <t>Четвер/П’ятниця/Субота • по 1 (нічия)</t>
  </si>
  <si>
    <t>20260525|Одеса|HISTORICAL_BACKCAST|v2.1-shrink</t>
  </si>
  <si>
    <t>20260525|Дніпро|HISTORICAL_BACKCAST|v2.1-shrink</t>
  </si>
  <si>
    <t>20260525|Кривий Ріг|HISTORICAL_BACKCAST|v2.1-shrink</t>
  </si>
  <si>
    <t>20260526|Київ|HISTORICAL_BACKCAST|v2.1-shrink</t>
  </si>
  <si>
    <t>Понеділок/Четвер/П’ятниця/Субота • по 1 (нічия)</t>
  </si>
  <si>
    <t>20260526|Одеса|HISTORICAL_BACKCAST|v2.1-shrink</t>
  </si>
  <si>
    <t>20260526|Дніпро|HISTORICAL_BACKCAST|v2.1-shrink</t>
  </si>
  <si>
    <t>20260526|Кривий Ріг|HISTORICAL_BACKCAST|v2.1-shrink</t>
  </si>
  <si>
    <t>20260527|Київ|HISTORICAL_BACKCAST|v2.1-shrink</t>
  </si>
  <si>
    <t>20260527|Одеса|HISTORICAL_BACKCAST|v2.1-shrink</t>
  </si>
  <si>
    <t>20260527|Дніпро|HISTORICAL_BACKCAST|v2.1-shrink</t>
  </si>
  <si>
    <t>20260527|Кривий Ріг|HISTORICAL_BACKCAST|v2.1-shrink</t>
  </si>
  <si>
    <t>20260528|Київ|HISTORICAL_BACKCAST|v2.1-shrink</t>
  </si>
  <si>
    <t>20260528|Одеса|HISTORICAL_BACKCAST|v2.1-shrink</t>
  </si>
  <si>
    <t>20260528|Дніпро|HISTORICAL_BACKCAST|v2.1-shrink</t>
  </si>
  <si>
    <t>20260528|Кривий Ріг|HISTORICAL_BACKCAST|v2.1-shrink</t>
  </si>
  <si>
    <t>20260529|Київ|HISTORICAL_BACKCAST|v2.1-shrink</t>
  </si>
  <si>
    <t>20260529|Одеса|HISTORICAL_BACKCAST|v2.1-shrink</t>
  </si>
  <si>
    <t>20260529|Дніпро|HISTORICAL_BACKCAST|v2.1-shrink</t>
  </si>
  <si>
    <t>20260529|Кривий Ріг|HISTORICAL_BACKCAST|v2.1-shrink</t>
  </si>
  <si>
    <t>20260530|Київ|HISTORICAL_BACKCAST|v2.1-shrink</t>
  </si>
  <si>
    <t>20260530|Одеса|HISTORICAL_BACKCAST|v2.1-shrink</t>
  </si>
  <si>
    <t>20260530|Дніпро|HISTORICAL_BACKCAST|v2.1-shrink</t>
  </si>
  <si>
    <t>20260530|Кривий Ріг|HISTORICAL_BACKCAST|v2.1-shrink</t>
  </si>
  <si>
    <t>20260531|Київ|HISTORICAL_BACKCAST|v2.1-shrink</t>
  </si>
  <si>
    <t>20260531|Одеса|HISTORICAL_BACKCAST|v2.1-shrink</t>
  </si>
  <si>
    <t>20260531|Дніпро|HISTORICAL_BACKCAST|v2.1-shrink</t>
  </si>
  <si>
    <t>20260531|Кривий Ріг|HISTORICAL_BACKCAST|v2.1-shrink</t>
  </si>
  <si>
    <t>20260601|Київ|HISTORICAL_BACKCAST|v2.1-shrink</t>
  </si>
  <si>
    <t>20260601|Одеса|HISTORICAL_BACKCAST|v2.1-shrink</t>
  </si>
  <si>
    <t>20260601|Дніпро|HISTORICAL_BACKCAST|v2.1-shrink</t>
  </si>
  <si>
    <t>20260601|Кривий Ріг|HISTORICAL_BACKCAST|v2.1-shrink</t>
  </si>
  <si>
    <t>20260602|Київ|HISTORICAL_BACKCAST|v2.1-shrink</t>
  </si>
  <si>
    <t>20260602|Одеса|HISTORICAL_BACKCAST|v2.1-shrink</t>
  </si>
  <si>
    <t>20260602|Дніпро|HISTORICAL_BACKCAST|v2.1-shrink</t>
  </si>
  <si>
    <t>20260602|Кривий Ріг|HISTORICAL_BACKCAST|v2.1-shrink</t>
  </si>
  <si>
    <t>20260603|Київ|HISTORICAL_BACKCAST|v2.1-shrink</t>
  </si>
  <si>
    <t>20260603|Одеса|HISTORICAL_BACKCAST|v2.1-shrink</t>
  </si>
  <si>
    <t>20260603|Дніпро|HISTORICAL_BACKCAST|v2.1-shrink</t>
  </si>
  <si>
    <t>20260603|Кривий Ріг|HISTORICAL_BACKCAST|v2.1-shrink</t>
  </si>
  <si>
    <t>20260604|Київ|HISTORICAL_BACKCAST|v2.1-shrink</t>
  </si>
  <si>
    <t>20260604|Одеса|HISTORICAL_BACKCAST|v2.1-shrink</t>
  </si>
  <si>
    <t>20260604|Дніпро|HISTORICAL_BACKCAST|v2.1-shrink</t>
  </si>
  <si>
    <t>20260604|Кривий Ріг|HISTORICAL_BACKCAST|v2.1-shrink</t>
  </si>
  <si>
    <t>20260605|Київ|HISTORICAL_BACKCAST|v2.1-shrink</t>
  </si>
  <si>
    <t>20260605|Одеса|HISTORICAL_BACKCAST|v2.1-shrink</t>
  </si>
  <si>
    <t>20260605|Дніпро|HISTORICAL_BACKCAST|v2.1-shrink</t>
  </si>
  <si>
    <t>20260605|Кривий Ріг|HISTORICAL_BACKCAST|v2.1-shrink</t>
  </si>
  <si>
    <t>20260606|Київ|HISTORICAL_BACKCAST|v2.1-shrink</t>
  </si>
  <si>
    <t>20260606|Одеса|HISTORICAL_BACKCAST|v2.1-shrink</t>
  </si>
  <si>
    <t>20260606|Дніпро|HISTORICAL_BACKCAST|v2.1-shrink</t>
  </si>
  <si>
    <t>20260606|Кривий Ріг|HISTORICAL_BACKCAST|v2.1-shrink</t>
  </si>
  <si>
    <t>20260607|Київ|HISTORICAL_BACKCAST|v2.1-shrink</t>
  </si>
  <si>
    <t>20260607|Одеса|HISTORICAL_BACKCAST|v2.1-shrink</t>
  </si>
  <si>
    <t>20260607|Дніпро|HISTORICAL_BACKCAST|v2.1-shrink</t>
  </si>
  <si>
    <t>20260607|Кривий Ріг|HISTORICAL_BACKCAST|v2.1-shrink</t>
  </si>
  <si>
    <t>20260608|Київ|HISTORICAL_BACKCAST|v2.1-shrink</t>
  </si>
  <si>
    <t>20260608|Одеса|HISTORICAL_BACKCAST|v2.1-shrink</t>
  </si>
  <si>
    <t>20260608|Дніпро|HISTORICAL_BACKCAST|v2.1-shrink</t>
  </si>
  <si>
    <t>20260608|Кривий Ріг|HISTORICAL_BACKCAST|v2.1-shrink</t>
  </si>
  <si>
    <t>20260609|Київ|HISTORICAL_BACKCAST|v2.1-shrink</t>
  </si>
  <si>
    <t>20260609|Одеса|HISTORICAL_BACKCAST|v2.1-shrink</t>
  </si>
  <si>
    <t>20260609|Дніпро|HISTORICAL_BACKCAST|v2.1-shrink</t>
  </si>
  <si>
    <t>20260609|Кривий Ріг|HISTORICAL_BACKCAST|v2.1-shrink</t>
  </si>
  <si>
    <t>20260610|Київ|HISTORICAL_BACKCAST|v2.1-shrink</t>
  </si>
  <si>
    <t>20260610|Одеса|HISTORICAL_BACKCAST|v2.1-shrink</t>
  </si>
  <si>
    <t>20260610|Дніпро|HISTORICAL_BACKCAST|v2.1-shrink</t>
  </si>
  <si>
    <t>20260610|Кривий Ріг|HISTORICAL_BACKCAST|v2.1-shrink</t>
  </si>
  <si>
    <t>20260611|Київ|HISTORICAL_BACKCAST|v2.1-shrink</t>
  </si>
  <si>
    <t>20260611|Одеса|HISTORICAL_BACKCAST|v2.1-shrink</t>
  </si>
  <si>
    <t>20260611|Дніпро|HISTORICAL_BACKCAST|v2.1-shrink</t>
  </si>
  <si>
    <t>20260611|Кривий Ріг|HISTORICAL_BACKCAST|v2.1-shrink</t>
  </si>
  <si>
    <t>Неділя/Четвер/Субота • по 1 (нічия)</t>
  </si>
  <si>
    <t>20260612|Київ|HISTORICAL_BACKCAST|v2.1-shrink</t>
  </si>
  <si>
    <t>Понеділок/П’ятниця/Субота • по 1 (нічия)</t>
  </si>
  <si>
    <t>20260612|Одеса|HISTORICAL_BACKCAST|v2.1-shrink</t>
  </si>
  <si>
    <t>Понеділок/Середа/Субота • по 1 (нічия)</t>
  </si>
  <si>
    <t>20260612|Дніпро|HISTORICAL_BACKCAST|v2.1-shrink</t>
  </si>
  <si>
    <t>20260612|Кривий Ріг|HISTORICAL_BACKCAST|v2.1-shrink</t>
  </si>
  <si>
    <t>20260613|Київ|HISTORICAL_BACKCAST|v2.1-shrink</t>
  </si>
  <si>
    <t>20260613|Одеса|HISTORICAL_BACKCAST|v2.1-shrink</t>
  </si>
  <si>
    <t>20260613|Дніпро|HISTORICAL_BACKCAST|v2.1-shrink</t>
  </si>
  <si>
    <t>20260613|Кривий Ріг|HISTORICAL_BACKCAST|v2.1-shrink</t>
  </si>
  <si>
    <t>20260614|Київ|HISTORICAL_BACKCAST|v2.1-shrink</t>
  </si>
  <si>
    <t>20260614|Одеса|HISTORICAL_BACKCAST|v2.1-shrink</t>
  </si>
  <si>
    <t>20260614|Дніпро|HISTORICAL_BACKCAST|v2.1-shrink</t>
  </si>
  <si>
    <t>20260614|Кривий Ріг|HISTORICAL_BACKCAST|v2.1-shrink</t>
  </si>
  <si>
    <t>Балістика: 1 епізод(и); Іскандер-М/С-400</t>
  </si>
  <si>
    <t>20260615|Київ|HISTORICAL_BACKCAST|v2.1-shrink</t>
  </si>
  <si>
    <t>20260615|Одеса|HISTORICAL_BACKCAST|v2.1-shrink</t>
  </si>
  <si>
    <t>Балістика: 1 епізод(и); Іскандер-М/С-400 / швидкісні ракети — локальний subtype не рознесено</t>
  </si>
  <si>
    <t>20260615|Дніпро|HISTORICAL_BACKCAST|v2.1-shrink</t>
  </si>
  <si>
    <t>20260615|Кривий Ріг|HISTORICAL_BACKCAST|v2.1-shrink</t>
  </si>
  <si>
    <t>Неділя/Понеділок/Четвер/Субота • по 1 (нічия)</t>
  </si>
  <si>
    <t>20260616|Київ|HISTORICAL_BACKCAST|v2.1-shrink</t>
  </si>
  <si>
    <t>20260616|Одеса|HISTORICAL_BACKCAST|v2.1-shrink</t>
  </si>
  <si>
    <t>20260616|Дніпро|HISTORICAL_BACKCAST|v2.1-shrink</t>
  </si>
  <si>
    <t>20260616|Кривий Ріг|HISTORICAL_BACKCAST|v2.1-shrink</t>
  </si>
  <si>
    <t>20260617|Київ|HISTORICAL_BACKCAST|v2.1-shrink</t>
  </si>
  <si>
    <t>20260617|Одеса|HISTORICAL_BACKCAST|v2.1-shrink</t>
  </si>
  <si>
    <t>20260617|Дніпро|HISTORICAL_BACKCAST|v2.1-shrink</t>
  </si>
  <si>
    <t>20260617|Кривий Ріг|HISTORICAL_BACKCAST|v2.1-shrink</t>
  </si>
  <si>
    <t>Неділя/Понеділок/Середа/Четвер/Субота • по 1 (нічия)</t>
  </si>
  <si>
    <t>20260618|Київ|HISTORICAL_BACKCAST|v2.1-shrink</t>
  </si>
  <si>
    <t>20260618|Одеса|HISTORICAL_BACKCAST|v2.1-shrink</t>
  </si>
  <si>
    <t>Балістика: 1 епізод(и); Балістична ракета</t>
  </si>
  <si>
    <t>20260618|Дніпро|HISTORICAL_BACKCAST|v2.1-shrink</t>
  </si>
  <si>
    <t>20260618|Кривий Ріг|HISTORICAL_BACKCAST|v2.1-shrink</t>
  </si>
  <si>
    <t>20260619|Київ|HISTORICAL_BACKCAST|v2.1-shrink</t>
  </si>
  <si>
    <t>20260619|Одеса|HISTORICAL_BACKCAST|v2.1-shrink</t>
  </si>
  <si>
    <t>20260619|Дніпро|HISTORICAL_BACKCAST|v2.1-shrink</t>
  </si>
  <si>
    <t>20260619|Кривий Ріг|HISTORICAL_BACKCAST|v2.1-shrink</t>
  </si>
  <si>
    <t>20260620|Київ|HISTORICAL_BACKCAST|v2.1-shrink</t>
  </si>
  <si>
    <t>20260620|Одеса|HISTORICAL_BACKCAST|v2.1-shrink</t>
  </si>
  <si>
    <t>20260620|Дніпро|HISTORICAL_BACKCAST|v2.1-shrink</t>
  </si>
  <si>
    <t>20260620|Кривий Ріг|HISTORICAL_BACKCAST|v2.1-shrink</t>
  </si>
  <si>
    <t>20260621|Київ|HISTORICAL_BACKCAST|v2.1-shrink</t>
  </si>
  <si>
    <t>Балістика: 1 епізод(и); Іскандер</t>
  </si>
  <si>
    <t>20260621|Одеса|HISTORICAL_BACKCAST|v2.1-shrink</t>
  </si>
  <si>
    <t>20260621|Дніпро|HISTORICAL_BACKCAST|v2.1-shrink</t>
  </si>
  <si>
    <t>20260621|Кривий Ріг|HISTORICAL_BACKCAST|v2.1-shrink</t>
  </si>
  <si>
    <t>20260622|Київ|HISTORICAL_BACKCAST|v2.1-shrink</t>
  </si>
  <si>
    <t>Неділя/Понеділок/П’ятниця/Субота • по 1 (нічия)</t>
  </si>
  <si>
    <t>20260622|Одеса|HISTORICAL_BACKCAST|v2.1-shrink</t>
  </si>
  <si>
    <t>20260622|Дніпро|HISTORICAL_BACKCAST|v2.1-shrink</t>
  </si>
  <si>
    <t>20260622|Кривий Ріг|HISTORICAL_BACKCAST|v2.1-shrink</t>
  </si>
  <si>
    <t>20260623|Київ|HISTORICAL_BACKCAST|v2.1-shrink</t>
  </si>
  <si>
    <t>20260623|Одеса|HISTORICAL_BACKCAST|v2.1-shrink</t>
  </si>
  <si>
    <t>20260623|Дніпро|HISTORICAL_BACKCAST|v2.1-shrink</t>
  </si>
  <si>
    <t>Балістика: 1 епізод(и); Іскандер-М, касетна бойова частина</t>
  </si>
  <si>
    <t>20260623|Кривий Ріг|HISTORICAL_BACKCAST|v2.1-shrink</t>
  </si>
  <si>
    <t>Неділя/Понеділок/Вівторок/Середа/Четвер/Субота • по 1 (нічия)</t>
  </si>
  <si>
    <t>20260624|Київ|HISTORICAL_BACKCAST|v2.1-shrink</t>
  </si>
  <si>
    <t>20260624|Одеса|HISTORICAL_BACKCAST|v2.1-shrink</t>
  </si>
  <si>
    <t>20260624|Дніпро|HISTORICAL_BACKCAST|v2.1-shrink</t>
  </si>
  <si>
    <t>20260624|Кривий Ріг|HISTORICAL_BACKCAST|v2.1-shrink</t>
  </si>
  <si>
    <t>Балістика: 1 епізод(и); Балістичні ракети / Іскандер-М у зведенні наступної доби</t>
  </si>
  <si>
    <t>20260625|Київ|HISTORICAL_BACKCAST|v2.1-shrink</t>
  </si>
  <si>
    <t>Неділя/Понеділок/Середа/П’ятниця/Субота • по 1 (нічия)</t>
  </si>
  <si>
    <t>20260625|Одеса|HISTORICAL_BACKCAST|v2.1-shrink</t>
  </si>
  <si>
    <t>20260625|Дніпро|HISTORICAL_BACKCAST|v2.1-shrink</t>
  </si>
  <si>
    <t>20260625|Кривий Ріг|HISTORICAL_BACKCAST|v2.1-shrink</t>
  </si>
  <si>
    <t>20260626|Київ|HISTORICAL_BACKCAST|v2.1-shrink</t>
  </si>
  <si>
    <t>20260626|Одеса|HISTORICAL_BACKCAST|v2.1-shrink</t>
  </si>
  <si>
    <t>20260626|Дніпро|HISTORICAL_BACKCAST|v2.1-shrink</t>
  </si>
  <si>
    <t>20260626|Кривий Ріг|HISTORICAL_BACKCAST|v2.1-shrink</t>
  </si>
  <si>
    <t>20260627|Київ|HISTORICAL_BACKCAST|v2.1-shrink</t>
  </si>
  <si>
    <t>20260627|Одеса|HISTORICAL_BACKCAST|v2.1-shrink</t>
  </si>
  <si>
    <t>20260627|Дніпро|HISTORICAL_BACKCAST|v2.1-shrink</t>
  </si>
  <si>
    <t>20260627|Кривий Ріг|HISTORICAL_BACKCAST|v2.1-shrink</t>
  </si>
  <si>
    <t>20260628|Київ|HISTORICAL_BACKCAST|v2.1-shrink</t>
  </si>
  <si>
    <t>20260628|Одеса|HISTORICAL_BACKCAST|v2.1-shrink</t>
  </si>
  <si>
    <t>20260628|Дніпро|HISTORICAL_BACKCAST|v2.1-shrink</t>
  </si>
  <si>
    <t>20260628|Кривий Ріг|HISTORICAL_BACKCAST|v2.1-shrink</t>
  </si>
  <si>
    <t>Неділя/Четвер • по 2 (нічия)</t>
  </si>
  <si>
    <t>20260629|Київ|HISTORICAL_BACKCAST|v2.1-shrink</t>
  </si>
  <si>
    <t>20260629|Одеса|HISTORICAL_BACKCAST|v2.1-shrink</t>
  </si>
  <si>
    <t>20260629|Дніпро|HISTORICAL_BACKCAST|v2.1-shrink</t>
  </si>
  <si>
    <t>20260629|Кривий Ріг|HISTORICAL_BACKCAST|v2.1-shrink</t>
  </si>
  <si>
    <t>20260630|Київ|HISTORICAL_BACKCAST|v2.1-shrink</t>
  </si>
  <si>
    <t>20260630|Одеса|HISTORICAL_BACKCAST|v2.1-shrink</t>
  </si>
  <si>
    <t>20260630|Дніпро|HISTORICAL_BACKCAST|v2.1-shrink</t>
  </si>
  <si>
    <t>20260630|Кривий Ріг|HISTORICAL_BACKCAST|v2.1-shrink</t>
  </si>
  <si>
    <t>20260701|Київ|HISTORICAL_BACKCAST|v2.1-shrink</t>
  </si>
  <si>
    <t>20260701|Одеса|HISTORICAL_BACKCAST|v2.1-shrink</t>
  </si>
  <si>
    <t>20260701|Дніпро|HISTORICAL_BACKCAST|v2.1-shrink</t>
  </si>
  <si>
    <t>20260701|Кривий Ріг|HISTORICAL_BACKCAST|v2.1-shrink</t>
  </si>
  <si>
    <t>20260702|Київ|HISTORICAL_BACKCAST|v2.1-shrink</t>
  </si>
  <si>
    <t>20260702|Одеса|HISTORICAL_BACKCAST|v2.1-shrink</t>
  </si>
  <si>
    <t>20260702|Дніпро|HISTORICAL_BACKCAST|v2.1-shrink</t>
  </si>
  <si>
    <t>20260702|Кривий Ріг|HISTORICAL_BACKCAST|v2.1-shrink</t>
  </si>
  <si>
    <t>20260703|Київ|HISTORICAL_BACKCAST|v2.1-shrink</t>
  </si>
  <si>
    <t>20260703|Одеса|HISTORICAL_BACKCAST|v2.1-shrink</t>
  </si>
  <si>
    <t>20260703|Дніпро|HISTORICAL_BACKCAST|v2.1-shrink</t>
  </si>
  <si>
    <t>20260703|Кривий Ріг|HISTORICAL_BACKCAST|v2.1-shrink</t>
  </si>
  <si>
    <t>20260704|Київ|HISTORICAL_BACKCAST|v2.1-shrink</t>
  </si>
  <si>
    <t>20260704|Одеса|HISTORICAL_BACKCAST|v2.1-shrink</t>
  </si>
  <si>
    <t>Балістика: 1 епізод(и); Балістична ракета — subtype не уточнено</t>
  </si>
  <si>
    <t>20260704|Дніпро|HISTORICAL_BACKCAST|v2.1-shrink</t>
  </si>
  <si>
    <t>20260704|Кривий Ріг|HISTORICAL_BACKCAST|v2.1-shrink</t>
  </si>
  <si>
    <t>20260705|Київ|HISTORICAL_BACKCAST|v2.1-shrink</t>
  </si>
  <si>
    <t>20260705|Одеса|HISTORICAL_BACKCAST|v2.1-shrink</t>
  </si>
  <si>
    <t>20260705|Дніпро|HISTORICAL_BACKCAST|v2.1-shrink</t>
  </si>
  <si>
    <t>20260705|Кривий Ріг|HISTORICAL_BACKCAST|v2.1-shrink</t>
  </si>
  <si>
    <t>20260706|Київ|HISTORICAL_BACKCAST|v2.1-shrink</t>
  </si>
  <si>
    <t>20260706|Одеса|HISTORICAL_BACKCAST|v2.1-shrink</t>
  </si>
  <si>
    <t>20260706|Дніпро|HISTORICAL_BACKCAST|v2.1-shrink</t>
  </si>
  <si>
    <t>20260706|Кривий Ріг|HISTORICAL_BACKCAST|v2.1-shrink</t>
  </si>
  <si>
    <t>Неділя/Понеділок/Четвер • по 2 (нічия)</t>
  </si>
  <si>
    <t>20260707|Київ|HISTORICAL_BACKCAST|v2.1-shrink</t>
  </si>
  <si>
    <t>20260707|Одеса|HISTORICAL_BACKCAST|v2.1-shrink</t>
  </si>
  <si>
    <t>20260707|Дніпро|HISTORICAL_BACKCAST|v2.1-shrink</t>
  </si>
  <si>
    <t>20260707|Кривий Ріг|HISTORICAL_BACKCAST|v2.1-shrink</t>
  </si>
  <si>
    <t>20260708|Київ|HISTORICAL_BACKCAST|v2.1-shrink</t>
  </si>
  <si>
    <t>20260708|Одеса|HISTORICAL_BACKCAST|v2.1-shrink</t>
  </si>
  <si>
    <t>20260708|Дніпро|HISTORICAL_BACKCAST|v2.1-shrink</t>
  </si>
  <si>
    <t>20260708|Кривий Ріг|HISTORICAL_BACKCAST|v2.1-shrink</t>
  </si>
  <si>
    <t>Неділя/Понеділок/Середа/Четвер • по 2 (нічия)</t>
  </si>
  <si>
    <t>20260709|Київ|HISTORICAL_BACKCAST|v2.1-shrink</t>
  </si>
  <si>
    <t>20260709|Одеса|HISTORICAL_BACKCAST|v2.1-shrink</t>
  </si>
  <si>
    <t>20260709|Дніпро|HISTORICAL_BACKCAST|v2.1-shrink</t>
  </si>
  <si>
    <t>20260709|Кривий Ріг|HISTORICAL_BACKCAST|v2.1-shrink</t>
  </si>
  <si>
    <t>20260710|Київ|HISTORICAL_BACKCAST|v2.1-shrink</t>
  </si>
  <si>
    <t>20260710|Одеса|HISTORICAL_BACKCAST|v2.1-shrink</t>
  </si>
  <si>
    <t>20260710|Дніпро|HISTORICAL_BACKCAST|v2.1-shrink</t>
  </si>
  <si>
    <t>20260710|Кривий Ріг|HISTORICAL_BACKCAST|v2.1-shrink</t>
  </si>
  <si>
    <t>20260711|Київ|HISTORICAL_BACKCAST|v2.1-shrink</t>
  </si>
  <si>
    <t>20260711|Одеса|HISTORICAL_BACKCAST|v2.1-shrink</t>
  </si>
  <si>
    <t>20260711|Дніпро|HISTORICAL_BACKCAST|v2.1-shrink</t>
  </si>
  <si>
    <t>20260711|Кривий Ріг|HISTORICAL_BACKCAST|v2.1-shrink</t>
  </si>
  <si>
    <t>Неділя/Понеділок/Середа/Субота • по 2 (нічия)</t>
  </si>
  <si>
    <t>20260712|Київ|HISTORICAL_BACKCAST|v2.1-shrink</t>
  </si>
  <si>
    <t>20260712|Одеса|HISTORICAL_BACKCAST|v2.1-shrink</t>
  </si>
  <si>
    <t>20260712|Дніпро|HISTORICAL_BACKCAST|v2.1-shrink</t>
  </si>
  <si>
    <t>20260712|Кривий Ріг|HISTORICAL_BACKCAST|v2.1-shrink</t>
  </si>
  <si>
    <t>20260713|Київ|HISTORICAL_BACKCAST|v2.1-shrink</t>
  </si>
  <si>
    <t>20260713|Одеса|HISTORICAL_BACKCAST|v2.1-shrink</t>
  </si>
  <si>
    <t>20260713|Дніпро|HISTORICAL_BACKCAST|v2.1-shrink</t>
  </si>
  <si>
    <t>20260713|Кривий Ріг|HISTORICAL_BACKCAST|v2.1-shrink</t>
  </si>
  <si>
    <t>20260714|Київ|HISTORICAL_BACKCAST|v2.1-shrink</t>
  </si>
  <si>
    <t>20260714|Одеса|HISTORICAL_BACKCAST|v2.1-shrink</t>
  </si>
  <si>
    <t>20260714|Дніпро|HISTORICAL_BACKCAST|v2.1-shrink</t>
  </si>
  <si>
    <t>20260714|Кривий Ріг|HISTORICAL_BACKCAST|v2.1-shrink</t>
  </si>
  <si>
    <t>Неділя/Понеділок/Вівторок/Середа/Субота • по 2 (нічия)</t>
  </si>
  <si>
    <t>20260715|Київ|HISTORICAL_BACKCAST|v2.1-shrink</t>
  </si>
  <si>
    <t>20260715|Одеса|HISTORICAL_BACKCAST|v2.1-shrink</t>
  </si>
  <si>
    <t>20260715|Дніпро|HISTORICAL_BACKCAST|v2.1-shrink</t>
  </si>
  <si>
    <t>20260715|Кривий Ріг|HISTORICAL_BACKCAST|v2.1-shrink</t>
  </si>
  <si>
    <t>20260716|Київ|HISTORICAL_BACKCAST|v2.1-shrink</t>
  </si>
  <si>
    <t>20260716|Одеса|HISTORICAL_BACKCAST|v2.1-shrink</t>
  </si>
  <si>
    <t>20260716|Дніпро|HISTORICAL_BACKCAST|v2.1-shrink</t>
  </si>
  <si>
    <t>20260716|Кривий Ріг|HISTORICAL_BACKCAST|v2.1-shrink</t>
  </si>
  <si>
    <t>Неділя/Понеділок/Вівторок/Середа/Четвер/Субота • по 2 (нічия)</t>
  </si>
  <si>
    <t>20260717|Київ|HISTORICAL_BACKCAST|v2.1-shrink</t>
  </si>
  <si>
    <t>20260717|Одеса|HISTORICAL_BACKCAST|v2.1-shrink</t>
  </si>
  <si>
    <t>20260717|Дніпро|HISTORICAL_BACKCAST|v2.1-shrink</t>
  </si>
  <si>
    <t>20260717|Кривий Ріг|HISTORICAL_BACKCAST|v2.1-shrink</t>
  </si>
  <si>
    <t>20260718|Київ|HISTORICAL_BACKCAST|v2.1-shrink</t>
  </si>
  <si>
    <t>20260718|Одеса|HISTORICAL_BACKCAST|v2.1-shrink</t>
  </si>
  <si>
    <t>20260718|Дніпро|HISTORICAL_BACKCAST|v2.1-shrink</t>
  </si>
  <si>
    <t>20260718|Кривий Ріг|HISTORICAL_BACKCAST|v2.1-shrink</t>
  </si>
  <si>
    <t>20260719|Київ|HISTORICAL_BACKCAST|v2.1-shrink</t>
  </si>
  <si>
    <t>20260719|Одеса|HISTORICAL_BACKCAST|v2.1-shrink</t>
  </si>
  <si>
    <t>20260719|Дніпро|HISTORICAL_BACKCAST|v2.1-shrink</t>
  </si>
  <si>
    <t>20260719|Кривий Ріг|HISTORICAL_BACKCAST|v2.1-shrink</t>
  </si>
  <si>
    <t>20260720|Київ|HISTORICAL_BACKCAST|v2.1-shrink</t>
  </si>
  <si>
    <t>20260720|Одеса|HISTORICAL_BACKCAST|v2.1-shrink</t>
  </si>
  <si>
    <t>20260720|Дніпро|HISTORICAL_BACKCAST|v2.1-shrink</t>
  </si>
  <si>
    <t>20260720|Кривий Ріг|HISTORICAL_BACKCAST|v2.1-shrink</t>
  </si>
  <si>
    <t>20260721|Київ|HISTORICAL_BACKCAST|v2.1-shrink</t>
  </si>
  <si>
    <t>20260721|Одеса|HISTORICAL_BACKCAST|v2.1-shrink</t>
  </si>
  <si>
    <t>20260721|Дніпро|HISTORICAL_BACKCAST|v2.1-shrink</t>
  </si>
  <si>
    <t>20260721|Кривий Ріг|HISTORICAL_BACKCAST|v2.1-shrink</t>
  </si>
  <si>
    <t>20260722|Київ|HISTORICAL_BACKCAST|v2.1-shrink</t>
  </si>
  <si>
    <t>20260722|Одеса|HISTORICAL_BACKCAST|v2.1-shrink</t>
  </si>
  <si>
    <t>20260722|Дніпро|HISTORICAL_BACKCAST|v2.1-shrink</t>
  </si>
  <si>
    <t>20260722|Кривий Ріг|HISTORICAL_BACKCAST|v2.1-shrink</t>
  </si>
  <si>
    <t>20260723|Київ|HISTORICAL_BACKCAST|v2.1-shrink</t>
  </si>
  <si>
    <t>20260723|Одеса|HISTORICAL_BACKCAST|v2.1-shrink</t>
  </si>
  <si>
    <t>20260723|Дніпро|HISTORICAL_BACKCAST|v2.1-shrink</t>
  </si>
  <si>
    <t>20260723|Кривий Ріг|HISTORICAL_BACKCAST|v2.1-shrink</t>
  </si>
  <si>
    <t>20260724|Київ|HISTORICAL_BACKCAST|v2.1-shrink</t>
  </si>
  <si>
    <t>20260724|Одеса|HISTORICAL_BACKCAST|v2.1-shrink</t>
  </si>
  <si>
    <t>20260724|Дніпро|HISTORICAL_BACKCAST|v2.1-shrink</t>
  </si>
  <si>
    <t>20260724|Кривий Ріг|HISTORICAL_BACKCAST|v2.1-shrink</t>
  </si>
  <si>
    <t>20260725|Київ|HISTORICAL_BACKCAST|v2.1-shrink</t>
  </si>
  <si>
    <t>20260725|Одеса|HISTORICAL_BACKCAST|v2.1-shrink</t>
  </si>
  <si>
    <t>20260725|Дніпро|HISTORICAL_BACKCAST|v2.1-shrink</t>
  </si>
  <si>
    <t>20260725|Кривий Ріг|HISTORICAL_BACKCAST|v2.1-shrink</t>
  </si>
  <si>
    <t>20260726|Київ|HISTORICAL_BACKCAST|v2.1-shrink</t>
  </si>
  <si>
    <t>20260726|Одеса|HISTORICAL_BACKCAST|v2.1-shrink</t>
  </si>
  <si>
    <t>20260726|Дніпро|HISTORICAL_BACKCAST|v2.1-shrink</t>
  </si>
  <si>
    <t>20260726|Кривий Ріг|HISTORICAL_BACKCAST|v2.1-shrink</t>
  </si>
  <si>
    <t>20260727|Київ|HISTORICAL_BACKCAST|v2.1-shrink</t>
  </si>
  <si>
    <t>20260727|Одеса|HISTORICAL_BACKCAST|v2.1-shrink</t>
  </si>
  <si>
    <t>20260727|Дніпро|HISTORICAL_BACKCAST|v2.1-shrink</t>
  </si>
  <si>
    <t>20260727|Кривий Ріг|HISTORICAL_BACKCAST|v2.1-shrink</t>
  </si>
  <si>
    <t>20260728|Київ|HISTORICAL_BACKCAST|v2.1-shrink</t>
  </si>
  <si>
    <t>20260728|Одеса|HISTORICAL_BACKCAST|v2.1-shrink</t>
  </si>
  <si>
    <t>20260728|Дніпро|HISTORICAL_BACKCAST|v2.1-shrink</t>
  </si>
  <si>
    <t>20260728|Кривий Ріг|HISTORICAL_BACKCAST|v2.1-shrink</t>
  </si>
  <si>
    <t>20260729|Київ|HISTORICAL_BACKCAST|v2.1-shrink</t>
  </si>
  <si>
    <t>20260729|Одеса|HISTORICAL_BACKCAST|v2.1-shrink</t>
  </si>
  <si>
    <t>20260729|Дніпро|HISTORICAL_BACKCAST|v2.1-shrink</t>
  </si>
  <si>
    <t>20260729|Кривий Ріг|HISTORICAL_BACKCAST|v2.1-shrink</t>
  </si>
  <si>
    <t>20260730|Київ|HISTORICAL_BACKCAST|v2.1-shrink</t>
  </si>
  <si>
    <t>20260730|Одеса|HISTORICAL_BACKCAST|v2.1-shrink</t>
  </si>
  <si>
    <t>20260730|Дніпро|HISTORICAL_BACKCAST|v2.1-shrink</t>
  </si>
  <si>
    <t>Балістика: 1 епізод(и); KN-23</t>
  </si>
  <si>
    <t>20260730|Кривий Ріг|HISTORICAL_BACKCAST|v2.1-shrink</t>
  </si>
  <si>
    <t>20260731|Київ|HISTORICAL_BACKCAST|v2.1-shrink</t>
  </si>
  <si>
    <t>20260731|Одеса|HISTORICAL_BACKCAST|v2.1-shrink</t>
  </si>
  <si>
    <t>20260731|Дніпро|HISTORICAL_BACKCAST|v2.1-shrink</t>
  </si>
  <si>
    <t>Вівторок/Четвер • по 1 (нічия)</t>
  </si>
  <si>
    <t>20260731|Кривий Ріг|HISTORICAL_BACKCAST|v2.1-shrink</t>
  </si>
  <si>
    <t>20260801|Київ|HISTORICAL_BACKCAST|v2.1-shrink</t>
  </si>
  <si>
    <t>20260801|Одеса|HISTORICAL_BACKCAST|v2.1-shrink</t>
  </si>
  <si>
    <t>20260801|Дніпро|HISTORICAL_BACKCAST|v2.1-shrink</t>
  </si>
  <si>
    <t>20260801|Кривий Ріг|HISTORICAL_BACKCAST|v2.1-shrink</t>
  </si>
  <si>
    <t>20260802|Київ|HISTORICAL_BACKCAST|v2.1-shrink</t>
  </si>
  <si>
    <t>20260802|Одеса|HISTORICAL_BACKCAST|v2.1-shrink</t>
  </si>
  <si>
    <t>20260802|Дніпро|HISTORICAL_BACKCAST|v2.1-shrink</t>
  </si>
  <si>
    <t>20260802|Кривий Ріг|HISTORICAL_BACKCAST|v2.1-shrink</t>
  </si>
  <si>
    <t>20260803|Київ|HISTORICAL_BACKCAST|v2.1-shrink</t>
  </si>
  <si>
    <t>20260803|Одеса|HISTORICAL_BACKCAST|v2.1-shrink</t>
  </si>
  <si>
    <t>20260803|Дніпро|HISTORICAL_BACKCAST|v2.1-shrink</t>
  </si>
  <si>
    <t>20260803|Кривий Ріг|HISTORICAL_BACKCAST|v2.1-shrink</t>
  </si>
  <si>
    <t>20260804|Київ|HISTORICAL_BACKCAST|v2.1-shrink</t>
  </si>
  <si>
    <t>20260804|Одеса|HISTORICAL_BACKCAST|v2.1-shrink</t>
  </si>
  <si>
    <t>20260804|Дніпро|HISTORICAL_BACKCAST|v2.1-shrink</t>
  </si>
  <si>
    <t>20260804|Кривий Ріг|HISTORICAL_BACKCAST|v2.1-shrink</t>
  </si>
  <si>
    <t>20260805|Київ|HISTORICAL_BACKCAST|v2.1-shrink</t>
  </si>
  <si>
    <t>20260805|Одеса|HISTORICAL_BACKCAST|v2.1-shrink</t>
  </si>
  <si>
    <t>20260805|Дніпро|HISTORICAL_BACKCAST|v2.1-shrink</t>
  </si>
  <si>
    <t>20260805|Кривий Ріг|HISTORICAL_BACKCAST|v2.1-shrink</t>
  </si>
  <si>
    <t>Середа/Четвер • по 3 (нічия)</t>
  </si>
  <si>
    <t>20260806|Київ|HISTORICAL_BACKCAST|v2.1-shrink</t>
  </si>
  <si>
    <t>20260806|Одеса|HISTORICAL_BACKCAST|v2.1-shrink</t>
  </si>
  <si>
    <t>20260806|Дніпро|HISTORICAL_BACKCAST|v2.1-shrink</t>
  </si>
  <si>
    <t>20260806|Кривий Ріг|HISTORICAL_BACKCAST|v2.1-shrink</t>
  </si>
  <si>
    <t>20260807|Київ|HISTORICAL_BACKCAST|v2.1-shrink</t>
  </si>
  <si>
    <t>20260807|Одеса|HISTORICAL_BACKCAST|v2.1-shrink</t>
  </si>
  <si>
    <t>20260807|Дніпро|HISTORICAL_BACKCAST|v2.1-shrink</t>
  </si>
  <si>
    <t>20260807|Кривий Ріг|HISTORICAL_BACKCAST|v2.1-shrink</t>
  </si>
  <si>
    <t>20260808|Київ|HISTORICAL_BACKCAST|v2.1-shrink</t>
  </si>
  <si>
    <t>20260808|Одеса|HISTORICAL_BACKCAST|v2.1-shrink</t>
  </si>
  <si>
    <t>20260808|Дніпро|HISTORICAL_BACKCAST|v2.1-shrink</t>
  </si>
  <si>
    <t>20260808|Кривий Ріг|HISTORICAL_BACKCAST|v2.1-shrink</t>
  </si>
  <si>
    <t>Середа/Четвер/Субота • по 3 (нічия)</t>
  </si>
  <si>
    <t>20260809|Київ|HISTORICAL_BACKCAST|v2.1-shrink</t>
  </si>
  <si>
    <t>Балістика: 1 епізод(и); Іскандер-М/С-400 + інші ракети</t>
  </si>
  <si>
    <t>20260809|Одеса|HISTORICAL_BACKCAST|v2.1-shrink</t>
  </si>
  <si>
    <t>20260809|Дніпро|HISTORICAL_BACKCAST|v2.1-shrink</t>
  </si>
  <si>
    <t>20260809|Кривий Ріг|HISTORICAL_BACKCAST|v2.1-shrink</t>
  </si>
  <si>
    <t>20260810|Київ|HISTORICAL_BACKCAST|v2.1-shrink</t>
  </si>
  <si>
    <t>20260810|Одеса|HISTORICAL_BACKCAST|v2.1-shrink</t>
  </si>
  <si>
    <t>20260810|Дніпро|HISTORICAL_BACKCAST|v2.1-shrink</t>
  </si>
  <si>
    <t>20260810|Кривий Ріг|HISTORICAL_BACKCAST|v2.1-shrink</t>
  </si>
  <si>
    <t>Балістика: 1 епізод(и); Балістичні ракети — subtype не уточнюємо локально</t>
  </si>
  <si>
    <t>20260811|Київ|HISTORICAL_BACKCAST|v2.1-shrink</t>
  </si>
  <si>
    <t>20260811|Одеса|HISTORICAL_BACKCAST|v2.1-shrink</t>
  </si>
  <si>
    <t>20260811|Дніпро|HISTORICAL_BACKCAST|v2.1-shrink</t>
  </si>
  <si>
    <t>20260811|Кривий Ріг|HISTORICAL_BACKCAST|v2.1-shrink</t>
  </si>
  <si>
    <t>Вівторок/Середа/Четвер/Субота • по 3 (нічия)</t>
  </si>
  <si>
    <t>20260812|Київ|HISTORICAL_BACKCAST|v2.1-shrink</t>
  </si>
  <si>
    <t>20260812|Одеса|HISTORICAL_BACKCAST|v2.1-shrink</t>
  </si>
  <si>
    <t>20260812|Дніпро|HISTORICAL_BACKCAST|v2.1-shrink</t>
  </si>
  <si>
    <t>20260812|Кривий Ріг|HISTORICAL_BACKCAST|v2.1-shrink</t>
  </si>
  <si>
    <t>Вівторок/Четвер/Субота • по 3 (нічия)</t>
  </si>
  <si>
    <t>20260813|Київ|HISTORICAL_BACKCAST|v2.1-shrink</t>
  </si>
  <si>
    <t>20260813|Одеса|HISTORICAL_BACKCAST|v2.1-shrink</t>
  </si>
  <si>
    <t>20260813|Дніпро|HISTORICAL_BACKCAST|v2.1-shrink</t>
  </si>
  <si>
    <t>20260813|Кривий Ріг|HISTORICAL_BACKCAST|v2.1-shrink</t>
  </si>
  <si>
    <t>20260814|Київ|HISTORICAL_BACKCAST|v2.1-shrink</t>
  </si>
  <si>
    <t>20260814|Одеса|HISTORICAL_BACKCAST|v2.1-shrink</t>
  </si>
  <si>
    <t>20260814|Дніпро|HISTORICAL_BACKCAST|v2.1-shrink</t>
  </si>
  <si>
    <t>20260814|Кривий Ріг|HISTORICAL_BACKCAST|v2.1-shrink</t>
  </si>
  <si>
    <t>20260815|Київ|HISTORICAL_BACKCAST|v2.1-shrink</t>
  </si>
  <si>
    <t>20260815|Одеса|HISTORICAL_BACKCAST|v2.1-shrink</t>
  </si>
  <si>
    <t>20260815|Дніпро|HISTORICAL_BACKCAST|v2.1-shrink</t>
  </si>
  <si>
    <t>20260815|Кривий Ріг|HISTORICAL_BACKCAST|v2.1-shrink</t>
  </si>
  <si>
    <t>20260816|Київ|HISTORICAL_BACKCAST|v2.1-shrink</t>
  </si>
  <si>
    <t>20260816|Одеса|HISTORICAL_BACKCAST|v2.1-shrink</t>
  </si>
  <si>
    <t>20260816|Дніпро|HISTORICAL_BACKCAST|v2.1-shrink</t>
  </si>
  <si>
    <t>Балістика: 1 епізод(и); Балістичні ракети — локальний subtype не уточнений</t>
  </si>
  <si>
    <t>20260816|Кривий Ріг|HISTORICAL_BACKCAST|v2.1-shrink</t>
  </si>
  <si>
    <t>Неділя/Вівторок/Четвер/Субота • по 3 (нічия)</t>
  </si>
  <si>
    <t>20260817|Київ|HISTORICAL_BACKCAST|v2.1-shrink</t>
  </si>
  <si>
    <t>20260817|Одеса|HISTORICAL_BACKCAST|v2.1-shrink</t>
  </si>
  <si>
    <t>20260817|Дніпро|HISTORICAL_BACKCAST|v2.1-shrink</t>
  </si>
  <si>
    <t>Неділя/Вівторок/Четвер • по 1 (нічия)</t>
  </si>
  <si>
    <t>20260817|Кривий Ріг|HISTORICAL_BACKCAST|v2.1-shrink</t>
  </si>
  <si>
    <t>20260818|Київ|HISTORICAL_BACKCAST|v2.1-shrink</t>
  </si>
  <si>
    <t>20260818|Одеса|HISTORICAL_BACKCAST|v2.1-shrink</t>
  </si>
  <si>
    <t>20260818|Дніпро|HISTORICAL_BACKCAST|v2.1-shrink</t>
  </si>
  <si>
    <t>20260818|Кривий Ріг|HISTORICAL_BACKCAST|v2.1-shrink</t>
  </si>
  <si>
    <t>Неділя/Четвер/Субота • по 3 (нічия)</t>
  </si>
  <si>
    <t>20260819|Київ|HISTORICAL_BACKCAST|v2.1-shrink</t>
  </si>
  <si>
    <t>20260819|Одеса|HISTORICAL_BACKCAST|v2.1-shrink</t>
  </si>
  <si>
    <t>20260819|Дніпро|HISTORICAL_BACKCAST|v2.1-shrink</t>
  </si>
  <si>
    <t>Неділя/Четвер • по 1 (нічия)</t>
  </si>
  <si>
    <t>20260819|Кривий Ріг|HISTORICAL_BACKCAST|v2.1-shrink</t>
  </si>
  <si>
    <t>Балістика: 1 епізод(и); Іскандер-М/С-400 + інші ракети по балістичній траєкторії</t>
  </si>
  <si>
    <t>20260820|Київ|HISTORICAL_BACKCAST|v2.1-shrink</t>
  </si>
  <si>
    <t>20260820|Одеса|HISTORICAL_BACKCAST|v2.1-shrink</t>
  </si>
  <si>
    <t>20260820|Дніпро|HISTORICAL_BACKCAST|v2.1-shrink</t>
  </si>
  <si>
    <t>20260820|Кривий Ріг|HISTORICAL_BACKCAST|v2.1-shrink</t>
  </si>
  <si>
    <t>20260821|Київ|HISTORICAL_BACKCAST|v2.1-shrink</t>
  </si>
  <si>
    <t>20260821|Одеса|HISTORICAL_BACKCAST|v2.1-shrink</t>
  </si>
  <si>
    <t>20260821|Дніпро|HISTORICAL_BACKCAST|v2.1-shrink</t>
  </si>
  <si>
    <t>20260821|Кривий Ріг|HISTORICAL_BACKCAST|v2.1-shrink</t>
  </si>
  <si>
    <t>Балістика: 2 епізод(и); Балістичні ракети</t>
  </si>
  <si>
    <t>20260822|Київ|HISTORICAL_BACKCAST|v2.1-shrink</t>
  </si>
  <si>
    <t>20260822|Одеса|HISTORICAL_BACKCAST|v2.1-shrink</t>
  </si>
  <si>
    <t>20260822|Дніпро|HISTORICAL_BACKCAST|v2.1-shrink</t>
  </si>
  <si>
    <t>20260822|Кривий Ріг|HISTORICAL_BACKCAST|v2.1-shrink</t>
  </si>
  <si>
    <t>Четвер → Субота</t>
  </si>
  <si>
    <t>20260823|Київ|HISTORICAL_BACKCAST|v2.1-shrink</t>
  </si>
  <si>
    <t>20260823|Одеса|HISTORICAL_BACKCAST|v2.1-shrink</t>
  </si>
  <si>
    <t>20260823|Дніпро|HISTORICAL_BACKCAST|v2.1-shrink</t>
  </si>
  <si>
    <t>20260823|Кривий Ріг|HISTORICAL_BACKCAST|v2.1-shrink</t>
  </si>
  <si>
    <t>20260824|Київ|HISTORICAL_BACKCAST|v2.1-shrink</t>
  </si>
  <si>
    <t>20260824|Одеса|HISTORICAL_BACKCAST|v2.1-shrink</t>
  </si>
  <si>
    <t>20260824|Дніпро|HISTORICAL_BACKCAST|v2.1-shrink</t>
  </si>
  <si>
    <t>20260824|Кривий Ріг|HISTORICAL_BACKCAST|v2.1-shrink</t>
  </si>
  <si>
    <t>20260825|Київ|HISTORICAL_BACKCAST|v2.1-shrink</t>
  </si>
  <si>
    <t>20260825|Одеса|HISTORICAL_BACKCAST|v2.1-shrink</t>
  </si>
  <si>
    <t>20260825|Дніпро|HISTORICAL_BACKCAST|v2.1-shrink</t>
  </si>
  <si>
    <t>20260825|Кривий Ріг|HISTORICAL_BACKCAST|v2.1-shrink</t>
  </si>
  <si>
    <t>20260826|Київ|HISTORICAL_BACKCAST|v2.1-shrink</t>
  </si>
  <si>
    <t>20260826|Одеса|HISTORICAL_BACKCAST|v2.1-shrink</t>
  </si>
  <si>
    <t>20260826|Дніпро|HISTORICAL_BACKCAST|v2.1-shrink</t>
  </si>
  <si>
    <t>20260826|Кривий Ріг|HISTORICAL_BACKCAST|v2.1-shrink</t>
  </si>
  <si>
    <t>20260827|Київ|HISTORICAL_BACKCAST|v2.1-shrink</t>
  </si>
  <si>
    <t>Неділя/Вівторок/Середа/Субота • по 1 (нічия)</t>
  </si>
  <si>
    <t>20260827|Одеса|HISTORICAL_BACKCAST|v2.1-shrink</t>
  </si>
  <si>
    <t>20260827|Дніпро|HISTORICAL_BACKCAST|v2.1-shrink</t>
  </si>
  <si>
    <t>20260827|Кривий Ріг|HISTORICAL_BACKCAST|v2.1-shrink</t>
  </si>
  <si>
    <t>Четвер/Субота • по 4 (нічия)</t>
  </si>
  <si>
    <t>20260828|Київ|HISTORICAL_BACKCAST|v2.1-shrink</t>
  </si>
  <si>
    <t>20260828|Одеса|HISTORICAL_BACKCAST|v2.1-shrink</t>
  </si>
  <si>
    <t>20260828|Дніпро|HISTORICAL_BACKCAST|v2.1-shrink</t>
  </si>
  <si>
    <t>20260828|Кривий Ріг|HISTORICAL_BACKCAST|v2.1-shrink</t>
  </si>
  <si>
    <t>20260829|Київ|HISTORICAL_BACKCAST|v2.1-shrink</t>
  </si>
  <si>
    <t>20260829|Одеса|HISTORICAL_BACKCAST|v2.1-shrink</t>
  </si>
  <si>
    <t>20260829|Дніпро|HISTORICAL_BACKCAST|v2.1-shrink</t>
  </si>
  <si>
    <t>20260829|Кривий Ріг|HISTORICAL_BACKCAST|v2.1-shrink</t>
  </si>
  <si>
    <t>20260830|Київ|HISTORICAL_BACKCAST|v2.1-shrink</t>
  </si>
  <si>
    <t>20260830|Одеса|HISTORICAL_BACKCAST|v2.1-shrink</t>
  </si>
  <si>
    <t>20260830|Дніпро|HISTORICAL_BACKCAST|v2.1-shrink</t>
  </si>
  <si>
    <t>20260830|Кривий Ріг|HISTORICAL_BACKCAST|v2.1-shrink</t>
  </si>
  <si>
    <t>20260831|Київ|HISTORICAL_BACKCAST|v2.1-shrink</t>
  </si>
  <si>
    <t>20260831|Одеса|HISTORICAL_BACKCAST|v2.1-shrink</t>
  </si>
  <si>
    <t>20260831|Дніпро|HISTORICAL_BACKCAST|v2.1-shrink</t>
  </si>
  <si>
    <t>20260831|Кривий Ріг|HISTORICAL_BACKCAST|v2.1-shrink</t>
  </si>
  <si>
    <t>20260901|Київ|HISTORICAL_BACKCAST|v2.1-shrink</t>
  </si>
  <si>
    <t>20260901|Одеса|HISTORICAL_BACKCAST|v2.1-shrink</t>
  </si>
  <si>
    <t>20260901|Дніпро|HISTORICAL_BACKCAST|v2.1-shrink</t>
  </si>
  <si>
    <t>20260901|Кривий Ріг|HISTORICAL_BACKCAST|v2.1-shrink</t>
  </si>
  <si>
    <t>20260902|Київ|HISTORICAL_BACKCAST|v2.1-shrink</t>
  </si>
  <si>
    <t>Неділя/Середа/Субота • по 1 (нічия)</t>
  </si>
  <si>
    <t>Балістика: 1 епізод(и); Іскандер-М — ймовірна локальна атрибуція</t>
  </si>
  <si>
    <t>20260902|Одеса|HISTORICAL_BACKCAST|v2.1-shrink</t>
  </si>
  <si>
    <t>20260902|Дніпро|HISTORICAL_BACKCAST|v2.1-shrink</t>
  </si>
  <si>
    <t>20260902|Кривий Ріг|HISTORICAL_BACKCAST|v2.1-shrink</t>
  </si>
  <si>
    <t>20260903|Київ|HISTORICAL_BACKCAST|v2.1-shrink</t>
  </si>
  <si>
    <t>20260903|Одеса|HISTORICAL_BACKCAST|v2.1-shrink</t>
  </si>
  <si>
    <t>20260903|Дніпро|HISTORICAL_BACKCAST|v2.1-shrink</t>
  </si>
  <si>
    <t>20260903|Кривий Ріг|HISTORICAL_BACKCAST|v2.1-shrink</t>
  </si>
  <si>
    <t>20260904|Київ|HISTORICAL_BACKCAST|v2.1-shrink</t>
  </si>
  <si>
    <t>20260904|Одеса|HISTORICAL_BACKCAST|v2.1-shrink</t>
  </si>
  <si>
    <t>20260904|Дніпро|HISTORICAL_BACKCAST|v2.1-shrink</t>
  </si>
  <si>
    <t>20260904|Кривий Ріг|HISTORICAL_BACKCAST|v2.1-shrink</t>
  </si>
  <si>
    <t>20260905|Київ|HISTORICAL_BACKCAST|v2.1-shrink</t>
  </si>
  <si>
    <t>20260905|Одеса|HISTORICAL_BACKCAST|v2.1-shrink</t>
  </si>
  <si>
    <t>20260905|Дніпро|HISTORICAL_BACKCAST|v2.1-shrink</t>
  </si>
  <si>
    <t>20260905|Кривий Ріг|HISTORICAL_BACKCAST|v2.1-shrink</t>
  </si>
  <si>
    <t>20260906|Київ|HISTORICAL_BACKCAST|v2.1-shrink</t>
  </si>
  <si>
    <t>Неділя/Середа • по 1 (нічия)</t>
  </si>
  <si>
    <t>20260906|Одеса|HISTORICAL_BACKCAST|v2.1-shrink</t>
  </si>
  <si>
    <t>20260906|Дніпро|HISTORICAL_BACKCAST|v2.1-shrink</t>
  </si>
  <si>
    <t>20260906|Кривий Ріг|HISTORICAL_BACKCAST|v2.1-shrink</t>
  </si>
  <si>
    <t>20260907|Київ|HISTORICAL_BACKCAST|v2.1-shrink</t>
  </si>
  <si>
    <t>20260907|Одеса|HISTORICAL_BACKCAST|v2.1-shrink</t>
  </si>
  <si>
    <t>20260907|Дніпро|HISTORICAL_BACKCAST|v2.1-shrink</t>
  </si>
  <si>
    <t>20260907|Кривий Ріг|HISTORICAL_BACKCAST|v2.1-shrink</t>
  </si>
  <si>
    <t>20260908|Київ|HISTORICAL_BACKCAST|v2.1-shrink</t>
  </si>
  <si>
    <t>20260908|Одеса|HISTORICAL_BACKCAST|v2.1-shrink</t>
  </si>
  <si>
    <t>20260908|Дніпро|HISTORICAL_BACKCAST|v2.1-shrink</t>
  </si>
  <si>
    <t>20260908|Кривий Ріг|HISTORICAL_BACKCAST|v2.1-shrink</t>
  </si>
  <si>
    <t>20260909|Київ|HISTORICAL_BACKCAST|v2.1-shrink</t>
  </si>
  <si>
    <t>Неділя/Вівторок/Середа • по 1 (нічия)</t>
  </si>
  <si>
    <t>20260909|Одеса|HISTORICAL_BACKCAST|v2.1-shrink</t>
  </si>
  <si>
    <t>20260909|Дніпро|HISTORICAL_BACKCAST|v2.1-shrink</t>
  </si>
  <si>
    <t>20260909|Кривий Ріг|HISTORICAL_BACKCAST|v2.1-shrink</t>
  </si>
  <si>
    <t>20260910|Київ|HISTORICAL_BACKCAST|v2.1-shrink</t>
  </si>
  <si>
    <t>20260910|Одеса|HISTORICAL_BACKCAST|v2.1-shrink</t>
  </si>
  <si>
    <t>20260910|Дніпро|HISTORICAL_BACKCAST|v2.1-shrink</t>
  </si>
  <si>
    <t>20260910|Кривий Ріг|HISTORICAL_BACKCAST|v2.1-shrink</t>
  </si>
  <si>
    <t>20260911|Київ|HISTORICAL_BACKCAST|v2.1-shrink</t>
  </si>
  <si>
    <t>20260911|Одеса|HISTORICAL_BACKCAST|v2.1-shrink</t>
  </si>
  <si>
    <t>20260911|Дніпро|HISTORICAL_BACKCAST|v2.1-shrink</t>
  </si>
  <si>
    <t>20260911|Кривий Ріг|HISTORICAL_BACKCAST|v2.1-shrink</t>
  </si>
  <si>
    <t>20260912|Київ|HISTORICAL_BACKCAST|v2.1-shrink</t>
  </si>
  <si>
    <t>20260912|Одеса|HISTORICAL_BACKCAST|v2.1-shrink</t>
  </si>
  <si>
    <t>20260912|Дніпро|HISTORICAL_BACKCAST|v2.1-shrink</t>
  </si>
  <si>
    <t>20260912|Кривий Ріг|HISTORICAL_BACKCAST|v2.1-shrink</t>
  </si>
  <si>
    <t>20260913|Київ|HISTORICAL_BACKCAST|v2.1-shrink</t>
  </si>
  <si>
    <t>20260913|Одеса|HISTORICAL_BACKCAST|v2.1-shrink</t>
  </si>
  <si>
    <t>20260913|Дніпро|HISTORICAL_BACKCAST|v2.1-shrink</t>
  </si>
  <si>
    <t>20260913|Кривий Ріг|HISTORICAL_BACKCAST|v2.1-shrink</t>
  </si>
  <si>
    <t>20260914|Київ|HISTORICAL_BACKCAST|v2.1-shrink</t>
  </si>
  <si>
    <t>20260914|Одеса|HISTORICAL_BACKCAST|v2.1-shrink</t>
  </si>
  <si>
    <t>20260914|Дніпро|HISTORICAL_BACKCAST|v2.1-shrink</t>
  </si>
  <si>
    <t>20260914|Кривий Ріг|HISTORICAL_BACKCAST|v2.1-shrink</t>
  </si>
  <si>
    <t>20260915|Київ|HISTORICAL_BACKCAST|v2.1-shrink</t>
  </si>
  <si>
    <t>20260915|Одеса|HISTORICAL_BACKCAST|v2.1-shrink</t>
  </si>
  <si>
    <t>20260915|Дніпро|HISTORICAL_BACKCAST|v2.1-shrink</t>
  </si>
  <si>
    <t>20260915|Кривий Ріг|HISTORICAL_BACKCAST|v2.1-shrink</t>
  </si>
  <si>
    <t>20260916|Київ|HISTORICAL_BACKCAST|v2.1-shrink</t>
  </si>
  <si>
    <t>20260916|Одеса|HISTORICAL_BACKCAST|v2.1-shrink</t>
  </si>
  <si>
    <t>20260916|Дніпро|HISTORICAL_BACKCAST|v2.1-shrink</t>
  </si>
  <si>
    <t>20260916|Кривий Ріг|HISTORICAL_BACKCAST|v2.1-shrink</t>
  </si>
  <si>
    <t>20260917|Київ|HISTORICAL_BACKCAST|v2.1-shrink</t>
  </si>
  <si>
    <t>20260917|Одеса|HISTORICAL_BACKCAST|v2.1-shrink</t>
  </si>
  <si>
    <t>20260917|Дніпро|HISTORICAL_BACKCAST|v2.1-shrink</t>
  </si>
  <si>
    <t>20260917|Кривий Ріг|HISTORICAL_BACKCAST|v2.1-shrink</t>
  </si>
  <si>
    <t>Невідомо (legacy)</t>
  </si>
  <si>
    <t>Мігровано зі старої схеми; фактичний результат не використовувати для score.</t>
  </si>
  <si>
    <t>legacy pre-regime</t>
  </si>
  <si>
    <t>LEGACY</t>
  </si>
  <si>
    <t>EXCLUDE_LEGACY</t>
  </si>
  <si>
    <t>20260918|Київ|LEGACY|pre-regime</t>
  </si>
  <si>
    <t>20260918|Київ|HISTORICAL_BACKCAST|v2.1-shrink</t>
  </si>
  <si>
    <t>20260918|Одеса|HISTORICAL_BACKCAST|v2.1-shrink</t>
  </si>
  <si>
    <t>20260918|Дніпро|HISTORICAL_BACKCAST|v2.1-shrink</t>
  </si>
  <si>
    <t>20260918|Кривий Ріг|HISTORICAL_BACKCAST|v2.1-shrink</t>
  </si>
  <si>
    <t>20260919|Київ|HISTORICAL_BACKCAST|v2.1-shrink</t>
  </si>
  <si>
    <t>20260919|Одеса|HISTORICAL_BACKCAST|v2.1-shrink</t>
  </si>
  <si>
    <t>20260919|Дніпро|HISTORICAL_BACKCAST|v2.1-shrink</t>
  </si>
  <si>
    <t>20260919|Кривий Ріг|HISTORICAL_BACKCAST|v2.1-shrink</t>
  </si>
  <si>
    <t>20260920|Київ|HISTORICAL_BACKCAST|v2.1-shrink</t>
  </si>
  <si>
    <t>20260920|Одеса|HISTORICAL_BACKCAST|v2.1-shrink</t>
  </si>
  <si>
    <t>20260920|Дніпро|HISTORICAL_BACKCAST|v2.1-shrink</t>
  </si>
  <si>
    <t>20260920|Кривий Ріг|HISTORICAL_BACKCAST|v2.1-shrink</t>
  </si>
  <si>
    <t>20260921|Київ|HISTORICAL_BACKCAST|v2.1-shrink</t>
  </si>
  <si>
    <t>20260921|Одеса|HISTORICAL_BACKCAST|v2.1-shrink</t>
  </si>
  <si>
    <t>20260921|Дніпро|HISTORICAL_BACKCAST|v2.1-shrink</t>
  </si>
  <si>
    <t>20260921|Кривий Ріг|HISTORICAL_BACKCAST|v2.1-shrink</t>
  </si>
  <si>
    <t>20260922|Київ|HISTORICAL_BACKCAST|v2.1-shrink</t>
  </si>
  <si>
    <t>20260922|Одеса|HISTORICAL_BACKCAST|v2.1-shrink</t>
  </si>
  <si>
    <t>Балістика: 1 епізод(и); Іскандер-М/С-400/KN-23</t>
  </si>
  <si>
    <t>20260922|Дніпро|HISTORICAL_BACKCAST|v2.1-shrink</t>
  </si>
  <si>
    <t>20260922|Кривий Ріг|HISTORICAL_BACKCAST|v2.1-shrink</t>
  </si>
  <si>
    <t>20260923|Київ|HISTORICAL_BACKCAST|v2.1-shrink</t>
  </si>
  <si>
    <t>20260923|Одеса|HISTORICAL_BACKCAST|v2.1-shrink</t>
  </si>
  <si>
    <t>Вівторок/Субота • по 1 (нічия)</t>
  </si>
  <si>
    <t>20260923|Дніпро|HISTORICAL_BACKCAST|v2.1-shrink</t>
  </si>
  <si>
    <t>20260923|Кривий Ріг|HISTORICAL_BACKCAST|v2.1-shrink</t>
  </si>
  <si>
    <t>20260924|Київ|HISTORICAL_BACKCAST|v2.1-shrink</t>
  </si>
  <si>
    <t>Балістика: 1 епізод(и); Іскандер-М/С-400/KN-23 — локальна атрибуція не рознесена</t>
  </si>
  <si>
    <t>20260924|Одеса|HISTORICAL_BACKCAST|v2.1-shrink</t>
  </si>
  <si>
    <t>20260924|Дніпро|HISTORICAL_BACKCAST|v2.1-shrink</t>
  </si>
  <si>
    <t>20260924|Кривий Ріг|HISTORICAL_BACKCAST|v2.1-shrink</t>
  </si>
  <si>
    <t>20260925|Київ|HISTORICAL_BACKCAST|v2.1-shrink</t>
  </si>
  <si>
    <t>Неділя/Вівторок/Середа/Четвер • по 1 (нічия)</t>
  </si>
  <si>
    <t>20260925|Одеса|HISTORICAL_BACKCAST|v2.1-shrink</t>
  </si>
  <si>
    <t>20260925|Дніпро|HISTORICAL_BACKCAST|v2.1-shrink</t>
  </si>
  <si>
    <t>Неділя/Вівторок/Четвер/Субота • по 1 (нічия)</t>
  </si>
  <si>
    <t>20260925|Кривий Ріг|HISTORICAL_BACKCAST|v2.1-shrink</t>
  </si>
  <si>
    <t>20260926|Київ|HISTORICAL_BACKCAST|v2.1-shrink</t>
  </si>
  <si>
    <t>20260926|Одеса|HISTORICAL_BACKCAST|v2.1-shrink</t>
  </si>
  <si>
    <t>20260926|Дніпро|HISTORICAL_BACKCAST|v2.1-shrink</t>
  </si>
  <si>
    <t>20260926|Кривий Ріг|HISTORICAL_BACKCAST|v2.1-shrink</t>
  </si>
  <si>
    <t>СР→ЧТ • 4/4</t>
  </si>
  <si>
    <t>Балістика: 0. Нічна атака по Києву — БпЛА.</t>
  </si>
  <si>
    <t>Audit 26.09 VERIFIED. Late diagnostic не входить у score.</t>
  </si>
  <si>
    <t>BADK regime v2.0</t>
  </si>
  <si>
    <t>LATE_DIAGNOSTIC</t>
  </si>
  <si>
    <t>EXCLUDE_LATE</t>
  </si>
  <si>
    <t>20260926|Київ|LATE_DIAGNOSTIC|BADK regime v2.0</t>
  </si>
  <si>
    <t>Вівторок/Середа/Четвер/Неділя • по 1 (нічия)</t>
  </si>
  <si>
    <t>Балістика: 0. По Одещині — БпЛА по транспортній інфраструктурі.</t>
  </si>
  <si>
    <t>20260926|Одеса|LATE_DIAGNOSTIC|BADK regime v2.0</t>
  </si>
  <si>
    <t>Балістика: 0. У ранковому зведенні ПС ракет не заявлено.</t>
  </si>
  <si>
    <t>20260926|Дніпро|LATE_DIAGNOSTIC|BADK regime v2.0</t>
  </si>
  <si>
    <t>Вівторок/Четвер/Субота/Неділя • по 1 (нічия)</t>
  </si>
  <si>
    <t>Балістика: 0. Локально зафіксована дронова активність, не балістика.</t>
  </si>
  <si>
    <t>20260926|Кривий Ріг|LATE_DIAGNOSTIC|BADK regime v2.0</t>
  </si>
  <si>
    <t>Субота → Неділя</t>
  </si>
  <si>
    <t>20250927|Харків|HISTORICAL_BACKCAST|v2.1-shrink</t>
  </si>
  <si>
    <t>20250927|Запоріжжя|HISTORICAL_BACKCAST|v2.1-shrink</t>
  </si>
  <si>
    <t>20250927|Павлоград|HISTORICAL_BACKCAST|v2.1-shrink</t>
  </si>
  <si>
    <t>20250927|Миколаїв|HISTORICAL_BACKCAST|v2.1-shrink</t>
  </si>
  <si>
    <t>20250927|Полтава|HISTORICAL_BACKCAST|v2.1-shrink</t>
  </si>
  <si>
    <t>20250928|Харків|HISTORICAL_BACKCAST|v2.1-shrink</t>
  </si>
  <si>
    <t>20250928|Запоріжжя|HISTORICAL_BACKCAST|v2.1-shrink</t>
  </si>
  <si>
    <t>20250928|Павлоград|HISTORICAL_BACKCAST|v2.1-shrink</t>
  </si>
  <si>
    <t>20250928|Миколаїв|HISTORICAL_BACKCAST|v2.1-shrink</t>
  </si>
  <si>
    <t>20250928|Полтава|HISTORICAL_BACKCAST|v2.1-shrink</t>
  </si>
  <si>
    <t>20250929|Харків|HISTORICAL_BACKCAST|v2.1-shrink</t>
  </si>
  <si>
    <t>20250929|Запоріжжя|HISTORICAL_BACKCAST|v2.1-shrink</t>
  </si>
  <si>
    <t>20250929|Павлоград|HISTORICAL_BACKCAST|v2.1-shrink</t>
  </si>
  <si>
    <t>20250929|Миколаїв|HISTORICAL_BACKCAST|v2.1-shrink</t>
  </si>
  <si>
    <t>20250929|Полтава|HISTORICAL_BACKCAST|v2.1-shrink</t>
  </si>
  <si>
    <t>20250930|Харків|HISTORICAL_BACKCAST|v2.1-shrink</t>
  </si>
  <si>
    <t>20250930|Запоріжжя|HISTORICAL_BACKCAST|v2.1-shrink</t>
  </si>
  <si>
    <t>20250930|Павлоград|HISTORICAL_BACKCAST|v2.1-shrink</t>
  </si>
  <si>
    <t>20250930|Миколаїв|HISTORICAL_BACKCAST|v2.1-shrink</t>
  </si>
  <si>
    <t>20250930|Полтава|HISTORICAL_BACKCAST|v2.1-shrink</t>
  </si>
  <si>
    <t>20251001|Харків|HISTORICAL_BACKCAST|v2.1-shrink</t>
  </si>
  <si>
    <t>20251001|Запоріжжя|HISTORICAL_BACKCAST|v2.1-shrink</t>
  </si>
  <si>
    <t>20251001|Павлоград|HISTORICAL_BACKCAST|v2.1-shrink</t>
  </si>
  <si>
    <t>20251001|Миколаїв|HISTORICAL_BACKCAST|v2.1-shrink</t>
  </si>
  <si>
    <t>20251001|Полтава|HISTORICAL_BACKCAST|v2.1-shrink</t>
  </si>
  <si>
    <t>20251002|Харків|HISTORICAL_BACKCAST|v2.1-shrink</t>
  </si>
  <si>
    <t>20251002|Запоріжжя|HISTORICAL_BACKCAST|v2.1-shrink</t>
  </si>
  <si>
    <t>20251002|Павлоград|HISTORICAL_BACKCAST|v2.1-shrink</t>
  </si>
  <si>
    <t>20251002|Миколаїв|HISTORICAL_BACKCAST|v2.1-shrink</t>
  </si>
  <si>
    <t>20251002|Полтава|HISTORICAL_BACKCAST|v2.1-shrink</t>
  </si>
  <si>
    <t>20251003|Харків|HISTORICAL_BACKCAST|v2.1-shrink</t>
  </si>
  <si>
    <t>20251003|Запоріжжя|HISTORICAL_BACKCAST|v2.1-shrink</t>
  </si>
  <si>
    <t>Балістика: 1 епізод(и); Балістична ракета; Іскандер — імовірно</t>
  </si>
  <si>
    <t>20251003|Павлоград|HISTORICAL_BACKCAST|v2.1-shrink</t>
  </si>
  <si>
    <t>20251003|Миколаїв|HISTORICAL_BACKCAST|v2.1-shrink</t>
  </si>
  <si>
    <t>20251003|Полтава|HISTORICAL_BACKCAST|v2.1-shrink</t>
  </si>
  <si>
    <t>20251004|Харків|HISTORICAL_BACKCAST|v2.1-shrink</t>
  </si>
  <si>
    <t>20251004|Запоріжжя|HISTORICAL_BACKCAST|v2.1-shrink</t>
  </si>
  <si>
    <t>20251004|Павлоград|HISTORICAL_BACKCAST|v2.1-shrink</t>
  </si>
  <si>
    <t>20251004|Миколаїв|HISTORICAL_BACKCAST|v2.1-shrink</t>
  </si>
  <si>
    <t>20251004|Полтава|HISTORICAL_BACKCAST|v2.1-shrink</t>
  </si>
  <si>
    <t>20251005|Харків|HISTORICAL_BACKCAST|v2.1-shrink</t>
  </si>
  <si>
    <t>20251005|Запоріжжя|HISTORICAL_BACKCAST|v2.1-shrink</t>
  </si>
  <si>
    <t>20251005|Павлоград|HISTORICAL_BACKCAST|v2.1-shrink</t>
  </si>
  <si>
    <t>20251005|Миколаїв|HISTORICAL_BACKCAST|v2.1-shrink</t>
  </si>
  <si>
    <t>20251005|Полтава|HISTORICAL_BACKCAST|v2.1-shrink</t>
  </si>
  <si>
    <t>20251006|Харків|HISTORICAL_BACKCAST|v2.1-shrink</t>
  </si>
  <si>
    <t>20251006|Запоріжжя|HISTORICAL_BACKCAST|v2.1-shrink</t>
  </si>
  <si>
    <t>20251006|Павлоград|HISTORICAL_BACKCAST|v2.1-shrink</t>
  </si>
  <si>
    <t>20251006|Миколаїв|HISTORICAL_BACKCAST|v2.1-shrink</t>
  </si>
  <si>
    <t>20251006|Полтава|HISTORICAL_BACKCAST|v2.1-shrink</t>
  </si>
  <si>
    <t>20251007|Харків|HISTORICAL_BACKCAST|v2.1-shrink</t>
  </si>
  <si>
    <t>20251007|Запоріжжя|HISTORICAL_BACKCAST|v2.1-shrink</t>
  </si>
  <si>
    <t>20251007|Павлоград|HISTORICAL_BACKCAST|v2.1-shrink</t>
  </si>
  <si>
    <t>20251007|Миколаїв|HISTORICAL_BACKCAST|v2.1-shrink</t>
  </si>
  <si>
    <t>20251007|Полтава|HISTORICAL_BACKCAST|v2.1-shrink</t>
  </si>
  <si>
    <t>20251008|Харків|HISTORICAL_BACKCAST|v2.1-shrink</t>
  </si>
  <si>
    <t>20251008|Запоріжжя|HISTORICAL_BACKCAST|v2.1-shrink</t>
  </si>
  <si>
    <t>20251008|Павлоград|HISTORICAL_BACKCAST|v2.1-shrink</t>
  </si>
  <si>
    <t>20251008|Миколаїв|HISTORICAL_BACKCAST|v2.1-shrink</t>
  </si>
  <si>
    <t>20251008|Полтава|HISTORICAL_BACKCAST|v2.1-shrink</t>
  </si>
  <si>
    <t>20251009|Харків|HISTORICAL_BACKCAST|v2.1-shrink</t>
  </si>
  <si>
    <t>20251009|Запоріжжя|HISTORICAL_BACKCAST|v2.1-shrink</t>
  </si>
  <si>
    <t>20251009|Павлоград|HISTORICAL_BACKCAST|v2.1-shrink</t>
  </si>
  <si>
    <t>20251009|Миколаїв|HISTORICAL_BACKCAST|v2.1-shrink</t>
  </si>
  <si>
    <t>20251009|Полтава|HISTORICAL_BACKCAST|v2.1-shrink</t>
  </si>
  <si>
    <t>20251010|Харків|HISTORICAL_BACKCAST|v2.1-shrink</t>
  </si>
  <si>
    <t>Historical backcast fact reconciled 29.09.2026 after Zaporizhzhia independent re-audit; operational factors not reconstructed.</t>
  </si>
  <si>
    <t>20251010|Запоріжжя|HISTORICAL_BACKCAST|v2.1-shrink</t>
  </si>
  <si>
    <t>20251010|Павлоград|HISTORICAL_BACKCAST|v2.1-shrink</t>
  </si>
  <si>
    <t>20251010|Миколаїв|HISTORICAL_BACKCAST|v2.1-shrink</t>
  </si>
  <si>
    <t>20251010|Полтава|HISTORICAL_BACKCAST|v2.1-shrink</t>
  </si>
  <si>
    <t>20251011|Харків|HISTORICAL_BACKCAST|v2.1-shrink</t>
  </si>
  <si>
    <t>20251011|Запоріжжя|HISTORICAL_BACKCAST|v2.1-shrink</t>
  </si>
  <si>
    <t>20251011|Павлоград|HISTORICAL_BACKCAST|v2.1-shrink</t>
  </si>
  <si>
    <t>20251011|Миколаїв|HISTORICAL_BACKCAST|v2.1-shrink</t>
  </si>
  <si>
    <t>20251011|Полтава|HISTORICAL_BACKCAST|v2.1-shrink</t>
  </si>
  <si>
    <t>20251012|Харків|HISTORICAL_BACKCAST|v2.1-shrink</t>
  </si>
  <si>
    <t>20251012|Запоріжжя|HISTORICAL_BACKCAST|v2.1-shrink</t>
  </si>
  <si>
    <t>20251012|Павлоград|HISTORICAL_BACKCAST|v2.1-shrink</t>
  </si>
  <si>
    <t>20251012|Миколаїв|HISTORICAL_BACKCAST|v2.1-shrink</t>
  </si>
  <si>
    <t>20251012|Полтава|HISTORICAL_BACKCAST|v2.1-shrink</t>
  </si>
  <si>
    <t>20251013|Харків|HISTORICAL_BACKCAST|v2.1-shrink</t>
  </si>
  <si>
    <t>20251013|Запоріжжя|HISTORICAL_BACKCAST|v2.1-shrink</t>
  </si>
  <si>
    <t>20251013|Павлоград|HISTORICAL_BACKCAST|v2.1-shrink</t>
  </si>
  <si>
    <t>20251013|Миколаїв|HISTORICAL_BACKCAST|v2.1-shrink</t>
  </si>
  <si>
    <t>20251013|Полтава|HISTORICAL_BACKCAST|v2.1-shrink</t>
  </si>
  <si>
    <t>20251014|Харків|HISTORICAL_BACKCAST|v2.1-shrink</t>
  </si>
  <si>
    <t>20251014|Запоріжжя|HISTORICAL_BACKCAST|v2.1-shrink</t>
  </si>
  <si>
    <t>20251014|Павлоград|HISTORICAL_BACKCAST|v2.1-shrink</t>
  </si>
  <si>
    <t>20251014|Миколаїв|HISTORICAL_BACKCAST|v2.1-shrink</t>
  </si>
  <si>
    <t>20251014|Полтава|HISTORICAL_BACKCAST|v2.1-shrink</t>
  </si>
  <si>
    <t>20251015|Харків|HISTORICAL_BACKCAST|v2.1-shrink</t>
  </si>
  <si>
    <t>20251015|Запоріжжя|HISTORICAL_BACKCAST|v2.1-shrink</t>
  </si>
  <si>
    <t>20251015|Павлоград|HISTORICAL_BACKCAST|v2.1-shrink</t>
  </si>
  <si>
    <t>20251015|Миколаїв|HISTORICAL_BACKCAST|v2.1-shrink</t>
  </si>
  <si>
    <t>20251015|Полтава|HISTORICAL_BACKCAST|v2.1-shrink</t>
  </si>
  <si>
    <t>20251016|Харків|HISTORICAL_BACKCAST|v2.1-shrink</t>
  </si>
  <si>
    <t>20251016|Запоріжжя|HISTORICAL_BACKCAST|v2.1-shrink</t>
  </si>
  <si>
    <t>20251016|Павлоград|HISTORICAL_BACKCAST|v2.1-shrink</t>
  </si>
  <si>
    <t>20251016|Миколаїв|HISTORICAL_BACKCAST|v2.1-shrink</t>
  </si>
  <si>
    <t>20251016|Полтава|HISTORICAL_BACKCAST|v2.1-shrink</t>
  </si>
  <si>
    <t>20251017|Харків|HISTORICAL_BACKCAST|v2.1-shrink</t>
  </si>
  <si>
    <t>20251017|Запоріжжя|HISTORICAL_BACKCAST|v2.1-shrink</t>
  </si>
  <si>
    <t>20251017|Павлоград|HISTORICAL_BACKCAST|v2.1-shrink</t>
  </si>
  <si>
    <t>20251017|Миколаїв|HISTORICAL_BACKCAST|v2.1-shrink</t>
  </si>
  <si>
    <t>20251017|Полтава|HISTORICAL_BACKCAST|v2.1-shrink</t>
  </si>
  <si>
    <t>20251018|Харків|HISTORICAL_BACKCAST|v2.1-shrink</t>
  </si>
  <si>
    <t>20251018|Запоріжжя|HISTORICAL_BACKCAST|v2.1-shrink</t>
  </si>
  <si>
    <t>20251018|Павлоград|HISTORICAL_BACKCAST|v2.1-shrink</t>
  </si>
  <si>
    <t>20251018|Миколаїв|HISTORICAL_BACKCAST|v2.1-shrink</t>
  </si>
  <si>
    <t>20251018|Полтава|HISTORICAL_BACKCAST|v2.1-shrink</t>
  </si>
  <si>
    <t>20251019|Харків|HISTORICAL_BACKCAST|v2.1-shrink</t>
  </si>
  <si>
    <t>20251019|Запоріжжя|HISTORICAL_BACKCAST|v2.1-shrink</t>
  </si>
  <si>
    <t>20251019|Павлоград|HISTORICAL_BACKCAST|v2.1-shrink</t>
  </si>
  <si>
    <t>20251019|Миколаїв|HISTORICAL_BACKCAST|v2.1-shrink</t>
  </si>
  <si>
    <t>20251019|Полтава|HISTORICAL_BACKCAST|v2.1-shrink</t>
  </si>
  <si>
    <t>20251020|Харків|HISTORICAL_BACKCAST|v2.1-shrink</t>
  </si>
  <si>
    <t>20251020|Запоріжжя|HISTORICAL_BACKCAST|v2.1-shrink</t>
  </si>
  <si>
    <t>20251020|Павлоград|HISTORICAL_BACKCAST|v2.1-shrink</t>
  </si>
  <si>
    <t>20251020|Миколаїв|HISTORICAL_BACKCAST|v2.1-shrink</t>
  </si>
  <si>
    <t>20251020|Полтава|HISTORICAL_BACKCAST|v2.1-shrink</t>
  </si>
  <si>
    <t>20251021|Харків|HISTORICAL_BACKCAST|v2.1-shrink</t>
  </si>
  <si>
    <t>20251021|Запоріжжя|HISTORICAL_BACKCAST|v2.1-shrink</t>
  </si>
  <si>
    <t>20251021|Павлоград|HISTORICAL_BACKCAST|v2.1-shrink</t>
  </si>
  <si>
    <t>20251021|Миколаїв|HISTORICAL_BACKCAST|v2.1-shrink</t>
  </si>
  <si>
    <t>20251021|Полтава|HISTORICAL_BACKCAST|v2.1-shrink</t>
  </si>
  <si>
    <t>20251022|Харків|HISTORICAL_BACKCAST|v2.1-shrink</t>
  </si>
  <si>
    <t>20251022|Запоріжжя|HISTORICAL_BACKCAST|v2.1-shrink</t>
  </si>
  <si>
    <t>20251022|Павлоград|HISTORICAL_BACKCAST|v2.1-shrink</t>
  </si>
  <si>
    <t>20251022|Миколаїв|HISTORICAL_BACKCAST|v2.1-shrink</t>
  </si>
  <si>
    <t>20251022|Полтава|HISTORICAL_BACKCAST|v2.1-shrink</t>
  </si>
  <si>
    <t>20251023|Харків|HISTORICAL_BACKCAST|v2.1-shrink</t>
  </si>
  <si>
    <t>20251023|Запоріжжя|HISTORICAL_BACKCAST|v2.1-shrink</t>
  </si>
  <si>
    <t>20251023|Павлоград|HISTORICAL_BACKCAST|v2.1-shrink</t>
  </si>
  <si>
    <t>20251023|Миколаїв|HISTORICAL_BACKCAST|v2.1-shrink</t>
  </si>
  <si>
    <t>20251023|Полтава|HISTORICAL_BACKCAST|v2.1-shrink</t>
  </si>
  <si>
    <t>20251024|Харків|HISTORICAL_BACKCAST|v2.1-shrink</t>
  </si>
  <si>
    <t>20251024|Запоріжжя|HISTORICAL_BACKCAST|v2.1-shrink</t>
  </si>
  <si>
    <t>20251024|Павлоград|HISTORICAL_BACKCAST|v2.1-shrink</t>
  </si>
  <si>
    <t>20251024|Миколаїв|HISTORICAL_BACKCAST|v2.1-shrink</t>
  </si>
  <si>
    <t>20251024|Полтава|HISTORICAL_BACKCAST|v2.1-shrink</t>
  </si>
  <si>
    <t>20251025|Харків|HISTORICAL_BACKCAST|v2.1-shrink</t>
  </si>
  <si>
    <t>20251025|Запоріжжя|HISTORICAL_BACKCAST|v2.1-shrink</t>
  </si>
  <si>
    <t>20251025|Павлоград|HISTORICAL_BACKCAST|v2.1-shrink</t>
  </si>
  <si>
    <t>20251025|Миколаїв|HISTORICAL_BACKCAST|v2.1-shrink</t>
  </si>
  <si>
    <t>20251025|Полтава|HISTORICAL_BACKCAST|v2.1-shrink</t>
  </si>
  <si>
    <t>20251026|Харків|HISTORICAL_BACKCAST|v2.1-shrink</t>
  </si>
  <si>
    <t>20251026|Запоріжжя|HISTORICAL_BACKCAST|v2.1-shrink</t>
  </si>
  <si>
    <t>Балістика: 1 епізод(и); Іскандер-М — попередня оперативна атрибуція</t>
  </si>
  <si>
    <t>20251026|Павлоград|HISTORICAL_BACKCAST|v2.1-shrink</t>
  </si>
  <si>
    <t>20251026|Миколаїв|HISTORICAL_BACKCAST|v2.1-shrink</t>
  </si>
  <si>
    <t>20251026|Полтава|HISTORICAL_BACKCAST|v2.1-shrink</t>
  </si>
  <si>
    <t>20251027|Харків|HISTORICAL_BACKCAST|v2.1-shrink</t>
  </si>
  <si>
    <t>20251027|Запоріжжя|HISTORICAL_BACKCAST|v2.1-shrink</t>
  </si>
  <si>
    <t>П’ятниця/Неділя • по 1 (нічия)</t>
  </si>
  <si>
    <t>20251027|Павлоград|HISTORICAL_BACKCAST|v2.1-shrink</t>
  </si>
  <si>
    <t>20251027|Миколаїв|HISTORICAL_BACKCAST|v2.1-shrink</t>
  </si>
  <si>
    <t>20251027|Полтава|HISTORICAL_BACKCAST|v2.1-shrink</t>
  </si>
  <si>
    <t>20251028|Харків|HISTORICAL_BACKCAST|v2.1-shrink</t>
  </si>
  <si>
    <t>20251028|Запоріжжя|HISTORICAL_BACKCAST|v2.1-shrink</t>
  </si>
  <si>
    <t>20251028|Павлоград|HISTORICAL_BACKCAST|v2.1-shrink</t>
  </si>
  <si>
    <t>20251028|Миколаїв|HISTORICAL_BACKCAST|v2.1-shrink</t>
  </si>
  <si>
    <t>20251028|Полтава|HISTORICAL_BACKCAST|v2.1-shrink</t>
  </si>
  <si>
    <t>20251029|Харків|HISTORICAL_BACKCAST|v2.1-shrink</t>
  </si>
  <si>
    <t>20251029|Запоріжжя|HISTORICAL_BACKCAST|v2.1-shrink</t>
  </si>
  <si>
    <t>20251029|Павлоград|HISTORICAL_BACKCAST|v2.1-shrink</t>
  </si>
  <si>
    <t>20251029|Миколаїв|HISTORICAL_BACKCAST|v2.1-shrink</t>
  </si>
  <si>
    <t>20251029|Полтава|HISTORICAL_BACKCAST|v2.1-shrink</t>
  </si>
  <si>
    <t>20251030|Харків|HISTORICAL_BACKCAST|v2.1-shrink</t>
  </si>
  <si>
    <t>20251030|Запоріжжя|HISTORICAL_BACKCAST|v2.1-shrink</t>
  </si>
  <si>
    <t>20251030|Павлоград|HISTORICAL_BACKCAST|v2.1-shrink</t>
  </si>
  <si>
    <t>20251030|Миколаїв|HISTORICAL_BACKCAST|v2.1-shrink</t>
  </si>
  <si>
    <t>20251030|Полтава|HISTORICAL_BACKCAST|v2.1-shrink</t>
  </si>
  <si>
    <t>20251031|Харків|HISTORICAL_BACKCAST|v2.1-shrink</t>
  </si>
  <si>
    <t>20251031|Запоріжжя|HISTORICAL_BACKCAST|v2.1-shrink</t>
  </si>
  <si>
    <t>20251031|Павлоград|HISTORICAL_BACKCAST|v2.1-shrink</t>
  </si>
  <si>
    <t>20251031|Миколаїв|HISTORICAL_BACKCAST|v2.1-shrink</t>
  </si>
  <si>
    <t>20251031|Полтава|HISTORICAL_BACKCAST|v2.1-shrink</t>
  </si>
  <si>
    <t>20251101|Харків|HISTORICAL_BACKCAST|v2.1-shrink</t>
  </si>
  <si>
    <t>20251101|Запоріжжя|HISTORICAL_BACKCAST|v2.1-shrink</t>
  </si>
  <si>
    <t>20251101|Павлоград|HISTORICAL_BACKCAST|v2.1-shrink</t>
  </si>
  <si>
    <t>Балістика: 1 епізод(и); Балістична ракета; касетна БЧ</t>
  </si>
  <si>
    <t>20251101|Миколаїв|HISTORICAL_BACKCAST|v2.1-shrink</t>
  </si>
  <si>
    <t>20251101|Полтава|HISTORICAL_BACKCAST|v2.1-shrink</t>
  </si>
  <si>
    <t>20251102|Харків|HISTORICAL_BACKCAST|v2.1-shrink</t>
  </si>
  <si>
    <t>20251102|Запоріжжя|HISTORICAL_BACKCAST|v2.1-shrink</t>
  </si>
  <si>
    <t>20251102|Павлоград|HISTORICAL_BACKCAST|v2.1-shrink</t>
  </si>
  <si>
    <t>20251102|Миколаїв|HISTORICAL_BACKCAST|v2.1-shrink</t>
  </si>
  <si>
    <t>20251102|Полтава|HISTORICAL_BACKCAST|v2.1-shrink</t>
  </si>
  <si>
    <t>20251103|Харків|HISTORICAL_BACKCAST|v2.1-shrink</t>
  </si>
  <si>
    <t>20251103|Запоріжжя|HISTORICAL_BACKCAST|v2.1-shrink</t>
  </si>
  <si>
    <t>20251103|Павлоград|HISTORICAL_BACKCAST|v2.1-shrink</t>
  </si>
  <si>
    <t>20251103|Миколаїв|HISTORICAL_BACKCAST|v2.1-shrink</t>
  </si>
  <si>
    <t>20251103|Полтава|HISTORICAL_BACKCAST|v2.1-shrink</t>
  </si>
  <si>
    <t>20251104|Харків|HISTORICAL_BACKCAST|v2.1-shrink</t>
  </si>
  <si>
    <t>20251104|Запоріжжя|HISTORICAL_BACKCAST|v2.1-shrink</t>
  </si>
  <si>
    <t>20251104|Павлоград|HISTORICAL_BACKCAST|v2.1-shrink</t>
  </si>
  <si>
    <t>20251104|Миколаїв|HISTORICAL_BACKCAST|v2.1-shrink</t>
  </si>
  <si>
    <t>20251104|Полтава|HISTORICAL_BACKCAST|v2.1-shrink</t>
  </si>
  <si>
    <t>20251105|Харків|HISTORICAL_BACKCAST|v2.1-shrink</t>
  </si>
  <si>
    <t>20251105|Запоріжжя|HISTORICAL_BACKCAST|v2.1-shrink</t>
  </si>
  <si>
    <t>20251105|Павлоград|HISTORICAL_BACKCAST|v2.1-shrink</t>
  </si>
  <si>
    <t>20251105|Миколаїв|HISTORICAL_BACKCAST|v2.1-shrink</t>
  </si>
  <si>
    <t>20251105|Полтава|HISTORICAL_BACKCAST|v2.1-shrink</t>
  </si>
  <si>
    <t>20251106|Харків|HISTORICAL_BACKCAST|v2.1-shrink</t>
  </si>
  <si>
    <t>20251106|Запоріжжя|HISTORICAL_BACKCAST|v2.1-shrink</t>
  </si>
  <si>
    <t>20251106|Павлоград|HISTORICAL_BACKCAST|v2.1-shrink</t>
  </si>
  <si>
    <t>20251106|Миколаїв|HISTORICAL_BACKCAST|v2.1-shrink</t>
  </si>
  <si>
    <t>20251106|Полтава|HISTORICAL_BACKCAST|v2.1-shrink</t>
  </si>
  <si>
    <t>20251107|Харків|HISTORICAL_BACKCAST|v2.1-shrink</t>
  </si>
  <si>
    <t>20251107|Запоріжжя|HISTORICAL_BACKCAST|v2.1-shrink</t>
  </si>
  <si>
    <t>20251107|Павлоград|HISTORICAL_BACKCAST|v2.1-shrink</t>
  </si>
  <si>
    <t>20251107|Миколаїв|HISTORICAL_BACKCAST|v2.1-shrink</t>
  </si>
  <si>
    <t>20251107|Полтава|HISTORICAL_BACKCAST|v2.1-shrink</t>
  </si>
  <si>
    <t>20251108|Харків|HISTORICAL_BACKCAST|v2.1-shrink</t>
  </si>
  <si>
    <t>20251108|Запоріжжя|HISTORICAL_BACKCAST|v2.1-shrink</t>
  </si>
  <si>
    <t>20251108|Павлоград|HISTORICAL_BACKCAST|v2.1-shrink</t>
  </si>
  <si>
    <t>20251108|Миколаїв|HISTORICAL_BACKCAST|v2.1-shrink</t>
  </si>
  <si>
    <t>20251108|Полтава|HISTORICAL_BACKCAST|v2.1-shrink</t>
  </si>
  <si>
    <t>20251109|Харків|HISTORICAL_BACKCAST|v2.1-shrink</t>
  </si>
  <si>
    <t>20251109|Запоріжжя|HISTORICAL_BACKCAST|v2.1-shrink</t>
  </si>
  <si>
    <t>20251109|Павлоград|HISTORICAL_BACKCAST|v2.1-shrink</t>
  </si>
  <si>
    <t>20251109|Миколаїв|HISTORICAL_BACKCAST|v2.1-shrink</t>
  </si>
  <si>
    <t>20251109|Полтава|HISTORICAL_BACKCAST|v2.1-shrink</t>
  </si>
  <si>
    <t>20251110|Харків|HISTORICAL_BACKCAST|v2.1-shrink</t>
  </si>
  <si>
    <t>20251110|Запоріжжя|HISTORICAL_BACKCAST|v2.1-shrink</t>
  </si>
  <si>
    <t>20251110|Павлоград|HISTORICAL_BACKCAST|v2.1-shrink</t>
  </si>
  <si>
    <t>20251110|Миколаїв|HISTORICAL_BACKCAST|v2.1-shrink</t>
  </si>
  <si>
    <t>20251110|Полтава|HISTORICAL_BACKCAST|v2.1-shrink</t>
  </si>
  <si>
    <t>20251111|Харків|HISTORICAL_BACKCAST|v2.1-shrink</t>
  </si>
  <si>
    <t>20251111|Запоріжжя|HISTORICAL_BACKCAST|v2.1-shrink</t>
  </si>
  <si>
    <t>20251111|Павлоград|HISTORICAL_BACKCAST|v2.1-shrink</t>
  </si>
  <si>
    <t>20251111|Миколаїв|HISTORICAL_BACKCAST|v2.1-shrink</t>
  </si>
  <si>
    <t>20251111|Полтава|HISTORICAL_BACKCAST|v2.1-shrink</t>
  </si>
  <si>
    <t>20251112|Харків|HISTORICAL_BACKCAST|v2.1-shrink</t>
  </si>
  <si>
    <t>20251112|Запоріжжя|HISTORICAL_BACKCAST|v2.1-shrink</t>
  </si>
  <si>
    <t>20251112|Павлоград|HISTORICAL_BACKCAST|v2.1-shrink</t>
  </si>
  <si>
    <t>20251112|Миколаїв|HISTORICAL_BACKCAST|v2.1-shrink</t>
  </si>
  <si>
    <t>20251112|Полтава|HISTORICAL_BACKCAST|v2.1-shrink</t>
  </si>
  <si>
    <t>20251113|Харків|HISTORICAL_BACKCAST|v2.1-shrink</t>
  </si>
  <si>
    <t>20251113|Запоріжжя|HISTORICAL_BACKCAST|v2.1-shrink</t>
  </si>
  <si>
    <t>20251113|Павлоград|HISTORICAL_BACKCAST|v2.1-shrink</t>
  </si>
  <si>
    <t>20251113|Миколаїв|HISTORICAL_BACKCAST|v2.1-shrink</t>
  </si>
  <si>
    <t>20251113|Полтава|HISTORICAL_BACKCAST|v2.1-shrink</t>
  </si>
  <si>
    <t>20251114|Харків|HISTORICAL_BACKCAST|v2.1-shrink</t>
  </si>
  <si>
    <t>20251114|Запоріжжя|HISTORICAL_BACKCAST|v2.1-shrink</t>
  </si>
  <si>
    <t>20251114|Павлоград|HISTORICAL_BACKCAST|v2.1-shrink</t>
  </si>
  <si>
    <t>20251114|Миколаїв|HISTORICAL_BACKCAST|v2.1-shrink</t>
  </si>
  <si>
    <t>20251114|Полтава|HISTORICAL_BACKCAST|v2.1-shrink</t>
  </si>
  <si>
    <t>20251115|Харків|HISTORICAL_BACKCAST|v2.1-shrink</t>
  </si>
  <si>
    <t>20251115|Запоріжжя|HISTORICAL_BACKCAST|v2.1-shrink</t>
  </si>
  <si>
    <t>20251115|Павлоград|HISTORICAL_BACKCAST|v2.1-shrink</t>
  </si>
  <si>
    <t>20251115|Миколаїв|HISTORICAL_BACKCAST|v2.1-shrink</t>
  </si>
  <si>
    <t>20251115|Полтава|HISTORICAL_BACKCAST|v2.1-shrink</t>
  </si>
  <si>
    <t>20251116|Харків|HISTORICAL_BACKCAST|v2.1-shrink</t>
  </si>
  <si>
    <t>20251116|Запоріжжя|HISTORICAL_BACKCAST|v2.1-shrink</t>
  </si>
  <si>
    <t>20251116|Павлоград|HISTORICAL_BACKCAST|v2.1-shrink</t>
  </si>
  <si>
    <t>20251116|Миколаїв|HISTORICAL_BACKCAST|v2.1-shrink</t>
  </si>
  <si>
    <t>20251116|Полтава|HISTORICAL_BACKCAST|v2.1-shrink</t>
  </si>
  <si>
    <t>20251117|Харків|HISTORICAL_BACKCAST|v2.1-shrink</t>
  </si>
  <si>
    <t>20251117|Запоріжжя|HISTORICAL_BACKCAST|v2.1-shrink</t>
  </si>
  <si>
    <t>20251117|Павлоград|HISTORICAL_BACKCAST|v2.1-shrink</t>
  </si>
  <si>
    <t>20251117|Миколаїв|HISTORICAL_BACKCAST|v2.1-shrink</t>
  </si>
  <si>
    <t>20251117|Полтава|HISTORICAL_BACKCAST|v2.1-shrink</t>
  </si>
  <si>
    <t>20251118|Харків|HISTORICAL_BACKCAST|v2.1-shrink</t>
  </si>
  <si>
    <t>20251118|Запоріжжя|HISTORICAL_BACKCAST|v2.1-shrink</t>
  </si>
  <si>
    <t>20251118|Павлоград|HISTORICAL_BACKCAST|v2.1-shrink</t>
  </si>
  <si>
    <t>20251118|Миколаїв|HISTORICAL_BACKCAST|v2.1-shrink</t>
  </si>
  <si>
    <t>20251118|Полтава|HISTORICAL_BACKCAST|v2.1-shrink</t>
  </si>
  <si>
    <t>20251119|Харків|HISTORICAL_BACKCAST|v2.1-shrink</t>
  </si>
  <si>
    <t>20251119|Запоріжжя|HISTORICAL_BACKCAST|v2.1-shrink</t>
  </si>
  <si>
    <t>20251119|Павлоград|HISTORICAL_BACKCAST|v2.1-shrink</t>
  </si>
  <si>
    <t>20251119|Миколаїв|HISTORICAL_BACKCAST|v2.1-shrink</t>
  </si>
  <si>
    <t>20251119|Полтава|HISTORICAL_BACKCAST|v2.1-shrink</t>
  </si>
  <si>
    <t>20251120|Харків|HISTORICAL_BACKCAST|v2.1-shrink</t>
  </si>
  <si>
    <t>20251120|Запоріжжя|HISTORICAL_BACKCAST|v2.1-shrink</t>
  </si>
  <si>
    <t>20251120|Павлоград|HISTORICAL_BACKCAST|v2.1-shrink</t>
  </si>
  <si>
    <t>20251120|Миколаїв|HISTORICAL_BACKCAST|v2.1-shrink</t>
  </si>
  <si>
    <t>20251120|Полтава|HISTORICAL_BACKCAST|v2.1-shrink</t>
  </si>
  <si>
    <t>20251121|Харків|HISTORICAL_BACKCAST|v2.1-shrink</t>
  </si>
  <si>
    <t>20251121|Запоріжжя|HISTORICAL_BACKCAST|v2.1-shrink</t>
  </si>
  <si>
    <t>20251121|Павлоград|HISTORICAL_BACKCAST|v2.1-shrink</t>
  </si>
  <si>
    <t>20251121|Миколаїв|HISTORICAL_BACKCAST|v2.1-shrink</t>
  </si>
  <si>
    <t>20251121|Полтава|HISTORICAL_BACKCAST|v2.1-shrink</t>
  </si>
  <si>
    <t>20251122|Харків|HISTORICAL_BACKCAST|v2.1-shrink</t>
  </si>
  <si>
    <t>20251122|Запоріжжя|HISTORICAL_BACKCAST|v2.1-shrink</t>
  </si>
  <si>
    <t>20251122|Павлоград|HISTORICAL_BACKCAST|v2.1-shrink</t>
  </si>
  <si>
    <t>20251122|Миколаїв|HISTORICAL_BACKCAST|v2.1-shrink</t>
  </si>
  <si>
    <t>20251122|Полтава|HISTORICAL_BACKCAST|v2.1-shrink</t>
  </si>
  <si>
    <t>20251123|Харків|HISTORICAL_BACKCAST|v2.1-shrink</t>
  </si>
  <si>
    <t>20251123|Запоріжжя|HISTORICAL_BACKCAST|v2.1-shrink</t>
  </si>
  <si>
    <t>20251123|Павлоград|HISTORICAL_BACKCAST|v2.1-shrink</t>
  </si>
  <si>
    <t>20251123|Миколаїв|HISTORICAL_BACKCAST|v2.1-shrink</t>
  </si>
  <si>
    <t>20251123|Полтава|HISTORICAL_BACKCAST|v2.1-shrink</t>
  </si>
  <si>
    <t>20251124|Харків|HISTORICAL_BACKCAST|v2.1-shrink</t>
  </si>
  <si>
    <t>20251124|Запоріжжя|HISTORICAL_BACKCAST|v2.1-shrink</t>
  </si>
  <si>
    <t>20251124|Павлоград|HISTORICAL_BACKCAST|v2.1-shrink</t>
  </si>
  <si>
    <t>20251124|Миколаїв|HISTORICAL_BACKCAST|v2.1-shrink</t>
  </si>
  <si>
    <t>20251124|Полтава|HISTORICAL_BACKCAST|v2.1-shrink</t>
  </si>
  <si>
    <t>20251125|Харків|HISTORICAL_BACKCAST|v2.1-shrink</t>
  </si>
  <si>
    <t>20251125|Запоріжжя|HISTORICAL_BACKCAST|v2.1-shrink</t>
  </si>
  <si>
    <t>20251125|Павлоград|HISTORICAL_BACKCAST|v2.1-shrink</t>
  </si>
  <si>
    <t>20251125|Миколаїв|HISTORICAL_BACKCAST|v2.1-shrink</t>
  </si>
  <si>
    <t>20251125|Полтава|HISTORICAL_BACKCAST|v2.1-shrink</t>
  </si>
  <si>
    <t>20251126|Харків|HISTORICAL_BACKCAST|v2.1-shrink</t>
  </si>
  <si>
    <t>20251126|Запоріжжя|HISTORICAL_BACKCAST|v2.1-shrink</t>
  </si>
  <si>
    <t>20251126|Павлоград|HISTORICAL_BACKCAST|v2.1-shrink</t>
  </si>
  <si>
    <t>20251126|Миколаїв|HISTORICAL_BACKCAST|v2.1-shrink</t>
  </si>
  <si>
    <t>20251126|Полтава|HISTORICAL_BACKCAST|v2.1-shrink</t>
  </si>
  <si>
    <t>20251127|Харків|HISTORICAL_BACKCAST|v2.1-shrink</t>
  </si>
  <si>
    <t>20251127|Запоріжжя|HISTORICAL_BACKCAST|v2.1-shrink</t>
  </si>
  <si>
    <t>20251127|Павлоград|HISTORICAL_BACKCAST|v2.1-shrink</t>
  </si>
  <si>
    <t>20251127|Миколаїв|HISTORICAL_BACKCAST|v2.1-shrink</t>
  </si>
  <si>
    <t>20251127|Полтава|HISTORICAL_BACKCAST|v2.1-shrink</t>
  </si>
  <si>
    <t>20251128|Харків|HISTORICAL_BACKCAST|v2.1-shrink</t>
  </si>
  <si>
    <t>20251128|Запоріжжя|HISTORICAL_BACKCAST|v2.1-shrink</t>
  </si>
  <si>
    <t>20251128|Павлоград|HISTORICAL_BACKCAST|v2.1-shrink</t>
  </si>
  <si>
    <t>20251128|Миколаїв|HISTORICAL_BACKCAST|v2.1-shrink</t>
  </si>
  <si>
    <t>20251128|Полтава|HISTORICAL_BACKCAST|v2.1-shrink</t>
  </si>
  <si>
    <t>20251129|Харків|HISTORICAL_BACKCAST|v2.1-shrink</t>
  </si>
  <si>
    <t>20251129|Запоріжжя|HISTORICAL_BACKCAST|v2.1-shrink</t>
  </si>
  <si>
    <t>П’ятниця → Неділя</t>
  </si>
  <si>
    <t>20251129|Павлоград|HISTORICAL_BACKCAST|v2.1-shrink</t>
  </si>
  <si>
    <t>20251129|Миколаїв|HISTORICAL_BACKCAST|v2.1-shrink</t>
  </si>
  <si>
    <t>20251129|Полтава|HISTORICAL_BACKCAST|v2.1-shrink</t>
  </si>
  <si>
    <t>20251130|Харків|HISTORICAL_BACKCAST|v2.1-shrink</t>
  </si>
  <si>
    <t>20251130|Запоріжжя|HISTORICAL_BACKCAST|v2.1-shrink</t>
  </si>
  <si>
    <t>20251130|Павлоград|HISTORICAL_BACKCAST|v2.1-shrink</t>
  </si>
  <si>
    <t>20251130|Миколаїв|HISTORICAL_BACKCAST|v2.1-shrink</t>
  </si>
  <si>
    <t>20251130|Полтава|HISTORICAL_BACKCAST|v2.1-shrink</t>
  </si>
  <si>
    <t>20251201|Харків|HISTORICAL_BACKCAST|v2.1-shrink</t>
  </si>
  <si>
    <t>20251201|Запоріжжя|HISTORICAL_BACKCAST|v2.1-shrink</t>
  </si>
  <si>
    <t>20251201|Павлоград|HISTORICAL_BACKCAST|v2.1-shrink</t>
  </si>
  <si>
    <t>20251201|Миколаїв|HISTORICAL_BACKCAST|v2.1-shrink</t>
  </si>
  <si>
    <t>20251201|Полтава|HISTORICAL_BACKCAST|v2.1-shrink</t>
  </si>
  <si>
    <t>20251202|Харків|HISTORICAL_BACKCAST|v2.1-shrink</t>
  </si>
  <si>
    <t>20251202|Запоріжжя|HISTORICAL_BACKCAST|v2.1-shrink</t>
  </si>
  <si>
    <t>20251202|Павлоград|HISTORICAL_BACKCAST|v2.1-shrink</t>
  </si>
  <si>
    <t>20251202|Миколаїв|HISTORICAL_BACKCAST|v2.1-shrink</t>
  </si>
  <si>
    <t>20251202|Полтава|HISTORICAL_BACKCAST|v2.1-shrink</t>
  </si>
  <si>
    <t>Балістика: 1 епізод(и); Іскандер-М — регіональний weapon list; локальний subtype не остаточний</t>
  </si>
  <si>
    <t>20251203|Харків|HISTORICAL_BACKCAST|v2.1-shrink</t>
  </si>
  <si>
    <t>20251203|Запоріжжя|HISTORICAL_BACKCAST|v2.1-shrink</t>
  </si>
  <si>
    <t>20251203|Павлоград|HISTORICAL_BACKCAST|v2.1-shrink</t>
  </si>
  <si>
    <t>20251203|Миколаїв|HISTORICAL_BACKCAST|v2.1-shrink</t>
  </si>
  <si>
    <t>20251203|Полтава|HISTORICAL_BACKCAST|v2.1-shrink</t>
  </si>
  <si>
    <t>20251204|Харків|HISTORICAL_BACKCAST|v2.1-shrink</t>
  </si>
  <si>
    <t>20251204|Запоріжжя|HISTORICAL_BACKCAST|v2.1-shrink</t>
  </si>
  <si>
    <t>20251204|Павлоград|HISTORICAL_BACKCAST|v2.1-shrink</t>
  </si>
  <si>
    <t>20251204|Миколаїв|HISTORICAL_BACKCAST|v2.1-shrink</t>
  </si>
  <si>
    <t>20251204|Полтава|HISTORICAL_BACKCAST|v2.1-shrink</t>
  </si>
  <si>
    <t>20251205|Харків|HISTORICAL_BACKCAST|v2.1-shrink</t>
  </si>
  <si>
    <t>20251205|Запоріжжя|HISTORICAL_BACKCAST|v2.1-shrink</t>
  </si>
  <si>
    <t>20251205|Павлоград|HISTORICAL_BACKCAST|v2.1-shrink</t>
  </si>
  <si>
    <t>20251205|Миколаїв|HISTORICAL_BACKCAST|v2.1-shrink</t>
  </si>
  <si>
    <t>20251205|Полтава|HISTORICAL_BACKCAST|v2.1-shrink</t>
  </si>
  <si>
    <t>20251206|Харків|HISTORICAL_BACKCAST|v2.1-shrink</t>
  </si>
  <si>
    <t>20251206|Запоріжжя|HISTORICAL_BACKCAST|v2.1-shrink</t>
  </si>
  <si>
    <t>20251206|Павлоград|HISTORICAL_BACKCAST|v2.1-shrink</t>
  </si>
  <si>
    <t>20251206|Миколаїв|HISTORICAL_BACKCAST|v2.1-shrink</t>
  </si>
  <si>
    <t>20251206|Полтава|HISTORICAL_BACKCAST|v2.1-shrink</t>
  </si>
  <si>
    <t>20251207|Харків|HISTORICAL_BACKCAST|v2.1-shrink</t>
  </si>
  <si>
    <t>20251207|Запоріжжя|HISTORICAL_BACKCAST|v2.1-shrink</t>
  </si>
  <si>
    <t>20251207|Павлоград|HISTORICAL_BACKCAST|v2.1-shrink</t>
  </si>
  <si>
    <t>20251207|Миколаїв|HISTORICAL_BACKCAST|v2.1-shrink</t>
  </si>
  <si>
    <t>20251207|Полтава|HISTORICAL_BACKCAST|v2.1-shrink</t>
  </si>
  <si>
    <t>20251208|Харків|HISTORICAL_BACKCAST|v2.1-shrink</t>
  </si>
  <si>
    <t>20251208|Запоріжжя|HISTORICAL_BACKCAST|v2.1-shrink</t>
  </si>
  <si>
    <t>20251208|Павлоград|HISTORICAL_BACKCAST|v2.1-shrink</t>
  </si>
  <si>
    <t>20251208|Миколаїв|HISTORICAL_BACKCAST|v2.1-shrink</t>
  </si>
  <si>
    <t>20251208|Полтава|HISTORICAL_BACKCAST|v2.1-shrink</t>
  </si>
  <si>
    <t>20251209|Харків|HISTORICAL_BACKCAST|v2.1-shrink</t>
  </si>
  <si>
    <t>20251209|Запоріжжя|HISTORICAL_BACKCAST|v2.1-shrink</t>
  </si>
  <si>
    <t>20251209|Павлоград|HISTORICAL_BACKCAST|v2.1-shrink</t>
  </si>
  <si>
    <t>20251209|Миколаїв|HISTORICAL_BACKCAST|v2.1-shrink</t>
  </si>
  <si>
    <t>20251209|Полтава|HISTORICAL_BACKCAST|v2.1-shrink</t>
  </si>
  <si>
    <t>20251210|Харків|HISTORICAL_BACKCAST|v2.1-shrink</t>
  </si>
  <si>
    <t>20251210|Запоріжжя|HISTORICAL_BACKCAST|v2.1-shrink</t>
  </si>
  <si>
    <t>20251210|Павлоград|HISTORICAL_BACKCAST|v2.1-shrink</t>
  </si>
  <si>
    <t>20251210|Миколаїв|HISTORICAL_BACKCAST|v2.1-shrink</t>
  </si>
  <si>
    <t>20251210|Полтава|HISTORICAL_BACKCAST|v2.1-shrink</t>
  </si>
  <si>
    <t>20251211|Харків|HISTORICAL_BACKCAST|v2.1-shrink</t>
  </si>
  <si>
    <t>20251211|Запоріжжя|HISTORICAL_BACKCAST|v2.1-shrink</t>
  </si>
  <si>
    <t>20251211|Павлоград|HISTORICAL_BACKCAST|v2.1-shrink</t>
  </si>
  <si>
    <t>20251211|Миколаїв|HISTORICAL_BACKCAST|v2.1-shrink</t>
  </si>
  <si>
    <t>20251211|Полтава|HISTORICAL_BACKCAST|v2.1-shrink</t>
  </si>
  <si>
    <t>20251212|Харків|HISTORICAL_BACKCAST|v2.1-shrink</t>
  </si>
  <si>
    <t>20251212|Запоріжжя|HISTORICAL_BACKCAST|v2.1-shrink</t>
  </si>
  <si>
    <t>20251212|Павлоград|HISTORICAL_BACKCAST|v2.1-shrink</t>
  </si>
  <si>
    <t>20251212|Миколаїв|HISTORICAL_BACKCAST|v2.1-shrink</t>
  </si>
  <si>
    <t>20251212|Полтава|HISTORICAL_BACKCAST|v2.1-shrink</t>
  </si>
  <si>
    <t>20251213|Харків|HISTORICAL_BACKCAST|v2.1-shrink</t>
  </si>
  <si>
    <t>20251213|Запоріжжя|HISTORICAL_BACKCAST|v2.1-shrink</t>
  </si>
  <si>
    <t>20251213|Павлоград|HISTORICAL_BACKCAST|v2.1-shrink</t>
  </si>
  <si>
    <t>20251213|Миколаїв|HISTORICAL_BACKCAST|v2.1-shrink</t>
  </si>
  <si>
    <t>20251213|Полтава|HISTORICAL_BACKCAST|v2.1-shrink</t>
  </si>
  <si>
    <t>20251214|Харків|HISTORICAL_BACKCAST|v2.1-shrink</t>
  </si>
  <si>
    <t>20251214|Запоріжжя|HISTORICAL_BACKCAST|v2.1-shrink</t>
  </si>
  <si>
    <t>20251214|Павлоград|HISTORICAL_BACKCAST|v2.1-shrink</t>
  </si>
  <si>
    <t>20251214|Миколаїв|HISTORICAL_BACKCAST|v2.1-shrink</t>
  </si>
  <si>
    <t>20251214|Полтава|HISTORICAL_BACKCAST|v2.1-shrink</t>
  </si>
  <si>
    <t>20251215|Харків|HISTORICAL_BACKCAST|v2.1-shrink</t>
  </si>
  <si>
    <t>20251215|Запоріжжя|HISTORICAL_BACKCAST|v2.1-shrink</t>
  </si>
  <si>
    <t>20251215|Павлоград|HISTORICAL_BACKCAST|v2.1-shrink</t>
  </si>
  <si>
    <t>20251215|Миколаїв|HISTORICAL_BACKCAST|v2.1-shrink</t>
  </si>
  <si>
    <t>20251215|Полтава|HISTORICAL_BACKCAST|v2.1-shrink</t>
  </si>
  <si>
    <t>20251216|Харків|HISTORICAL_BACKCAST|v2.1-shrink</t>
  </si>
  <si>
    <t>20251216|Запоріжжя|HISTORICAL_BACKCAST|v2.1-shrink</t>
  </si>
  <si>
    <t>20251216|Павлоград|HISTORICAL_BACKCAST|v2.1-shrink</t>
  </si>
  <si>
    <t>20251216|Миколаїв|HISTORICAL_BACKCAST|v2.1-shrink</t>
  </si>
  <si>
    <t>20251216|Полтава|HISTORICAL_BACKCAST|v2.1-shrink</t>
  </si>
  <si>
    <t>20251217|Харків|HISTORICAL_BACKCAST|v2.1-shrink</t>
  </si>
  <si>
    <t>20251217|Запоріжжя|HISTORICAL_BACKCAST|v2.1-shrink</t>
  </si>
  <si>
    <t>20251217|Павлоград|HISTORICAL_BACKCAST|v2.1-shrink</t>
  </si>
  <si>
    <t>20251217|Миколаїв|HISTORICAL_BACKCAST|v2.1-shrink</t>
  </si>
  <si>
    <t>20251217|Полтава|HISTORICAL_BACKCAST|v2.1-shrink</t>
  </si>
  <si>
    <t>20251218|Харків|HISTORICAL_BACKCAST|v2.1-shrink</t>
  </si>
  <si>
    <t>20251218|Запоріжжя|HISTORICAL_BACKCAST|v2.1-shrink</t>
  </si>
  <si>
    <t>20251218|Павлоград|HISTORICAL_BACKCAST|v2.1-shrink</t>
  </si>
  <si>
    <t>20251218|Миколаїв|HISTORICAL_BACKCAST|v2.1-shrink</t>
  </si>
  <si>
    <t>20251218|Полтава|HISTORICAL_BACKCAST|v2.1-shrink</t>
  </si>
  <si>
    <t>20251219|Харків|HISTORICAL_BACKCAST|v2.1-shrink</t>
  </si>
  <si>
    <t>20251219|Запоріжжя|HISTORICAL_BACKCAST|v2.1-shrink</t>
  </si>
  <si>
    <t>20251219|Павлоград|HISTORICAL_BACKCAST|v2.1-shrink</t>
  </si>
  <si>
    <t>20251219|Миколаїв|HISTORICAL_BACKCAST|v2.1-shrink</t>
  </si>
  <si>
    <t>20251219|Полтава|HISTORICAL_BACKCAST|v2.1-shrink</t>
  </si>
  <si>
    <t>20251220|Харків|HISTORICAL_BACKCAST|v2.1-shrink</t>
  </si>
  <si>
    <t>20251220|Запоріжжя|HISTORICAL_BACKCAST|v2.1-shrink</t>
  </si>
  <si>
    <t>20251220|Павлоград|HISTORICAL_BACKCAST|v2.1-shrink</t>
  </si>
  <si>
    <t>20251220|Миколаїв|HISTORICAL_BACKCAST|v2.1-shrink</t>
  </si>
  <si>
    <t>20251220|Полтава|HISTORICAL_BACKCAST|v2.1-shrink</t>
  </si>
  <si>
    <t>20251221|Харків|HISTORICAL_BACKCAST|v2.1-shrink</t>
  </si>
  <si>
    <t>20251221|Запоріжжя|HISTORICAL_BACKCAST|v2.1-shrink</t>
  </si>
  <si>
    <t>20251221|Павлоград|HISTORICAL_BACKCAST|v2.1-shrink</t>
  </si>
  <si>
    <t>20251221|Миколаїв|HISTORICAL_BACKCAST|v2.1-shrink</t>
  </si>
  <si>
    <t>20251221|Полтава|HISTORICAL_BACKCAST|v2.1-shrink</t>
  </si>
  <si>
    <t>20251222|Харків|HISTORICAL_BACKCAST|v2.1-shrink</t>
  </si>
  <si>
    <t>20251222|Запоріжжя|HISTORICAL_BACKCAST|v2.1-shrink</t>
  </si>
  <si>
    <t>20251222|Павлоград|HISTORICAL_BACKCAST|v2.1-shrink</t>
  </si>
  <si>
    <t>20251222|Миколаїв|HISTORICAL_BACKCAST|v2.1-shrink</t>
  </si>
  <si>
    <t>20251222|Полтава|HISTORICAL_BACKCAST|v2.1-shrink</t>
  </si>
  <si>
    <t>20251223|Харків|HISTORICAL_BACKCAST|v2.1-shrink</t>
  </si>
  <si>
    <t>20251223|Запоріжжя|HISTORICAL_BACKCAST|v2.1-shrink</t>
  </si>
  <si>
    <t>20251223|Павлоград|HISTORICAL_BACKCAST|v2.1-shrink</t>
  </si>
  <si>
    <t>20251223|Миколаїв|HISTORICAL_BACKCAST|v2.1-shrink</t>
  </si>
  <si>
    <t>20251223|Полтава|HISTORICAL_BACKCAST|v2.1-shrink</t>
  </si>
  <si>
    <t>20251224|Харків|HISTORICAL_BACKCAST|v2.1-shrink</t>
  </si>
  <si>
    <t>20251224|Запоріжжя|HISTORICAL_BACKCAST|v2.1-shrink</t>
  </si>
  <si>
    <t>20251224|Павлоград|HISTORICAL_BACKCAST|v2.1-shrink</t>
  </si>
  <si>
    <t>20251224|Миколаїв|HISTORICAL_BACKCAST|v2.1-shrink</t>
  </si>
  <si>
    <t>20251224|Полтава|HISTORICAL_BACKCAST|v2.1-shrink</t>
  </si>
  <si>
    <t>20251225|Харків|HISTORICAL_BACKCAST|v2.1-shrink</t>
  </si>
  <si>
    <t>20251225|Запоріжжя|HISTORICAL_BACKCAST|v2.1-shrink</t>
  </si>
  <si>
    <t>20251225|Павлоград|HISTORICAL_BACKCAST|v2.1-shrink</t>
  </si>
  <si>
    <t>20251225|Миколаїв|HISTORICAL_BACKCAST|v2.1-shrink</t>
  </si>
  <si>
    <t>20251225|Полтава|HISTORICAL_BACKCAST|v2.1-shrink</t>
  </si>
  <si>
    <t>20251226|Харків|HISTORICAL_BACKCAST|v2.1-shrink</t>
  </si>
  <si>
    <t>20251226|Запоріжжя|HISTORICAL_BACKCAST|v2.1-shrink</t>
  </si>
  <si>
    <t>20251226|Павлоград|HISTORICAL_BACKCAST|v2.1-shrink</t>
  </si>
  <si>
    <t>20251226|Миколаїв|HISTORICAL_BACKCAST|v2.1-shrink</t>
  </si>
  <si>
    <t>20251226|Полтава|HISTORICAL_BACKCAST|v2.1-shrink</t>
  </si>
  <si>
    <t>20251227|Харків|HISTORICAL_BACKCAST|v2.1-shrink</t>
  </si>
  <si>
    <t>20251227|Запоріжжя|HISTORICAL_BACKCAST|v2.1-shrink</t>
  </si>
  <si>
    <t>20251227|Павлоград|HISTORICAL_BACKCAST|v2.1-shrink</t>
  </si>
  <si>
    <t>20251227|Миколаїв|HISTORICAL_BACKCAST|v2.1-shrink</t>
  </si>
  <si>
    <t>20251227|Полтава|HISTORICAL_BACKCAST|v2.1-shrink</t>
  </si>
  <si>
    <t>20251228|Харків|HISTORICAL_BACKCAST|v2.1-shrink</t>
  </si>
  <si>
    <t>20251228|Запоріжжя|HISTORICAL_BACKCAST|v2.1-shrink</t>
  </si>
  <si>
    <t>20251228|Павлоград|HISTORICAL_BACKCAST|v2.1-shrink</t>
  </si>
  <si>
    <t>20251228|Миколаїв|HISTORICAL_BACKCAST|v2.1-shrink</t>
  </si>
  <si>
    <t>20251228|Полтава|HISTORICAL_BACKCAST|v2.1-shrink</t>
  </si>
  <si>
    <t>20251229|Харків|HISTORICAL_BACKCAST|v2.1-shrink</t>
  </si>
  <si>
    <t>20251229|Запоріжжя|HISTORICAL_BACKCAST|v2.1-shrink</t>
  </si>
  <si>
    <t>20251229|Павлоград|HISTORICAL_BACKCAST|v2.1-shrink</t>
  </si>
  <si>
    <t>20251229|Миколаїв|HISTORICAL_BACKCAST|v2.1-shrink</t>
  </si>
  <si>
    <t>20251229|Полтава|HISTORICAL_BACKCAST|v2.1-shrink</t>
  </si>
  <si>
    <t>20251230|Харків|HISTORICAL_BACKCAST|v2.1-shrink</t>
  </si>
  <si>
    <t>20251230|Запоріжжя|HISTORICAL_BACKCAST|v2.1-shrink</t>
  </si>
  <si>
    <t>20251230|Павлоград|HISTORICAL_BACKCAST|v2.1-shrink</t>
  </si>
  <si>
    <t>20251230|Миколаїв|HISTORICAL_BACKCAST|v2.1-shrink</t>
  </si>
  <si>
    <t>20251230|Полтава|HISTORICAL_BACKCAST|v2.1-shrink</t>
  </si>
  <si>
    <t>20251231|Харків|HISTORICAL_BACKCAST|v2.1-shrink</t>
  </si>
  <si>
    <t>20251231|Запоріжжя|HISTORICAL_BACKCAST|v2.1-shrink</t>
  </si>
  <si>
    <t>20251231|Павлоград|HISTORICAL_BACKCAST|v2.1-shrink</t>
  </si>
  <si>
    <t>20251231|Миколаїв|HISTORICAL_BACKCAST|v2.1-shrink</t>
  </si>
  <si>
    <t>20251231|Полтава|HISTORICAL_BACKCAST|v2.1-shrink</t>
  </si>
  <si>
    <t>20260101|Харків|HISTORICAL_BACKCAST|v2.1-shrink</t>
  </si>
  <si>
    <t>20260101|Запоріжжя|HISTORICAL_BACKCAST|v2.1-shrink</t>
  </si>
  <si>
    <t>20260101|Павлоград|HISTORICAL_BACKCAST|v2.1-shrink</t>
  </si>
  <si>
    <t>20260101|Миколаїв|HISTORICAL_BACKCAST|v2.1-shrink</t>
  </si>
  <si>
    <t>20260101|Полтава|HISTORICAL_BACKCAST|v2.1-shrink</t>
  </si>
  <si>
    <t>Балістика: 1 епізод(и); Іскандер-М, 2 ракети</t>
  </si>
  <si>
    <t>20260102|Харків|HISTORICAL_BACKCAST|v2.1-shrink</t>
  </si>
  <si>
    <t>20260102|Запоріжжя|HISTORICAL_BACKCAST|v2.1-shrink</t>
  </si>
  <si>
    <t>20260102|Павлоград|HISTORICAL_BACKCAST|v2.1-shrink</t>
  </si>
  <si>
    <t>20260102|Миколаїв|HISTORICAL_BACKCAST|v2.1-shrink</t>
  </si>
  <si>
    <t>20260102|Полтава|HISTORICAL_BACKCAST|v2.1-shrink</t>
  </si>
  <si>
    <t>20260103|Харків|HISTORICAL_BACKCAST|v2.1-shrink</t>
  </si>
  <si>
    <t>20260103|Запоріжжя|HISTORICAL_BACKCAST|v2.1-shrink</t>
  </si>
  <si>
    <t>20260103|Павлоград|HISTORICAL_BACKCAST|v2.1-shrink</t>
  </si>
  <si>
    <t>20260103|Миколаїв|HISTORICAL_BACKCAST|v2.1-shrink</t>
  </si>
  <si>
    <t>20260103|Полтава|HISTORICAL_BACKCAST|v2.1-shrink</t>
  </si>
  <si>
    <t>20260104|Харків|HISTORICAL_BACKCAST|v2.1-shrink</t>
  </si>
  <si>
    <t>20260104|Запоріжжя|HISTORICAL_BACKCAST|v2.1-shrink</t>
  </si>
  <si>
    <t>20260104|Павлоград|HISTORICAL_BACKCAST|v2.1-shrink</t>
  </si>
  <si>
    <t>20260104|Миколаїв|HISTORICAL_BACKCAST|v2.1-shrink</t>
  </si>
  <si>
    <t>20260104|Полтава|HISTORICAL_BACKCAST|v2.1-shrink</t>
  </si>
  <si>
    <t>20260105|Харків|HISTORICAL_BACKCAST|v2.1-shrink</t>
  </si>
  <si>
    <t>20260105|Запоріжжя|HISTORICAL_BACKCAST|v2.1-shrink</t>
  </si>
  <si>
    <t>20260105|Павлоград|HISTORICAL_BACKCAST|v2.1-shrink</t>
  </si>
  <si>
    <t>20260105|Миколаїв|HISTORICAL_BACKCAST|v2.1-shrink</t>
  </si>
  <si>
    <t>20260105|Полтава|HISTORICAL_BACKCAST|v2.1-shrink</t>
  </si>
  <si>
    <t>20260106|Харків|HISTORICAL_BACKCAST|v2.1-shrink</t>
  </si>
  <si>
    <t>20260106|Запоріжжя|HISTORICAL_BACKCAST|v2.1-shrink</t>
  </si>
  <si>
    <t>20260106|Павлоград|HISTORICAL_BACKCAST|v2.1-shrink</t>
  </si>
  <si>
    <t>20260106|Миколаїв|HISTORICAL_BACKCAST|v2.1-shrink</t>
  </si>
  <si>
    <t>20260106|Полтава|HISTORICAL_BACKCAST|v2.1-shrink</t>
  </si>
  <si>
    <t>20260107|Харків|HISTORICAL_BACKCAST|v2.1-shrink</t>
  </si>
  <si>
    <t>20260107|Запоріжжя|HISTORICAL_BACKCAST|v2.1-shrink</t>
  </si>
  <si>
    <t>20260107|Павлоград|HISTORICAL_BACKCAST|v2.1-shrink</t>
  </si>
  <si>
    <t>20260107|Миколаїв|HISTORICAL_BACKCAST|v2.1-shrink</t>
  </si>
  <si>
    <t>20260107|Полтава|HISTORICAL_BACKCAST|v2.1-shrink</t>
  </si>
  <si>
    <t>20260108|Харків|HISTORICAL_BACKCAST|v2.1-shrink</t>
  </si>
  <si>
    <t>20260108|Запоріжжя|HISTORICAL_BACKCAST|v2.1-shrink</t>
  </si>
  <si>
    <t>20260108|Павлоград|HISTORICAL_BACKCAST|v2.1-shrink</t>
  </si>
  <si>
    <t>20260108|Миколаїв|HISTORICAL_BACKCAST|v2.1-shrink</t>
  </si>
  <si>
    <t>20260108|Полтава|HISTORICAL_BACKCAST|v2.1-shrink</t>
  </si>
  <si>
    <t>Балістика: 1 епізод(и); Іскандер-М, попередня форензика</t>
  </si>
  <si>
    <t>20260109|Харків|HISTORICAL_BACKCAST|v2.1-shrink</t>
  </si>
  <si>
    <t>20260109|Запоріжжя|HISTORICAL_BACKCAST|v2.1-shrink</t>
  </si>
  <si>
    <t>20260109|Павлоград|HISTORICAL_BACKCAST|v2.1-shrink</t>
  </si>
  <si>
    <t>20260109|Миколаїв|HISTORICAL_BACKCAST|v2.1-shrink</t>
  </si>
  <si>
    <t>20260109|Полтава|HISTORICAL_BACKCAST|v2.1-shrink</t>
  </si>
  <si>
    <t>20260110|Харків|HISTORICAL_BACKCAST|v2.1-shrink</t>
  </si>
  <si>
    <t>20260110|Запоріжжя|HISTORICAL_BACKCAST|v2.1-shrink</t>
  </si>
  <si>
    <t>20260110|Павлоград|HISTORICAL_BACKCAST|v2.1-shrink</t>
  </si>
  <si>
    <t>20260110|Миколаїв|HISTORICAL_BACKCAST|v2.1-shrink</t>
  </si>
  <si>
    <t>20260110|Полтава|HISTORICAL_BACKCAST|v2.1-shrink</t>
  </si>
  <si>
    <t>20260111|Харків|HISTORICAL_BACKCAST|v2.1-shrink</t>
  </si>
  <si>
    <t>20260111|Запоріжжя|HISTORICAL_BACKCAST|v2.1-shrink</t>
  </si>
  <si>
    <t>20260111|Павлоград|HISTORICAL_BACKCAST|v2.1-shrink</t>
  </si>
  <si>
    <t>20260111|Миколаїв|HISTORICAL_BACKCAST|v2.1-shrink</t>
  </si>
  <si>
    <t>20260111|Полтава|HISTORICAL_BACKCAST|v2.1-shrink</t>
  </si>
  <si>
    <t>20260112|Харків|HISTORICAL_BACKCAST|v2.1-shrink</t>
  </si>
  <si>
    <t>20260112|Запоріжжя|HISTORICAL_BACKCAST|v2.1-shrink</t>
  </si>
  <si>
    <t>20260112|Павлоград|HISTORICAL_BACKCAST|v2.1-shrink</t>
  </si>
  <si>
    <t>20260112|Миколаїв|HISTORICAL_BACKCAST|v2.1-shrink</t>
  </si>
  <si>
    <t>20260112|Полтава|HISTORICAL_BACKCAST|v2.1-shrink</t>
  </si>
  <si>
    <t>20260113|Харків|HISTORICAL_BACKCAST|v2.1-shrink</t>
  </si>
  <si>
    <t>20260113|Запоріжжя|HISTORICAL_BACKCAST|v2.1-shrink</t>
  </si>
  <si>
    <t>20260113|Павлоград|HISTORICAL_BACKCAST|v2.1-shrink</t>
  </si>
  <si>
    <t>20260113|Миколаїв|HISTORICAL_BACKCAST|v2.1-shrink</t>
  </si>
  <si>
    <t>20260113|Полтава|HISTORICAL_BACKCAST|v2.1-shrink</t>
  </si>
  <si>
    <t>20260114|Харків|HISTORICAL_BACKCAST|v2.1-shrink</t>
  </si>
  <si>
    <t>20260114|Запоріжжя|HISTORICAL_BACKCAST|v2.1-shrink</t>
  </si>
  <si>
    <t>20260114|Павлоград|HISTORICAL_BACKCAST|v2.1-shrink</t>
  </si>
  <si>
    <t>20260114|Миколаїв|HISTORICAL_BACKCAST|v2.1-shrink</t>
  </si>
  <si>
    <t>20260114|Полтава|HISTORICAL_BACKCAST|v2.1-shrink</t>
  </si>
  <si>
    <t>20260115|Харків|HISTORICAL_BACKCAST|v2.1-shrink</t>
  </si>
  <si>
    <t>20260115|Запоріжжя|HISTORICAL_BACKCAST|v2.1-shrink</t>
  </si>
  <si>
    <t>20260115|Павлоград|HISTORICAL_BACKCAST|v2.1-shrink</t>
  </si>
  <si>
    <t>Балістика: 1 епізод(и); Іскандер-М — попередньо; 2 балістичні ракети</t>
  </si>
  <si>
    <t>20260115|Миколаїв|HISTORICAL_BACKCAST|v2.1-shrink</t>
  </si>
  <si>
    <t>20260115|Полтава|HISTORICAL_BACKCAST|v2.1-shrink</t>
  </si>
  <si>
    <t>20260116|Харків|HISTORICAL_BACKCAST|v2.1-shrink</t>
  </si>
  <si>
    <t>20260116|Запоріжжя|HISTORICAL_BACKCAST|v2.1-shrink</t>
  </si>
  <si>
    <t>20260116|Павлоград|HISTORICAL_BACKCAST|v2.1-shrink</t>
  </si>
  <si>
    <t>20260116|Миколаїв|HISTORICAL_BACKCAST|v2.1-shrink</t>
  </si>
  <si>
    <t>20260116|Полтава|HISTORICAL_BACKCAST|v2.1-shrink</t>
  </si>
  <si>
    <t>20260117|Харків|HISTORICAL_BACKCAST|v2.1-shrink</t>
  </si>
  <si>
    <t>20260117|Запоріжжя|HISTORICAL_BACKCAST|v2.1-shrink</t>
  </si>
  <si>
    <t>20260117|Павлоград|HISTORICAL_BACKCAST|v2.1-shrink</t>
  </si>
  <si>
    <t>20260117|Миколаїв|HISTORICAL_BACKCAST|v2.1-shrink</t>
  </si>
  <si>
    <t>20260117|Полтава|HISTORICAL_BACKCAST|v2.1-shrink</t>
  </si>
  <si>
    <t>20260118|Харків|HISTORICAL_BACKCAST|v2.1-shrink</t>
  </si>
  <si>
    <t>20260118|Запоріжжя|HISTORICAL_BACKCAST|v2.1-shrink</t>
  </si>
  <si>
    <t>20260118|Павлоград|HISTORICAL_BACKCAST|v2.1-shrink</t>
  </si>
  <si>
    <t>20260118|Миколаїв|HISTORICAL_BACKCAST|v2.1-shrink</t>
  </si>
  <si>
    <t>20260118|Полтава|HISTORICAL_BACKCAST|v2.1-shrink</t>
  </si>
  <si>
    <t>20260119|Харків|HISTORICAL_BACKCAST|v2.1-shrink</t>
  </si>
  <si>
    <t>20260119|Запоріжжя|HISTORICAL_BACKCAST|v2.1-shrink</t>
  </si>
  <si>
    <t>20260119|Павлоград|HISTORICAL_BACKCAST|v2.1-shrink</t>
  </si>
  <si>
    <t>20260119|Миколаїв|HISTORICAL_BACKCAST|v2.1-shrink</t>
  </si>
  <si>
    <t>20260119|Полтава|HISTORICAL_BACKCAST|v2.1-shrink</t>
  </si>
  <si>
    <t>20260120|Харків|HISTORICAL_BACKCAST|v2.1-shrink</t>
  </si>
  <si>
    <t>20260120|Запоріжжя|HISTORICAL_BACKCAST|v2.1-shrink</t>
  </si>
  <si>
    <t>20260120|Павлоград|HISTORICAL_BACKCAST|v2.1-shrink</t>
  </si>
  <si>
    <t>20260120|Миколаїв|HISTORICAL_BACKCAST|v2.1-shrink</t>
  </si>
  <si>
    <t>20260120|Полтава|HISTORICAL_BACKCAST|v2.1-shrink</t>
  </si>
  <si>
    <t>20260121|Харків|HISTORICAL_BACKCAST|v2.1-shrink</t>
  </si>
  <si>
    <t>20260121|Запоріжжя|HISTORICAL_BACKCAST|v2.1-shrink</t>
  </si>
  <si>
    <t>20260121|Павлоград|HISTORICAL_BACKCAST|v2.1-shrink</t>
  </si>
  <si>
    <t>20260121|Миколаїв|HISTORICAL_BACKCAST|v2.1-shrink</t>
  </si>
  <si>
    <t>20260121|Полтава|HISTORICAL_BACKCAST|v2.1-shrink</t>
  </si>
  <si>
    <t>20260122|Харків|HISTORICAL_BACKCAST|v2.1-shrink</t>
  </si>
  <si>
    <t>20260122|Запоріжжя|HISTORICAL_BACKCAST|v2.1-shrink</t>
  </si>
  <si>
    <t>20260122|Павлоград|HISTORICAL_BACKCAST|v2.1-shrink</t>
  </si>
  <si>
    <t>20260122|Миколаїв|HISTORICAL_BACKCAST|v2.1-shrink</t>
  </si>
  <si>
    <t>20260122|Полтава|HISTORICAL_BACKCAST|v2.1-shrink</t>
  </si>
  <si>
    <t>20260123|Харків|HISTORICAL_BACKCAST|v2.1-shrink</t>
  </si>
  <si>
    <t>20260123|Запоріжжя|HISTORICAL_BACKCAST|v2.1-shrink</t>
  </si>
  <si>
    <t>20260123|Павлоград|HISTORICAL_BACKCAST|v2.1-shrink</t>
  </si>
  <si>
    <t>20260123|Миколаїв|HISTORICAL_BACKCAST|v2.1-shrink</t>
  </si>
  <si>
    <t>20260123|Полтава|HISTORICAL_BACKCAST|v2.1-shrink</t>
  </si>
  <si>
    <t>20260124|Харків|HISTORICAL_BACKCAST|v2.1-shrink</t>
  </si>
  <si>
    <t>20260124|Запоріжжя|HISTORICAL_BACKCAST|v2.1-shrink</t>
  </si>
  <si>
    <t>20260124|Павлоград|HISTORICAL_BACKCAST|v2.1-shrink</t>
  </si>
  <si>
    <t>20260124|Миколаїв|HISTORICAL_BACKCAST|v2.1-shrink</t>
  </si>
  <si>
    <t>20260124|Полтава|HISTORICAL_BACKCAST|v2.1-shrink</t>
  </si>
  <si>
    <t>20260125|Харків|HISTORICAL_BACKCAST|v2.1-shrink</t>
  </si>
  <si>
    <t>20260125|Запоріжжя|HISTORICAL_BACKCAST|v2.1-shrink</t>
  </si>
  <si>
    <t>20260125|Павлоград|HISTORICAL_BACKCAST|v2.1-shrink</t>
  </si>
  <si>
    <t>20260125|Миколаїв|HISTORICAL_BACKCAST|v2.1-shrink</t>
  </si>
  <si>
    <t>20260125|Полтава|HISTORICAL_BACKCAST|v2.1-shrink</t>
  </si>
  <si>
    <t>20260126|Харків|HISTORICAL_BACKCAST|v2.1-shrink</t>
  </si>
  <si>
    <t>20260126|Запоріжжя|HISTORICAL_BACKCAST|v2.1-shrink</t>
  </si>
  <si>
    <t>20260126|Павлоград|HISTORICAL_BACKCAST|v2.1-shrink</t>
  </si>
  <si>
    <t>20260126|Миколаїв|HISTORICAL_BACKCAST|v2.1-shrink</t>
  </si>
  <si>
    <t>20260126|Полтава|HISTORICAL_BACKCAST|v2.1-shrink</t>
  </si>
  <si>
    <t>20260127|Харків|HISTORICAL_BACKCAST|v2.1-shrink</t>
  </si>
  <si>
    <t>20260127|Запоріжжя|HISTORICAL_BACKCAST|v2.1-shrink</t>
  </si>
  <si>
    <t>20260127|Павлоград|HISTORICAL_BACKCAST|v2.1-shrink</t>
  </si>
  <si>
    <t>20260127|Миколаїв|HISTORICAL_BACKCAST|v2.1-shrink</t>
  </si>
  <si>
    <t>20260127|Полтава|HISTORICAL_BACKCAST|v2.1-shrink</t>
  </si>
  <si>
    <t>20260128|Харків|HISTORICAL_BACKCAST|v2.1-shrink</t>
  </si>
  <si>
    <t>20260128|Запоріжжя|HISTORICAL_BACKCAST|v2.1-shrink</t>
  </si>
  <si>
    <t>20260128|Павлоград|HISTORICAL_BACKCAST|v2.1-shrink</t>
  </si>
  <si>
    <t>20260128|Миколаїв|HISTORICAL_BACKCAST|v2.1-shrink</t>
  </si>
  <si>
    <t>20260128|Полтава|HISTORICAL_BACKCAST|v2.1-shrink</t>
  </si>
  <si>
    <t>Середа → П’ятниця</t>
  </si>
  <si>
    <t>20260129|Харків|HISTORICAL_BACKCAST|v2.1-shrink</t>
  </si>
  <si>
    <t>20260129|Запоріжжя|HISTORICAL_BACKCAST|v2.1-shrink</t>
  </si>
  <si>
    <t>20260129|Павлоград|HISTORICAL_BACKCAST|v2.1-shrink</t>
  </si>
  <si>
    <t>20260129|Миколаїв|HISTORICAL_BACKCAST|v2.1-shrink</t>
  </si>
  <si>
    <t>20260129|Полтава|HISTORICAL_BACKCAST|v2.1-shrink</t>
  </si>
  <si>
    <t>20260130|Харків|HISTORICAL_BACKCAST|v2.1-shrink</t>
  </si>
  <si>
    <t>20260130|Запоріжжя|HISTORICAL_BACKCAST|v2.1-shrink</t>
  </si>
  <si>
    <t>20260130|Павлоград|HISTORICAL_BACKCAST|v2.1-shrink</t>
  </si>
  <si>
    <t>20260130|Миколаїв|HISTORICAL_BACKCAST|v2.1-shrink</t>
  </si>
  <si>
    <t>20260130|Полтава|HISTORICAL_BACKCAST|v2.1-shrink</t>
  </si>
  <si>
    <t>20260131|Харків|HISTORICAL_BACKCAST|v2.1-shrink</t>
  </si>
  <si>
    <t>20260131|Запоріжжя|HISTORICAL_BACKCAST|v2.1-shrink</t>
  </si>
  <si>
    <t>20260131|Павлоград|HISTORICAL_BACKCAST|v2.1-shrink</t>
  </si>
  <si>
    <t>20260131|Миколаїв|HISTORICAL_BACKCAST|v2.1-shrink</t>
  </si>
  <si>
    <t>20260131|Полтава|HISTORICAL_BACKCAST|v2.1-shrink</t>
  </si>
  <si>
    <t>20260201|Харків|HISTORICAL_BACKCAST|v2.1-shrink</t>
  </si>
  <si>
    <t>20260201|Запоріжжя|HISTORICAL_BACKCAST|v2.1-shrink</t>
  </si>
  <si>
    <t>20260201|Павлоград|HISTORICAL_BACKCAST|v2.1-shrink</t>
  </si>
  <si>
    <t>20260201|Миколаїв|HISTORICAL_BACKCAST|v2.1-shrink</t>
  </si>
  <si>
    <t>20260201|Полтава|HISTORICAL_BACKCAST|v2.1-shrink</t>
  </si>
  <si>
    <t>20260202|Харків|HISTORICAL_BACKCAST|v2.1-shrink</t>
  </si>
  <si>
    <t>20260202|Запоріжжя|HISTORICAL_BACKCAST|v2.1-shrink</t>
  </si>
  <si>
    <t>20260202|Павлоград|HISTORICAL_BACKCAST|v2.1-shrink</t>
  </si>
  <si>
    <t>20260202|Миколаїв|HISTORICAL_BACKCAST|v2.1-shrink</t>
  </si>
  <si>
    <t>20260202|Полтава|HISTORICAL_BACKCAST|v2.1-shrink</t>
  </si>
  <si>
    <t>20260203|Харків|HISTORICAL_BACKCAST|v2.1-shrink</t>
  </si>
  <si>
    <t>20260203|Запоріжжя|HISTORICAL_BACKCAST|v2.1-shrink</t>
  </si>
  <si>
    <t>20260203|Павлоград|HISTORICAL_BACKCAST|v2.1-shrink</t>
  </si>
  <si>
    <t>20260203|Миколаїв|HISTORICAL_BACKCAST|v2.1-shrink</t>
  </si>
  <si>
    <t>20260203|Полтава|HISTORICAL_BACKCAST|v2.1-shrink</t>
  </si>
  <si>
    <t>20260204|Харків|HISTORICAL_BACKCAST|v2.1-shrink</t>
  </si>
  <si>
    <t>20260204|Запоріжжя|HISTORICAL_BACKCAST|v2.1-shrink</t>
  </si>
  <si>
    <t>20260204|Павлоград|HISTORICAL_BACKCAST|v2.1-shrink</t>
  </si>
  <si>
    <t>20260204|Миколаїв|HISTORICAL_BACKCAST|v2.1-shrink</t>
  </si>
  <si>
    <t>20260204|Полтава|HISTORICAL_BACKCAST|v2.1-shrink</t>
  </si>
  <si>
    <t>20260205|Харків|HISTORICAL_BACKCAST|v2.1-shrink</t>
  </si>
  <si>
    <t>20260205|Запоріжжя|HISTORICAL_BACKCAST|v2.1-shrink</t>
  </si>
  <si>
    <t>20260205|Павлоград|HISTORICAL_BACKCAST|v2.1-shrink</t>
  </si>
  <si>
    <t>20260205|Миколаїв|HISTORICAL_BACKCAST|v2.1-shrink</t>
  </si>
  <si>
    <t>20260205|Полтава|HISTORICAL_BACKCAST|v2.1-shrink</t>
  </si>
  <si>
    <t>20260206|Харків|HISTORICAL_BACKCAST|v2.1-shrink</t>
  </si>
  <si>
    <t>20260206|Запоріжжя|HISTORICAL_BACKCAST|v2.1-shrink</t>
  </si>
  <si>
    <t>20260206|Павлоград|HISTORICAL_BACKCAST|v2.1-shrink</t>
  </si>
  <si>
    <t>20260206|Миколаїв|HISTORICAL_BACKCAST|v2.1-shrink</t>
  </si>
  <si>
    <t>20260206|Полтава|HISTORICAL_BACKCAST|v2.1-shrink</t>
  </si>
  <si>
    <t>20260207|Харків|HISTORICAL_BACKCAST|v2.1-shrink</t>
  </si>
  <si>
    <t>20260207|Запоріжжя|HISTORICAL_BACKCAST|v2.1-shrink</t>
  </si>
  <si>
    <t>20260207|Павлоград|HISTORICAL_BACKCAST|v2.1-shrink</t>
  </si>
  <si>
    <t>20260207|Миколаїв|HISTORICAL_BACKCAST|v2.1-shrink</t>
  </si>
  <si>
    <t>20260207|Полтава|HISTORICAL_BACKCAST|v2.1-shrink</t>
  </si>
  <si>
    <t>20260208|Харків|HISTORICAL_BACKCAST|v2.1-shrink</t>
  </si>
  <si>
    <t>20260208|Запоріжжя|HISTORICAL_BACKCAST|v2.1-shrink</t>
  </si>
  <si>
    <t>20260208|Павлоград|HISTORICAL_BACKCAST|v2.1-shrink</t>
  </si>
  <si>
    <t>20260208|Миколаїв|HISTORICAL_BACKCAST|v2.1-shrink</t>
  </si>
  <si>
    <t>20260208|Полтава|HISTORICAL_BACKCAST|v2.1-shrink</t>
  </si>
  <si>
    <t>20260209|Харків|HISTORICAL_BACKCAST|v2.1-shrink</t>
  </si>
  <si>
    <t>20260209|Запоріжжя|HISTORICAL_BACKCAST|v2.1-shrink</t>
  </si>
  <si>
    <t>20260209|Павлоград|HISTORICAL_BACKCAST|v2.1-shrink</t>
  </si>
  <si>
    <t>20260209|Миколаїв|HISTORICAL_BACKCAST|v2.1-shrink</t>
  </si>
  <si>
    <t>20260209|Полтава|HISTORICAL_BACKCAST|v2.1-shrink</t>
  </si>
  <si>
    <t>20260210|Харків|HISTORICAL_BACKCAST|v2.1-shrink</t>
  </si>
  <si>
    <t>20260210|Запоріжжя|HISTORICAL_BACKCAST|v2.1-shrink</t>
  </si>
  <si>
    <t>20260210|Павлоград|HISTORICAL_BACKCAST|v2.1-shrink</t>
  </si>
  <si>
    <t>20260210|Миколаїв|HISTORICAL_BACKCAST|v2.1-shrink</t>
  </si>
  <si>
    <t>20260210|Полтава|HISTORICAL_BACKCAST|v2.1-shrink</t>
  </si>
  <si>
    <t>20260211|Харків|HISTORICAL_BACKCAST|v2.1-shrink</t>
  </si>
  <si>
    <t>20260211|Запоріжжя|HISTORICAL_BACKCAST|v2.1-shrink</t>
  </si>
  <si>
    <t>20260211|Павлоград|HISTORICAL_BACKCAST|v2.1-shrink</t>
  </si>
  <si>
    <t>20260211|Миколаїв|HISTORICAL_BACKCAST|v2.1-shrink</t>
  </si>
  <si>
    <t>20260211|Полтава|HISTORICAL_BACKCAST|v2.1-shrink</t>
  </si>
  <si>
    <t>20260212|Харків|HISTORICAL_BACKCAST|v2.1-shrink</t>
  </si>
  <si>
    <t>20260212|Запоріжжя|HISTORICAL_BACKCAST|v2.1-shrink</t>
  </si>
  <si>
    <t>20260212|Павлоград|HISTORICAL_BACKCAST|v2.1-shrink</t>
  </si>
  <si>
    <t>20260212|Миколаїв|HISTORICAL_BACKCAST|v2.1-shrink</t>
  </si>
  <si>
    <t>20260212|Полтава|HISTORICAL_BACKCAST|v2.1-shrink</t>
  </si>
  <si>
    <t>20260213|Харків|HISTORICAL_BACKCAST|v2.1-shrink</t>
  </si>
  <si>
    <t>20260213|Запоріжжя|HISTORICAL_BACKCAST|v2.1-shrink</t>
  </si>
  <si>
    <t>20260213|Павлоград|HISTORICAL_BACKCAST|v2.1-shrink</t>
  </si>
  <si>
    <t>20260213|Миколаїв|HISTORICAL_BACKCAST|v2.1-shrink</t>
  </si>
  <si>
    <t>20260213|Полтава|HISTORICAL_BACKCAST|v2.1-shrink</t>
  </si>
  <si>
    <t>20260214|Харків|HISTORICAL_BACKCAST|v2.1-shrink</t>
  </si>
  <si>
    <t>20260214|Запоріжжя|HISTORICAL_BACKCAST|v2.1-shrink</t>
  </si>
  <si>
    <t>20260214|Павлоград|HISTORICAL_BACKCAST|v2.1-shrink</t>
  </si>
  <si>
    <t>20260214|Миколаїв|HISTORICAL_BACKCAST|v2.1-shrink</t>
  </si>
  <si>
    <t>20260214|Полтава|HISTORICAL_BACKCAST|v2.1-shrink</t>
  </si>
  <si>
    <t>20260215|Харків|HISTORICAL_BACKCAST|v2.1-shrink</t>
  </si>
  <si>
    <t>20260215|Запоріжжя|HISTORICAL_BACKCAST|v2.1-shrink</t>
  </si>
  <si>
    <t>20260215|Павлоград|HISTORICAL_BACKCAST|v2.1-shrink</t>
  </si>
  <si>
    <t>20260215|Миколаїв|HISTORICAL_BACKCAST|v2.1-shrink</t>
  </si>
  <si>
    <t>20260215|Полтава|HISTORICAL_BACKCAST|v2.1-shrink</t>
  </si>
  <si>
    <t>20260216|Харків|HISTORICAL_BACKCAST|v2.1-shrink</t>
  </si>
  <si>
    <t>20260216|Запоріжжя|HISTORICAL_BACKCAST|v2.1-shrink</t>
  </si>
  <si>
    <t>20260216|Павлоград|HISTORICAL_BACKCAST|v2.1-shrink</t>
  </si>
  <si>
    <t>20260216|Миколаїв|HISTORICAL_BACKCAST|v2.1-shrink</t>
  </si>
  <si>
    <t>20260216|Полтава|HISTORICAL_BACKCAST|v2.1-shrink</t>
  </si>
  <si>
    <t>20260217|Харків|HISTORICAL_BACKCAST|v2.1-shrink</t>
  </si>
  <si>
    <t>20260217|Запоріжжя|HISTORICAL_BACKCAST|v2.1-shrink</t>
  </si>
  <si>
    <t>20260217|Павлоград|HISTORICAL_BACKCAST|v2.1-shrink</t>
  </si>
  <si>
    <t>20260217|Миколаїв|HISTORICAL_BACKCAST|v2.1-shrink</t>
  </si>
  <si>
    <t>20260217|Полтава|HISTORICAL_BACKCAST|v2.1-shrink</t>
  </si>
  <si>
    <t>20260218|Харків|HISTORICAL_BACKCAST|v2.1-shrink</t>
  </si>
  <si>
    <t>20260218|Запоріжжя|HISTORICAL_BACKCAST|v2.1-shrink</t>
  </si>
  <si>
    <t>20260218|Павлоград|HISTORICAL_BACKCAST|v2.1-shrink</t>
  </si>
  <si>
    <t>20260218|Миколаїв|HISTORICAL_BACKCAST|v2.1-shrink</t>
  </si>
  <si>
    <t>20260218|Полтава|HISTORICAL_BACKCAST|v2.1-shrink</t>
  </si>
  <si>
    <t>20260219|Харків|HISTORICAL_BACKCAST|v2.1-shrink</t>
  </si>
  <si>
    <t>20260219|Запоріжжя|HISTORICAL_BACKCAST|v2.1-shrink</t>
  </si>
  <si>
    <t>20260219|Павлоград|HISTORICAL_BACKCAST|v2.1-shrink</t>
  </si>
  <si>
    <t>20260219|Миколаїв|HISTORICAL_BACKCAST|v2.1-shrink</t>
  </si>
  <si>
    <t>20260219|Полтава|HISTORICAL_BACKCAST|v2.1-shrink</t>
  </si>
  <si>
    <t>20260220|Харків|HISTORICAL_BACKCAST|v2.1-shrink</t>
  </si>
  <si>
    <t>20260220|Запоріжжя|HISTORICAL_BACKCAST|v2.1-shrink</t>
  </si>
  <si>
    <t>20260220|Павлоград|HISTORICAL_BACKCAST|v2.1-shrink</t>
  </si>
  <si>
    <t>20260220|Миколаїв|HISTORICAL_BACKCAST|v2.1-shrink</t>
  </si>
  <si>
    <t>20260220|Полтава|HISTORICAL_BACKCAST|v2.1-shrink</t>
  </si>
  <si>
    <t>20260221|Харків|HISTORICAL_BACKCAST|v2.1-shrink</t>
  </si>
  <si>
    <t>20260221|Запоріжжя|HISTORICAL_BACKCAST|v2.1-shrink</t>
  </si>
  <si>
    <t>20260221|Павлоград|HISTORICAL_BACKCAST|v2.1-shrink</t>
  </si>
  <si>
    <t>20260221|Миколаїв|HISTORICAL_BACKCAST|v2.1-shrink</t>
  </si>
  <si>
    <t>20260221|Полтава|HISTORICAL_BACKCAST|v2.1-shrink</t>
  </si>
  <si>
    <t>20260222|Харків|HISTORICAL_BACKCAST|v2.1-shrink</t>
  </si>
  <si>
    <t>20260222|Запоріжжя|HISTORICAL_BACKCAST|v2.1-shrink</t>
  </si>
  <si>
    <t>20260222|Павлоград|HISTORICAL_BACKCAST|v2.1-shrink</t>
  </si>
  <si>
    <t>20260222|Миколаїв|HISTORICAL_BACKCAST|v2.1-shrink</t>
  </si>
  <si>
    <t>20260222|Полтава|HISTORICAL_BACKCAST|v2.1-shrink</t>
  </si>
  <si>
    <t>20260223|Харків|HISTORICAL_BACKCAST|v2.1-shrink</t>
  </si>
  <si>
    <t>20260223|Запоріжжя|HISTORICAL_BACKCAST|v2.1-shrink</t>
  </si>
  <si>
    <t>20260223|Павлоград|HISTORICAL_BACKCAST|v2.1-shrink</t>
  </si>
  <si>
    <t>20260223|Миколаїв|HISTORICAL_BACKCAST|v2.1-shrink</t>
  </si>
  <si>
    <t>20260223|Полтава|HISTORICAL_BACKCAST|v2.1-shrink</t>
  </si>
  <si>
    <t>20260224|Харків|HISTORICAL_BACKCAST|v2.1-shrink</t>
  </si>
  <si>
    <t>20260224|Запоріжжя|HISTORICAL_BACKCAST|v2.1-shrink</t>
  </si>
  <si>
    <t>20260224|Павлоград|HISTORICAL_BACKCAST|v2.1-shrink</t>
  </si>
  <si>
    <t>20260224|Миколаїв|HISTORICAL_BACKCAST|v2.1-shrink</t>
  </si>
  <si>
    <t>20260224|Полтава|HISTORICAL_BACKCAST|v2.1-shrink</t>
  </si>
  <si>
    <t>20260225|Харків|HISTORICAL_BACKCAST|v2.1-shrink</t>
  </si>
  <si>
    <t>20260225|Запоріжжя|HISTORICAL_BACKCAST|v2.1-shrink</t>
  </si>
  <si>
    <t>20260225|Павлоград|HISTORICAL_BACKCAST|v2.1-shrink</t>
  </si>
  <si>
    <t>20260225|Миколаїв|HISTORICAL_BACKCAST|v2.1-shrink</t>
  </si>
  <si>
    <t>20260225|Полтава|HISTORICAL_BACKCAST|v2.1-shrink</t>
  </si>
  <si>
    <t>20260226|Харків|HISTORICAL_BACKCAST|v2.1-shrink</t>
  </si>
  <si>
    <t>20260226|Запоріжжя|HISTORICAL_BACKCAST|v2.1-shrink</t>
  </si>
  <si>
    <t>20260226|Павлоград|HISTORICAL_BACKCAST|v2.1-shrink</t>
  </si>
  <si>
    <t>20260226|Миколаїв|HISTORICAL_BACKCAST|v2.1-shrink</t>
  </si>
  <si>
    <t>20260226|Полтава|HISTORICAL_BACKCAST|v2.1-shrink</t>
  </si>
  <si>
    <t>20260227|Харків|HISTORICAL_BACKCAST|v2.1-shrink</t>
  </si>
  <si>
    <t>20260227|Запоріжжя|HISTORICAL_BACKCAST|v2.1-shrink</t>
  </si>
  <si>
    <t>20260227|Павлоград|HISTORICAL_BACKCAST|v2.1-shrink</t>
  </si>
  <si>
    <t>20260227|Миколаїв|HISTORICAL_BACKCAST|v2.1-shrink</t>
  </si>
  <si>
    <t>20260227|Полтава|HISTORICAL_BACKCAST|v2.1-shrink</t>
  </si>
  <si>
    <t>20260228|Харків|HISTORICAL_BACKCAST|v2.1-shrink</t>
  </si>
  <si>
    <t>20260228|Запоріжжя|HISTORICAL_BACKCAST|v2.1-shrink</t>
  </si>
  <si>
    <t>20260228|Павлоград|HISTORICAL_BACKCAST|v2.1-shrink</t>
  </si>
  <si>
    <t>20260228|Миколаїв|HISTORICAL_BACKCAST|v2.1-shrink</t>
  </si>
  <si>
    <t>20260228|Полтава|HISTORICAL_BACKCAST|v2.1-shrink</t>
  </si>
  <si>
    <t>20260301|Харків|HISTORICAL_BACKCAST|v2.1-shrink</t>
  </si>
  <si>
    <t>20260301|Запоріжжя|HISTORICAL_BACKCAST|v2.1-shrink</t>
  </si>
  <si>
    <t>20260301|Павлоград|HISTORICAL_BACKCAST|v2.1-shrink</t>
  </si>
  <si>
    <t>20260301|Миколаїв|HISTORICAL_BACKCAST|v2.1-shrink</t>
  </si>
  <si>
    <t>20260301|Полтава|HISTORICAL_BACKCAST|v2.1-shrink</t>
  </si>
  <si>
    <t>20260302|Харків|HISTORICAL_BACKCAST|v2.1-shrink</t>
  </si>
  <si>
    <t>20260302|Запоріжжя|HISTORICAL_BACKCAST|v2.1-shrink</t>
  </si>
  <si>
    <t>20260302|Павлоград|HISTORICAL_BACKCAST|v2.1-shrink</t>
  </si>
  <si>
    <t>20260302|Миколаїв|HISTORICAL_BACKCAST|v2.1-shrink</t>
  </si>
  <si>
    <t>20260302|Полтава|HISTORICAL_BACKCAST|v2.1-shrink</t>
  </si>
  <si>
    <t>20260303|Харків|HISTORICAL_BACKCAST|v2.1-shrink</t>
  </si>
  <si>
    <t>20260303|Запоріжжя|HISTORICAL_BACKCAST|v2.1-shrink</t>
  </si>
  <si>
    <t>20260303|Павлоград|HISTORICAL_BACKCAST|v2.1-shrink</t>
  </si>
  <si>
    <t>20260303|Миколаїв|HISTORICAL_BACKCAST|v2.1-shrink</t>
  </si>
  <si>
    <t>20260303|Полтава|HISTORICAL_BACKCAST|v2.1-shrink</t>
  </si>
  <si>
    <t>20260304|Харків|HISTORICAL_BACKCAST|v2.1-shrink</t>
  </si>
  <si>
    <t>20260304|Запоріжжя|HISTORICAL_BACKCAST|v2.1-shrink</t>
  </si>
  <si>
    <t>20260304|Павлоград|HISTORICAL_BACKCAST|v2.1-shrink</t>
  </si>
  <si>
    <t>20260304|Миколаїв|HISTORICAL_BACKCAST|v2.1-shrink</t>
  </si>
  <si>
    <t>20260304|Полтава|HISTORICAL_BACKCAST|v2.1-shrink</t>
  </si>
  <si>
    <t>20260305|Харків|HISTORICAL_BACKCAST|v2.1-shrink</t>
  </si>
  <si>
    <t>20260305|Запоріжжя|HISTORICAL_BACKCAST|v2.1-shrink</t>
  </si>
  <si>
    <t>20260305|Павлоград|HISTORICAL_BACKCAST|v2.1-shrink</t>
  </si>
  <si>
    <t>20260305|Миколаїв|HISTORICAL_BACKCAST|v2.1-shrink</t>
  </si>
  <si>
    <t>20260305|Полтава|HISTORICAL_BACKCAST|v2.1-shrink</t>
  </si>
  <si>
    <t>20260306|Харків|HISTORICAL_BACKCAST|v2.1-shrink</t>
  </si>
  <si>
    <t>20260306|Запоріжжя|HISTORICAL_BACKCAST|v2.1-shrink</t>
  </si>
  <si>
    <t>20260306|Павлоград|HISTORICAL_BACKCAST|v2.1-shrink</t>
  </si>
  <si>
    <t>20260306|Миколаїв|HISTORICAL_BACKCAST|v2.1-shrink</t>
  </si>
  <si>
    <t>20260306|Полтава|HISTORICAL_BACKCAST|v2.1-shrink</t>
  </si>
  <si>
    <t>20260307|Харків|HISTORICAL_BACKCAST|v2.1-shrink</t>
  </si>
  <si>
    <t>20260307|Запоріжжя|HISTORICAL_BACKCAST|v2.1-shrink</t>
  </si>
  <si>
    <t>20260307|Павлоград|HISTORICAL_BACKCAST|v2.1-shrink</t>
  </si>
  <si>
    <t>20260307|Миколаїв|HISTORICAL_BACKCAST|v2.1-shrink</t>
  </si>
  <si>
    <t>20260307|Полтава|HISTORICAL_BACKCAST|v2.1-shrink</t>
  </si>
  <si>
    <t>20260308|Харків|HISTORICAL_BACKCAST|v2.1-shrink</t>
  </si>
  <si>
    <t>20260308|Запоріжжя|HISTORICAL_BACKCAST|v2.1-shrink</t>
  </si>
  <si>
    <t>20260308|Павлоград|HISTORICAL_BACKCAST|v2.1-shrink</t>
  </si>
  <si>
    <t>20260308|Миколаїв|HISTORICAL_BACKCAST|v2.1-shrink</t>
  </si>
  <si>
    <t>20260308|Полтава|HISTORICAL_BACKCAST|v2.1-shrink</t>
  </si>
  <si>
    <t>20260309|Харків|HISTORICAL_BACKCAST|v2.1-shrink</t>
  </si>
  <si>
    <t>20260309|Запоріжжя|HISTORICAL_BACKCAST|v2.1-shrink</t>
  </si>
  <si>
    <t>20260309|Павлоград|HISTORICAL_BACKCAST|v2.1-shrink</t>
  </si>
  <si>
    <t>20260309|Миколаїв|HISTORICAL_BACKCAST|v2.1-shrink</t>
  </si>
  <si>
    <t>20260309|Полтава|HISTORICAL_BACKCAST|v2.1-shrink</t>
  </si>
  <si>
    <t>20260310|Харків|HISTORICAL_BACKCAST|v2.1-shrink</t>
  </si>
  <si>
    <t>20260310|Запоріжжя|HISTORICAL_BACKCAST|v2.1-shrink</t>
  </si>
  <si>
    <t>20260310|Павлоград|HISTORICAL_BACKCAST|v2.1-shrink</t>
  </si>
  <si>
    <t>20260310|Миколаїв|HISTORICAL_BACKCAST|v2.1-shrink</t>
  </si>
  <si>
    <t>20260310|Полтава|HISTORICAL_BACKCAST|v2.1-shrink</t>
  </si>
  <si>
    <t>20260311|Харків|HISTORICAL_BACKCAST|v2.1-shrink</t>
  </si>
  <si>
    <t>20260311|Запоріжжя|HISTORICAL_BACKCAST|v2.1-shrink</t>
  </si>
  <si>
    <t>20260311|Павлоград|HISTORICAL_BACKCAST|v2.1-shrink</t>
  </si>
  <si>
    <t>20260311|Миколаїв|HISTORICAL_BACKCAST|v2.1-shrink</t>
  </si>
  <si>
    <t>20260311|Полтава|HISTORICAL_BACKCAST|v2.1-shrink</t>
  </si>
  <si>
    <t>20260312|Харків|HISTORICAL_BACKCAST|v2.1-shrink</t>
  </si>
  <si>
    <t>20260312|Запоріжжя|HISTORICAL_BACKCAST|v2.1-shrink</t>
  </si>
  <si>
    <t>20260312|Павлоград|HISTORICAL_BACKCAST|v2.1-shrink</t>
  </si>
  <si>
    <t>20260312|Миколаїв|HISTORICAL_BACKCAST|v2.1-shrink</t>
  </si>
  <si>
    <t>20260312|Полтава|HISTORICAL_BACKCAST|v2.1-shrink</t>
  </si>
  <si>
    <t>20260313|Харків|HISTORICAL_BACKCAST|v2.1-shrink</t>
  </si>
  <si>
    <t>20260313|Запоріжжя|HISTORICAL_BACKCAST|v2.1-shrink</t>
  </si>
  <si>
    <t>20260313|Павлоград|HISTORICAL_BACKCAST|v2.1-shrink</t>
  </si>
  <si>
    <t>20260313|Миколаїв|HISTORICAL_BACKCAST|v2.1-shrink</t>
  </si>
  <si>
    <t>20260313|Полтава|HISTORICAL_BACKCAST|v2.1-shrink</t>
  </si>
  <si>
    <t>20260314|Харків|HISTORICAL_BACKCAST|v2.1-shrink</t>
  </si>
  <si>
    <t>20260314|Запоріжжя|HISTORICAL_BACKCAST|v2.1-shrink</t>
  </si>
  <si>
    <t>20260314|Павлоград|HISTORICAL_BACKCAST|v2.1-shrink</t>
  </si>
  <si>
    <t>20260314|Миколаїв|HISTORICAL_BACKCAST|v2.1-shrink</t>
  </si>
  <si>
    <t>20260314|Полтава|HISTORICAL_BACKCAST|v2.1-shrink</t>
  </si>
  <si>
    <t>20260315|Харків|HISTORICAL_BACKCAST|v2.1-shrink</t>
  </si>
  <si>
    <t>20260315|Запоріжжя|HISTORICAL_BACKCAST|v2.1-shrink</t>
  </si>
  <si>
    <t>20260315|Павлоград|HISTORICAL_BACKCAST|v2.1-shrink</t>
  </si>
  <si>
    <t>20260315|Миколаїв|HISTORICAL_BACKCAST|v2.1-shrink</t>
  </si>
  <si>
    <t>20260315|Полтава|HISTORICAL_BACKCAST|v2.1-shrink</t>
  </si>
  <si>
    <t>20260316|Харків|HISTORICAL_BACKCAST|v2.1-shrink</t>
  </si>
  <si>
    <t>20260316|Запоріжжя|HISTORICAL_BACKCAST|v2.1-shrink</t>
  </si>
  <si>
    <t>20260316|Павлоград|HISTORICAL_BACKCAST|v2.1-shrink</t>
  </si>
  <si>
    <t>20260316|Миколаїв|HISTORICAL_BACKCAST|v2.1-shrink</t>
  </si>
  <si>
    <t>20260316|Полтава|HISTORICAL_BACKCAST|v2.1-shrink</t>
  </si>
  <si>
    <t>20260317|Харків|HISTORICAL_BACKCAST|v2.1-shrink</t>
  </si>
  <si>
    <t>20260317|Запоріжжя|HISTORICAL_BACKCAST|v2.1-shrink</t>
  </si>
  <si>
    <t>20260317|Павлоград|HISTORICAL_BACKCAST|v2.1-shrink</t>
  </si>
  <si>
    <t>20260317|Миколаїв|HISTORICAL_BACKCAST|v2.1-shrink</t>
  </si>
  <si>
    <t>20260317|Полтава|HISTORICAL_BACKCAST|v2.1-shrink</t>
  </si>
  <si>
    <t>20260318|Харків|HISTORICAL_BACKCAST|v2.1-shrink</t>
  </si>
  <si>
    <t>20260318|Запоріжжя|HISTORICAL_BACKCAST|v2.1-shrink</t>
  </si>
  <si>
    <t>20260318|Павлоград|HISTORICAL_BACKCAST|v2.1-shrink</t>
  </si>
  <si>
    <t>20260318|Миколаїв|HISTORICAL_BACKCAST|v2.1-shrink</t>
  </si>
  <si>
    <t>20260318|Полтава|HISTORICAL_BACKCAST|v2.1-shrink</t>
  </si>
  <si>
    <t>20260319|Харків|HISTORICAL_BACKCAST|v2.1-shrink</t>
  </si>
  <si>
    <t>20260319|Запоріжжя|HISTORICAL_BACKCAST|v2.1-shrink</t>
  </si>
  <si>
    <t>20260319|Павлоград|HISTORICAL_BACKCAST|v2.1-shrink</t>
  </si>
  <si>
    <t>20260319|Миколаїв|HISTORICAL_BACKCAST|v2.1-shrink</t>
  </si>
  <si>
    <t>20260319|Полтава|HISTORICAL_BACKCAST|v2.1-shrink</t>
  </si>
  <si>
    <t>20260320|Харків|HISTORICAL_BACKCAST|v2.1-shrink</t>
  </si>
  <si>
    <t>20260320|Запоріжжя|HISTORICAL_BACKCAST|v2.1-shrink</t>
  </si>
  <si>
    <t>20260320|Павлоград|HISTORICAL_BACKCAST|v2.1-shrink</t>
  </si>
  <si>
    <t>20260320|Миколаїв|HISTORICAL_BACKCAST|v2.1-shrink</t>
  </si>
  <si>
    <t>20260320|Полтава|HISTORICAL_BACKCAST|v2.1-shrink</t>
  </si>
  <si>
    <t>20260321|Харків|HISTORICAL_BACKCAST|v2.1-shrink</t>
  </si>
  <si>
    <t>20260321|Запоріжжя|HISTORICAL_BACKCAST|v2.1-shrink</t>
  </si>
  <si>
    <t>20260321|Павлоград|HISTORICAL_BACKCAST|v2.1-shrink</t>
  </si>
  <si>
    <t>20260321|Миколаїв|HISTORICAL_BACKCAST|v2.1-shrink</t>
  </si>
  <si>
    <t>20260321|Полтава|HISTORICAL_BACKCAST|v2.1-shrink</t>
  </si>
  <si>
    <t>20260322|Харків|HISTORICAL_BACKCAST|v2.1-shrink</t>
  </si>
  <si>
    <t>20260322|Запоріжжя|HISTORICAL_BACKCAST|v2.1-shrink</t>
  </si>
  <si>
    <t>20260322|Павлоград|HISTORICAL_BACKCAST|v2.1-shrink</t>
  </si>
  <si>
    <t>20260322|Миколаїв|HISTORICAL_BACKCAST|v2.1-shrink</t>
  </si>
  <si>
    <t>20260322|Полтава|HISTORICAL_BACKCAST|v2.1-shrink</t>
  </si>
  <si>
    <t>20260323|Харків|HISTORICAL_BACKCAST|v2.1-shrink</t>
  </si>
  <si>
    <t>20260323|Запоріжжя|HISTORICAL_BACKCAST|v2.1-shrink</t>
  </si>
  <si>
    <t>20260323|Павлоград|HISTORICAL_BACKCAST|v2.1-shrink</t>
  </si>
  <si>
    <t>20260323|Миколаїв|HISTORICAL_BACKCAST|v2.1-shrink</t>
  </si>
  <si>
    <t>20260323|Полтава|HISTORICAL_BACKCAST|v2.1-shrink</t>
  </si>
  <si>
    <t>20260324|Харків|HISTORICAL_BACKCAST|v2.1-shrink</t>
  </si>
  <si>
    <t>Балістика: 1 епізод(и); Балістичні ракети — 5</t>
  </si>
  <si>
    <t>20260324|Запоріжжя|HISTORICAL_BACKCAST|v2.1-shrink</t>
  </si>
  <si>
    <t>20260324|Павлоград|HISTORICAL_BACKCAST|v2.1-shrink</t>
  </si>
  <si>
    <t>20260324|Миколаїв|HISTORICAL_BACKCAST|v2.1-shrink</t>
  </si>
  <si>
    <t>20260324|Полтава|HISTORICAL_BACKCAST|v2.1-shrink</t>
  </si>
  <si>
    <t>20260325|Харків|HISTORICAL_BACKCAST|v2.1-shrink</t>
  </si>
  <si>
    <t>20260325|Запоріжжя|HISTORICAL_BACKCAST|v2.1-shrink</t>
  </si>
  <si>
    <t>20260325|Павлоград|HISTORICAL_BACKCAST|v2.1-shrink</t>
  </si>
  <si>
    <t>20260325|Миколаїв|HISTORICAL_BACKCAST|v2.1-shrink</t>
  </si>
  <si>
    <t>20260325|Полтава|HISTORICAL_BACKCAST|v2.1-shrink</t>
  </si>
  <si>
    <t>20260326|Харків|HISTORICAL_BACKCAST|v2.1-shrink</t>
  </si>
  <si>
    <t>20260326|Запоріжжя|HISTORICAL_BACKCAST|v2.1-shrink</t>
  </si>
  <si>
    <t>20260326|Павлоград|HISTORICAL_BACKCAST|v2.1-shrink</t>
  </si>
  <si>
    <t>20260326|Миколаїв|HISTORICAL_BACKCAST|v2.1-shrink</t>
  </si>
  <si>
    <t>20260326|Полтава|HISTORICAL_BACKCAST|v2.1-shrink</t>
  </si>
  <si>
    <t>20260327|Харків|HISTORICAL_BACKCAST|v2.1-shrink</t>
  </si>
  <si>
    <t>20260327|Запоріжжя|HISTORICAL_BACKCAST|v2.1-shrink</t>
  </si>
  <si>
    <t>20260327|Павлоград|HISTORICAL_BACKCAST|v2.1-shrink</t>
  </si>
  <si>
    <t>20260327|Миколаїв|HISTORICAL_BACKCAST|v2.1-shrink</t>
  </si>
  <si>
    <t>20260327|Полтава|HISTORICAL_BACKCAST|v2.1-shrink</t>
  </si>
  <si>
    <t>20260328|Харків|HISTORICAL_BACKCAST|v2.1-shrink</t>
  </si>
  <si>
    <t>20260328|Запоріжжя|HISTORICAL_BACKCAST|v2.1-shrink</t>
  </si>
  <si>
    <t>20260328|Павлоград|HISTORICAL_BACKCAST|v2.1-shrink</t>
  </si>
  <si>
    <t>20260328|Миколаїв|HISTORICAL_BACKCAST|v2.1-shrink</t>
  </si>
  <si>
    <t>20260328|Полтава|HISTORICAL_BACKCAST|v2.1-shrink</t>
  </si>
  <si>
    <t>20260329|Харків|HISTORICAL_BACKCAST|v2.1-shrink</t>
  </si>
  <si>
    <t>20260329|Запоріжжя|HISTORICAL_BACKCAST|v2.1-shrink</t>
  </si>
  <si>
    <t>20260329|Павлоград|HISTORICAL_BACKCAST|v2.1-shrink</t>
  </si>
  <si>
    <t>20260329|Миколаїв|HISTORICAL_BACKCAST|v2.1-shrink</t>
  </si>
  <si>
    <t>20260329|Полтава|HISTORICAL_BACKCAST|v2.1-shrink</t>
  </si>
  <si>
    <t>20260330|Харків|HISTORICAL_BACKCAST|v2.1-shrink</t>
  </si>
  <si>
    <t>20260330|Запоріжжя|HISTORICAL_BACKCAST|v2.1-shrink</t>
  </si>
  <si>
    <t>20260330|Павлоград|HISTORICAL_BACKCAST|v2.1-shrink</t>
  </si>
  <si>
    <t>20260330|Миколаїв|HISTORICAL_BACKCAST|v2.1-shrink</t>
  </si>
  <si>
    <t>20260330|Полтава|HISTORICAL_BACKCAST|v2.1-shrink</t>
  </si>
  <si>
    <t>20260331|Харків|HISTORICAL_BACKCAST|v2.1-shrink</t>
  </si>
  <si>
    <t>20260331|Запоріжжя|HISTORICAL_BACKCAST|v2.1-shrink</t>
  </si>
  <si>
    <t>20260331|Павлоград|HISTORICAL_BACKCAST|v2.1-shrink</t>
  </si>
  <si>
    <t>20260331|Миколаїв|HISTORICAL_BACKCAST|v2.1-shrink</t>
  </si>
  <si>
    <t>20260331|Полтава|HISTORICAL_BACKCAST|v2.1-shrink</t>
  </si>
  <si>
    <t>20260401|Харків|HISTORICAL_BACKCAST|v2.1-shrink</t>
  </si>
  <si>
    <t>20260401|Запоріжжя|HISTORICAL_BACKCAST|v2.1-shrink</t>
  </si>
  <si>
    <t>20260401|Павлоград|HISTORICAL_BACKCAST|v2.1-shrink</t>
  </si>
  <si>
    <t>20260401|Миколаїв|HISTORICAL_BACKCAST|v2.1-shrink</t>
  </si>
  <si>
    <t>20260401|Полтава|HISTORICAL_BACKCAST|v2.1-shrink</t>
  </si>
  <si>
    <t>20260402|Харків|HISTORICAL_BACKCAST|v2.1-shrink</t>
  </si>
  <si>
    <t>20260402|Запоріжжя|HISTORICAL_BACKCAST|v2.1-shrink</t>
  </si>
  <si>
    <t>20260402|Павлоград|HISTORICAL_BACKCAST|v2.1-shrink</t>
  </si>
  <si>
    <t>20260402|Миколаїв|HISTORICAL_BACKCAST|v2.1-shrink</t>
  </si>
  <si>
    <t>20260402|Полтава|HISTORICAL_BACKCAST|v2.1-shrink</t>
  </si>
  <si>
    <t>20260403|Харків|HISTORICAL_BACKCAST|v2.1-shrink</t>
  </si>
  <si>
    <t>20260403|Запоріжжя|HISTORICAL_BACKCAST|v2.1-shrink</t>
  </si>
  <si>
    <t>20260403|Павлоград|HISTORICAL_BACKCAST|v2.1-shrink</t>
  </si>
  <si>
    <t>20260403|Миколаїв|HISTORICAL_BACKCAST|v2.1-shrink</t>
  </si>
  <si>
    <t>20260403|Полтава|HISTORICAL_BACKCAST|v2.1-shrink</t>
  </si>
  <si>
    <t>20260404|Харків|HISTORICAL_BACKCAST|v2.1-shrink</t>
  </si>
  <si>
    <t>20260404|Запоріжжя|HISTORICAL_BACKCAST|v2.1-shrink</t>
  </si>
  <si>
    <t>20260404|Павлоград|HISTORICAL_BACKCAST|v2.1-shrink</t>
  </si>
  <si>
    <t>20260404|Миколаїв|HISTORICAL_BACKCAST|v2.1-shrink</t>
  </si>
  <si>
    <t>20260404|Полтава|HISTORICAL_BACKCAST|v2.1-shrink</t>
  </si>
  <si>
    <t>20260405|Харків|HISTORICAL_BACKCAST|v2.1-shrink</t>
  </si>
  <si>
    <t>20260405|Запоріжжя|HISTORICAL_BACKCAST|v2.1-shrink</t>
  </si>
  <si>
    <t>20260405|Павлоград|HISTORICAL_BACKCAST|v2.1-shrink</t>
  </si>
  <si>
    <t>20260405|Миколаїв|HISTORICAL_BACKCAST|v2.1-shrink</t>
  </si>
  <si>
    <t>20260405|Полтава|HISTORICAL_BACKCAST|v2.1-shrink</t>
  </si>
  <si>
    <t>20260406|Харків|HISTORICAL_BACKCAST|v2.1-shrink</t>
  </si>
  <si>
    <t>20260406|Запоріжжя|HISTORICAL_BACKCAST|v2.1-shrink</t>
  </si>
  <si>
    <t>20260406|Павлоград|HISTORICAL_BACKCAST|v2.1-shrink</t>
  </si>
  <si>
    <t>20260406|Миколаїв|HISTORICAL_BACKCAST|v2.1-shrink</t>
  </si>
  <si>
    <t>20260406|Полтава|HISTORICAL_BACKCAST|v2.1-shrink</t>
  </si>
  <si>
    <t>20260407|Харків|HISTORICAL_BACKCAST|v2.1-shrink</t>
  </si>
  <si>
    <t>20260407|Запоріжжя|HISTORICAL_BACKCAST|v2.1-shrink</t>
  </si>
  <si>
    <t>20260407|Павлоград|HISTORICAL_BACKCAST|v2.1-shrink</t>
  </si>
  <si>
    <t>20260407|Миколаїв|HISTORICAL_BACKCAST|v2.1-shrink</t>
  </si>
  <si>
    <t>20260407|Полтава|HISTORICAL_BACKCAST|v2.1-shrink</t>
  </si>
  <si>
    <t>20260408|Харків|HISTORICAL_BACKCAST|v2.1-shrink</t>
  </si>
  <si>
    <t>20260408|Запоріжжя|HISTORICAL_BACKCAST|v2.1-shrink</t>
  </si>
  <si>
    <t>20260408|Павлоград|HISTORICAL_BACKCAST|v2.1-shrink</t>
  </si>
  <si>
    <t>20260408|Миколаїв|HISTORICAL_BACKCAST|v2.1-shrink</t>
  </si>
  <si>
    <t>20260408|Полтава|HISTORICAL_BACKCAST|v2.1-shrink</t>
  </si>
  <si>
    <t>20260409|Харків|HISTORICAL_BACKCAST|v2.1-shrink</t>
  </si>
  <si>
    <t>20260409|Запоріжжя|HISTORICAL_BACKCAST|v2.1-shrink</t>
  </si>
  <si>
    <t>20260409|Павлоград|HISTORICAL_BACKCAST|v2.1-shrink</t>
  </si>
  <si>
    <t>20260409|Миколаїв|HISTORICAL_BACKCAST|v2.1-shrink</t>
  </si>
  <si>
    <t>20260409|Полтава|HISTORICAL_BACKCAST|v2.1-shrink</t>
  </si>
  <si>
    <t>20260410|Харків|HISTORICAL_BACKCAST|v2.1-shrink</t>
  </si>
  <si>
    <t>20260410|Запоріжжя|HISTORICAL_BACKCAST|v2.1-shrink</t>
  </si>
  <si>
    <t>20260410|Павлоград|HISTORICAL_BACKCAST|v2.1-shrink</t>
  </si>
  <si>
    <t>20260410|Миколаїв|HISTORICAL_BACKCAST|v2.1-shrink</t>
  </si>
  <si>
    <t>20260410|Полтава|HISTORICAL_BACKCAST|v2.1-shrink</t>
  </si>
  <si>
    <t>20260411|Харків|HISTORICAL_BACKCAST|v2.1-shrink</t>
  </si>
  <si>
    <t>20260411|Запоріжжя|HISTORICAL_BACKCAST|v2.1-shrink</t>
  </si>
  <si>
    <t>20260411|Павлоград|HISTORICAL_BACKCAST|v2.1-shrink</t>
  </si>
  <si>
    <t>20260411|Миколаїв|HISTORICAL_BACKCAST|v2.1-shrink</t>
  </si>
  <si>
    <t>20260411|Полтава|HISTORICAL_BACKCAST|v2.1-shrink</t>
  </si>
  <si>
    <t>20260412|Харків|HISTORICAL_BACKCAST|v2.1-shrink</t>
  </si>
  <si>
    <t>20260412|Запоріжжя|HISTORICAL_BACKCAST|v2.1-shrink</t>
  </si>
  <si>
    <t>20260412|Павлоград|HISTORICAL_BACKCAST|v2.1-shrink</t>
  </si>
  <si>
    <t>20260412|Миколаїв|HISTORICAL_BACKCAST|v2.1-shrink</t>
  </si>
  <si>
    <t>20260412|Полтава|HISTORICAL_BACKCAST|v2.1-shrink</t>
  </si>
  <si>
    <t>20260413|Харків|HISTORICAL_BACKCAST|v2.1-shrink</t>
  </si>
  <si>
    <t>20260413|Запоріжжя|HISTORICAL_BACKCAST|v2.1-shrink</t>
  </si>
  <si>
    <t>20260413|Павлоград|HISTORICAL_BACKCAST|v2.1-shrink</t>
  </si>
  <si>
    <t>20260413|Миколаїв|HISTORICAL_BACKCAST|v2.1-shrink</t>
  </si>
  <si>
    <t>20260413|Полтава|HISTORICAL_BACKCAST|v2.1-shrink</t>
  </si>
  <si>
    <t>20260414|Харків|HISTORICAL_BACKCAST|v2.1-shrink</t>
  </si>
  <si>
    <t>20260414|Запоріжжя|HISTORICAL_BACKCAST|v2.1-shrink</t>
  </si>
  <si>
    <t>20260414|Павлоград|HISTORICAL_BACKCAST|v2.1-shrink</t>
  </si>
  <si>
    <t>20260414|Миколаїв|HISTORICAL_BACKCAST|v2.1-shrink</t>
  </si>
  <si>
    <t>20260414|Полтава|HISTORICAL_BACKCAST|v2.1-shrink</t>
  </si>
  <si>
    <t>20260415|Харків|HISTORICAL_BACKCAST|v2.1-shrink</t>
  </si>
  <si>
    <t>20260415|Запоріжжя|HISTORICAL_BACKCAST|v2.1-shrink</t>
  </si>
  <si>
    <t>20260415|Павлоград|HISTORICAL_BACKCAST|v2.1-shrink</t>
  </si>
  <si>
    <t>20260415|Миколаїв|HISTORICAL_BACKCAST|v2.1-shrink</t>
  </si>
  <si>
    <t>20260415|Полтава|HISTORICAL_BACKCAST|v2.1-shrink</t>
  </si>
  <si>
    <t>20260416|Харків|HISTORICAL_BACKCAST|v2.1-shrink</t>
  </si>
  <si>
    <t>20260416|Запоріжжя|HISTORICAL_BACKCAST|v2.1-shrink</t>
  </si>
  <si>
    <t>20260416|Павлоград|HISTORICAL_BACKCAST|v2.1-shrink</t>
  </si>
  <si>
    <t>20260416|Миколаїв|HISTORICAL_BACKCAST|v2.1-shrink</t>
  </si>
  <si>
    <t>20260416|Полтава|HISTORICAL_BACKCAST|v2.1-shrink</t>
  </si>
  <si>
    <t>20260417|Харків|HISTORICAL_BACKCAST|v2.1-shrink</t>
  </si>
  <si>
    <t>20260417|Запоріжжя|HISTORICAL_BACKCAST|v2.1-shrink</t>
  </si>
  <si>
    <t>20260417|Павлоград|HISTORICAL_BACKCAST|v2.1-shrink</t>
  </si>
  <si>
    <t>20260417|Миколаїв|HISTORICAL_BACKCAST|v2.1-shrink</t>
  </si>
  <si>
    <t>20260417|Полтава|HISTORICAL_BACKCAST|v2.1-shrink</t>
  </si>
  <si>
    <t>П’ятниця → Четвер</t>
  </si>
  <si>
    <t>20260418|Харків|HISTORICAL_BACKCAST|v2.1-shrink</t>
  </si>
  <si>
    <t>20260418|Запоріжжя|HISTORICAL_BACKCAST|v2.1-shrink</t>
  </si>
  <si>
    <t>20260418|Павлоград|HISTORICAL_BACKCAST|v2.1-shrink</t>
  </si>
  <si>
    <t>20260418|Миколаїв|HISTORICAL_BACKCAST|v2.1-shrink</t>
  </si>
  <si>
    <t>20260418|Полтава|HISTORICAL_BACKCAST|v2.1-shrink</t>
  </si>
  <si>
    <t>20260419|Харків|HISTORICAL_BACKCAST|v2.1-shrink</t>
  </si>
  <si>
    <t>20260419|Запоріжжя|HISTORICAL_BACKCAST|v2.1-shrink</t>
  </si>
  <si>
    <t>20260419|Павлоград|HISTORICAL_BACKCAST|v2.1-shrink</t>
  </si>
  <si>
    <t>20260419|Миколаїв|HISTORICAL_BACKCAST|v2.1-shrink</t>
  </si>
  <si>
    <t>20260419|Полтава|HISTORICAL_BACKCAST|v2.1-shrink</t>
  </si>
  <si>
    <t>20260420|Харків|HISTORICAL_BACKCAST|v2.1-shrink</t>
  </si>
  <si>
    <t>20260420|Запоріжжя|HISTORICAL_BACKCAST|v2.1-shrink</t>
  </si>
  <si>
    <t>20260420|Павлоград|HISTORICAL_BACKCAST|v2.1-shrink</t>
  </si>
  <si>
    <t>20260420|Миколаїв|HISTORICAL_BACKCAST|v2.1-shrink</t>
  </si>
  <si>
    <t>20260420|Полтава|HISTORICAL_BACKCAST|v2.1-shrink</t>
  </si>
  <si>
    <t>20260421|Харків|HISTORICAL_BACKCAST|v2.1-shrink</t>
  </si>
  <si>
    <t>20260421|Запоріжжя|HISTORICAL_BACKCAST|v2.1-shrink</t>
  </si>
  <si>
    <t>20260421|Павлоград|HISTORICAL_BACKCAST|v2.1-shrink</t>
  </si>
  <si>
    <t>20260421|Миколаїв|HISTORICAL_BACKCAST|v2.1-shrink</t>
  </si>
  <si>
    <t>20260421|Полтава|HISTORICAL_BACKCAST|v2.1-shrink</t>
  </si>
  <si>
    <t>20260422|Харків|HISTORICAL_BACKCAST|v2.1-shrink</t>
  </si>
  <si>
    <t>20260422|Запоріжжя|HISTORICAL_BACKCAST|v2.1-shrink</t>
  </si>
  <si>
    <t>20260422|Павлоград|HISTORICAL_BACKCAST|v2.1-shrink</t>
  </si>
  <si>
    <t>20260422|Миколаїв|HISTORICAL_BACKCAST|v2.1-shrink</t>
  </si>
  <si>
    <t>20260422|Полтава|HISTORICAL_BACKCAST|v2.1-shrink</t>
  </si>
  <si>
    <t>20260423|Харків|HISTORICAL_BACKCAST|v2.1-shrink</t>
  </si>
  <si>
    <t>20260423|Запоріжжя|HISTORICAL_BACKCAST|v2.1-shrink</t>
  </si>
  <si>
    <t>20260423|Павлоград|HISTORICAL_BACKCAST|v2.1-shrink</t>
  </si>
  <si>
    <t>20260423|Миколаїв|HISTORICAL_BACKCAST|v2.1-shrink</t>
  </si>
  <si>
    <t>20260423|Полтава|HISTORICAL_BACKCAST|v2.1-shrink</t>
  </si>
  <si>
    <t>20260424|Харків|HISTORICAL_BACKCAST|v2.1-shrink</t>
  </si>
  <si>
    <t>20260424|Запоріжжя|HISTORICAL_BACKCAST|v2.1-shrink</t>
  </si>
  <si>
    <t>20260424|Павлоград|HISTORICAL_BACKCAST|v2.1-shrink</t>
  </si>
  <si>
    <t>20260424|Миколаїв|HISTORICAL_BACKCAST|v2.1-shrink</t>
  </si>
  <si>
    <t>20260424|Полтава|HISTORICAL_BACKCAST|v2.1-shrink</t>
  </si>
  <si>
    <t>Балістика: 1 епізод(и); Іскандер-М, 6 ракет</t>
  </si>
  <si>
    <t>20260425|Харків|HISTORICAL_BACKCAST|v2.1-shrink</t>
  </si>
  <si>
    <t>20260425|Запоріжжя|HISTORICAL_BACKCAST|v2.1-shrink</t>
  </si>
  <si>
    <t>20260425|Павлоград|HISTORICAL_BACKCAST|v2.1-shrink</t>
  </si>
  <si>
    <t>20260425|Миколаїв|HISTORICAL_BACKCAST|v2.1-shrink</t>
  </si>
  <si>
    <t>20260425|Полтава|HISTORICAL_BACKCAST|v2.1-shrink</t>
  </si>
  <si>
    <t>20260426|Харків|HISTORICAL_BACKCAST|v2.1-shrink</t>
  </si>
  <si>
    <t>20260426|Запоріжжя|HISTORICAL_BACKCAST|v2.1-shrink</t>
  </si>
  <si>
    <t>20260426|Павлоград|HISTORICAL_BACKCAST|v2.1-shrink</t>
  </si>
  <si>
    <t>20260426|Миколаїв|HISTORICAL_BACKCAST|v2.1-shrink</t>
  </si>
  <si>
    <t>20260426|Полтава|HISTORICAL_BACKCAST|v2.1-shrink</t>
  </si>
  <si>
    <t>20260427|Харків|HISTORICAL_BACKCAST|v2.1-shrink</t>
  </si>
  <si>
    <t>20260427|Запоріжжя|HISTORICAL_BACKCAST|v2.1-shrink</t>
  </si>
  <si>
    <t>20260427|Павлоград|HISTORICAL_BACKCAST|v2.1-shrink</t>
  </si>
  <si>
    <t>20260427|Миколаїв|HISTORICAL_BACKCAST|v2.1-shrink</t>
  </si>
  <si>
    <t>20260427|Полтава|HISTORICAL_BACKCAST|v2.1-shrink</t>
  </si>
  <si>
    <t>20260428|Харків|HISTORICAL_BACKCAST|v2.1-shrink</t>
  </si>
  <si>
    <t>20260428|Запоріжжя|HISTORICAL_BACKCAST|v2.1-shrink</t>
  </si>
  <si>
    <t>20260428|Павлоград|HISTORICAL_BACKCAST|v2.1-shrink</t>
  </si>
  <si>
    <t>20260428|Миколаїв|HISTORICAL_BACKCAST|v2.1-shrink</t>
  </si>
  <si>
    <t>20260428|Полтава|HISTORICAL_BACKCAST|v2.1-shrink</t>
  </si>
  <si>
    <t>20260429|Харків|HISTORICAL_BACKCAST|v2.1-shrink</t>
  </si>
  <si>
    <t>20260429|Запоріжжя|HISTORICAL_BACKCAST|v2.1-shrink</t>
  </si>
  <si>
    <t>20260429|Павлоград|HISTORICAL_BACKCAST|v2.1-shrink</t>
  </si>
  <si>
    <t>20260429|Миколаїв|HISTORICAL_BACKCAST|v2.1-shrink</t>
  </si>
  <si>
    <t>20260429|Полтава|HISTORICAL_BACKCAST|v2.1-shrink</t>
  </si>
  <si>
    <t>20260430|Харків|HISTORICAL_BACKCAST|v2.1-shrink</t>
  </si>
  <si>
    <t>20260430|Запоріжжя|HISTORICAL_BACKCAST|v2.1-shrink</t>
  </si>
  <si>
    <t>20260430|Павлоград|HISTORICAL_BACKCAST|v2.1-shrink</t>
  </si>
  <si>
    <t>20260430|Миколаїв|HISTORICAL_BACKCAST|v2.1-shrink</t>
  </si>
  <si>
    <t>20260430|Полтава|HISTORICAL_BACKCAST|v2.1-shrink</t>
  </si>
  <si>
    <t>20260501|Харків|HISTORICAL_BACKCAST|v2.1-shrink</t>
  </si>
  <si>
    <t>20260501|Запоріжжя|HISTORICAL_BACKCAST|v2.1-shrink</t>
  </si>
  <si>
    <t>20260501|Павлоград|HISTORICAL_BACKCAST|v2.1-shrink</t>
  </si>
  <si>
    <t>20260501|Миколаїв|HISTORICAL_BACKCAST|v2.1-shrink</t>
  </si>
  <si>
    <t>20260501|Полтава|HISTORICAL_BACKCAST|v2.1-shrink</t>
  </si>
  <si>
    <t>20260502|Харків|HISTORICAL_BACKCAST|v2.1-shrink</t>
  </si>
  <si>
    <t>20260502|Запоріжжя|HISTORICAL_BACKCAST|v2.1-shrink</t>
  </si>
  <si>
    <t>20260502|Павлоград|HISTORICAL_BACKCAST|v2.1-shrink</t>
  </si>
  <si>
    <t>20260502|Миколаїв|HISTORICAL_BACKCAST|v2.1-shrink</t>
  </si>
  <si>
    <t>20260502|Полтава|HISTORICAL_BACKCAST|v2.1-shrink</t>
  </si>
  <si>
    <t>20260503|Харків|HISTORICAL_BACKCAST|v2.1-shrink</t>
  </si>
  <si>
    <t>20260503|Запоріжжя|HISTORICAL_BACKCAST|v2.1-shrink</t>
  </si>
  <si>
    <t>20260503|Павлоград|HISTORICAL_BACKCAST|v2.1-shrink</t>
  </si>
  <si>
    <t>Балістика: 1 епізод(и); Балістичні ракети — тип і кількість не уточнені</t>
  </si>
  <si>
    <t>20260503|Миколаїв|HISTORICAL_BACKCAST|v2.1-shrink</t>
  </si>
  <si>
    <t>20260503|Полтава|HISTORICAL_BACKCAST|v2.1-shrink</t>
  </si>
  <si>
    <t>Балістика: 1 епізод(и); Іскандер — попередня форензика</t>
  </si>
  <si>
    <t>20260504|Харків|HISTORICAL_BACKCAST|v2.1-shrink</t>
  </si>
  <si>
    <t>20260504|Запоріжжя|HISTORICAL_BACKCAST|v2.1-shrink</t>
  </si>
  <si>
    <t>20260504|Павлоград|HISTORICAL_BACKCAST|v2.1-shrink</t>
  </si>
  <si>
    <t>Четвер → Неділя</t>
  </si>
  <si>
    <t>20260504|Миколаїв|HISTORICAL_BACKCAST|v2.1-shrink</t>
  </si>
  <si>
    <t>20260504|Полтава|HISTORICAL_BACKCAST|v2.1-shrink</t>
  </si>
  <si>
    <t>Понеділок/Субота • по 1 (нічия)</t>
  </si>
  <si>
    <t>20260505|Харків|HISTORICAL_BACKCAST|v2.1-shrink</t>
  </si>
  <si>
    <t>20260505|Запоріжжя|HISTORICAL_BACKCAST|v2.1-shrink</t>
  </si>
  <si>
    <t>20260505|Павлоград|HISTORICAL_BACKCAST|v2.1-shrink</t>
  </si>
  <si>
    <t>20260505|Миколаїв|HISTORICAL_BACKCAST|v2.1-shrink</t>
  </si>
  <si>
    <t>Historical backcast fact reconciled 30.09.2026 after Poltava independent re-audit; prediction fields preserved.</t>
  </si>
  <si>
    <t>20260505|Полтава|HISTORICAL_BACKCAST|v2.1-shrink</t>
  </si>
  <si>
    <t>20260506|Харків|HISTORICAL_BACKCAST|v2.1-shrink</t>
  </si>
  <si>
    <t>20260506|Запоріжжя|HISTORICAL_BACKCAST|v2.1-shrink</t>
  </si>
  <si>
    <t>20260506|Павлоград|HISTORICAL_BACKCAST|v2.1-shrink</t>
  </si>
  <si>
    <t>20260506|Миколаїв|HISTORICAL_BACKCAST|v2.1-shrink</t>
  </si>
  <si>
    <t>20260506|Полтава|HISTORICAL_BACKCAST|v2.1-shrink</t>
  </si>
  <si>
    <t>20260507|Харків|HISTORICAL_BACKCAST|v2.1-shrink</t>
  </si>
  <si>
    <t>20260507|Запоріжжя|HISTORICAL_BACKCAST|v2.1-shrink</t>
  </si>
  <si>
    <t>20260507|Павлоград|HISTORICAL_BACKCAST|v2.1-shrink</t>
  </si>
  <si>
    <t>20260507|Миколаїв|HISTORICAL_BACKCAST|v2.1-shrink</t>
  </si>
  <si>
    <t>20260507|Полтава|HISTORICAL_BACKCAST|v2.1-shrink</t>
  </si>
  <si>
    <t>20260508|Харків|HISTORICAL_BACKCAST|v2.1-shrink</t>
  </si>
  <si>
    <t>20260508|Запоріжжя|HISTORICAL_BACKCAST|v2.1-shrink</t>
  </si>
  <si>
    <t>20260508|Павлоград|HISTORICAL_BACKCAST|v2.1-shrink</t>
  </si>
  <si>
    <t>20260508|Миколаїв|HISTORICAL_BACKCAST|v2.1-shrink</t>
  </si>
  <si>
    <t>20260508|Полтава|HISTORICAL_BACKCAST|v2.1-shrink</t>
  </si>
  <si>
    <t>20260509|Харків|HISTORICAL_BACKCAST|v2.1-shrink</t>
  </si>
  <si>
    <t>20260509|Запоріжжя|HISTORICAL_BACKCAST|v2.1-shrink</t>
  </si>
  <si>
    <t>20260509|Павлоград|HISTORICAL_BACKCAST|v2.1-shrink</t>
  </si>
  <si>
    <t>20260509|Миколаїв|HISTORICAL_BACKCAST|v2.1-shrink</t>
  </si>
  <si>
    <t>20260509|Полтава|HISTORICAL_BACKCAST|v2.1-shrink</t>
  </si>
  <si>
    <t>20260510|Харків|HISTORICAL_BACKCAST|v2.1-shrink</t>
  </si>
  <si>
    <t>20260510|Запоріжжя|HISTORICAL_BACKCAST|v2.1-shrink</t>
  </si>
  <si>
    <t>20260510|Павлоград|HISTORICAL_BACKCAST|v2.1-shrink</t>
  </si>
  <si>
    <t>20260510|Миколаїв|HISTORICAL_BACKCAST|v2.1-shrink</t>
  </si>
  <si>
    <t>20260510|Полтава|HISTORICAL_BACKCAST|v2.1-shrink</t>
  </si>
  <si>
    <t>20260511|Харків|HISTORICAL_BACKCAST|v2.1-shrink</t>
  </si>
  <si>
    <t>20260511|Запоріжжя|HISTORICAL_BACKCAST|v2.1-shrink</t>
  </si>
  <si>
    <t>20260511|Павлоград|HISTORICAL_BACKCAST|v2.1-shrink</t>
  </si>
  <si>
    <t>20260511|Миколаїв|HISTORICAL_BACKCAST|v2.1-shrink</t>
  </si>
  <si>
    <t>20260511|Полтава|HISTORICAL_BACKCAST|v2.1-shrink</t>
  </si>
  <si>
    <t>20260512|Харків|HISTORICAL_BACKCAST|v2.1-shrink</t>
  </si>
  <si>
    <t>20260512|Запоріжжя|HISTORICAL_BACKCAST|v2.1-shrink</t>
  </si>
  <si>
    <t>20260512|Павлоград|HISTORICAL_BACKCAST|v2.1-shrink</t>
  </si>
  <si>
    <t>20260512|Миколаїв|HISTORICAL_BACKCAST|v2.1-shrink</t>
  </si>
  <si>
    <t>20260512|Полтава|HISTORICAL_BACKCAST|v2.1-shrink</t>
  </si>
  <si>
    <t>20260513|Харків|HISTORICAL_BACKCAST|v2.1-shrink</t>
  </si>
  <si>
    <t>20260513|Запоріжжя|HISTORICAL_BACKCAST|v2.1-shrink</t>
  </si>
  <si>
    <t>20260513|Павлоград|HISTORICAL_BACKCAST|v2.1-shrink</t>
  </si>
  <si>
    <t>20260513|Миколаїв|HISTORICAL_BACKCAST|v2.1-shrink</t>
  </si>
  <si>
    <t>20260513|Полтава|HISTORICAL_BACKCAST|v2.1-shrink</t>
  </si>
  <si>
    <t>20260514|Харків|HISTORICAL_BACKCAST|v2.1-shrink</t>
  </si>
  <si>
    <t>20260514|Запоріжжя|HISTORICAL_BACKCAST|v2.1-shrink</t>
  </si>
  <si>
    <t>20260514|Павлоград|HISTORICAL_BACKCAST|v2.1-shrink</t>
  </si>
  <si>
    <t>20260514|Миколаїв|HISTORICAL_BACKCAST|v2.1-shrink</t>
  </si>
  <si>
    <t>20260514|Полтава|HISTORICAL_BACKCAST|v2.1-shrink</t>
  </si>
  <si>
    <t>20260515|Харків|HISTORICAL_BACKCAST|v2.1-shrink</t>
  </si>
  <si>
    <t>20260515|Запоріжжя|HISTORICAL_BACKCAST|v2.1-shrink</t>
  </si>
  <si>
    <t>20260515|Павлоград|HISTORICAL_BACKCAST|v2.1-shrink</t>
  </si>
  <si>
    <t>20260515|Миколаїв|HISTORICAL_BACKCAST|v2.1-shrink</t>
  </si>
  <si>
    <t>20260515|Полтава|HISTORICAL_BACKCAST|v2.1-shrink</t>
  </si>
  <si>
    <t>20260516|Харків|HISTORICAL_BACKCAST|v2.1-shrink</t>
  </si>
  <si>
    <t>20260516|Запоріжжя|HISTORICAL_BACKCAST|v2.1-shrink</t>
  </si>
  <si>
    <t>20260516|Павлоград|HISTORICAL_BACKCAST|v2.1-shrink</t>
  </si>
  <si>
    <t>20260516|Миколаїв|HISTORICAL_BACKCAST|v2.1-shrink</t>
  </si>
  <si>
    <t>20260516|Полтава|HISTORICAL_BACKCAST|v2.1-shrink</t>
  </si>
  <si>
    <t>20260517|Харків|HISTORICAL_BACKCAST|v2.1-shrink</t>
  </si>
  <si>
    <t>20260517|Запоріжжя|HISTORICAL_BACKCAST|v2.1-shrink</t>
  </si>
  <si>
    <t>20260517|Павлоград|HISTORICAL_BACKCAST|v2.1-shrink</t>
  </si>
  <si>
    <t>20260517|Миколаїв|HISTORICAL_BACKCAST|v2.1-shrink</t>
  </si>
  <si>
    <t>20260517|Полтава|HISTORICAL_BACKCAST|v2.1-shrink</t>
  </si>
  <si>
    <t>20260518|Харків|HISTORICAL_BACKCAST|v2.1-shrink</t>
  </si>
  <si>
    <t>20260518|Запоріжжя|HISTORICAL_BACKCAST|v2.1-shrink</t>
  </si>
  <si>
    <t>20260518|Павлоград|HISTORICAL_BACKCAST|v2.1-shrink</t>
  </si>
  <si>
    <t>20260518|Миколаїв|HISTORICAL_BACKCAST|v2.1-shrink</t>
  </si>
  <si>
    <t>20260518|Полтава|HISTORICAL_BACKCAST|v2.1-shrink</t>
  </si>
  <si>
    <t>20260519|Харків|HISTORICAL_BACKCAST|v2.1-shrink</t>
  </si>
  <si>
    <t>20260519|Запоріжжя|HISTORICAL_BACKCAST|v2.1-shrink</t>
  </si>
  <si>
    <t>20260519|Павлоград|HISTORICAL_BACKCAST|v2.1-shrink</t>
  </si>
  <si>
    <t>20260519|Миколаїв|HISTORICAL_BACKCAST|v2.1-shrink</t>
  </si>
  <si>
    <t>20260519|Полтава|HISTORICAL_BACKCAST|v2.1-shrink</t>
  </si>
  <si>
    <t>20260520|Харків|HISTORICAL_BACKCAST|v2.1-shrink</t>
  </si>
  <si>
    <t>20260520|Запоріжжя|HISTORICAL_BACKCAST|v2.1-shrink</t>
  </si>
  <si>
    <t>20260520|Павлоград|HISTORICAL_BACKCAST|v2.1-shrink</t>
  </si>
  <si>
    <t>20260520|Миколаїв|HISTORICAL_BACKCAST|v2.1-shrink</t>
  </si>
  <si>
    <t>20260520|Полтава|HISTORICAL_BACKCAST|v2.1-shrink</t>
  </si>
  <si>
    <t>20260521|Харків|HISTORICAL_BACKCAST|v2.1-shrink</t>
  </si>
  <si>
    <t>20260521|Запоріжжя|HISTORICAL_BACKCAST|v2.1-shrink</t>
  </si>
  <si>
    <t>20260521|Павлоград|HISTORICAL_BACKCAST|v2.1-shrink</t>
  </si>
  <si>
    <t>20260521|Миколаїв|HISTORICAL_BACKCAST|v2.1-shrink</t>
  </si>
  <si>
    <t>20260521|Полтава|HISTORICAL_BACKCAST|v2.1-shrink</t>
  </si>
  <si>
    <t>20260522|Харків|HISTORICAL_BACKCAST|v2.1-shrink</t>
  </si>
  <si>
    <t>20260522|Запоріжжя|HISTORICAL_BACKCAST|v2.1-shrink</t>
  </si>
  <si>
    <t>20260522|Павлоград|HISTORICAL_BACKCAST|v2.1-shrink</t>
  </si>
  <si>
    <t>20260522|Миколаїв|HISTORICAL_BACKCAST|v2.1-shrink</t>
  </si>
  <si>
    <t>20260522|Полтава|HISTORICAL_BACKCAST|v2.1-shrink</t>
  </si>
  <si>
    <t>20260523|Харків|HISTORICAL_BACKCAST|v2.1-shrink</t>
  </si>
  <si>
    <t>20260523|Запоріжжя|HISTORICAL_BACKCAST|v2.1-shrink</t>
  </si>
  <si>
    <t>20260523|Павлоград|HISTORICAL_BACKCAST|v2.1-shrink</t>
  </si>
  <si>
    <t>20260523|Миколаїв|HISTORICAL_BACKCAST|v2.1-shrink</t>
  </si>
  <si>
    <t>20260523|Полтава|HISTORICAL_BACKCAST|v2.1-shrink</t>
  </si>
  <si>
    <t>20260524|Харків|HISTORICAL_BACKCAST|v2.1-shrink</t>
  </si>
  <si>
    <t>20260524|Запоріжжя|HISTORICAL_BACKCAST|v2.1-shrink</t>
  </si>
  <si>
    <t>20260524|Павлоград|HISTORICAL_BACKCAST|v2.1-shrink</t>
  </si>
  <si>
    <t>20260524|Миколаїв|HISTORICAL_BACKCAST|v2.1-shrink</t>
  </si>
  <si>
    <t>20260524|Полтава|HISTORICAL_BACKCAST|v2.1-shrink</t>
  </si>
  <si>
    <t>Балістика: 1 епізод(и); Іскандер — локальна вторинна атрибуція</t>
  </si>
  <si>
    <t>20260525|Харків|HISTORICAL_BACKCAST|v2.1-shrink</t>
  </si>
  <si>
    <t>20260525|Запоріжжя|HISTORICAL_BACKCAST|v2.1-shrink</t>
  </si>
  <si>
    <t>20260525|Павлоград|HISTORICAL_BACKCAST|v2.1-shrink</t>
  </si>
  <si>
    <t>20260525|Миколаїв|HISTORICAL_BACKCAST|v2.1-shrink</t>
  </si>
  <si>
    <t>20260525|Полтава|HISTORICAL_BACKCAST|v2.1-shrink</t>
  </si>
  <si>
    <t>20260526|Харків|HISTORICAL_BACKCAST|v2.1-shrink</t>
  </si>
  <si>
    <t>20260526|Запоріжжя|HISTORICAL_BACKCAST|v2.1-shrink</t>
  </si>
  <si>
    <t>20260526|Павлоград|HISTORICAL_BACKCAST|v2.1-shrink</t>
  </si>
  <si>
    <t>20260526|Миколаїв|HISTORICAL_BACKCAST|v2.1-shrink</t>
  </si>
  <si>
    <t>20260526|Полтава|HISTORICAL_BACKCAST|v2.1-shrink</t>
  </si>
  <si>
    <t>20260527|Харків|HISTORICAL_BACKCAST|v2.1-shrink</t>
  </si>
  <si>
    <t>20260527|Запоріжжя|HISTORICAL_BACKCAST|v2.1-shrink</t>
  </si>
  <si>
    <t>20260527|Павлоград|HISTORICAL_BACKCAST|v2.1-shrink</t>
  </si>
  <si>
    <t>20260527|Миколаїв|HISTORICAL_BACKCAST|v2.1-shrink</t>
  </si>
  <si>
    <t>20260527|Полтава|HISTORICAL_BACKCAST|v2.1-shrink</t>
  </si>
  <si>
    <t>20260528|Харків|HISTORICAL_BACKCAST|v2.1-shrink</t>
  </si>
  <si>
    <t>20260528|Запоріжжя|HISTORICAL_BACKCAST|v2.1-shrink</t>
  </si>
  <si>
    <t>20260528|Павлоград|HISTORICAL_BACKCAST|v2.1-shrink</t>
  </si>
  <si>
    <t>20260528|Миколаїв|HISTORICAL_BACKCAST|v2.1-shrink</t>
  </si>
  <si>
    <t>20260528|Полтава|HISTORICAL_BACKCAST|v2.1-shrink</t>
  </si>
  <si>
    <t>20260529|Харків|HISTORICAL_BACKCAST|v2.1-shrink</t>
  </si>
  <si>
    <t>20260529|Запоріжжя|HISTORICAL_BACKCAST|v2.1-shrink</t>
  </si>
  <si>
    <t>20260529|Павлоград|HISTORICAL_BACKCAST|v2.1-shrink</t>
  </si>
  <si>
    <t>20260529|Миколаїв|HISTORICAL_BACKCAST|v2.1-shrink</t>
  </si>
  <si>
    <t>20260529|Полтава|HISTORICAL_BACKCAST|v2.1-shrink</t>
  </si>
  <si>
    <t>20260530|Харків|HISTORICAL_BACKCAST|v2.1-shrink</t>
  </si>
  <si>
    <t>20260530|Запоріжжя|HISTORICAL_BACKCAST|v2.1-shrink</t>
  </si>
  <si>
    <t>20260530|Павлоград|HISTORICAL_BACKCAST|v2.1-shrink</t>
  </si>
  <si>
    <t>20260530|Миколаїв|HISTORICAL_BACKCAST|v2.1-shrink</t>
  </si>
  <si>
    <t>20260530|Полтава|HISTORICAL_BACKCAST|v2.1-shrink</t>
  </si>
  <si>
    <t>20260531|Харків|HISTORICAL_BACKCAST|v2.1-shrink</t>
  </si>
  <si>
    <t>20260531|Запоріжжя|HISTORICAL_BACKCAST|v2.1-shrink</t>
  </si>
  <si>
    <t>20260531|Павлоград|HISTORICAL_BACKCAST|v2.1-shrink</t>
  </si>
  <si>
    <t>20260531|Миколаїв|HISTORICAL_BACKCAST|v2.1-shrink</t>
  </si>
  <si>
    <t>20260531|Полтава|HISTORICAL_BACKCAST|v2.1-shrink</t>
  </si>
  <si>
    <t>20260601|Харків|HISTORICAL_BACKCAST|v2.1-shrink</t>
  </si>
  <si>
    <t>20260601|Запоріжжя|HISTORICAL_BACKCAST|v2.1-shrink</t>
  </si>
  <si>
    <t>20260601|Павлоград|HISTORICAL_BACKCAST|v2.1-shrink</t>
  </si>
  <si>
    <t>20260601|Миколаїв|HISTORICAL_BACKCAST|v2.1-shrink</t>
  </si>
  <si>
    <t>20260601|Полтава|HISTORICAL_BACKCAST|v2.1-shrink</t>
  </si>
  <si>
    <t>Балістика: 1 епізод(и); 2 балістичні ракети — subtype не встановлений</t>
  </si>
  <si>
    <t>20260602|Харків|HISTORICAL_BACKCAST|v2.1-shrink</t>
  </si>
  <si>
    <t>20260602|Запоріжжя|HISTORICAL_BACKCAST|v2.1-shrink</t>
  </si>
  <si>
    <t>20260602|Павлоград|HISTORICAL_BACKCAST|v2.1-shrink</t>
  </si>
  <si>
    <t>20260602|Миколаїв|HISTORICAL_BACKCAST|v2.1-shrink</t>
  </si>
  <si>
    <t>20260602|Полтава|HISTORICAL_BACKCAST|v2.1-shrink</t>
  </si>
  <si>
    <t>20260603|Харків|HISTORICAL_BACKCAST|v2.1-shrink</t>
  </si>
  <si>
    <t>20260603|Запоріжжя|HISTORICAL_BACKCAST|v2.1-shrink</t>
  </si>
  <si>
    <t>20260603|Павлоград|HISTORICAL_BACKCAST|v2.1-shrink</t>
  </si>
  <si>
    <t>20260603|Миколаїв|HISTORICAL_BACKCAST|v2.1-shrink</t>
  </si>
  <si>
    <t>20260603|Полтава|HISTORICAL_BACKCAST|v2.1-shrink</t>
  </si>
  <si>
    <t>20260604|Харків|HISTORICAL_BACKCAST|v2.1-shrink</t>
  </si>
  <si>
    <t>20260604|Запоріжжя|HISTORICAL_BACKCAST|v2.1-shrink</t>
  </si>
  <si>
    <t>20260604|Павлоград|HISTORICAL_BACKCAST|v2.1-shrink</t>
  </si>
  <si>
    <t>20260604|Миколаїв|HISTORICAL_BACKCAST|v2.1-shrink</t>
  </si>
  <si>
    <t>20260604|Полтава|HISTORICAL_BACKCAST|v2.1-shrink</t>
  </si>
  <si>
    <t>20260605|Харків|HISTORICAL_BACKCAST|v2.1-shrink</t>
  </si>
  <si>
    <t>20260605|Запоріжжя|HISTORICAL_BACKCAST|v2.1-shrink</t>
  </si>
  <si>
    <t>20260605|Павлоград|HISTORICAL_BACKCAST|v2.1-shrink</t>
  </si>
  <si>
    <t>20260605|Миколаїв|HISTORICAL_BACKCAST|v2.1-shrink</t>
  </si>
  <si>
    <t>20260605|Полтава|HISTORICAL_BACKCAST|v2.1-shrink</t>
  </si>
  <si>
    <t>20260606|Харків|HISTORICAL_BACKCAST|v2.1-shrink</t>
  </si>
  <si>
    <t>20260606|Запоріжжя|HISTORICAL_BACKCAST|v2.1-shrink</t>
  </si>
  <si>
    <t>20260606|Павлоград|HISTORICAL_BACKCAST|v2.1-shrink</t>
  </si>
  <si>
    <t>20260606|Миколаїв|HISTORICAL_BACKCAST|v2.1-shrink</t>
  </si>
  <si>
    <t>20260606|Полтава|HISTORICAL_BACKCAST|v2.1-shrink</t>
  </si>
  <si>
    <t>20260607|Харків|HISTORICAL_BACKCAST|v2.1-shrink</t>
  </si>
  <si>
    <t>20260607|Запоріжжя|HISTORICAL_BACKCAST|v2.1-shrink</t>
  </si>
  <si>
    <t>20260607|Павлоград|HISTORICAL_BACKCAST|v2.1-shrink</t>
  </si>
  <si>
    <t>20260607|Миколаїв|HISTORICAL_BACKCAST|v2.1-shrink</t>
  </si>
  <si>
    <t>20260607|Полтава|HISTORICAL_BACKCAST|v2.1-shrink</t>
  </si>
  <si>
    <t>20260608|Харків|HISTORICAL_BACKCAST|v2.1-shrink</t>
  </si>
  <si>
    <t>20260608|Запоріжжя|HISTORICAL_BACKCAST|v2.1-shrink</t>
  </si>
  <si>
    <t>20260608|Павлоград|HISTORICAL_BACKCAST|v2.1-shrink</t>
  </si>
  <si>
    <t>20260608|Миколаїв|HISTORICAL_BACKCAST|v2.1-shrink</t>
  </si>
  <si>
    <t>20260608|Полтава|HISTORICAL_BACKCAST|v2.1-shrink</t>
  </si>
  <si>
    <t>20260609|Харків|HISTORICAL_BACKCAST|v2.1-shrink</t>
  </si>
  <si>
    <t>20260609|Запоріжжя|HISTORICAL_BACKCAST|v2.1-shrink</t>
  </si>
  <si>
    <t>20260609|Павлоград|HISTORICAL_BACKCAST|v2.1-shrink</t>
  </si>
  <si>
    <t>20260609|Миколаїв|HISTORICAL_BACKCAST|v2.1-shrink</t>
  </si>
  <si>
    <t>20260609|Полтава|HISTORICAL_BACKCAST|v2.1-shrink</t>
  </si>
  <si>
    <t>20260610|Харків|HISTORICAL_BACKCAST|v2.1-shrink</t>
  </si>
  <si>
    <t>20260610|Запоріжжя|HISTORICAL_BACKCAST|v2.1-shrink</t>
  </si>
  <si>
    <t>20260610|Павлоград|HISTORICAL_BACKCAST|v2.1-shrink</t>
  </si>
  <si>
    <t>20260610|Миколаїв|HISTORICAL_BACKCAST|v2.1-shrink</t>
  </si>
  <si>
    <t>20260610|Полтава|HISTORICAL_BACKCAST|v2.1-shrink</t>
  </si>
  <si>
    <t>20260611|Харків|HISTORICAL_BACKCAST|v2.1-shrink</t>
  </si>
  <si>
    <t>20260611|Запоріжжя|HISTORICAL_BACKCAST|v2.1-shrink</t>
  </si>
  <si>
    <t>20260611|Павлоград|HISTORICAL_BACKCAST|v2.1-shrink</t>
  </si>
  <si>
    <t>20260611|Миколаїв|HISTORICAL_BACKCAST|v2.1-shrink</t>
  </si>
  <si>
    <t>20260611|Полтава|HISTORICAL_BACKCAST|v2.1-shrink</t>
  </si>
  <si>
    <t>20260612|Харків|HISTORICAL_BACKCAST|v2.1-shrink</t>
  </si>
  <si>
    <t>20260612|Запоріжжя|HISTORICAL_BACKCAST|v2.1-shrink</t>
  </si>
  <si>
    <t>20260612|Павлоград|HISTORICAL_BACKCAST|v2.1-shrink</t>
  </si>
  <si>
    <t>20260612|Миколаїв|HISTORICAL_BACKCAST|v2.1-shrink</t>
  </si>
  <si>
    <t>20260612|Полтава|HISTORICAL_BACKCAST|v2.1-shrink</t>
  </si>
  <si>
    <t>Четвер → Понеділок</t>
  </si>
  <si>
    <t>20260613|Харків|HISTORICAL_BACKCAST|v2.1-shrink</t>
  </si>
  <si>
    <t>20260613|Запоріжжя|HISTORICAL_BACKCAST|v2.1-shrink</t>
  </si>
  <si>
    <t>20260613|Павлоград|HISTORICAL_BACKCAST|v2.1-shrink</t>
  </si>
  <si>
    <t>20260613|Миколаїв|HISTORICAL_BACKCAST|v2.1-shrink</t>
  </si>
  <si>
    <t>20260613|Полтава|HISTORICAL_BACKCAST|v2.1-shrink</t>
  </si>
  <si>
    <t>20260614|Харків|HISTORICAL_BACKCAST|v2.1-shrink</t>
  </si>
  <si>
    <t>20260614|Запоріжжя|HISTORICAL_BACKCAST|v2.1-shrink</t>
  </si>
  <si>
    <t>20260614|Павлоград|HISTORICAL_BACKCAST|v2.1-shrink</t>
  </si>
  <si>
    <t>20260614|Миколаїв|HISTORICAL_BACKCAST|v2.1-shrink</t>
  </si>
  <si>
    <t>20260614|Полтава|HISTORICAL_BACKCAST|v2.1-shrink</t>
  </si>
  <si>
    <t>Балістика: 1 епізод(и); Іскандер; повторні балістичні удари</t>
  </si>
  <si>
    <t>20260615|Харків|HISTORICAL_BACKCAST|v2.1-shrink</t>
  </si>
  <si>
    <t>20260615|Запоріжжя|HISTORICAL_BACKCAST|v2.1-shrink</t>
  </si>
  <si>
    <t>20260615|Павлоград|HISTORICAL_BACKCAST|v2.1-shrink</t>
  </si>
  <si>
    <t>20260615|Миколаїв|HISTORICAL_BACKCAST|v2.1-shrink</t>
  </si>
  <si>
    <t>20260615|Полтава|HISTORICAL_BACKCAST|v2.1-shrink</t>
  </si>
  <si>
    <t>20260616|Харків|HISTORICAL_BACKCAST|v2.1-shrink</t>
  </si>
  <si>
    <t>20260616|Запоріжжя|HISTORICAL_BACKCAST|v2.1-shrink</t>
  </si>
  <si>
    <t>20260616|Павлоград|HISTORICAL_BACKCAST|v2.1-shrink</t>
  </si>
  <si>
    <t>20260616|Миколаїв|HISTORICAL_BACKCAST|v2.1-shrink</t>
  </si>
  <si>
    <t>20260616|Полтава|HISTORICAL_BACKCAST|v2.1-shrink</t>
  </si>
  <si>
    <t>20260617|Харків|HISTORICAL_BACKCAST|v2.1-shrink</t>
  </si>
  <si>
    <t>20260617|Запоріжжя|HISTORICAL_BACKCAST|v2.1-shrink</t>
  </si>
  <si>
    <t>20260617|Павлоград|HISTORICAL_BACKCAST|v2.1-shrink</t>
  </si>
  <si>
    <t>20260617|Миколаїв|HISTORICAL_BACKCAST|v2.1-shrink</t>
  </si>
  <si>
    <t>20260617|Полтава|HISTORICAL_BACKCAST|v2.1-shrink</t>
  </si>
  <si>
    <t>20260618|Харків|HISTORICAL_BACKCAST|v2.1-shrink</t>
  </si>
  <si>
    <t>20260618|Запоріжжя|HISTORICAL_BACKCAST|v2.1-shrink</t>
  </si>
  <si>
    <t>20260618|Павлоград|HISTORICAL_BACKCAST|v2.1-shrink</t>
  </si>
  <si>
    <t>20260618|Миколаїв|HISTORICAL_BACKCAST|v2.1-shrink</t>
  </si>
  <si>
    <t>20260618|Полтава|HISTORICAL_BACKCAST|v2.1-shrink</t>
  </si>
  <si>
    <t>20260619|Харків|HISTORICAL_BACKCAST|v2.1-shrink</t>
  </si>
  <si>
    <t>20260619|Запоріжжя|HISTORICAL_BACKCAST|v2.1-shrink</t>
  </si>
  <si>
    <t>20260619|Павлоград|HISTORICAL_BACKCAST|v2.1-shrink</t>
  </si>
  <si>
    <t>20260619|Миколаїв|HISTORICAL_BACKCAST|v2.1-shrink</t>
  </si>
  <si>
    <t>20260619|Полтава|HISTORICAL_BACKCAST|v2.1-shrink</t>
  </si>
  <si>
    <t>20260620|Харків|HISTORICAL_BACKCAST|v2.1-shrink</t>
  </si>
  <si>
    <t>20260620|Запоріжжя|HISTORICAL_BACKCAST|v2.1-shrink</t>
  </si>
  <si>
    <t>20260620|Павлоград|HISTORICAL_BACKCAST|v2.1-shrink</t>
  </si>
  <si>
    <t>20260620|Миколаїв|HISTORICAL_BACKCAST|v2.1-shrink</t>
  </si>
  <si>
    <t>Балістика: 1 епізод(и); Іскандер-М (попередньо), 2 ракети</t>
  </si>
  <si>
    <t>20260620|Полтава|HISTORICAL_BACKCAST|v2.1-shrink</t>
  </si>
  <si>
    <t>20260621|Харків|HISTORICAL_BACKCAST|v2.1-shrink</t>
  </si>
  <si>
    <t>20260621|Запоріжжя|HISTORICAL_BACKCAST|v2.1-shrink</t>
  </si>
  <si>
    <t>20260621|Павлоград|HISTORICAL_BACKCAST|v2.1-shrink</t>
  </si>
  <si>
    <t>20260621|Миколаїв|HISTORICAL_BACKCAST|v2.1-shrink</t>
  </si>
  <si>
    <t>20260621|Полтава|HISTORICAL_BACKCAST|v2.1-shrink</t>
  </si>
  <si>
    <t>20260622|Харків|HISTORICAL_BACKCAST|v2.1-shrink</t>
  </si>
  <si>
    <t>20260622|Запоріжжя|HISTORICAL_BACKCAST|v2.1-shrink</t>
  </si>
  <si>
    <t>20260622|Павлоград|HISTORICAL_BACKCAST|v2.1-shrink</t>
  </si>
  <si>
    <t>20260622|Миколаїв|HISTORICAL_BACKCAST|v2.1-shrink</t>
  </si>
  <si>
    <t>20260622|Полтава|HISTORICAL_BACKCAST|v2.1-shrink</t>
  </si>
  <si>
    <t>20260623|Харків|HISTORICAL_BACKCAST|v2.1-shrink</t>
  </si>
  <si>
    <t>20260623|Запоріжжя|HISTORICAL_BACKCAST|v2.1-shrink</t>
  </si>
  <si>
    <t>20260623|Павлоград|HISTORICAL_BACKCAST|v2.1-shrink</t>
  </si>
  <si>
    <t>20260623|Миколаїв|HISTORICAL_BACKCAST|v2.1-shrink</t>
  </si>
  <si>
    <t>20260623|Полтава|HISTORICAL_BACKCAST|v2.1-shrink</t>
  </si>
  <si>
    <t>20260624|Харків|HISTORICAL_BACKCAST|v2.1-shrink</t>
  </si>
  <si>
    <t>20260624|Запоріжжя|HISTORICAL_BACKCAST|v2.1-shrink</t>
  </si>
  <si>
    <t>20260624|Павлоград|HISTORICAL_BACKCAST|v2.1-shrink</t>
  </si>
  <si>
    <t>20260624|Миколаїв|HISTORICAL_BACKCAST|v2.1-shrink</t>
  </si>
  <si>
    <t>20260624|Полтава|HISTORICAL_BACKCAST|v2.1-shrink</t>
  </si>
  <si>
    <t>20260625|Харків|HISTORICAL_BACKCAST|v2.1-shrink</t>
  </si>
  <si>
    <t>20260625|Запоріжжя|HISTORICAL_BACKCAST|v2.1-shrink</t>
  </si>
  <si>
    <t>20260625|Павлоград|HISTORICAL_BACKCAST|v2.1-shrink</t>
  </si>
  <si>
    <t>20260625|Миколаїв|HISTORICAL_BACKCAST|v2.1-shrink</t>
  </si>
  <si>
    <t>20260625|Полтава|HISTORICAL_BACKCAST|v2.1-shrink</t>
  </si>
  <si>
    <t>20260626|Харків|HISTORICAL_BACKCAST|v2.1-shrink</t>
  </si>
  <si>
    <t>20260626|Запоріжжя|HISTORICAL_BACKCAST|v2.1-shrink</t>
  </si>
  <si>
    <t>20260626|Павлоград|HISTORICAL_BACKCAST|v2.1-shrink</t>
  </si>
  <si>
    <t>20260626|Миколаїв|HISTORICAL_BACKCAST|v2.1-shrink</t>
  </si>
  <si>
    <t>20260626|Полтава|HISTORICAL_BACKCAST|v2.1-shrink</t>
  </si>
  <si>
    <t>20260627|Харків|HISTORICAL_BACKCAST|v2.1-shrink</t>
  </si>
  <si>
    <t>20260627|Запоріжжя|HISTORICAL_BACKCAST|v2.1-shrink</t>
  </si>
  <si>
    <t>20260627|Павлоград|HISTORICAL_BACKCAST|v2.1-shrink</t>
  </si>
  <si>
    <t>20260627|Миколаїв|HISTORICAL_BACKCAST|v2.1-shrink</t>
  </si>
  <si>
    <t>20260627|Полтава|HISTORICAL_BACKCAST|v2.1-shrink</t>
  </si>
  <si>
    <t>20260628|Харків|HISTORICAL_BACKCAST|v2.1-shrink</t>
  </si>
  <si>
    <t>20260628|Запоріжжя|HISTORICAL_BACKCAST|v2.1-shrink</t>
  </si>
  <si>
    <t>20260628|Павлоград|HISTORICAL_BACKCAST|v2.1-shrink</t>
  </si>
  <si>
    <t>20260628|Миколаїв|HISTORICAL_BACKCAST|v2.1-shrink</t>
  </si>
  <si>
    <t>20260628|Полтава|HISTORICAL_BACKCAST|v2.1-shrink</t>
  </si>
  <si>
    <t>20260629|Харків|HISTORICAL_BACKCAST|v2.1-shrink</t>
  </si>
  <si>
    <t>20260629|Запоріжжя|HISTORICAL_BACKCAST|v2.1-shrink</t>
  </si>
  <si>
    <t>20260629|Павлоград|HISTORICAL_BACKCAST|v2.1-shrink</t>
  </si>
  <si>
    <t>20260629|Миколаїв|HISTORICAL_BACKCAST|v2.1-shrink</t>
  </si>
  <si>
    <t>20260629|Полтава|HISTORICAL_BACKCAST|v2.1-shrink</t>
  </si>
  <si>
    <t>20260630|Харків|HISTORICAL_BACKCAST|v2.1-shrink</t>
  </si>
  <si>
    <t>20260630|Запоріжжя|HISTORICAL_BACKCAST|v2.1-shrink</t>
  </si>
  <si>
    <t>20260630|Павлоград|HISTORICAL_BACKCAST|v2.1-shrink</t>
  </si>
  <si>
    <t>20260630|Миколаїв|HISTORICAL_BACKCAST|v2.1-shrink</t>
  </si>
  <si>
    <t>20260630|Полтава|HISTORICAL_BACKCAST|v2.1-shrink</t>
  </si>
  <si>
    <t>20260701|Харків|HISTORICAL_BACKCAST|v2.1-shrink</t>
  </si>
  <si>
    <t>20260701|Запоріжжя|HISTORICAL_BACKCAST|v2.1-shrink</t>
  </si>
  <si>
    <t>20260701|Павлоград|HISTORICAL_BACKCAST|v2.1-shrink</t>
  </si>
  <si>
    <t>20260701|Миколаїв|HISTORICAL_BACKCAST|v2.1-shrink</t>
  </si>
  <si>
    <t>20260701|Полтава|HISTORICAL_BACKCAST|v2.1-shrink</t>
  </si>
  <si>
    <t>20260702|Харків|HISTORICAL_BACKCAST|v2.1-shrink</t>
  </si>
  <si>
    <t>20260702|Запоріжжя|HISTORICAL_BACKCAST|v2.1-shrink</t>
  </si>
  <si>
    <t>20260702|Павлоград|HISTORICAL_BACKCAST|v2.1-shrink</t>
  </si>
  <si>
    <t>20260702|Миколаїв|HISTORICAL_BACKCAST|v2.1-shrink</t>
  </si>
  <si>
    <t>Середа/Субота • по 1 (нічия)</t>
  </si>
  <si>
    <t>20260702|Полтава|HISTORICAL_BACKCAST|v2.1-shrink</t>
  </si>
  <si>
    <t>20260703|Харків|HISTORICAL_BACKCAST|v2.1-shrink</t>
  </si>
  <si>
    <t>20260703|Запоріжжя|HISTORICAL_BACKCAST|v2.1-shrink</t>
  </si>
  <si>
    <t>20260703|Павлоград|HISTORICAL_BACKCAST|v2.1-shrink</t>
  </si>
  <si>
    <t>20260703|Миколаїв|HISTORICAL_BACKCAST|v2.1-shrink</t>
  </si>
  <si>
    <t>20260703|Полтава|HISTORICAL_BACKCAST|v2.1-shrink</t>
  </si>
  <si>
    <t>20260704|Харків|HISTORICAL_BACKCAST|v2.1-shrink</t>
  </si>
  <si>
    <t>20260704|Запоріжжя|HISTORICAL_BACKCAST|v2.1-shrink</t>
  </si>
  <si>
    <t>20260704|Павлоград|HISTORICAL_BACKCAST|v2.1-shrink</t>
  </si>
  <si>
    <t>20260704|Миколаїв|HISTORICAL_BACKCAST|v2.1-shrink</t>
  </si>
  <si>
    <t>20260704|Полтава|HISTORICAL_BACKCAST|v2.1-shrink</t>
  </si>
  <si>
    <t>20260705|Харків|HISTORICAL_BACKCAST|v2.1-shrink</t>
  </si>
  <si>
    <t>20260705|Запоріжжя|HISTORICAL_BACKCAST|v2.1-shrink</t>
  </si>
  <si>
    <t>20260705|Павлоград|HISTORICAL_BACKCAST|v2.1-shrink</t>
  </si>
  <si>
    <t>20260705|Миколаїв|HISTORICAL_BACKCAST|v2.1-shrink</t>
  </si>
  <si>
    <t>20260705|Полтава|HISTORICAL_BACKCAST|v2.1-shrink</t>
  </si>
  <si>
    <t>20260706|Харків|HISTORICAL_BACKCAST|v2.1-shrink</t>
  </si>
  <si>
    <t>20260706|Запоріжжя|HISTORICAL_BACKCAST|v2.1-shrink</t>
  </si>
  <si>
    <t>20260706|Павлоград|HISTORICAL_BACKCAST|v2.1-shrink</t>
  </si>
  <si>
    <t>20260706|Миколаїв|HISTORICAL_BACKCAST|v2.1-shrink</t>
  </si>
  <si>
    <t>20260706|Полтава|HISTORICAL_BACKCAST|v2.1-shrink</t>
  </si>
  <si>
    <t>20260707|Харків|HISTORICAL_BACKCAST|v2.1-shrink</t>
  </si>
  <si>
    <t>20260707|Запоріжжя|HISTORICAL_BACKCAST|v2.1-shrink</t>
  </si>
  <si>
    <t>20260707|Павлоград|HISTORICAL_BACKCAST|v2.1-shrink</t>
  </si>
  <si>
    <t>20260707|Миколаїв|HISTORICAL_BACKCAST|v2.1-shrink</t>
  </si>
  <si>
    <t>20260707|Полтава|HISTORICAL_BACKCAST|v2.1-shrink</t>
  </si>
  <si>
    <t>Балістика: 1 епізод(и); Балістичні ракети — локальний subtype не рознесений</t>
  </si>
  <si>
    <t>20260708|Харків|HISTORICAL_BACKCAST|v2.1-shrink</t>
  </si>
  <si>
    <t>20260708|Запоріжжя|HISTORICAL_BACKCAST|v2.1-shrink</t>
  </si>
  <si>
    <t>20260708|Павлоград|HISTORICAL_BACKCAST|v2.1-shrink</t>
  </si>
  <si>
    <t>20260708|Миколаїв|HISTORICAL_BACKCAST|v2.1-shrink</t>
  </si>
  <si>
    <t>20260708|Полтава|HISTORICAL_BACKCAST|v2.1-shrink</t>
  </si>
  <si>
    <t>20260709|Харків|HISTORICAL_BACKCAST|v2.1-shrink</t>
  </si>
  <si>
    <t>20260709|Запоріжжя|HISTORICAL_BACKCAST|v2.1-shrink</t>
  </si>
  <si>
    <t>20260709|Павлоград|HISTORICAL_BACKCAST|v2.1-shrink</t>
  </si>
  <si>
    <t>20260709|Миколаїв|HISTORICAL_BACKCAST|v2.1-shrink</t>
  </si>
  <si>
    <t>20260709|Полтава|HISTORICAL_BACKCAST|v2.1-shrink</t>
  </si>
  <si>
    <t>20260710|Харків|HISTORICAL_BACKCAST|v2.1-shrink</t>
  </si>
  <si>
    <t>20260710|Запоріжжя|HISTORICAL_BACKCAST|v2.1-shrink</t>
  </si>
  <si>
    <t>20260710|Павлоград|HISTORICAL_BACKCAST|v2.1-shrink</t>
  </si>
  <si>
    <t>20260710|Миколаїв|HISTORICAL_BACKCAST|v2.1-shrink</t>
  </si>
  <si>
    <t>20260710|Полтава|HISTORICAL_BACKCAST|v2.1-shrink</t>
  </si>
  <si>
    <t>20260711|Харків|HISTORICAL_BACKCAST|v2.1-shrink</t>
  </si>
  <si>
    <t>20260711|Запоріжжя|HISTORICAL_BACKCAST|v2.1-shrink</t>
  </si>
  <si>
    <t>20260711|Павлоград|HISTORICAL_BACKCAST|v2.1-shrink</t>
  </si>
  <si>
    <t>20260711|Миколаїв|HISTORICAL_BACKCAST|v2.1-shrink</t>
  </si>
  <si>
    <t>20260711|Полтава|HISTORICAL_BACKCAST|v2.1-shrink</t>
  </si>
  <si>
    <t>20260712|Харків|HISTORICAL_BACKCAST|v2.1-shrink</t>
  </si>
  <si>
    <t>20260712|Запоріжжя|HISTORICAL_BACKCAST|v2.1-shrink</t>
  </si>
  <si>
    <t>20260712|Павлоград|HISTORICAL_BACKCAST|v2.1-shrink</t>
  </si>
  <si>
    <t>20260712|Миколаїв|HISTORICAL_BACKCAST|v2.1-shrink</t>
  </si>
  <si>
    <t>20260712|Полтава|HISTORICAL_BACKCAST|v2.1-shrink</t>
  </si>
  <si>
    <t>20260713|Харків|HISTORICAL_BACKCAST|v2.1-shrink</t>
  </si>
  <si>
    <t>20260713|Запоріжжя|HISTORICAL_BACKCAST|v2.1-shrink</t>
  </si>
  <si>
    <t>20260713|Павлоград|HISTORICAL_BACKCAST|v2.1-shrink</t>
  </si>
  <si>
    <t>20260713|Миколаїв|HISTORICAL_BACKCAST|v2.1-shrink</t>
  </si>
  <si>
    <t>20260713|Полтава|HISTORICAL_BACKCAST|v2.1-shrink</t>
  </si>
  <si>
    <t>20260714|Харків|HISTORICAL_BACKCAST|v2.1-shrink</t>
  </si>
  <si>
    <t>20260714|Запоріжжя|HISTORICAL_BACKCAST|v2.1-shrink</t>
  </si>
  <si>
    <t>20260714|Павлоград|HISTORICAL_BACKCAST|v2.1-shrink</t>
  </si>
  <si>
    <t>20260714|Миколаїв|HISTORICAL_BACKCAST|v2.1-shrink</t>
  </si>
  <si>
    <t>20260714|Полтава|HISTORICAL_BACKCAST|v2.1-shrink</t>
  </si>
  <si>
    <t>20260715|Харків|HISTORICAL_BACKCAST|v2.1-shrink</t>
  </si>
  <si>
    <t>20260715|Запоріжжя|HISTORICAL_BACKCAST|v2.1-shrink</t>
  </si>
  <si>
    <t>20260715|Павлоград|HISTORICAL_BACKCAST|v2.1-shrink</t>
  </si>
  <si>
    <t>20260715|Миколаїв|HISTORICAL_BACKCAST|v2.1-shrink</t>
  </si>
  <si>
    <t>20260715|Полтава|HISTORICAL_BACKCAST|v2.1-shrink</t>
  </si>
  <si>
    <t>20260716|Харків|HISTORICAL_BACKCAST|v2.1-shrink</t>
  </si>
  <si>
    <t>20260716|Запоріжжя|HISTORICAL_BACKCAST|v2.1-shrink</t>
  </si>
  <si>
    <t>20260716|Павлоград|HISTORICAL_BACKCAST|v2.1-shrink</t>
  </si>
  <si>
    <t>20260716|Миколаїв|HISTORICAL_BACKCAST|v2.1-shrink</t>
  </si>
  <si>
    <t>20260716|Полтава|HISTORICAL_BACKCAST|v2.1-shrink</t>
  </si>
  <si>
    <t>20260717|Харків|HISTORICAL_BACKCAST|v2.1-shrink</t>
  </si>
  <si>
    <t>20260717|Запоріжжя|HISTORICAL_BACKCAST|v2.1-shrink</t>
  </si>
  <si>
    <t>20260717|Павлоград|HISTORICAL_BACKCAST|v2.1-shrink</t>
  </si>
  <si>
    <t>20260717|Миколаїв|HISTORICAL_BACKCAST|v2.1-shrink</t>
  </si>
  <si>
    <t>20260717|Полтава|HISTORICAL_BACKCAST|v2.1-shrink</t>
  </si>
  <si>
    <t>20260718|Харків|HISTORICAL_BACKCAST|v2.1-shrink</t>
  </si>
  <si>
    <t>20260718|Запоріжжя|HISTORICAL_BACKCAST|v2.1-shrink</t>
  </si>
  <si>
    <t>20260718|Павлоград|HISTORICAL_BACKCAST|v2.1-shrink</t>
  </si>
  <si>
    <t>20260718|Миколаїв|HISTORICAL_BACKCAST|v2.1-shrink</t>
  </si>
  <si>
    <t>20260718|Полтава|HISTORICAL_BACKCAST|v2.1-shrink</t>
  </si>
  <si>
    <t>20260719|Харків|HISTORICAL_BACKCAST|v2.1-shrink</t>
  </si>
  <si>
    <t>20260719|Запоріжжя|HISTORICAL_BACKCAST|v2.1-shrink</t>
  </si>
  <si>
    <t>20260719|Павлоград|HISTORICAL_BACKCAST|v2.1-shrink</t>
  </si>
  <si>
    <t>20260719|Миколаїв|HISTORICAL_BACKCAST|v2.1-shrink</t>
  </si>
  <si>
    <t>20260719|Полтава|HISTORICAL_BACKCAST|v2.1-shrink</t>
  </si>
  <si>
    <t>20260720|Харків|HISTORICAL_BACKCAST|v2.1-shrink</t>
  </si>
  <si>
    <t>20260720|Запоріжжя|HISTORICAL_BACKCAST|v2.1-shrink</t>
  </si>
  <si>
    <t>20260720|Павлоград|HISTORICAL_BACKCAST|v2.1-shrink</t>
  </si>
  <si>
    <t>20260720|Миколаїв|HISTORICAL_BACKCAST|v2.1-shrink</t>
  </si>
  <si>
    <t>20260720|Полтава|HISTORICAL_BACKCAST|v2.1-shrink</t>
  </si>
  <si>
    <t>20260721|Харків|HISTORICAL_BACKCAST|v2.1-shrink</t>
  </si>
  <si>
    <t>20260721|Запоріжжя|HISTORICAL_BACKCAST|v2.1-shrink</t>
  </si>
  <si>
    <t>20260721|Павлоград|HISTORICAL_BACKCAST|v2.1-shrink</t>
  </si>
  <si>
    <t>20260721|Миколаїв|HISTORICAL_BACKCAST|v2.1-shrink</t>
  </si>
  <si>
    <t>20260721|Полтава|HISTORICAL_BACKCAST|v2.1-shrink</t>
  </si>
  <si>
    <t>20260722|Харків|HISTORICAL_BACKCAST|v2.1-shrink</t>
  </si>
  <si>
    <t>20260722|Запоріжжя|HISTORICAL_BACKCAST|v2.1-shrink</t>
  </si>
  <si>
    <t>20260722|Павлоград|HISTORICAL_BACKCAST|v2.1-shrink</t>
  </si>
  <si>
    <t>20260722|Миколаїв|HISTORICAL_BACKCAST|v2.1-shrink</t>
  </si>
  <si>
    <t>20260722|Полтава|HISTORICAL_BACKCAST|v2.1-shrink</t>
  </si>
  <si>
    <t>20260723|Харків|HISTORICAL_BACKCAST|v2.1-shrink</t>
  </si>
  <si>
    <t>20260723|Запоріжжя|HISTORICAL_BACKCAST|v2.1-shrink</t>
  </si>
  <si>
    <t>20260723|Павлоград|HISTORICAL_BACKCAST|v2.1-shrink</t>
  </si>
  <si>
    <t>20260723|Миколаїв|HISTORICAL_BACKCAST|v2.1-shrink</t>
  </si>
  <si>
    <t>20260723|Полтава|HISTORICAL_BACKCAST|v2.1-shrink</t>
  </si>
  <si>
    <t>20260724|Харків|HISTORICAL_BACKCAST|v2.1-shrink</t>
  </si>
  <si>
    <t>20260724|Запоріжжя|HISTORICAL_BACKCAST|v2.1-shrink</t>
  </si>
  <si>
    <t>20260724|Павлоград|HISTORICAL_BACKCAST|v2.1-shrink</t>
  </si>
  <si>
    <t>20260724|Миколаїв|HISTORICAL_BACKCAST|v2.1-shrink</t>
  </si>
  <si>
    <t>20260724|Полтава|HISTORICAL_BACKCAST|v2.1-shrink</t>
  </si>
  <si>
    <t>20260725|Харків|HISTORICAL_BACKCAST|v2.1-shrink</t>
  </si>
  <si>
    <t>20260725|Запоріжжя|HISTORICAL_BACKCAST|v2.1-shrink</t>
  </si>
  <si>
    <t>20260725|Павлоград|HISTORICAL_BACKCAST|v2.1-shrink</t>
  </si>
  <si>
    <t>20260725|Миколаїв|HISTORICAL_BACKCAST|v2.1-shrink</t>
  </si>
  <si>
    <t>20260725|Полтава|HISTORICAL_BACKCAST|v2.1-shrink</t>
  </si>
  <si>
    <t>20260726|Харків|HISTORICAL_BACKCAST|v2.1-shrink</t>
  </si>
  <si>
    <t>20260726|Запоріжжя|HISTORICAL_BACKCAST|v2.1-shrink</t>
  </si>
  <si>
    <t>20260726|Павлоград|HISTORICAL_BACKCAST|v2.1-shrink</t>
  </si>
  <si>
    <t>20260726|Миколаїв|HISTORICAL_BACKCAST|v2.1-shrink</t>
  </si>
  <si>
    <t>20260726|Полтава|HISTORICAL_BACKCAST|v2.1-shrink</t>
  </si>
  <si>
    <t>20260727|Харків|HISTORICAL_BACKCAST|v2.1-shrink</t>
  </si>
  <si>
    <t>20260727|Запоріжжя|HISTORICAL_BACKCAST|v2.1-shrink</t>
  </si>
  <si>
    <t>20260727|Павлоград|HISTORICAL_BACKCAST|v2.1-shrink</t>
  </si>
  <si>
    <t>20260727|Миколаїв|HISTORICAL_BACKCAST|v2.1-shrink</t>
  </si>
  <si>
    <t>20260727|Полтава|HISTORICAL_BACKCAST|v2.1-shrink</t>
  </si>
  <si>
    <t>20260728|Харків|HISTORICAL_BACKCAST|v2.1-shrink</t>
  </si>
  <si>
    <t>20260728|Запоріжжя|HISTORICAL_BACKCAST|v2.1-shrink</t>
  </si>
  <si>
    <t>20260728|Павлоград|HISTORICAL_BACKCAST|v2.1-shrink</t>
  </si>
  <si>
    <t>20260728|Миколаїв|HISTORICAL_BACKCAST|v2.1-shrink</t>
  </si>
  <si>
    <t>20260728|Полтава|HISTORICAL_BACKCAST|v2.1-shrink</t>
  </si>
  <si>
    <t>20260729|Харків|HISTORICAL_BACKCAST|v2.1-shrink</t>
  </si>
  <si>
    <t>20260729|Запоріжжя|HISTORICAL_BACKCAST|v2.1-shrink</t>
  </si>
  <si>
    <t>20260729|Павлоград|HISTORICAL_BACKCAST|v2.1-shrink</t>
  </si>
  <si>
    <t>20260729|Миколаїв|HISTORICAL_BACKCAST|v2.1-shrink</t>
  </si>
  <si>
    <t>20260729|Полтава|HISTORICAL_BACKCAST|v2.1-shrink</t>
  </si>
  <si>
    <t>20260730|Харків|HISTORICAL_BACKCAST|v2.1-shrink</t>
  </si>
  <si>
    <t>20260730|Запоріжжя|HISTORICAL_BACKCAST|v2.1-shrink</t>
  </si>
  <si>
    <t>20260730|Павлоград|HISTORICAL_BACKCAST|v2.1-shrink</t>
  </si>
  <si>
    <t>20260730|Миколаїв|HISTORICAL_BACKCAST|v2.1-shrink</t>
  </si>
  <si>
    <t>20260730|Полтава|HISTORICAL_BACKCAST|v2.1-shrink</t>
  </si>
  <si>
    <t>20260731|Харків|HISTORICAL_BACKCAST|v2.1-shrink</t>
  </si>
  <si>
    <t>20260731|Запоріжжя|HISTORICAL_BACKCAST|v2.1-shrink</t>
  </si>
  <si>
    <t>20260731|Павлоград|HISTORICAL_BACKCAST|v2.1-shrink</t>
  </si>
  <si>
    <t>20260731|Миколаїв|HISTORICAL_BACKCAST|v2.1-shrink</t>
  </si>
  <si>
    <t>20260731|Полтава|HISTORICAL_BACKCAST|v2.1-shrink</t>
  </si>
  <si>
    <t>20260801|Харків|HISTORICAL_BACKCAST|v2.1-shrink</t>
  </si>
  <si>
    <t>20260801|Запоріжжя|HISTORICAL_BACKCAST|v2.1-shrink</t>
  </si>
  <si>
    <t>20260801|Павлоград|HISTORICAL_BACKCAST|v2.1-shrink</t>
  </si>
  <si>
    <t>20260801|Миколаїв|HISTORICAL_BACKCAST|v2.1-shrink</t>
  </si>
  <si>
    <t>20260801|Полтава|HISTORICAL_BACKCAST|v2.1-shrink</t>
  </si>
  <si>
    <t>20260802|Харків|HISTORICAL_BACKCAST|v2.1-shrink</t>
  </si>
  <si>
    <t>20260802|Запоріжжя|HISTORICAL_BACKCAST|v2.1-shrink</t>
  </si>
  <si>
    <t>20260802|Павлоград|HISTORICAL_BACKCAST|v2.1-shrink</t>
  </si>
  <si>
    <t>20260802|Миколаїв|HISTORICAL_BACKCAST|v2.1-shrink</t>
  </si>
  <si>
    <t>20260802|Полтава|HISTORICAL_BACKCAST|v2.1-shrink</t>
  </si>
  <si>
    <t>20260803|Харків|HISTORICAL_BACKCAST|v2.1-shrink</t>
  </si>
  <si>
    <t>20260803|Запоріжжя|HISTORICAL_BACKCAST|v2.1-shrink</t>
  </si>
  <si>
    <t>20260803|Павлоград|HISTORICAL_BACKCAST|v2.1-shrink</t>
  </si>
  <si>
    <t>20260803|Миколаїв|HISTORICAL_BACKCAST|v2.1-shrink</t>
  </si>
  <si>
    <t>20260803|Полтава|HISTORICAL_BACKCAST|v2.1-shrink</t>
  </si>
  <si>
    <t>20260804|Харків|HISTORICAL_BACKCAST|v2.1-shrink</t>
  </si>
  <si>
    <t>20260804|Запоріжжя|HISTORICAL_BACKCAST|v2.1-shrink</t>
  </si>
  <si>
    <t>20260804|Павлоград|HISTORICAL_BACKCAST|v2.1-shrink</t>
  </si>
  <si>
    <t>20260804|Миколаїв|HISTORICAL_BACKCAST|v2.1-shrink</t>
  </si>
  <si>
    <t>20260804|Полтава|HISTORICAL_BACKCAST|v2.1-shrink</t>
  </si>
  <si>
    <t>20260805|Харків|HISTORICAL_BACKCAST|v2.1-shrink</t>
  </si>
  <si>
    <t>20260805|Запоріжжя|HISTORICAL_BACKCAST|v2.1-shrink</t>
  </si>
  <si>
    <t>20260805|Павлоград|HISTORICAL_BACKCAST|v2.1-shrink</t>
  </si>
  <si>
    <t>20260805|Миколаїв|HISTORICAL_BACKCAST|v2.1-shrink</t>
  </si>
  <si>
    <t>20260805|Полтава|HISTORICAL_BACKCAST|v2.1-shrink</t>
  </si>
  <si>
    <t>20260806|Харків|HISTORICAL_BACKCAST|v2.1-shrink</t>
  </si>
  <si>
    <t>20260806|Запоріжжя|HISTORICAL_BACKCAST|v2.1-shrink</t>
  </si>
  <si>
    <t>20260806|Павлоград|HISTORICAL_BACKCAST|v2.1-shrink</t>
  </si>
  <si>
    <t>20260806|Миколаїв|HISTORICAL_BACKCAST|v2.1-shrink</t>
  </si>
  <si>
    <t>20260806|Полтава|HISTORICAL_BACKCAST|v2.1-shrink</t>
  </si>
  <si>
    <t>20260807|Харків|HISTORICAL_BACKCAST|v2.1-shrink</t>
  </si>
  <si>
    <t>20260807|Запоріжжя|HISTORICAL_BACKCAST|v2.1-shrink</t>
  </si>
  <si>
    <t>20260807|Павлоград|HISTORICAL_BACKCAST|v2.1-shrink</t>
  </si>
  <si>
    <t>20260807|Миколаїв|HISTORICAL_BACKCAST|v2.1-shrink</t>
  </si>
  <si>
    <t>20260807|Полтава|HISTORICAL_BACKCAST|v2.1-shrink</t>
  </si>
  <si>
    <t>20260808|Харків|HISTORICAL_BACKCAST|v2.1-shrink</t>
  </si>
  <si>
    <t>20260808|Запоріжжя|HISTORICAL_BACKCAST|v2.1-shrink</t>
  </si>
  <si>
    <t>20260808|Павлоград|HISTORICAL_BACKCAST|v2.1-shrink</t>
  </si>
  <si>
    <t>20260808|Миколаїв|HISTORICAL_BACKCAST|v2.1-shrink</t>
  </si>
  <si>
    <t>20260808|Полтава|HISTORICAL_BACKCAST|v2.1-shrink</t>
  </si>
  <si>
    <t>20260809|Харків|HISTORICAL_BACKCAST|v2.1-shrink</t>
  </si>
  <si>
    <t>20260809|Запоріжжя|HISTORICAL_BACKCAST|v2.1-shrink</t>
  </si>
  <si>
    <t>20260809|Павлоград|HISTORICAL_BACKCAST|v2.1-shrink</t>
  </si>
  <si>
    <t>20260809|Миколаїв|HISTORICAL_BACKCAST|v2.1-shrink</t>
  </si>
  <si>
    <t>20260809|Полтава|HISTORICAL_BACKCAST|v2.1-shrink</t>
  </si>
  <si>
    <t>20260810|Харків|HISTORICAL_BACKCAST|v2.1-shrink</t>
  </si>
  <si>
    <t>20260810|Запоріжжя|HISTORICAL_BACKCAST|v2.1-shrink</t>
  </si>
  <si>
    <t>20260810|Павлоград|HISTORICAL_BACKCAST|v2.1-shrink</t>
  </si>
  <si>
    <t>20260810|Миколаїв|HISTORICAL_BACKCAST|v2.1-shrink</t>
  </si>
  <si>
    <t>20260810|Полтава|HISTORICAL_BACKCAST|v2.1-shrink</t>
  </si>
  <si>
    <t>Понеділок → Середа</t>
  </si>
  <si>
    <t>20260811|Харків|HISTORICAL_BACKCAST|v2.1-shrink</t>
  </si>
  <si>
    <t>Балістика: 1 епізод(и); Іскандер-М / KN-23; у комбінованій атаці також «Циркон»</t>
  </si>
  <si>
    <t>20260811|Запоріжжя|HISTORICAL_BACKCAST|v2.1-shrink</t>
  </si>
  <si>
    <t>20260811|Павлоград|HISTORICAL_BACKCAST|v2.1-shrink</t>
  </si>
  <si>
    <t>20260811|Миколаїв|HISTORICAL_BACKCAST|v2.1-shrink</t>
  </si>
  <si>
    <t>20260811|Полтава|HISTORICAL_BACKCAST|v2.1-shrink</t>
  </si>
  <si>
    <t>20260812|Харків|HISTORICAL_BACKCAST|v2.1-shrink</t>
  </si>
  <si>
    <t>20260812|Запоріжжя|HISTORICAL_BACKCAST|v2.1-shrink</t>
  </si>
  <si>
    <t>20260812|Павлоград|HISTORICAL_BACKCAST|v2.1-shrink</t>
  </si>
  <si>
    <t>20260812|Миколаїв|HISTORICAL_BACKCAST|v2.1-shrink</t>
  </si>
  <si>
    <t>20260812|Полтава|HISTORICAL_BACKCAST|v2.1-shrink</t>
  </si>
  <si>
    <t>20260813|Харків|HISTORICAL_BACKCAST|v2.1-shrink</t>
  </si>
  <si>
    <t>20260813|Запоріжжя|HISTORICAL_BACKCAST|v2.1-shrink</t>
  </si>
  <si>
    <t>20260813|Павлоград|HISTORICAL_BACKCAST|v2.1-shrink</t>
  </si>
  <si>
    <t>20260813|Миколаїв|HISTORICAL_BACKCAST|v2.1-shrink</t>
  </si>
  <si>
    <t>20260813|Полтава|HISTORICAL_BACKCAST|v2.1-shrink</t>
  </si>
  <si>
    <t>20260814|Харків|HISTORICAL_BACKCAST|v2.1-shrink</t>
  </si>
  <si>
    <t>20260814|Запоріжжя|HISTORICAL_BACKCAST|v2.1-shrink</t>
  </si>
  <si>
    <t>20260814|Павлоград|HISTORICAL_BACKCAST|v2.1-shrink</t>
  </si>
  <si>
    <t>20260814|Миколаїв|HISTORICAL_BACKCAST|v2.1-shrink</t>
  </si>
  <si>
    <t>20260814|Полтава|HISTORICAL_BACKCAST|v2.1-shrink</t>
  </si>
  <si>
    <t>20260815|Харків|HISTORICAL_BACKCAST|v2.1-shrink</t>
  </si>
  <si>
    <t>20260815|Запоріжжя|HISTORICAL_BACKCAST|v2.1-shrink</t>
  </si>
  <si>
    <t>20260815|Павлоград|HISTORICAL_BACKCAST|v2.1-shrink</t>
  </si>
  <si>
    <t>20260815|Миколаїв|HISTORICAL_BACKCAST|v2.1-shrink</t>
  </si>
  <si>
    <t>20260815|Полтава|HISTORICAL_BACKCAST|v2.1-shrink</t>
  </si>
  <si>
    <t>20260816|Харків|HISTORICAL_BACKCAST|v2.1-shrink</t>
  </si>
  <si>
    <t>20260816|Запоріжжя|HISTORICAL_BACKCAST|v2.1-shrink</t>
  </si>
  <si>
    <t>20260816|Павлоград|HISTORICAL_BACKCAST|v2.1-shrink</t>
  </si>
  <si>
    <t>20260816|Миколаїв|HISTORICAL_BACKCAST|v2.1-shrink</t>
  </si>
  <si>
    <t>20260816|Полтава|HISTORICAL_BACKCAST|v2.1-shrink</t>
  </si>
  <si>
    <t>20260817|Харків|HISTORICAL_BACKCAST|v2.1-shrink</t>
  </si>
  <si>
    <t>20260817|Запоріжжя|HISTORICAL_BACKCAST|v2.1-shrink</t>
  </si>
  <si>
    <t>20260817|Павлоград|HISTORICAL_BACKCAST|v2.1-shrink</t>
  </si>
  <si>
    <t>20260817|Миколаїв|HISTORICAL_BACKCAST|v2.1-shrink</t>
  </si>
  <si>
    <t>20260817|Полтава|HISTORICAL_BACKCAST|v2.1-shrink</t>
  </si>
  <si>
    <t>20260818|Харків|HISTORICAL_BACKCAST|v2.1-shrink</t>
  </si>
  <si>
    <t>20260818|Запоріжжя|HISTORICAL_BACKCAST|v2.1-shrink</t>
  </si>
  <si>
    <t>20260818|Павлоград|HISTORICAL_BACKCAST|v2.1-shrink</t>
  </si>
  <si>
    <t>20260818|Миколаїв|HISTORICAL_BACKCAST|v2.1-shrink</t>
  </si>
  <si>
    <t>20260818|Полтава|HISTORICAL_BACKCAST|v2.1-shrink</t>
  </si>
  <si>
    <t>20260819|Харків|HISTORICAL_BACKCAST|v2.1-shrink</t>
  </si>
  <si>
    <t>20260819|Запоріжжя|HISTORICAL_BACKCAST|v2.1-shrink</t>
  </si>
  <si>
    <t>20260819|Павлоград|HISTORICAL_BACKCAST|v2.1-shrink</t>
  </si>
  <si>
    <t>20260819|Миколаїв|HISTORICAL_BACKCAST|v2.1-shrink</t>
  </si>
  <si>
    <t>20260819|Полтава|HISTORICAL_BACKCAST|v2.1-shrink</t>
  </si>
  <si>
    <t>20260820|Харків|HISTORICAL_BACKCAST|v2.1-shrink</t>
  </si>
  <si>
    <t>20260820|Запоріжжя|HISTORICAL_BACKCAST|v2.1-shrink</t>
  </si>
  <si>
    <t>20260820|Павлоград|HISTORICAL_BACKCAST|v2.1-shrink</t>
  </si>
  <si>
    <t>20260820|Миколаїв|HISTORICAL_BACKCAST|v2.1-shrink</t>
  </si>
  <si>
    <t>20260820|Полтава|HISTORICAL_BACKCAST|v2.1-shrink</t>
  </si>
  <si>
    <t>20260821|Харків|HISTORICAL_BACKCAST|v2.1-shrink</t>
  </si>
  <si>
    <t>20260821|Запоріжжя|HISTORICAL_BACKCAST|v2.1-shrink</t>
  </si>
  <si>
    <t>20260821|Павлоград|HISTORICAL_BACKCAST|v2.1-shrink</t>
  </si>
  <si>
    <t>20260821|Миколаїв|HISTORICAL_BACKCAST|v2.1-shrink</t>
  </si>
  <si>
    <t>20260821|Полтава|HISTORICAL_BACKCAST|v2.1-shrink</t>
  </si>
  <si>
    <t>20260822|Харків|HISTORICAL_BACKCAST|v2.1-shrink</t>
  </si>
  <si>
    <t>20260822|Запоріжжя|HISTORICAL_BACKCAST|v2.1-shrink</t>
  </si>
  <si>
    <t>20260822|Павлоград|HISTORICAL_BACKCAST|v2.1-shrink</t>
  </si>
  <si>
    <t>20260822|Миколаїв|HISTORICAL_BACKCAST|v2.1-shrink</t>
  </si>
  <si>
    <t>20260822|Полтава|HISTORICAL_BACKCAST|v2.1-shrink</t>
  </si>
  <si>
    <t>20260823|Харків|HISTORICAL_BACKCAST|v2.1-shrink</t>
  </si>
  <si>
    <t>20260823|Запоріжжя|HISTORICAL_BACKCAST|v2.1-shrink</t>
  </si>
  <si>
    <t>20260823|Павлоград|HISTORICAL_BACKCAST|v2.1-shrink</t>
  </si>
  <si>
    <t>20260823|Миколаїв|HISTORICAL_BACKCAST|v2.1-shrink</t>
  </si>
  <si>
    <t>20260823|Полтава|HISTORICAL_BACKCAST|v2.1-shrink</t>
  </si>
  <si>
    <t>20260824|Харків|HISTORICAL_BACKCAST|v2.1-shrink</t>
  </si>
  <si>
    <t>20260824|Запоріжжя|HISTORICAL_BACKCAST|v2.1-shrink</t>
  </si>
  <si>
    <t>20260824|Павлоград|HISTORICAL_BACKCAST|v2.1-shrink</t>
  </si>
  <si>
    <t>20260824|Миколаїв|HISTORICAL_BACKCAST|v2.1-shrink</t>
  </si>
  <si>
    <t>20260824|Полтава|HISTORICAL_BACKCAST|v2.1-shrink</t>
  </si>
  <si>
    <t>20260825|Харків|HISTORICAL_BACKCAST|v2.1-shrink</t>
  </si>
  <si>
    <t>20260825|Запоріжжя|HISTORICAL_BACKCAST|v2.1-shrink</t>
  </si>
  <si>
    <t>20260825|Павлоград|HISTORICAL_BACKCAST|v2.1-shrink</t>
  </si>
  <si>
    <t>20260825|Миколаїв|HISTORICAL_BACKCAST|v2.1-shrink</t>
  </si>
  <si>
    <t>20260825|Полтава|HISTORICAL_BACKCAST|v2.1-shrink</t>
  </si>
  <si>
    <t>20260826|Харків|HISTORICAL_BACKCAST|v2.1-shrink</t>
  </si>
  <si>
    <t>20260826|Запоріжжя|HISTORICAL_BACKCAST|v2.1-shrink</t>
  </si>
  <si>
    <t>20260826|Павлоград|HISTORICAL_BACKCAST|v2.1-shrink</t>
  </si>
  <si>
    <t>20260826|Миколаїв|HISTORICAL_BACKCAST|v2.1-shrink</t>
  </si>
  <si>
    <t>20260826|Полтава|HISTORICAL_BACKCAST|v2.1-shrink</t>
  </si>
  <si>
    <t>20260827|Харків|HISTORICAL_BACKCAST|v2.1-shrink</t>
  </si>
  <si>
    <t>Балістика: 1 епізод(и); KN-23 / корейські балістичні ракети, 5</t>
  </si>
  <si>
    <t>20260827|Запоріжжя|HISTORICAL_BACKCAST|v2.1-shrink</t>
  </si>
  <si>
    <t>20260827|Павлоград|HISTORICAL_BACKCAST|v2.1-shrink</t>
  </si>
  <si>
    <t>20260827|Миколаїв|HISTORICAL_BACKCAST|v2.1-shrink</t>
  </si>
  <si>
    <t>20260827|Полтава|HISTORICAL_BACKCAST|v2.1-shrink</t>
  </si>
  <si>
    <t>20260828|Харків|HISTORICAL_BACKCAST|v2.1-shrink</t>
  </si>
  <si>
    <t>20260828|Запоріжжя|HISTORICAL_BACKCAST|v2.1-shrink</t>
  </si>
  <si>
    <t>20260828|Павлоград|HISTORICAL_BACKCAST|v2.1-shrink</t>
  </si>
  <si>
    <t>20260828|Миколаїв|HISTORICAL_BACKCAST|v2.1-shrink</t>
  </si>
  <si>
    <t>20260828|Полтава|HISTORICAL_BACKCAST|v2.1-shrink</t>
  </si>
  <si>
    <t>20260829|Харків|HISTORICAL_BACKCAST|v2.1-shrink</t>
  </si>
  <si>
    <t>20260829|Запоріжжя|HISTORICAL_BACKCAST|v2.1-shrink</t>
  </si>
  <si>
    <t>20260829|Павлоград|HISTORICAL_BACKCAST|v2.1-shrink</t>
  </si>
  <si>
    <t>20260829|Миколаїв|HISTORICAL_BACKCAST|v2.1-shrink</t>
  </si>
  <si>
    <t>20260829|Полтава|HISTORICAL_BACKCAST|v2.1-shrink</t>
  </si>
  <si>
    <t>20260830|Харків|HISTORICAL_BACKCAST|v2.1-shrink</t>
  </si>
  <si>
    <t>20260830|Запоріжжя|HISTORICAL_BACKCAST|v2.1-shrink</t>
  </si>
  <si>
    <t>20260830|Павлоград|HISTORICAL_BACKCAST|v2.1-shrink</t>
  </si>
  <si>
    <t>20260830|Миколаїв|HISTORICAL_BACKCAST|v2.1-shrink</t>
  </si>
  <si>
    <t>20260830|Полтава|HISTORICAL_BACKCAST|v2.1-shrink</t>
  </si>
  <si>
    <t>20260831|Харків|HISTORICAL_BACKCAST|v2.1-shrink</t>
  </si>
  <si>
    <t>20260831|Запоріжжя|HISTORICAL_BACKCAST|v2.1-shrink</t>
  </si>
  <si>
    <t>20260831|Павлоград|HISTORICAL_BACKCAST|v2.1-shrink</t>
  </si>
  <si>
    <t>20260831|Миколаїв|HISTORICAL_BACKCAST|v2.1-shrink</t>
  </si>
  <si>
    <t>20260831|Полтава|HISTORICAL_BACKCAST|v2.1-shrink</t>
  </si>
  <si>
    <t>20260901|Харків|HISTORICAL_BACKCAST|v2.1-shrink</t>
  </si>
  <si>
    <t>20260901|Запоріжжя|HISTORICAL_BACKCAST|v2.1-shrink</t>
  </si>
  <si>
    <t>20260901|Павлоград|HISTORICAL_BACKCAST|v2.1-shrink</t>
  </si>
  <si>
    <t>20260901|Миколаїв|HISTORICAL_BACKCAST|v2.1-shrink</t>
  </si>
  <si>
    <t>20260901|Полтава|HISTORICAL_BACKCAST|v2.1-shrink</t>
  </si>
  <si>
    <t>20260902|Харків|HISTORICAL_BACKCAST|v2.1-shrink</t>
  </si>
  <si>
    <t>20260902|Запоріжжя|HISTORICAL_BACKCAST|v2.1-shrink</t>
  </si>
  <si>
    <t>20260902|Павлоград|HISTORICAL_BACKCAST|v2.1-shrink</t>
  </si>
  <si>
    <t>20260902|Миколаїв|HISTORICAL_BACKCAST|v2.1-shrink</t>
  </si>
  <si>
    <t>20260902|Полтава|HISTORICAL_BACKCAST|v2.1-shrink</t>
  </si>
  <si>
    <t>20260903|Харків|HISTORICAL_BACKCAST|v2.1-shrink</t>
  </si>
  <si>
    <t>20260903|Запоріжжя|HISTORICAL_BACKCAST|v2.1-shrink</t>
  </si>
  <si>
    <t>20260903|Павлоград|HISTORICAL_BACKCAST|v2.1-shrink</t>
  </si>
  <si>
    <t>20260903|Миколаїв|HISTORICAL_BACKCAST|v2.1-shrink</t>
  </si>
  <si>
    <t>20260903|Полтава|HISTORICAL_BACKCAST|v2.1-shrink</t>
  </si>
  <si>
    <t>20260904|Харків|HISTORICAL_BACKCAST|v2.1-shrink</t>
  </si>
  <si>
    <t>20260904|Запоріжжя|HISTORICAL_BACKCAST|v2.1-shrink</t>
  </si>
  <si>
    <t>20260904|Павлоград|HISTORICAL_BACKCAST|v2.1-shrink</t>
  </si>
  <si>
    <t>20260904|Миколаїв|HISTORICAL_BACKCAST|v2.1-shrink</t>
  </si>
  <si>
    <t>20260904|Полтава|HISTORICAL_BACKCAST|v2.1-shrink</t>
  </si>
  <si>
    <t>20260905|Харків|HISTORICAL_BACKCAST|v2.1-shrink</t>
  </si>
  <si>
    <t>20260905|Запоріжжя|HISTORICAL_BACKCAST|v2.1-shrink</t>
  </si>
  <si>
    <t>20260905|Павлоград|HISTORICAL_BACKCAST|v2.1-shrink</t>
  </si>
  <si>
    <t>20260905|Миколаїв|HISTORICAL_BACKCAST|v2.1-shrink</t>
  </si>
  <si>
    <t>20260905|Полтава|HISTORICAL_BACKCAST|v2.1-shrink</t>
  </si>
  <si>
    <t>20260906|Харків|HISTORICAL_BACKCAST|v2.1-shrink</t>
  </si>
  <si>
    <t>20260906|Запоріжжя|HISTORICAL_BACKCAST|v2.1-shrink</t>
  </si>
  <si>
    <t>20260906|Павлоград|HISTORICAL_BACKCAST|v2.1-shrink</t>
  </si>
  <si>
    <t>20260906|Миколаїв|HISTORICAL_BACKCAST|v2.1-shrink</t>
  </si>
  <si>
    <t>20260906|Полтава|HISTORICAL_BACKCAST|v2.1-shrink</t>
  </si>
  <si>
    <t>20260907|Харків|HISTORICAL_BACKCAST|v2.1-shrink</t>
  </si>
  <si>
    <t>20260907|Запоріжжя|HISTORICAL_BACKCAST|v2.1-shrink</t>
  </si>
  <si>
    <t>20260907|Павлоград|HISTORICAL_BACKCAST|v2.1-shrink</t>
  </si>
  <si>
    <t>20260907|Миколаїв|HISTORICAL_BACKCAST|v2.1-shrink</t>
  </si>
  <si>
    <t>20260907|Полтава|HISTORICAL_BACKCAST|v2.1-shrink</t>
  </si>
  <si>
    <t>20260908|Харків|HISTORICAL_BACKCAST|v2.1-shrink</t>
  </si>
  <si>
    <t>20260908|Запоріжжя|HISTORICAL_BACKCAST|v2.1-shrink</t>
  </si>
  <si>
    <t>20260908|Павлоград|HISTORICAL_BACKCAST|v2.1-shrink</t>
  </si>
  <si>
    <t>20260908|Миколаїв|HISTORICAL_BACKCAST|v2.1-shrink</t>
  </si>
  <si>
    <t>20260908|Полтава|HISTORICAL_BACKCAST|v2.1-shrink</t>
  </si>
  <si>
    <t>20260909|Харків|HISTORICAL_BACKCAST|v2.1-shrink</t>
  </si>
  <si>
    <t>20260909|Запоріжжя|HISTORICAL_BACKCAST|v2.1-shrink</t>
  </si>
  <si>
    <t>20260909|Павлоград|HISTORICAL_BACKCAST|v2.1-shrink</t>
  </si>
  <si>
    <t>Балістика: 1 епізод(и); Іскандер — кількість локально не рознесена</t>
  </si>
  <si>
    <t>20260909|Миколаїв|HISTORICAL_BACKCAST|v2.1-shrink</t>
  </si>
  <si>
    <t>20260909|Полтава|HISTORICAL_BACKCAST|v2.1-shrink</t>
  </si>
  <si>
    <t>20260910|Харків|HISTORICAL_BACKCAST|v2.1-shrink</t>
  </si>
  <si>
    <t>20260910|Запоріжжя|HISTORICAL_BACKCAST|v2.1-shrink</t>
  </si>
  <si>
    <t>20260910|Павлоград|HISTORICAL_BACKCAST|v2.1-shrink</t>
  </si>
  <si>
    <t>20260910|Миколаїв|HISTORICAL_BACKCAST|v2.1-shrink</t>
  </si>
  <si>
    <t>20260910|Полтава|HISTORICAL_BACKCAST|v2.1-shrink</t>
  </si>
  <si>
    <t>20260911|Харків|HISTORICAL_BACKCAST|v2.1-shrink</t>
  </si>
  <si>
    <t>20260911|Запоріжжя|HISTORICAL_BACKCAST|v2.1-shrink</t>
  </si>
  <si>
    <t>20260911|Павлоград|HISTORICAL_BACKCAST|v2.1-shrink</t>
  </si>
  <si>
    <t>20260911|Миколаїв|HISTORICAL_BACKCAST|v2.1-shrink</t>
  </si>
  <si>
    <t>20260911|Полтава|HISTORICAL_BACKCAST|v2.1-shrink</t>
  </si>
  <si>
    <t>20260912|Харків|HISTORICAL_BACKCAST|v2.1-shrink</t>
  </si>
  <si>
    <t>Балістика: 1 епізод(и); Балістичні ракети, 4</t>
  </si>
  <si>
    <t>20260912|Запоріжжя|HISTORICAL_BACKCAST|v2.1-shrink</t>
  </si>
  <si>
    <t>20260912|Павлоград|HISTORICAL_BACKCAST|v2.1-shrink</t>
  </si>
  <si>
    <t>20260912|Миколаїв|HISTORICAL_BACKCAST|v2.1-shrink</t>
  </si>
  <si>
    <t>20260912|Полтава|HISTORICAL_BACKCAST|v2.1-shrink</t>
  </si>
  <si>
    <t>20260913|Харків|HISTORICAL_BACKCAST|v2.1-shrink</t>
  </si>
  <si>
    <t>Вівторок/Четвер/Субота • по 1 (нічия)</t>
  </si>
  <si>
    <t>20260913|Запоріжжя|HISTORICAL_BACKCAST|v2.1-shrink</t>
  </si>
  <si>
    <t>20260913|Павлоград|HISTORICAL_BACKCAST|v2.1-shrink</t>
  </si>
  <si>
    <t>20260913|Миколаїв|HISTORICAL_BACKCAST|v2.1-shrink</t>
  </si>
  <si>
    <t>20260913|Полтава|HISTORICAL_BACKCAST|v2.1-shrink</t>
  </si>
  <si>
    <t>20260914|Харків|HISTORICAL_BACKCAST|v2.1-shrink</t>
  </si>
  <si>
    <t>20260914|Запоріжжя|HISTORICAL_BACKCAST|v2.1-shrink</t>
  </si>
  <si>
    <t>20260914|Павлоград|HISTORICAL_BACKCAST|v2.1-shrink</t>
  </si>
  <si>
    <t>20260914|Миколаїв|HISTORICAL_BACKCAST|v2.1-shrink</t>
  </si>
  <si>
    <t>20260914|Полтава|HISTORICAL_BACKCAST|v2.1-shrink</t>
  </si>
  <si>
    <t>20260915|Харків|HISTORICAL_BACKCAST|v2.1-shrink</t>
  </si>
  <si>
    <t>20260915|Запоріжжя|HISTORICAL_BACKCAST|v2.1-shrink</t>
  </si>
  <si>
    <t>20260915|Павлоград|HISTORICAL_BACKCAST|v2.1-shrink</t>
  </si>
  <si>
    <t>20260915|Миколаїв|HISTORICAL_BACKCAST|v2.1-shrink</t>
  </si>
  <si>
    <t>20260915|Полтава|HISTORICAL_BACKCAST|v2.1-shrink</t>
  </si>
  <si>
    <t>20260916|Харків|HISTORICAL_BACKCAST|v2.1-shrink</t>
  </si>
  <si>
    <t>20260916|Запоріжжя|HISTORICAL_BACKCAST|v2.1-shrink</t>
  </si>
  <si>
    <t>20260916|Павлоград|HISTORICAL_BACKCAST|v2.1-shrink</t>
  </si>
  <si>
    <t>20260916|Миколаїв|HISTORICAL_BACKCAST|v2.1-shrink</t>
  </si>
  <si>
    <t>20260916|Полтава|HISTORICAL_BACKCAST|v2.1-shrink</t>
  </si>
  <si>
    <t>20260917|Харків|HISTORICAL_BACKCAST|v2.1-shrink</t>
  </si>
  <si>
    <t>Балістика: 1 епізод(и); Балістичні ракети, 2</t>
  </si>
  <si>
    <t>20260917|Запоріжжя|HISTORICAL_BACKCAST|v2.1-shrink</t>
  </si>
  <si>
    <t>20260917|Павлоград|HISTORICAL_BACKCAST|v2.1-shrink</t>
  </si>
  <si>
    <t>20260917|Миколаїв|HISTORICAL_BACKCAST|v2.1-shrink</t>
  </si>
  <si>
    <t>20260917|Полтава|HISTORICAL_BACKCAST|v2.1-shrink</t>
  </si>
  <si>
    <t>20260918|Харків|HISTORICAL_BACKCAST|v2.1-shrink</t>
  </si>
  <si>
    <t>20260918|Запоріжжя|HISTORICAL_BACKCAST|v2.1-shrink</t>
  </si>
  <si>
    <t>20260918|Павлоград|HISTORICAL_BACKCAST|v2.1-shrink</t>
  </si>
  <si>
    <t>20260918|Миколаїв|HISTORICAL_BACKCAST|v2.1-shrink</t>
  </si>
  <si>
    <t>20260918|Полтава|HISTORICAL_BACKCAST|v2.1-shrink</t>
  </si>
  <si>
    <t>20260919|Харків|HISTORICAL_BACKCAST|v2.1-shrink</t>
  </si>
  <si>
    <t>20260919|Запоріжжя|HISTORICAL_BACKCAST|v2.1-shrink</t>
  </si>
  <si>
    <t>20260919|Павлоград|HISTORICAL_BACKCAST|v2.1-shrink</t>
  </si>
  <si>
    <t>20260919|Миколаїв|HISTORICAL_BACKCAST|v2.1-shrink</t>
  </si>
  <si>
    <t>20260919|Полтава|HISTORICAL_BACKCAST|v2.1-shrink</t>
  </si>
  <si>
    <t>20260920|Харків|HISTORICAL_BACKCAST|v2.1-shrink</t>
  </si>
  <si>
    <t>20260920|Запоріжжя|HISTORICAL_BACKCAST|v2.1-shrink</t>
  </si>
  <si>
    <t>20260920|Павлоград|HISTORICAL_BACKCAST|v2.1-shrink</t>
  </si>
  <si>
    <t>20260920|Миколаїв|HISTORICAL_BACKCAST|v2.1-shrink</t>
  </si>
  <si>
    <t>20260920|Полтава|HISTORICAL_BACKCAST|v2.1-shrink</t>
  </si>
  <si>
    <t>20260921|Харків|HISTORICAL_BACKCAST|v2.1-shrink</t>
  </si>
  <si>
    <t>20260921|Запоріжжя|HISTORICAL_BACKCAST|v2.1-shrink</t>
  </si>
  <si>
    <t>20260921|Павлоград|HISTORICAL_BACKCAST|v2.1-shrink</t>
  </si>
  <si>
    <t>20260921|Миколаїв|HISTORICAL_BACKCAST|v2.1-shrink</t>
  </si>
  <si>
    <t>20260921|Полтава|HISTORICAL_BACKCAST|v2.1-shrink</t>
  </si>
  <si>
    <t>20260922|Харків|HISTORICAL_BACKCAST|v2.1-shrink</t>
  </si>
  <si>
    <t>20260922|Запоріжжя|HISTORICAL_BACKCAST|v2.1-shrink</t>
  </si>
  <si>
    <t>20260922|Павлоград|HISTORICAL_BACKCAST|v2.1-shrink</t>
  </si>
  <si>
    <t>20260922|Миколаїв|HISTORICAL_BACKCAST|v2.1-shrink</t>
  </si>
  <si>
    <t>20260922|Полтава|HISTORICAL_BACKCAST|v2.1-shrink</t>
  </si>
  <si>
    <t>20260923|Харків|HISTORICAL_BACKCAST|v2.1-shrink</t>
  </si>
  <si>
    <t>20260923|Запоріжжя|HISTORICAL_BACKCAST|v2.1-shrink</t>
  </si>
  <si>
    <t>20260923|Павлоград|HISTORICAL_BACKCAST|v2.1-shrink</t>
  </si>
  <si>
    <t>20260923|Миколаїв|HISTORICAL_BACKCAST|v2.1-shrink</t>
  </si>
  <si>
    <t>20260923|Полтава|HISTORICAL_BACKCAST|v2.1-shrink</t>
  </si>
  <si>
    <t>20260924|Харків|HISTORICAL_BACKCAST|v2.1-shrink</t>
  </si>
  <si>
    <t>20260924|Запоріжжя|HISTORICAL_BACKCAST|v2.1-shrink</t>
  </si>
  <si>
    <t>20260924|Павлоград|HISTORICAL_BACKCAST|v2.1-shrink</t>
  </si>
  <si>
    <t>20260924|Миколаїв|HISTORICAL_BACKCAST|v2.1-shrink</t>
  </si>
  <si>
    <t>20260924|Полтава|HISTORICAL_BACKCAST|v2.1-shrink</t>
  </si>
  <si>
    <t>20260925|Харків|HISTORICAL_BACKCAST|v2.1-shrink</t>
  </si>
  <si>
    <t>20260925|Запоріжжя|HISTORICAL_BACKCAST|v2.1-shrink</t>
  </si>
  <si>
    <t>20260925|Павлоград|HISTORICAL_BACKCAST|v2.1-shrink</t>
  </si>
  <si>
    <t>20260925|Миколаїв|HISTORICAL_BACKCAST|v2.1-shrink</t>
  </si>
  <si>
    <t>20260925|Полтава|HISTORICAL_BACKCAST|v2.1-shrink</t>
  </si>
  <si>
    <t>20260926|Харків|HISTORICAL_BACKCAST|v2.1-shrink</t>
  </si>
  <si>
    <t>20260926|Запоріжжя|HISTORICAL_BACKCAST|v2.1-shrink</t>
  </si>
  <si>
    <t>20260926|Павлоград|HISTORICAL_BACKCAST|v2.1-shrink</t>
  </si>
  <si>
    <t>20260926|Миколаїв|HISTORICAL_BACKCAST|v2.1-shrink</t>
  </si>
  <si>
    <t>20260926|Полтава|HISTORICAL_BACKCAST|v2.1-shrink</t>
  </si>
  <si>
    <t>STAT_20</t>
  </si>
  <si>
    <t>VALID_PRE_EVENT</t>
  </si>
  <si>
    <t>20260927|Київ|STAT_20|BADK v2.1-shrink</t>
  </si>
  <si>
    <t>20260927|Одеса|STAT_20|BADK v2.1-shrink</t>
  </si>
  <si>
    <t>20260927|Дніпро|STAT_20|BADK v2.1-shrink</t>
  </si>
  <si>
    <t>20260927|Кривий Ріг|STAT_20|BADK v2.1-shrink</t>
  </si>
  <si>
    <t>Snapshot створено під час перерваного onboarding-розширення; історія 365 ще не READY, тому snapshot виключено зі score.</t>
  </si>
  <si>
    <t>EXCLUDE_ONBOARDING</t>
  </si>
  <si>
    <t>20260927|Харків|STAT_20|BADK v2.1-shrink</t>
  </si>
  <si>
    <t>20260927|Запоріжжя|STAT_20|BADK v2.1-shrink</t>
  </si>
  <si>
    <t>20260927|Павлоград|STAT_20|BADK v2.1-shrink</t>
  </si>
  <si>
    <t>20260927|Миколаїв|STAT_20|BADK v2.1-shrink</t>
  </si>
  <si>
    <t>20260927|Полтава|STAT_20|BADK v2.1-shrink</t>
  </si>
  <si>
    <t>OPS_FINAL</t>
  </si>
  <si>
    <t>20260927|Київ|OPS_FINAL|BADK v2.1-shrink</t>
  </si>
  <si>
    <t>20260927|Одеса|OPS_FINAL|BADK v2.1-shrink</t>
  </si>
  <si>
    <t>Snapshot збережено як виданий о 22:09. Після capture відновлено втрачений registry-row Дніпро 18.05; значення snapshot ретроспективно не переписувалось.</t>
  </si>
  <si>
    <t>20260927|Дніпро|OPS_FINAL|BADK v2.1-shrink</t>
  </si>
  <si>
    <t>20260927|Кривий Ріг|OPS_FINAL|BADK v2.1-shrink</t>
  </si>
  <si>
    <t>20260927|Харків|OPS_FINAL|BADK v2.1-shrink</t>
  </si>
  <si>
    <t>20260927|Запоріжжя|OPS_FINAL|BADK v2.1-shrink</t>
  </si>
  <si>
    <t>20260927|Павлоград|OPS_FINAL|BADK v2.1-shrink</t>
  </si>
  <si>
    <t>20260927|Миколаїв|OPS_FINAL|BADK v2.1-shrink</t>
  </si>
  <si>
    <t>Outside final approved live-city scope. Retained for audit only; excluded from score.</t>
  </si>
  <si>
    <t>EXCLUDE_SCOPE</t>
  </si>
  <si>
    <t>20260927|Полтава|OPS_FINAL|BADK v2.1-shrink</t>
  </si>
  <si>
    <t>BACKFILL 365</t>
  </si>
  <si>
    <t>Очікуємо</t>
  </si>
  <si>
    <t>Onboarding diagnostic. Chernihiv 365D coverage incomplete; excluded from score until READY/ACTIVE.</t>
  </si>
  <si>
    <t>20260927|Чернігів|OPS_FINAL|BADK v2.1-shrink</t>
  </si>
  <si>
    <t>Historical backcast Чернігів: 365D RETRO_SYSTEMATIC coverage; operational factors не реконструювались; warm-up використовує лише підтверджені clean-ballistic події.</t>
  </si>
  <si>
    <t>20250927|Чернігів|HISTORICAL_BACKCAST|v2.1-shrink</t>
  </si>
  <si>
    <t>20250928|Чернігів|HISTORICAL_BACKCAST|v2.1-shrink</t>
  </si>
  <si>
    <t>20250929|Чернігів|HISTORICAL_BACKCAST|v2.1-shrink</t>
  </si>
  <si>
    <t>20250930|Чернігів|HISTORICAL_BACKCAST|v2.1-shrink</t>
  </si>
  <si>
    <t>20251001|Чернігів|HISTORICAL_BACKCAST|v2.1-shrink</t>
  </si>
  <si>
    <t>20251002|Чернігів|HISTORICAL_BACKCAST|v2.1-shrink</t>
  </si>
  <si>
    <t>20251003|Чернігів|HISTORICAL_BACKCAST|v2.1-shrink</t>
  </si>
  <si>
    <t>20251004|Чернігів|HISTORICAL_BACKCAST|v2.1-shrink</t>
  </si>
  <si>
    <t>20251005|Чернігів|HISTORICAL_BACKCAST|v2.1-shrink</t>
  </si>
  <si>
    <t>20251006|Чернігів|HISTORICAL_BACKCAST|v2.1-shrink</t>
  </si>
  <si>
    <t>20251007|Чернігів|HISTORICAL_BACKCAST|v2.1-shrink</t>
  </si>
  <si>
    <t>20251008|Чернігів|HISTORICAL_BACKCAST|v2.1-shrink</t>
  </si>
  <si>
    <t>20251009|Чернігів|HISTORICAL_BACKCAST|v2.1-shrink</t>
  </si>
  <si>
    <t>20251010|Чернігів|HISTORICAL_BACKCAST|v2.1-shrink</t>
  </si>
  <si>
    <t>20251011|Чернігів|HISTORICAL_BACKCAST|v2.1-shrink</t>
  </si>
  <si>
    <t>20251012|Чернігів|HISTORICAL_BACKCAST|v2.1-shrink</t>
  </si>
  <si>
    <t>20251013|Чернігів|HISTORICAL_BACKCAST|v2.1-shrink</t>
  </si>
  <si>
    <t>20251014|Чернігів|HISTORICAL_BACKCAST|v2.1-shrink</t>
  </si>
  <si>
    <t>20251015|Чернігів|HISTORICAL_BACKCAST|v2.1-shrink</t>
  </si>
  <si>
    <t>20251016|Чернігів|HISTORICAL_BACKCAST|v2.1-shrink</t>
  </si>
  <si>
    <t>20251017|Чернігів|HISTORICAL_BACKCAST|v2.1-shrink</t>
  </si>
  <si>
    <t>20251018|Чернігів|HISTORICAL_BACKCAST|v2.1-shrink</t>
  </si>
  <si>
    <t>20251019|Чернігів|HISTORICAL_BACKCAST|v2.1-shrink</t>
  </si>
  <si>
    <t>20251020|Чернігів|HISTORICAL_BACKCAST|v2.1-shrink</t>
  </si>
  <si>
    <t>20251021|Чернігів|HISTORICAL_BACKCAST|v2.1-shrink</t>
  </si>
  <si>
    <t>20251022|Чернігів|HISTORICAL_BACKCAST|v2.1-shrink</t>
  </si>
  <si>
    <t>20251023|Чернігів|HISTORICAL_BACKCAST|v2.1-shrink</t>
  </si>
  <si>
    <t>20251024|Чернігів|HISTORICAL_BACKCAST|v2.1-shrink</t>
  </si>
  <si>
    <t>20251025|Чернігів|HISTORICAL_BACKCAST|v2.1-shrink</t>
  </si>
  <si>
    <t>20251026|Чернігів|HISTORICAL_BACKCAST|v2.1-shrink</t>
  </si>
  <si>
    <t>20251027|Чернігів|HISTORICAL_BACKCAST|v2.1-shrink</t>
  </si>
  <si>
    <t>20251028|Чернігів|HISTORICAL_BACKCAST|v2.1-shrink</t>
  </si>
  <si>
    <t>20251029|Чернігів|HISTORICAL_BACKCAST|v2.1-shrink</t>
  </si>
  <si>
    <t>20251030|Чернігів|HISTORICAL_BACKCAST|v2.1-shrink</t>
  </si>
  <si>
    <t>20251031|Чернігів|HISTORICAL_BACKCAST|v2.1-shrink</t>
  </si>
  <si>
    <t>20251101|Чернігів|HISTORICAL_BACKCAST|v2.1-shrink</t>
  </si>
  <si>
    <t>20251102|Чернігів|HISTORICAL_BACKCAST|v2.1-shrink</t>
  </si>
  <si>
    <t>20251103|Чернігів|HISTORICAL_BACKCAST|v2.1-shrink</t>
  </si>
  <si>
    <t>20251104|Чернігів|HISTORICAL_BACKCAST|v2.1-shrink</t>
  </si>
  <si>
    <t>20251105|Чернігів|HISTORICAL_BACKCAST|v2.1-shrink</t>
  </si>
  <si>
    <t>20251106|Чернігів|HISTORICAL_BACKCAST|v2.1-shrink</t>
  </si>
  <si>
    <t>20251107|Чернігів|HISTORICAL_BACKCAST|v2.1-shrink</t>
  </si>
  <si>
    <t>20251108|Чернігів|HISTORICAL_BACKCAST|v2.1-shrink</t>
  </si>
  <si>
    <t>20251109|Чернігів|HISTORICAL_BACKCAST|v2.1-shrink</t>
  </si>
  <si>
    <t>20251110|Чернігів|HISTORICAL_BACKCAST|v2.1-shrink</t>
  </si>
  <si>
    <t>20251111|Чернігів|HISTORICAL_BACKCAST|v2.1-shrink</t>
  </si>
  <si>
    <t>20251112|Чернігів|HISTORICAL_BACKCAST|v2.1-shrink</t>
  </si>
  <si>
    <t>20251113|Чернігів|HISTORICAL_BACKCAST|v2.1-shrink</t>
  </si>
  <si>
    <t>20251114|Чернігів|HISTORICAL_BACKCAST|v2.1-shrink</t>
  </si>
  <si>
    <t>20251115|Чернігів|HISTORICAL_BACKCAST|v2.1-shrink</t>
  </si>
  <si>
    <t>20251116|Чернігів|HISTORICAL_BACKCAST|v2.1-shrink</t>
  </si>
  <si>
    <t>20251117|Чернігів|HISTORICAL_BACKCAST|v2.1-shrink</t>
  </si>
  <si>
    <t>20251118|Чернігів|HISTORICAL_BACKCAST|v2.1-shrink</t>
  </si>
  <si>
    <t>20251119|Чернігів|HISTORICAL_BACKCAST|v2.1-shrink</t>
  </si>
  <si>
    <t>20251120|Чернігів|HISTORICAL_BACKCAST|v2.1-shrink</t>
  </si>
  <si>
    <t>20251121|Чернігів|HISTORICAL_BACKCAST|v2.1-shrink</t>
  </si>
  <si>
    <t>20251122|Чернігів|HISTORICAL_BACKCAST|v2.1-shrink</t>
  </si>
  <si>
    <t>20251123|Чернігів|HISTORICAL_BACKCAST|v2.1-shrink</t>
  </si>
  <si>
    <t>20251124|Чернігів|HISTORICAL_BACKCAST|v2.1-shrink</t>
  </si>
  <si>
    <t>20251125|Чернігів|HISTORICAL_BACKCAST|v2.1-shrink</t>
  </si>
  <si>
    <t>20251126|Чернігів|HISTORICAL_BACKCAST|v2.1-shrink</t>
  </si>
  <si>
    <t>20251127|Чернігів|HISTORICAL_BACKCAST|v2.1-shrink</t>
  </si>
  <si>
    <t>20251128|Чернігів|HISTORICAL_BACKCAST|v2.1-shrink</t>
  </si>
  <si>
    <t>20251129|Чернігів|HISTORICAL_BACKCAST|v2.1-shrink</t>
  </si>
  <si>
    <t>20251130|Чернігів|HISTORICAL_BACKCAST|v2.1-shrink</t>
  </si>
  <si>
    <t>20251201|Чернігів|HISTORICAL_BACKCAST|v2.1-shrink</t>
  </si>
  <si>
    <t>20251202|Чернігів|HISTORICAL_BACKCAST|v2.1-shrink</t>
  </si>
  <si>
    <t>20251203|Чернігів|HISTORICAL_BACKCAST|v2.1-shrink</t>
  </si>
  <si>
    <t>20251204|Чернігів|HISTORICAL_BACKCAST|v2.1-shrink</t>
  </si>
  <si>
    <t>20251205|Чернігів|HISTORICAL_BACKCAST|v2.1-shrink</t>
  </si>
  <si>
    <t>20251206|Чернігів|HISTORICAL_BACKCAST|v2.1-shrink</t>
  </si>
  <si>
    <t>20251207|Чернігів|HISTORICAL_BACKCAST|v2.1-shrink</t>
  </si>
  <si>
    <t>20251208|Чернігів|HISTORICAL_BACKCAST|v2.1-shrink</t>
  </si>
  <si>
    <t>20251209|Чернігів|HISTORICAL_BACKCAST|v2.1-shrink</t>
  </si>
  <si>
    <t>20251210|Чернігів|HISTORICAL_BACKCAST|v2.1-shrink</t>
  </si>
  <si>
    <t>20251211|Чернігів|HISTORICAL_BACKCAST|v2.1-shrink</t>
  </si>
  <si>
    <t>20251212|Чернігів|HISTORICAL_BACKCAST|v2.1-shrink</t>
  </si>
  <si>
    <t>20251213|Чернігів|HISTORICAL_BACKCAST|v2.1-shrink</t>
  </si>
  <si>
    <t>20251214|Чернігів|HISTORICAL_BACKCAST|v2.1-shrink</t>
  </si>
  <si>
    <t>20251215|Чернігів|HISTORICAL_BACKCAST|v2.1-shrink</t>
  </si>
  <si>
    <t>20251216|Чернігів|HISTORICAL_BACKCAST|v2.1-shrink</t>
  </si>
  <si>
    <t>20251217|Чернігів|HISTORICAL_BACKCAST|v2.1-shrink</t>
  </si>
  <si>
    <t>20251218|Чернігів|HISTORICAL_BACKCAST|v2.1-shrink</t>
  </si>
  <si>
    <t>20251219|Чернігів|HISTORICAL_BACKCAST|v2.1-shrink</t>
  </si>
  <si>
    <t>20251220|Чернігів|HISTORICAL_BACKCAST|v2.1-shrink</t>
  </si>
  <si>
    <t>20251221|Чернігів|HISTORICAL_BACKCAST|v2.1-shrink</t>
  </si>
  <si>
    <t>20251222|Чернігів|HISTORICAL_BACKCAST|v2.1-shrink</t>
  </si>
  <si>
    <t>20251223|Чернігів|HISTORICAL_BACKCAST|v2.1-shrink</t>
  </si>
  <si>
    <t>20251224|Чернігів|HISTORICAL_BACKCAST|v2.1-shrink</t>
  </si>
  <si>
    <t>20251225|Чернігів|HISTORICAL_BACKCAST|v2.1-shrink</t>
  </si>
  <si>
    <t>20251226|Чернігів|HISTORICAL_BACKCAST|v2.1-shrink</t>
  </si>
  <si>
    <t>20251227|Чернігів|HISTORICAL_BACKCAST|v2.1-shrink</t>
  </si>
  <si>
    <t>20251228|Чернігів|HISTORICAL_BACKCAST|v2.1-shrink</t>
  </si>
  <si>
    <t>20251229|Чернігів|HISTORICAL_BACKCAST|v2.1-shrink</t>
  </si>
  <si>
    <t>20251230|Чернігів|HISTORICAL_BACKCAST|v2.1-shrink</t>
  </si>
  <si>
    <t>20251231|Чернігів|HISTORICAL_BACKCAST|v2.1-shrink</t>
  </si>
  <si>
    <t>20260101|Чернігів|HISTORICAL_BACKCAST|v2.1-shrink</t>
  </si>
  <si>
    <t>20260102|Чернігів|HISTORICAL_BACKCAST|v2.1-shrink</t>
  </si>
  <si>
    <t>20260103|Чернігів|HISTORICAL_BACKCAST|v2.1-shrink</t>
  </si>
  <si>
    <t>20260104|Чернігів|HISTORICAL_BACKCAST|v2.1-shrink</t>
  </si>
  <si>
    <t>Балістика: 1 епізод; балістичні ракети + БпЛА, локальна кількість ракет не рознесена</t>
  </si>
  <si>
    <t>20260105|Чернігів|HISTORICAL_BACKCAST|v2.1-shrink</t>
  </si>
  <si>
    <t>20260106|Чернігів|HISTORICAL_BACKCAST|v2.1-shrink</t>
  </si>
  <si>
    <t>20260107|Чернігів|HISTORICAL_BACKCAST|v2.1-shrink</t>
  </si>
  <si>
    <t>20260108|Чернігів|HISTORICAL_BACKCAST|v2.1-shrink</t>
  </si>
  <si>
    <t>20260109|Чернігів|HISTORICAL_BACKCAST|v2.1-shrink</t>
  </si>
  <si>
    <t>20260110|Чернігів|HISTORICAL_BACKCAST|v2.1-shrink</t>
  </si>
  <si>
    <t>20260111|Чернігів|HISTORICAL_BACKCAST|v2.1-shrink</t>
  </si>
  <si>
    <t>20260112|Чернігів|HISTORICAL_BACKCAST|v2.1-shrink</t>
  </si>
  <si>
    <t>20260113|Чернігів|HISTORICAL_BACKCAST|v2.1-shrink</t>
  </si>
  <si>
    <t>20260114|Чернігів|HISTORICAL_BACKCAST|v2.1-shrink</t>
  </si>
  <si>
    <t>20260115|Чернігів|HISTORICAL_BACKCAST|v2.1-shrink</t>
  </si>
  <si>
    <t>20260116|Чернігів|HISTORICAL_BACKCAST|v2.1-shrink</t>
  </si>
  <si>
    <t>20260117|Чернігів|HISTORICAL_BACKCAST|v2.1-shrink</t>
  </si>
  <si>
    <t>20260118|Чернігів|HISTORICAL_BACKCAST|v2.1-shrink</t>
  </si>
  <si>
    <t>20260119|Чернігів|HISTORICAL_BACKCAST|v2.1-shrink</t>
  </si>
  <si>
    <t>20260120|Чернігів|HISTORICAL_BACKCAST|v2.1-shrink</t>
  </si>
  <si>
    <t>20260121|Чернігів|HISTORICAL_BACKCAST|v2.1-shrink</t>
  </si>
  <si>
    <t>20260122|Чернігів|HISTORICAL_BACKCAST|v2.1-shrink</t>
  </si>
  <si>
    <t>20260123|Чернігів|HISTORICAL_BACKCAST|v2.1-shrink</t>
  </si>
  <si>
    <t>20260124|Чернігів|HISTORICAL_BACKCAST|v2.1-shrink</t>
  </si>
  <si>
    <t>20260125|Чернігів|HISTORICAL_BACKCAST|v2.1-shrink</t>
  </si>
  <si>
    <t>20260126|Чернігів|HISTORICAL_BACKCAST|v2.1-shrink</t>
  </si>
  <si>
    <t>20260127|Чернігів|HISTORICAL_BACKCAST|v2.1-shrink</t>
  </si>
  <si>
    <t>20260128|Чернігів|HISTORICAL_BACKCAST|v2.1-shrink</t>
  </si>
  <si>
    <t>20260129|Чернігів|HISTORICAL_BACKCAST|v2.1-shrink</t>
  </si>
  <si>
    <t>20260130|Чернігів|HISTORICAL_BACKCAST|v2.1-shrink</t>
  </si>
  <si>
    <t>20260131|Чернігів|HISTORICAL_BACKCAST|v2.1-shrink</t>
  </si>
  <si>
    <t>20260201|Чернігів|HISTORICAL_BACKCAST|v2.1-shrink</t>
  </si>
  <si>
    <t>20260202|Чернігів|HISTORICAL_BACKCAST|v2.1-shrink</t>
  </si>
  <si>
    <t>20260203|Чернігів|HISTORICAL_BACKCAST|v2.1-shrink</t>
  </si>
  <si>
    <t>20260204|Чернігів|HISTORICAL_BACKCAST|v2.1-shrink</t>
  </si>
  <si>
    <t>20260205|Чернігів|HISTORICAL_BACKCAST|v2.1-shrink</t>
  </si>
  <si>
    <t>20260206|Чернігів|HISTORICAL_BACKCAST|v2.1-shrink</t>
  </si>
  <si>
    <t>20260207|Чернігів|HISTORICAL_BACKCAST|v2.1-shrink</t>
  </si>
  <si>
    <t>20260208|Чернігів|HISTORICAL_BACKCAST|v2.1-shrink</t>
  </si>
  <si>
    <t>20260209|Чернігів|HISTORICAL_BACKCAST|v2.1-shrink</t>
  </si>
  <si>
    <t>20260210|Чернігів|HISTORICAL_BACKCAST|v2.1-shrink</t>
  </si>
  <si>
    <t>20260211|Чернігів|HISTORICAL_BACKCAST|v2.1-shrink</t>
  </si>
  <si>
    <t>20260212|Чернігів|HISTORICAL_BACKCAST|v2.1-shrink</t>
  </si>
  <si>
    <t>20260213|Чернігів|HISTORICAL_BACKCAST|v2.1-shrink</t>
  </si>
  <si>
    <t>20260214|Чернігів|HISTORICAL_BACKCAST|v2.1-shrink</t>
  </si>
  <si>
    <t>20260215|Чернігів|HISTORICAL_BACKCAST|v2.1-shrink</t>
  </si>
  <si>
    <t>20260216|Чернігів|HISTORICAL_BACKCAST|v2.1-shrink</t>
  </si>
  <si>
    <t>20260217|Чернігів|HISTORICAL_BACKCAST|v2.1-shrink</t>
  </si>
  <si>
    <t>20260218|Чернігів|HISTORICAL_BACKCAST|v2.1-shrink</t>
  </si>
  <si>
    <t>20260219|Чернігів|HISTORICAL_BACKCAST|v2.1-shrink</t>
  </si>
  <si>
    <t>20260220|Чернігів|HISTORICAL_BACKCAST|v2.1-shrink</t>
  </si>
  <si>
    <t>20260221|Чернігів|HISTORICAL_BACKCAST|v2.1-shrink</t>
  </si>
  <si>
    <t>20260222|Чернігів|HISTORICAL_BACKCAST|v2.1-shrink</t>
  </si>
  <si>
    <t>20260223|Чернігів|HISTORICAL_BACKCAST|v2.1-shrink</t>
  </si>
  <si>
    <t>20260224|Чернігів|HISTORICAL_BACKCAST|v2.1-shrink</t>
  </si>
  <si>
    <t>20260225|Чернігів|HISTORICAL_BACKCAST|v2.1-shrink</t>
  </si>
  <si>
    <t>20260226|Чернігів|HISTORICAL_BACKCAST|v2.1-shrink</t>
  </si>
  <si>
    <t>20260227|Чернігів|HISTORICAL_BACKCAST|v2.1-shrink</t>
  </si>
  <si>
    <t>20260228|Чернігів|HISTORICAL_BACKCAST|v2.1-shrink</t>
  </si>
  <si>
    <t>20260301|Чернігів|HISTORICAL_BACKCAST|v2.1-shrink</t>
  </si>
  <si>
    <t>20260302|Чернігів|HISTORICAL_BACKCAST|v2.1-shrink</t>
  </si>
  <si>
    <t>20260303|Чернігів|HISTORICAL_BACKCAST|v2.1-shrink</t>
  </si>
  <si>
    <t>20260304|Чернігів|HISTORICAL_BACKCAST|v2.1-shrink</t>
  </si>
  <si>
    <t>20260305|Чернігів|HISTORICAL_BACKCAST|v2.1-shrink</t>
  </si>
  <si>
    <t>20260306|Чернігів|HISTORICAL_BACKCAST|v2.1-shrink</t>
  </si>
  <si>
    <t>20260307|Чернігів|HISTORICAL_BACKCAST|v2.1-shrink</t>
  </si>
  <si>
    <t>20260308|Чернігів|HISTORICAL_BACKCAST|v2.1-shrink</t>
  </si>
  <si>
    <t>20260309|Чернігів|HISTORICAL_BACKCAST|v2.1-shrink</t>
  </si>
  <si>
    <t>20260310|Чернігів|HISTORICAL_BACKCAST|v2.1-shrink</t>
  </si>
  <si>
    <t>20260311|Чернігів|HISTORICAL_BACKCAST|v2.1-shrink</t>
  </si>
  <si>
    <t>20260312|Чернігів|HISTORICAL_BACKCAST|v2.1-shrink</t>
  </si>
  <si>
    <t>20260313|Чернігів|HISTORICAL_BACKCAST|v2.1-shrink</t>
  </si>
  <si>
    <t>20260314|Чернігів|HISTORICAL_BACKCAST|v2.1-shrink</t>
  </si>
  <si>
    <t>20260315|Чернігів|HISTORICAL_BACKCAST|v2.1-shrink</t>
  </si>
  <si>
    <t>20260316|Чернігів|HISTORICAL_BACKCAST|v2.1-shrink</t>
  </si>
  <si>
    <t>20260317|Чернігів|HISTORICAL_BACKCAST|v2.1-shrink</t>
  </si>
  <si>
    <t>20260318|Чернігів|HISTORICAL_BACKCAST|v2.1-shrink</t>
  </si>
  <si>
    <t>20260319|Чернігів|HISTORICAL_BACKCAST|v2.1-shrink</t>
  </si>
  <si>
    <t>20260320|Чернігів|HISTORICAL_BACKCAST|v2.1-shrink</t>
  </si>
  <si>
    <t>20260321|Чернігів|HISTORICAL_BACKCAST|v2.1-shrink</t>
  </si>
  <si>
    <t>20260322|Чернігів|HISTORICAL_BACKCAST|v2.1-shrink</t>
  </si>
  <si>
    <t>20260323|Чернігів|HISTORICAL_BACKCAST|v2.1-shrink</t>
  </si>
  <si>
    <t>20260324|Чернігів|HISTORICAL_BACKCAST|v2.1-shrink</t>
  </si>
  <si>
    <t>20260325|Чернігів|HISTORICAL_BACKCAST|v2.1-shrink</t>
  </si>
  <si>
    <t>20260326|Чернігів|HISTORICAL_BACKCAST|v2.1-shrink</t>
  </si>
  <si>
    <t>20260327|Чернігів|HISTORICAL_BACKCAST|v2.1-shrink</t>
  </si>
  <si>
    <t>20260328|Чернігів|HISTORICAL_BACKCAST|v2.1-shrink</t>
  </si>
  <si>
    <t>20260329|Чернігів|HISTORICAL_BACKCAST|v2.1-shrink</t>
  </si>
  <si>
    <t>20260330|Чернігів|HISTORICAL_BACKCAST|v2.1-shrink</t>
  </si>
  <si>
    <t>20260331|Чернігів|HISTORICAL_BACKCAST|v2.1-shrink</t>
  </si>
  <si>
    <t>20260401|Чернігів|HISTORICAL_BACKCAST|v2.1-shrink</t>
  </si>
  <si>
    <t>Балістика: 1 епізод; підтверджений балістичний удар по підприємству</t>
  </si>
  <si>
    <t>20260402|Чернігів|HISTORICAL_BACKCAST|v2.1-shrink</t>
  </si>
  <si>
    <t>Понеділок → Четвер</t>
  </si>
  <si>
    <t>20260403|Чернігів|HISTORICAL_BACKCAST|v2.1-shrink</t>
  </si>
  <si>
    <t>20260404|Чернігів|HISTORICAL_BACKCAST|v2.1-shrink</t>
  </si>
  <si>
    <t>20260405|Чернігів|HISTORICAL_BACKCAST|v2.1-shrink</t>
  </si>
  <si>
    <t>20260406|Чернігів|HISTORICAL_BACKCAST|v2.1-shrink</t>
  </si>
  <si>
    <t>20260407|Чернігів|HISTORICAL_BACKCAST|v2.1-shrink</t>
  </si>
  <si>
    <t>20260408|Чернігів|HISTORICAL_BACKCAST|v2.1-shrink</t>
  </si>
  <si>
    <t>20260409|Чернігів|HISTORICAL_BACKCAST|v2.1-shrink</t>
  </si>
  <si>
    <t>20260410|Чернігів|HISTORICAL_BACKCAST|v2.1-shrink</t>
  </si>
  <si>
    <t>20260411|Чернігів|HISTORICAL_BACKCAST|v2.1-shrink</t>
  </si>
  <si>
    <t>20260412|Чернігів|HISTORICAL_BACKCAST|v2.1-shrink</t>
  </si>
  <si>
    <t>20260413|Чернігів|HISTORICAL_BACKCAST|v2.1-shrink</t>
  </si>
  <si>
    <t>20260414|Чернігів|HISTORICAL_BACKCAST|v2.1-shrink</t>
  </si>
  <si>
    <t>20260415|Чернігів|HISTORICAL_BACKCAST|v2.1-shrink</t>
  </si>
  <si>
    <t>20260416|Чернігів|HISTORICAL_BACKCAST|v2.1-shrink</t>
  </si>
  <si>
    <t>20260417|Чернігів|HISTORICAL_BACKCAST|v2.1-shrink</t>
  </si>
  <si>
    <t>20260418|Чернігів|HISTORICAL_BACKCAST|v2.1-shrink</t>
  </si>
  <si>
    <t>20260419|Чернігів|HISTORICAL_BACKCAST|v2.1-shrink</t>
  </si>
  <si>
    <t>20260420|Чернігів|HISTORICAL_BACKCAST|v2.1-shrink</t>
  </si>
  <si>
    <t>20260421|Чернігів|HISTORICAL_BACKCAST|v2.1-shrink</t>
  </si>
  <si>
    <t>20260422|Чернігів|HISTORICAL_BACKCAST|v2.1-shrink</t>
  </si>
  <si>
    <t>20260423|Чернігів|HISTORICAL_BACKCAST|v2.1-shrink</t>
  </si>
  <si>
    <t>20260424|Чернігів|HISTORICAL_BACKCAST|v2.1-shrink</t>
  </si>
  <si>
    <t>20260425|Чернігів|HISTORICAL_BACKCAST|v2.1-shrink</t>
  </si>
  <si>
    <t>20260426|Чернігів|HISTORICAL_BACKCAST|v2.1-shrink</t>
  </si>
  <si>
    <t>20260427|Чернігів|HISTORICAL_BACKCAST|v2.1-shrink</t>
  </si>
  <si>
    <t>20260428|Чернігів|HISTORICAL_BACKCAST|v2.1-shrink</t>
  </si>
  <si>
    <t>20260429|Чернігів|HISTORICAL_BACKCAST|v2.1-shrink</t>
  </si>
  <si>
    <t>20260430|Чернігів|HISTORICAL_BACKCAST|v2.1-shrink</t>
  </si>
  <si>
    <t>20260501|Чернігів|HISTORICAL_BACKCAST|v2.1-shrink</t>
  </si>
  <si>
    <t>20260502|Чернігів|HISTORICAL_BACKCAST|v2.1-shrink</t>
  </si>
  <si>
    <t>20260503|Чернігів|HISTORICAL_BACKCAST|v2.1-shrink</t>
  </si>
  <si>
    <t>20260504|Чернігів|HISTORICAL_BACKCAST|v2.1-shrink</t>
  </si>
  <si>
    <t>20260505|Чернігів|HISTORICAL_BACKCAST|v2.1-shrink</t>
  </si>
  <si>
    <t>20260506|Чернігів|HISTORICAL_BACKCAST|v2.1-shrink</t>
  </si>
  <si>
    <t>20260507|Чернігів|HISTORICAL_BACKCAST|v2.1-shrink</t>
  </si>
  <si>
    <t>20260508|Чернігів|HISTORICAL_BACKCAST|v2.1-shrink</t>
  </si>
  <si>
    <t>20260509|Чернігів|HISTORICAL_BACKCAST|v2.1-shrink</t>
  </si>
  <si>
    <t>20260510|Чернігів|HISTORICAL_BACKCAST|v2.1-shrink</t>
  </si>
  <si>
    <t>20260511|Чернігів|HISTORICAL_BACKCAST|v2.1-shrink</t>
  </si>
  <si>
    <t>20260512|Чернігів|HISTORICAL_BACKCAST|v2.1-shrink</t>
  </si>
  <si>
    <t>20260513|Чернігів|HISTORICAL_BACKCAST|v2.1-shrink</t>
  </si>
  <si>
    <t>20260514|Чернігів|HISTORICAL_BACKCAST|v2.1-shrink</t>
  </si>
  <si>
    <t>20260515|Чернігів|HISTORICAL_BACKCAST|v2.1-shrink</t>
  </si>
  <si>
    <t>20260516|Чернігів|HISTORICAL_BACKCAST|v2.1-shrink</t>
  </si>
  <si>
    <t>20260517|Чернігів|HISTORICAL_BACKCAST|v2.1-shrink</t>
  </si>
  <si>
    <t>20260518|Чернігів|HISTORICAL_BACKCAST|v2.1-shrink</t>
  </si>
  <si>
    <t>20260519|Чернігів|HISTORICAL_BACKCAST|v2.1-shrink</t>
  </si>
  <si>
    <t>20260520|Чернігів|HISTORICAL_BACKCAST|v2.1-shrink</t>
  </si>
  <si>
    <t>20260521|Чернігів|HISTORICAL_BACKCAST|v2.1-shrink</t>
  </si>
  <si>
    <t>20260522|Чернігів|HISTORICAL_BACKCAST|v2.1-shrink</t>
  </si>
  <si>
    <t>20260523|Чернігів|HISTORICAL_BACKCAST|v2.1-shrink</t>
  </si>
  <si>
    <t>20260524|Чернігів|HISTORICAL_BACKCAST|v2.1-shrink</t>
  </si>
  <si>
    <t>20260525|Чернігів|HISTORICAL_BACKCAST|v2.1-shrink</t>
  </si>
  <si>
    <t>20260526|Чернігів|HISTORICAL_BACKCAST|v2.1-shrink</t>
  </si>
  <si>
    <t>20260527|Чернігів|HISTORICAL_BACKCAST|v2.1-shrink</t>
  </si>
  <si>
    <t>20260528|Чернігів|HISTORICAL_BACKCAST|v2.1-shrink</t>
  </si>
  <si>
    <t>20260529|Чернігів|HISTORICAL_BACKCAST|v2.1-shrink</t>
  </si>
  <si>
    <t>20260530|Чернігів|HISTORICAL_BACKCAST|v2.1-shrink</t>
  </si>
  <si>
    <t>20260531|Чернігів|HISTORICAL_BACKCAST|v2.1-shrink</t>
  </si>
  <si>
    <t>20260601|Чернігів|HISTORICAL_BACKCAST|v2.1-shrink</t>
  </si>
  <si>
    <t>20260602|Чернігів|HISTORICAL_BACKCAST|v2.1-shrink</t>
  </si>
  <si>
    <t>20260603|Чернігів|HISTORICAL_BACKCAST|v2.1-shrink</t>
  </si>
  <si>
    <t>20260604|Чернігів|HISTORICAL_BACKCAST|v2.1-shrink</t>
  </si>
  <si>
    <t>20260605|Чернігів|HISTORICAL_BACKCAST|v2.1-shrink</t>
  </si>
  <si>
    <t>20260606|Чернігів|HISTORICAL_BACKCAST|v2.1-shrink</t>
  </si>
  <si>
    <t>20260607|Чернігів|HISTORICAL_BACKCAST|v2.1-shrink</t>
  </si>
  <si>
    <t>20260608|Чернігів|HISTORICAL_BACKCAST|v2.1-shrink</t>
  </si>
  <si>
    <t>20260609|Чернігів|HISTORICAL_BACKCAST|v2.1-shrink</t>
  </si>
  <si>
    <t>20260610|Чернігів|HISTORICAL_BACKCAST|v2.1-shrink</t>
  </si>
  <si>
    <t>20260611|Чернігів|HISTORICAL_BACKCAST|v2.1-shrink</t>
  </si>
  <si>
    <t>20260612|Чернігів|HISTORICAL_BACKCAST|v2.1-shrink</t>
  </si>
  <si>
    <t>20260613|Чернігів|HISTORICAL_BACKCAST|v2.1-shrink</t>
  </si>
  <si>
    <t>20260614|Чернігів|HISTORICAL_BACKCAST|v2.1-shrink</t>
  </si>
  <si>
    <t>20260615|Чернігів|HISTORICAL_BACKCAST|v2.1-shrink</t>
  </si>
  <si>
    <t>20260616|Чернігів|HISTORICAL_BACKCAST|v2.1-shrink</t>
  </si>
  <si>
    <t>20260617|Чернігів|HISTORICAL_BACKCAST|v2.1-shrink</t>
  </si>
  <si>
    <t>20260618|Чернігів|HISTORICAL_BACKCAST|v2.1-shrink</t>
  </si>
  <si>
    <t>20260619|Чернігів|HISTORICAL_BACKCAST|v2.1-shrink</t>
  </si>
  <si>
    <t>20260620|Чернігів|HISTORICAL_BACKCAST|v2.1-shrink</t>
  </si>
  <si>
    <t>20260621|Чернігів|HISTORICAL_BACKCAST|v2.1-shrink</t>
  </si>
  <si>
    <t>20260622|Чернігів|HISTORICAL_BACKCAST|v2.1-shrink</t>
  </si>
  <si>
    <t>20260623|Чернігів|HISTORICAL_BACKCAST|v2.1-shrink</t>
  </si>
  <si>
    <t>20260624|Чернігів|HISTORICAL_BACKCAST|v2.1-shrink</t>
  </si>
  <si>
    <t>20260625|Чернігів|HISTORICAL_BACKCAST|v2.1-shrink</t>
  </si>
  <si>
    <t>20260626|Чернігів|HISTORICAL_BACKCAST|v2.1-shrink</t>
  </si>
  <si>
    <t>20260627|Чернігів|HISTORICAL_BACKCAST|v2.1-shrink</t>
  </si>
  <si>
    <t>20260628|Чернігів|HISTORICAL_BACKCAST|v2.1-shrink</t>
  </si>
  <si>
    <t>20260629|Чернігів|HISTORICAL_BACKCAST|v2.1-shrink</t>
  </si>
  <si>
    <t>20260630|Чернігів|HISTORICAL_BACKCAST|v2.1-shrink</t>
  </si>
  <si>
    <t>20260701|Чернігів|HISTORICAL_BACKCAST|v2.1-shrink</t>
  </si>
  <si>
    <t>20260702|Чернігів|HISTORICAL_BACKCAST|v2.1-shrink</t>
  </si>
  <si>
    <t>20260703|Чернігів|HISTORICAL_BACKCAST|v2.1-shrink</t>
  </si>
  <si>
    <t>20260704|Чернігів|HISTORICAL_BACKCAST|v2.1-shrink</t>
  </si>
  <si>
    <t>20260705|Чернігів|HISTORICAL_BACKCAST|v2.1-shrink</t>
  </si>
  <si>
    <t>20260706|Чернігів|HISTORICAL_BACKCAST|v2.1-shrink</t>
  </si>
  <si>
    <t>20260707|Чернігів|HISTORICAL_BACKCAST|v2.1-shrink</t>
  </si>
  <si>
    <t>20260708|Чернігів|HISTORICAL_BACKCAST|v2.1-shrink</t>
  </si>
  <si>
    <t>20260709|Чернігів|HISTORICAL_BACKCAST|v2.1-shrink</t>
  </si>
  <si>
    <t>20260710|Чернігів|HISTORICAL_BACKCAST|v2.1-shrink</t>
  </si>
  <si>
    <t>20260711|Чернігів|HISTORICAL_BACKCAST|v2.1-shrink</t>
  </si>
  <si>
    <t>20260712|Чернігів|HISTORICAL_BACKCAST|v2.1-shrink</t>
  </si>
  <si>
    <t>20260713|Чернігів|HISTORICAL_BACKCAST|v2.1-shrink</t>
  </si>
  <si>
    <t>20260714|Чернігів|HISTORICAL_BACKCAST|v2.1-shrink</t>
  </si>
  <si>
    <t>20260715|Чернігів|HISTORICAL_BACKCAST|v2.1-shrink</t>
  </si>
  <si>
    <t>20260716|Чернігів|HISTORICAL_BACKCAST|v2.1-shrink</t>
  </si>
  <si>
    <t>20260717|Чернігів|HISTORICAL_BACKCAST|v2.1-shrink</t>
  </si>
  <si>
    <t>20260718|Чернігів|HISTORICAL_BACKCAST|v2.1-shrink</t>
  </si>
  <si>
    <t>20260719|Чернігів|HISTORICAL_BACKCAST|v2.1-shrink</t>
  </si>
  <si>
    <t>20260720|Чернігів|HISTORICAL_BACKCAST|v2.1-shrink</t>
  </si>
  <si>
    <t>20260721|Чернігів|HISTORICAL_BACKCAST|v2.1-shrink</t>
  </si>
  <si>
    <t>20260722|Чернігів|HISTORICAL_BACKCAST|v2.1-shrink</t>
  </si>
  <si>
    <t>20260723|Чернігів|HISTORICAL_BACKCAST|v2.1-shrink</t>
  </si>
  <si>
    <t>20260724|Чернігів|HISTORICAL_BACKCAST|v2.1-shrink</t>
  </si>
  <si>
    <t>20260725|Чернігів|HISTORICAL_BACKCAST|v2.1-shrink</t>
  </si>
  <si>
    <t>20260726|Чернігів|HISTORICAL_BACKCAST|v2.1-shrink</t>
  </si>
  <si>
    <t>20260727|Чернігів|HISTORICAL_BACKCAST|v2.1-shrink</t>
  </si>
  <si>
    <t>20260728|Чернігів|HISTORICAL_BACKCAST|v2.1-shrink</t>
  </si>
  <si>
    <t>20260729|Чернігів|HISTORICAL_BACKCAST|v2.1-shrink</t>
  </si>
  <si>
    <t>20260730|Чернігів|HISTORICAL_BACKCAST|v2.1-shrink</t>
  </si>
  <si>
    <t>20260731|Чернігів|HISTORICAL_BACKCAST|v2.1-shrink</t>
  </si>
  <si>
    <t>20260801|Чернігів|HISTORICAL_BACKCAST|v2.1-shrink</t>
  </si>
  <si>
    <t>20260802|Чернігів|HISTORICAL_BACKCAST|v2.1-shrink</t>
  </si>
  <si>
    <t>20260803|Чернігів|HISTORICAL_BACKCAST|v2.1-shrink</t>
  </si>
  <si>
    <t>20260804|Чернігів|HISTORICAL_BACKCAST|v2.1-shrink</t>
  </si>
  <si>
    <t>20260805|Чернігів|HISTORICAL_BACKCAST|v2.1-shrink</t>
  </si>
  <si>
    <t>20260806|Чернігів|HISTORICAL_BACKCAST|v2.1-shrink</t>
  </si>
  <si>
    <t>20260807|Чернігів|HISTORICAL_BACKCAST|v2.1-shrink</t>
  </si>
  <si>
    <t>20260808|Чернігів|HISTORICAL_BACKCAST|v2.1-shrink</t>
  </si>
  <si>
    <t>20260809|Чернігів|HISTORICAL_BACKCAST|v2.1-shrink</t>
  </si>
  <si>
    <t>20260810|Чернігів|HISTORICAL_BACKCAST|v2.1-shrink</t>
  </si>
  <si>
    <t>20260811|Чернігів|HISTORICAL_BACKCAST|v2.1-shrink</t>
  </si>
  <si>
    <t>20260812|Чернігів|HISTORICAL_BACKCAST|v2.1-shrink</t>
  </si>
  <si>
    <t>20260813|Чернігів|HISTORICAL_BACKCAST|v2.1-shrink</t>
  </si>
  <si>
    <t>20260814|Чернігів|HISTORICAL_BACKCAST|v2.1-shrink</t>
  </si>
  <si>
    <t>20260815|Чернігів|HISTORICAL_BACKCAST|v2.1-shrink</t>
  </si>
  <si>
    <t>20260816|Чернігів|HISTORICAL_BACKCAST|v2.1-shrink</t>
  </si>
  <si>
    <t>20260817|Чернігів|HISTORICAL_BACKCAST|v2.1-shrink</t>
  </si>
  <si>
    <t>20260818|Чернігів|HISTORICAL_BACKCAST|v2.1-shrink</t>
  </si>
  <si>
    <t>20260819|Чернігів|HISTORICAL_BACKCAST|v2.1-shrink</t>
  </si>
  <si>
    <t>20260820|Чернігів|HISTORICAL_BACKCAST|v2.1-shrink</t>
  </si>
  <si>
    <t>20260821|Чернігів|HISTORICAL_BACKCAST|v2.1-shrink</t>
  </si>
  <si>
    <t>20260822|Чернігів|HISTORICAL_BACKCAST|v2.1-shrink</t>
  </si>
  <si>
    <t>20260823|Чернігів|HISTORICAL_BACKCAST|v2.1-shrink</t>
  </si>
  <si>
    <t>20260824|Чернігів|HISTORICAL_BACKCAST|v2.1-shrink</t>
  </si>
  <si>
    <t>20260825|Чернігів|HISTORICAL_BACKCAST|v2.1-shrink</t>
  </si>
  <si>
    <t>20260826|Чернігів|HISTORICAL_BACKCAST|v2.1-shrink</t>
  </si>
  <si>
    <t>20260827|Чернігів|HISTORICAL_BACKCAST|v2.1-shrink</t>
  </si>
  <si>
    <t>20260828|Чернігів|HISTORICAL_BACKCAST|v2.1-shrink</t>
  </si>
  <si>
    <t>20260829|Чернігів|HISTORICAL_BACKCAST|v2.1-shrink</t>
  </si>
  <si>
    <t>20260830|Чернігів|HISTORICAL_BACKCAST|v2.1-shrink</t>
  </si>
  <si>
    <t>20260831|Чернігів|HISTORICAL_BACKCAST|v2.1-shrink</t>
  </si>
  <si>
    <t>20260901|Чернігів|HISTORICAL_BACKCAST|v2.1-shrink</t>
  </si>
  <si>
    <t>20260902|Чернігів|HISTORICAL_BACKCAST|v2.1-shrink</t>
  </si>
  <si>
    <t>20260903|Чернігів|HISTORICAL_BACKCAST|v2.1-shrink</t>
  </si>
  <si>
    <t>20260904|Чернігів|HISTORICAL_BACKCAST|v2.1-shrink</t>
  </si>
  <si>
    <t>20260905|Чернігів|HISTORICAL_BACKCAST|v2.1-shrink</t>
  </si>
  <si>
    <t>20260906|Чернігів|HISTORICAL_BACKCAST|v2.1-shrink</t>
  </si>
  <si>
    <t>20260907|Чернігів|HISTORICAL_BACKCAST|v2.1-shrink</t>
  </si>
  <si>
    <t>20260908|Чернігів|HISTORICAL_BACKCAST|v2.1-shrink</t>
  </si>
  <si>
    <t>20260909|Чернігів|HISTORICAL_BACKCAST|v2.1-shrink</t>
  </si>
  <si>
    <t>20260910|Чернігів|HISTORICAL_BACKCAST|v2.1-shrink</t>
  </si>
  <si>
    <t>20260911|Чернігів|HISTORICAL_BACKCAST|v2.1-shrink</t>
  </si>
  <si>
    <t>20260912|Чернігів|HISTORICAL_BACKCAST|v2.1-shrink</t>
  </si>
  <si>
    <t>20260913|Чернігів|HISTORICAL_BACKCAST|v2.1-shrink</t>
  </si>
  <si>
    <t>20260914|Чернігів|HISTORICAL_BACKCAST|v2.1-shrink</t>
  </si>
  <si>
    <t>20260915|Чернігів|HISTORICAL_BACKCAST|v2.1-shrink</t>
  </si>
  <si>
    <t>20260916|Чернігів|HISTORICAL_BACKCAST|v2.1-shrink</t>
  </si>
  <si>
    <t>20260917|Чернігів|HISTORICAL_BACKCAST|v2.1-shrink</t>
  </si>
  <si>
    <t>20260918|Чернігів|HISTORICAL_BACKCAST|v2.1-shrink</t>
  </si>
  <si>
    <t>20260919|Чернігів|HISTORICAL_BACKCAST|v2.1-shrink</t>
  </si>
  <si>
    <t>20260920|Чернігів|HISTORICAL_BACKCAST|v2.1-shrink</t>
  </si>
  <si>
    <t>20260921|Чернігів|HISTORICAL_BACKCAST|v2.1-shrink</t>
  </si>
  <si>
    <t>20260922|Чернігів|HISTORICAL_BACKCAST|v2.1-shrink</t>
  </si>
  <si>
    <t>20260923|Чернігів|HISTORICAL_BACKCAST|v2.1-shrink</t>
  </si>
  <si>
    <t>20260924|Чернігів|HISTORICAL_BACKCAST|v2.1-shrink</t>
  </si>
  <si>
    <t>20260925|Чернігів|HISTORICAL_BACKCAST|v2.1-shrink</t>
  </si>
  <si>
    <t>20260926|Чернігів|HISTORICAL_BACKCAST|v2.1-shrink</t>
  </si>
  <si>
    <t>Historical backcast Житомир: 365D RETRO_SYSTEMATIC coverage; operational factors не реконструювались; direct clean-ballistic positive у погодженій агломерації не ідентифіковано.</t>
  </si>
  <si>
    <t>20250927|Житомир|HISTORICAL_BACKCAST|v2.1-shrink</t>
  </si>
  <si>
    <t>20250928|Житомир|HISTORICAL_BACKCAST|v2.1-shrink</t>
  </si>
  <si>
    <t>20250929|Житомир|HISTORICAL_BACKCAST|v2.1-shrink</t>
  </si>
  <si>
    <t>20250930|Житомир|HISTORICAL_BACKCAST|v2.1-shrink</t>
  </si>
  <si>
    <t>20251001|Житомир|HISTORICAL_BACKCAST|v2.1-shrink</t>
  </si>
  <si>
    <t>20251002|Житомир|HISTORICAL_BACKCAST|v2.1-shrink</t>
  </si>
  <si>
    <t>20251003|Житомир|HISTORICAL_BACKCAST|v2.1-shrink</t>
  </si>
  <si>
    <t>20251004|Житомир|HISTORICAL_BACKCAST|v2.1-shrink</t>
  </si>
  <si>
    <t>20251005|Житомир|HISTORICAL_BACKCAST|v2.1-shrink</t>
  </si>
  <si>
    <t>20251006|Житомир|HISTORICAL_BACKCAST|v2.1-shrink</t>
  </si>
  <si>
    <t>20251007|Житомир|HISTORICAL_BACKCAST|v2.1-shrink</t>
  </si>
  <si>
    <t>20251008|Житомир|HISTORICAL_BACKCAST|v2.1-shrink</t>
  </si>
  <si>
    <t>20251009|Житомир|HISTORICAL_BACKCAST|v2.1-shrink</t>
  </si>
  <si>
    <t>20251010|Житомир|HISTORICAL_BACKCAST|v2.1-shrink</t>
  </si>
  <si>
    <t>20251011|Житомир|HISTORICAL_BACKCAST|v2.1-shrink</t>
  </si>
  <si>
    <t>20251012|Житомир|HISTORICAL_BACKCAST|v2.1-shrink</t>
  </si>
  <si>
    <t>20251013|Житомир|HISTORICAL_BACKCAST|v2.1-shrink</t>
  </si>
  <si>
    <t>20251014|Житомир|HISTORICAL_BACKCAST|v2.1-shrink</t>
  </si>
  <si>
    <t>20251015|Житомир|HISTORICAL_BACKCAST|v2.1-shrink</t>
  </si>
  <si>
    <t>20251016|Житомир|HISTORICAL_BACKCAST|v2.1-shrink</t>
  </si>
  <si>
    <t>20251017|Житомир|HISTORICAL_BACKCAST|v2.1-shrink</t>
  </si>
  <si>
    <t>20251018|Житомир|HISTORICAL_BACKCAST|v2.1-shrink</t>
  </si>
  <si>
    <t>20251019|Житомир|HISTORICAL_BACKCAST|v2.1-shrink</t>
  </si>
  <si>
    <t>20251020|Житомир|HISTORICAL_BACKCAST|v2.1-shrink</t>
  </si>
  <si>
    <t>20251021|Житомир|HISTORICAL_BACKCAST|v2.1-shrink</t>
  </si>
  <si>
    <t>20251022|Житомир|HISTORICAL_BACKCAST|v2.1-shrink</t>
  </si>
  <si>
    <t>20251023|Житомир|HISTORICAL_BACKCAST|v2.1-shrink</t>
  </si>
  <si>
    <t>20251024|Житомир|HISTORICAL_BACKCAST|v2.1-shrink</t>
  </si>
  <si>
    <t>20251025|Житомир|HISTORICAL_BACKCAST|v2.1-shrink</t>
  </si>
  <si>
    <t>20251026|Житомир|HISTORICAL_BACKCAST|v2.1-shrink</t>
  </si>
  <si>
    <t>20251027|Житомир|HISTORICAL_BACKCAST|v2.1-shrink</t>
  </si>
  <si>
    <t>20251028|Житомир|HISTORICAL_BACKCAST|v2.1-shrink</t>
  </si>
  <si>
    <t>20251029|Житомир|HISTORICAL_BACKCAST|v2.1-shrink</t>
  </si>
  <si>
    <t>20251030|Житомир|HISTORICAL_BACKCAST|v2.1-shrink</t>
  </si>
  <si>
    <t>20251031|Житомир|HISTORICAL_BACKCAST|v2.1-shrink</t>
  </si>
  <si>
    <t>20251101|Житомир|HISTORICAL_BACKCAST|v2.1-shrink</t>
  </si>
  <si>
    <t>20251102|Житомир|HISTORICAL_BACKCAST|v2.1-shrink</t>
  </si>
  <si>
    <t>20251103|Житомир|HISTORICAL_BACKCAST|v2.1-shrink</t>
  </si>
  <si>
    <t>20251104|Житомир|HISTORICAL_BACKCAST|v2.1-shrink</t>
  </si>
  <si>
    <t>20251105|Житомир|HISTORICAL_BACKCAST|v2.1-shrink</t>
  </si>
  <si>
    <t>20251106|Житомир|HISTORICAL_BACKCAST|v2.1-shrink</t>
  </si>
  <si>
    <t>20251107|Житомир|HISTORICAL_BACKCAST|v2.1-shrink</t>
  </si>
  <si>
    <t>20251108|Житомир|HISTORICAL_BACKCAST|v2.1-shrink</t>
  </si>
  <si>
    <t>20251109|Житомир|HISTORICAL_BACKCAST|v2.1-shrink</t>
  </si>
  <si>
    <t>20251110|Житомир|HISTORICAL_BACKCAST|v2.1-shrink</t>
  </si>
  <si>
    <t>20251111|Житомир|HISTORICAL_BACKCAST|v2.1-shrink</t>
  </si>
  <si>
    <t>20251112|Житомир|HISTORICAL_BACKCAST|v2.1-shrink</t>
  </si>
  <si>
    <t>20251113|Житомир|HISTORICAL_BACKCAST|v2.1-shrink</t>
  </si>
  <si>
    <t>20251114|Житомир|HISTORICAL_BACKCAST|v2.1-shrink</t>
  </si>
  <si>
    <t>20251115|Житомир|HISTORICAL_BACKCAST|v2.1-shrink</t>
  </si>
  <si>
    <t>20251116|Житомир|HISTORICAL_BACKCAST|v2.1-shrink</t>
  </si>
  <si>
    <t>20251117|Житомир|HISTORICAL_BACKCAST|v2.1-shrink</t>
  </si>
  <si>
    <t>20251118|Житомир|HISTORICAL_BACKCAST|v2.1-shrink</t>
  </si>
  <si>
    <t>20251119|Житомир|HISTORICAL_BACKCAST|v2.1-shrink</t>
  </si>
  <si>
    <t>20251120|Житомир|HISTORICAL_BACKCAST|v2.1-shrink</t>
  </si>
  <si>
    <t>20251121|Житомир|HISTORICAL_BACKCAST|v2.1-shrink</t>
  </si>
  <si>
    <t>20251122|Житомир|HISTORICAL_BACKCAST|v2.1-shrink</t>
  </si>
  <si>
    <t>20251123|Житомир|HISTORICAL_BACKCAST|v2.1-shrink</t>
  </si>
  <si>
    <t>20251124|Житомир|HISTORICAL_BACKCAST|v2.1-shrink</t>
  </si>
  <si>
    <t>20251125|Житомир|HISTORICAL_BACKCAST|v2.1-shrink</t>
  </si>
  <si>
    <t>20251126|Житомир|HISTORICAL_BACKCAST|v2.1-shrink</t>
  </si>
  <si>
    <t>20251127|Житомир|HISTORICAL_BACKCAST|v2.1-shrink</t>
  </si>
  <si>
    <t>20251128|Житомир|HISTORICAL_BACKCAST|v2.1-shrink</t>
  </si>
  <si>
    <t>20251129|Житомир|HISTORICAL_BACKCAST|v2.1-shrink</t>
  </si>
  <si>
    <t>20251130|Житомир|HISTORICAL_BACKCAST|v2.1-shrink</t>
  </si>
  <si>
    <t>20251201|Житомир|HISTORICAL_BACKCAST|v2.1-shrink</t>
  </si>
  <si>
    <t>20251202|Житомир|HISTORICAL_BACKCAST|v2.1-shrink</t>
  </si>
  <si>
    <t>20251203|Житомир|HISTORICAL_BACKCAST|v2.1-shrink</t>
  </si>
  <si>
    <t>20251204|Житомир|HISTORICAL_BACKCAST|v2.1-shrink</t>
  </si>
  <si>
    <t>20251205|Житомир|HISTORICAL_BACKCAST|v2.1-shrink</t>
  </si>
  <si>
    <t>20251206|Житомир|HISTORICAL_BACKCAST|v2.1-shrink</t>
  </si>
  <si>
    <t>20251207|Житомир|HISTORICAL_BACKCAST|v2.1-shrink</t>
  </si>
  <si>
    <t>20251208|Житомир|HISTORICAL_BACKCAST|v2.1-shrink</t>
  </si>
  <si>
    <t>20251209|Житомир|HISTORICAL_BACKCAST|v2.1-shrink</t>
  </si>
  <si>
    <t>20251210|Житомир|HISTORICAL_BACKCAST|v2.1-shrink</t>
  </si>
  <si>
    <t>20251211|Житомир|HISTORICAL_BACKCAST|v2.1-shrink</t>
  </si>
  <si>
    <t>20251212|Житомир|HISTORICAL_BACKCAST|v2.1-shrink</t>
  </si>
  <si>
    <t>20251213|Житомир|HISTORICAL_BACKCAST|v2.1-shrink</t>
  </si>
  <si>
    <t>20251214|Житомир|HISTORICAL_BACKCAST|v2.1-shrink</t>
  </si>
  <si>
    <t>20251215|Житомир|HISTORICAL_BACKCAST|v2.1-shrink</t>
  </si>
  <si>
    <t>20251216|Житомир|HISTORICAL_BACKCAST|v2.1-shrink</t>
  </si>
  <si>
    <t>20251217|Житомир|HISTORICAL_BACKCAST|v2.1-shrink</t>
  </si>
  <si>
    <t>20251218|Житомир|HISTORICAL_BACKCAST|v2.1-shrink</t>
  </si>
  <si>
    <t>20251219|Житомир|HISTORICAL_BACKCAST|v2.1-shrink</t>
  </si>
  <si>
    <t>20251220|Житомир|HISTORICAL_BACKCAST|v2.1-shrink</t>
  </si>
  <si>
    <t>20251221|Житомир|HISTORICAL_BACKCAST|v2.1-shrink</t>
  </si>
  <si>
    <t>20251222|Житомир|HISTORICAL_BACKCAST|v2.1-shrink</t>
  </si>
  <si>
    <t>20251223|Житомир|HISTORICAL_BACKCAST|v2.1-shrink</t>
  </si>
  <si>
    <t>20251224|Житомир|HISTORICAL_BACKCAST|v2.1-shrink</t>
  </si>
  <si>
    <t>20251225|Житомир|HISTORICAL_BACKCAST|v2.1-shrink</t>
  </si>
  <si>
    <t>20251226|Житомир|HISTORICAL_BACKCAST|v2.1-shrink</t>
  </si>
  <si>
    <t>20251227|Житомир|HISTORICAL_BACKCAST|v2.1-shrink</t>
  </si>
  <si>
    <t>20251228|Житомир|HISTORICAL_BACKCAST|v2.1-shrink</t>
  </si>
  <si>
    <t>20251229|Житомир|HISTORICAL_BACKCAST|v2.1-shrink</t>
  </si>
  <si>
    <t>20251230|Житомир|HISTORICAL_BACKCAST|v2.1-shrink</t>
  </si>
  <si>
    <t>20251231|Житомир|HISTORICAL_BACKCAST|v2.1-shrink</t>
  </si>
  <si>
    <t>20260101|Житомир|HISTORICAL_BACKCAST|v2.1-shrink</t>
  </si>
  <si>
    <t>20260102|Житомир|HISTORICAL_BACKCAST|v2.1-shrink</t>
  </si>
  <si>
    <t>20260103|Житомир|HISTORICAL_BACKCAST|v2.1-shrink</t>
  </si>
  <si>
    <t>20260104|Житомир|HISTORICAL_BACKCAST|v2.1-shrink</t>
  </si>
  <si>
    <t>20260105|Житомир|HISTORICAL_BACKCAST|v2.1-shrink</t>
  </si>
  <si>
    <t>20260106|Житомир|HISTORICAL_BACKCAST|v2.1-shrink</t>
  </si>
  <si>
    <t>20260107|Житомир|HISTORICAL_BACKCAST|v2.1-shrink</t>
  </si>
  <si>
    <t>20260108|Житомир|HISTORICAL_BACKCAST|v2.1-shrink</t>
  </si>
  <si>
    <t>20260109|Житомир|HISTORICAL_BACKCAST|v2.1-shrink</t>
  </si>
  <si>
    <t>20260110|Житомир|HISTORICAL_BACKCAST|v2.1-shrink</t>
  </si>
  <si>
    <t>20260111|Житомир|HISTORICAL_BACKCAST|v2.1-shrink</t>
  </si>
  <si>
    <t>20260112|Житомир|HISTORICAL_BACKCAST|v2.1-shrink</t>
  </si>
  <si>
    <t>20260113|Житомир|HISTORICAL_BACKCAST|v2.1-shrink</t>
  </si>
  <si>
    <t>20260114|Житомир|HISTORICAL_BACKCAST|v2.1-shrink</t>
  </si>
  <si>
    <t>20260115|Житомир|HISTORICAL_BACKCAST|v2.1-shrink</t>
  </si>
  <si>
    <t>20260116|Житомир|HISTORICAL_BACKCAST|v2.1-shrink</t>
  </si>
  <si>
    <t>20260117|Житомир|HISTORICAL_BACKCAST|v2.1-shrink</t>
  </si>
  <si>
    <t>20260118|Житомир|HISTORICAL_BACKCAST|v2.1-shrink</t>
  </si>
  <si>
    <t>20260119|Житомир|HISTORICAL_BACKCAST|v2.1-shrink</t>
  </si>
  <si>
    <t>20260120|Житомир|HISTORICAL_BACKCAST|v2.1-shrink</t>
  </si>
  <si>
    <t>20260121|Житомир|HISTORICAL_BACKCAST|v2.1-shrink</t>
  </si>
  <si>
    <t>20260122|Житомир|HISTORICAL_BACKCAST|v2.1-shrink</t>
  </si>
  <si>
    <t>20260123|Житомир|HISTORICAL_BACKCAST|v2.1-shrink</t>
  </si>
  <si>
    <t>20260124|Житомир|HISTORICAL_BACKCAST|v2.1-shrink</t>
  </si>
  <si>
    <t>20260125|Житомир|HISTORICAL_BACKCAST|v2.1-shrink</t>
  </si>
  <si>
    <t>20260126|Житомир|HISTORICAL_BACKCAST|v2.1-shrink</t>
  </si>
  <si>
    <t>20260127|Житомир|HISTORICAL_BACKCAST|v2.1-shrink</t>
  </si>
  <si>
    <t>20260128|Житомир|HISTORICAL_BACKCAST|v2.1-shrink</t>
  </si>
  <si>
    <t>20260129|Житомир|HISTORICAL_BACKCAST|v2.1-shrink</t>
  </si>
  <si>
    <t>20260130|Житомир|HISTORICAL_BACKCAST|v2.1-shrink</t>
  </si>
  <si>
    <t>20260131|Житомир|HISTORICAL_BACKCAST|v2.1-shrink</t>
  </si>
  <si>
    <t>20260201|Житомир|HISTORICAL_BACKCAST|v2.1-shrink</t>
  </si>
  <si>
    <t>20260202|Житомир|HISTORICAL_BACKCAST|v2.1-shrink</t>
  </si>
  <si>
    <t>20260203|Житомир|HISTORICAL_BACKCAST|v2.1-shrink</t>
  </si>
  <si>
    <t>20260204|Житомир|HISTORICAL_BACKCAST|v2.1-shrink</t>
  </si>
  <si>
    <t>20260205|Житомир|HISTORICAL_BACKCAST|v2.1-shrink</t>
  </si>
  <si>
    <t>20260206|Житомир|HISTORICAL_BACKCAST|v2.1-shrink</t>
  </si>
  <si>
    <t>20260207|Житомир|HISTORICAL_BACKCAST|v2.1-shrink</t>
  </si>
  <si>
    <t>20260208|Житомир|HISTORICAL_BACKCAST|v2.1-shrink</t>
  </si>
  <si>
    <t>20260209|Житомир|HISTORICAL_BACKCAST|v2.1-shrink</t>
  </si>
  <si>
    <t>20260210|Житомир|HISTORICAL_BACKCAST|v2.1-shrink</t>
  </si>
  <si>
    <t>20260211|Житомир|HISTORICAL_BACKCAST|v2.1-shrink</t>
  </si>
  <si>
    <t>20260212|Житомир|HISTORICAL_BACKCAST|v2.1-shrink</t>
  </si>
  <si>
    <t>20260213|Житомир|HISTORICAL_BACKCAST|v2.1-shrink</t>
  </si>
  <si>
    <t>20260214|Житомир|HISTORICAL_BACKCAST|v2.1-shrink</t>
  </si>
  <si>
    <t>20260215|Житомир|HISTORICAL_BACKCAST|v2.1-shrink</t>
  </si>
  <si>
    <t>20260216|Житомир|HISTORICAL_BACKCAST|v2.1-shrink</t>
  </si>
  <si>
    <t>20260217|Житомир|HISTORICAL_BACKCAST|v2.1-shrink</t>
  </si>
  <si>
    <t>20260218|Житомир|HISTORICAL_BACKCAST|v2.1-shrink</t>
  </si>
  <si>
    <t>20260219|Житомир|HISTORICAL_BACKCAST|v2.1-shrink</t>
  </si>
  <si>
    <t>20260220|Житомир|HISTORICAL_BACKCAST|v2.1-shrink</t>
  </si>
  <si>
    <t>20260221|Житомир|HISTORICAL_BACKCAST|v2.1-shrink</t>
  </si>
  <si>
    <t>20260222|Житомир|HISTORICAL_BACKCAST|v2.1-shrink</t>
  </si>
  <si>
    <t>20260223|Житомир|HISTORICAL_BACKCAST|v2.1-shrink</t>
  </si>
  <si>
    <t>20260224|Житомир|HISTORICAL_BACKCAST|v2.1-shrink</t>
  </si>
  <si>
    <t>20260225|Житомир|HISTORICAL_BACKCAST|v2.1-shrink</t>
  </si>
  <si>
    <t>20260226|Житомир|HISTORICAL_BACKCAST|v2.1-shrink</t>
  </si>
  <si>
    <t>20260227|Житомир|HISTORICAL_BACKCAST|v2.1-shrink</t>
  </si>
  <si>
    <t>20260228|Житомир|HISTORICAL_BACKCAST|v2.1-shrink</t>
  </si>
  <si>
    <t>20260301|Житомир|HISTORICAL_BACKCAST|v2.1-shrink</t>
  </si>
  <si>
    <t>20260302|Житомир|HISTORICAL_BACKCAST|v2.1-shrink</t>
  </si>
  <si>
    <t>20260303|Житомир|HISTORICAL_BACKCAST|v2.1-shrink</t>
  </si>
  <si>
    <t>20260304|Житомир|HISTORICAL_BACKCAST|v2.1-shrink</t>
  </si>
  <si>
    <t>20260305|Житомир|HISTORICAL_BACKCAST|v2.1-shrink</t>
  </si>
  <si>
    <t>20260306|Житомир|HISTORICAL_BACKCAST|v2.1-shrink</t>
  </si>
  <si>
    <t>20260307|Житомир|HISTORICAL_BACKCAST|v2.1-shrink</t>
  </si>
  <si>
    <t>20260308|Житомир|HISTORICAL_BACKCAST|v2.1-shrink</t>
  </si>
  <si>
    <t>20260309|Житомир|HISTORICAL_BACKCAST|v2.1-shrink</t>
  </si>
  <si>
    <t>20260310|Житомир|HISTORICAL_BACKCAST|v2.1-shrink</t>
  </si>
  <si>
    <t>20260311|Житомир|HISTORICAL_BACKCAST|v2.1-shrink</t>
  </si>
  <si>
    <t>20260312|Житомир|HISTORICAL_BACKCAST|v2.1-shrink</t>
  </si>
  <si>
    <t>20260313|Житомир|HISTORICAL_BACKCAST|v2.1-shrink</t>
  </si>
  <si>
    <t>20260314|Житомир|HISTORICAL_BACKCAST|v2.1-shrink</t>
  </si>
  <si>
    <t>20260315|Житомир|HISTORICAL_BACKCAST|v2.1-shrink</t>
  </si>
  <si>
    <t>20260316|Житомир|HISTORICAL_BACKCAST|v2.1-shrink</t>
  </si>
  <si>
    <t>20260317|Житомир|HISTORICAL_BACKCAST|v2.1-shrink</t>
  </si>
  <si>
    <t>20260318|Житомир|HISTORICAL_BACKCAST|v2.1-shrink</t>
  </si>
  <si>
    <t>20260319|Житомир|HISTORICAL_BACKCAST|v2.1-shrink</t>
  </si>
  <si>
    <t>20260320|Житомир|HISTORICAL_BACKCAST|v2.1-shrink</t>
  </si>
  <si>
    <t>20260321|Житомир|HISTORICAL_BACKCAST|v2.1-shrink</t>
  </si>
  <si>
    <t>20260322|Житомир|HISTORICAL_BACKCAST|v2.1-shrink</t>
  </si>
  <si>
    <t>20260323|Житомир|HISTORICAL_BACKCAST|v2.1-shrink</t>
  </si>
  <si>
    <t>20260324|Житомир|HISTORICAL_BACKCAST|v2.1-shrink</t>
  </si>
  <si>
    <t>20260325|Житомир|HISTORICAL_BACKCAST|v2.1-shrink</t>
  </si>
  <si>
    <t>20260326|Житомир|HISTORICAL_BACKCAST|v2.1-shrink</t>
  </si>
  <si>
    <t>20260327|Житомир|HISTORICAL_BACKCAST|v2.1-shrink</t>
  </si>
  <si>
    <t>20260328|Житомир|HISTORICAL_BACKCAST|v2.1-shrink</t>
  </si>
  <si>
    <t>20260329|Житомир|HISTORICAL_BACKCAST|v2.1-shrink</t>
  </si>
  <si>
    <t>20260330|Житомир|HISTORICAL_BACKCAST|v2.1-shrink</t>
  </si>
  <si>
    <t>20260331|Житомир|HISTORICAL_BACKCAST|v2.1-shrink</t>
  </si>
  <si>
    <t>20260401|Житомир|HISTORICAL_BACKCAST|v2.1-shrink</t>
  </si>
  <si>
    <t>20260402|Житомир|HISTORICAL_BACKCAST|v2.1-shrink</t>
  </si>
  <si>
    <t>20260403|Житомир|HISTORICAL_BACKCAST|v2.1-shrink</t>
  </si>
  <si>
    <t>20260404|Житомир|HISTORICAL_BACKCAST|v2.1-shrink</t>
  </si>
  <si>
    <t>20260405|Житомир|HISTORICAL_BACKCAST|v2.1-shrink</t>
  </si>
  <si>
    <t>20260406|Житомир|HISTORICAL_BACKCAST|v2.1-shrink</t>
  </si>
  <si>
    <t>20260407|Житомир|HISTORICAL_BACKCAST|v2.1-shrink</t>
  </si>
  <si>
    <t>20260408|Житомир|HISTORICAL_BACKCAST|v2.1-shrink</t>
  </si>
  <si>
    <t>20260409|Житомир|HISTORICAL_BACKCAST|v2.1-shrink</t>
  </si>
  <si>
    <t>20260410|Житомир|HISTORICAL_BACKCAST|v2.1-shrink</t>
  </si>
  <si>
    <t>20260411|Житомир|HISTORICAL_BACKCAST|v2.1-shrink</t>
  </si>
  <si>
    <t>20260412|Житомир|HISTORICAL_BACKCAST|v2.1-shrink</t>
  </si>
  <si>
    <t>20260413|Житомир|HISTORICAL_BACKCAST|v2.1-shrink</t>
  </si>
  <si>
    <t>20260414|Житомир|HISTORICAL_BACKCAST|v2.1-shrink</t>
  </si>
  <si>
    <t>20260415|Житомир|HISTORICAL_BACKCAST|v2.1-shrink</t>
  </si>
  <si>
    <t>20260416|Житомир|HISTORICAL_BACKCAST|v2.1-shrink</t>
  </si>
  <si>
    <t>20260417|Житомир|HISTORICAL_BACKCAST|v2.1-shrink</t>
  </si>
  <si>
    <t>20260418|Житомир|HISTORICAL_BACKCAST|v2.1-shrink</t>
  </si>
  <si>
    <t>20260419|Житомир|HISTORICAL_BACKCAST|v2.1-shrink</t>
  </si>
  <si>
    <t>20260420|Житомир|HISTORICAL_BACKCAST|v2.1-shrink</t>
  </si>
  <si>
    <t>20260421|Житомир|HISTORICAL_BACKCAST|v2.1-shrink</t>
  </si>
  <si>
    <t>20260422|Житомир|HISTORICAL_BACKCAST|v2.1-shrink</t>
  </si>
  <si>
    <t>20260423|Житомир|HISTORICAL_BACKCAST|v2.1-shrink</t>
  </si>
  <si>
    <t>20260424|Житомир|HISTORICAL_BACKCAST|v2.1-shrink</t>
  </si>
  <si>
    <t>20260425|Житомир|HISTORICAL_BACKCAST|v2.1-shrink</t>
  </si>
  <si>
    <t>20260426|Житомир|HISTORICAL_BACKCAST|v2.1-shrink</t>
  </si>
  <si>
    <t>20260427|Житомир|HISTORICAL_BACKCAST|v2.1-shrink</t>
  </si>
  <si>
    <t>20260428|Житомир|HISTORICAL_BACKCAST|v2.1-shrink</t>
  </si>
  <si>
    <t>20260429|Житомир|HISTORICAL_BACKCAST|v2.1-shrink</t>
  </si>
  <si>
    <t>20260430|Житомир|HISTORICAL_BACKCAST|v2.1-shrink</t>
  </si>
  <si>
    <t>20260501|Житомир|HISTORICAL_BACKCAST|v2.1-shrink</t>
  </si>
  <si>
    <t>20260502|Житомир|HISTORICAL_BACKCAST|v2.1-shrink</t>
  </si>
  <si>
    <t>20260503|Житомир|HISTORICAL_BACKCAST|v2.1-shrink</t>
  </si>
  <si>
    <t>20260504|Житомир|HISTORICAL_BACKCAST|v2.1-shrink</t>
  </si>
  <si>
    <t>20260505|Житомир|HISTORICAL_BACKCAST|v2.1-shrink</t>
  </si>
  <si>
    <t>20260506|Житомир|HISTORICAL_BACKCAST|v2.1-shrink</t>
  </si>
  <si>
    <t>20260507|Житомир|HISTORICAL_BACKCAST|v2.1-shrink</t>
  </si>
  <si>
    <t>20260508|Житомир|HISTORICAL_BACKCAST|v2.1-shrink</t>
  </si>
  <si>
    <t>20260509|Житомир|HISTORICAL_BACKCAST|v2.1-shrink</t>
  </si>
  <si>
    <t>20260510|Житомир|HISTORICAL_BACKCAST|v2.1-shrink</t>
  </si>
  <si>
    <t>20260511|Житомир|HISTORICAL_BACKCAST|v2.1-shrink</t>
  </si>
  <si>
    <t>20260512|Житомир|HISTORICAL_BACKCAST|v2.1-shrink</t>
  </si>
  <si>
    <t>20260513|Житомир|HISTORICAL_BACKCAST|v2.1-shrink</t>
  </si>
  <si>
    <t>20260514|Житомир|HISTORICAL_BACKCAST|v2.1-shrink</t>
  </si>
  <si>
    <t>20260515|Житомир|HISTORICAL_BACKCAST|v2.1-shrink</t>
  </si>
  <si>
    <t>20260516|Житомир|HISTORICAL_BACKCAST|v2.1-shrink</t>
  </si>
  <si>
    <t>20260517|Житомир|HISTORICAL_BACKCAST|v2.1-shrink</t>
  </si>
  <si>
    <t>20260518|Житомир|HISTORICAL_BACKCAST|v2.1-shrink</t>
  </si>
  <si>
    <t>20260519|Житомир|HISTORICAL_BACKCAST|v2.1-shrink</t>
  </si>
  <si>
    <t>20260520|Житомир|HISTORICAL_BACKCAST|v2.1-shrink</t>
  </si>
  <si>
    <t>20260521|Житомир|HISTORICAL_BACKCAST|v2.1-shrink</t>
  </si>
  <si>
    <t>20260522|Житомир|HISTORICAL_BACKCAST|v2.1-shrink</t>
  </si>
  <si>
    <t>20260523|Житомир|HISTORICAL_BACKCAST|v2.1-shrink</t>
  </si>
  <si>
    <t>20260524|Житомир|HISTORICAL_BACKCAST|v2.1-shrink</t>
  </si>
  <si>
    <t>20260525|Житомир|HISTORICAL_BACKCAST|v2.1-shrink</t>
  </si>
  <si>
    <t>20260526|Житомир|HISTORICAL_BACKCAST|v2.1-shrink</t>
  </si>
  <si>
    <t>20260527|Житомир|HISTORICAL_BACKCAST|v2.1-shrink</t>
  </si>
  <si>
    <t>20260528|Житомир|HISTORICAL_BACKCAST|v2.1-shrink</t>
  </si>
  <si>
    <t>20260529|Житомир|HISTORICAL_BACKCAST|v2.1-shrink</t>
  </si>
  <si>
    <t>20260530|Житомир|HISTORICAL_BACKCAST|v2.1-shrink</t>
  </si>
  <si>
    <t>20260531|Житомир|HISTORICAL_BACKCAST|v2.1-shrink</t>
  </si>
  <si>
    <t>20260601|Житомир|HISTORICAL_BACKCAST|v2.1-shrink</t>
  </si>
  <si>
    <t>20260602|Житомир|HISTORICAL_BACKCAST|v2.1-shrink</t>
  </si>
  <si>
    <t>20260603|Житомир|HISTORICAL_BACKCAST|v2.1-shrink</t>
  </si>
  <si>
    <t>20260604|Житомир|HISTORICAL_BACKCAST|v2.1-shrink</t>
  </si>
  <si>
    <t>20260605|Житомир|HISTORICAL_BACKCAST|v2.1-shrink</t>
  </si>
  <si>
    <t>20260606|Житомир|HISTORICAL_BACKCAST|v2.1-shrink</t>
  </si>
  <si>
    <t>20260607|Житомир|HISTORICAL_BACKCAST|v2.1-shrink</t>
  </si>
  <si>
    <t>20260608|Житомир|HISTORICAL_BACKCAST|v2.1-shrink</t>
  </si>
  <si>
    <t>20260609|Житомир|HISTORICAL_BACKCAST|v2.1-shrink</t>
  </si>
  <si>
    <t>20260610|Житомир|HISTORICAL_BACKCAST|v2.1-shrink</t>
  </si>
  <si>
    <t>20260611|Житомир|HISTORICAL_BACKCAST|v2.1-shrink</t>
  </si>
  <si>
    <t>20260612|Житомир|HISTORICAL_BACKCAST|v2.1-shrink</t>
  </si>
  <si>
    <t>20260613|Житомир|HISTORICAL_BACKCAST|v2.1-shrink</t>
  </si>
  <si>
    <t>20260614|Житомир|HISTORICAL_BACKCAST|v2.1-shrink</t>
  </si>
  <si>
    <t>20260615|Житомир|HISTORICAL_BACKCAST|v2.1-shrink</t>
  </si>
  <si>
    <t>20260616|Житомир|HISTORICAL_BACKCAST|v2.1-shrink</t>
  </si>
  <si>
    <t>20260617|Житомир|HISTORICAL_BACKCAST|v2.1-shrink</t>
  </si>
  <si>
    <t>20260618|Житомир|HISTORICAL_BACKCAST|v2.1-shrink</t>
  </si>
  <si>
    <t>20260619|Житомир|HISTORICAL_BACKCAST|v2.1-shrink</t>
  </si>
  <si>
    <t>20260620|Житомир|HISTORICAL_BACKCAST|v2.1-shrink</t>
  </si>
  <si>
    <t>20260621|Житомир|HISTORICAL_BACKCAST|v2.1-shrink</t>
  </si>
  <si>
    <t>20260622|Житомир|HISTORICAL_BACKCAST|v2.1-shrink</t>
  </si>
  <si>
    <t>20260623|Житомир|HISTORICAL_BACKCAST|v2.1-shrink</t>
  </si>
  <si>
    <t>20260624|Житомир|HISTORICAL_BACKCAST|v2.1-shrink</t>
  </si>
  <si>
    <t>20260625|Житомир|HISTORICAL_BACKCAST|v2.1-shrink</t>
  </si>
  <si>
    <t>20260626|Житомир|HISTORICAL_BACKCAST|v2.1-shrink</t>
  </si>
  <si>
    <t>20260627|Житомир|HISTORICAL_BACKCAST|v2.1-shrink</t>
  </si>
  <si>
    <t>20260628|Житомир|HISTORICAL_BACKCAST|v2.1-shrink</t>
  </si>
  <si>
    <t>20260629|Житомир|HISTORICAL_BACKCAST|v2.1-shrink</t>
  </si>
  <si>
    <t>20260630|Житомир|HISTORICAL_BACKCAST|v2.1-shrink</t>
  </si>
  <si>
    <t>20260701|Житомир|HISTORICAL_BACKCAST|v2.1-shrink</t>
  </si>
  <si>
    <t>20260702|Житомир|HISTORICAL_BACKCAST|v2.1-shrink</t>
  </si>
  <si>
    <t>20260703|Житомир|HISTORICAL_BACKCAST|v2.1-shrink</t>
  </si>
  <si>
    <t>20260704|Житомир|HISTORICAL_BACKCAST|v2.1-shrink</t>
  </si>
  <si>
    <t>20260705|Житомир|HISTORICAL_BACKCAST|v2.1-shrink</t>
  </si>
  <si>
    <t>20260706|Житомир|HISTORICAL_BACKCAST|v2.1-shrink</t>
  </si>
  <si>
    <t>20260707|Житомир|HISTORICAL_BACKCAST|v2.1-shrink</t>
  </si>
  <si>
    <t>20260708|Житомир|HISTORICAL_BACKCAST|v2.1-shrink</t>
  </si>
  <si>
    <t>20260709|Житомир|HISTORICAL_BACKCAST|v2.1-shrink</t>
  </si>
  <si>
    <t>20260710|Житомир|HISTORICAL_BACKCAST|v2.1-shrink</t>
  </si>
  <si>
    <t>20260711|Житомир|HISTORICAL_BACKCAST|v2.1-shrink</t>
  </si>
  <si>
    <t>20260712|Житомир|HISTORICAL_BACKCAST|v2.1-shrink</t>
  </si>
  <si>
    <t>20260713|Житомир|HISTORICAL_BACKCAST|v2.1-shrink</t>
  </si>
  <si>
    <t>20260714|Житомир|HISTORICAL_BACKCAST|v2.1-shrink</t>
  </si>
  <si>
    <t>20260715|Житомир|HISTORICAL_BACKCAST|v2.1-shrink</t>
  </si>
  <si>
    <t>20260716|Житомир|HISTORICAL_BACKCAST|v2.1-shrink</t>
  </si>
  <si>
    <t>20260717|Житомир|HISTORICAL_BACKCAST|v2.1-shrink</t>
  </si>
  <si>
    <t>20260718|Житомир|HISTORICAL_BACKCAST|v2.1-shrink</t>
  </si>
  <si>
    <t>20260719|Житомир|HISTORICAL_BACKCAST|v2.1-shrink</t>
  </si>
  <si>
    <t>20260720|Житомир|HISTORICAL_BACKCAST|v2.1-shrink</t>
  </si>
  <si>
    <t>20260721|Житомир|HISTORICAL_BACKCAST|v2.1-shrink</t>
  </si>
  <si>
    <t>20260722|Житомир|HISTORICAL_BACKCAST|v2.1-shrink</t>
  </si>
  <si>
    <t>20260723|Житомир|HISTORICAL_BACKCAST|v2.1-shrink</t>
  </si>
  <si>
    <t>20260724|Житомир|HISTORICAL_BACKCAST|v2.1-shrink</t>
  </si>
  <si>
    <t>20260725|Житомир|HISTORICAL_BACKCAST|v2.1-shrink</t>
  </si>
  <si>
    <t>20260726|Житомир|HISTORICAL_BACKCAST|v2.1-shrink</t>
  </si>
  <si>
    <t>20260727|Житомир|HISTORICAL_BACKCAST|v2.1-shrink</t>
  </si>
  <si>
    <t>20260728|Житомир|HISTORICAL_BACKCAST|v2.1-shrink</t>
  </si>
  <si>
    <t>20260729|Житомир|HISTORICAL_BACKCAST|v2.1-shrink</t>
  </si>
  <si>
    <t>20260730|Житомир|HISTORICAL_BACKCAST|v2.1-shrink</t>
  </si>
  <si>
    <t>20260731|Житомир|HISTORICAL_BACKCAST|v2.1-shrink</t>
  </si>
  <si>
    <t>20260801|Житомир|HISTORICAL_BACKCAST|v2.1-shrink</t>
  </si>
  <si>
    <t>20260802|Житомир|HISTORICAL_BACKCAST|v2.1-shrink</t>
  </si>
  <si>
    <t>20260803|Житомир|HISTORICAL_BACKCAST|v2.1-shrink</t>
  </si>
  <si>
    <t>20260804|Житомир|HISTORICAL_BACKCAST|v2.1-shrink</t>
  </si>
  <si>
    <t>20260805|Житомир|HISTORICAL_BACKCAST|v2.1-shrink</t>
  </si>
  <si>
    <t>20260806|Житомир|HISTORICAL_BACKCAST|v2.1-shrink</t>
  </si>
  <si>
    <t>20260807|Житомир|HISTORICAL_BACKCAST|v2.1-shrink</t>
  </si>
  <si>
    <t>20260808|Житомир|HISTORICAL_BACKCAST|v2.1-shrink</t>
  </si>
  <si>
    <t>20260809|Житомир|HISTORICAL_BACKCAST|v2.1-shrink</t>
  </si>
  <si>
    <t>20260810|Житомир|HISTORICAL_BACKCAST|v2.1-shrink</t>
  </si>
  <si>
    <t>20260811|Житомир|HISTORICAL_BACKCAST|v2.1-shrink</t>
  </si>
  <si>
    <t>20260812|Житомир|HISTORICAL_BACKCAST|v2.1-shrink</t>
  </si>
  <si>
    <t>20260813|Житомир|HISTORICAL_BACKCAST|v2.1-shrink</t>
  </si>
  <si>
    <t>20260814|Житомир|HISTORICAL_BACKCAST|v2.1-shrink</t>
  </si>
  <si>
    <t>20260815|Житомир|HISTORICAL_BACKCAST|v2.1-shrink</t>
  </si>
  <si>
    <t>20260816|Житомир|HISTORICAL_BACKCAST|v2.1-shrink</t>
  </si>
  <si>
    <t>20260817|Житомир|HISTORICAL_BACKCAST|v2.1-shrink</t>
  </si>
  <si>
    <t>20260818|Житомир|HISTORICAL_BACKCAST|v2.1-shrink</t>
  </si>
  <si>
    <t>20260819|Житомир|HISTORICAL_BACKCAST|v2.1-shrink</t>
  </si>
  <si>
    <t>20260820|Житомир|HISTORICAL_BACKCAST|v2.1-shrink</t>
  </si>
  <si>
    <t>20260821|Житомир|HISTORICAL_BACKCAST|v2.1-shrink</t>
  </si>
  <si>
    <t>20260822|Житомир|HISTORICAL_BACKCAST|v2.1-shrink</t>
  </si>
  <si>
    <t>20260823|Житомир|HISTORICAL_BACKCAST|v2.1-shrink</t>
  </si>
  <si>
    <t>20260824|Житомир|HISTORICAL_BACKCAST|v2.1-shrink</t>
  </si>
  <si>
    <t>20260825|Житомир|HISTORICAL_BACKCAST|v2.1-shrink</t>
  </si>
  <si>
    <t>20260826|Житомир|HISTORICAL_BACKCAST|v2.1-shrink</t>
  </si>
  <si>
    <t>20260827|Житомир|HISTORICAL_BACKCAST|v2.1-shrink</t>
  </si>
  <si>
    <t>20260828|Житомир|HISTORICAL_BACKCAST|v2.1-shrink</t>
  </si>
  <si>
    <t>20260829|Житомир|HISTORICAL_BACKCAST|v2.1-shrink</t>
  </si>
  <si>
    <t>20260830|Житомир|HISTORICAL_BACKCAST|v2.1-shrink</t>
  </si>
  <si>
    <t>20260831|Житомир|HISTORICAL_BACKCAST|v2.1-shrink</t>
  </si>
  <si>
    <t>20260901|Житомир|HISTORICAL_BACKCAST|v2.1-shrink</t>
  </si>
  <si>
    <t>20260902|Житомир|HISTORICAL_BACKCAST|v2.1-shrink</t>
  </si>
  <si>
    <t>20260903|Житомир|HISTORICAL_BACKCAST|v2.1-shrink</t>
  </si>
  <si>
    <t>20260904|Житомир|HISTORICAL_BACKCAST|v2.1-shrink</t>
  </si>
  <si>
    <t>20260905|Житомир|HISTORICAL_BACKCAST|v2.1-shrink</t>
  </si>
  <si>
    <t>20260906|Житомир|HISTORICAL_BACKCAST|v2.1-shrink</t>
  </si>
  <si>
    <t>20260907|Житомир|HISTORICAL_BACKCAST|v2.1-shrink</t>
  </si>
  <si>
    <t>20260908|Житомир|HISTORICAL_BACKCAST|v2.1-shrink</t>
  </si>
  <si>
    <t>20260909|Житомир|HISTORICAL_BACKCAST|v2.1-shrink</t>
  </si>
  <si>
    <t>20260910|Житомир|HISTORICAL_BACKCAST|v2.1-shrink</t>
  </si>
  <si>
    <t>20260911|Житомир|HISTORICAL_BACKCAST|v2.1-shrink</t>
  </si>
  <si>
    <t>20260912|Житомир|HISTORICAL_BACKCAST|v2.1-shrink</t>
  </si>
  <si>
    <t>20260913|Житомир|HISTORICAL_BACKCAST|v2.1-shrink</t>
  </si>
  <si>
    <t>20260914|Житомир|HISTORICAL_BACKCAST|v2.1-shrink</t>
  </si>
  <si>
    <t>20260915|Житомир|HISTORICAL_BACKCAST|v2.1-shrink</t>
  </si>
  <si>
    <t>20260916|Житомир|HISTORICAL_BACKCAST|v2.1-shrink</t>
  </si>
  <si>
    <t>20260917|Житомир|HISTORICAL_BACKCAST|v2.1-shrink</t>
  </si>
  <si>
    <t>20260918|Житомир|HISTORICAL_BACKCAST|v2.1-shrink</t>
  </si>
  <si>
    <t>20260919|Житомир|HISTORICAL_BACKCAST|v2.1-shrink</t>
  </si>
  <si>
    <t>20260920|Житомир|HISTORICAL_BACKCAST|v2.1-shrink</t>
  </si>
  <si>
    <t>20260921|Житомир|HISTORICAL_BACKCAST|v2.1-shrink</t>
  </si>
  <si>
    <t>20260922|Житомир|HISTORICAL_BACKCAST|v2.1-shrink</t>
  </si>
  <si>
    <t>20260923|Житомир|HISTORICAL_BACKCAST|v2.1-shrink</t>
  </si>
  <si>
    <t>20260924|Житомир|HISTORICAL_BACKCAST|v2.1-shrink</t>
  </si>
  <si>
    <t>20260925|Житомир|HISTORICAL_BACKCAST|v2.1-shrink</t>
  </si>
  <si>
    <t>20260926|Житомир|HISTORICAL_BACKCAST|v2.1-shrink</t>
  </si>
  <si>
    <t>Historical backcast Херсон: 365D RETRO_SYSTEMATIC coverage; operational factors не реконструювались; warm-up враховує підтверджені два балістичні удари по Херсону 01.11.2024.</t>
  </si>
  <si>
    <t>20250927|Херсон|HISTORICAL_BACKCAST|v2.1-shrink</t>
  </si>
  <si>
    <t>20250928|Херсон|HISTORICAL_BACKCAST|v2.1-shrink</t>
  </si>
  <si>
    <t>20250929|Херсон|HISTORICAL_BACKCAST|v2.1-shrink</t>
  </si>
  <si>
    <t>20250930|Херсон|HISTORICAL_BACKCAST|v2.1-shrink</t>
  </si>
  <si>
    <t>20251001|Херсон|HISTORICAL_BACKCAST|v2.1-shrink</t>
  </si>
  <si>
    <t>20251002|Херсон|HISTORICAL_BACKCAST|v2.1-shrink</t>
  </si>
  <si>
    <t>20251003|Херсон|HISTORICAL_BACKCAST|v2.1-shrink</t>
  </si>
  <si>
    <t>20251004|Херсон|HISTORICAL_BACKCAST|v2.1-shrink</t>
  </si>
  <si>
    <t>20251005|Херсон|HISTORICAL_BACKCAST|v2.1-shrink</t>
  </si>
  <si>
    <t>20251006|Херсон|HISTORICAL_BACKCAST|v2.1-shrink</t>
  </si>
  <si>
    <t>20251007|Херсон|HISTORICAL_BACKCAST|v2.1-shrink</t>
  </si>
  <si>
    <t>20251008|Херсон|HISTORICAL_BACKCAST|v2.1-shrink</t>
  </si>
  <si>
    <t>20251009|Херсон|HISTORICAL_BACKCAST|v2.1-shrink</t>
  </si>
  <si>
    <t>20251010|Херсон|HISTORICAL_BACKCAST|v2.1-shrink</t>
  </si>
  <si>
    <t>20251011|Херсон|HISTORICAL_BACKCAST|v2.1-shrink</t>
  </si>
  <si>
    <t>20251012|Херсон|HISTORICAL_BACKCAST|v2.1-shrink</t>
  </si>
  <si>
    <t>20251013|Херсон|HISTORICAL_BACKCAST|v2.1-shrink</t>
  </si>
  <si>
    <t>20251014|Херсон|HISTORICAL_BACKCAST|v2.1-shrink</t>
  </si>
  <si>
    <t>20251015|Херсон|HISTORICAL_BACKCAST|v2.1-shrink</t>
  </si>
  <si>
    <t>20251016|Херсон|HISTORICAL_BACKCAST|v2.1-shrink</t>
  </si>
  <si>
    <t>20251017|Херсон|HISTORICAL_BACKCAST|v2.1-shrink</t>
  </si>
  <si>
    <t>20251018|Херсон|HISTORICAL_BACKCAST|v2.1-shrink</t>
  </si>
  <si>
    <t>20251019|Херсон|HISTORICAL_BACKCAST|v2.1-shrink</t>
  </si>
  <si>
    <t>20251020|Херсон|HISTORICAL_BACKCAST|v2.1-shrink</t>
  </si>
  <si>
    <t>20251021|Херсон|HISTORICAL_BACKCAST|v2.1-shrink</t>
  </si>
  <si>
    <t>20251022|Херсон|HISTORICAL_BACKCAST|v2.1-shrink</t>
  </si>
  <si>
    <t>20251023|Херсон|HISTORICAL_BACKCAST|v2.1-shrink</t>
  </si>
  <si>
    <t>20251024|Херсон|HISTORICAL_BACKCAST|v2.1-shrink</t>
  </si>
  <si>
    <t>20251025|Херсон|HISTORICAL_BACKCAST|v2.1-shrink</t>
  </si>
  <si>
    <t>20251026|Херсон|HISTORICAL_BACKCAST|v2.1-shrink</t>
  </si>
  <si>
    <t>20251027|Херсон|HISTORICAL_BACKCAST|v2.1-shrink</t>
  </si>
  <si>
    <t>20251028|Херсон|HISTORICAL_BACKCAST|v2.1-shrink</t>
  </si>
  <si>
    <t>20251029|Херсон|HISTORICAL_BACKCAST|v2.1-shrink</t>
  </si>
  <si>
    <t>20251030|Херсон|HISTORICAL_BACKCAST|v2.1-shrink</t>
  </si>
  <si>
    <t>20251031|Херсон|HISTORICAL_BACKCAST|v2.1-shrink</t>
  </si>
  <si>
    <t>20251101|Херсон|HISTORICAL_BACKCAST|v2.1-shrink</t>
  </si>
  <si>
    <t>20251102|Херсон|HISTORICAL_BACKCAST|v2.1-shrink</t>
  </si>
  <si>
    <t>20251103|Херсон|HISTORICAL_BACKCAST|v2.1-shrink</t>
  </si>
  <si>
    <t>20251104|Херсон|HISTORICAL_BACKCAST|v2.1-shrink</t>
  </si>
  <si>
    <t>20251105|Херсон|HISTORICAL_BACKCAST|v2.1-shrink</t>
  </si>
  <si>
    <t>20251106|Херсон|HISTORICAL_BACKCAST|v2.1-shrink</t>
  </si>
  <si>
    <t>20251107|Херсон|HISTORICAL_BACKCAST|v2.1-shrink</t>
  </si>
  <si>
    <t>20251108|Херсон|HISTORICAL_BACKCAST|v2.1-shrink</t>
  </si>
  <si>
    <t>20251109|Херсон|HISTORICAL_BACKCAST|v2.1-shrink</t>
  </si>
  <si>
    <t>20251110|Херсон|HISTORICAL_BACKCAST|v2.1-shrink</t>
  </si>
  <si>
    <t>20251111|Херсон|HISTORICAL_BACKCAST|v2.1-shrink</t>
  </si>
  <si>
    <t>20251112|Херсон|HISTORICAL_BACKCAST|v2.1-shrink</t>
  </si>
  <si>
    <t>20251113|Херсон|HISTORICAL_BACKCAST|v2.1-shrink</t>
  </si>
  <si>
    <t>20251114|Херсон|HISTORICAL_BACKCAST|v2.1-shrink</t>
  </si>
  <si>
    <t>20251115|Херсон|HISTORICAL_BACKCAST|v2.1-shrink</t>
  </si>
  <si>
    <t>20251116|Херсон|HISTORICAL_BACKCAST|v2.1-shrink</t>
  </si>
  <si>
    <t>20251117|Херсон|HISTORICAL_BACKCAST|v2.1-shrink</t>
  </si>
  <si>
    <t>20251118|Херсон|HISTORICAL_BACKCAST|v2.1-shrink</t>
  </si>
  <si>
    <t>20251119|Херсон|HISTORICAL_BACKCAST|v2.1-shrink</t>
  </si>
  <si>
    <t>20251120|Херсон|HISTORICAL_BACKCAST|v2.1-shrink</t>
  </si>
  <si>
    <t>20251121|Херсон|HISTORICAL_BACKCAST|v2.1-shrink</t>
  </si>
  <si>
    <t>20251122|Херсон|HISTORICAL_BACKCAST|v2.1-shrink</t>
  </si>
  <si>
    <t>20251123|Херсон|HISTORICAL_BACKCAST|v2.1-shrink</t>
  </si>
  <si>
    <t>20251124|Херсон|HISTORICAL_BACKCAST|v2.1-shrink</t>
  </si>
  <si>
    <t>20251125|Херсон|HISTORICAL_BACKCAST|v2.1-shrink</t>
  </si>
  <si>
    <t>20251126|Херсон|HISTORICAL_BACKCAST|v2.1-shrink</t>
  </si>
  <si>
    <t>20251127|Херсон|HISTORICAL_BACKCAST|v2.1-shrink</t>
  </si>
  <si>
    <t>20251128|Херсон|HISTORICAL_BACKCAST|v2.1-shrink</t>
  </si>
  <si>
    <t>20251129|Херсон|HISTORICAL_BACKCAST|v2.1-shrink</t>
  </si>
  <si>
    <t>20251130|Херсон|HISTORICAL_BACKCAST|v2.1-shrink</t>
  </si>
  <si>
    <t>20251201|Херсон|HISTORICAL_BACKCAST|v2.1-shrink</t>
  </si>
  <si>
    <t>20251202|Херсон|HISTORICAL_BACKCAST|v2.1-shrink</t>
  </si>
  <si>
    <t>20251203|Херсон|HISTORICAL_BACKCAST|v2.1-shrink</t>
  </si>
  <si>
    <t>20251204|Херсон|HISTORICAL_BACKCAST|v2.1-shrink</t>
  </si>
  <si>
    <t>20251205|Херсон|HISTORICAL_BACKCAST|v2.1-shrink</t>
  </si>
  <si>
    <t>20251206|Херсон|HISTORICAL_BACKCAST|v2.1-shrink</t>
  </si>
  <si>
    <t>20251207|Херсон|HISTORICAL_BACKCAST|v2.1-shrink</t>
  </si>
  <si>
    <t>20251208|Херсон|HISTORICAL_BACKCAST|v2.1-shrink</t>
  </si>
  <si>
    <t>20251209|Херсон|HISTORICAL_BACKCAST|v2.1-shrink</t>
  </si>
  <si>
    <t>20251210|Херсон|HISTORICAL_BACKCAST|v2.1-shrink</t>
  </si>
  <si>
    <t>20251211|Херсон|HISTORICAL_BACKCAST|v2.1-shrink</t>
  </si>
  <si>
    <t>20251212|Херсон|HISTORICAL_BACKCAST|v2.1-shrink</t>
  </si>
  <si>
    <t>20251213|Херсон|HISTORICAL_BACKCAST|v2.1-shrink</t>
  </si>
  <si>
    <t>20251214|Херсон|HISTORICAL_BACKCAST|v2.1-shrink</t>
  </si>
  <si>
    <t>20251215|Херсон|HISTORICAL_BACKCAST|v2.1-shrink</t>
  </si>
  <si>
    <t>20251216|Херсон|HISTORICAL_BACKCAST|v2.1-shrink</t>
  </si>
  <si>
    <t>20251217|Херсон|HISTORICAL_BACKCAST|v2.1-shrink</t>
  </si>
  <si>
    <t>20251218|Херсон|HISTORICAL_BACKCAST|v2.1-shrink</t>
  </si>
  <si>
    <t>20251219|Херсон|HISTORICAL_BACKCAST|v2.1-shrink</t>
  </si>
  <si>
    <t>20251220|Херсон|HISTORICAL_BACKCAST|v2.1-shrink</t>
  </si>
  <si>
    <t>20251221|Херсон|HISTORICAL_BACKCAST|v2.1-shrink</t>
  </si>
  <si>
    <t>20251222|Херсон|HISTORICAL_BACKCAST|v2.1-shrink</t>
  </si>
  <si>
    <t>20251223|Херсон|HISTORICAL_BACKCAST|v2.1-shrink</t>
  </si>
  <si>
    <t>20251224|Херсон|HISTORICAL_BACKCAST|v2.1-shrink</t>
  </si>
  <si>
    <t>20251225|Херсон|HISTORICAL_BACKCAST|v2.1-shrink</t>
  </si>
  <si>
    <t>20251226|Херсон|HISTORICAL_BACKCAST|v2.1-shrink</t>
  </si>
  <si>
    <t>20251227|Херсон|HISTORICAL_BACKCAST|v2.1-shrink</t>
  </si>
  <si>
    <t>20251228|Херсон|HISTORICAL_BACKCAST|v2.1-shrink</t>
  </si>
  <si>
    <t>20251229|Херсон|HISTORICAL_BACKCAST|v2.1-shrink</t>
  </si>
  <si>
    <t>20251230|Херсон|HISTORICAL_BACKCAST|v2.1-shrink</t>
  </si>
  <si>
    <t>20251231|Херсон|HISTORICAL_BACKCAST|v2.1-shrink</t>
  </si>
  <si>
    <t>20260101|Херсон|HISTORICAL_BACKCAST|v2.1-shrink</t>
  </si>
  <si>
    <t>20260102|Херсон|HISTORICAL_BACKCAST|v2.1-shrink</t>
  </si>
  <si>
    <t>20260103|Херсон|HISTORICAL_BACKCAST|v2.1-shrink</t>
  </si>
  <si>
    <t>20260104|Херсон|HISTORICAL_BACKCAST|v2.1-shrink</t>
  </si>
  <si>
    <t>20260105|Херсон|HISTORICAL_BACKCAST|v2.1-shrink</t>
  </si>
  <si>
    <t>20260106|Херсон|HISTORICAL_BACKCAST|v2.1-shrink</t>
  </si>
  <si>
    <t>20260107|Херсон|HISTORICAL_BACKCAST|v2.1-shrink</t>
  </si>
  <si>
    <t>20260108|Херсон|HISTORICAL_BACKCAST|v2.1-shrink</t>
  </si>
  <si>
    <t>20260109|Херсон|HISTORICAL_BACKCAST|v2.1-shrink</t>
  </si>
  <si>
    <t>20260110|Херсон|HISTORICAL_BACKCAST|v2.1-shrink</t>
  </si>
  <si>
    <t>20260111|Херсон|HISTORICAL_BACKCAST|v2.1-shrink</t>
  </si>
  <si>
    <t>20260112|Херсон|HISTORICAL_BACKCAST|v2.1-shrink</t>
  </si>
  <si>
    <t>20260113|Херсон|HISTORICAL_BACKCAST|v2.1-shrink</t>
  </si>
  <si>
    <t>20260114|Херсон|HISTORICAL_BACKCAST|v2.1-shrink</t>
  </si>
  <si>
    <t>20260115|Херсон|HISTORICAL_BACKCAST|v2.1-shrink</t>
  </si>
  <si>
    <t>20260116|Херсон|HISTORICAL_BACKCAST|v2.1-shrink</t>
  </si>
  <si>
    <t>20260117|Херсон|HISTORICAL_BACKCAST|v2.1-shrink</t>
  </si>
  <si>
    <t>20260118|Херсон|HISTORICAL_BACKCAST|v2.1-shrink</t>
  </si>
  <si>
    <t>20260119|Херсон|HISTORICAL_BACKCAST|v2.1-shrink</t>
  </si>
  <si>
    <t>20260120|Херсон|HISTORICAL_BACKCAST|v2.1-shrink</t>
  </si>
  <si>
    <t>20260121|Херсон|HISTORICAL_BACKCAST|v2.1-shrink</t>
  </si>
  <si>
    <t>20260122|Херсон|HISTORICAL_BACKCAST|v2.1-shrink</t>
  </si>
  <si>
    <t>20260123|Херсон|HISTORICAL_BACKCAST|v2.1-shrink</t>
  </si>
  <si>
    <t>20260124|Херсон|HISTORICAL_BACKCAST|v2.1-shrink</t>
  </si>
  <si>
    <t>20260125|Херсон|HISTORICAL_BACKCAST|v2.1-shrink</t>
  </si>
  <si>
    <t>20260126|Херсон|HISTORICAL_BACKCAST|v2.1-shrink</t>
  </si>
  <si>
    <t>20260127|Херсон|HISTORICAL_BACKCAST|v2.1-shrink</t>
  </si>
  <si>
    <t>20260128|Херсон|HISTORICAL_BACKCAST|v2.1-shrink</t>
  </si>
  <si>
    <t>20260129|Херсон|HISTORICAL_BACKCAST|v2.1-shrink</t>
  </si>
  <si>
    <t>20260130|Херсон|HISTORICAL_BACKCAST|v2.1-shrink</t>
  </si>
  <si>
    <t>20260131|Херсон|HISTORICAL_BACKCAST|v2.1-shrink</t>
  </si>
  <si>
    <t>20260201|Херсон|HISTORICAL_BACKCAST|v2.1-shrink</t>
  </si>
  <si>
    <t>20260202|Херсон|HISTORICAL_BACKCAST|v2.1-shrink</t>
  </si>
  <si>
    <t>20260203|Херсон|HISTORICAL_BACKCAST|v2.1-shrink</t>
  </si>
  <si>
    <t>20260204|Херсон|HISTORICAL_BACKCAST|v2.1-shrink</t>
  </si>
  <si>
    <t>20260205|Херсон|HISTORICAL_BACKCAST|v2.1-shrink</t>
  </si>
  <si>
    <t>20260206|Херсон|HISTORICAL_BACKCAST|v2.1-shrink</t>
  </si>
  <si>
    <t>20260207|Херсон|HISTORICAL_BACKCAST|v2.1-shrink</t>
  </si>
  <si>
    <t>20260208|Херсон|HISTORICAL_BACKCAST|v2.1-shrink</t>
  </si>
  <si>
    <t>20260209|Херсон|HISTORICAL_BACKCAST|v2.1-shrink</t>
  </si>
  <si>
    <t>20260210|Херсон|HISTORICAL_BACKCAST|v2.1-shrink</t>
  </si>
  <si>
    <t>20260211|Херсон|HISTORICAL_BACKCAST|v2.1-shrink</t>
  </si>
  <si>
    <t>20260212|Херсон|HISTORICAL_BACKCAST|v2.1-shrink</t>
  </si>
  <si>
    <t>20260213|Херсон|HISTORICAL_BACKCAST|v2.1-shrink</t>
  </si>
  <si>
    <t>20260214|Херсон|HISTORICAL_BACKCAST|v2.1-shrink</t>
  </si>
  <si>
    <t>20260215|Херсон|HISTORICAL_BACKCAST|v2.1-shrink</t>
  </si>
  <si>
    <t>20260216|Херсон|HISTORICAL_BACKCAST|v2.1-shrink</t>
  </si>
  <si>
    <t>20260217|Херсон|HISTORICAL_BACKCAST|v2.1-shrink</t>
  </si>
  <si>
    <t>20260218|Херсон|HISTORICAL_BACKCAST|v2.1-shrink</t>
  </si>
  <si>
    <t>20260219|Херсон|HISTORICAL_BACKCAST|v2.1-shrink</t>
  </si>
  <si>
    <t>20260220|Херсон|HISTORICAL_BACKCAST|v2.1-shrink</t>
  </si>
  <si>
    <t>20260221|Херсон|HISTORICAL_BACKCAST|v2.1-shrink</t>
  </si>
  <si>
    <t>20260222|Херсон|HISTORICAL_BACKCAST|v2.1-shrink</t>
  </si>
  <si>
    <t>20260223|Херсон|HISTORICAL_BACKCAST|v2.1-shrink</t>
  </si>
  <si>
    <t>20260224|Херсон|HISTORICAL_BACKCAST|v2.1-shrink</t>
  </si>
  <si>
    <t>20260225|Херсон|HISTORICAL_BACKCAST|v2.1-shrink</t>
  </si>
  <si>
    <t>20260226|Херсон|HISTORICAL_BACKCAST|v2.1-shrink</t>
  </si>
  <si>
    <t>20260227|Херсон|HISTORICAL_BACKCAST|v2.1-shrink</t>
  </si>
  <si>
    <t>20260228|Херсон|HISTORICAL_BACKCAST|v2.1-shrink</t>
  </si>
  <si>
    <t>20260301|Херсон|HISTORICAL_BACKCAST|v2.1-shrink</t>
  </si>
  <si>
    <t>20260302|Херсон|HISTORICAL_BACKCAST|v2.1-shrink</t>
  </si>
  <si>
    <t>20260303|Херсон|HISTORICAL_BACKCAST|v2.1-shrink</t>
  </si>
  <si>
    <t>20260304|Херсон|HISTORICAL_BACKCAST|v2.1-shrink</t>
  </si>
  <si>
    <t>20260305|Херсон|HISTORICAL_BACKCAST|v2.1-shrink</t>
  </si>
  <si>
    <t>20260306|Херсон|HISTORICAL_BACKCAST|v2.1-shrink</t>
  </si>
  <si>
    <t>20260307|Херсон|HISTORICAL_BACKCAST|v2.1-shrink</t>
  </si>
  <si>
    <t>20260308|Херсон|HISTORICAL_BACKCAST|v2.1-shrink</t>
  </si>
  <si>
    <t>20260309|Херсон|HISTORICAL_BACKCAST|v2.1-shrink</t>
  </si>
  <si>
    <t>20260310|Херсон|HISTORICAL_BACKCAST|v2.1-shrink</t>
  </si>
  <si>
    <t>20260311|Херсон|HISTORICAL_BACKCAST|v2.1-shrink</t>
  </si>
  <si>
    <t>20260312|Херсон|HISTORICAL_BACKCAST|v2.1-shrink</t>
  </si>
  <si>
    <t>20260313|Херсон|HISTORICAL_BACKCAST|v2.1-shrink</t>
  </si>
  <si>
    <t>20260314|Херсон|HISTORICAL_BACKCAST|v2.1-shrink</t>
  </si>
  <si>
    <t>20260315|Херсон|HISTORICAL_BACKCAST|v2.1-shrink</t>
  </si>
  <si>
    <t>20260316|Херсон|HISTORICAL_BACKCAST|v2.1-shrink</t>
  </si>
  <si>
    <t>20260317|Херсон|HISTORICAL_BACKCAST|v2.1-shrink</t>
  </si>
  <si>
    <t>20260318|Херсон|HISTORICAL_BACKCAST|v2.1-shrink</t>
  </si>
  <si>
    <t>20260319|Херсон|HISTORICAL_BACKCAST|v2.1-shrink</t>
  </si>
  <si>
    <t>20260320|Херсон|HISTORICAL_BACKCAST|v2.1-shrink</t>
  </si>
  <si>
    <t>20260321|Херсон|HISTORICAL_BACKCAST|v2.1-shrink</t>
  </si>
  <si>
    <t>20260322|Херсон|HISTORICAL_BACKCAST|v2.1-shrink</t>
  </si>
  <si>
    <t>20260323|Херсон|HISTORICAL_BACKCAST|v2.1-shrink</t>
  </si>
  <si>
    <t>20260324|Херсон|HISTORICAL_BACKCAST|v2.1-shrink</t>
  </si>
  <si>
    <t>20260325|Херсон|HISTORICAL_BACKCAST|v2.1-shrink</t>
  </si>
  <si>
    <t>20260326|Херсон|HISTORICAL_BACKCAST|v2.1-shrink</t>
  </si>
  <si>
    <t>20260327|Херсон|HISTORICAL_BACKCAST|v2.1-shrink</t>
  </si>
  <si>
    <t>20260328|Херсон|HISTORICAL_BACKCAST|v2.1-shrink</t>
  </si>
  <si>
    <t>20260329|Херсон|HISTORICAL_BACKCAST|v2.1-shrink</t>
  </si>
  <si>
    <t>20260330|Херсон|HISTORICAL_BACKCAST|v2.1-shrink</t>
  </si>
  <si>
    <t>20260331|Херсон|HISTORICAL_BACKCAST|v2.1-shrink</t>
  </si>
  <si>
    <t>20260401|Херсон|HISTORICAL_BACKCAST|v2.1-shrink</t>
  </si>
  <si>
    <t>20260402|Херсон|HISTORICAL_BACKCAST|v2.1-shrink</t>
  </si>
  <si>
    <t>20260403|Херсон|HISTORICAL_BACKCAST|v2.1-shrink</t>
  </si>
  <si>
    <t>20260404|Херсон|HISTORICAL_BACKCAST|v2.1-shrink</t>
  </si>
  <si>
    <t>20260405|Херсон|HISTORICAL_BACKCAST|v2.1-shrink</t>
  </si>
  <si>
    <t>20260406|Херсон|HISTORICAL_BACKCAST|v2.1-shrink</t>
  </si>
  <si>
    <t>20260407|Херсон|HISTORICAL_BACKCAST|v2.1-shrink</t>
  </si>
  <si>
    <t>20260408|Херсон|HISTORICAL_BACKCAST|v2.1-shrink</t>
  </si>
  <si>
    <t>20260409|Херсон|HISTORICAL_BACKCAST|v2.1-shrink</t>
  </si>
  <si>
    <t>20260410|Херсон|HISTORICAL_BACKCAST|v2.1-shrink</t>
  </si>
  <si>
    <t>20260411|Херсон|HISTORICAL_BACKCAST|v2.1-shrink</t>
  </si>
  <si>
    <t>20260412|Херсон|HISTORICAL_BACKCAST|v2.1-shrink</t>
  </si>
  <si>
    <t>20260413|Херсон|HISTORICAL_BACKCAST|v2.1-shrink</t>
  </si>
  <si>
    <t>20260414|Херсон|HISTORICAL_BACKCAST|v2.1-shrink</t>
  </si>
  <si>
    <t>20260415|Херсон|HISTORICAL_BACKCAST|v2.1-shrink</t>
  </si>
  <si>
    <t>20260416|Херсон|HISTORICAL_BACKCAST|v2.1-shrink</t>
  </si>
  <si>
    <t>20260417|Херсон|HISTORICAL_BACKCAST|v2.1-shrink</t>
  </si>
  <si>
    <t>20260418|Херсон|HISTORICAL_BACKCAST|v2.1-shrink</t>
  </si>
  <si>
    <t>20260419|Херсон|HISTORICAL_BACKCAST|v2.1-shrink</t>
  </si>
  <si>
    <t>20260420|Херсон|HISTORICAL_BACKCAST|v2.1-shrink</t>
  </si>
  <si>
    <t>20260421|Херсон|HISTORICAL_BACKCAST|v2.1-shrink</t>
  </si>
  <si>
    <t>20260422|Херсон|HISTORICAL_BACKCAST|v2.1-shrink</t>
  </si>
  <si>
    <t>20260423|Херсон|HISTORICAL_BACKCAST|v2.1-shrink</t>
  </si>
  <si>
    <t>20260424|Херсон|HISTORICAL_BACKCAST|v2.1-shrink</t>
  </si>
  <si>
    <t>20260425|Херсон|HISTORICAL_BACKCAST|v2.1-shrink</t>
  </si>
  <si>
    <t>20260426|Херсон|HISTORICAL_BACKCAST|v2.1-shrink</t>
  </si>
  <si>
    <t>20260427|Херсон|HISTORICAL_BACKCAST|v2.1-shrink</t>
  </si>
  <si>
    <t>20260428|Херсон|HISTORICAL_BACKCAST|v2.1-shrink</t>
  </si>
  <si>
    <t>20260429|Херсон|HISTORICAL_BACKCAST|v2.1-shrink</t>
  </si>
  <si>
    <t>20260430|Херсон|HISTORICAL_BACKCAST|v2.1-shrink</t>
  </si>
  <si>
    <t>20260501|Херсон|HISTORICAL_BACKCAST|v2.1-shrink</t>
  </si>
  <si>
    <t>20260502|Херсон|HISTORICAL_BACKCAST|v2.1-shrink</t>
  </si>
  <si>
    <t>20260503|Херсон|HISTORICAL_BACKCAST|v2.1-shrink</t>
  </si>
  <si>
    <t>20260504|Херсон|HISTORICAL_BACKCAST|v2.1-shrink</t>
  </si>
  <si>
    <t>20260505|Херсон|HISTORICAL_BACKCAST|v2.1-shrink</t>
  </si>
  <si>
    <t>20260506|Херсон|HISTORICAL_BACKCAST|v2.1-shrink</t>
  </si>
  <si>
    <t>20260507|Херсон|HISTORICAL_BACKCAST|v2.1-shrink</t>
  </si>
  <si>
    <t>20260508|Херсон|HISTORICAL_BACKCAST|v2.1-shrink</t>
  </si>
  <si>
    <t>20260509|Херсон|HISTORICAL_BACKCAST|v2.1-shrink</t>
  </si>
  <si>
    <t>20260510|Херсон|HISTORICAL_BACKCAST|v2.1-shrink</t>
  </si>
  <si>
    <t>20260511|Херсон|HISTORICAL_BACKCAST|v2.1-shrink</t>
  </si>
  <si>
    <t>20260512|Херсон|HISTORICAL_BACKCAST|v2.1-shrink</t>
  </si>
  <si>
    <t>20260513|Херсон|HISTORICAL_BACKCAST|v2.1-shrink</t>
  </si>
  <si>
    <t>20260514|Херсон|HISTORICAL_BACKCAST|v2.1-shrink</t>
  </si>
  <si>
    <t>20260515|Херсон|HISTORICAL_BACKCAST|v2.1-shrink</t>
  </si>
  <si>
    <t>20260516|Херсон|HISTORICAL_BACKCAST|v2.1-shrink</t>
  </si>
  <si>
    <t>20260517|Херсон|HISTORICAL_BACKCAST|v2.1-shrink</t>
  </si>
  <si>
    <t>20260518|Херсон|HISTORICAL_BACKCAST|v2.1-shrink</t>
  </si>
  <si>
    <t>20260519|Херсон|HISTORICAL_BACKCAST|v2.1-shrink</t>
  </si>
  <si>
    <t>20260520|Херсон|HISTORICAL_BACKCAST|v2.1-shrink</t>
  </si>
  <si>
    <t>20260521|Херсон|HISTORICAL_BACKCAST|v2.1-shrink</t>
  </si>
  <si>
    <t>20260522|Херсон|HISTORICAL_BACKCAST|v2.1-shrink</t>
  </si>
  <si>
    <t>20260523|Херсон|HISTORICAL_BACKCAST|v2.1-shrink</t>
  </si>
  <si>
    <t>20260524|Херсон|HISTORICAL_BACKCAST|v2.1-shrink</t>
  </si>
  <si>
    <t>20260525|Херсон|HISTORICAL_BACKCAST|v2.1-shrink</t>
  </si>
  <si>
    <t>20260526|Херсон|HISTORICAL_BACKCAST|v2.1-shrink</t>
  </si>
  <si>
    <t>20260527|Херсон|HISTORICAL_BACKCAST|v2.1-shrink</t>
  </si>
  <si>
    <t>20260528|Херсон|HISTORICAL_BACKCAST|v2.1-shrink</t>
  </si>
  <si>
    <t>20260529|Херсон|HISTORICAL_BACKCAST|v2.1-shrink</t>
  </si>
  <si>
    <t>20260530|Херсон|HISTORICAL_BACKCAST|v2.1-shrink</t>
  </si>
  <si>
    <t>20260531|Херсон|HISTORICAL_BACKCAST|v2.1-shrink</t>
  </si>
  <si>
    <t>20260601|Херсон|HISTORICAL_BACKCAST|v2.1-shrink</t>
  </si>
  <si>
    <t>20260602|Херсон|HISTORICAL_BACKCAST|v2.1-shrink</t>
  </si>
  <si>
    <t>20260603|Херсон|HISTORICAL_BACKCAST|v2.1-shrink</t>
  </si>
  <si>
    <t>20260604|Херсон|HISTORICAL_BACKCAST|v2.1-shrink</t>
  </si>
  <si>
    <t>20260605|Херсон|HISTORICAL_BACKCAST|v2.1-shrink</t>
  </si>
  <si>
    <t>20260606|Херсон|HISTORICAL_BACKCAST|v2.1-shrink</t>
  </si>
  <si>
    <t>20260607|Херсон|HISTORICAL_BACKCAST|v2.1-shrink</t>
  </si>
  <si>
    <t>20260608|Херсон|HISTORICAL_BACKCAST|v2.1-shrink</t>
  </si>
  <si>
    <t>20260609|Херсон|HISTORICAL_BACKCAST|v2.1-shrink</t>
  </si>
  <si>
    <t>20260610|Херсон|HISTORICAL_BACKCAST|v2.1-shrink</t>
  </si>
  <si>
    <t>20260611|Херсон|HISTORICAL_BACKCAST|v2.1-shrink</t>
  </si>
  <si>
    <t>20260612|Херсон|HISTORICAL_BACKCAST|v2.1-shrink</t>
  </si>
  <si>
    <t>20260613|Херсон|HISTORICAL_BACKCAST|v2.1-shrink</t>
  </si>
  <si>
    <t>20260614|Херсон|HISTORICAL_BACKCAST|v2.1-shrink</t>
  </si>
  <si>
    <t>20260615|Херсон|HISTORICAL_BACKCAST|v2.1-shrink</t>
  </si>
  <si>
    <t>20260616|Херсон|HISTORICAL_BACKCAST|v2.1-shrink</t>
  </si>
  <si>
    <t>20260617|Херсон|HISTORICAL_BACKCAST|v2.1-shrink</t>
  </si>
  <si>
    <t>20260618|Херсон|HISTORICAL_BACKCAST|v2.1-shrink</t>
  </si>
  <si>
    <t>20260619|Херсон|HISTORICAL_BACKCAST|v2.1-shrink</t>
  </si>
  <si>
    <t>20260620|Херсон|HISTORICAL_BACKCAST|v2.1-shrink</t>
  </si>
  <si>
    <t>20260621|Херсон|HISTORICAL_BACKCAST|v2.1-shrink</t>
  </si>
  <si>
    <t>20260622|Херсон|HISTORICAL_BACKCAST|v2.1-shrink</t>
  </si>
  <si>
    <t>20260623|Херсон|HISTORICAL_BACKCAST|v2.1-shrink</t>
  </si>
  <si>
    <t>20260624|Херсон|HISTORICAL_BACKCAST|v2.1-shrink</t>
  </si>
  <si>
    <t>20260625|Херсон|HISTORICAL_BACKCAST|v2.1-shrink</t>
  </si>
  <si>
    <t>20260626|Херсон|HISTORICAL_BACKCAST|v2.1-shrink</t>
  </si>
  <si>
    <t>20260627|Херсон|HISTORICAL_BACKCAST|v2.1-shrink</t>
  </si>
  <si>
    <t>20260628|Херсон|HISTORICAL_BACKCAST|v2.1-shrink</t>
  </si>
  <si>
    <t>20260629|Херсон|HISTORICAL_BACKCAST|v2.1-shrink</t>
  </si>
  <si>
    <t>20260630|Херсон|HISTORICAL_BACKCAST|v2.1-shrink</t>
  </si>
  <si>
    <t>20260701|Херсон|HISTORICAL_BACKCAST|v2.1-shrink</t>
  </si>
  <si>
    <t>20260702|Херсон|HISTORICAL_BACKCAST|v2.1-shrink</t>
  </si>
  <si>
    <t>20260703|Херсон|HISTORICAL_BACKCAST|v2.1-shrink</t>
  </si>
  <si>
    <t>20260704|Херсон|HISTORICAL_BACKCAST|v2.1-shrink</t>
  </si>
  <si>
    <t>20260705|Херсон|HISTORICAL_BACKCAST|v2.1-shrink</t>
  </si>
  <si>
    <t>20260706|Херсон|HISTORICAL_BACKCAST|v2.1-shrink</t>
  </si>
  <si>
    <t>20260707|Херсон|HISTORICAL_BACKCAST|v2.1-shrink</t>
  </si>
  <si>
    <t>20260708|Херсон|HISTORICAL_BACKCAST|v2.1-shrink</t>
  </si>
  <si>
    <t>20260709|Херсон|HISTORICAL_BACKCAST|v2.1-shrink</t>
  </si>
  <si>
    <t>20260710|Херсон|HISTORICAL_BACKCAST|v2.1-shrink</t>
  </si>
  <si>
    <t>20260711|Херсон|HISTORICAL_BACKCAST|v2.1-shrink</t>
  </si>
  <si>
    <t>20260712|Херсон|HISTORICAL_BACKCAST|v2.1-shrink</t>
  </si>
  <si>
    <t>20260713|Херсон|HISTORICAL_BACKCAST|v2.1-shrink</t>
  </si>
  <si>
    <t>20260714|Херсон|HISTORICAL_BACKCAST|v2.1-shrink</t>
  </si>
  <si>
    <t>20260715|Херсон|HISTORICAL_BACKCAST|v2.1-shrink</t>
  </si>
  <si>
    <t>20260716|Херсон|HISTORICAL_BACKCAST|v2.1-shrink</t>
  </si>
  <si>
    <t>20260717|Херсон|HISTORICAL_BACKCAST|v2.1-shrink</t>
  </si>
  <si>
    <t>20260718|Херсон|HISTORICAL_BACKCAST|v2.1-shrink</t>
  </si>
  <si>
    <t>20260719|Херсон|HISTORICAL_BACKCAST|v2.1-shrink</t>
  </si>
  <si>
    <t>20260720|Херсон|HISTORICAL_BACKCAST|v2.1-shrink</t>
  </si>
  <si>
    <t>20260721|Херсон|HISTORICAL_BACKCAST|v2.1-shrink</t>
  </si>
  <si>
    <t>20260722|Херсон|HISTORICAL_BACKCAST|v2.1-shrink</t>
  </si>
  <si>
    <t>20260723|Херсон|HISTORICAL_BACKCAST|v2.1-shrink</t>
  </si>
  <si>
    <t>20260724|Херсон|HISTORICAL_BACKCAST|v2.1-shrink</t>
  </si>
  <si>
    <t>20260725|Херсон|HISTORICAL_BACKCAST|v2.1-shrink</t>
  </si>
  <si>
    <t>20260726|Херсон|HISTORICAL_BACKCAST|v2.1-shrink</t>
  </si>
  <si>
    <t>20260727|Херсон|HISTORICAL_BACKCAST|v2.1-shrink</t>
  </si>
  <si>
    <t>20260728|Херсон|HISTORICAL_BACKCAST|v2.1-shrink</t>
  </si>
  <si>
    <t>20260729|Херсон|HISTORICAL_BACKCAST|v2.1-shrink</t>
  </si>
  <si>
    <t>20260730|Херсон|HISTORICAL_BACKCAST|v2.1-shrink</t>
  </si>
  <si>
    <t>20260731|Херсон|HISTORICAL_BACKCAST|v2.1-shrink</t>
  </si>
  <si>
    <t>20260801|Херсон|HISTORICAL_BACKCAST|v2.1-shrink</t>
  </si>
  <si>
    <t>20260802|Херсон|HISTORICAL_BACKCAST|v2.1-shrink</t>
  </si>
  <si>
    <t>20260803|Херсон|HISTORICAL_BACKCAST|v2.1-shrink</t>
  </si>
  <si>
    <t>20260804|Херсон|HISTORICAL_BACKCAST|v2.1-shrink</t>
  </si>
  <si>
    <t>20260805|Херсон|HISTORICAL_BACKCAST|v2.1-shrink</t>
  </si>
  <si>
    <t>20260806|Херсон|HISTORICAL_BACKCAST|v2.1-shrink</t>
  </si>
  <si>
    <t>20260807|Херсон|HISTORICAL_BACKCAST|v2.1-shrink</t>
  </si>
  <si>
    <t>20260808|Херсон|HISTORICAL_BACKCAST|v2.1-shrink</t>
  </si>
  <si>
    <t>20260809|Херсон|HISTORICAL_BACKCAST|v2.1-shrink</t>
  </si>
  <si>
    <t>20260810|Херсон|HISTORICAL_BACKCAST|v2.1-shrink</t>
  </si>
  <si>
    <t>20260811|Херсон|HISTORICAL_BACKCAST|v2.1-shrink</t>
  </si>
  <si>
    <t>20260812|Херсон|HISTORICAL_BACKCAST|v2.1-shrink</t>
  </si>
  <si>
    <t>20260813|Херсон|HISTORICAL_BACKCAST|v2.1-shrink</t>
  </si>
  <si>
    <t>20260814|Херсон|HISTORICAL_BACKCAST|v2.1-shrink</t>
  </si>
  <si>
    <t>20260815|Херсон|HISTORICAL_BACKCAST|v2.1-shrink</t>
  </si>
  <si>
    <t>20260816|Херсон|HISTORICAL_BACKCAST|v2.1-shrink</t>
  </si>
  <si>
    <t>20260817|Херсон|HISTORICAL_BACKCAST|v2.1-shrink</t>
  </si>
  <si>
    <t>20260818|Херсон|HISTORICAL_BACKCAST|v2.1-shrink</t>
  </si>
  <si>
    <t>20260819|Херсон|HISTORICAL_BACKCAST|v2.1-shrink</t>
  </si>
  <si>
    <t>20260820|Херсон|HISTORICAL_BACKCAST|v2.1-shrink</t>
  </si>
  <si>
    <t>20260821|Херсон|HISTORICAL_BACKCAST|v2.1-shrink</t>
  </si>
  <si>
    <t>20260822|Херсон|HISTORICAL_BACKCAST|v2.1-shrink</t>
  </si>
  <si>
    <t>20260823|Херсон|HISTORICAL_BACKCAST|v2.1-shrink</t>
  </si>
  <si>
    <t>20260824|Херсон|HISTORICAL_BACKCAST|v2.1-shrink</t>
  </si>
  <si>
    <t>20260825|Херсон|HISTORICAL_BACKCAST|v2.1-shrink</t>
  </si>
  <si>
    <t>20260826|Херсон|HISTORICAL_BACKCAST|v2.1-shrink</t>
  </si>
  <si>
    <t>20260827|Херсон|HISTORICAL_BACKCAST|v2.1-shrink</t>
  </si>
  <si>
    <t>20260828|Херсон|HISTORICAL_BACKCAST|v2.1-shrink</t>
  </si>
  <si>
    <t>20260829|Херсон|HISTORICAL_BACKCAST|v2.1-shrink</t>
  </si>
  <si>
    <t>20260830|Херсон|HISTORICAL_BACKCAST|v2.1-shrink</t>
  </si>
  <si>
    <t>20260831|Херсон|HISTORICAL_BACKCAST|v2.1-shrink</t>
  </si>
  <si>
    <t>20260901|Херсон|HISTORICAL_BACKCAST|v2.1-shrink</t>
  </si>
  <si>
    <t>20260902|Херсон|HISTORICAL_BACKCAST|v2.1-shrink</t>
  </si>
  <si>
    <t>20260903|Херсон|HISTORICAL_BACKCAST|v2.1-shrink</t>
  </si>
  <si>
    <t>20260904|Херсон|HISTORICAL_BACKCAST|v2.1-shrink</t>
  </si>
  <si>
    <t>20260905|Херсон|HISTORICAL_BACKCAST|v2.1-shrink</t>
  </si>
  <si>
    <t>20260906|Херсон|HISTORICAL_BACKCAST|v2.1-shrink</t>
  </si>
  <si>
    <t>20260907|Херсон|HISTORICAL_BACKCAST|v2.1-shrink</t>
  </si>
  <si>
    <t>20260908|Херсон|HISTORICAL_BACKCAST|v2.1-shrink</t>
  </si>
  <si>
    <t>20260909|Херсон|HISTORICAL_BACKCAST|v2.1-shrink</t>
  </si>
  <si>
    <t>20260910|Херсон|HISTORICAL_BACKCAST|v2.1-shrink</t>
  </si>
  <si>
    <t>20260911|Херсон|HISTORICAL_BACKCAST|v2.1-shrink</t>
  </si>
  <si>
    <t>20260912|Херсон|HISTORICAL_BACKCAST|v2.1-shrink</t>
  </si>
  <si>
    <t>20260913|Херсон|HISTORICAL_BACKCAST|v2.1-shrink</t>
  </si>
  <si>
    <t>20260914|Херсон|HISTORICAL_BACKCAST|v2.1-shrink</t>
  </si>
  <si>
    <t>20260915|Херсон|HISTORICAL_BACKCAST|v2.1-shrink</t>
  </si>
  <si>
    <t>20260916|Херсон|HISTORICAL_BACKCAST|v2.1-shrink</t>
  </si>
  <si>
    <t>20260917|Херсон|HISTORICAL_BACKCAST|v2.1-shrink</t>
  </si>
  <si>
    <t>20260918|Херсон|HISTORICAL_BACKCAST|v2.1-shrink</t>
  </si>
  <si>
    <t>20260919|Херсон|HISTORICAL_BACKCAST|v2.1-shrink</t>
  </si>
  <si>
    <t>20260920|Херсон|HISTORICAL_BACKCAST|v2.1-shrink</t>
  </si>
  <si>
    <t>20260921|Херсон|HISTORICAL_BACKCAST|v2.1-shrink</t>
  </si>
  <si>
    <t>20260922|Херсон|HISTORICAL_BACKCAST|v2.1-shrink</t>
  </si>
  <si>
    <t>20260923|Херсон|HISTORICAL_BACKCAST|v2.1-shrink</t>
  </si>
  <si>
    <t>20260924|Херсон|HISTORICAL_BACKCAST|v2.1-shrink</t>
  </si>
  <si>
    <t>20260925|Херсон|HISTORICAL_BACKCAST|v2.1-shrink</t>
  </si>
  <si>
    <t>20260926|Херсон|HISTORICAL_BACKCAST|v2.1-shrink</t>
  </si>
  <si>
    <t>Балістика: 1 епізод; пряме підтвердження удару по Києву</t>
  </si>
  <si>
    <t>Legacy pre-regime. Стара 50/30/20 база 0,0115 свідомо не переноситься як сучасна StatBase; рядок виключений зі score.</t>
  </si>
  <si>
    <t>20260918|Київ|LEGACY|legacy pre-regime</t>
  </si>
  <si>
    <t>Є</t>
  </si>
  <si>
    <t>Зафіксовано</t>
  </si>
  <si>
    <t>Підвищує</t>
  </si>
  <si>
    <t>Нейтрально</t>
  </si>
  <si>
    <t>Я спав би в укритті</t>
  </si>
  <si>
    <t>20260929|Київ|OPS_FINAL|BADK v2.1-shrink</t>
  </si>
  <si>
    <t>Я спав би вдома проте реагував на тривоги</t>
  </si>
  <si>
    <t>20260929|Дніпро|OPS_FINAL|BADK v2.1-shrink</t>
  </si>
  <si>
    <t>20260929|Житомир|OPS_FINAL|BADK v2.1-shrink</t>
  </si>
  <si>
    <t>20260929|Запоріжжя|OPS_FINAL|BADK v2.1-shrink</t>
  </si>
  <si>
    <t>20260929|Миколаїв|OPS_FINAL|BADK v2.1-shrink</t>
  </si>
  <si>
    <t>Я спав би вдома проте реагував на тривоги від 02:00</t>
  </si>
  <si>
    <t>20260929|Одеса|OPS_FINAL|BADK v2.1-shrink</t>
  </si>
  <si>
    <t>20260929|Харків|OPS_FINAL|BADK v2.1-shrink</t>
  </si>
  <si>
    <t>20260929|Херсон|OPS_FINAL|BADK v2.1-shrink</t>
  </si>
  <si>
    <t>Я спав би вдома</t>
  </si>
  <si>
    <t>20260929|Чернігів|OPS_FINAL|BADK v2.1-shrink</t>
  </si>
  <si>
    <t>20260929|Кривий Ріг|OPS_FINAL|BADK v2.1-shrink</t>
  </si>
  <si>
    <t>20260929|Павлоград|OPS_FINAL|BADK v2.1-shrink</t>
  </si>
  <si>
    <t>20260929|Полтава|OPS_FINAL|BADK v2.1-shrink</t>
  </si>
  <si>
    <t>BACKFILL 139/365</t>
  </si>
  <si>
    <t>20260929|Суми|OPS_FINAL|BADK v2.1-shrink</t>
  </si>
  <si>
    <t>Historical backcast Суми: 365D RETRO_SYSTEMATIC coverage; operational factors не реконструювались.</t>
  </si>
  <si>
    <t>45927|Суми|HISTORICAL_BACKCAST|v2.1-shrink</t>
  </si>
  <si>
    <t>45928|Суми|HISTORICAL_BACKCAST|v2.1-shrink</t>
  </si>
  <si>
    <t>45929|Суми|HISTORICAL_BACKCAST|v2.1-shrink</t>
  </si>
  <si>
    <t>45930|Суми|HISTORICAL_BACKCAST|v2.1-shrink</t>
  </si>
  <si>
    <t>45931|Суми|HISTORICAL_BACKCAST|v2.1-shrink</t>
  </si>
  <si>
    <t>45932|Суми|HISTORICAL_BACKCAST|v2.1-shrink</t>
  </si>
  <si>
    <t>45933|Суми|HISTORICAL_BACKCAST|v2.1-shrink</t>
  </si>
  <si>
    <t>45934|Суми|HISTORICAL_BACKCAST|v2.1-shrink</t>
  </si>
  <si>
    <t>45935|Суми|HISTORICAL_BACKCAST|v2.1-shrink</t>
  </si>
  <si>
    <t>45936|Суми|HISTORICAL_BACKCAST|v2.1-shrink</t>
  </si>
  <si>
    <t>45937|Суми|HISTORICAL_BACKCAST|v2.1-shrink</t>
  </si>
  <si>
    <t>45938|Суми|HISTORICAL_BACKCAST|v2.1-shrink</t>
  </si>
  <si>
    <t>45939|Суми|HISTORICAL_BACKCAST|v2.1-shrink</t>
  </si>
  <si>
    <t>45940|Суми|HISTORICAL_BACKCAST|v2.1-shrink</t>
  </si>
  <si>
    <t>45941|Суми|HISTORICAL_BACKCAST|v2.1-shrink</t>
  </si>
  <si>
    <t>45942|Суми|HISTORICAL_BACKCAST|v2.1-shrink</t>
  </si>
  <si>
    <t>45943|Суми|HISTORICAL_BACKCAST|v2.1-shrink</t>
  </si>
  <si>
    <t>45944|Суми|HISTORICAL_BACKCAST|v2.1-shrink</t>
  </si>
  <si>
    <t>45945|Суми|HISTORICAL_BACKCAST|v2.1-shrink</t>
  </si>
  <si>
    <t>45946|Суми|HISTORICAL_BACKCAST|v2.1-shrink</t>
  </si>
  <si>
    <t>45947|Суми|HISTORICAL_BACKCAST|v2.1-shrink</t>
  </si>
  <si>
    <t>45948|Суми|HISTORICAL_BACKCAST|v2.1-shrink</t>
  </si>
  <si>
    <t>45949|Суми|HISTORICAL_BACKCAST|v2.1-shrink</t>
  </si>
  <si>
    <t>45950|Суми|HISTORICAL_BACKCAST|v2.1-shrink</t>
  </si>
  <si>
    <t>45951|Суми|HISTORICAL_BACKCAST|v2.1-shrink</t>
  </si>
  <si>
    <t>45952|Суми|HISTORICAL_BACKCAST|v2.1-shrink</t>
  </si>
  <si>
    <t>45953|Суми|HISTORICAL_BACKCAST|v2.1-shrink</t>
  </si>
  <si>
    <t>45954|Суми|HISTORICAL_BACKCAST|v2.1-shrink</t>
  </si>
  <si>
    <t>45955|Суми|HISTORICAL_BACKCAST|v2.1-shrink</t>
  </si>
  <si>
    <t>45956|Суми|HISTORICAL_BACKCAST|v2.1-shrink</t>
  </si>
  <si>
    <t>45957|Суми|HISTORICAL_BACKCAST|v2.1-shrink</t>
  </si>
  <si>
    <t>45958|Суми|HISTORICAL_BACKCAST|v2.1-shrink</t>
  </si>
  <si>
    <t>45959|Суми|HISTORICAL_BACKCAST|v2.1-shrink</t>
  </si>
  <si>
    <t>45960|Суми|HISTORICAL_BACKCAST|v2.1-shrink</t>
  </si>
  <si>
    <t>45961|Суми|HISTORICAL_BACKCAST|v2.1-shrink</t>
  </si>
  <si>
    <t>45962|Суми|HISTORICAL_BACKCAST|v2.1-shrink</t>
  </si>
  <si>
    <t>45963|Суми|HISTORICAL_BACKCAST|v2.1-shrink</t>
  </si>
  <si>
    <t>45964|Суми|HISTORICAL_BACKCAST|v2.1-shrink</t>
  </si>
  <si>
    <t>45965|Суми|HISTORICAL_BACKCAST|v2.1-shrink</t>
  </si>
  <si>
    <t>45966|Суми|HISTORICAL_BACKCAST|v2.1-shrink</t>
  </si>
  <si>
    <t>45967|Суми|HISTORICAL_BACKCAST|v2.1-shrink</t>
  </si>
  <si>
    <t>45968|Суми|HISTORICAL_BACKCAST|v2.1-shrink</t>
  </si>
  <si>
    <t>45969|Суми|HISTORICAL_BACKCAST|v2.1-shrink</t>
  </si>
  <si>
    <t>45970|Суми|HISTORICAL_BACKCAST|v2.1-shrink</t>
  </si>
  <si>
    <t>45971|Суми|HISTORICAL_BACKCAST|v2.1-shrink</t>
  </si>
  <si>
    <t>45972|Суми|HISTORICAL_BACKCAST|v2.1-shrink</t>
  </si>
  <si>
    <t>45973|Суми|HISTORICAL_BACKCAST|v2.1-shrink</t>
  </si>
  <si>
    <t>45974|Суми|HISTORICAL_BACKCAST|v2.1-shrink</t>
  </si>
  <si>
    <t>Балістика: 1</t>
  </si>
  <si>
    <t>45975|Суми|HISTORICAL_BACKCAST|v2.1-shrink</t>
  </si>
  <si>
    <t>45976|Суми|HISTORICAL_BACKCAST|v2.1-shrink</t>
  </si>
  <si>
    <t>45977|Суми|HISTORICAL_BACKCAST|v2.1-shrink</t>
  </si>
  <si>
    <t>45978|Суми|HISTORICAL_BACKCAST|v2.1-shrink</t>
  </si>
  <si>
    <t>45979|Суми|HISTORICAL_BACKCAST|v2.1-shrink</t>
  </si>
  <si>
    <t>45980|Суми|HISTORICAL_BACKCAST|v2.1-shrink</t>
  </si>
  <si>
    <t>45981|Суми|HISTORICAL_BACKCAST|v2.1-shrink</t>
  </si>
  <si>
    <t>45982|Суми|HISTORICAL_BACKCAST|v2.1-shrink</t>
  </si>
  <si>
    <t>45983|Суми|HISTORICAL_BACKCAST|v2.1-shrink</t>
  </si>
  <si>
    <t>45984|Суми|HISTORICAL_BACKCAST|v2.1-shrink</t>
  </si>
  <si>
    <t>45985|Суми|HISTORICAL_BACKCAST|v2.1-shrink</t>
  </si>
  <si>
    <t>45986|Суми|HISTORICAL_BACKCAST|v2.1-shrink</t>
  </si>
  <si>
    <t>45987|Суми|HISTORICAL_BACKCAST|v2.1-shrink</t>
  </si>
  <si>
    <t>45988|Суми|HISTORICAL_BACKCAST|v2.1-shrink</t>
  </si>
  <si>
    <t>45989|Суми|HISTORICAL_BACKCAST|v2.1-shrink</t>
  </si>
  <si>
    <t>45990|Суми|HISTORICAL_BACKCAST|v2.1-shrink</t>
  </si>
  <si>
    <t>45991|Суми|HISTORICAL_BACKCAST|v2.1-shrink</t>
  </si>
  <si>
    <t>45992|Суми|HISTORICAL_BACKCAST|v2.1-shrink</t>
  </si>
  <si>
    <t>45993|Суми|HISTORICAL_BACKCAST|v2.1-shrink</t>
  </si>
  <si>
    <t>45994|Суми|HISTORICAL_BACKCAST|v2.1-shrink</t>
  </si>
  <si>
    <t>45995|Суми|HISTORICAL_BACKCAST|v2.1-shrink</t>
  </si>
  <si>
    <t>45996|Суми|HISTORICAL_BACKCAST|v2.1-shrink</t>
  </si>
  <si>
    <t>45997|Суми|HISTORICAL_BACKCAST|v2.1-shrink</t>
  </si>
  <si>
    <t>45998|Суми|HISTORICAL_BACKCAST|v2.1-shrink</t>
  </si>
  <si>
    <t>45999|Суми|HISTORICAL_BACKCAST|v2.1-shrink</t>
  </si>
  <si>
    <t>46000|Суми|HISTORICAL_BACKCAST|v2.1-shrink</t>
  </si>
  <si>
    <t>46001|Суми|HISTORICAL_BACKCAST|v2.1-shrink</t>
  </si>
  <si>
    <t>46002|Суми|HISTORICAL_BACKCAST|v2.1-shrink</t>
  </si>
  <si>
    <t>46003|Суми|HISTORICAL_BACKCAST|v2.1-shrink</t>
  </si>
  <si>
    <t>46004|Суми|HISTORICAL_BACKCAST|v2.1-shrink</t>
  </si>
  <si>
    <t>46005|Суми|HISTORICAL_BACKCAST|v2.1-shrink</t>
  </si>
  <si>
    <t>46006|Суми|HISTORICAL_BACKCAST|v2.1-shrink</t>
  </si>
  <si>
    <t>46007|Суми|HISTORICAL_BACKCAST|v2.1-shrink</t>
  </si>
  <si>
    <t>46008|Суми|HISTORICAL_BACKCAST|v2.1-shrink</t>
  </si>
  <si>
    <t>46009|Суми|HISTORICAL_BACKCAST|v2.1-shrink</t>
  </si>
  <si>
    <t>46010|Суми|HISTORICAL_BACKCAST|v2.1-shrink</t>
  </si>
  <si>
    <t>46011|Суми|HISTORICAL_BACKCAST|v2.1-shrink</t>
  </si>
  <si>
    <t>46012|Суми|HISTORICAL_BACKCAST|v2.1-shrink</t>
  </si>
  <si>
    <t>46013|Суми|HISTORICAL_BACKCAST|v2.1-shrink</t>
  </si>
  <si>
    <t>46014|Суми|HISTORICAL_BACKCAST|v2.1-shrink</t>
  </si>
  <si>
    <t>46015|Суми|HISTORICAL_BACKCAST|v2.1-shrink</t>
  </si>
  <si>
    <t>46016|Суми|HISTORICAL_BACKCAST|v2.1-shrink</t>
  </si>
  <si>
    <t>46017|Суми|HISTORICAL_BACKCAST|v2.1-shrink</t>
  </si>
  <si>
    <t>46018|Суми|HISTORICAL_BACKCAST|v2.1-shrink</t>
  </si>
  <si>
    <t>46019|Суми|HISTORICAL_BACKCAST|v2.1-shrink</t>
  </si>
  <si>
    <t>46020|Суми|HISTORICAL_BACKCAST|v2.1-shrink</t>
  </si>
  <si>
    <t>46021|Суми|HISTORICAL_BACKCAST|v2.1-shrink</t>
  </si>
  <si>
    <t>46022|Суми|HISTORICAL_BACKCAST|v2.1-shrink</t>
  </si>
  <si>
    <t>46023|Суми|HISTORICAL_BACKCAST|v2.1-shrink</t>
  </si>
  <si>
    <t>46024|Суми|HISTORICAL_BACKCAST|v2.1-shrink</t>
  </si>
  <si>
    <t>46025|Суми|HISTORICAL_BACKCAST|v2.1-shrink</t>
  </si>
  <si>
    <t>46026|Суми|HISTORICAL_BACKCAST|v2.1-shrink</t>
  </si>
  <si>
    <t>46027|Суми|HISTORICAL_BACKCAST|v2.1-shrink</t>
  </si>
  <si>
    <t>46028|Суми|HISTORICAL_BACKCAST|v2.1-shrink</t>
  </si>
  <si>
    <t>46029|Суми|HISTORICAL_BACKCAST|v2.1-shrink</t>
  </si>
  <si>
    <t>46030|Суми|HISTORICAL_BACKCAST|v2.1-shrink</t>
  </si>
  <si>
    <t>46031|Суми|HISTORICAL_BACKCAST|v2.1-shrink</t>
  </si>
  <si>
    <t>46032|Суми|HISTORICAL_BACKCAST|v2.1-shrink</t>
  </si>
  <si>
    <t>46033|Суми|HISTORICAL_BACKCAST|v2.1-shrink</t>
  </si>
  <si>
    <t>46034|Суми|HISTORICAL_BACKCAST|v2.1-shrink</t>
  </si>
  <si>
    <t>46035|Суми|HISTORICAL_BACKCAST|v2.1-shrink</t>
  </si>
  <si>
    <t>46036|Суми|HISTORICAL_BACKCAST|v2.1-shrink</t>
  </si>
  <si>
    <t>46037|Суми|HISTORICAL_BACKCAST|v2.1-shrink</t>
  </si>
  <si>
    <t>46038|Суми|HISTORICAL_BACKCAST|v2.1-shrink</t>
  </si>
  <si>
    <t>46039|Суми|HISTORICAL_BACKCAST|v2.1-shrink</t>
  </si>
  <si>
    <t>46040|Суми|HISTORICAL_BACKCAST|v2.1-shrink</t>
  </si>
  <si>
    <t>46041|Суми|HISTORICAL_BACKCAST|v2.1-shrink</t>
  </si>
  <si>
    <t>46042|Суми|HISTORICAL_BACKCAST|v2.1-shrink</t>
  </si>
  <si>
    <t>46043|Суми|HISTORICAL_BACKCAST|v2.1-shrink</t>
  </si>
  <si>
    <t>46044|Суми|HISTORICAL_BACKCAST|v2.1-shrink</t>
  </si>
  <si>
    <t>46045|Суми|HISTORICAL_BACKCAST|v2.1-shrink</t>
  </si>
  <si>
    <t>46046|Суми|HISTORICAL_BACKCAST|v2.1-shrink</t>
  </si>
  <si>
    <t>46047|Суми|HISTORICAL_BACKCAST|v2.1-shrink</t>
  </si>
  <si>
    <t>46048|Суми|HISTORICAL_BACKCAST|v2.1-shrink</t>
  </si>
  <si>
    <t>46049|Суми|HISTORICAL_BACKCAST|v2.1-shrink</t>
  </si>
  <si>
    <t>46050|Суми|HISTORICAL_BACKCAST|v2.1-shrink</t>
  </si>
  <si>
    <t>46051|Суми|HISTORICAL_BACKCAST|v2.1-shrink</t>
  </si>
  <si>
    <t>46052|Суми|HISTORICAL_BACKCAST|v2.1-shrink</t>
  </si>
  <si>
    <t>46053|Суми|HISTORICAL_BACKCAST|v2.1-shrink</t>
  </si>
  <si>
    <t>46054|Суми|HISTORICAL_BACKCAST|v2.1-shrink</t>
  </si>
  <si>
    <t>46055|Суми|HISTORICAL_BACKCAST|v2.1-shrink</t>
  </si>
  <si>
    <t>46056|Суми|HISTORICAL_BACKCAST|v2.1-shrink</t>
  </si>
  <si>
    <t>46057|Суми|HISTORICAL_BACKCAST|v2.1-shrink</t>
  </si>
  <si>
    <t>46058|Суми|HISTORICAL_BACKCAST|v2.1-shrink</t>
  </si>
  <si>
    <t>46059|Суми|HISTORICAL_BACKCAST|v2.1-shrink</t>
  </si>
  <si>
    <t>46060|Суми|HISTORICAL_BACKCAST|v2.1-shrink</t>
  </si>
  <si>
    <t>46061|Суми|HISTORICAL_BACKCAST|v2.1-shrink</t>
  </si>
  <si>
    <t>46062|Суми|HISTORICAL_BACKCAST|v2.1-shrink</t>
  </si>
  <si>
    <t>46063|Суми|HISTORICAL_BACKCAST|v2.1-shrink</t>
  </si>
  <si>
    <t>46064|Суми|HISTORICAL_BACKCAST|v2.1-shrink</t>
  </si>
  <si>
    <t>46065|Суми|HISTORICAL_BACKCAST|v2.1-shrink</t>
  </si>
  <si>
    <t>46066|Суми|HISTORICAL_BACKCAST|v2.1-shrink</t>
  </si>
  <si>
    <t>46067|Суми|HISTORICAL_BACKCAST|v2.1-shrink</t>
  </si>
  <si>
    <t>46068|Суми|HISTORICAL_BACKCAST|v2.1-shrink</t>
  </si>
  <si>
    <t>46069|Суми|HISTORICAL_BACKCAST|v2.1-shrink</t>
  </si>
  <si>
    <t>46070|Суми|HISTORICAL_BACKCAST|v2.1-shrink</t>
  </si>
  <si>
    <t>46071|Суми|HISTORICAL_BACKCAST|v2.1-shrink</t>
  </si>
  <si>
    <t>46072|Суми|HISTORICAL_BACKCAST|v2.1-shrink</t>
  </si>
  <si>
    <t>46073|Суми|HISTORICAL_BACKCAST|v2.1-shrink</t>
  </si>
  <si>
    <t>46074|Суми|HISTORICAL_BACKCAST|v2.1-shrink</t>
  </si>
  <si>
    <t>46075|Суми|HISTORICAL_BACKCAST|v2.1-shrink</t>
  </si>
  <si>
    <t>46076|Суми|HISTORICAL_BACKCAST|v2.1-shrink</t>
  </si>
  <si>
    <t>46077|Суми|HISTORICAL_BACKCAST|v2.1-shrink</t>
  </si>
  <si>
    <t>46078|Суми|HISTORICAL_BACKCAST|v2.1-shrink</t>
  </si>
  <si>
    <t>46079|Суми|HISTORICAL_BACKCAST|v2.1-shrink</t>
  </si>
  <si>
    <t>46080|Суми|HISTORICAL_BACKCAST|v2.1-shrink</t>
  </si>
  <si>
    <t>46081|Суми|HISTORICAL_BACKCAST|v2.1-shrink</t>
  </si>
  <si>
    <t>46082|Суми|HISTORICAL_BACKCAST|v2.1-shrink</t>
  </si>
  <si>
    <t>46083|Суми|HISTORICAL_BACKCAST|v2.1-shrink</t>
  </si>
  <si>
    <t>46084|Суми|HISTORICAL_BACKCAST|v2.1-shrink</t>
  </si>
  <si>
    <t>46085|Суми|HISTORICAL_BACKCAST|v2.1-shrink</t>
  </si>
  <si>
    <t>46086|Суми|HISTORICAL_BACKCAST|v2.1-shrink</t>
  </si>
  <si>
    <t>46087|Суми|HISTORICAL_BACKCAST|v2.1-shrink</t>
  </si>
  <si>
    <t>46088|Суми|HISTORICAL_BACKCAST|v2.1-shrink</t>
  </si>
  <si>
    <t>46089|Суми|HISTORICAL_BACKCAST|v2.1-shrink</t>
  </si>
  <si>
    <t>46090|Суми|HISTORICAL_BACKCAST|v2.1-shrink</t>
  </si>
  <si>
    <t>46091|Суми|HISTORICAL_BACKCAST|v2.1-shrink</t>
  </si>
  <si>
    <t>46092|Суми|HISTORICAL_BACKCAST|v2.1-shrink</t>
  </si>
  <si>
    <t>46093|Суми|HISTORICAL_BACKCAST|v2.1-shrink</t>
  </si>
  <si>
    <t>46094|Суми|HISTORICAL_BACKCAST|v2.1-shrink</t>
  </si>
  <si>
    <t>46095|Суми|HISTORICAL_BACKCAST|v2.1-shrink</t>
  </si>
  <si>
    <t>46096|Суми|HISTORICAL_BACKCAST|v2.1-shrink</t>
  </si>
  <si>
    <t>46097|Суми|HISTORICAL_BACKCAST|v2.1-shrink</t>
  </si>
  <si>
    <t>46098|Суми|HISTORICAL_BACKCAST|v2.1-shrink</t>
  </si>
  <si>
    <t>46099|Суми|HISTORICAL_BACKCAST|v2.1-shrink</t>
  </si>
  <si>
    <t>46100|Суми|HISTORICAL_BACKCAST|v2.1-shrink</t>
  </si>
  <si>
    <t>46101|Суми|HISTORICAL_BACKCAST|v2.1-shrink</t>
  </si>
  <si>
    <t>46102|Суми|HISTORICAL_BACKCAST|v2.1-shrink</t>
  </si>
  <si>
    <t>46103|Суми|HISTORICAL_BACKCAST|v2.1-shrink</t>
  </si>
  <si>
    <t>46104|Суми|HISTORICAL_BACKCAST|v2.1-shrink</t>
  </si>
  <si>
    <t>46105|Суми|HISTORICAL_BACKCAST|v2.1-shrink</t>
  </si>
  <si>
    <t>46106|Суми|HISTORICAL_BACKCAST|v2.1-shrink</t>
  </si>
  <si>
    <t>46107|Суми|HISTORICAL_BACKCAST|v2.1-shrink</t>
  </si>
  <si>
    <t>46108|Суми|HISTORICAL_BACKCAST|v2.1-shrink</t>
  </si>
  <si>
    <t>46109|Суми|HISTORICAL_BACKCAST|v2.1-shrink</t>
  </si>
  <si>
    <t>46110|Суми|HISTORICAL_BACKCAST|v2.1-shrink</t>
  </si>
  <si>
    <t>46111|Суми|HISTORICAL_BACKCAST|v2.1-shrink</t>
  </si>
  <si>
    <t>46112|Суми|HISTORICAL_BACKCAST|v2.1-shrink</t>
  </si>
  <si>
    <t>46113|Суми|HISTORICAL_BACKCAST|v2.1-shrink</t>
  </si>
  <si>
    <t>46114|Суми|HISTORICAL_BACKCAST|v2.1-shrink</t>
  </si>
  <si>
    <t>46115|Суми|HISTORICAL_BACKCAST|v2.1-shrink</t>
  </si>
  <si>
    <t>46116|Суми|HISTORICAL_BACKCAST|v2.1-shrink</t>
  </si>
  <si>
    <t>46117|Суми|HISTORICAL_BACKCAST|v2.1-shrink</t>
  </si>
  <si>
    <t>46118|Суми|HISTORICAL_BACKCAST|v2.1-shrink</t>
  </si>
  <si>
    <t>46119|Суми|HISTORICAL_BACKCAST|v2.1-shrink</t>
  </si>
  <si>
    <t>46120|Суми|HISTORICAL_BACKCAST|v2.1-shrink</t>
  </si>
  <si>
    <t>46121|Суми|HISTORICAL_BACKCAST|v2.1-shrink</t>
  </si>
  <si>
    <t>46122|Суми|HISTORICAL_BACKCAST|v2.1-shrink</t>
  </si>
  <si>
    <t>46123|Суми|HISTORICAL_BACKCAST|v2.1-shrink</t>
  </si>
  <si>
    <t>46124|Суми|HISTORICAL_BACKCAST|v2.1-shrink</t>
  </si>
  <si>
    <t>46125|Суми|HISTORICAL_BACKCAST|v2.1-shrink</t>
  </si>
  <si>
    <t>46126|Суми|HISTORICAL_BACKCAST|v2.1-shrink</t>
  </si>
  <si>
    <t>46127|Суми|HISTORICAL_BACKCAST|v2.1-shrink</t>
  </si>
  <si>
    <t>46128|Суми|HISTORICAL_BACKCAST|v2.1-shrink</t>
  </si>
  <si>
    <t>46129|Суми|HISTORICAL_BACKCAST|v2.1-shrink</t>
  </si>
  <si>
    <t>46130|Суми|HISTORICAL_BACKCAST|v2.1-shrink</t>
  </si>
  <si>
    <t>46131|Суми|HISTORICAL_BACKCAST|v2.1-shrink</t>
  </si>
  <si>
    <t>46132|Суми|HISTORICAL_BACKCAST|v2.1-shrink</t>
  </si>
  <si>
    <t>46133|Суми|HISTORICAL_BACKCAST|v2.1-shrink</t>
  </si>
  <si>
    <t>46134|Суми|HISTORICAL_BACKCAST|v2.1-shrink</t>
  </si>
  <si>
    <t>46135|Суми|HISTORICAL_BACKCAST|v2.1-shrink</t>
  </si>
  <si>
    <t>46136|Суми|HISTORICAL_BACKCAST|v2.1-shrink</t>
  </si>
  <si>
    <t>46137|Суми|HISTORICAL_BACKCAST|v2.1-shrink</t>
  </si>
  <si>
    <t>46138|Суми|HISTORICAL_BACKCAST|v2.1-shrink</t>
  </si>
  <si>
    <t>46139|Суми|HISTORICAL_BACKCAST|v2.1-shrink</t>
  </si>
  <si>
    <t>46140|Суми|HISTORICAL_BACKCAST|v2.1-shrink</t>
  </si>
  <si>
    <t>46141|Суми|HISTORICAL_BACKCAST|v2.1-shrink</t>
  </si>
  <si>
    <t>46142|Суми|HISTORICAL_BACKCAST|v2.1-shrink</t>
  </si>
  <si>
    <t>46143|Суми|HISTORICAL_BACKCAST|v2.1-shrink</t>
  </si>
  <si>
    <t>46144|Суми|HISTORICAL_BACKCAST|v2.1-shrink</t>
  </si>
  <si>
    <t>46145|Суми|HISTORICAL_BACKCAST|v2.1-shrink</t>
  </si>
  <si>
    <t>46146|Суми|HISTORICAL_BACKCAST|v2.1-shrink</t>
  </si>
  <si>
    <t>46147|Суми|HISTORICAL_BACKCAST|v2.1-shrink</t>
  </si>
  <si>
    <t>46148|Суми|HISTORICAL_BACKCAST|v2.1-shrink</t>
  </si>
  <si>
    <t>46149|Суми|HISTORICAL_BACKCAST|v2.1-shrink</t>
  </si>
  <si>
    <t>46150|Суми|HISTORICAL_BACKCAST|v2.1-shrink</t>
  </si>
  <si>
    <t>46151|Суми|HISTORICAL_BACKCAST|v2.1-shrink</t>
  </si>
  <si>
    <t>46152|Суми|HISTORICAL_BACKCAST|v2.1-shrink</t>
  </si>
  <si>
    <t>46153|Суми|HISTORICAL_BACKCAST|v2.1-shrink</t>
  </si>
  <si>
    <t>46154|Суми|HISTORICAL_BACKCAST|v2.1-shrink</t>
  </si>
  <si>
    <t>46155|Суми|HISTORICAL_BACKCAST|v2.1-shrink</t>
  </si>
  <si>
    <t>46156|Суми|HISTORICAL_BACKCAST|v2.1-shrink</t>
  </si>
  <si>
    <t>46157|Суми|HISTORICAL_BACKCAST|v2.1-shrink</t>
  </si>
  <si>
    <t>46158|Суми|HISTORICAL_BACKCAST|v2.1-shrink</t>
  </si>
  <si>
    <t>46159|Суми|HISTORICAL_BACKCAST|v2.1-shrink</t>
  </si>
  <si>
    <t>46160|Суми|HISTORICAL_BACKCAST|v2.1-shrink</t>
  </si>
  <si>
    <t>46161|Суми|HISTORICAL_BACKCAST|v2.1-shrink</t>
  </si>
  <si>
    <t>46162|Суми|HISTORICAL_BACKCAST|v2.1-shrink</t>
  </si>
  <si>
    <t>46163|Суми|HISTORICAL_BACKCAST|v2.1-shrink</t>
  </si>
  <si>
    <t>46164|Суми|HISTORICAL_BACKCAST|v2.1-shrink</t>
  </si>
  <si>
    <t>46165|Суми|HISTORICAL_BACKCAST|v2.1-shrink</t>
  </si>
  <si>
    <t>46166|Суми|HISTORICAL_BACKCAST|v2.1-shrink</t>
  </si>
  <si>
    <t>46167|Суми|HISTORICAL_BACKCAST|v2.1-shrink</t>
  </si>
  <si>
    <t>46168|Суми|HISTORICAL_BACKCAST|v2.1-shrink</t>
  </si>
  <si>
    <t>46169|Суми|HISTORICAL_BACKCAST|v2.1-shrink</t>
  </si>
  <si>
    <t>46170|Суми|HISTORICAL_BACKCAST|v2.1-shrink</t>
  </si>
  <si>
    <t>46171|Суми|HISTORICAL_BACKCAST|v2.1-shrink</t>
  </si>
  <si>
    <t>46172|Суми|HISTORICAL_BACKCAST|v2.1-shrink</t>
  </si>
  <si>
    <t>46173|Суми|HISTORICAL_BACKCAST|v2.1-shrink</t>
  </si>
  <si>
    <t>46174|Суми|HISTORICAL_BACKCAST|v2.1-shrink</t>
  </si>
  <si>
    <t>46175|Суми|HISTORICAL_BACKCAST|v2.1-shrink</t>
  </si>
  <si>
    <t>46176|Суми|HISTORICAL_BACKCAST|v2.1-shrink</t>
  </si>
  <si>
    <t>46177|Суми|HISTORICAL_BACKCAST|v2.1-shrink</t>
  </si>
  <si>
    <t>46178|Суми|HISTORICAL_BACKCAST|v2.1-shrink</t>
  </si>
  <si>
    <t>46179|Суми|HISTORICAL_BACKCAST|v2.1-shrink</t>
  </si>
  <si>
    <t>46180|Суми|HISTORICAL_BACKCAST|v2.1-shrink</t>
  </si>
  <si>
    <t>46181|Суми|HISTORICAL_BACKCAST|v2.1-shrink</t>
  </si>
  <si>
    <t>46182|Суми|HISTORICAL_BACKCAST|v2.1-shrink</t>
  </si>
  <si>
    <t>46183|Суми|HISTORICAL_BACKCAST|v2.1-shrink</t>
  </si>
  <si>
    <t>46184|Суми|HISTORICAL_BACKCAST|v2.1-shrink</t>
  </si>
  <si>
    <t>46185|Суми|HISTORICAL_BACKCAST|v2.1-shrink</t>
  </si>
  <si>
    <t>46186|Суми|HISTORICAL_BACKCAST|v2.1-shrink</t>
  </si>
  <si>
    <t>46187|Суми|HISTORICAL_BACKCAST|v2.1-shrink</t>
  </si>
  <si>
    <t>46188|Суми|HISTORICAL_BACKCAST|v2.1-shrink</t>
  </si>
  <si>
    <t>46189|Суми|HISTORICAL_BACKCAST|v2.1-shrink</t>
  </si>
  <si>
    <t>46190|Суми|HISTORICAL_BACKCAST|v2.1-shrink</t>
  </si>
  <si>
    <t>46191|Суми|HISTORICAL_BACKCAST|v2.1-shrink</t>
  </si>
  <si>
    <t>46192|Суми|HISTORICAL_BACKCAST|v2.1-shrink</t>
  </si>
  <si>
    <t>46193|Суми|HISTORICAL_BACKCAST|v2.1-shrink</t>
  </si>
  <si>
    <t>46194|Суми|HISTORICAL_BACKCAST|v2.1-shrink</t>
  </si>
  <si>
    <t>46195|Суми|HISTORICAL_BACKCAST|v2.1-shrink</t>
  </si>
  <si>
    <t>46196|Суми|HISTORICAL_BACKCAST|v2.1-shrink</t>
  </si>
  <si>
    <t>46197|Суми|HISTORICAL_BACKCAST|v2.1-shrink</t>
  </si>
  <si>
    <t>46198|Суми|HISTORICAL_BACKCAST|v2.1-shrink</t>
  </si>
  <si>
    <t>46199|Суми|HISTORICAL_BACKCAST|v2.1-shrink</t>
  </si>
  <si>
    <t>46200|Суми|HISTORICAL_BACKCAST|v2.1-shrink</t>
  </si>
  <si>
    <t>46201|Суми|HISTORICAL_BACKCAST|v2.1-shrink</t>
  </si>
  <si>
    <t>46202|Суми|HISTORICAL_BACKCAST|v2.1-shrink</t>
  </si>
  <si>
    <t>46203|Суми|HISTORICAL_BACKCAST|v2.1-shrink</t>
  </si>
  <si>
    <t>46204|Суми|HISTORICAL_BACKCAST|v2.1-shrink</t>
  </si>
  <si>
    <t>46205|Суми|HISTORICAL_BACKCAST|v2.1-shrink</t>
  </si>
  <si>
    <t>46206|Суми|HISTORICAL_BACKCAST|v2.1-shrink</t>
  </si>
  <si>
    <t>46207|Суми|HISTORICAL_BACKCAST|v2.1-shrink</t>
  </si>
  <si>
    <t>46208|Суми|HISTORICAL_BACKCAST|v2.1-shrink</t>
  </si>
  <si>
    <t>46209|Суми|HISTORICAL_BACKCAST|v2.1-shrink</t>
  </si>
  <si>
    <t>46210|Суми|HISTORICAL_BACKCAST|v2.1-shrink</t>
  </si>
  <si>
    <t>46211|Суми|HISTORICAL_BACKCAST|v2.1-shrink</t>
  </si>
  <si>
    <t>46212|Суми|HISTORICAL_BACKCAST|v2.1-shrink</t>
  </si>
  <si>
    <t>46213|Суми|HISTORICAL_BACKCAST|v2.1-shrink</t>
  </si>
  <si>
    <t>46214|Суми|HISTORICAL_BACKCAST|v2.1-shrink</t>
  </si>
  <si>
    <t>46215|Суми|HISTORICAL_BACKCAST|v2.1-shrink</t>
  </si>
  <si>
    <t>46216|Суми|HISTORICAL_BACKCAST|v2.1-shrink</t>
  </si>
  <si>
    <t>46217|Суми|HISTORICAL_BACKCAST|v2.1-shrink</t>
  </si>
  <si>
    <t>46218|Суми|HISTORICAL_BACKCAST|v2.1-shrink</t>
  </si>
  <si>
    <t>46219|Суми|HISTORICAL_BACKCAST|v2.1-shrink</t>
  </si>
  <si>
    <t>46220|Суми|HISTORICAL_BACKCAST|v2.1-shrink</t>
  </si>
  <si>
    <t>46221|Суми|HISTORICAL_BACKCAST|v2.1-shrink</t>
  </si>
  <si>
    <t>46222|Суми|HISTORICAL_BACKCAST|v2.1-shrink</t>
  </si>
  <si>
    <t>46223|Суми|HISTORICAL_BACKCAST|v2.1-shrink</t>
  </si>
  <si>
    <t>46224|Суми|HISTORICAL_BACKCAST|v2.1-shrink</t>
  </si>
  <si>
    <t>46225|Суми|HISTORICAL_BACKCAST|v2.1-shrink</t>
  </si>
  <si>
    <t>46226|Суми|HISTORICAL_BACKCAST|v2.1-shrink</t>
  </si>
  <si>
    <t>46227|Суми|HISTORICAL_BACKCAST|v2.1-shrink</t>
  </si>
  <si>
    <t>46228|Суми|HISTORICAL_BACKCAST|v2.1-shrink</t>
  </si>
  <si>
    <t>46229|Суми|HISTORICAL_BACKCAST|v2.1-shrink</t>
  </si>
  <si>
    <t>46230|Суми|HISTORICAL_BACKCAST|v2.1-shrink</t>
  </si>
  <si>
    <t>46231|Суми|HISTORICAL_BACKCAST|v2.1-shrink</t>
  </si>
  <si>
    <t>46232|Суми|HISTORICAL_BACKCAST|v2.1-shrink</t>
  </si>
  <si>
    <t>46233|Суми|HISTORICAL_BACKCAST|v2.1-shrink</t>
  </si>
  <si>
    <t>46234|Суми|HISTORICAL_BACKCAST|v2.1-shrink</t>
  </si>
  <si>
    <t>46235|Суми|HISTORICAL_BACKCAST|v2.1-shrink</t>
  </si>
  <si>
    <t>46236|Суми|HISTORICAL_BACKCAST|v2.1-shrink</t>
  </si>
  <si>
    <t>46237|Суми|HISTORICAL_BACKCAST|v2.1-shrink</t>
  </si>
  <si>
    <t>46238|Суми|HISTORICAL_BACKCAST|v2.1-shrink</t>
  </si>
  <si>
    <t>46239|Суми|HISTORICAL_BACKCAST|v2.1-shrink</t>
  </si>
  <si>
    <t>46240|Суми|HISTORICAL_BACKCAST|v2.1-shrink</t>
  </si>
  <si>
    <t>46241|Суми|HISTORICAL_BACKCAST|v2.1-shrink</t>
  </si>
  <si>
    <t>46242|Суми|HISTORICAL_BACKCAST|v2.1-shrink</t>
  </si>
  <si>
    <t>46243|Суми|HISTORICAL_BACKCAST|v2.1-shrink</t>
  </si>
  <si>
    <t>46244|Суми|HISTORICAL_BACKCAST|v2.1-shrink</t>
  </si>
  <si>
    <t>46245|Суми|HISTORICAL_BACKCAST|v2.1-shrink</t>
  </si>
  <si>
    <t>46246|Суми|HISTORICAL_BACKCAST|v2.1-shrink</t>
  </si>
  <si>
    <t>46247|Суми|HISTORICAL_BACKCAST|v2.1-shrink</t>
  </si>
  <si>
    <t>46248|Суми|HISTORICAL_BACKCAST|v2.1-shrink</t>
  </si>
  <si>
    <t>46249|Суми|HISTORICAL_BACKCAST|v2.1-shrink</t>
  </si>
  <si>
    <t>46250|Суми|HISTORICAL_BACKCAST|v2.1-shrink</t>
  </si>
  <si>
    <t>46251|Суми|HISTORICAL_BACKCAST|v2.1-shrink</t>
  </si>
  <si>
    <t>46252|Суми|HISTORICAL_BACKCAST|v2.1-shrink</t>
  </si>
  <si>
    <t>46253|Суми|HISTORICAL_BACKCAST|v2.1-shrink</t>
  </si>
  <si>
    <t>46254|Суми|HISTORICAL_BACKCAST|v2.1-shrink</t>
  </si>
  <si>
    <t>46255|Суми|HISTORICAL_BACKCAST|v2.1-shrink</t>
  </si>
  <si>
    <t>46256|Суми|HISTORICAL_BACKCAST|v2.1-shrink</t>
  </si>
  <si>
    <t>46257|Суми|HISTORICAL_BACKCAST|v2.1-shrink</t>
  </si>
  <si>
    <t>46258|Суми|HISTORICAL_BACKCAST|v2.1-shrink</t>
  </si>
  <si>
    <t>46259|Суми|HISTORICAL_BACKCAST|v2.1-shrink</t>
  </si>
  <si>
    <t>46260|Суми|HISTORICAL_BACKCAST|v2.1-shrink</t>
  </si>
  <si>
    <t>46261|Суми|HISTORICAL_BACKCAST|v2.1-shrink</t>
  </si>
  <si>
    <t>46262|Суми|HISTORICAL_BACKCAST|v2.1-shrink</t>
  </si>
  <si>
    <t>46263|Суми|HISTORICAL_BACKCAST|v2.1-shrink</t>
  </si>
  <si>
    <t>46264|Суми|HISTORICAL_BACKCAST|v2.1-shrink</t>
  </si>
  <si>
    <t>46265|Суми|HISTORICAL_BACKCAST|v2.1-shrink</t>
  </si>
  <si>
    <t>46266|Суми|HISTORICAL_BACKCAST|v2.1-shrink</t>
  </si>
  <si>
    <t>46267|Суми|HISTORICAL_BACKCAST|v2.1-shrink</t>
  </si>
  <si>
    <t>46268|Суми|HISTORICAL_BACKCAST|v2.1-shrink</t>
  </si>
  <si>
    <t>46269|Суми|HISTORICAL_BACKCAST|v2.1-shrink</t>
  </si>
  <si>
    <t>46270|Суми|HISTORICAL_BACKCAST|v2.1-shrink</t>
  </si>
  <si>
    <t>46271|Суми|HISTORICAL_BACKCAST|v2.1-shrink</t>
  </si>
  <si>
    <t>46272|Суми|HISTORICAL_BACKCAST|v2.1-shrink</t>
  </si>
  <si>
    <t>46273|Суми|HISTORICAL_BACKCAST|v2.1-shrink</t>
  </si>
  <si>
    <t>46274|Суми|HISTORICAL_BACKCAST|v2.1-shrink</t>
  </si>
  <si>
    <t>46275|Суми|HISTORICAL_BACKCAST|v2.1-shrink</t>
  </si>
  <si>
    <t>46276|Суми|HISTORICAL_BACKCAST|v2.1-shrink</t>
  </si>
  <si>
    <t>46277|Суми|HISTORICAL_BACKCAST|v2.1-shrink</t>
  </si>
  <si>
    <t>46278|Суми|HISTORICAL_BACKCAST|v2.1-shrink</t>
  </si>
  <si>
    <t>46279|Суми|HISTORICAL_BACKCAST|v2.1-shrink</t>
  </si>
  <si>
    <t>46280|Суми|HISTORICAL_BACKCAST|v2.1-shrink</t>
  </si>
  <si>
    <t>46281|Суми|HISTORICAL_BACKCAST|v2.1-shrink</t>
  </si>
  <si>
    <t>46282|Суми|HISTORICAL_BACKCAST|v2.1-shrink</t>
  </si>
  <si>
    <t>46283|Суми|HISTORICAL_BACKCAST|v2.1-shrink</t>
  </si>
  <si>
    <t>46284|Суми|HISTORICAL_BACKCAST|v2.1-shrink</t>
  </si>
  <si>
    <t>46285|Суми|HISTORICAL_BACKCAST|v2.1-shrink</t>
  </si>
  <si>
    <t>46286|Суми|HISTORICAL_BACKCAST|v2.1-shrink</t>
  </si>
  <si>
    <t>46287|Суми|HISTORICAL_BACKCAST|v2.1-shrink</t>
  </si>
  <si>
    <t>46288|Суми|HISTORICAL_BACKCAST|v2.1-shrink</t>
  </si>
  <si>
    <t>46289|Суми|HISTORICAL_BACKCAST|v2.1-shrink</t>
  </si>
  <si>
    <t>46290|Суми|HISTORICAL_BACKCAST|v2.1-shrink</t>
  </si>
  <si>
    <t>46291|Суми|HISTORICAL_BACKCAST|v2.1-shrink</t>
  </si>
  <si>
    <t>Historical backcast Кременчук: 365D VERIFIED RETRO_SYSTEMATIC coverage; operational factors не реконструювались.</t>
  </si>
  <si>
    <t>20250927|Кременчук|HISTORICAL_BACKCAST|v2.1-shrink</t>
  </si>
  <si>
    <t>20250928|Кременчук|HISTORICAL_BACKCAST|v2.1-shrink</t>
  </si>
  <si>
    <t>20250929|Кременчук|HISTORICAL_BACKCAST|v2.1-shrink</t>
  </si>
  <si>
    <t>20250930|Кременчук|HISTORICAL_BACKCAST|v2.1-shrink</t>
  </si>
  <si>
    <t>20251001|Кременчук|HISTORICAL_BACKCAST|v2.1-shrink</t>
  </si>
  <si>
    <t>20251002|Кременчук|HISTORICAL_BACKCAST|v2.1-shrink</t>
  </si>
  <si>
    <t>20251003|Кременчук|HISTORICAL_BACKCAST|v2.1-shrink</t>
  </si>
  <si>
    <t>20251004|Кременчук|HISTORICAL_BACKCAST|v2.1-shrink</t>
  </si>
  <si>
    <t>20251005|Кременчук|HISTORICAL_BACKCAST|v2.1-shrink</t>
  </si>
  <si>
    <t>20251006|Кременчук|HISTORICAL_BACKCAST|v2.1-shrink</t>
  </si>
  <si>
    <t>20251007|Кременчук|HISTORICAL_BACKCAST|v2.1-shrink</t>
  </si>
  <si>
    <t>20251008|Кременчук|HISTORICAL_BACKCAST|v2.1-shrink</t>
  </si>
  <si>
    <t>20251009|Кременчук|HISTORICAL_BACKCAST|v2.1-shrink</t>
  </si>
  <si>
    <t>20251010|Кременчук|HISTORICAL_BACKCAST|v2.1-shrink</t>
  </si>
  <si>
    <t>20251011|Кременчук|HISTORICAL_BACKCAST|v2.1-shrink</t>
  </si>
  <si>
    <t>20251012|Кременчук|HISTORICAL_BACKCAST|v2.1-shrink</t>
  </si>
  <si>
    <t>20251013|Кременчук|HISTORICAL_BACKCAST|v2.1-shrink</t>
  </si>
  <si>
    <t>20251014|Кременчук|HISTORICAL_BACKCAST|v2.1-shrink</t>
  </si>
  <si>
    <t>20251015|Кременчук|HISTORICAL_BACKCAST|v2.1-shrink</t>
  </si>
  <si>
    <t>20251016|Кременчук|HISTORICAL_BACKCAST|v2.1-shrink</t>
  </si>
  <si>
    <t>20251017|Кременчук|HISTORICAL_BACKCAST|v2.1-shrink</t>
  </si>
  <si>
    <t>20251018|Кременчук|HISTORICAL_BACKCAST|v2.1-shrink</t>
  </si>
  <si>
    <t>20251019|Кременчук|HISTORICAL_BACKCAST|v2.1-shrink</t>
  </si>
  <si>
    <t>20251020|Кременчук|HISTORICAL_BACKCAST|v2.1-shrink</t>
  </si>
  <si>
    <t>20251021|Кременчук|HISTORICAL_BACKCAST|v2.1-shrink</t>
  </si>
  <si>
    <t>Балістика: 1 епізод(и); Швидкісні/балістичні ракети; Іскандер-М/KN-23 + Кинджал у пакеті</t>
  </si>
  <si>
    <t>20251022|Кременчук|HISTORICAL_BACKCAST|v2.1-shrink</t>
  </si>
  <si>
    <t>20251023|Кременчук|HISTORICAL_BACKCAST|v2.1-shrink</t>
  </si>
  <si>
    <t>20251024|Кременчук|HISTORICAL_BACKCAST|v2.1-shrink</t>
  </si>
  <si>
    <t>20251025|Кременчук|HISTORICAL_BACKCAST|v2.1-shrink</t>
  </si>
  <si>
    <t>20251026|Кременчук|HISTORICAL_BACKCAST|v2.1-shrink</t>
  </si>
  <si>
    <t>20251027|Кременчук|HISTORICAL_BACKCAST|v2.1-shrink</t>
  </si>
  <si>
    <t>20251028|Кременчук|HISTORICAL_BACKCAST|v2.1-shrink</t>
  </si>
  <si>
    <t>20251029|Кременчук|HISTORICAL_BACKCAST|v2.1-shrink</t>
  </si>
  <si>
    <t>20251030|Кременчук|HISTORICAL_BACKCAST|v2.1-shrink</t>
  </si>
  <si>
    <t>20251031|Кременчук|HISTORICAL_BACKCAST|v2.1-shrink</t>
  </si>
  <si>
    <t>20251101|Кременчук|HISTORICAL_BACKCAST|v2.1-shrink</t>
  </si>
  <si>
    <t>20251102|Кременчук|HISTORICAL_BACKCAST|v2.1-shrink</t>
  </si>
  <si>
    <t>20251103|Кременчук|HISTORICAL_BACKCAST|v2.1-shrink</t>
  </si>
  <si>
    <t>20251104|Кременчук|HISTORICAL_BACKCAST|v2.1-shrink</t>
  </si>
  <si>
    <t>20251105|Кременчук|HISTORICAL_BACKCAST|v2.1-shrink</t>
  </si>
  <si>
    <t>20251106|Кременчук|HISTORICAL_BACKCAST|v2.1-shrink</t>
  </si>
  <si>
    <t>20251107|Кременчук|HISTORICAL_BACKCAST|v2.1-shrink</t>
  </si>
  <si>
    <t>20251108|Кременчук|HISTORICAL_BACKCAST|v2.1-shrink</t>
  </si>
  <si>
    <t>20251109|Кременчук|HISTORICAL_BACKCAST|v2.1-shrink</t>
  </si>
  <si>
    <t>20251110|Кременчук|HISTORICAL_BACKCAST|v2.1-shrink</t>
  </si>
  <si>
    <t>20251111|Кременчук|HISTORICAL_BACKCAST|v2.1-shrink</t>
  </si>
  <si>
    <t>20251112|Кременчук|HISTORICAL_BACKCAST|v2.1-shrink</t>
  </si>
  <si>
    <t>20251113|Кременчук|HISTORICAL_BACKCAST|v2.1-shrink</t>
  </si>
  <si>
    <t>20251114|Кременчук|HISTORICAL_BACKCAST|v2.1-shrink</t>
  </si>
  <si>
    <t>20251115|Кременчук|HISTORICAL_BACKCAST|v2.1-shrink</t>
  </si>
  <si>
    <t>20251116|Кременчук|HISTORICAL_BACKCAST|v2.1-shrink</t>
  </si>
  <si>
    <t>20251117|Кременчук|HISTORICAL_BACKCAST|v2.1-shrink</t>
  </si>
  <si>
    <t>20251118|Кременчук|HISTORICAL_BACKCAST|v2.1-shrink</t>
  </si>
  <si>
    <t>20251119|Кременчук|HISTORICAL_BACKCAST|v2.1-shrink</t>
  </si>
  <si>
    <t>20251120|Кременчук|HISTORICAL_BACKCAST|v2.1-shrink</t>
  </si>
  <si>
    <t>20251121|Кременчук|HISTORICAL_BACKCAST|v2.1-shrink</t>
  </si>
  <si>
    <t>20251122|Кременчук|HISTORICAL_BACKCAST|v2.1-shrink</t>
  </si>
  <si>
    <t>20251123|Кременчук|HISTORICAL_BACKCAST|v2.1-shrink</t>
  </si>
  <si>
    <t>20251124|Кременчук|HISTORICAL_BACKCAST|v2.1-shrink</t>
  </si>
  <si>
    <t>20251125|Кременчук|HISTORICAL_BACKCAST|v2.1-shrink</t>
  </si>
  <si>
    <t>20251126|Кременчук|HISTORICAL_BACKCAST|v2.1-shrink</t>
  </si>
  <si>
    <t>20251127|Кременчук|HISTORICAL_BACKCAST|v2.1-shrink</t>
  </si>
  <si>
    <t>20251128|Кременчук|HISTORICAL_BACKCAST|v2.1-shrink</t>
  </si>
  <si>
    <t>20251129|Кременчук|HISTORICAL_BACKCAST|v2.1-shrink</t>
  </si>
  <si>
    <t>20251130|Кременчук|HISTORICAL_BACKCAST|v2.1-shrink</t>
  </si>
  <si>
    <t>20251201|Кременчук|HISTORICAL_BACKCAST|v2.1-shrink</t>
  </si>
  <si>
    <t>20251202|Кременчук|HISTORICAL_BACKCAST|v2.1-shrink</t>
  </si>
  <si>
    <t>20251203|Кременчук|HISTORICAL_BACKCAST|v2.1-shrink</t>
  </si>
  <si>
    <t>Вівторок → Середа</t>
  </si>
  <si>
    <t>20251204|Кременчук|HISTORICAL_BACKCAST|v2.1-shrink</t>
  </si>
  <si>
    <t>20251205|Кременчук|HISTORICAL_BACKCAST|v2.1-shrink</t>
  </si>
  <si>
    <t>20251206|Кременчук|HISTORICAL_BACKCAST|v2.1-shrink</t>
  </si>
  <si>
    <t>Балістика: 1 епізод(и); Іскандер-М/KN-23 / швидкісні цілі; комбінована атака</t>
  </si>
  <si>
    <t>20251207|Кременчук|HISTORICAL_BACKCAST|v2.1-shrink</t>
  </si>
  <si>
    <t>Середа/Неділя • по 1 (нічия)</t>
  </si>
  <si>
    <t>20251208|Кременчук|HISTORICAL_BACKCAST|v2.1-shrink</t>
  </si>
  <si>
    <t>20251209|Кременчук|HISTORICAL_BACKCAST|v2.1-shrink</t>
  </si>
  <si>
    <t>20251210|Кременчук|HISTORICAL_BACKCAST|v2.1-shrink</t>
  </si>
  <si>
    <t>20251211|Кременчук|HISTORICAL_BACKCAST|v2.1-shrink</t>
  </si>
  <si>
    <t>Середа/Четвер/Неділя • по 1 (нічия)</t>
  </si>
  <si>
    <t>20251212|Кременчук|HISTORICAL_BACKCAST|v2.1-shrink</t>
  </si>
  <si>
    <t>20251213|Кременчук|HISTORICAL_BACKCAST|v2.1-shrink</t>
  </si>
  <si>
    <t>20251214|Кременчук|HISTORICAL_BACKCAST|v2.1-shrink</t>
  </si>
  <si>
    <t>20251215|Кременчук|HISTORICAL_BACKCAST|v2.1-shrink</t>
  </si>
  <si>
    <t>20251216|Кременчук|HISTORICAL_BACKCAST|v2.1-shrink</t>
  </si>
  <si>
    <t>20251217|Кременчук|HISTORICAL_BACKCAST|v2.1-shrink</t>
  </si>
  <si>
    <t>Четвер/Неділя • по 1 (нічия)</t>
  </si>
  <si>
    <t>20251218|Кременчук|HISTORICAL_BACKCAST|v2.1-shrink</t>
  </si>
  <si>
    <t>20251219|Кременчук|HISTORICAL_BACKCAST|v2.1-shrink</t>
  </si>
  <si>
    <t>20251220|Кременчук|HISTORICAL_BACKCAST|v2.1-shrink</t>
  </si>
  <si>
    <t>20251221|Кременчук|HISTORICAL_BACKCAST|v2.1-shrink</t>
  </si>
  <si>
    <t>20251222|Кременчук|HISTORICAL_BACKCAST|v2.1-shrink</t>
  </si>
  <si>
    <t>20251223|Кременчук|HISTORICAL_BACKCAST|v2.1-shrink</t>
  </si>
  <si>
    <t>20251224|Кременчук|HISTORICAL_BACKCAST|v2.1-shrink</t>
  </si>
  <si>
    <t>20251225|Кременчук|HISTORICAL_BACKCAST|v2.1-shrink</t>
  </si>
  <si>
    <t>20251226|Кременчук|HISTORICAL_BACKCAST|v2.1-shrink</t>
  </si>
  <si>
    <t>20251227|Кременчук|HISTORICAL_BACKCAST|v2.1-shrink</t>
  </si>
  <si>
    <t>20251228|Кременчук|HISTORICAL_BACKCAST|v2.1-shrink</t>
  </si>
  <si>
    <t>20251229|Кременчук|HISTORICAL_BACKCAST|v2.1-shrink</t>
  </si>
  <si>
    <t>20251230|Кременчук|HISTORICAL_BACKCAST|v2.1-shrink</t>
  </si>
  <si>
    <t>20251231|Кременчук|HISTORICAL_BACKCAST|v2.1-shrink</t>
  </si>
  <si>
    <t>20260101|Кременчук|HISTORICAL_BACKCAST|v2.1-shrink</t>
  </si>
  <si>
    <t>20260102|Кременчук|HISTORICAL_BACKCAST|v2.1-shrink</t>
  </si>
  <si>
    <t>20260103|Кременчук|HISTORICAL_BACKCAST|v2.1-shrink</t>
  </si>
  <si>
    <t>20260104|Кременчук|HISTORICAL_BACKCAST|v2.1-shrink</t>
  </si>
  <si>
    <t>20260105|Кременчук|HISTORICAL_BACKCAST|v2.1-shrink</t>
  </si>
  <si>
    <t>20260106|Кременчук|HISTORICAL_BACKCAST|v2.1-shrink</t>
  </si>
  <si>
    <t>20260107|Кременчук|HISTORICAL_BACKCAST|v2.1-shrink</t>
  </si>
  <si>
    <t>20260108|Кременчук|HISTORICAL_BACKCAST|v2.1-shrink</t>
  </si>
  <si>
    <t>20260109|Кременчук|HISTORICAL_BACKCAST|v2.1-shrink</t>
  </si>
  <si>
    <t>20260110|Кременчук|HISTORICAL_BACKCAST|v2.1-shrink</t>
  </si>
  <si>
    <t>20260111|Кременчук|HISTORICAL_BACKCAST|v2.1-shrink</t>
  </si>
  <si>
    <t>20260112|Кременчук|HISTORICAL_BACKCAST|v2.1-shrink</t>
  </si>
  <si>
    <t>20260113|Кременчук|HISTORICAL_BACKCAST|v2.1-shrink</t>
  </si>
  <si>
    <t>20260114|Кременчук|HISTORICAL_BACKCAST|v2.1-shrink</t>
  </si>
  <si>
    <t>20260115|Кременчук|HISTORICAL_BACKCAST|v2.1-shrink</t>
  </si>
  <si>
    <t>20260116|Кременчук|HISTORICAL_BACKCAST|v2.1-shrink</t>
  </si>
  <si>
    <t>20260117|Кременчук|HISTORICAL_BACKCAST|v2.1-shrink</t>
  </si>
  <si>
    <t>20260118|Кременчук|HISTORICAL_BACKCAST|v2.1-shrink</t>
  </si>
  <si>
    <t>20260119|Кременчук|HISTORICAL_BACKCAST|v2.1-shrink</t>
  </si>
  <si>
    <t>20260120|Кременчук|HISTORICAL_BACKCAST|v2.1-shrink</t>
  </si>
  <si>
    <t>20260121|Кременчук|HISTORICAL_BACKCAST|v2.1-shrink</t>
  </si>
  <si>
    <t>20260122|Кременчук|HISTORICAL_BACKCAST|v2.1-shrink</t>
  </si>
  <si>
    <t>20260123|Кременчук|HISTORICAL_BACKCAST|v2.1-shrink</t>
  </si>
  <si>
    <t>20260124|Кременчук|HISTORICAL_BACKCAST|v2.1-shrink</t>
  </si>
  <si>
    <t>20260125|Кременчук|HISTORICAL_BACKCAST|v2.1-shrink</t>
  </si>
  <si>
    <t>20260126|Кременчук|HISTORICAL_BACKCAST|v2.1-shrink</t>
  </si>
  <si>
    <t>20260127|Кременчук|HISTORICAL_BACKCAST|v2.1-shrink</t>
  </si>
  <si>
    <t>20260128|Кременчук|HISTORICAL_BACKCAST|v2.1-shrink</t>
  </si>
  <si>
    <t>20260129|Кременчук|HISTORICAL_BACKCAST|v2.1-shrink</t>
  </si>
  <si>
    <t>20260130|Кременчук|HISTORICAL_BACKCAST|v2.1-shrink</t>
  </si>
  <si>
    <t>20260131|Кременчук|HISTORICAL_BACKCAST|v2.1-shrink</t>
  </si>
  <si>
    <t>20260201|Кременчук|HISTORICAL_BACKCAST|v2.1-shrink</t>
  </si>
  <si>
    <t>20260202|Кременчук|HISTORICAL_BACKCAST|v2.1-shrink</t>
  </si>
  <si>
    <t>20260203|Кременчук|HISTORICAL_BACKCAST|v2.1-shrink</t>
  </si>
  <si>
    <t>20260204|Кременчук|HISTORICAL_BACKCAST|v2.1-shrink</t>
  </si>
  <si>
    <t>20260205|Кременчук|HISTORICAL_BACKCAST|v2.1-shrink</t>
  </si>
  <si>
    <t>20260206|Кременчук|HISTORICAL_BACKCAST|v2.1-shrink</t>
  </si>
  <si>
    <t>20260207|Кременчук|HISTORICAL_BACKCAST|v2.1-shrink</t>
  </si>
  <si>
    <t>20260208|Кременчук|HISTORICAL_BACKCAST|v2.1-shrink</t>
  </si>
  <si>
    <t>20260209|Кременчук|HISTORICAL_BACKCAST|v2.1-shrink</t>
  </si>
  <si>
    <t>20260210|Кременчук|HISTORICAL_BACKCAST|v2.1-shrink</t>
  </si>
  <si>
    <t>20260211|Кременчук|HISTORICAL_BACKCAST|v2.1-shrink</t>
  </si>
  <si>
    <t>20260212|Кременчук|HISTORICAL_BACKCAST|v2.1-shrink</t>
  </si>
  <si>
    <t>20260213|Кременчук|HISTORICAL_BACKCAST|v2.1-shrink</t>
  </si>
  <si>
    <t>20260214|Кременчук|HISTORICAL_BACKCAST|v2.1-shrink</t>
  </si>
  <si>
    <t>20260215|Кременчук|HISTORICAL_BACKCAST|v2.1-shrink</t>
  </si>
  <si>
    <t>20260216|Кременчук|HISTORICAL_BACKCAST|v2.1-shrink</t>
  </si>
  <si>
    <t>20260217|Кременчук|HISTORICAL_BACKCAST|v2.1-shrink</t>
  </si>
  <si>
    <t>20260218|Кременчук|HISTORICAL_BACKCAST|v2.1-shrink</t>
  </si>
  <si>
    <t>20260219|Кременчук|HISTORICAL_BACKCAST|v2.1-shrink</t>
  </si>
  <si>
    <t>20260220|Кременчук|HISTORICAL_BACKCAST|v2.1-shrink</t>
  </si>
  <si>
    <t>20260221|Кременчук|HISTORICAL_BACKCAST|v2.1-shrink</t>
  </si>
  <si>
    <t>20260222|Кременчук|HISTORICAL_BACKCAST|v2.1-shrink</t>
  </si>
  <si>
    <t>20260223|Кременчук|HISTORICAL_BACKCAST|v2.1-shrink</t>
  </si>
  <si>
    <t>20260224|Кременчук|HISTORICAL_BACKCAST|v2.1-shrink</t>
  </si>
  <si>
    <t>20260225|Кременчук|HISTORICAL_BACKCAST|v2.1-shrink</t>
  </si>
  <si>
    <t>20260226|Кременчук|HISTORICAL_BACKCAST|v2.1-shrink</t>
  </si>
  <si>
    <t>20260227|Кременчук|HISTORICAL_BACKCAST|v2.1-shrink</t>
  </si>
  <si>
    <t>20260228|Кременчук|HISTORICAL_BACKCAST|v2.1-shrink</t>
  </si>
  <si>
    <t>20260301|Кременчук|HISTORICAL_BACKCAST|v2.1-shrink</t>
  </si>
  <si>
    <t>20260302|Кременчук|HISTORICAL_BACKCAST|v2.1-shrink</t>
  </si>
  <si>
    <t>20260303|Кременчук|HISTORICAL_BACKCAST|v2.1-shrink</t>
  </si>
  <si>
    <t>20260304|Кременчук|HISTORICAL_BACKCAST|v2.1-shrink</t>
  </si>
  <si>
    <t>20260305|Кременчук|HISTORICAL_BACKCAST|v2.1-shrink</t>
  </si>
  <si>
    <t>20260306|Кременчук|HISTORICAL_BACKCAST|v2.1-shrink</t>
  </si>
  <si>
    <t>20260307|Кременчук|HISTORICAL_BACKCAST|v2.1-shrink</t>
  </si>
  <si>
    <t>20260308|Кременчук|HISTORICAL_BACKCAST|v2.1-shrink</t>
  </si>
  <si>
    <t>20260309|Кременчук|HISTORICAL_BACKCAST|v2.1-shrink</t>
  </si>
  <si>
    <t>20260310|Кременчук|HISTORICAL_BACKCAST|v2.1-shrink</t>
  </si>
  <si>
    <t>20260311|Кременчук|HISTORICAL_BACKCAST|v2.1-shrink</t>
  </si>
  <si>
    <t>20260312|Кременчук|HISTORICAL_BACKCAST|v2.1-shrink</t>
  </si>
  <si>
    <t>20260313|Кременчук|HISTORICAL_BACKCAST|v2.1-shrink</t>
  </si>
  <si>
    <t>20260314|Кременчук|HISTORICAL_BACKCAST|v2.1-shrink</t>
  </si>
  <si>
    <t>20260315|Кременчук|HISTORICAL_BACKCAST|v2.1-shrink</t>
  </si>
  <si>
    <t>20260316|Кременчук|HISTORICAL_BACKCAST|v2.1-shrink</t>
  </si>
  <si>
    <t>20260317|Кременчук|HISTORICAL_BACKCAST|v2.1-shrink</t>
  </si>
  <si>
    <t>20260318|Кременчук|HISTORICAL_BACKCAST|v2.1-shrink</t>
  </si>
  <si>
    <t>20260319|Кременчук|HISTORICAL_BACKCAST|v2.1-shrink</t>
  </si>
  <si>
    <t>20260320|Кременчук|HISTORICAL_BACKCAST|v2.1-shrink</t>
  </si>
  <si>
    <t>20260321|Кременчук|HISTORICAL_BACKCAST|v2.1-shrink</t>
  </si>
  <si>
    <t>20260322|Кременчук|HISTORICAL_BACKCAST|v2.1-shrink</t>
  </si>
  <si>
    <t>20260323|Кременчук|HISTORICAL_BACKCAST|v2.1-shrink</t>
  </si>
  <si>
    <t>20260324|Кременчук|HISTORICAL_BACKCAST|v2.1-shrink</t>
  </si>
  <si>
    <t>20260325|Кременчук|HISTORICAL_BACKCAST|v2.1-shrink</t>
  </si>
  <si>
    <t>20260326|Кременчук|HISTORICAL_BACKCAST|v2.1-shrink</t>
  </si>
  <si>
    <t>20260327|Кременчук|HISTORICAL_BACKCAST|v2.1-shrink</t>
  </si>
  <si>
    <t>20260328|Кременчук|HISTORICAL_BACKCAST|v2.1-shrink</t>
  </si>
  <si>
    <t>20260329|Кременчук|HISTORICAL_BACKCAST|v2.1-shrink</t>
  </si>
  <si>
    <t>20260330|Кременчук|HISTORICAL_BACKCAST|v2.1-shrink</t>
  </si>
  <si>
    <t>20260331|Кременчук|HISTORICAL_BACKCAST|v2.1-shrink</t>
  </si>
  <si>
    <t>20260401|Кременчук|HISTORICAL_BACKCAST|v2.1-shrink</t>
  </si>
  <si>
    <t>20260402|Кременчук|HISTORICAL_BACKCAST|v2.1-shrink</t>
  </si>
  <si>
    <t>20260403|Кременчук|HISTORICAL_BACKCAST|v2.1-shrink</t>
  </si>
  <si>
    <t>20260404|Кременчук|HISTORICAL_BACKCAST|v2.1-shrink</t>
  </si>
  <si>
    <t>20260405|Кременчук|HISTORICAL_BACKCAST|v2.1-shrink</t>
  </si>
  <si>
    <t>20260406|Кременчук|HISTORICAL_BACKCAST|v2.1-shrink</t>
  </si>
  <si>
    <t>20260407|Кременчук|HISTORICAL_BACKCAST|v2.1-shrink</t>
  </si>
  <si>
    <t>20260408|Кременчук|HISTORICAL_BACKCAST|v2.1-shrink</t>
  </si>
  <si>
    <t>20260409|Кременчук|HISTORICAL_BACKCAST|v2.1-shrink</t>
  </si>
  <si>
    <t>20260410|Кременчук|HISTORICAL_BACKCAST|v2.1-shrink</t>
  </si>
  <si>
    <t>20260411|Кременчук|HISTORICAL_BACKCAST|v2.1-shrink</t>
  </si>
  <si>
    <t>20260412|Кременчук|HISTORICAL_BACKCAST|v2.1-shrink</t>
  </si>
  <si>
    <t>20260413|Кременчук|HISTORICAL_BACKCAST|v2.1-shrink</t>
  </si>
  <si>
    <t>20260414|Кременчук|HISTORICAL_BACKCAST|v2.1-shrink</t>
  </si>
  <si>
    <t>20260415|Кременчук|HISTORICAL_BACKCAST|v2.1-shrink</t>
  </si>
  <si>
    <t>20260416|Кременчук|HISTORICAL_BACKCAST|v2.1-shrink</t>
  </si>
  <si>
    <t>20260417|Кременчук|HISTORICAL_BACKCAST|v2.1-shrink</t>
  </si>
  <si>
    <t>20260418|Кременчук|HISTORICAL_BACKCAST|v2.1-shrink</t>
  </si>
  <si>
    <t>20260419|Кременчук|HISTORICAL_BACKCAST|v2.1-shrink</t>
  </si>
  <si>
    <t>20260420|Кременчук|HISTORICAL_BACKCAST|v2.1-shrink</t>
  </si>
  <si>
    <t>20260421|Кременчук|HISTORICAL_BACKCAST|v2.1-shrink</t>
  </si>
  <si>
    <t>20260422|Кременчук|HISTORICAL_BACKCAST|v2.1-shrink</t>
  </si>
  <si>
    <t>20260423|Кременчук|HISTORICAL_BACKCAST|v2.1-shrink</t>
  </si>
  <si>
    <t>20260424|Кременчук|HISTORICAL_BACKCAST|v2.1-shrink</t>
  </si>
  <si>
    <t>20260425|Кременчук|HISTORICAL_BACKCAST|v2.1-shrink</t>
  </si>
  <si>
    <t>20260426|Кременчук|HISTORICAL_BACKCAST|v2.1-shrink</t>
  </si>
  <si>
    <t>20260427|Кременчук|HISTORICAL_BACKCAST|v2.1-shrink</t>
  </si>
  <si>
    <t>20260428|Кременчук|HISTORICAL_BACKCAST|v2.1-shrink</t>
  </si>
  <si>
    <t>20260429|Кременчук|HISTORICAL_BACKCAST|v2.1-shrink</t>
  </si>
  <si>
    <t>20260430|Кременчук|HISTORICAL_BACKCAST|v2.1-shrink</t>
  </si>
  <si>
    <t>20260501|Кременчук|HISTORICAL_BACKCAST|v2.1-shrink</t>
  </si>
  <si>
    <t>20260502|Кременчук|HISTORICAL_BACKCAST|v2.1-shrink</t>
  </si>
  <si>
    <t>20260503|Кременчук|HISTORICAL_BACKCAST|v2.1-shrink</t>
  </si>
  <si>
    <t>20260504|Кременчук|HISTORICAL_BACKCAST|v2.1-shrink</t>
  </si>
  <si>
    <t>20260505|Кременчук|HISTORICAL_BACKCAST|v2.1-shrink</t>
  </si>
  <si>
    <t>20260506|Кременчук|HISTORICAL_BACKCAST|v2.1-shrink</t>
  </si>
  <si>
    <t>20260507|Кременчук|HISTORICAL_BACKCAST|v2.1-shrink</t>
  </si>
  <si>
    <t>20260508|Кременчук|HISTORICAL_BACKCAST|v2.1-shrink</t>
  </si>
  <si>
    <t>20260509|Кременчук|HISTORICAL_BACKCAST|v2.1-shrink</t>
  </si>
  <si>
    <t>20260510|Кременчук|HISTORICAL_BACKCAST|v2.1-shrink</t>
  </si>
  <si>
    <t>20260511|Кременчук|HISTORICAL_BACKCAST|v2.1-shrink</t>
  </si>
  <si>
    <t>20260512|Кременчук|HISTORICAL_BACKCAST|v2.1-shrink</t>
  </si>
  <si>
    <t>20260513|Кременчук|HISTORICAL_BACKCAST|v2.1-shrink</t>
  </si>
  <si>
    <t>Балістика: 1 епізод(и); Кинджал + Іскандер-М/С-400 + інші ракети</t>
  </si>
  <si>
    <t>20260514|Кременчук|HISTORICAL_BACKCAST|v2.1-shrink</t>
  </si>
  <si>
    <t>20260515|Кременчук|HISTORICAL_BACKCAST|v2.1-shrink</t>
  </si>
  <si>
    <t>20260516|Кременчук|HISTORICAL_BACKCAST|v2.1-shrink</t>
  </si>
  <si>
    <t>20260517|Кременчук|HISTORICAL_BACKCAST|v2.1-shrink</t>
  </si>
  <si>
    <t>20260518|Кременчук|HISTORICAL_BACKCAST|v2.1-shrink</t>
  </si>
  <si>
    <t>20260519|Кременчук|HISTORICAL_BACKCAST|v2.1-shrink</t>
  </si>
  <si>
    <t>20260520|Кременчук|HISTORICAL_BACKCAST|v2.1-shrink</t>
  </si>
  <si>
    <t>20260521|Кременчук|HISTORICAL_BACKCAST|v2.1-shrink</t>
  </si>
  <si>
    <t>20260522|Кременчук|HISTORICAL_BACKCAST|v2.1-shrink</t>
  </si>
  <si>
    <t>20260523|Кременчук|HISTORICAL_BACKCAST|v2.1-shrink</t>
  </si>
  <si>
    <t>20260524|Кременчук|HISTORICAL_BACKCAST|v2.1-shrink</t>
  </si>
  <si>
    <t>20260525|Кременчук|HISTORICAL_BACKCAST|v2.1-shrink</t>
  </si>
  <si>
    <t>20260526|Кременчук|HISTORICAL_BACKCAST|v2.1-shrink</t>
  </si>
  <si>
    <t>20260527|Кременчук|HISTORICAL_BACKCAST|v2.1-shrink</t>
  </si>
  <si>
    <t>20260528|Кременчук|HISTORICAL_BACKCAST|v2.1-shrink</t>
  </si>
  <si>
    <t>20260529|Кременчук|HISTORICAL_BACKCAST|v2.1-shrink</t>
  </si>
  <si>
    <t>20260530|Кременчук|HISTORICAL_BACKCAST|v2.1-shrink</t>
  </si>
  <si>
    <t>20260531|Кременчук|HISTORICAL_BACKCAST|v2.1-shrink</t>
  </si>
  <si>
    <t>20260601|Кременчук|HISTORICAL_BACKCAST|v2.1-shrink</t>
  </si>
  <si>
    <t>20260602|Кременчук|HISTORICAL_BACKCAST|v2.1-shrink</t>
  </si>
  <si>
    <t>20260603|Кременчук|HISTORICAL_BACKCAST|v2.1-shrink</t>
  </si>
  <si>
    <t>20260604|Кременчук|HISTORICAL_BACKCAST|v2.1-shrink</t>
  </si>
  <si>
    <t>20260605|Кременчук|HISTORICAL_BACKCAST|v2.1-shrink</t>
  </si>
  <si>
    <t>20260606|Кременчук|HISTORICAL_BACKCAST|v2.1-shrink</t>
  </si>
  <si>
    <t>20260607|Кременчук|HISTORICAL_BACKCAST|v2.1-shrink</t>
  </si>
  <si>
    <t>20260608|Кременчук|HISTORICAL_BACKCAST|v2.1-shrink</t>
  </si>
  <si>
    <t>20260609|Кременчук|HISTORICAL_BACKCAST|v2.1-shrink</t>
  </si>
  <si>
    <t>20260610|Кременчук|HISTORICAL_BACKCAST|v2.1-shrink</t>
  </si>
  <si>
    <t>20260611|Кременчук|HISTORICAL_BACKCAST|v2.1-shrink</t>
  </si>
  <si>
    <t>20260612|Кременчук|HISTORICAL_BACKCAST|v2.1-shrink</t>
  </si>
  <si>
    <t>20260613|Кременчук|HISTORICAL_BACKCAST|v2.1-shrink</t>
  </si>
  <si>
    <t>20260614|Кременчук|HISTORICAL_BACKCAST|v2.1-shrink</t>
  </si>
  <si>
    <t>20260615|Кременчук|HISTORICAL_BACKCAST|v2.1-shrink</t>
  </si>
  <si>
    <t>20260616|Кременчук|HISTORICAL_BACKCAST|v2.1-shrink</t>
  </si>
  <si>
    <t>20260617|Кременчук|HISTORICAL_BACKCAST|v2.1-shrink</t>
  </si>
  <si>
    <t>20260618|Кременчук|HISTORICAL_BACKCAST|v2.1-shrink</t>
  </si>
  <si>
    <t>20260619|Кременчук|HISTORICAL_BACKCAST|v2.1-shrink</t>
  </si>
  <si>
    <t>20260620|Кременчук|HISTORICAL_BACKCAST|v2.1-shrink</t>
  </si>
  <si>
    <t>20260621|Кременчук|HISTORICAL_BACKCAST|v2.1-shrink</t>
  </si>
  <si>
    <t>20260622|Кременчук|HISTORICAL_BACKCAST|v2.1-shrink</t>
  </si>
  <si>
    <t>20260623|Кременчук|HISTORICAL_BACKCAST|v2.1-shrink</t>
  </si>
  <si>
    <t>20260624|Кременчук|HISTORICAL_BACKCAST|v2.1-shrink</t>
  </si>
  <si>
    <t>20260625|Кременчук|HISTORICAL_BACKCAST|v2.1-shrink</t>
  </si>
  <si>
    <t>20260626|Кременчук|HISTORICAL_BACKCAST|v2.1-shrink</t>
  </si>
  <si>
    <t>20260627|Кременчук|HISTORICAL_BACKCAST|v2.1-shrink</t>
  </si>
  <si>
    <t>20260628|Кременчук|HISTORICAL_BACKCAST|v2.1-shrink</t>
  </si>
  <si>
    <t>20260629|Кременчук|HISTORICAL_BACKCAST|v2.1-shrink</t>
  </si>
  <si>
    <t>20260630|Кременчук|HISTORICAL_BACKCAST|v2.1-shrink</t>
  </si>
  <si>
    <t>20260701|Кременчук|HISTORICAL_BACKCAST|v2.1-shrink</t>
  </si>
  <si>
    <t>20260702|Кременчук|HISTORICAL_BACKCAST|v2.1-shrink</t>
  </si>
  <si>
    <t>20260703|Кременчук|HISTORICAL_BACKCAST|v2.1-shrink</t>
  </si>
  <si>
    <t>20260704|Кременчук|HISTORICAL_BACKCAST|v2.1-shrink</t>
  </si>
  <si>
    <t>20260705|Кременчук|HISTORICAL_BACKCAST|v2.1-shrink</t>
  </si>
  <si>
    <t>20260706|Кременчук|HISTORICAL_BACKCAST|v2.1-shrink</t>
  </si>
  <si>
    <t>20260707|Кременчук|HISTORICAL_BACKCAST|v2.1-shrink</t>
  </si>
  <si>
    <t>20260708|Кременчук|HISTORICAL_BACKCAST|v2.1-shrink</t>
  </si>
  <si>
    <t>20260709|Кременчук|HISTORICAL_BACKCAST|v2.1-shrink</t>
  </si>
  <si>
    <t>20260710|Кременчук|HISTORICAL_BACKCAST|v2.1-shrink</t>
  </si>
  <si>
    <t>20260711|Кременчук|HISTORICAL_BACKCAST|v2.1-shrink</t>
  </si>
  <si>
    <t>20260712|Кременчук|HISTORICAL_BACKCAST|v2.1-shrink</t>
  </si>
  <si>
    <t>20260713|Кременчук|HISTORICAL_BACKCAST|v2.1-shrink</t>
  </si>
  <si>
    <t>20260714|Кременчук|HISTORICAL_BACKCAST|v2.1-shrink</t>
  </si>
  <si>
    <t>20260715|Кременчук|HISTORICAL_BACKCAST|v2.1-shrink</t>
  </si>
  <si>
    <t>20260716|Кременчук|HISTORICAL_BACKCAST|v2.1-shrink</t>
  </si>
  <si>
    <t>20260717|Кременчук|HISTORICAL_BACKCAST|v2.1-shrink</t>
  </si>
  <si>
    <t>20260718|Кременчук|HISTORICAL_BACKCAST|v2.1-shrink</t>
  </si>
  <si>
    <t>20260719|Кременчук|HISTORICAL_BACKCAST|v2.1-shrink</t>
  </si>
  <si>
    <t>20260720|Кременчук|HISTORICAL_BACKCAST|v2.1-shrink</t>
  </si>
  <si>
    <t>20260721|Кременчук|HISTORICAL_BACKCAST|v2.1-shrink</t>
  </si>
  <si>
    <t>20260722|Кременчук|HISTORICAL_BACKCAST|v2.1-shrink</t>
  </si>
  <si>
    <t>20260723|Кременчук|HISTORICAL_BACKCAST|v2.1-shrink</t>
  </si>
  <si>
    <t>20260724|Кременчук|HISTORICAL_BACKCAST|v2.1-shrink</t>
  </si>
  <si>
    <t>20260725|Кременчук|HISTORICAL_BACKCAST|v2.1-shrink</t>
  </si>
  <si>
    <t>20260726|Кременчук|HISTORICAL_BACKCAST|v2.1-shrink</t>
  </si>
  <si>
    <t>20260727|Кременчук|HISTORICAL_BACKCAST|v2.1-shrink</t>
  </si>
  <si>
    <t>20260728|Кременчук|HISTORICAL_BACKCAST|v2.1-shrink</t>
  </si>
  <si>
    <t>20260729|Кременчук|HISTORICAL_BACKCAST|v2.1-shrink</t>
  </si>
  <si>
    <t>20260730|Кременчук|HISTORICAL_BACKCAST|v2.1-shrink</t>
  </si>
  <si>
    <t>20260731|Кременчук|HISTORICAL_BACKCAST|v2.1-shrink</t>
  </si>
  <si>
    <t>20260801|Кременчук|HISTORICAL_BACKCAST|v2.1-shrink</t>
  </si>
  <si>
    <t>20260802|Кременчук|HISTORICAL_BACKCAST|v2.1-shrink</t>
  </si>
  <si>
    <t>20260803|Кременчук|HISTORICAL_BACKCAST|v2.1-shrink</t>
  </si>
  <si>
    <t>20260804|Кременчук|HISTORICAL_BACKCAST|v2.1-shrink</t>
  </si>
  <si>
    <t>20260805|Кременчук|HISTORICAL_BACKCAST|v2.1-shrink</t>
  </si>
  <si>
    <t>20260806|Кременчук|HISTORICAL_BACKCAST|v2.1-shrink</t>
  </si>
  <si>
    <t>20260807|Кременчук|HISTORICAL_BACKCAST|v2.1-shrink</t>
  </si>
  <si>
    <t>20260808|Кременчук|HISTORICAL_BACKCAST|v2.1-shrink</t>
  </si>
  <si>
    <t>20260809|Кременчук|HISTORICAL_BACKCAST|v2.1-shrink</t>
  </si>
  <si>
    <t>20260810|Кременчук|HISTORICAL_BACKCAST|v2.1-shrink</t>
  </si>
  <si>
    <t>20260811|Кременчук|HISTORICAL_BACKCAST|v2.1-shrink</t>
  </si>
  <si>
    <t>20260812|Кременчук|HISTORICAL_BACKCAST|v2.1-shrink</t>
  </si>
  <si>
    <t>20260813|Кременчук|HISTORICAL_BACKCAST|v2.1-shrink</t>
  </si>
  <si>
    <t>20260814|Кременчук|HISTORICAL_BACKCAST|v2.1-shrink</t>
  </si>
  <si>
    <t>20260815|Кременчук|HISTORICAL_BACKCAST|v2.1-shrink</t>
  </si>
  <si>
    <t>Балістика: 1 епізод(и); Іскандер-М/С-400/KN-23 + Онікс + Х-59/69</t>
  </si>
  <si>
    <t>20260816|Кременчук|HISTORICAL_BACKCAST|v2.1-shrink</t>
  </si>
  <si>
    <t>20260817|Кременчук|HISTORICAL_BACKCAST|v2.1-shrink</t>
  </si>
  <si>
    <t>20260818|Кременчук|HISTORICAL_BACKCAST|v2.1-shrink</t>
  </si>
  <si>
    <t>20260819|Кременчук|HISTORICAL_BACKCAST|v2.1-shrink</t>
  </si>
  <si>
    <t>20260820|Кременчук|HISTORICAL_BACKCAST|v2.1-shrink</t>
  </si>
  <si>
    <t>20260821|Кременчук|HISTORICAL_BACKCAST|v2.1-shrink</t>
  </si>
  <si>
    <t>20260822|Кременчук|HISTORICAL_BACKCAST|v2.1-shrink</t>
  </si>
  <si>
    <t>20260823|Кременчук|HISTORICAL_BACKCAST|v2.1-shrink</t>
  </si>
  <si>
    <t>20260824|Кременчук|HISTORICAL_BACKCAST|v2.1-shrink</t>
  </si>
  <si>
    <t>20260825|Кременчук|HISTORICAL_BACKCAST|v2.1-shrink</t>
  </si>
  <si>
    <t>20260826|Кременчук|HISTORICAL_BACKCAST|v2.1-shrink</t>
  </si>
  <si>
    <t>Балістика: 1 епізод(и); Балістичні ракети — subtype не уточнено</t>
  </si>
  <si>
    <t>20260827|Кременчук|HISTORICAL_BACKCAST|v2.1-shrink</t>
  </si>
  <si>
    <t>20260828|Кременчук|HISTORICAL_BACKCAST|v2.1-shrink</t>
  </si>
  <si>
    <t>20260829|Кременчук|HISTORICAL_BACKCAST|v2.1-shrink</t>
  </si>
  <si>
    <t>20260830|Кременчук|HISTORICAL_BACKCAST|v2.1-shrink</t>
  </si>
  <si>
    <t>20260831|Кременчук|HISTORICAL_BACKCAST|v2.1-shrink</t>
  </si>
  <si>
    <t>20260901|Кременчук|HISTORICAL_BACKCAST|v2.1-shrink</t>
  </si>
  <si>
    <t>20260902|Кременчук|HISTORICAL_BACKCAST|v2.1-shrink</t>
  </si>
  <si>
    <t>20260903|Кременчук|HISTORICAL_BACKCAST|v2.1-shrink</t>
  </si>
  <si>
    <t>20260904|Кременчук|HISTORICAL_BACKCAST|v2.1-shrink</t>
  </si>
  <si>
    <t>20260905|Кременчук|HISTORICAL_BACKCAST|v2.1-shrink</t>
  </si>
  <si>
    <t>20260906|Кременчук|HISTORICAL_BACKCAST|v2.1-shrink</t>
  </si>
  <si>
    <t>20260907|Кременчук|HISTORICAL_BACKCAST|v2.1-shrink</t>
  </si>
  <si>
    <t>20260908|Кременчук|HISTORICAL_BACKCAST|v2.1-shrink</t>
  </si>
  <si>
    <t>20260909|Кременчук|HISTORICAL_BACKCAST|v2.1-shrink</t>
  </si>
  <si>
    <t>20260910|Кременчук|HISTORICAL_BACKCAST|v2.1-shrink</t>
  </si>
  <si>
    <t>20260911|Кременчук|HISTORICAL_BACKCAST|v2.1-shrink</t>
  </si>
  <si>
    <t>20260912|Кременчук|HISTORICAL_BACKCAST|v2.1-shrink</t>
  </si>
  <si>
    <t>20260913|Кременчук|HISTORICAL_BACKCAST|v2.1-shrink</t>
  </si>
  <si>
    <t>20260914|Кременчук|HISTORICAL_BACKCAST|v2.1-shrink</t>
  </si>
  <si>
    <t>20260915|Кременчук|HISTORICAL_BACKCAST|v2.1-shrink</t>
  </si>
  <si>
    <t>20260916|Кременчук|HISTORICAL_BACKCAST|v2.1-shrink</t>
  </si>
  <si>
    <t>20260917|Кременчук|HISTORICAL_BACKCAST|v2.1-shrink</t>
  </si>
  <si>
    <t>20260918|Кременчук|HISTORICAL_BACKCAST|v2.1-shrink</t>
  </si>
  <si>
    <t>20260919|Кременчук|HISTORICAL_BACKCAST|v2.1-shrink</t>
  </si>
  <si>
    <t>20260920|Кременчук|HISTORICAL_BACKCAST|v2.1-shrink</t>
  </si>
  <si>
    <t>20260921|Кременчук|HISTORICAL_BACKCAST|v2.1-shrink</t>
  </si>
  <si>
    <t>Балістика: 1 епізод(и); Іскандер-М/С-400/KN-23; прямі балістичні пуски курсом на Кременчук</t>
  </si>
  <si>
    <t>20260922|Кременчук|HISTORICAL_BACKCAST|v2.1-shrink</t>
  </si>
  <si>
    <t>Вівторок/Четвер/Неділя • по 1 (нічия)</t>
  </si>
  <si>
    <t>20260923|Кременчук|HISTORICAL_BACKCAST|v2.1-shrink</t>
  </si>
  <si>
    <t>20260924|Кременчук|HISTORICAL_BACKCAST|v2.1-shrink</t>
  </si>
  <si>
    <t>20260925|Кременчук|HISTORICAL_BACKCAST|v2.1-shrink</t>
  </si>
  <si>
    <t>20260926|Кременчук|HISTORICAL_BACKCAST|v2.1-shrink</t>
  </si>
  <si>
    <t>Coverage status</t>
  </si>
  <si>
    <t>Балістика 0/1</t>
  </si>
  <si>
    <t>Інші засоби / профіль</t>
  </si>
  <si>
    <t>Національне джерело</t>
  </si>
  <si>
    <t>Локальне джерело</t>
  </si>
  <si>
    <t>Перевірено о</t>
  </si>
  <si>
    <t>Verified city count</t>
  </si>
  <si>
    <t>Date audit state</t>
  </si>
  <si>
    <t>Expected city count</t>
  </si>
  <si>
    <t>VERIFIED</t>
  </si>
  <si>
    <t>Балістика не зафіксована в legacy systematic panel</t>
  </si>
  <si>
    <t>https://kyivcity.gov.ua/news/kiv_nayvazhlivishe_za_tizhden__Kyiv_Highlights_of_the_week_1032798/</t>
  </si>
  <si>
    <t>Балістичний attack-day = 0</t>
  </si>
  <si>
    <t>Zero-day re-audited 29.09.2026 against official Kyiv weekly security digest for the containing week + audited event registry; no city/agglomeration ballistic attack-day identified.</t>
  </si>
  <si>
    <t>PARTIAL</t>
  </si>
  <si>
    <t>Нічний напад 26.09 — БпЛА; балістичні/ракетні пуски у ранковому зведенні ПС не заявлені</t>
  </si>
  <si>
    <t>https://www.pravda.com.ua/news/2026/09/26/8055123/</t>
  </si>
  <si>
    <t>Onboarding backfill: дата 26.09 закрита за національним ранковим зведенням ПС перед активацією city-model.</t>
  </si>
  <si>
    <t>FULL</t>
  </si>
  <si>
    <t>https://kyivcity.gov.ua/news/kiv_nayvazhlivishe_za_tizhden__Kyiv_Highlights_of_the_week_1033253/</t>
  </si>
  <si>
    <t>Підтверджена балістична подія: Core ballistic</t>
  </si>
  <si>
    <t>Балістичний attack-day = 1</t>
  </si>
  <si>
    <t>Positive attack-day re-audited 29.09.2026: direct event sources retained from audited registry; ballistic city/agglomeration attribution confirmed. VERIFIED positive; not a zero-day inference.</t>
  </si>
  <si>
    <t>https://kyivcity.gov.ua/news/kiv_nayvazhlivishe_za_tizhden__Kyiv_Highlights_of_the_week_1033764/</t>
  </si>
  <si>
    <t>Zero-day re-audited 29.09.2026 against official Kyiv weekly security digest for the containing week plus event-registry cross-check.</t>
  </si>
  <si>
    <t>https://kyivcity.gov.ua/news/kiv_nayvazhlivishe_za_tizhden__Kyiv_Highlights_of_the_week_1034487/</t>
  </si>
  <si>
    <t>https://kyivcity.gov.ua/news/kiv_nayvazhlivishe_za_tizhden__Kyiv_Highlights_of_the_week_1034805/</t>
  </si>
  <si>
    <t>https://kyivcity.gov.ua/news/kiv_nayvazhlivishe_za_tizhden__Kyiv_Highlights_of_the_week_1035205/</t>
  </si>
  <si>
    <t>Підтверджена балістична / швидкісна подія: Іскандер-М/KN-23 + Кинджал + крилаті ракети — локальний subtype не рознесено</t>
  </si>
  <si>
    <t>Positive attack-day delta-check 29.09.2026: Kyiv Oblast was a main direction; missile attack affected Boryspil/Vyshhorod within model scope; same package contained confirmed ballistic/aeroballistic weapons.</t>
  </si>
  <si>
    <t>https://kyivcity.gov.ua/news/kiv_nayvazhlivishe_za_tizhden__Kyiv_Highlights_of_the_week_1035582/</t>
  </si>
  <si>
    <t>https://kyivcity.gov.ua/news/kiv_nayvazhlivishe_za_tizhden__Kyiv_Highlights_of_the_week_1036089/</t>
  </si>
  <si>
    <t>https://kyivcity.gov.ua/news/kiv_nayvazhlivishe_za_tizhden__Kyiv_Highlights_of_the_week_1036586/</t>
  </si>
  <si>
    <t>https://kyivcity.gov.ua/news/kiv_nayvazhlivishe_za_tizhden__Kyiv_Highlights_of_the_week_1037252/</t>
  </si>
  <si>
    <t>Підтверджена балістична / швидкісна подія: Кинджал + Іскандер-М/KN-23 + крилаті ракети — локальний subtype не рознесено</t>
  </si>
  <si>
    <t>Positive attack-day delta-check 29.09.2026: missile/drone attack affected Vyshhorod/Bucha within model scope; same package contained confirmed Kinzhal and Iskander-M/KN-23.</t>
  </si>
  <si>
    <t>https://kyivcity.gov.ua/news/kiv_nayvazhlivishe_za_tizhden__Kyiv_Highlights_of_the_week_1037764/</t>
  </si>
  <si>
    <t>https://kyivcity.gov.ua/news/kiv_nayvazhlivishe_za_tizhden__Kyiv_Highlights_of_the_week_1038107/</t>
  </si>
  <si>
    <t>https://kyivcity.gov.ua/news/kiv_nayvazhlivishe_za_tizhden__Kyiv_Highlights_of_the_week_1038598/</t>
  </si>
  <si>
    <t>https://t.me/s/ComAFUA?before=917</t>
  </si>
  <si>
    <t>Zero-day re-audited 29.09.2026 against official/national daily air-attack summary plus Kyiv event-registry cross-check; no locally attributable Kyiv/agglomeration ballistic attack-day identified.</t>
  </si>
  <si>
    <t>https://www.pravda.com.ua/news/2025/12/29/8013778/</t>
  </si>
  <si>
    <t>https://t.me/s/ComAFUA?before=922</t>
  </si>
  <si>
    <t>https://t.me/s/ComAFUA/901</t>
  </si>
  <si>
    <t>https://t.me/s/ComAFUA?before=925</t>
  </si>
  <si>
    <t>https://kyivcity.gov.ua/news/kiv_nayvazhlivishe_za_tizhden__Kyiv_Highlights_of_the_week_1039065/</t>
  </si>
  <si>
    <t>https://kyivcity.gov.ua/news/kiv_nayvazhlivishe_za_tizhden__Kyiv_Highlights_of_the_week_1039364/</t>
  </si>
  <si>
    <t>Підтверджена балістична подія: Балістичні ракети</t>
  </si>
  <si>
    <t>https://kyivcity.gov.ua/news/kiv_nayvazhlivishe_za_tizhden__Kyiv_Highlights_of_the_week_1039654/</t>
  </si>
  <si>
    <t>https://kyivcity.gov.ua/news/kiv_nayvazhlivishe_za_tizhden__Kyiv_Highlights_of_the_week_1040006/</t>
  </si>
  <si>
    <t>https://kyivcity.gov.ua/news/kiv_nayvazhlivishe_za_tizhden__Kyiv_Highlights_of_the_week_1040447/</t>
  </si>
  <si>
    <t>https://kyivcity.gov.ua/news/kiv_nayvazhlivishe_za_tizhden__Kyiv_Highlights_of_the_week_1040846/</t>
  </si>
  <si>
    <t>Підтверджена балістична подія: Іскандер-М/С-300</t>
  </si>
  <si>
    <t>https://kyivcity.gov.ua/news/kiv_nayvazhlivishe_za_tizhden__Kyiv_Highlights_of_the_week_1041267/</t>
  </si>
  <si>
    <t>https://kyivcity.gov.ua/news/kiv_nayvazhlivishe_za_tizhden__Kyiv_Highlights_of_the_week_1041582/</t>
  </si>
  <si>
    <t>https://kyivcity.gov.ua/news/kiv_nayvazhlivishe_za_tizhden__Kyiv_Highlights_of_the_week_1041869/</t>
  </si>
  <si>
    <t>https://kyivcity.gov.ua/news/kiv_nayvazhlivishe_za_tizhden__Kyiv_Highlights_of_the_week_1042380/</t>
  </si>
  <si>
    <t>https://kyivcity.gov.ua/news/kiv_nayvazhlivishe_za_tizhden__Kyiv_Highlights_of_the_week_1042626/</t>
  </si>
  <si>
    <t>https://kyivcity.gov.ua/news/kiv_nayvazhlivishe_za_tizhden__Kyiv_Highlights_of_the_week_1042926/</t>
  </si>
  <si>
    <t>https://kyivcity.gov.ua/news/kiv_nayvazhlivishe_za_tizhden__Kyiv_Highlights_of_the_week_1043203/</t>
  </si>
  <si>
    <t>https://kyivcity.gov.ua/news/kiv_nayvazhlivishe_za_tizhden__Kyiv_Highlights_of_the_week_1043548/</t>
  </si>
  <si>
    <t>https://kyivcity.gov.ua/news/kiv_nayvazhlivishe_za_tizhden__Kyiv_Highlights_of_the_week_1043861/</t>
  </si>
  <si>
    <t>https://kyivcity.gov.ua/news/kiv_nayvazhlivishe_za_tizhden__Kyiv_Highlights_of_the_week_1044283/</t>
  </si>
  <si>
    <t>https://kyivcity.gov.ua/news/kiv_nayvazhlivishe_za_tizhden__Kyiv_Highlights_of_the_week_1044672/</t>
  </si>
  <si>
    <t>https://kyivcity.gov.ua/news/kiv_nayvazhlivishe_za_tizhden__Kyiv_Highlights_of_the_week_1045031/</t>
  </si>
  <si>
    <t>https://kyivcity.gov.ua/news/kiv_nayvazhlivishe_za_tizhden__Kyiv_Highlights_of_the_week_1045342/</t>
  </si>
  <si>
    <t>https://kyivcity.gov.ua/news/kiv_nayvazhlivishe_za_tizhden__Kyiv_Highlights_of_the_week_1045820/</t>
  </si>
  <si>
    <t>https://kyivcity.gov.ua/news/kiv_nayvazhlivishe_za_tizhden__Kyiv_Highlights_of_the_week_1046380/</t>
  </si>
  <si>
    <t>https://kyivcity.gov.ua/news/kiv_nayvazhlivishe_za_tizhden__Kyiv_Highlights_of_the_week_1046850/</t>
  </si>
  <si>
    <t>https://kyivcity.gov.ua/news/kiv_nayvazhlivishe_za_tizhden__Kyiv_Highlights_of_the_week_1047190/</t>
  </si>
  <si>
    <t>https://kyivcity.gov.ua/news/kiv_nayvazhlivishe_za_tizhden__Kyiv_Highlights_of_the_week_1047489/</t>
  </si>
  <si>
    <t>Підтверджена балістична подія: Іскандер-М/С-400</t>
  </si>
  <si>
    <t>https://kyivcity.gov.ua/news/kiv_nayvazhlivishe_za_tizhden__Kyiv_Highlights_of_the_week_1047849/</t>
  </si>
  <si>
    <t>Підтверджена балістична подія: Балістичні ракети / Іскандер-М у зведенні наступної доби</t>
  </si>
  <si>
    <t>https://kyivcity.gov.ua/news/kiv_nayvazhlivishe_za_tizhden__Kyiv_Highlights_of_the_week_1048128/</t>
  </si>
  <si>
    <t>https://bukoda.gov.ua/news/operatyvna-informatsiia-vid-heneralnoho-shtabu-zbroinykh-syl-ukrainy-stanom-na-04-lypnia</t>
  </si>
  <si>
    <t>https://bukoda.gov.ua/news/operatyvna-informatsiia-vid-heneralnoho-shtabu-zbroinykh-syl-ukrainy-stanom-na-05-lypnia</t>
  </si>
  <si>
    <t>https://bukoda.gov.ua/news/operatyvna-informatsiia-vid-heneralnoho-shtabu-zbroinykh-syl-ukrainy-stanom-na-7-lypnia</t>
  </si>
  <si>
    <t>https://t.me/s/ComAFUA?before=1137</t>
  </si>
  <si>
    <t>https://kyivcity.gov.ua/news/kiv_nayvazhlivishe_za_tizhden__Kyiv_Highlights_of_the_week_1048825/</t>
  </si>
  <si>
    <t>https://kyivcity.gov.ua/news/kiv_nayvazhlivishe_za_tizhden__Kyiv_Highlights_of_the_week_1049262/</t>
  </si>
  <si>
    <t>https://kyivcity.gov.ua/news/kiv_nayvazhlivishe_za_tizhden__Kyiv_Highlights_of_the_week_1049566/</t>
  </si>
  <si>
    <t>https://kyivcity.gov.ua/news/kiv_nayvazhlivishe_za_tizhden__Kyiv_Highlights_of_the_week_1049853/</t>
  </si>
  <si>
    <t>https://kyivcity.gov.ua/news/kiv_nayvazhlivishe_za_tizhden__Kyiv_Highlights_of_the_week_1050223/</t>
  </si>
  <si>
    <t>Підтверджена балістична подія: Балістичні ракети — subtype не уточнюємо локально</t>
  </si>
  <si>
    <t>https://kyivcity.gov.ua/news/kiv_nayvazhlivishe_za_tizhden__Kyiv_Highlights_of_the_week_1050734/</t>
  </si>
  <si>
    <t>Підтверджена балістична подія: Іскандер-М/С-400 + інші ракети по балістичній траєкторії</t>
  </si>
  <si>
    <t>https://kyivcity.gov.ua/news/kiv_nayvazhlivishe_za_tizhden__Kyiv_Highlights_of_the_week_1051335/</t>
  </si>
  <si>
    <t>https://kyivcity.gov.ua/news/kiv_nayvazhlivishe_za_tizhden__Kyiv_Highlights_of_the_week_1051695/</t>
  </si>
  <si>
    <t>https://kyivcity.gov.ua/news/kiv_nayvazhlivishe_za_tizhden__Kyiv_Highlights_of_the_week_1051986/</t>
  </si>
  <si>
    <t>https://kyivcity.gov.ua/news/kiv_nayvazhlivishe_za_tizhden__Kyiv_Highlights_of_the_week_1052211/</t>
  </si>
  <si>
    <t>https://kyivcity.gov.ua/news/kiv_nayvazhlivishe_za_tizhden__Kyiv_Highlights_of_the_week_1052520/</t>
  </si>
  <si>
    <t>Підтверджена балістична подія: Іскандер-М/С-400/KN-23</t>
  </si>
  <si>
    <t>БпЛА; у Києві падіння/влучання БпЛА, балістика не зафіксована</t>
  </si>
  <si>
    <t>https://www.pravda.com.ua/news/2026/09/26/8055119/</t>
  </si>
  <si>
    <t>ПС у ранковому зведенні повідомляють лише про БпЛА; локально в Києві також описана дронова атака.</t>
  </si>
  <si>
    <t>0</t>
  </si>
  <si>
    <t>29.09.2026 16:55</t>
  </si>
  <si>
    <t>Zero-day systematic re-audit 29.09.2026: Suspilne Odesa / Odesa OVA / Police / Air Command South archive sweep + Registry cross-check; no locally attributable ballistic/high-speed attack-day identified.</t>
  </si>
  <si>
    <t>Підтверджена балістична подія: Іскандер-М/KN-23</t>
  </si>
  <si>
    <t>Positive-event revalidated 29.09.2026 against independent Odesa/oblast source re-audit + Registry; source attribution retained.</t>
  </si>
  <si>
    <t>Підтверджена балістична подія: Іскандер-М (ймовірно)</t>
  </si>
  <si>
    <t>Підтверджений балістичний епізод: Іскандер-М + БпЛА</t>
  </si>
  <si>
    <t>Re-audit: legacy zero скасовано; ПК Південь прямо підтвердило Іскандер-М по Одещині.</t>
  </si>
  <si>
    <t>Підтверджена балістична подія: Іскандер-М</t>
  </si>
  <si>
    <t>Підтверджена балістична подія: Балістична ракета — тип не уточнений</t>
  </si>
  <si>
    <t>Підтверджена балістична подія: Балістичні ракети — тип не уточнений</t>
  </si>
  <si>
    <t>Підтверджена балістична подія: Іскандер</t>
  </si>
  <si>
    <t>Підтверджена балістична подія: Іскандер-М/С-400 + інші ракети</t>
  </si>
  <si>
    <t>Локальні наслідки на Одещині підтверджені від БпЛА; ПК Південь повідомляло про Іскандер-М/Онікс по південних регіонах без локального розподілу.</t>
  </si>
  <si>
    <t>https://suspilne.media/odesa/1390522-pivden-odesini-pid-atakou-rf-zagiblij-ta-poraneni-hronika-1648-go-dna-vijni-v-odesi-j-oblasti/</t>
  </si>
  <si>
    <t>29.09.2026 17:10</t>
  </si>
  <si>
    <t>Negative control: national/southern ballistic package is not attributed to Odesa model without local missile linkage.</t>
  </si>
  <si>
    <t>Підтверджена балістична подія: Іскандер-М — ймовірна локальна атрибуція</t>
  </si>
  <si>
    <t>Локально пункт пропуску Старокозаче атаковано БпЛА; ПК Південь повідомляло про 2 Іскандер-М по південних регіонах без локального розподілу.</t>
  </si>
  <si>
    <t>https://suspilne.media/odesa/1398812-ataka-rf-na-punkt-propusku-zagibli-ta-poraneni-hronika-1659-go-dna-vijni-v-odesi-ta-na-odesini/</t>
  </si>
  <si>
    <t>Negative control: do not transfer southern-region ballistic launches to Odesa without local attribution.</t>
  </si>
  <si>
    <t>Підтверджена балістична подія: Іскандер-М/С-400/KN-23 — локальна атрибуція не рознесена</t>
  </si>
  <si>
    <t>БпЛА по Одещині; пошкоджена транспортна інфраструктура</t>
  </si>
  <si>
    <t>https://suspilne.media/odesa/1124033-unoci-rf-atakuvav-odesinu-dronami-poskodzeno-transformatori/</t>
  </si>
  <si>
    <t>26.09.2026 10:54</t>
  </si>
  <si>
    <t>Локальне джерело прямо описує атаку БпЛА; ракетна/балістична складова не заявлена.</t>
  </si>
  <si>
    <t>Zero-day systematic re-audit 29.09.2026: national/local event sweep plus registry cross-check; no locally attributable Dnipro/agglomeration ballistic attack-day identified.</t>
  </si>
  <si>
    <t>Підтверджена балістична подія: Іскандер-М / С-300/С-400 — локальний subtype не рознесено</t>
  </si>
  <si>
    <t>https://www.pravda.com.ua/news/2025/11/03/8005531/</t>
  </si>
  <si>
    <t>Positive attack-day re-audited 29.09.2026: local Dnipro missile strike plus confirmed ballistic component of the same attack package; generic «ракети» is not treated as evidence of non-ballistic use.</t>
  </si>
  <si>
    <t>Підтверджена балістична подія: Балістична ракета — тип не уточнено</t>
  </si>
  <si>
    <t>Positive attack-day re-audited 29.09.2026: retained event source confirms local ballistic component.</t>
  </si>
  <si>
    <t>Підтверджена балістична подія: Іскандер-М/KN-23 — локальний subtype не рознесено</t>
  </si>
  <si>
    <t>Positive attack-day re-audited 29.09.2026: Air Force reported high-speed targets toward Dnipro and the same attack package included confirmed ballistic missiles.</t>
  </si>
  <si>
    <t>Підтверджена балістична подія: Іскандер-М — локальний розподіл не оприлюднений</t>
  </si>
  <si>
    <t>https://armyinform.com.ua/2026/02/17/iskandery-h-101-shahedy-chym-rosiya-byla-po-ukrayini-vnochi/</t>
  </si>
  <si>
    <t>Positive attack-day re-audited 29.09.2026: local missile attack/damage in Dnipro plus official Iskander-M ballistic component in the same attack package; local subtype split was not published.</t>
  </si>
  <si>
    <t>Підтверджена балістична подія: Балістична ракета — subtype локально не уточнено</t>
  </si>
  <si>
    <t>https://nashemisto.dp.ua/2026/04/14/u-dnipri-prolunav-vybukh-meshkantsiv-zaklykaiut-zalyshatysia-v-ukryttiakh-3/</t>
  </si>
  <si>
    <t>Positive attack-day re-audited 29.09.2026: direct local missile strike immediately after Air Force ballistic warning/target call for Dnipro; treated as confirmed ballistic attack-day.</t>
  </si>
  <si>
    <t>Підтверджена балістична подія: Балістична ракета — тип локально не уточнено</t>
  </si>
  <si>
    <t>Підтверджена балістична подія: Балістичні ракети — тип локально не уточнено</t>
  </si>
  <si>
    <t>Підтверджена балістична подія: Іскандер-М/С-400 — локальний розподіл не оприлюднений</t>
  </si>
  <si>
    <t>Підтверджена балістична подія: Іскандер-М/С-400 / швидкісні ракети — локальний subtype не рознесено</t>
  </si>
  <si>
    <t>https://suspilne.media/dnipro/1330882-vibuhi-u-dnipri-poranena-ludina-poskodzene-pidpriemstvo/</t>
  </si>
  <si>
    <t>Positive attack-day re-audited 29.09.2026: Dnipro explicitly named among missile-attacked cities in a package with a confirmed large ballistic component; local count/subtype not inferred.</t>
  </si>
  <si>
    <t>Підтверджена балістична подія: Балістична ракета</t>
  </si>
  <si>
    <t>Підтверджена балістична подія: Балістична ракета — subtype не уточнено</t>
  </si>
  <si>
    <t>Positive attack-day re-audited 29.09.2026: direct local reporting confirms a ballistic strike on Dnipro.</t>
  </si>
  <si>
    <t>У національному зведенні ПС за ніч ракет не заявлено</t>
  </si>
  <si>
    <t>https://web.gorod.dp.ua/news/263893</t>
  </si>
  <si>
    <t>Національне ранкове зведення ПС містить лише БпЛА; окремого підтвердження балістики по Дніпру не знайдено.</t>
  </si>
  <si>
    <t>29.09.2026 21:35</t>
  </si>
  <si>
    <t>Zero-day systematic re-audit 29.09.2026: Suspilne Dnipro / local Kryvyi Rih reporting / Dnipropetrovsk OVA / Police + Registry cross-check; no locally attributable ballistic/high-speed attack-day identified.</t>
  </si>
  <si>
    <t>Підтверджена балістична подія: Іскандер-М — попередньо</t>
  </si>
  <si>
    <t>Positive-event revalidated 29.09.2026 against independent Kryvyi Rih city/agglomeration source re-audit + Registry; source attribution retained.</t>
  </si>
  <si>
    <t>Підтверджений локальний ракетний удар по промисловому об’єкту; тип ракети не встановлений.</t>
  </si>
  <si>
    <t>29.09.2026 21:40</t>
  </si>
  <si>
    <t>Explicit negative control: missile strike preserved in Registry as audit row, but ballistic/high-speed class is not established; do not auto-promote.</t>
  </si>
  <si>
    <t>Підтверджена балістична подія: Іскандер-М, касетна бойова частина</t>
  </si>
  <si>
    <t>Підтверджена балістична подія: KN-23</t>
  </si>
  <si>
    <t>Підтверджена балістична подія: Балістичні ракети — локальний subtype не уточнений</t>
  </si>
  <si>
    <t>БпЛА; локально ввечері 25.09 зафіксована дронова атака</t>
  </si>
  <si>
    <t>https://krivoyrog.biz/vibuh-u-krivomu-rozi-prolunav-o-22-21-shho-vidomo/</t>
  </si>
  <si>
    <t>Вечірній удар 25.09 був БпЛА; у нічному зведенні ПС ракет немає. Для 26.09 балістика = 0.</t>
  </si>
  <si>
    <t>29.09.2026 17:35</t>
  </si>
  <si>
    <t>Zero-day systematic re-audit 29.09.2026: Suspilne Kharkiv / Kharkiv OVA / Police / prosecution + Registry cross-check across defined city and near-agglomeration scope; no locally attributable ballistic/high-speed attack-day identified.</t>
  </si>
  <si>
    <t>Підтверджена балістична подія: Іскандер-М — регіональний weapon list; локальний subtype не остаточний</t>
  </si>
  <si>
    <t>Positive-event revalidated 29.09.2026 against independent Kharkiv city/agglomeration source re-audit + Registry; source attribution retained.</t>
  </si>
  <si>
    <t>Підтверджена балістична подія: Іскандер-М, 2 ракети</t>
  </si>
  <si>
    <t>Підтверджена балістична подія: Іскандер-М, попередня форензика</t>
  </si>
  <si>
    <t>Підтверджена балістична подія: Іскандер-М, 6 ракет</t>
  </si>
  <si>
    <t>Підтверджена балістична подія: Іскандер — попередня форензика</t>
  </si>
  <si>
    <t>Підтверджена балістична подія: Іскандер — локальна вторинна атрибуція</t>
  </si>
  <si>
    <t>Підтверджена балістична подія: 2 балістичні ракети — subtype не встановлений</t>
  </si>
  <si>
    <t>Підтверджена балістична подія: Іскандер; повторні балістичні удари</t>
  </si>
  <si>
    <t>Підтверджена балістична подія: Балістичні ракети — локальний subtype не рознесений</t>
  </si>
  <si>
    <t>29.09.2026 16:00</t>
  </si>
  <si>
    <t>Zero-day systematic re-audit 29.09.2026: Zaporizhzhia Police / ZOVA / Suspilne / national event sweep + Registry cross-check; no locally attributable ballistic/high-speed attack-day identified. Combined-package candidates reviewed under canonical rule.</t>
  </si>
  <si>
    <t>Локально 2 ракети; загальний пакет мав Кинджали, Х-101 і Калібри, але доступні джерела не підтверджують балістичний/аеробалістичний компонент саме по Запоріжжю.</t>
  </si>
  <si>
    <t>https://www.pravda.com.ua/news/2025/09/28/7532859/</t>
  </si>
  <si>
    <t>https://zp.npu.gov.ua/news/okupanty-dvichi-atakuvaly-zaporizhzhia-rszv-ta-raketamy-poraneni-liudy-na-mistsiakh-obstriliv-pratsiuiut-politseiski</t>
  </si>
  <si>
    <t>29.09.2026 15:10</t>
  </si>
  <si>
    <t>Re-audit exclusion: локальні дві ракети підтверджені, але subtype не встановлено; Кинджали загального пакета не переносимо на Запоріжжя без локальної прив’язки.</t>
  </si>
  <si>
    <t>Локальна комбінована атака: БпЛА, авіабомби та ракети різного типу; нічний пакет ПС містив 14 Іскандер-М/KN-23 і 2 Кинджали.</t>
  </si>
  <si>
    <t>29.09.2026 15:25</t>
  </si>
  <si>
    <t>Re-audit: legacy zero скасовано за combined-package rule; локальну кількість/subtype балістики не приписуємо.</t>
  </si>
  <si>
    <t>Балістика / швидкісні цілі + локальна атака 8 ракетами</t>
  </si>
  <si>
    <t>29.09.2026 14:55</t>
  </si>
  <si>
    <t>Re-audit: legacy zero скасовано; ПС фіксували швидкісні цілі на Запоріжжя під балістичною загрозою, локально 8 ракет. Subtype/count балістики локально не приписуємо.</t>
  </si>
  <si>
    <t>Підтверджена балістична подія: Балістичні ракети — 5</t>
  </si>
  <si>
    <t>Positive-event revalidated 29.09.2026 against independent Zaporizhzhia re-audit + Registry; source attribution retained.</t>
  </si>
  <si>
    <t>Локально ракети + БпЛА 04:27–04:50; у нічному пакеті ПС — 3 Іскандер-М.</t>
  </si>
  <si>
    <t>Re-audit: legacy zero скасовано за combined-package rule; локальну кількість Іскандерів не встановлюємо.</t>
  </si>
  <si>
    <t>Локально 6 ракет по Запоріжжю; ПС прямо назвали Запоріжжя серед напрямків масованої атаки з 33 Іскандер-М.</t>
  </si>
  <si>
    <t>Re-audit: legacy zero скасовано за combined-package rule; локальну балістичну кількість серед 6 ракет не встановлюємо.</t>
  </si>
  <si>
    <t>Локально 2 ракети по Запоріжжю; у відповідному пакеті ПС — Іскандер-М + Х-59.</t>
  </si>
  <si>
    <t>29.09.2026 15:40</t>
  </si>
  <si>
    <t>Re-audit: legacy zero скасовано за combined-package rule; локальний subtype не приписуємо.</t>
  </si>
  <si>
    <t>Локально ракетний удар по Запоріжжю; загальний нічний пакет містив 24 Іскандер-М/С-400.</t>
  </si>
  <si>
    <t>Re-audit: legacy zero скасовано за combined-package rule; subtype локальної ракети не встановлюємо.</t>
  </si>
  <si>
    <t>Підтверджена балістична подія: Іскандер-М / KN-23; у комбінованій атаці також «Циркон»</t>
  </si>
  <si>
    <t>Підтверджена балістична подія: KN-23 / корейські балістичні ракети, 5</t>
  </si>
  <si>
    <t>Підтверджена балістична подія: Балістичні ракети, 4</t>
  </si>
  <si>
    <t>Прямо підтверджено 6 балістичних ракет по обласному центру.</t>
  </si>
  <si>
    <t>Re-audit: legacy zero скасовано; пряме локальне підтвердження поліції.</t>
  </si>
  <si>
    <t>Підтверджена балістична подія: Балістичні ракети, 2</t>
  </si>
  <si>
    <t>30.09.2026 00:40</t>
  </si>
  <si>
    <t>Zero-day systematic re-audit 30.09.2026: Suspilne Dnipro / Dnipropetrovsk OVA / local Pavlohrad reporting + Registry cross-check; no locally attributable ballistic/high-speed attack-day identified.</t>
  </si>
  <si>
    <t>Підтверджена балістична подія: Балістична ракета; Іскандер — імовірно</t>
  </si>
  <si>
    <t>Positive-event revalidated 30.09.2026 against independent Pavlohrad city/agglomeration source re-audit + Registry; source attribution retained.</t>
  </si>
  <si>
    <t>Підтверджена балістична подія: Іскандер-М — попередня оперативна атрибуція</t>
  </si>
  <si>
    <t>29.09.2026 16:35</t>
  </si>
  <si>
    <t>Zero-day systematic re-audit 29.09.2026: Suspilne Mykolaiv / Mykolaiv OVA / Police + Registry cross-check across city and defined near-agglomeration scope; no locally attributable ballistic/high-speed attack-day identified.</t>
  </si>
  <si>
    <t>Підтверджена балістична подія: Балістична ракета; касетна БЧ</t>
  </si>
  <si>
    <t>Positive-event revalidated 29.09.2026 against independent Mykolaiv source re-audit + Registry; source attribution retained.</t>
  </si>
  <si>
    <t>Підтверджена балістична подія: Іскандер-М — попередньо; 2 балістичні ракети</t>
  </si>
  <si>
    <t>Підтверджена балістична подія: Балістичні ракети — тип і кількість не уточнені</t>
  </si>
  <si>
    <t>Підтверджена балістична подія: Іскандер — кількість локально не рознесена</t>
  </si>
  <si>
    <t>30.09.2026 01:05</t>
  </si>
  <si>
    <t>Zero-day systematic re-audit 30.09.2026: Suspilne Poltava / Police / OVA / local reporting + Registry cross-check; no locally attributable ballistic/high-speed attack-day identified.</t>
  </si>
  <si>
    <t>Полтавська громада атакована ракетами та БпЛА; прокуратура підтвердила балістичні ракети у тому самому ударі.</t>
  </si>
  <si>
    <t>Re-audit: legacy zero скасовано за combined-package rule; локальну кількість/subtype балістики не встановлюємо.</t>
  </si>
  <si>
    <t>ПС повідомляли ракету на Полтаву; у Полтавській громаді пролунали вибухи; ранкове зведення підтвердило 2 Іскандер-М на Полтавщину.</t>
  </si>
  <si>
    <t>Re-audit: legacy zero скасовано; B-рівень через відсутність публічного рознесення точок влучань двох ракет.</t>
  </si>
  <si>
    <t>Полтавська громада зазнала комбінованої атаки; по Полтавщині застосовано балістичне озброєння та БпЛА, є локальні наслідки.</t>
  </si>
  <si>
    <t>Re-audit: legacy zero скасовано; локальна балістична складова підтверджена, кількість по громаді не рознесена.</t>
  </si>
  <si>
    <t>Підтверджена балістична подія: Іскандер-М (попередньо), 2 ракети</t>
  </si>
  <si>
    <t>Positive-event revalidated 30.09.2026 against independent Poltava city/agglomeration source re-audit + Registry; source attribution retained.</t>
  </si>
  <si>
    <t>Підтверджена балістична подія: Балістична ракета — тип публічно не підтверджено</t>
  </si>
  <si>
    <t>Retrospective positive audit із подієвого Реєстру; episode CHN-20260402-177. Позитивний факт підтверджений, але повний 365D coverage міста ще BACKFILL.</t>
  </si>
  <si>
    <t>Нічний напад 26.09 — у ранковому зведенні ПС ракетні/балістичні пуски не заявлені</t>
  </si>
  <si>
    <t>Старт prospective live-audit для onboarding city-model. History 365 лишається BACKFILL.</t>
  </si>
  <si>
    <t>Підтверджена балістична подія: Циркон, 2 влучання — попередня ідентифікація</t>
  </si>
  <si>
    <t>Retrospective positive audit із подієвого Реєстру; episode VIN-20260730-197. Позитивний факт підтверджений, але повний 365D coverage міста ще BACKFILL.</t>
  </si>
  <si>
    <t>Monthly exhaustive: лютий 2026 — 81 атак = 77 БпЛА + 4 КАБ; балістичні удари не зафіксовані</t>
  </si>
  <si>
    <t>https://sumycma.gov.ua/category/novyny/</t>
  </si>
  <si>
    <t>Retrospective monthly exhaustive audit. Сумська МВА: повний баланс усіх 81 атак за лютий; ballistic=0.</t>
  </si>
  <si>
    <t>Monthly exhaustive: червень 2026 — 260 атак = 212 БпЛА/FPV + 29 КАБ + 17 далекобійна артилерія + 2 РСЗВ; балістики немає</t>
  </si>
  <si>
    <t>https://sumycma.gov.ua/novyny/2026/07/04/u-chervni-rosijski-vijska-zavdali-260-udariv-po-sumskij-gromadi-gennadij-demyanenko/</t>
  </si>
  <si>
    <t>Retrospective monthly exhaustive audit. Повний баланс 260/260 атак; ballistic=0.</t>
  </si>
  <si>
    <t>Monthly exhaustive: квітень 2026 — 115 атак = 105 БпЛА + 10 КАБ; ballistic=0</t>
  </si>
  <si>
    <t>https://sumycma.gov.ua/novyny/2026/05/04/u-kvitni-v-sumah-1-zagiblij-118-postrazhdalih-gennadij-demyanenko/</t>
  </si>
  <si>
    <t>Retrospective monthly exhaustive audit. Повний баланс 115/115 атак; ballistic=0.</t>
  </si>
  <si>
    <t>Monthly exhaustive: травень 2026 — 145 атак = 139 БпЛА + 1 КАБ + 5 далекобійна артилерія; ballistic=0</t>
  </si>
  <si>
    <t>https://sumycma.gov.ua/novyny/2026/06/04/gennadij-demyanenko-u-travni-sumi-zaznali-145-vorozhih-udariv-pyatero-lyudej-zaginuli/</t>
  </si>
  <si>
    <t>Retrospective monthly exhaustive audit. Повний баланс 145/145 атак; ballistic=0.</t>
  </si>
  <si>
    <t>Weekly exhaustive: 29.06–05.07 — 66 атак = 45 БпЛА + 20 КАБ + 1 РСЗВ; ballistic=0</t>
  </si>
  <si>
    <t>https://sumycma.gov.ua/novyny/2026/07/06/gennadij-demyanenko-pyatero-zagiblih-i-97-postrazhdalih-vnaslidok-rosijskih-atak-za-minulij-tizhden/</t>
  </si>
  <si>
    <t>Retrospective weekly exhaustive audit; для rolling window використані 01–05.07.</t>
  </si>
  <si>
    <t>Weekly exhaustive: 06–12.07 — 32 атаки = 29 БпЛА + 3 КАБ; ballistic=0</t>
  </si>
  <si>
    <t>https://sumycma.gov.ua/novyny/2026/07/13/gennadij-demyanenko-minulogo-tizhnya-sumi-zaznali-32-vorozhih-udariv/</t>
  </si>
  <si>
    <t>Retrospective weekly exhaustive audit. Повний баланс 32/32.</t>
  </si>
  <si>
    <t>Weekly exhaustive: 13–19.07 — 79 атак = 53 БпЛА + 22 КАБ + 3 РСЗВ + 1 далекобійна артилерія; ballistic=0</t>
  </si>
  <si>
    <t>https://sumycma.gov.ua/novyny/2026/07/20/gennadij-demyanenko-rosiyani-79-raziv-atakuvali-sumsku-gromadu-za-tizhden/</t>
  </si>
  <si>
    <t>Retrospective weekly exhaustive audit. Повний баланс 79/79.</t>
  </si>
  <si>
    <t>Consecutive 24h official reports: ballistic=0 / enemy strike consequences not recorded</t>
  </si>
  <si>
    <t>https://chernigiv-rada.gov.ua/news/id-170696/</t>
  </si>
  <si>
    <t>https://chernigiv-rada.gov.ua/news/id-170714/</t>
  </si>
  <si>
    <t>29.09.2026 18:20</t>
  </si>
  <si>
    <t>Independent re-audit 29.09.2026 resolved previous PARTIAL/HOLD: city/agglomeration event sweep + Registry cross-check found no locally attributable ballistic/high-speed attack-day for this date.</t>
  </si>
  <si>
    <t>Dual-layer OSINT: локальне повнодобове coverage + національне зведення ПС без clean-ballistic засобів</t>
  </si>
  <si>
    <t>https://t.me/s/ComAFUA?before=1117</t>
  </si>
  <si>
    <t>https://chernigiv-rada.gov.ua/news/id-170768/</t>
  </si>
  <si>
    <t>https://chernigiv-rada.gov.ua/news/id-170784/</t>
  </si>
  <si>
    <t>https://chernigiv-rada.gov.ua/news/id-170834/</t>
  </si>
  <si>
    <t>https://chernigiv-rada.gov.ua/news/id-170983/</t>
  </si>
  <si>
    <t>https://chernigiv-rada.gov.ua/news/id-170987/</t>
  </si>
  <si>
    <t>Official city operational coverage: ballistic=0 / enemy strike consequences not recorded</t>
  </si>
  <si>
    <t>https://chernigiv-rada.gov.ua/news/id-171215/</t>
  </si>
  <si>
    <t>https://t.me/s/ComAFUA?before=1170</t>
  </si>
  <si>
    <t>https://chernigiv-rada.gov.ua/news/id-171386/</t>
  </si>
  <si>
    <t>https://chernigiv-rada.gov.ua/news/id-171407/</t>
  </si>
  <si>
    <t>https://chernigiv-rada.gov.ua/news/id-171414/</t>
  </si>
  <si>
    <t>https://chernigiv-rada.gov.ua/news/id-171506/</t>
  </si>
  <si>
    <t>Consecutive Kherson OVA 06:00→06:00 reports list aviation/drone/artillery only; no ballistic category</t>
  </si>
  <si>
    <t>https://khoda.gov.ua/news/operatyvna-informatsiia-z-0600-06072026-po-0600-07072026</t>
  </si>
  <si>
    <t>https://khoda.gov.ua/news/operatyvna-informatsiia-z-0600-07072026-po-0600-08072026</t>
  </si>
  <si>
    <t>Two adjacent official 24h intervals together fully cover the calendar date; Kherson / near-agglomeration included in the locality lists.</t>
  </si>
  <si>
    <t>https://khoda.gov.ua/news/operatyvna-informatsiia-z-0600-08072026-po-0600-09072026</t>
  </si>
  <si>
    <t>https://khoda.gov.ua/news/operatyvna-informatsiia-z-0600-09072026-po-0600-10072026</t>
  </si>
  <si>
    <t>https://khoda.gov.ua/news/operatyvna-informatsiia-z-0600-13072026-po-0600-14072026</t>
  </si>
  <si>
    <t>https://khoda.gov.ua/news/operatyvna-informatsiia-z-0600-14072026-po-0600-15072026</t>
  </si>
  <si>
    <t>https://khoda.gov.ua/news/operatyvna-informatsiia-z-0600-15072026-po-0600-16072026</t>
  </si>
  <si>
    <t>https://khoda.gov.ua/news/operatyvna-informatsiia-z-0600-16072026-po-0600-17072026</t>
  </si>
  <si>
    <t>https://khoda.gov.ua/news/operatyvna-informatsiia-z-0600-17072026-po-0600-18072026</t>
  </si>
  <si>
    <t>Consecutive Kherson OVA 06:00→06:00 reports: aviation/drone/artillery only; no ballistic category</t>
  </si>
  <si>
    <t>https://khoda.gov.ua/news/operatyvna-informatsiia-z-0600-18072026-po-0600-19072026</t>
  </si>
  <si>
    <t>Two adjacent official 24h intervals fully cover calendar date; Kherson / near-agglomeration present in locality lists.</t>
  </si>
  <si>
    <t>https://khoda.gov.ua/news/operatyvna-informatsiia-z-0600-19072026-po-0600-20072026</t>
  </si>
  <si>
    <t>https://khoda.gov.ua/news/operatyvna-informatsiia-z-0600-20072026-po-0600-21072026</t>
  </si>
  <si>
    <t>https://khoda.gov.ua/news/operatyvna-informatsiia-z-0600-21072026-po-0600-22072026</t>
  </si>
  <si>
    <t>https://khoda.gov.ua/news/operatyvna-informatsiia-z-0600-22072026-po-0600-23072026</t>
  </si>
  <si>
    <t>Балістика + БпЛА; локальна кількість ракет не встановлена</t>
  </si>
  <si>
    <t>Позитивний backfill: локальна балістична складова підтверджена кількома джерелами; episode CHN-20260105-206.</t>
  </si>
  <si>
    <t>Два послідовні офіційні 24h-зведення: ударів по Чернігову не зафіксовано</t>
  </si>
  <si>
    <t>https://chernigiv-rada.gov.ua/news/id-170017/</t>
  </si>
  <si>
    <t>https://www.chernigiv-rada.gov.ua/news/id-170035/</t>
  </si>
  <si>
    <t>Зведення 14.05 + 15.05 разом перекривають повну календарну добу 14.05.</t>
  </si>
  <si>
    <t>https://chernigiv-rada.gov.ua/news/id-170042/</t>
  </si>
  <si>
    <t>Зведення 15.05 + 16.05 разом перекривають повну календарну добу 15.05.</t>
  </si>
  <si>
    <t>https://chernigiv-rada.gov.ua/news/id-170141/</t>
  </si>
  <si>
    <t>https://chernigiv-rada.gov.ua/news/id-170167/</t>
  </si>
  <si>
    <t>Зведення 21.05 + 22.05 разом перекривають повну календарну добу 21.05.</t>
  </si>
  <si>
    <t>https://chernigiv-rada.gov.ua/news/id-170204/</t>
  </si>
  <si>
    <t>Зведення 22.05 + 23.05 разом перекривають повну календарну добу 22.05.</t>
  </si>
  <si>
    <t>Два послідовні офіційні 24h-зведення: наслідків ударів по Чернігову не зафіксовано</t>
  </si>
  <si>
    <t>https://chernigiv-rada.gov.ua/news/id-170251/</t>
  </si>
  <si>
    <t>https://chernigiv-rada.gov.ua/news/id-170294/</t>
  </si>
  <si>
    <t>VERIFIED відновлено: обидва послідовні офіційні зведення 28–29.05 прямо формулюють відсутність ударів, а не лише відсутність наслідків.</t>
  </si>
  <si>
    <t>https://t.me/s/ComAFUA?before=1101</t>
  </si>
  <si>
    <t>https://chernigiv-rada.gov.ua/news/id-170343/</t>
  </si>
  <si>
    <t>https://chernigiv-rada.gov.ua/news/id-170422/</t>
  </si>
  <si>
    <t>https://chernigiv-rada.gov.ua/news/id-170471/</t>
  </si>
  <si>
    <t>https://chernigiv-rada.gov.ua/news/id-170478/</t>
  </si>
  <si>
    <t>Два послідовні офіційні 24h-зведення: наслідків ударів не зафіксовано</t>
  </si>
  <si>
    <t>https://chernigiv-rada.gov.ua/news/id-170493/</t>
  </si>
  <si>
    <t>https://chernigiv-rada.gov.ua/news/id-170501/</t>
  </si>
  <si>
    <t>https://chernigiv-rada.gov.ua/news/id-170521/</t>
  </si>
  <si>
    <t>https://chernigiv-rada.gov.ua/news/id-170528/</t>
  </si>
  <si>
    <t>https://chernigiv-rada.gov.ua/news/id-170534/</t>
  </si>
  <si>
    <t>https://t.me/s/ComAFUA?before=1098</t>
  </si>
  <si>
    <t>https://t.me/s/ComAFUA?before=1127</t>
  </si>
  <si>
    <t>https://chernigiv-rada.gov.ua/news/id-170664/</t>
  </si>
  <si>
    <t>https://chernigiv-rada.gov.ua/news/id-170688/</t>
  </si>
  <si>
    <t>Два послідовні офіційні 24h-зведення: наслідків атак по Чернігову не зафіксовано</t>
  </si>
  <si>
    <t>https://chernigiv-rada.gov.ua/news/id-170536/</t>
  </si>
  <si>
    <t>https://chernigiv-rada.gov.ua/news/id-170538/</t>
  </si>
  <si>
    <t>https://chernigiv-rada.gov.ua/news/id-170560/</t>
  </si>
  <si>
    <t>https://chernigiv-rada.gov.ua/news/id-170578/</t>
  </si>
  <si>
    <t>https://chernigiv-rada.gov.ua/news/id-170622/</t>
  </si>
  <si>
    <t>https://chernigiv-rada.gov.ua/news/id-170626/</t>
  </si>
  <si>
    <t>https://t.me/s/ComAFUA/752</t>
  </si>
  <si>
    <t>https://chernigiv-rada.gov.ua/news/id-171174/</t>
  </si>
  <si>
    <t>Офіційне міське оперативне покриття: балістична атака по Чернігову не зафіксована</t>
  </si>
  <si>
    <t>https://chernigiv-rada.gov.ua/news/id-171263/</t>
  </si>
  <si>
    <t>https://chernigiv-rada.gov.ua/news/id-171275/</t>
  </si>
  <si>
    <t>https://chernigiv-rada.gov.ua/news/id-171610/</t>
  </si>
  <si>
    <t>https://www.pravda.com.ua/news/2026/09/06/8052109/</t>
  </si>
  <si>
    <t>https://chernigiv-rada.gov.ua/news/id-171726/</t>
  </si>
  <si>
    <t>https://chernigiv-rada.gov.ua/news/id-171756/</t>
  </si>
  <si>
    <t>https://chernigiv-rada.gov.ua/news/id-171782/</t>
  </si>
  <si>
    <t>https://armyinform.com.ua/2026/09/16/syly-oborony-nejtralizuvaly-63-vorozhyh-bpla/</t>
  </si>
  <si>
    <t>https://chernigiv-rada.gov.ua/news/id-171788/</t>
  </si>
  <si>
    <t>https://chernigiv-rada.gov.ua/news/id-171791/</t>
  </si>
  <si>
    <t>https://chernigiv-rada.gov.ua/news/id-171809/</t>
  </si>
  <si>
    <t>Ретроспективний systematic OSINT: clean-ballistic подію в Чернігові + погодженій ближній агломерації не ідентифіковано</t>
  </si>
  <si>
    <t>https://suspilne.media/chernihiv/</t>
  </si>
  <si>
    <t>https://chernigiv-rada.gov.ua/news</t>
  </si>
  <si>
    <t>Independent re-audit 29.09.2026: retrospective systematic zero promoted to VERIFIED after full city/agglomeration source sweep + Registry cross-check.</t>
  </si>
  <si>
    <t>29.09.2026 18:25</t>
  </si>
  <si>
    <t>Локально підтверджено Shahed/дронову складову; по області крилаті ракети + дрони</t>
  </si>
  <si>
    <t>Clean-ballistic attack-day = 0</t>
  </si>
  <si>
    <t>Onboarding backfill: пряма міська дронова складова; балістика по Житомиру не підтверджена.</t>
  </si>
  <si>
    <t>Реактивні БпЛА по Житомиру</t>
  </si>
  <si>
    <t>Onboarding backfill: локальний тип атаки — реактивні БпЛА.</t>
  </si>
  <si>
    <t>Бандероль / реактивні дрони по Житомиру</t>
  </si>
  <si>
    <t>Onboarding backfill: тип Бандероль прямо підтверджено; балістика відсутня в локальній атрибуції.</t>
  </si>
  <si>
    <t>RETRO_SYSTEMATIC</t>
  </si>
  <si>
    <t>Ретроспективний systematic OSINT: clean-ballistic подію в Житомирі + погодженій ближній агломерації не ідентифіковано</t>
  </si>
  <si>
    <t>https://zt.npu.gov.ua/news</t>
  </si>
  <si>
    <t>Балістичний attack-day = 0 (RETRO_SYSTEMATIC)</t>
  </si>
  <si>
    <t>RETRO_SYSTEMATIC_ZHYTOMYR_V1 — річний positive-event audit; retrospective coverage, не prospective VERIFIED.</t>
  </si>
  <si>
    <t>Х-47М2 «Кинджал» / швидкісні цілі курсом на Житомир</t>
  </si>
  <si>
    <t>Балістичний/аеробалістичний attack-day = 1</t>
  </si>
  <si>
    <t>29.09.2026 14:30</t>
  </si>
  <si>
    <t>Re-audit: попередній RETRO_SYSTEMATIC zero скасовано. ПС прямо вели швидкісні цілі на Житомир; на Житомирщині зафіксовано вибухи; Х-47М2 «Кинджал» підтверджено публічними повідомленнями.</t>
  </si>
  <si>
    <t>Національний балістичний контекст; прямої локальної clean-ballistic атрибуції до Житомира/погодженої агломерації не встановлено</t>
  </si>
  <si>
    <t>https://t.me/s/ComAFUA</t>
  </si>
  <si>
    <t>PARTIAL — sensitivity/provenance overlay; не окремий локальний positive/zero</t>
  </si>
  <si>
    <t>NATIONAL_BALLISTIC_HOLD_ZHYTOMYR_V1</t>
  </si>
  <si>
    <t>БпЛА: у Житомирі пошкоджені житлові будинки</t>
  </si>
  <si>
    <t>DIRECT_LOCAL_NONBALLISTIC_ZHYTOMYR_V1</t>
  </si>
  <si>
    <t>БпЛА: повторна атака, у Житомирі повідомляли про вибухи</t>
  </si>
  <si>
    <t>БпЛА: прямий удар по об'єкту паливної інфраструктури у Житомирі</t>
  </si>
  <si>
    <t>Реактивні БпЛА: удар по Житомиру, пошкоджені підприємство, житло та цивільна інфраструктура</t>
  </si>
  <si>
    <t>Реактивний БпЛА: прямий удар по об'єкту харчової промисловості у Житомирі</t>
  </si>
  <si>
    <t>Ретроспективний systematic OSINT: clean-ballistic подію в Херсоні + погодженій ближній агломерації не ідентифіковано</t>
  </si>
  <si>
    <t>https://suspilne.media/kherson/</t>
  </si>
  <si>
    <t>https://khoda.gov.ua/news</t>
  </si>
  <si>
    <t>29.09.2026 17:55</t>
  </si>
  <si>
    <t>Independent re-audit 29.09.2026: Kherson OVA / Police / Suspilne Kherson daily-event sweep + Registry cross-check for defined city/agglomeration scope; no locally attributable ballistic/high-speed attack-day identified.</t>
  </si>
  <si>
    <t>Regional daily reporting notes a rocket strike somewhere on right-bank Kherson region, while in-scope Kherson/Antonivka/Bilozerka/Chornobaivka/Komyshany impacts are described by artillery/MLRS/aviation/UAV; no local ballistic attribution established.</t>
  </si>
  <si>
    <t>https://npu.gov.ua/news/na-khersonshchyna-vnaslidok-rosiiskykh-udariv-odna-liudyna-zahynula-ta-21-poraneno-sered-postrazhdalykh-troie-ditei</t>
  </si>
  <si>
    <t>Negative control: do not transfer an unspecified regional missile strike into Kherson city/agglomeration.</t>
  </si>
  <si>
    <t>Police reported a rocket strike in the wider Kherson/Beryslav districts, but official daily and same-day Kherson reports identify city impacts as artillery/UAV; no missile attribution to Kherson or defined near-agglomeration communities.</t>
  </si>
  <si>
    <t>https://hr.npu.gov.ua/news/na-khersonshchyni-vnaslidok-rosiiskykh-obstriliv-zahynuly-politseiskyi-ta-dvoie-fakhivtsiv-mizhnarodnoi-humanitarnoi-orhanizatsii-18-liudei-poraneno</t>
  </si>
  <si>
    <t>Negative control: regional missile strike not attributed to this city model without locality linkage.</t>
  </si>
  <si>
    <t>Shahed: удар по багатоповерховому будинку у Дніпровському районі Херсона</t>
  </si>
  <si>
    <t>DIRECT_LOCAL_NONBALLISTIC_KHERSON_V1</t>
  </si>
  <si>
    <t>БпЛА «Молнія»: удар по багатоповерхівці у Дніпровському районі Херсона</t>
  </si>
  <si>
    <t>БпЛА «Молнія»: локальна атака Херсона; clean-ballistic тип не підтверджено</t>
  </si>
  <si>
    <t>https://suspilne.media/kherson/1281412-u-hersoni-cerez-ataku-molnii-poraneni-10-ricna-divcinka-ta-ii-mama/</t>
  </si>
  <si>
    <t>БпЛА «Молнія»: влучання у будівлю у Дніпровському районі Херсона</t>
  </si>
  <si>
    <t>БпЛА «Молнія»: удар по будівлі театру ім. Куліша у Херсоні</t>
  </si>
  <si>
    <t>БпЛА «Молнія»: нічні влучання у будинки Корабельного району Херсона</t>
  </si>
  <si>
    <t>БпЛА «Молнія»: удар по багатоповерхівці у Центральному районі Херсона</t>
  </si>
  <si>
    <t>Shahed: нічна атака Центрального району Херсона, пошкоджена житлова забудова</t>
  </si>
  <si>
    <t>https://suspilne.media/kherson/1366580-masina-biznes-budinok-vse-zgorilo-aki-naslidki-nicnoi-ataki-hersona-rosijskimi-sahedami/</t>
  </si>
  <si>
    <t>Monthly exhaustive reconciliation: вересень 2025 — 93 атаки = 83 БпЛА + 3 балістичні + 7 КАБ; усі 3 балістичні ракети зафіксовані 12.09</t>
  </si>
  <si>
    <t>https://sumycma.gov.ua/novyny/2025/10/04/93-udari-zavdano-po-sumskij-gromadi-u-veresni/</t>
  </si>
  <si>
    <t>https://kyivvlada.com.ua/news/raketno-dronovyj-udar-po-sumskij-gromadi-troye-zagyblyh/</t>
  </si>
  <si>
    <t>Retrospective exhaustive reconciliation. СМВА: 3 ballistic strikes за вересень; прокуратура: 3 ballistic missiles 12.09. Отже 27–30.09 = ballistic 0.</t>
  </si>
  <si>
    <t>Aggregate exhaustive reconciliation: 30.10 YTD = 543 attacks / 16 missile; full-year = 688 / 17 missile. The single added missile episode is localized to 14.11; therefore this date has no ballistic/fast-missile attack.</t>
  </si>
  <si>
    <t>https://sumycma.gov.ua/novyny/2025/10/30/po-sumah-czogo-roku-zavdano-ponad-piv-tisyachi-udariv-gennadij-demyanenko/</t>
  </si>
  <si>
    <t>https://dancor.sumy.ua/news/newsline/564471</t>
  </si>
  <si>
    <t>Retrospective aggregate reconciliation. Annual MVA data independently corroborated: https://www.odindoma.sumy.ua/news/hennadij-dem-ianenko-u-2025-rotsi-sumy-perezhyly-majzhe-700-vorozhykh-atak/ ; sole post-30.10 missile episode localized to 14.11 by Ukrinform/NV. No auto-zero from absence of news.</t>
  </si>
  <si>
    <t>Aggregate reconciliation + direct episode: після 30.10 річний баланс додає рівно 1 ракетний удар; 14.11 підтверджено ракетний удар по Сумській громаді, попередньо «Цирконом».</t>
  </si>
  <si>
    <t>Балістичний / швидкісний attack-day = 1</t>
  </si>
  <si>
    <t>Retrospective aggregate reconciliation. Official 30.10 YTD: 543 attacks / 16 missile; annual MVA data quoted by Dancor + Odin Doma: 688 / 17 missile. Delta categories sum exactly +145, with exactly +1 missile after 30.10. Registry episode SUM-20251114-ZIRCON.</t>
  </si>
  <si>
    <t>Два суміжні 24-годинні зведення Сумської ОВА/републікації з повним переліком засобів: міномети, артилерія, РСЗВ (де були), FPV, БпЛА, КАБ; ракетна/балістична категорія відсутня.</t>
  </si>
  <si>
    <t>https://dancor.sumy.ua/news/newsline/586069</t>
  </si>
  <si>
    <t>https://t.me/s/sumy_news_oda?before=44069</t>
  </si>
  <si>
    <t>Retrospective two-window audit: два суміжні офіційні 24h інтервали повністю перекривають календарну дату. Нуль встановлено з вичерпного переліку засобів, не з відсутності новини.</t>
  </si>
  <si>
    <t>https://t.me/s/sumy_news_oda?before=44070</t>
  </si>
  <si>
    <t>https://t.me/s/sumy_news_oda?before=44075</t>
  </si>
  <si>
    <t>https://t.me/s/sumy_news_oda?before=44110</t>
  </si>
  <si>
    <t>https://t.me/s/sumy_news_oda?before=44136</t>
  </si>
  <si>
    <t>https://t.me/s/sumy_news_oda?before=44150</t>
  </si>
  <si>
    <t>https://www.dancor.sumy.ua/news/newsline/586951</t>
  </si>
  <si>
    <t>https://t.me/s/sumy_news_oda?before=44199</t>
  </si>
  <si>
    <t>https://t.me/s/sumy_news_oda?before=44231</t>
  </si>
  <si>
    <t>https://t.me/s/sumy_news_oda?before=44235</t>
  </si>
  <si>
    <t>https://t.me/s/sumy_news_oda?before=44236</t>
  </si>
  <si>
    <t>Системний аналіз усіх добових зведень Сумської ОВА за серпень 2026: ракетний епізод виділено 18.08. Ця дата не 18.08 і не суперечлива 28.08; балістична/швидкісна ракета не зафіксована.</t>
  </si>
  <si>
    <t>https://cukr.city/city/2026/obstrily-sumshchyny-vlitku-2026-taktyka-rosiian-prohnoz-na-osin/</t>
  </si>
  <si>
    <t>https://t.me/s/Sumy_news_ODA</t>
  </si>
  <si>
    <t>Retrospective systematic monthly audit. Цукр узагальнив щоденні зведення Сумської ОВА за всі 31 день серпня; ракетний епізод виділено 18.08. 18.08 і 28.08 свідомо НЕ закриті цим правилом. No auto-zero from absence of news.</t>
  </si>
  <si>
    <t>Два суміжні офіційні 24-годинні зведення Сумської ОВА повністю перекривають календарну дату. У вичерпному переліку засобів за обидва інтервали: артилерія/міномети/РСЗВ (де застосовувались), FPV-дрони, БпЛА, КАБ; ракетна/балістична категорія відсутня.</t>
  </si>
  <si>
    <t>https://www.shst.sm.gov.ua/index.php/uk/8-novini</t>
  </si>
  <si>
    <t>Retrospective two-window audit for September 2026. Нуль встановлено з двох суміжних добових зведень, а не з відсутності окремої новини. Ланцюг перевірено від ранку 31.08 до ранку 26.09; rocket/ballistic category not listed.</t>
  </si>
  <si>
    <t>Системний аналіз усіх 31 щоденних зведень Сумської ОВА за січень 2026. Зафіксовані категорії: FPV/БпЛА, артилерія, міномети, РСЗВ, КАБ, один епізод НАР; ракетна/балістична категорія у місячному масиві відсутня.</t>
  </si>
  <si>
    <t>https://cukr.city/city/2026/iak-rosiiany-atakuvaly-sumshchynu-v-sichni/</t>
  </si>
  <si>
    <t>Retrospective systematic monthly audit. Цукр проаналізував 31/31 добових зведень ОВА. НАР не належить до BADK ballistic/fast-missile category. Нуль встановлено з повного місячного масиву, не з неповної суми 98=95+2+unknown у звіті МВА.</t>
  </si>
  <si>
    <t>Системний аналіз усіх 31 щоденних зведень Сумської ОВА за березень 2026. Зафіксовані категорії: БпЛА, артилерія, КАБ, міномети, РСЗВ, гранатомети; ракетна/балістична категорія у місячному масиві відсутня.</t>
  </si>
  <si>
    <t>https://cukr.city/city/2026/iak-rosiiany-atakuvaly-sumshchynu-v-berezni-2026/</t>
  </si>
  <si>
    <t>Retrospective systematic monthly audit. Цукр проаналізував 31/31 добових зведень ОВА. Нуль встановлено з повного місячного масиву, не з неповної арифметики 106=94+3+other у звіті МВА.</t>
  </si>
  <si>
    <t>18.08.2026</t>
  </si>
  <si>
    <t>Добове зведення: КАБ, артилерія, міномети, ударні БпЛА; балістична атака Сумської громади не підтверджена</t>
  </si>
  <si>
    <t>https://su.npu.gov.ua/news/try-liudyny-zahynulo-ta-shche-try-poraneno-politseiski-sumshchyny-fiksuiut-naslidky-vorozhykh-vluchan-na-terytorii-oblasti</t>
  </si>
  <si>
    <t>Retrospective daily audit; official police summary.</t>
  </si>
  <si>
    <t>28.08.2026</t>
  </si>
  <si>
    <t>Сумська громада: КАБ; окремий денний удар по Сумах підтверджено як РСЗВ, не балістика</t>
  </si>
  <si>
    <t>https://su.npu.gov.ua/news/dvoie-liudei-zahynuly-cherez-rosiiski-ataky-na-sumshchynu-politsiia-zbyraie-dokazy</t>
  </si>
  <si>
    <t>https://city.sumy.ua/vijna/u-sumskij-ova-pidtverdyly-poranennya-semy-myrnyh-zhyteliv-vnaslidok-rosijskogo-udaru-rszv-po-zarichnomu-rajonu/</t>
  </si>
  <si>
    <t>Retrospective daily audit; KAB + MLRS, no ballistic confirmation.</t>
  </si>
  <si>
    <t>01.10.2025</t>
  </si>
  <si>
    <t>Системний місячний аудит 31/31 добових зведень ОВА: для Сумської громади балістичний / швидкісний ракетний attack-day не встановлено.</t>
  </si>
  <si>
    <t>https://cukr.city/city/2025/iak-rosiiany-atakuvaly-sumshchynu-v-zhovtni-2025/</t>
  </si>
  <si>
    <t>RETRO_SYSTEMATIC_SUMY_V1; місячний масив побудовано з 31 щоденного зведення Сумської ОВА.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</si>
  <si>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</si>
  <si>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</si>
  <si>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</si>
  <si>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</si>
  <si>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</si>
  <si>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</si>
  <si>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</si>
  <si>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</si>
  <si>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</si>
  <si>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</si>
  <si>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</si>
  <si>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</si>
  <si>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</si>
  <si>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</si>
  <si>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</si>
  <si>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</si>
  <si>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</si>
  <si>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</si>
  <si>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</si>
  <si>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</si>
  <si>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</si>
  <si>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</si>
  <si>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</si>
  <si>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</si>
  <si>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</si>
  <si>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</si>
  <si>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</si>
  <si>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</si>
  <si>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</si>
  <si>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Балістика / швидкісні ракети не зафіксовані в системному Kremenchuk sweep</t>
  </si>
  <si>
    <t>Zero-day systematic re-audit 29.09.2026: monthly local/national event sweep + registry cross-check; no locally attributable Kremenchuk/agglomeration ballistic/high-speed attack-day identified.</t>
  </si>
  <si>
    <t>Підтверджена балістична / швидкісна подія: Швидкісні/балістичні ракети; Іскандер-М/KN-23 + Кинджал у пакеті</t>
  </si>
  <si>
    <t>Positive attack-day re-audited 29.09.2026: city-directed ballistic/high-speed component confirmed under canonical combined-package rule; registry cross-check PASS.</t>
  </si>
  <si>
    <t>Підтверджена балістична / швидкісна подія: Іскандер-М/KN-23 / швидкісні цілі; комбінована атака</t>
  </si>
  <si>
    <t>Підтверджена балістична / швидкісна подія: Іскандер-М/KN-23</t>
  </si>
  <si>
    <t>Підтверджена балістична / швидкісна подія: Кинджал + Іскандер-М/С-400 + інші ракети; локальний subtype не рознесено</t>
  </si>
  <si>
    <t>Підтверджена балістична / швидкісна подія: Іскандер-М</t>
  </si>
  <si>
    <t>Підтверджена балістична / швидкісна подія: Іскандер-М/С-400/KN-23 + Онікс + Х-59/69</t>
  </si>
  <si>
    <t>Підтверджена балістична / швидкісна подія: Балістичні ракети — subtype не уточнено</t>
  </si>
  <si>
    <t>Підтверджена балістична / швидкісна подія: Іскандер-М/С-400/KN-23; прямі балістичні пуски курсом на Кременчук</t>
  </si>
  <si>
    <t>https://poltava.to/news/88291/</t>
  </si>
  <si>
    <t>https://suspilne.media/poltava/1409406-rf-atakuvala-balisticnimi-raketami-obekt-naftogazovogo-kompleksu-na-poltavsini/</t>
  </si>
  <si>
    <t>Повітряні сили: нічний пакет — 170 БпЛА; ракет/балістики у зведенні не заявлено.</t>
  </si>
  <si>
    <t>https://www.pravda.com.ua/news/2026/09/27/8055211/</t>
  </si>
  <si>
    <t>03.10.2026 08:15</t>
  </si>
  <si>
    <t>Catch-up audit: national package + Registry/local-attribution cross-check; немає підтвердженого in-scope ballistic/high-speed city attribution.</t>
  </si>
  <si>
    <t>Повітряні сили: нічний пакет — 165 БпЛА; ракет/балістики у зведенні не заявлено.</t>
  </si>
  <si>
    <t>https://t.me/s/kpszsu?before=80925</t>
  </si>
  <si>
    <t>Підтверджений city-model ballistic/high-speed attack-day; звірено з Реєстром та поточним source audit.</t>
  </si>
  <si>
    <t>Catch-up audit: positive з уже верифікованого Реєстру/оперативного шару; без зміни archived forecast values.</t>
  </si>
  <si>
    <t>Повітряні сили: Циркон/Онікс + 2 Іскандер-М/С-400 + 152 БпЛА; локальну міську атрибуцію не переносимо автоматично.</t>
  </si>
  <si>
    <t>https://uabrief.com/2026/09/30/kyiv-energy-strike-trypillia-jet-drone-warhead/</t>
  </si>
  <si>
    <t>Комбінований пакет із балістичними/швидкісними ракетами та БпЛА; локальні positives беремо лише з уже верифікованого Реєстру.</t>
  </si>
  <si>
    <t>Повітряні сили: нічний пакет — 107 БпЛА; ракет/балістики у нічному зведенні не заявлено.</t>
  </si>
  <si>
    <t>https://bukoda.gov.ua/news/operatyvna-informatsiia-vid-heneralnoho-shtabu-zbroinykh-syl-ukrainy-stanom-na-1-zhovtnia</t>
  </si>
  <si>
    <t>Повітряні сили: нічний пакет — 108 БпЛА; ракет/балістики у нічному зведенні не заявлено.</t>
  </si>
  <si>
    <t>https://bukoda.gov.ua/news/operatyvna-informatsiia-vid-heneralnoho-shtabu-zbroinykh-syl-ukrainy-stanom-na-2-zhovtnia</t>
  </si>
  <si>
    <t>Комбінована атака: БпЛА + Іскандер-М по Миколаєву.</t>
  </si>
  <si>
    <t>03.10.2026 21:10</t>
  </si>
  <si>
    <t>Repair: локальне підтвердження денного удару 02.10; попередній zero був неповним.</t>
  </si>
  <si>
    <t>Ніч/ранок: 157 БпЛА; ракет/балістики у зведенні ПС не заявлено.</t>
  </si>
  <si>
    <t>https://interfax.com.ua/news/general/1213859.html</t>
  </si>
  <si>
    <t>https://kyivcity.gov.ua/news/vorozha_ataka_na_stolitsyu_3_zhovtnya_informatsiya_onovlyuyetsya/</t>
  </si>
  <si>
    <t>04.10.2026 01:28</t>
  </si>
  <si>
    <t>Локально 03.10 підтверджено дронову атаку на Північний міст; qualifying ballistic/high-speed attribution не знайдено.</t>
  </si>
  <si>
    <t>ПС: 157 БпЛА; денний профіль Дніпропетровщини — БпЛА/артилерія/КАБ.</t>
  </si>
  <si>
    <t>https://lb.ua/society/2026/10/03/770980_rf_zavdala_ponad_40_udariv.html</t>
  </si>
  <si>
    <t>Систематична перевірка доби; локальної ballistic/high-speed атрибуції Дніпру немає.</t>
  </si>
  <si>
    <t>ПС: нічний пакет 03.10 — 157 БпЛА; ракет/балістики не заявлено.</t>
  </si>
  <si>
    <t>Окремий пошук по Житомиру/області + Registry cross-check не дав in-scope ballistic/high-speed події 03.10.</t>
  </si>
  <si>
    <t>ПС: 157 БпЛА; регіональний добовий профіль — авіаудари, БпЛА, РСЗВ, артилерія.</t>
  </si>
  <si>
    <t>https://kyivindependent.com/russian-strikes-kill-8-injure-81-across-ukraine-hit-kyiv-bridge-2/</t>
  </si>
  <si>
    <t>Локальної ballistic/high-speed атрибуції Запоріжжю 03.10 не підтверджено.</t>
  </si>
  <si>
    <t>ПС: нічний пакет 03.10 — БпЛА; відомий Іскандер-М по Миколаєву був удень 02.10.</t>
  </si>
  <si>
    <t>Не переносити підтверджений удар 02.10 на 03.10; Registry cross-check чистий для 03.10.</t>
  </si>
  <si>
    <t>PENDING</t>
  </si>
  <si>
    <t>03.10 зафіксовано ранкову атаку «Бандеролями» на Одещині (виключено з ballistic scope). Одеська МВА повідомила про пошкодження міської інфраструктури; час повідомлення не встановлює часу удару, тип засобу ураження не уточнено. Окремий вечірній епізод не підтверджено.</t>
  </si>
  <si>
    <t>https://www.ukrinform.ua/rubric-regions/4170758-vorog-atakuvav-odesu-poskodzena-infrastruktura.html</t>
  </si>
  <si>
    <t>Не закрито</t>
  </si>
  <si>
    <t>PENDING: тип та час удару по інфраструктурі не встановлені. Публікація ввечері ≠ доказ вечірнього удару. Не пов'язувати автоматично з ранковими «Бандеролями»; не виставляти 0/1 без локального підтвердження. 09.10.2026 source follow-up: хроніка Суспільне за 03.10 фіксує тривогу о 07:22, вибух в Одеському районі близько 07:43, повідомлення ПС про «Бандероль» у напрямку Одеси й інших населених пунктів. Це не доводить, що саме цей засіб пошкодив інфраструктуру міста; окремий балістичний/high-speed епізод не підтверджено. https://suspilne.media/odesa/1418307-nicni-trivogi-rankova-ataka-banderolami-hronika-1683-go-dna-vijni-v-odesi-ta-na-odesini/
10.10.2026 07:18 Kyiv follow-up: АМПУ окремо підтвердила удар 03.10 по цивільному судну в одному з портів Одеської області (1 загиблий, 3 поранені); точний порт і тип засобу у повідомленні не визначені. Це НЕ доказ балістики в Одесі/агломерації і НЕ доказ зв’язку з повідомленням МВА про інфраструктуру. https://www.pravda.com.ua/news/2026/10/03/8056291/ . PENDING зберегти.</t>
  </si>
  <si>
    <t>ПС: 157 БпЛА; локальні удари 03.10 — дрони/КАБ.</t>
  </si>
  <si>
    <t>https://www.ukrinform.net/amp/rubric-ato/4170636-five-injured-as-russian-forces-attack-izium-with-drones.html</t>
  </si>
  <si>
    <t>Перевірено локальний профіль; qualifying ballistic/high-speed attribution Харкову не знайдено.</t>
  </si>
  <si>
    <t>ПС: 157 БпЛА; локальний профіль — дрони/РСЗВ/артилерія.</t>
  </si>
  <si>
    <t>https://censor.net/en/news/4026490/shelling-of-ukraine-on-3-october-russia-targeted-towns-and-villages-there-are-casualties</t>
  </si>
  <si>
    <t>Херсон/агломерація: qualifying ballistic/high-speed attribution 03.10 не підтверджено.</t>
  </si>
  <si>
    <t>ПС: 157 БпЛА; локально 03.10 зафіксовано БпЛА Lancet у регіоні.</t>
  </si>
  <si>
    <t>https://che.cn.ua/index.php/viyna/item/lantset-udaryv-po-ponornytsi/</t>
  </si>
  <si>
    <t>Окремий пошук + Registry cross-check: in-scope ballistic/high-speed події Чернігова/агломерації немає.</t>
  </si>
  <si>
    <t>Дніпропетровщина 03.10: БпЛА/артилерія/КАБ; у Криворізькому районі удар по Зеленодольській громаді.</t>
  </si>
  <si>
    <t>Локальної ballistic/high-speed атрибуції Кривому Рогу/агломерації немає.</t>
  </si>
  <si>
    <t>03.10 Павлоград атаковано; добовий профіль області уточнений як БпЛА/артилерія/КАБ, без ballistic/high-speed компонента.</t>
  </si>
  <si>
    <t>Окремо перевірено денний удар по Павлограду; qualifying ballistic/high-speed тип не підтверджено.</t>
  </si>
  <si>
    <t>https://poltava.to/news/88445/</t>
  </si>
  <si>
    <t>Полтавський локальний огляд + Registry cross-check: ballistic/high-speed атрибуції немає.</t>
  </si>
  <si>
    <t>03.10 Суми: дрони та 4 КАБ по промзоні; КАБ виключаються з BADK ballistic scope.</t>
  </si>
  <si>
    <t>https://www.ukrinform.net/rubric-ato/4170717-russian-guided-bomb-strikes-hit-businesses-in-sumy-region.html</t>
  </si>
  <si>
    <t>Локальний профіль перевірено; qualifying ballistic/high-speed компонента не підтверджено.</t>
  </si>
  <si>
    <t>Окремий пошук по Кременчуку/Полтавщині + Registry cross-check не дав in-scope ballistic/high-speed події 03.10.</t>
  </si>
  <si>
    <t>Half-life, днів</t>
  </si>
  <si>
    <t>Вікно режиму, днів</t>
  </si>
  <si>
    <t>Попереднє вікно, днів</t>
  </si>
  <si>
    <t>Smoothed base (settings)</t>
  </si>
  <si>
    <t>Домінантний день попер.56</t>
  </si>
  <si>
    <t>Зсув</t>
  </si>
  <si>
    <t>Attack-days 365</t>
  </si>
  <si>
    <t>Weekday decay 90</t>
  </si>
  <si>
    <t>All-day decay 90</t>
  </si>
  <si>
    <t>K365 weekday</t>
  </si>
  <si>
    <t>Wilson low 95%</t>
  </si>
  <si>
    <t>Wilson high 95%</t>
  </si>
  <si>
    <t>B-sensitivity</t>
  </si>
  <si>
    <t>N365 weekday numeric</t>
  </si>
  <si>
    <t>HELPER — режим 56/56</t>
  </si>
  <si>
    <t>Останні 56</t>
  </si>
  <si>
    <t>Попередні 56</t>
  </si>
  <si>
    <t>→</t>
  </si>
  <si>
    <t>Physical city-days</t>
  </si>
  <si>
    <t>очікувано</t>
  </si>
  <si>
    <t>READY covered city-days</t>
  </si>
  <si>
    <t>BACKFILL pending city-days</t>
  </si>
  <si>
    <t>Registered / ACTIVE / ONBOARDING</t>
  </si>
  <si>
    <t>Walk-forward ACTIVE rows</t>
  </si>
  <si>
    <t>READY expected</t>
  </si>
  <si>
    <t>Historical backcast ACTIVE</t>
  </si>
  <si>
    <t>YEAR BACKCAST SUMMARY — ACTIVE 365D</t>
  </si>
  <si>
    <t>N city-days</t>
  </si>
  <si>
    <t>Attack-days</t>
  </si>
  <si>
    <t>Mean shrink</t>
  </si>
  <si>
    <t>Calibration gap</t>
  </si>
  <si>
    <t>Покриття</t>
  </si>
  <si>
    <t>Балістична атака 0/1</t>
  </si>
  <si>
    <t>К-сть епізодів</t>
  </si>
  <si>
    <t>Regime era</t>
  </si>
  <si>
    <t>Coverage source</t>
  </si>
  <si>
    <t>SYSTEMATIC_OSINT_V1</t>
  </si>
  <si>
    <t>PENDING_AUDIT</t>
  </si>
  <si>
    <t>Rows 2:15</t>
  </si>
  <si>
    <t>Date</t>
  </si>
  <si>
    <t>Weekday</t>
  </si>
  <si>
    <t>Fact 0/1</t>
  </si>
  <si>
    <t>P wd HL30</t>
  </si>
  <si>
    <t>P wd HL60</t>
  </si>
  <si>
    <t>P wd HL90</t>
  </si>
  <si>
    <t>P wd HL120</t>
  </si>
  <si>
    <t>P wd HL180</t>
  </si>
  <si>
    <t>P all-day HL90</t>
  </si>
  <si>
    <t>P shrink 50/50</t>
  </si>
  <si>
    <t>SE wd90</t>
  </si>
  <si>
    <t>SE all90</t>
  </si>
  <si>
    <t>SE shrink</t>
  </si>
  <si>
    <t>Run</t>
  </si>
  <si>
    <t>Validation scope</t>
  </si>
  <si>
    <t>WF365D-v3-clean</t>
  </si>
  <si>
    <t>CORE4</t>
  </si>
  <si>
    <t>ACTIVE_EXTENDED</t>
  </si>
  <si>
    <t>WF365D-EXCLUDED-NONPRIORITY</t>
  </si>
  <si>
    <t>EXCLUDED</t>
  </si>
  <si>
    <t>Ніч від</t>
  </si>
  <si>
    <t>Балістична складова</t>
  </si>
  <si>
    <t>Склад / примітка</t>
  </si>
  <si>
    <t>Місяць</t>
  </si>
  <si>
    <t>Include</t>
  </si>
  <si>
    <t>Клас</t>
  </si>
  <si>
    <t>Coverage note</t>
  </si>
  <si>
    <t>Gap-audit v2: публічно підтверджені major-wave/context дати; не exhaustive daily nationwide register.</t>
  </si>
  <si>
    <t>2 Кинджал + 38 Х-101 + 8 Калібр + 593 БпЛА + 2 Бандероль</t>
  </si>
  <si>
    <t>https://www.pravda.com.ua/eng/news/2025/09/28/7532859/</t>
  </si>
  <si>
    <t>2025-09</t>
  </si>
  <si>
    <t>MAJOR_WAVE_CONTEXT</t>
  </si>
  <si>
    <t>Include rule</t>
  </si>
  <si>
    <t>Include=1 тільки для WEEKLY_ANCHOR; historical context не змінює оперативний цикл.</t>
  </si>
  <si>
    <t>Попередній місяць</t>
  </si>
  <si>
    <t>2 Кинджал + 42 Х-101/Іскандер-К + 9 Калібр + 496 БпЛА</t>
  </si>
  <si>
    <t>https://www.pravda.com.ua/eng/news/2025/10/05/8001313/</t>
  </si>
  <si>
    <t>2025-10</t>
  </si>
  <si>
    <t>Sources</t>
  </si>
  <si>
    <t>Повітряні сили через публічні зведення УП; не щоденний exhaustive nationwide register.</t>
  </si>
  <si>
    <t>Очікувано поточний</t>
  </si>
  <si>
    <t>2 Кинджал + 14 Іскандер-М + 12 Іскандер-К + 4 Х-59/69 + 465 БпЛА</t>
  </si>
  <si>
    <t>2 Кинджал + 26 Іскандер-М/KN-23 + 2 Іскандер-К + 7 Х-59 + 320 БпЛА</t>
  </si>
  <si>
    <t>https://www.pravda.com.ua/news/2025/10/16/8002974/</t>
  </si>
  <si>
    <t>3 Іскандер-М/KN-23 + 60 БпЛА</t>
  </si>
  <si>
    <t>https://www.pravda.com.ua/eng/news/2025/10/20/8003488/</t>
  </si>
  <si>
    <t>15 балістичних із 28 ракет + 405 БпЛА</t>
  </si>
  <si>
    <t>https://www.pravda.com.ua/eng/news/2025/10/22/8003901/</t>
  </si>
  <si>
    <t>9 Іскандер-М + 62 БпЛА</t>
  </si>
  <si>
    <t>https://www.pravda.com.ua/eng/news/2025/10/25/8004394/</t>
  </si>
  <si>
    <t>9 балістичних із 52 ракет + 653 БпЛА</t>
  </si>
  <si>
    <t>https://www.pravda.com.ua/eng/news/2025/10/30/8005107/</t>
  </si>
  <si>
    <t>1 Іскандер-М + 145 БпЛА</t>
  </si>
  <si>
    <t>https://www.pravda.com.ua/news/2025/10/31/8005229/</t>
  </si>
  <si>
    <t>Не рознесено</t>
  </si>
  <si>
    <t>45 ракет + 458 БпЛА; типи ракет у зведенні не деталізовані</t>
  </si>
  <si>
    <t>https://www.pravda.com.ua/eng/news/2025/11/08/8006418/</t>
  </si>
  <si>
    <t>2025-11</t>
  </si>
  <si>
    <t>1 Іскандер-М + 138 БпЛА</t>
  </si>
  <si>
    <t>https://www.pravda.com.ua/news/2025/11/13/8007104/</t>
  </si>
  <si>
    <t>3 Кинджал + 1 Циркон + 9 Іскандер-М/KN-23 + 6 Іскандер-К/Калібр + 430 БпЛА</t>
  </si>
  <si>
    <t>https://www.pravda.com.ua/news/2025/11/14/8007265/</t>
  </si>
  <si>
    <t>4 Іскандер-М + 114 БпЛА</t>
  </si>
  <si>
    <t>https://www.pravda.com.ua/news/2025/11/18/8007779/</t>
  </si>
  <si>
    <t>1 Іскандер-М + 40 Х-101 + 7 Калібр + 476 БпЛА</t>
  </si>
  <si>
    <t>https://www.pravda.com.ua/news/2025/11/19/8007969/</t>
  </si>
  <si>
    <t>1 Іскандер-М + 104 БпЛА</t>
  </si>
  <si>
    <t>https://www.pravda.com.ua/news/2025/11/22/8008489/</t>
  </si>
  <si>
    <t>3 Іскандер-М + 4 Кинджал + 15 крилатих ракет + 464 БпЛА</t>
  </si>
  <si>
    <t>https://www.pravda.com.ua/eng/news/2025/11/25/8008869/</t>
  </si>
  <si>
    <t>Публічно підтверджена велика загальноукраїнська хвиля; context only, не weekly-anchor.</t>
  </si>
  <si>
    <t>1 Іскандер-М + 72 БпЛА</t>
  </si>
  <si>
    <t>5 Кинджал + 4 Іскандер-М + 23 Х-101/Іскандер-К + 4 Х-59/69 + 596 БпЛА</t>
  </si>
  <si>
    <t>https://www.pravda.com.ua/eng/news/2025/11/29/8009520/</t>
  </si>
  <si>
    <t>3 Кинджал + 2 Іскандер-М/KN-23 + 241 БпЛА</t>
  </si>
  <si>
    <t>https://www.pravda.com.ua/news/2025/12/07/8010741/</t>
  </si>
  <si>
    <t>2025-12</t>
  </si>
  <si>
    <t>3 Кинджал + 35 Х-101/Іскандер-К + 635 БпЛА</t>
  </si>
  <si>
    <t>https://www.pravda.com.ua/news/2025/12/23/8013078/</t>
  </si>
  <si>
    <t>1 Іскандер-М + 99 БпЛА</t>
  </si>
  <si>
    <t>https://www.pravda.com.ua/news/2025/12/26/8013451/</t>
  </si>
  <si>
    <t>~40 ракет, у т.ч. Кинджал, + близько 500 БпЛА</t>
  </si>
  <si>
    <t>https://www.pravda.com.ua/eng/news/2025/12/27/8013592/index.amp</t>
  </si>
  <si>
    <t>2 Іскандер-М + 60 БпЛА</t>
  </si>
  <si>
    <t>9 Іскандер-М/С-300 + 165 БпЛА</t>
  </si>
  <si>
    <t>https://www.pravda.com.ua/news/2026/01/05/8014662/</t>
  </si>
  <si>
    <t>2026-01</t>
  </si>
  <si>
    <t>1 Іскандер-М + 95 БпЛА</t>
  </si>
  <si>
    <t>https://www.pravda.com.ua/news/2026/01/07/8014980/</t>
  </si>
  <si>
    <t>8 Іскандер-М/С-400 + 10 Калібр + 242 БпЛА</t>
  </si>
  <si>
    <t>https://www.pravda.com.ua/news/2026/01/09/8015307/</t>
  </si>
  <si>
    <t>1 Циркон + 18 Іскандер-М/С-300 + 15 Х-101 + 339 БпЛА</t>
  </si>
  <si>
    <t>https://www.pravda.com.ua/news/2026/01/20/8016993/</t>
  </si>
  <si>
    <t>1 Іскандер-М + 111 БпЛА</t>
  </si>
  <si>
    <t>https://www.pravda.com.ua/news/2026/01/30/8018595/</t>
  </si>
  <si>
    <t>1 Іскандер-М + 171 БпЛА</t>
  </si>
  <si>
    <t>https://www.pravda.com.ua/news/2026/02/02/8018998/</t>
  </si>
  <si>
    <t>2026-02</t>
  </si>
  <si>
    <t>32 Іскандер-М/С-300 + 39 інших ракет + 450 БпЛА</t>
  </si>
  <si>
    <t>https://www.pravda.com.ua/news/2026/02/03/8019178/</t>
  </si>
  <si>
    <t>2 Циркон + 21 Х-101 + 16 Калібр + 408 БпЛА</t>
  </si>
  <si>
    <t>https://www.pravda.com.ua/eng/news/2026/02/07/8019848/</t>
  </si>
  <si>
    <t>4 Іскандер-М + 20 Х-101 + 4 Іскандер-К + 1 Х-59/69 + 396 БпЛА</t>
  </si>
  <si>
    <t>https://www.pravda.com.ua/news/2026/02/17/8021392/</t>
  </si>
  <si>
    <t>22 Іскандер-М/С-400 + 28 інших ракет + 297 БпЛА</t>
  </si>
  <si>
    <t>https://www.pravda.com.ua/news/2026/02/22/8022154/</t>
  </si>
  <si>
    <t>1 Іскандер-М + 126 БпЛА</t>
  </si>
  <si>
    <t>https://www.pravda.com.ua/news/2026/02/23/8022247/</t>
  </si>
  <si>
    <t>https://www.pravda.com.ua/news/2026/03/13/8025288/</t>
  </si>
  <si>
    <t>2026-03</t>
  </si>
  <si>
    <t>13 Іскандер-М/С-400 + інші ракети + 430 БпЛА</t>
  </si>
  <si>
    <t>https://www.pravda.com.ua/news/2026/03/14/8025479/</t>
  </si>
  <si>
    <t>7 Іскандер-М/С-400 + 27 інших ракет + 392 БпЛА</t>
  </si>
  <si>
    <t>https://www.pravda.com.ua/news/2026/03/24/8026906/</t>
  </si>
  <si>
    <t>10 Іскандер-М + 27 крилатих ракет + 542 БпЛА</t>
  </si>
  <si>
    <t>https://www.pravda.com.ua/news/2026/04/03/8028599/</t>
  </si>
  <si>
    <t>2026-04</t>
  </si>
  <si>
    <t>3 Іскандер-М + 324 БпЛА</t>
  </si>
  <si>
    <t>https://www.pravda.com.ua/news/2026/04/15/8030194/</t>
  </si>
  <si>
    <t>1 Іскандер-М + 172 БпЛА</t>
  </si>
  <si>
    <t>https://www.pravda.com.ua/news/2026/04/17/8030517/</t>
  </si>
  <si>
    <t>12 Іскандер-М/С-400 + 35 інших ракет + 619 БпЛА</t>
  </si>
  <si>
    <t>https://www.pravda.com.ua/news/2026/04/25/8031763/</t>
  </si>
  <si>
    <t>1 Іскандер-М + 206 БпЛА</t>
  </si>
  <si>
    <t>https://www.pravda.com.ua/news/2026/04/30/8032462/</t>
  </si>
  <si>
    <t>1 Іскандер-М + 268 БпЛА</t>
  </si>
  <si>
    <t>https://www.pravda.com.ua/news/2026/05/03/8032892/</t>
  </si>
  <si>
    <t>2026-05</t>
  </si>
  <si>
    <t>11 Іскандер-М + 164 БпЛА</t>
  </si>
  <si>
    <t>https://www.pravda.com.ua/news/2026/05/05/8033198/</t>
  </si>
  <si>
    <t>14 Іскандер-М/С-400 + 8 Іскандер-К + 524 БпЛА</t>
  </si>
  <si>
    <t>https://www.pravda.com.ua/news/2026/05/18/8035141/</t>
  </si>
  <si>
    <t>1 Іскандер-М + 154 БпЛА</t>
  </si>
  <si>
    <t>https://www.pravda.com.ua/news/2026/05/20/8035513/</t>
  </si>
  <si>
    <t>1 Іскандер-М + 116 БпЛА</t>
  </si>
  <si>
    <t>https://www.pravda.com.ua/news/2026/05/21/8035691/</t>
  </si>
  <si>
    <t>Орєшнік + 2 Кинжал + 3 Циркон + 30 Іскандер-М/С-400 + 54 крилаті + 600 БпЛА</t>
  </si>
  <si>
    <t>https://www.pravda.com.ua/news/2026/05/24/8036159/</t>
  </si>
  <si>
    <t>2 Іскандер-М + 122 БпЛА</t>
  </si>
  <si>
    <t>https://www.pravda.com.ua/news/2026/05/26/8036416/</t>
  </si>
  <si>
    <t>1 Іскандер-М/С-400 + 232 БпЛА</t>
  </si>
  <si>
    <t>https://www.pravda.com.ua/news/2026/05/29/8036884/</t>
  </si>
  <si>
    <t>33 Іскандер-М + 8 Циркон + 32 крилаті + 656 БпЛА</t>
  </si>
  <si>
    <t>https://www.pravda.com.ua/news/2026/06/02/8037388/</t>
  </si>
  <si>
    <t>2026-06</t>
  </si>
  <si>
    <t>2 Іскандер-М + 132 БпЛА</t>
  </si>
  <si>
    <t>https://www.pravda.com.ua/news/2026/06/16/8039521/</t>
  </si>
  <si>
    <t>74 ракети: 4 Циркон + 24 Іскандер-М/С-400 + 34 Х-101 та інші + 496 БпЛА</t>
  </si>
  <si>
    <t>https://www.pravda.com.ua/news/2026/07/02/8042035/</t>
  </si>
  <si>
    <t>2026-07</t>
  </si>
  <si>
    <t>1 Іскандер-М + 1 Х-59/69 + 86 БпЛА</t>
  </si>
  <si>
    <t>https://www.pravda.com.ua/news/2026/07/04/8042349/</t>
  </si>
  <si>
    <t>2 Іскандер-М + 94 БпЛА</t>
  </si>
  <si>
    <t>https://www.pravda.com.ua/news/2026/07/09/8043173/</t>
  </si>
  <si>
    <t>8 Іскандер-М/С-400 + 2 Х-59/69 + 135 БпЛА</t>
  </si>
  <si>
    <t>https://www.pravda.com.ua/news/2026/07/14/8044000/</t>
  </si>
  <si>
    <t>7 Іскандер-М/С-400 + 1 Х-59/69 + 136 БпЛА</t>
  </si>
  <si>
    <t>https://www.pravda.com.ua/news/2026/07/26/8045936/</t>
  </si>
  <si>
    <t>1 Іскандер-М + 136 БпЛА</t>
  </si>
  <si>
    <t>https://www.pravda.com.ua/news/2026/08/04/8047128/</t>
  </si>
  <si>
    <t>2026-08</t>
  </si>
  <si>
    <t>24 балістичні + 4 протикорабельні + 115 БпЛА</t>
  </si>
  <si>
    <t>https://www.pravda.com.ua/news/2026/08/05/8047312/</t>
  </si>
  <si>
    <t>WEEKLY_ANCHOR</t>
  </si>
  <si>
    <t>11 ракет, більшість по балістичній траєкторії + до 100 БпЛА</t>
  </si>
  <si>
    <t>https://www.pravda.com.ua/news/2026/08/09/8047965/</t>
  </si>
  <si>
    <t>Іскандер-М + Х-31П + Х-35 + 138 БпЛА</t>
  </si>
  <si>
    <t>https://www.pravda.com.ua/news/2026/08/12/8048340/</t>
  </si>
  <si>
    <t>2 Іскандер-М + 65 БпЛА</t>
  </si>
  <si>
    <t>https://www.pravda.com.ua/news/2026/08/19/8049257/</t>
  </si>
  <si>
    <t>Іскандер-М/С-400 + Х-31П/Х-59 + Бандероль + 217 БпЛА</t>
  </si>
  <si>
    <t>https://www.pravda.com.ua/news/2026/08/22/8049785/</t>
  </si>
  <si>
    <t>1 Іскандер-М + 1 Х-31П + 150 БпЛА</t>
  </si>
  <si>
    <t>https://www.pravda.com.ua/news/2026/08/25/8050176/</t>
  </si>
  <si>
    <t>162 БпЛА; weekly anchor без ракетної складової</t>
  </si>
  <si>
    <t>https://www.pravda.com.ua/news/2026/08/26/8050335/</t>
  </si>
  <si>
    <t>2 Іскандер-М + 130 БпЛА</t>
  </si>
  <si>
    <t>https://www.pravda.com.ua/news/2026/08/30/8050993/</t>
  </si>
  <si>
    <t>Іскандер-М/KN-23/С-400 + Циркон + Калібр + Х-31П + S8000 Бандероль + 218 БпЛА</t>
  </si>
  <si>
    <t>https://www.pravda.com.ua/news/2026/09/01/8051267/</t>
  </si>
  <si>
    <t>2026-09</t>
  </si>
  <si>
    <t>163 БпЛА, близько половини реактивні, S8000 Бандероль</t>
  </si>
  <si>
    <t>https://www.pravda.com.ua/news/2026/09/03/8051678/</t>
  </si>
  <si>
    <t>Онікс + Іскандер-М/С-400/KN-23 + 32 крилаті + 166 БпЛА</t>
  </si>
  <si>
    <t>Іскандер-М + S8000 Бандероль + 196 БпЛА</t>
  </si>
  <si>
    <t>https://www.pravda.com.ua/news/2026/09/09/8052547/</t>
  </si>
  <si>
    <t>149 БпЛА, близько половини реактивні</t>
  </si>
  <si>
    <t>https://www.pravda.com.ua/news/2026/09/10/8052715/</t>
  </si>
  <si>
    <t>157 БпЛА + протикорабельні, балістичні та крилаті ракети</t>
  </si>
  <si>
    <t>Циркони + балістика + Бандероль/Дань-Т + 282 БпЛА</t>
  </si>
  <si>
    <t>https://www.pravda.com.ua/news/2026/09/24/8054842/</t>
  </si>
  <si>
    <t>RECENCY CANDIDATE — SHADOW VALIDATION</t>
  </si>
  <si>
    <t>Схема</t>
  </si>
  <si>
    <t>30 BACKTEST + 20 LIVE</t>
  </si>
  <si>
    <t>BACKTEST</t>
  </si>
  <si>
    <t>01.09.2026–30.09.2026</t>
  </si>
  <si>
    <t>LIVE</t>
  </si>
  <si>
    <t>01.10.2026–20.10.2026</t>
  </si>
  <si>
    <t>Перший аудит</t>
  </si>
  <si>
    <t>20.10.2026 після resolution доби</t>
  </si>
  <si>
    <t>BACKTEST рахується walk-forward: для кожної дати використовуються лише дані, доступні ДО цієї дати.</t>
  </si>
  <si>
    <t>Production safety</t>
  </si>
  <si>
    <t>Candidate не впливає на Production / OPS_FINAL.</t>
  </si>
  <si>
    <t>Метрики</t>
  </si>
  <si>
    <t>Brier + Log-loss + calibration; BACKTEST і LIVE зберігати окремо та разом.</t>
  </si>
  <si>
    <t>Production Base × city-specific validated RECENCY. Weekday окремо НЕ множити: він уже в production base.</t>
  </si>
  <si>
    <t>Promotion gate</t>
  </si>
  <si>
    <t>Не за сумою 50 автоматично. Потрібна однакова напрямленість BACKTEST і LIVE; при слабкому/нестабільному ефекті продовжити до 75/100 resolved.</t>
  </si>
  <si>
    <t>Hist attack-days</t>
  </si>
  <si>
    <t>Hist signal</t>
  </si>
  <si>
    <t>BT N</t>
  </si>
  <si>
    <t>BT Brier prod</t>
  </si>
  <si>
    <t>BT Brier cand</t>
  </si>
  <si>
    <t>BT Log prod</t>
  </si>
  <si>
    <t>BT Log cand</t>
  </si>
  <si>
    <t>LIVE N</t>
  </si>
  <si>
    <t>LIVE Brier prod</t>
  </si>
  <si>
    <t>LIVE Brier cand</t>
  </si>
  <si>
    <t>LIVE Log prod</t>
  </si>
  <si>
    <t>LIVE Log cand</t>
  </si>
  <si>
    <t>BT attacks observed</t>
  </si>
  <si>
    <t>RECENCY historical PASS</t>
  </si>
  <si>
    <t>SHADOW</t>
  </si>
  <si>
    <t>BT FAIL / LIVE TEST</t>
  </si>
  <si>
    <t>near-neutral</t>
  </si>
  <si>
    <t>BT NEUTRAL-/LIVE</t>
  </si>
  <si>
    <t>sparse</t>
  </si>
  <si>
    <t>HOLD</t>
  </si>
  <si>
    <t>near-neutral/mixed</t>
  </si>
  <si>
    <t>BT SMALL PASS/LIVE</t>
  </si>
  <si>
    <t>historical candidate worsened</t>
  </si>
  <si>
    <t>SHADOW CONTROL</t>
  </si>
  <si>
    <t>BT FAIL/LIVE CONTROL</t>
  </si>
  <si>
    <t>no attack-days</t>
  </si>
  <si>
    <t>Operational</t>
  </si>
  <si>
    <t>Факт</t>
  </si>
  <si>
    <t>Δ pp</t>
  </si>
  <si>
    <t>Brier Stat</t>
  </si>
  <si>
    <t>Доставка</t>
  </si>
  <si>
    <t>ПУ legacy</t>
  </si>
  <si>
    <t>C2</t>
  </si>
  <si>
    <t>24h</t>
  </si>
  <si>
    <t>72h</t>
  </si>
  <si>
    <t>ГУР</t>
  </si>
  <si>
    <t>External</t>
  </si>
  <si>
    <t>ПС warn</t>
  </si>
  <si>
    <t>ГУР warn</t>
  </si>
  <si>
    <t>Аудит</t>
  </si>
  <si>
    <t>OPS покращив Brier на цьому одному positive case</t>
  </si>
  <si>
    <t>Той самий збережений факторний вектор, що Запоріжжя/Миколаїв/Павлоград; Operational різний</t>
  </si>
  <si>
    <t>15,5%</t>
  </si>
  <si>
    <t>Ідентичний збережений вектор, але 3,6% → legacy OPS не відтворюється з факторів</t>
  </si>
  <si>
    <t>Інший факторний вектор, але ті ж 15,5%</t>
  </si>
  <si>
    <t>Ідентичний вектор Дніпро/Запоріжжя/Миколаїв</t>
  </si>
  <si>
    <t>Після виправлення 30.09 outcome=0</t>
  </si>
  <si>
    <t>METRIC</t>
  </si>
  <si>
    <t>VALID OPS 29.09</t>
  </si>
  <si>
    <t>Attacks</t>
  </si>
  <si>
    <t>Mean Brier StatBase</t>
  </si>
  <si>
    <t>Mean Brier Operational</t>
  </si>
  <si>
    <t>Δ Brier OPS-Stat</t>
  </si>
  <si>
    <t>На доступному n=11 Operational гірший за StatBase aggregate Brier; вибірка замала для ваг. Legacy Operational не використовувати як label для навчання факторів.</t>
  </si>
  <si>
    <t>Banderol local</t>
  </si>
  <si>
    <t>Ballistic local</t>
  </si>
  <si>
    <t>Shahed local</t>
  </si>
  <si>
    <t>Window</t>
  </si>
  <si>
    <t>Outcome</t>
  </si>
  <si>
    <t>Attribution</t>
  </si>
  <si>
    <t>Source 1</t>
  </si>
  <si>
    <t>Source 2</t>
  </si>
  <si>
    <t>Use</t>
  </si>
  <si>
    <t>Notes</t>
  </si>
  <si>
    <t>Baseline start</t>
  </si>
  <si>
    <t>Baseline end</t>
  </si>
  <si>
    <t>QA</t>
  </si>
  <si>
    <t>Н/Д</t>
  </si>
  <si>
    <t>ballistic-before-Banderol</t>
  </si>
  <si>
    <t>NOT_FORWARD</t>
  </si>
  <si>
    <t>A/B</t>
  </si>
  <si>
    <t>https://suspilne.media/kharkiv/1350026-do-400-kg-vibuhivki-rosiani-vdarili-po-nemislanskomu-rajonu-harkova-raketou-banderol-prokuratura/</t>
  </si>
  <si>
    <t>ORDER_VERIFIED</t>
  </si>
  <si>
    <t>SHADOW_ONLY</t>
  </si>
  <si>
    <t>Ballistic phase occurred overnight; Banderol strike occurred in morning. Exclude as forward 6/12/24 positive.</t>
  </si>
  <si>
    <t>2026-10-03</t>
  </si>
  <si>
    <t>NEGATIVE</t>
  </si>
  <si>
    <t>A</t>
  </si>
  <si>
    <t>BADK Registry row 152</t>
  </si>
  <si>
    <t>VERIFIED_DATE</t>
  </si>
  <si>
    <t>Banderol-only registry episode</t>
  </si>
  <si>
    <t>https://suspilne.media/odesa/1360024-v-odesi-prolunali-vibuhi-povitrani-sili-poperedzali-pro-nablizenna-banderolej/</t>
  </si>
  <si>
    <t>Banderol toward Odesa; no local ballistic component in BADK date row</t>
  </si>
  <si>
    <t>https://suspilne.media/chernihiv/1370558-parametri-blizki-do-krilatoi-raketi-so-vidomo-pro-banderol-akou-rosia-atakuvala-cernigiv-i-v-comu-jogo-nebezpeka/</t>
  </si>
  <si>
    <t>Direct local Banderol attack; no local ballistic confirmation used</t>
  </si>
  <si>
    <t>2026-08-28</t>
  </si>
  <si>
    <t>https://suspilne.media/mykolaiv/1390414-armia-rf-atakuvala-energeticnu-infrastrukturu-v-mikolaevi-2/</t>
  </si>
  <si>
    <t>Direct Banderol strike on energy infrastructure</t>
  </si>
  <si>
    <t>2026-09-03</t>
  </si>
  <si>
    <t>https://suspilne.media/dnipro/1394412-armia-rf-atakuvala-dnipro-dvoe-ludej-zaginuli-e-poraneni-stalasa-pozeza/</t>
  </si>
  <si>
    <t>Direct local Banderol strike; no local ballistic component established</t>
  </si>
  <si>
    <t>same-package</t>
  </si>
  <si>
    <t>POSITIVE</t>
  </si>
  <si>
    <t>https://www.pravda.com.ua/news/2026/09/09/8052567/</t>
  </si>
  <si>
    <t>VERIFIED_PACKAGE</t>
  </si>
  <si>
    <t>OVA: Iskander-M + Banderol + Shahed + KAB in local combined attack</t>
  </si>
  <si>
    <t>B</t>
  </si>
  <si>
    <t>https://suspilne.media/odesa/1401634-rf-atakuvala-odesinu-raketami-j-dronami-so-vidomo-pro-naslidki/</t>
  </si>
  <si>
    <t>https://www.pravda.com.ua/news/2026/09/12/8053056/</t>
  </si>
  <si>
    <t>Main direction Odesa region; Banderol + ballistic package; keep B attribution pending exact local ballistic endpoint</t>
  </si>
  <si>
    <t>https://suspilne.media/odesa/1405448-sered-travmovanih-dvoe-ditej-so-vidomo-pro-naslidki-nicnoi-ataki-na-odesu/</t>
  </si>
  <si>
    <t>Banderol over Odesa at 00:45; no local ballistic confirmation used</t>
  </si>
  <si>
    <t>Odesa one of main directions; registry has local positive; retain B until exact endpoint split</t>
  </si>
  <si>
    <t>2026-09-25</t>
  </si>
  <si>
    <t>https://suspilne.media/mykolaiv/1412732-na-mikolaivsini-cerez-ataki-rf-poskodzeni-budinki-ta-znestrumleni-tri-sela/</t>
  </si>
  <si>
    <t>Two Banderol attacks on communities; Shahed overnight; no local ballistic component established</t>
  </si>
  <si>
    <t>2026-09-14</t>
  </si>
  <si>
    <t>https://suspilne.media/chernihiv/1402898-poperedno-rosiani-atakuvali-priluki-na-cernigivsini-banderollu-nacalnik-rajviddilu-policii/</t>
  </si>
  <si>
    <t>Priluky is oblast, not Chernihiv city; retained only for oblast-context, excluded city-specific fit</t>
  </si>
  <si>
    <t>unknown</t>
  </si>
  <si>
    <t>UNRESOLVED</t>
  </si>
  <si>
    <t>https://cukr.city/city/banderoli-nad-sumshchynoiu-shcho-tse-za-rakety-y-chy-atakuvatymut-vony-misto-masovo/</t>
  </si>
  <si>
    <t>INSUFFICIENT_DATE_DETAIL</t>
  </si>
  <si>
    <t>Source confirms Banderol observed in Sumy, but no precise episode date/local impact; excluded from fit</t>
  </si>
  <si>
    <t>2026-08-17</t>
  </si>
  <si>
    <t>https://suspilne.media/zaporizhzhia/1377794-armia-rf-zastosovue-malogabaritnu-krilatu-raketu-banderol-so-vidomo/</t>
  </si>
  <si>
    <t>INSUFFICIENT_LOCAL_N</t>
  </si>
  <si>
    <t>Article discusses capability; does not establish local Banderol strike on Zaporizhzhia; excluded</t>
  </si>
  <si>
    <t>C</t>
  </si>
  <si>
    <t>No reliable local Banderol episode established in current source pass; do not code zero</t>
  </si>
  <si>
    <t>BADK Registry row 169</t>
  </si>
  <si>
    <t>Registry Banderol-only</t>
  </si>
  <si>
    <t>BADK Registry row 176</t>
  </si>
  <si>
    <t>BADK Registry row 179</t>
  </si>
  <si>
    <t>BADK Registry row 183</t>
  </si>
  <si>
    <t>BADK Registry rows 184-185</t>
  </si>
  <si>
    <t>Deduplicated city-date; Banderol + Shahed, no ballistic</t>
  </si>
  <si>
    <t>BADK Registry row 187</t>
  </si>
  <si>
    <t>Banderol-only; national ballistic package not assigned locally</t>
  </si>
  <si>
    <t>https://suspilne.media/dnipro/1398044-banderoli-po-dnipropetrovsini-rosia-pocala-atakuvati-oblast-barazuucimi-boepripasami-ci-mozna-im-protidiati/</t>
  </si>
  <si>
    <t>Source identifies local series 2,3,5,6 Sep; no Dnipro ballistic row for 02.09</t>
  </si>
  <si>
    <t>Ballistic strike was overnight; Banderol course/strike was daytime. Exclude as forward positive.</t>
  </si>
  <si>
    <t>2026-09-06</t>
  </si>
  <si>
    <t>Local Banderol series; no Dnipro ballistic row found for date</t>
  </si>
  <si>
    <t>https://suspilne.media/odesa/1406550-sobaku-vbilo-odnu-a-dvoe-vizilo-na-odesini-rf-zrujnuvala-budinok-zinki/</t>
  </si>
  <si>
    <t>Banderol warning toward Odesa region; prosecutor attributes consequences to KAB/UAV, no local ballistic confirmation</t>
  </si>
  <si>
    <t>2026-09-19</t>
  </si>
  <si>
    <t>https://suspilne.media/odesa/1407300-tretij-udar-po-adminbudivli-za-dva-dni-naslidki-nicnoi-ataki-rf-na-odesinu/</t>
  </si>
  <si>
    <t>Banderol toward Odesa region; no local ballistic confirmation used</t>
  </si>
  <si>
    <t>https://suspilne.media/odesa/1413860-ponad-30-znisenih-cilej-za-dobu-rezultati-roboti-ppo-na-odesini/</t>
  </si>
  <si>
    <t>Southern-region Banderol/Dan-T + Shahed activity; Odesa oblast PVO confirmed; no local ballistic component</t>
  </si>
  <si>
    <t>SUMMARY 24H/ATTACK-CYCLE</t>
  </si>
  <si>
    <t>Baseline attack-days</t>
  </si>
  <si>
    <t>Baseline %</t>
  </si>
  <si>
    <t>Qualified Banderol N</t>
  </si>
  <si>
    <t>Forward/concurrent positives</t>
  </si>
  <si>
    <t>Conditional %</t>
  </si>
  <si>
    <t>Lift pp</t>
  </si>
  <si>
    <t>Relative lift</t>
  </si>
  <si>
    <t>41</t>
  </si>
  <si>
    <t>8.37%</t>
  </si>
  <si>
    <t>13.33%</t>
  </si>
  <si>
    <t>+4.96</t>
  </si>
  <si>
    <t>1.59x</t>
  </si>
  <si>
    <t>SIGNAL WEAK/MODERATE / SHADOW ONLY</t>
  </si>
  <si>
    <t>4.49%</t>
  </si>
  <si>
    <t>0.00%</t>
  </si>
  <si>
    <t>-4.49</t>
  </si>
  <si>
    <t>0.00x</t>
  </si>
  <si>
    <t>NO FORWARD SIGNAL; same-day ballistic preceded Banderol on 05.09</t>
  </si>
  <si>
    <t>1.22%</t>
  </si>
  <si>
    <t>33.33%</t>
  </si>
  <si>
    <t>+32.11</t>
  </si>
  <si>
    <t>27.32x</t>
  </si>
  <si>
    <t>SIGNAL BUT N=3 / SHADOW ONLY</t>
  </si>
  <si>
    <t>3.06%</t>
  </si>
  <si>
    <t>-3.06</t>
  </si>
  <si>
    <t>INSUFFICIENT N; 08.07 ballistic preceded Banderol</t>
  </si>
  <si>
    <t>0.82%</t>
  </si>
  <si>
    <t>-0.82</t>
  </si>
  <si>
    <t>INSUFFICIENT N</t>
  </si>
  <si>
    <t>N/A</t>
  </si>
  <si>
    <t>INSUFFICIENT DATE DETAIL</t>
  </si>
  <si>
    <t>2.86%</t>
  </si>
  <si>
    <t>INSUFFICIENT LOCAL N</t>
  </si>
  <si>
    <t>POOLED qualified</t>
  </si>
  <si>
    <t>102</t>
  </si>
  <si>
    <t>2.60%</t>
  </si>
  <si>
    <t>24</t>
  </si>
  <si>
    <t>12.50%</t>
  </si>
  <si>
    <t>+9.90</t>
  </si>
  <si>
    <t>4.81x</t>
  </si>
  <si>
    <t>ATTACK-CYCLE SIGNAL; NOT PROVEN FORWARD PREDICTOR</t>
  </si>
  <si>
    <t>Категорія</t>
  </si>
  <si>
    <t>OFFICIAL launched</t>
  </si>
  <si>
    <t>OFFICIAL neutralized</t>
  </si>
  <si>
    <t>OSINT low</t>
  </si>
  <si>
    <t>OSINT high</t>
  </si>
  <si>
    <t>WORKING ESTIMATE</t>
  </si>
  <si>
    <t>Confidence</t>
  </si>
  <si>
    <t>Source official</t>
  </si>
  <si>
    <t>Source independent</t>
  </si>
  <si>
    <t>Dedup group</t>
  </si>
  <si>
    <t>Updated</t>
  </si>
  <si>
    <t>Усі ракети</t>
  </si>
  <si>
    <t>70</t>
  </si>
  <si>
    <t>76</t>
  </si>
  <si>
    <t>73–75</t>
  </si>
  <si>
    <t>https://www.pravda.com.ua/news/2026/10/07/8056828/</t>
  </si>
  <si>
    <t>AIRmonitor-derived independent estimates</t>
  </si>
  <si>
    <t>20261007_TOTAL_MSL</t>
  </si>
  <si>
    <t>PROVISIONAL</t>
  </si>
  <si>
    <t>PS did not publish total launched ballistic denominator; do not infer total from neutralized counts.</t>
  </si>
  <si>
    <t>2026-10-07 12:25</t>
  </si>
  <si>
    <t>Ukraine</t>
  </si>
  <si>
    <t>ANALYSIS_ONLY</t>
  </si>
  <si>
    <t>Балістика + Циркон/Онікс</t>
  </si>
  <si>
    <t>25</t>
  </si>
  <si>
    <t>26</t>
  </si>
  <si>
    <t>25–26</t>
  </si>
  <si>
    <t>https://inshe.tv/suspilstvo/2026-10-07/1021682/</t>
  </si>
  <si>
    <t>20261007_FAST_MSL</t>
  </si>
  <si>
    <t>5 = neutralized, NOT launched. Official launch denominator absent.</t>
  </si>
  <si>
    <t>48–50</t>
  </si>
  <si>
    <t>20261007_CRUISE</t>
  </si>
  <si>
    <t>Official: 48 launched; 39 neutralized; 6 more under clarification at 09:00.</t>
  </si>
  <si>
    <t>Х-101</t>
  </si>
  <si>
    <t>36</t>
  </si>
  <si>
    <t>~36</t>
  </si>
  <si>
    <t>20261007_X101</t>
  </si>
  <si>
    <t>OSINT</t>
  </si>
  <si>
    <t>Independent estimate; not official subtype denominator.</t>
  </si>
  <si>
    <t>Калібр</t>
  </si>
  <si>
    <t>~8</t>
  </si>
  <si>
    <t>20261007_KALIBR</t>
  </si>
  <si>
    <t>~6</t>
  </si>
  <si>
    <t>20261007_ISKK</t>
  </si>
  <si>
    <t>Independent estimate from regional breakdown; not official subtype denominator.</t>
  </si>
  <si>
    <t>БпЛА всіх зазначених типів</t>
  </si>
  <si>
    <t>20261007_UAV</t>
  </si>
  <si>
    <t>OFFICIAL</t>
  </si>
  <si>
    <t>Includes Shahed, Gerbera and decoys as reported by PS.</t>
  </si>
  <si>
    <t>46</t>
  </si>
  <si>
    <t>20261007_JETUAV</t>
  </si>
  <si>
    <t>Subset of 130 UAVs.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</si>
</sst>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0.0%"/>
    <numFmt numFmtId="166" formatCode="0.000"/>
    <numFmt numFmtId="167" formatCode="0.0000"/>
    <numFmt numFmtId="168" formatCode="0.00000"/>
    <numFmt numFmtId="169" formatCode="0.00x"/>
    <numFmt numFmtId="170" formatCode="dd.mm.yyyy hh:mm"/>
  </numFmts>
  <fonts count="10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i/>
      <color theme="1"/>
      <name val="Arial"/>
      <scheme val="minor"/>
    </font>
    <font>
      <b/>
      <color rgb="FF1E1E1E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E2D47"/>
        <bgColor rgb="FF1E2D47"/>
      </patternFill>
    </fill>
    <fill>
      <patternFill patternType="solid">
        <fgColor rgb="FF384F72"/>
        <bgColor rgb="FF384F72"/>
      </patternFill>
    </fill>
    <fill>
      <patternFill patternType="solid">
        <fgColor rgb="FFF2F2F2"/>
        <bgColor rgb="FFF2F2F2"/>
      </patternFill>
    </fill>
    <fill>
      <patternFill patternType="solid">
        <fgColor rgb="FFEDF2F9"/>
        <bgColor rgb="FFEDF2F9"/>
      </patternFill>
    </fill>
    <fill>
      <patternFill patternType="solid">
        <fgColor rgb="FFE2EFE2"/>
        <bgColor rgb="FFE2EFE2"/>
      </patternFill>
    </fill>
    <fill>
      <patternFill patternType="solid">
        <fgColor rgb="FFE5EFE0"/>
        <bgColor rgb="FFE5EFE0"/>
      </patternFill>
    </fill>
    <fill>
      <patternFill patternType="solid">
        <fgColor rgb="FFFFF9E5"/>
        <bgColor rgb="FFFFF9E5"/>
      </patternFill>
    </fill>
    <fill>
      <patternFill patternType="solid">
        <fgColor rgb="FFFFF2D1"/>
        <bgColor rgb="FFFFF2D1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1" fillId="0" fontId="2" numFmtId="0" xfId="0" applyAlignment="1" applyBorder="1" applyFont="1">
      <alignment readingOrder="0" shrinkToFit="0" vertical="center" wrapText="1"/>
    </xf>
    <xf borderId="0" fillId="4" fontId="4" numFmtId="0" xfId="0" applyAlignment="1" applyFill="1" applyFont="1">
      <alignment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2" fontId="3" numFmtId="0" xfId="0" applyFill="1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164" xfId="0" applyAlignment="1" applyFill="1" applyFont="1" applyNumberForma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5" fontId="2" numFmtId="165" xfId="0" applyAlignment="1" applyFill="1" applyFont="1" applyNumberFormat="1">
      <alignment horizontal="center" shrinkToFit="0" wrapText="1"/>
    </xf>
    <xf borderId="0" fillId="6" fontId="5" numFmtId="0" xfId="0" applyAlignment="1" applyFill="1" applyFont="1">
      <alignment horizontal="center" readingOrder="0" shrinkToFit="0" wrapText="1"/>
    </xf>
    <xf borderId="0" fillId="6" fontId="5" numFmtId="165" xfId="0" applyAlignment="1" applyFill="1" applyFont="1" applyNumberFormat="1">
      <alignment horizontal="center" shrinkToFit="0" wrapText="1"/>
    </xf>
    <xf borderId="0" fillId="5" fontId="2" numFmtId="0" xfId="0" applyAlignment="1" applyFill="1" applyFont="1">
      <alignment horizontal="center" shrinkToFit="0" wrapText="1"/>
    </xf>
    <xf borderId="0" fillId="7" fontId="6" numFmtId="0" xfId="0" applyAlignment="1" applyFill="1" applyFont="1">
      <alignment horizontal="center" readingOrder="0" shrinkToFit="0" wrapText="1"/>
    </xf>
    <xf borderId="0" fillId="7" fontId="6" numFmtId="0" xfId="0" applyAlignment="1" applyFill="1" applyFont="1">
      <alignment horizontal="center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9" fontId="6" numFmtId="165" xfId="0" applyAlignment="1" applyFill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center" shrinkToFit="0" wrapText="1"/>
    </xf>
    <xf borderId="0" fillId="2" fontId="3" numFmtId="0" xfId="0" applyAlignment="1" applyFill="1" applyFont="1">
      <alignment horizontal="left" readingOrder="0" shrinkToFit="0" wrapText="1"/>
    </xf>
    <xf borderId="0" fillId="2" fontId="3" numFmtId="0" xfId="0" applyAlignment="1" applyFill="1" applyFont="1">
      <alignment shrinkToFit="0" wrapText="1"/>
    </xf>
    <xf borderId="0" fillId="2" fontId="3" numFmtId="0" xfId="0" applyAlignment="1" applyFill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quotePrefix="1" borderId="0" fillId="0" fontId="2" numFmtId="0" xfId="0" applyFont="1"/>
    <xf borderId="0" fillId="0" fontId="8" numFmtId="0" xfId="0" applyFont="1"/>
    <xf quotePrefix="1"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2" fontId="1" numFmtId="0" xfId="0" applyAlignment="1" applyFill="1" applyFont="1">
      <alignment readingOrder="0"/>
    </xf>
    <xf borderId="0" fillId="0" fontId="2" numFmtId="166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2" fontId="3" numFmtId="0" xfId="0" applyAlignment="1" applyFill="1" applyFont="1">
      <alignment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3" fontId="3" numFmtId="167" xfId="0" applyAlignment="1" applyFill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5" fontId="6" numFmtId="0" xfId="0" applyAlignment="1" applyFill="1" applyFont="1">
      <alignment readingOrder="0"/>
    </xf>
    <xf borderId="0" fillId="5" fontId="6" numFmtId="167" xfId="0" applyAlignment="1" applyFill="1" applyFont="1" applyNumberFormat="1">
      <alignment horizontal="center"/>
    </xf>
    <xf borderId="0" fillId="3" fontId="3" numFmtId="167" xfId="0" applyAlignment="1" applyFill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9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0" fillId="0" fontId="2" numFmtId="9" xfId="0" applyFont="1" applyNumberFormat="1"/>
    <xf borderId="0" fillId="0" fontId="2" numFmtId="167" xfId="0" applyFont="1" applyNumberFormat="1"/>
    <xf borderId="0" fillId="3" fontId="3" numFmtId="0" xfId="0" applyAlignment="1" applyFill="1" applyFont="1">
      <alignment horizontal="center"/>
    </xf>
    <xf borderId="0" fillId="3" fontId="3" numFmtId="0" xfId="0" applyAlignment="1" applyFill="1" applyFont="1">
      <alignment readingOrder="0" shrinkToFit="0" wrapText="1"/>
    </xf>
    <xf quotePrefix="1" borderId="0" fillId="0" fontId="2" numFmtId="0" xfId="0" applyAlignment="1" applyFont="1">
      <alignment readingOrder="0" shrinkToFit="0" vertical="center" wrapText="1"/>
    </xf>
    <xf borderId="0" fillId="0" fontId="2" numFmtId="9" xfId="0" applyAlignment="1" applyFont="1" applyNumberFormat="1">
      <alignment readingOrder="0" shrinkToFit="0" vertical="center" wrapText="1"/>
    </xf>
    <xf borderId="0" fillId="0" fontId="2" numFmtId="9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quotePrefix="1" borderId="0" fillId="0" fontId="2" numFmtId="164" xfId="0" applyAlignment="1" applyFont="1" applyNumberFormat="1">
      <alignment readingOrder="0" shrinkToFit="0" vertical="center" wrapText="1"/>
    </xf>
    <xf borderId="0" fillId="0" fontId="2" numFmtId="1" xfId="0" applyAlignment="1" applyFont="1" applyNumberFormat="1">
      <alignment readingOrder="0" shrinkToFit="0" vertical="center" wrapText="1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quotePrefix="1" borderId="0" fillId="0" fontId="2" numFmtId="0" xfId="0" applyAlignment="1" applyFont="1">
      <alignment shrinkToFit="0" vertical="center" wrapText="1"/>
    </xf>
    <xf borderId="0" fillId="3" fontId="3" numFmtId="0" xfId="0" applyAlignment="1" applyFill="1" applyFont="1">
      <alignment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2" numFmtId="170" xfId="0" applyFont="1" applyNumberFormat="1"/>
    <xf borderId="0" fillId="0" fontId="2" numFmtId="167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shrinkToFit="0" vertical="center" wrapText="1"/>
    </xf>
    <xf borderId="0" fillId="0" fontId="2" numFmtId="170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2" numFmtId="170" xfId="0" applyAlignment="1" applyFont="1" applyNumberFormat="1">
      <alignment shrinkToFit="0" vertical="center" wrapText="1"/>
    </xf>
    <xf borderId="0" fillId="0" fontId="2" numFmtId="167" xfId="0" applyAlignment="1" applyFont="1" applyNumberFormat="1">
      <alignment readingOrder="0" shrinkToFit="0" vertical="center" wrapText="1"/>
    </xf>
    <xf borderId="0" fillId="0" fontId="2" numFmtId="167" xfId="0" applyAlignment="1" applyFont="1" applyNumberFormat="1">
      <alignment shrinkToFit="0" vertical="center" wrapText="1"/>
    </xf>
    <xf borderId="0" fillId="0" fontId="2" numFmtId="166" xfId="0" applyFont="1" applyNumberFormat="1"/>
    <xf borderId="0" fillId="0" fontId="9" numFmtId="0" xfId="0" applyAlignment="1" applyFont="1">
      <alignment readingOrder="0" shrinkToFit="0" vertical="center" wrapText="1"/>
    </xf>
    <xf quotePrefix="1" borderId="0" fillId="0" fontId="2" numFmtId="170" xfId="0" applyAlignment="1" applyFont="1" applyNumberFormat="1">
      <alignment readingOrder="0"/>
    </xf>
    <xf quotePrefix="1" borderId="0" fillId="0" fontId="2" numFmtId="170" xfId="0" applyAlignment="1" applyFont="1" applyNumberFormat="1">
      <alignment readingOrder="0" shrinkToFit="0" vertical="center" wrapText="1"/>
    </xf>
    <xf quotePrefix="1" borderId="0" fillId="0" fontId="2" numFmtId="164" xfId="0" applyAlignment="1" applyFont="1" applyNumberFormat="1">
      <alignment readingOrder="0"/>
    </xf>
    <xf borderId="0" fillId="0" fontId="2" numFmtId="14" xfId="0" applyFont="1" applyNumberForma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suspilne.media/kyiv/1296525-rf-atakuvala-kiiv-balistikou-ta-dronami/" TargetMode="External"/><Relationship Id="rId194" Type="http://schemas.openxmlformats.org/officeDocument/2006/relationships/hyperlink" Target="https://rada.crimea.ua/rosijski-ataki-na-ukrainski-porti-chornogo-morja-v-sichni-berezni-2026-roku-baza-danih/" TargetMode="External"/><Relationship Id="rId193" Type="http://schemas.openxmlformats.org/officeDocument/2006/relationships/hyperlink" Target="https://ivms.mil.gov.ua/wp-content/uploads/2026/03/dovidka-22.02-28.02.2026.pdf" TargetMode="External"/><Relationship Id="rId192" Type="http://schemas.openxmlformats.org/officeDocument/2006/relationships/hyperlink" Target="https://rada.crimea.ua/rosijski-ataki-na-ukrainski-porti-chornogo-morja-v-sichni-berezni-2026-roku-baza-danih/" TargetMode="External"/><Relationship Id="rId191" Type="http://schemas.openxmlformats.org/officeDocument/2006/relationships/hyperlink" Target="https://ivms.mil.gov.ua/wp-content/uploads/2026/03/dovidka-22.02-28.02.2026.pdf" TargetMode="External"/><Relationship Id="rId187" Type="http://schemas.openxmlformats.org/officeDocument/2006/relationships/hyperlink" Target="https://infocity.kharkiv.ua/proisshestvija/armiia-rf-zavdala-udariv-po-kharkovu-ta-oblasti-ie-postrazhdali/" TargetMode="External"/><Relationship Id="rId186" Type="http://schemas.openxmlformats.org/officeDocument/2006/relationships/hyperlink" Target="https://suspilne.media/kharkiv/1245052-rf-zavdala-raketnogo-udaru-po-slobidskomu-rajonu-harkova-poskodzeno-budivlu-avto-ta-bagatopoverhivki/" TargetMode="External"/><Relationship Id="rId185" Type="http://schemas.openxmlformats.org/officeDocument/2006/relationships/hyperlink" Target="https://1kr.ua/ua/news-109800.html" TargetMode="External"/><Relationship Id="rId184" Type="http://schemas.openxmlformats.org/officeDocument/2006/relationships/hyperlink" Target="https://fakty.com.ua/ua/proisshestvija/20260217-vybuhy-u-kryvomu-rozi-shho-stalosya-sogodni-17-lyutogo-2026-roku/" TargetMode="External"/><Relationship Id="rId189" Type="http://schemas.openxmlformats.org/officeDocument/2006/relationships/hyperlink" Target="https://www.pravda.com.ua/news/2026/02/21/7558133/" TargetMode="External"/><Relationship Id="rId188" Type="http://schemas.openxmlformats.org/officeDocument/2006/relationships/hyperlink" Target="https://suspilne.media/kharkiv/1245052-rf-zavdala-raketnogo-udaru-po-slobidskomu-rajonu-harkova-poskodzeno-budivlu-avto-ta-bagatopoverhivki/" TargetMode="External"/><Relationship Id="rId183" Type="http://schemas.openxmlformats.org/officeDocument/2006/relationships/hyperlink" Target="https://fakty.com.ua/ua/proisshestvija/20260216-vybuhy-u-kryvomu-rozi-shho-stalosya-sogodni-16-lyutogo-2026-roku/amp/" TargetMode="External"/><Relationship Id="rId182" Type="http://schemas.openxmlformats.org/officeDocument/2006/relationships/hyperlink" Target="https://rudana.com.ua/calendar/2026/02/16" TargetMode="External"/><Relationship Id="rId181" Type="http://schemas.openxmlformats.org/officeDocument/2006/relationships/hyperlink" Target="https://suspilne.media/kyiv/1289395-ataka-na-kiiv-ta-oblast-e-zagibli-ta-poraneni/" TargetMode="External"/><Relationship Id="rId180" Type="http://schemas.openxmlformats.org/officeDocument/2006/relationships/hyperlink" Target="https://www.pravda.com.ua/news/2026/02/14/7556971/" TargetMode="External"/><Relationship Id="rId176" Type="http://schemas.openxmlformats.org/officeDocument/2006/relationships/hyperlink" Target="https://suspilne.media/kyiv/1282265-ataka-na-kiiv-ta-oblast-e-zagibli-ta-poraneni/" TargetMode="External"/><Relationship Id="rId297" Type="http://schemas.openxmlformats.org/officeDocument/2006/relationships/hyperlink" Target="https://suspilne.media/kyiv/1048973-u-kievi-ogolosena-povitrana-trivoga-lunaut-vibuhi-so-vidomo-2/" TargetMode="External"/><Relationship Id="rId175" Type="http://schemas.openxmlformats.org/officeDocument/2006/relationships/hyperlink" Target="https://www.pravda.com.ua/news/2026/02/07/7555809/" TargetMode="External"/><Relationship Id="rId296" Type="http://schemas.openxmlformats.org/officeDocument/2006/relationships/hyperlink" Target="https://suspilne.media/kyiv/1049919-u-kievi-zaverseni-posukovo-ratuvalni-roboti-na-misci-zrujnovanoi-bagatopoverhivki-udarom-rf/" TargetMode="External"/><Relationship Id="rId174" Type="http://schemas.openxmlformats.org/officeDocument/2006/relationships/hyperlink" Target="https://suspilne.media/dnipro/1230979-zertvi-obstriliv-pogoda-golovni-novini-dnipra-ta-oblasti-4-lutogo/" TargetMode="External"/><Relationship Id="rId295" Type="http://schemas.openxmlformats.org/officeDocument/2006/relationships/hyperlink" Target="https://www.reuters.com/world/europe/one-killed-three-injured-russia-hits-odesa-region-with-iskander-missile-governor-2026-06-21/" TargetMode="External"/><Relationship Id="rId173" Type="http://schemas.openxmlformats.org/officeDocument/2006/relationships/hyperlink" Target="https://rudana.com.ua/calendar/2026/02/04" TargetMode="External"/><Relationship Id="rId294" Type="http://schemas.openxmlformats.org/officeDocument/2006/relationships/hyperlink" Target="https://suspilne.media/odesa/1336410-rosia-vdarila-balisticnou-raketou-po-odeskomu-rajonu-e-zagiblij-ta-poraneni-2/" TargetMode="External"/><Relationship Id="rId179" Type="http://schemas.openxmlformats.org/officeDocument/2006/relationships/hyperlink" Target="https://suspilne.media/kyiv/1237990-rosia-vnoci-atakuvala-kiiv-balisticnimi-raketami-e-postrazdali/" TargetMode="External"/><Relationship Id="rId178" Type="http://schemas.openxmlformats.org/officeDocument/2006/relationships/hyperlink" Target="https://www.pravda.com.ua/news/2026/02/12/8020610/" TargetMode="External"/><Relationship Id="rId299" Type="http://schemas.openxmlformats.org/officeDocument/2006/relationships/hyperlink" Target="https://suspilne.media/dnipro/1337590-rf-zavdala-raketnogo-udaru-po-promislovij-infrastrukturi-krivogo-rogu-e-zagibli-ta-poraneni/" TargetMode="External"/><Relationship Id="rId177" Type="http://schemas.openxmlformats.org/officeDocument/2006/relationships/hyperlink" Target="https://suspilne.media/kyiv/1237990-rosia-vnoci-atakuvala-kiiv-balisticnimi-raketami-e-postrazdali/" TargetMode="External"/><Relationship Id="rId298" Type="http://schemas.openxmlformats.org/officeDocument/2006/relationships/hyperlink" Target="https://suspilne.media/kyiv/1049919-u-kievi-zaverseni-posukovo-ratuvalni-roboti-na-misci-zrujnovanoi-bagatopoverhivki-udarom-rf/" TargetMode="External"/><Relationship Id="rId198" Type="http://schemas.openxmlformats.org/officeDocument/2006/relationships/hyperlink" Target="https://ivms.mil.gov.ua/wp-content/uploads/2026/03/dovidka-01.03-07.03.2026.pdf" TargetMode="External"/><Relationship Id="rId197" Type="http://schemas.openxmlformats.org/officeDocument/2006/relationships/hyperlink" Target="https://kharkivoda.gov.ua/news/134760" TargetMode="External"/><Relationship Id="rId196" Type="http://schemas.openxmlformats.org/officeDocument/2006/relationships/hyperlink" Target="https://infocity.kharkiv.ua/proisshestvija/kombinovanyj-udar-po-kharkovu-ta-peredmistiu-26-liutoho-naslidky/" TargetMode="External"/><Relationship Id="rId195" Type="http://schemas.openxmlformats.org/officeDocument/2006/relationships/hyperlink" Target="https://kharkivoda.gov.ua/news/134760" TargetMode="External"/><Relationship Id="rId199" Type="http://schemas.openxmlformats.org/officeDocument/2006/relationships/hyperlink" Target="https://www.blackseanews.net/read/243655" TargetMode="External"/><Relationship Id="rId150" Type="http://schemas.openxmlformats.org/officeDocument/2006/relationships/hyperlink" Target="https://oda.od.gov.ua/ua/news/sogodni-vden-vorog-znov-zavdav-udaru-po-portovij-infrastrukturi-odeshhini" TargetMode="External"/><Relationship Id="rId271" Type="http://schemas.openxmlformats.org/officeDocument/2006/relationships/hyperlink" Target="https://suspilne.media/kharkiv/1320895-armia-rf-atakuvala-dva-rajoni-harkova-v-nic-na-2-cervna-so-vidomo/" TargetMode="External"/><Relationship Id="rId392" Type="http://schemas.openxmlformats.org/officeDocument/2006/relationships/hyperlink" Target="https://www.pravda.com.ua/news/2026/08/16/7587441/" TargetMode="External"/><Relationship Id="rId270" Type="http://schemas.openxmlformats.org/officeDocument/2006/relationships/hyperlink" Target="https://suspilne.media/kharkiv/1315102-rf-zavdala-raketnogo-udaru-po-dergacah-e-zagiblij-ta-poraneni/" TargetMode="External"/><Relationship Id="rId391" Type="http://schemas.openxmlformats.org/officeDocument/2006/relationships/hyperlink" Target="https://suspilne.media/odesa/1376984-rf-atakuvala-odesu-raketami-ta-dronami-hronika-1631-go-dna-vijni-v-odesi-ta-oblasti/" TargetMode="External"/><Relationship Id="rId390" Type="http://schemas.openxmlformats.org/officeDocument/2006/relationships/hyperlink" Target="https://www.pravda.com.ua/news/2026/08/11/8048171/" TargetMode="External"/><Relationship Id="rId1" Type="http://schemas.openxmlformats.org/officeDocument/2006/relationships/hyperlink" Target="https://suspilne.media/dnipro/884789-armia-rf-atakuvala-dnipro-mizkontinentalnou-balisticnou-raketou-kindzalom-i-h-101/" TargetMode="External"/><Relationship Id="rId2" Type="http://schemas.openxmlformats.org/officeDocument/2006/relationships/hyperlink" Target="https://suspilne.media/dnipro/884789-armia-rf-atakuvala-dnipro-mizkontinentalnou-balisticnou-raketou-kindzalom-i-h-101/" TargetMode="External"/><Relationship Id="rId3" Type="http://schemas.openxmlformats.org/officeDocument/2006/relationships/hyperlink" Target="https://suspilne.media/dnipro/991861-u-dnipri-prolunali-zvuki-vibuhu/" TargetMode="External"/><Relationship Id="rId149" Type="http://schemas.openxmlformats.org/officeDocument/2006/relationships/hyperlink" Target="https://suspilne.media/kyiv/1212090-rf-u-nic-na-13-sicna-atakuvala-stolicu-balistikou/" TargetMode="External"/><Relationship Id="rId4" Type="http://schemas.openxmlformats.org/officeDocument/2006/relationships/hyperlink" Target="https://suspilne.media/dnipro/991861-u-dnipri-prolunali-zvuki-vibuhu/" TargetMode="External"/><Relationship Id="rId148" Type="http://schemas.openxmlformats.org/officeDocument/2006/relationships/hyperlink" Target="https://lb.ua/society/2026/01/13/716516_rosiyani_atakuvali_balistikoyu.html" TargetMode="External"/><Relationship Id="rId269" Type="http://schemas.openxmlformats.org/officeDocument/2006/relationships/hyperlink" Target="https://2day.kh.ua/ua/kharkow/za-dobu-vid-obstriliv-na-kharkivshchyni-zahynuly-troye-lyudey-postrazhdaly-shche-30-ro" TargetMode="External"/><Relationship Id="rId9" Type="http://schemas.openxmlformats.org/officeDocument/2006/relationships/hyperlink" Target="https://suspilne.media/kyiv/1035803-armia-rf-atakuvala-kiivsinu-poskodzeni-privatni-budinki/" TargetMode="External"/><Relationship Id="rId143" Type="http://schemas.openxmlformats.org/officeDocument/2006/relationships/hyperlink" Target="https://suspilne.media/kyiv/1252715-rf-atakuvala-kiiv-balistikou-ta-dronami/" TargetMode="External"/><Relationship Id="rId264" Type="http://schemas.openxmlformats.org/officeDocument/2006/relationships/hyperlink" Target="https://suspilne.media/kyiv/1314922-kilkist-postrazdalih-u-kievi-pisla-masovanoi-ataki-rf-zrosla-do-87-dvoe-ludej-zaginuli/" TargetMode="External"/><Relationship Id="rId385" Type="http://schemas.openxmlformats.org/officeDocument/2006/relationships/hyperlink" Target="https://suspilne.media/kyiv/1376148-rosia-atakuvala-kiiv-balistikou-odna-ludina-poranena-vlucilo-na-teritorii-litacoi-likarni/" TargetMode="External"/><Relationship Id="rId142" Type="http://schemas.openxmlformats.org/officeDocument/2006/relationships/hyperlink" Target="https://www.pravda.com.ua/news/2026/01/09/7551025/" TargetMode="External"/><Relationship Id="rId263" Type="http://schemas.openxmlformats.org/officeDocument/2006/relationships/hyperlink" Target="https://suspilne.media/kyiv/1314803-u-sevcenkivskomu-rajoni-kieva-cerez-ataku-rf-zrujnovanij-pidizd-so-rozpovidaut-meskanci/" TargetMode="External"/><Relationship Id="rId384" Type="http://schemas.openxmlformats.org/officeDocument/2006/relationships/hyperlink" Target="https://suspilne.media/odesa/1374864-rosia-atakuvala-odesinu-raketami-ta-dronami-vnoci-9-serpna-region-buv-osnovnim-napramkom-udaru/" TargetMode="External"/><Relationship Id="rId141" Type="http://schemas.openxmlformats.org/officeDocument/2006/relationships/hyperlink" Target="https://suspilne.media/dnipro/1208946-armia-rf-atakuvala-krivij-rig-balistikou-ta-dronami-so-vidomo/" TargetMode="External"/><Relationship Id="rId262" Type="http://schemas.openxmlformats.org/officeDocument/2006/relationships/hyperlink" Target="https://suspilne.media/archive/2026/5/24/" TargetMode="External"/><Relationship Id="rId383" Type="http://schemas.openxmlformats.org/officeDocument/2006/relationships/hyperlink" Target="https://odessa.report/n/odesa-naimasshtabnishyi-udar/" TargetMode="External"/><Relationship Id="rId140" Type="http://schemas.openxmlformats.org/officeDocument/2006/relationships/hyperlink" Target="https://suspilne.media/dnipro/1209458-tazka-politravma-ta-minno-vibuhovi-poranenna-ak-pocuvautsa-gospitalizovani-cerez-balisticnu-ataku-rf-po-krivomu-rogu/" TargetMode="External"/><Relationship Id="rId261" Type="http://schemas.openxmlformats.org/officeDocument/2006/relationships/hyperlink" Target="https://suspilne.media/odesa/1314816-rf-vdarila-po-odesini-balisticnou-raketou-iskander-m-uveceri-23-travna/" TargetMode="External"/><Relationship Id="rId382" Type="http://schemas.openxmlformats.org/officeDocument/2006/relationships/hyperlink" Target="https://www.ceskenoviny.cz/ukrinform/ukrajinsky/zprava.php?id=1439425" TargetMode="External"/><Relationship Id="rId5" Type="http://schemas.openxmlformats.org/officeDocument/2006/relationships/hyperlink" Target="https://kharkivoda.gov.ua/news/131680" TargetMode="External"/><Relationship Id="rId147" Type="http://schemas.openxmlformats.org/officeDocument/2006/relationships/hyperlink" Target="https://suspilne.media/kyiv/1212090-rf-u-nic-na-13-sicna-atakuvala-stolicu-balistikou/" TargetMode="External"/><Relationship Id="rId268" Type="http://schemas.openxmlformats.org/officeDocument/2006/relationships/hyperlink" Target="https://npu.gov.ua/news/dvi-liudyny-zahynuly-shche-23-postrazhdaly-politsiia-kharkivshchyny-pratsiuie-na-mistsi-vorozhoho-obstrilu" TargetMode="External"/><Relationship Id="rId389" Type="http://schemas.openxmlformats.org/officeDocument/2006/relationships/hyperlink" Target="https://www.pravda.com.ua/news/2026/08/11/8048198/" TargetMode="External"/><Relationship Id="rId6" Type="http://schemas.openxmlformats.org/officeDocument/2006/relationships/hyperlink" Target="https://suspilne.media/kharkiv/1032343-dla-udaru-po-harkovu-rosiani-jmovirno-vikoristali-pivnicnokorejski-kn-23-comu-ne-vdaetsa-utocniti-tip-raket/" TargetMode="External"/><Relationship Id="rId146" Type="http://schemas.openxmlformats.org/officeDocument/2006/relationships/hyperlink" Target="https://suspilne.media/kharkiv/1210058-rf-zavdala-udaru-po-slobidskomu-rajonu-harkova-9-sicna-de-same-zafiksuvali-vlucanna/" TargetMode="External"/><Relationship Id="rId267" Type="http://schemas.openxmlformats.org/officeDocument/2006/relationships/hyperlink" Target="https://suspilne.media/odesa/1315521-zagiblij-i-troe-poranenih-prokuratura-rozslidue-ataku-rf-na-odesu-25-travna/" TargetMode="External"/><Relationship Id="rId388" Type="http://schemas.openxmlformats.org/officeDocument/2006/relationships/hyperlink" Target="https://www.pravda.com.ua/news/2026/08/11/8048189/" TargetMode="External"/><Relationship Id="rId7" Type="http://schemas.openxmlformats.org/officeDocument/2006/relationships/hyperlink" Target="https://suspilne.media/kharkiv/1032343-dla-udaru-po-harkovu-rosiani-jmovirno-vikoristali-pivnicnokorejski-kn-23-comu-ne-vdaetsa-utocniti-tip-raket/" TargetMode="External"/><Relationship Id="rId145" Type="http://schemas.openxmlformats.org/officeDocument/2006/relationships/hyperlink" Target="https://t.me/s/prokuratura_kharkiv/26384" TargetMode="External"/><Relationship Id="rId266" Type="http://schemas.openxmlformats.org/officeDocument/2006/relationships/hyperlink" Target="https://suspilne.media/odesa/1315569-odesinu-vveceri-25-travna-atakuvali-balisticnou-raketou-iskander-m/" TargetMode="External"/><Relationship Id="rId387" Type="http://schemas.openxmlformats.org/officeDocument/2006/relationships/hyperlink" Target="https://suspilne.media/kyiv/1376148-rosia-atakuvala-kiiv-balistikou-odna-ludina-poranena-vlucilo-na-teritorii-litacoi-likarni/" TargetMode="External"/><Relationship Id="rId8" Type="http://schemas.openxmlformats.org/officeDocument/2006/relationships/hyperlink" Target="https://www.pravda.com.ua/news/2025/06/06/7515869/" TargetMode="External"/><Relationship Id="rId144" Type="http://schemas.openxmlformats.org/officeDocument/2006/relationships/hyperlink" Target="https://suspilne.media/kharkiv/1210058-rf-zavdala-udaru-po-slobidskomu-rajonu-harkova-9-sicna-de-same-zafiksuvali-vlucanna/" TargetMode="External"/><Relationship Id="rId265" Type="http://schemas.openxmlformats.org/officeDocument/2006/relationships/hyperlink" Target="https://suspilne.media/kyiv/1314803-u-sevcenkivskomu-rajoni-kieva-cerez-ataku-rf-zrujnovanij-pidizd-so-rozpovidaut-meskanci/" TargetMode="External"/><Relationship Id="rId386" Type="http://schemas.openxmlformats.org/officeDocument/2006/relationships/hyperlink" Target="https://suspilne.media/kyiv/1376176-balisticna-ataka-rf-na-kiivsinu-gorili-skladi/" TargetMode="External"/><Relationship Id="rId260" Type="http://schemas.openxmlformats.org/officeDocument/2006/relationships/hyperlink" Target="https://suspilne.media/dnipro/1313185-armia-rf-udarila-balistikou-po-produktovomu-skladu-u-dnipri-e-zertvi-so-vidbuvaetsa-na-misci-ataki/" TargetMode="External"/><Relationship Id="rId381" Type="http://schemas.openxmlformats.org/officeDocument/2006/relationships/hyperlink" Target="https://suspilne.media/kyiv/1467705-rf-atakuvala-kiiv-balistikou-ta-dronami/" TargetMode="External"/><Relationship Id="rId380" Type="http://schemas.openxmlformats.org/officeDocument/2006/relationships/hyperlink" Target="https://www.pravda.com.ua/news/2026/08/08/7586115/" TargetMode="External"/><Relationship Id="rId139" Type="http://schemas.openxmlformats.org/officeDocument/2006/relationships/hyperlink" Target="https://suspilne.media/dnipro/1208946-armia-rf-atakuvala-krivij-rig-balistikou-ta-dronami-so-vidomo/" TargetMode="External"/><Relationship Id="rId138" Type="http://schemas.openxmlformats.org/officeDocument/2006/relationships/hyperlink" Target="https://bessarabiainform.com/2026/01/rf-atakuvala-dvoma-iskanderamy-port-na-odeschyni/" TargetMode="External"/><Relationship Id="rId259" Type="http://schemas.openxmlformats.org/officeDocument/2006/relationships/hyperlink" Target="https://armyinform.com.ua/2026/05/20/vorog-atakuvav-dnipro-5-lyudej-u-likarnyah-gorily-sklady-z-produktamy/" TargetMode="External"/><Relationship Id="rId137" Type="http://schemas.openxmlformats.org/officeDocument/2006/relationships/hyperlink" Target="https://suspilne.media/odesa/1208354-rosia-vdarila-po-odesini-dvoma-balisticnimi-raketami-iskander-m/" TargetMode="External"/><Relationship Id="rId258" Type="http://schemas.openxmlformats.org/officeDocument/2006/relationships/hyperlink" Target="https://suspilne.media/dnipro/1313185-armia-rf-udarila-balistikou-po-produktovomu-skladu-u-dnipri-e-zertvi-so-vidbuvaetsa-na-misci-ataki/" TargetMode="External"/><Relationship Id="rId379" Type="http://schemas.openxmlformats.org/officeDocument/2006/relationships/hyperlink" Target="https://suspilne.media/odesa/1374426-rf-atakuvala-odesinu-dvoma-raketami-oniks-7-serpna/" TargetMode="External"/><Relationship Id="rId132" Type="http://schemas.openxmlformats.org/officeDocument/2006/relationships/hyperlink" Target="https://kharkivoda.gov.ua/news/134153" TargetMode="External"/><Relationship Id="rId253" Type="http://schemas.openxmlformats.org/officeDocument/2006/relationships/hyperlink" Target="https://amp.dw.com/uk/ataka-rf-22-raketi-i-524-droniv-osnovna-cil-dnipro/a-77193332" TargetMode="External"/><Relationship Id="rId374" Type="http://schemas.openxmlformats.org/officeDocument/2006/relationships/hyperlink" Target="https://suspilne.media/kyiv/1372902-na-kiivsini-trivae-likvidacia-naslidkiv-rosijskoi-ataki-v-nic-na-5-serpna-sogodni-u-oblasti-den-zalobi/" TargetMode="External"/><Relationship Id="rId495" Type="http://schemas.openxmlformats.org/officeDocument/2006/relationships/hyperlink" Target="https://suspilne.media/kherson/1281722-obstrili-bilozerki-ta-hersona-ataki-droniv-molnia-1502-den-vijni-osnovni-podii-u-hersonskij-oblasti/" TargetMode="External"/><Relationship Id="rId131" Type="http://schemas.openxmlformats.org/officeDocument/2006/relationships/hyperlink" Target="https://suspilne.media/kharkiv/1204206-u-seredmisti-harkova-bulo-cuti-vibuhi-terehov-povidomiv-pro-rosijsku-ataku/" TargetMode="External"/><Relationship Id="rId252" Type="http://schemas.openxmlformats.org/officeDocument/2006/relationships/hyperlink" Target="https://armyinform.com.ua/2026/05/15/vid-rosijskoyi-ataky-na-odeshhyni-postrazhdaly-vosmero-lyudej/" TargetMode="External"/><Relationship Id="rId373" Type="http://schemas.openxmlformats.org/officeDocument/2006/relationships/hyperlink" Target="https://suspilne.media/odesa/1370966-rosijski-vijska-atakuvali-odesinu-dvoma-raketami-oniks-3-serpna/" TargetMode="External"/><Relationship Id="rId494" Type="http://schemas.openxmlformats.org/officeDocument/2006/relationships/hyperlink" Target="https://suspilne.media/kherson/1258948-rosijski-vijskovi-molnieu-atakuvali-bagatopoverhivku-u-dniprovskomu-rajoni-hersona-so-vidomo/" TargetMode="External"/><Relationship Id="rId130" Type="http://schemas.openxmlformats.org/officeDocument/2006/relationships/hyperlink" Target="https://www.pravda.com.ua/news/2025/12/30/8013947/" TargetMode="External"/><Relationship Id="rId251" Type="http://schemas.openxmlformats.org/officeDocument/2006/relationships/hyperlink" Target="https://suspilne.media/odesa/1311525-prokuratura-rozpocala-rozsliduvanna-cerez-ataki-rf-na-odesinu-15-travna-vosmero-ludej-otrimali-poranenna/" TargetMode="External"/><Relationship Id="rId372" Type="http://schemas.openxmlformats.org/officeDocument/2006/relationships/hyperlink" Target="https://suspilne.media/kyiv/1461585-ataka-na-kiiv-ta-oblast-e-zagibli-ta-poraneni/" TargetMode="External"/><Relationship Id="rId493" Type="http://schemas.openxmlformats.org/officeDocument/2006/relationships/hyperlink" Target="https://suspilne.media/kherson/1258948-rosijski-vijskovi-molnieu-atakuvali-bagatopoverhivku-u-dniprovskomu-rajoni-hersona-so-vidomo/" TargetMode="External"/><Relationship Id="rId250" Type="http://schemas.openxmlformats.org/officeDocument/2006/relationships/hyperlink" Target="https://suspilne.media/kyiv/1311185-u-darnickomu-rajoni-kieva-kilkist-zagiblih-cerez-udar-rf-zrosla-do-24-rozbir-zavaliv-devatipoverhivki-zaverseno/" TargetMode="External"/><Relationship Id="rId371" Type="http://schemas.openxmlformats.org/officeDocument/2006/relationships/hyperlink" Target="https://www.pravda.com.ua/news/2026/08/02/7585112/" TargetMode="External"/><Relationship Id="rId492" Type="http://schemas.openxmlformats.org/officeDocument/2006/relationships/hyperlink" Target="https://suspilne.media/kherson/1146836-vijska-rf-atakuvali-sahedami-herson-poraneni-colovik-ta-zinka/" TargetMode="External"/><Relationship Id="rId136" Type="http://schemas.openxmlformats.org/officeDocument/2006/relationships/hyperlink" Target="https://chernigiv-rada.gov.ua/news/id-168568/" TargetMode="External"/><Relationship Id="rId257" Type="http://schemas.openxmlformats.org/officeDocument/2006/relationships/hyperlink" Target="https://suspilne.media/kyiv/1385165-ataka-na-kiiv-ta-oblast-e-zagibli-ta-poraneni/" TargetMode="External"/><Relationship Id="rId378" Type="http://schemas.openxmlformats.org/officeDocument/2006/relationships/hyperlink" Target="https://od.vgorode.ua/ukr/news/sobytyia/a1291037-rf-obstriljala-odeskij-rajon-dron-raketami-zahinuv-cholovik-je-postrazhdali" TargetMode="External"/><Relationship Id="rId499" Type="http://schemas.openxmlformats.org/officeDocument/2006/relationships/hyperlink" Target="https://suspilne.media/kherson/1317427-rosijskij-dron-tipu-molnia-atakuvav-budivlu-teatru-im-kulisa-u-hersoni-so-vidomo/" TargetMode="External"/><Relationship Id="rId135" Type="http://schemas.openxmlformats.org/officeDocument/2006/relationships/hyperlink" Target="https://cn.npu.gov.ua/news/politsiia-dokumentuie-naslidky-rosiiskoi-ataky-po-chernihovu" TargetMode="External"/><Relationship Id="rId256" Type="http://schemas.openxmlformats.org/officeDocument/2006/relationships/hyperlink" Target="https://www.pravda.com.ua/news/2026/05/19/7572618/" TargetMode="External"/><Relationship Id="rId377" Type="http://schemas.openxmlformats.org/officeDocument/2006/relationships/hyperlink" Target="https://suspilne.media/odesa/1373002-rosijski-vijska-atakuvali-odesinu-cotirma-raketami-protagom-5-serpna/" TargetMode="External"/><Relationship Id="rId498" Type="http://schemas.openxmlformats.org/officeDocument/2006/relationships/hyperlink" Target="https://suspilne.media/kherson/1291847-u-dniprovskomu-rajoni-hersona-rosijskij-dron-molnia-pociliv-u-budivlu-poranena-59-ricna-zinka/" TargetMode="External"/><Relationship Id="rId134" Type="http://schemas.openxmlformats.org/officeDocument/2006/relationships/hyperlink" Target="https://suspilne.media/chernihiv/1205486-rf-balisticnimi-raketami-ta-bpla-atakuvala-cernigiv/" TargetMode="External"/><Relationship Id="rId255" Type="http://schemas.openxmlformats.org/officeDocument/2006/relationships/hyperlink" Target="https://npu.gov.ua/news/u-dnipri-politsiia-pratsiuie-na-mistsiakh-kombinovanoho-vorozhoho-obstrilu-ie-postrazhdali" TargetMode="External"/><Relationship Id="rId376" Type="http://schemas.openxmlformats.org/officeDocument/2006/relationships/hyperlink" Target="https://suspilne.media/kyiv/1372902-na-kiivsini-trivae-likvidacia-naslidkiv-rosijskoi-ataki-v-nic-na-5-serpna-sogodni-u-oblasti-den-zalobi/" TargetMode="External"/><Relationship Id="rId497" Type="http://schemas.openxmlformats.org/officeDocument/2006/relationships/hyperlink" Target="https://suspilne.media/kherson/1291847-u-dniprovskomu-rajoni-hersona-rosijskij-dron-molnia-pociliv-u-budivlu-poranena-59-ricna-zinka/" TargetMode="External"/><Relationship Id="rId133" Type="http://schemas.openxmlformats.org/officeDocument/2006/relationships/hyperlink" Target="https://suspilne.media/amp/kharkiv/1204450-sonajmense-27-budivel-zaznali-poskodzen-cerez-vibuhi-u-harkovi-2-sicna-miska-rada/" TargetMode="External"/><Relationship Id="rId254" Type="http://schemas.openxmlformats.org/officeDocument/2006/relationships/hyperlink" Target="https://qirim.news/news/rosiyani-atakuvali-546-zasobami-povtiryanogo-napadu-desyatki-lyudej-postrazhdali" TargetMode="External"/><Relationship Id="rId375" Type="http://schemas.openxmlformats.org/officeDocument/2006/relationships/hyperlink" Target="https://suspilne.media/kyiv/archive/2026/8/5/" TargetMode="External"/><Relationship Id="rId496" Type="http://schemas.openxmlformats.org/officeDocument/2006/relationships/hyperlink" Target="https://suspilne.media/kherson/1281722-obstrili-bilozerki-ta-hersona-ataki-droniv-molnia-1502-den-vijni-osnovni-podii-u-hersonskij-oblasti/" TargetMode="External"/><Relationship Id="rId172" Type="http://schemas.openxmlformats.org/officeDocument/2006/relationships/hyperlink" Target="https://rada.crimea.ua/rosijski-ataki-na-ukrainski-porti-chornogo-morja-v-sichni-berezni-2026-roku-baza-danih/" TargetMode="External"/><Relationship Id="rId293" Type="http://schemas.openxmlformats.org/officeDocument/2006/relationships/hyperlink" Target="https://suspilne.media/poltava/1335938-obstril-poltavi-20-cervna-fotoreportaz/" TargetMode="External"/><Relationship Id="rId171" Type="http://schemas.openxmlformats.org/officeDocument/2006/relationships/hyperlink" Target="https://rada.crimea.ua/rosijski-ataki-na-ukrainski-porti-chornogo-morja-v-sichni-ljutomu-2026-roku-baza-danih/" TargetMode="External"/><Relationship Id="rId292" Type="http://schemas.openxmlformats.org/officeDocument/2006/relationships/hyperlink" Target="https://suspilne.media/poltava/1335890-u-poltavi-cerez-obstril-20-cervna-poskodzeni-zitlovi-budinki/" TargetMode="External"/><Relationship Id="rId170" Type="http://schemas.openxmlformats.org/officeDocument/2006/relationships/hyperlink" Target="https://suspilne.media/kyiv/1278185-ataka-na-kiiv-ta-oblast-e-zagibli-ta-poraneni/" TargetMode="External"/><Relationship Id="rId291" Type="http://schemas.openxmlformats.org/officeDocument/2006/relationships/hyperlink" Target="https://suspilne.media/poltava/1336008-ataka-na-poltavsku-tg-20-cervna-na-pidpriemstvah-vinikli-pozezi-na-kilkoh-lokaciah/" TargetMode="External"/><Relationship Id="rId290" Type="http://schemas.openxmlformats.org/officeDocument/2006/relationships/hyperlink" Target="https://suspilne.media/dnipro/1333884-rf-udarila-balisticnou-raketou-po-pidpriemstvu-u-dnipri-zaginuv-colovik-e-poraneni/" TargetMode="External"/><Relationship Id="rId165" Type="http://schemas.openxmlformats.org/officeDocument/2006/relationships/hyperlink" Target="https://www.objectiv.tv/uk/objectively/2026/01/24/ponad-100-shahediv-litali-nad-regionom-po-harkovu-vdarila-i-raketa-foto/" TargetMode="External"/><Relationship Id="rId286" Type="http://schemas.openxmlformats.org/officeDocument/2006/relationships/hyperlink" Target="https://suspilne.media/kyiv/1045901-u-bagatopoverhivci-u-solomanskomu-rajoni-kieva-zaverseni-posukovi-roboti/" TargetMode="External"/><Relationship Id="rId164" Type="http://schemas.openxmlformats.org/officeDocument/2006/relationships/hyperlink" Target="https://suspilne.media/kharkiv/1222080-armia-rf-poperedno-vdarila-po-civilnomu-pidpriemstvu-v-harkovi-raketou-iskander-oblprokuratura/" TargetMode="External"/><Relationship Id="rId285" Type="http://schemas.openxmlformats.org/officeDocument/2006/relationships/hyperlink" Target="https://suspilne.media/kyiv/1046377-zelenskij-vidvidav-misce-udaru-rosijskoi-raketi-po-stolicnij-bagatopoverhivci/" TargetMode="External"/><Relationship Id="rId163" Type="http://schemas.openxmlformats.org/officeDocument/2006/relationships/hyperlink" Target="https://suspilne.media/kyiv/1267995-rf-atakuvala-kiiv-balistikou-ta-dronami/" TargetMode="External"/><Relationship Id="rId284" Type="http://schemas.openxmlformats.org/officeDocument/2006/relationships/hyperlink" Target="https://suspilne.media/kharkiv/1328072-rosia-atakuvala-harkiv-pisla-opivnoci-15-cervna-raketami-aki-naslidki/" TargetMode="External"/><Relationship Id="rId162" Type="http://schemas.openxmlformats.org/officeDocument/2006/relationships/hyperlink" Target="https://www.pravda.com.ua/news/2026/01/24/7553468/" TargetMode="External"/><Relationship Id="rId283" Type="http://schemas.openxmlformats.org/officeDocument/2006/relationships/hyperlink" Target="https://www.objectiv.tv/uk/objectively/2026/06/15/rf-vipustila-vnochi-iskander-pryamo-po-ryatuvalnikah-yaki-namagalisya-shovatisya/" TargetMode="External"/><Relationship Id="rId169" Type="http://schemas.openxmlformats.org/officeDocument/2006/relationships/hyperlink" Target="https://www.pravda.com.ua/news/2026/02/03/7555137/" TargetMode="External"/><Relationship Id="rId168" Type="http://schemas.openxmlformats.org/officeDocument/2006/relationships/hyperlink" Target="https://fakty.com.ua/ua/proisshestvija/20260128-raketna-ataka-kryvogo-rogu-28-sichnya-2026-roku-naslidky-ataky/" TargetMode="External"/><Relationship Id="rId289" Type="http://schemas.openxmlformats.org/officeDocument/2006/relationships/hyperlink" Target="https://www.dnipro.media/novyny-dnipro/u-dnipri-prolunav-vybuh-shho-stalosya/" TargetMode="External"/><Relationship Id="rId167" Type="http://schemas.openxmlformats.org/officeDocument/2006/relationships/hyperlink" Target="https://war.obozrevatel.com/ukr/rosiya-vdarila-balistikoyu-po-obektu-infrastrukturi-v-krivomu-rozi-e-poraneni.htm" TargetMode="External"/><Relationship Id="rId288" Type="http://schemas.openxmlformats.org/officeDocument/2006/relationships/hyperlink" Target="https://suspilne.media/dnipro/1333884-rf-udarila-balisticnou-raketou-po-pidpriemstvu-u-dnipri-zaginuv-colovik-e-poraneni/" TargetMode="External"/><Relationship Id="rId166" Type="http://schemas.openxmlformats.org/officeDocument/2006/relationships/hyperlink" Target="https://suspilne.media/kharkiv/1222080-armia-rf-poperedno-vdarila-po-civilnomu-pidpriemstvu-v-harkovi-raketou-iskander-oblprokuratura/" TargetMode="External"/><Relationship Id="rId287" Type="http://schemas.openxmlformats.org/officeDocument/2006/relationships/hyperlink" Target="https://suspilne.media/kyiv/1045901-u-bagatopoverhivci-u-solomanskomu-rajoni-kieva-zaverseni-posukovi-roboti/" TargetMode="External"/><Relationship Id="rId161" Type="http://schemas.openxmlformats.org/officeDocument/2006/relationships/hyperlink" Target="https://russian-torturers.org/en/crimes/22-sicnia-2026-roku-m-krivii-rig-dnipropetrovskoyi-oblasti" TargetMode="External"/><Relationship Id="rId282" Type="http://schemas.openxmlformats.org/officeDocument/2006/relationships/hyperlink" Target="https://suspilne.media/kharkiv/1328072-rosia-atakuvala-harkiv-pisla-opivnoci-15-cervna-raketami-aki-naslidki/" TargetMode="External"/><Relationship Id="rId160" Type="http://schemas.openxmlformats.org/officeDocument/2006/relationships/hyperlink" Target="https://hromadske.ua/viyna/258307-kombinovana-ataka-po-kryvomu-rohu-tryvala-mayze-dobu-vilkul" TargetMode="External"/><Relationship Id="rId281" Type="http://schemas.openxmlformats.org/officeDocument/2006/relationships/hyperlink" Target="https://kyiv.npu.gov.ua/news/politsiia-dokumentuie-naslidky-vorozhoi-ataky-na-kyiv-poperedno-vidomo-pro-4-zahyblykh-ta-25-postrazhdalykh-mistian-sered-iakykh-dvoie-ditei" TargetMode="External"/><Relationship Id="rId280" Type="http://schemas.openxmlformats.org/officeDocument/2006/relationships/hyperlink" Target="https://armyinform.com.ua/2026/06/15/desyatky-balistychnyh-i-krylatyh-raket-czyrkony-ta-shahedy-chym-vorog-vnochi-atakuvav-ukrayinu/" TargetMode="External"/><Relationship Id="rId159" Type="http://schemas.openxmlformats.org/officeDocument/2006/relationships/hyperlink" Target="https://fakty.com.ua/ua/proisshestvija/20260121-unochi-rf-raketoyu-vdaryla-po-kryvomu-rogu-poshkodzheni-budynky-ta-avtivky/" TargetMode="External"/><Relationship Id="rId154" Type="http://schemas.openxmlformats.org/officeDocument/2006/relationships/hyperlink" Target="https://suspilne.media/mykolaiv/1215064-udar-iskanderom-ta-ataka-droniv-ak-minula-doba-na-mikolaivsini/" TargetMode="External"/><Relationship Id="rId275" Type="http://schemas.openxmlformats.org/officeDocument/2006/relationships/hyperlink" Target="https://suspilne.media/kyiv/archive/2026/6/6/" TargetMode="External"/><Relationship Id="rId396" Type="http://schemas.openxmlformats.org/officeDocument/2006/relationships/hyperlink" Target="https://dp.npu.gov.ua/news/dvoie-liudei-zahynuly-shche-34-otrymaly-poranennia-na-dnipropetrovshchyni-politsiia-dokumentuie-naslidky-vorozhykh-obstriliv" TargetMode="External"/><Relationship Id="rId153" Type="http://schemas.openxmlformats.org/officeDocument/2006/relationships/hyperlink" Target="https://unn.ua/news/u-mykolaievi-vybukhy-na-tli-zahrozy-balistyky" TargetMode="External"/><Relationship Id="rId274" Type="http://schemas.openxmlformats.org/officeDocument/2006/relationships/hyperlink" Target="https://suspilne.media/kyiv/1035789-nicna-ataka-rf-na-kiiv-6-cervna-vinikli-pozezi/" TargetMode="External"/><Relationship Id="rId395" Type="http://schemas.openxmlformats.org/officeDocument/2006/relationships/hyperlink" Target="https://armyinform.com.ua/2026/08/16/vorog-atakuvav-ukrayinu-protykorabelnymy-balistychnymy-raketamy-ta-106-udarnymy-bpla/" TargetMode="External"/><Relationship Id="rId152" Type="http://schemas.openxmlformats.org/officeDocument/2006/relationships/hyperlink" Target="https://suspilne.media/mykolaiv/1215064-udar-iskanderom-ta-ataka-droniv-ak-minula-doba-na-mikolaivsini/" TargetMode="External"/><Relationship Id="rId273" Type="http://schemas.openxmlformats.org/officeDocument/2006/relationships/hyperlink" Target="https://suspilne.media/kharkiv/1320895-armia-rf-atakuvala-dva-rajoni-harkova-v-nic-na-2-cervna-so-vidomo/" TargetMode="External"/><Relationship Id="rId394" Type="http://schemas.openxmlformats.org/officeDocument/2006/relationships/hyperlink" Target="https://interfax.com.ua/news/general/1193469.html" TargetMode="External"/><Relationship Id="rId151" Type="http://schemas.openxmlformats.org/officeDocument/2006/relationships/hyperlink" Target="https://amp.dw.com/uk/rosia-vdarila-balistikou-po-portu-cornomorska/a-75525764" TargetMode="External"/><Relationship Id="rId272" Type="http://schemas.openxmlformats.org/officeDocument/2006/relationships/hyperlink" Target="https://infocity.kharkiv.ua/proisshestvija/z-pochatku-doby-voroh-atakuvav-kharkiv-20-bezpilotnykamy-ta-dvoma-raketamy/" TargetMode="External"/><Relationship Id="rId393" Type="http://schemas.openxmlformats.org/officeDocument/2006/relationships/hyperlink" Target="https://suspilne.media/kyiv/1475855-ataka-na-kiiv-ta-oblast-e-zagibli-ta-poraneni/" TargetMode="External"/><Relationship Id="rId158" Type="http://schemas.openxmlformats.org/officeDocument/2006/relationships/hyperlink" Target="https://1kr.ua/ua/news-108954.html" TargetMode="External"/><Relationship Id="rId279" Type="http://schemas.openxmlformats.org/officeDocument/2006/relationships/hyperlink" Target="https://kyiv.npu.gov.ua/news/politsiia-dokumentuie-naslidky-vorozhoi-ataky-na-kyiv-poperedno-vidomo-pro-4-zahyblykh-ta-25-postrazhdalykh-mistian-sered-iakykh-dvoie-ditei" TargetMode="External"/><Relationship Id="rId157" Type="http://schemas.openxmlformats.org/officeDocument/2006/relationships/hyperlink" Target="https://fakty.com.ua/ua/proisshestvija/20260121-unochi-rf-raketoyu-vdaryla-po-kryvomu-rogu-poshkodzheni-budynky-ta-avtivky/" TargetMode="External"/><Relationship Id="rId278" Type="http://schemas.openxmlformats.org/officeDocument/2006/relationships/hyperlink" Target="https://suspilne.media/kyiv/1410635-ataka-na-kiiv-ta-oblast-e-zagibli-ta-poraneni/" TargetMode="External"/><Relationship Id="rId399" Type="http://schemas.openxmlformats.org/officeDocument/2006/relationships/hyperlink" Target="https://armyinform.com.ua/2026/08/21/ataka-na-kyyiv-tryvala-ponad-dobu-vpershe-za-kilka-misyacziv-vorog-vdaryv-po-krytychnij-infrastrukturi/" TargetMode="External"/><Relationship Id="rId156" Type="http://schemas.openxmlformats.org/officeDocument/2006/relationships/hyperlink" Target="https://suspilne.media/kyiv/1263915-ataka-na-kiiv-ta-oblast-e-zagibli-ta-poraneni/" TargetMode="External"/><Relationship Id="rId277" Type="http://schemas.openxmlformats.org/officeDocument/2006/relationships/hyperlink" Target="https://www.pravda.com.ua/news/2026/06/13/7576789/" TargetMode="External"/><Relationship Id="rId398" Type="http://schemas.openxmlformats.org/officeDocument/2006/relationships/hyperlink" Target="https://armyinform.com.ua/2026/08/20/oniksy-czyrkony-ta-banderoli-podrobyczi-masovanogo-udaru-rf-po-kyyivshhyni/" TargetMode="External"/><Relationship Id="rId155" Type="http://schemas.openxmlformats.org/officeDocument/2006/relationships/hyperlink" Target="https://www.pravda.com.ua/news/2026/01/20/7552801/" TargetMode="External"/><Relationship Id="rId276" Type="http://schemas.openxmlformats.org/officeDocument/2006/relationships/hyperlink" Target="https://suspilne.media/kyiv/1035789-nicna-ataka-rf-na-kiiv-6-cervna-vinikli-pozezi/" TargetMode="External"/><Relationship Id="rId397" Type="http://schemas.openxmlformats.org/officeDocument/2006/relationships/hyperlink" Target="https://suspilne.media/odesa/1382454-rf-atakuvala-odesinu-troma-boepripasami-banderol/" TargetMode="External"/><Relationship Id="rId40" Type="http://schemas.openxmlformats.org/officeDocument/2006/relationships/hyperlink" Target="https://www.pravda.com.ua/news/2025/07/31/7524472/" TargetMode="External"/><Relationship Id="rId42" Type="http://schemas.openxmlformats.org/officeDocument/2006/relationships/hyperlink" Target="https://suspilne.media/odesa/1083097-1259-den-vijni-hronika-podij-v-odesi-j-odeskij-oblasti/" TargetMode="External"/><Relationship Id="rId41" Type="http://schemas.openxmlformats.org/officeDocument/2006/relationships/hyperlink" Target="https://suspilne.media/kyiv/1087825-ataka-na-kiiv-ta-oblast-e-zagibli-ta-poraneni/" TargetMode="External"/><Relationship Id="rId44" Type="http://schemas.openxmlformats.org/officeDocument/2006/relationships/hyperlink" Target="https://suspilne.media/kyiv/1094935-rf-atakuvala-kiiv-balistikou-ta-dronami/" TargetMode="External"/><Relationship Id="rId43" Type="http://schemas.openxmlformats.org/officeDocument/2006/relationships/hyperlink" Target="https://www.pravda.com.ua/news/2025/08/07/7525534/" TargetMode="External"/><Relationship Id="rId46" Type="http://schemas.openxmlformats.org/officeDocument/2006/relationships/hyperlink" Target="https://suspilne.media/kyiv/1096015-rf-atakuvala-kiiv-balistikou/" TargetMode="External"/><Relationship Id="rId45" Type="http://schemas.openxmlformats.org/officeDocument/2006/relationships/hyperlink" Target="https://www.pravda.com.ua/news/2025/08/08/7525714/" TargetMode="External"/><Relationship Id="rId509" Type="http://schemas.openxmlformats.org/officeDocument/2006/relationships/hyperlink" Target="https://hr.npu.gov.ua/news/politsiia-khersonshchyny-fiksuie-naslidky-cherhovykh-vorozhykh-atak-10-liudei-poraneno-ta-poshkodzheno-ponad-30-obiektiv" TargetMode="External"/><Relationship Id="rId508" Type="http://schemas.openxmlformats.org/officeDocument/2006/relationships/hyperlink" Target="https://hr.npu.gov.ua/news/politsiia-khersonshchyny-fiksuie-naslidky-cherhovykh-vorozhykh-atak-10-liudei-poraneno-ta-poshkodzheno-ponad-30-obiektiv" TargetMode="External"/><Relationship Id="rId629" Type="http://schemas.openxmlformats.org/officeDocument/2006/relationships/hyperlink" Target="https://www.ukrinform.ua/rubric-ato/4173011-ppo-zbila-castinu-balisticnih-raket-akimi-rosiani-vden-atakuvali-kiiv-zelenskij.html" TargetMode="External"/><Relationship Id="rId503" Type="http://schemas.openxmlformats.org/officeDocument/2006/relationships/hyperlink" Target="https://suspilne.media/kherson/1353950-rosijska-armia-vdarila-bpla-tipu-molnia-po-bagatopoverhivci-u-hersoni-ocevidci-pro-naslidki/" TargetMode="External"/><Relationship Id="rId624" Type="http://schemas.openxmlformats.org/officeDocument/2006/relationships/hyperlink" Target="https://npu.gov.ua/news/politsiia-pratsiuie-na-mistsi-masovanoho-raketnoho-udaru-po-prylukakh-ie-zahybli-ta-poraneni" TargetMode="External"/><Relationship Id="rId502" Type="http://schemas.openxmlformats.org/officeDocument/2006/relationships/hyperlink" Target="https://suspilne.media/kherson/1331204-molniami-po-budinkah-hersonci-rozpovili-ak-droni-rf-bili-po-hersonu-sered-noci/" TargetMode="External"/><Relationship Id="rId623" Type="http://schemas.openxmlformats.org/officeDocument/2006/relationships/hyperlink" Target="https://poltava.to/news/88492/" TargetMode="External"/><Relationship Id="rId501" Type="http://schemas.openxmlformats.org/officeDocument/2006/relationships/hyperlink" Target="https://suspilne.media/kherson/1331204-molniami-po-budinkah-hersonci-rozpovili-ak-droni-rf-bili-po-hersonu-sered-noci/" TargetMode="External"/><Relationship Id="rId622" Type="http://schemas.openxmlformats.org/officeDocument/2006/relationships/hyperlink" Target="https://suspilne.media/poltava/archive/" TargetMode="External"/><Relationship Id="rId500" Type="http://schemas.openxmlformats.org/officeDocument/2006/relationships/hyperlink" Target="https://suspilne.media/kherson/1317427-rosijskij-dron-tipu-molnia-atakuvav-budivlu-teatru-im-kulisa-u-hersoni-so-vidomo/" TargetMode="External"/><Relationship Id="rId621" Type="http://schemas.openxmlformats.org/officeDocument/2006/relationships/hyperlink" Target="https://www.ukr.net/news/details/main/119850607.html" TargetMode="External"/><Relationship Id="rId507" Type="http://schemas.openxmlformats.org/officeDocument/2006/relationships/hyperlink" Target="https://suspilne.media/kherson/871201-armia-rf-dvici-zavdala-raketnogo-udaru-po-hersonu-ta-obstrilala-14-naselenih-punktiv-oblasti/" TargetMode="External"/><Relationship Id="rId628" Type="http://schemas.openxmlformats.org/officeDocument/2006/relationships/hyperlink" Target="https://suspilne.media/kropyvnytskiy/1421203-raketna-ataka-u-priutivskij-gromadi-na-kirovogradsini-poskodzeni-zitlovi-budinki-ta-majno/" TargetMode="External"/><Relationship Id="rId506" Type="http://schemas.openxmlformats.org/officeDocument/2006/relationships/hyperlink" Target="https://suspilne.media/kherson/1366356-bezpilotniki-rf-atakuvali-centralnij-rajon-hersona-dvoe-zagibli-e-poraneni/" TargetMode="External"/><Relationship Id="rId627" Type="http://schemas.openxmlformats.org/officeDocument/2006/relationships/hyperlink" Target="https://www.pravda.com.ua/news/2026/10/07/8056822/" TargetMode="External"/><Relationship Id="rId505" Type="http://schemas.openxmlformats.org/officeDocument/2006/relationships/hyperlink" Target="https://suspilne.media/kherson/1366356-bezpilotniki-rf-atakuvali-centralnij-rajon-hersona-dvoe-zagibli-e-poraneni/" TargetMode="External"/><Relationship Id="rId626" Type="http://schemas.openxmlformats.org/officeDocument/2006/relationships/hyperlink" Target="https://suspilne.media/kropyvnytskiy/1421203-raketna-ataka-u-priutivskij-gromadi-na-kirovogradsini-poskodzeni-zitlovi-budinki-ta-majno/" TargetMode="External"/><Relationship Id="rId504" Type="http://schemas.openxmlformats.org/officeDocument/2006/relationships/hyperlink" Target="https://suspilne.media/kherson/1353950-rosijska-armia-vdarila-bpla-tipu-molnia-po-bagatopoverhivci-u-hersoni-ocevidci-pro-naslidki/" TargetMode="External"/><Relationship Id="rId625" Type="http://schemas.openxmlformats.org/officeDocument/2006/relationships/hyperlink" Target="https://www.pravda.com.ua/news/2026/10/07/8056825/" TargetMode="External"/><Relationship Id="rId48" Type="http://schemas.openxmlformats.org/officeDocument/2006/relationships/hyperlink" Target="https://www.pravda.com.ua/news/2025/08/17/7526619/" TargetMode="External"/><Relationship Id="rId47" Type="http://schemas.openxmlformats.org/officeDocument/2006/relationships/hyperlink" Target="https://suspilne.media/kharkiv/1092810-rosijska-balisticna-raketa-vlucila-v-industrialnomu-rajoni-harkova-aki-naslidki/" TargetMode="External"/><Relationship Id="rId49" Type="http://schemas.openxmlformats.org/officeDocument/2006/relationships/hyperlink" Target="https://suspilne.media/kharkiv/1092810-rosijska-balisticna-raketa-vlucila-v-industrialnomu-rajoni-harkova-aki-naslidki/" TargetMode="External"/><Relationship Id="rId620" Type="http://schemas.openxmlformats.org/officeDocument/2006/relationships/hyperlink" Target="https://armyinform.com.ua/2026/10/07/masovana-ataka-rosiyi-na-ukrayinu-golovni-podiyi-live/" TargetMode="External"/><Relationship Id="rId31" Type="http://schemas.openxmlformats.org/officeDocument/2006/relationships/hyperlink" Target="https://suspilne.media/odesa/1073433-obstril-odesini-14-lipna-ekologi-pidrahuvali-zbitki/" TargetMode="External"/><Relationship Id="rId30" Type="http://schemas.openxmlformats.org/officeDocument/2006/relationships/hyperlink" Target="https://suspilne.media/kyiv/1069595-rf-atakuvala-kiiv-balistikou-ta-dronami/" TargetMode="External"/><Relationship Id="rId33" Type="http://schemas.openxmlformats.org/officeDocument/2006/relationships/hyperlink" Target="https://1kr.ua/ua/news-108347.html" TargetMode="External"/><Relationship Id="rId32" Type="http://schemas.openxmlformats.org/officeDocument/2006/relationships/hyperlink" Target="https://www.pravda.com.ua/news/2025/07/16/7521929/" TargetMode="External"/><Relationship Id="rId35" Type="http://schemas.openxmlformats.org/officeDocument/2006/relationships/hyperlink" Target="https://www.pravda.com.ua/news/2025/07/21/7522668/" TargetMode="External"/><Relationship Id="rId34" Type="http://schemas.openxmlformats.org/officeDocument/2006/relationships/hyperlink" Target="https://www.pravda.com.ua/news/2025/07/16/7521929/" TargetMode="External"/><Relationship Id="rId619" Type="http://schemas.openxmlformats.org/officeDocument/2006/relationships/hyperlink" Target="https://lb.ua/society/2026/10/07/771656_rosiya_zavdaie_raketnih_udariv.html" TargetMode="External"/><Relationship Id="rId618" Type="http://schemas.openxmlformats.org/officeDocument/2006/relationships/hyperlink" Target="https://armyinform.com.ua/2026/10/07/masovana-ataka-rosiyi-na-ukrayinu-golovni-podiyi-live/" TargetMode="External"/><Relationship Id="rId613" Type="http://schemas.openxmlformats.org/officeDocument/2006/relationships/hyperlink" Target="https://suspilne.media/mykolaiv/archive/2026/10/3/" TargetMode="External"/><Relationship Id="rId612" Type="http://schemas.openxmlformats.org/officeDocument/2006/relationships/hyperlink" Target="https://suspilne.media/sumy/1125635-stalo-vidomo-pro-zagibel-18-vijskovosluzbovciv-iz-sumsini/" TargetMode="External"/><Relationship Id="rId611" Type="http://schemas.openxmlformats.org/officeDocument/2006/relationships/hyperlink" Target="https://suspilne.media/sumy/1113050-dvoe-zagiblih-ludej-troe-poranenih-5-zrujnovanih-budinkiv-rf-zavdala-udaru-po-bitici-na-sumsini/" TargetMode="External"/><Relationship Id="rId610" Type="http://schemas.openxmlformats.org/officeDocument/2006/relationships/hyperlink" Target="https://suspilne.media/sumy/1113050-dvoe-zagiblih-ludej-troe-poranenih-5-zrujnovanih-budinkiv-rf-zavdala-udaru-po-bitici-na-sumsini/" TargetMode="External"/><Relationship Id="rId617" Type="http://schemas.openxmlformats.org/officeDocument/2006/relationships/hyperlink" Target="https://www.ukrinform.ua/rubric-regions/4172274-piv-tonni-kozna-policia-zneskodila-dvi-nezdetonovani-balisticni-raketi-aki-vpali-poblizu-budinkiv-u-kievi.html" TargetMode="External"/><Relationship Id="rId616" Type="http://schemas.openxmlformats.org/officeDocument/2006/relationships/hyperlink" Target="https://www.pravda.com.ua/news/2026/10/07/8056832/" TargetMode="External"/><Relationship Id="rId615" Type="http://schemas.openxmlformats.org/officeDocument/2006/relationships/hyperlink" Target="https://nikvesti.com/news/defence/324580-dvoie-postrazhdalykh-vnaslidok-ataky-rf-mykolaiv-perebuvaiut-vazhkomu" TargetMode="External"/><Relationship Id="rId614" Type="http://schemas.openxmlformats.org/officeDocument/2006/relationships/hyperlink" Target="https://nikvesti.com/news/defence/324580-dvoie-postrazhdalykh-vnaslidok-ataky-rf-mykolaiv-perebuvaiut-vazhkomu" TargetMode="External"/><Relationship Id="rId37" Type="http://schemas.openxmlformats.org/officeDocument/2006/relationships/hyperlink" Target="https://suspilne.media/kharkiv/1075995-harkiv-i-peredmista-atakuvali-balistikou-ce-druga-seria-vibuhiv-za-nic-26-lipna/" TargetMode="External"/><Relationship Id="rId36" Type="http://schemas.openxmlformats.org/officeDocument/2006/relationships/hyperlink" Target="https://www.pravda.com.ua/news/2025/07/21/7522688/" TargetMode="External"/><Relationship Id="rId39" Type="http://schemas.openxmlformats.org/officeDocument/2006/relationships/hyperlink" Target="https://suspilne.media/kharkiv/1075995-harkiv-i-peredmista-atakuvali-balistikou-ce-druga-seria-vibuhiv-za-nic-26-lipna/" TargetMode="External"/><Relationship Id="rId38" Type="http://schemas.openxmlformats.org/officeDocument/2006/relationships/hyperlink" Target="https://www.pravda.com.ua/news/2025/07/26/7523489/" TargetMode="External"/><Relationship Id="rId20" Type="http://schemas.openxmlformats.org/officeDocument/2006/relationships/hyperlink" Target="https://suspilne.media/dnipro/1406366-svitla-ne-bulo-majze-piv-roku-u-dnipri-vidremontuvali-gurtozitok-pisla-udaru-rf-u-cervni-2025-roku/" TargetMode="External"/><Relationship Id="rId22" Type="http://schemas.openxmlformats.org/officeDocument/2006/relationships/hyperlink" Target="https://suspilne.media/kyiv/1057335-ataka-na-kiiv-ta-oblast-e-zagibli-ta-poraneni/" TargetMode="External"/><Relationship Id="rId21" Type="http://schemas.openxmlformats.org/officeDocument/2006/relationships/hyperlink" Target="https://www.pravda.com.ua/news/2025/06/29/7519537/" TargetMode="External"/><Relationship Id="rId24" Type="http://schemas.openxmlformats.org/officeDocument/2006/relationships/hyperlink" Target="https://suspilne.media/kyiv/1061729-rf-atakuvala-kiiv-balistikou-ta-dronami/" TargetMode="External"/><Relationship Id="rId23" Type="http://schemas.openxmlformats.org/officeDocument/2006/relationships/hyperlink" Target="https://www.pravda.com.ua/news/2025/07/04/7520247/" TargetMode="External"/><Relationship Id="rId409" Type="http://schemas.openxmlformats.org/officeDocument/2006/relationships/hyperlink" Target="https://armyinform.com.ua/2026/08/24/oniks-h-31p-h-59-ta-143-drony-odeshhyna-stala-golovnym-napryamkom-nichnogo-udaru-rosiyan/" TargetMode="External"/><Relationship Id="rId404" Type="http://schemas.openxmlformats.org/officeDocument/2006/relationships/hyperlink" Target="https://suspilne.media/kyiv/1384922-u-kievi-lunali-vibuhi-spalahnula-pozeza-e-zagiblij/" TargetMode="External"/><Relationship Id="rId525" Type="http://schemas.openxmlformats.org/officeDocument/2006/relationships/hyperlink" Target="https://suspilne.media/poltava/1380114-rosia-atakuvala-kremencuk-raketami-ta-dronami-so-vidomo-pro-nicnij-udar/" TargetMode="External"/><Relationship Id="rId403" Type="http://schemas.openxmlformats.org/officeDocument/2006/relationships/hyperlink" Target="https://suspilne.media/kyiv/1385126-rf-atakuvala-balistikou-borispilskij-rajon-odna-ludina-zaginula-e-poraneni-poskodzeni-skladi-ta-azs/" TargetMode="External"/><Relationship Id="rId524" Type="http://schemas.openxmlformats.org/officeDocument/2006/relationships/hyperlink" Target="https://www.pravda.com.ua/news/2026/08/16/8048858/" TargetMode="External"/><Relationship Id="rId402" Type="http://schemas.openxmlformats.org/officeDocument/2006/relationships/hyperlink" Target="https://suspilne.media/kyiv/1384922-u-kievi-lunali-vibuhi-spalahnula-pozeza-e-zagiblij/" TargetMode="External"/><Relationship Id="rId523" Type="http://schemas.openxmlformats.org/officeDocument/2006/relationships/hyperlink" Target="https://suspilne.media/poltava/1186172-na-poltavsini-u-kremencuckomu-rajoni-armia-rf-obstrilala-obekti-energetiki/" TargetMode="External"/><Relationship Id="rId401" Type="http://schemas.openxmlformats.org/officeDocument/2006/relationships/hyperlink" Target="https://suspilne.media/kyiv/1385126-rf-atakuvala-balistikou-borispilskij-rajon-odna-ludina-zaginula-e-poraneni-poskodzeni-skladi-ta-azs/" TargetMode="External"/><Relationship Id="rId522" Type="http://schemas.openxmlformats.org/officeDocument/2006/relationships/hyperlink" Target="https://suspilne.media/poltava/1186172-na-poltavsini-u-kremencuckomu-rajoni-armia-rf-obstrilala-obekti-energetiki/" TargetMode="External"/><Relationship Id="rId408" Type="http://schemas.openxmlformats.org/officeDocument/2006/relationships/hyperlink" Target="https://odessa-life.od.ua/uk/news-uk/odesa-perezhyla-masovanu-ataku-chastyna-mista-bez-svitla-ta-vody" TargetMode="External"/><Relationship Id="rId529" Type="http://schemas.openxmlformats.org/officeDocument/2006/relationships/hyperlink" Target="https://www.pravda.com.ua/news/2025/06/01/7515011/" TargetMode="External"/><Relationship Id="rId407" Type="http://schemas.openxmlformats.org/officeDocument/2006/relationships/hyperlink" Target="https://on.od.ua/uk/2026/08/22/osnovnym-udarom-vraga-nochyu-22-avgusta-byli-kievskaya-i-odesskaya-oblasti-2-328907/" TargetMode="External"/><Relationship Id="rId528" Type="http://schemas.openxmlformats.org/officeDocument/2006/relationships/hyperlink" Target="https://t.me/s/ok_kremen/56653" TargetMode="External"/><Relationship Id="rId406" Type="http://schemas.openxmlformats.org/officeDocument/2006/relationships/hyperlink" Target="https://suspilne.media/kyiv/1384922-u-kievi-lunali-vibuhi-spalahnula-pozeza-e-zagiblij/" TargetMode="External"/><Relationship Id="rId527" Type="http://schemas.openxmlformats.org/officeDocument/2006/relationships/hyperlink" Target="https://spu.pl.ua/n/udar-balistyka-poltavshchyna-kremenchuk-myrgorodshchyna/" TargetMode="External"/><Relationship Id="rId405" Type="http://schemas.openxmlformats.org/officeDocument/2006/relationships/hyperlink" Target="https://suspilne.media/kyiv/1385126-rf-atakuvala-balistikou-borispilskij-rajon-odna-ludina-zaginula-e-poraneni-poskodzeni-skladi-ta-azs/" TargetMode="External"/><Relationship Id="rId526" Type="http://schemas.openxmlformats.org/officeDocument/2006/relationships/hyperlink" Target="https://suspilne.media/poltava/1380540-u-kremencuckomu-rajoni-povnistu-zagasili-pozezu-pisla-raketnoi-ataki/" TargetMode="External"/><Relationship Id="rId26" Type="http://schemas.openxmlformats.org/officeDocument/2006/relationships/hyperlink" Target="https://suspilne.media/dnipro/1058981-armia-rf-atakuvala-cotiri-rajoni-dnipropetrovsini-e-poraneni-ta-rujnuvanna/" TargetMode="External"/><Relationship Id="rId25" Type="http://schemas.openxmlformats.org/officeDocument/2006/relationships/hyperlink" Target="https://dp.informator.ua/uk/dnipro-v-ukrittya-vorog-vdariv-balistichnoyu-raketoyu-bulo-chutno-vibuh" TargetMode="External"/><Relationship Id="rId28" Type="http://schemas.openxmlformats.org/officeDocument/2006/relationships/hyperlink" Target="https://suspilne.media/kyiv/1067715-ataka-na-kiiv-ta-oblast-e-zagibli-ta-poraneni/" TargetMode="External"/><Relationship Id="rId27" Type="http://schemas.openxmlformats.org/officeDocument/2006/relationships/hyperlink" Target="https://www.pravda.com.ua/news/2025/07/10/7521195/" TargetMode="External"/><Relationship Id="rId400" Type="http://schemas.openxmlformats.org/officeDocument/2006/relationships/hyperlink" Target="https://armyinform.com.ua/2026/08/21/ataka-na-kyyiv-tryvala-ponad-dobu-vpershe-za-kilka-misyacziv-vorog-vdaryv-po-krytychnij-infrastrukturi/" TargetMode="External"/><Relationship Id="rId521" Type="http://schemas.openxmlformats.org/officeDocument/2006/relationships/hyperlink" Target="https://www.pravda.com.ua/news/2025/12/11/8011367/" TargetMode="External"/><Relationship Id="rId29" Type="http://schemas.openxmlformats.org/officeDocument/2006/relationships/hyperlink" Target="https://www.pravda.com.ua/news/2025/07/12/7521514/" TargetMode="External"/><Relationship Id="rId520" Type="http://schemas.openxmlformats.org/officeDocument/2006/relationships/hyperlink" Target="https://suspilne.media/poltava/1182856-obstril-poltavsini-7-grudna-aki-poskodzenna-u-kremencuci/" TargetMode="External"/><Relationship Id="rId11" Type="http://schemas.openxmlformats.org/officeDocument/2006/relationships/hyperlink" Target="https://suspilne.media/kyiv/1038329-u-kievi-8-ludej-postrazdali-cerez-ataku-rf-10-cervna/" TargetMode="External"/><Relationship Id="rId10" Type="http://schemas.openxmlformats.org/officeDocument/2006/relationships/hyperlink" Target="https://www.pravda.com.ua/news/2025/06/10/7516465/" TargetMode="External"/><Relationship Id="rId13" Type="http://schemas.openxmlformats.org/officeDocument/2006/relationships/hyperlink" Target="https://www.pravda.com.ua/news/2025/06/17/7517421/" TargetMode="External"/><Relationship Id="rId12" Type="http://schemas.openxmlformats.org/officeDocument/2006/relationships/hyperlink" Target="https://suspilne.media/kyiv/1044811-rf-atakuvala-kiiv-balistikou-ta-dronami-e-poraneni/" TargetMode="External"/><Relationship Id="rId519" Type="http://schemas.openxmlformats.org/officeDocument/2006/relationships/hyperlink" Target="https://suspilne.media/poltava/1182856-obstril-poltavsini-7-grudna-aki-poskodzenna-u-kremencuci/" TargetMode="External"/><Relationship Id="rId514" Type="http://schemas.openxmlformats.org/officeDocument/2006/relationships/hyperlink" Target="https://www.pravda.com.ua/news/2025/06/15/7517193/" TargetMode="External"/><Relationship Id="rId513" Type="http://schemas.openxmlformats.org/officeDocument/2006/relationships/hyperlink" Target="https://suspilne.media/poltava/1043015-masovana-ataka-bpla-ta-raket-na-poltavsini-vnoci-15-cervna-so-vidomo/" TargetMode="External"/><Relationship Id="rId512" Type="http://schemas.openxmlformats.org/officeDocument/2006/relationships/hyperlink" Target="https://nv.ua/ukr/ukraine/events/raketniy-udar-po-sumah-14-listopada-z-yavilisya-dani-pro-naslidki-ataki-50560612.html" TargetMode="External"/><Relationship Id="rId511" Type="http://schemas.openxmlformats.org/officeDocument/2006/relationships/hyperlink" Target="https://nv.ua/ukr/ukraine/events/raketniy-udar-po-sumah-14-listopada-z-yavilisya-dani-pro-naslidki-ataki-50560612.html" TargetMode="External"/><Relationship Id="rId632" Type="http://schemas.openxmlformats.org/officeDocument/2006/relationships/drawing" Target="../drawings/drawing3.xml"/><Relationship Id="rId518" Type="http://schemas.openxmlformats.org/officeDocument/2006/relationships/hyperlink" Target="https://www.pravda.com.ua/news/2025/12/07/8010725/" TargetMode="External"/><Relationship Id="rId517" Type="http://schemas.openxmlformats.org/officeDocument/2006/relationships/hyperlink" Target="https://kremen.today/2025/08/13/u-kremenchutsi-prolunaly-vybuhy-shho-vidomo/" TargetMode="External"/><Relationship Id="rId516" Type="http://schemas.openxmlformats.org/officeDocument/2006/relationships/hyperlink" Target="https://nv.ua/ukr/ukraine/events/ataka-iskander-m-ta-shahedami-13-serpnya-ppo-zneshkodila-34-cili-z-51-50536691.html" TargetMode="External"/><Relationship Id="rId515" Type="http://schemas.openxmlformats.org/officeDocument/2006/relationships/hyperlink" Target="https://suspilne.media/poltava/1043015-masovana-ataka-bpla-ta-raket-na-poltavsini-vnoci-15-cervna-so-vidomo/" TargetMode="External"/><Relationship Id="rId15" Type="http://schemas.openxmlformats.org/officeDocument/2006/relationships/hyperlink" Target="https://www.pravda.com.ua/news/2025/06/23/7518527/" TargetMode="External"/><Relationship Id="rId14" Type="http://schemas.openxmlformats.org/officeDocument/2006/relationships/hyperlink" Target="https://suspilne.media/kyiv/1051535-ataka-na-kiiv-ta-oblast-e-zagibli-ta-poraneni/" TargetMode="External"/><Relationship Id="rId17" Type="http://schemas.openxmlformats.org/officeDocument/2006/relationships/hyperlink" Target="https://suspilne.media/odesa/1067853-udar-po-bilgorod-dnistrovskomu-liceu-na-odesini-ekologi-pidrahuvali-zbitki/" TargetMode="External"/><Relationship Id="rId16" Type="http://schemas.openxmlformats.org/officeDocument/2006/relationships/hyperlink" Target="https://suspilne.media/odesa/1049495-rf-atakuvala-bilgorod-dnistrovskij-balistikou-pid-zavalami-navcalnogo-zakladu-mozut-buti-ludi/" TargetMode="External"/><Relationship Id="rId19" Type="http://schemas.openxmlformats.org/officeDocument/2006/relationships/hyperlink" Target="https://suspilne.media/dnipro/1406366-svitla-ne-bulo-majze-piv-roku-u-dnipri-vidremontuvali-gurtozitok-pisla-udaru-rf-u-cervni-2025-roku/" TargetMode="External"/><Relationship Id="rId510" Type="http://schemas.openxmlformats.org/officeDocument/2006/relationships/hyperlink" Target="https://www.ukrinform.ua/rubric-other_news/4058919-masovana-ataka-na-kiiv-cirkon-po-sumah-dovgi-neptuni-atakuvali-rf-mirnograd-pid-kontrolem-zsu.html" TargetMode="External"/><Relationship Id="rId631" Type="http://schemas.openxmlformats.org/officeDocument/2006/relationships/hyperlink" Target="https://www.ukrinform.ua/rubric-regions/4173000-u-kievi-ulamki-raketi-vpali-u-dvori-zitlovogo-budinku-e-vlucanna-v-restoran.html" TargetMode="External"/><Relationship Id="rId18" Type="http://schemas.openxmlformats.org/officeDocument/2006/relationships/hyperlink" Target="https://ivms.mil.gov.ua/wp-content/uploads/2025/07/dovidka-22.06-30.06.2025-1.pdf" TargetMode="External"/><Relationship Id="rId630" Type="http://schemas.openxmlformats.org/officeDocument/2006/relationships/hyperlink" Target="https://www.ukrinform.ua/rubric-regions/4173000-u-kievi-ulamki-raketi-vpali-u-dvori-zitlovogo-budinku-e-vlucanna-v-restoran.html" TargetMode="External"/><Relationship Id="rId84" Type="http://schemas.openxmlformats.org/officeDocument/2006/relationships/hyperlink" Target="https://t.me/s/war_monitor?before=34365" TargetMode="External"/><Relationship Id="rId83" Type="http://schemas.openxmlformats.org/officeDocument/2006/relationships/hyperlink" Target="https://24tv.ua/vibuh-krivomu-rozi-rosiya-atakuye-kabami_n2940706" TargetMode="External"/><Relationship Id="rId86" Type="http://schemas.openxmlformats.org/officeDocument/2006/relationships/hyperlink" Target="https://mk.npu.gov.ua/news/vnaslidok-raketnoho-udaru-po-mykolaievu-zahynuv-cholovik-ta-postrazhdaly-19-liudei-sered-nykh-dvoie-ditei-politsiia-dokumentuie-naslidky-voiennoho-zlochynu" TargetMode="External"/><Relationship Id="rId85" Type="http://schemas.openxmlformats.org/officeDocument/2006/relationships/hyperlink" Target="https://suspilne.media/mykolaiv/1154136-balisticna-raketa-ta-12-udariv-fpv-dronami-ak-minula-doba-u-mikolaevi-ta-oblasti/" TargetMode="External"/><Relationship Id="rId88" Type="http://schemas.openxmlformats.org/officeDocument/2006/relationships/hyperlink" Target="https://www.pravda.com.ua/news/2025/11/08/8006418/" TargetMode="External"/><Relationship Id="rId87" Type="http://schemas.openxmlformats.org/officeDocument/2006/relationships/hyperlink" Target="https://suspilne.media/mykolaiv/1154136-balisticna-raketa-ta-12-udariv-fpv-dronami-ak-minula-doba-u-mikolaevi-ta-oblasti/" TargetMode="External"/><Relationship Id="rId89" Type="http://schemas.openxmlformats.org/officeDocument/2006/relationships/hyperlink" Target="https://www.pravda.com.ua/news/2025/11/08/8006416/" TargetMode="External"/><Relationship Id="rId80" Type="http://schemas.openxmlformats.org/officeDocument/2006/relationships/hyperlink" Target="https://suspilne.media/kyiv/1172155-ataka-na-kiiv-ta-oblast-e-zagibli-ta-poraneni/" TargetMode="External"/><Relationship Id="rId82" Type="http://schemas.openxmlformats.org/officeDocument/2006/relationships/hyperlink" Target="https://suspilne.media/kyiv/1175265-rf-atakuvala-kiiv-balistikou-ta-dronami/" TargetMode="External"/><Relationship Id="rId81" Type="http://schemas.openxmlformats.org/officeDocument/2006/relationships/hyperlink" Target="https://www.pravda.com.ua/news/2025/10/25/7538350/" TargetMode="External"/><Relationship Id="rId73" Type="http://schemas.openxmlformats.org/officeDocument/2006/relationships/hyperlink" Target="https://kr.informator.ua/2025/10/10/vorog-vdaryv-po-kryvomu-rogu-raketoyu-naslidky-ataky/" TargetMode="External"/><Relationship Id="rId72" Type="http://schemas.openxmlformats.org/officeDocument/2006/relationships/hyperlink" Target="https://suspilne.media/kyiv/1159965-ataka-na-kiiv-ta-oblast-e-zagibli-ta-poraneni/" TargetMode="External"/><Relationship Id="rId75" Type="http://schemas.openxmlformats.org/officeDocument/2006/relationships/hyperlink" Target="https://www.pravda.com.ua/news/2025/10/16/7536904/" TargetMode="External"/><Relationship Id="rId74" Type="http://schemas.openxmlformats.org/officeDocument/2006/relationships/hyperlink" Target="https://1kr.ua/ua/news-108347.html" TargetMode="External"/><Relationship Id="rId77" Type="http://schemas.openxmlformats.org/officeDocument/2006/relationships/hyperlink" Target="https://suspilne.media/odesa/1143492-vnoci-rosia-atakuvala-odesinu-troma-balisticnimi-raketami/" TargetMode="External"/><Relationship Id="rId76" Type="http://schemas.openxmlformats.org/officeDocument/2006/relationships/hyperlink" Target="https://suspilne.media/kyiv/1166005-rf-atakuvala-kiiv-balistikou-ta-dronami/" TargetMode="External"/><Relationship Id="rId79" Type="http://schemas.openxmlformats.org/officeDocument/2006/relationships/hyperlink" Target="https://www.pravda.com.ua/news/2025/10/22/7537852/" TargetMode="External"/><Relationship Id="rId78" Type="http://schemas.openxmlformats.org/officeDocument/2006/relationships/hyperlink" Target="https://www.pravda.com.ua/news/2025/10/20/8003488/" TargetMode="External"/><Relationship Id="rId71" Type="http://schemas.openxmlformats.org/officeDocument/2006/relationships/hyperlink" Target="https://www.pravda.com.ua/news/2025/10/10/7535951/" TargetMode="External"/><Relationship Id="rId70" Type="http://schemas.openxmlformats.org/officeDocument/2006/relationships/hyperlink" Target="https://pv-district.dp.ua/2025/10/04/6951/" TargetMode="External"/><Relationship Id="rId62" Type="http://schemas.openxmlformats.org/officeDocument/2006/relationships/hyperlink" Target="https://suspilne.media/dnipro/1114358-raketna-ataka-na-dnipro-obstrili-prifrontovih-gromad-ppo-zbila-cotiri-droni-ak-minula-nic-proti-14-veresna/" TargetMode="External"/><Relationship Id="rId61" Type="http://schemas.openxmlformats.org/officeDocument/2006/relationships/hyperlink" Target="https://suspilne.media/dnipro/1114358-raketna-ataka-na-dnipro-obstrili-prifrontovih-gromad-ppo-zbila-cotiri-droni-ak-minula-nic-proti-14-veresna/" TargetMode="External"/><Relationship Id="rId64" Type="http://schemas.openxmlformats.org/officeDocument/2006/relationships/hyperlink" Target="https://www.pravda.com.ua/news/2025/09/20/7531685/" TargetMode="External"/><Relationship Id="rId63" Type="http://schemas.openxmlformats.org/officeDocument/2006/relationships/hyperlink" Target="https://www.pravda.com.ua/news/2025/09/20/7531690/" TargetMode="External"/><Relationship Id="rId66" Type="http://schemas.openxmlformats.org/officeDocument/2006/relationships/hyperlink" Target="https://www.pravda.com.ua/news/2025/09/23/7532067/" TargetMode="External"/><Relationship Id="rId65" Type="http://schemas.openxmlformats.org/officeDocument/2006/relationships/hyperlink" Target="https://www.ukr.net/news/details/russianaggression/113619232.html" TargetMode="External"/><Relationship Id="rId68" Type="http://schemas.openxmlformats.org/officeDocument/2006/relationships/hyperlink" Target="https://suspilne.media/kyiv/1147805-ataka-na-kiiv-ta-oblast-e-zagibli-ta-poraneni/" TargetMode="External"/><Relationship Id="rId67" Type="http://schemas.openxmlformats.org/officeDocument/2006/relationships/hyperlink" Target="https://www.pravda.com.ua/news/2025/09/28/7534015/" TargetMode="External"/><Relationship Id="rId609" Type="http://schemas.openxmlformats.org/officeDocument/2006/relationships/hyperlink" Target="https://suspilne.media/sumy/1096248-u-povitranih-silah-ne-pidtverdili-so-po-sumah-vdarili-raketou-cirkon/" TargetMode="External"/><Relationship Id="rId608" Type="http://schemas.openxmlformats.org/officeDocument/2006/relationships/hyperlink" Target="https://defence-ua.com/news/raketoju_nevstanovlenogo_tipu_jakoju_rashisti_bili_po_sumah_vijavivsja_tsirkon-19959.html" TargetMode="External"/><Relationship Id="rId607" Type="http://schemas.openxmlformats.org/officeDocument/2006/relationships/hyperlink" Target="https://suspilne.media/sumy/1093142-stres-strasnij-ruki-nogi-trusatsa-ocevidci-rozpovili-pro-nicnij-obstril-u-sumah/" TargetMode="External"/><Relationship Id="rId60" Type="http://schemas.openxmlformats.org/officeDocument/2006/relationships/hyperlink" Target="https://1kr.ua/ua/news-105296.html" TargetMode="External"/><Relationship Id="rId602" Type="http://schemas.openxmlformats.org/officeDocument/2006/relationships/hyperlink" Target="https://poltava.to/news/86771/" TargetMode="External"/><Relationship Id="rId601" Type="http://schemas.openxmlformats.org/officeDocument/2006/relationships/hyperlink" Target="https://suspilne.media/poltava/1328088-gucni-vibuhi-u-poltavi-u-nic-na-11-cervna-so-culi-miscevi-ta-kudi-cililas-rf/" TargetMode="External"/><Relationship Id="rId600" Type="http://schemas.openxmlformats.org/officeDocument/2006/relationships/hyperlink" Target="https://suspilne.media/poltava/1305607-cim-armia-rf-obstrilala-poltavsinu-5-travna/" TargetMode="External"/><Relationship Id="rId606" Type="http://schemas.openxmlformats.org/officeDocument/2006/relationships/hyperlink" Target="https://suspilne.media/sumy/1092976-sumdu-pisla-ataki-rosijskoi-armii-u-serpni-foto/" TargetMode="External"/><Relationship Id="rId605" Type="http://schemas.openxmlformats.org/officeDocument/2006/relationships/hyperlink" Target="https://suspilne.media/sumy/1092808-armia-rf-vdarila-po-civilnij-infrastrukturi-sum-balisticnou-raketou/" TargetMode="External"/><Relationship Id="rId604" Type="http://schemas.openxmlformats.org/officeDocument/2006/relationships/hyperlink" Target="https://poltava.to/news/86867/" TargetMode="External"/><Relationship Id="rId603" Type="http://schemas.openxmlformats.org/officeDocument/2006/relationships/hyperlink" Target="https://poltava.to/news/86865/" TargetMode="External"/><Relationship Id="rId69" Type="http://schemas.openxmlformats.org/officeDocument/2006/relationships/hyperlink" Target="https://24tv.ua/rosiyani-atakuyut-pavlograd-misti-prolunali-vibuhi_n2927019/" TargetMode="External"/><Relationship Id="rId51" Type="http://schemas.openxmlformats.org/officeDocument/2006/relationships/hyperlink" Target="https://suspilne.media/odesa/1093696-1273-den-vijni-hronika-podij-v-odesi-j-odeskij-oblasti/" TargetMode="External"/><Relationship Id="rId50" Type="http://schemas.openxmlformats.org/officeDocument/2006/relationships/hyperlink" Target="https://ivms.mil.gov.ua/wp-content/uploads/2025/08/dovidka-15.08-21.08.2025-1.pdf" TargetMode="External"/><Relationship Id="rId53" Type="http://schemas.openxmlformats.org/officeDocument/2006/relationships/hyperlink" Target="https://suspilne.media/odesa/1095450-1275-den-vijni-hronika-podij-v-odesi-j-odeskij-oblasti/" TargetMode="External"/><Relationship Id="rId52" Type="http://schemas.openxmlformats.org/officeDocument/2006/relationships/hyperlink" Target="https://ivms.mil.gov.ua/wp-content/uploads/2025/08/dovidka-15.08-21.08.2025-1.pdf" TargetMode="External"/><Relationship Id="rId55" Type="http://schemas.openxmlformats.org/officeDocument/2006/relationships/hyperlink" Target="https://www.pravda.com.ua/news/2025/08/28/7528865/" TargetMode="External"/><Relationship Id="rId54" Type="http://schemas.openxmlformats.org/officeDocument/2006/relationships/hyperlink" Target="https://ivms.mil.gov.ua/wp-content/uploads/2025/08/dovidka-15.08-21.08.2025-1.pdf" TargetMode="External"/><Relationship Id="rId57" Type="http://schemas.openxmlformats.org/officeDocument/2006/relationships/hyperlink" Target="https://www.pravda.com.ua/news/2025/09/07/7530561/" TargetMode="External"/><Relationship Id="rId56" Type="http://schemas.openxmlformats.org/officeDocument/2006/relationships/hyperlink" Target="https://suspilne.media/kyiv/1116335-ataka-na-kiiv-ta-oblast-e-zagibli-ta-poraneni/" TargetMode="External"/><Relationship Id="rId59" Type="http://schemas.openxmlformats.org/officeDocument/2006/relationships/hyperlink" Target="https://www.pravda.com.ua/news/2025/09/07/7529685/" TargetMode="External"/><Relationship Id="rId58" Type="http://schemas.openxmlformats.org/officeDocument/2006/relationships/hyperlink" Target="https://suspilne.media/kyiv/1126595-ataka-na-kiiv-ta-oblast-e-zagibli-ta-poraneni/" TargetMode="External"/><Relationship Id="rId590" Type="http://schemas.openxmlformats.org/officeDocument/2006/relationships/hyperlink" Target="https://nv.ua/ukr/ukraine/events/kriviy-rig-atakuvali-raketami-ye-ruynuvannya-novini-krivogo-rogu-16-travnya-50608481.html" TargetMode="External"/><Relationship Id="rId107" Type="http://schemas.openxmlformats.org/officeDocument/2006/relationships/hyperlink" Target="https://suspilne.media/dnipro/1180258-vijska-rf-vdarili-balistikou-po-krivomu-rogu-so-vidomo/" TargetMode="External"/><Relationship Id="rId228" Type="http://schemas.openxmlformats.org/officeDocument/2006/relationships/hyperlink" Target="https://www.slovoidilo.ua/2026/04/16/novyna/bezpeka/kyyiv-ta-dnipro-atakuvaly-balistykoyu-ye-postrazhdali" TargetMode="External"/><Relationship Id="rId349" Type="http://schemas.openxmlformats.org/officeDocument/2006/relationships/hyperlink" Target="https://suspilne.media/kyiv/1358718-dvoe-ludej-poraneni-naslidki-ataki-rf-na-kiivsini/" TargetMode="External"/><Relationship Id="rId106" Type="http://schemas.openxmlformats.org/officeDocument/2006/relationships/hyperlink" Target="https://suspilne.media/dnipro/1177852-vijska-rf-vdarili-po-dnipru-raketou/" TargetMode="External"/><Relationship Id="rId227" Type="http://schemas.openxmlformats.org/officeDocument/2006/relationships/hyperlink" Target="https://suspilne.media/dnipro/1303365-10-zagiblih-j-ponad-100-poranenih-za-misac-comu-rf-posilila-ataki-na-dnipro-ta-ak-im-protidiati-poasnenna-vijskovih/" TargetMode="External"/><Relationship Id="rId348" Type="http://schemas.openxmlformats.org/officeDocument/2006/relationships/hyperlink" Target="https://www.pravda.com.ua/news/2026/07/19/8044769/" TargetMode="External"/><Relationship Id="rId469" Type="http://schemas.openxmlformats.org/officeDocument/2006/relationships/hyperlink" Target="https://zt.npu.gov.ua/news/na-zhytomyrshchyni-v-rezultati-rosiiskykh-obstriliv-zahynula-dytyna-shche-troie-liudei-postrazhdaly-politsiia-pratsiuie-na-mistsiakh-podii" TargetMode="External"/><Relationship Id="rId105" Type="http://schemas.openxmlformats.org/officeDocument/2006/relationships/hyperlink" Target="https://www.pravda.com.ua/news/2025/12/01/8009742/" TargetMode="External"/><Relationship Id="rId226" Type="http://schemas.openxmlformats.org/officeDocument/2006/relationships/hyperlink" Target="https://www.pravda.com.ua/news/2026/04/16/8030370/" TargetMode="External"/><Relationship Id="rId347" Type="http://schemas.openxmlformats.org/officeDocument/2006/relationships/hyperlink" Target="https://suspilne.media/kyiv/1358718-dvoe-ludej-poraneni-naslidki-ataki-rf-na-kiivsini/" TargetMode="External"/><Relationship Id="rId468" Type="http://schemas.openxmlformats.org/officeDocument/2006/relationships/hyperlink" Target="https://suspilne.media/zhytomyr/1195998-armia-rf-atakuvala-zitomirsinu-zafiksovani-vlucanna-zaginula-ditina/" TargetMode="External"/><Relationship Id="rId589" Type="http://schemas.openxmlformats.org/officeDocument/2006/relationships/hyperlink" Target="https://lb.ua/society/2026/05/16/738734_rosiyani_zavdali_raketnogo_udaru.html" TargetMode="External"/><Relationship Id="rId104" Type="http://schemas.openxmlformats.org/officeDocument/2006/relationships/hyperlink" Target="https://suspilne.media/dnipro/1177852-vijska-rf-vdarili-po-dnipru-raketou/" TargetMode="External"/><Relationship Id="rId225" Type="http://schemas.openxmlformats.org/officeDocument/2006/relationships/hyperlink" Target="https://suspilne.media/odesa/1290373-v-odesi-vnaslidok-atak-rf-e-zagibli-ta-poraneni/" TargetMode="External"/><Relationship Id="rId346" Type="http://schemas.openxmlformats.org/officeDocument/2006/relationships/hyperlink" Target="https://suspilne.media/odesa/1356280-v-odesi-pid-cas-povitranoi-trivogi-prolunav-vibuh-povitrani-sili-poperedzali-pro-banderol/" TargetMode="External"/><Relationship Id="rId467" Type="http://schemas.openxmlformats.org/officeDocument/2006/relationships/hyperlink" Target="https://chernigiv-rada.gov.ua/news/id-166116/" TargetMode="External"/><Relationship Id="rId588" Type="http://schemas.openxmlformats.org/officeDocument/2006/relationships/hyperlink" Target="https://suspilne.media/chernihiv/1107308-udar-po-deminerah-poblizu-cernigova-v-minoboroni-rf-nazvali-znisennam-punktu-zapusku-bpla-comu-ce-nepravda/" TargetMode="External"/><Relationship Id="rId109" Type="http://schemas.openxmlformats.org/officeDocument/2006/relationships/hyperlink" Target="https://suspilne.media/dnipro/1180258-vijska-rf-vdarili-balistikou-po-krivomu-rogu-so-vidomo/" TargetMode="External"/><Relationship Id="rId108" Type="http://schemas.openxmlformats.org/officeDocument/2006/relationships/hyperlink" Target="https://fakty.com.ua/ua/proisshestvija/20251203-vybuhy-u-kryvomu-rozi-shho-stalosya-sogodni-3-grudnya-2025/" TargetMode="External"/><Relationship Id="rId229" Type="http://schemas.openxmlformats.org/officeDocument/2006/relationships/hyperlink" Target="https://suspilne.media/dnipro/1303365-10-zagiblih-j-ponad-100-poranenih-za-misac-comu-rf-posilila-ataki-na-dnipro-ta-ak-im-protidiati-poasnenna-vijskovih/" TargetMode="External"/><Relationship Id="rId220" Type="http://schemas.openxmlformats.org/officeDocument/2006/relationships/hyperlink" Target="https://www.pravda.com.ua/news/2026/04/11/7566297/" TargetMode="External"/><Relationship Id="rId341" Type="http://schemas.openxmlformats.org/officeDocument/2006/relationships/hyperlink" Target="https://suspilne.media/kyiv/1442225-rf-atakuvala-kiiv-balistikou-ta-dronami/" TargetMode="External"/><Relationship Id="rId462" Type="http://schemas.openxmlformats.org/officeDocument/2006/relationships/hyperlink" Target="https://suspilne.media/chernihiv/917505-stalo-vidomo-akimi-raketami-vdarili-rosiani-po-okolici-cernigova/" TargetMode="External"/><Relationship Id="rId583" Type="http://schemas.openxmlformats.org/officeDocument/2006/relationships/hyperlink" Target="https://suspilne.media/mykolaiv/1054391-promzona-pid-atakou-sistoh-iskanderiv-naslidki-ataki-po-mikolaevu-kim/" TargetMode="External"/><Relationship Id="rId340" Type="http://schemas.openxmlformats.org/officeDocument/2006/relationships/hyperlink" Target="https://www.pravda.com.ua/news/2026/07/14/7581943/" TargetMode="External"/><Relationship Id="rId461" Type="http://schemas.openxmlformats.org/officeDocument/2006/relationships/hyperlink" Target="https://life.kyiv.ua/news/vybukhy-v-kyievi-stolytsiu-atakuiut-balistychnymy-raketamy-ta-tsyrkonamy" TargetMode="External"/><Relationship Id="rId582" Type="http://schemas.openxmlformats.org/officeDocument/2006/relationships/hyperlink" Target="https://zp.npu.gov.ua/news/piat-liudei-poraneno-vnaslidok-rosiiskykh-atak-na-zaporizhzhi-politseiski-dokumentuiut-naslidky-voiennykh-zlochyniv" TargetMode="External"/><Relationship Id="rId460" Type="http://schemas.openxmlformats.org/officeDocument/2006/relationships/hyperlink" Target="https://focus.ua/uk/voennye-novosti/769312-u-kiyevi-prolunali-vibuhi-rosiyani-atakuyut-stolicyu-balistikoyu-i-cirkonami-novini-ukrajini-sogodni" TargetMode="External"/><Relationship Id="rId581" Type="http://schemas.openxmlformats.org/officeDocument/2006/relationships/hyperlink" Target="https://armyinform.com.ua/2026/07/02/osnovnyj-napryamok-ataky-kyyiv-rosiyany-atakuvaly-ukrayinu-74-raketamy-ta-496-bpla/" TargetMode="External"/><Relationship Id="rId580" Type="http://schemas.openxmlformats.org/officeDocument/2006/relationships/hyperlink" Target="https://zp.npu.gov.ua/news/u-rezultati-vorozhykh-obstriliv-na-zaporizhzhi-poraneno-11-liudei-sered-nykh-4-dytyny-politsiia-zafiksuvala-naslidky-voiennykh-zlochyniv-rf" TargetMode="External"/><Relationship Id="rId103" Type="http://schemas.openxmlformats.org/officeDocument/2006/relationships/hyperlink" Target="https://www.blackseanews.net/amp/read/240196" TargetMode="External"/><Relationship Id="rId224" Type="http://schemas.openxmlformats.org/officeDocument/2006/relationships/hyperlink" Target="https://suspilne.media/kyiv/1290357-rosia-atakue-kiiv-raketami-u-misti-lunaut-vibuhi/" TargetMode="External"/><Relationship Id="rId345" Type="http://schemas.openxmlformats.org/officeDocument/2006/relationships/hyperlink" Target="https://suspilne.media/odesa/1356638-v-odesi-prolunali-vibuhi-rf-atakuvala-misto-banderolami/" TargetMode="External"/><Relationship Id="rId466" Type="http://schemas.openxmlformats.org/officeDocument/2006/relationships/hyperlink" Target="https://chernigiv-rada.gov.ua/news/id-166116/" TargetMode="External"/><Relationship Id="rId587" Type="http://schemas.openxmlformats.org/officeDocument/2006/relationships/hyperlink" Target="https://suspilne.media/chernihiv/1107046-raketnij-udar-zafiksuvali-bila-blokposta-na-vizdi-do-cernigova-nacalnik-mva-dmitro-brizinskij/" TargetMode="External"/><Relationship Id="rId102" Type="http://schemas.openxmlformats.org/officeDocument/2006/relationships/hyperlink" Target="https://suspilne.media/odesa/1177278-rf-atakuvala-odesinu-dvoma-balisticnimi-raketami-so-vidomo/" TargetMode="External"/><Relationship Id="rId223" Type="http://schemas.openxmlformats.org/officeDocument/2006/relationships/hyperlink" Target="https://suspilne.media/kyiv/1290629-ataka-na-ekstreni-sluzbi-u-kievi-policejski-i-mediki-potrapili-pid-povtornij-raketnij-udar/" TargetMode="External"/><Relationship Id="rId344" Type="http://schemas.openxmlformats.org/officeDocument/2006/relationships/hyperlink" Target="https://suspilne.media/kyiv/1356268-u-kievi-prolunali-vibuhi-2/" TargetMode="External"/><Relationship Id="rId465" Type="http://schemas.openxmlformats.org/officeDocument/2006/relationships/hyperlink" Target="https://suspilne.media/chernihiv/1035885-armia-rf-atakuvala-cernigiv-iskander-m-krilatou-raketou-j-bpla-geran-2-4-ludini-poraneni-odnogo-z-nih-uspitalili/" TargetMode="External"/><Relationship Id="rId586" Type="http://schemas.openxmlformats.org/officeDocument/2006/relationships/hyperlink" Target="https://suspilne.media/odesa/1171216-nicna-ataka-na-odesinu-ppo-znisila-ponad-dva-desatki-rosijskih-droniv/" TargetMode="External"/><Relationship Id="rId101" Type="http://schemas.openxmlformats.org/officeDocument/2006/relationships/hyperlink" Target="https://suspilne.media/kyiv/1210935-ataka-na-kiiv-ta-oblast-e-zagibli-ta-poraneni/" TargetMode="External"/><Relationship Id="rId222" Type="http://schemas.openxmlformats.org/officeDocument/2006/relationships/hyperlink" Target="https://suspilne.media/kyiv/1290357-rosia-atakue-kiiv-raketami-u-misti-lunaut-vibuhi/" TargetMode="External"/><Relationship Id="rId343" Type="http://schemas.openxmlformats.org/officeDocument/2006/relationships/hyperlink" Target="https://kyiv.npu.gov.ua/news/politseiski-dokumentuiut-naslidky-vorozhoi-ataky-na-kyiv-dvoie-zahyblykh-ta-piatero-postrazhdalykh-sered-iakykh-nepovnolitnii" TargetMode="External"/><Relationship Id="rId464" Type="http://schemas.openxmlformats.org/officeDocument/2006/relationships/hyperlink" Target="https://www.pravda.com.ua/news/2025/01/4/7492019/" TargetMode="External"/><Relationship Id="rId585" Type="http://schemas.openxmlformats.org/officeDocument/2006/relationships/hyperlink" Target="https://suspilne.media/odesa/1067841-rf-atakuvala-odesinu-balisticnou-raketou-ta-dronami-castinu-povitranih-cilej-zniseno/" TargetMode="External"/><Relationship Id="rId100" Type="http://schemas.openxmlformats.org/officeDocument/2006/relationships/hyperlink" Target="https://www.pravda.com.ua/news/2025/11/29/7544201/" TargetMode="External"/><Relationship Id="rId221" Type="http://schemas.openxmlformats.org/officeDocument/2006/relationships/hyperlink" Target="https://suspilne.media/kyiv/1346445-ataka-na-kiiv-ta-oblast-e-zagibli-ta-poraneni/" TargetMode="External"/><Relationship Id="rId342" Type="http://schemas.openxmlformats.org/officeDocument/2006/relationships/hyperlink" Target="https://suspilne.media/kyiv/1356268-u-kievi-prolunali-vibuhi-2/" TargetMode="External"/><Relationship Id="rId463" Type="http://schemas.openxmlformats.org/officeDocument/2006/relationships/hyperlink" Target="https://www.pravda.com.ua/news/2025/01/03/7491917/" TargetMode="External"/><Relationship Id="rId584" Type="http://schemas.openxmlformats.org/officeDocument/2006/relationships/hyperlink" Target="https://suspilne.media/mykolaiv/archive/2025/6/29/" TargetMode="External"/><Relationship Id="rId217" Type="http://schemas.openxmlformats.org/officeDocument/2006/relationships/hyperlink" Target="https://suspilne.media/chernihiv/1279802-vnaslidok-rosijskoi-ataki-na-cernigiv-balisticnou-raketou-e-odna-zagibla-ta-odna-travmovana-ludina/" TargetMode="External"/><Relationship Id="rId338" Type="http://schemas.openxmlformats.org/officeDocument/2006/relationships/hyperlink" Target="https://prichernomorie.com.ua/odessa/news/armed/2026-07-12/247001.php" TargetMode="External"/><Relationship Id="rId459" Type="http://schemas.openxmlformats.org/officeDocument/2006/relationships/hyperlink" Target="https://armyinform.com.ua/2026/09/24/pid-udaramy-likarnya-gimnaziya-zhytlovi-budynky-naslidky-rosijskoyi-ataky-na-odeshhyni/" TargetMode="External"/><Relationship Id="rId216" Type="http://schemas.openxmlformats.org/officeDocument/2006/relationships/hyperlink" Target="https://ua.korrespondent.net/ukraine/4867644-chernihiv-zaznav-udaru-balistykoui-ye-zahybli" TargetMode="External"/><Relationship Id="rId337" Type="http://schemas.openxmlformats.org/officeDocument/2006/relationships/hyperlink" Target="https://suspilne.media/odesa/1353230-rosia-atakuvala-odesinu-balisticnou-raketou-iskander-m-ta-raketami-h-31p/" TargetMode="External"/><Relationship Id="rId458" Type="http://schemas.openxmlformats.org/officeDocument/2006/relationships/hyperlink" Target="https://armyinform.com.ua/2026/09/24/pid-udaramy-likarnya-gimnaziya-zhytlovi-budynky-naslidky-rosijskoyi-ataky-na-odeshhyni/" TargetMode="External"/><Relationship Id="rId579" Type="http://schemas.openxmlformats.org/officeDocument/2006/relationships/hyperlink" Target="https://armyinform.com.ua/2026/07/01/povitryani-syly-vnochi-zneshkodzheno-130-droniv-i-raketu-h-59/" TargetMode="External"/><Relationship Id="rId215" Type="http://schemas.openxmlformats.org/officeDocument/2006/relationships/hyperlink" Target="https://suspilne.media/chernihiv/1279802-vnaslidok-rosijskoi-ataki-na-cernigiv-balisticnou-raketou-e-odna-zagibla-ta-odna-travmovana-ludina/" TargetMode="External"/><Relationship Id="rId336" Type="http://schemas.openxmlformats.org/officeDocument/2006/relationships/hyperlink" Target="https://suspilne.media/kyiv/1352608-vse-zatrusilosa-vikna-dveri-ce-buv-epicentr-podii-ak-ziteli-darnickogo-rajonu-perezili-nicnu-ataku-rf/" TargetMode="External"/><Relationship Id="rId457" Type="http://schemas.openxmlformats.org/officeDocument/2006/relationships/hyperlink" Target="https://armyinform.com.ua/2026/09/24/czyrkony-balistyka-ta-ponad-280-droniv-vorog-vsyu-nich-atakuvav-ukrayinu/" TargetMode="External"/><Relationship Id="rId578" Type="http://schemas.openxmlformats.org/officeDocument/2006/relationships/hyperlink" Target="https://zp.npu.gov.ua/news/na-zaporizhzhi-cherez-rosiiski-obstrily-poraneno-troie-liudei-politsiia-zadokumentuvala-naslidky-voiennykh-zlochyniv-armii-rf" TargetMode="External"/><Relationship Id="rId214" Type="http://schemas.openxmlformats.org/officeDocument/2006/relationships/hyperlink" Target="https://suspilne.media/odesa/archive/2026/3/30/" TargetMode="External"/><Relationship Id="rId335" Type="http://schemas.openxmlformats.org/officeDocument/2006/relationships/hyperlink" Target="https://suspilne.media/kyiv/1352608-vse-zatrusilosa-vikna-dveri-ce-buv-epicentr-podii-ak-ziteli-darnickogo-rajonu-perezili-nicnu-ataku-rf/" TargetMode="External"/><Relationship Id="rId456" Type="http://schemas.openxmlformats.org/officeDocument/2006/relationships/hyperlink" Target="https://kyiv.npu.gov.ua/news/naslidky-nichnoi-ataky-rf-na-kyiv-zahynuly-dvoie-liudei-shche-vosmero-postrazhdaly-politsiia-kyieva" TargetMode="External"/><Relationship Id="rId577" Type="http://schemas.openxmlformats.org/officeDocument/2006/relationships/hyperlink" Target="https://armyinform.com.ua/2026/06/02/masovanyj-kombinovanyj-udar-po-ukrayini-ppo-znyshhyla-40-raket-ta-602-vorozhi-bpla/" TargetMode="External"/><Relationship Id="rId219" Type="http://schemas.openxmlformats.org/officeDocument/2006/relationships/hyperlink" Target="https://suspilne.media/kyiv/1339315-rf-atakuvala-kiiv-balistikou-ta-dronami/" TargetMode="External"/><Relationship Id="rId218" Type="http://schemas.openxmlformats.org/officeDocument/2006/relationships/hyperlink" Target="https://www.pravda.com.ua/news/2026/04/04/7565128/" TargetMode="External"/><Relationship Id="rId339" Type="http://schemas.openxmlformats.org/officeDocument/2006/relationships/hyperlink" Target="https://suspilne.media/odesa/archive/2026/7/12/" TargetMode="External"/><Relationship Id="rId330" Type="http://schemas.openxmlformats.org/officeDocument/2006/relationships/hyperlink" Target="https://amp.dw.com/uk/nicna-ataka-rf-ppo-zbila-139-droniv-usa-balistika-vlucila/a-77870334" TargetMode="External"/><Relationship Id="rId451" Type="http://schemas.openxmlformats.org/officeDocument/2006/relationships/hyperlink" Target="https://fakty.ua/479079-rossiya-nakryla-ukrainu-raketami-i-dronami-est-pogibshie-desyatki-ranenyh-pod-zavalami-icshut-lyudej-foto" TargetMode="External"/><Relationship Id="rId572" Type="http://schemas.openxmlformats.org/officeDocument/2006/relationships/hyperlink" Target="https://www.pravda.com.ua/news/2025/10/10/8002142/" TargetMode="External"/><Relationship Id="rId450" Type="http://schemas.openxmlformats.org/officeDocument/2006/relationships/hyperlink" Target="https://www.pravda.com.ua/news/2026/09/22/8054525/" TargetMode="External"/><Relationship Id="rId571" Type="http://schemas.openxmlformats.org/officeDocument/2006/relationships/hyperlink" Target="https://zp.npu.gov.ua/news/okupanty-atakuvaly-zaporizhzhia-raketamy-ta-bezpilotnykamy-politseiski-dokumentuiut-naslidky-voiennykh-zlochyniv-rosiian" TargetMode="External"/><Relationship Id="rId570" Type="http://schemas.openxmlformats.org/officeDocument/2006/relationships/hyperlink" Target="https://www.pravda.com.ua/news/2025/10/30/8005107/" TargetMode="External"/><Relationship Id="rId213" Type="http://schemas.openxmlformats.org/officeDocument/2006/relationships/hyperlink" Target="https://rada.crimea.ua/rosijski-ataki-na-ukrainski-porti-chornogo-morja-v-sichni-berezni-2026-roku-baza-danih/" TargetMode="External"/><Relationship Id="rId334" Type="http://schemas.openxmlformats.org/officeDocument/2006/relationships/hyperlink" Target="https://suspilne.media/kyiv/1352526-u-kievi-prolunali-vibuhi/" TargetMode="External"/><Relationship Id="rId455" Type="http://schemas.openxmlformats.org/officeDocument/2006/relationships/hyperlink" Target="https://www.pravda.com.ua/news/2026/09/24/8054830/" TargetMode="External"/><Relationship Id="rId576" Type="http://schemas.openxmlformats.org/officeDocument/2006/relationships/hyperlink" Target="https://www.zoda.gov.ua/news/79320/uprodovzh-dobi-okupanti-zavdali-890-udariv-po-44-naselenih-punktah-zaporizkoji-oblasti.html" TargetMode="External"/><Relationship Id="rId212" Type="http://schemas.openxmlformats.org/officeDocument/2006/relationships/hyperlink" Target="https://zprz.city/news/view/shist-droniv-i-p-ta-039-yat-balistichnih-raket-atakuvali-zaporizhzhya-vnaslidok-udaru-rosiyan-e-zagiblij-ta-poraneni-foto-video" TargetMode="External"/><Relationship Id="rId333" Type="http://schemas.openxmlformats.org/officeDocument/2006/relationships/hyperlink" Target="https://suspilne.media/kyiv/1437135-ataka-na-kiiv-ta-oblast-e-zagibli-ta-poraneni/" TargetMode="External"/><Relationship Id="rId454" Type="http://schemas.openxmlformats.org/officeDocument/2006/relationships/hyperlink" Target="https://kyiv.npu.gov.ua/news/naslidky-nichnoi-ataky-rf-na-kyiv-zahynuly-dvoie-liudei-shche-vosmero-postrazhdaly-politsiia-kyieva" TargetMode="External"/><Relationship Id="rId575" Type="http://schemas.openxmlformats.org/officeDocument/2006/relationships/hyperlink" Target="https://armyinform.com.ua/2026/04/15/iskandery-shahedy-italmas-chym-rosiya-atakuvala-ukrayinu/" TargetMode="External"/><Relationship Id="rId211" Type="http://schemas.openxmlformats.org/officeDocument/2006/relationships/hyperlink" Target="https://suspilne.media/1271498-sili-ppo-vnoci-znisili-25-raket-i-365-droniv/" TargetMode="External"/><Relationship Id="rId332" Type="http://schemas.openxmlformats.org/officeDocument/2006/relationships/hyperlink" Target="https://www.pravda.com.ua/news/2026/07/09/7581117/" TargetMode="External"/><Relationship Id="rId453" Type="http://schemas.openxmlformats.org/officeDocument/2006/relationships/hyperlink" Target="https://fakty.ua/479079-rossiya-nakryla-ukrainu-raketami-i-dronami-est-pogibshie-desyatki-ranenyh-pod-zavalami-icshut-lyudej-foto" TargetMode="External"/><Relationship Id="rId574" Type="http://schemas.openxmlformats.org/officeDocument/2006/relationships/hyperlink" Target="https://www.pravda.com.ua/news/2026/04/15/8030189/" TargetMode="External"/><Relationship Id="rId210" Type="http://schemas.openxmlformats.org/officeDocument/2006/relationships/hyperlink" Target="https://zprz.city/news/view/shist-droniv-i-p-ta-039-yat-balistichnih-raket-atakuvali-zaporizhzhya-vnaslidok-udaru-rosiyan-e-zagiblij-ta-poraneni-foto-video" TargetMode="External"/><Relationship Id="rId331" Type="http://schemas.openxmlformats.org/officeDocument/2006/relationships/hyperlink" Target="https://lb.ua/society/2026/07/08/750292_harkovi_cherez_vluchannya.html" TargetMode="External"/><Relationship Id="rId452" Type="http://schemas.openxmlformats.org/officeDocument/2006/relationships/hyperlink" Target="https://www.pravda.com.ua/news/2026/09/22/8054525/" TargetMode="External"/><Relationship Id="rId573" Type="http://schemas.openxmlformats.org/officeDocument/2006/relationships/hyperlink" Target="https://www.pravda.com.ua/news/2025/10/10/8002118/" TargetMode="External"/><Relationship Id="rId370" Type="http://schemas.openxmlformats.org/officeDocument/2006/relationships/hyperlink" Target="https://suspilne.media/kyiv/1369024-ne-dobigli-do-ukritta-i-zaginuli-so-rozpovidaut-ziteli-darnickogo-rajonu-pro-nicnu-raketnu-ataku-rf/" TargetMode="External"/><Relationship Id="rId491" Type="http://schemas.openxmlformats.org/officeDocument/2006/relationships/hyperlink" Target="https://suspilne.media/kherson/1146836-vijska-rf-atakuvali-sahedami-herson-poraneni-colovik-ta-zinka/" TargetMode="External"/><Relationship Id="rId490" Type="http://schemas.openxmlformats.org/officeDocument/2006/relationships/hyperlink" Target="https://suspilne.media/zhytomyr/1396408-5-veresna-armia-rf-vdarila-reaktivnim-dronom-po-zitomiru-atakuvavsi-obekt-harcovoi-promislovosti/" TargetMode="External"/><Relationship Id="rId129" Type="http://schemas.openxmlformats.org/officeDocument/2006/relationships/hyperlink" Target="https://suspilne.media/odesa/1201578-unoci-rf-atakuvala-odesinu-balisticnou-raketou/" TargetMode="External"/><Relationship Id="rId128" Type="http://schemas.openxmlformats.org/officeDocument/2006/relationships/hyperlink" Target="https://suspilne.media/kyiv/1239455-ataka-na-kiiv-ta-oblast-e-zagibli-ta-poraneni/" TargetMode="External"/><Relationship Id="rId249" Type="http://schemas.openxmlformats.org/officeDocument/2006/relationships/hyperlink" Target="https://armyinform.com.ua/2026/05/14/syly-ppo-zneshkodyly-41-raketu-ta-652-vorozhi-bpla-pid-chas-nichnoyi-masovanoyi-ataky-po-ukrayini/" TargetMode="External"/><Relationship Id="rId127" Type="http://schemas.openxmlformats.org/officeDocument/2006/relationships/hyperlink" Target="https://www.pravda.com.ua/news/2025/12/27/7548874/" TargetMode="External"/><Relationship Id="rId248" Type="http://schemas.openxmlformats.org/officeDocument/2006/relationships/hyperlink" Target="https://suspilne.media/kyiv/1311185-u-darnickomu-rajoni-kieva-kilkist-zagiblih-cerez-udar-rf-zrosla-do-24-rozbir-zavaliv-devatipoverhivki-zaverseno/" TargetMode="External"/><Relationship Id="rId369" Type="http://schemas.openxmlformats.org/officeDocument/2006/relationships/hyperlink" Target="https://www.pravda.com.ua/news/2026/08/01/8046794/" TargetMode="External"/><Relationship Id="rId126" Type="http://schemas.openxmlformats.org/officeDocument/2006/relationships/hyperlink" Target="https://suspilne.media/kyiv/1235375-rf-atakuvala-kiiv-balistikou-ta-dronami/" TargetMode="External"/><Relationship Id="rId247" Type="http://schemas.openxmlformats.org/officeDocument/2006/relationships/hyperlink" Target="https://suspilne.media/kyiv/1374975-rf-atakuvala-kiiv-balistikou-ta-dronami/" TargetMode="External"/><Relationship Id="rId368" Type="http://schemas.openxmlformats.org/officeDocument/2006/relationships/hyperlink" Target="https://suspilne.media/kyiv/1368982-rosia-atakuvala-kiiv-balisticnimi-raketami-e-zagibli-i-poraneni/" TargetMode="External"/><Relationship Id="rId489" Type="http://schemas.openxmlformats.org/officeDocument/2006/relationships/hyperlink" Target="https://suspilne.media/zhytomyr/" TargetMode="External"/><Relationship Id="rId121" Type="http://schemas.openxmlformats.org/officeDocument/2006/relationships/hyperlink" Target="https://ivms.mil.gov.ua/wp-content/uploads/2025/12/dovidka-08.12-14.12.2025.pdf" TargetMode="External"/><Relationship Id="rId242" Type="http://schemas.openxmlformats.org/officeDocument/2006/relationships/hyperlink" Target="https://suspilne.media/mykolaiv/1304259-pat-ludej-poraneni-vnaslidok-ataki-rf-balistikou-na-mikolaiv-so-vidomo/" TargetMode="External"/><Relationship Id="rId363" Type="http://schemas.openxmlformats.org/officeDocument/2006/relationships/hyperlink" Target="https://amp.dw.com/uk/zelenskij-po-budinku-bagatoditnoi-rodini-v-radusnomu-vdarila-pivnicnokorejska-raketa/a-78182785" TargetMode="External"/><Relationship Id="rId484" Type="http://schemas.openxmlformats.org/officeDocument/2006/relationships/hyperlink" Target="https://suspilne.media/zhytomyr/1362588-dronovij-udar-po-palivnij-infrastrukturi-atakovanij-obekt-u-zitomiri/" TargetMode="External"/><Relationship Id="rId120" Type="http://schemas.openxmlformats.org/officeDocument/2006/relationships/hyperlink" Target="https://suspilne.media/kyiv/1225185-ataka-na-kiiv-ta-oblast-e-zagibli-ta-poraneni/" TargetMode="External"/><Relationship Id="rId241" Type="http://schemas.openxmlformats.org/officeDocument/2006/relationships/hyperlink" Target="https://www.pravda.com.ua/news/2026/05/03/8032912/" TargetMode="External"/><Relationship Id="rId362" Type="http://schemas.openxmlformats.org/officeDocument/2006/relationships/hyperlink" Target="https://suspilne.media/dnipro/1367182-armia-rf-udarila-po-peredmistu-krivogo-rogu-sestero-zagiblih-sered-nih-diti/" TargetMode="External"/><Relationship Id="rId483" Type="http://schemas.openxmlformats.org/officeDocument/2006/relationships/hyperlink" Target="https://suspilne.media/zhytomyr/" TargetMode="External"/><Relationship Id="rId240" Type="http://schemas.openxmlformats.org/officeDocument/2006/relationships/hyperlink" Target="https://suspilne.media/mykolaiv/1304259-pat-ludej-poraneni-vnaslidok-ataki-rf-balistikou-na-mikolaiv-so-vidomo/" TargetMode="External"/><Relationship Id="rId361" Type="http://schemas.openxmlformats.org/officeDocument/2006/relationships/hyperlink" Target="https://suspilne.media/kyiv/1458525-rf-atakuvala-kiiv-balistikou-ta-dronami/" TargetMode="External"/><Relationship Id="rId482" Type="http://schemas.openxmlformats.org/officeDocument/2006/relationships/hyperlink" Target="https://suspilne.media/zhytomyr/1362588-dronovij-udar-po-palivnij-infrastrukturi-atakovanij-obekt-u-zitomiri/" TargetMode="External"/><Relationship Id="rId360" Type="http://schemas.openxmlformats.org/officeDocument/2006/relationships/hyperlink" Target="https://www.pravda.com.ua/news/2026/07/30/7584618/" TargetMode="External"/><Relationship Id="rId481" Type="http://schemas.openxmlformats.org/officeDocument/2006/relationships/hyperlink" Target="https://suspilne.media/zhytomyr/1311070-ataki-droniv-na-zitomirsini-so-vidomo-pro-naslidki-za-tizden/" TargetMode="External"/><Relationship Id="rId125" Type="http://schemas.openxmlformats.org/officeDocument/2006/relationships/hyperlink" Target="https://www.pravda.com.ua/news/2025/12/23/7548236/" TargetMode="External"/><Relationship Id="rId246" Type="http://schemas.openxmlformats.org/officeDocument/2006/relationships/hyperlink" Target="https://www.pravda.com.ua/news/2026/05/09/7570954/" TargetMode="External"/><Relationship Id="rId367" Type="http://schemas.openxmlformats.org/officeDocument/2006/relationships/hyperlink" Target="https://suspilne.media/vinnytsia/1367322-masovana-ataka-rosii-v-nic-na-30-lipna-na-vinniccini-lunali-zvuki-vibuhiv/" TargetMode="External"/><Relationship Id="rId488" Type="http://schemas.openxmlformats.org/officeDocument/2006/relationships/hyperlink" Target="https://suspilne.media/zhytomyr/1396408-5-veresna-armia-rf-vdarila-reaktivnim-dronom-po-zitomiru-atakuvavsi-obekt-harcovoi-promislovosti/" TargetMode="External"/><Relationship Id="rId124" Type="http://schemas.openxmlformats.org/officeDocument/2006/relationships/hyperlink" Target="https://od.vgorode.ua/ukr/news/sobytyia/a1285299-rf-udarila-po-odeshchini-chotirma-raketami-usi-buli-balistichnimi" TargetMode="External"/><Relationship Id="rId245" Type="http://schemas.openxmlformats.org/officeDocument/2006/relationships/hyperlink" Target="https://suspilne.media/kharkiv/1304657-odna-ludina-zaginula-vnaslidok-raketnogo-udaru-po-merefi-4-travna-se-dvoe-postrazdali/" TargetMode="External"/><Relationship Id="rId366" Type="http://schemas.openxmlformats.org/officeDocument/2006/relationships/hyperlink" Target="https://presspoint.in.ua/2026/07/30/rosiia-vdaryla-po-vinnychchyni-hiperzvukovymy-tsyrkonamy-povitriani-syly-pidtverdyly-dva-vluchannia/" TargetMode="External"/><Relationship Id="rId487" Type="http://schemas.openxmlformats.org/officeDocument/2006/relationships/hyperlink" Target="https://suspilne.media/zhytomyr/1374812-vnoci-9-serpna-zitomirsinu-atakuvali-reaktivni-droni-vijsk-rf-e-vlucanna-ta-postrazdali/" TargetMode="External"/><Relationship Id="rId123" Type="http://schemas.openxmlformats.org/officeDocument/2006/relationships/hyperlink" Target="https://ivms.mil.gov.ua/wp-content/uploads/2025/12/dovidka-15.12-21.12.2025.pdf" TargetMode="External"/><Relationship Id="rId244" Type="http://schemas.openxmlformats.org/officeDocument/2006/relationships/hyperlink" Target="https://kharkivoda.gov.ua/news/135540" TargetMode="External"/><Relationship Id="rId365" Type="http://schemas.openxmlformats.org/officeDocument/2006/relationships/hyperlink" Target="https://suspilne.media/vinnytsia/1367322-masovana-ataka-rosii-v-nic-na-30-lipna-na-vinniccini-lunali-zvuki-vibuhiv/" TargetMode="External"/><Relationship Id="rId486" Type="http://schemas.openxmlformats.org/officeDocument/2006/relationships/hyperlink" Target="https://zt.npu.gov.ua/news/na-zhytomyrshchyni-politsiia-dokumentuie-naslidky-rosiiskykh-obstriliv-postrazhdalo-troie-liudei" TargetMode="External"/><Relationship Id="rId122" Type="http://schemas.openxmlformats.org/officeDocument/2006/relationships/hyperlink" Target="https://www.blackseanews.net/amp/read/240196" TargetMode="External"/><Relationship Id="rId243" Type="http://schemas.openxmlformats.org/officeDocument/2006/relationships/hyperlink" Target="https://suspilne.media/kharkiv/1304829-rf-vdarila-po-merefi-jmovirno-iskanderom/" TargetMode="External"/><Relationship Id="rId364" Type="http://schemas.openxmlformats.org/officeDocument/2006/relationships/hyperlink" Target="https://suspilne.media/dnipro/1367182-armia-rf-udarila-po-peredmistu-krivogo-rogu-sestero-zagiblih-sered-nih-diti/" TargetMode="External"/><Relationship Id="rId485" Type="http://schemas.openxmlformats.org/officeDocument/2006/relationships/hyperlink" Target="https://suspilne.media/zhytomyr/1374812-vnoci-9-serpna-zitomirsinu-atakuvali-reaktivni-droni-vijsk-rf-e-vlucanna-ta-postrazdali/" TargetMode="External"/><Relationship Id="rId95" Type="http://schemas.openxmlformats.org/officeDocument/2006/relationships/hyperlink" Target="https://suspilne.media/kyiv/1200765-ataka-na-kiiv-ta-oblast-e-zagibli-ta-poraneni/" TargetMode="External"/><Relationship Id="rId94" Type="http://schemas.openxmlformats.org/officeDocument/2006/relationships/hyperlink" Target="https://www.pravda.com.ua/news/2025/11/19/7542521/" TargetMode="External"/><Relationship Id="rId97" Type="http://schemas.openxmlformats.org/officeDocument/2006/relationships/hyperlink" Target="https://suspilne.media/kyiv/1206875-rf-atakuvala-kiiv-balistikou-ta-dronami/" TargetMode="External"/><Relationship Id="rId96" Type="http://schemas.openxmlformats.org/officeDocument/2006/relationships/hyperlink" Target="https://www.pravda.com.ua/news/2025/11/25/7543517/" TargetMode="External"/><Relationship Id="rId99" Type="http://schemas.openxmlformats.org/officeDocument/2006/relationships/hyperlink" Target="https://www.pravda.com.ua/news/2025/11/28/8009356/" TargetMode="External"/><Relationship Id="rId480" Type="http://schemas.openxmlformats.org/officeDocument/2006/relationships/hyperlink" Target="https://suspilne.media/zhytomyr/" TargetMode="External"/><Relationship Id="rId98" Type="http://schemas.openxmlformats.org/officeDocument/2006/relationships/hyperlink" Target="https://suspilne.media/odesa/1175866-rf-atakuvala-odesinu-balisticnou-raketou-so-vidomo/" TargetMode="External"/><Relationship Id="rId91" Type="http://schemas.openxmlformats.org/officeDocument/2006/relationships/hyperlink" Target="https://ivms.mil.gov.ua/wp-content/uploads/2025/11/dovidka-08.11-14.11.2025.pdf" TargetMode="External"/><Relationship Id="rId90" Type="http://schemas.openxmlformats.org/officeDocument/2006/relationships/hyperlink" Target="https://suspilne.media/odesa/1163256-1359-den-vijni-hronika-podij-v-odesi-ta-odeskij-oblasti/" TargetMode="External"/><Relationship Id="rId93" Type="http://schemas.openxmlformats.org/officeDocument/2006/relationships/hyperlink" Target="https://suspilne.media/kyiv/1195615-rf-atakuvala-kiiv-balistikou-ta-dronami/" TargetMode="External"/><Relationship Id="rId92" Type="http://schemas.openxmlformats.org/officeDocument/2006/relationships/hyperlink" Target="https://www.pravda.com.ua/news/2025/11/14/7541674/" TargetMode="External"/><Relationship Id="rId118" Type="http://schemas.openxmlformats.org/officeDocument/2006/relationships/hyperlink" Target="https://bessarabiainform.com/2025/12/stalo-vidomo-yakymy-typamy-raket-atakuvaly-odesku-oblast-za-mynulu-dobu/" TargetMode="External"/><Relationship Id="rId239" Type="http://schemas.openxmlformats.org/officeDocument/2006/relationships/hyperlink" Target="https://suspilne.media/kyiv/1367845-ataka-na-kiiv-ta-oblast-e-zagibli-ta-poraneni/" TargetMode="External"/><Relationship Id="rId117" Type="http://schemas.openxmlformats.org/officeDocument/2006/relationships/hyperlink" Target="https://ivms.mil.gov.ua/wp-content/uploads/2025/12/dovidka-08.12-14.12.2025.pdf" TargetMode="External"/><Relationship Id="rId238" Type="http://schemas.openxmlformats.org/officeDocument/2006/relationships/hyperlink" Target="https://www.pravda.com.ua/news/2026/05/02/7569782/" TargetMode="External"/><Relationship Id="rId359" Type="http://schemas.openxmlformats.org/officeDocument/2006/relationships/hyperlink" Target="https://suspilne.media/odesa/1364708-rf-atakuvala-odesinu-raketou-oniks/" TargetMode="External"/><Relationship Id="rId116" Type="http://schemas.openxmlformats.org/officeDocument/2006/relationships/hyperlink" Target="https://suspilne.media/odesa/1182400-unoci-rf-atakuvala-energeticnu-infrastrukturu-odesini-rozpocato-rozsliduvanna/" TargetMode="External"/><Relationship Id="rId237" Type="http://schemas.openxmlformats.org/officeDocument/2006/relationships/hyperlink" Target="https://suspilne.media/kharkiv/1297975-sist-raket-ta-dron-mer-harkova-rozpoviv-pro-naslidki-udariv-po-mistu-25-kvitna/" TargetMode="External"/><Relationship Id="rId358" Type="http://schemas.openxmlformats.org/officeDocument/2006/relationships/hyperlink" Target="https://suspilne.media/odesa/1362860-vibuhi-v-odesi-povitrani-sili-povidomili-pro-boepripasi-banderol/" TargetMode="External"/><Relationship Id="rId479" Type="http://schemas.openxmlformats.org/officeDocument/2006/relationships/hyperlink" Target="https://suspilne.media/zhytomyr/1311070-ataki-droniv-na-zitomirsini-so-vidomo-pro-naslidki-za-tizden/" TargetMode="External"/><Relationship Id="rId115" Type="http://schemas.openxmlformats.org/officeDocument/2006/relationships/hyperlink" Target="https://suspilne.media/odesa/1182418-rf-atakuvala-odesinu-dvoma-balisticnimi-raketami-rezultati-roboti-ppo-na-pivdni/" TargetMode="External"/><Relationship Id="rId236" Type="http://schemas.openxmlformats.org/officeDocument/2006/relationships/hyperlink" Target="https://kharkivoda.gov.ua/news/135450" TargetMode="External"/><Relationship Id="rId357" Type="http://schemas.openxmlformats.org/officeDocument/2006/relationships/hyperlink" Target="https://suspilne.media/odesa/archive/2026/7/24/" TargetMode="External"/><Relationship Id="rId478" Type="http://schemas.openxmlformats.org/officeDocument/2006/relationships/hyperlink" Target="https://suspilne.media/zhytomyr/1311070-ataki-droniv-na-zitomirsini-so-vidomo-pro-naslidki-za-tizden/" TargetMode="External"/><Relationship Id="rId599" Type="http://schemas.openxmlformats.org/officeDocument/2006/relationships/hyperlink" Target="https://npu.gov.ua/news/chetvero-liudei-zahynulo-ta-ponad-trydtsiat-travmovano-politsiia-poltavshchyny-spilno-z-sbu-dokumentuiut-naslidky-vorozhykh-obstriliv" TargetMode="External"/><Relationship Id="rId119" Type="http://schemas.openxmlformats.org/officeDocument/2006/relationships/hyperlink" Target="https://www.pravda.com.ua/news/2025/12/13/7546542/" TargetMode="External"/><Relationship Id="rId110" Type="http://schemas.openxmlformats.org/officeDocument/2006/relationships/hyperlink" Target="https://kharkivoda.gov.ua/news/133777" TargetMode="External"/><Relationship Id="rId231" Type="http://schemas.openxmlformats.org/officeDocument/2006/relationships/hyperlink" Target="https://suspilne.media/kyiv/1356635-rf-atakuvala-kiiv-balistikou-ta-dronami/" TargetMode="External"/><Relationship Id="rId352" Type="http://schemas.openxmlformats.org/officeDocument/2006/relationships/hyperlink" Target="https://suspilne.media/odesa/archive/2026/7/21/" TargetMode="External"/><Relationship Id="rId473" Type="http://schemas.openxmlformats.org/officeDocument/2006/relationships/hyperlink" Target="https://suspilne.media/zhytomyr/1382876-armia-rf-atakuvala-zitomir-reaktivnimi-dronami-vlucanna-u-budivlu-upravlinna-policii-oblasti/" TargetMode="External"/><Relationship Id="rId594" Type="http://schemas.openxmlformats.org/officeDocument/2006/relationships/hyperlink" Target="https://24tv.ua/niztsi-oblastey-ogolosili-trivogu-yaka-prichina_n2895971" TargetMode="External"/><Relationship Id="rId230" Type="http://schemas.openxmlformats.org/officeDocument/2006/relationships/hyperlink" Target="https://www.pravda.com.ua/news/2026/04/21/7567961/" TargetMode="External"/><Relationship Id="rId351" Type="http://schemas.openxmlformats.org/officeDocument/2006/relationships/hyperlink" Target="https://suspilne.media/kyiv/1449355-ataka-na-kiiv-ta-oblast-e-zagibli-ta-poraneni/" TargetMode="External"/><Relationship Id="rId472" Type="http://schemas.openxmlformats.org/officeDocument/2006/relationships/hyperlink" Target="https://suspilne.media/zhytomyr/1378558-vijska-rf-zavdali-udaru-po-zitomirsini-na-misci-vinikla-pozeza/" TargetMode="External"/><Relationship Id="rId593" Type="http://schemas.openxmlformats.org/officeDocument/2006/relationships/hyperlink" Target="https://24tv.ua/pavlogradi-tezh-lunayut-vibuhi_n2895984" TargetMode="External"/><Relationship Id="rId350" Type="http://schemas.openxmlformats.org/officeDocument/2006/relationships/hyperlink" Target="https://www.pravda.com.ua/news/2026/07/21/7583109/" TargetMode="External"/><Relationship Id="rId471" Type="http://schemas.openxmlformats.org/officeDocument/2006/relationships/hyperlink" Target="https://suspilne.media/zhytomyr/1378558-vijska-rf-zavdali-udaru-po-zitomirsini-na-misci-vinikla-pozeza/" TargetMode="External"/><Relationship Id="rId592" Type="http://schemas.openxmlformats.org/officeDocument/2006/relationships/hyperlink" Target="https://suspilne.media/dnipro/1070459-masovana-ataka-na-pavlograd-so-rozpovili-ocevidci-pro-obstril-mista/" TargetMode="External"/><Relationship Id="rId470" Type="http://schemas.openxmlformats.org/officeDocument/2006/relationships/hyperlink" Target="https://suspilne.media/zhytomyr/1195998-armia-rf-atakuvala-zitomirsinu-zafiksovani-vlucanna-zaginula-ditina/" TargetMode="External"/><Relationship Id="rId591" Type="http://schemas.openxmlformats.org/officeDocument/2006/relationships/hyperlink" Target="https://suspilne.media/dnipro/1070359-poskodzeno-pozeznu-castinu-pidpriemstva-stalisa-pozezi-rf-zdijsnila-najmasovanisu-ataku-na-pavlograd-dniproova/" TargetMode="External"/><Relationship Id="rId114" Type="http://schemas.openxmlformats.org/officeDocument/2006/relationships/hyperlink" Target="https://www.pravda.com.ua/news/2025/12/06/8010638/" TargetMode="External"/><Relationship Id="rId235" Type="http://schemas.openxmlformats.org/officeDocument/2006/relationships/hyperlink" Target="https://suspilne.media/kharkiv/1297975-sist-raket-ta-dron-mer-harkova-rozpoviv-pro-naslidki-udariv-po-mistu-25-kvitna/" TargetMode="External"/><Relationship Id="rId356" Type="http://schemas.openxmlformats.org/officeDocument/2006/relationships/hyperlink" Target="https://suspilne.media/kyiv/1362902-na-kiivsini-fiksuut-naslidki-ataki-rf-u-dvoh-rajonah/" TargetMode="External"/><Relationship Id="rId477" Type="http://schemas.openxmlformats.org/officeDocument/2006/relationships/hyperlink" Target="https://suspilne.media/zhytomyr/" TargetMode="External"/><Relationship Id="rId598" Type="http://schemas.openxmlformats.org/officeDocument/2006/relationships/hyperlink" Target="https://poltava.to/news/82083/" TargetMode="External"/><Relationship Id="rId113" Type="http://schemas.openxmlformats.org/officeDocument/2006/relationships/hyperlink" Target="https://www.pravda.com.ua/news/2025/12/06/8010650/" TargetMode="External"/><Relationship Id="rId234" Type="http://schemas.openxmlformats.org/officeDocument/2006/relationships/hyperlink" Target="https://suspilne.media/dnipro/1303365-10-zagiblih-j-ponad-100-poranenih-za-misac-comu-rf-posilila-ataki-na-dnipro-ta-ak-im-protidiati-poasnenna-vijskovih/" TargetMode="External"/><Relationship Id="rId355" Type="http://schemas.openxmlformats.org/officeDocument/2006/relationships/hyperlink" Target="https://suspilne.media/1363082-armia-rf-atakuvala-balistikou-vistavku-zbroi-na-kiivsini-e-zagibli-ta-poraneni/" TargetMode="External"/><Relationship Id="rId476" Type="http://schemas.openxmlformats.org/officeDocument/2006/relationships/hyperlink" Target="https://suspilne.media/zhytomyr/1311070-ataki-droniv-na-zitomirsini-so-vidomo-pro-naslidki-za-tizden/" TargetMode="External"/><Relationship Id="rId597" Type="http://schemas.openxmlformats.org/officeDocument/2006/relationships/hyperlink" Target="https://poltava.to/news/81481/" TargetMode="External"/><Relationship Id="rId112" Type="http://schemas.openxmlformats.org/officeDocument/2006/relationships/hyperlink" Target="https://kharkivoda.gov.ua/news/133777" TargetMode="External"/><Relationship Id="rId233" Type="http://schemas.openxmlformats.org/officeDocument/2006/relationships/hyperlink" Target="https://nashemisto.dp.ua/2026/04/25/u-dnipri-lunaiut-vybukhy-zafiksovana-masshtabna-pozhezha-misto-pid-masovanoiu-atakoiu/" TargetMode="External"/><Relationship Id="rId354" Type="http://schemas.openxmlformats.org/officeDocument/2006/relationships/hyperlink" Target="https://suspilne.media/kyiv/1362902-na-kiivsini-fiksuut-naslidki-ataki-rf-u-dvoh-rajonah/" TargetMode="External"/><Relationship Id="rId475" Type="http://schemas.openxmlformats.org/officeDocument/2006/relationships/hyperlink" Target="https://zt.npu.gov.ua/news/politseiski-dokumentuiut-naslidky-rosiiskoho-udaru-po-zhytomyru-onovleno" TargetMode="External"/><Relationship Id="rId596" Type="http://schemas.openxmlformats.org/officeDocument/2006/relationships/hyperlink" Target="https://suspilne.media/poltava/1035629-dvoe-zagiblih-i-16-poranenih-cerez-udar-balisticnou-raketou-iskander-m-po-poltavi-4-cervna/" TargetMode="External"/><Relationship Id="rId111" Type="http://schemas.openxmlformats.org/officeDocument/2006/relationships/hyperlink" Target="https://hk.npu.gov.ua/news/na-kharkivshchyni-politseiski-zadokumentuvaly-naslidky-voiennykh-zlochyniv-04-12-25" TargetMode="External"/><Relationship Id="rId232" Type="http://schemas.openxmlformats.org/officeDocument/2006/relationships/hyperlink" Target="https://suspilne.media/dnipro/1303365-10-zagiblih-j-ponad-100-poranenih-za-misac-comu-rf-posilila-ataki-na-dnipro-ta-ak-im-protidiati-poasnenna-vijskovih/" TargetMode="External"/><Relationship Id="rId353" Type="http://schemas.openxmlformats.org/officeDocument/2006/relationships/hyperlink" Target="https://od.vgorode.ua/ukr/amp/news/sobytyia/a1290788-rf-atakuvala-odesu-banderoljami-zahinuv-cholovik-je-postrazhdali" TargetMode="External"/><Relationship Id="rId474" Type="http://schemas.openxmlformats.org/officeDocument/2006/relationships/hyperlink" Target="https://npu.gov.ua/news/maksym-tsutskiridze-zhytomyr-zaznav-tsynichnoi-ataky-rosiiskykh-viisk-voroh-zavdav-udariv-bezpilotnykamy-typu-banderol" TargetMode="External"/><Relationship Id="rId595" Type="http://schemas.openxmlformats.org/officeDocument/2006/relationships/hyperlink" Target="https://24tv.ua/rosiya-vdarila-balistikoyu-po-pavlogradu-ranishe-misto-letili_n2900111" TargetMode="External"/><Relationship Id="rId305" Type="http://schemas.openxmlformats.org/officeDocument/2006/relationships/hyperlink" Target="https://www.radiosvoboda.org/a/news-zsu-kyyiv-ataka-rf-balistyka/33789434.html" TargetMode="External"/><Relationship Id="rId426" Type="http://schemas.openxmlformats.org/officeDocument/2006/relationships/hyperlink" Target="https://suspilne.media/dnipro/1396104-golovni-novini-dnipra-ta-oblasti-5-veresna-2/" TargetMode="External"/><Relationship Id="rId547" Type="http://schemas.openxmlformats.org/officeDocument/2006/relationships/hyperlink" Target="https://armyinform.com.ua/2026/06/15/desyatky-balistychnyh-i-krylatyh-raket-czyrkony-ta-shahedy-chym-vorog-vnochi-atakuvav-ukrayinu/" TargetMode="External"/><Relationship Id="rId304" Type="http://schemas.openxmlformats.org/officeDocument/2006/relationships/hyperlink" Target="https://www.radiosvoboda.org/a/news-zsu-kyyiv-ataka-rf-balistyka/33789434.html" TargetMode="External"/><Relationship Id="rId425" Type="http://schemas.openxmlformats.org/officeDocument/2006/relationships/hyperlink" Target="https://www.pravda.com.ua/news/2026/09/05/8052007/" TargetMode="External"/><Relationship Id="rId546" Type="http://schemas.openxmlformats.org/officeDocument/2006/relationships/hyperlink" Target="https://dp.npu.gov.ua/news/odna-liudyna-zahynula-piatero-poraneni-vnaslidok-udariv-po-dnipropetrovshchyni-na-mistsiakh-obstriliv-pratsiuiut-slidchi" TargetMode="External"/><Relationship Id="rId303" Type="http://schemas.openxmlformats.org/officeDocument/2006/relationships/hyperlink" Target="https://www.radiosvoboda.org/a/news-udar-balistyka-kyiv-ppo/33788946.html" TargetMode="External"/><Relationship Id="rId424" Type="http://schemas.openxmlformats.org/officeDocument/2006/relationships/hyperlink" Target="https://suspilne.media/dnipro/1396104-golovni-novini-dnipra-ta-oblasti-5-veresna-2/" TargetMode="External"/><Relationship Id="rId545" Type="http://schemas.openxmlformats.org/officeDocument/2006/relationships/hyperlink" Target="https://www.youtube.com/watch?v=MLth-SCJDfk" TargetMode="External"/><Relationship Id="rId302" Type="http://schemas.openxmlformats.org/officeDocument/2006/relationships/hyperlink" Target="https://bukoda.gov.ua/news/operatyvna-informatsiia-vid-heneralnoho-shtabu-zbroinykh-syl-ukrainy-stanom-na-25-chervnia" TargetMode="External"/><Relationship Id="rId423" Type="http://schemas.openxmlformats.org/officeDocument/2006/relationships/hyperlink" Target="https://armyinform.com.ua/2026/09/02/vorog-atakuvav-vnochi-174-udarnymy-bpla-141-z-yakyh-vdalosya-perehopyty/" TargetMode="External"/><Relationship Id="rId544" Type="http://schemas.openxmlformats.org/officeDocument/2006/relationships/hyperlink" Target="https://dp.npu.gov.ua/news/voroh-atakuvav-dnipro-raketoiu-ie-postrazhdali-na-mistsi-rosiiskoho-udaru-pratsiuie-politsiia" TargetMode="External"/><Relationship Id="rId309" Type="http://schemas.openxmlformats.org/officeDocument/2006/relationships/hyperlink" Target="https://suspilne.media/odesa/1344882-rf-zavdala-balisticnogo-udaru-po-odesini-dvoe-zagiblih-15-poranenih/" TargetMode="External"/><Relationship Id="rId308" Type="http://schemas.openxmlformats.org/officeDocument/2006/relationships/hyperlink" Target="https://suspilne.media/kyiv/1341724-u-kievi-prolunali-vibuhi-armia-rf-atakuvala-stolicu-raketami-2/" TargetMode="External"/><Relationship Id="rId429" Type="http://schemas.openxmlformats.org/officeDocument/2006/relationships/hyperlink" Target="https://suspilne.media/odesa/1398036-ponad-200-paviljoniv-poskodzeno-prokuratura-rozslidue-ataku-rf-na-7-km-pid-odesou/" TargetMode="External"/><Relationship Id="rId307" Type="http://schemas.openxmlformats.org/officeDocument/2006/relationships/hyperlink" Target="https://www.pravda.com.ua/news/2026/06/28/8041421/" TargetMode="External"/><Relationship Id="rId428" Type="http://schemas.openxmlformats.org/officeDocument/2006/relationships/hyperlink" Target="https://www.reuters.com/world/europe/russian-ballistic-missiles-hit-kyiv-us-envoys-leave-2026-09-08/" TargetMode="External"/><Relationship Id="rId549" Type="http://schemas.openxmlformats.org/officeDocument/2006/relationships/hyperlink" Target="https://suspilne.media/dnipro/1347042-golovni-novini-dnipra-ta-oblasti-4-lipna/" TargetMode="External"/><Relationship Id="rId306" Type="http://schemas.openxmlformats.org/officeDocument/2006/relationships/hyperlink" Target="https://suspilne.media/kyiv/1341724-u-kievi-prolunali-vibuhi-armia-rf-atakuvala-stolicu-raketami-2/" TargetMode="External"/><Relationship Id="rId427" Type="http://schemas.openxmlformats.org/officeDocument/2006/relationships/hyperlink" Target="https://amp.dw.com/uk/rf-zavdala-raketnogo-udaru-po-kievu-e-zagibli/a-79153557" TargetMode="External"/><Relationship Id="rId548" Type="http://schemas.openxmlformats.org/officeDocument/2006/relationships/hyperlink" Target="https://nv.ua/ukr/ukraine/events/ataka-na-dnipro-balistikoyu-7-postrazhdalih-vnaslidok-udaru-rf-4-lipnya-novini-dnipra-50621684.html" TargetMode="External"/><Relationship Id="rId301" Type="http://schemas.openxmlformats.org/officeDocument/2006/relationships/hyperlink" Target="https://suspilne.media/odesa/1339216-1583-j-den-vijni-hronika-podij-v-odesi-ta-na-odesini/" TargetMode="External"/><Relationship Id="rId422" Type="http://schemas.openxmlformats.org/officeDocument/2006/relationships/hyperlink" Target="https://www.pravda.com.ua/news/2026/09/02/8051456/" TargetMode="External"/><Relationship Id="rId543" Type="http://schemas.openxmlformats.org/officeDocument/2006/relationships/hyperlink" Target="https://dp.npu.gov.ua/news/politsiia-dnipropetrovshchyny-fiksuie-naslidky-vorozhykh-atak-na-oblast-postrazhdala-liudyna" TargetMode="External"/><Relationship Id="rId300" Type="http://schemas.openxmlformats.org/officeDocument/2006/relationships/hyperlink" Target="https://amp.dw.com/uk/vijska-rf-vdarili-balistikou-po-krivomu-rogu-zaginuli-troe-ludej-23-poraneni/a-77670386" TargetMode="External"/><Relationship Id="rId421" Type="http://schemas.openxmlformats.org/officeDocument/2006/relationships/hyperlink" Target="https://armyinform.com.ua/2026/09/01/vorog-pryczilno-vdaryv-balistikoyu-po-zaliznychnyh-ob%CA%BCyektah-u-kyyevi-7-zagyblyh-ta-rujnuvannya/" TargetMode="External"/><Relationship Id="rId542" Type="http://schemas.openxmlformats.org/officeDocument/2006/relationships/hyperlink" Target="https://suspilne.media/dnipro/1242308-na-vahterku-vpalo-vikno-pracivnica-poskodzenoi-cerez-udar-rf-adminbudivli-v-dnipri/" TargetMode="External"/><Relationship Id="rId420" Type="http://schemas.openxmlformats.org/officeDocument/2006/relationships/hyperlink" Target="https://suspilne.media/kyiv/1392352-u-kievi-ta-borispoli-cerez-rosijskij-obstril-e-zagibli-ta-poraneni/" TargetMode="External"/><Relationship Id="rId541" Type="http://schemas.openxmlformats.org/officeDocument/2006/relationships/hyperlink" Target="https://fakty.ua/464049-rossiyane-atakovali-ukrainu-raketami-i-dronami-narushena-rabota-zheleznoj-dorogi-foto" TargetMode="External"/><Relationship Id="rId540" Type="http://schemas.openxmlformats.org/officeDocument/2006/relationships/hyperlink" Target="https://www.pravda.com.ua/news/2025/12/06/8010620/" TargetMode="External"/><Relationship Id="rId415" Type="http://schemas.openxmlformats.org/officeDocument/2006/relationships/hyperlink" Target="https://www.ukrinform.ua/rubric-regions/4158059-vorog-atakuvav-pidpriemstvo-u-krivomu-rozi-dvoe-poranenih.html" TargetMode="External"/><Relationship Id="rId536" Type="http://schemas.openxmlformats.org/officeDocument/2006/relationships/hyperlink" Target="https://www.rbc.ua/rus/news/dnipri-prolunali-vibuhi-misto-pid-atakoyu-1755264321.html" TargetMode="External"/><Relationship Id="rId414" Type="http://schemas.openxmlformats.org/officeDocument/2006/relationships/hyperlink" Target="https://suspilne.media/odesa/1388608-majze-vsu-nic-i-ranok-odesa-bula-pid-atakou-e-poskodzenna-infrastrukturi-ta-navcalnogo-zakladu/" TargetMode="External"/><Relationship Id="rId535" Type="http://schemas.openxmlformats.org/officeDocument/2006/relationships/hyperlink" Target="https://dnipro.tv/projects/dnipronews/balistyka-krylati-rakety-ta-drony-naslidky-masovanoi-ataky-rf-na-dnipro/" TargetMode="External"/><Relationship Id="rId413" Type="http://schemas.openxmlformats.org/officeDocument/2006/relationships/hyperlink" Target="https://fakty.com.ua/ua/proisshestvija/20260827-ataka-na-kiyivshhinu-dronami-i-balistikoyu-u-borispilskomu-rajoni-palayut-skladi/" TargetMode="External"/><Relationship Id="rId534" Type="http://schemas.openxmlformats.org/officeDocument/2006/relationships/hyperlink" Target="https://dp.npu.gov.ua/news/politsiia-dokumentuie-naslidky-kombinovanoi-rosiiskoi-ataky-na-dnipro-ta-raion-zahynuly-liudy-ie-poraneni" TargetMode="External"/><Relationship Id="rId412" Type="http://schemas.openxmlformats.org/officeDocument/2006/relationships/hyperlink" Target="https://suspilne.media/kyiv/1388598-poskodzeni-budinki-gimnazii-i-medzaklad-u-kilkoh-rajonah-kieva-zafiksovani-padinna-ulamkiv-cerez-udar-rf/" TargetMode="External"/><Relationship Id="rId533" Type="http://schemas.openxmlformats.org/officeDocument/2006/relationships/hyperlink" Target="https://www.pravda.com.ua/news/2025/06/07/7516063/" TargetMode="External"/><Relationship Id="rId419" Type="http://schemas.openxmlformats.org/officeDocument/2006/relationships/hyperlink" Target="https://suspilne.media/zaporizhzhia/1388852-armia-rf-atakuvala-patma-korejskimi-balisticnimi-raketami-zavod-zaporizstal-musa-magomedov/" TargetMode="External"/><Relationship Id="rId418" Type="http://schemas.openxmlformats.org/officeDocument/2006/relationships/hyperlink" Target="https://suspilne.media/zaporizhzhia/1388590-rosijski-vijskovi-atakuvali-zaporizza-27-serpna-so-vidomo/" TargetMode="External"/><Relationship Id="rId539" Type="http://schemas.openxmlformats.org/officeDocument/2006/relationships/hyperlink" Target="https://fakty.ua/462396-rf-atakovala-ukrainu-bespilotnikami-i-raketami-goreli-zdaniya-est-zhertvy-ranenye-i-razrusheniya" TargetMode="External"/><Relationship Id="rId417" Type="http://schemas.openxmlformats.org/officeDocument/2006/relationships/hyperlink" Target="https://suspilne.media/zaporizhzhia/1388852-armia-rf-atakuvala-patma-korejskimi-balisticnimi-raketami-zavod-zaporizstal-musa-magomedov/" TargetMode="External"/><Relationship Id="rId538" Type="http://schemas.openxmlformats.org/officeDocument/2006/relationships/hyperlink" Target="https://www.pravda.com.ua/news/2025/11/03/8005520/" TargetMode="External"/><Relationship Id="rId416" Type="http://schemas.openxmlformats.org/officeDocument/2006/relationships/hyperlink" Target="https://dnepr.info/uk/news/kriviy-rig-atakuvali-balistikoyu-postrazhdali-dvoye-lyudey-poshkodzhene-pidpriyemstvo" TargetMode="External"/><Relationship Id="rId537" Type="http://schemas.openxmlformats.org/officeDocument/2006/relationships/hyperlink" Target="https://suspilne.media/dnipro/1091620-raketna-ataka-po-dniprovskou-rajonu-e-poranenij/" TargetMode="External"/><Relationship Id="rId411" Type="http://schemas.openxmlformats.org/officeDocument/2006/relationships/hyperlink" Target="https://armyinform.com.ua/2026/08/24/oniks-h-31p-h-59-ta-143-drony-odeshhyna-stala-golovnym-napryamkom-nichnogo-udaru-rosiyan/" TargetMode="External"/><Relationship Id="rId532" Type="http://schemas.openxmlformats.org/officeDocument/2006/relationships/hyperlink" Target="https://suspilne.media/dnipro/1036751-dnipro-pavlograd-ta-nikopolsina-naslidki-atak-na-dnipropetrovsinu-v-nic-proti-7-cervna/" TargetMode="External"/><Relationship Id="rId410" Type="http://schemas.openxmlformats.org/officeDocument/2006/relationships/hyperlink" Target="https://www.radiosvoboda.org/a/news-povitriani-syly-rosia-ataka/33836988.html" TargetMode="External"/><Relationship Id="rId531" Type="http://schemas.openxmlformats.org/officeDocument/2006/relationships/hyperlink" Target="https://kyiv.tsn.ua/kyiv/rosiia-atakuvala-kyyiv-raketamy-2882582.html" TargetMode="External"/><Relationship Id="rId530" Type="http://schemas.openxmlformats.org/officeDocument/2006/relationships/hyperlink" Target="https://www.pravda.com.ua/news/2025/08/03/7524578/" TargetMode="External"/><Relationship Id="rId206" Type="http://schemas.openxmlformats.org/officeDocument/2006/relationships/hyperlink" Target="https://www.blackseanews.net/read/243655" TargetMode="External"/><Relationship Id="rId327" Type="http://schemas.openxmlformats.org/officeDocument/2006/relationships/hyperlink" Target="https://suspilne.media/odesa/1350744-rf-atakuvala-odesinu-cotirma-raketami/" TargetMode="External"/><Relationship Id="rId448" Type="http://schemas.openxmlformats.org/officeDocument/2006/relationships/hyperlink" Target="https://www.pravda.com.ua/news/2026/09/22/8054525/" TargetMode="External"/><Relationship Id="rId569" Type="http://schemas.openxmlformats.org/officeDocument/2006/relationships/hyperlink" Target="https://suspilne.media/zaporizhzhia/1102778-armia-rf-masovano-atakuvala-zaporizza-vinikli-pozezi/" TargetMode="External"/><Relationship Id="rId205" Type="http://schemas.openxmlformats.org/officeDocument/2006/relationships/hyperlink" Target="https://suspilne.media/kyiv/1317915-rf-atakuvala-kiiv-balistikou-ta-dronami/" TargetMode="External"/><Relationship Id="rId326" Type="http://schemas.openxmlformats.org/officeDocument/2006/relationships/hyperlink" Target="https://suspilne.media/kyiv/1349732-rosia-atakue-balistikou-kiiv/" TargetMode="External"/><Relationship Id="rId447" Type="http://schemas.openxmlformats.org/officeDocument/2006/relationships/hyperlink" Target="https://bbc.com.im/ukrainian/articles/ckg59n5dm9pro" TargetMode="External"/><Relationship Id="rId568" Type="http://schemas.openxmlformats.org/officeDocument/2006/relationships/hyperlink" Target="https://zp.npu.gov.ua/news/kombinovana-ataka-rf-na-zaporizhzhia-zabrala-zhyttia-liudyny-politseiski-dokumentuiut-naslidky-voiennykh-zlochyniv-rosiian" TargetMode="External"/><Relationship Id="rId204" Type="http://schemas.openxmlformats.org/officeDocument/2006/relationships/hyperlink" Target="https://www.pravda.com.ua/news/2026/03/14/7561629/" TargetMode="External"/><Relationship Id="rId325" Type="http://schemas.openxmlformats.org/officeDocument/2006/relationships/hyperlink" Target="https://amp.dw.com/uk/rf-atakuvala-kiiv-balistikou-vibuhalo-do-trivogi-e-poraneni/a-77870140" TargetMode="External"/><Relationship Id="rId446" Type="http://schemas.openxmlformats.org/officeDocument/2006/relationships/hyperlink" Target="https://www.pravda.com.ua/news/2026/09/18/8054140/" TargetMode="External"/><Relationship Id="rId567" Type="http://schemas.openxmlformats.org/officeDocument/2006/relationships/hyperlink" Target="https://suspilne.media/zaporizhzhia/1092914-armia-rf-atakuvala-zaporizza-e-poraneni-10/" TargetMode="External"/><Relationship Id="rId203" Type="http://schemas.openxmlformats.org/officeDocument/2006/relationships/hyperlink" Target="https://amp.dw.com/uk/rf-vnoci-atakuvala-ukrainu-dvoma-raketami-i-117-dronami-e-vlucanna/a-76266542" TargetMode="External"/><Relationship Id="rId324" Type="http://schemas.openxmlformats.org/officeDocument/2006/relationships/hyperlink" Target="https://suspilne.media/kyiv/1349732-rosia-atakue-balistikou-kiiv/" TargetMode="External"/><Relationship Id="rId445" Type="http://schemas.openxmlformats.org/officeDocument/2006/relationships/hyperlink" Target="https://suspilne.media/zaporizhzhia/1405738-rosijska-armia-vcetverte-za-misac-atakuvala-kombinat-zaporizstal-e-poranenij/" TargetMode="External"/><Relationship Id="rId566" Type="http://schemas.openxmlformats.org/officeDocument/2006/relationships/hyperlink" Target="https://zp.npu.gov.ua/news/okupanty-vdaryly-po-zaporizhzhiu-raketamy-poraneni-17-liudei-na-mistsiakh-pratsiuiut-politseiski" TargetMode="External"/><Relationship Id="rId209" Type="http://schemas.openxmlformats.org/officeDocument/2006/relationships/hyperlink" Target="https://suspilne.media/kyiv/1328105-ataka-na-kiiv-ta-oblast-e-zagibli-ta-poraneni/" TargetMode="External"/><Relationship Id="rId208" Type="http://schemas.openxmlformats.org/officeDocument/2006/relationships/hyperlink" Target="https://www.pravda.com.ua/news/2026/03/24/7563291/" TargetMode="External"/><Relationship Id="rId329" Type="http://schemas.openxmlformats.org/officeDocument/2006/relationships/hyperlink" Target="https://lb.ua/society/2026/07/08/750292_harkovi_cherez_vluchannya.html" TargetMode="External"/><Relationship Id="rId207" Type="http://schemas.openxmlformats.org/officeDocument/2006/relationships/hyperlink" Target="https://suspilne.media/odesa/1272060-kulemetnik-radiotehnicnoi-brigadi-znisiv-dva-bpla-nad-odesinou/" TargetMode="External"/><Relationship Id="rId328" Type="http://schemas.openxmlformats.org/officeDocument/2006/relationships/hyperlink" Target="https://suspilne.media/odesa/1350682-den-zalobi-v-odesi-za-zagiblimi-hronika-1597-go-dna-vijni-na-odesini/" TargetMode="External"/><Relationship Id="rId449" Type="http://schemas.openxmlformats.org/officeDocument/2006/relationships/hyperlink" Target="https://bukoda.gov.ua/news/operatyvna-informatsiia-vid-heneralnoho-shtabu-zbroinykh-syl-ukrainy-stanom-na-22-veresnia" TargetMode="External"/><Relationship Id="rId440" Type="http://schemas.openxmlformats.org/officeDocument/2006/relationships/hyperlink" Target="https://suspilne.media/zaporizhzhia/1401814-rf-vtrete-za-misac-atakuvala-balistikou-zaporizstali-e-poraneni-pracivniki/" TargetMode="External"/><Relationship Id="rId561" Type="http://schemas.openxmlformats.org/officeDocument/2006/relationships/hyperlink" Target="https://armyinform.com.ua/2026/06/26/sim-balistychnyh-raket-ta-189-droniv-rosiyany-zdijsnyly-povitryanu-ataku-na-ukrayinu/" TargetMode="External"/><Relationship Id="rId560" Type="http://schemas.openxmlformats.org/officeDocument/2006/relationships/hyperlink" Target="https://poltava.to/news/87005/" TargetMode="External"/><Relationship Id="rId202" Type="http://schemas.openxmlformats.org/officeDocument/2006/relationships/hyperlink" Target="https://suspilne.media/odesa/archive/2026/3/9/" TargetMode="External"/><Relationship Id="rId323" Type="http://schemas.openxmlformats.org/officeDocument/2006/relationships/hyperlink" Target="https://www.pravda.com.ua/news/2026/07/07/8042924/" TargetMode="External"/><Relationship Id="rId444" Type="http://schemas.openxmlformats.org/officeDocument/2006/relationships/hyperlink" Target="https://suspilne.media/zaporizhzhia/1406308-vijskovi-rf-za-minulu-dobu-zavdali-ponad-1031-udar-po-50-naselenih-punktah-zaporizkoi-oblasti-e-zagibla-ta-poraneni/" TargetMode="External"/><Relationship Id="rId565" Type="http://schemas.openxmlformats.org/officeDocument/2006/relationships/hyperlink" Target="https://24tv.ua/vibuhi-prolunali-zhitomirshhini-letili-kindzhali_n2945246" TargetMode="External"/><Relationship Id="rId201" Type="http://schemas.openxmlformats.org/officeDocument/2006/relationships/hyperlink" Target="https://suspilne.media/kyiv/1310785-ataka-na-kiiv-ta-oblast-e-zagibli-ta-poraneni/" TargetMode="External"/><Relationship Id="rId322" Type="http://schemas.openxmlformats.org/officeDocument/2006/relationships/hyperlink" Target="https://suspilne.media/odesa/1349662-rf-vdarila-balisticnou-raketou-po-odesini-poskodzeno-pidpriemstvo-ta-avtomobili/" TargetMode="External"/><Relationship Id="rId443" Type="http://schemas.openxmlformats.org/officeDocument/2006/relationships/hyperlink" Target="https://suspilne.media/zaporizhzhia/1405738-rosijska-armia-vcetverte-za-misac-atakuvala-kombinat-zaporizstal-e-poranenij/" TargetMode="External"/><Relationship Id="rId564" Type="http://schemas.openxmlformats.org/officeDocument/2006/relationships/hyperlink" Target="https://www.pravda.com.ua/news/2025/11/02/8005508/" TargetMode="External"/><Relationship Id="rId200" Type="http://schemas.openxmlformats.org/officeDocument/2006/relationships/hyperlink" Target="https://www.pravda.com.ua/news/2026/03/07/7560457/" TargetMode="External"/><Relationship Id="rId321" Type="http://schemas.openxmlformats.org/officeDocument/2006/relationships/hyperlink" Target="https://suspilne.media/kyiv/1348016-kiiv-u-ruinah-pisla-potuznoi-raketnoi-ataki-rf-so-rozpovidaut-mistani-pro-perezitu-nic/" TargetMode="External"/><Relationship Id="rId442" Type="http://schemas.openxmlformats.org/officeDocument/2006/relationships/hyperlink" Target="https://www.pravda.com.ua/news/2026/09/17/8053827/" TargetMode="External"/><Relationship Id="rId563" Type="http://schemas.openxmlformats.org/officeDocument/2006/relationships/hyperlink" Target="https://suspilne.media/zhytomyr/1062373-vnaslidok-ataki-rf-na-zitomirsini-postrazdalo-selise-v-novogujvinskij-gromadi-zgorili-ponad-50-obektiv/" TargetMode="External"/><Relationship Id="rId320" Type="http://schemas.openxmlformats.org/officeDocument/2006/relationships/hyperlink" Target="https://suspilne.media/kyiv/1348016-kiiv-u-ruinah-pisla-potuznoi-raketnoi-ataki-rf-so-rozpovidaut-mistani-pro-perezitu-nic/" TargetMode="External"/><Relationship Id="rId441" Type="http://schemas.openxmlformats.org/officeDocument/2006/relationships/hyperlink" Target="https://suspilne.media/kyiv/1405462-rosiani-atakuvali-balistikou-naslidki-obstrilu-po-kievu-ta-oblasti/" TargetMode="External"/><Relationship Id="rId562" Type="http://schemas.openxmlformats.org/officeDocument/2006/relationships/hyperlink" Target="https://www.pravda.com.ua/news/2025/07/09/7520826/" TargetMode="External"/><Relationship Id="rId316" Type="http://schemas.openxmlformats.org/officeDocument/2006/relationships/hyperlink" Target="https://suspilne.media/amp/dnipro/1346044-so-vidbuvaetsa-na-misci-raketnogo-udaru-u-krivomu-rozi/" TargetMode="External"/><Relationship Id="rId437" Type="http://schemas.openxmlformats.org/officeDocument/2006/relationships/hyperlink" Target="https://dp.npu.gov.ua/news/politseiski-zadokumentuvaly-naslidky-vorozhykh-atak-na-dnipropetrovshchynu-zahynuly-dvi-liudyny-shche-chetvero-postrazhdaly" TargetMode="External"/><Relationship Id="rId558" Type="http://schemas.openxmlformats.org/officeDocument/2006/relationships/hyperlink" Target="https://suspilne.media/poltava/1310716-raketi-na-kremencuk-so-vidomo-pro-vibuhi-na-poltavsini-u-nic-na-14-travna/" TargetMode="External"/><Relationship Id="rId315" Type="http://schemas.openxmlformats.org/officeDocument/2006/relationships/hyperlink" Target="https://suspilne.media/amp/dnipro/1346044-so-vidbuvaetsa-na-misci-raketnogo-udaru-u-krivomu-rozi/" TargetMode="External"/><Relationship Id="rId436" Type="http://schemas.openxmlformats.org/officeDocument/2006/relationships/hyperlink" Target="https://rudana.com.ua/news/kryvyy-rig-pid-atakoyu-balistyky" TargetMode="External"/><Relationship Id="rId557" Type="http://schemas.openxmlformats.org/officeDocument/2006/relationships/hyperlink" Target="https://www.pravda.com.ua/news/2025/10/22/8003901/" TargetMode="External"/><Relationship Id="rId314" Type="http://schemas.openxmlformats.org/officeDocument/2006/relationships/hyperlink" Target="https://suspilne.media/dnipro/1345188-golovni-novini-dnipra-ta-oblasti-2-lipna/" TargetMode="External"/><Relationship Id="rId435" Type="http://schemas.openxmlformats.org/officeDocument/2006/relationships/hyperlink" Target="https://dp.npu.gov.ua/news/politseiski-zadokumentuvaly-naslidky-vorozhykh-atak-na-dnipropetrovshchynu-zahynuly-dvi-liudyny-shche-chetvero-postrazhdaly" TargetMode="External"/><Relationship Id="rId556" Type="http://schemas.openxmlformats.org/officeDocument/2006/relationships/hyperlink" Target="https://censor.net/ua/news/3580972/kremenchuk-pid-udarom-balistyky-scho-vidomo" TargetMode="External"/><Relationship Id="rId313" Type="http://schemas.openxmlformats.org/officeDocument/2006/relationships/hyperlink" Target="https://suspilne.media/poltava/1344472-u-poltavskij-gromadi-cerez-raketnij-udar-vibilo-vikna-u-dvoh-navcalnih-zakladah/" TargetMode="External"/><Relationship Id="rId434" Type="http://schemas.openxmlformats.org/officeDocument/2006/relationships/hyperlink" Target="https://suspilne.media/mykolaiv/1399460-za-dobu-vnaslidok-obstriliv-na-mikolaivsini-zaginula-ludina-se-semero-poraneni-zibrali-golovne-pro-masovanu-ataku/" TargetMode="External"/><Relationship Id="rId555" Type="http://schemas.openxmlformats.org/officeDocument/2006/relationships/hyperlink" Target="https://www.pravda.com.ua/news/2025/08/19/7526837/" TargetMode="External"/><Relationship Id="rId319" Type="http://schemas.openxmlformats.org/officeDocument/2006/relationships/hyperlink" Target="https://suspilne.media/kyiv/1347948-rosia-vdarila-raketami-po-kievu/" TargetMode="External"/><Relationship Id="rId318" Type="http://schemas.openxmlformats.org/officeDocument/2006/relationships/hyperlink" Target="https://suspilne.media/kyiv/1432045-rf-atakuvala-kiiv-balistikou-ta-dronami/" TargetMode="External"/><Relationship Id="rId439" Type="http://schemas.openxmlformats.org/officeDocument/2006/relationships/hyperlink" Target="https://suspilne.media/zaporizhzhia/1405268-naslidki-udariv-po-promislovosti-akij-viglad-mae-kombinat-zaporizstal-pisla-obstriliv-rf-fotoreportaz/" TargetMode="External"/><Relationship Id="rId317" Type="http://schemas.openxmlformats.org/officeDocument/2006/relationships/hyperlink" Target="https://www.pravda.com.ua/news/2026/07/04/7580285/" TargetMode="External"/><Relationship Id="rId438" Type="http://schemas.openxmlformats.org/officeDocument/2006/relationships/hyperlink" Target="https://suspilne.media/zaporizhzhia/1401814-rf-vtrete-za-misac-atakuvala-balistikou-zaporizstali-e-poraneni-pracivniki/" TargetMode="External"/><Relationship Id="rId559" Type="http://schemas.openxmlformats.org/officeDocument/2006/relationships/hyperlink" Target="https://www.pravda.com.ua/news/2026/05/14/8034603/" TargetMode="External"/><Relationship Id="rId550" Type="http://schemas.openxmlformats.org/officeDocument/2006/relationships/hyperlink" Target="https://www.pravda.com.ua/news/2025/06/21/7518093/" TargetMode="External"/><Relationship Id="rId312" Type="http://schemas.openxmlformats.org/officeDocument/2006/relationships/hyperlink" Target="https://suspilne.media/poltava/1344634-u-poltavskomu-rajoni-kilkist-travmovanih-vnaslidok-raketnogo-udaru-zrosla-do-troh/" TargetMode="External"/><Relationship Id="rId433" Type="http://schemas.openxmlformats.org/officeDocument/2006/relationships/hyperlink" Target="https://suspilne.media/mykolaiv/1399460-za-dobu-vnaslidok-obstriliv-na-mikolaivsini-zaginula-ludina-se-semero-poraneni-zibrali-golovne-pro-masovanu-ataku/" TargetMode="External"/><Relationship Id="rId554" Type="http://schemas.openxmlformats.org/officeDocument/2006/relationships/hyperlink" Target="https://www.pravda.com.ua/news/2025/08/19/7526825/" TargetMode="External"/><Relationship Id="rId311" Type="http://schemas.openxmlformats.org/officeDocument/2006/relationships/hyperlink" Target="https://poltava.sq.com.ua/ukr/novini/01.07.2026/rankovii-udar-balistikoyu-po-poltavi-prokuratura-povidomila-pro-cotiryox-poranenix" TargetMode="External"/><Relationship Id="rId432" Type="http://schemas.openxmlformats.org/officeDocument/2006/relationships/hyperlink" Target="https://suspilne.media/mykolaiv/1398946-odin-z-najbilsih-udariv-rf-u-2026-roci-na-mikolaivsini-ova/" TargetMode="External"/><Relationship Id="rId553" Type="http://schemas.openxmlformats.org/officeDocument/2006/relationships/hyperlink" Target="https://www.pravda.com.ua/news/2025/06/29/7519282/" TargetMode="External"/><Relationship Id="rId310" Type="http://schemas.openxmlformats.org/officeDocument/2006/relationships/hyperlink" Target="https://suspilne.media/odesa/1350190-obstril-teplodara-1-lipna-ekologi-ocinili-zbitki-vid-vikidiv-zabrudnuucih-recovin/" TargetMode="External"/><Relationship Id="rId431" Type="http://schemas.openxmlformats.org/officeDocument/2006/relationships/hyperlink" Target="https://suspilne.media/odesa/1397918-1658-j-den-vijni-hroniki-podij-v-odesi-ta-na-odesini/" TargetMode="External"/><Relationship Id="rId552" Type="http://schemas.openxmlformats.org/officeDocument/2006/relationships/hyperlink" Target="https://www.pravda.com.ua/news/2025/06/29/7519271/" TargetMode="External"/><Relationship Id="rId430" Type="http://schemas.openxmlformats.org/officeDocument/2006/relationships/hyperlink" Target="https://www.pravda.com.ua/news/2026/09/08/8052379/" TargetMode="External"/><Relationship Id="rId551" Type="http://schemas.openxmlformats.org/officeDocument/2006/relationships/hyperlink" Target="https://armyinform.com.ua/2025/06/21/260-z-280-povitryanyh-czilej-syly-ppo-vidbyly-masshtabnu-nichnu-ataku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https://kyivcity.gov.ua/news/kiv_nayvazhlivishe_za_tizhden__Kyiv_Highlights_of_the_week_1051986/" TargetMode="External"/><Relationship Id="rId391" Type="http://schemas.openxmlformats.org/officeDocument/2006/relationships/hyperlink" Target="https://www.reuters.com/world/europe/russian-ballistic-missiles-hit-kyiv-us-envoys-leave-2026-09-08/" TargetMode="External"/><Relationship Id="rId390" Type="http://schemas.openxmlformats.org/officeDocument/2006/relationships/hyperlink" Target="https://amp.dw.com/uk/rf-zavdala-raketnogo-udaru-po-kievu-e-zagibli/a-79153557" TargetMode="External"/><Relationship Id="rId2180" Type="http://schemas.openxmlformats.org/officeDocument/2006/relationships/hyperlink" Target="https://suspilne.media/zhytomyr/" TargetMode="External"/><Relationship Id="rId2181" Type="http://schemas.openxmlformats.org/officeDocument/2006/relationships/hyperlink" Target="https://zt.npu.gov.ua/news" TargetMode="External"/><Relationship Id="rId2182" Type="http://schemas.openxmlformats.org/officeDocument/2006/relationships/hyperlink" Target="https://suspilne.media/zhytomyr/" TargetMode="External"/><Relationship Id="rId2183" Type="http://schemas.openxmlformats.org/officeDocument/2006/relationships/hyperlink" Target="https://zt.npu.gov.ua/news" TargetMode="External"/><Relationship Id="rId385" Type="http://schemas.openxmlformats.org/officeDocument/2006/relationships/hyperlink" Target="https://kyivcity.gov.ua/news/kiv_nayvazhlivishe_za_tizhden__Kyiv_Highlights_of_the_week_1051695/" TargetMode="External"/><Relationship Id="rId2184" Type="http://schemas.openxmlformats.org/officeDocument/2006/relationships/hyperlink" Target="https://suspilne.media/zhytomyr/" TargetMode="External"/><Relationship Id="rId384" Type="http://schemas.openxmlformats.org/officeDocument/2006/relationships/hyperlink" Target="https://kyivcity.gov.ua/news/kiv_nayvazhlivishe_za_tizhden__Kyiv_Highlights_of_the_week_1051695/" TargetMode="External"/><Relationship Id="rId2185" Type="http://schemas.openxmlformats.org/officeDocument/2006/relationships/hyperlink" Target="https://zt.npu.gov.ua/news" TargetMode="External"/><Relationship Id="rId383" Type="http://schemas.openxmlformats.org/officeDocument/2006/relationships/hyperlink" Target="https://armyinform.com.ua/2026/09/01/vorog-pryczilno-vdaryv-balistikoyu-po-zaliznychnyh-ob%CA%BCyektah-u-kyyevi-7-zagyblyh-ta-rujnuvannya/" TargetMode="External"/><Relationship Id="rId2186" Type="http://schemas.openxmlformats.org/officeDocument/2006/relationships/hyperlink" Target="https://suspilne.media/zhytomyr/" TargetMode="External"/><Relationship Id="rId382" Type="http://schemas.openxmlformats.org/officeDocument/2006/relationships/hyperlink" Target="https://suspilne.media/kyiv/1392352-u-kievi-ta-borispoli-cerez-rosijskij-obstril-e-zagibli-ta-poraneni/" TargetMode="External"/><Relationship Id="rId2187" Type="http://schemas.openxmlformats.org/officeDocument/2006/relationships/hyperlink" Target="https://zt.npu.gov.ua/news" TargetMode="External"/><Relationship Id="rId389" Type="http://schemas.openxmlformats.org/officeDocument/2006/relationships/hyperlink" Target="https://kyivcity.gov.ua/news/kiv_nayvazhlivishe_za_tizhden__Kyiv_Highlights_of_the_week_1051986/" TargetMode="External"/><Relationship Id="rId2188" Type="http://schemas.openxmlformats.org/officeDocument/2006/relationships/hyperlink" Target="https://suspilne.media/zhytomyr/" TargetMode="External"/><Relationship Id="rId388" Type="http://schemas.openxmlformats.org/officeDocument/2006/relationships/hyperlink" Target="https://kyivcity.gov.ua/news/kiv_nayvazhlivishe_za_tizhden__Kyiv_Highlights_of_the_week_1051986/" TargetMode="External"/><Relationship Id="rId2189" Type="http://schemas.openxmlformats.org/officeDocument/2006/relationships/hyperlink" Target="https://zt.npu.gov.ua/news" TargetMode="External"/><Relationship Id="rId387" Type="http://schemas.openxmlformats.org/officeDocument/2006/relationships/hyperlink" Target="https://kyivcity.gov.ua/news/kiv_nayvazhlivishe_za_tizhden__Kyiv_Highlights_of_the_week_1051986/" TargetMode="External"/><Relationship Id="rId386" Type="http://schemas.openxmlformats.org/officeDocument/2006/relationships/hyperlink" Target="https://kyivcity.gov.ua/news/kiv_nayvazhlivishe_za_tizhden__Kyiv_Highlights_of_the_week_1051695/" TargetMode="External"/><Relationship Id="rId381" Type="http://schemas.openxmlformats.org/officeDocument/2006/relationships/hyperlink" Target="https://kyivcity.gov.ua/news/kiv_nayvazhlivishe_za_tizhden__Kyiv_Highlights_of_the_week_1051695/" TargetMode="External"/><Relationship Id="rId380" Type="http://schemas.openxmlformats.org/officeDocument/2006/relationships/hyperlink" Target="https://kyivcity.gov.ua/news/kiv_nayvazhlivishe_za_tizhden__Kyiv_Highlights_of_the_week_1051695/" TargetMode="External"/><Relationship Id="rId379" Type="http://schemas.openxmlformats.org/officeDocument/2006/relationships/hyperlink" Target="https://kyivcity.gov.ua/news/kiv_nayvazhlivishe_za_tizhden__Kyiv_Highlights_of_the_week_1051695/" TargetMode="External"/><Relationship Id="rId2170" Type="http://schemas.openxmlformats.org/officeDocument/2006/relationships/hyperlink" Target="https://suspilne.media/zhytomyr/" TargetMode="External"/><Relationship Id="rId2171" Type="http://schemas.openxmlformats.org/officeDocument/2006/relationships/hyperlink" Target="https://zt.npu.gov.ua/news" TargetMode="External"/><Relationship Id="rId2172" Type="http://schemas.openxmlformats.org/officeDocument/2006/relationships/hyperlink" Target="https://suspilne.media/zhytomyr/" TargetMode="External"/><Relationship Id="rId374" Type="http://schemas.openxmlformats.org/officeDocument/2006/relationships/hyperlink" Target="https://kyivcity.gov.ua/news/kiv_nayvazhlivishe_za_tizhden__Kyiv_Highlights_of_the_week_1051335/" TargetMode="External"/><Relationship Id="rId2173" Type="http://schemas.openxmlformats.org/officeDocument/2006/relationships/hyperlink" Target="https://zt.npu.gov.ua/news" TargetMode="External"/><Relationship Id="rId373" Type="http://schemas.openxmlformats.org/officeDocument/2006/relationships/hyperlink" Target="https://kyivcity.gov.ua/news/kiv_nayvazhlivishe_za_tizhden__Kyiv_Highlights_of_the_week_1051335/" TargetMode="External"/><Relationship Id="rId2174" Type="http://schemas.openxmlformats.org/officeDocument/2006/relationships/hyperlink" Target="https://suspilne.media/zhytomyr/" TargetMode="External"/><Relationship Id="rId372" Type="http://schemas.openxmlformats.org/officeDocument/2006/relationships/hyperlink" Target="https://kyivcity.gov.ua/news/kiv_nayvazhlivishe_za_tizhden__Kyiv_Highlights_of_the_week_1051335/" TargetMode="External"/><Relationship Id="rId2175" Type="http://schemas.openxmlformats.org/officeDocument/2006/relationships/hyperlink" Target="https://zt.npu.gov.ua/news" TargetMode="External"/><Relationship Id="rId371" Type="http://schemas.openxmlformats.org/officeDocument/2006/relationships/hyperlink" Target="https://suspilne.media/kyiv/1384922-u-kievi-lunali-vibuhi-spalahnula-pozeza-e-zagiblij/" TargetMode="External"/><Relationship Id="rId2176" Type="http://schemas.openxmlformats.org/officeDocument/2006/relationships/hyperlink" Target="https://suspilne.media/zhytomyr/" TargetMode="External"/><Relationship Id="rId378" Type="http://schemas.openxmlformats.org/officeDocument/2006/relationships/hyperlink" Target="https://kyivcity.gov.ua/news/kiv_nayvazhlivishe_za_tizhden__Kyiv_Highlights_of_the_week_1051335/" TargetMode="External"/><Relationship Id="rId2177" Type="http://schemas.openxmlformats.org/officeDocument/2006/relationships/hyperlink" Target="https://zt.npu.gov.ua/news" TargetMode="External"/><Relationship Id="rId377" Type="http://schemas.openxmlformats.org/officeDocument/2006/relationships/hyperlink" Target="https://fakty.com.ua/ua/proisshestvija/20260827-ataka-na-kiyivshhinu-dronami-i-balistikoyu-u-borispilskomu-rajoni-palayut-skladi/" TargetMode="External"/><Relationship Id="rId2178" Type="http://schemas.openxmlformats.org/officeDocument/2006/relationships/hyperlink" Target="https://suspilne.media/zhytomyr/" TargetMode="External"/><Relationship Id="rId376" Type="http://schemas.openxmlformats.org/officeDocument/2006/relationships/hyperlink" Target="https://suspilne.media/kyiv/1388598-poskodzeni-budinki-gimnazii-i-medzaklad-u-kilkoh-rajonah-kieva-zafiksovani-padinna-ulamkiv-cerez-udar-rf/" TargetMode="External"/><Relationship Id="rId2179" Type="http://schemas.openxmlformats.org/officeDocument/2006/relationships/hyperlink" Target="https://zt.npu.gov.ua/news" TargetMode="External"/><Relationship Id="rId375" Type="http://schemas.openxmlformats.org/officeDocument/2006/relationships/hyperlink" Target="https://kyivcity.gov.ua/news/kiv_nayvazhlivishe_za_tizhden__Kyiv_Highlights_of_the_week_1051335/" TargetMode="External"/><Relationship Id="rId2190" Type="http://schemas.openxmlformats.org/officeDocument/2006/relationships/hyperlink" Target="https://suspilne.media/zhytomyr/" TargetMode="External"/><Relationship Id="rId2191" Type="http://schemas.openxmlformats.org/officeDocument/2006/relationships/hyperlink" Target="https://zt.npu.gov.ua/news" TargetMode="External"/><Relationship Id="rId2192" Type="http://schemas.openxmlformats.org/officeDocument/2006/relationships/hyperlink" Target="https://suspilne.media/zhytomyr/" TargetMode="External"/><Relationship Id="rId2193" Type="http://schemas.openxmlformats.org/officeDocument/2006/relationships/hyperlink" Target="https://zt.npu.gov.ua/news" TargetMode="External"/><Relationship Id="rId2194" Type="http://schemas.openxmlformats.org/officeDocument/2006/relationships/hyperlink" Target="https://suspilne.media/zhytomyr/" TargetMode="External"/><Relationship Id="rId396" Type="http://schemas.openxmlformats.org/officeDocument/2006/relationships/hyperlink" Target="https://kyivcity.gov.ua/news/kiv_nayvazhlivishe_za_tizhden__Kyiv_Highlights_of_the_week_1052211/" TargetMode="External"/><Relationship Id="rId2195" Type="http://schemas.openxmlformats.org/officeDocument/2006/relationships/hyperlink" Target="https://zt.npu.gov.ua/news" TargetMode="External"/><Relationship Id="rId395" Type="http://schemas.openxmlformats.org/officeDocument/2006/relationships/hyperlink" Target="https://kyivcity.gov.ua/news/kiv_nayvazhlivishe_za_tizhden__Kyiv_Highlights_of_the_week_1052211/" TargetMode="External"/><Relationship Id="rId2196" Type="http://schemas.openxmlformats.org/officeDocument/2006/relationships/hyperlink" Target="https://suspilne.media/zhytomyr/" TargetMode="External"/><Relationship Id="rId394" Type="http://schemas.openxmlformats.org/officeDocument/2006/relationships/hyperlink" Target="https://kyivcity.gov.ua/news/kiv_nayvazhlivishe_za_tizhden__Kyiv_Highlights_of_the_week_1051986/" TargetMode="External"/><Relationship Id="rId2197" Type="http://schemas.openxmlformats.org/officeDocument/2006/relationships/hyperlink" Target="https://zt.npu.gov.ua/news" TargetMode="External"/><Relationship Id="rId393" Type="http://schemas.openxmlformats.org/officeDocument/2006/relationships/hyperlink" Target="https://kyivcity.gov.ua/news/kiv_nayvazhlivishe_za_tizhden__Kyiv_Highlights_of_the_week_1051986/" TargetMode="External"/><Relationship Id="rId2198" Type="http://schemas.openxmlformats.org/officeDocument/2006/relationships/hyperlink" Target="https://suspilne.media/zhytomyr/" TargetMode="External"/><Relationship Id="rId2199" Type="http://schemas.openxmlformats.org/officeDocument/2006/relationships/hyperlink" Target="https://zt.npu.gov.ua/news" TargetMode="External"/><Relationship Id="rId399" Type="http://schemas.openxmlformats.org/officeDocument/2006/relationships/hyperlink" Target="https://kyivcity.gov.ua/news/kiv_nayvazhlivishe_za_tizhden__Kyiv_Highlights_of_the_week_1052211/" TargetMode="External"/><Relationship Id="rId398" Type="http://schemas.openxmlformats.org/officeDocument/2006/relationships/hyperlink" Target="https://kyivcity.gov.ua/news/kiv_nayvazhlivishe_za_tizhden__Kyiv_Highlights_of_the_week_1052211/" TargetMode="External"/><Relationship Id="rId397" Type="http://schemas.openxmlformats.org/officeDocument/2006/relationships/hyperlink" Target="https://kyivcity.gov.ua/news/kiv_nayvazhlivishe_za_tizhden__Kyiv_Highlights_of_the_week_1052211/" TargetMode="External"/><Relationship Id="rId1730" Type="http://schemas.openxmlformats.org/officeDocument/2006/relationships/hyperlink" Target="https://suspilne.media/zhytomyr/" TargetMode="External"/><Relationship Id="rId1731" Type="http://schemas.openxmlformats.org/officeDocument/2006/relationships/hyperlink" Target="https://zt.npu.gov.ua/news" TargetMode="External"/><Relationship Id="rId1732" Type="http://schemas.openxmlformats.org/officeDocument/2006/relationships/hyperlink" Target="https://suspilne.media/zhytomyr/" TargetMode="External"/><Relationship Id="rId1733" Type="http://schemas.openxmlformats.org/officeDocument/2006/relationships/hyperlink" Target="https://zt.npu.gov.ua/news" TargetMode="External"/><Relationship Id="rId1734" Type="http://schemas.openxmlformats.org/officeDocument/2006/relationships/hyperlink" Target="https://suspilne.media/zhytomyr/" TargetMode="External"/><Relationship Id="rId1735" Type="http://schemas.openxmlformats.org/officeDocument/2006/relationships/hyperlink" Target="https://zt.npu.gov.ua/news" TargetMode="External"/><Relationship Id="rId1736" Type="http://schemas.openxmlformats.org/officeDocument/2006/relationships/hyperlink" Target="https://suspilne.media/zhytomyr/" TargetMode="External"/><Relationship Id="rId1737" Type="http://schemas.openxmlformats.org/officeDocument/2006/relationships/hyperlink" Target="https://zt.npu.gov.ua/news" TargetMode="External"/><Relationship Id="rId1738" Type="http://schemas.openxmlformats.org/officeDocument/2006/relationships/hyperlink" Target="https://suspilne.media/zhytomyr/" TargetMode="External"/><Relationship Id="rId1739" Type="http://schemas.openxmlformats.org/officeDocument/2006/relationships/hyperlink" Target="https://zt.npu.gov.ua/news" TargetMode="External"/><Relationship Id="rId1720" Type="http://schemas.openxmlformats.org/officeDocument/2006/relationships/hyperlink" Target="https://suspilne.media/zhytomyr/" TargetMode="External"/><Relationship Id="rId1721" Type="http://schemas.openxmlformats.org/officeDocument/2006/relationships/hyperlink" Target="https://zt.npu.gov.ua/news" TargetMode="External"/><Relationship Id="rId1722" Type="http://schemas.openxmlformats.org/officeDocument/2006/relationships/hyperlink" Target="https://suspilne.media/zhytomyr/" TargetMode="External"/><Relationship Id="rId1723" Type="http://schemas.openxmlformats.org/officeDocument/2006/relationships/hyperlink" Target="https://zt.npu.gov.ua/news" TargetMode="External"/><Relationship Id="rId1724" Type="http://schemas.openxmlformats.org/officeDocument/2006/relationships/hyperlink" Target="https://suspilne.media/zhytomyr/" TargetMode="External"/><Relationship Id="rId1725" Type="http://schemas.openxmlformats.org/officeDocument/2006/relationships/hyperlink" Target="https://zt.npu.gov.ua/news" TargetMode="External"/><Relationship Id="rId1726" Type="http://schemas.openxmlformats.org/officeDocument/2006/relationships/hyperlink" Target="https://suspilne.media/zhytomyr/" TargetMode="External"/><Relationship Id="rId1727" Type="http://schemas.openxmlformats.org/officeDocument/2006/relationships/hyperlink" Target="https://zt.npu.gov.ua/news" TargetMode="External"/><Relationship Id="rId1728" Type="http://schemas.openxmlformats.org/officeDocument/2006/relationships/hyperlink" Target="https://suspilne.media/zhytomyr/" TargetMode="External"/><Relationship Id="rId1729" Type="http://schemas.openxmlformats.org/officeDocument/2006/relationships/hyperlink" Target="https://zt.npu.gov.ua/news" TargetMode="External"/><Relationship Id="rId1752" Type="http://schemas.openxmlformats.org/officeDocument/2006/relationships/hyperlink" Target="https://suspilne.media/zhytomyr/" TargetMode="External"/><Relationship Id="rId1753" Type="http://schemas.openxmlformats.org/officeDocument/2006/relationships/hyperlink" Target="https://zt.npu.gov.ua/news" TargetMode="External"/><Relationship Id="rId1754" Type="http://schemas.openxmlformats.org/officeDocument/2006/relationships/hyperlink" Target="https://suspilne.media/zhytomyr/" TargetMode="External"/><Relationship Id="rId1755" Type="http://schemas.openxmlformats.org/officeDocument/2006/relationships/hyperlink" Target="https://zt.npu.gov.ua/news" TargetMode="External"/><Relationship Id="rId1756" Type="http://schemas.openxmlformats.org/officeDocument/2006/relationships/hyperlink" Target="https://suspilne.media/zhytomyr/" TargetMode="External"/><Relationship Id="rId1757" Type="http://schemas.openxmlformats.org/officeDocument/2006/relationships/hyperlink" Target="https://zt.npu.gov.ua/news" TargetMode="External"/><Relationship Id="rId1758" Type="http://schemas.openxmlformats.org/officeDocument/2006/relationships/hyperlink" Target="https://suspilne.media/zhytomyr/" TargetMode="External"/><Relationship Id="rId1759" Type="http://schemas.openxmlformats.org/officeDocument/2006/relationships/hyperlink" Target="https://zt.npu.gov.ua/news" TargetMode="External"/><Relationship Id="rId1750" Type="http://schemas.openxmlformats.org/officeDocument/2006/relationships/hyperlink" Target="https://suspilne.media/zhytomyr/" TargetMode="External"/><Relationship Id="rId1751" Type="http://schemas.openxmlformats.org/officeDocument/2006/relationships/hyperlink" Target="https://zt.npu.gov.ua/news" TargetMode="External"/><Relationship Id="rId1741" Type="http://schemas.openxmlformats.org/officeDocument/2006/relationships/hyperlink" Target="https://zt.npu.gov.ua/news" TargetMode="External"/><Relationship Id="rId1742" Type="http://schemas.openxmlformats.org/officeDocument/2006/relationships/hyperlink" Target="https://suspilne.media/zhytomyr/" TargetMode="External"/><Relationship Id="rId1743" Type="http://schemas.openxmlformats.org/officeDocument/2006/relationships/hyperlink" Target="https://zt.npu.gov.ua/news" TargetMode="External"/><Relationship Id="rId1744" Type="http://schemas.openxmlformats.org/officeDocument/2006/relationships/hyperlink" Target="https://suspilne.media/zhytomyr/" TargetMode="External"/><Relationship Id="rId1745" Type="http://schemas.openxmlformats.org/officeDocument/2006/relationships/hyperlink" Target="https://zt.npu.gov.ua/news" TargetMode="External"/><Relationship Id="rId1746" Type="http://schemas.openxmlformats.org/officeDocument/2006/relationships/hyperlink" Target="https://suspilne.media/zhytomyr/" TargetMode="External"/><Relationship Id="rId1747" Type="http://schemas.openxmlformats.org/officeDocument/2006/relationships/hyperlink" Target="https://zt.npu.gov.ua/news" TargetMode="External"/><Relationship Id="rId1748" Type="http://schemas.openxmlformats.org/officeDocument/2006/relationships/hyperlink" Target="https://suspilne.media/zhytomyr/" TargetMode="External"/><Relationship Id="rId1749" Type="http://schemas.openxmlformats.org/officeDocument/2006/relationships/hyperlink" Target="https://zt.npu.gov.ua/news" TargetMode="External"/><Relationship Id="rId1740" Type="http://schemas.openxmlformats.org/officeDocument/2006/relationships/hyperlink" Target="https://suspilne.media/zhytomyr/" TargetMode="External"/><Relationship Id="rId1710" Type="http://schemas.openxmlformats.org/officeDocument/2006/relationships/hyperlink" Target="https://suspilne.media/zhytomyr/" TargetMode="External"/><Relationship Id="rId1711" Type="http://schemas.openxmlformats.org/officeDocument/2006/relationships/hyperlink" Target="https://zt.npu.gov.ua/news" TargetMode="External"/><Relationship Id="rId1712" Type="http://schemas.openxmlformats.org/officeDocument/2006/relationships/hyperlink" Target="https://suspilne.media/zhytomyr/" TargetMode="External"/><Relationship Id="rId1713" Type="http://schemas.openxmlformats.org/officeDocument/2006/relationships/hyperlink" Target="https://zt.npu.gov.ua/news" TargetMode="External"/><Relationship Id="rId1714" Type="http://schemas.openxmlformats.org/officeDocument/2006/relationships/hyperlink" Target="https://suspilne.media/zhytomyr/" TargetMode="External"/><Relationship Id="rId1715" Type="http://schemas.openxmlformats.org/officeDocument/2006/relationships/hyperlink" Target="https://zt.npu.gov.ua/news" TargetMode="External"/><Relationship Id="rId1716" Type="http://schemas.openxmlformats.org/officeDocument/2006/relationships/hyperlink" Target="https://suspilne.media/zhytomyr/" TargetMode="External"/><Relationship Id="rId1717" Type="http://schemas.openxmlformats.org/officeDocument/2006/relationships/hyperlink" Target="https://zt.npu.gov.ua/news" TargetMode="External"/><Relationship Id="rId1718" Type="http://schemas.openxmlformats.org/officeDocument/2006/relationships/hyperlink" Target="https://suspilne.media/zhytomyr/" TargetMode="External"/><Relationship Id="rId1719" Type="http://schemas.openxmlformats.org/officeDocument/2006/relationships/hyperlink" Target="https://zt.npu.gov.ua/news" TargetMode="External"/><Relationship Id="rId1700" Type="http://schemas.openxmlformats.org/officeDocument/2006/relationships/hyperlink" Target="https://suspilne.media/zhytomyr/" TargetMode="External"/><Relationship Id="rId1701" Type="http://schemas.openxmlformats.org/officeDocument/2006/relationships/hyperlink" Target="https://zt.npu.gov.ua/news" TargetMode="External"/><Relationship Id="rId1702" Type="http://schemas.openxmlformats.org/officeDocument/2006/relationships/hyperlink" Target="https://suspilne.media/zhytomyr/" TargetMode="External"/><Relationship Id="rId1703" Type="http://schemas.openxmlformats.org/officeDocument/2006/relationships/hyperlink" Target="https://zt.npu.gov.ua/news" TargetMode="External"/><Relationship Id="rId1704" Type="http://schemas.openxmlformats.org/officeDocument/2006/relationships/hyperlink" Target="https://suspilne.media/zhytomyr/" TargetMode="External"/><Relationship Id="rId1705" Type="http://schemas.openxmlformats.org/officeDocument/2006/relationships/hyperlink" Target="https://zt.npu.gov.ua/news" TargetMode="External"/><Relationship Id="rId1706" Type="http://schemas.openxmlformats.org/officeDocument/2006/relationships/hyperlink" Target="https://suspilne.media/zhytomyr/" TargetMode="External"/><Relationship Id="rId1707" Type="http://schemas.openxmlformats.org/officeDocument/2006/relationships/hyperlink" Target="https://zt.npu.gov.ua/news" TargetMode="External"/><Relationship Id="rId1708" Type="http://schemas.openxmlformats.org/officeDocument/2006/relationships/hyperlink" Target="https://suspilne.media/zhytomyr/" TargetMode="External"/><Relationship Id="rId1709" Type="http://schemas.openxmlformats.org/officeDocument/2006/relationships/hyperlink" Target="https://zt.npu.gov.ua/news" TargetMode="External"/><Relationship Id="rId40" Type="http://schemas.openxmlformats.org/officeDocument/2006/relationships/hyperlink" Target="https://kyivcity.gov.ua/news/kiv_nayvazhlivishe_za_tizhden__Kyiv_Highlights_of_the_week_1035205/" TargetMode="External"/><Relationship Id="rId3513" Type="http://schemas.openxmlformats.org/officeDocument/2006/relationships/hyperlink" Target="https://t.me/s/Sumy_news_ODA" TargetMode="External"/><Relationship Id="rId3512" Type="http://schemas.openxmlformats.org/officeDocument/2006/relationships/hyperlink" Target="https://cukr.city/city/2026/iak-rosiiany-atakuvaly-sumshchynu-v-berezni-2026/" TargetMode="External"/><Relationship Id="rId42" Type="http://schemas.openxmlformats.org/officeDocument/2006/relationships/hyperlink" Target="https://kyivcity.gov.ua/news/kiv_nayvazhlivishe_za_tizhden__Kyiv_Highlights_of_the_week_1035205/" TargetMode="External"/><Relationship Id="rId3515" Type="http://schemas.openxmlformats.org/officeDocument/2006/relationships/hyperlink" Target="https://su.npu.gov.ua/news/dvoie-liudei-zahynuly-cherez-rosiiski-ataky-na-sumshchynu-politsiia-zbyraie-dokazy" TargetMode="External"/><Relationship Id="rId41" Type="http://schemas.openxmlformats.org/officeDocument/2006/relationships/hyperlink" Target="https://kyivcity.gov.ua/news/kiv_nayvazhlivishe_za_tizhden__Kyiv_Highlights_of_the_week_1035205/" TargetMode="External"/><Relationship Id="rId3514" Type="http://schemas.openxmlformats.org/officeDocument/2006/relationships/hyperlink" Target="https://su.npu.gov.ua/news/try-liudyny-zahynulo-ta-shche-try-poraneno-politseiski-sumshchyny-fiksuiut-naslidky-vorozhykh-vluchan-na-terytorii-oblasti" TargetMode="External"/><Relationship Id="rId44" Type="http://schemas.openxmlformats.org/officeDocument/2006/relationships/hyperlink" Target="https://kyivcity.gov.ua/news/kiv_nayvazhlivishe_za_tizhden__Kyiv_Highlights_of_the_week_1035205/" TargetMode="External"/><Relationship Id="rId3517" Type="http://schemas.openxmlformats.org/officeDocument/2006/relationships/hyperlink" Target="https://cukr.city/city/2025/iak-rosiiany-atakuvaly-sumshchynu-v-zhovtni-2025/" TargetMode="External"/><Relationship Id="rId43" Type="http://schemas.openxmlformats.org/officeDocument/2006/relationships/hyperlink" Target="https://kyivcity.gov.ua/news/kiv_nayvazhlivishe_za_tizhden__Kyiv_Highlights_of_the_week_1035205/" TargetMode="External"/><Relationship Id="rId3516" Type="http://schemas.openxmlformats.org/officeDocument/2006/relationships/hyperlink" Target="https://city.sumy.ua/vijna/u-sumskij-ova-pidtverdyly-poranennya-semy-myrnyh-zhyteliv-vnaslidok-rosijskogo-udaru-rszv-po-zarichnomu-rajonu/" TargetMode="External"/><Relationship Id="rId46" Type="http://schemas.openxmlformats.org/officeDocument/2006/relationships/hyperlink" Target="https://www.pravda.com.ua/news/2025/11/08/8006418/" TargetMode="External"/><Relationship Id="rId3519" Type="http://schemas.openxmlformats.org/officeDocument/2006/relationships/hyperlink" Target="https://cukr.city/city/2025/iak-rosiiany-atakuvaly-sumshchynu-v-zhovtni-2025/" TargetMode="External"/><Relationship Id="rId45" Type="http://schemas.openxmlformats.org/officeDocument/2006/relationships/hyperlink" Target="https://kyivcity.gov.ua/news/kiv_nayvazhlivishe_za_tizhden__Kyiv_Highlights_of_the_week_1035205/" TargetMode="External"/><Relationship Id="rId3518" Type="http://schemas.openxmlformats.org/officeDocument/2006/relationships/hyperlink" Target="https://cukr.city/city/2025/iak-rosiiany-atakuvaly-sumshchynu-v-zhovtni-2025/" TargetMode="External"/><Relationship Id="rId48" Type="http://schemas.openxmlformats.org/officeDocument/2006/relationships/hyperlink" Target="https://kyivcity.gov.ua/news/kiv_nayvazhlivishe_za_tizhden__Kyiv_Highlights_of_the_week_1035582/" TargetMode="External"/><Relationship Id="rId47" Type="http://schemas.openxmlformats.org/officeDocument/2006/relationships/hyperlink" Target="https://www.pravda.com.ua/news/2025/11/08/8006416/" TargetMode="External"/><Relationship Id="rId49" Type="http://schemas.openxmlformats.org/officeDocument/2006/relationships/hyperlink" Target="https://kyivcity.gov.ua/news/kiv_nayvazhlivishe_za_tizhden__Kyiv_Highlights_of_the_week_1035582/" TargetMode="External"/><Relationship Id="rId3511" Type="http://schemas.openxmlformats.org/officeDocument/2006/relationships/hyperlink" Target="https://t.me/s/Sumy_news_ODA" TargetMode="External"/><Relationship Id="rId3510" Type="http://schemas.openxmlformats.org/officeDocument/2006/relationships/hyperlink" Target="https://cukr.city/city/2026/iak-rosiiany-atakuvaly-sumshchynu-v-berezni-2026/" TargetMode="External"/><Relationship Id="rId3502" Type="http://schemas.openxmlformats.org/officeDocument/2006/relationships/hyperlink" Target="https://cukr.city/city/2026/iak-rosiiany-atakuvaly-sumshchynu-v-berezni-2026/" TargetMode="External"/><Relationship Id="rId3501" Type="http://schemas.openxmlformats.org/officeDocument/2006/relationships/hyperlink" Target="https://t.me/s/Sumy_news_ODA" TargetMode="External"/><Relationship Id="rId31" Type="http://schemas.openxmlformats.org/officeDocument/2006/relationships/hyperlink" Target="https://www.pravda.com.ua/news/2025/10/25/7538350/" TargetMode="External"/><Relationship Id="rId3504" Type="http://schemas.openxmlformats.org/officeDocument/2006/relationships/hyperlink" Target="https://cukr.city/city/2026/iak-rosiiany-atakuvaly-sumshchynu-v-berezni-2026/" TargetMode="External"/><Relationship Id="rId30" Type="http://schemas.openxmlformats.org/officeDocument/2006/relationships/hyperlink" Target="https://kyivcity.gov.ua/news/kiv_nayvazhlivishe_za_tizhden__Kyiv_Highlights_of_the_week_1034487/" TargetMode="External"/><Relationship Id="rId3503" Type="http://schemas.openxmlformats.org/officeDocument/2006/relationships/hyperlink" Target="https://t.me/s/Sumy_news_ODA" TargetMode="External"/><Relationship Id="rId33" Type="http://schemas.openxmlformats.org/officeDocument/2006/relationships/hyperlink" Target="https://kyivcity.gov.ua/news/kiv_nayvazhlivishe_za_tizhden__Kyiv_Highlights_of_the_week_1034805/" TargetMode="External"/><Relationship Id="rId3506" Type="http://schemas.openxmlformats.org/officeDocument/2006/relationships/hyperlink" Target="https://cukr.city/city/2026/iak-rosiiany-atakuvaly-sumshchynu-v-berezni-2026/" TargetMode="External"/><Relationship Id="rId32" Type="http://schemas.openxmlformats.org/officeDocument/2006/relationships/hyperlink" Target="https://suspilne.media/kyiv/1175265-rf-atakuvala-kiiv-balistikou-ta-dronami/" TargetMode="External"/><Relationship Id="rId3505" Type="http://schemas.openxmlformats.org/officeDocument/2006/relationships/hyperlink" Target="https://t.me/s/Sumy_news_ODA" TargetMode="External"/><Relationship Id="rId35" Type="http://schemas.openxmlformats.org/officeDocument/2006/relationships/hyperlink" Target="https://kyivcity.gov.ua/news/kiv_nayvazhlivishe_za_tizhden__Kyiv_Highlights_of_the_week_1034805/" TargetMode="External"/><Relationship Id="rId3508" Type="http://schemas.openxmlformats.org/officeDocument/2006/relationships/hyperlink" Target="https://cukr.city/city/2026/iak-rosiiany-atakuvaly-sumshchynu-v-berezni-2026/" TargetMode="External"/><Relationship Id="rId34" Type="http://schemas.openxmlformats.org/officeDocument/2006/relationships/hyperlink" Target="https://kyivcity.gov.ua/news/kiv_nayvazhlivishe_za_tizhden__Kyiv_Highlights_of_the_week_1034805/" TargetMode="External"/><Relationship Id="rId3507" Type="http://schemas.openxmlformats.org/officeDocument/2006/relationships/hyperlink" Target="https://t.me/s/Sumy_news_ODA" TargetMode="External"/><Relationship Id="rId3509" Type="http://schemas.openxmlformats.org/officeDocument/2006/relationships/hyperlink" Target="https://t.me/s/Sumy_news_ODA" TargetMode="External"/><Relationship Id="rId37" Type="http://schemas.openxmlformats.org/officeDocument/2006/relationships/hyperlink" Target="https://kyivcity.gov.ua/news/kiv_nayvazhlivishe_za_tizhden__Kyiv_Highlights_of_the_week_1034805/" TargetMode="External"/><Relationship Id="rId36" Type="http://schemas.openxmlformats.org/officeDocument/2006/relationships/hyperlink" Target="https://kyivcity.gov.ua/news/kiv_nayvazhlivishe_za_tizhden__Kyiv_Highlights_of_the_week_1034805/" TargetMode="External"/><Relationship Id="rId39" Type="http://schemas.openxmlformats.org/officeDocument/2006/relationships/hyperlink" Target="https://kyivcity.gov.ua/news/kiv_nayvazhlivishe_za_tizhden__Kyiv_Highlights_of_the_week_1035205/" TargetMode="External"/><Relationship Id="rId38" Type="http://schemas.openxmlformats.org/officeDocument/2006/relationships/hyperlink" Target="https://kyivcity.gov.ua/news/kiv_nayvazhlivishe_za_tizhden__Kyiv_Highlights_of_the_week_1034805/" TargetMode="External"/><Relationship Id="rId3500" Type="http://schemas.openxmlformats.org/officeDocument/2006/relationships/hyperlink" Target="https://cukr.city/city/2026/iak-rosiiany-atakuvaly-sumshchynu-v-berezni-2026/" TargetMode="External"/><Relationship Id="rId2203" Type="http://schemas.openxmlformats.org/officeDocument/2006/relationships/hyperlink" Target="https://zt.npu.gov.ua/news" TargetMode="External"/><Relationship Id="rId3535" Type="http://schemas.openxmlformats.org/officeDocument/2006/relationships/hyperlink" Target="https://cukr.city/city/2025/iak-rosiiany-atakuvaly-sumshchynu-v-zhovtni-2025/" TargetMode="External"/><Relationship Id="rId2204" Type="http://schemas.openxmlformats.org/officeDocument/2006/relationships/hyperlink" Target="https://suspilne.media/zhytomyr/" TargetMode="External"/><Relationship Id="rId3534" Type="http://schemas.openxmlformats.org/officeDocument/2006/relationships/hyperlink" Target="https://cukr.city/city/2025/iak-rosiiany-atakuvaly-sumshchynu-v-zhovtni-2025/" TargetMode="External"/><Relationship Id="rId20" Type="http://schemas.openxmlformats.org/officeDocument/2006/relationships/hyperlink" Target="https://kyivcity.gov.ua/news/kiv_nayvazhlivishe_za_tizhden__Kyiv_Highlights_of_the_week_1033764/" TargetMode="External"/><Relationship Id="rId2205" Type="http://schemas.openxmlformats.org/officeDocument/2006/relationships/hyperlink" Target="https://zt.npu.gov.ua/news" TargetMode="External"/><Relationship Id="rId3537" Type="http://schemas.openxmlformats.org/officeDocument/2006/relationships/hyperlink" Target="https://cukr.city/city/2025/iak-rosiiany-atakuvaly-sumshchynu-v-zhovtni-2025/" TargetMode="External"/><Relationship Id="rId2206" Type="http://schemas.openxmlformats.org/officeDocument/2006/relationships/hyperlink" Target="https://suspilne.media/zhytomyr/" TargetMode="External"/><Relationship Id="rId3536" Type="http://schemas.openxmlformats.org/officeDocument/2006/relationships/hyperlink" Target="https://cukr.city/city/2025/iak-rosiiany-atakuvaly-sumshchynu-v-zhovtni-2025/" TargetMode="External"/><Relationship Id="rId22" Type="http://schemas.openxmlformats.org/officeDocument/2006/relationships/hyperlink" Target="https://kyivcity.gov.ua/news/kiv_nayvazhlivishe_za_tizhden__Kyiv_Highlights_of_the_week_1033764/" TargetMode="External"/><Relationship Id="rId2207" Type="http://schemas.openxmlformats.org/officeDocument/2006/relationships/hyperlink" Target="https://zt.npu.gov.ua/news" TargetMode="External"/><Relationship Id="rId3539" Type="http://schemas.openxmlformats.org/officeDocument/2006/relationships/hyperlink" Target="https://cukr.city/city/2025/iak-rosiiany-atakuvaly-sumshchynu-v-zhovtni-2025/" TargetMode="External"/><Relationship Id="rId21" Type="http://schemas.openxmlformats.org/officeDocument/2006/relationships/hyperlink" Target="https://kyivcity.gov.ua/news/kiv_nayvazhlivishe_za_tizhden__Kyiv_Highlights_of_the_week_1033764/" TargetMode="External"/><Relationship Id="rId2208" Type="http://schemas.openxmlformats.org/officeDocument/2006/relationships/hyperlink" Target="https://suspilne.media/zhytomyr/" TargetMode="External"/><Relationship Id="rId3538" Type="http://schemas.openxmlformats.org/officeDocument/2006/relationships/hyperlink" Target="https://cukr.city/city/2025/iak-rosiiany-atakuvaly-sumshchynu-v-zhovtni-2025/" TargetMode="External"/><Relationship Id="rId24" Type="http://schemas.openxmlformats.org/officeDocument/2006/relationships/hyperlink" Target="https://kyivcity.gov.ua/news/kiv_nayvazhlivishe_za_tizhden__Kyiv_Highlights_of_the_week_1034487/" TargetMode="External"/><Relationship Id="rId2209" Type="http://schemas.openxmlformats.org/officeDocument/2006/relationships/hyperlink" Target="https://zt.npu.gov.ua/news" TargetMode="External"/><Relationship Id="rId23" Type="http://schemas.openxmlformats.org/officeDocument/2006/relationships/hyperlink" Target="https://kyivcity.gov.ua/news/kiv_nayvazhlivishe_za_tizhden__Kyiv_Highlights_of_the_week_1034487/" TargetMode="External"/><Relationship Id="rId26" Type="http://schemas.openxmlformats.org/officeDocument/2006/relationships/hyperlink" Target="https://kyivcity.gov.ua/news/kiv_nayvazhlivishe_za_tizhden__Kyiv_Highlights_of_the_week_1034487/" TargetMode="External"/><Relationship Id="rId25" Type="http://schemas.openxmlformats.org/officeDocument/2006/relationships/hyperlink" Target="https://kyivcity.gov.ua/news/kiv_nayvazhlivishe_za_tizhden__Kyiv_Highlights_of_the_week_1034487/" TargetMode="External"/><Relationship Id="rId28" Type="http://schemas.openxmlformats.org/officeDocument/2006/relationships/hyperlink" Target="https://suspilne.media/kyiv/1172155-ataka-na-kiiv-ta-oblast-e-zagibli-ta-poraneni/" TargetMode="External"/><Relationship Id="rId27" Type="http://schemas.openxmlformats.org/officeDocument/2006/relationships/hyperlink" Target="https://www.pravda.com.ua/news/2025/10/22/7537852/" TargetMode="External"/><Relationship Id="rId3531" Type="http://schemas.openxmlformats.org/officeDocument/2006/relationships/hyperlink" Target="https://cukr.city/city/2025/iak-rosiiany-atakuvaly-sumshchynu-v-zhovtni-2025/" TargetMode="External"/><Relationship Id="rId29" Type="http://schemas.openxmlformats.org/officeDocument/2006/relationships/hyperlink" Target="https://kyivcity.gov.ua/news/kiv_nayvazhlivishe_za_tizhden__Kyiv_Highlights_of_the_week_1034487/" TargetMode="External"/><Relationship Id="rId2200" Type="http://schemas.openxmlformats.org/officeDocument/2006/relationships/hyperlink" Target="https://suspilne.media/zhytomyr/" TargetMode="External"/><Relationship Id="rId3530" Type="http://schemas.openxmlformats.org/officeDocument/2006/relationships/hyperlink" Target="https://cukr.city/city/2025/iak-rosiiany-atakuvaly-sumshchynu-v-zhovtni-2025/" TargetMode="External"/><Relationship Id="rId2201" Type="http://schemas.openxmlformats.org/officeDocument/2006/relationships/hyperlink" Target="https://zt.npu.gov.ua/news" TargetMode="External"/><Relationship Id="rId3533" Type="http://schemas.openxmlformats.org/officeDocument/2006/relationships/hyperlink" Target="https://cukr.city/city/2025/iak-rosiiany-atakuvaly-sumshchynu-v-zhovtni-2025/" TargetMode="External"/><Relationship Id="rId2202" Type="http://schemas.openxmlformats.org/officeDocument/2006/relationships/hyperlink" Target="https://suspilne.media/zhytomyr/" TargetMode="External"/><Relationship Id="rId3532" Type="http://schemas.openxmlformats.org/officeDocument/2006/relationships/hyperlink" Target="https://cukr.city/city/2025/iak-rosiiany-atakuvaly-sumshchynu-v-zhovtni-2025/" TargetMode="External"/><Relationship Id="rId3524" Type="http://schemas.openxmlformats.org/officeDocument/2006/relationships/hyperlink" Target="https://cukr.city/city/2025/iak-rosiiany-atakuvaly-sumshchynu-v-zhovtni-2025/" TargetMode="External"/><Relationship Id="rId3523" Type="http://schemas.openxmlformats.org/officeDocument/2006/relationships/hyperlink" Target="https://cukr.city/city/2025/iak-rosiiany-atakuvaly-sumshchynu-v-zhovtni-2025/" TargetMode="External"/><Relationship Id="rId3526" Type="http://schemas.openxmlformats.org/officeDocument/2006/relationships/hyperlink" Target="https://cukr.city/city/2025/iak-rosiiany-atakuvaly-sumshchynu-v-zhovtni-2025/" TargetMode="External"/><Relationship Id="rId3525" Type="http://schemas.openxmlformats.org/officeDocument/2006/relationships/hyperlink" Target="https://cukr.city/city/2025/iak-rosiiany-atakuvaly-sumshchynu-v-zhovtni-2025/" TargetMode="External"/><Relationship Id="rId11" Type="http://schemas.openxmlformats.org/officeDocument/2006/relationships/hyperlink" Target="https://kyivcity.gov.ua/news/kiv_nayvazhlivishe_za_tizhden__Kyiv_Highlights_of_the_week_1033253/" TargetMode="External"/><Relationship Id="rId3528" Type="http://schemas.openxmlformats.org/officeDocument/2006/relationships/hyperlink" Target="https://cukr.city/city/2025/iak-rosiiany-atakuvaly-sumshchynu-v-zhovtni-2025/" TargetMode="External"/><Relationship Id="rId10" Type="http://schemas.openxmlformats.org/officeDocument/2006/relationships/hyperlink" Target="https://kyivcity.gov.ua/news/kiv_nayvazhlivishe_za_tizhden__Kyiv_Highlights_of_the_week_1033253/" TargetMode="External"/><Relationship Id="rId3527" Type="http://schemas.openxmlformats.org/officeDocument/2006/relationships/hyperlink" Target="https://cukr.city/city/2025/iak-rosiiany-atakuvaly-sumshchynu-v-zhovtni-2025/" TargetMode="External"/><Relationship Id="rId13" Type="http://schemas.openxmlformats.org/officeDocument/2006/relationships/hyperlink" Target="https://kyivcity.gov.ua/news/kiv_nayvazhlivishe_za_tizhden__Kyiv_Highlights_of_the_week_1033253/" TargetMode="External"/><Relationship Id="rId12" Type="http://schemas.openxmlformats.org/officeDocument/2006/relationships/hyperlink" Target="https://kyivcity.gov.ua/news/kiv_nayvazhlivishe_za_tizhden__Kyiv_Highlights_of_the_week_1033253/" TargetMode="External"/><Relationship Id="rId3529" Type="http://schemas.openxmlformats.org/officeDocument/2006/relationships/hyperlink" Target="https://cukr.city/city/2025/iak-rosiiany-atakuvaly-sumshchynu-v-zhovtni-2025/" TargetMode="External"/><Relationship Id="rId15" Type="http://schemas.openxmlformats.org/officeDocument/2006/relationships/hyperlink" Target="https://suspilne.media/kyiv/1159965-ataka-na-kiiv-ta-oblast-e-zagibli-ta-poraneni/" TargetMode="External"/><Relationship Id="rId14" Type="http://schemas.openxmlformats.org/officeDocument/2006/relationships/hyperlink" Target="https://www.pravda.com.ua/news/2025/10/10/7535951/" TargetMode="External"/><Relationship Id="rId17" Type="http://schemas.openxmlformats.org/officeDocument/2006/relationships/hyperlink" Target="https://kyivcity.gov.ua/news/kiv_nayvazhlivishe_za_tizhden__Kyiv_Highlights_of_the_week_1033764/" TargetMode="External"/><Relationship Id="rId16" Type="http://schemas.openxmlformats.org/officeDocument/2006/relationships/hyperlink" Target="https://kyivcity.gov.ua/news/kiv_nayvazhlivishe_za_tizhden__Kyiv_Highlights_of_the_week_1033764/" TargetMode="External"/><Relationship Id="rId19" Type="http://schemas.openxmlformats.org/officeDocument/2006/relationships/hyperlink" Target="https://kyivcity.gov.ua/news/kiv_nayvazhlivishe_za_tizhden__Kyiv_Highlights_of_the_week_1033764/" TargetMode="External"/><Relationship Id="rId3520" Type="http://schemas.openxmlformats.org/officeDocument/2006/relationships/hyperlink" Target="https://cukr.city/city/2025/iak-rosiiany-atakuvaly-sumshchynu-v-zhovtni-2025/" TargetMode="External"/><Relationship Id="rId18" Type="http://schemas.openxmlformats.org/officeDocument/2006/relationships/hyperlink" Target="https://kyivcity.gov.ua/news/kiv_nayvazhlivishe_za_tizhden__Kyiv_Highlights_of_the_week_1033764/" TargetMode="External"/><Relationship Id="rId3522" Type="http://schemas.openxmlformats.org/officeDocument/2006/relationships/hyperlink" Target="https://cukr.city/city/2025/iak-rosiiany-atakuvaly-sumshchynu-v-zhovtni-2025/" TargetMode="External"/><Relationship Id="rId3521" Type="http://schemas.openxmlformats.org/officeDocument/2006/relationships/hyperlink" Target="https://cukr.city/city/2025/iak-rosiiany-atakuvaly-sumshchynu-v-zhovtni-2025/" TargetMode="External"/><Relationship Id="rId84" Type="http://schemas.openxmlformats.org/officeDocument/2006/relationships/hyperlink" Target="https://kyivcity.gov.ua/news/kiv_nayvazhlivishe_za_tizhden__Kyiv_Highlights_of_the_week_1037764/" TargetMode="External"/><Relationship Id="rId1774" Type="http://schemas.openxmlformats.org/officeDocument/2006/relationships/hyperlink" Target="https://suspilne.media/zhytomyr/" TargetMode="External"/><Relationship Id="rId83" Type="http://schemas.openxmlformats.org/officeDocument/2006/relationships/hyperlink" Target="https://kyivcity.gov.ua/news/kiv_nayvazhlivishe_za_tizhden__Kyiv_Highlights_of_the_week_1037764/" TargetMode="External"/><Relationship Id="rId1775" Type="http://schemas.openxmlformats.org/officeDocument/2006/relationships/hyperlink" Target="https://zt.npu.gov.ua/news" TargetMode="External"/><Relationship Id="rId86" Type="http://schemas.openxmlformats.org/officeDocument/2006/relationships/hyperlink" Target="https://kyivcity.gov.ua/news/kiv_nayvazhlivishe_za_tizhden__Kyiv_Highlights_of_the_week_1038107/" TargetMode="External"/><Relationship Id="rId1776" Type="http://schemas.openxmlformats.org/officeDocument/2006/relationships/hyperlink" Target="https://suspilne.media/zhytomyr/" TargetMode="External"/><Relationship Id="rId85" Type="http://schemas.openxmlformats.org/officeDocument/2006/relationships/hyperlink" Target="https://kyivcity.gov.ua/news/kiv_nayvazhlivishe_za_tizhden__Kyiv_Highlights_of_the_week_1037764/" TargetMode="External"/><Relationship Id="rId1777" Type="http://schemas.openxmlformats.org/officeDocument/2006/relationships/hyperlink" Target="https://zt.npu.gov.ua/news" TargetMode="External"/><Relationship Id="rId88" Type="http://schemas.openxmlformats.org/officeDocument/2006/relationships/hyperlink" Target="https://kyivcity.gov.ua/news/kiv_nayvazhlivishe_za_tizhden__Kyiv_Highlights_of_the_week_1038107/" TargetMode="External"/><Relationship Id="rId1778" Type="http://schemas.openxmlformats.org/officeDocument/2006/relationships/hyperlink" Target="https://suspilne.media/zhytomyr/" TargetMode="External"/><Relationship Id="rId87" Type="http://schemas.openxmlformats.org/officeDocument/2006/relationships/hyperlink" Target="https://kyivcity.gov.ua/news/kiv_nayvazhlivishe_za_tizhden__Kyiv_Highlights_of_the_week_1038107/" TargetMode="External"/><Relationship Id="rId1779" Type="http://schemas.openxmlformats.org/officeDocument/2006/relationships/hyperlink" Target="https://zt.npu.gov.ua/news" TargetMode="External"/><Relationship Id="rId89" Type="http://schemas.openxmlformats.org/officeDocument/2006/relationships/hyperlink" Target="https://kyivcity.gov.ua/news/kiv_nayvazhlivishe_za_tizhden__Kyiv_Highlights_of_the_week_1038107/" TargetMode="External"/><Relationship Id="rId80" Type="http://schemas.openxmlformats.org/officeDocument/2006/relationships/hyperlink" Target="https://kyivcity.gov.ua/news/kiv_nayvazhlivishe_za_tizhden__Kyiv_Highlights_of_the_week_1037764/" TargetMode="External"/><Relationship Id="rId82" Type="http://schemas.openxmlformats.org/officeDocument/2006/relationships/hyperlink" Target="https://kyivcity.gov.ua/news/kiv_nayvazhlivishe_za_tizhden__Kyiv_Highlights_of_the_week_1037764/" TargetMode="External"/><Relationship Id="rId81" Type="http://schemas.openxmlformats.org/officeDocument/2006/relationships/hyperlink" Target="https://kyivcity.gov.ua/news/kiv_nayvazhlivishe_za_tizhden__Kyiv_Highlights_of_the_week_1037764/" TargetMode="External"/><Relationship Id="rId1770" Type="http://schemas.openxmlformats.org/officeDocument/2006/relationships/hyperlink" Target="https://suspilne.media/zhytomyr/" TargetMode="External"/><Relationship Id="rId1771" Type="http://schemas.openxmlformats.org/officeDocument/2006/relationships/hyperlink" Target="https://zt.npu.gov.ua/news" TargetMode="External"/><Relationship Id="rId1772" Type="http://schemas.openxmlformats.org/officeDocument/2006/relationships/hyperlink" Target="https://suspilne.media/zhytomyr/" TargetMode="External"/><Relationship Id="rId1773" Type="http://schemas.openxmlformats.org/officeDocument/2006/relationships/hyperlink" Target="https://zt.npu.gov.ua/news" TargetMode="External"/><Relationship Id="rId73" Type="http://schemas.openxmlformats.org/officeDocument/2006/relationships/hyperlink" Target="https://kyivcity.gov.ua/news/kiv_nayvazhlivishe_za_tizhden__Kyiv_Highlights_of_the_week_1037252/" TargetMode="External"/><Relationship Id="rId1763" Type="http://schemas.openxmlformats.org/officeDocument/2006/relationships/hyperlink" Target="https://zt.npu.gov.ua/news" TargetMode="External"/><Relationship Id="rId72" Type="http://schemas.openxmlformats.org/officeDocument/2006/relationships/hyperlink" Target="https://kyivcity.gov.ua/news/kiv_nayvazhlivishe_za_tizhden__Kyiv_Highlights_of_the_week_1037252/" TargetMode="External"/><Relationship Id="rId1764" Type="http://schemas.openxmlformats.org/officeDocument/2006/relationships/hyperlink" Target="https://suspilne.media/zhytomyr/" TargetMode="External"/><Relationship Id="rId75" Type="http://schemas.openxmlformats.org/officeDocument/2006/relationships/hyperlink" Target="https://kyivcity.gov.ua/news/kiv_nayvazhlivishe_za_tizhden__Kyiv_Highlights_of_the_week_1037252/" TargetMode="External"/><Relationship Id="rId1765" Type="http://schemas.openxmlformats.org/officeDocument/2006/relationships/hyperlink" Target="https://zt.npu.gov.ua/news" TargetMode="External"/><Relationship Id="rId74" Type="http://schemas.openxmlformats.org/officeDocument/2006/relationships/hyperlink" Target="https://kyivcity.gov.ua/news/kiv_nayvazhlivishe_za_tizhden__Kyiv_Highlights_of_the_week_1037252/" TargetMode="External"/><Relationship Id="rId1766" Type="http://schemas.openxmlformats.org/officeDocument/2006/relationships/hyperlink" Target="https://suspilne.media/zhytomyr/" TargetMode="External"/><Relationship Id="rId77" Type="http://schemas.openxmlformats.org/officeDocument/2006/relationships/hyperlink" Target="https://kyivcity.gov.ua/news/kiv_nayvazhlivishe_za_tizhden__Kyiv_Highlights_of_the_week_1037252/" TargetMode="External"/><Relationship Id="rId1767" Type="http://schemas.openxmlformats.org/officeDocument/2006/relationships/hyperlink" Target="https://zt.npu.gov.ua/news" TargetMode="External"/><Relationship Id="rId76" Type="http://schemas.openxmlformats.org/officeDocument/2006/relationships/hyperlink" Target="https://kyivcity.gov.ua/news/kiv_nayvazhlivishe_za_tizhden__Kyiv_Highlights_of_the_week_1037252/" TargetMode="External"/><Relationship Id="rId1768" Type="http://schemas.openxmlformats.org/officeDocument/2006/relationships/hyperlink" Target="https://suspilne.media/zhytomyr/" TargetMode="External"/><Relationship Id="rId79" Type="http://schemas.openxmlformats.org/officeDocument/2006/relationships/hyperlink" Target="https://www.pravda.com.ua/news/2025/12/06/8010638/" TargetMode="External"/><Relationship Id="rId1769" Type="http://schemas.openxmlformats.org/officeDocument/2006/relationships/hyperlink" Target="https://zt.npu.gov.ua/news" TargetMode="External"/><Relationship Id="rId78" Type="http://schemas.openxmlformats.org/officeDocument/2006/relationships/hyperlink" Target="https://www.pravda.com.ua/news/2025/12/06/8010650/" TargetMode="External"/><Relationship Id="rId71" Type="http://schemas.openxmlformats.org/officeDocument/2006/relationships/hyperlink" Target="https://suspilne.media/kyiv/1210935-ataka-na-kiiv-ta-oblast-e-zagibli-ta-poraneni/" TargetMode="External"/><Relationship Id="rId70" Type="http://schemas.openxmlformats.org/officeDocument/2006/relationships/hyperlink" Target="https://www.pravda.com.ua/news/2025/11/29/7544201/" TargetMode="External"/><Relationship Id="rId1760" Type="http://schemas.openxmlformats.org/officeDocument/2006/relationships/hyperlink" Target="https://suspilne.media/zhytomyr/" TargetMode="External"/><Relationship Id="rId1761" Type="http://schemas.openxmlformats.org/officeDocument/2006/relationships/hyperlink" Target="https://zt.npu.gov.ua/news" TargetMode="External"/><Relationship Id="rId1762" Type="http://schemas.openxmlformats.org/officeDocument/2006/relationships/hyperlink" Target="https://suspilne.media/zhytomyr/" TargetMode="External"/><Relationship Id="rId62" Type="http://schemas.openxmlformats.org/officeDocument/2006/relationships/hyperlink" Target="https://kyivcity.gov.ua/news/kiv_nayvazhlivishe_za_tizhden__Kyiv_Highlights_of_the_week_1036586/" TargetMode="External"/><Relationship Id="rId1796" Type="http://schemas.openxmlformats.org/officeDocument/2006/relationships/hyperlink" Target="https://suspilne.media/zhytomyr/" TargetMode="External"/><Relationship Id="rId61" Type="http://schemas.openxmlformats.org/officeDocument/2006/relationships/hyperlink" Target="https://kyivcity.gov.ua/news/kiv_nayvazhlivishe_za_tizhden__Kyiv_Highlights_of_the_week_1036089/" TargetMode="External"/><Relationship Id="rId1797" Type="http://schemas.openxmlformats.org/officeDocument/2006/relationships/hyperlink" Target="https://zt.npu.gov.ua/news" TargetMode="External"/><Relationship Id="rId64" Type="http://schemas.openxmlformats.org/officeDocument/2006/relationships/hyperlink" Target="https://kyivcity.gov.ua/news/kiv_nayvazhlivishe_za_tizhden__Kyiv_Highlights_of_the_week_1036586/" TargetMode="External"/><Relationship Id="rId1798" Type="http://schemas.openxmlformats.org/officeDocument/2006/relationships/hyperlink" Target="https://suspilne.media/zhytomyr/" TargetMode="External"/><Relationship Id="rId63" Type="http://schemas.openxmlformats.org/officeDocument/2006/relationships/hyperlink" Target="https://kyivcity.gov.ua/news/kiv_nayvazhlivishe_za_tizhden__Kyiv_Highlights_of_the_week_1036586/" TargetMode="External"/><Relationship Id="rId1799" Type="http://schemas.openxmlformats.org/officeDocument/2006/relationships/hyperlink" Target="https://zt.npu.gov.ua/news" TargetMode="External"/><Relationship Id="rId66" Type="http://schemas.openxmlformats.org/officeDocument/2006/relationships/hyperlink" Target="https://suspilne.media/kyiv/1206875-rf-atakuvala-kiiv-balistikou-ta-dronami/" TargetMode="External"/><Relationship Id="rId65" Type="http://schemas.openxmlformats.org/officeDocument/2006/relationships/hyperlink" Target="https://www.pravda.com.ua/news/2025/11/25/7543517/" TargetMode="External"/><Relationship Id="rId68" Type="http://schemas.openxmlformats.org/officeDocument/2006/relationships/hyperlink" Target="https://kyivcity.gov.ua/news/kiv_nayvazhlivishe_za_tizhden__Kyiv_Highlights_of_the_week_1036586/" TargetMode="External"/><Relationship Id="rId67" Type="http://schemas.openxmlformats.org/officeDocument/2006/relationships/hyperlink" Target="https://kyivcity.gov.ua/news/kiv_nayvazhlivishe_za_tizhden__Kyiv_Highlights_of_the_week_1036586/" TargetMode="External"/><Relationship Id="rId60" Type="http://schemas.openxmlformats.org/officeDocument/2006/relationships/hyperlink" Target="https://kyivcity.gov.ua/news/kiv_nayvazhlivishe_za_tizhden__Kyiv_Highlights_of_the_week_1036089/" TargetMode="External"/><Relationship Id="rId69" Type="http://schemas.openxmlformats.org/officeDocument/2006/relationships/hyperlink" Target="https://kyivcity.gov.ua/news/kiv_nayvazhlivishe_za_tizhden__Kyiv_Highlights_of_the_week_1036586/" TargetMode="External"/><Relationship Id="rId1790" Type="http://schemas.openxmlformats.org/officeDocument/2006/relationships/hyperlink" Target="https://suspilne.media/zhytomyr/" TargetMode="External"/><Relationship Id="rId1791" Type="http://schemas.openxmlformats.org/officeDocument/2006/relationships/hyperlink" Target="https://zt.npu.gov.ua/news" TargetMode="External"/><Relationship Id="rId1792" Type="http://schemas.openxmlformats.org/officeDocument/2006/relationships/hyperlink" Target="https://suspilne.media/zhytomyr/" TargetMode="External"/><Relationship Id="rId1793" Type="http://schemas.openxmlformats.org/officeDocument/2006/relationships/hyperlink" Target="https://zt.npu.gov.ua/news" TargetMode="External"/><Relationship Id="rId1794" Type="http://schemas.openxmlformats.org/officeDocument/2006/relationships/hyperlink" Target="https://suspilne.media/zhytomyr/" TargetMode="External"/><Relationship Id="rId1795" Type="http://schemas.openxmlformats.org/officeDocument/2006/relationships/hyperlink" Target="https://zt.npu.gov.ua/news" TargetMode="External"/><Relationship Id="rId51" Type="http://schemas.openxmlformats.org/officeDocument/2006/relationships/hyperlink" Target="https://kyivcity.gov.ua/news/kiv_nayvazhlivishe_za_tizhden__Kyiv_Highlights_of_the_week_1035582/" TargetMode="External"/><Relationship Id="rId1785" Type="http://schemas.openxmlformats.org/officeDocument/2006/relationships/hyperlink" Target="https://zt.npu.gov.ua/news" TargetMode="External"/><Relationship Id="rId50" Type="http://schemas.openxmlformats.org/officeDocument/2006/relationships/hyperlink" Target="https://kyivcity.gov.ua/news/kiv_nayvazhlivishe_za_tizhden__Kyiv_Highlights_of_the_week_1035582/" TargetMode="External"/><Relationship Id="rId1786" Type="http://schemas.openxmlformats.org/officeDocument/2006/relationships/hyperlink" Target="https://suspilne.media/zhytomyr/" TargetMode="External"/><Relationship Id="rId53" Type="http://schemas.openxmlformats.org/officeDocument/2006/relationships/hyperlink" Target="https://www.pravda.com.ua/news/2025/11/14/7541674/" TargetMode="External"/><Relationship Id="rId1787" Type="http://schemas.openxmlformats.org/officeDocument/2006/relationships/hyperlink" Target="https://zt.npu.gov.ua/news" TargetMode="External"/><Relationship Id="rId52" Type="http://schemas.openxmlformats.org/officeDocument/2006/relationships/hyperlink" Target="https://kyivcity.gov.ua/news/kiv_nayvazhlivishe_za_tizhden__Kyiv_Highlights_of_the_week_1035582/" TargetMode="External"/><Relationship Id="rId1788" Type="http://schemas.openxmlformats.org/officeDocument/2006/relationships/hyperlink" Target="https://suspilne.media/zhytomyr/" TargetMode="External"/><Relationship Id="rId55" Type="http://schemas.openxmlformats.org/officeDocument/2006/relationships/hyperlink" Target="https://kyivcity.gov.ua/news/kiv_nayvazhlivishe_za_tizhden__Kyiv_Highlights_of_the_week_1036089/" TargetMode="External"/><Relationship Id="rId1789" Type="http://schemas.openxmlformats.org/officeDocument/2006/relationships/hyperlink" Target="https://zt.npu.gov.ua/news" TargetMode="External"/><Relationship Id="rId54" Type="http://schemas.openxmlformats.org/officeDocument/2006/relationships/hyperlink" Target="https://suspilne.media/kyiv/1195615-rf-atakuvala-kiiv-balistikou-ta-dronami/" TargetMode="External"/><Relationship Id="rId57" Type="http://schemas.openxmlformats.org/officeDocument/2006/relationships/hyperlink" Target="https://kyivcity.gov.ua/news/kiv_nayvazhlivishe_za_tizhden__Kyiv_Highlights_of_the_week_1036089/" TargetMode="External"/><Relationship Id="rId56" Type="http://schemas.openxmlformats.org/officeDocument/2006/relationships/hyperlink" Target="https://kyivcity.gov.ua/news/kiv_nayvazhlivishe_za_tizhden__Kyiv_Highlights_of_the_week_1036089/" TargetMode="External"/><Relationship Id="rId59" Type="http://schemas.openxmlformats.org/officeDocument/2006/relationships/hyperlink" Target="https://kyivcity.gov.ua/news/kiv_nayvazhlivishe_za_tizhden__Kyiv_Highlights_of_the_week_1036089/" TargetMode="External"/><Relationship Id="rId58" Type="http://schemas.openxmlformats.org/officeDocument/2006/relationships/hyperlink" Target="https://kyivcity.gov.ua/news/kiv_nayvazhlivishe_za_tizhden__Kyiv_Highlights_of_the_week_1036089/" TargetMode="External"/><Relationship Id="rId1780" Type="http://schemas.openxmlformats.org/officeDocument/2006/relationships/hyperlink" Target="https://suspilne.media/zhytomyr/" TargetMode="External"/><Relationship Id="rId1781" Type="http://schemas.openxmlformats.org/officeDocument/2006/relationships/hyperlink" Target="https://zt.npu.gov.ua/news" TargetMode="External"/><Relationship Id="rId1782" Type="http://schemas.openxmlformats.org/officeDocument/2006/relationships/hyperlink" Target="https://suspilne.media/zhytomyr/" TargetMode="External"/><Relationship Id="rId1783" Type="http://schemas.openxmlformats.org/officeDocument/2006/relationships/hyperlink" Target="https://zt.npu.gov.ua/news" TargetMode="External"/><Relationship Id="rId1784" Type="http://schemas.openxmlformats.org/officeDocument/2006/relationships/hyperlink" Target="https://suspilne.media/zhytomyr/" TargetMode="External"/><Relationship Id="rId2269" Type="http://schemas.openxmlformats.org/officeDocument/2006/relationships/hyperlink" Target="https://zt.npu.gov.ua/news" TargetMode="External"/><Relationship Id="rId349" Type="http://schemas.openxmlformats.org/officeDocument/2006/relationships/hyperlink" Target="https://suspilne.media/kyiv/archive/2026/8/5/" TargetMode="External"/><Relationship Id="rId348" Type="http://schemas.openxmlformats.org/officeDocument/2006/relationships/hyperlink" Target="https://suspilne.media/kyiv/1372902-na-kiivsini-trivae-likvidacia-naslidkiv-rosijskoi-ataki-v-nic-na-5-serpna-sogodni-u-oblasti-den-zalobi/" TargetMode="External"/><Relationship Id="rId347" Type="http://schemas.openxmlformats.org/officeDocument/2006/relationships/hyperlink" Target="https://kyivcity.gov.ua/news/kiv_nayvazhlivishe_za_tizhden__Kyiv_Highlights_of_the_week_1049853/" TargetMode="External"/><Relationship Id="rId346" Type="http://schemas.openxmlformats.org/officeDocument/2006/relationships/hyperlink" Target="https://kyivcity.gov.ua/news/kiv_nayvazhlivishe_za_tizhden__Kyiv_Highlights_of_the_week_1049853/" TargetMode="External"/><Relationship Id="rId3591" Type="http://schemas.openxmlformats.org/officeDocument/2006/relationships/hyperlink" Target="https://t.me/s/ComAFUA" TargetMode="External"/><Relationship Id="rId2260" Type="http://schemas.openxmlformats.org/officeDocument/2006/relationships/hyperlink" Target="https://suspilne.media/zhytomyr/" TargetMode="External"/><Relationship Id="rId3590" Type="http://schemas.openxmlformats.org/officeDocument/2006/relationships/hyperlink" Target="https://t.me/s/kpszsu?before=80925" TargetMode="External"/><Relationship Id="rId341" Type="http://schemas.openxmlformats.org/officeDocument/2006/relationships/hyperlink" Target="https://suspilne.media/kyiv/1458525-rf-atakuvala-kiiv-balistikou-ta-dronami/" TargetMode="External"/><Relationship Id="rId2261" Type="http://schemas.openxmlformats.org/officeDocument/2006/relationships/hyperlink" Target="https://zt.npu.gov.ua/news" TargetMode="External"/><Relationship Id="rId3593" Type="http://schemas.openxmlformats.org/officeDocument/2006/relationships/hyperlink" Target="https://t.me/s/ComAFUA" TargetMode="External"/><Relationship Id="rId340" Type="http://schemas.openxmlformats.org/officeDocument/2006/relationships/hyperlink" Target="https://www.pravda.com.ua/news/2026/07/30/7584618/" TargetMode="External"/><Relationship Id="rId2262" Type="http://schemas.openxmlformats.org/officeDocument/2006/relationships/hyperlink" Target="https://suspilne.media/zhytomyr/" TargetMode="External"/><Relationship Id="rId3592" Type="http://schemas.openxmlformats.org/officeDocument/2006/relationships/hyperlink" Target="https://t.me/s/ComAFUA" TargetMode="External"/><Relationship Id="rId2263" Type="http://schemas.openxmlformats.org/officeDocument/2006/relationships/hyperlink" Target="https://zt.npu.gov.ua/news" TargetMode="External"/><Relationship Id="rId3595" Type="http://schemas.openxmlformats.org/officeDocument/2006/relationships/hyperlink" Target="https://t.me/s/ComAFUA" TargetMode="External"/><Relationship Id="rId2264" Type="http://schemas.openxmlformats.org/officeDocument/2006/relationships/hyperlink" Target="https://suspilne.media/zhytomyr/" TargetMode="External"/><Relationship Id="rId3594" Type="http://schemas.openxmlformats.org/officeDocument/2006/relationships/hyperlink" Target="https://t.me/s/ComAFUA" TargetMode="External"/><Relationship Id="rId345" Type="http://schemas.openxmlformats.org/officeDocument/2006/relationships/hyperlink" Target="https://kyivcity.gov.ua/news/kiv_nayvazhlivishe_za_tizhden__Kyiv_Highlights_of_the_week_1049853/" TargetMode="External"/><Relationship Id="rId2265" Type="http://schemas.openxmlformats.org/officeDocument/2006/relationships/hyperlink" Target="https://zt.npu.gov.ua/news" TargetMode="External"/><Relationship Id="rId3597" Type="http://schemas.openxmlformats.org/officeDocument/2006/relationships/hyperlink" Target="https://t.me/s/ComAFUA" TargetMode="External"/><Relationship Id="rId344" Type="http://schemas.openxmlformats.org/officeDocument/2006/relationships/hyperlink" Target="https://www.pravda.com.ua/news/2026/08/01/8046794/" TargetMode="External"/><Relationship Id="rId2266" Type="http://schemas.openxmlformats.org/officeDocument/2006/relationships/hyperlink" Target="https://suspilne.media/zhytomyr/" TargetMode="External"/><Relationship Id="rId3596" Type="http://schemas.openxmlformats.org/officeDocument/2006/relationships/hyperlink" Target="https://t.me/s/ComAFUA" TargetMode="External"/><Relationship Id="rId343" Type="http://schemas.openxmlformats.org/officeDocument/2006/relationships/hyperlink" Target="https://suspilne.media/kyiv/1368982-rosia-atakuvala-kiiv-balisticnimi-raketami-e-zagibli-i-poraneni/" TargetMode="External"/><Relationship Id="rId2267" Type="http://schemas.openxmlformats.org/officeDocument/2006/relationships/hyperlink" Target="https://zt.npu.gov.ua/news" TargetMode="External"/><Relationship Id="rId3599" Type="http://schemas.openxmlformats.org/officeDocument/2006/relationships/hyperlink" Target="https://t.me/s/ComAFUA" TargetMode="External"/><Relationship Id="rId342" Type="http://schemas.openxmlformats.org/officeDocument/2006/relationships/hyperlink" Target="https://kyivcity.gov.ua/news/kiv_nayvazhlivishe_za_tizhden__Kyiv_Highlights_of_the_week_1049566/" TargetMode="External"/><Relationship Id="rId2268" Type="http://schemas.openxmlformats.org/officeDocument/2006/relationships/hyperlink" Target="https://suspilne.media/zhytomyr/" TargetMode="External"/><Relationship Id="rId3598" Type="http://schemas.openxmlformats.org/officeDocument/2006/relationships/hyperlink" Target="https://t.me/s/ComAFUA" TargetMode="External"/><Relationship Id="rId2258" Type="http://schemas.openxmlformats.org/officeDocument/2006/relationships/hyperlink" Target="https://suspilne.media/zhytomyr/" TargetMode="External"/><Relationship Id="rId2259" Type="http://schemas.openxmlformats.org/officeDocument/2006/relationships/hyperlink" Target="https://zt.npu.gov.ua/news" TargetMode="External"/><Relationship Id="rId3589" Type="http://schemas.openxmlformats.org/officeDocument/2006/relationships/hyperlink" Target="https://t.me/s/kpszsu?before=80925" TargetMode="External"/><Relationship Id="rId338" Type="http://schemas.openxmlformats.org/officeDocument/2006/relationships/hyperlink" Target="https://kyivcity.gov.ua/news/kiv_nayvazhlivishe_za_tizhden__Kyiv_Highlights_of_the_week_1049566/" TargetMode="External"/><Relationship Id="rId337" Type="http://schemas.openxmlformats.org/officeDocument/2006/relationships/hyperlink" Target="https://kyivcity.gov.ua/news/kiv_nayvazhlivishe_za_tizhden__Kyiv_Highlights_of_the_week_1049566/" TargetMode="External"/><Relationship Id="rId336" Type="http://schemas.openxmlformats.org/officeDocument/2006/relationships/hyperlink" Target="https://kyivcity.gov.ua/news/kiv_nayvazhlivishe_za_tizhden__Kyiv_Highlights_of_the_week_1049566/" TargetMode="External"/><Relationship Id="rId335" Type="http://schemas.openxmlformats.org/officeDocument/2006/relationships/hyperlink" Target="https://kyivcity.gov.ua/news/kiv_nayvazhlivishe_za_tizhden__Kyiv_Highlights_of_the_week_1049566/" TargetMode="External"/><Relationship Id="rId3580" Type="http://schemas.openxmlformats.org/officeDocument/2006/relationships/hyperlink" Target="https://t.me/s/kpszsu?before=80925" TargetMode="External"/><Relationship Id="rId339" Type="http://schemas.openxmlformats.org/officeDocument/2006/relationships/hyperlink" Target="https://kyivcity.gov.ua/news/kiv_nayvazhlivishe_za_tizhden__Kyiv_Highlights_of_the_week_1049566/" TargetMode="External"/><Relationship Id="rId330" Type="http://schemas.openxmlformats.org/officeDocument/2006/relationships/hyperlink" Target="https://kyivcity.gov.ua/news/kiv_nayvazhlivishe_za_tizhden__Kyiv_Highlights_of_the_week_1049262/" TargetMode="External"/><Relationship Id="rId2250" Type="http://schemas.openxmlformats.org/officeDocument/2006/relationships/hyperlink" Target="https://suspilne.media/zhytomyr/" TargetMode="External"/><Relationship Id="rId3582" Type="http://schemas.openxmlformats.org/officeDocument/2006/relationships/hyperlink" Target="https://t.me/s/kpszsu?before=80925" TargetMode="External"/><Relationship Id="rId2251" Type="http://schemas.openxmlformats.org/officeDocument/2006/relationships/hyperlink" Target="https://zt.npu.gov.ua/news" TargetMode="External"/><Relationship Id="rId3581" Type="http://schemas.openxmlformats.org/officeDocument/2006/relationships/hyperlink" Target="https://t.me/s/kpszsu?before=80925" TargetMode="External"/><Relationship Id="rId2252" Type="http://schemas.openxmlformats.org/officeDocument/2006/relationships/hyperlink" Target="https://suspilne.media/zhytomyr/" TargetMode="External"/><Relationship Id="rId3584" Type="http://schemas.openxmlformats.org/officeDocument/2006/relationships/hyperlink" Target="https://t.me/s/kpszsu?before=80925" TargetMode="External"/><Relationship Id="rId2253" Type="http://schemas.openxmlformats.org/officeDocument/2006/relationships/hyperlink" Target="https://zt.npu.gov.ua/news" TargetMode="External"/><Relationship Id="rId3583" Type="http://schemas.openxmlformats.org/officeDocument/2006/relationships/hyperlink" Target="https://t.me/s/kpszsu?before=80925" TargetMode="External"/><Relationship Id="rId334" Type="http://schemas.openxmlformats.org/officeDocument/2006/relationships/hyperlink" Target="https://suspilne.media/1363082-armia-rf-atakuvala-balistikou-vistavku-zbroi-na-kiivsini-e-zagibli-ta-poraneni/" TargetMode="External"/><Relationship Id="rId2254" Type="http://schemas.openxmlformats.org/officeDocument/2006/relationships/hyperlink" Target="https://suspilne.media/zhytomyr/" TargetMode="External"/><Relationship Id="rId3586" Type="http://schemas.openxmlformats.org/officeDocument/2006/relationships/hyperlink" Target="https://t.me/s/kpszsu?before=80925" TargetMode="External"/><Relationship Id="rId333" Type="http://schemas.openxmlformats.org/officeDocument/2006/relationships/hyperlink" Target="https://suspilne.media/kyiv/1362902-na-kiivsini-fiksuut-naslidki-ataki-rf-u-dvoh-rajonah/" TargetMode="External"/><Relationship Id="rId2255" Type="http://schemas.openxmlformats.org/officeDocument/2006/relationships/hyperlink" Target="https://zt.npu.gov.ua/news" TargetMode="External"/><Relationship Id="rId3585" Type="http://schemas.openxmlformats.org/officeDocument/2006/relationships/hyperlink" Target="https://t.me/s/kpszsu?before=80925" TargetMode="External"/><Relationship Id="rId332" Type="http://schemas.openxmlformats.org/officeDocument/2006/relationships/hyperlink" Target="https://kyivcity.gov.ua/news/kiv_nayvazhlivishe_za_tizhden__Kyiv_Highlights_of_the_week_1049262/" TargetMode="External"/><Relationship Id="rId2256" Type="http://schemas.openxmlformats.org/officeDocument/2006/relationships/hyperlink" Target="https://suspilne.media/zhytomyr/" TargetMode="External"/><Relationship Id="rId3588" Type="http://schemas.openxmlformats.org/officeDocument/2006/relationships/hyperlink" Target="https://t.me/s/kpszsu?before=80925" TargetMode="External"/><Relationship Id="rId331" Type="http://schemas.openxmlformats.org/officeDocument/2006/relationships/hyperlink" Target="https://kyivcity.gov.ua/news/kiv_nayvazhlivishe_za_tizhden__Kyiv_Highlights_of_the_week_1049262/" TargetMode="External"/><Relationship Id="rId2257" Type="http://schemas.openxmlformats.org/officeDocument/2006/relationships/hyperlink" Target="https://zt.npu.gov.ua/news" TargetMode="External"/><Relationship Id="rId3587" Type="http://schemas.openxmlformats.org/officeDocument/2006/relationships/hyperlink" Target="https://t.me/s/kpszsu?before=80925" TargetMode="External"/><Relationship Id="rId370" Type="http://schemas.openxmlformats.org/officeDocument/2006/relationships/hyperlink" Target="https://suspilne.media/kyiv/1385126-rf-atakuvala-balistikou-borispilskij-rajon-odna-ludina-zaginula-e-poraneni-poskodzeni-skladi-ta-azs/" TargetMode="External"/><Relationship Id="rId369" Type="http://schemas.openxmlformats.org/officeDocument/2006/relationships/hyperlink" Target="https://kyivcity.gov.ua/news/kiv_nayvazhlivishe_za_tizhden__Kyiv_Highlights_of_the_week_1050734/" TargetMode="External"/><Relationship Id="rId368" Type="http://schemas.openxmlformats.org/officeDocument/2006/relationships/hyperlink" Target="https://armyinform.com.ua/2026/08/21/ataka-na-kyyiv-tryvala-ponad-dobu-vpershe-za-kilka-misyacziv-vorog-vdaryv-po-krytychnij-infrastrukturi/" TargetMode="External"/><Relationship Id="rId2280" Type="http://schemas.openxmlformats.org/officeDocument/2006/relationships/hyperlink" Target="https://suspilne.media/zhytomyr/" TargetMode="External"/><Relationship Id="rId2281" Type="http://schemas.openxmlformats.org/officeDocument/2006/relationships/hyperlink" Target="https://zt.npu.gov.ua/news" TargetMode="External"/><Relationship Id="rId2282" Type="http://schemas.openxmlformats.org/officeDocument/2006/relationships/hyperlink" Target="https://suspilne.media/zhytomyr/" TargetMode="External"/><Relationship Id="rId363" Type="http://schemas.openxmlformats.org/officeDocument/2006/relationships/hyperlink" Target="https://suspilne.media/kyiv/1475855-ataka-na-kiiv-ta-oblast-e-zagibli-ta-poraneni/" TargetMode="External"/><Relationship Id="rId2283" Type="http://schemas.openxmlformats.org/officeDocument/2006/relationships/hyperlink" Target="https://zt.npu.gov.ua/news" TargetMode="External"/><Relationship Id="rId362" Type="http://schemas.openxmlformats.org/officeDocument/2006/relationships/hyperlink" Target="https://www.pravda.com.ua/news/2026/08/16/7587441/" TargetMode="External"/><Relationship Id="rId2284" Type="http://schemas.openxmlformats.org/officeDocument/2006/relationships/hyperlink" Target="https://suspilne.media/zhytomyr/" TargetMode="External"/><Relationship Id="rId361" Type="http://schemas.openxmlformats.org/officeDocument/2006/relationships/hyperlink" Target="https://kyivcity.gov.ua/news/kiv_nayvazhlivishe_za_tizhden__Kyiv_Highlights_of_the_week_1050734/" TargetMode="External"/><Relationship Id="rId2285" Type="http://schemas.openxmlformats.org/officeDocument/2006/relationships/hyperlink" Target="https://zt.npu.gov.ua/news" TargetMode="External"/><Relationship Id="rId360" Type="http://schemas.openxmlformats.org/officeDocument/2006/relationships/hyperlink" Target="https://kyivcity.gov.ua/news/kiv_nayvazhlivishe_za_tizhden__Kyiv_Highlights_of_the_week_1050223/" TargetMode="External"/><Relationship Id="rId2286" Type="http://schemas.openxmlformats.org/officeDocument/2006/relationships/hyperlink" Target="https://suspilne.media/zhytomyr/" TargetMode="External"/><Relationship Id="rId367" Type="http://schemas.openxmlformats.org/officeDocument/2006/relationships/hyperlink" Target="https://armyinform.com.ua/2026/08/20/oniksy-czyrkony-ta-banderoli-podrobyczi-masovanogo-udaru-rf-po-kyyivshhyni/" TargetMode="External"/><Relationship Id="rId2287" Type="http://schemas.openxmlformats.org/officeDocument/2006/relationships/hyperlink" Target="https://zt.npu.gov.ua/news" TargetMode="External"/><Relationship Id="rId366" Type="http://schemas.openxmlformats.org/officeDocument/2006/relationships/hyperlink" Target="https://kyivcity.gov.ua/news/kiv_nayvazhlivishe_za_tizhden__Kyiv_Highlights_of_the_week_1050734/" TargetMode="External"/><Relationship Id="rId2288" Type="http://schemas.openxmlformats.org/officeDocument/2006/relationships/hyperlink" Target="https://suspilne.media/zhytomyr/" TargetMode="External"/><Relationship Id="rId365" Type="http://schemas.openxmlformats.org/officeDocument/2006/relationships/hyperlink" Target="https://kyivcity.gov.ua/news/kiv_nayvazhlivishe_za_tizhden__Kyiv_Highlights_of_the_week_1050734/" TargetMode="External"/><Relationship Id="rId2289" Type="http://schemas.openxmlformats.org/officeDocument/2006/relationships/hyperlink" Target="https://zt.npu.gov.ua/news" TargetMode="External"/><Relationship Id="rId364" Type="http://schemas.openxmlformats.org/officeDocument/2006/relationships/hyperlink" Target="https://kyivcity.gov.ua/news/kiv_nayvazhlivishe_za_tizhden__Kyiv_Highlights_of_the_week_1050734/" TargetMode="External"/><Relationship Id="rId95" Type="http://schemas.openxmlformats.org/officeDocument/2006/relationships/hyperlink" Target="https://kyivcity.gov.ua/news/kiv_nayvazhlivishe_za_tizhden__Kyiv_Highlights_of_the_week_1038598/" TargetMode="External"/><Relationship Id="rId94" Type="http://schemas.openxmlformats.org/officeDocument/2006/relationships/hyperlink" Target="https://kyivcity.gov.ua/news/kiv_nayvazhlivishe_za_tizhden__Kyiv_Highlights_of_the_week_1038598/" TargetMode="External"/><Relationship Id="rId97" Type="http://schemas.openxmlformats.org/officeDocument/2006/relationships/hyperlink" Target="https://kyivcity.gov.ua/news/kiv_nayvazhlivishe_za_tizhden__Kyiv_Highlights_of_the_week_1038598/" TargetMode="External"/><Relationship Id="rId96" Type="http://schemas.openxmlformats.org/officeDocument/2006/relationships/hyperlink" Target="https://kyivcity.gov.ua/news/kiv_nayvazhlivishe_za_tizhden__Kyiv_Highlights_of_the_week_1038598/" TargetMode="External"/><Relationship Id="rId99" Type="http://schemas.openxmlformats.org/officeDocument/2006/relationships/hyperlink" Target="https://kyivcity.gov.ua/news/kiv_nayvazhlivishe_za_tizhden__Kyiv_Highlights_of_the_week_1038598/" TargetMode="External"/><Relationship Id="rId98" Type="http://schemas.openxmlformats.org/officeDocument/2006/relationships/hyperlink" Target="https://kyivcity.gov.ua/news/kiv_nayvazhlivishe_za_tizhden__Kyiv_Highlights_of_the_week_1038598/" TargetMode="External"/><Relationship Id="rId91" Type="http://schemas.openxmlformats.org/officeDocument/2006/relationships/hyperlink" Target="https://kyivcity.gov.ua/news/kiv_nayvazhlivishe_za_tizhden__Kyiv_Highlights_of_the_week_1038107/" TargetMode="External"/><Relationship Id="rId90" Type="http://schemas.openxmlformats.org/officeDocument/2006/relationships/hyperlink" Target="https://kyivcity.gov.ua/news/kiv_nayvazhlivishe_za_tizhden__Kyiv_Highlights_of_the_week_1038107/" TargetMode="External"/><Relationship Id="rId93" Type="http://schemas.openxmlformats.org/officeDocument/2006/relationships/hyperlink" Target="https://kyivcity.gov.ua/news/kiv_nayvazhlivishe_za_tizhden__Kyiv_Highlights_of_the_week_1038598/" TargetMode="External"/><Relationship Id="rId92" Type="http://schemas.openxmlformats.org/officeDocument/2006/relationships/hyperlink" Target="https://kyivcity.gov.ua/news/kiv_nayvazhlivishe_za_tizhden__Kyiv_Highlights_of_the_week_1038107/" TargetMode="External"/><Relationship Id="rId359" Type="http://schemas.openxmlformats.org/officeDocument/2006/relationships/hyperlink" Target="https://kyivcity.gov.ua/news/kiv_nayvazhlivishe_za_tizhden__Kyiv_Highlights_of_the_week_1050223/" TargetMode="External"/><Relationship Id="rId358" Type="http://schemas.openxmlformats.org/officeDocument/2006/relationships/hyperlink" Target="https://kyivcity.gov.ua/news/kiv_nayvazhlivishe_za_tizhden__Kyiv_Highlights_of_the_week_1050223/" TargetMode="External"/><Relationship Id="rId357" Type="http://schemas.openxmlformats.org/officeDocument/2006/relationships/hyperlink" Target="https://suspilne.media/kyiv/1376176-balisticna-ataka-rf-na-kiivsinu-gorili-skladi/" TargetMode="External"/><Relationship Id="rId2270" Type="http://schemas.openxmlformats.org/officeDocument/2006/relationships/hyperlink" Target="https://suspilne.media/zhytomyr/" TargetMode="External"/><Relationship Id="rId2271" Type="http://schemas.openxmlformats.org/officeDocument/2006/relationships/hyperlink" Target="https://zt.npu.gov.ua/news" TargetMode="External"/><Relationship Id="rId352" Type="http://schemas.openxmlformats.org/officeDocument/2006/relationships/hyperlink" Target="https://www.pravda.com.ua/news/2026/08/08/7586115/" TargetMode="External"/><Relationship Id="rId2272" Type="http://schemas.openxmlformats.org/officeDocument/2006/relationships/hyperlink" Target="https://suspilne.media/zhytomyr/" TargetMode="External"/><Relationship Id="rId351" Type="http://schemas.openxmlformats.org/officeDocument/2006/relationships/hyperlink" Target="https://kyivcity.gov.ua/news/kiv_nayvazhlivishe_za_tizhden__Kyiv_Highlights_of_the_week_1049853/" TargetMode="External"/><Relationship Id="rId2273" Type="http://schemas.openxmlformats.org/officeDocument/2006/relationships/hyperlink" Target="https://zt.npu.gov.ua/news" TargetMode="External"/><Relationship Id="rId350" Type="http://schemas.openxmlformats.org/officeDocument/2006/relationships/hyperlink" Target="https://kyivcity.gov.ua/news/kiv_nayvazhlivishe_za_tizhden__Kyiv_Highlights_of_the_week_1049853/" TargetMode="External"/><Relationship Id="rId2274" Type="http://schemas.openxmlformats.org/officeDocument/2006/relationships/hyperlink" Target="https://suspilne.media/zhytomyr/" TargetMode="External"/><Relationship Id="rId2275" Type="http://schemas.openxmlformats.org/officeDocument/2006/relationships/hyperlink" Target="https://zt.npu.gov.ua/news" TargetMode="External"/><Relationship Id="rId356" Type="http://schemas.openxmlformats.org/officeDocument/2006/relationships/hyperlink" Target="https://suspilne.media/kyiv/1376148-rosia-atakuvala-kiiv-balistikou-odna-ludina-poranena-vlucilo-na-teritorii-litacoi-likarni/" TargetMode="External"/><Relationship Id="rId2276" Type="http://schemas.openxmlformats.org/officeDocument/2006/relationships/hyperlink" Target="https://suspilne.media/zhytomyr/" TargetMode="External"/><Relationship Id="rId355" Type="http://schemas.openxmlformats.org/officeDocument/2006/relationships/hyperlink" Target="https://kyivcity.gov.ua/news/kiv_nayvazhlivishe_za_tizhden__Kyiv_Highlights_of_the_week_1050223/" TargetMode="External"/><Relationship Id="rId2277" Type="http://schemas.openxmlformats.org/officeDocument/2006/relationships/hyperlink" Target="https://zt.npu.gov.ua/news" TargetMode="External"/><Relationship Id="rId354" Type="http://schemas.openxmlformats.org/officeDocument/2006/relationships/hyperlink" Target="https://kyivcity.gov.ua/news/kiv_nayvazhlivishe_za_tizhden__Kyiv_Highlights_of_the_week_1050223/" TargetMode="External"/><Relationship Id="rId2278" Type="http://schemas.openxmlformats.org/officeDocument/2006/relationships/hyperlink" Target="https://suspilne.media/zhytomyr/" TargetMode="External"/><Relationship Id="rId353" Type="http://schemas.openxmlformats.org/officeDocument/2006/relationships/hyperlink" Target="https://suspilne.media/kyiv/1467705-rf-atakuvala-kiiv-balistikou-ta-dronami/" TargetMode="External"/><Relationship Id="rId2279" Type="http://schemas.openxmlformats.org/officeDocument/2006/relationships/hyperlink" Target="https://zt.npu.gov.ua/news" TargetMode="External"/><Relationship Id="rId2225" Type="http://schemas.openxmlformats.org/officeDocument/2006/relationships/hyperlink" Target="https://zt.npu.gov.ua/news" TargetMode="External"/><Relationship Id="rId3557" Type="http://schemas.openxmlformats.org/officeDocument/2006/relationships/hyperlink" Target="https://www.pravda.com.ua/news/2026/08/16/8048858/" TargetMode="External"/><Relationship Id="rId2226" Type="http://schemas.openxmlformats.org/officeDocument/2006/relationships/hyperlink" Target="https://suspilne.media/zhytomyr/" TargetMode="External"/><Relationship Id="rId3556" Type="http://schemas.openxmlformats.org/officeDocument/2006/relationships/hyperlink" Target="https://armyinform.com.ua/2026/06/26/sim-balistychnyh-raket-ta-189-droniv-rosiyany-zdijsnyly-povitryanu-ataku-na-ukrayinu/" TargetMode="External"/><Relationship Id="rId2227" Type="http://schemas.openxmlformats.org/officeDocument/2006/relationships/hyperlink" Target="https://zt.npu.gov.ua/news" TargetMode="External"/><Relationship Id="rId3559" Type="http://schemas.openxmlformats.org/officeDocument/2006/relationships/hyperlink" Target="https://spu.pl.ua/n/udar-balistyka-poltavshchyna-kremenchuk-myrgorodshchyna/" TargetMode="External"/><Relationship Id="rId2228" Type="http://schemas.openxmlformats.org/officeDocument/2006/relationships/hyperlink" Target="https://suspilne.media/zhytomyr/" TargetMode="External"/><Relationship Id="rId3558" Type="http://schemas.openxmlformats.org/officeDocument/2006/relationships/hyperlink" Target="https://suspilne.media/poltava/1380114-rosia-atakuvala-kremencuk-raketami-ta-dronami-so-vidomo-pro-nicnij-udar/" TargetMode="External"/><Relationship Id="rId2229" Type="http://schemas.openxmlformats.org/officeDocument/2006/relationships/hyperlink" Target="https://zt.npu.gov.ua/news" TargetMode="External"/><Relationship Id="rId305" Type="http://schemas.openxmlformats.org/officeDocument/2006/relationships/hyperlink" Target="https://kyivcity.gov.ua/news/kiv_nayvazhlivishe_za_tizhden__Kyiv_Highlights_of_the_week_1048128/" TargetMode="External"/><Relationship Id="rId304" Type="http://schemas.openxmlformats.org/officeDocument/2006/relationships/hyperlink" Target="https://kyivcity.gov.ua/news/kiv_nayvazhlivishe_za_tizhden__Kyiv_Highlights_of_the_week_1048128/" TargetMode="External"/><Relationship Id="rId303" Type="http://schemas.openxmlformats.org/officeDocument/2006/relationships/hyperlink" Target="https://kyivcity.gov.ua/news/kiv_nayvazhlivishe_za_tizhden__Kyiv_Highlights_of_the_week_1048128/" TargetMode="External"/><Relationship Id="rId302" Type="http://schemas.openxmlformats.org/officeDocument/2006/relationships/hyperlink" Target="https://kyivcity.gov.ua/news/kiv_nayvazhlivishe_za_tizhden__Kyiv_Highlights_of_the_week_1048128/" TargetMode="External"/><Relationship Id="rId309" Type="http://schemas.openxmlformats.org/officeDocument/2006/relationships/hyperlink" Target="https://suspilne.media/kyiv/1347948-rosia-vdarila-raketami-po-kievu/" TargetMode="External"/><Relationship Id="rId308" Type="http://schemas.openxmlformats.org/officeDocument/2006/relationships/hyperlink" Target="https://bukoda.gov.ua/news/operatyvna-informatsiia-vid-heneralnoho-shtabu-zbroinykh-syl-ukrainy-stanom-na-05-lypnia" TargetMode="External"/><Relationship Id="rId307" Type="http://schemas.openxmlformats.org/officeDocument/2006/relationships/hyperlink" Target="https://bukoda.gov.ua/news/operatyvna-informatsiia-vid-heneralnoho-shtabu-zbroinykh-syl-ukrainy-stanom-na-04-lypnia" TargetMode="External"/><Relationship Id="rId306" Type="http://schemas.openxmlformats.org/officeDocument/2006/relationships/hyperlink" Target="https://kyivcity.gov.ua/news/kiv_nayvazhlivishe_za_tizhden__Kyiv_Highlights_of_the_week_1048128/" TargetMode="External"/><Relationship Id="rId3551" Type="http://schemas.openxmlformats.org/officeDocument/2006/relationships/hyperlink" Target="https://www.pravda.com.ua/news/2025/12/11/8011367/" TargetMode="External"/><Relationship Id="rId2220" Type="http://schemas.openxmlformats.org/officeDocument/2006/relationships/hyperlink" Target="https://suspilne.media/zhytomyr/" TargetMode="External"/><Relationship Id="rId3550" Type="http://schemas.openxmlformats.org/officeDocument/2006/relationships/hyperlink" Target="https://suspilne.media/poltava/1182856-obstril-poltavsini-7-grudna-aki-poskodzenna-u-kremencuci/" TargetMode="External"/><Relationship Id="rId301" Type="http://schemas.openxmlformats.org/officeDocument/2006/relationships/hyperlink" Target="https://www.pravda.com.ua/news/2026/06/28/8041421/" TargetMode="External"/><Relationship Id="rId2221" Type="http://schemas.openxmlformats.org/officeDocument/2006/relationships/hyperlink" Target="https://zt.npu.gov.ua/news" TargetMode="External"/><Relationship Id="rId3553" Type="http://schemas.openxmlformats.org/officeDocument/2006/relationships/hyperlink" Target="https://suspilne.media/poltava/1310716-raketi-na-kremencuk-so-vidomo-pro-vibuhi-na-poltavsini-u-nic-na-14-travna/" TargetMode="External"/><Relationship Id="rId300" Type="http://schemas.openxmlformats.org/officeDocument/2006/relationships/hyperlink" Target="https://suspilne.media/kyiv/1341724-u-kievi-prolunali-vibuhi-armia-rf-atakuvala-stolicu-raketami-2/" TargetMode="External"/><Relationship Id="rId2222" Type="http://schemas.openxmlformats.org/officeDocument/2006/relationships/hyperlink" Target="https://suspilne.media/zhytomyr/" TargetMode="External"/><Relationship Id="rId3552" Type="http://schemas.openxmlformats.org/officeDocument/2006/relationships/hyperlink" Target="https://suspilne.media/poltava/1186172-na-poltavsini-u-kremencuckomu-rajoni-armia-rf-obstrilala-obekti-energetiki/" TargetMode="External"/><Relationship Id="rId2223" Type="http://schemas.openxmlformats.org/officeDocument/2006/relationships/hyperlink" Target="https://zt.npu.gov.ua/news" TargetMode="External"/><Relationship Id="rId3555" Type="http://schemas.openxmlformats.org/officeDocument/2006/relationships/hyperlink" Target="https://poltava.to/news/87005/" TargetMode="External"/><Relationship Id="rId2224" Type="http://schemas.openxmlformats.org/officeDocument/2006/relationships/hyperlink" Target="https://suspilne.media/zhytomyr/" TargetMode="External"/><Relationship Id="rId3554" Type="http://schemas.openxmlformats.org/officeDocument/2006/relationships/hyperlink" Target="https://www.pravda.com.ua/news/2026/05/14/8034603/" TargetMode="External"/><Relationship Id="rId2214" Type="http://schemas.openxmlformats.org/officeDocument/2006/relationships/hyperlink" Target="https://suspilne.media/zhytomyr/" TargetMode="External"/><Relationship Id="rId3546" Type="http://schemas.openxmlformats.org/officeDocument/2006/relationships/hyperlink" Target="https://cukr.city/city/2025/iak-rosiiany-atakuvaly-sumshchynu-v-zhovtni-2025/" TargetMode="External"/><Relationship Id="rId2215" Type="http://schemas.openxmlformats.org/officeDocument/2006/relationships/hyperlink" Target="https://zt.npu.gov.ua/news" TargetMode="External"/><Relationship Id="rId3545" Type="http://schemas.openxmlformats.org/officeDocument/2006/relationships/hyperlink" Target="https://cukr.city/city/2025/iak-rosiiany-atakuvaly-sumshchynu-v-zhovtni-2025/" TargetMode="External"/><Relationship Id="rId2216" Type="http://schemas.openxmlformats.org/officeDocument/2006/relationships/hyperlink" Target="https://suspilne.media/zhytomyr/" TargetMode="External"/><Relationship Id="rId3548" Type="http://schemas.openxmlformats.org/officeDocument/2006/relationships/hyperlink" Target="https://www.pravda.com.ua/news/2025/10/22/8003901/" TargetMode="External"/><Relationship Id="rId2217" Type="http://schemas.openxmlformats.org/officeDocument/2006/relationships/hyperlink" Target="https://zt.npu.gov.ua/news" TargetMode="External"/><Relationship Id="rId3547" Type="http://schemas.openxmlformats.org/officeDocument/2006/relationships/hyperlink" Target="https://censor.net/ua/news/3580972/kremenchuk-pid-udarom-balistyky-scho-vidomo" TargetMode="External"/><Relationship Id="rId2218" Type="http://schemas.openxmlformats.org/officeDocument/2006/relationships/hyperlink" Target="https://suspilne.media/zhytomyr/" TargetMode="External"/><Relationship Id="rId2219" Type="http://schemas.openxmlformats.org/officeDocument/2006/relationships/hyperlink" Target="https://zt.npu.gov.ua/news" TargetMode="External"/><Relationship Id="rId3549" Type="http://schemas.openxmlformats.org/officeDocument/2006/relationships/hyperlink" Target="https://www.pravda.com.ua/news/2025/12/07/8010725/" TargetMode="External"/><Relationship Id="rId3540" Type="http://schemas.openxmlformats.org/officeDocument/2006/relationships/hyperlink" Target="https://cukr.city/city/2025/iak-rosiiany-atakuvaly-sumshchynu-v-zhovtni-2025/" TargetMode="External"/><Relationship Id="rId2210" Type="http://schemas.openxmlformats.org/officeDocument/2006/relationships/hyperlink" Target="https://suspilne.media/zhytomyr/" TargetMode="External"/><Relationship Id="rId3542" Type="http://schemas.openxmlformats.org/officeDocument/2006/relationships/hyperlink" Target="https://cukr.city/city/2025/iak-rosiiany-atakuvaly-sumshchynu-v-zhovtni-2025/" TargetMode="External"/><Relationship Id="rId2211" Type="http://schemas.openxmlformats.org/officeDocument/2006/relationships/hyperlink" Target="https://zt.npu.gov.ua/news" TargetMode="External"/><Relationship Id="rId3541" Type="http://schemas.openxmlformats.org/officeDocument/2006/relationships/hyperlink" Target="https://cukr.city/city/2025/iak-rosiiany-atakuvaly-sumshchynu-v-zhovtni-2025/" TargetMode="External"/><Relationship Id="rId2212" Type="http://schemas.openxmlformats.org/officeDocument/2006/relationships/hyperlink" Target="https://suspilne.media/zhytomyr/" TargetMode="External"/><Relationship Id="rId3544" Type="http://schemas.openxmlformats.org/officeDocument/2006/relationships/hyperlink" Target="https://cukr.city/city/2025/iak-rosiiany-atakuvaly-sumshchynu-v-zhovtni-2025/" TargetMode="External"/><Relationship Id="rId2213" Type="http://schemas.openxmlformats.org/officeDocument/2006/relationships/hyperlink" Target="https://zt.npu.gov.ua/news" TargetMode="External"/><Relationship Id="rId3543" Type="http://schemas.openxmlformats.org/officeDocument/2006/relationships/hyperlink" Target="https://cukr.city/city/2025/iak-rosiiany-atakuvaly-sumshchynu-v-zhovtni-2025/" TargetMode="External"/><Relationship Id="rId2247" Type="http://schemas.openxmlformats.org/officeDocument/2006/relationships/hyperlink" Target="https://zt.npu.gov.ua/news" TargetMode="External"/><Relationship Id="rId3579" Type="http://schemas.openxmlformats.org/officeDocument/2006/relationships/hyperlink" Target="https://t.me/s/kpszsu?before=80925" TargetMode="External"/><Relationship Id="rId2248" Type="http://schemas.openxmlformats.org/officeDocument/2006/relationships/hyperlink" Target="https://suspilne.media/zhytomyr/" TargetMode="External"/><Relationship Id="rId3578" Type="http://schemas.openxmlformats.org/officeDocument/2006/relationships/hyperlink" Target="https://t.me/s/kpszsu?before=80925" TargetMode="External"/><Relationship Id="rId2249" Type="http://schemas.openxmlformats.org/officeDocument/2006/relationships/hyperlink" Target="https://zt.npu.gov.ua/news" TargetMode="External"/><Relationship Id="rId327" Type="http://schemas.openxmlformats.org/officeDocument/2006/relationships/hyperlink" Target="https://suspilne.media/kyiv/1358718-dvoe-ludej-poraneni-naslidki-ataki-rf-na-kiivsini/" TargetMode="External"/><Relationship Id="rId326" Type="http://schemas.openxmlformats.org/officeDocument/2006/relationships/hyperlink" Target="https://kyivcity.gov.ua/news/kiv_nayvazhlivishe_za_tizhden__Kyiv_Highlights_of_the_week_1049262/" TargetMode="External"/><Relationship Id="rId325" Type="http://schemas.openxmlformats.org/officeDocument/2006/relationships/hyperlink" Target="https://kyivcity.gov.ua/news/kiv_nayvazhlivishe_za_tizhden__Kyiv_Highlights_of_the_week_1048825/" TargetMode="External"/><Relationship Id="rId324" Type="http://schemas.openxmlformats.org/officeDocument/2006/relationships/hyperlink" Target="https://kyiv.npu.gov.ua/news/politseiski-dokumentuiut-naslidky-vorozhoi-ataky-na-kyiv-dvoie-zahyblykh-ta-piatero-postrazhdalykh-sered-iakykh-nepovnolitnii" TargetMode="External"/><Relationship Id="rId329" Type="http://schemas.openxmlformats.org/officeDocument/2006/relationships/hyperlink" Target="https://kyivcity.gov.ua/news/kiv_nayvazhlivishe_za_tizhden__Kyiv_Highlights_of_the_week_1049262/" TargetMode="External"/><Relationship Id="rId328" Type="http://schemas.openxmlformats.org/officeDocument/2006/relationships/hyperlink" Target="https://www.pravda.com.ua/news/2026/07/19/8044769/" TargetMode="External"/><Relationship Id="rId3571" Type="http://schemas.openxmlformats.org/officeDocument/2006/relationships/hyperlink" Target="https://www.pravda.com.ua/news/2026/09/27/8055211/" TargetMode="External"/><Relationship Id="rId2240" Type="http://schemas.openxmlformats.org/officeDocument/2006/relationships/hyperlink" Target="https://suspilne.media/zhytomyr/" TargetMode="External"/><Relationship Id="rId3570" Type="http://schemas.openxmlformats.org/officeDocument/2006/relationships/hyperlink" Target="https://www.pravda.com.ua/news/2026/09/27/8055211/" TargetMode="External"/><Relationship Id="rId2241" Type="http://schemas.openxmlformats.org/officeDocument/2006/relationships/hyperlink" Target="https://zt.npu.gov.ua/news" TargetMode="External"/><Relationship Id="rId3573" Type="http://schemas.openxmlformats.org/officeDocument/2006/relationships/hyperlink" Target="https://www.pravda.com.ua/news/2026/09/27/8055211/" TargetMode="External"/><Relationship Id="rId2242" Type="http://schemas.openxmlformats.org/officeDocument/2006/relationships/hyperlink" Target="https://suspilne.media/zhytomyr/" TargetMode="External"/><Relationship Id="rId3572" Type="http://schemas.openxmlformats.org/officeDocument/2006/relationships/hyperlink" Target="https://www.pravda.com.ua/news/2026/09/27/8055211/" TargetMode="External"/><Relationship Id="rId323" Type="http://schemas.openxmlformats.org/officeDocument/2006/relationships/hyperlink" Target="https://suspilne.media/kyiv/1356268-u-kievi-prolunali-vibuhi-2/" TargetMode="External"/><Relationship Id="rId2243" Type="http://schemas.openxmlformats.org/officeDocument/2006/relationships/hyperlink" Target="https://zt.npu.gov.ua/news" TargetMode="External"/><Relationship Id="rId3575" Type="http://schemas.openxmlformats.org/officeDocument/2006/relationships/hyperlink" Target="https://www.pravda.com.ua/news/2026/09/27/8055211/" TargetMode="External"/><Relationship Id="rId322" Type="http://schemas.openxmlformats.org/officeDocument/2006/relationships/hyperlink" Target="https://kyivcity.gov.ua/news/kiv_nayvazhlivishe_za_tizhden__Kyiv_Highlights_of_the_week_1048825/" TargetMode="External"/><Relationship Id="rId2244" Type="http://schemas.openxmlformats.org/officeDocument/2006/relationships/hyperlink" Target="https://suspilne.media/zhytomyr/" TargetMode="External"/><Relationship Id="rId3574" Type="http://schemas.openxmlformats.org/officeDocument/2006/relationships/hyperlink" Target="https://www.pravda.com.ua/news/2026/09/27/8055211/" TargetMode="External"/><Relationship Id="rId321" Type="http://schemas.openxmlformats.org/officeDocument/2006/relationships/hyperlink" Target="https://suspilne.media/kyiv/1442225-rf-atakuvala-kiiv-balistikou-ta-dronami/" TargetMode="External"/><Relationship Id="rId2245" Type="http://schemas.openxmlformats.org/officeDocument/2006/relationships/hyperlink" Target="https://zt.npu.gov.ua/news" TargetMode="External"/><Relationship Id="rId3577" Type="http://schemas.openxmlformats.org/officeDocument/2006/relationships/hyperlink" Target="https://t.me/s/kpszsu?before=80925" TargetMode="External"/><Relationship Id="rId320" Type="http://schemas.openxmlformats.org/officeDocument/2006/relationships/hyperlink" Target="https://www.pravda.com.ua/news/2026/07/14/7581943/" TargetMode="External"/><Relationship Id="rId2246" Type="http://schemas.openxmlformats.org/officeDocument/2006/relationships/hyperlink" Target="https://suspilne.media/zhytomyr/" TargetMode="External"/><Relationship Id="rId3576" Type="http://schemas.openxmlformats.org/officeDocument/2006/relationships/hyperlink" Target="https://www.pravda.com.ua/news/2026/09/27/8055211/" TargetMode="External"/><Relationship Id="rId2236" Type="http://schemas.openxmlformats.org/officeDocument/2006/relationships/hyperlink" Target="https://suspilne.media/zhytomyr/" TargetMode="External"/><Relationship Id="rId3568" Type="http://schemas.openxmlformats.org/officeDocument/2006/relationships/hyperlink" Target="https://www.pravda.com.ua/news/2026/09/27/8055211/" TargetMode="External"/><Relationship Id="rId2237" Type="http://schemas.openxmlformats.org/officeDocument/2006/relationships/hyperlink" Target="https://zt.npu.gov.ua/news" TargetMode="External"/><Relationship Id="rId3567" Type="http://schemas.openxmlformats.org/officeDocument/2006/relationships/hyperlink" Target="https://www.pravda.com.ua/news/2026/09/27/8055211/" TargetMode="External"/><Relationship Id="rId2238" Type="http://schemas.openxmlformats.org/officeDocument/2006/relationships/hyperlink" Target="https://suspilne.media/zhytomyr/" TargetMode="External"/><Relationship Id="rId2239" Type="http://schemas.openxmlformats.org/officeDocument/2006/relationships/hyperlink" Target="https://zt.npu.gov.ua/news" TargetMode="External"/><Relationship Id="rId3569" Type="http://schemas.openxmlformats.org/officeDocument/2006/relationships/hyperlink" Target="https://www.pravda.com.ua/news/2026/09/27/8055211/" TargetMode="External"/><Relationship Id="rId316" Type="http://schemas.openxmlformats.org/officeDocument/2006/relationships/hyperlink" Target="https://suspilne.media/kyiv/1352526-u-kievi-prolunali-vibuhi/" TargetMode="External"/><Relationship Id="rId315" Type="http://schemas.openxmlformats.org/officeDocument/2006/relationships/hyperlink" Target="https://t.me/s/ComAFUA?before=1137" TargetMode="External"/><Relationship Id="rId314" Type="http://schemas.openxmlformats.org/officeDocument/2006/relationships/hyperlink" Target="https://t.me/s/ComAFUA?before=1137" TargetMode="External"/><Relationship Id="rId313" Type="http://schemas.openxmlformats.org/officeDocument/2006/relationships/hyperlink" Target="https://amp.dw.com/uk/rf-atakuvala-kiiv-balistikou-vibuhalo-do-trivogi-e-poraneni/a-77870140" TargetMode="External"/><Relationship Id="rId319" Type="http://schemas.openxmlformats.org/officeDocument/2006/relationships/hyperlink" Target="https://kyivcity.gov.ua/news/kiv_nayvazhlivishe_za_tizhden__Kyiv_Highlights_of_the_week_1048825/" TargetMode="External"/><Relationship Id="rId318" Type="http://schemas.openxmlformats.org/officeDocument/2006/relationships/hyperlink" Target="https://kyivcity.gov.ua/news/kiv_nayvazhlivishe_za_tizhden__Kyiv_Highlights_of_the_week_1048825/" TargetMode="External"/><Relationship Id="rId317" Type="http://schemas.openxmlformats.org/officeDocument/2006/relationships/hyperlink" Target="https://suspilne.media/kyiv/1352608-vse-zatrusilosa-vikna-dveri-ce-buv-epicentr-podii-ak-ziteli-darnickogo-rajonu-perezili-nicnu-ataku-rf/" TargetMode="External"/><Relationship Id="rId3560" Type="http://schemas.openxmlformats.org/officeDocument/2006/relationships/hyperlink" Target="https://t.me/s/ok_kremen/56653" TargetMode="External"/><Relationship Id="rId2230" Type="http://schemas.openxmlformats.org/officeDocument/2006/relationships/hyperlink" Target="https://suspilne.media/zhytomyr/" TargetMode="External"/><Relationship Id="rId3562" Type="http://schemas.openxmlformats.org/officeDocument/2006/relationships/hyperlink" Target="https://suspilne.media/poltava/1409406-rf-atakuvala-balisticnimi-raketami-obekt-naftogazovogo-kompleksu-na-poltavsini/" TargetMode="External"/><Relationship Id="rId2231" Type="http://schemas.openxmlformats.org/officeDocument/2006/relationships/hyperlink" Target="https://zt.npu.gov.ua/news" TargetMode="External"/><Relationship Id="rId3561" Type="http://schemas.openxmlformats.org/officeDocument/2006/relationships/hyperlink" Target="https://poltava.to/news/88291/" TargetMode="External"/><Relationship Id="rId312" Type="http://schemas.openxmlformats.org/officeDocument/2006/relationships/hyperlink" Target="https://suspilne.media/kyiv/1349732-rosia-atakue-balistikou-kiiv/" TargetMode="External"/><Relationship Id="rId2232" Type="http://schemas.openxmlformats.org/officeDocument/2006/relationships/hyperlink" Target="https://suspilne.media/zhytomyr/" TargetMode="External"/><Relationship Id="rId3564" Type="http://schemas.openxmlformats.org/officeDocument/2006/relationships/hyperlink" Target="https://www.pravda.com.ua/news/2026/09/27/8055211/" TargetMode="External"/><Relationship Id="rId311" Type="http://schemas.openxmlformats.org/officeDocument/2006/relationships/hyperlink" Target="https://bukoda.gov.ua/news/operatyvna-informatsiia-vid-heneralnoho-shtabu-zbroinykh-syl-ukrainy-stanom-na-7-lypnia" TargetMode="External"/><Relationship Id="rId2233" Type="http://schemas.openxmlformats.org/officeDocument/2006/relationships/hyperlink" Target="https://zt.npu.gov.ua/news" TargetMode="External"/><Relationship Id="rId3563" Type="http://schemas.openxmlformats.org/officeDocument/2006/relationships/hyperlink" Target="https://www.pravda.com.ua/news/2026/09/27/8055211/" TargetMode="External"/><Relationship Id="rId310" Type="http://schemas.openxmlformats.org/officeDocument/2006/relationships/hyperlink" Target="https://suspilne.media/kyiv/1348016-kiiv-u-ruinah-pisla-potuznoi-raketnoi-ataki-rf-so-rozpovidaut-mistani-pro-perezitu-nic/" TargetMode="External"/><Relationship Id="rId2234" Type="http://schemas.openxmlformats.org/officeDocument/2006/relationships/hyperlink" Target="https://suspilne.media/zhytomyr/" TargetMode="External"/><Relationship Id="rId3566" Type="http://schemas.openxmlformats.org/officeDocument/2006/relationships/hyperlink" Target="https://www.pravda.com.ua/news/2026/09/27/8055211/" TargetMode="External"/><Relationship Id="rId2235" Type="http://schemas.openxmlformats.org/officeDocument/2006/relationships/hyperlink" Target="https://zt.npu.gov.ua/news" TargetMode="External"/><Relationship Id="rId3565" Type="http://schemas.openxmlformats.org/officeDocument/2006/relationships/hyperlink" Target="https://www.pravda.com.ua/news/2026/09/27/8055211/" TargetMode="External"/><Relationship Id="rId297" Type="http://schemas.openxmlformats.org/officeDocument/2006/relationships/hyperlink" Target="https://www.radiosvoboda.org/a/news-zsu-kyyiv-ataka-rf-balistyka/33789434.html" TargetMode="External"/><Relationship Id="rId296" Type="http://schemas.openxmlformats.org/officeDocument/2006/relationships/hyperlink" Target="https://www.radiosvoboda.org/a/news-udar-balistyka-kyiv-ppo/33788946.html" TargetMode="External"/><Relationship Id="rId295" Type="http://schemas.openxmlformats.org/officeDocument/2006/relationships/hyperlink" Target="https://kyivcity.gov.ua/news/kiv_nayvazhlivishe_za_tizhden__Kyiv_Highlights_of_the_week_1047849/" TargetMode="External"/><Relationship Id="rId294" Type="http://schemas.openxmlformats.org/officeDocument/2006/relationships/hyperlink" Target="https://suspilne.media/kyiv/1048973-u-kievi-ogolosena-povitrana-trivoga-lunaut-vibuhi-so-vidomo-2/" TargetMode="External"/><Relationship Id="rId299" Type="http://schemas.openxmlformats.org/officeDocument/2006/relationships/hyperlink" Target="https://kyivcity.gov.ua/news/kiv_nayvazhlivishe_za_tizhden__Kyiv_Highlights_of_the_week_1048128/" TargetMode="External"/><Relationship Id="rId298" Type="http://schemas.openxmlformats.org/officeDocument/2006/relationships/hyperlink" Target="https://kyivcity.gov.ua/news/kiv_nayvazhlivishe_za_tizhden__Kyiv_Highlights_of_the_week_1047849/" TargetMode="External"/><Relationship Id="rId271" Type="http://schemas.openxmlformats.org/officeDocument/2006/relationships/hyperlink" Target="https://kyivcity.gov.ua/news/kiv_nayvazhlivishe_za_tizhden__Kyiv_Highlights_of_the_week_1046850/" TargetMode="External"/><Relationship Id="rId270" Type="http://schemas.openxmlformats.org/officeDocument/2006/relationships/hyperlink" Target="https://kyivcity.gov.ua/news/kiv_nayvazhlivishe_za_tizhden__Kyiv_Highlights_of_the_week_1046850/" TargetMode="External"/><Relationship Id="rId269" Type="http://schemas.openxmlformats.org/officeDocument/2006/relationships/hyperlink" Target="https://kyivcity.gov.ua/news/kiv_nayvazhlivishe_za_tizhden__Kyiv_Highlights_of_the_week_1046850/" TargetMode="External"/><Relationship Id="rId264" Type="http://schemas.openxmlformats.org/officeDocument/2006/relationships/hyperlink" Target="https://kyivcity.gov.ua/news/kiv_nayvazhlivishe_za_tizhden__Kyiv_Highlights_of_the_week_1046380/" TargetMode="External"/><Relationship Id="rId263" Type="http://schemas.openxmlformats.org/officeDocument/2006/relationships/hyperlink" Target="https://kyivcity.gov.ua/news/kiv_nayvazhlivishe_za_tizhden__Kyiv_Highlights_of_the_week_1046380/" TargetMode="External"/><Relationship Id="rId262" Type="http://schemas.openxmlformats.org/officeDocument/2006/relationships/hyperlink" Target="https://kyivcity.gov.ua/news/kiv_nayvazhlivishe_za_tizhden__Kyiv_Highlights_of_the_week_1046380/" TargetMode="External"/><Relationship Id="rId261" Type="http://schemas.openxmlformats.org/officeDocument/2006/relationships/hyperlink" Target="https://kyivcity.gov.ua/news/kiv_nayvazhlivishe_za_tizhden__Kyiv_Highlights_of_the_week_1046380/" TargetMode="External"/><Relationship Id="rId268" Type="http://schemas.openxmlformats.org/officeDocument/2006/relationships/hyperlink" Target="https://kyivcity.gov.ua/news/kiv_nayvazhlivishe_za_tizhden__Kyiv_Highlights_of_the_week_1046850/" TargetMode="External"/><Relationship Id="rId267" Type="http://schemas.openxmlformats.org/officeDocument/2006/relationships/hyperlink" Target="https://kyivcity.gov.ua/news/kiv_nayvazhlivishe_za_tizhden__Kyiv_Highlights_of_the_week_1046850/" TargetMode="External"/><Relationship Id="rId266" Type="http://schemas.openxmlformats.org/officeDocument/2006/relationships/hyperlink" Target="https://kyivcity.gov.ua/news/kiv_nayvazhlivishe_za_tizhden__Kyiv_Highlights_of_the_week_1046850/" TargetMode="External"/><Relationship Id="rId265" Type="http://schemas.openxmlformats.org/officeDocument/2006/relationships/hyperlink" Target="https://kyivcity.gov.ua/news/kiv_nayvazhlivishe_za_tizhden__Kyiv_Highlights_of_the_week_1046380/" TargetMode="External"/><Relationship Id="rId260" Type="http://schemas.openxmlformats.org/officeDocument/2006/relationships/hyperlink" Target="https://suspilne.media/kyiv/1314922-kilkist-postrazdalih-u-kievi-pisla-masovanoi-ataki-rf-zrosla-do-87-dvoe-ludej-zaginuli/" TargetMode="External"/><Relationship Id="rId259" Type="http://schemas.openxmlformats.org/officeDocument/2006/relationships/hyperlink" Target="https://suspilne.media/kyiv/1314803-u-sevcenkivskomu-rajoni-kieva-cerez-ataku-rf-zrujnovanij-pidizd-so-rozpovidaut-meskanci/" TargetMode="External"/><Relationship Id="rId258" Type="http://schemas.openxmlformats.org/officeDocument/2006/relationships/hyperlink" Target="https://kyivcity.gov.ua/news/kiv_nayvazhlivishe_za_tizhden__Kyiv_Highlights_of_the_week_1046380/" TargetMode="External"/><Relationship Id="rId2290" Type="http://schemas.openxmlformats.org/officeDocument/2006/relationships/hyperlink" Target="https://suspilne.media/zhytomyr/" TargetMode="External"/><Relationship Id="rId2291" Type="http://schemas.openxmlformats.org/officeDocument/2006/relationships/hyperlink" Target="https://zt.npu.gov.ua/news" TargetMode="External"/><Relationship Id="rId2292" Type="http://schemas.openxmlformats.org/officeDocument/2006/relationships/hyperlink" Target="https://suspilne.media/zhytomyr/" TargetMode="External"/><Relationship Id="rId2293" Type="http://schemas.openxmlformats.org/officeDocument/2006/relationships/hyperlink" Target="https://zt.npu.gov.ua/news" TargetMode="External"/><Relationship Id="rId253" Type="http://schemas.openxmlformats.org/officeDocument/2006/relationships/hyperlink" Target="https://kyivcity.gov.ua/news/kiv_nayvazhlivishe_za_tizhden__Kyiv_Highlights_of_the_week_1045820/" TargetMode="External"/><Relationship Id="rId2294" Type="http://schemas.openxmlformats.org/officeDocument/2006/relationships/hyperlink" Target="https://suspilne.media/zhytomyr/" TargetMode="External"/><Relationship Id="rId252" Type="http://schemas.openxmlformats.org/officeDocument/2006/relationships/hyperlink" Target="https://kyivcity.gov.ua/news/kiv_nayvazhlivishe_za_tizhden__Kyiv_Highlights_of_the_week_1045820/" TargetMode="External"/><Relationship Id="rId2295" Type="http://schemas.openxmlformats.org/officeDocument/2006/relationships/hyperlink" Target="https://zt.npu.gov.ua/news" TargetMode="External"/><Relationship Id="rId251" Type="http://schemas.openxmlformats.org/officeDocument/2006/relationships/hyperlink" Target="https://kyivcity.gov.ua/news/kiv_nayvazhlivishe_za_tizhden__Kyiv_Highlights_of_the_week_1045820/" TargetMode="External"/><Relationship Id="rId2296" Type="http://schemas.openxmlformats.org/officeDocument/2006/relationships/hyperlink" Target="https://suspilne.media/zhytomyr/" TargetMode="External"/><Relationship Id="rId250" Type="http://schemas.openxmlformats.org/officeDocument/2006/relationships/hyperlink" Target="https://kyivcity.gov.ua/news/kiv_nayvazhlivishe_za_tizhden__Kyiv_Highlights_of_the_week_1045342/" TargetMode="External"/><Relationship Id="rId2297" Type="http://schemas.openxmlformats.org/officeDocument/2006/relationships/hyperlink" Target="https://zt.npu.gov.ua/news" TargetMode="External"/><Relationship Id="rId257" Type="http://schemas.openxmlformats.org/officeDocument/2006/relationships/hyperlink" Target="https://kyivcity.gov.ua/news/kiv_nayvazhlivishe_za_tizhden__Kyiv_Highlights_of_the_week_1045820/" TargetMode="External"/><Relationship Id="rId2298" Type="http://schemas.openxmlformats.org/officeDocument/2006/relationships/hyperlink" Target="https://suspilne.media/zhytomyr/" TargetMode="External"/><Relationship Id="rId256" Type="http://schemas.openxmlformats.org/officeDocument/2006/relationships/hyperlink" Target="https://kyivcity.gov.ua/news/kiv_nayvazhlivishe_za_tizhden__Kyiv_Highlights_of_the_week_1045820/" TargetMode="External"/><Relationship Id="rId2299" Type="http://schemas.openxmlformats.org/officeDocument/2006/relationships/hyperlink" Target="https://zt.npu.gov.ua/news" TargetMode="External"/><Relationship Id="rId255" Type="http://schemas.openxmlformats.org/officeDocument/2006/relationships/hyperlink" Target="https://kyivcity.gov.ua/news/kiv_nayvazhlivishe_za_tizhden__Kyiv_Highlights_of_the_week_1045820/" TargetMode="External"/><Relationship Id="rId254" Type="http://schemas.openxmlformats.org/officeDocument/2006/relationships/hyperlink" Target="https://kyivcity.gov.ua/news/kiv_nayvazhlivishe_za_tizhden__Kyiv_Highlights_of_the_week_1045820/" TargetMode="External"/><Relationship Id="rId293" Type="http://schemas.openxmlformats.org/officeDocument/2006/relationships/hyperlink" Target="https://suspilne.media/kyiv/1049919-u-kievi-zaverseni-posukovo-ratuvalni-roboti-na-misci-zrujnovanoi-bagatopoverhivki-udarom-rf/" TargetMode="External"/><Relationship Id="rId292" Type="http://schemas.openxmlformats.org/officeDocument/2006/relationships/hyperlink" Target="https://kyivcity.gov.ua/news/kiv_nayvazhlivishe_za_tizhden__Kyiv_Highlights_of_the_week_1047849/" TargetMode="External"/><Relationship Id="rId291" Type="http://schemas.openxmlformats.org/officeDocument/2006/relationships/hyperlink" Target="https://kyivcity.gov.ua/news/kiv_nayvazhlivishe_za_tizhden__Kyiv_Highlights_of_the_week_1047849/" TargetMode="External"/><Relationship Id="rId290" Type="http://schemas.openxmlformats.org/officeDocument/2006/relationships/hyperlink" Target="https://kyivcity.gov.ua/news/kiv_nayvazhlivishe_za_tizhden__Kyiv_Highlights_of_the_week_1047849/" TargetMode="External"/><Relationship Id="rId286" Type="http://schemas.openxmlformats.org/officeDocument/2006/relationships/hyperlink" Target="https://suspilne.media/kyiv/1046377-zelenskij-vidvidav-misce-udaru-rosijskoi-raketi-po-stolicnij-bagatopoverhivci/" TargetMode="External"/><Relationship Id="rId285" Type="http://schemas.openxmlformats.org/officeDocument/2006/relationships/hyperlink" Target="https://kyivcity.gov.ua/news/kiv_nayvazhlivishe_za_tizhden__Kyiv_Highlights_of_the_week_1047489/" TargetMode="External"/><Relationship Id="rId284" Type="http://schemas.openxmlformats.org/officeDocument/2006/relationships/hyperlink" Target="https://armyinform.com.ua/2026/06/15/desyatky-balistychnyh-i-krylatyh-raket-czyrkony-ta-shahedy-chym-vorog-vnochi-atakuvav-ukrayinu/" TargetMode="External"/><Relationship Id="rId283" Type="http://schemas.openxmlformats.org/officeDocument/2006/relationships/hyperlink" Target="https://kyiv.npu.gov.ua/news/politsiia-dokumentuie-naslidky-vorozhoi-ataky-na-kyiv-poperedno-vidomo-pro-4-zahyblykh-ta-25-postrazhdalykh-mistian-sered-iakykh-dvoie-ditei" TargetMode="External"/><Relationship Id="rId289" Type="http://schemas.openxmlformats.org/officeDocument/2006/relationships/hyperlink" Target="https://kyivcity.gov.ua/news/kiv_nayvazhlivishe_za_tizhden__Kyiv_Highlights_of_the_week_1047489/" TargetMode="External"/><Relationship Id="rId288" Type="http://schemas.openxmlformats.org/officeDocument/2006/relationships/hyperlink" Target="https://kyivcity.gov.ua/news/kiv_nayvazhlivishe_za_tizhden__Kyiv_Highlights_of_the_week_1047489/" TargetMode="External"/><Relationship Id="rId287" Type="http://schemas.openxmlformats.org/officeDocument/2006/relationships/hyperlink" Target="https://suspilne.media/kyiv/1045901-u-bagatopoverhivci-u-solomanskomu-rajoni-kieva-zaverseni-posukovi-roboti/" TargetMode="External"/><Relationship Id="rId282" Type="http://schemas.openxmlformats.org/officeDocument/2006/relationships/hyperlink" Target="https://kyivcity.gov.ua/news/kiv_nayvazhlivishe_za_tizhden__Kyiv_Highlights_of_the_week_1047489/" TargetMode="External"/><Relationship Id="rId281" Type="http://schemas.openxmlformats.org/officeDocument/2006/relationships/hyperlink" Target="https://kyivcity.gov.ua/news/kiv_nayvazhlivishe_za_tizhden__Kyiv_Highlights_of_the_week_1047489/" TargetMode="External"/><Relationship Id="rId280" Type="http://schemas.openxmlformats.org/officeDocument/2006/relationships/hyperlink" Target="https://kyivcity.gov.ua/news/kiv_nayvazhlivishe_za_tizhden__Kyiv_Highlights_of_the_week_1047190/" TargetMode="External"/><Relationship Id="rId275" Type="http://schemas.openxmlformats.org/officeDocument/2006/relationships/hyperlink" Target="https://kyivcity.gov.ua/news/kiv_nayvazhlivishe_za_tizhden__Kyiv_Highlights_of_the_week_1047190/" TargetMode="External"/><Relationship Id="rId274" Type="http://schemas.openxmlformats.org/officeDocument/2006/relationships/hyperlink" Target="https://suspilne.media/kyiv/archive/2026/6/6/" TargetMode="External"/><Relationship Id="rId273" Type="http://schemas.openxmlformats.org/officeDocument/2006/relationships/hyperlink" Target="https://suspilne.media/kyiv/1035789-nicna-ataka-rf-na-kiiv-6-cervna-vinikli-pozezi/" TargetMode="External"/><Relationship Id="rId272" Type="http://schemas.openxmlformats.org/officeDocument/2006/relationships/hyperlink" Target="https://kyivcity.gov.ua/news/kiv_nayvazhlivishe_za_tizhden__Kyiv_Highlights_of_the_week_1046850/" TargetMode="External"/><Relationship Id="rId279" Type="http://schemas.openxmlformats.org/officeDocument/2006/relationships/hyperlink" Target="https://kyivcity.gov.ua/news/kiv_nayvazhlivishe_za_tizhden__Kyiv_Highlights_of_the_week_1047190/" TargetMode="External"/><Relationship Id="rId278" Type="http://schemas.openxmlformats.org/officeDocument/2006/relationships/hyperlink" Target="https://kyivcity.gov.ua/news/kiv_nayvazhlivishe_za_tizhden__Kyiv_Highlights_of_the_week_1047190/" TargetMode="External"/><Relationship Id="rId277" Type="http://schemas.openxmlformats.org/officeDocument/2006/relationships/hyperlink" Target="https://kyivcity.gov.ua/news/kiv_nayvazhlivishe_za_tizhden__Kyiv_Highlights_of_the_week_1047190/" TargetMode="External"/><Relationship Id="rId276" Type="http://schemas.openxmlformats.org/officeDocument/2006/relationships/hyperlink" Target="https://kyivcity.gov.ua/news/kiv_nayvazhlivishe_za_tizhden__Kyiv_Highlights_of_the_week_1047190/" TargetMode="External"/><Relationship Id="rId1851" Type="http://schemas.openxmlformats.org/officeDocument/2006/relationships/hyperlink" Target="https://zt.npu.gov.ua/news" TargetMode="External"/><Relationship Id="rId1852" Type="http://schemas.openxmlformats.org/officeDocument/2006/relationships/hyperlink" Target="https://suspilne.media/zhytomyr/" TargetMode="External"/><Relationship Id="rId1853" Type="http://schemas.openxmlformats.org/officeDocument/2006/relationships/hyperlink" Target="https://zt.npu.gov.ua/news" TargetMode="External"/><Relationship Id="rId1854" Type="http://schemas.openxmlformats.org/officeDocument/2006/relationships/hyperlink" Target="https://suspilne.media/zhytomyr/" TargetMode="External"/><Relationship Id="rId1855" Type="http://schemas.openxmlformats.org/officeDocument/2006/relationships/hyperlink" Target="https://zt.npu.gov.ua/news" TargetMode="External"/><Relationship Id="rId1856" Type="http://schemas.openxmlformats.org/officeDocument/2006/relationships/hyperlink" Target="https://suspilne.media/zhytomyr/" TargetMode="External"/><Relationship Id="rId1857" Type="http://schemas.openxmlformats.org/officeDocument/2006/relationships/hyperlink" Target="https://zt.npu.gov.ua/news" TargetMode="External"/><Relationship Id="rId1858" Type="http://schemas.openxmlformats.org/officeDocument/2006/relationships/hyperlink" Target="https://suspilne.media/zhytomyr/" TargetMode="External"/><Relationship Id="rId1859" Type="http://schemas.openxmlformats.org/officeDocument/2006/relationships/hyperlink" Target="https://zt.npu.gov.ua/news" TargetMode="External"/><Relationship Id="rId1850" Type="http://schemas.openxmlformats.org/officeDocument/2006/relationships/hyperlink" Target="https://suspilne.media/zhytomyr/" TargetMode="External"/><Relationship Id="rId1840" Type="http://schemas.openxmlformats.org/officeDocument/2006/relationships/hyperlink" Target="https://suspilne.media/zhytomyr/" TargetMode="External"/><Relationship Id="rId1841" Type="http://schemas.openxmlformats.org/officeDocument/2006/relationships/hyperlink" Target="https://zt.npu.gov.ua/news" TargetMode="External"/><Relationship Id="rId1842" Type="http://schemas.openxmlformats.org/officeDocument/2006/relationships/hyperlink" Target="https://suspilne.media/zhytomyr/" TargetMode="External"/><Relationship Id="rId1843" Type="http://schemas.openxmlformats.org/officeDocument/2006/relationships/hyperlink" Target="https://zt.npu.gov.ua/news" TargetMode="External"/><Relationship Id="rId1844" Type="http://schemas.openxmlformats.org/officeDocument/2006/relationships/hyperlink" Target="https://suspilne.media/zhytomyr/" TargetMode="External"/><Relationship Id="rId1845" Type="http://schemas.openxmlformats.org/officeDocument/2006/relationships/hyperlink" Target="https://zt.npu.gov.ua/news" TargetMode="External"/><Relationship Id="rId1846" Type="http://schemas.openxmlformats.org/officeDocument/2006/relationships/hyperlink" Target="https://suspilne.media/zhytomyr/" TargetMode="External"/><Relationship Id="rId1847" Type="http://schemas.openxmlformats.org/officeDocument/2006/relationships/hyperlink" Target="https://zt.npu.gov.ua/news" TargetMode="External"/><Relationship Id="rId1848" Type="http://schemas.openxmlformats.org/officeDocument/2006/relationships/hyperlink" Target="https://suspilne.media/zhytomyr/" TargetMode="External"/><Relationship Id="rId1849" Type="http://schemas.openxmlformats.org/officeDocument/2006/relationships/hyperlink" Target="https://zt.npu.gov.ua/news" TargetMode="External"/><Relationship Id="rId1873" Type="http://schemas.openxmlformats.org/officeDocument/2006/relationships/hyperlink" Target="https://zt.npu.gov.ua/news" TargetMode="External"/><Relationship Id="rId1874" Type="http://schemas.openxmlformats.org/officeDocument/2006/relationships/hyperlink" Target="https://suspilne.media/zhytomyr/" TargetMode="External"/><Relationship Id="rId1875" Type="http://schemas.openxmlformats.org/officeDocument/2006/relationships/hyperlink" Target="https://zt.npu.gov.ua/news" TargetMode="External"/><Relationship Id="rId1876" Type="http://schemas.openxmlformats.org/officeDocument/2006/relationships/hyperlink" Target="https://suspilne.media/zhytomyr/" TargetMode="External"/><Relationship Id="rId1877" Type="http://schemas.openxmlformats.org/officeDocument/2006/relationships/hyperlink" Target="https://zt.npu.gov.ua/news" TargetMode="External"/><Relationship Id="rId1878" Type="http://schemas.openxmlformats.org/officeDocument/2006/relationships/hyperlink" Target="https://suspilne.media/zhytomyr/" TargetMode="External"/><Relationship Id="rId1879" Type="http://schemas.openxmlformats.org/officeDocument/2006/relationships/hyperlink" Target="https://zt.npu.gov.ua/news" TargetMode="External"/><Relationship Id="rId1870" Type="http://schemas.openxmlformats.org/officeDocument/2006/relationships/hyperlink" Target="https://suspilne.media/zhytomyr/" TargetMode="External"/><Relationship Id="rId1871" Type="http://schemas.openxmlformats.org/officeDocument/2006/relationships/hyperlink" Target="https://zt.npu.gov.ua/news" TargetMode="External"/><Relationship Id="rId1872" Type="http://schemas.openxmlformats.org/officeDocument/2006/relationships/hyperlink" Target="https://suspilne.media/zhytomyr/" TargetMode="External"/><Relationship Id="rId1862" Type="http://schemas.openxmlformats.org/officeDocument/2006/relationships/hyperlink" Target="https://suspilne.media/zhytomyr/" TargetMode="External"/><Relationship Id="rId1863" Type="http://schemas.openxmlformats.org/officeDocument/2006/relationships/hyperlink" Target="https://zt.npu.gov.ua/news" TargetMode="External"/><Relationship Id="rId1864" Type="http://schemas.openxmlformats.org/officeDocument/2006/relationships/hyperlink" Target="https://suspilne.media/zhytomyr/" TargetMode="External"/><Relationship Id="rId1865" Type="http://schemas.openxmlformats.org/officeDocument/2006/relationships/hyperlink" Target="https://zt.npu.gov.ua/news" TargetMode="External"/><Relationship Id="rId1866" Type="http://schemas.openxmlformats.org/officeDocument/2006/relationships/hyperlink" Target="https://suspilne.media/zhytomyr/" TargetMode="External"/><Relationship Id="rId1867" Type="http://schemas.openxmlformats.org/officeDocument/2006/relationships/hyperlink" Target="https://zt.npu.gov.ua/news" TargetMode="External"/><Relationship Id="rId1868" Type="http://schemas.openxmlformats.org/officeDocument/2006/relationships/hyperlink" Target="https://suspilne.media/zhytomyr/" TargetMode="External"/><Relationship Id="rId1869" Type="http://schemas.openxmlformats.org/officeDocument/2006/relationships/hyperlink" Target="https://zt.npu.gov.ua/news" TargetMode="External"/><Relationship Id="rId1860" Type="http://schemas.openxmlformats.org/officeDocument/2006/relationships/hyperlink" Target="https://suspilne.media/zhytomyr/" TargetMode="External"/><Relationship Id="rId1861" Type="http://schemas.openxmlformats.org/officeDocument/2006/relationships/hyperlink" Target="https://zt.npu.gov.ua/news" TargetMode="External"/><Relationship Id="rId1810" Type="http://schemas.openxmlformats.org/officeDocument/2006/relationships/hyperlink" Target="https://suspilne.media/zhytomyr/" TargetMode="External"/><Relationship Id="rId1811" Type="http://schemas.openxmlformats.org/officeDocument/2006/relationships/hyperlink" Target="https://zt.npu.gov.ua/news" TargetMode="External"/><Relationship Id="rId1812" Type="http://schemas.openxmlformats.org/officeDocument/2006/relationships/hyperlink" Target="https://suspilne.media/zhytomyr/" TargetMode="External"/><Relationship Id="rId1813" Type="http://schemas.openxmlformats.org/officeDocument/2006/relationships/hyperlink" Target="https://zt.npu.gov.ua/news" TargetMode="External"/><Relationship Id="rId1814" Type="http://schemas.openxmlformats.org/officeDocument/2006/relationships/hyperlink" Target="https://suspilne.media/zhytomyr/" TargetMode="External"/><Relationship Id="rId1815" Type="http://schemas.openxmlformats.org/officeDocument/2006/relationships/hyperlink" Target="https://zt.npu.gov.ua/news" TargetMode="External"/><Relationship Id="rId1816" Type="http://schemas.openxmlformats.org/officeDocument/2006/relationships/hyperlink" Target="https://suspilne.media/zhytomyr/" TargetMode="External"/><Relationship Id="rId1817" Type="http://schemas.openxmlformats.org/officeDocument/2006/relationships/hyperlink" Target="https://zt.npu.gov.ua/news" TargetMode="External"/><Relationship Id="rId1818" Type="http://schemas.openxmlformats.org/officeDocument/2006/relationships/hyperlink" Target="https://suspilne.media/zhytomyr/" TargetMode="External"/><Relationship Id="rId1819" Type="http://schemas.openxmlformats.org/officeDocument/2006/relationships/hyperlink" Target="https://zt.npu.gov.ua/news" TargetMode="External"/><Relationship Id="rId1800" Type="http://schemas.openxmlformats.org/officeDocument/2006/relationships/hyperlink" Target="https://suspilne.media/zhytomyr/" TargetMode="External"/><Relationship Id="rId1801" Type="http://schemas.openxmlformats.org/officeDocument/2006/relationships/hyperlink" Target="https://zt.npu.gov.ua/news" TargetMode="External"/><Relationship Id="rId1802" Type="http://schemas.openxmlformats.org/officeDocument/2006/relationships/hyperlink" Target="https://suspilne.media/zhytomyr/" TargetMode="External"/><Relationship Id="rId1803" Type="http://schemas.openxmlformats.org/officeDocument/2006/relationships/hyperlink" Target="https://zt.npu.gov.ua/news" TargetMode="External"/><Relationship Id="rId1804" Type="http://schemas.openxmlformats.org/officeDocument/2006/relationships/hyperlink" Target="https://suspilne.media/zhytomyr/" TargetMode="External"/><Relationship Id="rId1805" Type="http://schemas.openxmlformats.org/officeDocument/2006/relationships/hyperlink" Target="https://zt.npu.gov.ua/news" TargetMode="External"/><Relationship Id="rId1806" Type="http://schemas.openxmlformats.org/officeDocument/2006/relationships/hyperlink" Target="https://suspilne.media/zhytomyr/" TargetMode="External"/><Relationship Id="rId1807" Type="http://schemas.openxmlformats.org/officeDocument/2006/relationships/hyperlink" Target="https://zt.npu.gov.ua/news" TargetMode="External"/><Relationship Id="rId1808" Type="http://schemas.openxmlformats.org/officeDocument/2006/relationships/hyperlink" Target="https://suspilne.media/zhytomyr/" TargetMode="External"/><Relationship Id="rId1809" Type="http://schemas.openxmlformats.org/officeDocument/2006/relationships/hyperlink" Target="https://zt.npu.gov.ua/news" TargetMode="External"/><Relationship Id="rId1830" Type="http://schemas.openxmlformats.org/officeDocument/2006/relationships/hyperlink" Target="https://suspilne.media/zhytomyr/" TargetMode="External"/><Relationship Id="rId1831" Type="http://schemas.openxmlformats.org/officeDocument/2006/relationships/hyperlink" Target="https://zt.npu.gov.ua/news" TargetMode="External"/><Relationship Id="rId1832" Type="http://schemas.openxmlformats.org/officeDocument/2006/relationships/hyperlink" Target="https://suspilne.media/zhytomyr/" TargetMode="External"/><Relationship Id="rId1833" Type="http://schemas.openxmlformats.org/officeDocument/2006/relationships/hyperlink" Target="https://zt.npu.gov.ua/news" TargetMode="External"/><Relationship Id="rId1834" Type="http://schemas.openxmlformats.org/officeDocument/2006/relationships/hyperlink" Target="https://suspilne.media/zhytomyr/" TargetMode="External"/><Relationship Id="rId1835" Type="http://schemas.openxmlformats.org/officeDocument/2006/relationships/hyperlink" Target="https://zt.npu.gov.ua/news" TargetMode="External"/><Relationship Id="rId1836" Type="http://schemas.openxmlformats.org/officeDocument/2006/relationships/hyperlink" Target="https://suspilne.media/zhytomyr/" TargetMode="External"/><Relationship Id="rId1837" Type="http://schemas.openxmlformats.org/officeDocument/2006/relationships/hyperlink" Target="https://zt.npu.gov.ua/news" TargetMode="External"/><Relationship Id="rId1838" Type="http://schemas.openxmlformats.org/officeDocument/2006/relationships/hyperlink" Target="https://suspilne.media/zhytomyr/" TargetMode="External"/><Relationship Id="rId1839" Type="http://schemas.openxmlformats.org/officeDocument/2006/relationships/hyperlink" Target="https://zt.npu.gov.ua/news" TargetMode="External"/><Relationship Id="rId1820" Type="http://schemas.openxmlformats.org/officeDocument/2006/relationships/hyperlink" Target="https://suspilne.media/zhytomyr/" TargetMode="External"/><Relationship Id="rId1821" Type="http://schemas.openxmlformats.org/officeDocument/2006/relationships/hyperlink" Target="https://zt.npu.gov.ua/news" TargetMode="External"/><Relationship Id="rId1822" Type="http://schemas.openxmlformats.org/officeDocument/2006/relationships/hyperlink" Target="https://suspilne.media/zhytomyr/" TargetMode="External"/><Relationship Id="rId1823" Type="http://schemas.openxmlformats.org/officeDocument/2006/relationships/hyperlink" Target="https://zt.npu.gov.ua/news" TargetMode="External"/><Relationship Id="rId1824" Type="http://schemas.openxmlformats.org/officeDocument/2006/relationships/hyperlink" Target="https://suspilne.media/zhytomyr/" TargetMode="External"/><Relationship Id="rId1825" Type="http://schemas.openxmlformats.org/officeDocument/2006/relationships/hyperlink" Target="https://zt.npu.gov.ua/news" TargetMode="External"/><Relationship Id="rId1826" Type="http://schemas.openxmlformats.org/officeDocument/2006/relationships/hyperlink" Target="https://suspilne.media/zhytomyr/" TargetMode="External"/><Relationship Id="rId1827" Type="http://schemas.openxmlformats.org/officeDocument/2006/relationships/hyperlink" Target="https://zt.npu.gov.ua/news" TargetMode="External"/><Relationship Id="rId1828" Type="http://schemas.openxmlformats.org/officeDocument/2006/relationships/hyperlink" Target="https://suspilne.media/zhytomyr/" TargetMode="External"/><Relationship Id="rId1829" Type="http://schemas.openxmlformats.org/officeDocument/2006/relationships/hyperlink" Target="https://zt.npu.gov.ua/news" TargetMode="External"/><Relationship Id="rId2302" Type="http://schemas.openxmlformats.org/officeDocument/2006/relationships/hyperlink" Target="https://suspilne.media/zhytomyr/" TargetMode="External"/><Relationship Id="rId3634" Type="http://schemas.openxmlformats.org/officeDocument/2006/relationships/hyperlink" Target="https://bukoda.gov.ua/news/operatyvna-informatsiia-vid-heneralnoho-shtabu-zbroinykh-syl-ukrainy-stanom-na-2-zhovtnia" TargetMode="External"/><Relationship Id="rId2303" Type="http://schemas.openxmlformats.org/officeDocument/2006/relationships/hyperlink" Target="https://zt.npu.gov.ua/news" TargetMode="External"/><Relationship Id="rId3633" Type="http://schemas.openxmlformats.org/officeDocument/2006/relationships/hyperlink" Target="https://bukoda.gov.ua/news/operatyvna-informatsiia-vid-heneralnoho-shtabu-zbroinykh-syl-ukrainy-stanom-na-2-zhovtnia" TargetMode="External"/><Relationship Id="rId2304" Type="http://schemas.openxmlformats.org/officeDocument/2006/relationships/hyperlink" Target="https://suspilne.media/zhytomyr/" TargetMode="External"/><Relationship Id="rId3636" Type="http://schemas.openxmlformats.org/officeDocument/2006/relationships/hyperlink" Target="https://bukoda.gov.ua/news/operatyvna-informatsiia-vid-heneralnoho-shtabu-zbroinykh-syl-ukrainy-stanom-na-2-zhovtnia" TargetMode="External"/><Relationship Id="rId2305" Type="http://schemas.openxmlformats.org/officeDocument/2006/relationships/hyperlink" Target="https://zt.npu.gov.ua/news" TargetMode="External"/><Relationship Id="rId3635" Type="http://schemas.openxmlformats.org/officeDocument/2006/relationships/hyperlink" Target="https://bukoda.gov.ua/news/operatyvna-informatsiia-vid-heneralnoho-shtabu-zbroinykh-syl-ukrainy-stanom-na-2-zhovtnia" TargetMode="External"/><Relationship Id="rId2306" Type="http://schemas.openxmlformats.org/officeDocument/2006/relationships/hyperlink" Target="https://suspilne.media/zhytomyr/" TargetMode="External"/><Relationship Id="rId3638" Type="http://schemas.openxmlformats.org/officeDocument/2006/relationships/hyperlink" Target="https://nikvesti.com/news/defence/324580-dvoie-postrazhdalykh-vnaslidok-ataky-rf-mykolaiv-perebuvaiut-vazhkomu" TargetMode="External"/><Relationship Id="rId2307" Type="http://schemas.openxmlformats.org/officeDocument/2006/relationships/hyperlink" Target="https://zt.npu.gov.ua/news" TargetMode="External"/><Relationship Id="rId3637" Type="http://schemas.openxmlformats.org/officeDocument/2006/relationships/hyperlink" Target="https://suspilne.media/mykolaiv/archive/2026/10/3/" TargetMode="External"/><Relationship Id="rId2308" Type="http://schemas.openxmlformats.org/officeDocument/2006/relationships/hyperlink" Target="https://suspilne.media/zhytomyr/" TargetMode="External"/><Relationship Id="rId2309" Type="http://schemas.openxmlformats.org/officeDocument/2006/relationships/hyperlink" Target="https://zt.npu.gov.ua/news" TargetMode="External"/><Relationship Id="rId3639" Type="http://schemas.openxmlformats.org/officeDocument/2006/relationships/hyperlink" Target="https://bukoda.gov.ua/news/operatyvna-informatsiia-vid-heneralnoho-shtabu-zbroinykh-syl-ukrainy-stanom-na-2-zhovtnia" TargetMode="External"/><Relationship Id="rId3630" Type="http://schemas.openxmlformats.org/officeDocument/2006/relationships/hyperlink" Target="https://bukoda.gov.ua/news/operatyvna-informatsiia-vid-heneralnoho-shtabu-zbroinykh-syl-ukrainy-stanom-na-1-zhovtnia" TargetMode="External"/><Relationship Id="rId2300" Type="http://schemas.openxmlformats.org/officeDocument/2006/relationships/hyperlink" Target="https://suspilne.media/zhytomyr/" TargetMode="External"/><Relationship Id="rId3632" Type="http://schemas.openxmlformats.org/officeDocument/2006/relationships/hyperlink" Target="https://bukoda.gov.ua/news/operatyvna-informatsiia-vid-heneralnoho-shtabu-zbroinykh-syl-ukrainy-stanom-na-1-zhovtnia" TargetMode="External"/><Relationship Id="rId2301" Type="http://schemas.openxmlformats.org/officeDocument/2006/relationships/hyperlink" Target="https://zt.npu.gov.ua/news" TargetMode="External"/><Relationship Id="rId3631" Type="http://schemas.openxmlformats.org/officeDocument/2006/relationships/hyperlink" Target="https://bukoda.gov.ua/news/operatyvna-informatsiia-vid-heneralnoho-shtabu-zbroinykh-syl-ukrainy-stanom-na-1-zhovtnia" TargetMode="External"/><Relationship Id="rId3623" Type="http://schemas.openxmlformats.org/officeDocument/2006/relationships/hyperlink" Target="https://bukoda.gov.ua/news/operatyvna-informatsiia-vid-heneralnoho-shtabu-zbroinykh-syl-ukrainy-stanom-na-1-zhovtnia" TargetMode="External"/><Relationship Id="rId3622" Type="http://schemas.openxmlformats.org/officeDocument/2006/relationships/hyperlink" Target="https://bukoda.gov.ua/news/operatyvna-informatsiia-vid-heneralnoho-shtabu-zbroinykh-syl-ukrainy-stanom-na-1-zhovtnia" TargetMode="External"/><Relationship Id="rId3625" Type="http://schemas.openxmlformats.org/officeDocument/2006/relationships/hyperlink" Target="https://bukoda.gov.ua/news/operatyvna-informatsiia-vid-heneralnoho-shtabu-zbroinykh-syl-ukrainy-stanom-na-1-zhovtnia" TargetMode="External"/><Relationship Id="rId3624" Type="http://schemas.openxmlformats.org/officeDocument/2006/relationships/hyperlink" Target="https://bukoda.gov.ua/news/operatyvna-informatsiia-vid-heneralnoho-shtabu-zbroinykh-syl-ukrainy-stanom-na-1-zhovtnia" TargetMode="External"/><Relationship Id="rId3627" Type="http://schemas.openxmlformats.org/officeDocument/2006/relationships/hyperlink" Target="https://bukoda.gov.ua/news/operatyvna-informatsiia-vid-heneralnoho-shtabu-zbroinykh-syl-ukrainy-stanom-na-1-zhovtnia" TargetMode="External"/><Relationship Id="rId3626" Type="http://schemas.openxmlformats.org/officeDocument/2006/relationships/hyperlink" Target="https://bukoda.gov.ua/news/operatyvna-informatsiia-vid-heneralnoho-shtabu-zbroinykh-syl-ukrainy-stanom-na-1-zhovtnia" TargetMode="External"/><Relationship Id="rId3629" Type="http://schemas.openxmlformats.org/officeDocument/2006/relationships/hyperlink" Target="https://bukoda.gov.ua/news/operatyvna-informatsiia-vid-heneralnoho-shtabu-zbroinykh-syl-ukrainy-stanom-na-1-zhovtnia" TargetMode="External"/><Relationship Id="rId3628" Type="http://schemas.openxmlformats.org/officeDocument/2006/relationships/hyperlink" Target="https://bukoda.gov.ua/news/operatyvna-informatsiia-vid-heneralnoho-shtabu-zbroinykh-syl-ukrainy-stanom-na-1-zhovtnia" TargetMode="External"/><Relationship Id="rId3621" Type="http://schemas.openxmlformats.org/officeDocument/2006/relationships/hyperlink" Target="https://bukoda.gov.ua/news/operatyvna-informatsiia-vid-heneralnoho-shtabu-zbroinykh-syl-ukrainy-stanom-na-1-zhovtnia" TargetMode="External"/><Relationship Id="rId3620" Type="http://schemas.openxmlformats.org/officeDocument/2006/relationships/hyperlink" Target="https://bukoda.gov.ua/news/operatyvna-informatsiia-vid-heneralnoho-shtabu-zbroinykh-syl-ukrainy-stanom-na-1-zhovtnia" TargetMode="External"/><Relationship Id="rId2324" Type="http://schemas.openxmlformats.org/officeDocument/2006/relationships/hyperlink" Target="https://t.me/s/ComAFUA" TargetMode="External"/><Relationship Id="rId3656" Type="http://schemas.openxmlformats.org/officeDocument/2006/relationships/hyperlink" Target="https://nikvesti.com/news/defence/324580-dvoie-postrazhdalykh-vnaslidok-ataky-rf-mykolaiv-perebuvaiut-vazhkomu" TargetMode="External"/><Relationship Id="rId2325" Type="http://schemas.openxmlformats.org/officeDocument/2006/relationships/hyperlink" Target="https://suspilne.media/zhytomyr/" TargetMode="External"/><Relationship Id="rId3655" Type="http://schemas.openxmlformats.org/officeDocument/2006/relationships/hyperlink" Target="https://interfax.com.ua/news/general/1213859.html" TargetMode="External"/><Relationship Id="rId2326" Type="http://schemas.openxmlformats.org/officeDocument/2006/relationships/hyperlink" Target="https://t.me/s/ComAFUA" TargetMode="External"/><Relationship Id="rId3658" Type="http://schemas.openxmlformats.org/officeDocument/2006/relationships/hyperlink" Target="https://www.ukrinform.ua/rubric-regions/4170758-vorog-atakuvav-odesu-poskodzena-infrastruktura.html" TargetMode="External"/><Relationship Id="rId2327" Type="http://schemas.openxmlformats.org/officeDocument/2006/relationships/hyperlink" Target="https://suspilne.media/zhytomyr/" TargetMode="External"/><Relationship Id="rId3657" Type="http://schemas.openxmlformats.org/officeDocument/2006/relationships/hyperlink" Target="https://interfax.com.ua/news/general/1213859.html" TargetMode="External"/><Relationship Id="rId2328" Type="http://schemas.openxmlformats.org/officeDocument/2006/relationships/hyperlink" Target="https://t.me/s/ComAFUA" TargetMode="External"/><Relationship Id="rId2329" Type="http://schemas.openxmlformats.org/officeDocument/2006/relationships/hyperlink" Target="https://suspilne.media/zhytomyr/" TargetMode="External"/><Relationship Id="rId3659" Type="http://schemas.openxmlformats.org/officeDocument/2006/relationships/hyperlink" Target="https://interfax.com.ua/news/general/1213859.html" TargetMode="External"/><Relationship Id="rId3650" Type="http://schemas.openxmlformats.org/officeDocument/2006/relationships/hyperlink" Target="https://interfax.com.ua/news/general/1213859.html" TargetMode="External"/><Relationship Id="rId2320" Type="http://schemas.openxmlformats.org/officeDocument/2006/relationships/hyperlink" Target="https://t.me/s/ComAFUA" TargetMode="External"/><Relationship Id="rId3652" Type="http://schemas.openxmlformats.org/officeDocument/2006/relationships/hyperlink" Target="https://interfax.com.ua/news/general/1213859.html" TargetMode="External"/><Relationship Id="rId2321" Type="http://schemas.openxmlformats.org/officeDocument/2006/relationships/hyperlink" Target="https://suspilne.media/zhytomyr/" TargetMode="External"/><Relationship Id="rId3651" Type="http://schemas.openxmlformats.org/officeDocument/2006/relationships/hyperlink" Target="https://lb.ua/society/2026/10/03/770980_rf_zavdala_ponad_40_udariv.html" TargetMode="External"/><Relationship Id="rId2322" Type="http://schemas.openxmlformats.org/officeDocument/2006/relationships/hyperlink" Target="https://t.me/s/ComAFUA" TargetMode="External"/><Relationship Id="rId3654" Type="http://schemas.openxmlformats.org/officeDocument/2006/relationships/hyperlink" Target="https://kyivindependent.com/russian-strikes-kill-8-injure-81-across-ukraine-hit-kyiv-bridge-2/" TargetMode="External"/><Relationship Id="rId2323" Type="http://schemas.openxmlformats.org/officeDocument/2006/relationships/hyperlink" Target="https://suspilne.media/zhytomyr/" TargetMode="External"/><Relationship Id="rId3653" Type="http://schemas.openxmlformats.org/officeDocument/2006/relationships/hyperlink" Target="https://interfax.com.ua/news/general/1213859.html" TargetMode="External"/><Relationship Id="rId2313" Type="http://schemas.openxmlformats.org/officeDocument/2006/relationships/hyperlink" Target="https://suspilne.media/zhytomyr/" TargetMode="External"/><Relationship Id="rId3645" Type="http://schemas.openxmlformats.org/officeDocument/2006/relationships/hyperlink" Target="https://bukoda.gov.ua/news/operatyvna-informatsiia-vid-heneralnoho-shtabu-zbroinykh-syl-ukrainy-stanom-na-2-zhovtnia" TargetMode="External"/><Relationship Id="rId2314" Type="http://schemas.openxmlformats.org/officeDocument/2006/relationships/hyperlink" Target="https://t.me/s/ComAFUA" TargetMode="External"/><Relationship Id="rId3644" Type="http://schemas.openxmlformats.org/officeDocument/2006/relationships/hyperlink" Target="https://bukoda.gov.ua/news/operatyvna-informatsiia-vid-heneralnoho-shtabu-zbroinykh-syl-ukrainy-stanom-na-2-zhovtnia" TargetMode="External"/><Relationship Id="rId2315" Type="http://schemas.openxmlformats.org/officeDocument/2006/relationships/hyperlink" Target="https://suspilne.media/zhytomyr/" TargetMode="External"/><Relationship Id="rId3647" Type="http://schemas.openxmlformats.org/officeDocument/2006/relationships/hyperlink" Target="https://bukoda.gov.ua/news/operatyvna-informatsiia-vid-heneralnoho-shtabu-zbroinykh-syl-ukrainy-stanom-na-2-zhovtnia" TargetMode="External"/><Relationship Id="rId2316" Type="http://schemas.openxmlformats.org/officeDocument/2006/relationships/hyperlink" Target="https://t.me/s/ComAFUA" TargetMode="External"/><Relationship Id="rId3646" Type="http://schemas.openxmlformats.org/officeDocument/2006/relationships/hyperlink" Target="https://bukoda.gov.ua/news/operatyvna-informatsiia-vid-heneralnoho-shtabu-zbroinykh-syl-ukrainy-stanom-na-2-zhovtnia" TargetMode="External"/><Relationship Id="rId2317" Type="http://schemas.openxmlformats.org/officeDocument/2006/relationships/hyperlink" Target="https://suspilne.media/zhytomyr/" TargetMode="External"/><Relationship Id="rId3649" Type="http://schemas.openxmlformats.org/officeDocument/2006/relationships/hyperlink" Target="https://kyivcity.gov.ua/news/vorozha_ataka_na_stolitsyu_3_zhovtnya_informatsiya_onovlyuyetsya/" TargetMode="External"/><Relationship Id="rId2318" Type="http://schemas.openxmlformats.org/officeDocument/2006/relationships/hyperlink" Target="https://t.me/s/ComAFUA" TargetMode="External"/><Relationship Id="rId3648" Type="http://schemas.openxmlformats.org/officeDocument/2006/relationships/hyperlink" Target="https://interfax.com.ua/news/general/1213859.html" TargetMode="External"/><Relationship Id="rId2319" Type="http://schemas.openxmlformats.org/officeDocument/2006/relationships/hyperlink" Target="https://suspilne.media/zhytomyr/" TargetMode="External"/><Relationship Id="rId3641" Type="http://schemas.openxmlformats.org/officeDocument/2006/relationships/hyperlink" Target="https://bukoda.gov.ua/news/operatyvna-informatsiia-vid-heneralnoho-shtabu-zbroinykh-syl-ukrainy-stanom-na-2-zhovtnia" TargetMode="External"/><Relationship Id="rId2310" Type="http://schemas.openxmlformats.org/officeDocument/2006/relationships/hyperlink" Target="https://t.me/s/ComAFUA" TargetMode="External"/><Relationship Id="rId3640" Type="http://schemas.openxmlformats.org/officeDocument/2006/relationships/hyperlink" Target="https://bukoda.gov.ua/news/operatyvna-informatsiia-vid-heneralnoho-shtabu-zbroinykh-syl-ukrainy-stanom-na-2-zhovtnia" TargetMode="External"/><Relationship Id="rId2311" Type="http://schemas.openxmlformats.org/officeDocument/2006/relationships/hyperlink" Target="https://suspilne.media/zhytomyr/" TargetMode="External"/><Relationship Id="rId3643" Type="http://schemas.openxmlformats.org/officeDocument/2006/relationships/hyperlink" Target="https://bukoda.gov.ua/news/operatyvna-informatsiia-vid-heneralnoho-shtabu-zbroinykh-syl-ukrainy-stanom-na-2-zhovtnia" TargetMode="External"/><Relationship Id="rId2312" Type="http://schemas.openxmlformats.org/officeDocument/2006/relationships/hyperlink" Target="https://t.me/s/ComAFUA" TargetMode="External"/><Relationship Id="rId3642" Type="http://schemas.openxmlformats.org/officeDocument/2006/relationships/hyperlink" Target="https://bukoda.gov.ua/news/operatyvna-informatsiia-vid-heneralnoho-shtabu-zbroinykh-syl-ukrainy-stanom-na-2-zhovtnia" TargetMode="External"/><Relationship Id="rId1895" Type="http://schemas.openxmlformats.org/officeDocument/2006/relationships/hyperlink" Target="https://zt.npu.gov.ua/news" TargetMode="External"/><Relationship Id="rId1896" Type="http://schemas.openxmlformats.org/officeDocument/2006/relationships/hyperlink" Target="https://suspilne.media/zhytomyr/" TargetMode="External"/><Relationship Id="rId1897" Type="http://schemas.openxmlformats.org/officeDocument/2006/relationships/hyperlink" Target="https://zt.npu.gov.ua/news" TargetMode="External"/><Relationship Id="rId1898" Type="http://schemas.openxmlformats.org/officeDocument/2006/relationships/hyperlink" Target="https://suspilne.media/zhytomyr/" TargetMode="External"/><Relationship Id="rId1899" Type="http://schemas.openxmlformats.org/officeDocument/2006/relationships/hyperlink" Target="https://zt.npu.gov.ua/news" TargetMode="External"/><Relationship Id="rId1890" Type="http://schemas.openxmlformats.org/officeDocument/2006/relationships/hyperlink" Target="https://suspilne.media/zhytomyr/" TargetMode="External"/><Relationship Id="rId1891" Type="http://schemas.openxmlformats.org/officeDocument/2006/relationships/hyperlink" Target="https://zt.npu.gov.ua/news" TargetMode="External"/><Relationship Id="rId1892" Type="http://schemas.openxmlformats.org/officeDocument/2006/relationships/hyperlink" Target="https://suspilne.media/zhytomyr/" TargetMode="External"/><Relationship Id="rId1893" Type="http://schemas.openxmlformats.org/officeDocument/2006/relationships/hyperlink" Target="https://zt.npu.gov.ua/news" TargetMode="External"/><Relationship Id="rId1894" Type="http://schemas.openxmlformats.org/officeDocument/2006/relationships/hyperlink" Target="https://suspilne.media/zhytomyr/" TargetMode="External"/><Relationship Id="rId1884" Type="http://schemas.openxmlformats.org/officeDocument/2006/relationships/hyperlink" Target="https://suspilne.media/zhytomyr/" TargetMode="External"/><Relationship Id="rId1885" Type="http://schemas.openxmlformats.org/officeDocument/2006/relationships/hyperlink" Target="https://zt.npu.gov.ua/news" TargetMode="External"/><Relationship Id="rId1886" Type="http://schemas.openxmlformats.org/officeDocument/2006/relationships/hyperlink" Target="https://suspilne.media/zhytomyr/" TargetMode="External"/><Relationship Id="rId1887" Type="http://schemas.openxmlformats.org/officeDocument/2006/relationships/hyperlink" Target="https://zt.npu.gov.ua/news" TargetMode="External"/><Relationship Id="rId1888" Type="http://schemas.openxmlformats.org/officeDocument/2006/relationships/hyperlink" Target="https://suspilne.media/zhytomyr/" TargetMode="External"/><Relationship Id="rId1889" Type="http://schemas.openxmlformats.org/officeDocument/2006/relationships/hyperlink" Target="https://zt.npu.gov.ua/news" TargetMode="External"/><Relationship Id="rId1880" Type="http://schemas.openxmlformats.org/officeDocument/2006/relationships/hyperlink" Target="https://suspilne.media/zhytomyr/" TargetMode="External"/><Relationship Id="rId1881" Type="http://schemas.openxmlformats.org/officeDocument/2006/relationships/hyperlink" Target="https://zt.npu.gov.ua/news" TargetMode="External"/><Relationship Id="rId1882" Type="http://schemas.openxmlformats.org/officeDocument/2006/relationships/hyperlink" Target="https://suspilne.media/zhytomyr/" TargetMode="External"/><Relationship Id="rId1883" Type="http://schemas.openxmlformats.org/officeDocument/2006/relationships/hyperlink" Target="https://zt.npu.gov.ua/news" TargetMode="External"/><Relationship Id="rId3612" Type="http://schemas.openxmlformats.org/officeDocument/2006/relationships/hyperlink" Target="https://uabrief.com/2026/09/30/kyiv-energy-strike-trypillia-jet-drone-warhead/" TargetMode="External"/><Relationship Id="rId3611" Type="http://schemas.openxmlformats.org/officeDocument/2006/relationships/hyperlink" Target="https://uabrief.com/2026/09/30/kyiv-energy-strike-trypillia-jet-drone-warhead/" TargetMode="External"/><Relationship Id="rId3614" Type="http://schemas.openxmlformats.org/officeDocument/2006/relationships/hyperlink" Target="https://uabrief.com/2026/09/30/kyiv-energy-strike-trypillia-jet-drone-warhead/" TargetMode="External"/><Relationship Id="rId3613" Type="http://schemas.openxmlformats.org/officeDocument/2006/relationships/hyperlink" Target="https://uabrief.com/2026/09/30/kyiv-energy-strike-trypillia-jet-drone-warhead/" TargetMode="External"/><Relationship Id="rId3616" Type="http://schemas.openxmlformats.org/officeDocument/2006/relationships/hyperlink" Target="https://uabrief.com/2026/09/30/kyiv-energy-strike-trypillia-jet-drone-warhead/" TargetMode="External"/><Relationship Id="rId3615" Type="http://schemas.openxmlformats.org/officeDocument/2006/relationships/hyperlink" Target="https://uabrief.com/2026/09/30/kyiv-energy-strike-trypillia-jet-drone-warhead/" TargetMode="External"/><Relationship Id="rId3618" Type="http://schemas.openxmlformats.org/officeDocument/2006/relationships/hyperlink" Target="https://uabrief.com/2026/09/30/kyiv-energy-strike-trypillia-jet-drone-warhead/" TargetMode="External"/><Relationship Id="rId3617" Type="http://schemas.openxmlformats.org/officeDocument/2006/relationships/hyperlink" Target="https://uabrief.com/2026/09/30/kyiv-energy-strike-trypillia-jet-drone-warhead/" TargetMode="External"/><Relationship Id="rId3619" Type="http://schemas.openxmlformats.org/officeDocument/2006/relationships/hyperlink" Target="https://bukoda.gov.ua/news/operatyvna-informatsiia-vid-heneralnoho-shtabu-zbroinykh-syl-ukrainy-stanom-na-1-zhovtnia" TargetMode="External"/><Relationship Id="rId3610" Type="http://schemas.openxmlformats.org/officeDocument/2006/relationships/hyperlink" Target="https://uabrief.com/2026/09/30/kyiv-energy-strike-trypillia-jet-drone-warhead/" TargetMode="External"/><Relationship Id="rId3601" Type="http://schemas.openxmlformats.org/officeDocument/2006/relationships/hyperlink" Target="https://t.me/s/ComAFUA" TargetMode="External"/><Relationship Id="rId3600" Type="http://schemas.openxmlformats.org/officeDocument/2006/relationships/hyperlink" Target="https://t.me/s/ComAFUA" TargetMode="External"/><Relationship Id="rId3603" Type="http://schemas.openxmlformats.org/officeDocument/2006/relationships/hyperlink" Target="https://t.me/s/ComAFUA" TargetMode="External"/><Relationship Id="rId3602" Type="http://schemas.openxmlformats.org/officeDocument/2006/relationships/hyperlink" Target="https://t.me/s/ComAFUA" TargetMode="External"/><Relationship Id="rId3605" Type="http://schemas.openxmlformats.org/officeDocument/2006/relationships/hyperlink" Target="https://uabrief.com/2026/09/30/kyiv-energy-strike-trypillia-jet-drone-warhead/" TargetMode="External"/><Relationship Id="rId3604" Type="http://schemas.openxmlformats.org/officeDocument/2006/relationships/hyperlink" Target="https://t.me/s/ComAFUA" TargetMode="External"/><Relationship Id="rId3607" Type="http://schemas.openxmlformats.org/officeDocument/2006/relationships/hyperlink" Target="https://uabrief.com/2026/09/30/kyiv-energy-strike-trypillia-jet-drone-warhead/" TargetMode="External"/><Relationship Id="rId3606" Type="http://schemas.openxmlformats.org/officeDocument/2006/relationships/hyperlink" Target="https://uabrief.com/2026/09/30/kyiv-energy-strike-trypillia-jet-drone-warhead/" TargetMode="External"/><Relationship Id="rId3609" Type="http://schemas.openxmlformats.org/officeDocument/2006/relationships/hyperlink" Target="https://uabrief.com/2026/09/30/kyiv-energy-strike-trypillia-jet-drone-warhead/" TargetMode="External"/><Relationship Id="rId3608" Type="http://schemas.openxmlformats.org/officeDocument/2006/relationships/hyperlink" Target="https://uabrief.com/2026/09/30/kyiv-energy-strike-trypillia-jet-drone-warhead/" TargetMode="External"/><Relationship Id="rId1059" Type="http://schemas.openxmlformats.org/officeDocument/2006/relationships/hyperlink" Target="https://suspilne.media/chernihiv/" TargetMode="External"/><Relationship Id="rId228" Type="http://schemas.openxmlformats.org/officeDocument/2006/relationships/hyperlink" Target="https://kyivcity.gov.ua/news/kiv_nayvazhlivishe_za_tizhden__Kyiv_Highlights_of_the_week_1044283/" TargetMode="External"/><Relationship Id="rId227" Type="http://schemas.openxmlformats.org/officeDocument/2006/relationships/hyperlink" Target="https://kyivcity.gov.ua/news/kiv_nayvazhlivishe_za_tizhden__Kyiv_Highlights_of_the_week_1044283/" TargetMode="External"/><Relationship Id="rId226" Type="http://schemas.openxmlformats.org/officeDocument/2006/relationships/hyperlink" Target="https://kyivcity.gov.ua/news/kiv_nayvazhlivishe_za_tizhden__Kyiv_Highlights_of_the_week_1044283/" TargetMode="External"/><Relationship Id="rId225" Type="http://schemas.openxmlformats.org/officeDocument/2006/relationships/hyperlink" Target="https://kyivcity.gov.ua/news/kiv_nayvazhlivishe_za_tizhden__Kyiv_Highlights_of_the_week_1044283/" TargetMode="External"/><Relationship Id="rId2380" Type="http://schemas.openxmlformats.org/officeDocument/2006/relationships/hyperlink" Target="https://suspilne.media/zhytomyr/1396408-5-veresna-armia-rf-vdarila-reaktivnim-dronom-po-zitomiru-atakuvavsi-obekt-harcovoi-promislovosti/" TargetMode="External"/><Relationship Id="rId229" Type="http://schemas.openxmlformats.org/officeDocument/2006/relationships/hyperlink" Target="https://kyivcity.gov.ua/news/kiv_nayvazhlivishe_za_tizhden__Kyiv_Highlights_of_the_week_1044672/" TargetMode="External"/><Relationship Id="rId1050" Type="http://schemas.openxmlformats.org/officeDocument/2006/relationships/hyperlink" Target="https://chernigiv-rada.gov.ua/news" TargetMode="External"/><Relationship Id="rId2381" Type="http://schemas.openxmlformats.org/officeDocument/2006/relationships/hyperlink" Target="https://suspilne.media/zhytomyr/" TargetMode="External"/><Relationship Id="rId220" Type="http://schemas.openxmlformats.org/officeDocument/2006/relationships/hyperlink" Target="https://suspilne.media/kyiv/1290629-ataka-na-ekstreni-sluzbi-u-kievi-policejski-i-mediki-potrapili-pid-povtornij-raketnij-udar/" TargetMode="External"/><Relationship Id="rId1051" Type="http://schemas.openxmlformats.org/officeDocument/2006/relationships/hyperlink" Target="https://suspilne.media/chernihiv/" TargetMode="External"/><Relationship Id="rId2382" Type="http://schemas.openxmlformats.org/officeDocument/2006/relationships/hyperlink" Target="https://suspilne.media/kherson/" TargetMode="External"/><Relationship Id="rId1052" Type="http://schemas.openxmlformats.org/officeDocument/2006/relationships/hyperlink" Target="https://chernigiv-rada.gov.ua/news" TargetMode="External"/><Relationship Id="rId2383" Type="http://schemas.openxmlformats.org/officeDocument/2006/relationships/hyperlink" Target="https://khoda.gov.ua/news" TargetMode="External"/><Relationship Id="rId1053" Type="http://schemas.openxmlformats.org/officeDocument/2006/relationships/hyperlink" Target="https://suspilne.media/chernihiv/" TargetMode="External"/><Relationship Id="rId2384" Type="http://schemas.openxmlformats.org/officeDocument/2006/relationships/hyperlink" Target="https://suspilne.media/kherson/" TargetMode="External"/><Relationship Id="rId1054" Type="http://schemas.openxmlformats.org/officeDocument/2006/relationships/hyperlink" Target="https://chernigiv-rada.gov.ua/news" TargetMode="External"/><Relationship Id="rId2385" Type="http://schemas.openxmlformats.org/officeDocument/2006/relationships/hyperlink" Target="https://khoda.gov.ua/news" TargetMode="External"/><Relationship Id="rId224" Type="http://schemas.openxmlformats.org/officeDocument/2006/relationships/hyperlink" Target="https://kyivcity.gov.ua/news/kiv_nayvazhlivishe_za_tizhden__Kyiv_Highlights_of_the_week_1044283/" TargetMode="External"/><Relationship Id="rId1055" Type="http://schemas.openxmlformats.org/officeDocument/2006/relationships/hyperlink" Target="https://suspilne.media/chernihiv/" TargetMode="External"/><Relationship Id="rId2386" Type="http://schemas.openxmlformats.org/officeDocument/2006/relationships/hyperlink" Target="https://suspilne.media/kherson/" TargetMode="External"/><Relationship Id="rId223" Type="http://schemas.openxmlformats.org/officeDocument/2006/relationships/hyperlink" Target="https://kyivcity.gov.ua/news/kiv_nayvazhlivishe_za_tizhden__Kyiv_Highlights_of_the_week_1044283/" TargetMode="External"/><Relationship Id="rId1056" Type="http://schemas.openxmlformats.org/officeDocument/2006/relationships/hyperlink" Target="https://chernigiv-rada.gov.ua/news" TargetMode="External"/><Relationship Id="rId2387" Type="http://schemas.openxmlformats.org/officeDocument/2006/relationships/hyperlink" Target="https://khoda.gov.ua/news" TargetMode="External"/><Relationship Id="rId222" Type="http://schemas.openxmlformats.org/officeDocument/2006/relationships/hyperlink" Target="https://kyivcity.gov.ua/news/kiv_nayvazhlivishe_za_tizhden__Kyiv_Highlights_of_the_week_1044283/" TargetMode="External"/><Relationship Id="rId1057" Type="http://schemas.openxmlformats.org/officeDocument/2006/relationships/hyperlink" Target="https://suspilne.media/chernihiv/" TargetMode="External"/><Relationship Id="rId2388" Type="http://schemas.openxmlformats.org/officeDocument/2006/relationships/hyperlink" Target="https://suspilne.media/kherson/" TargetMode="External"/><Relationship Id="rId221" Type="http://schemas.openxmlformats.org/officeDocument/2006/relationships/hyperlink" Target="https://kyivcity.gov.ua/news/kiv_nayvazhlivishe_za_tizhden__Kyiv_Highlights_of_the_week_1043861/" TargetMode="External"/><Relationship Id="rId1058" Type="http://schemas.openxmlformats.org/officeDocument/2006/relationships/hyperlink" Target="https://chernigiv-rada.gov.ua/news" TargetMode="External"/><Relationship Id="rId2389" Type="http://schemas.openxmlformats.org/officeDocument/2006/relationships/hyperlink" Target="https://khoda.gov.ua/news" TargetMode="External"/><Relationship Id="rId1048" Type="http://schemas.openxmlformats.org/officeDocument/2006/relationships/hyperlink" Target="https://chernigiv-rada.gov.ua/news" TargetMode="External"/><Relationship Id="rId2379" Type="http://schemas.openxmlformats.org/officeDocument/2006/relationships/hyperlink" Target="https://zt.npu.gov.ua/news/na-zhytomyrshchyni-politsiia-dokumentuie-naslidky-rosiiskykh-obstriliv-postrazhdalo-troie-liudei" TargetMode="External"/><Relationship Id="rId1049" Type="http://schemas.openxmlformats.org/officeDocument/2006/relationships/hyperlink" Target="https://suspilne.media/chernihiv/" TargetMode="External"/><Relationship Id="rId217" Type="http://schemas.openxmlformats.org/officeDocument/2006/relationships/hyperlink" Target="https://kyivcity.gov.ua/news/kiv_nayvazhlivishe_za_tizhden__Kyiv_Highlights_of_the_week_1043861/" TargetMode="External"/><Relationship Id="rId216" Type="http://schemas.openxmlformats.org/officeDocument/2006/relationships/hyperlink" Target="https://kyivcity.gov.ua/news/kiv_nayvazhlivishe_za_tizhden__Kyiv_Highlights_of_the_week_1043861/" TargetMode="External"/><Relationship Id="rId215" Type="http://schemas.openxmlformats.org/officeDocument/2006/relationships/hyperlink" Target="https://kyivcity.gov.ua/news/kiv_nayvazhlivishe_za_tizhden__Kyiv_Highlights_of_the_week_1043861/" TargetMode="External"/><Relationship Id="rId214" Type="http://schemas.openxmlformats.org/officeDocument/2006/relationships/hyperlink" Target="https://kyivcity.gov.ua/news/kiv_nayvazhlivishe_za_tizhden__Kyiv_Highlights_of_the_week_1043861/" TargetMode="External"/><Relationship Id="rId219" Type="http://schemas.openxmlformats.org/officeDocument/2006/relationships/hyperlink" Target="https://suspilne.media/kyiv/1290357-rosia-atakue-kiiv-raketami-u-misti-lunaut-vibuhi/" TargetMode="External"/><Relationship Id="rId218" Type="http://schemas.openxmlformats.org/officeDocument/2006/relationships/hyperlink" Target="https://kyivcity.gov.ua/news/kiv_nayvazhlivishe_za_tizhden__Kyiv_Highlights_of_the_week_1043861/" TargetMode="External"/><Relationship Id="rId2370" Type="http://schemas.openxmlformats.org/officeDocument/2006/relationships/hyperlink" Target="https://t.me/s/ComAFUA" TargetMode="External"/><Relationship Id="rId1040" Type="http://schemas.openxmlformats.org/officeDocument/2006/relationships/hyperlink" Target="https://chernigiv-rada.gov.ua/news" TargetMode="External"/><Relationship Id="rId2371" Type="http://schemas.openxmlformats.org/officeDocument/2006/relationships/hyperlink" Target="https://suspilne.media/zhytomyr/" TargetMode="External"/><Relationship Id="rId1041" Type="http://schemas.openxmlformats.org/officeDocument/2006/relationships/hyperlink" Target="https://suspilne.media/chernihiv/" TargetMode="External"/><Relationship Id="rId2372" Type="http://schemas.openxmlformats.org/officeDocument/2006/relationships/hyperlink" Target="https://suspilne.media/zhytomyr/1311070-ataki-droniv-na-zitomirsini-so-vidomo-pro-naslidki-za-tizden/" TargetMode="External"/><Relationship Id="rId1042" Type="http://schemas.openxmlformats.org/officeDocument/2006/relationships/hyperlink" Target="https://chernigiv-rada.gov.ua/news" TargetMode="External"/><Relationship Id="rId2373" Type="http://schemas.openxmlformats.org/officeDocument/2006/relationships/hyperlink" Target="https://suspilne.media/zhytomyr/" TargetMode="External"/><Relationship Id="rId1043" Type="http://schemas.openxmlformats.org/officeDocument/2006/relationships/hyperlink" Target="https://suspilne.media/chernihiv/" TargetMode="External"/><Relationship Id="rId2374" Type="http://schemas.openxmlformats.org/officeDocument/2006/relationships/hyperlink" Target="https://suspilne.media/zhytomyr/1311070-ataki-droniv-na-zitomirsini-so-vidomo-pro-naslidki-za-tizden/" TargetMode="External"/><Relationship Id="rId213" Type="http://schemas.openxmlformats.org/officeDocument/2006/relationships/hyperlink" Target="https://kyivcity.gov.ua/news/kiv_nayvazhlivishe_za_tizhden__Kyiv_Highlights_of_the_week_1043548/" TargetMode="External"/><Relationship Id="rId1044" Type="http://schemas.openxmlformats.org/officeDocument/2006/relationships/hyperlink" Target="https://chernigiv-rada.gov.ua/news" TargetMode="External"/><Relationship Id="rId2375" Type="http://schemas.openxmlformats.org/officeDocument/2006/relationships/hyperlink" Target="https://suspilne.media/zhytomyr/" TargetMode="External"/><Relationship Id="rId212" Type="http://schemas.openxmlformats.org/officeDocument/2006/relationships/hyperlink" Target="https://kyivcity.gov.ua/news/kiv_nayvazhlivishe_za_tizhden__Kyiv_Highlights_of_the_week_1043548/" TargetMode="External"/><Relationship Id="rId1045" Type="http://schemas.openxmlformats.org/officeDocument/2006/relationships/hyperlink" Target="https://suspilne.media/chernihiv/" TargetMode="External"/><Relationship Id="rId2376" Type="http://schemas.openxmlformats.org/officeDocument/2006/relationships/hyperlink" Target="https://suspilne.media/zhytomyr/1362588-dronovij-udar-po-palivnij-infrastrukturi-atakovanij-obekt-u-zitomiri/" TargetMode="External"/><Relationship Id="rId211" Type="http://schemas.openxmlformats.org/officeDocument/2006/relationships/hyperlink" Target="https://kyivcity.gov.ua/news/kiv_nayvazhlivishe_za_tizhden__Kyiv_Highlights_of_the_week_1043548/" TargetMode="External"/><Relationship Id="rId1046" Type="http://schemas.openxmlformats.org/officeDocument/2006/relationships/hyperlink" Target="https://chernigiv-rada.gov.ua/news" TargetMode="External"/><Relationship Id="rId2377" Type="http://schemas.openxmlformats.org/officeDocument/2006/relationships/hyperlink" Target="https://suspilne.media/zhytomyr/" TargetMode="External"/><Relationship Id="rId210" Type="http://schemas.openxmlformats.org/officeDocument/2006/relationships/hyperlink" Target="https://kyivcity.gov.ua/news/kiv_nayvazhlivishe_za_tizhden__Kyiv_Highlights_of_the_week_1043548/" TargetMode="External"/><Relationship Id="rId1047" Type="http://schemas.openxmlformats.org/officeDocument/2006/relationships/hyperlink" Target="https://suspilne.media/chernihiv/" TargetMode="External"/><Relationship Id="rId2378" Type="http://schemas.openxmlformats.org/officeDocument/2006/relationships/hyperlink" Target="https://suspilne.media/zhytomyr/1374812-vnoci-9-serpna-zitomirsinu-atakuvali-reaktivni-droni-vijsk-rf-e-vlucanna-ta-postrazdali/" TargetMode="External"/><Relationship Id="rId249" Type="http://schemas.openxmlformats.org/officeDocument/2006/relationships/hyperlink" Target="https://armyinform.com.ua/2026/05/14/syly-ppo-zneshkodyly-41-raketu-ta-652-vorozhi-bpla-pid-chas-nichnoyi-masovanoyi-ataky-po-ukrayini/" TargetMode="External"/><Relationship Id="rId248" Type="http://schemas.openxmlformats.org/officeDocument/2006/relationships/hyperlink" Target="https://suspilne.media/kyiv/1311185-u-darnickomu-rajoni-kieva-kilkist-zagiblih-cerez-udar-rf-zrosla-do-24-rozbir-zavaliv-devatipoverhivki-zaverseno/" TargetMode="External"/><Relationship Id="rId247" Type="http://schemas.openxmlformats.org/officeDocument/2006/relationships/hyperlink" Target="https://kyivcity.gov.ua/news/kiv_nayvazhlivishe_za_tizhden__Kyiv_Highlights_of_the_week_1045342/" TargetMode="External"/><Relationship Id="rId1070" Type="http://schemas.openxmlformats.org/officeDocument/2006/relationships/hyperlink" Target="https://chernigiv-rada.gov.ua/news" TargetMode="External"/><Relationship Id="rId1071" Type="http://schemas.openxmlformats.org/officeDocument/2006/relationships/hyperlink" Target="https://suspilne.media/chernihiv/" TargetMode="External"/><Relationship Id="rId1072" Type="http://schemas.openxmlformats.org/officeDocument/2006/relationships/hyperlink" Target="https://chernigiv-rada.gov.ua/news" TargetMode="External"/><Relationship Id="rId242" Type="http://schemas.openxmlformats.org/officeDocument/2006/relationships/hyperlink" Target="https://kyivcity.gov.ua/news/kiv_nayvazhlivishe_za_tizhden__Kyiv_Highlights_of_the_week_1045031/" TargetMode="External"/><Relationship Id="rId1073" Type="http://schemas.openxmlformats.org/officeDocument/2006/relationships/hyperlink" Target="https://suspilne.media/chernihiv/" TargetMode="External"/><Relationship Id="rId241" Type="http://schemas.openxmlformats.org/officeDocument/2006/relationships/hyperlink" Target="https://kyivcity.gov.ua/news/kiv_nayvazhlivishe_za_tizhden__Kyiv_Highlights_of_the_week_1045031/" TargetMode="External"/><Relationship Id="rId1074" Type="http://schemas.openxmlformats.org/officeDocument/2006/relationships/hyperlink" Target="https://chernigiv-rada.gov.ua/news" TargetMode="External"/><Relationship Id="rId240" Type="http://schemas.openxmlformats.org/officeDocument/2006/relationships/hyperlink" Target="https://kyivcity.gov.ua/news/kiv_nayvazhlivishe_za_tizhden__Kyiv_Highlights_of_the_week_1045031/" TargetMode="External"/><Relationship Id="rId1075" Type="http://schemas.openxmlformats.org/officeDocument/2006/relationships/hyperlink" Target="https://suspilne.media/chernihiv/" TargetMode="External"/><Relationship Id="rId1076" Type="http://schemas.openxmlformats.org/officeDocument/2006/relationships/hyperlink" Target="https://chernigiv-rada.gov.ua/news" TargetMode="External"/><Relationship Id="rId246" Type="http://schemas.openxmlformats.org/officeDocument/2006/relationships/hyperlink" Target="https://kyivcity.gov.ua/news/kiv_nayvazhlivishe_za_tizhden__Kyiv_Highlights_of_the_week_1045342/" TargetMode="External"/><Relationship Id="rId1077" Type="http://schemas.openxmlformats.org/officeDocument/2006/relationships/hyperlink" Target="https://suspilne.media/chernihiv/" TargetMode="External"/><Relationship Id="rId245" Type="http://schemas.openxmlformats.org/officeDocument/2006/relationships/hyperlink" Target="https://kyivcity.gov.ua/news/kiv_nayvazhlivishe_za_tizhden__Kyiv_Highlights_of_the_week_1045342/" TargetMode="External"/><Relationship Id="rId1078" Type="http://schemas.openxmlformats.org/officeDocument/2006/relationships/hyperlink" Target="https://chernigiv-rada.gov.ua/news" TargetMode="External"/><Relationship Id="rId244" Type="http://schemas.openxmlformats.org/officeDocument/2006/relationships/hyperlink" Target="https://kyivcity.gov.ua/news/kiv_nayvazhlivishe_za_tizhden__Kyiv_Highlights_of_the_week_1045342/" TargetMode="External"/><Relationship Id="rId1079" Type="http://schemas.openxmlformats.org/officeDocument/2006/relationships/hyperlink" Target="https://suspilne.media/chernihiv/" TargetMode="External"/><Relationship Id="rId243" Type="http://schemas.openxmlformats.org/officeDocument/2006/relationships/hyperlink" Target="https://kyivcity.gov.ua/news/kiv_nayvazhlivishe_za_tizhden__Kyiv_Highlights_of_the_week_1045342/" TargetMode="External"/><Relationship Id="rId239" Type="http://schemas.openxmlformats.org/officeDocument/2006/relationships/hyperlink" Target="https://kyivcity.gov.ua/news/kiv_nayvazhlivishe_za_tizhden__Kyiv_Highlights_of_the_week_1045031/" TargetMode="External"/><Relationship Id="rId238" Type="http://schemas.openxmlformats.org/officeDocument/2006/relationships/hyperlink" Target="https://kyivcity.gov.ua/news/kiv_nayvazhlivishe_za_tizhden__Kyiv_Highlights_of_the_week_1045031/" TargetMode="External"/><Relationship Id="rId237" Type="http://schemas.openxmlformats.org/officeDocument/2006/relationships/hyperlink" Target="https://kyivcity.gov.ua/news/kiv_nayvazhlivishe_za_tizhden__Kyiv_Highlights_of_the_week_1045031/" TargetMode="External"/><Relationship Id="rId236" Type="http://schemas.openxmlformats.org/officeDocument/2006/relationships/hyperlink" Target="https://kyivcity.gov.ua/news/kiv_nayvazhlivishe_za_tizhden__Kyiv_Highlights_of_the_week_1045031/" TargetMode="External"/><Relationship Id="rId2390" Type="http://schemas.openxmlformats.org/officeDocument/2006/relationships/hyperlink" Target="https://suspilne.media/kherson/" TargetMode="External"/><Relationship Id="rId1060" Type="http://schemas.openxmlformats.org/officeDocument/2006/relationships/hyperlink" Target="https://chernigiv-rada.gov.ua/news" TargetMode="External"/><Relationship Id="rId2391" Type="http://schemas.openxmlformats.org/officeDocument/2006/relationships/hyperlink" Target="https://khoda.gov.ua/news" TargetMode="External"/><Relationship Id="rId1061" Type="http://schemas.openxmlformats.org/officeDocument/2006/relationships/hyperlink" Target="https://suspilne.media/chernihiv/" TargetMode="External"/><Relationship Id="rId2392" Type="http://schemas.openxmlformats.org/officeDocument/2006/relationships/hyperlink" Target="https://suspilne.media/kherson/" TargetMode="External"/><Relationship Id="rId231" Type="http://schemas.openxmlformats.org/officeDocument/2006/relationships/hyperlink" Target="https://kyivcity.gov.ua/news/kiv_nayvazhlivishe_za_tizhden__Kyiv_Highlights_of_the_week_1044672/" TargetMode="External"/><Relationship Id="rId1062" Type="http://schemas.openxmlformats.org/officeDocument/2006/relationships/hyperlink" Target="https://chernigiv-rada.gov.ua/news" TargetMode="External"/><Relationship Id="rId2393" Type="http://schemas.openxmlformats.org/officeDocument/2006/relationships/hyperlink" Target="https://khoda.gov.ua/news" TargetMode="External"/><Relationship Id="rId230" Type="http://schemas.openxmlformats.org/officeDocument/2006/relationships/hyperlink" Target="https://kyivcity.gov.ua/news/kiv_nayvazhlivishe_za_tizhden__Kyiv_Highlights_of_the_week_1044672/" TargetMode="External"/><Relationship Id="rId1063" Type="http://schemas.openxmlformats.org/officeDocument/2006/relationships/hyperlink" Target="https://suspilne.media/chernihiv/" TargetMode="External"/><Relationship Id="rId2394" Type="http://schemas.openxmlformats.org/officeDocument/2006/relationships/hyperlink" Target="https://suspilne.media/kherson/" TargetMode="External"/><Relationship Id="rId1064" Type="http://schemas.openxmlformats.org/officeDocument/2006/relationships/hyperlink" Target="https://chernigiv-rada.gov.ua/news" TargetMode="External"/><Relationship Id="rId2395" Type="http://schemas.openxmlformats.org/officeDocument/2006/relationships/hyperlink" Target="https://khoda.gov.ua/news" TargetMode="External"/><Relationship Id="rId1065" Type="http://schemas.openxmlformats.org/officeDocument/2006/relationships/hyperlink" Target="https://suspilne.media/chernihiv/" TargetMode="External"/><Relationship Id="rId2396" Type="http://schemas.openxmlformats.org/officeDocument/2006/relationships/hyperlink" Target="https://suspilne.media/kherson/" TargetMode="External"/><Relationship Id="rId235" Type="http://schemas.openxmlformats.org/officeDocument/2006/relationships/hyperlink" Target="https://kyivcity.gov.ua/news/kiv_nayvazhlivishe_za_tizhden__Kyiv_Highlights_of_the_week_1044672/" TargetMode="External"/><Relationship Id="rId1066" Type="http://schemas.openxmlformats.org/officeDocument/2006/relationships/hyperlink" Target="https://chernigiv-rada.gov.ua/news" TargetMode="External"/><Relationship Id="rId2397" Type="http://schemas.openxmlformats.org/officeDocument/2006/relationships/hyperlink" Target="https://khoda.gov.ua/news" TargetMode="External"/><Relationship Id="rId234" Type="http://schemas.openxmlformats.org/officeDocument/2006/relationships/hyperlink" Target="https://kyivcity.gov.ua/news/kiv_nayvazhlivishe_za_tizhden__Kyiv_Highlights_of_the_week_1044672/" TargetMode="External"/><Relationship Id="rId1067" Type="http://schemas.openxmlformats.org/officeDocument/2006/relationships/hyperlink" Target="https://suspilne.media/chernihiv/" TargetMode="External"/><Relationship Id="rId2398" Type="http://schemas.openxmlformats.org/officeDocument/2006/relationships/hyperlink" Target="https://suspilne.media/kherson/" TargetMode="External"/><Relationship Id="rId233" Type="http://schemas.openxmlformats.org/officeDocument/2006/relationships/hyperlink" Target="https://kyivcity.gov.ua/news/kiv_nayvazhlivishe_za_tizhden__Kyiv_Highlights_of_the_week_1044672/" TargetMode="External"/><Relationship Id="rId1068" Type="http://schemas.openxmlformats.org/officeDocument/2006/relationships/hyperlink" Target="https://chernigiv-rada.gov.ua/news" TargetMode="External"/><Relationship Id="rId2399" Type="http://schemas.openxmlformats.org/officeDocument/2006/relationships/hyperlink" Target="https://khoda.gov.ua/news" TargetMode="External"/><Relationship Id="rId232" Type="http://schemas.openxmlformats.org/officeDocument/2006/relationships/hyperlink" Target="https://kyivcity.gov.ua/news/kiv_nayvazhlivishe_za_tizhden__Kyiv_Highlights_of_the_week_1044672/" TargetMode="External"/><Relationship Id="rId1069" Type="http://schemas.openxmlformats.org/officeDocument/2006/relationships/hyperlink" Target="https://suspilne.media/chernihiv/" TargetMode="External"/><Relationship Id="rId1015" Type="http://schemas.openxmlformats.org/officeDocument/2006/relationships/hyperlink" Target="https://suspilne.media/chernihiv/" TargetMode="External"/><Relationship Id="rId2346" Type="http://schemas.openxmlformats.org/officeDocument/2006/relationships/hyperlink" Target="https://t.me/s/ComAFUA" TargetMode="External"/><Relationship Id="rId1016" Type="http://schemas.openxmlformats.org/officeDocument/2006/relationships/hyperlink" Target="https://chernigiv-rada.gov.ua/news" TargetMode="External"/><Relationship Id="rId2347" Type="http://schemas.openxmlformats.org/officeDocument/2006/relationships/hyperlink" Target="https://suspilne.media/zhytomyr/" TargetMode="External"/><Relationship Id="rId1017" Type="http://schemas.openxmlformats.org/officeDocument/2006/relationships/hyperlink" Target="https://suspilne.media/chernihiv/" TargetMode="External"/><Relationship Id="rId2348" Type="http://schemas.openxmlformats.org/officeDocument/2006/relationships/hyperlink" Target="https://t.me/s/ComAFUA" TargetMode="External"/><Relationship Id="rId1018" Type="http://schemas.openxmlformats.org/officeDocument/2006/relationships/hyperlink" Target="https://chernigiv-rada.gov.ua/news" TargetMode="External"/><Relationship Id="rId2349" Type="http://schemas.openxmlformats.org/officeDocument/2006/relationships/hyperlink" Target="https://suspilne.media/zhytomyr/" TargetMode="External"/><Relationship Id="rId1019" Type="http://schemas.openxmlformats.org/officeDocument/2006/relationships/hyperlink" Target="https://suspilne.media/chernihiv/" TargetMode="External"/><Relationship Id="rId3670" Type="http://schemas.openxmlformats.org/officeDocument/2006/relationships/hyperlink" Target="https://poltava.to/news/88445/" TargetMode="External"/><Relationship Id="rId2340" Type="http://schemas.openxmlformats.org/officeDocument/2006/relationships/hyperlink" Target="https://t.me/s/ComAFUA" TargetMode="External"/><Relationship Id="rId3672" Type="http://schemas.openxmlformats.org/officeDocument/2006/relationships/hyperlink" Target="https://www.ukrinform.net/rubric-ato/4170717-russian-guided-bomb-strikes-hit-businesses-in-sumy-region.html" TargetMode="External"/><Relationship Id="rId1010" Type="http://schemas.openxmlformats.org/officeDocument/2006/relationships/hyperlink" Target="https://chernigiv-rada.gov.ua/news" TargetMode="External"/><Relationship Id="rId2341" Type="http://schemas.openxmlformats.org/officeDocument/2006/relationships/hyperlink" Target="https://suspilne.media/zhytomyr/" TargetMode="External"/><Relationship Id="rId3671" Type="http://schemas.openxmlformats.org/officeDocument/2006/relationships/hyperlink" Target="https://interfax.com.ua/news/general/1213859.html" TargetMode="External"/><Relationship Id="rId1011" Type="http://schemas.openxmlformats.org/officeDocument/2006/relationships/hyperlink" Target="https://suspilne.media/chernihiv/" TargetMode="External"/><Relationship Id="rId2342" Type="http://schemas.openxmlformats.org/officeDocument/2006/relationships/hyperlink" Target="https://t.me/s/ComAFUA" TargetMode="External"/><Relationship Id="rId3674" Type="http://schemas.openxmlformats.org/officeDocument/2006/relationships/hyperlink" Target="https://poltava.to/news/88445/" TargetMode="External"/><Relationship Id="rId1012" Type="http://schemas.openxmlformats.org/officeDocument/2006/relationships/hyperlink" Target="https://chernigiv-rada.gov.ua/news" TargetMode="External"/><Relationship Id="rId2343" Type="http://schemas.openxmlformats.org/officeDocument/2006/relationships/hyperlink" Target="https://suspilne.media/zhytomyr/" TargetMode="External"/><Relationship Id="rId3673" Type="http://schemas.openxmlformats.org/officeDocument/2006/relationships/hyperlink" Target="https://interfax.com.ua/news/general/1213859.html" TargetMode="External"/><Relationship Id="rId1013" Type="http://schemas.openxmlformats.org/officeDocument/2006/relationships/hyperlink" Target="https://suspilne.media/chernihiv/" TargetMode="External"/><Relationship Id="rId2344" Type="http://schemas.openxmlformats.org/officeDocument/2006/relationships/hyperlink" Target="https://t.me/s/ComAFUA" TargetMode="External"/><Relationship Id="rId1014" Type="http://schemas.openxmlformats.org/officeDocument/2006/relationships/hyperlink" Target="https://chernigiv-rada.gov.ua/news" TargetMode="External"/><Relationship Id="rId2345" Type="http://schemas.openxmlformats.org/officeDocument/2006/relationships/hyperlink" Target="https://suspilne.media/zhytomyr/" TargetMode="External"/><Relationship Id="rId3675" Type="http://schemas.openxmlformats.org/officeDocument/2006/relationships/drawing" Target="../drawings/drawing8.xml"/><Relationship Id="rId1004" Type="http://schemas.openxmlformats.org/officeDocument/2006/relationships/hyperlink" Target="https://chernigiv-rada.gov.ua/news" TargetMode="External"/><Relationship Id="rId2335" Type="http://schemas.openxmlformats.org/officeDocument/2006/relationships/hyperlink" Target="https://suspilne.media/zhytomyr/" TargetMode="External"/><Relationship Id="rId3667" Type="http://schemas.openxmlformats.org/officeDocument/2006/relationships/hyperlink" Target="https://interfax.com.ua/news/general/1213859.html" TargetMode="External"/><Relationship Id="rId1005" Type="http://schemas.openxmlformats.org/officeDocument/2006/relationships/hyperlink" Target="https://suspilne.media/chernihiv/" TargetMode="External"/><Relationship Id="rId2336" Type="http://schemas.openxmlformats.org/officeDocument/2006/relationships/hyperlink" Target="https://t.me/s/ComAFUA" TargetMode="External"/><Relationship Id="rId3666" Type="http://schemas.openxmlformats.org/officeDocument/2006/relationships/hyperlink" Target="https://lb.ua/society/2026/10/03/770980_rf_zavdala_ponad_40_udariv.html" TargetMode="External"/><Relationship Id="rId1006" Type="http://schemas.openxmlformats.org/officeDocument/2006/relationships/hyperlink" Target="https://chernigiv-rada.gov.ua/news" TargetMode="External"/><Relationship Id="rId2337" Type="http://schemas.openxmlformats.org/officeDocument/2006/relationships/hyperlink" Target="https://suspilne.media/zhytomyr/" TargetMode="External"/><Relationship Id="rId3669" Type="http://schemas.openxmlformats.org/officeDocument/2006/relationships/hyperlink" Target="https://interfax.com.ua/news/general/1213859.html" TargetMode="External"/><Relationship Id="rId1007" Type="http://schemas.openxmlformats.org/officeDocument/2006/relationships/hyperlink" Target="https://suspilne.media/chernihiv/" TargetMode="External"/><Relationship Id="rId2338" Type="http://schemas.openxmlformats.org/officeDocument/2006/relationships/hyperlink" Target="https://t.me/s/ComAFUA" TargetMode="External"/><Relationship Id="rId3668" Type="http://schemas.openxmlformats.org/officeDocument/2006/relationships/hyperlink" Target="https://lb.ua/society/2026/10/03/770980_rf_zavdala_ponad_40_udariv.html" TargetMode="External"/><Relationship Id="rId1008" Type="http://schemas.openxmlformats.org/officeDocument/2006/relationships/hyperlink" Target="https://chernigiv-rada.gov.ua/news" TargetMode="External"/><Relationship Id="rId2339" Type="http://schemas.openxmlformats.org/officeDocument/2006/relationships/hyperlink" Target="https://suspilne.media/zhytomyr/" TargetMode="External"/><Relationship Id="rId1009" Type="http://schemas.openxmlformats.org/officeDocument/2006/relationships/hyperlink" Target="https://suspilne.media/chernihiv/" TargetMode="External"/><Relationship Id="rId3661" Type="http://schemas.openxmlformats.org/officeDocument/2006/relationships/hyperlink" Target="https://interfax.com.ua/news/general/1213859.html" TargetMode="External"/><Relationship Id="rId2330" Type="http://schemas.openxmlformats.org/officeDocument/2006/relationships/hyperlink" Target="https://t.me/s/ComAFUA" TargetMode="External"/><Relationship Id="rId3660" Type="http://schemas.openxmlformats.org/officeDocument/2006/relationships/hyperlink" Target="https://www.ukrinform.net/amp/rubric-ato/4170636-five-injured-as-russian-forces-attack-izium-with-drones.html" TargetMode="External"/><Relationship Id="rId1000" Type="http://schemas.openxmlformats.org/officeDocument/2006/relationships/hyperlink" Target="https://chernigiv-rada.gov.ua/news" TargetMode="External"/><Relationship Id="rId2331" Type="http://schemas.openxmlformats.org/officeDocument/2006/relationships/hyperlink" Target="https://suspilne.media/zhytomyr/" TargetMode="External"/><Relationship Id="rId3663" Type="http://schemas.openxmlformats.org/officeDocument/2006/relationships/hyperlink" Target="https://interfax.com.ua/news/general/1213859.html" TargetMode="External"/><Relationship Id="rId1001" Type="http://schemas.openxmlformats.org/officeDocument/2006/relationships/hyperlink" Target="https://suspilne.media/chernihiv/" TargetMode="External"/><Relationship Id="rId2332" Type="http://schemas.openxmlformats.org/officeDocument/2006/relationships/hyperlink" Target="https://t.me/s/ComAFUA" TargetMode="External"/><Relationship Id="rId3662" Type="http://schemas.openxmlformats.org/officeDocument/2006/relationships/hyperlink" Target="https://censor.net/en/news/4026490/shelling-of-ukraine-on-3-october-russia-targeted-towns-and-villages-there-are-casualties" TargetMode="External"/><Relationship Id="rId1002" Type="http://schemas.openxmlformats.org/officeDocument/2006/relationships/hyperlink" Target="https://chernigiv-rada.gov.ua/news" TargetMode="External"/><Relationship Id="rId2333" Type="http://schemas.openxmlformats.org/officeDocument/2006/relationships/hyperlink" Target="https://suspilne.media/zhytomyr/" TargetMode="External"/><Relationship Id="rId3665" Type="http://schemas.openxmlformats.org/officeDocument/2006/relationships/hyperlink" Target="https://interfax.com.ua/news/general/1213859.html" TargetMode="External"/><Relationship Id="rId1003" Type="http://schemas.openxmlformats.org/officeDocument/2006/relationships/hyperlink" Target="https://suspilne.media/chernihiv/" TargetMode="External"/><Relationship Id="rId2334" Type="http://schemas.openxmlformats.org/officeDocument/2006/relationships/hyperlink" Target="https://t.me/s/ComAFUA" TargetMode="External"/><Relationship Id="rId3664" Type="http://schemas.openxmlformats.org/officeDocument/2006/relationships/hyperlink" Target="https://che.cn.ua/index.php/viyna/item/lantset-udaryv-po-ponornytsi/" TargetMode="External"/><Relationship Id="rId1037" Type="http://schemas.openxmlformats.org/officeDocument/2006/relationships/hyperlink" Target="https://suspilne.media/chernihiv/" TargetMode="External"/><Relationship Id="rId2368" Type="http://schemas.openxmlformats.org/officeDocument/2006/relationships/hyperlink" Target="https://t.me/s/ComAFUA" TargetMode="External"/><Relationship Id="rId1038" Type="http://schemas.openxmlformats.org/officeDocument/2006/relationships/hyperlink" Target="https://chernigiv-rada.gov.ua/news" TargetMode="External"/><Relationship Id="rId2369" Type="http://schemas.openxmlformats.org/officeDocument/2006/relationships/hyperlink" Target="https://suspilne.media/zhytomyr/" TargetMode="External"/><Relationship Id="rId1039" Type="http://schemas.openxmlformats.org/officeDocument/2006/relationships/hyperlink" Target="https://suspilne.media/chernihiv/" TargetMode="External"/><Relationship Id="rId206" Type="http://schemas.openxmlformats.org/officeDocument/2006/relationships/hyperlink" Target="https://kyivcity.gov.ua/news/kiv_nayvazhlivishe_za_tizhden__Kyiv_Highlights_of_the_week_1043203/" TargetMode="External"/><Relationship Id="rId205" Type="http://schemas.openxmlformats.org/officeDocument/2006/relationships/hyperlink" Target="https://kyivcity.gov.ua/news/kiv_nayvazhlivishe_za_tizhden__Kyiv_Highlights_of_the_week_1043203/" TargetMode="External"/><Relationship Id="rId204" Type="http://schemas.openxmlformats.org/officeDocument/2006/relationships/hyperlink" Target="https://kyivcity.gov.ua/news/kiv_nayvazhlivishe_za_tizhden__Kyiv_Highlights_of_the_week_1043203/" TargetMode="External"/><Relationship Id="rId203" Type="http://schemas.openxmlformats.org/officeDocument/2006/relationships/hyperlink" Target="https://kyivcity.gov.ua/news/kiv_nayvazhlivishe_za_tizhden__Kyiv_Highlights_of_the_week_1043203/" TargetMode="External"/><Relationship Id="rId209" Type="http://schemas.openxmlformats.org/officeDocument/2006/relationships/hyperlink" Target="https://kyivcity.gov.ua/news/kiv_nayvazhlivishe_za_tizhden__Kyiv_Highlights_of_the_week_1043548/" TargetMode="External"/><Relationship Id="rId208" Type="http://schemas.openxmlformats.org/officeDocument/2006/relationships/hyperlink" Target="https://kyivcity.gov.ua/news/kiv_nayvazhlivishe_za_tizhden__Kyiv_Highlights_of_the_week_1043548/" TargetMode="External"/><Relationship Id="rId207" Type="http://schemas.openxmlformats.org/officeDocument/2006/relationships/hyperlink" Target="https://kyivcity.gov.ua/news/kiv_nayvazhlivishe_za_tizhden__Kyiv_Highlights_of_the_week_1043548/" TargetMode="External"/><Relationship Id="rId2360" Type="http://schemas.openxmlformats.org/officeDocument/2006/relationships/hyperlink" Target="https://t.me/s/ComAFUA" TargetMode="External"/><Relationship Id="rId1030" Type="http://schemas.openxmlformats.org/officeDocument/2006/relationships/hyperlink" Target="https://chernigiv-rada.gov.ua/news" TargetMode="External"/><Relationship Id="rId2361" Type="http://schemas.openxmlformats.org/officeDocument/2006/relationships/hyperlink" Target="https://suspilne.media/zhytomyr/" TargetMode="External"/><Relationship Id="rId1031" Type="http://schemas.openxmlformats.org/officeDocument/2006/relationships/hyperlink" Target="https://suspilne.media/chernihiv/" TargetMode="External"/><Relationship Id="rId2362" Type="http://schemas.openxmlformats.org/officeDocument/2006/relationships/hyperlink" Target="https://t.me/s/ComAFUA" TargetMode="External"/><Relationship Id="rId1032" Type="http://schemas.openxmlformats.org/officeDocument/2006/relationships/hyperlink" Target="https://chernigiv-rada.gov.ua/news" TargetMode="External"/><Relationship Id="rId2363" Type="http://schemas.openxmlformats.org/officeDocument/2006/relationships/hyperlink" Target="https://suspilne.media/zhytomyr/" TargetMode="External"/><Relationship Id="rId202" Type="http://schemas.openxmlformats.org/officeDocument/2006/relationships/hyperlink" Target="https://kyivcity.gov.ua/news/kiv_nayvazhlivishe_za_tizhden__Kyiv_Highlights_of_the_week_1043203/" TargetMode="External"/><Relationship Id="rId1033" Type="http://schemas.openxmlformats.org/officeDocument/2006/relationships/hyperlink" Target="https://suspilne.media/chernihiv/" TargetMode="External"/><Relationship Id="rId2364" Type="http://schemas.openxmlformats.org/officeDocument/2006/relationships/hyperlink" Target="https://t.me/s/ComAFUA" TargetMode="External"/><Relationship Id="rId201" Type="http://schemas.openxmlformats.org/officeDocument/2006/relationships/hyperlink" Target="https://kyivcity.gov.ua/news/kiv_nayvazhlivishe_za_tizhden__Kyiv_Highlights_of_the_week_1043203/" TargetMode="External"/><Relationship Id="rId1034" Type="http://schemas.openxmlformats.org/officeDocument/2006/relationships/hyperlink" Target="https://chernigiv-rada.gov.ua/news" TargetMode="External"/><Relationship Id="rId2365" Type="http://schemas.openxmlformats.org/officeDocument/2006/relationships/hyperlink" Target="https://suspilne.media/zhytomyr/" TargetMode="External"/><Relationship Id="rId200" Type="http://schemas.openxmlformats.org/officeDocument/2006/relationships/hyperlink" Target="https://kyivcity.gov.ua/news/kiv_nayvazhlivishe_za_tizhden__Kyiv_Highlights_of_the_week_1043203/" TargetMode="External"/><Relationship Id="rId1035" Type="http://schemas.openxmlformats.org/officeDocument/2006/relationships/hyperlink" Target="https://suspilne.media/chernihiv/" TargetMode="External"/><Relationship Id="rId2366" Type="http://schemas.openxmlformats.org/officeDocument/2006/relationships/hyperlink" Target="https://t.me/s/ComAFUA" TargetMode="External"/><Relationship Id="rId1036" Type="http://schemas.openxmlformats.org/officeDocument/2006/relationships/hyperlink" Target="https://chernigiv-rada.gov.ua/news" TargetMode="External"/><Relationship Id="rId2367" Type="http://schemas.openxmlformats.org/officeDocument/2006/relationships/hyperlink" Target="https://suspilne.media/zhytomyr/" TargetMode="External"/><Relationship Id="rId1026" Type="http://schemas.openxmlformats.org/officeDocument/2006/relationships/hyperlink" Target="https://chernigiv-rada.gov.ua/news" TargetMode="External"/><Relationship Id="rId2357" Type="http://schemas.openxmlformats.org/officeDocument/2006/relationships/hyperlink" Target="https://suspilne.media/zhytomyr/" TargetMode="External"/><Relationship Id="rId1027" Type="http://schemas.openxmlformats.org/officeDocument/2006/relationships/hyperlink" Target="https://suspilne.media/chernihiv/" TargetMode="External"/><Relationship Id="rId2358" Type="http://schemas.openxmlformats.org/officeDocument/2006/relationships/hyperlink" Target="https://t.me/s/ComAFUA" TargetMode="External"/><Relationship Id="rId1028" Type="http://schemas.openxmlformats.org/officeDocument/2006/relationships/hyperlink" Target="https://chernigiv-rada.gov.ua/news" TargetMode="External"/><Relationship Id="rId2359" Type="http://schemas.openxmlformats.org/officeDocument/2006/relationships/hyperlink" Target="https://suspilne.media/zhytomyr/" TargetMode="External"/><Relationship Id="rId1029" Type="http://schemas.openxmlformats.org/officeDocument/2006/relationships/hyperlink" Target="https://suspilne.media/chernihiv/" TargetMode="External"/><Relationship Id="rId2350" Type="http://schemas.openxmlformats.org/officeDocument/2006/relationships/hyperlink" Target="https://t.me/s/ComAFUA" TargetMode="External"/><Relationship Id="rId1020" Type="http://schemas.openxmlformats.org/officeDocument/2006/relationships/hyperlink" Target="https://chernigiv-rada.gov.ua/news" TargetMode="External"/><Relationship Id="rId2351" Type="http://schemas.openxmlformats.org/officeDocument/2006/relationships/hyperlink" Target="https://suspilne.media/zhytomyr/" TargetMode="External"/><Relationship Id="rId1021" Type="http://schemas.openxmlformats.org/officeDocument/2006/relationships/hyperlink" Target="https://suspilne.media/chernihiv/" TargetMode="External"/><Relationship Id="rId2352" Type="http://schemas.openxmlformats.org/officeDocument/2006/relationships/hyperlink" Target="https://t.me/s/ComAFUA" TargetMode="External"/><Relationship Id="rId1022" Type="http://schemas.openxmlformats.org/officeDocument/2006/relationships/hyperlink" Target="https://chernigiv-rada.gov.ua/news" TargetMode="External"/><Relationship Id="rId2353" Type="http://schemas.openxmlformats.org/officeDocument/2006/relationships/hyperlink" Target="https://suspilne.media/zhytomyr/" TargetMode="External"/><Relationship Id="rId1023" Type="http://schemas.openxmlformats.org/officeDocument/2006/relationships/hyperlink" Target="https://suspilne.media/chernihiv/" TargetMode="External"/><Relationship Id="rId2354" Type="http://schemas.openxmlformats.org/officeDocument/2006/relationships/hyperlink" Target="https://t.me/s/ComAFUA" TargetMode="External"/><Relationship Id="rId1024" Type="http://schemas.openxmlformats.org/officeDocument/2006/relationships/hyperlink" Target="https://chernigiv-rada.gov.ua/news" TargetMode="External"/><Relationship Id="rId2355" Type="http://schemas.openxmlformats.org/officeDocument/2006/relationships/hyperlink" Target="https://suspilne.media/zhytomyr/" TargetMode="External"/><Relationship Id="rId1025" Type="http://schemas.openxmlformats.org/officeDocument/2006/relationships/hyperlink" Target="https://suspilne.media/chernihiv/" TargetMode="External"/><Relationship Id="rId2356" Type="http://schemas.openxmlformats.org/officeDocument/2006/relationships/hyperlink" Target="https://t.me/s/ComAFUA" TargetMode="External"/><Relationship Id="rId1910" Type="http://schemas.openxmlformats.org/officeDocument/2006/relationships/hyperlink" Target="https://suspilne.media/zhytomyr/" TargetMode="External"/><Relationship Id="rId1911" Type="http://schemas.openxmlformats.org/officeDocument/2006/relationships/hyperlink" Target="https://zt.npu.gov.ua/news" TargetMode="External"/><Relationship Id="rId1912" Type="http://schemas.openxmlformats.org/officeDocument/2006/relationships/hyperlink" Target="https://suspilne.media/zhytomyr/" TargetMode="External"/><Relationship Id="rId1913" Type="http://schemas.openxmlformats.org/officeDocument/2006/relationships/hyperlink" Target="https://zt.npu.gov.ua/news" TargetMode="External"/><Relationship Id="rId1914" Type="http://schemas.openxmlformats.org/officeDocument/2006/relationships/hyperlink" Target="https://suspilne.media/zhytomyr/" TargetMode="External"/><Relationship Id="rId1915" Type="http://schemas.openxmlformats.org/officeDocument/2006/relationships/hyperlink" Target="https://zt.npu.gov.ua/news" TargetMode="External"/><Relationship Id="rId1916" Type="http://schemas.openxmlformats.org/officeDocument/2006/relationships/hyperlink" Target="https://suspilne.media/zhytomyr/" TargetMode="External"/><Relationship Id="rId1917" Type="http://schemas.openxmlformats.org/officeDocument/2006/relationships/hyperlink" Target="https://zt.npu.gov.ua/news" TargetMode="External"/><Relationship Id="rId1918" Type="http://schemas.openxmlformats.org/officeDocument/2006/relationships/hyperlink" Target="https://suspilne.media/zhytomyr/" TargetMode="External"/><Relationship Id="rId1919" Type="http://schemas.openxmlformats.org/officeDocument/2006/relationships/hyperlink" Target="https://zt.npu.gov.ua/news" TargetMode="External"/><Relationship Id="rId1900" Type="http://schemas.openxmlformats.org/officeDocument/2006/relationships/hyperlink" Target="https://suspilne.media/zhytomyr/" TargetMode="External"/><Relationship Id="rId1901" Type="http://schemas.openxmlformats.org/officeDocument/2006/relationships/hyperlink" Target="https://zt.npu.gov.ua/news" TargetMode="External"/><Relationship Id="rId1902" Type="http://schemas.openxmlformats.org/officeDocument/2006/relationships/hyperlink" Target="https://suspilne.media/zhytomyr/" TargetMode="External"/><Relationship Id="rId1903" Type="http://schemas.openxmlformats.org/officeDocument/2006/relationships/hyperlink" Target="https://zt.npu.gov.ua/news" TargetMode="External"/><Relationship Id="rId1904" Type="http://schemas.openxmlformats.org/officeDocument/2006/relationships/hyperlink" Target="https://suspilne.media/zhytomyr/" TargetMode="External"/><Relationship Id="rId1905" Type="http://schemas.openxmlformats.org/officeDocument/2006/relationships/hyperlink" Target="https://zt.npu.gov.ua/news" TargetMode="External"/><Relationship Id="rId1906" Type="http://schemas.openxmlformats.org/officeDocument/2006/relationships/hyperlink" Target="https://suspilne.media/zhytomyr/" TargetMode="External"/><Relationship Id="rId1907" Type="http://schemas.openxmlformats.org/officeDocument/2006/relationships/hyperlink" Target="https://zt.npu.gov.ua/news" TargetMode="External"/><Relationship Id="rId1908" Type="http://schemas.openxmlformats.org/officeDocument/2006/relationships/hyperlink" Target="https://suspilne.media/zhytomyr/" TargetMode="External"/><Relationship Id="rId1909" Type="http://schemas.openxmlformats.org/officeDocument/2006/relationships/hyperlink" Target="https://zt.npu.gov.ua/news" TargetMode="External"/><Relationship Id="rId1090" Type="http://schemas.openxmlformats.org/officeDocument/2006/relationships/hyperlink" Target="https://chernigiv-rada.gov.ua/news" TargetMode="External"/><Relationship Id="rId1091" Type="http://schemas.openxmlformats.org/officeDocument/2006/relationships/hyperlink" Target="https://suspilne.media/chernihiv/" TargetMode="External"/><Relationship Id="rId1092" Type="http://schemas.openxmlformats.org/officeDocument/2006/relationships/hyperlink" Target="https://chernigiv-rada.gov.ua/news" TargetMode="External"/><Relationship Id="rId1093" Type="http://schemas.openxmlformats.org/officeDocument/2006/relationships/hyperlink" Target="https://suspilne.media/chernihiv/" TargetMode="External"/><Relationship Id="rId1094" Type="http://schemas.openxmlformats.org/officeDocument/2006/relationships/hyperlink" Target="https://chernigiv-rada.gov.ua/news" TargetMode="External"/><Relationship Id="rId1095" Type="http://schemas.openxmlformats.org/officeDocument/2006/relationships/hyperlink" Target="https://suspilne.media/chernihiv/" TargetMode="External"/><Relationship Id="rId1096" Type="http://schemas.openxmlformats.org/officeDocument/2006/relationships/hyperlink" Target="https://chernigiv-rada.gov.ua/news" TargetMode="External"/><Relationship Id="rId1097" Type="http://schemas.openxmlformats.org/officeDocument/2006/relationships/hyperlink" Target="https://suspilne.media/chernihiv/" TargetMode="External"/><Relationship Id="rId1098" Type="http://schemas.openxmlformats.org/officeDocument/2006/relationships/hyperlink" Target="https://chernigiv-rada.gov.ua/news" TargetMode="External"/><Relationship Id="rId1099" Type="http://schemas.openxmlformats.org/officeDocument/2006/relationships/hyperlink" Target="https://suspilne.media/chernihiv/" TargetMode="External"/><Relationship Id="rId1080" Type="http://schemas.openxmlformats.org/officeDocument/2006/relationships/hyperlink" Target="https://chernigiv-rada.gov.ua/news" TargetMode="External"/><Relationship Id="rId1081" Type="http://schemas.openxmlformats.org/officeDocument/2006/relationships/hyperlink" Target="https://suspilne.media/chernihiv/" TargetMode="External"/><Relationship Id="rId1082" Type="http://schemas.openxmlformats.org/officeDocument/2006/relationships/hyperlink" Target="https://chernigiv-rada.gov.ua/news" TargetMode="External"/><Relationship Id="rId1083" Type="http://schemas.openxmlformats.org/officeDocument/2006/relationships/hyperlink" Target="https://suspilne.media/chernihiv/" TargetMode="External"/><Relationship Id="rId1084" Type="http://schemas.openxmlformats.org/officeDocument/2006/relationships/hyperlink" Target="https://chernigiv-rada.gov.ua/news" TargetMode="External"/><Relationship Id="rId1085" Type="http://schemas.openxmlformats.org/officeDocument/2006/relationships/hyperlink" Target="https://suspilne.media/chernihiv/" TargetMode="External"/><Relationship Id="rId1086" Type="http://schemas.openxmlformats.org/officeDocument/2006/relationships/hyperlink" Target="https://chernigiv-rada.gov.ua/news" TargetMode="External"/><Relationship Id="rId1087" Type="http://schemas.openxmlformats.org/officeDocument/2006/relationships/hyperlink" Target="https://suspilne.media/chernihiv/" TargetMode="External"/><Relationship Id="rId1088" Type="http://schemas.openxmlformats.org/officeDocument/2006/relationships/hyperlink" Target="https://chernigiv-rada.gov.ua/news" TargetMode="External"/><Relationship Id="rId1089" Type="http://schemas.openxmlformats.org/officeDocument/2006/relationships/hyperlink" Target="https://suspilne.media/chernihiv/" TargetMode="External"/><Relationship Id="rId1972" Type="http://schemas.openxmlformats.org/officeDocument/2006/relationships/hyperlink" Target="https://suspilne.media/zhytomyr/" TargetMode="External"/><Relationship Id="rId1973" Type="http://schemas.openxmlformats.org/officeDocument/2006/relationships/hyperlink" Target="https://zt.npu.gov.ua/news" TargetMode="External"/><Relationship Id="rId1974" Type="http://schemas.openxmlformats.org/officeDocument/2006/relationships/hyperlink" Target="https://suspilne.media/zhytomyr/" TargetMode="External"/><Relationship Id="rId1975" Type="http://schemas.openxmlformats.org/officeDocument/2006/relationships/hyperlink" Target="https://zt.npu.gov.ua/news" TargetMode="External"/><Relationship Id="rId1976" Type="http://schemas.openxmlformats.org/officeDocument/2006/relationships/hyperlink" Target="https://suspilne.media/zhytomyr/" TargetMode="External"/><Relationship Id="rId1977" Type="http://schemas.openxmlformats.org/officeDocument/2006/relationships/hyperlink" Target="https://zt.npu.gov.ua/news" TargetMode="External"/><Relationship Id="rId1978" Type="http://schemas.openxmlformats.org/officeDocument/2006/relationships/hyperlink" Target="https://suspilne.media/zhytomyr/" TargetMode="External"/><Relationship Id="rId1979" Type="http://schemas.openxmlformats.org/officeDocument/2006/relationships/hyperlink" Target="https://zt.npu.gov.ua/news" TargetMode="External"/><Relationship Id="rId1970" Type="http://schemas.openxmlformats.org/officeDocument/2006/relationships/hyperlink" Target="https://suspilne.media/zhytomyr/" TargetMode="External"/><Relationship Id="rId1971" Type="http://schemas.openxmlformats.org/officeDocument/2006/relationships/hyperlink" Target="https://zt.npu.gov.ua/news" TargetMode="External"/><Relationship Id="rId1961" Type="http://schemas.openxmlformats.org/officeDocument/2006/relationships/hyperlink" Target="https://zt.npu.gov.ua/news" TargetMode="External"/><Relationship Id="rId1962" Type="http://schemas.openxmlformats.org/officeDocument/2006/relationships/hyperlink" Target="https://suspilne.media/zhytomyr/" TargetMode="External"/><Relationship Id="rId1963" Type="http://schemas.openxmlformats.org/officeDocument/2006/relationships/hyperlink" Target="https://zt.npu.gov.ua/news" TargetMode="External"/><Relationship Id="rId1964" Type="http://schemas.openxmlformats.org/officeDocument/2006/relationships/hyperlink" Target="https://suspilne.media/zhytomyr/" TargetMode="External"/><Relationship Id="rId1965" Type="http://schemas.openxmlformats.org/officeDocument/2006/relationships/hyperlink" Target="https://zt.npu.gov.ua/news" TargetMode="External"/><Relationship Id="rId1966" Type="http://schemas.openxmlformats.org/officeDocument/2006/relationships/hyperlink" Target="https://suspilne.media/zhytomyr/" TargetMode="External"/><Relationship Id="rId1967" Type="http://schemas.openxmlformats.org/officeDocument/2006/relationships/hyperlink" Target="https://zt.npu.gov.ua/news" TargetMode="External"/><Relationship Id="rId1968" Type="http://schemas.openxmlformats.org/officeDocument/2006/relationships/hyperlink" Target="https://suspilne.media/zhytomyr/" TargetMode="External"/><Relationship Id="rId1969" Type="http://schemas.openxmlformats.org/officeDocument/2006/relationships/hyperlink" Target="https://zt.npu.gov.ua/news" TargetMode="External"/><Relationship Id="rId1960" Type="http://schemas.openxmlformats.org/officeDocument/2006/relationships/hyperlink" Target="https://suspilne.media/zhytomyr/" TargetMode="External"/><Relationship Id="rId1994" Type="http://schemas.openxmlformats.org/officeDocument/2006/relationships/hyperlink" Target="https://suspilne.media/zhytomyr/" TargetMode="External"/><Relationship Id="rId1995" Type="http://schemas.openxmlformats.org/officeDocument/2006/relationships/hyperlink" Target="https://zt.npu.gov.ua/news" TargetMode="External"/><Relationship Id="rId1996" Type="http://schemas.openxmlformats.org/officeDocument/2006/relationships/hyperlink" Target="https://suspilne.media/zhytomyr/" TargetMode="External"/><Relationship Id="rId1997" Type="http://schemas.openxmlformats.org/officeDocument/2006/relationships/hyperlink" Target="https://zt.npu.gov.ua/news" TargetMode="External"/><Relationship Id="rId1998" Type="http://schemas.openxmlformats.org/officeDocument/2006/relationships/hyperlink" Target="https://suspilne.media/zhytomyr/" TargetMode="External"/><Relationship Id="rId1999" Type="http://schemas.openxmlformats.org/officeDocument/2006/relationships/hyperlink" Target="https://zt.npu.gov.ua/news" TargetMode="External"/><Relationship Id="rId1990" Type="http://schemas.openxmlformats.org/officeDocument/2006/relationships/hyperlink" Target="https://suspilne.media/zhytomyr/" TargetMode="External"/><Relationship Id="rId1991" Type="http://schemas.openxmlformats.org/officeDocument/2006/relationships/hyperlink" Target="https://zt.npu.gov.ua/news" TargetMode="External"/><Relationship Id="rId1992" Type="http://schemas.openxmlformats.org/officeDocument/2006/relationships/hyperlink" Target="https://suspilne.media/zhytomyr/" TargetMode="External"/><Relationship Id="rId1993" Type="http://schemas.openxmlformats.org/officeDocument/2006/relationships/hyperlink" Target="https://zt.npu.gov.ua/news" TargetMode="External"/><Relationship Id="rId1983" Type="http://schemas.openxmlformats.org/officeDocument/2006/relationships/hyperlink" Target="https://zt.npu.gov.ua/news" TargetMode="External"/><Relationship Id="rId1984" Type="http://schemas.openxmlformats.org/officeDocument/2006/relationships/hyperlink" Target="https://suspilne.media/zhytomyr/" TargetMode="External"/><Relationship Id="rId1985" Type="http://schemas.openxmlformats.org/officeDocument/2006/relationships/hyperlink" Target="https://zt.npu.gov.ua/news" TargetMode="External"/><Relationship Id="rId1986" Type="http://schemas.openxmlformats.org/officeDocument/2006/relationships/hyperlink" Target="https://suspilne.media/zhytomyr/" TargetMode="External"/><Relationship Id="rId1987" Type="http://schemas.openxmlformats.org/officeDocument/2006/relationships/hyperlink" Target="https://zt.npu.gov.ua/news" TargetMode="External"/><Relationship Id="rId1988" Type="http://schemas.openxmlformats.org/officeDocument/2006/relationships/hyperlink" Target="https://suspilne.media/zhytomyr/" TargetMode="External"/><Relationship Id="rId1989" Type="http://schemas.openxmlformats.org/officeDocument/2006/relationships/hyperlink" Target="https://zt.npu.gov.ua/news" TargetMode="External"/><Relationship Id="rId1980" Type="http://schemas.openxmlformats.org/officeDocument/2006/relationships/hyperlink" Target="https://suspilne.media/zhytomyr/" TargetMode="External"/><Relationship Id="rId1981" Type="http://schemas.openxmlformats.org/officeDocument/2006/relationships/hyperlink" Target="https://zt.npu.gov.ua/news" TargetMode="External"/><Relationship Id="rId1982" Type="http://schemas.openxmlformats.org/officeDocument/2006/relationships/hyperlink" Target="https://suspilne.media/zhytomyr/" TargetMode="External"/><Relationship Id="rId1930" Type="http://schemas.openxmlformats.org/officeDocument/2006/relationships/hyperlink" Target="https://suspilne.media/zhytomyr/" TargetMode="External"/><Relationship Id="rId1931" Type="http://schemas.openxmlformats.org/officeDocument/2006/relationships/hyperlink" Target="https://zt.npu.gov.ua/news" TargetMode="External"/><Relationship Id="rId1932" Type="http://schemas.openxmlformats.org/officeDocument/2006/relationships/hyperlink" Target="https://suspilne.media/zhytomyr/" TargetMode="External"/><Relationship Id="rId1933" Type="http://schemas.openxmlformats.org/officeDocument/2006/relationships/hyperlink" Target="https://zt.npu.gov.ua/news" TargetMode="External"/><Relationship Id="rId1934" Type="http://schemas.openxmlformats.org/officeDocument/2006/relationships/hyperlink" Target="https://suspilne.media/zhytomyr/" TargetMode="External"/><Relationship Id="rId1935" Type="http://schemas.openxmlformats.org/officeDocument/2006/relationships/hyperlink" Target="https://zt.npu.gov.ua/news" TargetMode="External"/><Relationship Id="rId1936" Type="http://schemas.openxmlformats.org/officeDocument/2006/relationships/hyperlink" Target="https://suspilne.media/zhytomyr/" TargetMode="External"/><Relationship Id="rId1937" Type="http://schemas.openxmlformats.org/officeDocument/2006/relationships/hyperlink" Target="https://zt.npu.gov.ua/news" TargetMode="External"/><Relationship Id="rId1938" Type="http://schemas.openxmlformats.org/officeDocument/2006/relationships/hyperlink" Target="https://suspilne.media/zhytomyr/" TargetMode="External"/><Relationship Id="rId1939" Type="http://schemas.openxmlformats.org/officeDocument/2006/relationships/hyperlink" Target="https://zt.npu.gov.ua/news" TargetMode="External"/><Relationship Id="rId1920" Type="http://schemas.openxmlformats.org/officeDocument/2006/relationships/hyperlink" Target="https://suspilne.media/zhytomyr/" TargetMode="External"/><Relationship Id="rId1921" Type="http://schemas.openxmlformats.org/officeDocument/2006/relationships/hyperlink" Target="https://zt.npu.gov.ua/news" TargetMode="External"/><Relationship Id="rId1922" Type="http://schemas.openxmlformats.org/officeDocument/2006/relationships/hyperlink" Target="https://suspilne.media/zhytomyr/" TargetMode="External"/><Relationship Id="rId1923" Type="http://schemas.openxmlformats.org/officeDocument/2006/relationships/hyperlink" Target="https://zt.npu.gov.ua/news" TargetMode="External"/><Relationship Id="rId1924" Type="http://schemas.openxmlformats.org/officeDocument/2006/relationships/hyperlink" Target="https://suspilne.media/zhytomyr/" TargetMode="External"/><Relationship Id="rId1925" Type="http://schemas.openxmlformats.org/officeDocument/2006/relationships/hyperlink" Target="https://zt.npu.gov.ua/news" TargetMode="External"/><Relationship Id="rId1926" Type="http://schemas.openxmlformats.org/officeDocument/2006/relationships/hyperlink" Target="https://suspilne.media/zhytomyr/" TargetMode="External"/><Relationship Id="rId1927" Type="http://schemas.openxmlformats.org/officeDocument/2006/relationships/hyperlink" Target="https://zt.npu.gov.ua/news" TargetMode="External"/><Relationship Id="rId1928" Type="http://schemas.openxmlformats.org/officeDocument/2006/relationships/hyperlink" Target="https://suspilne.media/zhytomyr/" TargetMode="External"/><Relationship Id="rId1929" Type="http://schemas.openxmlformats.org/officeDocument/2006/relationships/hyperlink" Target="https://zt.npu.gov.ua/news" TargetMode="External"/><Relationship Id="rId1950" Type="http://schemas.openxmlformats.org/officeDocument/2006/relationships/hyperlink" Target="https://suspilne.media/zhytomyr/" TargetMode="External"/><Relationship Id="rId1951" Type="http://schemas.openxmlformats.org/officeDocument/2006/relationships/hyperlink" Target="https://zt.npu.gov.ua/news" TargetMode="External"/><Relationship Id="rId1952" Type="http://schemas.openxmlformats.org/officeDocument/2006/relationships/hyperlink" Target="https://suspilne.media/zhytomyr/" TargetMode="External"/><Relationship Id="rId1953" Type="http://schemas.openxmlformats.org/officeDocument/2006/relationships/hyperlink" Target="https://zt.npu.gov.ua/news" TargetMode="External"/><Relationship Id="rId1954" Type="http://schemas.openxmlformats.org/officeDocument/2006/relationships/hyperlink" Target="https://suspilne.media/zhytomyr/" TargetMode="External"/><Relationship Id="rId1955" Type="http://schemas.openxmlformats.org/officeDocument/2006/relationships/hyperlink" Target="https://zt.npu.gov.ua/news" TargetMode="External"/><Relationship Id="rId1956" Type="http://schemas.openxmlformats.org/officeDocument/2006/relationships/hyperlink" Target="https://suspilne.media/zhytomyr/" TargetMode="External"/><Relationship Id="rId1957" Type="http://schemas.openxmlformats.org/officeDocument/2006/relationships/hyperlink" Target="https://zt.npu.gov.ua/news" TargetMode="External"/><Relationship Id="rId1958" Type="http://schemas.openxmlformats.org/officeDocument/2006/relationships/hyperlink" Target="https://suspilne.media/zhytomyr/" TargetMode="External"/><Relationship Id="rId1959" Type="http://schemas.openxmlformats.org/officeDocument/2006/relationships/hyperlink" Target="https://zt.npu.gov.ua/news" TargetMode="External"/><Relationship Id="rId1940" Type="http://schemas.openxmlformats.org/officeDocument/2006/relationships/hyperlink" Target="https://suspilne.media/zhytomyr/" TargetMode="External"/><Relationship Id="rId1941" Type="http://schemas.openxmlformats.org/officeDocument/2006/relationships/hyperlink" Target="https://zt.npu.gov.ua/news" TargetMode="External"/><Relationship Id="rId1942" Type="http://schemas.openxmlformats.org/officeDocument/2006/relationships/hyperlink" Target="https://suspilne.media/zhytomyr/" TargetMode="External"/><Relationship Id="rId1943" Type="http://schemas.openxmlformats.org/officeDocument/2006/relationships/hyperlink" Target="https://zt.npu.gov.ua/news" TargetMode="External"/><Relationship Id="rId1944" Type="http://schemas.openxmlformats.org/officeDocument/2006/relationships/hyperlink" Target="https://suspilne.media/zhytomyr/" TargetMode="External"/><Relationship Id="rId1945" Type="http://schemas.openxmlformats.org/officeDocument/2006/relationships/hyperlink" Target="https://zt.npu.gov.ua/news" TargetMode="External"/><Relationship Id="rId1946" Type="http://schemas.openxmlformats.org/officeDocument/2006/relationships/hyperlink" Target="https://suspilne.media/zhytomyr/" TargetMode="External"/><Relationship Id="rId1947" Type="http://schemas.openxmlformats.org/officeDocument/2006/relationships/hyperlink" Target="https://zt.npu.gov.ua/news" TargetMode="External"/><Relationship Id="rId1948" Type="http://schemas.openxmlformats.org/officeDocument/2006/relationships/hyperlink" Target="https://suspilne.media/zhytomyr/" TargetMode="External"/><Relationship Id="rId1949" Type="http://schemas.openxmlformats.org/officeDocument/2006/relationships/hyperlink" Target="https://zt.npu.gov.ua/news" TargetMode="External"/><Relationship Id="rId2423" Type="http://schemas.openxmlformats.org/officeDocument/2006/relationships/hyperlink" Target="https://suspilne.media/kherson/" TargetMode="External"/><Relationship Id="rId2424" Type="http://schemas.openxmlformats.org/officeDocument/2006/relationships/hyperlink" Target="https://khoda.gov.ua/news" TargetMode="External"/><Relationship Id="rId2425" Type="http://schemas.openxmlformats.org/officeDocument/2006/relationships/hyperlink" Target="https://suspilne.media/kherson/" TargetMode="External"/><Relationship Id="rId2426" Type="http://schemas.openxmlformats.org/officeDocument/2006/relationships/hyperlink" Target="https://khoda.gov.ua/news" TargetMode="External"/><Relationship Id="rId2427" Type="http://schemas.openxmlformats.org/officeDocument/2006/relationships/hyperlink" Target="https://suspilne.media/kherson/" TargetMode="External"/><Relationship Id="rId2428" Type="http://schemas.openxmlformats.org/officeDocument/2006/relationships/hyperlink" Target="https://khoda.gov.ua/news" TargetMode="External"/><Relationship Id="rId2429" Type="http://schemas.openxmlformats.org/officeDocument/2006/relationships/hyperlink" Target="https://suspilne.media/kherson/" TargetMode="External"/><Relationship Id="rId509" Type="http://schemas.openxmlformats.org/officeDocument/2006/relationships/hyperlink" Target="https://bukoda.gov.ua/news/operatyvna-informatsiia-vid-heneralnoho-shtabu-zbroinykh-syl-ukrainy-stanom-na-22-veresnia" TargetMode="External"/><Relationship Id="rId508" Type="http://schemas.openxmlformats.org/officeDocument/2006/relationships/hyperlink" Target="https://www.pravda.com.ua/news/2026/09/22/8054525/" TargetMode="External"/><Relationship Id="rId503" Type="http://schemas.openxmlformats.org/officeDocument/2006/relationships/hyperlink" Target="https://suspilne.media/dnipro/1333884-rf-udarila-balisticnou-raketou-po-pidpriemstvu-u-dnipri-zaginuv-colovik-e-poraneni/" TargetMode="External"/><Relationship Id="rId502" Type="http://schemas.openxmlformats.org/officeDocument/2006/relationships/hyperlink" Target="https://armyinform.com.ua/2026/06/15/desyatky-balistychnyh-i-krylatyh-raket-czyrkony-ta-shahedy-chym-vorog-vnochi-atakuvav-ukrayinu/" TargetMode="External"/><Relationship Id="rId501" Type="http://schemas.openxmlformats.org/officeDocument/2006/relationships/hyperlink" Target="https://suspilne.media/dnipro/1330882-vibuhi-u-dnipri-poranena-ludina-poskodzene-pidpriemstvo/" TargetMode="External"/><Relationship Id="rId500" Type="http://schemas.openxmlformats.org/officeDocument/2006/relationships/hyperlink" Target="https://armyinform.com.ua/2026/05/20/vorog-atakuvav-dnipro-5-lyudej-u-likarnyah-gorily-sklady-z-produktamy/" TargetMode="External"/><Relationship Id="rId507" Type="http://schemas.openxmlformats.org/officeDocument/2006/relationships/hyperlink" Target="https://suspilne.media/dnipro/1396104-golovni-novini-dnipra-ta-oblasti-5-veresna-2/" TargetMode="External"/><Relationship Id="rId506" Type="http://schemas.openxmlformats.org/officeDocument/2006/relationships/hyperlink" Target="https://suspilne.media/dnipro/1347042-golovni-novini-dnipra-ta-oblasti-4-lipna/" TargetMode="External"/><Relationship Id="rId505" Type="http://schemas.openxmlformats.org/officeDocument/2006/relationships/hyperlink" Target="https://nv.ua/ukr/ukraine/events/ataka-na-dnipro-balistikoyu-7-postrazhdalih-vnaslidok-udaru-rf-4-lipnya-novini-dnipra-50621684.html" TargetMode="External"/><Relationship Id="rId504" Type="http://schemas.openxmlformats.org/officeDocument/2006/relationships/hyperlink" Target="https://www.dnipro.media/novyny-dnipro/u-dnipri-prolunav-vybuh-shho-stalosya/" TargetMode="External"/><Relationship Id="rId2420" Type="http://schemas.openxmlformats.org/officeDocument/2006/relationships/hyperlink" Target="https://khoda.gov.ua/news" TargetMode="External"/><Relationship Id="rId2421" Type="http://schemas.openxmlformats.org/officeDocument/2006/relationships/hyperlink" Target="https://suspilne.media/kherson/" TargetMode="External"/><Relationship Id="rId2422" Type="http://schemas.openxmlformats.org/officeDocument/2006/relationships/hyperlink" Target="https://khoda.gov.ua/news" TargetMode="External"/><Relationship Id="rId2412" Type="http://schemas.openxmlformats.org/officeDocument/2006/relationships/hyperlink" Target="https://khoda.gov.ua/news" TargetMode="External"/><Relationship Id="rId2413" Type="http://schemas.openxmlformats.org/officeDocument/2006/relationships/hyperlink" Target="https://suspilne.media/kherson/" TargetMode="External"/><Relationship Id="rId2414" Type="http://schemas.openxmlformats.org/officeDocument/2006/relationships/hyperlink" Target="https://khoda.gov.ua/news" TargetMode="External"/><Relationship Id="rId2415" Type="http://schemas.openxmlformats.org/officeDocument/2006/relationships/hyperlink" Target="https://suspilne.media/kherson/" TargetMode="External"/><Relationship Id="rId2416" Type="http://schemas.openxmlformats.org/officeDocument/2006/relationships/hyperlink" Target="https://khoda.gov.ua/news" TargetMode="External"/><Relationship Id="rId2417" Type="http://schemas.openxmlformats.org/officeDocument/2006/relationships/hyperlink" Target="https://suspilne.media/kherson/" TargetMode="External"/><Relationship Id="rId2418" Type="http://schemas.openxmlformats.org/officeDocument/2006/relationships/hyperlink" Target="https://khoda.gov.ua/news" TargetMode="External"/><Relationship Id="rId2419" Type="http://schemas.openxmlformats.org/officeDocument/2006/relationships/hyperlink" Target="https://suspilne.media/kherson/" TargetMode="External"/><Relationship Id="rId2410" Type="http://schemas.openxmlformats.org/officeDocument/2006/relationships/hyperlink" Target="https://khoda.gov.ua/news" TargetMode="External"/><Relationship Id="rId2411" Type="http://schemas.openxmlformats.org/officeDocument/2006/relationships/hyperlink" Target="https://suspilne.media/kherson/" TargetMode="External"/><Relationship Id="rId1114" Type="http://schemas.openxmlformats.org/officeDocument/2006/relationships/hyperlink" Target="https://chernigiv-rada.gov.ua/news" TargetMode="External"/><Relationship Id="rId2445" Type="http://schemas.openxmlformats.org/officeDocument/2006/relationships/hyperlink" Target="https://suspilne.media/kherson/" TargetMode="External"/><Relationship Id="rId1115" Type="http://schemas.openxmlformats.org/officeDocument/2006/relationships/hyperlink" Target="https://suspilne.media/chernihiv/" TargetMode="External"/><Relationship Id="rId2446" Type="http://schemas.openxmlformats.org/officeDocument/2006/relationships/hyperlink" Target="https://khoda.gov.ua/news" TargetMode="External"/><Relationship Id="rId1116" Type="http://schemas.openxmlformats.org/officeDocument/2006/relationships/hyperlink" Target="https://chernigiv-rada.gov.ua/news" TargetMode="External"/><Relationship Id="rId2447" Type="http://schemas.openxmlformats.org/officeDocument/2006/relationships/hyperlink" Target="https://suspilne.media/kherson/" TargetMode="External"/><Relationship Id="rId1117" Type="http://schemas.openxmlformats.org/officeDocument/2006/relationships/hyperlink" Target="https://suspilne.media/chernihiv/" TargetMode="External"/><Relationship Id="rId2448" Type="http://schemas.openxmlformats.org/officeDocument/2006/relationships/hyperlink" Target="https://khoda.gov.ua/news" TargetMode="External"/><Relationship Id="rId1118" Type="http://schemas.openxmlformats.org/officeDocument/2006/relationships/hyperlink" Target="https://chernigiv-rada.gov.ua/news" TargetMode="External"/><Relationship Id="rId2449" Type="http://schemas.openxmlformats.org/officeDocument/2006/relationships/hyperlink" Target="https://suspilne.media/kherson/" TargetMode="External"/><Relationship Id="rId1119" Type="http://schemas.openxmlformats.org/officeDocument/2006/relationships/hyperlink" Target="https://suspilne.media/chernihiv/" TargetMode="External"/><Relationship Id="rId525" Type="http://schemas.openxmlformats.org/officeDocument/2006/relationships/hyperlink" Target="https://fakty.com.ua/ua/proisshestvija/20260216-vybuhy-u-kryvomu-rozi-shho-stalosya-sogodni-16-lyutogo-2026-roku/amp/" TargetMode="External"/><Relationship Id="rId524" Type="http://schemas.openxmlformats.org/officeDocument/2006/relationships/hyperlink" Target="https://rudana.com.ua/calendar/2026/02/16" TargetMode="External"/><Relationship Id="rId523" Type="http://schemas.openxmlformats.org/officeDocument/2006/relationships/hyperlink" Target="https://suspilne.media/dnipro/1230979-zertvi-obstriliv-pogoda-golovni-novini-dnipra-ta-oblasti-4-lutogo/" TargetMode="External"/><Relationship Id="rId522" Type="http://schemas.openxmlformats.org/officeDocument/2006/relationships/hyperlink" Target="https://rudana.com.ua/calendar/2026/02/04" TargetMode="External"/><Relationship Id="rId529" Type="http://schemas.openxmlformats.org/officeDocument/2006/relationships/hyperlink" Target="https://nv.ua/ukr/ukraine/events/kriviy-rig-atakuvali-raketami-ye-ruynuvannya-novini-krivogo-rogu-16-travnya-50608481.html" TargetMode="External"/><Relationship Id="rId528" Type="http://schemas.openxmlformats.org/officeDocument/2006/relationships/hyperlink" Target="https://lb.ua/society/2026/05/16/738734_rosiyani_zavdali_raketnogo_udaru.html" TargetMode="External"/><Relationship Id="rId527" Type="http://schemas.openxmlformats.org/officeDocument/2006/relationships/hyperlink" Target="https://1kr.ua/ua/news-109800.html" TargetMode="External"/><Relationship Id="rId526" Type="http://schemas.openxmlformats.org/officeDocument/2006/relationships/hyperlink" Target="https://fakty.com.ua/ua/proisshestvija/20260217-vybuhy-u-kryvomu-rozi-shho-stalosya-sogodni-17-lyutogo-2026-roku/" TargetMode="External"/><Relationship Id="rId2440" Type="http://schemas.openxmlformats.org/officeDocument/2006/relationships/hyperlink" Target="https://khoda.gov.ua/news" TargetMode="External"/><Relationship Id="rId521" Type="http://schemas.openxmlformats.org/officeDocument/2006/relationships/hyperlink" Target="https://fakty.com.ua/ua/proisshestvija/20260128-raketna-ataka-kryvogo-rogu-28-sichnya-2026-roku-naslidky-ataky/" TargetMode="External"/><Relationship Id="rId1110" Type="http://schemas.openxmlformats.org/officeDocument/2006/relationships/hyperlink" Target="https://chernigiv-rada.gov.ua/news" TargetMode="External"/><Relationship Id="rId2441" Type="http://schemas.openxmlformats.org/officeDocument/2006/relationships/hyperlink" Target="https://suspilne.media/kherson/" TargetMode="External"/><Relationship Id="rId520" Type="http://schemas.openxmlformats.org/officeDocument/2006/relationships/hyperlink" Target="https://war.obozrevatel.com/ukr/rosiya-vdarila-balistikoyu-po-obektu-infrastrukturi-v-krivomu-rozi-e-poraneni.htm" TargetMode="External"/><Relationship Id="rId1111" Type="http://schemas.openxmlformats.org/officeDocument/2006/relationships/hyperlink" Target="https://suspilne.media/chernihiv/" TargetMode="External"/><Relationship Id="rId2442" Type="http://schemas.openxmlformats.org/officeDocument/2006/relationships/hyperlink" Target="https://khoda.gov.ua/news" TargetMode="External"/><Relationship Id="rId1112" Type="http://schemas.openxmlformats.org/officeDocument/2006/relationships/hyperlink" Target="https://chernigiv-rada.gov.ua/news" TargetMode="External"/><Relationship Id="rId2443" Type="http://schemas.openxmlformats.org/officeDocument/2006/relationships/hyperlink" Target="https://suspilne.media/kherson/" TargetMode="External"/><Relationship Id="rId1113" Type="http://schemas.openxmlformats.org/officeDocument/2006/relationships/hyperlink" Target="https://suspilne.media/chernihiv/" TargetMode="External"/><Relationship Id="rId2444" Type="http://schemas.openxmlformats.org/officeDocument/2006/relationships/hyperlink" Target="https://khoda.gov.ua/news" TargetMode="External"/><Relationship Id="rId1103" Type="http://schemas.openxmlformats.org/officeDocument/2006/relationships/hyperlink" Target="https://suspilne.media/chernihiv/" TargetMode="External"/><Relationship Id="rId2434" Type="http://schemas.openxmlformats.org/officeDocument/2006/relationships/hyperlink" Target="https://khoda.gov.ua/news" TargetMode="External"/><Relationship Id="rId1104" Type="http://schemas.openxmlformats.org/officeDocument/2006/relationships/hyperlink" Target="https://chernigiv-rada.gov.ua/news" TargetMode="External"/><Relationship Id="rId2435" Type="http://schemas.openxmlformats.org/officeDocument/2006/relationships/hyperlink" Target="https://suspilne.media/kherson/" TargetMode="External"/><Relationship Id="rId1105" Type="http://schemas.openxmlformats.org/officeDocument/2006/relationships/hyperlink" Target="https://suspilne.media/chernihiv/" TargetMode="External"/><Relationship Id="rId2436" Type="http://schemas.openxmlformats.org/officeDocument/2006/relationships/hyperlink" Target="https://khoda.gov.ua/news" TargetMode="External"/><Relationship Id="rId1106" Type="http://schemas.openxmlformats.org/officeDocument/2006/relationships/hyperlink" Target="https://chernigiv-rada.gov.ua/news" TargetMode="External"/><Relationship Id="rId2437" Type="http://schemas.openxmlformats.org/officeDocument/2006/relationships/hyperlink" Target="https://suspilne.media/kherson/" TargetMode="External"/><Relationship Id="rId1107" Type="http://schemas.openxmlformats.org/officeDocument/2006/relationships/hyperlink" Target="https://suspilne.media/chernihiv/" TargetMode="External"/><Relationship Id="rId2438" Type="http://schemas.openxmlformats.org/officeDocument/2006/relationships/hyperlink" Target="https://khoda.gov.ua/news" TargetMode="External"/><Relationship Id="rId1108" Type="http://schemas.openxmlformats.org/officeDocument/2006/relationships/hyperlink" Target="https://chernigiv-rada.gov.ua/news" TargetMode="External"/><Relationship Id="rId2439" Type="http://schemas.openxmlformats.org/officeDocument/2006/relationships/hyperlink" Target="https://suspilne.media/kherson/" TargetMode="External"/><Relationship Id="rId1109" Type="http://schemas.openxmlformats.org/officeDocument/2006/relationships/hyperlink" Target="https://suspilne.media/chernihiv/" TargetMode="External"/><Relationship Id="rId519" Type="http://schemas.openxmlformats.org/officeDocument/2006/relationships/hyperlink" Target="https://russian-torturers.org/en/crimes/22-sicnia-2026-roku-m-krivii-rig-dnipropetrovskoyi-oblasti" TargetMode="External"/><Relationship Id="rId514" Type="http://schemas.openxmlformats.org/officeDocument/2006/relationships/hyperlink" Target="https://suspilne.media/dnipro/1208946-armia-rf-atakuvala-krivij-rig-balistikou-ta-dronami-so-vidomo/" TargetMode="External"/><Relationship Id="rId513" Type="http://schemas.openxmlformats.org/officeDocument/2006/relationships/hyperlink" Target="https://fakty.com.ua/ua/proisshestvija/20251203-vybuhy-u-kryvomu-rozi-shho-stalosya-sogodni-3-grudnya-2025/" TargetMode="External"/><Relationship Id="rId512" Type="http://schemas.openxmlformats.org/officeDocument/2006/relationships/hyperlink" Target="https://suspilne.media/dnipro/1180258-vijska-rf-vdarili-balistikou-po-krivomu-rogu-so-vidomo/" TargetMode="External"/><Relationship Id="rId511" Type="http://schemas.openxmlformats.org/officeDocument/2006/relationships/hyperlink" Target="https://web.gorod.dp.ua/news/263893" TargetMode="External"/><Relationship Id="rId518" Type="http://schemas.openxmlformats.org/officeDocument/2006/relationships/hyperlink" Target="https://hromadske.ua/viyna/258307-kombinovana-ataka-po-kryvomu-rohu-tryvala-mayze-dobu-vilkul" TargetMode="External"/><Relationship Id="rId517" Type="http://schemas.openxmlformats.org/officeDocument/2006/relationships/hyperlink" Target="https://1kr.ua/ua/news-108954.html" TargetMode="External"/><Relationship Id="rId516" Type="http://schemas.openxmlformats.org/officeDocument/2006/relationships/hyperlink" Target="https://fakty.com.ua/ua/proisshestvija/20260121-unochi-rf-raketoyu-vdaryla-po-kryvomu-rogu-poshkodzheni-budynky-ta-avtivky/" TargetMode="External"/><Relationship Id="rId515" Type="http://schemas.openxmlformats.org/officeDocument/2006/relationships/hyperlink" Target="https://suspilne.media/dnipro/1209458-tazka-politravma-ta-minno-vibuhovi-poranenna-ak-pocuvautsa-gospitalizovani-cerez-balisticnu-ataku-rf-po-krivomu-rogu/" TargetMode="External"/><Relationship Id="rId510" Type="http://schemas.openxmlformats.org/officeDocument/2006/relationships/hyperlink" Target="https://www.pravda.com.ua/news/2026/09/26/8055123/" TargetMode="External"/><Relationship Id="rId2430" Type="http://schemas.openxmlformats.org/officeDocument/2006/relationships/hyperlink" Target="https://khoda.gov.ua/news" TargetMode="External"/><Relationship Id="rId1100" Type="http://schemas.openxmlformats.org/officeDocument/2006/relationships/hyperlink" Target="https://chernigiv-rada.gov.ua/news" TargetMode="External"/><Relationship Id="rId2431" Type="http://schemas.openxmlformats.org/officeDocument/2006/relationships/hyperlink" Target="https://suspilne.media/kherson/" TargetMode="External"/><Relationship Id="rId1101" Type="http://schemas.openxmlformats.org/officeDocument/2006/relationships/hyperlink" Target="https://suspilne.media/chernihiv/" TargetMode="External"/><Relationship Id="rId2432" Type="http://schemas.openxmlformats.org/officeDocument/2006/relationships/hyperlink" Target="https://khoda.gov.ua/news" TargetMode="External"/><Relationship Id="rId1102" Type="http://schemas.openxmlformats.org/officeDocument/2006/relationships/hyperlink" Target="https://chernigiv-rada.gov.ua/news" TargetMode="External"/><Relationship Id="rId2433" Type="http://schemas.openxmlformats.org/officeDocument/2006/relationships/hyperlink" Target="https://suspilne.media/kherson/" TargetMode="External"/><Relationship Id="rId2401" Type="http://schemas.openxmlformats.org/officeDocument/2006/relationships/hyperlink" Target="https://suspilne.media/kherson/" TargetMode="External"/><Relationship Id="rId2402" Type="http://schemas.openxmlformats.org/officeDocument/2006/relationships/hyperlink" Target="https://khoda.gov.ua/news" TargetMode="External"/><Relationship Id="rId2403" Type="http://schemas.openxmlformats.org/officeDocument/2006/relationships/hyperlink" Target="https://suspilne.media/kherson/" TargetMode="External"/><Relationship Id="rId2404" Type="http://schemas.openxmlformats.org/officeDocument/2006/relationships/hyperlink" Target="https://khoda.gov.ua/news" TargetMode="External"/><Relationship Id="rId2405" Type="http://schemas.openxmlformats.org/officeDocument/2006/relationships/hyperlink" Target="https://suspilne.media/kherson/" TargetMode="External"/><Relationship Id="rId2406" Type="http://schemas.openxmlformats.org/officeDocument/2006/relationships/hyperlink" Target="https://khoda.gov.ua/news" TargetMode="External"/><Relationship Id="rId2407" Type="http://schemas.openxmlformats.org/officeDocument/2006/relationships/hyperlink" Target="https://suspilne.media/kherson/" TargetMode="External"/><Relationship Id="rId2408" Type="http://schemas.openxmlformats.org/officeDocument/2006/relationships/hyperlink" Target="https://khoda.gov.ua/news" TargetMode="External"/><Relationship Id="rId2409" Type="http://schemas.openxmlformats.org/officeDocument/2006/relationships/hyperlink" Target="https://suspilne.media/kherson/" TargetMode="External"/><Relationship Id="rId2400" Type="http://schemas.openxmlformats.org/officeDocument/2006/relationships/hyperlink" Target="https://npu.gov.ua/news/na-khersonshchyna-vnaslidok-rosiiskykh-udariv-odna-liudyna-zahynula-ta-21-poraneno-sered-postrazhdalykh-troie-ditei" TargetMode="External"/><Relationship Id="rId590" Type="http://schemas.openxmlformats.org/officeDocument/2006/relationships/hyperlink" Target="https://zp.npu.gov.ua/news/piat-liudei-poraneno-vnaslidok-rosiiskykh-atak-na-zaporizhzhi-politseiski-dokumentuiut-naslidky-voiennykh-zlochyniv" TargetMode="External"/><Relationship Id="rId589" Type="http://schemas.openxmlformats.org/officeDocument/2006/relationships/hyperlink" Target="https://suspilne.media/zaporizhzhia/1405268-naslidki-udariv-po-promislovosti-akij-viglad-mae-kombinat-zaporizstal-pisla-obstriliv-rf-fotoreportaz/" TargetMode="External"/><Relationship Id="rId588" Type="http://schemas.openxmlformats.org/officeDocument/2006/relationships/hyperlink" Target="https://suspilne.media/zaporizhzhia/1401814-rf-vtrete-za-misac-atakuvala-balistikou-zaporizstali-e-poraneni-pracivniki/" TargetMode="External"/><Relationship Id="rId1170" Type="http://schemas.openxmlformats.org/officeDocument/2006/relationships/hyperlink" Target="https://chernigiv-rada.gov.ua/news" TargetMode="External"/><Relationship Id="rId1171" Type="http://schemas.openxmlformats.org/officeDocument/2006/relationships/hyperlink" Target="https://suspilne.media/chernihiv/" TargetMode="External"/><Relationship Id="rId583" Type="http://schemas.openxmlformats.org/officeDocument/2006/relationships/hyperlink" Target="https://zp.npu.gov.ua/news/u-rezultati-vorozhykh-obstriliv-na-zaporizhzhi-poraneno-11-liudei-sered-nykh-4-dytyny-politsiia-zafiksuvala-naslidky-voiennykh-zlochyniv-rf" TargetMode="External"/><Relationship Id="rId1172" Type="http://schemas.openxmlformats.org/officeDocument/2006/relationships/hyperlink" Target="https://chernigiv-rada.gov.ua/news" TargetMode="External"/><Relationship Id="rId582" Type="http://schemas.openxmlformats.org/officeDocument/2006/relationships/hyperlink" Target="https://armyinform.com.ua/2026/07/02/osnovnyj-napryamok-ataky-kyyiv-rosiyany-atakuvaly-ukrayinu-74-raketamy-ta-496-bpla/" TargetMode="External"/><Relationship Id="rId1173" Type="http://schemas.openxmlformats.org/officeDocument/2006/relationships/hyperlink" Target="https://suspilne.media/chernihiv/" TargetMode="External"/><Relationship Id="rId581" Type="http://schemas.openxmlformats.org/officeDocument/2006/relationships/hyperlink" Target="https://zp.npu.gov.ua/news/na-zaporizhzhi-cherez-rosiiski-obstrily-poraneno-troie-liudei-politsiia-zadokumentuvala-naslidky-voiennykh-zlochyniv-armii-rf" TargetMode="External"/><Relationship Id="rId1174" Type="http://schemas.openxmlformats.org/officeDocument/2006/relationships/hyperlink" Target="https://chernigiv-rada.gov.ua/news" TargetMode="External"/><Relationship Id="rId580" Type="http://schemas.openxmlformats.org/officeDocument/2006/relationships/hyperlink" Target="https://armyinform.com.ua/2026/07/01/povitryani-syly-vnochi-zneshkodzheno-130-droniv-i-raketu-h-59/" TargetMode="External"/><Relationship Id="rId1175" Type="http://schemas.openxmlformats.org/officeDocument/2006/relationships/hyperlink" Target="https://suspilne.media/chernihiv/" TargetMode="External"/><Relationship Id="rId587" Type="http://schemas.openxmlformats.org/officeDocument/2006/relationships/hyperlink" Target="https://suspilne.media/zaporizhzhia/1388590-rosijski-vijskovi-atakuvali-zaporizza-27-serpna-so-vidomo/" TargetMode="External"/><Relationship Id="rId1176" Type="http://schemas.openxmlformats.org/officeDocument/2006/relationships/hyperlink" Target="https://chernigiv-rada.gov.ua/news" TargetMode="External"/><Relationship Id="rId586" Type="http://schemas.openxmlformats.org/officeDocument/2006/relationships/hyperlink" Target="https://suspilne.media/zaporizhzhia/1388852-armia-rf-atakuvala-patma-korejskimi-balisticnimi-raketami-zavod-zaporizstal-musa-magomedov/" TargetMode="External"/><Relationship Id="rId1177" Type="http://schemas.openxmlformats.org/officeDocument/2006/relationships/hyperlink" Target="https://suspilne.media/chernihiv/" TargetMode="External"/><Relationship Id="rId585" Type="http://schemas.openxmlformats.org/officeDocument/2006/relationships/hyperlink" Target="https://www.pravda.com.ua/news/2026/08/11/8048198/" TargetMode="External"/><Relationship Id="rId1178" Type="http://schemas.openxmlformats.org/officeDocument/2006/relationships/hyperlink" Target="https://chernigiv-rada.gov.ua/news" TargetMode="External"/><Relationship Id="rId584" Type="http://schemas.openxmlformats.org/officeDocument/2006/relationships/hyperlink" Target="https://www.pravda.com.ua/news/2026/08/11/8048189/" TargetMode="External"/><Relationship Id="rId1179" Type="http://schemas.openxmlformats.org/officeDocument/2006/relationships/hyperlink" Target="https://suspilne.media/chernihiv/" TargetMode="External"/><Relationship Id="rId1169" Type="http://schemas.openxmlformats.org/officeDocument/2006/relationships/hyperlink" Target="https://suspilne.media/chernihiv/" TargetMode="External"/><Relationship Id="rId579" Type="http://schemas.openxmlformats.org/officeDocument/2006/relationships/hyperlink" Target="https://www.zoda.gov.ua/news/79320/uprodovzh-dobi-okupanti-zavdali-890-udariv-po-44-naselenih-punktah-zaporizkoji-oblasti.html" TargetMode="External"/><Relationship Id="rId578" Type="http://schemas.openxmlformats.org/officeDocument/2006/relationships/hyperlink" Target="https://armyinform.com.ua/2026/06/02/masovanyj-kombinovanyj-udar-po-ukrayini-ppo-znyshhyla-40-raket-ta-602-vorozhi-bpla/" TargetMode="External"/><Relationship Id="rId577" Type="http://schemas.openxmlformats.org/officeDocument/2006/relationships/hyperlink" Target="https://www.pravda.com.ua/news/2026/04/15/8030189/" TargetMode="External"/><Relationship Id="rId2490" Type="http://schemas.openxmlformats.org/officeDocument/2006/relationships/hyperlink" Target="https://khoda.gov.ua/news" TargetMode="External"/><Relationship Id="rId1160" Type="http://schemas.openxmlformats.org/officeDocument/2006/relationships/hyperlink" Target="https://chernigiv-rada.gov.ua/news" TargetMode="External"/><Relationship Id="rId2491" Type="http://schemas.openxmlformats.org/officeDocument/2006/relationships/hyperlink" Target="https://suspilne.media/kherson/" TargetMode="External"/><Relationship Id="rId572" Type="http://schemas.openxmlformats.org/officeDocument/2006/relationships/hyperlink" Target="https://www.pravda.com.ua/news/2025/10/30/8005107/" TargetMode="External"/><Relationship Id="rId1161" Type="http://schemas.openxmlformats.org/officeDocument/2006/relationships/hyperlink" Target="https://suspilne.media/chernihiv/" TargetMode="External"/><Relationship Id="rId2492" Type="http://schemas.openxmlformats.org/officeDocument/2006/relationships/hyperlink" Target="https://khoda.gov.ua/news" TargetMode="External"/><Relationship Id="rId571" Type="http://schemas.openxmlformats.org/officeDocument/2006/relationships/hyperlink" Target="https://www.pravda.com.ua/news/2025/10/10/8002142/" TargetMode="External"/><Relationship Id="rId1162" Type="http://schemas.openxmlformats.org/officeDocument/2006/relationships/hyperlink" Target="https://chernigiv-rada.gov.ua/news" TargetMode="External"/><Relationship Id="rId2493" Type="http://schemas.openxmlformats.org/officeDocument/2006/relationships/hyperlink" Target="https://suspilne.media/kherson/" TargetMode="External"/><Relationship Id="rId570" Type="http://schemas.openxmlformats.org/officeDocument/2006/relationships/hyperlink" Target="https://www.pravda.com.ua/news/2025/10/10/8002118/" TargetMode="External"/><Relationship Id="rId1163" Type="http://schemas.openxmlformats.org/officeDocument/2006/relationships/hyperlink" Target="https://suspilne.media/chernihiv/" TargetMode="External"/><Relationship Id="rId2494" Type="http://schemas.openxmlformats.org/officeDocument/2006/relationships/hyperlink" Target="https://khoda.gov.ua/news" TargetMode="External"/><Relationship Id="rId1164" Type="http://schemas.openxmlformats.org/officeDocument/2006/relationships/hyperlink" Target="https://chernigiv-rada.gov.ua/news" TargetMode="External"/><Relationship Id="rId2495" Type="http://schemas.openxmlformats.org/officeDocument/2006/relationships/hyperlink" Target="https://suspilne.media/kherson/" TargetMode="External"/><Relationship Id="rId576" Type="http://schemas.openxmlformats.org/officeDocument/2006/relationships/hyperlink" Target="https://armyinform.com.ua/2026/04/15/iskandery-shahedy-italmas-chym-rosiya-atakuvala-ukrayinu/" TargetMode="External"/><Relationship Id="rId1165" Type="http://schemas.openxmlformats.org/officeDocument/2006/relationships/hyperlink" Target="https://suspilne.media/chernihiv/" TargetMode="External"/><Relationship Id="rId2496" Type="http://schemas.openxmlformats.org/officeDocument/2006/relationships/hyperlink" Target="https://khoda.gov.ua/news" TargetMode="External"/><Relationship Id="rId575" Type="http://schemas.openxmlformats.org/officeDocument/2006/relationships/hyperlink" Target="https://suspilne.media/1271498-sili-ppo-vnoci-znisili-25-raket-i-365-droniv/" TargetMode="External"/><Relationship Id="rId1166" Type="http://schemas.openxmlformats.org/officeDocument/2006/relationships/hyperlink" Target="https://chernigiv-rada.gov.ua/news" TargetMode="External"/><Relationship Id="rId2497" Type="http://schemas.openxmlformats.org/officeDocument/2006/relationships/hyperlink" Target="https://suspilne.media/kherson/" TargetMode="External"/><Relationship Id="rId574" Type="http://schemas.openxmlformats.org/officeDocument/2006/relationships/hyperlink" Target="https://zprz.city/news/view/shist-droniv-i-p-ta-039-yat-balistichnih-raket-atakuvali-zaporizhzhya-vnaslidok-udaru-rosiyan-e-zagiblij-ta-poraneni-foto-video" TargetMode="External"/><Relationship Id="rId1167" Type="http://schemas.openxmlformats.org/officeDocument/2006/relationships/hyperlink" Target="https://suspilne.media/chernihiv/" TargetMode="External"/><Relationship Id="rId2498" Type="http://schemas.openxmlformats.org/officeDocument/2006/relationships/hyperlink" Target="https://khoda.gov.ua/news" TargetMode="External"/><Relationship Id="rId573" Type="http://schemas.openxmlformats.org/officeDocument/2006/relationships/hyperlink" Target="https://zp.npu.gov.ua/news/okupanty-atakuvaly-zaporizhzhia-raketamy-ta-bezpilotnykamy-politseiski-dokumentuiut-naslidky-voiennykh-zlochyniv-rosiian" TargetMode="External"/><Relationship Id="rId1168" Type="http://schemas.openxmlformats.org/officeDocument/2006/relationships/hyperlink" Target="https://chernigiv-rada.gov.ua/news" TargetMode="External"/><Relationship Id="rId2499" Type="http://schemas.openxmlformats.org/officeDocument/2006/relationships/hyperlink" Target="https://suspilne.media/kherson/" TargetMode="External"/><Relationship Id="rId1190" Type="http://schemas.openxmlformats.org/officeDocument/2006/relationships/hyperlink" Target="https://chernigiv-rada.gov.ua/news" TargetMode="External"/><Relationship Id="rId1191" Type="http://schemas.openxmlformats.org/officeDocument/2006/relationships/hyperlink" Target="https://suspilne.media/chernihiv/" TargetMode="External"/><Relationship Id="rId1192" Type="http://schemas.openxmlformats.org/officeDocument/2006/relationships/hyperlink" Target="https://chernigiv-rada.gov.ua/news" TargetMode="External"/><Relationship Id="rId1193" Type="http://schemas.openxmlformats.org/officeDocument/2006/relationships/hyperlink" Target="https://suspilne.media/chernihiv/" TargetMode="External"/><Relationship Id="rId1194" Type="http://schemas.openxmlformats.org/officeDocument/2006/relationships/hyperlink" Target="https://chernigiv-rada.gov.ua/news" TargetMode="External"/><Relationship Id="rId1195" Type="http://schemas.openxmlformats.org/officeDocument/2006/relationships/hyperlink" Target="https://suspilne.media/chernihiv/" TargetMode="External"/><Relationship Id="rId1196" Type="http://schemas.openxmlformats.org/officeDocument/2006/relationships/hyperlink" Target="https://chernigiv-rada.gov.ua/news" TargetMode="External"/><Relationship Id="rId1197" Type="http://schemas.openxmlformats.org/officeDocument/2006/relationships/hyperlink" Target="https://suspilne.media/chernihiv/" TargetMode="External"/><Relationship Id="rId1198" Type="http://schemas.openxmlformats.org/officeDocument/2006/relationships/hyperlink" Target="https://chernigiv-rada.gov.ua/news" TargetMode="External"/><Relationship Id="rId1199" Type="http://schemas.openxmlformats.org/officeDocument/2006/relationships/hyperlink" Target="https://suspilne.media/chernihiv/" TargetMode="External"/><Relationship Id="rId599" Type="http://schemas.openxmlformats.org/officeDocument/2006/relationships/hyperlink" Target="https://suspilne.media/mykolaiv/1154136-balisticna-raketa-ta-12-udariv-fpv-dronami-ak-minula-doba-u-mikolaevi-ta-oblasti/" TargetMode="External"/><Relationship Id="rId1180" Type="http://schemas.openxmlformats.org/officeDocument/2006/relationships/hyperlink" Target="https://chernigiv-rada.gov.ua/news" TargetMode="External"/><Relationship Id="rId1181" Type="http://schemas.openxmlformats.org/officeDocument/2006/relationships/hyperlink" Target="https://suspilne.media/chernihiv/" TargetMode="External"/><Relationship Id="rId1182" Type="http://schemas.openxmlformats.org/officeDocument/2006/relationships/hyperlink" Target="https://chernigiv-rada.gov.ua/news" TargetMode="External"/><Relationship Id="rId594" Type="http://schemas.openxmlformats.org/officeDocument/2006/relationships/hyperlink" Target="https://pv-district.dp.ua/2025/10/04/6951/" TargetMode="External"/><Relationship Id="rId1183" Type="http://schemas.openxmlformats.org/officeDocument/2006/relationships/hyperlink" Target="https://suspilne.media/chernihiv/" TargetMode="External"/><Relationship Id="rId593" Type="http://schemas.openxmlformats.org/officeDocument/2006/relationships/hyperlink" Target="https://24tv.ua/rosiyani-atakuyut-pavlograd-misti-prolunali-vibuhi_n2927019/" TargetMode="External"/><Relationship Id="rId1184" Type="http://schemas.openxmlformats.org/officeDocument/2006/relationships/hyperlink" Target="https://chernigiv-rada.gov.ua/news" TargetMode="External"/><Relationship Id="rId592" Type="http://schemas.openxmlformats.org/officeDocument/2006/relationships/hyperlink" Target="https://suspilne.media/zaporizhzhia/1406308-vijskovi-rf-za-minulu-dobu-zavdali-ponad-1031-udar-po-50-naselenih-punktah-zaporizkoi-oblasti-e-zagibla-ta-poraneni/" TargetMode="External"/><Relationship Id="rId1185" Type="http://schemas.openxmlformats.org/officeDocument/2006/relationships/hyperlink" Target="https://suspilne.media/chernihiv/" TargetMode="External"/><Relationship Id="rId591" Type="http://schemas.openxmlformats.org/officeDocument/2006/relationships/hyperlink" Target="https://suspilne.media/zaporizhzhia/1405738-rosijska-armia-vcetverte-za-misac-atakuvala-kombinat-zaporizstal-e-poranenij/" TargetMode="External"/><Relationship Id="rId1186" Type="http://schemas.openxmlformats.org/officeDocument/2006/relationships/hyperlink" Target="https://chernigiv-rada.gov.ua/news" TargetMode="External"/><Relationship Id="rId598" Type="http://schemas.openxmlformats.org/officeDocument/2006/relationships/hyperlink" Target="https://fakty.ua/479079-rossiya-nakryla-ukrainu-raketami-i-dronami-est-pogibshie-desyatki-ranenyh-pod-zavalami-icshut-lyudej-foto" TargetMode="External"/><Relationship Id="rId1187" Type="http://schemas.openxmlformats.org/officeDocument/2006/relationships/hyperlink" Target="https://suspilne.media/chernihiv/" TargetMode="External"/><Relationship Id="rId597" Type="http://schemas.openxmlformats.org/officeDocument/2006/relationships/hyperlink" Target="https://www.pravda.com.ua/news/2026/09/22/8054525/" TargetMode="External"/><Relationship Id="rId1188" Type="http://schemas.openxmlformats.org/officeDocument/2006/relationships/hyperlink" Target="https://chernigiv-rada.gov.ua/news" TargetMode="External"/><Relationship Id="rId596" Type="http://schemas.openxmlformats.org/officeDocument/2006/relationships/hyperlink" Target="https://t.me/s/war_monitor?before=34365" TargetMode="External"/><Relationship Id="rId1189" Type="http://schemas.openxmlformats.org/officeDocument/2006/relationships/hyperlink" Target="https://suspilne.media/chernihiv/" TargetMode="External"/><Relationship Id="rId595" Type="http://schemas.openxmlformats.org/officeDocument/2006/relationships/hyperlink" Target="https://24tv.ua/vibuh-krivomu-rozi-rosiya-atakuye-kabami_n2940706" TargetMode="External"/><Relationship Id="rId1136" Type="http://schemas.openxmlformats.org/officeDocument/2006/relationships/hyperlink" Target="https://chernigiv-rada.gov.ua/news" TargetMode="External"/><Relationship Id="rId2467" Type="http://schemas.openxmlformats.org/officeDocument/2006/relationships/hyperlink" Target="https://suspilne.media/kherson/" TargetMode="External"/><Relationship Id="rId1137" Type="http://schemas.openxmlformats.org/officeDocument/2006/relationships/hyperlink" Target="https://suspilne.media/chernihiv/" TargetMode="External"/><Relationship Id="rId2468" Type="http://schemas.openxmlformats.org/officeDocument/2006/relationships/hyperlink" Target="https://khoda.gov.ua/news" TargetMode="External"/><Relationship Id="rId1138" Type="http://schemas.openxmlformats.org/officeDocument/2006/relationships/hyperlink" Target="https://chernigiv-rada.gov.ua/news" TargetMode="External"/><Relationship Id="rId2469" Type="http://schemas.openxmlformats.org/officeDocument/2006/relationships/hyperlink" Target="https://suspilne.media/kherson/" TargetMode="External"/><Relationship Id="rId1139" Type="http://schemas.openxmlformats.org/officeDocument/2006/relationships/hyperlink" Target="https://suspilne.media/chernihiv/" TargetMode="External"/><Relationship Id="rId547" Type="http://schemas.openxmlformats.org/officeDocument/2006/relationships/hyperlink" Target="https://kharkivoda.gov.ua/news/134153" TargetMode="External"/><Relationship Id="rId546" Type="http://schemas.openxmlformats.org/officeDocument/2006/relationships/hyperlink" Target="https://suspilne.media/kharkiv/1204206-u-seredmisti-harkova-bulo-cuti-vibuhi-terehov-povidomiv-pro-rosijsku-ataku/" TargetMode="External"/><Relationship Id="rId545" Type="http://schemas.openxmlformats.org/officeDocument/2006/relationships/hyperlink" Target="https://hk.npu.gov.ua/news/na-kharkivshchyni-politseiski-zadokumentuvaly-naslidky-voiennykh-zlochyniv-04-12-25" TargetMode="External"/><Relationship Id="rId544" Type="http://schemas.openxmlformats.org/officeDocument/2006/relationships/hyperlink" Target="https://kharkivoda.gov.ua/news/133777" TargetMode="External"/><Relationship Id="rId549" Type="http://schemas.openxmlformats.org/officeDocument/2006/relationships/hyperlink" Target="https://t.me/s/prokuratura_kharkiv/26384" TargetMode="External"/><Relationship Id="rId548" Type="http://schemas.openxmlformats.org/officeDocument/2006/relationships/hyperlink" Target="https://suspilne.media/kharkiv/1210058-rf-zavdala-udaru-po-slobidskomu-rajonu-harkova-9-sicna-de-same-zafiksuvali-vlucanna/" TargetMode="External"/><Relationship Id="rId2460" Type="http://schemas.openxmlformats.org/officeDocument/2006/relationships/hyperlink" Target="https://khoda.gov.ua/news" TargetMode="External"/><Relationship Id="rId1130" Type="http://schemas.openxmlformats.org/officeDocument/2006/relationships/hyperlink" Target="https://chernigiv-rada.gov.ua/news" TargetMode="External"/><Relationship Id="rId2461" Type="http://schemas.openxmlformats.org/officeDocument/2006/relationships/hyperlink" Target="https://suspilne.media/kherson/" TargetMode="External"/><Relationship Id="rId1131" Type="http://schemas.openxmlformats.org/officeDocument/2006/relationships/hyperlink" Target="https://suspilne.media/chernihiv/" TargetMode="External"/><Relationship Id="rId2462" Type="http://schemas.openxmlformats.org/officeDocument/2006/relationships/hyperlink" Target="https://khoda.gov.ua/news" TargetMode="External"/><Relationship Id="rId543" Type="http://schemas.openxmlformats.org/officeDocument/2006/relationships/hyperlink" Target="https://krivoyrog.biz/vibuh-u-krivomu-rozi-prolunav-o-22-21-shho-vidomo/" TargetMode="External"/><Relationship Id="rId1132" Type="http://schemas.openxmlformats.org/officeDocument/2006/relationships/hyperlink" Target="https://chernigiv-rada.gov.ua/news" TargetMode="External"/><Relationship Id="rId2463" Type="http://schemas.openxmlformats.org/officeDocument/2006/relationships/hyperlink" Target="https://suspilne.media/kherson/" TargetMode="External"/><Relationship Id="rId542" Type="http://schemas.openxmlformats.org/officeDocument/2006/relationships/hyperlink" Target="https://www.pravda.com.ua/news/2026/09/26/8055123/" TargetMode="External"/><Relationship Id="rId1133" Type="http://schemas.openxmlformats.org/officeDocument/2006/relationships/hyperlink" Target="https://suspilne.media/chernihiv/" TargetMode="External"/><Relationship Id="rId2464" Type="http://schemas.openxmlformats.org/officeDocument/2006/relationships/hyperlink" Target="https://khoda.gov.ua/news" TargetMode="External"/><Relationship Id="rId541" Type="http://schemas.openxmlformats.org/officeDocument/2006/relationships/hyperlink" Target="https://fakty.ua/479079-rossiya-nakryla-ukrainu-raketami-i-dronami-est-pogibshie-desyatki-ranenyh-pod-zavalami-icshut-lyudej-foto" TargetMode="External"/><Relationship Id="rId1134" Type="http://schemas.openxmlformats.org/officeDocument/2006/relationships/hyperlink" Target="https://chernigiv-rada.gov.ua/news" TargetMode="External"/><Relationship Id="rId2465" Type="http://schemas.openxmlformats.org/officeDocument/2006/relationships/hyperlink" Target="https://suspilne.media/kherson/" TargetMode="External"/><Relationship Id="rId540" Type="http://schemas.openxmlformats.org/officeDocument/2006/relationships/hyperlink" Target="https://www.pravda.com.ua/news/2026/09/22/8054525/" TargetMode="External"/><Relationship Id="rId1135" Type="http://schemas.openxmlformats.org/officeDocument/2006/relationships/hyperlink" Target="https://suspilne.media/chernihiv/" TargetMode="External"/><Relationship Id="rId2466" Type="http://schemas.openxmlformats.org/officeDocument/2006/relationships/hyperlink" Target="https://khoda.gov.ua/news" TargetMode="External"/><Relationship Id="rId1125" Type="http://schemas.openxmlformats.org/officeDocument/2006/relationships/hyperlink" Target="https://suspilne.media/chernihiv/" TargetMode="External"/><Relationship Id="rId2456" Type="http://schemas.openxmlformats.org/officeDocument/2006/relationships/hyperlink" Target="https://khoda.gov.ua/news" TargetMode="External"/><Relationship Id="rId1126" Type="http://schemas.openxmlformats.org/officeDocument/2006/relationships/hyperlink" Target="https://chernigiv-rada.gov.ua/news" TargetMode="External"/><Relationship Id="rId2457" Type="http://schemas.openxmlformats.org/officeDocument/2006/relationships/hyperlink" Target="https://suspilne.media/kherson/" TargetMode="External"/><Relationship Id="rId1127" Type="http://schemas.openxmlformats.org/officeDocument/2006/relationships/hyperlink" Target="https://suspilne.media/chernihiv/" TargetMode="External"/><Relationship Id="rId2458" Type="http://schemas.openxmlformats.org/officeDocument/2006/relationships/hyperlink" Target="https://khoda.gov.ua/news" TargetMode="External"/><Relationship Id="rId1128" Type="http://schemas.openxmlformats.org/officeDocument/2006/relationships/hyperlink" Target="https://chernigiv-rada.gov.ua/news" TargetMode="External"/><Relationship Id="rId2459" Type="http://schemas.openxmlformats.org/officeDocument/2006/relationships/hyperlink" Target="https://suspilne.media/kherson/" TargetMode="External"/><Relationship Id="rId1129" Type="http://schemas.openxmlformats.org/officeDocument/2006/relationships/hyperlink" Target="https://suspilne.media/chernihiv/" TargetMode="External"/><Relationship Id="rId536" Type="http://schemas.openxmlformats.org/officeDocument/2006/relationships/hyperlink" Target="https://www.ukrinform.ua/rubric-regions/4158059-vorog-atakuvav-pidpriemstvo-u-krivomu-rozi-dvoe-poranenih.html" TargetMode="External"/><Relationship Id="rId535" Type="http://schemas.openxmlformats.org/officeDocument/2006/relationships/hyperlink" Target="https://armyinform.com.ua/2026/08/16/vorog-atakuvav-ukrayinu-protykorabelnymy-balistychnymy-raketamy-ta-106-udarnymy-bpla/" TargetMode="External"/><Relationship Id="rId534" Type="http://schemas.openxmlformats.org/officeDocument/2006/relationships/hyperlink" Target="https://interfax.com.ua/news/general/1193469.html" TargetMode="External"/><Relationship Id="rId533" Type="http://schemas.openxmlformats.org/officeDocument/2006/relationships/hyperlink" Target="https://amp.dw.com/uk/zelenskij-po-budinku-bagatoditnoi-rodini-v-radusnomu-vdarila-pivnicnokorejska-raketa/a-78182785" TargetMode="External"/><Relationship Id="rId539" Type="http://schemas.openxmlformats.org/officeDocument/2006/relationships/hyperlink" Target="https://rudana.com.ua/news/kryvyy-rig-pid-atakoyu-balistyky" TargetMode="External"/><Relationship Id="rId538" Type="http://schemas.openxmlformats.org/officeDocument/2006/relationships/hyperlink" Target="https://dp.npu.gov.ua/news/politseiski-zadokumentuvaly-naslidky-vorozhykh-atak-na-dnipropetrovshchynu-zahynuly-dvi-liudyny-shche-chetvero-postrazhdaly" TargetMode="External"/><Relationship Id="rId537" Type="http://schemas.openxmlformats.org/officeDocument/2006/relationships/hyperlink" Target="https://dnepr.info/uk/news/kriviy-rig-atakuvali-balistikoyu-postrazhdali-dvoye-lyudey-poshkodzhene-pidpriyemstvo" TargetMode="External"/><Relationship Id="rId2450" Type="http://schemas.openxmlformats.org/officeDocument/2006/relationships/hyperlink" Target="https://khoda.gov.ua/news" TargetMode="External"/><Relationship Id="rId1120" Type="http://schemas.openxmlformats.org/officeDocument/2006/relationships/hyperlink" Target="https://chernigiv-rada.gov.ua/news" TargetMode="External"/><Relationship Id="rId2451" Type="http://schemas.openxmlformats.org/officeDocument/2006/relationships/hyperlink" Target="https://suspilne.media/kherson/" TargetMode="External"/><Relationship Id="rId532" Type="http://schemas.openxmlformats.org/officeDocument/2006/relationships/hyperlink" Target="https://suspilne.media/dnipro/1367182-armia-rf-udarila-po-peredmistu-krivogo-rogu-sestero-zagiblih-sered-nih-diti/" TargetMode="External"/><Relationship Id="rId1121" Type="http://schemas.openxmlformats.org/officeDocument/2006/relationships/hyperlink" Target="https://suspilne.media/chernihiv/" TargetMode="External"/><Relationship Id="rId2452" Type="http://schemas.openxmlformats.org/officeDocument/2006/relationships/hyperlink" Target="https://khoda.gov.ua/news" TargetMode="External"/><Relationship Id="rId531" Type="http://schemas.openxmlformats.org/officeDocument/2006/relationships/hyperlink" Target="https://amp.dw.com/uk/vijska-rf-vdarili-balistikou-po-krivomu-rogu-zaginuli-troe-ludej-23-poraneni/a-77670386" TargetMode="External"/><Relationship Id="rId1122" Type="http://schemas.openxmlformats.org/officeDocument/2006/relationships/hyperlink" Target="https://chernigiv-rada.gov.ua/news" TargetMode="External"/><Relationship Id="rId2453" Type="http://schemas.openxmlformats.org/officeDocument/2006/relationships/hyperlink" Target="https://suspilne.media/kherson/" TargetMode="External"/><Relationship Id="rId530" Type="http://schemas.openxmlformats.org/officeDocument/2006/relationships/hyperlink" Target="https://suspilne.media/dnipro/1337590-rf-zavdala-raketnogo-udaru-po-promislovij-infrastrukturi-krivogo-rogu-e-zagibli-ta-poraneni/" TargetMode="External"/><Relationship Id="rId1123" Type="http://schemas.openxmlformats.org/officeDocument/2006/relationships/hyperlink" Target="https://suspilne.media/chernihiv/" TargetMode="External"/><Relationship Id="rId2454" Type="http://schemas.openxmlformats.org/officeDocument/2006/relationships/hyperlink" Target="https://khoda.gov.ua/news" TargetMode="External"/><Relationship Id="rId1124" Type="http://schemas.openxmlformats.org/officeDocument/2006/relationships/hyperlink" Target="https://chernigiv-rada.gov.ua/news" TargetMode="External"/><Relationship Id="rId2455" Type="http://schemas.openxmlformats.org/officeDocument/2006/relationships/hyperlink" Target="https://suspilne.media/kherson/" TargetMode="External"/><Relationship Id="rId1158" Type="http://schemas.openxmlformats.org/officeDocument/2006/relationships/hyperlink" Target="https://chernigiv-rada.gov.ua/news" TargetMode="External"/><Relationship Id="rId2489" Type="http://schemas.openxmlformats.org/officeDocument/2006/relationships/hyperlink" Target="https://suspilne.media/kherson/" TargetMode="External"/><Relationship Id="rId1159" Type="http://schemas.openxmlformats.org/officeDocument/2006/relationships/hyperlink" Target="https://suspilne.media/chernihiv/" TargetMode="External"/><Relationship Id="rId569" Type="http://schemas.openxmlformats.org/officeDocument/2006/relationships/hyperlink" Target="https://zp.npu.gov.ua/news/okupanty-dvichi-atakuvaly-zaporizhzhia-rszv-ta-raketamy-poraneni-liudy-na-mistsiakh-obstriliv-pratsiuiut-politseiski" TargetMode="External"/><Relationship Id="rId568" Type="http://schemas.openxmlformats.org/officeDocument/2006/relationships/hyperlink" Target="https://www.pravda.com.ua/news/2025/09/28/7532859/" TargetMode="External"/><Relationship Id="rId567" Type="http://schemas.openxmlformats.org/officeDocument/2006/relationships/hyperlink" Target="https://amp.dw.com/uk/nicna-ataka-rf-ppo-zbila-139-droniv-usa-balistika-vlucila/a-77870334" TargetMode="External"/><Relationship Id="rId566" Type="http://schemas.openxmlformats.org/officeDocument/2006/relationships/hyperlink" Target="https://lb.ua/society/2026/07/08/750292_harkovi_cherez_vluchannya.html" TargetMode="External"/><Relationship Id="rId2480" Type="http://schemas.openxmlformats.org/officeDocument/2006/relationships/hyperlink" Target="https://khoda.gov.ua/news" TargetMode="External"/><Relationship Id="rId561" Type="http://schemas.openxmlformats.org/officeDocument/2006/relationships/hyperlink" Target="https://2day.kh.ua/ua/kharkow/za-dobu-vid-obstriliv-na-kharkivshchyni-zahynuly-troye-lyudey-postrazhdaly-shche-30-ro" TargetMode="External"/><Relationship Id="rId1150" Type="http://schemas.openxmlformats.org/officeDocument/2006/relationships/hyperlink" Target="https://chernigiv-rada.gov.ua/news" TargetMode="External"/><Relationship Id="rId2481" Type="http://schemas.openxmlformats.org/officeDocument/2006/relationships/hyperlink" Target="https://suspilne.media/kherson/" TargetMode="External"/><Relationship Id="rId560" Type="http://schemas.openxmlformats.org/officeDocument/2006/relationships/hyperlink" Target="https://npu.gov.ua/news/dvi-liudyny-zahynuly-shche-23-postrazhdaly-politsiia-kharkivshchyny-pratsiuie-na-mistsi-vorozhoho-obstrilu" TargetMode="External"/><Relationship Id="rId1151" Type="http://schemas.openxmlformats.org/officeDocument/2006/relationships/hyperlink" Target="https://suspilne.media/chernihiv/" TargetMode="External"/><Relationship Id="rId2482" Type="http://schemas.openxmlformats.org/officeDocument/2006/relationships/hyperlink" Target="https://khoda.gov.ua/news" TargetMode="External"/><Relationship Id="rId1152" Type="http://schemas.openxmlformats.org/officeDocument/2006/relationships/hyperlink" Target="https://chernigiv-rada.gov.ua/news" TargetMode="External"/><Relationship Id="rId2483" Type="http://schemas.openxmlformats.org/officeDocument/2006/relationships/hyperlink" Target="https://suspilne.media/kherson/" TargetMode="External"/><Relationship Id="rId1153" Type="http://schemas.openxmlformats.org/officeDocument/2006/relationships/hyperlink" Target="https://suspilne.media/chernihiv/" TargetMode="External"/><Relationship Id="rId2484" Type="http://schemas.openxmlformats.org/officeDocument/2006/relationships/hyperlink" Target="https://khoda.gov.ua/news" TargetMode="External"/><Relationship Id="rId565" Type="http://schemas.openxmlformats.org/officeDocument/2006/relationships/hyperlink" Target="https://www.objectiv.tv/uk/objectively/2026/06/15/rf-vipustila-vnochi-iskander-pryamo-po-ryatuvalnikah-yaki-namagalisya-shovatisya/" TargetMode="External"/><Relationship Id="rId1154" Type="http://schemas.openxmlformats.org/officeDocument/2006/relationships/hyperlink" Target="https://chernigiv-rada.gov.ua/news" TargetMode="External"/><Relationship Id="rId2485" Type="http://schemas.openxmlformats.org/officeDocument/2006/relationships/hyperlink" Target="https://suspilne.media/kherson/" TargetMode="External"/><Relationship Id="rId564" Type="http://schemas.openxmlformats.org/officeDocument/2006/relationships/hyperlink" Target="https://suspilne.media/kharkiv/1328072-rosia-atakuvala-harkiv-pisla-opivnoci-15-cervna-raketami-aki-naslidki/" TargetMode="External"/><Relationship Id="rId1155" Type="http://schemas.openxmlformats.org/officeDocument/2006/relationships/hyperlink" Target="https://suspilne.media/chernihiv/" TargetMode="External"/><Relationship Id="rId2486" Type="http://schemas.openxmlformats.org/officeDocument/2006/relationships/hyperlink" Target="https://khoda.gov.ua/news" TargetMode="External"/><Relationship Id="rId563" Type="http://schemas.openxmlformats.org/officeDocument/2006/relationships/hyperlink" Target="https://infocity.kharkiv.ua/proisshestvija/z-pochatku-doby-voroh-atakuvav-kharkiv-20-bezpilotnykamy-ta-dvoma-raketamy/" TargetMode="External"/><Relationship Id="rId1156" Type="http://schemas.openxmlformats.org/officeDocument/2006/relationships/hyperlink" Target="https://chernigiv-rada.gov.ua/news" TargetMode="External"/><Relationship Id="rId2487" Type="http://schemas.openxmlformats.org/officeDocument/2006/relationships/hyperlink" Target="https://suspilne.media/kherson/" TargetMode="External"/><Relationship Id="rId562" Type="http://schemas.openxmlformats.org/officeDocument/2006/relationships/hyperlink" Target="https://suspilne.media/kharkiv/1320895-armia-rf-atakuvala-dva-rajoni-harkova-v-nic-na-2-cervna-so-vidomo/" TargetMode="External"/><Relationship Id="rId1157" Type="http://schemas.openxmlformats.org/officeDocument/2006/relationships/hyperlink" Target="https://suspilne.media/chernihiv/" TargetMode="External"/><Relationship Id="rId2488" Type="http://schemas.openxmlformats.org/officeDocument/2006/relationships/hyperlink" Target="https://khoda.gov.ua/news" TargetMode="External"/><Relationship Id="rId1147" Type="http://schemas.openxmlformats.org/officeDocument/2006/relationships/hyperlink" Target="https://suspilne.media/chernihiv/" TargetMode="External"/><Relationship Id="rId2478" Type="http://schemas.openxmlformats.org/officeDocument/2006/relationships/hyperlink" Target="https://khoda.gov.ua/news" TargetMode="External"/><Relationship Id="rId1148" Type="http://schemas.openxmlformats.org/officeDocument/2006/relationships/hyperlink" Target="https://chernigiv-rada.gov.ua/news" TargetMode="External"/><Relationship Id="rId2479" Type="http://schemas.openxmlformats.org/officeDocument/2006/relationships/hyperlink" Target="https://suspilne.media/kherson/" TargetMode="External"/><Relationship Id="rId1149" Type="http://schemas.openxmlformats.org/officeDocument/2006/relationships/hyperlink" Target="https://suspilne.media/chernihiv/" TargetMode="External"/><Relationship Id="rId558" Type="http://schemas.openxmlformats.org/officeDocument/2006/relationships/hyperlink" Target="https://suspilne.media/kharkiv/1304829-rf-vdarila-po-merefi-jmovirno-iskanderom/" TargetMode="External"/><Relationship Id="rId557" Type="http://schemas.openxmlformats.org/officeDocument/2006/relationships/hyperlink" Target="https://kharkivoda.gov.ua/news/135450" TargetMode="External"/><Relationship Id="rId556" Type="http://schemas.openxmlformats.org/officeDocument/2006/relationships/hyperlink" Target="https://suspilne.media/kharkiv/1297975-sist-raket-ta-dron-mer-harkova-rozpoviv-pro-naslidki-udariv-po-mistu-25-kvitna/" TargetMode="External"/><Relationship Id="rId555" Type="http://schemas.openxmlformats.org/officeDocument/2006/relationships/hyperlink" Target="https://infocity.kharkiv.ua/proisshestvija/kombinovanyj-udar-po-kharkovu-ta-peredmistiu-26-liutoho-naslidky/" TargetMode="External"/><Relationship Id="rId559" Type="http://schemas.openxmlformats.org/officeDocument/2006/relationships/hyperlink" Target="https://kharkivoda.gov.ua/news/135540" TargetMode="External"/><Relationship Id="rId550" Type="http://schemas.openxmlformats.org/officeDocument/2006/relationships/hyperlink" Target="https://suspilne.media/kharkiv/1222080-armia-rf-poperedno-vdarila-po-civilnomu-pidpriemstvu-v-harkovi-raketou-iskander-oblprokuratura/" TargetMode="External"/><Relationship Id="rId2470" Type="http://schemas.openxmlformats.org/officeDocument/2006/relationships/hyperlink" Target="https://khoda.gov.ua/news" TargetMode="External"/><Relationship Id="rId1140" Type="http://schemas.openxmlformats.org/officeDocument/2006/relationships/hyperlink" Target="https://chernigiv-rada.gov.ua/news" TargetMode="External"/><Relationship Id="rId2471" Type="http://schemas.openxmlformats.org/officeDocument/2006/relationships/hyperlink" Target="https://suspilne.media/kherson/" TargetMode="External"/><Relationship Id="rId1141" Type="http://schemas.openxmlformats.org/officeDocument/2006/relationships/hyperlink" Target="https://suspilne.media/chernihiv/" TargetMode="External"/><Relationship Id="rId2472" Type="http://schemas.openxmlformats.org/officeDocument/2006/relationships/hyperlink" Target="https://khoda.gov.ua/news" TargetMode="External"/><Relationship Id="rId1142" Type="http://schemas.openxmlformats.org/officeDocument/2006/relationships/hyperlink" Target="https://chernigiv-rada.gov.ua/news" TargetMode="External"/><Relationship Id="rId2473" Type="http://schemas.openxmlformats.org/officeDocument/2006/relationships/hyperlink" Target="https://suspilne.media/kherson/" TargetMode="External"/><Relationship Id="rId554" Type="http://schemas.openxmlformats.org/officeDocument/2006/relationships/hyperlink" Target="https://kharkivoda.gov.ua/news/134760" TargetMode="External"/><Relationship Id="rId1143" Type="http://schemas.openxmlformats.org/officeDocument/2006/relationships/hyperlink" Target="https://suspilne.media/chernihiv/" TargetMode="External"/><Relationship Id="rId2474" Type="http://schemas.openxmlformats.org/officeDocument/2006/relationships/hyperlink" Target="https://khoda.gov.ua/news" TargetMode="External"/><Relationship Id="rId553" Type="http://schemas.openxmlformats.org/officeDocument/2006/relationships/hyperlink" Target="https://infocity.kharkiv.ua/proisshestvija/armiia-rf-zavdala-udariv-po-kharkovu-ta-oblasti-ie-postrazhdali/" TargetMode="External"/><Relationship Id="rId1144" Type="http://schemas.openxmlformats.org/officeDocument/2006/relationships/hyperlink" Target="https://chernigiv-rada.gov.ua/news" TargetMode="External"/><Relationship Id="rId2475" Type="http://schemas.openxmlformats.org/officeDocument/2006/relationships/hyperlink" Target="https://suspilne.media/kherson/" TargetMode="External"/><Relationship Id="rId552" Type="http://schemas.openxmlformats.org/officeDocument/2006/relationships/hyperlink" Target="https://suspilne.media/kharkiv/1245052-rf-zavdala-raketnogo-udaru-po-slobidskomu-rajonu-harkova-poskodzeno-budivlu-avto-ta-bagatopoverhivki/" TargetMode="External"/><Relationship Id="rId1145" Type="http://schemas.openxmlformats.org/officeDocument/2006/relationships/hyperlink" Target="https://suspilne.media/chernihiv/" TargetMode="External"/><Relationship Id="rId2476" Type="http://schemas.openxmlformats.org/officeDocument/2006/relationships/hyperlink" Target="https://khoda.gov.ua/news" TargetMode="External"/><Relationship Id="rId551" Type="http://schemas.openxmlformats.org/officeDocument/2006/relationships/hyperlink" Target="https://www.objectiv.tv/uk/objectively/2026/01/24/ponad-100-shahediv-litali-nad-regionom-po-harkovu-vdarila-i-raketa-foto/" TargetMode="External"/><Relationship Id="rId1146" Type="http://schemas.openxmlformats.org/officeDocument/2006/relationships/hyperlink" Target="https://chernigiv-rada.gov.ua/news" TargetMode="External"/><Relationship Id="rId2477" Type="http://schemas.openxmlformats.org/officeDocument/2006/relationships/hyperlink" Target="https://suspilne.media/kherson/" TargetMode="External"/><Relationship Id="rId495" Type="http://schemas.openxmlformats.org/officeDocument/2006/relationships/hyperlink" Target="https://suspilne.media/dnipro/1303365-10-zagiblih-j-ponad-100-poranenih-za-misac-comu-rf-posilila-ataki-na-dnipro-ta-ak-im-protidiati-poasnenna-vijskovih/" TargetMode="External"/><Relationship Id="rId494" Type="http://schemas.openxmlformats.org/officeDocument/2006/relationships/hyperlink" Target="https://www.slovoidilo.ua/2026/04/16/novyna/bezpeka/kyyiv-ta-dnipro-atakuvaly-balistykoyu-ye-postrazhdali" TargetMode="External"/><Relationship Id="rId493" Type="http://schemas.openxmlformats.org/officeDocument/2006/relationships/hyperlink" Target="https://suspilne.media/dnipro/1303365-10-zagiblih-j-ponad-100-poranenih-za-misac-comu-rf-posilila-ataki-na-dnipro-ta-ak-im-protidiati-poasnenna-vijskovih/" TargetMode="External"/><Relationship Id="rId492" Type="http://schemas.openxmlformats.org/officeDocument/2006/relationships/hyperlink" Target="https://nashemisto.dp.ua/2026/04/14/u-dnipri-prolunav-vybukh-meshkantsiv-zaklykaiut-zalyshatysia-v-ukryttiakh-3/" TargetMode="External"/><Relationship Id="rId499" Type="http://schemas.openxmlformats.org/officeDocument/2006/relationships/hyperlink" Target="https://suspilne.media/dnipro/1313185-armia-rf-udarila-balistikou-po-produktovomu-skladu-u-dnipri-e-zertvi-so-vidbuvaetsa-na-misci-ataki/" TargetMode="External"/><Relationship Id="rId498" Type="http://schemas.openxmlformats.org/officeDocument/2006/relationships/hyperlink" Target="https://qirim.news/news/rosiyani-atakuvali-546-zasobami-povtiryanogo-napadu-desyatki-lyudej-postrazhdali" TargetMode="External"/><Relationship Id="rId497" Type="http://schemas.openxmlformats.org/officeDocument/2006/relationships/hyperlink" Target="https://amp.dw.com/uk/ataka-rf-22-raketi-i-524-droniv-osnovna-cil-dnipro/a-77193332" TargetMode="External"/><Relationship Id="rId496" Type="http://schemas.openxmlformats.org/officeDocument/2006/relationships/hyperlink" Target="https://nashemisto.dp.ua/2026/04/25/u-dnipri-lunaiut-vybukhy-zafiksovana-masshtabna-pozhezha-misto-pid-masovanoiu-atakoiu/" TargetMode="External"/><Relationship Id="rId1213" Type="http://schemas.openxmlformats.org/officeDocument/2006/relationships/hyperlink" Target="https://suspilne.media/chernihiv/" TargetMode="External"/><Relationship Id="rId2544" Type="http://schemas.openxmlformats.org/officeDocument/2006/relationships/hyperlink" Target="https://khoda.gov.ua/news" TargetMode="External"/><Relationship Id="rId1214" Type="http://schemas.openxmlformats.org/officeDocument/2006/relationships/hyperlink" Target="https://chernigiv-rada.gov.ua/news" TargetMode="External"/><Relationship Id="rId2545" Type="http://schemas.openxmlformats.org/officeDocument/2006/relationships/hyperlink" Target="https://suspilne.media/kherson/" TargetMode="External"/><Relationship Id="rId1215" Type="http://schemas.openxmlformats.org/officeDocument/2006/relationships/hyperlink" Target="https://suspilne.media/chernihiv/" TargetMode="External"/><Relationship Id="rId2546" Type="http://schemas.openxmlformats.org/officeDocument/2006/relationships/hyperlink" Target="https://khoda.gov.ua/news" TargetMode="External"/><Relationship Id="rId1216" Type="http://schemas.openxmlformats.org/officeDocument/2006/relationships/hyperlink" Target="https://chernigiv-rada.gov.ua/news" TargetMode="External"/><Relationship Id="rId2547" Type="http://schemas.openxmlformats.org/officeDocument/2006/relationships/hyperlink" Target="https://suspilne.media/kherson/" TargetMode="External"/><Relationship Id="rId1217" Type="http://schemas.openxmlformats.org/officeDocument/2006/relationships/hyperlink" Target="https://suspilne.media/chernihiv/" TargetMode="External"/><Relationship Id="rId2548" Type="http://schemas.openxmlformats.org/officeDocument/2006/relationships/hyperlink" Target="https://khoda.gov.ua/news" TargetMode="External"/><Relationship Id="rId1218" Type="http://schemas.openxmlformats.org/officeDocument/2006/relationships/hyperlink" Target="https://chernigiv-rada.gov.ua/news" TargetMode="External"/><Relationship Id="rId2549" Type="http://schemas.openxmlformats.org/officeDocument/2006/relationships/hyperlink" Target="https://suspilne.media/kherson/" TargetMode="External"/><Relationship Id="rId1219" Type="http://schemas.openxmlformats.org/officeDocument/2006/relationships/hyperlink" Target="https://suspilne.media/chernihiv/" TargetMode="External"/><Relationship Id="rId2540" Type="http://schemas.openxmlformats.org/officeDocument/2006/relationships/hyperlink" Target="https://khoda.gov.ua/news" TargetMode="External"/><Relationship Id="rId1210" Type="http://schemas.openxmlformats.org/officeDocument/2006/relationships/hyperlink" Target="https://chernigiv-rada.gov.ua/news" TargetMode="External"/><Relationship Id="rId2541" Type="http://schemas.openxmlformats.org/officeDocument/2006/relationships/hyperlink" Target="https://suspilne.media/kherson/" TargetMode="External"/><Relationship Id="rId1211" Type="http://schemas.openxmlformats.org/officeDocument/2006/relationships/hyperlink" Target="https://suspilne.media/chernihiv/" TargetMode="External"/><Relationship Id="rId2542" Type="http://schemas.openxmlformats.org/officeDocument/2006/relationships/hyperlink" Target="https://khoda.gov.ua/news" TargetMode="External"/><Relationship Id="rId1212" Type="http://schemas.openxmlformats.org/officeDocument/2006/relationships/hyperlink" Target="https://chernigiv-rada.gov.ua/news" TargetMode="External"/><Relationship Id="rId2543" Type="http://schemas.openxmlformats.org/officeDocument/2006/relationships/hyperlink" Target="https://suspilne.media/kherson/" TargetMode="External"/><Relationship Id="rId1202" Type="http://schemas.openxmlformats.org/officeDocument/2006/relationships/hyperlink" Target="https://chernigiv-rada.gov.ua/news" TargetMode="External"/><Relationship Id="rId2533" Type="http://schemas.openxmlformats.org/officeDocument/2006/relationships/hyperlink" Target="https://suspilne.media/kherson/" TargetMode="External"/><Relationship Id="rId1203" Type="http://schemas.openxmlformats.org/officeDocument/2006/relationships/hyperlink" Target="https://suspilne.media/chernihiv/" TargetMode="External"/><Relationship Id="rId2534" Type="http://schemas.openxmlformats.org/officeDocument/2006/relationships/hyperlink" Target="https://khoda.gov.ua/news" TargetMode="External"/><Relationship Id="rId1204" Type="http://schemas.openxmlformats.org/officeDocument/2006/relationships/hyperlink" Target="https://chernigiv-rada.gov.ua/news" TargetMode="External"/><Relationship Id="rId2535" Type="http://schemas.openxmlformats.org/officeDocument/2006/relationships/hyperlink" Target="https://suspilne.media/kherson/" TargetMode="External"/><Relationship Id="rId1205" Type="http://schemas.openxmlformats.org/officeDocument/2006/relationships/hyperlink" Target="https://suspilne.media/chernihiv/" TargetMode="External"/><Relationship Id="rId2536" Type="http://schemas.openxmlformats.org/officeDocument/2006/relationships/hyperlink" Target="https://khoda.gov.ua/news" TargetMode="External"/><Relationship Id="rId1206" Type="http://schemas.openxmlformats.org/officeDocument/2006/relationships/hyperlink" Target="https://chernigiv-rada.gov.ua/news" TargetMode="External"/><Relationship Id="rId2537" Type="http://schemas.openxmlformats.org/officeDocument/2006/relationships/hyperlink" Target="https://suspilne.media/kherson/" TargetMode="External"/><Relationship Id="rId1207" Type="http://schemas.openxmlformats.org/officeDocument/2006/relationships/hyperlink" Target="https://suspilne.media/chernihiv/" TargetMode="External"/><Relationship Id="rId2538" Type="http://schemas.openxmlformats.org/officeDocument/2006/relationships/hyperlink" Target="https://khoda.gov.ua/news" TargetMode="External"/><Relationship Id="rId1208" Type="http://schemas.openxmlformats.org/officeDocument/2006/relationships/hyperlink" Target="https://chernigiv-rada.gov.ua/news" TargetMode="External"/><Relationship Id="rId2539" Type="http://schemas.openxmlformats.org/officeDocument/2006/relationships/hyperlink" Target="https://suspilne.media/kherson/" TargetMode="External"/><Relationship Id="rId1209" Type="http://schemas.openxmlformats.org/officeDocument/2006/relationships/hyperlink" Target="https://suspilne.media/chernihiv/" TargetMode="External"/><Relationship Id="rId2530" Type="http://schemas.openxmlformats.org/officeDocument/2006/relationships/hyperlink" Target="https://khoda.gov.ua/news" TargetMode="External"/><Relationship Id="rId1200" Type="http://schemas.openxmlformats.org/officeDocument/2006/relationships/hyperlink" Target="https://chernigiv-rada.gov.ua/news" TargetMode="External"/><Relationship Id="rId2531" Type="http://schemas.openxmlformats.org/officeDocument/2006/relationships/hyperlink" Target="https://suspilne.media/kherson/" TargetMode="External"/><Relationship Id="rId1201" Type="http://schemas.openxmlformats.org/officeDocument/2006/relationships/hyperlink" Target="https://suspilne.media/chernihiv/" TargetMode="External"/><Relationship Id="rId2532" Type="http://schemas.openxmlformats.org/officeDocument/2006/relationships/hyperlink" Target="https://khoda.gov.ua/news" TargetMode="External"/><Relationship Id="rId1235" Type="http://schemas.openxmlformats.org/officeDocument/2006/relationships/hyperlink" Target="https://suspilne.media/chernihiv/" TargetMode="External"/><Relationship Id="rId2566" Type="http://schemas.openxmlformats.org/officeDocument/2006/relationships/hyperlink" Target="https://khoda.gov.ua/news" TargetMode="External"/><Relationship Id="rId1236" Type="http://schemas.openxmlformats.org/officeDocument/2006/relationships/hyperlink" Target="https://chernigiv-rada.gov.ua/news" TargetMode="External"/><Relationship Id="rId2567" Type="http://schemas.openxmlformats.org/officeDocument/2006/relationships/hyperlink" Target="https://suspilne.media/kherson/" TargetMode="External"/><Relationship Id="rId1237" Type="http://schemas.openxmlformats.org/officeDocument/2006/relationships/hyperlink" Target="https://suspilne.media/chernihiv/" TargetMode="External"/><Relationship Id="rId2568" Type="http://schemas.openxmlformats.org/officeDocument/2006/relationships/hyperlink" Target="https://khoda.gov.ua/news" TargetMode="External"/><Relationship Id="rId1238" Type="http://schemas.openxmlformats.org/officeDocument/2006/relationships/hyperlink" Target="https://chernigiv-rada.gov.ua/news" TargetMode="External"/><Relationship Id="rId2569" Type="http://schemas.openxmlformats.org/officeDocument/2006/relationships/hyperlink" Target="https://suspilne.media/kherson/" TargetMode="External"/><Relationship Id="rId1239" Type="http://schemas.openxmlformats.org/officeDocument/2006/relationships/hyperlink" Target="https://suspilne.media/chernihiv/" TargetMode="External"/><Relationship Id="rId409" Type="http://schemas.openxmlformats.org/officeDocument/2006/relationships/hyperlink" Target="https://kyiv.npu.gov.ua/news/naslidky-nichnoi-ataky-rf-na-kyiv-zahynuly-dvoie-liudei-shche-vosmero-postrazhdaly-politsiia-kyieva" TargetMode="External"/><Relationship Id="rId404" Type="http://schemas.openxmlformats.org/officeDocument/2006/relationships/hyperlink" Target="https://kyivcity.gov.ua/news/kiv_nayvazhlivishe_za_tizhden__Kyiv_Highlights_of_the_week_1052520/" TargetMode="External"/><Relationship Id="rId403" Type="http://schemas.openxmlformats.org/officeDocument/2006/relationships/hyperlink" Target="https://bbc.com.im/ukrainian/articles/ckg59n5dm9pro" TargetMode="External"/><Relationship Id="rId402" Type="http://schemas.openxmlformats.org/officeDocument/2006/relationships/hyperlink" Target="https://www.pravda.com.ua/news/2026/09/18/8054140/" TargetMode="External"/><Relationship Id="rId401" Type="http://schemas.openxmlformats.org/officeDocument/2006/relationships/hyperlink" Target="https://www.pravda.com.ua/news/2026/09/17/8053827/" TargetMode="External"/><Relationship Id="rId408" Type="http://schemas.openxmlformats.org/officeDocument/2006/relationships/hyperlink" Target="https://kyivcity.gov.ua/news/kiv_nayvazhlivishe_za_tizhden__Kyiv_Highlights_of_the_week_1052520/" TargetMode="External"/><Relationship Id="rId407" Type="http://schemas.openxmlformats.org/officeDocument/2006/relationships/hyperlink" Target="https://kyivcity.gov.ua/news/kiv_nayvazhlivishe_za_tizhden__Kyiv_Highlights_of_the_week_1052520/" TargetMode="External"/><Relationship Id="rId406" Type="http://schemas.openxmlformats.org/officeDocument/2006/relationships/hyperlink" Target="https://kyivcity.gov.ua/news/kiv_nayvazhlivishe_za_tizhden__Kyiv_Highlights_of_the_week_1052520/" TargetMode="External"/><Relationship Id="rId405" Type="http://schemas.openxmlformats.org/officeDocument/2006/relationships/hyperlink" Target="https://kyivcity.gov.ua/news/kiv_nayvazhlivishe_za_tizhden__Kyiv_Highlights_of_the_week_1052520/" TargetMode="External"/><Relationship Id="rId2560" Type="http://schemas.openxmlformats.org/officeDocument/2006/relationships/hyperlink" Target="https://khoda.gov.ua/news" TargetMode="External"/><Relationship Id="rId1230" Type="http://schemas.openxmlformats.org/officeDocument/2006/relationships/hyperlink" Target="https://chernigiv-rada.gov.ua/news" TargetMode="External"/><Relationship Id="rId2561" Type="http://schemas.openxmlformats.org/officeDocument/2006/relationships/hyperlink" Target="https://suspilne.media/kherson/" TargetMode="External"/><Relationship Id="rId400" Type="http://schemas.openxmlformats.org/officeDocument/2006/relationships/hyperlink" Target="https://suspilne.media/kyiv/1405462-rosiani-atakuvali-balistikou-naslidki-obstrilu-po-kievu-ta-oblasti/" TargetMode="External"/><Relationship Id="rId1231" Type="http://schemas.openxmlformats.org/officeDocument/2006/relationships/hyperlink" Target="https://suspilne.media/chernihiv/" TargetMode="External"/><Relationship Id="rId2562" Type="http://schemas.openxmlformats.org/officeDocument/2006/relationships/hyperlink" Target="https://khoda.gov.ua/news" TargetMode="External"/><Relationship Id="rId1232" Type="http://schemas.openxmlformats.org/officeDocument/2006/relationships/hyperlink" Target="https://chernigiv-rada.gov.ua/news" TargetMode="External"/><Relationship Id="rId2563" Type="http://schemas.openxmlformats.org/officeDocument/2006/relationships/hyperlink" Target="https://suspilne.media/kherson/" TargetMode="External"/><Relationship Id="rId1233" Type="http://schemas.openxmlformats.org/officeDocument/2006/relationships/hyperlink" Target="https://suspilne.media/chernihiv/" TargetMode="External"/><Relationship Id="rId2564" Type="http://schemas.openxmlformats.org/officeDocument/2006/relationships/hyperlink" Target="https://khoda.gov.ua/news" TargetMode="External"/><Relationship Id="rId1234" Type="http://schemas.openxmlformats.org/officeDocument/2006/relationships/hyperlink" Target="https://chernigiv-rada.gov.ua/news" TargetMode="External"/><Relationship Id="rId2565" Type="http://schemas.openxmlformats.org/officeDocument/2006/relationships/hyperlink" Target="https://suspilne.media/kherson/" TargetMode="External"/><Relationship Id="rId1224" Type="http://schemas.openxmlformats.org/officeDocument/2006/relationships/hyperlink" Target="https://chernigiv-rada.gov.ua/news" TargetMode="External"/><Relationship Id="rId2555" Type="http://schemas.openxmlformats.org/officeDocument/2006/relationships/hyperlink" Target="https://suspilne.media/kherson/" TargetMode="External"/><Relationship Id="rId1225" Type="http://schemas.openxmlformats.org/officeDocument/2006/relationships/hyperlink" Target="https://suspilne.media/chernihiv/" TargetMode="External"/><Relationship Id="rId2556" Type="http://schemas.openxmlformats.org/officeDocument/2006/relationships/hyperlink" Target="https://khoda.gov.ua/news" TargetMode="External"/><Relationship Id="rId1226" Type="http://schemas.openxmlformats.org/officeDocument/2006/relationships/hyperlink" Target="https://chernigiv-rada.gov.ua/news" TargetMode="External"/><Relationship Id="rId2557" Type="http://schemas.openxmlformats.org/officeDocument/2006/relationships/hyperlink" Target="https://suspilne.media/kherson/" TargetMode="External"/><Relationship Id="rId1227" Type="http://schemas.openxmlformats.org/officeDocument/2006/relationships/hyperlink" Target="https://suspilne.media/chernihiv/" TargetMode="External"/><Relationship Id="rId2558" Type="http://schemas.openxmlformats.org/officeDocument/2006/relationships/hyperlink" Target="https://khoda.gov.ua/news" TargetMode="External"/><Relationship Id="rId1228" Type="http://schemas.openxmlformats.org/officeDocument/2006/relationships/hyperlink" Target="https://chernigiv-rada.gov.ua/news" TargetMode="External"/><Relationship Id="rId2559" Type="http://schemas.openxmlformats.org/officeDocument/2006/relationships/hyperlink" Target="https://suspilne.media/kherson/" TargetMode="External"/><Relationship Id="rId1229" Type="http://schemas.openxmlformats.org/officeDocument/2006/relationships/hyperlink" Target="https://suspilne.media/chernihiv/" TargetMode="External"/><Relationship Id="rId2550" Type="http://schemas.openxmlformats.org/officeDocument/2006/relationships/hyperlink" Target="https://khoda.gov.ua/news" TargetMode="External"/><Relationship Id="rId1220" Type="http://schemas.openxmlformats.org/officeDocument/2006/relationships/hyperlink" Target="https://chernigiv-rada.gov.ua/news" TargetMode="External"/><Relationship Id="rId2551" Type="http://schemas.openxmlformats.org/officeDocument/2006/relationships/hyperlink" Target="https://suspilne.media/kherson/" TargetMode="External"/><Relationship Id="rId1221" Type="http://schemas.openxmlformats.org/officeDocument/2006/relationships/hyperlink" Target="https://suspilne.media/chernihiv/" TargetMode="External"/><Relationship Id="rId2552" Type="http://schemas.openxmlformats.org/officeDocument/2006/relationships/hyperlink" Target="https://khoda.gov.ua/news" TargetMode="External"/><Relationship Id="rId1222" Type="http://schemas.openxmlformats.org/officeDocument/2006/relationships/hyperlink" Target="https://chernigiv-rada.gov.ua/news" TargetMode="External"/><Relationship Id="rId2553" Type="http://schemas.openxmlformats.org/officeDocument/2006/relationships/hyperlink" Target="https://suspilne.media/kherson/" TargetMode="External"/><Relationship Id="rId1223" Type="http://schemas.openxmlformats.org/officeDocument/2006/relationships/hyperlink" Target="https://suspilne.media/chernihiv/" TargetMode="External"/><Relationship Id="rId2554" Type="http://schemas.openxmlformats.org/officeDocument/2006/relationships/hyperlink" Target="https://khoda.gov.ua/news" TargetMode="External"/><Relationship Id="rId2500" Type="http://schemas.openxmlformats.org/officeDocument/2006/relationships/hyperlink" Target="https://khoda.gov.ua/news" TargetMode="External"/><Relationship Id="rId2501" Type="http://schemas.openxmlformats.org/officeDocument/2006/relationships/hyperlink" Target="https://suspilne.media/kherson/" TargetMode="External"/><Relationship Id="rId2502" Type="http://schemas.openxmlformats.org/officeDocument/2006/relationships/hyperlink" Target="https://khoda.gov.ua/news" TargetMode="External"/><Relationship Id="rId2503" Type="http://schemas.openxmlformats.org/officeDocument/2006/relationships/hyperlink" Target="https://suspilne.media/kherson/" TargetMode="External"/><Relationship Id="rId2504" Type="http://schemas.openxmlformats.org/officeDocument/2006/relationships/hyperlink" Target="https://khoda.gov.ua/news" TargetMode="External"/><Relationship Id="rId2505" Type="http://schemas.openxmlformats.org/officeDocument/2006/relationships/hyperlink" Target="https://suspilne.media/kherson/" TargetMode="External"/><Relationship Id="rId2506" Type="http://schemas.openxmlformats.org/officeDocument/2006/relationships/hyperlink" Target="https://khoda.gov.ua/news" TargetMode="External"/><Relationship Id="rId2507" Type="http://schemas.openxmlformats.org/officeDocument/2006/relationships/hyperlink" Target="https://suspilne.media/kherson/" TargetMode="External"/><Relationship Id="rId2508" Type="http://schemas.openxmlformats.org/officeDocument/2006/relationships/hyperlink" Target="https://khoda.gov.ua/news" TargetMode="External"/><Relationship Id="rId2509" Type="http://schemas.openxmlformats.org/officeDocument/2006/relationships/hyperlink" Target="https://suspilne.media/kherson/" TargetMode="External"/><Relationship Id="rId2522" Type="http://schemas.openxmlformats.org/officeDocument/2006/relationships/hyperlink" Target="https://khoda.gov.ua/news" TargetMode="External"/><Relationship Id="rId2523" Type="http://schemas.openxmlformats.org/officeDocument/2006/relationships/hyperlink" Target="https://suspilne.media/kherson/" TargetMode="External"/><Relationship Id="rId2524" Type="http://schemas.openxmlformats.org/officeDocument/2006/relationships/hyperlink" Target="https://khoda.gov.ua/news" TargetMode="External"/><Relationship Id="rId2525" Type="http://schemas.openxmlformats.org/officeDocument/2006/relationships/hyperlink" Target="https://suspilne.media/kherson/" TargetMode="External"/><Relationship Id="rId2526" Type="http://schemas.openxmlformats.org/officeDocument/2006/relationships/hyperlink" Target="https://khoda.gov.ua/news" TargetMode="External"/><Relationship Id="rId2527" Type="http://schemas.openxmlformats.org/officeDocument/2006/relationships/hyperlink" Target="https://suspilne.media/kherson/" TargetMode="External"/><Relationship Id="rId2528" Type="http://schemas.openxmlformats.org/officeDocument/2006/relationships/hyperlink" Target="https://khoda.gov.ua/news" TargetMode="External"/><Relationship Id="rId2529" Type="http://schemas.openxmlformats.org/officeDocument/2006/relationships/hyperlink" Target="https://suspilne.media/kherson/" TargetMode="External"/><Relationship Id="rId2520" Type="http://schemas.openxmlformats.org/officeDocument/2006/relationships/hyperlink" Target="https://khoda.gov.ua/news" TargetMode="External"/><Relationship Id="rId2521" Type="http://schemas.openxmlformats.org/officeDocument/2006/relationships/hyperlink" Target="https://suspilne.media/kherson/" TargetMode="External"/><Relationship Id="rId2511" Type="http://schemas.openxmlformats.org/officeDocument/2006/relationships/hyperlink" Target="https://suspilne.media/kherson/" TargetMode="External"/><Relationship Id="rId2512" Type="http://schemas.openxmlformats.org/officeDocument/2006/relationships/hyperlink" Target="https://khoda.gov.ua/news" TargetMode="External"/><Relationship Id="rId2513" Type="http://schemas.openxmlformats.org/officeDocument/2006/relationships/hyperlink" Target="https://suspilne.media/kherson/" TargetMode="External"/><Relationship Id="rId2514" Type="http://schemas.openxmlformats.org/officeDocument/2006/relationships/hyperlink" Target="https://khoda.gov.ua/news" TargetMode="External"/><Relationship Id="rId2515" Type="http://schemas.openxmlformats.org/officeDocument/2006/relationships/hyperlink" Target="https://suspilne.media/kherson/" TargetMode="External"/><Relationship Id="rId2516" Type="http://schemas.openxmlformats.org/officeDocument/2006/relationships/hyperlink" Target="https://khoda.gov.ua/news" TargetMode="External"/><Relationship Id="rId2517" Type="http://schemas.openxmlformats.org/officeDocument/2006/relationships/hyperlink" Target="https://suspilne.media/kherson/" TargetMode="External"/><Relationship Id="rId2518" Type="http://schemas.openxmlformats.org/officeDocument/2006/relationships/hyperlink" Target="https://khoda.gov.ua/news" TargetMode="External"/><Relationship Id="rId2519" Type="http://schemas.openxmlformats.org/officeDocument/2006/relationships/hyperlink" Target="https://suspilne.media/kherson/" TargetMode="External"/><Relationship Id="rId2510" Type="http://schemas.openxmlformats.org/officeDocument/2006/relationships/hyperlink" Target="https://khoda.gov.ua/news" TargetMode="External"/><Relationship Id="rId469" Type="http://schemas.openxmlformats.org/officeDocument/2006/relationships/hyperlink" Target="https://suspilne.media/odesa/1353230-rosia-atakuvala-odesinu-balisticnou-raketou-iskander-m-ta-raketami-h-31p/" TargetMode="External"/><Relationship Id="rId468" Type="http://schemas.openxmlformats.org/officeDocument/2006/relationships/hyperlink" Target="https://suspilne.media/odesa/1350682-den-zalobi-v-odesi-za-zagiblimi-hronika-1597-go-dna-vijni-na-odesini/" TargetMode="External"/><Relationship Id="rId467" Type="http://schemas.openxmlformats.org/officeDocument/2006/relationships/hyperlink" Target="https://suspilne.media/odesa/1350744-rf-atakuvala-odesinu-cotirma-raketami/" TargetMode="External"/><Relationship Id="rId1290" Type="http://schemas.openxmlformats.org/officeDocument/2006/relationships/hyperlink" Target="https://chernigiv-rada.gov.ua/news" TargetMode="External"/><Relationship Id="rId1291" Type="http://schemas.openxmlformats.org/officeDocument/2006/relationships/hyperlink" Target="https://suspilne.media/chernihiv/" TargetMode="External"/><Relationship Id="rId1292" Type="http://schemas.openxmlformats.org/officeDocument/2006/relationships/hyperlink" Target="https://chernigiv-rada.gov.ua/news" TargetMode="External"/><Relationship Id="rId462" Type="http://schemas.openxmlformats.org/officeDocument/2006/relationships/hyperlink" Target="https://bukoda.gov.ua/news/operatyvna-informatsiia-vid-heneralnoho-shtabu-zbroinykh-syl-ukrainy-stanom-na-25-chervnia" TargetMode="External"/><Relationship Id="rId1293" Type="http://schemas.openxmlformats.org/officeDocument/2006/relationships/hyperlink" Target="https://suspilne.media/chernihiv/" TargetMode="External"/><Relationship Id="rId461" Type="http://schemas.openxmlformats.org/officeDocument/2006/relationships/hyperlink" Target="https://suspilne.media/odesa/1339216-1583-j-den-vijni-hronika-podij-v-odesi-ta-na-odesini/" TargetMode="External"/><Relationship Id="rId1294" Type="http://schemas.openxmlformats.org/officeDocument/2006/relationships/hyperlink" Target="https://chernigiv-rada.gov.ua/news" TargetMode="External"/><Relationship Id="rId460" Type="http://schemas.openxmlformats.org/officeDocument/2006/relationships/hyperlink" Target="https://www.reuters.com/world/europe/one-killed-three-injured-russia-hits-odesa-region-with-iskander-missile-governor-2026-06-21/" TargetMode="External"/><Relationship Id="rId1295" Type="http://schemas.openxmlformats.org/officeDocument/2006/relationships/hyperlink" Target="https://suspilne.media/chernihiv/" TargetMode="External"/><Relationship Id="rId1296" Type="http://schemas.openxmlformats.org/officeDocument/2006/relationships/hyperlink" Target="https://chernigiv-rada.gov.ua/news" TargetMode="External"/><Relationship Id="rId466" Type="http://schemas.openxmlformats.org/officeDocument/2006/relationships/hyperlink" Target="https://www.pravda.com.ua/news/2026/07/07/8042924/" TargetMode="External"/><Relationship Id="rId1297" Type="http://schemas.openxmlformats.org/officeDocument/2006/relationships/hyperlink" Target="https://suspilne.media/chernihiv/" TargetMode="External"/><Relationship Id="rId465" Type="http://schemas.openxmlformats.org/officeDocument/2006/relationships/hyperlink" Target="https://suspilne.media/odesa/1349662-rf-vdarila-balisticnou-raketou-po-odesini-poskodzeno-pidpriemstvo-ta-avtomobili/" TargetMode="External"/><Relationship Id="rId1298" Type="http://schemas.openxmlformats.org/officeDocument/2006/relationships/hyperlink" Target="https://chernigiv-rada.gov.ua/news" TargetMode="External"/><Relationship Id="rId464" Type="http://schemas.openxmlformats.org/officeDocument/2006/relationships/hyperlink" Target="https://suspilne.media/odesa/1350190-obstril-teplodara-1-lipna-ekologi-ocinili-zbitki-vid-vikidiv-zabrudnuucih-recovin/" TargetMode="External"/><Relationship Id="rId1299" Type="http://schemas.openxmlformats.org/officeDocument/2006/relationships/hyperlink" Target="https://suspilne.media/chernihiv/" TargetMode="External"/><Relationship Id="rId463" Type="http://schemas.openxmlformats.org/officeDocument/2006/relationships/hyperlink" Target="https://suspilne.media/odesa/1344882-rf-zavdala-balisticnogo-udaru-po-odesini-dvoe-zagiblih-15-poranenih/" TargetMode="External"/><Relationship Id="rId459" Type="http://schemas.openxmlformats.org/officeDocument/2006/relationships/hyperlink" Target="https://suspilne.media/odesa/1336410-rosia-vdarila-balisticnou-raketou-po-odeskomu-rajonu-e-zagiblij-ta-poraneni-2/" TargetMode="External"/><Relationship Id="rId458" Type="http://schemas.openxmlformats.org/officeDocument/2006/relationships/hyperlink" Target="https://suspilne.media/odesa/1315521-zagiblij-i-troe-poranenih-prokuratura-rozslidue-ataku-rf-na-odesu-25-travna/" TargetMode="External"/><Relationship Id="rId457" Type="http://schemas.openxmlformats.org/officeDocument/2006/relationships/hyperlink" Target="https://suspilne.media/odesa/1315569-odesinu-vveceri-25-travna-atakuvali-balisticnou-raketou-iskander-m/" TargetMode="External"/><Relationship Id="rId456" Type="http://schemas.openxmlformats.org/officeDocument/2006/relationships/hyperlink" Target="https://suspilne.media/archive/2026/5/24/" TargetMode="External"/><Relationship Id="rId1280" Type="http://schemas.openxmlformats.org/officeDocument/2006/relationships/hyperlink" Target="https://chernigiv-rada.gov.ua/news" TargetMode="External"/><Relationship Id="rId1281" Type="http://schemas.openxmlformats.org/officeDocument/2006/relationships/hyperlink" Target="https://suspilne.media/chernihiv/" TargetMode="External"/><Relationship Id="rId451" Type="http://schemas.openxmlformats.org/officeDocument/2006/relationships/hyperlink" Target="https://suspilne.media/odesa/1290373-v-odesi-vnaslidok-atak-rf-e-zagibli-ta-poraneni/" TargetMode="External"/><Relationship Id="rId1282" Type="http://schemas.openxmlformats.org/officeDocument/2006/relationships/hyperlink" Target="https://chernigiv-rada.gov.ua/news" TargetMode="External"/><Relationship Id="rId450" Type="http://schemas.openxmlformats.org/officeDocument/2006/relationships/hyperlink" Target="https://suspilne.media/odesa/archive/2026/3/30/" TargetMode="External"/><Relationship Id="rId1283" Type="http://schemas.openxmlformats.org/officeDocument/2006/relationships/hyperlink" Target="https://suspilne.media/chernihiv/" TargetMode="External"/><Relationship Id="rId1284" Type="http://schemas.openxmlformats.org/officeDocument/2006/relationships/hyperlink" Target="https://chernigiv-rada.gov.ua/news" TargetMode="External"/><Relationship Id="rId1285" Type="http://schemas.openxmlformats.org/officeDocument/2006/relationships/hyperlink" Target="https://suspilne.media/chernihiv/" TargetMode="External"/><Relationship Id="rId455" Type="http://schemas.openxmlformats.org/officeDocument/2006/relationships/hyperlink" Target="https://suspilne.media/odesa/1314816-rf-vdarila-po-odesini-balisticnou-raketou-iskander-m-uveceri-23-travna/" TargetMode="External"/><Relationship Id="rId1286" Type="http://schemas.openxmlformats.org/officeDocument/2006/relationships/hyperlink" Target="https://chernigiv-rada.gov.ua/news" TargetMode="External"/><Relationship Id="rId454" Type="http://schemas.openxmlformats.org/officeDocument/2006/relationships/hyperlink" Target="https://armyinform.com.ua/2026/05/15/vid-rosijskoyi-ataky-na-odeshhyni-postrazhdaly-vosmero-lyudej/" TargetMode="External"/><Relationship Id="rId1287" Type="http://schemas.openxmlformats.org/officeDocument/2006/relationships/hyperlink" Target="https://suspilne.media/chernihiv/" TargetMode="External"/><Relationship Id="rId453" Type="http://schemas.openxmlformats.org/officeDocument/2006/relationships/hyperlink" Target="https://suspilne.media/odesa/1311525-prokuratura-rozpocala-rozsliduvanna-cerez-ataki-rf-na-odesinu-15-travna-vosmero-ludej-otrimali-poranenna/" TargetMode="External"/><Relationship Id="rId1288" Type="http://schemas.openxmlformats.org/officeDocument/2006/relationships/hyperlink" Target="https://chernigiv-rada.gov.ua/news" TargetMode="External"/><Relationship Id="rId452" Type="http://schemas.openxmlformats.org/officeDocument/2006/relationships/hyperlink" Target="https://www.pravda.com.ua/news/2026/04/16/8030370/" TargetMode="External"/><Relationship Id="rId1289" Type="http://schemas.openxmlformats.org/officeDocument/2006/relationships/hyperlink" Target="https://suspilne.media/chernihiv/" TargetMode="External"/><Relationship Id="rId3018" Type="http://schemas.openxmlformats.org/officeDocument/2006/relationships/hyperlink" Target="https://suspilne.media/kherson/" TargetMode="External"/><Relationship Id="rId3017" Type="http://schemas.openxmlformats.org/officeDocument/2006/relationships/hyperlink" Target="https://khoda.gov.ua/news" TargetMode="External"/><Relationship Id="rId3019" Type="http://schemas.openxmlformats.org/officeDocument/2006/relationships/hyperlink" Target="https://khoda.gov.ua/news" TargetMode="External"/><Relationship Id="rId491" Type="http://schemas.openxmlformats.org/officeDocument/2006/relationships/hyperlink" Target="https://dp.npu.gov.ua/news/voroh-atakuvav-dnipro-raketoiu-ie-postrazhdali-na-mistsi-rosiiskoho-udaru-pratsiuie-politsiia" TargetMode="External"/><Relationship Id="rId490" Type="http://schemas.openxmlformats.org/officeDocument/2006/relationships/hyperlink" Target="https://armyinform.com.ua/2026/02/17/iskandery-h-101-shahedy-chym-rosiya-byla-po-ukrayini-vnochi/" TargetMode="External"/><Relationship Id="rId489" Type="http://schemas.openxmlformats.org/officeDocument/2006/relationships/hyperlink" Target="https://suspilne.media/dnipro/1242308-na-vahterku-vpalo-vikno-pracivnica-poskodzenoi-cerez-udar-rf-adminbudivli-v-dnipri/" TargetMode="External"/><Relationship Id="rId484" Type="http://schemas.openxmlformats.org/officeDocument/2006/relationships/hyperlink" Target="https://www.pravda.com.ua/news/2025/11/03/8005531/" TargetMode="External"/><Relationship Id="rId3010" Type="http://schemas.openxmlformats.org/officeDocument/2006/relationships/hyperlink" Target="https://suspilne.media/kherson/" TargetMode="External"/><Relationship Id="rId483" Type="http://schemas.openxmlformats.org/officeDocument/2006/relationships/hyperlink" Target="https://www.pravda.com.ua/news/2025/11/03/8005520/" TargetMode="External"/><Relationship Id="rId482" Type="http://schemas.openxmlformats.org/officeDocument/2006/relationships/hyperlink" Target="https://suspilne.media/odesa/1124033-unoci-rf-atakuvav-odesinu-dronami-poskodzeno-transformatori/" TargetMode="External"/><Relationship Id="rId3012" Type="http://schemas.openxmlformats.org/officeDocument/2006/relationships/hyperlink" Target="https://suspilne.media/kherson/" TargetMode="External"/><Relationship Id="rId481" Type="http://schemas.openxmlformats.org/officeDocument/2006/relationships/hyperlink" Target="https://www.pravda.com.ua/news/2026/09/26/8055123/" TargetMode="External"/><Relationship Id="rId3011" Type="http://schemas.openxmlformats.org/officeDocument/2006/relationships/hyperlink" Target="https://khoda.gov.ua/news" TargetMode="External"/><Relationship Id="rId488" Type="http://schemas.openxmlformats.org/officeDocument/2006/relationships/hyperlink" Target="https://www.pravda.com.ua/news/2025/12/06/8010650/" TargetMode="External"/><Relationship Id="rId3014" Type="http://schemas.openxmlformats.org/officeDocument/2006/relationships/hyperlink" Target="https://suspilne.media/kherson/" TargetMode="External"/><Relationship Id="rId487" Type="http://schemas.openxmlformats.org/officeDocument/2006/relationships/hyperlink" Target="https://www.pravda.com.ua/news/2025/12/06/8010620/" TargetMode="External"/><Relationship Id="rId3013" Type="http://schemas.openxmlformats.org/officeDocument/2006/relationships/hyperlink" Target="https://khoda.gov.ua/news" TargetMode="External"/><Relationship Id="rId486" Type="http://schemas.openxmlformats.org/officeDocument/2006/relationships/hyperlink" Target="https://www.pravda.com.ua/news/2025/12/01/8009742/" TargetMode="External"/><Relationship Id="rId3016" Type="http://schemas.openxmlformats.org/officeDocument/2006/relationships/hyperlink" Target="https://suspilne.media/kherson/" TargetMode="External"/><Relationship Id="rId485" Type="http://schemas.openxmlformats.org/officeDocument/2006/relationships/hyperlink" Target="https://suspilne.media/dnipro/1177852-vijska-rf-vdarili-po-dnipru-raketou/" TargetMode="External"/><Relationship Id="rId3015" Type="http://schemas.openxmlformats.org/officeDocument/2006/relationships/hyperlink" Target="https://khoda.gov.ua/news" TargetMode="External"/><Relationship Id="rId3007" Type="http://schemas.openxmlformats.org/officeDocument/2006/relationships/hyperlink" Target="https://khoda.gov.ua/news" TargetMode="External"/><Relationship Id="rId3006" Type="http://schemas.openxmlformats.org/officeDocument/2006/relationships/hyperlink" Target="https://suspilne.media/kherson/" TargetMode="External"/><Relationship Id="rId3009" Type="http://schemas.openxmlformats.org/officeDocument/2006/relationships/hyperlink" Target="https://khoda.gov.ua/news" TargetMode="External"/><Relationship Id="rId3008" Type="http://schemas.openxmlformats.org/officeDocument/2006/relationships/hyperlink" Target="https://suspilne.media/kherson/" TargetMode="External"/><Relationship Id="rId480" Type="http://schemas.openxmlformats.org/officeDocument/2006/relationships/hyperlink" Target="https://armyinform.com.ua/2026/09/24/pid-udaramy-likarnya-gimnaziya-zhytlovi-budynky-naslidky-rosijskoyi-ataky-na-odeshhyni/" TargetMode="External"/><Relationship Id="rId479" Type="http://schemas.openxmlformats.org/officeDocument/2006/relationships/hyperlink" Target="https://armyinform.com.ua/2026/09/24/czyrkony-balistyka-ta-ponad-280-droniv-vorog-vsyu-nich-atakuvav-ukrayinu/" TargetMode="External"/><Relationship Id="rId478" Type="http://schemas.openxmlformats.org/officeDocument/2006/relationships/hyperlink" Target="https://suspilne.media/odesa/1398812-ataka-rf-na-punkt-propusku-zagibli-ta-poraneni-hronika-1659-go-dna-vijni-v-odesi-ta-na-odesini/" TargetMode="External"/><Relationship Id="rId473" Type="http://schemas.openxmlformats.org/officeDocument/2006/relationships/hyperlink" Target="https://suspilne.media/odesa/1390522-pivden-odesini-pid-atakou-rf-zagiblij-ta-poraneni-hronika-1648-go-dna-vijni-v-odesi-j-oblasti/" TargetMode="External"/><Relationship Id="rId472" Type="http://schemas.openxmlformats.org/officeDocument/2006/relationships/hyperlink" Target="https://odessa.report/n/odesa-naimasshtabnishyi-udar/" TargetMode="External"/><Relationship Id="rId471" Type="http://schemas.openxmlformats.org/officeDocument/2006/relationships/hyperlink" Target="https://www.ceskenoviny.cz/ukrinform/ukrajinsky/zprava.php?id=1439425" TargetMode="External"/><Relationship Id="rId3001" Type="http://schemas.openxmlformats.org/officeDocument/2006/relationships/hyperlink" Target="https://khoda.gov.ua/news" TargetMode="External"/><Relationship Id="rId470" Type="http://schemas.openxmlformats.org/officeDocument/2006/relationships/hyperlink" Target="https://prichernomorie.com.ua/odessa/news/armed/2026-07-12/247001.php" TargetMode="External"/><Relationship Id="rId3000" Type="http://schemas.openxmlformats.org/officeDocument/2006/relationships/hyperlink" Target="https://suspilne.media/kherson/" TargetMode="External"/><Relationship Id="rId477" Type="http://schemas.openxmlformats.org/officeDocument/2006/relationships/hyperlink" Target="https://www.pravda.com.ua/news/2026/09/08/8052379/" TargetMode="External"/><Relationship Id="rId3003" Type="http://schemas.openxmlformats.org/officeDocument/2006/relationships/hyperlink" Target="https://khoda.gov.ua/news" TargetMode="External"/><Relationship Id="rId476" Type="http://schemas.openxmlformats.org/officeDocument/2006/relationships/hyperlink" Target="https://suspilne.media/odesa/1398036-ponad-200-paviljoniv-poskodzeno-prokuratura-rozslidue-ataku-rf-na-7-km-pid-odesou/" TargetMode="External"/><Relationship Id="rId3002" Type="http://schemas.openxmlformats.org/officeDocument/2006/relationships/hyperlink" Target="https://suspilne.media/kherson/" TargetMode="External"/><Relationship Id="rId475" Type="http://schemas.openxmlformats.org/officeDocument/2006/relationships/hyperlink" Target="https://armyinform.com.ua/2026/09/02/vorog-atakuvav-vnochi-174-udarnymy-bpla-141-z-yakyh-vdalosya-perehopyty/" TargetMode="External"/><Relationship Id="rId3005" Type="http://schemas.openxmlformats.org/officeDocument/2006/relationships/hyperlink" Target="https://khoda.gov.ua/news" TargetMode="External"/><Relationship Id="rId474" Type="http://schemas.openxmlformats.org/officeDocument/2006/relationships/hyperlink" Target="https://www.pravda.com.ua/news/2026/09/02/8051456/" TargetMode="External"/><Relationship Id="rId3004" Type="http://schemas.openxmlformats.org/officeDocument/2006/relationships/hyperlink" Target="https://suspilne.media/kherson/" TargetMode="External"/><Relationship Id="rId1257" Type="http://schemas.openxmlformats.org/officeDocument/2006/relationships/hyperlink" Target="https://suspilne.media/chernihiv/" TargetMode="External"/><Relationship Id="rId2588" Type="http://schemas.openxmlformats.org/officeDocument/2006/relationships/hyperlink" Target="https://khoda.gov.ua/news" TargetMode="External"/><Relationship Id="rId1258" Type="http://schemas.openxmlformats.org/officeDocument/2006/relationships/hyperlink" Target="https://chernigiv-rada.gov.ua/news" TargetMode="External"/><Relationship Id="rId2589" Type="http://schemas.openxmlformats.org/officeDocument/2006/relationships/hyperlink" Target="https://suspilne.media/kherson/" TargetMode="External"/><Relationship Id="rId1259" Type="http://schemas.openxmlformats.org/officeDocument/2006/relationships/hyperlink" Target="https://suspilne.media/chernihiv/" TargetMode="External"/><Relationship Id="rId426" Type="http://schemas.openxmlformats.org/officeDocument/2006/relationships/hyperlink" Target="https://bessarabiainform.com/2025/12/stalo-vidomo-yakymy-typamy-raket-atakuvaly-odesku-oblast-za-mynulu-dobu/" TargetMode="External"/><Relationship Id="rId425" Type="http://schemas.openxmlformats.org/officeDocument/2006/relationships/hyperlink" Target="https://ivms.mil.gov.ua/wp-content/uploads/2025/12/dovidka-08.12-14.12.2025.pdf" TargetMode="External"/><Relationship Id="rId424" Type="http://schemas.openxmlformats.org/officeDocument/2006/relationships/hyperlink" Target="https://suspilne.media/odesa/1182400-unoci-rf-atakuvala-energeticnu-infrastrukturu-odesini-rozpocato-rozsliduvanna/" TargetMode="External"/><Relationship Id="rId423" Type="http://schemas.openxmlformats.org/officeDocument/2006/relationships/hyperlink" Target="https://suspilne.media/odesa/1182418-rf-atakuvala-odesinu-dvoma-balisticnimi-raketami-rezultati-roboti-ppo-na-pivdni/" TargetMode="External"/><Relationship Id="rId429" Type="http://schemas.openxmlformats.org/officeDocument/2006/relationships/hyperlink" Target="https://ivms.mil.gov.ua/wp-content/uploads/2025/12/dovidka-15.12-21.12.2025.pdf" TargetMode="External"/><Relationship Id="rId428" Type="http://schemas.openxmlformats.org/officeDocument/2006/relationships/hyperlink" Target="https://www.blackseanews.net/amp/read/240196" TargetMode="External"/><Relationship Id="rId427" Type="http://schemas.openxmlformats.org/officeDocument/2006/relationships/hyperlink" Target="https://ivms.mil.gov.ua/wp-content/uploads/2025/12/dovidka-08.12-14.12.2025.pdf" TargetMode="External"/><Relationship Id="rId2580" Type="http://schemas.openxmlformats.org/officeDocument/2006/relationships/hyperlink" Target="https://khoda.gov.ua/news" TargetMode="External"/><Relationship Id="rId1250" Type="http://schemas.openxmlformats.org/officeDocument/2006/relationships/hyperlink" Target="https://chernigiv-rada.gov.ua/news" TargetMode="External"/><Relationship Id="rId2581" Type="http://schemas.openxmlformats.org/officeDocument/2006/relationships/hyperlink" Target="https://suspilne.media/kherson/" TargetMode="External"/><Relationship Id="rId1251" Type="http://schemas.openxmlformats.org/officeDocument/2006/relationships/hyperlink" Target="https://suspilne.media/chernihiv/" TargetMode="External"/><Relationship Id="rId2582" Type="http://schemas.openxmlformats.org/officeDocument/2006/relationships/hyperlink" Target="https://khoda.gov.ua/news" TargetMode="External"/><Relationship Id="rId1252" Type="http://schemas.openxmlformats.org/officeDocument/2006/relationships/hyperlink" Target="https://chernigiv-rada.gov.ua/news" TargetMode="External"/><Relationship Id="rId2583" Type="http://schemas.openxmlformats.org/officeDocument/2006/relationships/hyperlink" Target="https://suspilne.media/kherson/" TargetMode="External"/><Relationship Id="rId422" Type="http://schemas.openxmlformats.org/officeDocument/2006/relationships/hyperlink" Target="https://www.blackseanews.net/amp/read/240196" TargetMode="External"/><Relationship Id="rId1253" Type="http://schemas.openxmlformats.org/officeDocument/2006/relationships/hyperlink" Target="https://suspilne.media/chernihiv/" TargetMode="External"/><Relationship Id="rId2584" Type="http://schemas.openxmlformats.org/officeDocument/2006/relationships/hyperlink" Target="https://khoda.gov.ua/news" TargetMode="External"/><Relationship Id="rId421" Type="http://schemas.openxmlformats.org/officeDocument/2006/relationships/hyperlink" Target="https://suspilne.media/odesa/1177278-rf-atakuvala-odesinu-dvoma-balisticnimi-raketami-so-vidomo/" TargetMode="External"/><Relationship Id="rId1254" Type="http://schemas.openxmlformats.org/officeDocument/2006/relationships/hyperlink" Target="https://chernigiv-rada.gov.ua/news" TargetMode="External"/><Relationship Id="rId2585" Type="http://schemas.openxmlformats.org/officeDocument/2006/relationships/hyperlink" Target="https://suspilne.media/kherson/" TargetMode="External"/><Relationship Id="rId420" Type="http://schemas.openxmlformats.org/officeDocument/2006/relationships/hyperlink" Target="https://www.pravda.com.ua/news/2025/11/28/8009356/" TargetMode="External"/><Relationship Id="rId1255" Type="http://schemas.openxmlformats.org/officeDocument/2006/relationships/hyperlink" Target="https://suspilne.media/chernihiv/" TargetMode="External"/><Relationship Id="rId2586" Type="http://schemas.openxmlformats.org/officeDocument/2006/relationships/hyperlink" Target="https://khoda.gov.ua/news" TargetMode="External"/><Relationship Id="rId1256" Type="http://schemas.openxmlformats.org/officeDocument/2006/relationships/hyperlink" Target="https://chernigiv-rada.gov.ua/news" TargetMode="External"/><Relationship Id="rId2587" Type="http://schemas.openxmlformats.org/officeDocument/2006/relationships/hyperlink" Target="https://suspilne.media/kherson/" TargetMode="External"/><Relationship Id="rId1246" Type="http://schemas.openxmlformats.org/officeDocument/2006/relationships/hyperlink" Target="https://chernigiv-rada.gov.ua/news" TargetMode="External"/><Relationship Id="rId2577" Type="http://schemas.openxmlformats.org/officeDocument/2006/relationships/hyperlink" Target="https://suspilne.media/kherson/" TargetMode="External"/><Relationship Id="rId1247" Type="http://schemas.openxmlformats.org/officeDocument/2006/relationships/hyperlink" Target="https://suspilne.media/chernihiv/" TargetMode="External"/><Relationship Id="rId2578" Type="http://schemas.openxmlformats.org/officeDocument/2006/relationships/hyperlink" Target="https://khoda.gov.ua/news" TargetMode="External"/><Relationship Id="rId1248" Type="http://schemas.openxmlformats.org/officeDocument/2006/relationships/hyperlink" Target="https://chernigiv-rada.gov.ua/news" TargetMode="External"/><Relationship Id="rId2579" Type="http://schemas.openxmlformats.org/officeDocument/2006/relationships/hyperlink" Target="https://suspilne.media/kherson/" TargetMode="External"/><Relationship Id="rId1249" Type="http://schemas.openxmlformats.org/officeDocument/2006/relationships/hyperlink" Target="https://suspilne.media/chernihiv/" TargetMode="External"/><Relationship Id="rId415" Type="http://schemas.openxmlformats.org/officeDocument/2006/relationships/hyperlink" Target="https://www.pravda.com.ua/news/2025/10/20/8003488/" TargetMode="External"/><Relationship Id="rId414" Type="http://schemas.openxmlformats.org/officeDocument/2006/relationships/hyperlink" Target="https://suspilne.media/odesa/1143492-vnoci-rosia-atakuvala-odesinu-troma-balisticnimi-raketami/" TargetMode="External"/><Relationship Id="rId413" Type="http://schemas.openxmlformats.org/officeDocument/2006/relationships/hyperlink" Target="https://www.pravda.com.ua/news/2026/09/26/8055119/" TargetMode="External"/><Relationship Id="rId412" Type="http://schemas.openxmlformats.org/officeDocument/2006/relationships/hyperlink" Target="https://www.pravda.com.ua/news/2026/09/26/8055123/" TargetMode="External"/><Relationship Id="rId419" Type="http://schemas.openxmlformats.org/officeDocument/2006/relationships/hyperlink" Target="https://suspilne.media/odesa/1175866-rf-atakuvala-odesinu-balisticnou-raketou-so-vidomo/" TargetMode="External"/><Relationship Id="rId418" Type="http://schemas.openxmlformats.org/officeDocument/2006/relationships/hyperlink" Target="https://suspilne.media/odesa/1171216-nicna-ataka-na-odesinu-ppo-znisila-ponad-dva-desatki-rosijskih-droniv/" TargetMode="External"/><Relationship Id="rId417" Type="http://schemas.openxmlformats.org/officeDocument/2006/relationships/hyperlink" Target="https://ivms.mil.gov.ua/wp-content/uploads/2025/11/dovidka-08.11-14.11.2025.pdf" TargetMode="External"/><Relationship Id="rId416" Type="http://schemas.openxmlformats.org/officeDocument/2006/relationships/hyperlink" Target="https://suspilne.media/odesa/1163256-1359-den-vijni-hronika-podij-v-odesi-ta-odeskij-oblasti/" TargetMode="External"/><Relationship Id="rId2570" Type="http://schemas.openxmlformats.org/officeDocument/2006/relationships/hyperlink" Target="https://khoda.gov.ua/news" TargetMode="External"/><Relationship Id="rId1240" Type="http://schemas.openxmlformats.org/officeDocument/2006/relationships/hyperlink" Target="https://chernigiv-rada.gov.ua/news" TargetMode="External"/><Relationship Id="rId2571" Type="http://schemas.openxmlformats.org/officeDocument/2006/relationships/hyperlink" Target="https://suspilne.media/kherson/" TargetMode="External"/><Relationship Id="rId1241" Type="http://schemas.openxmlformats.org/officeDocument/2006/relationships/hyperlink" Target="https://suspilne.media/chernihiv/" TargetMode="External"/><Relationship Id="rId2572" Type="http://schemas.openxmlformats.org/officeDocument/2006/relationships/hyperlink" Target="https://khoda.gov.ua/news" TargetMode="External"/><Relationship Id="rId411" Type="http://schemas.openxmlformats.org/officeDocument/2006/relationships/hyperlink" Target="https://kyivcity.gov.ua/news/kiv_nayvazhlivishe_za_tizhden__Kyiv_Highlights_of_the_week_1052520/" TargetMode="External"/><Relationship Id="rId1242" Type="http://schemas.openxmlformats.org/officeDocument/2006/relationships/hyperlink" Target="https://chernigiv-rada.gov.ua/news" TargetMode="External"/><Relationship Id="rId2573" Type="http://schemas.openxmlformats.org/officeDocument/2006/relationships/hyperlink" Target="https://suspilne.media/kherson/" TargetMode="External"/><Relationship Id="rId410" Type="http://schemas.openxmlformats.org/officeDocument/2006/relationships/hyperlink" Target="https://www.pravda.com.ua/news/2026/09/24/8054830/" TargetMode="External"/><Relationship Id="rId1243" Type="http://schemas.openxmlformats.org/officeDocument/2006/relationships/hyperlink" Target="https://suspilne.media/chernihiv/" TargetMode="External"/><Relationship Id="rId2574" Type="http://schemas.openxmlformats.org/officeDocument/2006/relationships/hyperlink" Target="https://khoda.gov.ua/news" TargetMode="External"/><Relationship Id="rId1244" Type="http://schemas.openxmlformats.org/officeDocument/2006/relationships/hyperlink" Target="https://chernigiv-rada.gov.ua/news" TargetMode="External"/><Relationship Id="rId2575" Type="http://schemas.openxmlformats.org/officeDocument/2006/relationships/hyperlink" Target="https://suspilne.media/kherson/" TargetMode="External"/><Relationship Id="rId1245" Type="http://schemas.openxmlformats.org/officeDocument/2006/relationships/hyperlink" Target="https://suspilne.media/chernihiv/" TargetMode="External"/><Relationship Id="rId2576" Type="http://schemas.openxmlformats.org/officeDocument/2006/relationships/hyperlink" Target="https://khoda.gov.ua/news" TargetMode="External"/><Relationship Id="rId1279" Type="http://schemas.openxmlformats.org/officeDocument/2006/relationships/hyperlink" Target="https://suspilne.media/chernihiv/" TargetMode="External"/><Relationship Id="rId448" Type="http://schemas.openxmlformats.org/officeDocument/2006/relationships/hyperlink" Target="https://suspilne.media/odesa/1272060-kulemetnik-radiotehnicnoi-brigadi-znisiv-dva-bpla-nad-odesinou/" TargetMode="External"/><Relationship Id="rId447" Type="http://schemas.openxmlformats.org/officeDocument/2006/relationships/hyperlink" Target="https://www.blackseanews.net/read/243655" TargetMode="External"/><Relationship Id="rId446" Type="http://schemas.openxmlformats.org/officeDocument/2006/relationships/hyperlink" Target="https://amp.dw.com/uk/rf-vnoci-atakuvala-ukrainu-dvoma-raketami-i-117-dronami-e-vlucanna/a-76266542" TargetMode="External"/><Relationship Id="rId445" Type="http://schemas.openxmlformats.org/officeDocument/2006/relationships/hyperlink" Target="https://suspilne.media/odesa/archive/2026/3/9/" TargetMode="External"/><Relationship Id="rId449" Type="http://schemas.openxmlformats.org/officeDocument/2006/relationships/hyperlink" Target="https://rada.crimea.ua/rosijski-ataki-na-ukrainski-porti-chornogo-morja-v-sichni-berezni-2026-roku-baza-danih/" TargetMode="External"/><Relationship Id="rId1270" Type="http://schemas.openxmlformats.org/officeDocument/2006/relationships/hyperlink" Target="https://chernigiv-rada.gov.ua/news" TargetMode="External"/><Relationship Id="rId440" Type="http://schemas.openxmlformats.org/officeDocument/2006/relationships/hyperlink" Target="https://rada.crimea.ua/rosijski-ataki-na-ukrainski-porti-chornogo-morja-v-sichni-berezni-2026-roku-baza-danih/" TargetMode="External"/><Relationship Id="rId1271" Type="http://schemas.openxmlformats.org/officeDocument/2006/relationships/hyperlink" Target="https://suspilne.media/chernihiv/" TargetMode="External"/><Relationship Id="rId1272" Type="http://schemas.openxmlformats.org/officeDocument/2006/relationships/hyperlink" Target="https://chernigiv-rada.gov.ua/news" TargetMode="External"/><Relationship Id="rId1273" Type="http://schemas.openxmlformats.org/officeDocument/2006/relationships/hyperlink" Target="https://suspilne.media/chernihiv/" TargetMode="External"/><Relationship Id="rId1274" Type="http://schemas.openxmlformats.org/officeDocument/2006/relationships/hyperlink" Target="https://chernigiv-rada.gov.ua/news" TargetMode="External"/><Relationship Id="rId444" Type="http://schemas.openxmlformats.org/officeDocument/2006/relationships/hyperlink" Target="https://www.blackseanews.net/read/243655" TargetMode="External"/><Relationship Id="rId1275" Type="http://schemas.openxmlformats.org/officeDocument/2006/relationships/hyperlink" Target="https://suspilne.media/chernihiv/" TargetMode="External"/><Relationship Id="rId443" Type="http://schemas.openxmlformats.org/officeDocument/2006/relationships/hyperlink" Target="https://ivms.mil.gov.ua/wp-content/uploads/2026/03/dovidka-01.03-07.03.2026.pdf" TargetMode="External"/><Relationship Id="rId1276" Type="http://schemas.openxmlformats.org/officeDocument/2006/relationships/hyperlink" Target="https://chernigiv-rada.gov.ua/news" TargetMode="External"/><Relationship Id="rId442" Type="http://schemas.openxmlformats.org/officeDocument/2006/relationships/hyperlink" Target="https://rada.crimea.ua/rosijski-ataki-na-ukrainski-porti-chornogo-morja-v-sichni-berezni-2026-roku-baza-danih/" TargetMode="External"/><Relationship Id="rId1277" Type="http://schemas.openxmlformats.org/officeDocument/2006/relationships/hyperlink" Target="https://suspilne.media/chernihiv/" TargetMode="External"/><Relationship Id="rId441" Type="http://schemas.openxmlformats.org/officeDocument/2006/relationships/hyperlink" Target="https://ivms.mil.gov.ua/wp-content/uploads/2026/03/dovidka-22.02-28.02.2026.pdf" TargetMode="External"/><Relationship Id="rId1278" Type="http://schemas.openxmlformats.org/officeDocument/2006/relationships/hyperlink" Target="https://chernigiv-rada.gov.ua/news" TargetMode="External"/><Relationship Id="rId1268" Type="http://schemas.openxmlformats.org/officeDocument/2006/relationships/hyperlink" Target="https://chernigiv-rada.gov.ua/news" TargetMode="External"/><Relationship Id="rId2599" Type="http://schemas.openxmlformats.org/officeDocument/2006/relationships/hyperlink" Target="https://suspilne.media/kherson/" TargetMode="External"/><Relationship Id="rId1269" Type="http://schemas.openxmlformats.org/officeDocument/2006/relationships/hyperlink" Target="https://suspilne.media/chernihiv/" TargetMode="External"/><Relationship Id="rId437" Type="http://schemas.openxmlformats.org/officeDocument/2006/relationships/hyperlink" Target="https://rada.crimea.ua/rosijski-ataki-na-ukrainski-porti-chornogo-morja-v-sichni-ljutomu-2026-roku-baza-danih/" TargetMode="External"/><Relationship Id="rId436" Type="http://schemas.openxmlformats.org/officeDocument/2006/relationships/hyperlink" Target="https://amp.dw.com/uk/rosia-vdarila-balistikou-po-portu-cornomorska/a-75525764" TargetMode="External"/><Relationship Id="rId435" Type="http://schemas.openxmlformats.org/officeDocument/2006/relationships/hyperlink" Target="https://oda.od.gov.ua/ua/news/sogodni-vden-vorog-znov-zavdav-udaru-po-portovij-infrastrukturi-odeshhini" TargetMode="External"/><Relationship Id="rId434" Type="http://schemas.openxmlformats.org/officeDocument/2006/relationships/hyperlink" Target="https://bessarabiainform.com/2026/01/rf-atakuvala-dvoma-iskanderamy-port-na-odeschyni/" TargetMode="External"/><Relationship Id="rId439" Type="http://schemas.openxmlformats.org/officeDocument/2006/relationships/hyperlink" Target="https://ivms.mil.gov.ua/wp-content/uploads/2026/03/dovidka-22.02-28.02.2026.pdf" TargetMode="External"/><Relationship Id="rId438" Type="http://schemas.openxmlformats.org/officeDocument/2006/relationships/hyperlink" Target="https://rada.crimea.ua/rosijski-ataki-na-ukrainski-porti-chornogo-morja-v-sichni-berezni-2026-roku-baza-danih/" TargetMode="External"/><Relationship Id="rId2590" Type="http://schemas.openxmlformats.org/officeDocument/2006/relationships/hyperlink" Target="https://khoda.gov.ua/news" TargetMode="External"/><Relationship Id="rId1260" Type="http://schemas.openxmlformats.org/officeDocument/2006/relationships/hyperlink" Target="https://chernigiv-rada.gov.ua/news" TargetMode="External"/><Relationship Id="rId2591" Type="http://schemas.openxmlformats.org/officeDocument/2006/relationships/hyperlink" Target="https://suspilne.media/kherson/" TargetMode="External"/><Relationship Id="rId1261" Type="http://schemas.openxmlformats.org/officeDocument/2006/relationships/hyperlink" Target="https://suspilne.media/chernihiv/" TargetMode="External"/><Relationship Id="rId2592" Type="http://schemas.openxmlformats.org/officeDocument/2006/relationships/hyperlink" Target="https://khoda.gov.ua/news" TargetMode="External"/><Relationship Id="rId1262" Type="http://schemas.openxmlformats.org/officeDocument/2006/relationships/hyperlink" Target="https://chernigiv-rada.gov.ua/news" TargetMode="External"/><Relationship Id="rId2593" Type="http://schemas.openxmlformats.org/officeDocument/2006/relationships/hyperlink" Target="https://suspilne.media/kherson/" TargetMode="External"/><Relationship Id="rId1263" Type="http://schemas.openxmlformats.org/officeDocument/2006/relationships/hyperlink" Target="https://suspilne.media/chernihiv/" TargetMode="External"/><Relationship Id="rId2594" Type="http://schemas.openxmlformats.org/officeDocument/2006/relationships/hyperlink" Target="https://khoda.gov.ua/news" TargetMode="External"/><Relationship Id="rId433" Type="http://schemas.openxmlformats.org/officeDocument/2006/relationships/hyperlink" Target="https://suspilne.media/odesa/1208354-rosia-vdarila-po-odesini-dvoma-balisticnimi-raketami-iskander-m/" TargetMode="External"/><Relationship Id="rId1264" Type="http://schemas.openxmlformats.org/officeDocument/2006/relationships/hyperlink" Target="https://chernigiv-rada.gov.ua/news" TargetMode="External"/><Relationship Id="rId2595" Type="http://schemas.openxmlformats.org/officeDocument/2006/relationships/hyperlink" Target="https://suspilne.media/kherson/" TargetMode="External"/><Relationship Id="rId432" Type="http://schemas.openxmlformats.org/officeDocument/2006/relationships/hyperlink" Target="https://www.pravda.com.ua/news/2025/12/30/8013947/" TargetMode="External"/><Relationship Id="rId1265" Type="http://schemas.openxmlformats.org/officeDocument/2006/relationships/hyperlink" Target="https://suspilne.media/chernihiv/" TargetMode="External"/><Relationship Id="rId2596" Type="http://schemas.openxmlformats.org/officeDocument/2006/relationships/hyperlink" Target="https://khoda.gov.ua/news" TargetMode="External"/><Relationship Id="rId431" Type="http://schemas.openxmlformats.org/officeDocument/2006/relationships/hyperlink" Target="https://suspilne.media/odesa/1201578-unoci-rf-atakuvala-odesinu-balisticnou-raketou/" TargetMode="External"/><Relationship Id="rId1266" Type="http://schemas.openxmlformats.org/officeDocument/2006/relationships/hyperlink" Target="https://chernigiv-rada.gov.ua/news" TargetMode="External"/><Relationship Id="rId2597" Type="http://schemas.openxmlformats.org/officeDocument/2006/relationships/hyperlink" Target="https://suspilne.media/kherson/" TargetMode="External"/><Relationship Id="rId430" Type="http://schemas.openxmlformats.org/officeDocument/2006/relationships/hyperlink" Target="https://od.vgorode.ua/ukr/news/sobytyia/a1285299-rf-udarila-po-odeshchini-chotirma-raketami-usi-buli-balistichnimi" TargetMode="External"/><Relationship Id="rId1267" Type="http://schemas.openxmlformats.org/officeDocument/2006/relationships/hyperlink" Target="https://suspilne.media/chernihiv/" TargetMode="External"/><Relationship Id="rId2598" Type="http://schemas.openxmlformats.org/officeDocument/2006/relationships/hyperlink" Target="https://khoda.gov.ua/news" TargetMode="External"/><Relationship Id="rId3070" Type="http://schemas.openxmlformats.org/officeDocument/2006/relationships/hyperlink" Target="https://suspilne.media/kherson/" TargetMode="External"/><Relationship Id="rId3072" Type="http://schemas.openxmlformats.org/officeDocument/2006/relationships/hyperlink" Target="https://suspilne.media/kherson/" TargetMode="External"/><Relationship Id="rId3071" Type="http://schemas.openxmlformats.org/officeDocument/2006/relationships/hyperlink" Target="https://khoda.gov.ua/news" TargetMode="External"/><Relationship Id="rId3074" Type="http://schemas.openxmlformats.org/officeDocument/2006/relationships/hyperlink" Target="https://suspilne.media/kherson/" TargetMode="External"/><Relationship Id="rId3073" Type="http://schemas.openxmlformats.org/officeDocument/2006/relationships/hyperlink" Target="https://khoda.gov.ua/news" TargetMode="External"/><Relationship Id="rId3076" Type="http://schemas.openxmlformats.org/officeDocument/2006/relationships/hyperlink" Target="https://suspilne.media/kherson/" TargetMode="External"/><Relationship Id="rId3075" Type="http://schemas.openxmlformats.org/officeDocument/2006/relationships/hyperlink" Target="https://khoda.gov.ua/news" TargetMode="External"/><Relationship Id="rId3078" Type="http://schemas.openxmlformats.org/officeDocument/2006/relationships/hyperlink" Target="https://suspilne.media/kherson/" TargetMode="External"/><Relationship Id="rId3077" Type="http://schemas.openxmlformats.org/officeDocument/2006/relationships/hyperlink" Target="https://khoda.gov.ua/news" TargetMode="External"/><Relationship Id="rId3079" Type="http://schemas.openxmlformats.org/officeDocument/2006/relationships/hyperlink" Target="https://khoda.gov.ua/news" TargetMode="External"/><Relationship Id="rId3061" Type="http://schemas.openxmlformats.org/officeDocument/2006/relationships/hyperlink" Target="https://khoda.gov.ua/news" TargetMode="External"/><Relationship Id="rId3060" Type="http://schemas.openxmlformats.org/officeDocument/2006/relationships/hyperlink" Target="https://suspilne.media/kherson/" TargetMode="External"/><Relationship Id="rId3063" Type="http://schemas.openxmlformats.org/officeDocument/2006/relationships/hyperlink" Target="https://khoda.gov.ua/news" TargetMode="External"/><Relationship Id="rId3062" Type="http://schemas.openxmlformats.org/officeDocument/2006/relationships/hyperlink" Target="https://suspilne.media/kherson/" TargetMode="External"/><Relationship Id="rId3065" Type="http://schemas.openxmlformats.org/officeDocument/2006/relationships/hyperlink" Target="https://khoda.gov.ua/news" TargetMode="External"/><Relationship Id="rId3064" Type="http://schemas.openxmlformats.org/officeDocument/2006/relationships/hyperlink" Target="https://suspilne.media/kherson/" TargetMode="External"/><Relationship Id="rId3067" Type="http://schemas.openxmlformats.org/officeDocument/2006/relationships/hyperlink" Target="https://khoda.gov.ua/news" TargetMode="External"/><Relationship Id="rId3066" Type="http://schemas.openxmlformats.org/officeDocument/2006/relationships/hyperlink" Target="https://suspilne.media/kherson/" TargetMode="External"/><Relationship Id="rId3069" Type="http://schemas.openxmlformats.org/officeDocument/2006/relationships/hyperlink" Target="https://khoda.gov.ua/news" TargetMode="External"/><Relationship Id="rId3068" Type="http://schemas.openxmlformats.org/officeDocument/2006/relationships/hyperlink" Target="https://suspilne.media/kherson/" TargetMode="External"/><Relationship Id="rId3090" Type="http://schemas.openxmlformats.org/officeDocument/2006/relationships/hyperlink" Target="https://suspilne.media/kherson/" TargetMode="External"/><Relationship Id="rId3092" Type="http://schemas.openxmlformats.org/officeDocument/2006/relationships/hyperlink" Target="https://suspilne.media/kherson/" TargetMode="External"/><Relationship Id="rId3091" Type="http://schemas.openxmlformats.org/officeDocument/2006/relationships/hyperlink" Target="https://khoda.gov.ua/news" TargetMode="External"/><Relationship Id="rId3094" Type="http://schemas.openxmlformats.org/officeDocument/2006/relationships/hyperlink" Target="https://suspilne.media/kherson/" TargetMode="External"/><Relationship Id="rId3093" Type="http://schemas.openxmlformats.org/officeDocument/2006/relationships/hyperlink" Target="https://khoda.gov.ua/news" TargetMode="External"/><Relationship Id="rId3096" Type="http://schemas.openxmlformats.org/officeDocument/2006/relationships/hyperlink" Target="https://suspilne.media/kherson/" TargetMode="External"/><Relationship Id="rId3095" Type="http://schemas.openxmlformats.org/officeDocument/2006/relationships/hyperlink" Target="https://khoda.gov.ua/news" TargetMode="External"/><Relationship Id="rId3098" Type="http://schemas.openxmlformats.org/officeDocument/2006/relationships/hyperlink" Target="https://suspilne.media/kherson/" TargetMode="External"/><Relationship Id="rId3097" Type="http://schemas.openxmlformats.org/officeDocument/2006/relationships/hyperlink" Target="https://khoda.gov.ua/news" TargetMode="External"/><Relationship Id="rId3099" Type="http://schemas.openxmlformats.org/officeDocument/2006/relationships/hyperlink" Target="https://khoda.gov.ua/news" TargetMode="External"/><Relationship Id="rId3081" Type="http://schemas.openxmlformats.org/officeDocument/2006/relationships/hyperlink" Target="https://khoda.gov.ua/news" TargetMode="External"/><Relationship Id="rId3080" Type="http://schemas.openxmlformats.org/officeDocument/2006/relationships/hyperlink" Target="https://suspilne.media/kherson/" TargetMode="External"/><Relationship Id="rId3083" Type="http://schemas.openxmlformats.org/officeDocument/2006/relationships/hyperlink" Target="https://khoda.gov.ua/news" TargetMode="External"/><Relationship Id="rId3082" Type="http://schemas.openxmlformats.org/officeDocument/2006/relationships/hyperlink" Target="https://suspilne.media/kherson/" TargetMode="External"/><Relationship Id="rId3085" Type="http://schemas.openxmlformats.org/officeDocument/2006/relationships/hyperlink" Target="https://khoda.gov.ua/news" TargetMode="External"/><Relationship Id="rId3084" Type="http://schemas.openxmlformats.org/officeDocument/2006/relationships/hyperlink" Target="https://suspilne.media/kherson/" TargetMode="External"/><Relationship Id="rId3087" Type="http://schemas.openxmlformats.org/officeDocument/2006/relationships/hyperlink" Target="https://khoda.gov.ua/news" TargetMode="External"/><Relationship Id="rId3086" Type="http://schemas.openxmlformats.org/officeDocument/2006/relationships/hyperlink" Target="https://suspilne.media/kherson/" TargetMode="External"/><Relationship Id="rId3089" Type="http://schemas.openxmlformats.org/officeDocument/2006/relationships/hyperlink" Target="https://khoda.gov.ua/news" TargetMode="External"/><Relationship Id="rId3088" Type="http://schemas.openxmlformats.org/officeDocument/2006/relationships/hyperlink" Target="https://suspilne.media/kherson/" TargetMode="External"/><Relationship Id="rId3039" Type="http://schemas.openxmlformats.org/officeDocument/2006/relationships/hyperlink" Target="https://khoda.gov.ua/news" TargetMode="External"/><Relationship Id="rId1" Type="http://schemas.openxmlformats.org/officeDocument/2006/relationships/hyperlink" Target="https://kyivcity.gov.ua/news/kiv_nayvazhlivishe_za_tizhden__Kyiv_Highlights_of_the_week_1032798/" TargetMode="External"/><Relationship Id="rId2" Type="http://schemas.openxmlformats.org/officeDocument/2006/relationships/hyperlink" Target="https://kyivcity.gov.ua/news/kiv_nayvazhlivishe_za_tizhden__Kyiv_Highlights_of_the_week_1032798/" TargetMode="External"/><Relationship Id="rId3" Type="http://schemas.openxmlformats.org/officeDocument/2006/relationships/hyperlink" Target="https://kyivcity.gov.ua/news/kiv_nayvazhlivishe_za_tizhden__Kyiv_Highlights_of_the_week_1032798/" TargetMode="External"/><Relationship Id="rId4" Type="http://schemas.openxmlformats.org/officeDocument/2006/relationships/hyperlink" Target="https://kyivcity.gov.ua/news/kiv_nayvazhlivishe_za_tizhden__Kyiv_Highlights_of_the_week_1032798/" TargetMode="External"/><Relationship Id="rId3030" Type="http://schemas.openxmlformats.org/officeDocument/2006/relationships/hyperlink" Target="https://suspilne.media/kherson/" TargetMode="External"/><Relationship Id="rId9" Type="http://schemas.openxmlformats.org/officeDocument/2006/relationships/hyperlink" Target="https://www.pravda.com.ua/news/2026/09/26/8055123/" TargetMode="External"/><Relationship Id="rId3032" Type="http://schemas.openxmlformats.org/officeDocument/2006/relationships/hyperlink" Target="https://suspilne.media/kherson/" TargetMode="External"/><Relationship Id="rId3031" Type="http://schemas.openxmlformats.org/officeDocument/2006/relationships/hyperlink" Target="https://khoda.gov.ua/news" TargetMode="External"/><Relationship Id="rId3034" Type="http://schemas.openxmlformats.org/officeDocument/2006/relationships/hyperlink" Target="https://suspilne.media/kherson/" TargetMode="External"/><Relationship Id="rId3033" Type="http://schemas.openxmlformats.org/officeDocument/2006/relationships/hyperlink" Target="https://khoda.gov.ua/news" TargetMode="External"/><Relationship Id="rId5" Type="http://schemas.openxmlformats.org/officeDocument/2006/relationships/hyperlink" Target="https://www.pravda.com.ua/news/2026/09/26/8055123/" TargetMode="External"/><Relationship Id="rId3036" Type="http://schemas.openxmlformats.org/officeDocument/2006/relationships/hyperlink" Target="https://suspilne.media/kherson/" TargetMode="External"/><Relationship Id="rId6" Type="http://schemas.openxmlformats.org/officeDocument/2006/relationships/hyperlink" Target="https://www.pravda.com.ua/news/2026/09/26/8055123/" TargetMode="External"/><Relationship Id="rId3035" Type="http://schemas.openxmlformats.org/officeDocument/2006/relationships/hyperlink" Target="https://khoda.gov.ua/news" TargetMode="External"/><Relationship Id="rId7" Type="http://schemas.openxmlformats.org/officeDocument/2006/relationships/hyperlink" Target="https://www.pravda.com.ua/news/2026/09/26/8055123/" TargetMode="External"/><Relationship Id="rId3038" Type="http://schemas.openxmlformats.org/officeDocument/2006/relationships/hyperlink" Target="https://suspilne.media/kherson/" TargetMode="External"/><Relationship Id="rId8" Type="http://schemas.openxmlformats.org/officeDocument/2006/relationships/hyperlink" Target="https://www.pravda.com.ua/news/2026/09/26/8055123/" TargetMode="External"/><Relationship Id="rId3037" Type="http://schemas.openxmlformats.org/officeDocument/2006/relationships/hyperlink" Target="https://khoda.gov.ua/news" TargetMode="External"/><Relationship Id="rId3029" Type="http://schemas.openxmlformats.org/officeDocument/2006/relationships/hyperlink" Target="https://khoda.gov.ua/news" TargetMode="External"/><Relationship Id="rId3028" Type="http://schemas.openxmlformats.org/officeDocument/2006/relationships/hyperlink" Target="https://suspilne.media/kherson/" TargetMode="External"/><Relationship Id="rId3021" Type="http://schemas.openxmlformats.org/officeDocument/2006/relationships/hyperlink" Target="https://khoda.gov.ua/news" TargetMode="External"/><Relationship Id="rId3020" Type="http://schemas.openxmlformats.org/officeDocument/2006/relationships/hyperlink" Target="https://suspilne.media/kherson/" TargetMode="External"/><Relationship Id="rId3023" Type="http://schemas.openxmlformats.org/officeDocument/2006/relationships/hyperlink" Target="https://khoda.gov.ua/news" TargetMode="External"/><Relationship Id="rId3022" Type="http://schemas.openxmlformats.org/officeDocument/2006/relationships/hyperlink" Target="https://suspilne.media/kherson/" TargetMode="External"/><Relationship Id="rId3025" Type="http://schemas.openxmlformats.org/officeDocument/2006/relationships/hyperlink" Target="https://khoda.gov.ua/news" TargetMode="External"/><Relationship Id="rId3024" Type="http://schemas.openxmlformats.org/officeDocument/2006/relationships/hyperlink" Target="https://suspilne.media/kherson/" TargetMode="External"/><Relationship Id="rId3027" Type="http://schemas.openxmlformats.org/officeDocument/2006/relationships/hyperlink" Target="https://khoda.gov.ua/news" TargetMode="External"/><Relationship Id="rId3026" Type="http://schemas.openxmlformats.org/officeDocument/2006/relationships/hyperlink" Target="https://suspilne.media/kherson/" TargetMode="External"/><Relationship Id="rId3050" Type="http://schemas.openxmlformats.org/officeDocument/2006/relationships/hyperlink" Target="https://suspilne.media/kherson/" TargetMode="External"/><Relationship Id="rId3052" Type="http://schemas.openxmlformats.org/officeDocument/2006/relationships/hyperlink" Target="https://suspilne.media/kherson/" TargetMode="External"/><Relationship Id="rId3051" Type="http://schemas.openxmlformats.org/officeDocument/2006/relationships/hyperlink" Target="https://khoda.gov.ua/news" TargetMode="External"/><Relationship Id="rId3054" Type="http://schemas.openxmlformats.org/officeDocument/2006/relationships/hyperlink" Target="https://suspilne.media/kherson/" TargetMode="External"/><Relationship Id="rId3053" Type="http://schemas.openxmlformats.org/officeDocument/2006/relationships/hyperlink" Target="https://khoda.gov.ua/news" TargetMode="External"/><Relationship Id="rId3056" Type="http://schemas.openxmlformats.org/officeDocument/2006/relationships/hyperlink" Target="https://suspilne.media/kherson/" TargetMode="External"/><Relationship Id="rId3055" Type="http://schemas.openxmlformats.org/officeDocument/2006/relationships/hyperlink" Target="https://khoda.gov.ua/news" TargetMode="External"/><Relationship Id="rId3058" Type="http://schemas.openxmlformats.org/officeDocument/2006/relationships/hyperlink" Target="https://suspilne.media/kherson/" TargetMode="External"/><Relationship Id="rId3057" Type="http://schemas.openxmlformats.org/officeDocument/2006/relationships/hyperlink" Target="https://khoda.gov.ua/news" TargetMode="External"/><Relationship Id="rId3059" Type="http://schemas.openxmlformats.org/officeDocument/2006/relationships/hyperlink" Target="https://khoda.gov.ua/news" TargetMode="External"/><Relationship Id="rId3041" Type="http://schemas.openxmlformats.org/officeDocument/2006/relationships/hyperlink" Target="https://khoda.gov.ua/news" TargetMode="External"/><Relationship Id="rId3040" Type="http://schemas.openxmlformats.org/officeDocument/2006/relationships/hyperlink" Target="https://suspilne.media/kherson/" TargetMode="External"/><Relationship Id="rId3043" Type="http://schemas.openxmlformats.org/officeDocument/2006/relationships/hyperlink" Target="https://khoda.gov.ua/news" TargetMode="External"/><Relationship Id="rId3042" Type="http://schemas.openxmlformats.org/officeDocument/2006/relationships/hyperlink" Target="https://suspilne.media/kherson/" TargetMode="External"/><Relationship Id="rId3045" Type="http://schemas.openxmlformats.org/officeDocument/2006/relationships/hyperlink" Target="https://khoda.gov.ua/news" TargetMode="External"/><Relationship Id="rId3044" Type="http://schemas.openxmlformats.org/officeDocument/2006/relationships/hyperlink" Target="https://suspilne.media/kherson/" TargetMode="External"/><Relationship Id="rId3047" Type="http://schemas.openxmlformats.org/officeDocument/2006/relationships/hyperlink" Target="https://khoda.gov.ua/news" TargetMode="External"/><Relationship Id="rId3046" Type="http://schemas.openxmlformats.org/officeDocument/2006/relationships/hyperlink" Target="https://suspilne.media/kherson/" TargetMode="External"/><Relationship Id="rId3049" Type="http://schemas.openxmlformats.org/officeDocument/2006/relationships/hyperlink" Target="https://khoda.gov.ua/news" TargetMode="External"/><Relationship Id="rId3048" Type="http://schemas.openxmlformats.org/officeDocument/2006/relationships/hyperlink" Target="https://suspilne.media/kherson/" TargetMode="External"/><Relationship Id="rId2600" Type="http://schemas.openxmlformats.org/officeDocument/2006/relationships/hyperlink" Target="https://khoda.gov.ua/news" TargetMode="External"/><Relationship Id="rId2601" Type="http://schemas.openxmlformats.org/officeDocument/2006/relationships/hyperlink" Target="https://suspilne.media/kherson/" TargetMode="External"/><Relationship Id="rId2602" Type="http://schemas.openxmlformats.org/officeDocument/2006/relationships/hyperlink" Target="https://khoda.gov.ua/news" TargetMode="External"/><Relationship Id="rId2603" Type="http://schemas.openxmlformats.org/officeDocument/2006/relationships/hyperlink" Target="https://suspilne.media/kherson/" TargetMode="External"/><Relationship Id="rId2604" Type="http://schemas.openxmlformats.org/officeDocument/2006/relationships/hyperlink" Target="https://khoda.gov.ua/news" TargetMode="External"/><Relationship Id="rId2605" Type="http://schemas.openxmlformats.org/officeDocument/2006/relationships/hyperlink" Target="https://suspilne.media/kherson/" TargetMode="External"/><Relationship Id="rId2606" Type="http://schemas.openxmlformats.org/officeDocument/2006/relationships/hyperlink" Target="https://khoda.gov.ua/news" TargetMode="External"/><Relationship Id="rId808" Type="http://schemas.openxmlformats.org/officeDocument/2006/relationships/hyperlink" Target="https://chernigiv-rada.gov.ua/news/id-170017/" TargetMode="External"/><Relationship Id="rId2607" Type="http://schemas.openxmlformats.org/officeDocument/2006/relationships/hyperlink" Target="https://suspilne.media/kherson/" TargetMode="External"/><Relationship Id="rId807" Type="http://schemas.openxmlformats.org/officeDocument/2006/relationships/hyperlink" Target="https://cn.npu.gov.ua/news/politsiia-dokumentuie-naslidky-rosiiskoi-ataky-po-chernihovu" TargetMode="External"/><Relationship Id="rId2608" Type="http://schemas.openxmlformats.org/officeDocument/2006/relationships/hyperlink" Target="https://khoda.gov.ua/news" TargetMode="External"/><Relationship Id="rId806" Type="http://schemas.openxmlformats.org/officeDocument/2006/relationships/hyperlink" Target="https://suspilne.media/chernihiv/1205486-rf-balisticnimi-raketami-ta-bpla-atakuvala-cernigiv/" TargetMode="External"/><Relationship Id="rId2609" Type="http://schemas.openxmlformats.org/officeDocument/2006/relationships/hyperlink" Target="https://suspilne.media/kherson/" TargetMode="External"/><Relationship Id="rId805" Type="http://schemas.openxmlformats.org/officeDocument/2006/relationships/hyperlink" Target="https://khoda.gov.ua/news/operatyvna-informatsiia-z-0600-22072026-po-0600-23072026" TargetMode="External"/><Relationship Id="rId809" Type="http://schemas.openxmlformats.org/officeDocument/2006/relationships/hyperlink" Target="https://www.chernigiv-rada.gov.ua/news/id-170035/" TargetMode="External"/><Relationship Id="rId800" Type="http://schemas.openxmlformats.org/officeDocument/2006/relationships/hyperlink" Target="https://khoda.gov.ua/news/operatyvna-informatsiia-z-0600-19072026-po-0600-20072026" TargetMode="External"/><Relationship Id="rId804" Type="http://schemas.openxmlformats.org/officeDocument/2006/relationships/hyperlink" Target="https://khoda.gov.ua/news/operatyvna-informatsiia-z-0600-21072026-po-0600-22072026" TargetMode="External"/><Relationship Id="rId803" Type="http://schemas.openxmlformats.org/officeDocument/2006/relationships/hyperlink" Target="https://khoda.gov.ua/news/operatyvna-informatsiia-z-0600-21072026-po-0600-22072026" TargetMode="External"/><Relationship Id="rId802" Type="http://schemas.openxmlformats.org/officeDocument/2006/relationships/hyperlink" Target="https://khoda.gov.ua/news/operatyvna-informatsiia-z-0600-20072026-po-0600-21072026" TargetMode="External"/><Relationship Id="rId801" Type="http://schemas.openxmlformats.org/officeDocument/2006/relationships/hyperlink" Target="https://khoda.gov.ua/news/operatyvna-informatsiia-z-0600-20072026-po-0600-21072026" TargetMode="External"/><Relationship Id="rId1334" Type="http://schemas.openxmlformats.org/officeDocument/2006/relationships/hyperlink" Target="https://chernigiv-rada.gov.ua/news" TargetMode="External"/><Relationship Id="rId2665" Type="http://schemas.openxmlformats.org/officeDocument/2006/relationships/hyperlink" Target="https://suspilne.media/kherson/" TargetMode="External"/><Relationship Id="rId1335" Type="http://schemas.openxmlformats.org/officeDocument/2006/relationships/hyperlink" Target="https://suspilne.media/chernihiv/" TargetMode="External"/><Relationship Id="rId2666" Type="http://schemas.openxmlformats.org/officeDocument/2006/relationships/hyperlink" Target="https://khoda.gov.ua/news" TargetMode="External"/><Relationship Id="rId1336" Type="http://schemas.openxmlformats.org/officeDocument/2006/relationships/hyperlink" Target="https://chernigiv-rada.gov.ua/news" TargetMode="External"/><Relationship Id="rId2667" Type="http://schemas.openxmlformats.org/officeDocument/2006/relationships/hyperlink" Target="https://suspilne.media/kherson/" TargetMode="External"/><Relationship Id="rId1337" Type="http://schemas.openxmlformats.org/officeDocument/2006/relationships/hyperlink" Target="https://suspilne.media/chernihiv/" TargetMode="External"/><Relationship Id="rId2668" Type="http://schemas.openxmlformats.org/officeDocument/2006/relationships/hyperlink" Target="https://khoda.gov.ua/news" TargetMode="External"/><Relationship Id="rId1338" Type="http://schemas.openxmlformats.org/officeDocument/2006/relationships/hyperlink" Target="https://chernigiv-rada.gov.ua/news" TargetMode="External"/><Relationship Id="rId2669" Type="http://schemas.openxmlformats.org/officeDocument/2006/relationships/hyperlink" Target="https://suspilne.media/kherson/" TargetMode="External"/><Relationship Id="rId1339" Type="http://schemas.openxmlformats.org/officeDocument/2006/relationships/hyperlink" Target="https://suspilne.media/chernihiv/" TargetMode="External"/><Relationship Id="rId745" Type="http://schemas.openxmlformats.org/officeDocument/2006/relationships/hyperlink" Target="https://sumycma.gov.ua/novyny/2026/06/04/gennadij-demyanenko-u-travni-sumi-zaznali-145-vorozhih-udariv-pyatero-lyudej-zaginuli/" TargetMode="External"/><Relationship Id="rId744" Type="http://schemas.openxmlformats.org/officeDocument/2006/relationships/hyperlink" Target="https://sumycma.gov.ua/novyny/2026/06/04/gennadij-demyanenko-u-travni-sumi-zaznali-145-vorozhih-udariv-pyatero-lyudej-zaginuli/" TargetMode="External"/><Relationship Id="rId743" Type="http://schemas.openxmlformats.org/officeDocument/2006/relationships/hyperlink" Target="https://sumycma.gov.ua/novyny/2026/06/04/gennadij-demyanenko-u-travni-sumi-zaznali-145-vorozhih-udariv-pyatero-lyudej-zaginuli/" TargetMode="External"/><Relationship Id="rId742" Type="http://schemas.openxmlformats.org/officeDocument/2006/relationships/hyperlink" Target="https://sumycma.gov.ua/novyny/2026/06/04/gennadij-demyanenko-u-travni-sumi-zaznali-145-vorozhih-udariv-pyatero-lyudej-zaginuli/" TargetMode="External"/><Relationship Id="rId749" Type="http://schemas.openxmlformats.org/officeDocument/2006/relationships/hyperlink" Target="https://sumycma.gov.ua/novyny/2026/07/06/gennadij-demyanenko-pyatero-zagiblih-i-97-postrazhdalih-vnaslidok-rosijskih-atak-za-minulij-tizhden/" TargetMode="External"/><Relationship Id="rId748" Type="http://schemas.openxmlformats.org/officeDocument/2006/relationships/hyperlink" Target="https://sumycma.gov.ua/novyny/2026/07/06/gennadij-demyanenko-pyatero-zagiblih-i-97-postrazhdalih-vnaslidok-rosijskih-atak-za-minulij-tizhden/" TargetMode="External"/><Relationship Id="rId747" Type="http://schemas.openxmlformats.org/officeDocument/2006/relationships/hyperlink" Target="https://sumycma.gov.ua/novyny/2026/07/06/gennadij-demyanenko-pyatero-zagiblih-i-97-postrazhdalih-vnaslidok-rosijskih-atak-za-minulij-tizhden/" TargetMode="External"/><Relationship Id="rId746" Type="http://schemas.openxmlformats.org/officeDocument/2006/relationships/hyperlink" Target="https://sumycma.gov.ua/novyny/2026/06/04/gennadij-demyanenko-u-travni-sumi-zaznali-145-vorozhih-udariv-pyatero-lyudej-zaginuli/" TargetMode="External"/><Relationship Id="rId2660" Type="http://schemas.openxmlformats.org/officeDocument/2006/relationships/hyperlink" Target="https://khoda.gov.ua/news" TargetMode="External"/><Relationship Id="rId741" Type="http://schemas.openxmlformats.org/officeDocument/2006/relationships/hyperlink" Target="https://sumycma.gov.ua/novyny/2026/06/04/gennadij-demyanenko-u-travni-sumi-zaznali-145-vorozhih-udariv-pyatero-lyudej-zaginuli/" TargetMode="External"/><Relationship Id="rId1330" Type="http://schemas.openxmlformats.org/officeDocument/2006/relationships/hyperlink" Target="https://chernigiv-rada.gov.ua/news" TargetMode="External"/><Relationship Id="rId2661" Type="http://schemas.openxmlformats.org/officeDocument/2006/relationships/hyperlink" Target="https://suspilne.media/kherson/" TargetMode="External"/><Relationship Id="rId740" Type="http://schemas.openxmlformats.org/officeDocument/2006/relationships/hyperlink" Target="https://sumycma.gov.ua/novyny/2026/06/04/gennadij-demyanenko-u-travni-sumi-zaznali-145-vorozhih-udariv-pyatero-lyudej-zaginuli/" TargetMode="External"/><Relationship Id="rId1331" Type="http://schemas.openxmlformats.org/officeDocument/2006/relationships/hyperlink" Target="https://suspilne.media/chernihiv/" TargetMode="External"/><Relationship Id="rId2662" Type="http://schemas.openxmlformats.org/officeDocument/2006/relationships/hyperlink" Target="https://khoda.gov.ua/news" TargetMode="External"/><Relationship Id="rId1332" Type="http://schemas.openxmlformats.org/officeDocument/2006/relationships/hyperlink" Target="https://chernigiv-rada.gov.ua/news" TargetMode="External"/><Relationship Id="rId2663" Type="http://schemas.openxmlformats.org/officeDocument/2006/relationships/hyperlink" Target="https://suspilne.media/kherson/" TargetMode="External"/><Relationship Id="rId1333" Type="http://schemas.openxmlformats.org/officeDocument/2006/relationships/hyperlink" Target="https://suspilne.media/chernihiv/" TargetMode="External"/><Relationship Id="rId2664" Type="http://schemas.openxmlformats.org/officeDocument/2006/relationships/hyperlink" Target="https://khoda.gov.ua/news" TargetMode="External"/><Relationship Id="rId1323" Type="http://schemas.openxmlformats.org/officeDocument/2006/relationships/hyperlink" Target="https://suspilne.media/chernihiv/" TargetMode="External"/><Relationship Id="rId2654" Type="http://schemas.openxmlformats.org/officeDocument/2006/relationships/hyperlink" Target="https://khoda.gov.ua/news" TargetMode="External"/><Relationship Id="rId1324" Type="http://schemas.openxmlformats.org/officeDocument/2006/relationships/hyperlink" Target="https://chernigiv-rada.gov.ua/news" TargetMode="External"/><Relationship Id="rId2655" Type="http://schemas.openxmlformats.org/officeDocument/2006/relationships/hyperlink" Target="https://suspilne.media/kherson/" TargetMode="External"/><Relationship Id="rId1325" Type="http://schemas.openxmlformats.org/officeDocument/2006/relationships/hyperlink" Target="https://suspilne.media/chernihiv/" TargetMode="External"/><Relationship Id="rId2656" Type="http://schemas.openxmlformats.org/officeDocument/2006/relationships/hyperlink" Target="https://khoda.gov.ua/news" TargetMode="External"/><Relationship Id="rId1326" Type="http://schemas.openxmlformats.org/officeDocument/2006/relationships/hyperlink" Target="https://chernigiv-rada.gov.ua/news" TargetMode="External"/><Relationship Id="rId2657" Type="http://schemas.openxmlformats.org/officeDocument/2006/relationships/hyperlink" Target="https://suspilne.media/kherson/" TargetMode="External"/><Relationship Id="rId1327" Type="http://schemas.openxmlformats.org/officeDocument/2006/relationships/hyperlink" Target="https://suspilne.media/chernihiv/" TargetMode="External"/><Relationship Id="rId2658" Type="http://schemas.openxmlformats.org/officeDocument/2006/relationships/hyperlink" Target="https://khoda.gov.ua/news" TargetMode="External"/><Relationship Id="rId1328" Type="http://schemas.openxmlformats.org/officeDocument/2006/relationships/hyperlink" Target="https://chernigiv-rada.gov.ua/news" TargetMode="External"/><Relationship Id="rId2659" Type="http://schemas.openxmlformats.org/officeDocument/2006/relationships/hyperlink" Target="https://suspilne.media/kherson/" TargetMode="External"/><Relationship Id="rId1329" Type="http://schemas.openxmlformats.org/officeDocument/2006/relationships/hyperlink" Target="https://suspilne.media/chernihiv/" TargetMode="External"/><Relationship Id="rId739" Type="http://schemas.openxmlformats.org/officeDocument/2006/relationships/hyperlink" Target="https://sumycma.gov.ua/novyny/2026/06/04/gennadij-demyanenko-u-travni-sumi-zaznali-145-vorozhih-udariv-pyatero-lyudej-zaginuli/" TargetMode="External"/><Relationship Id="rId734" Type="http://schemas.openxmlformats.org/officeDocument/2006/relationships/hyperlink" Target="https://sumycma.gov.ua/novyny/2026/06/04/gennadij-demyanenko-u-travni-sumi-zaznali-145-vorozhih-udariv-pyatero-lyudej-zaginuli/" TargetMode="External"/><Relationship Id="rId733" Type="http://schemas.openxmlformats.org/officeDocument/2006/relationships/hyperlink" Target="https://sumycma.gov.ua/novyny/2026/06/04/gennadij-demyanenko-u-travni-sumi-zaznali-145-vorozhih-udariv-pyatero-lyudej-zaginuli/" TargetMode="External"/><Relationship Id="rId732" Type="http://schemas.openxmlformats.org/officeDocument/2006/relationships/hyperlink" Target="https://sumycma.gov.ua/novyny/2026/06/04/gennadij-demyanenko-u-travni-sumi-zaznali-145-vorozhih-udariv-pyatero-lyudej-zaginuli/" TargetMode="External"/><Relationship Id="rId731" Type="http://schemas.openxmlformats.org/officeDocument/2006/relationships/hyperlink" Target="https://sumycma.gov.ua/novyny/2026/06/04/gennadij-demyanenko-u-travni-sumi-zaznali-145-vorozhih-udariv-pyatero-lyudej-zaginuli/" TargetMode="External"/><Relationship Id="rId738" Type="http://schemas.openxmlformats.org/officeDocument/2006/relationships/hyperlink" Target="https://sumycma.gov.ua/novyny/2026/06/04/gennadij-demyanenko-u-travni-sumi-zaznali-145-vorozhih-udariv-pyatero-lyudej-zaginuli/" TargetMode="External"/><Relationship Id="rId737" Type="http://schemas.openxmlformats.org/officeDocument/2006/relationships/hyperlink" Target="https://sumycma.gov.ua/novyny/2026/06/04/gennadij-demyanenko-u-travni-sumi-zaznali-145-vorozhih-udariv-pyatero-lyudej-zaginuli/" TargetMode="External"/><Relationship Id="rId736" Type="http://schemas.openxmlformats.org/officeDocument/2006/relationships/hyperlink" Target="https://sumycma.gov.ua/novyny/2026/06/04/gennadij-demyanenko-u-travni-sumi-zaznali-145-vorozhih-udariv-pyatero-lyudej-zaginuli/" TargetMode="External"/><Relationship Id="rId735" Type="http://schemas.openxmlformats.org/officeDocument/2006/relationships/hyperlink" Target="https://sumycma.gov.ua/novyny/2026/06/04/gennadij-demyanenko-u-travni-sumi-zaznali-145-vorozhih-udariv-pyatero-lyudej-zaginuli/" TargetMode="External"/><Relationship Id="rId730" Type="http://schemas.openxmlformats.org/officeDocument/2006/relationships/hyperlink" Target="https://sumycma.gov.ua/novyny/2026/06/04/gennadij-demyanenko-u-travni-sumi-zaznali-145-vorozhih-udariv-pyatero-lyudej-zaginuli/" TargetMode="External"/><Relationship Id="rId2650" Type="http://schemas.openxmlformats.org/officeDocument/2006/relationships/hyperlink" Target="https://khoda.gov.ua/news" TargetMode="External"/><Relationship Id="rId1320" Type="http://schemas.openxmlformats.org/officeDocument/2006/relationships/hyperlink" Target="https://chernigiv-rada.gov.ua/news" TargetMode="External"/><Relationship Id="rId2651" Type="http://schemas.openxmlformats.org/officeDocument/2006/relationships/hyperlink" Target="https://suspilne.media/kherson/" TargetMode="External"/><Relationship Id="rId1321" Type="http://schemas.openxmlformats.org/officeDocument/2006/relationships/hyperlink" Target="https://suspilne.media/chernihiv/" TargetMode="External"/><Relationship Id="rId2652" Type="http://schemas.openxmlformats.org/officeDocument/2006/relationships/hyperlink" Target="https://khoda.gov.ua/news" TargetMode="External"/><Relationship Id="rId1322" Type="http://schemas.openxmlformats.org/officeDocument/2006/relationships/hyperlink" Target="https://chernigiv-rada.gov.ua/news" TargetMode="External"/><Relationship Id="rId2653" Type="http://schemas.openxmlformats.org/officeDocument/2006/relationships/hyperlink" Target="https://suspilne.media/kherson/" TargetMode="External"/><Relationship Id="rId1356" Type="http://schemas.openxmlformats.org/officeDocument/2006/relationships/hyperlink" Target="https://chernigiv-rada.gov.ua/news" TargetMode="External"/><Relationship Id="rId2687" Type="http://schemas.openxmlformats.org/officeDocument/2006/relationships/hyperlink" Target="https://suspilne.media/kherson/" TargetMode="External"/><Relationship Id="rId1357" Type="http://schemas.openxmlformats.org/officeDocument/2006/relationships/hyperlink" Target="https://suspilne.media/chernihiv/" TargetMode="External"/><Relationship Id="rId2688" Type="http://schemas.openxmlformats.org/officeDocument/2006/relationships/hyperlink" Target="https://khoda.gov.ua/news" TargetMode="External"/><Relationship Id="rId1358" Type="http://schemas.openxmlformats.org/officeDocument/2006/relationships/hyperlink" Target="https://chernigiv-rada.gov.ua/news" TargetMode="External"/><Relationship Id="rId2689" Type="http://schemas.openxmlformats.org/officeDocument/2006/relationships/hyperlink" Target="https://suspilne.media/kherson/" TargetMode="External"/><Relationship Id="rId1359" Type="http://schemas.openxmlformats.org/officeDocument/2006/relationships/hyperlink" Target="https://suspilne.media/chernihiv/" TargetMode="External"/><Relationship Id="rId767" Type="http://schemas.openxmlformats.org/officeDocument/2006/relationships/hyperlink" Target="https://chernigiv-rada.gov.ua/news/id-170714/" TargetMode="External"/><Relationship Id="rId766" Type="http://schemas.openxmlformats.org/officeDocument/2006/relationships/hyperlink" Target="https://chernigiv-rada.gov.ua/news/id-170696/" TargetMode="External"/><Relationship Id="rId765" Type="http://schemas.openxmlformats.org/officeDocument/2006/relationships/hyperlink" Target="https://sumycma.gov.ua/novyny/2026/07/20/gennadij-demyanenko-rosiyani-79-raziv-atakuvali-sumsku-gromadu-za-tizhden/" TargetMode="External"/><Relationship Id="rId764" Type="http://schemas.openxmlformats.org/officeDocument/2006/relationships/hyperlink" Target="https://sumycma.gov.ua/novyny/2026/07/20/gennadij-demyanenko-rosiyani-79-raziv-atakuvali-sumsku-gromadu-za-tizhden/" TargetMode="External"/><Relationship Id="rId769" Type="http://schemas.openxmlformats.org/officeDocument/2006/relationships/hyperlink" Target="https://chernigiv-rada.gov.ua/news/id-170768/" TargetMode="External"/><Relationship Id="rId768" Type="http://schemas.openxmlformats.org/officeDocument/2006/relationships/hyperlink" Target="https://t.me/s/ComAFUA?before=1117" TargetMode="External"/><Relationship Id="rId2680" Type="http://schemas.openxmlformats.org/officeDocument/2006/relationships/hyperlink" Target="https://khoda.gov.ua/news" TargetMode="External"/><Relationship Id="rId1350" Type="http://schemas.openxmlformats.org/officeDocument/2006/relationships/hyperlink" Target="https://chernigiv-rada.gov.ua/news" TargetMode="External"/><Relationship Id="rId2681" Type="http://schemas.openxmlformats.org/officeDocument/2006/relationships/hyperlink" Target="https://suspilne.media/kherson/" TargetMode="External"/><Relationship Id="rId1351" Type="http://schemas.openxmlformats.org/officeDocument/2006/relationships/hyperlink" Target="https://suspilne.media/chernihiv/" TargetMode="External"/><Relationship Id="rId2682" Type="http://schemas.openxmlformats.org/officeDocument/2006/relationships/hyperlink" Target="https://khoda.gov.ua/news" TargetMode="External"/><Relationship Id="rId763" Type="http://schemas.openxmlformats.org/officeDocument/2006/relationships/hyperlink" Target="https://sumycma.gov.ua/novyny/2026/07/20/gennadij-demyanenko-rosiyani-79-raziv-atakuvali-sumsku-gromadu-za-tizhden/" TargetMode="External"/><Relationship Id="rId1352" Type="http://schemas.openxmlformats.org/officeDocument/2006/relationships/hyperlink" Target="https://chernigiv-rada.gov.ua/news" TargetMode="External"/><Relationship Id="rId2683" Type="http://schemas.openxmlformats.org/officeDocument/2006/relationships/hyperlink" Target="https://suspilne.media/kherson/" TargetMode="External"/><Relationship Id="rId762" Type="http://schemas.openxmlformats.org/officeDocument/2006/relationships/hyperlink" Target="https://sumycma.gov.ua/novyny/2026/07/20/gennadij-demyanenko-rosiyani-79-raziv-atakuvali-sumsku-gromadu-za-tizhden/" TargetMode="External"/><Relationship Id="rId1353" Type="http://schemas.openxmlformats.org/officeDocument/2006/relationships/hyperlink" Target="https://suspilne.media/chernihiv/" TargetMode="External"/><Relationship Id="rId2684" Type="http://schemas.openxmlformats.org/officeDocument/2006/relationships/hyperlink" Target="https://khoda.gov.ua/news" TargetMode="External"/><Relationship Id="rId761" Type="http://schemas.openxmlformats.org/officeDocument/2006/relationships/hyperlink" Target="https://sumycma.gov.ua/novyny/2026/07/20/gennadij-demyanenko-rosiyani-79-raziv-atakuvali-sumsku-gromadu-za-tizhden/" TargetMode="External"/><Relationship Id="rId1354" Type="http://schemas.openxmlformats.org/officeDocument/2006/relationships/hyperlink" Target="https://chernigiv-rada.gov.ua/news" TargetMode="External"/><Relationship Id="rId2685" Type="http://schemas.openxmlformats.org/officeDocument/2006/relationships/hyperlink" Target="https://suspilne.media/kherson/" TargetMode="External"/><Relationship Id="rId760" Type="http://schemas.openxmlformats.org/officeDocument/2006/relationships/hyperlink" Target="https://sumycma.gov.ua/novyny/2026/07/20/gennadij-demyanenko-rosiyani-79-raziv-atakuvali-sumsku-gromadu-za-tizhden/" TargetMode="External"/><Relationship Id="rId1355" Type="http://schemas.openxmlformats.org/officeDocument/2006/relationships/hyperlink" Target="https://suspilne.media/chernihiv/" TargetMode="External"/><Relationship Id="rId2686" Type="http://schemas.openxmlformats.org/officeDocument/2006/relationships/hyperlink" Target="https://khoda.gov.ua/news" TargetMode="External"/><Relationship Id="rId1345" Type="http://schemas.openxmlformats.org/officeDocument/2006/relationships/hyperlink" Target="https://suspilne.media/chernihiv/" TargetMode="External"/><Relationship Id="rId2676" Type="http://schemas.openxmlformats.org/officeDocument/2006/relationships/hyperlink" Target="https://khoda.gov.ua/news" TargetMode="External"/><Relationship Id="rId1346" Type="http://schemas.openxmlformats.org/officeDocument/2006/relationships/hyperlink" Target="https://chernigiv-rada.gov.ua/news" TargetMode="External"/><Relationship Id="rId2677" Type="http://schemas.openxmlformats.org/officeDocument/2006/relationships/hyperlink" Target="https://suspilne.media/kherson/" TargetMode="External"/><Relationship Id="rId1347" Type="http://schemas.openxmlformats.org/officeDocument/2006/relationships/hyperlink" Target="https://suspilne.media/chernihiv/" TargetMode="External"/><Relationship Id="rId2678" Type="http://schemas.openxmlformats.org/officeDocument/2006/relationships/hyperlink" Target="https://khoda.gov.ua/news" TargetMode="External"/><Relationship Id="rId1348" Type="http://schemas.openxmlformats.org/officeDocument/2006/relationships/hyperlink" Target="https://chernigiv-rada.gov.ua/news" TargetMode="External"/><Relationship Id="rId2679" Type="http://schemas.openxmlformats.org/officeDocument/2006/relationships/hyperlink" Target="https://suspilne.media/kherson/" TargetMode="External"/><Relationship Id="rId1349" Type="http://schemas.openxmlformats.org/officeDocument/2006/relationships/hyperlink" Target="https://suspilne.media/chernihiv/" TargetMode="External"/><Relationship Id="rId756" Type="http://schemas.openxmlformats.org/officeDocument/2006/relationships/hyperlink" Target="https://sumycma.gov.ua/novyny/2026/07/13/gennadij-demyanenko-minulogo-tizhnya-sumi-zaznali-32-vorozhih-udariv/" TargetMode="External"/><Relationship Id="rId755" Type="http://schemas.openxmlformats.org/officeDocument/2006/relationships/hyperlink" Target="https://sumycma.gov.ua/novyny/2026/07/13/gennadij-demyanenko-minulogo-tizhnya-sumi-zaznali-32-vorozhih-udariv/" TargetMode="External"/><Relationship Id="rId754" Type="http://schemas.openxmlformats.org/officeDocument/2006/relationships/hyperlink" Target="https://sumycma.gov.ua/novyny/2026/07/13/gennadij-demyanenko-minulogo-tizhnya-sumi-zaznali-32-vorozhih-udariv/" TargetMode="External"/><Relationship Id="rId753" Type="http://schemas.openxmlformats.org/officeDocument/2006/relationships/hyperlink" Target="https://sumycma.gov.ua/novyny/2026/07/13/gennadij-demyanenko-minulogo-tizhnya-sumi-zaznali-32-vorozhih-udariv/" TargetMode="External"/><Relationship Id="rId759" Type="http://schemas.openxmlformats.org/officeDocument/2006/relationships/hyperlink" Target="https://sumycma.gov.ua/novyny/2026/07/20/gennadij-demyanenko-rosiyani-79-raziv-atakuvali-sumsku-gromadu-za-tizhden/" TargetMode="External"/><Relationship Id="rId758" Type="http://schemas.openxmlformats.org/officeDocument/2006/relationships/hyperlink" Target="https://sumycma.gov.ua/novyny/2026/07/13/gennadij-demyanenko-minulogo-tizhnya-sumi-zaznali-32-vorozhih-udariv/" TargetMode="External"/><Relationship Id="rId757" Type="http://schemas.openxmlformats.org/officeDocument/2006/relationships/hyperlink" Target="https://sumycma.gov.ua/novyny/2026/07/13/gennadij-demyanenko-minulogo-tizhnya-sumi-zaznali-32-vorozhih-udariv/" TargetMode="External"/><Relationship Id="rId2670" Type="http://schemas.openxmlformats.org/officeDocument/2006/relationships/hyperlink" Target="https://khoda.gov.ua/news" TargetMode="External"/><Relationship Id="rId1340" Type="http://schemas.openxmlformats.org/officeDocument/2006/relationships/hyperlink" Target="https://chernigiv-rada.gov.ua/news" TargetMode="External"/><Relationship Id="rId2671" Type="http://schemas.openxmlformats.org/officeDocument/2006/relationships/hyperlink" Target="https://suspilne.media/kherson/" TargetMode="External"/><Relationship Id="rId752" Type="http://schemas.openxmlformats.org/officeDocument/2006/relationships/hyperlink" Target="https://sumycma.gov.ua/novyny/2026/07/13/gennadij-demyanenko-minulogo-tizhnya-sumi-zaznali-32-vorozhih-udariv/" TargetMode="External"/><Relationship Id="rId1341" Type="http://schemas.openxmlformats.org/officeDocument/2006/relationships/hyperlink" Target="https://suspilne.media/chernihiv/" TargetMode="External"/><Relationship Id="rId2672" Type="http://schemas.openxmlformats.org/officeDocument/2006/relationships/hyperlink" Target="https://khoda.gov.ua/news" TargetMode="External"/><Relationship Id="rId751" Type="http://schemas.openxmlformats.org/officeDocument/2006/relationships/hyperlink" Target="https://sumycma.gov.ua/novyny/2026/07/06/gennadij-demyanenko-pyatero-zagiblih-i-97-postrazhdalih-vnaslidok-rosijskih-atak-za-minulij-tizhden/" TargetMode="External"/><Relationship Id="rId1342" Type="http://schemas.openxmlformats.org/officeDocument/2006/relationships/hyperlink" Target="https://chernigiv-rada.gov.ua/news" TargetMode="External"/><Relationship Id="rId2673" Type="http://schemas.openxmlformats.org/officeDocument/2006/relationships/hyperlink" Target="https://suspilne.media/kherson/" TargetMode="External"/><Relationship Id="rId750" Type="http://schemas.openxmlformats.org/officeDocument/2006/relationships/hyperlink" Target="https://sumycma.gov.ua/novyny/2026/07/06/gennadij-demyanenko-pyatero-zagiblih-i-97-postrazhdalih-vnaslidok-rosijskih-atak-za-minulij-tizhden/" TargetMode="External"/><Relationship Id="rId1343" Type="http://schemas.openxmlformats.org/officeDocument/2006/relationships/hyperlink" Target="https://suspilne.media/chernihiv/" TargetMode="External"/><Relationship Id="rId2674" Type="http://schemas.openxmlformats.org/officeDocument/2006/relationships/hyperlink" Target="https://khoda.gov.ua/news" TargetMode="External"/><Relationship Id="rId1344" Type="http://schemas.openxmlformats.org/officeDocument/2006/relationships/hyperlink" Target="https://chernigiv-rada.gov.ua/news" TargetMode="External"/><Relationship Id="rId2675" Type="http://schemas.openxmlformats.org/officeDocument/2006/relationships/hyperlink" Target="https://suspilne.media/kherson/" TargetMode="External"/><Relationship Id="rId2621" Type="http://schemas.openxmlformats.org/officeDocument/2006/relationships/hyperlink" Target="https://suspilne.media/kherson/" TargetMode="External"/><Relationship Id="rId2622" Type="http://schemas.openxmlformats.org/officeDocument/2006/relationships/hyperlink" Target="https://khoda.gov.ua/news" TargetMode="External"/><Relationship Id="rId2623" Type="http://schemas.openxmlformats.org/officeDocument/2006/relationships/hyperlink" Target="https://suspilne.media/kherson/" TargetMode="External"/><Relationship Id="rId2624" Type="http://schemas.openxmlformats.org/officeDocument/2006/relationships/hyperlink" Target="https://khoda.gov.ua/news" TargetMode="External"/><Relationship Id="rId2625" Type="http://schemas.openxmlformats.org/officeDocument/2006/relationships/hyperlink" Target="https://suspilne.media/kherson/" TargetMode="External"/><Relationship Id="rId2626" Type="http://schemas.openxmlformats.org/officeDocument/2006/relationships/hyperlink" Target="https://khoda.gov.ua/news" TargetMode="External"/><Relationship Id="rId2627" Type="http://schemas.openxmlformats.org/officeDocument/2006/relationships/hyperlink" Target="https://suspilne.media/kherson/" TargetMode="External"/><Relationship Id="rId2628" Type="http://schemas.openxmlformats.org/officeDocument/2006/relationships/hyperlink" Target="https://khoda.gov.ua/news" TargetMode="External"/><Relationship Id="rId709" Type="http://schemas.openxmlformats.org/officeDocument/2006/relationships/hyperlink" Target="https://sumycma.gov.ua/novyny/2026/05/04/u-kvitni-v-sumah-1-zagiblij-118-postrazhdalih-gennadij-demyanenko/" TargetMode="External"/><Relationship Id="rId2629" Type="http://schemas.openxmlformats.org/officeDocument/2006/relationships/hyperlink" Target="https://suspilne.media/kherson/" TargetMode="External"/><Relationship Id="rId708" Type="http://schemas.openxmlformats.org/officeDocument/2006/relationships/hyperlink" Target="https://sumycma.gov.ua/novyny/2026/05/04/u-kvitni-v-sumah-1-zagiblij-118-postrazhdalih-gennadij-demyanenko/" TargetMode="External"/><Relationship Id="rId707" Type="http://schemas.openxmlformats.org/officeDocument/2006/relationships/hyperlink" Target="https://sumycma.gov.ua/novyny/2026/05/04/u-kvitni-v-sumah-1-zagiblij-118-postrazhdalih-gennadij-demyanenko/" TargetMode="External"/><Relationship Id="rId706" Type="http://schemas.openxmlformats.org/officeDocument/2006/relationships/hyperlink" Target="https://sumycma.gov.ua/novyny/2026/05/04/u-kvitni-v-sumah-1-zagiblij-118-postrazhdalih-gennadij-demyanenko/" TargetMode="External"/><Relationship Id="rId701" Type="http://schemas.openxmlformats.org/officeDocument/2006/relationships/hyperlink" Target="https://sumycma.gov.ua/novyny/2026/05/04/u-kvitni-v-sumah-1-zagiblij-118-postrazhdalih-gennadij-demyanenko/" TargetMode="External"/><Relationship Id="rId700" Type="http://schemas.openxmlformats.org/officeDocument/2006/relationships/hyperlink" Target="https://sumycma.gov.ua/novyny/2026/05/04/u-kvitni-v-sumah-1-zagiblij-118-postrazhdalih-gennadij-demyanenko/" TargetMode="External"/><Relationship Id="rId705" Type="http://schemas.openxmlformats.org/officeDocument/2006/relationships/hyperlink" Target="https://sumycma.gov.ua/novyny/2026/05/04/u-kvitni-v-sumah-1-zagiblij-118-postrazhdalih-gennadij-demyanenko/" TargetMode="External"/><Relationship Id="rId704" Type="http://schemas.openxmlformats.org/officeDocument/2006/relationships/hyperlink" Target="https://sumycma.gov.ua/novyny/2026/05/04/u-kvitni-v-sumah-1-zagiblij-118-postrazhdalih-gennadij-demyanenko/" TargetMode="External"/><Relationship Id="rId703" Type="http://schemas.openxmlformats.org/officeDocument/2006/relationships/hyperlink" Target="https://sumycma.gov.ua/novyny/2026/05/04/u-kvitni-v-sumah-1-zagiblij-118-postrazhdalih-gennadij-demyanenko/" TargetMode="External"/><Relationship Id="rId702" Type="http://schemas.openxmlformats.org/officeDocument/2006/relationships/hyperlink" Target="https://sumycma.gov.ua/novyny/2026/05/04/u-kvitni-v-sumah-1-zagiblij-118-postrazhdalih-gennadij-demyanenko/" TargetMode="External"/><Relationship Id="rId2620" Type="http://schemas.openxmlformats.org/officeDocument/2006/relationships/hyperlink" Target="https://khoda.gov.ua/news" TargetMode="External"/><Relationship Id="rId2610" Type="http://schemas.openxmlformats.org/officeDocument/2006/relationships/hyperlink" Target="https://khoda.gov.ua/news" TargetMode="External"/><Relationship Id="rId2611" Type="http://schemas.openxmlformats.org/officeDocument/2006/relationships/hyperlink" Target="https://suspilne.media/kherson/" TargetMode="External"/><Relationship Id="rId2612" Type="http://schemas.openxmlformats.org/officeDocument/2006/relationships/hyperlink" Target="https://khoda.gov.ua/news" TargetMode="External"/><Relationship Id="rId2613" Type="http://schemas.openxmlformats.org/officeDocument/2006/relationships/hyperlink" Target="https://suspilne.media/kherson/" TargetMode="External"/><Relationship Id="rId2614" Type="http://schemas.openxmlformats.org/officeDocument/2006/relationships/hyperlink" Target="https://khoda.gov.ua/news" TargetMode="External"/><Relationship Id="rId2615" Type="http://schemas.openxmlformats.org/officeDocument/2006/relationships/hyperlink" Target="https://suspilne.media/kherson/" TargetMode="External"/><Relationship Id="rId2616" Type="http://schemas.openxmlformats.org/officeDocument/2006/relationships/hyperlink" Target="https://khoda.gov.ua/news" TargetMode="External"/><Relationship Id="rId2617" Type="http://schemas.openxmlformats.org/officeDocument/2006/relationships/hyperlink" Target="https://suspilne.media/kherson/" TargetMode="External"/><Relationship Id="rId2618" Type="http://schemas.openxmlformats.org/officeDocument/2006/relationships/hyperlink" Target="https://khoda.gov.ua/news" TargetMode="External"/><Relationship Id="rId2619" Type="http://schemas.openxmlformats.org/officeDocument/2006/relationships/hyperlink" Target="https://suspilne.media/kherson/" TargetMode="External"/><Relationship Id="rId1312" Type="http://schemas.openxmlformats.org/officeDocument/2006/relationships/hyperlink" Target="https://chernigiv-rada.gov.ua/news" TargetMode="External"/><Relationship Id="rId2643" Type="http://schemas.openxmlformats.org/officeDocument/2006/relationships/hyperlink" Target="https://suspilne.media/kherson/" TargetMode="External"/><Relationship Id="rId1313" Type="http://schemas.openxmlformats.org/officeDocument/2006/relationships/hyperlink" Target="https://suspilne.media/chernihiv/" TargetMode="External"/><Relationship Id="rId2644" Type="http://schemas.openxmlformats.org/officeDocument/2006/relationships/hyperlink" Target="https://khoda.gov.ua/news" TargetMode="External"/><Relationship Id="rId1314" Type="http://schemas.openxmlformats.org/officeDocument/2006/relationships/hyperlink" Target="https://chernigiv-rada.gov.ua/news" TargetMode="External"/><Relationship Id="rId2645" Type="http://schemas.openxmlformats.org/officeDocument/2006/relationships/hyperlink" Target="https://suspilne.media/kherson/" TargetMode="External"/><Relationship Id="rId1315" Type="http://schemas.openxmlformats.org/officeDocument/2006/relationships/hyperlink" Target="https://suspilne.media/chernihiv/" TargetMode="External"/><Relationship Id="rId2646" Type="http://schemas.openxmlformats.org/officeDocument/2006/relationships/hyperlink" Target="https://khoda.gov.ua/news" TargetMode="External"/><Relationship Id="rId1316" Type="http://schemas.openxmlformats.org/officeDocument/2006/relationships/hyperlink" Target="https://chernigiv-rada.gov.ua/news" TargetMode="External"/><Relationship Id="rId2647" Type="http://schemas.openxmlformats.org/officeDocument/2006/relationships/hyperlink" Target="https://suspilne.media/kherson/" TargetMode="External"/><Relationship Id="rId1317" Type="http://schemas.openxmlformats.org/officeDocument/2006/relationships/hyperlink" Target="https://suspilne.media/chernihiv/" TargetMode="External"/><Relationship Id="rId2648" Type="http://schemas.openxmlformats.org/officeDocument/2006/relationships/hyperlink" Target="https://khoda.gov.ua/news" TargetMode="External"/><Relationship Id="rId1318" Type="http://schemas.openxmlformats.org/officeDocument/2006/relationships/hyperlink" Target="https://chernigiv-rada.gov.ua/news" TargetMode="External"/><Relationship Id="rId2649" Type="http://schemas.openxmlformats.org/officeDocument/2006/relationships/hyperlink" Target="https://suspilne.media/kherson/" TargetMode="External"/><Relationship Id="rId1319" Type="http://schemas.openxmlformats.org/officeDocument/2006/relationships/hyperlink" Target="https://suspilne.media/chernihiv/" TargetMode="External"/><Relationship Id="rId729" Type="http://schemas.openxmlformats.org/officeDocument/2006/relationships/hyperlink" Target="https://sumycma.gov.ua/novyny/2026/06/04/gennadij-demyanenko-u-travni-sumi-zaznali-145-vorozhih-udariv-pyatero-lyudej-zaginuli/" TargetMode="External"/><Relationship Id="rId728" Type="http://schemas.openxmlformats.org/officeDocument/2006/relationships/hyperlink" Target="https://sumycma.gov.ua/novyny/2026/06/04/gennadij-demyanenko-u-travni-sumi-zaznali-145-vorozhih-udariv-pyatero-lyudej-zaginuli/" TargetMode="External"/><Relationship Id="rId723" Type="http://schemas.openxmlformats.org/officeDocument/2006/relationships/hyperlink" Target="https://sumycma.gov.ua/novyny/2026/06/04/gennadij-demyanenko-u-travni-sumi-zaznali-145-vorozhih-udariv-pyatero-lyudej-zaginuli/" TargetMode="External"/><Relationship Id="rId722" Type="http://schemas.openxmlformats.org/officeDocument/2006/relationships/hyperlink" Target="https://sumycma.gov.ua/novyny/2026/06/04/gennadij-demyanenko-u-travni-sumi-zaznali-145-vorozhih-udariv-pyatero-lyudej-zaginuli/" TargetMode="External"/><Relationship Id="rId721" Type="http://schemas.openxmlformats.org/officeDocument/2006/relationships/hyperlink" Target="https://sumycma.gov.ua/novyny/2026/06/04/gennadij-demyanenko-u-travni-sumi-zaznali-145-vorozhih-udariv-pyatero-lyudej-zaginuli/" TargetMode="External"/><Relationship Id="rId720" Type="http://schemas.openxmlformats.org/officeDocument/2006/relationships/hyperlink" Target="https://sumycma.gov.ua/novyny/2026/06/04/gennadij-demyanenko-u-travni-sumi-zaznali-145-vorozhih-udariv-pyatero-lyudej-zaginuli/" TargetMode="External"/><Relationship Id="rId727" Type="http://schemas.openxmlformats.org/officeDocument/2006/relationships/hyperlink" Target="https://sumycma.gov.ua/novyny/2026/06/04/gennadij-demyanenko-u-travni-sumi-zaznali-145-vorozhih-udariv-pyatero-lyudej-zaginuli/" TargetMode="External"/><Relationship Id="rId726" Type="http://schemas.openxmlformats.org/officeDocument/2006/relationships/hyperlink" Target="https://sumycma.gov.ua/novyny/2026/06/04/gennadij-demyanenko-u-travni-sumi-zaznali-145-vorozhih-udariv-pyatero-lyudej-zaginuli/" TargetMode="External"/><Relationship Id="rId725" Type="http://schemas.openxmlformats.org/officeDocument/2006/relationships/hyperlink" Target="https://sumycma.gov.ua/novyny/2026/06/04/gennadij-demyanenko-u-travni-sumi-zaznali-145-vorozhih-udariv-pyatero-lyudej-zaginuli/" TargetMode="External"/><Relationship Id="rId724" Type="http://schemas.openxmlformats.org/officeDocument/2006/relationships/hyperlink" Target="https://sumycma.gov.ua/novyny/2026/06/04/gennadij-demyanenko-u-travni-sumi-zaznali-145-vorozhih-udariv-pyatero-lyudej-zaginuli/" TargetMode="External"/><Relationship Id="rId2640" Type="http://schemas.openxmlformats.org/officeDocument/2006/relationships/hyperlink" Target="https://khoda.gov.ua/news" TargetMode="External"/><Relationship Id="rId1310" Type="http://schemas.openxmlformats.org/officeDocument/2006/relationships/hyperlink" Target="https://chernigiv-rada.gov.ua/news" TargetMode="External"/><Relationship Id="rId2641" Type="http://schemas.openxmlformats.org/officeDocument/2006/relationships/hyperlink" Target="https://suspilne.media/kherson/" TargetMode="External"/><Relationship Id="rId1311" Type="http://schemas.openxmlformats.org/officeDocument/2006/relationships/hyperlink" Target="https://suspilne.media/chernihiv/" TargetMode="External"/><Relationship Id="rId2642" Type="http://schemas.openxmlformats.org/officeDocument/2006/relationships/hyperlink" Target="https://khoda.gov.ua/news" TargetMode="External"/><Relationship Id="rId1301" Type="http://schemas.openxmlformats.org/officeDocument/2006/relationships/hyperlink" Target="https://suspilne.media/chernihiv/" TargetMode="External"/><Relationship Id="rId2632" Type="http://schemas.openxmlformats.org/officeDocument/2006/relationships/hyperlink" Target="https://khoda.gov.ua/news" TargetMode="External"/><Relationship Id="rId1302" Type="http://schemas.openxmlformats.org/officeDocument/2006/relationships/hyperlink" Target="https://chernigiv-rada.gov.ua/news" TargetMode="External"/><Relationship Id="rId2633" Type="http://schemas.openxmlformats.org/officeDocument/2006/relationships/hyperlink" Target="https://suspilne.media/kherson/" TargetMode="External"/><Relationship Id="rId1303" Type="http://schemas.openxmlformats.org/officeDocument/2006/relationships/hyperlink" Target="https://suspilne.media/chernihiv/" TargetMode="External"/><Relationship Id="rId2634" Type="http://schemas.openxmlformats.org/officeDocument/2006/relationships/hyperlink" Target="https://khoda.gov.ua/news" TargetMode="External"/><Relationship Id="rId1304" Type="http://schemas.openxmlformats.org/officeDocument/2006/relationships/hyperlink" Target="https://chernigiv-rada.gov.ua/news" TargetMode="External"/><Relationship Id="rId2635" Type="http://schemas.openxmlformats.org/officeDocument/2006/relationships/hyperlink" Target="https://suspilne.media/kherson/" TargetMode="External"/><Relationship Id="rId1305" Type="http://schemas.openxmlformats.org/officeDocument/2006/relationships/hyperlink" Target="https://suspilne.media/chernihiv/" TargetMode="External"/><Relationship Id="rId2636" Type="http://schemas.openxmlformats.org/officeDocument/2006/relationships/hyperlink" Target="https://khoda.gov.ua/news" TargetMode="External"/><Relationship Id="rId1306" Type="http://schemas.openxmlformats.org/officeDocument/2006/relationships/hyperlink" Target="https://chernigiv-rada.gov.ua/news" TargetMode="External"/><Relationship Id="rId2637" Type="http://schemas.openxmlformats.org/officeDocument/2006/relationships/hyperlink" Target="https://suspilne.media/kherson/" TargetMode="External"/><Relationship Id="rId1307" Type="http://schemas.openxmlformats.org/officeDocument/2006/relationships/hyperlink" Target="https://suspilne.media/chernihiv/" TargetMode="External"/><Relationship Id="rId2638" Type="http://schemas.openxmlformats.org/officeDocument/2006/relationships/hyperlink" Target="https://khoda.gov.ua/news" TargetMode="External"/><Relationship Id="rId1308" Type="http://schemas.openxmlformats.org/officeDocument/2006/relationships/hyperlink" Target="https://chernigiv-rada.gov.ua/news" TargetMode="External"/><Relationship Id="rId2639" Type="http://schemas.openxmlformats.org/officeDocument/2006/relationships/hyperlink" Target="https://suspilne.media/kherson/" TargetMode="External"/><Relationship Id="rId1309" Type="http://schemas.openxmlformats.org/officeDocument/2006/relationships/hyperlink" Target="https://suspilne.media/chernihiv/" TargetMode="External"/><Relationship Id="rId719" Type="http://schemas.openxmlformats.org/officeDocument/2006/relationships/hyperlink" Target="https://sumycma.gov.ua/novyny/2026/06/04/gennadij-demyanenko-u-travni-sumi-zaznali-145-vorozhih-udariv-pyatero-lyudej-zaginuli/" TargetMode="External"/><Relationship Id="rId718" Type="http://schemas.openxmlformats.org/officeDocument/2006/relationships/hyperlink" Target="https://sumycma.gov.ua/novyny/2026/06/04/gennadij-demyanenko-u-travni-sumi-zaznali-145-vorozhih-udariv-pyatero-lyudej-zaginuli/" TargetMode="External"/><Relationship Id="rId717" Type="http://schemas.openxmlformats.org/officeDocument/2006/relationships/hyperlink" Target="https://sumycma.gov.ua/novyny/2026/06/04/gennadij-demyanenko-u-travni-sumi-zaznali-145-vorozhih-udariv-pyatero-lyudej-zaginuli/" TargetMode="External"/><Relationship Id="rId712" Type="http://schemas.openxmlformats.org/officeDocument/2006/relationships/hyperlink" Target="https://sumycma.gov.ua/novyny/2026/05/04/u-kvitni-v-sumah-1-zagiblij-118-postrazhdalih-gennadij-demyanenko/" TargetMode="External"/><Relationship Id="rId711" Type="http://schemas.openxmlformats.org/officeDocument/2006/relationships/hyperlink" Target="https://sumycma.gov.ua/novyny/2026/05/04/u-kvitni-v-sumah-1-zagiblij-118-postrazhdalih-gennadij-demyanenko/" TargetMode="External"/><Relationship Id="rId710" Type="http://schemas.openxmlformats.org/officeDocument/2006/relationships/hyperlink" Target="https://sumycma.gov.ua/novyny/2026/05/04/u-kvitni-v-sumah-1-zagiblij-118-postrazhdalih-gennadij-demyanenko/" TargetMode="External"/><Relationship Id="rId716" Type="http://schemas.openxmlformats.org/officeDocument/2006/relationships/hyperlink" Target="https://sumycma.gov.ua/novyny/2026/06/04/gennadij-demyanenko-u-travni-sumi-zaznali-145-vorozhih-udariv-pyatero-lyudej-zaginuli/" TargetMode="External"/><Relationship Id="rId715" Type="http://schemas.openxmlformats.org/officeDocument/2006/relationships/hyperlink" Target="https://sumycma.gov.ua/novyny/2026/05/04/u-kvitni-v-sumah-1-zagiblij-118-postrazhdalih-gennadij-demyanenko/" TargetMode="External"/><Relationship Id="rId714" Type="http://schemas.openxmlformats.org/officeDocument/2006/relationships/hyperlink" Target="https://sumycma.gov.ua/novyny/2026/05/04/u-kvitni-v-sumah-1-zagiblij-118-postrazhdalih-gennadij-demyanenko/" TargetMode="External"/><Relationship Id="rId713" Type="http://schemas.openxmlformats.org/officeDocument/2006/relationships/hyperlink" Target="https://sumycma.gov.ua/novyny/2026/05/04/u-kvitni-v-sumah-1-zagiblij-118-postrazhdalih-gennadij-demyanenko/" TargetMode="External"/><Relationship Id="rId2630" Type="http://schemas.openxmlformats.org/officeDocument/2006/relationships/hyperlink" Target="https://khoda.gov.ua/news" TargetMode="External"/><Relationship Id="rId1300" Type="http://schemas.openxmlformats.org/officeDocument/2006/relationships/hyperlink" Target="https://chernigiv-rada.gov.ua/news" TargetMode="External"/><Relationship Id="rId2631" Type="http://schemas.openxmlformats.org/officeDocument/2006/relationships/hyperlink" Target="https://suspilne.media/kherson/" TargetMode="External"/><Relationship Id="rId3117" Type="http://schemas.openxmlformats.org/officeDocument/2006/relationships/hyperlink" Target="https://suspilne.media/kherson/" TargetMode="External"/><Relationship Id="rId3116" Type="http://schemas.openxmlformats.org/officeDocument/2006/relationships/hyperlink" Target="https://suspilne.media/kherson/1291847-u-dniprovskomu-rajoni-hersona-rosijskij-dron-molnia-pociliv-u-budivlu-poranena-59-ricna-zinka/" TargetMode="External"/><Relationship Id="rId3119" Type="http://schemas.openxmlformats.org/officeDocument/2006/relationships/hyperlink" Target="https://suspilne.media/kherson/" TargetMode="External"/><Relationship Id="rId3118" Type="http://schemas.openxmlformats.org/officeDocument/2006/relationships/hyperlink" Target="https://suspilne.media/kherson/1317427-rosijskij-dron-tipu-molnia-atakuvav-budivlu-teatru-im-kulisa-u-hersoni-so-vidomo/" TargetMode="External"/><Relationship Id="rId3111" Type="http://schemas.openxmlformats.org/officeDocument/2006/relationships/hyperlink" Target="https://suspilne.media/kherson/" TargetMode="External"/><Relationship Id="rId3110" Type="http://schemas.openxmlformats.org/officeDocument/2006/relationships/hyperlink" Target="https://suspilne.media/kherson/1146836-vijska-rf-atakuvali-sahedami-herson-poraneni-colovik-ta-zinka/" TargetMode="External"/><Relationship Id="rId3113" Type="http://schemas.openxmlformats.org/officeDocument/2006/relationships/hyperlink" Target="https://suspilne.media/kherson/" TargetMode="External"/><Relationship Id="rId3112" Type="http://schemas.openxmlformats.org/officeDocument/2006/relationships/hyperlink" Target="https://suspilne.media/kherson/1258948-rosijski-vijskovi-molnieu-atakuvali-bagatopoverhivku-u-dniprovskomu-rajoni-hersona-so-vidomo/" TargetMode="External"/><Relationship Id="rId3115" Type="http://schemas.openxmlformats.org/officeDocument/2006/relationships/hyperlink" Target="https://suspilne.media/kherson/" TargetMode="External"/><Relationship Id="rId3114" Type="http://schemas.openxmlformats.org/officeDocument/2006/relationships/hyperlink" Target="https://suspilne.media/kherson/1281412-u-hersoni-cerez-ataku-molnii-poraneni-10-ricna-divcinka-ta-ii-mama/" TargetMode="External"/><Relationship Id="rId3106" Type="http://schemas.openxmlformats.org/officeDocument/2006/relationships/hyperlink" Target="https://suspilne.media/kherson/" TargetMode="External"/><Relationship Id="rId3105" Type="http://schemas.openxmlformats.org/officeDocument/2006/relationships/hyperlink" Target="https://khoda.gov.ua/news" TargetMode="External"/><Relationship Id="rId3108" Type="http://schemas.openxmlformats.org/officeDocument/2006/relationships/hyperlink" Target="https://suspilne.media/kherson/" TargetMode="External"/><Relationship Id="rId3107" Type="http://schemas.openxmlformats.org/officeDocument/2006/relationships/hyperlink" Target="https://khoda.gov.ua/news" TargetMode="External"/><Relationship Id="rId3109" Type="http://schemas.openxmlformats.org/officeDocument/2006/relationships/hyperlink" Target="https://khoda.gov.ua/news" TargetMode="External"/><Relationship Id="rId3100" Type="http://schemas.openxmlformats.org/officeDocument/2006/relationships/hyperlink" Target="https://suspilne.media/kherson/" TargetMode="External"/><Relationship Id="rId3102" Type="http://schemas.openxmlformats.org/officeDocument/2006/relationships/hyperlink" Target="https://suspilne.media/kherson/" TargetMode="External"/><Relationship Id="rId3101" Type="http://schemas.openxmlformats.org/officeDocument/2006/relationships/hyperlink" Target="https://khoda.gov.ua/news" TargetMode="External"/><Relationship Id="rId3104" Type="http://schemas.openxmlformats.org/officeDocument/2006/relationships/hyperlink" Target="https://suspilne.media/kherson/" TargetMode="External"/><Relationship Id="rId3103" Type="http://schemas.openxmlformats.org/officeDocument/2006/relationships/hyperlink" Target="https://khoda.gov.ua/news" TargetMode="External"/><Relationship Id="rId3139" Type="http://schemas.openxmlformats.org/officeDocument/2006/relationships/hyperlink" Target="https://dancor.sumy.ua/news/newsline/564471" TargetMode="External"/><Relationship Id="rId3138" Type="http://schemas.openxmlformats.org/officeDocument/2006/relationships/hyperlink" Target="https://sumycma.gov.ua/novyny/2025/10/30/po-sumah-czogo-roku-zavdano-ponad-piv-tisyachi-udariv-gennadij-demyanenko/" TargetMode="External"/><Relationship Id="rId3131" Type="http://schemas.openxmlformats.org/officeDocument/2006/relationships/hyperlink" Target="https://kyivvlada.com.ua/news/raketno-dronovyj-udar-po-sumskij-gromadi-troye-zagyblyh/" TargetMode="External"/><Relationship Id="rId3130" Type="http://schemas.openxmlformats.org/officeDocument/2006/relationships/hyperlink" Target="https://sumycma.gov.ua/novyny/2025/10/04/93-udari-zavdano-po-sumskij-gromadi-u-veresni/" TargetMode="External"/><Relationship Id="rId3133" Type="http://schemas.openxmlformats.org/officeDocument/2006/relationships/hyperlink" Target="https://kyivvlada.com.ua/news/raketno-dronovyj-udar-po-sumskij-gromadi-troye-zagyblyh/" TargetMode="External"/><Relationship Id="rId3132" Type="http://schemas.openxmlformats.org/officeDocument/2006/relationships/hyperlink" Target="https://sumycma.gov.ua/novyny/2025/10/04/93-udari-zavdano-po-sumskij-gromadi-u-veresni/" TargetMode="External"/><Relationship Id="rId3135" Type="http://schemas.openxmlformats.org/officeDocument/2006/relationships/hyperlink" Target="https://dancor.sumy.ua/news/newsline/564471" TargetMode="External"/><Relationship Id="rId3134" Type="http://schemas.openxmlformats.org/officeDocument/2006/relationships/hyperlink" Target="https://sumycma.gov.ua/novyny/2025/10/30/po-sumah-czogo-roku-zavdano-ponad-piv-tisyachi-udariv-gennadij-demyanenko/" TargetMode="External"/><Relationship Id="rId3137" Type="http://schemas.openxmlformats.org/officeDocument/2006/relationships/hyperlink" Target="https://dancor.sumy.ua/news/newsline/564471" TargetMode="External"/><Relationship Id="rId3136" Type="http://schemas.openxmlformats.org/officeDocument/2006/relationships/hyperlink" Target="https://sumycma.gov.ua/novyny/2025/10/30/po-sumah-czogo-roku-zavdano-ponad-piv-tisyachi-udariv-gennadij-demyanenko/" TargetMode="External"/><Relationship Id="rId3128" Type="http://schemas.openxmlformats.org/officeDocument/2006/relationships/hyperlink" Target="https://sumycma.gov.ua/novyny/2025/10/04/93-udari-zavdano-po-sumskij-gromadi-u-veresni/" TargetMode="External"/><Relationship Id="rId3127" Type="http://schemas.openxmlformats.org/officeDocument/2006/relationships/hyperlink" Target="https://kyivvlada.com.ua/news/raketno-dronovyj-udar-po-sumskij-gromadi-troye-zagyblyh/" TargetMode="External"/><Relationship Id="rId3129" Type="http://schemas.openxmlformats.org/officeDocument/2006/relationships/hyperlink" Target="https://kyivvlada.com.ua/news/raketno-dronovyj-udar-po-sumskij-gromadi-troye-zagyblyh/" TargetMode="External"/><Relationship Id="rId3120" Type="http://schemas.openxmlformats.org/officeDocument/2006/relationships/hyperlink" Target="https://suspilne.media/kherson/1331204-molniami-po-budinkah-hersonci-rozpovili-ak-droni-rf-bili-po-hersonu-sered-noci/" TargetMode="External"/><Relationship Id="rId3122" Type="http://schemas.openxmlformats.org/officeDocument/2006/relationships/hyperlink" Target="https://suspilne.media/kherson/1353950-rosijska-armia-vdarila-bpla-tipu-molnia-po-bagatopoverhivci-u-hersoni-ocevidci-pro-naslidki/" TargetMode="External"/><Relationship Id="rId3121" Type="http://schemas.openxmlformats.org/officeDocument/2006/relationships/hyperlink" Target="https://suspilne.media/kherson/" TargetMode="External"/><Relationship Id="rId3124" Type="http://schemas.openxmlformats.org/officeDocument/2006/relationships/hyperlink" Target="https://suspilne.media/kherson/1366580-masina-biznes-budinok-vse-zgorilo-aki-naslidki-nicnoi-ataki-hersona-rosijskimi-sahedami/" TargetMode="External"/><Relationship Id="rId3123" Type="http://schemas.openxmlformats.org/officeDocument/2006/relationships/hyperlink" Target="https://suspilne.media/kherson/" TargetMode="External"/><Relationship Id="rId3126" Type="http://schemas.openxmlformats.org/officeDocument/2006/relationships/hyperlink" Target="https://sumycma.gov.ua/novyny/2025/10/04/93-udari-zavdano-po-sumskij-gromadi-u-veresni/" TargetMode="External"/><Relationship Id="rId3125" Type="http://schemas.openxmlformats.org/officeDocument/2006/relationships/hyperlink" Target="https://suspilne.media/kherson/" TargetMode="External"/><Relationship Id="rId1378" Type="http://schemas.openxmlformats.org/officeDocument/2006/relationships/hyperlink" Target="https://chernigiv-rada.gov.ua/news" TargetMode="External"/><Relationship Id="rId1379" Type="http://schemas.openxmlformats.org/officeDocument/2006/relationships/hyperlink" Target="https://suspilne.media/chernihiv/" TargetMode="External"/><Relationship Id="rId789" Type="http://schemas.openxmlformats.org/officeDocument/2006/relationships/hyperlink" Target="https://khoda.gov.ua/news/operatyvna-informatsiia-z-0600-14072026-po-0600-15072026" TargetMode="External"/><Relationship Id="rId788" Type="http://schemas.openxmlformats.org/officeDocument/2006/relationships/hyperlink" Target="https://khoda.gov.ua/news/operatyvna-informatsiia-z-0600-13072026-po-0600-14072026" TargetMode="External"/><Relationship Id="rId787" Type="http://schemas.openxmlformats.org/officeDocument/2006/relationships/hyperlink" Target="https://khoda.gov.ua/news/operatyvna-informatsiia-z-0600-09072026-po-0600-10072026" TargetMode="External"/><Relationship Id="rId786" Type="http://schemas.openxmlformats.org/officeDocument/2006/relationships/hyperlink" Target="https://khoda.gov.ua/news/operatyvna-informatsiia-z-0600-08072026-po-0600-09072026" TargetMode="External"/><Relationship Id="rId781" Type="http://schemas.openxmlformats.org/officeDocument/2006/relationships/hyperlink" Target="https://chernigiv-rada.gov.ua/news/id-171506/" TargetMode="External"/><Relationship Id="rId1370" Type="http://schemas.openxmlformats.org/officeDocument/2006/relationships/hyperlink" Target="https://chernigiv-rada.gov.ua/news" TargetMode="External"/><Relationship Id="rId780" Type="http://schemas.openxmlformats.org/officeDocument/2006/relationships/hyperlink" Target="https://chernigiv-rada.gov.ua/news/id-171506/" TargetMode="External"/><Relationship Id="rId1371" Type="http://schemas.openxmlformats.org/officeDocument/2006/relationships/hyperlink" Target="https://suspilne.media/chernihiv/" TargetMode="External"/><Relationship Id="rId1372" Type="http://schemas.openxmlformats.org/officeDocument/2006/relationships/hyperlink" Target="https://chernigiv-rada.gov.ua/news" TargetMode="External"/><Relationship Id="rId1373" Type="http://schemas.openxmlformats.org/officeDocument/2006/relationships/hyperlink" Target="https://suspilne.media/chernihiv/" TargetMode="External"/><Relationship Id="rId785" Type="http://schemas.openxmlformats.org/officeDocument/2006/relationships/hyperlink" Target="https://khoda.gov.ua/news/operatyvna-informatsiia-z-0600-08072026-po-0600-09072026" TargetMode="External"/><Relationship Id="rId1374" Type="http://schemas.openxmlformats.org/officeDocument/2006/relationships/hyperlink" Target="https://chernigiv-rada.gov.ua/news" TargetMode="External"/><Relationship Id="rId784" Type="http://schemas.openxmlformats.org/officeDocument/2006/relationships/hyperlink" Target="https://khoda.gov.ua/news/operatyvna-informatsiia-z-0600-07072026-po-0600-08072026" TargetMode="External"/><Relationship Id="rId1375" Type="http://schemas.openxmlformats.org/officeDocument/2006/relationships/hyperlink" Target="https://suspilne.media/chernihiv/" TargetMode="External"/><Relationship Id="rId783" Type="http://schemas.openxmlformats.org/officeDocument/2006/relationships/hyperlink" Target="https://khoda.gov.ua/news/operatyvna-informatsiia-z-0600-07072026-po-0600-08072026" TargetMode="External"/><Relationship Id="rId1376" Type="http://schemas.openxmlformats.org/officeDocument/2006/relationships/hyperlink" Target="https://chernigiv-rada.gov.ua/news" TargetMode="External"/><Relationship Id="rId782" Type="http://schemas.openxmlformats.org/officeDocument/2006/relationships/hyperlink" Target="https://khoda.gov.ua/news/operatyvna-informatsiia-z-0600-06072026-po-0600-07072026" TargetMode="External"/><Relationship Id="rId1377" Type="http://schemas.openxmlformats.org/officeDocument/2006/relationships/hyperlink" Target="https://suspilne.media/chernihiv/" TargetMode="External"/><Relationship Id="rId1367" Type="http://schemas.openxmlformats.org/officeDocument/2006/relationships/hyperlink" Target="https://suspilne.media/chernihiv/" TargetMode="External"/><Relationship Id="rId2698" Type="http://schemas.openxmlformats.org/officeDocument/2006/relationships/hyperlink" Target="https://khoda.gov.ua/news" TargetMode="External"/><Relationship Id="rId1368" Type="http://schemas.openxmlformats.org/officeDocument/2006/relationships/hyperlink" Target="https://chernigiv-rada.gov.ua/news" TargetMode="External"/><Relationship Id="rId2699" Type="http://schemas.openxmlformats.org/officeDocument/2006/relationships/hyperlink" Target="https://suspilne.media/kherson/" TargetMode="External"/><Relationship Id="rId1369" Type="http://schemas.openxmlformats.org/officeDocument/2006/relationships/hyperlink" Target="https://suspilne.media/chernihiv/" TargetMode="External"/><Relationship Id="rId778" Type="http://schemas.openxmlformats.org/officeDocument/2006/relationships/hyperlink" Target="https://chernigiv-rada.gov.ua/news/id-171407/" TargetMode="External"/><Relationship Id="rId777" Type="http://schemas.openxmlformats.org/officeDocument/2006/relationships/hyperlink" Target="https://chernigiv-rada.gov.ua/news/id-171386/" TargetMode="External"/><Relationship Id="rId776" Type="http://schemas.openxmlformats.org/officeDocument/2006/relationships/hyperlink" Target="https://t.me/s/ComAFUA?before=1170" TargetMode="External"/><Relationship Id="rId775" Type="http://schemas.openxmlformats.org/officeDocument/2006/relationships/hyperlink" Target="https://chernigiv-rada.gov.ua/news/id-171215/" TargetMode="External"/><Relationship Id="rId779" Type="http://schemas.openxmlformats.org/officeDocument/2006/relationships/hyperlink" Target="https://chernigiv-rada.gov.ua/news/id-171414/" TargetMode="External"/><Relationship Id="rId770" Type="http://schemas.openxmlformats.org/officeDocument/2006/relationships/hyperlink" Target="https://chernigiv-rada.gov.ua/news/id-170784/" TargetMode="External"/><Relationship Id="rId2690" Type="http://schemas.openxmlformats.org/officeDocument/2006/relationships/hyperlink" Target="https://khoda.gov.ua/news" TargetMode="External"/><Relationship Id="rId1360" Type="http://schemas.openxmlformats.org/officeDocument/2006/relationships/hyperlink" Target="https://chernigiv-rada.gov.ua/news" TargetMode="External"/><Relationship Id="rId2691" Type="http://schemas.openxmlformats.org/officeDocument/2006/relationships/hyperlink" Target="https://suspilne.media/kherson/" TargetMode="External"/><Relationship Id="rId1361" Type="http://schemas.openxmlformats.org/officeDocument/2006/relationships/hyperlink" Target="https://suspilne.media/chernihiv/" TargetMode="External"/><Relationship Id="rId2692" Type="http://schemas.openxmlformats.org/officeDocument/2006/relationships/hyperlink" Target="https://khoda.gov.ua/news" TargetMode="External"/><Relationship Id="rId1362" Type="http://schemas.openxmlformats.org/officeDocument/2006/relationships/hyperlink" Target="https://chernigiv-rada.gov.ua/news" TargetMode="External"/><Relationship Id="rId2693" Type="http://schemas.openxmlformats.org/officeDocument/2006/relationships/hyperlink" Target="https://suspilne.media/kherson/" TargetMode="External"/><Relationship Id="rId774" Type="http://schemas.openxmlformats.org/officeDocument/2006/relationships/hyperlink" Target="https://chernigiv-rada.gov.ua/news/id-171215/" TargetMode="External"/><Relationship Id="rId1363" Type="http://schemas.openxmlformats.org/officeDocument/2006/relationships/hyperlink" Target="https://suspilne.media/chernihiv/" TargetMode="External"/><Relationship Id="rId2694" Type="http://schemas.openxmlformats.org/officeDocument/2006/relationships/hyperlink" Target="https://khoda.gov.ua/news" TargetMode="External"/><Relationship Id="rId773" Type="http://schemas.openxmlformats.org/officeDocument/2006/relationships/hyperlink" Target="https://chernigiv-rada.gov.ua/news/id-170987/" TargetMode="External"/><Relationship Id="rId1364" Type="http://schemas.openxmlformats.org/officeDocument/2006/relationships/hyperlink" Target="https://chernigiv-rada.gov.ua/news" TargetMode="External"/><Relationship Id="rId2695" Type="http://schemas.openxmlformats.org/officeDocument/2006/relationships/hyperlink" Target="https://suspilne.media/kherson/" TargetMode="External"/><Relationship Id="rId772" Type="http://schemas.openxmlformats.org/officeDocument/2006/relationships/hyperlink" Target="https://chernigiv-rada.gov.ua/news/id-170983/" TargetMode="External"/><Relationship Id="rId1365" Type="http://schemas.openxmlformats.org/officeDocument/2006/relationships/hyperlink" Target="https://suspilne.media/chernihiv/" TargetMode="External"/><Relationship Id="rId2696" Type="http://schemas.openxmlformats.org/officeDocument/2006/relationships/hyperlink" Target="https://khoda.gov.ua/news" TargetMode="External"/><Relationship Id="rId771" Type="http://schemas.openxmlformats.org/officeDocument/2006/relationships/hyperlink" Target="https://chernigiv-rada.gov.ua/news/id-170834/" TargetMode="External"/><Relationship Id="rId1366" Type="http://schemas.openxmlformats.org/officeDocument/2006/relationships/hyperlink" Target="https://chernigiv-rada.gov.ua/news" TargetMode="External"/><Relationship Id="rId2697" Type="http://schemas.openxmlformats.org/officeDocument/2006/relationships/hyperlink" Target="https://suspilne.media/kherson/" TargetMode="External"/><Relationship Id="rId1390" Type="http://schemas.openxmlformats.org/officeDocument/2006/relationships/hyperlink" Target="https://chernigiv-rada.gov.ua/news" TargetMode="External"/><Relationship Id="rId1391" Type="http://schemas.openxmlformats.org/officeDocument/2006/relationships/hyperlink" Target="https://suspilne.media/chernihiv/" TargetMode="External"/><Relationship Id="rId1392" Type="http://schemas.openxmlformats.org/officeDocument/2006/relationships/hyperlink" Target="https://chernigiv-rada.gov.ua/news" TargetMode="External"/><Relationship Id="rId1393" Type="http://schemas.openxmlformats.org/officeDocument/2006/relationships/hyperlink" Target="https://suspilne.media/chernihiv/" TargetMode="External"/><Relationship Id="rId1394" Type="http://schemas.openxmlformats.org/officeDocument/2006/relationships/hyperlink" Target="https://chernigiv-rada.gov.ua/news" TargetMode="External"/><Relationship Id="rId1395" Type="http://schemas.openxmlformats.org/officeDocument/2006/relationships/hyperlink" Target="https://suspilne.media/chernihiv/" TargetMode="External"/><Relationship Id="rId1396" Type="http://schemas.openxmlformats.org/officeDocument/2006/relationships/hyperlink" Target="https://chernigiv-rada.gov.ua/news" TargetMode="External"/><Relationship Id="rId1397" Type="http://schemas.openxmlformats.org/officeDocument/2006/relationships/hyperlink" Target="https://suspilne.media/chernihiv/" TargetMode="External"/><Relationship Id="rId1398" Type="http://schemas.openxmlformats.org/officeDocument/2006/relationships/hyperlink" Target="https://chernigiv-rada.gov.ua/news" TargetMode="External"/><Relationship Id="rId1399" Type="http://schemas.openxmlformats.org/officeDocument/2006/relationships/hyperlink" Target="https://suspilne.media/chernihiv/" TargetMode="External"/><Relationship Id="rId1389" Type="http://schemas.openxmlformats.org/officeDocument/2006/relationships/hyperlink" Target="https://suspilne.media/chernihiv/" TargetMode="External"/><Relationship Id="rId799" Type="http://schemas.openxmlformats.org/officeDocument/2006/relationships/hyperlink" Target="https://khoda.gov.ua/news/operatyvna-informatsiia-z-0600-19072026-po-0600-20072026" TargetMode="External"/><Relationship Id="rId798" Type="http://schemas.openxmlformats.org/officeDocument/2006/relationships/hyperlink" Target="https://khoda.gov.ua/news/operatyvna-informatsiia-z-0600-18072026-po-0600-19072026" TargetMode="External"/><Relationship Id="rId797" Type="http://schemas.openxmlformats.org/officeDocument/2006/relationships/hyperlink" Target="https://khoda.gov.ua/news/operatyvna-informatsiia-z-0600-18072026-po-0600-19072026" TargetMode="External"/><Relationship Id="rId1380" Type="http://schemas.openxmlformats.org/officeDocument/2006/relationships/hyperlink" Target="https://chernigiv-rada.gov.ua/news" TargetMode="External"/><Relationship Id="rId792" Type="http://schemas.openxmlformats.org/officeDocument/2006/relationships/hyperlink" Target="https://khoda.gov.ua/news/operatyvna-informatsiia-z-0600-15072026-po-0600-16072026" TargetMode="External"/><Relationship Id="rId1381" Type="http://schemas.openxmlformats.org/officeDocument/2006/relationships/hyperlink" Target="https://suspilne.media/chernihiv/" TargetMode="External"/><Relationship Id="rId791" Type="http://schemas.openxmlformats.org/officeDocument/2006/relationships/hyperlink" Target="https://khoda.gov.ua/news/operatyvna-informatsiia-z-0600-15072026-po-0600-16072026" TargetMode="External"/><Relationship Id="rId1382" Type="http://schemas.openxmlformats.org/officeDocument/2006/relationships/hyperlink" Target="https://chernigiv-rada.gov.ua/news" TargetMode="External"/><Relationship Id="rId790" Type="http://schemas.openxmlformats.org/officeDocument/2006/relationships/hyperlink" Target="https://khoda.gov.ua/news/operatyvna-informatsiia-z-0600-14072026-po-0600-15072026" TargetMode="External"/><Relationship Id="rId1383" Type="http://schemas.openxmlformats.org/officeDocument/2006/relationships/hyperlink" Target="https://suspilne.media/chernihiv/" TargetMode="External"/><Relationship Id="rId1384" Type="http://schemas.openxmlformats.org/officeDocument/2006/relationships/hyperlink" Target="https://chernigiv-rada.gov.ua/news" TargetMode="External"/><Relationship Id="rId796" Type="http://schemas.openxmlformats.org/officeDocument/2006/relationships/hyperlink" Target="https://khoda.gov.ua/news/operatyvna-informatsiia-z-0600-17072026-po-0600-18072026" TargetMode="External"/><Relationship Id="rId1385" Type="http://schemas.openxmlformats.org/officeDocument/2006/relationships/hyperlink" Target="https://suspilne.media/chernihiv/" TargetMode="External"/><Relationship Id="rId795" Type="http://schemas.openxmlformats.org/officeDocument/2006/relationships/hyperlink" Target="https://khoda.gov.ua/news/operatyvna-informatsiia-z-0600-17072026-po-0600-18072026" TargetMode="External"/><Relationship Id="rId1386" Type="http://schemas.openxmlformats.org/officeDocument/2006/relationships/hyperlink" Target="https://chernigiv-rada.gov.ua/news" TargetMode="External"/><Relationship Id="rId794" Type="http://schemas.openxmlformats.org/officeDocument/2006/relationships/hyperlink" Target="https://khoda.gov.ua/news/operatyvna-informatsiia-z-0600-16072026-po-0600-17072026" TargetMode="External"/><Relationship Id="rId1387" Type="http://schemas.openxmlformats.org/officeDocument/2006/relationships/hyperlink" Target="https://suspilne.media/chernihiv/" TargetMode="External"/><Relationship Id="rId793" Type="http://schemas.openxmlformats.org/officeDocument/2006/relationships/hyperlink" Target="https://khoda.gov.ua/news/operatyvna-informatsiia-z-0600-16072026-po-0600-17072026" TargetMode="External"/><Relationship Id="rId1388" Type="http://schemas.openxmlformats.org/officeDocument/2006/relationships/hyperlink" Target="https://chernigiv-rada.gov.ua/news" TargetMode="External"/><Relationship Id="rId3191" Type="http://schemas.openxmlformats.org/officeDocument/2006/relationships/hyperlink" Target="https://dancor.sumy.ua/news/newsline/564471" TargetMode="External"/><Relationship Id="rId3190" Type="http://schemas.openxmlformats.org/officeDocument/2006/relationships/hyperlink" Target="https://sumycma.gov.ua/novyny/2025/10/30/po-sumah-czogo-roku-zavdano-ponad-piv-tisyachi-udariv-gennadij-demyanenko/" TargetMode="External"/><Relationship Id="rId3193" Type="http://schemas.openxmlformats.org/officeDocument/2006/relationships/hyperlink" Target="https://dancor.sumy.ua/news/newsline/564471" TargetMode="External"/><Relationship Id="rId3192" Type="http://schemas.openxmlformats.org/officeDocument/2006/relationships/hyperlink" Target="https://sumycma.gov.ua/novyny/2025/10/30/po-sumah-czogo-roku-zavdano-ponad-piv-tisyachi-udariv-gennadij-demyanenko/" TargetMode="External"/><Relationship Id="rId3195" Type="http://schemas.openxmlformats.org/officeDocument/2006/relationships/hyperlink" Target="https://dancor.sumy.ua/news/newsline/564471" TargetMode="External"/><Relationship Id="rId3194" Type="http://schemas.openxmlformats.org/officeDocument/2006/relationships/hyperlink" Target="https://sumycma.gov.ua/novyny/2025/10/30/po-sumah-czogo-roku-zavdano-ponad-piv-tisyachi-udariv-gennadij-demyanenko/" TargetMode="External"/><Relationship Id="rId3197" Type="http://schemas.openxmlformats.org/officeDocument/2006/relationships/hyperlink" Target="https://dancor.sumy.ua/news/newsline/564471" TargetMode="External"/><Relationship Id="rId3196" Type="http://schemas.openxmlformats.org/officeDocument/2006/relationships/hyperlink" Target="https://sumycma.gov.ua/novyny/2025/10/30/po-sumah-czogo-roku-zavdano-ponad-piv-tisyachi-udariv-gennadij-demyanenko/" TargetMode="External"/><Relationship Id="rId3199" Type="http://schemas.openxmlformats.org/officeDocument/2006/relationships/hyperlink" Target="https://dancor.sumy.ua/news/newsline/564471" TargetMode="External"/><Relationship Id="rId3198" Type="http://schemas.openxmlformats.org/officeDocument/2006/relationships/hyperlink" Target="https://sumycma.gov.ua/novyny/2025/10/30/po-sumah-czogo-roku-zavdano-ponad-piv-tisyachi-udariv-gennadij-demyanenko/" TargetMode="External"/><Relationship Id="rId3180" Type="http://schemas.openxmlformats.org/officeDocument/2006/relationships/hyperlink" Target="https://sumycma.gov.ua/novyny/2025/10/30/po-sumah-czogo-roku-zavdano-ponad-piv-tisyachi-udariv-gennadij-demyanenko/" TargetMode="External"/><Relationship Id="rId3182" Type="http://schemas.openxmlformats.org/officeDocument/2006/relationships/hyperlink" Target="https://sumycma.gov.ua/novyny/2025/10/30/po-sumah-czogo-roku-zavdano-ponad-piv-tisyachi-udariv-gennadij-demyanenko/" TargetMode="External"/><Relationship Id="rId3181" Type="http://schemas.openxmlformats.org/officeDocument/2006/relationships/hyperlink" Target="https://dancor.sumy.ua/news/newsline/564471" TargetMode="External"/><Relationship Id="rId3184" Type="http://schemas.openxmlformats.org/officeDocument/2006/relationships/hyperlink" Target="https://sumycma.gov.ua/novyny/2025/10/30/po-sumah-czogo-roku-zavdano-ponad-piv-tisyachi-udariv-gennadij-demyanenko/" TargetMode="External"/><Relationship Id="rId3183" Type="http://schemas.openxmlformats.org/officeDocument/2006/relationships/hyperlink" Target="https://dancor.sumy.ua/news/newsline/564471" TargetMode="External"/><Relationship Id="rId3186" Type="http://schemas.openxmlformats.org/officeDocument/2006/relationships/hyperlink" Target="https://sumycma.gov.ua/novyny/2025/10/30/po-sumah-czogo-roku-zavdano-ponad-piv-tisyachi-udariv-gennadij-demyanenko/" TargetMode="External"/><Relationship Id="rId3185" Type="http://schemas.openxmlformats.org/officeDocument/2006/relationships/hyperlink" Target="https://dancor.sumy.ua/news/newsline/564471" TargetMode="External"/><Relationship Id="rId3188" Type="http://schemas.openxmlformats.org/officeDocument/2006/relationships/hyperlink" Target="https://sumycma.gov.ua/novyny/2025/10/30/po-sumah-czogo-roku-zavdano-ponad-piv-tisyachi-udariv-gennadij-demyanenko/" TargetMode="External"/><Relationship Id="rId3187" Type="http://schemas.openxmlformats.org/officeDocument/2006/relationships/hyperlink" Target="https://dancor.sumy.ua/news/newsline/564471" TargetMode="External"/><Relationship Id="rId3189" Type="http://schemas.openxmlformats.org/officeDocument/2006/relationships/hyperlink" Target="https://dancor.sumy.ua/news/newsline/564471" TargetMode="External"/><Relationship Id="rId3151" Type="http://schemas.openxmlformats.org/officeDocument/2006/relationships/hyperlink" Target="https://dancor.sumy.ua/news/newsline/564471" TargetMode="External"/><Relationship Id="rId3150" Type="http://schemas.openxmlformats.org/officeDocument/2006/relationships/hyperlink" Target="https://sumycma.gov.ua/novyny/2025/10/30/po-sumah-czogo-roku-zavdano-ponad-piv-tisyachi-udariv-gennadij-demyanenko/" TargetMode="External"/><Relationship Id="rId3153" Type="http://schemas.openxmlformats.org/officeDocument/2006/relationships/hyperlink" Target="https://dancor.sumy.ua/news/newsline/564471" TargetMode="External"/><Relationship Id="rId3152" Type="http://schemas.openxmlformats.org/officeDocument/2006/relationships/hyperlink" Target="https://sumycma.gov.ua/novyny/2025/10/30/po-sumah-czogo-roku-zavdano-ponad-piv-tisyachi-udariv-gennadij-demyanenko/" TargetMode="External"/><Relationship Id="rId3155" Type="http://schemas.openxmlformats.org/officeDocument/2006/relationships/hyperlink" Target="https://dancor.sumy.ua/news/newsline/564471" TargetMode="External"/><Relationship Id="rId3154" Type="http://schemas.openxmlformats.org/officeDocument/2006/relationships/hyperlink" Target="https://sumycma.gov.ua/novyny/2025/10/30/po-sumah-czogo-roku-zavdano-ponad-piv-tisyachi-udariv-gennadij-demyanenko/" TargetMode="External"/><Relationship Id="rId3157" Type="http://schemas.openxmlformats.org/officeDocument/2006/relationships/hyperlink" Target="https://dancor.sumy.ua/news/newsline/564471" TargetMode="External"/><Relationship Id="rId3156" Type="http://schemas.openxmlformats.org/officeDocument/2006/relationships/hyperlink" Target="https://sumycma.gov.ua/novyny/2025/10/30/po-sumah-czogo-roku-zavdano-ponad-piv-tisyachi-udariv-gennadij-demyanenko/" TargetMode="External"/><Relationship Id="rId3159" Type="http://schemas.openxmlformats.org/officeDocument/2006/relationships/hyperlink" Target="https://dancor.sumy.ua/news/newsline/564471" TargetMode="External"/><Relationship Id="rId3158" Type="http://schemas.openxmlformats.org/officeDocument/2006/relationships/hyperlink" Target="https://sumycma.gov.ua/novyny/2025/10/30/po-sumah-czogo-roku-zavdano-ponad-piv-tisyachi-udariv-gennadij-demyanenko/" TargetMode="External"/><Relationship Id="rId3149" Type="http://schemas.openxmlformats.org/officeDocument/2006/relationships/hyperlink" Target="https://dancor.sumy.ua/news/newsline/564471" TargetMode="External"/><Relationship Id="rId3140" Type="http://schemas.openxmlformats.org/officeDocument/2006/relationships/hyperlink" Target="https://sumycma.gov.ua/novyny/2025/10/30/po-sumah-czogo-roku-zavdano-ponad-piv-tisyachi-udariv-gennadij-demyanenko/" TargetMode="External"/><Relationship Id="rId3142" Type="http://schemas.openxmlformats.org/officeDocument/2006/relationships/hyperlink" Target="https://sumycma.gov.ua/novyny/2025/10/30/po-sumah-czogo-roku-zavdano-ponad-piv-tisyachi-udariv-gennadij-demyanenko/" TargetMode="External"/><Relationship Id="rId3141" Type="http://schemas.openxmlformats.org/officeDocument/2006/relationships/hyperlink" Target="https://dancor.sumy.ua/news/newsline/564471" TargetMode="External"/><Relationship Id="rId3144" Type="http://schemas.openxmlformats.org/officeDocument/2006/relationships/hyperlink" Target="https://sumycma.gov.ua/novyny/2025/10/30/po-sumah-czogo-roku-zavdano-ponad-piv-tisyachi-udariv-gennadij-demyanenko/" TargetMode="External"/><Relationship Id="rId3143" Type="http://schemas.openxmlformats.org/officeDocument/2006/relationships/hyperlink" Target="https://dancor.sumy.ua/news/newsline/564471" TargetMode="External"/><Relationship Id="rId3146" Type="http://schemas.openxmlformats.org/officeDocument/2006/relationships/hyperlink" Target="https://sumycma.gov.ua/novyny/2025/10/30/po-sumah-czogo-roku-zavdano-ponad-piv-tisyachi-udariv-gennadij-demyanenko/" TargetMode="External"/><Relationship Id="rId3145" Type="http://schemas.openxmlformats.org/officeDocument/2006/relationships/hyperlink" Target="https://dancor.sumy.ua/news/newsline/564471" TargetMode="External"/><Relationship Id="rId3148" Type="http://schemas.openxmlformats.org/officeDocument/2006/relationships/hyperlink" Target="https://sumycma.gov.ua/novyny/2025/10/30/po-sumah-czogo-roku-zavdano-ponad-piv-tisyachi-udariv-gennadij-demyanenko/" TargetMode="External"/><Relationship Id="rId3147" Type="http://schemas.openxmlformats.org/officeDocument/2006/relationships/hyperlink" Target="https://dancor.sumy.ua/news/newsline/564471" TargetMode="External"/><Relationship Id="rId3171" Type="http://schemas.openxmlformats.org/officeDocument/2006/relationships/hyperlink" Target="https://dancor.sumy.ua/news/newsline/564471" TargetMode="External"/><Relationship Id="rId3170" Type="http://schemas.openxmlformats.org/officeDocument/2006/relationships/hyperlink" Target="https://sumycma.gov.ua/novyny/2025/10/30/po-sumah-czogo-roku-zavdano-ponad-piv-tisyachi-udariv-gennadij-demyanenko/" TargetMode="External"/><Relationship Id="rId3173" Type="http://schemas.openxmlformats.org/officeDocument/2006/relationships/hyperlink" Target="https://dancor.sumy.ua/news/newsline/564471" TargetMode="External"/><Relationship Id="rId3172" Type="http://schemas.openxmlformats.org/officeDocument/2006/relationships/hyperlink" Target="https://sumycma.gov.ua/novyny/2025/10/30/po-sumah-czogo-roku-zavdano-ponad-piv-tisyachi-udariv-gennadij-demyanenko/" TargetMode="External"/><Relationship Id="rId3175" Type="http://schemas.openxmlformats.org/officeDocument/2006/relationships/hyperlink" Target="https://dancor.sumy.ua/news/newsline/564471" TargetMode="External"/><Relationship Id="rId3174" Type="http://schemas.openxmlformats.org/officeDocument/2006/relationships/hyperlink" Target="https://sumycma.gov.ua/novyny/2025/10/30/po-sumah-czogo-roku-zavdano-ponad-piv-tisyachi-udariv-gennadij-demyanenko/" TargetMode="External"/><Relationship Id="rId3177" Type="http://schemas.openxmlformats.org/officeDocument/2006/relationships/hyperlink" Target="https://dancor.sumy.ua/news/newsline/564471" TargetMode="External"/><Relationship Id="rId3176" Type="http://schemas.openxmlformats.org/officeDocument/2006/relationships/hyperlink" Target="https://sumycma.gov.ua/novyny/2025/10/30/po-sumah-czogo-roku-zavdano-ponad-piv-tisyachi-udariv-gennadij-demyanenko/" TargetMode="External"/><Relationship Id="rId3179" Type="http://schemas.openxmlformats.org/officeDocument/2006/relationships/hyperlink" Target="https://dancor.sumy.ua/news/newsline/564471" TargetMode="External"/><Relationship Id="rId3178" Type="http://schemas.openxmlformats.org/officeDocument/2006/relationships/hyperlink" Target="https://sumycma.gov.ua/novyny/2025/10/30/po-sumah-czogo-roku-zavdano-ponad-piv-tisyachi-udariv-gennadij-demyanenko/" TargetMode="External"/><Relationship Id="rId3160" Type="http://schemas.openxmlformats.org/officeDocument/2006/relationships/hyperlink" Target="https://sumycma.gov.ua/novyny/2025/10/30/po-sumah-czogo-roku-zavdano-ponad-piv-tisyachi-udariv-gennadij-demyanenko/" TargetMode="External"/><Relationship Id="rId3162" Type="http://schemas.openxmlformats.org/officeDocument/2006/relationships/hyperlink" Target="https://www.ukrinform.ua/rubric-other_news/4058919-masovana-ataka-na-kiiv-cirkon-po-sumah-dovgi-neptuni-atakuvali-rf-mirnograd-pid-kontrolem-zsu.html" TargetMode="External"/><Relationship Id="rId3161" Type="http://schemas.openxmlformats.org/officeDocument/2006/relationships/hyperlink" Target="https://dancor.sumy.ua/news/newsline/564471" TargetMode="External"/><Relationship Id="rId3164" Type="http://schemas.openxmlformats.org/officeDocument/2006/relationships/hyperlink" Target="https://sumycma.gov.ua/novyny/2025/10/30/po-sumah-czogo-roku-zavdano-ponad-piv-tisyachi-udariv-gennadij-demyanenko/" TargetMode="External"/><Relationship Id="rId3163" Type="http://schemas.openxmlformats.org/officeDocument/2006/relationships/hyperlink" Target="https://nv.ua/ukr/ukraine/events/raketniy-udar-po-sumah-14-listopada-z-yavilisya-dani-pro-naslidki-ataki-50560612.html" TargetMode="External"/><Relationship Id="rId3166" Type="http://schemas.openxmlformats.org/officeDocument/2006/relationships/hyperlink" Target="https://sumycma.gov.ua/novyny/2025/10/30/po-sumah-czogo-roku-zavdano-ponad-piv-tisyachi-udariv-gennadij-demyanenko/" TargetMode="External"/><Relationship Id="rId3165" Type="http://schemas.openxmlformats.org/officeDocument/2006/relationships/hyperlink" Target="https://dancor.sumy.ua/news/newsline/564471" TargetMode="External"/><Relationship Id="rId3168" Type="http://schemas.openxmlformats.org/officeDocument/2006/relationships/hyperlink" Target="https://sumycma.gov.ua/novyny/2025/10/30/po-sumah-czogo-roku-zavdano-ponad-piv-tisyachi-udariv-gennadij-demyanenko/" TargetMode="External"/><Relationship Id="rId3167" Type="http://schemas.openxmlformats.org/officeDocument/2006/relationships/hyperlink" Target="https://dancor.sumy.ua/news/newsline/564471" TargetMode="External"/><Relationship Id="rId3169" Type="http://schemas.openxmlformats.org/officeDocument/2006/relationships/hyperlink" Target="https://dancor.sumy.ua/news/newsline/564471" TargetMode="External"/><Relationship Id="rId2700" Type="http://schemas.openxmlformats.org/officeDocument/2006/relationships/hyperlink" Target="https://khoda.gov.ua/news" TargetMode="External"/><Relationship Id="rId2701" Type="http://schemas.openxmlformats.org/officeDocument/2006/relationships/hyperlink" Target="https://suspilne.media/kherson/" TargetMode="External"/><Relationship Id="rId2702" Type="http://schemas.openxmlformats.org/officeDocument/2006/relationships/hyperlink" Target="https://khoda.gov.ua/news" TargetMode="External"/><Relationship Id="rId2703" Type="http://schemas.openxmlformats.org/officeDocument/2006/relationships/hyperlink" Target="https://suspilne.media/kherson/" TargetMode="External"/><Relationship Id="rId2704" Type="http://schemas.openxmlformats.org/officeDocument/2006/relationships/hyperlink" Target="https://khoda.gov.ua/news" TargetMode="External"/><Relationship Id="rId2705" Type="http://schemas.openxmlformats.org/officeDocument/2006/relationships/hyperlink" Target="https://suspilne.media/kherson/" TargetMode="External"/><Relationship Id="rId2706" Type="http://schemas.openxmlformats.org/officeDocument/2006/relationships/hyperlink" Target="https://khoda.gov.ua/news" TargetMode="External"/><Relationship Id="rId2707" Type="http://schemas.openxmlformats.org/officeDocument/2006/relationships/hyperlink" Target="https://suspilne.media/kherson/" TargetMode="External"/><Relationship Id="rId2708" Type="http://schemas.openxmlformats.org/officeDocument/2006/relationships/hyperlink" Target="https://khoda.gov.ua/news" TargetMode="External"/><Relationship Id="rId2709" Type="http://schemas.openxmlformats.org/officeDocument/2006/relationships/hyperlink" Target="https://suspilne.media/kherson/" TargetMode="External"/><Relationship Id="rId2720" Type="http://schemas.openxmlformats.org/officeDocument/2006/relationships/hyperlink" Target="https://khoda.gov.ua/news" TargetMode="External"/><Relationship Id="rId2721" Type="http://schemas.openxmlformats.org/officeDocument/2006/relationships/hyperlink" Target="https://suspilne.media/kherson/" TargetMode="External"/><Relationship Id="rId2722" Type="http://schemas.openxmlformats.org/officeDocument/2006/relationships/hyperlink" Target="https://khoda.gov.ua/news" TargetMode="External"/><Relationship Id="rId2723" Type="http://schemas.openxmlformats.org/officeDocument/2006/relationships/hyperlink" Target="https://suspilne.media/kherson/" TargetMode="External"/><Relationship Id="rId2724" Type="http://schemas.openxmlformats.org/officeDocument/2006/relationships/hyperlink" Target="https://khoda.gov.ua/news" TargetMode="External"/><Relationship Id="rId2725" Type="http://schemas.openxmlformats.org/officeDocument/2006/relationships/hyperlink" Target="https://suspilne.media/kherson/" TargetMode="External"/><Relationship Id="rId2726" Type="http://schemas.openxmlformats.org/officeDocument/2006/relationships/hyperlink" Target="https://khoda.gov.ua/news" TargetMode="External"/><Relationship Id="rId2727" Type="http://schemas.openxmlformats.org/officeDocument/2006/relationships/hyperlink" Target="https://suspilne.media/kherson/" TargetMode="External"/><Relationship Id="rId2728" Type="http://schemas.openxmlformats.org/officeDocument/2006/relationships/hyperlink" Target="https://khoda.gov.ua/news" TargetMode="External"/><Relationship Id="rId2729" Type="http://schemas.openxmlformats.org/officeDocument/2006/relationships/hyperlink" Target="https://suspilne.media/kherson/" TargetMode="External"/><Relationship Id="rId2710" Type="http://schemas.openxmlformats.org/officeDocument/2006/relationships/hyperlink" Target="https://khoda.gov.ua/news" TargetMode="External"/><Relationship Id="rId2711" Type="http://schemas.openxmlformats.org/officeDocument/2006/relationships/hyperlink" Target="https://suspilne.media/kherson/" TargetMode="External"/><Relationship Id="rId2712" Type="http://schemas.openxmlformats.org/officeDocument/2006/relationships/hyperlink" Target="https://khoda.gov.ua/news" TargetMode="External"/><Relationship Id="rId2713" Type="http://schemas.openxmlformats.org/officeDocument/2006/relationships/hyperlink" Target="https://suspilne.media/kherson/" TargetMode="External"/><Relationship Id="rId2714" Type="http://schemas.openxmlformats.org/officeDocument/2006/relationships/hyperlink" Target="https://khoda.gov.ua/news" TargetMode="External"/><Relationship Id="rId2715" Type="http://schemas.openxmlformats.org/officeDocument/2006/relationships/hyperlink" Target="https://suspilne.media/kherson/" TargetMode="External"/><Relationship Id="rId2716" Type="http://schemas.openxmlformats.org/officeDocument/2006/relationships/hyperlink" Target="https://khoda.gov.ua/news" TargetMode="External"/><Relationship Id="rId2717" Type="http://schemas.openxmlformats.org/officeDocument/2006/relationships/hyperlink" Target="https://suspilne.media/kherson/" TargetMode="External"/><Relationship Id="rId2718" Type="http://schemas.openxmlformats.org/officeDocument/2006/relationships/hyperlink" Target="https://khoda.gov.ua/news" TargetMode="External"/><Relationship Id="rId2719" Type="http://schemas.openxmlformats.org/officeDocument/2006/relationships/hyperlink" Target="https://suspilne.media/kherson/" TargetMode="External"/><Relationship Id="rId1455" Type="http://schemas.openxmlformats.org/officeDocument/2006/relationships/hyperlink" Target="https://suspilne.media/chernihiv/" TargetMode="External"/><Relationship Id="rId2786" Type="http://schemas.openxmlformats.org/officeDocument/2006/relationships/hyperlink" Target="https://khoda.gov.ua/news" TargetMode="External"/><Relationship Id="rId1456" Type="http://schemas.openxmlformats.org/officeDocument/2006/relationships/hyperlink" Target="https://chernigiv-rada.gov.ua/news" TargetMode="External"/><Relationship Id="rId2787" Type="http://schemas.openxmlformats.org/officeDocument/2006/relationships/hyperlink" Target="https://suspilne.media/kherson/" TargetMode="External"/><Relationship Id="rId1457" Type="http://schemas.openxmlformats.org/officeDocument/2006/relationships/hyperlink" Target="https://suspilne.media/chernihiv/" TargetMode="External"/><Relationship Id="rId2788" Type="http://schemas.openxmlformats.org/officeDocument/2006/relationships/hyperlink" Target="https://khoda.gov.ua/news" TargetMode="External"/><Relationship Id="rId1458" Type="http://schemas.openxmlformats.org/officeDocument/2006/relationships/hyperlink" Target="https://chernigiv-rada.gov.ua/news" TargetMode="External"/><Relationship Id="rId2789" Type="http://schemas.openxmlformats.org/officeDocument/2006/relationships/hyperlink" Target="https://suspilne.media/kherson/" TargetMode="External"/><Relationship Id="rId1459" Type="http://schemas.openxmlformats.org/officeDocument/2006/relationships/hyperlink" Target="https://suspilne.media/chernihiv/" TargetMode="External"/><Relationship Id="rId629" Type="http://schemas.openxmlformats.org/officeDocument/2006/relationships/hyperlink" Target="https://sumycma.gov.ua/category/novyny/" TargetMode="External"/><Relationship Id="rId624" Type="http://schemas.openxmlformats.org/officeDocument/2006/relationships/hyperlink" Target="https://kyivcity.gov.ua/news/kiv_nayvazhlivishe_za_tizhden__Kyiv_Highlights_of_the_week_1032798/" TargetMode="External"/><Relationship Id="rId623" Type="http://schemas.openxmlformats.org/officeDocument/2006/relationships/hyperlink" Target="https://kyivcity.gov.ua/news/kiv_nayvazhlivishe_za_tizhden__Kyiv_Highlights_of_the_week_1032798/" TargetMode="External"/><Relationship Id="rId622" Type="http://schemas.openxmlformats.org/officeDocument/2006/relationships/hyperlink" Target="https://presspoint.in.ua/2026/07/30/rosiia-vdaryla-po-vinnychchyni-hiperzvukovymy-tsyrkonamy-povitriani-syly-pidtverdyly-dva-vluchannia/" TargetMode="External"/><Relationship Id="rId621" Type="http://schemas.openxmlformats.org/officeDocument/2006/relationships/hyperlink" Target="https://suspilne.media/vinnytsia/1367322-masovana-ataka-rosii-v-nic-na-30-lipna-na-vinniccini-lunali-zvuki-vibuhiv/" TargetMode="External"/><Relationship Id="rId628" Type="http://schemas.openxmlformats.org/officeDocument/2006/relationships/hyperlink" Target="https://sumycma.gov.ua/category/novyny/" TargetMode="External"/><Relationship Id="rId627" Type="http://schemas.openxmlformats.org/officeDocument/2006/relationships/hyperlink" Target="https://kyivcity.gov.ua/news/kiv_nayvazhlivishe_za_tizhden__Kyiv_Highlights_of_the_week_1033253/" TargetMode="External"/><Relationship Id="rId626" Type="http://schemas.openxmlformats.org/officeDocument/2006/relationships/hyperlink" Target="https://kyivcity.gov.ua/news/kiv_nayvazhlivishe_za_tizhden__Kyiv_Highlights_of_the_week_1033253/" TargetMode="External"/><Relationship Id="rId625" Type="http://schemas.openxmlformats.org/officeDocument/2006/relationships/hyperlink" Target="https://kyivcity.gov.ua/news/kiv_nayvazhlivishe_za_tizhden__Kyiv_Highlights_of_the_week_1032798/" TargetMode="External"/><Relationship Id="rId2780" Type="http://schemas.openxmlformats.org/officeDocument/2006/relationships/hyperlink" Target="https://khoda.gov.ua/news" TargetMode="External"/><Relationship Id="rId1450" Type="http://schemas.openxmlformats.org/officeDocument/2006/relationships/hyperlink" Target="https://chernigiv-rada.gov.ua/news" TargetMode="External"/><Relationship Id="rId2781" Type="http://schemas.openxmlformats.org/officeDocument/2006/relationships/hyperlink" Target="https://suspilne.media/kherson/" TargetMode="External"/><Relationship Id="rId620" Type="http://schemas.openxmlformats.org/officeDocument/2006/relationships/hyperlink" Target="https://www.pravda.com.ua/news/2026/09/26/8055123/" TargetMode="External"/><Relationship Id="rId1451" Type="http://schemas.openxmlformats.org/officeDocument/2006/relationships/hyperlink" Target="https://suspilne.media/chernihiv/" TargetMode="External"/><Relationship Id="rId2782" Type="http://schemas.openxmlformats.org/officeDocument/2006/relationships/hyperlink" Target="https://khoda.gov.ua/news" TargetMode="External"/><Relationship Id="rId1452" Type="http://schemas.openxmlformats.org/officeDocument/2006/relationships/hyperlink" Target="https://chernigiv-rada.gov.ua/news" TargetMode="External"/><Relationship Id="rId2783" Type="http://schemas.openxmlformats.org/officeDocument/2006/relationships/hyperlink" Target="https://suspilne.media/kherson/" TargetMode="External"/><Relationship Id="rId1453" Type="http://schemas.openxmlformats.org/officeDocument/2006/relationships/hyperlink" Target="https://suspilne.media/chernihiv/" TargetMode="External"/><Relationship Id="rId2784" Type="http://schemas.openxmlformats.org/officeDocument/2006/relationships/hyperlink" Target="https://khoda.gov.ua/news" TargetMode="External"/><Relationship Id="rId1454" Type="http://schemas.openxmlformats.org/officeDocument/2006/relationships/hyperlink" Target="https://chernigiv-rada.gov.ua/news" TargetMode="External"/><Relationship Id="rId2785" Type="http://schemas.openxmlformats.org/officeDocument/2006/relationships/hyperlink" Target="https://suspilne.media/kherson/" TargetMode="External"/><Relationship Id="rId1444" Type="http://schemas.openxmlformats.org/officeDocument/2006/relationships/hyperlink" Target="https://chernigiv-rada.gov.ua/news" TargetMode="External"/><Relationship Id="rId2775" Type="http://schemas.openxmlformats.org/officeDocument/2006/relationships/hyperlink" Target="https://suspilne.media/kherson/" TargetMode="External"/><Relationship Id="rId1445" Type="http://schemas.openxmlformats.org/officeDocument/2006/relationships/hyperlink" Target="https://suspilne.media/chernihiv/" TargetMode="External"/><Relationship Id="rId2776" Type="http://schemas.openxmlformats.org/officeDocument/2006/relationships/hyperlink" Target="https://khoda.gov.ua/news" TargetMode="External"/><Relationship Id="rId1446" Type="http://schemas.openxmlformats.org/officeDocument/2006/relationships/hyperlink" Target="https://chernigiv-rada.gov.ua/news" TargetMode="External"/><Relationship Id="rId2777" Type="http://schemas.openxmlformats.org/officeDocument/2006/relationships/hyperlink" Target="https://suspilne.media/kherson/" TargetMode="External"/><Relationship Id="rId1447" Type="http://schemas.openxmlformats.org/officeDocument/2006/relationships/hyperlink" Target="https://suspilne.media/chernihiv/" TargetMode="External"/><Relationship Id="rId2778" Type="http://schemas.openxmlformats.org/officeDocument/2006/relationships/hyperlink" Target="https://khoda.gov.ua/news" TargetMode="External"/><Relationship Id="rId1448" Type="http://schemas.openxmlformats.org/officeDocument/2006/relationships/hyperlink" Target="https://chernigiv-rada.gov.ua/news" TargetMode="External"/><Relationship Id="rId2779" Type="http://schemas.openxmlformats.org/officeDocument/2006/relationships/hyperlink" Target="https://suspilne.media/kherson/" TargetMode="External"/><Relationship Id="rId1449" Type="http://schemas.openxmlformats.org/officeDocument/2006/relationships/hyperlink" Target="https://suspilne.media/chernihiv/" TargetMode="External"/><Relationship Id="rId619" Type="http://schemas.openxmlformats.org/officeDocument/2006/relationships/hyperlink" Target="https://www.pravda.com.ua/news/2026/09/26/8055123/" TargetMode="External"/><Relationship Id="rId618" Type="http://schemas.openxmlformats.org/officeDocument/2006/relationships/hyperlink" Target="https://www.pravda.com.ua/news/2026/09/26/8055123/" TargetMode="External"/><Relationship Id="rId613" Type="http://schemas.openxmlformats.org/officeDocument/2006/relationships/hyperlink" Target="https://suspilne.media/poltava/1335890-u-poltavi-cerez-obstril-20-cervna-poskodzeni-zitlovi-budinki/" TargetMode="External"/><Relationship Id="rId612" Type="http://schemas.openxmlformats.org/officeDocument/2006/relationships/hyperlink" Target="https://suspilne.media/poltava/1336008-ataka-na-poltavsku-tg-20-cervna-na-pidpriemstvah-vinikli-pozezi-na-kilkoh-lokaciah/" TargetMode="External"/><Relationship Id="rId611" Type="http://schemas.openxmlformats.org/officeDocument/2006/relationships/hyperlink" Target="https://poltava.to/news/86867/" TargetMode="External"/><Relationship Id="rId610" Type="http://schemas.openxmlformats.org/officeDocument/2006/relationships/hyperlink" Target="https://poltava.to/news/86865/" TargetMode="External"/><Relationship Id="rId617" Type="http://schemas.openxmlformats.org/officeDocument/2006/relationships/hyperlink" Target="https://ua.korrespondent.net/ukraine/4867644-chernihiv-zaznav-udaru-balistykoui-ye-zahybli" TargetMode="External"/><Relationship Id="rId616" Type="http://schemas.openxmlformats.org/officeDocument/2006/relationships/hyperlink" Target="https://suspilne.media/chernihiv/1279802-vnaslidok-rosijskoi-ataki-na-cernigiv-balisticnou-raketou-e-odna-zagibla-ta-odna-travmovana-ludina/" TargetMode="External"/><Relationship Id="rId615" Type="http://schemas.openxmlformats.org/officeDocument/2006/relationships/hyperlink" Target="https://suspilne.media/poltava/1344634-u-poltavskomu-rajoni-kilkist-travmovanih-vnaslidok-raketnogo-udaru-zrosla-do-troh/" TargetMode="External"/><Relationship Id="rId614" Type="http://schemas.openxmlformats.org/officeDocument/2006/relationships/hyperlink" Target="https://poltava.sq.com.ua/ukr/novini/01.07.2026/rankovii-udar-balistikoyu-po-poltavi-prokuratura-povidomila-pro-cotiryox-poranenix" TargetMode="External"/><Relationship Id="rId2770" Type="http://schemas.openxmlformats.org/officeDocument/2006/relationships/hyperlink" Target="https://khoda.gov.ua/news" TargetMode="External"/><Relationship Id="rId1440" Type="http://schemas.openxmlformats.org/officeDocument/2006/relationships/hyperlink" Target="https://chernigiv-rada.gov.ua/news" TargetMode="External"/><Relationship Id="rId2771" Type="http://schemas.openxmlformats.org/officeDocument/2006/relationships/hyperlink" Target="https://suspilne.media/kherson/" TargetMode="External"/><Relationship Id="rId1441" Type="http://schemas.openxmlformats.org/officeDocument/2006/relationships/hyperlink" Target="https://suspilne.media/chernihiv/" TargetMode="External"/><Relationship Id="rId2772" Type="http://schemas.openxmlformats.org/officeDocument/2006/relationships/hyperlink" Target="https://khoda.gov.ua/news" TargetMode="External"/><Relationship Id="rId1442" Type="http://schemas.openxmlformats.org/officeDocument/2006/relationships/hyperlink" Target="https://chernigiv-rada.gov.ua/news" TargetMode="External"/><Relationship Id="rId2773" Type="http://schemas.openxmlformats.org/officeDocument/2006/relationships/hyperlink" Target="https://suspilne.media/kherson/" TargetMode="External"/><Relationship Id="rId1443" Type="http://schemas.openxmlformats.org/officeDocument/2006/relationships/hyperlink" Target="https://suspilne.media/chernihiv/" TargetMode="External"/><Relationship Id="rId2774" Type="http://schemas.openxmlformats.org/officeDocument/2006/relationships/hyperlink" Target="https://khoda.gov.ua/news" TargetMode="External"/><Relationship Id="rId1477" Type="http://schemas.openxmlformats.org/officeDocument/2006/relationships/hyperlink" Target="https://suspilne.media/chernihiv/" TargetMode="External"/><Relationship Id="rId1478" Type="http://schemas.openxmlformats.org/officeDocument/2006/relationships/hyperlink" Target="https://chernigiv-rada.gov.ua/news" TargetMode="External"/><Relationship Id="rId1479" Type="http://schemas.openxmlformats.org/officeDocument/2006/relationships/hyperlink" Target="https://suspilne.media/chernihiv/" TargetMode="External"/><Relationship Id="rId646" Type="http://schemas.openxmlformats.org/officeDocument/2006/relationships/hyperlink" Target="https://sumycma.gov.ua/category/novyny/" TargetMode="External"/><Relationship Id="rId645" Type="http://schemas.openxmlformats.org/officeDocument/2006/relationships/hyperlink" Target="https://sumycma.gov.ua/category/novyny/" TargetMode="External"/><Relationship Id="rId644" Type="http://schemas.openxmlformats.org/officeDocument/2006/relationships/hyperlink" Target="https://sumycma.gov.ua/category/novyny/" TargetMode="External"/><Relationship Id="rId643" Type="http://schemas.openxmlformats.org/officeDocument/2006/relationships/hyperlink" Target="https://sumycma.gov.ua/category/novyny/" TargetMode="External"/><Relationship Id="rId649" Type="http://schemas.openxmlformats.org/officeDocument/2006/relationships/hyperlink" Target="https://sumycma.gov.ua/category/novyny/" TargetMode="External"/><Relationship Id="rId648" Type="http://schemas.openxmlformats.org/officeDocument/2006/relationships/hyperlink" Target="https://sumycma.gov.ua/category/novyny/" TargetMode="External"/><Relationship Id="rId647" Type="http://schemas.openxmlformats.org/officeDocument/2006/relationships/hyperlink" Target="https://sumycma.gov.ua/category/novyny/" TargetMode="External"/><Relationship Id="rId1470" Type="http://schemas.openxmlformats.org/officeDocument/2006/relationships/hyperlink" Target="https://chernigiv-rada.gov.ua/news" TargetMode="External"/><Relationship Id="rId1471" Type="http://schemas.openxmlformats.org/officeDocument/2006/relationships/hyperlink" Target="https://suspilne.media/chernihiv/" TargetMode="External"/><Relationship Id="rId1472" Type="http://schemas.openxmlformats.org/officeDocument/2006/relationships/hyperlink" Target="https://chernigiv-rada.gov.ua/news" TargetMode="External"/><Relationship Id="rId642" Type="http://schemas.openxmlformats.org/officeDocument/2006/relationships/hyperlink" Target="https://sumycma.gov.ua/category/novyny/" TargetMode="External"/><Relationship Id="rId1473" Type="http://schemas.openxmlformats.org/officeDocument/2006/relationships/hyperlink" Target="https://suspilne.media/chernihiv/" TargetMode="External"/><Relationship Id="rId641" Type="http://schemas.openxmlformats.org/officeDocument/2006/relationships/hyperlink" Target="https://sumycma.gov.ua/category/novyny/" TargetMode="External"/><Relationship Id="rId1474" Type="http://schemas.openxmlformats.org/officeDocument/2006/relationships/hyperlink" Target="https://chernigiv-rada.gov.ua/news" TargetMode="External"/><Relationship Id="rId640" Type="http://schemas.openxmlformats.org/officeDocument/2006/relationships/hyperlink" Target="https://sumycma.gov.ua/category/novyny/" TargetMode="External"/><Relationship Id="rId1475" Type="http://schemas.openxmlformats.org/officeDocument/2006/relationships/hyperlink" Target="https://suspilne.media/chernihiv/" TargetMode="External"/><Relationship Id="rId1476" Type="http://schemas.openxmlformats.org/officeDocument/2006/relationships/hyperlink" Target="https://chernigiv-rada.gov.ua/news" TargetMode="External"/><Relationship Id="rId1466" Type="http://schemas.openxmlformats.org/officeDocument/2006/relationships/hyperlink" Target="https://chernigiv-rada.gov.ua/news" TargetMode="External"/><Relationship Id="rId2797" Type="http://schemas.openxmlformats.org/officeDocument/2006/relationships/hyperlink" Target="https://suspilne.media/kherson/" TargetMode="External"/><Relationship Id="rId1467" Type="http://schemas.openxmlformats.org/officeDocument/2006/relationships/hyperlink" Target="https://suspilne.media/chernihiv/" TargetMode="External"/><Relationship Id="rId2798" Type="http://schemas.openxmlformats.org/officeDocument/2006/relationships/hyperlink" Target="https://khoda.gov.ua/news" TargetMode="External"/><Relationship Id="rId1468" Type="http://schemas.openxmlformats.org/officeDocument/2006/relationships/hyperlink" Target="https://chernigiv-rada.gov.ua/news" TargetMode="External"/><Relationship Id="rId2799" Type="http://schemas.openxmlformats.org/officeDocument/2006/relationships/hyperlink" Target="https://suspilne.media/kherson/" TargetMode="External"/><Relationship Id="rId1469" Type="http://schemas.openxmlformats.org/officeDocument/2006/relationships/hyperlink" Target="https://suspilne.media/chernihiv/" TargetMode="External"/><Relationship Id="rId635" Type="http://schemas.openxmlformats.org/officeDocument/2006/relationships/hyperlink" Target="https://sumycma.gov.ua/category/novyny/" TargetMode="External"/><Relationship Id="rId634" Type="http://schemas.openxmlformats.org/officeDocument/2006/relationships/hyperlink" Target="https://sumycma.gov.ua/category/novyny/" TargetMode="External"/><Relationship Id="rId633" Type="http://schemas.openxmlformats.org/officeDocument/2006/relationships/hyperlink" Target="https://sumycma.gov.ua/category/novyny/" TargetMode="External"/><Relationship Id="rId632" Type="http://schemas.openxmlformats.org/officeDocument/2006/relationships/hyperlink" Target="https://sumycma.gov.ua/category/novyny/" TargetMode="External"/><Relationship Id="rId639" Type="http://schemas.openxmlformats.org/officeDocument/2006/relationships/hyperlink" Target="https://sumycma.gov.ua/category/novyny/" TargetMode="External"/><Relationship Id="rId638" Type="http://schemas.openxmlformats.org/officeDocument/2006/relationships/hyperlink" Target="https://sumycma.gov.ua/category/novyny/" TargetMode="External"/><Relationship Id="rId637" Type="http://schemas.openxmlformats.org/officeDocument/2006/relationships/hyperlink" Target="https://sumycma.gov.ua/category/novyny/" TargetMode="External"/><Relationship Id="rId636" Type="http://schemas.openxmlformats.org/officeDocument/2006/relationships/hyperlink" Target="https://sumycma.gov.ua/category/novyny/" TargetMode="External"/><Relationship Id="rId2790" Type="http://schemas.openxmlformats.org/officeDocument/2006/relationships/hyperlink" Target="https://khoda.gov.ua/news" TargetMode="External"/><Relationship Id="rId1460" Type="http://schemas.openxmlformats.org/officeDocument/2006/relationships/hyperlink" Target="https://chernigiv-rada.gov.ua/news" TargetMode="External"/><Relationship Id="rId2791" Type="http://schemas.openxmlformats.org/officeDocument/2006/relationships/hyperlink" Target="https://suspilne.media/kherson/" TargetMode="External"/><Relationship Id="rId1461" Type="http://schemas.openxmlformats.org/officeDocument/2006/relationships/hyperlink" Target="https://suspilne.media/chernihiv/" TargetMode="External"/><Relationship Id="rId2792" Type="http://schemas.openxmlformats.org/officeDocument/2006/relationships/hyperlink" Target="https://khoda.gov.ua/news" TargetMode="External"/><Relationship Id="rId631" Type="http://schemas.openxmlformats.org/officeDocument/2006/relationships/hyperlink" Target="https://sumycma.gov.ua/category/novyny/" TargetMode="External"/><Relationship Id="rId1462" Type="http://schemas.openxmlformats.org/officeDocument/2006/relationships/hyperlink" Target="https://chernigiv-rada.gov.ua/news" TargetMode="External"/><Relationship Id="rId2793" Type="http://schemas.openxmlformats.org/officeDocument/2006/relationships/hyperlink" Target="https://suspilne.media/kherson/" TargetMode="External"/><Relationship Id="rId630" Type="http://schemas.openxmlformats.org/officeDocument/2006/relationships/hyperlink" Target="https://sumycma.gov.ua/category/novyny/" TargetMode="External"/><Relationship Id="rId1463" Type="http://schemas.openxmlformats.org/officeDocument/2006/relationships/hyperlink" Target="https://suspilne.media/chernihiv/" TargetMode="External"/><Relationship Id="rId2794" Type="http://schemas.openxmlformats.org/officeDocument/2006/relationships/hyperlink" Target="https://khoda.gov.ua/news" TargetMode="External"/><Relationship Id="rId1464" Type="http://schemas.openxmlformats.org/officeDocument/2006/relationships/hyperlink" Target="https://chernigiv-rada.gov.ua/news" TargetMode="External"/><Relationship Id="rId2795" Type="http://schemas.openxmlformats.org/officeDocument/2006/relationships/hyperlink" Target="https://suspilne.media/kherson/" TargetMode="External"/><Relationship Id="rId1465" Type="http://schemas.openxmlformats.org/officeDocument/2006/relationships/hyperlink" Target="https://suspilne.media/chernihiv/" TargetMode="External"/><Relationship Id="rId2796" Type="http://schemas.openxmlformats.org/officeDocument/2006/relationships/hyperlink" Target="https://khoda.gov.ua/news" TargetMode="External"/><Relationship Id="rId1411" Type="http://schemas.openxmlformats.org/officeDocument/2006/relationships/hyperlink" Target="https://suspilne.media/chernihiv/" TargetMode="External"/><Relationship Id="rId2742" Type="http://schemas.openxmlformats.org/officeDocument/2006/relationships/hyperlink" Target="https://khoda.gov.ua/news" TargetMode="External"/><Relationship Id="rId1412" Type="http://schemas.openxmlformats.org/officeDocument/2006/relationships/hyperlink" Target="https://chernigiv-rada.gov.ua/news" TargetMode="External"/><Relationship Id="rId2743" Type="http://schemas.openxmlformats.org/officeDocument/2006/relationships/hyperlink" Target="https://suspilne.media/kherson/" TargetMode="External"/><Relationship Id="rId1413" Type="http://schemas.openxmlformats.org/officeDocument/2006/relationships/hyperlink" Target="https://suspilne.media/chernihiv/" TargetMode="External"/><Relationship Id="rId2744" Type="http://schemas.openxmlformats.org/officeDocument/2006/relationships/hyperlink" Target="https://khoda.gov.ua/news" TargetMode="External"/><Relationship Id="rId1414" Type="http://schemas.openxmlformats.org/officeDocument/2006/relationships/hyperlink" Target="https://chernigiv-rada.gov.ua/news" TargetMode="External"/><Relationship Id="rId2745" Type="http://schemas.openxmlformats.org/officeDocument/2006/relationships/hyperlink" Target="https://suspilne.media/kherson/" TargetMode="External"/><Relationship Id="rId1415" Type="http://schemas.openxmlformats.org/officeDocument/2006/relationships/hyperlink" Target="https://suspilne.media/chernihiv/" TargetMode="External"/><Relationship Id="rId2746" Type="http://schemas.openxmlformats.org/officeDocument/2006/relationships/hyperlink" Target="https://khoda.gov.ua/news" TargetMode="External"/><Relationship Id="rId1416" Type="http://schemas.openxmlformats.org/officeDocument/2006/relationships/hyperlink" Target="https://chernigiv-rada.gov.ua/news" TargetMode="External"/><Relationship Id="rId2747" Type="http://schemas.openxmlformats.org/officeDocument/2006/relationships/hyperlink" Target="https://suspilne.media/kherson/" TargetMode="External"/><Relationship Id="rId1417" Type="http://schemas.openxmlformats.org/officeDocument/2006/relationships/hyperlink" Target="https://suspilne.media/chernihiv/" TargetMode="External"/><Relationship Id="rId2748" Type="http://schemas.openxmlformats.org/officeDocument/2006/relationships/hyperlink" Target="https://khoda.gov.ua/news" TargetMode="External"/><Relationship Id="rId1418" Type="http://schemas.openxmlformats.org/officeDocument/2006/relationships/hyperlink" Target="https://chernigiv-rada.gov.ua/news" TargetMode="External"/><Relationship Id="rId2749" Type="http://schemas.openxmlformats.org/officeDocument/2006/relationships/hyperlink" Target="https://suspilne.media/kherson/" TargetMode="External"/><Relationship Id="rId1419" Type="http://schemas.openxmlformats.org/officeDocument/2006/relationships/hyperlink" Target="https://suspilne.media/chernihiv/" TargetMode="External"/><Relationship Id="rId2740" Type="http://schemas.openxmlformats.org/officeDocument/2006/relationships/hyperlink" Target="https://khoda.gov.ua/news" TargetMode="External"/><Relationship Id="rId1410" Type="http://schemas.openxmlformats.org/officeDocument/2006/relationships/hyperlink" Target="https://chernigiv-rada.gov.ua/news" TargetMode="External"/><Relationship Id="rId2741" Type="http://schemas.openxmlformats.org/officeDocument/2006/relationships/hyperlink" Target="https://suspilne.media/kherson/" TargetMode="External"/><Relationship Id="rId1400" Type="http://schemas.openxmlformats.org/officeDocument/2006/relationships/hyperlink" Target="https://chernigiv-rada.gov.ua/news" TargetMode="External"/><Relationship Id="rId2731" Type="http://schemas.openxmlformats.org/officeDocument/2006/relationships/hyperlink" Target="https://suspilne.media/kherson/" TargetMode="External"/><Relationship Id="rId1401" Type="http://schemas.openxmlformats.org/officeDocument/2006/relationships/hyperlink" Target="https://suspilne.media/chernihiv/" TargetMode="External"/><Relationship Id="rId2732" Type="http://schemas.openxmlformats.org/officeDocument/2006/relationships/hyperlink" Target="https://khoda.gov.ua/news" TargetMode="External"/><Relationship Id="rId1402" Type="http://schemas.openxmlformats.org/officeDocument/2006/relationships/hyperlink" Target="https://chernigiv-rada.gov.ua/news" TargetMode="External"/><Relationship Id="rId2733" Type="http://schemas.openxmlformats.org/officeDocument/2006/relationships/hyperlink" Target="https://suspilne.media/kherson/" TargetMode="External"/><Relationship Id="rId1403" Type="http://schemas.openxmlformats.org/officeDocument/2006/relationships/hyperlink" Target="https://suspilne.media/chernihiv/" TargetMode="External"/><Relationship Id="rId2734" Type="http://schemas.openxmlformats.org/officeDocument/2006/relationships/hyperlink" Target="https://khoda.gov.ua/news" TargetMode="External"/><Relationship Id="rId1404" Type="http://schemas.openxmlformats.org/officeDocument/2006/relationships/hyperlink" Target="https://chernigiv-rada.gov.ua/news" TargetMode="External"/><Relationship Id="rId2735" Type="http://schemas.openxmlformats.org/officeDocument/2006/relationships/hyperlink" Target="https://suspilne.media/kherson/" TargetMode="External"/><Relationship Id="rId1405" Type="http://schemas.openxmlformats.org/officeDocument/2006/relationships/hyperlink" Target="https://suspilne.media/chernihiv/" TargetMode="External"/><Relationship Id="rId2736" Type="http://schemas.openxmlformats.org/officeDocument/2006/relationships/hyperlink" Target="https://khoda.gov.ua/news" TargetMode="External"/><Relationship Id="rId1406" Type="http://schemas.openxmlformats.org/officeDocument/2006/relationships/hyperlink" Target="https://chernigiv-rada.gov.ua/news" TargetMode="External"/><Relationship Id="rId2737" Type="http://schemas.openxmlformats.org/officeDocument/2006/relationships/hyperlink" Target="https://suspilne.media/kherson/" TargetMode="External"/><Relationship Id="rId1407" Type="http://schemas.openxmlformats.org/officeDocument/2006/relationships/hyperlink" Target="https://suspilne.media/chernihiv/" TargetMode="External"/><Relationship Id="rId2738" Type="http://schemas.openxmlformats.org/officeDocument/2006/relationships/hyperlink" Target="https://khoda.gov.ua/news" TargetMode="External"/><Relationship Id="rId1408" Type="http://schemas.openxmlformats.org/officeDocument/2006/relationships/hyperlink" Target="https://chernigiv-rada.gov.ua/news" TargetMode="External"/><Relationship Id="rId2739" Type="http://schemas.openxmlformats.org/officeDocument/2006/relationships/hyperlink" Target="https://suspilne.media/kherson/" TargetMode="External"/><Relationship Id="rId1409" Type="http://schemas.openxmlformats.org/officeDocument/2006/relationships/hyperlink" Target="https://suspilne.media/chernihiv/" TargetMode="External"/><Relationship Id="rId2730" Type="http://schemas.openxmlformats.org/officeDocument/2006/relationships/hyperlink" Target="https://khoda.gov.ua/news" TargetMode="External"/><Relationship Id="rId1433" Type="http://schemas.openxmlformats.org/officeDocument/2006/relationships/hyperlink" Target="https://suspilne.media/chernihiv/" TargetMode="External"/><Relationship Id="rId2764" Type="http://schemas.openxmlformats.org/officeDocument/2006/relationships/hyperlink" Target="https://khoda.gov.ua/news" TargetMode="External"/><Relationship Id="rId1434" Type="http://schemas.openxmlformats.org/officeDocument/2006/relationships/hyperlink" Target="https://chernigiv-rada.gov.ua/news" TargetMode="External"/><Relationship Id="rId2765" Type="http://schemas.openxmlformats.org/officeDocument/2006/relationships/hyperlink" Target="https://suspilne.media/kherson/" TargetMode="External"/><Relationship Id="rId1435" Type="http://schemas.openxmlformats.org/officeDocument/2006/relationships/hyperlink" Target="https://suspilne.media/chernihiv/" TargetMode="External"/><Relationship Id="rId2766" Type="http://schemas.openxmlformats.org/officeDocument/2006/relationships/hyperlink" Target="https://khoda.gov.ua/news" TargetMode="External"/><Relationship Id="rId1436" Type="http://schemas.openxmlformats.org/officeDocument/2006/relationships/hyperlink" Target="https://chernigiv-rada.gov.ua/news" TargetMode="External"/><Relationship Id="rId2767" Type="http://schemas.openxmlformats.org/officeDocument/2006/relationships/hyperlink" Target="https://suspilne.media/kherson/" TargetMode="External"/><Relationship Id="rId1437" Type="http://schemas.openxmlformats.org/officeDocument/2006/relationships/hyperlink" Target="https://suspilne.media/chernihiv/" TargetMode="External"/><Relationship Id="rId2768" Type="http://schemas.openxmlformats.org/officeDocument/2006/relationships/hyperlink" Target="https://khoda.gov.ua/news" TargetMode="External"/><Relationship Id="rId1438" Type="http://schemas.openxmlformats.org/officeDocument/2006/relationships/hyperlink" Target="https://chernigiv-rada.gov.ua/news" TargetMode="External"/><Relationship Id="rId2769" Type="http://schemas.openxmlformats.org/officeDocument/2006/relationships/hyperlink" Target="https://suspilne.media/kherson/" TargetMode="External"/><Relationship Id="rId1439" Type="http://schemas.openxmlformats.org/officeDocument/2006/relationships/hyperlink" Target="https://suspilne.media/chernihiv/" TargetMode="External"/><Relationship Id="rId609" Type="http://schemas.openxmlformats.org/officeDocument/2006/relationships/hyperlink" Target="https://poltava.to/news/86771/" TargetMode="External"/><Relationship Id="rId608" Type="http://schemas.openxmlformats.org/officeDocument/2006/relationships/hyperlink" Target="https://suspilne.media/poltava/1328088-gucni-vibuhi-u-poltavi-u-nic-na-11-cervna-so-culi-miscevi-ta-kudi-cililas-rf/" TargetMode="External"/><Relationship Id="rId607" Type="http://schemas.openxmlformats.org/officeDocument/2006/relationships/hyperlink" Target="https://suspilne.media/poltava/1305607-cim-armia-rf-obstrilala-poltavsinu-5-travna/" TargetMode="External"/><Relationship Id="rId602" Type="http://schemas.openxmlformats.org/officeDocument/2006/relationships/hyperlink" Target="https://suspilne.media/mykolaiv/1304259-pat-ludej-poraneni-vnaslidok-ataki-rf-balistikou-na-mikolaiv-so-vidomo/" TargetMode="External"/><Relationship Id="rId601" Type="http://schemas.openxmlformats.org/officeDocument/2006/relationships/hyperlink" Target="https://unn.ua/news/u-mykolaievi-vybukhy-na-tli-zahrozy-balistyky" TargetMode="External"/><Relationship Id="rId600" Type="http://schemas.openxmlformats.org/officeDocument/2006/relationships/hyperlink" Target="https://suspilne.media/mykolaiv/1215064-udar-iskanderom-ta-ataka-droniv-ak-minula-doba-na-mikolaivsini/" TargetMode="External"/><Relationship Id="rId606" Type="http://schemas.openxmlformats.org/officeDocument/2006/relationships/hyperlink" Target="https://npu.gov.ua/news/chetvero-liudei-zahynulo-ta-ponad-trydtsiat-travmovano-politsiia-poltavshchyny-spilno-z-sbu-dokumentuiut-naslidky-vorozhykh-obstriliv" TargetMode="External"/><Relationship Id="rId605" Type="http://schemas.openxmlformats.org/officeDocument/2006/relationships/hyperlink" Target="https://suspilne.media/mykolaiv/1399460-za-dobu-vnaslidok-obstriliv-na-mikolaivsini-zaginula-ludina-se-semero-poraneni-zibrali-golovne-pro-masovanu-ataku/" TargetMode="External"/><Relationship Id="rId604" Type="http://schemas.openxmlformats.org/officeDocument/2006/relationships/hyperlink" Target="https://suspilne.media/mykolaiv/1398946-odin-z-najbilsih-udariv-rf-u-2026-roci-na-mikolaivsini-ova/" TargetMode="External"/><Relationship Id="rId603" Type="http://schemas.openxmlformats.org/officeDocument/2006/relationships/hyperlink" Target="https://www.pravda.com.ua/news/2026/05/03/8032912/" TargetMode="External"/><Relationship Id="rId2760" Type="http://schemas.openxmlformats.org/officeDocument/2006/relationships/hyperlink" Target="https://khoda.gov.ua/news" TargetMode="External"/><Relationship Id="rId1430" Type="http://schemas.openxmlformats.org/officeDocument/2006/relationships/hyperlink" Target="https://chernigiv-rada.gov.ua/news" TargetMode="External"/><Relationship Id="rId2761" Type="http://schemas.openxmlformats.org/officeDocument/2006/relationships/hyperlink" Target="https://suspilne.media/kherson/" TargetMode="External"/><Relationship Id="rId1431" Type="http://schemas.openxmlformats.org/officeDocument/2006/relationships/hyperlink" Target="https://suspilne.media/chernihiv/" TargetMode="External"/><Relationship Id="rId2762" Type="http://schemas.openxmlformats.org/officeDocument/2006/relationships/hyperlink" Target="https://khoda.gov.ua/news" TargetMode="External"/><Relationship Id="rId1432" Type="http://schemas.openxmlformats.org/officeDocument/2006/relationships/hyperlink" Target="https://chernigiv-rada.gov.ua/news" TargetMode="External"/><Relationship Id="rId2763" Type="http://schemas.openxmlformats.org/officeDocument/2006/relationships/hyperlink" Target="https://suspilne.media/kherson/" TargetMode="External"/><Relationship Id="rId1422" Type="http://schemas.openxmlformats.org/officeDocument/2006/relationships/hyperlink" Target="https://chernigiv-rada.gov.ua/news" TargetMode="External"/><Relationship Id="rId2753" Type="http://schemas.openxmlformats.org/officeDocument/2006/relationships/hyperlink" Target="https://suspilne.media/kherson/" TargetMode="External"/><Relationship Id="rId1423" Type="http://schemas.openxmlformats.org/officeDocument/2006/relationships/hyperlink" Target="https://suspilne.media/chernihiv/" TargetMode="External"/><Relationship Id="rId2754" Type="http://schemas.openxmlformats.org/officeDocument/2006/relationships/hyperlink" Target="https://khoda.gov.ua/news" TargetMode="External"/><Relationship Id="rId1424" Type="http://schemas.openxmlformats.org/officeDocument/2006/relationships/hyperlink" Target="https://chernigiv-rada.gov.ua/news" TargetMode="External"/><Relationship Id="rId2755" Type="http://schemas.openxmlformats.org/officeDocument/2006/relationships/hyperlink" Target="https://suspilne.media/kherson/" TargetMode="External"/><Relationship Id="rId1425" Type="http://schemas.openxmlformats.org/officeDocument/2006/relationships/hyperlink" Target="https://suspilne.media/chernihiv/" TargetMode="External"/><Relationship Id="rId2756" Type="http://schemas.openxmlformats.org/officeDocument/2006/relationships/hyperlink" Target="https://khoda.gov.ua/news" TargetMode="External"/><Relationship Id="rId1426" Type="http://schemas.openxmlformats.org/officeDocument/2006/relationships/hyperlink" Target="https://chernigiv-rada.gov.ua/news" TargetMode="External"/><Relationship Id="rId2757" Type="http://schemas.openxmlformats.org/officeDocument/2006/relationships/hyperlink" Target="https://suspilne.media/kherson/" TargetMode="External"/><Relationship Id="rId1427" Type="http://schemas.openxmlformats.org/officeDocument/2006/relationships/hyperlink" Target="https://suspilne.media/chernihiv/" TargetMode="External"/><Relationship Id="rId2758" Type="http://schemas.openxmlformats.org/officeDocument/2006/relationships/hyperlink" Target="https://khoda.gov.ua/news" TargetMode="External"/><Relationship Id="rId1428" Type="http://schemas.openxmlformats.org/officeDocument/2006/relationships/hyperlink" Target="https://chernigiv-rada.gov.ua/news" TargetMode="External"/><Relationship Id="rId2759" Type="http://schemas.openxmlformats.org/officeDocument/2006/relationships/hyperlink" Target="https://suspilne.media/kherson/" TargetMode="External"/><Relationship Id="rId1429" Type="http://schemas.openxmlformats.org/officeDocument/2006/relationships/hyperlink" Target="https://suspilne.media/chernihiv/" TargetMode="External"/><Relationship Id="rId2750" Type="http://schemas.openxmlformats.org/officeDocument/2006/relationships/hyperlink" Target="https://khoda.gov.ua/news" TargetMode="External"/><Relationship Id="rId1420" Type="http://schemas.openxmlformats.org/officeDocument/2006/relationships/hyperlink" Target="https://chernigiv-rada.gov.ua/news" TargetMode="External"/><Relationship Id="rId2751" Type="http://schemas.openxmlformats.org/officeDocument/2006/relationships/hyperlink" Target="https://suspilne.media/kherson/" TargetMode="External"/><Relationship Id="rId1421" Type="http://schemas.openxmlformats.org/officeDocument/2006/relationships/hyperlink" Target="https://suspilne.media/chernihiv/" TargetMode="External"/><Relationship Id="rId2752" Type="http://schemas.openxmlformats.org/officeDocument/2006/relationships/hyperlink" Target="https://khoda.gov.ua/news" TargetMode="External"/><Relationship Id="rId3238" Type="http://schemas.openxmlformats.org/officeDocument/2006/relationships/hyperlink" Target="https://sumycma.gov.ua/novyny/2025/10/30/po-sumah-czogo-roku-zavdano-ponad-piv-tisyachi-udariv-gennadij-demyanenko/" TargetMode="External"/><Relationship Id="rId3237" Type="http://schemas.openxmlformats.org/officeDocument/2006/relationships/hyperlink" Target="https://dancor.sumy.ua/news/newsline/564471" TargetMode="External"/><Relationship Id="rId3239" Type="http://schemas.openxmlformats.org/officeDocument/2006/relationships/hyperlink" Target="https://dancor.sumy.ua/news/newsline/564471" TargetMode="External"/><Relationship Id="rId3230" Type="http://schemas.openxmlformats.org/officeDocument/2006/relationships/hyperlink" Target="https://sumycma.gov.ua/novyny/2025/10/30/po-sumah-czogo-roku-zavdano-ponad-piv-tisyachi-udariv-gennadij-demyanenko/" TargetMode="External"/><Relationship Id="rId3232" Type="http://schemas.openxmlformats.org/officeDocument/2006/relationships/hyperlink" Target="https://sumycma.gov.ua/novyny/2025/10/30/po-sumah-czogo-roku-zavdano-ponad-piv-tisyachi-udariv-gennadij-demyanenko/" TargetMode="External"/><Relationship Id="rId3231" Type="http://schemas.openxmlformats.org/officeDocument/2006/relationships/hyperlink" Target="https://dancor.sumy.ua/news/newsline/564471" TargetMode="External"/><Relationship Id="rId3234" Type="http://schemas.openxmlformats.org/officeDocument/2006/relationships/hyperlink" Target="https://sumycma.gov.ua/novyny/2025/10/30/po-sumah-czogo-roku-zavdano-ponad-piv-tisyachi-udariv-gennadij-demyanenko/" TargetMode="External"/><Relationship Id="rId3233" Type="http://schemas.openxmlformats.org/officeDocument/2006/relationships/hyperlink" Target="https://dancor.sumy.ua/news/newsline/564471" TargetMode="External"/><Relationship Id="rId3236" Type="http://schemas.openxmlformats.org/officeDocument/2006/relationships/hyperlink" Target="https://sumycma.gov.ua/novyny/2025/10/30/po-sumah-czogo-roku-zavdano-ponad-piv-tisyachi-udariv-gennadij-demyanenko/" TargetMode="External"/><Relationship Id="rId3235" Type="http://schemas.openxmlformats.org/officeDocument/2006/relationships/hyperlink" Target="https://dancor.sumy.ua/news/newsline/564471" TargetMode="External"/><Relationship Id="rId3227" Type="http://schemas.openxmlformats.org/officeDocument/2006/relationships/hyperlink" Target="https://dancor.sumy.ua/news/newsline/564471" TargetMode="External"/><Relationship Id="rId3226" Type="http://schemas.openxmlformats.org/officeDocument/2006/relationships/hyperlink" Target="https://sumycma.gov.ua/novyny/2025/10/30/po-sumah-czogo-roku-zavdano-ponad-piv-tisyachi-udariv-gennadij-demyanenko/" TargetMode="External"/><Relationship Id="rId3229" Type="http://schemas.openxmlformats.org/officeDocument/2006/relationships/hyperlink" Target="https://dancor.sumy.ua/news/newsline/564471" TargetMode="External"/><Relationship Id="rId3228" Type="http://schemas.openxmlformats.org/officeDocument/2006/relationships/hyperlink" Target="https://sumycma.gov.ua/novyny/2025/10/30/po-sumah-czogo-roku-zavdano-ponad-piv-tisyachi-udariv-gennadij-demyanenko/" TargetMode="External"/><Relationship Id="rId699" Type="http://schemas.openxmlformats.org/officeDocument/2006/relationships/hyperlink" Target="https://sumycma.gov.ua/novyny/2026/05/04/u-kvitni-v-sumah-1-zagiblij-118-postrazhdalih-gennadij-demyanenko/" TargetMode="External"/><Relationship Id="rId698" Type="http://schemas.openxmlformats.org/officeDocument/2006/relationships/hyperlink" Target="https://sumycma.gov.ua/novyny/2026/05/04/u-kvitni-v-sumah-1-zagiblij-118-postrazhdalih-gennadij-demyanenko/" TargetMode="External"/><Relationship Id="rId693" Type="http://schemas.openxmlformats.org/officeDocument/2006/relationships/hyperlink" Target="https://sumycma.gov.ua/novyny/2026/05/04/u-kvitni-v-sumah-1-zagiblij-118-postrazhdalih-gennadij-demyanenko/" TargetMode="External"/><Relationship Id="rId692" Type="http://schemas.openxmlformats.org/officeDocument/2006/relationships/hyperlink" Target="https://sumycma.gov.ua/novyny/2026/05/04/u-kvitni-v-sumah-1-zagiblij-118-postrazhdalih-gennadij-demyanenko/" TargetMode="External"/><Relationship Id="rId691" Type="http://schemas.openxmlformats.org/officeDocument/2006/relationships/hyperlink" Target="https://sumycma.gov.ua/novyny/2026/05/04/u-kvitni-v-sumah-1-zagiblij-118-postrazhdalih-gennadij-demyanenko/" TargetMode="External"/><Relationship Id="rId3221" Type="http://schemas.openxmlformats.org/officeDocument/2006/relationships/hyperlink" Target="https://dancor.sumy.ua/news/newsline/564471" TargetMode="External"/><Relationship Id="rId690" Type="http://schemas.openxmlformats.org/officeDocument/2006/relationships/hyperlink" Target="https://sumycma.gov.ua/novyny/2026/05/04/u-kvitni-v-sumah-1-zagiblij-118-postrazhdalih-gennadij-demyanenko/" TargetMode="External"/><Relationship Id="rId3220" Type="http://schemas.openxmlformats.org/officeDocument/2006/relationships/hyperlink" Target="https://sumycma.gov.ua/novyny/2025/10/30/po-sumah-czogo-roku-zavdano-ponad-piv-tisyachi-udariv-gennadij-demyanenko/" TargetMode="External"/><Relationship Id="rId697" Type="http://schemas.openxmlformats.org/officeDocument/2006/relationships/hyperlink" Target="https://sumycma.gov.ua/novyny/2026/05/04/u-kvitni-v-sumah-1-zagiblij-118-postrazhdalih-gennadij-demyanenko/" TargetMode="External"/><Relationship Id="rId3223" Type="http://schemas.openxmlformats.org/officeDocument/2006/relationships/hyperlink" Target="https://dancor.sumy.ua/news/newsline/564471" TargetMode="External"/><Relationship Id="rId696" Type="http://schemas.openxmlformats.org/officeDocument/2006/relationships/hyperlink" Target="https://sumycma.gov.ua/novyny/2026/05/04/u-kvitni-v-sumah-1-zagiblij-118-postrazhdalih-gennadij-demyanenko/" TargetMode="External"/><Relationship Id="rId3222" Type="http://schemas.openxmlformats.org/officeDocument/2006/relationships/hyperlink" Target="https://sumycma.gov.ua/novyny/2025/10/30/po-sumah-czogo-roku-zavdano-ponad-piv-tisyachi-udariv-gennadij-demyanenko/" TargetMode="External"/><Relationship Id="rId695" Type="http://schemas.openxmlformats.org/officeDocument/2006/relationships/hyperlink" Target="https://sumycma.gov.ua/novyny/2026/05/04/u-kvitni-v-sumah-1-zagiblij-118-postrazhdalih-gennadij-demyanenko/" TargetMode="External"/><Relationship Id="rId3225" Type="http://schemas.openxmlformats.org/officeDocument/2006/relationships/hyperlink" Target="https://dancor.sumy.ua/news/newsline/564471" TargetMode="External"/><Relationship Id="rId694" Type="http://schemas.openxmlformats.org/officeDocument/2006/relationships/hyperlink" Target="https://sumycma.gov.ua/novyny/2026/05/04/u-kvitni-v-sumah-1-zagiblij-118-postrazhdalih-gennadij-demyanenko/" TargetMode="External"/><Relationship Id="rId3224" Type="http://schemas.openxmlformats.org/officeDocument/2006/relationships/hyperlink" Target="https://sumycma.gov.ua/novyny/2025/10/30/po-sumah-czogo-roku-zavdano-ponad-piv-tisyachi-udariv-gennadij-demyanenko/" TargetMode="External"/><Relationship Id="rId3259" Type="http://schemas.openxmlformats.org/officeDocument/2006/relationships/hyperlink" Target="https://t.me/s/sumy_news_oda?before=44069" TargetMode="External"/><Relationship Id="rId3250" Type="http://schemas.openxmlformats.org/officeDocument/2006/relationships/hyperlink" Target="https://sumycma.gov.ua/novyny/2025/10/30/po-sumah-czogo-roku-zavdano-ponad-piv-tisyachi-udariv-gennadij-demyanenko/" TargetMode="External"/><Relationship Id="rId3252" Type="http://schemas.openxmlformats.org/officeDocument/2006/relationships/hyperlink" Target="https://sumycma.gov.ua/novyny/2025/10/30/po-sumah-czogo-roku-zavdano-ponad-piv-tisyachi-udariv-gennadij-demyanenko/" TargetMode="External"/><Relationship Id="rId3251" Type="http://schemas.openxmlformats.org/officeDocument/2006/relationships/hyperlink" Target="https://dancor.sumy.ua/news/newsline/564471" TargetMode="External"/><Relationship Id="rId3254" Type="http://schemas.openxmlformats.org/officeDocument/2006/relationships/hyperlink" Target="https://sumycma.gov.ua/novyny/2025/10/30/po-sumah-czogo-roku-zavdano-ponad-piv-tisyachi-udariv-gennadij-demyanenko/" TargetMode="External"/><Relationship Id="rId3253" Type="http://schemas.openxmlformats.org/officeDocument/2006/relationships/hyperlink" Target="https://dancor.sumy.ua/news/newsline/564471" TargetMode="External"/><Relationship Id="rId3256" Type="http://schemas.openxmlformats.org/officeDocument/2006/relationships/hyperlink" Target="https://sumycma.gov.ua/novyny/2025/10/30/po-sumah-czogo-roku-zavdano-ponad-piv-tisyachi-udariv-gennadij-demyanenko/" TargetMode="External"/><Relationship Id="rId3255" Type="http://schemas.openxmlformats.org/officeDocument/2006/relationships/hyperlink" Target="https://dancor.sumy.ua/news/newsline/564471" TargetMode="External"/><Relationship Id="rId3258" Type="http://schemas.openxmlformats.org/officeDocument/2006/relationships/hyperlink" Target="https://dancor.sumy.ua/news/newsline/586069" TargetMode="External"/><Relationship Id="rId3257" Type="http://schemas.openxmlformats.org/officeDocument/2006/relationships/hyperlink" Target="https://dancor.sumy.ua/news/newsline/564471" TargetMode="External"/><Relationship Id="rId3249" Type="http://schemas.openxmlformats.org/officeDocument/2006/relationships/hyperlink" Target="https://dancor.sumy.ua/news/newsline/564471" TargetMode="External"/><Relationship Id="rId3248" Type="http://schemas.openxmlformats.org/officeDocument/2006/relationships/hyperlink" Target="https://sumycma.gov.ua/novyny/2025/10/30/po-sumah-czogo-roku-zavdano-ponad-piv-tisyachi-udariv-gennadij-demyanenko/" TargetMode="External"/><Relationship Id="rId3241" Type="http://schemas.openxmlformats.org/officeDocument/2006/relationships/hyperlink" Target="https://dancor.sumy.ua/news/newsline/564471" TargetMode="External"/><Relationship Id="rId3240" Type="http://schemas.openxmlformats.org/officeDocument/2006/relationships/hyperlink" Target="https://sumycma.gov.ua/novyny/2025/10/30/po-sumah-czogo-roku-zavdano-ponad-piv-tisyachi-udariv-gennadij-demyanenko/" TargetMode="External"/><Relationship Id="rId3243" Type="http://schemas.openxmlformats.org/officeDocument/2006/relationships/hyperlink" Target="https://dancor.sumy.ua/news/newsline/564471" TargetMode="External"/><Relationship Id="rId3242" Type="http://schemas.openxmlformats.org/officeDocument/2006/relationships/hyperlink" Target="https://sumycma.gov.ua/novyny/2025/10/30/po-sumah-czogo-roku-zavdano-ponad-piv-tisyachi-udariv-gennadij-demyanenko/" TargetMode="External"/><Relationship Id="rId3245" Type="http://schemas.openxmlformats.org/officeDocument/2006/relationships/hyperlink" Target="https://dancor.sumy.ua/news/newsline/564471" TargetMode="External"/><Relationship Id="rId3244" Type="http://schemas.openxmlformats.org/officeDocument/2006/relationships/hyperlink" Target="https://sumycma.gov.ua/novyny/2025/10/30/po-sumah-czogo-roku-zavdano-ponad-piv-tisyachi-udariv-gennadij-demyanenko/" TargetMode="External"/><Relationship Id="rId3247" Type="http://schemas.openxmlformats.org/officeDocument/2006/relationships/hyperlink" Target="https://dancor.sumy.ua/news/newsline/564471" TargetMode="External"/><Relationship Id="rId3246" Type="http://schemas.openxmlformats.org/officeDocument/2006/relationships/hyperlink" Target="https://sumycma.gov.ua/novyny/2025/10/30/po-sumah-czogo-roku-zavdano-ponad-piv-tisyachi-udariv-gennadij-demyanenko/" TargetMode="External"/><Relationship Id="rId1499" Type="http://schemas.openxmlformats.org/officeDocument/2006/relationships/hyperlink" Target="https://suspilne.media/chernihiv/" TargetMode="External"/><Relationship Id="rId668" Type="http://schemas.openxmlformats.org/officeDocument/2006/relationships/hyperlink" Target="https://sumycma.gov.ua/novyny/2026/07/04/u-chervni-rosijski-vijska-zavdali-260-udariv-po-sumskij-gromadi-gennadij-demyanenko/" TargetMode="External"/><Relationship Id="rId667" Type="http://schemas.openxmlformats.org/officeDocument/2006/relationships/hyperlink" Target="https://sumycma.gov.ua/novyny/2026/07/04/u-chervni-rosijski-vijska-zavdali-260-udariv-po-sumskij-gromadi-gennadij-demyanenko/" TargetMode="External"/><Relationship Id="rId666" Type="http://schemas.openxmlformats.org/officeDocument/2006/relationships/hyperlink" Target="https://sumycma.gov.ua/novyny/2026/07/04/u-chervni-rosijski-vijska-zavdali-260-udariv-po-sumskij-gromadi-gennadij-demyanenko/" TargetMode="External"/><Relationship Id="rId665" Type="http://schemas.openxmlformats.org/officeDocument/2006/relationships/hyperlink" Target="https://sumycma.gov.ua/novyny/2026/07/04/u-chervni-rosijski-vijska-zavdali-260-udariv-po-sumskij-gromadi-gennadij-demyanenko/" TargetMode="External"/><Relationship Id="rId669" Type="http://schemas.openxmlformats.org/officeDocument/2006/relationships/hyperlink" Target="https://sumycma.gov.ua/novyny/2026/07/04/u-chervni-rosijski-vijska-zavdali-260-udariv-po-sumskij-gromadi-gennadij-demyanenko/" TargetMode="External"/><Relationship Id="rId1490" Type="http://schemas.openxmlformats.org/officeDocument/2006/relationships/hyperlink" Target="https://chernigiv-rada.gov.ua/news" TargetMode="External"/><Relationship Id="rId660" Type="http://schemas.openxmlformats.org/officeDocument/2006/relationships/hyperlink" Target="https://sumycma.gov.ua/novyny/2026/07/04/u-chervni-rosijski-vijska-zavdali-260-udariv-po-sumskij-gromadi-gennadij-demyanenko/" TargetMode="External"/><Relationship Id="rId1491" Type="http://schemas.openxmlformats.org/officeDocument/2006/relationships/hyperlink" Target="https://suspilne.media/chernihiv/" TargetMode="External"/><Relationship Id="rId1492" Type="http://schemas.openxmlformats.org/officeDocument/2006/relationships/hyperlink" Target="https://chernigiv-rada.gov.ua/news" TargetMode="External"/><Relationship Id="rId1493" Type="http://schemas.openxmlformats.org/officeDocument/2006/relationships/hyperlink" Target="https://suspilne.media/chernihiv/" TargetMode="External"/><Relationship Id="rId1494" Type="http://schemas.openxmlformats.org/officeDocument/2006/relationships/hyperlink" Target="https://chernigiv-rada.gov.ua/news" TargetMode="External"/><Relationship Id="rId664" Type="http://schemas.openxmlformats.org/officeDocument/2006/relationships/hyperlink" Target="https://sumycma.gov.ua/novyny/2026/07/04/u-chervni-rosijski-vijska-zavdali-260-udariv-po-sumskij-gromadi-gennadij-demyanenko/" TargetMode="External"/><Relationship Id="rId1495" Type="http://schemas.openxmlformats.org/officeDocument/2006/relationships/hyperlink" Target="https://suspilne.media/chernihiv/" TargetMode="External"/><Relationship Id="rId663" Type="http://schemas.openxmlformats.org/officeDocument/2006/relationships/hyperlink" Target="https://sumycma.gov.ua/novyny/2026/07/04/u-chervni-rosijski-vijska-zavdali-260-udariv-po-sumskij-gromadi-gennadij-demyanenko/" TargetMode="External"/><Relationship Id="rId1496" Type="http://schemas.openxmlformats.org/officeDocument/2006/relationships/hyperlink" Target="https://chernigiv-rada.gov.ua/news" TargetMode="External"/><Relationship Id="rId662" Type="http://schemas.openxmlformats.org/officeDocument/2006/relationships/hyperlink" Target="https://sumycma.gov.ua/novyny/2026/07/04/u-chervni-rosijski-vijska-zavdali-260-udariv-po-sumskij-gromadi-gennadij-demyanenko/" TargetMode="External"/><Relationship Id="rId1497" Type="http://schemas.openxmlformats.org/officeDocument/2006/relationships/hyperlink" Target="https://suspilne.media/chernihiv/" TargetMode="External"/><Relationship Id="rId661" Type="http://schemas.openxmlformats.org/officeDocument/2006/relationships/hyperlink" Target="https://sumycma.gov.ua/novyny/2026/07/04/u-chervni-rosijski-vijska-zavdali-260-udariv-po-sumskij-gromadi-gennadij-demyanenko/" TargetMode="External"/><Relationship Id="rId1498" Type="http://schemas.openxmlformats.org/officeDocument/2006/relationships/hyperlink" Target="https://chernigiv-rada.gov.ua/news" TargetMode="External"/><Relationship Id="rId1488" Type="http://schemas.openxmlformats.org/officeDocument/2006/relationships/hyperlink" Target="https://chernigiv-rada.gov.ua/news" TargetMode="External"/><Relationship Id="rId1489" Type="http://schemas.openxmlformats.org/officeDocument/2006/relationships/hyperlink" Target="https://suspilne.media/chernihiv/" TargetMode="External"/><Relationship Id="rId657" Type="http://schemas.openxmlformats.org/officeDocument/2006/relationships/hyperlink" Target="https://sumycma.gov.ua/novyny/2026/07/04/u-chervni-rosijski-vijska-zavdali-260-udariv-po-sumskij-gromadi-gennadij-demyanenko/" TargetMode="External"/><Relationship Id="rId656" Type="http://schemas.openxmlformats.org/officeDocument/2006/relationships/hyperlink" Target="https://sumycma.gov.ua/novyny/2026/07/04/u-chervni-rosijski-vijska-zavdali-260-udariv-po-sumskij-gromadi-gennadij-demyanenko/" TargetMode="External"/><Relationship Id="rId655" Type="http://schemas.openxmlformats.org/officeDocument/2006/relationships/hyperlink" Target="https://sumycma.gov.ua/category/novyny/" TargetMode="External"/><Relationship Id="rId654" Type="http://schemas.openxmlformats.org/officeDocument/2006/relationships/hyperlink" Target="https://sumycma.gov.ua/category/novyny/" TargetMode="External"/><Relationship Id="rId659" Type="http://schemas.openxmlformats.org/officeDocument/2006/relationships/hyperlink" Target="https://sumycma.gov.ua/novyny/2026/07/04/u-chervni-rosijski-vijska-zavdali-260-udariv-po-sumskij-gromadi-gennadij-demyanenko/" TargetMode="External"/><Relationship Id="rId658" Type="http://schemas.openxmlformats.org/officeDocument/2006/relationships/hyperlink" Target="https://sumycma.gov.ua/novyny/2026/07/04/u-chervni-rosijski-vijska-zavdali-260-udariv-po-sumskij-gromadi-gennadij-demyanenko/" TargetMode="External"/><Relationship Id="rId1480" Type="http://schemas.openxmlformats.org/officeDocument/2006/relationships/hyperlink" Target="https://chernigiv-rada.gov.ua/news" TargetMode="External"/><Relationship Id="rId1481" Type="http://schemas.openxmlformats.org/officeDocument/2006/relationships/hyperlink" Target="https://suspilne.media/chernihiv/" TargetMode="External"/><Relationship Id="rId1482" Type="http://schemas.openxmlformats.org/officeDocument/2006/relationships/hyperlink" Target="https://chernigiv-rada.gov.ua/news" TargetMode="External"/><Relationship Id="rId1483" Type="http://schemas.openxmlformats.org/officeDocument/2006/relationships/hyperlink" Target="https://suspilne.media/chernihiv/" TargetMode="External"/><Relationship Id="rId653" Type="http://schemas.openxmlformats.org/officeDocument/2006/relationships/hyperlink" Target="https://sumycma.gov.ua/category/novyny/" TargetMode="External"/><Relationship Id="rId1484" Type="http://schemas.openxmlformats.org/officeDocument/2006/relationships/hyperlink" Target="https://chernigiv-rada.gov.ua/news" TargetMode="External"/><Relationship Id="rId652" Type="http://schemas.openxmlformats.org/officeDocument/2006/relationships/hyperlink" Target="https://sumycma.gov.ua/category/novyny/" TargetMode="External"/><Relationship Id="rId1485" Type="http://schemas.openxmlformats.org/officeDocument/2006/relationships/hyperlink" Target="https://suspilne.media/chernihiv/" TargetMode="External"/><Relationship Id="rId651" Type="http://schemas.openxmlformats.org/officeDocument/2006/relationships/hyperlink" Target="https://sumycma.gov.ua/category/novyny/" TargetMode="External"/><Relationship Id="rId1486" Type="http://schemas.openxmlformats.org/officeDocument/2006/relationships/hyperlink" Target="https://chernigiv-rada.gov.ua/news" TargetMode="External"/><Relationship Id="rId650" Type="http://schemas.openxmlformats.org/officeDocument/2006/relationships/hyperlink" Target="https://sumycma.gov.ua/category/novyny/" TargetMode="External"/><Relationship Id="rId1487" Type="http://schemas.openxmlformats.org/officeDocument/2006/relationships/hyperlink" Target="https://suspilne.media/chernihiv/" TargetMode="External"/><Relationship Id="rId3216" Type="http://schemas.openxmlformats.org/officeDocument/2006/relationships/hyperlink" Target="https://sumycma.gov.ua/novyny/2025/10/30/po-sumah-czogo-roku-zavdano-ponad-piv-tisyachi-udariv-gennadij-demyanenko/" TargetMode="External"/><Relationship Id="rId3215" Type="http://schemas.openxmlformats.org/officeDocument/2006/relationships/hyperlink" Target="https://dancor.sumy.ua/news/newsline/564471" TargetMode="External"/><Relationship Id="rId3218" Type="http://schemas.openxmlformats.org/officeDocument/2006/relationships/hyperlink" Target="https://sumycma.gov.ua/novyny/2025/10/30/po-sumah-czogo-roku-zavdano-ponad-piv-tisyachi-udariv-gennadij-demyanenko/" TargetMode="External"/><Relationship Id="rId3217" Type="http://schemas.openxmlformats.org/officeDocument/2006/relationships/hyperlink" Target="https://dancor.sumy.ua/news/newsline/564471" TargetMode="External"/><Relationship Id="rId3219" Type="http://schemas.openxmlformats.org/officeDocument/2006/relationships/hyperlink" Target="https://dancor.sumy.ua/news/newsline/564471" TargetMode="External"/><Relationship Id="rId689" Type="http://schemas.openxmlformats.org/officeDocument/2006/relationships/hyperlink" Target="https://sumycma.gov.ua/novyny/2026/05/04/u-kvitni-v-sumah-1-zagiblij-118-postrazhdalih-gennadij-demyanenko/" TargetMode="External"/><Relationship Id="rId688" Type="http://schemas.openxmlformats.org/officeDocument/2006/relationships/hyperlink" Target="https://sumycma.gov.ua/novyny/2026/05/04/u-kvitni-v-sumah-1-zagiblij-118-postrazhdalih-gennadij-demyanenko/" TargetMode="External"/><Relationship Id="rId687" Type="http://schemas.openxmlformats.org/officeDocument/2006/relationships/hyperlink" Target="https://sumycma.gov.ua/novyny/2026/05/04/u-kvitni-v-sumah-1-zagiblij-118-postrazhdalih-gennadij-demyanenko/" TargetMode="External"/><Relationship Id="rId682" Type="http://schemas.openxmlformats.org/officeDocument/2006/relationships/hyperlink" Target="https://sumycma.gov.ua/novyny/2026/07/04/u-chervni-rosijski-vijska-zavdali-260-udariv-po-sumskij-gromadi-gennadij-demyanenko/" TargetMode="External"/><Relationship Id="rId681" Type="http://schemas.openxmlformats.org/officeDocument/2006/relationships/hyperlink" Target="https://sumycma.gov.ua/novyny/2026/07/04/u-chervni-rosijski-vijska-zavdali-260-udariv-po-sumskij-gromadi-gennadij-demyanenko/" TargetMode="External"/><Relationship Id="rId680" Type="http://schemas.openxmlformats.org/officeDocument/2006/relationships/hyperlink" Target="https://sumycma.gov.ua/novyny/2026/07/04/u-chervni-rosijski-vijska-zavdali-260-udariv-po-sumskij-gromadi-gennadij-demyanenko/" TargetMode="External"/><Relationship Id="rId3210" Type="http://schemas.openxmlformats.org/officeDocument/2006/relationships/hyperlink" Target="https://sumycma.gov.ua/novyny/2025/10/30/po-sumah-czogo-roku-zavdano-ponad-piv-tisyachi-udariv-gennadij-demyanenko/" TargetMode="External"/><Relationship Id="rId686" Type="http://schemas.openxmlformats.org/officeDocument/2006/relationships/hyperlink" Target="https://sumycma.gov.ua/novyny/2026/05/04/u-kvitni-v-sumah-1-zagiblij-118-postrazhdalih-gennadij-demyanenko/" TargetMode="External"/><Relationship Id="rId3212" Type="http://schemas.openxmlformats.org/officeDocument/2006/relationships/hyperlink" Target="https://sumycma.gov.ua/novyny/2025/10/30/po-sumah-czogo-roku-zavdano-ponad-piv-tisyachi-udariv-gennadij-demyanenko/" TargetMode="External"/><Relationship Id="rId685" Type="http://schemas.openxmlformats.org/officeDocument/2006/relationships/hyperlink" Target="https://sumycma.gov.ua/novyny/2026/07/04/u-chervni-rosijski-vijska-zavdali-260-udariv-po-sumskij-gromadi-gennadij-demyanenko/" TargetMode="External"/><Relationship Id="rId3211" Type="http://schemas.openxmlformats.org/officeDocument/2006/relationships/hyperlink" Target="https://dancor.sumy.ua/news/newsline/564471" TargetMode="External"/><Relationship Id="rId684" Type="http://schemas.openxmlformats.org/officeDocument/2006/relationships/hyperlink" Target="https://sumycma.gov.ua/novyny/2026/07/04/u-chervni-rosijski-vijska-zavdali-260-udariv-po-sumskij-gromadi-gennadij-demyanenko/" TargetMode="External"/><Relationship Id="rId3214" Type="http://schemas.openxmlformats.org/officeDocument/2006/relationships/hyperlink" Target="https://sumycma.gov.ua/novyny/2025/10/30/po-sumah-czogo-roku-zavdano-ponad-piv-tisyachi-udariv-gennadij-demyanenko/" TargetMode="External"/><Relationship Id="rId683" Type="http://schemas.openxmlformats.org/officeDocument/2006/relationships/hyperlink" Target="https://sumycma.gov.ua/novyny/2026/07/04/u-chervni-rosijski-vijska-zavdali-260-udariv-po-sumskij-gromadi-gennadij-demyanenko/" TargetMode="External"/><Relationship Id="rId3213" Type="http://schemas.openxmlformats.org/officeDocument/2006/relationships/hyperlink" Target="https://dancor.sumy.ua/news/newsline/564471" TargetMode="External"/><Relationship Id="rId3205" Type="http://schemas.openxmlformats.org/officeDocument/2006/relationships/hyperlink" Target="https://dancor.sumy.ua/news/newsline/564471" TargetMode="External"/><Relationship Id="rId3204" Type="http://schemas.openxmlformats.org/officeDocument/2006/relationships/hyperlink" Target="https://sumycma.gov.ua/novyny/2025/10/30/po-sumah-czogo-roku-zavdano-ponad-piv-tisyachi-udariv-gennadij-demyanenko/" TargetMode="External"/><Relationship Id="rId3207" Type="http://schemas.openxmlformats.org/officeDocument/2006/relationships/hyperlink" Target="https://dancor.sumy.ua/news/newsline/564471" TargetMode="External"/><Relationship Id="rId3206" Type="http://schemas.openxmlformats.org/officeDocument/2006/relationships/hyperlink" Target="https://sumycma.gov.ua/novyny/2025/10/30/po-sumah-czogo-roku-zavdano-ponad-piv-tisyachi-udariv-gennadij-demyanenko/" TargetMode="External"/><Relationship Id="rId3209" Type="http://schemas.openxmlformats.org/officeDocument/2006/relationships/hyperlink" Target="https://dancor.sumy.ua/news/newsline/564471" TargetMode="External"/><Relationship Id="rId3208" Type="http://schemas.openxmlformats.org/officeDocument/2006/relationships/hyperlink" Target="https://sumycma.gov.ua/novyny/2025/10/30/po-sumah-czogo-roku-zavdano-ponad-piv-tisyachi-udariv-gennadij-demyanenko/" TargetMode="External"/><Relationship Id="rId679" Type="http://schemas.openxmlformats.org/officeDocument/2006/relationships/hyperlink" Target="https://sumycma.gov.ua/novyny/2026/07/04/u-chervni-rosijski-vijska-zavdali-260-udariv-po-sumskij-gromadi-gennadij-demyanenko/" TargetMode="External"/><Relationship Id="rId678" Type="http://schemas.openxmlformats.org/officeDocument/2006/relationships/hyperlink" Target="https://sumycma.gov.ua/novyny/2026/07/04/u-chervni-rosijski-vijska-zavdali-260-udariv-po-sumskij-gromadi-gennadij-demyanenko/" TargetMode="External"/><Relationship Id="rId677" Type="http://schemas.openxmlformats.org/officeDocument/2006/relationships/hyperlink" Target="https://sumycma.gov.ua/novyny/2026/07/04/u-chervni-rosijski-vijska-zavdali-260-udariv-po-sumskij-gromadi-gennadij-demyanenko/" TargetMode="External"/><Relationship Id="rId676" Type="http://schemas.openxmlformats.org/officeDocument/2006/relationships/hyperlink" Target="https://sumycma.gov.ua/novyny/2026/07/04/u-chervni-rosijski-vijska-zavdali-260-udariv-po-sumskij-gromadi-gennadij-demyanenko/" TargetMode="External"/><Relationship Id="rId671" Type="http://schemas.openxmlformats.org/officeDocument/2006/relationships/hyperlink" Target="https://sumycma.gov.ua/novyny/2026/07/04/u-chervni-rosijski-vijska-zavdali-260-udariv-po-sumskij-gromadi-gennadij-demyanenko/" TargetMode="External"/><Relationship Id="rId670" Type="http://schemas.openxmlformats.org/officeDocument/2006/relationships/hyperlink" Target="https://sumycma.gov.ua/novyny/2026/07/04/u-chervni-rosijski-vijska-zavdali-260-udariv-po-sumskij-gromadi-gennadij-demyanenko/" TargetMode="External"/><Relationship Id="rId675" Type="http://schemas.openxmlformats.org/officeDocument/2006/relationships/hyperlink" Target="https://sumycma.gov.ua/novyny/2026/07/04/u-chervni-rosijski-vijska-zavdali-260-udariv-po-sumskij-gromadi-gennadij-demyanenko/" TargetMode="External"/><Relationship Id="rId3201" Type="http://schemas.openxmlformats.org/officeDocument/2006/relationships/hyperlink" Target="https://dancor.sumy.ua/news/newsline/564471" TargetMode="External"/><Relationship Id="rId674" Type="http://schemas.openxmlformats.org/officeDocument/2006/relationships/hyperlink" Target="https://sumycma.gov.ua/novyny/2026/07/04/u-chervni-rosijski-vijska-zavdali-260-udariv-po-sumskij-gromadi-gennadij-demyanenko/" TargetMode="External"/><Relationship Id="rId3200" Type="http://schemas.openxmlformats.org/officeDocument/2006/relationships/hyperlink" Target="https://sumycma.gov.ua/novyny/2025/10/30/po-sumah-czogo-roku-zavdano-ponad-piv-tisyachi-udariv-gennadij-demyanenko/" TargetMode="External"/><Relationship Id="rId673" Type="http://schemas.openxmlformats.org/officeDocument/2006/relationships/hyperlink" Target="https://sumycma.gov.ua/novyny/2026/07/04/u-chervni-rosijski-vijska-zavdali-260-udariv-po-sumskij-gromadi-gennadij-demyanenko/" TargetMode="External"/><Relationship Id="rId3203" Type="http://schemas.openxmlformats.org/officeDocument/2006/relationships/hyperlink" Target="https://dancor.sumy.ua/news/newsline/564471" TargetMode="External"/><Relationship Id="rId672" Type="http://schemas.openxmlformats.org/officeDocument/2006/relationships/hyperlink" Target="https://sumycma.gov.ua/novyny/2026/07/04/u-chervni-rosijski-vijska-zavdali-260-udariv-po-sumskij-gromadi-gennadij-demyanenko/" TargetMode="External"/><Relationship Id="rId3202" Type="http://schemas.openxmlformats.org/officeDocument/2006/relationships/hyperlink" Target="https://sumycma.gov.ua/novyny/2025/10/30/po-sumah-czogo-roku-zavdano-ponad-piv-tisyachi-udariv-gennadij-demyanenko/" TargetMode="External"/><Relationship Id="rId190" Type="http://schemas.openxmlformats.org/officeDocument/2006/relationships/hyperlink" Target="https://kyivcity.gov.ua/news/kiv_nayvazhlivishe_za_tizhden__Kyiv_Highlights_of_the_week_1042626/" TargetMode="External"/><Relationship Id="rId194" Type="http://schemas.openxmlformats.org/officeDocument/2006/relationships/hyperlink" Target="https://kyivcity.gov.ua/news/kiv_nayvazhlivishe_za_tizhden__Kyiv_Highlights_of_the_week_1042926/" TargetMode="External"/><Relationship Id="rId193" Type="http://schemas.openxmlformats.org/officeDocument/2006/relationships/hyperlink" Target="https://kyivcity.gov.ua/news/kiv_nayvazhlivishe_za_tizhden__Kyiv_Highlights_of_the_week_1042926/" TargetMode="External"/><Relationship Id="rId192" Type="http://schemas.openxmlformats.org/officeDocument/2006/relationships/hyperlink" Target="https://kyivcity.gov.ua/news/kiv_nayvazhlivishe_za_tizhden__Kyiv_Highlights_of_the_week_1042626/" TargetMode="External"/><Relationship Id="rId191" Type="http://schemas.openxmlformats.org/officeDocument/2006/relationships/hyperlink" Target="https://kyivcity.gov.ua/news/kiv_nayvazhlivishe_za_tizhden__Kyiv_Highlights_of_the_week_1042626/" TargetMode="External"/><Relationship Id="rId187" Type="http://schemas.openxmlformats.org/officeDocument/2006/relationships/hyperlink" Target="https://kyivcity.gov.ua/news/kiv_nayvazhlivishe_za_tizhden__Kyiv_Highlights_of_the_week_1042626/" TargetMode="External"/><Relationship Id="rId186" Type="http://schemas.openxmlformats.org/officeDocument/2006/relationships/hyperlink" Target="https://suspilne.media/kyiv/1317915-rf-atakuvala-kiiv-balistikou-ta-dronami/" TargetMode="External"/><Relationship Id="rId185" Type="http://schemas.openxmlformats.org/officeDocument/2006/relationships/hyperlink" Target="https://www.pravda.com.ua/news/2026/03/14/7561629/" TargetMode="External"/><Relationship Id="rId184" Type="http://schemas.openxmlformats.org/officeDocument/2006/relationships/hyperlink" Target="https://kyivcity.gov.ua/news/kiv_nayvazhlivishe_za_tizhden__Kyiv_Highlights_of_the_week_1042380/" TargetMode="External"/><Relationship Id="rId189" Type="http://schemas.openxmlformats.org/officeDocument/2006/relationships/hyperlink" Target="https://kyivcity.gov.ua/news/kiv_nayvazhlivishe_za_tizhden__Kyiv_Highlights_of_the_week_1042626/" TargetMode="External"/><Relationship Id="rId188" Type="http://schemas.openxmlformats.org/officeDocument/2006/relationships/hyperlink" Target="https://kyivcity.gov.ua/news/kiv_nayvazhlivishe_za_tizhden__Kyiv_Highlights_of_the_week_1042626/" TargetMode="External"/><Relationship Id="rId183" Type="http://schemas.openxmlformats.org/officeDocument/2006/relationships/hyperlink" Target="https://kyivcity.gov.ua/news/kiv_nayvazhlivishe_za_tizhden__Kyiv_Highlights_of_the_week_1042380/" TargetMode="External"/><Relationship Id="rId182" Type="http://schemas.openxmlformats.org/officeDocument/2006/relationships/hyperlink" Target="https://kyivcity.gov.ua/news/kiv_nayvazhlivishe_za_tizhden__Kyiv_Highlights_of_the_week_1042380/" TargetMode="External"/><Relationship Id="rId181" Type="http://schemas.openxmlformats.org/officeDocument/2006/relationships/hyperlink" Target="https://kyivcity.gov.ua/news/kiv_nayvazhlivishe_za_tizhden__Kyiv_Highlights_of_the_week_1042380/" TargetMode="External"/><Relationship Id="rId180" Type="http://schemas.openxmlformats.org/officeDocument/2006/relationships/hyperlink" Target="https://kyivcity.gov.ua/news/kiv_nayvazhlivishe_za_tizhden__Kyiv_Highlights_of_the_week_1042380/" TargetMode="External"/><Relationship Id="rId176" Type="http://schemas.openxmlformats.org/officeDocument/2006/relationships/hyperlink" Target="https://kyivcity.gov.ua/news/kiv_nayvazhlivishe_za_tizhden__Kyiv_Highlights_of_the_week_1041869/" TargetMode="External"/><Relationship Id="rId175" Type="http://schemas.openxmlformats.org/officeDocument/2006/relationships/hyperlink" Target="https://kyivcity.gov.ua/news/kiv_nayvazhlivishe_za_tizhden__Kyiv_Highlights_of_the_week_1041869/" TargetMode="External"/><Relationship Id="rId174" Type="http://schemas.openxmlformats.org/officeDocument/2006/relationships/hyperlink" Target="https://kyivcity.gov.ua/news/kiv_nayvazhlivishe_za_tizhden__Kyiv_Highlights_of_the_week_1041869/" TargetMode="External"/><Relationship Id="rId173" Type="http://schemas.openxmlformats.org/officeDocument/2006/relationships/hyperlink" Target="https://kyivcity.gov.ua/news/kiv_nayvazhlivishe_za_tizhden__Kyiv_Highlights_of_the_week_1041869/" TargetMode="External"/><Relationship Id="rId179" Type="http://schemas.openxmlformats.org/officeDocument/2006/relationships/hyperlink" Target="https://kyivcity.gov.ua/news/kiv_nayvazhlivishe_za_tizhden__Kyiv_Highlights_of_the_week_1042380/" TargetMode="External"/><Relationship Id="rId178" Type="http://schemas.openxmlformats.org/officeDocument/2006/relationships/hyperlink" Target="https://suspilne.media/kyiv/1310785-ataka-na-kiiv-ta-oblast-e-zagibli-ta-poraneni/" TargetMode="External"/><Relationship Id="rId177" Type="http://schemas.openxmlformats.org/officeDocument/2006/relationships/hyperlink" Target="https://www.pravda.com.ua/news/2026/03/07/7560457/" TargetMode="External"/><Relationship Id="rId198" Type="http://schemas.openxmlformats.org/officeDocument/2006/relationships/hyperlink" Target="https://kyivcity.gov.ua/news/kiv_nayvazhlivishe_za_tizhden__Kyiv_Highlights_of_the_week_1042926/" TargetMode="External"/><Relationship Id="rId197" Type="http://schemas.openxmlformats.org/officeDocument/2006/relationships/hyperlink" Target="https://kyivcity.gov.ua/news/kiv_nayvazhlivishe_za_tizhden__Kyiv_Highlights_of_the_week_1042926/" TargetMode="External"/><Relationship Id="rId196" Type="http://schemas.openxmlformats.org/officeDocument/2006/relationships/hyperlink" Target="https://kyivcity.gov.ua/news/kiv_nayvazhlivishe_za_tizhden__Kyiv_Highlights_of_the_week_1042926/" TargetMode="External"/><Relationship Id="rId195" Type="http://schemas.openxmlformats.org/officeDocument/2006/relationships/hyperlink" Target="https://kyivcity.gov.ua/news/kiv_nayvazhlivishe_za_tizhden__Kyiv_Highlights_of_the_week_1042926/" TargetMode="External"/><Relationship Id="rId199" Type="http://schemas.openxmlformats.org/officeDocument/2006/relationships/hyperlink" Target="https://kyivcity.gov.ua/news/kiv_nayvazhlivishe_za_tizhden__Kyiv_Highlights_of_the_week_1042926/" TargetMode="External"/><Relationship Id="rId150" Type="http://schemas.openxmlformats.org/officeDocument/2006/relationships/hyperlink" Target="https://kyivcity.gov.ua/news/kiv_nayvazhlivishe_za_tizhden__Kyiv_Highlights_of_the_week_1040846/" TargetMode="External"/><Relationship Id="rId149" Type="http://schemas.openxmlformats.org/officeDocument/2006/relationships/hyperlink" Target="https://kyivcity.gov.ua/news/kiv_nayvazhlivishe_za_tizhden__Kyiv_Highlights_of_the_week_1040846/" TargetMode="External"/><Relationship Id="rId148" Type="http://schemas.openxmlformats.org/officeDocument/2006/relationships/hyperlink" Target="https://kyivcity.gov.ua/news/kiv_nayvazhlivishe_za_tizhden__Kyiv_Highlights_of_the_week_1040846/" TargetMode="External"/><Relationship Id="rId3270" Type="http://schemas.openxmlformats.org/officeDocument/2006/relationships/hyperlink" Target="https://t.me/s/sumy_news_oda?before=44150" TargetMode="External"/><Relationship Id="rId3272" Type="http://schemas.openxmlformats.org/officeDocument/2006/relationships/hyperlink" Target="https://t.me/s/sumy_news_oda?before=44136" TargetMode="External"/><Relationship Id="rId3271" Type="http://schemas.openxmlformats.org/officeDocument/2006/relationships/hyperlink" Target="https://t.me/s/sumy_news_oda?before=44136" TargetMode="External"/><Relationship Id="rId143" Type="http://schemas.openxmlformats.org/officeDocument/2006/relationships/hyperlink" Target="https://www.pravda.com.ua/news/2026/02/03/7555137/" TargetMode="External"/><Relationship Id="rId3274" Type="http://schemas.openxmlformats.org/officeDocument/2006/relationships/hyperlink" Target="https://www.dancor.sumy.ua/news/newsline/586951" TargetMode="External"/><Relationship Id="rId142" Type="http://schemas.openxmlformats.org/officeDocument/2006/relationships/hyperlink" Target="https://kyivcity.gov.ua/news/kiv_nayvazhlivishe_za_tizhden__Kyiv_Highlights_of_the_week_1040447/" TargetMode="External"/><Relationship Id="rId3273" Type="http://schemas.openxmlformats.org/officeDocument/2006/relationships/hyperlink" Target="https://www.dancor.sumy.ua/news/newsline/586951" TargetMode="External"/><Relationship Id="rId141" Type="http://schemas.openxmlformats.org/officeDocument/2006/relationships/hyperlink" Target="https://kyivcity.gov.ua/news/kiv_nayvazhlivishe_za_tizhden__Kyiv_Highlights_of_the_week_1040447/" TargetMode="External"/><Relationship Id="rId3276" Type="http://schemas.openxmlformats.org/officeDocument/2006/relationships/hyperlink" Target="https://t.me/s/sumy_news_oda?before=44199" TargetMode="External"/><Relationship Id="rId140" Type="http://schemas.openxmlformats.org/officeDocument/2006/relationships/hyperlink" Target="https://kyivcity.gov.ua/news/kiv_nayvazhlivishe_za_tizhden__Kyiv_Highlights_of_the_week_1040447/" TargetMode="External"/><Relationship Id="rId3275" Type="http://schemas.openxmlformats.org/officeDocument/2006/relationships/hyperlink" Target="https://t.me/s/sumy_news_oda?before=44199" TargetMode="External"/><Relationship Id="rId147" Type="http://schemas.openxmlformats.org/officeDocument/2006/relationships/hyperlink" Target="https://kyivcity.gov.ua/news/kiv_nayvazhlivishe_za_tizhden__Kyiv_Highlights_of_the_week_1040447/" TargetMode="External"/><Relationship Id="rId3278" Type="http://schemas.openxmlformats.org/officeDocument/2006/relationships/hyperlink" Target="https://t.me/s/sumy_news_oda?before=44231" TargetMode="External"/><Relationship Id="rId146" Type="http://schemas.openxmlformats.org/officeDocument/2006/relationships/hyperlink" Target="https://kyivcity.gov.ua/news/kiv_nayvazhlivishe_za_tizhden__Kyiv_Highlights_of_the_week_1040447/" TargetMode="External"/><Relationship Id="rId3277" Type="http://schemas.openxmlformats.org/officeDocument/2006/relationships/hyperlink" Target="https://t.me/s/sumy_news_oda?before=44231" TargetMode="External"/><Relationship Id="rId145" Type="http://schemas.openxmlformats.org/officeDocument/2006/relationships/hyperlink" Target="https://kyivcity.gov.ua/news/kiv_nayvazhlivishe_za_tizhden__Kyiv_Highlights_of_the_week_1040447/" TargetMode="External"/><Relationship Id="rId144" Type="http://schemas.openxmlformats.org/officeDocument/2006/relationships/hyperlink" Target="https://suspilne.media/kyiv/1278185-ataka-na-kiiv-ta-oblast-e-zagibli-ta-poraneni/" TargetMode="External"/><Relationship Id="rId3279" Type="http://schemas.openxmlformats.org/officeDocument/2006/relationships/hyperlink" Target="https://t.me/s/sumy_news_oda?before=44235" TargetMode="External"/><Relationship Id="rId139" Type="http://schemas.openxmlformats.org/officeDocument/2006/relationships/hyperlink" Target="https://kyivcity.gov.ua/news/kiv_nayvazhlivishe_za_tizhden__Kyiv_Highlights_of_the_week_1040006/" TargetMode="External"/><Relationship Id="rId138" Type="http://schemas.openxmlformats.org/officeDocument/2006/relationships/hyperlink" Target="https://kyivcity.gov.ua/news/kiv_nayvazhlivishe_za_tizhden__Kyiv_Highlights_of_the_week_1040006/" TargetMode="External"/><Relationship Id="rId137" Type="http://schemas.openxmlformats.org/officeDocument/2006/relationships/hyperlink" Target="https://kyivcity.gov.ua/news/kiv_nayvazhlivishe_za_tizhden__Kyiv_Highlights_of_the_week_1040006/" TargetMode="External"/><Relationship Id="rId3261" Type="http://schemas.openxmlformats.org/officeDocument/2006/relationships/hyperlink" Target="https://t.me/s/sumy_news_oda?before=44070" TargetMode="External"/><Relationship Id="rId3260" Type="http://schemas.openxmlformats.org/officeDocument/2006/relationships/hyperlink" Target="https://t.me/s/sumy_news_oda?before=44069" TargetMode="External"/><Relationship Id="rId132" Type="http://schemas.openxmlformats.org/officeDocument/2006/relationships/hyperlink" Target="https://www.pravda.com.ua/news/2026/01/24/7553468/" TargetMode="External"/><Relationship Id="rId3263" Type="http://schemas.openxmlformats.org/officeDocument/2006/relationships/hyperlink" Target="https://t.me/s/sumy_news_oda?before=44075" TargetMode="External"/><Relationship Id="rId131" Type="http://schemas.openxmlformats.org/officeDocument/2006/relationships/hyperlink" Target="https://kyivcity.gov.ua/news/kiv_nayvazhlivishe_za_tizhden__Kyiv_Highlights_of_the_week_1039654/" TargetMode="External"/><Relationship Id="rId3262" Type="http://schemas.openxmlformats.org/officeDocument/2006/relationships/hyperlink" Target="https://t.me/s/sumy_news_oda?before=44070" TargetMode="External"/><Relationship Id="rId130" Type="http://schemas.openxmlformats.org/officeDocument/2006/relationships/hyperlink" Target="https://kyivcity.gov.ua/news/kiv_nayvazhlivishe_za_tizhden__Kyiv_Highlights_of_the_week_1039654/" TargetMode="External"/><Relationship Id="rId3265" Type="http://schemas.openxmlformats.org/officeDocument/2006/relationships/hyperlink" Target="https://t.me/s/sumy_news_oda?before=44110" TargetMode="External"/><Relationship Id="rId3264" Type="http://schemas.openxmlformats.org/officeDocument/2006/relationships/hyperlink" Target="https://t.me/s/sumy_news_oda?before=44075" TargetMode="External"/><Relationship Id="rId136" Type="http://schemas.openxmlformats.org/officeDocument/2006/relationships/hyperlink" Target="https://kyivcity.gov.ua/news/kiv_nayvazhlivishe_za_tizhden__Kyiv_Highlights_of_the_week_1040006/" TargetMode="External"/><Relationship Id="rId3267" Type="http://schemas.openxmlformats.org/officeDocument/2006/relationships/hyperlink" Target="https://t.me/s/sumy_news_oda?before=44136" TargetMode="External"/><Relationship Id="rId135" Type="http://schemas.openxmlformats.org/officeDocument/2006/relationships/hyperlink" Target="https://kyivcity.gov.ua/news/kiv_nayvazhlivishe_za_tizhden__Kyiv_Highlights_of_the_week_1040006/" TargetMode="External"/><Relationship Id="rId3266" Type="http://schemas.openxmlformats.org/officeDocument/2006/relationships/hyperlink" Target="https://t.me/s/sumy_news_oda?before=44110" TargetMode="External"/><Relationship Id="rId134" Type="http://schemas.openxmlformats.org/officeDocument/2006/relationships/hyperlink" Target="https://kyivcity.gov.ua/news/kiv_nayvazhlivishe_za_tizhden__Kyiv_Highlights_of_the_week_1040006/" TargetMode="External"/><Relationship Id="rId3269" Type="http://schemas.openxmlformats.org/officeDocument/2006/relationships/hyperlink" Target="https://t.me/s/sumy_news_oda?before=44150" TargetMode="External"/><Relationship Id="rId133" Type="http://schemas.openxmlformats.org/officeDocument/2006/relationships/hyperlink" Target="https://suspilne.media/kyiv/1267995-rf-atakuvala-kiiv-balistikou-ta-dronami/" TargetMode="External"/><Relationship Id="rId3268" Type="http://schemas.openxmlformats.org/officeDocument/2006/relationships/hyperlink" Target="https://t.me/s/sumy_news_oda?before=44136" TargetMode="External"/><Relationship Id="rId172" Type="http://schemas.openxmlformats.org/officeDocument/2006/relationships/hyperlink" Target="https://kyivcity.gov.ua/news/kiv_nayvazhlivishe_za_tizhden__Kyiv_Highlights_of_the_week_1041869/" TargetMode="External"/><Relationship Id="rId171" Type="http://schemas.openxmlformats.org/officeDocument/2006/relationships/hyperlink" Target="https://kyivcity.gov.ua/news/kiv_nayvazhlivishe_za_tizhden__Kyiv_Highlights_of_the_week_1041869/" TargetMode="External"/><Relationship Id="rId170" Type="http://schemas.openxmlformats.org/officeDocument/2006/relationships/hyperlink" Target="https://kyivcity.gov.ua/news/kiv_nayvazhlivishe_za_tizhden__Kyiv_Highlights_of_the_week_1041869/" TargetMode="External"/><Relationship Id="rId3290" Type="http://schemas.openxmlformats.org/officeDocument/2006/relationships/hyperlink" Target="https://cukr.city/city/2026/obstrily-sumshchyny-vlitku-2026-taktyka-rosiian-prohnoz-na-osin/" TargetMode="External"/><Relationship Id="rId3292" Type="http://schemas.openxmlformats.org/officeDocument/2006/relationships/hyperlink" Target="https://cukr.city/city/2026/obstrily-sumshchyny-vlitku-2026-taktyka-rosiian-prohnoz-na-osin/" TargetMode="External"/><Relationship Id="rId3291" Type="http://schemas.openxmlformats.org/officeDocument/2006/relationships/hyperlink" Target="https://t.me/s/Sumy_news_ODA" TargetMode="External"/><Relationship Id="rId3294" Type="http://schemas.openxmlformats.org/officeDocument/2006/relationships/hyperlink" Target="https://cukr.city/city/2026/obstrily-sumshchyny-vlitku-2026-taktyka-rosiian-prohnoz-na-osin/" TargetMode="External"/><Relationship Id="rId3293" Type="http://schemas.openxmlformats.org/officeDocument/2006/relationships/hyperlink" Target="https://t.me/s/Sumy_news_ODA" TargetMode="External"/><Relationship Id="rId165" Type="http://schemas.openxmlformats.org/officeDocument/2006/relationships/hyperlink" Target="https://kyivcity.gov.ua/news/kiv_nayvazhlivishe_za_tizhden__Kyiv_Highlights_of_the_week_1041582/" TargetMode="External"/><Relationship Id="rId3296" Type="http://schemas.openxmlformats.org/officeDocument/2006/relationships/hyperlink" Target="https://cukr.city/city/2026/obstrily-sumshchyny-vlitku-2026-taktyka-rosiian-prohnoz-na-osin/" TargetMode="External"/><Relationship Id="rId164" Type="http://schemas.openxmlformats.org/officeDocument/2006/relationships/hyperlink" Target="https://kyivcity.gov.ua/news/kiv_nayvazhlivishe_za_tizhden__Kyiv_Highlights_of_the_week_1041582/" TargetMode="External"/><Relationship Id="rId3295" Type="http://schemas.openxmlformats.org/officeDocument/2006/relationships/hyperlink" Target="https://t.me/s/Sumy_news_ODA" TargetMode="External"/><Relationship Id="rId163" Type="http://schemas.openxmlformats.org/officeDocument/2006/relationships/hyperlink" Target="https://kyivcity.gov.ua/news/kiv_nayvazhlivishe_za_tizhden__Kyiv_Highlights_of_the_week_1041582/" TargetMode="External"/><Relationship Id="rId3298" Type="http://schemas.openxmlformats.org/officeDocument/2006/relationships/hyperlink" Target="https://cukr.city/city/2026/obstrily-sumshchyny-vlitku-2026-taktyka-rosiian-prohnoz-na-osin/" TargetMode="External"/><Relationship Id="rId162" Type="http://schemas.openxmlformats.org/officeDocument/2006/relationships/hyperlink" Target="https://kyivcity.gov.ua/news/kiv_nayvazhlivishe_za_tizhden__Kyiv_Highlights_of_the_week_1041267/" TargetMode="External"/><Relationship Id="rId3297" Type="http://schemas.openxmlformats.org/officeDocument/2006/relationships/hyperlink" Target="https://t.me/s/Sumy_news_ODA" TargetMode="External"/><Relationship Id="rId169" Type="http://schemas.openxmlformats.org/officeDocument/2006/relationships/hyperlink" Target="https://kyivcity.gov.ua/news/kiv_nayvazhlivishe_za_tizhden__Kyiv_Highlights_of_the_week_1041582/" TargetMode="External"/><Relationship Id="rId168" Type="http://schemas.openxmlformats.org/officeDocument/2006/relationships/hyperlink" Target="https://kyivcity.gov.ua/news/kiv_nayvazhlivishe_za_tizhden__Kyiv_Highlights_of_the_week_1041582/" TargetMode="External"/><Relationship Id="rId3299" Type="http://schemas.openxmlformats.org/officeDocument/2006/relationships/hyperlink" Target="https://t.me/s/Sumy_news_ODA" TargetMode="External"/><Relationship Id="rId167" Type="http://schemas.openxmlformats.org/officeDocument/2006/relationships/hyperlink" Target="https://kyivcity.gov.ua/news/kiv_nayvazhlivishe_za_tizhden__Kyiv_Highlights_of_the_week_1041582/" TargetMode="External"/><Relationship Id="rId166" Type="http://schemas.openxmlformats.org/officeDocument/2006/relationships/hyperlink" Target="https://kyivcity.gov.ua/news/kiv_nayvazhlivishe_za_tizhden__Kyiv_Highlights_of_the_week_1041582/" TargetMode="External"/><Relationship Id="rId161" Type="http://schemas.openxmlformats.org/officeDocument/2006/relationships/hyperlink" Target="https://kyivcity.gov.ua/news/kiv_nayvazhlivishe_za_tizhden__Kyiv_Highlights_of_the_week_1041267/" TargetMode="External"/><Relationship Id="rId160" Type="http://schemas.openxmlformats.org/officeDocument/2006/relationships/hyperlink" Target="https://kyivcity.gov.ua/news/kiv_nayvazhlivishe_za_tizhden__Kyiv_Highlights_of_the_week_1041267/" TargetMode="External"/><Relationship Id="rId159" Type="http://schemas.openxmlformats.org/officeDocument/2006/relationships/hyperlink" Target="https://kyivcity.gov.ua/news/kiv_nayvazhlivishe_za_tizhden__Kyiv_Highlights_of_the_week_1041267/" TargetMode="External"/><Relationship Id="rId3281" Type="http://schemas.openxmlformats.org/officeDocument/2006/relationships/hyperlink" Target="https://t.me/s/sumy_news_oda?before=44236" TargetMode="External"/><Relationship Id="rId3280" Type="http://schemas.openxmlformats.org/officeDocument/2006/relationships/hyperlink" Target="https://t.me/s/sumy_news_oda?before=44235" TargetMode="External"/><Relationship Id="rId3283" Type="http://schemas.openxmlformats.org/officeDocument/2006/relationships/hyperlink" Target="https://t.me/s/Sumy_news_ODA" TargetMode="External"/><Relationship Id="rId3282" Type="http://schemas.openxmlformats.org/officeDocument/2006/relationships/hyperlink" Target="https://cukr.city/city/2026/obstrily-sumshchyny-vlitku-2026-taktyka-rosiian-prohnoz-na-osin/" TargetMode="External"/><Relationship Id="rId154" Type="http://schemas.openxmlformats.org/officeDocument/2006/relationships/hyperlink" Target="https://www.pravda.com.ua/news/2026/02/12/8020610/" TargetMode="External"/><Relationship Id="rId3285" Type="http://schemas.openxmlformats.org/officeDocument/2006/relationships/hyperlink" Target="https://t.me/s/Sumy_news_ODA" TargetMode="External"/><Relationship Id="rId153" Type="http://schemas.openxmlformats.org/officeDocument/2006/relationships/hyperlink" Target="https://suspilne.media/kyiv/1237990-rosia-vnoci-atakuvala-kiiv-balisticnimi-raketami-e-postrazdali/" TargetMode="External"/><Relationship Id="rId3284" Type="http://schemas.openxmlformats.org/officeDocument/2006/relationships/hyperlink" Target="https://cukr.city/city/2026/obstrily-sumshchyny-vlitku-2026-taktyka-rosiian-prohnoz-na-osin/" TargetMode="External"/><Relationship Id="rId152" Type="http://schemas.openxmlformats.org/officeDocument/2006/relationships/hyperlink" Target="https://kyivcity.gov.ua/news/kiv_nayvazhlivishe_za_tizhden__Kyiv_Highlights_of_the_week_1040846/" TargetMode="External"/><Relationship Id="rId3287" Type="http://schemas.openxmlformats.org/officeDocument/2006/relationships/hyperlink" Target="https://t.me/s/Sumy_news_ODA" TargetMode="External"/><Relationship Id="rId151" Type="http://schemas.openxmlformats.org/officeDocument/2006/relationships/hyperlink" Target="https://kyivcity.gov.ua/news/kiv_nayvazhlivishe_za_tizhden__Kyiv_Highlights_of_the_week_1040846/" TargetMode="External"/><Relationship Id="rId3286" Type="http://schemas.openxmlformats.org/officeDocument/2006/relationships/hyperlink" Target="https://cukr.city/city/2026/obstrily-sumshchyny-vlitku-2026-taktyka-rosiian-prohnoz-na-osin/" TargetMode="External"/><Relationship Id="rId158" Type="http://schemas.openxmlformats.org/officeDocument/2006/relationships/hyperlink" Target="https://kyivcity.gov.ua/news/kiv_nayvazhlivishe_za_tizhden__Kyiv_Highlights_of_the_week_1041267/" TargetMode="External"/><Relationship Id="rId3289" Type="http://schemas.openxmlformats.org/officeDocument/2006/relationships/hyperlink" Target="https://t.me/s/Sumy_news_ODA" TargetMode="External"/><Relationship Id="rId157" Type="http://schemas.openxmlformats.org/officeDocument/2006/relationships/hyperlink" Target="https://kyivcity.gov.ua/news/kiv_nayvazhlivishe_za_tizhden__Kyiv_Highlights_of_the_week_1041267/" TargetMode="External"/><Relationship Id="rId3288" Type="http://schemas.openxmlformats.org/officeDocument/2006/relationships/hyperlink" Target="https://cukr.city/city/2026/obstrily-sumshchyny-vlitku-2026-taktyka-rosiian-prohnoz-na-osin/" TargetMode="External"/><Relationship Id="rId156" Type="http://schemas.openxmlformats.org/officeDocument/2006/relationships/hyperlink" Target="https://kyivcity.gov.ua/news/kiv_nayvazhlivishe_za_tizhden__Kyiv_Highlights_of_the_week_1041267/" TargetMode="External"/><Relationship Id="rId155" Type="http://schemas.openxmlformats.org/officeDocument/2006/relationships/hyperlink" Target="https://kyivcity.gov.ua/news/kiv_nayvazhlivishe_za_tizhden__Kyiv_Highlights_of_the_week_1040846/" TargetMode="External"/><Relationship Id="rId2820" Type="http://schemas.openxmlformats.org/officeDocument/2006/relationships/hyperlink" Target="https://khoda.gov.ua/news" TargetMode="External"/><Relationship Id="rId2821" Type="http://schemas.openxmlformats.org/officeDocument/2006/relationships/hyperlink" Target="https://suspilne.media/kherson/" TargetMode="External"/><Relationship Id="rId2822" Type="http://schemas.openxmlformats.org/officeDocument/2006/relationships/hyperlink" Target="https://khoda.gov.ua/news" TargetMode="External"/><Relationship Id="rId2823" Type="http://schemas.openxmlformats.org/officeDocument/2006/relationships/hyperlink" Target="https://suspilne.media/kherson/" TargetMode="External"/><Relationship Id="rId2824" Type="http://schemas.openxmlformats.org/officeDocument/2006/relationships/hyperlink" Target="https://khoda.gov.ua/news" TargetMode="External"/><Relationship Id="rId2825" Type="http://schemas.openxmlformats.org/officeDocument/2006/relationships/hyperlink" Target="https://suspilne.media/kherson/" TargetMode="External"/><Relationship Id="rId2826" Type="http://schemas.openxmlformats.org/officeDocument/2006/relationships/hyperlink" Target="https://khoda.gov.ua/news" TargetMode="External"/><Relationship Id="rId2827" Type="http://schemas.openxmlformats.org/officeDocument/2006/relationships/hyperlink" Target="https://suspilne.media/kherson/" TargetMode="External"/><Relationship Id="rId2828" Type="http://schemas.openxmlformats.org/officeDocument/2006/relationships/hyperlink" Target="https://khoda.gov.ua/news" TargetMode="External"/><Relationship Id="rId2829" Type="http://schemas.openxmlformats.org/officeDocument/2006/relationships/hyperlink" Target="https://suspilne.media/kherson/" TargetMode="External"/><Relationship Id="rId2810" Type="http://schemas.openxmlformats.org/officeDocument/2006/relationships/hyperlink" Target="https://khoda.gov.ua/news" TargetMode="External"/><Relationship Id="rId2811" Type="http://schemas.openxmlformats.org/officeDocument/2006/relationships/hyperlink" Target="https://suspilne.media/kherson/" TargetMode="External"/><Relationship Id="rId2812" Type="http://schemas.openxmlformats.org/officeDocument/2006/relationships/hyperlink" Target="https://khoda.gov.ua/news" TargetMode="External"/><Relationship Id="rId2813" Type="http://schemas.openxmlformats.org/officeDocument/2006/relationships/hyperlink" Target="https://suspilne.media/kherson/" TargetMode="External"/><Relationship Id="rId2814" Type="http://schemas.openxmlformats.org/officeDocument/2006/relationships/hyperlink" Target="https://khoda.gov.ua/news" TargetMode="External"/><Relationship Id="rId2815" Type="http://schemas.openxmlformats.org/officeDocument/2006/relationships/hyperlink" Target="https://suspilne.media/kherson/" TargetMode="External"/><Relationship Id="rId2816" Type="http://schemas.openxmlformats.org/officeDocument/2006/relationships/hyperlink" Target="https://khoda.gov.ua/news" TargetMode="External"/><Relationship Id="rId2817" Type="http://schemas.openxmlformats.org/officeDocument/2006/relationships/hyperlink" Target="https://suspilne.media/kherson/" TargetMode="External"/><Relationship Id="rId2818" Type="http://schemas.openxmlformats.org/officeDocument/2006/relationships/hyperlink" Target="https://khoda.gov.ua/news" TargetMode="External"/><Relationship Id="rId2819" Type="http://schemas.openxmlformats.org/officeDocument/2006/relationships/hyperlink" Target="https://suspilne.media/kherson/" TargetMode="External"/><Relationship Id="rId1510" Type="http://schemas.openxmlformats.org/officeDocument/2006/relationships/hyperlink" Target="https://chernigiv-rada.gov.ua/news" TargetMode="External"/><Relationship Id="rId2841" Type="http://schemas.openxmlformats.org/officeDocument/2006/relationships/hyperlink" Target="https://suspilne.media/kherson/" TargetMode="External"/><Relationship Id="rId1511" Type="http://schemas.openxmlformats.org/officeDocument/2006/relationships/hyperlink" Target="https://suspilne.media/chernihiv/" TargetMode="External"/><Relationship Id="rId2842" Type="http://schemas.openxmlformats.org/officeDocument/2006/relationships/hyperlink" Target="https://khoda.gov.ua/news" TargetMode="External"/><Relationship Id="rId1512" Type="http://schemas.openxmlformats.org/officeDocument/2006/relationships/hyperlink" Target="https://chernigiv-rada.gov.ua/news" TargetMode="External"/><Relationship Id="rId2843" Type="http://schemas.openxmlformats.org/officeDocument/2006/relationships/hyperlink" Target="https://suspilne.media/kherson/" TargetMode="External"/><Relationship Id="rId1513" Type="http://schemas.openxmlformats.org/officeDocument/2006/relationships/hyperlink" Target="https://suspilne.media/chernihiv/" TargetMode="External"/><Relationship Id="rId2844" Type="http://schemas.openxmlformats.org/officeDocument/2006/relationships/hyperlink" Target="https://khoda.gov.ua/news" TargetMode="External"/><Relationship Id="rId1514" Type="http://schemas.openxmlformats.org/officeDocument/2006/relationships/hyperlink" Target="https://chernigiv-rada.gov.ua/news" TargetMode="External"/><Relationship Id="rId2845" Type="http://schemas.openxmlformats.org/officeDocument/2006/relationships/hyperlink" Target="https://suspilne.media/kherson/" TargetMode="External"/><Relationship Id="rId1515" Type="http://schemas.openxmlformats.org/officeDocument/2006/relationships/hyperlink" Target="https://suspilne.media/chernihiv/" TargetMode="External"/><Relationship Id="rId2846" Type="http://schemas.openxmlformats.org/officeDocument/2006/relationships/hyperlink" Target="https://khoda.gov.ua/news" TargetMode="External"/><Relationship Id="rId1516" Type="http://schemas.openxmlformats.org/officeDocument/2006/relationships/hyperlink" Target="https://chernigiv-rada.gov.ua/news" TargetMode="External"/><Relationship Id="rId2847" Type="http://schemas.openxmlformats.org/officeDocument/2006/relationships/hyperlink" Target="https://suspilne.media/kherson/" TargetMode="External"/><Relationship Id="rId1517" Type="http://schemas.openxmlformats.org/officeDocument/2006/relationships/hyperlink" Target="https://suspilne.media/chernihiv/" TargetMode="External"/><Relationship Id="rId2848" Type="http://schemas.openxmlformats.org/officeDocument/2006/relationships/hyperlink" Target="https://khoda.gov.ua/news" TargetMode="External"/><Relationship Id="rId1518" Type="http://schemas.openxmlformats.org/officeDocument/2006/relationships/hyperlink" Target="https://chernigiv-rada.gov.ua/news" TargetMode="External"/><Relationship Id="rId2849" Type="http://schemas.openxmlformats.org/officeDocument/2006/relationships/hyperlink" Target="https://suspilne.media/kherson/" TargetMode="External"/><Relationship Id="rId1519" Type="http://schemas.openxmlformats.org/officeDocument/2006/relationships/hyperlink" Target="https://suspilne.media/chernihiv/" TargetMode="External"/><Relationship Id="rId2840" Type="http://schemas.openxmlformats.org/officeDocument/2006/relationships/hyperlink" Target="https://khoda.gov.ua/news" TargetMode="External"/><Relationship Id="rId2830" Type="http://schemas.openxmlformats.org/officeDocument/2006/relationships/hyperlink" Target="https://khoda.gov.ua/news" TargetMode="External"/><Relationship Id="rId1500" Type="http://schemas.openxmlformats.org/officeDocument/2006/relationships/hyperlink" Target="https://chernigiv-rada.gov.ua/news" TargetMode="External"/><Relationship Id="rId2831" Type="http://schemas.openxmlformats.org/officeDocument/2006/relationships/hyperlink" Target="https://suspilne.media/kherson/" TargetMode="External"/><Relationship Id="rId1501" Type="http://schemas.openxmlformats.org/officeDocument/2006/relationships/hyperlink" Target="https://suspilne.media/chernihiv/" TargetMode="External"/><Relationship Id="rId2832" Type="http://schemas.openxmlformats.org/officeDocument/2006/relationships/hyperlink" Target="https://khoda.gov.ua/news" TargetMode="External"/><Relationship Id="rId1502" Type="http://schemas.openxmlformats.org/officeDocument/2006/relationships/hyperlink" Target="https://chernigiv-rada.gov.ua/news" TargetMode="External"/><Relationship Id="rId2833" Type="http://schemas.openxmlformats.org/officeDocument/2006/relationships/hyperlink" Target="https://suspilne.media/kherson/" TargetMode="External"/><Relationship Id="rId1503" Type="http://schemas.openxmlformats.org/officeDocument/2006/relationships/hyperlink" Target="https://suspilne.media/chernihiv/" TargetMode="External"/><Relationship Id="rId2834" Type="http://schemas.openxmlformats.org/officeDocument/2006/relationships/hyperlink" Target="https://khoda.gov.ua/news" TargetMode="External"/><Relationship Id="rId1504" Type="http://schemas.openxmlformats.org/officeDocument/2006/relationships/hyperlink" Target="https://chernigiv-rada.gov.ua/news" TargetMode="External"/><Relationship Id="rId2835" Type="http://schemas.openxmlformats.org/officeDocument/2006/relationships/hyperlink" Target="https://suspilne.media/kherson/" TargetMode="External"/><Relationship Id="rId1505" Type="http://schemas.openxmlformats.org/officeDocument/2006/relationships/hyperlink" Target="https://suspilne.media/chernihiv/" TargetMode="External"/><Relationship Id="rId2836" Type="http://schemas.openxmlformats.org/officeDocument/2006/relationships/hyperlink" Target="https://khoda.gov.ua/news" TargetMode="External"/><Relationship Id="rId1506" Type="http://schemas.openxmlformats.org/officeDocument/2006/relationships/hyperlink" Target="https://chernigiv-rada.gov.ua/news" TargetMode="External"/><Relationship Id="rId2837" Type="http://schemas.openxmlformats.org/officeDocument/2006/relationships/hyperlink" Target="https://suspilne.media/kherson/" TargetMode="External"/><Relationship Id="rId1507" Type="http://schemas.openxmlformats.org/officeDocument/2006/relationships/hyperlink" Target="https://suspilne.media/chernihiv/" TargetMode="External"/><Relationship Id="rId2838" Type="http://schemas.openxmlformats.org/officeDocument/2006/relationships/hyperlink" Target="https://khoda.gov.ua/news" TargetMode="External"/><Relationship Id="rId1508" Type="http://schemas.openxmlformats.org/officeDocument/2006/relationships/hyperlink" Target="https://chernigiv-rada.gov.ua/news" TargetMode="External"/><Relationship Id="rId2839" Type="http://schemas.openxmlformats.org/officeDocument/2006/relationships/hyperlink" Target="https://suspilne.media/kherson/" TargetMode="External"/><Relationship Id="rId1509" Type="http://schemas.openxmlformats.org/officeDocument/2006/relationships/hyperlink" Target="https://suspilne.media/chernihiv/" TargetMode="External"/><Relationship Id="rId2800" Type="http://schemas.openxmlformats.org/officeDocument/2006/relationships/hyperlink" Target="https://khoda.gov.ua/news" TargetMode="External"/><Relationship Id="rId2801" Type="http://schemas.openxmlformats.org/officeDocument/2006/relationships/hyperlink" Target="https://suspilne.media/kherson/" TargetMode="External"/><Relationship Id="rId2802" Type="http://schemas.openxmlformats.org/officeDocument/2006/relationships/hyperlink" Target="https://khoda.gov.ua/news" TargetMode="External"/><Relationship Id="rId2803" Type="http://schemas.openxmlformats.org/officeDocument/2006/relationships/hyperlink" Target="https://suspilne.media/kherson/" TargetMode="External"/><Relationship Id="rId2804" Type="http://schemas.openxmlformats.org/officeDocument/2006/relationships/hyperlink" Target="https://khoda.gov.ua/news" TargetMode="External"/><Relationship Id="rId2805" Type="http://schemas.openxmlformats.org/officeDocument/2006/relationships/hyperlink" Target="https://suspilne.media/kherson/" TargetMode="External"/><Relationship Id="rId2806" Type="http://schemas.openxmlformats.org/officeDocument/2006/relationships/hyperlink" Target="https://khoda.gov.ua/news" TargetMode="External"/><Relationship Id="rId2807" Type="http://schemas.openxmlformats.org/officeDocument/2006/relationships/hyperlink" Target="https://suspilne.media/kherson/" TargetMode="External"/><Relationship Id="rId2808" Type="http://schemas.openxmlformats.org/officeDocument/2006/relationships/hyperlink" Target="https://khoda.gov.ua/news" TargetMode="External"/><Relationship Id="rId2809" Type="http://schemas.openxmlformats.org/officeDocument/2006/relationships/hyperlink" Target="https://suspilne.media/kherson/" TargetMode="External"/><Relationship Id="rId1576" Type="http://schemas.openxmlformats.org/officeDocument/2006/relationships/hyperlink" Target="https://suspilne.media/zhytomyr/1195998-armia-rf-atakuvala-zitomirsinu-zafiksovani-vlucanna-zaginula-ditina/" TargetMode="External"/><Relationship Id="rId1577" Type="http://schemas.openxmlformats.org/officeDocument/2006/relationships/hyperlink" Target="https://suspilne.media/zhytomyr/1378558-vijska-rf-zavdali-udaru-po-zitomirsini-na-misci-vinikla-pozeza/" TargetMode="External"/><Relationship Id="rId1578" Type="http://schemas.openxmlformats.org/officeDocument/2006/relationships/hyperlink" Target="https://npu.gov.ua/news/maksym-tsutskiridze-zhytomyr-zaznav-tsynichnoi-ataky-rosiiskykh-viisk-voroh-zavdav-udariv-bezpilotnykamy-typu-banderol" TargetMode="External"/><Relationship Id="rId1579" Type="http://schemas.openxmlformats.org/officeDocument/2006/relationships/hyperlink" Target="https://suspilne.media/zhytomyr/1382876-armia-rf-atakuvala-zitomir-reaktivnimi-dronami-vlucanna-u-budivlu-upravlinna-policii-oblasti/" TargetMode="External"/><Relationship Id="rId987" Type="http://schemas.openxmlformats.org/officeDocument/2006/relationships/hyperlink" Target="https://suspilne.media/chernihiv/" TargetMode="External"/><Relationship Id="rId986" Type="http://schemas.openxmlformats.org/officeDocument/2006/relationships/hyperlink" Target="https://chernigiv-rada.gov.ua/news" TargetMode="External"/><Relationship Id="rId985" Type="http://schemas.openxmlformats.org/officeDocument/2006/relationships/hyperlink" Target="https://suspilne.media/chernihiv/" TargetMode="External"/><Relationship Id="rId984" Type="http://schemas.openxmlformats.org/officeDocument/2006/relationships/hyperlink" Target="https://chernigiv-rada.gov.ua/news" TargetMode="External"/><Relationship Id="rId989" Type="http://schemas.openxmlformats.org/officeDocument/2006/relationships/hyperlink" Target="https://suspilne.media/chernihiv/" TargetMode="External"/><Relationship Id="rId988" Type="http://schemas.openxmlformats.org/officeDocument/2006/relationships/hyperlink" Target="https://chernigiv-rada.gov.ua/news" TargetMode="External"/><Relationship Id="rId1570" Type="http://schemas.openxmlformats.org/officeDocument/2006/relationships/hyperlink" Target="https://chernigiv-rada.gov.ua/news" TargetMode="External"/><Relationship Id="rId1571" Type="http://schemas.openxmlformats.org/officeDocument/2006/relationships/hyperlink" Target="https://suspilne.media/chernihiv/" TargetMode="External"/><Relationship Id="rId983" Type="http://schemas.openxmlformats.org/officeDocument/2006/relationships/hyperlink" Target="https://suspilne.media/chernihiv/" TargetMode="External"/><Relationship Id="rId1572" Type="http://schemas.openxmlformats.org/officeDocument/2006/relationships/hyperlink" Target="https://chernigiv-rada.gov.ua/news" TargetMode="External"/><Relationship Id="rId982" Type="http://schemas.openxmlformats.org/officeDocument/2006/relationships/hyperlink" Target="https://chernigiv-rada.gov.ua/news" TargetMode="External"/><Relationship Id="rId1573" Type="http://schemas.openxmlformats.org/officeDocument/2006/relationships/hyperlink" Target="https://suspilne.media/chernihiv/" TargetMode="External"/><Relationship Id="rId981" Type="http://schemas.openxmlformats.org/officeDocument/2006/relationships/hyperlink" Target="https://suspilne.media/chernihiv/" TargetMode="External"/><Relationship Id="rId1574" Type="http://schemas.openxmlformats.org/officeDocument/2006/relationships/hyperlink" Target="https://chernigiv-rada.gov.ua/news" TargetMode="External"/><Relationship Id="rId980" Type="http://schemas.openxmlformats.org/officeDocument/2006/relationships/hyperlink" Target="https://chernigiv-rada.gov.ua/news" TargetMode="External"/><Relationship Id="rId1575" Type="http://schemas.openxmlformats.org/officeDocument/2006/relationships/hyperlink" Target="https://zt.npu.gov.ua/news/na-zhytomyrshchyni-v-rezultati-rosiiskykh-obstriliv-zahynula-dytyna-shche-troie-liudei-postrazhdaly-politsiia-pratsiuie-na-mistsiakh-podii" TargetMode="External"/><Relationship Id="rId1565" Type="http://schemas.openxmlformats.org/officeDocument/2006/relationships/hyperlink" Target="https://suspilne.media/chernihiv/" TargetMode="External"/><Relationship Id="rId2896" Type="http://schemas.openxmlformats.org/officeDocument/2006/relationships/hyperlink" Target="https://khoda.gov.ua/news" TargetMode="External"/><Relationship Id="rId1566" Type="http://schemas.openxmlformats.org/officeDocument/2006/relationships/hyperlink" Target="https://chernigiv-rada.gov.ua/news" TargetMode="External"/><Relationship Id="rId2897" Type="http://schemas.openxmlformats.org/officeDocument/2006/relationships/hyperlink" Target="https://suspilne.media/kherson/" TargetMode="External"/><Relationship Id="rId1567" Type="http://schemas.openxmlformats.org/officeDocument/2006/relationships/hyperlink" Target="https://suspilne.media/chernihiv/" TargetMode="External"/><Relationship Id="rId2898" Type="http://schemas.openxmlformats.org/officeDocument/2006/relationships/hyperlink" Target="https://khoda.gov.ua/news" TargetMode="External"/><Relationship Id="rId1568" Type="http://schemas.openxmlformats.org/officeDocument/2006/relationships/hyperlink" Target="https://chernigiv-rada.gov.ua/news" TargetMode="External"/><Relationship Id="rId2899" Type="http://schemas.openxmlformats.org/officeDocument/2006/relationships/hyperlink" Target="https://suspilne.media/kherson/" TargetMode="External"/><Relationship Id="rId1569" Type="http://schemas.openxmlformats.org/officeDocument/2006/relationships/hyperlink" Target="https://suspilne.media/chernihiv/" TargetMode="External"/><Relationship Id="rId976" Type="http://schemas.openxmlformats.org/officeDocument/2006/relationships/hyperlink" Target="https://chernigiv-rada.gov.ua/news" TargetMode="External"/><Relationship Id="rId975" Type="http://schemas.openxmlformats.org/officeDocument/2006/relationships/hyperlink" Target="https://suspilne.media/chernihiv/" TargetMode="External"/><Relationship Id="rId974" Type="http://schemas.openxmlformats.org/officeDocument/2006/relationships/hyperlink" Target="https://chernigiv-rada.gov.ua/news" TargetMode="External"/><Relationship Id="rId973" Type="http://schemas.openxmlformats.org/officeDocument/2006/relationships/hyperlink" Target="https://suspilne.media/chernihiv/" TargetMode="External"/><Relationship Id="rId979" Type="http://schemas.openxmlformats.org/officeDocument/2006/relationships/hyperlink" Target="https://suspilne.media/chernihiv/" TargetMode="External"/><Relationship Id="rId978" Type="http://schemas.openxmlformats.org/officeDocument/2006/relationships/hyperlink" Target="https://chernigiv-rada.gov.ua/news" TargetMode="External"/><Relationship Id="rId977" Type="http://schemas.openxmlformats.org/officeDocument/2006/relationships/hyperlink" Target="https://suspilne.media/chernihiv/" TargetMode="External"/><Relationship Id="rId2890" Type="http://schemas.openxmlformats.org/officeDocument/2006/relationships/hyperlink" Target="https://khoda.gov.ua/news" TargetMode="External"/><Relationship Id="rId1560" Type="http://schemas.openxmlformats.org/officeDocument/2006/relationships/hyperlink" Target="https://chernigiv-rada.gov.ua/news" TargetMode="External"/><Relationship Id="rId2891" Type="http://schemas.openxmlformats.org/officeDocument/2006/relationships/hyperlink" Target="https://suspilne.media/kherson/" TargetMode="External"/><Relationship Id="rId972" Type="http://schemas.openxmlformats.org/officeDocument/2006/relationships/hyperlink" Target="https://chernigiv-rada.gov.ua/news" TargetMode="External"/><Relationship Id="rId1561" Type="http://schemas.openxmlformats.org/officeDocument/2006/relationships/hyperlink" Target="https://suspilne.media/chernihiv/" TargetMode="External"/><Relationship Id="rId2892" Type="http://schemas.openxmlformats.org/officeDocument/2006/relationships/hyperlink" Target="https://khoda.gov.ua/news" TargetMode="External"/><Relationship Id="rId971" Type="http://schemas.openxmlformats.org/officeDocument/2006/relationships/hyperlink" Target="https://suspilne.media/chernihiv/" TargetMode="External"/><Relationship Id="rId1562" Type="http://schemas.openxmlformats.org/officeDocument/2006/relationships/hyperlink" Target="https://chernigiv-rada.gov.ua/news" TargetMode="External"/><Relationship Id="rId2893" Type="http://schemas.openxmlformats.org/officeDocument/2006/relationships/hyperlink" Target="https://suspilne.media/kherson/" TargetMode="External"/><Relationship Id="rId970" Type="http://schemas.openxmlformats.org/officeDocument/2006/relationships/hyperlink" Target="https://chernigiv-rada.gov.ua/news" TargetMode="External"/><Relationship Id="rId1563" Type="http://schemas.openxmlformats.org/officeDocument/2006/relationships/hyperlink" Target="https://suspilne.media/chernihiv/" TargetMode="External"/><Relationship Id="rId2894" Type="http://schemas.openxmlformats.org/officeDocument/2006/relationships/hyperlink" Target="https://khoda.gov.ua/news" TargetMode="External"/><Relationship Id="rId1564" Type="http://schemas.openxmlformats.org/officeDocument/2006/relationships/hyperlink" Target="https://chernigiv-rada.gov.ua/news" TargetMode="External"/><Relationship Id="rId2895" Type="http://schemas.openxmlformats.org/officeDocument/2006/relationships/hyperlink" Target="https://suspilne.media/kherson/" TargetMode="External"/><Relationship Id="rId1598" Type="http://schemas.openxmlformats.org/officeDocument/2006/relationships/hyperlink" Target="https://suspilne.media/zhytomyr/" TargetMode="External"/><Relationship Id="rId1599" Type="http://schemas.openxmlformats.org/officeDocument/2006/relationships/hyperlink" Target="https://zt.npu.gov.ua/news" TargetMode="External"/><Relationship Id="rId1590" Type="http://schemas.openxmlformats.org/officeDocument/2006/relationships/hyperlink" Target="https://suspilne.media/zhytomyr/" TargetMode="External"/><Relationship Id="rId1591" Type="http://schemas.openxmlformats.org/officeDocument/2006/relationships/hyperlink" Target="https://zt.npu.gov.ua/news" TargetMode="External"/><Relationship Id="rId1592" Type="http://schemas.openxmlformats.org/officeDocument/2006/relationships/hyperlink" Target="https://suspilne.media/zhytomyr/" TargetMode="External"/><Relationship Id="rId1593" Type="http://schemas.openxmlformats.org/officeDocument/2006/relationships/hyperlink" Target="https://zt.npu.gov.ua/news" TargetMode="External"/><Relationship Id="rId1594" Type="http://schemas.openxmlformats.org/officeDocument/2006/relationships/hyperlink" Target="https://suspilne.media/zhytomyr/" TargetMode="External"/><Relationship Id="rId1595" Type="http://schemas.openxmlformats.org/officeDocument/2006/relationships/hyperlink" Target="https://zt.npu.gov.ua/news" TargetMode="External"/><Relationship Id="rId1596" Type="http://schemas.openxmlformats.org/officeDocument/2006/relationships/hyperlink" Target="https://suspilne.media/zhytomyr/" TargetMode="External"/><Relationship Id="rId1597" Type="http://schemas.openxmlformats.org/officeDocument/2006/relationships/hyperlink" Target="https://zt.npu.gov.ua/news" TargetMode="External"/><Relationship Id="rId1587" Type="http://schemas.openxmlformats.org/officeDocument/2006/relationships/hyperlink" Target="https://zt.npu.gov.ua/news" TargetMode="External"/><Relationship Id="rId1588" Type="http://schemas.openxmlformats.org/officeDocument/2006/relationships/hyperlink" Target="https://suspilne.media/zhytomyr/" TargetMode="External"/><Relationship Id="rId1589" Type="http://schemas.openxmlformats.org/officeDocument/2006/relationships/hyperlink" Target="https://zt.npu.gov.ua/news" TargetMode="External"/><Relationship Id="rId998" Type="http://schemas.openxmlformats.org/officeDocument/2006/relationships/hyperlink" Target="https://chernigiv-rada.gov.ua/news" TargetMode="External"/><Relationship Id="rId997" Type="http://schemas.openxmlformats.org/officeDocument/2006/relationships/hyperlink" Target="https://suspilne.media/chernihiv/" TargetMode="External"/><Relationship Id="rId996" Type="http://schemas.openxmlformats.org/officeDocument/2006/relationships/hyperlink" Target="https://chernigiv-rada.gov.ua/news" TargetMode="External"/><Relationship Id="rId995" Type="http://schemas.openxmlformats.org/officeDocument/2006/relationships/hyperlink" Target="https://suspilne.media/chernihiv/" TargetMode="External"/><Relationship Id="rId999" Type="http://schemas.openxmlformats.org/officeDocument/2006/relationships/hyperlink" Target="https://suspilne.media/chernihiv/" TargetMode="External"/><Relationship Id="rId990" Type="http://schemas.openxmlformats.org/officeDocument/2006/relationships/hyperlink" Target="https://chernigiv-rada.gov.ua/news" TargetMode="External"/><Relationship Id="rId1580" Type="http://schemas.openxmlformats.org/officeDocument/2006/relationships/hyperlink" Target="https://suspilne.media/zhytomyr/" TargetMode="External"/><Relationship Id="rId1581" Type="http://schemas.openxmlformats.org/officeDocument/2006/relationships/hyperlink" Target="https://zt.npu.gov.ua/news" TargetMode="External"/><Relationship Id="rId1582" Type="http://schemas.openxmlformats.org/officeDocument/2006/relationships/hyperlink" Target="https://suspilne.media/zhytomyr/" TargetMode="External"/><Relationship Id="rId994" Type="http://schemas.openxmlformats.org/officeDocument/2006/relationships/hyperlink" Target="https://chernigiv-rada.gov.ua/news" TargetMode="External"/><Relationship Id="rId1583" Type="http://schemas.openxmlformats.org/officeDocument/2006/relationships/hyperlink" Target="https://zt.npu.gov.ua/news" TargetMode="External"/><Relationship Id="rId993" Type="http://schemas.openxmlformats.org/officeDocument/2006/relationships/hyperlink" Target="https://suspilne.media/chernihiv/" TargetMode="External"/><Relationship Id="rId1584" Type="http://schemas.openxmlformats.org/officeDocument/2006/relationships/hyperlink" Target="https://suspilne.media/zhytomyr/" TargetMode="External"/><Relationship Id="rId992" Type="http://schemas.openxmlformats.org/officeDocument/2006/relationships/hyperlink" Target="https://chernigiv-rada.gov.ua/news" TargetMode="External"/><Relationship Id="rId1585" Type="http://schemas.openxmlformats.org/officeDocument/2006/relationships/hyperlink" Target="https://zt.npu.gov.ua/news" TargetMode="External"/><Relationship Id="rId991" Type="http://schemas.openxmlformats.org/officeDocument/2006/relationships/hyperlink" Target="https://suspilne.media/chernihiv/" TargetMode="External"/><Relationship Id="rId1586" Type="http://schemas.openxmlformats.org/officeDocument/2006/relationships/hyperlink" Target="https://suspilne.media/zhytomyr/" TargetMode="External"/><Relationship Id="rId1532" Type="http://schemas.openxmlformats.org/officeDocument/2006/relationships/hyperlink" Target="https://chernigiv-rada.gov.ua/news" TargetMode="External"/><Relationship Id="rId2863" Type="http://schemas.openxmlformats.org/officeDocument/2006/relationships/hyperlink" Target="https://suspilne.media/kherson/" TargetMode="External"/><Relationship Id="rId1533" Type="http://schemas.openxmlformats.org/officeDocument/2006/relationships/hyperlink" Target="https://suspilne.media/chernihiv/" TargetMode="External"/><Relationship Id="rId2864" Type="http://schemas.openxmlformats.org/officeDocument/2006/relationships/hyperlink" Target="https://khoda.gov.ua/news" TargetMode="External"/><Relationship Id="rId1534" Type="http://schemas.openxmlformats.org/officeDocument/2006/relationships/hyperlink" Target="https://chernigiv-rada.gov.ua/news" TargetMode="External"/><Relationship Id="rId2865" Type="http://schemas.openxmlformats.org/officeDocument/2006/relationships/hyperlink" Target="https://suspilne.media/kherson/" TargetMode="External"/><Relationship Id="rId1535" Type="http://schemas.openxmlformats.org/officeDocument/2006/relationships/hyperlink" Target="https://suspilne.media/chernihiv/" TargetMode="External"/><Relationship Id="rId2866" Type="http://schemas.openxmlformats.org/officeDocument/2006/relationships/hyperlink" Target="https://khoda.gov.ua/news" TargetMode="External"/><Relationship Id="rId1536" Type="http://schemas.openxmlformats.org/officeDocument/2006/relationships/hyperlink" Target="https://chernigiv-rada.gov.ua/news" TargetMode="External"/><Relationship Id="rId2867" Type="http://schemas.openxmlformats.org/officeDocument/2006/relationships/hyperlink" Target="https://suspilne.media/kherson/" TargetMode="External"/><Relationship Id="rId1537" Type="http://schemas.openxmlformats.org/officeDocument/2006/relationships/hyperlink" Target="https://suspilne.media/chernihiv/" TargetMode="External"/><Relationship Id="rId2868" Type="http://schemas.openxmlformats.org/officeDocument/2006/relationships/hyperlink" Target="https://khoda.gov.ua/news" TargetMode="External"/><Relationship Id="rId1538" Type="http://schemas.openxmlformats.org/officeDocument/2006/relationships/hyperlink" Target="https://chernigiv-rada.gov.ua/news" TargetMode="External"/><Relationship Id="rId2869" Type="http://schemas.openxmlformats.org/officeDocument/2006/relationships/hyperlink" Target="https://suspilne.media/kherson/" TargetMode="External"/><Relationship Id="rId1539" Type="http://schemas.openxmlformats.org/officeDocument/2006/relationships/hyperlink" Target="https://suspilne.media/chernihiv/" TargetMode="External"/><Relationship Id="rId949" Type="http://schemas.openxmlformats.org/officeDocument/2006/relationships/hyperlink" Target="https://suspilne.media/chernihiv/" TargetMode="External"/><Relationship Id="rId948" Type="http://schemas.openxmlformats.org/officeDocument/2006/relationships/hyperlink" Target="https://chernigiv-rada.gov.ua/news" TargetMode="External"/><Relationship Id="rId943" Type="http://schemas.openxmlformats.org/officeDocument/2006/relationships/hyperlink" Target="https://suspilne.media/chernihiv/" TargetMode="External"/><Relationship Id="rId942" Type="http://schemas.openxmlformats.org/officeDocument/2006/relationships/hyperlink" Target="https://chernigiv-rada.gov.ua/news" TargetMode="External"/><Relationship Id="rId941" Type="http://schemas.openxmlformats.org/officeDocument/2006/relationships/hyperlink" Target="https://suspilne.media/chernihiv/" TargetMode="External"/><Relationship Id="rId940" Type="http://schemas.openxmlformats.org/officeDocument/2006/relationships/hyperlink" Target="https://chernigiv-rada.gov.ua/news" TargetMode="External"/><Relationship Id="rId947" Type="http://schemas.openxmlformats.org/officeDocument/2006/relationships/hyperlink" Target="https://suspilne.media/chernihiv/" TargetMode="External"/><Relationship Id="rId946" Type="http://schemas.openxmlformats.org/officeDocument/2006/relationships/hyperlink" Target="https://chernigiv-rada.gov.ua/news" TargetMode="External"/><Relationship Id="rId945" Type="http://schemas.openxmlformats.org/officeDocument/2006/relationships/hyperlink" Target="https://suspilne.media/chernihiv/" TargetMode="External"/><Relationship Id="rId944" Type="http://schemas.openxmlformats.org/officeDocument/2006/relationships/hyperlink" Target="https://chernigiv-rada.gov.ua/news" TargetMode="External"/><Relationship Id="rId2860" Type="http://schemas.openxmlformats.org/officeDocument/2006/relationships/hyperlink" Target="https://khoda.gov.ua/news" TargetMode="External"/><Relationship Id="rId1530" Type="http://schemas.openxmlformats.org/officeDocument/2006/relationships/hyperlink" Target="https://chernigiv-rada.gov.ua/news" TargetMode="External"/><Relationship Id="rId2861" Type="http://schemas.openxmlformats.org/officeDocument/2006/relationships/hyperlink" Target="https://suspilne.media/kherson/" TargetMode="External"/><Relationship Id="rId1531" Type="http://schemas.openxmlformats.org/officeDocument/2006/relationships/hyperlink" Target="https://suspilne.media/chernihiv/" TargetMode="External"/><Relationship Id="rId2862" Type="http://schemas.openxmlformats.org/officeDocument/2006/relationships/hyperlink" Target="https://khoda.gov.ua/news" TargetMode="External"/><Relationship Id="rId1521" Type="http://schemas.openxmlformats.org/officeDocument/2006/relationships/hyperlink" Target="https://suspilne.media/chernihiv/" TargetMode="External"/><Relationship Id="rId2852" Type="http://schemas.openxmlformats.org/officeDocument/2006/relationships/hyperlink" Target="https://khoda.gov.ua/news" TargetMode="External"/><Relationship Id="rId1522" Type="http://schemas.openxmlformats.org/officeDocument/2006/relationships/hyperlink" Target="https://chernigiv-rada.gov.ua/news" TargetMode="External"/><Relationship Id="rId2853" Type="http://schemas.openxmlformats.org/officeDocument/2006/relationships/hyperlink" Target="https://suspilne.media/kherson/" TargetMode="External"/><Relationship Id="rId1523" Type="http://schemas.openxmlformats.org/officeDocument/2006/relationships/hyperlink" Target="https://suspilne.media/chernihiv/" TargetMode="External"/><Relationship Id="rId2854" Type="http://schemas.openxmlformats.org/officeDocument/2006/relationships/hyperlink" Target="https://khoda.gov.ua/news" TargetMode="External"/><Relationship Id="rId1524" Type="http://schemas.openxmlformats.org/officeDocument/2006/relationships/hyperlink" Target="https://chernigiv-rada.gov.ua/news" TargetMode="External"/><Relationship Id="rId2855" Type="http://schemas.openxmlformats.org/officeDocument/2006/relationships/hyperlink" Target="https://suspilne.media/kherson/" TargetMode="External"/><Relationship Id="rId1525" Type="http://schemas.openxmlformats.org/officeDocument/2006/relationships/hyperlink" Target="https://suspilne.media/chernihiv/" TargetMode="External"/><Relationship Id="rId2856" Type="http://schemas.openxmlformats.org/officeDocument/2006/relationships/hyperlink" Target="https://khoda.gov.ua/news" TargetMode="External"/><Relationship Id="rId1526" Type="http://schemas.openxmlformats.org/officeDocument/2006/relationships/hyperlink" Target="https://chernigiv-rada.gov.ua/news" TargetMode="External"/><Relationship Id="rId2857" Type="http://schemas.openxmlformats.org/officeDocument/2006/relationships/hyperlink" Target="https://suspilne.media/kherson/" TargetMode="External"/><Relationship Id="rId1527" Type="http://schemas.openxmlformats.org/officeDocument/2006/relationships/hyperlink" Target="https://suspilne.media/chernihiv/" TargetMode="External"/><Relationship Id="rId2858" Type="http://schemas.openxmlformats.org/officeDocument/2006/relationships/hyperlink" Target="https://khoda.gov.ua/news" TargetMode="External"/><Relationship Id="rId1528" Type="http://schemas.openxmlformats.org/officeDocument/2006/relationships/hyperlink" Target="https://chernigiv-rada.gov.ua/news" TargetMode="External"/><Relationship Id="rId2859" Type="http://schemas.openxmlformats.org/officeDocument/2006/relationships/hyperlink" Target="https://suspilne.media/kherson/" TargetMode="External"/><Relationship Id="rId1529" Type="http://schemas.openxmlformats.org/officeDocument/2006/relationships/hyperlink" Target="https://suspilne.media/chernihiv/" TargetMode="External"/><Relationship Id="rId939" Type="http://schemas.openxmlformats.org/officeDocument/2006/relationships/hyperlink" Target="https://suspilne.media/chernihiv/" TargetMode="External"/><Relationship Id="rId938" Type="http://schemas.openxmlformats.org/officeDocument/2006/relationships/hyperlink" Target="https://chernigiv-rada.gov.ua/news" TargetMode="External"/><Relationship Id="rId937" Type="http://schemas.openxmlformats.org/officeDocument/2006/relationships/hyperlink" Target="https://suspilne.media/chernihiv/" TargetMode="External"/><Relationship Id="rId932" Type="http://schemas.openxmlformats.org/officeDocument/2006/relationships/hyperlink" Target="https://chernigiv-rada.gov.ua/news" TargetMode="External"/><Relationship Id="rId931" Type="http://schemas.openxmlformats.org/officeDocument/2006/relationships/hyperlink" Target="https://suspilne.media/chernihiv/" TargetMode="External"/><Relationship Id="rId930" Type="http://schemas.openxmlformats.org/officeDocument/2006/relationships/hyperlink" Target="https://chernigiv-rada.gov.ua/news" TargetMode="External"/><Relationship Id="rId936" Type="http://schemas.openxmlformats.org/officeDocument/2006/relationships/hyperlink" Target="https://chernigiv-rada.gov.ua/news" TargetMode="External"/><Relationship Id="rId935" Type="http://schemas.openxmlformats.org/officeDocument/2006/relationships/hyperlink" Target="https://suspilne.media/chernihiv/" TargetMode="External"/><Relationship Id="rId934" Type="http://schemas.openxmlformats.org/officeDocument/2006/relationships/hyperlink" Target="https://chernigiv-rada.gov.ua/news" TargetMode="External"/><Relationship Id="rId933" Type="http://schemas.openxmlformats.org/officeDocument/2006/relationships/hyperlink" Target="https://suspilne.media/chernihiv/" TargetMode="External"/><Relationship Id="rId2850" Type="http://schemas.openxmlformats.org/officeDocument/2006/relationships/hyperlink" Target="https://khoda.gov.ua/news" TargetMode="External"/><Relationship Id="rId1520" Type="http://schemas.openxmlformats.org/officeDocument/2006/relationships/hyperlink" Target="https://chernigiv-rada.gov.ua/news" TargetMode="External"/><Relationship Id="rId2851" Type="http://schemas.openxmlformats.org/officeDocument/2006/relationships/hyperlink" Target="https://suspilne.media/kherson/" TargetMode="External"/><Relationship Id="rId1554" Type="http://schemas.openxmlformats.org/officeDocument/2006/relationships/hyperlink" Target="https://chernigiv-rada.gov.ua/news" TargetMode="External"/><Relationship Id="rId2885" Type="http://schemas.openxmlformats.org/officeDocument/2006/relationships/hyperlink" Target="https://suspilne.media/kherson/" TargetMode="External"/><Relationship Id="rId1555" Type="http://schemas.openxmlformats.org/officeDocument/2006/relationships/hyperlink" Target="https://suspilne.media/chernihiv/" TargetMode="External"/><Relationship Id="rId2886" Type="http://schemas.openxmlformats.org/officeDocument/2006/relationships/hyperlink" Target="https://khoda.gov.ua/news" TargetMode="External"/><Relationship Id="rId1556" Type="http://schemas.openxmlformats.org/officeDocument/2006/relationships/hyperlink" Target="https://chernigiv-rada.gov.ua/news" TargetMode="External"/><Relationship Id="rId2887" Type="http://schemas.openxmlformats.org/officeDocument/2006/relationships/hyperlink" Target="https://suspilne.media/kherson/" TargetMode="External"/><Relationship Id="rId1557" Type="http://schemas.openxmlformats.org/officeDocument/2006/relationships/hyperlink" Target="https://suspilne.media/chernihiv/" TargetMode="External"/><Relationship Id="rId2888" Type="http://schemas.openxmlformats.org/officeDocument/2006/relationships/hyperlink" Target="https://khoda.gov.ua/news" TargetMode="External"/><Relationship Id="rId1558" Type="http://schemas.openxmlformats.org/officeDocument/2006/relationships/hyperlink" Target="https://chernigiv-rada.gov.ua/news" TargetMode="External"/><Relationship Id="rId2889" Type="http://schemas.openxmlformats.org/officeDocument/2006/relationships/hyperlink" Target="https://suspilne.media/kherson/" TargetMode="External"/><Relationship Id="rId1559" Type="http://schemas.openxmlformats.org/officeDocument/2006/relationships/hyperlink" Target="https://suspilne.media/chernihiv/" TargetMode="External"/><Relationship Id="rId965" Type="http://schemas.openxmlformats.org/officeDocument/2006/relationships/hyperlink" Target="https://suspilne.media/chernihiv/" TargetMode="External"/><Relationship Id="rId964" Type="http://schemas.openxmlformats.org/officeDocument/2006/relationships/hyperlink" Target="https://chernigiv-rada.gov.ua/news" TargetMode="External"/><Relationship Id="rId963" Type="http://schemas.openxmlformats.org/officeDocument/2006/relationships/hyperlink" Target="https://suspilne.media/chernihiv/" TargetMode="External"/><Relationship Id="rId962" Type="http://schemas.openxmlformats.org/officeDocument/2006/relationships/hyperlink" Target="https://chernigiv-rada.gov.ua/news" TargetMode="External"/><Relationship Id="rId969" Type="http://schemas.openxmlformats.org/officeDocument/2006/relationships/hyperlink" Target="https://suspilne.media/chernihiv/" TargetMode="External"/><Relationship Id="rId968" Type="http://schemas.openxmlformats.org/officeDocument/2006/relationships/hyperlink" Target="https://chernigiv-rada.gov.ua/news" TargetMode="External"/><Relationship Id="rId967" Type="http://schemas.openxmlformats.org/officeDocument/2006/relationships/hyperlink" Target="https://suspilne.media/chernihiv/" TargetMode="External"/><Relationship Id="rId966" Type="http://schemas.openxmlformats.org/officeDocument/2006/relationships/hyperlink" Target="https://chernigiv-rada.gov.ua/news" TargetMode="External"/><Relationship Id="rId2880" Type="http://schemas.openxmlformats.org/officeDocument/2006/relationships/hyperlink" Target="https://khoda.gov.ua/news" TargetMode="External"/><Relationship Id="rId961" Type="http://schemas.openxmlformats.org/officeDocument/2006/relationships/hyperlink" Target="https://suspilne.media/chernihiv/" TargetMode="External"/><Relationship Id="rId1550" Type="http://schemas.openxmlformats.org/officeDocument/2006/relationships/hyperlink" Target="https://chernigiv-rada.gov.ua/news" TargetMode="External"/><Relationship Id="rId2881" Type="http://schemas.openxmlformats.org/officeDocument/2006/relationships/hyperlink" Target="https://suspilne.media/kherson/" TargetMode="External"/><Relationship Id="rId960" Type="http://schemas.openxmlformats.org/officeDocument/2006/relationships/hyperlink" Target="https://chernigiv-rada.gov.ua/news" TargetMode="External"/><Relationship Id="rId1551" Type="http://schemas.openxmlformats.org/officeDocument/2006/relationships/hyperlink" Target="https://suspilne.media/chernihiv/" TargetMode="External"/><Relationship Id="rId2882" Type="http://schemas.openxmlformats.org/officeDocument/2006/relationships/hyperlink" Target="https://khoda.gov.ua/news" TargetMode="External"/><Relationship Id="rId1552" Type="http://schemas.openxmlformats.org/officeDocument/2006/relationships/hyperlink" Target="https://chernigiv-rada.gov.ua/news" TargetMode="External"/><Relationship Id="rId2883" Type="http://schemas.openxmlformats.org/officeDocument/2006/relationships/hyperlink" Target="https://suspilne.media/kherson/" TargetMode="External"/><Relationship Id="rId1553" Type="http://schemas.openxmlformats.org/officeDocument/2006/relationships/hyperlink" Target="https://suspilne.media/chernihiv/" TargetMode="External"/><Relationship Id="rId2884" Type="http://schemas.openxmlformats.org/officeDocument/2006/relationships/hyperlink" Target="https://khoda.gov.ua/news" TargetMode="External"/><Relationship Id="rId1543" Type="http://schemas.openxmlformats.org/officeDocument/2006/relationships/hyperlink" Target="https://suspilne.media/chernihiv/" TargetMode="External"/><Relationship Id="rId2874" Type="http://schemas.openxmlformats.org/officeDocument/2006/relationships/hyperlink" Target="https://khoda.gov.ua/news" TargetMode="External"/><Relationship Id="rId1544" Type="http://schemas.openxmlformats.org/officeDocument/2006/relationships/hyperlink" Target="https://chernigiv-rada.gov.ua/news" TargetMode="External"/><Relationship Id="rId2875" Type="http://schemas.openxmlformats.org/officeDocument/2006/relationships/hyperlink" Target="https://suspilne.media/kherson/" TargetMode="External"/><Relationship Id="rId1545" Type="http://schemas.openxmlformats.org/officeDocument/2006/relationships/hyperlink" Target="https://suspilne.media/chernihiv/" TargetMode="External"/><Relationship Id="rId2876" Type="http://schemas.openxmlformats.org/officeDocument/2006/relationships/hyperlink" Target="https://khoda.gov.ua/news" TargetMode="External"/><Relationship Id="rId1546" Type="http://schemas.openxmlformats.org/officeDocument/2006/relationships/hyperlink" Target="https://chernigiv-rada.gov.ua/news" TargetMode="External"/><Relationship Id="rId2877" Type="http://schemas.openxmlformats.org/officeDocument/2006/relationships/hyperlink" Target="https://suspilne.media/kherson/" TargetMode="External"/><Relationship Id="rId1547" Type="http://schemas.openxmlformats.org/officeDocument/2006/relationships/hyperlink" Target="https://suspilne.media/chernihiv/" TargetMode="External"/><Relationship Id="rId2878" Type="http://schemas.openxmlformats.org/officeDocument/2006/relationships/hyperlink" Target="https://khoda.gov.ua/news" TargetMode="External"/><Relationship Id="rId1548" Type="http://schemas.openxmlformats.org/officeDocument/2006/relationships/hyperlink" Target="https://chernigiv-rada.gov.ua/news" TargetMode="External"/><Relationship Id="rId2879" Type="http://schemas.openxmlformats.org/officeDocument/2006/relationships/hyperlink" Target="https://suspilne.media/kherson/" TargetMode="External"/><Relationship Id="rId1549" Type="http://schemas.openxmlformats.org/officeDocument/2006/relationships/hyperlink" Target="https://suspilne.media/chernihiv/" TargetMode="External"/><Relationship Id="rId959" Type="http://schemas.openxmlformats.org/officeDocument/2006/relationships/hyperlink" Target="https://suspilne.media/chernihiv/" TargetMode="External"/><Relationship Id="rId954" Type="http://schemas.openxmlformats.org/officeDocument/2006/relationships/hyperlink" Target="https://chernigiv-rada.gov.ua/news" TargetMode="External"/><Relationship Id="rId953" Type="http://schemas.openxmlformats.org/officeDocument/2006/relationships/hyperlink" Target="https://suspilne.media/chernihiv/" TargetMode="External"/><Relationship Id="rId952" Type="http://schemas.openxmlformats.org/officeDocument/2006/relationships/hyperlink" Target="https://chernigiv-rada.gov.ua/news" TargetMode="External"/><Relationship Id="rId951" Type="http://schemas.openxmlformats.org/officeDocument/2006/relationships/hyperlink" Target="https://suspilne.media/chernihiv/" TargetMode="External"/><Relationship Id="rId958" Type="http://schemas.openxmlformats.org/officeDocument/2006/relationships/hyperlink" Target="https://chernigiv-rada.gov.ua/news" TargetMode="External"/><Relationship Id="rId957" Type="http://schemas.openxmlformats.org/officeDocument/2006/relationships/hyperlink" Target="https://suspilne.media/chernihiv/" TargetMode="External"/><Relationship Id="rId956" Type="http://schemas.openxmlformats.org/officeDocument/2006/relationships/hyperlink" Target="https://chernigiv-rada.gov.ua/news" TargetMode="External"/><Relationship Id="rId955" Type="http://schemas.openxmlformats.org/officeDocument/2006/relationships/hyperlink" Target="https://suspilne.media/chernihiv/" TargetMode="External"/><Relationship Id="rId950" Type="http://schemas.openxmlformats.org/officeDocument/2006/relationships/hyperlink" Target="https://chernigiv-rada.gov.ua/news" TargetMode="External"/><Relationship Id="rId2870" Type="http://schemas.openxmlformats.org/officeDocument/2006/relationships/hyperlink" Target="https://khoda.gov.ua/news" TargetMode="External"/><Relationship Id="rId1540" Type="http://schemas.openxmlformats.org/officeDocument/2006/relationships/hyperlink" Target="https://chernigiv-rada.gov.ua/news" TargetMode="External"/><Relationship Id="rId2871" Type="http://schemas.openxmlformats.org/officeDocument/2006/relationships/hyperlink" Target="https://suspilne.media/kherson/" TargetMode="External"/><Relationship Id="rId1541" Type="http://schemas.openxmlformats.org/officeDocument/2006/relationships/hyperlink" Target="https://suspilne.media/chernihiv/" TargetMode="External"/><Relationship Id="rId2872" Type="http://schemas.openxmlformats.org/officeDocument/2006/relationships/hyperlink" Target="https://khoda.gov.ua/news" TargetMode="External"/><Relationship Id="rId1542" Type="http://schemas.openxmlformats.org/officeDocument/2006/relationships/hyperlink" Target="https://chernigiv-rada.gov.ua/news" TargetMode="External"/><Relationship Id="rId2873" Type="http://schemas.openxmlformats.org/officeDocument/2006/relationships/hyperlink" Target="https://suspilne.media/kherson/" TargetMode="External"/><Relationship Id="rId2027" Type="http://schemas.openxmlformats.org/officeDocument/2006/relationships/hyperlink" Target="https://zt.npu.gov.ua/news" TargetMode="External"/><Relationship Id="rId3359" Type="http://schemas.openxmlformats.org/officeDocument/2006/relationships/hyperlink" Target="https://www.shst.sm.gov.ua/index.php/uk/8-novini" TargetMode="External"/><Relationship Id="rId2028" Type="http://schemas.openxmlformats.org/officeDocument/2006/relationships/hyperlink" Target="https://suspilne.media/zhytomyr/" TargetMode="External"/><Relationship Id="rId3358" Type="http://schemas.openxmlformats.org/officeDocument/2006/relationships/hyperlink" Target="https://t.me/s/Sumy_news_ODA" TargetMode="External"/><Relationship Id="rId2029" Type="http://schemas.openxmlformats.org/officeDocument/2006/relationships/hyperlink" Target="https://zt.npu.gov.ua/news" TargetMode="External"/><Relationship Id="rId107" Type="http://schemas.openxmlformats.org/officeDocument/2006/relationships/hyperlink" Target="https://t.me/s/ComAFUA?before=925" TargetMode="External"/><Relationship Id="rId106" Type="http://schemas.openxmlformats.org/officeDocument/2006/relationships/hyperlink" Target="https://t.me/s/ComAFUA/901" TargetMode="External"/><Relationship Id="rId105" Type="http://schemas.openxmlformats.org/officeDocument/2006/relationships/hyperlink" Target="https://t.me/s/ComAFUA?before=922" TargetMode="External"/><Relationship Id="rId104" Type="http://schemas.openxmlformats.org/officeDocument/2006/relationships/hyperlink" Target="https://www.pravda.com.ua/news/2025/12/30/8013947/" TargetMode="External"/><Relationship Id="rId109" Type="http://schemas.openxmlformats.org/officeDocument/2006/relationships/hyperlink" Target="https://kyivcity.gov.ua/news/kiv_nayvazhlivishe_za_tizhden__Kyiv_Highlights_of_the_week_1039065/" TargetMode="External"/><Relationship Id="rId108" Type="http://schemas.openxmlformats.org/officeDocument/2006/relationships/hyperlink" Target="https://kyivcity.gov.ua/news/kiv_nayvazhlivishe_za_tizhden__Kyiv_Highlights_of_the_week_1039065/" TargetMode="External"/><Relationship Id="rId3351" Type="http://schemas.openxmlformats.org/officeDocument/2006/relationships/hyperlink" Target="https://www.shst.sm.gov.ua/index.php/uk/8-novini" TargetMode="External"/><Relationship Id="rId2020" Type="http://schemas.openxmlformats.org/officeDocument/2006/relationships/hyperlink" Target="https://suspilne.media/zhytomyr/" TargetMode="External"/><Relationship Id="rId3350" Type="http://schemas.openxmlformats.org/officeDocument/2006/relationships/hyperlink" Target="https://t.me/s/Sumy_news_ODA" TargetMode="External"/><Relationship Id="rId2021" Type="http://schemas.openxmlformats.org/officeDocument/2006/relationships/hyperlink" Target="https://zt.npu.gov.ua/news" TargetMode="External"/><Relationship Id="rId3353" Type="http://schemas.openxmlformats.org/officeDocument/2006/relationships/hyperlink" Target="https://www.shst.sm.gov.ua/index.php/uk/8-novini" TargetMode="External"/><Relationship Id="rId2022" Type="http://schemas.openxmlformats.org/officeDocument/2006/relationships/hyperlink" Target="https://suspilne.media/zhytomyr/" TargetMode="External"/><Relationship Id="rId3352" Type="http://schemas.openxmlformats.org/officeDocument/2006/relationships/hyperlink" Target="https://t.me/s/Sumy_news_ODA" TargetMode="External"/><Relationship Id="rId103" Type="http://schemas.openxmlformats.org/officeDocument/2006/relationships/hyperlink" Target="https://www.pravda.com.ua/news/2025/12/29/8013778/" TargetMode="External"/><Relationship Id="rId2023" Type="http://schemas.openxmlformats.org/officeDocument/2006/relationships/hyperlink" Target="https://zt.npu.gov.ua/news" TargetMode="External"/><Relationship Id="rId3355" Type="http://schemas.openxmlformats.org/officeDocument/2006/relationships/hyperlink" Target="https://www.shst.sm.gov.ua/index.php/uk/8-novini" TargetMode="External"/><Relationship Id="rId102" Type="http://schemas.openxmlformats.org/officeDocument/2006/relationships/hyperlink" Target="https://t.me/s/ComAFUA?before=917" TargetMode="External"/><Relationship Id="rId2024" Type="http://schemas.openxmlformats.org/officeDocument/2006/relationships/hyperlink" Target="https://suspilne.media/zhytomyr/" TargetMode="External"/><Relationship Id="rId3354" Type="http://schemas.openxmlformats.org/officeDocument/2006/relationships/hyperlink" Target="https://t.me/s/Sumy_news_ODA" TargetMode="External"/><Relationship Id="rId101" Type="http://schemas.openxmlformats.org/officeDocument/2006/relationships/hyperlink" Target="https://suspilne.media/kyiv/1239455-ataka-na-kiiv-ta-oblast-e-zagibli-ta-poraneni/" TargetMode="External"/><Relationship Id="rId2025" Type="http://schemas.openxmlformats.org/officeDocument/2006/relationships/hyperlink" Target="https://zt.npu.gov.ua/news" TargetMode="External"/><Relationship Id="rId3357" Type="http://schemas.openxmlformats.org/officeDocument/2006/relationships/hyperlink" Target="https://www.shst.sm.gov.ua/index.php/uk/8-novini" TargetMode="External"/><Relationship Id="rId100" Type="http://schemas.openxmlformats.org/officeDocument/2006/relationships/hyperlink" Target="https://www.pravda.com.ua/news/2025/12/27/7548874/" TargetMode="External"/><Relationship Id="rId2026" Type="http://schemas.openxmlformats.org/officeDocument/2006/relationships/hyperlink" Target="https://suspilne.media/zhytomyr/" TargetMode="External"/><Relationship Id="rId3356" Type="http://schemas.openxmlformats.org/officeDocument/2006/relationships/hyperlink" Target="https://t.me/s/Sumy_news_ODA" TargetMode="External"/><Relationship Id="rId2016" Type="http://schemas.openxmlformats.org/officeDocument/2006/relationships/hyperlink" Target="https://suspilne.media/zhytomyr/" TargetMode="External"/><Relationship Id="rId3348" Type="http://schemas.openxmlformats.org/officeDocument/2006/relationships/hyperlink" Target="https://t.me/s/Sumy_news_ODA" TargetMode="External"/><Relationship Id="rId2017" Type="http://schemas.openxmlformats.org/officeDocument/2006/relationships/hyperlink" Target="https://zt.npu.gov.ua/news" TargetMode="External"/><Relationship Id="rId3347" Type="http://schemas.openxmlformats.org/officeDocument/2006/relationships/hyperlink" Target="https://www.shst.sm.gov.ua/index.php/uk/8-novini" TargetMode="External"/><Relationship Id="rId2018" Type="http://schemas.openxmlformats.org/officeDocument/2006/relationships/hyperlink" Target="https://suspilne.media/zhytomyr/" TargetMode="External"/><Relationship Id="rId2019" Type="http://schemas.openxmlformats.org/officeDocument/2006/relationships/hyperlink" Target="https://zt.npu.gov.ua/news" TargetMode="External"/><Relationship Id="rId3349" Type="http://schemas.openxmlformats.org/officeDocument/2006/relationships/hyperlink" Target="https://www.shst.sm.gov.ua/index.php/uk/8-novini" TargetMode="External"/><Relationship Id="rId3340" Type="http://schemas.openxmlformats.org/officeDocument/2006/relationships/hyperlink" Target="https://t.me/s/Sumy_news_ODA" TargetMode="External"/><Relationship Id="rId2010" Type="http://schemas.openxmlformats.org/officeDocument/2006/relationships/hyperlink" Target="https://suspilne.media/zhytomyr/" TargetMode="External"/><Relationship Id="rId3342" Type="http://schemas.openxmlformats.org/officeDocument/2006/relationships/hyperlink" Target="https://t.me/s/Sumy_news_ODA" TargetMode="External"/><Relationship Id="rId2011" Type="http://schemas.openxmlformats.org/officeDocument/2006/relationships/hyperlink" Target="https://zt.npu.gov.ua/news" TargetMode="External"/><Relationship Id="rId3341" Type="http://schemas.openxmlformats.org/officeDocument/2006/relationships/hyperlink" Target="https://www.shst.sm.gov.ua/index.php/uk/8-novini" TargetMode="External"/><Relationship Id="rId2012" Type="http://schemas.openxmlformats.org/officeDocument/2006/relationships/hyperlink" Target="https://suspilne.media/zhytomyr/" TargetMode="External"/><Relationship Id="rId3344" Type="http://schemas.openxmlformats.org/officeDocument/2006/relationships/hyperlink" Target="https://t.me/s/Sumy_news_ODA" TargetMode="External"/><Relationship Id="rId2013" Type="http://schemas.openxmlformats.org/officeDocument/2006/relationships/hyperlink" Target="https://zt.npu.gov.ua/news" TargetMode="External"/><Relationship Id="rId3343" Type="http://schemas.openxmlformats.org/officeDocument/2006/relationships/hyperlink" Target="https://www.shst.sm.gov.ua/index.php/uk/8-novini" TargetMode="External"/><Relationship Id="rId2014" Type="http://schemas.openxmlformats.org/officeDocument/2006/relationships/hyperlink" Target="https://suspilne.media/zhytomyr/" TargetMode="External"/><Relationship Id="rId3346" Type="http://schemas.openxmlformats.org/officeDocument/2006/relationships/hyperlink" Target="https://t.me/s/Sumy_news_ODA" TargetMode="External"/><Relationship Id="rId2015" Type="http://schemas.openxmlformats.org/officeDocument/2006/relationships/hyperlink" Target="https://zt.npu.gov.ua/news" TargetMode="External"/><Relationship Id="rId3345" Type="http://schemas.openxmlformats.org/officeDocument/2006/relationships/hyperlink" Target="https://www.shst.sm.gov.ua/index.php/uk/8-novini" TargetMode="External"/><Relationship Id="rId2049" Type="http://schemas.openxmlformats.org/officeDocument/2006/relationships/hyperlink" Target="https://zt.npu.gov.ua/news" TargetMode="External"/><Relationship Id="rId129" Type="http://schemas.openxmlformats.org/officeDocument/2006/relationships/hyperlink" Target="https://kyivcity.gov.ua/news/kiv_nayvazhlivishe_za_tizhden__Kyiv_Highlights_of_the_week_1039654/" TargetMode="External"/><Relationship Id="rId128" Type="http://schemas.openxmlformats.org/officeDocument/2006/relationships/hyperlink" Target="https://suspilne.media/kyiv/1263915-ataka-na-kiiv-ta-oblast-e-zagibli-ta-poraneni/" TargetMode="External"/><Relationship Id="rId127" Type="http://schemas.openxmlformats.org/officeDocument/2006/relationships/hyperlink" Target="https://www.pravda.com.ua/news/2026/01/20/7552801/" TargetMode="External"/><Relationship Id="rId126" Type="http://schemas.openxmlformats.org/officeDocument/2006/relationships/hyperlink" Target="https://kyivcity.gov.ua/news/kiv_nayvazhlivishe_za_tizhden__Kyiv_Highlights_of_the_week_1039654/" TargetMode="External"/><Relationship Id="rId3371" Type="http://schemas.openxmlformats.org/officeDocument/2006/relationships/hyperlink" Target="https://www.shst.sm.gov.ua/index.php/uk/8-novini" TargetMode="External"/><Relationship Id="rId2040" Type="http://schemas.openxmlformats.org/officeDocument/2006/relationships/hyperlink" Target="https://suspilne.media/zhytomyr/" TargetMode="External"/><Relationship Id="rId3370" Type="http://schemas.openxmlformats.org/officeDocument/2006/relationships/hyperlink" Target="https://t.me/s/Sumy_news_ODA" TargetMode="External"/><Relationship Id="rId121" Type="http://schemas.openxmlformats.org/officeDocument/2006/relationships/hyperlink" Target="https://kyivcity.gov.ua/news/kiv_nayvazhlivishe_za_tizhden__Kyiv_Highlights_of_the_week_1039364/" TargetMode="External"/><Relationship Id="rId2041" Type="http://schemas.openxmlformats.org/officeDocument/2006/relationships/hyperlink" Target="https://zt.npu.gov.ua/news" TargetMode="External"/><Relationship Id="rId3373" Type="http://schemas.openxmlformats.org/officeDocument/2006/relationships/hyperlink" Target="https://www.shst.sm.gov.ua/index.php/uk/8-novini" TargetMode="External"/><Relationship Id="rId120" Type="http://schemas.openxmlformats.org/officeDocument/2006/relationships/hyperlink" Target="https://lb.ua/society/2026/01/13/716516_rosiyani_atakuvali_balistikoyu.html" TargetMode="External"/><Relationship Id="rId2042" Type="http://schemas.openxmlformats.org/officeDocument/2006/relationships/hyperlink" Target="https://suspilne.media/zhytomyr/" TargetMode="External"/><Relationship Id="rId3372" Type="http://schemas.openxmlformats.org/officeDocument/2006/relationships/hyperlink" Target="https://t.me/s/Sumy_news_ODA" TargetMode="External"/><Relationship Id="rId2043" Type="http://schemas.openxmlformats.org/officeDocument/2006/relationships/hyperlink" Target="https://zt.npu.gov.ua/news" TargetMode="External"/><Relationship Id="rId3375" Type="http://schemas.openxmlformats.org/officeDocument/2006/relationships/hyperlink" Target="https://www.shst.sm.gov.ua/index.php/uk/8-novini" TargetMode="External"/><Relationship Id="rId2044" Type="http://schemas.openxmlformats.org/officeDocument/2006/relationships/hyperlink" Target="https://suspilne.media/zhytomyr/" TargetMode="External"/><Relationship Id="rId3374" Type="http://schemas.openxmlformats.org/officeDocument/2006/relationships/hyperlink" Target="https://t.me/s/Sumy_news_ODA" TargetMode="External"/><Relationship Id="rId125" Type="http://schemas.openxmlformats.org/officeDocument/2006/relationships/hyperlink" Target="https://kyivcity.gov.ua/news/kiv_nayvazhlivishe_za_tizhden__Kyiv_Highlights_of_the_week_1039654/" TargetMode="External"/><Relationship Id="rId2045" Type="http://schemas.openxmlformats.org/officeDocument/2006/relationships/hyperlink" Target="https://zt.npu.gov.ua/news" TargetMode="External"/><Relationship Id="rId3377" Type="http://schemas.openxmlformats.org/officeDocument/2006/relationships/hyperlink" Target="https://www.shst.sm.gov.ua/index.php/uk/8-novini" TargetMode="External"/><Relationship Id="rId124" Type="http://schemas.openxmlformats.org/officeDocument/2006/relationships/hyperlink" Target="https://kyivcity.gov.ua/news/kiv_nayvazhlivishe_za_tizhden__Kyiv_Highlights_of_the_week_1039654/" TargetMode="External"/><Relationship Id="rId2046" Type="http://schemas.openxmlformats.org/officeDocument/2006/relationships/hyperlink" Target="https://suspilne.media/zhytomyr/" TargetMode="External"/><Relationship Id="rId3376" Type="http://schemas.openxmlformats.org/officeDocument/2006/relationships/hyperlink" Target="https://t.me/s/Sumy_news_ODA" TargetMode="External"/><Relationship Id="rId123" Type="http://schemas.openxmlformats.org/officeDocument/2006/relationships/hyperlink" Target="https://kyivcity.gov.ua/news/kiv_nayvazhlivishe_za_tizhden__Kyiv_Highlights_of_the_week_1039364/" TargetMode="External"/><Relationship Id="rId2047" Type="http://schemas.openxmlformats.org/officeDocument/2006/relationships/hyperlink" Target="https://zt.npu.gov.ua/news" TargetMode="External"/><Relationship Id="rId3379" Type="http://schemas.openxmlformats.org/officeDocument/2006/relationships/hyperlink" Target="https://www.shst.sm.gov.ua/index.php/uk/8-novini" TargetMode="External"/><Relationship Id="rId122" Type="http://schemas.openxmlformats.org/officeDocument/2006/relationships/hyperlink" Target="https://kyivcity.gov.ua/news/kiv_nayvazhlivishe_za_tizhden__Kyiv_Highlights_of_the_week_1039364/" TargetMode="External"/><Relationship Id="rId2048" Type="http://schemas.openxmlformats.org/officeDocument/2006/relationships/hyperlink" Target="https://suspilne.media/zhytomyr/" TargetMode="External"/><Relationship Id="rId3378" Type="http://schemas.openxmlformats.org/officeDocument/2006/relationships/hyperlink" Target="https://t.me/s/Sumy_news_ODA" TargetMode="External"/><Relationship Id="rId2038" Type="http://schemas.openxmlformats.org/officeDocument/2006/relationships/hyperlink" Target="https://suspilne.media/zhytomyr/" TargetMode="External"/><Relationship Id="rId2039" Type="http://schemas.openxmlformats.org/officeDocument/2006/relationships/hyperlink" Target="https://zt.npu.gov.ua/news" TargetMode="External"/><Relationship Id="rId3369" Type="http://schemas.openxmlformats.org/officeDocument/2006/relationships/hyperlink" Target="https://www.shst.sm.gov.ua/index.php/uk/8-novini" TargetMode="External"/><Relationship Id="rId118" Type="http://schemas.openxmlformats.org/officeDocument/2006/relationships/hyperlink" Target="https://kyivcity.gov.ua/news/kiv_nayvazhlivishe_za_tizhden__Kyiv_Highlights_of_the_week_1039364/" TargetMode="External"/><Relationship Id="rId117" Type="http://schemas.openxmlformats.org/officeDocument/2006/relationships/hyperlink" Target="https://kyivcity.gov.ua/news/kiv_nayvazhlivishe_za_tizhden__Kyiv_Highlights_of_the_week_1039364/" TargetMode="External"/><Relationship Id="rId116" Type="http://schemas.openxmlformats.org/officeDocument/2006/relationships/hyperlink" Target="https://kyivcity.gov.ua/news/kiv_nayvazhlivishe_za_tizhden__Kyiv_Highlights_of_the_week_1039364/" TargetMode="External"/><Relationship Id="rId115" Type="http://schemas.openxmlformats.org/officeDocument/2006/relationships/hyperlink" Target="https://suspilne.media/kyiv/1252715-rf-atakuvala-kiiv-balistikou-ta-dronami/" TargetMode="External"/><Relationship Id="rId3360" Type="http://schemas.openxmlformats.org/officeDocument/2006/relationships/hyperlink" Target="https://t.me/s/Sumy_news_ODA" TargetMode="External"/><Relationship Id="rId119" Type="http://schemas.openxmlformats.org/officeDocument/2006/relationships/hyperlink" Target="https://suspilne.media/kyiv/1212090-rf-u-nic-na-13-sicna-atakuvala-stolicu-balistikou/" TargetMode="External"/><Relationship Id="rId110" Type="http://schemas.openxmlformats.org/officeDocument/2006/relationships/hyperlink" Target="https://kyivcity.gov.ua/news/kiv_nayvazhlivishe_za_tizhden__Kyiv_Highlights_of_the_week_1039065/" TargetMode="External"/><Relationship Id="rId2030" Type="http://schemas.openxmlformats.org/officeDocument/2006/relationships/hyperlink" Target="https://suspilne.media/zhytomyr/" TargetMode="External"/><Relationship Id="rId3362" Type="http://schemas.openxmlformats.org/officeDocument/2006/relationships/hyperlink" Target="https://t.me/s/Sumy_news_ODA" TargetMode="External"/><Relationship Id="rId2031" Type="http://schemas.openxmlformats.org/officeDocument/2006/relationships/hyperlink" Target="https://zt.npu.gov.ua/news" TargetMode="External"/><Relationship Id="rId3361" Type="http://schemas.openxmlformats.org/officeDocument/2006/relationships/hyperlink" Target="https://www.shst.sm.gov.ua/index.php/uk/8-novini" TargetMode="External"/><Relationship Id="rId2032" Type="http://schemas.openxmlformats.org/officeDocument/2006/relationships/hyperlink" Target="https://suspilne.media/zhytomyr/" TargetMode="External"/><Relationship Id="rId3364" Type="http://schemas.openxmlformats.org/officeDocument/2006/relationships/hyperlink" Target="https://t.me/s/Sumy_news_ODA" TargetMode="External"/><Relationship Id="rId2033" Type="http://schemas.openxmlformats.org/officeDocument/2006/relationships/hyperlink" Target="https://zt.npu.gov.ua/news" TargetMode="External"/><Relationship Id="rId3363" Type="http://schemas.openxmlformats.org/officeDocument/2006/relationships/hyperlink" Target="https://www.shst.sm.gov.ua/index.php/uk/8-novini" TargetMode="External"/><Relationship Id="rId114" Type="http://schemas.openxmlformats.org/officeDocument/2006/relationships/hyperlink" Target="https://www.pravda.com.ua/news/2026/01/09/7551025/" TargetMode="External"/><Relationship Id="rId2034" Type="http://schemas.openxmlformats.org/officeDocument/2006/relationships/hyperlink" Target="https://suspilne.media/zhytomyr/" TargetMode="External"/><Relationship Id="rId3366" Type="http://schemas.openxmlformats.org/officeDocument/2006/relationships/hyperlink" Target="https://t.me/s/Sumy_news_ODA" TargetMode="External"/><Relationship Id="rId113" Type="http://schemas.openxmlformats.org/officeDocument/2006/relationships/hyperlink" Target="https://kyivcity.gov.ua/news/kiv_nayvazhlivishe_za_tizhden__Kyiv_Highlights_of_the_week_1039065/" TargetMode="External"/><Relationship Id="rId2035" Type="http://schemas.openxmlformats.org/officeDocument/2006/relationships/hyperlink" Target="https://zt.npu.gov.ua/news" TargetMode="External"/><Relationship Id="rId3365" Type="http://schemas.openxmlformats.org/officeDocument/2006/relationships/hyperlink" Target="https://www.shst.sm.gov.ua/index.php/uk/8-novini" TargetMode="External"/><Relationship Id="rId112" Type="http://schemas.openxmlformats.org/officeDocument/2006/relationships/hyperlink" Target="https://kyivcity.gov.ua/news/kiv_nayvazhlivishe_za_tizhden__Kyiv_Highlights_of_the_week_1039065/" TargetMode="External"/><Relationship Id="rId2036" Type="http://schemas.openxmlformats.org/officeDocument/2006/relationships/hyperlink" Target="https://suspilne.media/zhytomyr/" TargetMode="External"/><Relationship Id="rId3368" Type="http://schemas.openxmlformats.org/officeDocument/2006/relationships/hyperlink" Target="https://t.me/s/Sumy_news_ODA" TargetMode="External"/><Relationship Id="rId111" Type="http://schemas.openxmlformats.org/officeDocument/2006/relationships/hyperlink" Target="https://kyivcity.gov.ua/news/kiv_nayvazhlivishe_za_tizhden__Kyiv_Highlights_of_the_week_1039065/" TargetMode="External"/><Relationship Id="rId2037" Type="http://schemas.openxmlformats.org/officeDocument/2006/relationships/hyperlink" Target="https://zt.npu.gov.ua/news" TargetMode="External"/><Relationship Id="rId3367" Type="http://schemas.openxmlformats.org/officeDocument/2006/relationships/hyperlink" Target="https://www.shst.sm.gov.ua/index.php/uk/8-novini" TargetMode="External"/><Relationship Id="rId3315" Type="http://schemas.openxmlformats.org/officeDocument/2006/relationships/hyperlink" Target="https://t.me/s/Sumy_news_ODA" TargetMode="External"/><Relationship Id="rId3314" Type="http://schemas.openxmlformats.org/officeDocument/2006/relationships/hyperlink" Target="https://cukr.city/city/2026/obstrily-sumshchyny-vlitku-2026-taktyka-rosiian-prohnoz-na-osin/" TargetMode="External"/><Relationship Id="rId3317" Type="http://schemas.openxmlformats.org/officeDocument/2006/relationships/hyperlink" Target="https://t.me/s/Sumy_news_ODA" TargetMode="External"/><Relationship Id="rId3316" Type="http://schemas.openxmlformats.org/officeDocument/2006/relationships/hyperlink" Target="https://cukr.city/city/2026/obstrily-sumshchyny-vlitku-2026-taktyka-rosiian-prohnoz-na-osin/" TargetMode="External"/><Relationship Id="rId3319" Type="http://schemas.openxmlformats.org/officeDocument/2006/relationships/hyperlink" Target="https://t.me/s/Sumy_news_ODA" TargetMode="External"/><Relationship Id="rId3318" Type="http://schemas.openxmlformats.org/officeDocument/2006/relationships/hyperlink" Target="https://cukr.city/city/2026/obstrily-sumshchyny-vlitku-2026-taktyka-rosiian-prohnoz-na-osin/" TargetMode="External"/><Relationship Id="rId3311" Type="http://schemas.openxmlformats.org/officeDocument/2006/relationships/hyperlink" Target="https://t.me/s/Sumy_news_ODA" TargetMode="External"/><Relationship Id="rId3310" Type="http://schemas.openxmlformats.org/officeDocument/2006/relationships/hyperlink" Target="https://cukr.city/city/2026/obstrily-sumshchyny-vlitku-2026-taktyka-rosiian-prohnoz-na-osin/" TargetMode="External"/><Relationship Id="rId3313" Type="http://schemas.openxmlformats.org/officeDocument/2006/relationships/hyperlink" Target="https://t.me/s/Sumy_news_ODA" TargetMode="External"/><Relationship Id="rId3312" Type="http://schemas.openxmlformats.org/officeDocument/2006/relationships/hyperlink" Target="https://cukr.city/city/2026/obstrily-sumshchyny-vlitku-2026-taktyka-rosiian-prohnoz-na-osin/" TargetMode="External"/><Relationship Id="rId3304" Type="http://schemas.openxmlformats.org/officeDocument/2006/relationships/hyperlink" Target="https://cukr.city/city/2026/obstrily-sumshchyny-vlitku-2026-taktyka-rosiian-prohnoz-na-osin/" TargetMode="External"/><Relationship Id="rId3303" Type="http://schemas.openxmlformats.org/officeDocument/2006/relationships/hyperlink" Target="https://t.me/s/Sumy_news_ODA" TargetMode="External"/><Relationship Id="rId3306" Type="http://schemas.openxmlformats.org/officeDocument/2006/relationships/hyperlink" Target="https://cukr.city/city/2026/obstrily-sumshchyny-vlitku-2026-taktyka-rosiian-prohnoz-na-osin/" TargetMode="External"/><Relationship Id="rId3305" Type="http://schemas.openxmlformats.org/officeDocument/2006/relationships/hyperlink" Target="https://t.me/s/Sumy_news_ODA" TargetMode="External"/><Relationship Id="rId3308" Type="http://schemas.openxmlformats.org/officeDocument/2006/relationships/hyperlink" Target="https://cukr.city/city/2026/obstrily-sumshchyny-vlitku-2026-taktyka-rosiian-prohnoz-na-osin/" TargetMode="External"/><Relationship Id="rId3307" Type="http://schemas.openxmlformats.org/officeDocument/2006/relationships/hyperlink" Target="https://t.me/s/Sumy_news_ODA" TargetMode="External"/><Relationship Id="rId3309" Type="http://schemas.openxmlformats.org/officeDocument/2006/relationships/hyperlink" Target="https://t.me/s/Sumy_news_ODA" TargetMode="External"/><Relationship Id="rId3300" Type="http://schemas.openxmlformats.org/officeDocument/2006/relationships/hyperlink" Target="https://cukr.city/city/2026/obstrily-sumshchyny-vlitku-2026-taktyka-rosiian-prohnoz-na-osin/" TargetMode="External"/><Relationship Id="rId3302" Type="http://schemas.openxmlformats.org/officeDocument/2006/relationships/hyperlink" Target="https://cukr.city/city/2026/obstrily-sumshchyny-vlitku-2026-taktyka-rosiian-prohnoz-na-osin/" TargetMode="External"/><Relationship Id="rId3301" Type="http://schemas.openxmlformats.org/officeDocument/2006/relationships/hyperlink" Target="https://t.me/s/Sumy_news_ODA" TargetMode="External"/><Relationship Id="rId2005" Type="http://schemas.openxmlformats.org/officeDocument/2006/relationships/hyperlink" Target="https://zt.npu.gov.ua/news" TargetMode="External"/><Relationship Id="rId3337" Type="http://schemas.openxmlformats.org/officeDocument/2006/relationships/hyperlink" Target="https://t.me/s/Sumy_news_ODA" TargetMode="External"/><Relationship Id="rId2006" Type="http://schemas.openxmlformats.org/officeDocument/2006/relationships/hyperlink" Target="https://suspilne.media/zhytomyr/" TargetMode="External"/><Relationship Id="rId3336" Type="http://schemas.openxmlformats.org/officeDocument/2006/relationships/hyperlink" Target="https://cukr.city/city/2026/obstrily-sumshchyny-vlitku-2026-taktyka-rosiian-prohnoz-na-osin/" TargetMode="External"/><Relationship Id="rId2007" Type="http://schemas.openxmlformats.org/officeDocument/2006/relationships/hyperlink" Target="https://zt.npu.gov.ua/news" TargetMode="External"/><Relationship Id="rId3339" Type="http://schemas.openxmlformats.org/officeDocument/2006/relationships/hyperlink" Target="https://t.me/s/Sumy_news_ODA" TargetMode="External"/><Relationship Id="rId2008" Type="http://schemas.openxmlformats.org/officeDocument/2006/relationships/hyperlink" Target="https://suspilne.media/zhytomyr/" TargetMode="External"/><Relationship Id="rId3338" Type="http://schemas.openxmlformats.org/officeDocument/2006/relationships/hyperlink" Target="https://cukr.city/city/2026/obstrily-sumshchyny-vlitku-2026-taktyka-rosiian-prohnoz-na-osin/" TargetMode="External"/><Relationship Id="rId2009" Type="http://schemas.openxmlformats.org/officeDocument/2006/relationships/hyperlink" Target="https://zt.npu.gov.ua/news" TargetMode="External"/><Relationship Id="rId3331" Type="http://schemas.openxmlformats.org/officeDocument/2006/relationships/hyperlink" Target="https://t.me/s/Sumy_news_ODA" TargetMode="External"/><Relationship Id="rId2000" Type="http://schemas.openxmlformats.org/officeDocument/2006/relationships/hyperlink" Target="https://suspilne.media/zhytomyr/" TargetMode="External"/><Relationship Id="rId3330" Type="http://schemas.openxmlformats.org/officeDocument/2006/relationships/hyperlink" Target="https://cukr.city/city/2026/obstrily-sumshchyny-vlitku-2026-taktyka-rosiian-prohnoz-na-osin/" TargetMode="External"/><Relationship Id="rId2001" Type="http://schemas.openxmlformats.org/officeDocument/2006/relationships/hyperlink" Target="https://zt.npu.gov.ua/news" TargetMode="External"/><Relationship Id="rId3333" Type="http://schemas.openxmlformats.org/officeDocument/2006/relationships/hyperlink" Target="https://t.me/s/Sumy_news_ODA" TargetMode="External"/><Relationship Id="rId2002" Type="http://schemas.openxmlformats.org/officeDocument/2006/relationships/hyperlink" Target="https://suspilne.media/zhytomyr/" TargetMode="External"/><Relationship Id="rId3332" Type="http://schemas.openxmlformats.org/officeDocument/2006/relationships/hyperlink" Target="https://cukr.city/city/2026/obstrily-sumshchyny-vlitku-2026-taktyka-rosiian-prohnoz-na-osin/" TargetMode="External"/><Relationship Id="rId2003" Type="http://schemas.openxmlformats.org/officeDocument/2006/relationships/hyperlink" Target="https://zt.npu.gov.ua/news" TargetMode="External"/><Relationship Id="rId3335" Type="http://schemas.openxmlformats.org/officeDocument/2006/relationships/hyperlink" Target="https://t.me/s/Sumy_news_ODA" TargetMode="External"/><Relationship Id="rId2004" Type="http://schemas.openxmlformats.org/officeDocument/2006/relationships/hyperlink" Target="https://suspilne.media/zhytomyr/" TargetMode="External"/><Relationship Id="rId3334" Type="http://schemas.openxmlformats.org/officeDocument/2006/relationships/hyperlink" Target="https://cukr.city/city/2026/obstrily-sumshchyny-vlitku-2026-taktyka-rosiian-prohnoz-na-osin/" TargetMode="External"/><Relationship Id="rId3326" Type="http://schemas.openxmlformats.org/officeDocument/2006/relationships/hyperlink" Target="https://cukr.city/city/2026/obstrily-sumshchyny-vlitku-2026-taktyka-rosiian-prohnoz-na-osin/" TargetMode="External"/><Relationship Id="rId3325" Type="http://schemas.openxmlformats.org/officeDocument/2006/relationships/hyperlink" Target="https://t.me/s/Sumy_news_ODA" TargetMode="External"/><Relationship Id="rId3328" Type="http://schemas.openxmlformats.org/officeDocument/2006/relationships/hyperlink" Target="https://cukr.city/city/2026/obstrily-sumshchyny-vlitku-2026-taktyka-rosiian-prohnoz-na-osin/" TargetMode="External"/><Relationship Id="rId3327" Type="http://schemas.openxmlformats.org/officeDocument/2006/relationships/hyperlink" Target="https://t.me/s/Sumy_news_ODA" TargetMode="External"/><Relationship Id="rId3329" Type="http://schemas.openxmlformats.org/officeDocument/2006/relationships/hyperlink" Target="https://t.me/s/Sumy_news_ODA" TargetMode="External"/><Relationship Id="rId3320" Type="http://schemas.openxmlformats.org/officeDocument/2006/relationships/hyperlink" Target="https://cukr.city/city/2026/obstrily-sumshchyny-vlitku-2026-taktyka-rosiian-prohnoz-na-osin/" TargetMode="External"/><Relationship Id="rId3322" Type="http://schemas.openxmlformats.org/officeDocument/2006/relationships/hyperlink" Target="https://cukr.city/city/2026/obstrily-sumshchyny-vlitku-2026-taktyka-rosiian-prohnoz-na-osin/" TargetMode="External"/><Relationship Id="rId3321" Type="http://schemas.openxmlformats.org/officeDocument/2006/relationships/hyperlink" Target="https://t.me/s/Sumy_news_ODA" TargetMode="External"/><Relationship Id="rId3324" Type="http://schemas.openxmlformats.org/officeDocument/2006/relationships/hyperlink" Target="https://cukr.city/city/2026/obstrily-sumshchyny-vlitku-2026-taktyka-rosiian-prohnoz-na-osin/" TargetMode="External"/><Relationship Id="rId3323" Type="http://schemas.openxmlformats.org/officeDocument/2006/relationships/hyperlink" Target="https://t.me/s/Sumy_news_ODA" TargetMode="External"/><Relationship Id="rId2090" Type="http://schemas.openxmlformats.org/officeDocument/2006/relationships/hyperlink" Target="https://suspilne.media/zhytomyr/" TargetMode="External"/><Relationship Id="rId2091" Type="http://schemas.openxmlformats.org/officeDocument/2006/relationships/hyperlink" Target="https://zt.npu.gov.ua/news" TargetMode="External"/><Relationship Id="rId2092" Type="http://schemas.openxmlformats.org/officeDocument/2006/relationships/hyperlink" Target="https://suspilne.media/zhytomyr/" TargetMode="External"/><Relationship Id="rId2093" Type="http://schemas.openxmlformats.org/officeDocument/2006/relationships/hyperlink" Target="https://zt.npu.gov.ua/news" TargetMode="External"/><Relationship Id="rId2094" Type="http://schemas.openxmlformats.org/officeDocument/2006/relationships/hyperlink" Target="https://suspilne.media/zhytomyr/" TargetMode="External"/><Relationship Id="rId2095" Type="http://schemas.openxmlformats.org/officeDocument/2006/relationships/hyperlink" Target="https://zt.npu.gov.ua/news" TargetMode="External"/><Relationship Id="rId2096" Type="http://schemas.openxmlformats.org/officeDocument/2006/relationships/hyperlink" Target="https://suspilne.media/zhytomyr/" TargetMode="External"/><Relationship Id="rId2097" Type="http://schemas.openxmlformats.org/officeDocument/2006/relationships/hyperlink" Target="https://zt.npu.gov.ua/news" TargetMode="External"/><Relationship Id="rId2098" Type="http://schemas.openxmlformats.org/officeDocument/2006/relationships/hyperlink" Target="https://suspilne.media/zhytomyr/" TargetMode="External"/><Relationship Id="rId2099" Type="http://schemas.openxmlformats.org/officeDocument/2006/relationships/hyperlink" Target="https://zt.npu.gov.ua/news" TargetMode="External"/><Relationship Id="rId3391" Type="http://schemas.openxmlformats.org/officeDocument/2006/relationships/hyperlink" Target="https://t.me/s/Sumy_news_ODA" TargetMode="External"/><Relationship Id="rId2060" Type="http://schemas.openxmlformats.org/officeDocument/2006/relationships/hyperlink" Target="https://suspilne.media/zhytomyr/" TargetMode="External"/><Relationship Id="rId3390" Type="http://schemas.openxmlformats.org/officeDocument/2006/relationships/hyperlink" Target="https://cukr.city/city/2026/iak-rosiiany-atakuvaly-sumshchynu-v-sichni/" TargetMode="External"/><Relationship Id="rId2061" Type="http://schemas.openxmlformats.org/officeDocument/2006/relationships/hyperlink" Target="https://zt.npu.gov.ua/news" TargetMode="External"/><Relationship Id="rId3393" Type="http://schemas.openxmlformats.org/officeDocument/2006/relationships/hyperlink" Target="https://t.me/s/Sumy_news_ODA" TargetMode="External"/><Relationship Id="rId2062" Type="http://schemas.openxmlformats.org/officeDocument/2006/relationships/hyperlink" Target="https://suspilne.media/zhytomyr/" TargetMode="External"/><Relationship Id="rId3392" Type="http://schemas.openxmlformats.org/officeDocument/2006/relationships/hyperlink" Target="https://cukr.city/city/2026/iak-rosiiany-atakuvaly-sumshchynu-v-sichni/" TargetMode="External"/><Relationship Id="rId2063" Type="http://schemas.openxmlformats.org/officeDocument/2006/relationships/hyperlink" Target="https://zt.npu.gov.ua/news" TargetMode="External"/><Relationship Id="rId3395" Type="http://schemas.openxmlformats.org/officeDocument/2006/relationships/hyperlink" Target="https://t.me/s/Sumy_news_ODA" TargetMode="External"/><Relationship Id="rId2064" Type="http://schemas.openxmlformats.org/officeDocument/2006/relationships/hyperlink" Target="https://suspilne.media/zhytomyr/" TargetMode="External"/><Relationship Id="rId3394" Type="http://schemas.openxmlformats.org/officeDocument/2006/relationships/hyperlink" Target="https://cukr.city/city/2026/iak-rosiiany-atakuvaly-sumshchynu-v-sichni/" TargetMode="External"/><Relationship Id="rId2065" Type="http://schemas.openxmlformats.org/officeDocument/2006/relationships/hyperlink" Target="https://zt.npu.gov.ua/news" TargetMode="External"/><Relationship Id="rId3397" Type="http://schemas.openxmlformats.org/officeDocument/2006/relationships/hyperlink" Target="https://t.me/s/Sumy_news_ODA" TargetMode="External"/><Relationship Id="rId2066" Type="http://schemas.openxmlformats.org/officeDocument/2006/relationships/hyperlink" Target="https://suspilne.media/zhytomyr/" TargetMode="External"/><Relationship Id="rId3396" Type="http://schemas.openxmlformats.org/officeDocument/2006/relationships/hyperlink" Target="https://cukr.city/city/2026/iak-rosiiany-atakuvaly-sumshchynu-v-sichni/" TargetMode="External"/><Relationship Id="rId2067" Type="http://schemas.openxmlformats.org/officeDocument/2006/relationships/hyperlink" Target="https://zt.npu.gov.ua/news" TargetMode="External"/><Relationship Id="rId3399" Type="http://schemas.openxmlformats.org/officeDocument/2006/relationships/hyperlink" Target="https://t.me/s/Sumy_news_ODA" TargetMode="External"/><Relationship Id="rId2068" Type="http://schemas.openxmlformats.org/officeDocument/2006/relationships/hyperlink" Target="https://suspilne.media/zhytomyr/" TargetMode="External"/><Relationship Id="rId3398" Type="http://schemas.openxmlformats.org/officeDocument/2006/relationships/hyperlink" Target="https://cukr.city/city/2026/iak-rosiiany-atakuvaly-sumshchynu-v-sichni/" TargetMode="External"/><Relationship Id="rId2069" Type="http://schemas.openxmlformats.org/officeDocument/2006/relationships/hyperlink" Target="https://zt.npu.gov.ua/news" TargetMode="External"/><Relationship Id="rId3380" Type="http://schemas.openxmlformats.org/officeDocument/2006/relationships/hyperlink" Target="https://t.me/s/Sumy_news_ODA" TargetMode="External"/><Relationship Id="rId2050" Type="http://schemas.openxmlformats.org/officeDocument/2006/relationships/hyperlink" Target="https://suspilne.media/zhytomyr/" TargetMode="External"/><Relationship Id="rId3382" Type="http://schemas.openxmlformats.org/officeDocument/2006/relationships/hyperlink" Target="https://t.me/s/Sumy_news_ODA" TargetMode="External"/><Relationship Id="rId2051" Type="http://schemas.openxmlformats.org/officeDocument/2006/relationships/hyperlink" Target="https://zt.npu.gov.ua/news" TargetMode="External"/><Relationship Id="rId3381" Type="http://schemas.openxmlformats.org/officeDocument/2006/relationships/hyperlink" Target="https://www.shst.sm.gov.ua/index.php/uk/8-novini" TargetMode="External"/><Relationship Id="rId2052" Type="http://schemas.openxmlformats.org/officeDocument/2006/relationships/hyperlink" Target="https://suspilne.media/zhytomyr/" TargetMode="External"/><Relationship Id="rId3384" Type="http://schemas.openxmlformats.org/officeDocument/2006/relationships/hyperlink" Target="https://t.me/s/Sumy_news_ODA" TargetMode="External"/><Relationship Id="rId2053" Type="http://schemas.openxmlformats.org/officeDocument/2006/relationships/hyperlink" Target="https://zt.npu.gov.ua/news" TargetMode="External"/><Relationship Id="rId3383" Type="http://schemas.openxmlformats.org/officeDocument/2006/relationships/hyperlink" Target="https://www.shst.sm.gov.ua/index.php/uk/8-novini" TargetMode="External"/><Relationship Id="rId2054" Type="http://schemas.openxmlformats.org/officeDocument/2006/relationships/hyperlink" Target="https://suspilne.media/zhytomyr/" TargetMode="External"/><Relationship Id="rId3386" Type="http://schemas.openxmlformats.org/officeDocument/2006/relationships/hyperlink" Target="https://t.me/s/Sumy_news_ODA" TargetMode="External"/><Relationship Id="rId2055" Type="http://schemas.openxmlformats.org/officeDocument/2006/relationships/hyperlink" Target="https://zt.npu.gov.ua/news" TargetMode="External"/><Relationship Id="rId3385" Type="http://schemas.openxmlformats.org/officeDocument/2006/relationships/hyperlink" Target="https://www.shst.sm.gov.ua/index.php/uk/8-novini" TargetMode="External"/><Relationship Id="rId2056" Type="http://schemas.openxmlformats.org/officeDocument/2006/relationships/hyperlink" Target="https://suspilne.media/zhytomyr/" TargetMode="External"/><Relationship Id="rId3388" Type="http://schemas.openxmlformats.org/officeDocument/2006/relationships/hyperlink" Target="https://t.me/s/Sumy_news_ODA" TargetMode="External"/><Relationship Id="rId2057" Type="http://schemas.openxmlformats.org/officeDocument/2006/relationships/hyperlink" Target="https://zt.npu.gov.ua/news" TargetMode="External"/><Relationship Id="rId3387" Type="http://schemas.openxmlformats.org/officeDocument/2006/relationships/hyperlink" Target="https://www.shst.sm.gov.ua/index.php/uk/8-novini" TargetMode="External"/><Relationship Id="rId2058" Type="http://schemas.openxmlformats.org/officeDocument/2006/relationships/hyperlink" Target="https://suspilne.media/zhytomyr/" TargetMode="External"/><Relationship Id="rId2059" Type="http://schemas.openxmlformats.org/officeDocument/2006/relationships/hyperlink" Target="https://zt.npu.gov.ua/news" TargetMode="External"/><Relationship Id="rId3389" Type="http://schemas.openxmlformats.org/officeDocument/2006/relationships/hyperlink" Target="https://www.shst.sm.gov.ua/index.php/uk/8-novini" TargetMode="External"/><Relationship Id="rId2080" Type="http://schemas.openxmlformats.org/officeDocument/2006/relationships/hyperlink" Target="https://suspilne.media/zhytomyr/" TargetMode="External"/><Relationship Id="rId2081" Type="http://schemas.openxmlformats.org/officeDocument/2006/relationships/hyperlink" Target="https://zt.npu.gov.ua/news" TargetMode="External"/><Relationship Id="rId2082" Type="http://schemas.openxmlformats.org/officeDocument/2006/relationships/hyperlink" Target="https://suspilne.media/zhytomyr/" TargetMode="External"/><Relationship Id="rId2083" Type="http://schemas.openxmlformats.org/officeDocument/2006/relationships/hyperlink" Target="https://zt.npu.gov.ua/news" TargetMode="External"/><Relationship Id="rId2084" Type="http://schemas.openxmlformats.org/officeDocument/2006/relationships/hyperlink" Target="https://suspilne.media/zhytomyr/" TargetMode="External"/><Relationship Id="rId2085" Type="http://schemas.openxmlformats.org/officeDocument/2006/relationships/hyperlink" Target="https://zt.npu.gov.ua/news" TargetMode="External"/><Relationship Id="rId2086" Type="http://schemas.openxmlformats.org/officeDocument/2006/relationships/hyperlink" Target="https://suspilne.media/zhytomyr/" TargetMode="External"/><Relationship Id="rId2087" Type="http://schemas.openxmlformats.org/officeDocument/2006/relationships/hyperlink" Target="https://zt.npu.gov.ua/news" TargetMode="External"/><Relationship Id="rId2088" Type="http://schemas.openxmlformats.org/officeDocument/2006/relationships/hyperlink" Target="https://suspilne.media/zhytomyr/" TargetMode="External"/><Relationship Id="rId2089" Type="http://schemas.openxmlformats.org/officeDocument/2006/relationships/hyperlink" Target="https://zt.npu.gov.ua/news" TargetMode="External"/><Relationship Id="rId2070" Type="http://schemas.openxmlformats.org/officeDocument/2006/relationships/hyperlink" Target="https://suspilne.media/zhytomyr/" TargetMode="External"/><Relationship Id="rId2071" Type="http://schemas.openxmlformats.org/officeDocument/2006/relationships/hyperlink" Target="https://zt.npu.gov.ua/news" TargetMode="External"/><Relationship Id="rId2072" Type="http://schemas.openxmlformats.org/officeDocument/2006/relationships/hyperlink" Target="https://suspilne.media/zhytomyr/" TargetMode="External"/><Relationship Id="rId2073" Type="http://schemas.openxmlformats.org/officeDocument/2006/relationships/hyperlink" Target="https://zt.npu.gov.ua/news" TargetMode="External"/><Relationship Id="rId2074" Type="http://schemas.openxmlformats.org/officeDocument/2006/relationships/hyperlink" Target="https://suspilne.media/zhytomyr/" TargetMode="External"/><Relationship Id="rId2075" Type="http://schemas.openxmlformats.org/officeDocument/2006/relationships/hyperlink" Target="https://zt.npu.gov.ua/news" TargetMode="External"/><Relationship Id="rId2076" Type="http://schemas.openxmlformats.org/officeDocument/2006/relationships/hyperlink" Target="https://suspilne.media/zhytomyr/" TargetMode="External"/><Relationship Id="rId2077" Type="http://schemas.openxmlformats.org/officeDocument/2006/relationships/hyperlink" Target="https://zt.npu.gov.ua/news" TargetMode="External"/><Relationship Id="rId2078" Type="http://schemas.openxmlformats.org/officeDocument/2006/relationships/hyperlink" Target="https://suspilne.media/zhytomyr/" TargetMode="External"/><Relationship Id="rId2079" Type="http://schemas.openxmlformats.org/officeDocument/2006/relationships/hyperlink" Target="https://zt.npu.gov.ua/news" TargetMode="External"/><Relationship Id="rId2940" Type="http://schemas.openxmlformats.org/officeDocument/2006/relationships/hyperlink" Target="https://suspilne.media/kherson/" TargetMode="External"/><Relationship Id="rId1610" Type="http://schemas.openxmlformats.org/officeDocument/2006/relationships/hyperlink" Target="https://suspilne.media/zhytomyr/" TargetMode="External"/><Relationship Id="rId2941" Type="http://schemas.openxmlformats.org/officeDocument/2006/relationships/hyperlink" Target="https://khoda.gov.ua/news" TargetMode="External"/><Relationship Id="rId1611" Type="http://schemas.openxmlformats.org/officeDocument/2006/relationships/hyperlink" Target="https://zt.npu.gov.ua/news" TargetMode="External"/><Relationship Id="rId2942" Type="http://schemas.openxmlformats.org/officeDocument/2006/relationships/hyperlink" Target="https://suspilne.media/kherson/" TargetMode="External"/><Relationship Id="rId1612" Type="http://schemas.openxmlformats.org/officeDocument/2006/relationships/hyperlink" Target="https://suspilne.media/zhytomyr/" TargetMode="External"/><Relationship Id="rId2943" Type="http://schemas.openxmlformats.org/officeDocument/2006/relationships/hyperlink" Target="https://khoda.gov.ua/news" TargetMode="External"/><Relationship Id="rId1613" Type="http://schemas.openxmlformats.org/officeDocument/2006/relationships/hyperlink" Target="https://zt.npu.gov.ua/news" TargetMode="External"/><Relationship Id="rId2944" Type="http://schemas.openxmlformats.org/officeDocument/2006/relationships/hyperlink" Target="https://suspilne.media/kherson/" TargetMode="External"/><Relationship Id="rId1614" Type="http://schemas.openxmlformats.org/officeDocument/2006/relationships/hyperlink" Target="https://suspilne.media/zhytomyr/" TargetMode="External"/><Relationship Id="rId2945" Type="http://schemas.openxmlformats.org/officeDocument/2006/relationships/hyperlink" Target="https://khoda.gov.ua/news" TargetMode="External"/><Relationship Id="rId1615" Type="http://schemas.openxmlformats.org/officeDocument/2006/relationships/hyperlink" Target="https://zt.npu.gov.ua/news" TargetMode="External"/><Relationship Id="rId2946" Type="http://schemas.openxmlformats.org/officeDocument/2006/relationships/hyperlink" Target="https://suspilne.media/kherson/" TargetMode="External"/><Relationship Id="rId1616" Type="http://schemas.openxmlformats.org/officeDocument/2006/relationships/hyperlink" Target="https://suspilne.media/zhytomyr/" TargetMode="External"/><Relationship Id="rId2947" Type="http://schemas.openxmlformats.org/officeDocument/2006/relationships/hyperlink" Target="https://khoda.gov.ua/news" TargetMode="External"/><Relationship Id="rId907" Type="http://schemas.openxmlformats.org/officeDocument/2006/relationships/hyperlink" Target="https://suspilne.media/chernihiv/" TargetMode="External"/><Relationship Id="rId1617" Type="http://schemas.openxmlformats.org/officeDocument/2006/relationships/hyperlink" Target="https://zt.npu.gov.ua/news" TargetMode="External"/><Relationship Id="rId2948" Type="http://schemas.openxmlformats.org/officeDocument/2006/relationships/hyperlink" Target="https://suspilne.media/kherson/" TargetMode="External"/><Relationship Id="rId906" Type="http://schemas.openxmlformats.org/officeDocument/2006/relationships/hyperlink" Target="https://chernigiv-rada.gov.ua/news" TargetMode="External"/><Relationship Id="rId1618" Type="http://schemas.openxmlformats.org/officeDocument/2006/relationships/hyperlink" Target="https://suspilne.media/zhytomyr/" TargetMode="External"/><Relationship Id="rId2949" Type="http://schemas.openxmlformats.org/officeDocument/2006/relationships/hyperlink" Target="https://khoda.gov.ua/news" TargetMode="External"/><Relationship Id="rId905" Type="http://schemas.openxmlformats.org/officeDocument/2006/relationships/hyperlink" Target="https://suspilne.media/chernihiv/" TargetMode="External"/><Relationship Id="rId1619" Type="http://schemas.openxmlformats.org/officeDocument/2006/relationships/hyperlink" Target="https://zt.npu.gov.ua/news" TargetMode="External"/><Relationship Id="rId904" Type="http://schemas.openxmlformats.org/officeDocument/2006/relationships/hyperlink" Target="https://chernigiv-rada.gov.ua/news" TargetMode="External"/><Relationship Id="rId909" Type="http://schemas.openxmlformats.org/officeDocument/2006/relationships/hyperlink" Target="https://suspilne.media/chernihiv/" TargetMode="External"/><Relationship Id="rId908" Type="http://schemas.openxmlformats.org/officeDocument/2006/relationships/hyperlink" Target="https://chernigiv-rada.gov.ua/news" TargetMode="External"/><Relationship Id="rId903" Type="http://schemas.openxmlformats.org/officeDocument/2006/relationships/hyperlink" Target="https://suspilne.media/chernihiv/" TargetMode="External"/><Relationship Id="rId902" Type="http://schemas.openxmlformats.org/officeDocument/2006/relationships/hyperlink" Target="https://chernigiv-rada.gov.ua/news" TargetMode="External"/><Relationship Id="rId901" Type="http://schemas.openxmlformats.org/officeDocument/2006/relationships/hyperlink" Target="https://suspilne.media/chernihiv/" TargetMode="External"/><Relationship Id="rId900" Type="http://schemas.openxmlformats.org/officeDocument/2006/relationships/hyperlink" Target="https://chernigiv-rada.gov.ua/news" TargetMode="External"/><Relationship Id="rId2930" Type="http://schemas.openxmlformats.org/officeDocument/2006/relationships/hyperlink" Target="https://suspilne.media/kherson/" TargetMode="External"/><Relationship Id="rId1600" Type="http://schemas.openxmlformats.org/officeDocument/2006/relationships/hyperlink" Target="https://suspilne.media/zhytomyr/" TargetMode="External"/><Relationship Id="rId2931" Type="http://schemas.openxmlformats.org/officeDocument/2006/relationships/hyperlink" Target="https://khoda.gov.ua/news" TargetMode="External"/><Relationship Id="rId1601" Type="http://schemas.openxmlformats.org/officeDocument/2006/relationships/hyperlink" Target="https://zt.npu.gov.ua/news" TargetMode="External"/><Relationship Id="rId2932" Type="http://schemas.openxmlformats.org/officeDocument/2006/relationships/hyperlink" Target="https://suspilne.media/kherson/" TargetMode="External"/><Relationship Id="rId1602" Type="http://schemas.openxmlformats.org/officeDocument/2006/relationships/hyperlink" Target="https://suspilne.media/zhytomyr/" TargetMode="External"/><Relationship Id="rId2933" Type="http://schemas.openxmlformats.org/officeDocument/2006/relationships/hyperlink" Target="https://khoda.gov.ua/news" TargetMode="External"/><Relationship Id="rId1603" Type="http://schemas.openxmlformats.org/officeDocument/2006/relationships/hyperlink" Target="https://zt.npu.gov.ua/news" TargetMode="External"/><Relationship Id="rId2934" Type="http://schemas.openxmlformats.org/officeDocument/2006/relationships/hyperlink" Target="https://suspilne.media/kherson/" TargetMode="External"/><Relationship Id="rId1604" Type="http://schemas.openxmlformats.org/officeDocument/2006/relationships/hyperlink" Target="https://suspilne.media/zhytomyr/" TargetMode="External"/><Relationship Id="rId2935" Type="http://schemas.openxmlformats.org/officeDocument/2006/relationships/hyperlink" Target="https://khoda.gov.ua/news" TargetMode="External"/><Relationship Id="rId1605" Type="http://schemas.openxmlformats.org/officeDocument/2006/relationships/hyperlink" Target="https://zt.npu.gov.ua/news" TargetMode="External"/><Relationship Id="rId2936" Type="http://schemas.openxmlformats.org/officeDocument/2006/relationships/hyperlink" Target="https://suspilne.media/kherson/" TargetMode="External"/><Relationship Id="rId1606" Type="http://schemas.openxmlformats.org/officeDocument/2006/relationships/hyperlink" Target="https://suspilne.media/zhytomyr/" TargetMode="External"/><Relationship Id="rId2937" Type="http://schemas.openxmlformats.org/officeDocument/2006/relationships/hyperlink" Target="https://khoda.gov.ua/news" TargetMode="External"/><Relationship Id="rId1607" Type="http://schemas.openxmlformats.org/officeDocument/2006/relationships/hyperlink" Target="https://zt.npu.gov.ua/news" TargetMode="External"/><Relationship Id="rId2938" Type="http://schemas.openxmlformats.org/officeDocument/2006/relationships/hyperlink" Target="https://suspilne.media/kherson/" TargetMode="External"/><Relationship Id="rId1608" Type="http://schemas.openxmlformats.org/officeDocument/2006/relationships/hyperlink" Target="https://suspilne.media/zhytomyr/" TargetMode="External"/><Relationship Id="rId2939" Type="http://schemas.openxmlformats.org/officeDocument/2006/relationships/hyperlink" Target="https://khoda.gov.ua/news" TargetMode="External"/><Relationship Id="rId1609" Type="http://schemas.openxmlformats.org/officeDocument/2006/relationships/hyperlink" Target="https://zt.npu.gov.ua/news" TargetMode="External"/><Relationship Id="rId1631" Type="http://schemas.openxmlformats.org/officeDocument/2006/relationships/hyperlink" Target="https://zt.npu.gov.ua/news" TargetMode="External"/><Relationship Id="rId2962" Type="http://schemas.openxmlformats.org/officeDocument/2006/relationships/hyperlink" Target="https://suspilne.media/kherson/" TargetMode="External"/><Relationship Id="rId1632" Type="http://schemas.openxmlformats.org/officeDocument/2006/relationships/hyperlink" Target="https://suspilne.media/zhytomyr/" TargetMode="External"/><Relationship Id="rId2963" Type="http://schemas.openxmlformats.org/officeDocument/2006/relationships/hyperlink" Target="https://khoda.gov.ua/news" TargetMode="External"/><Relationship Id="rId1633" Type="http://schemas.openxmlformats.org/officeDocument/2006/relationships/hyperlink" Target="https://zt.npu.gov.ua/news" TargetMode="External"/><Relationship Id="rId2964" Type="http://schemas.openxmlformats.org/officeDocument/2006/relationships/hyperlink" Target="https://suspilne.media/kherson/" TargetMode="External"/><Relationship Id="rId1634" Type="http://schemas.openxmlformats.org/officeDocument/2006/relationships/hyperlink" Target="https://suspilne.media/zhytomyr/" TargetMode="External"/><Relationship Id="rId2965" Type="http://schemas.openxmlformats.org/officeDocument/2006/relationships/hyperlink" Target="https://khoda.gov.ua/news" TargetMode="External"/><Relationship Id="rId1635" Type="http://schemas.openxmlformats.org/officeDocument/2006/relationships/hyperlink" Target="https://zt.npu.gov.ua/news" TargetMode="External"/><Relationship Id="rId2966" Type="http://schemas.openxmlformats.org/officeDocument/2006/relationships/hyperlink" Target="https://suspilne.media/kherson/" TargetMode="External"/><Relationship Id="rId1636" Type="http://schemas.openxmlformats.org/officeDocument/2006/relationships/hyperlink" Target="https://suspilne.media/zhytomyr/" TargetMode="External"/><Relationship Id="rId2967" Type="http://schemas.openxmlformats.org/officeDocument/2006/relationships/hyperlink" Target="https://khoda.gov.ua/news" TargetMode="External"/><Relationship Id="rId1637" Type="http://schemas.openxmlformats.org/officeDocument/2006/relationships/hyperlink" Target="https://zt.npu.gov.ua/news" TargetMode="External"/><Relationship Id="rId2968" Type="http://schemas.openxmlformats.org/officeDocument/2006/relationships/hyperlink" Target="https://suspilne.media/kherson/" TargetMode="External"/><Relationship Id="rId1638" Type="http://schemas.openxmlformats.org/officeDocument/2006/relationships/hyperlink" Target="https://suspilne.media/zhytomyr/" TargetMode="External"/><Relationship Id="rId2969" Type="http://schemas.openxmlformats.org/officeDocument/2006/relationships/hyperlink" Target="https://khoda.gov.ua/news" TargetMode="External"/><Relationship Id="rId929" Type="http://schemas.openxmlformats.org/officeDocument/2006/relationships/hyperlink" Target="https://suspilne.media/chernihiv/" TargetMode="External"/><Relationship Id="rId1639" Type="http://schemas.openxmlformats.org/officeDocument/2006/relationships/hyperlink" Target="https://zt.npu.gov.ua/news" TargetMode="External"/><Relationship Id="rId928" Type="http://schemas.openxmlformats.org/officeDocument/2006/relationships/hyperlink" Target="https://chernigiv-rada.gov.ua/news" TargetMode="External"/><Relationship Id="rId927" Type="http://schemas.openxmlformats.org/officeDocument/2006/relationships/hyperlink" Target="https://suspilne.media/chernihiv/" TargetMode="External"/><Relationship Id="rId926" Type="http://schemas.openxmlformats.org/officeDocument/2006/relationships/hyperlink" Target="https://chernigiv-rada.gov.ua/news" TargetMode="External"/><Relationship Id="rId921" Type="http://schemas.openxmlformats.org/officeDocument/2006/relationships/hyperlink" Target="https://suspilne.media/chernihiv/" TargetMode="External"/><Relationship Id="rId920" Type="http://schemas.openxmlformats.org/officeDocument/2006/relationships/hyperlink" Target="https://chernigiv-rada.gov.ua/news" TargetMode="External"/><Relationship Id="rId925" Type="http://schemas.openxmlformats.org/officeDocument/2006/relationships/hyperlink" Target="https://suspilne.media/chernihiv/" TargetMode="External"/><Relationship Id="rId924" Type="http://schemas.openxmlformats.org/officeDocument/2006/relationships/hyperlink" Target="https://chernigiv-rada.gov.ua/news" TargetMode="External"/><Relationship Id="rId923" Type="http://schemas.openxmlformats.org/officeDocument/2006/relationships/hyperlink" Target="https://suspilne.media/chernihiv/" TargetMode="External"/><Relationship Id="rId922" Type="http://schemas.openxmlformats.org/officeDocument/2006/relationships/hyperlink" Target="https://chernigiv-rada.gov.ua/news" TargetMode="External"/><Relationship Id="rId2960" Type="http://schemas.openxmlformats.org/officeDocument/2006/relationships/hyperlink" Target="https://suspilne.media/kherson/" TargetMode="External"/><Relationship Id="rId1630" Type="http://schemas.openxmlformats.org/officeDocument/2006/relationships/hyperlink" Target="https://suspilne.media/zhytomyr/" TargetMode="External"/><Relationship Id="rId2961" Type="http://schemas.openxmlformats.org/officeDocument/2006/relationships/hyperlink" Target="https://khoda.gov.ua/news" TargetMode="External"/><Relationship Id="rId1620" Type="http://schemas.openxmlformats.org/officeDocument/2006/relationships/hyperlink" Target="https://suspilne.media/zhytomyr/" TargetMode="External"/><Relationship Id="rId2951" Type="http://schemas.openxmlformats.org/officeDocument/2006/relationships/hyperlink" Target="https://khoda.gov.ua/news" TargetMode="External"/><Relationship Id="rId1621" Type="http://schemas.openxmlformats.org/officeDocument/2006/relationships/hyperlink" Target="https://zt.npu.gov.ua/news" TargetMode="External"/><Relationship Id="rId2952" Type="http://schemas.openxmlformats.org/officeDocument/2006/relationships/hyperlink" Target="https://suspilne.media/kherson/" TargetMode="External"/><Relationship Id="rId1622" Type="http://schemas.openxmlformats.org/officeDocument/2006/relationships/hyperlink" Target="https://suspilne.media/zhytomyr/" TargetMode="External"/><Relationship Id="rId2953" Type="http://schemas.openxmlformats.org/officeDocument/2006/relationships/hyperlink" Target="https://khoda.gov.ua/news" TargetMode="External"/><Relationship Id="rId1623" Type="http://schemas.openxmlformats.org/officeDocument/2006/relationships/hyperlink" Target="https://zt.npu.gov.ua/news" TargetMode="External"/><Relationship Id="rId2954" Type="http://schemas.openxmlformats.org/officeDocument/2006/relationships/hyperlink" Target="https://suspilne.media/kherson/" TargetMode="External"/><Relationship Id="rId1624" Type="http://schemas.openxmlformats.org/officeDocument/2006/relationships/hyperlink" Target="https://suspilne.media/zhytomyr/" TargetMode="External"/><Relationship Id="rId2955" Type="http://schemas.openxmlformats.org/officeDocument/2006/relationships/hyperlink" Target="https://khoda.gov.ua/news" TargetMode="External"/><Relationship Id="rId1625" Type="http://schemas.openxmlformats.org/officeDocument/2006/relationships/hyperlink" Target="https://zt.npu.gov.ua/news" TargetMode="External"/><Relationship Id="rId2956" Type="http://schemas.openxmlformats.org/officeDocument/2006/relationships/hyperlink" Target="https://suspilne.media/kherson/" TargetMode="External"/><Relationship Id="rId1626" Type="http://schemas.openxmlformats.org/officeDocument/2006/relationships/hyperlink" Target="https://suspilne.media/zhytomyr/" TargetMode="External"/><Relationship Id="rId2957" Type="http://schemas.openxmlformats.org/officeDocument/2006/relationships/hyperlink" Target="https://khoda.gov.ua/news" TargetMode="External"/><Relationship Id="rId1627" Type="http://schemas.openxmlformats.org/officeDocument/2006/relationships/hyperlink" Target="https://zt.npu.gov.ua/news" TargetMode="External"/><Relationship Id="rId2958" Type="http://schemas.openxmlformats.org/officeDocument/2006/relationships/hyperlink" Target="https://suspilne.media/kherson/" TargetMode="External"/><Relationship Id="rId918" Type="http://schemas.openxmlformats.org/officeDocument/2006/relationships/hyperlink" Target="https://chernigiv-rada.gov.ua/news" TargetMode="External"/><Relationship Id="rId1628" Type="http://schemas.openxmlformats.org/officeDocument/2006/relationships/hyperlink" Target="https://suspilne.media/zhytomyr/" TargetMode="External"/><Relationship Id="rId2959" Type="http://schemas.openxmlformats.org/officeDocument/2006/relationships/hyperlink" Target="https://khoda.gov.ua/news" TargetMode="External"/><Relationship Id="rId917" Type="http://schemas.openxmlformats.org/officeDocument/2006/relationships/hyperlink" Target="https://suspilne.media/chernihiv/" TargetMode="External"/><Relationship Id="rId1629" Type="http://schemas.openxmlformats.org/officeDocument/2006/relationships/hyperlink" Target="https://zt.npu.gov.ua/news" TargetMode="External"/><Relationship Id="rId916" Type="http://schemas.openxmlformats.org/officeDocument/2006/relationships/hyperlink" Target="https://chernigiv-rada.gov.ua/news" TargetMode="External"/><Relationship Id="rId915" Type="http://schemas.openxmlformats.org/officeDocument/2006/relationships/hyperlink" Target="https://suspilne.media/chernihiv/" TargetMode="External"/><Relationship Id="rId919" Type="http://schemas.openxmlformats.org/officeDocument/2006/relationships/hyperlink" Target="https://suspilne.media/chernihiv/" TargetMode="External"/><Relationship Id="rId910" Type="http://schemas.openxmlformats.org/officeDocument/2006/relationships/hyperlink" Target="https://chernigiv-rada.gov.ua/news" TargetMode="External"/><Relationship Id="rId914" Type="http://schemas.openxmlformats.org/officeDocument/2006/relationships/hyperlink" Target="https://chernigiv-rada.gov.ua/news" TargetMode="External"/><Relationship Id="rId913" Type="http://schemas.openxmlformats.org/officeDocument/2006/relationships/hyperlink" Target="https://suspilne.media/chernihiv/" TargetMode="External"/><Relationship Id="rId912" Type="http://schemas.openxmlformats.org/officeDocument/2006/relationships/hyperlink" Target="https://chernigiv-rada.gov.ua/news" TargetMode="External"/><Relationship Id="rId911" Type="http://schemas.openxmlformats.org/officeDocument/2006/relationships/hyperlink" Target="https://suspilne.media/chernihiv/" TargetMode="External"/><Relationship Id="rId2950" Type="http://schemas.openxmlformats.org/officeDocument/2006/relationships/hyperlink" Target="https://suspilne.media/kherson/" TargetMode="External"/><Relationship Id="rId2900" Type="http://schemas.openxmlformats.org/officeDocument/2006/relationships/hyperlink" Target="https://khoda.gov.ua/news" TargetMode="External"/><Relationship Id="rId2901" Type="http://schemas.openxmlformats.org/officeDocument/2006/relationships/hyperlink" Target="https://suspilne.media/kherson/" TargetMode="External"/><Relationship Id="rId2902" Type="http://schemas.openxmlformats.org/officeDocument/2006/relationships/hyperlink" Target="https://khoda.gov.ua/news" TargetMode="External"/><Relationship Id="rId2903" Type="http://schemas.openxmlformats.org/officeDocument/2006/relationships/hyperlink" Target="https://suspilne.media/kherson/" TargetMode="External"/><Relationship Id="rId2904" Type="http://schemas.openxmlformats.org/officeDocument/2006/relationships/hyperlink" Target="https://khoda.gov.ua/news" TargetMode="External"/><Relationship Id="rId2905" Type="http://schemas.openxmlformats.org/officeDocument/2006/relationships/hyperlink" Target="https://suspilne.media/kherson/" TargetMode="External"/><Relationship Id="rId2906" Type="http://schemas.openxmlformats.org/officeDocument/2006/relationships/hyperlink" Target="https://khoda.gov.ua/news" TargetMode="External"/><Relationship Id="rId2907" Type="http://schemas.openxmlformats.org/officeDocument/2006/relationships/hyperlink" Target="https://suspilne.media/kherson/" TargetMode="External"/><Relationship Id="rId2908" Type="http://schemas.openxmlformats.org/officeDocument/2006/relationships/hyperlink" Target="https://khoda.gov.ua/news" TargetMode="External"/><Relationship Id="rId2909" Type="http://schemas.openxmlformats.org/officeDocument/2006/relationships/hyperlink" Target="https://suspilne.media/kherson/" TargetMode="External"/><Relationship Id="rId2920" Type="http://schemas.openxmlformats.org/officeDocument/2006/relationships/hyperlink" Target="https://khoda.gov.ua/news" TargetMode="External"/><Relationship Id="rId2921" Type="http://schemas.openxmlformats.org/officeDocument/2006/relationships/hyperlink" Target="https://hr.npu.gov.ua/news/na-khersonshchyni-vnaslidok-rosiiskykh-obstriliv-zahynuly-politseiskyi-ta-dvoie-fakhivtsiv-mizhnarodnoi-humanitarnoi-orhanizatsii-18-liudei-poraneno" TargetMode="External"/><Relationship Id="rId2922" Type="http://schemas.openxmlformats.org/officeDocument/2006/relationships/hyperlink" Target="https://suspilne.media/kherson/" TargetMode="External"/><Relationship Id="rId2923" Type="http://schemas.openxmlformats.org/officeDocument/2006/relationships/hyperlink" Target="https://khoda.gov.ua/news" TargetMode="External"/><Relationship Id="rId2924" Type="http://schemas.openxmlformats.org/officeDocument/2006/relationships/hyperlink" Target="https://suspilne.media/kherson/" TargetMode="External"/><Relationship Id="rId2925" Type="http://schemas.openxmlformats.org/officeDocument/2006/relationships/hyperlink" Target="https://khoda.gov.ua/news" TargetMode="External"/><Relationship Id="rId2926" Type="http://schemas.openxmlformats.org/officeDocument/2006/relationships/hyperlink" Target="https://suspilne.media/kherson/" TargetMode="External"/><Relationship Id="rId2927" Type="http://schemas.openxmlformats.org/officeDocument/2006/relationships/hyperlink" Target="https://khoda.gov.ua/news" TargetMode="External"/><Relationship Id="rId2928" Type="http://schemas.openxmlformats.org/officeDocument/2006/relationships/hyperlink" Target="https://suspilne.media/kherson/" TargetMode="External"/><Relationship Id="rId2929" Type="http://schemas.openxmlformats.org/officeDocument/2006/relationships/hyperlink" Target="https://khoda.gov.ua/news" TargetMode="External"/><Relationship Id="rId2910" Type="http://schemas.openxmlformats.org/officeDocument/2006/relationships/hyperlink" Target="https://khoda.gov.ua/news" TargetMode="External"/><Relationship Id="rId2911" Type="http://schemas.openxmlformats.org/officeDocument/2006/relationships/hyperlink" Target="https://suspilne.media/kherson/" TargetMode="External"/><Relationship Id="rId2912" Type="http://schemas.openxmlformats.org/officeDocument/2006/relationships/hyperlink" Target="https://khoda.gov.ua/news" TargetMode="External"/><Relationship Id="rId2913" Type="http://schemas.openxmlformats.org/officeDocument/2006/relationships/hyperlink" Target="https://suspilne.media/kherson/" TargetMode="External"/><Relationship Id="rId2914" Type="http://schemas.openxmlformats.org/officeDocument/2006/relationships/hyperlink" Target="https://khoda.gov.ua/news" TargetMode="External"/><Relationship Id="rId2915" Type="http://schemas.openxmlformats.org/officeDocument/2006/relationships/hyperlink" Target="https://suspilne.media/kherson/" TargetMode="External"/><Relationship Id="rId2916" Type="http://schemas.openxmlformats.org/officeDocument/2006/relationships/hyperlink" Target="https://khoda.gov.ua/news" TargetMode="External"/><Relationship Id="rId2917" Type="http://schemas.openxmlformats.org/officeDocument/2006/relationships/hyperlink" Target="https://suspilne.media/kherson/" TargetMode="External"/><Relationship Id="rId2918" Type="http://schemas.openxmlformats.org/officeDocument/2006/relationships/hyperlink" Target="https://khoda.gov.ua/news" TargetMode="External"/><Relationship Id="rId2919" Type="http://schemas.openxmlformats.org/officeDocument/2006/relationships/hyperlink" Target="https://suspilne.media/kherson/" TargetMode="External"/><Relationship Id="rId1697" Type="http://schemas.openxmlformats.org/officeDocument/2006/relationships/hyperlink" Target="https://zt.npu.gov.ua/news" TargetMode="External"/><Relationship Id="rId1698" Type="http://schemas.openxmlformats.org/officeDocument/2006/relationships/hyperlink" Target="https://suspilne.media/zhytomyr/" TargetMode="External"/><Relationship Id="rId1699" Type="http://schemas.openxmlformats.org/officeDocument/2006/relationships/hyperlink" Target="https://zt.npu.gov.ua/news" TargetMode="External"/><Relationship Id="rId866" Type="http://schemas.openxmlformats.org/officeDocument/2006/relationships/hyperlink" Target="https://chernigiv-rada.gov.ua/news" TargetMode="External"/><Relationship Id="rId865" Type="http://schemas.openxmlformats.org/officeDocument/2006/relationships/hyperlink" Target="https://suspilne.media/chernihiv/" TargetMode="External"/><Relationship Id="rId864" Type="http://schemas.openxmlformats.org/officeDocument/2006/relationships/hyperlink" Target="https://chernigiv-rada.gov.ua/news" TargetMode="External"/><Relationship Id="rId863" Type="http://schemas.openxmlformats.org/officeDocument/2006/relationships/hyperlink" Target="https://suspilne.media/chernihiv/" TargetMode="External"/><Relationship Id="rId869" Type="http://schemas.openxmlformats.org/officeDocument/2006/relationships/hyperlink" Target="https://suspilne.media/chernihiv/" TargetMode="External"/><Relationship Id="rId868" Type="http://schemas.openxmlformats.org/officeDocument/2006/relationships/hyperlink" Target="https://chernigiv-rada.gov.ua/news" TargetMode="External"/><Relationship Id="rId867" Type="http://schemas.openxmlformats.org/officeDocument/2006/relationships/hyperlink" Target="https://suspilne.media/chernihiv/" TargetMode="External"/><Relationship Id="rId1690" Type="http://schemas.openxmlformats.org/officeDocument/2006/relationships/hyperlink" Target="https://suspilne.media/zhytomyr/" TargetMode="External"/><Relationship Id="rId1691" Type="http://schemas.openxmlformats.org/officeDocument/2006/relationships/hyperlink" Target="https://zt.npu.gov.ua/news" TargetMode="External"/><Relationship Id="rId1692" Type="http://schemas.openxmlformats.org/officeDocument/2006/relationships/hyperlink" Target="https://suspilne.media/zhytomyr/" TargetMode="External"/><Relationship Id="rId862" Type="http://schemas.openxmlformats.org/officeDocument/2006/relationships/hyperlink" Target="https://chernigiv-rada.gov.ua/news" TargetMode="External"/><Relationship Id="rId1693" Type="http://schemas.openxmlformats.org/officeDocument/2006/relationships/hyperlink" Target="https://zt.npu.gov.ua/news" TargetMode="External"/><Relationship Id="rId861" Type="http://schemas.openxmlformats.org/officeDocument/2006/relationships/hyperlink" Target="https://suspilne.media/chernihiv/" TargetMode="External"/><Relationship Id="rId1694" Type="http://schemas.openxmlformats.org/officeDocument/2006/relationships/hyperlink" Target="https://suspilne.media/zhytomyr/" TargetMode="External"/><Relationship Id="rId860" Type="http://schemas.openxmlformats.org/officeDocument/2006/relationships/hyperlink" Target="https://chernigiv-rada.gov.ua/news/id-171809/" TargetMode="External"/><Relationship Id="rId1695" Type="http://schemas.openxmlformats.org/officeDocument/2006/relationships/hyperlink" Target="https://zt.npu.gov.ua/news" TargetMode="External"/><Relationship Id="rId1696" Type="http://schemas.openxmlformats.org/officeDocument/2006/relationships/hyperlink" Target="https://suspilne.media/zhytomyr/" TargetMode="External"/><Relationship Id="rId1686" Type="http://schemas.openxmlformats.org/officeDocument/2006/relationships/hyperlink" Target="https://suspilne.media/zhytomyr/" TargetMode="External"/><Relationship Id="rId1687" Type="http://schemas.openxmlformats.org/officeDocument/2006/relationships/hyperlink" Target="https://zt.npu.gov.ua/news" TargetMode="External"/><Relationship Id="rId1688" Type="http://schemas.openxmlformats.org/officeDocument/2006/relationships/hyperlink" Target="https://suspilne.media/zhytomyr/" TargetMode="External"/><Relationship Id="rId1689" Type="http://schemas.openxmlformats.org/officeDocument/2006/relationships/hyperlink" Target="https://zt.npu.gov.ua/news" TargetMode="External"/><Relationship Id="rId855" Type="http://schemas.openxmlformats.org/officeDocument/2006/relationships/hyperlink" Target="https://armyinform.com.ua/2026/09/16/syly-oborony-nejtralizuvaly-63-vorozhyh-bpla/" TargetMode="External"/><Relationship Id="rId854" Type="http://schemas.openxmlformats.org/officeDocument/2006/relationships/hyperlink" Target="https://chernigiv-rada.gov.ua/news/id-171782/" TargetMode="External"/><Relationship Id="rId853" Type="http://schemas.openxmlformats.org/officeDocument/2006/relationships/hyperlink" Target="https://chernigiv-rada.gov.ua/news/id-171756/" TargetMode="External"/><Relationship Id="rId852" Type="http://schemas.openxmlformats.org/officeDocument/2006/relationships/hyperlink" Target="https://chernigiv-rada.gov.ua/news/id-171726/" TargetMode="External"/><Relationship Id="rId859" Type="http://schemas.openxmlformats.org/officeDocument/2006/relationships/hyperlink" Target="https://chernigiv-rada.gov.ua/news/id-171809/" TargetMode="External"/><Relationship Id="rId858" Type="http://schemas.openxmlformats.org/officeDocument/2006/relationships/hyperlink" Target="https://chernigiv-rada.gov.ua/news/id-171791/" TargetMode="External"/><Relationship Id="rId857" Type="http://schemas.openxmlformats.org/officeDocument/2006/relationships/hyperlink" Target="https://chernigiv-rada.gov.ua/news/id-171788/" TargetMode="External"/><Relationship Id="rId856" Type="http://schemas.openxmlformats.org/officeDocument/2006/relationships/hyperlink" Target="https://chernigiv-rada.gov.ua/news/id-171782/" TargetMode="External"/><Relationship Id="rId1680" Type="http://schemas.openxmlformats.org/officeDocument/2006/relationships/hyperlink" Target="https://suspilne.media/zhytomyr/" TargetMode="External"/><Relationship Id="rId1681" Type="http://schemas.openxmlformats.org/officeDocument/2006/relationships/hyperlink" Target="https://zt.npu.gov.ua/news" TargetMode="External"/><Relationship Id="rId851" Type="http://schemas.openxmlformats.org/officeDocument/2006/relationships/hyperlink" Target="https://chernigiv-rada.gov.ua/news/id-171726/" TargetMode="External"/><Relationship Id="rId1682" Type="http://schemas.openxmlformats.org/officeDocument/2006/relationships/hyperlink" Target="https://suspilne.media/zhytomyr/" TargetMode="External"/><Relationship Id="rId850" Type="http://schemas.openxmlformats.org/officeDocument/2006/relationships/hyperlink" Target="https://chernigiv-rada.gov.ua/news/id-171610/" TargetMode="External"/><Relationship Id="rId1683" Type="http://schemas.openxmlformats.org/officeDocument/2006/relationships/hyperlink" Target="https://zt.npu.gov.ua/news" TargetMode="External"/><Relationship Id="rId1684" Type="http://schemas.openxmlformats.org/officeDocument/2006/relationships/hyperlink" Target="https://suspilne.media/zhytomyr/" TargetMode="External"/><Relationship Id="rId1685" Type="http://schemas.openxmlformats.org/officeDocument/2006/relationships/hyperlink" Target="https://zt.npu.gov.ua/news" TargetMode="External"/><Relationship Id="rId3414" Type="http://schemas.openxmlformats.org/officeDocument/2006/relationships/hyperlink" Target="https://cukr.city/city/2026/iak-rosiiany-atakuvaly-sumshchynu-v-sichni/" TargetMode="External"/><Relationship Id="rId3413" Type="http://schemas.openxmlformats.org/officeDocument/2006/relationships/hyperlink" Target="https://t.me/s/Sumy_news_ODA" TargetMode="External"/><Relationship Id="rId3416" Type="http://schemas.openxmlformats.org/officeDocument/2006/relationships/hyperlink" Target="https://cukr.city/city/2026/iak-rosiiany-atakuvaly-sumshchynu-v-sichni/" TargetMode="External"/><Relationship Id="rId3415" Type="http://schemas.openxmlformats.org/officeDocument/2006/relationships/hyperlink" Target="https://t.me/s/Sumy_news_ODA" TargetMode="External"/><Relationship Id="rId3418" Type="http://schemas.openxmlformats.org/officeDocument/2006/relationships/hyperlink" Target="https://cukr.city/city/2026/iak-rosiiany-atakuvaly-sumshchynu-v-sichni/" TargetMode="External"/><Relationship Id="rId3417" Type="http://schemas.openxmlformats.org/officeDocument/2006/relationships/hyperlink" Target="https://t.me/s/Sumy_news_ODA" TargetMode="External"/><Relationship Id="rId3419" Type="http://schemas.openxmlformats.org/officeDocument/2006/relationships/hyperlink" Target="https://t.me/s/Sumy_news_ODA" TargetMode="External"/><Relationship Id="rId888" Type="http://schemas.openxmlformats.org/officeDocument/2006/relationships/hyperlink" Target="https://chernigiv-rada.gov.ua/news" TargetMode="External"/><Relationship Id="rId887" Type="http://schemas.openxmlformats.org/officeDocument/2006/relationships/hyperlink" Target="https://suspilne.media/chernihiv/" TargetMode="External"/><Relationship Id="rId886" Type="http://schemas.openxmlformats.org/officeDocument/2006/relationships/hyperlink" Target="https://chernigiv-rada.gov.ua/news" TargetMode="External"/><Relationship Id="rId885" Type="http://schemas.openxmlformats.org/officeDocument/2006/relationships/hyperlink" Target="https://suspilne.media/chernihiv/" TargetMode="External"/><Relationship Id="rId889" Type="http://schemas.openxmlformats.org/officeDocument/2006/relationships/hyperlink" Target="https://suspilne.media/chernihiv/" TargetMode="External"/><Relationship Id="rId880" Type="http://schemas.openxmlformats.org/officeDocument/2006/relationships/hyperlink" Target="https://chernigiv-rada.gov.ua/news" TargetMode="External"/><Relationship Id="rId884" Type="http://schemas.openxmlformats.org/officeDocument/2006/relationships/hyperlink" Target="https://chernigiv-rada.gov.ua/news" TargetMode="External"/><Relationship Id="rId3410" Type="http://schemas.openxmlformats.org/officeDocument/2006/relationships/hyperlink" Target="https://cukr.city/city/2026/iak-rosiiany-atakuvaly-sumshchynu-v-sichni/" TargetMode="External"/><Relationship Id="rId883" Type="http://schemas.openxmlformats.org/officeDocument/2006/relationships/hyperlink" Target="https://suspilne.media/chernihiv/" TargetMode="External"/><Relationship Id="rId882" Type="http://schemas.openxmlformats.org/officeDocument/2006/relationships/hyperlink" Target="https://chernigiv-rada.gov.ua/news" TargetMode="External"/><Relationship Id="rId3412" Type="http://schemas.openxmlformats.org/officeDocument/2006/relationships/hyperlink" Target="https://cukr.city/city/2026/iak-rosiiany-atakuvaly-sumshchynu-v-sichni/" TargetMode="External"/><Relationship Id="rId881" Type="http://schemas.openxmlformats.org/officeDocument/2006/relationships/hyperlink" Target="https://suspilne.media/chernihiv/" TargetMode="External"/><Relationship Id="rId3411" Type="http://schemas.openxmlformats.org/officeDocument/2006/relationships/hyperlink" Target="https://t.me/s/Sumy_news_ODA" TargetMode="External"/><Relationship Id="rId3403" Type="http://schemas.openxmlformats.org/officeDocument/2006/relationships/hyperlink" Target="https://t.me/s/Sumy_news_ODA" TargetMode="External"/><Relationship Id="rId3402" Type="http://schemas.openxmlformats.org/officeDocument/2006/relationships/hyperlink" Target="https://cukr.city/city/2026/iak-rosiiany-atakuvaly-sumshchynu-v-sichni/" TargetMode="External"/><Relationship Id="rId3405" Type="http://schemas.openxmlformats.org/officeDocument/2006/relationships/hyperlink" Target="https://t.me/s/Sumy_news_ODA" TargetMode="External"/><Relationship Id="rId3404" Type="http://schemas.openxmlformats.org/officeDocument/2006/relationships/hyperlink" Target="https://cukr.city/city/2026/iak-rosiiany-atakuvaly-sumshchynu-v-sichni/" TargetMode="External"/><Relationship Id="rId3407" Type="http://schemas.openxmlformats.org/officeDocument/2006/relationships/hyperlink" Target="https://t.me/s/Sumy_news_ODA" TargetMode="External"/><Relationship Id="rId3406" Type="http://schemas.openxmlformats.org/officeDocument/2006/relationships/hyperlink" Target="https://cukr.city/city/2026/iak-rosiiany-atakuvaly-sumshchynu-v-sichni/" TargetMode="External"/><Relationship Id="rId3409" Type="http://schemas.openxmlformats.org/officeDocument/2006/relationships/hyperlink" Target="https://t.me/s/Sumy_news_ODA" TargetMode="External"/><Relationship Id="rId3408" Type="http://schemas.openxmlformats.org/officeDocument/2006/relationships/hyperlink" Target="https://cukr.city/city/2026/iak-rosiiany-atakuvaly-sumshchynu-v-sichni/" TargetMode="External"/><Relationship Id="rId877" Type="http://schemas.openxmlformats.org/officeDocument/2006/relationships/hyperlink" Target="https://suspilne.media/chernihiv/" TargetMode="External"/><Relationship Id="rId876" Type="http://schemas.openxmlformats.org/officeDocument/2006/relationships/hyperlink" Target="https://chernigiv-rada.gov.ua/news" TargetMode="External"/><Relationship Id="rId875" Type="http://schemas.openxmlformats.org/officeDocument/2006/relationships/hyperlink" Target="https://suspilne.media/chernihiv/" TargetMode="External"/><Relationship Id="rId874" Type="http://schemas.openxmlformats.org/officeDocument/2006/relationships/hyperlink" Target="https://chernigiv-rada.gov.ua/news" TargetMode="External"/><Relationship Id="rId879" Type="http://schemas.openxmlformats.org/officeDocument/2006/relationships/hyperlink" Target="https://suspilne.media/chernihiv/" TargetMode="External"/><Relationship Id="rId878" Type="http://schemas.openxmlformats.org/officeDocument/2006/relationships/hyperlink" Target="https://chernigiv-rada.gov.ua/news" TargetMode="External"/><Relationship Id="rId873" Type="http://schemas.openxmlformats.org/officeDocument/2006/relationships/hyperlink" Target="https://suspilne.media/chernihiv/" TargetMode="External"/><Relationship Id="rId872" Type="http://schemas.openxmlformats.org/officeDocument/2006/relationships/hyperlink" Target="https://chernigiv-rada.gov.ua/news" TargetMode="External"/><Relationship Id="rId871" Type="http://schemas.openxmlformats.org/officeDocument/2006/relationships/hyperlink" Target="https://suspilne.media/chernihiv/" TargetMode="External"/><Relationship Id="rId3401" Type="http://schemas.openxmlformats.org/officeDocument/2006/relationships/hyperlink" Target="https://t.me/s/Sumy_news_ODA" TargetMode="External"/><Relationship Id="rId870" Type="http://schemas.openxmlformats.org/officeDocument/2006/relationships/hyperlink" Target="https://chernigiv-rada.gov.ua/news" TargetMode="External"/><Relationship Id="rId3400" Type="http://schemas.openxmlformats.org/officeDocument/2006/relationships/hyperlink" Target="https://cukr.city/city/2026/iak-rosiiany-atakuvaly-sumshchynu-v-sichni/" TargetMode="External"/><Relationship Id="rId1653" Type="http://schemas.openxmlformats.org/officeDocument/2006/relationships/hyperlink" Target="https://24tv.ua/vibuhi-prolunali-zhitomirshhini-letili-kindzhali_n2945246" TargetMode="External"/><Relationship Id="rId2984" Type="http://schemas.openxmlformats.org/officeDocument/2006/relationships/hyperlink" Target="https://suspilne.media/kherson/" TargetMode="External"/><Relationship Id="rId1654" Type="http://schemas.openxmlformats.org/officeDocument/2006/relationships/hyperlink" Target="https://suspilne.media/zhytomyr/" TargetMode="External"/><Relationship Id="rId2985" Type="http://schemas.openxmlformats.org/officeDocument/2006/relationships/hyperlink" Target="https://khoda.gov.ua/news" TargetMode="External"/><Relationship Id="rId1655" Type="http://schemas.openxmlformats.org/officeDocument/2006/relationships/hyperlink" Target="https://zt.npu.gov.ua/news" TargetMode="External"/><Relationship Id="rId2986" Type="http://schemas.openxmlformats.org/officeDocument/2006/relationships/hyperlink" Target="https://suspilne.media/kherson/" TargetMode="External"/><Relationship Id="rId1656" Type="http://schemas.openxmlformats.org/officeDocument/2006/relationships/hyperlink" Target="https://suspilne.media/zhytomyr/" TargetMode="External"/><Relationship Id="rId2987" Type="http://schemas.openxmlformats.org/officeDocument/2006/relationships/hyperlink" Target="https://khoda.gov.ua/news" TargetMode="External"/><Relationship Id="rId1657" Type="http://schemas.openxmlformats.org/officeDocument/2006/relationships/hyperlink" Target="https://zt.npu.gov.ua/news" TargetMode="External"/><Relationship Id="rId2988" Type="http://schemas.openxmlformats.org/officeDocument/2006/relationships/hyperlink" Target="https://suspilne.media/kherson/" TargetMode="External"/><Relationship Id="rId1658" Type="http://schemas.openxmlformats.org/officeDocument/2006/relationships/hyperlink" Target="https://suspilne.media/zhytomyr/" TargetMode="External"/><Relationship Id="rId2989" Type="http://schemas.openxmlformats.org/officeDocument/2006/relationships/hyperlink" Target="https://khoda.gov.ua/news" TargetMode="External"/><Relationship Id="rId1659" Type="http://schemas.openxmlformats.org/officeDocument/2006/relationships/hyperlink" Target="https://zt.npu.gov.ua/news" TargetMode="External"/><Relationship Id="rId829" Type="http://schemas.openxmlformats.org/officeDocument/2006/relationships/hyperlink" Target="https://chernigiv-rada.gov.ua/news/id-170528/" TargetMode="External"/><Relationship Id="rId828" Type="http://schemas.openxmlformats.org/officeDocument/2006/relationships/hyperlink" Target="https://chernigiv-rada.gov.ua/news/id-170521/" TargetMode="External"/><Relationship Id="rId827" Type="http://schemas.openxmlformats.org/officeDocument/2006/relationships/hyperlink" Target="https://chernigiv-rada.gov.ua/news/id-170501/" TargetMode="External"/><Relationship Id="rId822" Type="http://schemas.openxmlformats.org/officeDocument/2006/relationships/hyperlink" Target="https://t.me/s/ComAFUA?before=1101" TargetMode="External"/><Relationship Id="rId821" Type="http://schemas.openxmlformats.org/officeDocument/2006/relationships/hyperlink" Target="https://chernigiv-rada.gov.ua/news/id-170422/" TargetMode="External"/><Relationship Id="rId820" Type="http://schemas.openxmlformats.org/officeDocument/2006/relationships/hyperlink" Target="https://t.me/s/ComAFUA?before=1101" TargetMode="External"/><Relationship Id="rId826" Type="http://schemas.openxmlformats.org/officeDocument/2006/relationships/hyperlink" Target="https://chernigiv-rada.gov.ua/news/id-170493/" TargetMode="External"/><Relationship Id="rId825" Type="http://schemas.openxmlformats.org/officeDocument/2006/relationships/hyperlink" Target="https://chernigiv-rada.gov.ua/news/id-170478/" TargetMode="External"/><Relationship Id="rId824" Type="http://schemas.openxmlformats.org/officeDocument/2006/relationships/hyperlink" Target="https://t.me/s/ComAFUA?before=1101" TargetMode="External"/><Relationship Id="rId823" Type="http://schemas.openxmlformats.org/officeDocument/2006/relationships/hyperlink" Target="https://chernigiv-rada.gov.ua/news/id-170471/" TargetMode="External"/><Relationship Id="rId2980" Type="http://schemas.openxmlformats.org/officeDocument/2006/relationships/hyperlink" Target="https://suspilne.media/kherson/" TargetMode="External"/><Relationship Id="rId1650" Type="http://schemas.openxmlformats.org/officeDocument/2006/relationships/hyperlink" Target="https://suspilne.media/zhytomyr/" TargetMode="External"/><Relationship Id="rId2981" Type="http://schemas.openxmlformats.org/officeDocument/2006/relationships/hyperlink" Target="https://khoda.gov.ua/news" TargetMode="External"/><Relationship Id="rId1651" Type="http://schemas.openxmlformats.org/officeDocument/2006/relationships/hyperlink" Target="https://zt.npu.gov.ua/news" TargetMode="External"/><Relationship Id="rId2982" Type="http://schemas.openxmlformats.org/officeDocument/2006/relationships/hyperlink" Target="https://suspilne.media/kherson/" TargetMode="External"/><Relationship Id="rId1652" Type="http://schemas.openxmlformats.org/officeDocument/2006/relationships/hyperlink" Target="https://www.pravda.com.ua/news/2025/11/02/8005508/" TargetMode="External"/><Relationship Id="rId2983" Type="http://schemas.openxmlformats.org/officeDocument/2006/relationships/hyperlink" Target="https://khoda.gov.ua/news" TargetMode="External"/><Relationship Id="rId1642" Type="http://schemas.openxmlformats.org/officeDocument/2006/relationships/hyperlink" Target="https://suspilne.media/zhytomyr/" TargetMode="External"/><Relationship Id="rId2973" Type="http://schemas.openxmlformats.org/officeDocument/2006/relationships/hyperlink" Target="https://khoda.gov.ua/news" TargetMode="External"/><Relationship Id="rId1643" Type="http://schemas.openxmlformats.org/officeDocument/2006/relationships/hyperlink" Target="https://zt.npu.gov.ua/news" TargetMode="External"/><Relationship Id="rId2974" Type="http://schemas.openxmlformats.org/officeDocument/2006/relationships/hyperlink" Target="https://suspilne.media/kherson/" TargetMode="External"/><Relationship Id="rId1644" Type="http://schemas.openxmlformats.org/officeDocument/2006/relationships/hyperlink" Target="https://suspilne.media/zhytomyr/" TargetMode="External"/><Relationship Id="rId2975" Type="http://schemas.openxmlformats.org/officeDocument/2006/relationships/hyperlink" Target="https://khoda.gov.ua/news" TargetMode="External"/><Relationship Id="rId1645" Type="http://schemas.openxmlformats.org/officeDocument/2006/relationships/hyperlink" Target="https://zt.npu.gov.ua/news" TargetMode="External"/><Relationship Id="rId2976" Type="http://schemas.openxmlformats.org/officeDocument/2006/relationships/hyperlink" Target="https://suspilne.media/kherson/" TargetMode="External"/><Relationship Id="rId1646" Type="http://schemas.openxmlformats.org/officeDocument/2006/relationships/hyperlink" Target="https://suspilne.media/zhytomyr/" TargetMode="External"/><Relationship Id="rId2977" Type="http://schemas.openxmlformats.org/officeDocument/2006/relationships/hyperlink" Target="https://khoda.gov.ua/news" TargetMode="External"/><Relationship Id="rId1647" Type="http://schemas.openxmlformats.org/officeDocument/2006/relationships/hyperlink" Target="https://zt.npu.gov.ua/news" TargetMode="External"/><Relationship Id="rId2978" Type="http://schemas.openxmlformats.org/officeDocument/2006/relationships/hyperlink" Target="https://suspilne.media/kherson/" TargetMode="External"/><Relationship Id="rId1648" Type="http://schemas.openxmlformats.org/officeDocument/2006/relationships/hyperlink" Target="https://suspilne.media/zhytomyr/" TargetMode="External"/><Relationship Id="rId2979" Type="http://schemas.openxmlformats.org/officeDocument/2006/relationships/hyperlink" Target="https://khoda.gov.ua/news" TargetMode="External"/><Relationship Id="rId1649" Type="http://schemas.openxmlformats.org/officeDocument/2006/relationships/hyperlink" Target="https://zt.npu.gov.ua/news" TargetMode="External"/><Relationship Id="rId819" Type="http://schemas.openxmlformats.org/officeDocument/2006/relationships/hyperlink" Target="https://chernigiv-rada.gov.ua/news/id-170343/" TargetMode="External"/><Relationship Id="rId818" Type="http://schemas.openxmlformats.org/officeDocument/2006/relationships/hyperlink" Target="https://t.me/s/ComAFUA?before=1101" TargetMode="External"/><Relationship Id="rId817" Type="http://schemas.openxmlformats.org/officeDocument/2006/relationships/hyperlink" Target="https://chernigiv-rada.gov.ua/news/id-170294/" TargetMode="External"/><Relationship Id="rId816" Type="http://schemas.openxmlformats.org/officeDocument/2006/relationships/hyperlink" Target="https://chernigiv-rada.gov.ua/news/id-170251/" TargetMode="External"/><Relationship Id="rId811" Type="http://schemas.openxmlformats.org/officeDocument/2006/relationships/hyperlink" Target="https://chernigiv-rada.gov.ua/news/id-170042/" TargetMode="External"/><Relationship Id="rId810" Type="http://schemas.openxmlformats.org/officeDocument/2006/relationships/hyperlink" Target="https://www.chernigiv-rada.gov.ua/news/id-170035/" TargetMode="External"/><Relationship Id="rId815" Type="http://schemas.openxmlformats.org/officeDocument/2006/relationships/hyperlink" Target="https://chernigiv-rada.gov.ua/news/id-170204/" TargetMode="External"/><Relationship Id="rId814" Type="http://schemas.openxmlformats.org/officeDocument/2006/relationships/hyperlink" Target="https://chernigiv-rada.gov.ua/news/id-170167/" TargetMode="External"/><Relationship Id="rId813" Type="http://schemas.openxmlformats.org/officeDocument/2006/relationships/hyperlink" Target="https://chernigiv-rada.gov.ua/news/id-170167/" TargetMode="External"/><Relationship Id="rId812" Type="http://schemas.openxmlformats.org/officeDocument/2006/relationships/hyperlink" Target="https://chernigiv-rada.gov.ua/news/id-170141/" TargetMode="External"/><Relationship Id="rId2970" Type="http://schemas.openxmlformats.org/officeDocument/2006/relationships/hyperlink" Target="https://suspilne.media/kherson/" TargetMode="External"/><Relationship Id="rId1640" Type="http://schemas.openxmlformats.org/officeDocument/2006/relationships/hyperlink" Target="https://suspilne.media/zhytomyr/" TargetMode="External"/><Relationship Id="rId2971" Type="http://schemas.openxmlformats.org/officeDocument/2006/relationships/hyperlink" Target="https://khoda.gov.ua/news" TargetMode="External"/><Relationship Id="rId1641" Type="http://schemas.openxmlformats.org/officeDocument/2006/relationships/hyperlink" Target="https://zt.npu.gov.ua/news" TargetMode="External"/><Relationship Id="rId2972" Type="http://schemas.openxmlformats.org/officeDocument/2006/relationships/hyperlink" Target="https://suspilne.media/kherson/" TargetMode="External"/><Relationship Id="rId1675" Type="http://schemas.openxmlformats.org/officeDocument/2006/relationships/hyperlink" Target="https://zt.npu.gov.ua/news" TargetMode="External"/><Relationship Id="rId1676" Type="http://schemas.openxmlformats.org/officeDocument/2006/relationships/hyperlink" Target="https://suspilne.media/zhytomyr/" TargetMode="External"/><Relationship Id="rId1677" Type="http://schemas.openxmlformats.org/officeDocument/2006/relationships/hyperlink" Target="https://zt.npu.gov.ua/news" TargetMode="External"/><Relationship Id="rId1678" Type="http://schemas.openxmlformats.org/officeDocument/2006/relationships/hyperlink" Target="https://suspilne.media/zhytomyr/" TargetMode="External"/><Relationship Id="rId1679" Type="http://schemas.openxmlformats.org/officeDocument/2006/relationships/hyperlink" Target="https://zt.npu.gov.ua/news" TargetMode="External"/><Relationship Id="rId849" Type="http://schemas.openxmlformats.org/officeDocument/2006/relationships/hyperlink" Target="https://www.pravda.com.ua/news/2026/09/06/8052109/" TargetMode="External"/><Relationship Id="rId844" Type="http://schemas.openxmlformats.org/officeDocument/2006/relationships/hyperlink" Target="https://t.me/s/ComAFUA/752" TargetMode="External"/><Relationship Id="rId843" Type="http://schemas.openxmlformats.org/officeDocument/2006/relationships/hyperlink" Target="https://chernigiv-rada.gov.ua/news/id-170626/" TargetMode="External"/><Relationship Id="rId842" Type="http://schemas.openxmlformats.org/officeDocument/2006/relationships/hyperlink" Target="https://chernigiv-rada.gov.ua/news/id-170622/" TargetMode="External"/><Relationship Id="rId841" Type="http://schemas.openxmlformats.org/officeDocument/2006/relationships/hyperlink" Target="https://chernigiv-rada.gov.ua/news/id-170578/" TargetMode="External"/><Relationship Id="rId848" Type="http://schemas.openxmlformats.org/officeDocument/2006/relationships/hyperlink" Target="https://chernigiv-rada.gov.ua/news/id-171610/" TargetMode="External"/><Relationship Id="rId847" Type="http://schemas.openxmlformats.org/officeDocument/2006/relationships/hyperlink" Target="https://chernigiv-rada.gov.ua/news/id-171275/" TargetMode="External"/><Relationship Id="rId846" Type="http://schemas.openxmlformats.org/officeDocument/2006/relationships/hyperlink" Target="https://chernigiv-rada.gov.ua/news/id-171263/" TargetMode="External"/><Relationship Id="rId845" Type="http://schemas.openxmlformats.org/officeDocument/2006/relationships/hyperlink" Target="https://chernigiv-rada.gov.ua/news/id-171174/" TargetMode="External"/><Relationship Id="rId1670" Type="http://schemas.openxmlformats.org/officeDocument/2006/relationships/hyperlink" Target="https://suspilne.media/zhytomyr/" TargetMode="External"/><Relationship Id="rId840" Type="http://schemas.openxmlformats.org/officeDocument/2006/relationships/hyperlink" Target="https://chernigiv-rada.gov.ua/news/id-170560/" TargetMode="External"/><Relationship Id="rId1671" Type="http://schemas.openxmlformats.org/officeDocument/2006/relationships/hyperlink" Target="https://zt.npu.gov.ua/news" TargetMode="External"/><Relationship Id="rId1672" Type="http://schemas.openxmlformats.org/officeDocument/2006/relationships/hyperlink" Target="https://suspilne.media/zhytomyr/" TargetMode="External"/><Relationship Id="rId1673" Type="http://schemas.openxmlformats.org/officeDocument/2006/relationships/hyperlink" Target="https://zt.npu.gov.ua/news" TargetMode="External"/><Relationship Id="rId1674" Type="http://schemas.openxmlformats.org/officeDocument/2006/relationships/hyperlink" Target="https://suspilne.media/zhytomyr/" TargetMode="External"/><Relationship Id="rId1664" Type="http://schemas.openxmlformats.org/officeDocument/2006/relationships/hyperlink" Target="https://suspilne.media/zhytomyr/" TargetMode="External"/><Relationship Id="rId2995" Type="http://schemas.openxmlformats.org/officeDocument/2006/relationships/hyperlink" Target="https://khoda.gov.ua/news" TargetMode="External"/><Relationship Id="rId1665" Type="http://schemas.openxmlformats.org/officeDocument/2006/relationships/hyperlink" Target="https://zt.npu.gov.ua/news" TargetMode="External"/><Relationship Id="rId2996" Type="http://schemas.openxmlformats.org/officeDocument/2006/relationships/hyperlink" Target="https://suspilne.media/kherson/" TargetMode="External"/><Relationship Id="rId1666" Type="http://schemas.openxmlformats.org/officeDocument/2006/relationships/hyperlink" Target="https://suspilne.media/zhytomyr/" TargetMode="External"/><Relationship Id="rId2997" Type="http://schemas.openxmlformats.org/officeDocument/2006/relationships/hyperlink" Target="https://khoda.gov.ua/news" TargetMode="External"/><Relationship Id="rId1667" Type="http://schemas.openxmlformats.org/officeDocument/2006/relationships/hyperlink" Target="https://zt.npu.gov.ua/news" TargetMode="External"/><Relationship Id="rId2998" Type="http://schemas.openxmlformats.org/officeDocument/2006/relationships/hyperlink" Target="https://suspilne.media/kherson/" TargetMode="External"/><Relationship Id="rId1668" Type="http://schemas.openxmlformats.org/officeDocument/2006/relationships/hyperlink" Target="https://suspilne.media/zhytomyr/" TargetMode="External"/><Relationship Id="rId2999" Type="http://schemas.openxmlformats.org/officeDocument/2006/relationships/hyperlink" Target="https://khoda.gov.ua/news" TargetMode="External"/><Relationship Id="rId1669" Type="http://schemas.openxmlformats.org/officeDocument/2006/relationships/hyperlink" Target="https://zt.npu.gov.ua/news" TargetMode="External"/><Relationship Id="rId839" Type="http://schemas.openxmlformats.org/officeDocument/2006/relationships/hyperlink" Target="https://chernigiv-rada.gov.ua/news/id-170538/" TargetMode="External"/><Relationship Id="rId838" Type="http://schemas.openxmlformats.org/officeDocument/2006/relationships/hyperlink" Target="https://chernigiv-rada.gov.ua/news/id-170536/" TargetMode="External"/><Relationship Id="rId833" Type="http://schemas.openxmlformats.org/officeDocument/2006/relationships/hyperlink" Target="https://chernigiv-rada.gov.ua/news/id-170534/" TargetMode="External"/><Relationship Id="rId832" Type="http://schemas.openxmlformats.org/officeDocument/2006/relationships/hyperlink" Target="https://t.me/s/ComAFUA?before=1098" TargetMode="External"/><Relationship Id="rId831" Type="http://schemas.openxmlformats.org/officeDocument/2006/relationships/hyperlink" Target="https://chernigiv-rada.gov.ua/news/id-170534/" TargetMode="External"/><Relationship Id="rId830" Type="http://schemas.openxmlformats.org/officeDocument/2006/relationships/hyperlink" Target="https://chernigiv-rada.gov.ua/news/id-170528/" TargetMode="External"/><Relationship Id="rId837" Type="http://schemas.openxmlformats.org/officeDocument/2006/relationships/hyperlink" Target="https://chernigiv-rada.gov.ua/news/id-170688/" TargetMode="External"/><Relationship Id="rId836" Type="http://schemas.openxmlformats.org/officeDocument/2006/relationships/hyperlink" Target="https://t.me/s/ComAFUA?before=1127" TargetMode="External"/><Relationship Id="rId835" Type="http://schemas.openxmlformats.org/officeDocument/2006/relationships/hyperlink" Target="https://chernigiv-rada.gov.ua/news/id-170664/" TargetMode="External"/><Relationship Id="rId834" Type="http://schemas.openxmlformats.org/officeDocument/2006/relationships/hyperlink" Target="https://t.me/s/ComAFUA?before=1127" TargetMode="External"/><Relationship Id="rId2990" Type="http://schemas.openxmlformats.org/officeDocument/2006/relationships/hyperlink" Target="https://suspilne.media/kherson/" TargetMode="External"/><Relationship Id="rId1660" Type="http://schemas.openxmlformats.org/officeDocument/2006/relationships/hyperlink" Target="https://suspilne.media/zhytomyr/" TargetMode="External"/><Relationship Id="rId2991" Type="http://schemas.openxmlformats.org/officeDocument/2006/relationships/hyperlink" Target="https://khoda.gov.ua/news" TargetMode="External"/><Relationship Id="rId1661" Type="http://schemas.openxmlformats.org/officeDocument/2006/relationships/hyperlink" Target="https://zt.npu.gov.ua/news" TargetMode="External"/><Relationship Id="rId2992" Type="http://schemas.openxmlformats.org/officeDocument/2006/relationships/hyperlink" Target="https://suspilne.media/kherson/" TargetMode="External"/><Relationship Id="rId1662" Type="http://schemas.openxmlformats.org/officeDocument/2006/relationships/hyperlink" Target="https://suspilne.media/zhytomyr/" TargetMode="External"/><Relationship Id="rId2993" Type="http://schemas.openxmlformats.org/officeDocument/2006/relationships/hyperlink" Target="https://khoda.gov.ua/news" TargetMode="External"/><Relationship Id="rId1663" Type="http://schemas.openxmlformats.org/officeDocument/2006/relationships/hyperlink" Target="https://zt.npu.gov.ua/news" TargetMode="External"/><Relationship Id="rId2994" Type="http://schemas.openxmlformats.org/officeDocument/2006/relationships/hyperlink" Target="https://suspilne.media/kherson/" TargetMode="External"/><Relationship Id="rId2148" Type="http://schemas.openxmlformats.org/officeDocument/2006/relationships/hyperlink" Target="https://suspilne.media/zhytomyr/" TargetMode="External"/><Relationship Id="rId2149" Type="http://schemas.openxmlformats.org/officeDocument/2006/relationships/hyperlink" Target="https://zt.npu.gov.ua/news" TargetMode="External"/><Relationship Id="rId3479" Type="http://schemas.openxmlformats.org/officeDocument/2006/relationships/hyperlink" Target="https://t.me/s/Sumy_news_ODA" TargetMode="External"/><Relationship Id="rId3470" Type="http://schemas.openxmlformats.org/officeDocument/2006/relationships/hyperlink" Target="https://cukr.city/city/2026/iak-rosiiany-atakuvaly-sumshchynu-v-berezni-2026/" TargetMode="External"/><Relationship Id="rId2140" Type="http://schemas.openxmlformats.org/officeDocument/2006/relationships/hyperlink" Target="https://suspilne.media/zhytomyr/" TargetMode="External"/><Relationship Id="rId3472" Type="http://schemas.openxmlformats.org/officeDocument/2006/relationships/hyperlink" Target="https://cukr.city/city/2026/iak-rosiiany-atakuvaly-sumshchynu-v-berezni-2026/" TargetMode="External"/><Relationship Id="rId2141" Type="http://schemas.openxmlformats.org/officeDocument/2006/relationships/hyperlink" Target="https://zt.npu.gov.ua/news" TargetMode="External"/><Relationship Id="rId3471" Type="http://schemas.openxmlformats.org/officeDocument/2006/relationships/hyperlink" Target="https://t.me/s/Sumy_news_ODA" TargetMode="External"/><Relationship Id="rId2142" Type="http://schemas.openxmlformats.org/officeDocument/2006/relationships/hyperlink" Target="https://suspilne.media/zhytomyr/" TargetMode="External"/><Relationship Id="rId3474" Type="http://schemas.openxmlformats.org/officeDocument/2006/relationships/hyperlink" Target="https://cukr.city/city/2026/iak-rosiiany-atakuvaly-sumshchynu-v-berezni-2026/" TargetMode="External"/><Relationship Id="rId2143" Type="http://schemas.openxmlformats.org/officeDocument/2006/relationships/hyperlink" Target="https://zt.npu.gov.ua/news" TargetMode="External"/><Relationship Id="rId3473" Type="http://schemas.openxmlformats.org/officeDocument/2006/relationships/hyperlink" Target="https://t.me/s/Sumy_news_ODA" TargetMode="External"/><Relationship Id="rId2144" Type="http://schemas.openxmlformats.org/officeDocument/2006/relationships/hyperlink" Target="https://suspilne.media/zhytomyr/" TargetMode="External"/><Relationship Id="rId3476" Type="http://schemas.openxmlformats.org/officeDocument/2006/relationships/hyperlink" Target="https://cukr.city/city/2026/iak-rosiiany-atakuvaly-sumshchynu-v-berezni-2026/" TargetMode="External"/><Relationship Id="rId2145" Type="http://schemas.openxmlformats.org/officeDocument/2006/relationships/hyperlink" Target="https://zt.npu.gov.ua/news" TargetMode="External"/><Relationship Id="rId3475" Type="http://schemas.openxmlformats.org/officeDocument/2006/relationships/hyperlink" Target="https://t.me/s/Sumy_news_ODA" TargetMode="External"/><Relationship Id="rId2146" Type="http://schemas.openxmlformats.org/officeDocument/2006/relationships/hyperlink" Target="https://suspilne.media/zhytomyr/" TargetMode="External"/><Relationship Id="rId3478" Type="http://schemas.openxmlformats.org/officeDocument/2006/relationships/hyperlink" Target="https://cukr.city/city/2026/iak-rosiiany-atakuvaly-sumshchynu-v-berezni-2026/" TargetMode="External"/><Relationship Id="rId2147" Type="http://schemas.openxmlformats.org/officeDocument/2006/relationships/hyperlink" Target="https://zt.npu.gov.ua/news" TargetMode="External"/><Relationship Id="rId3477" Type="http://schemas.openxmlformats.org/officeDocument/2006/relationships/hyperlink" Target="https://t.me/s/Sumy_news_ODA" TargetMode="External"/><Relationship Id="rId2137" Type="http://schemas.openxmlformats.org/officeDocument/2006/relationships/hyperlink" Target="https://zt.npu.gov.ua/news" TargetMode="External"/><Relationship Id="rId3469" Type="http://schemas.openxmlformats.org/officeDocument/2006/relationships/hyperlink" Target="https://t.me/s/Sumy_news_ODA" TargetMode="External"/><Relationship Id="rId2138" Type="http://schemas.openxmlformats.org/officeDocument/2006/relationships/hyperlink" Target="https://suspilne.media/zhytomyr/" TargetMode="External"/><Relationship Id="rId3468" Type="http://schemas.openxmlformats.org/officeDocument/2006/relationships/hyperlink" Target="https://cukr.city/city/2026/iak-rosiiany-atakuvaly-sumshchynu-v-berezni-2026/" TargetMode="External"/><Relationship Id="rId2139" Type="http://schemas.openxmlformats.org/officeDocument/2006/relationships/hyperlink" Target="https://zt.npu.gov.ua/news" TargetMode="External"/><Relationship Id="rId3461" Type="http://schemas.openxmlformats.org/officeDocument/2006/relationships/hyperlink" Target="https://t.me/s/Sumy_news_ODA" TargetMode="External"/><Relationship Id="rId2130" Type="http://schemas.openxmlformats.org/officeDocument/2006/relationships/hyperlink" Target="https://suspilne.media/zhytomyr/" TargetMode="External"/><Relationship Id="rId3460" Type="http://schemas.openxmlformats.org/officeDocument/2006/relationships/hyperlink" Target="https://cukr.city/city/2026/iak-rosiiany-atakuvaly-sumshchynu-v-berezni-2026/" TargetMode="External"/><Relationship Id="rId2131" Type="http://schemas.openxmlformats.org/officeDocument/2006/relationships/hyperlink" Target="https://zt.npu.gov.ua/news" TargetMode="External"/><Relationship Id="rId3463" Type="http://schemas.openxmlformats.org/officeDocument/2006/relationships/hyperlink" Target="https://t.me/s/Sumy_news_ODA" TargetMode="External"/><Relationship Id="rId2132" Type="http://schemas.openxmlformats.org/officeDocument/2006/relationships/hyperlink" Target="https://suspilne.media/zhytomyr/" TargetMode="External"/><Relationship Id="rId3462" Type="http://schemas.openxmlformats.org/officeDocument/2006/relationships/hyperlink" Target="https://cukr.city/city/2026/iak-rosiiany-atakuvaly-sumshchynu-v-berezni-2026/" TargetMode="External"/><Relationship Id="rId2133" Type="http://schemas.openxmlformats.org/officeDocument/2006/relationships/hyperlink" Target="https://zt.npu.gov.ua/news" TargetMode="External"/><Relationship Id="rId3465" Type="http://schemas.openxmlformats.org/officeDocument/2006/relationships/hyperlink" Target="https://t.me/s/Sumy_news_ODA" TargetMode="External"/><Relationship Id="rId2134" Type="http://schemas.openxmlformats.org/officeDocument/2006/relationships/hyperlink" Target="https://suspilne.media/zhytomyr/" TargetMode="External"/><Relationship Id="rId3464" Type="http://schemas.openxmlformats.org/officeDocument/2006/relationships/hyperlink" Target="https://cukr.city/city/2026/iak-rosiiany-atakuvaly-sumshchynu-v-berezni-2026/" TargetMode="External"/><Relationship Id="rId2135" Type="http://schemas.openxmlformats.org/officeDocument/2006/relationships/hyperlink" Target="https://zt.npu.gov.ua/news" TargetMode="External"/><Relationship Id="rId3467" Type="http://schemas.openxmlformats.org/officeDocument/2006/relationships/hyperlink" Target="https://t.me/s/Sumy_news_ODA" TargetMode="External"/><Relationship Id="rId2136" Type="http://schemas.openxmlformats.org/officeDocument/2006/relationships/hyperlink" Target="https://suspilne.media/zhytomyr/" TargetMode="External"/><Relationship Id="rId3466" Type="http://schemas.openxmlformats.org/officeDocument/2006/relationships/hyperlink" Target="https://cukr.city/city/2026/iak-rosiiany-atakuvaly-sumshchynu-v-berezni-2026/" TargetMode="External"/><Relationship Id="rId3490" Type="http://schemas.openxmlformats.org/officeDocument/2006/relationships/hyperlink" Target="https://cukr.city/city/2026/iak-rosiiany-atakuvaly-sumshchynu-v-berezni-2026/" TargetMode="External"/><Relationship Id="rId2160" Type="http://schemas.openxmlformats.org/officeDocument/2006/relationships/hyperlink" Target="https://suspilne.media/zhytomyr/" TargetMode="External"/><Relationship Id="rId3492" Type="http://schemas.openxmlformats.org/officeDocument/2006/relationships/hyperlink" Target="https://cukr.city/city/2026/iak-rosiiany-atakuvaly-sumshchynu-v-berezni-2026/" TargetMode="External"/><Relationship Id="rId2161" Type="http://schemas.openxmlformats.org/officeDocument/2006/relationships/hyperlink" Target="https://zt.npu.gov.ua/news" TargetMode="External"/><Relationship Id="rId3491" Type="http://schemas.openxmlformats.org/officeDocument/2006/relationships/hyperlink" Target="https://t.me/s/Sumy_news_ODA" TargetMode="External"/><Relationship Id="rId2162" Type="http://schemas.openxmlformats.org/officeDocument/2006/relationships/hyperlink" Target="https://suspilne.media/zhytomyr/" TargetMode="External"/><Relationship Id="rId3494" Type="http://schemas.openxmlformats.org/officeDocument/2006/relationships/hyperlink" Target="https://cukr.city/city/2026/iak-rosiiany-atakuvaly-sumshchynu-v-berezni-2026/" TargetMode="External"/><Relationship Id="rId2163" Type="http://schemas.openxmlformats.org/officeDocument/2006/relationships/hyperlink" Target="https://zt.npu.gov.ua/news" TargetMode="External"/><Relationship Id="rId3493" Type="http://schemas.openxmlformats.org/officeDocument/2006/relationships/hyperlink" Target="https://t.me/s/Sumy_news_ODA" TargetMode="External"/><Relationship Id="rId2164" Type="http://schemas.openxmlformats.org/officeDocument/2006/relationships/hyperlink" Target="https://suspilne.media/zhytomyr/" TargetMode="External"/><Relationship Id="rId3496" Type="http://schemas.openxmlformats.org/officeDocument/2006/relationships/hyperlink" Target="https://cukr.city/city/2026/iak-rosiiany-atakuvaly-sumshchynu-v-berezni-2026/" TargetMode="External"/><Relationship Id="rId2165" Type="http://schemas.openxmlformats.org/officeDocument/2006/relationships/hyperlink" Target="https://zt.npu.gov.ua/news" TargetMode="External"/><Relationship Id="rId3495" Type="http://schemas.openxmlformats.org/officeDocument/2006/relationships/hyperlink" Target="https://t.me/s/Sumy_news_ODA" TargetMode="External"/><Relationship Id="rId2166" Type="http://schemas.openxmlformats.org/officeDocument/2006/relationships/hyperlink" Target="https://suspilne.media/zhytomyr/" TargetMode="External"/><Relationship Id="rId3498" Type="http://schemas.openxmlformats.org/officeDocument/2006/relationships/hyperlink" Target="https://cukr.city/city/2026/iak-rosiiany-atakuvaly-sumshchynu-v-berezni-2026/" TargetMode="External"/><Relationship Id="rId2167" Type="http://schemas.openxmlformats.org/officeDocument/2006/relationships/hyperlink" Target="https://zt.npu.gov.ua/news" TargetMode="External"/><Relationship Id="rId3497" Type="http://schemas.openxmlformats.org/officeDocument/2006/relationships/hyperlink" Target="https://t.me/s/Sumy_news_ODA" TargetMode="External"/><Relationship Id="rId2168" Type="http://schemas.openxmlformats.org/officeDocument/2006/relationships/hyperlink" Target="https://suspilne.media/zhytomyr/" TargetMode="External"/><Relationship Id="rId2169" Type="http://schemas.openxmlformats.org/officeDocument/2006/relationships/hyperlink" Target="https://zt.npu.gov.ua/news" TargetMode="External"/><Relationship Id="rId3499" Type="http://schemas.openxmlformats.org/officeDocument/2006/relationships/hyperlink" Target="https://t.me/s/Sumy_news_ODA" TargetMode="External"/><Relationship Id="rId2159" Type="http://schemas.openxmlformats.org/officeDocument/2006/relationships/hyperlink" Target="https://zt.npu.gov.ua/news" TargetMode="External"/><Relationship Id="rId3481" Type="http://schemas.openxmlformats.org/officeDocument/2006/relationships/hyperlink" Target="https://t.me/s/Sumy_news_ODA" TargetMode="External"/><Relationship Id="rId2150" Type="http://schemas.openxmlformats.org/officeDocument/2006/relationships/hyperlink" Target="https://suspilne.media/zhytomyr/" TargetMode="External"/><Relationship Id="rId3480" Type="http://schemas.openxmlformats.org/officeDocument/2006/relationships/hyperlink" Target="https://cukr.city/city/2026/iak-rosiiany-atakuvaly-sumshchynu-v-berezni-2026/" TargetMode="External"/><Relationship Id="rId2151" Type="http://schemas.openxmlformats.org/officeDocument/2006/relationships/hyperlink" Target="https://zt.npu.gov.ua/news" TargetMode="External"/><Relationship Id="rId3483" Type="http://schemas.openxmlformats.org/officeDocument/2006/relationships/hyperlink" Target="https://t.me/s/Sumy_news_ODA" TargetMode="External"/><Relationship Id="rId2152" Type="http://schemas.openxmlformats.org/officeDocument/2006/relationships/hyperlink" Target="https://suspilne.media/zhytomyr/" TargetMode="External"/><Relationship Id="rId3482" Type="http://schemas.openxmlformats.org/officeDocument/2006/relationships/hyperlink" Target="https://cukr.city/city/2026/iak-rosiiany-atakuvaly-sumshchynu-v-berezni-2026/" TargetMode="External"/><Relationship Id="rId2153" Type="http://schemas.openxmlformats.org/officeDocument/2006/relationships/hyperlink" Target="https://zt.npu.gov.ua/news" TargetMode="External"/><Relationship Id="rId3485" Type="http://schemas.openxmlformats.org/officeDocument/2006/relationships/hyperlink" Target="https://t.me/s/Sumy_news_ODA" TargetMode="External"/><Relationship Id="rId2154" Type="http://schemas.openxmlformats.org/officeDocument/2006/relationships/hyperlink" Target="https://suspilne.media/zhytomyr/" TargetMode="External"/><Relationship Id="rId3484" Type="http://schemas.openxmlformats.org/officeDocument/2006/relationships/hyperlink" Target="https://cukr.city/city/2026/iak-rosiiany-atakuvaly-sumshchynu-v-berezni-2026/" TargetMode="External"/><Relationship Id="rId2155" Type="http://schemas.openxmlformats.org/officeDocument/2006/relationships/hyperlink" Target="https://zt.npu.gov.ua/news" TargetMode="External"/><Relationship Id="rId3487" Type="http://schemas.openxmlformats.org/officeDocument/2006/relationships/hyperlink" Target="https://t.me/s/Sumy_news_ODA" TargetMode="External"/><Relationship Id="rId2156" Type="http://schemas.openxmlformats.org/officeDocument/2006/relationships/hyperlink" Target="https://suspilne.media/zhytomyr/" TargetMode="External"/><Relationship Id="rId3486" Type="http://schemas.openxmlformats.org/officeDocument/2006/relationships/hyperlink" Target="https://cukr.city/city/2026/iak-rosiiany-atakuvaly-sumshchynu-v-berezni-2026/" TargetMode="External"/><Relationship Id="rId2157" Type="http://schemas.openxmlformats.org/officeDocument/2006/relationships/hyperlink" Target="https://zt.npu.gov.ua/news" TargetMode="External"/><Relationship Id="rId3489" Type="http://schemas.openxmlformats.org/officeDocument/2006/relationships/hyperlink" Target="https://t.me/s/Sumy_news_ODA" TargetMode="External"/><Relationship Id="rId2158" Type="http://schemas.openxmlformats.org/officeDocument/2006/relationships/hyperlink" Target="https://suspilne.media/zhytomyr/" TargetMode="External"/><Relationship Id="rId3488" Type="http://schemas.openxmlformats.org/officeDocument/2006/relationships/hyperlink" Target="https://cukr.city/city/2026/iak-rosiiany-atakuvaly-sumshchynu-v-berezni-2026/" TargetMode="External"/><Relationship Id="rId2104" Type="http://schemas.openxmlformats.org/officeDocument/2006/relationships/hyperlink" Target="https://suspilne.media/zhytomyr/" TargetMode="External"/><Relationship Id="rId3436" Type="http://schemas.openxmlformats.org/officeDocument/2006/relationships/hyperlink" Target="https://cukr.city/city/2026/iak-rosiiany-atakuvaly-sumshchynu-v-sichni/" TargetMode="External"/><Relationship Id="rId2105" Type="http://schemas.openxmlformats.org/officeDocument/2006/relationships/hyperlink" Target="https://zt.npu.gov.ua/news" TargetMode="External"/><Relationship Id="rId3435" Type="http://schemas.openxmlformats.org/officeDocument/2006/relationships/hyperlink" Target="https://t.me/s/Sumy_news_ODA" TargetMode="External"/><Relationship Id="rId2106" Type="http://schemas.openxmlformats.org/officeDocument/2006/relationships/hyperlink" Target="https://suspilne.media/zhytomyr/" TargetMode="External"/><Relationship Id="rId3438" Type="http://schemas.openxmlformats.org/officeDocument/2006/relationships/hyperlink" Target="https://cukr.city/city/2026/iak-rosiiany-atakuvaly-sumshchynu-v-sichni/" TargetMode="External"/><Relationship Id="rId2107" Type="http://schemas.openxmlformats.org/officeDocument/2006/relationships/hyperlink" Target="https://zt.npu.gov.ua/news" TargetMode="External"/><Relationship Id="rId3437" Type="http://schemas.openxmlformats.org/officeDocument/2006/relationships/hyperlink" Target="https://t.me/s/Sumy_news_ODA" TargetMode="External"/><Relationship Id="rId2108" Type="http://schemas.openxmlformats.org/officeDocument/2006/relationships/hyperlink" Target="https://suspilne.media/zhytomyr/" TargetMode="External"/><Relationship Id="rId2109" Type="http://schemas.openxmlformats.org/officeDocument/2006/relationships/hyperlink" Target="https://zt.npu.gov.ua/news" TargetMode="External"/><Relationship Id="rId3439" Type="http://schemas.openxmlformats.org/officeDocument/2006/relationships/hyperlink" Target="https://t.me/s/Sumy_news_ODA" TargetMode="External"/><Relationship Id="rId3430" Type="http://schemas.openxmlformats.org/officeDocument/2006/relationships/hyperlink" Target="https://cukr.city/city/2026/iak-rosiiany-atakuvaly-sumshchynu-v-sichni/" TargetMode="External"/><Relationship Id="rId2100" Type="http://schemas.openxmlformats.org/officeDocument/2006/relationships/hyperlink" Target="https://suspilne.media/zhytomyr/" TargetMode="External"/><Relationship Id="rId3432" Type="http://schemas.openxmlformats.org/officeDocument/2006/relationships/hyperlink" Target="https://cukr.city/city/2026/iak-rosiiany-atakuvaly-sumshchynu-v-sichni/" TargetMode="External"/><Relationship Id="rId2101" Type="http://schemas.openxmlformats.org/officeDocument/2006/relationships/hyperlink" Target="https://zt.npu.gov.ua/news" TargetMode="External"/><Relationship Id="rId3431" Type="http://schemas.openxmlformats.org/officeDocument/2006/relationships/hyperlink" Target="https://t.me/s/Sumy_news_ODA" TargetMode="External"/><Relationship Id="rId2102" Type="http://schemas.openxmlformats.org/officeDocument/2006/relationships/hyperlink" Target="https://suspilne.media/zhytomyr/" TargetMode="External"/><Relationship Id="rId3434" Type="http://schemas.openxmlformats.org/officeDocument/2006/relationships/hyperlink" Target="https://cukr.city/city/2026/iak-rosiiany-atakuvaly-sumshchynu-v-sichni/" TargetMode="External"/><Relationship Id="rId2103" Type="http://schemas.openxmlformats.org/officeDocument/2006/relationships/hyperlink" Target="https://zt.npu.gov.ua/news" TargetMode="External"/><Relationship Id="rId3433" Type="http://schemas.openxmlformats.org/officeDocument/2006/relationships/hyperlink" Target="https://t.me/s/Sumy_news_ODA" TargetMode="External"/><Relationship Id="rId3425" Type="http://schemas.openxmlformats.org/officeDocument/2006/relationships/hyperlink" Target="https://t.me/s/Sumy_news_ODA" TargetMode="External"/><Relationship Id="rId3424" Type="http://schemas.openxmlformats.org/officeDocument/2006/relationships/hyperlink" Target="https://cukr.city/city/2026/iak-rosiiany-atakuvaly-sumshchynu-v-sichni/" TargetMode="External"/><Relationship Id="rId3427" Type="http://schemas.openxmlformats.org/officeDocument/2006/relationships/hyperlink" Target="https://t.me/s/Sumy_news_ODA" TargetMode="External"/><Relationship Id="rId3426" Type="http://schemas.openxmlformats.org/officeDocument/2006/relationships/hyperlink" Target="https://cukr.city/city/2026/iak-rosiiany-atakuvaly-sumshchynu-v-sichni/" TargetMode="External"/><Relationship Id="rId3429" Type="http://schemas.openxmlformats.org/officeDocument/2006/relationships/hyperlink" Target="https://t.me/s/Sumy_news_ODA" TargetMode="External"/><Relationship Id="rId3428" Type="http://schemas.openxmlformats.org/officeDocument/2006/relationships/hyperlink" Target="https://cukr.city/city/2026/iak-rosiiany-atakuvaly-sumshchynu-v-sichni/" TargetMode="External"/><Relationship Id="rId899" Type="http://schemas.openxmlformats.org/officeDocument/2006/relationships/hyperlink" Target="https://suspilne.media/chernihiv/" TargetMode="External"/><Relationship Id="rId898" Type="http://schemas.openxmlformats.org/officeDocument/2006/relationships/hyperlink" Target="https://chernigiv-rada.gov.ua/news" TargetMode="External"/><Relationship Id="rId897" Type="http://schemas.openxmlformats.org/officeDocument/2006/relationships/hyperlink" Target="https://suspilne.media/chernihiv/" TargetMode="External"/><Relationship Id="rId896" Type="http://schemas.openxmlformats.org/officeDocument/2006/relationships/hyperlink" Target="https://chernigiv-rada.gov.ua/news" TargetMode="External"/><Relationship Id="rId891" Type="http://schemas.openxmlformats.org/officeDocument/2006/relationships/hyperlink" Target="https://suspilne.media/chernihiv/" TargetMode="External"/><Relationship Id="rId890" Type="http://schemas.openxmlformats.org/officeDocument/2006/relationships/hyperlink" Target="https://chernigiv-rada.gov.ua/news" TargetMode="External"/><Relationship Id="rId895" Type="http://schemas.openxmlformats.org/officeDocument/2006/relationships/hyperlink" Target="https://suspilne.media/chernihiv/" TargetMode="External"/><Relationship Id="rId3421" Type="http://schemas.openxmlformats.org/officeDocument/2006/relationships/hyperlink" Target="https://t.me/s/Sumy_news_ODA" TargetMode="External"/><Relationship Id="rId894" Type="http://schemas.openxmlformats.org/officeDocument/2006/relationships/hyperlink" Target="https://chernigiv-rada.gov.ua/news" TargetMode="External"/><Relationship Id="rId3420" Type="http://schemas.openxmlformats.org/officeDocument/2006/relationships/hyperlink" Target="https://cukr.city/city/2026/iak-rosiiany-atakuvaly-sumshchynu-v-sichni/" TargetMode="External"/><Relationship Id="rId893" Type="http://schemas.openxmlformats.org/officeDocument/2006/relationships/hyperlink" Target="https://suspilne.media/chernihiv/" TargetMode="External"/><Relationship Id="rId3423" Type="http://schemas.openxmlformats.org/officeDocument/2006/relationships/hyperlink" Target="https://t.me/s/Sumy_news_ODA" TargetMode="External"/><Relationship Id="rId892" Type="http://schemas.openxmlformats.org/officeDocument/2006/relationships/hyperlink" Target="https://chernigiv-rada.gov.ua/news" TargetMode="External"/><Relationship Id="rId3422" Type="http://schemas.openxmlformats.org/officeDocument/2006/relationships/hyperlink" Target="https://cukr.city/city/2026/iak-rosiiany-atakuvaly-sumshchynu-v-sichni/" TargetMode="External"/><Relationship Id="rId2126" Type="http://schemas.openxmlformats.org/officeDocument/2006/relationships/hyperlink" Target="https://suspilne.media/zhytomyr/" TargetMode="External"/><Relationship Id="rId3458" Type="http://schemas.openxmlformats.org/officeDocument/2006/relationships/hyperlink" Target="https://cukr.city/city/2026/iak-rosiiany-atakuvaly-sumshchynu-v-berezni-2026/" TargetMode="External"/><Relationship Id="rId2127" Type="http://schemas.openxmlformats.org/officeDocument/2006/relationships/hyperlink" Target="https://zt.npu.gov.ua/news" TargetMode="External"/><Relationship Id="rId3457" Type="http://schemas.openxmlformats.org/officeDocument/2006/relationships/hyperlink" Target="https://t.me/s/Sumy_news_ODA" TargetMode="External"/><Relationship Id="rId2128" Type="http://schemas.openxmlformats.org/officeDocument/2006/relationships/hyperlink" Target="https://suspilne.media/zhytomyr/" TargetMode="External"/><Relationship Id="rId2129" Type="http://schemas.openxmlformats.org/officeDocument/2006/relationships/hyperlink" Target="https://zt.npu.gov.ua/news" TargetMode="External"/><Relationship Id="rId3459" Type="http://schemas.openxmlformats.org/officeDocument/2006/relationships/hyperlink" Target="https://t.me/s/Sumy_news_ODA" TargetMode="External"/><Relationship Id="rId3450" Type="http://schemas.openxmlformats.org/officeDocument/2006/relationships/hyperlink" Target="https://cukr.city/city/2026/iak-rosiiany-atakuvaly-sumshchynu-v-sichni/" TargetMode="External"/><Relationship Id="rId2120" Type="http://schemas.openxmlformats.org/officeDocument/2006/relationships/hyperlink" Target="https://suspilne.media/zhytomyr/" TargetMode="External"/><Relationship Id="rId3452" Type="http://schemas.openxmlformats.org/officeDocument/2006/relationships/hyperlink" Target="https://cukr.city/city/2026/iak-rosiiany-atakuvaly-sumshchynu-v-berezni-2026/" TargetMode="External"/><Relationship Id="rId2121" Type="http://schemas.openxmlformats.org/officeDocument/2006/relationships/hyperlink" Target="https://zt.npu.gov.ua/news" TargetMode="External"/><Relationship Id="rId3451" Type="http://schemas.openxmlformats.org/officeDocument/2006/relationships/hyperlink" Target="https://t.me/s/Sumy_news_ODA" TargetMode="External"/><Relationship Id="rId2122" Type="http://schemas.openxmlformats.org/officeDocument/2006/relationships/hyperlink" Target="https://suspilne.media/zhytomyr/" TargetMode="External"/><Relationship Id="rId3454" Type="http://schemas.openxmlformats.org/officeDocument/2006/relationships/hyperlink" Target="https://cukr.city/city/2026/iak-rosiiany-atakuvaly-sumshchynu-v-berezni-2026/" TargetMode="External"/><Relationship Id="rId2123" Type="http://schemas.openxmlformats.org/officeDocument/2006/relationships/hyperlink" Target="https://zt.npu.gov.ua/news" TargetMode="External"/><Relationship Id="rId3453" Type="http://schemas.openxmlformats.org/officeDocument/2006/relationships/hyperlink" Target="https://t.me/s/Sumy_news_ODA" TargetMode="External"/><Relationship Id="rId2124" Type="http://schemas.openxmlformats.org/officeDocument/2006/relationships/hyperlink" Target="https://suspilne.media/zhytomyr/" TargetMode="External"/><Relationship Id="rId3456" Type="http://schemas.openxmlformats.org/officeDocument/2006/relationships/hyperlink" Target="https://cukr.city/city/2026/iak-rosiiany-atakuvaly-sumshchynu-v-berezni-2026/" TargetMode="External"/><Relationship Id="rId2125" Type="http://schemas.openxmlformats.org/officeDocument/2006/relationships/hyperlink" Target="https://zt.npu.gov.ua/news" TargetMode="External"/><Relationship Id="rId3455" Type="http://schemas.openxmlformats.org/officeDocument/2006/relationships/hyperlink" Target="https://t.me/s/Sumy_news_ODA" TargetMode="External"/><Relationship Id="rId2115" Type="http://schemas.openxmlformats.org/officeDocument/2006/relationships/hyperlink" Target="https://zt.npu.gov.ua/news" TargetMode="External"/><Relationship Id="rId3447" Type="http://schemas.openxmlformats.org/officeDocument/2006/relationships/hyperlink" Target="https://t.me/s/Sumy_news_ODA" TargetMode="External"/><Relationship Id="rId2116" Type="http://schemas.openxmlformats.org/officeDocument/2006/relationships/hyperlink" Target="https://suspilne.media/zhytomyr/" TargetMode="External"/><Relationship Id="rId3446" Type="http://schemas.openxmlformats.org/officeDocument/2006/relationships/hyperlink" Target="https://cukr.city/city/2026/iak-rosiiany-atakuvaly-sumshchynu-v-sichni/" TargetMode="External"/><Relationship Id="rId2117" Type="http://schemas.openxmlformats.org/officeDocument/2006/relationships/hyperlink" Target="https://zt.npu.gov.ua/news" TargetMode="External"/><Relationship Id="rId3449" Type="http://schemas.openxmlformats.org/officeDocument/2006/relationships/hyperlink" Target="https://t.me/s/Sumy_news_ODA" TargetMode="External"/><Relationship Id="rId2118" Type="http://schemas.openxmlformats.org/officeDocument/2006/relationships/hyperlink" Target="https://suspilne.media/zhytomyr/" TargetMode="External"/><Relationship Id="rId3448" Type="http://schemas.openxmlformats.org/officeDocument/2006/relationships/hyperlink" Target="https://cukr.city/city/2026/iak-rosiiany-atakuvaly-sumshchynu-v-sichni/" TargetMode="External"/><Relationship Id="rId2119" Type="http://schemas.openxmlformats.org/officeDocument/2006/relationships/hyperlink" Target="https://zt.npu.gov.ua/news" TargetMode="External"/><Relationship Id="rId3441" Type="http://schemas.openxmlformats.org/officeDocument/2006/relationships/hyperlink" Target="https://t.me/s/Sumy_news_ODA" TargetMode="External"/><Relationship Id="rId2110" Type="http://schemas.openxmlformats.org/officeDocument/2006/relationships/hyperlink" Target="https://suspilne.media/zhytomyr/" TargetMode="External"/><Relationship Id="rId3440" Type="http://schemas.openxmlformats.org/officeDocument/2006/relationships/hyperlink" Target="https://cukr.city/city/2026/iak-rosiiany-atakuvaly-sumshchynu-v-sichni/" TargetMode="External"/><Relationship Id="rId2111" Type="http://schemas.openxmlformats.org/officeDocument/2006/relationships/hyperlink" Target="https://zt.npu.gov.ua/news" TargetMode="External"/><Relationship Id="rId3443" Type="http://schemas.openxmlformats.org/officeDocument/2006/relationships/hyperlink" Target="https://t.me/s/Sumy_news_ODA" TargetMode="External"/><Relationship Id="rId2112" Type="http://schemas.openxmlformats.org/officeDocument/2006/relationships/hyperlink" Target="https://suspilne.media/zhytomyr/" TargetMode="External"/><Relationship Id="rId3442" Type="http://schemas.openxmlformats.org/officeDocument/2006/relationships/hyperlink" Target="https://cukr.city/city/2026/iak-rosiiany-atakuvaly-sumshchynu-v-sichni/" TargetMode="External"/><Relationship Id="rId2113" Type="http://schemas.openxmlformats.org/officeDocument/2006/relationships/hyperlink" Target="https://zt.npu.gov.ua/news" TargetMode="External"/><Relationship Id="rId3445" Type="http://schemas.openxmlformats.org/officeDocument/2006/relationships/hyperlink" Target="https://t.me/s/Sumy_news_ODA" TargetMode="External"/><Relationship Id="rId2114" Type="http://schemas.openxmlformats.org/officeDocument/2006/relationships/hyperlink" Target="https://suspilne.media/zhytomyr/" TargetMode="External"/><Relationship Id="rId3444" Type="http://schemas.openxmlformats.org/officeDocument/2006/relationships/hyperlink" Target="https://cukr.city/city/2026/iak-rosiiany-atakuvaly-sumshchynu-v-sichni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ravda.com.ua/news/2026/04/17/8030517/" TargetMode="External"/><Relationship Id="rId42" Type="http://schemas.openxmlformats.org/officeDocument/2006/relationships/hyperlink" Target="https://www.pravda.com.ua/news/2026/04/30/8032462/" TargetMode="External"/><Relationship Id="rId41" Type="http://schemas.openxmlformats.org/officeDocument/2006/relationships/hyperlink" Target="https://www.pravda.com.ua/news/2026/04/25/8031763/" TargetMode="External"/><Relationship Id="rId44" Type="http://schemas.openxmlformats.org/officeDocument/2006/relationships/hyperlink" Target="https://www.pravda.com.ua/news/2026/05/05/8033198/" TargetMode="External"/><Relationship Id="rId43" Type="http://schemas.openxmlformats.org/officeDocument/2006/relationships/hyperlink" Target="https://www.pravda.com.ua/news/2026/05/03/8032892/" TargetMode="External"/><Relationship Id="rId46" Type="http://schemas.openxmlformats.org/officeDocument/2006/relationships/hyperlink" Target="https://www.pravda.com.ua/news/2026/05/20/8035513/" TargetMode="External"/><Relationship Id="rId45" Type="http://schemas.openxmlformats.org/officeDocument/2006/relationships/hyperlink" Target="https://www.pravda.com.ua/news/2026/05/18/8035141/" TargetMode="External"/><Relationship Id="rId48" Type="http://schemas.openxmlformats.org/officeDocument/2006/relationships/hyperlink" Target="https://www.pravda.com.ua/news/2026/05/24/8036159/" TargetMode="External"/><Relationship Id="rId47" Type="http://schemas.openxmlformats.org/officeDocument/2006/relationships/hyperlink" Target="https://www.pravda.com.ua/news/2026/05/21/8035691/" TargetMode="External"/><Relationship Id="rId49" Type="http://schemas.openxmlformats.org/officeDocument/2006/relationships/hyperlink" Target="https://www.pravda.com.ua/news/2026/05/26/8036416/" TargetMode="External"/><Relationship Id="rId31" Type="http://schemas.openxmlformats.org/officeDocument/2006/relationships/hyperlink" Target="https://www.pravda.com.ua/eng/news/2026/02/07/8019848/" TargetMode="External"/><Relationship Id="rId30" Type="http://schemas.openxmlformats.org/officeDocument/2006/relationships/hyperlink" Target="https://www.pravda.com.ua/news/2026/02/03/8019178/" TargetMode="External"/><Relationship Id="rId33" Type="http://schemas.openxmlformats.org/officeDocument/2006/relationships/hyperlink" Target="https://www.pravda.com.ua/news/2026/02/22/8022154/" TargetMode="External"/><Relationship Id="rId32" Type="http://schemas.openxmlformats.org/officeDocument/2006/relationships/hyperlink" Target="https://www.pravda.com.ua/news/2026/02/17/8021392/" TargetMode="External"/><Relationship Id="rId35" Type="http://schemas.openxmlformats.org/officeDocument/2006/relationships/hyperlink" Target="https://www.pravda.com.ua/news/2026/03/13/8025288/" TargetMode="External"/><Relationship Id="rId34" Type="http://schemas.openxmlformats.org/officeDocument/2006/relationships/hyperlink" Target="https://www.pravda.com.ua/news/2026/02/23/8022247/" TargetMode="External"/><Relationship Id="rId37" Type="http://schemas.openxmlformats.org/officeDocument/2006/relationships/hyperlink" Target="https://www.pravda.com.ua/news/2026/03/24/8026906/" TargetMode="External"/><Relationship Id="rId36" Type="http://schemas.openxmlformats.org/officeDocument/2006/relationships/hyperlink" Target="https://www.pravda.com.ua/news/2026/03/14/8025479/" TargetMode="External"/><Relationship Id="rId39" Type="http://schemas.openxmlformats.org/officeDocument/2006/relationships/hyperlink" Target="https://www.pravda.com.ua/news/2026/04/15/8030194/" TargetMode="External"/><Relationship Id="rId38" Type="http://schemas.openxmlformats.org/officeDocument/2006/relationships/hyperlink" Target="https://www.pravda.com.ua/news/2026/04/03/8028599/" TargetMode="External"/><Relationship Id="rId20" Type="http://schemas.openxmlformats.org/officeDocument/2006/relationships/hyperlink" Target="https://www.pravda.com.ua/news/2025/12/23/8013078/" TargetMode="External"/><Relationship Id="rId22" Type="http://schemas.openxmlformats.org/officeDocument/2006/relationships/hyperlink" Target="https://www.pravda.com.ua/eng/news/2025/12/27/8013592/index.amp" TargetMode="External"/><Relationship Id="rId21" Type="http://schemas.openxmlformats.org/officeDocument/2006/relationships/hyperlink" Target="https://www.pravda.com.ua/news/2025/12/26/8013451/" TargetMode="External"/><Relationship Id="rId24" Type="http://schemas.openxmlformats.org/officeDocument/2006/relationships/hyperlink" Target="https://www.pravda.com.ua/news/2026/01/05/8014662/" TargetMode="External"/><Relationship Id="rId23" Type="http://schemas.openxmlformats.org/officeDocument/2006/relationships/hyperlink" Target="https://www.pravda.com.ua/news/2025/12/30/8013947/" TargetMode="External"/><Relationship Id="rId26" Type="http://schemas.openxmlformats.org/officeDocument/2006/relationships/hyperlink" Target="https://www.pravda.com.ua/news/2026/01/09/8015307/" TargetMode="External"/><Relationship Id="rId25" Type="http://schemas.openxmlformats.org/officeDocument/2006/relationships/hyperlink" Target="https://www.pravda.com.ua/news/2026/01/07/8014980/" TargetMode="External"/><Relationship Id="rId28" Type="http://schemas.openxmlformats.org/officeDocument/2006/relationships/hyperlink" Target="https://www.pravda.com.ua/news/2026/01/30/8018595/" TargetMode="External"/><Relationship Id="rId27" Type="http://schemas.openxmlformats.org/officeDocument/2006/relationships/hyperlink" Target="https://www.pravda.com.ua/news/2026/01/20/8016993/" TargetMode="External"/><Relationship Id="rId29" Type="http://schemas.openxmlformats.org/officeDocument/2006/relationships/hyperlink" Target="https://www.pravda.com.ua/news/2026/02/02/8018998/" TargetMode="External"/><Relationship Id="rId11" Type="http://schemas.openxmlformats.org/officeDocument/2006/relationships/hyperlink" Target="https://www.pravda.com.ua/news/2025/11/13/8007104/" TargetMode="External"/><Relationship Id="rId10" Type="http://schemas.openxmlformats.org/officeDocument/2006/relationships/hyperlink" Target="https://www.pravda.com.ua/eng/news/2025/11/08/8006418/" TargetMode="External"/><Relationship Id="rId13" Type="http://schemas.openxmlformats.org/officeDocument/2006/relationships/hyperlink" Target="https://www.pravda.com.ua/news/2025/11/18/8007779/" TargetMode="External"/><Relationship Id="rId12" Type="http://schemas.openxmlformats.org/officeDocument/2006/relationships/hyperlink" Target="https://www.pravda.com.ua/news/2025/11/14/8007265/" TargetMode="External"/><Relationship Id="rId15" Type="http://schemas.openxmlformats.org/officeDocument/2006/relationships/hyperlink" Target="https://www.pravda.com.ua/news/2025/11/22/8008489/" TargetMode="External"/><Relationship Id="rId14" Type="http://schemas.openxmlformats.org/officeDocument/2006/relationships/hyperlink" Target="https://www.pravda.com.ua/news/2025/11/19/8007969/" TargetMode="External"/><Relationship Id="rId17" Type="http://schemas.openxmlformats.org/officeDocument/2006/relationships/hyperlink" Target="https://www.pravda.com.ua/news/2025/11/28/8009356/" TargetMode="External"/><Relationship Id="rId16" Type="http://schemas.openxmlformats.org/officeDocument/2006/relationships/hyperlink" Target="https://www.pravda.com.ua/eng/news/2025/11/25/8008869/" TargetMode="External"/><Relationship Id="rId19" Type="http://schemas.openxmlformats.org/officeDocument/2006/relationships/hyperlink" Target="https://www.pravda.com.ua/news/2025/12/07/8010741/" TargetMode="External"/><Relationship Id="rId18" Type="http://schemas.openxmlformats.org/officeDocument/2006/relationships/hyperlink" Target="https://www.pravda.com.ua/eng/news/2025/11/29/8009520/" TargetMode="External"/><Relationship Id="rId73" Type="http://schemas.openxmlformats.org/officeDocument/2006/relationships/hyperlink" Target="https://www.pravda.com.ua/news/2026/09/24/8054842/" TargetMode="External"/><Relationship Id="rId72" Type="http://schemas.openxmlformats.org/officeDocument/2006/relationships/hyperlink" Target="https://www.pravda.com.ua/news/2026/09/17/8053827/" TargetMode="External"/><Relationship Id="rId74" Type="http://schemas.openxmlformats.org/officeDocument/2006/relationships/drawing" Target="../drawings/drawing13.xml"/><Relationship Id="rId71" Type="http://schemas.openxmlformats.org/officeDocument/2006/relationships/hyperlink" Target="https://www.pravda.com.ua/news/2026/09/10/8052715/" TargetMode="External"/><Relationship Id="rId70" Type="http://schemas.openxmlformats.org/officeDocument/2006/relationships/hyperlink" Target="https://www.pravda.com.ua/news/2026/09/09/8052547/" TargetMode="External"/><Relationship Id="rId62" Type="http://schemas.openxmlformats.org/officeDocument/2006/relationships/hyperlink" Target="https://www.pravda.com.ua/news/2026/08/19/8049257/" TargetMode="External"/><Relationship Id="rId61" Type="http://schemas.openxmlformats.org/officeDocument/2006/relationships/hyperlink" Target="https://www.pravda.com.ua/news/2026/08/12/8048340/" TargetMode="External"/><Relationship Id="rId64" Type="http://schemas.openxmlformats.org/officeDocument/2006/relationships/hyperlink" Target="https://www.pravda.com.ua/news/2026/08/25/8050176/" TargetMode="External"/><Relationship Id="rId63" Type="http://schemas.openxmlformats.org/officeDocument/2006/relationships/hyperlink" Target="https://www.pravda.com.ua/news/2026/08/22/8049785/" TargetMode="External"/><Relationship Id="rId66" Type="http://schemas.openxmlformats.org/officeDocument/2006/relationships/hyperlink" Target="https://www.pravda.com.ua/news/2026/08/30/8050993/" TargetMode="External"/><Relationship Id="rId65" Type="http://schemas.openxmlformats.org/officeDocument/2006/relationships/hyperlink" Target="https://www.pravda.com.ua/news/2026/08/26/8050335/" TargetMode="External"/><Relationship Id="rId68" Type="http://schemas.openxmlformats.org/officeDocument/2006/relationships/hyperlink" Target="https://www.pravda.com.ua/news/2026/09/03/8051678/" TargetMode="External"/><Relationship Id="rId67" Type="http://schemas.openxmlformats.org/officeDocument/2006/relationships/hyperlink" Target="https://www.pravda.com.ua/news/2026/09/01/8051267/" TargetMode="External"/><Relationship Id="rId60" Type="http://schemas.openxmlformats.org/officeDocument/2006/relationships/hyperlink" Target="https://www.pravda.com.ua/news/2026/08/09/8047965/" TargetMode="External"/><Relationship Id="rId69" Type="http://schemas.openxmlformats.org/officeDocument/2006/relationships/hyperlink" Target="https://www.pravda.com.ua/news/2026/09/08/8052379/" TargetMode="External"/><Relationship Id="rId51" Type="http://schemas.openxmlformats.org/officeDocument/2006/relationships/hyperlink" Target="https://www.pravda.com.ua/news/2026/06/02/8037388/" TargetMode="External"/><Relationship Id="rId50" Type="http://schemas.openxmlformats.org/officeDocument/2006/relationships/hyperlink" Target="https://www.pravda.com.ua/news/2026/05/29/8036884/" TargetMode="External"/><Relationship Id="rId53" Type="http://schemas.openxmlformats.org/officeDocument/2006/relationships/hyperlink" Target="https://www.pravda.com.ua/news/2026/07/02/8042035/" TargetMode="External"/><Relationship Id="rId52" Type="http://schemas.openxmlformats.org/officeDocument/2006/relationships/hyperlink" Target="https://www.pravda.com.ua/news/2026/06/16/8039521/" TargetMode="External"/><Relationship Id="rId55" Type="http://schemas.openxmlformats.org/officeDocument/2006/relationships/hyperlink" Target="https://www.pravda.com.ua/news/2026/07/09/8043173/" TargetMode="External"/><Relationship Id="rId54" Type="http://schemas.openxmlformats.org/officeDocument/2006/relationships/hyperlink" Target="https://www.pravda.com.ua/news/2026/07/04/8042349/" TargetMode="External"/><Relationship Id="rId57" Type="http://schemas.openxmlformats.org/officeDocument/2006/relationships/hyperlink" Target="https://www.pravda.com.ua/news/2026/07/26/8045936/" TargetMode="External"/><Relationship Id="rId56" Type="http://schemas.openxmlformats.org/officeDocument/2006/relationships/hyperlink" Target="https://www.pravda.com.ua/news/2026/07/14/8044000/" TargetMode="External"/><Relationship Id="rId59" Type="http://schemas.openxmlformats.org/officeDocument/2006/relationships/hyperlink" Target="https://www.pravda.com.ua/news/2026/08/05/8047312/" TargetMode="External"/><Relationship Id="rId58" Type="http://schemas.openxmlformats.org/officeDocument/2006/relationships/hyperlink" Target="https://www.pravda.com.ua/news/2026/08/04/8047128/" TargetMode="External"/><Relationship Id="rId1" Type="http://schemas.openxmlformats.org/officeDocument/2006/relationships/hyperlink" Target="https://www.pravda.com.ua/eng/news/2025/09/28/7532859/" TargetMode="External"/><Relationship Id="rId2" Type="http://schemas.openxmlformats.org/officeDocument/2006/relationships/hyperlink" Target="https://www.pravda.com.ua/eng/news/2025/10/05/8001313/" TargetMode="External"/><Relationship Id="rId3" Type="http://schemas.openxmlformats.org/officeDocument/2006/relationships/hyperlink" Target="https://www.pravda.com.ua/news/2025/10/10/8002118/" TargetMode="External"/><Relationship Id="rId4" Type="http://schemas.openxmlformats.org/officeDocument/2006/relationships/hyperlink" Target="https://www.pravda.com.ua/news/2025/10/16/8002974/" TargetMode="External"/><Relationship Id="rId9" Type="http://schemas.openxmlformats.org/officeDocument/2006/relationships/hyperlink" Target="https://www.pravda.com.ua/news/2025/10/31/8005229/" TargetMode="External"/><Relationship Id="rId5" Type="http://schemas.openxmlformats.org/officeDocument/2006/relationships/hyperlink" Target="https://www.pravda.com.ua/eng/news/2025/10/20/8003488/" TargetMode="External"/><Relationship Id="rId6" Type="http://schemas.openxmlformats.org/officeDocument/2006/relationships/hyperlink" Target="https://www.pravda.com.ua/eng/news/2025/10/22/8003901/" TargetMode="External"/><Relationship Id="rId7" Type="http://schemas.openxmlformats.org/officeDocument/2006/relationships/hyperlink" Target="https://www.pravda.com.ua/eng/news/2025/10/25/8004394/" TargetMode="External"/><Relationship Id="rId8" Type="http://schemas.openxmlformats.org/officeDocument/2006/relationships/hyperlink" Target="https://www.pravda.com.ua/eng/news/2025/10/30/8005107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hyperlink" Target="https://suspilne.media/dnipro/1396104-golovni-novini-dnipra-ta-oblasti-5-veresna-2/" TargetMode="External"/><Relationship Id="rId22" Type="http://schemas.openxmlformats.org/officeDocument/2006/relationships/hyperlink" Target="https://suspilne.media/odesa/1406550-sobaku-vbilo-odnu-a-dvoe-vizilo-na-odesini-rf-zrujnuvala-budinok-zinki/" TargetMode="External"/><Relationship Id="rId21" Type="http://schemas.openxmlformats.org/officeDocument/2006/relationships/hyperlink" Target="https://suspilne.media/dnipro/1398044-banderoli-po-dnipropetrovsini-rosia-pocala-atakuvati-oblast-barazuucimi-boepripasami-ci-mozna-im-protidiati/" TargetMode="External"/><Relationship Id="rId24" Type="http://schemas.openxmlformats.org/officeDocument/2006/relationships/hyperlink" Target="https://suspilne.media/odesa/1413860-ponad-30-znisenih-cilej-za-dobu-rezultati-roboti-ppo-na-odesini/" TargetMode="External"/><Relationship Id="rId23" Type="http://schemas.openxmlformats.org/officeDocument/2006/relationships/hyperlink" Target="https://suspilne.media/odesa/1407300-tretij-udar-po-adminbudivli-za-dva-dni-naslidki-nicnoi-ataki-rf-na-odesinu/" TargetMode="External"/><Relationship Id="rId25" Type="http://schemas.openxmlformats.org/officeDocument/2006/relationships/drawing" Target="../drawings/drawing16.xml"/><Relationship Id="rId11" Type="http://schemas.openxmlformats.org/officeDocument/2006/relationships/hyperlink" Target="https://www.pravda.com.ua/news/2026/09/12/8053056/" TargetMode="External"/><Relationship Id="rId10" Type="http://schemas.openxmlformats.org/officeDocument/2006/relationships/hyperlink" Target="https://suspilne.media/odesa/1401634-rf-atakuvala-odesinu-raketami-j-dronami-so-vidomo-pro-naslidki/" TargetMode="External"/><Relationship Id="rId13" Type="http://schemas.openxmlformats.org/officeDocument/2006/relationships/hyperlink" Target="https://armyinform.com.ua/2026/09/24/czyrkony-balistyka-ta-ponad-280-droniv-vorog-vsyu-nich-atakuvav-ukrayinu/" TargetMode="External"/><Relationship Id="rId12" Type="http://schemas.openxmlformats.org/officeDocument/2006/relationships/hyperlink" Target="https://suspilne.media/odesa/1405448-sered-travmovanih-dvoe-ditej-so-vidomo-pro-naslidki-nicnoi-ataki-na-odesu/" TargetMode="External"/><Relationship Id="rId15" Type="http://schemas.openxmlformats.org/officeDocument/2006/relationships/hyperlink" Target="https://suspilne.media/chernihiv/1402898-poperedno-rosiani-atakuvali-priluki-na-cernigivsini-banderollu-nacalnik-rajviddilu-policii/" TargetMode="External"/><Relationship Id="rId14" Type="http://schemas.openxmlformats.org/officeDocument/2006/relationships/hyperlink" Target="https://suspilne.media/mykolaiv/1412732-na-mikolaivsini-cerez-ataki-rf-poskodzeni-budinki-ta-znestrumleni-tri-sela/" TargetMode="External"/><Relationship Id="rId17" Type="http://schemas.openxmlformats.org/officeDocument/2006/relationships/hyperlink" Target="https://suspilne.media/zaporizhzhia/1377794-armia-rf-zastosovue-malogabaritnu-krilatu-raketu-banderol-so-vidomo/" TargetMode="External"/><Relationship Id="rId16" Type="http://schemas.openxmlformats.org/officeDocument/2006/relationships/hyperlink" Target="https://cukr.city/city/banderoli-nad-sumshchynoiu-shcho-tse-za-rakety-y-chy-atakuvatymut-vony-misto-masovo/" TargetMode="External"/><Relationship Id="rId19" Type="http://schemas.openxmlformats.org/officeDocument/2006/relationships/hyperlink" Target="https://suspilne.media/dnipro/1398044-banderoli-po-dnipropetrovsini-rosia-pocala-atakuvati-oblast-barazuucimi-boepripasami-ci-mozna-im-protidiati/" TargetMode="External"/><Relationship Id="rId18" Type="http://schemas.openxmlformats.org/officeDocument/2006/relationships/hyperlink" Target="https://suspilne.media/dnipro/1398044-banderoli-po-dnipropetrovsini-rosia-pocala-atakuvati-oblast-barazuucimi-boepripasami-ci-mozna-im-protidiati/" TargetMode="External"/><Relationship Id="rId1" Type="http://schemas.openxmlformats.org/officeDocument/2006/relationships/hyperlink" Target="https://suspilne.media/kharkiv/1350026-do-400-kg-vibuhivki-rosiani-vdarili-po-nemislanskomu-rajonu-harkova-raketou-banderol-prokuratura/" TargetMode="External"/><Relationship Id="rId2" Type="http://schemas.openxmlformats.org/officeDocument/2006/relationships/hyperlink" Target="https://amp.dw.com/uk/nicna-ataka-rf-ppo-zbila-139-droniv-usa-balistika-vlucila/a-77870334" TargetMode="External"/><Relationship Id="rId3" Type="http://schemas.openxmlformats.org/officeDocument/2006/relationships/hyperlink" Target="https://suspilne.media/odesa/1360024-v-odesi-prolunali-vibuhi-povitrani-sili-poperedzali-pro-nablizenna-banderolej/" TargetMode="External"/><Relationship Id="rId4" Type="http://schemas.openxmlformats.org/officeDocument/2006/relationships/hyperlink" Target="https://suspilne.media/odesa/1362860-vibuhi-v-odesi-povitrani-sili-povidomili-pro-boepripasi-banderol/" TargetMode="External"/><Relationship Id="rId9" Type="http://schemas.openxmlformats.org/officeDocument/2006/relationships/hyperlink" Target="https://www.pravda.com.ua/news/2026/09/09/8052567/" TargetMode="External"/><Relationship Id="rId5" Type="http://schemas.openxmlformats.org/officeDocument/2006/relationships/hyperlink" Target="https://suspilne.media/chernihiv/1370558-parametri-blizki-do-krilatoi-raketi-so-vidomo-pro-banderol-akou-rosia-atakuvala-cernigiv-i-v-comu-jogo-nebezpeka/" TargetMode="External"/><Relationship Id="rId6" Type="http://schemas.openxmlformats.org/officeDocument/2006/relationships/hyperlink" Target="https://suspilne.media/mykolaiv/1390414-armia-rf-atakuvala-energeticnu-infrastrukturu-v-mikolaevi-2/" TargetMode="External"/><Relationship Id="rId7" Type="http://schemas.openxmlformats.org/officeDocument/2006/relationships/hyperlink" Target="https://suspilne.media/dnipro/1394412-armia-rf-atakuvala-dnipro-dvoe-ludej-zaginuli-e-poraneni-stalasa-pozeza/" TargetMode="External"/><Relationship Id="rId8" Type="http://schemas.openxmlformats.org/officeDocument/2006/relationships/hyperlink" Target="https://suspilne.media/mykolaiv/1398946-odin-z-najbilsih-udariv-rf-u-2026-roci-na-mikolaivsini-ova/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7.xml"/><Relationship Id="rId10" Type="http://schemas.openxmlformats.org/officeDocument/2006/relationships/hyperlink" Target="https://www.pravda.com.ua/news/2026/10/07/8056828/" TargetMode="External"/><Relationship Id="rId1" Type="http://schemas.openxmlformats.org/officeDocument/2006/relationships/hyperlink" Target="https://www.pravda.com.ua/news/2026/10/07/8056828/" TargetMode="External"/><Relationship Id="rId2" Type="http://schemas.openxmlformats.org/officeDocument/2006/relationships/hyperlink" Target="https://www.pravda.com.ua/news/2026/10/07/8056828/" TargetMode="External"/><Relationship Id="rId3" Type="http://schemas.openxmlformats.org/officeDocument/2006/relationships/hyperlink" Target="https://inshe.tv/suspilstvo/2026-10-07/1021682/" TargetMode="External"/><Relationship Id="rId4" Type="http://schemas.openxmlformats.org/officeDocument/2006/relationships/hyperlink" Target="https://www.pravda.com.ua/news/2026/10/07/8056828/" TargetMode="External"/><Relationship Id="rId9" Type="http://schemas.openxmlformats.org/officeDocument/2006/relationships/hyperlink" Target="https://www.pravda.com.ua/news/2026/10/07/8056828/" TargetMode="External"/><Relationship Id="rId5" Type="http://schemas.openxmlformats.org/officeDocument/2006/relationships/hyperlink" Target="https://inshe.tv/suspilstvo/2026-10-07/1021682/" TargetMode="External"/><Relationship Id="rId6" Type="http://schemas.openxmlformats.org/officeDocument/2006/relationships/hyperlink" Target="https://inshe.tv/suspilstvo/2026-10-07/1021682/" TargetMode="External"/><Relationship Id="rId7" Type="http://schemas.openxmlformats.org/officeDocument/2006/relationships/hyperlink" Target="https://inshe.tv/suspilstvo/2026-10-07/1021682/" TargetMode="External"/><Relationship Id="rId8" Type="http://schemas.openxmlformats.org/officeDocument/2006/relationships/hyperlink" Target="https://inshe.tv/suspilstvo/2026-10-07/102168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88"/>
    <col customWidth="1" min="2" max="2" width="10.5"/>
    <col customWidth="1" min="3" max="3" width="23.88"/>
    <col customWidth="1" min="4" max="6" width="26.38"/>
    <col customWidth="1" min="7" max="7" width="15.75"/>
    <col customWidth="1" min="8" max="8" width="25.75"/>
    <col customWidth="1" min="9" max="9" width="11.63"/>
    <col customWidth="1" min="10" max="10" width="11.75"/>
    <col customWidth="1" min="11" max="11" width="13.75"/>
    <col customWidth="1" min="12" max="12" width="12.88"/>
    <col customWidth="1" min="13" max="13" width="15.75"/>
    <col customWidth="1" min="14" max="14" width="15.13"/>
    <col customWidth="1" min="15" max="15" width="13.25"/>
    <col customWidth="1" min="16" max="16" width="17.0"/>
    <col customWidth="1" min="17" max="17" width="16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2" t="s">
        <v>1</v>
      </c>
      <c r="B2" s="3">
        <f>'Розрахунок'!B2</f>
        <v>46307</v>
      </c>
      <c r="D2" s="2" t="s">
        <v>2</v>
      </c>
      <c r="E2" s="4" t="str">
        <f>'Розрахунок'!B3</f>
        <v>Понеділок</v>
      </c>
      <c r="G2" s="2" t="s">
        <v>3</v>
      </c>
      <c r="H2" s="2" t="str">
        <f>'Налаштування'!G2</f>
        <v>v2.1-shrink</v>
      </c>
      <c r="I2" s="2" t="s">
        <v>4</v>
      </c>
      <c r="J2" s="4" t="str">
        <f>CHOOSE(WEEKDAY(B2-1,2),"ПН","ВТ","СР","ЧТ","ПТ","СБ","НД")&amp;"→"&amp;CHOOSE(WEEKDAY(B2,2),"ПН","ВТ","СР","ЧТ","ПТ","СБ","НД")</f>
        <v>НД→ПН</v>
      </c>
      <c r="K2" s="2" t="s">
        <v>5</v>
      </c>
      <c r="L2" s="3">
        <f>B2</f>
        <v>46307</v>
      </c>
      <c r="M2" s="5" t="s">
        <v>6</v>
      </c>
      <c r="N2" s="6" t="str">
        <f>'Контроль моделі'!B28</f>
        <v>PREVIEW</v>
      </c>
      <c r="O2" s="5" t="s">
        <v>7</v>
      </c>
      <c r="P2" s="6">
        <f>'Розрахунок'!K2</f>
        <v>46297</v>
      </c>
      <c r="Q2" s="6" t="str">
        <f>'Контроль моделі'!B31</f>
        <v>STALE_HISTORY</v>
      </c>
    </row>
    <row r="4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7" t="s">
        <v>22</v>
      </c>
      <c r="P4" s="7" t="s">
        <v>23</v>
      </c>
      <c r="Q4" s="9"/>
    </row>
    <row r="5">
      <c r="A5" s="10" t="str">
        <f>'Налаштування'!R39</f>
        <v>Київ</v>
      </c>
      <c r="B5" s="11">
        <f>IF(IFERROR(VLOOKUP($A5,'Налаштування'!$F$39:$K$52,6,FALSE),"ONBOARDING")="ACTIVE",'Розрахунок'!B5,"")</f>
        <v>0</v>
      </c>
      <c r="C5" s="11">
        <f>IF(IFERROR(VLOOKUP($A5,'Налаштування'!$F$39:$K$52,6,FALSE),"ONBOARDING")="ACTIVE",'Розрахунок'!C5,"")</f>
        <v>0</v>
      </c>
      <c r="D5" s="11">
        <f>IF(IFERROR(VLOOKUP($A5,'Налаштування'!$F$39:$K$52,6,FALSE),"ONBOARDING")="ACTIVE",'Розрахунок'!D5,"")</f>
        <v>0.08</v>
      </c>
      <c r="E5" s="11">
        <f>IF(IFERROR(VLOOKUP($A5,'Налаштування'!$F$39:$K$52,6,FALSE),"ONBOARDING")="ACTIVE",'Розрахунок'!E5,"")</f>
        <v>0.03846153846</v>
      </c>
      <c r="F5" s="11">
        <f>IF(IFERROR(VLOOKUP($A5,'Налаштування'!$F$39:$K$52,6,FALSE),"ONBOARDING")="ACTIVE",'Розрахунок'!F5,"")</f>
        <v>0.1167918588</v>
      </c>
      <c r="G5" s="12" t="str">
        <f>IF(IFERROR(VLOOKUP($A5,'Налаштування'!$F$39:$K$52,6,FALSE),"ONBOARDING")="ACTIVE",'Розрахунок'!G5,"BACKFILL 365")</f>
        <v>Четвер</v>
      </c>
      <c r="H5" s="11">
        <f>IF(IFERROR(VLOOKUP($A5,'Налаштування'!$F$39:$K$52,6,FALSE),"ONBOARDING")="ACTIVE",'Розрахунок'!H5,"")</f>
        <v>0.3333333333</v>
      </c>
      <c r="I5" s="12" t="str">
        <f>IF(IFERROR(VLOOKUP($A5,'Налаштування'!$F$39:$K$52,6,FALSE),"ONBOARDING")="ACTIVE",'Розрахунок'!J5,"—")</f>
        <v>—</v>
      </c>
      <c r="J5" s="12" t="str">
        <f>IF(IFERROR(VLOOKUP($A5,'Налаштування'!$F$39:$K$52,6,FALSE),"ONBOARDING")="ACTIVE",'Розрахунок'!K5,"—")</f>
        <v>Ні</v>
      </c>
      <c r="K5" s="11" t="str">
        <f t="array" ref="K5">IF(IFERROR(VLOOKUP($A5,'Налаштування'!$F$39:$K$52,6,FALSE),"ONBOARDING")="ACTIVE",INDEX('Оперативна оцінка'!$B$24:$N$24,1,MATCH($A5,'Оперативна оцінка'!$B$4:$N$4,0)),"")</f>
        <v/>
      </c>
      <c r="L5" s="13">
        <f>IFERROR(__xludf.DUMMYFUNCTION("IF(IFERROR(VLOOKUP($A5,'Налаштування'!$F$39:$K$52,6,FALSE),""ONBOARDING"")&lt;&gt;""ACTIVE"",""BACKFILL"",IFERROR(MAX(FILTER(DATEVALUE('Реєстр'!$D$2:$D$5000),'Реєстр'!$B$2:$B$5000=$A5,'Реєстр'!$C$2:$C$5000=""Балістика / швидкісні ракети"",REGEXMATCH('Реєстр'!$A"&amp;"C$2:$AC$5000,""^Включено""))),""—""))"),46305.0)</f>
        <v>46305</v>
      </c>
      <c r="M5" s="14" t="str">
        <f>IF(IFERROR(VLOOKUP($A5,'Налаштування'!$F$39:$K$52,6,FALSE),"ONBOARDING")="ACTIVE",'Розрахунок'!O5,"")</f>
        <v>0/8 • 2/52</v>
      </c>
      <c r="N5" s="15" t="str">
        <f>IF(IFERROR(VLOOKUP($A5,'Налаштування'!$F$39:$K$52,6,FALSE),"ONBOARDING")="ACTIVE",TEXT('Розрахунок'!Q5,"0.0%")&amp;"–"&amp;TEXT('Розрахунок'!R5,"0.0%"),"")</f>
        <v>1,1%–13,0%</v>
      </c>
      <c r="O5" s="11">
        <f>IF(IFERROR(VLOOKUP($A5,'Налаштування'!$F$39:$K$52,6,FALSE),"ONBOARDING")="ACTIVE",'Розрахунок'!S5,"")</f>
        <v>0.03846153846</v>
      </c>
      <c r="P5" s="15" t="str">
        <f>IFERROR("2src "&amp;TEXT(COUNTIFS('Реєстр'!$B$2:$B$5000,$A5,'Реєстр'!$C$2:$C$5000,"Балістика / швидкісні ракети",'Реєстр'!$AC$2:$AC$5000,"Включено*",'Реєстр'!$AR$2:$AR$5000,"MODEL-365",'Реєстр'!$O$2:$O$5000,"&lt;&gt;")/COUNTIFS('Реєстр'!$B$2:$B$5000,$A5,'Реєстр'!$C$2:$C$5000,"Балістика / швидкісні ракети",'Реєстр'!$AC$2:$AC$5000,"Включено*",'Реєстр'!$AR$2:$AR$5000,"MODEL-365"),"0%")&amp;" • B "&amp;TEXT(COUNTIFS('Реєстр'!$B$2:$B$5000,$A5,'Реєстр'!$C$2:$C$5000,"Балістика / швидкісні ракети",'Реєстр'!$AC$2:$AC$5000,"Включено*",'Реєстр'!$AR$2:$AR$5000,"MODEL-365",'Реєстр'!$L$2:$L$5000,"B*")/COUNTIFS('Реєстр'!$B$2:$B$5000,$A5,'Реєстр'!$C$2:$C$5000,"Балістика / швидкісні ракети",'Реєстр'!$AC$2:$AC$5000,"Включено*",'Реєстр'!$AR$2:$AR$5000,"MODEL-365"),"0%"),"—")</f>
        <v>2src 100% • B 4%</v>
      </c>
      <c r="Q5" s="16"/>
    </row>
    <row r="6">
      <c r="A6" s="10" t="str">
        <f>'Налаштування'!R40</f>
        <v>Дніпро</v>
      </c>
      <c r="B6" s="11">
        <f>IF(IFERROR(VLOOKUP($A6,'Налаштування'!$F$39:$K$52,6,FALSE),"ONBOARDING")="ACTIVE",'Розрахунок'!B6,"")</f>
        <v>0</v>
      </c>
      <c r="C6" s="11">
        <f>IF(IFERROR(VLOOKUP($A6,'Налаштування'!$F$39:$K$52,6,FALSE),"ONBOARDING")="ACTIVE",'Розрахунок'!C6,"")</f>
        <v>0</v>
      </c>
      <c r="D6" s="11">
        <f>IF(IFERROR(VLOOKUP($A6,'Налаштування'!$F$39:$K$52,6,FALSE),"ONBOARDING")="ACTIVE",'Розрахунок'!D6,"")</f>
        <v>0.08</v>
      </c>
      <c r="E6" s="11">
        <f>IF(IFERROR(VLOOKUP($A6,'Налаштування'!$F$39:$K$52,6,FALSE),"ONBOARDING")="ACTIVE",'Розрахунок'!E6,"")</f>
        <v>0.07692307692</v>
      </c>
      <c r="F6" s="11">
        <f>IF(IFERROR(VLOOKUP($A6,'Налаштування'!$F$39:$K$52,6,FALSE),"ONBOARDING")="ACTIVE",'Розрахунок'!F6,"")</f>
        <v>0.04934588505</v>
      </c>
      <c r="G6" s="12" t="str">
        <f>IF(IFERROR(VLOOKUP($A6,'Налаштування'!$F$39:$K$52,6,FALSE),"ONBOARDING")="ACTIVE",'Розрахунок'!G6,"BACKFILL 365")</f>
        <v>Вівторок/Середа/Субота • по 1 (нічия)</v>
      </c>
      <c r="H6" s="11">
        <f>IF(IFERROR(VLOOKUP($A6,'Налаштування'!$F$39:$K$52,6,FALSE),"ONBOARDING")="ACTIVE",'Розрахунок'!H6,"")</f>
        <v>0</v>
      </c>
      <c r="I6" s="12" t="str">
        <f>IF(IFERROR(VLOOKUP($A6,'Налаштування'!$F$39:$K$52,6,FALSE),"ONBOARDING")="ACTIVE",'Розрахунок'!J6,"—")</f>
        <v>—</v>
      </c>
      <c r="J6" s="12" t="str">
        <f>IF(IFERROR(VLOOKUP($A6,'Налаштування'!$F$39:$K$52,6,FALSE),"ONBOARDING")="ACTIVE",'Розрахунок'!K6,"—")</f>
        <v>—</v>
      </c>
      <c r="K6" s="11" t="str">
        <f t="array" ref="K6">IF(IFERROR(VLOOKUP($A6,'Налаштування'!$F$39:$K$52,6,FALSE),"ONBOARDING")="ACTIVE",INDEX('Оперативна оцінка'!$B$24:$N$24,1,MATCH($A6,'Оперативна оцінка'!$B$4:$N$4,0)),"")</f>
        <v/>
      </c>
      <c r="L6" s="13">
        <f>IFERROR(__xludf.DUMMYFUNCTION("IF(IFERROR(VLOOKUP($A6,'Налаштування'!$F$39:$K$52,6,FALSE),""ONBOARDING"")&lt;&gt;""ACTIVE"",""BACKFILL"",IFERROR(MAX(FILTER(DATEVALUE('Реєстр'!$D$2:$D$5000),'Реєстр'!$B$2:$B$5000=$A6,'Реєстр'!$C$2:$C$5000=""Балістика / швидкісні ракети"",REGEXMATCH('Реєстр'!$A"&amp;"C$2:$AC$5000,""^Включено""))),""—""))"),46302.0)</f>
        <v>46302</v>
      </c>
      <c r="M6" s="14" t="str">
        <f>IF(IFERROR(VLOOKUP($A6,'Налаштування'!$F$39:$K$52,6,FALSE),"ONBOARDING")="ACTIVE",'Розрахунок'!O6,"")</f>
        <v>0/8 • 4/52</v>
      </c>
      <c r="N6" s="15" t="str">
        <f>IF(IFERROR(VLOOKUP($A6,'Налаштування'!$F$39:$K$52,6,FALSE),"ONBOARDING")="ACTIVE",TEXT('Розрахунок'!Q6,"0.0%")&amp;"–"&amp;TEXT('Розрахунок'!R6,"0.0%"),"")</f>
        <v>3,0%–18,2%</v>
      </c>
      <c r="O6" s="11">
        <f>IF(IFERROR(VLOOKUP($A6,'Налаштування'!$F$39:$K$52,6,FALSE),"ONBOARDING")="ACTIVE",'Розрахунок'!S6,"")</f>
        <v>0.03846153846</v>
      </c>
      <c r="P6" s="15" t="str">
        <f>IFERROR("2src "&amp;TEXT(COUNTIFS('Реєстр'!$B$2:$B$5000,$A6,'Реєстр'!$C$2:$C$5000,"Балістика / швидкісні ракети",'Реєстр'!$AC$2:$AC$5000,"Включено*",'Реєстр'!$AR$2:$AR$5000,"MODEL-365",'Реєстр'!$O$2:$O$5000,"&lt;&gt;")/COUNTIFS('Реєстр'!$B$2:$B$5000,$A6,'Реєстр'!$C$2:$C$5000,"Балістика / швидкісні ракети",'Реєстр'!$AC$2:$AC$5000,"Включено*",'Реєстр'!$AR$2:$AR$5000,"MODEL-365"),"0%")&amp;" • B "&amp;TEXT(COUNTIFS('Реєстр'!$B$2:$B$5000,$A6,'Реєстр'!$C$2:$C$5000,"Балістика / швидкісні ракети",'Реєстр'!$AC$2:$AC$5000,"Включено*",'Реєстр'!$AR$2:$AR$5000,"MODEL-365",'Реєстр'!$L$2:$L$5000,"B*")/COUNTIFS('Реєстр'!$B$2:$B$5000,$A6,'Реєстр'!$C$2:$C$5000,"Балістика / швидкісні ракети",'Реєстр'!$AC$2:$AC$5000,"Включено*",'Реєстр'!$AR$2:$AR$5000,"MODEL-365"),"0%"),"—")</f>
        <v>2src 100% • B 27%</v>
      </c>
      <c r="Q6" s="16"/>
    </row>
    <row r="7">
      <c r="A7" s="10" t="str">
        <f>'Налаштування'!R41</f>
        <v>Житомир</v>
      </c>
      <c r="B7" s="11">
        <f>IF(IFERROR(VLOOKUP($A7,'Налаштування'!$F$39:$K$52,6,FALSE),"ONBOARDING")="ACTIVE",'Розрахунок'!B7,"")</f>
        <v>0</v>
      </c>
      <c r="C7" s="11">
        <f>IF(IFERROR(VLOOKUP($A7,'Налаштування'!$F$39:$K$52,6,FALSE),"ONBOARDING")="ACTIVE",'Розрахунок'!C7,"")</f>
        <v>0</v>
      </c>
      <c r="D7" s="11">
        <f>IF(IFERROR(VLOOKUP($A7,'Налаштування'!$F$39:$K$52,6,FALSE),"ONBOARDING")="ACTIVE",'Розрахунок'!D7,"")</f>
        <v>0</v>
      </c>
      <c r="E7" s="11">
        <f>IF(IFERROR(VLOOKUP($A7,'Налаштування'!$F$39:$K$52,6,FALSE),"ONBOARDING")="ACTIVE",'Розрахунок'!E7,"")</f>
        <v>0</v>
      </c>
      <c r="F7" s="11">
        <f>IF(IFERROR(VLOOKUP($A7,'Налаштування'!$F$39:$K$52,6,FALSE),"ONBOARDING")="ACTIVE",'Розрахунок'!F7,"")</f>
        <v>0.0002907764605</v>
      </c>
      <c r="G7" s="12" t="str">
        <f>IF(IFERROR(VLOOKUP($A7,'Налаштування'!$F$39:$K$52,6,FALSE),"ONBOARDING")="ACTIVE",'Розрахунок'!G7,"BACKFILL 365")</f>
        <v>Немає</v>
      </c>
      <c r="H7" s="11">
        <f>IF(IFERROR(VLOOKUP($A7,'Налаштування'!$F$39:$K$52,6,FALSE),"ONBOARDING")="ACTIVE",'Розрахунок'!H7,"")</f>
        <v>0</v>
      </c>
      <c r="I7" s="12" t="str">
        <f>IF(IFERROR(VLOOKUP($A7,'Налаштування'!$F$39:$K$52,6,FALSE),"ONBOARDING")="ACTIVE",'Розрахунок'!J7,"—")</f>
        <v>—</v>
      </c>
      <c r="J7" s="12" t="str">
        <f>IF(IFERROR(VLOOKUP($A7,'Налаштування'!$F$39:$K$52,6,FALSE),"ONBOARDING")="ACTIVE",'Розрахунок'!K7,"—")</f>
        <v>—</v>
      </c>
      <c r="K7" s="11" t="str">
        <f t="array" ref="K7">IF(IFERROR(VLOOKUP($A7,'Налаштування'!$F$39:$K$52,6,FALSE),"ONBOARDING")="ACTIVE",INDEX('Оперативна оцінка'!$B$24:$N$24,1,MATCH($A7,'Оперативна оцінка'!$B$4:$N$4,0)),"")</f>
        <v/>
      </c>
      <c r="L7" s="13">
        <f>IFERROR(__xludf.DUMMYFUNCTION("IF(IFERROR(VLOOKUP($A7,'Налаштування'!$F$39:$K$52,6,FALSE),""ONBOARDING"")&lt;&gt;""ACTIVE"",""BACKFILL"",IFERROR(MAX(FILTER(DATEVALUE('Реєстр'!$D$2:$D$5000),'Реєстр'!$B$2:$B$5000=$A7,'Реєстр'!$C$2:$C$5000=""Балістика / швидкісні ракети"",REGEXMATCH('Реєстр'!$A"&amp;"C$2:$AC$5000,""^Включено""))),""—""))"),45963.0)</f>
        <v>45963</v>
      </c>
      <c r="M7" s="14" t="str">
        <f>IF(IFERROR(VLOOKUP($A7,'Налаштування'!$F$39:$K$52,6,FALSE),"ONBOARDING")="ACTIVE",'Розрахунок'!O7,"")</f>
        <v>0/8 • 0/52</v>
      </c>
      <c r="N7" s="15" t="str">
        <f>IF(IFERROR(VLOOKUP($A7,'Налаштування'!$F$39:$K$52,6,FALSE),"ONBOARDING")="ACTIVE",TEXT('Розрахунок'!Q7,"0.0%")&amp;"–"&amp;TEXT('Розрахунок'!R7,"0.0%"),"")</f>
        <v>0,0%–6,9%</v>
      </c>
      <c r="O7" s="11">
        <f>IF(IFERROR(VLOOKUP($A7,'Налаштування'!$F$39:$K$52,6,FALSE),"ONBOARDING")="ACTIVE",'Розрахунок'!S7,"")</f>
        <v>0</v>
      </c>
      <c r="P7" s="15" t="str">
        <f>IFERROR("2src "&amp;TEXT(COUNTIFS('Реєстр'!$B$2:$B$5000,$A7,'Реєстр'!$C$2:$C$5000,"Балістика / швидкісні ракети",'Реєстр'!$AC$2:$AC$5000,"Включено*",'Реєстр'!$AR$2:$AR$5000,"MODEL-365",'Реєстр'!$O$2:$O$5000,"&lt;&gt;")/COUNTIFS('Реєстр'!$B$2:$B$5000,$A7,'Реєстр'!$C$2:$C$5000,"Балістика / швидкісні ракети",'Реєстр'!$AC$2:$AC$5000,"Включено*",'Реєстр'!$AR$2:$AR$5000,"MODEL-365"),"0%")&amp;" • B "&amp;TEXT(COUNTIFS('Реєстр'!$B$2:$B$5000,$A7,'Реєстр'!$C$2:$C$5000,"Балістика / швидкісні ракети",'Реєстр'!$AC$2:$AC$5000,"Включено*",'Реєстр'!$AR$2:$AR$5000,"MODEL-365",'Реєстр'!$L$2:$L$5000,"B*")/COUNTIFS('Реєстр'!$B$2:$B$5000,$A7,'Реєстр'!$C$2:$C$5000,"Балістика / швидкісні ракети",'Реєстр'!$AC$2:$AC$5000,"Включено*",'Реєстр'!$AR$2:$AR$5000,"MODEL-365"),"0%"),"—")</f>
        <v>2src 100% • B 0%</v>
      </c>
      <c r="Q7" s="16"/>
    </row>
    <row r="8">
      <c r="A8" s="10" t="str">
        <f>'Налаштування'!R42</f>
        <v>Запоріжжя</v>
      </c>
      <c r="B8" s="11">
        <f>IF(IFERROR(VLOOKUP($A8,'Налаштування'!$F$39:$K$52,6,FALSE),"ONBOARDING")="ACTIVE",'Розрахунок'!B8,"")</f>
        <v>0</v>
      </c>
      <c r="C8" s="11">
        <f>IF(IFERROR(VLOOKUP($A8,'Налаштування'!$F$39:$K$52,6,FALSE),"ONBOARDING")="ACTIVE",'Розрахунок'!C8,"")</f>
        <v>0</v>
      </c>
      <c r="D8" s="11">
        <f>IF(IFERROR(VLOOKUP($A8,'Налаштування'!$F$39:$K$52,6,FALSE),"ONBOARDING")="ACTIVE",'Розрахунок'!D8,"")</f>
        <v>0</v>
      </c>
      <c r="E8" s="11">
        <f>IF(IFERROR(VLOOKUP($A8,'Налаштування'!$F$39:$K$52,6,FALSE),"ONBOARDING")="ACTIVE",'Розрахунок'!E8,"")</f>
        <v>0</v>
      </c>
      <c r="F8" s="11">
        <f>IF(IFERROR(VLOOKUP($A8,'Налаштування'!$F$39:$K$52,6,FALSE),"ONBOARDING")="ACTIVE",'Розрахунок'!F8,"")</f>
        <v>0.02682313835</v>
      </c>
      <c r="G8" s="12" t="str">
        <f>IF(IFERROR(VLOOKUP($A8,'Налаштування'!$F$39:$K$52,6,FALSE),"ONBOARDING")="ACTIVE",'Розрахунок'!G8,"BACKFILL 365")</f>
        <v>Середа/Четвер • по 2 (нічия)</v>
      </c>
      <c r="H8" s="11">
        <f>IF(IFERROR(VLOOKUP($A8,'Налаштування'!$F$39:$K$52,6,FALSE),"ONBOARDING")="ACTIVE",'Розрахунок'!H8,"")</f>
        <v>0</v>
      </c>
      <c r="I8" s="12" t="str">
        <f>IF(IFERROR(VLOOKUP($A8,'Налаштування'!$F$39:$K$52,6,FALSE),"ONBOARDING")="ACTIVE",'Розрахунок'!J8,"—")</f>
        <v>—</v>
      </c>
      <c r="J8" s="12" t="str">
        <f>IF(IFERROR(VLOOKUP($A8,'Налаштування'!$F$39:$K$52,6,FALSE),"ONBOARDING")="ACTIVE",'Розрахунок'!K8,"—")</f>
        <v>—</v>
      </c>
      <c r="K8" s="11" t="str">
        <f t="array" ref="K8">IF(IFERROR(VLOOKUP($A8,'Налаштування'!$F$39:$K$52,6,FALSE),"ONBOARDING")="ACTIVE",INDEX('Оперативна оцінка'!$B$24:$N$24,1,MATCH($A8,'Оперативна оцінка'!$B$4:$N$4,0)),"")</f>
        <v/>
      </c>
      <c r="L8" s="13">
        <f>IFERROR(__xludf.DUMMYFUNCTION("IF(IFERROR(VLOOKUP($A8,'Налаштування'!$F$39:$K$52,6,FALSE),""ONBOARDING"")&lt;&gt;""ACTIVE"",""BACKFILL"",IFERROR(MAX(FILTER(DATEVALUE('Реєстр'!$D$2:$D$5000),'Реєстр'!$B$2:$B$5000=$A8,'Реєстр'!$C$2:$C$5000=""Балістика / швидкісні ракети"",REGEXMATCH('Реєстр'!$A"&amp;"C$2:$AC$5000,""^Включено""))),""—""))"),46302.0)</f>
        <v>46302</v>
      </c>
      <c r="M8" s="14" t="str">
        <f>IF(IFERROR(VLOOKUP($A8,'Налаштування'!$F$39:$K$52,6,FALSE),"ONBOARDING")="ACTIVE",'Розрахунок'!O8,"")</f>
        <v>0/8 • 0/52</v>
      </c>
      <c r="N8" s="15" t="str">
        <f>IF(IFERROR(VLOOKUP($A8,'Налаштування'!$F$39:$K$52,6,FALSE),"ONBOARDING")="ACTIVE",TEXT('Розрахунок'!Q8,"0.0%")&amp;"–"&amp;TEXT('Розрахунок'!R8,"0.0%"),"")</f>
        <v>0,0%–6,9%</v>
      </c>
      <c r="O8" s="11">
        <f>IF(IFERROR(VLOOKUP($A8,'Налаштування'!$F$39:$K$52,6,FALSE),"ONBOARDING")="ACTIVE",'Розрахунок'!S8,"")</f>
        <v>0</v>
      </c>
      <c r="P8" s="15" t="str">
        <f>IFERROR("2src "&amp;TEXT(COUNTIFS('Реєстр'!$B$2:$B$5000,$A8,'Реєстр'!$C$2:$C$5000,"Балістика / швидкісні ракети",'Реєстр'!$AC$2:$AC$5000,"Включено*",'Реєстр'!$AR$2:$AR$5000,"MODEL-365",'Реєстр'!$O$2:$O$5000,"&lt;&gt;")/COUNTIFS('Реєстр'!$B$2:$B$5000,$A8,'Реєстр'!$C$2:$C$5000,"Балістика / швидкісні ракети",'Реєстр'!$AC$2:$AC$5000,"Включено*",'Реєстр'!$AR$2:$AR$5000,"MODEL-365"),"0%")&amp;" • B "&amp;TEXT(COUNTIFS('Реєстр'!$B$2:$B$5000,$A8,'Реєстр'!$C$2:$C$5000,"Балістика / швидкісні ракети",'Реєстр'!$AC$2:$AC$5000,"Включено*",'Реєстр'!$AR$2:$AR$5000,"MODEL-365",'Реєстр'!$L$2:$L$5000,"B*")/COUNTIFS('Реєстр'!$B$2:$B$5000,$A8,'Реєстр'!$C$2:$C$5000,"Балістика / швидкісні ракети",'Реєстр'!$AC$2:$AC$5000,"Включено*",'Реєстр'!$AR$2:$AR$5000,"MODEL-365"),"0%"),"—")</f>
        <v>2src 100% • B 46%</v>
      </c>
      <c r="Q8" s="16"/>
    </row>
    <row r="9">
      <c r="A9" s="10" t="str">
        <f>'Налаштування'!R43</f>
        <v>Миколаїв</v>
      </c>
      <c r="B9" s="11">
        <f>IF(IFERROR(VLOOKUP($A9,'Налаштування'!$F$39:$K$52,6,FALSE),"ONBOARDING")="ACTIVE",'Розрахунок'!B9,"")</f>
        <v>0</v>
      </c>
      <c r="C9" s="11">
        <f>IF(IFERROR(VLOOKUP($A9,'Налаштування'!$F$39:$K$52,6,FALSE),"ONBOARDING")="ACTIVE",'Розрахунок'!C9,"")</f>
        <v>0</v>
      </c>
      <c r="D9" s="11">
        <f>IF(IFERROR(VLOOKUP($A9,'Налаштування'!$F$39:$K$52,6,FALSE),"ONBOARDING")="ACTIVE",'Розрахунок'!D9,"")</f>
        <v>0</v>
      </c>
      <c r="E9" s="11">
        <f>IF(IFERROR(VLOOKUP($A9,'Налаштування'!$F$39:$K$52,6,FALSE),"ONBOARDING")="ACTIVE",'Розрахунок'!E9,"")</f>
        <v>0</v>
      </c>
      <c r="F9" s="11">
        <f>IF(IFERROR(VLOOKUP($A9,'Налаштування'!$F$39:$K$52,6,FALSE),"ONBOARDING")="ACTIVE",'Розрахунок'!F9,"")</f>
        <v>0.00898195316</v>
      </c>
      <c r="G9" s="12" t="str">
        <f>IF(IFERROR(VLOOKUP($A9,'Налаштування'!$F$39:$K$52,6,FALSE),"ONBOARDING")="ACTIVE",'Розрахунок'!G9,"BACKFILL 365")</f>
        <v>Середа/П’ятниця • по 1 (нічия)</v>
      </c>
      <c r="H9" s="11">
        <f>IF(IFERROR(VLOOKUP($A9,'Налаштування'!$F$39:$K$52,6,FALSE),"ONBOARDING")="ACTIVE",'Розрахунок'!H9,"")</f>
        <v>0</v>
      </c>
      <c r="I9" s="12" t="str">
        <f>IF(IFERROR(VLOOKUP($A9,'Налаштування'!$F$39:$K$52,6,FALSE),"ONBOARDING")="ACTIVE",'Розрахунок'!J9,"—")</f>
        <v>—</v>
      </c>
      <c r="J9" s="12" t="str">
        <f>IF(IFERROR(VLOOKUP($A9,'Налаштування'!$F$39:$K$52,6,FALSE),"ONBOARDING")="ACTIVE",'Розрахунок'!K9,"—")</f>
        <v>—</v>
      </c>
      <c r="K9" s="11" t="str">
        <f t="array" ref="K9">IF(IFERROR(VLOOKUP($A9,'Налаштування'!$F$39:$K$52,6,FALSE),"ONBOARDING")="ACTIVE",INDEX('Оперативна оцінка'!$B$24:$N$24,1,MATCH($A9,'Оперативна оцінка'!$B$4:$N$4,0)),"")</f>
        <v/>
      </c>
      <c r="L9" s="13">
        <f>IFERROR(__xludf.DUMMYFUNCTION("IF(IFERROR(VLOOKUP($A9,'Налаштування'!$F$39:$K$52,6,FALSE),""ONBOARDING"")&lt;&gt;""ACTIVE"",""BACKFILL"",IFERROR(MAX(FILTER(DATEVALUE('Реєстр'!$D$2:$D$5000),'Реєстр'!$B$2:$B$5000=$A9,'Реєстр'!$C$2:$C$5000=""Балістика / швидкісні ракети"",REGEXMATCH('Реєстр'!$A"&amp;"C$2:$AC$5000,""^Включено""))),""—""))"),46297.0)</f>
        <v>46297</v>
      </c>
      <c r="M9" s="14" t="str">
        <f>IF(IFERROR(VLOOKUP($A9,'Налаштування'!$F$39:$K$52,6,FALSE),"ONBOARDING")="ACTIVE",'Розрахунок'!O9,"")</f>
        <v>0/8 • 0/52</v>
      </c>
      <c r="N9" s="15" t="str">
        <f>IF(IFERROR(VLOOKUP($A9,'Налаштування'!$F$39:$K$52,6,FALSE),"ONBOARDING")="ACTIVE",TEXT('Розрахунок'!Q9,"0.0%")&amp;"–"&amp;TEXT('Розрахунок'!R9,"0.0%"),"")</f>
        <v>0,0%–6,9%</v>
      </c>
      <c r="O9" s="11">
        <f>IF(IFERROR(VLOOKUP($A9,'Налаштування'!$F$39:$K$52,6,FALSE),"ONBOARDING")="ACTIVE",'Розрахунок'!S9,"")</f>
        <v>0</v>
      </c>
      <c r="P9" s="15" t="str">
        <f>IFERROR("2src "&amp;TEXT(COUNTIFS('Реєстр'!$B$2:$B$5000,$A9,'Реєстр'!$C$2:$C$5000,"Балістика / швидкісні ракети",'Реєстр'!$AC$2:$AC$5000,"Включено*",'Реєстр'!$AR$2:$AR$5000,"MODEL-365",'Реєстр'!$O$2:$O$5000,"&lt;&gt;")/COUNTIFS('Реєстр'!$B$2:$B$5000,$A9,'Реєстр'!$C$2:$C$5000,"Балістика / швидкісні ракети",'Реєстр'!$AC$2:$AC$5000,"Включено*",'Реєстр'!$AR$2:$AR$5000,"MODEL-365"),"0%")&amp;" • B "&amp;TEXT(COUNTIFS('Реєстр'!$B$2:$B$5000,$A9,'Реєстр'!$C$2:$C$5000,"Балістика / швидкісні ракети",'Реєстр'!$AC$2:$AC$5000,"Включено*",'Реєстр'!$AR$2:$AR$5000,"MODEL-365",'Реєстр'!$L$2:$L$5000,"B*")/COUNTIFS('Реєстр'!$B$2:$B$5000,$A9,'Реєстр'!$C$2:$C$5000,"Балістика / швидкісні ракети",'Реєстр'!$AC$2:$AC$5000,"Включено*",'Реєстр'!$AR$2:$AR$5000,"MODEL-365"),"0%"),"—")</f>
        <v>2src 100% • B 40%</v>
      </c>
      <c r="Q9" s="16"/>
    </row>
    <row r="10">
      <c r="A10" s="10" t="str">
        <f>'Налаштування'!R44</f>
        <v>Одеса</v>
      </c>
      <c r="B10" s="11">
        <f>IF(IFERROR(VLOOKUP($A10,'Налаштування'!$F$39:$K$52,6,FALSE),"ONBOARDING")="ACTIVE",'Розрахунок'!B10,"")</f>
        <v>0</v>
      </c>
      <c r="C10" s="11">
        <f>IF(IFERROR(VLOOKUP($A10,'Налаштування'!$F$39:$K$52,6,FALSE),"ONBOARDING")="ACTIVE",'Розрахунок'!C10,"")</f>
        <v>0</v>
      </c>
      <c r="D10" s="11">
        <f>IF(IFERROR(VLOOKUP($A10,'Налаштування'!$F$39:$K$52,6,FALSE),"ONBOARDING")="ACTIVE",'Розрахунок'!D10,"")</f>
        <v>0.04</v>
      </c>
      <c r="E10" s="11">
        <f>IF(IFERROR(VLOOKUP($A10,'Налаштування'!$F$39:$K$52,6,FALSE),"ONBOARDING")="ACTIVE",'Розрахунок'!E10,"")</f>
        <v>0.07692307692</v>
      </c>
      <c r="F10" s="11">
        <f>IF(IFERROR(VLOOKUP($A10,'Налаштування'!$F$39:$K$52,6,FALSE),"ONBOARDING")="ACTIVE",'Розрахунок'!F10,"")</f>
        <v>0.0616665664</v>
      </c>
      <c r="G10" s="12" t="str">
        <f>IF(IFERROR(VLOOKUP($A10,'Налаштування'!$F$39:$K$52,6,FALSE),"ONBOARDING")="ACTIVE",'Розрахунок'!G10,"BACKFILL 365")</f>
        <v>Вівторок/Середа/Четвер • по 1 (нічия)</v>
      </c>
      <c r="H10" s="11">
        <f>IF(IFERROR(VLOOKUP($A10,'Налаштування'!$F$39:$K$52,6,FALSE),"ONBOARDING")="ACTIVE",'Розрахунок'!H10,"")</f>
        <v>0</v>
      </c>
      <c r="I10" s="12" t="str">
        <f>IF(IFERROR(VLOOKUP($A10,'Налаштування'!$F$39:$K$52,6,FALSE),"ONBOARDING")="ACTIVE",'Розрахунок'!J10,"—")</f>
        <v>—</v>
      </c>
      <c r="J10" s="12" t="str">
        <f>IF(IFERROR(VLOOKUP($A10,'Налаштування'!$F$39:$K$52,6,FALSE),"ONBOARDING")="ACTIVE",'Розрахунок'!K10,"—")</f>
        <v>—</v>
      </c>
      <c r="K10" s="11" t="str">
        <f t="array" ref="K10">IF(IFERROR(VLOOKUP($A10,'Налаштування'!$F$39:$K$52,6,FALSE),"ONBOARDING")="ACTIVE",INDEX('Оперативна оцінка'!$B$24:$N$24,1,MATCH($A10,'Оперативна оцінка'!$B$4:$N$4,0)),"")</f>
        <v/>
      </c>
      <c r="L10" s="13">
        <f>IFERROR(__xludf.DUMMYFUNCTION("IF(IFERROR(VLOOKUP($A10,'Налаштування'!$F$39:$K$52,6,FALSE),""ONBOARDING"")&lt;&gt;""ACTIVE"",""BACKFILL"",IFERROR(MAX(FILTER(DATEVALUE('Реєстр'!$D$2:$D$5000),'Реєстр'!$B$2:$B$5000=$A10,'Реєстр'!$C$2:$C$5000=""Балістика / швидкісні ракети"",REGEXMATCH('Реєстр'!"&amp;"$AC$2:$AC$5000,""^Включено""))),""—""))"),46289.0)</f>
        <v>46289</v>
      </c>
      <c r="M10" s="14" t="str">
        <f>IF(IFERROR(VLOOKUP($A10,'Налаштування'!$F$39:$K$52,6,FALSE),"ONBOARDING")="ACTIVE",'Розрахунок'!O10,"")</f>
        <v>0/8 • 4/52</v>
      </c>
      <c r="N10" s="15" t="str">
        <f>IF(IFERROR(VLOOKUP($A10,'Налаштування'!$F$39:$K$52,6,FALSE),"ONBOARDING")="ACTIVE",TEXT('Розрахунок'!Q10,"0.0%")&amp;"–"&amp;TEXT('Розрахунок'!R10,"0.0%"),"")</f>
        <v>3,0%–18,2%</v>
      </c>
      <c r="O10" s="11">
        <f>IF(IFERROR(VLOOKUP($A10,'Налаштування'!$F$39:$K$52,6,FALSE),"ONBOARDING")="ACTIVE",'Розрахунок'!S10,"")</f>
        <v>0.07692307692</v>
      </c>
      <c r="P10" s="15" t="str">
        <f>IFERROR("2src "&amp;TEXT(COUNTIFS('Реєстр'!$B$2:$B$5000,$A10,'Реєстр'!$C$2:$C$5000,"Балістика / швидкісні ракети",'Реєстр'!$AC$2:$AC$5000,"Включено*",'Реєстр'!$AR$2:$AR$5000,"MODEL-365",'Реєстр'!$O$2:$O$5000,"&lt;&gt;")/COUNTIFS('Реєстр'!$B$2:$B$5000,$A10,'Реєстр'!$C$2:$C$5000,"Балістика / швидкісні ракети",'Реєстр'!$AC$2:$AC$5000,"Включено*",'Реєстр'!$AR$2:$AR$5000,"MODEL-365"),"0%")&amp;" • B "&amp;TEXT(COUNTIFS('Реєстр'!$B$2:$B$5000,$A10,'Реєстр'!$C$2:$C$5000,"Балістика / швидкісні ракети",'Реєстр'!$AC$2:$AC$5000,"Включено*",'Реєстр'!$AR$2:$AR$5000,"MODEL-365",'Реєстр'!$L$2:$L$5000,"B*")/COUNTIFS('Реєстр'!$B$2:$B$5000,$A10,'Реєстр'!$C$2:$C$5000,"Балістика / швидкісні ракети",'Реєстр'!$AC$2:$AC$5000,"Включено*",'Реєстр'!$AR$2:$AR$5000,"MODEL-365"),"0%"),"—")</f>
        <v>2src 100% • B 12%</v>
      </c>
      <c r="Q10" s="16"/>
    </row>
    <row r="11">
      <c r="A11" s="10" t="str">
        <f>'Налаштування'!R45</f>
        <v>Харків</v>
      </c>
      <c r="B11" s="11">
        <f>IF(IFERROR(VLOOKUP($A11,'Налаштування'!$F$39:$K$52,6,FALSE),"ONBOARDING")="ACTIVE",'Розрахунок'!B11,"")</f>
        <v>0</v>
      </c>
      <c r="C11" s="11">
        <f>IF(IFERROR(VLOOKUP($A11,'Налаштування'!$F$39:$K$52,6,FALSE),"ONBOARDING")="ACTIVE",'Розрахунок'!C11,"")</f>
        <v>0</v>
      </c>
      <c r="D11" s="11">
        <f>IF(IFERROR(VLOOKUP($A11,'Налаштування'!$F$39:$K$52,6,FALSE),"ONBOARDING")="ACTIVE",'Розрахунок'!D11,"")</f>
        <v>0.12</v>
      </c>
      <c r="E11" s="11">
        <f>IF(IFERROR(VLOOKUP($A11,'Налаштування'!$F$39:$K$52,6,FALSE),"ONBOARDING")="ACTIVE",'Розрахунок'!E11,"")</f>
        <v>0.05769230769</v>
      </c>
      <c r="F11" s="11">
        <f>IF(IFERROR(VLOOKUP($A11,'Налаштування'!$F$39:$K$52,6,FALSE),"ONBOARDING")="ACTIVE",'Розрахунок'!F11,"")</f>
        <v>0.04241433932</v>
      </c>
      <c r="G11" s="12" t="str">
        <f>IF(IFERROR(VLOOKUP($A11,'Налаштування'!$F$39:$K$52,6,FALSE),"ONBOARDING")="ACTIVE",'Розрахунок'!G11,"BACKFILL 365")</f>
        <v>Немає</v>
      </c>
      <c r="H11" s="11">
        <f>IF(IFERROR(VLOOKUP($A11,'Налаштування'!$F$39:$K$52,6,FALSE),"ONBOARDING")="ACTIVE",'Розрахунок'!H11,"")</f>
        <v>0</v>
      </c>
      <c r="I11" s="12" t="str">
        <f>IF(IFERROR(VLOOKUP($A11,'Налаштування'!$F$39:$K$52,6,FALSE),"ONBOARDING")="ACTIVE",'Розрахунок'!J11,"—")</f>
        <v>—</v>
      </c>
      <c r="J11" s="12" t="str">
        <f>IF(IFERROR(VLOOKUP($A11,'Налаштування'!$F$39:$K$52,6,FALSE),"ONBOARDING")="ACTIVE",'Розрахунок'!K11,"—")</f>
        <v>—</v>
      </c>
      <c r="K11" s="11" t="str">
        <f t="array" ref="K11">IF(IFERROR(VLOOKUP($A11,'Налаштування'!$F$39:$K$52,6,FALSE),"ONBOARDING")="ACTIVE",INDEX('Оперативна оцінка'!$B$24:$N$24,1,MATCH($A11,'Оперативна оцінка'!$B$4:$N$4,0)),"")</f>
        <v/>
      </c>
      <c r="L11" s="13">
        <f>IFERROR(__xludf.DUMMYFUNCTION("IF(IFERROR(VLOOKUP($A11,'Налаштування'!$F$39:$K$52,6,FALSE),""ONBOARDING"")&lt;&gt;""ACTIVE"",""BACKFILL"",IFERROR(MAX(FILTER(DATEVALUE('Реєстр'!$D$2:$D$5000),'Реєстр'!$B$2:$B$5000=$A11,'Реєстр'!$C$2:$C$5000=""Балістика / швидкісні ракети"",REGEXMATCH('Реєстр'!"&amp;"$AC$2:$AC$5000,""^Включено""))),""—""))"),46211.0)</f>
        <v>46211</v>
      </c>
      <c r="M11" s="14" t="str">
        <f>IF(IFERROR(VLOOKUP($A11,'Налаштування'!$F$39:$K$52,6,FALSE),"ONBOARDING")="ACTIVE",'Розрахунок'!O11,"")</f>
        <v>0/8 • 3/52</v>
      </c>
      <c r="N11" s="15" t="str">
        <f>IF(IFERROR(VLOOKUP($A11,'Налаштування'!$F$39:$K$52,6,FALSE),"ONBOARDING")="ACTIVE",TEXT('Розрахунок'!Q11,"0.0%")&amp;"–"&amp;TEXT('Розрахунок'!R11,"0.0%"),"")</f>
        <v>2,0%–15,6%</v>
      </c>
      <c r="O11" s="11">
        <f>IF(IFERROR(VLOOKUP($A11,'Налаштування'!$F$39:$K$52,6,FALSE),"ONBOARDING")="ACTIVE",'Розрахунок'!S11,"")</f>
        <v>0.03846153846</v>
      </c>
      <c r="P11" s="15" t="str">
        <f>IFERROR("2src "&amp;TEXT(COUNTIFS('Реєстр'!$B$2:$B$5000,$A11,'Реєстр'!$C$2:$C$5000,"Балістика / швидкісні ракети",'Реєстр'!$AC$2:$AC$5000,"Включено*",'Реєстр'!$AR$2:$AR$5000,"MODEL-365",'Реєстр'!$O$2:$O$5000,"&lt;&gt;")/COUNTIFS('Реєстр'!$B$2:$B$5000,$A11,'Реєстр'!$C$2:$C$5000,"Балістика / швидкісні ракети",'Реєстр'!$AC$2:$AC$5000,"Включено*",'Реєстр'!$AR$2:$AR$5000,"MODEL-365"),"0%")&amp;" • B "&amp;TEXT(COUNTIFS('Реєстр'!$B$2:$B$5000,$A11,'Реєстр'!$C$2:$C$5000,"Балістика / швидкісні ракети",'Реєстр'!$AC$2:$AC$5000,"Включено*",'Реєстр'!$AR$2:$AR$5000,"MODEL-365",'Реєстр'!$L$2:$L$5000,"B*")/COUNTIFS('Реєстр'!$B$2:$B$5000,$A11,'Реєстр'!$C$2:$C$5000,"Балістика / швидкісні ракети",'Реєстр'!$AC$2:$AC$5000,"Включено*",'Реєстр'!$AR$2:$AR$5000,"MODEL-365"),"0%"),"—")</f>
        <v>2src 100% • B 25%</v>
      </c>
      <c r="Q11" s="16"/>
    </row>
    <row r="12">
      <c r="A12" s="10" t="str">
        <f>'Налаштування'!R46</f>
        <v>Херсон</v>
      </c>
      <c r="B12" s="11">
        <f>IF(IFERROR(VLOOKUP($A12,'Налаштування'!$F$39:$K$52,6,FALSE),"ONBOARDING")="ACTIVE",'Розрахунок'!B12,"")</f>
        <v>0</v>
      </c>
      <c r="C12" s="11">
        <f>IF(IFERROR(VLOOKUP($A12,'Налаштування'!$F$39:$K$52,6,FALSE),"ONBOARDING")="ACTIVE",'Розрахунок'!C12,"")</f>
        <v>0</v>
      </c>
      <c r="D12" s="11">
        <f>IF(IFERROR(VLOOKUP($A12,'Налаштування'!$F$39:$K$52,6,FALSE),"ONBOARDING")="ACTIVE",'Розрахунок'!D12,"")</f>
        <v>0</v>
      </c>
      <c r="E12" s="11">
        <f>IF(IFERROR(VLOOKUP($A12,'Налаштування'!$F$39:$K$52,6,FALSE),"ONBOARDING")="ACTIVE",'Розрахунок'!E12,"")</f>
        <v>0</v>
      </c>
      <c r="F12" s="11">
        <f>IF(IFERROR(VLOOKUP($A12,'Налаштування'!$F$39:$K$52,6,FALSE),"ONBOARDING")="ACTIVE",'Розрахунок'!F12,"")</f>
        <v>0</v>
      </c>
      <c r="G12" s="12" t="str">
        <f>IF(IFERROR(VLOOKUP($A12,'Налаштування'!$F$39:$K$52,6,FALSE),"ONBOARDING")="ACTIVE",'Розрахунок'!G12,"BACKFILL 365")</f>
        <v>Немає</v>
      </c>
      <c r="H12" s="11">
        <f>IF(IFERROR(VLOOKUP($A12,'Налаштування'!$F$39:$K$52,6,FALSE),"ONBOARDING")="ACTIVE",'Розрахунок'!H12,"")</f>
        <v>0</v>
      </c>
      <c r="I12" s="12" t="str">
        <f>IF(IFERROR(VLOOKUP($A12,'Налаштування'!$F$39:$K$52,6,FALSE),"ONBOARDING")="ACTIVE",'Розрахунок'!J12,"—")</f>
        <v>—</v>
      </c>
      <c r="J12" s="12" t="str">
        <f>IF(IFERROR(VLOOKUP($A12,'Налаштування'!$F$39:$K$52,6,FALSE),"ONBOARDING")="ACTIVE",'Розрахунок'!K12,"—")</f>
        <v>—</v>
      </c>
      <c r="K12" s="11" t="str">
        <f t="array" ref="K12">IF(IFERROR(VLOOKUP($A12,'Налаштування'!$F$39:$K$52,6,FALSE),"ONBOARDING")="ACTIVE",INDEX('Оперативна оцінка'!$B$24:$N$24,1,MATCH($A12,'Оперативна оцінка'!$B$4:$N$4,0)),"")</f>
        <v/>
      </c>
      <c r="L12" s="13">
        <f>IFERROR(__xludf.DUMMYFUNCTION("IF(IFERROR(VLOOKUP($A12,'Налаштування'!$F$39:$K$52,6,FALSE),""ONBOARDING"")&lt;&gt;""ACTIVE"",""BACKFILL"",IFERROR(MAX(FILTER(DATEVALUE('Реєстр'!$D$2:$D$5000),'Реєстр'!$B$2:$B$5000=$A12,'Реєстр'!$C$2:$C$5000=""Балістика / швидкісні ракети"",REGEXMATCH('Реєстр'!"&amp;"$AC$2:$AC$5000,""^Включено""))),""—""))"),45597.0)</f>
        <v>45597</v>
      </c>
      <c r="M12" s="14" t="str">
        <f>IF(IFERROR(VLOOKUP($A12,'Налаштування'!$F$39:$K$52,6,FALSE),"ONBOARDING")="ACTIVE",'Розрахунок'!O12,"")</f>
        <v>0/8 • 0/52</v>
      </c>
      <c r="N12" s="15" t="str">
        <f>IF(IFERROR(VLOOKUP($A12,'Налаштування'!$F$39:$K$52,6,FALSE),"ONBOARDING")="ACTIVE",TEXT('Розрахунок'!Q12,"0.0%")&amp;"–"&amp;TEXT('Розрахунок'!R12,"0.0%"),"")</f>
        <v>0,0%–6,9%</v>
      </c>
      <c r="O12" s="11">
        <f>IF(IFERROR(VLOOKUP($A12,'Налаштування'!$F$39:$K$52,6,FALSE),"ONBOARDING")="ACTIVE",'Розрахунок'!S12,"")</f>
        <v>0</v>
      </c>
      <c r="P12" s="15" t="str">
        <f>IFERROR("2src "&amp;TEXT(COUNTIFS('Реєстр'!$B$2:$B$5000,$A12,'Реєстр'!$C$2:$C$5000,"Балістика / швидкісні ракети",'Реєстр'!$AC$2:$AC$5000,"Включено*",'Реєстр'!$AR$2:$AR$5000,"MODEL-365",'Реєстр'!$O$2:$O$5000,"&lt;&gt;")/COUNTIFS('Реєстр'!$B$2:$B$5000,$A12,'Реєстр'!$C$2:$C$5000,"Балістика / швидкісні ракети",'Реєстр'!$AC$2:$AC$5000,"Включено*",'Реєстр'!$AR$2:$AR$5000,"MODEL-365"),"0%")&amp;" • B "&amp;TEXT(COUNTIFS('Реєстр'!$B$2:$B$5000,$A12,'Реєстр'!$C$2:$C$5000,"Балістика / швидкісні ракети",'Реєстр'!$AC$2:$AC$5000,"Включено*",'Реєстр'!$AR$2:$AR$5000,"MODEL-365",'Реєстр'!$L$2:$L$5000,"B*")/COUNTIFS('Реєстр'!$B$2:$B$5000,$A12,'Реєстр'!$C$2:$C$5000,"Балістика / швидкісні ракети",'Реєстр'!$AC$2:$AC$5000,"Включено*",'Реєстр'!$AR$2:$AR$5000,"MODEL-365"),"0%"),"—")</f>
        <v>—</v>
      </c>
      <c r="Q12" s="16"/>
    </row>
    <row r="13">
      <c r="A13" s="10" t="str">
        <f>'Налаштування'!R47</f>
        <v>Чернігів</v>
      </c>
      <c r="B13" s="11">
        <f>IF(IFERROR(VLOOKUP($A13,'Налаштування'!$F$39:$K$52,6,FALSE),"ONBOARDING")="ACTIVE",'Розрахунок'!B13,"")</f>
        <v>0</v>
      </c>
      <c r="C13" s="11">
        <f>IF(IFERROR(VLOOKUP($A13,'Налаштування'!$F$39:$K$52,6,FALSE),"ONBOARDING")="ACTIVE",'Розрахунок'!C13,"")</f>
        <v>0</v>
      </c>
      <c r="D13" s="11">
        <f>IF(IFERROR(VLOOKUP($A13,'Налаштування'!$F$39:$K$52,6,FALSE),"ONBOARDING")="ACTIVE",'Розрахунок'!D13,"")</f>
        <v>0</v>
      </c>
      <c r="E13" s="11">
        <f>IF(IFERROR(VLOOKUP($A13,'Налаштування'!$F$39:$K$52,6,FALSE),"ONBOARDING")="ACTIVE",'Розрахунок'!E13,"")</f>
        <v>0.01923076923</v>
      </c>
      <c r="F13" s="11">
        <f>IF(IFERROR(VLOOKUP($A13,'Налаштування'!$F$39:$K$52,6,FALSE),"ONBOARDING")="ACTIVE",'Розрахунок'!F13,"")</f>
        <v>0.004818431013</v>
      </c>
      <c r="G13" s="12" t="str">
        <f>IF(IFERROR(VLOOKUP($A13,'Налаштування'!$F$39:$K$52,6,FALSE),"ONBOARDING")="ACTIVE",'Розрахунок'!G13,"BACKFILL 365")</f>
        <v>Немає</v>
      </c>
      <c r="H13" s="11">
        <f>IF(IFERROR(VLOOKUP($A13,'Налаштування'!$F$39:$K$52,6,FALSE),"ONBOARDING")="ACTIVE",'Розрахунок'!H13,"")</f>
        <v>0</v>
      </c>
      <c r="I13" s="12" t="str">
        <f>IF(IFERROR(VLOOKUP($A13,'Налаштування'!$F$39:$K$52,6,FALSE),"ONBOARDING")="ACTIVE",'Розрахунок'!J13,"—")</f>
        <v>—</v>
      </c>
      <c r="J13" s="12" t="str">
        <f>IF(IFERROR(VLOOKUP($A13,'Налаштування'!$F$39:$K$52,6,FALSE),"ONBOARDING")="ACTIVE",'Розрахунок'!K13,"—")</f>
        <v>—</v>
      </c>
      <c r="K13" s="11" t="str">
        <f t="array" ref="K13">IF(IFERROR(VLOOKUP($A13,'Налаштування'!$F$39:$K$52,6,FALSE),"ONBOARDING")="ACTIVE",INDEX('Оперативна оцінка'!$B$24:$N$24,1,MATCH($A13,'Оперативна оцінка'!$B$4:$N$4,0)),"")</f>
        <v/>
      </c>
      <c r="L13" s="13">
        <f>IFERROR(__xludf.DUMMYFUNCTION("IFERROR(MAX(FILTER(DATEVALUE('Реєстр'!$D$2:$D$5000),'Реєстр'!$B$2:$B$5000=$A13,'Реєстр'!$C$2:$C$5000=""Балістика / швидкісні ракети"",REGEXMATCH('Реєстр'!$AC$2:$AC$5000,""^Включено""))),""—"")"),46114.0)</f>
        <v>46114</v>
      </c>
      <c r="M13" s="14" t="str">
        <f>IF(IFERROR(VLOOKUP($A13,'Налаштування'!$F$39:$K$52,6,FALSE),"ONBOARDING")="ACTIVE",'Розрахунок'!O13,"")</f>
        <v>0/8 • 1/52</v>
      </c>
      <c r="N13" s="15" t="str">
        <f>IF(IFERROR(VLOOKUP($A13,'Налаштування'!$F$39:$K$52,6,FALSE),"ONBOARDING")="ACTIVE",TEXT('Розрахунок'!Q13,"0.0%")&amp;"–"&amp;TEXT('Розрахунок'!R13,"0.0%"),"")</f>
        <v>0,3%–10,1%</v>
      </c>
      <c r="O13" s="11">
        <f>IF(IFERROR(VLOOKUP($A13,'Налаштування'!$F$39:$K$52,6,FALSE),"ONBOARDING")="ACTIVE",'Розрахунок'!S13,"")</f>
        <v>0.01923076923</v>
      </c>
      <c r="P13" s="15" t="str">
        <f>IFERROR("2src "&amp;TEXT(COUNTIFS('Реєстр'!$B$2:$B$5000,$A13,'Реєстр'!$C$2:$C$5000,"Балістика / швидкісні ракети",'Реєстр'!$AC$2:$AC$5000,"Включено*",'Реєстр'!$AR$2:$AR$5000,"MODEL-365",'Реєстр'!$O$2:$O$5000,"&lt;&gt;")/COUNTIFS('Реєстр'!$B$2:$B$5000,$A13,'Реєстр'!$C$2:$C$5000,"Балістика / швидкісні ракети",'Реєстр'!$AC$2:$AC$5000,"Включено*",'Реєстр'!$AR$2:$AR$5000,"MODEL-365"),"0%")&amp;" • B "&amp;TEXT(COUNTIFS('Реєстр'!$B$2:$B$5000,$A13,'Реєстр'!$C$2:$C$5000,"Балістика / швидкісні ракети",'Реєстр'!$AC$2:$AC$5000,"Включено*",'Реєстр'!$AR$2:$AR$5000,"MODEL-365",'Реєстр'!$L$2:$L$5000,"B*")/COUNTIFS('Реєстр'!$B$2:$B$5000,$A13,'Реєстр'!$C$2:$C$5000,"Балістика / швидкісні ракети",'Реєстр'!$AC$2:$AC$5000,"Включено*",'Реєстр'!$AR$2:$AR$5000,"MODEL-365"),"0%"),"—")</f>
        <v>2src 100% • B 0%</v>
      </c>
      <c r="Q13" s="16"/>
    </row>
    <row r="14">
      <c r="A14" s="10" t="str">
        <f>'Налаштування'!R48</f>
        <v>Кривий Ріг</v>
      </c>
      <c r="B14" s="11">
        <f>IF(IFERROR(VLOOKUP($A14,'Налаштування'!$F$39:$K$52,6,FALSE),"ONBOARDING")="ACTIVE",'Розрахунок'!B14,"")</f>
        <v>0</v>
      </c>
      <c r="C14" s="11">
        <f>IF(IFERROR(VLOOKUP($A14,'Налаштування'!$F$39:$K$52,6,FALSE),"ONBOARDING")="ACTIVE",'Розрахунок'!C14,"")</f>
        <v>0</v>
      </c>
      <c r="D14" s="11">
        <f>IF(IFERROR(VLOOKUP($A14,'Налаштування'!$F$39:$K$52,6,FALSE),"ONBOARDING")="ACTIVE",'Розрахунок'!D14,"")</f>
        <v>0</v>
      </c>
      <c r="E14" s="11">
        <f>IF(IFERROR(VLOOKUP($A14,'Налаштування'!$F$39:$K$52,6,FALSE),"ONBOARDING")="ACTIVE",'Розрахунок'!E14,"")</f>
        <v>0.01923076923</v>
      </c>
      <c r="F14" s="11">
        <f>IF(IFERROR(VLOOKUP($A14,'Налаштування'!$F$39:$K$52,6,FALSE),"ONBOARDING")="ACTIVE",'Розрахунок'!F14,"")</f>
        <v>0.02554505676</v>
      </c>
      <c r="G14" s="12" t="str">
        <f>IF(IFERROR(VLOOKUP($A14,'Налаштування'!$F$39:$K$52,6,FALSE),"ONBOARDING")="ACTIVE",'Розрахунок'!G14,"BACKFILL 365")</f>
        <v>Немає</v>
      </c>
      <c r="H14" s="11">
        <f>IF(IFERROR(VLOOKUP($A14,'Налаштування'!$F$39:$K$52,6,FALSE),"ONBOARDING")="ACTIVE",'Розрахунок'!H14,"")</f>
        <v>0</v>
      </c>
      <c r="I14" s="12" t="str">
        <f>IF(IFERROR(VLOOKUP($A14,'Налаштування'!$F$39:$K$52,6,FALSE),"ONBOARDING")="ACTIVE",'Розрахунок'!J14,"—")</f>
        <v>—</v>
      </c>
      <c r="J14" s="12" t="str">
        <f>IF(IFERROR(VLOOKUP($A14,'Налаштування'!$F$39:$K$52,6,FALSE),"ONBOARDING")="ACTIVE",'Розрахунок'!K14,"—")</f>
        <v>—</v>
      </c>
      <c r="K14" s="11" t="str">
        <f t="array" ref="K14">IF(IFERROR(VLOOKUP($A14,'Налаштування'!$F$39:$K$52,6,FALSE),"ONBOARDING")="ACTIVE",INDEX('Оперативна оцінка'!$B$24:$N$24,1,MATCH($A14,'Оперативна оцінка'!$B$4:$N$4,0)),"")</f>
        <v/>
      </c>
      <c r="L14" s="13">
        <f>IFERROR(__xludf.DUMMYFUNCTION("IFERROR(MAX(FILTER(DATEVALUE('Реєстр'!$D$2:$D$5000),'Реєстр'!$B$2:$B$5000=$A14,'Реєстр'!$C$2:$C$5000=""Балістика / швидкісні ракети"",REGEXMATCH('Реєстр'!$AC$2:$AC$5000,""^Включено""))),""—"")"),46287.0)</f>
        <v>46287</v>
      </c>
      <c r="M14" s="14" t="str">
        <f>IF(IFERROR(VLOOKUP($A14,'Налаштування'!$F$39:$K$52,6,FALSE),"ONBOARDING")="ACTIVE",'Розрахунок'!O14,"")</f>
        <v>0/8 • 1/52</v>
      </c>
      <c r="N14" s="15" t="str">
        <f>IF(IFERROR(VLOOKUP($A14,'Налаштування'!$F$39:$K$52,6,FALSE),"ONBOARDING")="ACTIVE",TEXT('Розрахунок'!Q14,"0.0%")&amp;"–"&amp;TEXT('Розрахунок'!R14,"0.0%"),"")</f>
        <v>0,3%–10,1%</v>
      </c>
      <c r="O14" s="11">
        <f>IF(IFERROR(VLOOKUP($A14,'Налаштування'!$F$39:$K$52,6,FALSE),"ONBOARDING")="ACTIVE",'Розрахунок'!S14,"")</f>
        <v>0.01923076923</v>
      </c>
      <c r="P14" s="15" t="str">
        <f>IFERROR(__xludf.DUMMYFUNCTION("IF(IFERROR(VLOOKUP($A14,'Налаштування'!$F$39:$K$52,6,FALSE),""ONBOARDING"")=""ACTIVE"",IF(COUNTIFS('Реєстр'!$B$2:$B$5000,$A14,'Реєстр'!$C$2:$C$5000,""Балістика / швидкісні ракети"",'Реєстр'!$AC$2:$AC$5000,""Включено*"",'Реєстр'!$AR$2:$AR$5000,""MODEL-365"&amp;""")=0,""0 positives • 365D covered"",""2src ""&amp;TEXT(COUNTIFS('Реєстр'!$B$2:$B$5000,$A14,'Реєстр'!$C$2:$C$5000,""Балістика / швидкісні ракети"",'Реєстр'!$AC$2:$AC$5000,""Включено*"",'Реєстр'!$AR$2:$AR$5000,""MODEL-365"",'Реєстр'!$O$2:$O$5000,""&lt;&gt;"")/COUNTI"&amp;"FS('Реєстр'!$B$2:$B$5000,$A14,'Реєстр'!$C$2:$C$5000,""Балістика / швидкісні ракети"",'Реєстр'!$AC$2:$AC$5000,""Включено*"",'Реєстр'!$AR$2:$AR$5000,""MODEL-365""),""0%"")),""audit ""&amp;IFERROR(ROWS(UNIQUE(FILTER('Аудит покриття'!$A$2:$A$6905,'Аудит покриття'"&amp;"!$B$2:$B$6905=$A14,'Аудит покриття'!$C$2:$C$6905=""VERIFIED""))),0)&amp;""/365 • scoring OFF"")"),"2src 100%")</f>
        <v>2src 100%</v>
      </c>
      <c r="Q14" s="16"/>
    </row>
    <row r="15">
      <c r="A15" s="10" t="str">
        <f>'Налаштування'!R49</f>
        <v>Павлоград</v>
      </c>
      <c r="B15" s="11">
        <f>IF(IFERROR(VLOOKUP($A15,'Налаштування'!$F$39:$K$52,6,FALSE),"ONBOARDING")="ACTIVE",'Розрахунок'!B15,"")</f>
        <v>0</v>
      </c>
      <c r="C15" s="11">
        <f>IF(IFERROR(VLOOKUP($A15,'Налаштування'!$F$39:$K$52,6,FALSE),"ONBOARDING")="ACTIVE",'Розрахунок'!C15,"")</f>
        <v>0</v>
      </c>
      <c r="D15" s="11">
        <f>IF(IFERROR(VLOOKUP($A15,'Налаштування'!$F$39:$K$52,6,FALSE),"ONBOARDING")="ACTIVE",'Розрахунок'!D15,"")</f>
        <v>0</v>
      </c>
      <c r="E15" s="11">
        <f>IF(IFERROR(VLOOKUP($A15,'Налаштування'!$F$39:$K$52,6,FALSE),"ONBOARDING")="ACTIVE",'Розрахунок'!E15,"")</f>
        <v>0</v>
      </c>
      <c r="F15" s="11">
        <f>IF(IFERROR(VLOOKUP($A15,'Налаштування'!$F$39:$K$52,6,FALSE),"ONBOARDING")="ACTIVE",'Розрахунок'!F15,"")</f>
        <v>0.003801392938</v>
      </c>
      <c r="G15" s="12" t="str">
        <f>IF(IFERROR(VLOOKUP($A15,'Налаштування'!$F$39:$K$52,6,FALSE),"ONBOARDING")="ACTIVE",'Розрахунок'!G15,"BACKFILL 365")</f>
        <v>Немає</v>
      </c>
      <c r="H15" s="11">
        <f>IF(IFERROR(VLOOKUP($A15,'Налаштування'!$F$39:$K$52,6,FALSE),"ONBOARDING")="ACTIVE",'Розрахунок'!H15,"")</f>
        <v>0</v>
      </c>
      <c r="I15" s="12" t="str">
        <f>IF(IFERROR(VLOOKUP($A15,'Налаштування'!$F$39:$K$52,6,FALSE),"ONBOARDING")="ACTIVE",'Розрахунок'!J15,"—")</f>
        <v>—</v>
      </c>
      <c r="J15" s="12" t="str">
        <f>IF(IFERROR(VLOOKUP($A15,'Налаштування'!$F$39:$K$52,6,FALSE),"ONBOARDING")="ACTIVE",'Розрахунок'!K15,"—")</f>
        <v>—</v>
      </c>
      <c r="K15" s="11" t="str">
        <f t="array" ref="K15">IF(IFERROR(VLOOKUP($A15,'Налаштування'!$F$39:$K$52,6,FALSE),"ONBOARDING")="ACTIVE",INDEX('Оперативна оцінка'!$B$24:$N$24,1,MATCH($A15,'Оперативна оцінка'!$B$4:$N$4,0)),"")</f>
        <v/>
      </c>
      <c r="L15" s="13">
        <f>IFERROR(__xludf.DUMMYFUNCTION("IFERROR(MAX(FILTER(DATEVALUE('Реєстр'!$D$2:$D$5000),'Реєстр'!$B$2:$B$5000=$A15,'Реєстр'!$C$2:$C$5000=""Балістика / швидкісні ракети"",REGEXMATCH('Реєстр'!$AC$2:$AC$5000,""^Включено""))),""—"")"),46287.0)</f>
        <v>46287</v>
      </c>
      <c r="M15" s="14" t="str">
        <f>IF(IFERROR(VLOOKUP($A15,'Налаштування'!$F$39:$K$52,6,FALSE),"ONBOARDING")="ACTIVE",'Розрахунок'!O15,"")</f>
        <v>0/8 • 0/52</v>
      </c>
      <c r="N15" s="15" t="str">
        <f>IF(IFERROR(VLOOKUP($A15,'Налаштування'!$F$39:$K$52,6,FALSE),"ONBOARDING")="ACTIVE",TEXT('Розрахунок'!Q15,"0.0%")&amp;"–"&amp;TEXT('Розрахунок'!R15,"0.0%"),"")</f>
        <v>0,0%–6,9%</v>
      </c>
      <c r="O15" s="11">
        <f>IF(IFERROR(VLOOKUP($A15,'Налаштування'!$F$39:$K$52,6,FALSE),"ONBOARDING")="ACTIVE",'Розрахунок'!S15,"")</f>
        <v>0</v>
      </c>
      <c r="P15" s="15" t="str">
        <f>IFERROR(__xludf.DUMMYFUNCTION("IF(IFERROR(VLOOKUP($A15,'Налаштування'!$F$39:$K$52,6,FALSE),""ONBOARDING"")=""ACTIVE"",IF(COUNTIFS('Реєстр'!$B$2:$B$5000,$A15,'Реєстр'!$C$2:$C$5000,""Балістика / швидкісні ракети"",'Реєстр'!$AC$2:$AC$5000,""Включено*"",'Реєстр'!$AR$2:$AR$5000,""MODEL-365"&amp;""")=0,""0 positives • 365D covered"",""2src ""&amp;TEXT(COUNTIFS('Реєстр'!$B$2:$B$5000,$A15,'Реєстр'!$C$2:$C$5000,""Балістика / швидкісні ракети"",'Реєстр'!$AC$2:$AC$5000,""Включено*"",'Реєстр'!$AR$2:$AR$5000,""MODEL-365"",'Реєстр'!$O$2:$O$5000,""&lt;&gt;"")/COUNTI"&amp;"FS('Реєстр'!$B$2:$B$5000,$A15,'Реєстр'!$C$2:$C$5000,""Балістика / швидкісні ракети"",'Реєстр'!$AC$2:$AC$5000,""Включено*"",'Реєстр'!$AR$2:$AR$5000,""MODEL-365""),""0%"")),""audit ""&amp;IFERROR(ROWS(UNIQUE(FILTER('Аудит покриття'!$A$2:$A$6905,'Аудит покриття'"&amp;"!$B$2:$B$6905=$A15,'Аудит покриття'!$C$2:$C$6905=""VERIFIED""))),0)&amp;""/365 • scoring OFF"")"),"2src 100%")</f>
        <v>2src 100%</v>
      </c>
      <c r="Q15" s="16"/>
    </row>
    <row r="16">
      <c r="A16" s="10" t="str">
        <f>'Налаштування'!R50</f>
        <v>Полтава</v>
      </c>
      <c r="B16" s="11">
        <f>IF(IFERROR(VLOOKUP($A16,'Налаштування'!$F$39:$K$52,6,FALSE),"ONBOARDING")="ACTIVE",'Розрахунок'!B16,"")</f>
        <v>0</v>
      </c>
      <c r="C16" s="11">
        <f>IF(IFERROR(VLOOKUP($A16,'Налаштування'!$F$39:$K$52,6,FALSE),"ONBOARDING")="ACTIVE",'Розрахунок'!C16,"")</f>
        <v>0</v>
      </c>
      <c r="D16" s="11">
        <f>IF(IFERROR(VLOOKUP($A16,'Налаштування'!$F$39:$K$52,6,FALSE),"ONBOARDING")="ACTIVE",'Розрахунок'!D16,"")</f>
        <v>0</v>
      </c>
      <c r="E16" s="11">
        <f>IF(IFERROR(VLOOKUP($A16,'Налаштування'!$F$39:$K$52,6,FALSE),"ONBOARDING")="ACTIVE",'Розрахунок'!E16,"")</f>
        <v>0</v>
      </c>
      <c r="F16" s="11">
        <f>IF(IFERROR(VLOOKUP($A16,'Налаштування'!$F$39:$K$52,6,FALSE),"ONBOARDING")="ACTIVE",'Розрахунок'!F16,"")</f>
        <v>0.009104749113</v>
      </c>
      <c r="G16" s="12" t="str">
        <f>IF(IFERROR(VLOOKUP($A16,'Налаштування'!$F$39:$K$52,6,FALSE),"ONBOARDING")="ACTIVE",'Розрахунок'!G16,"BACKFILL 365")</f>
        <v>Немає</v>
      </c>
      <c r="H16" s="11">
        <f>IF(IFERROR(VLOOKUP($A16,'Налаштування'!$F$39:$K$52,6,FALSE),"ONBOARDING")="ACTIVE",'Розрахунок'!H16,"")</f>
        <v>0</v>
      </c>
      <c r="I16" s="12" t="str">
        <f>IF(IFERROR(VLOOKUP($A16,'Налаштування'!$F$39:$K$52,6,FALSE),"ONBOARDING")="ACTIVE",'Розрахунок'!J16,"—")</f>
        <v>—</v>
      </c>
      <c r="J16" s="12" t="str">
        <f>IF(IFERROR(VLOOKUP($A16,'Налаштування'!$F$39:$K$52,6,FALSE),"ONBOARDING")="ACTIVE",'Розрахунок'!K16,"—")</f>
        <v>—</v>
      </c>
      <c r="K16" s="11" t="str">
        <f t="array" ref="K16">IF(IFERROR(VLOOKUP($A16,'Налаштування'!$F$39:$K$52,6,FALSE),"ONBOARDING")="ACTIVE",INDEX('Оперативна оцінка'!$B$24:$N$24,1,MATCH($A16,'Оперативна оцінка'!$B$4:$N$4,0)),"")</f>
        <v/>
      </c>
      <c r="L16" s="13">
        <f>IFERROR(__xludf.DUMMYFUNCTION("IFERROR(MAX(FILTER(DATEVALUE('Реєстр'!$D$2:$D$5000),'Реєстр'!$B$2:$B$5000=$A16,'Реєстр'!$C$2:$C$5000=""Балістика / швидкісні ракети"",REGEXMATCH('Реєстр'!$AC$2:$AC$5000,""^Включено""))),""—"")"),46204.0)</f>
        <v>46204</v>
      </c>
      <c r="M16" s="14" t="str">
        <f>IF(IFERROR(VLOOKUP($A16,'Налаштування'!$F$39:$K$52,6,FALSE),"ONBOARDING")="ACTIVE",'Розрахунок'!O16,"")</f>
        <v>0/6 • 0/50</v>
      </c>
      <c r="N16" s="15" t="str">
        <f>IF(IFERROR(VLOOKUP($A16,'Налаштування'!$F$39:$K$52,6,FALSE),"ONBOARDING")="ACTIVE",TEXT('Розрахунок'!Q16,"0.0%")&amp;"–"&amp;TEXT('Розрахунок'!R16,"0.0%"),"")</f>
        <v>0,0%–7,1%</v>
      </c>
      <c r="O16" s="11">
        <f>IF(IFERROR(VLOOKUP($A16,'Налаштування'!$F$39:$K$52,6,FALSE),"ONBOARDING")="ACTIVE",'Розрахунок'!S16,"")</f>
        <v>0</v>
      </c>
      <c r="P16" s="15" t="str">
        <f>IFERROR(__xludf.DUMMYFUNCTION("IF(IFERROR(VLOOKUP($A16,'Налаштування'!$F$39:$K$52,6,FALSE),""ONBOARDING"")=""ACTIVE"",IF(COUNTIFS('Реєстр'!$B$2:$B$5000,$A16,'Реєстр'!$C$2:$C$5000,""Балістика / швидкісні ракети"",'Реєстр'!$AC$2:$AC$5000,""Включено*"",'Реєстр'!$AR$2:$AR$5000,""MODEL-365"&amp;""")=0,""0 positives • 365D covered"",""2src ""&amp;TEXT(COUNTIFS('Реєстр'!$B$2:$B$5000,$A16,'Реєстр'!$C$2:$C$5000,""Балістика / швидкісні ракети"",'Реєстр'!$AC$2:$AC$5000,""Включено*"",'Реєстр'!$AR$2:$AR$5000,""MODEL-365"",'Реєстр'!$O$2:$O$5000,""&lt;&gt;"")/COUNTI"&amp;"FS('Реєстр'!$B$2:$B$5000,$A16,'Реєстр'!$C$2:$C$5000,""Балістика / швидкісні ракети"",'Реєстр'!$AC$2:$AC$5000,""Включено*"",'Реєстр'!$AR$2:$AR$5000,""MODEL-365""),""0%"")),""audit ""&amp;IFERROR(ROWS(UNIQUE(FILTER('Аудит покриття'!$A$2:$A$6905,'Аудит покриття'"&amp;"!$B$2:$B$6905=$A16,'Аудит покриття'!$C$2:$C$6905=""VERIFIED""))),0)&amp;""/365 • scoring OFF"")"),"2src 100%")</f>
        <v>2src 100%</v>
      </c>
      <c r="Q16" s="16"/>
    </row>
    <row r="17">
      <c r="A17" s="17" t="str">
        <f>'Налаштування'!R51</f>
        <v>Суми</v>
      </c>
      <c r="B17" s="11">
        <f>IF(IFERROR(VLOOKUP($A17,'Налаштування'!$F$39:$K$52,6,FALSE),"ONBOARDING")="ACTIVE",'Розрахунок'!B17,"")</f>
        <v>0</v>
      </c>
      <c r="C17" s="11">
        <f>IF(IFERROR(VLOOKUP($A17,'Налаштування'!$F$39:$K$52,6,FALSE),"ONBOARDING")="ACTIVE",'Розрахунок'!C17,"")</f>
        <v>0</v>
      </c>
      <c r="D17" s="11">
        <f>IF(IFERROR(VLOOKUP($A17,'Налаштування'!$F$39:$K$52,6,FALSE),"ONBOARDING")="ACTIVE",'Розрахунок'!D17,"")</f>
        <v>0</v>
      </c>
      <c r="E17" s="11">
        <f>IF(IFERROR(VLOOKUP($A17,'Налаштування'!$F$39:$K$52,6,FALSE),"ONBOARDING")="ACTIVE",'Розрахунок'!E17,"")</f>
        <v>0</v>
      </c>
      <c r="F17" s="11">
        <f>IF(IFERROR(VLOOKUP($A17,'Налаштування'!$F$39:$K$52,6,FALSE),"ONBOARDING")="ACTIVE",'Розрахунок'!F17,"")</f>
        <v>0.0003581650019</v>
      </c>
      <c r="G17" s="12" t="str">
        <f>'Розрахунок'!G17</f>
        <v>Немає</v>
      </c>
      <c r="H17" s="11">
        <f>IF(IFERROR(VLOOKUP($A17,'Налаштування'!$F$39:$K$52,6,FALSE),"ONBOARDING")="ACTIVE",'Розрахунок'!H17,"")</f>
        <v>0</v>
      </c>
      <c r="I17" s="12" t="str">
        <f>IF(IFERROR(VLOOKUP($A17,'Налаштування'!$F$39:$K$52,6,FALSE),"ONBOARDING")="ACTIVE",'Розрахунок'!J17,"—")</f>
        <v>—</v>
      </c>
      <c r="J17" s="12" t="str">
        <f>IF(IFERROR(VLOOKUP($A17,'Налаштування'!$F$39:$K$52,6,FALSE),"ONBOARDING")="ACTIVE",'Розрахунок'!K17,"—")</f>
        <v>—</v>
      </c>
      <c r="K17" s="11" t="str">
        <f t="array" ref="K17">IF(IFERROR(VLOOKUP($A17,'Налаштування'!$F$39:$K$52,6,FALSE),"ONBOARDING")="ACTIVE",INDEX('Оперативна оцінка'!$B$24:$N$24,1,MATCH($A17,'Оперативна оцінка'!$B$4:$N$4,0)),"")</f>
        <v/>
      </c>
      <c r="L17" s="13">
        <f>IFERROR(__xludf.DUMMYFUNCTION("IFERROR(MAX(FILTER(DATEVALUE('Реєстр'!$D$2:$D$5000),'Реєстр'!$B$2:$B$5000=$A17,'Реєстр'!$C$2:$C$5000=""Балістика / швидкісні ракети"",REGEXMATCH('Реєстр'!$AC$2:$AC$5000,""^Включено""))),""—"")"),45975.0)</f>
        <v>45975</v>
      </c>
      <c r="M17" s="14" t="str">
        <f>IF(IFERROR(VLOOKUP($A17,'Налаштування'!$F$39:$K$52,6,FALSE),"ONBOARDING")="ACTIVE",'Розрахунок'!O17,"")</f>
        <v>0/8 • 0/52</v>
      </c>
      <c r="N17" s="15" t="str">
        <f>IF(IFERROR(VLOOKUP($A17,'Налаштування'!$F$39:$K$52,6,FALSE),"ONBOARDING")="ACTIVE",TEXT('Розрахунок'!Q17,"0.0%")&amp;"–"&amp;TEXT('Розрахунок'!R17,"0.0%"),"")</f>
        <v>0,0%–6,9%</v>
      </c>
      <c r="O17" s="11">
        <f>IF(IFERROR(VLOOKUP($A17,'Налаштування'!$F$39:$K$52,6,FALSE),"ONBOARDING")="ACTIVE",'Розрахунок'!S17,"")</f>
        <v>0</v>
      </c>
      <c r="P17" s="15" t="str">
        <f>IFERROR(__xludf.DUMMYFUNCTION("IF(IFERROR(VLOOKUP($A17,'Налаштування'!$F$39:$K$52,6,FALSE),""ONBOARDING"")=""ACTIVE"",IF(COUNTIFS('Реєстр'!$B$2:$B$5000,$A17,'Реєстр'!$C$2:$C$5000,""Балістика / швидкісні ракети"",'Реєстр'!$AC$2:$AC$5000,""Включено*"",'Реєстр'!$AR$2:$AR$5000,""MODEL-365"&amp;""")=0,""0 positives • 365D covered"",""2src ""&amp;TEXT(COUNTIFS('Реєстр'!$B$2:$B$5000,$A17,'Реєстр'!$C$2:$C$5000,""Балістика / швидкісні ракети"",'Реєстр'!$AC$2:$AC$5000,""Включено*"",'Реєстр'!$AR$2:$AR$5000,""MODEL-365"",'Реєстр'!$O$2:$O$5000,""&lt;&gt;"")/COUNTI"&amp;"FS('Реєстр'!$B$2:$B$5000,$A17,'Реєстр'!$C$2:$C$5000,""Балістика / швидкісні ракети"",'Реєстр'!$AC$2:$AC$5000,""Включено*"",'Реєстр'!$AR$2:$AR$5000,""MODEL-365""),""0%"")),""audit ""&amp;IFERROR(ROWS(UNIQUE(FILTER('Аудит покриття'!$A$2:$A$6905,'Аудит покриття'"&amp;"!$B$2:$B$6905=$A17,'Аудит покриття'!$C$2:$C$6905=""VERIFIED""))),0)&amp;""/365 • scoring OFF"")"),"2src 100%")</f>
        <v>2src 100%</v>
      </c>
    </row>
    <row r="18">
      <c r="A18" s="17" t="str">
        <f>'Налаштування'!R52</f>
        <v>Кременчук</v>
      </c>
      <c r="B18" s="11">
        <f>IF(IFERROR(VLOOKUP($A18,'Налаштування'!$F$39:$K$52,6,FALSE),"ONBOARDING")="ACTIVE",'Розрахунок'!B18,"")</f>
        <v>0</v>
      </c>
      <c r="C18" s="11">
        <f>IF(IFERROR(VLOOKUP($A18,'Налаштування'!$F$39:$K$52,6,FALSE),"ONBOARDING")="ACTIVE",'Розрахунок'!C18,"")</f>
        <v>0</v>
      </c>
      <c r="D18" s="11">
        <f>IF(IFERROR(VLOOKUP($A18,'Налаштування'!$F$39:$K$52,6,FALSE),"ONBOARDING")="ACTIVE",'Розрахунок'!D18,"")</f>
        <v>0</v>
      </c>
      <c r="E18" s="11">
        <f>IF(IFERROR(VLOOKUP($A18,'Налаштування'!$F$39:$K$52,6,FALSE),"ONBOARDING")="ACTIVE",'Розрахунок'!E18,"")</f>
        <v>0</v>
      </c>
      <c r="F18" s="11">
        <f>IF(IFERROR(VLOOKUP($A18,'Налаштування'!$F$39:$K$52,6,FALSE),"ONBOARDING")="ACTIVE",'Розрахунок'!F18,"")</f>
        <v>0.01491086071</v>
      </c>
      <c r="G18" s="12" t="str">
        <f>'Розрахунок'!G18</f>
        <v>Немає</v>
      </c>
      <c r="H18" s="11">
        <f>IF(IFERROR(VLOOKUP($A18,'Налаштування'!$F$39:$K$52,6,FALSE),"ONBOARDING")="ACTIVE",'Розрахунок'!H18,"")</f>
        <v>0</v>
      </c>
      <c r="I18" s="12" t="str">
        <f>IF(IFERROR(VLOOKUP($A18,'Налаштування'!$F$39:$K$52,6,FALSE),"ONBOARDING")="ACTIVE",'Розрахунок'!J18,"—")</f>
        <v>—</v>
      </c>
      <c r="J18" s="12" t="str">
        <f>IF(IFERROR(VLOOKUP($A18,'Налаштування'!$F$39:$K$52,6,FALSE),"ONBOARDING")="ACTIVE",'Розрахунок'!K18,"—")</f>
        <v>—</v>
      </c>
      <c r="K18" s="11" t="str">
        <f t="array" ref="K18">IF(IFERROR(VLOOKUP($A18,'Налаштування'!$F$39:$K$52,6,FALSE),"ONBOARDING")="ACTIVE",INDEX('Оперативна оцінка'!$B$24:$O$24,1,MATCH($A18,'Оперативна оцінка'!$B$4:$O$4,0)),"")</f>
        <v/>
      </c>
      <c r="L18" s="13">
        <f>IFERROR(__xludf.DUMMYFUNCTION("IFERROR(MAX(FILTER(DATEVALUE('Реєстр'!$D$2:$D$5000),'Реєстр'!$B$2:$B$5000=$A18,'Реєстр'!$C$2:$C$5000=""Балістика / швидкісні ракети"",REGEXMATCH('Реєстр'!$AC$2:$AC$5000,""^Включено""))),""—"")"),46302.0)</f>
        <v>46302</v>
      </c>
      <c r="M18" s="14" t="str">
        <f>IF(IFERROR(VLOOKUP($A18,'Налаштування'!$F$39:$K$52,6,FALSE),"ONBOARDING")="ACTIVE",'Розрахунок'!O18,"")</f>
        <v>0/6 • 0/50</v>
      </c>
      <c r="N18" s="15" t="str">
        <f>IF(IFERROR(VLOOKUP($A18,'Налаштування'!$F$39:$K$52,6,FALSE),"ONBOARDING")="ACTIVE",TEXT('Розрахунок'!Q18,"0.0%")&amp;"–"&amp;TEXT('Розрахунок'!R18,"0.0%"),"")</f>
        <v>0,0%–7,1%</v>
      </c>
      <c r="O18" s="11">
        <f>IF(IFERROR(VLOOKUP($A18,'Налаштування'!$F$39:$K$52,6,FALSE),"ONBOARDING")="ACTIVE",'Розрахунок'!S18,"")</f>
        <v>0</v>
      </c>
      <c r="P18" s="15" t="str">
        <f>IFERROR(__xludf.DUMMYFUNCTION("IF(IFERROR(VLOOKUP($A18,'Налаштування'!$F$39:$K$52,6,FALSE),""ONBOARDING"")=""ACTIVE"",IF(COUNTIFS('Реєстр'!$B$2:$B$5000,$A18,'Реєстр'!$C$2:$C$5000,""Балістика / швидкісні ракети"",'Реєстр'!$AC$2:$AC$5000,""Включено*"",'Реєстр'!$AR$2:$AR$5000,""MODEL-365"&amp;""")=0,""0 positives • 365D covered"",""2src ""&amp;TEXT(COUNTIFS('Реєстр'!$B$2:$B$5000,$A18,'Реєстр'!$C$2:$C$5000,""Балістика / швидкісні ракети"",'Реєстр'!$AC$2:$AC$5000,""Включено*"",'Реєстр'!$AR$2:$AR$5000,""MODEL-365"",'Реєстр'!$O$2:$O$5000,""&lt;&gt;"")/COUNTI"&amp;"FS('Реєстр'!$B$2:$B$5000,$A18,'Реєстр'!$C$2:$C$5000,""Балістика / швидкісні ракети"",'Реєстр'!$AC$2:$AC$5000,""Включено*"",'Реєстр'!$AR$2:$AR$5000,""MODEL-365""),""0%"")),""audit ""&amp;IFERROR(ROWS(UNIQUE(FILTER('Аудит покриття'!$A$2:$A$6905,'Аудит покриття'"&amp;"!$B$2:$B$6905=$A18,'Аудит покриття'!$C$2:$C$6905=""VERIFIED""))),0)&amp;""/365 • scoring OFF"")"),"2src 100%")</f>
        <v>2src 100%</v>
      </c>
    </row>
    <row r="19">
      <c r="A19" s="18" t="s">
        <v>24</v>
      </c>
      <c r="B19" s="19" t="s">
        <v>25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>
      <c r="A20" s="18" t="s">
        <v>26</v>
      </c>
      <c r="B20" s="19" t="s">
        <v>27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>
      <c r="A21" s="19" t="s">
        <v>28</v>
      </c>
      <c r="B21" s="19" t="s">
        <v>29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>
      <c r="A22" s="2" t="s">
        <v>23</v>
      </c>
      <c r="B22" s="2" t="s">
        <v>30</v>
      </c>
    </row>
    <row r="23">
      <c r="A23" s="19" t="s">
        <v>31</v>
      </c>
      <c r="B23" s="20" t="s">
        <v>32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>
      <c r="A24" s="19" t="s">
        <v>33</v>
      </c>
      <c r="B24" s="19" t="s">
        <v>34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>
      <c r="A25" s="2" t="s">
        <v>3</v>
      </c>
      <c r="B25" s="2" t="s">
        <v>35</v>
      </c>
    </row>
    <row r="27">
      <c r="A27" s="21" t="s">
        <v>36</v>
      </c>
      <c r="B27" s="21"/>
      <c r="C27" s="21"/>
      <c r="D27" s="21"/>
      <c r="E27" s="21"/>
      <c r="F27" s="21"/>
      <c r="G27" s="21"/>
      <c r="H27" s="21"/>
    </row>
    <row r="28">
      <c r="A28" s="9" t="s">
        <v>37</v>
      </c>
      <c r="B28" s="9" t="s">
        <v>38</v>
      </c>
      <c r="C28" s="9" t="s">
        <v>39</v>
      </c>
      <c r="D28" s="9" t="s">
        <v>40</v>
      </c>
      <c r="E28" s="9" t="s">
        <v>41</v>
      </c>
      <c r="F28" s="9" t="s">
        <v>23</v>
      </c>
    </row>
    <row r="29">
      <c r="A29" s="22" t="s">
        <v>42</v>
      </c>
      <c r="B29" s="23" t="str">
        <f>'Контроль моделі'!B160</f>
        <v>v2.1-shrink</v>
      </c>
      <c r="C29" s="23" t="str">
        <f>'Контроль моделі'!C160</f>
        <v>VALIDATED / FROZEN</v>
      </c>
      <c r="D29" s="23">
        <f>'Контроль моделі'!D160</f>
        <v>1</v>
      </c>
      <c r="E29" s="23" t="str">
        <f>'Контроль моделі'!E160</f>
        <v>≥30 new resolved nights before any re-fit</v>
      </c>
      <c r="F29" s="22" t="s">
        <v>43</v>
      </c>
    </row>
    <row r="30">
      <c r="A30" s="22" t="s">
        <v>44</v>
      </c>
      <c r="B30" s="23" t="str">
        <f>'Контроль моделі'!B161</f>
        <v>ops-v0</v>
      </c>
      <c r="C30" s="23" t="str">
        <f>'Контроль моделі'!C161</f>
        <v>COLLECTING DATA</v>
      </c>
      <c r="D30" s="23">
        <f>'Контроль моделі'!D161</f>
        <v>1</v>
      </c>
      <c r="E30" s="23" t="str">
        <f>'Контроль моделі'!E161</f>
        <v>≥30 resolved OPS_FINAL nights + ≥80% complete factor rows</v>
      </c>
      <c r="F30" s="23" t="str">
        <f>'Контроль моделі'!F161</f>
        <v>factor completeness: 91%</v>
      </c>
    </row>
    <row r="31">
      <c r="A31" s="22" t="s">
        <v>45</v>
      </c>
      <c r="B31" s="23" t="str">
        <f>'Контроль моделі'!B162</f>
        <v>immutable snapshots</v>
      </c>
      <c r="C31" s="23" t="str">
        <f>'Контроль моделі'!C162</f>
        <v>ACTIVE</v>
      </c>
      <c r="D31" s="23">
        <f>'Контроль моделі'!D162</f>
        <v>1</v>
      </c>
      <c r="E31" s="23" t="str">
        <f>'Контроль моделі'!E162</f>
        <v>VALID_PRE_EVENT only</v>
      </c>
      <c r="F31" s="23" t="str">
        <f>'Контроль моделі'!F162</f>
        <v>LATE_DIAGNOSTIC та LEGACY ніколи не входять у score.</v>
      </c>
    </row>
    <row r="33">
      <c r="A33" s="21" t="s">
        <v>46</v>
      </c>
      <c r="B33" s="21"/>
      <c r="C33" s="21"/>
      <c r="D33" s="21"/>
      <c r="E33" s="21"/>
      <c r="F33" s="21"/>
      <c r="G33" s="21"/>
      <c r="H33" s="21"/>
    </row>
    <row r="34">
      <c r="A34" s="9" t="s">
        <v>47</v>
      </c>
      <c r="B34" s="9" t="s">
        <v>48</v>
      </c>
      <c r="C34" s="9" t="s">
        <v>49</v>
      </c>
      <c r="D34" s="9" t="s">
        <v>50</v>
      </c>
      <c r="E34" s="9" t="s">
        <v>51</v>
      </c>
      <c r="F34" s="9" t="s">
        <v>52</v>
      </c>
    </row>
    <row r="35">
      <c r="A35" s="22" t="s">
        <v>53</v>
      </c>
      <c r="B35" s="24">
        <f>'Розрахунок'!K2</f>
        <v>46297</v>
      </c>
      <c r="C35" s="23" t="str">
        <f>IFERROR(__xludf.DUMMYFUNCTION("""Балістика: ""&amp;SUMPRODUCT(('Аудит покриття'!$A$2:$A$7600='Розрахунок'!K2)*('Аудит покриття'!$C$2:$C$7600=""VERIFIED"")*N(REGEXMATCH('Аудит покриття'!$B$2:$B$7600,""^(""&amp;TEXTJOIN(""|"",TRUE,FILTER('Налаштування'!$F$39:$F$100,'Налаштування'!$K$39:$K$100="""&amp;"ACTIVE""))&amp;"")$""))*'Аудит покриття'!$D$2:$D$7600)&amp;"" attack-days / ""&amp;SUMPRODUCT(('Аудит покриття'!$A$2:$A$7600='Розрахунок'!K2)*('Аудит покриття'!$C$2:$C$7600=""VERIFIED"")*N(REGEXMATCH('Аудит покриття'!$B$2:$B$7600,""^(""&amp;TEXTJOIN(""|"",TRUE,FILTER('На"&amp;"лаштування'!$F$39:$F$100,'Налаштування'!$K$39:$K$100=""ACTIVE""))&amp;"")$"")))&amp;"" audit-verified models"""),"Балістика: 1 attack-days / 14 audit-verified models")</f>
        <v>Балістика: 1 attack-days / 14 audit-verified models</v>
      </c>
      <c r="D35" s="23" t="str">
        <f>IFERROR(__xludf.DUMMYFUNCTION("TEXTJOIN("", "",TRUE,FILTER('Аудит покриття'!$B$2:$B$7600,'Аудит покриття'!$A$2:$A$7600='Розрахунок'!K2,'Аудит покриття'!$C$2:$C$7600=""VERIFIED"",REGEXMATCH('Аудит покриття'!$B$2:$B$7600,""^(""&amp;TEXTJOIN(""|"",TRUE,FILTER('Налаштування'!$F$39:$F$100,'Нала"&amp;"штування'!$K$39:$K$100=""ACTIVE""))&amp;"")$"")))"),"Київ, Дніпро, Житомир, Запоріжжя, Миколаїв, Одеса, Харків, Херсон, Чернігів, Кривий Ріг, Павлоград, Полтава, Суми, Кременчук")</f>
        <v>Київ, Дніпро, Житомир, Запоріжжя, Миколаїв, Одеса, Харків, Херсон, Чернігів, Кривий Ріг, Павлоград, Полтава, Суми, Кременчук</v>
      </c>
      <c r="E35" s="22" t="s">
        <v>54</v>
      </c>
      <c r="F35" s="22" t="s">
        <v>55</v>
      </c>
    </row>
    <row r="36">
      <c r="A36" s="22" t="s">
        <v>56</v>
      </c>
      <c r="B36" s="24">
        <f>'Розрахунок'!B2</f>
        <v>46307</v>
      </c>
      <c r="C36" s="23" t="str">
        <f>IF(MOD(NOW(),1)&lt;TIME(20,0,0),"сьогодні о 20:00","готовий / вже настав")</f>
        <v>сьогодні о 20:00</v>
      </c>
      <c r="D36" s="25" t="str">
        <f>COUNTIF('Налаштування'!K39:K100,"ACTIVE")&amp;" ACTIVE scoreable"</f>
        <v>14 ACTIVE scoreable</v>
      </c>
      <c r="E36" s="22" t="s">
        <v>57</v>
      </c>
      <c r="F36" s="22" t="s">
        <v>58</v>
      </c>
    </row>
    <row r="37">
      <c r="A37" s="22" t="s">
        <v>4</v>
      </c>
      <c r="B37" s="24">
        <f>'Розрахунок'!B2</f>
        <v>46307</v>
      </c>
      <c r="C37" s="23" t="str">
        <f>CHOOSE(WEEKDAY('Розрахунок'!B2-1,2),"ПН","ВТ","СР","ЧТ","ПТ","СБ","НД")&amp;"→"&amp;CHOOSE(WEEKDAY('Розрахунок'!B2,2),"ПН","ВТ","СР","ЧТ","ПТ","СБ","НД")</f>
        <v>НД→ПН</v>
      </c>
      <c r="D37" s="23" t="str">
        <f>COUNTA('Налаштування'!F39:F100)&amp;" моделей ("&amp;COUNTIF('Налаштування'!K39:K100,"ACTIVE")&amp;" scoreable)"</f>
        <v>14 моделей (14 scoreable)</v>
      </c>
      <c r="E37" s="22" t="s">
        <v>59</v>
      </c>
      <c r="F37" s="22" t="s">
        <v>60</v>
      </c>
    </row>
    <row r="38">
      <c r="A38" s="22" t="s">
        <v>61</v>
      </c>
      <c r="B38" s="24">
        <f>'Розрахунок'!K2+1</f>
        <v>46298</v>
      </c>
      <c r="C38" s="23" t="str">
        <f>IF('Розрахунок'!K2+1=TODAY(),"AUDIT_TODAY",IF('Розрахунок'!K2+1&lt;TODAY(),"PENDING","FUTURE"))</f>
        <v>PENDING</v>
      </c>
      <c r="D38" s="25" t="str">
        <f>COUNTA('Налаштування'!F39:F100)&amp;" registered / live-audit models"</f>
        <v>14 registered / live-audit models</v>
      </c>
      <c r="E38" s="22" t="s">
        <v>62</v>
      </c>
      <c r="F38" s="22" t="s">
        <v>63</v>
      </c>
    </row>
    <row r="39">
      <c r="D39" s="4" t="str">
        <f>COUNTIF('Налаштування'!K39:K100,"ACTIVE")&amp;" ACTIVE + "&amp;COUNTIF('Налаштування'!K39:K100,"ONBOARDING")&amp;" onboarding"</f>
        <v>14 ACTIVE + 0 onboarding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7.0"/>
    <col customWidth="1" min="2" max="2" width="15.75"/>
    <col customWidth="1" min="3" max="9" width="14.5"/>
    <col customWidth="1" min="10" max="10" width="13.88"/>
    <col customWidth="1" min="11" max="13" width="14.5"/>
    <col customWidth="1" min="14" max="15" width="14.13"/>
    <col hidden="1" min="16" max="18" width="12.63"/>
  </cols>
  <sheetData>
    <row r="1">
      <c r="A1" s="1" t="s">
        <v>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>
      <c r="A2" s="2" t="s">
        <v>1</v>
      </c>
      <c r="B2" s="27">
        <f>'Розрахунок'!B2</f>
        <v>46307</v>
      </c>
      <c r="C2" s="28"/>
      <c r="D2" s="29" t="s">
        <v>2</v>
      </c>
      <c r="E2" s="28" t="str">
        <f>'Розрахунок'!B3</f>
        <v>Понеділок</v>
      </c>
      <c r="F2" s="28"/>
      <c r="G2" s="28"/>
      <c r="H2" s="28"/>
      <c r="I2" s="28"/>
      <c r="J2" s="28"/>
      <c r="K2" s="28"/>
      <c r="L2" s="28"/>
      <c r="M2" s="28"/>
      <c r="N2" s="28"/>
      <c r="O2" s="28"/>
    </row>
    <row r="3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>
      <c r="A4" s="9" t="s">
        <v>65</v>
      </c>
      <c r="B4" s="30" t="str">
        <f>'Налаштування'!R39</f>
        <v>Київ</v>
      </c>
      <c r="C4" s="30" t="str">
        <f>'Налаштування'!R40</f>
        <v>Дніпро</v>
      </c>
      <c r="D4" s="30" t="str">
        <f>'Налаштування'!R41</f>
        <v>Житомир</v>
      </c>
      <c r="E4" s="30" t="str">
        <f>'Налаштування'!R42</f>
        <v>Запоріжжя</v>
      </c>
      <c r="F4" s="30" t="str">
        <f>'Налаштування'!R43</f>
        <v>Миколаїв</v>
      </c>
      <c r="G4" s="30" t="str">
        <f>'Налаштування'!R44</f>
        <v>Одеса</v>
      </c>
      <c r="H4" s="30" t="str">
        <f>'Налаштування'!R45</f>
        <v>Харків</v>
      </c>
      <c r="I4" s="30" t="str">
        <f>'Налаштування'!R46</f>
        <v>Херсон</v>
      </c>
      <c r="J4" s="30" t="str">
        <f>'Налаштування'!R47</f>
        <v>Чернігів</v>
      </c>
      <c r="K4" s="30" t="str">
        <f>'Налаштування'!R48</f>
        <v>Кривий Ріг</v>
      </c>
      <c r="L4" s="30" t="str">
        <f>'Налаштування'!R49</f>
        <v>Павлоград</v>
      </c>
      <c r="M4" s="30" t="str">
        <f>'Налаштування'!R50</f>
        <v>Полтава</v>
      </c>
      <c r="N4" s="31" t="str">
        <f>'Налаштування'!R51</f>
        <v>Суми</v>
      </c>
      <c r="O4" s="31" t="str">
        <f>'Налаштування'!R52</f>
        <v>Кременчук</v>
      </c>
      <c r="P4" s="9" t="s">
        <v>52</v>
      </c>
      <c r="Q4" s="9"/>
    </row>
    <row r="5">
      <c r="A5" s="2" t="s">
        <v>66</v>
      </c>
      <c r="B5" s="32">
        <f t="array" ref="B5">IF(IFERROR(VLOOKUP(B$4,'Налаштування'!$F$39:$K$100,6,FALSE),"ONBOARDING")="ACTIVE",INDEX('Розрахунок'!$F$5:$F$17,MATCH(B$4,'Розрахунок'!$A$5:$A$17,0)),"")</f>
        <v>0.1167918588</v>
      </c>
      <c r="C5" s="32">
        <f t="array" ref="C5">IF(IFERROR(VLOOKUP(C$4,'Налаштування'!$F$39:$K$100,6,FALSE),"ONBOARDING")="ACTIVE",INDEX('Розрахунок'!$F$5:$F$17,MATCH(C$4,'Розрахунок'!$A$5:$A$17,0)),"")</f>
        <v>0.04934588505</v>
      </c>
      <c r="D5" s="32">
        <f t="array" ref="D5">IF(IFERROR(VLOOKUP(D$4,'Налаштування'!$F$39:$K$100,6,FALSE),"ONBOARDING")="ACTIVE",INDEX('Розрахунок'!$F$5:$F$17,MATCH(D$4,'Розрахунок'!$A$5:$A$17,0)),"")</f>
        <v>0.0002907764605</v>
      </c>
      <c r="E5" s="32">
        <f t="array" ref="E5">IF(IFERROR(VLOOKUP(E$4,'Налаштування'!$F$39:$K$100,6,FALSE),"ONBOARDING")="ACTIVE",INDEX('Розрахунок'!$F$5:$F$17,MATCH(E$4,'Розрахунок'!$A$5:$A$17,0)),"")</f>
        <v>0.02682313835</v>
      </c>
      <c r="F5" s="32">
        <f t="array" ref="F5">IF(IFERROR(VLOOKUP(F$4,'Налаштування'!$F$39:$K$100,6,FALSE),"ONBOARDING")="ACTIVE",INDEX('Розрахунок'!$F$5:$F$17,MATCH(F$4,'Розрахунок'!$A$5:$A$17,0)),"")</f>
        <v>0.00898195316</v>
      </c>
      <c r="G5" s="32">
        <f t="array" ref="G5">IF(IFERROR(VLOOKUP(G$4,'Налаштування'!$F$39:$K$100,6,FALSE),"ONBOARDING")="ACTIVE",INDEX('Розрахунок'!$F$5:$F$17,MATCH(G$4,'Розрахунок'!$A$5:$A$17,0)),"")</f>
        <v>0.0616665664</v>
      </c>
      <c r="H5" s="32">
        <f t="array" ref="H5">IF(IFERROR(VLOOKUP(H$4,'Налаштування'!$F$39:$K$100,6,FALSE),"ONBOARDING")="ACTIVE",INDEX('Розрахунок'!$F$5:$F$17,MATCH(H$4,'Розрахунок'!$A$5:$A$17,0)),"")</f>
        <v>0.04241433932</v>
      </c>
      <c r="I5" s="32">
        <f t="array" ref="I5">IF(IFERROR(VLOOKUP(I$4,'Налаштування'!$F$39:$K$100,6,FALSE),"ONBOARDING")="ACTIVE",INDEX('Розрахунок'!$F$5:$F$17,MATCH(I$4,'Розрахунок'!$A$5:$A$17,0)),"")</f>
        <v>0</v>
      </c>
      <c r="J5" s="32">
        <f t="array" ref="J5">IF(IFERROR(VLOOKUP(J$4,'Налаштування'!$F$39:$K$100,6,FALSE),"ONBOARDING")="ACTIVE",INDEX('Розрахунок'!$F$5:$F$17,MATCH(J$4,'Розрахунок'!$A$5:$A$17,0)),"")</f>
        <v>0.004818431013</v>
      </c>
      <c r="K5" s="32">
        <f t="array" ref="K5">IF(IFERROR(VLOOKUP(K$4,'Налаштування'!$F$39:$K$100,6,FALSE),"ONBOARDING")="ACTIVE",INDEX('Розрахунок'!$F$5:$F$17,MATCH(K$4,'Розрахунок'!$A$5:$A$17,0)),"")</f>
        <v>0.02554505676</v>
      </c>
      <c r="L5" s="32">
        <f t="array" ref="L5">IF(IFERROR(VLOOKUP(L$4,'Налаштування'!$F$39:$K$100,6,FALSE),"ONBOARDING")="ACTIVE",INDEX('Розрахунок'!$F$5:$F$17,MATCH(L$4,'Розрахунок'!$A$5:$A$17,0)),"")</f>
        <v>0.003801392938</v>
      </c>
      <c r="M5" s="32">
        <f t="array" ref="M5">IF(IFERROR(VLOOKUP(M$4,'Налаштування'!$F$39:$K$100,6,FALSE),"ONBOARDING")="ACTIVE",INDEX('Розрахунок'!$F$5:$F$17,MATCH(M$4,'Розрахунок'!$A$5:$A$17,0)),"")</f>
        <v>0.009104749113</v>
      </c>
      <c r="N5" s="32">
        <f t="array" ref="N5">IF(IFERROR(VLOOKUP(N$4,'Налаштування'!$F$39:$K$100,6,FALSE),"ONBOARDING")="ACTIVE",INDEX('Розрахунок'!$F$5:$F$17,MATCH(N$4,'Розрахунок'!$A$5:$A$17,0)),"")</f>
        <v>0.0003581650019</v>
      </c>
      <c r="O5" s="32">
        <f t="array" ref="O5">IF(IFERROR(VLOOKUP(O$4,'Налаштування'!$F$39:$K$100,6,FALSE),"ONBOARDING")="ACTIVE",INDEX('Розрахунок'!$F$5:$F$18,MATCH(O$4,'Розрахунок'!$A$5:$A$18,0)),"")</f>
        <v>0.01491086071</v>
      </c>
      <c r="P5" s="2" t="str">
        <f>"Historical base: "&amp;TEXT('Налаштування'!$G$6,"0%")&amp;" weekday decay + "&amp;TEXT('Налаштування'!$G$7,"0%")&amp;" all-day decay; half-life "&amp;'Налаштування'!$G$3&amp;" днів."</f>
        <v>Historical base: 50% weekday decay + 50% all-day decay; half-life 90 днів.</v>
      </c>
      <c r="Q5" s="2"/>
    </row>
    <row r="6">
      <c r="A6" s="33" t="s">
        <v>67</v>
      </c>
      <c r="B6" s="34">
        <f>IFERROR(__xludf.DUMMYFUNCTION("LET(base,IF(IFERROR(VLOOKUP(B$4,'Налаштування'!$F$39:$K$100,6,FALSE),""ONBOARDING"")&lt;&gt;""ACTIVE"","""",IF(B$4&lt;&gt;""Київ"",B5,LET(dd,'Розрахунок'!$B$2,ww,'Розрахунок'!$B$3,cc,B$4,nn,COUNTIFS('Календар 365'!$A$2:$A$5111,""&gt;=""&amp;dd-365,'Календар 365'!$A$2:$A$511"&amp;"1,""&lt;""&amp;dd,'Календар 365'!$B$2:$B$5111,ww,'Календар 365'!$C$2:$C$5111,cc,'Календар 365'!$D$2:$D$5111,""SYSTEMATIC_OSINT_V1""),shorta,IFERROR(SUM(FILTER(VALUE('Календар 365'!$E$2:$E$5111)*EXP(-LN(2)*(dd-'Календар 365'!$A$2:$A$5111)/30),'Календар 365'!$A$2:"&amp;"$A$5111&gt;=dd-365,'Календар 365'!$A$2:$A$5111&lt;dd,'Календар 365'!$B$2:$B$5111=ww,'Календар 365'!$C$2:$C$5111=cc,'Календар 365'!$D$2:$D$5111=""SYSTEMATIC_OSINT_V1""))/SUM(FILTER(EXP(-LN(2)*(dd-'Календар 365'!$A$2:$A$5111)/30),'Календар 365'!$A$2:$A$5111&gt;=dd-3"&amp;"65,'Календар 365'!$A$2:$A$5111&lt;dd,'Календар 365'!$B$2:$B$5111=ww,'Календар 365'!$C$2:$C$5111=cc,'Календар 365'!$D$2:$D$5111=""SYSTEMATIC_OSINT_V1"")),0),shortb,IFERROR(SUM(FILTER(VALUE('Календар 365'!$E$2:$E$5111)*EXP(-LN(2)*(dd-'Календар 365'!$A$2:$A$511"&amp;"1)/60),'Календар 365'!$A$2:$A$5111&gt;=dd-365,'Календар 365'!$A$2:$A$5111&lt;dd,'Календар 365'!$B$2:$B$5111=ww,'Календар 365'!$C$2:$C$5111=cc,'Календар 365'!$D$2:$D$5111=""SYSTEMATIC_OSINT_V1""))/SUM(FILTER(EXP(-LN(2)*(dd-'Календар 365'!$A$2:$A$5111)/60),'Кален"&amp;"дар 365'!$A$2:$A$5111&gt;=dd-365,'Календар 365'!$A$2:$A$5111&lt;dd,'Календар 365'!$B$2:$B$5111=ww,'Календар 365'!$C$2:$C$5111=cc,'Календар 365'!$D$2:$D$5111=""SYSTEMATIC_OSINT_V1"")),0),allday,IFERROR(SUM(FILTER(VALUE('Календар 365'!$E$2:$E$5111)*EXP(-LN(2)*(dd"&amp;"-'Календар 365'!$A$2:$A$5111)/90),'Календар 365'!$A$2:$A$5111&gt;=dd-365,'Календар 365'!$A$2:$A$5111&lt;dd,'Календар 365'!$C$2:$C$5111=cc,'Календар 365'!$D$2:$D$5111=""SYSTEMATIC_OSINT_V1""))/SUM(FILTER(EXP(-LN(2)*(dd-'Календар 365'!$A$2:$A$5111)/90),'Календар "&amp;"365'!$A$2:$A$5111&gt;=dd-365,'Календар 365'!$A$2:$A$5111&lt;dd,'Календар 365'!$C$2:$C$5111=cc,'Календар 365'!$D$2:$D$5111=""SYSTEMATIC_OSINT_V1"")),0),IF(nn&gt;=45,80%*(60%*shorta+40%*shortb)+20%*allday,B5)))),delta,0.5%*(COUNTIF(B13,""Підвищує"")+COUNTIF(B16:B22,"&amp;"""Підвищує"")-COUNTIF(B13,""Знижує"")-COUNTIF(B16:B22,""Знижує"")),IF(base="""","""",MAX(0,MIN(1,base+delta))))"),0.06634364640078039)</f>
        <v>0.0663436464</v>
      </c>
      <c r="C6" s="34">
        <f>LET(base,IF(IFERROR(VLOOKUP(C$4,'Налаштування'!$F$39:$K$100,6,FALSE),"ONBOARDING")="ACTIVE",C5,""),delta,0.5%*(COUNTIF(C13,"Підвищує")+COUNTIF(C16:C22,"Підвищує")-COUNTIF(C13,"Знижує")-COUNTIF(C16:C22,"Знижує")),IF(base="","",MAX(0,MIN(1,base+delta))))</f>
        <v>0.04934588505</v>
      </c>
      <c r="D6" s="34">
        <f>LET(base,IF(IFERROR(VLOOKUP(D$4,'Налаштування'!$F$39:$K$100,6,FALSE),"ONBOARDING")="ACTIVE",D5,""),delta,0.5%*(COUNTIF(D13,"Підвищує")+COUNTIF(D16:D22,"Підвищує")-COUNTIF(D13,"Знижує")-COUNTIF(D16:D22,"Знижує")),IF(base="","",MAX(0,MIN(1,base+delta))))</f>
        <v>0.0002907764605</v>
      </c>
      <c r="E6" s="34">
        <f>LET(base,IF(IFERROR(VLOOKUP(E$4,'Налаштування'!$F$39:$K$100,6,FALSE),"ONBOARDING")="ACTIVE",E5,""),delta,0.5%*(COUNTIF(E13,"Підвищує")+COUNTIF(E16:E22,"Підвищує")-COUNTIF(E13,"Знижує")-COUNTIF(E16:E22,"Знижує")),IF(base="","",MAX(0,MIN(1,base+delta))))</f>
        <v>0.02682313835</v>
      </c>
      <c r="F6" s="34">
        <f>LET(base,IF(IFERROR(VLOOKUP(F$4,'Налаштування'!$F$39:$K$100,6,FALSE),"ONBOARDING")="ACTIVE",F5,""),delta,0.5%*(COUNTIF(F13,"Підвищує")+COUNTIF(F16:F22,"Підвищує")-COUNTIF(F13,"Знижує")-COUNTIF(F16:F22,"Знижує")),IF(base="","",MAX(0,MIN(1,base+delta))))</f>
        <v>0.00898195316</v>
      </c>
      <c r="G6" s="34">
        <f>LET(base,IF(IFERROR(VLOOKUP(G$4,'Налаштування'!$F$39:$K$100,6,FALSE),"ONBOARDING")="ACTIVE",G5,""),delta,0.5%*(COUNTIF(G13,"Підвищує")+COUNTIF(G16:G22,"Підвищує")-COUNTIF(G13,"Знижує")-COUNTIF(G16:G22,"Знижує")),IF(base="","",MAX(0,MIN(1,base+delta))))</f>
        <v>0.0616665664</v>
      </c>
      <c r="H6" s="34">
        <f>LET(base,IF(IFERROR(VLOOKUP(H$4,'Налаштування'!$F$39:$K$100,6,FALSE),"ONBOARDING")="ACTIVE",H5,""),delta,0.5%*(COUNTIF(H13,"Підвищує")+COUNTIF(H16:H22,"Підвищує")-COUNTIF(H13,"Знижує")-COUNTIF(H16:H22,"Знижує")),IF(base="","",MAX(0,MIN(1,base+delta))))</f>
        <v>0.04241433932</v>
      </c>
      <c r="I6" s="34">
        <f>LET(base,IF(IFERROR(VLOOKUP(I$4,'Налаштування'!$F$39:$K$100,6,FALSE),"ONBOARDING")="ACTIVE",I5,""),delta,0.5%*(COUNTIF(I13,"Підвищує")+COUNTIF(I16:I22,"Підвищує")-COUNTIF(I13,"Знижує")-COUNTIF(I16:I22,"Знижує")),IF(base="","",MAX(0,MIN(1,base+delta))))</f>
        <v>0</v>
      </c>
      <c r="J6" s="34">
        <f>LET(base,IF(IFERROR(VLOOKUP(J$4,'Налаштування'!$F$39:$K$100,6,FALSE),"ONBOARDING")="ACTIVE",J5,""),delta,0.5%*(COUNTIF(J13,"Підвищує")+COUNTIF(J16:J22,"Підвищує")-COUNTIF(J13,"Знижує")-COUNTIF(J16:J22,"Знижує")),IF(base="","",MAX(0,MIN(1,base+delta))))</f>
        <v>0.004818431013</v>
      </c>
      <c r="K6" s="34">
        <f>LET(base,IF(IFERROR(VLOOKUP(K$4,'Налаштування'!$F$39:$K$100,6,FALSE),"ONBOARDING")="ACTIVE",K5,""),delta,0.5%*(COUNTIF(K13,"Підвищує")+COUNTIF(K16:K22,"Підвищує")-COUNTIF(K13,"Знижує")-COUNTIF(K16:K22,"Знижує")),IF(base="","",MAX(0,MIN(1,base+delta))))</f>
        <v>0.02554505676</v>
      </c>
      <c r="L6" s="34">
        <f>LET(base,IF(IFERROR(VLOOKUP(L$4,'Налаштування'!$F$39:$K$100,6,FALSE),"ONBOARDING")="ACTIVE",L5,""),delta,0.5%*(COUNTIF(L13,"Підвищує")+COUNTIF(L16:L22,"Підвищує")-COUNTIF(L13,"Знижує")-COUNTIF(L16:L22,"Знижує")),IF(base="","",MAX(0,MIN(1,base+delta))))</f>
        <v>0.003801392938</v>
      </c>
      <c r="M6" s="34">
        <f>LET(base,IF(IFERROR(VLOOKUP(M$4,'Налаштування'!$F$39:$K$100,6,FALSE),"ONBOARDING")="ACTIVE",M5,""),delta,0.5%*(COUNTIF(M13,"Підвищує")+COUNTIF(M16:M22,"Підвищує")-COUNTIF(M13,"Знижує")-COUNTIF(M16:M22,"Знижує")),IF(base="","",MAX(0,MIN(1,base+delta))))</f>
        <v>0.009104749113</v>
      </c>
      <c r="N6" s="34">
        <f>LET(base,IF(IFERROR(VLOOKUP(N$4,'Налаштування'!$F$39:$K$100,6,FALSE),"ONBOARDING")="ACTIVE",N5,""),delta,0.5%*(COUNTIF(N13,"Підвищує")+COUNTIF(N16:N22,"Підвищує")-COUNTIF(N13,"Знижує")-COUNTIF(N16:N22,"Знижує")),IF(base="","",MAX(0,MIN(1,base+delta))))</f>
        <v>0.0003581650019</v>
      </c>
      <c r="O6" s="34">
        <f>LET(base,IF(IFERROR(VLOOKUP(O$4,'Налаштування'!$F$39:$K$100,6,FALSE),"ONBOARDING")="ACTIVE",O5,""),delta,0.5%*(COUNTIF(O13,"Підвищує")+COUNTIF(O16:O22,"Підвищує")-COUNTIF(O13,"Знижує")-COUNTIF(O16:O22,"Знижує")),IF(base="","",MAX(0,MIN(1,base+delta))))</f>
        <v>0.01491086071</v>
      </c>
      <c r="P6" s="33" t="s">
        <v>68</v>
      </c>
      <c r="Q6" s="2"/>
    </row>
    <row r="7">
      <c r="A7" s="2" t="s">
        <v>69</v>
      </c>
      <c r="B7" s="32">
        <f t="array" ref="B7">IF(IFERROR(VLOOKUP(B$4,'Налаштування'!$F$39:$K$100,6,FALSE),"ONBOARDING")="ACTIVE",INDEX('Розрахунок'!$B$5:$B$17,MATCH(B$4,'Розрахунок'!$A$5:$A$17,0)),"")</f>
        <v>0</v>
      </c>
      <c r="C7" s="32">
        <f t="array" ref="C7">IF(IFERROR(VLOOKUP(C$4,'Налаштування'!$F$39:$K$100,6,FALSE),"ONBOARDING")="ACTIVE",INDEX('Розрахунок'!$B$5:$B$17,MATCH(C$4,'Розрахунок'!$A$5:$A$17,0)),"")</f>
        <v>0</v>
      </c>
      <c r="D7" s="32">
        <f t="array" ref="D7">IF(IFERROR(VLOOKUP(D$4,'Налаштування'!$F$39:$K$100,6,FALSE),"ONBOARDING")="ACTIVE",INDEX('Розрахунок'!$B$5:$B$17,MATCH(D$4,'Розрахунок'!$A$5:$A$17,0)),"")</f>
        <v>0</v>
      </c>
      <c r="E7" s="32">
        <f t="array" ref="E7">IF(IFERROR(VLOOKUP(E$4,'Налаштування'!$F$39:$K$100,6,FALSE),"ONBOARDING")="ACTIVE",INDEX('Розрахунок'!$B$5:$B$17,MATCH(E$4,'Розрахунок'!$A$5:$A$17,0)),"")</f>
        <v>0</v>
      </c>
      <c r="F7" s="32">
        <f t="array" ref="F7">IF(IFERROR(VLOOKUP(F$4,'Налаштування'!$F$39:$K$100,6,FALSE),"ONBOARDING")="ACTIVE",INDEX('Розрахунок'!$B$5:$B$17,MATCH(F$4,'Розрахунок'!$A$5:$A$17,0)),"")</f>
        <v>0</v>
      </c>
      <c r="G7" s="32">
        <f t="array" ref="G7">IF(IFERROR(VLOOKUP(G$4,'Налаштування'!$F$39:$K$100,6,FALSE),"ONBOARDING")="ACTIVE",INDEX('Розрахунок'!$B$5:$B$17,MATCH(G$4,'Розрахунок'!$A$5:$A$17,0)),"")</f>
        <v>0</v>
      </c>
      <c r="H7" s="32">
        <f t="array" ref="H7">IF(IFERROR(VLOOKUP(H$4,'Налаштування'!$F$39:$K$100,6,FALSE),"ONBOARDING")="ACTIVE",INDEX('Розрахунок'!$B$5:$B$17,MATCH(H$4,'Розрахунок'!$A$5:$A$17,0)),"")</f>
        <v>0</v>
      </c>
      <c r="I7" s="32">
        <f t="array" ref="I7">IF(IFERROR(VLOOKUP(I$4,'Налаштування'!$F$39:$K$100,6,FALSE),"ONBOARDING")="ACTIVE",INDEX('Розрахунок'!$B$5:$B$17,MATCH(I$4,'Розрахунок'!$A$5:$A$17,0)),"")</f>
        <v>0</v>
      </c>
      <c r="J7" s="32">
        <f t="array" ref="J7">IF(IFERROR(VLOOKUP(J$4,'Налаштування'!$F$39:$K$100,6,FALSE),"ONBOARDING")="ACTIVE",INDEX('Розрахунок'!$B$5:$B$17,MATCH(J$4,'Розрахунок'!$A$5:$A$17,0)),"")</f>
        <v>0</v>
      </c>
      <c r="K7" s="32">
        <f t="array" ref="K7">IF(IFERROR(VLOOKUP(K$4,'Налаштування'!$F$39:$K$100,6,FALSE),"ONBOARDING")="ACTIVE",INDEX('Розрахунок'!$B$5:$B$17,MATCH(K$4,'Розрахунок'!$A$5:$A$17,0)),"")</f>
        <v>0</v>
      </c>
      <c r="L7" s="32">
        <f t="array" ref="L7">IF(IFERROR(VLOOKUP(L$4,'Налаштування'!$F$39:$K$100,6,FALSE),"ONBOARDING")="ACTIVE",INDEX('Розрахунок'!$B$5:$B$17,MATCH(L$4,'Розрахунок'!$A$5:$A$17,0)),"")</f>
        <v>0</v>
      </c>
      <c r="M7" s="32">
        <f t="array" ref="M7">IF(IFERROR(VLOOKUP(M$4,'Налаштування'!$F$39:$K$100,6,FALSE),"ONBOARDING")="ACTIVE",INDEX('Розрахунок'!$B$5:$B$17,MATCH(M$4,'Розрахунок'!$A$5:$A$17,0)),"")</f>
        <v>0</v>
      </c>
      <c r="N7" s="32">
        <f t="array" ref="N7">IF(IFERROR(VLOOKUP(N$4,'Налаштування'!$F$39:$K$100,6,FALSE),"ONBOARDING")="ACTIVE",INDEX('Розрахунок'!$B$5:$B$17,MATCH(N$4,'Розрахунок'!$A$5:$A$17,0)),"")</f>
        <v>0</v>
      </c>
      <c r="O7" s="32">
        <f t="array" ref="O7">IF(IFERROR(VLOOKUP(O$4,'Налаштування'!$F$39:$K$100,6,FALSE),"ONBOARDING")="ACTIVE",INDEX('Розрахунок'!$B$5:$B$18,MATCH(O$4,'Розрахунок'!$A$5:$A$18,0)),"")</f>
        <v>0</v>
      </c>
      <c r="P7" s="2" t="s">
        <v>70</v>
      </c>
      <c r="Q7" s="2"/>
    </row>
    <row r="8">
      <c r="A8" s="2" t="s">
        <v>71</v>
      </c>
      <c r="B8" s="35" t="str">
        <f t="array" ref="B8">IF(IFERROR(VLOOKUP(B$4,'Налаштування'!$F$39:$K$100,6,FALSE),"ONBOARDING")="ACTIVE",INDEX('Розрахунок'!$G$5:$G$17,MATCH(B$4,'Розрахунок'!$A$5:$A$17,0)),"BACKFILL 365")</f>
        <v>Четвер</v>
      </c>
      <c r="C8" s="35" t="str">
        <f t="array" ref="C8">IF(IFERROR(VLOOKUP(C$4,'Налаштування'!$F$39:$K$100,6,FALSE),"ONBOARDING")="ACTIVE",INDEX('Розрахунок'!$G$5:$G$17,MATCH(C$4,'Розрахунок'!$A$5:$A$17,0)),"BACKFILL 365")</f>
        <v>Вівторок/Середа/Субота • по 1 (нічия)</v>
      </c>
      <c r="D8" s="35" t="str">
        <f t="array" ref="D8">IF(IFERROR(VLOOKUP(D$4,'Налаштування'!$F$39:$K$100,6,FALSE),"ONBOARDING")="ACTIVE",INDEX('Розрахунок'!$G$5:$G$17,MATCH(D$4,'Розрахунок'!$A$5:$A$17,0)),"BACKFILL 365")</f>
        <v>Немає</v>
      </c>
      <c r="E8" s="35" t="str">
        <f t="array" ref="E8">IF(IFERROR(VLOOKUP(E$4,'Налаштування'!$F$39:$K$100,6,FALSE),"ONBOARDING")="ACTIVE",INDEX('Розрахунок'!$G$5:$G$17,MATCH(E$4,'Розрахунок'!$A$5:$A$17,0)),"BACKFILL 365")</f>
        <v>Середа/Четвер • по 2 (нічия)</v>
      </c>
      <c r="F8" s="35" t="str">
        <f t="array" ref="F8">IF(IFERROR(VLOOKUP(F$4,'Налаштування'!$F$39:$K$100,6,FALSE),"ONBOARDING")="ACTIVE",INDEX('Розрахунок'!$G$5:$G$17,MATCH(F$4,'Розрахунок'!$A$5:$A$17,0)),"BACKFILL 365")</f>
        <v>Середа/П’ятниця • по 1 (нічия)</v>
      </c>
      <c r="G8" s="35" t="str">
        <f t="array" ref="G8">IF(IFERROR(VLOOKUP(G$4,'Налаштування'!$F$39:$K$100,6,FALSE),"ONBOARDING")="ACTIVE",INDEX('Розрахунок'!$G$5:$G$17,MATCH(G$4,'Розрахунок'!$A$5:$A$17,0)),"BACKFILL 365")</f>
        <v>Вівторок/Середа/Четвер • по 1 (нічия)</v>
      </c>
      <c r="H8" s="35" t="str">
        <f t="array" ref="H8">IF(IFERROR(VLOOKUP(H$4,'Налаштування'!$F$39:$K$100,6,FALSE),"ONBOARDING")="ACTIVE",INDEX('Розрахунок'!$G$5:$G$17,MATCH(H$4,'Розрахунок'!$A$5:$A$17,0)),"BACKFILL 365")</f>
        <v>Немає</v>
      </c>
      <c r="I8" s="35" t="str">
        <f t="array" ref="I8">IF(IFERROR(VLOOKUP(I$4,'Налаштування'!$F$39:$K$100,6,FALSE),"ONBOARDING")="ACTIVE",INDEX('Розрахунок'!$G$5:$G$17,MATCH(I$4,'Розрахунок'!$A$5:$A$17,0)),"BACKFILL 365")</f>
        <v>Немає</v>
      </c>
      <c r="J8" s="35" t="str">
        <f t="array" ref="J8">IF(IFERROR(VLOOKUP(J$4,'Налаштування'!$F$39:$K$100,6,FALSE),"ONBOARDING")="ACTIVE",INDEX('Розрахунок'!$G$5:$G$17,MATCH(J$4,'Розрахунок'!$A$5:$A$17,0)),"BACKFILL 365")</f>
        <v>Немає</v>
      </c>
      <c r="K8" s="35" t="str">
        <f t="array" ref="K8">IF(IFERROR(VLOOKUP(K$4,'Налаштування'!$F$39:$K$100,6,FALSE),"ONBOARDING")="ACTIVE",INDEX('Розрахунок'!$G$5:$G$17,MATCH(K$4,'Розрахунок'!$A$5:$A$17,0)),"BACKFILL 365")</f>
        <v>Немає</v>
      </c>
      <c r="L8" s="35" t="str">
        <f t="array" ref="L8">IF(IFERROR(VLOOKUP(L$4,'Налаштування'!$F$39:$K$100,6,FALSE),"ONBOARDING")="ACTIVE",INDEX('Розрахунок'!$G$5:$G$17,MATCH(L$4,'Розрахунок'!$A$5:$A$17,0)),"BACKFILL 365")</f>
        <v>Немає</v>
      </c>
      <c r="M8" s="35" t="str">
        <f t="array" ref="M8">IF(IFERROR(VLOOKUP(M$4,'Налаштування'!$F$39:$K$100,6,FALSE),"ONBOARDING")="ACTIVE",INDEX('Розрахунок'!$G$5:$G$17,MATCH(M$4,'Розрахунок'!$A$5:$A$17,0)),"BACKFILL 365")</f>
        <v>Немає</v>
      </c>
      <c r="N8" s="35" t="str">
        <f t="array" ref="N8">IF(IFERROR(VLOOKUP(N$4,'Налаштування'!$F$39:$K$100,6,FALSE),"ONBOARDING")="ACTIVE",INDEX('Розрахунок'!$G$5:$G$17,MATCH(N$4,'Розрахунок'!$A$5:$A$17,0)),"BACKFILL 365")</f>
        <v>Немає</v>
      </c>
      <c r="O8" s="35" t="str">
        <f t="array" ref="O8">IF(IFERROR(VLOOKUP(O$4,'Налаштування'!$F$39:$K$100,6,FALSE),"ONBOARDING")="ACTIVE",INDEX('Розрахунок'!$G$5:$G$18,MATCH(O$4,'Розрахунок'!$A$5:$A$18,0)),"BACKFILL 365")</f>
        <v>Немає</v>
      </c>
      <c r="P8" s="2" t="s">
        <v>72</v>
      </c>
      <c r="Q8" s="2"/>
    </row>
    <row r="9">
      <c r="A9" s="2" t="s">
        <v>15</v>
      </c>
      <c r="B9" s="32">
        <f t="array" ref="B9">IF(IFERROR(VLOOKUP(B$4,'Налаштування'!$F$39:$K$100,6,FALSE),"ONBOARDING")="ACTIVE",INDEX('Розрахунок'!$H$5:$H$17,MATCH(B$4,'Розрахунок'!$A$5:$A$17,0)),"")</f>
        <v>0.3333333333</v>
      </c>
      <c r="C9" s="32">
        <f t="array" ref="C9">IF(IFERROR(VLOOKUP(C$4,'Налаштування'!$F$39:$K$100,6,FALSE),"ONBOARDING")="ACTIVE",INDEX('Розрахунок'!$H$5:$H$17,MATCH(C$4,'Розрахунок'!$A$5:$A$17,0)),"")</f>
        <v>0</v>
      </c>
      <c r="D9" s="32">
        <f t="array" ref="D9">IF(IFERROR(VLOOKUP(D$4,'Налаштування'!$F$39:$K$100,6,FALSE),"ONBOARDING")="ACTIVE",INDEX('Розрахунок'!$H$5:$H$17,MATCH(D$4,'Розрахунок'!$A$5:$A$17,0)),"")</f>
        <v>0</v>
      </c>
      <c r="E9" s="32">
        <f t="array" ref="E9">IF(IFERROR(VLOOKUP(E$4,'Налаштування'!$F$39:$K$100,6,FALSE),"ONBOARDING")="ACTIVE",INDEX('Розрахунок'!$H$5:$H$17,MATCH(E$4,'Розрахунок'!$A$5:$A$17,0)),"")</f>
        <v>0</v>
      </c>
      <c r="F9" s="32">
        <f t="array" ref="F9">IF(IFERROR(VLOOKUP(F$4,'Налаштування'!$F$39:$K$100,6,FALSE),"ONBOARDING")="ACTIVE",INDEX('Розрахунок'!$H$5:$H$17,MATCH(F$4,'Розрахунок'!$A$5:$A$17,0)),"")</f>
        <v>0</v>
      </c>
      <c r="G9" s="32">
        <f t="array" ref="G9">IF(IFERROR(VLOOKUP(G$4,'Налаштування'!$F$39:$K$100,6,FALSE),"ONBOARDING")="ACTIVE",INDEX('Розрахунок'!$H$5:$H$17,MATCH(G$4,'Розрахунок'!$A$5:$A$17,0)),"")</f>
        <v>0</v>
      </c>
      <c r="H9" s="32">
        <f t="array" ref="H9">IF(IFERROR(VLOOKUP(H$4,'Налаштування'!$F$39:$K$100,6,FALSE),"ONBOARDING")="ACTIVE",INDEX('Розрахунок'!$H$5:$H$17,MATCH(H$4,'Розрахунок'!$A$5:$A$17,0)),"")</f>
        <v>0</v>
      </c>
      <c r="I9" s="32">
        <f t="array" ref="I9">IF(IFERROR(VLOOKUP(I$4,'Налаштування'!$F$39:$K$100,6,FALSE),"ONBOARDING")="ACTIVE",INDEX('Розрахунок'!$H$5:$H$17,MATCH(I$4,'Розрахунок'!$A$5:$A$17,0)),"")</f>
        <v>0</v>
      </c>
      <c r="J9" s="32">
        <f t="array" ref="J9">IF(IFERROR(VLOOKUP(J$4,'Налаштування'!$F$39:$K$100,6,FALSE),"ONBOARDING")="ACTIVE",INDEX('Розрахунок'!$H$5:$H$17,MATCH(J$4,'Розрахунок'!$A$5:$A$17,0)),"")</f>
        <v>0</v>
      </c>
      <c r="K9" s="32">
        <f t="array" ref="K9">IF(IFERROR(VLOOKUP(K$4,'Налаштування'!$F$39:$K$100,6,FALSE),"ONBOARDING")="ACTIVE",INDEX('Розрахунок'!$H$5:$H$17,MATCH(K$4,'Розрахунок'!$A$5:$A$17,0)),"")</f>
        <v>0</v>
      </c>
      <c r="L9" s="32">
        <f t="array" ref="L9">IF(IFERROR(VLOOKUP(L$4,'Налаштування'!$F$39:$K$100,6,FALSE),"ONBOARDING")="ACTIVE",INDEX('Розрахунок'!$H$5:$H$17,MATCH(L$4,'Розрахунок'!$A$5:$A$17,0)),"")</f>
        <v>0</v>
      </c>
      <c r="M9" s="32">
        <f t="array" ref="M9">IF(IFERROR(VLOOKUP(M$4,'Налаштування'!$F$39:$K$100,6,FALSE),"ONBOARDING")="ACTIVE",INDEX('Розрахунок'!$H$5:$H$17,MATCH(M$4,'Розрахунок'!$A$5:$A$17,0)),"")</f>
        <v>0</v>
      </c>
      <c r="N9" s="32">
        <f t="array" ref="N9">IF(IFERROR(VLOOKUP(N$4,'Налаштування'!$F$39:$K$100,6,FALSE),"ONBOARDING")="ACTIVE",INDEX('Розрахунок'!$H$5:$H$17,MATCH(N$4,'Розрахунок'!$A$5:$A$17,0)),"")</f>
        <v>0</v>
      </c>
      <c r="O9" s="32">
        <f t="array" ref="O9">IF(IFERROR(VLOOKUP(O$4,'Налаштування'!$F$39:$K$100,6,FALSE),"ONBOARDING")="ACTIVE",INDEX('Розрахунок'!$H$5:$H$18,MATCH(O$4,'Розрахунок'!$A$5:$A$18,0)),"")</f>
        <v>0</v>
      </c>
      <c r="P9" s="2" t="s">
        <v>73</v>
      </c>
      <c r="Q9" s="2"/>
    </row>
    <row r="10">
      <c r="A10" s="2" t="s">
        <v>16</v>
      </c>
      <c r="B10" s="35" t="str">
        <f t="array" ref="B10">IF(IFERROR(VLOOKUP(B$4,'Налаштування'!$F$39:$K$100,6,FALSE),"ONBOARDING")="ACTIVE",INDEX('Розрахунок'!$J$5:$J$17,MATCH(B$4,'Розрахунок'!$A$5:$A$17,0)),"—")</f>
        <v>—</v>
      </c>
      <c r="C10" s="35" t="str">
        <f t="array" ref="C10">IF(IFERROR(VLOOKUP(C$4,'Налаштування'!$F$39:$K$100,6,FALSE),"ONBOARDING")="ACTIVE",INDEX('Розрахунок'!$J$5:$J$17,MATCH(C$4,'Розрахунок'!$A$5:$A$17,0)),"—")</f>
        <v>—</v>
      </c>
      <c r="D10" s="35" t="str">
        <f t="array" ref="D10">IF(IFERROR(VLOOKUP(D$4,'Налаштування'!$F$39:$K$100,6,FALSE),"ONBOARDING")="ACTIVE",INDEX('Розрахунок'!$J$5:$J$17,MATCH(D$4,'Розрахунок'!$A$5:$A$17,0)),"—")</f>
        <v>—</v>
      </c>
      <c r="E10" s="35" t="str">
        <f t="array" ref="E10">IF(IFERROR(VLOOKUP(E$4,'Налаштування'!$F$39:$K$100,6,FALSE),"ONBOARDING")="ACTIVE",INDEX('Розрахунок'!$J$5:$J$17,MATCH(E$4,'Розрахунок'!$A$5:$A$17,0)),"—")</f>
        <v>—</v>
      </c>
      <c r="F10" s="35" t="str">
        <f t="array" ref="F10">IF(IFERROR(VLOOKUP(F$4,'Налаштування'!$F$39:$K$100,6,FALSE),"ONBOARDING")="ACTIVE",INDEX('Розрахунок'!$J$5:$J$17,MATCH(F$4,'Розрахунок'!$A$5:$A$17,0)),"—")</f>
        <v>—</v>
      </c>
      <c r="G10" s="35" t="str">
        <f t="array" ref="G10">IF(IFERROR(VLOOKUP(G$4,'Налаштування'!$F$39:$K$100,6,FALSE),"ONBOARDING")="ACTIVE",INDEX('Розрахунок'!$J$5:$J$17,MATCH(G$4,'Розрахунок'!$A$5:$A$17,0)),"—")</f>
        <v>—</v>
      </c>
      <c r="H10" s="35" t="str">
        <f t="array" ref="H10">IF(IFERROR(VLOOKUP(H$4,'Налаштування'!$F$39:$K$100,6,FALSE),"ONBOARDING")="ACTIVE",INDEX('Розрахунок'!$J$5:$J$17,MATCH(H$4,'Розрахунок'!$A$5:$A$17,0)),"—")</f>
        <v>—</v>
      </c>
      <c r="I10" s="35" t="str">
        <f t="array" ref="I10">IF(IFERROR(VLOOKUP(I$4,'Налаштування'!$F$39:$K$100,6,FALSE),"ONBOARDING")="ACTIVE",INDEX('Розрахунок'!$J$5:$J$17,MATCH(I$4,'Розрахунок'!$A$5:$A$17,0)),"—")</f>
        <v>—</v>
      </c>
      <c r="J10" s="35" t="str">
        <f t="array" ref="J10">IF(IFERROR(VLOOKUP(J$4,'Налаштування'!$F$39:$K$100,6,FALSE),"ONBOARDING")="ACTIVE",INDEX('Розрахунок'!$J$5:$J$17,MATCH(J$4,'Розрахунок'!$A$5:$A$17,0)),"—")</f>
        <v>—</v>
      </c>
      <c r="K10" s="35" t="str">
        <f t="array" ref="K10">IF(IFERROR(VLOOKUP(K$4,'Налаштування'!$F$39:$K$100,6,FALSE),"ONBOARDING")="ACTIVE",INDEX('Розрахунок'!$J$5:$J$17,MATCH(K$4,'Розрахунок'!$A$5:$A$17,0)),"—")</f>
        <v>—</v>
      </c>
      <c r="L10" s="35" t="str">
        <f t="array" ref="L10">IF(IFERROR(VLOOKUP(L$4,'Налаштування'!$F$39:$K$100,6,FALSE),"ONBOARDING")="ACTIVE",INDEX('Розрахунок'!$J$5:$J$17,MATCH(L$4,'Розрахунок'!$A$5:$A$17,0)),"—")</f>
        <v>—</v>
      </c>
      <c r="M10" s="35" t="str">
        <f t="array" ref="M10">IF(IFERROR(VLOOKUP(M$4,'Налаштування'!$F$39:$K$100,6,FALSE),"ONBOARDING")="ACTIVE",INDEX('Розрахунок'!$J$5:$J$17,MATCH(M$4,'Розрахунок'!$A$5:$A$17,0)),"—")</f>
        <v>—</v>
      </c>
      <c r="N10" s="35" t="str">
        <f t="array" ref="N10">IF(IFERROR(VLOOKUP(N$4,'Налаштування'!$F$39:$K$100,6,FALSE),"ONBOARDING")="ACTIVE",INDEX('Розрахунок'!$J$5:$J$17,MATCH(N$4,'Розрахунок'!$A$5:$A$17,0)),"—")</f>
        <v>—</v>
      </c>
      <c r="O10" s="35" t="str">
        <f t="array" ref="O10">IF(IFERROR(VLOOKUP(O$4,'Налаштування'!$F$39:$K$100,6,FALSE),"ONBOARDING")="ACTIVE",INDEX('Розрахунок'!$J$5:$J$18,MATCH(O$4,'Розрахунок'!$A$5:$A$18,0)),"—")</f>
        <v>—</v>
      </c>
      <c r="P10" s="2" t="s">
        <v>74</v>
      </c>
      <c r="Q10" s="2"/>
    </row>
    <row r="11">
      <c r="A11" s="2" t="s">
        <v>17</v>
      </c>
      <c r="B11" s="35" t="str">
        <f t="array" ref="B11">IF(IFERROR(VLOOKUP(B$4,'Налаштування'!$F$39:$K$100,6,FALSE),"ONBOARDING")="ACTIVE",INDEX('Розрахунок'!$K$5:$K$17,MATCH(B$4,'Розрахунок'!$A$5:$A$17,0)),"—")</f>
        <v>Ні</v>
      </c>
      <c r="C11" s="35" t="str">
        <f t="array" ref="C11">IF(IFERROR(VLOOKUP(C$4,'Налаштування'!$F$39:$K$100,6,FALSE),"ONBOARDING")="ACTIVE",INDEX('Розрахунок'!$K$5:$K$17,MATCH(C$4,'Розрахунок'!$A$5:$A$17,0)),"—")</f>
        <v>—</v>
      </c>
      <c r="D11" s="35" t="str">
        <f t="array" ref="D11">IF(IFERROR(VLOOKUP(D$4,'Налаштування'!$F$39:$K$100,6,FALSE),"ONBOARDING")="ACTIVE",INDEX('Розрахунок'!$K$5:$K$17,MATCH(D$4,'Розрахунок'!$A$5:$A$17,0)),"—")</f>
        <v>—</v>
      </c>
      <c r="E11" s="35" t="str">
        <f t="array" ref="E11">IF(IFERROR(VLOOKUP(E$4,'Налаштування'!$F$39:$K$100,6,FALSE),"ONBOARDING")="ACTIVE",INDEX('Розрахунок'!$K$5:$K$17,MATCH(E$4,'Розрахунок'!$A$5:$A$17,0)),"—")</f>
        <v>—</v>
      </c>
      <c r="F11" s="35" t="str">
        <f t="array" ref="F11">IF(IFERROR(VLOOKUP(F$4,'Налаштування'!$F$39:$K$100,6,FALSE),"ONBOARDING")="ACTIVE",INDEX('Розрахунок'!$K$5:$K$17,MATCH(F$4,'Розрахунок'!$A$5:$A$17,0)),"—")</f>
        <v>—</v>
      </c>
      <c r="G11" s="35" t="str">
        <f t="array" ref="G11">IF(IFERROR(VLOOKUP(G$4,'Налаштування'!$F$39:$K$100,6,FALSE),"ONBOARDING")="ACTIVE",INDEX('Розрахунок'!$K$5:$K$17,MATCH(G$4,'Розрахунок'!$A$5:$A$17,0)),"—")</f>
        <v>—</v>
      </c>
      <c r="H11" s="35" t="str">
        <f t="array" ref="H11">IF(IFERROR(VLOOKUP(H$4,'Налаштування'!$F$39:$K$100,6,FALSE),"ONBOARDING")="ACTIVE",INDEX('Розрахунок'!$K$5:$K$17,MATCH(H$4,'Розрахунок'!$A$5:$A$17,0)),"—")</f>
        <v>—</v>
      </c>
      <c r="I11" s="35" t="str">
        <f t="array" ref="I11">IF(IFERROR(VLOOKUP(I$4,'Налаштування'!$F$39:$K$100,6,FALSE),"ONBOARDING")="ACTIVE",INDEX('Розрахунок'!$K$5:$K$17,MATCH(I$4,'Розрахунок'!$A$5:$A$17,0)),"—")</f>
        <v>—</v>
      </c>
      <c r="J11" s="35" t="str">
        <f t="array" ref="J11">IF(IFERROR(VLOOKUP(J$4,'Налаштування'!$F$39:$K$100,6,FALSE),"ONBOARDING")="ACTIVE",INDEX('Розрахунок'!$K$5:$K$17,MATCH(J$4,'Розрахунок'!$A$5:$A$17,0)),"—")</f>
        <v>—</v>
      </c>
      <c r="K11" s="35" t="str">
        <f t="array" ref="K11">IF(IFERROR(VLOOKUP(K$4,'Налаштування'!$F$39:$K$100,6,FALSE),"ONBOARDING")="ACTIVE",INDEX('Розрахунок'!$K$5:$K$17,MATCH(K$4,'Розрахунок'!$A$5:$A$17,0)),"—")</f>
        <v>—</v>
      </c>
      <c r="L11" s="35" t="str">
        <f t="array" ref="L11">IF(IFERROR(VLOOKUP(L$4,'Налаштування'!$F$39:$K$100,6,FALSE),"ONBOARDING")="ACTIVE",INDEX('Розрахунок'!$K$5:$K$17,MATCH(L$4,'Розрахунок'!$A$5:$A$17,0)),"—")</f>
        <v>—</v>
      </c>
      <c r="M11" s="35" t="str">
        <f t="array" ref="M11">IF(IFERROR(VLOOKUP(M$4,'Налаштування'!$F$39:$K$100,6,FALSE),"ONBOARDING")="ACTIVE",INDEX('Розрахунок'!$K$5:$K$17,MATCH(M$4,'Розрахунок'!$A$5:$A$17,0)),"—")</f>
        <v>—</v>
      </c>
      <c r="N11" s="35" t="str">
        <f t="array" ref="N11">IF(IFERROR(VLOOKUP(N$4,'Налаштування'!$F$39:$K$100,6,FALSE),"ONBOARDING")="ACTIVE",INDEX('Розрахунок'!$K$5:$K$17,MATCH(N$4,'Розрахунок'!$A$5:$A$17,0)),"—")</f>
        <v>—</v>
      </c>
      <c r="O11" s="35" t="str">
        <f t="array" ref="O11">IF(IFERROR(VLOOKUP(O$4,'Налаштування'!$F$39:$K$100,6,FALSE),"ONBOARDING")="ACTIVE",INDEX('Розрахунок'!$K$5:$K$18,MATCH(O$4,'Розрахунок'!$A$5:$A$18,0)),"—")</f>
        <v>—</v>
      </c>
      <c r="P11" s="2" t="s">
        <v>75</v>
      </c>
      <c r="Q11" s="2"/>
    </row>
    <row r="12">
      <c r="A12" s="2" t="s">
        <v>76</v>
      </c>
      <c r="B12" s="36" t="s">
        <v>77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2" t="s">
        <v>78</v>
      </c>
      <c r="Q12" s="2"/>
      <c r="R12" s="2"/>
    </row>
    <row r="13">
      <c r="A13" s="2" t="s">
        <v>79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2" t="s">
        <v>80</v>
      </c>
      <c r="Q13" s="2"/>
      <c r="R13" s="2"/>
    </row>
    <row r="14">
      <c r="A14" s="2" t="s">
        <v>81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2" t="s">
        <v>82</v>
      </c>
      <c r="Q14" s="2"/>
      <c r="R14" s="2"/>
    </row>
    <row r="15">
      <c r="A15" s="2" t="s">
        <v>83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2" t="s">
        <v>82</v>
      </c>
      <c r="Q15" s="2"/>
      <c r="R15" s="2"/>
    </row>
    <row r="16">
      <c r="A16" s="2" t="s">
        <v>84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2" t="s">
        <v>85</v>
      </c>
      <c r="Q16" s="2"/>
      <c r="R16" s="2"/>
    </row>
    <row r="17">
      <c r="A17" s="2" t="s">
        <v>86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2" t="s">
        <v>87</v>
      </c>
      <c r="Q17" s="2"/>
      <c r="R17" s="2"/>
    </row>
    <row r="18">
      <c r="A18" s="2" t="s">
        <v>88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2" t="s">
        <v>89</v>
      </c>
      <c r="Q18" s="2"/>
      <c r="R18" s="2"/>
    </row>
    <row r="19">
      <c r="A19" s="2" t="s">
        <v>90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2" t="s">
        <v>91</v>
      </c>
      <c r="Q19" s="2"/>
      <c r="R19" s="2"/>
    </row>
    <row r="20">
      <c r="A20" s="2" t="s">
        <v>92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2" t="s">
        <v>91</v>
      </c>
      <c r="Q20" s="2"/>
      <c r="R20" s="2"/>
    </row>
    <row r="21">
      <c r="A21" s="2" t="s">
        <v>93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2" t="s">
        <v>94</v>
      </c>
      <c r="Q21" s="2"/>
      <c r="R21" s="2"/>
    </row>
    <row r="22">
      <c r="A22" s="2" t="s">
        <v>95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2" t="s">
        <v>96</v>
      </c>
      <c r="Q22" s="2"/>
      <c r="R22" s="2"/>
    </row>
    <row r="23">
      <c r="A23" s="2" t="s">
        <v>97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2" t="s">
        <v>98</v>
      </c>
      <c r="Q23" s="2"/>
      <c r="R23" s="2"/>
    </row>
    <row r="24">
      <c r="A24" s="2" t="s">
        <v>99</v>
      </c>
      <c r="B24" s="39" t="str">
        <f>IFERROR(__xludf.DUMMYFUNCTION("IF(MOD(NOW(),1)&lt;TIME(5,0,0),IFERROR(INDEX(FILTER('Архів оцінок'!$O$2:$O$7000,'Архів оцінок'!$B$2:$B$7000=$B$2,'Архів оцінок'!$C$2:$C$7000=B$4,'Архів оцінок'!$AG$2:$AG$7000=""OPS_FINAL""),1),""""),IF(IFERROR(VLOOKUP(B$4,'Налаштування'!$F$39:$K$100,6,FALSE)"&amp;",""ONBOARDING"")&lt;&gt;""ACTIVE"","""",IF(OR(B23="""",IF(B$4=""Київ"",B5,B7)=""""),"""",MAX(0,MIN(1,IF(B$4=""Київ"",B5,B7)+IF(B23=""На полюванні"",-3%,IF(B23=""Без полювання"",3%,0)))))))"),"")</f>
        <v/>
      </c>
      <c r="C24" s="39" t="str">
        <f>IFERROR(__xludf.DUMMYFUNCTION("IF(MOD(NOW(),1)&lt;TIME(5,0,0),IFERROR(INDEX(FILTER('Архів оцінок'!$O$2:$O$7000,'Архів оцінок'!$B$2:$B$7000=$B$2,'Архів оцінок'!$C$2:$C$7000=C$4,'Архів оцінок'!$AG$2:$AG$7000=""OPS_FINAL""),1),""""),IF(IFERROR(VLOOKUP(C$4,'Налаштування'!$F$39:$K$100,6,FALSE)"&amp;",""ONBOARDING"")&lt;&gt;""ACTIVE"","""",IF(OR(C23="""",IF(C$4=""Київ"",C5,C7)=""""),"""",MAX(0,MIN(1,IF(C$4=""Київ"",C5,C7)+IF(C23=""На полюванні"",-3%,IF(C23=""Без полювання"",3%,0)))))))"),"")</f>
        <v/>
      </c>
      <c r="D24" s="39" t="str">
        <f>IFERROR(__xludf.DUMMYFUNCTION("IF(MOD(NOW(),1)&lt;TIME(5,0,0),IFERROR(INDEX(FILTER('Архів оцінок'!$O$2:$O$7000,'Архів оцінок'!$B$2:$B$7000=$B$2,'Архів оцінок'!$C$2:$C$7000=D$4,'Архів оцінок'!$AG$2:$AG$7000=""OPS_FINAL""),1),""""),IF(IFERROR(VLOOKUP(D$4,'Налаштування'!$F$39:$K$100,6,FALSE)"&amp;",""ONBOARDING"")&lt;&gt;""ACTIVE"","""",IF(OR(D23="""",IF(D$4=""Київ"",D5,D7)=""""),"""",MAX(0,MIN(1,IF(D$4=""Київ"",D5,D7)+IF(D23=""На полюванні"",-3%,IF(D23=""Без полювання"",3%,0)))))))"),"")</f>
        <v/>
      </c>
      <c r="E24" s="39" t="str">
        <f>IFERROR(__xludf.DUMMYFUNCTION("IF(MOD(NOW(),1)&lt;TIME(5,0,0),IFERROR(INDEX(FILTER('Архів оцінок'!$O$2:$O$7000,'Архів оцінок'!$B$2:$B$7000=$B$2,'Архів оцінок'!$C$2:$C$7000=E$4,'Архів оцінок'!$AG$2:$AG$7000=""OPS_FINAL""),1),""""),IF(IFERROR(VLOOKUP(E$4,'Налаштування'!$F$39:$K$100,6,FALSE)"&amp;",""ONBOARDING"")&lt;&gt;""ACTIVE"","""",IF(OR(E23="""",IF(E$4=""Київ"",E5,E7)=""""),"""",MAX(0,MIN(1,IF(E$4=""Київ"",E5,E7)+IF(E23=""На полюванні"",-3%,IF(E23=""Без полювання"",3%,0)))))))"),"")</f>
        <v/>
      </c>
      <c r="F24" s="39" t="str">
        <f>IFERROR(__xludf.DUMMYFUNCTION("IF(MOD(NOW(),1)&lt;TIME(5,0,0),IFERROR(INDEX(FILTER('Архів оцінок'!$O$2:$O$7000,'Архів оцінок'!$B$2:$B$7000=$B$2,'Архів оцінок'!$C$2:$C$7000=F$4,'Архів оцінок'!$AG$2:$AG$7000=""OPS_FINAL""),1),""""),IF(IFERROR(VLOOKUP(F$4,'Налаштування'!$F$39:$K$100,6,FALSE)"&amp;",""ONBOARDING"")&lt;&gt;""ACTIVE"","""",IF(OR(F23="""",IF(F$4=""Київ"",F5,F7)=""""),"""",MAX(0,MIN(1,IF(F$4=""Київ"",F5,F7)+IF(F23=""На полюванні"",-3%,IF(F23=""Без полювання"",3%,0)))))))"),"")</f>
        <v/>
      </c>
      <c r="G24" s="39" t="str">
        <f>IFERROR(__xludf.DUMMYFUNCTION("IF(MOD(NOW(),1)&lt;TIME(5,0,0),IFERROR(INDEX(FILTER('Архів оцінок'!$O$2:$O$7000,'Архів оцінок'!$B$2:$B$7000=$B$2,'Архів оцінок'!$C$2:$C$7000=G$4,'Архів оцінок'!$AG$2:$AG$7000=""OPS_FINAL""),1),""""),IF(IFERROR(VLOOKUP(G$4,'Налаштування'!$F$39:$K$100,6,FALSE)"&amp;",""ONBOARDING"")&lt;&gt;""ACTIVE"","""",IF(OR(G23="""",IF(G$4=""Київ"",G5,G7)=""""),"""",MAX(0,MIN(1,IF(G$4=""Київ"",G5,G7)+IF(G23=""На полюванні"",-3%,IF(G23=""Без полювання"",3%,0)))))))"),"")</f>
        <v/>
      </c>
      <c r="H24" s="39" t="str">
        <f>IFERROR(__xludf.DUMMYFUNCTION("IF(MOD(NOW(),1)&lt;TIME(5,0,0),IFERROR(INDEX(FILTER('Архів оцінок'!$O$2:$O$7000,'Архів оцінок'!$B$2:$B$7000=$B$2,'Архів оцінок'!$C$2:$C$7000=H$4,'Архів оцінок'!$AG$2:$AG$7000=""OPS_FINAL""),1),""""),IF(IFERROR(VLOOKUP(H$4,'Налаштування'!$F$39:$K$100,6,FALSE)"&amp;",""ONBOARDING"")&lt;&gt;""ACTIVE"","""",IF(OR(H23="""",IF(H$4=""Київ"",H5,H7)=""""),"""",MAX(0,MIN(1,IF(H$4=""Київ"",H5,H7)+IF(H23=""На полюванні"",-3%,IF(H23=""Без полювання"",3%,0)))))))"),"")</f>
        <v/>
      </c>
      <c r="I24" s="39" t="str">
        <f>IFERROR(__xludf.DUMMYFUNCTION("IF(MOD(NOW(),1)&lt;TIME(5,0,0),IFERROR(INDEX(FILTER('Архів оцінок'!$O$2:$O$7000,'Архів оцінок'!$B$2:$B$7000=$B$2,'Архів оцінок'!$C$2:$C$7000=I$4,'Архів оцінок'!$AG$2:$AG$7000=""OPS_FINAL""),1),""""),IF(IFERROR(VLOOKUP(I$4,'Налаштування'!$F$39:$K$100,6,FALSE)"&amp;",""ONBOARDING"")&lt;&gt;""ACTIVE"","""",IF(OR(I23="""",IF(I$4=""Київ"",I5,I7)=""""),"""",MAX(0,MIN(1,IF(I$4=""Київ"",I5,I7)+IF(I23=""На полюванні"",-3%,IF(I23=""Без полювання"",3%,0)))))))"),"")</f>
        <v/>
      </c>
      <c r="J24" s="39" t="str">
        <f>IFERROR(__xludf.DUMMYFUNCTION("IF(MOD(NOW(),1)&lt;TIME(5,0,0),IFERROR(INDEX(FILTER('Архів оцінок'!$O$2:$O$7000,'Архів оцінок'!$B$2:$B$7000=$B$2,'Архів оцінок'!$C$2:$C$7000=J$4,'Архів оцінок'!$AG$2:$AG$7000=""OPS_FINAL""),1),""""),IF(IFERROR(VLOOKUP(J$4,'Налаштування'!$F$39:$K$100,6,FALSE)"&amp;",""ONBOARDING"")&lt;&gt;""ACTIVE"","""",IF(OR(J23="""",IF(J$4=""Київ"",J5,J7)=""""),"""",MAX(0,MIN(1,IF(J$4=""Київ"",J5,J7)+IF(J23=""На полюванні"",-3%,IF(J23=""Без полювання"",3%,0)))))))"),"")</f>
        <v/>
      </c>
      <c r="K24" s="39" t="str">
        <f>IFERROR(__xludf.DUMMYFUNCTION("IF(MOD(NOW(),1)&lt;TIME(5,0,0),IFERROR(INDEX(FILTER('Архів оцінок'!$O$2:$O$7000,'Архів оцінок'!$B$2:$B$7000=$B$2,'Архів оцінок'!$C$2:$C$7000=K$4,'Архів оцінок'!$AG$2:$AG$7000=""OPS_FINAL""),1),""""),IF(IFERROR(VLOOKUP(K$4,'Налаштування'!$F$39:$K$100,6,FALSE)"&amp;",""ONBOARDING"")&lt;&gt;""ACTIVE"","""",IF(OR(K23="""",IF(K$4=""Київ"",K5,K7)=""""),"""",MAX(0,MIN(1,IF(K$4=""Київ"",K5,K7)+IF(K23=""На полюванні"",-3%,IF(K23=""Без полювання"",3%,0)))))))"),"")</f>
        <v/>
      </c>
      <c r="L24" s="39" t="str">
        <f>IFERROR(__xludf.DUMMYFUNCTION("IF(MOD(NOW(),1)&lt;TIME(5,0,0),IFERROR(INDEX(FILTER('Архів оцінок'!$O$2:$O$7000,'Архів оцінок'!$B$2:$B$7000=$B$2,'Архів оцінок'!$C$2:$C$7000=L$4,'Архів оцінок'!$AG$2:$AG$7000=""OPS_FINAL""),1),""""),IF(IFERROR(VLOOKUP(L$4,'Налаштування'!$F$39:$K$100,6,FALSE)"&amp;",""ONBOARDING"")&lt;&gt;""ACTIVE"","""",IF(OR(L23="""",IF(L$4=""Київ"",L5,L7)=""""),"""",MAX(0,MIN(1,IF(L$4=""Київ"",L5,L7)+IF(L23=""На полюванні"",-3%,IF(L23=""Без полювання"",3%,0)))))))"),"")</f>
        <v/>
      </c>
      <c r="M24" s="39" t="str">
        <f>IFERROR(__xludf.DUMMYFUNCTION("IF(MOD(NOW(),1)&lt;TIME(5,0,0),IFERROR(INDEX(FILTER('Архів оцінок'!$O$2:$O$7000,'Архів оцінок'!$B$2:$B$7000=$B$2,'Архів оцінок'!$C$2:$C$7000=M$4,'Архів оцінок'!$AG$2:$AG$7000=""OPS_FINAL""),1),""""),IF(IFERROR(VLOOKUP(M$4,'Налаштування'!$F$39:$K$100,6,FALSE)"&amp;",""ONBOARDING"")&lt;&gt;""ACTIVE"","""",IF(OR(M23="""",IF(M$4=""Київ"",M5,M7)=""""),"""",MAX(0,MIN(1,IF(M$4=""Київ"",M5,M7)+IF(M23=""На полюванні"",-3%,IF(M23=""Без полювання"",3%,0)))))))"),"")</f>
        <v/>
      </c>
      <c r="N24" s="39" t="str">
        <f>IFERROR(__xludf.DUMMYFUNCTION("IF(MOD(NOW(),1)&lt;TIME(5,0,0),IFERROR(INDEX(FILTER('Архів оцінок'!$O$2:$O$7000,'Архів оцінок'!$B$2:$B$7000=$B$2,'Архів оцінок'!$C$2:$C$7000=N$4,'Архів оцінок'!$AG$2:$AG$7000=""OPS_FINAL""),1),""""),IF(IFERROR(VLOOKUP(N$4,'Налаштування'!$F$39:$K$100,6,FALSE)"&amp;",""ONBOARDING"")&lt;&gt;""ACTIVE"","""",IF(OR(N23="""",IF(N$4=""Київ"",N5,N7)=""""),"""",MAX(0,MIN(1,IF(N$4=""Київ"",N5,N7)+IF(N23=""На полюванні"",-3%,IF(N23=""Без полювання"",3%,0)))))))"),"")</f>
        <v/>
      </c>
      <c r="O24" s="39" t="str">
        <f>IFERROR(__xludf.DUMMYFUNCTION("IF(MOD(NOW(),1)&lt;TIME(5,0,0),IFERROR(INDEX(FILTER('Архів оцінок'!$O$2:$O$7000,'Архів оцінок'!$B$2:$B$7000=$B$2,'Архів оцінок'!$C$2:$C$7000=O$4,'Архів оцінок'!$AG$2:$AG$7000=""OPS_FINAL""),1),""""),IF(IFERROR(VLOOKUP(O$4,'Налаштування'!$F$39:$K$100,6,FALSE)"&amp;",""ONBOARDING"")&lt;&gt;""ACTIVE"","""",IF(OR(O23="""",IF(O$4=""Київ"",O5,O7)=""""),"""",MAX(0,MIN(1,IF(O$4=""Київ"",O5,O7)+IF(O23=""На полюванні"",-3%,IF(O23=""Без полювання"",3%,0)))))))"),"")</f>
        <v/>
      </c>
      <c r="P24" s="2" t="s">
        <v>100</v>
      </c>
      <c r="Q24" s="2"/>
    </row>
    <row r="25">
      <c r="A25" s="2" t="s">
        <v>101</v>
      </c>
      <c r="B25" s="40"/>
      <c r="C25" s="40"/>
      <c r="D25" s="40"/>
      <c r="E25" s="40"/>
      <c r="F25" s="29"/>
      <c r="G25" s="40"/>
      <c r="H25" s="40"/>
      <c r="I25" s="40"/>
      <c r="J25" s="40"/>
      <c r="K25" s="29"/>
      <c r="L25" s="29"/>
      <c r="M25" s="29"/>
      <c r="N25" s="29"/>
      <c r="O25" s="29"/>
    </row>
    <row r="26">
      <c r="B26" s="28"/>
      <c r="C26" s="28"/>
      <c r="D26" s="28"/>
      <c r="E26" s="28"/>
      <c r="F26" s="28"/>
      <c r="G26" s="28"/>
      <c r="H26" s="28"/>
      <c r="I26" s="28"/>
      <c r="J26" s="40"/>
      <c r="K26" s="28"/>
      <c r="L26" s="28"/>
      <c r="M26" s="28"/>
      <c r="N26" s="28"/>
      <c r="O26" s="28"/>
    </row>
    <row r="27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</sheetData>
  <autoFilter ref="$A$4:$V$26"/>
  <dataValidations>
    <dataValidation type="decimal" operator="greaterThanOrEqual" allowBlank="1" showErrorMessage="1" sqref="B14:O15">
      <formula1>0.0</formula1>
    </dataValidation>
    <dataValidation type="list" allowBlank="1" showErrorMessage="1" sqref="B13:O13 B16:O22">
      <formula1>"Підвищує,Нейтрально,Знижує,Н/Д"</formula1>
    </dataValidation>
    <dataValidation type="list" allowBlank="1" showErrorMessage="1" sqref="B23:O23">
      <formula1>"На полюванні,Без полювання,не летіли"</formula1>
    </dataValidation>
    <dataValidation type="decimal" allowBlank="1" showDropDown="1" showErrorMessage="1" sqref="B24:O24">
      <formula1>0.0</formula1>
      <formula2>1.0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38"/>
    <col customWidth="1" min="2" max="2" width="13.88"/>
    <col customWidth="1" min="3" max="3" width="26.38"/>
    <col customWidth="1" min="4" max="4" width="13.25"/>
    <col customWidth="1" min="5" max="8" width="12.0"/>
    <col customWidth="1" min="9" max="10" width="23.88"/>
    <col customWidth="1" min="11" max="12" width="19.5"/>
    <col customWidth="1" min="13" max="13" width="40.13"/>
    <col customWidth="1" min="14" max="15" width="30.13"/>
    <col customWidth="1" min="16" max="44" width="18.88"/>
  </cols>
  <sheetData>
    <row r="1">
      <c r="A1" s="41" t="s">
        <v>102</v>
      </c>
      <c r="B1" s="42" t="s">
        <v>103</v>
      </c>
      <c r="C1" s="42" t="s">
        <v>104</v>
      </c>
      <c r="D1" s="43" t="s">
        <v>105</v>
      </c>
      <c r="E1" s="43" t="s">
        <v>106</v>
      </c>
      <c r="F1" s="43" t="s">
        <v>107</v>
      </c>
      <c r="G1" s="43" t="s">
        <v>108</v>
      </c>
      <c r="H1" s="43" t="s">
        <v>109</v>
      </c>
      <c r="I1" s="43" t="s">
        <v>110</v>
      </c>
      <c r="J1" s="44" t="s">
        <v>111</v>
      </c>
      <c r="K1" s="43" t="s">
        <v>112</v>
      </c>
      <c r="L1" s="43" t="s">
        <v>113</v>
      </c>
      <c r="M1" s="43" t="s">
        <v>114</v>
      </c>
      <c r="N1" s="43" t="s">
        <v>115</v>
      </c>
      <c r="O1" s="43" t="s">
        <v>116</v>
      </c>
      <c r="P1" s="43" t="s">
        <v>52</v>
      </c>
      <c r="Q1" s="43" t="s">
        <v>117</v>
      </c>
      <c r="R1" s="43" t="s">
        <v>118</v>
      </c>
      <c r="S1" s="43" t="s">
        <v>119</v>
      </c>
      <c r="T1" s="43" t="s">
        <v>120</v>
      </c>
      <c r="U1" s="43" t="s">
        <v>121</v>
      </c>
      <c r="V1" s="43" t="s">
        <v>122</v>
      </c>
      <c r="W1" s="43" t="s">
        <v>123</v>
      </c>
      <c r="X1" s="43" t="s">
        <v>124</v>
      </c>
      <c r="Y1" s="43" t="s">
        <v>125</v>
      </c>
      <c r="Z1" s="43" t="s">
        <v>126</v>
      </c>
      <c r="AA1" s="43" t="s">
        <v>127</v>
      </c>
      <c r="AB1" s="2" t="s">
        <v>128</v>
      </c>
      <c r="AC1" s="2" t="s">
        <v>129</v>
      </c>
      <c r="AD1" s="2" t="s">
        <v>130</v>
      </c>
      <c r="AE1" s="2" t="s">
        <v>131</v>
      </c>
      <c r="AF1" s="2" t="s">
        <v>132</v>
      </c>
      <c r="AG1" s="2" t="s">
        <v>133</v>
      </c>
      <c r="AH1" s="2" t="s">
        <v>134</v>
      </c>
      <c r="AI1" s="2" t="s">
        <v>135</v>
      </c>
      <c r="AJ1" s="2" t="s">
        <v>136</v>
      </c>
      <c r="AK1" s="2" t="s">
        <v>137</v>
      </c>
      <c r="AL1" s="2" t="s">
        <v>138</v>
      </c>
      <c r="AM1" s="2" t="s">
        <v>139</v>
      </c>
      <c r="AN1" s="2" t="s">
        <v>140</v>
      </c>
      <c r="AO1" s="2" t="s">
        <v>141</v>
      </c>
      <c r="AP1" s="2" t="s">
        <v>142</v>
      </c>
      <c r="AQ1" s="45" t="s">
        <v>143</v>
      </c>
      <c r="AR1" s="45" t="s">
        <v>144</v>
      </c>
    </row>
    <row r="2">
      <c r="A2" s="40">
        <v>1.0</v>
      </c>
      <c r="B2" s="46" t="s">
        <v>145</v>
      </c>
      <c r="C2" s="46" t="s">
        <v>146</v>
      </c>
      <c r="D2" s="47" t="s">
        <v>147</v>
      </c>
      <c r="E2" s="2" t="s">
        <v>148</v>
      </c>
      <c r="F2" s="47" t="s">
        <v>149</v>
      </c>
      <c r="G2" s="2" t="s">
        <v>150</v>
      </c>
      <c r="H2" s="47" t="s">
        <v>151</v>
      </c>
      <c r="I2" s="2" t="s">
        <v>145</v>
      </c>
      <c r="J2" s="2" t="s">
        <v>152</v>
      </c>
      <c r="K2" s="2" t="s">
        <v>153</v>
      </c>
      <c r="L2" s="2" t="s">
        <v>154</v>
      </c>
      <c r="M2" s="2" t="s">
        <v>155</v>
      </c>
      <c r="N2" s="48" t="s">
        <v>156</v>
      </c>
      <c r="O2" s="4" t="s">
        <v>157</v>
      </c>
      <c r="P2" s="2" t="s">
        <v>158</v>
      </c>
      <c r="Q2" s="49" t="s">
        <v>159</v>
      </c>
      <c r="R2" s="4" t="s">
        <v>160</v>
      </c>
      <c r="S2" s="49" t="s">
        <v>151</v>
      </c>
      <c r="T2" s="2" t="s">
        <v>161</v>
      </c>
      <c r="U2" s="4" t="s">
        <v>157</v>
      </c>
      <c r="V2" s="2" t="s">
        <v>161</v>
      </c>
      <c r="W2" s="4" t="s">
        <v>145</v>
      </c>
      <c r="X2" s="4" t="s">
        <v>157</v>
      </c>
      <c r="Y2" s="4" t="s">
        <v>157</v>
      </c>
      <c r="Z2" s="50" t="s">
        <v>156</v>
      </c>
      <c r="AA2" s="4" t="s">
        <v>157</v>
      </c>
      <c r="AB2" s="2" t="s">
        <v>145</v>
      </c>
      <c r="AC2" s="2" t="s">
        <v>162</v>
      </c>
      <c r="AD2" s="2" t="s">
        <v>163</v>
      </c>
      <c r="AE2" s="2" t="s">
        <v>153</v>
      </c>
      <c r="AF2" s="2" t="s">
        <v>153</v>
      </c>
      <c r="AG2" s="2" t="s">
        <v>153</v>
      </c>
      <c r="AH2" s="2" t="s">
        <v>164</v>
      </c>
      <c r="AI2" s="2" t="s">
        <v>157</v>
      </c>
      <c r="AJ2" s="2" t="s">
        <v>157</v>
      </c>
      <c r="AK2" s="2" t="s">
        <v>157</v>
      </c>
      <c r="AL2" s="2" t="s">
        <v>153</v>
      </c>
      <c r="AM2" s="2" t="s">
        <v>157</v>
      </c>
      <c r="AN2" s="47" t="s">
        <v>165</v>
      </c>
      <c r="AO2" s="2" t="s">
        <v>166</v>
      </c>
      <c r="AP2" s="2" t="s">
        <v>167</v>
      </c>
      <c r="AQ2" s="2" t="str">
        <f t="shared" ref="AQ2:AQ65" si="1">IF(D2="","",IF(IFERROR(DATEVALUE(D2),0)&lt;DATE(2024,9,1),"ERA-1 • масовані/ракетно-комбіновані",IF(IFERROR(DATEVALUE(D2),0)&lt;DATE(2025,7,1),"ERA-2 • drone-saturation transition",IF(IFERROR(DATEVALUE(D2),0)&lt;DATE(2026,4,1),"ERA-3 • змішаний / зростання балістики","ERA-4 • поточний балістично-насичений"))))</f>
        <v>ERA-2 • drone-saturation transition</v>
      </c>
      <c r="AR2" s="2" t="str">
        <f>IF(D2="","",IF(IFERROR(DATEVALUE(D2),0)&gt;='Розрахунок'!$B$2-365,"MODEL-365","HISTORICAL_ONLY"))</f>
        <v>HISTORICAL_ONLY</v>
      </c>
    </row>
    <row r="3">
      <c r="A3" s="40">
        <v>2.0</v>
      </c>
      <c r="B3" s="46" t="s">
        <v>145</v>
      </c>
      <c r="C3" s="46" t="s">
        <v>146</v>
      </c>
      <c r="D3" s="47" t="s">
        <v>168</v>
      </c>
      <c r="E3" s="2" t="s">
        <v>148</v>
      </c>
      <c r="F3" s="47" t="s">
        <v>169</v>
      </c>
      <c r="G3" s="2" t="s">
        <v>170</v>
      </c>
      <c r="H3" s="47" t="s">
        <v>151</v>
      </c>
      <c r="I3" s="2" t="s">
        <v>145</v>
      </c>
      <c r="J3" s="2" t="s">
        <v>171</v>
      </c>
      <c r="K3" s="2" t="s">
        <v>164</v>
      </c>
      <c r="L3" s="2" t="s">
        <v>154</v>
      </c>
      <c r="M3" s="2" t="s">
        <v>172</v>
      </c>
      <c r="N3" s="48" t="s">
        <v>173</v>
      </c>
      <c r="O3" s="4" t="s">
        <v>157</v>
      </c>
      <c r="P3" s="2" t="s">
        <v>174</v>
      </c>
      <c r="Q3" s="4" t="s">
        <v>157</v>
      </c>
      <c r="R3" s="4" t="s">
        <v>157</v>
      </c>
      <c r="S3" s="4" t="s">
        <v>157</v>
      </c>
      <c r="T3" s="2" t="s">
        <v>175</v>
      </c>
      <c r="U3" s="4" t="s">
        <v>157</v>
      </c>
      <c r="V3" s="2" t="s">
        <v>161</v>
      </c>
      <c r="W3" s="4" t="s">
        <v>145</v>
      </c>
      <c r="X3" s="4" t="s">
        <v>157</v>
      </c>
      <c r="Y3" s="4" t="s">
        <v>157</v>
      </c>
      <c r="Z3" s="50" t="s">
        <v>173</v>
      </c>
      <c r="AA3" s="4" t="s">
        <v>157</v>
      </c>
      <c r="AB3" s="2" t="s">
        <v>145</v>
      </c>
      <c r="AC3" s="2" t="s">
        <v>162</v>
      </c>
      <c r="AD3" s="2" t="s">
        <v>176</v>
      </c>
      <c r="AE3" s="2" t="s">
        <v>153</v>
      </c>
      <c r="AF3" s="2" t="s">
        <v>164</v>
      </c>
      <c r="AG3" s="2" t="s">
        <v>157</v>
      </c>
      <c r="AH3" s="2" t="s">
        <v>164</v>
      </c>
      <c r="AI3" s="2" t="s">
        <v>157</v>
      </c>
      <c r="AJ3" s="2" t="s">
        <v>157</v>
      </c>
      <c r="AK3" s="2" t="s">
        <v>157</v>
      </c>
      <c r="AL3" s="2" t="s">
        <v>157</v>
      </c>
      <c r="AM3" s="2" t="s">
        <v>157</v>
      </c>
      <c r="AN3" s="2" t="s">
        <v>157</v>
      </c>
      <c r="AO3" s="2" t="s">
        <v>177</v>
      </c>
      <c r="AP3" s="2" t="s">
        <v>167</v>
      </c>
      <c r="AQ3" s="2" t="str">
        <f t="shared" si="1"/>
        <v>ERA-2 • drone-saturation transition</v>
      </c>
      <c r="AR3" s="2" t="str">
        <f>IF(D3="","",IF(IFERROR(DATEVALUE(D3),0)&gt;='Розрахунок'!$B$2-365,"MODEL-365","HISTORICAL_ONLY"))</f>
        <v>HISTORICAL_ONLY</v>
      </c>
    </row>
    <row r="4">
      <c r="A4" s="40">
        <v>3.0</v>
      </c>
      <c r="B4" s="46" t="s">
        <v>178</v>
      </c>
      <c r="C4" s="46" t="s">
        <v>146</v>
      </c>
      <c r="D4" s="47" t="s">
        <v>179</v>
      </c>
      <c r="E4" s="2" t="s">
        <v>180</v>
      </c>
      <c r="F4" s="47" t="s">
        <v>151</v>
      </c>
      <c r="G4" s="2" t="s">
        <v>170</v>
      </c>
      <c r="H4" s="47" t="s">
        <v>151</v>
      </c>
      <c r="I4" s="2" t="s">
        <v>178</v>
      </c>
      <c r="J4" s="2" t="s">
        <v>181</v>
      </c>
      <c r="K4" s="2" t="s">
        <v>153</v>
      </c>
      <c r="L4" s="2" t="s">
        <v>154</v>
      </c>
      <c r="M4" s="2" t="s">
        <v>182</v>
      </c>
      <c r="N4" s="48" t="s">
        <v>183</v>
      </c>
      <c r="O4" s="48" t="s">
        <v>184</v>
      </c>
      <c r="P4" s="2" t="s">
        <v>185</v>
      </c>
      <c r="R4" s="2" t="s">
        <v>186</v>
      </c>
      <c r="S4" s="47" t="s">
        <v>169</v>
      </c>
      <c r="T4" s="2" t="s">
        <v>187</v>
      </c>
      <c r="V4" s="2" t="s">
        <v>188</v>
      </c>
      <c r="W4" s="2" t="s">
        <v>178</v>
      </c>
      <c r="Z4" s="48" t="s">
        <v>184</v>
      </c>
      <c r="AA4" s="2" t="s">
        <v>189</v>
      </c>
      <c r="AB4" s="2" t="s">
        <v>178</v>
      </c>
      <c r="AC4" s="2" t="s">
        <v>190</v>
      </c>
      <c r="AD4" s="2" t="s">
        <v>191</v>
      </c>
      <c r="AE4" s="2" t="s">
        <v>153</v>
      </c>
      <c r="AF4" s="2"/>
      <c r="AG4" s="2"/>
      <c r="AH4" s="2" t="s">
        <v>153</v>
      </c>
      <c r="AI4" s="2"/>
      <c r="AJ4" s="2"/>
      <c r="AK4" s="2"/>
      <c r="AL4" s="2"/>
      <c r="AM4" s="2"/>
      <c r="AN4" s="47" t="s">
        <v>169</v>
      </c>
      <c r="AO4" s="2" t="s">
        <v>192</v>
      </c>
      <c r="AP4" s="2" t="s">
        <v>193</v>
      </c>
      <c r="AQ4" s="2" t="str">
        <f t="shared" si="1"/>
        <v>ERA-2 • drone-saturation transition</v>
      </c>
      <c r="AR4" s="2" t="str">
        <f>IF(D4="","",IF(IFERROR(DATEVALUE(D4),0)&gt;='Розрахунок'!$B$2-365,"MODEL-365","HISTORICAL_ONLY"))</f>
        <v>HISTORICAL_ONLY</v>
      </c>
    </row>
    <row r="5">
      <c r="A5" s="40">
        <v>4.0</v>
      </c>
      <c r="B5" s="46" t="s">
        <v>194</v>
      </c>
      <c r="C5" s="46" t="s">
        <v>146</v>
      </c>
      <c r="D5" s="47" t="s">
        <v>195</v>
      </c>
      <c r="E5" s="2" t="s">
        <v>196</v>
      </c>
      <c r="F5" s="2">
        <v>1.0</v>
      </c>
      <c r="G5" s="2" t="s">
        <v>170</v>
      </c>
      <c r="H5" s="2">
        <v>1.0</v>
      </c>
      <c r="I5" s="2" t="s">
        <v>197</v>
      </c>
      <c r="J5" s="2" t="s">
        <v>198</v>
      </c>
      <c r="K5" s="2" t="s">
        <v>153</v>
      </c>
      <c r="L5" s="2" t="s">
        <v>199</v>
      </c>
      <c r="M5" s="2" t="s">
        <v>200</v>
      </c>
      <c r="N5" s="48" t="s">
        <v>201</v>
      </c>
      <c r="O5" s="50" t="s">
        <v>202</v>
      </c>
      <c r="P5" s="2" t="s">
        <v>203</v>
      </c>
      <c r="T5" s="2"/>
      <c r="V5" s="2"/>
      <c r="AB5" s="2" t="s">
        <v>194</v>
      </c>
      <c r="AC5" s="2" t="s">
        <v>204</v>
      </c>
      <c r="AD5" s="2" t="s">
        <v>205</v>
      </c>
      <c r="AE5" s="2" t="s">
        <v>153</v>
      </c>
      <c r="AF5" s="2" t="s">
        <v>157</v>
      </c>
      <c r="AG5" s="2" t="s">
        <v>157</v>
      </c>
      <c r="AH5" s="2" t="s">
        <v>157</v>
      </c>
      <c r="AI5" s="2" t="s">
        <v>157</v>
      </c>
      <c r="AJ5" s="2" t="s">
        <v>157</v>
      </c>
      <c r="AK5" s="2" t="s">
        <v>157</v>
      </c>
      <c r="AL5" s="2" t="s">
        <v>157</v>
      </c>
      <c r="AM5" s="2" t="s">
        <v>157</v>
      </c>
      <c r="AN5" s="2" t="s">
        <v>157</v>
      </c>
      <c r="AO5" s="2" t="s">
        <v>177</v>
      </c>
      <c r="AP5" s="2" t="s">
        <v>206</v>
      </c>
      <c r="AQ5" s="2" t="str">
        <f t="shared" si="1"/>
        <v>ERA-2 • drone-saturation transition</v>
      </c>
      <c r="AR5" s="2" t="str">
        <f>IF(D5="","",IF(IFERROR(DATEVALUE(D5),0)&gt;='Розрахунок'!$B$2-365,"MODEL-365","HISTORICAL_ONLY"))</f>
        <v>HISTORICAL_ONLY</v>
      </c>
    </row>
    <row r="6">
      <c r="A6" s="40">
        <v>5.0</v>
      </c>
      <c r="B6" s="46" t="s">
        <v>194</v>
      </c>
      <c r="C6" s="46" t="s">
        <v>146</v>
      </c>
      <c r="D6" s="47" t="s">
        <v>207</v>
      </c>
      <c r="E6" s="2" t="s">
        <v>208</v>
      </c>
      <c r="F6" s="2">
        <v>2.0</v>
      </c>
      <c r="G6" s="2" t="s">
        <v>170</v>
      </c>
      <c r="H6" s="2">
        <v>1.0</v>
      </c>
      <c r="I6" s="2" t="s">
        <v>197</v>
      </c>
      <c r="J6" s="2" t="s">
        <v>198</v>
      </c>
      <c r="K6" s="2" t="s">
        <v>153</v>
      </c>
      <c r="L6" s="2" t="s">
        <v>199</v>
      </c>
      <c r="M6" s="2" t="s">
        <v>209</v>
      </c>
      <c r="N6" s="48" t="s">
        <v>210</v>
      </c>
      <c r="O6" s="50" t="s">
        <v>211</v>
      </c>
      <c r="P6" s="2" t="s">
        <v>212</v>
      </c>
      <c r="T6" s="2"/>
      <c r="V6" s="2"/>
      <c r="AB6" s="2" t="s">
        <v>194</v>
      </c>
      <c r="AC6" s="2" t="s">
        <v>213</v>
      </c>
      <c r="AD6" s="2" t="s">
        <v>214</v>
      </c>
      <c r="AE6" s="2" t="s">
        <v>153</v>
      </c>
      <c r="AF6" s="2" t="s">
        <v>153</v>
      </c>
      <c r="AG6" s="2" t="s">
        <v>157</v>
      </c>
      <c r="AH6" s="2" t="s">
        <v>153</v>
      </c>
      <c r="AI6" s="2" t="s">
        <v>157</v>
      </c>
      <c r="AJ6" s="2" t="s">
        <v>157</v>
      </c>
      <c r="AK6" s="2" t="s">
        <v>157</v>
      </c>
      <c r="AL6" s="2" t="s">
        <v>157</v>
      </c>
      <c r="AM6" s="2" t="s">
        <v>157</v>
      </c>
      <c r="AN6" s="2" t="s">
        <v>157</v>
      </c>
      <c r="AO6" s="2" t="s">
        <v>192</v>
      </c>
      <c r="AP6" s="2" t="s">
        <v>206</v>
      </c>
      <c r="AQ6" s="2" t="str">
        <f t="shared" si="1"/>
        <v>ERA-2 • drone-saturation transition</v>
      </c>
      <c r="AR6" s="2" t="str">
        <f>IF(D6="","",IF(IFERROR(DATEVALUE(D6),0)&gt;='Розрахунок'!$B$2-365,"MODEL-365","HISTORICAL_ONLY"))</f>
        <v>HISTORICAL_ONLY</v>
      </c>
    </row>
    <row r="7">
      <c r="A7" s="40">
        <v>6.0</v>
      </c>
      <c r="B7" s="46" t="s">
        <v>194</v>
      </c>
      <c r="C7" s="46" t="s">
        <v>146</v>
      </c>
      <c r="D7" s="47" t="s">
        <v>215</v>
      </c>
      <c r="E7" s="2" t="s">
        <v>208</v>
      </c>
      <c r="F7" s="2">
        <v>3.0</v>
      </c>
      <c r="G7" s="2" t="s">
        <v>216</v>
      </c>
      <c r="H7" s="2">
        <v>1.0</v>
      </c>
      <c r="I7" s="2" t="s">
        <v>197</v>
      </c>
      <c r="J7" s="2" t="s">
        <v>198</v>
      </c>
      <c r="K7" s="2" t="s">
        <v>153</v>
      </c>
      <c r="L7" s="2" t="s">
        <v>199</v>
      </c>
      <c r="M7" s="2" t="s">
        <v>217</v>
      </c>
      <c r="N7" s="48" t="s">
        <v>218</v>
      </c>
      <c r="O7" s="50" t="s">
        <v>219</v>
      </c>
      <c r="P7" s="2" t="s">
        <v>220</v>
      </c>
      <c r="T7" s="2"/>
      <c r="V7" s="2"/>
      <c r="AB7" s="2" t="s">
        <v>194</v>
      </c>
      <c r="AC7" s="2" t="s">
        <v>221</v>
      </c>
      <c r="AD7" s="2" t="s">
        <v>222</v>
      </c>
      <c r="AE7" s="2" t="s">
        <v>153</v>
      </c>
      <c r="AF7" s="2" t="s">
        <v>157</v>
      </c>
      <c r="AG7" s="2" t="s">
        <v>157</v>
      </c>
      <c r="AH7" s="2" t="s">
        <v>157</v>
      </c>
      <c r="AI7" s="2" t="s">
        <v>157</v>
      </c>
      <c r="AJ7" s="2" t="s">
        <v>157</v>
      </c>
      <c r="AK7" s="2" t="s">
        <v>157</v>
      </c>
      <c r="AL7" s="2" t="s">
        <v>157</v>
      </c>
      <c r="AM7" s="2" t="s">
        <v>157</v>
      </c>
      <c r="AN7" s="2" t="s">
        <v>157</v>
      </c>
      <c r="AO7" s="2" t="s">
        <v>177</v>
      </c>
      <c r="AP7" s="2" t="s">
        <v>206</v>
      </c>
      <c r="AQ7" s="2" t="str">
        <f t="shared" si="1"/>
        <v>ERA-2 • drone-saturation transition</v>
      </c>
      <c r="AR7" s="2" t="str">
        <f>IF(D7="","",IF(IFERROR(DATEVALUE(D7),0)&gt;='Розрахунок'!$B$2-365,"MODEL-365","HISTORICAL_ONLY"))</f>
        <v>HISTORICAL_ONLY</v>
      </c>
    </row>
    <row r="8">
      <c r="A8" s="40">
        <v>7.0</v>
      </c>
      <c r="B8" s="46" t="s">
        <v>194</v>
      </c>
      <c r="C8" s="46" t="s">
        <v>146</v>
      </c>
      <c r="D8" s="47" t="s">
        <v>223</v>
      </c>
      <c r="E8" s="2" t="s">
        <v>180</v>
      </c>
      <c r="F8" s="2">
        <v>4.0</v>
      </c>
      <c r="G8" s="2" t="s">
        <v>150</v>
      </c>
      <c r="H8" s="2">
        <v>1.0</v>
      </c>
      <c r="I8" s="2" t="s">
        <v>197</v>
      </c>
      <c r="J8" s="2" t="s">
        <v>198</v>
      </c>
      <c r="K8" s="2" t="s">
        <v>153</v>
      </c>
      <c r="L8" s="2" t="s">
        <v>199</v>
      </c>
      <c r="M8" s="2" t="s">
        <v>224</v>
      </c>
      <c r="N8" s="48" t="s">
        <v>225</v>
      </c>
      <c r="O8" s="50" t="s">
        <v>226</v>
      </c>
      <c r="P8" s="2" t="s">
        <v>212</v>
      </c>
      <c r="T8" s="2"/>
      <c r="V8" s="2"/>
      <c r="AB8" s="2" t="s">
        <v>194</v>
      </c>
      <c r="AC8" s="2" t="s">
        <v>227</v>
      </c>
      <c r="AD8" s="2" t="s">
        <v>228</v>
      </c>
      <c r="AE8" s="2" t="s">
        <v>153</v>
      </c>
      <c r="AF8" s="2" t="s">
        <v>153</v>
      </c>
      <c r="AG8" s="2" t="s">
        <v>157</v>
      </c>
      <c r="AH8" s="2" t="s">
        <v>153</v>
      </c>
      <c r="AI8" s="2" t="s">
        <v>157</v>
      </c>
      <c r="AJ8" s="2" t="s">
        <v>157</v>
      </c>
      <c r="AK8" s="2" t="s">
        <v>157</v>
      </c>
      <c r="AL8" s="2" t="s">
        <v>157</v>
      </c>
      <c r="AM8" s="2" t="s">
        <v>157</v>
      </c>
      <c r="AN8" s="2" t="s">
        <v>157</v>
      </c>
      <c r="AO8" s="2" t="s">
        <v>192</v>
      </c>
      <c r="AP8" s="2" t="s">
        <v>206</v>
      </c>
      <c r="AQ8" s="2" t="str">
        <f t="shared" si="1"/>
        <v>ERA-2 • drone-saturation transition</v>
      </c>
      <c r="AR8" s="2" t="str">
        <f>IF(D8="","",IF(IFERROR(DATEVALUE(D8),0)&gt;='Розрахунок'!$B$2-365,"MODEL-365","HISTORICAL_ONLY"))</f>
        <v>HISTORICAL_ONLY</v>
      </c>
    </row>
    <row r="9">
      <c r="A9" s="40">
        <v>8.0</v>
      </c>
      <c r="B9" s="46" t="s">
        <v>229</v>
      </c>
      <c r="C9" s="46" t="s">
        <v>146</v>
      </c>
      <c r="D9" s="47" t="s">
        <v>223</v>
      </c>
      <c r="E9" s="2" t="s">
        <v>180</v>
      </c>
      <c r="F9" s="2">
        <v>4.0</v>
      </c>
      <c r="G9" s="2" t="s">
        <v>150</v>
      </c>
      <c r="H9" s="2">
        <v>1.0</v>
      </c>
      <c r="I9" s="2" t="s">
        <v>230</v>
      </c>
      <c r="J9" s="2" t="s">
        <v>231</v>
      </c>
      <c r="K9" s="2" t="s">
        <v>232</v>
      </c>
      <c r="L9" s="2" t="s">
        <v>199</v>
      </c>
      <c r="M9" s="2" t="s">
        <v>233</v>
      </c>
      <c r="N9" s="48" t="s">
        <v>234</v>
      </c>
      <c r="O9" s="50" t="s">
        <v>235</v>
      </c>
      <c r="P9" s="2" t="s">
        <v>236</v>
      </c>
      <c r="S9" s="4">
        <v>2.0</v>
      </c>
      <c r="T9" s="2" t="s">
        <v>161</v>
      </c>
      <c r="V9" s="2" t="s">
        <v>188</v>
      </c>
      <c r="AB9" s="2" t="s">
        <v>230</v>
      </c>
      <c r="AC9" s="2" t="s">
        <v>237</v>
      </c>
      <c r="AD9" s="2" t="s">
        <v>238</v>
      </c>
      <c r="AE9" s="2" t="s">
        <v>153</v>
      </c>
      <c r="AF9" s="2" t="s">
        <v>157</v>
      </c>
      <c r="AG9" s="2" t="s">
        <v>157</v>
      </c>
      <c r="AH9" s="2" t="s">
        <v>157</v>
      </c>
      <c r="AI9" s="2" t="s">
        <v>157</v>
      </c>
      <c r="AJ9" s="2" t="s">
        <v>157</v>
      </c>
      <c r="AK9" s="2" t="s">
        <v>157</v>
      </c>
      <c r="AL9" s="2" t="s">
        <v>157</v>
      </c>
      <c r="AM9" s="2" t="s">
        <v>157</v>
      </c>
      <c r="AN9" s="2" t="s">
        <v>157</v>
      </c>
      <c r="AO9" s="2" t="s">
        <v>177</v>
      </c>
      <c r="AP9" s="2" t="s">
        <v>206</v>
      </c>
      <c r="AQ9" s="2" t="str">
        <f t="shared" si="1"/>
        <v>ERA-2 • drone-saturation transition</v>
      </c>
      <c r="AR9" s="2" t="str">
        <f>IF(D9="","",IF(IFERROR(DATEVALUE(D9),0)&gt;='Розрахунок'!$B$2-365,"MODEL-365","HISTORICAL_ONLY"))</f>
        <v>HISTORICAL_ONLY</v>
      </c>
    </row>
    <row r="10">
      <c r="A10" s="40">
        <v>9.0</v>
      </c>
      <c r="B10" s="46" t="s">
        <v>229</v>
      </c>
      <c r="C10" s="46" t="s">
        <v>146</v>
      </c>
      <c r="D10" s="47" t="s">
        <v>239</v>
      </c>
      <c r="E10" s="2" t="s">
        <v>208</v>
      </c>
      <c r="F10" s="2">
        <v>4.0</v>
      </c>
      <c r="G10" s="2" t="s">
        <v>150</v>
      </c>
      <c r="H10" s="2">
        <v>1.0</v>
      </c>
      <c r="I10" s="2" t="s">
        <v>230</v>
      </c>
      <c r="J10" s="2" t="s">
        <v>240</v>
      </c>
      <c r="K10" s="2" t="s">
        <v>232</v>
      </c>
      <c r="L10" s="2" t="s">
        <v>241</v>
      </c>
      <c r="M10" s="2" t="s">
        <v>242</v>
      </c>
      <c r="N10" s="48" t="s">
        <v>243</v>
      </c>
      <c r="P10" s="2" t="s">
        <v>244</v>
      </c>
      <c r="S10" s="4">
        <v>2.0</v>
      </c>
      <c r="T10" s="2" t="s">
        <v>161</v>
      </c>
      <c r="V10" s="2" t="s">
        <v>245</v>
      </c>
      <c r="AB10" s="2" t="s">
        <v>230</v>
      </c>
      <c r="AC10" s="2" t="s">
        <v>246</v>
      </c>
      <c r="AD10" s="2" t="s">
        <v>247</v>
      </c>
      <c r="AE10" s="2" t="s">
        <v>153</v>
      </c>
      <c r="AF10" s="2" t="s">
        <v>157</v>
      </c>
      <c r="AG10" s="2" t="s">
        <v>157</v>
      </c>
      <c r="AH10" s="2" t="s">
        <v>157</v>
      </c>
      <c r="AI10" s="2" t="s">
        <v>157</v>
      </c>
      <c r="AJ10" s="2" t="s">
        <v>157</v>
      </c>
      <c r="AK10" s="2" t="s">
        <v>157</v>
      </c>
      <c r="AL10" s="2" t="s">
        <v>157</v>
      </c>
      <c r="AM10" s="2" t="s">
        <v>157</v>
      </c>
      <c r="AN10" s="2" t="s">
        <v>157</v>
      </c>
      <c r="AO10" s="2" t="s">
        <v>177</v>
      </c>
      <c r="AP10" s="2" t="s">
        <v>206</v>
      </c>
      <c r="AQ10" s="2" t="str">
        <f t="shared" si="1"/>
        <v>ERA-2 • drone-saturation transition</v>
      </c>
      <c r="AR10" s="2" t="str">
        <f>IF(D10="","",IF(IFERROR(DATEVALUE(D10),0)&gt;='Розрахунок'!$B$2-365,"MODEL-365","HISTORICAL_ONLY"))</f>
        <v>HISTORICAL_ONLY</v>
      </c>
    </row>
    <row r="11">
      <c r="A11" s="40">
        <v>10.0</v>
      </c>
      <c r="B11" s="46" t="s">
        <v>145</v>
      </c>
      <c r="C11" s="46" t="s">
        <v>146</v>
      </c>
      <c r="D11" s="47" t="s">
        <v>239</v>
      </c>
      <c r="E11" s="2" t="s">
        <v>208</v>
      </c>
      <c r="F11" s="47" t="s">
        <v>248</v>
      </c>
      <c r="G11" s="2" t="s">
        <v>150</v>
      </c>
      <c r="H11" s="47" t="s">
        <v>151</v>
      </c>
      <c r="I11" s="2" t="s">
        <v>145</v>
      </c>
      <c r="J11" s="2" t="s">
        <v>249</v>
      </c>
      <c r="K11" s="2" t="s">
        <v>153</v>
      </c>
      <c r="L11" s="2" t="s">
        <v>154</v>
      </c>
      <c r="M11" s="2" t="s">
        <v>250</v>
      </c>
      <c r="N11" s="48" t="s">
        <v>251</v>
      </c>
      <c r="O11" s="4" t="s">
        <v>157</v>
      </c>
      <c r="P11" s="2" t="s">
        <v>252</v>
      </c>
      <c r="Q11" s="4" t="s">
        <v>157</v>
      </c>
      <c r="R11" s="4" t="s">
        <v>157</v>
      </c>
      <c r="S11" s="4" t="s">
        <v>157</v>
      </c>
      <c r="T11" s="2" t="s">
        <v>253</v>
      </c>
      <c r="U11" s="4" t="s">
        <v>157</v>
      </c>
      <c r="V11" s="2" t="s">
        <v>161</v>
      </c>
      <c r="W11" s="4" t="s">
        <v>145</v>
      </c>
      <c r="X11" s="4" t="s">
        <v>157</v>
      </c>
      <c r="Y11" s="4" t="s">
        <v>157</v>
      </c>
      <c r="Z11" s="50" t="s">
        <v>251</v>
      </c>
      <c r="AA11" s="4" t="s">
        <v>157</v>
      </c>
      <c r="AB11" s="2" t="s">
        <v>145</v>
      </c>
      <c r="AC11" s="2" t="s">
        <v>162</v>
      </c>
      <c r="AD11" s="2" t="s">
        <v>254</v>
      </c>
      <c r="AE11" s="2" t="s">
        <v>153</v>
      </c>
      <c r="AF11" s="2" t="s">
        <v>157</v>
      </c>
      <c r="AG11" s="2" t="s">
        <v>157</v>
      </c>
      <c r="AH11" s="2" t="s">
        <v>153</v>
      </c>
      <c r="AI11" s="2" t="s">
        <v>157</v>
      </c>
      <c r="AJ11" s="2" t="s">
        <v>157</v>
      </c>
      <c r="AK11" s="2" t="s">
        <v>157</v>
      </c>
      <c r="AL11" s="2" t="s">
        <v>157</v>
      </c>
      <c r="AM11" s="2" t="s">
        <v>157</v>
      </c>
      <c r="AN11" s="2" t="s">
        <v>157</v>
      </c>
      <c r="AO11" s="2" t="s">
        <v>192</v>
      </c>
      <c r="AP11" s="2" t="s">
        <v>167</v>
      </c>
      <c r="AQ11" s="2" t="str">
        <f t="shared" si="1"/>
        <v>ERA-2 • drone-saturation transition</v>
      </c>
      <c r="AR11" s="2" t="str">
        <f>IF(D11="","",IF(IFERROR(DATEVALUE(D11),0)&gt;='Розрахунок'!$B$2-365,"MODEL-365","HISTORICAL_ONLY"))</f>
        <v>HISTORICAL_ONLY</v>
      </c>
    </row>
    <row r="12">
      <c r="A12" s="40">
        <v>11.0</v>
      </c>
      <c r="B12" s="46" t="s">
        <v>194</v>
      </c>
      <c r="C12" s="46" t="s">
        <v>146</v>
      </c>
      <c r="D12" s="47" t="s">
        <v>255</v>
      </c>
      <c r="E12" s="2" t="s">
        <v>256</v>
      </c>
      <c r="F12" s="2">
        <v>5.0</v>
      </c>
      <c r="G12" s="2" t="s">
        <v>150</v>
      </c>
      <c r="H12" s="2">
        <v>1.0</v>
      </c>
      <c r="I12" s="2" t="s">
        <v>197</v>
      </c>
      <c r="J12" s="2" t="s">
        <v>198</v>
      </c>
      <c r="K12" s="2" t="s">
        <v>153</v>
      </c>
      <c r="L12" s="2" t="s">
        <v>199</v>
      </c>
      <c r="M12" s="2" t="s">
        <v>257</v>
      </c>
      <c r="N12" s="48" t="s">
        <v>258</v>
      </c>
      <c r="O12" s="50" t="s">
        <v>259</v>
      </c>
      <c r="P12" s="2" t="s">
        <v>212</v>
      </c>
      <c r="T12" s="2"/>
      <c r="V12" s="2"/>
      <c r="AB12" s="2" t="s">
        <v>260</v>
      </c>
      <c r="AC12" s="2" t="s">
        <v>261</v>
      </c>
      <c r="AD12" s="2" t="s">
        <v>262</v>
      </c>
      <c r="AE12" s="2" t="s">
        <v>164</v>
      </c>
      <c r="AF12" s="2" t="s">
        <v>157</v>
      </c>
      <c r="AG12" s="2" t="s">
        <v>157</v>
      </c>
      <c r="AH12" s="2" t="s">
        <v>153</v>
      </c>
      <c r="AI12" s="2" t="s">
        <v>157</v>
      </c>
      <c r="AJ12" s="2" t="s">
        <v>157</v>
      </c>
      <c r="AK12" s="2" t="s">
        <v>157</v>
      </c>
      <c r="AL12" s="2" t="s">
        <v>157</v>
      </c>
      <c r="AM12" s="2" t="s">
        <v>157</v>
      </c>
      <c r="AN12" s="2" t="s">
        <v>157</v>
      </c>
      <c r="AO12" s="2" t="s">
        <v>263</v>
      </c>
      <c r="AP12" s="2" t="s">
        <v>264</v>
      </c>
      <c r="AQ12" s="2" t="str">
        <f t="shared" si="1"/>
        <v>ERA-2 • drone-saturation transition</v>
      </c>
      <c r="AR12" s="2" t="str">
        <f>IF(D12="","",IF(IFERROR(DATEVALUE(D12),0)&gt;='Розрахунок'!$B$2-365,"MODEL-365","HISTORICAL_ONLY"))</f>
        <v>HISTORICAL_ONLY</v>
      </c>
    </row>
    <row r="13">
      <c r="A13" s="40">
        <v>12.0</v>
      </c>
      <c r="B13" s="46" t="s">
        <v>194</v>
      </c>
      <c r="C13" s="46" t="s">
        <v>146</v>
      </c>
      <c r="D13" s="47" t="s">
        <v>265</v>
      </c>
      <c r="E13" s="2" t="s">
        <v>196</v>
      </c>
      <c r="F13" s="2">
        <v>1.0</v>
      </c>
      <c r="G13" s="2" t="s">
        <v>170</v>
      </c>
      <c r="H13" s="2">
        <v>1.0</v>
      </c>
      <c r="I13" s="2" t="s">
        <v>197</v>
      </c>
      <c r="J13" s="2" t="s">
        <v>198</v>
      </c>
      <c r="K13" s="2" t="s">
        <v>153</v>
      </c>
      <c r="L13" s="2" t="s">
        <v>199</v>
      </c>
      <c r="M13" s="2" t="s">
        <v>217</v>
      </c>
      <c r="N13" s="48" t="s">
        <v>266</v>
      </c>
      <c r="O13" s="50" t="s">
        <v>267</v>
      </c>
      <c r="P13" s="2" t="s">
        <v>220</v>
      </c>
      <c r="T13" s="2"/>
      <c r="V13" s="2"/>
      <c r="AB13" s="2" t="s">
        <v>194</v>
      </c>
      <c r="AC13" s="2" t="s">
        <v>268</v>
      </c>
      <c r="AD13" s="2" t="s">
        <v>269</v>
      </c>
      <c r="AE13" s="2" t="s">
        <v>153</v>
      </c>
      <c r="AF13" s="2" t="s">
        <v>157</v>
      </c>
      <c r="AG13" s="2" t="s">
        <v>157</v>
      </c>
      <c r="AH13" s="2" t="s">
        <v>157</v>
      </c>
      <c r="AI13" s="2" t="s">
        <v>157</v>
      </c>
      <c r="AJ13" s="2" t="s">
        <v>157</v>
      </c>
      <c r="AK13" s="2" t="s">
        <v>157</v>
      </c>
      <c r="AL13" s="2" t="s">
        <v>157</v>
      </c>
      <c r="AM13" s="2" t="s">
        <v>157</v>
      </c>
      <c r="AN13" s="2" t="s">
        <v>157</v>
      </c>
      <c r="AO13" s="2" t="s">
        <v>177</v>
      </c>
      <c r="AP13" s="2" t="s">
        <v>206</v>
      </c>
      <c r="AQ13" s="2" t="str">
        <f t="shared" si="1"/>
        <v>ERA-3 • змішаний / зростання балістики</v>
      </c>
      <c r="AR13" s="2" t="str">
        <f>IF(D13="","",IF(IFERROR(DATEVALUE(D13),0)&gt;='Розрахунок'!$B$2-365,"MODEL-365","HISTORICAL_ONLY"))</f>
        <v>HISTORICAL_ONLY</v>
      </c>
    </row>
    <row r="14">
      <c r="A14" s="40">
        <v>13.0</v>
      </c>
      <c r="B14" s="46" t="s">
        <v>145</v>
      </c>
      <c r="C14" s="46" t="s">
        <v>146</v>
      </c>
      <c r="D14" s="47" t="s">
        <v>265</v>
      </c>
      <c r="E14" s="2" t="s">
        <v>196</v>
      </c>
      <c r="F14" s="47" t="s">
        <v>151</v>
      </c>
      <c r="G14" s="2" t="s">
        <v>170</v>
      </c>
      <c r="H14" s="47" t="s">
        <v>151</v>
      </c>
      <c r="I14" s="2" t="s">
        <v>145</v>
      </c>
      <c r="J14" s="2" t="s">
        <v>240</v>
      </c>
      <c r="K14" s="2" t="s">
        <v>164</v>
      </c>
      <c r="L14" s="2" t="s">
        <v>270</v>
      </c>
      <c r="M14" s="2" t="s">
        <v>271</v>
      </c>
      <c r="N14" s="48" t="s">
        <v>272</v>
      </c>
      <c r="O14" s="50" t="s">
        <v>273</v>
      </c>
      <c r="P14" s="2" t="s">
        <v>274</v>
      </c>
      <c r="Q14" s="4" t="s">
        <v>157</v>
      </c>
      <c r="R14" s="4" t="s">
        <v>275</v>
      </c>
      <c r="S14" s="49" t="s">
        <v>151</v>
      </c>
      <c r="T14" s="2" t="s">
        <v>276</v>
      </c>
      <c r="U14" s="4" t="s">
        <v>157</v>
      </c>
      <c r="V14" s="2" t="s">
        <v>161</v>
      </c>
      <c r="W14" s="4" t="s">
        <v>145</v>
      </c>
      <c r="X14" s="4" t="s">
        <v>157</v>
      </c>
      <c r="Y14" s="4" t="s">
        <v>157</v>
      </c>
      <c r="Z14" s="4" t="s">
        <v>157</v>
      </c>
      <c r="AA14" s="4" t="s">
        <v>157</v>
      </c>
      <c r="AB14" s="2" t="s">
        <v>145</v>
      </c>
      <c r="AC14" s="2" t="s">
        <v>277</v>
      </c>
      <c r="AD14" s="2" t="s">
        <v>278</v>
      </c>
      <c r="AE14" s="2" t="s">
        <v>153</v>
      </c>
      <c r="AF14" s="2" t="s">
        <v>157</v>
      </c>
      <c r="AG14" s="2" t="s">
        <v>157</v>
      </c>
      <c r="AH14" s="2" t="s">
        <v>164</v>
      </c>
      <c r="AI14" s="2" t="s">
        <v>157</v>
      </c>
      <c r="AJ14" s="2" t="s">
        <v>157</v>
      </c>
      <c r="AK14" s="2" t="s">
        <v>157</v>
      </c>
      <c r="AL14" s="2" t="s">
        <v>157</v>
      </c>
      <c r="AM14" s="2" t="s">
        <v>157</v>
      </c>
      <c r="AN14" s="47" t="s">
        <v>151</v>
      </c>
      <c r="AO14" s="2" t="s">
        <v>177</v>
      </c>
      <c r="AP14" s="2" t="s">
        <v>279</v>
      </c>
      <c r="AQ14" s="2" t="str">
        <f t="shared" si="1"/>
        <v>ERA-3 • змішаний / зростання балістики</v>
      </c>
      <c r="AR14" s="2" t="str">
        <f>IF(D14="","",IF(IFERROR(DATEVALUE(D14),0)&gt;='Розрахунок'!$B$2-365,"MODEL-365","HISTORICAL_ONLY"))</f>
        <v>HISTORICAL_ONLY</v>
      </c>
    </row>
    <row r="15">
      <c r="A15" s="40">
        <v>14.0</v>
      </c>
      <c r="B15" s="46" t="s">
        <v>194</v>
      </c>
      <c r="C15" s="46" t="s">
        <v>146</v>
      </c>
      <c r="D15" s="47" t="s">
        <v>280</v>
      </c>
      <c r="E15" s="2" t="s">
        <v>148</v>
      </c>
      <c r="F15" s="2">
        <v>2.0</v>
      </c>
      <c r="G15" s="2" t="s">
        <v>170</v>
      </c>
      <c r="H15" s="2">
        <v>1.0</v>
      </c>
      <c r="I15" s="2" t="s">
        <v>197</v>
      </c>
      <c r="J15" s="2" t="s">
        <v>198</v>
      </c>
      <c r="K15" s="2" t="s">
        <v>153</v>
      </c>
      <c r="L15" s="2" t="s">
        <v>199</v>
      </c>
      <c r="M15" s="2" t="s">
        <v>281</v>
      </c>
      <c r="N15" s="48" t="s">
        <v>282</v>
      </c>
      <c r="O15" s="50" t="s">
        <v>283</v>
      </c>
      <c r="P15" s="2" t="s">
        <v>284</v>
      </c>
      <c r="T15" s="2"/>
      <c r="V15" s="2"/>
      <c r="AB15" s="2" t="s">
        <v>194</v>
      </c>
      <c r="AC15" s="2" t="s">
        <v>285</v>
      </c>
      <c r="AD15" s="2" t="s">
        <v>286</v>
      </c>
      <c r="AE15" s="2" t="s">
        <v>153</v>
      </c>
      <c r="AF15" s="2" t="s">
        <v>157</v>
      </c>
      <c r="AG15" s="2" t="s">
        <v>157</v>
      </c>
      <c r="AH15" s="2" t="s">
        <v>153</v>
      </c>
      <c r="AI15" s="2" t="s">
        <v>157</v>
      </c>
      <c r="AJ15" s="2" t="s">
        <v>157</v>
      </c>
      <c r="AK15" s="2" t="s">
        <v>157</v>
      </c>
      <c r="AL15" s="2" t="s">
        <v>157</v>
      </c>
      <c r="AM15" s="2" t="s">
        <v>157</v>
      </c>
      <c r="AN15" s="2" t="s">
        <v>157</v>
      </c>
      <c r="AO15" s="2" t="s">
        <v>192</v>
      </c>
      <c r="AP15" s="2" t="s">
        <v>206</v>
      </c>
      <c r="AQ15" s="2" t="str">
        <f t="shared" si="1"/>
        <v>ERA-3 • змішаний / зростання балістики</v>
      </c>
      <c r="AR15" s="2" t="str">
        <f>IF(D15="","",IF(IFERROR(DATEVALUE(D15),0)&gt;='Розрахунок'!$B$2-365,"MODEL-365","HISTORICAL_ONLY"))</f>
        <v>HISTORICAL_ONLY</v>
      </c>
    </row>
    <row r="16">
      <c r="A16" s="40">
        <v>15.0</v>
      </c>
      <c r="B16" s="46" t="s">
        <v>194</v>
      </c>
      <c r="C16" s="46" t="s">
        <v>146</v>
      </c>
      <c r="D16" s="47" t="s">
        <v>287</v>
      </c>
      <c r="E16" s="2" t="s">
        <v>288</v>
      </c>
      <c r="F16" s="2">
        <v>2.0</v>
      </c>
      <c r="G16" s="2" t="s">
        <v>170</v>
      </c>
      <c r="H16" s="2">
        <v>1.0</v>
      </c>
      <c r="I16" s="2" t="s">
        <v>197</v>
      </c>
      <c r="J16" s="2" t="s">
        <v>198</v>
      </c>
      <c r="K16" s="2" t="s">
        <v>153</v>
      </c>
      <c r="L16" s="2" t="s">
        <v>199</v>
      </c>
      <c r="M16" s="2" t="s">
        <v>289</v>
      </c>
      <c r="N16" s="48" t="s">
        <v>290</v>
      </c>
      <c r="O16" s="50" t="s">
        <v>291</v>
      </c>
      <c r="P16" s="2" t="s">
        <v>220</v>
      </c>
      <c r="T16" s="2"/>
      <c r="V16" s="2"/>
      <c r="AB16" s="2" t="s">
        <v>260</v>
      </c>
      <c r="AC16" s="2" t="s">
        <v>292</v>
      </c>
      <c r="AD16" s="2" t="s">
        <v>293</v>
      </c>
      <c r="AE16" s="2" t="s">
        <v>164</v>
      </c>
      <c r="AF16" s="2" t="s">
        <v>157</v>
      </c>
      <c r="AG16" s="2" t="s">
        <v>157</v>
      </c>
      <c r="AH16" s="2" t="s">
        <v>153</v>
      </c>
      <c r="AI16" s="2" t="s">
        <v>157</v>
      </c>
      <c r="AJ16" s="2" t="s">
        <v>157</v>
      </c>
      <c r="AK16" s="2" t="s">
        <v>157</v>
      </c>
      <c r="AL16" s="2" t="s">
        <v>157</v>
      </c>
      <c r="AM16" s="2" t="s">
        <v>157</v>
      </c>
      <c r="AN16" s="2" t="s">
        <v>157</v>
      </c>
      <c r="AO16" s="2" t="s">
        <v>263</v>
      </c>
      <c r="AP16" s="2" t="s">
        <v>294</v>
      </c>
      <c r="AQ16" s="2" t="str">
        <f t="shared" si="1"/>
        <v>ERA-3 • змішаний / зростання балістики</v>
      </c>
      <c r="AR16" s="2" t="str">
        <f>IF(D16="","",IF(IFERROR(DATEVALUE(D16),0)&gt;='Розрахунок'!$B$2-365,"MODEL-365","HISTORICAL_ONLY"))</f>
        <v>HISTORICAL_ONLY</v>
      </c>
    </row>
    <row r="17">
      <c r="A17" s="40">
        <v>16.0</v>
      </c>
      <c r="B17" s="46" t="s">
        <v>229</v>
      </c>
      <c r="C17" s="46" t="s">
        <v>146</v>
      </c>
      <c r="D17" s="47" t="s">
        <v>295</v>
      </c>
      <c r="E17" s="2" t="s">
        <v>180</v>
      </c>
      <c r="F17" s="2">
        <v>2.0</v>
      </c>
      <c r="G17" s="2" t="s">
        <v>216</v>
      </c>
      <c r="H17" s="2">
        <v>1.0</v>
      </c>
      <c r="I17" s="2" t="s">
        <v>230</v>
      </c>
      <c r="J17" s="2" t="s">
        <v>240</v>
      </c>
      <c r="K17" s="2" t="s">
        <v>232</v>
      </c>
      <c r="L17" s="2" t="s">
        <v>199</v>
      </c>
      <c r="M17" s="2" t="s">
        <v>296</v>
      </c>
      <c r="N17" s="48" t="s">
        <v>297</v>
      </c>
      <c r="P17" s="2" t="s">
        <v>298</v>
      </c>
      <c r="S17" s="4">
        <v>1.0</v>
      </c>
      <c r="T17" s="2" t="s">
        <v>161</v>
      </c>
      <c r="V17" s="2" t="s">
        <v>245</v>
      </c>
      <c r="AB17" s="2" t="s">
        <v>230</v>
      </c>
      <c r="AC17" s="2" t="s">
        <v>299</v>
      </c>
      <c r="AD17" s="2" t="s">
        <v>300</v>
      </c>
      <c r="AE17" s="2" t="s">
        <v>153</v>
      </c>
      <c r="AF17" s="2" t="s">
        <v>157</v>
      </c>
      <c r="AG17" s="2" t="s">
        <v>157</v>
      </c>
      <c r="AH17" s="2" t="s">
        <v>157</v>
      </c>
      <c r="AI17" s="2" t="s">
        <v>157</v>
      </c>
      <c r="AJ17" s="2" t="s">
        <v>157</v>
      </c>
      <c r="AK17" s="2" t="s">
        <v>157</v>
      </c>
      <c r="AL17" s="2" t="s">
        <v>157</v>
      </c>
      <c r="AM17" s="2" t="s">
        <v>157</v>
      </c>
      <c r="AN17" s="2" t="s">
        <v>157</v>
      </c>
      <c r="AO17" s="2" t="s">
        <v>177</v>
      </c>
      <c r="AP17" s="2" t="s">
        <v>206</v>
      </c>
      <c r="AQ17" s="2" t="str">
        <f t="shared" si="1"/>
        <v>ERA-3 • змішаний / зростання балістики</v>
      </c>
      <c r="AR17" s="2" t="str">
        <f>IF(D17="","",IF(IFERROR(DATEVALUE(D17),0)&gt;='Розрахунок'!$B$2-365,"MODEL-365","HISTORICAL_ONLY"))</f>
        <v>HISTORICAL_ONLY</v>
      </c>
    </row>
    <row r="18">
      <c r="A18" s="40">
        <v>17.0</v>
      </c>
      <c r="B18" s="46" t="s">
        <v>301</v>
      </c>
      <c r="C18" s="46" t="s">
        <v>146</v>
      </c>
      <c r="D18" s="47" t="s">
        <v>302</v>
      </c>
      <c r="E18" s="2" t="s">
        <v>303</v>
      </c>
      <c r="F18" s="47" t="s">
        <v>149</v>
      </c>
      <c r="G18" s="2" t="s">
        <v>216</v>
      </c>
      <c r="H18" s="47" t="s">
        <v>151</v>
      </c>
      <c r="I18" s="2" t="s">
        <v>301</v>
      </c>
      <c r="J18" s="2" t="s">
        <v>304</v>
      </c>
      <c r="K18" s="2" t="s">
        <v>153</v>
      </c>
      <c r="L18" s="2" t="s">
        <v>154</v>
      </c>
      <c r="M18" s="2" t="s">
        <v>305</v>
      </c>
      <c r="N18" s="48" t="s">
        <v>306</v>
      </c>
      <c r="O18" s="50" t="s">
        <v>307</v>
      </c>
      <c r="P18" s="2" t="s">
        <v>308</v>
      </c>
      <c r="S18" s="49" t="s">
        <v>151</v>
      </c>
      <c r="T18" s="2" t="s">
        <v>309</v>
      </c>
      <c r="V18" s="2" t="s">
        <v>188</v>
      </c>
      <c r="W18" s="4" t="s">
        <v>301</v>
      </c>
      <c r="Z18" s="50" t="s">
        <v>306</v>
      </c>
      <c r="AB18" s="2" t="s">
        <v>301</v>
      </c>
      <c r="AC18" s="2" t="s">
        <v>310</v>
      </c>
      <c r="AD18" s="2" t="s">
        <v>311</v>
      </c>
      <c r="AE18" s="2" t="s">
        <v>153</v>
      </c>
      <c r="AF18" s="2"/>
      <c r="AG18" s="2"/>
      <c r="AH18" s="2" t="s">
        <v>153</v>
      </c>
      <c r="AI18" s="2"/>
      <c r="AJ18" s="2"/>
      <c r="AK18" s="2"/>
      <c r="AL18" s="2"/>
      <c r="AM18" s="47" t="s">
        <v>312</v>
      </c>
      <c r="AN18" s="47" t="s">
        <v>151</v>
      </c>
      <c r="AO18" s="2" t="s">
        <v>192</v>
      </c>
      <c r="AP18" s="2" t="s">
        <v>313</v>
      </c>
      <c r="AQ18" s="2" t="str">
        <f t="shared" si="1"/>
        <v>ERA-3 • змішаний / зростання балістики</v>
      </c>
      <c r="AR18" s="2" t="str">
        <f>IF(D18="","",IF(IFERROR(DATEVALUE(D18),0)&gt;='Розрахунок'!$B$2-365,"MODEL-365","HISTORICAL_ONLY"))</f>
        <v>HISTORICAL_ONLY</v>
      </c>
    </row>
    <row r="19">
      <c r="A19" s="40">
        <v>18.0</v>
      </c>
      <c r="B19" s="46" t="s">
        <v>194</v>
      </c>
      <c r="C19" s="46" t="s">
        <v>146</v>
      </c>
      <c r="D19" s="47" t="s">
        <v>314</v>
      </c>
      <c r="E19" s="2" t="s">
        <v>180</v>
      </c>
      <c r="F19" s="2">
        <v>4.0</v>
      </c>
      <c r="G19" s="2" t="s">
        <v>150</v>
      </c>
      <c r="H19" s="2">
        <v>1.0</v>
      </c>
      <c r="I19" s="2" t="s">
        <v>197</v>
      </c>
      <c r="J19" s="2" t="s">
        <v>315</v>
      </c>
      <c r="K19" s="2" t="s">
        <v>153</v>
      </c>
      <c r="L19" s="2" t="s">
        <v>316</v>
      </c>
      <c r="M19" s="2" t="s">
        <v>317</v>
      </c>
      <c r="N19" s="48" t="s">
        <v>318</v>
      </c>
      <c r="O19" s="48" t="s">
        <v>319</v>
      </c>
      <c r="P19" s="2" t="s">
        <v>320</v>
      </c>
      <c r="T19" s="2"/>
      <c r="V19" s="2"/>
      <c r="AB19" s="2" t="s">
        <v>321</v>
      </c>
      <c r="AC19" s="2" t="s">
        <v>322</v>
      </c>
      <c r="AD19" s="2" t="s">
        <v>323</v>
      </c>
      <c r="AE19" s="2" t="s">
        <v>153</v>
      </c>
      <c r="AF19" s="2" t="s">
        <v>153</v>
      </c>
      <c r="AG19" s="2" t="s">
        <v>157</v>
      </c>
      <c r="AH19" s="2" t="s">
        <v>153</v>
      </c>
      <c r="AI19" s="2" t="s">
        <v>157</v>
      </c>
      <c r="AJ19" s="2" t="s">
        <v>157</v>
      </c>
      <c r="AK19" s="2" t="s">
        <v>153</v>
      </c>
      <c r="AL19" s="2" t="s">
        <v>157</v>
      </c>
      <c r="AM19" s="2" t="s">
        <v>157</v>
      </c>
      <c r="AN19" s="2" t="s">
        <v>157</v>
      </c>
      <c r="AO19" s="2" t="s">
        <v>324</v>
      </c>
      <c r="AP19" s="2" t="s">
        <v>325</v>
      </c>
      <c r="AQ19" s="2" t="str">
        <f t="shared" si="1"/>
        <v>ERA-3 • змішаний / зростання балістики</v>
      </c>
      <c r="AR19" s="2" t="str">
        <f>IF(D19="","",IF(IFERROR(DATEVALUE(D19),0)&gt;='Розрахунок'!$B$2-365,"MODEL-365","HISTORICAL_ONLY"))</f>
        <v>HISTORICAL_ONLY</v>
      </c>
    </row>
    <row r="20">
      <c r="A20" s="40">
        <v>19.0</v>
      </c>
      <c r="B20" s="46" t="s">
        <v>178</v>
      </c>
      <c r="C20" s="46" t="s">
        <v>146</v>
      </c>
      <c r="D20" s="47" t="s">
        <v>326</v>
      </c>
      <c r="E20" s="2" t="s">
        <v>288</v>
      </c>
      <c r="F20" s="47" t="s">
        <v>248</v>
      </c>
      <c r="G20" s="2" t="s">
        <v>150</v>
      </c>
      <c r="H20" s="47" t="s">
        <v>151</v>
      </c>
      <c r="I20" s="2" t="s">
        <v>178</v>
      </c>
      <c r="J20" s="2" t="s">
        <v>327</v>
      </c>
      <c r="K20" s="2" t="s">
        <v>153</v>
      </c>
      <c r="L20" s="2" t="s">
        <v>154</v>
      </c>
      <c r="M20" s="2" t="s">
        <v>328</v>
      </c>
      <c r="N20" s="48" t="s">
        <v>329</v>
      </c>
      <c r="O20" s="48" t="s">
        <v>330</v>
      </c>
      <c r="P20" s="2" t="s">
        <v>331</v>
      </c>
      <c r="R20" s="2" t="s">
        <v>332</v>
      </c>
      <c r="S20" s="47" t="s">
        <v>169</v>
      </c>
      <c r="T20" s="2" t="s">
        <v>333</v>
      </c>
      <c r="V20" s="2" t="s">
        <v>188</v>
      </c>
      <c r="W20" s="2" t="s">
        <v>178</v>
      </c>
      <c r="Z20" s="48" t="s">
        <v>329</v>
      </c>
      <c r="AA20" s="2" t="s">
        <v>334</v>
      </c>
      <c r="AB20" s="2" t="s">
        <v>178</v>
      </c>
      <c r="AC20" s="2" t="s">
        <v>335</v>
      </c>
      <c r="AD20" s="2" t="s">
        <v>336</v>
      </c>
      <c r="AE20" s="2" t="s">
        <v>153</v>
      </c>
      <c r="AF20" s="2"/>
      <c r="AG20" s="2"/>
      <c r="AH20" s="2" t="s">
        <v>153</v>
      </c>
      <c r="AI20" s="2"/>
      <c r="AJ20" s="2"/>
      <c r="AK20" s="2"/>
      <c r="AL20" s="2"/>
      <c r="AM20" s="47" t="s">
        <v>337</v>
      </c>
      <c r="AN20" s="47" t="s">
        <v>169</v>
      </c>
      <c r="AO20" s="2" t="s">
        <v>338</v>
      </c>
      <c r="AP20" s="2" t="s">
        <v>193</v>
      </c>
      <c r="AQ20" s="2" t="str">
        <f t="shared" si="1"/>
        <v>ERA-3 • змішаний / зростання балістики</v>
      </c>
      <c r="AR20" s="2" t="str">
        <f>IF(D20="","",IF(IFERROR(DATEVALUE(D20),0)&gt;='Розрахунок'!$B$2-365,"MODEL-365","HISTORICAL_ONLY"))</f>
        <v>HISTORICAL_ONLY</v>
      </c>
    </row>
    <row r="21">
      <c r="A21" s="40">
        <v>20.0</v>
      </c>
      <c r="B21" s="46" t="s">
        <v>194</v>
      </c>
      <c r="C21" s="46" t="s">
        <v>339</v>
      </c>
      <c r="D21" s="47" t="s">
        <v>340</v>
      </c>
      <c r="E21" s="2" t="s">
        <v>148</v>
      </c>
      <c r="F21" s="2">
        <v>5.0</v>
      </c>
      <c r="G21" s="2" t="s">
        <v>150</v>
      </c>
      <c r="H21" s="2">
        <v>1.0</v>
      </c>
      <c r="I21" s="2" t="s">
        <v>197</v>
      </c>
      <c r="J21" s="2" t="s">
        <v>137</v>
      </c>
      <c r="K21" s="2" t="s">
        <v>153</v>
      </c>
      <c r="L21" s="2" t="s">
        <v>199</v>
      </c>
      <c r="M21" s="2" t="s">
        <v>341</v>
      </c>
      <c r="N21" s="48" t="s">
        <v>342</v>
      </c>
      <c r="O21" s="50" t="s">
        <v>343</v>
      </c>
      <c r="P21" s="2" t="s">
        <v>284</v>
      </c>
      <c r="T21" s="2"/>
      <c r="V21" s="2"/>
      <c r="AB21" s="2" t="s">
        <v>194</v>
      </c>
      <c r="AC21" s="2" t="s">
        <v>344</v>
      </c>
      <c r="AD21" s="2" t="s">
        <v>345</v>
      </c>
      <c r="AE21" s="2" t="s">
        <v>164</v>
      </c>
      <c r="AF21" s="2" t="s">
        <v>153</v>
      </c>
      <c r="AG21" s="2" t="s">
        <v>157</v>
      </c>
      <c r="AH21" s="2" t="s">
        <v>153</v>
      </c>
      <c r="AI21" s="2" t="s">
        <v>157</v>
      </c>
      <c r="AJ21" s="2" t="s">
        <v>157</v>
      </c>
      <c r="AK21" s="2" t="s">
        <v>153</v>
      </c>
      <c r="AL21" s="2" t="s">
        <v>157</v>
      </c>
      <c r="AM21" s="2" t="s">
        <v>157</v>
      </c>
      <c r="AN21" s="2" t="s">
        <v>157</v>
      </c>
      <c r="AO21" s="2" t="s">
        <v>346</v>
      </c>
      <c r="AP21" s="2" t="s">
        <v>347</v>
      </c>
      <c r="AQ21" s="2" t="str">
        <f t="shared" si="1"/>
        <v>ERA-3 • змішаний / зростання балістики</v>
      </c>
      <c r="AR21" s="2" t="str">
        <f>IF(D21="","",IF(IFERROR(DATEVALUE(D21),0)&gt;='Розрахунок'!$B$2-365,"MODEL-365","HISTORICAL_ONLY"))</f>
        <v>HISTORICAL_ONLY</v>
      </c>
    </row>
    <row r="22">
      <c r="A22" s="40">
        <v>21.0</v>
      </c>
      <c r="B22" s="46" t="s">
        <v>229</v>
      </c>
      <c r="C22" s="46" t="s">
        <v>146</v>
      </c>
      <c r="D22" s="47" t="s">
        <v>348</v>
      </c>
      <c r="E22" s="2" t="s">
        <v>208</v>
      </c>
      <c r="F22" s="2">
        <v>1.0</v>
      </c>
      <c r="G22" s="2" t="s">
        <v>170</v>
      </c>
      <c r="H22" s="2">
        <v>1.0</v>
      </c>
      <c r="I22" s="2" t="s">
        <v>230</v>
      </c>
      <c r="J22" s="2" t="s">
        <v>240</v>
      </c>
      <c r="K22" s="2" t="s">
        <v>153</v>
      </c>
      <c r="L22" s="2" t="s">
        <v>199</v>
      </c>
      <c r="M22" s="2" t="s">
        <v>349</v>
      </c>
      <c r="N22" s="48" t="s">
        <v>350</v>
      </c>
      <c r="P22" s="2" t="s">
        <v>351</v>
      </c>
      <c r="S22" s="4">
        <v>1.0</v>
      </c>
      <c r="T22" s="2" t="s">
        <v>161</v>
      </c>
      <c r="V22" s="2" t="s">
        <v>245</v>
      </c>
      <c r="AB22" s="2" t="s">
        <v>230</v>
      </c>
      <c r="AC22" s="2" t="s">
        <v>352</v>
      </c>
      <c r="AD22" s="2" t="s">
        <v>353</v>
      </c>
      <c r="AE22" s="2" t="s">
        <v>153</v>
      </c>
      <c r="AF22" s="2" t="s">
        <v>157</v>
      </c>
      <c r="AG22" s="2" t="s">
        <v>157</v>
      </c>
      <c r="AH22" s="2" t="s">
        <v>157</v>
      </c>
      <c r="AI22" s="2" t="s">
        <v>157</v>
      </c>
      <c r="AJ22" s="2" t="s">
        <v>157</v>
      </c>
      <c r="AK22" s="2" t="s">
        <v>157</v>
      </c>
      <c r="AL22" s="2" t="s">
        <v>157</v>
      </c>
      <c r="AM22" s="2" t="s">
        <v>157</v>
      </c>
      <c r="AN22" s="2" t="s">
        <v>157</v>
      </c>
      <c r="AO22" s="2" t="s">
        <v>177</v>
      </c>
      <c r="AP22" s="2" t="s">
        <v>206</v>
      </c>
      <c r="AQ22" s="2" t="str">
        <f t="shared" si="1"/>
        <v>ERA-3 • змішаний / зростання балістики</v>
      </c>
      <c r="AR22" s="2" t="str">
        <f>IF(D22="","",IF(IFERROR(DATEVALUE(D22),0)&gt;='Розрахунок'!$B$2-365,"MODEL-365","HISTORICAL_ONLY"))</f>
        <v>HISTORICAL_ONLY</v>
      </c>
    </row>
    <row r="23">
      <c r="A23" s="40">
        <v>22.0</v>
      </c>
      <c r="B23" s="46" t="s">
        <v>194</v>
      </c>
      <c r="C23" s="46" t="s">
        <v>146</v>
      </c>
      <c r="D23" s="47" t="s">
        <v>354</v>
      </c>
      <c r="E23" s="2" t="s">
        <v>148</v>
      </c>
      <c r="F23" s="2">
        <v>1.0</v>
      </c>
      <c r="G23" s="2" t="s">
        <v>170</v>
      </c>
      <c r="H23" s="2">
        <v>1.0</v>
      </c>
      <c r="I23" s="2" t="s">
        <v>197</v>
      </c>
      <c r="J23" s="2" t="s">
        <v>198</v>
      </c>
      <c r="K23" s="2" t="s">
        <v>153</v>
      </c>
      <c r="L23" s="2" t="s">
        <v>199</v>
      </c>
      <c r="M23" s="2" t="s">
        <v>355</v>
      </c>
      <c r="N23" s="48" t="s">
        <v>356</v>
      </c>
      <c r="O23" s="50" t="s">
        <v>357</v>
      </c>
      <c r="P23" s="2" t="s">
        <v>220</v>
      </c>
      <c r="T23" s="2"/>
      <c r="V23" s="2"/>
      <c r="AB23" s="2" t="s">
        <v>260</v>
      </c>
      <c r="AC23" s="2" t="s">
        <v>358</v>
      </c>
      <c r="AD23" s="2" t="s">
        <v>359</v>
      </c>
      <c r="AE23" s="2" t="s">
        <v>164</v>
      </c>
      <c r="AF23" s="2" t="s">
        <v>157</v>
      </c>
      <c r="AG23" s="2" t="s">
        <v>157</v>
      </c>
      <c r="AH23" s="2" t="s">
        <v>153</v>
      </c>
      <c r="AI23" s="2" t="s">
        <v>157</v>
      </c>
      <c r="AJ23" s="2" t="s">
        <v>157</v>
      </c>
      <c r="AK23" s="2" t="s">
        <v>157</v>
      </c>
      <c r="AL23" s="2" t="s">
        <v>157</v>
      </c>
      <c r="AM23" s="2" t="s">
        <v>157</v>
      </c>
      <c r="AN23" s="2" t="s">
        <v>157</v>
      </c>
      <c r="AO23" s="2" t="s">
        <v>263</v>
      </c>
      <c r="AP23" s="2" t="s">
        <v>294</v>
      </c>
      <c r="AQ23" s="2" t="str">
        <f t="shared" si="1"/>
        <v>ERA-3 • змішаний / зростання балістики</v>
      </c>
      <c r="AR23" s="2" t="str">
        <f>IF(D23="","",IF(IFERROR(DATEVALUE(D23),0)&gt;='Розрахунок'!$B$2-365,"MODEL-365","HISTORICAL_ONLY"))</f>
        <v>HISTORICAL_ONLY</v>
      </c>
    </row>
    <row r="24">
      <c r="A24" s="40">
        <v>23.0</v>
      </c>
      <c r="B24" s="46" t="s">
        <v>194</v>
      </c>
      <c r="C24" s="46" t="s">
        <v>146</v>
      </c>
      <c r="D24" s="47" t="s">
        <v>360</v>
      </c>
      <c r="E24" s="2" t="s">
        <v>196</v>
      </c>
      <c r="F24" s="2">
        <v>2.0</v>
      </c>
      <c r="G24" s="2" t="s">
        <v>170</v>
      </c>
      <c r="H24" s="2">
        <v>1.0</v>
      </c>
      <c r="I24" s="2" t="s">
        <v>197</v>
      </c>
      <c r="J24" s="2" t="s">
        <v>198</v>
      </c>
      <c r="K24" s="2" t="s">
        <v>164</v>
      </c>
      <c r="L24" s="2" t="s">
        <v>199</v>
      </c>
      <c r="M24" s="2" t="s">
        <v>361</v>
      </c>
      <c r="N24" s="48" t="s">
        <v>362</v>
      </c>
      <c r="O24" s="50" t="s">
        <v>363</v>
      </c>
      <c r="P24" s="2" t="s">
        <v>220</v>
      </c>
      <c r="T24" s="2"/>
      <c r="V24" s="2"/>
      <c r="AB24" s="2" t="s">
        <v>260</v>
      </c>
      <c r="AC24" s="2" t="s">
        <v>364</v>
      </c>
      <c r="AD24" s="2" t="s">
        <v>365</v>
      </c>
      <c r="AE24" s="2" t="s">
        <v>164</v>
      </c>
      <c r="AF24" s="2" t="s">
        <v>157</v>
      </c>
      <c r="AG24" s="2" t="s">
        <v>157</v>
      </c>
      <c r="AH24" s="2" t="s">
        <v>157</v>
      </c>
      <c r="AI24" s="2" t="s">
        <v>157</v>
      </c>
      <c r="AJ24" s="2" t="s">
        <v>157</v>
      </c>
      <c r="AK24" s="2" t="s">
        <v>157</v>
      </c>
      <c r="AL24" s="2" t="s">
        <v>157</v>
      </c>
      <c r="AM24" s="2" t="s">
        <v>157</v>
      </c>
      <c r="AN24" s="2" t="s">
        <v>157</v>
      </c>
      <c r="AO24" s="2" t="s">
        <v>157</v>
      </c>
      <c r="AP24" s="2" t="s">
        <v>294</v>
      </c>
      <c r="AQ24" s="2" t="str">
        <f t="shared" si="1"/>
        <v>ERA-3 • змішаний / зростання балістики</v>
      </c>
      <c r="AR24" s="2" t="str">
        <f>IF(D24="","",IF(IFERROR(DATEVALUE(D24),0)&gt;='Розрахунок'!$B$2-365,"MODEL-365","HISTORICAL_ONLY"))</f>
        <v>HISTORICAL_ONLY</v>
      </c>
    </row>
    <row r="25">
      <c r="A25" s="40">
        <v>24.0</v>
      </c>
      <c r="B25" s="46" t="s">
        <v>178</v>
      </c>
      <c r="C25" s="46" t="s">
        <v>146</v>
      </c>
      <c r="D25" s="47" t="s">
        <v>366</v>
      </c>
      <c r="E25" s="2" t="s">
        <v>256</v>
      </c>
      <c r="F25" s="47" t="s">
        <v>149</v>
      </c>
      <c r="G25" s="2" t="s">
        <v>216</v>
      </c>
      <c r="H25" s="47" t="s">
        <v>151</v>
      </c>
      <c r="I25" s="2" t="s">
        <v>178</v>
      </c>
      <c r="J25" s="2" t="s">
        <v>367</v>
      </c>
      <c r="K25" s="2" t="s">
        <v>153</v>
      </c>
      <c r="L25" s="2" t="s">
        <v>154</v>
      </c>
      <c r="M25" s="2" t="s">
        <v>368</v>
      </c>
      <c r="N25" s="48" t="s">
        <v>369</v>
      </c>
      <c r="O25" s="48" t="s">
        <v>370</v>
      </c>
      <c r="P25" s="2" t="s">
        <v>371</v>
      </c>
      <c r="R25" s="2" t="s">
        <v>372</v>
      </c>
      <c r="S25" s="47" t="s">
        <v>151</v>
      </c>
      <c r="T25" s="2" t="s">
        <v>373</v>
      </c>
      <c r="V25" s="2" t="s">
        <v>188</v>
      </c>
      <c r="W25" s="2" t="s">
        <v>178</v>
      </c>
      <c r="Z25" s="48" t="s">
        <v>369</v>
      </c>
      <c r="AA25" s="2" t="s">
        <v>374</v>
      </c>
      <c r="AB25" s="2" t="s">
        <v>178</v>
      </c>
      <c r="AC25" s="2" t="s">
        <v>375</v>
      </c>
      <c r="AD25" s="2" t="s">
        <v>376</v>
      </c>
      <c r="AE25" s="2" t="s">
        <v>153</v>
      </c>
      <c r="AF25" s="2"/>
      <c r="AG25" s="2"/>
      <c r="AH25" s="2" t="s">
        <v>153</v>
      </c>
      <c r="AI25" s="2"/>
      <c r="AJ25" s="2"/>
      <c r="AK25" s="2"/>
      <c r="AL25" s="2"/>
      <c r="AM25" s="2"/>
      <c r="AN25" s="47" t="s">
        <v>151</v>
      </c>
      <c r="AO25" s="2" t="s">
        <v>192</v>
      </c>
      <c r="AP25" s="2" t="s">
        <v>193</v>
      </c>
      <c r="AQ25" s="2" t="str">
        <f t="shared" si="1"/>
        <v>ERA-3 • змішаний / зростання балістики</v>
      </c>
      <c r="AR25" s="2" t="str">
        <f>IF(D25="","",IF(IFERROR(DATEVALUE(D25),0)&gt;='Розрахунок'!$B$2-365,"MODEL-365","HISTORICAL_ONLY"))</f>
        <v>HISTORICAL_ONLY</v>
      </c>
    </row>
    <row r="26">
      <c r="A26" s="40">
        <v>25.0</v>
      </c>
      <c r="B26" s="46" t="s">
        <v>229</v>
      </c>
      <c r="C26" s="46" t="s">
        <v>146</v>
      </c>
      <c r="D26" s="47" t="s">
        <v>377</v>
      </c>
      <c r="E26" s="2" t="s">
        <v>208</v>
      </c>
      <c r="F26" s="2">
        <v>3.0</v>
      </c>
      <c r="G26" s="2" t="s">
        <v>216</v>
      </c>
      <c r="H26" s="2">
        <v>2.0</v>
      </c>
      <c r="I26" s="2" t="s">
        <v>230</v>
      </c>
      <c r="J26" s="2" t="s">
        <v>240</v>
      </c>
      <c r="K26" s="2" t="s">
        <v>232</v>
      </c>
      <c r="L26" s="2" t="s">
        <v>378</v>
      </c>
      <c r="M26" s="2" t="s">
        <v>379</v>
      </c>
      <c r="N26" s="48" t="s">
        <v>380</v>
      </c>
      <c r="P26" s="2" t="s">
        <v>381</v>
      </c>
      <c r="R26" s="4" t="s">
        <v>382</v>
      </c>
      <c r="S26" s="4">
        <v>2.0</v>
      </c>
      <c r="T26" s="2" t="s">
        <v>161</v>
      </c>
      <c r="V26" s="2" t="s">
        <v>245</v>
      </c>
      <c r="AB26" s="2" t="s">
        <v>230</v>
      </c>
      <c r="AC26" s="2" t="s">
        <v>383</v>
      </c>
      <c r="AD26" s="2" t="s">
        <v>384</v>
      </c>
      <c r="AE26" s="2" t="s">
        <v>153</v>
      </c>
      <c r="AF26" s="2" t="s">
        <v>157</v>
      </c>
      <c r="AG26" s="2" t="s">
        <v>157</v>
      </c>
      <c r="AH26" s="2" t="s">
        <v>157</v>
      </c>
      <c r="AI26" s="2" t="s">
        <v>157</v>
      </c>
      <c r="AJ26" s="2" t="s">
        <v>157</v>
      </c>
      <c r="AK26" s="2" t="s">
        <v>157</v>
      </c>
      <c r="AL26" s="2" t="s">
        <v>157</v>
      </c>
      <c r="AM26" s="2" t="s">
        <v>157</v>
      </c>
      <c r="AN26" s="2" t="s">
        <v>157</v>
      </c>
      <c r="AO26" s="2" t="s">
        <v>177</v>
      </c>
      <c r="AP26" s="2" t="s">
        <v>206</v>
      </c>
      <c r="AQ26" s="2" t="str">
        <f t="shared" si="1"/>
        <v>ERA-3 • змішаний / зростання балістики</v>
      </c>
      <c r="AR26" s="2" t="str">
        <f>IF(D26="","",IF(IFERROR(DATEVALUE(D26),0)&gt;='Розрахунок'!$B$2-365,"MODEL-365","HISTORICAL_ONLY"))</f>
        <v>HISTORICAL_ONLY</v>
      </c>
    </row>
    <row r="27">
      <c r="A27" s="40">
        <v>26.0</v>
      </c>
      <c r="B27" s="46" t="s">
        <v>229</v>
      </c>
      <c r="C27" s="46" t="s">
        <v>146</v>
      </c>
      <c r="D27" s="47" t="s">
        <v>377</v>
      </c>
      <c r="E27" s="2" t="s">
        <v>208</v>
      </c>
      <c r="F27" s="2">
        <v>3.0</v>
      </c>
      <c r="G27" s="2" t="s">
        <v>216</v>
      </c>
      <c r="H27" s="2">
        <v>2.0</v>
      </c>
      <c r="I27" s="2" t="s">
        <v>230</v>
      </c>
      <c r="J27" s="2" t="s">
        <v>385</v>
      </c>
      <c r="K27" s="2" t="s">
        <v>232</v>
      </c>
      <c r="L27" s="2" t="s">
        <v>378</v>
      </c>
      <c r="M27" s="2" t="s">
        <v>386</v>
      </c>
      <c r="N27" s="48" t="s">
        <v>387</v>
      </c>
      <c r="O27" s="50" t="s">
        <v>380</v>
      </c>
      <c r="P27" s="2" t="s">
        <v>388</v>
      </c>
      <c r="R27" s="4" t="s">
        <v>389</v>
      </c>
      <c r="S27" s="4">
        <v>1.0</v>
      </c>
      <c r="T27" s="2" t="s">
        <v>161</v>
      </c>
      <c r="V27" s="2" t="s">
        <v>390</v>
      </c>
      <c r="AB27" s="2" t="s">
        <v>230</v>
      </c>
      <c r="AC27" s="2" t="s">
        <v>391</v>
      </c>
      <c r="AD27" s="2" t="s">
        <v>392</v>
      </c>
      <c r="AE27" s="2" t="s">
        <v>153</v>
      </c>
      <c r="AF27" s="2" t="s">
        <v>157</v>
      </c>
      <c r="AG27" s="2" t="s">
        <v>157</v>
      </c>
      <c r="AH27" s="2" t="s">
        <v>157</v>
      </c>
      <c r="AI27" s="2" t="s">
        <v>157</v>
      </c>
      <c r="AJ27" s="2" t="s">
        <v>157</v>
      </c>
      <c r="AK27" s="2" t="s">
        <v>157</v>
      </c>
      <c r="AL27" s="2" t="s">
        <v>157</v>
      </c>
      <c r="AM27" s="2" t="s">
        <v>157</v>
      </c>
      <c r="AN27" s="2" t="s">
        <v>157</v>
      </c>
      <c r="AO27" s="2" t="s">
        <v>177</v>
      </c>
      <c r="AP27" s="2" t="s">
        <v>206</v>
      </c>
      <c r="AQ27" s="2" t="str">
        <f t="shared" si="1"/>
        <v>ERA-3 • змішаний / зростання балістики</v>
      </c>
      <c r="AR27" s="2" t="str">
        <f>IF(D27="","",IF(IFERROR(DATEVALUE(D27),0)&gt;='Розрахунок'!$B$2-365,"MODEL-365","HISTORICAL_ONLY"))</f>
        <v>HISTORICAL_ONLY</v>
      </c>
    </row>
    <row r="28">
      <c r="A28" s="40">
        <v>27.0</v>
      </c>
      <c r="B28" s="46" t="s">
        <v>229</v>
      </c>
      <c r="C28" s="46" t="s">
        <v>146</v>
      </c>
      <c r="D28" s="47" t="s">
        <v>393</v>
      </c>
      <c r="E28" s="2" t="s">
        <v>303</v>
      </c>
      <c r="F28" s="2">
        <v>3.0</v>
      </c>
      <c r="G28" s="2" t="s">
        <v>216</v>
      </c>
      <c r="H28" s="2">
        <v>1.0</v>
      </c>
      <c r="I28" s="2" t="s">
        <v>230</v>
      </c>
      <c r="J28" s="2" t="s">
        <v>240</v>
      </c>
      <c r="K28" s="2" t="s">
        <v>232</v>
      </c>
      <c r="L28" s="2" t="s">
        <v>199</v>
      </c>
      <c r="M28" s="2" t="s">
        <v>394</v>
      </c>
      <c r="N28" s="48" t="s">
        <v>395</v>
      </c>
      <c r="O28" s="50" t="s">
        <v>380</v>
      </c>
      <c r="P28" s="2" t="s">
        <v>396</v>
      </c>
      <c r="R28" s="4" t="s">
        <v>397</v>
      </c>
      <c r="S28" s="4">
        <v>2.0</v>
      </c>
      <c r="T28" s="2" t="s">
        <v>161</v>
      </c>
      <c r="V28" s="2" t="s">
        <v>245</v>
      </c>
      <c r="AB28" s="2" t="s">
        <v>230</v>
      </c>
      <c r="AC28" s="2" t="s">
        <v>398</v>
      </c>
      <c r="AD28" s="2" t="s">
        <v>399</v>
      </c>
      <c r="AE28" s="2" t="s">
        <v>153</v>
      </c>
      <c r="AF28" s="2" t="s">
        <v>157</v>
      </c>
      <c r="AG28" s="2" t="s">
        <v>157</v>
      </c>
      <c r="AH28" s="2" t="s">
        <v>157</v>
      </c>
      <c r="AI28" s="2" t="s">
        <v>157</v>
      </c>
      <c r="AJ28" s="2" t="s">
        <v>157</v>
      </c>
      <c r="AK28" s="2" t="s">
        <v>157</v>
      </c>
      <c r="AL28" s="2" t="s">
        <v>157</v>
      </c>
      <c r="AM28" s="2" t="s">
        <v>157</v>
      </c>
      <c r="AN28" s="2" t="s">
        <v>157</v>
      </c>
      <c r="AO28" s="2" t="s">
        <v>177</v>
      </c>
      <c r="AP28" s="2" t="s">
        <v>206</v>
      </c>
      <c r="AQ28" s="2" t="str">
        <f t="shared" si="1"/>
        <v>ERA-3 • змішаний / зростання балістики</v>
      </c>
      <c r="AR28" s="2" t="str">
        <f>IF(D28="","",IF(IFERROR(DATEVALUE(D28),0)&gt;='Розрахунок'!$B$2-365,"MODEL-365","HISTORICAL_ONLY"))</f>
        <v>HISTORICAL_ONLY</v>
      </c>
    </row>
    <row r="29">
      <c r="A29" s="40">
        <v>28.0</v>
      </c>
      <c r="B29" s="46" t="s">
        <v>194</v>
      </c>
      <c r="C29" s="46" t="s">
        <v>146</v>
      </c>
      <c r="D29" s="47" t="s">
        <v>400</v>
      </c>
      <c r="E29" s="2" t="s">
        <v>148</v>
      </c>
      <c r="F29" s="2">
        <v>4.0</v>
      </c>
      <c r="G29" s="2" t="s">
        <v>150</v>
      </c>
      <c r="H29" s="2">
        <v>1.0</v>
      </c>
      <c r="I29" s="2" t="s">
        <v>197</v>
      </c>
      <c r="J29" s="2" t="s">
        <v>198</v>
      </c>
      <c r="K29" s="2" t="s">
        <v>153</v>
      </c>
      <c r="L29" s="2" t="s">
        <v>199</v>
      </c>
      <c r="M29" s="2" t="s">
        <v>401</v>
      </c>
      <c r="N29" s="48" t="s">
        <v>402</v>
      </c>
      <c r="O29" s="50" t="s">
        <v>403</v>
      </c>
      <c r="P29" s="2" t="s">
        <v>284</v>
      </c>
      <c r="T29" s="2"/>
      <c r="V29" s="2"/>
      <c r="AB29" s="2" t="s">
        <v>194</v>
      </c>
      <c r="AC29" s="2" t="s">
        <v>404</v>
      </c>
      <c r="AD29" s="2" t="s">
        <v>405</v>
      </c>
      <c r="AE29" s="2" t="s">
        <v>153</v>
      </c>
      <c r="AF29" s="2" t="s">
        <v>157</v>
      </c>
      <c r="AG29" s="2" t="s">
        <v>157</v>
      </c>
      <c r="AH29" s="2" t="s">
        <v>153</v>
      </c>
      <c r="AI29" s="2" t="s">
        <v>157</v>
      </c>
      <c r="AJ29" s="2" t="s">
        <v>157</v>
      </c>
      <c r="AK29" s="2" t="s">
        <v>157</v>
      </c>
      <c r="AL29" s="2" t="s">
        <v>157</v>
      </c>
      <c r="AM29" s="2" t="s">
        <v>157</v>
      </c>
      <c r="AN29" s="2" t="s">
        <v>157</v>
      </c>
      <c r="AO29" s="2" t="s">
        <v>192</v>
      </c>
      <c r="AP29" s="2" t="s">
        <v>206</v>
      </c>
      <c r="AQ29" s="2" t="str">
        <f t="shared" si="1"/>
        <v>ERA-3 • змішаний / зростання балістики</v>
      </c>
      <c r="AR29" s="2" t="str">
        <f>IF(D29="","",IF(IFERROR(DATEVALUE(D29),0)&gt;='Розрахунок'!$B$2-365,"MODEL-365","HISTORICAL_ONLY"))</f>
        <v>HISTORICAL_ONLY</v>
      </c>
    </row>
    <row r="30">
      <c r="A30" s="40">
        <v>29.0</v>
      </c>
      <c r="B30" s="46" t="s">
        <v>194</v>
      </c>
      <c r="C30" s="46" t="s">
        <v>339</v>
      </c>
      <c r="D30" s="47" t="s">
        <v>406</v>
      </c>
      <c r="E30" s="2" t="s">
        <v>256</v>
      </c>
      <c r="F30" s="2">
        <v>1.0</v>
      </c>
      <c r="G30" s="2" t="s">
        <v>170</v>
      </c>
      <c r="H30" s="2">
        <v>1.0</v>
      </c>
      <c r="I30" s="2" t="s">
        <v>197</v>
      </c>
      <c r="J30" s="2" t="s">
        <v>137</v>
      </c>
      <c r="K30" s="2" t="s">
        <v>153</v>
      </c>
      <c r="L30" s="2" t="s">
        <v>199</v>
      </c>
      <c r="M30" s="2" t="s">
        <v>407</v>
      </c>
      <c r="N30" s="48" t="s">
        <v>408</v>
      </c>
      <c r="O30" s="50" t="s">
        <v>409</v>
      </c>
      <c r="P30" s="2" t="s">
        <v>220</v>
      </c>
      <c r="T30" s="2"/>
      <c r="V30" s="2"/>
      <c r="AB30" s="2" t="s">
        <v>194</v>
      </c>
      <c r="AC30" s="2" t="s">
        <v>410</v>
      </c>
      <c r="AD30" s="2" t="s">
        <v>411</v>
      </c>
      <c r="AE30" s="2" t="s">
        <v>164</v>
      </c>
      <c r="AF30" s="2" t="s">
        <v>153</v>
      </c>
      <c r="AG30" s="2" t="s">
        <v>157</v>
      </c>
      <c r="AH30" s="2" t="s">
        <v>153</v>
      </c>
      <c r="AI30" s="2" t="s">
        <v>157</v>
      </c>
      <c r="AJ30" s="2" t="s">
        <v>157</v>
      </c>
      <c r="AK30" s="2" t="s">
        <v>153</v>
      </c>
      <c r="AL30" s="2" t="s">
        <v>157</v>
      </c>
      <c r="AM30" s="2" t="s">
        <v>157</v>
      </c>
      <c r="AN30" s="2" t="s">
        <v>157</v>
      </c>
      <c r="AO30" s="2" t="s">
        <v>346</v>
      </c>
      <c r="AP30" s="2" t="s">
        <v>347</v>
      </c>
      <c r="AQ30" s="2" t="str">
        <f t="shared" si="1"/>
        <v>ERA-3 • змішаний / зростання балістики</v>
      </c>
      <c r="AR30" s="2" t="str">
        <f>IF(D30="","",IF(IFERROR(DATEVALUE(D30),0)&gt;='Розрахунок'!$B$2-365,"MODEL-365","HISTORICAL_ONLY"))</f>
        <v>HISTORICAL_ONLY</v>
      </c>
    </row>
    <row r="31">
      <c r="A31" s="40">
        <v>30.0</v>
      </c>
      <c r="B31" s="46" t="s">
        <v>301</v>
      </c>
      <c r="C31" s="46" t="s">
        <v>146</v>
      </c>
      <c r="D31" s="47" t="s">
        <v>406</v>
      </c>
      <c r="E31" s="2" t="s">
        <v>256</v>
      </c>
      <c r="F31" s="47" t="s">
        <v>151</v>
      </c>
      <c r="G31" s="2" t="s">
        <v>170</v>
      </c>
      <c r="H31" s="47" t="s">
        <v>151</v>
      </c>
      <c r="I31" s="2" t="s">
        <v>301</v>
      </c>
      <c r="J31" s="2" t="s">
        <v>231</v>
      </c>
      <c r="K31" s="2" t="s">
        <v>153</v>
      </c>
      <c r="L31" s="2" t="s">
        <v>154</v>
      </c>
      <c r="M31" s="2" t="s">
        <v>412</v>
      </c>
      <c r="N31" s="48" t="s">
        <v>413</v>
      </c>
      <c r="O31" s="50" t="s">
        <v>414</v>
      </c>
      <c r="P31" s="2" t="s">
        <v>415</v>
      </c>
      <c r="T31" s="2" t="s">
        <v>416</v>
      </c>
      <c r="V31" s="2" t="s">
        <v>188</v>
      </c>
      <c r="W31" s="4" t="s">
        <v>301</v>
      </c>
      <c r="AB31" s="2" t="s">
        <v>301</v>
      </c>
      <c r="AC31" s="2" t="s">
        <v>417</v>
      </c>
      <c r="AD31" s="2" t="s">
        <v>418</v>
      </c>
      <c r="AE31" s="2" t="s">
        <v>153</v>
      </c>
      <c r="AF31" s="2" t="s">
        <v>153</v>
      </c>
      <c r="AG31" s="2"/>
      <c r="AH31" s="2" t="s">
        <v>153</v>
      </c>
      <c r="AI31" s="2"/>
      <c r="AJ31" s="2"/>
      <c r="AK31" s="2"/>
      <c r="AL31" s="2"/>
      <c r="AM31" s="2"/>
      <c r="AN31" s="2"/>
      <c r="AO31" s="2" t="s">
        <v>419</v>
      </c>
      <c r="AP31" s="2" t="s">
        <v>313</v>
      </c>
      <c r="AQ31" s="2" t="str">
        <f t="shared" si="1"/>
        <v>ERA-3 • змішаний / зростання балістики</v>
      </c>
      <c r="AR31" s="2" t="str">
        <f>IF(D31="","",IF(IFERROR(DATEVALUE(D31),0)&gt;='Розрахунок'!$B$2-365,"MODEL-365","HISTORICAL_ONLY"))</f>
        <v>HISTORICAL_ONLY</v>
      </c>
    </row>
    <row r="32">
      <c r="A32" s="40">
        <v>31.0</v>
      </c>
      <c r="B32" s="46" t="s">
        <v>145</v>
      </c>
      <c r="C32" s="46" t="s">
        <v>146</v>
      </c>
      <c r="D32" s="47" t="s">
        <v>420</v>
      </c>
      <c r="E32" s="2" t="s">
        <v>288</v>
      </c>
      <c r="F32" s="47" t="s">
        <v>169</v>
      </c>
      <c r="G32" s="2" t="s">
        <v>216</v>
      </c>
      <c r="H32" s="47" t="s">
        <v>151</v>
      </c>
      <c r="I32" s="2" t="s">
        <v>145</v>
      </c>
      <c r="J32" s="2" t="s">
        <v>421</v>
      </c>
      <c r="K32" s="2" t="s">
        <v>164</v>
      </c>
      <c r="L32" s="2" t="s">
        <v>154</v>
      </c>
      <c r="M32" s="2" t="s">
        <v>422</v>
      </c>
      <c r="N32" s="48" t="s">
        <v>423</v>
      </c>
      <c r="O32" s="4" t="s">
        <v>157</v>
      </c>
      <c r="P32" s="2" t="s">
        <v>424</v>
      </c>
      <c r="Q32" s="4" t="s">
        <v>157</v>
      </c>
      <c r="R32" s="4" t="s">
        <v>157</v>
      </c>
      <c r="S32" s="49" t="s">
        <v>151</v>
      </c>
      <c r="T32" s="2" t="s">
        <v>425</v>
      </c>
      <c r="U32" s="4" t="s">
        <v>157</v>
      </c>
      <c r="V32" s="2" t="s">
        <v>161</v>
      </c>
      <c r="W32" s="4" t="s">
        <v>145</v>
      </c>
      <c r="X32" s="4" t="s">
        <v>157</v>
      </c>
      <c r="Y32" s="4" t="s">
        <v>157</v>
      </c>
      <c r="Z32" s="50" t="s">
        <v>423</v>
      </c>
      <c r="AA32" s="4" t="s">
        <v>157</v>
      </c>
      <c r="AB32" s="2" t="s">
        <v>145</v>
      </c>
      <c r="AC32" s="2" t="s">
        <v>162</v>
      </c>
      <c r="AD32" s="2" t="s">
        <v>426</v>
      </c>
      <c r="AE32" s="2" t="s">
        <v>153</v>
      </c>
      <c r="AF32" s="2" t="s">
        <v>164</v>
      </c>
      <c r="AG32" s="2" t="s">
        <v>157</v>
      </c>
      <c r="AH32" s="2" t="s">
        <v>164</v>
      </c>
      <c r="AI32" s="2" t="s">
        <v>157</v>
      </c>
      <c r="AJ32" s="2" t="s">
        <v>157</v>
      </c>
      <c r="AK32" s="2" t="s">
        <v>157</v>
      </c>
      <c r="AL32" s="2" t="s">
        <v>157</v>
      </c>
      <c r="AM32" s="2" t="s">
        <v>157</v>
      </c>
      <c r="AN32" s="47" t="s">
        <v>151</v>
      </c>
      <c r="AO32" s="2" t="s">
        <v>177</v>
      </c>
      <c r="AP32" s="2" t="s">
        <v>167</v>
      </c>
      <c r="AQ32" s="2" t="str">
        <f t="shared" si="1"/>
        <v>ERA-3 • змішаний / зростання балістики</v>
      </c>
      <c r="AR32" s="2" t="str">
        <f>IF(D32="","",IF(IFERROR(DATEVALUE(D32),0)&gt;='Розрахунок'!$B$2-365,"MODEL-365","HISTORICAL_ONLY"))</f>
        <v>HISTORICAL_ONLY</v>
      </c>
    </row>
    <row r="33">
      <c r="A33" s="40">
        <v>32.0</v>
      </c>
      <c r="B33" s="46" t="s">
        <v>194</v>
      </c>
      <c r="C33" s="46" t="s">
        <v>146</v>
      </c>
      <c r="D33" s="47" t="s">
        <v>427</v>
      </c>
      <c r="E33" s="2" t="s">
        <v>288</v>
      </c>
      <c r="F33" s="2">
        <v>3.0</v>
      </c>
      <c r="G33" s="2" t="s">
        <v>216</v>
      </c>
      <c r="H33" s="2">
        <v>1.0</v>
      </c>
      <c r="I33" s="2" t="s">
        <v>197</v>
      </c>
      <c r="J33" s="2" t="s">
        <v>428</v>
      </c>
      <c r="K33" s="2" t="s">
        <v>153</v>
      </c>
      <c r="L33" s="2" t="s">
        <v>429</v>
      </c>
      <c r="M33" s="2" t="s">
        <v>430</v>
      </c>
      <c r="N33" s="48" t="s">
        <v>431</v>
      </c>
      <c r="O33" s="48" t="s">
        <v>432</v>
      </c>
      <c r="P33" s="2" t="s">
        <v>433</v>
      </c>
      <c r="T33" s="2"/>
      <c r="V33" s="2"/>
      <c r="AB33" s="2" t="s">
        <v>321</v>
      </c>
      <c r="AC33" s="2" t="s">
        <v>434</v>
      </c>
      <c r="AD33" s="2" t="s">
        <v>435</v>
      </c>
      <c r="AE33" s="2" t="s">
        <v>153</v>
      </c>
      <c r="AF33" s="2" t="s">
        <v>157</v>
      </c>
      <c r="AG33" s="2" t="s">
        <v>157</v>
      </c>
      <c r="AH33" s="2" t="s">
        <v>153</v>
      </c>
      <c r="AI33" s="2" t="s">
        <v>157</v>
      </c>
      <c r="AJ33" s="2" t="s">
        <v>157</v>
      </c>
      <c r="AK33" s="2" t="s">
        <v>157</v>
      </c>
      <c r="AL33" s="2" t="s">
        <v>157</v>
      </c>
      <c r="AM33" s="2" t="s">
        <v>157</v>
      </c>
      <c r="AN33" s="2" t="s">
        <v>157</v>
      </c>
      <c r="AO33" s="2" t="s">
        <v>436</v>
      </c>
      <c r="AP33" s="2" t="s">
        <v>437</v>
      </c>
      <c r="AQ33" s="2" t="str">
        <f t="shared" si="1"/>
        <v>ERA-3 • змішаний / зростання балістики</v>
      </c>
      <c r="AR33" s="2" t="str">
        <f>IF(D33="","",IF(IFERROR(DATEVALUE(D33),0)&gt;='Розрахунок'!$B$2-365,"MODEL-365","HISTORICAL_ONLY"))</f>
        <v>HISTORICAL_ONLY</v>
      </c>
    </row>
    <row r="34">
      <c r="A34" s="40">
        <v>33.0</v>
      </c>
      <c r="B34" s="46" t="s">
        <v>229</v>
      </c>
      <c r="C34" s="46" t="s">
        <v>146</v>
      </c>
      <c r="D34" s="47" t="s">
        <v>438</v>
      </c>
      <c r="E34" s="2" t="s">
        <v>208</v>
      </c>
      <c r="F34" s="2">
        <v>4.0</v>
      </c>
      <c r="G34" s="2" t="s">
        <v>150</v>
      </c>
      <c r="H34" s="2">
        <v>1.0</v>
      </c>
      <c r="I34" s="2" t="s">
        <v>230</v>
      </c>
      <c r="J34" s="2" t="s">
        <v>240</v>
      </c>
      <c r="K34" s="2" t="s">
        <v>153</v>
      </c>
      <c r="L34" s="2" t="s">
        <v>199</v>
      </c>
      <c r="M34" s="2" t="s">
        <v>439</v>
      </c>
      <c r="N34" s="48" t="s">
        <v>440</v>
      </c>
      <c r="O34" s="50" t="s">
        <v>441</v>
      </c>
      <c r="P34" s="2" t="s">
        <v>442</v>
      </c>
      <c r="S34" s="4">
        <v>3.0</v>
      </c>
      <c r="T34" s="2" t="s">
        <v>161</v>
      </c>
      <c r="V34" s="2" t="s">
        <v>161</v>
      </c>
      <c r="AB34" s="2" t="s">
        <v>230</v>
      </c>
      <c r="AC34" s="2" t="s">
        <v>443</v>
      </c>
      <c r="AD34" s="2" t="s">
        <v>444</v>
      </c>
      <c r="AE34" s="2" t="s">
        <v>153</v>
      </c>
      <c r="AF34" s="2" t="s">
        <v>157</v>
      </c>
      <c r="AG34" s="2" t="s">
        <v>157</v>
      </c>
      <c r="AH34" s="2" t="s">
        <v>157</v>
      </c>
      <c r="AI34" s="2" t="s">
        <v>157</v>
      </c>
      <c r="AJ34" s="2" t="s">
        <v>157</v>
      </c>
      <c r="AK34" s="2" t="s">
        <v>157</v>
      </c>
      <c r="AL34" s="2" t="s">
        <v>157</v>
      </c>
      <c r="AM34" s="2" t="s">
        <v>157</v>
      </c>
      <c r="AN34" s="2" t="s">
        <v>157</v>
      </c>
      <c r="AO34" s="2" t="s">
        <v>177</v>
      </c>
      <c r="AP34" s="2" t="s">
        <v>206</v>
      </c>
      <c r="AQ34" s="2" t="str">
        <f t="shared" si="1"/>
        <v>ERA-3 • змішаний / зростання балістики</v>
      </c>
      <c r="AR34" s="2" t="str">
        <f>IF(D34="","",IF(IFERROR(DATEVALUE(D34),0)&gt;='Розрахунок'!$B$2-365,"MODEL-365","HISTORICAL_ONLY"))</f>
        <v>HISTORICAL_ONLY</v>
      </c>
    </row>
    <row r="35">
      <c r="A35" s="40">
        <v>34.0</v>
      </c>
      <c r="B35" s="46" t="s">
        <v>194</v>
      </c>
      <c r="C35" s="46" t="s">
        <v>146</v>
      </c>
      <c r="D35" s="47" t="s">
        <v>445</v>
      </c>
      <c r="E35" s="2" t="s">
        <v>256</v>
      </c>
      <c r="F35" s="2">
        <v>4.0</v>
      </c>
      <c r="G35" s="2" t="s">
        <v>150</v>
      </c>
      <c r="H35" s="2">
        <v>1.0</v>
      </c>
      <c r="I35" s="2" t="s">
        <v>197</v>
      </c>
      <c r="J35" s="2" t="s">
        <v>198</v>
      </c>
      <c r="K35" s="2" t="s">
        <v>153</v>
      </c>
      <c r="L35" s="2" t="s">
        <v>199</v>
      </c>
      <c r="M35" s="2" t="s">
        <v>217</v>
      </c>
      <c r="N35" s="48" t="s">
        <v>446</v>
      </c>
      <c r="O35" s="50" t="s">
        <v>447</v>
      </c>
      <c r="P35" s="2" t="s">
        <v>220</v>
      </c>
      <c r="T35" s="2"/>
      <c r="V35" s="2"/>
      <c r="AB35" s="2" t="s">
        <v>260</v>
      </c>
      <c r="AC35" s="2" t="s">
        <v>448</v>
      </c>
      <c r="AD35" s="2" t="s">
        <v>449</v>
      </c>
      <c r="AE35" s="2" t="s">
        <v>164</v>
      </c>
      <c r="AF35" s="2" t="s">
        <v>157</v>
      </c>
      <c r="AG35" s="2" t="s">
        <v>157</v>
      </c>
      <c r="AH35" s="2" t="s">
        <v>157</v>
      </c>
      <c r="AI35" s="2" t="s">
        <v>157</v>
      </c>
      <c r="AJ35" s="2" t="s">
        <v>157</v>
      </c>
      <c r="AK35" s="2" t="s">
        <v>157</v>
      </c>
      <c r="AL35" s="2" t="s">
        <v>157</v>
      </c>
      <c r="AM35" s="2" t="s">
        <v>157</v>
      </c>
      <c r="AN35" s="2" t="s">
        <v>157</v>
      </c>
      <c r="AO35" s="2" t="s">
        <v>157</v>
      </c>
      <c r="AP35" s="2" t="s">
        <v>294</v>
      </c>
      <c r="AQ35" s="2" t="str">
        <f t="shared" si="1"/>
        <v>ERA-3 • змішаний / зростання балістики</v>
      </c>
      <c r="AR35" s="2" t="str">
        <f>IF(D35="","",IF(IFERROR(DATEVALUE(D35),0)&gt;='Розрахунок'!$B$2-365,"MODEL-365","HISTORICAL_ONLY"))</f>
        <v>HISTORICAL_ONLY</v>
      </c>
    </row>
    <row r="36">
      <c r="A36" s="40">
        <v>35.0</v>
      </c>
      <c r="B36" s="46" t="s">
        <v>450</v>
      </c>
      <c r="C36" s="46" t="s">
        <v>146</v>
      </c>
      <c r="D36" s="47" t="s">
        <v>451</v>
      </c>
      <c r="E36" s="2" t="s">
        <v>196</v>
      </c>
      <c r="F36" s="47" t="s">
        <v>151</v>
      </c>
      <c r="G36" s="2" t="s">
        <v>170</v>
      </c>
      <c r="H36" s="47" t="s">
        <v>151</v>
      </c>
      <c r="I36" s="2" t="s">
        <v>450</v>
      </c>
      <c r="J36" s="2" t="s">
        <v>452</v>
      </c>
      <c r="K36" s="2" t="s">
        <v>164</v>
      </c>
      <c r="L36" s="2" t="s">
        <v>453</v>
      </c>
      <c r="M36" s="2" t="s">
        <v>454</v>
      </c>
      <c r="N36" s="48" t="s">
        <v>455</v>
      </c>
      <c r="O36" s="48" t="s">
        <v>456</v>
      </c>
      <c r="P36" s="2" t="s">
        <v>457</v>
      </c>
      <c r="R36" s="2" t="s">
        <v>458</v>
      </c>
      <c r="T36" s="2" t="s">
        <v>459</v>
      </c>
      <c r="V36" s="2" t="s">
        <v>460</v>
      </c>
      <c r="W36" s="2" t="s">
        <v>450</v>
      </c>
      <c r="AB36" s="2" t="s">
        <v>450</v>
      </c>
      <c r="AC36" s="2" t="s">
        <v>461</v>
      </c>
      <c r="AD36" s="2" t="s">
        <v>462</v>
      </c>
      <c r="AE36" s="2" t="s">
        <v>153</v>
      </c>
      <c r="AF36" s="2"/>
      <c r="AG36" s="2"/>
      <c r="AH36" s="2"/>
      <c r="AI36" s="2"/>
      <c r="AJ36" s="2"/>
      <c r="AK36" s="2"/>
      <c r="AL36" s="2"/>
      <c r="AM36" s="2"/>
      <c r="AN36" s="2"/>
      <c r="AO36" s="2" t="s">
        <v>463</v>
      </c>
      <c r="AP36" s="2" t="s">
        <v>464</v>
      </c>
      <c r="AQ36" s="4" t="str">
        <f t="shared" si="1"/>
        <v>ERA-3 • змішаний / зростання балістики</v>
      </c>
      <c r="AR36" s="4" t="str">
        <f>IF(D36="","",IF(IFERROR(DATEVALUE(D36),0)&gt;='Розрахунок'!$B$2-365,"MODEL-365","HISTORICAL_ONLY"))</f>
        <v>HISTORICAL_ONLY</v>
      </c>
    </row>
    <row r="37">
      <c r="A37" s="40">
        <v>36.0</v>
      </c>
      <c r="B37" s="46" t="s">
        <v>194</v>
      </c>
      <c r="C37" s="46" t="s">
        <v>146</v>
      </c>
      <c r="D37" s="47" t="s">
        <v>465</v>
      </c>
      <c r="E37" s="2" t="s">
        <v>196</v>
      </c>
      <c r="F37" s="2">
        <v>2.0</v>
      </c>
      <c r="G37" s="2" t="s">
        <v>170</v>
      </c>
      <c r="H37" s="2">
        <v>1.0</v>
      </c>
      <c r="I37" s="2" t="s">
        <v>197</v>
      </c>
      <c r="J37" s="2" t="s">
        <v>198</v>
      </c>
      <c r="K37" s="2" t="s">
        <v>153</v>
      </c>
      <c r="L37" s="2" t="s">
        <v>199</v>
      </c>
      <c r="M37" s="2" t="s">
        <v>407</v>
      </c>
      <c r="N37" s="48" t="s">
        <v>466</v>
      </c>
      <c r="O37" s="50" t="s">
        <v>467</v>
      </c>
      <c r="P37" s="2" t="s">
        <v>220</v>
      </c>
      <c r="T37" s="2"/>
      <c r="V37" s="2"/>
      <c r="AB37" s="2" t="s">
        <v>194</v>
      </c>
      <c r="AC37" s="2" t="s">
        <v>468</v>
      </c>
      <c r="AD37" s="2" t="s">
        <v>469</v>
      </c>
      <c r="AE37" s="2" t="s">
        <v>153</v>
      </c>
      <c r="AF37" s="2" t="s">
        <v>157</v>
      </c>
      <c r="AG37" s="2" t="s">
        <v>157</v>
      </c>
      <c r="AH37" s="2" t="s">
        <v>157</v>
      </c>
      <c r="AI37" s="2" t="s">
        <v>157</v>
      </c>
      <c r="AJ37" s="2" t="s">
        <v>157</v>
      </c>
      <c r="AK37" s="2" t="s">
        <v>157</v>
      </c>
      <c r="AL37" s="2" t="s">
        <v>157</v>
      </c>
      <c r="AM37" s="2" t="s">
        <v>157</v>
      </c>
      <c r="AN37" s="2" t="s">
        <v>157</v>
      </c>
      <c r="AO37" s="2" t="s">
        <v>177</v>
      </c>
      <c r="AP37" s="2" t="s">
        <v>206</v>
      </c>
      <c r="AQ37" s="2" t="str">
        <f t="shared" si="1"/>
        <v>ERA-3 • змішаний / зростання балістики</v>
      </c>
      <c r="AR37" s="2" t="str">
        <f>IF(D37="","",IF(IFERROR(DATEVALUE(D37),0)&gt;='Розрахунок'!$B$2-365,"MODEL-365","HISTORICAL_ONLY"))</f>
        <v>HISTORICAL_ONLY</v>
      </c>
    </row>
    <row r="38">
      <c r="A38" s="40">
        <v>37.0</v>
      </c>
      <c r="B38" s="46" t="s">
        <v>301</v>
      </c>
      <c r="C38" s="46" t="s">
        <v>470</v>
      </c>
      <c r="D38" s="47" t="s">
        <v>465</v>
      </c>
      <c r="E38" s="2" t="s">
        <v>196</v>
      </c>
      <c r="F38" s="47" t="s">
        <v>169</v>
      </c>
      <c r="G38" s="2" t="s">
        <v>170</v>
      </c>
      <c r="H38" s="47" t="s">
        <v>151</v>
      </c>
      <c r="I38" s="2" t="s">
        <v>301</v>
      </c>
      <c r="J38" s="2" t="s">
        <v>471</v>
      </c>
      <c r="K38" s="2" t="s">
        <v>164</v>
      </c>
      <c r="L38" s="2" t="s">
        <v>472</v>
      </c>
      <c r="M38" s="2" t="s">
        <v>473</v>
      </c>
      <c r="N38" s="48" t="s">
        <v>474</v>
      </c>
      <c r="O38" s="50" t="s">
        <v>307</v>
      </c>
      <c r="P38" s="2" t="s">
        <v>475</v>
      </c>
      <c r="T38" s="2" t="s">
        <v>476</v>
      </c>
      <c r="V38" s="2" t="s">
        <v>477</v>
      </c>
      <c r="W38" s="4" t="s">
        <v>301</v>
      </c>
      <c r="AB38" s="2" t="s">
        <v>301</v>
      </c>
      <c r="AC38" s="2" t="s">
        <v>478</v>
      </c>
      <c r="AD38" s="2" t="s">
        <v>479</v>
      </c>
      <c r="AE38" s="2" t="s">
        <v>164</v>
      </c>
      <c r="AF38" s="2" t="s">
        <v>153</v>
      </c>
      <c r="AG38" s="2"/>
      <c r="AH38" s="2"/>
      <c r="AI38" s="2"/>
      <c r="AJ38" s="2"/>
      <c r="AK38" s="2"/>
      <c r="AL38" s="2"/>
      <c r="AM38" s="2"/>
      <c r="AN38" s="47" t="s">
        <v>151</v>
      </c>
      <c r="AO38" s="2" t="s">
        <v>480</v>
      </c>
      <c r="AP38" s="2" t="s">
        <v>481</v>
      </c>
      <c r="AQ38" s="2" t="str">
        <f t="shared" si="1"/>
        <v>ERA-3 • змішаний / зростання балістики</v>
      </c>
      <c r="AR38" s="2" t="str">
        <f>IF(D38="","",IF(IFERROR(DATEVALUE(D38),0)&gt;='Розрахунок'!$B$2-365,"MODEL-365","HISTORICAL_ONLY"))</f>
        <v>HISTORICAL_ONLY</v>
      </c>
    </row>
    <row r="39">
      <c r="A39" s="40">
        <v>38.0</v>
      </c>
      <c r="B39" s="46" t="s">
        <v>194</v>
      </c>
      <c r="C39" s="46" t="s">
        <v>146</v>
      </c>
      <c r="D39" s="47" t="s">
        <v>482</v>
      </c>
      <c r="E39" s="2" t="s">
        <v>148</v>
      </c>
      <c r="F39" s="2">
        <v>3.0</v>
      </c>
      <c r="G39" s="2" t="s">
        <v>216</v>
      </c>
      <c r="H39" s="2">
        <v>1.0</v>
      </c>
      <c r="I39" s="2" t="s">
        <v>197</v>
      </c>
      <c r="J39" s="2" t="s">
        <v>198</v>
      </c>
      <c r="K39" s="2" t="s">
        <v>153</v>
      </c>
      <c r="L39" s="2" t="s">
        <v>199</v>
      </c>
      <c r="M39" s="2" t="s">
        <v>217</v>
      </c>
      <c r="N39" s="48" t="s">
        <v>483</v>
      </c>
      <c r="O39" s="50" t="s">
        <v>484</v>
      </c>
      <c r="P39" s="2" t="s">
        <v>220</v>
      </c>
      <c r="T39" s="2"/>
      <c r="V39" s="2"/>
      <c r="AB39" s="2" t="s">
        <v>260</v>
      </c>
      <c r="AC39" s="2" t="s">
        <v>485</v>
      </c>
      <c r="AD39" s="2" t="s">
        <v>486</v>
      </c>
      <c r="AE39" s="2" t="s">
        <v>164</v>
      </c>
      <c r="AF39" s="2" t="s">
        <v>157</v>
      </c>
      <c r="AG39" s="2" t="s">
        <v>157</v>
      </c>
      <c r="AH39" s="2" t="s">
        <v>157</v>
      </c>
      <c r="AI39" s="2" t="s">
        <v>157</v>
      </c>
      <c r="AJ39" s="2" t="s">
        <v>157</v>
      </c>
      <c r="AK39" s="2" t="s">
        <v>157</v>
      </c>
      <c r="AL39" s="2" t="s">
        <v>157</v>
      </c>
      <c r="AM39" s="2" t="s">
        <v>157</v>
      </c>
      <c r="AN39" s="2" t="s">
        <v>157</v>
      </c>
      <c r="AO39" s="2" t="s">
        <v>157</v>
      </c>
      <c r="AP39" s="2" t="s">
        <v>294</v>
      </c>
      <c r="AQ39" s="2" t="str">
        <f t="shared" si="1"/>
        <v>ERA-3 • змішаний / зростання балістики</v>
      </c>
      <c r="AR39" s="2" t="str">
        <f>IF(D39="","",IF(IFERROR(DATEVALUE(D39),0)&gt;='Розрахунок'!$B$2-365,"MODEL-365","HISTORICAL_ONLY"))</f>
        <v>MODEL-365</v>
      </c>
    </row>
    <row r="40">
      <c r="A40" s="40">
        <v>39.0</v>
      </c>
      <c r="B40" s="46" t="s">
        <v>229</v>
      </c>
      <c r="C40" s="46" t="s">
        <v>146</v>
      </c>
      <c r="D40" s="47" t="s">
        <v>487</v>
      </c>
      <c r="E40" s="2" t="s">
        <v>180</v>
      </c>
      <c r="F40" s="2">
        <v>3.0</v>
      </c>
      <c r="G40" s="2" t="s">
        <v>216</v>
      </c>
      <c r="H40" s="2">
        <v>1.0</v>
      </c>
      <c r="I40" s="2" t="s">
        <v>230</v>
      </c>
      <c r="J40" s="2" t="s">
        <v>421</v>
      </c>
      <c r="K40" s="2" t="s">
        <v>153</v>
      </c>
      <c r="L40" s="2" t="s">
        <v>199</v>
      </c>
      <c r="M40" s="2" t="s">
        <v>488</v>
      </c>
      <c r="N40" s="48" t="s">
        <v>489</v>
      </c>
      <c r="O40" s="48" t="s">
        <v>490</v>
      </c>
      <c r="P40" s="2" t="s">
        <v>491</v>
      </c>
      <c r="T40" s="2"/>
      <c r="V40" s="2"/>
      <c r="AB40" s="2" t="s">
        <v>230</v>
      </c>
      <c r="AC40" s="2" t="s">
        <v>492</v>
      </c>
      <c r="AD40" s="2" t="s">
        <v>493</v>
      </c>
      <c r="AE40" s="2" t="s">
        <v>153</v>
      </c>
      <c r="AF40" s="2" t="s">
        <v>157</v>
      </c>
      <c r="AG40" s="2" t="s">
        <v>157</v>
      </c>
      <c r="AH40" s="2" t="s">
        <v>153</v>
      </c>
      <c r="AI40" s="2" t="s">
        <v>157</v>
      </c>
      <c r="AJ40" s="2" t="s">
        <v>157</v>
      </c>
      <c r="AK40" s="2" t="s">
        <v>157</v>
      </c>
      <c r="AL40" s="2" t="s">
        <v>157</v>
      </c>
      <c r="AM40" s="2" t="s">
        <v>157</v>
      </c>
      <c r="AN40" s="2" t="s">
        <v>157</v>
      </c>
      <c r="AO40" s="2" t="s">
        <v>192</v>
      </c>
      <c r="AP40" s="2" t="s">
        <v>206</v>
      </c>
      <c r="AQ40" s="2" t="str">
        <f t="shared" si="1"/>
        <v>ERA-3 • змішаний / зростання балістики</v>
      </c>
      <c r="AR40" s="2" t="str">
        <f>IF(D40="","",IF(IFERROR(DATEVALUE(D40),0)&gt;='Розрахунок'!$B$2-365,"MODEL-365","HISTORICAL_ONLY"))</f>
        <v>MODEL-365</v>
      </c>
    </row>
    <row r="41">
      <c r="A41" s="40">
        <v>40.0</v>
      </c>
      <c r="B41" s="46" t="s">
        <v>194</v>
      </c>
      <c r="C41" s="46" t="s">
        <v>146</v>
      </c>
      <c r="D41" s="47" t="s">
        <v>494</v>
      </c>
      <c r="E41" s="2" t="s">
        <v>303</v>
      </c>
      <c r="F41" s="2">
        <v>4.0</v>
      </c>
      <c r="G41" s="2" t="s">
        <v>150</v>
      </c>
      <c r="H41" s="2">
        <v>1.0</v>
      </c>
      <c r="I41" s="2" t="s">
        <v>197</v>
      </c>
      <c r="J41" s="2" t="s">
        <v>198</v>
      </c>
      <c r="K41" s="2" t="s">
        <v>153</v>
      </c>
      <c r="L41" s="2" t="s">
        <v>199</v>
      </c>
      <c r="M41" s="2" t="s">
        <v>281</v>
      </c>
      <c r="N41" s="48" t="s">
        <v>495</v>
      </c>
      <c r="O41" s="50" t="s">
        <v>496</v>
      </c>
      <c r="P41" s="2" t="s">
        <v>284</v>
      </c>
      <c r="T41" s="2"/>
      <c r="V41" s="2"/>
      <c r="AB41" s="2" t="s">
        <v>194</v>
      </c>
      <c r="AC41" s="2" t="s">
        <v>497</v>
      </c>
      <c r="AD41" s="2" t="s">
        <v>498</v>
      </c>
      <c r="AE41" s="2" t="s">
        <v>153</v>
      </c>
      <c r="AF41" s="2" t="s">
        <v>157</v>
      </c>
      <c r="AG41" s="2" t="s">
        <v>157</v>
      </c>
      <c r="AH41" s="2" t="s">
        <v>153</v>
      </c>
      <c r="AI41" s="2" t="s">
        <v>157</v>
      </c>
      <c r="AJ41" s="2" t="s">
        <v>157</v>
      </c>
      <c r="AK41" s="2" t="s">
        <v>157</v>
      </c>
      <c r="AL41" s="2" t="s">
        <v>157</v>
      </c>
      <c r="AM41" s="2" t="s">
        <v>157</v>
      </c>
      <c r="AN41" s="2" t="s">
        <v>157</v>
      </c>
      <c r="AO41" s="2" t="s">
        <v>192</v>
      </c>
      <c r="AP41" s="2" t="s">
        <v>206</v>
      </c>
      <c r="AQ41" s="2" t="str">
        <f t="shared" si="1"/>
        <v>ERA-3 • змішаний / зростання балістики</v>
      </c>
      <c r="AR41" s="2" t="str">
        <f>IF(D41="","",IF(IFERROR(DATEVALUE(D41),0)&gt;='Розрахунок'!$B$2-365,"MODEL-365","HISTORICAL_ONLY"))</f>
        <v>MODEL-365</v>
      </c>
    </row>
    <row r="42">
      <c r="A42" s="40">
        <v>41.0</v>
      </c>
      <c r="B42" s="46" t="s">
        <v>194</v>
      </c>
      <c r="C42" s="46" t="s">
        <v>146</v>
      </c>
      <c r="D42" s="47" t="s">
        <v>499</v>
      </c>
      <c r="E42" s="2" t="s">
        <v>288</v>
      </c>
      <c r="F42" s="2">
        <v>4.0</v>
      </c>
      <c r="G42" s="2" t="s">
        <v>150</v>
      </c>
      <c r="H42" s="2">
        <v>1.0</v>
      </c>
      <c r="I42" s="2" t="s">
        <v>197</v>
      </c>
      <c r="J42" s="2" t="s">
        <v>198</v>
      </c>
      <c r="K42" s="2" t="s">
        <v>153</v>
      </c>
      <c r="L42" s="2" t="s">
        <v>199</v>
      </c>
      <c r="M42" s="2" t="s">
        <v>500</v>
      </c>
      <c r="N42" s="48" t="s">
        <v>501</v>
      </c>
      <c r="O42" s="50" t="s">
        <v>502</v>
      </c>
      <c r="P42" s="2" t="s">
        <v>220</v>
      </c>
      <c r="T42" s="2"/>
      <c r="V42" s="2"/>
      <c r="AB42" s="2" t="s">
        <v>194</v>
      </c>
      <c r="AC42" s="2" t="s">
        <v>503</v>
      </c>
      <c r="AD42" s="2" t="s">
        <v>504</v>
      </c>
      <c r="AE42" s="2" t="s">
        <v>153</v>
      </c>
      <c r="AF42" s="2" t="s">
        <v>157</v>
      </c>
      <c r="AG42" s="2" t="s">
        <v>157</v>
      </c>
      <c r="AH42" s="2" t="s">
        <v>157</v>
      </c>
      <c r="AI42" s="2" t="s">
        <v>157</v>
      </c>
      <c r="AJ42" s="2" t="s">
        <v>157</v>
      </c>
      <c r="AK42" s="2" t="s">
        <v>157</v>
      </c>
      <c r="AL42" s="2" t="s">
        <v>157</v>
      </c>
      <c r="AM42" s="2" t="s">
        <v>157</v>
      </c>
      <c r="AN42" s="2" t="s">
        <v>157</v>
      </c>
      <c r="AO42" s="2" t="s">
        <v>177</v>
      </c>
      <c r="AP42" s="2" t="s">
        <v>206</v>
      </c>
      <c r="AQ42" s="2" t="str">
        <f t="shared" si="1"/>
        <v>ERA-3 • змішаний / зростання балістики</v>
      </c>
      <c r="AR42" s="2" t="str">
        <f>IF(D42="","",IF(IFERROR(DATEVALUE(D42),0)&gt;='Розрахунок'!$B$2-365,"MODEL-365","HISTORICAL_ONLY"))</f>
        <v>MODEL-365</v>
      </c>
    </row>
    <row r="43">
      <c r="A43" s="40">
        <v>42.0</v>
      </c>
      <c r="B43" s="46" t="s">
        <v>450</v>
      </c>
      <c r="C43" s="46" t="s">
        <v>146</v>
      </c>
      <c r="D43" s="47" t="s">
        <v>505</v>
      </c>
      <c r="E43" s="2" t="s">
        <v>256</v>
      </c>
      <c r="F43" s="47" t="s">
        <v>248</v>
      </c>
      <c r="G43" s="2" t="s">
        <v>150</v>
      </c>
      <c r="H43" s="47" t="s">
        <v>151</v>
      </c>
      <c r="I43" s="2" t="s">
        <v>450</v>
      </c>
      <c r="J43" s="2" t="s">
        <v>506</v>
      </c>
      <c r="K43" s="2" t="s">
        <v>164</v>
      </c>
      <c r="L43" s="2" t="s">
        <v>507</v>
      </c>
      <c r="M43" s="2" t="s">
        <v>508</v>
      </c>
      <c r="N43" s="48" t="s">
        <v>509</v>
      </c>
      <c r="O43" s="48" t="s">
        <v>510</v>
      </c>
      <c r="P43" s="2" t="s">
        <v>511</v>
      </c>
      <c r="R43" s="2" t="s">
        <v>512</v>
      </c>
      <c r="T43" s="2" t="s">
        <v>253</v>
      </c>
      <c r="V43" s="2" t="s">
        <v>460</v>
      </c>
      <c r="W43" s="2" t="s">
        <v>450</v>
      </c>
      <c r="AB43" s="2" t="s">
        <v>450</v>
      </c>
      <c r="AC43" s="2" t="s">
        <v>513</v>
      </c>
      <c r="AD43" s="2" t="s">
        <v>514</v>
      </c>
      <c r="AE43" s="2" t="s">
        <v>153</v>
      </c>
      <c r="AF43" s="2"/>
      <c r="AG43" s="2"/>
      <c r="AH43" s="2"/>
      <c r="AI43" s="2"/>
      <c r="AJ43" s="2"/>
      <c r="AK43" s="2"/>
      <c r="AL43" s="2"/>
      <c r="AM43" s="2"/>
      <c r="AN43" s="47" t="s">
        <v>151</v>
      </c>
      <c r="AO43" s="2" t="s">
        <v>463</v>
      </c>
      <c r="AP43" s="2" t="s">
        <v>464</v>
      </c>
      <c r="AQ43" s="4" t="str">
        <f t="shared" si="1"/>
        <v>ERA-3 • змішаний / зростання балістики</v>
      </c>
      <c r="AR43" s="4" t="str">
        <f>IF(D43="","",IF(IFERROR(DATEVALUE(D43),0)&gt;='Розрахунок'!$B$2-365,"MODEL-365","HISTORICAL_ONLY"))</f>
        <v>MODEL-365</v>
      </c>
    </row>
    <row r="44">
      <c r="A44" s="40">
        <v>43.0</v>
      </c>
      <c r="B44" s="46" t="s">
        <v>515</v>
      </c>
      <c r="C44" s="46" t="s">
        <v>146</v>
      </c>
      <c r="D44" s="47" t="s">
        <v>516</v>
      </c>
      <c r="E44" s="2" t="s">
        <v>288</v>
      </c>
      <c r="F44" s="47" t="s">
        <v>151</v>
      </c>
      <c r="G44" s="2" t="s">
        <v>170</v>
      </c>
      <c r="H44" s="47" t="s">
        <v>151</v>
      </c>
      <c r="I44" s="2" t="s">
        <v>517</v>
      </c>
      <c r="J44" s="2" t="s">
        <v>518</v>
      </c>
      <c r="K44" s="2" t="s">
        <v>164</v>
      </c>
      <c r="L44" s="2" t="s">
        <v>519</v>
      </c>
      <c r="M44" s="2" t="s">
        <v>520</v>
      </c>
      <c r="N44" s="48" t="s">
        <v>521</v>
      </c>
      <c r="O44" s="48" t="s">
        <v>522</v>
      </c>
      <c r="P44" s="2" t="s">
        <v>523</v>
      </c>
      <c r="R44" s="2" t="s">
        <v>524</v>
      </c>
      <c r="S44" s="47" t="s">
        <v>151</v>
      </c>
      <c r="T44" s="2" t="s">
        <v>373</v>
      </c>
      <c r="V44" s="2" t="s">
        <v>188</v>
      </c>
      <c r="W44" s="2" t="s">
        <v>517</v>
      </c>
      <c r="Y44" s="47" t="s">
        <v>151</v>
      </c>
      <c r="Z44" s="48" t="s">
        <v>521</v>
      </c>
      <c r="AA44" s="2" t="s">
        <v>525</v>
      </c>
      <c r="AB44" s="2" t="s">
        <v>526</v>
      </c>
      <c r="AC44" s="2" t="s">
        <v>527</v>
      </c>
      <c r="AD44" s="2" t="s">
        <v>528</v>
      </c>
      <c r="AE44" s="2" t="s">
        <v>153</v>
      </c>
      <c r="AF44" s="2"/>
      <c r="AG44" s="2"/>
      <c r="AH44" s="2"/>
      <c r="AI44" s="2"/>
      <c r="AJ44" s="2"/>
      <c r="AK44" s="2"/>
      <c r="AL44" s="2"/>
      <c r="AM44" s="2"/>
      <c r="AN44" s="47" t="s">
        <v>151</v>
      </c>
      <c r="AO44" s="2" t="s">
        <v>177</v>
      </c>
      <c r="AP44" s="2" t="s">
        <v>529</v>
      </c>
      <c r="AQ44" s="4" t="str">
        <f t="shared" si="1"/>
        <v>ERA-3 • змішаний / зростання балістики</v>
      </c>
      <c r="AR44" s="4" t="str">
        <f>IF(D44="","",IF(IFERROR(DATEVALUE(D44),0)&gt;='Розрахунок'!$B$2-365,"MODEL-365","HISTORICAL_ONLY"))</f>
        <v>MODEL-365</v>
      </c>
    </row>
    <row r="45">
      <c r="A45" s="40">
        <v>44.0</v>
      </c>
      <c r="B45" s="46" t="s">
        <v>194</v>
      </c>
      <c r="C45" s="46" t="s">
        <v>146</v>
      </c>
      <c r="D45" s="47" t="s">
        <v>530</v>
      </c>
      <c r="E45" s="2" t="s">
        <v>288</v>
      </c>
      <c r="F45" s="2">
        <v>2.0</v>
      </c>
      <c r="G45" s="2" t="s">
        <v>170</v>
      </c>
      <c r="H45" s="2">
        <v>1.0</v>
      </c>
      <c r="I45" s="2" t="s">
        <v>197</v>
      </c>
      <c r="J45" s="2" t="s">
        <v>531</v>
      </c>
      <c r="K45" s="2" t="s">
        <v>153</v>
      </c>
      <c r="L45" s="2" t="s">
        <v>532</v>
      </c>
      <c r="M45" s="2" t="s">
        <v>533</v>
      </c>
      <c r="N45" s="48" t="s">
        <v>534</v>
      </c>
      <c r="O45" s="48" t="s">
        <v>535</v>
      </c>
      <c r="P45" s="2" t="s">
        <v>536</v>
      </c>
      <c r="T45" s="2"/>
      <c r="V45" s="2"/>
      <c r="AB45" s="2" t="s">
        <v>321</v>
      </c>
      <c r="AC45" s="2" t="s">
        <v>537</v>
      </c>
      <c r="AD45" s="2" t="s">
        <v>538</v>
      </c>
      <c r="AE45" s="2" t="s">
        <v>153</v>
      </c>
      <c r="AF45" s="2" t="s">
        <v>157</v>
      </c>
      <c r="AG45" s="2" t="s">
        <v>157</v>
      </c>
      <c r="AH45" s="2" t="s">
        <v>157</v>
      </c>
      <c r="AI45" s="2" t="s">
        <v>157</v>
      </c>
      <c r="AJ45" s="2" t="s">
        <v>157</v>
      </c>
      <c r="AK45" s="2" t="s">
        <v>157</v>
      </c>
      <c r="AL45" s="2" t="s">
        <v>157</v>
      </c>
      <c r="AM45" s="2" t="s">
        <v>157</v>
      </c>
      <c r="AN45" s="2" t="s">
        <v>157</v>
      </c>
      <c r="AO45" s="2" t="s">
        <v>539</v>
      </c>
      <c r="AP45" s="2" t="s">
        <v>540</v>
      </c>
      <c r="AQ45" s="2" t="str">
        <f t="shared" si="1"/>
        <v>ERA-3 • змішаний / зростання балістики</v>
      </c>
      <c r="AR45" s="2" t="str">
        <f>IF(D45="","",IF(IFERROR(DATEVALUE(D45),0)&gt;='Розрахунок'!$B$2-365,"MODEL-365","HISTORICAL_ONLY"))</f>
        <v>MODEL-365</v>
      </c>
    </row>
    <row r="46">
      <c r="A46" s="40">
        <v>45.0</v>
      </c>
      <c r="B46" s="46" t="s">
        <v>229</v>
      </c>
      <c r="C46" s="46" t="s">
        <v>146</v>
      </c>
      <c r="D46" s="47" t="s">
        <v>541</v>
      </c>
      <c r="E46" s="2" t="s">
        <v>303</v>
      </c>
      <c r="F46" s="2">
        <v>2.0</v>
      </c>
      <c r="G46" s="2" t="s">
        <v>216</v>
      </c>
      <c r="H46" s="2">
        <v>1.0</v>
      </c>
      <c r="I46" s="2" t="s">
        <v>230</v>
      </c>
      <c r="J46" s="2" t="s">
        <v>385</v>
      </c>
      <c r="K46" s="2" t="s">
        <v>153</v>
      </c>
      <c r="L46" s="2" t="s">
        <v>542</v>
      </c>
      <c r="M46" s="2" t="s">
        <v>543</v>
      </c>
      <c r="N46" s="48" t="s">
        <v>544</v>
      </c>
      <c r="O46" s="50" t="s">
        <v>545</v>
      </c>
      <c r="P46" s="2" t="s">
        <v>546</v>
      </c>
      <c r="S46" s="4">
        <v>1.0</v>
      </c>
      <c r="T46" s="2" t="s">
        <v>547</v>
      </c>
      <c r="V46" s="2" t="s">
        <v>548</v>
      </c>
      <c r="AB46" s="2" t="s">
        <v>230</v>
      </c>
      <c r="AC46" s="2" t="s">
        <v>549</v>
      </c>
      <c r="AD46" s="2" t="s">
        <v>550</v>
      </c>
      <c r="AE46" s="2" t="s">
        <v>153</v>
      </c>
      <c r="AF46" s="2" t="s">
        <v>153</v>
      </c>
      <c r="AG46" s="2" t="s">
        <v>157</v>
      </c>
      <c r="AH46" s="2" t="s">
        <v>157</v>
      </c>
      <c r="AI46" s="2" t="s">
        <v>157</v>
      </c>
      <c r="AJ46" s="2" t="s">
        <v>157</v>
      </c>
      <c r="AK46" s="2" t="s">
        <v>157</v>
      </c>
      <c r="AL46" s="2" t="s">
        <v>153</v>
      </c>
      <c r="AM46" s="2" t="s">
        <v>157</v>
      </c>
      <c r="AN46" s="2" t="s">
        <v>157</v>
      </c>
      <c r="AO46" s="2" t="s">
        <v>551</v>
      </c>
      <c r="AP46" s="2" t="s">
        <v>206</v>
      </c>
      <c r="AQ46" s="2" t="str">
        <f t="shared" si="1"/>
        <v>ERA-3 • змішаний / зростання балістики</v>
      </c>
      <c r="AR46" s="2" t="str">
        <f>IF(D46="","",IF(IFERROR(DATEVALUE(D46),0)&gt;='Розрахунок'!$B$2-365,"MODEL-365","HISTORICAL_ONLY"))</f>
        <v>MODEL-365</v>
      </c>
    </row>
    <row r="47">
      <c r="A47" s="40">
        <v>46.0</v>
      </c>
      <c r="B47" s="46" t="s">
        <v>194</v>
      </c>
      <c r="C47" s="46" t="s">
        <v>146</v>
      </c>
      <c r="D47" s="47" t="s">
        <v>552</v>
      </c>
      <c r="E47" s="2" t="s">
        <v>196</v>
      </c>
      <c r="F47" s="2">
        <v>2.0</v>
      </c>
      <c r="G47" s="2" t="s">
        <v>170</v>
      </c>
      <c r="H47" s="2">
        <v>1.0</v>
      </c>
      <c r="I47" s="2" t="s">
        <v>197</v>
      </c>
      <c r="J47" s="2" t="s">
        <v>198</v>
      </c>
      <c r="K47" s="2" t="s">
        <v>153</v>
      </c>
      <c r="L47" s="2" t="s">
        <v>199</v>
      </c>
      <c r="M47" s="2" t="s">
        <v>281</v>
      </c>
      <c r="N47" s="48" t="s">
        <v>553</v>
      </c>
      <c r="O47" s="50" t="s">
        <v>554</v>
      </c>
      <c r="P47" s="2" t="s">
        <v>284</v>
      </c>
      <c r="T47" s="2"/>
      <c r="V47" s="2"/>
      <c r="AB47" s="2" t="s">
        <v>194</v>
      </c>
      <c r="AC47" s="2" t="s">
        <v>555</v>
      </c>
      <c r="AD47" s="2" t="s">
        <v>556</v>
      </c>
      <c r="AE47" s="2" t="s">
        <v>153</v>
      </c>
      <c r="AF47" s="2" t="s">
        <v>157</v>
      </c>
      <c r="AG47" s="2" t="s">
        <v>157</v>
      </c>
      <c r="AH47" s="2" t="s">
        <v>153</v>
      </c>
      <c r="AI47" s="2" t="s">
        <v>157</v>
      </c>
      <c r="AJ47" s="2" t="s">
        <v>157</v>
      </c>
      <c r="AK47" s="2" t="s">
        <v>157</v>
      </c>
      <c r="AL47" s="2" t="s">
        <v>157</v>
      </c>
      <c r="AM47" s="2" t="s">
        <v>157</v>
      </c>
      <c r="AN47" s="2" t="s">
        <v>157</v>
      </c>
      <c r="AO47" s="2" t="s">
        <v>192</v>
      </c>
      <c r="AP47" s="2" t="s">
        <v>206</v>
      </c>
      <c r="AQ47" s="2" t="str">
        <f t="shared" si="1"/>
        <v>ERA-3 • змішаний / зростання балістики</v>
      </c>
      <c r="AR47" s="2" t="str">
        <f>IF(D47="","",IF(IFERROR(DATEVALUE(D47),0)&gt;='Розрахунок'!$B$2-365,"MODEL-365","HISTORICAL_ONLY"))</f>
        <v>MODEL-365</v>
      </c>
    </row>
    <row r="48">
      <c r="A48" s="40">
        <v>47.0</v>
      </c>
      <c r="B48" s="46" t="s">
        <v>194</v>
      </c>
      <c r="C48" s="46" t="s">
        <v>146</v>
      </c>
      <c r="D48" s="47" t="s">
        <v>557</v>
      </c>
      <c r="E48" s="2" t="s">
        <v>303</v>
      </c>
      <c r="F48" s="2">
        <v>3.0</v>
      </c>
      <c r="G48" s="2" t="s">
        <v>216</v>
      </c>
      <c r="H48" s="2">
        <v>1.0</v>
      </c>
      <c r="I48" s="2" t="s">
        <v>197</v>
      </c>
      <c r="J48" s="2" t="s">
        <v>198</v>
      </c>
      <c r="K48" s="2" t="s">
        <v>153</v>
      </c>
      <c r="L48" s="2" t="s">
        <v>199</v>
      </c>
      <c r="M48" s="2" t="s">
        <v>558</v>
      </c>
      <c r="N48" s="48" t="s">
        <v>559</v>
      </c>
      <c r="O48" s="50" t="s">
        <v>560</v>
      </c>
      <c r="P48" s="2" t="s">
        <v>220</v>
      </c>
      <c r="T48" s="2"/>
      <c r="V48" s="2"/>
      <c r="AB48" s="2" t="s">
        <v>260</v>
      </c>
      <c r="AC48" s="2" t="s">
        <v>561</v>
      </c>
      <c r="AD48" s="2" t="s">
        <v>562</v>
      </c>
      <c r="AE48" s="2" t="s">
        <v>164</v>
      </c>
      <c r="AF48" s="2" t="s">
        <v>157</v>
      </c>
      <c r="AG48" s="2" t="s">
        <v>157</v>
      </c>
      <c r="AH48" s="2" t="s">
        <v>157</v>
      </c>
      <c r="AI48" s="2" t="s">
        <v>157</v>
      </c>
      <c r="AJ48" s="2" t="s">
        <v>157</v>
      </c>
      <c r="AK48" s="2" t="s">
        <v>157</v>
      </c>
      <c r="AL48" s="2" t="s">
        <v>157</v>
      </c>
      <c r="AM48" s="2" t="s">
        <v>157</v>
      </c>
      <c r="AN48" s="2" t="s">
        <v>157</v>
      </c>
      <c r="AO48" s="2" t="s">
        <v>157</v>
      </c>
      <c r="AP48" s="2" t="s">
        <v>294</v>
      </c>
      <c r="AQ48" s="2" t="str">
        <f t="shared" si="1"/>
        <v>ERA-3 • змішаний / зростання балістики</v>
      </c>
      <c r="AR48" s="2" t="str">
        <f>IF(D48="","",IF(IFERROR(DATEVALUE(D48),0)&gt;='Розрахунок'!$B$2-365,"MODEL-365","HISTORICAL_ONLY"))</f>
        <v>MODEL-365</v>
      </c>
    </row>
    <row r="49">
      <c r="A49" s="40">
        <v>48.0</v>
      </c>
      <c r="B49" s="46" t="s">
        <v>194</v>
      </c>
      <c r="C49" s="46" t="s">
        <v>146</v>
      </c>
      <c r="D49" s="47" t="s">
        <v>563</v>
      </c>
      <c r="E49" s="2" t="s">
        <v>208</v>
      </c>
      <c r="F49" s="2">
        <v>4.0</v>
      </c>
      <c r="G49" s="2" t="s">
        <v>150</v>
      </c>
      <c r="H49" s="2">
        <v>1.0</v>
      </c>
      <c r="I49" s="2" t="s">
        <v>197</v>
      </c>
      <c r="J49" s="2" t="s">
        <v>198</v>
      </c>
      <c r="K49" s="2" t="s">
        <v>153</v>
      </c>
      <c r="L49" s="2" t="s">
        <v>199</v>
      </c>
      <c r="M49" s="2" t="s">
        <v>217</v>
      </c>
      <c r="N49" s="48" t="s">
        <v>564</v>
      </c>
      <c r="O49" s="50" t="s">
        <v>565</v>
      </c>
      <c r="P49" s="2" t="s">
        <v>220</v>
      </c>
      <c r="T49" s="2"/>
      <c r="V49" s="2"/>
      <c r="AB49" s="2" t="s">
        <v>194</v>
      </c>
      <c r="AC49" s="2" t="s">
        <v>566</v>
      </c>
      <c r="AD49" s="2" t="s">
        <v>567</v>
      </c>
      <c r="AE49" s="2" t="s">
        <v>153</v>
      </c>
      <c r="AF49" s="2" t="s">
        <v>157</v>
      </c>
      <c r="AG49" s="2" t="s">
        <v>157</v>
      </c>
      <c r="AH49" s="2" t="s">
        <v>157</v>
      </c>
      <c r="AI49" s="2" t="s">
        <v>157</v>
      </c>
      <c r="AJ49" s="2" t="s">
        <v>157</v>
      </c>
      <c r="AK49" s="2" t="s">
        <v>157</v>
      </c>
      <c r="AL49" s="2" t="s">
        <v>157</v>
      </c>
      <c r="AM49" s="2" t="s">
        <v>157</v>
      </c>
      <c r="AN49" s="2" t="s">
        <v>157</v>
      </c>
      <c r="AO49" s="2" t="s">
        <v>177</v>
      </c>
      <c r="AP49" s="2" t="s">
        <v>206</v>
      </c>
      <c r="AQ49" s="2" t="str">
        <f t="shared" si="1"/>
        <v>ERA-3 • змішаний / зростання балістики</v>
      </c>
      <c r="AR49" s="2" t="str">
        <f>IF(D49="","",IF(IFERROR(DATEVALUE(D49),0)&gt;='Розрахунок'!$B$2-365,"MODEL-365","HISTORICAL_ONLY"))</f>
        <v>MODEL-365</v>
      </c>
    </row>
    <row r="50">
      <c r="A50" s="40">
        <v>49.0</v>
      </c>
      <c r="B50" s="46" t="s">
        <v>229</v>
      </c>
      <c r="C50" s="46" t="s">
        <v>146</v>
      </c>
      <c r="D50" s="47" t="s">
        <v>568</v>
      </c>
      <c r="E50" s="2" t="s">
        <v>148</v>
      </c>
      <c r="F50" s="2">
        <v>4.0</v>
      </c>
      <c r="G50" s="2" t="s">
        <v>150</v>
      </c>
      <c r="H50" s="2">
        <v>1.0</v>
      </c>
      <c r="I50" s="2" t="s">
        <v>230</v>
      </c>
      <c r="J50" s="2" t="s">
        <v>240</v>
      </c>
      <c r="K50" s="2" t="s">
        <v>153</v>
      </c>
      <c r="L50" s="2" t="s">
        <v>199</v>
      </c>
      <c r="M50" s="2" t="s">
        <v>569</v>
      </c>
      <c r="N50" s="48" t="s">
        <v>570</v>
      </c>
      <c r="O50" s="50" t="s">
        <v>571</v>
      </c>
      <c r="P50" s="2" t="s">
        <v>572</v>
      </c>
      <c r="S50" s="4">
        <v>1.0</v>
      </c>
      <c r="T50" s="2" t="s">
        <v>161</v>
      </c>
      <c r="V50" s="2" t="s">
        <v>161</v>
      </c>
      <c r="AB50" s="2" t="s">
        <v>230</v>
      </c>
      <c r="AC50" s="2" t="s">
        <v>573</v>
      </c>
      <c r="AD50" s="2" t="s">
        <v>574</v>
      </c>
      <c r="AE50" s="2" t="s">
        <v>153</v>
      </c>
      <c r="AF50" s="2" t="s">
        <v>157</v>
      </c>
      <c r="AG50" s="2" t="s">
        <v>157</v>
      </c>
      <c r="AH50" s="2" t="s">
        <v>157</v>
      </c>
      <c r="AI50" s="2" t="s">
        <v>157</v>
      </c>
      <c r="AJ50" s="2" t="s">
        <v>157</v>
      </c>
      <c r="AK50" s="2" t="s">
        <v>157</v>
      </c>
      <c r="AL50" s="2" t="s">
        <v>157</v>
      </c>
      <c r="AM50" s="2" t="s">
        <v>157</v>
      </c>
      <c r="AN50" s="2" t="s">
        <v>157</v>
      </c>
      <c r="AO50" s="2" t="s">
        <v>177</v>
      </c>
      <c r="AP50" s="2" t="s">
        <v>206</v>
      </c>
      <c r="AQ50" s="2" t="str">
        <f t="shared" si="1"/>
        <v>ERA-3 • змішаний / зростання балістики</v>
      </c>
      <c r="AR50" s="2" t="str">
        <f>IF(D50="","",IF(IFERROR(DATEVALUE(D50),0)&gt;='Розрахунок'!$B$2-365,"MODEL-365","HISTORICAL_ONLY"))</f>
        <v>MODEL-365</v>
      </c>
    </row>
    <row r="51">
      <c r="A51" s="40">
        <v>50.0</v>
      </c>
      <c r="B51" s="46" t="s">
        <v>194</v>
      </c>
      <c r="C51" s="46" t="s">
        <v>146</v>
      </c>
      <c r="D51" s="47" t="s">
        <v>575</v>
      </c>
      <c r="E51" s="2" t="s">
        <v>288</v>
      </c>
      <c r="F51" s="2">
        <v>5.0</v>
      </c>
      <c r="G51" s="2" t="s">
        <v>150</v>
      </c>
      <c r="H51" s="2">
        <v>1.0</v>
      </c>
      <c r="I51" s="2" t="s">
        <v>197</v>
      </c>
      <c r="J51" s="2" t="s">
        <v>198</v>
      </c>
      <c r="K51" s="2" t="s">
        <v>153</v>
      </c>
      <c r="L51" s="2" t="s">
        <v>199</v>
      </c>
      <c r="M51" s="2" t="s">
        <v>407</v>
      </c>
      <c r="N51" s="48" t="s">
        <v>576</v>
      </c>
      <c r="O51" s="50" t="s">
        <v>577</v>
      </c>
      <c r="P51" s="2" t="s">
        <v>220</v>
      </c>
      <c r="T51" s="2"/>
      <c r="V51" s="2"/>
      <c r="AB51" s="2" t="s">
        <v>194</v>
      </c>
      <c r="AC51" s="2" t="s">
        <v>578</v>
      </c>
      <c r="AD51" s="2" t="s">
        <v>579</v>
      </c>
      <c r="AE51" s="2" t="s">
        <v>153</v>
      </c>
      <c r="AF51" s="2" t="s">
        <v>157</v>
      </c>
      <c r="AG51" s="2" t="s">
        <v>157</v>
      </c>
      <c r="AH51" s="2" t="s">
        <v>157</v>
      </c>
      <c r="AI51" s="2" t="s">
        <v>157</v>
      </c>
      <c r="AJ51" s="2" t="s">
        <v>157</v>
      </c>
      <c r="AK51" s="2" t="s">
        <v>157</v>
      </c>
      <c r="AL51" s="2" t="s">
        <v>157</v>
      </c>
      <c r="AM51" s="2" t="s">
        <v>157</v>
      </c>
      <c r="AN51" s="2" t="s">
        <v>157</v>
      </c>
      <c r="AO51" s="2" t="s">
        <v>177</v>
      </c>
      <c r="AP51" s="2" t="s">
        <v>206</v>
      </c>
      <c r="AQ51" s="2" t="str">
        <f t="shared" si="1"/>
        <v>ERA-3 • змішаний / зростання балістики</v>
      </c>
      <c r="AR51" s="2" t="str">
        <f>IF(D51="","",IF(IFERROR(DATEVALUE(D51),0)&gt;='Розрахунок'!$B$2-365,"MODEL-365","HISTORICAL_ONLY"))</f>
        <v>MODEL-365</v>
      </c>
    </row>
    <row r="52">
      <c r="A52" s="40">
        <v>51.0</v>
      </c>
      <c r="B52" s="46" t="s">
        <v>229</v>
      </c>
      <c r="C52" s="46" t="s">
        <v>146</v>
      </c>
      <c r="D52" s="47" t="s">
        <v>575</v>
      </c>
      <c r="E52" s="2" t="s">
        <v>288</v>
      </c>
      <c r="F52" s="2">
        <v>5.0</v>
      </c>
      <c r="G52" s="2" t="s">
        <v>150</v>
      </c>
      <c r="H52" s="2">
        <v>1.0</v>
      </c>
      <c r="I52" s="2" t="s">
        <v>230</v>
      </c>
      <c r="J52" s="2" t="s">
        <v>240</v>
      </c>
      <c r="K52" s="2" t="s">
        <v>153</v>
      </c>
      <c r="L52" s="2" t="s">
        <v>199</v>
      </c>
      <c r="M52" s="2" t="s">
        <v>580</v>
      </c>
      <c r="N52" s="48" t="s">
        <v>581</v>
      </c>
      <c r="O52" s="50" t="s">
        <v>582</v>
      </c>
      <c r="P52" s="2" t="s">
        <v>583</v>
      </c>
      <c r="S52" s="4">
        <v>2.0</v>
      </c>
      <c r="T52" s="2" t="s">
        <v>161</v>
      </c>
      <c r="V52" s="2" t="s">
        <v>161</v>
      </c>
      <c r="AB52" s="2" t="s">
        <v>230</v>
      </c>
      <c r="AC52" s="2" t="s">
        <v>584</v>
      </c>
      <c r="AD52" s="2" t="s">
        <v>585</v>
      </c>
      <c r="AE52" s="2" t="s">
        <v>153</v>
      </c>
      <c r="AF52" s="2" t="s">
        <v>157</v>
      </c>
      <c r="AG52" s="2" t="s">
        <v>157</v>
      </c>
      <c r="AH52" s="2" t="s">
        <v>157</v>
      </c>
      <c r="AI52" s="2" t="s">
        <v>157</v>
      </c>
      <c r="AJ52" s="2" t="s">
        <v>157</v>
      </c>
      <c r="AK52" s="2" t="s">
        <v>157</v>
      </c>
      <c r="AL52" s="2" t="s">
        <v>157</v>
      </c>
      <c r="AM52" s="2" t="s">
        <v>157</v>
      </c>
      <c r="AN52" s="2" t="s">
        <v>157</v>
      </c>
      <c r="AO52" s="2" t="s">
        <v>177</v>
      </c>
      <c r="AP52" s="2" t="s">
        <v>206</v>
      </c>
      <c r="AQ52" s="2" t="str">
        <f t="shared" si="1"/>
        <v>ERA-3 • змішаний / зростання балістики</v>
      </c>
      <c r="AR52" s="2" t="str">
        <f>IF(D52="","",IF(IFERROR(DATEVALUE(D52),0)&gt;='Розрахунок'!$B$2-365,"MODEL-365","HISTORICAL_ONLY"))</f>
        <v>MODEL-365</v>
      </c>
    </row>
    <row r="53">
      <c r="A53" s="40">
        <v>52.0</v>
      </c>
      <c r="B53" s="46" t="s">
        <v>145</v>
      </c>
      <c r="C53" s="46" t="s">
        <v>146</v>
      </c>
      <c r="D53" s="47" t="s">
        <v>586</v>
      </c>
      <c r="E53" s="2" t="s">
        <v>180</v>
      </c>
      <c r="F53" s="47" t="s">
        <v>151</v>
      </c>
      <c r="G53" s="2" t="s">
        <v>170</v>
      </c>
      <c r="H53" s="47" t="s">
        <v>151</v>
      </c>
      <c r="I53" s="2" t="s">
        <v>145</v>
      </c>
      <c r="J53" s="2" t="s">
        <v>587</v>
      </c>
      <c r="K53" s="2" t="s">
        <v>164</v>
      </c>
      <c r="L53" s="2" t="s">
        <v>154</v>
      </c>
      <c r="M53" s="2" t="s">
        <v>588</v>
      </c>
      <c r="N53" s="48" t="s">
        <v>589</v>
      </c>
      <c r="O53" s="48" t="s">
        <v>590</v>
      </c>
      <c r="P53" s="2" t="s">
        <v>591</v>
      </c>
      <c r="Q53" s="4" t="s">
        <v>157</v>
      </c>
      <c r="R53" s="49" t="s">
        <v>592</v>
      </c>
      <c r="S53" s="4" t="s">
        <v>157</v>
      </c>
      <c r="T53" s="2" t="s">
        <v>593</v>
      </c>
      <c r="U53" s="4" t="s">
        <v>157</v>
      </c>
      <c r="V53" s="2" t="s">
        <v>161</v>
      </c>
      <c r="W53" s="4" t="s">
        <v>145</v>
      </c>
      <c r="X53" s="4" t="s">
        <v>157</v>
      </c>
      <c r="Y53" s="4" t="s">
        <v>594</v>
      </c>
      <c r="Z53" s="50" t="s">
        <v>589</v>
      </c>
      <c r="AA53" s="4" t="s">
        <v>157</v>
      </c>
      <c r="AB53" s="2" t="s">
        <v>145</v>
      </c>
      <c r="AC53" s="2" t="s">
        <v>162</v>
      </c>
      <c r="AD53" s="2" t="s">
        <v>595</v>
      </c>
      <c r="AE53" s="2" t="s">
        <v>153</v>
      </c>
      <c r="AF53" s="2" t="s">
        <v>157</v>
      </c>
      <c r="AG53" s="2" t="s">
        <v>157</v>
      </c>
      <c r="AH53" s="2" t="s">
        <v>164</v>
      </c>
      <c r="AI53" s="2" t="s">
        <v>157</v>
      </c>
      <c r="AJ53" s="2" t="s">
        <v>157</v>
      </c>
      <c r="AK53" s="2" t="s">
        <v>157</v>
      </c>
      <c r="AL53" s="2" t="s">
        <v>157</v>
      </c>
      <c r="AM53" s="2" t="s">
        <v>157</v>
      </c>
      <c r="AN53" s="2" t="s">
        <v>157</v>
      </c>
      <c r="AO53" s="2" t="s">
        <v>177</v>
      </c>
      <c r="AP53" s="2" t="s">
        <v>167</v>
      </c>
      <c r="AQ53" s="2" t="str">
        <f t="shared" si="1"/>
        <v>ERA-3 • змішаний / зростання балістики</v>
      </c>
      <c r="AR53" s="2" t="str">
        <f>IF(D53="","",IF(IFERROR(DATEVALUE(D53),0)&gt;='Розрахунок'!$B$2-365,"MODEL-365","HISTORICAL_ONLY"))</f>
        <v>MODEL-365</v>
      </c>
    </row>
    <row r="54">
      <c r="A54" s="40">
        <v>53.0</v>
      </c>
      <c r="B54" s="46" t="s">
        <v>301</v>
      </c>
      <c r="C54" s="46" t="s">
        <v>146</v>
      </c>
      <c r="D54" s="47" t="s">
        <v>596</v>
      </c>
      <c r="E54" s="2" t="s">
        <v>303</v>
      </c>
      <c r="F54" s="47" t="s">
        <v>151</v>
      </c>
      <c r="G54" s="2" t="s">
        <v>170</v>
      </c>
      <c r="H54" s="47" t="s">
        <v>151</v>
      </c>
      <c r="I54" s="2" t="s">
        <v>301</v>
      </c>
      <c r="J54" s="2" t="s">
        <v>597</v>
      </c>
      <c r="K54" s="2" t="s">
        <v>164</v>
      </c>
      <c r="L54" s="2" t="s">
        <v>154</v>
      </c>
      <c r="M54" s="2" t="s">
        <v>598</v>
      </c>
      <c r="N54" s="48" t="s">
        <v>599</v>
      </c>
      <c r="O54" s="50" t="s">
        <v>600</v>
      </c>
      <c r="P54" s="2" t="s">
        <v>601</v>
      </c>
      <c r="S54" s="49" t="s">
        <v>151</v>
      </c>
      <c r="T54" s="2" t="s">
        <v>602</v>
      </c>
      <c r="V54" s="2" t="s">
        <v>603</v>
      </c>
      <c r="W54" s="4" t="s">
        <v>301</v>
      </c>
      <c r="Y54" s="49" t="s">
        <v>604</v>
      </c>
      <c r="Z54" s="50" t="s">
        <v>599</v>
      </c>
      <c r="AA54" s="4" t="s">
        <v>605</v>
      </c>
      <c r="AB54" s="2" t="s">
        <v>301</v>
      </c>
      <c r="AC54" s="2" t="s">
        <v>310</v>
      </c>
      <c r="AD54" s="2" t="s">
        <v>606</v>
      </c>
      <c r="AE54" s="2" t="s">
        <v>153</v>
      </c>
      <c r="AF54" s="2"/>
      <c r="AG54" s="2"/>
      <c r="AH54" s="2"/>
      <c r="AI54" s="2"/>
      <c r="AJ54" s="2"/>
      <c r="AK54" s="2"/>
      <c r="AL54" s="2"/>
      <c r="AM54" s="2"/>
      <c r="AN54" s="47" t="s">
        <v>151</v>
      </c>
      <c r="AO54" s="2" t="s">
        <v>177</v>
      </c>
      <c r="AP54" s="2" t="s">
        <v>313</v>
      </c>
      <c r="AQ54" s="2" t="str">
        <f t="shared" si="1"/>
        <v>ERA-3 • змішаний / зростання балістики</v>
      </c>
      <c r="AR54" s="2" t="str">
        <f>IF(D54="","",IF(IFERROR(DATEVALUE(D54),0)&gt;='Розрахунок'!$B$2-365,"MODEL-365","HISTORICAL_ONLY"))</f>
        <v>MODEL-365</v>
      </c>
    </row>
    <row r="55">
      <c r="A55" s="40">
        <v>54.0</v>
      </c>
      <c r="B55" s="46" t="s">
        <v>178</v>
      </c>
      <c r="C55" s="46" t="s">
        <v>146</v>
      </c>
      <c r="D55" s="47" t="s">
        <v>596</v>
      </c>
      <c r="E55" s="2" t="s">
        <v>303</v>
      </c>
      <c r="F55" s="47" t="s">
        <v>151</v>
      </c>
      <c r="G55" s="2" t="s">
        <v>170</v>
      </c>
      <c r="H55" s="47" t="s">
        <v>151</v>
      </c>
      <c r="I55" s="2" t="s">
        <v>178</v>
      </c>
      <c r="J55" s="2" t="s">
        <v>607</v>
      </c>
      <c r="K55" s="2" t="s">
        <v>164</v>
      </c>
      <c r="L55" s="2" t="s">
        <v>608</v>
      </c>
      <c r="M55" s="2" t="s">
        <v>609</v>
      </c>
      <c r="N55" s="48" t="s">
        <v>610</v>
      </c>
      <c r="O55" s="48" t="s">
        <v>611</v>
      </c>
      <c r="P55" s="2" t="s">
        <v>612</v>
      </c>
      <c r="R55" s="2" t="s">
        <v>613</v>
      </c>
      <c r="S55" s="47" t="s">
        <v>151</v>
      </c>
      <c r="T55" s="2" t="s">
        <v>614</v>
      </c>
      <c r="V55" s="2" t="s">
        <v>460</v>
      </c>
      <c r="W55" s="2" t="s">
        <v>178</v>
      </c>
      <c r="Z55" s="48" t="s">
        <v>610</v>
      </c>
      <c r="AA55" s="2" t="s">
        <v>615</v>
      </c>
      <c r="AB55" s="2" t="s">
        <v>178</v>
      </c>
      <c r="AC55" s="2" t="s">
        <v>616</v>
      </c>
      <c r="AD55" s="2" t="s">
        <v>617</v>
      </c>
      <c r="AE55" s="2" t="s">
        <v>153</v>
      </c>
      <c r="AF55" s="2"/>
      <c r="AG55" s="2"/>
      <c r="AH55" s="2"/>
      <c r="AI55" s="2"/>
      <c r="AJ55" s="2"/>
      <c r="AK55" s="2"/>
      <c r="AL55" s="2"/>
      <c r="AM55" s="2"/>
      <c r="AN55" s="47" t="s">
        <v>151</v>
      </c>
      <c r="AO55" s="2" t="s">
        <v>463</v>
      </c>
      <c r="AP55" s="2" t="s">
        <v>618</v>
      </c>
      <c r="AQ55" s="2" t="str">
        <f t="shared" si="1"/>
        <v>ERA-3 • змішаний / зростання балістики</v>
      </c>
      <c r="AR55" s="2" t="str">
        <f>IF(D55="","",IF(IFERROR(DATEVALUE(D55),0)&gt;='Розрахунок'!$B$2-365,"MODEL-365","HISTORICAL_ONLY"))</f>
        <v>MODEL-365</v>
      </c>
    </row>
    <row r="56">
      <c r="A56" s="40">
        <v>55.0</v>
      </c>
      <c r="B56" s="46" t="s">
        <v>194</v>
      </c>
      <c r="C56" s="46" t="s">
        <v>146</v>
      </c>
      <c r="D56" s="47" t="s">
        <v>619</v>
      </c>
      <c r="E56" s="2" t="s">
        <v>288</v>
      </c>
      <c r="F56" s="2">
        <v>1.0</v>
      </c>
      <c r="G56" s="2" t="s">
        <v>170</v>
      </c>
      <c r="H56" s="2">
        <v>1.0</v>
      </c>
      <c r="I56" s="2" t="s">
        <v>197</v>
      </c>
      <c r="J56" s="2" t="s">
        <v>620</v>
      </c>
      <c r="K56" s="2" t="s">
        <v>153</v>
      </c>
      <c r="L56" s="2" t="s">
        <v>621</v>
      </c>
      <c r="M56" s="2" t="s">
        <v>622</v>
      </c>
      <c r="N56" s="48" t="s">
        <v>623</v>
      </c>
      <c r="O56" s="48" t="s">
        <v>624</v>
      </c>
      <c r="P56" s="2" t="s">
        <v>625</v>
      </c>
      <c r="T56" s="2"/>
      <c r="V56" s="2"/>
      <c r="AB56" s="2" t="s">
        <v>321</v>
      </c>
      <c r="AC56" s="2" t="s">
        <v>626</v>
      </c>
      <c r="AD56" s="2" t="s">
        <v>627</v>
      </c>
      <c r="AE56" s="2" t="s">
        <v>153</v>
      </c>
      <c r="AF56" s="2" t="s">
        <v>157</v>
      </c>
      <c r="AG56" s="2" t="s">
        <v>157</v>
      </c>
      <c r="AH56" s="2" t="s">
        <v>153</v>
      </c>
      <c r="AI56" s="2" t="s">
        <v>157</v>
      </c>
      <c r="AJ56" s="2" t="s">
        <v>157</v>
      </c>
      <c r="AK56" s="2" t="s">
        <v>157</v>
      </c>
      <c r="AL56" s="2" t="s">
        <v>157</v>
      </c>
      <c r="AM56" s="2" t="s">
        <v>157</v>
      </c>
      <c r="AN56" s="2" t="s">
        <v>157</v>
      </c>
      <c r="AO56" s="2" t="s">
        <v>628</v>
      </c>
      <c r="AP56" s="2" t="s">
        <v>540</v>
      </c>
      <c r="AQ56" s="2" t="str">
        <f t="shared" si="1"/>
        <v>ERA-3 • змішаний / зростання балістики</v>
      </c>
      <c r="AR56" s="2" t="str">
        <f>IF(D56="","",IF(IFERROR(DATEVALUE(D56),0)&gt;='Розрахунок'!$B$2-365,"MODEL-365","HISTORICAL_ONLY"))</f>
        <v>MODEL-365</v>
      </c>
    </row>
    <row r="57">
      <c r="A57" s="40">
        <v>56.0</v>
      </c>
      <c r="B57" s="46" t="s">
        <v>229</v>
      </c>
      <c r="C57" s="46" t="s">
        <v>146</v>
      </c>
      <c r="D57" s="47" t="s">
        <v>619</v>
      </c>
      <c r="E57" s="2" t="s">
        <v>288</v>
      </c>
      <c r="F57" s="2">
        <v>1.0</v>
      </c>
      <c r="G57" s="2" t="s">
        <v>170</v>
      </c>
      <c r="H57" s="2">
        <v>1.0</v>
      </c>
      <c r="I57" s="2" t="s">
        <v>230</v>
      </c>
      <c r="J57" s="2" t="s">
        <v>240</v>
      </c>
      <c r="K57" s="2" t="s">
        <v>153</v>
      </c>
      <c r="L57" s="2" t="s">
        <v>199</v>
      </c>
      <c r="M57" s="2" t="s">
        <v>629</v>
      </c>
      <c r="N57" s="48" t="s">
        <v>630</v>
      </c>
      <c r="O57" s="50" t="s">
        <v>631</v>
      </c>
      <c r="P57" s="2" t="s">
        <v>632</v>
      </c>
      <c r="S57" s="4">
        <v>2.0</v>
      </c>
      <c r="T57" s="2" t="s">
        <v>161</v>
      </c>
      <c r="V57" s="2" t="s">
        <v>161</v>
      </c>
      <c r="AB57" s="2" t="s">
        <v>230</v>
      </c>
      <c r="AC57" s="2" t="s">
        <v>633</v>
      </c>
      <c r="AD57" s="2" t="s">
        <v>634</v>
      </c>
      <c r="AE57" s="2" t="s">
        <v>153</v>
      </c>
      <c r="AF57" s="2" t="s">
        <v>157</v>
      </c>
      <c r="AG57" s="2" t="s">
        <v>157</v>
      </c>
      <c r="AH57" s="2" t="s">
        <v>157</v>
      </c>
      <c r="AI57" s="2" t="s">
        <v>157</v>
      </c>
      <c r="AJ57" s="2" t="s">
        <v>157</v>
      </c>
      <c r="AK57" s="2" t="s">
        <v>157</v>
      </c>
      <c r="AL57" s="2" t="s">
        <v>157</v>
      </c>
      <c r="AM57" s="2" t="s">
        <v>157</v>
      </c>
      <c r="AN57" s="2" t="s">
        <v>157</v>
      </c>
      <c r="AO57" s="2" t="s">
        <v>177</v>
      </c>
      <c r="AP57" s="2" t="s">
        <v>206</v>
      </c>
      <c r="AQ57" s="2" t="str">
        <f t="shared" si="1"/>
        <v>ERA-3 • змішаний / зростання балістики</v>
      </c>
      <c r="AR57" s="2" t="str">
        <f>IF(D57="","",IF(IFERROR(DATEVALUE(D57),0)&gt;='Розрахунок'!$B$2-365,"MODEL-365","HISTORICAL_ONLY"))</f>
        <v>MODEL-365</v>
      </c>
    </row>
    <row r="58">
      <c r="A58" s="40">
        <v>57.0</v>
      </c>
      <c r="B58" s="46" t="s">
        <v>229</v>
      </c>
      <c r="C58" s="46" t="s">
        <v>146</v>
      </c>
      <c r="D58" s="47" t="s">
        <v>635</v>
      </c>
      <c r="E58" s="2" t="s">
        <v>196</v>
      </c>
      <c r="F58" s="2">
        <v>2.0</v>
      </c>
      <c r="G58" s="2" t="s">
        <v>216</v>
      </c>
      <c r="H58" s="2">
        <v>1.0</v>
      </c>
      <c r="I58" s="2" t="s">
        <v>230</v>
      </c>
      <c r="J58" s="2" t="s">
        <v>421</v>
      </c>
      <c r="K58" s="2" t="s">
        <v>153</v>
      </c>
      <c r="L58" s="2" t="s">
        <v>199</v>
      </c>
      <c r="M58" s="2" t="s">
        <v>636</v>
      </c>
      <c r="N58" s="48" t="s">
        <v>637</v>
      </c>
      <c r="O58" s="50" t="s">
        <v>638</v>
      </c>
      <c r="P58" s="2" t="s">
        <v>639</v>
      </c>
      <c r="S58" s="4">
        <v>3.0</v>
      </c>
      <c r="T58" s="2" t="s">
        <v>161</v>
      </c>
      <c r="V58" s="2" t="s">
        <v>161</v>
      </c>
      <c r="AB58" s="2" t="s">
        <v>230</v>
      </c>
      <c r="AC58" s="2" t="s">
        <v>549</v>
      </c>
      <c r="AD58" s="2" t="s">
        <v>640</v>
      </c>
      <c r="AE58" s="2" t="s">
        <v>153</v>
      </c>
      <c r="AF58" s="2" t="s">
        <v>157</v>
      </c>
      <c r="AG58" s="2" t="s">
        <v>157</v>
      </c>
      <c r="AH58" s="2" t="s">
        <v>157</v>
      </c>
      <c r="AI58" s="2" t="s">
        <v>157</v>
      </c>
      <c r="AJ58" s="2" t="s">
        <v>157</v>
      </c>
      <c r="AK58" s="2" t="s">
        <v>157</v>
      </c>
      <c r="AL58" s="2" t="s">
        <v>157</v>
      </c>
      <c r="AM58" s="2" t="s">
        <v>157</v>
      </c>
      <c r="AN58" s="2" t="s">
        <v>157</v>
      </c>
      <c r="AO58" s="2" t="s">
        <v>177</v>
      </c>
      <c r="AP58" s="2" t="s">
        <v>206</v>
      </c>
      <c r="AQ58" s="2" t="str">
        <f t="shared" si="1"/>
        <v>ERA-3 • змішаний / зростання балістики</v>
      </c>
      <c r="AR58" s="2" t="str">
        <f>IF(D58="","",IF(IFERROR(DATEVALUE(D58),0)&gt;='Розрахунок'!$B$2-365,"MODEL-365","HISTORICAL_ONLY"))</f>
        <v>MODEL-365</v>
      </c>
    </row>
    <row r="59">
      <c r="A59" s="40">
        <v>58.0</v>
      </c>
      <c r="B59" s="46" t="s">
        <v>194</v>
      </c>
      <c r="C59" s="46" t="s">
        <v>146</v>
      </c>
      <c r="D59" s="47" t="s">
        <v>641</v>
      </c>
      <c r="E59" s="2" t="s">
        <v>288</v>
      </c>
      <c r="F59" s="2">
        <v>2.0</v>
      </c>
      <c r="G59" s="2" t="s">
        <v>170</v>
      </c>
      <c r="H59" s="2">
        <v>1.0</v>
      </c>
      <c r="I59" s="2" t="s">
        <v>197</v>
      </c>
      <c r="J59" s="2" t="s">
        <v>198</v>
      </c>
      <c r="K59" s="2" t="s">
        <v>153</v>
      </c>
      <c r="L59" s="2" t="s">
        <v>199</v>
      </c>
      <c r="M59" s="2" t="s">
        <v>642</v>
      </c>
      <c r="N59" s="48" t="s">
        <v>643</v>
      </c>
      <c r="O59" s="50" t="s">
        <v>644</v>
      </c>
      <c r="P59" s="2" t="s">
        <v>220</v>
      </c>
      <c r="T59" s="2"/>
      <c r="V59" s="2"/>
      <c r="AB59" s="2" t="s">
        <v>260</v>
      </c>
      <c r="AC59" s="2" t="s">
        <v>645</v>
      </c>
      <c r="AD59" s="2" t="s">
        <v>646</v>
      </c>
      <c r="AE59" s="2" t="s">
        <v>164</v>
      </c>
      <c r="AF59" s="2" t="s">
        <v>157</v>
      </c>
      <c r="AG59" s="2" t="s">
        <v>157</v>
      </c>
      <c r="AH59" s="2" t="s">
        <v>157</v>
      </c>
      <c r="AI59" s="2" t="s">
        <v>157</v>
      </c>
      <c r="AJ59" s="2" t="s">
        <v>157</v>
      </c>
      <c r="AK59" s="2" t="s">
        <v>157</v>
      </c>
      <c r="AL59" s="2" t="s">
        <v>157</v>
      </c>
      <c r="AM59" s="2" t="s">
        <v>157</v>
      </c>
      <c r="AN59" s="2" t="s">
        <v>157</v>
      </c>
      <c r="AO59" s="2" t="s">
        <v>157</v>
      </c>
      <c r="AP59" s="2" t="s">
        <v>294</v>
      </c>
      <c r="AQ59" s="2" t="str">
        <f t="shared" si="1"/>
        <v>ERA-3 • змішаний / зростання балістики</v>
      </c>
      <c r="AR59" s="2" t="str">
        <f>IF(D59="","",IF(IFERROR(DATEVALUE(D59),0)&gt;='Розрахунок'!$B$2-365,"MODEL-365","HISTORICAL_ONLY"))</f>
        <v>MODEL-365</v>
      </c>
    </row>
    <row r="60">
      <c r="A60" s="40">
        <v>59.0</v>
      </c>
      <c r="B60" s="46" t="s">
        <v>229</v>
      </c>
      <c r="C60" s="46" t="s">
        <v>146</v>
      </c>
      <c r="D60" s="47" t="s">
        <v>641</v>
      </c>
      <c r="E60" s="2" t="s">
        <v>288</v>
      </c>
      <c r="F60" s="2">
        <v>2.0</v>
      </c>
      <c r="G60" s="2" t="s">
        <v>216</v>
      </c>
      <c r="H60" s="2">
        <v>1.0</v>
      </c>
      <c r="I60" s="2" t="s">
        <v>230</v>
      </c>
      <c r="J60" s="2" t="s">
        <v>421</v>
      </c>
      <c r="K60" s="2" t="s">
        <v>153</v>
      </c>
      <c r="L60" s="2" t="s">
        <v>199</v>
      </c>
      <c r="M60" s="2" t="s">
        <v>647</v>
      </c>
      <c r="N60" s="48" t="s">
        <v>637</v>
      </c>
      <c r="O60" s="50" t="s">
        <v>582</v>
      </c>
      <c r="P60" s="2" t="s">
        <v>648</v>
      </c>
      <c r="S60" s="4">
        <v>5.0</v>
      </c>
      <c r="T60" s="2" t="s">
        <v>161</v>
      </c>
      <c r="V60" s="2" t="s">
        <v>161</v>
      </c>
      <c r="AB60" s="2" t="s">
        <v>230</v>
      </c>
      <c r="AC60" s="2" t="s">
        <v>549</v>
      </c>
      <c r="AD60" s="2" t="s">
        <v>649</v>
      </c>
      <c r="AE60" s="2" t="s">
        <v>153</v>
      </c>
      <c r="AF60" s="2" t="s">
        <v>157</v>
      </c>
      <c r="AG60" s="2" t="s">
        <v>157</v>
      </c>
      <c r="AH60" s="2" t="s">
        <v>157</v>
      </c>
      <c r="AI60" s="2" t="s">
        <v>157</v>
      </c>
      <c r="AJ60" s="2" t="s">
        <v>157</v>
      </c>
      <c r="AK60" s="2" t="s">
        <v>157</v>
      </c>
      <c r="AL60" s="2" t="s">
        <v>153</v>
      </c>
      <c r="AM60" s="2" t="s">
        <v>157</v>
      </c>
      <c r="AN60" s="2" t="s">
        <v>157</v>
      </c>
      <c r="AO60" s="2" t="s">
        <v>551</v>
      </c>
      <c r="AP60" s="2" t="s">
        <v>206</v>
      </c>
      <c r="AQ60" s="2" t="str">
        <f t="shared" si="1"/>
        <v>ERA-3 • змішаний / зростання балістики</v>
      </c>
      <c r="AR60" s="2" t="str">
        <f>IF(D60="","",IF(IFERROR(DATEVALUE(D60),0)&gt;='Розрахунок'!$B$2-365,"MODEL-365","HISTORICAL_ONLY"))</f>
        <v>MODEL-365</v>
      </c>
    </row>
    <row r="61">
      <c r="A61" s="40">
        <v>60.0</v>
      </c>
      <c r="B61" s="46" t="s">
        <v>229</v>
      </c>
      <c r="C61" s="46" t="s">
        <v>146</v>
      </c>
      <c r="D61" s="47" t="s">
        <v>650</v>
      </c>
      <c r="E61" s="2" t="s">
        <v>196</v>
      </c>
      <c r="F61" s="2">
        <v>3.0</v>
      </c>
      <c r="G61" s="2" t="s">
        <v>216</v>
      </c>
      <c r="H61" s="2">
        <v>1.0</v>
      </c>
      <c r="I61" s="2" t="s">
        <v>230</v>
      </c>
      <c r="J61" s="2" t="s">
        <v>240</v>
      </c>
      <c r="K61" s="2" t="s">
        <v>153</v>
      </c>
      <c r="L61" s="2" t="s">
        <v>199</v>
      </c>
      <c r="M61" s="2" t="s">
        <v>651</v>
      </c>
      <c r="N61" s="48" t="s">
        <v>652</v>
      </c>
      <c r="O61" s="48" t="s">
        <v>653</v>
      </c>
      <c r="P61" s="2" t="s">
        <v>654</v>
      </c>
      <c r="S61" s="4">
        <v>4.0</v>
      </c>
      <c r="T61" s="2" t="s">
        <v>161</v>
      </c>
      <c r="V61" s="2" t="s">
        <v>161</v>
      </c>
      <c r="AB61" s="2" t="s">
        <v>230</v>
      </c>
      <c r="AC61" s="2" t="s">
        <v>549</v>
      </c>
      <c r="AD61" s="2" t="s">
        <v>655</v>
      </c>
      <c r="AE61" s="2" t="s">
        <v>153</v>
      </c>
      <c r="AF61" s="2" t="s">
        <v>157</v>
      </c>
      <c r="AG61" s="2" t="s">
        <v>157</v>
      </c>
      <c r="AH61" s="2" t="s">
        <v>157</v>
      </c>
      <c r="AI61" s="2" t="s">
        <v>157</v>
      </c>
      <c r="AJ61" s="2" t="s">
        <v>157</v>
      </c>
      <c r="AK61" s="2" t="s">
        <v>157</v>
      </c>
      <c r="AL61" s="2" t="s">
        <v>157</v>
      </c>
      <c r="AM61" s="2" t="s">
        <v>157</v>
      </c>
      <c r="AN61" s="2" t="s">
        <v>157</v>
      </c>
      <c r="AO61" s="2" t="s">
        <v>177</v>
      </c>
      <c r="AP61" s="2" t="s">
        <v>206</v>
      </c>
      <c r="AQ61" s="2" t="str">
        <f t="shared" si="1"/>
        <v>ERA-3 • змішаний / зростання балістики</v>
      </c>
      <c r="AR61" s="2" t="str">
        <f>IF(D61="","",IF(IFERROR(DATEVALUE(D61),0)&gt;='Розрахунок'!$B$2-365,"MODEL-365","HISTORICAL_ONLY"))</f>
        <v>MODEL-365</v>
      </c>
    </row>
    <row r="62">
      <c r="A62" s="40">
        <v>61.0</v>
      </c>
      <c r="B62" s="46" t="s">
        <v>194</v>
      </c>
      <c r="C62" s="46" t="s">
        <v>146</v>
      </c>
      <c r="D62" s="47" t="s">
        <v>656</v>
      </c>
      <c r="E62" s="2" t="s">
        <v>208</v>
      </c>
      <c r="F62" s="2">
        <v>4.0</v>
      </c>
      <c r="G62" s="2" t="s">
        <v>150</v>
      </c>
      <c r="H62" s="2">
        <v>1.0</v>
      </c>
      <c r="I62" s="2" t="s">
        <v>197</v>
      </c>
      <c r="J62" s="2" t="s">
        <v>198</v>
      </c>
      <c r="K62" s="2" t="s">
        <v>153</v>
      </c>
      <c r="L62" s="2" t="s">
        <v>199</v>
      </c>
      <c r="M62" s="2" t="s">
        <v>407</v>
      </c>
      <c r="N62" s="48" t="s">
        <v>657</v>
      </c>
      <c r="O62" s="50" t="s">
        <v>658</v>
      </c>
      <c r="P62" s="2" t="s">
        <v>220</v>
      </c>
      <c r="T62" s="2"/>
      <c r="V62" s="2"/>
      <c r="AB62" s="2" t="s">
        <v>260</v>
      </c>
      <c r="AC62" s="2" t="s">
        <v>659</v>
      </c>
      <c r="AD62" s="2" t="s">
        <v>660</v>
      </c>
      <c r="AE62" s="2" t="s">
        <v>164</v>
      </c>
      <c r="AF62" s="2" t="s">
        <v>157</v>
      </c>
      <c r="AG62" s="2" t="s">
        <v>157</v>
      </c>
      <c r="AH62" s="2" t="s">
        <v>157</v>
      </c>
      <c r="AI62" s="2" t="s">
        <v>157</v>
      </c>
      <c r="AJ62" s="2" t="s">
        <v>157</v>
      </c>
      <c r="AK62" s="2" t="s">
        <v>157</v>
      </c>
      <c r="AL62" s="2" t="s">
        <v>157</v>
      </c>
      <c r="AM62" s="2" t="s">
        <v>157</v>
      </c>
      <c r="AN62" s="2" t="s">
        <v>157</v>
      </c>
      <c r="AO62" s="2" t="s">
        <v>157</v>
      </c>
      <c r="AP62" s="2" t="s">
        <v>294</v>
      </c>
      <c r="AQ62" s="2" t="str">
        <f t="shared" si="1"/>
        <v>ERA-3 • змішаний / зростання балістики</v>
      </c>
      <c r="AR62" s="2" t="str">
        <f>IF(D62="","",IF(IFERROR(DATEVALUE(D62),0)&gt;='Розрахунок'!$B$2-365,"MODEL-365","HISTORICAL_ONLY"))</f>
        <v>MODEL-365</v>
      </c>
    </row>
    <row r="63">
      <c r="A63" s="40">
        <v>62.0</v>
      </c>
      <c r="B63" s="46" t="s">
        <v>194</v>
      </c>
      <c r="C63" s="46" t="s">
        <v>146</v>
      </c>
      <c r="D63" s="47" t="s">
        <v>661</v>
      </c>
      <c r="E63" s="2" t="s">
        <v>288</v>
      </c>
      <c r="F63" s="2">
        <v>4.0</v>
      </c>
      <c r="G63" s="2" t="s">
        <v>150</v>
      </c>
      <c r="H63" s="2">
        <v>1.0</v>
      </c>
      <c r="I63" s="2" t="s">
        <v>197</v>
      </c>
      <c r="J63" s="2" t="s">
        <v>198</v>
      </c>
      <c r="K63" s="2" t="s">
        <v>153</v>
      </c>
      <c r="L63" s="2" t="s">
        <v>199</v>
      </c>
      <c r="M63" s="2" t="s">
        <v>281</v>
      </c>
      <c r="N63" s="48" t="s">
        <v>662</v>
      </c>
      <c r="O63" s="50" t="s">
        <v>663</v>
      </c>
      <c r="P63" s="2" t="s">
        <v>284</v>
      </c>
      <c r="T63" s="2"/>
      <c r="V63" s="2"/>
      <c r="AB63" s="2" t="s">
        <v>194</v>
      </c>
      <c r="AC63" s="2" t="s">
        <v>664</v>
      </c>
      <c r="AD63" s="2" t="s">
        <v>665</v>
      </c>
      <c r="AE63" s="2" t="s">
        <v>153</v>
      </c>
      <c r="AF63" s="2" t="s">
        <v>157</v>
      </c>
      <c r="AG63" s="2" t="s">
        <v>157</v>
      </c>
      <c r="AH63" s="2" t="s">
        <v>153</v>
      </c>
      <c r="AI63" s="2" t="s">
        <v>157</v>
      </c>
      <c r="AJ63" s="2" t="s">
        <v>157</v>
      </c>
      <c r="AK63" s="2" t="s">
        <v>157</v>
      </c>
      <c r="AL63" s="2" t="s">
        <v>157</v>
      </c>
      <c r="AM63" s="2" t="s">
        <v>157</v>
      </c>
      <c r="AN63" s="2" t="s">
        <v>157</v>
      </c>
      <c r="AO63" s="2" t="s">
        <v>192</v>
      </c>
      <c r="AP63" s="2" t="s">
        <v>206</v>
      </c>
      <c r="AQ63" s="2" t="str">
        <f t="shared" si="1"/>
        <v>ERA-3 • змішаний / зростання балістики</v>
      </c>
      <c r="AR63" s="2" t="str">
        <f>IF(D63="","",IF(IFERROR(DATEVALUE(D63),0)&gt;='Розрахунок'!$B$2-365,"MODEL-365","HISTORICAL_ONLY"))</f>
        <v>MODEL-365</v>
      </c>
    </row>
    <row r="64">
      <c r="A64" s="40">
        <v>63.0</v>
      </c>
      <c r="B64" s="46" t="s">
        <v>229</v>
      </c>
      <c r="C64" s="46" t="s">
        <v>146</v>
      </c>
      <c r="D64" s="47" t="s">
        <v>666</v>
      </c>
      <c r="E64" s="2" t="s">
        <v>208</v>
      </c>
      <c r="F64" s="2">
        <v>5.0</v>
      </c>
      <c r="G64" s="2" t="s">
        <v>150</v>
      </c>
      <c r="H64" s="2">
        <v>1.0</v>
      </c>
      <c r="I64" s="2" t="s">
        <v>230</v>
      </c>
      <c r="J64" s="2" t="s">
        <v>240</v>
      </c>
      <c r="K64" s="2" t="s">
        <v>153</v>
      </c>
      <c r="L64" s="2" t="s">
        <v>199</v>
      </c>
      <c r="M64" s="2" t="s">
        <v>667</v>
      </c>
      <c r="N64" s="48" t="s">
        <v>668</v>
      </c>
      <c r="O64" s="50" t="s">
        <v>669</v>
      </c>
      <c r="P64" s="2" t="s">
        <v>670</v>
      </c>
      <c r="S64" s="4">
        <v>1.0</v>
      </c>
      <c r="T64" s="2" t="s">
        <v>671</v>
      </c>
      <c r="V64" s="2" t="s">
        <v>161</v>
      </c>
      <c r="AB64" s="2" t="s">
        <v>230</v>
      </c>
      <c r="AC64" s="2" t="s">
        <v>672</v>
      </c>
      <c r="AD64" s="2" t="s">
        <v>673</v>
      </c>
      <c r="AE64" s="2" t="s">
        <v>153</v>
      </c>
      <c r="AF64" s="2" t="s">
        <v>157</v>
      </c>
      <c r="AG64" s="2" t="s">
        <v>157</v>
      </c>
      <c r="AH64" s="2" t="s">
        <v>157</v>
      </c>
      <c r="AI64" s="2" t="s">
        <v>157</v>
      </c>
      <c r="AJ64" s="2" t="s">
        <v>157</v>
      </c>
      <c r="AK64" s="2" t="s">
        <v>157</v>
      </c>
      <c r="AL64" s="2" t="s">
        <v>157</v>
      </c>
      <c r="AM64" s="2" t="s">
        <v>157</v>
      </c>
      <c r="AN64" s="2" t="s">
        <v>157</v>
      </c>
      <c r="AO64" s="2" t="s">
        <v>177</v>
      </c>
      <c r="AP64" s="2" t="s">
        <v>206</v>
      </c>
      <c r="AQ64" s="2" t="str">
        <f t="shared" si="1"/>
        <v>ERA-3 • змішаний / зростання балістики</v>
      </c>
      <c r="AR64" s="2" t="str">
        <f>IF(D64="","",IF(IFERROR(DATEVALUE(D64),0)&gt;='Розрахунок'!$B$2-365,"MODEL-365","HISTORICAL_ONLY"))</f>
        <v>MODEL-365</v>
      </c>
    </row>
    <row r="65">
      <c r="A65" s="40">
        <v>64.0</v>
      </c>
      <c r="B65" s="46" t="s">
        <v>178</v>
      </c>
      <c r="C65" s="46" t="s">
        <v>146</v>
      </c>
      <c r="D65" s="47" t="s">
        <v>674</v>
      </c>
      <c r="E65" s="2" t="s">
        <v>196</v>
      </c>
      <c r="F65" s="47" t="s">
        <v>151</v>
      </c>
      <c r="G65" s="2" t="s">
        <v>170</v>
      </c>
      <c r="H65" s="47" t="s">
        <v>151</v>
      </c>
      <c r="I65" s="2" t="s">
        <v>178</v>
      </c>
      <c r="J65" s="2" t="s">
        <v>675</v>
      </c>
      <c r="K65" s="2" t="s">
        <v>164</v>
      </c>
      <c r="L65" s="2" t="s">
        <v>154</v>
      </c>
      <c r="M65" s="2" t="s">
        <v>676</v>
      </c>
      <c r="N65" s="48" t="s">
        <v>677</v>
      </c>
      <c r="O65" s="48" t="s">
        <v>678</v>
      </c>
      <c r="P65" s="2" t="s">
        <v>679</v>
      </c>
      <c r="R65" s="2" t="s">
        <v>680</v>
      </c>
      <c r="S65" s="47" t="s">
        <v>169</v>
      </c>
      <c r="T65" s="2" t="s">
        <v>681</v>
      </c>
      <c r="V65" s="2" t="s">
        <v>188</v>
      </c>
      <c r="W65" s="2" t="s">
        <v>178</v>
      </c>
      <c r="Z65" s="48" t="s">
        <v>682</v>
      </c>
      <c r="AA65" s="2" t="s">
        <v>683</v>
      </c>
      <c r="AB65" s="2" t="s">
        <v>178</v>
      </c>
      <c r="AC65" s="2" t="s">
        <v>684</v>
      </c>
      <c r="AD65" s="2" t="s">
        <v>685</v>
      </c>
      <c r="AE65" s="2" t="s">
        <v>153</v>
      </c>
      <c r="AF65" s="2"/>
      <c r="AG65" s="2"/>
      <c r="AH65" s="2"/>
      <c r="AI65" s="2"/>
      <c r="AJ65" s="2"/>
      <c r="AK65" s="2"/>
      <c r="AL65" s="2"/>
      <c r="AM65" s="2"/>
      <c r="AN65" s="47" t="s">
        <v>169</v>
      </c>
      <c r="AO65" s="2" t="s">
        <v>686</v>
      </c>
      <c r="AP65" s="2" t="s">
        <v>193</v>
      </c>
      <c r="AQ65" s="2" t="str">
        <f t="shared" si="1"/>
        <v>ERA-3 • змішаний / зростання балістики</v>
      </c>
      <c r="AR65" s="2" t="str">
        <f>IF(D65="","",IF(IFERROR(DATEVALUE(D65),0)&gt;='Розрахунок'!$B$2-365,"MODEL-365","HISTORICAL_ONLY"))</f>
        <v>MODEL-365</v>
      </c>
    </row>
    <row r="66">
      <c r="A66" s="40">
        <v>65.0</v>
      </c>
      <c r="B66" s="46" t="s">
        <v>687</v>
      </c>
      <c r="C66" s="46" t="s">
        <v>146</v>
      </c>
      <c r="D66" s="47" t="s">
        <v>688</v>
      </c>
      <c r="E66" s="2" t="s">
        <v>180</v>
      </c>
      <c r="F66" s="47" t="s">
        <v>151</v>
      </c>
      <c r="G66" s="2" t="s">
        <v>170</v>
      </c>
      <c r="H66" s="47" t="s">
        <v>151</v>
      </c>
      <c r="I66" s="2" t="s">
        <v>687</v>
      </c>
      <c r="J66" s="2" t="s">
        <v>689</v>
      </c>
      <c r="K66" s="2" t="s">
        <v>153</v>
      </c>
      <c r="L66" s="2" t="s">
        <v>690</v>
      </c>
      <c r="M66" s="2" t="s">
        <v>691</v>
      </c>
      <c r="N66" s="48" t="s">
        <v>692</v>
      </c>
      <c r="O66" s="48" t="s">
        <v>693</v>
      </c>
      <c r="P66" s="2" t="s">
        <v>694</v>
      </c>
      <c r="Q66" s="47" t="s">
        <v>688</v>
      </c>
      <c r="R66" s="2" t="s">
        <v>695</v>
      </c>
      <c r="S66" s="2"/>
      <c r="T66" s="2" t="s">
        <v>696</v>
      </c>
      <c r="V66" s="2" t="s">
        <v>697</v>
      </c>
      <c r="W66" s="2" t="s">
        <v>687</v>
      </c>
      <c r="X66" s="2" t="s">
        <v>698</v>
      </c>
      <c r="Z66" s="48" t="s">
        <v>699</v>
      </c>
      <c r="AA66" s="2" t="s">
        <v>700</v>
      </c>
      <c r="AB66" s="2" t="s">
        <v>687</v>
      </c>
      <c r="AC66" s="2" t="s">
        <v>701</v>
      </c>
      <c r="AD66" s="2" t="s">
        <v>702</v>
      </c>
      <c r="AE66" s="2" t="s">
        <v>153</v>
      </c>
      <c r="AF66" s="2"/>
      <c r="AG66" s="2"/>
      <c r="AH66" s="2" t="s">
        <v>153</v>
      </c>
      <c r="AI66" s="2"/>
      <c r="AJ66" s="2"/>
      <c r="AK66" s="2"/>
      <c r="AL66" s="2"/>
      <c r="AM66" s="2"/>
      <c r="AN66" s="2"/>
      <c r="AO66" s="2" t="s">
        <v>192</v>
      </c>
      <c r="AP66" s="2" t="s">
        <v>703</v>
      </c>
      <c r="AQ66" s="2" t="s">
        <v>704</v>
      </c>
      <c r="AR66" s="2" t="s">
        <v>705</v>
      </c>
    </row>
    <row r="67">
      <c r="A67" s="40">
        <v>66.0</v>
      </c>
      <c r="B67" s="46" t="s">
        <v>229</v>
      </c>
      <c r="C67" s="46" t="s">
        <v>146</v>
      </c>
      <c r="D67" s="47" t="s">
        <v>706</v>
      </c>
      <c r="E67" s="2" t="s">
        <v>303</v>
      </c>
      <c r="F67" s="2">
        <v>1.0</v>
      </c>
      <c r="G67" s="2" t="s">
        <v>170</v>
      </c>
      <c r="H67" s="2">
        <v>1.0</v>
      </c>
      <c r="I67" s="2" t="s">
        <v>230</v>
      </c>
      <c r="J67" s="2" t="s">
        <v>240</v>
      </c>
      <c r="K67" s="2" t="s">
        <v>153</v>
      </c>
      <c r="L67" s="2" t="s">
        <v>199</v>
      </c>
      <c r="M67" s="2" t="s">
        <v>707</v>
      </c>
      <c r="N67" s="48" t="s">
        <v>708</v>
      </c>
      <c r="O67" s="50" t="s">
        <v>709</v>
      </c>
      <c r="P67" s="2" t="s">
        <v>710</v>
      </c>
      <c r="S67" s="4">
        <v>2.0</v>
      </c>
      <c r="T67" s="2" t="s">
        <v>161</v>
      </c>
      <c r="V67" s="2" t="s">
        <v>161</v>
      </c>
      <c r="AB67" s="2" t="s">
        <v>230</v>
      </c>
      <c r="AC67" s="2" t="s">
        <v>549</v>
      </c>
      <c r="AD67" s="2" t="s">
        <v>711</v>
      </c>
      <c r="AE67" s="2" t="s">
        <v>153</v>
      </c>
      <c r="AF67" s="2" t="s">
        <v>157</v>
      </c>
      <c r="AG67" s="2" t="s">
        <v>157</v>
      </c>
      <c r="AH67" s="2" t="s">
        <v>157</v>
      </c>
      <c r="AI67" s="2" t="s">
        <v>157</v>
      </c>
      <c r="AJ67" s="2" t="s">
        <v>157</v>
      </c>
      <c r="AK67" s="2" t="s">
        <v>157</v>
      </c>
      <c r="AL67" s="2" t="s">
        <v>157</v>
      </c>
      <c r="AM67" s="2" t="s">
        <v>157</v>
      </c>
      <c r="AN67" s="2" t="s">
        <v>157</v>
      </c>
      <c r="AO67" s="2" t="s">
        <v>177</v>
      </c>
      <c r="AP67" s="2" t="s">
        <v>206</v>
      </c>
      <c r="AQ67" s="2" t="str">
        <f t="shared" ref="AQ67:AQ208" si="2">IF(D67="","",IF(IFERROR(DATEVALUE(D67),0)&lt;DATE(2024,9,1),"ERA-1 • масовані/ракетно-комбіновані",IF(IFERROR(DATEVALUE(D67),0)&lt;DATE(2025,7,1),"ERA-2 • drone-saturation transition",IF(IFERROR(DATEVALUE(D67),0)&lt;DATE(2026,4,1),"ERA-3 • змішаний / зростання балістики","ERA-4 • поточний балістично-насичений"))))</f>
        <v>ERA-3 • змішаний / зростання балістики</v>
      </c>
      <c r="AR67" s="2" t="str">
        <f>IF(D67="","",IF(IFERROR(DATEVALUE(D67),0)&gt;='Розрахунок'!$B$2-365,"MODEL-365","HISTORICAL_ONLY"))</f>
        <v>MODEL-365</v>
      </c>
    </row>
    <row r="68">
      <c r="A68" s="40">
        <v>67.0</v>
      </c>
      <c r="B68" s="46" t="s">
        <v>301</v>
      </c>
      <c r="C68" s="46" t="s">
        <v>146</v>
      </c>
      <c r="D68" s="47" t="s">
        <v>712</v>
      </c>
      <c r="E68" s="2" t="s">
        <v>148</v>
      </c>
      <c r="F68" s="47" t="s">
        <v>169</v>
      </c>
      <c r="G68" s="2" t="s">
        <v>170</v>
      </c>
      <c r="H68" s="47" t="s">
        <v>151</v>
      </c>
      <c r="I68" s="2" t="s">
        <v>301</v>
      </c>
      <c r="J68" s="2" t="s">
        <v>240</v>
      </c>
      <c r="K68" s="2" t="s">
        <v>153</v>
      </c>
      <c r="L68" s="2" t="s">
        <v>154</v>
      </c>
      <c r="M68" s="2" t="s">
        <v>713</v>
      </c>
      <c r="N68" s="48" t="s">
        <v>714</v>
      </c>
      <c r="O68" s="50" t="s">
        <v>715</v>
      </c>
      <c r="P68" s="2" t="s">
        <v>716</v>
      </c>
      <c r="S68" s="49" t="s">
        <v>169</v>
      </c>
      <c r="T68" s="2" t="s">
        <v>187</v>
      </c>
      <c r="U68" s="49" t="s">
        <v>169</v>
      </c>
      <c r="V68" s="2" t="s">
        <v>717</v>
      </c>
      <c r="W68" s="4" t="s">
        <v>301</v>
      </c>
      <c r="X68" s="4" t="s">
        <v>718</v>
      </c>
      <c r="Y68" s="49" t="s">
        <v>719</v>
      </c>
      <c r="Z68" s="50" t="s">
        <v>714</v>
      </c>
      <c r="AA68" s="4" t="s">
        <v>720</v>
      </c>
      <c r="AB68" s="2" t="s">
        <v>301</v>
      </c>
      <c r="AC68" s="2" t="s">
        <v>721</v>
      </c>
      <c r="AD68" s="2" t="s">
        <v>722</v>
      </c>
      <c r="AE68" s="2" t="s">
        <v>153</v>
      </c>
      <c r="AF68" s="2"/>
      <c r="AG68" s="2"/>
      <c r="AH68" s="2" t="s">
        <v>153</v>
      </c>
      <c r="AI68" s="2"/>
      <c r="AJ68" s="2"/>
      <c r="AK68" s="2"/>
      <c r="AL68" s="2"/>
      <c r="AM68" s="2"/>
      <c r="AN68" s="2"/>
      <c r="AO68" s="2" t="s">
        <v>192</v>
      </c>
      <c r="AP68" s="2" t="s">
        <v>313</v>
      </c>
      <c r="AQ68" s="2" t="str">
        <f t="shared" si="2"/>
        <v>ERA-3 • змішаний / зростання балістики</v>
      </c>
      <c r="AR68" s="2" t="str">
        <f>IF(D68="","",IF(IFERROR(DATEVALUE(D68),0)&gt;='Розрахунок'!$B$2-365,"MODEL-365","HISTORICAL_ONLY"))</f>
        <v>MODEL-365</v>
      </c>
    </row>
    <row r="69">
      <c r="A69" s="40">
        <v>68.0</v>
      </c>
      <c r="B69" s="46" t="s">
        <v>194</v>
      </c>
      <c r="C69" s="46" t="s">
        <v>146</v>
      </c>
      <c r="D69" s="47" t="s">
        <v>723</v>
      </c>
      <c r="E69" s="2" t="s">
        <v>196</v>
      </c>
      <c r="F69" s="2">
        <v>2.0</v>
      </c>
      <c r="G69" s="2" t="s">
        <v>170</v>
      </c>
      <c r="H69" s="2">
        <v>1.0</v>
      </c>
      <c r="I69" s="2" t="s">
        <v>197</v>
      </c>
      <c r="J69" s="2" t="s">
        <v>198</v>
      </c>
      <c r="K69" s="2" t="s">
        <v>153</v>
      </c>
      <c r="L69" s="2" t="s">
        <v>199</v>
      </c>
      <c r="M69" s="2" t="s">
        <v>217</v>
      </c>
      <c r="N69" s="48" t="s">
        <v>724</v>
      </c>
      <c r="O69" s="50" t="s">
        <v>725</v>
      </c>
      <c r="P69" s="2" t="s">
        <v>220</v>
      </c>
      <c r="T69" s="2"/>
      <c r="V69" s="2"/>
      <c r="AB69" s="2" t="s">
        <v>194</v>
      </c>
      <c r="AC69" s="2" t="s">
        <v>726</v>
      </c>
      <c r="AD69" s="2" t="s">
        <v>727</v>
      </c>
      <c r="AE69" s="2" t="s">
        <v>153</v>
      </c>
      <c r="AF69" s="2" t="s">
        <v>157</v>
      </c>
      <c r="AG69" s="2" t="s">
        <v>157</v>
      </c>
      <c r="AH69" s="2" t="s">
        <v>157</v>
      </c>
      <c r="AI69" s="2" t="s">
        <v>157</v>
      </c>
      <c r="AJ69" s="2" t="s">
        <v>157</v>
      </c>
      <c r="AK69" s="2" t="s">
        <v>157</v>
      </c>
      <c r="AL69" s="2" t="s">
        <v>157</v>
      </c>
      <c r="AM69" s="2" t="s">
        <v>157</v>
      </c>
      <c r="AN69" s="2" t="s">
        <v>157</v>
      </c>
      <c r="AO69" s="2" t="s">
        <v>177</v>
      </c>
      <c r="AP69" s="2" t="s">
        <v>206</v>
      </c>
      <c r="AQ69" s="2" t="str">
        <f t="shared" si="2"/>
        <v>ERA-3 • змішаний / зростання балістики</v>
      </c>
      <c r="AR69" s="2" t="str">
        <f>IF(D69="","",IF(IFERROR(DATEVALUE(D69),0)&gt;='Розрахунок'!$B$2-365,"MODEL-365","HISTORICAL_ONLY"))</f>
        <v>MODEL-365</v>
      </c>
    </row>
    <row r="70">
      <c r="A70" s="40">
        <v>69.0</v>
      </c>
      <c r="B70" s="46" t="s">
        <v>178</v>
      </c>
      <c r="C70" s="46" t="s">
        <v>146</v>
      </c>
      <c r="D70" s="47" t="s">
        <v>723</v>
      </c>
      <c r="E70" s="2" t="s">
        <v>196</v>
      </c>
      <c r="F70" s="47" t="s">
        <v>169</v>
      </c>
      <c r="G70" s="2" t="s">
        <v>170</v>
      </c>
      <c r="H70" s="47" t="s">
        <v>151</v>
      </c>
      <c r="I70" s="2" t="s">
        <v>178</v>
      </c>
      <c r="J70" s="2" t="s">
        <v>728</v>
      </c>
      <c r="K70" s="2" t="s">
        <v>164</v>
      </c>
      <c r="L70" s="2" t="s">
        <v>154</v>
      </c>
      <c r="M70" s="2" t="s">
        <v>729</v>
      </c>
      <c r="N70" s="48" t="s">
        <v>730</v>
      </c>
      <c r="O70" s="48" t="s">
        <v>731</v>
      </c>
      <c r="P70" s="2" t="s">
        <v>732</v>
      </c>
      <c r="R70" s="2" t="s">
        <v>733</v>
      </c>
      <c r="S70" s="47" t="s">
        <v>151</v>
      </c>
      <c r="T70" s="2" t="s">
        <v>734</v>
      </c>
      <c r="V70" s="2" t="s">
        <v>188</v>
      </c>
      <c r="W70" s="2" t="s">
        <v>178</v>
      </c>
      <c r="Z70" s="48" t="s">
        <v>730</v>
      </c>
      <c r="AA70" s="2" t="s">
        <v>735</v>
      </c>
      <c r="AB70" s="2" t="s">
        <v>178</v>
      </c>
      <c r="AC70" s="2" t="s">
        <v>375</v>
      </c>
      <c r="AD70" s="2" t="s">
        <v>736</v>
      </c>
      <c r="AE70" s="2" t="s">
        <v>153</v>
      </c>
      <c r="AF70" s="2"/>
      <c r="AG70" s="2"/>
      <c r="AH70" s="2"/>
      <c r="AI70" s="2"/>
      <c r="AJ70" s="2"/>
      <c r="AK70" s="2"/>
      <c r="AL70" s="2"/>
      <c r="AM70" s="2"/>
      <c r="AN70" s="47" t="s">
        <v>151</v>
      </c>
      <c r="AO70" s="2" t="s">
        <v>737</v>
      </c>
      <c r="AP70" s="2" t="s">
        <v>193</v>
      </c>
      <c r="AQ70" s="2" t="str">
        <f t="shared" si="2"/>
        <v>ERA-3 • змішаний / зростання балістики</v>
      </c>
      <c r="AR70" s="2" t="str">
        <f>IF(D70="","",IF(IFERROR(DATEVALUE(D70),0)&gt;='Розрахунок'!$B$2-365,"MODEL-365","HISTORICAL_ONLY"))</f>
        <v>MODEL-365</v>
      </c>
    </row>
    <row r="71">
      <c r="A71" s="40">
        <v>70.0</v>
      </c>
      <c r="B71" s="46" t="s">
        <v>194</v>
      </c>
      <c r="C71" s="46" t="s">
        <v>146</v>
      </c>
      <c r="D71" s="47" t="s">
        <v>738</v>
      </c>
      <c r="E71" s="2" t="s">
        <v>208</v>
      </c>
      <c r="F71" s="2">
        <v>2.0</v>
      </c>
      <c r="G71" s="2" t="s">
        <v>216</v>
      </c>
      <c r="H71" s="2">
        <v>1.0</v>
      </c>
      <c r="I71" s="2" t="s">
        <v>194</v>
      </c>
      <c r="J71" s="2" t="s">
        <v>249</v>
      </c>
      <c r="K71" s="2" t="s">
        <v>739</v>
      </c>
      <c r="L71" s="2" t="s">
        <v>740</v>
      </c>
      <c r="M71" s="2" t="s">
        <v>741</v>
      </c>
      <c r="N71" s="48" t="s">
        <v>742</v>
      </c>
      <c r="O71" s="48" t="s">
        <v>743</v>
      </c>
      <c r="P71" s="2" t="s">
        <v>744</v>
      </c>
      <c r="T71" s="2" t="s">
        <v>745</v>
      </c>
      <c r="V71" s="2" t="s">
        <v>188</v>
      </c>
      <c r="W71" s="4" t="s">
        <v>194</v>
      </c>
      <c r="Z71" s="50" t="s">
        <v>742</v>
      </c>
      <c r="AA71" s="4" t="s">
        <v>746</v>
      </c>
      <c r="AB71" s="2" t="s">
        <v>194</v>
      </c>
      <c r="AC71" s="2" t="s">
        <v>747</v>
      </c>
      <c r="AD71" s="2" t="s">
        <v>748</v>
      </c>
      <c r="AE71" s="2" t="s">
        <v>153</v>
      </c>
      <c r="AF71" s="2" t="s">
        <v>157</v>
      </c>
      <c r="AG71" s="2" t="s">
        <v>157</v>
      </c>
      <c r="AH71" s="2" t="s">
        <v>157</v>
      </c>
      <c r="AI71" s="2" t="s">
        <v>157</v>
      </c>
      <c r="AJ71" s="2" t="s">
        <v>157</v>
      </c>
      <c r="AK71" s="2" t="s">
        <v>157</v>
      </c>
      <c r="AL71" s="2" t="s">
        <v>157</v>
      </c>
      <c r="AM71" s="2" t="s">
        <v>157</v>
      </c>
      <c r="AN71" s="2" t="s">
        <v>157</v>
      </c>
      <c r="AO71" s="2" t="s">
        <v>157</v>
      </c>
      <c r="AP71" s="2" t="s">
        <v>749</v>
      </c>
      <c r="AQ71" s="2" t="str">
        <f t="shared" si="2"/>
        <v>ERA-3 • змішаний / зростання балістики</v>
      </c>
      <c r="AR71" s="2" t="str">
        <f>IF(D71="","",IF(IFERROR(DATEVALUE(D71),0)&gt;='Розрахунок'!$B$2-365,"MODEL-365","HISTORICAL_ONLY"))</f>
        <v>MODEL-365</v>
      </c>
    </row>
    <row r="72">
      <c r="A72" s="40">
        <v>71.0</v>
      </c>
      <c r="B72" s="46" t="s">
        <v>229</v>
      </c>
      <c r="C72" s="46" t="s">
        <v>146</v>
      </c>
      <c r="D72" s="47" t="s">
        <v>750</v>
      </c>
      <c r="E72" s="2" t="s">
        <v>148</v>
      </c>
      <c r="F72" s="2">
        <v>3.0</v>
      </c>
      <c r="G72" s="2" t="s">
        <v>216</v>
      </c>
      <c r="H72" s="2">
        <v>1.0</v>
      </c>
      <c r="I72" s="2" t="s">
        <v>751</v>
      </c>
      <c r="J72" s="2" t="s">
        <v>304</v>
      </c>
      <c r="K72" s="2" t="s">
        <v>232</v>
      </c>
      <c r="L72" s="2" t="s">
        <v>199</v>
      </c>
      <c r="M72" s="2" t="s">
        <v>752</v>
      </c>
      <c r="N72" s="48" t="s">
        <v>753</v>
      </c>
      <c r="O72" s="48" t="s">
        <v>754</v>
      </c>
      <c r="P72" s="2" t="s">
        <v>755</v>
      </c>
      <c r="T72" s="2"/>
      <c r="V72" s="2"/>
      <c r="AB72" s="2" t="s">
        <v>230</v>
      </c>
      <c r="AC72" s="2" t="s">
        <v>756</v>
      </c>
      <c r="AD72" s="2" t="s">
        <v>757</v>
      </c>
      <c r="AE72" s="2" t="s">
        <v>153</v>
      </c>
      <c r="AF72" s="2" t="s">
        <v>157</v>
      </c>
      <c r="AG72" s="2" t="s">
        <v>157</v>
      </c>
      <c r="AH72" s="2" t="s">
        <v>157</v>
      </c>
      <c r="AI72" s="2" t="s">
        <v>157</v>
      </c>
      <c r="AJ72" s="2" t="s">
        <v>157</v>
      </c>
      <c r="AK72" s="2" t="s">
        <v>157</v>
      </c>
      <c r="AL72" s="2" t="s">
        <v>157</v>
      </c>
      <c r="AM72" s="2" t="s">
        <v>157</v>
      </c>
      <c r="AN72" s="2" t="s">
        <v>157</v>
      </c>
      <c r="AO72" s="2" t="s">
        <v>177</v>
      </c>
      <c r="AP72" s="2" t="s">
        <v>206</v>
      </c>
      <c r="AQ72" s="2" t="str">
        <f t="shared" si="2"/>
        <v>ERA-3 • змішаний / зростання балістики</v>
      </c>
      <c r="AR72" s="2" t="str">
        <f>IF(D72="","",IF(IFERROR(DATEVALUE(D72),0)&gt;='Розрахунок'!$B$2-365,"MODEL-365","HISTORICAL_ONLY"))</f>
        <v>MODEL-365</v>
      </c>
    </row>
    <row r="73">
      <c r="A73" s="40">
        <v>72.0</v>
      </c>
      <c r="B73" s="46" t="s">
        <v>515</v>
      </c>
      <c r="C73" s="46" t="s">
        <v>146</v>
      </c>
      <c r="D73" s="47" t="s">
        <v>750</v>
      </c>
      <c r="E73" s="2" t="s">
        <v>148</v>
      </c>
      <c r="F73" s="47" t="s">
        <v>149</v>
      </c>
      <c r="G73" s="2" t="s">
        <v>216</v>
      </c>
      <c r="H73" s="47" t="s">
        <v>151</v>
      </c>
      <c r="I73" s="2" t="s">
        <v>517</v>
      </c>
      <c r="J73" s="2" t="s">
        <v>758</v>
      </c>
      <c r="K73" s="2" t="s">
        <v>164</v>
      </c>
      <c r="L73" s="2" t="s">
        <v>759</v>
      </c>
      <c r="M73" s="2" t="s">
        <v>760</v>
      </c>
      <c r="N73" s="48" t="s">
        <v>761</v>
      </c>
      <c r="O73" s="48" t="s">
        <v>762</v>
      </c>
      <c r="P73" s="2" t="s">
        <v>763</v>
      </c>
      <c r="R73" s="2" t="s">
        <v>764</v>
      </c>
      <c r="S73" s="47" t="s">
        <v>169</v>
      </c>
      <c r="T73" s="2" t="s">
        <v>765</v>
      </c>
      <c r="V73" s="2" t="s">
        <v>188</v>
      </c>
      <c r="W73" s="2" t="s">
        <v>517</v>
      </c>
      <c r="Z73" s="48" t="s">
        <v>761</v>
      </c>
      <c r="AA73" s="2" t="s">
        <v>766</v>
      </c>
      <c r="AB73" s="2" t="s">
        <v>526</v>
      </c>
      <c r="AC73" s="2" t="s">
        <v>767</v>
      </c>
      <c r="AD73" s="2" t="s">
        <v>768</v>
      </c>
      <c r="AE73" s="2" t="s">
        <v>153</v>
      </c>
      <c r="AF73" s="2"/>
      <c r="AG73" s="2"/>
      <c r="AH73" s="2"/>
      <c r="AI73" s="2"/>
      <c r="AJ73" s="2"/>
      <c r="AK73" s="2"/>
      <c r="AL73" s="2"/>
      <c r="AM73" s="2"/>
      <c r="AN73" s="47" t="s">
        <v>169</v>
      </c>
      <c r="AO73" s="2" t="s">
        <v>737</v>
      </c>
      <c r="AP73" s="2" t="s">
        <v>529</v>
      </c>
      <c r="AQ73" s="4" t="str">
        <f t="shared" si="2"/>
        <v>ERA-3 • змішаний / зростання балістики</v>
      </c>
      <c r="AR73" s="4" t="str">
        <f>IF(D73="","",IF(IFERROR(DATEVALUE(D73),0)&gt;='Розрахунок'!$B$2-365,"MODEL-365","HISTORICAL_ONLY"))</f>
        <v>MODEL-365</v>
      </c>
    </row>
    <row r="74">
      <c r="A74" s="40">
        <v>73.0</v>
      </c>
      <c r="B74" s="46" t="s">
        <v>194</v>
      </c>
      <c r="C74" s="46" t="s">
        <v>146</v>
      </c>
      <c r="D74" s="47" t="s">
        <v>769</v>
      </c>
      <c r="E74" s="2" t="s">
        <v>208</v>
      </c>
      <c r="F74" s="2">
        <v>3.0</v>
      </c>
      <c r="G74" s="2" t="s">
        <v>216</v>
      </c>
      <c r="H74" s="2">
        <v>1.0</v>
      </c>
      <c r="I74" s="2" t="s">
        <v>197</v>
      </c>
      <c r="J74" s="2" t="s">
        <v>198</v>
      </c>
      <c r="K74" s="2" t="s">
        <v>153</v>
      </c>
      <c r="L74" s="2" t="s">
        <v>199</v>
      </c>
      <c r="M74" s="2" t="s">
        <v>407</v>
      </c>
      <c r="N74" s="48" t="s">
        <v>770</v>
      </c>
      <c r="O74" s="50" t="s">
        <v>771</v>
      </c>
      <c r="P74" s="2" t="s">
        <v>220</v>
      </c>
      <c r="T74" s="2"/>
      <c r="V74" s="2"/>
      <c r="AB74" s="2" t="s">
        <v>194</v>
      </c>
      <c r="AC74" s="2" t="s">
        <v>772</v>
      </c>
      <c r="AD74" s="2" t="s">
        <v>773</v>
      </c>
      <c r="AE74" s="2" t="s">
        <v>153</v>
      </c>
      <c r="AF74" s="2" t="s">
        <v>157</v>
      </c>
      <c r="AG74" s="2" t="s">
        <v>157</v>
      </c>
      <c r="AH74" s="2" t="s">
        <v>157</v>
      </c>
      <c r="AI74" s="2" t="s">
        <v>157</v>
      </c>
      <c r="AJ74" s="2" t="s">
        <v>157</v>
      </c>
      <c r="AK74" s="2" t="s">
        <v>157</v>
      </c>
      <c r="AL74" s="2" t="s">
        <v>157</v>
      </c>
      <c r="AM74" s="2" t="s">
        <v>157</v>
      </c>
      <c r="AN74" s="2" t="s">
        <v>157</v>
      </c>
      <c r="AO74" s="2" t="s">
        <v>177</v>
      </c>
      <c r="AP74" s="2" t="s">
        <v>206</v>
      </c>
      <c r="AQ74" s="2" t="str">
        <f t="shared" si="2"/>
        <v>ERA-3 • змішаний / зростання балістики</v>
      </c>
      <c r="AR74" s="2" t="str">
        <f>IF(D74="","",IF(IFERROR(DATEVALUE(D74),0)&gt;='Розрахунок'!$B$2-365,"MODEL-365","HISTORICAL_ONLY"))</f>
        <v>MODEL-365</v>
      </c>
    </row>
    <row r="75">
      <c r="A75" s="40">
        <v>74.0</v>
      </c>
      <c r="B75" s="46" t="s">
        <v>301</v>
      </c>
      <c r="C75" s="46" t="s">
        <v>146</v>
      </c>
      <c r="D75" s="47" t="s">
        <v>774</v>
      </c>
      <c r="E75" s="2" t="s">
        <v>303</v>
      </c>
      <c r="F75" s="47" t="s">
        <v>149</v>
      </c>
      <c r="G75" s="2" t="s">
        <v>150</v>
      </c>
      <c r="H75" s="47" t="s">
        <v>151</v>
      </c>
      <c r="I75" s="2" t="s">
        <v>301</v>
      </c>
      <c r="J75" s="2" t="s">
        <v>240</v>
      </c>
      <c r="K75" s="2" t="s">
        <v>164</v>
      </c>
      <c r="L75" s="2" t="s">
        <v>154</v>
      </c>
      <c r="M75" s="2" t="s">
        <v>775</v>
      </c>
      <c r="N75" s="48" t="s">
        <v>776</v>
      </c>
      <c r="O75" s="50" t="s">
        <v>777</v>
      </c>
      <c r="P75" s="2" t="s">
        <v>778</v>
      </c>
      <c r="S75" s="49" t="s">
        <v>151</v>
      </c>
      <c r="T75" s="2" t="s">
        <v>779</v>
      </c>
      <c r="V75" s="2" t="s">
        <v>780</v>
      </c>
      <c r="W75" s="4" t="s">
        <v>301</v>
      </c>
      <c r="Y75" s="49" t="s">
        <v>781</v>
      </c>
      <c r="Z75" s="50" t="s">
        <v>776</v>
      </c>
      <c r="AA75" s="4" t="s">
        <v>782</v>
      </c>
      <c r="AB75" s="2" t="s">
        <v>301</v>
      </c>
      <c r="AC75" s="2" t="s">
        <v>783</v>
      </c>
      <c r="AD75" s="2" t="s">
        <v>784</v>
      </c>
      <c r="AE75" s="2" t="s">
        <v>153</v>
      </c>
      <c r="AF75" s="2"/>
      <c r="AG75" s="2"/>
      <c r="AH75" s="2"/>
      <c r="AI75" s="2"/>
      <c r="AJ75" s="2"/>
      <c r="AK75" s="2"/>
      <c r="AL75" s="2"/>
      <c r="AM75" s="2"/>
      <c r="AN75" s="47" t="s">
        <v>151</v>
      </c>
      <c r="AO75" s="2" t="s">
        <v>177</v>
      </c>
      <c r="AP75" s="2" t="s">
        <v>313</v>
      </c>
      <c r="AQ75" s="2" t="str">
        <f t="shared" si="2"/>
        <v>ERA-3 • змішаний / зростання балістики</v>
      </c>
      <c r="AR75" s="2" t="str">
        <f>IF(D75="","",IF(IFERROR(DATEVALUE(D75),0)&gt;='Розрахунок'!$B$2-365,"MODEL-365","HISTORICAL_ONLY"))</f>
        <v>MODEL-365</v>
      </c>
    </row>
    <row r="76">
      <c r="A76" s="40">
        <v>75.0</v>
      </c>
      <c r="B76" s="46" t="s">
        <v>301</v>
      </c>
      <c r="C76" s="46" t="s">
        <v>146</v>
      </c>
      <c r="D76" s="47" t="s">
        <v>785</v>
      </c>
      <c r="E76" s="2" t="s">
        <v>148</v>
      </c>
      <c r="F76" s="47" t="s">
        <v>248</v>
      </c>
      <c r="G76" s="2" t="s">
        <v>150</v>
      </c>
      <c r="H76" s="47" t="s">
        <v>151</v>
      </c>
      <c r="I76" s="2" t="s">
        <v>301</v>
      </c>
      <c r="J76" s="2" t="s">
        <v>597</v>
      </c>
      <c r="K76" s="2" t="s">
        <v>153</v>
      </c>
      <c r="L76" s="2" t="s">
        <v>154</v>
      </c>
      <c r="M76" s="2" t="s">
        <v>786</v>
      </c>
      <c r="N76" s="48" t="s">
        <v>787</v>
      </c>
      <c r="O76" s="50" t="s">
        <v>788</v>
      </c>
      <c r="P76" s="2" t="s">
        <v>789</v>
      </c>
      <c r="S76" s="49" t="s">
        <v>151</v>
      </c>
      <c r="T76" s="2" t="s">
        <v>602</v>
      </c>
      <c r="V76" s="2" t="s">
        <v>790</v>
      </c>
      <c r="W76" s="4" t="s">
        <v>301</v>
      </c>
      <c r="AA76" s="4" t="s">
        <v>791</v>
      </c>
      <c r="AB76" s="2" t="s">
        <v>301</v>
      </c>
      <c r="AC76" s="2" t="s">
        <v>792</v>
      </c>
      <c r="AD76" s="2" t="s">
        <v>793</v>
      </c>
      <c r="AE76" s="2" t="s">
        <v>153</v>
      </c>
      <c r="AF76" s="2"/>
      <c r="AG76" s="2"/>
      <c r="AH76" s="2" t="s">
        <v>153</v>
      </c>
      <c r="AI76" s="2"/>
      <c r="AJ76" s="2"/>
      <c r="AK76" s="2"/>
      <c r="AL76" s="2"/>
      <c r="AM76" s="2"/>
      <c r="AN76" s="2"/>
      <c r="AO76" s="2" t="s">
        <v>794</v>
      </c>
      <c r="AP76" s="2" t="s">
        <v>313</v>
      </c>
      <c r="AQ76" s="2" t="str">
        <f t="shared" si="2"/>
        <v>ERA-3 • змішаний / зростання балістики</v>
      </c>
      <c r="AR76" s="2" t="str">
        <f>IF(D76="","",IF(IFERROR(DATEVALUE(D76),0)&gt;='Розрахунок'!$B$2-365,"MODEL-365","HISTORICAL_ONLY"))</f>
        <v>MODEL-365</v>
      </c>
    </row>
    <row r="77">
      <c r="A77" s="40">
        <v>76.0</v>
      </c>
      <c r="B77" s="46" t="s">
        <v>194</v>
      </c>
      <c r="C77" s="46" t="s">
        <v>146</v>
      </c>
      <c r="D77" s="47" t="s">
        <v>795</v>
      </c>
      <c r="E77" s="2" t="s">
        <v>288</v>
      </c>
      <c r="F77" s="2">
        <v>4.0</v>
      </c>
      <c r="G77" s="2" t="s">
        <v>150</v>
      </c>
      <c r="H77" s="2">
        <v>1.0</v>
      </c>
      <c r="I77" s="2" t="s">
        <v>197</v>
      </c>
      <c r="J77" s="2" t="s">
        <v>198</v>
      </c>
      <c r="K77" s="2" t="s">
        <v>153</v>
      </c>
      <c r="L77" s="2" t="s">
        <v>199</v>
      </c>
      <c r="M77" s="2" t="s">
        <v>796</v>
      </c>
      <c r="N77" s="48" t="s">
        <v>797</v>
      </c>
      <c r="O77" s="50" t="s">
        <v>798</v>
      </c>
      <c r="P77" s="2" t="s">
        <v>284</v>
      </c>
      <c r="T77" s="2"/>
      <c r="V77" s="2"/>
      <c r="AB77" s="2" t="s">
        <v>194</v>
      </c>
      <c r="AC77" s="2" t="s">
        <v>799</v>
      </c>
      <c r="AD77" s="2" t="s">
        <v>800</v>
      </c>
      <c r="AE77" s="2" t="s">
        <v>153</v>
      </c>
      <c r="AF77" s="2" t="s">
        <v>157</v>
      </c>
      <c r="AG77" s="2" t="s">
        <v>157</v>
      </c>
      <c r="AH77" s="2" t="s">
        <v>153</v>
      </c>
      <c r="AI77" s="2" t="s">
        <v>157</v>
      </c>
      <c r="AJ77" s="2" t="s">
        <v>157</v>
      </c>
      <c r="AK77" s="2" t="s">
        <v>157</v>
      </c>
      <c r="AL77" s="2" t="s">
        <v>157</v>
      </c>
      <c r="AM77" s="2" t="s">
        <v>157</v>
      </c>
      <c r="AN77" s="2" t="s">
        <v>157</v>
      </c>
      <c r="AO77" s="2" t="s">
        <v>192</v>
      </c>
      <c r="AP77" s="2" t="s">
        <v>206</v>
      </c>
      <c r="AQ77" s="2" t="str">
        <f t="shared" si="2"/>
        <v>ERA-3 • змішаний / зростання балістики</v>
      </c>
      <c r="AR77" s="2" t="str">
        <f>IF(D77="","",IF(IFERROR(DATEVALUE(D77),0)&gt;='Розрахунок'!$B$2-365,"MODEL-365","HISTORICAL_ONLY"))</f>
        <v>MODEL-365</v>
      </c>
    </row>
    <row r="78">
      <c r="A78" s="40">
        <v>77.0</v>
      </c>
      <c r="B78" s="46" t="s">
        <v>178</v>
      </c>
      <c r="C78" s="46" t="s">
        <v>146</v>
      </c>
      <c r="D78" s="47" t="s">
        <v>795</v>
      </c>
      <c r="E78" s="2" t="s">
        <v>288</v>
      </c>
      <c r="F78" s="47" t="s">
        <v>248</v>
      </c>
      <c r="G78" s="2" t="s">
        <v>150</v>
      </c>
      <c r="H78" s="47" t="s">
        <v>151</v>
      </c>
      <c r="I78" s="2" t="s">
        <v>178</v>
      </c>
      <c r="J78" s="2" t="s">
        <v>728</v>
      </c>
      <c r="K78" s="2" t="s">
        <v>164</v>
      </c>
      <c r="L78" s="2" t="s">
        <v>154</v>
      </c>
      <c r="M78" s="2" t="s">
        <v>801</v>
      </c>
      <c r="N78" s="48" t="s">
        <v>802</v>
      </c>
      <c r="O78" s="48" t="s">
        <v>803</v>
      </c>
      <c r="P78" s="2" t="s">
        <v>804</v>
      </c>
      <c r="R78" s="2"/>
      <c r="S78" s="47" t="s">
        <v>151</v>
      </c>
      <c r="T78" s="2" t="s">
        <v>805</v>
      </c>
      <c r="V78" s="2" t="s">
        <v>188</v>
      </c>
      <c r="W78" s="2" t="s">
        <v>178</v>
      </c>
      <c r="Z78" s="48" t="s">
        <v>802</v>
      </c>
      <c r="AA78" s="2" t="s">
        <v>806</v>
      </c>
      <c r="AB78" s="2" t="s">
        <v>178</v>
      </c>
      <c r="AC78" s="2" t="s">
        <v>375</v>
      </c>
      <c r="AD78" s="2" t="s">
        <v>807</v>
      </c>
      <c r="AE78" s="2" t="s">
        <v>153</v>
      </c>
      <c r="AF78" s="2"/>
      <c r="AG78" s="2"/>
      <c r="AH78" s="2"/>
      <c r="AI78" s="2"/>
      <c r="AJ78" s="2"/>
      <c r="AK78" s="2"/>
      <c r="AL78" s="2"/>
      <c r="AM78" s="2"/>
      <c r="AN78" s="47" t="s">
        <v>151</v>
      </c>
      <c r="AO78" s="2" t="s">
        <v>737</v>
      </c>
      <c r="AP78" s="2" t="s">
        <v>193</v>
      </c>
      <c r="AQ78" s="2" t="str">
        <f t="shared" si="2"/>
        <v>ERA-3 • змішаний / зростання балістики</v>
      </c>
      <c r="AR78" s="2" t="str">
        <f>IF(D78="","",IF(IFERROR(DATEVALUE(D78),0)&gt;='Розрахунок'!$B$2-365,"MODEL-365","HISTORICAL_ONLY"))</f>
        <v>MODEL-365</v>
      </c>
    </row>
    <row r="79">
      <c r="A79" s="40">
        <v>78.0</v>
      </c>
      <c r="B79" s="46" t="s">
        <v>301</v>
      </c>
      <c r="C79" s="46" t="s">
        <v>146</v>
      </c>
      <c r="D79" s="47" t="s">
        <v>808</v>
      </c>
      <c r="E79" s="2" t="s">
        <v>303</v>
      </c>
      <c r="F79" s="47" t="s">
        <v>248</v>
      </c>
      <c r="G79" s="2" t="s">
        <v>150</v>
      </c>
      <c r="H79" s="47" t="s">
        <v>151</v>
      </c>
      <c r="I79" s="2" t="s">
        <v>301</v>
      </c>
      <c r="J79" s="2" t="s">
        <v>304</v>
      </c>
      <c r="K79" s="2" t="s">
        <v>164</v>
      </c>
      <c r="L79" s="2" t="s">
        <v>154</v>
      </c>
      <c r="M79" s="2" t="s">
        <v>809</v>
      </c>
      <c r="N79" s="48" t="s">
        <v>810</v>
      </c>
      <c r="O79" s="50" t="s">
        <v>811</v>
      </c>
      <c r="P79" s="2" t="s">
        <v>812</v>
      </c>
      <c r="S79" s="49" t="s">
        <v>151</v>
      </c>
      <c r="T79" s="2" t="s">
        <v>813</v>
      </c>
      <c r="V79" s="2" t="s">
        <v>188</v>
      </c>
      <c r="W79" s="4" t="s">
        <v>301</v>
      </c>
      <c r="AB79" s="2" t="s">
        <v>301</v>
      </c>
      <c r="AC79" s="2" t="s">
        <v>814</v>
      </c>
      <c r="AD79" s="2" t="s">
        <v>815</v>
      </c>
      <c r="AE79" s="2" t="s">
        <v>153</v>
      </c>
      <c r="AF79" s="2"/>
      <c r="AG79" s="2"/>
      <c r="AH79" s="2"/>
      <c r="AI79" s="2"/>
      <c r="AJ79" s="2"/>
      <c r="AK79" s="2"/>
      <c r="AL79" s="2"/>
      <c r="AM79" s="2"/>
      <c r="AN79" s="47" t="s">
        <v>151</v>
      </c>
      <c r="AO79" s="2" t="s">
        <v>177</v>
      </c>
      <c r="AP79" s="2" t="s">
        <v>313</v>
      </c>
      <c r="AQ79" s="2" t="str">
        <f t="shared" si="2"/>
        <v>ERA-3 • змішаний / зростання балістики</v>
      </c>
      <c r="AR79" s="2" t="str">
        <f>IF(D79="","",IF(IFERROR(DATEVALUE(D79),0)&gt;='Розрахунок'!$B$2-365,"MODEL-365","HISTORICAL_ONLY"))</f>
        <v>MODEL-365</v>
      </c>
    </row>
    <row r="80">
      <c r="A80" s="40">
        <v>79.0</v>
      </c>
      <c r="B80" s="46" t="s">
        <v>194</v>
      </c>
      <c r="C80" s="46" t="s">
        <v>146</v>
      </c>
      <c r="D80" s="47" t="s">
        <v>816</v>
      </c>
      <c r="E80" s="2" t="s">
        <v>208</v>
      </c>
      <c r="F80" s="2">
        <v>1.0</v>
      </c>
      <c r="G80" s="2" t="s">
        <v>170</v>
      </c>
      <c r="H80" s="2">
        <v>1.0</v>
      </c>
      <c r="I80" s="2" t="s">
        <v>197</v>
      </c>
      <c r="J80" s="2" t="s">
        <v>198</v>
      </c>
      <c r="K80" s="2" t="s">
        <v>153</v>
      </c>
      <c r="L80" s="2" t="s">
        <v>199</v>
      </c>
      <c r="M80" s="2" t="s">
        <v>217</v>
      </c>
      <c r="N80" s="48" t="s">
        <v>817</v>
      </c>
      <c r="O80" s="50" t="s">
        <v>818</v>
      </c>
      <c r="P80" s="2" t="s">
        <v>220</v>
      </c>
      <c r="T80" s="2"/>
      <c r="V80" s="2"/>
      <c r="AB80" s="2" t="s">
        <v>194</v>
      </c>
      <c r="AC80" s="2" t="s">
        <v>819</v>
      </c>
      <c r="AD80" s="2" t="s">
        <v>820</v>
      </c>
      <c r="AE80" s="2" t="s">
        <v>153</v>
      </c>
      <c r="AF80" s="2" t="s">
        <v>157</v>
      </c>
      <c r="AG80" s="2" t="s">
        <v>157</v>
      </c>
      <c r="AH80" s="2" t="s">
        <v>157</v>
      </c>
      <c r="AI80" s="2" t="s">
        <v>157</v>
      </c>
      <c r="AJ80" s="2" t="s">
        <v>157</v>
      </c>
      <c r="AK80" s="2" t="s">
        <v>157</v>
      </c>
      <c r="AL80" s="2" t="s">
        <v>157</v>
      </c>
      <c r="AM80" s="2" t="s">
        <v>157</v>
      </c>
      <c r="AN80" s="2" t="s">
        <v>157</v>
      </c>
      <c r="AO80" s="2" t="s">
        <v>177</v>
      </c>
      <c r="AP80" s="2" t="s">
        <v>206</v>
      </c>
      <c r="AQ80" s="2" t="str">
        <f t="shared" si="2"/>
        <v>ERA-3 • змішаний / зростання балістики</v>
      </c>
      <c r="AR80" s="2" t="str">
        <f>IF(D80="","",IF(IFERROR(DATEVALUE(D80),0)&gt;='Розрахунок'!$B$2-365,"MODEL-365","HISTORICAL_ONLY"))</f>
        <v>MODEL-365</v>
      </c>
    </row>
    <row r="81">
      <c r="A81" s="40">
        <v>80.0</v>
      </c>
      <c r="B81" s="46" t="s">
        <v>229</v>
      </c>
      <c r="C81" s="46" t="s">
        <v>146</v>
      </c>
      <c r="D81" s="47" t="s">
        <v>821</v>
      </c>
      <c r="E81" s="2" t="s">
        <v>303</v>
      </c>
      <c r="F81" s="2">
        <v>1.0</v>
      </c>
      <c r="G81" s="2" t="s">
        <v>170</v>
      </c>
      <c r="H81" s="2">
        <v>1.0</v>
      </c>
      <c r="I81" s="2" t="s">
        <v>230</v>
      </c>
      <c r="J81" s="2" t="s">
        <v>240</v>
      </c>
      <c r="K81" s="2" t="s">
        <v>153</v>
      </c>
      <c r="L81" s="2" t="s">
        <v>199</v>
      </c>
      <c r="M81" s="2" t="s">
        <v>822</v>
      </c>
      <c r="N81" s="48" t="s">
        <v>823</v>
      </c>
      <c r="O81" s="50" t="s">
        <v>824</v>
      </c>
      <c r="P81" s="2" t="s">
        <v>825</v>
      </c>
      <c r="S81" s="4">
        <v>1.0</v>
      </c>
      <c r="T81" s="2" t="s">
        <v>161</v>
      </c>
      <c r="V81" s="2" t="s">
        <v>161</v>
      </c>
      <c r="AB81" s="2" t="s">
        <v>230</v>
      </c>
      <c r="AC81" s="2" t="s">
        <v>549</v>
      </c>
      <c r="AD81" s="2" t="s">
        <v>826</v>
      </c>
      <c r="AE81" s="2" t="s">
        <v>153</v>
      </c>
      <c r="AF81" s="2" t="s">
        <v>153</v>
      </c>
      <c r="AG81" s="2" t="s">
        <v>157</v>
      </c>
      <c r="AH81" s="2" t="s">
        <v>157</v>
      </c>
      <c r="AI81" s="2" t="s">
        <v>157</v>
      </c>
      <c r="AJ81" s="2" t="s">
        <v>157</v>
      </c>
      <c r="AK81" s="2" t="s">
        <v>157</v>
      </c>
      <c r="AL81" s="2" t="s">
        <v>153</v>
      </c>
      <c r="AM81" s="2" t="s">
        <v>157</v>
      </c>
      <c r="AN81" s="2" t="s">
        <v>157</v>
      </c>
      <c r="AO81" s="2" t="s">
        <v>551</v>
      </c>
      <c r="AP81" s="2" t="s">
        <v>206</v>
      </c>
      <c r="AQ81" s="2" t="str">
        <f t="shared" si="2"/>
        <v>ERA-3 • змішаний / зростання балістики</v>
      </c>
      <c r="AR81" s="2" t="str">
        <f>IF(D81="","",IF(IFERROR(DATEVALUE(D81),0)&gt;='Розрахунок'!$B$2-365,"MODEL-365","HISTORICAL_ONLY"))</f>
        <v>MODEL-365</v>
      </c>
    </row>
    <row r="82">
      <c r="A82" s="40">
        <v>81.0</v>
      </c>
      <c r="B82" s="46" t="s">
        <v>301</v>
      </c>
      <c r="C82" s="46" t="s">
        <v>146</v>
      </c>
      <c r="D82" s="47" t="s">
        <v>821</v>
      </c>
      <c r="E82" s="2" t="s">
        <v>303</v>
      </c>
      <c r="F82" s="47" t="s">
        <v>151</v>
      </c>
      <c r="G82" s="2" t="s">
        <v>170</v>
      </c>
      <c r="H82" s="47" t="s">
        <v>151</v>
      </c>
      <c r="I82" s="2" t="s">
        <v>301</v>
      </c>
      <c r="J82" s="2" t="s">
        <v>304</v>
      </c>
      <c r="K82" s="2" t="s">
        <v>164</v>
      </c>
      <c r="L82" s="2" t="s">
        <v>154</v>
      </c>
      <c r="M82" s="2" t="s">
        <v>827</v>
      </c>
      <c r="N82" s="48" t="s">
        <v>828</v>
      </c>
      <c r="O82" s="50" t="s">
        <v>829</v>
      </c>
      <c r="P82" s="2" t="s">
        <v>830</v>
      </c>
      <c r="T82" s="2" t="s">
        <v>831</v>
      </c>
      <c r="V82" s="2" t="s">
        <v>188</v>
      </c>
      <c r="W82" s="4" t="s">
        <v>301</v>
      </c>
      <c r="AB82" s="2" t="s">
        <v>301</v>
      </c>
      <c r="AC82" s="2" t="s">
        <v>701</v>
      </c>
      <c r="AD82" s="2" t="s">
        <v>832</v>
      </c>
      <c r="AE82" s="2" t="s">
        <v>153</v>
      </c>
      <c r="AF82" s="2"/>
      <c r="AG82" s="2"/>
      <c r="AH82" s="2"/>
      <c r="AI82" s="2"/>
      <c r="AJ82" s="2"/>
      <c r="AK82" s="2"/>
      <c r="AL82" s="2"/>
      <c r="AM82" s="2"/>
      <c r="AN82" s="2"/>
      <c r="AO82" s="2" t="s">
        <v>177</v>
      </c>
      <c r="AP82" s="2" t="s">
        <v>313</v>
      </c>
      <c r="AQ82" s="2" t="str">
        <f t="shared" si="2"/>
        <v>ERA-3 • змішаний / зростання балістики</v>
      </c>
      <c r="AR82" s="2" t="str">
        <f>IF(D82="","",IF(IFERROR(DATEVALUE(D82),0)&gt;='Розрахунок'!$B$2-365,"MODEL-365","HISTORICAL_ONLY"))</f>
        <v>MODEL-365</v>
      </c>
    </row>
    <row r="83">
      <c r="A83" s="40">
        <v>82.0</v>
      </c>
      <c r="B83" s="46" t="s">
        <v>194</v>
      </c>
      <c r="C83" s="46" t="s">
        <v>146</v>
      </c>
      <c r="D83" s="47" t="s">
        <v>833</v>
      </c>
      <c r="E83" s="2" t="s">
        <v>288</v>
      </c>
      <c r="F83" s="2">
        <v>1.0</v>
      </c>
      <c r="G83" s="2" t="s">
        <v>170</v>
      </c>
      <c r="H83" s="2">
        <v>1.0</v>
      </c>
      <c r="I83" s="2" t="s">
        <v>197</v>
      </c>
      <c r="J83" s="2" t="s">
        <v>198</v>
      </c>
      <c r="K83" s="2" t="s">
        <v>153</v>
      </c>
      <c r="L83" s="2" t="s">
        <v>199</v>
      </c>
      <c r="M83" s="2" t="s">
        <v>407</v>
      </c>
      <c r="N83" s="48" t="s">
        <v>834</v>
      </c>
      <c r="O83" s="50" t="s">
        <v>835</v>
      </c>
      <c r="P83" s="2" t="s">
        <v>220</v>
      </c>
      <c r="T83" s="2"/>
      <c r="V83" s="2"/>
      <c r="AB83" s="2" t="s">
        <v>260</v>
      </c>
      <c r="AC83" s="2" t="s">
        <v>836</v>
      </c>
      <c r="AD83" s="2" t="s">
        <v>837</v>
      </c>
      <c r="AE83" s="2" t="s">
        <v>164</v>
      </c>
      <c r="AF83" s="2" t="s">
        <v>157</v>
      </c>
      <c r="AG83" s="2" t="s">
        <v>157</v>
      </c>
      <c r="AH83" s="2" t="s">
        <v>157</v>
      </c>
      <c r="AI83" s="2" t="s">
        <v>157</v>
      </c>
      <c r="AJ83" s="2" t="s">
        <v>157</v>
      </c>
      <c r="AK83" s="2" t="s">
        <v>157</v>
      </c>
      <c r="AL83" s="2" t="s">
        <v>157</v>
      </c>
      <c r="AM83" s="2" t="s">
        <v>157</v>
      </c>
      <c r="AN83" s="2" t="s">
        <v>157</v>
      </c>
      <c r="AO83" s="2" t="s">
        <v>157</v>
      </c>
      <c r="AP83" s="2" t="s">
        <v>294</v>
      </c>
      <c r="AQ83" s="2" t="str">
        <f t="shared" si="2"/>
        <v>ERA-3 • змішаний / зростання балістики</v>
      </c>
      <c r="AR83" s="2" t="str">
        <f>IF(D83="","",IF(IFERROR(DATEVALUE(D83),0)&gt;='Розрахунок'!$B$2-365,"MODEL-365","HISTORICAL_ONLY"))</f>
        <v>MODEL-365</v>
      </c>
    </row>
    <row r="84">
      <c r="A84" s="40">
        <v>83.0</v>
      </c>
      <c r="B84" s="46" t="s">
        <v>194</v>
      </c>
      <c r="C84" s="46" t="s">
        <v>146</v>
      </c>
      <c r="D84" s="47" t="s">
        <v>838</v>
      </c>
      <c r="E84" s="2" t="s">
        <v>148</v>
      </c>
      <c r="F84" s="2">
        <v>2.0</v>
      </c>
      <c r="G84" s="2" t="s">
        <v>216</v>
      </c>
      <c r="H84" s="2">
        <v>1.0</v>
      </c>
      <c r="I84" s="2" t="s">
        <v>194</v>
      </c>
      <c r="J84" s="2" t="s">
        <v>839</v>
      </c>
      <c r="K84" s="2" t="s">
        <v>153</v>
      </c>
      <c r="L84" s="2" t="s">
        <v>740</v>
      </c>
      <c r="M84" s="2" t="s">
        <v>840</v>
      </c>
      <c r="N84" s="48" t="s">
        <v>841</v>
      </c>
      <c r="O84" s="48" t="s">
        <v>842</v>
      </c>
      <c r="P84" s="2" t="s">
        <v>843</v>
      </c>
      <c r="Q84" s="4" t="s">
        <v>157</v>
      </c>
      <c r="R84" s="4" t="s">
        <v>157</v>
      </c>
      <c r="S84" s="4" t="s">
        <v>157</v>
      </c>
      <c r="T84" s="2" t="s">
        <v>745</v>
      </c>
      <c r="U84" s="4" t="s">
        <v>157</v>
      </c>
      <c r="V84" s="2" t="s">
        <v>188</v>
      </c>
      <c r="W84" s="4" t="s">
        <v>194</v>
      </c>
      <c r="X84" s="4" t="s">
        <v>157</v>
      </c>
      <c r="Y84" s="4" t="s">
        <v>157</v>
      </c>
      <c r="Z84" s="50" t="s">
        <v>841</v>
      </c>
      <c r="AA84" s="4" t="s">
        <v>844</v>
      </c>
      <c r="AB84" s="2" t="s">
        <v>194</v>
      </c>
      <c r="AC84" s="2" t="s">
        <v>747</v>
      </c>
      <c r="AD84" s="2" t="s">
        <v>845</v>
      </c>
      <c r="AE84" s="2" t="s">
        <v>153</v>
      </c>
      <c r="AF84" s="2" t="s">
        <v>157</v>
      </c>
      <c r="AG84" s="2" t="s">
        <v>157</v>
      </c>
      <c r="AH84" s="2" t="s">
        <v>157</v>
      </c>
      <c r="AI84" s="2" t="s">
        <v>157</v>
      </c>
      <c r="AJ84" s="2" t="s">
        <v>157</v>
      </c>
      <c r="AK84" s="2" t="s">
        <v>157</v>
      </c>
      <c r="AL84" s="2" t="s">
        <v>157</v>
      </c>
      <c r="AM84" s="2" t="s">
        <v>157</v>
      </c>
      <c r="AN84" s="2" t="s">
        <v>157</v>
      </c>
      <c r="AO84" s="2" t="s">
        <v>157</v>
      </c>
      <c r="AP84" s="2" t="s">
        <v>749</v>
      </c>
      <c r="AQ84" s="2" t="str">
        <f t="shared" si="2"/>
        <v>ERA-3 • змішаний / зростання балістики</v>
      </c>
      <c r="AR84" s="2" t="str">
        <f>IF(D84="","",IF(IFERROR(DATEVALUE(D84),0)&gt;='Розрахунок'!$B$2-365,"MODEL-365","HISTORICAL_ONLY"))</f>
        <v>MODEL-365</v>
      </c>
    </row>
    <row r="85">
      <c r="A85" s="40">
        <v>84.0</v>
      </c>
      <c r="B85" s="46" t="s">
        <v>194</v>
      </c>
      <c r="C85" s="46" t="s">
        <v>146</v>
      </c>
      <c r="D85" s="47" t="s">
        <v>846</v>
      </c>
      <c r="E85" s="2" t="s">
        <v>288</v>
      </c>
      <c r="F85" s="2">
        <v>2.0</v>
      </c>
      <c r="G85" s="2" t="s">
        <v>170</v>
      </c>
      <c r="H85" s="2">
        <v>1.0</v>
      </c>
      <c r="I85" s="2" t="s">
        <v>197</v>
      </c>
      <c r="J85" s="2" t="s">
        <v>198</v>
      </c>
      <c r="K85" s="2" t="s">
        <v>153</v>
      </c>
      <c r="L85" s="2" t="s">
        <v>199</v>
      </c>
      <c r="M85" s="2" t="s">
        <v>642</v>
      </c>
      <c r="N85" s="48" t="s">
        <v>847</v>
      </c>
      <c r="O85" s="50" t="s">
        <v>848</v>
      </c>
      <c r="P85" s="2" t="s">
        <v>220</v>
      </c>
      <c r="T85" s="2"/>
      <c r="V85" s="2"/>
      <c r="AB85" s="2" t="s">
        <v>260</v>
      </c>
      <c r="AC85" s="2" t="s">
        <v>849</v>
      </c>
      <c r="AD85" s="2" t="s">
        <v>850</v>
      </c>
      <c r="AE85" s="2" t="s">
        <v>164</v>
      </c>
      <c r="AF85" s="2" t="s">
        <v>157</v>
      </c>
      <c r="AG85" s="2" t="s">
        <v>157</v>
      </c>
      <c r="AH85" s="2" t="s">
        <v>157</v>
      </c>
      <c r="AI85" s="2" t="s">
        <v>157</v>
      </c>
      <c r="AJ85" s="2" t="s">
        <v>157</v>
      </c>
      <c r="AK85" s="2" t="s">
        <v>157</v>
      </c>
      <c r="AL85" s="2" t="s">
        <v>157</v>
      </c>
      <c r="AM85" s="2" t="s">
        <v>157</v>
      </c>
      <c r="AN85" s="2" t="s">
        <v>157</v>
      </c>
      <c r="AO85" s="2" t="s">
        <v>157</v>
      </c>
      <c r="AP85" s="2" t="s">
        <v>294</v>
      </c>
      <c r="AQ85" s="2" t="str">
        <f t="shared" si="2"/>
        <v>ERA-3 • змішаний / зростання балістики</v>
      </c>
      <c r="AR85" s="2" t="str">
        <f>IF(D85="","",IF(IFERROR(DATEVALUE(D85),0)&gt;='Розрахунок'!$B$2-365,"MODEL-365","HISTORICAL_ONLY"))</f>
        <v>MODEL-365</v>
      </c>
    </row>
    <row r="86">
      <c r="A86" s="40">
        <v>85.0</v>
      </c>
      <c r="B86" s="46" t="s">
        <v>301</v>
      </c>
      <c r="C86" s="46" t="s">
        <v>146</v>
      </c>
      <c r="D86" s="47" t="s">
        <v>851</v>
      </c>
      <c r="E86" s="2" t="s">
        <v>180</v>
      </c>
      <c r="F86" s="47" t="s">
        <v>149</v>
      </c>
      <c r="G86" s="2" t="s">
        <v>216</v>
      </c>
      <c r="H86" s="47" t="s">
        <v>151</v>
      </c>
      <c r="I86" s="2" t="s">
        <v>301</v>
      </c>
      <c r="J86" s="2" t="s">
        <v>304</v>
      </c>
      <c r="K86" s="2" t="s">
        <v>164</v>
      </c>
      <c r="L86" s="2" t="s">
        <v>154</v>
      </c>
      <c r="M86" s="2" t="s">
        <v>852</v>
      </c>
      <c r="N86" s="48" t="s">
        <v>853</v>
      </c>
      <c r="O86" s="50" t="s">
        <v>854</v>
      </c>
      <c r="P86" s="2" t="s">
        <v>855</v>
      </c>
      <c r="T86" s="2" t="s">
        <v>831</v>
      </c>
      <c r="V86" s="2" t="s">
        <v>188</v>
      </c>
      <c r="W86" s="4" t="s">
        <v>301</v>
      </c>
      <c r="AB86" s="2" t="s">
        <v>301</v>
      </c>
      <c r="AC86" s="2" t="s">
        <v>856</v>
      </c>
      <c r="AD86" s="2" t="s">
        <v>857</v>
      </c>
      <c r="AE86" s="2" t="s">
        <v>153</v>
      </c>
      <c r="AF86" s="2"/>
      <c r="AG86" s="2"/>
      <c r="AH86" s="2"/>
      <c r="AI86" s="2"/>
      <c r="AJ86" s="2"/>
      <c r="AK86" s="2"/>
      <c r="AL86" s="2"/>
      <c r="AM86" s="2"/>
      <c r="AN86" s="2"/>
      <c r="AO86" s="2" t="s">
        <v>177</v>
      </c>
      <c r="AP86" s="2" t="s">
        <v>313</v>
      </c>
      <c r="AQ86" s="2" t="str">
        <f t="shared" si="2"/>
        <v>ERA-3 • змішаний / зростання балістики</v>
      </c>
      <c r="AR86" s="2" t="str">
        <f>IF(D86="","",IF(IFERROR(DATEVALUE(D86),0)&gt;='Розрахунок'!$B$2-365,"MODEL-365","HISTORICAL_ONLY"))</f>
        <v>MODEL-365</v>
      </c>
    </row>
    <row r="87">
      <c r="A87" s="40">
        <v>86.0</v>
      </c>
      <c r="B87" s="46" t="s">
        <v>301</v>
      </c>
      <c r="C87" s="46" t="s">
        <v>146</v>
      </c>
      <c r="D87" s="47" t="s">
        <v>858</v>
      </c>
      <c r="E87" s="2" t="s">
        <v>208</v>
      </c>
      <c r="F87" s="47" t="s">
        <v>149</v>
      </c>
      <c r="G87" s="2" t="s">
        <v>216</v>
      </c>
      <c r="H87" s="47" t="s">
        <v>151</v>
      </c>
      <c r="I87" s="2" t="s">
        <v>301</v>
      </c>
      <c r="J87" s="2" t="s">
        <v>304</v>
      </c>
      <c r="K87" s="2" t="s">
        <v>164</v>
      </c>
      <c r="L87" s="2" t="s">
        <v>154</v>
      </c>
      <c r="M87" s="2" t="s">
        <v>859</v>
      </c>
      <c r="N87" s="48" t="s">
        <v>860</v>
      </c>
      <c r="O87" s="50" t="s">
        <v>861</v>
      </c>
      <c r="P87" s="2" t="s">
        <v>862</v>
      </c>
      <c r="T87" s="2" t="s">
        <v>831</v>
      </c>
      <c r="V87" s="2" t="s">
        <v>188</v>
      </c>
      <c r="W87" s="4" t="s">
        <v>301</v>
      </c>
      <c r="AB87" s="2" t="s">
        <v>301</v>
      </c>
      <c r="AC87" s="2" t="s">
        <v>863</v>
      </c>
      <c r="AD87" s="2" t="s">
        <v>864</v>
      </c>
      <c r="AE87" s="2" t="s">
        <v>153</v>
      </c>
      <c r="AF87" s="2"/>
      <c r="AG87" s="2"/>
      <c r="AH87" s="2"/>
      <c r="AI87" s="2"/>
      <c r="AJ87" s="2"/>
      <c r="AK87" s="2"/>
      <c r="AL87" s="2"/>
      <c r="AM87" s="2"/>
      <c r="AN87" s="2"/>
      <c r="AO87" s="2" t="s">
        <v>177</v>
      </c>
      <c r="AP87" s="2" t="s">
        <v>313</v>
      </c>
      <c r="AQ87" s="2" t="str">
        <f t="shared" si="2"/>
        <v>ERA-3 • змішаний / зростання балістики</v>
      </c>
      <c r="AR87" s="2" t="str">
        <f>IF(D87="","",IF(IFERROR(DATEVALUE(D87),0)&gt;='Розрахунок'!$B$2-365,"MODEL-365","HISTORICAL_ONLY"))</f>
        <v>MODEL-365</v>
      </c>
    </row>
    <row r="88">
      <c r="A88" s="40">
        <v>87.0</v>
      </c>
      <c r="B88" s="46" t="s">
        <v>178</v>
      </c>
      <c r="C88" s="46" t="s">
        <v>146</v>
      </c>
      <c r="D88" s="47" t="s">
        <v>865</v>
      </c>
      <c r="E88" s="2" t="s">
        <v>196</v>
      </c>
      <c r="F88" s="47" t="s">
        <v>149</v>
      </c>
      <c r="G88" s="2" t="s">
        <v>216</v>
      </c>
      <c r="H88" s="47" t="s">
        <v>151</v>
      </c>
      <c r="I88" s="2" t="s">
        <v>178</v>
      </c>
      <c r="J88" s="2" t="s">
        <v>728</v>
      </c>
      <c r="K88" s="2" t="s">
        <v>164</v>
      </c>
      <c r="L88" s="2" t="s">
        <v>154</v>
      </c>
      <c r="M88" s="2" t="s">
        <v>866</v>
      </c>
      <c r="N88" s="48" t="s">
        <v>867</v>
      </c>
      <c r="O88" s="48" t="s">
        <v>868</v>
      </c>
      <c r="P88" s="2" t="s">
        <v>869</v>
      </c>
      <c r="Q88" s="47" t="s">
        <v>865</v>
      </c>
      <c r="R88" s="2" t="s">
        <v>870</v>
      </c>
      <c r="S88" s="47" t="s">
        <v>151</v>
      </c>
      <c r="T88" s="2" t="s">
        <v>805</v>
      </c>
      <c r="V88" s="2" t="s">
        <v>188</v>
      </c>
      <c r="W88" s="2" t="s">
        <v>178</v>
      </c>
      <c r="Z88" s="48" t="s">
        <v>867</v>
      </c>
      <c r="AA88" s="2" t="s">
        <v>871</v>
      </c>
      <c r="AB88" s="2" t="s">
        <v>178</v>
      </c>
      <c r="AC88" s="2" t="s">
        <v>375</v>
      </c>
      <c r="AD88" s="2" t="s">
        <v>872</v>
      </c>
      <c r="AE88" s="2" t="s">
        <v>153</v>
      </c>
      <c r="AF88" s="2"/>
      <c r="AG88" s="2"/>
      <c r="AH88" s="2"/>
      <c r="AI88" s="2"/>
      <c r="AJ88" s="2"/>
      <c r="AK88" s="2"/>
      <c r="AL88" s="2"/>
      <c r="AM88" s="2"/>
      <c r="AN88" s="47" t="s">
        <v>151</v>
      </c>
      <c r="AO88" s="2" t="s">
        <v>737</v>
      </c>
      <c r="AP88" s="2" t="s">
        <v>193</v>
      </c>
      <c r="AQ88" s="2" t="str">
        <f t="shared" si="2"/>
        <v>ERA-3 • змішаний / зростання балістики</v>
      </c>
      <c r="AR88" s="2" t="str">
        <f>IF(D88="","",IF(IFERROR(DATEVALUE(D88),0)&gt;='Розрахунок'!$B$2-365,"MODEL-365","HISTORICAL_ONLY"))</f>
        <v>MODEL-365</v>
      </c>
    </row>
    <row r="89">
      <c r="A89" s="40">
        <v>88.0</v>
      </c>
      <c r="B89" s="46" t="s">
        <v>194</v>
      </c>
      <c r="C89" s="46" t="s">
        <v>146</v>
      </c>
      <c r="D89" s="47" t="s">
        <v>873</v>
      </c>
      <c r="E89" s="2" t="s">
        <v>288</v>
      </c>
      <c r="F89" s="2">
        <v>3.0</v>
      </c>
      <c r="G89" s="2" t="s">
        <v>216</v>
      </c>
      <c r="H89" s="2">
        <v>1.0</v>
      </c>
      <c r="I89" s="2" t="s">
        <v>197</v>
      </c>
      <c r="J89" s="2" t="s">
        <v>198</v>
      </c>
      <c r="K89" s="2" t="s">
        <v>153</v>
      </c>
      <c r="L89" s="2" t="s">
        <v>199</v>
      </c>
      <c r="M89" s="2" t="s">
        <v>281</v>
      </c>
      <c r="N89" s="48" t="s">
        <v>874</v>
      </c>
      <c r="O89" s="50" t="s">
        <v>875</v>
      </c>
      <c r="P89" s="2" t="s">
        <v>284</v>
      </c>
      <c r="T89" s="2"/>
      <c r="V89" s="2"/>
      <c r="AB89" s="2" t="s">
        <v>260</v>
      </c>
      <c r="AC89" s="2" t="s">
        <v>876</v>
      </c>
      <c r="AD89" s="2" t="s">
        <v>877</v>
      </c>
      <c r="AE89" s="2" t="s">
        <v>164</v>
      </c>
      <c r="AF89" s="2" t="s">
        <v>157</v>
      </c>
      <c r="AG89" s="2" t="s">
        <v>157</v>
      </c>
      <c r="AH89" s="2" t="s">
        <v>153</v>
      </c>
      <c r="AI89" s="2" t="s">
        <v>157</v>
      </c>
      <c r="AJ89" s="2" t="s">
        <v>157</v>
      </c>
      <c r="AK89" s="2" t="s">
        <v>157</v>
      </c>
      <c r="AL89" s="2" t="s">
        <v>157</v>
      </c>
      <c r="AM89" s="2" t="s">
        <v>157</v>
      </c>
      <c r="AN89" s="2" t="s">
        <v>157</v>
      </c>
      <c r="AO89" s="2" t="s">
        <v>263</v>
      </c>
      <c r="AP89" s="2" t="s">
        <v>294</v>
      </c>
      <c r="AQ89" s="2" t="str">
        <f t="shared" si="2"/>
        <v>ERA-3 • змішаний / зростання балістики</v>
      </c>
      <c r="AR89" s="2" t="str">
        <f>IF(D89="","",IF(IFERROR(DATEVALUE(D89),0)&gt;='Розрахунок'!$B$2-365,"MODEL-365","HISTORICAL_ONLY"))</f>
        <v>MODEL-365</v>
      </c>
    </row>
    <row r="90">
      <c r="A90" s="40">
        <v>89.0</v>
      </c>
      <c r="B90" s="46" t="s">
        <v>229</v>
      </c>
      <c r="C90" s="46" t="s">
        <v>146</v>
      </c>
      <c r="D90" s="47" t="s">
        <v>878</v>
      </c>
      <c r="E90" s="2" t="s">
        <v>180</v>
      </c>
      <c r="F90" s="2">
        <v>4.0</v>
      </c>
      <c r="G90" s="2" t="s">
        <v>150</v>
      </c>
      <c r="H90" s="2">
        <v>1.0</v>
      </c>
      <c r="I90" s="2" t="s">
        <v>230</v>
      </c>
      <c r="J90" s="2" t="s">
        <v>240</v>
      </c>
      <c r="K90" s="2" t="s">
        <v>153</v>
      </c>
      <c r="L90" s="2" t="s">
        <v>199</v>
      </c>
      <c r="M90" s="2" t="s">
        <v>879</v>
      </c>
      <c r="N90" s="48" t="s">
        <v>880</v>
      </c>
      <c r="O90" s="48" t="s">
        <v>824</v>
      </c>
      <c r="P90" s="2" t="s">
        <v>351</v>
      </c>
      <c r="S90" s="4">
        <v>1.0</v>
      </c>
      <c r="T90" s="2" t="s">
        <v>161</v>
      </c>
      <c r="V90" s="2" t="s">
        <v>161</v>
      </c>
      <c r="AB90" s="2" t="s">
        <v>230</v>
      </c>
      <c r="AC90" s="2" t="s">
        <v>549</v>
      </c>
      <c r="AD90" s="2" t="s">
        <v>881</v>
      </c>
      <c r="AE90" s="2" t="s">
        <v>153</v>
      </c>
      <c r="AF90" s="2" t="s">
        <v>157</v>
      </c>
      <c r="AG90" s="2" t="s">
        <v>157</v>
      </c>
      <c r="AH90" s="2" t="s">
        <v>157</v>
      </c>
      <c r="AI90" s="2" t="s">
        <v>157</v>
      </c>
      <c r="AJ90" s="2" t="s">
        <v>157</v>
      </c>
      <c r="AK90" s="2" t="s">
        <v>157</v>
      </c>
      <c r="AL90" s="2" t="s">
        <v>157</v>
      </c>
      <c r="AM90" s="2" t="s">
        <v>157</v>
      </c>
      <c r="AN90" s="2" t="s">
        <v>157</v>
      </c>
      <c r="AO90" s="2" t="s">
        <v>177</v>
      </c>
      <c r="AP90" s="2" t="s">
        <v>206</v>
      </c>
      <c r="AQ90" s="2" t="str">
        <f t="shared" si="2"/>
        <v>ERA-3 • змішаний / зростання балістики</v>
      </c>
      <c r="AR90" s="2" t="str">
        <f>IF(D90="","",IF(IFERROR(DATEVALUE(D90),0)&gt;='Розрахунок'!$B$2-365,"MODEL-365","HISTORICAL_ONLY"))</f>
        <v>MODEL-365</v>
      </c>
    </row>
    <row r="91">
      <c r="A91" s="40">
        <v>90.0</v>
      </c>
      <c r="B91" s="46" t="s">
        <v>229</v>
      </c>
      <c r="C91" s="46" t="s">
        <v>146</v>
      </c>
      <c r="D91" s="47" t="s">
        <v>882</v>
      </c>
      <c r="E91" s="2" t="s">
        <v>303</v>
      </c>
      <c r="F91" s="2">
        <v>4.0</v>
      </c>
      <c r="G91" s="2" t="s">
        <v>150</v>
      </c>
      <c r="H91" s="2">
        <v>1.0</v>
      </c>
      <c r="I91" s="2" t="s">
        <v>230</v>
      </c>
      <c r="J91" s="2" t="s">
        <v>240</v>
      </c>
      <c r="K91" s="2" t="s">
        <v>153</v>
      </c>
      <c r="L91" s="2" t="s">
        <v>199</v>
      </c>
      <c r="M91" s="2" t="s">
        <v>879</v>
      </c>
      <c r="N91" s="48" t="s">
        <v>880</v>
      </c>
      <c r="O91" s="48" t="s">
        <v>824</v>
      </c>
      <c r="P91" s="2" t="s">
        <v>351</v>
      </c>
      <c r="S91" s="4">
        <v>1.0</v>
      </c>
      <c r="T91" s="2" t="s">
        <v>161</v>
      </c>
      <c r="V91" s="2" t="s">
        <v>161</v>
      </c>
      <c r="AB91" s="2" t="s">
        <v>230</v>
      </c>
      <c r="AC91" s="2" t="s">
        <v>883</v>
      </c>
      <c r="AD91" s="2" t="s">
        <v>884</v>
      </c>
      <c r="AE91" s="2" t="s">
        <v>153</v>
      </c>
      <c r="AF91" s="2" t="s">
        <v>157</v>
      </c>
      <c r="AG91" s="2" t="s">
        <v>157</v>
      </c>
      <c r="AH91" s="2" t="s">
        <v>157</v>
      </c>
      <c r="AI91" s="2" t="s">
        <v>157</v>
      </c>
      <c r="AJ91" s="2" t="s">
        <v>157</v>
      </c>
      <c r="AK91" s="2" t="s">
        <v>157</v>
      </c>
      <c r="AL91" s="2" t="s">
        <v>157</v>
      </c>
      <c r="AM91" s="2" t="s">
        <v>157</v>
      </c>
      <c r="AN91" s="2" t="s">
        <v>157</v>
      </c>
      <c r="AO91" s="2" t="s">
        <v>177</v>
      </c>
      <c r="AP91" s="2" t="s">
        <v>206</v>
      </c>
      <c r="AQ91" s="2" t="str">
        <f t="shared" si="2"/>
        <v>ERA-3 • змішаний / зростання балістики</v>
      </c>
      <c r="AR91" s="2" t="str">
        <f>IF(D91="","",IF(IFERROR(DATEVALUE(D91),0)&gt;='Розрахунок'!$B$2-365,"MODEL-365","HISTORICAL_ONLY"))</f>
        <v>MODEL-365</v>
      </c>
    </row>
    <row r="92">
      <c r="A92" s="40">
        <v>91.0</v>
      </c>
      <c r="B92" s="46" t="s">
        <v>178</v>
      </c>
      <c r="C92" s="46" t="s">
        <v>146</v>
      </c>
      <c r="D92" s="47" t="s">
        <v>885</v>
      </c>
      <c r="E92" s="2" t="s">
        <v>148</v>
      </c>
      <c r="F92" s="47" t="s">
        <v>248</v>
      </c>
      <c r="G92" s="2" t="s">
        <v>150</v>
      </c>
      <c r="H92" s="47" t="s">
        <v>151</v>
      </c>
      <c r="I92" s="2" t="s">
        <v>886</v>
      </c>
      <c r="J92" s="2" t="s">
        <v>675</v>
      </c>
      <c r="K92" s="2" t="s">
        <v>153</v>
      </c>
      <c r="L92" s="2" t="s">
        <v>154</v>
      </c>
      <c r="M92" s="2" t="s">
        <v>887</v>
      </c>
      <c r="N92" s="48" t="s">
        <v>888</v>
      </c>
      <c r="O92" s="48" t="s">
        <v>889</v>
      </c>
      <c r="P92" s="2" t="s">
        <v>890</v>
      </c>
      <c r="Q92" s="47" t="s">
        <v>885</v>
      </c>
      <c r="R92" s="2" t="s">
        <v>891</v>
      </c>
      <c r="S92" s="47" t="s">
        <v>169</v>
      </c>
      <c r="T92" s="2" t="s">
        <v>681</v>
      </c>
      <c r="V92" s="2" t="s">
        <v>188</v>
      </c>
      <c r="W92" s="2" t="s">
        <v>886</v>
      </c>
      <c r="Z92" s="48" t="s">
        <v>888</v>
      </c>
      <c r="AA92" s="2" t="s">
        <v>892</v>
      </c>
      <c r="AB92" s="2" t="s">
        <v>886</v>
      </c>
      <c r="AC92" s="2" t="s">
        <v>893</v>
      </c>
      <c r="AD92" s="2" t="s">
        <v>894</v>
      </c>
      <c r="AE92" s="2" t="s">
        <v>153</v>
      </c>
      <c r="AF92" s="2"/>
      <c r="AG92" s="2"/>
      <c r="AH92" s="2" t="s">
        <v>153</v>
      </c>
      <c r="AI92" s="2"/>
      <c r="AJ92" s="2"/>
      <c r="AK92" s="2"/>
      <c r="AL92" s="2"/>
      <c r="AM92" s="47" t="s">
        <v>895</v>
      </c>
      <c r="AN92" s="47" t="s">
        <v>169</v>
      </c>
      <c r="AO92" s="2" t="s">
        <v>192</v>
      </c>
      <c r="AP92" s="2" t="s">
        <v>193</v>
      </c>
      <c r="AQ92" s="2" t="str">
        <f t="shared" si="2"/>
        <v>ERA-3 • змішаний / зростання балістики</v>
      </c>
      <c r="AR92" s="2" t="str">
        <f>IF(D92="","",IF(IFERROR(DATEVALUE(D92),0)&gt;='Розрахунок'!$B$2-365,"MODEL-365","HISTORICAL_ONLY"))</f>
        <v>MODEL-365</v>
      </c>
    </row>
    <row r="93">
      <c r="A93" s="40">
        <v>92.0</v>
      </c>
      <c r="B93" s="46" t="s">
        <v>229</v>
      </c>
      <c r="C93" s="46" t="s">
        <v>146</v>
      </c>
      <c r="D93" s="47" t="s">
        <v>896</v>
      </c>
      <c r="E93" s="2" t="s">
        <v>303</v>
      </c>
      <c r="F93" s="2">
        <v>1.0</v>
      </c>
      <c r="G93" s="2" t="s">
        <v>170</v>
      </c>
      <c r="H93" s="2">
        <v>1.0</v>
      </c>
      <c r="I93" s="2" t="s">
        <v>230</v>
      </c>
      <c r="J93" s="2" t="s">
        <v>240</v>
      </c>
      <c r="K93" s="2" t="s">
        <v>153</v>
      </c>
      <c r="L93" s="2" t="s">
        <v>199</v>
      </c>
      <c r="M93" s="2" t="s">
        <v>897</v>
      </c>
      <c r="N93" s="48" t="s">
        <v>898</v>
      </c>
      <c r="O93" s="48" t="s">
        <v>899</v>
      </c>
      <c r="P93" s="2" t="s">
        <v>900</v>
      </c>
      <c r="S93" s="4">
        <v>1.0</v>
      </c>
      <c r="T93" s="2" t="s">
        <v>161</v>
      </c>
      <c r="V93" s="2" t="s">
        <v>161</v>
      </c>
      <c r="AB93" s="2" t="s">
        <v>230</v>
      </c>
      <c r="AC93" s="2" t="s">
        <v>549</v>
      </c>
      <c r="AD93" s="2" t="s">
        <v>901</v>
      </c>
      <c r="AE93" s="2" t="s">
        <v>153</v>
      </c>
      <c r="AF93" s="2" t="s">
        <v>157</v>
      </c>
      <c r="AG93" s="2" t="s">
        <v>157</v>
      </c>
      <c r="AH93" s="2" t="s">
        <v>157</v>
      </c>
      <c r="AI93" s="2" t="s">
        <v>157</v>
      </c>
      <c r="AJ93" s="2" t="s">
        <v>157</v>
      </c>
      <c r="AK93" s="2" t="s">
        <v>157</v>
      </c>
      <c r="AL93" s="2" t="s">
        <v>157</v>
      </c>
      <c r="AM93" s="2" t="s">
        <v>157</v>
      </c>
      <c r="AN93" s="2" t="s">
        <v>157</v>
      </c>
      <c r="AO93" s="2" t="s">
        <v>177</v>
      </c>
      <c r="AP93" s="2" t="s">
        <v>206</v>
      </c>
      <c r="AQ93" s="2" t="str">
        <f t="shared" si="2"/>
        <v>ERA-3 • змішаний / зростання балістики</v>
      </c>
      <c r="AR93" s="2" t="str">
        <f>IF(D93="","",IF(IFERROR(DATEVALUE(D93),0)&gt;='Розрахунок'!$B$2-365,"MODEL-365","HISTORICAL_ONLY"))</f>
        <v>MODEL-365</v>
      </c>
    </row>
    <row r="94">
      <c r="A94" s="40">
        <v>93.0</v>
      </c>
      <c r="B94" s="46" t="s">
        <v>194</v>
      </c>
      <c r="C94" s="46" t="s">
        <v>146</v>
      </c>
      <c r="D94" s="47" t="s">
        <v>902</v>
      </c>
      <c r="E94" s="2" t="s">
        <v>288</v>
      </c>
      <c r="F94" s="2">
        <v>1.0</v>
      </c>
      <c r="G94" s="2" t="s">
        <v>170</v>
      </c>
      <c r="H94" s="2">
        <v>1.0</v>
      </c>
      <c r="I94" s="2" t="s">
        <v>197</v>
      </c>
      <c r="J94" s="2" t="s">
        <v>198</v>
      </c>
      <c r="K94" s="2" t="s">
        <v>153</v>
      </c>
      <c r="L94" s="2" t="s">
        <v>199</v>
      </c>
      <c r="M94" s="2" t="s">
        <v>407</v>
      </c>
      <c r="N94" s="48" t="s">
        <v>903</v>
      </c>
      <c r="O94" s="50" t="s">
        <v>904</v>
      </c>
      <c r="P94" s="2" t="s">
        <v>220</v>
      </c>
      <c r="T94" s="2"/>
      <c r="V94" s="2"/>
      <c r="AB94" s="2" t="s">
        <v>194</v>
      </c>
      <c r="AC94" s="2" t="s">
        <v>905</v>
      </c>
      <c r="AD94" s="2" t="s">
        <v>906</v>
      </c>
      <c r="AE94" s="2" t="s">
        <v>153</v>
      </c>
      <c r="AF94" s="2" t="s">
        <v>157</v>
      </c>
      <c r="AG94" s="2" t="s">
        <v>157</v>
      </c>
      <c r="AH94" s="2" t="s">
        <v>157</v>
      </c>
      <c r="AI94" s="2" t="s">
        <v>157</v>
      </c>
      <c r="AJ94" s="2" t="s">
        <v>157</v>
      </c>
      <c r="AK94" s="2" t="s">
        <v>157</v>
      </c>
      <c r="AL94" s="2" t="s">
        <v>157</v>
      </c>
      <c r="AM94" s="2" t="s">
        <v>157</v>
      </c>
      <c r="AN94" s="2" t="s">
        <v>157</v>
      </c>
      <c r="AO94" s="2" t="s">
        <v>177</v>
      </c>
      <c r="AP94" s="2" t="s">
        <v>206</v>
      </c>
      <c r="AQ94" s="2" t="str">
        <f t="shared" si="2"/>
        <v>ERA-3 • змішаний / зростання балістики</v>
      </c>
      <c r="AR94" s="2" t="str">
        <f>IF(D94="","",IF(IFERROR(DATEVALUE(D94),0)&gt;='Розрахунок'!$B$2-365,"MODEL-365","HISTORICAL_ONLY"))</f>
        <v>MODEL-365</v>
      </c>
    </row>
    <row r="95">
      <c r="A95" s="40">
        <v>94.0</v>
      </c>
      <c r="B95" s="46" t="s">
        <v>229</v>
      </c>
      <c r="C95" s="46" t="s">
        <v>146</v>
      </c>
      <c r="D95" s="47" t="s">
        <v>907</v>
      </c>
      <c r="E95" s="2" t="s">
        <v>256</v>
      </c>
      <c r="F95" s="2">
        <v>2.0</v>
      </c>
      <c r="G95" s="2" t="s">
        <v>170</v>
      </c>
      <c r="H95" s="2">
        <v>1.0</v>
      </c>
      <c r="I95" s="2" t="s">
        <v>230</v>
      </c>
      <c r="J95" s="2" t="s">
        <v>240</v>
      </c>
      <c r="K95" s="2" t="s">
        <v>153</v>
      </c>
      <c r="L95" s="2" t="s">
        <v>908</v>
      </c>
      <c r="M95" s="2" t="s">
        <v>909</v>
      </c>
      <c r="N95" s="48" t="s">
        <v>910</v>
      </c>
      <c r="O95" s="50" t="s">
        <v>911</v>
      </c>
      <c r="P95" s="2" t="s">
        <v>912</v>
      </c>
      <c r="T95" s="2" t="s">
        <v>913</v>
      </c>
      <c r="V95" s="2" t="s">
        <v>914</v>
      </c>
      <c r="AB95" s="2" t="s">
        <v>230</v>
      </c>
      <c r="AC95" s="2" t="s">
        <v>549</v>
      </c>
      <c r="AD95" s="2" t="s">
        <v>915</v>
      </c>
      <c r="AE95" s="2" t="s">
        <v>153</v>
      </c>
      <c r="AF95" s="2" t="s">
        <v>157</v>
      </c>
      <c r="AG95" s="2" t="s">
        <v>157</v>
      </c>
      <c r="AH95" s="2" t="s">
        <v>157</v>
      </c>
      <c r="AI95" s="2" t="s">
        <v>157</v>
      </c>
      <c r="AJ95" s="2" t="s">
        <v>157</v>
      </c>
      <c r="AK95" s="2" t="s">
        <v>157</v>
      </c>
      <c r="AL95" s="2" t="s">
        <v>157</v>
      </c>
      <c r="AM95" s="2" t="s">
        <v>157</v>
      </c>
      <c r="AN95" s="2" t="s">
        <v>157</v>
      </c>
      <c r="AO95" s="2" t="s">
        <v>177</v>
      </c>
      <c r="AP95" s="2" t="s">
        <v>206</v>
      </c>
      <c r="AQ95" s="2" t="str">
        <f t="shared" si="2"/>
        <v>ERA-3 • змішаний / зростання балістики</v>
      </c>
      <c r="AR95" s="2" t="str">
        <f>IF(D95="","",IF(IFERROR(DATEVALUE(D95),0)&gt;='Розрахунок'!$B$2-365,"MODEL-365","HISTORICAL_ONLY"))</f>
        <v>MODEL-365</v>
      </c>
    </row>
    <row r="96">
      <c r="A96" s="40">
        <v>95.0</v>
      </c>
      <c r="B96" s="46" t="s">
        <v>194</v>
      </c>
      <c r="C96" s="46" t="s">
        <v>146</v>
      </c>
      <c r="D96" s="47" t="s">
        <v>916</v>
      </c>
      <c r="E96" s="2" t="s">
        <v>288</v>
      </c>
      <c r="F96" s="2">
        <v>2.0</v>
      </c>
      <c r="G96" s="2" t="s">
        <v>170</v>
      </c>
      <c r="H96" s="2">
        <v>1.0</v>
      </c>
      <c r="I96" s="2" t="s">
        <v>197</v>
      </c>
      <c r="J96" s="2" t="s">
        <v>198</v>
      </c>
      <c r="K96" s="2" t="s">
        <v>153</v>
      </c>
      <c r="L96" s="2" t="s">
        <v>199</v>
      </c>
      <c r="M96" s="2" t="s">
        <v>289</v>
      </c>
      <c r="N96" s="48" t="s">
        <v>917</v>
      </c>
      <c r="O96" s="50" t="s">
        <v>918</v>
      </c>
      <c r="P96" s="2" t="s">
        <v>284</v>
      </c>
      <c r="T96" s="2"/>
      <c r="V96" s="2"/>
      <c r="AB96" s="2" t="s">
        <v>194</v>
      </c>
      <c r="AC96" s="2" t="s">
        <v>919</v>
      </c>
      <c r="AD96" s="2" t="s">
        <v>920</v>
      </c>
      <c r="AE96" s="2" t="s">
        <v>153</v>
      </c>
      <c r="AF96" s="2" t="s">
        <v>157</v>
      </c>
      <c r="AG96" s="2" t="s">
        <v>157</v>
      </c>
      <c r="AH96" s="2" t="s">
        <v>153</v>
      </c>
      <c r="AI96" s="2" t="s">
        <v>157</v>
      </c>
      <c r="AJ96" s="2" t="s">
        <v>157</v>
      </c>
      <c r="AK96" s="2" t="s">
        <v>157</v>
      </c>
      <c r="AL96" s="2" t="s">
        <v>157</v>
      </c>
      <c r="AM96" s="2" t="s">
        <v>157</v>
      </c>
      <c r="AN96" s="2" t="s">
        <v>157</v>
      </c>
      <c r="AO96" s="2" t="s">
        <v>192</v>
      </c>
      <c r="AP96" s="2" t="s">
        <v>206</v>
      </c>
      <c r="AQ96" s="2" t="str">
        <f t="shared" si="2"/>
        <v>ERA-3 • змішаний / зростання балістики</v>
      </c>
      <c r="AR96" s="2" t="str">
        <f>IF(D96="","",IF(IFERROR(DATEVALUE(D96),0)&gt;='Розрахунок'!$B$2-365,"MODEL-365","HISTORICAL_ONLY"))</f>
        <v>MODEL-365</v>
      </c>
    </row>
    <row r="97">
      <c r="A97" s="40">
        <v>96.0</v>
      </c>
      <c r="B97" s="46" t="s">
        <v>229</v>
      </c>
      <c r="C97" s="46" t="s">
        <v>146</v>
      </c>
      <c r="D97" s="47" t="s">
        <v>921</v>
      </c>
      <c r="E97" s="2" t="s">
        <v>180</v>
      </c>
      <c r="F97" s="2">
        <v>4.0</v>
      </c>
      <c r="G97" s="2" t="s">
        <v>150</v>
      </c>
      <c r="H97" s="2">
        <v>1.0</v>
      </c>
      <c r="I97" s="2" t="s">
        <v>230</v>
      </c>
      <c r="J97" s="2" t="s">
        <v>240</v>
      </c>
      <c r="K97" s="2" t="s">
        <v>153</v>
      </c>
      <c r="L97" s="2" t="s">
        <v>908</v>
      </c>
      <c r="M97" s="2" t="s">
        <v>922</v>
      </c>
      <c r="N97" s="48" t="s">
        <v>899</v>
      </c>
      <c r="O97" s="50" t="s">
        <v>923</v>
      </c>
      <c r="P97" s="2" t="s">
        <v>924</v>
      </c>
      <c r="S97" s="4">
        <v>2.0</v>
      </c>
      <c r="T97" s="2" t="s">
        <v>925</v>
      </c>
      <c r="V97" s="2" t="s">
        <v>161</v>
      </c>
      <c r="AB97" s="2" t="s">
        <v>230</v>
      </c>
      <c r="AC97" s="2" t="s">
        <v>549</v>
      </c>
      <c r="AD97" s="2" t="s">
        <v>926</v>
      </c>
      <c r="AE97" s="2" t="s">
        <v>153</v>
      </c>
      <c r="AF97" s="2" t="s">
        <v>157</v>
      </c>
      <c r="AG97" s="2" t="s">
        <v>157</v>
      </c>
      <c r="AH97" s="2" t="s">
        <v>153</v>
      </c>
      <c r="AI97" s="2" t="s">
        <v>157</v>
      </c>
      <c r="AJ97" s="2" t="s">
        <v>157</v>
      </c>
      <c r="AK97" s="2" t="s">
        <v>157</v>
      </c>
      <c r="AL97" s="2" t="s">
        <v>157</v>
      </c>
      <c r="AM97" s="2" t="s">
        <v>157</v>
      </c>
      <c r="AN97" s="2" t="s">
        <v>157</v>
      </c>
      <c r="AO97" s="2" t="s">
        <v>192</v>
      </c>
      <c r="AP97" s="2" t="s">
        <v>206</v>
      </c>
      <c r="AQ97" s="2" t="str">
        <f t="shared" si="2"/>
        <v>ERA-3 • змішаний / зростання балістики</v>
      </c>
      <c r="AR97" s="2" t="str">
        <f>IF(D97="","",IF(IFERROR(DATEVALUE(D97),0)&gt;='Розрахунок'!$B$2-365,"MODEL-365","HISTORICAL_ONLY"))</f>
        <v>MODEL-365</v>
      </c>
    </row>
    <row r="98">
      <c r="A98" s="40">
        <v>97.0</v>
      </c>
      <c r="B98" s="46" t="s">
        <v>194</v>
      </c>
      <c r="C98" s="46" t="s">
        <v>146</v>
      </c>
      <c r="D98" s="47" t="s">
        <v>927</v>
      </c>
      <c r="E98" s="2" t="s">
        <v>208</v>
      </c>
      <c r="F98" s="2">
        <v>4.0</v>
      </c>
      <c r="G98" s="2" t="s">
        <v>150</v>
      </c>
      <c r="H98" s="2">
        <v>1.0</v>
      </c>
      <c r="I98" s="2" t="s">
        <v>197</v>
      </c>
      <c r="J98" s="2" t="s">
        <v>198</v>
      </c>
      <c r="K98" s="2" t="s">
        <v>153</v>
      </c>
      <c r="L98" s="2" t="s">
        <v>199</v>
      </c>
      <c r="M98" s="2" t="s">
        <v>217</v>
      </c>
      <c r="N98" s="48" t="s">
        <v>928</v>
      </c>
      <c r="O98" s="50" t="s">
        <v>929</v>
      </c>
      <c r="P98" s="2" t="s">
        <v>220</v>
      </c>
      <c r="T98" s="2"/>
      <c r="V98" s="2"/>
      <c r="AB98" s="2" t="s">
        <v>260</v>
      </c>
      <c r="AC98" s="2" t="s">
        <v>930</v>
      </c>
      <c r="AD98" s="2" t="s">
        <v>931</v>
      </c>
      <c r="AE98" s="2" t="s">
        <v>164</v>
      </c>
      <c r="AF98" s="2" t="s">
        <v>157</v>
      </c>
      <c r="AG98" s="2" t="s">
        <v>157</v>
      </c>
      <c r="AH98" s="2" t="s">
        <v>157</v>
      </c>
      <c r="AI98" s="2" t="s">
        <v>157</v>
      </c>
      <c r="AJ98" s="2" t="s">
        <v>157</v>
      </c>
      <c r="AK98" s="2" t="s">
        <v>157</v>
      </c>
      <c r="AL98" s="2" t="s">
        <v>157</v>
      </c>
      <c r="AM98" s="2" t="s">
        <v>157</v>
      </c>
      <c r="AN98" s="2" t="s">
        <v>157</v>
      </c>
      <c r="AO98" s="2" t="s">
        <v>157</v>
      </c>
      <c r="AP98" s="2" t="s">
        <v>294</v>
      </c>
      <c r="AQ98" s="2" t="str">
        <f t="shared" si="2"/>
        <v>ERA-3 • змішаний / зростання балістики</v>
      </c>
      <c r="AR98" s="2" t="str">
        <f>IF(D98="","",IF(IFERROR(DATEVALUE(D98),0)&gt;='Розрахунок'!$B$2-365,"MODEL-365","HISTORICAL_ONLY"))</f>
        <v>MODEL-365</v>
      </c>
    </row>
    <row r="99">
      <c r="A99" s="40">
        <v>98.0</v>
      </c>
      <c r="B99" s="46" t="s">
        <v>932</v>
      </c>
      <c r="C99" s="46" t="s">
        <v>146</v>
      </c>
      <c r="D99" s="47" t="s">
        <v>927</v>
      </c>
      <c r="E99" s="2" t="s">
        <v>208</v>
      </c>
      <c r="F99" s="47" t="s">
        <v>248</v>
      </c>
      <c r="G99" s="2" t="s">
        <v>150</v>
      </c>
      <c r="H99" s="47" t="s">
        <v>151</v>
      </c>
      <c r="I99" s="2" t="s">
        <v>932</v>
      </c>
      <c r="J99" s="2" t="s">
        <v>933</v>
      </c>
      <c r="K99" s="2" t="s">
        <v>153</v>
      </c>
      <c r="L99" s="2" t="s">
        <v>154</v>
      </c>
      <c r="M99" s="2" t="s">
        <v>934</v>
      </c>
      <c r="N99" s="48" t="s">
        <v>935</v>
      </c>
      <c r="O99" s="48" t="s">
        <v>936</v>
      </c>
      <c r="P99" s="2" t="s">
        <v>937</v>
      </c>
      <c r="R99" s="2" t="s">
        <v>938</v>
      </c>
      <c r="S99" s="47" t="s">
        <v>939</v>
      </c>
      <c r="T99" s="2" t="s">
        <v>940</v>
      </c>
      <c r="V99" s="2" t="s">
        <v>188</v>
      </c>
      <c r="W99" s="2" t="s">
        <v>932</v>
      </c>
      <c r="Z99" s="48" t="s">
        <v>935</v>
      </c>
      <c r="AA99" s="2" t="s">
        <v>941</v>
      </c>
      <c r="AB99" s="2" t="s">
        <v>932</v>
      </c>
      <c r="AC99" s="2" t="s">
        <v>942</v>
      </c>
      <c r="AD99" s="2" t="s">
        <v>943</v>
      </c>
      <c r="AE99" s="2" t="s">
        <v>153</v>
      </c>
      <c r="AF99" s="2"/>
      <c r="AG99" s="2"/>
      <c r="AH99" s="2" t="s">
        <v>153</v>
      </c>
      <c r="AI99" s="2"/>
      <c r="AJ99" s="2"/>
      <c r="AK99" s="2"/>
      <c r="AL99" s="2"/>
      <c r="AM99" s="47" t="s">
        <v>944</v>
      </c>
      <c r="AN99" s="47" t="s">
        <v>939</v>
      </c>
      <c r="AO99" s="2" t="s">
        <v>192</v>
      </c>
      <c r="AP99" s="2" t="s">
        <v>313</v>
      </c>
      <c r="AQ99" s="2" t="str">
        <f t="shared" si="2"/>
        <v>ERA-3 • змішаний / зростання балістики</v>
      </c>
      <c r="AR99" s="2" t="str">
        <f>IF(D99="","",IF(IFERROR(DATEVALUE(D99),0)&gt;='Розрахунок'!$B$2-365,"MODEL-365","HISTORICAL_ONLY"))</f>
        <v>MODEL-365</v>
      </c>
    </row>
    <row r="100">
      <c r="A100" s="40">
        <v>99.0</v>
      </c>
      <c r="B100" s="46" t="s">
        <v>229</v>
      </c>
      <c r="C100" s="46" t="s">
        <v>146</v>
      </c>
      <c r="D100" s="47" t="s">
        <v>945</v>
      </c>
      <c r="E100" s="2" t="s">
        <v>256</v>
      </c>
      <c r="F100" s="2">
        <v>5.0</v>
      </c>
      <c r="G100" s="2" t="s">
        <v>150</v>
      </c>
      <c r="H100" s="2">
        <v>1.0</v>
      </c>
      <c r="I100" s="2" t="s">
        <v>230</v>
      </c>
      <c r="J100" s="2" t="s">
        <v>240</v>
      </c>
      <c r="K100" s="2" t="s">
        <v>153</v>
      </c>
      <c r="L100" s="2" t="s">
        <v>908</v>
      </c>
      <c r="M100" s="2" t="s">
        <v>946</v>
      </c>
      <c r="N100" s="48" t="s">
        <v>824</v>
      </c>
      <c r="O100" s="50" t="s">
        <v>947</v>
      </c>
      <c r="P100" s="2" t="s">
        <v>948</v>
      </c>
      <c r="S100" s="4">
        <v>1.0</v>
      </c>
      <c r="T100" s="2" t="s">
        <v>161</v>
      </c>
      <c r="V100" s="2" t="s">
        <v>161</v>
      </c>
      <c r="AB100" s="2" t="s">
        <v>230</v>
      </c>
      <c r="AC100" s="2" t="s">
        <v>549</v>
      </c>
      <c r="AD100" s="2" t="s">
        <v>949</v>
      </c>
      <c r="AE100" s="2" t="s">
        <v>153</v>
      </c>
      <c r="AF100" s="2" t="s">
        <v>157</v>
      </c>
      <c r="AG100" s="2" t="s">
        <v>157</v>
      </c>
      <c r="AH100" s="2" t="s">
        <v>157</v>
      </c>
      <c r="AI100" s="2" t="s">
        <v>157</v>
      </c>
      <c r="AJ100" s="2" t="s">
        <v>157</v>
      </c>
      <c r="AK100" s="2" t="s">
        <v>157</v>
      </c>
      <c r="AL100" s="2" t="s">
        <v>157</v>
      </c>
      <c r="AM100" s="2" t="s">
        <v>157</v>
      </c>
      <c r="AN100" s="2" t="s">
        <v>157</v>
      </c>
      <c r="AO100" s="2" t="s">
        <v>177</v>
      </c>
      <c r="AP100" s="2" t="s">
        <v>206</v>
      </c>
      <c r="AQ100" s="2" t="str">
        <f t="shared" si="2"/>
        <v>ERA-3 • змішаний / зростання балістики</v>
      </c>
      <c r="AR100" s="2" t="str">
        <f>IF(D100="","",IF(IFERROR(DATEVALUE(D100),0)&gt;='Розрахунок'!$B$2-365,"MODEL-365","HISTORICAL_ONLY"))</f>
        <v>MODEL-365</v>
      </c>
    </row>
    <row r="101">
      <c r="A101" s="40">
        <v>100.0</v>
      </c>
      <c r="B101" s="46" t="s">
        <v>687</v>
      </c>
      <c r="C101" s="46" t="s">
        <v>146</v>
      </c>
      <c r="D101" s="47" t="s">
        <v>950</v>
      </c>
      <c r="E101" s="2" t="s">
        <v>148</v>
      </c>
      <c r="F101" s="47" t="s">
        <v>151</v>
      </c>
      <c r="G101" s="2" t="s">
        <v>170</v>
      </c>
      <c r="H101" s="47" t="s">
        <v>151</v>
      </c>
      <c r="I101" s="2" t="s">
        <v>687</v>
      </c>
      <c r="J101" s="2" t="s">
        <v>951</v>
      </c>
      <c r="K101" s="2" t="s">
        <v>164</v>
      </c>
      <c r="L101" s="2" t="s">
        <v>154</v>
      </c>
      <c r="M101" s="2" t="s">
        <v>952</v>
      </c>
      <c r="N101" s="48" t="s">
        <v>953</v>
      </c>
      <c r="O101" s="48" t="s">
        <v>954</v>
      </c>
      <c r="P101" s="2" t="s">
        <v>955</v>
      </c>
      <c r="R101" s="2" t="s">
        <v>956</v>
      </c>
      <c r="S101" s="47" t="s">
        <v>151</v>
      </c>
      <c r="T101" s="2" t="s">
        <v>957</v>
      </c>
      <c r="V101" s="2" t="s">
        <v>188</v>
      </c>
      <c r="W101" s="2" t="s">
        <v>687</v>
      </c>
      <c r="Z101" s="48" t="s">
        <v>953</v>
      </c>
      <c r="AA101" s="2" t="s">
        <v>958</v>
      </c>
      <c r="AB101" s="2" t="s">
        <v>687</v>
      </c>
      <c r="AC101" s="2" t="s">
        <v>959</v>
      </c>
      <c r="AD101" s="2" t="s">
        <v>960</v>
      </c>
      <c r="AE101" s="2" t="s">
        <v>153</v>
      </c>
      <c r="AF101" s="2"/>
      <c r="AG101" s="2"/>
      <c r="AH101" s="2"/>
      <c r="AI101" s="2"/>
      <c r="AJ101" s="2"/>
      <c r="AK101" s="2"/>
      <c r="AL101" s="2"/>
      <c r="AM101" s="2"/>
      <c r="AN101" s="47" t="s">
        <v>151</v>
      </c>
      <c r="AO101" s="2" t="s">
        <v>177</v>
      </c>
      <c r="AP101" s="2" t="s">
        <v>313</v>
      </c>
      <c r="AQ101" s="2" t="str">
        <f t="shared" si="2"/>
        <v>ERA-4 • поточний балістично-насичений</v>
      </c>
      <c r="AR101" s="2" t="s">
        <v>705</v>
      </c>
    </row>
    <row r="102">
      <c r="A102" s="40">
        <v>101.0</v>
      </c>
      <c r="B102" s="46" t="s">
        <v>194</v>
      </c>
      <c r="C102" s="46" t="s">
        <v>146</v>
      </c>
      <c r="D102" s="47" t="s">
        <v>961</v>
      </c>
      <c r="E102" s="2" t="s">
        <v>288</v>
      </c>
      <c r="F102" s="2">
        <v>1.0</v>
      </c>
      <c r="G102" s="2" t="s">
        <v>170</v>
      </c>
      <c r="H102" s="2">
        <v>1.0</v>
      </c>
      <c r="I102" s="2" t="s">
        <v>197</v>
      </c>
      <c r="J102" s="2" t="s">
        <v>198</v>
      </c>
      <c r="K102" s="2" t="s">
        <v>153</v>
      </c>
      <c r="L102" s="2" t="s">
        <v>199</v>
      </c>
      <c r="M102" s="2" t="s">
        <v>407</v>
      </c>
      <c r="N102" s="48" t="s">
        <v>962</v>
      </c>
      <c r="O102" s="50" t="s">
        <v>963</v>
      </c>
      <c r="P102" s="2" t="s">
        <v>284</v>
      </c>
      <c r="T102" s="2"/>
      <c r="V102" s="2"/>
      <c r="AB102" s="2" t="s">
        <v>260</v>
      </c>
      <c r="AC102" s="2" t="s">
        <v>964</v>
      </c>
      <c r="AD102" s="2" t="s">
        <v>965</v>
      </c>
      <c r="AE102" s="2" t="s">
        <v>164</v>
      </c>
      <c r="AF102" s="2" t="s">
        <v>157</v>
      </c>
      <c r="AG102" s="2" t="s">
        <v>157</v>
      </c>
      <c r="AH102" s="2" t="s">
        <v>157</v>
      </c>
      <c r="AI102" s="2" t="s">
        <v>157</v>
      </c>
      <c r="AJ102" s="2" t="s">
        <v>157</v>
      </c>
      <c r="AK102" s="2" t="s">
        <v>157</v>
      </c>
      <c r="AL102" s="2" t="s">
        <v>157</v>
      </c>
      <c r="AM102" s="2" t="s">
        <v>157</v>
      </c>
      <c r="AN102" s="2" t="s">
        <v>157</v>
      </c>
      <c r="AO102" s="2" t="s">
        <v>157</v>
      </c>
      <c r="AP102" s="2" t="s">
        <v>294</v>
      </c>
      <c r="AQ102" s="2" t="str">
        <f t="shared" si="2"/>
        <v>ERA-4 • поточний балістично-насичений</v>
      </c>
      <c r="AR102" s="2" t="str">
        <f>IF(D102="","",IF(IFERROR(DATEVALUE(D102),0)&gt;='Розрахунок'!$B$2-365,"MODEL-365","HISTORICAL_ONLY"))</f>
        <v>MODEL-365</v>
      </c>
    </row>
    <row r="103">
      <c r="A103" s="40">
        <v>102.0</v>
      </c>
      <c r="B103" s="46" t="s">
        <v>194</v>
      </c>
      <c r="C103" s="46" t="s">
        <v>146</v>
      </c>
      <c r="D103" s="47" t="s">
        <v>966</v>
      </c>
      <c r="E103" s="2" t="s">
        <v>288</v>
      </c>
      <c r="F103" s="2">
        <v>2.0</v>
      </c>
      <c r="G103" s="2" t="s">
        <v>170</v>
      </c>
      <c r="H103" s="2">
        <v>1.0</v>
      </c>
      <c r="I103" s="2" t="s">
        <v>197</v>
      </c>
      <c r="J103" s="2" t="s">
        <v>198</v>
      </c>
      <c r="K103" s="2" t="s">
        <v>153</v>
      </c>
      <c r="L103" s="2" t="s">
        <v>199</v>
      </c>
      <c r="M103" s="2" t="s">
        <v>796</v>
      </c>
      <c r="N103" s="48" t="s">
        <v>967</v>
      </c>
      <c r="O103" s="50" t="s">
        <v>968</v>
      </c>
      <c r="P103" s="2" t="s">
        <v>220</v>
      </c>
      <c r="T103" s="2"/>
      <c r="V103" s="2"/>
      <c r="AB103" s="2" t="s">
        <v>260</v>
      </c>
      <c r="AC103" s="2" t="s">
        <v>969</v>
      </c>
      <c r="AD103" s="2" t="s">
        <v>970</v>
      </c>
      <c r="AE103" s="2" t="s">
        <v>164</v>
      </c>
      <c r="AF103" s="2" t="s">
        <v>157</v>
      </c>
      <c r="AG103" s="2" t="s">
        <v>157</v>
      </c>
      <c r="AH103" s="2" t="s">
        <v>153</v>
      </c>
      <c r="AI103" s="2" t="s">
        <v>157</v>
      </c>
      <c r="AJ103" s="2" t="s">
        <v>157</v>
      </c>
      <c r="AK103" s="2" t="s">
        <v>157</v>
      </c>
      <c r="AL103" s="2" t="s">
        <v>157</v>
      </c>
      <c r="AM103" s="2" t="s">
        <v>157</v>
      </c>
      <c r="AN103" s="2" t="s">
        <v>157</v>
      </c>
      <c r="AO103" s="2" t="s">
        <v>263</v>
      </c>
      <c r="AP103" s="2" t="s">
        <v>294</v>
      </c>
      <c r="AQ103" s="2" t="str">
        <f t="shared" si="2"/>
        <v>ERA-4 • поточний балістично-насичений</v>
      </c>
      <c r="AR103" s="2" t="str">
        <f>IF(D103="","",IF(IFERROR(DATEVALUE(D103),0)&gt;='Розрахунок'!$B$2-365,"MODEL-365","HISTORICAL_ONLY"))</f>
        <v>MODEL-365</v>
      </c>
    </row>
    <row r="104">
      <c r="A104" s="40">
        <v>103.0</v>
      </c>
      <c r="B104" s="46" t="s">
        <v>194</v>
      </c>
      <c r="C104" s="46" t="s">
        <v>146</v>
      </c>
      <c r="D104" s="47" t="s">
        <v>971</v>
      </c>
      <c r="E104" s="2" t="s">
        <v>148</v>
      </c>
      <c r="F104" s="2">
        <v>3.0</v>
      </c>
      <c r="G104" s="2" t="s">
        <v>216</v>
      </c>
      <c r="H104" s="2">
        <v>1.0</v>
      </c>
      <c r="I104" s="2" t="s">
        <v>194</v>
      </c>
      <c r="J104" s="2" t="s">
        <v>249</v>
      </c>
      <c r="K104" s="2" t="s">
        <v>153</v>
      </c>
      <c r="L104" s="2" t="s">
        <v>740</v>
      </c>
      <c r="M104" s="2" t="s">
        <v>972</v>
      </c>
      <c r="N104" s="48" t="s">
        <v>973</v>
      </c>
      <c r="O104" s="50" t="s">
        <v>974</v>
      </c>
      <c r="P104" s="2" t="s">
        <v>975</v>
      </c>
      <c r="T104" s="2" t="s">
        <v>745</v>
      </c>
      <c r="V104" s="2" t="s">
        <v>188</v>
      </c>
      <c r="W104" s="4" t="s">
        <v>194</v>
      </c>
      <c r="Z104" s="50" t="s">
        <v>973</v>
      </c>
      <c r="AA104" s="4" t="s">
        <v>746</v>
      </c>
      <c r="AB104" s="2" t="s">
        <v>194</v>
      </c>
      <c r="AC104" s="2" t="s">
        <v>747</v>
      </c>
      <c r="AD104" s="2" t="s">
        <v>976</v>
      </c>
      <c r="AE104" s="2" t="s">
        <v>153</v>
      </c>
      <c r="AF104" s="2" t="s">
        <v>157</v>
      </c>
      <c r="AG104" s="2" t="s">
        <v>157</v>
      </c>
      <c r="AH104" s="2" t="s">
        <v>153</v>
      </c>
      <c r="AI104" s="2" t="s">
        <v>157</v>
      </c>
      <c r="AJ104" s="2" t="s">
        <v>157</v>
      </c>
      <c r="AK104" s="2" t="s">
        <v>157</v>
      </c>
      <c r="AL104" s="2" t="s">
        <v>157</v>
      </c>
      <c r="AM104" s="2" t="s">
        <v>157</v>
      </c>
      <c r="AN104" s="2" t="s">
        <v>157</v>
      </c>
      <c r="AO104" s="2" t="s">
        <v>263</v>
      </c>
      <c r="AP104" s="2" t="s">
        <v>749</v>
      </c>
      <c r="AQ104" s="2" t="str">
        <f t="shared" si="2"/>
        <v>ERA-4 • поточний балістично-насичений</v>
      </c>
      <c r="AR104" s="2" t="str">
        <f>IF(D104="","",IF(IFERROR(DATEVALUE(D104),0)&gt;='Розрахунок'!$B$2-365,"MODEL-365","HISTORICAL_ONLY"))</f>
        <v>MODEL-365</v>
      </c>
    </row>
    <row r="105">
      <c r="A105" s="40">
        <v>104.0</v>
      </c>
      <c r="B105" s="46" t="s">
        <v>229</v>
      </c>
      <c r="C105" s="46" t="s">
        <v>146</v>
      </c>
      <c r="D105" s="47" t="s">
        <v>971</v>
      </c>
      <c r="E105" s="2" t="s">
        <v>148</v>
      </c>
      <c r="F105" s="2">
        <v>3.0</v>
      </c>
      <c r="G105" s="2" t="s">
        <v>216</v>
      </c>
      <c r="H105" s="2">
        <v>1.0</v>
      </c>
      <c r="I105" s="2" t="s">
        <v>229</v>
      </c>
      <c r="J105" s="2" t="s">
        <v>231</v>
      </c>
      <c r="K105" s="2" t="s">
        <v>153</v>
      </c>
      <c r="L105" s="2" t="s">
        <v>199</v>
      </c>
      <c r="M105" s="2" t="s">
        <v>977</v>
      </c>
      <c r="N105" s="48" t="s">
        <v>978</v>
      </c>
      <c r="O105" s="48" t="s">
        <v>979</v>
      </c>
      <c r="P105" s="2" t="s">
        <v>980</v>
      </c>
      <c r="T105" s="2"/>
      <c r="V105" s="2"/>
      <c r="AB105" s="2" t="s">
        <v>230</v>
      </c>
      <c r="AC105" s="2" t="s">
        <v>981</v>
      </c>
      <c r="AD105" s="2" t="s">
        <v>982</v>
      </c>
      <c r="AE105" s="2" t="s">
        <v>153</v>
      </c>
      <c r="AF105" s="2" t="s">
        <v>157</v>
      </c>
      <c r="AG105" s="2" t="s">
        <v>157</v>
      </c>
      <c r="AH105" s="2" t="s">
        <v>153</v>
      </c>
      <c r="AI105" s="2" t="s">
        <v>157</v>
      </c>
      <c r="AJ105" s="2" t="s">
        <v>157</v>
      </c>
      <c r="AK105" s="2" t="s">
        <v>157</v>
      </c>
      <c r="AL105" s="2" t="s">
        <v>157</v>
      </c>
      <c r="AM105" s="2" t="s">
        <v>157</v>
      </c>
      <c r="AN105" s="2" t="s">
        <v>157</v>
      </c>
      <c r="AO105" s="2" t="s">
        <v>192</v>
      </c>
      <c r="AP105" s="2" t="s">
        <v>206</v>
      </c>
      <c r="AQ105" s="2" t="str">
        <f t="shared" si="2"/>
        <v>ERA-4 • поточний балістично-насичений</v>
      </c>
      <c r="AR105" s="2" t="str">
        <f>IF(D105="","",IF(IFERROR(DATEVALUE(D105),0)&gt;='Розрахунок'!$B$2-365,"MODEL-365","HISTORICAL_ONLY"))</f>
        <v>MODEL-365</v>
      </c>
    </row>
    <row r="106">
      <c r="A106" s="40">
        <v>105.0</v>
      </c>
      <c r="B106" s="46" t="s">
        <v>145</v>
      </c>
      <c r="C106" s="46" t="s">
        <v>146</v>
      </c>
      <c r="D106" s="47" t="s">
        <v>971</v>
      </c>
      <c r="E106" s="2" t="s">
        <v>148</v>
      </c>
      <c r="F106" s="47" t="s">
        <v>149</v>
      </c>
      <c r="G106" s="2" t="s">
        <v>216</v>
      </c>
      <c r="H106" s="47" t="s">
        <v>151</v>
      </c>
      <c r="I106" s="2" t="s">
        <v>145</v>
      </c>
      <c r="J106" s="2" t="s">
        <v>983</v>
      </c>
      <c r="K106" s="2" t="s">
        <v>153</v>
      </c>
      <c r="L106" s="2" t="s">
        <v>154</v>
      </c>
      <c r="M106" s="2" t="s">
        <v>984</v>
      </c>
      <c r="N106" s="48" t="s">
        <v>985</v>
      </c>
      <c r="O106" s="48" t="s">
        <v>986</v>
      </c>
      <c r="P106" s="2" t="s">
        <v>987</v>
      </c>
      <c r="Q106" s="4" t="s">
        <v>157</v>
      </c>
      <c r="R106" s="4" t="s">
        <v>157</v>
      </c>
      <c r="S106" s="4" t="s">
        <v>157</v>
      </c>
      <c r="T106" s="2" t="s">
        <v>253</v>
      </c>
      <c r="U106" s="4" t="s">
        <v>157</v>
      </c>
      <c r="V106" s="2" t="s">
        <v>161</v>
      </c>
      <c r="W106" s="4" t="s">
        <v>145</v>
      </c>
      <c r="X106" s="4" t="s">
        <v>157</v>
      </c>
      <c r="Y106" s="4" t="s">
        <v>157</v>
      </c>
      <c r="Z106" s="50" t="s">
        <v>985</v>
      </c>
      <c r="AA106" s="4" t="s">
        <v>157</v>
      </c>
      <c r="AB106" s="2" t="s">
        <v>145</v>
      </c>
      <c r="AC106" s="2" t="s">
        <v>988</v>
      </c>
      <c r="AD106" s="2" t="s">
        <v>989</v>
      </c>
      <c r="AE106" s="2" t="s">
        <v>153</v>
      </c>
      <c r="AF106" s="2" t="s">
        <v>157</v>
      </c>
      <c r="AG106" s="2" t="s">
        <v>157</v>
      </c>
      <c r="AH106" s="2" t="s">
        <v>153</v>
      </c>
      <c r="AI106" s="2" t="s">
        <v>157</v>
      </c>
      <c r="AJ106" s="2" t="s">
        <v>157</v>
      </c>
      <c r="AK106" s="2" t="s">
        <v>157</v>
      </c>
      <c r="AL106" s="2" t="s">
        <v>157</v>
      </c>
      <c r="AM106" s="2" t="s">
        <v>157</v>
      </c>
      <c r="AN106" s="2" t="s">
        <v>157</v>
      </c>
      <c r="AO106" s="2" t="s">
        <v>192</v>
      </c>
      <c r="AP106" s="2" t="s">
        <v>167</v>
      </c>
      <c r="AQ106" s="2" t="str">
        <f t="shared" si="2"/>
        <v>ERA-4 • поточний балістично-насичений</v>
      </c>
      <c r="AR106" s="2" t="str">
        <f>IF(D106="","",IF(IFERROR(DATEVALUE(D106),0)&gt;='Розрахунок'!$B$2-365,"MODEL-365","HISTORICAL_ONLY"))</f>
        <v>MODEL-365</v>
      </c>
    </row>
    <row r="107">
      <c r="A107" s="40">
        <v>106.0</v>
      </c>
      <c r="B107" s="46" t="s">
        <v>194</v>
      </c>
      <c r="C107" s="46" t="s">
        <v>146</v>
      </c>
      <c r="D107" s="47" t="s">
        <v>990</v>
      </c>
      <c r="E107" s="2" t="s">
        <v>208</v>
      </c>
      <c r="F107" s="2">
        <v>3.0</v>
      </c>
      <c r="G107" s="2" t="s">
        <v>216</v>
      </c>
      <c r="H107" s="2">
        <v>1.0</v>
      </c>
      <c r="I107" s="2" t="s">
        <v>197</v>
      </c>
      <c r="J107" s="2" t="s">
        <v>198</v>
      </c>
      <c r="K107" s="2" t="s">
        <v>153</v>
      </c>
      <c r="L107" s="2" t="s">
        <v>199</v>
      </c>
      <c r="M107" s="2" t="s">
        <v>217</v>
      </c>
      <c r="N107" s="48" t="s">
        <v>991</v>
      </c>
      <c r="O107" s="50" t="s">
        <v>992</v>
      </c>
      <c r="P107" s="2" t="s">
        <v>220</v>
      </c>
      <c r="T107" s="2"/>
      <c r="V107" s="2"/>
      <c r="AB107" s="2" t="s">
        <v>260</v>
      </c>
      <c r="AC107" s="2" t="s">
        <v>993</v>
      </c>
      <c r="AD107" s="2" t="s">
        <v>994</v>
      </c>
      <c r="AE107" s="2" t="s">
        <v>164</v>
      </c>
      <c r="AF107" s="2" t="s">
        <v>157</v>
      </c>
      <c r="AG107" s="2" t="s">
        <v>157</v>
      </c>
      <c r="AH107" s="2" t="s">
        <v>157</v>
      </c>
      <c r="AI107" s="2" t="s">
        <v>157</v>
      </c>
      <c r="AJ107" s="2" t="s">
        <v>157</v>
      </c>
      <c r="AK107" s="2" t="s">
        <v>157</v>
      </c>
      <c r="AL107" s="2" t="s">
        <v>157</v>
      </c>
      <c r="AM107" s="2" t="s">
        <v>157</v>
      </c>
      <c r="AN107" s="2" t="s">
        <v>157</v>
      </c>
      <c r="AO107" s="2" t="s">
        <v>157</v>
      </c>
      <c r="AP107" s="2" t="s">
        <v>294</v>
      </c>
      <c r="AQ107" s="2" t="str">
        <f t="shared" si="2"/>
        <v>ERA-4 • поточний балістично-насичений</v>
      </c>
      <c r="AR107" s="2" t="str">
        <f>IF(D107="","",IF(IFERROR(DATEVALUE(D107),0)&gt;='Розрахунок'!$B$2-365,"MODEL-365","HISTORICAL_ONLY"))</f>
        <v>MODEL-365</v>
      </c>
    </row>
    <row r="108">
      <c r="A108" s="40">
        <v>107.0</v>
      </c>
      <c r="B108" s="46" t="s">
        <v>145</v>
      </c>
      <c r="C108" s="46" t="s">
        <v>146</v>
      </c>
      <c r="D108" s="47" t="s">
        <v>995</v>
      </c>
      <c r="E108" s="2" t="s">
        <v>288</v>
      </c>
      <c r="F108" s="47" t="s">
        <v>248</v>
      </c>
      <c r="G108" s="2" t="s">
        <v>150</v>
      </c>
      <c r="H108" s="47" t="s">
        <v>151</v>
      </c>
      <c r="I108" s="2" t="s">
        <v>145</v>
      </c>
      <c r="J108" s="2" t="s">
        <v>996</v>
      </c>
      <c r="K108" s="2" t="s">
        <v>153</v>
      </c>
      <c r="L108" s="2" t="s">
        <v>154</v>
      </c>
      <c r="M108" s="2" t="s">
        <v>997</v>
      </c>
      <c r="N108" s="48" t="s">
        <v>985</v>
      </c>
      <c r="O108" s="48" t="s">
        <v>998</v>
      </c>
      <c r="P108" s="2" t="s">
        <v>999</v>
      </c>
      <c r="Q108" s="4" t="s">
        <v>157</v>
      </c>
      <c r="R108" s="4" t="s">
        <v>157</v>
      </c>
      <c r="S108" s="4" t="s">
        <v>157</v>
      </c>
      <c r="T108" s="2" t="s">
        <v>253</v>
      </c>
      <c r="U108" s="4" t="s">
        <v>157</v>
      </c>
      <c r="V108" s="2" t="s">
        <v>161</v>
      </c>
      <c r="W108" s="4" t="s">
        <v>145</v>
      </c>
      <c r="X108" s="4" t="s">
        <v>1000</v>
      </c>
      <c r="Y108" s="4" t="s">
        <v>157</v>
      </c>
      <c r="Z108" s="50" t="s">
        <v>985</v>
      </c>
      <c r="AA108" s="4" t="s">
        <v>157</v>
      </c>
      <c r="AB108" s="2" t="s">
        <v>145</v>
      </c>
      <c r="AC108" s="2" t="s">
        <v>988</v>
      </c>
      <c r="AD108" s="2" t="s">
        <v>1001</v>
      </c>
      <c r="AE108" s="2" t="s">
        <v>153</v>
      </c>
      <c r="AF108" s="2" t="s">
        <v>153</v>
      </c>
      <c r="AG108" s="2" t="s">
        <v>157</v>
      </c>
      <c r="AH108" s="2" t="s">
        <v>153</v>
      </c>
      <c r="AI108" s="2" t="s">
        <v>157</v>
      </c>
      <c r="AJ108" s="2" t="s">
        <v>157</v>
      </c>
      <c r="AK108" s="2" t="s">
        <v>157</v>
      </c>
      <c r="AL108" s="2" t="s">
        <v>153</v>
      </c>
      <c r="AM108" s="2" t="s">
        <v>157</v>
      </c>
      <c r="AN108" s="2" t="s">
        <v>157</v>
      </c>
      <c r="AO108" s="2" t="s">
        <v>1002</v>
      </c>
      <c r="AP108" s="2" t="s">
        <v>167</v>
      </c>
      <c r="AQ108" s="2" t="str">
        <f t="shared" si="2"/>
        <v>ERA-4 • поточний балістично-насичений</v>
      </c>
      <c r="AR108" s="2" t="str">
        <f>IF(D108="","",IF(IFERROR(DATEVALUE(D108),0)&gt;='Розрахунок'!$B$2-365,"MODEL-365","HISTORICAL_ONLY"))</f>
        <v>MODEL-365</v>
      </c>
    </row>
    <row r="109">
      <c r="A109" s="40">
        <v>108.0</v>
      </c>
      <c r="B109" s="46" t="s">
        <v>178</v>
      </c>
      <c r="C109" s="46" t="s">
        <v>146</v>
      </c>
      <c r="D109" s="47" t="s">
        <v>995</v>
      </c>
      <c r="E109" s="2" t="s">
        <v>288</v>
      </c>
      <c r="F109" s="47" t="s">
        <v>248</v>
      </c>
      <c r="G109" s="2" t="s">
        <v>150</v>
      </c>
      <c r="H109" s="47" t="s">
        <v>151</v>
      </c>
      <c r="I109" s="2" t="s">
        <v>178</v>
      </c>
      <c r="J109" s="2" t="s">
        <v>1003</v>
      </c>
      <c r="K109" s="2" t="s">
        <v>153</v>
      </c>
      <c r="L109" s="2" t="s">
        <v>154</v>
      </c>
      <c r="M109" s="2" t="s">
        <v>1004</v>
      </c>
      <c r="N109" s="48" t="s">
        <v>1005</v>
      </c>
      <c r="O109" s="48" t="s">
        <v>1006</v>
      </c>
      <c r="P109" s="2" t="s">
        <v>1007</v>
      </c>
      <c r="R109" s="2" t="s">
        <v>1008</v>
      </c>
      <c r="S109" s="47" t="s">
        <v>944</v>
      </c>
      <c r="T109" s="2" t="s">
        <v>1009</v>
      </c>
      <c r="V109" s="2" t="s">
        <v>188</v>
      </c>
      <c r="W109" s="2" t="s">
        <v>178</v>
      </c>
      <c r="Z109" s="48" t="s">
        <v>1005</v>
      </c>
      <c r="AA109" s="2" t="s">
        <v>1010</v>
      </c>
      <c r="AB109" s="2" t="s">
        <v>178</v>
      </c>
      <c r="AC109" s="2" t="s">
        <v>1011</v>
      </c>
      <c r="AD109" s="2" t="s">
        <v>1012</v>
      </c>
      <c r="AE109" s="2" t="s">
        <v>153</v>
      </c>
      <c r="AF109" s="2"/>
      <c r="AG109" s="2"/>
      <c r="AH109" s="2" t="s">
        <v>153</v>
      </c>
      <c r="AI109" s="2"/>
      <c r="AJ109" s="2"/>
      <c r="AK109" s="2"/>
      <c r="AL109" s="2"/>
      <c r="AM109" s="2"/>
      <c r="AN109" s="47" t="s">
        <v>944</v>
      </c>
      <c r="AO109" s="2" t="s">
        <v>192</v>
      </c>
      <c r="AP109" s="2" t="s">
        <v>313</v>
      </c>
      <c r="AQ109" s="2" t="str">
        <f t="shared" si="2"/>
        <v>ERA-4 • поточний балістично-насичений</v>
      </c>
      <c r="AR109" s="2" t="str">
        <f>IF(D109="","",IF(IFERROR(DATEVALUE(D109),0)&gt;='Розрахунок'!$B$2-365,"MODEL-365","HISTORICAL_ONLY"))</f>
        <v>MODEL-365</v>
      </c>
    </row>
    <row r="110">
      <c r="A110" s="40">
        <v>109.0</v>
      </c>
      <c r="B110" s="46" t="s">
        <v>194</v>
      </c>
      <c r="C110" s="46" t="s">
        <v>146</v>
      </c>
      <c r="D110" s="47" t="s">
        <v>1013</v>
      </c>
      <c r="E110" s="2" t="s">
        <v>288</v>
      </c>
      <c r="F110" s="2">
        <v>1.0</v>
      </c>
      <c r="G110" s="2" t="s">
        <v>170</v>
      </c>
      <c r="H110" s="2">
        <v>1.0</v>
      </c>
      <c r="I110" s="2" t="s">
        <v>197</v>
      </c>
      <c r="J110" s="2" t="s">
        <v>198</v>
      </c>
      <c r="K110" s="2" t="s">
        <v>153</v>
      </c>
      <c r="L110" s="2" t="s">
        <v>199</v>
      </c>
      <c r="M110" s="2" t="s">
        <v>407</v>
      </c>
      <c r="N110" s="48" t="s">
        <v>1014</v>
      </c>
      <c r="O110" s="50" t="s">
        <v>1015</v>
      </c>
      <c r="P110" s="2" t="s">
        <v>284</v>
      </c>
      <c r="T110" s="2"/>
      <c r="V110" s="2"/>
      <c r="AB110" s="2" t="s">
        <v>260</v>
      </c>
      <c r="AC110" s="2" t="s">
        <v>1016</v>
      </c>
      <c r="AD110" s="2" t="s">
        <v>1017</v>
      </c>
      <c r="AE110" s="2" t="s">
        <v>164</v>
      </c>
      <c r="AF110" s="2" t="s">
        <v>157</v>
      </c>
      <c r="AG110" s="2" t="s">
        <v>157</v>
      </c>
      <c r="AH110" s="2" t="s">
        <v>157</v>
      </c>
      <c r="AI110" s="2" t="s">
        <v>157</v>
      </c>
      <c r="AJ110" s="2" t="s">
        <v>157</v>
      </c>
      <c r="AK110" s="2" t="s">
        <v>157</v>
      </c>
      <c r="AL110" s="2" t="s">
        <v>157</v>
      </c>
      <c r="AM110" s="2" t="s">
        <v>157</v>
      </c>
      <c r="AN110" s="2" t="s">
        <v>157</v>
      </c>
      <c r="AO110" s="2" t="s">
        <v>157</v>
      </c>
      <c r="AP110" s="2" t="s">
        <v>294</v>
      </c>
      <c r="AQ110" s="2" t="str">
        <f t="shared" si="2"/>
        <v>ERA-4 • поточний балістично-насичений</v>
      </c>
      <c r="AR110" s="2" t="str">
        <f>IF(D110="","",IF(IFERROR(DATEVALUE(D110),0)&gt;='Розрахунок'!$B$2-365,"MODEL-365","HISTORICAL_ONLY"))</f>
        <v>MODEL-365</v>
      </c>
    </row>
    <row r="111">
      <c r="A111" s="40">
        <v>110.0</v>
      </c>
      <c r="B111" s="46" t="s">
        <v>515</v>
      </c>
      <c r="C111" s="46" t="s">
        <v>146</v>
      </c>
      <c r="D111" s="47" t="s">
        <v>1018</v>
      </c>
      <c r="E111" s="2" t="s">
        <v>256</v>
      </c>
      <c r="F111" s="47" t="s">
        <v>151</v>
      </c>
      <c r="G111" s="2" t="s">
        <v>170</v>
      </c>
      <c r="H111" s="47" t="s">
        <v>151</v>
      </c>
      <c r="I111" s="2" t="s">
        <v>515</v>
      </c>
      <c r="J111" s="2" t="s">
        <v>1019</v>
      </c>
      <c r="K111" s="2" t="s">
        <v>164</v>
      </c>
      <c r="L111" s="2" t="s">
        <v>154</v>
      </c>
      <c r="M111" s="2" t="s">
        <v>1020</v>
      </c>
      <c r="N111" s="48" t="s">
        <v>1021</v>
      </c>
      <c r="O111" s="48" t="s">
        <v>1022</v>
      </c>
      <c r="P111" s="2" t="s">
        <v>1023</v>
      </c>
      <c r="R111" s="2" t="s">
        <v>1024</v>
      </c>
      <c r="T111" s="2" t="s">
        <v>1025</v>
      </c>
      <c r="V111" s="2" t="s">
        <v>188</v>
      </c>
      <c r="W111" s="2" t="s">
        <v>515</v>
      </c>
      <c r="Z111" s="48" t="s">
        <v>1021</v>
      </c>
      <c r="AA111" s="2" t="s">
        <v>1026</v>
      </c>
      <c r="AB111" s="2" t="s">
        <v>515</v>
      </c>
      <c r="AC111" s="2" t="s">
        <v>1027</v>
      </c>
      <c r="AD111" s="2" t="s">
        <v>1028</v>
      </c>
      <c r="AE111" s="2" t="s">
        <v>153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 t="s">
        <v>177</v>
      </c>
      <c r="AP111" s="2" t="s">
        <v>313</v>
      </c>
      <c r="AQ111" s="2" t="str">
        <f t="shared" si="2"/>
        <v>ERA-4 • поточний балістично-насичений</v>
      </c>
      <c r="AR111" s="2" t="str">
        <f>IF(D111="","",IF(IFERROR(DATEVALUE(D111),0)&gt;='Розрахунок'!$B$2-365,"MODEL-365","HISTORICAL_ONLY"))</f>
        <v>MODEL-365</v>
      </c>
    </row>
    <row r="112">
      <c r="A112" s="40">
        <v>111.0</v>
      </c>
      <c r="B112" s="46" t="s">
        <v>178</v>
      </c>
      <c r="C112" s="46" t="s">
        <v>146</v>
      </c>
      <c r="D112" s="47" t="s">
        <v>1029</v>
      </c>
      <c r="E112" s="2" t="s">
        <v>180</v>
      </c>
      <c r="F112" s="47" t="s">
        <v>151</v>
      </c>
      <c r="G112" s="2" t="s">
        <v>170</v>
      </c>
      <c r="H112" s="47" t="s">
        <v>151</v>
      </c>
      <c r="I112" s="2" t="s">
        <v>1030</v>
      </c>
      <c r="J112" s="2" t="s">
        <v>1031</v>
      </c>
      <c r="K112" s="2" t="s">
        <v>164</v>
      </c>
      <c r="L112" s="2" t="s">
        <v>154</v>
      </c>
      <c r="M112" s="2" t="s">
        <v>1032</v>
      </c>
      <c r="N112" s="48" t="s">
        <v>1033</v>
      </c>
      <c r="O112" s="48" t="s">
        <v>1034</v>
      </c>
      <c r="P112" s="2" t="s">
        <v>1035</v>
      </c>
      <c r="R112" s="2" t="s">
        <v>1036</v>
      </c>
      <c r="S112" s="47" t="s">
        <v>151</v>
      </c>
      <c r="T112" s="2" t="s">
        <v>1037</v>
      </c>
      <c r="V112" s="2" t="s">
        <v>188</v>
      </c>
      <c r="W112" s="2" t="s">
        <v>1038</v>
      </c>
      <c r="Z112" s="48" t="s">
        <v>1039</v>
      </c>
      <c r="AA112" s="2" t="s">
        <v>1040</v>
      </c>
      <c r="AB112" s="2" t="s">
        <v>1041</v>
      </c>
      <c r="AC112" s="2" t="s">
        <v>1042</v>
      </c>
      <c r="AD112" s="2" t="s">
        <v>1043</v>
      </c>
      <c r="AE112" s="2" t="s">
        <v>153</v>
      </c>
      <c r="AF112" s="2"/>
      <c r="AG112" s="2"/>
      <c r="AH112" s="2"/>
      <c r="AI112" s="2"/>
      <c r="AJ112" s="2"/>
      <c r="AK112" s="2"/>
      <c r="AL112" s="2"/>
      <c r="AM112" s="2"/>
      <c r="AN112" s="47" t="s">
        <v>151</v>
      </c>
      <c r="AO112" s="2" t="s">
        <v>1044</v>
      </c>
      <c r="AP112" s="2" t="s">
        <v>313</v>
      </c>
      <c r="AQ112" s="4" t="str">
        <f t="shared" si="2"/>
        <v>ERA-4 • поточний балістично-насичений</v>
      </c>
      <c r="AR112" s="4" t="str">
        <f>IF(D112="","",IF(IFERROR(DATEVALUE(D112),0)&gt;='Розрахунок'!$B$2-365,"MODEL-365","HISTORICAL_ONLY"))</f>
        <v>MODEL-365</v>
      </c>
    </row>
    <row r="113">
      <c r="A113" s="40">
        <v>112.0</v>
      </c>
      <c r="B113" s="46" t="s">
        <v>194</v>
      </c>
      <c r="C113" s="46" t="s">
        <v>146</v>
      </c>
      <c r="D113" s="47" t="s">
        <v>1045</v>
      </c>
      <c r="E113" s="2" t="s">
        <v>288</v>
      </c>
      <c r="F113" s="2">
        <v>2.0</v>
      </c>
      <c r="G113" s="2" t="s">
        <v>170</v>
      </c>
      <c r="H113" s="2">
        <v>1.0</v>
      </c>
      <c r="I113" s="2" t="s">
        <v>197</v>
      </c>
      <c r="J113" s="2" t="s">
        <v>198</v>
      </c>
      <c r="K113" s="2" t="s">
        <v>153</v>
      </c>
      <c r="L113" s="2" t="s">
        <v>199</v>
      </c>
      <c r="M113" s="2" t="s">
        <v>642</v>
      </c>
      <c r="N113" s="48" t="s">
        <v>1046</v>
      </c>
      <c r="O113" s="50" t="s">
        <v>1047</v>
      </c>
      <c r="P113" s="2" t="s">
        <v>220</v>
      </c>
      <c r="T113" s="2"/>
      <c r="V113" s="2"/>
      <c r="AB113" s="2" t="s">
        <v>260</v>
      </c>
      <c r="AC113" s="2" t="s">
        <v>1048</v>
      </c>
      <c r="AD113" s="2" t="s">
        <v>1049</v>
      </c>
      <c r="AE113" s="2" t="s">
        <v>164</v>
      </c>
      <c r="AF113" s="2" t="s">
        <v>157</v>
      </c>
      <c r="AG113" s="2" t="s">
        <v>157</v>
      </c>
      <c r="AH113" s="2" t="s">
        <v>157</v>
      </c>
      <c r="AI113" s="2" t="s">
        <v>157</v>
      </c>
      <c r="AJ113" s="2" t="s">
        <v>157</v>
      </c>
      <c r="AK113" s="2" t="s">
        <v>157</v>
      </c>
      <c r="AL113" s="2" t="s">
        <v>157</v>
      </c>
      <c r="AM113" s="2" t="s">
        <v>157</v>
      </c>
      <c r="AN113" s="2" t="s">
        <v>157</v>
      </c>
      <c r="AO113" s="2" t="s">
        <v>157</v>
      </c>
      <c r="AP113" s="2" t="s">
        <v>294</v>
      </c>
      <c r="AQ113" s="2" t="str">
        <f t="shared" si="2"/>
        <v>ERA-4 • поточний балістично-насичений</v>
      </c>
      <c r="AR113" s="2" t="str">
        <f>IF(D113="","",IF(IFERROR(DATEVALUE(D113),0)&gt;='Розрахунок'!$B$2-365,"MODEL-365","HISTORICAL_ONLY"))</f>
        <v>MODEL-365</v>
      </c>
    </row>
    <row r="114">
      <c r="A114" s="40">
        <v>113.0</v>
      </c>
      <c r="B114" s="46" t="s">
        <v>194</v>
      </c>
      <c r="C114" s="46" t="s">
        <v>146</v>
      </c>
      <c r="D114" s="47" t="s">
        <v>1050</v>
      </c>
      <c r="E114" s="2" t="s">
        <v>148</v>
      </c>
      <c r="F114" s="2">
        <v>2.0</v>
      </c>
      <c r="G114" s="2" t="s">
        <v>216</v>
      </c>
      <c r="H114" s="2">
        <v>1.0</v>
      </c>
      <c r="I114" s="2" t="s">
        <v>194</v>
      </c>
      <c r="J114" s="2" t="s">
        <v>249</v>
      </c>
      <c r="K114" s="2" t="s">
        <v>153</v>
      </c>
      <c r="L114" s="2" t="s">
        <v>740</v>
      </c>
      <c r="M114" s="2" t="s">
        <v>1051</v>
      </c>
      <c r="N114" s="48" t="s">
        <v>1052</v>
      </c>
      <c r="O114" s="48" t="s">
        <v>1053</v>
      </c>
      <c r="P114" s="2" t="s">
        <v>1054</v>
      </c>
      <c r="Q114" s="4" t="s">
        <v>157</v>
      </c>
      <c r="R114" s="4" t="s">
        <v>157</v>
      </c>
      <c r="S114" s="4" t="s">
        <v>157</v>
      </c>
      <c r="T114" s="2" t="s">
        <v>745</v>
      </c>
      <c r="U114" s="4" t="s">
        <v>157</v>
      </c>
      <c r="V114" s="2" t="s">
        <v>1055</v>
      </c>
      <c r="W114" s="4" t="s">
        <v>194</v>
      </c>
      <c r="X114" s="4" t="s">
        <v>157</v>
      </c>
      <c r="Y114" s="4" t="s">
        <v>157</v>
      </c>
      <c r="Z114" s="50" t="s">
        <v>1052</v>
      </c>
      <c r="AA114" s="2" t="s">
        <v>1056</v>
      </c>
      <c r="AB114" s="2" t="s">
        <v>194</v>
      </c>
      <c r="AC114" s="2" t="s">
        <v>747</v>
      </c>
      <c r="AD114" s="2" t="s">
        <v>1057</v>
      </c>
      <c r="AE114" s="2" t="s">
        <v>153</v>
      </c>
      <c r="AF114" s="2" t="s">
        <v>157</v>
      </c>
      <c r="AG114" s="2" t="s">
        <v>157</v>
      </c>
      <c r="AH114" s="2" t="s">
        <v>157</v>
      </c>
      <c r="AI114" s="2" t="s">
        <v>157</v>
      </c>
      <c r="AJ114" s="2" t="s">
        <v>157</v>
      </c>
      <c r="AK114" s="2" t="s">
        <v>157</v>
      </c>
      <c r="AL114" s="2" t="s">
        <v>157</v>
      </c>
      <c r="AM114" s="2" t="s">
        <v>157</v>
      </c>
      <c r="AN114" s="2" t="s">
        <v>157</v>
      </c>
      <c r="AO114" s="2" t="s">
        <v>157</v>
      </c>
      <c r="AP114" s="2" t="s">
        <v>749</v>
      </c>
      <c r="AQ114" s="2" t="str">
        <f t="shared" si="2"/>
        <v>ERA-4 • поточний балістично-насичений</v>
      </c>
      <c r="AR114" s="2" t="str">
        <f>IF(D114="","",IF(IFERROR(DATEVALUE(D114),0)&gt;='Розрахунок'!$B$2-365,"MODEL-365","HISTORICAL_ONLY"))</f>
        <v>MODEL-365</v>
      </c>
    </row>
    <row r="115">
      <c r="A115" s="40">
        <v>114.0</v>
      </c>
      <c r="B115" s="46" t="s">
        <v>229</v>
      </c>
      <c r="C115" s="46" t="s">
        <v>146</v>
      </c>
      <c r="D115" s="47" t="s">
        <v>1058</v>
      </c>
      <c r="E115" s="2" t="s">
        <v>196</v>
      </c>
      <c r="F115" s="2">
        <v>3.0</v>
      </c>
      <c r="G115" s="2" t="s">
        <v>216</v>
      </c>
      <c r="H115" s="2">
        <v>1.0</v>
      </c>
      <c r="I115" s="2" t="s">
        <v>230</v>
      </c>
      <c r="J115" s="2" t="s">
        <v>304</v>
      </c>
      <c r="K115" s="2" t="s">
        <v>153</v>
      </c>
      <c r="L115" s="2" t="s">
        <v>199</v>
      </c>
      <c r="M115" s="2" t="s">
        <v>1059</v>
      </c>
      <c r="N115" s="48" t="s">
        <v>1060</v>
      </c>
      <c r="O115" s="48" t="s">
        <v>1061</v>
      </c>
      <c r="P115" s="2" t="s">
        <v>1062</v>
      </c>
      <c r="T115" s="2"/>
      <c r="V115" s="2"/>
      <c r="AB115" s="2" t="s">
        <v>230</v>
      </c>
      <c r="AC115" s="2" t="s">
        <v>1063</v>
      </c>
      <c r="AD115" s="2" t="s">
        <v>1064</v>
      </c>
      <c r="AE115" s="2" t="s">
        <v>153</v>
      </c>
      <c r="AF115" s="2" t="s">
        <v>157</v>
      </c>
      <c r="AG115" s="2" t="s">
        <v>157</v>
      </c>
      <c r="AH115" s="2" t="s">
        <v>153</v>
      </c>
      <c r="AI115" s="2" t="s">
        <v>157</v>
      </c>
      <c r="AJ115" s="2" t="s">
        <v>157</v>
      </c>
      <c r="AK115" s="2" t="s">
        <v>157</v>
      </c>
      <c r="AL115" s="2" t="s">
        <v>157</v>
      </c>
      <c r="AM115" s="2" t="s">
        <v>157</v>
      </c>
      <c r="AN115" s="2" t="s">
        <v>157</v>
      </c>
      <c r="AO115" s="2" t="s">
        <v>192</v>
      </c>
      <c r="AP115" s="2" t="s">
        <v>206</v>
      </c>
      <c r="AQ115" s="2" t="str">
        <f t="shared" si="2"/>
        <v>ERA-4 • поточний балістично-насичений</v>
      </c>
      <c r="AR115" s="2" t="str">
        <f>IF(D115="","",IF(IFERROR(DATEVALUE(D115),0)&gt;='Розрахунок'!$B$2-365,"MODEL-365","HISTORICAL_ONLY"))</f>
        <v>MODEL-365</v>
      </c>
    </row>
    <row r="116">
      <c r="A116" s="40">
        <v>115.0</v>
      </c>
      <c r="B116" s="46" t="s">
        <v>145</v>
      </c>
      <c r="C116" s="46" t="s">
        <v>146</v>
      </c>
      <c r="D116" s="47" t="s">
        <v>1065</v>
      </c>
      <c r="E116" s="2" t="s">
        <v>180</v>
      </c>
      <c r="F116" s="47" t="s">
        <v>149</v>
      </c>
      <c r="G116" s="2" t="s">
        <v>216</v>
      </c>
      <c r="H116" s="47" t="s">
        <v>151</v>
      </c>
      <c r="I116" s="2" t="s">
        <v>145</v>
      </c>
      <c r="J116" s="2" t="s">
        <v>1066</v>
      </c>
      <c r="K116" s="2" t="s">
        <v>153</v>
      </c>
      <c r="L116" s="2" t="s">
        <v>1067</v>
      </c>
      <c r="M116" s="2" t="s">
        <v>1068</v>
      </c>
      <c r="N116" s="48" t="s">
        <v>1069</v>
      </c>
      <c r="O116" s="48" t="s">
        <v>1070</v>
      </c>
      <c r="P116" s="2" t="s">
        <v>1071</v>
      </c>
      <c r="R116" s="2"/>
      <c r="S116" s="2"/>
      <c r="T116" s="2" t="s">
        <v>696</v>
      </c>
      <c r="V116" s="2" t="s">
        <v>1072</v>
      </c>
      <c r="W116" s="2" t="s">
        <v>145</v>
      </c>
      <c r="Z116" s="48" t="s">
        <v>1073</v>
      </c>
      <c r="AA116" s="2" t="s">
        <v>700</v>
      </c>
      <c r="AB116" s="2" t="s">
        <v>145</v>
      </c>
      <c r="AC116" s="2" t="s">
        <v>1074</v>
      </c>
      <c r="AD116" s="2" t="s">
        <v>1075</v>
      </c>
      <c r="AE116" s="2" t="s">
        <v>153</v>
      </c>
      <c r="AF116" s="2" t="s">
        <v>153</v>
      </c>
      <c r="AG116" s="2"/>
      <c r="AH116" s="2" t="s">
        <v>153</v>
      </c>
      <c r="AI116" s="2"/>
      <c r="AJ116" s="2"/>
      <c r="AK116" s="2" t="s">
        <v>153</v>
      </c>
      <c r="AL116" s="2"/>
      <c r="AM116" s="47" t="s">
        <v>1076</v>
      </c>
      <c r="AN116" s="47" t="s">
        <v>1077</v>
      </c>
      <c r="AO116" s="2" t="s">
        <v>1078</v>
      </c>
      <c r="AP116" s="2" t="s">
        <v>1079</v>
      </c>
      <c r="AQ116" s="2" t="str">
        <f t="shared" si="2"/>
        <v>ERA-4 • поточний балістично-насичений</v>
      </c>
      <c r="AR116" s="2" t="s">
        <v>705</v>
      </c>
    </row>
    <row r="117">
      <c r="A117" s="40">
        <v>116.0</v>
      </c>
      <c r="B117" s="46" t="s">
        <v>194</v>
      </c>
      <c r="C117" s="46" t="s">
        <v>146</v>
      </c>
      <c r="D117" s="47" t="s">
        <v>1080</v>
      </c>
      <c r="E117" s="2" t="s">
        <v>208</v>
      </c>
      <c r="F117" s="2">
        <v>3.0</v>
      </c>
      <c r="G117" s="2" t="s">
        <v>216</v>
      </c>
      <c r="H117" s="2">
        <v>1.0</v>
      </c>
      <c r="I117" s="2" t="s">
        <v>197</v>
      </c>
      <c r="J117" s="2" t="s">
        <v>198</v>
      </c>
      <c r="K117" s="2" t="s">
        <v>153</v>
      </c>
      <c r="L117" s="2" t="s">
        <v>199</v>
      </c>
      <c r="M117" s="2" t="s">
        <v>281</v>
      </c>
      <c r="N117" s="48" t="s">
        <v>1081</v>
      </c>
      <c r="O117" s="50" t="s">
        <v>1082</v>
      </c>
      <c r="P117" s="2" t="s">
        <v>284</v>
      </c>
      <c r="T117" s="2"/>
      <c r="V117" s="2"/>
      <c r="AB117" s="2" t="s">
        <v>260</v>
      </c>
      <c r="AC117" s="2" t="s">
        <v>1083</v>
      </c>
      <c r="AD117" s="2" t="s">
        <v>1084</v>
      </c>
      <c r="AE117" s="2" t="s">
        <v>164</v>
      </c>
      <c r="AF117" s="2" t="s">
        <v>157</v>
      </c>
      <c r="AG117" s="2" t="s">
        <v>157</v>
      </c>
      <c r="AH117" s="2" t="s">
        <v>153</v>
      </c>
      <c r="AI117" s="2" t="s">
        <v>157</v>
      </c>
      <c r="AJ117" s="2" t="s">
        <v>157</v>
      </c>
      <c r="AK117" s="2" t="s">
        <v>157</v>
      </c>
      <c r="AL117" s="2" t="s">
        <v>157</v>
      </c>
      <c r="AM117" s="2" t="s">
        <v>157</v>
      </c>
      <c r="AN117" s="2" t="s">
        <v>157</v>
      </c>
      <c r="AO117" s="2" t="s">
        <v>263</v>
      </c>
      <c r="AP117" s="2" t="s">
        <v>294</v>
      </c>
      <c r="AQ117" s="2" t="str">
        <f t="shared" si="2"/>
        <v>ERA-4 • поточний балістично-насичений</v>
      </c>
      <c r="AR117" s="2" t="str">
        <f>IF(D117="","",IF(IFERROR(DATEVALUE(D117),0)&gt;='Розрахунок'!$B$2-365,"MODEL-365","HISTORICAL_ONLY"))</f>
        <v>MODEL-365</v>
      </c>
    </row>
    <row r="118">
      <c r="A118" s="40">
        <v>117.0</v>
      </c>
      <c r="B118" s="46" t="s">
        <v>145</v>
      </c>
      <c r="C118" s="46" t="s">
        <v>146</v>
      </c>
      <c r="D118" s="47" t="s">
        <v>1085</v>
      </c>
      <c r="E118" s="2" t="s">
        <v>303</v>
      </c>
      <c r="F118" s="47" t="s">
        <v>149</v>
      </c>
      <c r="G118" s="2" t="s">
        <v>216</v>
      </c>
      <c r="H118" s="47" t="s">
        <v>151</v>
      </c>
      <c r="I118" s="2" t="s">
        <v>145</v>
      </c>
      <c r="J118" s="2" t="s">
        <v>240</v>
      </c>
      <c r="K118" s="2" t="s">
        <v>164</v>
      </c>
      <c r="L118" s="2" t="s">
        <v>154</v>
      </c>
      <c r="M118" s="2" t="s">
        <v>1086</v>
      </c>
      <c r="N118" s="48" t="s">
        <v>1087</v>
      </c>
      <c r="O118" s="48" t="s">
        <v>1088</v>
      </c>
      <c r="P118" s="2" t="s">
        <v>1089</v>
      </c>
      <c r="Q118" s="4" t="s">
        <v>1090</v>
      </c>
      <c r="R118" s="4" t="s">
        <v>1090</v>
      </c>
      <c r="S118" s="49" t="s">
        <v>151</v>
      </c>
      <c r="T118" s="2" t="s">
        <v>161</v>
      </c>
      <c r="U118" s="4" t="s">
        <v>157</v>
      </c>
      <c r="V118" s="2" t="s">
        <v>161</v>
      </c>
      <c r="W118" s="4" t="s">
        <v>145</v>
      </c>
      <c r="X118" s="4" t="s">
        <v>157</v>
      </c>
      <c r="Y118" s="4" t="s">
        <v>157</v>
      </c>
      <c r="Z118" s="50" t="s">
        <v>1087</v>
      </c>
      <c r="AA118" s="4" t="s">
        <v>157</v>
      </c>
      <c r="AB118" s="2" t="s">
        <v>145</v>
      </c>
      <c r="AC118" s="2" t="s">
        <v>162</v>
      </c>
      <c r="AD118" s="2" t="s">
        <v>1091</v>
      </c>
      <c r="AE118" s="2" t="s">
        <v>153</v>
      </c>
      <c r="AF118" s="2" t="s">
        <v>157</v>
      </c>
      <c r="AG118" s="2" t="s">
        <v>157</v>
      </c>
      <c r="AH118" s="2" t="s">
        <v>164</v>
      </c>
      <c r="AI118" s="2" t="s">
        <v>157</v>
      </c>
      <c r="AJ118" s="2" t="s">
        <v>157</v>
      </c>
      <c r="AK118" s="2" t="s">
        <v>157</v>
      </c>
      <c r="AL118" s="2" t="s">
        <v>157</v>
      </c>
      <c r="AM118" s="2" t="s">
        <v>157</v>
      </c>
      <c r="AN118" s="47" t="s">
        <v>151</v>
      </c>
      <c r="AO118" s="2" t="s">
        <v>177</v>
      </c>
      <c r="AP118" s="2" t="s">
        <v>167</v>
      </c>
      <c r="AQ118" s="2" t="str">
        <f t="shared" si="2"/>
        <v>ERA-4 • поточний балістично-насичений</v>
      </c>
      <c r="AR118" s="2" t="str">
        <f>IF(D118="","",IF(IFERROR(DATEVALUE(D118),0)&gt;='Розрахунок'!$B$2-365,"MODEL-365","HISTORICAL_ONLY"))</f>
        <v>MODEL-365</v>
      </c>
    </row>
    <row r="119">
      <c r="A119" s="40">
        <v>118.0</v>
      </c>
      <c r="B119" s="46" t="s">
        <v>229</v>
      </c>
      <c r="C119" s="46" t="s">
        <v>146</v>
      </c>
      <c r="D119" s="47" t="s">
        <v>1092</v>
      </c>
      <c r="E119" s="2" t="s">
        <v>288</v>
      </c>
      <c r="F119" s="2">
        <v>4.0</v>
      </c>
      <c r="G119" s="2" t="s">
        <v>150</v>
      </c>
      <c r="H119" s="2">
        <v>1.0</v>
      </c>
      <c r="I119" s="2" t="s">
        <v>230</v>
      </c>
      <c r="J119" s="2" t="s">
        <v>240</v>
      </c>
      <c r="K119" s="2" t="s">
        <v>153</v>
      </c>
      <c r="L119" s="2" t="s">
        <v>199</v>
      </c>
      <c r="M119" s="2" t="s">
        <v>1093</v>
      </c>
      <c r="N119" s="48" t="s">
        <v>1094</v>
      </c>
      <c r="O119" s="50" t="s">
        <v>1095</v>
      </c>
      <c r="P119" s="2" t="s">
        <v>351</v>
      </c>
      <c r="S119" s="4">
        <v>1.0</v>
      </c>
      <c r="T119" s="2" t="s">
        <v>161</v>
      </c>
      <c r="V119" s="2" t="s">
        <v>161</v>
      </c>
      <c r="AB119" s="2" t="s">
        <v>230</v>
      </c>
      <c r="AC119" s="2" t="s">
        <v>1096</v>
      </c>
      <c r="AD119" s="2" t="s">
        <v>1097</v>
      </c>
      <c r="AE119" s="2" t="s">
        <v>153</v>
      </c>
      <c r="AF119" s="2" t="s">
        <v>157</v>
      </c>
      <c r="AG119" s="2" t="s">
        <v>157</v>
      </c>
      <c r="AH119" s="2" t="s">
        <v>157</v>
      </c>
      <c r="AI119" s="2" t="s">
        <v>157</v>
      </c>
      <c r="AJ119" s="2" t="s">
        <v>157</v>
      </c>
      <c r="AK119" s="2" t="s">
        <v>157</v>
      </c>
      <c r="AL119" s="2" t="s">
        <v>157</v>
      </c>
      <c r="AM119" s="2" t="s">
        <v>157</v>
      </c>
      <c r="AN119" s="2" t="s">
        <v>157</v>
      </c>
      <c r="AO119" s="2" t="s">
        <v>177</v>
      </c>
      <c r="AP119" s="2" t="s">
        <v>206</v>
      </c>
      <c r="AQ119" s="2" t="str">
        <f t="shared" si="2"/>
        <v>ERA-4 • поточний балістично-насичений</v>
      </c>
      <c r="AR119" s="2" t="str">
        <f>IF(D119="","",IF(IFERROR(DATEVALUE(D119),0)&gt;='Розрахунок'!$B$2-365,"MODEL-365","HISTORICAL_ONLY"))</f>
        <v>MODEL-365</v>
      </c>
    </row>
    <row r="120">
      <c r="A120" s="40">
        <v>119.0</v>
      </c>
      <c r="B120" s="46" t="s">
        <v>194</v>
      </c>
      <c r="C120" s="46" t="s">
        <v>146</v>
      </c>
      <c r="D120" s="47" t="s">
        <v>1098</v>
      </c>
      <c r="E120" s="2" t="s">
        <v>256</v>
      </c>
      <c r="F120" s="2">
        <v>4.0</v>
      </c>
      <c r="G120" s="2" t="s">
        <v>150</v>
      </c>
      <c r="H120" s="2">
        <v>1.0</v>
      </c>
      <c r="I120" s="2" t="s">
        <v>194</v>
      </c>
      <c r="J120" s="2" t="s">
        <v>249</v>
      </c>
      <c r="K120" s="2" t="s">
        <v>153</v>
      </c>
      <c r="L120" s="2" t="s">
        <v>740</v>
      </c>
      <c r="M120" s="2" t="s">
        <v>1099</v>
      </c>
      <c r="N120" s="48" t="s">
        <v>1100</v>
      </c>
      <c r="O120" s="50" t="s">
        <v>1101</v>
      </c>
      <c r="P120" s="2" t="s">
        <v>1102</v>
      </c>
      <c r="T120" s="2" t="s">
        <v>745</v>
      </c>
      <c r="V120" s="2" t="s">
        <v>188</v>
      </c>
      <c r="W120" s="4" t="s">
        <v>194</v>
      </c>
      <c r="Z120" s="50" t="s">
        <v>1100</v>
      </c>
      <c r="AA120" s="4" t="s">
        <v>746</v>
      </c>
      <c r="AB120" s="2" t="s">
        <v>194</v>
      </c>
      <c r="AC120" s="2" t="s">
        <v>1103</v>
      </c>
      <c r="AD120" s="2" t="s">
        <v>1104</v>
      </c>
      <c r="AE120" s="2" t="s">
        <v>153</v>
      </c>
      <c r="AF120" s="2" t="s">
        <v>153</v>
      </c>
      <c r="AG120" s="2" t="s">
        <v>157</v>
      </c>
      <c r="AH120" s="2" t="s">
        <v>153</v>
      </c>
      <c r="AI120" s="2" t="s">
        <v>157</v>
      </c>
      <c r="AJ120" s="2" t="s">
        <v>157</v>
      </c>
      <c r="AK120" s="2" t="s">
        <v>157</v>
      </c>
      <c r="AL120" s="2" t="s">
        <v>157</v>
      </c>
      <c r="AM120" s="2" t="s">
        <v>157</v>
      </c>
      <c r="AN120" s="2" t="s">
        <v>157</v>
      </c>
      <c r="AO120" s="2" t="s">
        <v>192</v>
      </c>
      <c r="AP120" s="2" t="s">
        <v>206</v>
      </c>
      <c r="AQ120" s="2" t="str">
        <f t="shared" si="2"/>
        <v>ERA-4 • поточний балістично-насичений</v>
      </c>
      <c r="AR120" s="2" t="str">
        <f>IF(D120="","",IF(IFERROR(DATEVALUE(D120),0)&gt;='Розрахунок'!$B$2-365,"MODEL-365","HISTORICAL_ONLY"))</f>
        <v>MODEL-365</v>
      </c>
    </row>
    <row r="121">
      <c r="A121" s="40">
        <v>120.0</v>
      </c>
      <c r="B121" s="46" t="s">
        <v>229</v>
      </c>
      <c r="C121" s="46" t="s">
        <v>146</v>
      </c>
      <c r="D121" s="47" t="s">
        <v>1105</v>
      </c>
      <c r="E121" s="2" t="s">
        <v>180</v>
      </c>
      <c r="F121" s="2">
        <v>4.0</v>
      </c>
      <c r="G121" s="2" t="s">
        <v>150</v>
      </c>
      <c r="H121" s="2">
        <v>1.0</v>
      </c>
      <c r="I121" s="2" t="s">
        <v>230</v>
      </c>
      <c r="J121" s="2" t="s">
        <v>240</v>
      </c>
      <c r="K121" s="2" t="s">
        <v>153</v>
      </c>
      <c r="L121" s="2" t="s">
        <v>199</v>
      </c>
      <c r="M121" s="2" t="s">
        <v>1106</v>
      </c>
      <c r="N121" s="48" t="s">
        <v>1107</v>
      </c>
      <c r="O121" s="50" t="s">
        <v>1108</v>
      </c>
      <c r="P121" s="2" t="s">
        <v>1109</v>
      </c>
      <c r="S121" s="4">
        <v>1.0</v>
      </c>
      <c r="T121" s="2" t="s">
        <v>161</v>
      </c>
      <c r="V121" s="2" t="s">
        <v>161</v>
      </c>
      <c r="AB121" s="2" t="s">
        <v>230</v>
      </c>
      <c r="AC121" s="2" t="s">
        <v>549</v>
      </c>
      <c r="AD121" s="2" t="s">
        <v>1110</v>
      </c>
      <c r="AE121" s="2" t="s">
        <v>153</v>
      </c>
      <c r="AF121" s="2" t="s">
        <v>157</v>
      </c>
      <c r="AG121" s="2" t="s">
        <v>157</v>
      </c>
      <c r="AH121" s="2" t="s">
        <v>157</v>
      </c>
      <c r="AI121" s="2" t="s">
        <v>157</v>
      </c>
      <c r="AJ121" s="2" t="s">
        <v>157</v>
      </c>
      <c r="AK121" s="2" t="s">
        <v>157</v>
      </c>
      <c r="AL121" s="2" t="s">
        <v>157</v>
      </c>
      <c r="AM121" s="2" t="s">
        <v>157</v>
      </c>
      <c r="AN121" s="2" t="s">
        <v>157</v>
      </c>
      <c r="AO121" s="2" t="s">
        <v>177</v>
      </c>
      <c r="AP121" s="2" t="s">
        <v>206</v>
      </c>
      <c r="AQ121" s="2" t="str">
        <f t="shared" si="2"/>
        <v>ERA-4 • поточний балістично-насичений</v>
      </c>
      <c r="AR121" s="2" t="str">
        <f>IF(D121="","",IF(IFERROR(DATEVALUE(D121),0)&gt;='Розрахунок'!$B$2-365,"MODEL-365","HISTORICAL_ONLY"))</f>
        <v>MODEL-365</v>
      </c>
    </row>
    <row r="122">
      <c r="A122" s="40">
        <v>121.0</v>
      </c>
      <c r="B122" s="46" t="s">
        <v>178</v>
      </c>
      <c r="C122" s="46" t="s">
        <v>146</v>
      </c>
      <c r="D122" s="47" t="s">
        <v>1105</v>
      </c>
      <c r="E122" s="2" t="s">
        <v>180</v>
      </c>
      <c r="F122" s="47" t="s">
        <v>248</v>
      </c>
      <c r="G122" s="2" t="s">
        <v>150</v>
      </c>
      <c r="H122" s="47" t="s">
        <v>151</v>
      </c>
      <c r="I122" s="2" t="s">
        <v>1111</v>
      </c>
      <c r="J122" s="2" t="s">
        <v>1112</v>
      </c>
      <c r="K122" s="2" t="s">
        <v>164</v>
      </c>
      <c r="L122" s="2" t="s">
        <v>1113</v>
      </c>
      <c r="M122" s="2" t="s">
        <v>1114</v>
      </c>
      <c r="N122" s="48" t="s">
        <v>1115</v>
      </c>
      <c r="O122" s="48" t="s">
        <v>1116</v>
      </c>
      <c r="P122" s="2" t="s">
        <v>1117</v>
      </c>
      <c r="R122" s="2" t="s">
        <v>1118</v>
      </c>
      <c r="S122" s="47" t="s">
        <v>151</v>
      </c>
      <c r="T122" s="2" t="s">
        <v>1119</v>
      </c>
      <c r="V122" s="2" t="s">
        <v>1120</v>
      </c>
      <c r="W122" s="2" t="s">
        <v>1121</v>
      </c>
      <c r="Z122" s="48" t="s">
        <v>1122</v>
      </c>
      <c r="AA122" s="2" t="s">
        <v>1123</v>
      </c>
      <c r="AB122" s="2" t="s">
        <v>1041</v>
      </c>
      <c r="AC122" s="2" t="s">
        <v>1124</v>
      </c>
      <c r="AD122" s="2" t="s">
        <v>1125</v>
      </c>
      <c r="AE122" s="2" t="s">
        <v>153</v>
      </c>
      <c r="AF122" s="2"/>
      <c r="AG122" s="2"/>
      <c r="AH122" s="2"/>
      <c r="AI122" s="2"/>
      <c r="AJ122" s="2"/>
      <c r="AK122" s="2"/>
      <c r="AL122" s="2"/>
      <c r="AM122" s="2"/>
      <c r="AN122" s="47" t="s">
        <v>151</v>
      </c>
      <c r="AO122" s="2" t="s">
        <v>1126</v>
      </c>
      <c r="AP122" s="2" t="s">
        <v>464</v>
      </c>
      <c r="AQ122" s="4" t="str">
        <f t="shared" si="2"/>
        <v>ERA-4 • поточний балістично-насичений</v>
      </c>
      <c r="AR122" s="4" t="str">
        <f>IF(D122="","",IF(IFERROR(DATEVALUE(D122),0)&gt;='Розрахунок'!$B$2-365,"MODEL-365","HISTORICAL_ONLY"))</f>
        <v>MODEL-365</v>
      </c>
    </row>
    <row r="123">
      <c r="A123" s="40">
        <v>122.0</v>
      </c>
      <c r="B123" s="46" t="s">
        <v>178</v>
      </c>
      <c r="C123" s="46" t="s">
        <v>146</v>
      </c>
      <c r="D123" s="47" t="s">
        <v>1127</v>
      </c>
      <c r="E123" s="2" t="s">
        <v>208</v>
      </c>
      <c r="F123" s="47" t="s">
        <v>151</v>
      </c>
      <c r="G123" s="2" t="s">
        <v>170</v>
      </c>
      <c r="H123" s="47" t="s">
        <v>151</v>
      </c>
      <c r="I123" s="2" t="s">
        <v>178</v>
      </c>
      <c r="J123" s="2" t="s">
        <v>1128</v>
      </c>
      <c r="K123" s="2" t="s">
        <v>153</v>
      </c>
      <c r="L123" s="2" t="s">
        <v>1129</v>
      </c>
      <c r="M123" s="2" t="s">
        <v>1130</v>
      </c>
      <c r="N123" s="48" t="s">
        <v>1131</v>
      </c>
      <c r="O123" s="48" t="s">
        <v>1132</v>
      </c>
      <c r="P123" s="2" t="s">
        <v>1133</v>
      </c>
      <c r="R123" s="2" t="s">
        <v>389</v>
      </c>
      <c r="S123" s="47" t="s">
        <v>169</v>
      </c>
      <c r="T123" s="2" t="s">
        <v>1134</v>
      </c>
      <c r="V123" s="2" t="s">
        <v>188</v>
      </c>
      <c r="W123" s="2" t="s">
        <v>178</v>
      </c>
      <c r="Z123" s="48" t="s">
        <v>1131</v>
      </c>
      <c r="AA123" s="2" t="s">
        <v>1135</v>
      </c>
      <c r="AB123" s="2" t="s">
        <v>178</v>
      </c>
      <c r="AC123" s="2" t="s">
        <v>1136</v>
      </c>
      <c r="AD123" s="2" t="s">
        <v>1137</v>
      </c>
      <c r="AE123" s="2" t="s">
        <v>153</v>
      </c>
      <c r="AF123" s="2"/>
      <c r="AG123" s="2"/>
      <c r="AH123" s="2" t="s">
        <v>153</v>
      </c>
      <c r="AI123" s="2"/>
      <c r="AJ123" s="2"/>
      <c r="AK123" s="2"/>
      <c r="AL123" s="2"/>
      <c r="AM123" s="47" t="s">
        <v>1138</v>
      </c>
      <c r="AN123" s="47" t="s">
        <v>169</v>
      </c>
      <c r="AO123" s="2" t="s">
        <v>192</v>
      </c>
      <c r="AP123" s="2" t="s">
        <v>1139</v>
      </c>
      <c r="AQ123" s="2" t="str">
        <f t="shared" si="2"/>
        <v>ERA-4 • поточний балістично-насичений</v>
      </c>
      <c r="AR123" s="2" t="str">
        <f>IF(D123="","",IF(IFERROR(DATEVALUE(D123),0)&gt;='Розрахунок'!$B$2-365,"MODEL-365","HISTORICAL_ONLY"))</f>
        <v>MODEL-365</v>
      </c>
    </row>
    <row r="124">
      <c r="A124" s="40">
        <v>123.0</v>
      </c>
      <c r="B124" s="46" t="s">
        <v>194</v>
      </c>
      <c r="C124" s="46" t="s">
        <v>146</v>
      </c>
      <c r="D124" s="47" t="s">
        <v>1140</v>
      </c>
      <c r="E124" s="2" t="s">
        <v>288</v>
      </c>
      <c r="F124" s="2">
        <v>1.0</v>
      </c>
      <c r="G124" s="2" t="s">
        <v>170</v>
      </c>
      <c r="H124" s="2">
        <v>1.0</v>
      </c>
      <c r="I124" s="2" t="s">
        <v>197</v>
      </c>
      <c r="J124" s="2" t="s">
        <v>198</v>
      </c>
      <c r="K124" s="2" t="s">
        <v>153</v>
      </c>
      <c r="L124" s="2" t="s">
        <v>740</v>
      </c>
      <c r="M124" s="2" t="s">
        <v>1141</v>
      </c>
      <c r="N124" s="48" t="s">
        <v>1142</v>
      </c>
      <c r="O124" s="50" t="s">
        <v>1143</v>
      </c>
      <c r="P124" s="2" t="s">
        <v>1144</v>
      </c>
      <c r="Q124" s="4" t="s">
        <v>157</v>
      </c>
      <c r="R124" s="4" t="s">
        <v>157</v>
      </c>
      <c r="S124" s="4" t="s">
        <v>157</v>
      </c>
      <c r="T124" s="2" t="s">
        <v>745</v>
      </c>
      <c r="U124" s="4" t="s">
        <v>157</v>
      </c>
      <c r="V124" s="2" t="s">
        <v>188</v>
      </c>
      <c r="W124" s="4" t="s">
        <v>194</v>
      </c>
      <c r="X124" s="4" t="s">
        <v>157</v>
      </c>
      <c r="Y124" s="4" t="s">
        <v>157</v>
      </c>
      <c r="Z124" s="50" t="s">
        <v>1142</v>
      </c>
      <c r="AA124" s="4" t="s">
        <v>1145</v>
      </c>
      <c r="AB124" s="2" t="s">
        <v>194</v>
      </c>
      <c r="AC124" s="2" t="s">
        <v>1146</v>
      </c>
      <c r="AD124" s="2" t="s">
        <v>1147</v>
      </c>
      <c r="AE124" s="2" t="s">
        <v>153</v>
      </c>
      <c r="AF124" s="2" t="s">
        <v>157</v>
      </c>
      <c r="AG124" s="2" t="s">
        <v>157</v>
      </c>
      <c r="AH124" s="2" t="s">
        <v>153</v>
      </c>
      <c r="AI124" s="2" t="s">
        <v>157</v>
      </c>
      <c r="AJ124" s="2" t="s">
        <v>157</v>
      </c>
      <c r="AK124" s="2" t="s">
        <v>157</v>
      </c>
      <c r="AL124" s="2" t="s">
        <v>157</v>
      </c>
      <c r="AM124" s="2" t="s">
        <v>157</v>
      </c>
      <c r="AN124" s="2" t="s">
        <v>157</v>
      </c>
      <c r="AO124" s="2" t="s">
        <v>192</v>
      </c>
      <c r="AP124" s="2" t="s">
        <v>206</v>
      </c>
      <c r="AQ124" s="2" t="str">
        <f t="shared" si="2"/>
        <v>ERA-4 • поточний балістично-насичений</v>
      </c>
      <c r="AR124" s="2" t="str">
        <f>IF(D124="","",IF(IFERROR(DATEVALUE(D124),0)&gt;='Розрахунок'!$B$2-365,"MODEL-365","HISTORICAL_ONLY"))</f>
        <v>MODEL-365</v>
      </c>
    </row>
    <row r="125">
      <c r="A125" s="40">
        <v>124.0</v>
      </c>
      <c r="B125" s="46" t="s">
        <v>194</v>
      </c>
      <c r="C125" s="46" t="s">
        <v>146</v>
      </c>
      <c r="D125" s="47" t="s">
        <v>1148</v>
      </c>
      <c r="E125" s="2" t="s">
        <v>288</v>
      </c>
      <c r="F125" s="2">
        <v>2.0</v>
      </c>
      <c r="G125" s="2" t="s">
        <v>170</v>
      </c>
      <c r="H125" s="2">
        <v>1.0</v>
      </c>
      <c r="I125" s="2" t="s">
        <v>197</v>
      </c>
      <c r="J125" s="2" t="s">
        <v>198</v>
      </c>
      <c r="K125" s="2" t="s">
        <v>153</v>
      </c>
      <c r="L125" s="2" t="s">
        <v>199</v>
      </c>
      <c r="M125" s="2" t="s">
        <v>289</v>
      </c>
      <c r="N125" s="48" t="s">
        <v>1149</v>
      </c>
      <c r="O125" s="50" t="s">
        <v>1150</v>
      </c>
      <c r="P125" s="2" t="s">
        <v>284</v>
      </c>
      <c r="T125" s="2"/>
      <c r="V125" s="2"/>
      <c r="AB125" s="2" t="s">
        <v>260</v>
      </c>
      <c r="AC125" s="2" t="s">
        <v>1151</v>
      </c>
      <c r="AD125" s="2" t="s">
        <v>1152</v>
      </c>
      <c r="AE125" s="2" t="s">
        <v>164</v>
      </c>
      <c r="AF125" s="2" t="s">
        <v>157</v>
      </c>
      <c r="AG125" s="2" t="s">
        <v>157</v>
      </c>
      <c r="AH125" s="2" t="s">
        <v>153</v>
      </c>
      <c r="AI125" s="2" t="s">
        <v>157</v>
      </c>
      <c r="AJ125" s="2" t="s">
        <v>157</v>
      </c>
      <c r="AK125" s="2" t="s">
        <v>157</v>
      </c>
      <c r="AL125" s="2" t="s">
        <v>157</v>
      </c>
      <c r="AM125" s="2" t="s">
        <v>157</v>
      </c>
      <c r="AN125" s="2" t="s">
        <v>157</v>
      </c>
      <c r="AO125" s="2" t="s">
        <v>263</v>
      </c>
      <c r="AP125" s="2" t="s">
        <v>294</v>
      </c>
      <c r="AQ125" s="2" t="str">
        <f t="shared" si="2"/>
        <v>ERA-4 • поточний балістично-насичений</v>
      </c>
      <c r="AR125" s="2" t="str">
        <f>IF(D125="","",IF(IFERROR(DATEVALUE(D125),0)&gt;='Розрахунок'!$B$2-365,"MODEL-365","HISTORICAL_ONLY"))</f>
        <v>MODEL-365</v>
      </c>
    </row>
    <row r="126">
      <c r="A126" s="40">
        <v>125.0</v>
      </c>
      <c r="B126" s="46" t="s">
        <v>194</v>
      </c>
      <c r="C126" s="46" t="s">
        <v>146</v>
      </c>
      <c r="D126" s="47" t="s">
        <v>1153</v>
      </c>
      <c r="E126" s="2" t="s">
        <v>180</v>
      </c>
      <c r="F126" s="2">
        <v>3.0</v>
      </c>
      <c r="G126" s="2" t="s">
        <v>216</v>
      </c>
      <c r="H126" s="2">
        <v>1.0</v>
      </c>
      <c r="I126" s="2" t="s">
        <v>194</v>
      </c>
      <c r="J126" s="2" t="s">
        <v>1154</v>
      </c>
      <c r="K126" s="2" t="s">
        <v>153</v>
      </c>
      <c r="L126" s="2" t="s">
        <v>740</v>
      </c>
      <c r="M126" s="2" t="s">
        <v>1155</v>
      </c>
      <c r="N126" s="48" t="s">
        <v>1156</v>
      </c>
      <c r="O126" s="50" t="s">
        <v>1157</v>
      </c>
      <c r="P126" s="2" t="s">
        <v>1158</v>
      </c>
      <c r="Q126" s="4" t="s">
        <v>157</v>
      </c>
      <c r="R126" s="4" t="s">
        <v>157</v>
      </c>
      <c r="S126" s="4" t="s">
        <v>157</v>
      </c>
      <c r="T126" s="2" t="s">
        <v>745</v>
      </c>
      <c r="U126" s="4" t="s">
        <v>157</v>
      </c>
      <c r="V126" s="2" t="s">
        <v>188</v>
      </c>
      <c r="W126" s="4" t="s">
        <v>194</v>
      </c>
      <c r="X126" s="4" t="s">
        <v>157</v>
      </c>
      <c r="Y126" s="4" t="s">
        <v>157</v>
      </c>
      <c r="Z126" s="50" t="s">
        <v>1156</v>
      </c>
      <c r="AA126" s="4" t="s">
        <v>1159</v>
      </c>
      <c r="AB126" s="2" t="s">
        <v>194</v>
      </c>
      <c r="AC126" s="2" t="s">
        <v>1160</v>
      </c>
      <c r="AD126" s="2" t="s">
        <v>1161</v>
      </c>
      <c r="AE126" s="2" t="s">
        <v>153</v>
      </c>
      <c r="AF126" s="2" t="s">
        <v>157</v>
      </c>
      <c r="AG126" s="2" t="s">
        <v>157</v>
      </c>
      <c r="AH126" s="2" t="s">
        <v>153</v>
      </c>
      <c r="AI126" s="2" t="s">
        <v>157</v>
      </c>
      <c r="AJ126" s="2" t="s">
        <v>157</v>
      </c>
      <c r="AK126" s="2" t="s">
        <v>157</v>
      </c>
      <c r="AL126" s="2" t="s">
        <v>157</v>
      </c>
      <c r="AM126" s="2" t="s">
        <v>157</v>
      </c>
      <c r="AN126" s="2" t="s">
        <v>157</v>
      </c>
      <c r="AO126" s="2" t="s">
        <v>192</v>
      </c>
      <c r="AP126" s="2" t="s">
        <v>206</v>
      </c>
      <c r="AQ126" s="2" t="str">
        <f t="shared" si="2"/>
        <v>ERA-4 • поточний балістично-насичений</v>
      </c>
      <c r="AR126" s="2" t="str">
        <f>IF(D126="","",IF(IFERROR(DATEVALUE(D126),0)&gt;='Розрахунок'!$B$2-365,"MODEL-365","HISTORICAL_ONLY"))</f>
        <v>MODEL-365</v>
      </c>
    </row>
    <row r="127">
      <c r="A127" s="40">
        <v>126.0</v>
      </c>
      <c r="B127" s="46" t="s">
        <v>178</v>
      </c>
      <c r="C127" s="46" t="s">
        <v>146</v>
      </c>
      <c r="D127" s="47" t="s">
        <v>1153</v>
      </c>
      <c r="E127" s="2" t="s">
        <v>180</v>
      </c>
      <c r="F127" s="47" t="s">
        <v>149</v>
      </c>
      <c r="G127" s="2" t="s">
        <v>216</v>
      </c>
      <c r="H127" s="47" t="s">
        <v>151</v>
      </c>
      <c r="I127" s="2" t="s">
        <v>178</v>
      </c>
      <c r="J127" s="2" t="s">
        <v>1162</v>
      </c>
      <c r="K127" s="2" t="s">
        <v>153</v>
      </c>
      <c r="L127" s="2" t="s">
        <v>154</v>
      </c>
      <c r="M127" s="2" t="s">
        <v>1163</v>
      </c>
      <c r="N127" s="48" t="s">
        <v>1164</v>
      </c>
      <c r="O127" s="48" t="s">
        <v>1165</v>
      </c>
      <c r="P127" s="2" t="s">
        <v>1166</v>
      </c>
      <c r="R127" s="2" t="s">
        <v>1167</v>
      </c>
      <c r="S127" s="2"/>
      <c r="T127" s="2" t="s">
        <v>1168</v>
      </c>
      <c r="V127" s="2" t="s">
        <v>188</v>
      </c>
      <c r="W127" s="2" t="s">
        <v>178</v>
      </c>
      <c r="Z127" s="48" t="s">
        <v>1164</v>
      </c>
      <c r="AA127" s="2" t="s">
        <v>1169</v>
      </c>
      <c r="AB127" s="2" t="s">
        <v>178</v>
      </c>
      <c r="AC127" s="2" t="s">
        <v>1170</v>
      </c>
      <c r="AD127" s="2" t="s">
        <v>1171</v>
      </c>
      <c r="AE127" s="2" t="s">
        <v>153</v>
      </c>
      <c r="AF127" s="2"/>
      <c r="AG127" s="2"/>
      <c r="AH127" s="2" t="s">
        <v>153</v>
      </c>
      <c r="AI127" s="2"/>
      <c r="AJ127" s="2"/>
      <c r="AK127" s="2"/>
      <c r="AL127" s="2"/>
      <c r="AM127" s="2"/>
      <c r="AN127" s="2"/>
      <c r="AO127" s="2" t="s">
        <v>1172</v>
      </c>
      <c r="AP127" s="2" t="s">
        <v>193</v>
      </c>
      <c r="AQ127" s="2" t="str">
        <f t="shared" si="2"/>
        <v>ERA-4 • поточний балістично-насичений</v>
      </c>
      <c r="AR127" s="2" t="str">
        <f>IF(D127="","",IF(IFERROR(DATEVALUE(D127),0)&gt;='Розрахунок'!$B$2-365,"MODEL-365","HISTORICAL_ONLY"))</f>
        <v>MODEL-365</v>
      </c>
    </row>
    <row r="128">
      <c r="A128" s="40">
        <v>127.0</v>
      </c>
      <c r="B128" s="46" t="s">
        <v>194</v>
      </c>
      <c r="C128" s="46" t="s">
        <v>146</v>
      </c>
      <c r="D128" s="47" t="s">
        <v>1173</v>
      </c>
      <c r="E128" s="2" t="s">
        <v>303</v>
      </c>
      <c r="F128" s="2">
        <v>3.0</v>
      </c>
      <c r="G128" s="2" t="s">
        <v>216</v>
      </c>
      <c r="H128" s="2">
        <v>1.0</v>
      </c>
      <c r="I128" s="2" t="s">
        <v>197</v>
      </c>
      <c r="J128" s="2" t="s">
        <v>198</v>
      </c>
      <c r="K128" s="2" t="s">
        <v>153</v>
      </c>
      <c r="L128" s="2" t="s">
        <v>740</v>
      </c>
      <c r="M128" s="2" t="s">
        <v>1174</v>
      </c>
      <c r="N128" s="48" t="s">
        <v>1175</v>
      </c>
      <c r="O128" s="50" t="s">
        <v>1176</v>
      </c>
      <c r="P128" s="2" t="s">
        <v>1177</v>
      </c>
      <c r="Q128" s="4" t="s">
        <v>157</v>
      </c>
      <c r="R128" s="4" t="s">
        <v>157</v>
      </c>
      <c r="S128" s="4" t="s">
        <v>157</v>
      </c>
      <c r="T128" s="2" t="s">
        <v>745</v>
      </c>
      <c r="U128" s="4" t="s">
        <v>157</v>
      </c>
      <c r="V128" s="2" t="s">
        <v>188</v>
      </c>
      <c r="W128" s="4" t="s">
        <v>194</v>
      </c>
      <c r="X128" s="4" t="s">
        <v>157</v>
      </c>
      <c r="Y128" s="4" t="s">
        <v>157</v>
      </c>
      <c r="Z128" s="50" t="s">
        <v>1176</v>
      </c>
      <c r="AA128" s="4" t="s">
        <v>1145</v>
      </c>
      <c r="AB128" s="2" t="s">
        <v>194</v>
      </c>
      <c r="AC128" s="2" t="s">
        <v>1178</v>
      </c>
      <c r="AD128" s="2" t="s">
        <v>1179</v>
      </c>
      <c r="AE128" s="2" t="s">
        <v>153</v>
      </c>
      <c r="AF128" s="2" t="s">
        <v>153</v>
      </c>
      <c r="AG128" s="2" t="s">
        <v>157</v>
      </c>
      <c r="AH128" s="2" t="s">
        <v>153</v>
      </c>
      <c r="AI128" s="2" t="s">
        <v>157</v>
      </c>
      <c r="AJ128" s="2" t="s">
        <v>157</v>
      </c>
      <c r="AK128" s="2" t="s">
        <v>157</v>
      </c>
      <c r="AL128" s="2" t="s">
        <v>157</v>
      </c>
      <c r="AM128" s="2" t="s">
        <v>157</v>
      </c>
      <c r="AN128" s="2" t="s">
        <v>157</v>
      </c>
      <c r="AO128" s="2" t="s">
        <v>192</v>
      </c>
      <c r="AP128" s="2" t="s">
        <v>206</v>
      </c>
      <c r="AQ128" s="2" t="str">
        <f t="shared" si="2"/>
        <v>ERA-4 • поточний балістично-насичений</v>
      </c>
      <c r="AR128" s="2" t="str">
        <f>IF(D128="","",IF(IFERROR(DATEVALUE(D128),0)&gt;='Розрахунок'!$B$2-365,"MODEL-365","HISTORICAL_ONLY"))</f>
        <v>MODEL-365</v>
      </c>
    </row>
    <row r="129">
      <c r="A129" s="40">
        <v>128.0</v>
      </c>
      <c r="B129" s="46" t="s">
        <v>145</v>
      </c>
      <c r="C129" s="46" t="s">
        <v>146</v>
      </c>
      <c r="D129" s="47" t="s">
        <v>1180</v>
      </c>
      <c r="E129" s="2" t="s">
        <v>148</v>
      </c>
      <c r="F129" s="47" t="s">
        <v>149</v>
      </c>
      <c r="G129" s="2" t="s">
        <v>216</v>
      </c>
      <c r="H129" s="47" t="s">
        <v>151</v>
      </c>
      <c r="I129" s="2" t="s">
        <v>145</v>
      </c>
      <c r="J129" s="2" t="s">
        <v>1181</v>
      </c>
      <c r="K129" s="2" t="s">
        <v>164</v>
      </c>
      <c r="L129" s="2" t="s">
        <v>154</v>
      </c>
      <c r="M129" s="2" t="s">
        <v>1182</v>
      </c>
      <c r="N129" s="48" t="s">
        <v>1183</v>
      </c>
      <c r="O129" s="48" t="s">
        <v>1184</v>
      </c>
      <c r="P129" s="2" t="s">
        <v>1185</v>
      </c>
      <c r="Q129" s="4" t="s">
        <v>157</v>
      </c>
      <c r="R129" s="4" t="s">
        <v>1186</v>
      </c>
      <c r="S129" s="4" t="s">
        <v>157</v>
      </c>
      <c r="T129" s="2" t="s">
        <v>1187</v>
      </c>
      <c r="U129" s="4" t="s">
        <v>157</v>
      </c>
      <c r="V129" s="2" t="s">
        <v>161</v>
      </c>
      <c r="W129" s="4" t="s">
        <v>145</v>
      </c>
      <c r="X129" s="4" t="s">
        <v>157</v>
      </c>
      <c r="Y129" s="4" t="s">
        <v>157</v>
      </c>
      <c r="Z129" s="50" t="s">
        <v>1183</v>
      </c>
      <c r="AA129" s="4" t="s">
        <v>157</v>
      </c>
      <c r="AB129" s="2" t="s">
        <v>145</v>
      </c>
      <c r="AC129" s="2" t="s">
        <v>162</v>
      </c>
      <c r="AD129" s="2" t="s">
        <v>1188</v>
      </c>
      <c r="AE129" s="2" t="s">
        <v>153</v>
      </c>
      <c r="AF129" s="2" t="s">
        <v>157</v>
      </c>
      <c r="AG129" s="2" t="s">
        <v>157</v>
      </c>
      <c r="AH129" s="2" t="s">
        <v>164</v>
      </c>
      <c r="AI129" s="2" t="s">
        <v>157</v>
      </c>
      <c r="AJ129" s="2" t="s">
        <v>157</v>
      </c>
      <c r="AK129" s="2" t="s">
        <v>157</v>
      </c>
      <c r="AL129" s="2" t="s">
        <v>157</v>
      </c>
      <c r="AM129" s="2" t="s">
        <v>157</v>
      </c>
      <c r="AN129" s="2" t="s">
        <v>157</v>
      </c>
      <c r="AO129" s="2" t="s">
        <v>177</v>
      </c>
      <c r="AP129" s="2" t="s">
        <v>167</v>
      </c>
      <c r="AQ129" s="2" t="str">
        <f t="shared" si="2"/>
        <v>ERA-4 • поточний балістично-насичений</v>
      </c>
      <c r="AR129" s="2" t="str">
        <f>IF(D129="","",IF(IFERROR(DATEVALUE(D129),0)&gt;='Розрахунок'!$B$2-365,"MODEL-365","HISTORICAL_ONLY"))</f>
        <v>MODEL-365</v>
      </c>
    </row>
    <row r="130">
      <c r="A130" s="40">
        <v>129.0</v>
      </c>
      <c r="B130" s="46" t="s">
        <v>1189</v>
      </c>
      <c r="C130" s="46" t="s">
        <v>146</v>
      </c>
      <c r="D130" s="47" t="s">
        <v>1190</v>
      </c>
      <c r="E130" s="2" t="s">
        <v>288</v>
      </c>
      <c r="F130" s="47" t="s">
        <v>149</v>
      </c>
      <c r="G130" s="2" t="s">
        <v>216</v>
      </c>
      <c r="H130" s="47" t="s">
        <v>151</v>
      </c>
      <c r="I130" s="2" t="s">
        <v>1189</v>
      </c>
      <c r="J130" s="2" t="s">
        <v>1191</v>
      </c>
      <c r="K130" s="2" t="s">
        <v>164</v>
      </c>
      <c r="L130" s="2" t="s">
        <v>154</v>
      </c>
      <c r="M130" s="2" t="s">
        <v>1192</v>
      </c>
      <c r="N130" s="48" t="s">
        <v>1193</v>
      </c>
      <c r="O130" s="48" t="s">
        <v>1194</v>
      </c>
      <c r="P130" s="2" t="s">
        <v>1195</v>
      </c>
      <c r="R130" s="2" t="s">
        <v>1196</v>
      </c>
      <c r="S130" s="47" t="s">
        <v>169</v>
      </c>
      <c r="T130" s="2" t="s">
        <v>187</v>
      </c>
      <c r="V130" s="2" t="s">
        <v>188</v>
      </c>
      <c r="W130" s="2" t="s">
        <v>1189</v>
      </c>
      <c r="Y130" s="47" t="s">
        <v>1197</v>
      </c>
      <c r="Z130" s="48" t="s">
        <v>1198</v>
      </c>
      <c r="AA130" s="2" t="s">
        <v>1199</v>
      </c>
      <c r="AB130" s="2" t="s">
        <v>1189</v>
      </c>
      <c r="AC130" s="2" t="s">
        <v>1200</v>
      </c>
      <c r="AD130" s="2" t="s">
        <v>1201</v>
      </c>
      <c r="AE130" s="2" t="s">
        <v>153</v>
      </c>
      <c r="AF130" s="2"/>
      <c r="AG130" s="2"/>
      <c r="AH130" s="2"/>
      <c r="AI130" s="2"/>
      <c r="AJ130" s="2"/>
      <c r="AK130" s="2"/>
      <c r="AL130" s="2"/>
      <c r="AM130" s="2"/>
      <c r="AN130" s="47" t="s">
        <v>169</v>
      </c>
      <c r="AO130" s="2" t="s">
        <v>177</v>
      </c>
      <c r="AP130" s="2" t="s">
        <v>313</v>
      </c>
      <c r="AQ130" s="2" t="str">
        <f t="shared" si="2"/>
        <v>ERA-4 • поточний балістично-насичений</v>
      </c>
      <c r="AR130" s="2" t="str">
        <f>IF(D130="","",IF(IFERROR(DATEVALUE(D130),0)&gt;='Розрахунок'!$B$2-365,"MODEL-365","HISTORICAL_ONLY"))</f>
        <v>MODEL-365</v>
      </c>
    </row>
    <row r="131">
      <c r="A131" s="40">
        <v>130.0</v>
      </c>
      <c r="B131" s="46" t="s">
        <v>229</v>
      </c>
      <c r="C131" s="46" t="s">
        <v>146</v>
      </c>
      <c r="D131" s="47" t="s">
        <v>1202</v>
      </c>
      <c r="E131" s="2" t="s">
        <v>256</v>
      </c>
      <c r="F131" s="2">
        <v>3.0</v>
      </c>
      <c r="G131" s="2" t="s">
        <v>216</v>
      </c>
      <c r="H131" s="2">
        <v>1.0</v>
      </c>
      <c r="I131" s="2" t="s">
        <v>230</v>
      </c>
      <c r="J131" s="2" t="s">
        <v>1203</v>
      </c>
      <c r="K131" s="2" t="s">
        <v>232</v>
      </c>
      <c r="L131" s="2" t="s">
        <v>199</v>
      </c>
      <c r="M131" s="2" t="s">
        <v>1204</v>
      </c>
      <c r="N131" s="48" t="s">
        <v>1205</v>
      </c>
      <c r="O131" s="48" t="s">
        <v>1206</v>
      </c>
      <c r="P131" s="2" t="s">
        <v>1207</v>
      </c>
      <c r="S131" s="4">
        <v>1.0</v>
      </c>
      <c r="T131" s="2" t="s">
        <v>161</v>
      </c>
      <c r="U131" s="4" t="s">
        <v>157</v>
      </c>
      <c r="V131" s="2" t="s">
        <v>1208</v>
      </c>
      <c r="AB131" s="2" t="s">
        <v>230</v>
      </c>
      <c r="AC131" s="2" t="s">
        <v>549</v>
      </c>
      <c r="AD131" s="2" t="s">
        <v>1209</v>
      </c>
      <c r="AE131" s="2" t="s">
        <v>153</v>
      </c>
      <c r="AF131" s="2" t="s">
        <v>157</v>
      </c>
      <c r="AG131" s="2" t="s">
        <v>157</v>
      </c>
      <c r="AH131" s="2" t="s">
        <v>157</v>
      </c>
      <c r="AI131" s="2" t="s">
        <v>157</v>
      </c>
      <c r="AJ131" s="2" t="s">
        <v>157</v>
      </c>
      <c r="AK131" s="2" t="s">
        <v>157</v>
      </c>
      <c r="AL131" s="2" t="s">
        <v>157</v>
      </c>
      <c r="AM131" s="2" t="s">
        <v>157</v>
      </c>
      <c r="AN131" s="2" t="s">
        <v>157</v>
      </c>
      <c r="AO131" s="2" t="s">
        <v>177</v>
      </c>
      <c r="AP131" s="2" t="s">
        <v>206</v>
      </c>
      <c r="AQ131" s="2" t="str">
        <f t="shared" si="2"/>
        <v>ERA-4 • поточний балістично-насичений</v>
      </c>
      <c r="AR131" s="2" t="str">
        <f>IF(D131="","",IF(IFERROR(DATEVALUE(D131),0)&gt;='Розрахунок'!$B$2-365,"MODEL-365","HISTORICAL_ONLY"))</f>
        <v>MODEL-365</v>
      </c>
    </row>
    <row r="132">
      <c r="A132" s="40">
        <v>131.0</v>
      </c>
      <c r="B132" s="46" t="s">
        <v>194</v>
      </c>
      <c r="C132" s="46" t="s">
        <v>146</v>
      </c>
      <c r="D132" s="47" t="s">
        <v>1210</v>
      </c>
      <c r="E132" s="2" t="s">
        <v>208</v>
      </c>
      <c r="F132" s="2">
        <v>4.0</v>
      </c>
      <c r="G132" s="2" t="s">
        <v>150</v>
      </c>
      <c r="H132" s="2">
        <v>1.0</v>
      </c>
      <c r="I132" s="2" t="s">
        <v>197</v>
      </c>
      <c r="J132" s="2" t="s">
        <v>198</v>
      </c>
      <c r="K132" s="2" t="s">
        <v>153</v>
      </c>
      <c r="L132" s="2" t="s">
        <v>1211</v>
      </c>
      <c r="M132" s="2" t="s">
        <v>1212</v>
      </c>
      <c r="N132" s="48" t="s">
        <v>1213</v>
      </c>
      <c r="O132" s="50" t="s">
        <v>1214</v>
      </c>
      <c r="P132" s="2" t="s">
        <v>1215</v>
      </c>
      <c r="Q132" s="4" t="s">
        <v>157</v>
      </c>
      <c r="R132" s="4" t="s">
        <v>157</v>
      </c>
      <c r="S132" s="4" t="s">
        <v>157</v>
      </c>
      <c r="T132" s="2" t="s">
        <v>745</v>
      </c>
      <c r="U132" s="4" t="s">
        <v>157</v>
      </c>
      <c r="V132" s="2" t="s">
        <v>188</v>
      </c>
      <c r="W132" s="4" t="s">
        <v>1216</v>
      </c>
      <c r="X132" s="4" t="s">
        <v>157</v>
      </c>
      <c r="Y132" s="4" t="s">
        <v>157</v>
      </c>
      <c r="Z132" s="50" t="s">
        <v>1213</v>
      </c>
      <c r="AA132" s="4" t="s">
        <v>1217</v>
      </c>
      <c r="AB132" s="2" t="s">
        <v>194</v>
      </c>
      <c r="AC132" s="2" t="s">
        <v>1218</v>
      </c>
      <c r="AD132" s="2" t="s">
        <v>1219</v>
      </c>
      <c r="AE132" s="2" t="s">
        <v>153</v>
      </c>
      <c r="AF132" s="2" t="s">
        <v>157</v>
      </c>
      <c r="AG132" s="2" t="s">
        <v>157</v>
      </c>
      <c r="AH132" s="2" t="s">
        <v>153</v>
      </c>
      <c r="AI132" s="2" t="s">
        <v>157</v>
      </c>
      <c r="AJ132" s="2" t="s">
        <v>157</v>
      </c>
      <c r="AK132" s="2" t="s">
        <v>157</v>
      </c>
      <c r="AL132" s="2" t="s">
        <v>157</v>
      </c>
      <c r="AM132" s="2" t="s">
        <v>157</v>
      </c>
      <c r="AN132" s="2" t="s">
        <v>157</v>
      </c>
      <c r="AO132" s="2" t="s">
        <v>192</v>
      </c>
      <c r="AP132" s="2" t="s">
        <v>206</v>
      </c>
      <c r="AQ132" s="2" t="str">
        <f t="shared" si="2"/>
        <v>ERA-4 • поточний балістично-насичений</v>
      </c>
      <c r="AR132" s="2" t="str">
        <f>IF(D132="","",IF(IFERROR(DATEVALUE(D132),0)&gt;='Розрахунок'!$B$2-365,"MODEL-365","HISTORICAL_ONLY"))</f>
        <v>MODEL-365</v>
      </c>
    </row>
    <row r="133">
      <c r="A133" s="40">
        <v>132.0</v>
      </c>
      <c r="B133" s="46" t="s">
        <v>301</v>
      </c>
      <c r="C133" s="46" t="s">
        <v>146</v>
      </c>
      <c r="D133" s="47" t="s">
        <v>1210</v>
      </c>
      <c r="E133" s="2" t="s">
        <v>208</v>
      </c>
      <c r="F133" s="47" t="s">
        <v>248</v>
      </c>
      <c r="G133" s="2" t="s">
        <v>150</v>
      </c>
      <c r="H133" s="47" t="s">
        <v>151</v>
      </c>
      <c r="I133" s="2" t="s">
        <v>301</v>
      </c>
      <c r="J133" s="2" t="s">
        <v>1220</v>
      </c>
      <c r="K133" s="2" t="s">
        <v>164</v>
      </c>
      <c r="L133" s="2" t="s">
        <v>154</v>
      </c>
      <c r="M133" s="2" t="s">
        <v>1221</v>
      </c>
      <c r="N133" s="48" t="s">
        <v>1222</v>
      </c>
      <c r="O133" s="50" t="s">
        <v>1223</v>
      </c>
      <c r="P133" s="2" t="s">
        <v>1224</v>
      </c>
      <c r="S133" s="49" t="s">
        <v>151</v>
      </c>
      <c r="T133" s="2" t="s">
        <v>779</v>
      </c>
      <c r="V133" s="2" t="s">
        <v>1225</v>
      </c>
      <c r="W133" s="4" t="s">
        <v>301</v>
      </c>
      <c r="AB133" s="2" t="s">
        <v>301</v>
      </c>
      <c r="AC133" s="2" t="s">
        <v>783</v>
      </c>
      <c r="AD133" s="2" t="s">
        <v>1226</v>
      </c>
      <c r="AE133" s="2" t="s">
        <v>153</v>
      </c>
      <c r="AF133" s="2"/>
      <c r="AG133" s="2"/>
      <c r="AH133" s="2"/>
      <c r="AI133" s="2"/>
      <c r="AJ133" s="2"/>
      <c r="AK133" s="2"/>
      <c r="AL133" s="2"/>
      <c r="AM133" s="2"/>
      <c r="AN133" s="47" t="s">
        <v>151</v>
      </c>
      <c r="AO133" s="2" t="s">
        <v>177</v>
      </c>
      <c r="AP133" s="2" t="s">
        <v>313</v>
      </c>
      <c r="AQ133" s="2" t="str">
        <f t="shared" si="2"/>
        <v>ERA-4 • поточний балістично-насичений</v>
      </c>
      <c r="AR133" s="2" t="str">
        <f>IF(D133="","",IF(IFERROR(DATEVALUE(D133),0)&gt;='Розрахунок'!$B$2-365,"MODEL-365","HISTORICAL_ONLY"))</f>
        <v>MODEL-365</v>
      </c>
    </row>
    <row r="134">
      <c r="A134" s="40">
        <v>133.0</v>
      </c>
      <c r="B134" s="46" t="s">
        <v>229</v>
      </c>
      <c r="C134" s="46" t="s">
        <v>146</v>
      </c>
      <c r="D134" s="47" t="s">
        <v>1227</v>
      </c>
      <c r="E134" s="2" t="s">
        <v>303</v>
      </c>
      <c r="F134" s="2">
        <v>4.0</v>
      </c>
      <c r="G134" s="2" t="s">
        <v>150</v>
      </c>
      <c r="H134" s="2">
        <v>1.0</v>
      </c>
      <c r="I134" s="2" t="s">
        <v>230</v>
      </c>
      <c r="J134" s="2" t="s">
        <v>385</v>
      </c>
      <c r="K134" s="2" t="s">
        <v>153</v>
      </c>
      <c r="L134" s="2" t="s">
        <v>1228</v>
      </c>
      <c r="M134" s="2" t="s">
        <v>1229</v>
      </c>
      <c r="N134" s="48" t="s">
        <v>1230</v>
      </c>
      <c r="O134" s="50" t="s">
        <v>1231</v>
      </c>
      <c r="P134" s="2" t="s">
        <v>1232</v>
      </c>
      <c r="S134" s="4">
        <v>1.0</v>
      </c>
      <c r="T134" s="2" t="s">
        <v>547</v>
      </c>
      <c r="V134" s="2" t="s">
        <v>548</v>
      </c>
      <c r="AB134" s="2" t="s">
        <v>230</v>
      </c>
      <c r="AC134" s="2" t="s">
        <v>549</v>
      </c>
      <c r="AD134" s="2" t="s">
        <v>1233</v>
      </c>
      <c r="AE134" s="2" t="s">
        <v>153</v>
      </c>
      <c r="AF134" s="2" t="s">
        <v>157</v>
      </c>
      <c r="AG134" s="2" t="s">
        <v>157</v>
      </c>
      <c r="AH134" s="2" t="s">
        <v>157</v>
      </c>
      <c r="AI134" s="2" t="s">
        <v>157</v>
      </c>
      <c r="AJ134" s="2" t="s">
        <v>157</v>
      </c>
      <c r="AK134" s="2" t="s">
        <v>157</v>
      </c>
      <c r="AL134" s="2" t="s">
        <v>157</v>
      </c>
      <c r="AM134" s="2" t="s">
        <v>157</v>
      </c>
      <c r="AN134" s="2" t="s">
        <v>157</v>
      </c>
      <c r="AO134" s="2" t="s">
        <v>177</v>
      </c>
      <c r="AP134" s="2" t="s">
        <v>206</v>
      </c>
      <c r="AQ134" s="2" t="str">
        <f t="shared" si="2"/>
        <v>ERA-4 • поточний балістично-насичений</v>
      </c>
      <c r="AR134" s="2" t="str">
        <f>IF(D134="","",IF(IFERROR(DATEVALUE(D134),0)&gt;='Розрахунок'!$B$2-365,"MODEL-365","HISTORICAL_ONLY"))</f>
        <v>MODEL-365</v>
      </c>
    </row>
    <row r="135">
      <c r="A135" s="40">
        <v>134.0</v>
      </c>
      <c r="B135" s="46" t="s">
        <v>194</v>
      </c>
      <c r="C135" s="46" t="s">
        <v>146</v>
      </c>
      <c r="D135" s="47" t="s">
        <v>1234</v>
      </c>
      <c r="E135" s="2" t="s">
        <v>148</v>
      </c>
      <c r="F135" s="2">
        <v>4.0</v>
      </c>
      <c r="G135" s="2" t="s">
        <v>150</v>
      </c>
      <c r="H135" s="2">
        <v>1.0</v>
      </c>
      <c r="I135" s="2" t="s">
        <v>194</v>
      </c>
      <c r="J135" s="2" t="s">
        <v>1235</v>
      </c>
      <c r="K135" s="2" t="s">
        <v>739</v>
      </c>
      <c r="L135" s="2" t="s">
        <v>740</v>
      </c>
      <c r="M135" s="2" t="s">
        <v>1236</v>
      </c>
      <c r="N135" s="48" t="s">
        <v>1237</v>
      </c>
      <c r="O135" s="50" t="s">
        <v>1238</v>
      </c>
      <c r="P135" s="2" t="s">
        <v>1239</v>
      </c>
      <c r="Q135" s="49" t="s">
        <v>1234</v>
      </c>
      <c r="R135" s="4" t="s">
        <v>397</v>
      </c>
      <c r="S135" s="4" t="s">
        <v>157</v>
      </c>
      <c r="T135" s="2" t="s">
        <v>745</v>
      </c>
      <c r="U135" s="4" t="s">
        <v>157</v>
      </c>
      <c r="V135" s="2" t="s">
        <v>188</v>
      </c>
      <c r="W135" s="4" t="s">
        <v>194</v>
      </c>
      <c r="X135" s="4" t="s">
        <v>157</v>
      </c>
      <c r="Y135" s="4" t="s">
        <v>157</v>
      </c>
      <c r="Z135" s="50" t="s">
        <v>1238</v>
      </c>
      <c r="AA135" s="4" t="s">
        <v>1240</v>
      </c>
      <c r="AB135" s="2" t="s">
        <v>194</v>
      </c>
      <c r="AC135" s="2" t="s">
        <v>1241</v>
      </c>
      <c r="AD135" s="2" t="s">
        <v>1242</v>
      </c>
      <c r="AE135" s="2" t="s">
        <v>153</v>
      </c>
      <c r="AF135" s="2" t="s">
        <v>157</v>
      </c>
      <c r="AG135" s="2" t="s">
        <v>157</v>
      </c>
      <c r="AH135" s="2" t="s">
        <v>157</v>
      </c>
      <c r="AI135" s="2" t="s">
        <v>157</v>
      </c>
      <c r="AJ135" s="2" t="s">
        <v>157</v>
      </c>
      <c r="AK135" s="2" t="s">
        <v>157</v>
      </c>
      <c r="AL135" s="2" t="s">
        <v>157</v>
      </c>
      <c r="AM135" s="2" t="s">
        <v>157</v>
      </c>
      <c r="AN135" s="2" t="s">
        <v>157</v>
      </c>
      <c r="AO135" s="2" t="s">
        <v>177</v>
      </c>
      <c r="AP135" s="2" t="s">
        <v>206</v>
      </c>
      <c r="AQ135" s="2" t="str">
        <f t="shared" si="2"/>
        <v>ERA-4 • поточний балістично-насичений</v>
      </c>
      <c r="AR135" s="2" t="str">
        <f>IF(D135="","",IF(IFERROR(DATEVALUE(D135),0)&gt;='Розрахунок'!$B$2-365,"MODEL-365","HISTORICAL_ONLY"))</f>
        <v>MODEL-365</v>
      </c>
    </row>
    <row r="136">
      <c r="A136" s="40">
        <v>135.0</v>
      </c>
      <c r="B136" s="46" t="s">
        <v>194</v>
      </c>
      <c r="C136" s="46" t="s">
        <v>146</v>
      </c>
      <c r="D136" s="47" t="s">
        <v>1243</v>
      </c>
      <c r="E136" s="2" t="s">
        <v>256</v>
      </c>
      <c r="F136" s="2">
        <v>4.0</v>
      </c>
      <c r="G136" s="2" t="s">
        <v>150</v>
      </c>
      <c r="H136" s="2">
        <v>1.0</v>
      </c>
      <c r="I136" s="2" t="s">
        <v>194</v>
      </c>
      <c r="J136" s="2" t="s">
        <v>249</v>
      </c>
      <c r="K136" s="2" t="s">
        <v>739</v>
      </c>
      <c r="L136" s="2" t="s">
        <v>740</v>
      </c>
      <c r="M136" s="2" t="s">
        <v>1244</v>
      </c>
      <c r="N136" s="48" t="s">
        <v>1245</v>
      </c>
      <c r="O136" s="48" t="s">
        <v>1246</v>
      </c>
      <c r="P136" s="2" t="s">
        <v>1247</v>
      </c>
      <c r="Q136" s="4" t="s">
        <v>157</v>
      </c>
      <c r="R136" s="4" t="s">
        <v>157</v>
      </c>
      <c r="S136" s="4" t="s">
        <v>157</v>
      </c>
      <c r="T136" s="2" t="s">
        <v>745</v>
      </c>
      <c r="U136" s="4" t="s">
        <v>157</v>
      </c>
      <c r="V136" s="2" t="s">
        <v>188</v>
      </c>
      <c r="W136" s="4" t="s">
        <v>194</v>
      </c>
      <c r="X136" s="4" t="s">
        <v>157</v>
      </c>
      <c r="Y136" s="4" t="s">
        <v>157</v>
      </c>
      <c r="Z136" s="50" t="s">
        <v>1245</v>
      </c>
      <c r="AA136" s="4" t="s">
        <v>844</v>
      </c>
      <c r="AB136" s="2" t="s">
        <v>194</v>
      </c>
      <c r="AC136" s="2" t="s">
        <v>747</v>
      </c>
      <c r="AD136" s="2" t="s">
        <v>1248</v>
      </c>
      <c r="AE136" s="2" t="s">
        <v>153</v>
      </c>
      <c r="AF136" s="2" t="s">
        <v>157</v>
      </c>
      <c r="AG136" s="2" t="s">
        <v>157</v>
      </c>
      <c r="AH136" s="2" t="s">
        <v>157</v>
      </c>
      <c r="AI136" s="2" t="s">
        <v>157</v>
      </c>
      <c r="AJ136" s="2" t="s">
        <v>157</v>
      </c>
      <c r="AK136" s="2" t="s">
        <v>157</v>
      </c>
      <c r="AL136" s="2" t="s">
        <v>157</v>
      </c>
      <c r="AM136" s="2" t="s">
        <v>157</v>
      </c>
      <c r="AN136" s="2" t="s">
        <v>157</v>
      </c>
      <c r="AO136" s="2" t="s">
        <v>157</v>
      </c>
      <c r="AP136" s="2" t="s">
        <v>749</v>
      </c>
      <c r="AQ136" s="2" t="str">
        <f t="shared" si="2"/>
        <v>ERA-4 • поточний балістично-насичений</v>
      </c>
      <c r="AR136" s="2" t="str">
        <f>IF(D136="","",IF(IFERROR(DATEVALUE(D136),0)&gt;='Розрахунок'!$B$2-365,"MODEL-365","HISTORICAL_ONLY"))</f>
        <v>MODEL-365</v>
      </c>
    </row>
    <row r="137">
      <c r="A137" s="40">
        <v>136.0</v>
      </c>
      <c r="B137" s="46" t="s">
        <v>229</v>
      </c>
      <c r="C137" s="46" t="s">
        <v>146</v>
      </c>
      <c r="D137" s="47" t="s">
        <v>1249</v>
      </c>
      <c r="E137" s="2" t="s">
        <v>303</v>
      </c>
      <c r="F137" s="2">
        <v>1.0</v>
      </c>
      <c r="G137" s="2" t="s">
        <v>170</v>
      </c>
      <c r="H137" s="2">
        <v>1.0</v>
      </c>
      <c r="I137" s="2" t="s">
        <v>230</v>
      </c>
      <c r="J137" s="2" t="s">
        <v>240</v>
      </c>
      <c r="K137" s="2" t="s">
        <v>153</v>
      </c>
      <c r="L137" s="2" t="s">
        <v>199</v>
      </c>
      <c r="M137" s="2" t="s">
        <v>1250</v>
      </c>
      <c r="N137" s="48" t="s">
        <v>1251</v>
      </c>
      <c r="O137" s="50" t="s">
        <v>1252</v>
      </c>
      <c r="P137" s="2" t="s">
        <v>1253</v>
      </c>
      <c r="S137" s="4">
        <v>2.0</v>
      </c>
      <c r="T137" s="2" t="s">
        <v>1254</v>
      </c>
      <c r="V137" s="2" t="s">
        <v>1255</v>
      </c>
      <c r="AB137" s="2" t="s">
        <v>230</v>
      </c>
      <c r="AC137" s="2" t="s">
        <v>1256</v>
      </c>
      <c r="AD137" s="2" t="s">
        <v>1257</v>
      </c>
      <c r="AE137" s="2" t="s">
        <v>153</v>
      </c>
      <c r="AF137" s="2" t="s">
        <v>157</v>
      </c>
      <c r="AG137" s="2" t="s">
        <v>157</v>
      </c>
      <c r="AH137" s="2" t="s">
        <v>157</v>
      </c>
      <c r="AI137" s="2" t="s">
        <v>157</v>
      </c>
      <c r="AJ137" s="2" t="s">
        <v>157</v>
      </c>
      <c r="AK137" s="2" t="s">
        <v>157</v>
      </c>
      <c r="AL137" s="2" t="s">
        <v>157</v>
      </c>
      <c r="AM137" s="2" t="s">
        <v>157</v>
      </c>
      <c r="AN137" s="2" t="s">
        <v>157</v>
      </c>
      <c r="AO137" s="2" t="s">
        <v>177</v>
      </c>
      <c r="AP137" s="2" t="s">
        <v>206</v>
      </c>
      <c r="AQ137" s="2" t="str">
        <f t="shared" si="2"/>
        <v>ERA-4 • поточний балістично-насичений</v>
      </c>
      <c r="AR137" s="2" t="str">
        <f>IF(D137="","",IF(IFERROR(DATEVALUE(D137),0)&gt;='Розрахунок'!$B$2-365,"MODEL-365","HISTORICAL_ONLY"))</f>
        <v>MODEL-365</v>
      </c>
    </row>
    <row r="138">
      <c r="A138" s="40">
        <v>137.0</v>
      </c>
      <c r="B138" s="46" t="s">
        <v>1189</v>
      </c>
      <c r="C138" s="46" t="s">
        <v>146</v>
      </c>
      <c r="D138" s="47" t="s">
        <v>1249</v>
      </c>
      <c r="E138" s="2" t="s">
        <v>303</v>
      </c>
      <c r="F138" s="47" t="s">
        <v>151</v>
      </c>
      <c r="G138" s="2" t="s">
        <v>170</v>
      </c>
      <c r="H138" s="47" t="s">
        <v>151</v>
      </c>
      <c r="I138" s="2" t="s">
        <v>1258</v>
      </c>
      <c r="J138" s="2" t="s">
        <v>1031</v>
      </c>
      <c r="K138" s="2" t="s">
        <v>164</v>
      </c>
      <c r="L138" s="2" t="s">
        <v>1259</v>
      </c>
      <c r="M138" s="2" t="s">
        <v>1260</v>
      </c>
      <c r="N138" s="48" t="s">
        <v>1261</v>
      </c>
      <c r="O138" s="48" t="s">
        <v>1262</v>
      </c>
      <c r="P138" s="2" t="s">
        <v>1263</v>
      </c>
      <c r="R138" s="2" t="s">
        <v>1264</v>
      </c>
      <c r="S138" s="47" t="s">
        <v>151</v>
      </c>
      <c r="T138" s="2" t="s">
        <v>805</v>
      </c>
      <c r="V138" s="2" t="s">
        <v>1265</v>
      </c>
      <c r="W138" s="2" t="s">
        <v>1258</v>
      </c>
      <c r="Z138" s="48" t="s">
        <v>1266</v>
      </c>
      <c r="AA138" s="2" t="s">
        <v>1267</v>
      </c>
      <c r="AB138" s="2" t="s">
        <v>1189</v>
      </c>
      <c r="AC138" s="2" t="s">
        <v>1268</v>
      </c>
      <c r="AD138" s="2" t="s">
        <v>1269</v>
      </c>
      <c r="AE138" s="2" t="s">
        <v>153</v>
      </c>
      <c r="AF138" s="2"/>
      <c r="AG138" s="2"/>
      <c r="AH138" s="2"/>
      <c r="AI138" s="2"/>
      <c r="AJ138" s="2"/>
      <c r="AK138" s="2"/>
      <c r="AL138" s="2"/>
      <c r="AM138" s="2"/>
      <c r="AN138" s="47" t="s">
        <v>151</v>
      </c>
      <c r="AO138" s="2" t="s">
        <v>1044</v>
      </c>
      <c r="AP138" s="2" t="s">
        <v>313</v>
      </c>
      <c r="AQ138" s="4" t="str">
        <f t="shared" si="2"/>
        <v>ERA-4 • поточний балістично-насичений</v>
      </c>
      <c r="AR138" s="4" t="str">
        <f>IF(D138="","",IF(IFERROR(DATEVALUE(D138),0)&gt;='Розрахунок'!$B$2-365,"MODEL-365","HISTORICAL_ONLY"))</f>
        <v>MODEL-365</v>
      </c>
    </row>
    <row r="139">
      <c r="A139" s="40">
        <v>138.0</v>
      </c>
      <c r="B139" s="46" t="s">
        <v>301</v>
      </c>
      <c r="C139" s="46" t="s">
        <v>1270</v>
      </c>
      <c r="D139" s="47" t="s">
        <v>1271</v>
      </c>
      <c r="E139" s="2" t="s">
        <v>148</v>
      </c>
      <c r="F139" s="47" t="s">
        <v>151</v>
      </c>
      <c r="G139" s="2" t="s">
        <v>170</v>
      </c>
      <c r="H139" s="47" t="s">
        <v>151</v>
      </c>
      <c r="I139" s="2" t="s">
        <v>301</v>
      </c>
      <c r="J139" s="2" t="s">
        <v>1272</v>
      </c>
      <c r="K139" s="2" t="s">
        <v>164</v>
      </c>
      <c r="L139" s="2" t="s">
        <v>1273</v>
      </c>
      <c r="M139" s="2" t="s">
        <v>1274</v>
      </c>
      <c r="N139" s="48" t="s">
        <v>1275</v>
      </c>
      <c r="O139" s="50" t="s">
        <v>1276</v>
      </c>
      <c r="P139" s="2" t="s">
        <v>1277</v>
      </c>
      <c r="T139" s="2" t="s">
        <v>1278</v>
      </c>
      <c r="V139" s="2" t="s">
        <v>1279</v>
      </c>
      <c r="W139" s="4" t="s">
        <v>301</v>
      </c>
      <c r="Y139" s="4" t="s">
        <v>1280</v>
      </c>
      <c r="Z139" s="50" t="s">
        <v>1276</v>
      </c>
      <c r="AA139" s="4" t="s">
        <v>1281</v>
      </c>
      <c r="AB139" s="2" t="s">
        <v>301</v>
      </c>
      <c r="AC139" s="2" t="s">
        <v>1282</v>
      </c>
      <c r="AD139" s="2" t="s">
        <v>1283</v>
      </c>
      <c r="AE139" s="2" t="s">
        <v>164</v>
      </c>
      <c r="AF139" s="2"/>
      <c r="AG139" s="2"/>
      <c r="AH139" s="2"/>
      <c r="AI139" s="2"/>
      <c r="AJ139" s="2"/>
      <c r="AK139" s="2"/>
      <c r="AL139" s="2" t="s">
        <v>153</v>
      </c>
      <c r="AM139" s="2"/>
      <c r="AN139" s="2"/>
      <c r="AO139" s="2" t="s">
        <v>1284</v>
      </c>
      <c r="AP139" s="2" t="s">
        <v>481</v>
      </c>
      <c r="AQ139" s="2" t="str">
        <f t="shared" si="2"/>
        <v>ERA-4 • поточний балістично-насичений</v>
      </c>
      <c r="AR139" s="2" t="str">
        <f>IF(D139="","",IF(IFERROR(DATEVALUE(D139),0)&gt;='Розрахунок'!$B$2-365,"MODEL-365","HISTORICAL_ONLY"))</f>
        <v>MODEL-365</v>
      </c>
    </row>
    <row r="140">
      <c r="A140" s="40">
        <v>139.0</v>
      </c>
      <c r="B140" s="46" t="s">
        <v>194</v>
      </c>
      <c r="C140" s="46" t="s">
        <v>146</v>
      </c>
      <c r="D140" s="47" t="s">
        <v>1285</v>
      </c>
      <c r="E140" s="2" t="s">
        <v>288</v>
      </c>
      <c r="F140" s="2">
        <v>1.0</v>
      </c>
      <c r="G140" s="2" t="s">
        <v>170</v>
      </c>
      <c r="H140" s="2">
        <v>1.0</v>
      </c>
      <c r="I140" s="2" t="s">
        <v>197</v>
      </c>
      <c r="J140" s="2" t="s">
        <v>198</v>
      </c>
      <c r="K140" s="2" t="s">
        <v>153</v>
      </c>
      <c r="L140" s="2" t="s">
        <v>199</v>
      </c>
      <c r="M140" s="2" t="s">
        <v>407</v>
      </c>
      <c r="N140" s="48" t="s">
        <v>1286</v>
      </c>
      <c r="O140" s="50" t="s">
        <v>1287</v>
      </c>
      <c r="P140" s="2" t="s">
        <v>220</v>
      </c>
      <c r="T140" s="2"/>
      <c r="V140" s="2"/>
      <c r="AB140" s="2" t="s">
        <v>260</v>
      </c>
      <c r="AC140" s="2" t="s">
        <v>1288</v>
      </c>
      <c r="AD140" s="2" t="s">
        <v>1289</v>
      </c>
      <c r="AE140" s="2" t="s">
        <v>164</v>
      </c>
      <c r="AF140" s="2" t="s">
        <v>157</v>
      </c>
      <c r="AG140" s="2" t="s">
        <v>157</v>
      </c>
      <c r="AH140" s="2" t="s">
        <v>157</v>
      </c>
      <c r="AI140" s="2" t="s">
        <v>157</v>
      </c>
      <c r="AJ140" s="2" t="s">
        <v>157</v>
      </c>
      <c r="AK140" s="2" t="s">
        <v>157</v>
      </c>
      <c r="AL140" s="2" t="s">
        <v>157</v>
      </c>
      <c r="AM140" s="2" t="s">
        <v>157</v>
      </c>
      <c r="AN140" s="2" t="s">
        <v>157</v>
      </c>
      <c r="AO140" s="2" t="s">
        <v>157</v>
      </c>
      <c r="AP140" s="2" t="s">
        <v>294</v>
      </c>
      <c r="AQ140" s="2" t="str">
        <f t="shared" si="2"/>
        <v>ERA-4 • поточний балістично-насичений</v>
      </c>
      <c r="AR140" s="2" t="str">
        <f>IF(D140="","",IF(IFERROR(DATEVALUE(D140),0)&gt;='Розрахунок'!$B$2-365,"MODEL-365","HISTORICAL_ONLY"))</f>
        <v>MODEL-365</v>
      </c>
    </row>
    <row r="141">
      <c r="A141" s="40">
        <v>140.0</v>
      </c>
      <c r="B141" s="46" t="s">
        <v>194</v>
      </c>
      <c r="C141" s="46" t="s">
        <v>146</v>
      </c>
      <c r="D141" s="47" t="s">
        <v>1290</v>
      </c>
      <c r="E141" s="2" t="s">
        <v>180</v>
      </c>
      <c r="F141" s="47" t="s">
        <v>151</v>
      </c>
      <c r="G141" s="2" t="s">
        <v>170</v>
      </c>
      <c r="H141" s="47" t="s">
        <v>151</v>
      </c>
      <c r="I141" s="2" t="s">
        <v>321</v>
      </c>
      <c r="J141" s="2" t="s">
        <v>249</v>
      </c>
      <c r="K141" s="2" t="s">
        <v>153</v>
      </c>
      <c r="L141" s="2" t="s">
        <v>154</v>
      </c>
      <c r="M141" s="2" t="s">
        <v>1291</v>
      </c>
      <c r="N141" s="48" t="s">
        <v>1292</v>
      </c>
      <c r="O141" s="50" t="s">
        <v>1293</v>
      </c>
      <c r="P141" s="2" t="s">
        <v>1294</v>
      </c>
      <c r="Q141" s="4" t="s">
        <v>157</v>
      </c>
      <c r="R141" s="4" t="s">
        <v>157</v>
      </c>
      <c r="S141" s="4" t="s">
        <v>157</v>
      </c>
      <c r="T141" s="2" t="s">
        <v>745</v>
      </c>
      <c r="U141" s="4" t="s">
        <v>157</v>
      </c>
      <c r="V141" s="2" t="s">
        <v>188</v>
      </c>
      <c r="W141" s="4" t="s">
        <v>1295</v>
      </c>
      <c r="X141" s="4" t="s">
        <v>157</v>
      </c>
      <c r="Y141" s="4" t="s">
        <v>157</v>
      </c>
      <c r="Z141" s="50" t="s">
        <v>1293</v>
      </c>
      <c r="AA141" s="4" t="s">
        <v>844</v>
      </c>
      <c r="AB141" s="2" t="s">
        <v>321</v>
      </c>
      <c r="AC141" s="2" t="s">
        <v>747</v>
      </c>
      <c r="AD141" s="2" t="s">
        <v>1296</v>
      </c>
      <c r="AE141" s="2" t="s">
        <v>153</v>
      </c>
      <c r="AF141" s="2" t="s">
        <v>157</v>
      </c>
      <c r="AG141" s="2" t="s">
        <v>157</v>
      </c>
      <c r="AH141" s="2" t="s">
        <v>153</v>
      </c>
      <c r="AI141" s="2" t="s">
        <v>157</v>
      </c>
      <c r="AJ141" s="2" t="s">
        <v>157</v>
      </c>
      <c r="AK141" s="2" t="s">
        <v>157</v>
      </c>
      <c r="AL141" s="2" t="s">
        <v>157</v>
      </c>
      <c r="AM141" s="2" t="s">
        <v>157</v>
      </c>
      <c r="AN141" s="2" t="s">
        <v>157</v>
      </c>
      <c r="AO141" s="2" t="s">
        <v>263</v>
      </c>
      <c r="AP141" s="2" t="s">
        <v>749</v>
      </c>
      <c r="AQ141" s="2" t="str">
        <f t="shared" si="2"/>
        <v>ERA-4 • поточний балістично-насичений</v>
      </c>
      <c r="AR141" s="2" t="str">
        <f>IF(D141="","",IF(IFERROR(DATEVALUE(D141),0)&gt;='Розрахунок'!$B$2-365,"MODEL-365","HISTORICAL_ONLY"))</f>
        <v>MODEL-365</v>
      </c>
    </row>
    <row r="142">
      <c r="A142" s="40">
        <v>141.0</v>
      </c>
      <c r="B142" s="46" t="s">
        <v>229</v>
      </c>
      <c r="C142" s="46" t="s">
        <v>146</v>
      </c>
      <c r="D142" s="47" t="s">
        <v>1297</v>
      </c>
      <c r="E142" s="2" t="s">
        <v>208</v>
      </c>
      <c r="F142" s="2">
        <v>1.0</v>
      </c>
      <c r="G142" s="2" t="s">
        <v>170</v>
      </c>
      <c r="H142" s="2">
        <v>1.0</v>
      </c>
      <c r="I142" s="2" t="s">
        <v>230</v>
      </c>
      <c r="J142" s="2" t="s">
        <v>304</v>
      </c>
      <c r="K142" s="2" t="s">
        <v>232</v>
      </c>
      <c r="L142" s="2" t="s">
        <v>199</v>
      </c>
      <c r="M142" s="2" t="s">
        <v>1298</v>
      </c>
      <c r="N142" s="48" t="s">
        <v>1299</v>
      </c>
      <c r="O142" s="48" t="s">
        <v>1300</v>
      </c>
      <c r="P142" s="2" t="s">
        <v>1301</v>
      </c>
      <c r="S142" s="4">
        <v>1.0</v>
      </c>
      <c r="T142" s="2" t="s">
        <v>161</v>
      </c>
      <c r="U142" s="4" t="s">
        <v>157</v>
      </c>
      <c r="V142" s="2" t="s">
        <v>1302</v>
      </c>
      <c r="AB142" s="2" t="s">
        <v>230</v>
      </c>
      <c r="AC142" s="2" t="s">
        <v>549</v>
      </c>
      <c r="AD142" s="2" t="s">
        <v>1303</v>
      </c>
      <c r="AE142" s="2" t="s">
        <v>153</v>
      </c>
      <c r="AF142" s="2" t="s">
        <v>157</v>
      </c>
      <c r="AG142" s="2" t="s">
        <v>157</v>
      </c>
      <c r="AH142" s="2" t="s">
        <v>157</v>
      </c>
      <c r="AI142" s="2" t="s">
        <v>157</v>
      </c>
      <c r="AJ142" s="2" t="s">
        <v>157</v>
      </c>
      <c r="AK142" s="2" t="s">
        <v>157</v>
      </c>
      <c r="AL142" s="2" t="s">
        <v>157</v>
      </c>
      <c r="AM142" s="2" t="s">
        <v>157</v>
      </c>
      <c r="AN142" s="2" t="s">
        <v>157</v>
      </c>
      <c r="AO142" s="2" t="s">
        <v>177</v>
      </c>
      <c r="AP142" s="2" t="s">
        <v>206</v>
      </c>
      <c r="AQ142" s="2" t="str">
        <f t="shared" si="2"/>
        <v>ERA-4 • поточний балістично-насичений</v>
      </c>
      <c r="AR142" s="2" t="str">
        <f>IF(D142="","",IF(IFERROR(DATEVALUE(D142),0)&gt;='Розрахунок'!$B$2-365,"MODEL-365","HISTORICAL_ONLY"))</f>
        <v>MODEL-365</v>
      </c>
    </row>
    <row r="143">
      <c r="A143" s="40">
        <v>142.0</v>
      </c>
      <c r="B143" s="46" t="s">
        <v>194</v>
      </c>
      <c r="C143" s="46" t="s">
        <v>146</v>
      </c>
      <c r="D143" s="47" t="s">
        <v>1304</v>
      </c>
      <c r="E143" s="2" t="s">
        <v>303</v>
      </c>
      <c r="F143" s="2">
        <v>2.0</v>
      </c>
      <c r="G143" s="2" t="s">
        <v>170</v>
      </c>
      <c r="H143" s="2">
        <v>1.0</v>
      </c>
      <c r="I143" s="2" t="s">
        <v>194</v>
      </c>
      <c r="J143" s="2" t="s">
        <v>1154</v>
      </c>
      <c r="K143" s="2" t="s">
        <v>739</v>
      </c>
      <c r="L143" s="2" t="s">
        <v>740</v>
      </c>
      <c r="M143" s="2" t="s">
        <v>1305</v>
      </c>
      <c r="N143" s="48" t="s">
        <v>1306</v>
      </c>
      <c r="O143" s="48" t="s">
        <v>1307</v>
      </c>
      <c r="P143" s="2" t="s">
        <v>1247</v>
      </c>
      <c r="Q143" s="4" t="s">
        <v>157</v>
      </c>
      <c r="R143" s="4" t="s">
        <v>157</v>
      </c>
      <c r="S143" s="4" t="s">
        <v>157</v>
      </c>
      <c r="T143" s="2" t="s">
        <v>1308</v>
      </c>
      <c r="U143" s="4" t="s">
        <v>157</v>
      </c>
      <c r="V143" s="2" t="s">
        <v>161</v>
      </c>
      <c r="W143" s="4" t="s">
        <v>194</v>
      </c>
      <c r="X143" s="4" t="s">
        <v>157</v>
      </c>
      <c r="Y143" s="4" t="s">
        <v>157</v>
      </c>
      <c r="Z143" s="50" t="s">
        <v>1306</v>
      </c>
      <c r="AA143" s="4" t="s">
        <v>844</v>
      </c>
      <c r="AB143" s="2" t="s">
        <v>194</v>
      </c>
      <c r="AC143" s="2" t="s">
        <v>747</v>
      </c>
      <c r="AD143" s="2" t="s">
        <v>1309</v>
      </c>
      <c r="AE143" s="2" t="s">
        <v>153</v>
      </c>
      <c r="AF143" s="2" t="s">
        <v>157</v>
      </c>
      <c r="AG143" s="2" t="s">
        <v>157</v>
      </c>
      <c r="AH143" s="2" t="s">
        <v>157</v>
      </c>
      <c r="AI143" s="2" t="s">
        <v>157</v>
      </c>
      <c r="AJ143" s="2" t="s">
        <v>157</v>
      </c>
      <c r="AK143" s="2" t="s">
        <v>157</v>
      </c>
      <c r="AL143" s="2" t="s">
        <v>157</v>
      </c>
      <c r="AM143" s="2" t="s">
        <v>157</v>
      </c>
      <c r="AN143" s="2" t="s">
        <v>157</v>
      </c>
      <c r="AO143" s="2" t="s">
        <v>157</v>
      </c>
      <c r="AP143" s="2" t="s">
        <v>749</v>
      </c>
      <c r="AQ143" s="2" t="str">
        <f t="shared" si="2"/>
        <v>ERA-4 • поточний балістично-насичений</v>
      </c>
      <c r="AR143" s="2" t="str">
        <f>IF(D143="","",IF(IFERROR(DATEVALUE(D143),0)&gt;='Розрахунок'!$B$2-365,"MODEL-365","HISTORICAL_ONLY"))</f>
        <v>MODEL-365</v>
      </c>
    </row>
    <row r="144">
      <c r="A144" s="40">
        <v>143.0</v>
      </c>
      <c r="B144" s="46" t="s">
        <v>229</v>
      </c>
      <c r="C144" s="46" t="s">
        <v>146</v>
      </c>
      <c r="D144" s="47" t="s">
        <v>1304</v>
      </c>
      <c r="E144" s="2" t="s">
        <v>303</v>
      </c>
      <c r="F144" s="2">
        <v>2.0</v>
      </c>
      <c r="G144" s="2" t="s">
        <v>170</v>
      </c>
      <c r="H144" s="2">
        <v>1.0</v>
      </c>
      <c r="I144" s="2" t="s">
        <v>230</v>
      </c>
      <c r="J144" s="2" t="s">
        <v>240</v>
      </c>
      <c r="K144" s="2" t="s">
        <v>153</v>
      </c>
      <c r="L144" s="2" t="s">
        <v>199</v>
      </c>
      <c r="M144" s="2" t="s">
        <v>1310</v>
      </c>
      <c r="N144" s="48" t="s">
        <v>1311</v>
      </c>
      <c r="O144" s="50" t="s">
        <v>1312</v>
      </c>
      <c r="P144" s="2" t="s">
        <v>1313</v>
      </c>
      <c r="S144" s="4">
        <v>2.0</v>
      </c>
      <c r="T144" s="2" t="s">
        <v>161</v>
      </c>
      <c r="V144" s="2" t="s">
        <v>161</v>
      </c>
      <c r="AB144" s="2" t="s">
        <v>230</v>
      </c>
      <c r="AC144" s="2" t="s">
        <v>1314</v>
      </c>
      <c r="AD144" s="2" t="s">
        <v>1315</v>
      </c>
      <c r="AE144" s="2" t="s">
        <v>153</v>
      </c>
      <c r="AF144" s="2" t="s">
        <v>153</v>
      </c>
      <c r="AG144" s="2" t="s">
        <v>157</v>
      </c>
      <c r="AH144" s="2" t="s">
        <v>157</v>
      </c>
      <c r="AI144" s="2" t="s">
        <v>157</v>
      </c>
      <c r="AJ144" s="2" t="s">
        <v>157</v>
      </c>
      <c r="AK144" s="2" t="s">
        <v>157</v>
      </c>
      <c r="AL144" s="2" t="s">
        <v>153</v>
      </c>
      <c r="AM144" s="2" t="s">
        <v>157</v>
      </c>
      <c r="AN144" s="2" t="s">
        <v>157</v>
      </c>
      <c r="AO144" s="2" t="s">
        <v>551</v>
      </c>
      <c r="AP144" s="2" t="s">
        <v>206</v>
      </c>
      <c r="AQ144" s="2" t="str">
        <f t="shared" si="2"/>
        <v>ERA-4 • поточний балістично-насичений</v>
      </c>
      <c r="AR144" s="2" t="str">
        <f>IF(D144="","",IF(IFERROR(DATEVALUE(D144),0)&gt;='Розрахунок'!$B$2-365,"MODEL-365","HISTORICAL_ONLY"))</f>
        <v>MODEL-365</v>
      </c>
    </row>
    <row r="145">
      <c r="A145" s="40">
        <v>144.0</v>
      </c>
      <c r="B145" s="46" t="s">
        <v>178</v>
      </c>
      <c r="C145" s="46" t="s">
        <v>146</v>
      </c>
      <c r="D145" s="47" t="s">
        <v>1304</v>
      </c>
      <c r="E145" s="2" t="s">
        <v>303</v>
      </c>
      <c r="F145" s="47" t="s">
        <v>169</v>
      </c>
      <c r="G145" s="2" t="s">
        <v>170</v>
      </c>
      <c r="H145" s="47" t="s">
        <v>151</v>
      </c>
      <c r="I145" s="2" t="s">
        <v>178</v>
      </c>
      <c r="J145" s="2" t="s">
        <v>1316</v>
      </c>
      <c r="K145" s="2" t="s">
        <v>164</v>
      </c>
      <c r="L145" s="2" t="s">
        <v>154</v>
      </c>
      <c r="M145" s="2" t="s">
        <v>1317</v>
      </c>
      <c r="N145" s="48" t="s">
        <v>1318</v>
      </c>
      <c r="O145" s="48" t="s">
        <v>1319</v>
      </c>
      <c r="P145" s="2" t="s">
        <v>1320</v>
      </c>
      <c r="R145" s="2" t="s">
        <v>389</v>
      </c>
      <c r="S145" s="2"/>
      <c r="T145" s="2" t="s">
        <v>696</v>
      </c>
      <c r="V145" s="2" t="s">
        <v>188</v>
      </c>
      <c r="W145" s="2" t="s">
        <v>178</v>
      </c>
      <c r="Z145" s="48" t="s">
        <v>1318</v>
      </c>
      <c r="AA145" s="2" t="s">
        <v>1321</v>
      </c>
      <c r="AB145" s="2" t="s">
        <v>178</v>
      </c>
      <c r="AC145" s="2" t="s">
        <v>1322</v>
      </c>
      <c r="AD145" s="2" t="s">
        <v>1323</v>
      </c>
      <c r="AE145" s="2" t="s">
        <v>153</v>
      </c>
      <c r="AF145" s="2"/>
      <c r="AG145" s="2"/>
      <c r="AH145" s="2"/>
      <c r="AI145" s="2"/>
      <c r="AJ145" s="2" t="s">
        <v>153</v>
      </c>
      <c r="AK145" s="2"/>
      <c r="AL145" s="2"/>
      <c r="AM145" s="2"/>
      <c r="AN145" s="2"/>
      <c r="AO145" s="2" t="s">
        <v>1324</v>
      </c>
      <c r="AP145" s="2" t="s">
        <v>1325</v>
      </c>
      <c r="AQ145" s="2" t="str">
        <f t="shared" si="2"/>
        <v>ERA-4 • поточний балістично-насичений</v>
      </c>
      <c r="AR145" s="2" t="str">
        <f>IF(D145="","",IF(IFERROR(DATEVALUE(D145),0)&gt;='Розрахунок'!$B$2-365,"MODEL-365","HISTORICAL_ONLY"))</f>
        <v>MODEL-365</v>
      </c>
    </row>
    <row r="146">
      <c r="A146" s="40">
        <v>145.0</v>
      </c>
      <c r="B146" s="46" t="s">
        <v>194</v>
      </c>
      <c r="C146" s="46" t="s">
        <v>146</v>
      </c>
      <c r="D146" s="47" t="s">
        <v>1326</v>
      </c>
      <c r="E146" s="2" t="s">
        <v>148</v>
      </c>
      <c r="F146" s="2">
        <v>2.0</v>
      </c>
      <c r="G146" s="2" t="s">
        <v>170</v>
      </c>
      <c r="H146" s="2">
        <v>1.0</v>
      </c>
      <c r="I146" s="2" t="s">
        <v>197</v>
      </c>
      <c r="J146" s="2" t="s">
        <v>198</v>
      </c>
      <c r="K146" s="2" t="s">
        <v>153</v>
      </c>
      <c r="L146" s="2" t="s">
        <v>199</v>
      </c>
      <c r="M146" s="2" t="s">
        <v>217</v>
      </c>
      <c r="N146" s="48" t="s">
        <v>1327</v>
      </c>
      <c r="O146" s="50" t="s">
        <v>1328</v>
      </c>
      <c r="P146" s="2" t="s">
        <v>220</v>
      </c>
      <c r="T146" s="2"/>
      <c r="V146" s="2"/>
      <c r="AB146" s="2" t="s">
        <v>260</v>
      </c>
      <c r="AC146" s="2" t="s">
        <v>1329</v>
      </c>
      <c r="AD146" s="2" t="s">
        <v>1330</v>
      </c>
      <c r="AE146" s="2" t="s">
        <v>164</v>
      </c>
      <c r="AF146" s="2" t="s">
        <v>157</v>
      </c>
      <c r="AG146" s="2" t="s">
        <v>157</v>
      </c>
      <c r="AH146" s="2" t="s">
        <v>157</v>
      </c>
      <c r="AI146" s="2" t="s">
        <v>157</v>
      </c>
      <c r="AJ146" s="2" t="s">
        <v>157</v>
      </c>
      <c r="AK146" s="2" t="s">
        <v>157</v>
      </c>
      <c r="AL146" s="2" t="s">
        <v>157</v>
      </c>
      <c r="AM146" s="2" t="s">
        <v>157</v>
      </c>
      <c r="AN146" s="2" t="s">
        <v>157</v>
      </c>
      <c r="AO146" s="2" t="s">
        <v>157</v>
      </c>
      <c r="AP146" s="2" t="s">
        <v>294</v>
      </c>
      <c r="AQ146" s="2" t="str">
        <f t="shared" si="2"/>
        <v>ERA-4 • поточний балістично-насичений</v>
      </c>
      <c r="AR146" s="2" t="str">
        <f>IF(D146="","",IF(IFERROR(DATEVALUE(D146),0)&gt;='Розрахунок'!$B$2-365,"MODEL-365","HISTORICAL_ONLY"))</f>
        <v>MODEL-365</v>
      </c>
    </row>
    <row r="147">
      <c r="A147" s="40">
        <v>146.0</v>
      </c>
      <c r="B147" s="46" t="s">
        <v>194</v>
      </c>
      <c r="C147" s="46" t="s">
        <v>146</v>
      </c>
      <c r="D147" s="47" t="s">
        <v>1331</v>
      </c>
      <c r="E147" s="2" t="s">
        <v>288</v>
      </c>
      <c r="F147" s="2">
        <v>2.0</v>
      </c>
      <c r="G147" s="2" t="s">
        <v>216</v>
      </c>
      <c r="H147" s="2">
        <v>1.0</v>
      </c>
      <c r="I147" s="2" t="s">
        <v>194</v>
      </c>
      <c r="J147" s="2" t="s">
        <v>1154</v>
      </c>
      <c r="K147" s="2" t="s">
        <v>153</v>
      </c>
      <c r="L147" s="2" t="s">
        <v>740</v>
      </c>
      <c r="M147" s="2" t="s">
        <v>1332</v>
      </c>
      <c r="N147" s="48" t="s">
        <v>1333</v>
      </c>
      <c r="O147" s="50" t="s">
        <v>1334</v>
      </c>
      <c r="P147" s="2" t="s">
        <v>1247</v>
      </c>
      <c r="Q147" s="4" t="s">
        <v>157</v>
      </c>
      <c r="R147" s="4" t="s">
        <v>157</v>
      </c>
      <c r="S147" s="4" t="s">
        <v>157</v>
      </c>
      <c r="T147" s="2" t="s">
        <v>1308</v>
      </c>
      <c r="U147" s="4" t="s">
        <v>157</v>
      </c>
      <c r="V147" s="2" t="s">
        <v>161</v>
      </c>
      <c r="W147" s="4" t="s">
        <v>194</v>
      </c>
      <c r="X147" s="4" t="s">
        <v>157</v>
      </c>
      <c r="Y147" s="4" t="s">
        <v>157</v>
      </c>
      <c r="Z147" s="50" t="s">
        <v>1334</v>
      </c>
      <c r="AA147" s="4" t="s">
        <v>844</v>
      </c>
      <c r="AB147" s="2" t="s">
        <v>194</v>
      </c>
      <c r="AC147" s="2" t="s">
        <v>747</v>
      </c>
      <c r="AD147" s="2" t="s">
        <v>1335</v>
      </c>
      <c r="AE147" s="2" t="s">
        <v>153</v>
      </c>
      <c r="AF147" s="2" t="s">
        <v>157</v>
      </c>
      <c r="AG147" s="2" t="s">
        <v>157</v>
      </c>
      <c r="AH147" s="2" t="s">
        <v>157</v>
      </c>
      <c r="AI147" s="2" t="s">
        <v>157</v>
      </c>
      <c r="AJ147" s="2" t="s">
        <v>157</v>
      </c>
      <c r="AK147" s="2" t="s">
        <v>157</v>
      </c>
      <c r="AL147" s="2" t="s">
        <v>157</v>
      </c>
      <c r="AM147" s="2" t="s">
        <v>157</v>
      </c>
      <c r="AN147" s="2" t="s">
        <v>157</v>
      </c>
      <c r="AO147" s="2" t="s">
        <v>157</v>
      </c>
      <c r="AP147" s="2" t="s">
        <v>749</v>
      </c>
      <c r="AQ147" s="2" t="str">
        <f t="shared" si="2"/>
        <v>ERA-4 • поточний балістично-насичений</v>
      </c>
      <c r="AR147" s="2" t="str">
        <f>IF(D147="","",IF(IFERROR(DATEVALUE(D147),0)&gt;='Розрахунок'!$B$2-365,"MODEL-365","HISTORICAL_ONLY"))</f>
        <v>MODEL-365</v>
      </c>
    </row>
    <row r="148">
      <c r="A148" s="40">
        <v>147.0</v>
      </c>
      <c r="B148" s="46" t="s">
        <v>229</v>
      </c>
      <c r="C148" s="46" t="s">
        <v>146</v>
      </c>
      <c r="D148" s="47" t="s">
        <v>1331</v>
      </c>
      <c r="E148" s="2" t="s">
        <v>288</v>
      </c>
      <c r="F148" s="2">
        <v>2.0</v>
      </c>
      <c r="G148" s="2" t="s">
        <v>216</v>
      </c>
      <c r="H148" s="2">
        <v>1.0</v>
      </c>
      <c r="I148" s="2" t="s">
        <v>230</v>
      </c>
      <c r="J148" s="2" t="s">
        <v>240</v>
      </c>
      <c r="K148" s="2" t="s">
        <v>153</v>
      </c>
      <c r="L148" s="2" t="s">
        <v>199</v>
      </c>
      <c r="M148" s="2" t="s">
        <v>1336</v>
      </c>
      <c r="N148" s="48" t="s">
        <v>1337</v>
      </c>
      <c r="O148" s="48" t="s">
        <v>1338</v>
      </c>
      <c r="P148" s="2" t="s">
        <v>1339</v>
      </c>
      <c r="S148" s="4">
        <v>1.0</v>
      </c>
      <c r="T148" s="2" t="s">
        <v>161</v>
      </c>
      <c r="V148" s="2" t="s">
        <v>161</v>
      </c>
      <c r="AB148" s="2" t="s">
        <v>230</v>
      </c>
      <c r="AC148" s="2" t="s">
        <v>549</v>
      </c>
      <c r="AD148" s="2" t="s">
        <v>1340</v>
      </c>
      <c r="AE148" s="2" t="s">
        <v>153</v>
      </c>
      <c r="AF148" s="2" t="s">
        <v>153</v>
      </c>
      <c r="AG148" s="2" t="s">
        <v>157</v>
      </c>
      <c r="AH148" s="2" t="s">
        <v>157</v>
      </c>
      <c r="AI148" s="2" t="s">
        <v>157</v>
      </c>
      <c r="AJ148" s="2" t="s">
        <v>157</v>
      </c>
      <c r="AK148" s="2" t="s">
        <v>157</v>
      </c>
      <c r="AL148" s="2" t="s">
        <v>153</v>
      </c>
      <c r="AM148" s="2" t="s">
        <v>157</v>
      </c>
      <c r="AN148" s="2" t="s">
        <v>157</v>
      </c>
      <c r="AO148" s="2" t="s">
        <v>551</v>
      </c>
      <c r="AP148" s="2" t="s">
        <v>206</v>
      </c>
      <c r="AQ148" s="2" t="str">
        <f t="shared" si="2"/>
        <v>ERA-4 • поточний балістично-насичений</v>
      </c>
      <c r="AR148" s="2" t="str">
        <f>IF(D148="","",IF(IFERROR(DATEVALUE(D148),0)&gt;='Розрахунок'!$B$2-365,"MODEL-365","HISTORICAL_ONLY"))</f>
        <v>MODEL-365</v>
      </c>
    </row>
    <row r="149">
      <c r="A149" s="40">
        <v>148.0</v>
      </c>
      <c r="B149" s="46" t="s">
        <v>229</v>
      </c>
      <c r="C149" s="46" t="s">
        <v>146</v>
      </c>
      <c r="D149" s="47" t="s">
        <v>1341</v>
      </c>
      <c r="E149" s="2" t="s">
        <v>256</v>
      </c>
      <c r="F149" s="2">
        <v>2.0</v>
      </c>
      <c r="G149" s="2" t="s">
        <v>216</v>
      </c>
      <c r="H149" s="2">
        <v>1.0</v>
      </c>
      <c r="I149" s="2" t="s">
        <v>230</v>
      </c>
      <c r="J149" s="2" t="s">
        <v>240</v>
      </c>
      <c r="K149" s="2" t="s">
        <v>153</v>
      </c>
      <c r="L149" s="2" t="s">
        <v>199</v>
      </c>
      <c r="M149" s="2" t="s">
        <v>1342</v>
      </c>
      <c r="N149" s="48" t="s">
        <v>1343</v>
      </c>
      <c r="P149" s="2" t="s">
        <v>1344</v>
      </c>
      <c r="S149" s="4">
        <v>1.0</v>
      </c>
      <c r="T149" s="2" t="s">
        <v>161</v>
      </c>
      <c r="V149" s="2" t="s">
        <v>161</v>
      </c>
      <c r="AB149" s="2" t="s">
        <v>230</v>
      </c>
      <c r="AC149" s="2" t="s">
        <v>1345</v>
      </c>
      <c r="AD149" s="2" t="s">
        <v>1346</v>
      </c>
      <c r="AE149" s="2" t="s">
        <v>164</v>
      </c>
      <c r="AF149" s="2" t="s">
        <v>153</v>
      </c>
      <c r="AG149" s="2" t="s">
        <v>157</v>
      </c>
      <c r="AH149" s="2" t="s">
        <v>157</v>
      </c>
      <c r="AI149" s="2" t="s">
        <v>157</v>
      </c>
      <c r="AJ149" s="2" t="s">
        <v>157</v>
      </c>
      <c r="AK149" s="2" t="s">
        <v>157</v>
      </c>
      <c r="AL149" s="2" t="s">
        <v>153</v>
      </c>
      <c r="AM149" s="2" t="s">
        <v>157</v>
      </c>
      <c r="AN149" s="2" t="s">
        <v>157</v>
      </c>
      <c r="AO149" s="2" t="s">
        <v>551</v>
      </c>
      <c r="AP149" s="2" t="s">
        <v>1347</v>
      </c>
      <c r="AQ149" s="2" t="str">
        <f t="shared" si="2"/>
        <v>ERA-4 • поточний балістично-насичений</v>
      </c>
      <c r="AR149" s="2" t="str">
        <f>IF(D149="","",IF(IFERROR(DATEVALUE(D149),0)&gt;='Розрахунок'!$B$2-365,"MODEL-365","HISTORICAL_ONLY"))</f>
        <v>MODEL-365</v>
      </c>
    </row>
    <row r="150">
      <c r="A150" s="40">
        <v>149.0</v>
      </c>
      <c r="B150" s="46" t="s">
        <v>194</v>
      </c>
      <c r="C150" s="46" t="s">
        <v>146</v>
      </c>
      <c r="D150" s="47" t="s">
        <v>1348</v>
      </c>
      <c r="E150" s="2" t="s">
        <v>208</v>
      </c>
      <c r="F150" s="2">
        <v>2.0</v>
      </c>
      <c r="G150" s="2" t="s">
        <v>170</v>
      </c>
      <c r="H150" s="2">
        <v>1.0</v>
      </c>
      <c r="I150" s="2" t="s">
        <v>197</v>
      </c>
      <c r="J150" s="2" t="s">
        <v>198</v>
      </c>
      <c r="K150" s="2" t="s">
        <v>153</v>
      </c>
      <c r="L150" s="2" t="s">
        <v>199</v>
      </c>
      <c r="M150" s="2" t="s">
        <v>500</v>
      </c>
      <c r="N150" s="48" t="s">
        <v>1349</v>
      </c>
      <c r="O150" s="50" t="s">
        <v>1350</v>
      </c>
      <c r="P150" s="2" t="s">
        <v>284</v>
      </c>
      <c r="T150" s="2"/>
      <c r="V150" s="2"/>
      <c r="AB150" s="2" t="s">
        <v>194</v>
      </c>
      <c r="AC150" s="2" t="s">
        <v>1351</v>
      </c>
      <c r="AD150" s="2" t="s">
        <v>1352</v>
      </c>
      <c r="AE150" s="2" t="s">
        <v>153</v>
      </c>
      <c r="AF150" s="2" t="s">
        <v>157</v>
      </c>
      <c r="AG150" s="2" t="s">
        <v>157</v>
      </c>
      <c r="AH150" s="2" t="s">
        <v>157</v>
      </c>
      <c r="AI150" s="2" t="s">
        <v>157</v>
      </c>
      <c r="AJ150" s="2" t="s">
        <v>157</v>
      </c>
      <c r="AK150" s="2" t="s">
        <v>157</v>
      </c>
      <c r="AL150" s="2" t="s">
        <v>157</v>
      </c>
      <c r="AM150" s="2" t="s">
        <v>157</v>
      </c>
      <c r="AN150" s="2" t="s">
        <v>157</v>
      </c>
      <c r="AO150" s="2" t="s">
        <v>177</v>
      </c>
      <c r="AP150" s="2" t="s">
        <v>206</v>
      </c>
      <c r="AQ150" s="2" t="str">
        <f t="shared" si="2"/>
        <v>ERA-4 • поточний балістично-насичений</v>
      </c>
      <c r="AR150" s="2" t="str">
        <f>IF(D150="","",IF(IFERROR(DATEVALUE(D150),0)&gt;='Розрахунок'!$B$2-365,"MODEL-365","HISTORICAL_ONLY"))</f>
        <v>MODEL-365</v>
      </c>
    </row>
    <row r="151">
      <c r="A151" s="40">
        <v>150.0</v>
      </c>
      <c r="B151" s="46" t="s">
        <v>194</v>
      </c>
      <c r="C151" s="46" t="s">
        <v>146</v>
      </c>
      <c r="D151" s="47" t="s">
        <v>1353</v>
      </c>
      <c r="E151" s="2" t="s">
        <v>148</v>
      </c>
      <c r="F151" s="2">
        <v>3.0</v>
      </c>
      <c r="G151" s="2" t="s">
        <v>216</v>
      </c>
      <c r="H151" s="2">
        <v>1.0</v>
      </c>
      <c r="I151" s="2" t="s">
        <v>194</v>
      </c>
      <c r="J151" s="2" t="s">
        <v>249</v>
      </c>
      <c r="K151" s="2" t="s">
        <v>739</v>
      </c>
      <c r="L151" s="2" t="s">
        <v>740</v>
      </c>
      <c r="M151" s="2" t="s">
        <v>1354</v>
      </c>
      <c r="N151" s="48" t="s">
        <v>1355</v>
      </c>
      <c r="O151" s="48" t="s">
        <v>1356</v>
      </c>
      <c r="P151" s="2" t="s">
        <v>1247</v>
      </c>
      <c r="Q151" s="4" t="s">
        <v>157</v>
      </c>
      <c r="R151" s="4" t="s">
        <v>157</v>
      </c>
      <c r="S151" s="4" t="s">
        <v>157</v>
      </c>
      <c r="T151" s="2" t="s">
        <v>745</v>
      </c>
      <c r="U151" s="4" t="s">
        <v>157</v>
      </c>
      <c r="V151" s="2" t="s">
        <v>188</v>
      </c>
      <c r="W151" s="4" t="s">
        <v>194</v>
      </c>
      <c r="X151" s="4" t="s">
        <v>157</v>
      </c>
      <c r="Y151" s="4" t="s">
        <v>157</v>
      </c>
      <c r="Z151" s="50" t="s">
        <v>1355</v>
      </c>
      <c r="AA151" s="4" t="s">
        <v>844</v>
      </c>
      <c r="AB151" s="2" t="s">
        <v>194</v>
      </c>
      <c r="AC151" s="2" t="s">
        <v>747</v>
      </c>
      <c r="AD151" s="2" t="s">
        <v>1357</v>
      </c>
      <c r="AE151" s="2" t="s">
        <v>153</v>
      </c>
      <c r="AF151" s="2" t="s">
        <v>157</v>
      </c>
      <c r="AG151" s="2" t="s">
        <v>157</v>
      </c>
      <c r="AH151" s="2" t="s">
        <v>157</v>
      </c>
      <c r="AI151" s="2" t="s">
        <v>157</v>
      </c>
      <c r="AJ151" s="2" t="s">
        <v>157</v>
      </c>
      <c r="AK151" s="2" t="s">
        <v>157</v>
      </c>
      <c r="AL151" s="2" t="s">
        <v>157</v>
      </c>
      <c r="AM151" s="2" t="s">
        <v>157</v>
      </c>
      <c r="AN151" s="2" t="s">
        <v>157</v>
      </c>
      <c r="AO151" s="2" t="s">
        <v>157</v>
      </c>
      <c r="AP151" s="2" t="s">
        <v>749</v>
      </c>
      <c r="AQ151" s="2" t="str">
        <f t="shared" si="2"/>
        <v>ERA-4 • поточний балістично-насичений</v>
      </c>
      <c r="AR151" s="2" t="str">
        <f>IF(D151="","",IF(IFERROR(DATEVALUE(D151),0)&gt;='Розрахунок'!$B$2-365,"MODEL-365","HISTORICAL_ONLY"))</f>
        <v>MODEL-365</v>
      </c>
    </row>
    <row r="152">
      <c r="A152" s="40">
        <v>151.0</v>
      </c>
      <c r="B152" s="46" t="s">
        <v>229</v>
      </c>
      <c r="C152" s="46" t="s">
        <v>136</v>
      </c>
      <c r="D152" s="47" t="s">
        <v>1353</v>
      </c>
      <c r="E152" s="2" t="s">
        <v>148</v>
      </c>
      <c r="F152" s="2">
        <v>3.0</v>
      </c>
      <c r="G152" s="2" t="s">
        <v>216</v>
      </c>
      <c r="H152" s="2">
        <v>1.0</v>
      </c>
      <c r="I152" s="2" t="s">
        <v>230</v>
      </c>
      <c r="J152" s="2" t="s">
        <v>136</v>
      </c>
      <c r="K152" s="2" t="s">
        <v>153</v>
      </c>
      <c r="L152" s="2" t="s">
        <v>1358</v>
      </c>
      <c r="M152" s="2" t="s">
        <v>1359</v>
      </c>
      <c r="N152" s="48" t="s">
        <v>1360</v>
      </c>
      <c r="O152" s="50" t="s">
        <v>1361</v>
      </c>
      <c r="P152" s="2" t="s">
        <v>1362</v>
      </c>
      <c r="T152" s="2" t="s">
        <v>1363</v>
      </c>
      <c r="V152" s="2" t="s">
        <v>914</v>
      </c>
      <c r="AB152" s="2" t="s">
        <v>230</v>
      </c>
      <c r="AC152" s="2" t="s">
        <v>1364</v>
      </c>
      <c r="AD152" s="2" t="s">
        <v>1365</v>
      </c>
      <c r="AE152" s="2" t="s">
        <v>164</v>
      </c>
      <c r="AF152" s="2" t="s">
        <v>153</v>
      </c>
      <c r="AG152" s="2" t="s">
        <v>157</v>
      </c>
      <c r="AH152" s="2" t="s">
        <v>157</v>
      </c>
      <c r="AI152" s="2" t="s">
        <v>157</v>
      </c>
      <c r="AJ152" s="2" t="s">
        <v>153</v>
      </c>
      <c r="AK152" s="2" t="s">
        <v>157</v>
      </c>
      <c r="AL152" s="2" t="s">
        <v>157</v>
      </c>
      <c r="AM152" s="2" t="s">
        <v>157</v>
      </c>
      <c r="AN152" s="2" t="s">
        <v>157</v>
      </c>
      <c r="AO152" s="2" t="s">
        <v>136</v>
      </c>
      <c r="AP152" s="2" t="s">
        <v>206</v>
      </c>
      <c r="AQ152" s="2" t="str">
        <f t="shared" si="2"/>
        <v>ERA-4 • поточний балістично-насичений</v>
      </c>
      <c r="AR152" s="2" t="str">
        <f>IF(D152="","",IF(IFERROR(DATEVALUE(D152),0)&gt;='Розрахунок'!$B$2-365,"MODEL-365","HISTORICAL_ONLY"))</f>
        <v>MODEL-365</v>
      </c>
    </row>
    <row r="153">
      <c r="A153" s="40">
        <v>152.0</v>
      </c>
      <c r="B153" s="46" t="s">
        <v>194</v>
      </c>
      <c r="C153" s="46" t="s">
        <v>146</v>
      </c>
      <c r="D153" s="47" t="s">
        <v>1366</v>
      </c>
      <c r="E153" s="2" t="s">
        <v>256</v>
      </c>
      <c r="F153" s="2">
        <v>3.0</v>
      </c>
      <c r="G153" s="2" t="s">
        <v>216</v>
      </c>
      <c r="H153" s="2">
        <v>1.0</v>
      </c>
      <c r="I153" s="2" t="s">
        <v>1367</v>
      </c>
      <c r="J153" s="2" t="s">
        <v>1154</v>
      </c>
      <c r="K153" s="2" t="s">
        <v>153</v>
      </c>
      <c r="L153" s="2" t="s">
        <v>154</v>
      </c>
      <c r="M153" s="2" t="s">
        <v>1368</v>
      </c>
      <c r="N153" s="48" t="s">
        <v>1369</v>
      </c>
      <c r="O153" s="50" t="s">
        <v>1370</v>
      </c>
      <c r="P153" s="2" t="s">
        <v>1371</v>
      </c>
      <c r="Q153" s="4" t="s">
        <v>157</v>
      </c>
      <c r="R153" s="4" t="s">
        <v>157</v>
      </c>
      <c r="S153" s="4" t="s">
        <v>157</v>
      </c>
      <c r="T153" s="2" t="s">
        <v>745</v>
      </c>
      <c r="U153" s="4" t="s">
        <v>157</v>
      </c>
      <c r="V153" s="2" t="s">
        <v>161</v>
      </c>
      <c r="W153" s="4" t="s">
        <v>1372</v>
      </c>
      <c r="X153" s="4" t="s">
        <v>157</v>
      </c>
      <c r="Y153" s="4" t="s">
        <v>157</v>
      </c>
      <c r="Z153" s="50" t="s">
        <v>1369</v>
      </c>
      <c r="AA153" s="4" t="s">
        <v>844</v>
      </c>
      <c r="AB153" s="2" t="s">
        <v>321</v>
      </c>
      <c r="AC153" s="2" t="s">
        <v>747</v>
      </c>
      <c r="AD153" s="2" t="s">
        <v>1373</v>
      </c>
      <c r="AE153" s="2" t="s">
        <v>153</v>
      </c>
      <c r="AF153" s="2" t="s">
        <v>157</v>
      </c>
      <c r="AG153" s="2" t="s">
        <v>157</v>
      </c>
      <c r="AH153" s="2" t="s">
        <v>157</v>
      </c>
      <c r="AI153" s="2" t="s">
        <v>157</v>
      </c>
      <c r="AJ153" s="2" t="s">
        <v>157</v>
      </c>
      <c r="AK153" s="2" t="s">
        <v>157</v>
      </c>
      <c r="AL153" s="2" t="s">
        <v>157</v>
      </c>
      <c r="AM153" s="2" t="s">
        <v>157</v>
      </c>
      <c r="AN153" s="2" t="s">
        <v>157</v>
      </c>
      <c r="AO153" s="2" t="s">
        <v>157</v>
      </c>
      <c r="AP153" s="2" t="s">
        <v>749</v>
      </c>
      <c r="AQ153" s="2" t="str">
        <f t="shared" si="2"/>
        <v>ERA-4 • поточний балістично-насичений</v>
      </c>
      <c r="AR153" s="2" t="str">
        <f>IF(D153="","",IF(IFERROR(DATEVALUE(D153),0)&gt;='Розрахунок'!$B$2-365,"MODEL-365","HISTORICAL_ONLY"))</f>
        <v>MODEL-365</v>
      </c>
    </row>
    <row r="154">
      <c r="A154" s="40">
        <v>153.0</v>
      </c>
      <c r="B154" s="46" t="s">
        <v>194</v>
      </c>
      <c r="C154" s="46" t="s">
        <v>146</v>
      </c>
      <c r="D154" s="47" t="s">
        <v>1374</v>
      </c>
      <c r="E154" s="2" t="s">
        <v>208</v>
      </c>
      <c r="F154" s="2">
        <v>3.0</v>
      </c>
      <c r="G154" s="2" t="s">
        <v>216</v>
      </c>
      <c r="H154" s="2">
        <v>1.0</v>
      </c>
      <c r="I154" s="2" t="s">
        <v>197</v>
      </c>
      <c r="J154" s="2" t="s">
        <v>198</v>
      </c>
      <c r="K154" s="2" t="s">
        <v>153</v>
      </c>
      <c r="L154" s="2" t="s">
        <v>199</v>
      </c>
      <c r="M154" s="2" t="s">
        <v>281</v>
      </c>
      <c r="N154" s="48" t="s">
        <v>1375</v>
      </c>
      <c r="O154" s="50" t="s">
        <v>1376</v>
      </c>
      <c r="P154" s="2" t="s">
        <v>220</v>
      </c>
      <c r="T154" s="2"/>
      <c r="V154" s="2"/>
      <c r="AB154" s="2" t="s">
        <v>194</v>
      </c>
      <c r="AC154" s="2" t="s">
        <v>1377</v>
      </c>
      <c r="AD154" s="2" t="s">
        <v>1378</v>
      </c>
      <c r="AE154" s="2" t="s">
        <v>164</v>
      </c>
      <c r="AF154" s="2" t="s">
        <v>157</v>
      </c>
      <c r="AG154" s="2" t="s">
        <v>157</v>
      </c>
      <c r="AH154" s="2" t="s">
        <v>153</v>
      </c>
      <c r="AI154" s="2" t="s">
        <v>157</v>
      </c>
      <c r="AJ154" s="2" t="s">
        <v>157</v>
      </c>
      <c r="AK154" s="2" t="s">
        <v>157</v>
      </c>
      <c r="AL154" s="2" t="s">
        <v>157</v>
      </c>
      <c r="AM154" s="2" t="s">
        <v>157</v>
      </c>
      <c r="AN154" s="2" t="s">
        <v>157</v>
      </c>
      <c r="AO154" s="2" t="s">
        <v>263</v>
      </c>
      <c r="AP154" s="2" t="s">
        <v>294</v>
      </c>
      <c r="AQ154" s="2" t="str">
        <f t="shared" si="2"/>
        <v>ERA-4 • поточний балістично-насичений</v>
      </c>
      <c r="AR154" s="2" t="str">
        <f>IF(D154="","",IF(IFERROR(DATEVALUE(D154),0)&gt;='Розрахунок'!$B$2-365,"MODEL-365","HISTORICAL_ONLY"))</f>
        <v>MODEL-365</v>
      </c>
    </row>
    <row r="155">
      <c r="A155" s="40">
        <v>154.0</v>
      </c>
      <c r="B155" s="46" t="s">
        <v>229</v>
      </c>
      <c r="C155" s="46" t="s">
        <v>136</v>
      </c>
      <c r="D155" s="47" t="s">
        <v>1374</v>
      </c>
      <c r="E155" s="2" t="s">
        <v>208</v>
      </c>
      <c r="F155" s="2">
        <v>3.0</v>
      </c>
      <c r="G155" s="2" t="s">
        <v>216</v>
      </c>
      <c r="H155" s="2">
        <v>1.0</v>
      </c>
      <c r="I155" s="2" t="s">
        <v>230</v>
      </c>
      <c r="J155" s="2" t="s">
        <v>136</v>
      </c>
      <c r="K155" s="2" t="s">
        <v>153</v>
      </c>
      <c r="L155" s="2" t="s">
        <v>1379</v>
      </c>
      <c r="M155" s="2" t="s">
        <v>1380</v>
      </c>
      <c r="N155" s="48" t="s">
        <v>1381</v>
      </c>
      <c r="O155" s="4" t="s">
        <v>1382</v>
      </c>
      <c r="P155" s="2"/>
      <c r="T155" s="2"/>
      <c r="V155" s="2"/>
      <c r="AB155" s="2" t="s">
        <v>230</v>
      </c>
      <c r="AC155" s="2" t="s">
        <v>1364</v>
      </c>
      <c r="AD155" s="2" t="s">
        <v>1383</v>
      </c>
      <c r="AE155" s="2" t="s">
        <v>164</v>
      </c>
      <c r="AF155" s="2" t="s">
        <v>153</v>
      </c>
      <c r="AG155" s="2" t="s">
        <v>157</v>
      </c>
      <c r="AH155" s="2" t="s">
        <v>157</v>
      </c>
      <c r="AI155" s="2" t="s">
        <v>157</v>
      </c>
      <c r="AJ155" s="2" t="s">
        <v>153</v>
      </c>
      <c r="AK155" s="2" t="s">
        <v>157</v>
      </c>
      <c r="AL155" s="2" t="s">
        <v>157</v>
      </c>
      <c r="AM155" s="2" t="s">
        <v>157</v>
      </c>
      <c r="AN155" s="2" t="s">
        <v>157</v>
      </c>
      <c r="AO155" s="2" t="s">
        <v>136</v>
      </c>
      <c r="AP155" s="2" t="s">
        <v>206</v>
      </c>
      <c r="AQ155" s="2" t="str">
        <f t="shared" si="2"/>
        <v>ERA-4 • поточний балістично-насичений</v>
      </c>
      <c r="AR155" s="2" t="str">
        <f>IF(D155="","",IF(IFERROR(DATEVALUE(D155),0)&gt;='Розрахунок'!$B$2-365,"MODEL-365","HISTORICAL_ONLY"))</f>
        <v>MODEL-365</v>
      </c>
    </row>
    <row r="156">
      <c r="A156" s="40">
        <v>155.0</v>
      </c>
      <c r="B156" s="46" t="s">
        <v>229</v>
      </c>
      <c r="C156" s="46" t="s">
        <v>136</v>
      </c>
      <c r="D156" s="47" t="s">
        <v>1384</v>
      </c>
      <c r="E156" s="2" t="s">
        <v>303</v>
      </c>
      <c r="F156" s="2">
        <v>4.0</v>
      </c>
      <c r="G156" s="2" t="s">
        <v>150</v>
      </c>
      <c r="H156" s="2">
        <v>1.0</v>
      </c>
      <c r="I156" s="2" t="s">
        <v>230</v>
      </c>
      <c r="J156" s="2" t="s">
        <v>136</v>
      </c>
      <c r="K156" s="2" t="s">
        <v>153</v>
      </c>
      <c r="L156" s="2" t="s">
        <v>1358</v>
      </c>
      <c r="M156" s="2" t="s">
        <v>1385</v>
      </c>
      <c r="N156" s="48" t="s">
        <v>1386</v>
      </c>
      <c r="P156" s="2" t="s">
        <v>1362</v>
      </c>
      <c r="T156" s="2"/>
      <c r="V156" s="2"/>
      <c r="AB156" s="2" t="s">
        <v>230</v>
      </c>
      <c r="AC156" s="2" t="s">
        <v>1364</v>
      </c>
      <c r="AD156" s="2" t="s">
        <v>1387</v>
      </c>
      <c r="AE156" s="2" t="s">
        <v>164</v>
      </c>
      <c r="AF156" s="2" t="s">
        <v>153</v>
      </c>
      <c r="AG156" s="2" t="s">
        <v>157</v>
      </c>
      <c r="AH156" s="2" t="s">
        <v>157</v>
      </c>
      <c r="AI156" s="2" t="s">
        <v>157</v>
      </c>
      <c r="AJ156" s="2" t="s">
        <v>153</v>
      </c>
      <c r="AK156" s="2" t="s">
        <v>157</v>
      </c>
      <c r="AL156" s="2" t="s">
        <v>157</v>
      </c>
      <c r="AM156" s="2" t="s">
        <v>157</v>
      </c>
      <c r="AN156" s="2" t="s">
        <v>157</v>
      </c>
      <c r="AO156" s="2" t="s">
        <v>136</v>
      </c>
      <c r="AP156" s="2" t="s">
        <v>206</v>
      </c>
      <c r="AQ156" s="2" t="str">
        <f t="shared" si="2"/>
        <v>ERA-4 • поточний балістично-насичений</v>
      </c>
      <c r="AR156" s="2" t="str">
        <f>IF(D156="","",IF(IFERROR(DATEVALUE(D156),0)&gt;='Розрахунок'!$B$2-365,"MODEL-365","HISTORICAL_ONLY"))</f>
        <v>MODEL-365</v>
      </c>
    </row>
    <row r="157">
      <c r="A157" s="40">
        <v>156.0</v>
      </c>
      <c r="B157" s="46" t="s">
        <v>194</v>
      </c>
      <c r="C157" s="46" t="s">
        <v>146</v>
      </c>
      <c r="D157" s="47" t="s">
        <v>1388</v>
      </c>
      <c r="E157" s="2" t="s">
        <v>196</v>
      </c>
      <c r="F157" s="2">
        <v>4.0</v>
      </c>
      <c r="G157" s="2" t="s">
        <v>150</v>
      </c>
      <c r="H157" s="2">
        <v>1.0</v>
      </c>
      <c r="I157" s="2" t="s">
        <v>1389</v>
      </c>
      <c r="J157" s="2" t="s">
        <v>1154</v>
      </c>
      <c r="K157" s="2" t="s">
        <v>1390</v>
      </c>
      <c r="L157" s="2" t="s">
        <v>154</v>
      </c>
      <c r="M157" s="2" t="s">
        <v>1391</v>
      </c>
      <c r="N157" s="48" t="s">
        <v>1392</v>
      </c>
      <c r="O157" s="50" t="s">
        <v>1393</v>
      </c>
      <c r="P157" s="2" t="s">
        <v>1394</v>
      </c>
      <c r="Q157" s="4" t="s">
        <v>157</v>
      </c>
      <c r="R157" s="4" t="s">
        <v>157</v>
      </c>
      <c r="S157" s="4">
        <v>3.0</v>
      </c>
      <c r="T157" s="2" t="s">
        <v>1395</v>
      </c>
      <c r="U157" s="4" t="s">
        <v>157</v>
      </c>
      <c r="V157" s="2" t="s">
        <v>161</v>
      </c>
      <c r="W157" s="4" t="s">
        <v>1389</v>
      </c>
      <c r="X157" s="4" t="s">
        <v>157</v>
      </c>
      <c r="Y157" s="4" t="s">
        <v>157</v>
      </c>
      <c r="Z157" s="50" t="s">
        <v>1392</v>
      </c>
      <c r="AA157" s="4" t="s">
        <v>1396</v>
      </c>
      <c r="AB157" s="2" t="s">
        <v>1397</v>
      </c>
      <c r="AC157" s="2" t="s">
        <v>747</v>
      </c>
      <c r="AD157" s="2" t="s">
        <v>1398</v>
      </c>
      <c r="AE157" s="2" t="s">
        <v>153</v>
      </c>
      <c r="AF157" s="2" t="s">
        <v>157</v>
      </c>
      <c r="AG157" s="2" t="s">
        <v>157</v>
      </c>
      <c r="AH157" s="2" t="s">
        <v>157</v>
      </c>
      <c r="AI157" s="2" t="s">
        <v>157</v>
      </c>
      <c r="AJ157" s="2" t="s">
        <v>157</v>
      </c>
      <c r="AK157" s="2" t="s">
        <v>157</v>
      </c>
      <c r="AL157" s="2" t="s">
        <v>157</v>
      </c>
      <c r="AM157" s="2" t="s">
        <v>157</v>
      </c>
      <c r="AN157" s="2" t="s">
        <v>157</v>
      </c>
      <c r="AO157" s="2" t="s">
        <v>157</v>
      </c>
      <c r="AP157" s="2" t="s">
        <v>749</v>
      </c>
      <c r="AQ157" s="2" t="str">
        <f t="shared" si="2"/>
        <v>ERA-4 • поточний балістично-насичений</v>
      </c>
      <c r="AR157" s="2" t="str">
        <f>IF(D157="","",IF(IFERROR(DATEVALUE(D157),0)&gt;='Розрахунок'!$B$2-365,"MODEL-365","HISTORICAL_ONLY"))</f>
        <v>MODEL-365</v>
      </c>
    </row>
    <row r="158">
      <c r="A158" s="40">
        <v>157.0</v>
      </c>
      <c r="B158" s="46" t="s">
        <v>229</v>
      </c>
      <c r="C158" s="46" t="s">
        <v>135</v>
      </c>
      <c r="D158" s="47" t="s">
        <v>1388</v>
      </c>
      <c r="E158" s="2" t="s">
        <v>196</v>
      </c>
      <c r="F158" s="2">
        <v>4.0</v>
      </c>
      <c r="G158" s="2" t="s">
        <v>150</v>
      </c>
      <c r="H158" s="2">
        <v>1.0</v>
      </c>
      <c r="I158" s="2" t="s">
        <v>230</v>
      </c>
      <c r="J158" s="2" t="s">
        <v>135</v>
      </c>
      <c r="K158" s="2" t="s">
        <v>232</v>
      </c>
      <c r="L158" s="2" t="s">
        <v>199</v>
      </c>
      <c r="M158" s="2" t="s">
        <v>1399</v>
      </c>
      <c r="N158" s="48" t="s">
        <v>1400</v>
      </c>
      <c r="P158" s="2" t="s">
        <v>1401</v>
      </c>
      <c r="S158" s="4">
        <v>2.0</v>
      </c>
      <c r="T158" s="2" t="s">
        <v>161</v>
      </c>
      <c r="V158" s="2" t="s">
        <v>161</v>
      </c>
      <c r="AB158" s="2" t="s">
        <v>230</v>
      </c>
      <c r="AC158" s="2" t="s">
        <v>1364</v>
      </c>
      <c r="AD158" s="2" t="s">
        <v>1402</v>
      </c>
      <c r="AE158" s="2" t="s">
        <v>164</v>
      </c>
      <c r="AF158" s="2" t="s">
        <v>153</v>
      </c>
      <c r="AG158" s="2" t="s">
        <v>157</v>
      </c>
      <c r="AH158" s="2" t="s">
        <v>157</v>
      </c>
      <c r="AI158" s="2" t="s">
        <v>153</v>
      </c>
      <c r="AJ158" s="2" t="s">
        <v>157</v>
      </c>
      <c r="AK158" s="2" t="s">
        <v>157</v>
      </c>
      <c r="AL158" s="2" t="s">
        <v>157</v>
      </c>
      <c r="AM158" s="2" t="s">
        <v>157</v>
      </c>
      <c r="AN158" s="2" t="s">
        <v>157</v>
      </c>
      <c r="AO158" s="2" t="s">
        <v>135</v>
      </c>
      <c r="AP158" s="2" t="s">
        <v>206</v>
      </c>
      <c r="AQ158" s="2" t="str">
        <f t="shared" si="2"/>
        <v>ERA-4 • поточний балістично-насичений</v>
      </c>
      <c r="AR158" s="2" t="str">
        <f>IF(D158="","",IF(IFERROR(DATEVALUE(D158),0)&gt;='Розрахунок'!$B$2-365,"MODEL-365","HISTORICAL_ONLY"))</f>
        <v>MODEL-365</v>
      </c>
    </row>
    <row r="159">
      <c r="A159" s="40">
        <v>158.0</v>
      </c>
      <c r="B159" s="46" t="s">
        <v>229</v>
      </c>
      <c r="C159" s="46" t="s">
        <v>136</v>
      </c>
      <c r="D159" s="47" t="s">
        <v>1388</v>
      </c>
      <c r="E159" s="2" t="s">
        <v>196</v>
      </c>
      <c r="F159" s="2">
        <v>4.0</v>
      </c>
      <c r="G159" s="2" t="s">
        <v>150</v>
      </c>
      <c r="H159" s="2">
        <v>1.0</v>
      </c>
      <c r="I159" s="2" t="s">
        <v>230</v>
      </c>
      <c r="J159" s="2" t="s">
        <v>136</v>
      </c>
      <c r="K159" s="2" t="s">
        <v>153</v>
      </c>
      <c r="L159" s="2" t="s">
        <v>1358</v>
      </c>
      <c r="M159" s="2" t="s">
        <v>1403</v>
      </c>
      <c r="N159" s="48" t="s">
        <v>1404</v>
      </c>
      <c r="O159" s="4" t="s">
        <v>1405</v>
      </c>
      <c r="P159" s="2"/>
      <c r="T159" s="2"/>
      <c r="V159" s="2"/>
      <c r="AB159" s="2" t="s">
        <v>230</v>
      </c>
      <c r="AC159" s="2" t="s">
        <v>1364</v>
      </c>
      <c r="AD159" s="2" t="s">
        <v>1406</v>
      </c>
      <c r="AE159" s="2" t="s">
        <v>164</v>
      </c>
      <c r="AF159" s="2" t="s">
        <v>153</v>
      </c>
      <c r="AG159" s="2" t="s">
        <v>157</v>
      </c>
      <c r="AH159" s="2" t="s">
        <v>157</v>
      </c>
      <c r="AI159" s="2" t="s">
        <v>157</v>
      </c>
      <c r="AJ159" s="2" t="s">
        <v>153</v>
      </c>
      <c r="AK159" s="2" t="s">
        <v>157</v>
      </c>
      <c r="AL159" s="2" t="s">
        <v>157</v>
      </c>
      <c r="AM159" s="2" t="s">
        <v>157</v>
      </c>
      <c r="AN159" s="2" t="s">
        <v>157</v>
      </c>
      <c r="AO159" s="2" t="s">
        <v>136</v>
      </c>
      <c r="AP159" s="2" t="s">
        <v>206</v>
      </c>
      <c r="AQ159" s="2" t="str">
        <f t="shared" si="2"/>
        <v>ERA-4 • поточний балістично-насичений</v>
      </c>
      <c r="AR159" s="2" t="str">
        <f>IF(D159="","",IF(IFERROR(DATEVALUE(D159),0)&gt;='Розрахунок'!$B$2-365,"MODEL-365","HISTORICAL_ONLY"))</f>
        <v>MODEL-365</v>
      </c>
    </row>
    <row r="160">
      <c r="A160" s="40">
        <v>159.0</v>
      </c>
      <c r="B160" s="46" t="s">
        <v>229</v>
      </c>
      <c r="C160" s="46" t="s">
        <v>135</v>
      </c>
      <c r="D160" s="47" t="s">
        <v>1407</v>
      </c>
      <c r="E160" s="2" t="s">
        <v>256</v>
      </c>
      <c r="F160" s="2">
        <v>4.0</v>
      </c>
      <c r="G160" s="2" t="s">
        <v>150</v>
      </c>
      <c r="H160" s="2">
        <v>1.0</v>
      </c>
      <c r="I160" s="2" t="s">
        <v>230</v>
      </c>
      <c r="J160" s="2" t="s">
        <v>135</v>
      </c>
      <c r="K160" s="2" t="s">
        <v>232</v>
      </c>
      <c r="L160" s="2" t="s">
        <v>199</v>
      </c>
      <c r="M160" s="2" t="s">
        <v>1408</v>
      </c>
      <c r="N160" s="48" t="s">
        <v>1409</v>
      </c>
      <c r="P160" s="2" t="s">
        <v>1410</v>
      </c>
      <c r="S160" s="4">
        <v>1.0</v>
      </c>
      <c r="T160" s="2" t="s">
        <v>161</v>
      </c>
      <c r="V160" s="2" t="s">
        <v>161</v>
      </c>
      <c r="AB160" s="2" t="s">
        <v>230</v>
      </c>
      <c r="AC160" s="2" t="s">
        <v>1364</v>
      </c>
      <c r="AD160" s="2" t="s">
        <v>1411</v>
      </c>
      <c r="AE160" s="2" t="s">
        <v>164</v>
      </c>
      <c r="AF160" s="2" t="s">
        <v>153</v>
      </c>
      <c r="AG160" s="2" t="s">
        <v>157</v>
      </c>
      <c r="AH160" s="2" t="s">
        <v>157</v>
      </c>
      <c r="AI160" s="2" t="s">
        <v>153</v>
      </c>
      <c r="AJ160" s="2" t="s">
        <v>157</v>
      </c>
      <c r="AK160" s="2" t="s">
        <v>157</v>
      </c>
      <c r="AL160" s="2" t="s">
        <v>157</v>
      </c>
      <c r="AM160" s="2" t="s">
        <v>157</v>
      </c>
      <c r="AN160" s="2" t="s">
        <v>157</v>
      </c>
      <c r="AO160" s="2" t="s">
        <v>135</v>
      </c>
      <c r="AP160" s="2" t="s">
        <v>206</v>
      </c>
      <c r="AQ160" s="2" t="str">
        <f t="shared" si="2"/>
        <v>ERA-4 • поточний балістично-насичений</v>
      </c>
      <c r="AR160" s="2" t="str">
        <f>IF(D160="","",IF(IFERROR(DATEVALUE(D160),0)&gt;='Розрахунок'!$B$2-365,"MODEL-365","HISTORICAL_ONLY"))</f>
        <v>MODEL-365</v>
      </c>
    </row>
    <row r="161">
      <c r="A161" s="40">
        <v>160.0</v>
      </c>
      <c r="B161" s="46" t="s">
        <v>194</v>
      </c>
      <c r="C161" s="46" t="s">
        <v>146</v>
      </c>
      <c r="D161" s="47" t="s">
        <v>1412</v>
      </c>
      <c r="E161" s="2" t="s">
        <v>148</v>
      </c>
      <c r="F161" s="2">
        <v>5.0</v>
      </c>
      <c r="G161" s="2" t="s">
        <v>150</v>
      </c>
      <c r="H161" s="2">
        <v>1.0</v>
      </c>
      <c r="I161" s="2" t="s">
        <v>197</v>
      </c>
      <c r="J161" s="2" t="s">
        <v>198</v>
      </c>
      <c r="K161" s="2" t="s">
        <v>153</v>
      </c>
      <c r="L161" s="2" t="s">
        <v>199</v>
      </c>
      <c r="M161" s="2" t="s">
        <v>281</v>
      </c>
      <c r="N161" s="48" t="s">
        <v>1413</v>
      </c>
      <c r="O161" s="50" t="s">
        <v>1414</v>
      </c>
      <c r="P161" s="2" t="s">
        <v>284</v>
      </c>
      <c r="T161" s="2"/>
      <c r="V161" s="2"/>
      <c r="AB161" s="2" t="s">
        <v>194</v>
      </c>
      <c r="AC161" s="2" t="s">
        <v>1415</v>
      </c>
      <c r="AD161" s="2" t="s">
        <v>1416</v>
      </c>
      <c r="AE161" s="2" t="s">
        <v>153</v>
      </c>
      <c r="AF161" s="2" t="s">
        <v>157</v>
      </c>
      <c r="AG161" s="2" t="s">
        <v>157</v>
      </c>
      <c r="AH161" s="2" t="s">
        <v>153</v>
      </c>
      <c r="AI161" s="2" t="s">
        <v>157</v>
      </c>
      <c r="AJ161" s="2" t="s">
        <v>157</v>
      </c>
      <c r="AK161" s="2" t="s">
        <v>157</v>
      </c>
      <c r="AL161" s="2" t="s">
        <v>157</v>
      </c>
      <c r="AM161" s="2" t="s">
        <v>157</v>
      </c>
      <c r="AN161" s="2" t="s">
        <v>157</v>
      </c>
      <c r="AO161" s="2" t="s">
        <v>192</v>
      </c>
      <c r="AP161" s="2" t="s">
        <v>206</v>
      </c>
      <c r="AQ161" s="2" t="str">
        <f t="shared" si="2"/>
        <v>ERA-4 • поточний балістично-насичений</v>
      </c>
      <c r="AR161" s="2" t="str">
        <f>IF(D161="","",IF(IFERROR(DATEVALUE(D161),0)&gt;='Розрахунок'!$B$2-365,"MODEL-365","HISTORICAL_ONLY"))</f>
        <v>MODEL-365</v>
      </c>
    </row>
    <row r="162">
      <c r="A162" s="40">
        <v>161.0</v>
      </c>
      <c r="B162" s="46" t="s">
        <v>301</v>
      </c>
      <c r="C162" s="46" t="s">
        <v>146</v>
      </c>
      <c r="D162" s="47" t="s">
        <v>1412</v>
      </c>
      <c r="E162" s="2" t="s">
        <v>148</v>
      </c>
      <c r="F162" s="47" t="s">
        <v>939</v>
      </c>
      <c r="G162" s="2" t="s">
        <v>150</v>
      </c>
      <c r="H162" s="47" t="s">
        <v>151</v>
      </c>
      <c r="I162" s="2" t="s">
        <v>1417</v>
      </c>
      <c r="J162" s="2" t="s">
        <v>1418</v>
      </c>
      <c r="K162" s="2" t="s">
        <v>164</v>
      </c>
      <c r="L162" s="2" t="s">
        <v>154</v>
      </c>
      <c r="M162" s="2" t="s">
        <v>1419</v>
      </c>
      <c r="N162" s="48" t="s">
        <v>1420</v>
      </c>
      <c r="O162" s="50" t="s">
        <v>1421</v>
      </c>
      <c r="P162" s="2" t="s">
        <v>1422</v>
      </c>
      <c r="S162" s="49" t="s">
        <v>169</v>
      </c>
      <c r="T162" s="2" t="s">
        <v>1423</v>
      </c>
      <c r="U162" s="49" t="s">
        <v>151</v>
      </c>
      <c r="V162" s="2" t="s">
        <v>1424</v>
      </c>
      <c r="W162" s="4" t="s">
        <v>1425</v>
      </c>
      <c r="X162" s="4" t="s">
        <v>1426</v>
      </c>
      <c r="Y162" s="49" t="s">
        <v>151</v>
      </c>
      <c r="Z162" s="50" t="s">
        <v>1420</v>
      </c>
      <c r="AA162" s="4" t="s">
        <v>1427</v>
      </c>
      <c r="AB162" s="2" t="s">
        <v>1428</v>
      </c>
      <c r="AC162" s="2" t="s">
        <v>1429</v>
      </c>
      <c r="AD162" s="2" t="s">
        <v>1430</v>
      </c>
      <c r="AE162" s="2" t="s">
        <v>153</v>
      </c>
      <c r="AF162" s="2"/>
      <c r="AG162" s="2"/>
      <c r="AH162" s="2"/>
      <c r="AI162" s="2"/>
      <c r="AJ162" s="2"/>
      <c r="AK162" s="2"/>
      <c r="AL162" s="2"/>
      <c r="AM162" s="2"/>
      <c r="AN162" s="47" t="s">
        <v>169</v>
      </c>
      <c r="AO162" s="2" t="s">
        <v>1431</v>
      </c>
      <c r="AP162" s="2" t="s">
        <v>313</v>
      </c>
      <c r="AQ162" s="2" t="str">
        <f t="shared" si="2"/>
        <v>ERA-4 • поточний балістично-насичений</v>
      </c>
      <c r="AR162" s="2" t="str">
        <f>IF(D162="","",IF(IFERROR(DATEVALUE(D162),0)&gt;='Розрахунок'!$B$2-365,"MODEL-365","HISTORICAL_ONLY"))</f>
        <v>MODEL-365</v>
      </c>
    </row>
    <row r="163">
      <c r="A163" s="40">
        <v>162.0</v>
      </c>
      <c r="B163" s="46" t="s">
        <v>1432</v>
      </c>
      <c r="C163" s="46" t="s">
        <v>146</v>
      </c>
      <c r="D163" s="47" t="s">
        <v>1412</v>
      </c>
      <c r="E163" s="2" t="s">
        <v>148</v>
      </c>
      <c r="F163" s="47" t="s">
        <v>939</v>
      </c>
      <c r="G163" s="2" t="s">
        <v>150</v>
      </c>
      <c r="H163" s="47" t="s">
        <v>151</v>
      </c>
      <c r="I163" s="2" t="s">
        <v>1433</v>
      </c>
      <c r="J163" s="2" t="s">
        <v>1434</v>
      </c>
      <c r="K163" s="2" t="s">
        <v>153</v>
      </c>
      <c r="L163" s="2" t="s">
        <v>1435</v>
      </c>
      <c r="M163" s="2" t="s">
        <v>1436</v>
      </c>
      <c r="N163" s="48" t="s">
        <v>1437</v>
      </c>
      <c r="O163" s="48" t="s">
        <v>1438</v>
      </c>
      <c r="P163" s="2" t="s">
        <v>1439</v>
      </c>
      <c r="R163" s="2" t="s">
        <v>389</v>
      </c>
      <c r="S163" s="47" t="s">
        <v>169</v>
      </c>
      <c r="T163" s="2" t="s">
        <v>1440</v>
      </c>
      <c r="V163" s="2" t="s">
        <v>1441</v>
      </c>
      <c r="W163" s="2" t="s">
        <v>1442</v>
      </c>
      <c r="Z163" s="48" t="s">
        <v>1437</v>
      </c>
      <c r="AA163" s="2" t="s">
        <v>1443</v>
      </c>
      <c r="AB163" s="2" t="s">
        <v>1444</v>
      </c>
      <c r="AC163" s="2" t="s">
        <v>1445</v>
      </c>
      <c r="AD163" s="2" t="s">
        <v>1446</v>
      </c>
      <c r="AE163" s="2" t="s">
        <v>153</v>
      </c>
      <c r="AF163" s="2"/>
      <c r="AG163" s="2"/>
      <c r="AH163" s="2"/>
      <c r="AI163" s="2" t="s">
        <v>153</v>
      </c>
      <c r="AJ163" s="2"/>
      <c r="AK163" s="2"/>
      <c r="AL163" s="2"/>
      <c r="AM163" s="2" t="s">
        <v>1447</v>
      </c>
      <c r="AN163" s="47" t="s">
        <v>169</v>
      </c>
      <c r="AO163" s="2" t="s">
        <v>1448</v>
      </c>
      <c r="AP163" s="2" t="s">
        <v>464</v>
      </c>
      <c r="AQ163" s="4" t="str">
        <f t="shared" si="2"/>
        <v>ERA-4 • поточний балістично-насичений</v>
      </c>
      <c r="AR163" s="2" t="s">
        <v>1449</v>
      </c>
    </row>
    <row r="164">
      <c r="A164" s="40">
        <v>163.0</v>
      </c>
      <c r="B164" s="46" t="s">
        <v>194</v>
      </c>
      <c r="C164" s="46" t="s">
        <v>146</v>
      </c>
      <c r="D164" s="47" t="s">
        <v>1450</v>
      </c>
      <c r="E164" s="2" t="s">
        <v>288</v>
      </c>
      <c r="F164" s="2">
        <v>1.0</v>
      </c>
      <c r="G164" s="2" t="s">
        <v>170</v>
      </c>
      <c r="H164" s="2">
        <v>1.0</v>
      </c>
      <c r="I164" s="2" t="s">
        <v>194</v>
      </c>
      <c r="J164" s="2" t="s">
        <v>249</v>
      </c>
      <c r="K164" s="2" t="s">
        <v>153</v>
      </c>
      <c r="L164" s="2" t="s">
        <v>740</v>
      </c>
      <c r="M164" s="2" t="s">
        <v>1451</v>
      </c>
      <c r="N164" s="48" t="s">
        <v>1452</v>
      </c>
      <c r="O164" s="50" t="s">
        <v>1453</v>
      </c>
      <c r="P164" s="2" t="s">
        <v>1247</v>
      </c>
      <c r="Q164" s="4" t="s">
        <v>157</v>
      </c>
      <c r="R164" s="4" t="s">
        <v>157</v>
      </c>
      <c r="S164" s="4" t="s">
        <v>157</v>
      </c>
      <c r="T164" s="2" t="s">
        <v>745</v>
      </c>
      <c r="U164" s="4" t="s">
        <v>157</v>
      </c>
      <c r="V164" s="2" t="s">
        <v>161</v>
      </c>
      <c r="W164" s="4" t="s">
        <v>194</v>
      </c>
      <c r="X164" s="4" t="s">
        <v>157</v>
      </c>
      <c r="Y164" s="4" t="s">
        <v>157</v>
      </c>
      <c r="Z164" s="50" t="s">
        <v>1454</v>
      </c>
      <c r="AA164" s="4" t="s">
        <v>1455</v>
      </c>
      <c r="AB164" s="2" t="s">
        <v>194</v>
      </c>
      <c r="AC164" s="2" t="s">
        <v>747</v>
      </c>
      <c r="AD164" s="2" t="s">
        <v>1456</v>
      </c>
      <c r="AE164" s="2" t="s">
        <v>153</v>
      </c>
      <c r="AF164" s="2" t="s">
        <v>157</v>
      </c>
      <c r="AG164" s="2" t="s">
        <v>157</v>
      </c>
      <c r="AH164" s="2" t="s">
        <v>157</v>
      </c>
      <c r="AI164" s="2" t="s">
        <v>157</v>
      </c>
      <c r="AJ164" s="2" t="s">
        <v>157</v>
      </c>
      <c r="AK164" s="2" t="s">
        <v>157</v>
      </c>
      <c r="AL164" s="2" t="s">
        <v>157</v>
      </c>
      <c r="AM164" s="2" t="s">
        <v>157</v>
      </c>
      <c r="AN164" s="2" t="s">
        <v>157</v>
      </c>
      <c r="AO164" s="2" t="s">
        <v>157</v>
      </c>
      <c r="AP164" s="2" t="s">
        <v>749</v>
      </c>
      <c r="AQ164" s="2" t="str">
        <f t="shared" si="2"/>
        <v>ERA-4 • поточний балістично-насичений</v>
      </c>
      <c r="AR164" s="2" t="str">
        <f>IF(D164="","",IF(IFERROR(DATEVALUE(D164),0)&gt;='Розрахунок'!$B$2-365,"MODEL-365","HISTORICAL_ONLY"))</f>
        <v>MODEL-365</v>
      </c>
    </row>
    <row r="165">
      <c r="A165" s="40">
        <v>164.0</v>
      </c>
      <c r="B165" s="46" t="s">
        <v>194</v>
      </c>
      <c r="C165" s="46" t="s">
        <v>146</v>
      </c>
      <c r="D165" s="47" t="s">
        <v>1457</v>
      </c>
      <c r="E165" s="2" t="s">
        <v>256</v>
      </c>
      <c r="F165" s="2">
        <v>1.0</v>
      </c>
      <c r="G165" s="2" t="s">
        <v>170</v>
      </c>
      <c r="H165" s="2">
        <v>1.0</v>
      </c>
      <c r="I165" s="2" t="s">
        <v>197</v>
      </c>
      <c r="J165" s="2" t="s">
        <v>198</v>
      </c>
      <c r="K165" s="2" t="s">
        <v>153</v>
      </c>
      <c r="L165" s="2" t="s">
        <v>199</v>
      </c>
      <c r="M165" s="2" t="s">
        <v>1458</v>
      </c>
      <c r="N165" s="48" t="s">
        <v>1459</v>
      </c>
      <c r="O165" s="50" t="s">
        <v>1460</v>
      </c>
      <c r="P165" s="2" t="s">
        <v>220</v>
      </c>
      <c r="T165" s="2"/>
      <c r="V165" s="2"/>
      <c r="AB165" s="2" t="s">
        <v>194</v>
      </c>
      <c r="AC165" s="2" t="s">
        <v>1461</v>
      </c>
      <c r="AD165" s="2" t="s">
        <v>1462</v>
      </c>
      <c r="AE165" s="2" t="s">
        <v>164</v>
      </c>
      <c r="AF165" s="2" t="s">
        <v>157</v>
      </c>
      <c r="AG165" s="2" t="s">
        <v>157</v>
      </c>
      <c r="AH165" s="2" t="s">
        <v>157</v>
      </c>
      <c r="AI165" s="2" t="s">
        <v>157</v>
      </c>
      <c r="AJ165" s="2" t="s">
        <v>157</v>
      </c>
      <c r="AK165" s="2" t="s">
        <v>157</v>
      </c>
      <c r="AL165" s="2" t="s">
        <v>157</v>
      </c>
      <c r="AM165" s="2" t="s">
        <v>157</v>
      </c>
      <c r="AN165" s="2" t="s">
        <v>157</v>
      </c>
      <c r="AO165" s="2" t="s">
        <v>157</v>
      </c>
      <c r="AP165" s="2" t="s">
        <v>294</v>
      </c>
      <c r="AQ165" s="2" t="str">
        <f t="shared" si="2"/>
        <v>ERA-4 • поточний балістично-насичений</v>
      </c>
      <c r="AR165" s="2" t="str">
        <f>IF(D165="","",IF(IFERROR(DATEVALUE(D165),0)&gt;='Розрахунок'!$B$2-365,"MODEL-365","HISTORICAL_ONLY"))</f>
        <v>MODEL-365</v>
      </c>
    </row>
    <row r="166">
      <c r="A166" s="40">
        <v>165.0</v>
      </c>
      <c r="B166" s="46" t="s">
        <v>229</v>
      </c>
      <c r="C166" s="46" t="s">
        <v>135</v>
      </c>
      <c r="D166" s="47" t="s">
        <v>1463</v>
      </c>
      <c r="E166" s="2" t="s">
        <v>180</v>
      </c>
      <c r="F166" s="2">
        <v>1.0</v>
      </c>
      <c r="G166" s="2" t="s">
        <v>170</v>
      </c>
      <c r="H166" s="2">
        <v>1.0</v>
      </c>
      <c r="I166" s="2" t="s">
        <v>230</v>
      </c>
      <c r="J166" s="2" t="s">
        <v>135</v>
      </c>
      <c r="K166" s="2" t="s">
        <v>153</v>
      </c>
      <c r="L166" s="2" t="s">
        <v>199</v>
      </c>
      <c r="M166" s="2" t="s">
        <v>1464</v>
      </c>
      <c r="N166" s="48" t="s">
        <v>1465</v>
      </c>
      <c r="P166" s="2" t="s">
        <v>1466</v>
      </c>
      <c r="S166" s="4">
        <v>2.0</v>
      </c>
      <c r="T166" s="2" t="s">
        <v>161</v>
      </c>
      <c r="V166" s="2" t="s">
        <v>161</v>
      </c>
      <c r="AB166" s="2" t="s">
        <v>230</v>
      </c>
      <c r="AC166" s="2" t="s">
        <v>1364</v>
      </c>
      <c r="AD166" s="2" t="s">
        <v>1467</v>
      </c>
      <c r="AE166" s="2" t="s">
        <v>164</v>
      </c>
      <c r="AF166" s="2" t="s">
        <v>153</v>
      </c>
      <c r="AG166" s="2" t="s">
        <v>157</v>
      </c>
      <c r="AH166" s="2" t="s">
        <v>157</v>
      </c>
      <c r="AI166" s="2" t="s">
        <v>153</v>
      </c>
      <c r="AJ166" s="2" t="s">
        <v>157</v>
      </c>
      <c r="AK166" s="2" t="s">
        <v>157</v>
      </c>
      <c r="AL166" s="2" t="s">
        <v>157</v>
      </c>
      <c r="AM166" s="2" t="s">
        <v>157</v>
      </c>
      <c r="AN166" s="2" t="s">
        <v>157</v>
      </c>
      <c r="AO166" s="2" t="s">
        <v>135</v>
      </c>
      <c r="AP166" s="2" t="s">
        <v>206</v>
      </c>
      <c r="AQ166" s="2" t="str">
        <f t="shared" si="2"/>
        <v>ERA-4 • поточний балістично-насичений</v>
      </c>
      <c r="AR166" s="2" t="str">
        <f>IF(D166="","",IF(IFERROR(DATEVALUE(D166),0)&gt;='Розрахунок'!$B$2-365,"MODEL-365","HISTORICAL_ONLY"))</f>
        <v>MODEL-365</v>
      </c>
    </row>
    <row r="167">
      <c r="A167" s="40">
        <v>166.0</v>
      </c>
      <c r="B167" s="46" t="s">
        <v>194</v>
      </c>
      <c r="C167" s="46" t="s">
        <v>146</v>
      </c>
      <c r="D167" s="47" t="s">
        <v>1468</v>
      </c>
      <c r="E167" s="2" t="s">
        <v>303</v>
      </c>
      <c r="F167" s="2">
        <v>1.0</v>
      </c>
      <c r="G167" s="2" t="s">
        <v>170</v>
      </c>
      <c r="H167" s="2">
        <v>1.0</v>
      </c>
      <c r="I167" s="2" t="s">
        <v>1469</v>
      </c>
      <c r="J167" s="2" t="s">
        <v>249</v>
      </c>
      <c r="K167" s="2" t="s">
        <v>153</v>
      </c>
      <c r="L167" s="2" t="s">
        <v>154</v>
      </c>
      <c r="M167" s="2" t="s">
        <v>1470</v>
      </c>
      <c r="N167" s="48" t="s">
        <v>1471</v>
      </c>
      <c r="O167" s="50" t="s">
        <v>1472</v>
      </c>
      <c r="P167" s="2" t="s">
        <v>1473</v>
      </c>
      <c r="Q167" s="4" t="s">
        <v>157</v>
      </c>
      <c r="R167" s="4" t="s">
        <v>157</v>
      </c>
      <c r="S167" s="4" t="s">
        <v>157</v>
      </c>
      <c r="T167" s="2" t="s">
        <v>745</v>
      </c>
      <c r="U167" s="4" t="s">
        <v>157</v>
      </c>
      <c r="V167" s="2" t="s">
        <v>161</v>
      </c>
      <c r="W167" s="4" t="s">
        <v>1474</v>
      </c>
      <c r="X167" s="4" t="s">
        <v>157</v>
      </c>
      <c r="Y167" s="4" t="s">
        <v>157</v>
      </c>
      <c r="Z167" s="50" t="s">
        <v>1471</v>
      </c>
      <c r="AA167" s="4" t="s">
        <v>844</v>
      </c>
      <c r="AB167" s="2" t="s">
        <v>321</v>
      </c>
      <c r="AC167" s="2" t="s">
        <v>747</v>
      </c>
      <c r="AD167" s="2" t="s">
        <v>1475</v>
      </c>
      <c r="AE167" s="2" t="s">
        <v>153</v>
      </c>
      <c r="AF167" s="2" t="s">
        <v>157</v>
      </c>
      <c r="AG167" s="2" t="s">
        <v>157</v>
      </c>
      <c r="AH167" s="2" t="s">
        <v>157</v>
      </c>
      <c r="AI167" s="2" t="s">
        <v>157</v>
      </c>
      <c r="AJ167" s="2" t="s">
        <v>157</v>
      </c>
      <c r="AK167" s="2" t="s">
        <v>157</v>
      </c>
      <c r="AL167" s="2" t="s">
        <v>157</v>
      </c>
      <c r="AM167" s="2" t="s">
        <v>157</v>
      </c>
      <c r="AN167" s="2" t="s">
        <v>157</v>
      </c>
      <c r="AO167" s="2" t="s">
        <v>157</v>
      </c>
      <c r="AP167" s="2" t="s">
        <v>749</v>
      </c>
      <c r="AQ167" s="2" t="str">
        <f t="shared" si="2"/>
        <v>ERA-4 • поточний балістично-насичений</v>
      </c>
      <c r="AR167" s="2" t="str">
        <f>IF(D167="","",IF(IFERROR(DATEVALUE(D167),0)&gt;='Розрахунок'!$B$2-365,"MODEL-365","HISTORICAL_ONLY"))</f>
        <v>MODEL-365</v>
      </c>
    </row>
    <row r="168">
      <c r="A168" s="40">
        <v>167.0</v>
      </c>
      <c r="B168" s="46" t="s">
        <v>229</v>
      </c>
      <c r="C168" s="46" t="s">
        <v>135</v>
      </c>
      <c r="D168" s="47" t="s">
        <v>1468</v>
      </c>
      <c r="E168" s="2" t="s">
        <v>303</v>
      </c>
      <c r="F168" s="2">
        <v>1.0</v>
      </c>
      <c r="G168" s="2" t="s">
        <v>170</v>
      </c>
      <c r="H168" s="2">
        <v>1.0</v>
      </c>
      <c r="I168" s="2" t="s">
        <v>230</v>
      </c>
      <c r="J168" s="2" t="s">
        <v>135</v>
      </c>
      <c r="K168" s="2" t="s">
        <v>153</v>
      </c>
      <c r="L168" s="2" t="s">
        <v>199</v>
      </c>
      <c r="M168" s="2" t="s">
        <v>1476</v>
      </c>
      <c r="N168" s="48" t="s">
        <v>1477</v>
      </c>
      <c r="P168" s="2" t="s">
        <v>1478</v>
      </c>
      <c r="S168" s="4">
        <v>2.0</v>
      </c>
      <c r="T168" s="2" t="s">
        <v>161</v>
      </c>
      <c r="V168" s="2" t="s">
        <v>161</v>
      </c>
      <c r="AB168" s="2" t="s">
        <v>230</v>
      </c>
      <c r="AC168" s="2" t="s">
        <v>1364</v>
      </c>
      <c r="AD168" s="2" t="s">
        <v>1479</v>
      </c>
      <c r="AE168" s="2" t="s">
        <v>164</v>
      </c>
      <c r="AF168" s="2" t="s">
        <v>153</v>
      </c>
      <c r="AG168" s="2" t="s">
        <v>157</v>
      </c>
      <c r="AH168" s="2" t="s">
        <v>157</v>
      </c>
      <c r="AI168" s="2" t="s">
        <v>153</v>
      </c>
      <c r="AJ168" s="2" t="s">
        <v>157</v>
      </c>
      <c r="AK168" s="2" t="s">
        <v>157</v>
      </c>
      <c r="AL168" s="2" t="s">
        <v>153</v>
      </c>
      <c r="AM168" s="2" t="s">
        <v>157</v>
      </c>
      <c r="AN168" s="2" t="s">
        <v>157</v>
      </c>
      <c r="AO168" s="2" t="s">
        <v>1480</v>
      </c>
      <c r="AP168" s="2" t="s">
        <v>206</v>
      </c>
      <c r="AQ168" s="2" t="str">
        <f t="shared" si="2"/>
        <v>ERA-4 • поточний балістично-насичений</v>
      </c>
      <c r="AR168" s="2" t="str">
        <f>IF(D168="","",IF(IFERROR(DATEVALUE(D168),0)&gt;='Розрахунок'!$B$2-365,"MODEL-365","HISTORICAL_ONLY"))</f>
        <v>MODEL-365</v>
      </c>
    </row>
    <row r="169">
      <c r="A169" s="40">
        <v>168.0</v>
      </c>
      <c r="B169" s="46" t="s">
        <v>229</v>
      </c>
      <c r="C169" s="46" t="s">
        <v>136</v>
      </c>
      <c r="D169" s="47" t="s">
        <v>1468</v>
      </c>
      <c r="E169" s="2" t="s">
        <v>303</v>
      </c>
      <c r="F169" s="2">
        <v>1.0</v>
      </c>
      <c r="G169" s="2" t="s">
        <v>170</v>
      </c>
      <c r="H169" s="2">
        <v>1.0</v>
      </c>
      <c r="I169" s="2" t="s">
        <v>230</v>
      </c>
      <c r="J169" s="2" t="s">
        <v>136</v>
      </c>
      <c r="K169" s="2" t="s">
        <v>153</v>
      </c>
      <c r="L169" s="2" t="s">
        <v>1358</v>
      </c>
      <c r="M169" s="2" t="s">
        <v>1481</v>
      </c>
      <c r="N169" s="48" t="s">
        <v>1482</v>
      </c>
      <c r="O169" s="4" t="s">
        <v>1483</v>
      </c>
      <c r="P169" s="2"/>
      <c r="T169" s="2"/>
      <c r="V169" s="2"/>
      <c r="AB169" s="2" t="s">
        <v>230</v>
      </c>
      <c r="AC169" s="2" t="s">
        <v>1364</v>
      </c>
      <c r="AD169" s="2" t="s">
        <v>1484</v>
      </c>
      <c r="AE169" s="2" t="s">
        <v>164</v>
      </c>
      <c r="AF169" s="2" t="s">
        <v>153</v>
      </c>
      <c r="AG169" s="2" t="s">
        <v>157</v>
      </c>
      <c r="AH169" s="2" t="s">
        <v>157</v>
      </c>
      <c r="AI169" s="2" t="s">
        <v>157</v>
      </c>
      <c r="AJ169" s="2" t="s">
        <v>153</v>
      </c>
      <c r="AK169" s="2" t="s">
        <v>157</v>
      </c>
      <c r="AL169" s="2" t="s">
        <v>157</v>
      </c>
      <c r="AM169" s="2" t="s">
        <v>157</v>
      </c>
      <c r="AN169" s="2" t="s">
        <v>157</v>
      </c>
      <c r="AO169" s="2" t="s">
        <v>136</v>
      </c>
      <c r="AP169" s="2" t="s">
        <v>206</v>
      </c>
      <c r="AQ169" s="2" t="str">
        <f t="shared" si="2"/>
        <v>ERA-4 • поточний балістично-насичений</v>
      </c>
      <c r="AR169" s="2" t="str">
        <f>IF(D169="","",IF(IFERROR(DATEVALUE(D169),0)&gt;='Розрахунок'!$B$2-365,"MODEL-365","HISTORICAL_ONLY"))</f>
        <v>MODEL-365</v>
      </c>
    </row>
    <row r="170">
      <c r="A170" s="40">
        <v>169.0</v>
      </c>
      <c r="B170" s="46" t="s">
        <v>229</v>
      </c>
      <c r="C170" s="46" t="s">
        <v>135</v>
      </c>
      <c r="D170" s="47" t="s">
        <v>1485</v>
      </c>
      <c r="E170" s="2" t="s">
        <v>196</v>
      </c>
      <c r="F170" s="2">
        <v>1.0</v>
      </c>
      <c r="G170" s="2" t="s">
        <v>170</v>
      </c>
      <c r="H170" s="2">
        <v>1.0</v>
      </c>
      <c r="I170" s="2" t="s">
        <v>230</v>
      </c>
      <c r="J170" s="2" t="s">
        <v>135</v>
      </c>
      <c r="K170" s="2" t="s">
        <v>153</v>
      </c>
      <c r="L170" s="2" t="s">
        <v>199</v>
      </c>
      <c r="M170" s="2" t="s">
        <v>1399</v>
      </c>
      <c r="N170" s="48" t="s">
        <v>1486</v>
      </c>
      <c r="P170" s="2" t="s">
        <v>1401</v>
      </c>
      <c r="S170" s="4">
        <v>2.0</v>
      </c>
      <c r="T170" s="2" t="s">
        <v>161</v>
      </c>
      <c r="V170" s="2" t="s">
        <v>161</v>
      </c>
      <c r="AB170" s="2" t="s">
        <v>230</v>
      </c>
      <c r="AC170" s="2" t="s">
        <v>1364</v>
      </c>
      <c r="AD170" s="2" t="s">
        <v>1487</v>
      </c>
      <c r="AE170" s="2" t="s">
        <v>164</v>
      </c>
      <c r="AF170" s="2" t="s">
        <v>153</v>
      </c>
      <c r="AG170" s="2" t="s">
        <v>157</v>
      </c>
      <c r="AH170" s="2" t="s">
        <v>157</v>
      </c>
      <c r="AI170" s="2" t="s">
        <v>153</v>
      </c>
      <c r="AJ170" s="2" t="s">
        <v>157</v>
      </c>
      <c r="AK170" s="2" t="s">
        <v>157</v>
      </c>
      <c r="AL170" s="2" t="s">
        <v>157</v>
      </c>
      <c r="AM170" s="2" t="s">
        <v>157</v>
      </c>
      <c r="AN170" s="2" t="s">
        <v>157</v>
      </c>
      <c r="AO170" s="2" t="s">
        <v>135</v>
      </c>
      <c r="AP170" s="2" t="s">
        <v>206</v>
      </c>
      <c r="AQ170" s="2" t="str">
        <f t="shared" si="2"/>
        <v>ERA-4 • поточний балістично-насичений</v>
      </c>
      <c r="AR170" s="2" t="str">
        <f>IF(D170="","",IF(IFERROR(DATEVALUE(D170),0)&gt;='Розрахунок'!$B$2-365,"MODEL-365","HISTORICAL_ONLY"))</f>
        <v>MODEL-365</v>
      </c>
    </row>
    <row r="171">
      <c r="A171" s="40">
        <v>170.0</v>
      </c>
      <c r="B171" s="46" t="s">
        <v>194</v>
      </c>
      <c r="C171" s="46" t="s">
        <v>146</v>
      </c>
      <c r="D171" s="47" t="s">
        <v>1488</v>
      </c>
      <c r="E171" s="2" t="s">
        <v>288</v>
      </c>
      <c r="F171" s="2">
        <v>2.0</v>
      </c>
      <c r="G171" s="2" t="s">
        <v>170</v>
      </c>
      <c r="H171" s="2">
        <v>1.0</v>
      </c>
      <c r="I171" s="2" t="s">
        <v>197</v>
      </c>
      <c r="J171" s="2" t="s">
        <v>198</v>
      </c>
      <c r="K171" s="2" t="s">
        <v>153</v>
      </c>
      <c r="L171" s="2" t="s">
        <v>199</v>
      </c>
      <c r="M171" s="2" t="s">
        <v>289</v>
      </c>
      <c r="N171" s="48" t="s">
        <v>1489</v>
      </c>
      <c r="O171" s="50" t="s">
        <v>1490</v>
      </c>
      <c r="P171" s="2" t="s">
        <v>284</v>
      </c>
      <c r="T171" s="2"/>
      <c r="V171" s="2"/>
      <c r="AB171" s="2" t="s">
        <v>194</v>
      </c>
      <c r="AC171" s="2" t="s">
        <v>1491</v>
      </c>
      <c r="AD171" s="2" t="s">
        <v>1492</v>
      </c>
      <c r="AE171" s="2" t="s">
        <v>153</v>
      </c>
      <c r="AF171" s="2" t="s">
        <v>157</v>
      </c>
      <c r="AG171" s="2" t="s">
        <v>157</v>
      </c>
      <c r="AH171" s="2" t="s">
        <v>153</v>
      </c>
      <c r="AI171" s="2" t="s">
        <v>157</v>
      </c>
      <c r="AJ171" s="2" t="s">
        <v>157</v>
      </c>
      <c r="AK171" s="2" t="s">
        <v>157</v>
      </c>
      <c r="AL171" s="2" t="s">
        <v>157</v>
      </c>
      <c r="AM171" s="2" t="s">
        <v>157</v>
      </c>
      <c r="AN171" s="2" t="s">
        <v>157</v>
      </c>
      <c r="AO171" s="2" t="s">
        <v>192</v>
      </c>
      <c r="AP171" s="2" t="s">
        <v>206</v>
      </c>
      <c r="AQ171" s="2" t="str">
        <f t="shared" si="2"/>
        <v>ERA-4 • поточний балістично-насичений</v>
      </c>
      <c r="AR171" s="2" t="str">
        <f>IF(D171="","",IF(IFERROR(DATEVALUE(D171),0)&gt;='Розрахунок'!$B$2-365,"MODEL-365","HISTORICAL_ONLY"))</f>
        <v>MODEL-365</v>
      </c>
    </row>
    <row r="172">
      <c r="A172" s="40">
        <v>171.0</v>
      </c>
      <c r="B172" s="46" t="s">
        <v>229</v>
      </c>
      <c r="C172" s="46" t="s">
        <v>146</v>
      </c>
      <c r="D172" s="47" t="s">
        <v>1493</v>
      </c>
      <c r="E172" s="2" t="s">
        <v>256</v>
      </c>
      <c r="F172" s="2">
        <v>2.0</v>
      </c>
      <c r="G172" s="2" t="s">
        <v>170</v>
      </c>
      <c r="H172" s="2">
        <v>1.0</v>
      </c>
      <c r="I172" s="2" t="s">
        <v>230</v>
      </c>
      <c r="J172" s="2" t="s">
        <v>1494</v>
      </c>
      <c r="K172" s="2" t="s">
        <v>153</v>
      </c>
      <c r="L172" s="2" t="s">
        <v>1495</v>
      </c>
      <c r="M172" s="2" t="s">
        <v>1496</v>
      </c>
      <c r="N172" s="48" t="s">
        <v>1497</v>
      </c>
      <c r="O172" s="50" t="s">
        <v>1498</v>
      </c>
      <c r="P172" s="2" t="s">
        <v>1499</v>
      </c>
      <c r="T172" s="2" t="s">
        <v>1500</v>
      </c>
      <c r="V172" s="2" t="s">
        <v>1501</v>
      </c>
      <c r="AB172" s="2" t="s">
        <v>230</v>
      </c>
      <c r="AC172" s="2" t="s">
        <v>549</v>
      </c>
      <c r="AD172" s="2" t="s">
        <v>1502</v>
      </c>
      <c r="AE172" s="2" t="s">
        <v>153</v>
      </c>
      <c r="AF172" s="2" t="s">
        <v>153</v>
      </c>
      <c r="AG172" s="2" t="s">
        <v>157</v>
      </c>
      <c r="AH172" s="2" t="s">
        <v>153</v>
      </c>
      <c r="AI172" s="2" t="s">
        <v>153</v>
      </c>
      <c r="AJ172" s="2" t="s">
        <v>157</v>
      </c>
      <c r="AK172" s="2" t="s">
        <v>157</v>
      </c>
      <c r="AL172" s="2" t="s">
        <v>153</v>
      </c>
      <c r="AM172" s="2" t="s">
        <v>157</v>
      </c>
      <c r="AN172" s="2" t="s">
        <v>157</v>
      </c>
      <c r="AO172" s="2" t="s">
        <v>1503</v>
      </c>
      <c r="AP172" s="2" t="s">
        <v>1504</v>
      </c>
      <c r="AQ172" s="2" t="str">
        <f t="shared" si="2"/>
        <v>ERA-4 • поточний балістично-насичений</v>
      </c>
      <c r="AR172" s="2" t="str">
        <f>IF(D172="","",IF(IFERROR(DATEVALUE(D172),0)&gt;='Розрахунок'!$B$2-365,"MODEL-365","HISTORICAL_ONLY"))</f>
        <v>MODEL-365</v>
      </c>
    </row>
    <row r="173">
      <c r="A173" s="40">
        <v>172.0</v>
      </c>
      <c r="B173" s="46" t="s">
        <v>229</v>
      </c>
      <c r="C173" s="46" t="s">
        <v>135</v>
      </c>
      <c r="D173" s="47" t="s">
        <v>1493</v>
      </c>
      <c r="E173" s="2" t="s">
        <v>256</v>
      </c>
      <c r="F173" s="2">
        <v>2.0</v>
      </c>
      <c r="G173" s="2" t="s">
        <v>170</v>
      </c>
      <c r="H173" s="2">
        <v>1.0</v>
      </c>
      <c r="I173" s="2" t="s">
        <v>230</v>
      </c>
      <c r="J173" s="2" t="s">
        <v>135</v>
      </c>
      <c r="K173" s="2" t="s">
        <v>153</v>
      </c>
      <c r="L173" s="2" t="s">
        <v>1505</v>
      </c>
      <c r="M173" s="2" t="s">
        <v>1506</v>
      </c>
      <c r="N173" s="48" t="s">
        <v>1507</v>
      </c>
      <c r="P173" s="2" t="s">
        <v>1508</v>
      </c>
      <c r="T173" s="2" t="s">
        <v>1509</v>
      </c>
      <c r="V173" s="2" t="s">
        <v>914</v>
      </c>
      <c r="AB173" s="2" t="s">
        <v>230</v>
      </c>
      <c r="AC173" s="2" t="s">
        <v>1364</v>
      </c>
      <c r="AD173" s="2" t="s">
        <v>1502</v>
      </c>
      <c r="AE173" s="2" t="s">
        <v>153</v>
      </c>
      <c r="AF173" s="2" t="s">
        <v>153</v>
      </c>
      <c r="AG173" s="2" t="s">
        <v>157</v>
      </c>
      <c r="AH173" s="2" t="s">
        <v>153</v>
      </c>
      <c r="AI173" s="2" t="s">
        <v>153</v>
      </c>
      <c r="AJ173" s="2" t="s">
        <v>157</v>
      </c>
      <c r="AK173" s="2" t="s">
        <v>157</v>
      </c>
      <c r="AL173" s="2" t="s">
        <v>153</v>
      </c>
      <c r="AM173" s="2" t="s">
        <v>157</v>
      </c>
      <c r="AN173" s="2" t="s">
        <v>157</v>
      </c>
      <c r="AO173" s="2" t="s">
        <v>1503</v>
      </c>
      <c r="AP173" s="2" t="s">
        <v>1504</v>
      </c>
      <c r="AQ173" s="2" t="str">
        <f t="shared" si="2"/>
        <v>ERA-4 • поточний балістично-насичений</v>
      </c>
      <c r="AR173" s="2" t="str">
        <f>IF(D173="","",IF(IFERROR(DATEVALUE(D173),0)&gt;='Розрахунок'!$B$2-365,"MODEL-365","HISTORICAL_ONLY"))</f>
        <v>MODEL-365</v>
      </c>
    </row>
    <row r="174">
      <c r="A174" s="40">
        <v>173.0</v>
      </c>
      <c r="B174" s="46" t="s">
        <v>194</v>
      </c>
      <c r="C174" s="46" t="s">
        <v>146</v>
      </c>
      <c r="D174" s="47" t="s">
        <v>1510</v>
      </c>
      <c r="E174" s="2" t="s">
        <v>208</v>
      </c>
      <c r="F174" s="2">
        <v>2.0</v>
      </c>
      <c r="G174" s="2" t="s">
        <v>216</v>
      </c>
      <c r="H174" s="2">
        <v>1.0</v>
      </c>
      <c r="I174" s="2" t="s">
        <v>1367</v>
      </c>
      <c r="J174" s="2" t="s">
        <v>1511</v>
      </c>
      <c r="K174" s="2" t="s">
        <v>153</v>
      </c>
      <c r="L174" s="2" t="s">
        <v>154</v>
      </c>
      <c r="M174" s="2" t="s">
        <v>1512</v>
      </c>
      <c r="N174" s="48" t="s">
        <v>1513</v>
      </c>
      <c r="O174" s="50" t="s">
        <v>1514</v>
      </c>
      <c r="P174" s="2" t="s">
        <v>1473</v>
      </c>
      <c r="Q174" s="4" t="s">
        <v>157</v>
      </c>
      <c r="R174" s="4" t="s">
        <v>157</v>
      </c>
      <c r="S174" s="4" t="s">
        <v>157</v>
      </c>
      <c r="T174" s="2" t="s">
        <v>1515</v>
      </c>
      <c r="U174" s="4" t="s">
        <v>157</v>
      </c>
      <c r="V174" s="2" t="s">
        <v>161</v>
      </c>
      <c r="W174" s="4" t="s">
        <v>1372</v>
      </c>
      <c r="X174" s="4" t="s">
        <v>157</v>
      </c>
      <c r="Y174" s="4" t="s">
        <v>157</v>
      </c>
      <c r="Z174" s="50" t="s">
        <v>1513</v>
      </c>
      <c r="AA174" s="4" t="s">
        <v>844</v>
      </c>
      <c r="AB174" s="2" t="s">
        <v>321</v>
      </c>
      <c r="AC174" s="2" t="s">
        <v>747</v>
      </c>
      <c r="AD174" s="2" t="s">
        <v>1516</v>
      </c>
      <c r="AE174" s="2" t="s">
        <v>153</v>
      </c>
      <c r="AF174" s="2" t="s">
        <v>157</v>
      </c>
      <c r="AG174" s="2" t="s">
        <v>157</v>
      </c>
      <c r="AH174" s="2" t="s">
        <v>157</v>
      </c>
      <c r="AI174" s="2" t="s">
        <v>157</v>
      </c>
      <c r="AJ174" s="2" t="s">
        <v>157</v>
      </c>
      <c r="AK174" s="2" t="s">
        <v>157</v>
      </c>
      <c r="AL174" s="2" t="s">
        <v>157</v>
      </c>
      <c r="AM174" s="2" t="s">
        <v>157</v>
      </c>
      <c r="AN174" s="2" t="s">
        <v>157</v>
      </c>
      <c r="AO174" s="2" t="s">
        <v>157</v>
      </c>
      <c r="AP174" s="2" t="s">
        <v>749</v>
      </c>
      <c r="AQ174" s="2" t="str">
        <f t="shared" si="2"/>
        <v>ERA-4 • поточний балістично-насичений</v>
      </c>
      <c r="AR174" s="2" t="str">
        <f>IF(D174="","",IF(IFERROR(DATEVALUE(D174),0)&gt;='Розрахунок'!$B$2-365,"MODEL-365","HISTORICAL_ONLY"))</f>
        <v>MODEL-365</v>
      </c>
    </row>
    <row r="175">
      <c r="A175" s="40">
        <v>174.0</v>
      </c>
      <c r="B175" s="46" t="s">
        <v>932</v>
      </c>
      <c r="C175" s="46" t="s">
        <v>146</v>
      </c>
      <c r="D175" s="47" t="s">
        <v>1510</v>
      </c>
      <c r="E175" s="2" t="s">
        <v>208</v>
      </c>
      <c r="F175" s="47" t="s">
        <v>169</v>
      </c>
      <c r="G175" s="2" t="s">
        <v>216</v>
      </c>
      <c r="H175" s="47" t="s">
        <v>151</v>
      </c>
      <c r="I175" s="2" t="s">
        <v>932</v>
      </c>
      <c r="J175" s="2" t="s">
        <v>1517</v>
      </c>
      <c r="K175" s="2" t="s">
        <v>153</v>
      </c>
      <c r="L175" s="2" t="s">
        <v>154</v>
      </c>
      <c r="M175" s="2" t="s">
        <v>1518</v>
      </c>
      <c r="N175" s="48" t="s">
        <v>1519</v>
      </c>
      <c r="O175" s="48" t="s">
        <v>1520</v>
      </c>
      <c r="P175" s="2" t="s">
        <v>1521</v>
      </c>
      <c r="R175" s="2" t="s">
        <v>1522</v>
      </c>
      <c r="T175" s="2" t="s">
        <v>1523</v>
      </c>
      <c r="V175" s="2" t="s">
        <v>188</v>
      </c>
      <c r="W175" s="2" t="s">
        <v>932</v>
      </c>
      <c r="Z175" s="48" t="s">
        <v>1524</v>
      </c>
      <c r="AA175" s="2" t="s">
        <v>1525</v>
      </c>
      <c r="AB175" s="2" t="s">
        <v>932</v>
      </c>
      <c r="AC175" s="2" t="s">
        <v>1526</v>
      </c>
      <c r="AD175" s="2" t="s">
        <v>1527</v>
      </c>
      <c r="AE175" s="2" t="s">
        <v>153</v>
      </c>
      <c r="AF175" s="2"/>
      <c r="AG175" s="2"/>
      <c r="AH175" s="2"/>
      <c r="AI175" s="2"/>
      <c r="AJ175" s="2"/>
      <c r="AK175" s="2"/>
      <c r="AL175" s="2" t="s">
        <v>153</v>
      </c>
      <c r="AM175" s="2"/>
      <c r="AN175" s="2"/>
      <c r="AO175" s="2" t="s">
        <v>1528</v>
      </c>
      <c r="AP175" s="2" t="s">
        <v>313</v>
      </c>
      <c r="AQ175" s="2" t="str">
        <f t="shared" si="2"/>
        <v>ERA-4 • поточний балістично-насичений</v>
      </c>
      <c r="AR175" s="2" t="str">
        <f>IF(D175="","",IF(IFERROR(DATEVALUE(D175),0)&gt;='Розрахунок'!$B$2-365,"MODEL-365","HISTORICAL_ONLY"))</f>
        <v>MODEL-365</v>
      </c>
    </row>
    <row r="176">
      <c r="A176" s="40">
        <v>175.0</v>
      </c>
      <c r="B176" s="46" t="s">
        <v>229</v>
      </c>
      <c r="C176" s="46" t="s">
        <v>136</v>
      </c>
      <c r="D176" s="47" t="s">
        <v>1529</v>
      </c>
      <c r="E176" s="2" t="s">
        <v>303</v>
      </c>
      <c r="F176" s="2">
        <v>2.0</v>
      </c>
      <c r="G176" s="2" t="s">
        <v>216</v>
      </c>
      <c r="H176" s="2">
        <v>1.0</v>
      </c>
      <c r="I176" s="2" t="s">
        <v>230</v>
      </c>
      <c r="J176" s="2" t="s">
        <v>136</v>
      </c>
      <c r="K176" s="2" t="s">
        <v>1530</v>
      </c>
      <c r="L176" s="2" t="s">
        <v>1531</v>
      </c>
      <c r="M176" s="2" t="s">
        <v>1532</v>
      </c>
      <c r="N176" s="48" t="s">
        <v>1533</v>
      </c>
      <c r="O176" s="4" t="s">
        <v>157</v>
      </c>
      <c r="P176" s="2" t="s">
        <v>1534</v>
      </c>
      <c r="T176" s="2"/>
      <c r="V176" s="2"/>
      <c r="AB176" s="2" t="s">
        <v>230</v>
      </c>
      <c r="AC176" s="2" t="s">
        <v>1364</v>
      </c>
      <c r="AD176" s="2" t="s">
        <v>1535</v>
      </c>
      <c r="AE176" s="2" t="s">
        <v>164</v>
      </c>
      <c r="AF176" s="2" t="s">
        <v>153</v>
      </c>
      <c r="AG176" s="2" t="s">
        <v>157</v>
      </c>
      <c r="AH176" s="2" t="s">
        <v>157</v>
      </c>
      <c r="AI176" s="2" t="s">
        <v>157</v>
      </c>
      <c r="AJ176" s="2" t="s">
        <v>153</v>
      </c>
      <c r="AK176" s="2" t="s">
        <v>157</v>
      </c>
      <c r="AL176" s="2" t="s">
        <v>157</v>
      </c>
      <c r="AM176" s="2" t="s">
        <v>157</v>
      </c>
      <c r="AN176" s="2" t="s">
        <v>157</v>
      </c>
      <c r="AO176" s="2" t="s">
        <v>136</v>
      </c>
      <c r="AP176" s="2" t="s">
        <v>206</v>
      </c>
      <c r="AQ176" s="2" t="str">
        <f t="shared" si="2"/>
        <v>ERA-4 • поточний балістично-насичений</v>
      </c>
      <c r="AR176" s="2" t="str">
        <f>IF(D176="","",IF(IFERROR(DATEVALUE(D176),0)&gt;='Розрахунок'!$B$2-365,"MODEL-365","HISTORICAL_ONLY"))</f>
        <v>MODEL-365</v>
      </c>
    </row>
    <row r="177">
      <c r="A177" s="40">
        <v>176.0</v>
      </c>
      <c r="B177" s="46" t="s">
        <v>194</v>
      </c>
      <c r="C177" s="46" t="s">
        <v>146</v>
      </c>
      <c r="D177" s="47" t="s">
        <v>1536</v>
      </c>
      <c r="E177" s="2" t="s">
        <v>256</v>
      </c>
      <c r="F177" s="2">
        <v>3.0</v>
      </c>
      <c r="G177" s="2" t="s">
        <v>216</v>
      </c>
      <c r="H177" s="2">
        <v>1.0</v>
      </c>
      <c r="I177" s="2" t="s">
        <v>197</v>
      </c>
      <c r="J177" s="2" t="s">
        <v>198</v>
      </c>
      <c r="K177" s="2" t="s">
        <v>153</v>
      </c>
      <c r="L177" s="2" t="s">
        <v>199</v>
      </c>
      <c r="M177" s="2" t="s">
        <v>407</v>
      </c>
      <c r="N177" s="48" t="s">
        <v>1537</v>
      </c>
      <c r="O177" s="50" t="s">
        <v>1538</v>
      </c>
      <c r="P177" s="2" t="s">
        <v>220</v>
      </c>
      <c r="T177" s="2"/>
      <c r="V177" s="2"/>
      <c r="AB177" s="2" t="s">
        <v>194</v>
      </c>
      <c r="AC177" s="2" t="s">
        <v>1539</v>
      </c>
      <c r="AD177" s="2" t="s">
        <v>1540</v>
      </c>
      <c r="AE177" s="2" t="s">
        <v>153</v>
      </c>
      <c r="AF177" s="2" t="s">
        <v>157</v>
      </c>
      <c r="AG177" s="2" t="s">
        <v>157</v>
      </c>
      <c r="AH177" s="2" t="s">
        <v>157</v>
      </c>
      <c r="AI177" s="2" t="s">
        <v>157</v>
      </c>
      <c r="AJ177" s="2" t="s">
        <v>157</v>
      </c>
      <c r="AK177" s="2" t="s">
        <v>157</v>
      </c>
      <c r="AL177" s="2" t="s">
        <v>157</v>
      </c>
      <c r="AM177" s="2" t="s">
        <v>157</v>
      </c>
      <c r="AN177" s="2" t="s">
        <v>157</v>
      </c>
      <c r="AO177" s="2" t="s">
        <v>177</v>
      </c>
      <c r="AP177" s="2" t="s">
        <v>206</v>
      </c>
      <c r="AQ177" s="2" t="str">
        <f t="shared" si="2"/>
        <v>ERA-4 • поточний балістично-насичений</v>
      </c>
      <c r="AR177" s="2" t="str">
        <f>IF(D177="","",IF(IFERROR(DATEVALUE(D177),0)&gt;='Розрахунок'!$B$2-365,"MODEL-365","HISTORICAL_ONLY"))</f>
        <v>MODEL-365</v>
      </c>
    </row>
    <row r="178">
      <c r="A178" s="40">
        <v>177.0</v>
      </c>
      <c r="B178" s="46" t="s">
        <v>301</v>
      </c>
      <c r="C178" s="46" t="s">
        <v>146</v>
      </c>
      <c r="D178" s="47" t="s">
        <v>1536</v>
      </c>
      <c r="E178" s="2" t="s">
        <v>256</v>
      </c>
      <c r="F178" s="47" t="s">
        <v>149</v>
      </c>
      <c r="G178" s="2" t="s">
        <v>216</v>
      </c>
      <c r="H178" s="47" t="s">
        <v>151</v>
      </c>
      <c r="I178" s="2" t="s">
        <v>301</v>
      </c>
      <c r="J178" s="2" t="s">
        <v>1541</v>
      </c>
      <c r="K178" s="2" t="s">
        <v>153</v>
      </c>
      <c r="L178" s="2" t="s">
        <v>154</v>
      </c>
      <c r="M178" s="2" t="s">
        <v>1542</v>
      </c>
      <c r="N178" s="48" t="s">
        <v>1543</v>
      </c>
      <c r="O178" s="50" t="s">
        <v>1544</v>
      </c>
      <c r="P178" s="2" t="s">
        <v>1545</v>
      </c>
      <c r="T178" s="2" t="s">
        <v>696</v>
      </c>
      <c r="V178" s="2" t="s">
        <v>188</v>
      </c>
      <c r="W178" s="4" t="s">
        <v>301</v>
      </c>
      <c r="Z178" s="50" t="s">
        <v>1546</v>
      </c>
      <c r="AA178" s="4" t="s">
        <v>1547</v>
      </c>
      <c r="AB178" s="2" t="s">
        <v>301</v>
      </c>
      <c r="AC178" s="2" t="s">
        <v>1548</v>
      </c>
      <c r="AD178" s="2" t="s">
        <v>1549</v>
      </c>
      <c r="AE178" s="2" t="s">
        <v>153</v>
      </c>
      <c r="AF178" s="2"/>
      <c r="AG178" s="2"/>
      <c r="AH178" s="2" t="s">
        <v>153</v>
      </c>
      <c r="AI178" s="2"/>
      <c r="AJ178" s="2"/>
      <c r="AK178" s="2"/>
      <c r="AL178" s="2"/>
      <c r="AM178" s="2"/>
      <c r="AN178" s="2"/>
      <c r="AO178" s="2" t="s">
        <v>192</v>
      </c>
      <c r="AP178" s="2" t="s">
        <v>313</v>
      </c>
      <c r="AQ178" s="2" t="str">
        <f t="shared" si="2"/>
        <v>ERA-4 • поточний балістично-насичений</v>
      </c>
      <c r="AR178" s="2" t="str">
        <f>IF(D178="","",IF(IFERROR(DATEVALUE(D178),0)&gt;='Розрахунок'!$B$2-365,"MODEL-365","HISTORICAL_ONLY"))</f>
        <v>MODEL-365</v>
      </c>
    </row>
    <row r="179">
      <c r="A179" s="40">
        <v>178.0</v>
      </c>
      <c r="B179" s="46" t="s">
        <v>229</v>
      </c>
      <c r="C179" s="46" t="s">
        <v>136</v>
      </c>
      <c r="D179" s="47" t="s">
        <v>1550</v>
      </c>
      <c r="E179" s="2" t="s">
        <v>303</v>
      </c>
      <c r="F179" s="2">
        <v>3.0</v>
      </c>
      <c r="G179" s="2" t="s">
        <v>216</v>
      </c>
      <c r="H179" s="2">
        <v>1.0</v>
      </c>
      <c r="I179" s="2" t="s">
        <v>230</v>
      </c>
      <c r="J179" s="2" t="s">
        <v>136</v>
      </c>
      <c r="K179" s="2" t="s">
        <v>1530</v>
      </c>
      <c r="L179" s="2" t="s">
        <v>199</v>
      </c>
      <c r="M179" s="2" t="s">
        <v>1551</v>
      </c>
      <c r="N179" s="48" t="s">
        <v>1552</v>
      </c>
      <c r="O179" s="4" t="s">
        <v>157</v>
      </c>
      <c r="P179" s="2" t="s">
        <v>1553</v>
      </c>
      <c r="Q179" s="4" t="s">
        <v>157</v>
      </c>
      <c r="R179" s="4" t="s">
        <v>157</v>
      </c>
      <c r="S179" s="4">
        <v>3.0</v>
      </c>
      <c r="T179" s="2" t="s">
        <v>161</v>
      </c>
      <c r="U179" s="4" t="s">
        <v>157</v>
      </c>
      <c r="V179" s="2" t="s">
        <v>161</v>
      </c>
      <c r="AB179" s="2" t="s">
        <v>230</v>
      </c>
      <c r="AC179" s="2" t="s">
        <v>1364</v>
      </c>
      <c r="AD179" s="2" t="s">
        <v>1554</v>
      </c>
      <c r="AE179" s="2" t="s">
        <v>164</v>
      </c>
      <c r="AF179" s="2" t="s">
        <v>153</v>
      </c>
      <c r="AG179" s="2" t="s">
        <v>157</v>
      </c>
      <c r="AH179" s="2" t="s">
        <v>157</v>
      </c>
      <c r="AI179" s="2" t="s">
        <v>157</v>
      </c>
      <c r="AJ179" s="2" t="s">
        <v>153</v>
      </c>
      <c r="AK179" s="2" t="s">
        <v>157</v>
      </c>
      <c r="AL179" s="2" t="s">
        <v>157</v>
      </c>
      <c r="AM179" s="2" t="s">
        <v>157</v>
      </c>
      <c r="AN179" s="2" t="s">
        <v>157</v>
      </c>
      <c r="AO179" s="2" t="s">
        <v>136</v>
      </c>
      <c r="AP179" s="2" t="s">
        <v>206</v>
      </c>
      <c r="AQ179" s="2" t="str">
        <f t="shared" si="2"/>
        <v>ERA-4 • поточний балістично-насичений</v>
      </c>
      <c r="AR179" s="2" t="str">
        <f>IF(D179="","",IF(IFERROR(DATEVALUE(D179),0)&gt;='Розрахунок'!$B$2-365,"MODEL-365","HISTORICAL_ONLY"))</f>
        <v>MODEL-365</v>
      </c>
    </row>
    <row r="180">
      <c r="A180" s="40">
        <v>179.0</v>
      </c>
      <c r="B180" s="46" t="s">
        <v>194</v>
      </c>
      <c r="C180" s="46" t="s">
        <v>146</v>
      </c>
      <c r="D180" s="47" t="s">
        <v>1555</v>
      </c>
      <c r="E180" s="2" t="s">
        <v>148</v>
      </c>
      <c r="F180" s="47" t="s">
        <v>149</v>
      </c>
      <c r="G180" s="2" t="s">
        <v>216</v>
      </c>
      <c r="H180" s="2">
        <v>1.0</v>
      </c>
      <c r="I180" s="2" t="s">
        <v>1216</v>
      </c>
      <c r="J180" s="2" t="s">
        <v>1556</v>
      </c>
      <c r="K180" s="2" t="s">
        <v>153</v>
      </c>
      <c r="L180" s="2" t="s">
        <v>154</v>
      </c>
      <c r="M180" s="2" t="s">
        <v>1557</v>
      </c>
      <c r="N180" s="48" t="s">
        <v>1558</v>
      </c>
      <c r="O180" s="50" t="s">
        <v>1559</v>
      </c>
      <c r="P180" s="2" t="s">
        <v>1560</v>
      </c>
      <c r="Q180" s="4" t="s">
        <v>157</v>
      </c>
      <c r="R180" s="4" t="s">
        <v>157</v>
      </c>
      <c r="S180" s="4" t="s">
        <v>157</v>
      </c>
      <c r="T180" s="2" t="s">
        <v>1561</v>
      </c>
      <c r="U180" s="4" t="s">
        <v>157</v>
      </c>
      <c r="V180" s="2" t="s">
        <v>1562</v>
      </c>
      <c r="W180" s="4" t="s">
        <v>1563</v>
      </c>
      <c r="X180" s="4" t="s">
        <v>157</v>
      </c>
      <c r="Y180" s="4" t="s">
        <v>157</v>
      </c>
      <c r="Z180" s="50" t="s">
        <v>1559</v>
      </c>
      <c r="AA180" s="4" t="s">
        <v>1564</v>
      </c>
      <c r="AB180" s="2" t="s">
        <v>194</v>
      </c>
      <c r="AC180" s="2" t="s">
        <v>1565</v>
      </c>
      <c r="AD180" s="2" t="s">
        <v>1566</v>
      </c>
      <c r="AE180" s="2" t="s">
        <v>153</v>
      </c>
      <c r="AF180" s="2" t="s">
        <v>157</v>
      </c>
      <c r="AG180" s="2" t="s">
        <v>157</v>
      </c>
      <c r="AH180" s="2" t="s">
        <v>157</v>
      </c>
      <c r="AI180" s="2" t="s">
        <v>157</v>
      </c>
      <c r="AJ180" s="2" t="s">
        <v>157</v>
      </c>
      <c r="AK180" s="2" t="s">
        <v>157</v>
      </c>
      <c r="AL180" s="2" t="s">
        <v>157</v>
      </c>
      <c r="AM180" s="2" t="s">
        <v>157</v>
      </c>
      <c r="AN180" s="2" t="s">
        <v>157</v>
      </c>
      <c r="AO180" s="2" t="s">
        <v>177</v>
      </c>
      <c r="AP180" s="2" t="s">
        <v>206</v>
      </c>
      <c r="AQ180" s="2" t="str">
        <f t="shared" si="2"/>
        <v>ERA-4 • поточний балістично-насичений</v>
      </c>
      <c r="AR180" s="2" t="str">
        <f>IF(D180="","",IF(IFERROR(DATEVALUE(D180),0)&gt;='Розрахунок'!$B$2-365,"MODEL-365","HISTORICAL_ONLY"))</f>
        <v>MODEL-365</v>
      </c>
    </row>
    <row r="181">
      <c r="A181" s="40">
        <v>180.0</v>
      </c>
      <c r="B181" s="46" t="s">
        <v>194</v>
      </c>
      <c r="C181" s="46" t="s">
        <v>146</v>
      </c>
      <c r="D181" s="47" t="s">
        <v>1567</v>
      </c>
      <c r="E181" s="2" t="s">
        <v>288</v>
      </c>
      <c r="F181" s="2">
        <v>4.0</v>
      </c>
      <c r="G181" s="2" t="s">
        <v>150</v>
      </c>
      <c r="H181" s="2">
        <v>1.0</v>
      </c>
      <c r="I181" s="2" t="s">
        <v>1568</v>
      </c>
      <c r="J181" s="2" t="s">
        <v>249</v>
      </c>
      <c r="K181" s="2" t="s">
        <v>153</v>
      </c>
      <c r="L181" s="2" t="s">
        <v>154</v>
      </c>
      <c r="M181" s="2" t="s">
        <v>1569</v>
      </c>
      <c r="N181" s="48" t="s">
        <v>1570</v>
      </c>
      <c r="O181" s="50" t="s">
        <v>1571</v>
      </c>
      <c r="P181" s="2" t="s">
        <v>1572</v>
      </c>
      <c r="Q181" s="4" t="s">
        <v>157</v>
      </c>
      <c r="R181" s="4" t="s">
        <v>157</v>
      </c>
      <c r="S181" s="4" t="s">
        <v>157</v>
      </c>
      <c r="T181" s="2" t="s">
        <v>1515</v>
      </c>
      <c r="U181" s="4" t="s">
        <v>157</v>
      </c>
      <c r="V181" s="2" t="s">
        <v>161</v>
      </c>
      <c r="W181" s="4" t="s">
        <v>1568</v>
      </c>
      <c r="X181" s="4" t="s">
        <v>157</v>
      </c>
      <c r="Y181" s="4" t="s">
        <v>157</v>
      </c>
      <c r="Z181" s="50" t="s">
        <v>1570</v>
      </c>
      <c r="AA181" s="4" t="s">
        <v>844</v>
      </c>
      <c r="AB181" s="2" t="s">
        <v>1397</v>
      </c>
      <c r="AC181" s="2" t="s">
        <v>747</v>
      </c>
      <c r="AD181" s="2" t="s">
        <v>1573</v>
      </c>
      <c r="AE181" s="2" t="s">
        <v>153</v>
      </c>
      <c r="AF181" s="2" t="s">
        <v>157</v>
      </c>
      <c r="AG181" s="2" t="s">
        <v>157</v>
      </c>
      <c r="AH181" s="2" t="s">
        <v>157</v>
      </c>
      <c r="AI181" s="2" t="s">
        <v>157</v>
      </c>
      <c r="AJ181" s="2" t="s">
        <v>157</v>
      </c>
      <c r="AK181" s="2" t="s">
        <v>157</v>
      </c>
      <c r="AL181" s="2" t="s">
        <v>157</v>
      </c>
      <c r="AM181" s="2" t="s">
        <v>157</v>
      </c>
      <c r="AN181" s="2" t="s">
        <v>157</v>
      </c>
      <c r="AO181" s="2" t="s">
        <v>157</v>
      </c>
      <c r="AP181" s="2" t="s">
        <v>749</v>
      </c>
      <c r="AQ181" s="2" t="str">
        <f t="shared" si="2"/>
        <v>ERA-4 • поточний балістично-насичений</v>
      </c>
      <c r="AR181" s="2" t="str">
        <f>IF(D181="","",IF(IFERROR(DATEVALUE(D181),0)&gt;='Розрахунок'!$B$2-365,"MODEL-365","HISTORICAL_ONLY"))</f>
        <v>MODEL-365</v>
      </c>
    </row>
    <row r="182">
      <c r="A182" s="40">
        <v>181.0</v>
      </c>
      <c r="B182" s="46" t="s">
        <v>194</v>
      </c>
      <c r="C182" s="46" t="s">
        <v>146</v>
      </c>
      <c r="D182" s="47" t="s">
        <v>1567</v>
      </c>
      <c r="E182" s="2" t="s">
        <v>288</v>
      </c>
      <c r="F182" s="2">
        <v>4.0</v>
      </c>
      <c r="G182" s="2" t="s">
        <v>150</v>
      </c>
      <c r="H182" s="2">
        <v>1.0</v>
      </c>
      <c r="I182" s="2" t="s">
        <v>194</v>
      </c>
      <c r="J182" s="2" t="s">
        <v>249</v>
      </c>
      <c r="K182" s="2" t="s">
        <v>153</v>
      </c>
      <c r="L182" s="2" t="s">
        <v>740</v>
      </c>
      <c r="M182" s="2" t="s">
        <v>1574</v>
      </c>
      <c r="N182" s="48" t="s">
        <v>1571</v>
      </c>
      <c r="O182" s="50" t="s">
        <v>1570</v>
      </c>
      <c r="P182" s="2" t="s">
        <v>1575</v>
      </c>
      <c r="Q182" s="4" t="s">
        <v>157</v>
      </c>
      <c r="R182" s="4" t="s">
        <v>157</v>
      </c>
      <c r="S182" s="4" t="s">
        <v>157</v>
      </c>
      <c r="T182" s="2" t="s">
        <v>745</v>
      </c>
      <c r="U182" s="4" t="s">
        <v>157</v>
      </c>
      <c r="V182" s="2" t="s">
        <v>161</v>
      </c>
      <c r="W182" s="4" t="s">
        <v>194</v>
      </c>
      <c r="X182" s="4" t="s">
        <v>157</v>
      </c>
      <c r="Y182" s="4" t="s">
        <v>157</v>
      </c>
      <c r="Z182" s="50" t="s">
        <v>1571</v>
      </c>
      <c r="AA182" s="4" t="s">
        <v>1576</v>
      </c>
      <c r="AB182" s="2" t="s">
        <v>194</v>
      </c>
      <c r="AC182" s="2" t="s">
        <v>747</v>
      </c>
      <c r="AD182" s="2" t="s">
        <v>1577</v>
      </c>
      <c r="AE182" s="2" t="s">
        <v>153</v>
      </c>
      <c r="AF182" s="2" t="s">
        <v>157</v>
      </c>
      <c r="AG182" s="2" t="s">
        <v>157</v>
      </c>
      <c r="AH182" s="2" t="s">
        <v>157</v>
      </c>
      <c r="AI182" s="2" t="s">
        <v>157</v>
      </c>
      <c r="AJ182" s="2" t="s">
        <v>157</v>
      </c>
      <c r="AK182" s="2" t="s">
        <v>157</v>
      </c>
      <c r="AL182" s="2" t="s">
        <v>157</v>
      </c>
      <c r="AM182" s="2" t="s">
        <v>157</v>
      </c>
      <c r="AN182" s="2" t="s">
        <v>157</v>
      </c>
      <c r="AO182" s="2" t="s">
        <v>157</v>
      </c>
      <c r="AP182" s="2" t="s">
        <v>749</v>
      </c>
      <c r="AQ182" s="2" t="str">
        <f t="shared" si="2"/>
        <v>ERA-4 • поточний балістично-насичений</v>
      </c>
      <c r="AR182" s="2" t="str">
        <f>IF(D182="","",IF(IFERROR(DATEVALUE(D182),0)&gt;='Розрахунок'!$B$2-365,"MODEL-365","HISTORICAL_ONLY"))</f>
        <v>MODEL-365</v>
      </c>
    </row>
    <row r="183">
      <c r="A183" s="40">
        <v>182.0</v>
      </c>
      <c r="B183" s="46" t="s">
        <v>229</v>
      </c>
      <c r="C183" s="46" t="s">
        <v>136</v>
      </c>
      <c r="D183" s="47" t="s">
        <v>1567</v>
      </c>
      <c r="E183" s="2" t="s">
        <v>288</v>
      </c>
      <c r="F183" s="2">
        <v>4.0</v>
      </c>
      <c r="G183" s="2" t="s">
        <v>150</v>
      </c>
      <c r="H183" s="2">
        <v>1.0</v>
      </c>
      <c r="I183" s="2" t="s">
        <v>230</v>
      </c>
      <c r="J183" s="2" t="s">
        <v>136</v>
      </c>
      <c r="K183" s="2" t="s">
        <v>153</v>
      </c>
      <c r="L183" s="2" t="s">
        <v>1578</v>
      </c>
      <c r="M183" s="2" t="s">
        <v>1579</v>
      </c>
      <c r="N183" s="48" t="s">
        <v>1580</v>
      </c>
      <c r="O183" s="50" t="s">
        <v>1581</v>
      </c>
      <c r="P183" s="2" t="s">
        <v>1582</v>
      </c>
      <c r="T183" s="2"/>
      <c r="V183" s="2"/>
      <c r="AB183" s="2" t="s">
        <v>230</v>
      </c>
      <c r="AC183" s="2" t="s">
        <v>1364</v>
      </c>
      <c r="AD183" s="2" t="s">
        <v>1583</v>
      </c>
      <c r="AE183" s="2" t="s">
        <v>164</v>
      </c>
      <c r="AF183" s="2" t="s">
        <v>153</v>
      </c>
      <c r="AG183" s="2" t="s">
        <v>157</v>
      </c>
      <c r="AH183" s="2" t="s">
        <v>157</v>
      </c>
      <c r="AI183" s="2" t="s">
        <v>157</v>
      </c>
      <c r="AJ183" s="2" t="s">
        <v>153</v>
      </c>
      <c r="AK183" s="2" t="s">
        <v>157</v>
      </c>
      <c r="AL183" s="2" t="s">
        <v>157</v>
      </c>
      <c r="AM183" s="2" t="s">
        <v>157</v>
      </c>
      <c r="AN183" s="2" t="s">
        <v>157</v>
      </c>
      <c r="AO183" s="2" t="s">
        <v>136</v>
      </c>
      <c r="AP183" s="2" t="s">
        <v>206</v>
      </c>
      <c r="AQ183" s="2" t="str">
        <f t="shared" si="2"/>
        <v>ERA-4 • поточний балістично-насичений</v>
      </c>
      <c r="AR183" s="2" t="str">
        <f>IF(D183="","",IF(IFERROR(DATEVALUE(D183),0)&gt;='Розрахунок'!$B$2-365,"MODEL-365","HISTORICAL_ONLY"))</f>
        <v>MODEL-365</v>
      </c>
    </row>
    <row r="184">
      <c r="A184" s="40">
        <v>183.0</v>
      </c>
      <c r="B184" s="46" t="s">
        <v>229</v>
      </c>
      <c r="C184" s="46" t="s">
        <v>135</v>
      </c>
      <c r="D184" s="47" t="s">
        <v>1584</v>
      </c>
      <c r="E184" s="2" t="s">
        <v>180</v>
      </c>
      <c r="F184" s="2">
        <v>4.0</v>
      </c>
      <c r="G184" s="2" t="s">
        <v>150</v>
      </c>
      <c r="H184" s="2">
        <v>1.0</v>
      </c>
      <c r="I184" s="2" t="s">
        <v>230</v>
      </c>
      <c r="J184" s="2" t="s">
        <v>135</v>
      </c>
      <c r="K184" s="2" t="s">
        <v>153</v>
      </c>
      <c r="L184" s="2" t="s">
        <v>1585</v>
      </c>
      <c r="M184" s="2" t="s">
        <v>1586</v>
      </c>
      <c r="N184" s="48" t="s">
        <v>1587</v>
      </c>
      <c r="O184" s="50" t="s">
        <v>1588</v>
      </c>
      <c r="P184" s="2" t="s">
        <v>1589</v>
      </c>
      <c r="T184" s="2"/>
      <c r="V184" s="2"/>
      <c r="AB184" s="2" t="s">
        <v>230</v>
      </c>
      <c r="AC184" s="2" t="s">
        <v>1364</v>
      </c>
      <c r="AD184" s="2" t="s">
        <v>1590</v>
      </c>
      <c r="AE184" s="2" t="s">
        <v>164</v>
      </c>
      <c r="AF184" s="2" t="s">
        <v>153</v>
      </c>
      <c r="AG184" s="2" t="s">
        <v>157</v>
      </c>
      <c r="AH184" s="2" t="s">
        <v>153</v>
      </c>
      <c r="AI184" s="2" t="s">
        <v>153</v>
      </c>
      <c r="AJ184" s="2" t="s">
        <v>153</v>
      </c>
      <c r="AK184" s="2" t="s">
        <v>157</v>
      </c>
      <c r="AL184" s="2" t="s">
        <v>153</v>
      </c>
      <c r="AM184" s="2" t="s">
        <v>157</v>
      </c>
      <c r="AN184" s="2" t="s">
        <v>157</v>
      </c>
      <c r="AO184" s="2" t="s">
        <v>1591</v>
      </c>
      <c r="AP184" s="2" t="s">
        <v>1504</v>
      </c>
      <c r="AQ184" s="2" t="str">
        <f t="shared" si="2"/>
        <v>ERA-4 • поточний балістично-насичений</v>
      </c>
      <c r="AR184" s="2" t="str">
        <f>IF(D184="","",IF(IFERROR(DATEVALUE(D184),0)&gt;='Розрахунок'!$B$2-365,"MODEL-365","HISTORICAL_ONLY"))</f>
        <v>MODEL-365</v>
      </c>
    </row>
    <row r="185">
      <c r="A185" s="40">
        <v>184.0</v>
      </c>
      <c r="B185" s="46" t="s">
        <v>229</v>
      </c>
      <c r="C185" s="46" t="s">
        <v>136</v>
      </c>
      <c r="D185" s="47" t="s">
        <v>1584</v>
      </c>
      <c r="E185" s="2" t="s">
        <v>180</v>
      </c>
      <c r="F185" s="2">
        <v>4.0</v>
      </c>
      <c r="G185" s="2" t="s">
        <v>150</v>
      </c>
      <c r="H185" s="2">
        <v>1.0</v>
      </c>
      <c r="I185" s="2" t="s">
        <v>230</v>
      </c>
      <c r="J185" s="2" t="s">
        <v>136</v>
      </c>
      <c r="K185" s="2" t="s">
        <v>153</v>
      </c>
      <c r="L185" s="2" t="s">
        <v>1592</v>
      </c>
      <c r="M185" s="2" t="s">
        <v>1593</v>
      </c>
      <c r="N185" s="48" t="s">
        <v>1587</v>
      </c>
      <c r="P185" s="2" t="s">
        <v>1594</v>
      </c>
      <c r="T185" s="2"/>
      <c r="V185" s="2"/>
      <c r="AB185" s="2" t="s">
        <v>230</v>
      </c>
      <c r="AC185" s="2" t="s">
        <v>1364</v>
      </c>
      <c r="AD185" s="2" t="s">
        <v>1590</v>
      </c>
      <c r="AE185" s="2" t="s">
        <v>164</v>
      </c>
      <c r="AF185" s="2" t="s">
        <v>153</v>
      </c>
      <c r="AG185" s="2" t="s">
        <v>157</v>
      </c>
      <c r="AH185" s="2" t="s">
        <v>153</v>
      </c>
      <c r="AI185" s="2" t="s">
        <v>153</v>
      </c>
      <c r="AJ185" s="2" t="s">
        <v>153</v>
      </c>
      <c r="AK185" s="2" t="s">
        <v>157</v>
      </c>
      <c r="AL185" s="2" t="s">
        <v>153</v>
      </c>
      <c r="AM185" s="2" t="s">
        <v>157</v>
      </c>
      <c r="AN185" s="2" t="s">
        <v>157</v>
      </c>
      <c r="AO185" s="2" t="s">
        <v>1591</v>
      </c>
      <c r="AP185" s="2" t="s">
        <v>1504</v>
      </c>
      <c r="AQ185" s="2" t="str">
        <f t="shared" si="2"/>
        <v>ERA-4 • поточний балістично-насичений</v>
      </c>
      <c r="AR185" s="2" t="str">
        <f>IF(D185="","",IF(IFERROR(DATEVALUE(D185),0)&gt;='Розрахунок'!$B$2-365,"MODEL-365","HISTORICAL_ONLY"))</f>
        <v>MODEL-365</v>
      </c>
    </row>
    <row r="186">
      <c r="A186" s="40">
        <v>185.0</v>
      </c>
      <c r="B186" s="46" t="s">
        <v>194</v>
      </c>
      <c r="C186" s="46" t="s">
        <v>146</v>
      </c>
      <c r="D186" s="47" t="s">
        <v>1595</v>
      </c>
      <c r="E186" s="2" t="s">
        <v>148</v>
      </c>
      <c r="F186" s="2">
        <v>4.0</v>
      </c>
      <c r="G186" s="2" t="s">
        <v>150</v>
      </c>
      <c r="H186" s="2">
        <v>1.0</v>
      </c>
      <c r="I186" s="2" t="s">
        <v>197</v>
      </c>
      <c r="J186" s="2" t="s">
        <v>198</v>
      </c>
      <c r="K186" s="2" t="s">
        <v>153</v>
      </c>
      <c r="L186" s="2" t="s">
        <v>199</v>
      </c>
      <c r="M186" s="2" t="s">
        <v>289</v>
      </c>
      <c r="N186" s="48" t="s">
        <v>1596</v>
      </c>
      <c r="O186" s="50" t="s">
        <v>1597</v>
      </c>
      <c r="P186" s="2" t="s">
        <v>1598</v>
      </c>
      <c r="T186" s="2"/>
      <c r="V186" s="2"/>
      <c r="AB186" s="2" t="s">
        <v>321</v>
      </c>
      <c r="AC186" s="2" t="s">
        <v>1599</v>
      </c>
      <c r="AD186" s="2" t="s">
        <v>1600</v>
      </c>
      <c r="AE186" s="2" t="s">
        <v>153</v>
      </c>
      <c r="AF186" s="2" t="s">
        <v>157</v>
      </c>
      <c r="AG186" s="2" t="s">
        <v>157</v>
      </c>
      <c r="AH186" s="2" t="s">
        <v>153</v>
      </c>
      <c r="AI186" s="2" t="s">
        <v>157</v>
      </c>
      <c r="AJ186" s="2" t="s">
        <v>157</v>
      </c>
      <c r="AK186" s="2" t="s">
        <v>157</v>
      </c>
      <c r="AL186" s="2" t="s">
        <v>157</v>
      </c>
      <c r="AM186" s="2" t="s">
        <v>157</v>
      </c>
      <c r="AN186" s="2" t="s">
        <v>157</v>
      </c>
      <c r="AO186" s="2" t="s">
        <v>192</v>
      </c>
      <c r="AP186" s="2" t="s">
        <v>206</v>
      </c>
      <c r="AQ186" s="2" t="str">
        <f t="shared" si="2"/>
        <v>ERA-4 • поточний балістично-насичений</v>
      </c>
      <c r="AR186" s="2" t="str">
        <f>IF(D186="","",IF(IFERROR(DATEVALUE(D186),0)&gt;='Розрахунок'!$B$2-365,"MODEL-365","HISTORICAL_ONLY"))</f>
        <v>MODEL-365</v>
      </c>
    </row>
    <row r="187">
      <c r="A187" s="40">
        <v>186.0</v>
      </c>
      <c r="B187" s="46" t="s">
        <v>229</v>
      </c>
      <c r="C187" s="46" t="s">
        <v>136</v>
      </c>
      <c r="D187" s="47" t="s">
        <v>1595</v>
      </c>
      <c r="E187" s="2" t="s">
        <v>148</v>
      </c>
      <c r="F187" s="2">
        <v>4.0</v>
      </c>
      <c r="G187" s="2" t="s">
        <v>150</v>
      </c>
      <c r="H187" s="2">
        <v>1.0</v>
      </c>
      <c r="I187" s="2" t="s">
        <v>230</v>
      </c>
      <c r="J187" s="2" t="s">
        <v>136</v>
      </c>
      <c r="K187" s="2" t="s">
        <v>1601</v>
      </c>
      <c r="L187" s="2" t="s">
        <v>1531</v>
      </c>
      <c r="M187" s="2" t="s">
        <v>1602</v>
      </c>
      <c r="N187" s="48" t="s">
        <v>1603</v>
      </c>
      <c r="O187" s="4" t="s">
        <v>157</v>
      </c>
      <c r="P187" s="2" t="s">
        <v>1604</v>
      </c>
      <c r="T187" s="2"/>
      <c r="V187" s="2"/>
      <c r="AB187" s="2" t="s">
        <v>230</v>
      </c>
      <c r="AC187" s="2" t="s">
        <v>1364</v>
      </c>
      <c r="AD187" s="2" t="s">
        <v>1605</v>
      </c>
      <c r="AE187" s="2" t="s">
        <v>164</v>
      </c>
      <c r="AF187" s="2" t="s">
        <v>153</v>
      </c>
      <c r="AG187" s="2" t="s">
        <v>157</v>
      </c>
      <c r="AH187" s="2" t="s">
        <v>157</v>
      </c>
      <c r="AI187" s="2" t="s">
        <v>157</v>
      </c>
      <c r="AJ187" s="2" t="s">
        <v>153</v>
      </c>
      <c r="AK187" s="2" t="s">
        <v>157</v>
      </c>
      <c r="AL187" s="2" t="s">
        <v>157</v>
      </c>
      <c r="AM187" s="2" t="s">
        <v>157</v>
      </c>
      <c r="AN187" s="2" t="s">
        <v>157</v>
      </c>
      <c r="AO187" s="2" t="s">
        <v>136</v>
      </c>
      <c r="AP187" s="2" t="s">
        <v>206</v>
      </c>
      <c r="AQ187" s="2" t="str">
        <f t="shared" si="2"/>
        <v>ERA-4 • поточний балістично-насичений</v>
      </c>
      <c r="AR187" s="2" t="str">
        <f>IF(D187="","",IF(IFERROR(DATEVALUE(D187),0)&gt;='Розрахунок'!$B$2-365,"MODEL-365","HISTORICAL_ONLY"))</f>
        <v>MODEL-365</v>
      </c>
    </row>
    <row r="188">
      <c r="A188" s="40">
        <v>187.0</v>
      </c>
      <c r="B188" s="46" t="s">
        <v>301</v>
      </c>
      <c r="C188" s="46" t="s">
        <v>146</v>
      </c>
      <c r="D188" s="47" t="s">
        <v>1595</v>
      </c>
      <c r="E188" s="2" t="s">
        <v>148</v>
      </c>
      <c r="F188" s="47" t="s">
        <v>248</v>
      </c>
      <c r="G188" s="2" t="s">
        <v>150</v>
      </c>
      <c r="H188" s="47" t="s">
        <v>151</v>
      </c>
      <c r="I188" s="2" t="s">
        <v>301</v>
      </c>
      <c r="J188" s="2" t="s">
        <v>231</v>
      </c>
      <c r="K188" s="2" t="s">
        <v>164</v>
      </c>
      <c r="L188" s="2" t="s">
        <v>154</v>
      </c>
      <c r="M188" s="2" t="s">
        <v>1606</v>
      </c>
      <c r="N188" s="48" t="s">
        <v>1607</v>
      </c>
      <c r="O188" s="50" t="s">
        <v>1608</v>
      </c>
      <c r="P188" s="2" t="s">
        <v>1609</v>
      </c>
      <c r="S188" s="49" t="s">
        <v>169</v>
      </c>
      <c r="T188" s="2" t="s">
        <v>187</v>
      </c>
      <c r="V188" s="2" t="s">
        <v>188</v>
      </c>
      <c r="W188" s="4" t="s">
        <v>301</v>
      </c>
      <c r="AB188" s="2" t="s">
        <v>301</v>
      </c>
      <c r="AC188" s="2" t="s">
        <v>1610</v>
      </c>
      <c r="AD188" s="2" t="s">
        <v>1611</v>
      </c>
      <c r="AE188" s="2" t="s">
        <v>153</v>
      </c>
      <c r="AF188" s="2"/>
      <c r="AG188" s="2"/>
      <c r="AH188" s="2"/>
      <c r="AI188" s="2"/>
      <c r="AJ188" s="2"/>
      <c r="AK188" s="2"/>
      <c r="AL188" s="2"/>
      <c r="AM188" s="2"/>
      <c r="AN188" s="47" t="s">
        <v>169</v>
      </c>
      <c r="AO188" s="2" t="s">
        <v>177</v>
      </c>
      <c r="AP188" s="2" t="s">
        <v>313</v>
      </c>
      <c r="AQ188" s="2" t="str">
        <f t="shared" si="2"/>
        <v>ERA-4 • поточний балістично-насичений</v>
      </c>
      <c r="AR188" s="2" t="str">
        <f>IF(D188="","",IF(IFERROR(DATEVALUE(D188),0)&gt;='Розрахунок'!$B$2-365,"MODEL-365","HISTORICAL_ONLY"))</f>
        <v>MODEL-365</v>
      </c>
    </row>
    <row r="189">
      <c r="A189" s="40">
        <v>188.0</v>
      </c>
      <c r="B189" s="46" t="s">
        <v>932</v>
      </c>
      <c r="C189" s="46" t="s">
        <v>146</v>
      </c>
      <c r="D189" s="47" t="s">
        <v>1595</v>
      </c>
      <c r="E189" s="2" t="s">
        <v>148</v>
      </c>
      <c r="F189" s="47" t="s">
        <v>248</v>
      </c>
      <c r="G189" s="2" t="s">
        <v>150</v>
      </c>
      <c r="H189" s="47" t="s">
        <v>151</v>
      </c>
      <c r="I189" s="2" t="s">
        <v>1612</v>
      </c>
      <c r="J189" s="2" t="s">
        <v>1613</v>
      </c>
      <c r="K189" s="2" t="s">
        <v>164</v>
      </c>
      <c r="L189" s="2" t="s">
        <v>154</v>
      </c>
      <c r="M189" s="2" t="s">
        <v>1614</v>
      </c>
      <c r="N189" s="48" t="s">
        <v>1615</v>
      </c>
      <c r="O189" s="48" t="s">
        <v>1616</v>
      </c>
      <c r="P189" s="2" t="s">
        <v>1617</v>
      </c>
      <c r="R189" s="2" t="s">
        <v>389</v>
      </c>
      <c r="S189" s="47" t="s">
        <v>939</v>
      </c>
      <c r="T189" s="2" t="s">
        <v>940</v>
      </c>
      <c r="V189" s="2" t="s">
        <v>188</v>
      </c>
      <c r="W189" s="2" t="s">
        <v>932</v>
      </c>
      <c r="Z189" s="48" t="s">
        <v>1615</v>
      </c>
      <c r="AA189" s="2" t="s">
        <v>1618</v>
      </c>
      <c r="AB189" s="2" t="s">
        <v>932</v>
      </c>
      <c r="AC189" s="2" t="s">
        <v>1619</v>
      </c>
      <c r="AD189" s="2" t="s">
        <v>1620</v>
      </c>
      <c r="AE189" s="2" t="s">
        <v>153</v>
      </c>
      <c r="AF189" s="2"/>
      <c r="AG189" s="2"/>
      <c r="AH189" s="2"/>
      <c r="AI189" s="2"/>
      <c r="AJ189" s="2"/>
      <c r="AK189" s="2"/>
      <c r="AL189" s="2"/>
      <c r="AM189" s="2"/>
      <c r="AN189" s="47" t="s">
        <v>939</v>
      </c>
      <c r="AO189" s="2" t="s">
        <v>1431</v>
      </c>
      <c r="AP189" s="2" t="s">
        <v>313</v>
      </c>
      <c r="AQ189" s="2" t="str">
        <f t="shared" si="2"/>
        <v>ERA-4 • поточний балістично-насичений</v>
      </c>
      <c r="AR189" s="2" t="str">
        <f>IF(D189="","",IF(IFERROR(DATEVALUE(D189),0)&gt;='Розрахунок'!$B$2-365,"MODEL-365","HISTORICAL_ONLY"))</f>
        <v>MODEL-365</v>
      </c>
    </row>
    <row r="190">
      <c r="A190" s="40">
        <v>189.0</v>
      </c>
      <c r="B190" s="46" t="s">
        <v>194</v>
      </c>
      <c r="C190" s="46" t="s">
        <v>146</v>
      </c>
      <c r="D190" s="47" t="s">
        <v>1621</v>
      </c>
      <c r="E190" s="2" t="s">
        <v>208</v>
      </c>
      <c r="F190" s="2">
        <v>1.0</v>
      </c>
      <c r="G190" s="2" t="s">
        <v>170</v>
      </c>
      <c r="H190" s="2">
        <v>1.0</v>
      </c>
      <c r="I190" s="2" t="s">
        <v>197</v>
      </c>
      <c r="J190" s="2" t="s">
        <v>198</v>
      </c>
      <c r="K190" s="2" t="s">
        <v>153</v>
      </c>
      <c r="L190" s="2" t="s">
        <v>199</v>
      </c>
      <c r="M190" s="2" t="s">
        <v>1622</v>
      </c>
      <c r="N190" s="48" t="s">
        <v>1623</v>
      </c>
      <c r="O190" s="50" t="s">
        <v>1624</v>
      </c>
      <c r="P190" s="2" t="s">
        <v>1625</v>
      </c>
      <c r="T190" s="2"/>
      <c r="V190" s="2"/>
      <c r="AB190" s="2" t="s">
        <v>321</v>
      </c>
      <c r="AC190" s="2" t="s">
        <v>1626</v>
      </c>
      <c r="AD190" s="2" t="s">
        <v>1627</v>
      </c>
      <c r="AE190" s="2" t="s">
        <v>153</v>
      </c>
      <c r="AF190" s="2" t="s">
        <v>153</v>
      </c>
      <c r="AG190" s="2" t="s">
        <v>157</v>
      </c>
      <c r="AH190" s="2" t="s">
        <v>153</v>
      </c>
      <c r="AI190" s="2" t="s">
        <v>157</v>
      </c>
      <c r="AJ190" s="2" t="s">
        <v>157</v>
      </c>
      <c r="AK190" s="2" t="s">
        <v>157</v>
      </c>
      <c r="AL190" s="2" t="s">
        <v>157</v>
      </c>
      <c r="AM190" s="2" t="s">
        <v>157</v>
      </c>
      <c r="AN190" s="2" t="s">
        <v>157</v>
      </c>
      <c r="AO190" s="2" t="s">
        <v>192</v>
      </c>
      <c r="AP190" s="2" t="s">
        <v>206</v>
      </c>
      <c r="AQ190" s="2" t="str">
        <f t="shared" si="2"/>
        <v>ERA-4 • поточний балістично-насичений</v>
      </c>
      <c r="AR190" s="2" t="str">
        <f>IF(D190="","",IF(IFERROR(DATEVALUE(D190),0)&gt;='Розрахунок'!$B$2-365,"MODEL-365","HISTORICAL_ONLY"))</f>
        <v>MODEL-365</v>
      </c>
    </row>
    <row r="191">
      <c r="A191" s="40">
        <v>190.0</v>
      </c>
      <c r="B191" s="46" t="s">
        <v>229</v>
      </c>
      <c r="C191" s="46" t="s">
        <v>146</v>
      </c>
      <c r="D191" s="47" t="s">
        <v>1628</v>
      </c>
      <c r="E191" s="2" t="s">
        <v>303</v>
      </c>
      <c r="F191" s="2">
        <v>1.0</v>
      </c>
      <c r="G191" s="2" t="s">
        <v>170</v>
      </c>
      <c r="H191" s="2">
        <v>1.0</v>
      </c>
      <c r="I191" s="2" t="s">
        <v>230</v>
      </c>
      <c r="J191" s="2" t="s">
        <v>1629</v>
      </c>
      <c r="K191" s="2" t="s">
        <v>153</v>
      </c>
      <c r="L191" s="2" t="s">
        <v>1630</v>
      </c>
      <c r="M191" s="2" t="s">
        <v>1631</v>
      </c>
      <c r="N191" s="48" t="s">
        <v>1632</v>
      </c>
      <c r="O191" s="50" t="s">
        <v>1633</v>
      </c>
      <c r="P191" s="2" t="s">
        <v>1634</v>
      </c>
      <c r="T191" s="2"/>
      <c r="V191" s="2"/>
      <c r="AB191" s="2" t="s">
        <v>230</v>
      </c>
      <c r="AC191" s="2" t="s">
        <v>549</v>
      </c>
      <c r="AD191" s="2" t="s">
        <v>1635</v>
      </c>
      <c r="AE191" s="2" t="s">
        <v>153</v>
      </c>
      <c r="AF191" s="2" t="s">
        <v>157</v>
      </c>
      <c r="AG191" s="2" t="s">
        <v>157</v>
      </c>
      <c r="AH191" s="2" t="s">
        <v>157</v>
      </c>
      <c r="AI191" s="2" t="s">
        <v>157</v>
      </c>
      <c r="AJ191" s="2" t="s">
        <v>157</v>
      </c>
      <c r="AK191" s="2" t="s">
        <v>157</v>
      </c>
      <c r="AL191" s="2" t="s">
        <v>157</v>
      </c>
      <c r="AM191" s="2" t="s">
        <v>157</v>
      </c>
      <c r="AN191" s="2" t="s">
        <v>157</v>
      </c>
      <c r="AO191" s="2" t="s">
        <v>177</v>
      </c>
      <c r="AP191" s="2" t="s">
        <v>206</v>
      </c>
      <c r="AQ191" s="2" t="str">
        <f t="shared" si="2"/>
        <v>ERA-4 • поточний балістично-насичений</v>
      </c>
      <c r="AR191" s="2" t="str">
        <f>IF(D191="","",IF(IFERROR(DATEVALUE(D191),0)&gt;='Розрахунок'!$B$2-365,"MODEL-365","HISTORICAL_ONLY"))</f>
        <v>MODEL-365</v>
      </c>
    </row>
    <row r="192">
      <c r="A192" s="40">
        <v>191.0</v>
      </c>
      <c r="B192" s="46" t="s">
        <v>145</v>
      </c>
      <c r="C192" s="46" t="s">
        <v>146</v>
      </c>
      <c r="D192" s="47" t="s">
        <v>1636</v>
      </c>
      <c r="E192" s="2" t="s">
        <v>288</v>
      </c>
      <c r="F192" s="47" t="s">
        <v>151</v>
      </c>
      <c r="G192" s="2" t="s">
        <v>170</v>
      </c>
      <c r="H192" s="47" t="s">
        <v>151</v>
      </c>
      <c r="I192" s="2" t="s">
        <v>145</v>
      </c>
      <c r="J192" s="2" t="s">
        <v>983</v>
      </c>
      <c r="K192" s="2" t="s">
        <v>153</v>
      </c>
      <c r="L192" s="2" t="s">
        <v>154</v>
      </c>
      <c r="M192" s="2" t="s">
        <v>1637</v>
      </c>
      <c r="N192" s="48" t="s">
        <v>1638</v>
      </c>
      <c r="O192" s="48" t="s">
        <v>1639</v>
      </c>
      <c r="P192" s="2" t="s">
        <v>1640</v>
      </c>
      <c r="Q192" s="4" t="s">
        <v>157</v>
      </c>
      <c r="R192" s="4" t="s">
        <v>157</v>
      </c>
      <c r="S192" s="4" t="s">
        <v>157</v>
      </c>
      <c r="T192" s="2" t="s">
        <v>696</v>
      </c>
      <c r="U192" s="4" t="s">
        <v>157</v>
      </c>
      <c r="V192" s="2" t="s">
        <v>161</v>
      </c>
      <c r="W192" s="4" t="s">
        <v>145</v>
      </c>
      <c r="X192" s="4" t="s">
        <v>157</v>
      </c>
      <c r="Y192" s="4" t="s">
        <v>157</v>
      </c>
      <c r="Z192" s="50" t="s">
        <v>1638</v>
      </c>
      <c r="AA192" s="4" t="s">
        <v>157</v>
      </c>
      <c r="AB192" s="2" t="s">
        <v>145</v>
      </c>
      <c r="AC192" s="2" t="s">
        <v>277</v>
      </c>
      <c r="AD192" s="2" t="s">
        <v>1641</v>
      </c>
      <c r="AE192" s="2" t="s">
        <v>153</v>
      </c>
      <c r="AF192" s="2" t="s">
        <v>157</v>
      </c>
      <c r="AG192" s="2" t="s">
        <v>157</v>
      </c>
      <c r="AH192" s="2" t="s">
        <v>153</v>
      </c>
      <c r="AI192" s="2" t="s">
        <v>157</v>
      </c>
      <c r="AJ192" s="2" t="s">
        <v>157</v>
      </c>
      <c r="AK192" s="2" t="s">
        <v>157</v>
      </c>
      <c r="AL192" s="2" t="s">
        <v>157</v>
      </c>
      <c r="AM192" s="2" t="s">
        <v>157</v>
      </c>
      <c r="AN192" s="2" t="s">
        <v>157</v>
      </c>
      <c r="AO192" s="2" t="s">
        <v>192</v>
      </c>
      <c r="AP192" s="2" t="s">
        <v>1642</v>
      </c>
      <c r="AQ192" s="2" t="str">
        <f t="shared" si="2"/>
        <v>ERA-4 • поточний балістично-насичений</v>
      </c>
      <c r="AR192" s="2" t="str">
        <f>IF(D192="","",IF(IFERROR(DATEVALUE(D192),0)&gt;='Розрахунок'!$B$2-365,"MODEL-365","HISTORICAL_ONLY"))</f>
        <v>MODEL-365</v>
      </c>
    </row>
    <row r="193">
      <c r="A193" s="40">
        <v>192.0</v>
      </c>
      <c r="B193" s="46" t="s">
        <v>194</v>
      </c>
      <c r="C193" s="46" t="s">
        <v>146</v>
      </c>
      <c r="D193" s="47" t="s">
        <v>1643</v>
      </c>
      <c r="E193" s="2" t="s">
        <v>208</v>
      </c>
      <c r="F193" s="2">
        <v>2.0</v>
      </c>
      <c r="G193" s="2" t="s">
        <v>170</v>
      </c>
      <c r="H193" s="2">
        <v>1.0</v>
      </c>
      <c r="I193" s="2" t="s">
        <v>197</v>
      </c>
      <c r="J193" s="2" t="s">
        <v>198</v>
      </c>
      <c r="K193" s="2" t="s">
        <v>153</v>
      </c>
      <c r="L193" s="2" t="s">
        <v>199</v>
      </c>
      <c r="M193" s="2" t="s">
        <v>1644</v>
      </c>
      <c r="N193" s="48" t="s">
        <v>1645</v>
      </c>
      <c r="O193" s="48" t="s">
        <v>1646</v>
      </c>
      <c r="P193" s="2" t="s">
        <v>1647</v>
      </c>
      <c r="AB193" s="2" t="s">
        <v>194</v>
      </c>
      <c r="AC193" s="2" t="s">
        <v>1648</v>
      </c>
      <c r="AD193" s="2" t="s">
        <v>1649</v>
      </c>
      <c r="AE193" s="2" t="s">
        <v>153</v>
      </c>
      <c r="AF193" s="2" t="s">
        <v>157</v>
      </c>
      <c r="AG193" s="2" t="s">
        <v>157</v>
      </c>
      <c r="AH193" s="2" t="s">
        <v>157</v>
      </c>
      <c r="AI193" s="2" t="s">
        <v>157</v>
      </c>
      <c r="AJ193" s="2" t="s">
        <v>157</v>
      </c>
      <c r="AK193" s="2" t="s">
        <v>157</v>
      </c>
      <c r="AL193" s="2" t="s">
        <v>157</v>
      </c>
      <c r="AM193" s="2" t="s">
        <v>157</v>
      </c>
      <c r="AN193" s="2" t="s">
        <v>157</v>
      </c>
      <c r="AO193" s="2" t="s">
        <v>177</v>
      </c>
      <c r="AP193" s="2" t="s">
        <v>206</v>
      </c>
      <c r="AQ193" s="2" t="str">
        <f t="shared" si="2"/>
        <v>ERA-4 • поточний балістично-насичений</v>
      </c>
      <c r="AR193" s="2" t="str">
        <f>IF(D193="","",IF(IFERROR(DATEVALUE(D193),0)&gt;='Розрахунок'!$B$2-365,"MODEL-365","HISTORICAL_ONLY"))</f>
        <v>MODEL-365</v>
      </c>
    </row>
    <row r="194">
      <c r="A194" s="40">
        <v>193.0</v>
      </c>
      <c r="B194" s="46" t="s">
        <v>229</v>
      </c>
      <c r="C194" s="46" t="s">
        <v>146</v>
      </c>
      <c r="D194" s="47" t="s">
        <v>1643</v>
      </c>
      <c r="E194" s="2" t="s">
        <v>208</v>
      </c>
      <c r="F194" s="2">
        <v>2.0</v>
      </c>
      <c r="G194" s="2" t="s">
        <v>170</v>
      </c>
      <c r="H194" s="2">
        <v>1.0</v>
      </c>
      <c r="I194" s="2" t="s">
        <v>230</v>
      </c>
      <c r="J194" s="2" t="s">
        <v>231</v>
      </c>
      <c r="K194" s="2" t="s">
        <v>153</v>
      </c>
      <c r="L194" s="2" t="s">
        <v>1650</v>
      </c>
      <c r="M194" s="2" t="s">
        <v>1651</v>
      </c>
      <c r="N194" s="48" t="s">
        <v>1652</v>
      </c>
      <c r="O194" s="48" t="s">
        <v>1653</v>
      </c>
      <c r="P194" s="2" t="s">
        <v>1654</v>
      </c>
      <c r="T194" s="2" t="s">
        <v>1025</v>
      </c>
      <c r="V194" s="2" t="s">
        <v>1302</v>
      </c>
      <c r="AB194" s="2" t="s">
        <v>230</v>
      </c>
      <c r="AC194" s="2" t="s">
        <v>549</v>
      </c>
      <c r="AD194" s="2" t="s">
        <v>1655</v>
      </c>
      <c r="AE194" s="2" t="s">
        <v>153</v>
      </c>
      <c r="AF194" s="2" t="s">
        <v>153</v>
      </c>
      <c r="AG194" s="2" t="s">
        <v>157</v>
      </c>
      <c r="AH194" s="2" t="s">
        <v>153</v>
      </c>
      <c r="AI194" s="2" t="s">
        <v>153</v>
      </c>
      <c r="AJ194" s="2" t="s">
        <v>157</v>
      </c>
      <c r="AK194" s="2" t="s">
        <v>157</v>
      </c>
      <c r="AL194" s="2" t="s">
        <v>157</v>
      </c>
      <c r="AM194" s="2" t="s">
        <v>157</v>
      </c>
      <c r="AN194" s="2" t="s">
        <v>157</v>
      </c>
      <c r="AO194" s="2" t="s">
        <v>1656</v>
      </c>
      <c r="AP194" s="2" t="s">
        <v>1504</v>
      </c>
      <c r="AQ194" s="2" t="str">
        <f t="shared" si="2"/>
        <v>ERA-4 • поточний балістично-насичений</v>
      </c>
      <c r="AR194" s="2" t="str">
        <f>IF(D194="","",IF(IFERROR(DATEVALUE(D194),0)&gt;='Розрахунок'!$B$2-365,"MODEL-365","HISTORICAL_ONLY"))</f>
        <v>MODEL-365</v>
      </c>
    </row>
    <row r="195">
      <c r="A195" s="40">
        <v>194.0</v>
      </c>
      <c r="B195" s="46" t="s">
        <v>229</v>
      </c>
      <c r="C195" s="46" t="s">
        <v>135</v>
      </c>
      <c r="D195" s="47" t="s">
        <v>1643</v>
      </c>
      <c r="E195" s="2" t="s">
        <v>208</v>
      </c>
      <c r="F195" s="2">
        <v>2.0</v>
      </c>
      <c r="G195" s="2" t="s">
        <v>170</v>
      </c>
      <c r="H195" s="2">
        <v>1.0</v>
      </c>
      <c r="I195" s="2" t="s">
        <v>230</v>
      </c>
      <c r="J195" s="2" t="s">
        <v>135</v>
      </c>
      <c r="K195" s="2" t="s">
        <v>153</v>
      </c>
      <c r="L195" s="2" t="s">
        <v>199</v>
      </c>
      <c r="M195" s="2" t="s">
        <v>1657</v>
      </c>
      <c r="N195" s="48" t="s">
        <v>1658</v>
      </c>
      <c r="P195" s="2" t="s">
        <v>1659</v>
      </c>
      <c r="S195" s="4">
        <v>2.0</v>
      </c>
      <c r="T195" s="2" t="s">
        <v>161</v>
      </c>
      <c r="V195" s="2" t="s">
        <v>161</v>
      </c>
      <c r="AB195" s="2" t="s">
        <v>230</v>
      </c>
      <c r="AC195" s="2" t="s">
        <v>1364</v>
      </c>
      <c r="AD195" s="2" t="s">
        <v>1655</v>
      </c>
      <c r="AE195" s="2" t="s">
        <v>153</v>
      </c>
      <c r="AF195" s="2" t="s">
        <v>153</v>
      </c>
      <c r="AG195" s="2" t="s">
        <v>157</v>
      </c>
      <c r="AH195" s="2" t="s">
        <v>153</v>
      </c>
      <c r="AI195" s="2" t="s">
        <v>153</v>
      </c>
      <c r="AJ195" s="2" t="s">
        <v>157</v>
      </c>
      <c r="AK195" s="2" t="s">
        <v>157</v>
      </c>
      <c r="AL195" s="2" t="s">
        <v>157</v>
      </c>
      <c r="AM195" s="2" t="s">
        <v>157</v>
      </c>
      <c r="AN195" s="2" t="s">
        <v>157</v>
      </c>
      <c r="AO195" s="2" t="s">
        <v>1656</v>
      </c>
      <c r="AP195" s="2" t="s">
        <v>1504</v>
      </c>
      <c r="AQ195" s="2" t="str">
        <f t="shared" si="2"/>
        <v>ERA-4 • поточний балістично-насичений</v>
      </c>
      <c r="AR195" s="2" t="str">
        <f>IF(D195="","",IF(IFERROR(DATEVALUE(D195),0)&gt;='Розрахунок'!$B$2-365,"MODEL-365","HISTORICAL_ONLY"))</f>
        <v>MODEL-365</v>
      </c>
    </row>
    <row r="196">
      <c r="A196" s="40">
        <v>195.0</v>
      </c>
      <c r="B196" s="46" t="s">
        <v>515</v>
      </c>
      <c r="C196" s="46" t="s">
        <v>146</v>
      </c>
      <c r="D196" s="47" t="s">
        <v>1660</v>
      </c>
      <c r="E196" s="2" t="s">
        <v>303</v>
      </c>
      <c r="F196" s="47" t="s">
        <v>169</v>
      </c>
      <c r="G196" s="2" t="s">
        <v>170</v>
      </c>
      <c r="H196" s="47" t="s">
        <v>151</v>
      </c>
      <c r="I196" s="2" t="s">
        <v>1661</v>
      </c>
      <c r="J196" s="2" t="s">
        <v>1662</v>
      </c>
      <c r="K196" s="2" t="s">
        <v>153</v>
      </c>
      <c r="L196" s="2" t="s">
        <v>154</v>
      </c>
      <c r="M196" s="2" t="s">
        <v>1663</v>
      </c>
      <c r="N196" s="48" t="s">
        <v>1664</v>
      </c>
      <c r="O196" s="48" t="s">
        <v>1665</v>
      </c>
      <c r="P196" s="2" t="s">
        <v>1666</v>
      </c>
      <c r="R196" s="2" t="s">
        <v>1667</v>
      </c>
      <c r="S196" s="2"/>
      <c r="T196" s="2" t="s">
        <v>1523</v>
      </c>
      <c r="V196" s="2" t="s">
        <v>1668</v>
      </c>
      <c r="W196" s="2" t="s">
        <v>1669</v>
      </c>
      <c r="Z196" s="48" t="s">
        <v>1665</v>
      </c>
      <c r="AA196" s="2" t="s">
        <v>700</v>
      </c>
      <c r="AB196" s="2" t="s">
        <v>1661</v>
      </c>
      <c r="AC196" s="2" t="s">
        <v>1670</v>
      </c>
      <c r="AD196" s="2" t="s">
        <v>1671</v>
      </c>
      <c r="AE196" s="2" t="s">
        <v>153</v>
      </c>
      <c r="AF196" s="2"/>
      <c r="AG196" s="2"/>
      <c r="AH196" s="2" t="s">
        <v>153</v>
      </c>
      <c r="AI196" s="2"/>
      <c r="AJ196" s="2" t="s">
        <v>153</v>
      </c>
      <c r="AK196" s="2"/>
      <c r="AL196" s="2"/>
      <c r="AM196" s="2"/>
      <c r="AN196" s="2"/>
      <c r="AO196" s="2" t="s">
        <v>1672</v>
      </c>
      <c r="AP196" s="2" t="s">
        <v>1673</v>
      </c>
      <c r="AQ196" s="4" t="str">
        <f t="shared" si="2"/>
        <v>ERA-4 • поточний балістично-насичений</v>
      </c>
      <c r="AR196" s="4" t="str">
        <f>IF(D196="","",IF(IFERROR(DATEVALUE(D196),0)&gt;='Розрахунок'!$B$2-365,"MODEL-365","HISTORICAL_ONLY"))</f>
        <v>MODEL-365</v>
      </c>
    </row>
    <row r="197">
      <c r="A197" s="40">
        <v>196.0</v>
      </c>
      <c r="B197" s="46" t="s">
        <v>301</v>
      </c>
      <c r="C197" s="46" t="s">
        <v>146</v>
      </c>
      <c r="D197" s="47" t="s">
        <v>1674</v>
      </c>
      <c r="E197" s="2" t="s">
        <v>288</v>
      </c>
      <c r="F197" s="47" t="s">
        <v>169</v>
      </c>
      <c r="G197" s="2" t="s">
        <v>216</v>
      </c>
      <c r="H197" s="47" t="s">
        <v>151</v>
      </c>
      <c r="I197" s="2" t="s">
        <v>301</v>
      </c>
      <c r="J197" s="2" t="s">
        <v>231</v>
      </c>
      <c r="K197" s="2" t="s">
        <v>153</v>
      </c>
      <c r="L197" s="2" t="s">
        <v>154</v>
      </c>
      <c r="M197" s="2" t="s">
        <v>1675</v>
      </c>
      <c r="N197" s="48" t="s">
        <v>1676</v>
      </c>
      <c r="O197" s="50" t="s">
        <v>1677</v>
      </c>
      <c r="P197" s="2" t="s">
        <v>1678</v>
      </c>
      <c r="T197" s="2" t="s">
        <v>1679</v>
      </c>
      <c r="V197" s="2" t="s">
        <v>188</v>
      </c>
      <c r="W197" s="4" t="s">
        <v>301</v>
      </c>
      <c r="Y197" s="49" t="s">
        <v>939</v>
      </c>
      <c r="Z197" s="50" t="s">
        <v>1676</v>
      </c>
      <c r="AA197" s="4" t="s">
        <v>1680</v>
      </c>
      <c r="AB197" s="2" t="s">
        <v>301</v>
      </c>
      <c r="AC197" s="2" t="s">
        <v>1681</v>
      </c>
      <c r="AD197" s="2" t="s">
        <v>1682</v>
      </c>
      <c r="AE197" s="2" t="s">
        <v>153</v>
      </c>
      <c r="AF197" s="2"/>
      <c r="AG197" s="2"/>
      <c r="AH197" s="2" t="s">
        <v>153</v>
      </c>
      <c r="AI197" s="2"/>
      <c r="AJ197" s="2"/>
      <c r="AK197" s="2"/>
      <c r="AL197" s="2"/>
      <c r="AM197" s="2"/>
      <c r="AN197" s="2"/>
      <c r="AO197" s="2" t="s">
        <v>192</v>
      </c>
      <c r="AP197" s="2" t="s">
        <v>313</v>
      </c>
      <c r="AQ197" s="2" t="str">
        <f t="shared" si="2"/>
        <v>ERA-4 • поточний балістично-насичений</v>
      </c>
      <c r="AR197" s="2" t="str">
        <f>IF(D197="","",IF(IFERROR(DATEVALUE(D197),0)&gt;='Розрахунок'!$B$2-365,"MODEL-365","HISTORICAL_ONLY"))</f>
        <v>MODEL-365</v>
      </c>
    </row>
    <row r="198">
      <c r="A198" s="40">
        <v>197.0</v>
      </c>
      <c r="B198" s="46" t="s">
        <v>932</v>
      </c>
      <c r="C198" s="46" t="s">
        <v>146</v>
      </c>
      <c r="D198" s="47" t="s">
        <v>1674</v>
      </c>
      <c r="E198" s="2" t="s">
        <v>288</v>
      </c>
      <c r="F198" s="47" t="s">
        <v>169</v>
      </c>
      <c r="G198" s="2" t="s">
        <v>216</v>
      </c>
      <c r="H198" s="47" t="s">
        <v>151</v>
      </c>
      <c r="I198" s="2" t="s">
        <v>1612</v>
      </c>
      <c r="J198" s="2" t="s">
        <v>1683</v>
      </c>
      <c r="K198" s="2" t="s">
        <v>164</v>
      </c>
      <c r="L198" s="2" t="s">
        <v>154</v>
      </c>
      <c r="M198" s="2" t="s">
        <v>1684</v>
      </c>
      <c r="N198" s="48" t="s">
        <v>1685</v>
      </c>
      <c r="O198" s="48" t="s">
        <v>1686</v>
      </c>
      <c r="P198" s="2" t="s">
        <v>1687</v>
      </c>
      <c r="R198" s="2" t="s">
        <v>389</v>
      </c>
      <c r="S198" s="47" t="s">
        <v>248</v>
      </c>
      <c r="T198" s="2" t="s">
        <v>1688</v>
      </c>
      <c r="V198" s="2" t="s">
        <v>188</v>
      </c>
      <c r="W198" s="2" t="s">
        <v>932</v>
      </c>
      <c r="Z198" s="48" t="s">
        <v>1685</v>
      </c>
      <c r="AA198" s="2" t="s">
        <v>1689</v>
      </c>
      <c r="AB198" s="2" t="s">
        <v>932</v>
      </c>
      <c r="AC198" s="2" t="s">
        <v>1690</v>
      </c>
      <c r="AD198" s="2" t="s">
        <v>1691</v>
      </c>
      <c r="AE198" s="2" t="s">
        <v>153</v>
      </c>
      <c r="AF198" s="2"/>
      <c r="AG198" s="2"/>
      <c r="AH198" s="2"/>
      <c r="AI198" s="2"/>
      <c r="AJ198" s="2"/>
      <c r="AK198" s="2"/>
      <c r="AL198" s="2"/>
      <c r="AM198" s="2"/>
      <c r="AN198" s="47" t="s">
        <v>248</v>
      </c>
      <c r="AO198" s="2" t="s">
        <v>177</v>
      </c>
      <c r="AP198" s="2" t="s">
        <v>313</v>
      </c>
      <c r="AQ198" s="4" t="str">
        <f t="shared" si="2"/>
        <v>ERA-4 • поточний балістично-насичений</v>
      </c>
      <c r="AR198" s="4" t="str">
        <f>IF(D198="","",IF(IFERROR(DATEVALUE(D198),0)&gt;='Розрахунок'!$B$2-365,"MODEL-365","HISTORICAL_ONLY"))</f>
        <v>MODEL-365</v>
      </c>
    </row>
    <row r="199">
      <c r="A199" s="40">
        <v>198.0</v>
      </c>
      <c r="B199" s="46" t="s">
        <v>194</v>
      </c>
      <c r="C199" s="46" t="s">
        <v>146</v>
      </c>
      <c r="D199" s="47" t="s">
        <v>1692</v>
      </c>
      <c r="E199" s="2" t="s">
        <v>148</v>
      </c>
      <c r="F199" s="2">
        <v>3.0</v>
      </c>
      <c r="G199" s="2" t="s">
        <v>216</v>
      </c>
      <c r="H199" s="2">
        <v>1.0</v>
      </c>
      <c r="I199" s="2" t="s">
        <v>197</v>
      </c>
      <c r="J199" s="2" t="s">
        <v>198</v>
      </c>
      <c r="K199" s="2" t="s">
        <v>153</v>
      </c>
      <c r="L199" s="2" t="s">
        <v>199</v>
      </c>
      <c r="M199" s="2" t="s">
        <v>1693</v>
      </c>
      <c r="N199" s="48" t="s">
        <v>1694</v>
      </c>
      <c r="O199" s="48" t="s">
        <v>1695</v>
      </c>
      <c r="P199" s="2" t="s">
        <v>1696</v>
      </c>
      <c r="AB199" s="2" t="s">
        <v>194</v>
      </c>
      <c r="AC199" s="2" t="s">
        <v>1697</v>
      </c>
      <c r="AD199" s="2" t="s">
        <v>1698</v>
      </c>
      <c r="AE199" s="2" t="s">
        <v>153</v>
      </c>
      <c r="AF199" s="2" t="s">
        <v>157</v>
      </c>
      <c r="AG199" s="2" t="s">
        <v>157</v>
      </c>
      <c r="AH199" s="2" t="s">
        <v>153</v>
      </c>
      <c r="AI199" s="2" t="s">
        <v>157</v>
      </c>
      <c r="AJ199" s="2" t="s">
        <v>157</v>
      </c>
      <c r="AK199" s="2" t="s">
        <v>157</v>
      </c>
      <c r="AL199" s="2" t="s">
        <v>157</v>
      </c>
      <c r="AM199" s="2" t="s">
        <v>157</v>
      </c>
      <c r="AN199" s="2" t="s">
        <v>157</v>
      </c>
      <c r="AO199" s="2" t="s">
        <v>192</v>
      </c>
      <c r="AP199" s="2" t="s">
        <v>206</v>
      </c>
      <c r="AQ199" s="2" t="str">
        <f t="shared" si="2"/>
        <v>ERA-4 • поточний балістично-насичений</v>
      </c>
      <c r="AR199" s="2" t="str">
        <f>IF(D199="","",IF(IFERROR(DATEVALUE(D199),0)&gt;='Розрахунок'!$B$2-365,"MODEL-365","HISTORICAL_ONLY"))</f>
        <v>MODEL-365</v>
      </c>
    </row>
    <row r="200">
      <c r="A200" s="40">
        <v>199.0</v>
      </c>
      <c r="B200" s="46" t="s">
        <v>932</v>
      </c>
      <c r="C200" s="46" t="s">
        <v>146</v>
      </c>
      <c r="D200" s="47" t="s">
        <v>1692</v>
      </c>
      <c r="E200" s="2" t="s">
        <v>148</v>
      </c>
      <c r="F200" s="47" t="s">
        <v>149</v>
      </c>
      <c r="G200" s="2" t="s">
        <v>216</v>
      </c>
      <c r="H200" s="47" t="s">
        <v>151</v>
      </c>
      <c r="I200" s="2" t="s">
        <v>1612</v>
      </c>
      <c r="J200" s="2" t="s">
        <v>1699</v>
      </c>
      <c r="K200" s="2" t="s">
        <v>164</v>
      </c>
      <c r="L200" s="2" t="s">
        <v>154</v>
      </c>
      <c r="M200" s="2" t="s">
        <v>1700</v>
      </c>
      <c r="N200" s="48" t="s">
        <v>1701</v>
      </c>
      <c r="O200" s="48" t="s">
        <v>1702</v>
      </c>
      <c r="P200" s="2" t="s">
        <v>1703</v>
      </c>
      <c r="S200" s="47" t="s">
        <v>169</v>
      </c>
      <c r="T200" s="2" t="s">
        <v>187</v>
      </c>
      <c r="V200" s="2" t="s">
        <v>188</v>
      </c>
      <c r="W200" s="2" t="s">
        <v>932</v>
      </c>
      <c r="Z200" s="48" t="s">
        <v>1701</v>
      </c>
      <c r="AA200" s="2" t="s">
        <v>1704</v>
      </c>
      <c r="AB200" s="2" t="s">
        <v>932</v>
      </c>
      <c r="AC200" s="2" t="s">
        <v>1705</v>
      </c>
      <c r="AD200" s="2" t="s">
        <v>1706</v>
      </c>
      <c r="AE200" s="2" t="s">
        <v>153</v>
      </c>
      <c r="AF200" s="2"/>
      <c r="AG200" s="2"/>
      <c r="AH200" s="2"/>
      <c r="AI200" s="2"/>
      <c r="AJ200" s="2"/>
      <c r="AK200" s="2"/>
      <c r="AL200" s="2"/>
      <c r="AM200" s="2"/>
      <c r="AN200" s="47" t="s">
        <v>169</v>
      </c>
      <c r="AO200" s="2" t="s">
        <v>177</v>
      </c>
      <c r="AP200" s="2" t="s">
        <v>313</v>
      </c>
      <c r="AQ200" s="4" t="str">
        <f t="shared" si="2"/>
        <v>ERA-4 • поточний балістично-насичений</v>
      </c>
      <c r="AR200" s="4" t="str">
        <f>IF(D200="","",IF(IFERROR(DATEVALUE(D200),0)&gt;='Розрахунок'!$B$2-365,"MODEL-365","HISTORICAL_ONLY"))</f>
        <v>MODEL-365</v>
      </c>
    </row>
    <row r="201">
      <c r="A201" s="40">
        <v>200.0</v>
      </c>
      <c r="B201" s="46" t="s">
        <v>194</v>
      </c>
      <c r="C201" s="46" t="s">
        <v>146</v>
      </c>
      <c r="D201" s="47" t="s">
        <v>1707</v>
      </c>
      <c r="E201" s="2" t="s">
        <v>196</v>
      </c>
      <c r="F201" s="47" t="s">
        <v>149</v>
      </c>
      <c r="G201" s="2" t="s">
        <v>216</v>
      </c>
      <c r="H201" s="47" t="s">
        <v>151</v>
      </c>
      <c r="I201" s="2" t="s">
        <v>194</v>
      </c>
      <c r="J201" s="2" t="s">
        <v>249</v>
      </c>
      <c r="K201" s="2" t="s">
        <v>164</v>
      </c>
      <c r="L201" s="2" t="s">
        <v>154</v>
      </c>
      <c r="M201" s="2" t="s">
        <v>1708</v>
      </c>
      <c r="N201" s="48" t="s">
        <v>1709</v>
      </c>
      <c r="O201" s="50" t="s">
        <v>1710</v>
      </c>
      <c r="P201" s="2" t="s">
        <v>1711</v>
      </c>
      <c r="T201" s="2" t="s">
        <v>745</v>
      </c>
      <c r="V201" s="2" t="s">
        <v>188</v>
      </c>
      <c r="W201" s="4" t="s">
        <v>194</v>
      </c>
      <c r="AB201" s="2" t="s">
        <v>194</v>
      </c>
      <c r="AC201" s="2" t="s">
        <v>1712</v>
      </c>
      <c r="AD201" s="2" t="s">
        <v>1713</v>
      </c>
      <c r="AE201" s="2" t="s">
        <v>153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 t="s">
        <v>177</v>
      </c>
      <c r="AP201" s="2" t="s">
        <v>1714</v>
      </c>
      <c r="AQ201" s="2" t="str">
        <f t="shared" si="2"/>
        <v>ERA-4 • поточний балістично-насичений</v>
      </c>
      <c r="AR201" s="2" t="str">
        <f>IF(D201="","",IF(IFERROR(DATEVALUE(D201),0)&gt;='Розрахунок'!$B$2-365,"MODEL-365","HISTORICAL_ONLY"))</f>
        <v>MODEL-365</v>
      </c>
    </row>
    <row r="202">
      <c r="A202" s="40">
        <v>201.0</v>
      </c>
      <c r="B202" s="46" t="s">
        <v>145</v>
      </c>
      <c r="C202" s="46" t="s">
        <v>146</v>
      </c>
      <c r="D202" s="47" t="s">
        <v>1715</v>
      </c>
      <c r="E202" s="2" t="s">
        <v>208</v>
      </c>
      <c r="F202" s="47" t="s">
        <v>248</v>
      </c>
      <c r="G202" s="2" t="s">
        <v>150</v>
      </c>
      <c r="H202" s="47" t="s">
        <v>151</v>
      </c>
      <c r="I202" s="2" t="s">
        <v>145</v>
      </c>
      <c r="J202" s="2" t="s">
        <v>1716</v>
      </c>
      <c r="K202" s="2" t="s">
        <v>153</v>
      </c>
      <c r="L202" s="2" t="s">
        <v>154</v>
      </c>
      <c r="M202" s="2" t="s">
        <v>1717</v>
      </c>
      <c r="N202" s="48" t="s">
        <v>1718</v>
      </c>
      <c r="O202" s="50" t="s">
        <v>1719</v>
      </c>
      <c r="P202" s="2" t="s">
        <v>1720</v>
      </c>
      <c r="T202" s="2" t="s">
        <v>1721</v>
      </c>
      <c r="V202" s="2" t="s">
        <v>188</v>
      </c>
      <c r="W202" s="4" t="s">
        <v>145</v>
      </c>
      <c r="AB202" s="2" t="s">
        <v>145</v>
      </c>
      <c r="AC202" s="2" t="s">
        <v>1722</v>
      </c>
      <c r="AD202" s="2" t="s">
        <v>1723</v>
      </c>
      <c r="AE202" s="2" t="s">
        <v>153</v>
      </c>
      <c r="AF202" s="2" t="s">
        <v>153</v>
      </c>
      <c r="AG202" s="2"/>
      <c r="AH202" s="2" t="s">
        <v>153</v>
      </c>
      <c r="AI202" s="2"/>
      <c r="AJ202" s="2"/>
      <c r="AK202" s="2"/>
      <c r="AL202" s="2"/>
      <c r="AM202" s="2"/>
      <c r="AN202" s="2"/>
      <c r="AO202" s="2" t="s">
        <v>419</v>
      </c>
      <c r="AP202" s="2" t="s">
        <v>313</v>
      </c>
      <c r="AQ202" s="2" t="str">
        <f t="shared" si="2"/>
        <v>ERA-4 • поточний балістично-насичений</v>
      </c>
      <c r="AR202" s="2" t="str">
        <f>IF(D202="","",IF(IFERROR(DATEVALUE(D202),0)&gt;='Розрахунок'!$B$2-365,"MODEL-365","HISTORICAL_ONLY"))</f>
        <v>MODEL-365</v>
      </c>
    </row>
    <row r="203">
      <c r="A203" s="40">
        <v>202.0</v>
      </c>
      <c r="B203" s="46" t="s">
        <v>301</v>
      </c>
      <c r="C203" s="46" t="s">
        <v>146</v>
      </c>
      <c r="D203" s="47" t="s">
        <v>1715</v>
      </c>
      <c r="E203" s="2" t="s">
        <v>208</v>
      </c>
      <c r="F203" s="47" t="s">
        <v>248</v>
      </c>
      <c r="G203" s="2" t="s">
        <v>150</v>
      </c>
      <c r="H203" s="47" t="s">
        <v>151</v>
      </c>
      <c r="I203" s="2" t="s">
        <v>301</v>
      </c>
      <c r="J203" s="2" t="s">
        <v>1716</v>
      </c>
      <c r="K203" s="2" t="s">
        <v>153</v>
      </c>
      <c r="L203" s="2" t="s">
        <v>154</v>
      </c>
      <c r="M203" s="2" t="s">
        <v>1724</v>
      </c>
      <c r="N203" s="48" t="s">
        <v>1718</v>
      </c>
      <c r="O203" s="50" t="s">
        <v>1725</v>
      </c>
      <c r="P203" s="2" t="s">
        <v>1726</v>
      </c>
      <c r="T203" s="2" t="s">
        <v>1721</v>
      </c>
      <c r="V203" s="2" t="s">
        <v>188</v>
      </c>
      <c r="W203" s="4" t="s">
        <v>301</v>
      </c>
      <c r="AB203" s="2" t="s">
        <v>301</v>
      </c>
      <c r="AC203" s="2" t="s">
        <v>1727</v>
      </c>
      <c r="AD203" s="2" t="s">
        <v>1728</v>
      </c>
      <c r="AE203" s="2" t="s">
        <v>153</v>
      </c>
      <c r="AF203" s="2" t="s">
        <v>153</v>
      </c>
      <c r="AG203" s="2"/>
      <c r="AH203" s="2" t="s">
        <v>153</v>
      </c>
      <c r="AI203" s="2"/>
      <c r="AJ203" s="2"/>
      <c r="AK203" s="2"/>
      <c r="AL203" s="2"/>
      <c r="AM203" s="2"/>
      <c r="AN203" s="2"/>
      <c r="AO203" s="2" t="s">
        <v>419</v>
      </c>
      <c r="AP203" s="2" t="s">
        <v>313</v>
      </c>
      <c r="AQ203" s="2" t="str">
        <f t="shared" si="2"/>
        <v>ERA-4 • поточний балістично-насичений</v>
      </c>
      <c r="AR203" s="2" t="str">
        <f>IF(D203="","",IF(IFERROR(DATEVALUE(D203),0)&gt;='Розрахунок'!$B$2-365,"MODEL-365","HISTORICAL_ONLY"))</f>
        <v>MODEL-365</v>
      </c>
    </row>
    <row r="204">
      <c r="A204" s="40">
        <v>203.0</v>
      </c>
      <c r="B204" s="46" t="s">
        <v>450</v>
      </c>
      <c r="C204" s="46" t="s">
        <v>146</v>
      </c>
      <c r="D204" s="47" t="s">
        <v>1715</v>
      </c>
      <c r="E204" s="2" t="s">
        <v>208</v>
      </c>
      <c r="F204" s="47" t="s">
        <v>248</v>
      </c>
      <c r="G204" s="2" t="s">
        <v>150</v>
      </c>
      <c r="H204" s="47" t="s">
        <v>151</v>
      </c>
      <c r="I204" s="2" t="s">
        <v>450</v>
      </c>
      <c r="J204" s="2" t="s">
        <v>1716</v>
      </c>
      <c r="K204" s="2" t="s">
        <v>153</v>
      </c>
      <c r="L204" s="2" t="s">
        <v>154</v>
      </c>
      <c r="M204" s="2" t="s">
        <v>1729</v>
      </c>
      <c r="N204" s="48" t="s">
        <v>1718</v>
      </c>
      <c r="O204" s="50" t="s">
        <v>1725</v>
      </c>
      <c r="P204" s="2" t="s">
        <v>1730</v>
      </c>
      <c r="T204" s="2" t="s">
        <v>1721</v>
      </c>
      <c r="V204" s="2" t="s">
        <v>1731</v>
      </c>
      <c r="W204" s="4" t="s">
        <v>450</v>
      </c>
      <c r="AB204" s="2" t="s">
        <v>450</v>
      </c>
      <c r="AC204" s="2" t="s">
        <v>1732</v>
      </c>
      <c r="AD204" s="2" t="s">
        <v>1733</v>
      </c>
      <c r="AE204" s="2" t="s">
        <v>153</v>
      </c>
      <c r="AF204" s="2" t="s">
        <v>153</v>
      </c>
      <c r="AG204" s="2"/>
      <c r="AH204" s="2" t="s">
        <v>153</v>
      </c>
      <c r="AI204" s="2"/>
      <c r="AJ204" s="2"/>
      <c r="AK204" s="2"/>
      <c r="AL204" s="2"/>
      <c r="AM204" s="2"/>
      <c r="AN204" s="2"/>
      <c r="AO204" s="2" t="s">
        <v>419</v>
      </c>
      <c r="AP204" s="2" t="s">
        <v>1734</v>
      </c>
      <c r="AQ204" s="2" t="str">
        <f t="shared" si="2"/>
        <v>ERA-4 • поточний балістично-насичений</v>
      </c>
      <c r="AR204" s="2" t="str">
        <f>IF(D204="","",IF(IFERROR(DATEVALUE(D204),0)&gt;='Розрахунок'!$B$2-365,"MODEL-365","HISTORICAL_ONLY"))</f>
        <v>MODEL-365</v>
      </c>
    </row>
    <row r="205">
      <c r="A205" s="40">
        <v>204.0</v>
      </c>
      <c r="B205" s="46" t="s">
        <v>194</v>
      </c>
      <c r="C205" s="46" t="s">
        <v>146</v>
      </c>
      <c r="D205" s="47" t="s">
        <v>1735</v>
      </c>
      <c r="E205" s="2" t="s">
        <v>148</v>
      </c>
      <c r="F205" s="47" t="s">
        <v>248</v>
      </c>
      <c r="G205" s="2" t="s">
        <v>150</v>
      </c>
      <c r="H205" s="47" t="s">
        <v>151</v>
      </c>
      <c r="I205" s="2" t="s">
        <v>194</v>
      </c>
      <c r="J205" s="2" t="s">
        <v>1716</v>
      </c>
      <c r="K205" s="2" t="s">
        <v>153</v>
      </c>
      <c r="L205" s="2" t="s">
        <v>154</v>
      </c>
      <c r="M205" s="2" t="s">
        <v>1736</v>
      </c>
      <c r="N205" s="48" t="s">
        <v>1737</v>
      </c>
      <c r="O205" s="50" t="s">
        <v>1738</v>
      </c>
      <c r="P205" s="2" t="s">
        <v>1739</v>
      </c>
      <c r="T205" s="2" t="s">
        <v>745</v>
      </c>
      <c r="V205" s="2" t="s">
        <v>188</v>
      </c>
      <c r="W205" s="4" t="s">
        <v>194</v>
      </c>
      <c r="Y205" s="49" t="s">
        <v>165</v>
      </c>
      <c r="Z205" s="50" t="s">
        <v>1737</v>
      </c>
      <c r="AA205" s="4" t="s">
        <v>1740</v>
      </c>
      <c r="AB205" s="2" t="s">
        <v>194</v>
      </c>
      <c r="AC205" s="2" t="s">
        <v>1712</v>
      </c>
      <c r="AD205" s="2" t="s">
        <v>1741</v>
      </c>
      <c r="AE205" s="2" t="s">
        <v>153</v>
      </c>
      <c r="AF205" s="2"/>
      <c r="AG205" s="2"/>
      <c r="AH205" s="2" t="s">
        <v>153</v>
      </c>
      <c r="AI205" s="2"/>
      <c r="AJ205" s="2"/>
      <c r="AK205" s="2"/>
      <c r="AL205" s="2"/>
      <c r="AM205" s="47" t="s">
        <v>1742</v>
      </c>
      <c r="AN205" s="47" t="s">
        <v>1743</v>
      </c>
      <c r="AO205" s="2" t="s">
        <v>1744</v>
      </c>
      <c r="AP205" s="2" t="s">
        <v>1745</v>
      </c>
      <c r="AQ205" s="2" t="str">
        <f t="shared" si="2"/>
        <v>ERA-4 • поточний балістично-насичений</v>
      </c>
      <c r="AR205" s="2" t="str">
        <f>IF(D205="","",IF(IFERROR(DATEVALUE(D205),0)&gt;='Розрахунок'!$B$2-365,"MODEL-365","HISTORICAL_ONLY"))</f>
        <v>MODEL-365</v>
      </c>
    </row>
    <row r="206">
      <c r="A206" s="40">
        <v>205.0</v>
      </c>
      <c r="B206" s="46" t="s">
        <v>229</v>
      </c>
      <c r="C206" s="46" t="s">
        <v>146</v>
      </c>
      <c r="D206" s="47" t="s">
        <v>1735</v>
      </c>
      <c r="E206" s="2" t="s">
        <v>148</v>
      </c>
      <c r="F206" s="47" t="s">
        <v>248</v>
      </c>
      <c r="G206" s="2" t="s">
        <v>150</v>
      </c>
      <c r="H206" s="47" t="s">
        <v>151</v>
      </c>
      <c r="I206" s="2" t="s">
        <v>230</v>
      </c>
      <c r="J206" s="2" t="s">
        <v>1746</v>
      </c>
      <c r="K206" s="2" t="s">
        <v>153</v>
      </c>
      <c r="L206" s="2" t="s">
        <v>1747</v>
      </c>
      <c r="M206" s="2" t="s">
        <v>1748</v>
      </c>
      <c r="N206" s="48" t="s">
        <v>1749</v>
      </c>
      <c r="O206" s="50" t="s">
        <v>1750</v>
      </c>
      <c r="P206" s="2" t="s">
        <v>1751</v>
      </c>
      <c r="T206" s="2" t="s">
        <v>745</v>
      </c>
      <c r="V206" s="2" t="s">
        <v>1752</v>
      </c>
      <c r="W206" s="4" t="s">
        <v>1753</v>
      </c>
      <c r="Z206" s="50" t="s">
        <v>1750</v>
      </c>
      <c r="AA206" s="4" t="s">
        <v>1754</v>
      </c>
      <c r="AB206" s="2" t="s">
        <v>230</v>
      </c>
      <c r="AC206" s="2" t="s">
        <v>1755</v>
      </c>
      <c r="AD206" s="2" t="s">
        <v>1756</v>
      </c>
      <c r="AE206" s="2" t="s">
        <v>153</v>
      </c>
      <c r="AF206" s="2"/>
      <c r="AG206" s="2"/>
      <c r="AH206" s="2" t="s">
        <v>153</v>
      </c>
      <c r="AI206" s="2"/>
      <c r="AJ206" s="2" t="s">
        <v>153</v>
      </c>
      <c r="AK206" s="2"/>
      <c r="AL206" s="2"/>
      <c r="AM206" s="47" t="s">
        <v>1742</v>
      </c>
      <c r="AN206" s="47" t="s">
        <v>1743</v>
      </c>
      <c r="AO206" s="2" t="s">
        <v>1744</v>
      </c>
      <c r="AP206" s="2" t="s">
        <v>1757</v>
      </c>
      <c r="AQ206" s="2" t="str">
        <f t="shared" si="2"/>
        <v>ERA-4 • поточний балістично-насичений</v>
      </c>
      <c r="AR206" s="2" t="str">
        <f>IF(D206="","",IF(IFERROR(DATEVALUE(D206),0)&gt;='Розрахунок'!$B$2-365,"MODEL-365","HISTORICAL_ONLY"))</f>
        <v>MODEL-365</v>
      </c>
    </row>
    <row r="207">
      <c r="A207" s="40">
        <v>206.0</v>
      </c>
      <c r="B207" s="46" t="s">
        <v>194</v>
      </c>
      <c r="C207" s="46" t="s">
        <v>146</v>
      </c>
      <c r="D207" s="47" t="s">
        <v>1758</v>
      </c>
      <c r="E207" s="2" t="s">
        <v>208</v>
      </c>
      <c r="F207" s="2">
        <v>5.0</v>
      </c>
      <c r="G207" s="2" t="s">
        <v>150</v>
      </c>
      <c r="H207" s="2">
        <v>1.0</v>
      </c>
      <c r="I207" s="2" t="s">
        <v>194</v>
      </c>
      <c r="J207" s="2" t="s">
        <v>1759</v>
      </c>
      <c r="K207" s="2" t="s">
        <v>153</v>
      </c>
      <c r="L207" s="2" t="s">
        <v>1760</v>
      </c>
      <c r="M207" s="2" t="s">
        <v>1761</v>
      </c>
      <c r="N207" s="48" t="s">
        <v>1762</v>
      </c>
      <c r="O207" s="48" t="s">
        <v>1763</v>
      </c>
      <c r="P207" s="2" t="s">
        <v>1764</v>
      </c>
      <c r="Q207" s="47" t="s">
        <v>1765</v>
      </c>
      <c r="R207" s="2" t="s">
        <v>1766</v>
      </c>
      <c r="T207" s="2" t="s">
        <v>745</v>
      </c>
      <c r="V207" s="2" t="s">
        <v>1767</v>
      </c>
      <c r="W207" s="2" t="s">
        <v>194</v>
      </c>
      <c r="AA207" s="2" t="s">
        <v>1768</v>
      </c>
      <c r="AB207" s="2" t="s">
        <v>194</v>
      </c>
      <c r="AC207" s="2" t="s">
        <v>1769</v>
      </c>
      <c r="AD207" s="2" t="s">
        <v>1770</v>
      </c>
      <c r="AE207" s="2" t="s">
        <v>153</v>
      </c>
      <c r="AF207" s="2"/>
      <c r="AG207" s="2"/>
      <c r="AH207" s="2" t="s">
        <v>153</v>
      </c>
      <c r="AI207" s="2"/>
      <c r="AJ207" s="2"/>
      <c r="AK207" s="2"/>
      <c r="AL207" s="2" t="s">
        <v>153</v>
      </c>
      <c r="AM207" s="2"/>
      <c r="AN207" s="2"/>
      <c r="AO207" s="2" t="s">
        <v>1771</v>
      </c>
      <c r="AP207" s="2" t="s">
        <v>1772</v>
      </c>
      <c r="AQ207" s="2" t="str">
        <f t="shared" si="2"/>
        <v>ERA-4 • поточний балістично-насичений</v>
      </c>
      <c r="AR207" s="2" t="str">
        <f>IF(D207="","",IF(IFERROR(DATEVALUE(D207),0)&gt;='Розрахунок'!$B$2-365,"MODEL-365","HISTORICAL_ONLY"))</f>
        <v>MODEL-365</v>
      </c>
    </row>
    <row r="208">
      <c r="A208" s="51" t="s">
        <v>1773</v>
      </c>
      <c r="B208" s="46" t="s">
        <v>687</v>
      </c>
      <c r="C208" s="46" t="s">
        <v>146</v>
      </c>
      <c r="D208" s="47" t="s">
        <v>1774</v>
      </c>
      <c r="E208" s="2" t="s">
        <v>196</v>
      </c>
      <c r="F208" s="47" t="s">
        <v>151</v>
      </c>
      <c r="G208" s="2" t="s">
        <v>170</v>
      </c>
      <c r="H208" s="47" t="s">
        <v>151</v>
      </c>
      <c r="I208" s="2" t="s">
        <v>687</v>
      </c>
      <c r="J208" s="2" t="s">
        <v>240</v>
      </c>
      <c r="K208" s="2" t="s">
        <v>164</v>
      </c>
      <c r="L208" s="2" t="s">
        <v>1775</v>
      </c>
      <c r="M208" s="2" t="s">
        <v>1776</v>
      </c>
      <c r="N208" s="48" t="s">
        <v>1777</v>
      </c>
      <c r="O208" s="48" t="s">
        <v>1778</v>
      </c>
      <c r="P208" s="2" t="s">
        <v>1779</v>
      </c>
      <c r="Q208" s="47" t="s">
        <v>1774</v>
      </c>
      <c r="R208" s="2" t="s">
        <v>1780</v>
      </c>
      <c r="S208" s="47" t="s">
        <v>149</v>
      </c>
      <c r="T208" s="2" t="s">
        <v>1781</v>
      </c>
      <c r="V208" s="2" t="s">
        <v>1562</v>
      </c>
      <c r="W208" s="2" t="s">
        <v>1782</v>
      </c>
      <c r="X208" s="2" t="s">
        <v>1783</v>
      </c>
      <c r="Y208" s="47" t="s">
        <v>312</v>
      </c>
      <c r="Z208" s="48" t="s">
        <v>1784</v>
      </c>
      <c r="AA208" s="2" t="s">
        <v>1785</v>
      </c>
      <c r="AB208" s="2" t="s">
        <v>687</v>
      </c>
      <c r="AC208" s="2" t="s">
        <v>1786</v>
      </c>
      <c r="AD208" s="2" t="s">
        <v>1787</v>
      </c>
      <c r="AE208" s="2" t="s">
        <v>153</v>
      </c>
      <c r="AF208" s="2"/>
      <c r="AG208" s="2"/>
      <c r="AH208" s="2"/>
      <c r="AI208" s="2"/>
      <c r="AJ208" s="2"/>
      <c r="AK208" s="2"/>
      <c r="AL208" s="2"/>
      <c r="AM208" s="2"/>
      <c r="AN208" s="47" t="s">
        <v>149</v>
      </c>
      <c r="AO208" s="2" t="s">
        <v>177</v>
      </c>
      <c r="AP208" s="2" t="s">
        <v>313</v>
      </c>
      <c r="AQ208" s="2" t="str">
        <f t="shared" si="2"/>
        <v>ERA-2 • drone-saturation transition</v>
      </c>
      <c r="AR208" s="2" t="str">
        <f>IF(D208="","",IF(IFERROR(DATEVALUE(D208),0)&gt;='Розрахунок'!$B$2-365,"MODEL-365","HISTORICAL_ONLY"))</f>
        <v>HISTORICAL_ONLY</v>
      </c>
    </row>
    <row r="209">
      <c r="A209" s="51" t="s">
        <v>1788</v>
      </c>
      <c r="B209" s="46" t="s">
        <v>687</v>
      </c>
      <c r="C209" s="46" t="s">
        <v>146</v>
      </c>
      <c r="D209" s="47" t="s">
        <v>195</v>
      </c>
      <c r="E209" s="2" t="s">
        <v>196</v>
      </c>
      <c r="F209" s="47" t="s">
        <v>151</v>
      </c>
      <c r="G209" s="2" t="s">
        <v>170</v>
      </c>
      <c r="H209" s="47" t="s">
        <v>151</v>
      </c>
      <c r="I209" s="2" t="s">
        <v>687</v>
      </c>
      <c r="J209" s="2" t="s">
        <v>240</v>
      </c>
      <c r="K209" s="2" t="s">
        <v>153</v>
      </c>
      <c r="L209" s="2" t="s">
        <v>154</v>
      </c>
      <c r="M209" s="2" t="s">
        <v>1789</v>
      </c>
      <c r="N209" s="48" t="s">
        <v>1790</v>
      </c>
      <c r="O209" s="48" t="s">
        <v>1791</v>
      </c>
      <c r="P209" s="2" t="s">
        <v>1792</v>
      </c>
      <c r="Q209" s="47" t="s">
        <v>195</v>
      </c>
      <c r="R209" s="2" t="s">
        <v>1793</v>
      </c>
      <c r="T209" s="2" t="s">
        <v>696</v>
      </c>
      <c r="V209" s="2" t="s">
        <v>1794</v>
      </c>
      <c r="W209" s="2" t="s">
        <v>687</v>
      </c>
      <c r="X209" s="2" t="s">
        <v>1795</v>
      </c>
      <c r="Z209" s="48" t="s">
        <v>1791</v>
      </c>
      <c r="AA209" s="2" t="s">
        <v>700</v>
      </c>
      <c r="AB209" s="2" t="s">
        <v>687</v>
      </c>
      <c r="AC209" s="2" t="s">
        <v>1786</v>
      </c>
      <c r="AD209" s="2" t="s">
        <v>1796</v>
      </c>
      <c r="AE209" s="2" t="s">
        <v>153</v>
      </c>
      <c r="AF209" s="2" t="s">
        <v>153</v>
      </c>
      <c r="AH209" s="2" t="s">
        <v>153</v>
      </c>
      <c r="AO209" s="2" t="s">
        <v>1797</v>
      </c>
      <c r="AP209" s="2" t="s">
        <v>313</v>
      </c>
      <c r="AQ209" s="2" t="s">
        <v>1798</v>
      </c>
      <c r="AR209" s="2" t="s">
        <v>1799</v>
      </c>
    </row>
    <row r="210">
      <c r="A210" s="51" t="s">
        <v>1800</v>
      </c>
      <c r="B210" s="46" t="s">
        <v>1801</v>
      </c>
      <c r="C210" s="46" t="s">
        <v>1802</v>
      </c>
      <c r="D210" s="47" t="s">
        <v>656</v>
      </c>
      <c r="E210" s="2" t="s">
        <v>208</v>
      </c>
      <c r="F210" s="47" t="s">
        <v>248</v>
      </c>
      <c r="G210" s="2" t="s">
        <v>150</v>
      </c>
      <c r="H210" s="47" t="s">
        <v>151</v>
      </c>
      <c r="I210" s="2" t="s">
        <v>1803</v>
      </c>
      <c r="J210" s="2" t="s">
        <v>1804</v>
      </c>
      <c r="K210" s="2" t="s">
        <v>153</v>
      </c>
      <c r="L210" s="2" t="s">
        <v>1805</v>
      </c>
      <c r="M210" s="2" t="s">
        <v>1806</v>
      </c>
      <c r="N210" s="48" t="s">
        <v>1807</v>
      </c>
      <c r="O210" s="48" t="s">
        <v>1808</v>
      </c>
      <c r="P210" s="2" t="s">
        <v>1809</v>
      </c>
      <c r="Q210" s="2"/>
      <c r="R210" s="2"/>
      <c r="T210" s="2" t="s">
        <v>476</v>
      </c>
      <c r="V210" s="2" t="s">
        <v>1810</v>
      </c>
      <c r="W210" s="2" t="s">
        <v>1801</v>
      </c>
      <c r="X210" s="2"/>
      <c r="Z210" s="48" t="s">
        <v>1807</v>
      </c>
      <c r="AA210" s="2" t="s">
        <v>1811</v>
      </c>
      <c r="AB210" s="2" t="s">
        <v>1812</v>
      </c>
      <c r="AC210" s="2" t="s">
        <v>1813</v>
      </c>
      <c r="AD210" s="2" t="s">
        <v>1814</v>
      </c>
      <c r="AE210" s="2" t="s">
        <v>164</v>
      </c>
      <c r="AF210" s="2"/>
      <c r="AH210" s="2" t="s">
        <v>153</v>
      </c>
      <c r="AO210" s="2" t="s">
        <v>1815</v>
      </c>
      <c r="AP210" s="2" t="s">
        <v>1816</v>
      </c>
      <c r="AQ210" s="2" t="s">
        <v>704</v>
      </c>
      <c r="AR210" s="2" t="s">
        <v>705</v>
      </c>
    </row>
    <row r="211">
      <c r="A211" s="51" t="s">
        <v>1817</v>
      </c>
      <c r="B211" s="46" t="s">
        <v>1801</v>
      </c>
      <c r="C211" s="46" t="s">
        <v>1818</v>
      </c>
      <c r="D211" s="47" t="s">
        <v>1819</v>
      </c>
      <c r="E211" s="2" t="s">
        <v>196</v>
      </c>
      <c r="F211" s="47" t="s">
        <v>169</v>
      </c>
      <c r="G211" s="2" t="s">
        <v>216</v>
      </c>
      <c r="H211" s="47" t="s">
        <v>151</v>
      </c>
      <c r="I211" s="2" t="s">
        <v>1801</v>
      </c>
      <c r="J211" s="2" t="s">
        <v>1820</v>
      </c>
      <c r="K211" s="2" t="s">
        <v>164</v>
      </c>
      <c r="L211" s="2" t="s">
        <v>154</v>
      </c>
      <c r="M211" s="2" t="s">
        <v>1821</v>
      </c>
      <c r="N211" s="48" t="s">
        <v>1822</v>
      </c>
      <c r="O211" s="2"/>
      <c r="P211" s="2" t="s">
        <v>1823</v>
      </c>
      <c r="Q211" s="47" t="s">
        <v>1824</v>
      </c>
      <c r="R211" s="2" t="s">
        <v>1825</v>
      </c>
      <c r="T211" s="2" t="s">
        <v>476</v>
      </c>
      <c r="V211" s="2" t="s">
        <v>1826</v>
      </c>
      <c r="W211" s="2" t="s">
        <v>1801</v>
      </c>
      <c r="X211" s="2"/>
      <c r="Z211" s="48" t="s">
        <v>1822</v>
      </c>
      <c r="AA211" s="2" t="s">
        <v>1827</v>
      </c>
      <c r="AB211" s="2" t="s">
        <v>1801</v>
      </c>
      <c r="AC211" s="2" t="s">
        <v>1828</v>
      </c>
      <c r="AD211" s="2" t="s">
        <v>1829</v>
      </c>
      <c r="AE211" s="2" t="s">
        <v>164</v>
      </c>
      <c r="AF211" s="2"/>
      <c r="AH211" s="2"/>
      <c r="AO211" s="2" t="s">
        <v>1830</v>
      </c>
      <c r="AP211" s="2" t="s">
        <v>1831</v>
      </c>
      <c r="AQ211" s="2" t="s">
        <v>1832</v>
      </c>
      <c r="AR211" s="2" t="s">
        <v>705</v>
      </c>
    </row>
    <row r="212">
      <c r="A212" s="51" t="s">
        <v>1833</v>
      </c>
      <c r="B212" s="46" t="s">
        <v>1801</v>
      </c>
      <c r="C212" s="46" t="s">
        <v>136</v>
      </c>
      <c r="D212" s="47" t="s">
        <v>1550</v>
      </c>
      <c r="E212" s="2" t="s">
        <v>303</v>
      </c>
      <c r="F212" s="47" t="s">
        <v>149</v>
      </c>
      <c r="G212" s="2" t="s">
        <v>216</v>
      </c>
      <c r="H212" s="47" t="s">
        <v>151</v>
      </c>
      <c r="I212" s="2" t="s">
        <v>1801</v>
      </c>
      <c r="J212" s="2" t="s">
        <v>1834</v>
      </c>
      <c r="K212" s="2" t="s">
        <v>164</v>
      </c>
      <c r="L212" s="2" t="s">
        <v>154</v>
      </c>
      <c r="M212" s="2" t="s">
        <v>1835</v>
      </c>
      <c r="N212" s="48" t="s">
        <v>1836</v>
      </c>
      <c r="O212" s="48" t="s">
        <v>1837</v>
      </c>
      <c r="P212" s="2" t="s">
        <v>1838</v>
      </c>
      <c r="Q212" s="47" t="s">
        <v>1550</v>
      </c>
      <c r="R212" s="2" t="s">
        <v>1839</v>
      </c>
      <c r="T212" s="2" t="s">
        <v>476</v>
      </c>
      <c r="V212" s="2" t="s">
        <v>1840</v>
      </c>
      <c r="W212" s="2" t="s">
        <v>1801</v>
      </c>
      <c r="X212" s="2"/>
      <c r="Z212" s="48" t="s">
        <v>1841</v>
      </c>
      <c r="AA212" s="2" t="s">
        <v>1842</v>
      </c>
      <c r="AB212" s="2" t="s">
        <v>1801</v>
      </c>
      <c r="AC212" s="2" t="s">
        <v>1843</v>
      </c>
      <c r="AD212" s="2" t="s">
        <v>1844</v>
      </c>
      <c r="AE212" s="2" t="s">
        <v>164</v>
      </c>
      <c r="AF212" s="2" t="s">
        <v>153</v>
      </c>
      <c r="AH212" s="2"/>
      <c r="AJ212" s="2" t="s">
        <v>153</v>
      </c>
      <c r="AO212" s="2" t="s">
        <v>136</v>
      </c>
      <c r="AP212" s="2" t="s">
        <v>1845</v>
      </c>
      <c r="AQ212" s="2" t="s">
        <v>1832</v>
      </c>
      <c r="AR212" s="2" t="s">
        <v>705</v>
      </c>
    </row>
    <row r="213">
      <c r="A213" s="51" t="s">
        <v>1846</v>
      </c>
      <c r="B213" s="46" t="s">
        <v>1801</v>
      </c>
      <c r="C213" s="46" t="s">
        <v>1802</v>
      </c>
      <c r="D213" s="47" t="s">
        <v>1847</v>
      </c>
      <c r="E213" s="2" t="s">
        <v>208</v>
      </c>
      <c r="F213" s="47" t="s">
        <v>169</v>
      </c>
      <c r="G213" s="2" t="s">
        <v>216</v>
      </c>
      <c r="H213" s="47" t="s">
        <v>151</v>
      </c>
      <c r="I213" s="2" t="s">
        <v>1812</v>
      </c>
      <c r="J213" s="2" t="s">
        <v>263</v>
      </c>
      <c r="K213" s="2" t="s">
        <v>164</v>
      </c>
      <c r="L213" s="2" t="s">
        <v>154</v>
      </c>
      <c r="M213" s="2" t="s">
        <v>1848</v>
      </c>
      <c r="N213" s="48" t="s">
        <v>1849</v>
      </c>
      <c r="O213" s="48" t="s">
        <v>1850</v>
      </c>
      <c r="P213" s="2" t="s">
        <v>1851</v>
      </c>
      <c r="Q213" s="47" t="s">
        <v>1847</v>
      </c>
      <c r="R213" s="2"/>
      <c r="T213" s="2" t="s">
        <v>476</v>
      </c>
      <c r="V213" s="2" t="s">
        <v>1852</v>
      </c>
      <c r="W213" s="2" t="s">
        <v>1801</v>
      </c>
      <c r="X213" s="2"/>
      <c r="Z213" s="48" t="s">
        <v>1849</v>
      </c>
      <c r="AA213" s="2" t="s">
        <v>1853</v>
      </c>
      <c r="AB213" s="2" t="s">
        <v>1812</v>
      </c>
      <c r="AC213" s="2" t="s">
        <v>1828</v>
      </c>
      <c r="AD213" s="2" t="s">
        <v>1854</v>
      </c>
      <c r="AE213" s="2" t="s">
        <v>164</v>
      </c>
      <c r="AF213" s="2"/>
      <c r="AH213" s="2" t="s">
        <v>153</v>
      </c>
      <c r="AJ213" s="2"/>
      <c r="AO213" s="2" t="s">
        <v>263</v>
      </c>
      <c r="AP213" s="2" t="s">
        <v>1855</v>
      </c>
      <c r="AQ213" s="2" t="s">
        <v>1832</v>
      </c>
      <c r="AR213" s="2" t="s">
        <v>705</v>
      </c>
    </row>
    <row r="214">
      <c r="A214" s="51" t="s">
        <v>1856</v>
      </c>
      <c r="B214" s="46" t="s">
        <v>1801</v>
      </c>
      <c r="C214" s="46" t="s">
        <v>1802</v>
      </c>
      <c r="D214" s="47" t="s">
        <v>1857</v>
      </c>
      <c r="E214" s="2" t="s">
        <v>303</v>
      </c>
      <c r="F214" s="47" t="s">
        <v>169</v>
      </c>
      <c r="G214" s="2" t="s">
        <v>216</v>
      </c>
      <c r="H214" s="47" t="s">
        <v>151</v>
      </c>
      <c r="I214" s="2" t="s">
        <v>1812</v>
      </c>
      <c r="J214" s="2" t="s">
        <v>263</v>
      </c>
      <c r="K214" s="2" t="s">
        <v>164</v>
      </c>
      <c r="L214" s="2" t="s">
        <v>154</v>
      </c>
      <c r="M214" s="2" t="s">
        <v>1858</v>
      </c>
      <c r="N214" s="48" t="s">
        <v>1849</v>
      </c>
      <c r="O214" s="48" t="s">
        <v>1850</v>
      </c>
      <c r="P214" s="2" t="s">
        <v>1851</v>
      </c>
      <c r="Q214" s="47" t="s">
        <v>1857</v>
      </c>
      <c r="R214" s="2"/>
      <c r="T214" s="2" t="s">
        <v>476</v>
      </c>
      <c r="V214" s="2" t="s">
        <v>1852</v>
      </c>
      <c r="W214" s="2" t="s">
        <v>1801</v>
      </c>
      <c r="X214" s="2"/>
      <c r="Z214" s="48" t="s">
        <v>1849</v>
      </c>
      <c r="AA214" s="2" t="s">
        <v>1853</v>
      </c>
      <c r="AB214" s="2" t="s">
        <v>1812</v>
      </c>
      <c r="AC214" s="2" t="s">
        <v>1828</v>
      </c>
      <c r="AD214" s="2" t="s">
        <v>1859</v>
      </c>
      <c r="AE214" s="2" t="s">
        <v>164</v>
      </c>
      <c r="AF214" s="2"/>
      <c r="AH214" s="2" t="s">
        <v>153</v>
      </c>
      <c r="AJ214" s="2"/>
      <c r="AO214" s="2" t="s">
        <v>263</v>
      </c>
      <c r="AP214" s="2" t="s">
        <v>1855</v>
      </c>
      <c r="AQ214" s="2" t="s">
        <v>1832</v>
      </c>
      <c r="AR214" s="2" t="s">
        <v>705</v>
      </c>
    </row>
    <row r="215">
      <c r="A215" s="51" t="s">
        <v>1860</v>
      </c>
      <c r="B215" s="46" t="s">
        <v>1801</v>
      </c>
      <c r="C215" s="46" t="s">
        <v>1802</v>
      </c>
      <c r="D215" s="47" t="s">
        <v>1861</v>
      </c>
      <c r="E215" s="2" t="s">
        <v>148</v>
      </c>
      <c r="F215" s="47" t="s">
        <v>248</v>
      </c>
      <c r="G215" s="2" t="s">
        <v>150</v>
      </c>
      <c r="H215" s="47" t="s">
        <v>151</v>
      </c>
      <c r="I215" s="2" t="s">
        <v>1812</v>
      </c>
      <c r="J215" s="2" t="s">
        <v>263</v>
      </c>
      <c r="K215" s="2" t="s">
        <v>164</v>
      </c>
      <c r="L215" s="2" t="s">
        <v>154</v>
      </c>
      <c r="M215" s="2" t="s">
        <v>1862</v>
      </c>
      <c r="N215" s="48" t="s">
        <v>1863</v>
      </c>
      <c r="O215" s="48" t="s">
        <v>1850</v>
      </c>
      <c r="P215" s="2" t="s">
        <v>1851</v>
      </c>
      <c r="Q215" s="47" t="s">
        <v>1861</v>
      </c>
      <c r="R215" s="2"/>
      <c r="T215" s="2" t="s">
        <v>476</v>
      </c>
      <c r="V215" s="2" t="s">
        <v>1852</v>
      </c>
      <c r="W215" s="2" t="s">
        <v>1801</v>
      </c>
      <c r="X215" s="2"/>
      <c r="Z215" s="48" t="s">
        <v>1863</v>
      </c>
      <c r="AA215" s="2" t="s">
        <v>1853</v>
      </c>
      <c r="AB215" s="2" t="s">
        <v>1812</v>
      </c>
      <c r="AC215" s="2" t="s">
        <v>1828</v>
      </c>
      <c r="AD215" s="2" t="s">
        <v>1864</v>
      </c>
      <c r="AE215" s="2" t="s">
        <v>164</v>
      </c>
      <c r="AF215" s="2"/>
      <c r="AH215" s="2" t="s">
        <v>153</v>
      </c>
      <c r="AJ215" s="2"/>
      <c r="AO215" s="2" t="s">
        <v>263</v>
      </c>
      <c r="AP215" s="2" t="s">
        <v>1855</v>
      </c>
      <c r="AQ215" s="2" t="s">
        <v>1832</v>
      </c>
      <c r="AR215" s="2" t="s">
        <v>705</v>
      </c>
    </row>
    <row r="216">
      <c r="A216" s="51" t="s">
        <v>1865</v>
      </c>
      <c r="B216" s="46" t="s">
        <v>1801</v>
      </c>
      <c r="C216" s="46" t="s">
        <v>1818</v>
      </c>
      <c r="D216" s="47" t="s">
        <v>1493</v>
      </c>
      <c r="E216" s="2" t="s">
        <v>256</v>
      </c>
      <c r="F216" s="47" t="s">
        <v>169</v>
      </c>
      <c r="G216" s="2" t="s">
        <v>170</v>
      </c>
      <c r="H216" s="47" t="s">
        <v>151</v>
      </c>
      <c r="I216" s="2" t="s">
        <v>1812</v>
      </c>
      <c r="J216" s="2" t="s">
        <v>1820</v>
      </c>
      <c r="K216" s="2" t="s">
        <v>164</v>
      </c>
      <c r="L216" s="2" t="s">
        <v>154</v>
      </c>
      <c r="M216" s="2" t="s">
        <v>1866</v>
      </c>
      <c r="N216" s="48" t="s">
        <v>1867</v>
      </c>
      <c r="O216" s="48" t="s">
        <v>1868</v>
      </c>
      <c r="P216" s="2" t="s">
        <v>1851</v>
      </c>
      <c r="Q216" s="47" t="s">
        <v>1493</v>
      </c>
      <c r="R216" s="2"/>
      <c r="T216" s="2" t="s">
        <v>476</v>
      </c>
      <c r="V216" s="2" t="s">
        <v>1852</v>
      </c>
      <c r="W216" s="2" t="s">
        <v>1801</v>
      </c>
      <c r="X216" s="2"/>
      <c r="Z216" s="48" t="s">
        <v>1867</v>
      </c>
      <c r="AA216" s="2" t="s">
        <v>1853</v>
      </c>
      <c r="AB216" s="2" t="s">
        <v>1812</v>
      </c>
      <c r="AC216" s="2" t="s">
        <v>1828</v>
      </c>
      <c r="AD216" s="2" t="s">
        <v>1869</v>
      </c>
      <c r="AE216" s="2" t="s">
        <v>164</v>
      </c>
      <c r="AF216" s="2"/>
      <c r="AH216" s="2"/>
      <c r="AJ216" s="2"/>
      <c r="AO216" s="2" t="s">
        <v>1830</v>
      </c>
      <c r="AP216" s="2" t="s">
        <v>1855</v>
      </c>
      <c r="AQ216" s="2" t="s">
        <v>1832</v>
      </c>
      <c r="AR216" s="2" t="s">
        <v>705</v>
      </c>
    </row>
    <row r="217">
      <c r="A217" s="51" t="s">
        <v>1870</v>
      </c>
      <c r="B217" s="46" t="s">
        <v>1801</v>
      </c>
      <c r="C217" s="46" t="s">
        <v>1818</v>
      </c>
      <c r="D217" s="47" t="s">
        <v>1636</v>
      </c>
      <c r="E217" s="2" t="s">
        <v>288</v>
      </c>
      <c r="F217" s="47" t="s">
        <v>151</v>
      </c>
      <c r="G217" s="2" t="s">
        <v>170</v>
      </c>
      <c r="H217" s="47" t="s">
        <v>151</v>
      </c>
      <c r="I217" s="2" t="s">
        <v>1812</v>
      </c>
      <c r="J217" s="2" t="s">
        <v>1871</v>
      </c>
      <c r="K217" s="2" t="s">
        <v>164</v>
      </c>
      <c r="L217" s="2" t="s">
        <v>154</v>
      </c>
      <c r="M217" s="2" t="s">
        <v>1872</v>
      </c>
      <c r="N217" s="48" t="s">
        <v>1873</v>
      </c>
      <c r="O217" s="48" t="s">
        <v>1850</v>
      </c>
      <c r="P217" s="2" t="s">
        <v>1851</v>
      </c>
      <c r="Q217" s="47" t="s">
        <v>1636</v>
      </c>
      <c r="R217" s="2"/>
      <c r="T217" s="2" t="s">
        <v>476</v>
      </c>
      <c r="V217" s="2" t="s">
        <v>1852</v>
      </c>
      <c r="W217" s="2" t="s">
        <v>1801</v>
      </c>
      <c r="X217" s="2"/>
      <c r="Z217" s="48" t="s">
        <v>1873</v>
      </c>
      <c r="AA217" s="2" t="s">
        <v>1853</v>
      </c>
      <c r="AB217" s="2" t="s">
        <v>1812</v>
      </c>
      <c r="AC217" s="2" t="s">
        <v>1828</v>
      </c>
      <c r="AD217" s="2" t="s">
        <v>1874</v>
      </c>
      <c r="AE217" s="2" t="s">
        <v>164</v>
      </c>
      <c r="AF217" s="2"/>
      <c r="AH217" s="2"/>
      <c r="AJ217" s="2"/>
      <c r="AO217" s="2" t="s">
        <v>1830</v>
      </c>
      <c r="AP217" s="2" t="s">
        <v>1855</v>
      </c>
      <c r="AQ217" s="2" t="s">
        <v>1832</v>
      </c>
      <c r="AR217" s="2" t="s">
        <v>705</v>
      </c>
    </row>
    <row r="218">
      <c r="A218" s="51" t="s">
        <v>1875</v>
      </c>
      <c r="B218" s="46" t="s">
        <v>1876</v>
      </c>
      <c r="C218" s="46" t="s">
        <v>1802</v>
      </c>
      <c r="D218" s="47" t="s">
        <v>1877</v>
      </c>
      <c r="E218" s="2" t="s">
        <v>196</v>
      </c>
      <c r="F218" s="47" t="s">
        <v>248</v>
      </c>
      <c r="G218" s="2" t="s">
        <v>150</v>
      </c>
      <c r="H218" s="47" t="s">
        <v>151</v>
      </c>
      <c r="I218" s="2" t="s">
        <v>1876</v>
      </c>
      <c r="J218" s="2" t="s">
        <v>1878</v>
      </c>
      <c r="K218" s="2" t="s">
        <v>164</v>
      </c>
      <c r="L218" s="2" t="s">
        <v>154</v>
      </c>
      <c r="M218" s="2" t="s">
        <v>1879</v>
      </c>
      <c r="N218" s="48" t="s">
        <v>1880</v>
      </c>
      <c r="O218" s="2"/>
      <c r="P218" s="2" t="s">
        <v>1881</v>
      </c>
      <c r="Q218" s="47" t="s">
        <v>1877</v>
      </c>
      <c r="R218" s="2" t="s">
        <v>389</v>
      </c>
      <c r="T218" s="2" t="s">
        <v>476</v>
      </c>
      <c r="V218" s="2" t="s">
        <v>1852</v>
      </c>
      <c r="W218" s="2" t="s">
        <v>1876</v>
      </c>
      <c r="X218" s="2" t="s">
        <v>1882</v>
      </c>
      <c r="Z218" s="48" t="s">
        <v>1880</v>
      </c>
      <c r="AA218" s="2" t="s">
        <v>1853</v>
      </c>
      <c r="AB218" s="2" t="s">
        <v>1883</v>
      </c>
      <c r="AC218" s="2" t="s">
        <v>1828</v>
      </c>
      <c r="AD218" s="2" t="s">
        <v>1884</v>
      </c>
      <c r="AE218" s="2" t="s">
        <v>164</v>
      </c>
      <c r="AF218" s="2"/>
      <c r="AH218" s="2" t="s">
        <v>153</v>
      </c>
      <c r="AJ218" s="2"/>
      <c r="AO218" s="2" t="s">
        <v>1885</v>
      </c>
      <c r="AP218" s="2" t="s">
        <v>1855</v>
      </c>
      <c r="AQ218" s="2" t="str">
        <f t="shared" ref="AQ218:AQ227" si="3">IF(D218="","",IF(IFERROR(DATEVALUE(D218),0)&lt;DATE(2024,9,1),"ERA-1 • масовані/ракетно-комбіновані",IF(IFERROR(DATEVALUE(D218),0)&lt;DATE(2025,7,1),"ERA-2 • drone-saturation transition",IF(IFERROR(DATEVALUE(D218),0)&lt;DATE(2026,4,1),"ERA-3 • змішаний / зростання балістики","ERA-4 • поточний балістично-насичений"))))</f>
        <v>ERA-3 • змішаний / зростання балістики</v>
      </c>
      <c r="AR218" s="2" t="str">
        <f>IF(D218="","",IF(IFERROR(DATEVALUE(D218),0)&gt;='Розрахунок'!$B$2-365,"MODEL-365","HISTORICAL_ONLY"))</f>
        <v>MODEL-365</v>
      </c>
    </row>
    <row r="219">
      <c r="A219" s="51" t="s">
        <v>1886</v>
      </c>
      <c r="B219" s="46" t="s">
        <v>1876</v>
      </c>
      <c r="C219" s="46" t="s">
        <v>1802</v>
      </c>
      <c r="D219" s="47" t="s">
        <v>1887</v>
      </c>
      <c r="E219" s="2" t="s">
        <v>180</v>
      </c>
      <c r="F219" s="47" t="s">
        <v>169</v>
      </c>
      <c r="G219" s="2" t="s">
        <v>170</v>
      </c>
      <c r="H219" s="47" t="s">
        <v>151</v>
      </c>
      <c r="I219" s="2" t="s">
        <v>1876</v>
      </c>
      <c r="J219" s="2" t="s">
        <v>1888</v>
      </c>
      <c r="K219" s="2" t="s">
        <v>164</v>
      </c>
      <c r="L219" s="2" t="s">
        <v>154</v>
      </c>
      <c r="M219" s="2" t="s">
        <v>1889</v>
      </c>
      <c r="N219" s="48" t="s">
        <v>1890</v>
      </c>
      <c r="O219" s="2"/>
      <c r="P219" s="2" t="s">
        <v>1881</v>
      </c>
      <c r="Q219" s="47" t="s">
        <v>1887</v>
      </c>
      <c r="R219" s="2"/>
      <c r="T219" s="2" t="s">
        <v>476</v>
      </c>
      <c r="V219" s="2" t="s">
        <v>1852</v>
      </c>
      <c r="W219" s="2" t="s">
        <v>1876</v>
      </c>
      <c r="X219" s="2" t="s">
        <v>1882</v>
      </c>
      <c r="Z219" s="48" t="s">
        <v>1890</v>
      </c>
      <c r="AA219" s="2" t="s">
        <v>1853</v>
      </c>
      <c r="AB219" s="2" t="s">
        <v>1883</v>
      </c>
      <c r="AC219" s="2" t="s">
        <v>1828</v>
      </c>
      <c r="AD219" s="2" t="s">
        <v>1891</v>
      </c>
      <c r="AE219" s="2" t="s">
        <v>164</v>
      </c>
      <c r="AF219" s="2"/>
      <c r="AH219" s="2"/>
      <c r="AJ219" s="2"/>
      <c r="AM219" s="47" t="s">
        <v>151</v>
      </c>
      <c r="AO219" s="2" t="s">
        <v>1892</v>
      </c>
      <c r="AP219" s="2" t="s">
        <v>1855</v>
      </c>
      <c r="AQ219" s="2" t="str">
        <f t="shared" si="3"/>
        <v>ERA-3 • змішаний / зростання балістики</v>
      </c>
      <c r="AR219" s="2" t="str">
        <f>IF(D219="","",IF(IFERROR(DATEVALUE(D219),0)&gt;='Розрахунок'!$B$2-365,"MODEL-365","HISTORICAL_ONLY"))</f>
        <v>MODEL-365</v>
      </c>
    </row>
    <row r="220">
      <c r="A220" s="51" t="s">
        <v>1893</v>
      </c>
      <c r="B220" s="46" t="s">
        <v>1876</v>
      </c>
      <c r="C220" s="46" t="s">
        <v>1802</v>
      </c>
      <c r="D220" s="47" t="s">
        <v>961</v>
      </c>
      <c r="E220" s="2" t="s">
        <v>288</v>
      </c>
      <c r="F220" s="47" t="s">
        <v>151</v>
      </c>
      <c r="G220" s="2" t="s">
        <v>170</v>
      </c>
      <c r="H220" s="47" t="s">
        <v>151</v>
      </c>
      <c r="I220" s="2" t="s">
        <v>1876</v>
      </c>
      <c r="J220" s="2" t="s">
        <v>1888</v>
      </c>
      <c r="K220" s="2" t="s">
        <v>164</v>
      </c>
      <c r="L220" s="2" t="s">
        <v>154</v>
      </c>
      <c r="M220" s="2" t="s">
        <v>1894</v>
      </c>
      <c r="N220" s="48" t="s">
        <v>1895</v>
      </c>
      <c r="O220" s="2"/>
      <c r="P220" s="2" t="s">
        <v>1881</v>
      </c>
      <c r="Q220" s="47" t="s">
        <v>961</v>
      </c>
      <c r="R220" s="2"/>
      <c r="T220" s="2" t="s">
        <v>476</v>
      </c>
      <c r="V220" s="2" t="s">
        <v>1852</v>
      </c>
      <c r="W220" s="2" t="s">
        <v>1876</v>
      </c>
      <c r="X220" s="2"/>
      <c r="Z220" s="48" t="s">
        <v>1895</v>
      </c>
      <c r="AA220" s="2" t="s">
        <v>1853</v>
      </c>
      <c r="AB220" s="2" t="s">
        <v>1883</v>
      </c>
      <c r="AC220" s="2" t="s">
        <v>1828</v>
      </c>
      <c r="AD220" s="2" t="s">
        <v>1896</v>
      </c>
      <c r="AE220" s="2" t="s">
        <v>164</v>
      </c>
      <c r="AF220" s="2"/>
      <c r="AH220" s="2"/>
      <c r="AJ220" s="2"/>
      <c r="AM220" s="47" t="s">
        <v>151</v>
      </c>
      <c r="AO220" s="2" t="s">
        <v>1892</v>
      </c>
      <c r="AP220" s="2" t="s">
        <v>1855</v>
      </c>
      <c r="AQ220" s="2" t="str">
        <f t="shared" si="3"/>
        <v>ERA-4 • поточний балістично-насичений</v>
      </c>
      <c r="AR220" s="2" t="str">
        <f>IF(D220="","",IF(IFERROR(DATEVALUE(D220),0)&gt;='Розрахунок'!$B$2-365,"MODEL-365","HISTORICAL_ONLY"))</f>
        <v>MODEL-365</v>
      </c>
    </row>
    <row r="221">
      <c r="A221" s="51" t="s">
        <v>1897</v>
      </c>
      <c r="B221" s="46" t="s">
        <v>1876</v>
      </c>
      <c r="C221" s="46" t="s">
        <v>1802</v>
      </c>
      <c r="D221" s="47" t="s">
        <v>1898</v>
      </c>
      <c r="E221" s="2" t="s">
        <v>196</v>
      </c>
      <c r="F221" s="47" t="s">
        <v>149</v>
      </c>
      <c r="G221" s="2" t="s">
        <v>216</v>
      </c>
      <c r="H221" s="47" t="s">
        <v>151</v>
      </c>
      <c r="I221" s="2" t="s">
        <v>1876</v>
      </c>
      <c r="J221" s="2" t="s">
        <v>1888</v>
      </c>
      <c r="K221" s="2" t="s">
        <v>164</v>
      </c>
      <c r="L221" s="2" t="s">
        <v>154</v>
      </c>
      <c r="M221" s="2" t="s">
        <v>1899</v>
      </c>
      <c r="N221" s="48" t="s">
        <v>1900</v>
      </c>
      <c r="O221" s="2"/>
      <c r="P221" s="2" t="s">
        <v>1881</v>
      </c>
      <c r="Q221" s="47" t="s">
        <v>1898</v>
      </c>
      <c r="R221" s="2" t="s">
        <v>1901</v>
      </c>
      <c r="T221" s="2" t="s">
        <v>476</v>
      </c>
      <c r="V221" s="2" t="s">
        <v>1852</v>
      </c>
      <c r="W221" s="2" t="s">
        <v>1876</v>
      </c>
      <c r="X221" s="2"/>
      <c r="Z221" s="48" t="s">
        <v>1900</v>
      </c>
      <c r="AA221" s="2" t="s">
        <v>1853</v>
      </c>
      <c r="AB221" s="2" t="s">
        <v>1883</v>
      </c>
      <c r="AC221" s="2" t="s">
        <v>1828</v>
      </c>
      <c r="AD221" s="2" t="s">
        <v>1902</v>
      </c>
      <c r="AE221" s="2" t="s">
        <v>164</v>
      </c>
      <c r="AF221" s="2"/>
      <c r="AH221" s="2"/>
      <c r="AJ221" s="2"/>
      <c r="AM221" s="47" t="s">
        <v>151</v>
      </c>
      <c r="AO221" s="2" t="s">
        <v>1892</v>
      </c>
      <c r="AP221" s="2" t="s">
        <v>1855</v>
      </c>
      <c r="AQ221" s="2" t="str">
        <f t="shared" si="3"/>
        <v>ERA-4 • поточний балістично-насичений</v>
      </c>
      <c r="AR221" s="2" t="str">
        <f>IF(D221="","",IF(IFERROR(DATEVALUE(D221),0)&gt;='Розрахунок'!$B$2-365,"MODEL-365","HISTORICAL_ONLY"))</f>
        <v>MODEL-365</v>
      </c>
    </row>
    <row r="222">
      <c r="A222" s="51" t="s">
        <v>1903</v>
      </c>
      <c r="B222" s="46" t="s">
        <v>1876</v>
      </c>
      <c r="C222" s="46" t="s">
        <v>1802</v>
      </c>
      <c r="D222" s="47" t="s">
        <v>1904</v>
      </c>
      <c r="E222" s="2" t="s">
        <v>148</v>
      </c>
      <c r="F222" s="47" t="s">
        <v>248</v>
      </c>
      <c r="G222" s="2" t="s">
        <v>150</v>
      </c>
      <c r="H222" s="47" t="s">
        <v>151</v>
      </c>
      <c r="I222" s="2" t="s">
        <v>1876</v>
      </c>
      <c r="J222" s="2" t="s">
        <v>1888</v>
      </c>
      <c r="K222" s="2" t="s">
        <v>164</v>
      </c>
      <c r="L222" s="2" t="s">
        <v>154</v>
      </c>
      <c r="M222" s="2" t="s">
        <v>1905</v>
      </c>
      <c r="N222" s="48" t="s">
        <v>1906</v>
      </c>
      <c r="O222" s="2"/>
      <c r="P222" s="2" t="s">
        <v>1881</v>
      </c>
      <c r="Q222" s="47" t="s">
        <v>1904</v>
      </c>
      <c r="R222" s="2" t="s">
        <v>1907</v>
      </c>
      <c r="T222" s="2" t="s">
        <v>476</v>
      </c>
      <c r="V222" s="2" t="s">
        <v>1852</v>
      </c>
      <c r="W222" s="2" t="s">
        <v>1876</v>
      </c>
      <c r="X222" s="2"/>
      <c r="Z222" s="48" t="s">
        <v>1906</v>
      </c>
      <c r="AA222" s="2" t="s">
        <v>1853</v>
      </c>
      <c r="AB222" s="2" t="s">
        <v>1883</v>
      </c>
      <c r="AC222" s="2" t="s">
        <v>1828</v>
      </c>
      <c r="AD222" s="2" t="s">
        <v>1908</v>
      </c>
      <c r="AE222" s="2" t="s">
        <v>164</v>
      </c>
      <c r="AF222" s="2"/>
      <c r="AH222" s="2"/>
      <c r="AJ222" s="2"/>
      <c r="AM222" s="47" t="s">
        <v>151</v>
      </c>
      <c r="AO222" s="2" t="s">
        <v>1892</v>
      </c>
      <c r="AP222" s="2" t="s">
        <v>1855</v>
      </c>
      <c r="AQ222" s="2" t="str">
        <f t="shared" si="3"/>
        <v>ERA-4 • поточний балістично-насичений</v>
      </c>
      <c r="AR222" s="2" t="str">
        <f>IF(D222="","",IF(IFERROR(DATEVALUE(D222),0)&gt;='Розрахунок'!$B$2-365,"MODEL-365","HISTORICAL_ONLY"))</f>
        <v>MODEL-365</v>
      </c>
    </row>
    <row r="223">
      <c r="A223" s="51" t="s">
        <v>1909</v>
      </c>
      <c r="B223" s="46" t="s">
        <v>1876</v>
      </c>
      <c r="C223" s="46" t="s">
        <v>1802</v>
      </c>
      <c r="D223" s="47" t="s">
        <v>1153</v>
      </c>
      <c r="E223" s="2" t="s">
        <v>180</v>
      </c>
      <c r="F223" s="47" t="s">
        <v>149</v>
      </c>
      <c r="G223" s="2" t="s">
        <v>216</v>
      </c>
      <c r="H223" s="47" t="s">
        <v>151</v>
      </c>
      <c r="I223" s="2" t="s">
        <v>1876</v>
      </c>
      <c r="J223" s="2" t="s">
        <v>1888</v>
      </c>
      <c r="K223" s="2" t="s">
        <v>164</v>
      </c>
      <c r="L223" s="2" t="s">
        <v>154</v>
      </c>
      <c r="M223" s="2" t="s">
        <v>1910</v>
      </c>
      <c r="N223" s="48" t="s">
        <v>1911</v>
      </c>
      <c r="O223" s="2"/>
      <c r="P223" s="2" t="s">
        <v>1881</v>
      </c>
      <c r="Q223" s="47" t="s">
        <v>1153</v>
      </c>
      <c r="R223" s="2" t="s">
        <v>389</v>
      </c>
      <c r="T223" s="2" t="s">
        <v>476</v>
      </c>
      <c r="V223" s="2" t="s">
        <v>1852</v>
      </c>
      <c r="W223" s="2" t="s">
        <v>1876</v>
      </c>
      <c r="X223" s="2" t="s">
        <v>1912</v>
      </c>
      <c r="Z223" s="48" t="s">
        <v>1911</v>
      </c>
      <c r="AA223" s="2" t="s">
        <v>1853</v>
      </c>
      <c r="AB223" s="2" t="s">
        <v>1883</v>
      </c>
      <c r="AC223" s="2" t="s">
        <v>1828</v>
      </c>
      <c r="AD223" s="2" t="s">
        <v>1913</v>
      </c>
      <c r="AE223" s="2" t="s">
        <v>164</v>
      </c>
      <c r="AF223" s="2"/>
      <c r="AH223" s="2"/>
      <c r="AJ223" s="2"/>
      <c r="AO223" s="2" t="s">
        <v>1892</v>
      </c>
      <c r="AP223" s="2" t="s">
        <v>1855</v>
      </c>
      <c r="AQ223" s="2" t="str">
        <f t="shared" si="3"/>
        <v>ERA-4 • поточний балістично-насичений</v>
      </c>
      <c r="AR223" s="2" t="str">
        <f>IF(D223="","",IF(IFERROR(DATEVALUE(D223),0)&gt;='Розрахунок'!$B$2-365,"MODEL-365","HISTORICAL_ONLY"))</f>
        <v>MODEL-365</v>
      </c>
    </row>
    <row r="224">
      <c r="A224" s="51" t="s">
        <v>1914</v>
      </c>
      <c r="B224" s="46" t="s">
        <v>1876</v>
      </c>
      <c r="C224" s="46" t="s">
        <v>1802</v>
      </c>
      <c r="D224" s="47" t="s">
        <v>1915</v>
      </c>
      <c r="E224" s="2" t="s">
        <v>180</v>
      </c>
      <c r="F224" s="47" t="s">
        <v>169</v>
      </c>
      <c r="G224" s="2" t="s">
        <v>216</v>
      </c>
      <c r="H224" s="47" t="s">
        <v>151</v>
      </c>
      <c r="I224" s="2" t="s">
        <v>1876</v>
      </c>
      <c r="J224" s="2" t="s">
        <v>1888</v>
      </c>
      <c r="K224" s="2" t="s">
        <v>164</v>
      </c>
      <c r="L224" s="2" t="s">
        <v>154</v>
      </c>
      <c r="M224" s="2" t="s">
        <v>1916</v>
      </c>
      <c r="N224" s="48" t="s">
        <v>1917</v>
      </c>
      <c r="O224" s="2"/>
      <c r="P224" s="2" t="s">
        <v>1881</v>
      </c>
      <c r="Q224" s="47" t="s">
        <v>1915</v>
      </c>
      <c r="R224" s="2" t="s">
        <v>1918</v>
      </c>
      <c r="T224" s="2" t="s">
        <v>476</v>
      </c>
      <c r="V224" s="2" t="s">
        <v>1852</v>
      </c>
      <c r="W224" s="2" t="s">
        <v>1876</v>
      </c>
      <c r="X224" s="2" t="s">
        <v>1882</v>
      </c>
      <c r="Z224" s="48" t="s">
        <v>1917</v>
      </c>
      <c r="AA224" s="2" t="s">
        <v>1853</v>
      </c>
      <c r="AB224" s="2" t="s">
        <v>1883</v>
      </c>
      <c r="AC224" s="2" t="s">
        <v>1828</v>
      </c>
      <c r="AD224" s="2" t="s">
        <v>1919</v>
      </c>
      <c r="AE224" s="2" t="s">
        <v>164</v>
      </c>
      <c r="AF224" s="2"/>
      <c r="AH224" s="2"/>
      <c r="AJ224" s="2"/>
      <c r="AM224" s="47" t="s">
        <v>151</v>
      </c>
      <c r="AO224" s="2" t="s">
        <v>1892</v>
      </c>
      <c r="AP224" s="2" t="s">
        <v>1855</v>
      </c>
      <c r="AQ224" s="2" t="str">
        <f t="shared" si="3"/>
        <v>ERA-4 • поточний балістично-насичений</v>
      </c>
      <c r="AR224" s="2" t="str">
        <f>IF(D224="","",IF(IFERROR(DATEVALUE(D224),0)&gt;='Розрахунок'!$B$2-365,"MODEL-365","HISTORICAL_ONLY"))</f>
        <v>MODEL-365</v>
      </c>
    </row>
    <row r="225">
      <c r="A225" s="51" t="s">
        <v>1920</v>
      </c>
      <c r="B225" s="46" t="s">
        <v>1876</v>
      </c>
      <c r="C225" s="46" t="s">
        <v>1802</v>
      </c>
      <c r="D225" s="47" t="s">
        <v>1921</v>
      </c>
      <c r="E225" s="2" t="s">
        <v>303</v>
      </c>
      <c r="F225" s="47" t="s">
        <v>939</v>
      </c>
      <c r="G225" s="2" t="s">
        <v>150</v>
      </c>
      <c r="H225" s="47" t="s">
        <v>151</v>
      </c>
      <c r="I225" s="2" t="s">
        <v>1876</v>
      </c>
      <c r="J225" s="2" t="s">
        <v>1878</v>
      </c>
      <c r="K225" s="2" t="s">
        <v>164</v>
      </c>
      <c r="L225" s="2" t="s">
        <v>154</v>
      </c>
      <c r="M225" s="2" t="s">
        <v>1922</v>
      </c>
      <c r="N225" s="48" t="s">
        <v>1923</v>
      </c>
      <c r="O225" s="2"/>
      <c r="P225" s="2" t="s">
        <v>1881</v>
      </c>
      <c r="Q225" s="47" t="s">
        <v>1921</v>
      </c>
      <c r="R225" s="2" t="s">
        <v>389</v>
      </c>
      <c r="T225" s="2" t="s">
        <v>476</v>
      </c>
      <c r="V225" s="2" t="s">
        <v>1852</v>
      </c>
      <c r="W225" s="2" t="s">
        <v>1876</v>
      </c>
      <c r="X225" s="2" t="s">
        <v>1783</v>
      </c>
      <c r="Z225" s="48" t="s">
        <v>1923</v>
      </c>
      <c r="AA225" s="2" t="s">
        <v>1853</v>
      </c>
      <c r="AB225" s="2" t="s">
        <v>1883</v>
      </c>
      <c r="AC225" s="2" t="s">
        <v>1828</v>
      </c>
      <c r="AD225" s="2" t="s">
        <v>1924</v>
      </c>
      <c r="AE225" s="2" t="s">
        <v>164</v>
      </c>
      <c r="AF225" s="2"/>
      <c r="AH225" s="2" t="s">
        <v>153</v>
      </c>
      <c r="AJ225" s="2"/>
      <c r="AO225" s="2" t="s">
        <v>1885</v>
      </c>
      <c r="AP225" s="2" t="s">
        <v>1855</v>
      </c>
      <c r="AQ225" s="2" t="str">
        <f t="shared" si="3"/>
        <v>ERA-4 • поточний балістично-насичений</v>
      </c>
      <c r="AR225" s="2" t="str">
        <f>IF(D225="","",IF(IFERROR(DATEVALUE(D225),0)&gt;='Розрахунок'!$B$2-365,"MODEL-365","HISTORICAL_ONLY"))</f>
        <v>MODEL-365</v>
      </c>
    </row>
    <row r="226">
      <c r="A226" s="51" t="s">
        <v>1925</v>
      </c>
      <c r="B226" s="46" t="s">
        <v>1876</v>
      </c>
      <c r="C226" s="46" t="s">
        <v>146</v>
      </c>
      <c r="D226" s="47" t="s">
        <v>1926</v>
      </c>
      <c r="E226" s="2" t="s">
        <v>196</v>
      </c>
      <c r="F226" s="47" t="s">
        <v>151</v>
      </c>
      <c r="G226" s="2" t="s">
        <v>170</v>
      </c>
      <c r="H226" s="47" t="s">
        <v>151</v>
      </c>
      <c r="I226" s="2" t="s">
        <v>1876</v>
      </c>
      <c r="J226" s="2" t="s">
        <v>1927</v>
      </c>
      <c r="K226" s="2" t="s">
        <v>164</v>
      </c>
      <c r="L226" s="2" t="s">
        <v>1775</v>
      </c>
      <c r="M226" s="2" t="s">
        <v>1928</v>
      </c>
      <c r="N226" s="48" t="s">
        <v>1929</v>
      </c>
      <c r="O226" s="48" t="s">
        <v>1930</v>
      </c>
      <c r="P226" s="2" t="s">
        <v>1779</v>
      </c>
      <c r="Q226" s="47" t="s">
        <v>1926</v>
      </c>
      <c r="R226" s="2" t="s">
        <v>1931</v>
      </c>
      <c r="S226" s="47" t="s">
        <v>169</v>
      </c>
      <c r="T226" s="2" t="s">
        <v>1932</v>
      </c>
      <c r="V226" s="2" t="s">
        <v>1933</v>
      </c>
      <c r="W226" s="2" t="s">
        <v>1876</v>
      </c>
      <c r="X226" s="2"/>
      <c r="Z226" s="48" t="s">
        <v>1930</v>
      </c>
      <c r="AA226" s="2" t="s">
        <v>1934</v>
      </c>
      <c r="AB226" s="2" t="s">
        <v>1883</v>
      </c>
      <c r="AC226" s="2" t="s">
        <v>1786</v>
      </c>
      <c r="AD226" s="2" t="s">
        <v>1935</v>
      </c>
      <c r="AE226" s="2" t="s">
        <v>153</v>
      </c>
      <c r="AF226" s="2"/>
      <c r="AH226" s="2"/>
      <c r="AJ226" s="2"/>
      <c r="AN226" s="47" t="s">
        <v>169</v>
      </c>
      <c r="AO226" s="2" t="s">
        <v>177</v>
      </c>
      <c r="AP226" s="2" t="s">
        <v>1936</v>
      </c>
      <c r="AQ226" s="2" t="str">
        <f t="shared" si="3"/>
        <v>ERA-2 • drone-saturation transition</v>
      </c>
      <c r="AR226" s="2" t="str">
        <f>IF(D226="","",IF(IFERROR(DATEVALUE(D226),0)&gt;='Розрахунок'!$B$2-365,"MODEL-365","HISTORICAL_ONLY"))</f>
        <v>HISTORICAL_ONLY</v>
      </c>
    </row>
    <row r="227">
      <c r="A227" s="29">
        <v>226.0</v>
      </c>
      <c r="B227" s="46" t="s">
        <v>1937</v>
      </c>
      <c r="C227" s="46" t="s">
        <v>146</v>
      </c>
      <c r="D227" s="47" t="s">
        <v>552</v>
      </c>
      <c r="E227" s="2" t="s">
        <v>196</v>
      </c>
      <c r="F227" s="2">
        <v>2.0</v>
      </c>
      <c r="G227" s="2" t="s">
        <v>216</v>
      </c>
      <c r="H227" s="2">
        <v>1.0</v>
      </c>
      <c r="I227" s="2" t="s">
        <v>1938</v>
      </c>
      <c r="J227" s="2" t="s">
        <v>1939</v>
      </c>
      <c r="K227" s="2" t="s">
        <v>1940</v>
      </c>
      <c r="L227" s="2" t="s">
        <v>1941</v>
      </c>
      <c r="M227" s="2" t="s">
        <v>1942</v>
      </c>
      <c r="N227" s="48" t="s">
        <v>1943</v>
      </c>
      <c r="O227" s="48" t="s">
        <v>1944</v>
      </c>
      <c r="P227" s="2" t="s">
        <v>1945</v>
      </c>
      <c r="Q227" s="47" t="s">
        <v>552</v>
      </c>
      <c r="R227" s="2" t="s">
        <v>1946</v>
      </c>
      <c r="S227" s="2"/>
      <c r="T227" s="2" t="s">
        <v>1947</v>
      </c>
      <c r="V227" s="2" t="s">
        <v>1948</v>
      </c>
      <c r="W227" s="2" t="s">
        <v>1949</v>
      </c>
      <c r="X227" s="2"/>
      <c r="Z227" s="48" t="s">
        <v>1944</v>
      </c>
      <c r="AA227" s="2" t="s">
        <v>1950</v>
      </c>
      <c r="AB227" s="2" t="s">
        <v>1951</v>
      </c>
      <c r="AC227" s="2" t="s">
        <v>1952</v>
      </c>
      <c r="AD227" s="2" t="s">
        <v>1953</v>
      </c>
      <c r="AE227" s="2" t="s">
        <v>153</v>
      </c>
      <c r="AL227" s="2" t="s">
        <v>153</v>
      </c>
      <c r="AO227" s="2" t="s">
        <v>1954</v>
      </c>
      <c r="AP227" s="2" t="s">
        <v>1955</v>
      </c>
      <c r="AQ227" s="4" t="str">
        <f t="shared" si="3"/>
        <v>ERA-3 • змішаний / зростання балістики</v>
      </c>
      <c r="AR227" s="4" t="str">
        <f>IF(D227="","",IF(IFERROR(DATEVALUE(D227),0)&gt;='Розрахунок'!$B$2-365,"MODEL-365","HISTORICAL_ONLY"))</f>
        <v>MODEL-365</v>
      </c>
    </row>
    <row r="228">
      <c r="A228" s="51" t="s">
        <v>1956</v>
      </c>
      <c r="B228" s="46" t="s">
        <v>1957</v>
      </c>
      <c r="C228" s="46" t="s">
        <v>146</v>
      </c>
      <c r="D228" s="47" t="s">
        <v>1958</v>
      </c>
      <c r="E228" s="2" t="s">
        <v>256</v>
      </c>
      <c r="F228" s="47" t="s">
        <v>149</v>
      </c>
      <c r="G228" s="2" t="s">
        <v>216</v>
      </c>
      <c r="H228" s="47" t="s">
        <v>151</v>
      </c>
      <c r="I228" s="2" t="s">
        <v>1959</v>
      </c>
      <c r="J228" s="2" t="s">
        <v>1960</v>
      </c>
      <c r="K228" s="2" t="s">
        <v>153</v>
      </c>
      <c r="L228" s="2" t="s">
        <v>1961</v>
      </c>
      <c r="M228" s="2" t="s">
        <v>1962</v>
      </c>
      <c r="N228" s="48" t="s">
        <v>1963</v>
      </c>
      <c r="O228" s="48" t="s">
        <v>1964</v>
      </c>
      <c r="P228" s="2" t="s">
        <v>1965</v>
      </c>
      <c r="Q228" s="47" t="s">
        <v>1966</v>
      </c>
      <c r="R228" s="2" t="s">
        <v>389</v>
      </c>
      <c r="T228" s="2" t="s">
        <v>696</v>
      </c>
      <c r="V228" s="2" t="s">
        <v>1967</v>
      </c>
      <c r="W228" s="2" t="s">
        <v>1957</v>
      </c>
      <c r="Z228" s="48" t="s">
        <v>1963</v>
      </c>
      <c r="AA228" s="2" t="s">
        <v>1968</v>
      </c>
      <c r="AB228" s="2" t="s">
        <v>1969</v>
      </c>
      <c r="AC228" s="2" t="s">
        <v>1970</v>
      </c>
      <c r="AD228" s="2" t="s">
        <v>1971</v>
      </c>
      <c r="AE228" s="2" t="s">
        <v>153</v>
      </c>
      <c r="AF228" s="2" t="s">
        <v>153</v>
      </c>
      <c r="AH228" s="2" t="s">
        <v>153</v>
      </c>
      <c r="AK228" s="2" t="s">
        <v>153</v>
      </c>
      <c r="AL228" s="2" t="s">
        <v>153</v>
      </c>
      <c r="AO228" s="2" t="s">
        <v>1972</v>
      </c>
      <c r="AP228" s="2" t="s">
        <v>1973</v>
      </c>
      <c r="AQ228" s="2" t="s">
        <v>704</v>
      </c>
      <c r="AR228" s="2" t="s">
        <v>1799</v>
      </c>
    </row>
    <row r="229">
      <c r="A229" s="51" t="s">
        <v>1974</v>
      </c>
      <c r="B229" s="46" t="s">
        <v>1957</v>
      </c>
      <c r="C229" s="46" t="s">
        <v>146</v>
      </c>
      <c r="D229" s="47" t="s">
        <v>1975</v>
      </c>
      <c r="E229" s="2" t="s">
        <v>303</v>
      </c>
      <c r="F229" s="47" t="s">
        <v>169</v>
      </c>
      <c r="G229" s="2" t="s">
        <v>216</v>
      </c>
      <c r="H229" s="47" t="s">
        <v>151</v>
      </c>
      <c r="I229" s="2" t="s">
        <v>1957</v>
      </c>
      <c r="J229" s="2" t="s">
        <v>421</v>
      </c>
      <c r="K229" s="2" t="s">
        <v>1976</v>
      </c>
      <c r="L229" s="2" t="s">
        <v>1977</v>
      </c>
      <c r="M229" s="2" t="s">
        <v>1978</v>
      </c>
      <c r="N229" s="48" t="s">
        <v>1979</v>
      </c>
      <c r="O229" s="48" t="s">
        <v>1980</v>
      </c>
      <c r="P229" s="2" t="s">
        <v>1981</v>
      </c>
      <c r="Q229" s="47" t="s">
        <v>1982</v>
      </c>
      <c r="R229" s="2" t="s">
        <v>1983</v>
      </c>
      <c r="T229" s="2" t="s">
        <v>1984</v>
      </c>
      <c r="V229" s="2" t="s">
        <v>1985</v>
      </c>
      <c r="W229" s="2" t="s">
        <v>1957</v>
      </c>
      <c r="AA229" s="2" t="s">
        <v>1986</v>
      </c>
      <c r="AB229" s="2" t="s">
        <v>1969</v>
      </c>
      <c r="AC229" s="2" t="s">
        <v>1987</v>
      </c>
      <c r="AD229" s="2" t="s">
        <v>1988</v>
      </c>
      <c r="AE229" s="2" t="s">
        <v>153</v>
      </c>
      <c r="AO229" s="2" t="s">
        <v>421</v>
      </c>
      <c r="AP229" s="2" t="s">
        <v>1989</v>
      </c>
      <c r="AQ229" s="2" t="s">
        <v>704</v>
      </c>
      <c r="AR229" s="2" t="s">
        <v>1799</v>
      </c>
    </row>
    <row r="230">
      <c r="A230" s="51" t="s">
        <v>1990</v>
      </c>
      <c r="B230" s="46" t="s">
        <v>1957</v>
      </c>
      <c r="C230" s="46" t="s">
        <v>146</v>
      </c>
      <c r="D230" s="47" t="s">
        <v>1991</v>
      </c>
      <c r="E230" s="2" t="s">
        <v>256</v>
      </c>
      <c r="F230" s="47" t="s">
        <v>151</v>
      </c>
      <c r="G230" s="2" t="s">
        <v>170</v>
      </c>
      <c r="H230" s="47" t="s">
        <v>151</v>
      </c>
      <c r="I230" s="2" t="s">
        <v>1957</v>
      </c>
      <c r="J230" s="2" t="s">
        <v>1992</v>
      </c>
      <c r="K230" s="2" t="s">
        <v>153</v>
      </c>
      <c r="L230" s="2" t="s">
        <v>1993</v>
      </c>
      <c r="M230" s="2" t="s">
        <v>1994</v>
      </c>
      <c r="N230" s="48" t="s">
        <v>1995</v>
      </c>
      <c r="O230" s="48" t="s">
        <v>1996</v>
      </c>
      <c r="P230" s="2" t="s">
        <v>1997</v>
      </c>
      <c r="Q230" s="47" t="s">
        <v>619</v>
      </c>
      <c r="R230" s="2" t="s">
        <v>389</v>
      </c>
      <c r="T230" s="2" t="s">
        <v>696</v>
      </c>
      <c r="V230" s="2" t="s">
        <v>1998</v>
      </c>
      <c r="W230" s="2" t="s">
        <v>1957</v>
      </c>
      <c r="Z230" s="48" t="s">
        <v>1996</v>
      </c>
      <c r="AA230" s="2" t="s">
        <v>1999</v>
      </c>
      <c r="AB230" s="2" t="s">
        <v>1969</v>
      </c>
      <c r="AC230" s="2" t="s">
        <v>2000</v>
      </c>
      <c r="AD230" s="2" t="s">
        <v>2001</v>
      </c>
      <c r="AE230" s="2" t="s">
        <v>153</v>
      </c>
      <c r="AH230" s="2" t="s">
        <v>153</v>
      </c>
      <c r="AO230" s="2" t="s">
        <v>192</v>
      </c>
      <c r="AP230" s="2" t="s">
        <v>313</v>
      </c>
      <c r="AQ230" s="2" t="s">
        <v>704</v>
      </c>
      <c r="AR230" s="2" t="s">
        <v>705</v>
      </c>
    </row>
    <row r="231">
      <c r="A231" s="51" t="s">
        <v>2002</v>
      </c>
      <c r="B231" s="46" t="s">
        <v>1957</v>
      </c>
      <c r="C231" s="46" t="s">
        <v>146</v>
      </c>
      <c r="D231" s="47" t="s">
        <v>2003</v>
      </c>
      <c r="E231" s="2" t="s">
        <v>148</v>
      </c>
      <c r="F231" s="47" t="s">
        <v>169</v>
      </c>
      <c r="G231" s="2" t="s">
        <v>216</v>
      </c>
      <c r="H231" s="47" t="s">
        <v>151</v>
      </c>
      <c r="I231" s="2" t="s">
        <v>2004</v>
      </c>
      <c r="J231" s="2" t="s">
        <v>421</v>
      </c>
      <c r="K231" s="2" t="s">
        <v>153</v>
      </c>
      <c r="L231" s="2" t="s">
        <v>2005</v>
      </c>
      <c r="M231" s="2" t="s">
        <v>2006</v>
      </c>
      <c r="N231" s="48" t="s">
        <v>2007</v>
      </c>
      <c r="O231" s="48" t="s">
        <v>2008</v>
      </c>
      <c r="P231" s="2" t="s">
        <v>2009</v>
      </c>
      <c r="Q231" s="47" t="s">
        <v>2010</v>
      </c>
      <c r="R231" s="2" t="s">
        <v>389</v>
      </c>
      <c r="T231" s="2" t="s">
        <v>2011</v>
      </c>
      <c r="V231" s="2" t="s">
        <v>2012</v>
      </c>
      <c r="W231" s="2" t="s">
        <v>2013</v>
      </c>
      <c r="Z231" s="48" t="s">
        <v>2008</v>
      </c>
      <c r="AA231" s="2" t="s">
        <v>2014</v>
      </c>
      <c r="AB231" s="2" t="s">
        <v>1969</v>
      </c>
      <c r="AC231" s="2" t="s">
        <v>2015</v>
      </c>
      <c r="AD231" s="2" t="s">
        <v>2016</v>
      </c>
      <c r="AE231" s="2" t="s">
        <v>153</v>
      </c>
      <c r="AH231" s="2" t="s">
        <v>153</v>
      </c>
      <c r="AO231" s="2" t="s">
        <v>2017</v>
      </c>
      <c r="AP231" s="2" t="s">
        <v>1973</v>
      </c>
      <c r="AQ231" s="2" t="s">
        <v>704</v>
      </c>
      <c r="AR231" s="2" t="s">
        <v>705</v>
      </c>
    </row>
    <row r="232">
      <c r="A232" s="51" t="s">
        <v>2018</v>
      </c>
      <c r="B232" s="46" t="s">
        <v>1957</v>
      </c>
      <c r="C232" s="46" t="s">
        <v>146</v>
      </c>
      <c r="D232" s="47" t="s">
        <v>1536</v>
      </c>
      <c r="E232" s="2" t="s">
        <v>256</v>
      </c>
      <c r="F232" s="47" t="s">
        <v>149</v>
      </c>
      <c r="G232" s="2" t="s">
        <v>216</v>
      </c>
      <c r="H232" s="47" t="s">
        <v>151</v>
      </c>
      <c r="I232" s="2" t="s">
        <v>2004</v>
      </c>
      <c r="J232" s="2" t="s">
        <v>2019</v>
      </c>
      <c r="K232" s="2" t="s">
        <v>153</v>
      </c>
      <c r="L232" s="2" t="s">
        <v>2020</v>
      </c>
      <c r="M232" s="2" t="s">
        <v>2021</v>
      </c>
      <c r="N232" s="48" t="s">
        <v>2022</v>
      </c>
      <c r="O232" s="48" t="s">
        <v>2023</v>
      </c>
      <c r="P232" s="2" t="s">
        <v>2024</v>
      </c>
      <c r="Q232" s="47" t="s">
        <v>2025</v>
      </c>
      <c r="R232" s="2" t="s">
        <v>389</v>
      </c>
      <c r="T232" s="2" t="s">
        <v>696</v>
      </c>
      <c r="V232" s="2" t="s">
        <v>2026</v>
      </c>
      <c r="W232" s="2" t="s">
        <v>2013</v>
      </c>
      <c r="Z232" s="48" t="s">
        <v>2027</v>
      </c>
      <c r="AA232" s="2" t="s">
        <v>2028</v>
      </c>
      <c r="AB232" s="2" t="s">
        <v>1969</v>
      </c>
      <c r="AC232" s="2" t="s">
        <v>2029</v>
      </c>
      <c r="AD232" s="2" t="s">
        <v>2030</v>
      </c>
      <c r="AE232" s="2" t="s">
        <v>153</v>
      </c>
      <c r="AH232" s="2" t="s">
        <v>153</v>
      </c>
      <c r="AI232" s="2" t="s">
        <v>153</v>
      </c>
      <c r="AL232" s="2" t="s">
        <v>153</v>
      </c>
      <c r="AO232" s="2" t="s">
        <v>2031</v>
      </c>
      <c r="AP232" s="2" t="s">
        <v>313</v>
      </c>
      <c r="AQ232" s="2" t="s">
        <v>1832</v>
      </c>
      <c r="AR232" s="2" t="s">
        <v>705</v>
      </c>
    </row>
    <row r="233">
      <c r="A233" s="51" t="s">
        <v>2032</v>
      </c>
      <c r="B233" s="46" t="s">
        <v>1957</v>
      </c>
      <c r="C233" s="46" t="s">
        <v>146</v>
      </c>
      <c r="D233" s="47" t="s">
        <v>1595</v>
      </c>
      <c r="E233" s="2" t="s">
        <v>148</v>
      </c>
      <c r="F233" s="47" t="s">
        <v>248</v>
      </c>
      <c r="G233" s="2" t="s">
        <v>150</v>
      </c>
      <c r="H233" s="47" t="s">
        <v>151</v>
      </c>
      <c r="I233" s="2" t="s">
        <v>1957</v>
      </c>
      <c r="J233" s="2" t="s">
        <v>2033</v>
      </c>
      <c r="K233" s="2" t="s">
        <v>2034</v>
      </c>
      <c r="L233" s="2" t="s">
        <v>2035</v>
      </c>
      <c r="M233" s="2" t="s">
        <v>2036</v>
      </c>
      <c r="N233" s="48" t="s">
        <v>2037</v>
      </c>
      <c r="O233" s="48" t="s">
        <v>2038</v>
      </c>
      <c r="P233" s="2" t="s">
        <v>2039</v>
      </c>
      <c r="Q233" s="47" t="s">
        <v>2040</v>
      </c>
      <c r="R233" s="2" t="s">
        <v>2041</v>
      </c>
      <c r="T233" s="2" t="s">
        <v>696</v>
      </c>
      <c r="V233" s="2" t="s">
        <v>2042</v>
      </c>
      <c r="W233" s="2" t="s">
        <v>1957</v>
      </c>
      <c r="AA233" s="2" t="s">
        <v>2043</v>
      </c>
      <c r="AB233" s="2" t="s">
        <v>1969</v>
      </c>
      <c r="AC233" s="2" t="s">
        <v>2044</v>
      </c>
      <c r="AD233" s="2" t="s">
        <v>2045</v>
      </c>
      <c r="AE233" s="2" t="s">
        <v>153</v>
      </c>
      <c r="AH233" s="2" t="s">
        <v>153</v>
      </c>
      <c r="AO233" s="2" t="s">
        <v>2046</v>
      </c>
      <c r="AP233" s="2" t="s">
        <v>2047</v>
      </c>
      <c r="AQ233" s="2" t="s">
        <v>1832</v>
      </c>
      <c r="AR233" s="2" t="s">
        <v>705</v>
      </c>
    </row>
    <row r="234">
      <c r="A234" s="51" t="s">
        <v>2048</v>
      </c>
      <c r="B234" s="46" t="s">
        <v>194</v>
      </c>
      <c r="C234" s="46" t="s">
        <v>146</v>
      </c>
      <c r="D234" s="47" t="s">
        <v>2049</v>
      </c>
      <c r="E234" s="2" t="s">
        <v>256</v>
      </c>
      <c r="F234" s="47" t="s">
        <v>151</v>
      </c>
      <c r="G234" s="2" t="s">
        <v>170</v>
      </c>
      <c r="H234" s="47" t="s">
        <v>151</v>
      </c>
      <c r="I234" s="2" t="s">
        <v>194</v>
      </c>
      <c r="J234" s="2" t="s">
        <v>249</v>
      </c>
      <c r="K234" s="2" t="s">
        <v>153</v>
      </c>
      <c r="L234" s="2" t="s">
        <v>154</v>
      </c>
      <c r="M234" s="2" t="s">
        <v>2050</v>
      </c>
      <c r="N234" s="48" t="s">
        <v>2051</v>
      </c>
      <c r="O234" s="2" t="s">
        <v>157</v>
      </c>
      <c r="AB234" s="2" t="s">
        <v>321</v>
      </c>
      <c r="AC234" s="2" t="s">
        <v>2052</v>
      </c>
      <c r="AD234" s="2" t="s">
        <v>2053</v>
      </c>
      <c r="AE234" s="2" t="s">
        <v>153</v>
      </c>
      <c r="AO234" s="2" t="s">
        <v>192</v>
      </c>
      <c r="AP234" s="2" t="s">
        <v>2054</v>
      </c>
      <c r="AQ234" s="2" t="s">
        <v>1798</v>
      </c>
      <c r="AR234" s="2" t="s">
        <v>1799</v>
      </c>
    </row>
    <row r="235">
      <c r="A235" s="51" t="s">
        <v>2055</v>
      </c>
      <c r="B235" s="46" t="s">
        <v>194</v>
      </c>
      <c r="C235" s="46" t="s">
        <v>146</v>
      </c>
      <c r="D235" s="47" t="s">
        <v>2056</v>
      </c>
      <c r="E235" s="2" t="s">
        <v>256</v>
      </c>
      <c r="F235" s="47" t="s">
        <v>151</v>
      </c>
      <c r="G235" s="2" t="s">
        <v>170</v>
      </c>
      <c r="H235" s="47" t="s">
        <v>151</v>
      </c>
      <c r="I235" s="2" t="s">
        <v>197</v>
      </c>
      <c r="J235" s="2" t="s">
        <v>240</v>
      </c>
      <c r="K235" s="2" t="s">
        <v>2057</v>
      </c>
      <c r="L235" s="2" t="s">
        <v>2058</v>
      </c>
      <c r="M235" s="2" t="s">
        <v>2059</v>
      </c>
      <c r="N235" s="48" t="s">
        <v>2060</v>
      </c>
      <c r="O235" s="48" t="s">
        <v>2061</v>
      </c>
      <c r="AB235" s="2" t="s">
        <v>321</v>
      </c>
      <c r="AC235" s="2" t="s">
        <v>2062</v>
      </c>
      <c r="AD235" s="2" t="s">
        <v>2063</v>
      </c>
      <c r="AE235" s="2" t="s">
        <v>153</v>
      </c>
      <c r="AO235" s="2" t="s">
        <v>2064</v>
      </c>
      <c r="AP235" s="2" t="s">
        <v>2065</v>
      </c>
      <c r="AQ235" s="2" t="s">
        <v>704</v>
      </c>
      <c r="AR235" s="2" t="s">
        <v>1799</v>
      </c>
    </row>
    <row r="236">
      <c r="A236" s="51" t="s">
        <v>2066</v>
      </c>
      <c r="B236" s="46" t="s">
        <v>145</v>
      </c>
      <c r="C236" s="46" t="s">
        <v>146</v>
      </c>
      <c r="D236" s="47" t="s">
        <v>2067</v>
      </c>
      <c r="E236" s="2" t="s">
        <v>288</v>
      </c>
      <c r="F236" s="47" t="s">
        <v>151</v>
      </c>
      <c r="G236" s="2" t="s">
        <v>170</v>
      </c>
      <c r="H236" s="47" t="s">
        <v>151</v>
      </c>
      <c r="I236" s="2" t="s">
        <v>145</v>
      </c>
      <c r="J236" s="2" t="s">
        <v>2068</v>
      </c>
      <c r="K236" s="2" t="s">
        <v>153</v>
      </c>
      <c r="L236" s="2" t="s">
        <v>2069</v>
      </c>
      <c r="M236" s="2" t="s">
        <v>2070</v>
      </c>
      <c r="N236" s="48" t="s">
        <v>2071</v>
      </c>
      <c r="O236" s="48" t="s">
        <v>2072</v>
      </c>
      <c r="P236" s="2" t="s">
        <v>2073</v>
      </c>
      <c r="T236" s="2" t="s">
        <v>696</v>
      </c>
      <c r="V236" s="2" t="s">
        <v>1562</v>
      </c>
      <c r="W236" s="2" t="s">
        <v>145</v>
      </c>
      <c r="AB236" s="2" t="s">
        <v>2074</v>
      </c>
      <c r="AC236" s="2" t="s">
        <v>2075</v>
      </c>
      <c r="AD236" s="2" t="s">
        <v>2076</v>
      </c>
      <c r="AE236" s="2" t="s">
        <v>153</v>
      </c>
      <c r="AH236" s="2" t="s">
        <v>153</v>
      </c>
      <c r="AL236" s="2" t="s">
        <v>153</v>
      </c>
      <c r="AO236" s="2" t="s">
        <v>2077</v>
      </c>
      <c r="AP236" s="2" t="s">
        <v>2078</v>
      </c>
      <c r="AQ236" s="2" t="s">
        <v>1798</v>
      </c>
      <c r="AR236" s="2" t="s">
        <v>1799</v>
      </c>
    </row>
    <row r="237">
      <c r="A237" s="51" t="s">
        <v>2079</v>
      </c>
      <c r="B237" s="46" t="s">
        <v>145</v>
      </c>
      <c r="C237" s="46" t="s">
        <v>146</v>
      </c>
      <c r="D237" s="47" t="s">
        <v>326</v>
      </c>
      <c r="E237" s="2" t="s">
        <v>288</v>
      </c>
      <c r="F237" s="47" t="s">
        <v>248</v>
      </c>
      <c r="G237" s="2" t="s">
        <v>150</v>
      </c>
      <c r="H237" s="47" t="s">
        <v>151</v>
      </c>
      <c r="I237" s="2" t="s">
        <v>145</v>
      </c>
      <c r="J237" s="2" t="s">
        <v>2080</v>
      </c>
      <c r="K237" s="2" t="s">
        <v>153</v>
      </c>
      <c r="L237" s="2" t="s">
        <v>2081</v>
      </c>
      <c r="M237" s="2" t="s">
        <v>2082</v>
      </c>
      <c r="N237" s="48" t="s">
        <v>2083</v>
      </c>
      <c r="O237" s="48" t="s">
        <v>2084</v>
      </c>
      <c r="P237" s="2" t="s">
        <v>2085</v>
      </c>
      <c r="R237" s="2" t="s">
        <v>389</v>
      </c>
      <c r="T237" s="2" t="s">
        <v>696</v>
      </c>
      <c r="V237" s="2" t="s">
        <v>161</v>
      </c>
      <c r="W237" s="2" t="s">
        <v>145</v>
      </c>
      <c r="AB237" s="2" t="s">
        <v>2074</v>
      </c>
      <c r="AC237" s="2" t="s">
        <v>2086</v>
      </c>
      <c r="AD237" s="2" t="s">
        <v>2087</v>
      </c>
      <c r="AE237" s="2" t="s">
        <v>153</v>
      </c>
      <c r="AF237" s="2" t="s">
        <v>153</v>
      </c>
      <c r="AH237" s="2" t="s">
        <v>153</v>
      </c>
      <c r="AL237" s="2" t="s">
        <v>153</v>
      </c>
      <c r="AO237" s="2" t="s">
        <v>419</v>
      </c>
      <c r="AP237" s="2" t="s">
        <v>2088</v>
      </c>
      <c r="AQ237" s="2" t="s">
        <v>704</v>
      </c>
      <c r="AR237" s="2" t="s">
        <v>1799</v>
      </c>
    </row>
    <row r="238">
      <c r="A238" s="51" t="s">
        <v>2089</v>
      </c>
      <c r="B238" s="46" t="s">
        <v>145</v>
      </c>
      <c r="C238" s="46" t="s">
        <v>146</v>
      </c>
      <c r="D238" s="47" t="s">
        <v>2090</v>
      </c>
      <c r="E238" s="2" t="s">
        <v>196</v>
      </c>
      <c r="F238" s="47" t="s">
        <v>149</v>
      </c>
      <c r="G238" s="2" t="s">
        <v>216</v>
      </c>
      <c r="H238" s="47" t="s">
        <v>151</v>
      </c>
      <c r="I238" s="2" t="s">
        <v>2091</v>
      </c>
      <c r="J238" s="2" t="s">
        <v>2092</v>
      </c>
      <c r="K238" s="2" t="s">
        <v>164</v>
      </c>
      <c r="L238" s="2" t="s">
        <v>2093</v>
      </c>
      <c r="M238" s="2" t="s">
        <v>2094</v>
      </c>
      <c r="N238" s="48" t="s">
        <v>2095</v>
      </c>
      <c r="O238" s="48" t="s">
        <v>2096</v>
      </c>
      <c r="P238" s="2" t="s">
        <v>2097</v>
      </c>
      <c r="R238" s="2" t="s">
        <v>2098</v>
      </c>
      <c r="T238" s="2" t="s">
        <v>696</v>
      </c>
      <c r="V238" s="2" t="s">
        <v>161</v>
      </c>
      <c r="W238" s="2" t="s">
        <v>2091</v>
      </c>
      <c r="AB238" s="2" t="s">
        <v>2074</v>
      </c>
      <c r="AC238" s="2" t="s">
        <v>2099</v>
      </c>
      <c r="AD238" s="2" t="s">
        <v>2100</v>
      </c>
      <c r="AE238" s="2" t="s">
        <v>153</v>
      </c>
      <c r="AO238" s="2" t="s">
        <v>177</v>
      </c>
      <c r="AP238" s="2" t="s">
        <v>2088</v>
      </c>
      <c r="AQ238" s="2" t="s">
        <v>704</v>
      </c>
      <c r="AR238" s="2" t="s">
        <v>1799</v>
      </c>
    </row>
    <row r="239">
      <c r="A239" s="51" t="s">
        <v>2101</v>
      </c>
      <c r="B239" s="46" t="s">
        <v>145</v>
      </c>
      <c r="C239" s="46" t="s">
        <v>146</v>
      </c>
      <c r="D239" s="47" t="s">
        <v>2102</v>
      </c>
      <c r="E239" s="2" t="s">
        <v>180</v>
      </c>
      <c r="F239" s="47" t="s">
        <v>151</v>
      </c>
      <c r="G239" s="2" t="s">
        <v>170</v>
      </c>
      <c r="H239" s="47" t="s">
        <v>151</v>
      </c>
      <c r="I239" s="2" t="s">
        <v>145</v>
      </c>
      <c r="J239" s="2" t="s">
        <v>2103</v>
      </c>
      <c r="K239" s="2" t="s">
        <v>153</v>
      </c>
      <c r="L239" s="2" t="s">
        <v>2104</v>
      </c>
      <c r="M239" s="2" t="s">
        <v>2105</v>
      </c>
      <c r="N239" s="48" t="s">
        <v>2106</v>
      </c>
      <c r="O239" s="48" t="s">
        <v>2107</v>
      </c>
      <c r="P239" s="2" t="s">
        <v>2108</v>
      </c>
      <c r="R239" s="2" t="s">
        <v>2109</v>
      </c>
      <c r="T239" s="2" t="s">
        <v>696</v>
      </c>
      <c r="V239" s="2" t="s">
        <v>1562</v>
      </c>
      <c r="W239" s="2" t="s">
        <v>145</v>
      </c>
      <c r="AB239" s="2" t="s">
        <v>2074</v>
      </c>
      <c r="AC239" s="2" t="s">
        <v>2110</v>
      </c>
      <c r="AD239" s="2" t="s">
        <v>2111</v>
      </c>
      <c r="AE239" s="2" t="s">
        <v>153</v>
      </c>
      <c r="AH239" s="2" t="s">
        <v>153</v>
      </c>
      <c r="AL239" s="2" t="s">
        <v>153</v>
      </c>
      <c r="AO239" s="2" t="s">
        <v>192</v>
      </c>
      <c r="AP239" s="2" t="s">
        <v>2112</v>
      </c>
      <c r="AQ239" s="2" t="s">
        <v>704</v>
      </c>
      <c r="AR239" s="2" t="s">
        <v>705</v>
      </c>
    </row>
    <row r="240">
      <c r="A240" s="51" t="s">
        <v>2113</v>
      </c>
      <c r="B240" s="46" t="s">
        <v>145</v>
      </c>
      <c r="C240" s="46" t="s">
        <v>146</v>
      </c>
      <c r="D240" s="47" t="s">
        <v>619</v>
      </c>
      <c r="E240" s="2" t="s">
        <v>288</v>
      </c>
      <c r="F240" s="47" t="s">
        <v>151</v>
      </c>
      <c r="G240" s="2" t="s">
        <v>170</v>
      </c>
      <c r="H240" s="47" t="s">
        <v>151</v>
      </c>
      <c r="I240" s="2" t="s">
        <v>145</v>
      </c>
      <c r="J240" s="2" t="s">
        <v>2068</v>
      </c>
      <c r="K240" s="2" t="s">
        <v>153</v>
      </c>
      <c r="L240" s="2" t="s">
        <v>2114</v>
      </c>
      <c r="M240" s="2" t="s">
        <v>2115</v>
      </c>
      <c r="N240" s="48" t="s">
        <v>2116</v>
      </c>
      <c r="O240" s="48" t="s">
        <v>2117</v>
      </c>
      <c r="P240" s="2" t="s">
        <v>2118</v>
      </c>
      <c r="R240" s="2" t="s">
        <v>389</v>
      </c>
      <c r="T240" s="2" t="s">
        <v>696</v>
      </c>
      <c r="V240" s="2" t="s">
        <v>1562</v>
      </c>
      <c r="W240" s="2" t="s">
        <v>145</v>
      </c>
      <c r="AB240" s="2" t="s">
        <v>2074</v>
      </c>
      <c r="AC240" s="2" t="s">
        <v>2119</v>
      </c>
      <c r="AD240" s="2" t="s">
        <v>2120</v>
      </c>
      <c r="AE240" s="2" t="s">
        <v>153</v>
      </c>
      <c r="AH240" s="2" t="s">
        <v>153</v>
      </c>
      <c r="AL240" s="2" t="s">
        <v>153</v>
      </c>
      <c r="AO240" s="2" t="s">
        <v>2077</v>
      </c>
      <c r="AP240" s="2" t="s">
        <v>2112</v>
      </c>
      <c r="AQ240" s="2" t="s">
        <v>704</v>
      </c>
      <c r="AR240" s="2" t="s">
        <v>705</v>
      </c>
    </row>
    <row r="241">
      <c r="A241" s="51" t="s">
        <v>2121</v>
      </c>
      <c r="B241" s="46" t="s">
        <v>145</v>
      </c>
      <c r="C241" s="46" t="s">
        <v>146</v>
      </c>
      <c r="D241" s="47" t="s">
        <v>858</v>
      </c>
      <c r="E241" s="2" t="s">
        <v>208</v>
      </c>
      <c r="F241" s="47" t="s">
        <v>149</v>
      </c>
      <c r="G241" s="2" t="s">
        <v>216</v>
      </c>
      <c r="H241" s="47" t="s">
        <v>151</v>
      </c>
      <c r="I241" s="2" t="s">
        <v>145</v>
      </c>
      <c r="J241" s="2" t="s">
        <v>2122</v>
      </c>
      <c r="K241" s="2" t="s">
        <v>153</v>
      </c>
      <c r="L241" s="2" t="s">
        <v>2123</v>
      </c>
      <c r="M241" s="2" t="s">
        <v>2124</v>
      </c>
      <c r="N241" s="48" t="s">
        <v>2125</v>
      </c>
      <c r="O241" s="48" t="s">
        <v>2126</v>
      </c>
      <c r="P241" s="2" t="s">
        <v>2127</v>
      </c>
      <c r="R241" s="2" t="s">
        <v>389</v>
      </c>
      <c r="T241" s="2" t="s">
        <v>696</v>
      </c>
      <c r="V241" s="2" t="s">
        <v>1562</v>
      </c>
      <c r="W241" s="2" t="s">
        <v>145</v>
      </c>
      <c r="AB241" s="2" t="s">
        <v>2074</v>
      </c>
      <c r="AC241" s="2" t="s">
        <v>2128</v>
      </c>
      <c r="AD241" s="2" t="s">
        <v>2129</v>
      </c>
      <c r="AE241" s="2" t="s">
        <v>153</v>
      </c>
      <c r="AH241" s="2" t="s">
        <v>153</v>
      </c>
      <c r="AL241" s="2" t="s">
        <v>153</v>
      </c>
      <c r="AO241" s="2" t="s">
        <v>192</v>
      </c>
      <c r="AP241" s="2" t="s">
        <v>2112</v>
      </c>
      <c r="AQ241" s="2" t="s">
        <v>704</v>
      </c>
      <c r="AR241" s="2" t="s">
        <v>705</v>
      </c>
    </row>
    <row r="242">
      <c r="A242" s="51" t="s">
        <v>2130</v>
      </c>
      <c r="B242" s="46" t="s">
        <v>145</v>
      </c>
      <c r="C242" s="46" t="s">
        <v>146</v>
      </c>
      <c r="D242" s="47" t="s">
        <v>2131</v>
      </c>
      <c r="E242" s="2" t="s">
        <v>208</v>
      </c>
      <c r="F242" s="47" t="s">
        <v>169</v>
      </c>
      <c r="G242" s="2" t="s">
        <v>216</v>
      </c>
      <c r="H242" s="47" t="s">
        <v>151</v>
      </c>
      <c r="I242" s="2" t="s">
        <v>145</v>
      </c>
      <c r="J242" s="2" t="s">
        <v>2132</v>
      </c>
      <c r="K242" s="2" t="s">
        <v>164</v>
      </c>
      <c r="L242" s="2" t="s">
        <v>154</v>
      </c>
      <c r="M242" s="2" t="s">
        <v>2133</v>
      </c>
      <c r="N242" s="48" t="s">
        <v>2134</v>
      </c>
      <c r="O242" s="48" t="s">
        <v>2135</v>
      </c>
      <c r="P242" s="2" t="s">
        <v>2136</v>
      </c>
      <c r="R242" s="2" t="s">
        <v>2137</v>
      </c>
      <c r="T242" s="2" t="s">
        <v>696</v>
      </c>
      <c r="V242" s="2" t="s">
        <v>161</v>
      </c>
      <c r="W242" s="2" t="s">
        <v>145</v>
      </c>
      <c r="AB242" s="2" t="s">
        <v>2074</v>
      </c>
      <c r="AC242" s="2" t="s">
        <v>2138</v>
      </c>
      <c r="AD242" s="2" t="s">
        <v>2139</v>
      </c>
      <c r="AE242" s="2" t="s">
        <v>153</v>
      </c>
      <c r="AO242" s="2" t="s">
        <v>177</v>
      </c>
      <c r="AP242" s="2" t="s">
        <v>2112</v>
      </c>
      <c r="AQ242" s="2" t="s">
        <v>1832</v>
      </c>
      <c r="AR242" s="2" t="s">
        <v>705</v>
      </c>
    </row>
    <row r="243">
      <c r="A243" s="51" t="s">
        <v>2140</v>
      </c>
      <c r="B243" s="46" t="s">
        <v>145</v>
      </c>
      <c r="C243" s="46" t="s">
        <v>146</v>
      </c>
      <c r="D243" s="47" t="s">
        <v>1153</v>
      </c>
      <c r="E243" s="2" t="s">
        <v>180</v>
      </c>
      <c r="F243" s="47" t="s">
        <v>149</v>
      </c>
      <c r="G243" s="2" t="s">
        <v>216</v>
      </c>
      <c r="H243" s="47" t="s">
        <v>151</v>
      </c>
      <c r="I243" s="2" t="s">
        <v>145</v>
      </c>
      <c r="J243" s="2" t="s">
        <v>2141</v>
      </c>
      <c r="K243" s="2" t="s">
        <v>153</v>
      </c>
      <c r="L243" s="2" t="s">
        <v>2142</v>
      </c>
      <c r="M243" s="2" t="s">
        <v>2143</v>
      </c>
      <c r="N243" s="48" t="s">
        <v>2144</v>
      </c>
      <c r="O243" s="48" t="s">
        <v>1157</v>
      </c>
      <c r="P243" s="2" t="s">
        <v>2145</v>
      </c>
      <c r="R243" s="2" t="s">
        <v>389</v>
      </c>
      <c r="T243" s="2" t="s">
        <v>696</v>
      </c>
      <c r="V243" s="2" t="s">
        <v>1562</v>
      </c>
      <c r="W243" s="2" t="s">
        <v>145</v>
      </c>
      <c r="AB243" s="2" t="s">
        <v>2074</v>
      </c>
      <c r="AC243" s="2" t="s">
        <v>2146</v>
      </c>
      <c r="AD243" s="2" t="s">
        <v>2147</v>
      </c>
      <c r="AE243" s="2" t="s">
        <v>153</v>
      </c>
      <c r="AF243" s="2" t="s">
        <v>153</v>
      </c>
      <c r="AH243" s="2" t="s">
        <v>153</v>
      </c>
      <c r="AL243" s="2" t="s">
        <v>153</v>
      </c>
      <c r="AO243" s="2" t="s">
        <v>2148</v>
      </c>
      <c r="AP243" s="2" t="s">
        <v>2112</v>
      </c>
      <c r="AQ243" s="2" t="s">
        <v>1832</v>
      </c>
      <c r="AR243" s="2" t="s">
        <v>705</v>
      </c>
    </row>
    <row r="244">
      <c r="A244" s="51" t="s">
        <v>2149</v>
      </c>
      <c r="B244" s="46" t="s">
        <v>145</v>
      </c>
      <c r="C244" s="46" t="s">
        <v>146</v>
      </c>
      <c r="D244" s="47" t="s">
        <v>1285</v>
      </c>
      <c r="E244" s="2" t="s">
        <v>288</v>
      </c>
      <c r="F244" s="47" t="s">
        <v>151</v>
      </c>
      <c r="G244" s="2" t="s">
        <v>170</v>
      </c>
      <c r="H244" s="47" t="s">
        <v>151</v>
      </c>
      <c r="I244" s="2" t="s">
        <v>145</v>
      </c>
      <c r="J244" s="2" t="s">
        <v>2150</v>
      </c>
      <c r="K244" s="2" t="s">
        <v>164</v>
      </c>
      <c r="L244" s="2" t="s">
        <v>154</v>
      </c>
      <c r="M244" s="2" t="s">
        <v>2151</v>
      </c>
      <c r="N244" s="48" t="s">
        <v>2152</v>
      </c>
      <c r="O244" s="48" t="s">
        <v>2153</v>
      </c>
      <c r="P244" s="2" t="s">
        <v>2154</v>
      </c>
      <c r="R244" s="2" t="s">
        <v>1024</v>
      </c>
      <c r="T244" s="2" t="s">
        <v>696</v>
      </c>
      <c r="V244" s="2" t="s">
        <v>161</v>
      </c>
      <c r="W244" s="2" t="s">
        <v>145</v>
      </c>
      <c r="AB244" s="2" t="s">
        <v>2074</v>
      </c>
      <c r="AC244" s="2" t="s">
        <v>2138</v>
      </c>
      <c r="AD244" s="2" t="s">
        <v>2155</v>
      </c>
      <c r="AE244" s="2" t="s">
        <v>153</v>
      </c>
      <c r="AO244" s="2" t="s">
        <v>177</v>
      </c>
      <c r="AP244" s="2" t="s">
        <v>2112</v>
      </c>
      <c r="AQ244" s="2" t="s">
        <v>1832</v>
      </c>
      <c r="AR244" s="2" t="s">
        <v>705</v>
      </c>
    </row>
    <row r="245">
      <c r="A245" s="51" t="s">
        <v>2156</v>
      </c>
      <c r="B245" s="46" t="s">
        <v>1957</v>
      </c>
      <c r="C245" s="46" t="s">
        <v>146</v>
      </c>
      <c r="D245" s="47" t="s">
        <v>2157</v>
      </c>
      <c r="E245" s="2" t="s">
        <v>288</v>
      </c>
      <c r="F245" s="47" t="s">
        <v>149</v>
      </c>
      <c r="G245" s="2" t="s">
        <v>150</v>
      </c>
      <c r="H245" s="47" t="s">
        <v>151</v>
      </c>
      <c r="I245" s="2" t="s">
        <v>1959</v>
      </c>
      <c r="J245" s="2" t="s">
        <v>2158</v>
      </c>
      <c r="K245" s="2" t="s">
        <v>153</v>
      </c>
      <c r="L245" s="2" t="s">
        <v>2159</v>
      </c>
      <c r="M245" s="2" t="s">
        <v>2160</v>
      </c>
      <c r="N245" s="48" t="s">
        <v>2161</v>
      </c>
      <c r="O245" s="48" t="s">
        <v>2162</v>
      </c>
      <c r="P245" s="2" t="s">
        <v>2163</v>
      </c>
      <c r="R245" s="2" t="s">
        <v>389</v>
      </c>
      <c r="T245" s="2" t="s">
        <v>2164</v>
      </c>
      <c r="V245" s="2" t="s">
        <v>2165</v>
      </c>
      <c r="W245" s="2" t="s">
        <v>1957</v>
      </c>
      <c r="AA245" s="2" t="s">
        <v>2166</v>
      </c>
      <c r="AB245" s="2" t="s">
        <v>1969</v>
      </c>
      <c r="AC245" s="2" t="s">
        <v>2167</v>
      </c>
      <c r="AD245" s="2" t="s">
        <v>2168</v>
      </c>
      <c r="AE245" s="2" t="s">
        <v>153</v>
      </c>
      <c r="AF245" s="2" t="s">
        <v>153</v>
      </c>
      <c r="AH245" s="2" t="s">
        <v>153</v>
      </c>
      <c r="AK245" s="2" t="s">
        <v>153</v>
      </c>
      <c r="AO245" s="2" t="s">
        <v>2169</v>
      </c>
      <c r="AP245" s="2" t="s">
        <v>2170</v>
      </c>
      <c r="AQ245" s="2" t="s">
        <v>704</v>
      </c>
      <c r="AR245" s="2" t="s">
        <v>1799</v>
      </c>
    </row>
    <row r="246">
      <c r="A246" s="51" t="s">
        <v>2171</v>
      </c>
      <c r="B246" s="46" t="s">
        <v>1957</v>
      </c>
      <c r="C246" s="46" t="s">
        <v>146</v>
      </c>
      <c r="D246" s="47" t="s">
        <v>255</v>
      </c>
      <c r="E246" s="2" t="s">
        <v>256</v>
      </c>
      <c r="F246" s="47" t="s">
        <v>939</v>
      </c>
      <c r="G246" s="2" t="s">
        <v>150</v>
      </c>
      <c r="H246" s="47" t="s">
        <v>151</v>
      </c>
      <c r="I246" s="2" t="s">
        <v>2004</v>
      </c>
      <c r="J246" s="2" t="s">
        <v>2172</v>
      </c>
      <c r="K246" s="2" t="s">
        <v>153</v>
      </c>
      <c r="L246" s="2" t="s">
        <v>2173</v>
      </c>
      <c r="M246" s="2" t="s">
        <v>2174</v>
      </c>
      <c r="N246" s="48" t="s">
        <v>2175</v>
      </c>
      <c r="O246" s="48" t="s">
        <v>2176</v>
      </c>
      <c r="P246" s="2" t="s">
        <v>2177</v>
      </c>
      <c r="R246" s="2" t="s">
        <v>389</v>
      </c>
      <c r="T246" s="2" t="s">
        <v>696</v>
      </c>
      <c r="V246" s="2" t="s">
        <v>2178</v>
      </c>
      <c r="W246" s="2" t="s">
        <v>2013</v>
      </c>
      <c r="AB246" s="2" t="s">
        <v>1969</v>
      </c>
      <c r="AC246" s="2" t="s">
        <v>2179</v>
      </c>
      <c r="AD246" s="2" t="s">
        <v>2180</v>
      </c>
      <c r="AE246" s="2" t="s">
        <v>153</v>
      </c>
      <c r="AF246" s="2" t="s">
        <v>153</v>
      </c>
      <c r="AG246" s="2" t="s">
        <v>153</v>
      </c>
      <c r="AH246" s="2" t="s">
        <v>153</v>
      </c>
      <c r="AK246" s="2" t="s">
        <v>153</v>
      </c>
      <c r="AL246" s="2" t="s">
        <v>153</v>
      </c>
      <c r="AO246" s="2" t="s">
        <v>2181</v>
      </c>
      <c r="AP246" s="2" t="s">
        <v>2182</v>
      </c>
      <c r="AQ246" s="2" t="s">
        <v>704</v>
      </c>
      <c r="AR246" s="2" t="s">
        <v>1799</v>
      </c>
    </row>
    <row r="247">
      <c r="A247" s="51" t="s">
        <v>2183</v>
      </c>
      <c r="B247" s="46" t="s">
        <v>1957</v>
      </c>
      <c r="C247" s="46" t="s">
        <v>146</v>
      </c>
      <c r="D247" s="47" t="s">
        <v>377</v>
      </c>
      <c r="E247" s="2" t="s">
        <v>208</v>
      </c>
      <c r="F247" s="47" t="s">
        <v>149</v>
      </c>
      <c r="G247" s="2" t="s">
        <v>216</v>
      </c>
      <c r="H247" s="47" t="s">
        <v>151</v>
      </c>
      <c r="I247" s="2" t="s">
        <v>2004</v>
      </c>
      <c r="J247" s="2" t="s">
        <v>2184</v>
      </c>
      <c r="K247" s="2" t="s">
        <v>153</v>
      </c>
      <c r="L247" s="2" t="s">
        <v>2185</v>
      </c>
      <c r="M247" s="2" t="s">
        <v>2186</v>
      </c>
      <c r="N247" s="48" t="s">
        <v>2187</v>
      </c>
      <c r="O247" s="48" t="s">
        <v>2188</v>
      </c>
      <c r="P247" s="2" t="s">
        <v>2189</v>
      </c>
      <c r="R247" s="2" t="s">
        <v>389</v>
      </c>
      <c r="T247" s="2" t="s">
        <v>696</v>
      </c>
      <c r="V247" s="2" t="s">
        <v>2178</v>
      </c>
      <c r="W247" s="2" t="s">
        <v>2190</v>
      </c>
      <c r="AB247" s="2" t="s">
        <v>1969</v>
      </c>
      <c r="AC247" s="2" t="s">
        <v>2191</v>
      </c>
      <c r="AD247" s="2" t="s">
        <v>2192</v>
      </c>
      <c r="AE247" s="2" t="s">
        <v>153</v>
      </c>
      <c r="AF247" s="2" t="s">
        <v>153</v>
      </c>
      <c r="AG247" s="2" t="s">
        <v>153</v>
      </c>
      <c r="AH247" s="2" t="s">
        <v>153</v>
      </c>
      <c r="AO247" s="2" t="s">
        <v>2193</v>
      </c>
      <c r="AP247" s="2" t="s">
        <v>2182</v>
      </c>
      <c r="AQ247" s="2" t="s">
        <v>704</v>
      </c>
      <c r="AR247" s="2" t="s">
        <v>1799</v>
      </c>
    </row>
    <row r="248">
      <c r="A248" s="51" t="s">
        <v>2194</v>
      </c>
      <c r="B248" s="46" t="s">
        <v>1957</v>
      </c>
      <c r="C248" s="46" t="s">
        <v>146</v>
      </c>
      <c r="D248" s="47" t="s">
        <v>494</v>
      </c>
      <c r="E248" s="2" t="s">
        <v>303</v>
      </c>
      <c r="F248" s="47" t="s">
        <v>248</v>
      </c>
      <c r="G248" s="2" t="s">
        <v>150</v>
      </c>
      <c r="H248" s="47" t="s">
        <v>151</v>
      </c>
      <c r="I248" s="2" t="s">
        <v>1957</v>
      </c>
      <c r="J248" s="2" t="s">
        <v>2195</v>
      </c>
      <c r="K248" s="2" t="s">
        <v>153</v>
      </c>
      <c r="L248" s="2" t="s">
        <v>2196</v>
      </c>
      <c r="M248" s="2" t="s">
        <v>2197</v>
      </c>
      <c r="N248" s="48" t="s">
        <v>2198</v>
      </c>
      <c r="O248" s="48" t="s">
        <v>2199</v>
      </c>
      <c r="P248" s="2" t="s">
        <v>2200</v>
      </c>
      <c r="R248" s="2" t="s">
        <v>1024</v>
      </c>
      <c r="T248" s="2" t="s">
        <v>696</v>
      </c>
      <c r="V248" s="2" t="s">
        <v>2201</v>
      </c>
      <c r="W248" s="2" t="s">
        <v>1957</v>
      </c>
      <c r="AB248" s="2" t="s">
        <v>1969</v>
      </c>
      <c r="AC248" s="2" t="s">
        <v>2202</v>
      </c>
      <c r="AD248" s="2" t="s">
        <v>2203</v>
      </c>
      <c r="AE248" s="2" t="s">
        <v>153</v>
      </c>
      <c r="AL248" s="2" t="s">
        <v>153</v>
      </c>
      <c r="AO248" s="2" t="s">
        <v>2077</v>
      </c>
      <c r="AP248" s="2" t="s">
        <v>2204</v>
      </c>
      <c r="AQ248" s="2" t="s">
        <v>704</v>
      </c>
      <c r="AR248" s="2" t="s">
        <v>705</v>
      </c>
    </row>
    <row r="249">
      <c r="A249" s="51" t="s">
        <v>2205</v>
      </c>
      <c r="B249" s="46" t="s">
        <v>1957</v>
      </c>
      <c r="C249" s="46" t="s">
        <v>146</v>
      </c>
      <c r="D249" s="47" t="s">
        <v>1050</v>
      </c>
      <c r="E249" s="2" t="s">
        <v>148</v>
      </c>
      <c r="F249" s="47" t="s">
        <v>169</v>
      </c>
      <c r="G249" s="2" t="s">
        <v>216</v>
      </c>
      <c r="H249" s="47" t="s">
        <v>151</v>
      </c>
      <c r="I249" s="2" t="s">
        <v>2004</v>
      </c>
      <c r="J249" s="2" t="s">
        <v>2206</v>
      </c>
      <c r="K249" s="2" t="s">
        <v>153</v>
      </c>
      <c r="L249" s="2" t="s">
        <v>2207</v>
      </c>
      <c r="M249" s="2" t="s">
        <v>2208</v>
      </c>
      <c r="N249" s="48" t="s">
        <v>2209</v>
      </c>
      <c r="O249" s="48" t="s">
        <v>2210</v>
      </c>
      <c r="P249" s="2" t="s">
        <v>2211</v>
      </c>
      <c r="R249" s="2" t="s">
        <v>389</v>
      </c>
      <c r="T249" s="2" t="s">
        <v>2212</v>
      </c>
      <c r="V249" s="2" t="s">
        <v>2165</v>
      </c>
      <c r="W249" s="2" t="s">
        <v>2013</v>
      </c>
      <c r="AB249" s="2" t="s">
        <v>1969</v>
      </c>
      <c r="AC249" s="2" t="s">
        <v>2213</v>
      </c>
      <c r="AD249" s="2" t="s">
        <v>2214</v>
      </c>
      <c r="AE249" s="2" t="s">
        <v>153</v>
      </c>
      <c r="AF249" s="2" t="s">
        <v>153</v>
      </c>
      <c r="AH249" s="2" t="s">
        <v>153</v>
      </c>
      <c r="AL249" s="2" t="s">
        <v>153</v>
      </c>
      <c r="AO249" s="2" t="s">
        <v>2215</v>
      </c>
      <c r="AP249" s="2" t="s">
        <v>2204</v>
      </c>
      <c r="AQ249" s="2" t="s">
        <v>1832</v>
      </c>
      <c r="AR249" s="2" t="s">
        <v>705</v>
      </c>
    </row>
    <row r="250">
      <c r="A250" s="51" t="s">
        <v>2216</v>
      </c>
      <c r="B250" s="46" t="s">
        <v>1957</v>
      </c>
      <c r="C250" s="46" t="s">
        <v>146</v>
      </c>
      <c r="D250" s="47" t="s">
        <v>2217</v>
      </c>
      <c r="E250" s="2" t="s">
        <v>196</v>
      </c>
      <c r="F250" s="47" t="s">
        <v>248</v>
      </c>
      <c r="G250" s="2" t="s">
        <v>150</v>
      </c>
      <c r="H250" s="47" t="s">
        <v>151</v>
      </c>
      <c r="I250" s="2" t="s">
        <v>2004</v>
      </c>
      <c r="J250" s="2" t="s">
        <v>240</v>
      </c>
      <c r="K250" s="2" t="s">
        <v>153</v>
      </c>
      <c r="L250" s="2" t="s">
        <v>2218</v>
      </c>
      <c r="M250" s="2" t="s">
        <v>2219</v>
      </c>
      <c r="N250" s="48" t="s">
        <v>2220</v>
      </c>
      <c r="O250" s="48" t="s">
        <v>2221</v>
      </c>
      <c r="P250" s="2" t="s">
        <v>2222</v>
      </c>
      <c r="R250" s="2" t="s">
        <v>2223</v>
      </c>
      <c r="T250" s="2" t="s">
        <v>696</v>
      </c>
      <c r="V250" s="2" t="s">
        <v>188</v>
      </c>
      <c r="W250" s="2" t="s">
        <v>2013</v>
      </c>
      <c r="AB250" s="2" t="s">
        <v>1969</v>
      </c>
      <c r="AC250" s="2" t="s">
        <v>2224</v>
      </c>
      <c r="AD250" s="2" t="s">
        <v>2225</v>
      </c>
      <c r="AE250" s="2" t="s">
        <v>153</v>
      </c>
      <c r="AH250" s="2" t="s">
        <v>153</v>
      </c>
      <c r="AO250" s="2" t="s">
        <v>2226</v>
      </c>
      <c r="AP250" s="2" t="s">
        <v>2204</v>
      </c>
      <c r="AQ250" s="2" t="s">
        <v>1832</v>
      </c>
      <c r="AR250" s="2" t="s">
        <v>705</v>
      </c>
    </row>
    <row r="251">
      <c r="A251" s="51" t="s">
        <v>2227</v>
      </c>
      <c r="B251" s="46" t="s">
        <v>1801</v>
      </c>
      <c r="C251" s="46" t="s">
        <v>146</v>
      </c>
      <c r="D251" s="47" t="s">
        <v>2228</v>
      </c>
      <c r="E251" s="2" t="s">
        <v>303</v>
      </c>
      <c r="F251" s="47" t="s">
        <v>169</v>
      </c>
      <c r="G251" s="2" t="s">
        <v>170</v>
      </c>
      <c r="H251" s="47" t="s">
        <v>151</v>
      </c>
      <c r="I251" s="2" t="s">
        <v>2229</v>
      </c>
      <c r="J251" s="2" t="s">
        <v>2230</v>
      </c>
      <c r="K251" s="2" t="s">
        <v>153</v>
      </c>
      <c r="L251" s="2" t="s">
        <v>2231</v>
      </c>
      <c r="M251" s="2" t="s">
        <v>2232</v>
      </c>
      <c r="N251" s="48" t="s">
        <v>2233</v>
      </c>
      <c r="O251" s="48" t="s">
        <v>2234</v>
      </c>
      <c r="P251" s="2" t="s">
        <v>2235</v>
      </c>
      <c r="R251" s="2" t="s">
        <v>389</v>
      </c>
      <c r="T251" s="2" t="s">
        <v>696</v>
      </c>
      <c r="V251" s="2" t="s">
        <v>2165</v>
      </c>
      <c r="W251" s="2" t="s">
        <v>2236</v>
      </c>
      <c r="AB251" s="2" t="s">
        <v>1812</v>
      </c>
      <c r="AC251" s="2" t="s">
        <v>2237</v>
      </c>
      <c r="AD251" s="2" t="s">
        <v>2238</v>
      </c>
      <c r="AE251" s="2" t="s">
        <v>153</v>
      </c>
      <c r="AF251" s="2" t="s">
        <v>153</v>
      </c>
      <c r="AG251" s="2" t="s">
        <v>153</v>
      </c>
      <c r="AH251" s="2" t="s">
        <v>153</v>
      </c>
      <c r="AK251" s="2" t="s">
        <v>153</v>
      </c>
      <c r="AO251" s="2" t="s">
        <v>324</v>
      </c>
      <c r="AP251" s="2" t="s">
        <v>2170</v>
      </c>
      <c r="AQ251" s="2" t="s">
        <v>704</v>
      </c>
      <c r="AR251" s="2" t="s">
        <v>1799</v>
      </c>
    </row>
    <row r="252">
      <c r="A252" s="51" t="s">
        <v>2239</v>
      </c>
      <c r="B252" s="46" t="s">
        <v>1801</v>
      </c>
      <c r="C252" s="46" t="s">
        <v>146</v>
      </c>
      <c r="D252" s="47" t="s">
        <v>2240</v>
      </c>
      <c r="E252" s="2" t="s">
        <v>256</v>
      </c>
      <c r="F252" s="47" t="s">
        <v>151</v>
      </c>
      <c r="G252" s="2" t="s">
        <v>170</v>
      </c>
      <c r="H252" s="47" t="s">
        <v>151</v>
      </c>
      <c r="I252" s="2" t="s">
        <v>2241</v>
      </c>
      <c r="J252" s="2" t="s">
        <v>2242</v>
      </c>
      <c r="K252" s="2" t="s">
        <v>164</v>
      </c>
      <c r="L252" s="2" t="s">
        <v>2243</v>
      </c>
      <c r="M252" s="2" t="s">
        <v>2244</v>
      </c>
      <c r="N252" s="48" t="s">
        <v>2245</v>
      </c>
      <c r="O252" s="48" t="s">
        <v>2246</v>
      </c>
      <c r="P252" s="2" t="s">
        <v>2247</v>
      </c>
      <c r="R252" s="2" t="s">
        <v>2248</v>
      </c>
      <c r="T252" s="2" t="s">
        <v>696</v>
      </c>
      <c r="V252" s="2" t="s">
        <v>2249</v>
      </c>
      <c r="W252" s="2" t="s">
        <v>2250</v>
      </c>
      <c r="AB252" s="2" t="s">
        <v>1812</v>
      </c>
      <c r="AC252" s="2" t="s">
        <v>2251</v>
      </c>
      <c r="AD252" s="2" t="s">
        <v>2252</v>
      </c>
      <c r="AE252" s="2" t="s">
        <v>153</v>
      </c>
      <c r="AL252" s="2" t="s">
        <v>153</v>
      </c>
      <c r="AO252" s="2" t="s">
        <v>2253</v>
      </c>
      <c r="AP252" s="2" t="s">
        <v>2204</v>
      </c>
      <c r="AQ252" s="2" t="s">
        <v>704</v>
      </c>
      <c r="AR252" s="2" t="s">
        <v>705</v>
      </c>
    </row>
    <row r="253">
      <c r="A253" s="51" t="s">
        <v>2254</v>
      </c>
      <c r="B253" s="46" t="s">
        <v>932</v>
      </c>
      <c r="C253" s="46" t="s">
        <v>146</v>
      </c>
      <c r="D253" s="47" t="s">
        <v>2255</v>
      </c>
      <c r="E253" s="2" t="s">
        <v>180</v>
      </c>
      <c r="F253" s="47" t="s">
        <v>149</v>
      </c>
      <c r="G253" s="2" t="s">
        <v>216</v>
      </c>
      <c r="H253" s="47" t="s">
        <v>151</v>
      </c>
      <c r="I253" s="2" t="s">
        <v>932</v>
      </c>
      <c r="J253" s="2" t="s">
        <v>2256</v>
      </c>
      <c r="K253" s="2" t="s">
        <v>164</v>
      </c>
      <c r="L253" s="2" t="s">
        <v>154</v>
      </c>
      <c r="M253" s="2" t="s">
        <v>2257</v>
      </c>
      <c r="N253" s="48" t="s">
        <v>2258</v>
      </c>
      <c r="O253" s="48" t="s">
        <v>2259</v>
      </c>
      <c r="P253" s="2" t="s">
        <v>2260</v>
      </c>
      <c r="Q253" s="2" t="s">
        <v>157</v>
      </c>
      <c r="R253" s="2" t="s">
        <v>2261</v>
      </c>
      <c r="S253" s="47" t="s">
        <v>169</v>
      </c>
      <c r="T253" s="2" t="s">
        <v>2262</v>
      </c>
      <c r="U253" s="2" t="s">
        <v>157</v>
      </c>
      <c r="V253" s="2" t="s">
        <v>1562</v>
      </c>
      <c r="W253" s="2" t="s">
        <v>932</v>
      </c>
      <c r="X253" s="2" t="s">
        <v>157</v>
      </c>
      <c r="Y253" s="2" t="s">
        <v>157</v>
      </c>
      <c r="Z253" s="2" t="s">
        <v>157</v>
      </c>
      <c r="AA253" s="2" t="s">
        <v>157</v>
      </c>
      <c r="AB253" s="2" t="s">
        <v>932</v>
      </c>
      <c r="AC253" s="2" t="s">
        <v>2263</v>
      </c>
      <c r="AD253" s="2" t="s">
        <v>2264</v>
      </c>
      <c r="AE253" s="2" t="s">
        <v>153</v>
      </c>
      <c r="AF253" s="2" t="s">
        <v>157</v>
      </c>
      <c r="AG253" s="2" t="s">
        <v>157</v>
      </c>
      <c r="AH253" s="2" t="s">
        <v>157</v>
      </c>
      <c r="AI253" s="2" t="s">
        <v>157</v>
      </c>
      <c r="AJ253" s="2" t="s">
        <v>157</v>
      </c>
      <c r="AK253" s="2" t="s">
        <v>157</v>
      </c>
      <c r="AL253" s="2" t="s">
        <v>157</v>
      </c>
      <c r="AM253" s="2" t="s">
        <v>157</v>
      </c>
      <c r="AN253" s="47" t="s">
        <v>169</v>
      </c>
      <c r="AO253" s="2" t="s">
        <v>177</v>
      </c>
      <c r="AP253" s="2" t="s">
        <v>2260</v>
      </c>
      <c r="AQ253" s="2" t="s">
        <v>704</v>
      </c>
      <c r="AR253" s="2" t="s">
        <v>1799</v>
      </c>
    </row>
    <row r="254">
      <c r="A254" s="51" t="s">
        <v>2265</v>
      </c>
      <c r="B254" s="46" t="s">
        <v>932</v>
      </c>
      <c r="C254" s="46" t="s">
        <v>146</v>
      </c>
      <c r="D254" s="47" t="s">
        <v>2266</v>
      </c>
      <c r="E254" s="2" t="s">
        <v>288</v>
      </c>
      <c r="F254" s="47" t="s">
        <v>939</v>
      </c>
      <c r="G254" s="2" t="s">
        <v>150</v>
      </c>
      <c r="H254" s="47" t="s">
        <v>151</v>
      </c>
      <c r="I254" s="2" t="s">
        <v>932</v>
      </c>
      <c r="J254" s="2" t="s">
        <v>2267</v>
      </c>
      <c r="K254" s="2" t="s">
        <v>153</v>
      </c>
      <c r="L254" s="2" t="s">
        <v>2069</v>
      </c>
      <c r="M254" s="2" t="s">
        <v>2268</v>
      </c>
      <c r="N254" s="48" t="s">
        <v>2269</v>
      </c>
      <c r="O254" s="48" t="s">
        <v>2270</v>
      </c>
      <c r="P254" s="2" t="s">
        <v>2271</v>
      </c>
      <c r="Q254" s="47" t="s">
        <v>2272</v>
      </c>
      <c r="R254" s="2" t="s">
        <v>2273</v>
      </c>
      <c r="S254" s="2" t="s">
        <v>157</v>
      </c>
      <c r="T254" s="2" t="s">
        <v>2274</v>
      </c>
      <c r="U254" s="2" t="s">
        <v>157</v>
      </c>
      <c r="V254" s="2" t="s">
        <v>2178</v>
      </c>
      <c r="W254" s="2" t="s">
        <v>932</v>
      </c>
      <c r="X254" s="2" t="s">
        <v>157</v>
      </c>
      <c r="Y254" s="2" t="s">
        <v>157</v>
      </c>
      <c r="Z254" s="2" t="s">
        <v>157</v>
      </c>
      <c r="AA254" s="2" t="s">
        <v>157</v>
      </c>
      <c r="AB254" s="2" t="s">
        <v>932</v>
      </c>
      <c r="AC254" s="2" t="s">
        <v>2179</v>
      </c>
      <c r="AD254" s="2" t="s">
        <v>2275</v>
      </c>
      <c r="AE254" s="2" t="s">
        <v>153</v>
      </c>
      <c r="AF254" s="2" t="s">
        <v>153</v>
      </c>
      <c r="AG254" s="2" t="s">
        <v>153</v>
      </c>
      <c r="AH254" s="2" t="s">
        <v>153</v>
      </c>
      <c r="AI254" s="2" t="s">
        <v>157</v>
      </c>
      <c r="AJ254" s="2" t="s">
        <v>157</v>
      </c>
      <c r="AK254" s="2" t="s">
        <v>153</v>
      </c>
      <c r="AL254" s="2" t="s">
        <v>153</v>
      </c>
      <c r="AM254" s="47" t="s">
        <v>944</v>
      </c>
      <c r="AN254" s="47" t="s">
        <v>1743</v>
      </c>
      <c r="AO254" s="2" t="s">
        <v>2276</v>
      </c>
      <c r="AP254" s="2" t="s">
        <v>2260</v>
      </c>
      <c r="AQ254" s="2" t="s">
        <v>704</v>
      </c>
      <c r="AR254" s="2" t="s">
        <v>1799</v>
      </c>
    </row>
    <row r="255">
      <c r="A255" s="51" t="s">
        <v>2277</v>
      </c>
      <c r="B255" s="46" t="s">
        <v>932</v>
      </c>
      <c r="C255" s="46" t="s">
        <v>146</v>
      </c>
      <c r="D255" s="47" t="s">
        <v>2278</v>
      </c>
      <c r="E255" s="2" t="s">
        <v>148</v>
      </c>
      <c r="F255" s="47" t="s">
        <v>939</v>
      </c>
      <c r="G255" s="2" t="s">
        <v>150</v>
      </c>
      <c r="H255" s="47" t="s">
        <v>151</v>
      </c>
      <c r="I255" s="2" t="s">
        <v>932</v>
      </c>
      <c r="J255" s="2" t="s">
        <v>2279</v>
      </c>
      <c r="K255" s="2" t="s">
        <v>153</v>
      </c>
      <c r="L255" s="2" t="s">
        <v>2280</v>
      </c>
      <c r="M255" s="2" t="s">
        <v>2281</v>
      </c>
      <c r="N255" s="48" t="s">
        <v>2282</v>
      </c>
      <c r="O255" s="48" t="s">
        <v>2283</v>
      </c>
      <c r="P255" s="2" t="s">
        <v>2284</v>
      </c>
      <c r="Q255" s="47" t="s">
        <v>2285</v>
      </c>
      <c r="R255" s="2" t="s">
        <v>2286</v>
      </c>
      <c r="S255" s="2" t="s">
        <v>157</v>
      </c>
      <c r="T255" s="2" t="s">
        <v>2287</v>
      </c>
      <c r="U255" s="2" t="s">
        <v>157</v>
      </c>
      <c r="V255" s="2" t="s">
        <v>1562</v>
      </c>
      <c r="W255" s="2" t="s">
        <v>932</v>
      </c>
      <c r="X255" s="2" t="s">
        <v>157</v>
      </c>
      <c r="Y255" s="2" t="s">
        <v>157</v>
      </c>
      <c r="Z255" s="2" t="s">
        <v>157</v>
      </c>
      <c r="AA255" s="2" t="s">
        <v>157</v>
      </c>
      <c r="AB255" s="2" t="s">
        <v>932</v>
      </c>
      <c r="AC255" s="2" t="s">
        <v>2288</v>
      </c>
      <c r="AD255" s="2" t="s">
        <v>2289</v>
      </c>
      <c r="AE255" s="2" t="s">
        <v>153</v>
      </c>
      <c r="AF255" s="2" t="s">
        <v>153</v>
      </c>
      <c r="AG255" s="2" t="s">
        <v>153</v>
      </c>
      <c r="AH255" s="2" t="s">
        <v>153</v>
      </c>
      <c r="AI255" s="2" t="s">
        <v>157</v>
      </c>
      <c r="AJ255" s="2" t="s">
        <v>157</v>
      </c>
      <c r="AK255" s="2" t="s">
        <v>153</v>
      </c>
      <c r="AL255" s="2" t="s">
        <v>153</v>
      </c>
      <c r="AM255" s="2" t="s">
        <v>2290</v>
      </c>
      <c r="AN255" s="47" t="s">
        <v>2291</v>
      </c>
      <c r="AO255" s="2" t="s">
        <v>419</v>
      </c>
      <c r="AP255" s="2" t="s">
        <v>2260</v>
      </c>
      <c r="AQ255" s="2" t="s">
        <v>704</v>
      </c>
      <c r="AR255" s="2" t="s">
        <v>705</v>
      </c>
    </row>
    <row r="256">
      <c r="A256" s="51" t="s">
        <v>2292</v>
      </c>
      <c r="B256" s="46" t="s">
        <v>932</v>
      </c>
      <c r="C256" s="46" t="s">
        <v>146</v>
      </c>
      <c r="D256" s="47" t="s">
        <v>465</v>
      </c>
      <c r="E256" s="2" t="s">
        <v>196</v>
      </c>
      <c r="F256" s="47" t="s">
        <v>169</v>
      </c>
      <c r="G256" s="2" t="s">
        <v>216</v>
      </c>
      <c r="H256" s="47" t="s">
        <v>151</v>
      </c>
      <c r="I256" s="2" t="s">
        <v>932</v>
      </c>
      <c r="J256" s="2" t="s">
        <v>2293</v>
      </c>
      <c r="K256" s="2" t="s">
        <v>153</v>
      </c>
      <c r="L256" s="2" t="s">
        <v>2294</v>
      </c>
      <c r="M256" s="2" t="s">
        <v>2295</v>
      </c>
      <c r="N256" s="48" t="s">
        <v>2296</v>
      </c>
      <c r="O256" s="48" t="s">
        <v>2297</v>
      </c>
      <c r="P256" s="2" t="s">
        <v>2298</v>
      </c>
      <c r="Q256" s="47" t="s">
        <v>2299</v>
      </c>
      <c r="R256" s="2" t="s">
        <v>2300</v>
      </c>
      <c r="S256" s="2" t="s">
        <v>157</v>
      </c>
      <c r="T256" s="2" t="s">
        <v>2301</v>
      </c>
      <c r="U256" s="2" t="s">
        <v>157</v>
      </c>
      <c r="V256" s="2" t="s">
        <v>2165</v>
      </c>
      <c r="W256" s="2" t="s">
        <v>932</v>
      </c>
      <c r="X256" s="2" t="s">
        <v>157</v>
      </c>
      <c r="Y256" s="2" t="s">
        <v>157</v>
      </c>
      <c r="Z256" s="2" t="s">
        <v>157</v>
      </c>
      <c r="AA256" s="2" t="s">
        <v>157</v>
      </c>
      <c r="AB256" s="2" t="s">
        <v>932</v>
      </c>
      <c r="AC256" s="2" t="s">
        <v>2302</v>
      </c>
      <c r="AD256" s="2" t="s">
        <v>2303</v>
      </c>
      <c r="AE256" s="2" t="s">
        <v>153</v>
      </c>
      <c r="AF256" s="2" t="s">
        <v>153</v>
      </c>
      <c r="AG256" s="2" t="s">
        <v>157</v>
      </c>
      <c r="AH256" s="2" t="s">
        <v>153</v>
      </c>
      <c r="AI256" s="2" t="s">
        <v>157</v>
      </c>
      <c r="AJ256" s="2" t="s">
        <v>157</v>
      </c>
      <c r="AK256" s="2" t="s">
        <v>157</v>
      </c>
      <c r="AL256" s="2" t="s">
        <v>153</v>
      </c>
      <c r="AM256" s="2" t="s">
        <v>157</v>
      </c>
      <c r="AN256" s="2" t="s">
        <v>157</v>
      </c>
      <c r="AO256" s="2" t="s">
        <v>2304</v>
      </c>
      <c r="AP256" s="2" t="s">
        <v>2305</v>
      </c>
      <c r="AQ256" s="2" t="s">
        <v>704</v>
      </c>
      <c r="AR256" s="2" t="s">
        <v>705</v>
      </c>
    </row>
    <row r="257">
      <c r="A257" s="51" t="s">
        <v>2306</v>
      </c>
      <c r="B257" s="46" t="s">
        <v>932</v>
      </c>
      <c r="C257" s="46" t="s">
        <v>146</v>
      </c>
      <c r="D257" s="47" t="s">
        <v>2307</v>
      </c>
      <c r="E257" s="2" t="s">
        <v>303</v>
      </c>
      <c r="F257" s="47" t="s">
        <v>149</v>
      </c>
      <c r="G257" s="2" t="s">
        <v>216</v>
      </c>
      <c r="H257" s="47" t="s">
        <v>151</v>
      </c>
      <c r="I257" s="2" t="s">
        <v>932</v>
      </c>
      <c r="J257" s="2" t="s">
        <v>2308</v>
      </c>
      <c r="K257" s="2" t="s">
        <v>153</v>
      </c>
      <c r="L257" s="2" t="s">
        <v>2309</v>
      </c>
      <c r="M257" s="2" t="s">
        <v>2310</v>
      </c>
      <c r="N257" s="48" t="s">
        <v>2311</v>
      </c>
      <c r="O257" s="48" t="s">
        <v>2312</v>
      </c>
      <c r="P257" s="2" t="s">
        <v>2313</v>
      </c>
      <c r="Q257" s="2" t="s">
        <v>157</v>
      </c>
      <c r="R257" s="2" t="s">
        <v>2314</v>
      </c>
      <c r="S257" s="2" t="s">
        <v>157</v>
      </c>
      <c r="T257" s="2" t="s">
        <v>2301</v>
      </c>
      <c r="U257" s="2" t="s">
        <v>157</v>
      </c>
      <c r="V257" s="2" t="s">
        <v>2178</v>
      </c>
      <c r="W257" s="2" t="s">
        <v>932</v>
      </c>
      <c r="X257" s="2" t="s">
        <v>157</v>
      </c>
      <c r="Y257" s="2" t="s">
        <v>157</v>
      </c>
      <c r="Z257" s="2" t="s">
        <v>157</v>
      </c>
      <c r="AA257" s="2" t="s">
        <v>157</v>
      </c>
      <c r="AB257" s="2" t="s">
        <v>932</v>
      </c>
      <c r="AC257" s="2" t="s">
        <v>2315</v>
      </c>
      <c r="AD257" s="2" t="s">
        <v>2316</v>
      </c>
      <c r="AE257" s="2" t="s">
        <v>153</v>
      </c>
      <c r="AF257" s="2" t="s">
        <v>157</v>
      </c>
      <c r="AG257" s="2" t="s">
        <v>157</v>
      </c>
      <c r="AH257" s="2" t="s">
        <v>153</v>
      </c>
      <c r="AI257" s="2" t="s">
        <v>157</v>
      </c>
      <c r="AJ257" s="2" t="s">
        <v>157</v>
      </c>
      <c r="AK257" s="2" t="s">
        <v>157</v>
      </c>
      <c r="AL257" s="2" t="s">
        <v>157</v>
      </c>
      <c r="AM257" s="2" t="s">
        <v>157</v>
      </c>
      <c r="AN257" s="2" t="s">
        <v>157</v>
      </c>
      <c r="AO257" s="2" t="s">
        <v>2317</v>
      </c>
      <c r="AP257" s="2" t="s">
        <v>2305</v>
      </c>
      <c r="AQ257" s="2" t="s">
        <v>704</v>
      </c>
      <c r="AR257" s="2" t="s">
        <v>705</v>
      </c>
    </row>
    <row r="258">
      <c r="A258" s="51" t="s">
        <v>2318</v>
      </c>
      <c r="B258" s="46" t="s">
        <v>932</v>
      </c>
      <c r="C258" s="46" t="s">
        <v>146</v>
      </c>
      <c r="D258" s="47" t="s">
        <v>1127</v>
      </c>
      <c r="E258" s="2" t="s">
        <v>208</v>
      </c>
      <c r="F258" s="47" t="s">
        <v>151</v>
      </c>
      <c r="G258" s="2" t="s">
        <v>170</v>
      </c>
      <c r="H258" s="47" t="s">
        <v>151</v>
      </c>
      <c r="I258" s="2" t="s">
        <v>932</v>
      </c>
      <c r="J258" s="2" t="s">
        <v>2319</v>
      </c>
      <c r="K258" s="2" t="s">
        <v>153</v>
      </c>
      <c r="L258" s="2" t="s">
        <v>2320</v>
      </c>
      <c r="M258" s="2" t="s">
        <v>2321</v>
      </c>
      <c r="N258" s="48" t="s">
        <v>2322</v>
      </c>
      <c r="O258" s="48" t="s">
        <v>2323</v>
      </c>
      <c r="P258" s="2" t="s">
        <v>2324</v>
      </c>
      <c r="Q258" s="47" t="s">
        <v>2325</v>
      </c>
      <c r="R258" s="2" t="s">
        <v>389</v>
      </c>
      <c r="S258" s="2" t="s">
        <v>157</v>
      </c>
      <c r="T258" s="2" t="s">
        <v>2326</v>
      </c>
      <c r="U258" s="2" t="s">
        <v>157</v>
      </c>
      <c r="V258" s="2" t="s">
        <v>2178</v>
      </c>
      <c r="W258" s="2" t="s">
        <v>932</v>
      </c>
      <c r="X258" s="2" t="s">
        <v>157</v>
      </c>
      <c r="Y258" s="2" t="s">
        <v>157</v>
      </c>
      <c r="Z258" s="2" t="s">
        <v>157</v>
      </c>
      <c r="AA258" s="2" t="s">
        <v>157</v>
      </c>
      <c r="AB258" s="2" t="s">
        <v>932</v>
      </c>
      <c r="AC258" s="2" t="s">
        <v>2327</v>
      </c>
      <c r="AD258" s="2" t="s">
        <v>2328</v>
      </c>
      <c r="AE258" s="2" t="s">
        <v>153</v>
      </c>
      <c r="AF258" s="2" t="s">
        <v>153</v>
      </c>
      <c r="AG258" s="2" t="s">
        <v>153</v>
      </c>
      <c r="AH258" s="2" t="s">
        <v>153</v>
      </c>
      <c r="AI258" s="2" t="s">
        <v>157</v>
      </c>
      <c r="AJ258" s="2" t="s">
        <v>157</v>
      </c>
      <c r="AK258" s="2" t="s">
        <v>157</v>
      </c>
      <c r="AL258" s="2" t="s">
        <v>153</v>
      </c>
      <c r="AM258" s="47" t="s">
        <v>2329</v>
      </c>
      <c r="AN258" s="47" t="s">
        <v>944</v>
      </c>
      <c r="AO258" s="2" t="s">
        <v>419</v>
      </c>
      <c r="AP258" s="2" t="s">
        <v>2305</v>
      </c>
      <c r="AQ258" s="2" t="s">
        <v>1832</v>
      </c>
      <c r="AR258" s="2" t="s">
        <v>705</v>
      </c>
    </row>
    <row r="259">
      <c r="A259" s="51" t="s">
        <v>2330</v>
      </c>
      <c r="B259" s="46" t="s">
        <v>932</v>
      </c>
      <c r="C259" s="46" t="s">
        <v>146</v>
      </c>
      <c r="D259" s="47" t="s">
        <v>1249</v>
      </c>
      <c r="E259" s="2" t="s">
        <v>303</v>
      </c>
      <c r="F259" s="47" t="s">
        <v>151</v>
      </c>
      <c r="G259" s="2" t="s">
        <v>170</v>
      </c>
      <c r="H259" s="47" t="s">
        <v>151</v>
      </c>
      <c r="I259" s="2" t="s">
        <v>932</v>
      </c>
      <c r="J259" s="2" t="s">
        <v>2331</v>
      </c>
      <c r="K259" s="2" t="s">
        <v>153</v>
      </c>
      <c r="L259" s="2" t="s">
        <v>2332</v>
      </c>
      <c r="M259" s="2" t="s">
        <v>2333</v>
      </c>
      <c r="N259" s="48" t="s">
        <v>2334</v>
      </c>
      <c r="O259" s="48" t="s">
        <v>2335</v>
      </c>
      <c r="P259" s="2" t="s">
        <v>2336</v>
      </c>
      <c r="Q259" s="47" t="s">
        <v>2337</v>
      </c>
      <c r="R259" s="2" t="s">
        <v>2338</v>
      </c>
      <c r="S259" s="2" t="s">
        <v>157</v>
      </c>
      <c r="T259" s="2" t="s">
        <v>2339</v>
      </c>
      <c r="U259" s="2" t="s">
        <v>157</v>
      </c>
      <c r="V259" s="2" t="s">
        <v>2178</v>
      </c>
      <c r="W259" s="2" t="s">
        <v>932</v>
      </c>
      <c r="X259" s="2" t="s">
        <v>157</v>
      </c>
      <c r="Y259" s="2" t="s">
        <v>157</v>
      </c>
      <c r="Z259" s="2" t="s">
        <v>157</v>
      </c>
      <c r="AA259" s="2" t="s">
        <v>157</v>
      </c>
      <c r="AB259" s="2" t="s">
        <v>932</v>
      </c>
      <c r="AC259" s="2" t="s">
        <v>2340</v>
      </c>
      <c r="AD259" s="2" t="s">
        <v>2341</v>
      </c>
      <c r="AE259" s="2" t="s">
        <v>153</v>
      </c>
      <c r="AF259" s="2" t="s">
        <v>157</v>
      </c>
      <c r="AG259" s="2" t="s">
        <v>157</v>
      </c>
      <c r="AH259" s="2" t="s">
        <v>157</v>
      </c>
      <c r="AI259" s="2" t="s">
        <v>157</v>
      </c>
      <c r="AJ259" s="2" t="s">
        <v>157</v>
      </c>
      <c r="AK259" s="2" t="s">
        <v>157</v>
      </c>
      <c r="AL259" s="2" t="s">
        <v>153</v>
      </c>
      <c r="AM259" s="2" t="s">
        <v>157</v>
      </c>
      <c r="AN259" s="47" t="s">
        <v>169</v>
      </c>
      <c r="AO259" s="2" t="s">
        <v>551</v>
      </c>
      <c r="AP259" s="2" t="s">
        <v>2305</v>
      </c>
      <c r="AQ259" s="2" t="s">
        <v>1832</v>
      </c>
      <c r="AR259" s="2" t="s">
        <v>705</v>
      </c>
    </row>
    <row r="260">
      <c r="A260" s="51" t="s">
        <v>2342</v>
      </c>
      <c r="B260" s="46" t="s">
        <v>932</v>
      </c>
      <c r="C260" s="46" t="s">
        <v>146</v>
      </c>
      <c r="D260" s="47" t="s">
        <v>1271</v>
      </c>
      <c r="E260" s="2" t="s">
        <v>148</v>
      </c>
      <c r="F260" s="47" t="s">
        <v>151</v>
      </c>
      <c r="G260" s="2" t="s">
        <v>170</v>
      </c>
      <c r="H260" s="47" t="s">
        <v>151</v>
      </c>
      <c r="I260" s="2" t="s">
        <v>932</v>
      </c>
      <c r="J260" s="2" t="s">
        <v>2343</v>
      </c>
      <c r="K260" s="2" t="s">
        <v>153</v>
      </c>
      <c r="L260" s="2" t="s">
        <v>2344</v>
      </c>
      <c r="M260" s="2" t="s">
        <v>2345</v>
      </c>
      <c r="N260" s="48" t="s">
        <v>2346</v>
      </c>
      <c r="O260" s="48" t="s">
        <v>2347</v>
      </c>
      <c r="P260" s="2" t="s">
        <v>2348</v>
      </c>
      <c r="Q260" s="47" t="s">
        <v>1249</v>
      </c>
      <c r="R260" s="2" t="s">
        <v>2338</v>
      </c>
      <c r="S260" s="2" t="s">
        <v>157</v>
      </c>
      <c r="T260" s="2" t="s">
        <v>2349</v>
      </c>
      <c r="U260" s="2" t="s">
        <v>157</v>
      </c>
      <c r="V260" s="2" t="s">
        <v>2178</v>
      </c>
      <c r="W260" s="2" t="s">
        <v>932</v>
      </c>
      <c r="X260" s="2" t="s">
        <v>157</v>
      </c>
      <c r="Y260" s="2" t="s">
        <v>157</v>
      </c>
      <c r="Z260" s="2" t="s">
        <v>157</v>
      </c>
      <c r="AA260" s="2" t="s">
        <v>157</v>
      </c>
      <c r="AB260" s="2" t="s">
        <v>932</v>
      </c>
      <c r="AC260" s="2" t="s">
        <v>2350</v>
      </c>
      <c r="AD260" s="2" t="s">
        <v>2351</v>
      </c>
      <c r="AE260" s="2" t="s">
        <v>153</v>
      </c>
      <c r="AF260" s="2" t="s">
        <v>153</v>
      </c>
      <c r="AG260" s="2" t="s">
        <v>153</v>
      </c>
      <c r="AH260" s="2" t="s">
        <v>153</v>
      </c>
      <c r="AI260" s="2" t="s">
        <v>157</v>
      </c>
      <c r="AJ260" s="2" t="s">
        <v>157</v>
      </c>
      <c r="AK260" s="2" t="s">
        <v>157</v>
      </c>
      <c r="AL260" s="2" t="s">
        <v>153</v>
      </c>
      <c r="AM260" s="2" t="s">
        <v>157</v>
      </c>
      <c r="AN260" s="47" t="s">
        <v>151</v>
      </c>
      <c r="AO260" s="2" t="s">
        <v>2148</v>
      </c>
      <c r="AP260" s="2" t="s">
        <v>2305</v>
      </c>
      <c r="AQ260" s="2" t="s">
        <v>1832</v>
      </c>
      <c r="AR260" s="2" t="s">
        <v>705</v>
      </c>
    </row>
    <row r="261">
      <c r="A261" s="51" t="s">
        <v>2352</v>
      </c>
      <c r="B261" s="46" t="s">
        <v>932</v>
      </c>
      <c r="C261" s="46" t="s">
        <v>146</v>
      </c>
      <c r="D261" s="47" t="s">
        <v>2353</v>
      </c>
      <c r="E261" s="2" t="s">
        <v>303</v>
      </c>
      <c r="F261" s="47" t="s">
        <v>149</v>
      </c>
      <c r="G261" s="2" t="s">
        <v>216</v>
      </c>
      <c r="H261" s="47" t="s">
        <v>151</v>
      </c>
      <c r="I261" s="2" t="s">
        <v>932</v>
      </c>
      <c r="J261" s="2" t="s">
        <v>2354</v>
      </c>
      <c r="K261" s="2" t="s">
        <v>164</v>
      </c>
      <c r="L261" s="2" t="s">
        <v>2355</v>
      </c>
      <c r="M261" s="2" t="s">
        <v>2356</v>
      </c>
      <c r="N261" s="48" t="s">
        <v>2357</v>
      </c>
      <c r="O261" s="2" t="s">
        <v>157</v>
      </c>
      <c r="P261" s="2" t="s">
        <v>2358</v>
      </c>
      <c r="Q261" s="2" t="s">
        <v>157</v>
      </c>
      <c r="R261" s="2" t="s">
        <v>2359</v>
      </c>
      <c r="S261" s="47" t="s">
        <v>944</v>
      </c>
      <c r="T261" s="2" t="s">
        <v>1009</v>
      </c>
      <c r="U261" s="2" t="s">
        <v>157</v>
      </c>
      <c r="V261" s="2" t="s">
        <v>188</v>
      </c>
      <c r="W261" s="2" t="s">
        <v>932</v>
      </c>
      <c r="X261" s="2" t="s">
        <v>157</v>
      </c>
      <c r="Y261" s="2" t="s">
        <v>157</v>
      </c>
      <c r="Z261" s="2" t="s">
        <v>157</v>
      </c>
      <c r="AA261" s="2" t="s">
        <v>157</v>
      </c>
      <c r="AB261" s="2" t="s">
        <v>932</v>
      </c>
      <c r="AC261" s="2" t="s">
        <v>2360</v>
      </c>
      <c r="AD261" s="2" t="s">
        <v>2361</v>
      </c>
      <c r="AE261" s="2" t="s">
        <v>153</v>
      </c>
      <c r="AF261" s="2" t="s">
        <v>157</v>
      </c>
      <c r="AG261" s="2" t="s">
        <v>157</v>
      </c>
      <c r="AH261" s="2" t="s">
        <v>157</v>
      </c>
      <c r="AI261" s="2" t="s">
        <v>157</v>
      </c>
      <c r="AJ261" s="2" t="s">
        <v>157</v>
      </c>
      <c r="AK261" s="2" t="s">
        <v>157</v>
      </c>
      <c r="AL261" s="2" t="s">
        <v>157</v>
      </c>
      <c r="AM261" s="2" t="s">
        <v>157</v>
      </c>
      <c r="AN261" s="47" t="s">
        <v>944</v>
      </c>
      <c r="AO261" s="2" t="s">
        <v>177</v>
      </c>
      <c r="AP261" s="2" t="s">
        <v>2362</v>
      </c>
      <c r="AQ261" s="2" t="s">
        <v>1832</v>
      </c>
      <c r="AR261" s="2" t="s">
        <v>705</v>
      </c>
    </row>
    <row r="262">
      <c r="A262" s="51" t="s">
        <v>2363</v>
      </c>
      <c r="B262" s="46" t="s">
        <v>515</v>
      </c>
      <c r="C262" s="46" t="s">
        <v>146</v>
      </c>
      <c r="D262" s="47" t="s">
        <v>255</v>
      </c>
      <c r="E262" s="2" t="s">
        <v>256</v>
      </c>
      <c r="F262" s="47" t="s">
        <v>939</v>
      </c>
      <c r="G262" s="2" t="s">
        <v>150</v>
      </c>
      <c r="H262" s="47" t="s">
        <v>151</v>
      </c>
      <c r="I262" s="2" t="s">
        <v>515</v>
      </c>
      <c r="J262" s="2" t="s">
        <v>2364</v>
      </c>
      <c r="K262" s="2" t="s">
        <v>153</v>
      </c>
      <c r="L262" s="2" t="s">
        <v>154</v>
      </c>
      <c r="M262" s="2" t="s">
        <v>2365</v>
      </c>
      <c r="N262" s="48" t="s">
        <v>2366</v>
      </c>
      <c r="O262" s="48" t="s">
        <v>2367</v>
      </c>
      <c r="P262" s="2" t="s">
        <v>2358</v>
      </c>
      <c r="Q262" s="2" t="s">
        <v>157</v>
      </c>
      <c r="R262" s="2" t="s">
        <v>389</v>
      </c>
      <c r="S262" s="47" t="s">
        <v>944</v>
      </c>
      <c r="T262" s="2" t="s">
        <v>1009</v>
      </c>
      <c r="U262" s="2" t="s">
        <v>157</v>
      </c>
      <c r="V262" s="2" t="s">
        <v>188</v>
      </c>
      <c r="W262" s="2" t="s">
        <v>515</v>
      </c>
      <c r="X262" s="2" t="s">
        <v>157</v>
      </c>
      <c r="Y262" s="2" t="s">
        <v>157</v>
      </c>
      <c r="Z262" s="2" t="s">
        <v>157</v>
      </c>
      <c r="AA262" s="2" t="s">
        <v>157</v>
      </c>
      <c r="AB262" s="2" t="s">
        <v>515</v>
      </c>
      <c r="AC262" s="2" t="s">
        <v>2368</v>
      </c>
      <c r="AD262" s="2" t="s">
        <v>2369</v>
      </c>
      <c r="AE262" s="2" t="s">
        <v>153</v>
      </c>
      <c r="AF262" s="2" t="s">
        <v>157</v>
      </c>
      <c r="AG262" s="2" t="s">
        <v>157</v>
      </c>
      <c r="AH262" s="2" t="s">
        <v>153</v>
      </c>
      <c r="AI262" s="2" t="s">
        <v>157</v>
      </c>
      <c r="AJ262" s="2" t="s">
        <v>157</v>
      </c>
      <c r="AK262" s="2" t="s">
        <v>157</v>
      </c>
      <c r="AL262" s="2" t="s">
        <v>157</v>
      </c>
      <c r="AM262" s="2" t="s">
        <v>157</v>
      </c>
      <c r="AN262" s="47" t="s">
        <v>944</v>
      </c>
      <c r="AO262" s="2" t="s">
        <v>192</v>
      </c>
      <c r="AP262" s="2" t="s">
        <v>2370</v>
      </c>
      <c r="AQ262" s="2" t="s">
        <v>704</v>
      </c>
      <c r="AR262" s="2" t="s">
        <v>1799</v>
      </c>
    </row>
    <row r="263">
      <c r="A263" s="51" t="s">
        <v>2371</v>
      </c>
      <c r="B263" s="46" t="s">
        <v>229</v>
      </c>
      <c r="C263" s="46" t="s">
        <v>146</v>
      </c>
      <c r="D263" s="47" t="s">
        <v>2372</v>
      </c>
      <c r="E263" s="2" t="s">
        <v>208</v>
      </c>
      <c r="F263" s="47" t="s">
        <v>149</v>
      </c>
      <c r="G263" s="2" t="s">
        <v>216</v>
      </c>
      <c r="H263" s="47" t="s">
        <v>151</v>
      </c>
      <c r="I263" s="2" t="s">
        <v>230</v>
      </c>
      <c r="J263" s="2" t="s">
        <v>240</v>
      </c>
      <c r="K263" s="2" t="s">
        <v>153</v>
      </c>
      <c r="L263" s="2" t="s">
        <v>241</v>
      </c>
      <c r="M263" s="2" t="s">
        <v>2373</v>
      </c>
      <c r="N263" s="48" t="s">
        <v>2374</v>
      </c>
      <c r="O263" s="2" t="s">
        <v>157</v>
      </c>
      <c r="P263" s="2" t="s">
        <v>2375</v>
      </c>
      <c r="Q263" s="2" t="s">
        <v>157</v>
      </c>
      <c r="R263" s="2" t="s">
        <v>397</v>
      </c>
      <c r="S263" s="47" t="s">
        <v>151</v>
      </c>
      <c r="T263" s="2" t="s">
        <v>373</v>
      </c>
      <c r="U263" s="2" t="s">
        <v>157</v>
      </c>
      <c r="V263" s="2" t="s">
        <v>188</v>
      </c>
      <c r="W263" s="2" t="s">
        <v>1753</v>
      </c>
      <c r="X263" s="2" t="s">
        <v>157</v>
      </c>
      <c r="Y263" s="2" t="s">
        <v>157</v>
      </c>
      <c r="Z263" s="2" t="s">
        <v>157</v>
      </c>
      <c r="AA263" s="2" t="s">
        <v>157</v>
      </c>
      <c r="AB263" s="2" t="s">
        <v>230</v>
      </c>
      <c r="AC263" s="2" t="s">
        <v>2376</v>
      </c>
      <c r="AD263" s="2" t="s">
        <v>2377</v>
      </c>
      <c r="AE263" s="2" t="s">
        <v>153</v>
      </c>
      <c r="AF263" s="2" t="s">
        <v>157</v>
      </c>
      <c r="AG263" s="2" t="s">
        <v>157</v>
      </c>
      <c r="AH263" s="2" t="s">
        <v>153</v>
      </c>
      <c r="AI263" s="2" t="s">
        <v>157</v>
      </c>
      <c r="AJ263" s="2" t="s">
        <v>157</v>
      </c>
      <c r="AK263" s="2" t="s">
        <v>157</v>
      </c>
      <c r="AL263" s="2" t="s">
        <v>157</v>
      </c>
      <c r="AM263" s="2" t="s">
        <v>157</v>
      </c>
      <c r="AN263" s="47" t="s">
        <v>151</v>
      </c>
      <c r="AO263" s="2" t="s">
        <v>192</v>
      </c>
      <c r="AP263" s="2" t="s">
        <v>2370</v>
      </c>
      <c r="AQ263" s="2" t="s">
        <v>704</v>
      </c>
      <c r="AR263" s="2" t="s">
        <v>1799</v>
      </c>
    </row>
    <row r="264">
      <c r="A264" s="51" t="s">
        <v>2378</v>
      </c>
      <c r="B264" s="46" t="s">
        <v>229</v>
      </c>
      <c r="C264" s="46" t="s">
        <v>146</v>
      </c>
      <c r="D264" s="47" t="s">
        <v>2379</v>
      </c>
      <c r="E264" s="2" t="s">
        <v>288</v>
      </c>
      <c r="F264" s="47" t="s">
        <v>248</v>
      </c>
      <c r="G264" s="2" t="s">
        <v>150</v>
      </c>
      <c r="H264" s="47" t="s">
        <v>151</v>
      </c>
      <c r="I264" s="2" t="s">
        <v>230</v>
      </c>
      <c r="J264" s="2" t="s">
        <v>240</v>
      </c>
      <c r="K264" s="2" t="s">
        <v>153</v>
      </c>
      <c r="L264" s="2" t="s">
        <v>241</v>
      </c>
      <c r="M264" s="2" t="s">
        <v>2380</v>
      </c>
      <c r="N264" s="48" t="s">
        <v>2381</v>
      </c>
      <c r="O264" s="2" t="s">
        <v>157</v>
      </c>
      <c r="P264" s="2" t="s">
        <v>2382</v>
      </c>
      <c r="Q264" s="2" t="s">
        <v>157</v>
      </c>
      <c r="R264" s="2" t="s">
        <v>389</v>
      </c>
      <c r="S264" s="47" t="s">
        <v>151</v>
      </c>
      <c r="T264" s="2" t="s">
        <v>373</v>
      </c>
      <c r="U264" s="2" t="s">
        <v>157</v>
      </c>
      <c r="V264" s="2" t="s">
        <v>188</v>
      </c>
      <c r="W264" s="2" t="s">
        <v>1753</v>
      </c>
      <c r="X264" s="2" t="s">
        <v>157</v>
      </c>
      <c r="Y264" s="2" t="s">
        <v>157</v>
      </c>
      <c r="Z264" s="2" t="s">
        <v>157</v>
      </c>
      <c r="AA264" s="2" t="s">
        <v>157</v>
      </c>
      <c r="AB264" s="2" t="s">
        <v>230</v>
      </c>
      <c r="AC264" s="2" t="s">
        <v>2376</v>
      </c>
      <c r="AD264" s="2" t="s">
        <v>2383</v>
      </c>
      <c r="AE264" s="2" t="s">
        <v>153</v>
      </c>
      <c r="AF264" s="2" t="s">
        <v>157</v>
      </c>
      <c r="AG264" s="2" t="s">
        <v>157</v>
      </c>
      <c r="AH264" s="2" t="s">
        <v>153</v>
      </c>
      <c r="AI264" s="2" t="s">
        <v>157</v>
      </c>
      <c r="AJ264" s="2" t="s">
        <v>157</v>
      </c>
      <c r="AK264" s="2" t="s">
        <v>157</v>
      </c>
      <c r="AL264" s="2" t="s">
        <v>157</v>
      </c>
      <c r="AM264" s="2" t="s">
        <v>157</v>
      </c>
      <c r="AN264" s="47" t="s">
        <v>151</v>
      </c>
      <c r="AO264" s="2" t="s">
        <v>192</v>
      </c>
      <c r="AP264" s="2" t="s">
        <v>2204</v>
      </c>
      <c r="AQ264" s="2" t="s">
        <v>704</v>
      </c>
      <c r="AR264" s="2" t="s">
        <v>705</v>
      </c>
    </row>
    <row r="265">
      <c r="A265" s="51" t="s">
        <v>2384</v>
      </c>
      <c r="B265" s="46" t="s">
        <v>687</v>
      </c>
      <c r="C265" s="46" t="s">
        <v>146</v>
      </c>
      <c r="D265" s="47" t="s">
        <v>2385</v>
      </c>
      <c r="E265" s="2" t="s">
        <v>148</v>
      </c>
      <c r="F265" s="47" t="s">
        <v>151</v>
      </c>
      <c r="G265" s="2" t="s">
        <v>170</v>
      </c>
      <c r="H265" s="47" t="s">
        <v>151</v>
      </c>
      <c r="I265" s="2" t="s">
        <v>2386</v>
      </c>
      <c r="J265" s="2" t="s">
        <v>2387</v>
      </c>
      <c r="K265" s="2" t="s">
        <v>164</v>
      </c>
      <c r="L265" s="2" t="s">
        <v>2388</v>
      </c>
      <c r="M265" s="2" t="s">
        <v>2389</v>
      </c>
      <c r="N265" s="48" t="s">
        <v>2390</v>
      </c>
      <c r="O265" s="48" t="s">
        <v>2391</v>
      </c>
      <c r="P265" s="2" t="s">
        <v>2392</v>
      </c>
      <c r="Q265" s="2" t="s">
        <v>157</v>
      </c>
      <c r="R265" s="2" t="s">
        <v>2393</v>
      </c>
      <c r="S265" s="47" t="s">
        <v>151</v>
      </c>
      <c r="T265" s="2" t="s">
        <v>2394</v>
      </c>
      <c r="U265" s="2" t="s">
        <v>157</v>
      </c>
      <c r="V265" s="2" t="s">
        <v>2395</v>
      </c>
      <c r="W265" s="2" t="s">
        <v>2396</v>
      </c>
      <c r="X265" s="2" t="s">
        <v>157</v>
      </c>
      <c r="Y265" s="2" t="s">
        <v>157</v>
      </c>
      <c r="Z265" s="2" t="s">
        <v>157</v>
      </c>
      <c r="AA265" s="2" t="s">
        <v>157</v>
      </c>
      <c r="AB265" s="2" t="s">
        <v>2397</v>
      </c>
      <c r="AC265" s="2" t="s">
        <v>2398</v>
      </c>
      <c r="AD265" s="2" t="s">
        <v>2399</v>
      </c>
      <c r="AE265" s="2" t="s">
        <v>153</v>
      </c>
      <c r="AF265" s="2" t="s">
        <v>157</v>
      </c>
      <c r="AG265" s="2" t="s">
        <v>157</v>
      </c>
      <c r="AH265" s="2" t="s">
        <v>157</v>
      </c>
      <c r="AI265" s="2" t="s">
        <v>157</v>
      </c>
      <c r="AJ265" s="2" t="s">
        <v>157</v>
      </c>
      <c r="AK265" s="2" t="s">
        <v>157</v>
      </c>
      <c r="AL265" s="2" t="s">
        <v>157</v>
      </c>
      <c r="AM265" s="2" t="s">
        <v>157</v>
      </c>
      <c r="AN265" s="47" t="s">
        <v>151</v>
      </c>
      <c r="AO265" s="2" t="s">
        <v>2400</v>
      </c>
      <c r="AP265" s="2" t="s">
        <v>2401</v>
      </c>
      <c r="AQ265" s="2" t="s">
        <v>704</v>
      </c>
      <c r="AR265" s="2" t="s">
        <v>1799</v>
      </c>
    </row>
    <row r="266">
      <c r="A266" s="51" t="s">
        <v>2402</v>
      </c>
      <c r="B266" s="46" t="s">
        <v>301</v>
      </c>
      <c r="C266" s="46" t="s">
        <v>1270</v>
      </c>
      <c r="D266" s="47" t="s">
        <v>2403</v>
      </c>
      <c r="E266" s="2" t="s">
        <v>288</v>
      </c>
      <c r="F266" s="47" t="s">
        <v>149</v>
      </c>
      <c r="G266" s="2" t="s">
        <v>216</v>
      </c>
      <c r="H266" s="47" t="s">
        <v>151</v>
      </c>
      <c r="I266" s="2" t="s">
        <v>301</v>
      </c>
      <c r="J266" s="2" t="s">
        <v>1272</v>
      </c>
      <c r="K266" s="2" t="s">
        <v>164</v>
      </c>
      <c r="L266" s="2" t="s">
        <v>2404</v>
      </c>
      <c r="M266" s="2" t="s">
        <v>2405</v>
      </c>
      <c r="N266" s="48" t="s">
        <v>2406</v>
      </c>
      <c r="O266" s="48" t="s">
        <v>2407</v>
      </c>
      <c r="P266" s="2" t="s">
        <v>2408</v>
      </c>
      <c r="Q266" s="47" t="s">
        <v>2403</v>
      </c>
      <c r="R266" s="2" t="s">
        <v>2098</v>
      </c>
      <c r="S266" s="2" t="s">
        <v>157</v>
      </c>
      <c r="T266" s="2" t="s">
        <v>1278</v>
      </c>
      <c r="U266" s="2" t="s">
        <v>157</v>
      </c>
      <c r="V266" s="2" t="s">
        <v>1279</v>
      </c>
      <c r="W266" s="2" t="s">
        <v>301</v>
      </c>
      <c r="X266" s="2" t="s">
        <v>157</v>
      </c>
      <c r="Y266" s="2" t="s">
        <v>157</v>
      </c>
      <c r="Z266" s="2" t="s">
        <v>157</v>
      </c>
      <c r="AA266" s="2" t="s">
        <v>157</v>
      </c>
      <c r="AB266" s="2" t="s">
        <v>301</v>
      </c>
      <c r="AC266" s="2" t="s">
        <v>2409</v>
      </c>
      <c r="AD266" s="2" t="s">
        <v>2410</v>
      </c>
      <c r="AE266" s="2" t="s">
        <v>164</v>
      </c>
      <c r="AF266" s="2" t="s">
        <v>157</v>
      </c>
      <c r="AG266" s="2" t="s">
        <v>157</v>
      </c>
      <c r="AH266" s="2" t="s">
        <v>157</v>
      </c>
      <c r="AI266" s="2" t="s">
        <v>157</v>
      </c>
      <c r="AJ266" s="2" t="s">
        <v>157</v>
      </c>
      <c r="AK266" s="2" t="s">
        <v>157</v>
      </c>
      <c r="AL266" s="2" t="s">
        <v>157</v>
      </c>
      <c r="AM266" s="2" t="s">
        <v>157</v>
      </c>
      <c r="AN266" s="47" t="s">
        <v>151</v>
      </c>
      <c r="AO266" s="2" t="s">
        <v>1284</v>
      </c>
      <c r="AP266" s="2" t="s">
        <v>2411</v>
      </c>
      <c r="AQ266" s="2" t="s">
        <v>1832</v>
      </c>
      <c r="AR266" s="2" t="s">
        <v>705</v>
      </c>
    </row>
    <row r="267">
      <c r="A267" s="51" t="s">
        <v>2412</v>
      </c>
      <c r="B267" s="46" t="s">
        <v>450</v>
      </c>
      <c r="C267" s="46" t="s">
        <v>146</v>
      </c>
      <c r="D267" s="47" t="s">
        <v>2413</v>
      </c>
      <c r="E267" s="2" t="s">
        <v>288</v>
      </c>
      <c r="F267" s="47" t="s">
        <v>149</v>
      </c>
      <c r="G267" s="2" t="s">
        <v>216</v>
      </c>
      <c r="H267" s="47" t="s">
        <v>151</v>
      </c>
      <c r="I267" s="2" t="s">
        <v>450</v>
      </c>
      <c r="J267" s="2" t="s">
        <v>2414</v>
      </c>
      <c r="K267" s="2" t="s">
        <v>153</v>
      </c>
      <c r="L267" s="2" t="s">
        <v>2415</v>
      </c>
      <c r="M267" s="2" t="s">
        <v>2416</v>
      </c>
      <c r="N267" s="48" t="s">
        <v>2417</v>
      </c>
      <c r="O267" s="48" t="s">
        <v>2418</v>
      </c>
      <c r="P267" s="2" t="s">
        <v>2419</v>
      </c>
      <c r="Q267" s="47" t="s">
        <v>2413</v>
      </c>
      <c r="R267" s="2" t="s">
        <v>389</v>
      </c>
      <c r="S267" s="2" t="s">
        <v>157</v>
      </c>
      <c r="T267" s="2" t="s">
        <v>2301</v>
      </c>
      <c r="U267" s="2" t="s">
        <v>157</v>
      </c>
      <c r="V267" s="2" t="s">
        <v>1731</v>
      </c>
      <c r="W267" s="2" t="s">
        <v>450</v>
      </c>
      <c r="X267" s="2" t="s">
        <v>157</v>
      </c>
      <c r="Y267" s="2" t="s">
        <v>157</v>
      </c>
      <c r="Z267" s="2" t="s">
        <v>157</v>
      </c>
      <c r="AA267" s="2" t="s">
        <v>157</v>
      </c>
      <c r="AB267" s="2" t="s">
        <v>450</v>
      </c>
      <c r="AC267" s="2" t="s">
        <v>2420</v>
      </c>
      <c r="AD267" s="2" t="s">
        <v>2421</v>
      </c>
      <c r="AE267" s="2" t="s">
        <v>153</v>
      </c>
      <c r="AF267" s="2" t="s">
        <v>153</v>
      </c>
      <c r="AG267" s="2" t="s">
        <v>157</v>
      </c>
      <c r="AH267" s="2" t="s">
        <v>153</v>
      </c>
      <c r="AI267" s="2" t="s">
        <v>157</v>
      </c>
      <c r="AJ267" s="2" t="s">
        <v>157</v>
      </c>
      <c r="AK267" s="2" t="s">
        <v>157</v>
      </c>
      <c r="AL267" s="2" t="s">
        <v>157</v>
      </c>
      <c r="AM267" s="2" t="s">
        <v>2422</v>
      </c>
      <c r="AN267" s="2" t="s">
        <v>157</v>
      </c>
      <c r="AO267" s="2" t="s">
        <v>419</v>
      </c>
      <c r="AP267" s="2" t="s">
        <v>2423</v>
      </c>
      <c r="AQ267" s="2" t="s">
        <v>704</v>
      </c>
      <c r="AR267" s="2" t="s">
        <v>1799</v>
      </c>
    </row>
    <row r="268">
      <c r="A268" s="51" t="s">
        <v>2424</v>
      </c>
      <c r="B268" s="46" t="s">
        <v>450</v>
      </c>
      <c r="C268" s="46" t="s">
        <v>146</v>
      </c>
      <c r="D268" s="47" t="s">
        <v>366</v>
      </c>
      <c r="E268" s="2" t="s">
        <v>256</v>
      </c>
      <c r="F268" s="47" t="s">
        <v>149</v>
      </c>
      <c r="G268" s="2" t="s">
        <v>216</v>
      </c>
      <c r="H268" s="47" t="s">
        <v>151</v>
      </c>
      <c r="I268" s="2" t="s">
        <v>450</v>
      </c>
      <c r="J268" s="2" t="s">
        <v>2425</v>
      </c>
      <c r="K268" s="2" t="s">
        <v>164</v>
      </c>
      <c r="L268" s="2" t="s">
        <v>2426</v>
      </c>
      <c r="M268" s="2" t="s">
        <v>2427</v>
      </c>
      <c r="N268" s="48" t="s">
        <v>2428</v>
      </c>
      <c r="O268" s="48" t="s">
        <v>2429</v>
      </c>
      <c r="P268" s="2" t="s">
        <v>2430</v>
      </c>
      <c r="Q268" s="47" t="s">
        <v>366</v>
      </c>
      <c r="R268" s="2" t="s">
        <v>2431</v>
      </c>
      <c r="S268" s="2" t="s">
        <v>157</v>
      </c>
      <c r="T268" s="2" t="s">
        <v>2432</v>
      </c>
      <c r="U268" s="2" t="s">
        <v>157</v>
      </c>
      <c r="V268" s="2" t="s">
        <v>460</v>
      </c>
      <c r="W268" s="2" t="s">
        <v>450</v>
      </c>
      <c r="X268" s="2" t="s">
        <v>157</v>
      </c>
      <c r="Y268" s="2" t="s">
        <v>157</v>
      </c>
      <c r="Z268" s="2" t="s">
        <v>157</v>
      </c>
      <c r="AA268" s="2" t="s">
        <v>157</v>
      </c>
      <c r="AB268" s="2" t="s">
        <v>450</v>
      </c>
      <c r="AC268" s="2" t="s">
        <v>2433</v>
      </c>
      <c r="AD268" s="2" t="s">
        <v>2434</v>
      </c>
      <c r="AE268" s="2" t="s">
        <v>153</v>
      </c>
      <c r="AF268" s="2" t="s">
        <v>157</v>
      </c>
      <c r="AG268" s="2" t="s">
        <v>157</v>
      </c>
      <c r="AH268" s="2" t="s">
        <v>157</v>
      </c>
      <c r="AI268" s="2" t="s">
        <v>157</v>
      </c>
      <c r="AJ268" s="2" t="s">
        <v>157</v>
      </c>
      <c r="AK268" s="2" t="s">
        <v>157</v>
      </c>
      <c r="AL268" s="2" t="s">
        <v>157</v>
      </c>
      <c r="AM268" s="2" t="s">
        <v>157</v>
      </c>
      <c r="AN268" s="2" t="s">
        <v>157</v>
      </c>
      <c r="AO268" s="2" t="s">
        <v>463</v>
      </c>
      <c r="AP268" s="2" t="s">
        <v>2423</v>
      </c>
      <c r="AQ268" s="2" t="s">
        <v>704</v>
      </c>
      <c r="AR268" s="2" t="s">
        <v>1799</v>
      </c>
    </row>
    <row r="269">
      <c r="A269" s="51" t="s">
        <v>2435</v>
      </c>
      <c r="B269" s="46" t="s">
        <v>450</v>
      </c>
      <c r="C269" s="46" t="s">
        <v>146</v>
      </c>
      <c r="D269" s="47" t="s">
        <v>2436</v>
      </c>
      <c r="E269" s="2" t="s">
        <v>256</v>
      </c>
      <c r="F269" s="47" t="s">
        <v>248</v>
      </c>
      <c r="G269" s="2" t="s">
        <v>150</v>
      </c>
      <c r="H269" s="47" t="s">
        <v>151</v>
      </c>
      <c r="I269" s="2" t="s">
        <v>2437</v>
      </c>
      <c r="J269" s="2" t="s">
        <v>2438</v>
      </c>
      <c r="K269" s="2" t="s">
        <v>164</v>
      </c>
      <c r="L269" s="2" t="s">
        <v>2439</v>
      </c>
      <c r="M269" s="2" t="s">
        <v>2440</v>
      </c>
      <c r="N269" s="48" t="s">
        <v>2441</v>
      </c>
      <c r="O269" s="2" t="s">
        <v>157</v>
      </c>
      <c r="P269" s="2" t="s">
        <v>2442</v>
      </c>
      <c r="Q269" s="47" t="s">
        <v>2436</v>
      </c>
      <c r="R269" s="2" t="s">
        <v>2223</v>
      </c>
      <c r="S269" s="2" t="s">
        <v>157</v>
      </c>
      <c r="T269" s="2" t="s">
        <v>253</v>
      </c>
      <c r="U269" s="2" t="s">
        <v>157</v>
      </c>
      <c r="V269" s="2" t="s">
        <v>1120</v>
      </c>
      <c r="W269" s="2" t="s">
        <v>2437</v>
      </c>
      <c r="X269" s="2" t="s">
        <v>157</v>
      </c>
      <c r="Y269" s="2" t="s">
        <v>157</v>
      </c>
      <c r="Z269" s="2" t="s">
        <v>157</v>
      </c>
      <c r="AA269" s="2" t="s">
        <v>157</v>
      </c>
      <c r="AB269" s="2" t="s">
        <v>2443</v>
      </c>
      <c r="AC269" s="2" t="s">
        <v>2444</v>
      </c>
      <c r="AD269" s="2" t="s">
        <v>2445</v>
      </c>
      <c r="AE269" s="2" t="s">
        <v>153</v>
      </c>
      <c r="AF269" s="2" t="s">
        <v>157</v>
      </c>
      <c r="AG269" s="2" t="s">
        <v>157</v>
      </c>
      <c r="AH269" s="2" t="s">
        <v>157</v>
      </c>
      <c r="AI269" s="2" t="s">
        <v>157</v>
      </c>
      <c r="AJ269" s="2" t="s">
        <v>157</v>
      </c>
      <c r="AK269" s="2" t="s">
        <v>157</v>
      </c>
      <c r="AL269" s="2" t="s">
        <v>157</v>
      </c>
      <c r="AM269" s="2" t="s">
        <v>157</v>
      </c>
      <c r="AN269" s="2" t="s">
        <v>157</v>
      </c>
      <c r="AO269" s="2" t="s">
        <v>463</v>
      </c>
      <c r="AP269" s="2" t="s">
        <v>2423</v>
      </c>
      <c r="AQ269" s="2" t="s">
        <v>704</v>
      </c>
      <c r="AR269" s="2" t="s">
        <v>1799</v>
      </c>
    </row>
    <row r="270">
      <c r="A270" s="51" t="s">
        <v>2446</v>
      </c>
      <c r="B270" s="46" t="s">
        <v>1189</v>
      </c>
      <c r="C270" s="46" t="s">
        <v>146</v>
      </c>
      <c r="D270" s="47" t="s">
        <v>2447</v>
      </c>
      <c r="E270" s="2" t="s">
        <v>303</v>
      </c>
      <c r="F270" s="47" t="s">
        <v>151</v>
      </c>
      <c r="G270" s="2" t="s">
        <v>170</v>
      </c>
      <c r="H270" s="47" t="s">
        <v>151</v>
      </c>
      <c r="I270" s="2" t="s">
        <v>2448</v>
      </c>
      <c r="J270" s="2" t="s">
        <v>597</v>
      </c>
      <c r="K270" s="2" t="s">
        <v>164</v>
      </c>
      <c r="L270" s="2" t="s">
        <v>2449</v>
      </c>
      <c r="M270" s="2" t="s">
        <v>2450</v>
      </c>
      <c r="N270" s="48" t="s">
        <v>2451</v>
      </c>
      <c r="O270" s="48" t="s">
        <v>2452</v>
      </c>
      <c r="P270" s="2" t="s">
        <v>2453</v>
      </c>
      <c r="Q270" s="47" t="s">
        <v>2447</v>
      </c>
      <c r="R270" s="2" t="s">
        <v>2454</v>
      </c>
      <c r="S270" s="47" t="s">
        <v>151</v>
      </c>
      <c r="T270" s="2" t="s">
        <v>805</v>
      </c>
      <c r="U270" s="2" t="s">
        <v>157</v>
      </c>
      <c r="V270" s="2" t="s">
        <v>188</v>
      </c>
      <c r="W270" s="2" t="s">
        <v>2455</v>
      </c>
      <c r="X270" s="2" t="s">
        <v>157</v>
      </c>
      <c r="Y270" s="2" t="s">
        <v>157</v>
      </c>
      <c r="Z270" s="2" t="s">
        <v>157</v>
      </c>
      <c r="AA270" s="2" t="s">
        <v>157</v>
      </c>
      <c r="AB270" s="2" t="s">
        <v>2456</v>
      </c>
      <c r="AC270" s="2" t="s">
        <v>2457</v>
      </c>
      <c r="AD270" s="2" t="s">
        <v>2458</v>
      </c>
      <c r="AE270" s="2" t="s">
        <v>153</v>
      </c>
      <c r="AF270" s="2" t="s">
        <v>157</v>
      </c>
      <c r="AG270" s="2" t="s">
        <v>157</v>
      </c>
      <c r="AH270" s="2" t="s">
        <v>157</v>
      </c>
      <c r="AI270" s="2" t="s">
        <v>157</v>
      </c>
      <c r="AJ270" s="2" t="s">
        <v>157</v>
      </c>
      <c r="AK270" s="2" t="s">
        <v>157</v>
      </c>
      <c r="AL270" s="2" t="s">
        <v>157</v>
      </c>
      <c r="AM270" s="2" t="s">
        <v>157</v>
      </c>
      <c r="AN270" s="47" t="s">
        <v>151</v>
      </c>
      <c r="AO270" s="2" t="s">
        <v>177</v>
      </c>
      <c r="AP270" s="2" t="s">
        <v>2423</v>
      </c>
      <c r="AQ270" s="2" t="s">
        <v>1798</v>
      </c>
      <c r="AR270" s="2" t="s">
        <v>1799</v>
      </c>
    </row>
    <row r="271">
      <c r="A271" s="51" t="s">
        <v>2459</v>
      </c>
      <c r="B271" s="46" t="s">
        <v>1189</v>
      </c>
      <c r="C271" s="46" t="s">
        <v>146</v>
      </c>
      <c r="D271" s="47" t="s">
        <v>2413</v>
      </c>
      <c r="E271" s="2" t="s">
        <v>288</v>
      </c>
      <c r="F271" s="47" t="s">
        <v>149</v>
      </c>
      <c r="G271" s="2" t="s">
        <v>216</v>
      </c>
      <c r="H271" s="47" t="s">
        <v>151</v>
      </c>
      <c r="I271" s="2" t="s">
        <v>1258</v>
      </c>
      <c r="J271" s="2" t="s">
        <v>2460</v>
      </c>
      <c r="K271" s="2" t="s">
        <v>153</v>
      </c>
      <c r="L271" s="2" t="s">
        <v>2461</v>
      </c>
      <c r="M271" s="2" t="s">
        <v>2462</v>
      </c>
      <c r="N271" s="48" t="s">
        <v>2463</v>
      </c>
      <c r="O271" s="2" t="s">
        <v>157</v>
      </c>
      <c r="P271" s="2" t="s">
        <v>2464</v>
      </c>
      <c r="Q271" s="47" t="s">
        <v>2413</v>
      </c>
      <c r="R271" s="2" t="s">
        <v>389</v>
      </c>
      <c r="S271" s="47" t="s">
        <v>151</v>
      </c>
      <c r="T271" s="2" t="s">
        <v>2465</v>
      </c>
      <c r="U271" s="2" t="s">
        <v>157</v>
      </c>
      <c r="V271" s="2" t="s">
        <v>2466</v>
      </c>
      <c r="W271" s="2" t="s">
        <v>1258</v>
      </c>
      <c r="X271" s="2" t="s">
        <v>157</v>
      </c>
      <c r="Y271" s="2" t="s">
        <v>157</v>
      </c>
      <c r="Z271" s="2" t="s">
        <v>157</v>
      </c>
      <c r="AA271" s="2" t="s">
        <v>157</v>
      </c>
      <c r="AB271" s="2" t="s">
        <v>2456</v>
      </c>
      <c r="AC271" s="2" t="s">
        <v>2467</v>
      </c>
      <c r="AD271" s="2" t="s">
        <v>2468</v>
      </c>
      <c r="AE271" s="2" t="s">
        <v>153</v>
      </c>
      <c r="AF271" s="2" t="s">
        <v>153</v>
      </c>
      <c r="AG271" s="2" t="s">
        <v>157</v>
      </c>
      <c r="AH271" s="2" t="s">
        <v>153</v>
      </c>
      <c r="AI271" s="2" t="s">
        <v>157</v>
      </c>
      <c r="AJ271" s="2" t="s">
        <v>157</v>
      </c>
      <c r="AK271" s="2" t="s">
        <v>157</v>
      </c>
      <c r="AL271" s="2" t="s">
        <v>157</v>
      </c>
      <c r="AM271" s="2" t="s">
        <v>157</v>
      </c>
      <c r="AN271" s="47" t="s">
        <v>151</v>
      </c>
      <c r="AO271" s="2" t="s">
        <v>2469</v>
      </c>
      <c r="AP271" s="2" t="s">
        <v>2423</v>
      </c>
      <c r="AQ271" s="2" t="s">
        <v>704</v>
      </c>
      <c r="AR271" s="2" t="s">
        <v>1799</v>
      </c>
    </row>
    <row r="272">
      <c r="A272" s="51" t="s">
        <v>2470</v>
      </c>
      <c r="B272" s="46" t="s">
        <v>1189</v>
      </c>
      <c r="C272" s="46" t="s">
        <v>146</v>
      </c>
      <c r="D272" s="47" t="s">
        <v>2471</v>
      </c>
      <c r="E272" s="2" t="s">
        <v>208</v>
      </c>
      <c r="F272" s="47" t="s">
        <v>151</v>
      </c>
      <c r="G272" s="2" t="s">
        <v>170</v>
      </c>
      <c r="H272" s="47" t="s">
        <v>151</v>
      </c>
      <c r="I272" s="2" t="s">
        <v>1258</v>
      </c>
      <c r="J272" s="2" t="s">
        <v>2472</v>
      </c>
      <c r="K272" s="2" t="s">
        <v>153</v>
      </c>
      <c r="L272" s="2" t="s">
        <v>2473</v>
      </c>
      <c r="M272" s="2" t="s">
        <v>2474</v>
      </c>
      <c r="N272" s="48" t="s">
        <v>2475</v>
      </c>
      <c r="O272" s="48" t="s">
        <v>2476</v>
      </c>
      <c r="P272" s="2" t="s">
        <v>2477</v>
      </c>
      <c r="Q272" s="47" t="s">
        <v>2471</v>
      </c>
      <c r="R272" s="2" t="s">
        <v>389</v>
      </c>
      <c r="S272" s="2" t="s">
        <v>157</v>
      </c>
      <c r="T272" s="2" t="s">
        <v>2301</v>
      </c>
      <c r="U272" s="2" t="s">
        <v>157</v>
      </c>
      <c r="V272" s="2" t="s">
        <v>1562</v>
      </c>
      <c r="W272" s="2" t="s">
        <v>2478</v>
      </c>
      <c r="X272" s="2" t="s">
        <v>157</v>
      </c>
      <c r="Y272" s="2" t="s">
        <v>157</v>
      </c>
      <c r="Z272" s="2" t="s">
        <v>157</v>
      </c>
      <c r="AA272" s="2" t="s">
        <v>157</v>
      </c>
      <c r="AB272" s="2" t="s">
        <v>2456</v>
      </c>
      <c r="AC272" s="2" t="s">
        <v>2479</v>
      </c>
      <c r="AD272" s="2" t="s">
        <v>2480</v>
      </c>
      <c r="AE272" s="2" t="s">
        <v>153</v>
      </c>
      <c r="AF272" s="2" t="s">
        <v>157</v>
      </c>
      <c r="AG272" s="2" t="s">
        <v>157</v>
      </c>
      <c r="AH272" s="2" t="s">
        <v>153</v>
      </c>
      <c r="AI272" s="2" t="s">
        <v>157</v>
      </c>
      <c r="AJ272" s="2" t="s">
        <v>157</v>
      </c>
      <c r="AK272" s="2" t="s">
        <v>157</v>
      </c>
      <c r="AL272" s="2" t="s">
        <v>157</v>
      </c>
      <c r="AM272" s="2" t="s">
        <v>157</v>
      </c>
      <c r="AN272" s="2" t="s">
        <v>157</v>
      </c>
      <c r="AO272" s="2" t="s">
        <v>192</v>
      </c>
      <c r="AP272" s="2" t="s">
        <v>2481</v>
      </c>
      <c r="AQ272" s="2" t="s">
        <v>1832</v>
      </c>
      <c r="AR272" s="2" t="s">
        <v>705</v>
      </c>
    </row>
    <row r="273">
      <c r="A273" s="51" t="s">
        <v>2482</v>
      </c>
      <c r="B273" s="46" t="s">
        <v>1189</v>
      </c>
      <c r="C273" s="46" t="s">
        <v>146</v>
      </c>
      <c r="D273" s="47" t="s">
        <v>2483</v>
      </c>
      <c r="E273" s="2" t="s">
        <v>148</v>
      </c>
      <c r="F273" s="47" t="s">
        <v>169</v>
      </c>
      <c r="G273" s="2" t="s">
        <v>216</v>
      </c>
      <c r="H273" s="47" t="s">
        <v>151</v>
      </c>
      <c r="I273" s="2" t="s">
        <v>1258</v>
      </c>
      <c r="J273" s="2" t="s">
        <v>2484</v>
      </c>
      <c r="K273" s="2" t="s">
        <v>164</v>
      </c>
      <c r="L273" s="2" t="s">
        <v>2485</v>
      </c>
      <c r="M273" s="2" t="s">
        <v>2486</v>
      </c>
      <c r="N273" s="48" t="s">
        <v>2487</v>
      </c>
      <c r="O273" s="48" t="s">
        <v>2488</v>
      </c>
      <c r="P273" s="2" t="s">
        <v>2489</v>
      </c>
      <c r="Q273" s="47" t="s">
        <v>2483</v>
      </c>
      <c r="R273" s="2" t="s">
        <v>2490</v>
      </c>
      <c r="S273" s="47" t="s">
        <v>169</v>
      </c>
      <c r="T273" s="2" t="s">
        <v>2491</v>
      </c>
      <c r="U273" s="2" t="s">
        <v>157</v>
      </c>
      <c r="V273" s="2" t="s">
        <v>1562</v>
      </c>
      <c r="W273" s="2" t="s">
        <v>1258</v>
      </c>
      <c r="X273" s="2" t="s">
        <v>157</v>
      </c>
      <c r="Y273" s="2" t="s">
        <v>157</v>
      </c>
      <c r="Z273" s="2" t="s">
        <v>157</v>
      </c>
      <c r="AA273" s="2" t="s">
        <v>157</v>
      </c>
      <c r="AB273" s="2" t="s">
        <v>2456</v>
      </c>
      <c r="AC273" s="2" t="s">
        <v>2492</v>
      </c>
      <c r="AD273" s="2" t="s">
        <v>2493</v>
      </c>
      <c r="AE273" s="2" t="s">
        <v>153</v>
      </c>
      <c r="AF273" s="2" t="s">
        <v>157</v>
      </c>
      <c r="AG273" s="2" t="s">
        <v>157</v>
      </c>
      <c r="AH273" s="2" t="s">
        <v>157</v>
      </c>
      <c r="AI273" s="2" t="s">
        <v>157</v>
      </c>
      <c r="AJ273" s="2" t="s">
        <v>157</v>
      </c>
      <c r="AK273" s="2" t="s">
        <v>157</v>
      </c>
      <c r="AL273" s="2" t="s">
        <v>157</v>
      </c>
      <c r="AM273" s="2" t="s">
        <v>157</v>
      </c>
      <c r="AN273" s="47" t="s">
        <v>169</v>
      </c>
      <c r="AO273" s="2" t="s">
        <v>177</v>
      </c>
      <c r="AP273" s="2" t="s">
        <v>2481</v>
      </c>
      <c r="AQ273" s="2" t="s">
        <v>1832</v>
      </c>
      <c r="AR273" s="2" t="s">
        <v>705</v>
      </c>
    </row>
    <row r="274">
      <c r="A274" s="51" t="s">
        <v>2494</v>
      </c>
      <c r="B274" s="46" t="s">
        <v>1189</v>
      </c>
      <c r="C274" s="46" t="s">
        <v>146</v>
      </c>
      <c r="D274" s="47" t="s">
        <v>1180</v>
      </c>
      <c r="E274" s="2" t="s">
        <v>148</v>
      </c>
      <c r="F274" s="47" t="s">
        <v>149</v>
      </c>
      <c r="G274" s="2" t="s">
        <v>216</v>
      </c>
      <c r="H274" s="47" t="s">
        <v>151</v>
      </c>
      <c r="I274" s="2" t="s">
        <v>1258</v>
      </c>
      <c r="J274" s="2" t="s">
        <v>2495</v>
      </c>
      <c r="K274" s="2" t="s">
        <v>153</v>
      </c>
      <c r="L274" s="2" t="s">
        <v>2496</v>
      </c>
      <c r="M274" s="2" t="s">
        <v>2497</v>
      </c>
      <c r="N274" s="48" t="s">
        <v>2498</v>
      </c>
      <c r="O274" s="48" t="s">
        <v>2499</v>
      </c>
      <c r="P274" s="2" t="s">
        <v>2500</v>
      </c>
      <c r="Q274" s="47" t="s">
        <v>1180</v>
      </c>
      <c r="R274" s="2" t="s">
        <v>2501</v>
      </c>
      <c r="S274" s="2" t="s">
        <v>157</v>
      </c>
      <c r="T274" s="2" t="s">
        <v>2502</v>
      </c>
      <c r="U274" s="2" t="s">
        <v>157</v>
      </c>
      <c r="V274" s="2" t="s">
        <v>2503</v>
      </c>
      <c r="W274" s="2" t="s">
        <v>2478</v>
      </c>
      <c r="X274" s="2" t="s">
        <v>157</v>
      </c>
      <c r="Y274" s="2" t="s">
        <v>157</v>
      </c>
      <c r="Z274" s="2" t="s">
        <v>157</v>
      </c>
      <c r="AA274" s="2" t="s">
        <v>157</v>
      </c>
      <c r="AB274" s="2" t="s">
        <v>2456</v>
      </c>
      <c r="AC274" s="2" t="s">
        <v>2504</v>
      </c>
      <c r="AD274" s="2" t="s">
        <v>2505</v>
      </c>
      <c r="AE274" s="2" t="s">
        <v>153</v>
      </c>
      <c r="AF274" s="2" t="s">
        <v>157</v>
      </c>
      <c r="AG274" s="2" t="s">
        <v>157</v>
      </c>
      <c r="AH274" s="2" t="s">
        <v>153</v>
      </c>
      <c r="AI274" s="2" t="s">
        <v>157</v>
      </c>
      <c r="AJ274" s="2" t="s">
        <v>157</v>
      </c>
      <c r="AK274" s="2" t="s">
        <v>157</v>
      </c>
      <c r="AL274" s="2" t="s">
        <v>157</v>
      </c>
      <c r="AM274" s="2" t="s">
        <v>157</v>
      </c>
      <c r="AN274" s="2" t="s">
        <v>157</v>
      </c>
      <c r="AO274" s="2" t="s">
        <v>192</v>
      </c>
      <c r="AP274" s="2" t="s">
        <v>2481</v>
      </c>
      <c r="AQ274" s="2" t="s">
        <v>1832</v>
      </c>
      <c r="AR274" s="2" t="s">
        <v>705</v>
      </c>
    </row>
    <row r="275">
      <c r="A275" s="51" t="s">
        <v>2506</v>
      </c>
      <c r="B275" s="46" t="s">
        <v>1937</v>
      </c>
      <c r="C275" s="46" t="s">
        <v>146</v>
      </c>
      <c r="D275" s="47" t="s">
        <v>366</v>
      </c>
      <c r="E275" s="2" t="s">
        <v>256</v>
      </c>
      <c r="F275" s="47" t="s">
        <v>149</v>
      </c>
      <c r="G275" s="2" t="s">
        <v>216</v>
      </c>
      <c r="H275" s="47" t="s">
        <v>151</v>
      </c>
      <c r="I275" s="2" t="s">
        <v>1937</v>
      </c>
      <c r="J275" s="2" t="s">
        <v>2507</v>
      </c>
      <c r="K275" s="2" t="s">
        <v>2508</v>
      </c>
      <c r="L275" s="2" t="s">
        <v>2218</v>
      </c>
      <c r="M275" s="2" t="s">
        <v>2509</v>
      </c>
      <c r="N275" s="48" t="s">
        <v>2510</v>
      </c>
      <c r="O275" s="48" t="s">
        <v>2511</v>
      </c>
      <c r="P275" s="2" t="s">
        <v>2512</v>
      </c>
      <c r="Q275" s="47" t="s">
        <v>366</v>
      </c>
      <c r="R275" s="2" t="s">
        <v>2513</v>
      </c>
      <c r="S275" s="47" t="s">
        <v>151</v>
      </c>
      <c r="T275" s="2" t="s">
        <v>957</v>
      </c>
      <c r="U275" s="2" t="s">
        <v>157</v>
      </c>
      <c r="V275" s="2" t="s">
        <v>188</v>
      </c>
      <c r="W275" s="2" t="s">
        <v>1937</v>
      </c>
      <c r="X275" s="2" t="s">
        <v>2514</v>
      </c>
      <c r="Y275" s="2" t="s">
        <v>157</v>
      </c>
      <c r="Z275" s="48" t="s">
        <v>2515</v>
      </c>
      <c r="AA275" s="2" t="s">
        <v>2516</v>
      </c>
      <c r="AB275" s="2" t="s">
        <v>1951</v>
      </c>
      <c r="AC275" s="2" t="s">
        <v>2517</v>
      </c>
      <c r="AD275" s="2" t="s">
        <v>2518</v>
      </c>
      <c r="AE275" s="2" t="s">
        <v>153</v>
      </c>
      <c r="AF275" s="2" t="s">
        <v>157</v>
      </c>
      <c r="AG275" s="2" t="s">
        <v>157</v>
      </c>
      <c r="AH275" s="2" t="s">
        <v>153</v>
      </c>
      <c r="AI275" s="2" t="s">
        <v>157</v>
      </c>
      <c r="AJ275" s="2" t="s">
        <v>157</v>
      </c>
      <c r="AK275" s="2" t="s">
        <v>157</v>
      </c>
      <c r="AL275" s="2" t="s">
        <v>157</v>
      </c>
      <c r="AM275" s="2" t="s">
        <v>157</v>
      </c>
      <c r="AN275" s="47" t="s">
        <v>151</v>
      </c>
      <c r="AO275" s="2" t="s">
        <v>2519</v>
      </c>
      <c r="AP275" s="2" t="s">
        <v>2423</v>
      </c>
      <c r="AQ275" s="2" t="s">
        <v>704</v>
      </c>
      <c r="AR275" s="2" t="s">
        <v>1799</v>
      </c>
    </row>
    <row r="276">
      <c r="A276" s="51" t="s">
        <v>2520</v>
      </c>
      <c r="B276" s="46" t="s">
        <v>1937</v>
      </c>
      <c r="C276" s="46" t="s">
        <v>146</v>
      </c>
      <c r="D276" s="47" t="s">
        <v>2521</v>
      </c>
      <c r="E276" s="2" t="s">
        <v>148</v>
      </c>
      <c r="F276" s="47" t="s">
        <v>149</v>
      </c>
      <c r="G276" s="2" t="s">
        <v>216</v>
      </c>
      <c r="H276" s="47" t="s">
        <v>151</v>
      </c>
      <c r="I276" s="2" t="s">
        <v>1937</v>
      </c>
      <c r="J276" s="2" t="s">
        <v>2522</v>
      </c>
      <c r="K276" s="2" t="s">
        <v>153</v>
      </c>
      <c r="L276" s="2" t="s">
        <v>2523</v>
      </c>
      <c r="M276" s="2" t="s">
        <v>2524</v>
      </c>
      <c r="N276" s="48" t="s">
        <v>2525</v>
      </c>
      <c r="O276" s="48" t="s">
        <v>2526</v>
      </c>
      <c r="P276" s="2" t="s">
        <v>2527</v>
      </c>
      <c r="Q276" s="47" t="s">
        <v>2521</v>
      </c>
      <c r="R276" s="2" t="s">
        <v>2528</v>
      </c>
      <c r="S276" s="47" t="s">
        <v>151</v>
      </c>
      <c r="T276" s="2" t="s">
        <v>2529</v>
      </c>
      <c r="U276" s="2" t="s">
        <v>157</v>
      </c>
      <c r="V276" s="2" t="s">
        <v>2530</v>
      </c>
      <c r="W276" s="2" t="s">
        <v>1937</v>
      </c>
      <c r="X276" s="2" t="s">
        <v>157</v>
      </c>
      <c r="Y276" s="2" t="s">
        <v>157</v>
      </c>
      <c r="Z276" s="2" t="s">
        <v>157</v>
      </c>
      <c r="AA276" s="2" t="s">
        <v>157</v>
      </c>
      <c r="AB276" s="2" t="s">
        <v>1951</v>
      </c>
      <c r="AC276" s="2" t="s">
        <v>2531</v>
      </c>
      <c r="AD276" s="2" t="s">
        <v>2532</v>
      </c>
      <c r="AE276" s="2" t="s">
        <v>153</v>
      </c>
      <c r="AF276" s="2" t="s">
        <v>157</v>
      </c>
      <c r="AG276" s="2" t="s">
        <v>157</v>
      </c>
      <c r="AH276" s="2" t="s">
        <v>157</v>
      </c>
      <c r="AI276" s="2" t="s">
        <v>153</v>
      </c>
      <c r="AJ276" s="2" t="s">
        <v>157</v>
      </c>
      <c r="AK276" s="2" t="s">
        <v>157</v>
      </c>
      <c r="AL276" s="2" t="s">
        <v>157</v>
      </c>
      <c r="AM276" s="2" t="s">
        <v>157</v>
      </c>
      <c r="AN276" s="47" t="s">
        <v>151</v>
      </c>
      <c r="AO276" s="2" t="s">
        <v>2533</v>
      </c>
      <c r="AP276" s="2" t="s">
        <v>2534</v>
      </c>
      <c r="AQ276" s="2" t="s">
        <v>704</v>
      </c>
      <c r="AR276" s="2" t="s">
        <v>1799</v>
      </c>
    </row>
    <row r="277">
      <c r="A277" s="51" t="s">
        <v>2535</v>
      </c>
      <c r="B277" s="46" t="s">
        <v>1937</v>
      </c>
      <c r="C277" s="46" t="s">
        <v>146</v>
      </c>
      <c r="D277" s="47" t="s">
        <v>2536</v>
      </c>
      <c r="E277" s="2" t="s">
        <v>196</v>
      </c>
      <c r="F277" s="47" t="s">
        <v>169</v>
      </c>
      <c r="G277" s="2" t="s">
        <v>216</v>
      </c>
      <c r="H277" s="47" t="s">
        <v>151</v>
      </c>
      <c r="I277" s="2" t="s">
        <v>2537</v>
      </c>
      <c r="J277" s="2" t="s">
        <v>2538</v>
      </c>
      <c r="K277" s="2" t="s">
        <v>164</v>
      </c>
      <c r="L277" s="2" t="s">
        <v>2539</v>
      </c>
      <c r="M277" s="2" t="s">
        <v>2540</v>
      </c>
      <c r="N277" s="48" t="s">
        <v>2541</v>
      </c>
      <c r="O277" s="2" t="s">
        <v>157</v>
      </c>
      <c r="P277" s="2" t="s">
        <v>2542</v>
      </c>
      <c r="Q277" s="47" t="s">
        <v>2536</v>
      </c>
      <c r="R277" s="2" t="s">
        <v>157</v>
      </c>
      <c r="S277" s="47" t="s">
        <v>149</v>
      </c>
      <c r="T277" s="2" t="s">
        <v>2543</v>
      </c>
      <c r="U277" s="2" t="s">
        <v>157</v>
      </c>
      <c r="V277" s="2" t="s">
        <v>2544</v>
      </c>
      <c r="W277" s="2" t="s">
        <v>2545</v>
      </c>
      <c r="X277" s="2" t="s">
        <v>1783</v>
      </c>
      <c r="Y277" s="47" t="s">
        <v>337</v>
      </c>
      <c r="Z277" s="48" t="s">
        <v>2541</v>
      </c>
      <c r="AA277" s="2" t="s">
        <v>2546</v>
      </c>
      <c r="AB277" s="2" t="s">
        <v>2547</v>
      </c>
      <c r="AC277" s="2" t="s">
        <v>2548</v>
      </c>
      <c r="AD277" s="2" t="s">
        <v>2549</v>
      </c>
      <c r="AE277" s="2" t="s">
        <v>153</v>
      </c>
      <c r="AF277" s="2" t="s">
        <v>157</v>
      </c>
      <c r="AG277" s="2" t="s">
        <v>157</v>
      </c>
      <c r="AH277" s="2" t="s">
        <v>157</v>
      </c>
      <c r="AI277" s="2" t="s">
        <v>157</v>
      </c>
      <c r="AJ277" s="2" t="s">
        <v>157</v>
      </c>
      <c r="AK277" s="2" t="s">
        <v>157</v>
      </c>
      <c r="AL277" s="2" t="s">
        <v>157</v>
      </c>
      <c r="AM277" s="2" t="s">
        <v>157</v>
      </c>
      <c r="AN277" s="47" t="s">
        <v>149</v>
      </c>
      <c r="AO277" s="2" t="s">
        <v>463</v>
      </c>
      <c r="AP277" s="2" t="s">
        <v>2550</v>
      </c>
      <c r="AQ277" s="2" t="s">
        <v>704</v>
      </c>
      <c r="AR277" s="2" t="s">
        <v>1799</v>
      </c>
    </row>
    <row r="278">
      <c r="A278" s="51" t="s">
        <v>2551</v>
      </c>
      <c r="B278" s="46" t="s">
        <v>1937</v>
      </c>
      <c r="C278" s="46" t="s">
        <v>1270</v>
      </c>
      <c r="D278" s="47" t="s">
        <v>427</v>
      </c>
      <c r="E278" s="2" t="s">
        <v>288</v>
      </c>
      <c r="F278" s="47" t="s">
        <v>149</v>
      </c>
      <c r="G278" s="2" t="s">
        <v>216</v>
      </c>
      <c r="H278" s="47" t="s">
        <v>151</v>
      </c>
      <c r="I278" s="2" t="s">
        <v>1937</v>
      </c>
      <c r="J278" s="2" t="s">
        <v>1272</v>
      </c>
      <c r="K278" s="2" t="s">
        <v>164</v>
      </c>
      <c r="L278" s="2" t="s">
        <v>2552</v>
      </c>
      <c r="M278" s="2" t="s">
        <v>2553</v>
      </c>
      <c r="N278" s="48" t="s">
        <v>2554</v>
      </c>
      <c r="O278" s="2" t="s">
        <v>157</v>
      </c>
      <c r="P278" s="2" t="s">
        <v>2555</v>
      </c>
      <c r="Q278" s="47" t="s">
        <v>427</v>
      </c>
      <c r="R278" s="2" t="s">
        <v>157</v>
      </c>
      <c r="S278" s="2" t="s">
        <v>157</v>
      </c>
      <c r="T278" s="2" t="s">
        <v>1278</v>
      </c>
      <c r="U278" s="2" t="s">
        <v>157</v>
      </c>
      <c r="V278" s="2" t="s">
        <v>1279</v>
      </c>
      <c r="W278" s="2" t="s">
        <v>1937</v>
      </c>
      <c r="X278" s="2" t="s">
        <v>157</v>
      </c>
      <c r="Y278" s="2" t="s">
        <v>157</v>
      </c>
      <c r="Z278" s="2" t="s">
        <v>157</v>
      </c>
      <c r="AA278" s="2" t="s">
        <v>157</v>
      </c>
      <c r="AB278" s="2" t="s">
        <v>1951</v>
      </c>
      <c r="AC278" s="2" t="s">
        <v>2556</v>
      </c>
      <c r="AD278" s="2" t="s">
        <v>2557</v>
      </c>
      <c r="AE278" s="2" t="s">
        <v>164</v>
      </c>
      <c r="AF278" s="2" t="s">
        <v>157</v>
      </c>
      <c r="AG278" s="2" t="s">
        <v>157</v>
      </c>
      <c r="AH278" s="2" t="s">
        <v>157</v>
      </c>
      <c r="AI278" s="2" t="s">
        <v>157</v>
      </c>
      <c r="AJ278" s="2" t="s">
        <v>157</v>
      </c>
      <c r="AK278" s="2" t="s">
        <v>157</v>
      </c>
      <c r="AL278" s="2" t="s">
        <v>157</v>
      </c>
      <c r="AM278" s="2" t="s">
        <v>157</v>
      </c>
      <c r="AN278" s="47" t="s">
        <v>151</v>
      </c>
      <c r="AO278" s="2" t="s">
        <v>1284</v>
      </c>
      <c r="AP278" s="2" t="s">
        <v>2558</v>
      </c>
      <c r="AQ278" s="2" t="s">
        <v>704</v>
      </c>
      <c r="AR278" s="2" t="s">
        <v>1799</v>
      </c>
    </row>
    <row r="279">
      <c r="A279" s="28"/>
      <c r="B279" s="52"/>
      <c r="C279" s="52"/>
    </row>
    <row r="280">
      <c r="A280" s="51" t="s">
        <v>2559</v>
      </c>
      <c r="B280" s="46" t="s">
        <v>194</v>
      </c>
      <c r="C280" s="46" t="s">
        <v>146</v>
      </c>
      <c r="D280" s="47" t="s">
        <v>2560</v>
      </c>
      <c r="E280" s="2" t="s">
        <v>303</v>
      </c>
      <c r="F280" s="47" t="s">
        <v>939</v>
      </c>
      <c r="G280" s="2" t="s">
        <v>150</v>
      </c>
      <c r="H280" s="47" t="s">
        <v>151</v>
      </c>
      <c r="I280" s="2" t="s">
        <v>2561</v>
      </c>
      <c r="J280" s="2" t="s">
        <v>2562</v>
      </c>
      <c r="K280" s="2" t="s">
        <v>153</v>
      </c>
      <c r="L280" s="2" t="s">
        <v>2563</v>
      </c>
      <c r="M280" s="2" t="s">
        <v>2564</v>
      </c>
      <c r="N280" s="2" t="s">
        <v>2565</v>
      </c>
      <c r="O280" s="2" t="s">
        <v>2566</v>
      </c>
      <c r="P280" s="2" t="s">
        <v>2567</v>
      </c>
      <c r="Q280" s="47" t="s">
        <v>1758</v>
      </c>
      <c r="R280" s="2" t="s">
        <v>389</v>
      </c>
      <c r="S280" s="2" t="s">
        <v>157</v>
      </c>
      <c r="T280" s="2" t="s">
        <v>696</v>
      </c>
      <c r="U280" s="2" t="s">
        <v>157</v>
      </c>
      <c r="V280" s="2" t="s">
        <v>2568</v>
      </c>
      <c r="W280" s="2" t="s">
        <v>2569</v>
      </c>
      <c r="X280" s="2" t="s">
        <v>157</v>
      </c>
      <c r="Y280" s="2" t="s">
        <v>157</v>
      </c>
      <c r="Z280" s="2" t="s">
        <v>157</v>
      </c>
      <c r="AA280" s="2" t="s">
        <v>2570</v>
      </c>
      <c r="AB280" s="2" t="s">
        <v>321</v>
      </c>
      <c r="AC280" s="2" t="s">
        <v>2571</v>
      </c>
      <c r="AD280" s="2" t="s">
        <v>2572</v>
      </c>
      <c r="AE280" s="2" t="s">
        <v>153</v>
      </c>
      <c r="AF280" s="2" t="s">
        <v>157</v>
      </c>
      <c r="AG280" s="2" t="s">
        <v>157</v>
      </c>
      <c r="AH280" s="2" t="s">
        <v>153</v>
      </c>
      <c r="AI280" s="2" t="s">
        <v>153</v>
      </c>
      <c r="AJ280" s="2" t="s">
        <v>157</v>
      </c>
      <c r="AK280" s="2" t="s">
        <v>157</v>
      </c>
      <c r="AL280" s="2" t="s">
        <v>153</v>
      </c>
      <c r="AM280" s="47" t="s">
        <v>2573</v>
      </c>
      <c r="AN280" s="2" t="s">
        <v>157</v>
      </c>
      <c r="AO280" s="2" t="s">
        <v>2574</v>
      </c>
      <c r="AP280" s="2" t="s">
        <v>2575</v>
      </c>
      <c r="AQ280" s="2" t="s">
        <v>1832</v>
      </c>
      <c r="AR280" s="2" t="s">
        <v>705</v>
      </c>
    </row>
    <row r="281">
      <c r="A281" s="51" t="s">
        <v>2576</v>
      </c>
      <c r="B281" s="46" t="s">
        <v>1801</v>
      </c>
      <c r="C281" s="46" t="s">
        <v>146</v>
      </c>
      <c r="D281" s="47" t="s">
        <v>2560</v>
      </c>
      <c r="E281" s="2" t="s">
        <v>303</v>
      </c>
      <c r="F281" s="47" t="s">
        <v>939</v>
      </c>
      <c r="G281" s="2" t="s">
        <v>150</v>
      </c>
      <c r="H281" s="47" t="s">
        <v>151</v>
      </c>
      <c r="I281" s="2" t="s">
        <v>2577</v>
      </c>
      <c r="J281" s="2" t="s">
        <v>2578</v>
      </c>
      <c r="K281" s="2" t="s">
        <v>153</v>
      </c>
      <c r="L281" s="2" t="s">
        <v>2579</v>
      </c>
      <c r="M281" s="2" t="s">
        <v>2580</v>
      </c>
      <c r="N281" s="2"/>
      <c r="O281" s="2"/>
      <c r="P281" s="2" t="s">
        <v>2581</v>
      </c>
      <c r="Q281" s="47" t="s">
        <v>1758</v>
      </c>
      <c r="R281" s="2" t="s">
        <v>389</v>
      </c>
      <c r="S281" s="2"/>
      <c r="T281" s="2" t="s">
        <v>696</v>
      </c>
      <c r="U281" s="2"/>
      <c r="V281" s="2" t="s">
        <v>2568</v>
      </c>
      <c r="W281" s="2" t="s">
        <v>2241</v>
      </c>
      <c r="X281" s="2"/>
      <c r="Y281" s="2"/>
      <c r="Z281" s="2"/>
      <c r="AA281" s="2"/>
      <c r="AB281" s="2" t="s">
        <v>1812</v>
      </c>
      <c r="AC281" s="2" t="s">
        <v>2582</v>
      </c>
      <c r="AD281" s="2" t="s">
        <v>2583</v>
      </c>
      <c r="AE281" s="2" t="s">
        <v>153</v>
      </c>
      <c r="AF281" s="2"/>
      <c r="AG281" s="2"/>
      <c r="AH281" s="2" t="s">
        <v>153</v>
      </c>
      <c r="AI281" s="2"/>
      <c r="AJ281" s="2"/>
      <c r="AK281" s="2"/>
      <c r="AL281" s="2" t="s">
        <v>153</v>
      </c>
      <c r="AM281" s="2"/>
      <c r="AN281" s="2"/>
      <c r="AO281" s="2" t="s">
        <v>2584</v>
      </c>
      <c r="AP281" s="2" t="s">
        <v>2585</v>
      </c>
      <c r="AQ281" s="2" t="s">
        <v>1832</v>
      </c>
      <c r="AR281" s="2" t="s">
        <v>705</v>
      </c>
    </row>
    <row r="282">
      <c r="A282" s="51" t="s">
        <v>2586</v>
      </c>
      <c r="B282" s="46" t="s">
        <v>515</v>
      </c>
      <c r="C282" s="46" t="s">
        <v>146</v>
      </c>
      <c r="D282" s="47" t="s">
        <v>2587</v>
      </c>
      <c r="E282" s="2" t="s">
        <v>196</v>
      </c>
      <c r="F282" s="47" t="s">
        <v>151</v>
      </c>
      <c r="G282" s="2" t="s">
        <v>170</v>
      </c>
      <c r="H282" s="47" t="s">
        <v>151</v>
      </c>
      <c r="I282" s="2" t="s">
        <v>515</v>
      </c>
      <c r="J282" s="2" t="s">
        <v>240</v>
      </c>
      <c r="K282" s="2" t="s">
        <v>153</v>
      </c>
      <c r="L282" s="2" t="s">
        <v>154</v>
      </c>
      <c r="M282" s="2" t="s">
        <v>2588</v>
      </c>
      <c r="N282" s="48" t="s">
        <v>2589</v>
      </c>
      <c r="O282" s="48" t="s">
        <v>2590</v>
      </c>
      <c r="P282" s="2" t="s">
        <v>2591</v>
      </c>
      <c r="Q282" s="47" t="s">
        <v>2587</v>
      </c>
      <c r="R282" s="2" t="s">
        <v>2098</v>
      </c>
      <c r="S282" s="47" t="s">
        <v>151</v>
      </c>
      <c r="T282" s="2" t="s">
        <v>373</v>
      </c>
      <c r="V282" s="2" t="s">
        <v>188</v>
      </c>
      <c r="W282" s="2" t="s">
        <v>515</v>
      </c>
      <c r="Z282" s="48" t="s">
        <v>2590</v>
      </c>
      <c r="AA282" s="2" t="s">
        <v>2592</v>
      </c>
      <c r="AB282" s="2" t="s">
        <v>515</v>
      </c>
      <c r="AC282" s="2" t="s">
        <v>2029</v>
      </c>
      <c r="AD282" s="2" t="s">
        <v>2593</v>
      </c>
      <c r="AE282" s="2" t="s">
        <v>153</v>
      </c>
      <c r="AH282" s="2" t="s">
        <v>153</v>
      </c>
      <c r="AN282" s="47" t="s">
        <v>151</v>
      </c>
      <c r="AO282" s="2" t="s">
        <v>192</v>
      </c>
      <c r="AP282" s="2" t="s">
        <v>2594</v>
      </c>
      <c r="AQ282" s="2" t="s">
        <v>1832</v>
      </c>
      <c r="AR282" s="2" t="s">
        <v>705</v>
      </c>
    </row>
    <row r="283">
      <c r="A283" s="51" t="s">
        <v>1742</v>
      </c>
      <c r="B283" s="46" t="s">
        <v>194</v>
      </c>
      <c r="C283" s="46" t="s">
        <v>146</v>
      </c>
      <c r="D283" s="47" t="s">
        <v>2595</v>
      </c>
      <c r="E283" s="2" t="s">
        <v>303</v>
      </c>
      <c r="F283" s="47" t="s">
        <v>151</v>
      </c>
      <c r="G283" s="2" t="s">
        <v>170</v>
      </c>
      <c r="H283" s="2">
        <v>1.0</v>
      </c>
      <c r="I283" s="2" t="s">
        <v>194</v>
      </c>
      <c r="J283" s="2" t="s">
        <v>2596</v>
      </c>
      <c r="K283" s="2" t="s">
        <v>153</v>
      </c>
      <c r="L283" s="2" t="s">
        <v>154</v>
      </c>
      <c r="M283" s="2" t="s">
        <v>2597</v>
      </c>
      <c r="N283" s="48" t="s">
        <v>2598</v>
      </c>
      <c r="O283" s="48" t="s">
        <v>2599</v>
      </c>
      <c r="P283" s="2" t="s">
        <v>2600</v>
      </c>
      <c r="Q283" s="47" t="s">
        <v>2595</v>
      </c>
      <c r="R283" s="2" t="s">
        <v>2601</v>
      </c>
      <c r="T283" s="2" t="s">
        <v>696</v>
      </c>
      <c r="V283" s="2" t="s">
        <v>2602</v>
      </c>
      <c r="W283" s="2" t="s">
        <v>194</v>
      </c>
      <c r="AA283" s="2" t="s">
        <v>2603</v>
      </c>
      <c r="AB283" s="2" t="s">
        <v>321</v>
      </c>
      <c r="AC283" s="2" t="s">
        <v>2604</v>
      </c>
      <c r="AD283" s="2" t="s">
        <v>2605</v>
      </c>
      <c r="AE283" s="2" t="s">
        <v>153</v>
      </c>
      <c r="AF283" s="2" t="s">
        <v>153</v>
      </c>
      <c r="AG283" s="2" t="s">
        <v>153</v>
      </c>
      <c r="AH283" s="2" t="s">
        <v>153</v>
      </c>
      <c r="AK283" s="2" t="s">
        <v>153</v>
      </c>
      <c r="AL283" s="2" t="s">
        <v>153</v>
      </c>
      <c r="AM283" s="47" t="s">
        <v>2606</v>
      </c>
      <c r="AN283" s="2" t="s">
        <v>2607</v>
      </c>
      <c r="AO283" s="2" t="s">
        <v>419</v>
      </c>
      <c r="AP283" s="2" t="s">
        <v>2608</v>
      </c>
      <c r="AQ283" s="2" t="s">
        <v>1832</v>
      </c>
      <c r="AR283" s="2" t="s">
        <v>705</v>
      </c>
    </row>
    <row r="284">
      <c r="A284" s="51" t="s">
        <v>2609</v>
      </c>
      <c r="B284" s="46" t="s">
        <v>145</v>
      </c>
      <c r="C284" s="46" t="s">
        <v>146</v>
      </c>
      <c r="D284" s="47" t="s">
        <v>2595</v>
      </c>
      <c r="E284" s="2" t="s">
        <v>303</v>
      </c>
      <c r="F284" s="47" t="s">
        <v>151</v>
      </c>
      <c r="G284" s="2" t="s">
        <v>170</v>
      </c>
      <c r="H284" s="2">
        <v>1.0</v>
      </c>
      <c r="I284" s="2" t="s">
        <v>145</v>
      </c>
      <c r="J284" s="2" t="s">
        <v>2472</v>
      </c>
      <c r="K284" s="2" t="s">
        <v>153</v>
      </c>
      <c r="L284" s="2" t="s">
        <v>154</v>
      </c>
      <c r="M284" s="2" t="s">
        <v>2610</v>
      </c>
      <c r="N284" s="48" t="s">
        <v>2611</v>
      </c>
      <c r="O284" s="48" t="s">
        <v>2612</v>
      </c>
      <c r="P284" s="2" t="s">
        <v>2613</v>
      </c>
      <c r="Q284" s="47" t="s">
        <v>2595</v>
      </c>
      <c r="R284" s="2" t="s">
        <v>2614</v>
      </c>
      <c r="T284" s="2" t="s">
        <v>696</v>
      </c>
      <c r="V284" s="2" t="s">
        <v>2615</v>
      </c>
      <c r="W284" s="2" t="s">
        <v>145</v>
      </c>
      <c r="AA284" s="2" t="s">
        <v>2616</v>
      </c>
      <c r="AB284" s="2" t="s">
        <v>145</v>
      </c>
      <c r="AC284" s="2" t="s">
        <v>2604</v>
      </c>
      <c r="AD284" s="2" t="s">
        <v>2617</v>
      </c>
      <c r="AE284" s="2" t="s">
        <v>153</v>
      </c>
      <c r="AF284" s="2" t="s">
        <v>153</v>
      </c>
      <c r="AG284" s="2" t="s">
        <v>153</v>
      </c>
      <c r="AH284" s="2" t="s">
        <v>153</v>
      </c>
      <c r="AK284" s="2" t="s">
        <v>153</v>
      </c>
      <c r="AL284" s="2" t="s">
        <v>153</v>
      </c>
      <c r="AM284" s="47" t="s">
        <v>2606</v>
      </c>
      <c r="AN284" s="2" t="s">
        <v>2607</v>
      </c>
      <c r="AO284" s="2" t="s">
        <v>419</v>
      </c>
      <c r="AP284" s="2" t="s">
        <v>2608</v>
      </c>
      <c r="AQ284" s="2" t="s">
        <v>1832</v>
      </c>
      <c r="AR284" s="2" t="s">
        <v>705</v>
      </c>
    </row>
    <row r="285">
      <c r="A285" s="51" t="s">
        <v>2618</v>
      </c>
      <c r="B285" s="46" t="s">
        <v>932</v>
      </c>
      <c r="C285" s="46" t="s">
        <v>146</v>
      </c>
      <c r="D285" s="47" t="s">
        <v>2595</v>
      </c>
      <c r="E285" s="2" t="s">
        <v>303</v>
      </c>
      <c r="F285" s="47" t="s">
        <v>151</v>
      </c>
      <c r="G285" s="2" t="s">
        <v>170</v>
      </c>
      <c r="H285" s="2">
        <v>1.0</v>
      </c>
      <c r="I285" s="2" t="s">
        <v>932</v>
      </c>
      <c r="J285" s="2" t="s">
        <v>2472</v>
      </c>
      <c r="K285" s="2" t="s">
        <v>153</v>
      </c>
      <c r="L285" s="2" t="s">
        <v>2619</v>
      </c>
      <c r="M285" s="2" t="s">
        <v>2620</v>
      </c>
      <c r="N285" s="48" t="s">
        <v>2611</v>
      </c>
      <c r="O285" s="48" t="s">
        <v>2621</v>
      </c>
      <c r="P285" s="2" t="s">
        <v>2622</v>
      </c>
      <c r="Q285" s="47" t="s">
        <v>2595</v>
      </c>
      <c r="R285" s="2" t="s">
        <v>389</v>
      </c>
      <c r="T285" s="2" t="s">
        <v>696</v>
      </c>
      <c r="V285" s="2" t="s">
        <v>2623</v>
      </c>
      <c r="W285" s="2" t="s">
        <v>932</v>
      </c>
      <c r="AA285" s="2" t="s">
        <v>2624</v>
      </c>
      <c r="AB285" s="2" t="s">
        <v>932</v>
      </c>
      <c r="AC285" s="2" t="s">
        <v>2625</v>
      </c>
      <c r="AD285" s="2" t="s">
        <v>2626</v>
      </c>
      <c r="AE285" s="2" t="s">
        <v>153</v>
      </c>
      <c r="AF285" s="2" t="s">
        <v>153</v>
      </c>
      <c r="AG285" s="2" t="s">
        <v>153</v>
      </c>
      <c r="AH285" s="2" t="s">
        <v>153</v>
      </c>
      <c r="AK285" s="2" t="s">
        <v>153</v>
      </c>
      <c r="AL285" s="2" t="s">
        <v>153</v>
      </c>
      <c r="AM285" s="47" t="s">
        <v>2606</v>
      </c>
      <c r="AN285" s="2" t="s">
        <v>2607</v>
      </c>
      <c r="AO285" s="2" t="s">
        <v>419</v>
      </c>
      <c r="AP285" s="2" t="s">
        <v>2608</v>
      </c>
      <c r="AQ285" s="2" t="s">
        <v>1832</v>
      </c>
      <c r="AR285" s="2" t="s">
        <v>705</v>
      </c>
    </row>
    <row r="286">
      <c r="A286" s="51" t="s">
        <v>2627</v>
      </c>
      <c r="B286" s="46" t="s">
        <v>1957</v>
      </c>
      <c r="C286" s="46" t="s">
        <v>146</v>
      </c>
      <c r="D286" s="47" t="s">
        <v>2595</v>
      </c>
      <c r="E286" s="2" t="s">
        <v>303</v>
      </c>
      <c r="F286" s="47" t="s">
        <v>151</v>
      </c>
      <c r="G286" s="2" t="s">
        <v>170</v>
      </c>
      <c r="H286" s="2" t="s">
        <v>157</v>
      </c>
      <c r="I286" s="2" t="s">
        <v>1957</v>
      </c>
      <c r="J286" s="2" t="s">
        <v>2628</v>
      </c>
      <c r="K286" s="2" t="s">
        <v>153</v>
      </c>
      <c r="L286" s="2" t="s">
        <v>2629</v>
      </c>
      <c r="M286" s="2" t="s">
        <v>2630</v>
      </c>
      <c r="N286" s="48" t="s">
        <v>2631</v>
      </c>
      <c r="O286" s="48" t="s">
        <v>2632</v>
      </c>
      <c r="P286" s="2" t="s">
        <v>2633</v>
      </c>
      <c r="Q286" s="47" t="s">
        <v>2595</v>
      </c>
      <c r="R286" s="2" t="s">
        <v>2634</v>
      </c>
      <c r="S286" s="2" t="s">
        <v>157</v>
      </c>
      <c r="T286" s="2" t="s">
        <v>696</v>
      </c>
      <c r="U286" s="2" t="s">
        <v>157</v>
      </c>
      <c r="V286" s="2" t="s">
        <v>2635</v>
      </c>
      <c r="W286" s="2" t="s">
        <v>1957</v>
      </c>
      <c r="X286" s="2" t="s">
        <v>157</v>
      </c>
      <c r="Y286" s="2" t="s">
        <v>157</v>
      </c>
      <c r="Z286" s="2" t="s">
        <v>157</v>
      </c>
      <c r="AA286" s="2" t="s">
        <v>2636</v>
      </c>
      <c r="AB286" s="2" t="s">
        <v>1957</v>
      </c>
      <c r="AC286" s="2" t="s">
        <v>2571</v>
      </c>
      <c r="AD286" s="2" t="s">
        <v>2637</v>
      </c>
      <c r="AE286" s="2" t="s">
        <v>153</v>
      </c>
      <c r="AF286" s="2" t="s">
        <v>153</v>
      </c>
      <c r="AG286" s="2" t="s">
        <v>157</v>
      </c>
      <c r="AH286" s="2" t="s">
        <v>157</v>
      </c>
      <c r="AI286" s="2" t="s">
        <v>157</v>
      </c>
      <c r="AJ286" s="2" t="s">
        <v>157</v>
      </c>
      <c r="AK286" s="2" t="s">
        <v>157</v>
      </c>
      <c r="AL286" s="2" t="s">
        <v>157</v>
      </c>
      <c r="AM286" s="2" t="s">
        <v>157</v>
      </c>
      <c r="AN286" s="2" t="s">
        <v>157</v>
      </c>
      <c r="AO286" s="2" t="s">
        <v>2638</v>
      </c>
      <c r="AP286" s="2" t="s">
        <v>2608</v>
      </c>
      <c r="AQ286" s="2" t="s">
        <v>1832</v>
      </c>
      <c r="AR286" s="2" t="s">
        <v>705</v>
      </c>
    </row>
    <row r="287">
      <c r="A287" s="51" t="s">
        <v>2639</v>
      </c>
      <c r="B287" s="46" t="s">
        <v>2640</v>
      </c>
      <c r="C287" s="46" t="s">
        <v>2641</v>
      </c>
      <c r="D287" s="47" t="s">
        <v>2595</v>
      </c>
      <c r="E287" s="2" t="s">
        <v>303</v>
      </c>
      <c r="F287" s="47" t="s">
        <v>151</v>
      </c>
      <c r="G287" s="2" t="s">
        <v>170</v>
      </c>
      <c r="H287" s="2" t="s">
        <v>157</v>
      </c>
      <c r="I287" s="2" t="s">
        <v>2640</v>
      </c>
      <c r="J287" s="2" t="s">
        <v>2642</v>
      </c>
      <c r="K287" s="2" t="s">
        <v>153</v>
      </c>
      <c r="L287" s="2" t="s">
        <v>154</v>
      </c>
      <c r="M287" s="2" t="s">
        <v>2643</v>
      </c>
      <c r="N287" s="48" t="s">
        <v>2644</v>
      </c>
      <c r="O287" s="48" t="s">
        <v>2645</v>
      </c>
      <c r="P287" s="2" t="s">
        <v>2633</v>
      </c>
      <c r="Q287" s="47" t="s">
        <v>2595</v>
      </c>
      <c r="R287" s="2" t="s">
        <v>2646</v>
      </c>
      <c r="S287" s="2" t="s">
        <v>157</v>
      </c>
      <c r="T287" s="2" t="s">
        <v>696</v>
      </c>
      <c r="U287" s="2" t="s">
        <v>157</v>
      </c>
      <c r="V287" s="2" t="s">
        <v>2647</v>
      </c>
      <c r="W287" s="2" t="s">
        <v>2640</v>
      </c>
      <c r="X287" s="2" t="s">
        <v>157</v>
      </c>
      <c r="Y287" s="2" t="s">
        <v>157</v>
      </c>
      <c r="Z287" s="2" t="s">
        <v>157</v>
      </c>
      <c r="AA287" s="2" t="s">
        <v>2636</v>
      </c>
      <c r="AB287" s="2" t="s">
        <v>2640</v>
      </c>
      <c r="AC287" s="2" t="s">
        <v>2648</v>
      </c>
      <c r="AD287" s="2" t="s">
        <v>2649</v>
      </c>
      <c r="AE287" s="2" t="s">
        <v>157</v>
      </c>
      <c r="AF287" s="2" t="s">
        <v>153</v>
      </c>
      <c r="AG287" s="2" t="s">
        <v>157</v>
      </c>
      <c r="AH287" s="2" t="s">
        <v>157</v>
      </c>
      <c r="AI287" s="2" t="s">
        <v>157</v>
      </c>
      <c r="AJ287" s="2" t="s">
        <v>157</v>
      </c>
      <c r="AK287" s="2" t="s">
        <v>157</v>
      </c>
      <c r="AL287" s="2" t="s">
        <v>157</v>
      </c>
      <c r="AM287" s="2" t="s">
        <v>157</v>
      </c>
      <c r="AN287" s="2" t="s">
        <v>157</v>
      </c>
      <c r="AO287" s="2" t="s">
        <v>2650</v>
      </c>
      <c r="AP287" s="2" t="s">
        <v>2608</v>
      </c>
      <c r="AQ287" s="2" t="s">
        <v>1832</v>
      </c>
      <c r="AR287" s="2" t="s">
        <v>2651</v>
      </c>
    </row>
    <row r="288">
      <c r="A288" s="51" t="s">
        <v>2652</v>
      </c>
      <c r="B288" s="46" t="s">
        <v>2653</v>
      </c>
      <c r="C288" s="46" t="s">
        <v>2654</v>
      </c>
      <c r="D288" s="47" t="s">
        <v>2595</v>
      </c>
      <c r="E288" s="2" t="s">
        <v>303</v>
      </c>
      <c r="F288" s="47" t="s">
        <v>151</v>
      </c>
      <c r="G288" s="2" t="s">
        <v>170</v>
      </c>
      <c r="H288" s="2" t="s">
        <v>157</v>
      </c>
      <c r="I288" s="2" t="s">
        <v>2653</v>
      </c>
      <c r="J288" s="2" t="s">
        <v>2655</v>
      </c>
      <c r="K288" s="2" t="s">
        <v>153</v>
      </c>
      <c r="L288" s="2" t="s">
        <v>154</v>
      </c>
      <c r="M288" s="2" t="s">
        <v>2656</v>
      </c>
      <c r="N288" s="48" t="s">
        <v>2657</v>
      </c>
      <c r="O288" s="48" t="s">
        <v>2658</v>
      </c>
      <c r="P288" s="2" t="s">
        <v>2633</v>
      </c>
      <c r="Q288" s="47" t="s">
        <v>2595</v>
      </c>
      <c r="R288" s="2" t="s">
        <v>2659</v>
      </c>
      <c r="S288" s="2" t="s">
        <v>157</v>
      </c>
      <c r="T288" s="2" t="s">
        <v>696</v>
      </c>
      <c r="U288" s="2" t="s">
        <v>157</v>
      </c>
      <c r="V288" s="2" t="s">
        <v>2660</v>
      </c>
      <c r="W288" s="2" t="s">
        <v>2653</v>
      </c>
      <c r="X288" s="2" t="s">
        <v>157</v>
      </c>
      <c r="Y288" s="2" t="s">
        <v>157</v>
      </c>
      <c r="Z288" s="2" t="s">
        <v>157</v>
      </c>
      <c r="AA288" s="2" t="s">
        <v>2636</v>
      </c>
      <c r="AB288" s="2" t="s">
        <v>2653</v>
      </c>
      <c r="AC288" s="2" t="s">
        <v>2661</v>
      </c>
      <c r="AD288" s="2" t="s">
        <v>2662</v>
      </c>
      <c r="AE288" s="2" t="s">
        <v>157</v>
      </c>
      <c r="AF288" s="2" t="s">
        <v>153</v>
      </c>
      <c r="AG288" s="2" t="s">
        <v>157</v>
      </c>
      <c r="AH288" s="2" t="s">
        <v>153</v>
      </c>
      <c r="AI288" s="2" t="s">
        <v>157</v>
      </c>
      <c r="AJ288" s="2" t="s">
        <v>157</v>
      </c>
      <c r="AK288" s="2" t="s">
        <v>157</v>
      </c>
      <c r="AL288" s="2" t="s">
        <v>157</v>
      </c>
      <c r="AM288" s="2" t="s">
        <v>157</v>
      </c>
      <c r="AN288" s="2" t="s">
        <v>157</v>
      </c>
      <c r="AO288" s="2" t="s">
        <v>2663</v>
      </c>
      <c r="AP288" s="2" t="s">
        <v>2608</v>
      </c>
      <c r="AQ288" s="2" t="s">
        <v>1832</v>
      </c>
      <c r="AR288" s="2" t="s">
        <v>2651</v>
      </c>
    </row>
    <row r="289">
      <c r="A289" s="51" t="s">
        <v>2664</v>
      </c>
      <c r="B289" s="46" t="s">
        <v>2665</v>
      </c>
      <c r="C289" s="46" t="s">
        <v>2654</v>
      </c>
      <c r="D289" s="47" t="s">
        <v>2595</v>
      </c>
      <c r="E289" s="2" t="s">
        <v>303</v>
      </c>
      <c r="F289" s="47" t="s">
        <v>151</v>
      </c>
      <c r="G289" s="2" t="s">
        <v>170</v>
      </c>
      <c r="H289" s="2" t="s">
        <v>157</v>
      </c>
      <c r="I289" s="2" t="s">
        <v>2665</v>
      </c>
      <c r="J289" s="2" t="s">
        <v>2666</v>
      </c>
      <c r="K289" s="2" t="s">
        <v>153</v>
      </c>
      <c r="L289" s="2" t="s">
        <v>2667</v>
      </c>
      <c r="M289" s="2" t="s">
        <v>2668</v>
      </c>
      <c r="N289" s="48" t="s">
        <v>2657</v>
      </c>
      <c r="O289" s="2" t="s">
        <v>157</v>
      </c>
      <c r="P289" s="2" t="s">
        <v>2633</v>
      </c>
      <c r="Q289" s="47" t="s">
        <v>2595</v>
      </c>
      <c r="R289" s="2" t="s">
        <v>1024</v>
      </c>
      <c r="S289" s="2" t="s">
        <v>157</v>
      </c>
      <c r="T289" s="2" t="s">
        <v>696</v>
      </c>
      <c r="U289" s="2" t="s">
        <v>157</v>
      </c>
      <c r="V289" s="2" t="s">
        <v>2669</v>
      </c>
      <c r="W289" s="2" t="s">
        <v>2665</v>
      </c>
      <c r="X289" s="2" t="s">
        <v>157</v>
      </c>
      <c r="Y289" s="2" t="s">
        <v>157</v>
      </c>
      <c r="Z289" s="2" t="s">
        <v>157</v>
      </c>
      <c r="AA289" s="2" t="s">
        <v>2636</v>
      </c>
      <c r="AB289" s="2" t="s">
        <v>2665</v>
      </c>
      <c r="AC289" s="2" t="s">
        <v>2661</v>
      </c>
      <c r="AD289" s="2" t="s">
        <v>2670</v>
      </c>
      <c r="AE289" s="2" t="s">
        <v>157</v>
      </c>
      <c r="AF289" s="2" t="s">
        <v>153</v>
      </c>
      <c r="AG289" s="2" t="s">
        <v>157</v>
      </c>
      <c r="AH289" s="2" t="s">
        <v>153</v>
      </c>
      <c r="AI289" s="2" t="s">
        <v>157</v>
      </c>
      <c r="AJ289" s="2" t="s">
        <v>157</v>
      </c>
      <c r="AK289" s="2" t="s">
        <v>157</v>
      </c>
      <c r="AL289" s="2" t="s">
        <v>157</v>
      </c>
      <c r="AM289" s="2" t="s">
        <v>157</v>
      </c>
      <c r="AN289" s="2" t="s">
        <v>157</v>
      </c>
      <c r="AO289" s="2" t="s">
        <v>2671</v>
      </c>
      <c r="AP289" s="2" t="s">
        <v>2608</v>
      </c>
      <c r="AQ289" s="2" t="s">
        <v>1832</v>
      </c>
      <c r="AR289" s="2" t="s">
        <v>2651</v>
      </c>
    </row>
    <row r="290">
      <c r="A290" s="51" t="s">
        <v>2672</v>
      </c>
      <c r="B290" s="46" t="s">
        <v>194</v>
      </c>
      <c r="C290" s="46" t="s">
        <v>146</v>
      </c>
      <c r="D290" s="47" t="s">
        <v>2673</v>
      </c>
      <c r="E290" s="2" t="s">
        <v>288</v>
      </c>
      <c r="F290" s="47" t="s">
        <v>169</v>
      </c>
      <c r="G290" s="2" t="s">
        <v>170</v>
      </c>
      <c r="H290" s="47" t="s">
        <v>151</v>
      </c>
      <c r="I290" s="2" t="s">
        <v>194</v>
      </c>
      <c r="J290" s="2" t="s">
        <v>2674</v>
      </c>
      <c r="K290" s="2" t="s">
        <v>153</v>
      </c>
      <c r="L290" s="2" t="s">
        <v>2675</v>
      </c>
      <c r="M290" s="2" t="s">
        <v>2676</v>
      </c>
      <c r="N290" s="48" t="s">
        <v>2677</v>
      </c>
      <c r="O290" s="48" t="s">
        <v>2678</v>
      </c>
      <c r="P290" s="2" t="s">
        <v>2679</v>
      </c>
      <c r="Q290" s="47" t="s">
        <v>2673</v>
      </c>
      <c r="R290" s="2" t="s">
        <v>2680</v>
      </c>
      <c r="T290" s="2" t="s">
        <v>2681</v>
      </c>
      <c r="V290" s="2" t="s">
        <v>2682</v>
      </c>
      <c r="W290" s="2" t="s">
        <v>194</v>
      </c>
      <c r="Z290" s="48" t="s">
        <v>2678</v>
      </c>
      <c r="AA290" s="2" t="s">
        <v>2683</v>
      </c>
      <c r="AB290" s="2" t="s">
        <v>194</v>
      </c>
      <c r="AC290" s="2" t="s">
        <v>2684</v>
      </c>
      <c r="AD290" s="2" t="s">
        <v>2685</v>
      </c>
      <c r="AE290" s="2" t="s">
        <v>153</v>
      </c>
      <c r="AH290" s="2" t="s">
        <v>153</v>
      </c>
      <c r="AO290" s="2" t="s">
        <v>192</v>
      </c>
      <c r="AP290" s="2" t="s">
        <v>2686</v>
      </c>
      <c r="AQ290" s="2" t="s">
        <v>1832</v>
      </c>
      <c r="AR290" s="2" t="s">
        <v>705</v>
      </c>
    </row>
    <row r="291">
      <c r="A291" s="28"/>
      <c r="B291" s="52"/>
      <c r="C291" s="52"/>
    </row>
    <row r="292">
      <c r="A292" s="28"/>
      <c r="B292" s="52"/>
      <c r="C292" s="52"/>
    </row>
    <row r="293">
      <c r="A293" s="28"/>
      <c r="B293" s="52"/>
      <c r="C293" s="52"/>
    </row>
    <row r="294">
      <c r="A294" s="28"/>
      <c r="B294" s="52"/>
      <c r="C294" s="52"/>
    </row>
    <row r="295">
      <c r="A295" s="28"/>
      <c r="B295" s="52"/>
      <c r="C295" s="52"/>
    </row>
    <row r="296">
      <c r="A296" s="28"/>
      <c r="B296" s="52"/>
      <c r="C296" s="52"/>
    </row>
    <row r="297">
      <c r="A297" s="28"/>
      <c r="B297" s="52"/>
      <c r="C297" s="52"/>
    </row>
    <row r="298">
      <c r="A298" s="28"/>
      <c r="B298" s="52"/>
      <c r="C298" s="52"/>
    </row>
    <row r="299">
      <c r="A299" s="28"/>
      <c r="B299" s="52"/>
      <c r="C299" s="52"/>
    </row>
    <row r="300">
      <c r="A300" s="28"/>
      <c r="B300" s="52"/>
      <c r="C300" s="52"/>
    </row>
    <row r="301">
      <c r="A301" s="28"/>
      <c r="B301" s="52"/>
      <c r="C301" s="52"/>
    </row>
    <row r="302">
      <c r="A302" s="28"/>
      <c r="B302" s="52"/>
      <c r="C302" s="52"/>
    </row>
    <row r="303">
      <c r="A303" s="28"/>
      <c r="B303" s="52"/>
      <c r="C303" s="52"/>
    </row>
    <row r="304">
      <c r="A304" s="28"/>
      <c r="B304" s="52"/>
      <c r="C304" s="52"/>
    </row>
    <row r="305">
      <c r="A305" s="28"/>
      <c r="B305" s="52"/>
      <c r="C305" s="52"/>
    </row>
    <row r="306">
      <c r="A306" s="28"/>
      <c r="B306" s="52"/>
      <c r="C306" s="52"/>
    </row>
    <row r="307">
      <c r="A307" s="28"/>
      <c r="B307" s="52"/>
      <c r="C307" s="52"/>
    </row>
    <row r="308">
      <c r="A308" s="28"/>
      <c r="B308" s="52"/>
      <c r="C308" s="52"/>
    </row>
    <row r="309">
      <c r="A309" s="28"/>
      <c r="B309" s="52"/>
      <c r="C309" s="52"/>
    </row>
    <row r="310">
      <c r="A310" s="28"/>
      <c r="B310" s="52"/>
      <c r="C310" s="52"/>
    </row>
    <row r="311">
      <c r="A311" s="28"/>
      <c r="B311" s="52"/>
      <c r="C311" s="52"/>
    </row>
    <row r="312">
      <c r="A312" s="28"/>
      <c r="B312" s="52"/>
      <c r="C312" s="52"/>
    </row>
    <row r="313">
      <c r="A313" s="28"/>
      <c r="B313" s="52"/>
      <c r="C313" s="52"/>
    </row>
    <row r="314">
      <c r="A314" s="28"/>
      <c r="B314" s="52"/>
      <c r="C314" s="52"/>
    </row>
    <row r="315">
      <c r="A315" s="28"/>
      <c r="B315" s="52"/>
      <c r="C315" s="52"/>
    </row>
    <row r="316">
      <c r="A316" s="28"/>
      <c r="B316" s="52"/>
      <c r="C316" s="52"/>
    </row>
    <row r="317">
      <c r="A317" s="28"/>
      <c r="B317" s="52"/>
      <c r="C317" s="52"/>
    </row>
    <row r="318">
      <c r="A318" s="28"/>
      <c r="B318" s="52"/>
      <c r="C318" s="52"/>
    </row>
    <row r="319">
      <c r="A319" s="28"/>
      <c r="B319" s="52"/>
      <c r="C319" s="52"/>
    </row>
    <row r="320">
      <c r="A320" s="28"/>
      <c r="B320" s="52"/>
      <c r="C320" s="52"/>
    </row>
    <row r="321">
      <c r="A321" s="28"/>
      <c r="B321" s="52"/>
      <c r="C321" s="52"/>
    </row>
    <row r="322">
      <c r="A322" s="28"/>
      <c r="B322" s="52"/>
      <c r="C322" s="52"/>
    </row>
    <row r="323">
      <c r="A323" s="28"/>
      <c r="B323" s="52"/>
      <c r="C323" s="52"/>
    </row>
    <row r="324">
      <c r="A324" s="28"/>
      <c r="B324" s="52"/>
      <c r="C324" s="52"/>
    </row>
    <row r="325">
      <c r="A325" s="28"/>
      <c r="B325" s="52"/>
      <c r="C325" s="52"/>
    </row>
    <row r="326">
      <c r="A326" s="28"/>
      <c r="B326" s="52"/>
      <c r="C326" s="52"/>
    </row>
    <row r="327">
      <c r="A327" s="28"/>
      <c r="B327" s="52"/>
      <c r="C327" s="52"/>
    </row>
    <row r="328">
      <c r="A328" s="28"/>
      <c r="B328" s="52"/>
      <c r="C328" s="52"/>
    </row>
    <row r="329">
      <c r="A329" s="28"/>
      <c r="B329" s="52"/>
      <c r="C329" s="52"/>
    </row>
    <row r="330">
      <c r="A330" s="28"/>
      <c r="B330" s="52"/>
      <c r="C330" s="52"/>
    </row>
    <row r="331">
      <c r="A331" s="28"/>
      <c r="B331" s="52"/>
      <c r="C331" s="52"/>
    </row>
    <row r="332">
      <c r="A332" s="28"/>
      <c r="B332" s="52"/>
      <c r="C332" s="52"/>
    </row>
    <row r="333">
      <c r="A333" s="28"/>
      <c r="B333" s="52"/>
      <c r="C333" s="52"/>
    </row>
    <row r="334">
      <c r="A334" s="28"/>
      <c r="B334" s="52"/>
      <c r="C334" s="52"/>
    </row>
    <row r="335">
      <c r="A335" s="28"/>
      <c r="B335" s="52"/>
      <c r="C335" s="52"/>
    </row>
    <row r="336">
      <c r="A336" s="28"/>
      <c r="B336" s="52"/>
      <c r="C336" s="52"/>
    </row>
    <row r="337">
      <c r="A337" s="28"/>
      <c r="B337" s="52"/>
      <c r="C337" s="52"/>
    </row>
    <row r="338">
      <c r="A338" s="28"/>
      <c r="B338" s="52"/>
      <c r="C338" s="52"/>
    </row>
    <row r="339">
      <c r="A339" s="28"/>
      <c r="B339" s="52"/>
      <c r="C339" s="52"/>
    </row>
    <row r="340">
      <c r="A340" s="28"/>
      <c r="B340" s="52"/>
      <c r="C340" s="52"/>
    </row>
    <row r="341">
      <c r="A341" s="28"/>
      <c r="B341" s="52"/>
      <c r="C341" s="52"/>
    </row>
    <row r="342">
      <c r="A342" s="28"/>
      <c r="B342" s="52"/>
      <c r="C342" s="52"/>
    </row>
    <row r="343">
      <c r="A343" s="28"/>
      <c r="B343" s="52"/>
      <c r="C343" s="52"/>
    </row>
    <row r="344">
      <c r="A344" s="28"/>
      <c r="B344" s="52"/>
      <c r="C344" s="52"/>
    </row>
    <row r="345">
      <c r="A345" s="28"/>
      <c r="B345" s="52"/>
      <c r="C345" s="52"/>
    </row>
    <row r="346">
      <c r="A346" s="28"/>
      <c r="B346" s="52"/>
      <c r="C346" s="52"/>
    </row>
    <row r="347">
      <c r="A347" s="28"/>
      <c r="B347" s="52"/>
      <c r="C347" s="52"/>
    </row>
    <row r="348">
      <c r="A348" s="28"/>
      <c r="B348" s="52"/>
      <c r="C348" s="52"/>
    </row>
    <row r="349">
      <c r="A349" s="28"/>
      <c r="B349" s="52"/>
      <c r="C349" s="52"/>
    </row>
    <row r="350">
      <c r="A350" s="28"/>
      <c r="B350" s="52"/>
      <c r="C350" s="52"/>
    </row>
    <row r="351">
      <c r="A351" s="28"/>
      <c r="B351" s="52"/>
      <c r="C351" s="52"/>
    </row>
    <row r="352">
      <c r="A352" s="28"/>
      <c r="B352" s="52"/>
      <c r="C352" s="52"/>
    </row>
    <row r="353">
      <c r="A353" s="28"/>
      <c r="B353" s="52"/>
      <c r="C353" s="52"/>
    </row>
    <row r="354">
      <c r="A354" s="28"/>
      <c r="B354" s="52"/>
      <c r="C354" s="52"/>
    </row>
    <row r="355">
      <c r="A355" s="28"/>
      <c r="B355" s="52"/>
      <c r="C355" s="52"/>
    </row>
    <row r="356">
      <c r="A356" s="28"/>
      <c r="B356" s="52"/>
      <c r="C356" s="52"/>
    </row>
    <row r="357">
      <c r="A357" s="28"/>
      <c r="B357" s="52"/>
      <c r="C357" s="52"/>
    </row>
    <row r="358">
      <c r="A358" s="28"/>
      <c r="B358" s="52"/>
      <c r="C358" s="52"/>
    </row>
    <row r="359">
      <c r="A359" s="28"/>
      <c r="B359" s="52"/>
      <c r="C359" s="52"/>
    </row>
    <row r="360">
      <c r="A360" s="28"/>
      <c r="B360" s="52"/>
      <c r="C360" s="52"/>
    </row>
    <row r="361">
      <c r="A361" s="28"/>
      <c r="B361" s="52"/>
      <c r="C361" s="52"/>
    </row>
    <row r="362">
      <c r="A362" s="28"/>
      <c r="B362" s="52"/>
      <c r="C362" s="52"/>
    </row>
    <row r="363">
      <c r="A363" s="28"/>
      <c r="B363" s="52"/>
      <c r="C363" s="52"/>
    </row>
    <row r="364">
      <c r="A364" s="28"/>
      <c r="B364" s="52"/>
      <c r="C364" s="52"/>
    </row>
    <row r="365">
      <c r="A365" s="28"/>
      <c r="B365" s="52"/>
      <c r="C365" s="52"/>
    </row>
    <row r="366">
      <c r="A366" s="28"/>
      <c r="B366" s="52"/>
      <c r="C366" s="52"/>
    </row>
    <row r="367">
      <c r="A367" s="28"/>
      <c r="B367" s="52"/>
      <c r="C367" s="52"/>
    </row>
    <row r="368">
      <c r="A368" s="28"/>
      <c r="B368" s="52"/>
      <c r="C368" s="52"/>
    </row>
    <row r="369">
      <c r="A369" s="28"/>
      <c r="B369" s="52"/>
      <c r="C369" s="52"/>
    </row>
    <row r="370">
      <c r="A370" s="28"/>
      <c r="B370" s="52"/>
      <c r="C370" s="52"/>
    </row>
    <row r="371">
      <c r="A371" s="28"/>
      <c r="B371" s="52"/>
      <c r="C371" s="52"/>
    </row>
    <row r="372">
      <c r="A372" s="28"/>
      <c r="B372" s="52"/>
      <c r="C372" s="52"/>
    </row>
    <row r="373">
      <c r="A373" s="28"/>
      <c r="B373" s="52"/>
      <c r="C373" s="52"/>
    </row>
    <row r="374">
      <c r="A374" s="28"/>
      <c r="B374" s="52"/>
      <c r="C374" s="52"/>
    </row>
    <row r="375">
      <c r="A375" s="28"/>
      <c r="B375" s="52"/>
      <c r="C375" s="52"/>
    </row>
    <row r="376">
      <c r="A376" s="28"/>
      <c r="B376" s="52"/>
      <c r="C376" s="52"/>
    </row>
    <row r="377">
      <c r="A377" s="28"/>
      <c r="B377" s="52"/>
      <c r="C377" s="52"/>
    </row>
    <row r="378">
      <c r="A378" s="28"/>
      <c r="B378" s="52"/>
      <c r="C378" s="52"/>
    </row>
    <row r="379">
      <c r="A379" s="28"/>
      <c r="B379" s="52"/>
      <c r="C379" s="52"/>
    </row>
    <row r="380">
      <c r="A380" s="28"/>
      <c r="B380" s="52"/>
      <c r="C380" s="52"/>
    </row>
    <row r="381">
      <c r="A381" s="28"/>
      <c r="B381" s="52"/>
      <c r="C381" s="52"/>
    </row>
    <row r="382">
      <c r="A382" s="28"/>
      <c r="B382" s="52"/>
      <c r="C382" s="52"/>
    </row>
    <row r="383">
      <c r="A383" s="28"/>
      <c r="B383" s="52"/>
      <c r="C383" s="52"/>
    </row>
    <row r="384">
      <c r="A384" s="28"/>
      <c r="B384" s="52"/>
      <c r="C384" s="52"/>
    </row>
    <row r="385">
      <c r="A385" s="28"/>
      <c r="B385" s="52"/>
      <c r="C385" s="52"/>
    </row>
    <row r="386">
      <c r="A386" s="28"/>
      <c r="B386" s="52"/>
      <c r="C386" s="52"/>
    </row>
    <row r="387">
      <c r="A387" s="28"/>
      <c r="B387" s="52"/>
      <c r="C387" s="52"/>
    </row>
    <row r="388">
      <c r="A388" s="28"/>
      <c r="B388" s="52"/>
      <c r="C388" s="52"/>
    </row>
    <row r="389">
      <c r="A389" s="28"/>
      <c r="B389" s="52"/>
      <c r="C389" s="52"/>
    </row>
    <row r="390">
      <c r="A390" s="28"/>
      <c r="B390" s="52"/>
      <c r="C390" s="52"/>
    </row>
    <row r="391">
      <c r="A391" s="28"/>
      <c r="B391" s="52"/>
      <c r="C391" s="52"/>
    </row>
    <row r="392">
      <c r="A392" s="28"/>
      <c r="B392" s="52"/>
      <c r="C392" s="52"/>
    </row>
    <row r="393">
      <c r="A393" s="28"/>
      <c r="B393" s="52"/>
      <c r="C393" s="52"/>
    </row>
    <row r="394">
      <c r="A394" s="28"/>
      <c r="B394" s="52"/>
      <c r="C394" s="52"/>
    </row>
    <row r="395">
      <c r="A395" s="28"/>
      <c r="B395" s="52"/>
      <c r="C395" s="52"/>
    </row>
    <row r="396">
      <c r="A396" s="28"/>
      <c r="B396" s="52"/>
      <c r="C396" s="52"/>
    </row>
    <row r="397">
      <c r="A397" s="28"/>
      <c r="B397" s="52"/>
      <c r="C397" s="52"/>
    </row>
    <row r="398">
      <c r="A398" s="28"/>
      <c r="B398" s="52"/>
      <c r="C398" s="52"/>
    </row>
    <row r="399">
      <c r="A399" s="28"/>
      <c r="B399" s="52"/>
      <c r="C399" s="52"/>
    </row>
    <row r="400">
      <c r="A400" s="28"/>
      <c r="B400" s="52"/>
      <c r="C400" s="52"/>
    </row>
    <row r="401">
      <c r="A401" s="28"/>
      <c r="B401" s="52"/>
      <c r="C401" s="52"/>
    </row>
    <row r="402">
      <c r="A402" s="28"/>
      <c r="B402" s="52"/>
      <c r="C402" s="52"/>
    </row>
    <row r="403">
      <c r="A403" s="28"/>
      <c r="B403" s="52"/>
      <c r="C403" s="52"/>
    </row>
    <row r="404">
      <c r="A404" s="28"/>
      <c r="B404" s="52"/>
      <c r="C404" s="52"/>
    </row>
    <row r="405">
      <c r="A405" s="28"/>
      <c r="B405" s="52"/>
      <c r="C405" s="52"/>
    </row>
    <row r="406">
      <c r="A406" s="28"/>
      <c r="B406" s="52"/>
      <c r="C406" s="52"/>
    </row>
    <row r="407">
      <c r="A407" s="28"/>
      <c r="B407" s="52"/>
      <c r="C407" s="52"/>
    </row>
    <row r="408">
      <c r="A408" s="28"/>
      <c r="B408" s="52"/>
      <c r="C408" s="52"/>
    </row>
    <row r="409">
      <c r="A409" s="28"/>
      <c r="B409" s="52"/>
      <c r="C409" s="52"/>
    </row>
    <row r="410">
      <c r="A410" s="28"/>
      <c r="B410" s="52"/>
      <c r="C410" s="52"/>
    </row>
    <row r="411">
      <c r="A411" s="28"/>
      <c r="B411" s="52"/>
      <c r="C411" s="52"/>
    </row>
    <row r="412">
      <c r="A412" s="28"/>
      <c r="B412" s="52"/>
      <c r="C412" s="52"/>
    </row>
    <row r="413">
      <c r="A413" s="28"/>
      <c r="B413" s="52"/>
      <c r="C413" s="52"/>
    </row>
    <row r="414">
      <c r="A414" s="28"/>
      <c r="B414" s="52"/>
      <c r="C414" s="52"/>
    </row>
    <row r="415">
      <c r="A415" s="28"/>
      <c r="B415" s="52"/>
      <c r="C415" s="52"/>
    </row>
    <row r="416">
      <c r="A416" s="28"/>
      <c r="B416" s="52"/>
      <c r="C416" s="52"/>
    </row>
    <row r="417">
      <c r="A417" s="28"/>
      <c r="B417" s="52"/>
      <c r="C417" s="52"/>
    </row>
    <row r="418">
      <c r="A418" s="28"/>
      <c r="B418" s="52"/>
      <c r="C418" s="52"/>
    </row>
    <row r="419">
      <c r="A419" s="28"/>
      <c r="B419" s="52"/>
      <c r="C419" s="52"/>
    </row>
    <row r="420">
      <c r="A420" s="28"/>
      <c r="B420" s="52"/>
      <c r="C420" s="52"/>
    </row>
    <row r="421">
      <c r="A421" s="28"/>
      <c r="B421" s="52"/>
      <c r="C421" s="52"/>
    </row>
    <row r="422">
      <c r="A422" s="28"/>
      <c r="B422" s="52"/>
      <c r="C422" s="52"/>
    </row>
    <row r="423">
      <c r="A423" s="28"/>
      <c r="B423" s="52"/>
      <c r="C423" s="52"/>
    </row>
    <row r="424">
      <c r="A424" s="28"/>
      <c r="B424" s="52"/>
      <c r="C424" s="52"/>
    </row>
    <row r="425">
      <c r="A425" s="28"/>
      <c r="B425" s="52"/>
      <c r="C425" s="52"/>
    </row>
    <row r="426">
      <c r="A426" s="28"/>
      <c r="B426" s="52"/>
      <c r="C426" s="52"/>
    </row>
    <row r="427">
      <c r="A427" s="28"/>
      <c r="B427" s="52"/>
      <c r="C427" s="52"/>
    </row>
    <row r="428">
      <c r="A428" s="28"/>
      <c r="B428" s="52"/>
      <c r="C428" s="52"/>
    </row>
    <row r="429">
      <c r="A429" s="28"/>
      <c r="B429" s="52"/>
      <c r="C429" s="52"/>
    </row>
    <row r="430">
      <c r="A430" s="28"/>
      <c r="B430" s="52"/>
      <c r="C430" s="52"/>
    </row>
    <row r="431">
      <c r="A431" s="28"/>
      <c r="B431" s="52"/>
      <c r="C431" s="52"/>
    </row>
    <row r="432">
      <c r="A432" s="28"/>
      <c r="B432" s="52"/>
      <c r="C432" s="52"/>
    </row>
    <row r="433">
      <c r="A433" s="28"/>
      <c r="B433" s="52"/>
      <c r="C433" s="52"/>
    </row>
    <row r="434">
      <c r="A434" s="28"/>
      <c r="B434" s="52"/>
      <c r="C434" s="52"/>
    </row>
    <row r="435">
      <c r="A435" s="28"/>
      <c r="B435" s="52"/>
      <c r="C435" s="52"/>
    </row>
    <row r="436">
      <c r="A436" s="28"/>
      <c r="B436" s="52"/>
      <c r="C436" s="52"/>
    </row>
    <row r="437">
      <c r="A437" s="28"/>
      <c r="B437" s="52"/>
      <c r="C437" s="52"/>
    </row>
    <row r="438">
      <c r="A438" s="28"/>
      <c r="B438" s="52"/>
      <c r="C438" s="52"/>
    </row>
    <row r="439">
      <c r="A439" s="28"/>
      <c r="B439" s="52"/>
      <c r="C439" s="52"/>
    </row>
    <row r="440">
      <c r="A440" s="28"/>
      <c r="B440" s="52"/>
      <c r="C440" s="52"/>
    </row>
    <row r="441">
      <c r="A441" s="28"/>
      <c r="B441" s="52"/>
      <c r="C441" s="52"/>
    </row>
    <row r="442">
      <c r="A442" s="28"/>
      <c r="B442" s="52"/>
      <c r="C442" s="52"/>
    </row>
    <row r="443">
      <c r="A443" s="28"/>
      <c r="B443" s="52"/>
      <c r="C443" s="52"/>
    </row>
    <row r="444">
      <c r="A444" s="28"/>
      <c r="B444" s="52"/>
      <c r="C444" s="52"/>
    </row>
    <row r="445">
      <c r="A445" s="28"/>
      <c r="B445" s="52"/>
      <c r="C445" s="52"/>
    </row>
    <row r="446">
      <c r="A446" s="28"/>
      <c r="B446" s="52"/>
      <c r="C446" s="52"/>
    </row>
    <row r="447">
      <c r="A447" s="28"/>
      <c r="B447" s="52"/>
      <c r="C447" s="52"/>
    </row>
    <row r="448">
      <c r="A448" s="28"/>
      <c r="B448" s="52"/>
      <c r="C448" s="52"/>
    </row>
    <row r="449">
      <c r="A449" s="28"/>
      <c r="B449" s="52"/>
      <c r="C449" s="52"/>
    </row>
    <row r="450">
      <c r="A450" s="28"/>
      <c r="B450" s="52"/>
      <c r="C450" s="52"/>
    </row>
    <row r="451">
      <c r="A451" s="28"/>
      <c r="B451" s="52"/>
      <c r="C451" s="52"/>
    </row>
    <row r="452">
      <c r="A452" s="28"/>
      <c r="B452" s="52"/>
      <c r="C452" s="52"/>
    </row>
    <row r="453">
      <c r="A453" s="28"/>
      <c r="B453" s="52"/>
      <c r="C453" s="52"/>
    </row>
    <row r="454">
      <c r="A454" s="28"/>
      <c r="B454" s="52"/>
      <c r="C454" s="52"/>
    </row>
    <row r="455">
      <c r="A455" s="28"/>
      <c r="B455" s="52"/>
      <c r="C455" s="52"/>
    </row>
    <row r="456">
      <c r="A456" s="28"/>
      <c r="B456" s="52"/>
      <c r="C456" s="52"/>
    </row>
    <row r="457">
      <c r="A457" s="28"/>
      <c r="B457" s="52"/>
      <c r="C457" s="52"/>
    </row>
    <row r="458">
      <c r="A458" s="28"/>
      <c r="B458" s="52"/>
      <c r="C458" s="52"/>
    </row>
    <row r="459">
      <c r="A459" s="28"/>
      <c r="B459" s="52"/>
      <c r="C459" s="52"/>
    </row>
    <row r="460">
      <c r="A460" s="28"/>
      <c r="B460" s="52"/>
      <c r="C460" s="52"/>
    </row>
    <row r="461">
      <c r="A461" s="28"/>
      <c r="B461" s="52"/>
      <c r="C461" s="52"/>
    </row>
    <row r="462">
      <c r="A462" s="28"/>
      <c r="B462" s="52"/>
      <c r="C462" s="52"/>
    </row>
    <row r="463">
      <c r="A463" s="28"/>
      <c r="B463" s="52"/>
      <c r="C463" s="52"/>
    </row>
    <row r="464">
      <c r="A464" s="28"/>
      <c r="B464" s="52"/>
      <c r="C464" s="52"/>
    </row>
    <row r="465">
      <c r="A465" s="28"/>
      <c r="B465" s="52"/>
      <c r="C465" s="52"/>
    </row>
    <row r="466">
      <c r="A466" s="28"/>
      <c r="B466" s="52"/>
      <c r="C466" s="52"/>
    </row>
    <row r="467">
      <c r="A467" s="28"/>
      <c r="B467" s="52"/>
      <c r="C467" s="52"/>
    </row>
    <row r="468">
      <c r="A468" s="28"/>
      <c r="B468" s="52"/>
      <c r="C468" s="52"/>
    </row>
    <row r="469">
      <c r="A469" s="28"/>
      <c r="B469" s="52"/>
      <c r="C469" s="52"/>
    </row>
    <row r="470">
      <c r="A470" s="28"/>
      <c r="B470" s="52"/>
      <c r="C470" s="52"/>
    </row>
    <row r="471">
      <c r="A471" s="28"/>
      <c r="B471" s="52"/>
      <c r="C471" s="52"/>
    </row>
    <row r="472">
      <c r="A472" s="28"/>
      <c r="B472" s="52"/>
      <c r="C472" s="52"/>
    </row>
    <row r="473">
      <c r="A473" s="28"/>
      <c r="B473" s="52"/>
      <c r="C473" s="52"/>
    </row>
    <row r="474">
      <c r="A474" s="28"/>
      <c r="B474" s="52"/>
      <c r="C474" s="52"/>
    </row>
    <row r="475">
      <c r="A475" s="28"/>
      <c r="B475" s="52"/>
      <c r="C475" s="52"/>
    </row>
    <row r="476">
      <c r="A476" s="28"/>
      <c r="B476" s="52"/>
      <c r="C476" s="52"/>
    </row>
    <row r="477">
      <c r="A477" s="28"/>
      <c r="B477" s="52"/>
      <c r="C477" s="52"/>
    </row>
    <row r="478">
      <c r="A478" s="28"/>
      <c r="B478" s="52"/>
      <c r="C478" s="52"/>
    </row>
    <row r="479">
      <c r="A479" s="28"/>
      <c r="B479" s="52"/>
      <c r="C479" s="52"/>
    </row>
    <row r="480">
      <c r="A480" s="28"/>
      <c r="B480" s="52"/>
      <c r="C480" s="52"/>
    </row>
    <row r="481">
      <c r="A481" s="28"/>
      <c r="B481" s="52"/>
      <c r="C481" s="52"/>
    </row>
    <row r="482">
      <c r="A482" s="28"/>
      <c r="B482" s="52"/>
      <c r="C482" s="52"/>
    </row>
    <row r="483">
      <c r="A483" s="28"/>
      <c r="B483" s="52"/>
      <c r="C483" s="52"/>
    </row>
    <row r="484">
      <c r="A484" s="28"/>
      <c r="B484" s="52"/>
      <c r="C484" s="52"/>
    </row>
    <row r="485">
      <c r="A485" s="28"/>
      <c r="B485" s="52"/>
      <c r="C485" s="52"/>
    </row>
    <row r="486">
      <c r="A486" s="28"/>
      <c r="B486" s="52"/>
      <c r="C486" s="52"/>
    </row>
    <row r="487">
      <c r="A487" s="28"/>
      <c r="B487" s="52"/>
      <c r="C487" s="52"/>
    </row>
    <row r="488">
      <c r="A488" s="28"/>
      <c r="B488" s="52"/>
      <c r="C488" s="52"/>
    </row>
    <row r="489">
      <c r="A489" s="28"/>
      <c r="B489" s="52"/>
      <c r="C489" s="52"/>
    </row>
    <row r="490">
      <c r="A490" s="28"/>
      <c r="B490" s="52"/>
      <c r="C490" s="52"/>
    </row>
    <row r="491">
      <c r="A491" s="28"/>
      <c r="B491" s="52"/>
      <c r="C491" s="52"/>
    </row>
    <row r="492">
      <c r="A492" s="28"/>
      <c r="B492" s="52"/>
      <c r="C492" s="52"/>
    </row>
    <row r="493">
      <c r="A493" s="28"/>
      <c r="B493" s="52"/>
      <c r="C493" s="52"/>
    </row>
    <row r="494">
      <c r="A494" s="28"/>
      <c r="B494" s="52"/>
      <c r="C494" s="52"/>
    </row>
    <row r="495">
      <c r="A495" s="28"/>
      <c r="B495" s="52"/>
      <c r="C495" s="52"/>
    </row>
    <row r="496">
      <c r="A496" s="28"/>
      <c r="B496" s="52"/>
      <c r="C496" s="52"/>
    </row>
    <row r="497">
      <c r="A497" s="28"/>
      <c r="B497" s="52"/>
      <c r="C497" s="52"/>
    </row>
    <row r="498">
      <c r="A498" s="28"/>
      <c r="B498" s="52"/>
      <c r="C498" s="52"/>
    </row>
    <row r="499">
      <c r="A499" s="28"/>
      <c r="B499" s="52"/>
      <c r="C499" s="52"/>
    </row>
    <row r="500">
      <c r="A500" s="28"/>
      <c r="B500" s="52"/>
      <c r="C500" s="52"/>
    </row>
    <row r="501">
      <c r="A501" s="28"/>
      <c r="B501" s="52"/>
      <c r="C501" s="52"/>
    </row>
    <row r="502">
      <c r="A502" s="28"/>
      <c r="B502" s="52"/>
      <c r="C502" s="52"/>
    </row>
    <row r="503">
      <c r="A503" s="28"/>
      <c r="B503" s="52"/>
      <c r="C503" s="52"/>
    </row>
    <row r="504">
      <c r="A504" s="28"/>
      <c r="B504" s="52"/>
      <c r="C504" s="52"/>
    </row>
    <row r="505">
      <c r="A505" s="28"/>
      <c r="B505" s="52"/>
      <c r="C505" s="52"/>
    </row>
    <row r="506">
      <c r="A506" s="28"/>
      <c r="B506" s="52"/>
      <c r="C506" s="52"/>
    </row>
    <row r="507">
      <c r="A507" s="28"/>
      <c r="B507" s="52"/>
      <c r="C507" s="52"/>
    </row>
    <row r="508">
      <c r="A508" s="28"/>
      <c r="B508" s="52"/>
      <c r="C508" s="52"/>
    </row>
    <row r="509">
      <c r="A509" s="28"/>
      <c r="B509" s="52"/>
      <c r="C509" s="52"/>
    </row>
    <row r="510">
      <c r="A510" s="28"/>
      <c r="B510" s="52"/>
      <c r="C510" s="52"/>
    </row>
    <row r="511">
      <c r="A511" s="28"/>
      <c r="B511" s="52"/>
      <c r="C511" s="52"/>
    </row>
    <row r="512">
      <c r="A512" s="28"/>
      <c r="B512" s="52"/>
      <c r="C512" s="52"/>
    </row>
    <row r="513">
      <c r="A513" s="28"/>
      <c r="B513" s="52"/>
      <c r="C513" s="52"/>
    </row>
    <row r="514">
      <c r="A514" s="28"/>
      <c r="B514" s="52"/>
      <c r="C514" s="52"/>
    </row>
    <row r="515">
      <c r="A515" s="28"/>
      <c r="B515" s="52"/>
      <c r="C515" s="52"/>
    </row>
    <row r="516">
      <c r="A516" s="28"/>
      <c r="B516" s="52"/>
      <c r="C516" s="52"/>
    </row>
    <row r="517">
      <c r="A517" s="28"/>
      <c r="B517" s="52"/>
      <c r="C517" s="52"/>
    </row>
    <row r="518">
      <c r="A518" s="28"/>
      <c r="B518" s="52"/>
      <c r="C518" s="52"/>
    </row>
    <row r="519">
      <c r="A519" s="28"/>
      <c r="B519" s="52"/>
      <c r="C519" s="52"/>
    </row>
    <row r="520">
      <c r="A520" s="28"/>
      <c r="B520" s="52"/>
      <c r="C520" s="52"/>
    </row>
    <row r="521">
      <c r="A521" s="28"/>
      <c r="B521" s="52"/>
      <c r="C521" s="52"/>
    </row>
    <row r="522">
      <c r="A522" s="28"/>
      <c r="B522" s="52"/>
      <c r="C522" s="52"/>
    </row>
    <row r="523">
      <c r="A523" s="28"/>
      <c r="B523" s="52"/>
      <c r="C523" s="52"/>
    </row>
    <row r="524">
      <c r="A524" s="28"/>
      <c r="B524" s="52"/>
      <c r="C524" s="52"/>
    </row>
    <row r="525">
      <c r="A525" s="28"/>
      <c r="B525" s="52"/>
      <c r="C525" s="52"/>
    </row>
    <row r="526">
      <c r="A526" s="28"/>
      <c r="B526" s="52"/>
      <c r="C526" s="52"/>
    </row>
    <row r="527">
      <c r="A527" s="28"/>
      <c r="B527" s="52"/>
      <c r="C527" s="52"/>
    </row>
    <row r="528">
      <c r="A528" s="28"/>
      <c r="B528" s="52"/>
      <c r="C528" s="52"/>
    </row>
    <row r="529">
      <c r="A529" s="28"/>
      <c r="B529" s="52"/>
      <c r="C529" s="52"/>
    </row>
    <row r="530">
      <c r="A530" s="28"/>
      <c r="B530" s="52"/>
      <c r="C530" s="52"/>
    </row>
    <row r="531">
      <c r="A531" s="28"/>
      <c r="B531" s="52"/>
      <c r="C531" s="52"/>
    </row>
    <row r="532">
      <c r="A532" s="28"/>
      <c r="B532" s="52"/>
      <c r="C532" s="52"/>
    </row>
    <row r="533">
      <c r="A533" s="28"/>
      <c r="B533" s="52"/>
      <c r="C533" s="52"/>
    </row>
    <row r="534">
      <c r="A534" s="28"/>
      <c r="B534" s="52"/>
      <c r="C534" s="52"/>
    </row>
    <row r="535">
      <c r="A535" s="28"/>
      <c r="B535" s="52"/>
      <c r="C535" s="52"/>
    </row>
    <row r="536">
      <c r="A536" s="28"/>
      <c r="B536" s="52"/>
      <c r="C536" s="52"/>
    </row>
    <row r="537">
      <c r="A537" s="28"/>
      <c r="B537" s="52"/>
      <c r="C537" s="52"/>
    </row>
    <row r="538">
      <c r="A538" s="28"/>
      <c r="B538" s="52"/>
      <c r="C538" s="52"/>
    </row>
    <row r="539">
      <c r="A539" s="28"/>
      <c r="B539" s="52"/>
      <c r="C539" s="52"/>
    </row>
    <row r="540">
      <c r="A540" s="28"/>
      <c r="B540" s="52"/>
      <c r="C540" s="52"/>
    </row>
    <row r="541">
      <c r="A541" s="28"/>
      <c r="B541" s="52"/>
      <c r="C541" s="52"/>
    </row>
    <row r="542">
      <c r="A542" s="28"/>
      <c r="B542" s="52"/>
      <c r="C542" s="52"/>
    </row>
    <row r="543">
      <c r="A543" s="28"/>
      <c r="B543" s="52"/>
      <c r="C543" s="52"/>
    </row>
    <row r="544">
      <c r="A544" s="28"/>
      <c r="B544" s="52"/>
      <c r="C544" s="52"/>
    </row>
    <row r="545">
      <c r="A545" s="28"/>
      <c r="B545" s="52"/>
      <c r="C545" s="52"/>
    </row>
    <row r="546">
      <c r="A546" s="28"/>
      <c r="B546" s="52"/>
      <c r="C546" s="52"/>
    </row>
    <row r="547">
      <c r="A547" s="28"/>
      <c r="B547" s="52"/>
      <c r="C547" s="52"/>
    </row>
    <row r="548">
      <c r="A548" s="28"/>
      <c r="B548" s="52"/>
      <c r="C548" s="52"/>
    </row>
    <row r="549">
      <c r="A549" s="28"/>
      <c r="B549" s="52"/>
      <c r="C549" s="52"/>
    </row>
    <row r="550">
      <c r="A550" s="28"/>
      <c r="B550" s="52"/>
      <c r="C550" s="52"/>
    </row>
    <row r="551">
      <c r="A551" s="28"/>
      <c r="B551" s="52"/>
      <c r="C551" s="52"/>
    </row>
    <row r="552">
      <c r="A552" s="28"/>
      <c r="B552" s="52"/>
      <c r="C552" s="52"/>
    </row>
    <row r="553">
      <c r="A553" s="28"/>
      <c r="B553" s="52"/>
      <c r="C553" s="52"/>
    </row>
    <row r="554">
      <c r="A554" s="28"/>
      <c r="B554" s="52"/>
      <c r="C554" s="52"/>
    </row>
    <row r="555">
      <c r="A555" s="28"/>
      <c r="B555" s="52"/>
      <c r="C555" s="52"/>
    </row>
    <row r="556">
      <c r="A556" s="28"/>
      <c r="B556" s="52"/>
      <c r="C556" s="52"/>
    </row>
    <row r="557">
      <c r="A557" s="28"/>
      <c r="B557" s="52"/>
      <c r="C557" s="52"/>
    </row>
    <row r="558">
      <c r="A558" s="28"/>
      <c r="B558" s="52"/>
      <c r="C558" s="52"/>
    </row>
    <row r="559">
      <c r="A559" s="28"/>
      <c r="B559" s="52"/>
      <c r="C559" s="52"/>
    </row>
    <row r="560">
      <c r="A560" s="28"/>
      <c r="B560" s="52"/>
      <c r="C560" s="52"/>
    </row>
    <row r="561">
      <c r="A561" s="28"/>
      <c r="B561" s="52"/>
      <c r="C561" s="52"/>
    </row>
    <row r="562">
      <c r="A562" s="28"/>
      <c r="B562" s="52"/>
      <c r="C562" s="52"/>
    </row>
    <row r="563">
      <c r="A563" s="28"/>
      <c r="B563" s="52"/>
      <c r="C563" s="52"/>
    </row>
    <row r="564">
      <c r="A564" s="28"/>
      <c r="B564" s="52"/>
      <c r="C564" s="52"/>
    </row>
    <row r="565">
      <c r="A565" s="28"/>
      <c r="B565" s="52"/>
      <c r="C565" s="52"/>
    </row>
    <row r="566">
      <c r="A566" s="28"/>
      <c r="B566" s="52"/>
      <c r="C566" s="52"/>
    </row>
    <row r="567">
      <c r="A567" s="28"/>
      <c r="B567" s="52"/>
      <c r="C567" s="52"/>
    </row>
    <row r="568">
      <c r="A568" s="28"/>
      <c r="B568" s="52"/>
      <c r="C568" s="52"/>
    </row>
    <row r="569">
      <c r="A569" s="28"/>
      <c r="B569" s="52"/>
      <c r="C569" s="52"/>
    </row>
    <row r="570">
      <c r="A570" s="28"/>
      <c r="B570" s="52"/>
      <c r="C570" s="52"/>
    </row>
    <row r="571">
      <c r="A571" s="28"/>
      <c r="B571" s="52"/>
      <c r="C571" s="52"/>
    </row>
    <row r="572">
      <c r="A572" s="28"/>
      <c r="B572" s="52"/>
      <c r="C572" s="52"/>
    </row>
    <row r="573">
      <c r="A573" s="28"/>
      <c r="B573" s="52"/>
      <c r="C573" s="52"/>
    </row>
    <row r="574">
      <c r="A574" s="28"/>
      <c r="B574" s="52"/>
      <c r="C574" s="52"/>
    </row>
    <row r="575">
      <c r="A575" s="28"/>
      <c r="B575" s="52"/>
      <c r="C575" s="52"/>
    </row>
    <row r="576">
      <c r="A576" s="28"/>
      <c r="B576" s="52"/>
      <c r="C576" s="52"/>
    </row>
    <row r="577">
      <c r="A577" s="28"/>
      <c r="B577" s="52"/>
      <c r="C577" s="52"/>
    </row>
    <row r="578">
      <c r="A578" s="28"/>
      <c r="B578" s="52"/>
      <c r="C578" s="52"/>
    </row>
    <row r="579">
      <c r="A579" s="28"/>
      <c r="B579" s="52"/>
      <c r="C579" s="52"/>
    </row>
    <row r="580">
      <c r="A580" s="28"/>
      <c r="B580" s="52"/>
      <c r="C580" s="52"/>
    </row>
    <row r="581">
      <c r="A581" s="28"/>
      <c r="B581" s="52"/>
      <c r="C581" s="52"/>
    </row>
    <row r="582">
      <c r="A582" s="28"/>
      <c r="B582" s="52"/>
      <c r="C582" s="52"/>
    </row>
    <row r="583">
      <c r="A583" s="28"/>
      <c r="B583" s="52"/>
      <c r="C583" s="52"/>
    </row>
    <row r="584">
      <c r="A584" s="28"/>
      <c r="B584" s="52"/>
      <c r="C584" s="52"/>
    </row>
    <row r="585">
      <c r="A585" s="28"/>
      <c r="B585" s="52"/>
      <c r="C585" s="52"/>
    </row>
    <row r="586">
      <c r="A586" s="28"/>
      <c r="B586" s="52"/>
      <c r="C586" s="52"/>
    </row>
    <row r="587">
      <c r="A587" s="28"/>
      <c r="B587" s="52"/>
      <c r="C587" s="52"/>
    </row>
    <row r="588">
      <c r="A588" s="28"/>
      <c r="B588" s="52"/>
      <c r="C588" s="52"/>
    </row>
    <row r="589">
      <c r="A589" s="28"/>
      <c r="B589" s="52"/>
      <c r="C589" s="52"/>
    </row>
    <row r="590">
      <c r="A590" s="28"/>
      <c r="B590" s="52"/>
      <c r="C590" s="52"/>
    </row>
    <row r="591">
      <c r="A591" s="28"/>
      <c r="B591" s="52"/>
      <c r="C591" s="52"/>
    </row>
    <row r="592">
      <c r="A592" s="28"/>
      <c r="B592" s="52"/>
      <c r="C592" s="52"/>
    </row>
    <row r="593">
      <c r="A593" s="28"/>
      <c r="B593" s="52"/>
      <c r="C593" s="52"/>
    </row>
    <row r="594">
      <c r="A594" s="28"/>
      <c r="B594" s="52"/>
      <c r="C594" s="52"/>
    </row>
    <row r="595">
      <c r="A595" s="28"/>
      <c r="B595" s="52"/>
      <c r="C595" s="52"/>
    </row>
    <row r="596">
      <c r="A596" s="28"/>
      <c r="B596" s="52"/>
      <c r="C596" s="52"/>
    </row>
    <row r="597">
      <c r="A597" s="28"/>
      <c r="B597" s="52"/>
      <c r="C597" s="52"/>
    </row>
    <row r="598">
      <c r="A598" s="28"/>
      <c r="B598" s="52"/>
      <c r="C598" s="52"/>
    </row>
    <row r="599">
      <c r="A599" s="28"/>
      <c r="B599" s="52"/>
      <c r="C599" s="52"/>
    </row>
    <row r="600">
      <c r="A600" s="28"/>
      <c r="B600" s="52"/>
      <c r="C600" s="52"/>
    </row>
    <row r="601">
      <c r="A601" s="28"/>
      <c r="B601" s="52"/>
      <c r="C601" s="52"/>
    </row>
    <row r="602">
      <c r="A602" s="28"/>
      <c r="B602" s="52"/>
      <c r="C602" s="52"/>
    </row>
    <row r="603">
      <c r="A603" s="28"/>
      <c r="B603" s="52"/>
      <c r="C603" s="52"/>
    </row>
    <row r="604">
      <c r="A604" s="28"/>
      <c r="B604" s="52"/>
      <c r="C604" s="52"/>
    </row>
    <row r="605">
      <c r="A605" s="28"/>
      <c r="B605" s="52"/>
      <c r="C605" s="52"/>
    </row>
    <row r="606">
      <c r="A606" s="28"/>
      <c r="B606" s="52"/>
      <c r="C606" s="52"/>
    </row>
    <row r="607">
      <c r="A607" s="28"/>
      <c r="B607" s="52"/>
      <c r="C607" s="52"/>
    </row>
    <row r="608">
      <c r="A608" s="28"/>
      <c r="B608" s="52"/>
      <c r="C608" s="52"/>
    </row>
    <row r="609">
      <c r="A609" s="28"/>
      <c r="B609" s="52"/>
      <c r="C609" s="52"/>
    </row>
    <row r="610">
      <c r="A610" s="28"/>
      <c r="B610" s="52"/>
      <c r="C610" s="52"/>
    </row>
    <row r="611">
      <c r="A611" s="28"/>
      <c r="B611" s="52"/>
      <c r="C611" s="52"/>
    </row>
    <row r="612">
      <c r="A612" s="28"/>
      <c r="B612" s="52"/>
      <c r="C612" s="52"/>
    </row>
    <row r="613">
      <c r="A613" s="28"/>
      <c r="B613" s="52"/>
      <c r="C613" s="52"/>
    </row>
    <row r="614">
      <c r="A614" s="28"/>
      <c r="B614" s="52"/>
      <c r="C614" s="52"/>
    </row>
    <row r="615">
      <c r="A615" s="28"/>
      <c r="B615" s="52"/>
      <c r="C615" s="52"/>
    </row>
    <row r="616">
      <c r="A616" s="28"/>
      <c r="B616" s="52"/>
      <c r="C616" s="52"/>
    </row>
    <row r="617">
      <c r="A617" s="28"/>
      <c r="B617" s="52"/>
      <c r="C617" s="52"/>
    </row>
    <row r="618">
      <c r="A618" s="28"/>
      <c r="B618" s="52"/>
      <c r="C618" s="52"/>
    </row>
    <row r="619">
      <c r="A619" s="28"/>
      <c r="B619" s="52"/>
      <c r="C619" s="52"/>
    </row>
    <row r="620">
      <c r="A620" s="28"/>
      <c r="B620" s="52"/>
      <c r="C620" s="52"/>
    </row>
    <row r="621">
      <c r="A621" s="28"/>
      <c r="B621" s="52"/>
      <c r="C621" s="52"/>
    </row>
    <row r="622">
      <c r="A622" s="28"/>
      <c r="B622" s="52"/>
      <c r="C622" s="52"/>
    </row>
    <row r="623">
      <c r="A623" s="28"/>
      <c r="B623" s="52"/>
      <c r="C623" s="52"/>
    </row>
    <row r="624">
      <c r="A624" s="28"/>
      <c r="B624" s="52"/>
      <c r="C624" s="52"/>
    </row>
    <row r="625">
      <c r="A625" s="28"/>
      <c r="B625" s="52"/>
      <c r="C625" s="52"/>
    </row>
    <row r="626">
      <c r="A626" s="28"/>
      <c r="B626" s="52"/>
      <c r="C626" s="52"/>
    </row>
    <row r="627">
      <c r="A627" s="28"/>
      <c r="B627" s="52"/>
      <c r="C627" s="52"/>
    </row>
    <row r="628">
      <c r="A628" s="28"/>
      <c r="B628" s="52"/>
      <c r="C628" s="52"/>
    </row>
    <row r="629">
      <c r="A629" s="28"/>
      <c r="B629" s="52"/>
      <c r="C629" s="52"/>
    </row>
    <row r="630">
      <c r="A630" s="28"/>
      <c r="B630" s="52"/>
      <c r="C630" s="52"/>
    </row>
    <row r="631">
      <c r="A631" s="28"/>
      <c r="B631" s="52"/>
      <c r="C631" s="52"/>
    </row>
    <row r="632">
      <c r="A632" s="28"/>
      <c r="B632" s="52"/>
      <c r="C632" s="52"/>
    </row>
    <row r="633">
      <c r="A633" s="28"/>
      <c r="B633" s="52"/>
      <c r="C633" s="52"/>
    </row>
    <row r="634">
      <c r="A634" s="28"/>
      <c r="B634" s="52"/>
      <c r="C634" s="52"/>
    </row>
    <row r="635">
      <c r="A635" s="28"/>
      <c r="B635" s="52"/>
      <c r="C635" s="52"/>
    </row>
    <row r="636">
      <c r="A636" s="28"/>
      <c r="B636" s="52"/>
      <c r="C636" s="52"/>
    </row>
    <row r="637">
      <c r="A637" s="28"/>
      <c r="B637" s="52"/>
      <c r="C637" s="52"/>
    </row>
    <row r="638">
      <c r="A638" s="28"/>
      <c r="B638" s="52"/>
      <c r="C638" s="52"/>
    </row>
    <row r="639">
      <c r="A639" s="28"/>
      <c r="B639" s="52"/>
      <c r="C639" s="52"/>
    </row>
    <row r="640">
      <c r="A640" s="28"/>
      <c r="B640" s="52"/>
      <c r="C640" s="52"/>
    </row>
    <row r="641">
      <c r="A641" s="28"/>
      <c r="B641" s="52"/>
      <c r="C641" s="52"/>
    </row>
    <row r="642">
      <c r="A642" s="28"/>
      <c r="B642" s="52"/>
      <c r="C642" s="52"/>
    </row>
    <row r="643">
      <c r="A643" s="28"/>
      <c r="B643" s="52"/>
      <c r="C643" s="52"/>
    </row>
    <row r="644">
      <c r="A644" s="28"/>
      <c r="B644" s="52"/>
      <c r="C644" s="52"/>
    </row>
    <row r="645">
      <c r="A645" s="28"/>
      <c r="B645" s="52"/>
      <c r="C645" s="52"/>
    </row>
    <row r="646">
      <c r="A646" s="28"/>
      <c r="B646" s="52"/>
      <c r="C646" s="52"/>
    </row>
    <row r="647">
      <c r="A647" s="28"/>
      <c r="B647" s="52"/>
      <c r="C647" s="52"/>
    </row>
    <row r="648">
      <c r="A648" s="28"/>
      <c r="B648" s="52"/>
      <c r="C648" s="52"/>
    </row>
    <row r="649">
      <c r="A649" s="28"/>
      <c r="B649" s="52"/>
      <c r="C649" s="52"/>
    </row>
    <row r="650">
      <c r="A650" s="28"/>
      <c r="B650" s="52"/>
      <c r="C650" s="52"/>
    </row>
    <row r="651">
      <c r="A651" s="28"/>
      <c r="B651" s="52"/>
      <c r="C651" s="52"/>
    </row>
    <row r="652">
      <c r="A652" s="28"/>
      <c r="B652" s="52"/>
      <c r="C652" s="52"/>
    </row>
    <row r="653">
      <c r="A653" s="28"/>
      <c r="B653" s="52"/>
      <c r="C653" s="52"/>
    </row>
    <row r="654">
      <c r="A654" s="28"/>
      <c r="B654" s="52"/>
      <c r="C654" s="52"/>
    </row>
    <row r="655">
      <c r="A655" s="28"/>
      <c r="B655" s="52"/>
      <c r="C655" s="52"/>
    </row>
    <row r="656">
      <c r="A656" s="28"/>
      <c r="B656" s="52"/>
      <c r="C656" s="52"/>
    </row>
    <row r="657">
      <c r="A657" s="28"/>
      <c r="B657" s="52"/>
      <c r="C657" s="52"/>
    </row>
    <row r="658">
      <c r="A658" s="28"/>
      <c r="B658" s="52"/>
      <c r="C658" s="52"/>
    </row>
    <row r="659">
      <c r="A659" s="28"/>
      <c r="B659" s="52"/>
      <c r="C659" s="52"/>
    </row>
    <row r="660">
      <c r="A660" s="28"/>
      <c r="B660" s="52"/>
      <c r="C660" s="52"/>
    </row>
    <row r="661">
      <c r="A661" s="28"/>
      <c r="B661" s="52"/>
      <c r="C661" s="52"/>
    </row>
    <row r="662">
      <c r="A662" s="28"/>
      <c r="B662" s="52"/>
      <c r="C662" s="52"/>
    </row>
    <row r="663">
      <c r="A663" s="28"/>
      <c r="B663" s="52"/>
      <c r="C663" s="52"/>
    </row>
    <row r="664">
      <c r="A664" s="28"/>
      <c r="B664" s="52"/>
      <c r="C664" s="52"/>
    </row>
    <row r="665">
      <c r="A665" s="28"/>
      <c r="B665" s="52"/>
      <c r="C665" s="52"/>
    </row>
    <row r="666">
      <c r="A666" s="28"/>
      <c r="B666" s="52"/>
      <c r="C666" s="52"/>
    </row>
    <row r="667">
      <c r="A667" s="28"/>
      <c r="B667" s="52"/>
      <c r="C667" s="52"/>
    </row>
    <row r="668">
      <c r="A668" s="28"/>
      <c r="B668" s="52"/>
      <c r="C668" s="52"/>
    </row>
    <row r="669">
      <c r="A669" s="28"/>
      <c r="B669" s="52"/>
      <c r="C669" s="52"/>
    </row>
    <row r="670">
      <c r="A670" s="28"/>
      <c r="B670" s="52"/>
      <c r="C670" s="52"/>
    </row>
    <row r="671">
      <c r="A671" s="28"/>
      <c r="B671" s="52"/>
      <c r="C671" s="52"/>
    </row>
    <row r="672">
      <c r="A672" s="28"/>
      <c r="B672" s="52"/>
      <c r="C672" s="52"/>
    </row>
    <row r="673">
      <c r="A673" s="28"/>
      <c r="B673" s="52"/>
      <c r="C673" s="52"/>
    </row>
    <row r="674">
      <c r="A674" s="28"/>
      <c r="B674" s="52"/>
      <c r="C674" s="52"/>
    </row>
    <row r="675">
      <c r="A675" s="28"/>
      <c r="B675" s="52"/>
      <c r="C675" s="52"/>
    </row>
    <row r="676">
      <c r="A676" s="28"/>
      <c r="B676" s="52"/>
      <c r="C676" s="52"/>
    </row>
    <row r="677">
      <c r="A677" s="28"/>
      <c r="B677" s="52"/>
      <c r="C677" s="52"/>
    </row>
    <row r="678">
      <c r="A678" s="28"/>
      <c r="B678" s="52"/>
      <c r="C678" s="52"/>
    </row>
    <row r="679">
      <c r="A679" s="28"/>
      <c r="B679" s="52"/>
      <c r="C679" s="52"/>
    </row>
    <row r="680">
      <c r="A680" s="28"/>
      <c r="B680" s="52"/>
      <c r="C680" s="52"/>
    </row>
    <row r="681">
      <c r="A681" s="28"/>
      <c r="B681" s="52"/>
      <c r="C681" s="52"/>
    </row>
    <row r="682">
      <c r="A682" s="28"/>
      <c r="B682" s="52"/>
      <c r="C682" s="52"/>
    </row>
    <row r="683">
      <c r="A683" s="28"/>
      <c r="B683" s="52"/>
      <c r="C683" s="52"/>
    </row>
    <row r="684">
      <c r="A684" s="28"/>
      <c r="B684" s="52"/>
      <c r="C684" s="52"/>
    </row>
    <row r="685">
      <c r="A685" s="28"/>
      <c r="B685" s="52"/>
      <c r="C685" s="52"/>
    </row>
    <row r="686">
      <c r="A686" s="28"/>
      <c r="B686" s="52"/>
      <c r="C686" s="52"/>
    </row>
    <row r="687">
      <c r="A687" s="28"/>
      <c r="B687" s="52"/>
      <c r="C687" s="52"/>
    </row>
    <row r="688">
      <c r="A688" s="28"/>
      <c r="B688" s="52"/>
      <c r="C688" s="52"/>
    </row>
    <row r="689">
      <c r="A689" s="28"/>
      <c r="B689" s="52"/>
      <c r="C689" s="52"/>
    </row>
    <row r="690">
      <c r="A690" s="28"/>
      <c r="B690" s="52"/>
      <c r="C690" s="52"/>
    </row>
    <row r="691">
      <c r="A691" s="28"/>
      <c r="B691" s="52"/>
      <c r="C691" s="52"/>
    </row>
    <row r="692">
      <c r="A692" s="28"/>
      <c r="B692" s="52"/>
      <c r="C692" s="52"/>
    </row>
    <row r="693">
      <c r="A693" s="28"/>
      <c r="B693" s="52"/>
      <c r="C693" s="52"/>
    </row>
    <row r="694">
      <c r="A694" s="28"/>
      <c r="B694" s="52"/>
      <c r="C694" s="52"/>
    </row>
    <row r="695">
      <c r="A695" s="28"/>
      <c r="B695" s="52"/>
      <c r="C695" s="52"/>
    </row>
    <row r="696">
      <c r="A696" s="28"/>
      <c r="B696" s="52"/>
      <c r="C696" s="52"/>
    </row>
    <row r="697">
      <c r="A697" s="28"/>
      <c r="B697" s="52"/>
      <c r="C697" s="52"/>
    </row>
    <row r="698">
      <c r="A698" s="28"/>
      <c r="B698" s="52"/>
      <c r="C698" s="52"/>
    </row>
    <row r="699">
      <c r="A699" s="28"/>
      <c r="B699" s="52"/>
      <c r="C699" s="52"/>
    </row>
    <row r="700">
      <c r="A700" s="28"/>
      <c r="B700" s="52"/>
      <c r="C700" s="52"/>
    </row>
    <row r="701">
      <c r="A701" s="28"/>
      <c r="B701" s="52"/>
      <c r="C701" s="52"/>
    </row>
    <row r="702">
      <c r="A702" s="28"/>
      <c r="B702" s="52"/>
      <c r="C702" s="52"/>
    </row>
    <row r="703">
      <c r="A703" s="28"/>
      <c r="B703" s="52"/>
      <c r="C703" s="52"/>
    </row>
    <row r="704">
      <c r="A704" s="28"/>
      <c r="B704" s="52"/>
      <c r="C704" s="52"/>
    </row>
    <row r="705">
      <c r="A705" s="28"/>
      <c r="B705" s="52"/>
      <c r="C705" s="52"/>
    </row>
    <row r="706">
      <c r="A706" s="28"/>
      <c r="B706" s="52"/>
      <c r="C706" s="52"/>
    </row>
    <row r="707">
      <c r="A707" s="28"/>
      <c r="B707" s="52"/>
      <c r="C707" s="52"/>
    </row>
    <row r="708">
      <c r="A708" s="28"/>
      <c r="B708" s="52"/>
      <c r="C708" s="52"/>
    </row>
    <row r="709">
      <c r="A709" s="28"/>
      <c r="B709" s="52"/>
      <c r="C709" s="52"/>
    </row>
    <row r="710">
      <c r="A710" s="28"/>
      <c r="B710" s="52"/>
      <c r="C710" s="52"/>
    </row>
    <row r="711">
      <c r="A711" s="28"/>
      <c r="B711" s="52"/>
      <c r="C711" s="52"/>
    </row>
    <row r="712">
      <c r="A712" s="28"/>
      <c r="B712" s="52"/>
      <c r="C712" s="52"/>
    </row>
    <row r="713">
      <c r="A713" s="28"/>
      <c r="B713" s="52"/>
      <c r="C713" s="52"/>
    </row>
    <row r="714">
      <c r="A714" s="28"/>
      <c r="B714" s="52"/>
      <c r="C714" s="52"/>
    </row>
    <row r="715">
      <c r="A715" s="28"/>
      <c r="B715" s="52"/>
      <c r="C715" s="52"/>
    </row>
    <row r="716">
      <c r="A716" s="28"/>
      <c r="B716" s="52"/>
      <c r="C716" s="52"/>
    </row>
    <row r="717">
      <c r="A717" s="28"/>
      <c r="B717" s="52"/>
      <c r="C717" s="52"/>
    </row>
    <row r="718">
      <c r="A718" s="28"/>
      <c r="B718" s="52"/>
      <c r="C718" s="52"/>
    </row>
    <row r="719">
      <c r="A719" s="28"/>
      <c r="B719" s="52"/>
      <c r="C719" s="52"/>
    </row>
    <row r="720">
      <c r="A720" s="28"/>
      <c r="B720" s="52"/>
      <c r="C720" s="52"/>
    </row>
    <row r="721">
      <c r="A721" s="28"/>
      <c r="B721" s="52"/>
      <c r="C721" s="52"/>
    </row>
    <row r="722">
      <c r="A722" s="28"/>
      <c r="B722" s="52"/>
      <c r="C722" s="52"/>
    </row>
    <row r="723">
      <c r="A723" s="28"/>
      <c r="B723" s="52"/>
      <c r="C723" s="52"/>
    </row>
    <row r="724">
      <c r="A724" s="28"/>
      <c r="B724" s="52"/>
      <c r="C724" s="52"/>
    </row>
    <row r="725">
      <c r="A725" s="28"/>
      <c r="B725" s="52"/>
      <c r="C725" s="52"/>
    </row>
    <row r="726">
      <c r="A726" s="28"/>
      <c r="B726" s="52"/>
      <c r="C726" s="52"/>
    </row>
    <row r="727">
      <c r="A727" s="28"/>
      <c r="B727" s="52"/>
      <c r="C727" s="52"/>
    </row>
    <row r="728">
      <c r="A728" s="28"/>
      <c r="B728" s="52"/>
      <c r="C728" s="52"/>
    </row>
    <row r="729">
      <c r="A729" s="28"/>
      <c r="B729" s="52"/>
      <c r="C729" s="52"/>
    </row>
    <row r="730">
      <c r="A730" s="28"/>
      <c r="B730" s="52"/>
      <c r="C730" s="52"/>
    </row>
    <row r="731">
      <c r="A731" s="28"/>
      <c r="B731" s="52"/>
      <c r="C731" s="52"/>
    </row>
    <row r="732">
      <c r="A732" s="28"/>
      <c r="B732" s="52"/>
      <c r="C732" s="52"/>
    </row>
    <row r="733">
      <c r="A733" s="28"/>
      <c r="B733" s="52"/>
      <c r="C733" s="52"/>
    </row>
    <row r="734">
      <c r="A734" s="28"/>
      <c r="B734" s="52"/>
      <c r="C734" s="52"/>
    </row>
    <row r="735">
      <c r="A735" s="28"/>
      <c r="B735" s="52"/>
      <c r="C735" s="52"/>
    </row>
    <row r="736">
      <c r="A736" s="28"/>
      <c r="B736" s="52"/>
      <c r="C736" s="52"/>
    </row>
    <row r="737">
      <c r="A737" s="28"/>
      <c r="B737" s="52"/>
      <c r="C737" s="52"/>
    </row>
    <row r="738">
      <c r="A738" s="28"/>
      <c r="B738" s="52"/>
      <c r="C738" s="52"/>
    </row>
    <row r="739">
      <c r="A739" s="28"/>
      <c r="B739" s="52"/>
      <c r="C739" s="52"/>
    </row>
    <row r="740">
      <c r="A740" s="28"/>
      <c r="B740" s="52"/>
      <c r="C740" s="52"/>
    </row>
    <row r="741">
      <c r="A741" s="28"/>
      <c r="B741" s="52"/>
      <c r="C741" s="52"/>
    </row>
    <row r="742">
      <c r="A742" s="28"/>
      <c r="B742" s="52"/>
      <c r="C742" s="52"/>
    </row>
    <row r="743">
      <c r="A743" s="28"/>
      <c r="B743" s="52"/>
      <c r="C743" s="52"/>
    </row>
    <row r="744">
      <c r="A744" s="28"/>
      <c r="B744" s="52"/>
      <c r="C744" s="52"/>
    </row>
    <row r="745">
      <c r="A745" s="28"/>
      <c r="B745" s="52"/>
      <c r="C745" s="52"/>
    </row>
    <row r="746">
      <c r="A746" s="28"/>
      <c r="B746" s="52"/>
      <c r="C746" s="52"/>
    </row>
    <row r="747">
      <c r="A747" s="28"/>
      <c r="B747" s="52"/>
      <c r="C747" s="52"/>
    </row>
    <row r="748">
      <c r="A748" s="28"/>
      <c r="B748" s="52"/>
      <c r="C748" s="52"/>
    </row>
    <row r="749">
      <c r="A749" s="28"/>
      <c r="B749" s="52"/>
      <c r="C749" s="52"/>
    </row>
    <row r="750">
      <c r="A750" s="28"/>
      <c r="B750" s="52"/>
      <c r="C750" s="52"/>
    </row>
    <row r="751">
      <c r="A751" s="28"/>
      <c r="B751" s="52"/>
      <c r="C751" s="52"/>
    </row>
    <row r="752">
      <c r="A752" s="28"/>
      <c r="B752" s="52"/>
      <c r="C752" s="52"/>
    </row>
    <row r="753">
      <c r="A753" s="28"/>
      <c r="B753" s="52"/>
      <c r="C753" s="52"/>
    </row>
    <row r="754">
      <c r="A754" s="28"/>
      <c r="B754" s="52"/>
      <c r="C754" s="52"/>
    </row>
    <row r="755">
      <c r="A755" s="28"/>
      <c r="B755" s="52"/>
      <c r="C755" s="52"/>
    </row>
    <row r="756">
      <c r="A756" s="28"/>
      <c r="B756" s="52"/>
      <c r="C756" s="52"/>
    </row>
    <row r="757">
      <c r="A757" s="28"/>
      <c r="B757" s="52"/>
      <c r="C757" s="52"/>
    </row>
    <row r="758">
      <c r="A758" s="28"/>
      <c r="B758" s="52"/>
      <c r="C758" s="52"/>
    </row>
    <row r="759">
      <c r="A759" s="28"/>
      <c r="B759" s="52"/>
      <c r="C759" s="52"/>
    </row>
    <row r="760">
      <c r="A760" s="28"/>
      <c r="B760" s="52"/>
      <c r="C760" s="52"/>
    </row>
    <row r="761">
      <c r="A761" s="28"/>
      <c r="B761" s="52"/>
      <c r="C761" s="52"/>
    </row>
    <row r="762">
      <c r="A762" s="28"/>
      <c r="B762" s="52"/>
      <c r="C762" s="52"/>
    </row>
    <row r="763">
      <c r="A763" s="28"/>
      <c r="B763" s="52"/>
      <c r="C763" s="52"/>
    </row>
    <row r="764">
      <c r="A764" s="28"/>
      <c r="B764" s="52"/>
      <c r="C764" s="52"/>
    </row>
    <row r="765">
      <c r="A765" s="28"/>
      <c r="B765" s="52"/>
      <c r="C765" s="52"/>
    </row>
    <row r="766">
      <c r="A766" s="28"/>
      <c r="B766" s="52"/>
      <c r="C766" s="52"/>
    </row>
    <row r="767">
      <c r="A767" s="28"/>
      <c r="B767" s="52"/>
      <c r="C767" s="52"/>
    </row>
    <row r="768">
      <c r="A768" s="28"/>
      <c r="B768" s="52"/>
      <c r="C768" s="52"/>
    </row>
    <row r="769">
      <c r="A769" s="28"/>
      <c r="B769" s="52"/>
      <c r="C769" s="52"/>
    </row>
    <row r="770">
      <c r="A770" s="28"/>
      <c r="B770" s="52"/>
      <c r="C770" s="52"/>
    </row>
    <row r="771">
      <c r="A771" s="28"/>
      <c r="B771" s="52"/>
      <c r="C771" s="52"/>
    </row>
    <row r="772">
      <c r="A772" s="28"/>
      <c r="B772" s="52"/>
      <c r="C772" s="52"/>
    </row>
    <row r="773">
      <c r="A773" s="28"/>
      <c r="B773" s="52"/>
      <c r="C773" s="52"/>
    </row>
    <row r="774">
      <c r="A774" s="28"/>
      <c r="B774" s="52"/>
      <c r="C774" s="52"/>
    </row>
    <row r="775">
      <c r="A775" s="28"/>
      <c r="B775" s="52"/>
      <c r="C775" s="52"/>
    </row>
    <row r="776">
      <c r="A776" s="28"/>
      <c r="B776" s="52"/>
      <c r="C776" s="52"/>
    </row>
    <row r="777">
      <c r="A777" s="28"/>
      <c r="B777" s="52"/>
      <c r="C777" s="52"/>
    </row>
    <row r="778">
      <c r="A778" s="28"/>
      <c r="B778" s="52"/>
      <c r="C778" s="52"/>
    </row>
    <row r="779">
      <c r="A779" s="28"/>
      <c r="B779" s="52"/>
      <c r="C779" s="52"/>
    </row>
    <row r="780">
      <c r="A780" s="28"/>
      <c r="B780" s="52"/>
      <c r="C780" s="52"/>
    </row>
    <row r="781">
      <c r="A781" s="28"/>
      <c r="B781" s="52"/>
      <c r="C781" s="52"/>
    </row>
    <row r="782">
      <c r="A782" s="28"/>
      <c r="B782" s="52"/>
      <c r="C782" s="52"/>
    </row>
    <row r="783">
      <c r="A783" s="28"/>
      <c r="B783" s="52"/>
      <c r="C783" s="52"/>
    </row>
    <row r="784">
      <c r="A784" s="28"/>
      <c r="B784" s="52"/>
      <c r="C784" s="52"/>
    </row>
    <row r="785">
      <c r="A785" s="28"/>
      <c r="B785" s="52"/>
      <c r="C785" s="52"/>
    </row>
    <row r="786">
      <c r="A786" s="28"/>
      <c r="B786" s="52"/>
      <c r="C786" s="52"/>
    </row>
    <row r="787">
      <c r="A787" s="28"/>
      <c r="B787" s="52"/>
      <c r="C787" s="52"/>
    </row>
    <row r="788">
      <c r="A788" s="28"/>
      <c r="B788" s="52"/>
      <c r="C788" s="52"/>
    </row>
    <row r="789">
      <c r="A789" s="28"/>
      <c r="B789" s="52"/>
      <c r="C789" s="52"/>
    </row>
    <row r="790">
      <c r="A790" s="28"/>
      <c r="B790" s="52"/>
      <c r="C790" s="52"/>
    </row>
    <row r="791">
      <c r="A791" s="28"/>
      <c r="B791" s="52"/>
      <c r="C791" s="52"/>
    </row>
    <row r="792">
      <c r="A792" s="28"/>
      <c r="B792" s="52"/>
      <c r="C792" s="52"/>
    </row>
    <row r="793">
      <c r="A793" s="28"/>
      <c r="B793" s="52"/>
      <c r="C793" s="52"/>
    </row>
    <row r="794">
      <c r="A794" s="28"/>
      <c r="B794" s="52"/>
      <c r="C794" s="52"/>
    </row>
    <row r="795">
      <c r="A795" s="28"/>
      <c r="B795" s="52"/>
      <c r="C795" s="52"/>
    </row>
    <row r="796">
      <c r="A796" s="28"/>
      <c r="B796" s="52"/>
      <c r="C796" s="52"/>
    </row>
    <row r="797">
      <c r="A797" s="28"/>
      <c r="B797" s="52"/>
      <c r="C797" s="52"/>
    </row>
    <row r="798">
      <c r="A798" s="28"/>
      <c r="B798" s="52"/>
      <c r="C798" s="52"/>
    </row>
    <row r="799">
      <c r="A799" s="28"/>
      <c r="B799" s="52"/>
      <c r="C799" s="52"/>
    </row>
    <row r="800">
      <c r="A800" s="28"/>
      <c r="B800" s="52"/>
      <c r="C800" s="52"/>
    </row>
    <row r="801">
      <c r="A801" s="28"/>
      <c r="B801" s="52"/>
      <c r="C801" s="52"/>
    </row>
    <row r="802">
      <c r="A802" s="28"/>
      <c r="B802" s="52"/>
      <c r="C802" s="52"/>
    </row>
    <row r="803">
      <c r="A803" s="28"/>
      <c r="B803" s="52"/>
      <c r="C803" s="52"/>
    </row>
    <row r="804">
      <c r="A804" s="28"/>
      <c r="B804" s="52"/>
      <c r="C804" s="52"/>
    </row>
    <row r="805">
      <c r="A805" s="28"/>
      <c r="B805" s="52"/>
      <c r="C805" s="52"/>
    </row>
    <row r="806">
      <c r="A806" s="28"/>
      <c r="B806" s="52"/>
      <c r="C806" s="52"/>
    </row>
    <row r="807">
      <c r="A807" s="28"/>
      <c r="B807" s="52"/>
      <c r="C807" s="52"/>
    </row>
    <row r="808">
      <c r="A808" s="28"/>
      <c r="B808" s="52"/>
      <c r="C808" s="52"/>
    </row>
    <row r="809">
      <c r="A809" s="28"/>
      <c r="B809" s="52"/>
      <c r="C809" s="52"/>
    </row>
    <row r="810">
      <c r="A810" s="28"/>
      <c r="B810" s="52"/>
      <c r="C810" s="52"/>
    </row>
    <row r="811">
      <c r="A811" s="28"/>
      <c r="B811" s="52"/>
      <c r="C811" s="52"/>
    </row>
    <row r="812">
      <c r="A812" s="28"/>
      <c r="B812" s="52"/>
      <c r="C812" s="52"/>
    </row>
    <row r="813">
      <c r="A813" s="28"/>
      <c r="B813" s="52"/>
      <c r="C813" s="52"/>
    </row>
    <row r="814">
      <c r="A814" s="28"/>
      <c r="B814" s="52"/>
      <c r="C814" s="52"/>
    </row>
    <row r="815">
      <c r="A815" s="28"/>
      <c r="B815" s="52"/>
      <c r="C815" s="52"/>
    </row>
    <row r="816">
      <c r="A816" s="28"/>
      <c r="B816" s="52"/>
      <c r="C816" s="52"/>
    </row>
    <row r="817">
      <c r="A817" s="28"/>
      <c r="B817" s="52"/>
      <c r="C817" s="52"/>
    </row>
    <row r="818">
      <c r="A818" s="28"/>
      <c r="B818" s="52"/>
      <c r="C818" s="52"/>
    </row>
    <row r="819">
      <c r="A819" s="28"/>
      <c r="B819" s="52"/>
      <c r="C819" s="52"/>
    </row>
    <row r="820">
      <c r="A820" s="28"/>
      <c r="B820" s="52"/>
      <c r="C820" s="52"/>
    </row>
    <row r="821">
      <c r="A821" s="28"/>
      <c r="B821" s="52"/>
      <c r="C821" s="52"/>
    </row>
    <row r="822">
      <c r="A822" s="28"/>
      <c r="B822" s="52"/>
      <c r="C822" s="52"/>
    </row>
    <row r="823">
      <c r="A823" s="28"/>
      <c r="B823" s="52"/>
      <c r="C823" s="52"/>
    </row>
    <row r="824">
      <c r="A824" s="28"/>
      <c r="B824" s="52"/>
      <c r="C824" s="52"/>
    </row>
    <row r="825">
      <c r="A825" s="28"/>
      <c r="B825" s="52"/>
      <c r="C825" s="52"/>
    </row>
    <row r="826">
      <c r="A826" s="28"/>
      <c r="B826" s="52"/>
      <c r="C826" s="52"/>
    </row>
    <row r="827">
      <c r="A827" s="28"/>
      <c r="B827" s="52"/>
      <c r="C827" s="52"/>
    </row>
    <row r="828">
      <c r="A828" s="28"/>
      <c r="B828" s="52"/>
      <c r="C828" s="52"/>
    </row>
    <row r="829">
      <c r="A829" s="28"/>
      <c r="B829" s="52"/>
      <c r="C829" s="52"/>
    </row>
    <row r="830">
      <c r="A830" s="28"/>
      <c r="B830" s="52"/>
      <c r="C830" s="52"/>
    </row>
    <row r="831">
      <c r="A831" s="28"/>
      <c r="B831" s="52"/>
      <c r="C831" s="52"/>
    </row>
    <row r="832">
      <c r="A832" s="28"/>
      <c r="B832" s="52"/>
      <c r="C832" s="52"/>
    </row>
    <row r="833">
      <c r="A833" s="28"/>
      <c r="B833" s="52"/>
      <c r="C833" s="52"/>
    </row>
    <row r="834">
      <c r="A834" s="28"/>
      <c r="B834" s="52"/>
      <c r="C834" s="52"/>
    </row>
    <row r="835">
      <c r="A835" s="28"/>
      <c r="B835" s="52"/>
      <c r="C835" s="52"/>
    </row>
    <row r="836">
      <c r="A836" s="28"/>
      <c r="B836" s="52"/>
      <c r="C836" s="52"/>
    </row>
    <row r="837">
      <c r="A837" s="28"/>
      <c r="B837" s="52"/>
      <c r="C837" s="52"/>
    </row>
    <row r="838">
      <c r="A838" s="28"/>
      <c r="B838" s="52"/>
      <c r="C838" s="52"/>
    </row>
    <row r="839">
      <c r="A839" s="28"/>
      <c r="B839" s="52"/>
      <c r="C839" s="52"/>
    </row>
    <row r="840">
      <c r="A840" s="28"/>
      <c r="B840" s="52"/>
      <c r="C840" s="52"/>
    </row>
    <row r="841">
      <c r="A841" s="28"/>
      <c r="B841" s="52"/>
      <c r="C841" s="52"/>
    </row>
    <row r="842">
      <c r="A842" s="28"/>
      <c r="B842" s="52"/>
      <c r="C842" s="52"/>
    </row>
    <row r="843">
      <c r="A843" s="28"/>
      <c r="B843" s="52"/>
      <c r="C843" s="52"/>
    </row>
    <row r="844">
      <c r="A844" s="28"/>
      <c r="B844" s="52"/>
      <c r="C844" s="52"/>
    </row>
    <row r="845">
      <c r="A845" s="28"/>
      <c r="B845" s="52"/>
      <c r="C845" s="52"/>
    </row>
    <row r="846">
      <c r="A846" s="28"/>
      <c r="B846" s="52"/>
      <c r="C846" s="52"/>
    </row>
    <row r="847">
      <c r="A847" s="28"/>
      <c r="B847" s="52"/>
      <c r="C847" s="52"/>
    </row>
    <row r="848">
      <c r="A848" s="28"/>
      <c r="B848" s="52"/>
      <c r="C848" s="52"/>
    </row>
    <row r="849">
      <c r="A849" s="28"/>
      <c r="B849" s="52"/>
      <c r="C849" s="52"/>
    </row>
    <row r="850">
      <c r="A850" s="28"/>
      <c r="B850" s="52"/>
      <c r="C850" s="52"/>
    </row>
    <row r="851">
      <c r="A851" s="28"/>
      <c r="B851" s="52"/>
      <c r="C851" s="52"/>
    </row>
    <row r="852">
      <c r="A852" s="28"/>
      <c r="B852" s="52"/>
      <c r="C852" s="52"/>
    </row>
    <row r="853">
      <c r="A853" s="28"/>
      <c r="B853" s="52"/>
      <c r="C853" s="52"/>
    </row>
    <row r="854">
      <c r="A854" s="28"/>
      <c r="B854" s="52"/>
      <c r="C854" s="52"/>
    </row>
    <row r="855">
      <c r="A855" s="28"/>
      <c r="B855" s="52"/>
      <c r="C855" s="52"/>
    </row>
    <row r="856">
      <c r="A856" s="28"/>
      <c r="B856" s="52"/>
      <c r="C856" s="52"/>
    </row>
    <row r="857">
      <c r="A857" s="28"/>
      <c r="B857" s="52"/>
      <c r="C857" s="52"/>
    </row>
    <row r="858">
      <c r="A858" s="28"/>
      <c r="B858" s="52"/>
      <c r="C858" s="52"/>
    </row>
    <row r="859">
      <c r="A859" s="28"/>
      <c r="B859" s="52"/>
      <c r="C859" s="52"/>
    </row>
    <row r="860">
      <c r="A860" s="28"/>
      <c r="B860" s="52"/>
      <c r="C860" s="52"/>
    </row>
    <row r="861">
      <c r="A861" s="28"/>
      <c r="B861" s="52"/>
      <c r="C861" s="52"/>
    </row>
    <row r="862">
      <c r="A862" s="28"/>
      <c r="B862" s="52"/>
      <c r="C862" s="52"/>
    </row>
    <row r="863">
      <c r="A863" s="28"/>
      <c r="B863" s="52"/>
      <c r="C863" s="52"/>
    </row>
    <row r="864">
      <c r="A864" s="28"/>
      <c r="B864" s="52"/>
      <c r="C864" s="52"/>
    </row>
    <row r="865">
      <c r="A865" s="28"/>
      <c r="B865" s="52"/>
      <c r="C865" s="52"/>
    </row>
    <row r="866">
      <c r="A866" s="28"/>
      <c r="B866" s="52"/>
      <c r="C866" s="52"/>
    </row>
    <row r="867">
      <c r="A867" s="28"/>
      <c r="B867" s="52"/>
      <c r="C867" s="52"/>
    </row>
    <row r="868">
      <c r="A868" s="28"/>
      <c r="B868" s="52"/>
      <c r="C868" s="52"/>
    </row>
    <row r="869">
      <c r="A869" s="28"/>
      <c r="B869" s="52"/>
      <c r="C869" s="52"/>
    </row>
    <row r="870">
      <c r="A870" s="28"/>
      <c r="B870" s="52"/>
      <c r="C870" s="52"/>
    </row>
    <row r="871">
      <c r="A871" s="28"/>
      <c r="B871" s="52"/>
      <c r="C871" s="52"/>
    </row>
    <row r="872">
      <c r="A872" s="28"/>
      <c r="B872" s="52"/>
      <c r="C872" s="52"/>
    </row>
    <row r="873">
      <c r="A873" s="28"/>
      <c r="B873" s="52"/>
      <c r="C873" s="52"/>
    </row>
    <row r="874">
      <c r="A874" s="28"/>
      <c r="B874" s="52"/>
      <c r="C874" s="52"/>
    </row>
    <row r="875">
      <c r="A875" s="28"/>
      <c r="B875" s="52"/>
      <c r="C875" s="52"/>
    </row>
    <row r="876">
      <c r="A876" s="28"/>
      <c r="B876" s="52"/>
      <c r="C876" s="52"/>
    </row>
    <row r="877">
      <c r="A877" s="28"/>
      <c r="B877" s="52"/>
      <c r="C877" s="52"/>
    </row>
    <row r="878">
      <c r="A878" s="28"/>
      <c r="B878" s="52"/>
      <c r="C878" s="52"/>
    </row>
    <row r="879">
      <c r="A879" s="28"/>
      <c r="B879" s="52"/>
      <c r="C879" s="52"/>
    </row>
    <row r="880">
      <c r="A880" s="28"/>
      <c r="B880" s="52"/>
      <c r="C880" s="52"/>
    </row>
    <row r="881">
      <c r="A881" s="28"/>
      <c r="B881" s="52"/>
      <c r="C881" s="52"/>
    </row>
    <row r="882">
      <c r="A882" s="28"/>
      <c r="B882" s="52"/>
      <c r="C882" s="52"/>
    </row>
    <row r="883">
      <c r="A883" s="28"/>
      <c r="B883" s="52"/>
      <c r="C883" s="52"/>
    </row>
    <row r="884">
      <c r="A884" s="28"/>
      <c r="B884" s="52"/>
      <c r="C884" s="52"/>
    </row>
    <row r="885">
      <c r="A885" s="28"/>
      <c r="B885" s="52"/>
      <c r="C885" s="52"/>
    </row>
    <row r="886">
      <c r="A886" s="28"/>
      <c r="B886" s="52"/>
      <c r="C886" s="52"/>
    </row>
    <row r="887">
      <c r="A887" s="28"/>
      <c r="B887" s="52"/>
      <c r="C887" s="52"/>
    </row>
    <row r="888">
      <c r="A888" s="28"/>
      <c r="B888" s="52"/>
      <c r="C888" s="52"/>
    </row>
    <row r="889">
      <c r="A889" s="28"/>
      <c r="B889" s="52"/>
      <c r="C889" s="52"/>
    </row>
    <row r="890">
      <c r="A890" s="28"/>
      <c r="B890" s="52"/>
      <c r="C890" s="52"/>
    </row>
    <row r="891">
      <c r="A891" s="28"/>
      <c r="B891" s="52"/>
      <c r="C891" s="52"/>
    </row>
    <row r="892">
      <c r="A892" s="28"/>
      <c r="B892" s="52"/>
      <c r="C892" s="52"/>
    </row>
    <row r="893">
      <c r="A893" s="28"/>
      <c r="B893" s="52"/>
      <c r="C893" s="52"/>
    </row>
    <row r="894">
      <c r="A894" s="28"/>
      <c r="B894" s="52"/>
      <c r="C894" s="52"/>
    </row>
    <row r="895">
      <c r="A895" s="28"/>
      <c r="B895" s="52"/>
      <c r="C895" s="52"/>
    </row>
    <row r="896">
      <c r="A896" s="28"/>
      <c r="B896" s="52"/>
      <c r="C896" s="52"/>
    </row>
    <row r="897">
      <c r="A897" s="28"/>
      <c r="B897" s="52"/>
      <c r="C897" s="52"/>
    </row>
    <row r="898">
      <c r="A898" s="28"/>
      <c r="B898" s="52"/>
      <c r="C898" s="52"/>
    </row>
    <row r="899">
      <c r="A899" s="28"/>
      <c r="B899" s="52"/>
      <c r="C899" s="52"/>
    </row>
    <row r="900">
      <c r="A900" s="28"/>
      <c r="B900" s="52"/>
      <c r="C900" s="52"/>
    </row>
    <row r="901">
      <c r="A901" s="28"/>
      <c r="B901" s="52"/>
      <c r="C901" s="52"/>
    </row>
    <row r="902">
      <c r="A902" s="28"/>
      <c r="B902" s="52"/>
      <c r="C902" s="52"/>
    </row>
    <row r="903">
      <c r="A903" s="28"/>
      <c r="B903" s="52"/>
      <c r="C903" s="52"/>
    </row>
    <row r="904">
      <c r="A904" s="28"/>
      <c r="B904" s="52"/>
      <c r="C904" s="52"/>
    </row>
    <row r="905">
      <c r="A905" s="28"/>
      <c r="B905" s="52"/>
      <c r="C905" s="52"/>
    </row>
    <row r="906">
      <c r="A906" s="28"/>
      <c r="B906" s="52"/>
      <c r="C906" s="52"/>
    </row>
    <row r="907">
      <c r="A907" s="28"/>
      <c r="B907" s="52"/>
      <c r="C907" s="52"/>
    </row>
    <row r="908">
      <c r="A908" s="28"/>
      <c r="B908" s="52"/>
      <c r="C908" s="52"/>
    </row>
    <row r="909">
      <c r="A909" s="28"/>
      <c r="B909" s="52"/>
      <c r="C909" s="52"/>
    </row>
    <row r="910">
      <c r="A910" s="28"/>
      <c r="B910" s="52"/>
      <c r="C910" s="52"/>
    </row>
    <row r="911">
      <c r="A911" s="28"/>
      <c r="B911" s="52"/>
      <c r="C911" s="52"/>
    </row>
    <row r="912">
      <c r="A912" s="28"/>
      <c r="B912" s="52"/>
      <c r="C912" s="52"/>
    </row>
    <row r="913">
      <c r="A913" s="28"/>
      <c r="B913" s="52"/>
      <c r="C913" s="52"/>
    </row>
    <row r="914">
      <c r="A914" s="28"/>
      <c r="B914" s="52"/>
      <c r="C914" s="52"/>
    </row>
    <row r="915">
      <c r="A915" s="28"/>
      <c r="B915" s="52"/>
      <c r="C915" s="52"/>
    </row>
    <row r="916">
      <c r="A916" s="28"/>
      <c r="B916" s="52"/>
      <c r="C916" s="52"/>
    </row>
    <row r="917">
      <c r="A917" s="28"/>
      <c r="B917" s="52"/>
      <c r="C917" s="52"/>
    </row>
    <row r="918">
      <c r="A918" s="28"/>
      <c r="B918" s="52"/>
      <c r="C918" s="52"/>
    </row>
    <row r="919">
      <c r="A919" s="28"/>
      <c r="B919" s="52"/>
      <c r="C919" s="52"/>
    </row>
    <row r="920">
      <c r="A920" s="28"/>
      <c r="B920" s="52"/>
      <c r="C920" s="52"/>
    </row>
    <row r="921">
      <c r="A921" s="28"/>
      <c r="B921" s="52"/>
      <c r="C921" s="52"/>
    </row>
    <row r="922">
      <c r="A922" s="28"/>
      <c r="B922" s="52"/>
      <c r="C922" s="52"/>
    </row>
    <row r="923">
      <c r="A923" s="28"/>
      <c r="B923" s="52"/>
      <c r="C923" s="52"/>
    </row>
    <row r="924">
      <c r="A924" s="28"/>
      <c r="B924" s="52"/>
      <c r="C924" s="52"/>
    </row>
    <row r="925">
      <c r="A925" s="28"/>
      <c r="B925" s="52"/>
      <c r="C925" s="52"/>
    </row>
    <row r="926">
      <c r="A926" s="28"/>
      <c r="B926" s="52"/>
      <c r="C926" s="52"/>
    </row>
    <row r="927">
      <c r="A927" s="28"/>
      <c r="B927" s="52"/>
      <c r="C927" s="52"/>
    </row>
    <row r="928">
      <c r="A928" s="28"/>
      <c r="B928" s="52"/>
      <c r="C928" s="52"/>
    </row>
    <row r="929">
      <c r="A929" s="28"/>
      <c r="B929" s="52"/>
      <c r="C929" s="52"/>
    </row>
    <row r="930">
      <c r="A930" s="28"/>
      <c r="B930" s="52"/>
      <c r="C930" s="52"/>
    </row>
    <row r="931">
      <c r="A931" s="28"/>
      <c r="B931" s="52"/>
      <c r="C931" s="52"/>
    </row>
    <row r="932">
      <c r="A932" s="28"/>
      <c r="B932" s="52"/>
      <c r="C932" s="52"/>
    </row>
    <row r="933">
      <c r="A933" s="28"/>
      <c r="B933" s="52"/>
      <c r="C933" s="52"/>
    </row>
    <row r="934">
      <c r="A934" s="28"/>
      <c r="B934" s="52"/>
      <c r="C934" s="52"/>
    </row>
    <row r="935">
      <c r="A935" s="28"/>
      <c r="B935" s="52"/>
      <c r="C935" s="52"/>
    </row>
    <row r="936">
      <c r="A936" s="28"/>
      <c r="B936" s="52"/>
      <c r="C936" s="52"/>
    </row>
    <row r="937">
      <c r="A937" s="28"/>
      <c r="B937" s="52"/>
      <c r="C937" s="52"/>
    </row>
    <row r="938">
      <c r="A938" s="28"/>
      <c r="B938" s="52"/>
      <c r="C938" s="52"/>
    </row>
    <row r="939">
      <c r="A939" s="28"/>
      <c r="B939" s="52"/>
      <c r="C939" s="52"/>
    </row>
    <row r="940">
      <c r="A940" s="28"/>
      <c r="B940" s="52"/>
      <c r="C940" s="52"/>
    </row>
    <row r="941">
      <c r="A941" s="28"/>
      <c r="B941" s="52"/>
      <c r="C941" s="52"/>
    </row>
    <row r="942">
      <c r="A942" s="28"/>
      <c r="B942" s="52"/>
      <c r="C942" s="52"/>
    </row>
    <row r="943">
      <c r="A943" s="28"/>
      <c r="B943" s="52"/>
      <c r="C943" s="52"/>
    </row>
    <row r="944">
      <c r="A944" s="28"/>
      <c r="B944" s="52"/>
      <c r="C944" s="52"/>
    </row>
    <row r="945">
      <c r="A945" s="28"/>
      <c r="B945" s="52"/>
      <c r="C945" s="52"/>
    </row>
    <row r="946">
      <c r="A946" s="28"/>
      <c r="B946" s="52"/>
      <c r="C946" s="52"/>
    </row>
    <row r="947">
      <c r="A947" s="28"/>
      <c r="B947" s="52"/>
      <c r="C947" s="52"/>
    </row>
    <row r="948">
      <c r="A948" s="28"/>
      <c r="B948" s="52"/>
      <c r="C948" s="52"/>
    </row>
    <row r="949">
      <c r="A949" s="28"/>
      <c r="B949" s="52"/>
      <c r="C949" s="52"/>
    </row>
    <row r="950">
      <c r="A950" s="28"/>
      <c r="B950" s="52"/>
      <c r="C950" s="52"/>
    </row>
    <row r="951">
      <c r="A951" s="28"/>
      <c r="B951" s="52"/>
      <c r="C951" s="52"/>
    </row>
    <row r="952">
      <c r="A952" s="28"/>
      <c r="B952" s="52"/>
      <c r="C952" s="52"/>
    </row>
    <row r="953">
      <c r="A953" s="28"/>
      <c r="B953" s="52"/>
      <c r="C953" s="52"/>
    </row>
    <row r="954">
      <c r="A954" s="28"/>
      <c r="B954" s="52"/>
      <c r="C954" s="52"/>
    </row>
    <row r="955">
      <c r="A955" s="28"/>
      <c r="B955" s="52"/>
      <c r="C955" s="52"/>
    </row>
    <row r="956">
      <c r="A956" s="28"/>
      <c r="B956" s="52"/>
      <c r="C956" s="52"/>
    </row>
    <row r="957">
      <c r="A957" s="28"/>
      <c r="B957" s="52"/>
      <c r="C957" s="52"/>
    </row>
    <row r="958">
      <c r="A958" s="28"/>
      <c r="B958" s="52"/>
      <c r="C958" s="52"/>
    </row>
    <row r="959">
      <c r="A959" s="28"/>
      <c r="B959" s="52"/>
      <c r="C959" s="52"/>
    </row>
    <row r="960">
      <c r="A960" s="28"/>
      <c r="B960" s="52"/>
      <c r="C960" s="52"/>
    </row>
    <row r="961">
      <c r="A961" s="28"/>
      <c r="B961" s="52"/>
      <c r="C961" s="52"/>
    </row>
    <row r="962">
      <c r="A962" s="28"/>
      <c r="B962" s="52"/>
      <c r="C962" s="52"/>
    </row>
    <row r="963">
      <c r="A963" s="28"/>
      <c r="B963" s="52"/>
      <c r="C963" s="52"/>
    </row>
    <row r="964">
      <c r="A964" s="28"/>
      <c r="B964" s="52"/>
      <c r="C964" s="52"/>
    </row>
    <row r="965">
      <c r="A965" s="28"/>
      <c r="B965" s="52"/>
      <c r="C965" s="52"/>
    </row>
    <row r="966">
      <c r="A966" s="28"/>
      <c r="B966" s="52"/>
      <c r="C966" s="52"/>
    </row>
    <row r="967">
      <c r="A967" s="28"/>
      <c r="B967" s="52"/>
      <c r="C967" s="52"/>
    </row>
    <row r="968">
      <c r="A968" s="28"/>
      <c r="B968" s="52"/>
      <c r="C968" s="52"/>
    </row>
    <row r="969">
      <c r="A969" s="28"/>
      <c r="B969" s="52"/>
      <c r="C969" s="52"/>
    </row>
    <row r="970">
      <c r="A970" s="28"/>
      <c r="B970" s="52"/>
      <c r="C970" s="52"/>
    </row>
    <row r="971">
      <c r="A971" s="28"/>
      <c r="B971" s="52"/>
      <c r="C971" s="52"/>
    </row>
    <row r="972">
      <c r="A972" s="28"/>
      <c r="B972" s="52"/>
      <c r="C972" s="52"/>
    </row>
    <row r="973">
      <c r="A973" s="28"/>
      <c r="B973" s="52"/>
      <c r="C973" s="52"/>
    </row>
    <row r="974">
      <c r="A974" s="28"/>
      <c r="B974" s="52"/>
      <c r="C974" s="52"/>
    </row>
    <row r="975">
      <c r="A975" s="28"/>
      <c r="B975" s="52"/>
      <c r="C975" s="52"/>
    </row>
    <row r="976">
      <c r="A976" s="28"/>
      <c r="B976" s="52"/>
      <c r="C976" s="52"/>
    </row>
    <row r="977">
      <c r="A977" s="28"/>
      <c r="B977" s="52"/>
      <c r="C977" s="52"/>
    </row>
    <row r="978">
      <c r="A978" s="28"/>
      <c r="B978" s="52"/>
      <c r="C978" s="52"/>
    </row>
    <row r="979">
      <c r="A979" s="28"/>
      <c r="B979" s="52"/>
      <c r="C979" s="52"/>
    </row>
    <row r="980">
      <c r="A980" s="28"/>
      <c r="B980" s="52"/>
      <c r="C980" s="52"/>
    </row>
    <row r="981">
      <c r="A981" s="28"/>
      <c r="B981" s="52"/>
      <c r="C981" s="52"/>
    </row>
    <row r="982">
      <c r="A982" s="28"/>
      <c r="B982" s="52"/>
      <c r="C982" s="52"/>
    </row>
    <row r="983">
      <c r="A983" s="28"/>
      <c r="B983" s="52"/>
      <c r="C983" s="52"/>
    </row>
    <row r="984">
      <c r="A984" s="28"/>
      <c r="B984" s="52"/>
      <c r="C984" s="52"/>
    </row>
    <row r="985">
      <c r="A985" s="28"/>
      <c r="B985" s="52"/>
      <c r="C985" s="52"/>
    </row>
    <row r="986">
      <c r="A986" s="28"/>
      <c r="B986" s="52"/>
      <c r="C986" s="52"/>
    </row>
    <row r="987">
      <c r="A987" s="28"/>
      <c r="B987" s="52"/>
      <c r="C987" s="52"/>
    </row>
    <row r="988">
      <c r="A988" s="28"/>
      <c r="B988" s="52"/>
      <c r="C988" s="52"/>
    </row>
    <row r="989">
      <c r="A989" s="28"/>
      <c r="B989" s="52"/>
      <c r="C989" s="52"/>
    </row>
    <row r="990">
      <c r="A990" s="28"/>
      <c r="B990" s="52"/>
      <c r="C990" s="52"/>
    </row>
    <row r="991">
      <c r="A991" s="28"/>
      <c r="B991" s="52"/>
      <c r="C991" s="52"/>
    </row>
    <row r="992">
      <c r="A992" s="28"/>
      <c r="B992" s="52"/>
      <c r="C992" s="52"/>
    </row>
    <row r="993">
      <c r="A993" s="28"/>
      <c r="B993" s="52"/>
      <c r="C993" s="52"/>
    </row>
    <row r="994">
      <c r="A994" s="28"/>
      <c r="B994" s="52"/>
      <c r="C994" s="52"/>
    </row>
    <row r="995">
      <c r="A995" s="28"/>
      <c r="B995" s="52"/>
      <c r="C995" s="52"/>
    </row>
    <row r="996">
      <c r="A996" s="28"/>
      <c r="B996" s="52"/>
      <c r="C996" s="52"/>
    </row>
    <row r="997">
      <c r="A997" s="28"/>
      <c r="B997" s="52"/>
      <c r="C997" s="52"/>
    </row>
    <row r="998">
      <c r="A998" s="28"/>
      <c r="B998" s="52"/>
      <c r="C998" s="52"/>
    </row>
    <row r="999">
      <c r="A999" s="28"/>
      <c r="B999" s="52"/>
      <c r="C999" s="52"/>
    </row>
    <row r="1000">
      <c r="A1000" s="28"/>
      <c r="B1000" s="52"/>
      <c r="C1000" s="52"/>
    </row>
    <row r="1001">
      <c r="A1001" s="28"/>
      <c r="B1001" s="52"/>
      <c r="C1001" s="52"/>
    </row>
    <row r="1002">
      <c r="A1002" s="28"/>
      <c r="B1002" s="52"/>
      <c r="C1002" s="52"/>
    </row>
    <row r="1003">
      <c r="A1003" s="28"/>
      <c r="B1003" s="52"/>
      <c r="C1003" s="52"/>
    </row>
    <row r="1004">
      <c r="A1004" s="28"/>
      <c r="B1004" s="52"/>
      <c r="C1004" s="52"/>
    </row>
    <row r="1005">
      <c r="A1005" s="28"/>
      <c r="B1005" s="52"/>
      <c r="C1005" s="52"/>
    </row>
    <row r="1006">
      <c r="A1006" s="28"/>
      <c r="B1006" s="52"/>
      <c r="C1006" s="52"/>
    </row>
    <row r="1007">
      <c r="A1007" s="28"/>
      <c r="B1007" s="52"/>
      <c r="C1007" s="52"/>
    </row>
    <row r="1008">
      <c r="A1008" s="28"/>
      <c r="B1008" s="52"/>
      <c r="C1008" s="52"/>
    </row>
    <row r="1009">
      <c r="A1009" s="28"/>
      <c r="B1009" s="52"/>
      <c r="C1009" s="52"/>
    </row>
    <row r="1010">
      <c r="A1010" s="28"/>
      <c r="B1010" s="52"/>
      <c r="C1010" s="52"/>
    </row>
    <row r="1011">
      <c r="A1011" s="28"/>
      <c r="B1011" s="52"/>
      <c r="C1011" s="52"/>
    </row>
    <row r="1012">
      <c r="A1012" s="28"/>
      <c r="B1012" s="52"/>
      <c r="C1012" s="52"/>
    </row>
    <row r="1013">
      <c r="A1013" s="28"/>
      <c r="B1013" s="52"/>
      <c r="C1013" s="52"/>
    </row>
    <row r="1014">
      <c r="A1014" s="28"/>
      <c r="B1014" s="52"/>
      <c r="C1014" s="52"/>
    </row>
    <row r="1015">
      <c r="A1015" s="28"/>
      <c r="B1015" s="52"/>
      <c r="C1015" s="52"/>
    </row>
    <row r="1016">
      <c r="A1016" s="28"/>
      <c r="B1016" s="52"/>
      <c r="C1016" s="52"/>
    </row>
    <row r="1017">
      <c r="A1017" s="28"/>
      <c r="B1017" s="52"/>
      <c r="C1017" s="52"/>
    </row>
    <row r="1018">
      <c r="A1018" s="28"/>
      <c r="B1018" s="52"/>
      <c r="C1018" s="52"/>
    </row>
    <row r="1019">
      <c r="A1019" s="28"/>
      <c r="B1019" s="52"/>
      <c r="C1019" s="52"/>
    </row>
    <row r="1020">
      <c r="A1020" s="28"/>
      <c r="B1020" s="52"/>
      <c r="C1020" s="52"/>
    </row>
    <row r="1021">
      <c r="A1021" s="28"/>
      <c r="B1021" s="52"/>
      <c r="C1021" s="52"/>
    </row>
    <row r="1022">
      <c r="A1022" s="28"/>
      <c r="B1022" s="52"/>
      <c r="C1022" s="52"/>
    </row>
    <row r="1023">
      <c r="A1023" s="28"/>
      <c r="B1023" s="52"/>
      <c r="C1023" s="52"/>
    </row>
    <row r="1024">
      <c r="A1024" s="28"/>
      <c r="B1024" s="52"/>
      <c r="C1024" s="52"/>
    </row>
    <row r="1025">
      <c r="A1025" s="28"/>
      <c r="B1025" s="52"/>
      <c r="C1025" s="52"/>
    </row>
    <row r="1026">
      <c r="A1026" s="28"/>
      <c r="B1026" s="52"/>
      <c r="C1026" s="52"/>
    </row>
    <row r="1027">
      <c r="A1027" s="28"/>
      <c r="B1027" s="52"/>
      <c r="C1027" s="52"/>
    </row>
    <row r="1028">
      <c r="A1028" s="28"/>
      <c r="B1028" s="52"/>
      <c r="C1028" s="52"/>
    </row>
    <row r="1029">
      <c r="A1029" s="28"/>
      <c r="B1029" s="52"/>
      <c r="C1029" s="52"/>
    </row>
    <row r="1030">
      <c r="A1030" s="28"/>
      <c r="B1030" s="52"/>
      <c r="C1030" s="52"/>
    </row>
    <row r="1031">
      <c r="A1031" s="28"/>
      <c r="B1031" s="52"/>
      <c r="C1031" s="52"/>
    </row>
    <row r="1032">
      <c r="A1032" s="28"/>
      <c r="B1032" s="52"/>
      <c r="C1032" s="52"/>
    </row>
    <row r="1033">
      <c r="A1033" s="28"/>
      <c r="B1033" s="52"/>
      <c r="C1033" s="52"/>
    </row>
    <row r="1034">
      <c r="A1034" s="28"/>
      <c r="B1034" s="52"/>
      <c r="C1034" s="52"/>
    </row>
    <row r="1035">
      <c r="A1035" s="28"/>
      <c r="B1035" s="52"/>
      <c r="C1035" s="52"/>
    </row>
    <row r="1036">
      <c r="A1036" s="28"/>
      <c r="B1036" s="52"/>
      <c r="C1036" s="52"/>
    </row>
    <row r="1037">
      <c r="A1037" s="28"/>
      <c r="B1037" s="52"/>
      <c r="C1037" s="52"/>
    </row>
    <row r="1038">
      <c r="A1038" s="28"/>
      <c r="B1038" s="52"/>
      <c r="C1038" s="52"/>
    </row>
    <row r="1039">
      <c r="A1039" s="28"/>
      <c r="B1039" s="52"/>
      <c r="C1039" s="52"/>
    </row>
    <row r="1040">
      <c r="A1040" s="28"/>
      <c r="B1040" s="52"/>
      <c r="C1040" s="52"/>
    </row>
    <row r="1041">
      <c r="A1041" s="28"/>
      <c r="B1041" s="52"/>
      <c r="C1041" s="52"/>
    </row>
    <row r="1042">
      <c r="A1042" s="28"/>
      <c r="B1042" s="52"/>
      <c r="C1042" s="52"/>
    </row>
    <row r="1043">
      <c r="A1043" s="28"/>
      <c r="B1043" s="52"/>
      <c r="C1043" s="52"/>
    </row>
    <row r="1044">
      <c r="A1044" s="28"/>
      <c r="B1044" s="52"/>
      <c r="C1044" s="52"/>
    </row>
    <row r="1045">
      <c r="A1045" s="28"/>
      <c r="B1045" s="52"/>
      <c r="C1045" s="52"/>
    </row>
    <row r="1046">
      <c r="A1046" s="28"/>
      <c r="B1046" s="52"/>
      <c r="C1046" s="52"/>
    </row>
    <row r="1047">
      <c r="A1047" s="28"/>
      <c r="B1047" s="52"/>
      <c r="C1047" s="52"/>
    </row>
    <row r="1048">
      <c r="A1048" s="28"/>
      <c r="B1048" s="52"/>
      <c r="C1048" s="52"/>
    </row>
    <row r="1049">
      <c r="A1049" s="28"/>
      <c r="B1049" s="52"/>
      <c r="C1049" s="52"/>
    </row>
    <row r="1050">
      <c r="A1050" s="28"/>
      <c r="B1050" s="52"/>
      <c r="C1050" s="52"/>
    </row>
    <row r="1051">
      <c r="A1051" s="28"/>
      <c r="B1051" s="52"/>
      <c r="C1051" s="52"/>
    </row>
    <row r="1052">
      <c r="A1052" s="28"/>
      <c r="B1052" s="52"/>
      <c r="C1052" s="52"/>
    </row>
    <row r="1053">
      <c r="A1053" s="28"/>
      <c r="B1053" s="52"/>
      <c r="C1053" s="52"/>
    </row>
    <row r="1054">
      <c r="A1054" s="28"/>
      <c r="B1054" s="52"/>
      <c r="C1054" s="52"/>
    </row>
    <row r="1055">
      <c r="A1055" s="28"/>
      <c r="B1055" s="52"/>
      <c r="C1055" s="52"/>
    </row>
    <row r="1056">
      <c r="A1056" s="28"/>
      <c r="B1056" s="52"/>
      <c r="C1056" s="52"/>
    </row>
    <row r="1057">
      <c r="A1057" s="28"/>
      <c r="B1057" s="52"/>
      <c r="C1057" s="52"/>
    </row>
    <row r="1058">
      <c r="A1058" s="28"/>
      <c r="B1058" s="52"/>
      <c r="C1058" s="52"/>
    </row>
    <row r="1059">
      <c r="A1059" s="28"/>
      <c r="B1059" s="52"/>
      <c r="C1059" s="52"/>
    </row>
    <row r="1060">
      <c r="A1060" s="28"/>
      <c r="B1060" s="52"/>
      <c r="C1060" s="52"/>
    </row>
    <row r="1061">
      <c r="A1061" s="28"/>
      <c r="B1061" s="52"/>
      <c r="C1061" s="52"/>
    </row>
    <row r="1062">
      <c r="A1062" s="28"/>
      <c r="B1062" s="52"/>
      <c r="C1062" s="52"/>
    </row>
    <row r="1063">
      <c r="A1063" s="28"/>
      <c r="B1063" s="52"/>
      <c r="C1063" s="52"/>
    </row>
    <row r="1064">
      <c r="A1064" s="28"/>
      <c r="B1064" s="52"/>
      <c r="C1064" s="52"/>
    </row>
    <row r="1065">
      <c r="A1065" s="28"/>
      <c r="B1065" s="52"/>
      <c r="C1065" s="52"/>
    </row>
    <row r="1066">
      <c r="A1066" s="28"/>
      <c r="B1066" s="52"/>
      <c r="C1066" s="52"/>
    </row>
    <row r="1067">
      <c r="A1067" s="28"/>
      <c r="B1067" s="52"/>
      <c r="C1067" s="52"/>
    </row>
    <row r="1068">
      <c r="A1068" s="28"/>
      <c r="B1068" s="52"/>
      <c r="C1068" s="52"/>
    </row>
    <row r="1069">
      <c r="A1069" s="28"/>
      <c r="B1069" s="52"/>
      <c r="C1069" s="52"/>
    </row>
    <row r="1070">
      <c r="A1070" s="28"/>
      <c r="B1070" s="52"/>
      <c r="C1070" s="52"/>
    </row>
    <row r="1071">
      <c r="A1071" s="28"/>
      <c r="B1071" s="52"/>
      <c r="C1071" s="52"/>
    </row>
    <row r="1072">
      <c r="A1072" s="28"/>
      <c r="B1072" s="52"/>
      <c r="C1072" s="52"/>
    </row>
    <row r="1073">
      <c r="A1073" s="28"/>
      <c r="B1073" s="52"/>
      <c r="C1073" s="52"/>
    </row>
    <row r="1074">
      <c r="A1074" s="28"/>
      <c r="B1074" s="52"/>
      <c r="C1074" s="52"/>
    </row>
    <row r="1075">
      <c r="A1075" s="28"/>
      <c r="B1075" s="52"/>
      <c r="C1075" s="52"/>
    </row>
    <row r="1076">
      <c r="A1076" s="28"/>
      <c r="B1076" s="52"/>
      <c r="C1076" s="52"/>
    </row>
    <row r="1077">
      <c r="A1077" s="28"/>
      <c r="B1077" s="52"/>
      <c r="C1077" s="52"/>
    </row>
    <row r="1078">
      <c r="A1078" s="28"/>
      <c r="B1078" s="52"/>
      <c r="C1078" s="52"/>
    </row>
    <row r="1079">
      <c r="A1079" s="28"/>
      <c r="B1079" s="52"/>
      <c r="C1079" s="52"/>
    </row>
    <row r="1080">
      <c r="A1080" s="28"/>
      <c r="B1080" s="52"/>
      <c r="C1080" s="52"/>
    </row>
    <row r="1081">
      <c r="A1081" s="28"/>
      <c r="B1081" s="52"/>
      <c r="C1081" s="52"/>
    </row>
    <row r="1082">
      <c r="A1082" s="28"/>
      <c r="B1082" s="52"/>
      <c r="C1082" s="52"/>
    </row>
    <row r="1083">
      <c r="A1083" s="28"/>
      <c r="B1083" s="52"/>
      <c r="C1083" s="52"/>
    </row>
    <row r="1084">
      <c r="A1084" s="28"/>
      <c r="B1084" s="52"/>
      <c r="C1084" s="52"/>
    </row>
    <row r="1085">
      <c r="A1085" s="28"/>
      <c r="B1085" s="52"/>
      <c r="C1085" s="52"/>
    </row>
    <row r="1086">
      <c r="A1086" s="28"/>
      <c r="B1086" s="52"/>
      <c r="C1086" s="52"/>
    </row>
    <row r="1087">
      <c r="A1087" s="28"/>
      <c r="B1087" s="52"/>
      <c r="C1087" s="52"/>
    </row>
    <row r="1088">
      <c r="A1088" s="28"/>
      <c r="B1088" s="52"/>
      <c r="C1088" s="52"/>
    </row>
    <row r="1089">
      <c r="A1089" s="28"/>
      <c r="B1089" s="52"/>
      <c r="C1089" s="52"/>
    </row>
    <row r="1090">
      <c r="A1090" s="28"/>
      <c r="B1090" s="52"/>
      <c r="C1090" s="52"/>
    </row>
    <row r="1091">
      <c r="A1091" s="28"/>
      <c r="B1091" s="52"/>
      <c r="C1091" s="52"/>
    </row>
    <row r="1092">
      <c r="A1092" s="28"/>
      <c r="B1092" s="52"/>
      <c r="C1092" s="52"/>
    </row>
    <row r="1093">
      <c r="A1093" s="28"/>
      <c r="B1093" s="52"/>
      <c r="C1093" s="52"/>
    </row>
    <row r="1094">
      <c r="A1094" s="28"/>
      <c r="B1094" s="52"/>
      <c r="C1094" s="52"/>
    </row>
    <row r="1095">
      <c r="A1095" s="28"/>
      <c r="B1095" s="52"/>
      <c r="C1095" s="52"/>
    </row>
    <row r="1096">
      <c r="A1096" s="28"/>
      <c r="B1096" s="52"/>
      <c r="C1096" s="52"/>
    </row>
    <row r="1097">
      <c r="A1097" s="28"/>
      <c r="B1097" s="52"/>
      <c r="C1097" s="52"/>
    </row>
    <row r="1098">
      <c r="A1098" s="28"/>
      <c r="B1098" s="52"/>
      <c r="C1098" s="52"/>
    </row>
    <row r="1099">
      <c r="A1099" s="28"/>
      <c r="B1099" s="52"/>
      <c r="C1099" s="52"/>
    </row>
    <row r="1100">
      <c r="A1100" s="28"/>
      <c r="B1100" s="52"/>
      <c r="C1100" s="52"/>
    </row>
    <row r="1101">
      <c r="A1101" s="28"/>
      <c r="B1101" s="52"/>
      <c r="C1101" s="52"/>
    </row>
    <row r="1102">
      <c r="A1102" s="28"/>
      <c r="B1102" s="52"/>
      <c r="C1102" s="52"/>
    </row>
    <row r="1103">
      <c r="A1103" s="28"/>
      <c r="B1103" s="52"/>
      <c r="C1103" s="52"/>
    </row>
    <row r="1104">
      <c r="A1104" s="28"/>
      <c r="B1104" s="52"/>
      <c r="C1104" s="52"/>
    </row>
    <row r="1105">
      <c r="A1105" s="28"/>
      <c r="B1105" s="52"/>
      <c r="C1105" s="52"/>
    </row>
    <row r="1106">
      <c r="A1106" s="28"/>
      <c r="B1106" s="52"/>
      <c r="C1106" s="52"/>
    </row>
    <row r="1107">
      <c r="A1107" s="28"/>
      <c r="B1107" s="52"/>
      <c r="C1107" s="52"/>
    </row>
    <row r="1108">
      <c r="A1108" s="28"/>
      <c r="B1108" s="52"/>
      <c r="C1108" s="52"/>
    </row>
    <row r="1109">
      <c r="A1109" s="28"/>
      <c r="B1109" s="52"/>
      <c r="C1109" s="52"/>
    </row>
    <row r="1110">
      <c r="A1110" s="28"/>
      <c r="B1110" s="52"/>
      <c r="C1110" s="52"/>
    </row>
    <row r="1111">
      <c r="A1111" s="28"/>
      <c r="B1111" s="52"/>
      <c r="C1111" s="52"/>
    </row>
    <row r="1112">
      <c r="A1112" s="28"/>
      <c r="B1112" s="52"/>
      <c r="C1112" s="52"/>
    </row>
    <row r="1113">
      <c r="A1113" s="28"/>
      <c r="B1113" s="52"/>
      <c r="C1113" s="52"/>
    </row>
    <row r="1114">
      <c r="A1114" s="28"/>
      <c r="B1114" s="52"/>
      <c r="C1114" s="52"/>
    </row>
    <row r="1115">
      <c r="A1115" s="28"/>
      <c r="B1115" s="52"/>
      <c r="C1115" s="52"/>
    </row>
    <row r="1116">
      <c r="A1116" s="28"/>
      <c r="B1116" s="52"/>
      <c r="C1116" s="52"/>
    </row>
    <row r="1117">
      <c r="A1117" s="28"/>
      <c r="B1117" s="52"/>
      <c r="C1117" s="52"/>
    </row>
    <row r="1118">
      <c r="A1118" s="28"/>
      <c r="B1118" s="52"/>
      <c r="C1118" s="52"/>
    </row>
    <row r="1119">
      <c r="A1119" s="28"/>
      <c r="B1119" s="52"/>
      <c r="C1119" s="52"/>
    </row>
    <row r="1120">
      <c r="A1120" s="28"/>
      <c r="B1120" s="52"/>
      <c r="C1120" s="52"/>
    </row>
    <row r="1121">
      <c r="A1121" s="28"/>
      <c r="B1121" s="52"/>
      <c r="C1121" s="52"/>
    </row>
    <row r="1122">
      <c r="A1122" s="28"/>
      <c r="B1122" s="52"/>
      <c r="C1122" s="52"/>
    </row>
    <row r="1123">
      <c r="A1123" s="28"/>
      <c r="B1123" s="52"/>
      <c r="C1123" s="52"/>
    </row>
    <row r="1124">
      <c r="A1124" s="28"/>
      <c r="B1124" s="52"/>
      <c r="C1124" s="52"/>
    </row>
    <row r="1125">
      <c r="A1125" s="28"/>
      <c r="B1125" s="52"/>
      <c r="C1125" s="52"/>
    </row>
    <row r="1126">
      <c r="A1126" s="28"/>
      <c r="B1126" s="52"/>
      <c r="C1126" s="52"/>
    </row>
    <row r="1127">
      <c r="A1127" s="28"/>
      <c r="B1127" s="52"/>
      <c r="C1127" s="52"/>
    </row>
    <row r="1128">
      <c r="A1128" s="28"/>
      <c r="B1128" s="52"/>
      <c r="C1128" s="52"/>
    </row>
    <row r="1129">
      <c r="A1129" s="28"/>
      <c r="B1129" s="52"/>
      <c r="C1129" s="52"/>
    </row>
    <row r="1130">
      <c r="A1130" s="28"/>
      <c r="B1130" s="52"/>
      <c r="C1130" s="52"/>
    </row>
    <row r="1131">
      <c r="A1131" s="28"/>
      <c r="B1131" s="52"/>
      <c r="C1131" s="52"/>
    </row>
    <row r="1132">
      <c r="A1132" s="28"/>
      <c r="B1132" s="52"/>
      <c r="C1132" s="52"/>
    </row>
    <row r="1133">
      <c r="A1133" s="28"/>
      <c r="B1133" s="52"/>
      <c r="C1133" s="52"/>
    </row>
    <row r="1134">
      <c r="A1134" s="28"/>
      <c r="B1134" s="52"/>
      <c r="C1134" s="52"/>
    </row>
    <row r="1135">
      <c r="A1135" s="28"/>
      <c r="B1135" s="52"/>
      <c r="C1135" s="52"/>
    </row>
    <row r="1136">
      <c r="A1136" s="28"/>
      <c r="B1136" s="52"/>
      <c r="C1136" s="52"/>
    </row>
    <row r="1137">
      <c r="A1137" s="28"/>
      <c r="B1137" s="52"/>
      <c r="C1137" s="52"/>
    </row>
    <row r="1138">
      <c r="A1138" s="28"/>
      <c r="B1138" s="52"/>
      <c r="C1138" s="52"/>
    </row>
    <row r="1139">
      <c r="A1139" s="28"/>
      <c r="B1139" s="52"/>
      <c r="C1139" s="52"/>
    </row>
    <row r="1140">
      <c r="A1140" s="28"/>
      <c r="B1140" s="52"/>
      <c r="C1140" s="52"/>
    </row>
    <row r="1141">
      <c r="A1141" s="28"/>
      <c r="B1141" s="52"/>
      <c r="C1141" s="52"/>
    </row>
    <row r="1142">
      <c r="A1142" s="28"/>
      <c r="B1142" s="52"/>
      <c r="C1142" s="52"/>
    </row>
    <row r="1143">
      <c r="A1143" s="28"/>
      <c r="B1143" s="52"/>
      <c r="C1143" s="52"/>
    </row>
    <row r="1144">
      <c r="A1144" s="28"/>
      <c r="B1144" s="52"/>
      <c r="C1144" s="52"/>
    </row>
    <row r="1145">
      <c r="A1145" s="28"/>
      <c r="B1145" s="52"/>
      <c r="C1145" s="52"/>
    </row>
    <row r="1146">
      <c r="A1146" s="28"/>
      <c r="B1146" s="52"/>
      <c r="C1146" s="52"/>
    </row>
    <row r="1147">
      <c r="A1147" s="28"/>
      <c r="B1147" s="52"/>
      <c r="C1147" s="52"/>
    </row>
    <row r="1148">
      <c r="A1148" s="28"/>
      <c r="B1148" s="52"/>
      <c r="C1148" s="52"/>
    </row>
    <row r="1149">
      <c r="A1149" s="28"/>
      <c r="B1149" s="52"/>
      <c r="C1149" s="52"/>
    </row>
    <row r="1150">
      <c r="A1150" s="28"/>
      <c r="B1150" s="52"/>
      <c r="C1150" s="52"/>
    </row>
    <row r="1151">
      <c r="A1151" s="28"/>
      <c r="B1151" s="52"/>
      <c r="C1151" s="52"/>
    </row>
    <row r="1152">
      <c r="A1152" s="28"/>
      <c r="B1152" s="52"/>
      <c r="C1152" s="52"/>
    </row>
    <row r="1153">
      <c r="A1153" s="28"/>
      <c r="B1153" s="52"/>
      <c r="C1153" s="52"/>
    </row>
    <row r="1154">
      <c r="A1154" s="28"/>
      <c r="B1154" s="52"/>
      <c r="C1154" s="52"/>
    </row>
    <row r="1155">
      <c r="A1155" s="28"/>
      <c r="B1155" s="52"/>
      <c r="C1155" s="52"/>
    </row>
    <row r="1156">
      <c r="A1156" s="28"/>
      <c r="B1156" s="52"/>
      <c r="C1156" s="52"/>
    </row>
    <row r="1157">
      <c r="A1157" s="28"/>
      <c r="B1157" s="52"/>
      <c r="C1157" s="52"/>
    </row>
    <row r="1158">
      <c r="A1158" s="28"/>
      <c r="B1158" s="52"/>
      <c r="C1158" s="52"/>
    </row>
    <row r="1159">
      <c r="A1159" s="28"/>
      <c r="B1159" s="52"/>
      <c r="C1159" s="52"/>
    </row>
    <row r="1160">
      <c r="A1160" s="28"/>
      <c r="B1160" s="52"/>
      <c r="C1160" s="52"/>
    </row>
    <row r="1161">
      <c r="A1161" s="28"/>
      <c r="B1161" s="52"/>
      <c r="C1161" s="52"/>
    </row>
    <row r="1162">
      <c r="A1162" s="28"/>
      <c r="B1162" s="52"/>
      <c r="C1162" s="52"/>
    </row>
    <row r="1163">
      <c r="A1163" s="28"/>
      <c r="B1163" s="52"/>
      <c r="C1163" s="52"/>
    </row>
    <row r="1164">
      <c r="A1164" s="28"/>
      <c r="B1164" s="52"/>
      <c r="C1164" s="52"/>
    </row>
    <row r="1165">
      <c r="A1165" s="28"/>
      <c r="B1165" s="52"/>
      <c r="C1165" s="52"/>
    </row>
    <row r="1166">
      <c r="A1166" s="28"/>
      <c r="B1166" s="52"/>
      <c r="C1166" s="52"/>
    </row>
    <row r="1167">
      <c r="A1167" s="28"/>
      <c r="B1167" s="52"/>
      <c r="C1167" s="52"/>
    </row>
    <row r="1168">
      <c r="A1168" s="28"/>
      <c r="B1168" s="52"/>
      <c r="C1168" s="52"/>
    </row>
    <row r="1169">
      <c r="A1169" s="28"/>
      <c r="B1169" s="52"/>
      <c r="C1169" s="52"/>
    </row>
    <row r="1170">
      <c r="A1170" s="28"/>
      <c r="B1170" s="52"/>
      <c r="C1170" s="52"/>
    </row>
    <row r="1171">
      <c r="A1171" s="28"/>
      <c r="B1171" s="52"/>
      <c r="C1171" s="52"/>
    </row>
    <row r="1172">
      <c r="A1172" s="28"/>
      <c r="B1172" s="52"/>
      <c r="C1172" s="52"/>
    </row>
    <row r="1173">
      <c r="A1173" s="28"/>
      <c r="B1173" s="52"/>
      <c r="C1173" s="52"/>
    </row>
    <row r="1174">
      <c r="A1174" s="28"/>
      <c r="B1174" s="52"/>
      <c r="C1174" s="52"/>
    </row>
    <row r="1175">
      <c r="A1175" s="28"/>
      <c r="B1175" s="52"/>
      <c r="C1175" s="52"/>
    </row>
    <row r="1176">
      <c r="A1176" s="28"/>
      <c r="B1176" s="52"/>
      <c r="C1176" s="52"/>
    </row>
    <row r="1177">
      <c r="A1177" s="28"/>
      <c r="B1177" s="52"/>
      <c r="C1177" s="52"/>
    </row>
    <row r="1178">
      <c r="A1178" s="28"/>
      <c r="B1178" s="52"/>
      <c r="C1178" s="52"/>
    </row>
    <row r="1179">
      <c r="A1179" s="28"/>
      <c r="B1179" s="52"/>
      <c r="C1179" s="52"/>
    </row>
    <row r="1180">
      <c r="A1180" s="28"/>
      <c r="B1180" s="52"/>
      <c r="C1180" s="52"/>
    </row>
    <row r="1181">
      <c r="A1181" s="28"/>
      <c r="B1181" s="52"/>
      <c r="C1181" s="52"/>
    </row>
    <row r="1182">
      <c r="A1182" s="28"/>
      <c r="B1182" s="52"/>
      <c r="C1182" s="52"/>
    </row>
    <row r="1183">
      <c r="A1183" s="28"/>
      <c r="B1183" s="52"/>
      <c r="C1183" s="52"/>
    </row>
    <row r="1184">
      <c r="A1184" s="28"/>
      <c r="B1184" s="52"/>
      <c r="C1184" s="52"/>
    </row>
    <row r="1185">
      <c r="A1185" s="28"/>
      <c r="B1185" s="52"/>
      <c r="C1185" s="52"/>
    </row>
    <row r="1186">
      <c r="A1186" s="28"/>
      <c r="B1186" s="52"/>
      <c r="C1186" s="52"/>
    </row>
    <row r="1187">
      <c r="A1187" s="28"/>
      <c r="B1187" s="52"/>
      <c r="C1187" s="52"/>
    </row>
    <row r="1188">
      <c r="A1188" s="28"/>
      <c r="B1188" s="52"/>
      <c r="C1188" s="52"/>
    </row>
    <row r="1189">
      <c r="A1189" s="28"/>
      <c r="B1189" s="52"/>
      <c r="C1189" s="52"/>
    </row>
    <row r="1190">
      <c r="A1190" s="28"/>
      <c r="B1190" s="52"/>
      <c r="C1190" s="52"/>
    </row>
    <row r="1191">
      <c r="A1191" s="28"/>
      <c r="B1191" s="52"/>
      <c r="C1191" s="52"/>
    </row>
    <row r="1192">
      <c r="A1192" s="28"/>
      <c r="B1192" s="52"/>
      <c r="C1192" s="52"/>
    </row>
    <row r="1193">
      <c r="A1193" s="28"/>
      <c r="B1193" s="52"/>
      <c r="C1193" s="52"/>
    </row>
    <row r="1194">
      <c r="A1194" s="28"/>
      <c r="B1194" s="52"/>
      <c r="C1194" s="52"/>
    </row>
    <row r="1195">
      <c r="A1195" s="28"/>
      <c r="B1195" s="52"/>
      <c r="C1195" s="52"/>
    </row>
    <row r="1196">
      <c r="A1196" s="28"/>
      <c r="B1196" s="52"/>
      <c r="C1196" s="52"/>
    </row>
    <row r="1197">
      <c r="A1197" s="28"/>
      <c r="B1197" s="52"/>
      <c r="C1197" s="52"/>
    </row>
    <row r="1198">
      <c r="A1198" s="28"/>
      <c r="B1198" s="52"/>
      <c r="C1198" s="52"/>
    </row>
    <row r="1199">
      <c r="A1199" s="28"/>
      <c r="B1199" s="52"/>
      <c r="C1199" s="52"/>
    </row>
    <row r="1200">
      <c r="A1200" s="28"/>
      <c r="B1200" s="52"/>
      <c r="C1200" s="52"/>
    </row>
    <row r="1201">
      <c r="A1201" s="28"/>
      <c r="B1201" s="52"/>
      <c r="C1201" s="52"/>
    </row>
    <row r="1202">
      <c r="A1202" s="28"/>
      <c r="B1202" s="52"/>
      <c r="C1202" s="52"/>
    </row>
    <row r="1203">
      <c r="A1203" s="28"/>
      <c r="B1203" s="52"/>
      <c r="C1203" s="52"/>
    </row>
    <row r="1204">
      <c r="A1204" s="28"/>
      <c r="B1204" s="52"/>
      <c r="C1204" s="52"/>
    </row>
    <row r="1205">
      <c r="A1205" s="28"/>
      <c r="B1205" s="52"/>
      <c r="C1205" s="52"/>
    </row>
    <row r="1206">
      <c r="A1206" s="28"/>
      <c r="B1206" s="52"/>
      <c r="C1206" s="52"/>
    </row>
    <row r="1207">
      <c r="A1207" s="28"/>
      <c r="B1207" s="52"/>
      <c r="C1207" s="52"/>
    </row>
    <row r="1208">
      <c r="A1208" s="28"/>
      <c r="B1208" s="52"/>
      <c r="C1208" s="52"/>
    </row>
    <row r="1209">
      <c r="A1209" s="28"/>
      <c r="B1209" s="52"/>
      <c r="C1209" s="52"/>
    </row>
    <row r="1210">
      <c r="A1210" s="28"/>
      <c r="B1210" s="52"/>
      <c r="C1210" s="52"/>
    </row>
    <row r="1211">
      <c r="A1211" s="28"/>
      <c r="B1211" s="52"/>
      <c r="C1211" s="52"/>
    </row>
    <row r="1212">
      <c r="A1212" s="28"/>
      <c r="B1212" s="52"/>
      <c r="C1212" s="52"/>
    </row>
    <row r="1213">
      <c r="A1213" s="28"/>
      <c r="B1213" s="52"/>
      <c r="C1213" s="52"/>
    </row>
    <row r="1214">
      <c r="A1214" s="28"/>
      <c r="B1214" s="52"/>
      <c r="C1214" s="52"/>
    </row>
    <row r="1215">
      <c r="A1215" s="28"/>
      <c r="B1215" s="52"/>
      <c r="C1215" s="52"/>
    </row>
    <row r="1216">
      <c r="A1216" s="28"/>
      <c r="B1216" s="52"/>
      <c r="C1216" s="52"/>
    </row>
    <row r="1217">
      <c r="A1217" s="28"/>
      <c r="B1217" s="52"/>
      <c r="C1217" s="52"/>
    </row>
    <row r="1218">
      <c r="A1218" s="28"/>
      <c r="B1218" s="52"/>
      <c r="C1218" s="52"/>
    </row>
    <row r="1219">
      <c r="A1219" s="28"/>
      <c r="B1219" s="52"/>
      <c r="C1219" s="52"/>
    </row>
    <row r="1220">
      <c r="A1220" s="28"/>
      <c r="B1220" s="52"/>
      <c r="C1220" s="52"/>
    </row>
    <row r="1221">
      <c r="A1221" s="28"/>
      <c r="B1221" s="52"/>
      <c r="C1221" s="52"/>
    </row>
    <row r="1222">
      <c r="A1222" s="28"/>
      <c r="B1222" s="52"/>
      <c r="C1222" s="52"/>
    </row>
    <row r="1223">
      <c r="A1223" s="28"/>
      <c r="B1223" s="52"/>
      <c r="C1223" s="52"/>
    </row>
    <row r="1224">
      <c r="A1224" s="28"/>
      <c r="B1224" s="52"/>
      <c r="C1224" s="52"/>
    </row>
    <row r="1225">
      <c r="A1225" s="28"/>
      <c r="B1225" s="52"/>
      <c r="C1225" s="52"/>
    </row>
    <row r="1226">
      <c r="A1226" s="28"/>
      <c r="B1226" s="52"/>
      <c r="C1226" s="52"/>
    </row>
    <row r="1227">
      <c r="A1227" s="28"/>
      <c r="B1227" s="52"/>
      <c r="C1227" s="52"/>
    </row>
    <row r="1228">
      <c r="A1228" s="28"/>
      <c r="B1228" s="52"/>
      <c r="C1228" s="52"/>
    </row>
    <row r="1229">
      <c r="A1229" s="28"/>
      <c r="B1229" s="52"/>
      <c r="C1229" s="52"/>
    </row>
    <row r="1230">
      <c r="A1230" s="28"/>
      <c r="B1230" s="52"/>
      <c r="C1230" s="52"/>
    </row>
    <row r="1231">
      <c r="A1231" s="28"/>
      <c r="B1231" s="52"/>
      <c r="C1231" s="52"/>
    </row>
    <row r="1232">
      <c r="A1232" s="28"/>
      <c r="B1232" s="52"/>
      <c r="C1232" s="52"/>
    </row>
    <row r="1233">
      <c r="A1233" s="28"/>
      <c r="B1233" s="52"/>
      <c r="C1233" s="52"/>
    </row>
    <row r="1234">
      <c r="A1234" s="28"/>
      <c r="B1234" s="52"/>
      <c r="C1234" s="52"/>
    </row>
    <row r="1235">
      <c r="A1235" s="28"/>
      <c r="B1235" s="52"/>
      <c r="C1235" s="52"/>
    </row>
    <row r="1236">
      <c r="A1236" s="28"/>
      <c r="B1236" s="52"/>
      <c r="C1236" s="52"/>
    </row>
    <row r="1237">
      <c r="A1237" s="28"/>
      <c r="B1237" s="52"/>
      <c r="C1237" s="52"/>
    </row>
    <row r="1238">
      <c r="A1238" s="28"/>
      <c r="B1238" s="52"/>
      <c r="C1238" s="52"/>
    </row>
    <row r="1239">
      <c r="A1239" s="28"/>
      <c r="B1239" s="52"/>
      <c r="C1239" s="52"/>
    </row>
    <row r="1240">
      <c r="A1240" s="28"/>
      <c r="B1240" s="52"/>
      <c r="C1240" s="52"/>
    </row>
    <row r="1241">
      <c r="A1241" s="28"/>
      <c r="B1241" s="52"/>
      <c r="C1241" s="52"/>
    </row>
    <row r="1242">
      <c r="A1242" s="28"/>
      <c r="B1242" s="52"/>
      <c r="C1242" s="52"/>
    </row>
    <row r="1243">
      <c r="A1243" s="28"/>
      <c r="B1243" s="52"/>
      <c r="C1243" s="52"/>
    </row>
    <row r="1244">
      <c r="A1244" s="28"/>
      <c r="B1244" s="52"/>
      <c r="C1244" s="52"/>
    </row>
    <row r="1245">
      <c r="A1245" s="28"/>
      <c r="B1245" s="52"/>
      <c r="C1245" s="52"/>
    </row>
    <row r="1246">
      <c r="A1246" s="28"/>
      <c r="B1246" s="52"/>
      <c r="C1246" s="52"/>
    </row>
    <row r="1247">
      <c r="A1247" s="28"/>
      <c r="B1247" s="52"/>
      <c r="C1247" s="52"/>
    </row>
    <row r="1248">
      <c r="A1248" s="28"/>
      <c r="B1248" s="52"/>
      <c r="C1248" s="52"/>
    </row>
    <row r="1249">
      <c r="A1249" s="28"/>
      <c r="B1249" s="52"/>
      <c r="C1249" s="52"/>
    </row>
    <row r="1250">
      <c r="A1250" s="28"/>
      <c r="B1250" s="52"/>
      <c r="C1250" s="52"/>
    </row>
    <row r="1251">
      <c r="A1251" s="28"/>
      <c r="B1251" s="52"/>
      <c r="C1251" s="52"/>
    </row>
    <row r="1252">
      <c r="A1252" s="28"/>
      <c r="B1252" s="52"/>
      <c r="C1252" s="52"/>
    </row>
    <row r="1253">
      <c r="A1253" s="28"/>
      <c r="B1253" s="52"/>
      <c r="C1253" s="52"/>
    </row>
    <row r="1254">
      <c r="A1254" s="28"/>
      <c r="B1254" s="52"/>
      <c r="C1254" s="52"/>
    </row>
    <row r="1255">
      <c r="A1255" s="28"/>
      <c r="B1255" s="52"/>
      <c r="C1255" s="52"/>
    </row>
    <row r="1256">
      <c r="A1256" s="28"/>
      <c r="B1256" s="52"/>
      <c r="C1256" s="52"/>
    </row>
    <row r="1257">
      <c r="A1257" s="28"/>
      <c r="B1257" s="52"/>
      <c r="C1257" s="52"/>
    </row>
    <row r="1258">
      <c r="A1258" s="28"/>
      <c r="B1258" s="52"/>
      <c r="C1258" s="52"/>
    </row>
    <row r="1259">
      <c r="A1259" s="28"/>
      <c r="B1259" s="52"/>
      <c r="C1259" s="52"/>
    </row>
    <row r="1260">
      <c r="A1260" s="28"/>
      <c r="B1260" s="52"/>
      <c r="C1260" s="52"/>
    </row>
    <row r="1261">
      <c r="A1261" s="28"/>
      <c r="B1261" s="52"/>
      <c r="C1261" s="52"/>
    </row>
    <row r="1262">
      <c r="A1262" s="28"/>
      <c r="B1262" s="52"/>
      <c r="C1262" s="52"/>
    </row>
    <row r="1263">
      <c r="A1263" s="28"/>
      <c r="B1263" s="52"/>
      <c r="C1263" s="52"/>
    </row>
    <row r="1264">
      <c r="A1264" s="28"/>
      <c r="B1264" s="52"/>
      <c r="C1264" s="52"/>
    </row>
    <row r="1265">
      <c r="A1265" s="28"/>
      <c r="B1265" s="52"/>
      <c r="C1265" s="52"/>
    </row>
    <row r="1266">
      <c r="A1266" s="28"/>
      <c r="B1266" s="52"/>
      <c r="C1266" s="52"/>
    </row>
    <row r="1267">
      <c r="A1267" s="28"/>
      <c r="B1267" s="52"/>
      <c r="C1267" s="52"/>
    </row>
    <row r="1268">
      <c r="A1268" s="28"/>
      <c r="B1268" s="52"/>
      <c r="C1268" s="52"/>
    </row>
    <row r="1269">
      <c r="A1269" s="28"/>
      <c r="B1269" s="52"/>
      <c r="C1269" s="52"/>
    </row>
    <row r="1270">
      <c r="A1270" s="28"/>
      <c r="B1270" s="52"/>
      <c r="C1270" s="52"/>
    </row>
    <row r="1271">
      <c r="A1271" s="28"/>
      <c r="B1271" s="52"/>
      <c r="C1271" s="52"/>
    </row>
    <row r="1272">
      <c r="A1272" s="28"/>
      <c r="B1272" s="52"/>
      <c r="C1272" s="52"/>
    </row>
    <row r="1273">
      <c r="A1273" s="28"/>
      <c r="B1273" s="52"/>
      <c r="C1273" s="52"/>
    </row>
    <row r="1274">
      <c r="A1274" s="28"/>
      <c r="B1274" s="52"/>
      <c r="C1274" s="52"/>
    </row>
    <row r="1275">
      <c r="A1275" s="28"/>
      <c r="B1275" s="52"/>
      <c r="C1275" s="52"/>
    </row>
    <row r="1276">
      <c r="A1276" s="28"/>
      <c r="B1276" s="52"/>
      <c r="C1276" s="52"/>
    </row>
    <row r="1277">
      <c r="A1277" s="28"/>
      <c r="B1277" s="52"/>
      <c r="C1277" s="52"/>
    </row>
    <row r="1278">
      <c r="A1278" s="28"/>
      <c r="B1278" s="52"/>
      <c r="C1278" s="52"/>
    </row>
    <row r="1279">
      <c r="A1279" s="28"/>
      <c r="B1279" s="52"/>
      <c r="C1279" s="52"/>
    </row>
    <row r="1280">
      <c r="A1280" s="28"/>
      <c r="B1280" s="52"/>
      <c r="C1280" s="52"/>
    </row>
    <row r="1281">
      <c r="A1281" s="28"/>
      <c r="B1281" s="52"/>
      <c r="C1281" s="52"/>
    </row>
    <row r="1282">
      <c r="A1282" s="28"/>
      <c r="B1282" s="52"/>
      <c r="C1282" s="52"/>
    </row>
    <row r="1283">
      <c r="A1283" s="28"/>
      <c r="B1283" s="52"/>
      <c r="C1283" s="52"/>
    </row>
    <row r="1284">
      <c r="A1284" s="28"/>
      <c r="B1284" s="52"/>
      <c r="C1284" s="52"/>
    </row>
    <row r="1285">
      <c r="A1285" s="28"/>
      <c r="B1285" s="52"/>
      <c r="C1285" s="52"/>
    </row>
    <row r="1286">
      <c r="A1286" s="28"/>
      <c r="B1286" s="52"/>
      <c r="C1286" s="52"/>
    </row>
    <row r="1287">
      <c r="A1287" s="28"/>
      <c r="B1287" s="52"/>
      <c r="C1287" s="52"/>
    </row>
    <row r="1288">
      <c r="A1288" s="28"/>
      <c r="B1288" s="52"/>
      <c r="C1288" s="52"/>
    </row>
    <row r="1289">
      <c r="A1289" s="28"/>
      <c r="B1289" s="52"/>
      <c r="C1289" s="52"/>
    </row>
    <row r="1290">
      <c r="A1290" s="28"/>
      <c r="B1290" s="52"/>
      <c r="C1290" s="52"/>
    </row>
    <row r="1291">
      <c r="A1291" s="28"/>
      <c r="B1291" s="52"/>
      <c r="C1291" s="52"/>
    </row>
    <row r="1292">
      <c r="A1292" s="28"/>
      <c r="B1292" s="52"/>
      <c r="C1292" s="52"/>
    </row>
    <row r="1293">
      <c r="A1293" s="28"/>
      <c r="B1293" s="52"/>
      <c r="C1293" s="52"/>
    </row>
    <row r="1294">
      <c r="A1294" s="28"/>
      <c r="B1294" s="52"/>
      <c r="C1294" s="52"/>
    </row>
    <row r="1295">
      <c r="A1295" s="28"/>
      <c r="B1295" s="52"/>
      <c r="C1295" s="52"/>
    </row>
    <row r="1296">
      <c r="A1296" s="28"/>
      <c r="B1296" s="52"/>
      <c r="C1296" s="52"/>
    </row>
    <row r="1297">
      <c r="A1297" s="28"/>
      <c r="B1297" s="52"/>
      <c r="C1297" s="52"/>
    </row>
    <row r="1298">
      <c r="A1298" s="28"/>
      <c r="B1298" s="52"/>
      <c r="C1298" s="52"/>
    </row>
    <row r="1299">
      <c r="A1299" s="28"/>
      <c r="B1299" s="52"/>
      <c r="C1299" s="52"/>
    </row>
    <row r="1300">
      <c r="A1300" s="28"/>
      <c r="B1300" s="52"/>
      <c r="C1300" s="52"/>
    </row>
    <row r="1301">
      <c r="A1301" s="28"/>
      <c r="B1301" s="52"/>
      <c r="C1301" s="52"/>
    </row>
    <row r="1302">
      <c r="A1302" s="28"/>
      <c r="B1302" s="52"/>
      <c r="C1302" s="52"/>
    </row>
    <row r="1303">
      <c r="A1303" s="28"/>
      <c r="B1303" s="52"/>
      <c r="C1303" s="52"/>
    </row>
    <row r="1304">
      <c r="A1304" s="28"/>
      <c r="B1304" s="52"/>
      <c r="C1304" s="52"/>
    </row>
    <row r="1305">
      <c r="A1305" s="28"/>
      <c r="B1305" s="52"/>
      <c r="C1305" s="52"/>
    </row>
    <row r="1306">
      <c r="A1306" s="28"/>
      <c r="B1306" s="52"/>
      <c r="C1306" s="52"/>
    </row>
    <row r="1307">
      <c r="A1307" s="28"/>
      <c r="B1307" s="52"/>
      <c r="C1307" s="52"/>
    </row>
    <row r="1308">
      <c r="A1308" s="28"/>
      <c r="B1308" s="52"/>
      <c r="C1308" s="52"/>
    </row>
    <row r="1309">
      <c r="A1309" s="28"/>
      <c r="B1309" s="52"/>
      <c r="C1309" s="52"/>
    </row>
    <row r="1310">
      <c r="A1310" s="28"/>
      <c r="B1310" s="52"/>
      <c r="C1310" s="52"/>
    </row>
    <row r="1311">
      <c r="A1311" s="28"/>
      <c r="B1311" s="52"/>
      <c r="C1311" s="52"/>
    </row>
    <row r="1312">
      <c r="A1312" s="28"/>
      <c r="B1312" s="52"/>
      <c r="C1312" s="52"/>
    </row>
    <row r="1313">
      <c r="A1313" s="28"/>
      <c r="B1313" s="52"/>
      <c r="C1313" s="52"/>
    </row>
    <row r="1314">
      <c r="A1314" s="28"/>
      <c r="B1314" s="52"/>
      <c r="C1314" s="52"/>
    </row>
    <row r="1315">
      <c r="A1315" s="28"/>
      <c r="B1315" s="52"/>
      <c r="C1315" s="52"/>
    </row>
    <row r="1316">
      <c r="A1316" s="28"/>
      <c r="B1316" s="52"/>
      <c r="C1316" s="52"/>
    </row>
    <row r="1317">
      <c r="A1317" s="28"/>
      <c r="B1317" s="52"/>
      <c r="C1317" s="52"/>
    </row>
    <row r="1318">
      <c r="A1318" s="28"/>
      <c r="B1318" s="52"/>
      <c r="C1318" s="52"/>
    </row>
    <row r="1319">
      <c r="A1319" s="28"/>
      <c r="B1319" s="52"/>
      <c r="C1319" s="52"/>
    </row>
    <row r="1320">
      <c r="A1320" s="28"/>
      <c r="B1320" s="52"/>
      <c r="C1320" s="52"/>
    </row>
    <row r="1321">
      <c r="A1321" s="28"/>
      <c r="B1321" s="52"/>
      <c r="C1321" s="52"/>
    </row>
    <row r="1322">
      <c r="A1322" s="28"/>
      <c r="B1322" s="52"/>
      <c r="C1322" s="52"/>
    </row>
    <row r="1323">
      <c r="A1323" s="28"/>
      <c r="B1323" s="52"/>
      <c r="C1323" s="52"/>
    </row>
    <row r="1324">
      <c r="A1324" s="28"/>
      <c r="B1324" s="52"/>
      <c r="C1324" s="52"/>
    </row>
    <row r="1325">
      <c r="A1325" s="28"/>
      <c r="B1325" s="52"/>
      <c r="C1325" s="52"/>
    </row>
    <row r="1326">
      <c r="A1326" s="28"/>
      <c r="B1326" s="52"/>
      <c r="C1326" s="52"/>
    </row>
    <row r="1327">
      <c r="A1327" s="28"/>
      <c r="B1327" s="52"/>
      <c r="C1327" s="52"/>
    </row>
    <row r="1328">
      <c r="A1328" s="28"/>
      <c r="B1328" s="52"/>
      <c r="C1328" s="52"/>
    </row>
    <row r="1329">
      <c r="A1329" s="28"/>
      <c r="B1329" s="52"/>
      <c r="C1329" s="52"/>
    </row>
    <row r="1330">
      <c r="A1330" s="28"/>
      <c r="B1330" s="52"/>
      <c r="C1330" s="52"/>
    </row>
    <row r="1331">
      <c r="A1331" s="28"/>
      <c r="B1331" s="52"/>
      <c r="C1331" s="52"/>
    </row>
    <row r="1332">
      <c r="A1332" s="28"/>
      <c r="B1332" s="52"/>
      <c r="C1332" s="52"/>
    </row>
    <row r="1333">
      <c r="A1333" s="28"/>
      <c r="B1333" s="52"/>
      <c r="C1333" s="52"/>
    </row>
    <row r="1334">
      <c r="A1334" s="28"/>
      <c r="B1334" s="52"/>
      <c r="C1334" s="52"/>
    </row>
    <row r="1335">
      <c r="A1335" s="28"/>
      <c r="B1335" s="52"/>
      <c r="C1335" s="52"/>
    </row>
    <row r="1336">
      <c r="A1336" s="28"/>
      <c r="B1336" s="52"/>
      <c r="C1336" s="52"/>
    </row>
    <row r="1337">
      <c r="A1337" s="28"/>
      <c r="B1337" s="52"/>
      <c r="C1337" s="52"/>
    </row>
    <row r="1338">
      <c r="A1338" s="28"/>
      <c r="B1338" s="52"/>
      <c r="C1338" s="52"/>
    </row>
    <row r="1339">
      <c r="A1339" s="28"/>
      <c r="B1339" s="52"/>
      <c r="C1339" s="52"/>
    </row>
    <row r="1340">
      <c r="A1340" s="28"/>
      <c r="B1340" s="52"/>
      <c r="C1340" s="52"/>
    </row>
    <row r="1341">
      <c r="A1341" s="28"/>
      <c r="B1341" s="52"/>
      <c r="C1341" s="52"/>
    </row>
    <row r="1342">
      <c r="A1342" s="28"/>
      <c r="B1342" s="52"/>
      <c r="C1342" s="52"/>
    </row>
    <row r="1343">
      <c r="A1343" s="28"/>
      <c r="B1343" s="52"/>
      <c r="C1343" s="52"/>
    </row>
    <row r="1344">
      <c r="A1344" s="28"/>
      <c r="B1344" s="52"/>
      <c r="C1344" s="52"/>
    </row>
    <row r="1345">
      <c r="A1345" s="28"/>
      <c r="B1345" s="52"/>
      <c r="C1345" s="52"/>
    </row>
    <row r="1346">
      <c r="A1346" s="28"/>
      <c r="B1346" s="52"/>
      <c r="C1346" s="52"/>
    </row>
    <row r="1347">
      <c r="A1347" s="28"/>
      <c r="B1347" s="52"/>
      <c r="C1347" s="52"/>
    </row>
    <row r="1348">
      <c r="A1348" s="28"/>
      <c r="B1348" s="52"/>
      <c r="C1348" s="52"/>
    </row>
    <row r="1349">
      <c r="A1349" s="28"/>
      <c r="B1349" s="52"/>
      <c r="C1349" s="52"/>
    </row>
    <row r="1350">
      <c r="A1350" s="28"/>
      <c r="B1350" s="52"/>
      <c r="C1350" s="52"/>
    </row>
    <row r="1351">
      <c r="A1351" s="28"/>
      <c r="B1351" s="52"/>
      <c r="C1351" s="52"/>
    </row>
    <row r="1352">
      <c r="A1352" s="28"/>
      <c r="B1352" s="52"/>
      <c r="C1352" s="52"/>
    </row>
    <row r="1353">
      <c r="A1353" s="28"/>
      <c r="B1353" s="52"/>
      <c r="C1353" s="52"/>
    </row>
    <row r="1354">
      <c r="A1354" s="28"/>
      <c r="B1354" s="52"/>
      <c r="C1354" s="52"/>
    </row>
    <row r="1355">
      <c r="A1355" s="28"/>
      <c r="B1355" s="52"/>
      <c r="C1355" s="52"/>
    </row>
    <row r="1356">
      <c r="A1356" s="28"/>
      <c r="B1356" s="52"/>
      <c r="C1356" s="52"/>
    </row>
    <row r="1357">
      <c r="A1357" s="28"/>
      <c r="B1357" s="52"/>
      <c r="C1357" s="52"/>
    </row>
    <row r="1358">
      <c r="A1358" s="28"/>
      <c r="B1358" s="52"/>
      <c r="C1358" s="52"/>
    </row>
    <row r="1359">
      <c r="A1359" s="28"/>
      <c r="B1359" s="52"/>
      <c r="C1359" s="52"/>
    </row>
    <row r="1360">
      <c r="A1360" s="28"/>
      <c r="B1360" s="52"/>
      <c r="C1360" s="52"/>
    </row>
    <row r="1361">
      <c r="A1361" s="28"/>
      <c r="B1361" s="52"/>
      <c r="C1361" s="52"/>
    </row>
    <row r="1362">
      <c r="A1362" s="28"/>
      <c r="B1362" s="52"/>
      <c r="C1362" s="52"/>
    </row>
    <row r="1363">
      <c r="A1363" s="28"/>
      <c r="B1363" s="52"/>
      <c r="C1363" s="52"/>
    </row>
    <row r="1364">
      <c r="A1364" s="28"/>
      <c r="B1364" s="52"/>
      <c r="C1364" s="52"/>
    </row>
    <row r="1365">
      <c r="A1365" s="28"/>
      <c r="B1365" s="52"/>
      <c r="C1365" s="52"/>
    </row>
    <row r="1366">
      <c r="A1366" s="28"/>
      <c r="B1366" s="52"/>
      <c r="C1366" s="52"/>
    </row>
    <row r="1367">
      <c r="A1367" s="28"/>
      <c r="B1367" s="52"/>
      <c r="C1367" s="52"/>
    </row>
    <row r="1368">
      <c r="A1368" s="28"/>
      <c r="B1368" s="52"/>
      <c r="C1368" s="52"/>
    </row>
    <row r="1369">
      <c r="A1369" s="28"/>
      <c r="B1369" s="52"/>
      <c r="C1369" s="52"/>
    </row>
    <row r="1370">
      <c r="A1370" s="28"/>
      <c r="B1370" s="52"/>
      <c r="C1370" s="52"/>
    </row>
    <row r="1371">
      <c r="A1371" s="28"/>
      <c r="B1371" s="52"/>
      <c r="C1371" s="52"/>
    </row>
    <row r="1372">
      <c r="A1372" s="28"/>
      <c r="B1372" s="52"/>
      <c r="C1372" s="52"/>
    </row>
    <row r="1373">
      <c r="A1373" s="28"/>
      <c r="B1373" s="52"/>
      <c r="C1373" s="52"/>
    </row>
    <row r="1374">
      <c r="A1374" s="28"/>
      <c r="B1374" s="52"/>
      <c r="C1374" s="52"/>
    </row>
    <row r="1375">
      <c r="A1375" s="28"/>
      <c r="B1375" s="52"/>
      <c r="C1375" s="52"/>
    </row>
    <row r="1376">
      <c r="A1376" s="28"/>
      <c r="B1376" s="52"/>
      <c r="C1376" s="52"/>
    </row>
    <row r="1377">
      <c r="A1377" s="28"/>
      <c r="B1377" s="52"/>
      <c r="C1377" s="52"/>
    </row>
    <row r="1378">
      <c r="A1378" s="28"/>
      <c r="B1378" s="52"/>
      <c r="C1378" s="52"/>
    </row>
    <row r="1379">
      <c r="A1379" s="28"/>
      <c r="B1379" s="52"/>
      <c r="C1379" s="52"/>
    </row>
    <row r="1380">
      <c r="A1380" s="28"/>
      <c r="B1380" s="52"/>
      <c r="C1380" s="52"/>
    </row>
    <row r="1381">
      <c r="A1381" s="28"/>
      <c r="B1381" s="52"/>
      <c r="C1381" s="52"/>
    </row>
    <row r="1382">
      <c r="A1382" s="28"/>
      <c r="B1382" s="52"/>
      <c r="C1382" s="52"/>
    </row>
    <row r="1383">
      <c r="A1383" s="28"/>
      <c r="B1383" s="52"/>
      <c r="C1383" s="52"/>
    </row>
    <row r="1384">
      <c r="A1384" s="28"/>
      <c r="B1384" s="52"/>
      <c r="C1384" s="52"/>
    </row>
    <row r="1385">
      <c r="A1385" s="28"/>
      <c r="B1385" s="52"/>
      <c r="C1385" s="52"/>
    </row>
    <row r="1386">
      <c r="A1386" s="28"/>
      <c r="B1386" s="52"/>
      <c r="C1386" s="52"/>
    </row>
    <row r="1387">
      <c r="A1387" s="28"/>
      <c r="B1387" s="52"/>
      <c r="C1387" s="52"/>
    </row>
    <row r="1388">
      <c r="A1388" s="28"/>
      <c r="B1388" s="52"/>
      <c r="C1388" s="52"/>
    </row>
    <row r="1389">
      <c r="A1389" s="28"/>
      <c r="B1389" s="52"/>
      <c r="C1389" s="52"/>
    </row>
    <row r="1390">
      <c r="A1390" s="28"/>
      <c r="B1390" s="52"/>
      <c r="C1390" s="52"/>
    </row>
    <row r="1391">
      <c r="A1391" s="28"/>
      <c r="B1391" s="52"/>
      <c r="C1391" s="52"/>
    </row>
    <row r="1392">
      <c r="A1392" s="28"/>
      <c r="B1392" s="52"/>
      <c r="C1392" s="52"/>
    </row>
    <row r="1393">
      <c r="A1393" s="28"/>
      <c r="B1393" s="52"/>
      <c r="C1393" s="52"/>
    </row>
    <row r="1394">
      <c r="A1394" s="28"/>
      <c r="B1394" s="52"/>
      <c r="C1394" s="52"/>
    </row>
    <row r="1395">
      <c r="A1395" s="28"/>
      <c r="B1395" s="52"/>
      <c r="C1395" s="52"/>
    </row>
    <row r="1396">
      <c r="A1396" s="28"/>
      <c r="B1396" s="52"/>
      <c r="C1396" s="52"/>
    </row>
    <row r="1397">
      <c r="A1397" s="28"/>
      <c r="B1397" s="52"/>
      <c r="C1397" s="52"/>
    </row>
    <row r="1398">
      <c r="A1398" s="28"/>
      <c r="B1398" s="52"/>
      <c r="C1398" s="52"/>
    </row>
    <row r="1399">
      <c r="A1399" s="28"/>
      <c r="B1399" s="52"/>
      <c r="C1399" s="52"/>
    </row>
    <row r="1400">
      <c r="A1400" s="28"/>
      <c r="B1400" s="52"/>
      <c r="C1400" s="52"/>
    </row>
    <row r="1401">
      <c r="A1401" s="28"/>
      <c r="B1401" s="52"/>
      <c r="C1401" s="52"/>
    </row>
    <row r="1402">
      <c r="A1402" s="28"/>
      <c r="B1402" s="52"/>
      <c r="C1402" s="52"/>
    </row>
    <row r="1403">
      <c r="A1403" s="28"/>
      <c r="B1403" s="52"/>
      <c r="C1403" s="52"/>
    </row>
    <row r="1404">
      <c r="A1404" s="28"/>
      <c r="B1404" s="52"/>
      <c r="C1404" s="52"/>
    </row>
    <row r="1405">
      <c r="A1405" s="28"/>
      <c r="B1405" s="52"/>
      <c r="C1405" s="52"/>
    </row>
    <row r="1406">
      <c r="A1406" s="28"/>
      <c r="B1406" s="52"/>
      <c r="C1406" s="52"/>
    </row>
    <row r="1407">
      <c r="A1407" s="28"/>
      <c r="B1407" s="52"/>
      <c r="C1407" s="52"/>
    </row>
    <row r="1408">
      <c r="A1408" s="28"/>
      <c r="B1408" s="52"/>
      <c r="C1408" s="52"/>
    </row>
    <row r="1409">
      <c r="A1409" s="28"/>
      <c r="B1409" s="52"/>
      <c r="C1409" s="52"/>
    </row>
    <row r="1410">
      <c r="A1410" s="28"/>
      <c r="B1410" s="52"/>
      <c r="C1410" s="52"/>
    </row>
    <row r="1411">
      <c r="A1411" s="28"/>
      <c r="B1411" s="52"/>
      <c r="C1411" s="52"/>
    </row>
    <row r="1412">
      <c r="A1412" s="28"/>
      <c r="B1412" s="52"/>
      <c r="C1412" s="52"/>
    </row>
    <row r="1413">
      <c r="A1413" s="28"/>
      <c r="B1413" s="52"/>
      <c r="C1413" s="52"/>
    </row>
    <row r="1414">
      <c r="A1414" s="28"/>
      <c r="B1414" s="52"/>
      <c r="C1414" s="52"/>
    </row>
    <row r="1415">
      <c r="A1415" s="28"/>
      <c r="B1415" s="52"/>
      <c r="C1415" s="52"/>
    </row>
    <row r="1416">
      <c r="A1416" s="28"/>
      <c r="B1416" s="52"/>
      <c r="C1416" s="52"/>
    </row>
    <row r="1417">
      <c r="A1417" s="28"/>
      <c r="B1417" s="52"/>
      <c r="C1417" s="52"/>
    </row>
    <row r="1418">
      <c r="A1418" s="28"/>
      <c r="B1418" s="52"/>
      <c r="C1418" s="52"/>
    </row>
    <row r="1419">
      <c r="A1419" s="28"/>
      <c r="B1419" s="52"/>
      <c r="C1419" s="52"/>
    </row>
    <row r="1420">
      <c r="A1420" s="28"/>
      <c r="B1420" s="52"/>
      <c r="C1420" s="52"/>
    </row>
    <row r="1421">
      <c r="A1421" s="28"/>
      <c r="B1421" s="52"/>
      <c r="C1421" s="52"/>
    </row>
    <row r="1422">
      <c r="A1422" s="28"/>
      <c r="B1422" s="52"/>
      <c r="C1422" s="52"/>
    </row>
    <row r="1423">
      <c r="A1423" s="28"/>
      <c r="B1423" s="52"/>
      <c r="C1423" s="52"/>
    </row>
    <row r="1424">
      <c r="A1424" s="28"/>
      <c r="B1424" s="52"/>
      <c r="C1424" s="52"/>
    </row>
    <row r="1425">
      <c r="A1425" s="28"/>
      <c r="B1425" s="52"/>
      <c r="C1425" s="52"/>
    </row>
    <row r="1426">
      <c r="A1426" s="28"/>
      <c r="B1426" s="52"/>
      <c r="C1426" s="52"/>
    </row>
    <row r="1427">
      <c r="A1427" s="28"/>
      <c r="B1427" s="52"/>
      <c r="C1427" s="52"/>
    </row>
    <row r="1428">
      <c r="A1428" s="28"/>
      <c r="B1428" s="52"/>
      <c r="C1428" s="52"/>
    </row>
    <row r="1429">
      <c r="A1429" s="28"/>
      <c r="B1429" s="52"/>
      <c r="C1429" s="52"/>
    </row>
    <row r="1430">
      <c r="A1430" s="28"/>
      <c r="B1430" s="52"/>
      <c r="C1430" s="52"/>
    </row>
    <row r="1431">
      <c r="A1431" s="28"/>
      <c r="B1431" s="52"/>
      <c r="C1431" s="52"/>
    </row>
    <row r="1432">
      <c r="A1432" s="28"/>
      <c r="B1432" s="52"/>
      <c r="C1432" s="52"/>
    </row>
    <row r="1433">
      <c r="A1433" s="28"/>
      <c r="B1433" s="52"/>
      <c r="C1433" s="52"/>
    </row>
    <row r="1434">
      <c r="A1434" s="28"/>
      <c r="B1434" s="52"/>
      <c r="C1434" s="52"/>
    </row>
    <row r="1435">
      <c r="A1435" s="28"/>
      <c r="B1435" s="52"/>
      <c r="C1435" s="52"/>
    </row>
    <row r="1436">
      <c r="A1436" s="28"/>
      <c r="B1436" s="52"/>
      <c r="C1436" s="52"/>
    </row>
    <row r="1437">
      <c r="A1437" s="28"/>
      <c r="B1437" s="52"/>
      <c r="C1437" s="52"/>
    </row>
    <row r="1438">
      <c r="A1438" s="28"/>
      <c r="B1438" s="52"/>
      <c r="C1438" s="52"/>
    </row>
    <row r="1439">
      <c r="A1439" s="28"/>
      <c r="B1439" s="52"/>
      <c r="C1439" s="52"/>
    </row>
    <row r="1440">
      <c r="A1440" s="28"/>
      <c r="B1440" s="52"/>
      <c r="C1440" s="52"/>
    </row>
    <row r="1441">
      <c r="A1441" s="28"/>
      <c r="B1441" s="52"/>
      <c r="C1441" s="52"/>
    </row>
    <row r="1442">
      <c r="A1442" s="28"/>
      <c r="B1442" s="52"/>
      <c r="C1442" s="52"/>
    </row>
    <row r="1443">
      <c r="A1443" s="28"/>
      <c r="B1443" s="52"/>
      <c r="C1443" s="52"/>
    </row>
    <row r="1444">
      <c r="A1444" s="28"/>
      <c r="B1444" s="52"/>
      <c r="C1444" s="52"/>
    </row>
    <row r="1445">
      <c r="A1445" s="28"/>
      <c r="B1445" s="52"/>
      <c r="C1445" s="52"/>
    </row>
    <row r="1446">
      <c r="A1446" s="28"/>
      <c r="B1446" s="52"/>
      <c r="C1446" s="52"/>
    </row>
    <row r="1447">
      <c r="A1447" s="28"/>
      <c r="B1447" s="52"/>
      <c r="C1447" s="52"/>
    </row>
    <row r="1448">
      <c r="A1448" s="28"/>
      <c r="B1448" s="52"/>
      <c r="C1448" s="52"/>
    </row>
    <row r="1449">
      <c r="A1449" s="28"/>
      <c r="B1449" s="52"/>
      <c r="C1449" s="52"/>
    </row>
    <row r="1450">
      <c r="A1450" s="28"/>
      <c r="B1450" s="52"/>
      <c r="C1450" s="52"/>
    </row>
    <row r="1451">
      <c r="A1451" s="28"/>
      <c r="B1451" s="52"/>
      <c r="C1451" s="52"/>
    </row>
    <row r="1452">
      <c r="A1452" s="28"/>
      <c r="B1452" s="52"/>
      <c r="C1452" s="52"/>
    </row>
    <row r="1453">
      <c r="A1453" s="28"/>
      <c r="B1453" s="52"/>
      <c r="C1453" s="52"/>
    </row>
    <row r="1454">
      <c r="A1454" s="28"/>
      <c r="B1454" s="52"/>
      <c r="C1454" s="52"/>
    </row>
    <row r="1455">
      <c r="A1455" s="28"/>
      <c r="B1455" s="52"/>
      <c r="C1455" s="52"/>
    </row>
    <row r="1456">
      <c r="A1456" s="28"/>
      <c r="B1456" s="52"/>
      <c r="C1456" s="52"/>
    </row>
    <row r="1457">
      <c r="A1457" s="28"/>
      <c r="B1457" s="52"/>
      <c r="C1457" s="52"/>
    </row>
    <row r="1458">
      <c r="A1458" s="28"/>
      <c r="B1458" s="52"/>
      <c r="C1458" s="52"/>
    </row>
    <row r="1459">
      <c r="A1459" s="28"/>
      <c r="B1459" s="52"/>
      <c r="C1459" s="52"/>
    </row>
    <row r="1460">
      <c r="A1460" s="28"/>
      <c r="B1460" s="52"/>
      <c r="C1460" s="52"/>
    </row>
    <row r="1461">
      <c r="A1461" s="28"/>
      <c r="B1461" s="52"/>
      <c r="C1461" s="52"/>
    </row>
    <row r="1462">
      <c r="A1462" s="28"/>
      <c r="B1462" s="52"/>
      <c r="C1462" s="52"/>
    </row>
    <row r="1463">
      <c r="A1463" s="28"/>
      <c r="B1463" s="52"/>
      <c r="C1463" s="52"/>
    </row>
    <row r="1464">
      <c r="A1464" s="28"/>
      <c r="B1464" s="52"/>
      <c r="C1464" s="52"/>
    </row>
    <row r="1465">
      <c r="A1465" s="28"/>
      <c r="B1465" s="52"/>
      <c r="C1465" s="52"/>
    </row>
    <row r="1466">
      <c r="A1466" s="28"/>
      <c r="B1466" s="52"/>
      <c r="C1466" s="52"/>
    </row>
    <row r="1467">
      <c r="A1467" s="28"/>
      <c r="B1467" s="52"/>
      <c r="C1467" s="52"/>
    </row>
    <row r="1468">
      <c r="A1468" s="28"/>
      <c r="B1468" s="52"/>
      <c r="C1468" s="52"/>
    </row>
    <row r="1469">
      <c r="A1469" s="28"/>
      <c r="B1469" s="52"/>
      <c r="C1469" s="52"/>
    </row>
    <row r="1470">
      <c r="A1470" s="28"/>
      <c r="B1470" s="52"/>
      <c r="C1470" s="52"/>
    </row>
    <row r="1471">
      <c r="A1471" s="28"/>
      <c r="B1471" s="52"/>
      <c r="C1471" s="52"/>
    </row>
    <row r="1472">
      <c r="A1472" s="28"/>
      <c r="B1472" s="52"/>
      <c r="C1472" s="52"/>
    </row>
    <row r="1473">
      <c r="A1473" s="28"/>
      <c r="B1473" s="52"/>
      <c r="C1473" s="52"/>
    </row>
    <row r="1474">
      <c r="A1474" s="28"/>
      <c r="B1474" s="52"/>
      <c r="C1474" s="52"/>
    </row>
    <row r="1475">
      <c r="A1475" s="28"/>
      <c r="B1475" s="52"/>
      <c r="C1475" s="52"/>
    </row>
    <row r="1476">
      <c r="A1476" s="28"/>
      <c r="B1476" s="52"/>
      <c r="C1476" s="52"/>
    </row>
    <row r="1477">
      <c r="A1477" s="28"/>
      <c r="B1477" s="52"/>
      <c r="C1477" s="52"/>
    </row>
    <row r="1478">
      <c r="A1478" s="28"/>
      <c r="B1478" s="52"/>
      <c r="C1478" s="52"/>
    </row>
    <row r="1479">
      <c r="A1479" s="28"/>
      <c r="B1479" s="52"/>
      <c r="C1479" s="52"/>
    </row>
    <row r="1480">
      <c r="A1480" s="28"/>
      <c r="B1480" s="52"/>
      <c r="C1480" s="52"/>
    </row>
    <row r="1481">
      <c r="A1481" s="28"/>
      <c r="B1481" s="52"/>
      <c r="C1481" s="52"/>
    </row>
    <row r="1482">
      <c r="A1482" s="28"/>
      <c r="B1482" s="52"/>
      <c r="C1482" s="52"/>
    </row>
    <row r="1483">
      <c r="A1483" s="28"/>
      <c r="B1483" s="52"/>
      <c r="C1483" s="52"/>
    </row>
    <row r="1484">
      <c r="A1484" s="28"/>
      <c r="B1484" s="52"/>
      <c r="C1484" s="52"/>
    </row>
    <row r="1485">
      <c r="A1485" s="28"/>
      <c r="B1485" s="52"/>
      <c r="C1485" s="52"/>
    </row>
    <row r="1486">
      <c r="A1486" s="28"/>
      <c r="B1486" s="52"/>
      <c r="C1486" s="52"/>
    </row>
    <row r="1487">
      <c r="A1487" s="28"/>
      <c r="B1487" s="52"/>
      <c r="C1487" s="52"/>
    </row>
    <row r="1488">
      <c r="A1488" s="28"/>
      <c r="B1488" s="52"/>
      <c r="C1488" s="52"/>
    </row>
    <row r="1489">
      <c r="A1489" s="28"/>
      <c r="B1489" s="52"/>
      <c r="C1489" s="52"/>
    </row>
    <row r="1490">
      <c r="A1490" s="28"/>
      <c r="B1490" s="52"/>
      <c r="C1490" s="52"/>
    </row>
    <row r="1491">
      <c r="A1491" s="28"/>
      <c r="B1491" s="52"/>
      <c r="C1491" s="52"/>
    </row>
    <row r="1492">
      <c r="A1492" s="28"/>
      <c r="B1492" s="52"/>
      <c r="C1492" s="52"/>
    </row>
    <row r="1493">
      <c r="A1493" s="28"/>
      <c r="B1493" s="52"/>
      <c r="C1493" s="52"/>
    </row>
    <row r="1494">
      <c r="A1494" s="28"/>
      <c r="B1494" s="52"/>
      <c r="C1494" s="52"/>
    </row>
    <row r="1495">
      <c r="A1495" s="28"/>
      <c r="B1495" s="52"/>
      <c r="C1495" s="52"/>
    </row>
    <row r="1496">
      <c r="A1496" s="28"/>
      <c r="B1496" s="52"/>
      <c r="C1496" s="52"/>
    </row>
    <row r="1497">
      <c r="A1497" s="28"/>
      <c r="B1497" s="52"/>
      <c r="C1497" s="52"/>
    </row>
    <row r="1498">
      <c r="A1498" s="28"/>
      <c r="B1498" s="52"/>
      <c r="C1498" s="52"/>
    </row>
    <row r="1499">
      <c r="A1499" s="28"/>
      <c r="B1499" s="52"/>
      <c r="C1499" s="52"/>
    </row>
    <row r="1500">
      <c r="A1500" s="28"/>
      <c r="B1500" s="52"/>
      <c r="C1500" s="52"/>
    </row>
    <row r="1501">
      <c r="A1501" s="28"/>
      <c r="B1501" s="52"/>
      <c r="C1501" s="52"/>
    </row>
    <row r="1502">
      <c r="A1502" s="28"/>
      <c r="B1502" s="52"/>
      <c r="C1502" s="52"/>
    </row>
    <row r="1503">
      <c r="A1503" s="28"/>
      <c r="B1503" s="52"/>
      <c r="C1503" s="52"/>
    </row>
    <row r="1504">
      <c r="A1504" s="28"/>
      <c r="B1504" s="52"/>
      <c r="C1504" s="52"/>
    </row>
    <row r="1505">
      <c r="A1505" s="28"/>
      <c r="B1505" s="52"/>
      <c r="C1505" s="52"/>
    </row>
    <row r="1506">
      <c r="A1506" s="28"/>
      <c r="B1506" s="52"/>
      <c r="C1506" s="52"/>
    </row>
    <row r="1507">
      <c r="A1507" s="28"/>
      <c r="B1507" s="52"/>
      <c r="C1507" s="52"/>
    </row>
    <row r="1508">
      <c r="A1508" s="28"/>
      <c r="B1508" s="52"/>
      <c r="C1508" s="52"/>
    </row>
    <row r="1509">
      <c r="A1509" s="28"/>
      <c r="B1509" s="52"/>
      <c r="C1509" s="52"/>
    </row>
    <row r="1510">
      <c r="A1510" s="28"/>
      <c r="B1510" s="52"/>
      <c r="C1510" s="52"/>
    </row>
    <row r="1511">
      <c r="A1511" s="28"/>
      <c r="B1511" s="52"/>
      <c r="C1511" s="52"/>
    </row>
    <row r="1512">
      <c r="A1512" s="28"/>
      <c r="B1512" s="52"/>
      <c r="C1512" s="52"/>
    </row>
    <row r="1513">
      <c r="A1513" s="28"/>
      <c r="B1513" s="52"/>
      <c r="C1513" s="52"/>
    </row>
    <row r="1514">
      <c r="A1514" s="28"/>
      <c r="B1514" s="52"/>
      <c r="C1514" s="52"/>
    </row>
    <row r="1515">
      <c r="A1515" s="28"/>
      <c r="B1515" s="52"/>
      <c r="C1515" s="52"/>
    </row>
    <row r="1516">
      <c r="A1516" s="28"/>
      <c r="B1516" s="52"/>
      <c r="C1516" s="52"/>
    </row>
    <row r="1517">
      <c r="A1517" s="28"/>
      <c r="B1517" s="52"/>
      <c r="C1517" s="52"/>
    </row>
    <row r="1518">
      <c r="A1518" s="28"/>
      <c r="B1518" s="52"/>
      <c r="C1518" s="52"/>
    </row>
    <row r="1519">
      <c r="A1519" s="28"/>
      <c r="B1519" s="52"/>
      <c r="C1519" s="52"/>
    </row>
    <row r="1520">
      <c r="A1520" s="28"/>
      <c r="B1520" s="52"/>
      <c r="C1520" s="52"/>
    </row>
    <row r="1521">
      <c r="A1521" s="28"/>
      <c r="B1521" s="52"/>
      <c r="C1521" s="52"/>
    </row>
    <row r="1522">
      <c r="A1522" s="28"/>
      <c r="B1522" s="52"/>
      <c r="C1522" s="52"/>
    </row>
    <row r="1523">
      <c r="A1523" s="28"/>
      <c r="B1523" s="52"/>
      <c r="C1523" s="52"/>
    </row>
    <row r="1524">
      <c r="A1524" s="28"/>
      <c r="B1524" s="52"/>
      <c r="C1524" s="52"/>
    </row>
    <row r="1525">
      <c r="A1525" s="28"/>
      <c r="B1525" s="52"/>
      <c r="C1525" s="52"/>
    </row>
    <row r="1526">
      <c r="A1526" s="28"/>
      <c r="B1526" s="52"/>
      <c r="C1526" s="52"/>
    </row>
    <row r="1527">
      <c r="A1527" s="28"/>
      <c r="B1527" s="52"/>
      <c r="C1527" s="52"/>
    </row>
    <row r="1528">
      <c r="A1528" s="28"/>
      <c r="B1528" s="52"/>
      <c r="C1528" s="52"/>
    </row>
    <row r="1529">
      <c r="A1529" s="28"/>
      <c r="B1529" s="52"/>
      <c r="C1529" s="52"/>
    </row>
    <row r="1530">
      <c r="A1530" s="28"/>
      <c r="B1530" s="52"/>
      <c r="C1530" s="52"/>
    </row>
    <row r="1531">
      <c r="A1531" s="28"/>
      <c r="B1531" s="52"/>
      <c r="C1531" s="52"/>
    </row>
    <row r="1532">
      <c r="A1532" s="28"/>
      <c r="B1532" s="52"/>
      <c r="C1532" s="52"/>
    </row>
    <row r="1533">
      <c r="A1533" s="28"/>
      <c r="B1533" s="52"/>
      <c r="C1533" s="52"/>
    </row>
    <row r="1534">
      <c r="A1534" s="28"/>
      <c r="B1534" s="52"/>
      <c r="C1534" s="52"/>
    </row>
    <row r="1535">
      <c r="A1535" s="28"/>
      <c r="B1535" s="52"/>
      <c r="C1535" s="52"/>
    </row>
    <row r="1536">
      <c r="A1536" s="28"/>
      <c r="B1536" s="52"/>
      <c r="C1536" s="52"/>
    </row>
    <row r="1537">
      <c r="A1537" s="28"/>
      <c r="B1537" s="52"/>
      <c r="C1537" s="52"/>
    </row>
    <row r="1538">
      <c r="A1538" s="28"/>
      <c r="B1538" s="52"/>
      <c r="C1538" s="52"/>
    </row>
    <row r="1539">
      <c r="A1539" s="28"/>
      <c r="B1539" s="52"/>
      <c r="C1539" s="52"/>
    </row>
    <row r="1540">
      <c r="A1540" s="28"/>
      <c r="B1540" s="52"/>
      <c r="C1540" s="52"/>
    </row>
    <row r="1541">
      <c r="A1541" s="28"/>
      <c r="B1541" s="52"/>
      <c r="C1541" s="52"/>
    </row>
    <row r="1542">
      <c r="A1542" s="28"/>
      <c r="B1542" s="52"/>
      <c r="C1542" s="52"/>
    </row>
    <row r="1543">
      <c r="A1543" s="28"/>
      <c r="B1543" s="52"/>
      <c r="C1543" s="52"/>
    </row>
    <row r="1544">
      <c r="A1544" s="28"/>
      <c r="B1544" s="52"/>
      <c r="C1544" s="52"/>
    </row>
    <row r="1545">
      <c r="A1545" s="28"/>
      <c r="B1545" s="52"/>
      <c r="C1545" s="52"/>
    </row>
    <row r="1546">
      <c r="A1546" s="28"/>
      <c r="B1546" s="52"/>
      <c r="C1546" s="52"/>
    </row>
    <row r="1547">
      <c r="A1547" s="28"/>
      <c r="B1547" s="52"/>
      <c r="C1547" s="52"/>
    </row>
    <row r="1548">
      <c r="A1548" s="28"/>
      <c r="B1548" s="52"/>
      <c r="C1548" s="52"/>
    </row>
    <row r="1549">
      <c r="A1549" s="28"/>
      <c r="B1549" s="52"/>
      <c r="C1549" s="52"/>
    </row>
    <row r="1550">
      <c r="A1550" s="28"/>
      <c r="B1550" s="52"/>
      <c r="C1550" s="52"/>
    </row>
    <row r="1551">
      <c r="A1551" s="28"/>
      <c r="B1551" s="52"/>
      <c r="C1551" s="52"/>
    </row>
    <row r="1552">
      <c r="A1552" s="28"/>
      <c r="B1552" s="52"/>
      <c r="C1552" s="52"/>
    </row>
    <row r="1553">
      <c r="A1553" s="28"/>
      <c r="B1553" s="52"/>
      <c r="C1553" s="52"/>
    </row>
    <row r="1554">
      <c r="A1554" s="28"/>
      <c r="B1554" s="52"/>
      <c r="C1554" s="52"/>
    </row>
    <row r="1555">
      <c r="A1555" s="28"/>
      <c r="B1555" s="52"/>
      <c r="C1555" s="52"/>
    </row>
    <row r="1556">
      <c r="A1556" s="28"/>
      <c r="B1556" s="52"/>
      <c r="C1556" s="52"/>
    </row>
    <row r="1557">
      <c r="A1557" s="28"/>
      <c r="B1557" s="52"/>
      <c r="C1557" s="52"/>
    </row>
    <row r="1558">
      <c r="A1558" s="28"/>
      <c r="B1558" s="52"/>
      <c r="C1558" s="52"/>
    </row>
    <row r="1559">
      <c r="A1559" s="28"/>
      <c r="B1559" s="52"/>
      <c r="C1559" s="52"/>
    </row>
    <row r="1560">
      <c r="A1560" s="28"/>
      <c r="B1560" s="52"/>
      <c r="C1560" s="52"/>
    </row>
    <row r="1561">
      <c r="A1561" s="28"/>
      <c r="B1561" s="52"/>
      <c r="C1561" s="52"/>
    </row>
    <row r="1562">
      <c r="A1562" s="28"/>
      <c r="B1562" s="52"/>
      <c r="C1562" s="52"/>
    </row>
    <row r="1563">
      <c r="A1563" s="28"/>
      <c r="B1563" s="52"/>
      <c r="C1563" s="52"/>
    </row>
    <row r="1564">
      <c r="A1564" s="28"/>
      <c r="B1564" s="52"/>
      <c r="C1564" s="52"/>
    </row>
    <row r="1565">
      <c r="A1565" s="28"/>
      <c r="B1565" s="52"/>
      <c r="C1565" s="52"/>
    </row>
    <row r="1566">
      <c r="A1566" s="28"/>
      <c r="B1566" s="52"/>
      <c r="C1566" s="52"/>
    </row>
    <row r="1567">
      <c r="A1567" s="28"/>
      <c r="B1567" s="52"/>
      <c r="C1567" s="52"/>
    </row>
    <row r="1568">
      <c r="A1568" s="28"/>
      <c r="B1568" s="52"/>
      <c r="C1568" s="52"/>
    </row>
    <row r="1569">
      <c r="A1569" s="28"/>
      <c r="B1569" s="52"/>
      <c r="C1569" s="52"/>
    </row>
    <row r="1570">
      <c r="A1570" s="28"/>
      <c r="B1570" s="52"/>
      <c r="C1570" s="52"/>
    </row>
    <row r="1571">
      <c r="A1571" s="28"/>
      <c r="B1571" s="52"/>
      <c r="C1571" s="52"/>
    </row>
    <row r="1572">
      <c r="A1572" s="28"/>
      <c r="B1572" s="52"/>
      <c r="C1572" s="52"/>
    </row>
    <row r="1573">
      <c r="A1573" s="28"/>
      <c r="B1573" s="52"/>
      <c r="C1573" s="52"/>
    </row>
    <row r="1574">
      <c r="A1574" s="28"/>
      <c r="B1574" s="52"/>
      <c r="C1574" s="52"/>
    </row>
    <row r="1575">
      <c r="A1575" s="28"/>
      <c r="B1575" s="52"/>
      <c r="C1575" s="52"/>
    </row>
    <row r="1576">
      <c r="A1576" s="28"/>
      <c r="B1576" s="52"/>
      <c r="C1576" s="52"/>
    </row>
    <row r="1577">
      <c r="A1577" s="28"/>
      <c r="B1577" s="52"/>
      <c r="C1577" s="52"/>
    </row>
    <row r="1578">
      <c r="A1578" s="28"/>
      <c r="B1578" s="52"/>
      <c r="C1578" s="52"/>
    </row>
    <row r="1579">
      <c r="A1579" s="28"/>
      <c r="B1579" s="52"/>
      <c r="C1579" s="52"/>
    </row>
    <row r="1580">
      <c r="A1580" s="28"/>
      <c r="B1580" s="52"/>
      <c r="C1580" s="52"/>
    </row>
    <row r="1581">
      <c r="A1581" s="28"/>
      <c r="B1581" s="52"/>
      <c r="C1581" s="52"/>
    </row>
    <row r="1582">
      <c r="A1582" s="28"/>
      <c r="B1582" s="52"/>
      <c r="C1582" s="52"/>
    </row>
    <row r="1583">
      <c r="A1583" s="28"/>
      <c r="B1583" s="52"/>
      <c r="C1583" s="52"/>
    </row>
    <row r="1584">
      <c r="A1584" s="28"/>
      <c r="B1584" s="52"/>
      <c r="C1584" s="52"/>
    </row>
    <row r="1585">
      <c r="A1585" s="28"/>
      <c r="B1585" s="52"/>
      <c r="C1585" s="52"/>
    </row>
    <row r="1586">
      <c r="A1586" s="28"/>
      <c r="B1586" s="52"/>
      <c r="C1586" s="52"/>
    </row>
    <row r="1587">
      <c r="A1587" s="28"/>
      <c r="B1587" s="52"/>
      <c r="C1587" s="52"/>
    </row>
    <row r="1588">
      <c r="A1588" s="28"/>
      <c r="B1588" s="52"/>
      <c r="C1588" s="52"/>
    </row>
    <row r="1589">
      <c r="A1589" s="28"/>
      <c r="B1589" s="52"/>
      <c r="C1589" s="52"/>
    </row>
    <row r="1590">
      <c r="A1590" s="28"/>
      <c r="B1590" s="52"/>
      <c r="C1590" s="52"/>
    </row>
    <row r="1591">
      <c r="A1591" s="28"/>
      <c r="B1591" s="52"/>
      <c r="C1591" s="52"/>
    </row>
    <row r="1592">
      <c r="A1592" s="28"/>
      <c r="B1592" s="52"/>
      <c r="C1592" s="52"/>
    </row>
    <row r="1593">
      <c r="A1593" s="28"/>
      <c r="B1593" s="52"/>
      <c r="C1593" s="52"/>
    </row>
    <row r="1594">
      <c r="A1594" s="28"/>
      <c r="B1594" s="52"/>
      <c r="C1594" s="52"/>
    </row>
    <row r="1595">
      <c r="A1595" s="28"/>
      <c r="B1595" s="52"/>
      <c r="C1595" s="52"/>
    </row>
    <row r="1596">
      <c r="A1596" s="28"/>
      <c r="B1596" s="52"/>
      <c r="C1596" s="52"/>
    </row>
    <row r="1597">
      <c r="A1597" s="28"/>
      <c r="B1597" s="52"/>
      <c r="C1597" s="52"/>
    </row>
    <row r="1598">
      <c r="A1598" s="28"/>
      <c r="B1598" s="52"/>
      <c r="C1598" s="52"/>
    </row>
    <row r="1599">
      <c r="A1599" s="28"/>
      <c r="B1599" s="52"/>
      <c r="C1599" s="52"/>
    </row>
    <row r="1600">
      <c r="A1600" s="28"/>
      <c r="B1600" s="52"/>
      <c r="C1600" s="52"/>
    </row>
    <row r="1601">
      <c r="A1601" s="28"/>
      <c r="B1601" s="52"/>
      <c r="C1601" s="52"/>
    </row>
    <row r="1602">
      <c r="A1602" s="28"/>
      <c r="B1602" s="52"/>
      <c r="C1602" s="52"/>
    </row>
    <row r="1603">
      <c r="A1603" s="28"/>
      <c r="B1603" s="52"/>
      <c r="C1603" s="52"/>
    </row>
    <row r="1604">
      <c r="A1604" s="28"/>
      <c r="B1604" s="52"/>
      <c r="C1604" s="52"/>
    </row>
    <row r="1605">
      <c r="A1605" s="28"/>
      <c r="B1605" s="52"/>
      <c r="C1605" s="52"/>
    </row>
    <row r="1606">
      <c r="A1606" s="28"/>
      <c r="B1606" s="52"/>
      <c r="C1606" s="52"/>
    </row>
    <row r="1607">
      <c r="A1607" s="28"/>
      <c r="B1607" s="52"/>
      <c r="C1607" s="52"/>
    </row>
    <row r="1608">
      <c r="A1608" s="28"/>
      <c r="B1608" s="52"/>
      <c r="C1608" s="52"/>
    </row>
    <row r="1609">
      <c r="A1609" s="28"/>
      <c r="B1609" s="52"/>
      <c r="C1609" s="52"/>
    </row>
    <row r="1610">
      <c r="A1610" s="28"/>
      <c r="B1610" s="52"/>
      <c r="C1610" s="52"/>
    </row>
    <row r="1611">
      <c r="A1611" s="28"/>
      <c r="B1611" s="52"/>
      <c r="C1611" s="52"/>
    </row>
    <row r="1612">
      <c r="A1612" s="28"/>
      <c r="B1612" s="52"/>
      <c r="C1612" s="52"/>
    </row>
    <row r="1613">
      <c r="A1613" s="28"/>
      <c r="B1613" s="52"/>
      <c r="C1613" s="52"/>
    </row>
    <row r="1614">
      <c r="A1614" s="28"/>
      <c r="B1614" s="52"/>
      <c r="C1614" s="52"/>
    </row>
    <row r="1615">
      <c r="A1615" s="28"/>
      <c r="B1615" s="52"/>
      <c r="C1615" s="52"/>
    </row>
    <row r="1616">
      <c r="A1616" s="28"/>
      <c r="B1616" s="52"/>
      <c r="C1616" s="52"/>
    </row>
    <row r="1617">
      <c r="A1617" s="28"/>
      <c r="B1617" s="52"/>
      <c r="C1617" s="52"/>
    </row>
    <row r="1618">
      <c r="A1618" s="28"/>
      <c r="B1618" s="52"/>
      <c r="C1618" s="52"/>
    </row>
    <row r="1619">
      <c r="A1619" s="28"/>
      <c r="B1619" s="52"/>
      <c r="C1619" s="52"/>
    </row>
    <row r="1620">
      <c r="A1620" s="28"/>
      <c r="B1620" s="52"/>
      <c r="C1620" s="52"/>
    </row>
    <row r="1621">
      <c r="A1621" s="28"/>
      <c r="B1621" s="52"/>
      <c r="C1621" s="52"/>
    </row>
    <row r="1622">
      <c r="A1622" s="28"/>
      <c r="B1622" s="52"/>
      <c r="C1622" s="52"/>
    </row>
    <row r="1623">
      <c r="A1623" s="28"/>
      <c r="B1623" s="52"/>
      <c r="C1623" s="52"/>
    </row>
    <row r="1624">
      <c r="A1624" s="28"/>
      <c r="B1624" s="52"/>
      <c r="C1624" s="52"/>
    </row>
    <row r="1625">
      <c r="A1625" s="28"/>
      <c r="B1625" s="52"/>
      <c r="C1625" s="52"/>
    </row>
    <row r="1626">
      <c r="A1626" s="28"/>
      <c r="B1626" s="52"/>
      <c r="C1626" s="52"/>
    </row>
    <row r="1627">
      <c r="A1627" s="28"/>
      <c r="B1627" s="52"/>
      <c r="C1627" s="52"/>
    </row>
    <row r="1628">
      <c r="A1628" s="28"/>
      <c r="B1628" s="52"/>
      <c r="C1628" s="52"/>
    </row>
    <row r="1629">
      <c r="A1629" s="28"/>
      <c r="B1629" s="52"/>
      <c r="C1629" s="52"/>
    </row>
    <row r="1630">
      <c r="A1630" s="28"/>
      <c r="B1630" s="52"/>
      <c r="C1630" s="52"/>
    </row>
    <row r="1631">
      <c r="A1631" s="28"/>
      <c r="B1631" s="52"/>
      <c r="C1631" s="52"/>
    </row>
    <row r="1632">
      <c r="A1632" s="28"/>
      <c r="B1632" s="52"/>
      <c r="C1632" s="52"/>
    </row>
    <row r="1633">
      <c r="A1633" s="28"/>
      <c r="B1633" s="52"/>
      <c r="C1633" s="52"/>
    </row>
    <row r="1634">
      <c r="A1634" s="28"/>
      <c r="B1634" s="52"/>
      <c r="C1634" s="52"/>
    </row>
    <row r="1635">
      <c r="A1635" s="28"/>
      <c r="B1635" s="52"/>
      <c r="C1635" s="52"/>
    </row>
    <row r="1636">
      <c r="A1636" s="28"/>
      <c r="B1636" s="52"/>
      <c r="C1636" s="52"/>
    </row>
    <row r="1637">
      <c r="A1637" s="28"/>
      <c r="B1637" s="52"/>
      <c r="C1637" s="52"/>
    </row>
    <row r="1638">
      <c r="A1638" s="28"/>
      <c r="B1638" s="52"/>
      <c r="C1638" s="52"/>
    </row>
    <row r="1639">
      <c r="A1639" s="28"/>
      <c r="B1639" s="52"/>
      <c r="C1639" s="52"/>
    </row>
    <row r="1640">
      <c r="A1640" s="28"/>
      <c r="B1640" s="52"/>
      <c r="C1640" s="52"/>
    </row>
    <row r="1641">
      <c r="A1641" s="28"/>
      <c r="B1641" s="52"/>
      <c r="C1641" s="52"/>
    </row>
    <row r="1642">
      <c r="A1642" s="28"/>
      <c r="B1642" s="52"/>
      <c r="C1642" s="52"/>
    </row>
    <row r="1643">
      <c r="A1643" s="28"/>
      <c r="B1643" s="52"/>
      <c r="C1643" s="52"/>
    </row>
    <row r="1644">
      <c r="A1644" s="28"/>
      <c r="B1644" s="52"/>
      <c r="C1644" s="52"/>
    </row>
    <row r="1645">
      <c r="A1645" s="28"/>
      <c r="B1645" s="52"/>
      <c r="C1645" s="52"/>
    </row>
    <row r="1646">
      <c r="A1646" s="28"/>
      <c r="B1646" s="52"/>
      <c r="C1646" s="52"/>
    </row>
    <row r="1647">
      <c r="A1647" s="28"/>
      <c r="B1647" s="52"/>
      <c r="C1647" s="52"/>
    </row>
    <row r="1648">
      <c r="A1648" s="28"/>
      <c r="B1648" s="52"/>
      <c r="C1648" s="52"/>
    </row>
    <row r="1649">
      <c r="A1649" s="28"/>
      <c r="B1649" s="52"/>
      <c r="C1649" s="52"/>
    </row>
    <row r="1650">
      <c r="A1650" s="28"/>
      <c r="B1650" s="52"/>
      <c r="C1650" s="52"/>
    </row>
    <row r="1651">
      <c r="A1651" s="28"/>
      <c r="B1651" s="52"/>
      <c r="C1651" s="52"/>
    </row>
    <row r="1652">
      <c r="A1652" s="28"/>
      <c r="B1652" s="52"/>
      <c r="C1652" s="52"/>
    </row>
    <row r="1653">
      <c r="A1653" s="28"/>
      <c r="B1653" s="52"/>
      <c r="C1653" s="52"/>
    </row>
    <row r="1654">
      <c r="A1654" s="28"/>
      <c r="B1654" s="52"/>
      <c r="C1654" s="52"/>
    </row>
    <row r="1655">
      <c r="A1655" s="28"/>
      <c r="B1655" s="52"/>
      <c r="C1655" s="52"/>
    </row>
    <row r="1656">
      <c r="A1656" s="28"/>
      <c r="B1656" s="52"/>
      <c r="C1656" s="52"/>
    </row>
    <row r="1657">
      <c r="A1657" s="28"/>
      <c r="B1657" s="52"/>
      <c r="C1657" s="52"/>
    </row>
    <row r="1658">
      <c r="A1658" s="28"/>
      <c r="B1658" s="52"/>
      <c r="C1658" s="52"/>
    </row>
    <row r="1659">
      <c r="A1659" s="28"/>
      <c r="B1659" s="52"/>
      <c r="C1659" s="52"/>
    </row>
    <row r="1660">
      <c r="A1660" s="28"/>
      <c r="B1660" s="52"/>
      <c r="C1660" s="52"/>
    </row>
    <row r="1661">
      <c r="A1661" s="28"/>
      <c r="B1661" s="52"/>
      <c r="C1661" s="52"/>
    </row>
    <row r="1662">
      <c r="A1662" s="28"/>
      <c r="B1662" s="52"/>
      <c r="C1662" s="52"/>
    </row>
    <row r="1663">
      <c r="A1663" s="28"/>
      <c r="B1663" s="52"/>
      <c r="C1663" s="52"/>
    </row>
    <row r="1664">
      <c r="A1664" s="28"/>
      <c r="B1664" s="52"/>
      <c r="C1664" s="52"/>
    </row>
    <row r="1665">
      <c r="A1665" s="28"/>
      <c r="B1665" s="52"/>
      <c r="C1665" s="52"/>
    </row>
    <row r="1666">
      <c r="A1666" s="28"/>
      <c r="B1666" s="52"/>
      <c r="C1666" s="52"/>
    </row>
    <row r="1667">
      <c r="A1667" s="28"/>
      <c r="B1667" s="52"/>
      <c r="C1667" s="52"/>
    </row>
    <row r="1668">
      <c r="A1668" s="28"/>
      <c r="B1668" s="52"/>
      <c r="C1668" s="52"/>
    </row>
    <row r="1669">
      <c r="A1669" s="28"/>
      <c r="B1669" s="52"/>
      <c r="C1669" s="52"/>
    </row>
    <row r="1670">
      <c r="A1670" s="28"/>
      <c r="B1670" s="52"/>
      <c r="C1670" s="52"/>
    </row>
    <row r="1671">
      <c r="A1671" s="28"/>
      <c r="B1671" s="52"/>
      <c r="C1671" s="52"/>
    </row>
    <row r="1672">
      <c r="A1672" s="28"/>
      <c r="B1672" s="52"/>
      <c r="C1672" s="52"/>
    </row>
    <row r="1673">
      <c r="A1673" s="28"/>
      <c r="B1673" s="52"/>
      <c r="C1673" s="52"/>
    </row>
    <row r="1674">
      <c r="A1674" s="28"/>
      <c r="B1674" s="52"/>
      <c r="C1674" s="52"/>
    </row>
    <row r="1675">
      <c r="A1675" s="28"/>
      <c r="B1675" s="52"/>
      <c r="C1675" s="52"/>
    </row>
    <row r="1676">
      <c r="A1676" s="28"/>
      <c r="B1676" s="52"/>
      <c r="C1676" s="52"/>
    </row>
    <row r="1677">
      <c r="A1677" s="28"/>
      <c r="B1677" s="52"/>
      <c r="C1677" s="52"/>
    </row>
    <row r="1678">
      <c r="A1678" s="28"/>
      <c r="B1678" s="52"/>
      <c r="C1678" s="52"/>
    </row>
    <row r="1679">
      <c r="A1679" s="28"/>
      <c r="B1679" s="52"/>
      <c r="C1679" s="52"/>
    </row>
    <row r="1680">
      <c r="A1680" s="28"/>
      <c r="B1680" s="52"/>
      <c r="C1680" s="52"/>
    </row>
    <row r="1681">
      <c r="A1681" s="28"/>
      <c r="B1681" s="52"/>
      <c r="C1681" s="52"/>
    </row>
    <row r="1682">
      <c r="A1682" s="28"/>
      <c r="B1682" s="52"/>
      <c r="C1682" s="52"/>
    </row>
    <row r="1683">
      <c r="A1683" s="28"/>
      <c r="B1683" s="52"/>
      <c r="C1683" s="52"/>
    </row>
    <row r="1684">
      <c r="A1684" s="28"/>
      <c r="B1684" s="52"/>
      <c r="C1684" s="52"/>
    </row>
    <row r="1685">
      <c r="A1685" s="28"/>
      <c r="B1685" s="52"/>
      <c r="C1685" s="52"/>
    </row>
    <row r="1686">
      <c r="A1686" s="28"/>
      <c r="B1686" s="52"/>
      <c r="C1686" s="52"/>
    </row>
    <row r="1687">
      <c r="A1687" s="28"/>
      <c r="B1687" s="52"/>
      <c r="C1687" s="52"/>
    </row>
    <row r="1688">
      <c r="A1688" s="28"/>
      <c r="B1688" s="52"/>
      <c r="C1688" s="52"/>
    </row>
    <row r="1689">
      <c r="A1689" s="28"/>
      <c r="B1689" s="52"/>
      <c r="C1689" s="52"/>
    </row>
    <row r="1690">
      <c r="A1690" s="28"/>
      <c r="B1690" s="52"/>
      <c r="C1690" s="52"/>
    </row>
    <row r="1691">
      <c r="A1691" s="28"/>
      <c r="B1691" s="52"/>
      <c r="C1691" s="52"/>
    </row>
    <row r="1692">
      <c r="A1692" s="28"/>
      <c r="B1692" s="52"/>
      <c r="C1692" s="52"/>
    </row>
    <row r="1693">
      <c r="A1693" s="28"/>
      <c r="B1693" s="52"/>
      <c r="C1693" s="52"/>
    </row>
    <row r="1694">
      <c r="A1694" s="28"/>
      <c r="B1694" s="52"/>
      <c r="C1694" s="52"/>
    </row>
    <row r="1695">
      <c r="A1695" s="28"/>
      <c r="B1695" s="52"/>
      <c r="C1695" s="52"/>
    </row>
    <row r="1696">
      <c r="A1696" s="28"/>
      <c r="B1696" s="52"/>
      <c r="C1696" s="52"/>
    </row>
    <row r="1697">
      <c r="A1697" s="28"/>
      <c r="B1697" s="52"/>
      <c r="C1697" s="52"/>
    </row>
    <row r="1698">
      <c r="A1698" s="28"/>
      <c r="B1698" s="52"/>
      <c r="C1698" s="52"/>
    </row>
    <row r="1699">
      <c r="A1699" s="28"/>
      <c r="B1699" s="52"/>
      <c r="C1699" s="52"/>
    </row>
    <row r="1700">
      <c r="A1700" s="28"/>
      <c r="B1700" s="52"/>
      <c r="C1700" s="52"/>
    </row>
    <row r="1701">
      <c r="A1701" s="28"/>
      <c r="B1701" s="52"/>
      <c r="C1701" s="52"/>
    </row>
    <row r="1702">
      <c r="A1702" s="28"/>
      <c r="B1702" s="52"/>
      <c r="C1702" s="52"/>
    </row>
    <row r="1703">
      <c r="A1703" s="28"/>
      <c r="B1703" s="52"/>
      <c r="C1703" s="52"/>
    </row>
    <row r="1704">
      <c r="A1704" s="28"/>
      <c r="B1704" s="52"/>
      <c r="C1704" s="52"/>
    </row>
    <row r="1705">
      <c r="A1705" s="28"/>
      <c r="B1705" s="52"/>
      <c r="C1705" s="52"/>
    </row>
    <row r="1706">
      <c r="A1706" s="28"/>
      <c r="B1706" s="52"/>
      <c r="C1706" s="52"/>
    </row>
    <row r="1707">
      <c r="A1707" s="28"/>
      <c r="B1707" s="52"/>
      <c r="C1707" s="52"/>
    </row>
    <row r="1708">
      <c r="A1708" s="28"/>
      <c r="B1708" s="52"/>
      <c r="C1708" s="52"/>
    </row>
    <row r="1709">
      <c r="A1709" s="28"/>
      <c r="B1709" s="52"/>
      <c r="C1709" s="52"/>
    </row>
    <row r="1710">
      <c r="A1710" s="28"/>
      <c r="B1710" s="52"/>
      <c r="C1710" s="52"/>
    </row>
    <row r="1711">
      <c r="A1711" s="28"/>
      <c r="B1711" s="52"/>
      <c r="C1711" s="52"/>
    </row>
    <row r="1712">
      <c r="A1712" s="28"/>
      <c r="B1712" s="52"/>
      <c r="C1712" s="52"/>
    </row>
    <row r="1713">
      <c r="A1713" s="28"/>
      <c r="B1713" s="52"/>
      <c r="C1713" s="52"/>
    </row>
    <row r="1714">
      <c r="A1714" s="28"/>
      <c r="B1714" s="52"/>
      <c r="C1714" s="52"/>
    </row>
    <row r="1715">
      <c r="A1715" s="28"/>
      <c r="B1715" s="52"/>
      <c r="C1715" s="52"/>
    </row>
    <row r="1716">
      <c r="A1716" s="28"/>
      <c r="B1716" s="52"/>
      <c r="C1716" s="52"/>
    </row>
    <row r="1717">
      <c r="A1717" s="28"/>
      <c r="B1717" s="52"/>
      <c r="C1717" s="52"/>
    </row>
    <row r="1718">
      <c r="A1718" s="28"/>
      <c r="B1718" s="52"/>
      <c r="C1718" s="52"/>
    </row>
    <row r="1719">
      <c r="A1719" s="28"/>
      <c r="B1719" s="52"/>
      <c r="C1719" s="52"/>
    </row>
    <row r="1720">
      <c r="A1720" s="28"/>
      <c r="B1720" s="52"/>
      <c r="C1720" s="52"/>
    </row>
    <row r="1721">
      <c r="A1721" s="28"/>
      <c r="B1721" s="52"/>
      <c r="C1721" s="52"/>
    </row>
    <row r="1722">
      <c r="A1722" s="28"/>
      <c r="B1722" s="52"/>
      <c r="C1722" s="52"/>
    </row>
    <row r="1723">
      <c r="A1723" s="28"/>
      <c r="B1723" s="52"/>
      <c r="C1723" s="52"/>
    </row>
    <row r="1724">
      <c r="A1724" s="28"/>
      <c r="B1724" s="52"/>
      <c r="C1724" s="52"/>
    </row>
    <row r="1725">
      <c r="A1725" s="28"/>
      <c r="B1725" s="52"/>
      <c r="C1725" s="52"/>
    </row>
    <row r="1726">
      <c r="A1726" s="28"/>
      <c r="B1726" s="52"/>
      <c r="C1726" s="52"/>
    </row>
    <row r="1727">
      <c r="A1727" s="28"/>
      <c r="B1727" s="52"/>
      <c r="C1727" s="52"/>
    </row>
    <row r="1728">
      <c r="A1728" s="28"/>
      <c r="B1728" s="52"/>
      <c r="C1728" s="52"/>
    </row>
    <row r="1729">
      <c r="A1729" s="28"/>
      <c r="B1729" s="52"/>
      <c r="C1729" s="52"/>
    </row>
    <row r="1730">
      <c r="A1730" s="28"/>
      <c r="B1730" s="52"/>
      <c r="C1730" s="52"/>
    </row>
    <row r="1731">
      <c r="A1731" s="28"/>
      <c r="B1731" s="52"/>
      <c r="C1731" s="52"/>
    </row>
    <row r="1732">
      <c r="A1732" s="28"/>
      <c r="B1732" s="52"/>
      <c r="C1732" s="52"/>
    </row>
    <row r="1733">
      <c r="A1733" s="28"/>
      <c r="B1733" s="52"/>
      <c r="C1733" s="52"/>
    </row>
    <row r="1734">
      <c r="A1734" s="28"/>
      <c r="B1734" s="52"/>
      <c r="C1734" s="52"/>
    </row>
    <row r="1735">
      <c r="A1735" s="28"/>
      <c r="B1735" s="52"/>
      <c r="C1735" s="52"/>
    </row>
    <row r="1736">
      <c r="A1736" s="28"/>
      <c r="B1736" s="52"/>
      <c r="C1736" s="52"/>
    </row>
    <row r="1737">
      <c r="A1737" s="28"/>
      <c r="B1737" s="52"/>
      <c r="C1737" s="52"/>
    </row>
    <row r="1738">
      <c r="A1738" s="28"/>
      <c r="B1738" s="52"/>
      <c r="C1738" s="52"/>
    </row>
    <row r="1739">
      <c r="A1739" s="28"/>
      <c r="B1739" s="52"/>
      <c r="C1739" s="52"/>
    </row>
    <row r="1740">
      <c r="A1740" s="28"/>
      <c r="B1740" s="52"/>
      <c r="C1740" s="52"/>
    </row>
    <row r="1741">
      <c r="A1741" s="28"/>
      <c r="B1741" s="52"/>
      <c r="C1741" s="52"/>
    </row>
    <row r="1742">
      <c r="A1742" s="28"/>
      <c r="B1742" s="52"/>
      <c r="C1742" s="52"/>
    </row>
    <row r="1743">
      <c r="A1743" s="28"/>
      <c r="B1743" s="52"/>
      <c r="C1743" s="52"/>
    </row>
    <row r="1744">
      <c r="A1744" s="28"/>
      <c r="B1744" s="52"/>
      <c r="C1744" s="52"/>
    </row>
    <row r="1745">
      <c r="A1745" s="28"/>
      <c r="B1745" s="52"/>
      <c r="C1745" s="52"/>
    </row>
    <row r="1746">
      <c r="A1746" s="28"/>
      <c r="B1746" s="52"/>
      <c r="C1746" s="52"/>
    </row>
    <row r="1747">
      <c r="A1747" s="28"/>
      <c r="B1747" s="52"/>
      <c r="C1747" s="52"/>
    </row>
    <row r="1748">
      <c r="A1748" s="28"/>
      <c r="B1748" s="52"/>
      <c r="C1748" s="52"/>
    </row>
    <row r="1749">
      <c r="A1749" s="28"/>
      <c r="B1749" s="52"/>
      <c r="C1749" s="52"/>
    </row>
    <row r="1750">
      <c r="A1750" s="28"/>
      <c r="B1750" s="52"/>
      <c r="C1750" s="52"/>
    </row>
    <row r="1751">
      <c r="A1751" s="28"/>
      <c r="B1751" s="52"/>
      <c r="C1751" s="52"/>
    </row>
    <row r="1752">
      <c r="A1752" s="28"/>
      <c r="B1752" s="52"/>
      <c r="C1752" s="52"/>
    </row>
    <row r="1753">
      <c r="A1753" s="28"/>
      <c r="B1753" s="52"/>
      <c r="C1753" s="52"/>
    </row>
    <row r="1754">
      <c r="A1754" s="28"/>
      <c r="B1754" s="52"/>
      <c r="C1754" s="52"/>
    </row>
    <row r="1755">
      <c r="A1755" s="28"/>
      <c r="B1755" s="52"/>
      <c r="C1755" s="52"/>
    </row>
    <row r="1756">
      <c r="A1756" s="28"/>
      <c r="B1756" s="52"/>
      <c r="C1756" s="52"/>
    </row>
    <row r="1757">
      <c r="A1757" s="28"/>
      <c r="B1757" s="52"/>
      <c r="C1757" s="52"/>
    </row>
    <row r="1758">
      <c r="A1758" s="28"/>
      <c r="B1758" s="52"/>
      <c r="C1758" s="52"/>
    </row>
    <row r="1759">
      <c r="A1759" s="28"/>
      <c r="B1759" s="52"/>
      <c r="C1759" s="52"/>
    </row>
    <row r="1760">
      <c r="A1760" s="28"/>
      <c r="B1760" s="52"/>
      <c r="C1760" s="52"/>
    </row>
    <row r="1761">
      <c r="A1761" s="28"/>
      <c r="B1761" s="52"/>
      <c r="C1761" s="52"/>
    </row>
    <row r="1762">
      <c r="A1762" s="28"/>
      <c r="B1762" s="52"/>
      <c r="C1762" s="52"/>
    </row>
    <row r="1763">
      <c r="A1763" s="28"/>
      <c r="B1763" s="52"/>
      <c r="C1763" s="52"/>
    </row>
    <row r="1764">
      <c r="A1764" s="28"/>
      <c r="B1764" s="52"/>
      <c r="C1764" s="52"/>
    </row>
    <row r="1765">
      <c r="A1765" s="28"/>
      <c r="B1765" s="52"/>
      <c r="C1765" s="52"/>
    </row>
    <row r="1766">
      <c r="A1766" s="28"/>
      <c r="B1766" s="52"/>
      <c r="C1766" s="52"/>
    </row>
    <row r="1767">
      <c r="A1767" s="28"/>
      <c r="B1767" s="52"/>
      <c r="C1767" s="52"/>
    </row>
    <row r="1768">
      <c r="A1768" s="28"/>
      <c r="B1768" s="52"/>
      <c r="C1768" s="52"/>
    </row>
    <row r="1769">
      <c r="A1769" s="28"/>
      <c r="B1769" s="52"/>
      <c r="C1769" s="52"/>
    </row>
    <row r="1770">
      <c r="A1770" s="28"/>
      <c r="B1770" s="52"/>
      <c r="C1770" s="52"/>
    </row>
    <row r="1771">
      <c r="A1771" s="28"/>
      <c r="B1771" s="52"/>
      <c r="C1771" s="52"/>
    </row>
    <row r="1772">
      <c r="A1772" s="28"/>
      <c r="B1772" s="52"/>
      <c r="C1772" s="52"/>
    </row>
    <row r="1773">
      <c r="A1773" s="28"/>
      <c r="B1773" s="52"/>
      <c r="C1773" s="52"/>
    </row>
    <row r="1774">
      <c r="A1774" s="28"/>
      <c r="B1774" s="52"/>
      <c r="C1774" s="52"/>
    </row>
    <row r="1775">
      <c r="A1775" s="28"/>
      <c r="B1775" s="52"/>
      <c r="C1775" s="52"/>
    </row>
    <row r="1776">
      <c r="A1776" s="28"/>
      <c r="B1776" s="52"/>
      <c r="C1776" s="52"/>
    </row>
    <row r="1777">
      <c r="A1777" s="28"/>
      <c r="B1777" s="52"/>
      <c r="C1777" s="52"/>
    </row>
    <row r="1778">
      <c r="A1778" s="28"/>
      <c r="B1778" s="52"/>
      <c r="C1778" s="52"/>
    </row>
    <row r="1779">
      <c r="A1779" s="28"/>
      <c r="B1779" s="52"/>
      <c r="C1779" s="52"/>
    </row>
    <row r="1780">
      <c r="A1780" s="28"/>
      <c r="B1780" s="52"/>
      <c r="C1780" s="52"/>
    </row>
    <row r="1781">
      <c r="A1781" s="28"/>
      <c r="B1781" s="52"/>
      <c r="C1781" s="52"/>
    </row>
    <row r="1782">
      <c r="A1782" s="28"/>
      <c r="B1782" s="52"/>
      <c r="C1782" s="52"/>
    </row>
    <row r="1783">
      <c r="A1783" s="28"/>
      <c r="B1783" s="52"/>
      <c r="C1783" s="52"/>
    </row>
    <row r="1784">
      <c r="A1784" s="28"/>
      <c r="B1784" s="52"/>
      <c r="C1784" s="52"/>
    </row>
    <row r="1785">
      <c r="A1785" s="28"/>
      <c r="B1785" s="52"/>
      <c r="C1785" s="52"/>
    </row>
    <row r="1786">
      <c r="A1786" s="28"/>
      <c r="B1786" s="52"/>
      <c r="C1786" s="52"/>
    </row>
    <row r="1787">
      <c r="A1787" s="28"/>
      <c r="B1787" s="52"/>
      <c r="C1787" s="52"/>
    </row>
    <row r="1788">
      <c r="A1788" s="28"/>
      <c r="B1788" s="52"/>
      <c r="C1788" s="52"/>
    </row>
    <row r="1789">
      <c r="A1789" s="28"/>
      <c r="B1789" s="52"/>
      <c r="C1789" s="52"/>
    </row>
    <row r="1790">
      <c r="A1790" s="28"/>
      <c r="B1790" s="52"/>
      <c r="C1790" s="52"/>
    </row>
    <row r="1791">
      <c r="A1791" s="28"/>
      <c r="B1791" s="52"/>
      <c r="C1791" s="52"/>
    </row>
    <row r="1792">
      <c r="A1792" s="28"/>
      <c r="B1792" s="52"/>
      <c r="C1792" s="52"/>
    </row>
    <row r="1793">
      <c r="A1793" s="28"/>
      <c r="B1793" s="52"/>
      <c r="C1793" s="52"/>
    </row>
    <row r="1794">
      <c r="A1794" s="28"/>
      <c r="B1794" s="52"/>
      <c r="C1794" s="52"/>
    </row>
    <row r="1795">
      <c r="A1795" s="28"/>
      <c r="B1795" s="52"/>
      <c r="C1795" s="52"/>
    </row>
    <row r="1796">
      <c r="A1796" s="28"/>
      <c r="B1796" s="52"/>
      <c r="C1796" s="52"/>
    </row>
    <row r="1797">
      <c r="A1797" s="28"/>
      <c r="B1797" s="52"/>
      <c r="C1797" s="52"/>
    </row>
    <row r="1798">
      <c r="A1798" s="28"/>
      <c r="B1798" s="52"/>
      <c r="C1798" s="52"/>
    </row>
    <row r="1799">
      <c r="A1799" s="28"/>
      <c r="B1799" s="52"/>
      <c r="C1799" s="52"/>
    </row>
    <row r="1800">
      <c r="A1800" s="28"/>
      <c r="B1800" s="52"/>
      <c r="C1800" s="52"/>
    </row>
    <row r="1801">
      <c r="A1801" s="28"/>
      <c r="B1801" s="52"/>
      <c r="C1801" s="52"/>
    </row>
    <row r="1802">
      <c r="A1802" s="28"/>
      <c r="B1802" s="52"/>
      <c r="C1802" s="52"/>
    </row>
    <row r="1803">
      <c r="A1803" s="28"/>
      <c r="B1803" s="52"/>
      <c r="C1803" s="52"/>
    </row>
    <row r="1804">
      <c r="A1804" s="28"/>
      <c r="B1804" s="52"/>
      <c r="C1804" s="52"/>
    </row>
    <row r="1805">
      <c r="A1805" s="28"/>
      <c r="B1805" s="52"/>
      <c r="C1805" s="52"/>
    </row>
    <row r="1806">
      <c r="A1806" s="28"/>
      <c r="B1806" s="52"/>
      <c r="C1806" s="52"/>
    </row>
    <row r="1807">
      <c r="A1807" s="28"/>
      <c r="B1807" s="52"/>
      <c r="C1807" s="52"/>
    </row>
    <row r="1808">
      <c r="A1808" s="28"/>
      <c r="B1808" s="52"/>
      <c r="C1808" s="52"/>
    </row>
    <row r="1809">
      <c r="A1809" s="28"/>
      <c r="B1809" s="52"/>
      <c r="C1809" s="52"/>
    </row>
    <row r="1810">
      <c r="A1810" s="28"/>
      <c r="B1810" s="52"/>
      <c r="C1810" s="52"/>
    </row>
    <row r="1811">
      <c r="A1811" s="28"/>
      <c r="B1811" s="52"/>
      <c r="C1811" s="52"/>
    </row>
    <row r="1812">
      <c r="A1812" s="28"/>
      <c r="B1812" s="52"/>
      <c r="C1812" s="52"/>
    </row>
    <row r="1813">
      <c r="A1813" s="28"/>
      <c r="B1813" s="52"/>
      <c r="C1813" s="52"/>
    </row>
    <row r="1814">
      <c r="A1814" s="28"/>
      <c r="B1814" s="52"/>
      <c r="C1814" s="52"/>
    </row>
    <row r="1815">
      <c r="A1815" s="28"/>
      <c r="B1815" s="52"/>
      <c r="C1815" s="52"/>
    </row>
    <row r="1816">
      <c r="A1816" s="28"/>
      <c r="B1816" s="52"/>
      <c r="C1816" s="52"/>
    </row>
    <row r="1817">
      <c r="A1817" s="28"/>
      <c r="B1817" s="52"/>
      <c r="C1817" s="52"/>
    </row>
    <row r="1818">
      <c r="A1818" s="28"/>
      <c r="B1818" s="52"/>
      <c r="C1818" s="52"/>
    </row>
    <row r="1819">
      <c r="A1819" s="28"/>
      <c r="B1819" s="52"/>
      <c r="C1819" s="52"/>
    </row>
    <row r="1820">
      <c r="A1820" s="28"/>
      <c r="B1820" s="52"/>
      <c r="C1820" s="52"/>
    </row>
    <row r="1821">
      <c r="A1821" s="28"/>
      <c r="B1821" s="52"/>
      <c r="C1821" s="52"/>
    </row>
    <row r="1822">
      <c r="A1822" s="28"/>
      <c r="B1822" s="52"/>
      <c r="C1822" s="52"/>
    </row>
    <row r="1823">
      <c r="A1823" s="28"/>
      <c r="B1823" s="52"/>
      <c r="C1823" s="52"/>
    </row>
    <row r="1824">
      <c r="A1824" s="28"/>
      <c r="B1824" s="52"/>
      <c r="C1824" s="52"/>
    </row>
    <row r="1825">
      <c r="A1825" s="28"/>
      <c r="B1825" s="52"/>
      <c r="C1825" s="52"/>
    </row>
    <row r="1826">
      <c r="A1826" s="28"/>
      <c r="B1826" s="52"/>
      <c r="C1826" s="52"/>
    </row>
    <row r="1827">
      <c r="A1827" s="28"/>
      <c r="B1827" s="52"/>
      <c r="C1827" s="52"/>
    </row>
    <row r="1828">
      <c r="A1828" s="28"/>
      <c r="B1828" s="52"/>
      <c r="C1828" s="52"/>
    </row>
    <row r="1829">
      <c r="A1829" s="28"/>
      <c r="B1829" s="52"/>
      <c r="C1829" s="52"/>
    </row>
    <row r="1830">
      <c r="A1830" s="28"/>
      <c r="B1830" s="52"/>
      <c r="C1830" s="52"/>
    </row>
    <row r="1831">
      <c r="A1831" s="28"/>
      <c r="B1831" s="52"/>
      <c r="C1831" s="52"/>
    </row>
    <row r="1832">
      <c r="A1832" s="28"/>
      <c r="B1832" s="52"/>
      <c r="C1832" s="52"/>
    </row>
    <row r="1833">
      <c r="A1833" s="28"/>
      <c r="B1833" s="52"/>
      <c r="C1833" s="52"/>
    </row>
    <row r="1834">
      <c r="A1834" s="28"/>
      <c r="B1834" s="52"/>
      <c r="C1834" s="52"/>
    </row>
    <row r="1835">
      <c r="A1835" s="28"/>
      <c r="B1835" s="52"/>
      <c r="C1835" s="52"/>
    </row>
    <row r="1836">
      <c r="A1836" s="28"/>
      <c r="B1836" s="52"/>
      <c r="C1836" s="52"/>
    </row>
    <row r="1837">
      <c r="A1837" s="28"/>
      <c r="B1837" s="52"/>
      <c r="C1837" s="52"/>
    </row>
    <row r="1838">
      <c r="A1838" s="28"/>
      <c r="B1838" s="52"/>
      <c r="C1838" s="52"/>
    </row>
    <row r="1839">
      <c r="A1839" s="28"/>
      <c r="B1839" s="52"/>
      <c r="C1839" s="52"/>
    </row>
    <row r="1840">
      <c r="A1840" s="28"/>
      <c r="B1840" s="52"/>
      <c r="C1840" s="52"/>
    </row>
    <row r="1841">
      <c r="A1841" s="28"/>
      <c r="B1841" s="52"/>
      <c r="C1841" s="52"/>
    </row>
    <row r="1842">
      <c r="A1842" s="28"/>
      <c r="B1842" s="52"/>
      <c r="C1842" s="52"/>
    </row>
    <row r="1843">
      <c r="A1843" s="28"/>
      <c r="B1843" s="52"/>
      <c r="C1843" s="52"/>
    </row>
    <row r="1844">
      <c r="A1844" s="28"/>
      <c r="B1844" s="52"/>
      <c r="C1844" s="52"/>
    </row>
    <row r="1845">
      <c r="A1845" s="28"/>
      <c r="B1845" s="52"/>
      <c r="C1845" s="52"/>
    </row>
    <row r="1846">
      <c r="A1846" s="28"/>
      <c r="B1846" s="52"/>
      <c r="C1846" s="52"/>
    </row>
    <row r="1847">
      <c r="A1847" s="28"/>
      <c r="B1847" s="52"/>
      <c r="C1847" s="52"/>
    </row>
    <row r="1848">
      <c r="A1848" s="28"/>
      <c r="B1848" s="52"/>
      <c r="C1848" s="52"/>
    </row>
    <row r="1849">
      <c r="A1849" s="28"/>
      <c r="B1849" s="52"/>
      <c r="C1849" s="52"/>
    </row>
    <row r="1850">
      <c r="A1850" s="28"/>
      <c r="B1850" s="52"/>
      <c r="C1850" s="52"/>
    </row>
    <row r="1851">
      <c r="A1851" s="28"/>
      <c r="B1851" s="52"/>
      <c r="C1851" s="52"/>
    </row>
    <row r="1852">
      <c r="A1852" s="28"/>
      <c r="B1852" s="52"/>
      <c r="C1852" s="52"/>
    </row>
    <row r="1853">
      <c r="A1853" s="28"/>
      <c r="B1853" s="52"/>
      <c r="C1853" s="52"/>
    </row>
    <row r="1854">
      <c r="A1854" s="28"/>
      <c r="B1854" s="52"/>
      <c r="C1854" s="52"/>
    </row>
    <row r="1855">
      <c r="A1855" s="28"/>
      <c r="B1855" s="52"/>
      <c r="C1855" s="52"/>
    </row>
    <row r="1856">
      <c r="A1856" s="28"/>
      <c r="B1856" s="52"/>
      <c r="C1856" s="52"/>
    </row>
    <row r="1857">
      <c r="A1857" s="28"/>
      <c r="B1857" s="52"/>
      <c r="C1857" s="52"/>
    </row>
    <row r="1858">
      <c r="A1858" s="28"/>
      <c r="B1858" s="52"/>
      <c r="C1858" s="52"/>
    </row>
    <row r="1859">
      <c r="A1859" s="28"/>
      <c r="B1859" s="52"/>
      <c r="C1859" s="52"/>
    </row>
    <row r="1860">
      <c r="A1860" s="28"/>
      <c r="B1860" s="52"/>
      <c r="C1860" s="52"/>
    </row>
    <row r="1861">
      <c r="A1861" s="28"/>
      <c r="B1861" s="52"/>
      <c r="C1861" s="52"/>
    </row>
    <row r="1862">
      <c r="A1862" s="28"/>
      <c r="B1862" s="52"/>
      <c r="C1862" s="52"/>
    </row>
    <row r="1863">
      <c r="A1863" s="28"/>
      <c r="B1863" s="52"/>
      <c r="C1863" s="52"/>
    </row>
    <row r="1864">
      <c r="A1864" s="28"/>
      <c r="B1864" s="52"/>
      <c r="C1864" s="52"/>
    </row>
    <row r="1865">
      <c r="A1865" s="28"/>
      <c r="B1865" s="52"/>
      <c r="C1865" s="52"/>
    </row>
    <row r="1866">
      <c r="A1866" s="28"/>
      <c r="B1866" s="52"/>
      <c r="C1866" s="52"/>
    </row>
    <row r="1867">
      <c r="A1867" s="28"/>
      <c r="B1867" s="52"/>
      <c r="C1867" s="52"/>
    </row>
    <row r="1868">
      <c r="A1868" s="28"/>
      <c r="B1868" s="52"/>
      <c r="C1868" s="52"/>
    </row>
    <row r="1869">
      <c r="A1869" s="28"/>
      <c r="B1869" s="52"/>
      <c r="C1869" s="52"/>
    </row>
    <row r="1870">
      <c r="A1870" s="28"/>
      <c r="B1870" s="52"/>
      <c r="C1870" s="52"/>
    </row>
    <row r="1871">
      <c r="A1871" s="28"/>
      <c r="B1871" s="52"/>
      <c r="C1871" s="52"/>
    </row>
    <row r="1872">
      <c r="A1872" s="28"/>
      <c r="B1872" s="52"/>
      <c r="C1872" s="52"/>
    </row>
    <row r="1873">
      <c r="A1873" s="28"/>
      <c r="B1873" s="52"/>
      <c r="C1873" s="52"/>
    </row>
    <row r="1874">
      <c r="A1874" s="28"/>
      <c r="B1874" s="52"/>
      <c r="C1874" s="52"/>
    </row>
    <row r="1875">
      <c r="A1875" s="28"/>
      <c r="B1875" s="52"/>
      <c r="C1875" s="52"/>
    </row>
    <row r="1876">
      <c r="A1876" s="28"/>
      <c r="B1876" s="52"/>
      <c r="C1876" s="52"/>
    </row>
    <row r="1877">
      <c r="A1877" s="28"/>
      <c r="B1877" s="52"/>
      <c r="C1877" s="52"/>
    </row>
    <row r="1878">
      <c r="A1878" s="28"/>
      <c r="B1878" s="52"/>
      <c r="C1878" s="52"/>
    </row>
    <row r="1879">
      <c r="A1879" s="28"/>
      <c r="B1879" s="52"/>
      <c r="C1879" s="52"/>
    </row>
    <row r="1880">
      <c r="A1880" s="28"/>
      <c r="B1880" s="52"/>
      <c r="C1880" s="52"/>
    </row>
    <row r="1881">
      <c r="A1881" s="28"/>
      <c r="B1881" s="52"/>
      <c r="C1881" s="52"/>
    </row>
    <row r="1882">
      <c r="A1882" s="28"/>
      <c r="B1882" s="52"/>
      <c r="C1882" s="52"/>
    </row>
    <row r="1883">
      <c r="A1883" s="28"/>
      <c r="B1883" s="52"/>
      <c r="C1883" s="52"/>
    </row>
    <row r="1884">
      <c r="A1884" s="28"/>
      <c r="B1884" s="52"/>
      <c r="C1884" s="52"/>
    </row>
    <row r="1885">
      <c r="A1885" s="28"/>
      <c r="B1885" s="52"/>
      <c r="C1885" s="52"/>
    </row>
    <row r="1886">
      <c r="A1886" s="28"/>
      <c r="B1886" s="52"/>
      <c r="C1886" s="52"/>
    </row>
    <row r="1887">
      <c r="A1887" s="28"/>
      <c r="B1887" s="52"/>
      <c r="C1887" s="52"/>
    </row>
    <row r="1888">
      <c r="A1888" s="28"/>
      <c r="B1888" s="52"/>
      <c r="C1888" s="52"/>
    </row>
    <row r="1889">
      <c r="A1889" s="28"/>
      <c r="B1889" s="52"/>
      <c r="C1889" s="52"/>
    </row>
    <row r="1890">
      <c r="A1890" s="28"/>
      <c r="B1890" s="52"/>
      <c r="C1890" s="52"/>
    </row>
    <row r="1891">
      <c r="A1891" s="28"/>
      <c r="B1891" s="52"/>
      <c r="C1891" s="52"/>
    </row>
    <row r="1892">
      <c r="A1892" s="28"/>
      <c r="B1892" s="52"/>
      <c r="C1892" s="52"/>
    </row>
    <row r="1893">
      <c r="A1893" s="28"/>
      <c r="B1893" s="52"/>
      <c r="C1893" s="52"/>
    </row>
    <row r="1894">
      <c r="A1894" s="28"/>
      <c r="B1894" s="52"/>
      <c r="C1894" s="52"/>
    </row>
    <row r="1895">
      <c r="A1895" s="28"/>
      <c r="B1895" s="52"/>
      <c r="C1895" s="52"/>
    </row>
    <row r="1896">
      <c r="A1896" s="28"/>
      <c r="B1896" s="52"/>
      <c r="C1896" s="52"/>
    </row>
    <row r="1897">
      <c r="A1897" s="28"/>
      <c r="B1897" s="52"/>
      <c r="C1897" s="52"/>
    </row>
    <row r="1898">
      <c r="A1898" s="28"/>
      <c r="B1898" s="52"/>
      <c r="C1898" s="52"/>
    </row>
    <row r="1899">
      <c r="A1899" s="28"/>
      <c r="B1899" s="52"/>
      <c r="C1899" s="52"/>
    </row>
    <row r="1900">
      <c r="A1900" s="28"/>
      <c r="B1900" s="52"/>
      <c r="C1900" s="52"/>
    </row>
    <row r="1901">
      <c r="A1901" s="28"/>
      <c r="B1901" s="52"/>
      <c r="C1901" s="52"/>
    </row>
    <row r="1902">
      <c r="A1902" s="28"/>
      <c r="B1902" s="52"/>
      <c r="C1902" s="52"/>
    </row>
    <row r="1903">
      <c r="A1903" s="28"/>
      <c r="B1903" s="52"/>
      <c r="C1903" s="52"/>
    </row>
    <row r="1904">
      <c r="A1904" s="28"/>
      <c r="B1904" s="52"/>
      <c r="C1904" s="52"/>
    </row>
    <row r="1905">
      <c r="A1905" s="28"/>
      <c r="B1905" s="52"/>
      <c r="C1905" s="52"/>
    </row>
    <row r="1906">
      <c r="A1906" s="28"/>
      <c r="B1906" s="52"/>
      <c r="C1906" s="52"/>
    </row>
    <row r="1907">
      <c r="A1907" s="28"/>
      <c r="B1907" s="52"/>
      <c r="C1907" s="52"/>
    </row>
    <row r="1908">
      <c r="A1908" s="28"/>
      <c r="B1908" s="52"/>
      <c r="C1908" s="52"/>
    </row>
    <row r="1909">
      <c r="A1909" s="28"/>
      <c r="B1909" s="52"/>
      <c r="C1909" s="52"/>
    </row>
    <row r="1910">
      <c r="A1910" s="28"/>
      <c r="B1910" s="52"/>
      <c r="C1910" s="52"/>
    </row>
    <row r="1911">
      <c r="A1911" s="28"/>
      <c r="B1911" s="52"/>
      <c r="C1911" s="52"/>
    </row>
    <row r="1912">
      <c r="A1912" s="28"/>
      <c r="B1912" s="52"/>
      <c r="C1912" s="52"/>
    </row>
    <row r="1913">
      <c r="A1913" s="28"/>
      <c r="B1913" s="52"/>
      <c r="C1913" s="52"/>
    </row>
    <row r="1914">
      <c r="A1914" s="28"/>
      <c r="B1914" s="52"/>
      <c r="C1914" s="52"/>
    </row>
    <row r="1915">
      <c r="A1915" s="28"/>
      <c r="B1915" s="52"/>
      <c r="C1915" s="52"/>
    </row>
    <row r="1916">
      <c r="A1916" s="28"/>
      <c r="B1916" s="52"/>
      <c r="C1916" s="52"/>
    </row>
    <row r="1917">
      <c r="A1917" s="28"/>
      <c r="B1917" s="52"/>
      <c r="C1917" s="52"/>
    </row>
    <row r="1918">
      <c r="A1918" s="28"/>
      <c r="B1918" s="52"/>
      <c r="C1918" s="52"/>
    </row>
    <row r="1919">
      <c r="A1919" s="28"/>
      <c r="B1919" s="52"/>
      <c r="C1919" s="52"/>
    </row>
    <row r="1920">
      <c r="A1920" s="28"/>
      <c r="B1920" s="52"/>
      <c r="C1920" s="52"/>
    </row>
    <row r="1921">
      <c r="A1921" s="28"/>
      <c r="B1921" s="52"/>
      <c r="C1921" s="52"/>
    </row>
    <row r="1922">
      <c r="A1922" s="28"/>
      <c r="B1922" s="52"/>
      <c r="C1922" s="52"/>
    </row>
    <row r="1923">
      <c r="A1923" s="28"/>
      <c r="B1923" s="52"/>
      <c r="C1923" s="52"/>
    </row>
    <row r="1924">
      <c r="A1924" s="28"/>
      <c r="B1924" s="52"/>
      <c r="C1924" s="52"/>
    </row>
    <row r="1925">
      <c r="A1925" s="28"/>
      <c r="B1925" s="52"/>
      <c r="C1925" s="52"/>
    </row>
    <row r="1926">
      <c r="A1926" s="28"/>
      <c r="B1926" s="52"/>
      <c r="C1926" s="52"/>
    </row>
    <row r="1927">
      <c r="A1927" s="28"/>
      <c r="B1927" s="52"/>
      <c r="C1927" s="52"/>
    </row>
    <row r="1928">
      <c r="A1928" s="28"/>
      <c r="B1928" s="52"/>
      <c r="C1928" s="52"/>
    </row>
    <row r="1929">
      <c r="A1929" s="28"/>
      <c r="B1929" s="52"/>
      <c r="C1929" s="52"/>
    </row>
    <row r="1930">
      <c r="A1930" s="28"/>
      <c r="B1930" s="52"/>
      <c r="C1930" s="52"/>
    </row>
    <row r="1931">
      <c r="A1931" s="28"/>
      <c r="B1931" s="52"/>
      <c r="C1931" s="52"/>
    </row>
    <row r="1932">
      <c r="A1932" s="28"/>
      <c r="B1932" s="52"/>
      <c r="C1932" s="52"/>
    </row>
    <row r="1933">
      <c r="A1933" s="28"/>
      <c r="B1933" s="52"/>
      <c r="C1933" s="52"/>
    </row>
    <row r="1934">
      <c r="A1934" s="28"/>
      <c r="B1934" s="52"/>
      <c r="C1934" s="52"/>
    </row>
    <row r="1935">
      <c r="A1935" s="28"/>
      <c r="B1935" s="52"/>
      <c r="C1935" s="52"/>
    </row>
    <row r="1936">
      <c r="A1936" s="28"/>
      <c r="B1936" s="52"/>
      <c r="C1936" s="52"/>
    </row>
    <row r="1937">
      <c r="A1937" s="28"/>
      <c r="B1937" s="52"/>
      <c r="C1937" s="52"/>
    </row>
    <row r="1938">
      <c r="A1938" s="28"/>
      <c r="B1938" s="52"/>
      <c r="C1938" s="52"/>
    </row>
    <row r="1939">
      <c r="A1939" s="28"/>
      <c r="B1939" s="52"/>
      <c r="C1939" s="52"/>
    </row>
    <row r="1940">
      <c r="A1940" s="28"/>
      <c r="B1940" s="52"/>
      <c r="C1940" s="52"/>
    </row>
    <row r="1941">
      <c r="A1941" s="28"/>
      <c r="B1941" s="52"/>
      <c r="C1941" s="52"/>
    </row>
    <row r="1942">
      <c r="A1942" s="28"/>
      <c r="B1942" s="52"/>
      <c r="C1942" s="52"/>
    </row>
    <row r="1943">
      <c r="A1943" s="28"/>
      <c r="B1943" s="52"/>
      <c r="C1943" s="52"/>
    </row>
    <row r="1944">
      <c r="A1944" s="28"/>
      <c r="B1944" s="52"/>
      <c r="C1944" s="52"/>
    </row>
    <row r="1945">
      <c r="A1945" s="28"/>
      <c r="B1945" s="52"/>
      <c r="C1945" s="52"/>
    </row>
    <row r="1946">
      <c r="A1946" s="28"/>
      <c r="B1946" s="52"/>
      <c r="C1946" s="52"/>
    </row>
    <row r="1947">
      <c r="A1947" s="28"/>
      <c r="B1947" s="52"/>
      <c r="C1947" s="52"/>
    </row>
    <row r="1948">
      <c r="A1948" s="28"/>
      <c r="B1948" s="52"/>
      <c r="C1948" s="52"/>
    </row>
    <row r="1949">
      <c r="A1949" s="28"/>
      <c r="B1949" s="52"/>
      <c r="C1949" s="52"/>
    </row>
    <row r="1950">
      <c r="A1950" s="28"/>
      <c r="B1950" s="52"/>
      <c r="C1950" s="52"/>
    </row>
    <row r="1951">
      <c r="A1951" s="28"/>
      <c r="B1951" s="52"/>
      <c r="C1951" s="52"/>
    </row>
    <row r="1952">
      <c r="A1952" s="28"/>
      <c r="B1952" s="52"/>
      <c r="C1952" s="52"/>
    </row>
    <row r="1953">
      <c r="A1953" s="28"/>
      <c r="B1953" s="52"/>
      <c r="C1953" s="52"/>
    </row>
    <row r="1954">
      <c r="A1954" s="28"/>
      <c r="B1954" s="52"/>
      <c r="C1954" s="52"/>
    </row>
    <row r="1955">
      <c r="A1955" s="28"/>
      <c r="B1955" s="52"/>
      <c r="C1955" s="52"/>
    </row>
    <row r="1956">
      <c r="A1956" s="28"/>
      <c r="B1956" s="52"/>
      <c r="C1956" s="52"/>
    </row>
    <row r="1957">
      <c r="A1957" s="28"/>
      <c r="B1957" s="52"/>
      <c r="C1957" s="52"/>
    </row>
    <row r="1958">
      <c r="A1958" s="28"/>
      <c r="B1958" s="52"/>
      <c r="C1958" s="52"/>
    </row>
    <row r="1959">
      <c r="A1959" s="28"/>
      <c r="B1959" s="52"/>
      <c r="C1959" s="52"/>
    </row>
    <row r="1960">
      <c r="A1960" s="28"/>
      <c r="B1960" s="52"/>
      <c r="C1960" s="52"/>
    </row>
    <row r="1961">
      <c r="A1961" s="28"/>
      <c r="B1961" s="52"/>
      <c r="C1961" s="52"/>
    </row>
    <row r="1962">
      <c r="A1962" s="28"/>
      <c r="B1962" s="52"/>
      <c r="C1962" s="52"/>
    </row>
    <row r="1963">
      <c r="A1963" s="28"/>
      <c r="B1963" s="52"/>
      <c r="C1963" s="52"/>
    </row>
    <row r="1964">
      <c r="A1964" s="28"/>
      <c r="B1964" s="52"/>
      <c r="C1964" s="52"/>
    </row>
    <row r="1965">
      <c r="A1965" s="28"/>
      <c r="B1965" s="52"/>
      <c r="C1965" s="52"/>
    </row>
    <row r="1966">
      <c r="A1966" s="28"/>
      <c r="B1966" s="52"/>
      <c r="C1966" s="52"/>
    </row>
    <row r="1967">
      <c r="A1967" s="28"/>
      <c r="B1967" s="52"/>
      <c r="C1967" s="52"/>
    </row>
    <row r="1968">
      <c r="A1968" s="28"/>
      <c r="B1968" s="52"/>
      <c r="C1968" s="52"/>
    </row>
    <row r="1969">
      <c r="A1969" s="28"/>
      <c r="B1969" s="52"/>
      <c r="C1969" s="52"/>
    </row>
    <row r="1970">
      <c r="A1970" s="28"/>
      <c r="B1970" s="52"/>
      <c r="C1970" s="52"/>
    </row>
    <row r="1971">
      <c r="A1971" s="28"/>
      <c r="B1971" s="52"/>
      <c r="C1971" s="52"/>
    </row>
    <row r="1972">
      <c r="A1972" s="28"/>
      <c r="B1972" s="52"/>
      <c r="C1972" s="52"/>
    </row>
    <row r="1973">
      <c r="A1973" s="28"/>
      <c r="B1973" s="52"/>
      <c r="C1973" s="52"/>
    </row>
    <row r="1974">
      <c r="A1974" s="28"/>
      <c r="B1974" s="52"/>
      <c r="C1974" s="52"/>
    </row>
    <row r="1975">
      <c r="A1975" s="28"/>
      <c r="B1975" s="52"/>
      <c r="C1975" s="52"/>
    </row>
    <row r="1976">
      <c r="A1976" s="28"/>
      <c r="B1976" s="52"/>
      <c r="C1976" s="52"/>
    </row>
    <row r="1977">
      <c r="A1977" s="28"/>
      <c r="B1977" s="52"/>
      <c r="C1977" s="52"/>
    </row>
    <row r="1978">
      <c r="A1978" s="28"/>
      <c r="B1978" s="52"/>
      <c r="C1978" s="52"/>
    </row>
    <row r="1979">
      <c r="A1979" s="28"/>
      <c r="B1979" s="52"/>
      <c r="C1979" s="52"/>
    </row>
    <row r="1980">
      <c r="A1980" s="28"/>
      <c r="B1980" s="52"/>
      <c r="C1980" s="52"/>
    </row>
    <row r="1981">
      <c r="A1981" s="28"/>
      <c r="B1981" s="52"/>
      <c r="C1981" s="52"/>
    </row>
    <row r="1982">
      <c r="A1982" s="28"/>
      <c r="B1982" s="52"/>
      <c r="C1982" s="52"/>
    </row>
    <row r="1983">
      <c r="A1983" s="28"/>
      <c r="B1983" s="52"/>
      <c r="C1983" s="52"/>
    </row>
    <row r="1984">
      <c r="A1984" s="28"/>
      <c r="B1984" s="52"/>
      <c r="C1984" s="52"/>
    </row>
    <row r="1985">
      <c r="A1985" s="28"/>
      <c r="B1985" s="52"/>
      <c r="C1985" s="52"/>
    </row>
    <row r="1986">
      <c r="A1986" s="28"/>
      <c r="B1986" s="52"/>
      <c r="C1986" s="52"/>
    </row>
    <row r="1987">
      <c r="A1987" s="28"/>
      <c r="B1987" s="52"/>
      <c r="C1987" s="52"/>
    </row>
    <row r="1988">
      <c r="A1988" s="28"/>
      <c r="B1988" s="52"/>
      <c r="C1988" s="52"/>
    </row>
    <row r="1989">
      <c r="A1989" s="28"/>
      <c r="B1989" s="52"/>
      <c r="C1989" s="52"/>
    </row>
    <row r="1990">
      <c r="A1990" s="28"/>
      <c r="B1990" s="52"/>
      <c r="C1990" s="52"/>
    </row>
    <row r="1991">
      <c r="A1991" s="28"/>
      <c r="B1991" s="52"/>
      <c r="C1991" s="52"/>
    </row>
    <row r="1992">
      <c r="A1992" s="28"/>
      <c r="B1992" s="52"/>
      <c r="C1992" s="52"/>
    </row>
    <row r="1993">
      <c r="A1993" s="28"/>
      <c r="B1993" s="52"/>
      <c r="C1993" s="52"/>
    </row>
    <row r="1994">
      <c r="A1994" s="28"/>
      <c r="B1994" s="52"/>
      <c r="C1994" s="52"/>
    </row>
    <row r="1995">
      <c r="A1995" s="28"/>
      <c r="B1995" s="52"/>
      <c r="C1995" s="52"/>
    </row>
    <row r="1996">
      <c r="A1996" s="28"/>
      <c r="B1996" s="52"/>
      <c r="C1996" s="52"/>
    </row>
    <row r="1997">
      <c r="A1997" s="28"/>
      <c r="B1997" s="52"/>
      <c r="C1997" s="52"/>
    </row>
    <row r="1998">
      <c r="A1998" s="28"/>
      <c r="B1998" s="52"/>
      <c r="C1998" s="52"/>
    </row>
    <row r="1999">
      <c r="A1999" s="28"/>
      <c r="B1999" s="52"/>
      <c r="C1999" s="52"/>
    </row>
    <row r="2000">
      <c r="A2000" s="28"/>
      <c r="B2000" s="52"/>
      <c r="C2000" s="52"/>
    </row>
    <row r="2001">
      <c r="A2001" s="28"/>
      <c r="B2001" s="52"/>
      <c r="C2001" s="52"/>
    </row>
    <row r="2002">
      <c r="A2002" s="28"/>
      <c r="B2002" s="52"/>
      <c r="C2002" s="52"/>
    </row>
    <row r="2003">
      <c r="A2003" s="28"/>
      <c r="B2003" s="52"/>
      <c r="C2003" s="52"/>
    </row>
    <row r="2004">
      <c r="A2004" s="28"/>
      <c r="B2004" s="52"/>
      <c r="C2004" s="52"/>
    </row>
    <row r="2005">
      <c r="A2005" s="28"/>
      <c r="B2005" s="52"/>
      <c r="C2005" s="52"/>
    </row>
    <row r="2006">
      <c r="A2006" s="28"/>
      <c r="B2006" s="52"/>
      <c r="C2006" s="52"/>
    </row>
    <row r="2007">
      <c r="A2007" s="28"/>
      <c r="B2007" s="52"/>
      <c r="C2007" s="52"/>
    </row>
    <row r="2008">
      <c r="A2008" s="28"/>
      <c r="B2008" s="52"/>
      <c r="C2008" s="52"/>
    </row>
    <row r="2009">
      <c r="A2009" s="28"/>
      <c r="B2009" s="52"/>
      <c r="C2009" s="52"/>
    </row>
    <row r="2010">
      <c r="A2010" s="28"/>
      <c r="B2010" s="52"/>
      <c r="C2010" s="52"/>
    </row>
    <row r="2011">
      <c r="A2011" s="28"/>
      <c r="B2011" s="52"/>
      <c r="C2011" s="52"/>
    </row>
    <row r="2012">
      <c r="A2012" s="28"/>
      <c r="B2012" s="52"/>
      <c r="C2012" s="52"/>
    </row>
    <row r="2013">
      <c r="A2013" s="28"/>
      <c r="B2013" s="52"/>
      <c r="C2013" s="52"/>
    </row>
    <row r="2014">
      <c r="A2014" s="28"/>
      <c r="B2014" s="52"/>
      <c r="C2014" s="52"/>
    </row>
    <row r="2015">
      <c r="A2015" s="28"/>
      <c r="B2015" s="52"/>
      <c r="C2015" s="52"/>
    </row>
    <row r="2016">
      <c r="A2016" s="28"/>
      <c r="B2016" s="52"/>
      <c r="C2016" s="52"/>
    </row>
    <row r="2017">
      <c r="A2017" s="28"/>
      <c r="B2017" s="52"/>
      <c r="C2017" s="52"/>
    </row>
    <row r="2018">
      <c r="A2018" s="28"/>
      <c r="B2018" s="52"/>
      <c r="C2018" s="52"/>
    </row>
    <row r="2019">
      <c r="A2019" s="28"/>
      <c r="B2019" s="52"/>
      <c r="C2019" s="52"/>
    </row>
    <row r="2020">
      <c r="A2020" s="28"/>
      <c r="B2020" s="52"/>
      <c r="C2020" s="52"/>
    </row>
    <row r="2021">
      <c r="A2021" s="28"/>
      <c r="B2021" s="52"/>
      <c r="C2021" s="52"/>
    </row>
    <row r="2022">
      <c r="A2022" s="28"/>
      <c r="B2022" s="52"/>
      <c r="C2022" s="52"/>
    </row>
    <row r="2023">
      <c r="A2023" s="28"/>
      <c r="B2023" s="52"/>
      <c r="C2023" s="52"/>
    </row>
    <row r="2024">
      <c r="A2024" s="28"/>
      <c r="B2024" s="52"/>
      <c r="C2024" s="52"/>
    </row>
    <row r="2025">
      <c r="A2025" s="28"/>
      <c r="B2025" s="52"/>
      <c r="C2025" s="52"/>
    </row>
    <row r="2026">
      <c r="A2026" s="28"/>
      <c r="B2026" s="52"/>
      <c r="C2026" s="52"/>
    </row>
    <row r="2027">
      <c r="A2027" s="28"/>
      <c r="B2027" s="52"/>
      <c r="C2027" s="52"/>
    </row>
    <row r="2028">
      <c r="A2028" s="28"/>
      <c r="B2028" s="52"/>
      <c r="C2028" s="52"/>
    </row>
    <row r="2029">
      <c r="A2029" s="28"/>
      <c r="B2029" s="52"/>
      <c r="C2029" s="52"/>
    </row>
    <row r="2030">
      <c r="A2030" s="28"/>
      <c r="B2030" s="52"/>
      <c r="C2030" s="52"/>
    </row>
    <row r="2031">
      <c r="A2031" s="28"/>
      <c r="B2031" s="52"/>
      <c r="C2031" s="52"/>
    </row>
    <row r="2032">
      <c r="A2032" s="28"/>
      <c r="B2032" s="52"/>
      <c r="C2032" s="52"/>
    </row>
    <row r="2033">
      <c r="A2033" s="28"/>
      <c r="B2033" s="52"/>
      <c r="C2033" s="52"/>
    </row>
    <row r="2034">
      <c r="A2034" s="28"/>
      <c r="B2034" s="52"/>
      <c r="C2034" s="52"/>
    </row>
    <row r="2035">
      <c r="A2035" s="28"/>
      <c r="B2035" s="52"/>
      <c r="C2035" s="52"/>
    </row>
    <row r="2036">
      <c r="A2036" s="28"/>
      <c r="B2036" s="52"/>
      <c r="C2036" s="52"/>
    </row>
    <row r="2037">
      <c r="A2037" s="28"/>
      <c r="B2037" s="52"/>
      <c r="C2037" s="52"/>
    </row>
    <row r="2038">
      <c r="A2038" s="28"/>
      <c r="B2038" s="52"/>
      <c r="C2038" s="52"/>
    </row>
    <row r="2039">
      <c r="A2039" s="28"/>
      <c r="B2039" s="52"/>
      <c r="C2039" s="52"/>
    </row>
    <row r="2040">
      <c r="A2040" s="28"/>
      <c r="B2040" s="52"/>
      <c r="C2040" s="52"/>
    </row>
    <row r="2041">
      <c r="A2041" s="28"/>
      <c r="B2041" s="52"/>
      <c r="C2041" s="52"/>
    </row>
    <row r="2042">
      <c r="A2042" s="28"/>
      <c r="B2042" s="52"/>
      <c r="C2042" s="52"/>
    </row>
    <row r="2043">
      <c r="A2043" s="28"/>
      <c r="B2043" s="52"/>
      <c r="C2043" s="52"/>
    </row>
    <row r="2044">
      <c r="A2044" s="28"/>
      <c r="B2044" s="52"/>
      <c r="C2044" s="52"/>
    </row>
    <row r="2045">
      <c r="A2045" s="28"/>
      <c r="B2045" s="52"/>
      <c r="C2045" s="52"/>
    </row>
    <row r="2046">
      <c r="A2046" s="28"/>
      <c r="B2046" s="52"/>
      <c r="C2046" s="52"/>
    </row>
    <row r="2047">
      <c r="A2047" s="28"/>
      <c r="B2047" s="52"/>
      <c r="C2047" s="52"/>
    </row>
    <row r="2048">
      <c r="A2048" s="28"/>
      <c r="B2048" s="52"/>
      <c r="C2048" s="52"/>
    </row>
    <row r="2049">
      <c r="A2049" s="28"/>
      <c r="B2049" s="52"/>
      <c r="C2049" s="52"/>
    </row>
    <row r="2050">
      <c r="A2050" s="28"/>
      <c r="B2050" s="52"/>
      <c r="C2050" s="52"/>
    </row>
    <row r="2051">
      <c r="A2051" s="28"/>
      <c r="B2051" s="52"/>
      <c r="C2051" s="52"/>
    </row>
    <row r="2052">
      <c r="A2052" s="28"/>
      <c r="B2052" s="52"/>
      <c r="C2052" s="52"/>
    </row>
    <row r="2053">
      <c r="A2053" s="28"/>
      <c r="B2053" s="52"/>
      <c r="C2053" s="52"/>
    </row>
    <row r="2054">
      <c r="A2054" s="28"/>
      <c r="B2054" s="52"/>
      <c r="C2054" s="52"/>
    </row>
    <row r="2055">
      <c r="A2055" s="28"/>
      <c r="B2055" s="52"/>
      <c r="C2055" s="52"/>
    </row>
    <row r="2056">
      <c r="A2056" s="28"/>
      <c r="B2056" s="52"/>
      <c r="C2056" s="52"/>
    </row>
    <row r="2057">
      <c r="A2057" s="28"/>
      <c r="B2057" s="52"/>
      <c r="C2057" s="52"/>
    </row>
    <row r="2058">
      <c r="A2058" s="28"/>
      <c r="B2058" s="52"/>
      <c r="C2058" s="52"/>
    </row>
    <row r="2059">
      <c r="A2059" s="28"/>
      <c r="B2059" s="52"/>
      <c r="C2059" s="52"/>
    </row>
    <row r="2060">
      <c r="A2060" s="28"/>
      <c r="B2060" s="52"/>
      <c r="C2060" s="52"/>
    </row>
    <row r="2061">
      <c r="A2061" s="28"/>
      <c r="B2061" s="52"/>
      <c r="C2061" s="52"/>
    </row>
    <row r="2062">
      <c r="A2062" s="28"/>
      <c r="B2062" s="52"/>
      <c r="C2062" s="52"/>
    </row>
    <row r="2063">
      <c r="A2063" s="28"/>
      <c r="B2063" s="52"/>
      <c r="C2063" s="52"/>
    </row>
    <row r="2064">
      <c r="A2064" s="28"/>
      <c r="B2064" s="52"/>
      <c r="C2064" s="52"/>
    </row>
    <row r="2065">
      <c r="A2065" s="28"/>
      <c r="B2065" s="52"/>
      <c r="C2065" s="52"/>
    </row>
    <row r="2066">
      <c r="A2066" s="28"/>
      <c r="B2066" s="52"/>
      <c r="C2066" s="52"/>
    </row>
    <row r="2067">
      <c r="A2067" s="28"/>
      <c r="B2067" s="52"/>
      <c r="C2067" s="52"/>
    </row>
    <row r="2068">
      <c r="A2068" s="28"/>
      <c r="B2068" s="52"/>
      <c r="C2068" s="52"/>
    </row>
    <row r="2069">
      <c r="A2069" s="28"/>
      <c r="B2069" s="52"/>
      <c r="C2069" s="52"/>
    </row>
    <row r="2070">
      <c r="A2070" s="28"/>
      <c r="B2070" s="52"/>
      <c r="C2070" s="52"/>
    </row>
    <row r="2071">
      <c r="A2071" s="28"/>
      <c r="B2071" s="52"/>
      <c r="C2071" s="52"/>
    </row>
    <row r="2072">
      <c r="A2072" s="28"/>
      <c r="B2072" s="52"/>
      <c r="C2072" s="52"/>
    </row>
    <row r="2073">
      <c r="A2073" s="28"/>
      <c r="B2073" s="52"/>
      <c r="C2073" s="52"/>
    </row>
    <row r="2074">
      <c r="A2074" s="28"/>
      <c r="B2074" s="52"/>
      <c r="C2074" s="52"/>
    </row>
    <row r="2075">
      <c r="A2075" s="28"/>
      <c r="B2075" s="52"/>
      <c r="C2075" s="52"/>
    </row>
    <row r="2076">
      <c r="A2076" s="28"/>
      <c r="B2076" s="52"/>
      <c r="C2076" s="52"/>
    </row>
    <row r="2077">
      <c r="A2077" s="28"/>
      <c r="B2077" s="52"/>
      <c r="C2077" s="52"/>
    </row>
    <row r="2078">
      <c r="A2078" s="28"/>
      <c r="B2078" s="52"/>
      <c r="C2078" s="52"/>
    </row>
    <row r="2079">
      <c r="A2079" s="28"/>
      <c r="B2079" s="52"/>
      <c r="C2079" s="52"/>
    </row>
    <row r="2080">
      <c r="A2080" s="28"/>
      <c r="B2080" s="52"/>
      <c r="C2080" s="52"/>
    </row>
    <row r="2081">
      <c r="A2081" s="28"/>
      <c r="B2081" s="52"/>
      <c r="C2081" s="52"/>
    </row>
    <row r="2082">
      <c r="A2082" s="28"/>
      <c r="B2082" s="52"/>
      <c r="C2082" s="52"/>
    </row>
    <row r="2083">
      <c r="A2083" s="28"/>
      <c r="B2083" s="52"/>
      <c r="C2083" s="52"/>
    </row>
    <row r="2084">
      <c r="A2084" s="28"/>
      <c r="B2084" s="52"/>
      <c r="C2084" s="52"/>
    </row>
    <row r="2085">
      <c r="A2085" s="28"/>
      <c r="B2085" s="52"/>
      <c r="C2085" s="52"/>
    </row>
    <row r="2086">
      <c r="A2086" s="28"/>
      <c r="B2086" s="52"/>
      <c r="C2086" s="52"/>
    </row>
    <row r="2087">
      <c r="A2087" s="28"/>
      <c r="B2087" s="52"/>
      <c r="C2087" s="52"/>
    </row>
    <row r="2088">
      <c r="A2088" s="28"/>
      <c r="B2088" s="52"/>
      <c r="C2088" s="52"/>
    </row>
    <row r="2089">
      <c r="A2089" s="28"/>
      <c r="B2089" s="52"/>
      <c r="C2089" s="52"/>
    </row>
    <row r="2090">
      <c r="A2090" s="28"/>
      <c r="B2090" s="52"/>
      <c r="C2090" s="52"/>
    </row>
    <row r="2091">
      <c r="A2091" s="28"/>
      <c r="B2091" s="52"/>
      <c r="C2091" s="52"/>
    </row>
    <row r="2092">
      <c r="A2092" s="28"/>
      <c r="B2092" s="52"/>
      <c r="C2092" s="52"/>
    </row>
    <row r="2093">
      <c r="A2093" s="28"/>
      <c r="B2093" s="52"/>
      <c r="C2093" s="52"/>
    </row>
    <row r="2094">
      <c r="A2094" s="28"/>
      <c r="B2094" s="52"/>
      <c r="C2094" s="52"/>
    </row>
    <row r="2095">
      <c r="A2095" s="28"/>
      <c r="B2095" s="52"/>
      <c r="C2095" s="52"/>
    </row>
    <row r="2096">
      <c r="A2096" s="28"/>
      <c r="B2096" s="52"/>
      <c r="C2096" s="52"/>
    </row>
    <row r="2097">
      <c r="A2097" s="28"/>
      <c r="B2097" s="52"/>
      <c r="C2097" s="52"/>
    </row>
    <row r="2098">
      <c r="A2098" s="28"/>
      <c r="B2098" s="52"/>
      <c r="C2098" s="52"/>
    </row>
    <row r="2099">
      <c r="A2099" s="28"/>
      <c r="B2099" s="52"/>
      <c r="C2099" s="52"/>
    </row>
    <row r="2100">
      <c r="A2100" s="28"/>
      <c r="B2100" s="52"/>
      <c r="C2100" s="52"/>
    </row>
    <row r="2101">
      <c r="A2101" s="28"/>
      <c r="B2101" s="52"/>
      <c r="C2101" s="52"/>
    </row>
    <row r="2102">
      <c r="A2102" s="28"/>
      <c r="B2102" s="52"/>
      <c r="C2102" s="52"/>
    </row>
    <row r="2103">
      <c r="A2103" s="28"/>
      <c r="B2103" s="52"/>
      <c r="C2103" s="52"/>
    </row>
    <row r="2104">
      <c r="A2104" s="28"/>
      <c r="B2104" s="52"/>
      <c r="C2104" s="52"/>
    </row>
    <row r="2105">
      <c r="A2105" s="28"/>
      <c r="B2105" s="52"/>
      <c r="C2105" s="52"/>
    </row>
    <row r="2106">
      <c r="A2106" s="28"/>
      <c r="B2106" s="52"/>
      <c r="C2106" s="52"/>
    </row>
    <row r="2107">
      <c r="A2107" s="28"/>
      <c r="B2107" s="52"/>
      <c r="C2107" s="52"/>
    </row>
    <row r="2108">
      <c r="A2108" s="28"/>
      <c r="B2108" s="52"/>
      <c r="C2108" s="52"/>
    </row>
    <row r="2109">
      <c r="A2109" s="28"/>
      <c r="B2109" s="52"/>
      <c r="C2109" s="52"/>
    </row>
    <row r="2110">
      <c r="A2110" s="28"/>
      <c r="B2110" s="52"/>
      <c r="C2110" s="52"/>
    </row>
    <row r="2111">
      <c r="A2111" s="28"/>
      <c r="B2111" s="52"/>
      <c r="C2111" s="52"/>
    </row>
    <row r="2112">
      <c r="A2112" s="28"/>
      <c r="B2112" s="52"/>
      <c r="C2112" s="52"/>
    </row>
    <row r="2113">
      <c r="A2113" s="28"/>
      <c r="B2113" s="52"/>
      <c r="C2113" s="52"/>
    </row>
    <row r="2114">
      <c r="A2114" s="28"/>
      <c r="B2114" s="52"/>
      <c r="C2114" s="52"/>
    </row>
    <row r="2115">
      <c r="A2115" s="28"/>
      <c r="B2115" s="52"/>
      <c r="C2115" s="52"/>
    </row>
    <row r="2116">
      <c r="A2116" s="28"/>
      <c r="B2116" s="52"/>
      <c r="C2116" s="52"/>
    </row>
    <row r="2117">
      <c r="A2117" s="28"/>
      <c r="B2117" s="52"/>
      <c r="C2117" s="52"/>
    </row>
    <row r="2118">
      <c r="A2118" s="28"/>
      <c r="B2118" s="52"/>
      <c r="C2118" s="52"/>
    </row>
    <row r="2119">
      <c r="A2119" s="28"/>
      <c r="B2119" s="52"/>
      <c r="C2119" s="52"/>
    </row>
    <row r="2120">
      <c r="A2120" s="28"/>
      <c r="B2120" s="52"/>
      <c r="C2120" s="52"/>
    </row>
    <row r="2121">
      <c r="A2121" s="28"/>
      <c r="B2121" s="52"/>
      <c r="C2121" s="52"/>
    </row>
    <row r="2122">
      <c r="A2122" s="28"/>
      <c r="B2122" s="52"/>
      <c r="C2122" s="52"/>
    </row>
    <row r="2123">
      <c r="A2123" s="28"/>
      <c r="B2123" s="52"/>
      <c r="C2123" s="52"/>
    </row>
    <row r="2124">
      <c r="A2124" s="28"/>
      <c r="B2124" s="52"/>
      <c r="C2124" s="52"/>
    </row>
    <row r="2125">
      <c r="A2125" s="28"/>
      <c r="B2125" s="52"/>
      <c r="C2125" s="52"/>
    </row>
    <row r="2126">
      <c r="A2126" s="28"/>
      <c r="B2126" s="52"/>
      <c r="C2126" s="52"/>
    </row>
    <row r="2127">
      <c r="A2127" s="28"/>
      <c r="B2127" s="52"/>
      <c r="C2127" s="52"/>
    </row>
    <row r="2128">
      <c r="A2128" s="28"/>
      <c r="B2128" s="52"/>
      <c r="C2128" s="52"/>
    </row>
    <row r="2129">
      <c r="A2129" s="28"/>
      <c r="B2129" s="52"/>
      <c r="C2129" s="52"/>
    </row>
    <row r="2130">
      <c r="A2130" s="28"/>
      <c r="B2130" s="52"/>
      <c r="C2130" s="52"/>
    </row>
    <row r="2131">
      <c r="A2131" s="28"/>
      <c r="B2131" s="52"/>
      <c r="C2131" s="52"/>
    </row>
    <row r="2132">
      <c r="A2132" s="28"/>
      <c r="B2132" s="52"/>
      <c r="C2132" s="52"/>
    </row>
    <row r="2133">
      <c r="A2133" s="28"/>
      <c r="B2133" s="52"/>
      <c r="C2133" s="52"/>
    </row>
    <row r="2134">
      <c r="A2134" s="28"/>
      <c r="B2134" s="52"/>
      <c r="C2134" s="52"/>
    </row>
    <row r="2135">
      <c r="A2135" s="28"/>
      <c r="B2135" s="52"/>
      <c r="C2135" s="52"/>
    </row>
    <row r="2136">
      <c r="A2136" s="28"/>
      <c r="B2136" s="52"/>
      <c r="C2136" s="52"/>
    </row>
    <row r="2137">
      <c r="A2137" s="28"/>
      <c r="B2137" s="52"/>
      <c r="C2137" s="52"/>
    </row>
    <row r="2138">
      <c r="A2138" s="28"/>
      <c r="B2138" s="52"/>
      <c r="C2138" s="52"/>
    </row>
    <row r="2139">
      <c r="A2139" s="28"/>
      <c r="B2139" s="52"/>
      <c r="C2139" s="52"/>
    </row>
    <row r="2140">
      <c r="A2140" s="28"/>
      <c r="B2140" s="52"/>
      <c r="C2140" s="52"/>
    </row>
    <row r="2141">
      <c r="A2141" s="28"/>
      <c r="B2141" s="52"/>
      <c r="C2141" s="52"/>
    </row>
    <row r="2142">
      <c r="A2142" s="28"/>
      <c r="B2142" s="52"/>
      <c r="C2142" s="52"/>
    </row>
    <row r="2143">
      <c r="A2143" s="28"/>
      <c r="B2143" s="52"/>
      <c r="C2143" s="52"/>
    </row>
    <row r="2144">
      <c r="A2144" s="28"/>
      <c r="B2144" s="52"/>
      <c r="C2144" s="52"/>
    </row>
    <row r="2145">
      <c r="A2145" s="28"/>
      <c r="B2145" s="52"/>
      <c r="C2145" s="52"/>
    </row>
    <row r="2146">
      <c r="A2146" s="28"/>
      <c r="B2146" s="52"/>
      <c r="C2146" s="52"/>
    </row>
    <row r="2147">
      <c r="A2147" s="28"/>
      <c r="B2147" s="52"/>
      <c r="C2147" s="52"/>
    </row>
    <row r="2148">
      <c r="A2148" s="28"/>
      <c r="B2148" s="52"/>
      <c r="C2148" s="52"/>
    </row>
    <row r="2149">
      <c r="A2149" s="28"/>
      <c r="B2149" s="52"/>
      <c r="C2149" s="52"/>
    </row>
    <row r="2150">
      <c r="A2150" s="28"/>
      <c r="B2150" s="52"/>
      <c r="C2150" s="52"/>
    </row>
    <row r="2151">
      <c r="A2151" s="28"/>
      <c r="B2151" s="52"/>
      <c r="C2151" s="52"/>
    </row>
    <row r="2152">
      <c r="A2152" s="28"/>
      <c r="B2152" s="52"/>
      <c r="C2152" s="52"/>
    </row>
    <row r="2153">
      <c r="A2153" s="28"/>
      <c r="B2153" s="52"/>
      <c r="C2153" s="52"/>
    </row>
    <row r="2154">
      <c r="A2154" s="28"/>
      <c r="B2154" s="52"/>
      <c r="C2154" s="52"/>
    </row>
    <row r="2155">
      <c r="A2155" s="28"/>
      <c r="B2155" s="52"/>
      <c r="C2155" s="52"/>
    </row>
    <row r="2156">
      <c r="A2156" s="28"/>
      <c r="B2156" s="52"/>
      <c r="C2156" s="52"/>
    </row>
    <row r="2157">
      <c r="A2157" s="28"/>
      <c r="B2157" s="52"/>
      <c r="C2157" s="52"/>
    </row>
    <row r="2158">
      <c r="A2158" s="28"/>
      <c r="B2158" s="52"/>
      <c r="C2158" s="52"/>
    </row>
    <row r="2159">
      <c r="A2159" s="28"/>
      <c r="B2159" s="52"/>
      <c r="C2159" s="52"/>
    </row>
    <row r="2160">
      <c r="A2160" s="28"/>
      <c r="B2160" s="52"/>
      <c r="C2160" s="52"/>
    </row>
    <row r="2161">
      <c r="A2161" s="28"/>
      <c r="B2161" s="52"/>
      <c r="C2161" s="52"/>
    </row>
    <row r="2162">
      <c r="A2162" s="28"/>
      <c r="B2162" s="52"/>
      <c r="C2162" s="52"/>
    </row>
    <row r="2163">
      <c r="A2163" s="28"/>
      <c r="B2163" s="52"/>
      <c r="C2163" s="52"/>
    </row>
    <row r="2164">
      <c r="A2164" s="28"/>
      <c r="B2164" s="52"/>
      <c r="C2164" s="52"/>
    </row>
    <row r="2165">
      <c r="A2165" s="28"/>
      <c r="B2165" s="52"/>
      <c r="C2165" s="52"/>
    </row>
    <row r="2166">
      <c r="A2166" s="28"/>
      <c r="B2166" s="52"/>
      <c r="C2166" s="52"/>
    </row>
    <row r="2167">
      <c r="A2167" s="28"/>
      <c r="B2167" s="52"/>
      <c r="C2167" s="52"/>
    </row>
    <row r="2168">
      <c r="A2168" s="28"/>
      <c r="B2168" s="52"/>
      <c r="C2168" s="52"/>
    </row>
    <row r="2169">
      <c r="A2169" s="28"/>
      <c r="B2169" s="52"/>
      <c r="C2169" s="52"/>
    </row>
    <row r="2170">
      <c r="A2170" s="28"/>
      <c r="B2170" s="52"/>
      <c r="C2170" s="52"/>
    </row>
    <row r="2171">
      <c r="A2171" s="28"/>
      <c r="B2171" s="52"/>
      <c r="C2171" s="52"/>
    </row>
    <row r="2172">
      <c r="A2172" s="28"/>
      <c r="B2172" s="52"/>
      <c r="C2172" s="52"/>
    </row>
    <row r="2173">
      <c r="A2173" s="28"/>
      <c r="B2173" s="52"/>
      <c r="C2173" s="52"/>
    </row>
    <row r="2174">
      <c r="A2174" s="28"/>
      <c r="B2174" s="52"/>
      <c r="C2174" s="52"/>
    </row>
    <row r="2175">
      <c r="A2175" s="28"/>
      <c r="B2175" s="52"/>
      <c r="C2175" s="52"/>
    </row>
    <row r="2176">
      <c r="A2176" s="28"/>
      <c r="B2176" s="52"/>
      <c r="C2176" s="52"/>
    </row>
    <row r="2177">
      <c r="A2177" s="28"/>
      <c r="B2177" s="52"/>
      <c r="C2177" s="52"/>
    </row>
    <row r="2178">
      <c r="A2178" s="28"/>
      <c r="B2178" s="52"/>
      <c r="C2178" s="52"/>
    </row>
    <row r="2179">
      <c r="A2179" s="28"/>
      <c r="B2179" s="52"/>
      <c r="C2179" s="52"/>
    </row>
    <row r="2180">
      <c r="A2180" s="28"/>
      <c r="B2180" s="52"/>
      <c r="C2180" s="52"/>
    </row>
    <row r="2181">
      <c r="A2181" s="28"/>
      <c r="B2181" s="52"/>
      <c r="C2181" s="52"/>
    </row>
    <row r="2182">
      <c r="A2182" s="28"/>
      <c r="B2182" s="52"/>
      <c r="C2182" s="52"/>
    </row>
    <row r="2183">
      <c r="A2183" s="28"/>
      <c r="B2183" s="52"/>
      <c r="C2183" s="52"/>
    </row>
    <row r="2184">
      <c r="A2184" s="28"/>
      <c r="B2184" s="52"/>
      <c r="C2184" s="52"/>
    </row>
    <row r="2185">
      <c r="A2185" s="28"/>
      <c r="B2185" s="52"/>
      <c r="C2185" s="52"/>
    </row>
    <row r="2186">
      <c r="A2186" s="28"/>
      <c r="B2186" s="52"/>
      <c r="C2186" s="52"/>
    </row>
    <row r="2187">
      <c r="A2187" s="28"/>
      <c r="B2187" s="52"/>
      <c r="C2187" s="52"/>
    </row>
    <row r="2188">
      <c r="A2188" s="28"/>
      <c r="B2188" s="52"/>
      <c r="C2188" s="52"/>
    </row>
    <row r="2189">
      <c r="A2189" s="28"/>
      <c r="B2189" s="52"/>
      <c r="C2189" s="52"/>
    </row>
    <row r="2190">
      <c r="A2190" s="28"/>
      <c r="B2190" s="52"/>
      <c r="C2190" s="52"/>
    </row>
    <row r="2191">
      <c r="A2191" s="28"/>
      <c r="B2191" s="52"/>
      <c r="C2191" s="52"/>
    </row>
    <row r="2192">
      <c r="A2192" s="28"/>
      <c r="B2192" s="52"/>
      <c r="C2192" s="52"/>
    </row>
    <row r="2193">
      <c r="A2193" s="28"/>
      <c r="B2193" s="52"/>
      <c r="C2193" s="52"/>
    </row>
    <row r="2194">
      <c r="A2194" s="28"/>
      <c r="B2194" s="52"/>
      <c r="C2194" s="52"/>
    </row>
    <row r="2195">
      <c r="A2195" s="28"/>
      <c r="B2195" s="52"/>
      <c r="C2195" s="52"/>
    </row>
    <row r="2196">
      <c r="A2196" s="28"/>
      <c r="B2196" s="52"/>
      <c r="C2196" s="52"/>
    </row>
    <row r="2197">
      <c r="A2197" s="28"/>
      <c r="B2197" s="52"/>
      <c r="C2197" s="52"/>
    </row>
    <row r="2198">
      <c r="A2198" s="28"/>
      <c r="B2198" s="52"/>
      <c r="C2198" s="52"/>
    </row>
    <row r="2199">
      <c r="A2199" s="28"/>
      <c r="B2199" s="52"/>
      <c r="C2199" s="52"/>
    </row>
    <row r="2200">
      <c r="A2200" s="28"/>
      <c r="B2200" s="52"/>
      <c r="C2200" s="52"/>
    </row>
    <row r="2201">
      <c r="A2201" s="28"/>
      <c r="B2201" s="52"/>
      <c r="C2201" s="52"/>
    </row>
    <row r="2202">
      <c r="A2202" s="28"/>
      <c r="B2202" s="52"/>
      <c r="C2202" s="52"/>
    </row>
    <row r="2203">
      <c r="A2203" s="28"/>
      <c r="B2203" s="52"/>
      <c r="C2203" s="52"/>
    </row>
    <row r="2204">
      <c r="A2204" s="28"/>
      <c r="B2204" s="52"/>
      <c r="C2204" s="52"/>
    </row>
    <row r="2205">
      <c r="A2205" s="28"/>
      <c r="B2205" s="52"/>
      <c r="C2205" s="52"/>
    </row>
    <row r="2206">
      <c r="A2206" s="28"/>
      <c r="B2206" s="52"/>
      <c r="C2206" s="52"/>
    </row>
    <row r="2207">
      <c r="A2207" s="28"/>
      <c r="B2207" s="52"/>
      <c r="C2207" s="52"/>
    </row>
    <row r="2208">
      <c r="A2208" s="28"/>
      <c r="B2208" s="52"/>
      <c r="C2208" s="52"/>
    </row>
    <row r="2209">
      <c r="A2209" s="28"/>
      <c r="B2209" s="52"/>
      <c r="C2209" s="52"/>
    </row>
    <row r="2210">
      <c r="A2210" s="28"/>
      <c r="B2210" s="52"/>
      <c r="C2210" s="52"/>
    </row>
    <row r="2211">
      <c r="A2211" s="28"/>
      <c r="B2211" s="52"/>
      <c r="C2211" s="52"/>
    </row>
    <row r="2212">
      <c r="A2212" s="28"/>
      <c r="B2212" s="52"/>
      <c r="C2212" s="52"/>
    </row>
    <row r="2213">
      <c r="A2213" s="28"/>
      <c r="B2213" s="52"/>
      <c r="C2213" s="52"/>
    </row>
    <row r="2214">
      <c r="A2214" s="28"/>
      <c r="B2214" s="52"/>
      <c r="C2214" s="52"/>
    </row>
    <row r="2215">
      <c r="A2215" s="28"/>
      <c r="B2215" s="52"/>
      <c r="C2215" s="52"/>
    </row>
    <row r="2216">
      <c r="A2216" s="28"/>
      <c r="B2216" s="52"/>
      <c r="C2216" s="52"/>
    </row>
    <row r="2217">
      <c r="A2217" s="28"/>
      <c r="B2217" s="52"/>
      <c r="C2217" s="52"/>
    </row>
    <row r="2218">
      <c r="A2218" s="28"/>
      <c r="B2218" s="52"/>
      <c r="C2218" s="52"/>
    </row>
    <row r="2219">
      <c r="A2219" s="28"/>
      <c r="B2219" s="52"/>
      <c r="C2219" s="52"/>
    </row>
    <row r="2220">
      <c r="A2220" s="28"/>
      <c r="B2220" s="52"/>
      <c r="C2220" s="52"/>
    </row>
    <row r="2221">
      <c r="A2221" s="28"/>
      <c r="B2221" s="52"/>
      <c r="C2221" s="52"/>
    </row>
    <row r="2222">
      <c r="A2222" s="28"/>
      <c r="B2222" s="52"/>
      <c r="C2222" s="52"/>
    </row>
    <row r="2223">
      <c r="A2223" s="28"/>
      <c r="B2223" s="52"/>
      <c r="C2223" s="52"/>
    </row>
    <row r="2224">
      <c r="A2224" s="28"/>
      <c r="B2224" s="52"/>
      <c r="C2224" s="52"/>
    </row>
    <row r="2225">
      <c r="A2225" s="28"/>
      <c r="B2225" s="52"/>
      <c r="C2225" s="52"/>
    </row>
    <row r="2226">
      <c r="A2226" s="28"/>
      <c r="B2226" s="52"/>
      <c r="C2226" s="52"/>
    </row>
    <row r="2227">
      <c r="A2227" s="28"/>
      <c r="B2227" s="52"/>
      <c r="C2227" s="52"/>
    </row>
    <row r="2228">
      <c r="A2228" s="28"/>
      <c r="B2228" s="52"/>
      <c r="C2228" s="52"/>
    </row>
    <row r="2229">
      <c r="A2229" s="28"/>
      <c r="B2229" s="52"/>
      <c r="C2229" s="52"/>
    </row>
    <row r="2230">
      <c r="A2230" s="28"/>
      <c r="B2230" s="52"/>
      <c r="C2230" s="52"/>
    </row>
    <row r="2231">
      <c r="A2231" s="28"/>
      <c r="B2231" s="52"/>
      <c r="C2231" s="52"/>
    </row>
    <row r="2232">
      <c r="A2232" s="28"/>
      <c r="B2232" s="52"/>
      <c r="C2232" s="52"/>
    </row>
    <row r="2233">
      <c r="A2233" s="28"/>
      <c r="B2233" s="52"/>
      <c r="C2233" s="52"/>
    </row>
    <row r="2234">
      <c r="A2234" s="28"/>
      <c r="B2234" s="52"/>
      <c r="C2234" s="52"/>
    </row>
    <row r="2235">
      <c r="A2235" s="28"/>
      <c r="B2235" s="52"/>
      <c r="C2235" s="52"/>
    </row>
    <row r="2236">
      <c r="A2236" s="28"/>
      <c r="B2236" s="52"/>
      <c r="C2236" s="52"/>
    </row>
    <row r="2237">
      <c r="A2237" s="28"/>
      <c r="B2237" s="52"/>
      <c r="C2237" s="52"/>
    </row>
    <row r="2238">
      <c r="A2238" s="28"/>
      <c r="B2238" s="52"/>
      <c r="C2238" s="52"/>
    </row>
    <row r="2239">
      <c r="A2239" s="28"/>
      <c r="B2239" s="52"/>
      <c r="C2239" s="52"/>
    </row>
    <row r="2240">
      <c r="A2240" s="28"/>
      <c r="B2240" s="52"/>
      <c r="C2240" s="52"/>
    </row>
    <row r="2241">
      <c r="A2241" s="28"/>
      <c r="B2241" s="52"/>
      <c r="C2241" s="52"/>
    </row>
    <row r="2242">
      <c r="A2242" s="28"/>
      <c r="B2242" s="52"/>
      <c r="C2242" s="52"/>
    </row>
    <row r="2243">
      <c r="A2243" s="28"/>
      <c r="B2243" s="52"/>
      <c r="C2243" s="52"/>
    </row>
    <row r="2244">
      <c r="A2244" s="28"/>
      <c r="B2244" s="52"/>
      <c r="C2244" s="52"/>
    </row>
    <row r="2245">
      <c r="A2245" s="28"/>
      <c r="B2245" s="52"/>
      <c r="C2245" s="52"/>
    </row>
    <row r="2246">
      <c r="A2246" s="28"/>
      <c r="B2246" s="52"/>
      <c r="C2246" s="52"/>
    </row>
    <row r="2247">
      <c r="A2247" s="28"/>
      <c r="B2247" s="52"/>
      <c r="C2247" s="52"/>
    </row>
    <row r="2248">
      <c r="A2248" s="28"/>
      <c r="B2248" s="52"/>
      <c r="C2248" s="52"/>
    </row>
    <row r="2249">
      <c r="A2249" s="28"/>
      <c r="B2249" s="52"/>
      <c r="C2249" s="52"/>
    </row>
    <row r="2250">
      <c r="A2250" s="28"/>
      <c r="B2250" s="52"/>
      <c r="C2250" s="52"/>
    </row>
    <row r="2251">
      <c r="A2251" s="28"/>
      <c r="B2251" s="52"/>
      <c r="C2251" s="52"/>
    </row>
    <row r="2252">
      <c r="A2252" s="28"/>
      <c r="B2252" s="52"/>
      <c r="C2252" s="52"/>
    </row>
    <row r="2253">
      <c r="A2253" s="28"/>
      <c r="B2253" s="52"/>
      <c r="C2253" s="52"/>
    </row>
    <row r="2254">
      <c r="A2254" s="28"/>
      <c r="B2254" s="52"/>
      <c r="C2254" s="52"/>
    </row>
    <row r="2255">
      <c r="A2255" s="28"/>
      <c r="B2255" s="52"/>
      <c r="C2255" s="52"/>
    </row>
    <row r="2256">
      <c r="A2256" s="28"/>
      <c r="B2256" s="52"/>
      <c r="C2256" s="52"/>
    </row>
    <row r="2257">
      <c r="A2257" s="28"/>
      <c r="B2257" s="52"/>
      <c r="C2257" s="52"/>
    </row>
    <row r="2258">
      <c r="A2258" s="28"/>
      <c r="B2258" s="52"/>
      <c r="C2258" s="52"/>
    </row>
    <row r="2259">
      <c r="A2259" s="28"/>
      <c r="B2259" s="52"/>
      <c r="C2259" s="52"/>
    </row>
    <row r="2260">
      <c r="A2260" s="28"/>
      <c r="B2260" s="52"/>
      <c r="C2260" s="52"/>
    </row>
    <row r="2261">
      <c r="A2261" s="28"/>
      <c r="B2261" s="52"/>
      <c r="C2261" s="52"/>
    </row>
    <row r="2262">
      <c r="A2262" s="28"/>
      <c r="B2262" s="52"/>
      <c r="C2262" s="52"/>
    </row>
    <row r="2263">
      <c r="A2263" s="28"/>
      <c r="B2263" s="52"/>
      <c r="C2263" s="52"/>
    </row>
    <row r="2264">
      <c r="A2264" s="28"/>
      <c r="B2264" s="52"/>
      <c r="C2264" s="52"/>
    </row>
    <row r="2265">
      <c r="A2265" s="28"/>
      <c r="B2265" s="52"/>
      <c r="C2265" s="52"/>
    </row>
    <row r="2266">
      <c r="A2266" s="28"/>
      <c r="B2266" s="52"/>
      <c r="C2266" s="52"/>
    </row>
    <row r="2267">
      <c r="A2267" s="28"/>
      <c r="B2267" s="52"/>
      <c r="C2267" s="52"/>
    </row>
    <row r="2268">
      <c r="A2268" s="28"/>
      <c r="B2268" s="52"/>
      <c r="C2268" s="52"/>
    </row>
    <row r="2269">
      <c r="A2269" s="28"/>
      <c r="B2269" s="52"/>
      <c r="C2269" s="52"/>
    </row>
    <row r="2270">
      <c r="A2270" s="28"/>
      <c r="B2270" s="52"/>
      <c r="C2270" s="52"/>
    </row>
    <row r="2271">
      <c r="A2271" s="28"/>
      <c r="B2271" s="52"/>
      <c r="C2271" s="52"/>
    </row>
    <row r="2272">
      <c r="A2272" s="28"/>
      <c r="B2272" s="52"/>
      <c r="C2272" s="52"/>
    </row>
    <row r="2273">
      <c r="A2273" s="28"/>
      <c r="B2273" s="52"/>
      <c r="C2273" s="52"/>
    </row>
    <row r="2274">
      <c r="A2274" s="28"/>
      <c r="B2274" s="52"/>
      <c r="C2274" s="52"/>
    </row>
    <row r="2275">
      <c r="A2275" s="28"/>
      <c r="B2275" s="52"/>
      <c r="C2275" s="52"/>
    </row>
    <row r="2276">
      <c r="A2276" s="28"/>
      <c r="B2276" s="52"/>
      <c r="C2276" s="52"/>
    </row>
    <row r="2277">
      <c r="A2277" s="28"/>
      <c r="B2277" s="52"/>
      <c r="C2277" s="52"/>
    </row>
    <row r="2278">
      <c r="A2278" s="28"/>
      <c r="B2278" s="52"/>
      <c r="C2278" s="52"/>
    </row>
    <row r="2279">
      <c r="A2279" s="28"/>
      <c r="B2279" s="52"/>
      <c r="C2279" s="52"/>
    </row>
    <row r="2280">
      <c r="A2280" s="28"/>
      <c r="B2280" s="52"/>
      <c r="C2280" s="52"/>
    </row>
    <row r="2281">
      <c r="A2281" s="28"/>
      <c r="B2281" s="52"/>
      <c r="C2281" s="52"/>
    </row>
    <row r="2282">
      <c r="A2282" s="28"/>
      <c r="B2282" s="52"/>
      <c r="C2282" s="52"/>
    </row>
    <row r="2283">
      <c r="A2283" s="28"/>
      <c r="B2283" s="52"/>
      <c r="C2283" s="52"/>
    </row>
    <row r="2284">
      <c r="A2284" s="28"/>
      <c r="B2284" s="52"/>
      <c r="C2284" s="52"/>
    </row>
    <row r="2285">
      <c r="A2285" s="28"/>
      <c r="B2285" s="52"/>
      <c r="C2285" s="52"/>
    </row>
    <row r="2286">
      <c r="A2286" s="28"/>
      <c r="B2286" s="52"/>
      <c r="C2286" s="52"/>
    </row>
    <row r="2287">
      <c r="A2287" s="28"/>
      <c r="B2287" s="52"/>
      <c r="C2287" s="52"/>
    </row>
    <row r="2288">
      <c r="A2288" s="28"/>
      <c r="B2288" s="52"/>
      <c r="C2288" s="52"/>
    </row>
    <row r="2289">
      <c r="A2289" s="28"/>
      <c r="B2289" s="52"/>
      <c r="C2289" s="52"/>
    </row>
    <row r="2290">
      <c r="A2290" s="28"/>
      <c r="B2290" s="52"/>
      <c r="C2290" s="52"/>
    </row>
    <row r="2291">
      <c r="A2291" s="28"/>
      <c r="B2291" s="52"/>
      <c r="C2291" s="52"/>
    </row>
    <row r="2292">
      <c r="A2292" s="28"/>
      <c r="B2292" s="52"/>
      <c r="C2292" s="52"/>
    </row>
    <row r="2293">
      <c r="A2293" s="28"/>
      <c r="B2293" s="52"/>
      <c r="C2293" s="52"/>
    </row>
    <row r="2294">
      <c r="A2294" s="28"/>
      <c r="B2294" s="52"/>
      <c r="C2294" s="52"/>
    </row>
    <row r="2295">
      <c r="A2295" s="28"/>
      <c r="B2295" s="52"/>
      <c r="C2295" s="52"/>
    </row>
    <row r="2296">
      <c r="A2296" s="28"/>
      <c r="B2296" s="52"/>
      <c r="C2296" s="52"/>
    </row>
    <row r="2297">
      <c r="A2297" s="28"/>
      <c r="B2297" s="52"/>
      <c r="C2297" s="52"/>
    </row>
    <row r="2298">
      <c r="A2298" s="28"/>
      <c r="B2298" s="52"/>
      <c r="C2298" s="52"/>
    </row>
    <row r="2299">
      <c r="A2299" s="28"/>
      <c r="B2299" s="52"/>
      <c r="C2299" s="52"/>
    </row>
    <row r="2300">
      <c r="A2300" s="28"/>
      <c r="B2300" s="52"/>
      <c r="C2300" s="52"/>
    </row>
    <row r="2301">
      <c r="A2301" s="28"/>
      <c r="B2301" s="52"/>
      <c r="C2301" s="52"/>
    </row>
    <row r="2302">
      <c r="A2302" s="28"/>
      <c r="B2302" s="52"/>
      <c r="C2302" s="52"/>
    </row>
    <row r="2303">
      <c r="A2303" s="28"/>
      <c r="B2303" s="52"/>
      <c r="C2303" s="52"/>
    </row>
    <row r="2304">
      <c r="A2304" s="28"/>
      <c r="B2304" s="52"/>
      <c r="C2304" s="52"/>
    </row>
    <row r="2305">
      <c r="A2305" s="28"/>
      <c r="B2305" s="52"/>
      <c r="C2305" s="52"/>
    </row>
    <row r="2306">
      <c r="A2306" s="28"/>
      <c r="B2306" s="52"/>
      <c r="C2306" s="52"/>
    </row>
    <row r="2307">
      <c r="A2307" s="28"/>
      <c r="B2307" s="52"/>
      <c r="C2307" s="52"/>
    </row>
    <row r="2308">
      <c r="A2308" s="28"/>
      <c r="B2308" s="52"/>
      <c r="C2308" s="52"/>
    </row>
    <row r="2309">
      <c r="A2309" s="28"/>
      <c r="B2309" s="52"/>
      <c r="C2309" s="52"/>
    </row>
    <row r="2310">
      <c r="A2310" s="28"/>
      <c r="B2310" s="52"/>
      <c r="C2310" s="52"/>
    </row>
    <row r="2311">
      <c r="A2311" s="28"/>
      <c r="B2311" s="52"/>
      <c r="C2311" s="52"/>
    </row>
    <row r="2312">
      <c r="A2312" s="28"/>
      <c r="B2312" s="52"/>
      <c r="C2312" s="52"/>
    </row>
    <row r="2313">
      <c r="A2313" s="28"/>
      <c r="B2313" s="52"/>
      <c r="C2313" s="52"/>
    </row>
    <row r="2314">
      <c r="A2314" s="28"/>
      <c r="B2314" s="52"/>
      <c r="C2314" s="52"/>
    </row>
    <row r="2315">
      <c r="A2315" s="28"/>
      <c r="B2315" s="52"/>
      <c r="C2315" s="52"/>
    </row>
    <row r="2316">
      <c r="A2316" s="28"/>
      <c r="B2316" s="52"/>
      <c r="C2316" s="52"/>
    </row>
    <row r="2317">
      <c r="A2317" s="28"/>
      <c r="B2317" s="52"/>
      <c r="C2317" s="52"/>
    </row>
    <row r="2318">
      <c r="A2318" s="28"/>
      <c r="B2318" s="52"/>
      <c r="C2318" s="52"/>
    </row>
    <row r="2319">
      <c r="A2319" s="28"/>
      <c r="B2319" s="52"/>
      <c r="C2319" s="52"/>
    </row>
    <row r="2320">
      <c r="A2320" s="28"/>
      <c r="B2320" s="52"/>
      <c r="C2320" s="52"/>
    </row>
    <row r="2321">
      <c r="A2321" s="28"/>
      <c r="B2321" s="52"/>
      <c r="C2321" s="52"/>
    </row>
    <row r="2322">
      <c r="A2322" s="28"/>
      <c r="B2322" s="52"/>
      <c r="C2322" s="52"/>
    </row>
    <row r="2323">
      <c r="A2323" s="28"/>
      <c r="B2323" s="52"/>
      <c r="C2323" s="52"/>
    </row>
    <row r="2324">
      <c r="A2324" s="28"/>
      <c r="B2324" s="52"/>
      <c r="C2324" s="52"/>
    </row>
    <row r="2325">
      <c r="A2325" s="28"/>
      <c r="B2325" s="52"/>
      <c r="C2325" s="52"/>
    </row>
    <row r="2326">
      <c r="A2326" s="28"/>
      <c r="B2326" s="52"/>
      <c r="C2326" s="52"/>
    </row>
    <row r="2327">
      <c r="A2327" s="28"/>
      <c r="B2327" s="52"/>
      <c r="C2327" s="52"/>
    </row>
    <row r="2328">
      <c r="A2328" s="28"/>
      <c r="B2328" s="52"/>
      <c r="C2328" s="52"/>
    </row>
    <row r="2329">
      <c r="A2329" s="28"/>
      <c r="B2329" s="52"/>
      <c r="C2329" s="52"/>
    </row>
    <row r="2330">
      <c r="A2330" s="28"/>
      <c r="B2330" s="52"/>
      <c r="C2330" s="52"/>
    </row>
    <row r="2331">
      <c r="A2331" s="28"/>
      <c r="B2331" s="52"/>
      <c r="C2331" s="52"/>
    </row>
    <row r="2332">
      <c r="A2332" s="28"/>
      <c r="B2332" s="52"/>
      <c r="C2332" s="52"/>
    </row>
    <row r="2333">
      <c r="A2333" s="28"/>
      <c r="B2333" s="52"/>
      <c r="C2333" s="52"/>
    </row>
    <row r="2334">
      <c r="A2334" s="28"/>
      <c r="B2334" s="52"/>
      <c r="C2334" s="52"/>
    </row>
    <row r="2335">
      <c r="A2335" s="28"/>
      <c r="B2335" s="52"/>
      <c r="C2335" s="52"/>
    </row>
    <row r="2336">
      <c r="A2336" s="28"/>
      <c r="B2336" s="52"/>
      <c r="C2336" s="52"/>
    </row>
    <row r="2337">
      <c r="A2337" s="28"/>
      <c r="B2337" s="52"/>
      <c r="C2337" s="52"/>
    </row>
    <row r="2338">
      <c r="A2338" s="28"/>
      <c r="B2338" s="52"/>
      <c r="C2338" s="52"/>
    </row>
    <row r="2339">
      <c r="A2339" s="28"/>
      <c r="B2339" s="52"/>
      <c r="C2339" s="52"/>
    </row>
    <row r="2340">
      <c r="A2340" s="28"/>
      <c r="B2340" s="52"/>
      <c r="C2340" s="52"/>
    </row>
    <row r="2341">
      <c r="A2341" s="28"/>
      <c r="B2341" s="52"/>
      <c r="C2341" s="52"/>
    </row>
    <row r="2342">
      <c r="A2342" s="28"/>
      <c r="B2342" s="52"/>
      <c r="C2342" s="52"/>
    </row>
    <row r="2343">
      <c r="A2343" s="28"/>
      <c r="B2343" s="52"/>
      <c r="C2343" s="52"/>
    </row>
    <row r="2344">
      <c r="A2344" s="28"/>
      <c r="B2344" s="52"/>
      <c r="C2344" s="52"/>
    </row>
    <row r="2345">
      <c r="A2345" s="28"/>
      <c r="B2345" s="52"/>
      <c r="C2345" s="52"/>
    </row>
    <row r="2346">
      <c r="A2346" s="28"/>
      <c r="B2346" s="52"/>
      <c r="C2346" s="52"/>
    </row>
    <row r="2347">
      <c r="A2347" s="28"/>
      <c r="B2347" s="52"/>
      <c r="C2347" s="52"/>
    </row>
    <row r="2348">
      <c r="A2348" s="28"/>
      <c r="B2348" s="52"/>
      <c r="C2348" s="52"/>
    </row>
    <row r="2349">
      <c r="A2349" s="28"/>
      <c r="B2349" s="52"/>
      <c r="C2349" s="52"/>
    </row>
    <row r="2350">
      <c r="A2350" s="28"/>
      <c r="B2350" s="52"/>
      <c r="C2350" s="52"/>
    </row>
    <row r="2351">
      <c r="A2351" s="28"/>
      <c r="B2351" s="52"/>
      <c r="C2351" s="52"/>
    </row>
    <row r="2352">
      <c r="A2352" s="28"/>
      <c r="B2352" s="52"/>
      <c r="C2352" s="52"/>
    </row>
    <row r="2353">
      <c r="A2353" s="28"/>
      <c r="B2353" s="52"/>
      <c r="C2353" s="52"/>
    </row>
    <row r="2354">
      <c r="A2354" s="28"/>
      <c r="B2354" s="52"/>
      <c r="C2354" s="52"/>
    </row>
    <row r="2355">
      <c r="A2355" s="28"/>
      <c r="B2355" s="52"/>
      <c r="C2355" s="52"/>
    </row>
    <row r="2356">
      <c r="A2356" s="28"/>
      <c r="B2356" s="52"/>
      <c r="C2356" s="52"/>
    </row>
    <row r="2357">
      <c r="A2357" s="28"/>
      <c r="B2357" s="52"/>
      <c r="C2357" s="52"/>
    </row>
    <row r="2358">
      <c r="A2358" s="28"/>
      <c r="B2358" s="52"/>
      <c r="C2358" s="52"/>
    </row>
    <row r="2359">
      <c r="A2359" s="28"/>
      <c r="B2359" s="52"/>
      <c r="C2359" s="52"/>
    </row>
    <row r="2360">
      <c r="A2360" s="28"/>
      <c r="B2360" s="52"/>
      <c r="C2360" s="52"/>
    </row>
    <row r="2361">
      <c r="A2361" s="28"/>
      <c r="B2361" s="52"/>
      <c r="C2361" s="52"/>
    </row>
    <row r="2362">
      <c r="A2362" s="28"/>
      <c r="B2362" s="52"/>
      <c r="C2362" s="52"/>
    </row>
    <row r="2363">
      <c r="A2363" s="28"/>
      <c r="B2363" s="52"/>
      <c r="C2363" s="52"/>
    </row>
    <row r="2364">
      <c r="A2364" s="28"/>
      <c r="B2364" s="52"/>
      <c r="C2364" s="52"/>
    </row>
    <row r="2365">
      <c r="A2365" s="28"/>
      <c r="B2365" s="52"/>
      <c r="C2365" s="52"/>
    </row>
    <row r="2366">
      <c r="A2366" s="28"/>
      <c r="B2366" s="52"/>
      <c r="C2366" s="52"/>
    </row>
    <row r="2367">
      <c r="A2367" s="28"/>
      <c r="B2367" s="52"/>
      <c r="C2367" s="52"/>
    </row>
    <row r="2368">
      <c r="A2368" s="28"/>
      <c r="B2368" s="52"/>
      <c r="C2368" s="52"/>
    </row>
    <row r="2369">
      <c r="A2369" s="28"/>
      <c r="B2369" s="52"/>
      <c r="C2369" s="52"/>
    </row>
    <row r="2370">
      <c r="A2370" s="28"/>
      <c r="B2370" s="52"/>
      <c r="C2370" s="52"/>
    </row>
    <row r="2371">
      <c r="A2371" s="28"/>
      <c r="B2371" s="52"/>
      <c r="C2371" s="52"/>
    </row>
    <row r="2372">
      <c r="A2372" s="28"/>
      <c r="B2372" s="52"/>
      <c r="C2372" s="52"/>
    </row>
    <row r="2373">
      <c r="A2373" s="28"/>
      <c r="B2373" s="52"/>
      <c r="C2373" s="52"/>
    </row>
    <row r="2374">
      <c r="A2374" s="28"/>
      <c r="B2374" s="52"/>
      <c r="C2374" s="52"/>
    </row>
    <row r="2375">
      <c r="A2375" s="28"/>
      <c r="B2375" s="52"/>
      <c r="C2375" s="52"/>
    </row>
    <row r="2376">
      <c r="A2376" s="28"/>
      <c r="B2376" s="52"/>
      <c r="C2376" s="52"/>
    </row>
    <row r="2377">
      <c r="A2377" s="28"/>
      <c r="B2377" s="52"/>
      <c r="C2377" s="52"/>
    </row>
    <row r="2378">
      <c r="A2378" s="28"/>
      <c r="B2378" s="52"/>
      <c r="C2378" s="52"/>
    </row>
    <row r="2379">
      <c r="A2379" s="28"/>
      <c r="B2379" s="52"/>
      <c r="C2379" s="52"/>
    </row>
    <row r="2380">
      <c r="A2380" s="28"/>
      <c r="B2380" s="52"/>
      <c r="C2380" s="52"/>
    </row>
    <row r="2381">
      <c r="A2381" s="28"/>
      <c r="B2381" s="52"/>
      <c r="C2381" s="52"/>
    </row>
    <row r="2382">
      <c r="A2382" s="28"/>
      <c r="B2382" s="52"/>
      <c r="C2382" s="52"/>
    </row>
    <row r="2383">
      <c r="A2383" s="28"/>
      <c r="B2383" s="52"/>
      <c r="C2383" s="52"/>
    </row>
    <row r="2384">
      <c r="A2384" s="28"/>
      <c r="B2384" s="52"/>
      <c r="C2384" s="52"/>
    </row>
    <row r="2385">
      <c r="A2385" s="28"/>
      <c r="B2385" s="52"/>
      <c r="C2385" s="52"/>
    </row>
    <row r="2386">
      <c r="A2386" s="28"/>
      <c r="B2386" s="52"/>
      <c r="C2386" s="52"/>
    </row>
    <row r="2387">
      <c r="A2387" s="28"/>
      <c r="B2387" s="52"/>
      <c r="C2387" s="52"/>
    </row>
    <row r="2388">
      <c r="A2388" s="28"/>
      <c r="B2388" s="52"/>
      <c r="C2388" s="52"/>
    </row>
    <row r="2389">
      <c r="A2389" s="28"/>
      <c r="B2389" s="52"/>
      <c r="C2389" s="52"/>
    </row>
    <row r="2390">
      <c r="A2390" s="28"/>
      <c r="B2390" s="52"/>
      <c r="C2390" s="52"/>
    </row>
    <row r="2391">
      <c r="A2391" s="28"/>
      <c r="B2391" s="52"/>
      <c r="C2391" s="52"/>
    </row>
    <row r="2392">
      <c r="A2392" s="28"/>
      <c r="B2392" s="52"/>
      <c r="C2392" s="52"/>
    </row>
    <row r="2393">
      <c r="A2393" s="28"/>
      <c r="B2393" s="52"/>
      <c r="C2393" s="52"/>
    </row>
    <row r="2394">
      <c r="A2394" s="28"/>
      <c r="B2394" s="52"/>
      <c r="C2394" s="52"/>
    </row>
    <row r="2395">
      <c r="A2395" s="28"/>
      <c r="B2395" s="52"/>
      <c r="C2395" s="52"/>
    </row>
    <row r="2396">
      <c r="A2396" s="28"/>
      <c r="B2396" s="52"/>
      <c r="C2396" s="52"/>
    </row>
    <row r="2397">
      <c r="A2397" s="28"/>
      <c r="B2397" s="52"/>
      <c r="C2397" s="52"/>
    </row>
    <row r="2398">
      <c r="A2398" s="28"/>
      <c r="B2398" s="52"/>
      <c r="C2398" s="52"/>
    </row>
    <row r="2399">
      <c r="A2399" s="28"/>
      <c r="B2399" s="52"/>
      <c r="C2399" s="52"/>
    </row>
    <row r="2400">
      <c r="A2400" s="28"/>
      <c r="B2400" s="52"/>
      <c r="C2400" s="52"/>
    </row>
    <row r="2401">
      <c r="A2401" s="28"/>
      <c r="B2401" s="52"/>
      <c r="C2401" s="52"/>
    </row>
    <row r="2402">
      <c r="A2402" s="28"/>
      <c r="B2402" s="52"/>
      <c r="C2402" s="52"/>
    </row>
    <row r="2403">
      <c r="A2403" s="28"/>
      <c r="B2403" s="52"/>
      <c r="C2403" s="52"/>
    </row>
    <row r="2404">
      <c r="A2404" s="28"/>
      <c r="B2404" s="52"/>
      <c r="C2404" s="52"/>
    </row>
    <row r="2405">
      <c r="A2405" s="28"/>
      <c r="B2405" s="52"/>
      <c r="C2405" s="52"/>
    </row>
    <row r="2406">
      <c r="A2406" s="28"/>
      <c r="B2406" s="52"/>
      <c r="C2406" s="52"/>
    </row>
    <row r="2407">
      <c r="A2407" s="28"/>
      <c r="B2407" s="52"/>
      <c r="C2407" s="52"/>
    </row>
    <row r="2408">
      <c r="A2408" s="28"/>
      <c r="B2408" s="52"/>
      <c r="C2408" s="52"/>
    </row>
    <row r="2409">
      <c r="A2409" s="28"/>
      <c r="B2409" s="52"/>
      <c r="C2409" s="52"/>
    </row>
    <row r="2410">
      <c r="A2410" s="28"/>
      <c r="B2410" s="52"/>
      <c r="C2410" s="52"/>
    </row>
    <row r="2411">
      <c r="A2411" s="28"/>
      <c r="B2411" s="52"/>
      <c r="C2411" s="52"/>
    </row>
    <row r="2412">
      <c r="A2412" s="28"/>
      <c r="B2412" s="52"/>
      <c r="C2412" s="52"/>
    </row>
    <row r="2413">
      <c r="A2413" s="28"/>
      <c r="B2413" s="52"/>
      <c r="C2413" s="52"/>
    </row>
    <row r="2414">
      <c r="A2414" s="28"/>
      <c r="B2414" s="52"/>
      <c r="C2414" s="52"/>
    </row>
    <row r="2415">
      <c r="A2415" s="28"/>
      <c r="B2415" s="52"/>
      <c r="C2415" s="52"/>
    </row>
    <row r="2416">
      <c r="A2416" s="28"/>
      <c r="B2416" s="52"/>
      <c r="C2416" s="52"/>
    </row>
    <row r="2417">
      <c r="A2417" s="28"/>
      <c r="B2417" s="52"/>
      <c r="C2417" s="52"/>
    </row>
    <row r="2418">
      <c r="A2418" s="28"/>
      <c r="B2418" s="52"/>
      <c r="C2418" s="52"/>
    </row>
    <row r="2419">
      <c r="A2419" s="28"/>
      <c r="B2419" s="52"/>
      <c r="C2419" s="52"/>
    </row>
    <row r="2420">
      <c r="A2420" s="28"/>
      <c r="B2420" s="52"/>
      <c r="C2420" s="52"/>
    </row>
    <row r="2421">
      <c r="A2421" s="28"/>
      <c r="B2421" s="52"/>
      <c r="C2421" s="52"/>
    </row>
    <row r="2422">
      <c r="A2422" s="28"/>
      <c r="B2422" s="52"/>
      <c r="C2422" s="52"/>
    </row>
    <row r="2423">
      <c r="A2423" s="28"/>
      <c r="B2423" s="52"/>
      <c r="C2423" s="52"/>
    </row>
    <row r="2424">
      <c r="A2424" s="28"/>
      <c r="B2424" s="52"/>
      <c r="C2424" s="52"/>
    </row>
    <row r="2425">
      <c r="A2425" s="28"/>
      <c r="B2425" s="52"/>
      <c r="C2425" s="52"/>
    </row>
    <row r="2426">
      <c r="A2426" s="28"/>
      <c r="B2426" s="52"/>
      <c r="C2426" s="52"/>
    </row>
    <row r="2427">
      <c r="A2427" s="28"/>
      <c r="B2427" s="52"/>
      <c r="C2427" s="52"/>
    </row>
    <row r="2428">
      <c r="A2428" s="28"/>
      <c r="B2428" s="52"/>
      <c r="C2428" s="52"/>
    </row>
    <row r="2429">
      <c r="A2429" s="28"/>
      <c r="B2429" s="52"/>
      <c r="C2429" s="52"/>
    </row>
    <row r="2430">
      <c r="A2430" s="28"/>
      <c r="B2430" s="52"/>
      <c r="C2430" s="52"/>
    </row>
    <row r="2431">
      <c r="A2431" s="28"/>
      <c r="B2431" s="52"/>
      <c r="C2431" s="52"/>
    </row>
    <row r="2432">
      <c r="A2432" s="28"/>
      <c r="B2432" s="52"/>
      <c r="C2432" s="52"/>
    </row>
    <row r="2433">
      <c r="A2433" s="28"/>
      <c r="B2433" s="52"/>
      <c r="C2433" s="52"/>
    </row>
    <row r="2434">
      <c r="A2434" s="28"/>
      <c r="B2434" s="52"/>
      <c r="C2434" s="52"/>
    </row>
    <row r="2435">
      <c r="A2435" s="28"/>
      <c r="B2435" s="52"/>
      <c r="C2435" s="52"/>
    </row>
    <row r="2436">
      <c r="A2436" s="28"/>
      <c r="B2436" s="52"/>
      <c r="C2436" s="52"/>
    </row>
    <row r="2437">
      <c r="A2437" s="28"/>
      <c r="B2437" s="52"/>
      <c r="C2437" s="52"/>
    </row>
    <row r="2438">
      <c r="A2438" s="28"/>
      <c r="B2438" s="52"/>
      <c r="C2438" s="52"/>
    </row>
    <row r="2439">
      <c r="A2439" s="28"/>
      <c r="B2439" s="52"/>
      <c r="C2439" s="52"/>
    </row>
    <row r="2440">
      <c r="A2440" s="28"/>
      <c r="B2440" s="52"/>
      <c r="C2440" s="52"/>
    </row>
    <row r="2441">
      <c r="A2441" s="28"/>
      <c r="B2441" s="52"/>
      <c r="C2441" s="52"/>
    </row>
    <row r="2442">
      <c r="A2442" s="28"/>
      <c r="B2442" s="52"/>
      <c r="C2442" s="52"/>
    </row>
    <row r="2443">
      <c r="A2443" s="28"/>
      <c r="B2443" s="52"/>
      <c r="C2443" s="52"/>
    </row>
    <row r="2444">
      <c r="A2444" s="28"/>
      <c r="B2444" s="52"/>
      <c r="C2444" s="52"/>
    </row>
    <row r="2445">
      <c r="A2445" s="28"/>
      <c r="B2445" s="52"/>
      <c r="C2445" s="52"/>
    </row>
    <row r="2446">
      <c r="A2446" s="28"/>
      <c r="B2446" s="52"/>
      <c r="C2446" s="52"/>
    </row>
    <row r="2447">
      <c r="A2447" s="28"/>
      <c r="B2447" s="52"/>
      <c r="C2447" s="52"/>
    </row>
    <row r="2448">
      <c r="A2448" s="28"/>
      <c r="B2448" s="52"/>
      <c r="C2448" s="52"/>
    </row>
    <row r="2449">
      <c r="A2449" s="28"/>
      <c r="B2449" s="52"/>
      <c r="C2449" s="52"/>
    </row>
    <row r="2450">
      <c r="A2450" s="28"/>
      <c r="B2450" s="52"/>
      <c r="C2450" s="52"/>
    </row>
    <row r="2451">
      <c r="A2451" s="28"/>
      <c r="B2451" s="52"/>
      <c r="C2451" s="52"/>
    </row>
    <row r="2452">
      <c r="A2452" s="28"/>
      <c r="B2452" s="52"/>
      <c r="C2452" s="52"/>
    </row>
    <row r="2453">
      <c r="A2453" s="28"/>
      <c r="B2453" s="52"/>
      <c r="C2453" s="52"/>
    </row>
    <row r="2454">
      <c r="A2454" s="28"/>
      <c r="B2454" s="52"/>
      <c r="C2454" s="52"/>
    </row>
    <row r="2455">
      <c r="A2455" s="28"/>
      <c r="B2455" s="52"/>
      <c r="C2455" s="52"/>
    </row>
    <row r="2456">
      <c r="A2456" s="28"/>
      <c r="B2456" s="52"/>
      <c r="C2456" s="52"/>
    </row>
    <row r="2457">
      <c r="A2457" s="28"/>
      <c r="B2457" s="52"/>
      <c r="C2457" s="52"/>
    </row>
    <row r="2458">
      <c r="A2458" s="28"/>
      <c r="B2458" s="52"/>
      <c r="C2458" s="52"/>
    </row>
    <row r="2459">
      <c r="A2459" s="28"/>
      <c r="B2459" s="52"/>
      <c r="C2459" s="52"/>
    </row>
    <row r="2460">
      <c r="A2460" s="28"/>
      <c r="B2460" s="52"/>
      <c r="C2460" s="52"/>
    </row>
    <row r="2461">
      <c r="A2461" s="28"/>
      <c r="B2461" s="52"/>
      <c r="C2461" s="52"/>
    </row>
    <row r="2462">
      <c r="A2462" s="28"/>
      <c r="B2462" s="52"/>
      <c r="C2462" s="52"/>
    </row>
    <row r="2463">
      <c r="A2463" s="28"/>
      <c r="B2463" s="52"/>
      <c r="C2463" s="52"/>
    </row>
    <row r="2464">
      <c r="A2464" s="28"/>
      <c r="B2464" s="52"/>
      <c r="C2464" s="52"/>
    </row>
    <row r="2465">
      <c r="A2465" s="28"/>
      <c r="B2465" s="52"/>
      <c r="C2465" s="52"/>
    </row>
    <row r="2466">
      <c r="A2466" s="28"/>
      <c r="B2466" s="52"/>
      <c r="C2466" s="52"/>
    </row>
    <row r="2467">
      <c r="A2467" s="28"/>
      <c r="B2467" s="52"/>
      <c r="C2467" s="52"/>
    </row>
    <row r="2468">
      <c r="A2468" s="28"/>
      <c r="B2468" s="52"/>
      <c r="C2468" s="52"/>
    </row>
    <row r="2469">
      <c r="A2469" s="28"/>
      <c r="B2469" s="52"/>
      <c r="C2469" s="52"/>
    </row>
    <row r="2470">
      <c r="A2470" s="28"/>
      <c r="B2470" s="52"/>
      <c r="C2470" s="52"/>
    </row>
    <row r="2471">
      <c r="A2471" s="28"/>
      <c r="B2471" s="52"/>
      <c r="C2471" s="52"/>
    </row>
    <row r="2472">
      <c r="A2472" s="28"/>
      <c r="B2472" s="52"/>
      <c r="C2472" s="52"/>
    </row>
    <row r="2473">
      <c r="A2473" s="28"/>
      <c r="B2473" s="52"/>
      <c r="C2473" s="52"/>
    </row>
    <row r="2474">
      <c r="A2474" s="28"/>
      <c r="B2474" s="52"/>
      <c r="C2474" s="52"/>
    </row>
    <row r="2475">
      <c r="A2475" s="28"/>
      <c r="B2475" s="52"/>
      <c r="C2475" s="52"/>
    </row>
    <row r="2476">
      <c r="A2476" s="28"/>
      <c r="B2476" s="52"/>
      <c r="C2476" s="52"/>
    </row>
    <row r="2477">
      <c r="A2477" s="28"/>
      <c r="B2477" s="52"/>
      <c r="C2477" s="52"/>
    </row>
    <row r="2478">
      <c r="A2478" s="28"/>
      <c r="B2478" s="52"/>
      <c r="C2478" s="52"/>
    </row>
    <row r="2479">
      <c r="A2479" s="28"/>
      <c r="B2479" s="52"/>
      <c r="C2479" s="52"/>
    </row>
    <row r="2480">
      <c r="A2480" s="28"/>
      <c r="B2480" s="52"/>
      <c r="C2480" s="52"/>
    </row>
    <row r="2481">
      <c r="A2481" s="28"/>
      <c r="B2481" s="52"/>
      <c r="C2481" s="52"/>
    </row>
    <row r="2482">
      <c r="A2482" s="28"/>
      <c r="B2482" s="52"/>
      <c r="C2482" s="52"/>
    </row>
    <row r="2483">
      <c r="A2483" s="28"/>
      <c r="B2483" s="52"/>
      <c r="C2483" s="52"/>
    </row>
    <row r="2484">
      <c r="A2484" s="28"/>
      <c r="B2484" s="52"/>
      <c r="C2484" s="52"/>
    </row>
    <row r="2485">
      <c r="A2485" s="28"/>
      <c r="B2485" s="52"/>
      <c r="C2485" s="52"/>
    </row>
    <row r="2486">
      <c r="A2486" s="28"/>
      <c r="B2486" s="52"/>
      <c r="C2486" s="52"/>
    </row>
    <row r="2487">
      <c r="A2487" s="28"/>
      <c r="B2487" s="52"/>
      <c r="C2487" s="52"/>
    </row>
    <row r="2488">
      <c r="A2488" s="28"/>
      <c r="B2488" s="52"/>
      <c r="C2488" s="52"/>
    </row>
    <row r="2489">
      <c r="A2489" s="28"/>
      <c r="B2489" s="52"/>
      <c r="C2489" s="52"/>
    </row>
    <row r="2490">
      <c r="A2490" s="28"/>
      <c r="B2490" s="52"/>
      <c r="C2490" s="52"/>
    </row>
    <row r="2491">
      <c r="A2491" s="28"/>
      <c r="B2491" s="52"/>
      <c r="C2491" s="52"/>
    </row>
    <row r="2492">
      <c r="A2492" s="28"/>
      <c r="B2492" s="52"/>
      <c r="C2492" s="52"/>
    </row>
    <row r="2493">
      <c r="A2493" s="28"/>
      <c r="B2493" s="52"/>
      <c r="C2493" s="52"/>
    </row>
    <row r="2494">
      <c r="A2494" s="28"/>
      <c r="B2494" s="52"/>
      <c r="C2494" s="52"/>
    </row>
    <row r="2495">
      <c r="A2495" s="28"/>
      <c r="B2495" s="52"/>
      <c r="C2495" s="52"/>
    </row>
    <row r="2496">
      <c r="A2496" s="28"/>
      <c r="B2496" s="52"/>
      <c r="C2496" s="52"/>
    </row>
    <row r="2497">
      <c r="A2497" s="28"/>
      <c r="B2497" s="52"/>
      <c r="C2497" s="52"/>
    </row>
    <row r="2498">
      <c r="A2498" s="28"/>
      <c r="B2498" s="52"/>
      <c r="C2498" s="52"/>
    </row>
    <row r="2499">
      <c r="A2499" s="28"/>
      <c r="B2499" s="52"/>
      <c r="C2499" s="52"/>
    </row>
    <row r="2500">
      <c r="A2500" s="28"/>
      <c r="B2500" s="52"/>
      <c r="C2500" s="52"/>
    </row>
    <row r="2501">
      <c r="A2501" s="28"/>
      <c r="B2501" s="52"/>
      <c r="C2501" s="52"/>
    </row>
    <row r="2502">
      <c r="A2502" s="28"/>
      <c r="B2502" s="52"/>
      <c r="C2502" s="52"/>
    </row>
    <row r="2503">
      <c r="A2503" s="28"/>
      <c r="B2503" s="52"/>
      <c r="C2503" s="52"/>
    </row>
    <row r="2504">
      <c r="A2504" s="28"/>
      <c r="B2504" s="52"/>
      <c r="C2504" s="52"/>
    </row>
    <row r="2505">
      <c r="A2505" s="28"/>
      <c r="B2505" s="52"/>
      <c r="C2505" s="52"/>
    </row>
    <row r="2506">
      <c r="A2506" s="28"/>
      <c r="B2506" s="52"/>
      <c r="C2506" s="52"/>
    </row>
    <row r="2507">
      <c r="A2507" s="28"/>
      <c r="B2507" s="52"/>
      <c r="C2507" s="52"/>
    </row>
    <row r="2508">
      <c r="A2508" s="28"/>
      <c r="B2508" s="52"/>
      <c r="C2508" s="52"/>
    </row>
    <row r="2509">
      <c r="A2509" s="28"/>
      <c r="B2509" s="52"/>
      <c r="C2509" s="52"/>
    </row>
    <row r="2510">
      <c r="A2510" s="28"/>
      <c r="B2510" s="52"/>
      <c r="C2510" s="52"/>
    </row>
    <row r="2511">
      <c r="A2511" s="28"/>
      <c r="B2511" s="52"/>
      <c r="C2511" s="52"/>
    </row>
    <row r="2512">
      <c r="A2512" s="28"/>
      <c r="B2512" s="52"/>
      <c r="C2512" s="52"/>
    </row>
    <row r="2513">
      <c r="A2513" s="28"/>
      <c r="B2513" s="52"/>
      <c r="C2513" s="52"/>
    </row>
    <row r="2514">
      <c r="A2514" s="28"/>
      <c r="B2514" s="52"/>
      <c r="C2514" s="52"/>
    </row>
    <row r="2515">
      <c r="A2515" s="28"/>
      <c r="B2515" s="52"/>
      <c r="C2515" s="52"/>
    </row>
    <row r="2516">
      <c r="A2516" s="28"/>
      <c r="B2516" s="52"/>
      <c r="C2516" s="52"/>
    </row>
    <row r="2517">
      <c r="A2517" s="28"/>
      <c r="B2517" s="52"/>
      <c r="C2517" s="52"/>
    </row>
    <row r="2518">
      <c r="A2518" s="28"/>
      <c r="B2518" s="52"/>
      <c r="C2518" s="52"/>
    </row>
    <row r="2519">
      <c r="A2519" s="28"/>
      <c r="B2519" s="52"/>
      <c r="C2519" s="52"/>
    </row>
    <row r="2520">
      <c r="A2520" s="28"/>
      <c r="B2520" s="52"/>
      <c r="C2520" s="52"/>
    </row>
    <row r="2521">
      <c r="A2521" s="28"/>
      <c r="B2521" s="52"/>
      <c r="C2521" s="52"/>
    </row>
    <row r="2522">
      <c r="A2522" s="28"/>
      <c r="B2522" s="52"/>
      <c r="C2522" s="52"/>
    </row>
    <row r="2523">
      <c r="A2523" s="28"/>
      <c r="B2523" s="52"/>
      <c r="C2523" s="52"/>
    </row>
    <row r="2524">
      <c r="A2524" s="28"/>
      <c r="B2524" s="52"/>
      <c r="C2524" s="52"/>
    </row>
    <row r="2525">
      <c r="A2525" s="28"/>
      <c r="B2525" s="52"/>
      <c r="C2525" s="52"/>
    </row>
    <row r="2526">
      <c r="A2526" s="28"/>
      <c r="B2526" s="52"/>
      <c r="C2526" s="52"/>
    </row>
    <row r="2527">
      <c r="A2527" s="28"/>
      <c r="B2527" s="52"/>
      <c r="C2527" s="52"/>
    </row>
    <row r="2528">
      <c r="A2528" s="28"/>
      <c r="B2528" s="52"/>
      <c r="C2528" s="52"/>
    </row>
    <row r="2529">
      <c r="A2529" s="28"/>
      <c r="B2529" s="52"/>
      <c r="C2529" s="52"/>
    </row>
    <row r="2530">
      <c r="A2530" s="28"/>
      <c r="B2530" s="52"/>
      <c r="C2530" s="52"/>
    </row>
    <row r="2531">
      <c r="A2531" s="28"/>
      <c r="B2531" s="52"/>
      <c r="C2531" s="52"/>
    </row>
    <row r="2532">
      <c r="A2532" s="28"/>
      <c r="B2532" s="52"/>
      <c r="C2532" s="52"/>
    </row>
    <row r="2533">
      <c r="A2533" s="28"/>
      <c r="B2533" s="52"/>
      <c r="C2533" s="52"/>
    </row>
    <row r="2534">
      <c r="A2534" s="28"/>
      <c r="B2534" s="52"/>
      <c r="C2534" s="52"/>
    </row>
    <row r="2535">
      <c r="A2535" s="28"/>
      <c r="B2535" s="52"/>
      <c r="C2535" s="52"/>
    </row>
    <row r="2536">
      <c r="A2536" s="28"/>
      <c r="B2536" s="52"/>
      <c r="C2536" s="52"/>
    </row>
    <row r="2537">
      <c r="A2537" s="28"/>
      <c r="B2537" s="52"/>
      <c r="C2537" s="52"/>
    </row>
    <row r="2538">
      <c r="A2538" s="28"/>
      <c r="B2538" s="52"/>
      <c r="C2538" s="52"/>
    </row>
    <row r="2539">
      <c r="A2539" s="28"/>
      <c r="B2539" s="52"/>
      <c r="C2539" s="52"/>
    </row>
    <row r="2540">
      <c r="A2540" s="28"/>
      <c r="B2540" s="52"/>
      <c r="C2540" s="52"/>
    </row>
    <row r="2541">
      <c r="A2541" s="28"/>
      <c r="B2541" s="52"/>
      <c r="C2541" s="52"/>
    </row>
    <row r="2542">
      <c r="A2542" s="28"/>
      <c r="B2542" s="52"/>
      <c r="C2542" s="52"/>
    </row>
    <row r="2543">
      <c r="A2543" s="28"/>
      <c r="B2543" s="52"/>
      <c r="C2543" s="52"/>
    </row>
    <row r="2544">
      <c r="A2544" s="28"/>
      <c r="B2544" s="52"/>
      <c r="C2544" s="52"/>
    </row>
    <row r="2545">
      <c r="A2545" s="28"/>
      <c r="B2545" s="52"/>
      <c r="C2545" s="52"/>
    </row>
    <row r="2546">
      <c r="A2546" s="28"/>
      <c r="B2546" s="52"/>
      <c r="C2546" s="52"/>
    </row>
    <row r="2547">
      <c r="A2547" s="28"/>
      <c r="B2547" s="52"/>
      <c r="C2547" s="52"/>
    </row>
    <row r="2548">
      <c r="A2548" s="28"/>
      <c r="B2548" s="52"/>
      <c r="C2548" s="52"/>
    </row>
    <row r="2549">
      <c r="A2549" s="28"/>
      <c r="B2549" s="52"/>
      <c r="C2549" s="52"/>
    </row>
    <row r="2550">
      <c r="A2550" s="28"/>
      <c r="B2550" s="52"/>
      <c r="C2550" s="52"/>
    </row>
    <row r="2551">
      <c r="A2551" s="28"/>
      <c r="B2551" s="52"/>
      <c r="C2551" s="52"/>
    </row>
    <row r="2552">
      <c r="A2552" s="28"/>
      <c r="B2552" s="52"/>
      <c r="C2552" s="52"/>
    </row>
    <row r="2553">
      <c r="A2553" s="28"/>
      <c r="B2553" s="52"/>
      <c r="C2553" s="52"/>
    </row>
    <row r="2554">
      <c r="A2554" s="28"/>
      <c r="B2554" s="52"/>
      <c r="C2554" s="52"/>
    </row>
    <row r="2555">
      <c r="A2555" s="28"/>
      <c r="B2555" s="52"/>
      <c r="C2555" s="52"/>
    </row>
    <row r="2556">
      <c r="A2556" s="28"/>
      <c r="B2556" s="52"/>
      <c r="C2556" s="52"/>
    </row>
    <row r="2557">
      <c r="A2557" s="28"/>
      <c r="B2557" s="52"/>
      <c r="C2557" s="52"/>
    </row>
    <row r="2558">
      <c r="A2558" s="28"/>
      <c r="B2558" s="52"/>
      <c r="C2558" s="52"/>
    </row>
    <row r="2559">
      <c r="A2559" s="28"/>
      <c r="B2559" s="52"/>
      <c r="C2559" s="52"/>
    </row>
    <row r="2560">
      <c r="A2560" s="28"/>
      <c r="B2560" s="52"/>
      <c r="C2560" s="52"/>
    </row>
    <row r="2561">
      <c r="A2561" s="28"/>
      <c r="B2561" s="52"/>
      <c r="C2561" s="52"/>
    </row>
    <row r="2562">
      <c r="A2562" s="28"/>
      <c r="B2562" s="52"/>
      <c r="C2562" s="52"/>
    </row>
    <row r="2563">
      <c r="A2563" s="28"/>
      <c r="B2563" s="52"/>
      <c r="C2563" s="52"/>
    </row>
    <row r="2564">
      <c r="A2564" s="28"/>
      <c r="B2564" s="52"/>
      <c r="C2564" s="52"/>
    </row>
    <row r="2565">
      <c r="A2565" s="28"/>
      <c r="B2565" s="52"/>
      <c r="C2565" s="52"/>
    </row>
    <row r="2566">
      <c r="A2566" s="28"/>
      <c r="B2566" s="52"/>
      <c r="C2566" s="52"/>
    </row>
    <row r="2567">
      <c r="A2567" s="28"/>
      <c r="B2567" s="52"/>
      <c r="C2567" s="52"/>
    </row>
    <row r="2568">
      <c r="A2568" s="28"/>
      <c r="B2568" s="52"/>
      <c r="C2568" s="52"/>
    </row>
    <row r="2569">
      <c r="A2569" s="28"/>
      <c r="B2569" s="52"/>
      <c r="C2569" s="52"/>
    </row>
    <row r="2570">
      <c r="A2570" s="28"/>
      <c r="B2570" s="52"/>
      <c r="C2570" s="52"/>
    </row>
    <row r="2571">
      <c r="A2571" s="28"/>
      <c r="B2571" s="52"/>
      <c r="C2571" s="52"/>
    </row>
    <row r="2572">
      <c r="A2572" s="28"/>
      <c r="B2572" s="52"/>
      <c r="C2572" s="52"/>
    </row>
    <row r="2573">
      <c r="A2573" s="28"/>
      <c r="B2573" s="52"/>
      <c r="C2573" s="52"/>
    </row>
    <row r="2574">
      <c r="A2574" s="28"/>
      <c r="B2574" s="52"/>
      <c r="C2574" s="52"/>
    </row>
    <row r="2575">
      <c r="A2575" s="28"/>
      <c r="B2575" s="52"/>
      <c r="C2575" s="52"/>
    </row>
    <row r="2576">
      <c r="A2576" s="28"/>
      <c r="B2576" s="52"/>
      <c r="C2576" s="52"/>
    </row>
    <row r="2577">
      <c r="A2577" s="28"/>
      <c r="B2577" s="52"/>
      <c r="C2577" s="52"/>
    </row>
    <row r="2578">
      <c r="A2578" s="28"/>
      <c r="B2578" s="52"/>
      <c r="C2578" s="52"/>
    </row>
    <row r="2579">
      <c r="A2579" s="28"/>
      <c r="B2579" s="52"/>
      <c r="C2579" s="52"/>
    </row>
    <row r="2580">
      <c r="A2580" s="28"/>
      <c r="B2580" s="52"/>
      <c r="C2580" s="52"/>
    </row>
    <row r="2581">
      <c r="A2581" s="28"/>
      <c r="B2581" s="52"/>
      <c r="C2581" s="52"/>
    </row>
    <row r="2582">
      <c r="A2582" s="28"/>
      <c r="B2582" s="52"/>
      <c r="C2582" s="52"/>
    </row>
    <row r="2583">
      <c r="A2583" s="28"/>
      <c r="B2583" s="52"/>
      <c r="C2583" s="52"/>
    </row>
    <row r="2584">
      <c r="A2584" s="28"/>
      <c r="B2584" s="52"/>
      <c r="C2584" s="52"/>
    </row>
    <row r="2585">
      <c r="A2585" s="28"/>
      <c r="B2585" s="52"/>
      <c r="C2585" s="52"/>
    </row>
    <row r="2586">
      <c r="A2586" s="28"/>
      <c r="B2586" s="52"/>
      <c r="C2586" s="52"/>
    </row>
    <row r="2587">
      <c r="A2587" s="28"/>
      <c r="B2587" s="52"/>
      <c r="C2587" s="52"/>
    </row>
    <row r="2588">
      <c r="A2588" s="28"/>
      <c r="B2588" s="52"/>
      <c r="C2588" s="52"/>
    </row>
    <row r="2589">
      <c r="A2589" s="28"/>
      <c r="B2589" s="52"/>
      <c r="C2589" s="52"/>
    </row>
    <row r="2590">
      <c r="A2590" s="28"/>
      <c r="B2590" s="52"/>
      <c r="C2590" s="52"/>
    </row>
    <row r="2591">
      <c r="A2591" s="28"/>
      <c r="B2591" s="52"/>
      <c r="C2591" s="52"/>
    </row>
    <row r="2592">
      <c r="A2592" s="28"/>
      <c r="B2592" s="52"/>
      <c r="C2592" s="52"/>
    </row>
    <row r="2593">
      <c r="A2593" s="28"/>
      <c r="B2593" s="52"/>
      <c r="C2593" s="52"/>
    </row>
    <row r="2594">
      <c r="A2594" s="28"/>
      <c r="B2594" s="52"/>
      <c r="C2594" s="52"/>
    </row>
    <row r="2595">
      <c r="A2595" s="28"/>
      <c r="B2595" s="52"/>
      <c r="C2595" s="52"/>
    </row>
    <row r="2596">
      <c r="A2596" s="28"/>
      <c r="B2596" s="52"/>
      <c r="C2596" s="52"/>
    </row>
    <row r="2597">
      <c r="A2597" s="28"/>
      <c r="B2597" s="52"/>
      <c r="C2597" s="52"/>
    </row>
    <row r="2598">
      <c r="A2598" s="28"/>
      <c r="B2598" s="52"/>
      <c r="C2598" s="52"/>
    </row>
    <row r="2599">
      <c r="A2599" s="28"/>
      <c r="B2599" s="52"/>
      <c r="C2599" s="52"/>
    </row>
    <row r="2600">
      <c r="A2600" s="28"/>
      <c r="B2600" s="52"/>
      <c r="C2600" s="52"/>
    </row>
    <row r="2601">
      <c r="A2601" s="28"/>
      <c r="B2601" s="52"/>
      <c r="C2601" s="52"/>
    </row>
    <row r="2602">
      <c r="A2602" s="28"/>
      <c r="B2602" s="52"/>
      <c r="C2602" s="52"/>
    </row>
    <row r="2603">
      <c r="A2603" s="28"/>
      <c r="B2603" s="52"/>
      <c r="C2603" s="52"/>
    </row>
    <row r="2604">
      <c r="A2604" s="28"/>
      <c r="B2604" s="52"/>
      <c r="C2604" s="52"/>
    </row>
    <row r="2605">
      <c r="A2605" s="28"/>
      <c r="B2605" s="52"/>
      <c r="C2605" s="52"/>
    </row>
    <row r="2606">
      <c r="A2606" s="28"/>
      <c r="B2606" s="52"/>
      <c r="C2606" s="52"/>
    </row>
    <row r="2607">
      <c r="A2607" s="28"/>
      <c r="B2607" s="52"/>
      <c r="C2607" s="52"/>
    </row>
    <row r="2608">
      <c r="A2608" s="28"/>
      <c r="B2608" s="52"/>
      <c r="C2608" s="52"/>
    </row>
    <row r="2609">
      <c r="A2609" s="28"/>
      <c r="B2609" s="52"/>
      <c r="C2609" s="52"/>
    </row>
    <row r="2610">
      <c r="A2610" s="28"/>
      <c r="B2610" s="52"/>
      <c r="C2610" s="52"/>
    </row>
    <row r="2611">
      <c r="A2611" s="28"/>
      <c r="B2611" s="52"/>
      <c r="C2611" s="52"/>
    </row>
    <row r="2612">
      <c r="A2612" s="28"/>
      <c r="B2612" s="52"/>
      <c r="C2612" s="52"/>
    </row>
    <row r="2613">
      <c r="A2613" s="28"/>
      <c r="B2613" s="52"/>
      <c r="C2613" s="52"/>
    </row>
    <row r="2614">
      <c r="A2614" s="28"/>
      <c r="B2614" s="52"/>
      <c r="C2614" s="52"/>
    </row>
    <row r="2615">
      <c r="A2615" s="28"/>
      <c r="B2615" s="52"/>
      <c r="C2615" s="52"/>
    </row>
    <row r="2616">
      <c r="A2616" s="28"/>
      <c r="B2616" s="52"/>
      <c r="C2616" s="52"/>
    </row>
    <row r="2617">
      <c r="A2617" s="28"/>
      <c r="B2617" s="52"/>
      <c r="C2617" s="52"/>
    </row>
    <row r="2618">
      <c r="A2618" s="28"/>
      <c r="B2618" s="52"/>
      <c r="C2618" s="52"/>
    </row>
    <row r="2619">
      <c r="A2619" s="28"/>
      <c r="B2619" s="52"/>
      <c r="C2619" s="52"/>
    </row>
    <row r="2620">
      <c r="A2620" s="28"/>
      <c r="B2620" s="52"/>
      <c r="C2620" s="52"/>
    </row>
    <row r="2621">
      <c r="A2621" s="28"/>
      <c r="B2621" s="52"/>
      <c r="C2621" s="52"/>
    </row>
    <row r="2622">
      <c r="A2622" s="28"/>
      <c r="B2622" s="52"/>
      <c r="C2622" s="52"/>
    </row>
    <row r="2623">
      <c r="A2623" s="28"/>
      <c r="B2623" s="52"/>
      <c r="C2623" s="52"/>
    </row>
    <row r="2624">
      <c r="A2624" s="28"/>
      <c r="B2624" s="52"/>
      <c r="C2624" s="52"/>
    </row>
    <row r="2625">
      <c r="A2625" s="28"/>
      <c r="B2625" s="52"/>
      <c r="C2625" s="52"/>
    </row>
    <row r="2626">
      <c r="A2626" s="28"/>
      <c r="B2626" s="52"/>
      <c r="C2626" s="52"/>
    </row>
    <row r="2627">
      <c r="A2627" s="28"/>
      <c r="B2627" s="52"/>
      <c r="C2627" s="52"/>
    </row>
    <row r="2628">
      <c r="A2628" s="28"/>
      <c r="B2628" s="52"/>
      <c r="C2628" s="52"/>
    </row>
    <row r="2629">
      <c r="A2629" s="28"/>
      <c r="B2629" s="52"/>
      <c r="C2629" s="52"/>
    </row>
    <row r="2630">
      <c r="A2630" s="28"/>
      <c r="B2630" s="52"/>
      <c r="C2630" s="52"/>
    </row>
    <row r="2631">
      <c r="A2631" s="28"/>
      <c r="B2631" s="52"/>
      <c r="C2631" s="52"/>
    </row>
    <row r="2632">
      <c r="A2632" s="28"/>
      <c r="B2632" s="52"/>
      <c r="C2632" s="52"/>
    </row>
    <row r="2633">
      <c r="A2633" s="28"/>
      <c r="B2633" s="52"/>
      <c r="C2633" s="52"/>
    </row>
    <row r="2634">
      <c r="A2634" s="28"/>
      <c r="B2634" s="52"/>
      <c r="C2634" s="52"/>
    </row>
    <row r="2635">
      <c r="A2635" s="28"/>
      <c r="B2635" s="52"/>
      <c r="C2635" s="52"/>
    </row>
    <row r="2636">
      <c r="A2636" s="28"/>
      <c r="B2636" s="52"/>
      <c r="C2636" s="52"/>
    </row>
    <row r="2637">
      <c r="A2637" s="28"/>
      <c r="B2637" s="52"/>
      <c r="C2637" s="52"/>
    </row>
    <row r="2638">
      <c r="A2638" s="28"/>
      <c r="B2638" s="52"/>
      <c r="C2638" s="52"/>
    </row>
    <row r="2639">
      <c r="A2639" s="28"/>
      <c r="B2639" s="52"/>
      <c r="C2639" s="52"/>
    </row>
    <row r="2640">
      <c r="A2640" s="28"/>
      <c r="B2640" s="52"/>
      <c r="C2640" s="52"/>
    </row>
    <row r="2641">
      <c r="A2641" s="28"/>
      <c r="B2641" s="52"/>
      <c r="C2641" s="52"/>
    </row>
    <row r="2642">
      <c r="A2642" s="28"/>
      <c r="B2642" s="52"/>
      <c r="C2642" s="52"/>
    </row>
    <row r="2643">
      <c r="A2643" s="28"/>
      <c r="B2643" s="52"/>
      <c r="C2643" s="52"/>
    </row>
    <row r="2644">
      <c r="A2644" s="28"/>
      <c r="B2644" s="52"/>
      <c r="C2644" s="52"/>
    </row>
    <row r="2645">
      <c r="A2645" s="28"/>
      <c r="B2645" s="52"/>
      <c r="C2645" s="52"/>
    </row>
    <row r="2646">
      <c r="A2646" s="28"/>
      <c r="B2646" s="52"/>
      <c r="C2646" s="52"/>
    </row>
    <row r="2647">
      <c r="A2647" s="28"/>
      <c r="B2647" s="52"/>
      <c r="C2647" s="52"/>
    </row>
    <row r="2648">
      <c r="A2648" s="28"/>
      <c r="B2648" s="52"/>
      <c r="C2648" s="52"/>
    </row>
    <row r="2649">
      <c r="A2649" s="28"/>
      <c r="B2649" s="52"/>
      <c r="C2649" s="52"/>
    </row>
    <row r="2650">
      <c r="A2650" s="28"/>
      <c r="B2650" s="52"/>
      <c r="C2650" s="52"/>
    </row>
    <row r="2651">
      <c r="A2651" s="28"/>
      <c r="B2651" s="52"/>
      <c r="C2651" s="52"/>
    </row>
    <row r="2652">
      <c r="A2652" s="28"/>
      <c r="B2652" s="52"/>
      <c r="C2652" s="52"/>
    </row>
    <row r="2653">
      <c r="A2653" s="28"/>
      <c r="B2653" s="52"/>
      <c r="C2653" s="52"/>
    </row>
    <row r="2654">
      <c r="A2654" s="28"/>
      <c r="B2654" s="52"/>
      <c r="C2654" s="52"/>
    </row>
    <row r="2655">
      <c r="A2655" s="28"/>
      <c r="B2655" s="52"/>
      <c r="C2655" s="52"/>
    </row>
    <row r="2656">
      <c r="A2656" s="28"/>
      <c r="B2656" s="52"/>
      <c r="C2656" s="52"/>
    </row>
    <row r="2657">
      <c r="A2657" s="28"/>
      <c r="B2657" s="52"/>
      <c r="C2657" s="52"/>
    </row>
    <row r="2658">
      <c r="A2658" s="28"/>
      <c r="B2658" s="52"/>
      <c r="C2658" s="52"/>
    </row>
    <row r="2659">
      <c r="A2659" s="28"/>
      <c r="B2659" s="52"/>
      <c r="C2659" s="52"/>
    </row>
    <row r="2660">
      <c r="A2660" s="28"/>
      <c r="B2660" s="52"/>
      <c r="C2660" s="52"/>
    </row>
    <row r="2661">
      <c r="A2661" s="28"/>
      <c r="B2661" s="52"/>
      <c r="C2661" s="52"/>
    </row>
    <row r="2662">
      <c r="A2662" s="28"/>
      <c r="B2662" s="52"/>
      <c r="C2662" s="52"/>
    </row>
    <row r="2663">
      <c r="A2663" s="28"/>
      <c r="B2663" s="52"/>
      <c r="C2663" s="52"/>
    </row>
    <row r="2664">
      <c r="A2664" s="28"/>
      <c r="B2664" s="52"/>
      <c r="C2664" s="52"/>
    </row>
    <row r="2665">
      <c r="A2665" s="28"/>
      <c r="B2665" s="52"/>
      <c r="C2665" s="52"/>
    </row>
    <row r="2666">
      <c r="A2666" s="28"/>
      <c r="B2666" s="52"/>
      <c r="C2666" s="52"/>
    </row>
    <row r="2667">
      <c r="A2667" s="28"/>
      <c r="B2667" s="52"/>
      <c r="C2667" s="52"/>
    </row>
    <row r="2668">
      <c r="A2668" s="28"/>
      <c r="B2668" s="52"/>
      <c r="C2668" s="52"/>
    </row>
    <row r="2669">
      <c r="A2669" s="28"/>
      <c r="B2669" s="52"/>
      <c r="C2669" s="52"/>
    </row>
    <row r="2670">
      <c r="A2670" s="28"/>
      <c r="B2670" s="52"/>
      <c r="C2670" s="52"/>
    </row>
    <row r="2671">
      <c r="A2671" s="28"/>
      <c r="B2671" s="52"/>
      <c r="C2671" s="52"/>
    </row>
    <row r="2672">
      <c r="A2672" s="28"/>
      <c r="B2672" s="52"/>
      <c r="C2672" s="52"/>
    </row>
    <row r="2673">
      <c r="A2673" s="28"/>
      <c r="B2673" s="52"/>
      <c r="C2673" s="52"/>
    </row>
    <row r="2674">
      <c r="A2674" s="28"/>
      <c r="B2674" s="52"/>
      <c r="C2674" s="52"/>
    </row>
    <row r="2675">
      <c r="A2675" s="28"/>
      <c r="B2675" s="52"/>
      <c r="C2675" s="52"/>
    </row>
    <row r="2676">
      <c r="A2676" s="28"/>
      <c r="B2676" s="52"/>
      <c r="C2676" s="52"/>
    </row>
    <row r="2677">
      <c r="A2677" s="28"/>
      <c r="B2677" s="52"/>
      <c r="C2677" s="52"/>
    </row>
    <row r="2678">
      <c r="A2678" s="28"/>
      <c r="B2678" s="52"/>
      <c r="C2678" s="52"/>
    </row>
    <row r="2679">
      <c r="A2679" s="28"/>
      <c r="B2679" s="52"/>
      <c r="C2679" s="52"/>
    </row>
    <row r="2680">
      <c r="A2680" s="28"/>
      <c r="B2680" s="52"/>
      <c r="C2680" s="52"/>
    </row>
    <row r="2681">
      <c r="A2681" s="28"/>
      <c r="B2681" s="52"/>
      <c r="C2681" s="52"/>
    </row>
    <row r="2682">
      <c r="A2682" s="28"/>
      <c r="B2682" s="52"/>
      <c r="C2682" s="52"/>
    </row>
    <row r="2683">
      <c r="A2683" s="28"/>
      <c r="B2683" s="52"/>
      <c r="C2683" s="52"/>
    </row>
    <row r="2684">
      <c r="A2684" s="28"/>
      <c r="B2684" s="52"/>
      <c r="C2684" s="52"/>
    </row>
    <row r="2685">
      <c r="A2685" s="28"/>
      <c r="B2685" s="52"/>
      <c r="C2685" s="52"/>
    </row>
    <row r="2686">
      <c r="A2686" s="28"/>
      <c r="B2686" s="52"/>
      <c r="C2686" s="52"/>
    </row>
    <row r="2687">
      <c r="A2687" s="28"/>
      <c r="B2687" s="52"/>
      <c r="C2687" s="52"/>
    </row>
    <row r="2688">
      <c r="A2688" s="28"/>
      <c r="B2688" s="52"/>
      <c r="C2688" s="52"/>
    </row>
    <row r="2689">
      <c r="A2689" s="28"/>
      <c r="B2689" s="52"/>
      <c r="C2689" s="52"/>
    </row>
    <row r="2690">
      <c r="A2690" s="28"/>
      <c r="B2690" s="52"/>
      <c r="C2690" s="52"/>
    </row>
    <row r="2691">
      <c r="A2691" s="28"/>
      <c r="B2691" s="52"/>
      <c r="C2691" s="52"/>
    </row>
    <row r="2692">
      <c r="A2692" s="28"/>
      <c r="B2692" s="52"/>
      <c r="C2692" s="52"/>
    </row>
    <row r="2693">
      <c r="A2693" s="28"/>
      <c r="B2693" s="52"/>
      <c r="C2693" s="52"/>
    </row>
    <row r="2694">
      <c r="A2694" s="28"/>
      <c r="B2694" s="52"/>
      <c r="C2694" s="52"/>
    </row>
    <row r="2695">
      <c r="A2695" s="28"/>
      <c r="B2695" s="52"/>
      <c r="C2695" s="52"/>
    </row>
    <row r="2696">
      <c r="A2696" s="28"/>
      <c r="B2696" s="52"/>
      <c r="C2696" s="52"/>
    </row>
    <row r="2697">
      <c r="A2697" s="28"/>
      <c r="B2697" s="52"/>
      <c r="C2697" s="52"/>
    </row>
    <row r="2698">
      <c r="A2698" s="28"/>
      <c r="B2698" s="52"/>
      <c r="C2698" s="52"/>
    </row>
    <row r="2699">
      <c r="A2699" s="28"/>
      <c r="B2699" s="52"/>
      <c r="C2699" s="52"/>
    </row>
    <row r="2700">
      <c r="A2700" s="28"/>
      <c r="B2700" s="52"/>
      <c r="C2700" s="52"/>
    </row>
    <row r="2701">
      <c r="A2701" s="28"/>
      <c r="B2701" s="52"/>
      <c r="C2701" s="52"/>
    </row>
    <row r="2702">
      <c r="A2702" s="28"/>
      <c r="B2702" s="52"/>
      <c r="C2702" s="52"/>
    </row>
    <row r="2703">
      <c r="A2703" s="28"/>
      <c r="B2703" s="52"/>
      <c r="C2703" s="52"/>
    </row>
    <row r="2704">
      <c r="A2704" s="28"/>
      <c r="B2704" s="52"/>
      <c r="C2704" s="52"/>
    </row>
    <row r="2705">
      <c r="A2705" s="28"/>
      <c r="B2705" s="52"/>
      <c r="C2705" s="52"/>
    </row>
    <row r="2706">
      <c r="A2706" s="28"/>
      <c r="B2706" s="52"/>
      <c r="C2706" s="52"/>
    </row>
    <row r="2707">
      <c r="A2707" s="28"/>
      <c r="B2707" s="52"/>
      <c r="C2707" s="52"/>
    </row>
    <row r="2708">
      <c r="A2708" s="28"/>
      <c r="B2708" s="52"/>
      <c r="C2708" s="52"/>
    </row>
    <row r="2709">
      <c r="A2709" s="28"/>
      <c r="B2709" s="52"/>
      <c r="C2709" s="52"/>
    </row>
    <row r="2710">
      <c r="A2710" s="28"/>
      <c r="B2710" s="52"/>
      <c r="C2710" s="52"/>
    </row>
    <row r="2711">
      <c r="A2711" s="28"/>
      <c r="B2711" s="52"/>
      <c r="C2711" s="52"/>
    </row>
    <row r="2712">
      <c r="A2712" s="28"/>
      <c r="B2712" s="52"/>
      <c r="C2712" s="52"/>
    </row>
    <row r="2713">
      <c r="A2713" s="28"/>
      <c r="B2713" s="52"/>
      <c r="C2713" s="52"/>
    </row>
    <row r="2714">
      <c r="A2714" s="28"/>
      <c r="B2714" s="52"/>
      <c r="C2714" s="52"/>
    </row>
    <row r="2715">
      <c r="A2715" s="28"/>
      <c r="B2715" s="52"/>
      <c r="C2715" s="52"/>
    </row>
    <row r="2716">
      <c r="A2716" s="28"/>
      <c r="B2716" s="52"/>
      <c r="C2716" s="52"/>
    </row>
    <row r="2717">
      <c r="A2717" s="28"/>
      <c r="B2717" s="52"/>
      <c r="C2717" s="52"/>
    </row>
    <row r="2718">
      <c r="A2718" s="28"/>
      <c r="B2718" s="52"/>
      <c r="C2718" s="52"/>
    </row>
    <row r="2719">
      <c r="A2719" s="28"/>
      <c r="B2719" s="52"/>
      <c r="C2719" s="52"/>
    </row>
    <row r="2720">
      <c r="A2720" s="28"/>
      <c r="B2720" s="52"/>
      <c r="C2720" s="52"/>
    </row>
    <row r="2721">
      <c r="A2721" s="28"/>
      <c r="B2721" s="52"/>
      <c r="C2721" s="52"/>
    </row>
    <row r="2722">
      <c r="A2722" s="28"/>
      <c r="B2722" s="52"/>
      <c r="C2722" s="52"/>
    </row>
    <row r="2723">
      <c r="A2723" s="28"/>
      <c r="B2723" s="52"/>
      <c r="C2723" s="52"/>
    </row>
    <row r="2724">
      <c r="A2724" s="28"/>
      <c r="B2724" s="52"/>
      <c r="C2724" s="52"/>
    </row>
    <row r="2725">
      <c r="A2725" s="28"/>
      <c r="B2725" s="52"/>
      <c r="C2725" s="52"/>
    </row>
    <row r="2726">
      <c r="A2726" s="28"/>
      <c r="B2726" s="52"/>
      <c r="C2726" s="52"/>
    </row>
    <row r="2727">
      <c r="A2727" s="28"/>
      <c r="B2727" s="52"/>
      <c r="C2727" s="52"/>
    </row>
    <row r="2728">
      <c r="A2728" s="28"/>
      <c r="B2728" s="52"/>
      <c r="C2728" s="52"/>
    </row>
    <row r="2729">
      <c r="A2729" s="28"/>
      <c r="B2729" s="52"/>
      <c r="C2729" s="52"/>
    </row>
    <row r="2730">
      <c r="A2730" s="28"/>
      <c r="B2730" s="52"/>
      <c r="C2730" s="52"/>
    </row>
    <row r="2731">
      <c r="A2731" s="28"/>
      <c r="B2731" s="52"/>
      <c r="C2731" s="52"/>
    </row>
    <row r="2732">
      <c r="A2732" s="28"/>
      <c r="B2732" s="52"/>
      <c r="C2732" s="52"/>
    </row>
    <row r="2733">
      <c r="A2733" s="28"/>
      <c r="B2733" s="52"/>
      <c r="C2733" s="52"/>
    </row>
    <row r="2734">
      <c r="A2734" s="28"/>
      <c r="B2734" s="52"/>
      <c r="C2734" s="52"/>
    </row>
    <row r="2735">
      <c r="A2735" s="28"/>
      <c r="B2735" s="52"/>
      <c r="C2735" s="52"/>
    </row>
    <row r="2736">
      <c r="A2736" s="28"/>
      <c r="B2736" s="52"/>
      <c r="C2736" s="52"/>
    </row>
    <row r="2737">
      <c r="A2737" s="28"/>
      <c r="B2737" s="52"/>
      <c r="C2737" s="52"/>
    </row>
    <row r="2738">
      <c r="A2738" s="28"/>
      <c r="B2738" s="52"/>
      <c r="C2738" s="52"/>
    </row>
    <row r="2739">
      <c r="A2739" s="28"/>
      <c r="B2739" s="52"/>
      <c r="C2739" s="52"/>
    </row>
    <row r="2740">
      <c r="A2740" s="28"/>
      <c r="B2740" s="52"/>
      <c r="C2740" s="52"/>
    </row>
    <row r="2741">
      <c r="A2741" s="28"/>
      <c r="B2741" s="52"/>
      <c r="C2741" s="52"/>
    </row>
    <row r="2742">
      <c r="A2742" s="28"/>
      <c r="B2742" s="52"/>
      <c r="C2742" s="52"/>
    </row>
    <row r="2743">
      <c r="A2743" s="28"/>
      <c r="B2743" s="52"/>
      <c r="C2743" s="52"/>
    </row>
    <row r="2744">
      <c r="A2744" s="28"/>
      <c r="B2744" s="52"/>
      <c r="C2744" s="52"/>
    </row>
    <row r="2745">
      <c r="A2745" s="28"/>
      <c r="B2745" s="52"/>
      <c r="C2745" s="52"/>
    </row>
    <row r="2746">
      <c r="A2746" s="28"/>
      <c r="B2746" s="52"/>
      <c r="C2746" s="52"/>
    </row>
    <row r="2747">
      <c r="A2747" s="28"/>
      <c r="B2747" s="52"/>
      <c r="C2747" s="52"/>
    </row>
    <row r="2748">
      <c r="A2748" s="28"/>
      <c r="B2748" s="52"/>
      <c r="C2748" s="52"/>
    </row>
    <row r="2749">
      <c r="A2749" s="28"/>
      <c r="B2749" s="52"/>
      <c r="C2749" s="52"/>
    </row>
    <row r="2750">
      <c r="A2750" s="28"/>
      <c r="B2750" s="52"/>
      <c r="C2750" s="52"/>
    </row>
    <row r="2751">
      <c r="A2751" s="28"/>
      <c r="B2751" s="52"/>
      <c r="C2751" s="52"/>
    </row>
    <row r="2752">
      <c r="A2752" s="28"/>
      <c r="B2752" s="52"/>
      <c r="C2752" s="52"/>
    </row>
    <row r="2753">
      <c r="A2753" s="28"/>
      <c r="B2753" s="52"/>
      <c r="C2753" s="52"/>
    </row>
    <row r="2754">
      <c r="A2754" s="28"/>
      <c r="B2754" s="52"/>
      <c r="C2754" s="52"/>
    </row>
    <row r="2755">
      <c r="A2755" s="28"/>
      <c r="B2755" s="52"/>
      <c r="C2755" s="52"/>
    </row>
    <row r="2756">
      <c r="A2756" s="28"/>
      <c r="B2756" s="52"/>
      <c r="C2756" s="52"/>
    </row>
    <row r="2757">
      <c r="A2757" s="28"/>
      <c r="B2757" s="52"/>
      <c r="C2757" s="52"/>
    </row>
    <row r="2758">
      <c r="A2758" s="28"/>
      <c r="B2758" s="52"/>
      <c r="C2758" s="52"/>
    </row>
    <row r="2759">
      <c r="A2759" s="28"/>
      <c r="B2759" s="52"/>
      <c r="C2759" s="52"/>
    </row>
    <row r="2760">
      <c r="A2760" s="28"/>
      <c r="B2760" s="52"/>
      <c r="C2760" s="52"/>
    </row>
    <row r="2761">
      <c r="A2761" s="28"/>
      <c r="B2761" s="52"/>
      <c r="C2761" s="52"/>
    </row>
    <row r="2762">
      <c r="A2762" s="28"/>
      <c r="B2762" s="52"/>
      <c r="C2762" s="52"/>
    </row>
    <row r="2763">
      <c r="A2763" s="28"/>
      <c r="B2763" s="52"/>
      <c r="C2763" s="52"/>
    </row>
    <row r="2764">
      <c r="A2764" s="28"/>
      <c r="B2764" s="52"/>
      <c r="C2764" s="52"/>
    </row>
    <row r="2765">
      <c r="A2765" s="28"/>
      <c r="B2765" s="52"/>
      <c r="C2765" s="52"/>
    </row>
    <row r="2766">
      <c r="A2766" s="28"/>
      <c r="B2766" s="52"/>
      <c r="C2766" s="52"/>
    </row>
    <row r="2767">
      <c r="A2767" s="28"/>
      <c r="B2767" s="52"/>
      <c r="C2767" s="52"/>
    </row>
    <row r="2768">
      <c r="A2768" s="28"/>
      <c r="B2768" s="52"/>
      <c r="C2768" s="52"/>
    </row>
    <row r="2769">
      <c r="A2769" s="28"/>
      <c r="B2769" s="52"/>
      <c r="C2769" s="52"/>
    </row>
    <row r="2770">
      <c r="A2770" s="28"/>
      <c r="B2770" s="52"/>
      <c r="C2770" s="52"/>
    </row>
    <row r="2771">
      <c r="A2771" s="28"/>
      <c r="B2771" s="52"/>
      <c r="C2771" s="52"/>
    </row>
    <row r="2772">
      <c r="A2772" s="28"/>
      <c r="B2772" s="52"/>
      <c r="C2772" s="52"/>
    </row>
    <row r="2773">
      <c r="A2773" s="28"/>
      <c r="B2773" s="52"/>
      <c r="C2773" s="52"/>
    </row>
    <row r="2774">
      <c r="A2774" s="28"/>
      <c r="B2774" s="52"/>
      <c r="C2774" s="52"/>
    </row>
    <row r="2775">
      <c r="A2775" s="28"/>
      <c r="B2775" s="52"/>
      <c r="C2775" s="52"/>
    </row>
    <row r="2776">
      <c r="A2776" s="28"/>
      <c r="B2776" s="52"/>
      <c r="C2776" s="52"/>
    </row>
    <row r="2777">
      <c r="A2777" s="28"/>
      <c r="B2777" s="52"/>
      <c r="C2777" s="52"/>
    </row>
    <row r="2778">
      <c r="A2778" s="28"/>
      <c r="B2778" s="52"/>
      <c r="C2778" s="52"/>
    </row>
    <row r="2779">
      <c r="A2779" s="28"/>
      <c r="B2779" s="52"/>
      <c r="C2779" s="52"/>
    </row>
    <row r="2780">
      <c r="A2780" s="28"/>
      <c r="B2780" s="52"/>
      <c r="C2780" s="52"/>
    </row>
    <row r="2781">
      <c r="A2781" s="28"/>
      <c r="B2781" s="52"/>
      <c r="C2781" s="52"/>
    </row>
    <row r="2782">
      <c r="A2782" s="28"/>
      <c r="B2782" s="52"/>
      <c r="C2782" s="52"/>
    </row>
    <row r="2783">
      <c r="A2783" s="28"/>
      <c r="B2783" s="52"/>
      <c r="C2783" s="52"/>
    </row>
    <row r="2784">
      <c r="A2784" s="28"/>
      <c r="B2784" s="52"/>
      <c r="C2784" s="52"/>
    </row>
    <row r="2785">
      <c r="A2785" s="28"/>
      <c r="B2785" s="52"/>
      <c r="C2785" s="52"/>
    </row>
    <row r="2786">
      <c r="A2786" s="28"/>
      <c r="B2786" s="52"/>
      <c r="C2786" s="52"/>
    </row>
    <row r="2787">
      <c r="A2787" s="28"/>
      <c r="B2787" s="52"/>
      <c r="C2787" s="52"/>
    </row>
    <row r="2788">
      <c r="A2788" s="28"/>
      <c r="B2788" s="52"/>
      <c r="C2788" s="52"/>
    </row>
    <row r="2789">
      <c r="A2789" s="28"/>
      <c r="B2789" s="52"/>
      <c r="C2789" s="52"/>
    </row>
    <row r="2790">
      <c r="A2790" s="28"/>
      <c r="B2790" s="52"/>
      <c r="C2790" s="52"/>
    </row>
    <row r="2791">
      <c r="A2791" s="28"/>
      <c r="B2791" s="52"/>
      <c r="C2791" s="52"/>
    </row>
    <row r="2792">
      <c r="A2792" s="28"/>
      <c r="B2792" s="52"/>
      <c r="C2792" s="52"/>
    </row>
    <row r="2793">
      <c r="A2793" s="28"/>
      <c r="B2793" s="52"/>
      <c r="C2793" s="52"/>
    </row>
    <row r="2794">
      <c r="A2794" s="28"/>
      <c r="B2794" s="52"/>
      <c r="C2794" s="52"/>
    </row>
    <row r="2795">
      <c r="A2795" s="28"/>
      <c r="B2795" s="52"/>
      <c r="C2795" s="52"/>
    </row>
    <row r="2796">
      <c r="A2796" s="28"/>
      <c r="B2796" s="52"/>
      <c r="C2796" s="52"/>
    </row>
    <row r="2797">
      <c r="A2797" s="28"/>
      <c r="B2797" s="52"/>
      <c r="C2797" s="52"/>
    </row>
    <row r="2798">
      <c r="A2798" s="28"/>
      <c r="B2798" s="52"/>
      <c r="C2798" s="52"/>
    </row>
    <row r="2799">
      <c r="A2799" s="28"/>
      <c r="B2799" s="52"/>
      <c r="C2799" s="52"/>
    </row>
    <row r="2800">
      <c r="A2800" s="28"/>
      <c r="B2800" s="52"/>
      <c r="C2800" s="52"/>
    </row>
    <row r="2801">
      <c r="A2801" s="28"/>
      <c r="B2801" s="52"/>
      <c r="C2801" s="52"/>
    </row>
    <row r="2802">
      <c r="A2802" s="28"/>
      <c r="B2802" s="52"/>
      <c r="C2802" s="52"/>
    </row>
    <row r="2803">
      <c r="A2803" s="28"/>
      <c r="B2803" s="52"/>
      <c r="C2803" s="52"/>
    </row>
    <row r="2804">
      <c r="A2804" s="28"/>
      <c r="B2804" s="52"/>
      <c r="C2804" s="52"/>
    </row>
    <row r="2805">
      <c r="A2805" s="28"/>
      <c r="B2805" s="52"/>
      <c r="C2805" s="52"/>
    </row>
    <row r="2806">
      <c r="A2806" s="28"/>
      <c r="B2806" s="52"/>
      <c r="C2806" s="52"/>
    </row>
    <row r="2807">
      <c r="A2807" s="28"/>
      <c r="B2807" s="52"/>
      <c r="C2807" s="52"/>
    </row>
    <row r="2808">
      <c r="A2808" s="28"/>
      <c r="B2808" s="52"/>
      <c r="C2808" s="52"/>
    </row>
    <row r="2809">
      <c r="A2809" s="28"/>
      <c r="B2809" s="52"/>
      <c r="C2809" s="52"/>
    </row>
    <row r="2810">
      <c r="A2810" s="28"/>
      <c r="B2810" s="52"/>
      <c r="C2810" s="52"/>
    </row>
    <row r="2811">
      <c r="A2811" s="28"/>
      <c r="B2811" s="52"/>
      <c r="C2811" s="52"/>
    </row>
    <row r="2812">
      <c r="A2812" s="28"/>
      <c r="B2812" s="52"/>
      <c r="C2812" s="52"/>
    </row>
    <row r="2813">
      <c r="A2813" s="28"/>
      <c r="B2813" s="52"/>
      <c r="C2813" s="52"/>
    </row>
    <row r="2814">
      <c r="A2814" s="28"/>
      <c r="B2814" s="52"/>
      <c r="C2814" s="52"/>
    </row>
    <row r="2815">
      <c r="A2815" s="28"/>
      <c r="B2815" s="52"/>
      <c r="C2815" s="52"/>
    </row>
    <row r="2816">
      <c r="A2816" s="28"/>
      <c r="B2816" s="52"/>
      <c r="C2816" s="52"/>
    </row>
    <row r="2817">
      <c r="A2817" s="28"/>
      <c r="B2817" s="52"/>
      <c r="C2817" s="52"/>
    </row>
    <row r="2818">
      <c r="A2818" s="28"/>
      <c r="B2818" s="52"/>
      <c r="C2818" s="52"/>
    </row>
    <row r="2819">
      <c r="A2819" s="28"/>
      <c r="B2819" s="52"/>
      <c r="C2819" s="52"/>
    </row>
    <row r="2820">
      <c r="A2820" s="28"/>
      <c r="B2820" s="52"/>
      <c r="C2820" s="52"/>
    </row>
    <row r="2821">
      <c r="A2821" s="28"/>
      <c r="B2821" s="52"/>
      <c r="C2821" s="52"/>
    </row>
    <row r="2822">
      <c r="A2822" s="28"/>
      <c r="B2822" s="52"/>
      <c r="C2822" s="52"/>
    </row>
    <row r="2823">
      <c r="A2823" s="28"/>
      <c r="B2823" s="52"/>
      <c r="C2823" s="52"/>
    </row>
    <row r="2824">
      <c r="A2824" s="28"/>
      <c r="B2824" s="52"/>
      <c r="C2824" s="52"/>
    </row>
    <row r="2825">
      <c r="A2825" s="28"/>
      <c r="B2825" s="52"/>
      <c r="C2825" s="52"/>
    </row>
    <row r="2826">
      <c r="A2826" s="28"/>
      <c r="B2826" s="52"/>
      <c r="C2826" s="52"/>
    </row>
    <row r="2827">
      <c r="A2827" s="28"/>
      <c r="B2827" s="52"/>
      <c r="C2827" s="52"/>
    </row>
    <row r="2828">
      <c r="A2828" s="28"/>
      <c r="B2828" s="52"/>
      <c r="C2828" s="52"/>
    </row>
    <row r="2829">
      <c r="A2829" s="28"/>
      <c r="B2829" s="52"/>
      <c r="C2829" s="52"/>
    </row>
    <row r="2830">
      <c r="A2830" s="28"/>
      <c r="B2830" s="52"/>
      <c r="C2830" s="52"/>
    </row>
    <row r="2831">
      <c r="A2831" s="28"/>
      <c r="B2831" s="52"/>
      <c r="C2831" s="52"/>
    </row>
    <row r="2832">
      <c r="A2832" s="28"/>
      <c r="B2832" s="52"/>
      <c r="C2832" s="52"/>
    </row>
    <row r="2833">
      <c r="A2833" s="28"/>
      <c r="B2833" s="52"/>
      <c r="C2833" s="52"/>
    </row>
    <row r="2834">
      <c r="A2834" s="28"/>
      <c r="B2834" s="52"/>
      <c r="C2834" s="52"/>
    </row>
    <row r="2835">
      <c r="A2835" s="28"/>
      <c r="B2835" s="52"/>
      <c r="C2835" s="52"/>
    </row>
    <row r="2836">
      <c r="A2836" s="28"/>
      <c r="B2836" s="52"/>
      <c r="C2836" s="52"/>
    </row>
    <row r="2837">
      <c r="A2837" s="28"/>
      <c r="B2837" s="52"/>
      <c r="C2837" s="52"/>
    </row>
    <row r="2838">
      <c r="A2838" s="28"/>
      <c r="B2838" s="52"/>
      <c r="C2838" s="52"/>
    </row>
    <row r="2839">
      <c r="A2839" s="28"/>
      <c r="B2839" s="52"/>
      <c r="C2839" s="52"/>
    </row>
    <row r="2840">
      <c r="A2840" s="28"/>
      <c r="B2840" s="52"/>
      <c r="C2840" s="52"/>
    </row>
    <row r="2841">
      <c r="A2841" s="28"/>
      <c r="B2841" s="52"/>
      <c r="C2841" s="52"/>
    </row>
    <row r="2842">
      <c r="A2842" s="28"/>
      <c r="B2842" s="52"/>
      <c r="C2842" s="52"/>
    </row>
    <row r="2843">
      <c r="A2843" s="28"/>
      <c r="B2843" s="52"/>
      <c r="C2843" s="52"/>
    </row>
    <row r="2844">
      <c r="A2844" s="28"/>
      <c r="B2844" s="52"/>
      <c r="C2844" s="52"/>
    </row>
    <row r="2845">
      <c r="A2845" s="28"/>
      <c r="B2845" s="52"/>
      <c r="C2845" s="52"/>
    </row>
    <row r="2846">
      <c r="A2846" s="28"/>
      <c r="B2846" s="52"/>
      <c r="C2846" s="52"/>
    </row>
    <row r="2847">
      <c r="A2847" s="28"/>
      <c r="B2847" s="52"/>
      <c r="C2847" s="52"/>
    </row>
    <row r="2848">
      <c r="A2848" s="28"/>
      <c r="B2848" s="52"/>
      <c r="C2848" s="52"/>
    </row>
    <row r="2849">
      <c r="A2849" s="28"/>
      <c r="B2849" s="52"/>
      <c r="C2849" s="52"/>
    </row>
    <row r="2850">
      <c r="A2850" s="28"/>
      <c r="B2850" s="52"/>
      <c r="C2850" s="52"/>
    </row>
    <row r="2851">
      <c r="A2851" s="28"/>
      <c r="B2851" s="52"/>
      <c r="C2851" s="52"/>
    </row>
    <row r="2852">
      <c r="A2852" s="28"/>
      <c r="B2852" s="52"/>
      <c r="C2852" s="52"/>
    </row>
    <row r="2853">
      <c r="A2853" s="28"/>
      <c r="B2853" s="52"/>
      <c r="C2853" s="52"/>
    </row>
    <row r="2854">
      <c r="A2854" s="28"/>
      <c r="B2854" s="52"/>
      <c r="C2854" s="52"/>
    </row>
    <row r="2855">
      <c r="A2855" s="28"/>
      <c r="B2855" s="52"/>
      <c r="C2855" s="52"/>
    </row>
    <row r="2856">
      <c r="A2856" s="28"/>
      <c r="B2856" s="52"/>
      <c r="C2856" s="52"/>
    </row>
    <row r="2857">
      <c r="A2857" s="28"/>
      <c r="B2857" s="52"/>
      <c r="C2857" s="52"/>
    </row>
    <row r="2858">
      <c r="A2858" s="28"/>
      <c r="B2858" s="52"/>
      <c r="C2858" s="52"/>
    </row>
    <row r="2859">
      <c r="A2859" s="28"/>
      <c r="B2859" s="52"/>
      <c r="C2859" s="52"/>
    </row>
    <row r="2860">
      <c r="A2860" s="28"/>
      <c r="B2860" s="52"/>
      <c r="C2860" s="52"/>
    </row>
    <row r="2861">
      <c r="A2861" s="28"/>
      <c r="B2861" s="52"/>
      <c r="C2861" s="52"/>
    </row>
    <row r="2862">
      <c r="A2862" s="28"/>
      <c r="B2862" s="52"/>
      <c r="C2862" s="52"/>
    </row>
    <row r="2863">
      <c r="A2863" s="28"/>
      <c r="B2863" s="52"/>
      <c r="C2863" s="52"/>
    </row>
    <row r="2864">
      <c r="A2864" s="28"/>
      <c r="B2864" s="52"/>
      <c r="C2864" s="52"/>
    </row>
    <row r="2865">
      <c r="A2865" s="28"/>
      <c r="B2865" s="52"/>
      <c r="C2865" s="52"/>
    </row>
    <row r="2866">
      <c r="A2866" s="28"/>
      <c r="B2866" s="52"/>
      <c r="C2866" s="52"/>
    </row>
    <row r="2867">
      <c r="A2867" s="28"/>
      <c r="B2867" s="52"/>
      <c r="C2867" s="52"/>
    </row>
    <row r="2868">
      <c r="A2868" s="28"/>
      <c r="B2868" s="52"/>
      <c r="C2868" s="52"/>
    </row>
    <row r="2869">
      <c r="A2869" s="28"/>
      <c r="B2869" s="52"/>
      <c r="C2869" s="52"/>
    </row>
    <row r="2870">
      <c r="A2870" s="28"/>
      <c r="B2870" s="52"/>
      <c r="C2870" s="52"/>
    </row>
    <row r="2871">
      <c r="A2871" s="28"/>
      <c r="B2871" s="52"/>
      <c r="C2871" s="52"/>
    </row>
    <row r="2872">
      <c r="A2872" s="28"/>
      <c r="B2872" s="52"/>
      <c r="C2872" s="52"/>
    </row>
    <row r="2873">
      <c r="A2873" s="28"/>
      <c r="B2873" s="52"/>
      <c r="C2873" s="52"/>
    </row>
    <row r="2874">
      <c r="A2874" s="28"/>
      <c r="B2874" s="52"/>
      <c r="C2874" s="52"/>
    </row>
    <row r="2875">
      <c r="A2875" s="28"/>
      <c r="B2875" s="52"/>
      <c r="C2875" s="52"/>
    </row>
    <row r="2876">
      <c r="A2876" s="28"/>
      <c r="B2876" s="52"/>
      <c r="C2876" s="52"/>
    </row>
    <row r="2877">
      <c r="A2877" s="28"/>
      <c r="B2877" s="52"/>
      <c r="C2877" s="52"/>
    </row>
    <row r="2878">
      <c r="A2878" s="28"/>
      <c r="B2878" s="52"/>
      <c r="C2878" s="52"/>
    </row>
    <row r="2879">
      <c r="A2879" s="28"/>
      <c r="B2879" s="52"/>
      <c r="C2879" s="52"/>
    </row>
    <row r="2880">
      <c r="A2880" s="28"/>
      <c r="B2880" s="52"/>
      <c r="C2880" s="52"/>
    </row>
    <row r="2881">
      <c r="A2881" s="28"/>
      <c r="B2881" s="52"/>
      <c r="C2881" s="52"/>
    </row>
    <row r="2882">
      <c r="A2882" s="28"/>
      <c r="B2882" s="52"/>
      <c r="C2882" s="52"/>
    </row>
    <row r="2883">
      <c r="A2883" s="28"/>
      <c r="B2883" s="52"/>
      <c r="C2883" s="52"/>
    </row>
    <row r="2884">
      <c r="A2884" s="28"/>
      <c r="B2884" s="52"/>
      <c r="C2884" s="52"/>
    </row>
    <row r="2885">
      <c r="A2885" s="28"/>
      <c r="B2885" s="52"/>
      <c r="C2885" s="52"/>
    </row>
    <row r="2886">
      <c r="A2886" s="28"/>
      <c r="B2886" s="52"/>
      <c r="C2886" s="52"/>
    </row>
    <row r="2887">
      <c r="A2887" s="28"/>
      <c r="B2887" s="52"/>
      <c r="C2887" s="52"/>
    </row>
    <row r="2888">
      <c r="A2888" s="28"/>
      <c r="B2888" s="52"/>
      <c r="C2888" s="52"/>
    </row>
    <row r="2889">
      <c r="A2889" s="28"/>
      <c r="B2889" s="52"/>
      <c r="C2889" s="52"/>
    </row>
    <row r="2890">
      <c r="A2890" s="28"/>
      <c r="B2890" s="52"/>
      <c r="C2890" s="52"/>
    </row>
    <row r="2891">
      <c r="A2891" s="28"/>
      <c r="B2891" s="52"/>
      <c r="C2891" s="52"/>
    </row>
    <row r="2892">
      <c r="A2892" s="28"/>
      <c r="B2892" s="52"/>
      <c r="C2892" s="52"/>
    </row>
    <row r="2893">
      <c r="A2893" s="28"/>
      <c r="B2893" s="52"/>
      <c r="C2893" s="52"/>
    </row>
    <row r="2894">
      <c r="A2894" s="28"/>
      <c r="B2894" s="52"/>
      <c r="C2894" s="52"/>
    </row>
    <row r="2895">
      <c r="A2895" s="28"/>
      <c r="B2895" s="52"/>
      <c r="C2895" s="52"/>
    </row>
    <row r="2896">
      <c r="A2896" s="28"/>
      <c r="B2896" s="52"/>
      <c r="C2896" s="52"/>
    </row>
    <row r="2897">
      <c r="A2897" s="28"/>
      <c r="B2897" s="52"/>
      <c r="C2897" s="52"/>
    </row>
    <row r="2898">
      <c r="A2898" s="28"/>
      <c r="B2898" s="52"/>
      <c r="C2898" s="52"/>
    </row>
    <row r="2899">
      <c r="A2899" s="28"/>
      <c r="B2899" s="52"/>
      <c r="C2899" s="52"/>
    </row>
    <row r="2900">
      <c r="A2900" s="28"/>
      <c r="B2900" s="52"/>
      <c r="C2900" s="52"/>
    </row>
    <row r="2901">
      <c r="A2901" s="28"/>
      <c r="B2901" s="52"/>
      <c r="C2901" s="52"/>
    </row>
    <row r="2902">
      <c r="A2902" s="28"/>
      <c r="B2902" s="52"/>
      <c r="C2902" s="52"/>
    </row>
    <row r="2903">
      <c r="A2903" s="28"/>
      <c r="B2903" s="52"/>
      <c r="C2903" s="52"/>
    </row>
    <row r="2904">
      <c r="A2904" s="28"/>
      <c r="B2904" s="52"/>
      <c r="C2904" s="52"/>
    </row>
    <row r="2905">
      <c r="A2905" s="28"/>
      <c r="B2905" s="52"/>
      <c r="C2905" s="52"/>
    </row>
    <row r="2906">
      <c r="A2906" s="28"/>
      <c r="B2906" s="52"/>
      <c r="C2906" s="52"/>
    </row>
    <row r="2907">
      <c r="A2907" s="28"/>
      <c r="B2907" s="52"/>
      <c r="C2907" s="52"/>
    </row>
    <row r="2908">
      <c r="A2908" s="28"/>
      <c r="B2908" s="52"/>
      <c r="C2908" s="52"/>
    </row>
    <row r="2909">
      <c r="A2909" s="28"/>
      <c r="B2909" s="52"/>
      <c r="C2909" s="52"/>
    </row>
    <row r="2910">
      <c r="A2910" s="28"/>
      <c r="B2910" s="52"/>
      <c r="C2910" s="52"/>
    </row>
    <row r="2911">
      <c r="A2911" s="28"/>
      <c r="B2911" s="52"/>
      <c r="C2911" s="52"/>
    </row>
    <row r="2912">
      <c r="A2912" s="28"/>
      <c r="B2912" s="52"/>
      <c r="C2912" s="52"/>
    </row>
    <row r="2913">
      <c r="A2913" s="28"/>
      <c r="B2913" s="52"/>
      <c r="C2913" s="52"/>
    </row>
    <row r="2914">
      <c r="A2914" s="28"/>
      <c r="B2914" s="52"/>
      <c r="C2914" s="52"/>
    </row>
    <row r="2915">
      <c r="A2915" s="28"/>
      <c r="B2915" s="52"/>
      <c r="C2915" s="52"/>
    </row>
    <row r="2916">
      <c r="A2916" s="28"/>
      <c r="B2916" s="52"/>
      <c r="C2916" s="52"/>
    </row>
    <row r="2917">
      <c r="A2917" s="28"/>
      <c r="B2917" s="52"/>
      <c r="C2917" s="52"/>
    </row>
    <row r="2918">
      <c r="A2918" s="28"/>
      <c r="B2918" s="52"/>
      <c r="C2918" s="52"/>
    </row>
    <row r="2919">
      <c r="A2919" s="28"/>
      <c r="B2919" s="52"/>
      <c r="C2919" s="52"/>
    </row>
    <row r="2920">
      <c r="A2920" s="28"/>
      <c r="B2920" s="52"/>
      <c r="C2920" s="52"/>
    </row>
    <row r="2921">
      <c r="A2921" s="28"/>
      <c r="B2921" s="52"/>
      <c r="C2921" s="52"/>
    </row>
    <row r="2922">
      <c r="A2922" s="28"/>
      <c r="B2922" s="52"/>
      <c r="C2922" s="52"/>
    </row>
    <row r="2923">
      <c r="A2923" s="28"/>
      <c r="B2923" s="52"/>
      <c r="C2923" s="52"/>
    </row>
    <row r="2924">
      <c r="A2924" s="28"/>
      <c r="B2924" s="52"/>
      <c r="C2924" s="52"/>
    </row>
    <row r="2925">
      <c r="A2925" s="28"/>
      <c r="B2925" s="52"/>
      <c r="C2925" s="52"/>
    </row>
    <row r="2926">
      <c r="A2926" s="28"/>
      <c r="B2926" s="52"/>
      <c r="C2926" s="52"/>
    </row>
    <row r="2927">
      <c r="A2927" s="28"/>
      <c r="B2927" s="52"/>
      <c r="C2927" s="52"/>
    </row>
    <row r="2928">
      <c r="A2928" s="28"/>
      <c r="B2928" s="52"/>
      <c r="C2928" s="52"/>
    </row>
    <row r="2929">
      <c r="A2929" s="28"/>
      <c r="B2929" s="52"/>
      <c r="C2929" s="52"/>
    </row>
    <row r="2930">
      <c r="A2930" s="28"/>
      <c r="B2930" s="52"/>
      <c r="C2930" s="52"/>
    </row>
    <row r="2931">
      <c r="A2931" s="28"/>
      <c r="B2931" s="52"/>
      <c r="C2931" s="52"/>
    </row>
    <row r="2932">
      <c r="A2932" s="28"/>
      <c r="B2932" s="52"/>
      <c r="C2932" s="52"/>
    </row>
    <row r="2933">
      <c r="A2933" s="28"/>
      <c r="B2933" s="52"/>
      <c r="C2933" s="52"/>
    </row>
    <row r="2934">
      <c r="A2934" s="28"/>
      <c r="B2934" s="52"/>
      <c r="C2934" s="52"/>
    </row>
    <row r="2935">
      <c r="A2935" s="28"/>
      <c r="B2935" s="52"/>
      <c r="C2935" s="52"/>
    </row>
    <row r="2936">
      <c r="A2936" s="28"/>
      <c r="B2936" s="52"/>
      <c r="C2936" s="52"/>
    </row>
    <row r="2937">
      <c r="A2937" s="28"/>
      <c r="B2937" s="52"/>
      <c r="C2937" s="52"/>
    </row>
    <row r="2938">
      <c r="A2938" s="28"/>
      <c r="B2938" s="52"/>
      <c r="C2938" s="52"/>
    </row>
    <row r="2939">
      <c r="A2939" s="28"/>
      <c r="B2939" s="52"/>
      <c r="C2939" s="52"/>
    </row>
    <row r="2940">
      <c r="A2940" s="28"/>
      <c r="B2940" s="52"/>
      <c r="C2940" s="52"/>
    </row>
    <row r="2941">
      <c r="A2941" s="28"/>
      <c r="B2941" s="52"/>
      <c r="C2941" s="52"/>
    </row>
    <row r="2942">
      <c r="A2942" s="28"/>
      <c r="B2942" s="52"/>
      <c r="C2942" s="52"/>
    </row>
    <row r="2943">
      <c r="A2943" s="28"/>
      <c r="B2943" s="52"/>
      <c r="C2943" s="52"/>
    </row>
    <row r="2944">
      <c r="A2944" s="28"/>
      <c r="B2944" s="52"/>
      <c r="C2944" s="52"/>
    </row>
    <row r="2945">
      <c r="A2945" s="28"/>
      <c r="B2945" s="52"/>
      <c r="C2945" s="52"/>
    </row>
    <row r="2946">
      <c r="A2946" s="28"/>
      <c r="B2946" s="52"/>
      <c r="C2946" s="52"/>
    </row>
    <row r="2947">
      <c r="A2947" s="28"/>
      <c r="B2947" s="52"/>
      <c r="C2947" s="52"/>
    </row>
    <row r="2948">
      <c r="A2948" s="28"/>
      <c r="B2948" s="52"/>
      <c r="C2948" s="52"/>
    </row>
    <row r="2949">
      <c r="A2949" s="28"/>
      <c r="B2949" s="52"/>
      <c r="C2949" s="52"/>
    </row>
    <row r="2950">
      <c r="A2950" s="28"/>
      <c r="B2950" s="52"/>
      <c r="C2950" s="52"/>
    </row>
    <row r="2951">
      <c r="A2951" s="28"/>
      <c r="B2951" s="52"/>
      <c r="C2951" s="52"/>
    </row>
    <row r="2952">
      <c r="A2952" s="28"/>
      <c r="B2952" s="52"/>
      <c r="C2952" s="52"/>
    </row>
    <row r="2953">
      <c r="A2953" s="28"/>
      <c r="B2953" s="52"/>
      <c r="C2953" s="52"/>
    </row>
    <row r="2954">
      <c r="A2954" s="28"/>
      <c r="B2954" s="52"/>
      <c r="C2954" s="52"/>
    </row>
    <row r="2955">
      <c r="A2955" s="28"/>
      <c r="B2955" s="52"/>
      <c r="C2955" s="52"/>
    </row>
    <row r="2956">
      <c r="A2956" s="28"/>
      <c r="B2956" s="52"/>
      <c r="C2956" s="52"/>
    </row>
    <row r="2957">
      <c r="A2957" s="28"/>
      <c r="B2957" s="52"/>
      <c r="C2957" s="52"/>
    </row>
    <row r="2958">
      <c r="A2958" s="28"/>
      <c r="B2958" s="52"/>
      <c r="C2958" s="52"/>
    </row>
    <row r="2959">
      <c r="A2959" s="28"/>
      <c r="B2959" s="52"/>
      <c r="C2959" s="52"/>
    </row>
    <row r="2960">
      <c r="A2960" s="28"/>
      <c r="B2960" s="52"/>
      <c r="C2960" s="52"/>
    </row>
    <row r="2961">
      <c r="A2961" s="28"/>
      <c r="B2961" s="52"/>
      <c r="C2961" s="52"/>
    </row>
    <row r="2962">
      <c r="A2962" s="28"/>
      <c r="B2962" s="52"/>
      <c r="C2962" s="52"/>
    </row>
    <row r="2963">
      <c r="A2963" s="28"/>
      <c r="B2963" s="52"/>
      <c r="C2963" s="52"/>
    </row>
    <row r="2964">
      <c r="A2964" s="28"/>
      <c r="B2964" s="52"/>
      <c r="C2964" s="52"/>
    </row>
    <row r="2965">
      <c r="A2965" s="28"/>
      <c r="B2965" s="52"/>
      <c r="C2965" s="52"/>
    </row>
    <row r="2966">
      <c r="A2966" s="28"/>
      <c r="B2966" s="52"/>
      <c r="C2966" s="52"/>
    </row>
    <row r="2967">
      <c r="A2967" s="28"/>
      <c r="B2967" s="52"/>
      <c r="C2967" s="52"/>
    </row>
    <row r="2968">
      <c r="A2968" s="28"/>
      <c r="B2968" s="52"/>
      <c r="C2968" s="52"/>
    </row>
    <row r="2969">
      <c r="A2969" s="28"/>
      <c r="B2969" s="52"/>
      <c r="C2969" s="52"/>
    </row>
    <row r="2970">
      <c r="A2970" s="28"/>
      <c r="B2970" s="52"/>
      <c r="C2970" s="52"/>
    </row>
    <row r="2971">
      <c r="A2971" s="28"/>
      <c r="B2971" s="52"/>
      <c r="C2971" s="52"/>
    </row>
    <row r="2972">
      <c r="A2972" s="28"/>
      <c r="B2972" s="52"/>
      <c r="C2972" s="52"/>
    </row>
    <row r="2973">
      <c r="A2973" s="28"/>
      <c r="B2973" s="52"/>
      <c r="C2973" s="52"/>
    </row>
    <row r="2974">
      <c r="A2974" s="28"/>
      <c r="B2974" s="52"/>
      <c r="C2974" s="52"/>
    </row>
    <row r="2975">
      <c r="A2975" s="28"/>
      <c r="B2975" s="52"/>
      <c r="C2975" s="52"/>
    </row>
    <row r="2976">
      <c r="A2976" s="28"/>
      <c r="B2976" s="52"/>
      <c r="C2976" s="52"/>
    </row>
    <row r="2977">
      <c r="A2977" s="28"/>
      <c r="B2977" s="52"/>
      <c r="C2977" s="52"/>
    </row>
    <row r="2978">
      <c r="A2978" s="28"/>
      <c r="B2978" s="52"/>
      <c r="C2978" s="52"/>
    </row>
    <row r="2979">
      <c r="A2979" s="28"/>
      <c r="B2979" s="52"/>
      <c r="C2979" s="52"/>
    </row>
    <row r="2980">
      <c r="A2980" s="28"/>
      <c r="B2980" s="52"/>
      <c r="C2980" s="52"/>
    </row>
    <row r="2981">
      <c r="A2981" s="28"/>
      <c r="B2981" s="52"/>
      <c r="C2981" s="52"/>
    </row>
    <row r="2982">
      <c r="A2982" s="28"/>
      <c r="B2982" s="52"/>
      <c r="C2982" s="52"/>
    </row>
    <row r="2983">
      <c r="A2983" s="28"/>
      <c r="B2983" s="52"/>
      <c r="C2983" s="52"/>
    </row>
    <row r="2984">
      <c r="A2984" s="28"/>
      <c r="B2984" s="52"/>
      <c r="C2984" s="52"/>
    </row>
    <row r="2985">
      <c r="A2985" s="28"/>
      <c r="B2985" s="52"/>
      <c r="C2985" s="52"/>
    </row>
    <row r="2986">
      <c r="A2986" s="28"/>
      <c r="B2986" s="52"/>
      <c r="C2986" s="52"/>
    </row>
    <row r="2987">
      <c r="A2987" s="28"/>
      <c r="B2987" s="52"/>
      <c r="C2987" s="52"/>
    </row>
    <row r="2988">
      <c r="A2988" s="28"/>
      <c r="B2988" s="52"/>
      <c r="C2988" s="52"/>
    </row>
    <row r="2989">
      <c r="A2989" s="28"/>
      <c r="B2989" s="52"/>
      <c r="C2989" s="52"/>
    </row>
    <row r="2990">
      <c r="A2990" s="28"/>
      <c r="B2990" s="52"/>
      <c r="C2990" s="52"/>
    </row>
    <row r="2991">
      <c r="A2991" s="28"/>
      <c r="B2991" s="52"/>
      <c r="C2991" s="52"/>
    </row>
    <row r="2992">
      <c r="A2992" s="28"/>
      <c r="B2992" s="52"/>
      <c r="C2992" s="52"/>
    </row>
    <row r="2993">
      <c r="A2993" s="28"/>
      <c r="B2993" s="52"/>
      <c r="C2993" s="52"/>
    </row>
    <row r="2994">
      <c r="A2994" s="28"/>
      <c r="B2994" s="52"/>
      <c r="C2994" s="52"/>
    </row>
    <row r="2995">
      <c r="A2995" s="28"/>
      <c r="B2995" s="52"/>
      <c r="C2995" s="52"/>
    </row>
    <row r="2996">
      <c r="A2996" s="28"/>
      <c r="B2996" s="52"/>
      <c r="C2996" s="52"/>
    </row>
    <row r="2997">
      <c r="A2997" s="28"/>
      <c r="B2997" s="52"/>
      <c r="C2997" s="52"/>
    </row>
    <row r="2998">
      <c r="A2998" s="28"/>
      <c r="B2998" s="52"/>
      <c r="C2998" s="52"/>
    </row>
    <row r="2999">
      <c r="A2999" s="28"/>
      <c r="B2999" s="52"/>
      <c r="C2999" s="52"/>
    </row>
    <row r="3000">
      <c r="A3000" s="28"/>
      <c r="B3000" s="52"/>
      <c r="C3000" s="52"/>
    </row>
    <row r="3001">
      <c r="A3001" s="28"/>
      <c r="B3001" s="52"/>
      <c r="C3001" s="52"/>
    </row>
    <row r="3002">
      <c r="A3002" s="28"/>
      <c r="B3002" s="52"/>
      <c r="C3002" s="52"/>
    </row>
    <row r="3003">
      <c r="A3003" s="28"/>
      <c r="B3003" s="52"/>
      <c r="C3003" s="52"/>
    </row>
    <row r="3004">
      <c r="A3004" s="28"/>
      <c r="B3004" s="52"/>
      <c r="C3004" s="52"/>
    </row>
    <row r="3005">
      <c r="A3005" s="28"/>
      <c r="B3005" s="52"/>
      <c r="C3005" s="52"/>
    </row>
    <row r="3006">
      <c r="A3006" s="28"/>
      <c r="B3006" s="52"/>
      <c r="C3006" s="52"/>
    </row>
    <row r="3007">
      <c r="A3007" s="28"/>
      <c r="B3007" s="52"/>
      <c r="C3007" s="52"/>
    </row>
    <row r="3008">
      <c r="A3008" s="28"/>
      <c r="B3008" s="52"/>
      <c r="C3008" s="52"/>
    </row>
    <row r="3009">
      <c r="A3009" s="28"/>
      <c r="B3009" s="52"/>
      <c r="C3009" s="52"/>
    </row>
    <row r="3010">
      <c r="A3010" s="28"/>
      <c r="B3010" s="52"/>
      <c r="C3010" s="52"/>
    </row>
    <row r="3011">
      <c r="A3011" s="28"/>
      <c r="B3011" s="52"/>
      <c r="C3011" s="52"/>
    </row>
    <row r="3012">
      <c r="A3012" s="28"/>
      <c r="B3012" s="52"/>
      <c r="C3012" s="52"/>
    </row>
    <row r="3013">
      <c r="A3013" s="28"/>
      <c r="B3013" s="52"/>
      <c r="C3013" s="52"/>
    </row>
    <row r="3014">
      <c r="A3014" s="28"/>
      <c r="B3014" s="52"/>
      <c r="C3014" s="52"/>
    </row>
    <row r="3015">
      <c r="A3015" s="28"/>
      <c r="B3015" s="52"/>
      <c r="C3015" s="52"/>
    </row>
    <row r="3016">
      <c r="A3016" s="28"/>
      <c r="B3016" s="52"/>
      <c r="C3016" s="52"/>
    </row>
    <row r="3017">
      <c r="A3017" s="28"/>
      <c r="B3017" s="52"/>
      <c r="C3017" s="52"/>
    </row>
    <row r="3018">
      <c r="A3018" s="28"/>
      <c r="B3018" s="52"/>
      <c r="C3018" s="52"/>
    </row>
    <row r="3019">
      <c r="A3019" s="28"/>
      <c r="B3019" s="52"/>
      <c r="C3019" s="52"/>
    </row>
    <row r="3020">
      <c r="A3020" s="28"/>
      <c r="B3020" s="52"/>
      <c r="C3020" s="52"/>
    </row>
    <row r="3021">
      <c r="A3021" s="28"/>
      <c r="B3021" s="52"/>
      <c r="C3021" s="52"/>
    </row>
    <row r="3022">
      <c r="A3022" s="28"/>
      <c r="B3022" s="52"/>
      <c r="C3022" s="52"/>
    </row>
    <row r="3023">
      <c r="A3023" s="28"/>
      <c r="B3023" s="52"/>
      <c r="C3023" s="52"/>
    </row>
    <row r="3024">
      <c r="A3024" s="28"/>
      <c r="B3024" s="52"/>
      <c r="C3024" s="52"/>
    </row>
    <row r="3025">
      <c r="A3025" s="28"/>
      <c r="B3025" s="52"/>
      <c r="C3025" s="52"/>
    </row>
    <row r="3026">
      <c r="A3026" s="28"/>
      <c r="B3026" s="52"/>
      <c r="C3026" s="52"/>
    </row>
    <row r="3027">
      <c r="A3027" s="28"/>
      <c r="B3027" s="52"/>
      <c r="C3027" s="52"/>
    </row>
    <row r="3028">
      <c r="A3028" s="28"/>
      <c r="B3028" s="52"/>
      <c r="C3028" s="52"/>
    </row>
    <row r="3029">
      <c r="A3029" s="28"/>
      <c r="B3029" s="52"/>
      <c r="C3029" s="52"/>
    </row>
    <row r="3030">
      <c r="A3030" s="28"/>
      <c r="B3030" s="52"/>
      <c r="C3030" s="52"/>
    </row>
    <row r="3031">
      <c r="A3031" s="28"/>
      <c r="B3031" s="52"/>
      <c r="C3031" s="52"/>
    </row>
    <row r="3032">
      <c r="A3032" s="28"/>
      <c r="B3032" s="52"/>
      <c r="C3032" s="52"/>
    </row>
    <row r="3033">
      <c r="A3033" s="28"/>
      <c r="B3033" s="52"/>
      <c r="C3033" s="52"/>
    </row>
    <row r="3034">
      <c r="A3034" s="28"/>
      <c r="B3034" s="52"/>
      <c r="C3034" s="52"/>
    </row>
    <row r="3035">
      <c r="A3035" s="28"/>
      <c r="B3035" s="52"/>
      <c r="C3035" s="52"/>
    </row>
    <row r="3036">
      <c r="A3036" s="28"/>
      <c r="B3036" s="52"/>
      <c r="C3036" s="52"/>
    </row>
    <row r="3037">
      <c r="A3037" s="28"/>
      <c r="B3037" s="52"/>
      <c r="C3037" s="52"/>
    </row>
    <row r="3038">
      <c r="A3038" s="28"/>
      <c r="B3038" s="52"/>
      <c r="C3038" s="52"/>
    </row>
    <row r="3039">
      <c r="A3039" s="28"/>
      <c r="B3039" s="52"/>
      <c r="C3039" s="52"/>
    </row>
    <row r="3040">
      <c r="A3040" s="28"/>
      <c r="B3040" s="52"/>
      <c r="C3040" s="52"/>
    </row>
    <row r="3041">
      <c r="A3041" s="28"/>
      <c r="B3041" s="52"/>
      <c r="C3041" s="52"/>
    </row>
    <row r="3042">
      <c r="A3042" s="28"/>
      <c r="B3042" s="52"/>
      <c r="C3042" s="52"/>
    </row>
    <row r="3043">
      <c r="A3043" s="28"/>
      <c r="B3043" s="52"/>
      <c r="C3043" s="52"/>
    </row>
    <row r="3044">
      <c r="A3044" s="28"/>
      <c r="B3044" s="52"/>
      <c r="C3044" s="52"/>
    </row>
    <row r="3045">
      <c r="A3045" s="28"/>
      <c r="B3045" s="52"/>
      <c r="C3045" s="52"/>
    </row>
    <row r="3046">
      <c r="A3046" s="28"/>
      <c r="B3046" s="52"/>
      <c r="C3046" s="52"/>
    </row>
    <row r="3047">
      <c r="A3047" s="28"/>
      <c r="B3047" s="52"/>
      <c r="C3047" s="52"/>
    </row>
    <row r="3048">
      <c r="A3048" s="28"/>
      <c r="B3048" s="52"/>
      <c r="C3048" s="52"/>
    </row>
    <row r="3049">
      <c r="A3049" s="28"/>
      <c r="B3049" s="52"/>
      <c r="C3049" s="52"/>
    </row>
    <row r="3050">
      <c r="A3050" s="28"/>
      <c r="B3050" s="52"/>
      <c r="C3050" s="52"/>
    </row>
    <row r="3051">
      <c r="A3051" s="28"/>
      <c r="B3051" s="52"/>
      <c r="C3051" s="52"/>
    </row>
    <row r="3052">
      <c r="A3052" s="28"/>
      <c r="B3052" s="52"/>
      <c r="C3052" s="52"/>
    </row>
    <row r="3053">
      <c r="A3053" s="28"/>
      <c r="B3053" s="52"/>
      <c r="C3053" s="52"/>
    </row>
    <row r="3054">
      <c r="A3054" s="28"/>
      <c r="B3054" s="52"/>
      <c r="C3054" s="52"/>
    </row>
    <row r="3055">
      <c r="A3055" s="28"/>
      <c r="B3055" s="52"/>
      <c r="C3055" s="52"/>
    </row>
    <row r="3056">
      <c r="A3056" s="28"/>
      <c r="B3056" s="52"/>
      <c r="C3056" s="52"/>
    </row>
    <row r="3057">
      <c r="A3057" s="28"/>
      <c r="B3057" s="52"/>
      <c r="C3057" s="52"/>
    </row>
    <row r="3058">
      <c r="A3058" s="28"/>
      <c r="B3058" s="52"/>
      <c r="C3058" s="52"/>
    </row>
    <row r="3059">
      <c r="A3059" s="28"/>
      <c r="B3059" s="52"/>
      <c r="C3059" s="52"/>
    </row>
    <row r="3060">
      <c r="A3060" s="28"/>
      <c r="B3060" s="52"/>
      <c r="C3060" s="52"/>
    </row>
    <row r="3061">
      <c r="A3061" s="28"/>
      <c r="B3061" s="52"/>
      <c r="C3061" s="52"/>
    </row>
    <row r="3062">
      <c r="A3062" s="28"/>
      <c r="B3062" s="52"/>
      <c r="C3062" s="52"/>
    </row>
    <row r="3063">
      <c r="A3063" s="28"/>
      <c r="B3063" s="52"/>
      <c r="C3063" s="52"/>
    </row>
    <row r="3064">
      <c r="A3064" s="28"/>
      <c r="B3064" s="52"/>
      <c r="C3064" s="52"/>
    </row>
    <row r="3065">
      <c r="A3065" s="28"/>
      <c r="B3065" s="52"/>
      <c r="C3065" s="52"/>
    </row>
    <row r="3066">
      <c r="A3066" s="28"/>
      <c r="B3066" s="52"/>
      <c r="C3066" s="52"/>
    </row>
    <row r="3067">
      <c r="A3067" s="28"/>
      <c r="B3067" s="52"/>
      <c r="C3067" s="52"/>
    </row>
    <row r="3068">
      <c r="A3068" s="28"/>
      <c r="B3068" s="52"/>
      <c r="C3068" s="52"/>
    </row>
    <row r="3069">
      <c r="A3069" s="28"/>
      <c r="B3069" s="52"/>
      <c r="C3069" s="52"/>
    </row>
    <row r="3070">
      <c r="A3070" s="28"/>
      <c r="B3070" s="52"/>
      <c r="C3070" s="52"/>
    </row>
    <row r="3071">
      <c r="A3071" s="28"/>
      <c r="B3071" s="52"/>
      <c r="C3071" s="52"/>
    </row>
    <row r="3072">
      <c r="A3072" s="28"/>
      <c r="B3072" s="52"/>
      <c r="C3072" s="52"/>
    </row>
    <row r="3073">
      <c r="A3073" s="28"/>
      <c r="B3073" s="52"/>
      <c r="C3073" s="52"/>
    </row>
    <row r="3074">
      <c r="A3074" s="28"/>
      <c r="B3074" s="52"/>
      <c r="C3074" s="52"/>
    </row>
    <row r="3075">
      <c r="A3075" s="28"/>
      <c r="B3075" s="52"/>
      <c r="C3075" s="52"/>
    </row>
    <row r="3076">
      <c r="A3076" s="28"/>
      <c r="B3076" s="52"/>
      <c r="C3076" s="52"/>
    </row>
    <row r="3077">
      <c r="A3077" s="28"/>
      <c r="B3077" s="52"/>
      <c r="C3077" s="52"/>
    </row>
    <row r="3078">
      <c r="A3078" s="28"/>
      <c r="B3078" s="52"/>
      <c r="C3078" s="52"/>
    </row>
    <row r="3079">
      <c r="A3079" s="28"/>
      <c r="B3079" s="52"/>
      <c r="C3079" s="52"/>
    </row>
    <row r="3080">
      <c r="A3080" s="28"/>
      <c r="B3080" s="52"/>
      <c r="C3080" s="52"/>
    </row>
    <row r="3081">
      <c r="A3081" s="28"/>
      <c r="B3081" s="52"/>
      <c r="C3081" s="52"/>
    </row>
    <row r="3082">
      <c r="A3082" s="28"/>
      <c r="B3082" s="52"/>
      <c r="C3082" s="52"/>
    </row>
    <row r="3083">
      <c r="A3083" s="28"/>
      <c r="B3083" s="52"/>
      <c r="C3083" s="52"/>
    </row>
    <row r="3084">
      <c r="A3084" s="28"/>
      <c r="B3084" s="52"/>
      <c r="C3084" s="52"/>
    </row>
    <row r="3085">
      <c r="A3085" s="28"/>
      <c r="B3085" s="52"/>
      <c r="C3085" s="52"/>
    </row>
    <row r="3086">
      <c r="A3086" s="28"/>
      <c r="B3086" s="52"/>
      <c r="C3086" s="52"/>
    </row>
    <row r="3087">
      <c r="A3087" s="28"/>
      <c r="B3087" s="52"/>
      <c r="C3087" s="52"/>
    </row>
    <row r="3088">
      <c r="A3088" s="28"/>
      <c r="B3088" s="52"/>
      <c r="C3088" s="52"/>
    </row>
    <row r="3089">
      <c r="A3089" s="28"/>
      <c r="B3089" s="52"/>
      <c r="C3089" s="52"/>
    </row>
    <row r="3090">
      <c r="A3090" s="28"/>
      <c r="B3090" s="52"/>
      <c r="C3090" s="52"/>
    </row>
    <row r="3091">
      <c r="A3091" s="28"/>
      <c r="B3091" s="52"/>
      <c r="C3091" s="52"/>
    </row>
    <row r="3092">
      <c r="A3092" s="28"/>
      <c r="B3092" s="52"/>
      <c r="C3092" s="52"/>
    </row>
    <row r="3093">
      <c r="A3093" s="28"/>
      <c r="B3093" s="52"/>
      <c r="C3093" s="52"/>
    </row>
    <row r="3094">
      <c r="A3094" s="28"/>
      <c r="B3094" s="52"/>
      <c r="C3094" s="52"/>
    </row>
    <row r="3095">
      <c r="A3095" s="28"/>
      <c r="B3095" s="52"/>
      <c r="C3095" s="52"/>
    </row>
    <row r="3096">
      <c r="A3096" s="28"/>
      <c r="B3096" s="52"/>
      <c r="C3096" s="52"/>
    </row>
    <row r="3097">
      <c r="A3097" s="28"/>
      <c r="B3097" s="52"/>
      <c r="C3097" s="52"/>
    </row>
    <row r="3098">
      <c r="A3098" s="28"/>
      <c r="B3098" s="52"/>
      <c r="C3098" s="52"/>
    </row>
    <row r="3099">
      <c r="A3099" s="28"/>
      <c r="B3099" s="52"/>
      <c r="C3099" s="52"/>
    </row>
    <row r="3100">
      <c r="A3100" s="28"/>
      <c r="B3100" s="52"/>
      <c r="C3100" s="52"/>
    </row>
    <row r="3101">
      <c r="A3101" s="28"/>
      <c r="B3101" s="52"/>
      <c r="C3101" s="52"/>
    </row>
    <row r="3102">
      <c r="A3102" s="28"/>
      <c r="B3102" s="52"/>
      <c r="C3102" s="52"/>
    </row>
    <row r="3103">
      <c r="A3103" s="28"/>
      <c r="B3103" s="52"/>
      <c r="C3103" s="52"/>
    </row>
    <row r="3104">
      <c r="A3104" s="28"/>
      <c r="B3104" s="52"/>
      <c r="C3104" s="52"/>
    </row>
    <row r="3105">
      <c r="A3105" s="28"/>
      <c r="B3105" s="52"/>
      <c r="C3105" s="52"/>
    </row>
    <row r="3106">
      <c r="A3106" s="28"/>
      <c r="B3106" s="52"/>
      <c r="C3106" s="52"/>
    </row>
    <row r="3107">
      <c r="A3107" s="28"/>
      <c r="B3107" s="52"/>
      <c r="C3107" s="52"/>
    </row>
    <row r="3108">
      <c r="A3108" s="28"/>
      <c r="B3108" s="52"/>
      <c r="C3108" s="52"/>
    </row>
    <row r="3109">
      <c r="A3109" s="28"/>
      <c r="B3109" s="52"/>
      <c r="C3109" s="52"/>
    </row>
    <row r="3110">
      <c r="A3110" s="28"/>
      <c r="B3110" s="52"/>
      <c r="C3110" s="52"/>
    </row>
    <row r="3111">
      <c r="A3111" s="28"/>
      <c r="B3111" s="52"/>
      <c r="C3111" s="52"/>
    </row>
    <row r="3112">
      <c r="A3112" s="28"/>
      <c r="B3112" s="52"/>
      <c r="C3112" s="52"/>
    </row>
    <row r="3113">
      <c r="A3113" s="28"/>
      <c r="B3113" s="52"/>
      <c r="C3113" s="52"/>
    </row>
    <row r="3114">
      <c r="A3114" s="28"/>
      <c r="B3114" s="52"/>
      <c r="C3114" s="52"/>
    </row>
    <row r="3115">
      <c r="A3115" s="28"/>
      <c r="B3115" s="52"/>
      <c r="C3115" s="52"/>
    </row>
    <row r="3116">
      <c r="A3116" s="28"/>
      <c r="B3116" s="52"/>
      <c r="C3116" s="52"/>
    </row>
    <row r="3117">
      <c r="A3117" s="28"/>
      <c r="B3117" s="52"/>
      <c r="C3117" s="52"/>
    </row>
    <row r="3118">
      <c r="A3118" s="28"/>
      <c r="B3118" s="52"/>
      <c r="C3118" s="52"/>
    </row>
    <row r="3119">
      <c r="A3119" s="28"/>
      <c r="B3119" s="52"/>
      <c r="C3119" s="52"/>
    </row>
    <row r="3120">
      <c r="A3120" s="28"/>
      <c r="B3120" s="52"/>
      <c r="C3120" s="52"/>
    </row>
    <row r="3121">
      <c r="A3121" s="28"/>
      <c r="B3121" s="52"/>
      <c r="C3121" s="52"/>
    </row>
    <row r="3122">
      <c r="A3122" s="28"/>
      <c r="B3122" s="52"/>
      <c r="C3122" s="52"/>
    </row>
    <row r="3123">
      <c r="A3123" s="28"/>
      <c r="B3123" s="52"/>
      <c r="C3123" s="52"/>
    </row>
    <row r="3124">
      <c r="A3124" s="28"/>
      <c r="B3124" s="52"/>
      <c r="C3124" s="52"/>
    </row>
    <row r="3125">
      <c r="A3125" s="28"/>
      <c r="B3125" s="52"/>
      <c r="C3125" s="52"/>
    </row>
    <row r="3126">
      <c r="A3126" s="28"/>
      <c r="B3126" s="52"/>
      <c r="C3126" s="52"/>
    </row>
    <row r="3127">
      <c r="A3127" s="28"/>
      <c r="B3127" s="52"/>
      <c r="C3127" s="52"/>
    </row>
    <row r="3128">
      <c r="A3128" s="28"/>
      <c r="B3128" s="52"/>
      <c r="C3128" s="52"/>
    </row>
    <row r="3129">
      <c r="A3129" s="28"/>
      <c r="B3129" s="52"/>
      <c r="C3129" s="52"/>
    </row>
    <row r="3130">
      <c r="A3130" s="28"/>
      <c r="B3130" s="52"/>
      <c r="C3130" s="52"/>
    </row>
    <row r="3131">
      <c r="A3131" s="28"/>
      <c r="B3131" s="52"/>
      <c r="C3131" s="52"/>
    </row>
    <row r="3132">
      <c r="A3132" s="28"/>
      <c r="B3132" s="52"/>
      <c r="C3132" s="52"/>
    </row>
    <row r="3133">
      <c r="A3133" s="28"/>
      <c r="B3133" s="52"/>
      <c r="C3133" s="52"/>
    </row>
    <row r="3134">
      <c r="A3134" s="28"/>
      <c r="B3134" s="52"/>
      <c r="C3134" s="52"/>
    </row>
    <row r="3135">
      <c r="A3135" s="28"/>
      <c r="B3135" s="52"/>
      <c r="C3135" s="52"/>
    </row>
    <row r="3136">
      <c r="A3136" s="28"/>
      <c r="B3136" s="52"/>
      <c r="C3136" s="52"/>
    </row>
    <row r="3137">
      <c r="A3137" s="28"/>
      <c r="B3137" s="52"/>
      <c r="C3137" s="52"/>
    </row>
    <row r="3138">
      <c r="A3138" s="28"/>
      <c r="B3138" s="52"/>
      <c r="C3138" s="52"/>
    </row>
    <row r="3139">
      <c r="A3139" s="28"/>
      <c r="B3139" s="52"/>
      <c r="C3139" s="52"/>
    </row>
    <row r="3140">
      <c r="A3140" s="28"/>
      <c r="B3140" s="52"/>
      <c r="C3140" s="52"/>
    </row>
    <row r="3141">
      <c r="A3141" s="28"/>
      <c r="B3141" s="52"/>
      <c r="C3141" s="52"/>
    </row>
    <row r="3142">
      <c r="A3142" s="28"/>
      <c r="B3142" s="52"/>
      <c r="C3142" s="52"/>
    </row>
    <row r="3143">
      <c r="A3143" s="28"/>
      <c r="B3143" s="52"/>
      <c r="C3143" s="52"/>
    </row>
    <row r="3144">
      <c r="A3144" s="28"/>
      <c r="B3144" s="52"/>
      <c r="C3144" s="52"/>
    </row>
    <row r="3145">
      <c r="A3145" s="28"/>
      <c r="B3145" s="52"/>
      <c r="C3145" s="52"/>
    </row>
    <row r="3146">
      <c r="A3146" s="28"/>
      <c r="B3146" s="52"/>
      <c r="C3146" s="52"/>
    </row>
    <row r="3147">
      <c r="A3147" s="28"/>
      <c r="B3147" s="52"/>
      <c r="C3147" s="52"/>
    </row>
    <row r="3148">
      <c r="A3148" s="28"/>
      <c r="B3148" s="52"/>
      <c r="C3148" s="52"/>
    </row>
    <row r="3149">
      <c r="A3149" s="28"/>
      <c r="B3149" s="52"/>
      <c r="C3149" s="52"/>
    </row>
    <row r="3150">
      <c r="A3150" s="28"/>
      <c r="B3150" s="52"/>
      <c r="C3150" s="52"/>
    </row>
    <row r="3151">
      <c r="A3151" s="28"/>
      <c r="B3151" s="52"/>
      <c r="C3151" s="52"/>
    </row>
    <row r="3152">
      <c r="A3152" s="28"/>
      <c r="B3152" s="52"/>
      <c r="C3152" s="52"/>
    </row>
    <row r="3153">
      <c r="A3153" s="28"/>
      <c r="B3153" s="52"/>
      <c r="C3153" s="52"/>
    </row>
    <row r="3154">
      <c r="A3154" s="28"/>
      <c r="B3154" s="52"/>
      <c r="C3154" s="52"/>
    </row>
    <row r="3155">
      <c r="A3155" s="28"/>
      <c r="B3155" s="52"/>
      <c r="C3155" s="52"/>
    </row>
    <row r="3156">
      <c r="A3156" s="28"/>
      <c r="B3156" s="52"/>
      <c r="C3156" s="52"/>
    </row>
    <row r="3157">
      <c r="A3157" s="28"/>
      <c r="B3157" s="52"/>
      <c r="C3157" s="52"/>
    </row>
    <row r="3158">
      <c r="A3158" s="28"/>
      <c r="B3158" s="52"/>
      <c r="C3158" s="52"/>
    </row>
    <row r="3159">
      <c r="A3159" s="28"/>
      <c r="B3159" s="52"/>
      <c r="C3159" s="52"/>
    </row>
    <row r="3160">
      <c r="A3160" s="28"/>
      <c r="B3160" s="52"/>
      <c r="C3160" s="52"/>
    </row>
    <row r="3161">
      <c r="A3161" s="28"/>
      <c r="B3161" s="52"/>
      <c r="C3161" s="52"/>
    </row>
    <row r="3162">
      <c r="A3162" s="28"/>
      <c r="B3162" s="52"/>
      <c r="C3162" s="52"/>
    </row>
    <row r="3163">
      <c r="A3163" s="28"/>
      <c r="B3163" s="52"/>
      <c r="C3163" s="52"/>
    </row>
    <row r="3164">
      <c r="A3164" s="28"/>
      <c r="B3164" s="52"/>
      <c r="C3164" s="52"/>
    </row>
    <row r="3165">
      <c r="A3165" s="28"/>
      <c r="B3165" s="52"/>
      <c r="C3165" s="52"/>
    </row>
    <row r="3166">
      <c r="A3166" s="28"/>
      <c r="B3166" s="52"/>
      <c r="C3166" s="52"/>
    </row>
    <row r="3167">
      <c r="A3167" s="28"/>
      <c r="B3167" s="52"/>
      <c r="C3167" s="52"/>
    </row>
    <row r="3168">
      <c r="A3168" s="28"/>
      <c r="B3168" s="52"/>
      <c r="C3168" s="52"/>
    </row>
    <row r="3169">
      <c r="A3169" s="28"/>
      <c r="B3169" s="52"/>
      <c r="C3169" s="52"/>
    </row>
    <row r="3170">
      <c r="A3170" s="28"/>
      <c r="B3170" s="52"/>
      <c r="C3170" s="52"/>
    </row>
    <row r="3171">
      <c r="A3171" s="28"/>
      <c r="B3171" s="52"/>
      <c r="C3171" s="52"/>
    </row>
    <row r="3172">
      <c r="A3172" s="28"/>
      <c r="B3172" s="52"/>
      <c r="C3172" s="52"/>
    </row>
    <row r="3173">
      <c r="A3173" s="28"/>
      <c r="B3173" s="52"/>
      <c r="C3173" s="52"/>
    </row>
    <row r="3174">
      <c r="A3174" s="28"/>
      <c r="B3174" s="52"/>
      <c r="C3174" s="52"/>
    </row>
    <row r="3175">
      <c r="A3175" s="28"/>
      <c r="B3175" s="52"/>
      <c r="C3175" s="52"/>
    </row>
    <row r="3176">
      <c r="A3176" s="28"/>
      <c r="B3176" s="52"/>
      <c r="C3176" s="52"/>
    </row>
    <row r="3177">
      <c r="A3177" s="28"/>
      <c r="B3177" s="52"/>
      <c r="C3177" s="52"/>
    </row>
    <row r="3178">
      <c r="A3178" s="28"/>
      <c r="B3178" s="52"/>
      <c r="C3178" s="52"/>
    </row>
    <row r="3179">
      <c r="A3179" s="28"/>
      <c r="B3179" s="52"/>
      <c r="C3179" s="52"/>
    </row>
    <row r="3180">
      <c r="A3180" s="28"/>
      <c r="B3180" s="52"/>
      <c r="C3180" s="52"/>
    </row>
    <row r="3181">
      <c r="A3181" s="28"/>
      <c r="B3181" s="52"/>
      <c r="C3181" s="52"/>
    </row>
    <row r="3182">
      <c r="A3182" s="28"/>
      <c r="B3182" s="52"/>
      <c r="C3182" s="52"/>
    </row>
    <row r="3183">
      <c r="A3183" s="28"/>
      <c r="B3183" s="52"/>
      <c r="C3183" s="52"/>
    </row>
    <row r="3184">
      <c r="A3184" s="28"/>
      <c r="B3184" s="52"/>
      <c r="C3184" s="52"/>
    </row>
    <row r="3185">
      <c r="A3185" s="28"/>
      <c r="B3185" s="52"/>
      <c r="C3185" s="52"/>
    </row>
    <row r="3186">
      <c r="A3186" s="28"/>
      <c r="B3186" s="52"/>
      <c r="C3186" s="52"/>
    </row>
    <row r="3187">
      <c r="A3187" s="28"/>
      <c r="B3187" s="52"/>
      <c r="C3187" s="52"/>
    </row>
    <row r="3188">
      <c r="A3188" s="28"/>
      <c r="B3188" s="52"/>
      <c r="C3188" s="52"/>
    </row>
    <row r="3189">
      <c r="A3189" s="28"/>
      <c r="B3189" s="52"/>
      <c r="C3189" s="52"/>
    </row>
    <row r="3190">
      <c r="A3190" s="28"/>
      <c r="B3190" s="52"/>
      <c r="C3190" s="52"/>
    </row>
    <row r="3191">
      <c r="A3191" s="28"/>
      <c r="B3191" s="52"/>
      <c r="C3191" s="52"/>
    </row>
    <row r="3192">
      <c r="A3192" s="28"/>
      <c r="B3192" s="52"/>
      <c r="C3192" s="52"/>
    </row>
    <row r="3193">
      <c r="A3193" s="28"/>
      <c r="B3193" s="52"/>
      <c r="C3193" s="52"/>
    </row>
    <row r="3194">
      <c r="A3194" s="28"/>
      <c r="B3194" s="52"/>
      <c r="C3194" s="52"/>
    </row>
    <row r="3195">
      <c r="A3195" s="28"/>
      <c r="B3195" s="52"/>
      <c r="C3195" s="52"/>
    </row>
    <row r="3196">
      <c r="A3196" s="28"/>
      <c r="B3196" s="52"/>
      <c r="C3196" s="52"/>
    </row>
    <row r="3197">
      <c r="A3197" s="28"/>
      <c r="B3197" s="52"/>
      <c r="C3197" s="52"/>
    </row>
    <row r="3198">
      <c r="A3198" s="28"/>
      <c r="B3198" s="52"/>
      <c r="C3198" s="52"/>
    </row>
    <row r="3199">
      <c r="A3199" s="28"/>
      <c r="B3199" s="52"/>
      <c r="C3199" s="52"/>
    </row>
    <row r="3200">
      <c r="A3200" s="28"/>
      <c r="B3200" s="52"/>
      <c r="C3200" s="52"/>
    </row>
    <row r="3201">
      <c r="A3201" s="28"/>
      <c r="B3201" s="52"/>
      <c r="C3201" s="52"/>
    </row>
    <row r="3202">
      <c r="A3202" s="28"/>
      <c r="B3202" s="52"/>
      <c r="C3202" s="52"/>
    </row>
    <row r="3203">
      <c r="A3203" s="28"/>
      <c r="B3203" s="52"/>
      <c r="C3203" s="52"/>
    </row>
    <row r="3204">
      <c r="A3204" s="28"/>
      <c r="B3204" s="52"/>
      <c r="C3204" s="52"/>
    </row>
    <row r="3205">
      <c r="A3205" s="28"/>
      <c r="B3205" s="52"/>
      <c r="C3205" s="52"/>
    </row>
    <row r="3206">
      <c r="A3206" s="28"/>
      <c r="B3206" s="52"/>
      <c r="C3206" s="52"/>
    </row>
    <row r="3207">
      <c r="A3207" s="28"/>
      <c r="B3207" s="52"/>
      <c r="C3207" s="52"/>
    </row>
    <row r="3208">
      <c r="A3208" s="28"/>
      <c r="B3208" s="52"/>
      <c r="C3208" s="52"/>
    </row>
    <row r="3209">
      <c r="A3209" s="28"/>
      <c r="B3209" s="52"/>
      <c r="C3209" s="52"/>
    </row>
    <row r="3210">
      <c r="A3210" s="28"/>
      <c r="B3210" s="52"/>
      <c r="C3210" s="52"/>
    </row>
    <row r="3211">
      <c r="A3211" s="28"/>
      <c r="B3211" s="52"/>
      <c r="C3211" s="52"/>
    </row>
    <row r="3212">
      <c r="A3212" s="28"/>
      <c r="B3212" s="52"/>
      <c r="C3212" s="52"/>
    </row>
    <row r="3213">
      <c r="A3213" s="28"/>
      <c r="B3213" s="52"/>
      <c r="C3213" s="52"/>
    </row>
    <row r="3214">
      <c r="A3214" s="28"/>
      <c r="B3214" s="52"/>
      <c r="C3214" s="52"/>
    </row>
    <row r="3215">
      <c r="A3215" s="28"/>
      <c r="B3215" s="52"/>
      <c r="C3215" s="52"/>
    </row>
    <row r="3216">
      <c r="A3216" s="28"/>
      <c r="B3216" s="52"/>
      <c r="C3216" s="52"/>
    </row>
    <row r="3217">
      <c r="A3217" s="28"/>
      <c r="B3217" s="52"/>
      <c r="C3217" s="52"/>
    </row>
    <row r="3218">
      <c r="A3218" s="28"/>
      <c r="B3218" s="52"/>
      <c r="C3218" s="52"/>
    </row>
    <row r="3219">
      <c r="A3219" s="28"/>
      <c r="B3219" s="52"/>
      <c r="C3219" s="52"/>
    </row>
    <row r="3220">
      <c r="A3220" s="28"/>
      <c r="B3220" s="52"/>
      <c r="C3220" s="52"/>
    </row>
    <row r="3221">
      <c r="A3221" s="28"/>
      <c r="B3221" s="52"/>
      <c r="C3221" s="52"/>
    </row>
    <row r="3222">
      <c r="A3222" s="28"/>
      <c r="B3222" s="52"/>
      <c r="C3222" s="52"/>
    </row>
    <row r="3223">
      <c r="A3223" s="28"/>
      <c r="B3223" s="52"/>
      <c r="C3223" s="52"/>
    </row>
    <row r="3224">
      <c r="A3224" s="28"/>
      <c r="B3224" s="52"/>
      <c r="C3224" s="52"/>
    </row>
    <row r="3225">
      <c r="A3225" s="28"/>
      <c r="B3225" s="52"/>
      <c r="C3225" s="52"/>
    </row>
    <row r="3226">
      <c r="A3226" s="28"/>
      <c r="B3226" s="52"/>
      <c r="C3226" s="52"/>
    </row>
    <row r="3227">
      <c r="A3227" s="28"/>
      <c r="B3227" s="52"/>
      <c r="C3227" s="52"/>
    </row>
    <row r="3228">
      <c r="A3228" s="28"/>
      <c r="B3228" s="52"/>
      <c r="C3228" s="52"/>
    </row>
    <row r="3229">
      <c r="A3229" s="28"/>
      <c r="B3229" s="52"/>
      <c r="C3229" s="52"/>
    </row>
    <row r="3230">
      <c r="A3230" s="28"/>
      <c r="B3230" s="52"/>
      <c r="C3230" s="52"/>
    </row>
    <row r="3231">
      <c r="A3231" s="28"/>
      <c r="B3231" s="52"/>
      <c r="C3231" s="52"/>
    </row>
    <row r="3232">
      <c r="A3232" s="28"/>
      <c r="B3232" s="52"/>
      <c r="C3232" s="52"/>
    </row>
    <row r="3233">
      <c r="A3233" s="28"/>
      <c r="B3233" s="52"/>
      <c r="C3233" s="52"/>
    </row>
    <row r="3234">
      <c r="A3234" s="28"/>
      <c r="B3234" s="52"/>
      <c r="C3234" s="52"/>
    </row>
    <row r="3235">
      <c r="A3235" s="28"/>
      <c r="B3235" s="52"/>
      <c r="C3235" s="52"/>
    </row>
    <row r="3236">
      <c r="A3236" s="28"/>
      <c r="B3236" s="52"/>
      <c r="C3236" s="52"/>
    </row>
    <row r="3237">
      <c r="A3237" s="28"/>
      <c r="B3237" s="52"/>
      <c r="C3237" s="52"/>
    </row>
    <row r="3238">
      <c r="A3238" s="28"/>
      <c r="B3238" s="52"/>
      <c r="C3238" s="52"/>
    </row>
    <row r="3239">
      <c r="A3239" s="28"/>
      <c r="B3239" s="52"/>
      <c r="C3239" s="52"/>
    </row>
    <row r="3240">
      <c r="A3240" s="28"/>
      <c r="B3240" s="52"/>
      <c r="C3240" s="52"/>
    </row>
    <row r="3241">
      <c r="A3241" s="28"/>
      <c r="B3241" s="52"/>
      <c r="C3241" s="52"/>
    </row>
    <row r="3242">
      <c r="A3242" s="28"/>
      <c r="B3242" s="52"/>
      <c r="C3242" s="52"/>
    </row>
    <row r="3243">
      <c r="A3243" s="28"/>
      <c r="B3243" s="52"/>
      <c r="C3243" s="52"/>
    </row>
    <row r="3244">
      <c r="A3244" s="28"/>
      <c r="B3244" s="52"/>
      <c r="C3244" s="52"/>
    </row>
    <row r="3245">
      <c r="A3245" s="28"/>
      <c r="B3245" s="52"/>
      <c r="C3245" s="52"/>
    </row>
    <row r="3246">
      <c r="A3246" s="28"/>
      <c r="B3246" s="52"/>
      <c r="C3246" s="52"/>
    </row>
    <row r="3247">
      <c r="A3247" s="28"/>
      <c r="B3247" s="52"/>
      <c r="C3247" s="52"/>
    </row>
    <row r="3248">
      <c r="A3248" s="28"/>
      <c r="B3248" s="52"/>
      <c r="C3248" s="52"/>
    </row>
    <row r="3249">
      <c r="A3249" s="28"/>
      <c r="B3249" s="52"/>
      <c r="C3249" s="52"/>
    </row>
    <row r="3250">
      <c r="A3250" s="28"/>
      <c r="B3250" s="52"/>
      <c r="C3250" s="52"/>
    </row>
    <row r="3251">
      <c r="A3251" s="28"/>
      <c r="B3251" s="52"/>
      <c r="C3251" s="52"/>
    </row>
    <row r="3252">
      <c r="A3252" s="28"/>
      <c r="B3252" s="52"/>
      <c r="C3252" s="52"/>
    </row>
    <row r="3253">
      <c r="A3253" s="28"/>
      <c r="B3253" s="52"/>
      <c r="C3253" s="52"/>
    </row>
    <row r="3254">
      <c r="A3254" s="28"/>
      <c r="B3254" s="52"/>
      <c r="C3254" s="52"/>
    </row>
    <row r="3255">
      <c r="A3255" s="28"/>
      <c r="B3255" s="52"/>
      <c r="C3255" s="52"/>
    </row>
    <row r="3256">
      <c r="A3256" s="28"/>
      <c r="B3256" s="52"/>
      <c r="C3256" s="52"/>
    </row>
    <row r="3257">
      <c r="A3257" s="28"/>
      <c r="B3257" s="52"/>
      <c r="C3257" s="52"/>
    </row>
    <row r="3258">
      <c r="A3258" s="28"/>
      <c r="B3258" s="52"/>
      <c r="C3258" s="52"/>
    </row>
    <row r="3259">
      <c r="A3259" s="28"/>
      <c r="B3259" s="52"/>
      <c r="C3259" s="52"/>
    </row>
    <row r="3260">
      <c r="A3260" s="28"/>
      <c r="B3260" s="52"/>
      <c r="C3260" s="52"/>
    </row>
    <row r="3261">
      <c r="A3261" s="28"/>
      <c r="B3261" s="52"/>
      <c r="C3261" s="52"/>
    </row>
    <row r="3262">
      <c r="A3262" s="28"/>
      <c r="B3262" s="52"/>
      <c r="C3262" s="52"/>
    </row>
    <row r="3263">
      <c r="A3263" s="28"/>
      <c r="B3263" s="52"/>
      <c r="C3263" s="52"/>
    </row>
    <row r="3264">
      <c r="A3264" s="28"/>
      <c r="B3264" s="52"/>
      <c r="C3264" s="52"/>
    </row>
    <row r="3265">
      <c r="A3265" s="28"/>
      <c r="B3265" s="52"/>
      <c r="C3265" s="52"/>
    </row>
    <row r="3266">
      <c r="A3266" s="28"/>
      <c r="B3266" s="52"/>
      <c r="C3266" s="52"/>
    </row>
    <row r="3267">
      <c r="A3267" s="28"/>
      <c r="B3267" s="52"/>
      <c r="C3267" s="52"/>
    </row>
    <row r="3268">
      <c r="A3268" s="28"/>
      <c r="B3268" s="52"/>
      <c r="C3268" s="52"/>
    </row>
    <row r="3269">
      <c r="A3269" s="28"/>
      <c r="B3269" s="52"/>
      <c r="C3269" s="52"/>
    </row>
    <row r="3270">
      <c r="A3270" s="28"/>
      <c r="B3270" s="52"/>
      <c r="C3270" s="52"/>
    </row>
    <row r="3271">
      <c r="A3271" s="28"/>
      <c r="B3271" s="52"/>
      <c r="C3271" s="52"/>
    </row>
    <row r="3272">
      <c r="A3272" s="28"/>
      <c r="B3272" s="52"/>
      <c r="C3272" s="52"/>
    </row>
    <row r="3273">
      <c r="A3273" s="28"/>
      <c r="B3273" s="52"/>
      <c r="C3273" s="52"/>
    </row>
    <row r="3274">
      <c r="A3274" s="28"/>
      <c r="B3274" s="52"/>
      <c r="C3274" s="52"/>
    </row>
    <row r="3275">
      <c r="A3275" s="28"/>
      <c r="B3275" s="52"/>
      <c r="C3275" s="52"/>
    </row>
    <row r="3276">
      <c r="A3276" s="28"/>
      <c r="B3276" s="52"/>
      <c r="C3276" s="52"/>
    </row>
    <row r="3277">
      <c r="A3277" s="28"/>
      <c r="B3277" s="52"/>
      <c r="C3277" s="52"/>
    </row>
    <row r="3278">
      <c r="A3278" s="28"/>
      <c r="B3278" s="52"/>
      <c r="C3278" s="52"/>
    </row>
    <row r="3279">
      <c r="A3279" s="28"/>
      <c r="B3279" s="52"/>
      <c r="C3279" s="52"/>
    </row>
    <row r="3280">
      <c r="A3280" s="28"/>
      <c r="B3280" s="52"/>
      <c r="C3280" s="52"/>
    </row>
    <row r="3281">
      <c r="A3281" s="28"/>
      <c r="B3281" s="52"/>
      <c r="C3281" s="52"/>
    </row>
    <row r="3282">
      <c r="A3282" s="28"/>
      <c r="B3282" s="52"/>
      <c r="C3282" s="52"/>
    </row>
    <row r="3283">
      <c r="A3283" s="28"/>
      <c r="B3283" s="52"/>
      <c r="C3283" s="52"/>
    </row>
    <row r="3284">
      <c r="A3284" s="28"/>
      <c r="B3284" s="52"/>
      <c r="C3284" s="52"/>
    </row>
    <row r="3285">
      <c r="A3285" s="28"/>
      <c r="B3285" s="52"/>
      <c r="C3285" s="52"/>
    </row>
    <row r="3286">
      <c r="A3286" s="28"/>
      <c r="B3286" s="52"/>
      <c r="C3286" s="52"/>
    </row>
    <row r="3287">
      <c r="A3287" s="28"/>
      <c r="B3287" s="52"/>
      <c r="C3287" s="52"/>
    </row>
    <row r="3288">
      <c r="A3288" s="28"/>
      <c r="B3288" s="52"/>
      <c r="C3288" s="52"/>
    </row>
    <row r="3289">
      <c r="A3289" s="28"/>
      <c r="B3289" s="52"/>
      <c r="C3289" s="52"/>
    </row>
    <row r="3290">
      <c r="A3290" s="28"/>
      <c r="B3290" s="52"/>
      <c r="C3290" s="52"/>
    </row>
    <row r="3291">
      <c r="A3291" s="28"/>
      <c r="B3291" s="52"/>
      <c r="C3291" s="52"/>
    </row>
    <row r="3292">
      <c r="A3292" s="28"/>
      <c r="B3292" s="52"/>
      <c r="C3292" s="52"/>
    </row>
    <row r="3293">
      <c r="A3293" s="28"/>
      <c r="B3293" s="52"/>
      <c r="C3293" s="52"/>
    </row>
    <row r="3294">
      <c r="A3294" s="28"/>
      <c r="B3294" s="52"/>
      <c r="C3294" s="52"/>
    </row>
    <row r="3295">
      <c r="A3295" s="28"/>
      <c r="B3295" s="52"/>
      <c r="C3295" s="52"/>
    </row>
    <row r="3296">
      <c r="A3296" s="28"/>
      <c r="B3296" s="52"/>
      <c r="C3296" s="52"/>
    </row>
    <row r="3297">
      <c r="A3297" s="28"/>
      <c r="B3297" s="52"/>
      <c r="C3297" s="52"/>
    </row>
    <row r="3298">
      <c r="A3298" s="28"/>
      <c r="B3298" s="52"/>
      <c r="C3298" s="52"/>
    </row>
    <row r="3299">
      <c r="A3299" s="28"/>
      <c r="B3299" s="52"/>
      <c r="C3299" s="52"/>
    </row>
    <row r="3300">
      <c r="A3300" s="28"/>
      <c r="B3300" s="52"/>
      <c r="C3300" s="52"/>
    </row>
    <row r="3301">
      <c r="A3301" s="28"/>
      <c r="B3301" s="52"/>
      <c r="C3301" s="52"/>
    </row>
    <row r="3302">
      <c r="A3302" s="28"/>
      <c r="B3302" s="52"/>
      <c r="C3302" s="52"/>
    </row>
    <row r="3303">
      <c r="A3303" s="28"/>
      <c r="B3303" s="52"/>
      <c r="C3303" s="52"/>
    </row>
    <row r="3304">
      <c r="A3304" s="28"/>
      <c r="B3304" s="52"/>
      <c r="C3304" s="52"/>
    </row>
    <row r="3305">
      <c r="A3305" s="28"/>
      <c r="B3305" s="52"/>
      <c r="C3305" s="52"/>
    </row>
    <row r="3306">
      <c r="A3306" s="28"/>
      <c r="B3306" s="52"/>
      <c r="C3306" s="52"/>
    </row>
    <row r="3307">
      <c r="A3307" s="28"/>
      <c r="B3307" s="52"/>
      <c r="C3307" s="52"/>
    </row>
    <row r="3308">
      <c r="A3308" s="28"/>
      <c r="B3308" s="52"/>
      <c r="C3308" s="52"/>
    </row>
    <row r="3309">
      <c r="A3309" s="28"/>
      <c r="B3309" s="52"/>
      <c r="C3309" s="52"/>
    </row>
    <row r="3310">
      <c r="A3310" s="28"/>
      <c r="B3310" s="52"/>
      <c r="C3310" s="52"/>
    </row>
    <row r="3311">
      <c r="A3311" s="28"/>
      <c r="B3311" s="52"/>
      <c r="C3311" s="52"/>
    </row>
    <row r="3312">
      <c r="A3312" s="28"/>
      <c r="B3312" s="52"/>
      <c r="C3312" s="52"/>
    </row>
    <row r="3313">
      <c r="A3313" s="28"/>
      <c r="B3313" s="52"/>
      <c r="C3313" s="52"/>
    </row>
    <row r="3314">
      <c r="A3314" s="28"/>
      <c r="B3314" s="52"/>
      <c r="C3314" s="52"/>
    </row>
    <row r="3315">
      <c r="A3315" s="28"/>
      <c r="B3315" s="52"/>
      <c r="C3315" s="52"/>
    </row>
    <row r="3316">
      <c r="A3316" s="28"/>
      <c r="B3316" s="52"/>
      <c r="C3316" s="52"/>
    </row>
    <row r="3317">
      <c r="A3317" s="28"/>
      <c r="B3317" s="52"/>
      <c r="C3317" s="52"/>
    </row>
    <row r="3318">
      <c r="A3318" s="28"/>
      <c r="B3318" s="52"/>
      <c r="C3318" s="52"/>
    </row>
    <row r="3319">
      <c r="A3319" s="28"/>
      <c r="B3319" s="52"/>
      <c r="C3319" s="52"/>
    </row>
    <row r="3320">
      <c r="A3320" s="28"/>
      <c r="B3320" s="52"/>
      <c r="C3320" s="52"/>
    </row>
    <row r="3321">
      <c r="A3321" s="28"/>
      <c r="B3321" s="52"/>
      <c r="C3321" s="52"/>
    </row>
    <row r="3322">
      <c r="A3322" s="28"/>
      <c r="B3322" s="52"/>
      <c r="C3322" s="52"/>
    </row>
    <row r="3323">
      <c r="A3323" s="28"/>
      <c r="B3323" s="52"/>
      <c r="C3323" s="52"/>
    </row>
    <row r="3324">
      <c r="A3324" s="28"/>
      <c r="B3324" s="52"/>
      <c r="C3324" s="52"/>
    </row>
    <row r="3325">
      <c r="A3325" s="28"/>
      <c r="B3325" s="52"/>
      <c r="C3325" s="52"/>
    </row>
    <row r="3326">
      <c r="A3326" s="28"/>
      <c r="B3326" s="52"/>
      <c r="C3326" s="52"/>
    </row>
    <row r="3327">
      <c r="A3327" s="28"/>
      <c r="B3327" s="52"/>
      <c r="C3327" s="52"/>
    </row>
    <row r="3328">
      <c r="A3328" s="28"/>
      <c r="B3328" s="52"/>
      <c r="C3328" s="52"/>
    </row>
    <row r="3329">
      <c r="A3329" s="28"/>
      <c r="B3329" s="52"/>
      <c r="C3329" s="52"/>
    </row>
    <row r="3330">
      <c r="A3330" s="28"/>
      <c r="B3330" s="52"/>
      <c r="C3330" s="52"/>
    </row>
    <row r="3331">
      <c r="A3331" s="28"/>
      <c r="B3331" s="52"/>
      <c r="C3331" s="52"/>
    </row>
    <row r="3332">
      <c r="A3332" s="28"/>
      <c r="B3332" s="52"/>
      <c r="C3332" s="52"/>
    </row>
    <row r="3333">
      <c r="A3333" s="28"/>
      <c r="B3333" s="52"/>
      <c r="C3333" s="52"/>
    </row>
    <row r="3334">
      <c r="A3334" s="28"/>
      <c r="B3334" s="52"/>
      <c r="C3334" s="52"/>
    </row>
    <row r="3335">
      <c r="A3335" s="28"/>
      <c r="B3335" s="52"/>
      <c r="C3335" s="52"/>
    </row>
    <row r="3336">
      <c r="A3336" s="28"/>
      <c r="B3336" s="52"/>
      <c r="C3336" s="52"/>
    </row>
    <row r="3337">
      <c r="A3337" s="28"/>
      <c r="B3337" s="52"/>
      <c r="C3337" s="52"/>
    </row>
    <row r="3338">
      <c r="A3338" s="28"/>
      <c r="B3338" s="52"/>
      <c r="C3338" s="52"/>
    </row>
    <row r="3339">
      <c r="A3339" s="28"/>
      <c r="B3339" s="52"/>
      <c r="C3339" s="52"/>
    </row>
    <row r="3340">
      <c r="A3340" s="28"/>
      <c r="B3340" s="52"/>
      <c r="C3340" s="52"/>
    </row>
    <row r="3341">
      <c r="A3341" s="28"/>
      <c r="B3341" s="52"/>
      <c r="C3341" s="52"/>
    </row>
    <row r="3342">
      <c r="A3342" s="28"/>
      <c r="B3342" s="52"/>
      <c r="C3342" s="52"/>
    </row>
    <row r="3343">
      <c r="A3343" s="28"/>
      <c r="B3343" s="52"/>
      <c r="C3343" s="52"/>
    </row>
    <row r="3344">
      <c r="A3344" s="28"/>
      <c r="B3344" s="52"/>
      <c r="C3344" s="52"/>
    </row>
    <row r="3345">
      <c r="A3345" s="28"/>
      <c r="B3345" s="52"/>
      <c r="C3345" s="52"/>
    </row>
    <row r="3346">
      <c r="A3346" s="28"/>
      <c r="B3346" s="52"/>
      <c r="C3346" s="52"/>
    </row>
    <row r="3347">
      <c r="A3347" s="28"/>
      <c r="B3347" s="52"/>
      <c r="C3347" s="52"/>
    </row>
    <row r="3348">
      <c r="A3348" s="28"/>
      <c r="B3348" s="52"/>
      <c r="C3348" s="52"/>
    </row>
    <row r="3349">
      <c r="A3349" s="28"/>
      <c r="B3349" s="52"/>
      <c r="C3349" s="52"/>
    </row>
    <row r="3350">
      <c r="A3350" s="28"/>
      <c r="B3350" s="52"/>
      <c r="C3350" s="52"/>
    </row>
    <row r="3351">
      <c r="A3351" s="28"/>
      <c r="B3351" s="52"/>
      <c r="C3351" s="52"/>
    </row>
    <row r="3352">
      <c r="A3352" s="28"/>
      <c r="B3352" s="52"/>
      <c r="C3352" s="52"/>
    </row>
    <row r="3353">
      <c r="A3353" s="28"/>
      <c r="B3353" s="52"/>
      <c r="C3353" s="52"/>
    </row>
    <row r="3354">
      <c r="A3354" s="28"/>
      <c r="B3354" s="52"/>
      <c r="C3354" s="52"/>
    </row>
    <row r="3355">
      <c r="A3355" s="28"/>
      <c r="B3355" s="52"/>
      <c r="C3355" s="52"/>
    </row>
    <row r="3356">
      <c r="A3356" s="28"/>
      <c r="B3356" s="52"/>
      <c r="C3356" s="52"/>
    </row>
    <row r="3357">
      <c r="A3357" s="28"/>
      <c r="B3357" s="52"/>
      <c r="C3357" s="52"/>
    </row>
    <row r="3358">
      <c r="A3358" s="28"/>
      <c r="B3358" s="52"/>
      <c r="C3358" s="52"/>
    </row>
    <row r="3359">
      <c r="A3359" s="28"/>
      <c r="B3359" s="52"/>
      <c r="C3359" s="52"/>
    </row>
    <row r="3360">
      <c r="A3360" s="28"/>
      <c r="B3360" s="52"/>
      <c r="C3360" s="52"/>
    </row>
    <row r="3361">
      <c r="A3361" s="28"/>
      <c r="B3361" s="52"/>
      <c r="C3361" s="52"/>
    </row>
    <row r="3362">
      <c r="A3362" s="28"/>
      <c r="B3362" s="52"/>
      <c r="C3362" s="52"/>
    </row>
    <row r="3363">
      <c r="A3363" s="28"/>
      <c r="B3363" s="52"/>
      <c r="C3363" s="52"/>
    </row>
    <row r="3364">
      <c r="A3364" s="28"/>
      <c r="B3364" s="52"/>
      <c r="C3364" s="52"/>
    </row>
    <row r="3365">
      <c r="A3365" s="28"/>
      <c r="B3365" s="52"/>
      <c r="C3365" s="52"/>
    </row>
    <row r="3366">
      <c r="A3366" s="28"/>
      <c r="B3366" s="52"/>
      <c r="C3366" s="52"/>
    </row>
    <row r="3367">
      <c r="A3367" s="28"/>
      <c r="B3367" s="52"/>
      <c r="C3367" s="52"/>
    </row>
    <row r="3368">
      <c r="A3368" s="28"/>
      <c r="B3368" s="52"/>
      <c r="C3368" s="52"/>
    </row>
    <row r="3369">
      <c r="A3369" s="28"/>
      <c r="B3369" s="52"/>
      <c r="C3369" s="52"/>
    </row>
    <row r="3370">
      <c r="A3370" s="28"/>
      <c r="B3370" s="52"/>
      <c r="C3370" s="52"/>
    </row>
    <row r="3371">
      <c r="A3371" s="28"/>
      <c r="B3371" s="52"/>
      <c r="C3371" s="52"/>
    </row>
    <row r="3372">
      <c r="A3372" s="28"/>
      <c r="B3372" s="52"/>
      <c r="C3372" s="52"/>
    </row>
    <row r="3373">
      <c r="A3373" s="28"/>
      <c r="B3373" s="52"/>
      <c r="C3373" s="52"/>
    </row>
    <row r="3374">
      <c r="A3374" s="28"/>
      <c r="B3374" s="52"/>
      <c r="C3374" s="52"/>
    </row>
    <row r="3375">
      <c r="A3375" s="28"/>
      <c r="B3375" s="52"/>
      <c r="C3375" s="52"/>
    </row>
    <row r="3376">
      <c r="A3376" s="28"/>
      <c r="B3376" s="52"/>
      <c r="C3376" s="52"/>
    </row>
    <row r="3377">
      <c r="A3377" s="28"/>
      <c r="B3377" s="52"/>
      <c r="C3377" s="52"/>
    </row>
    <row r="3378">
      <c r="A3378" s="28"/>
      <c r="B3378" s="52"/>
      <c r="C3378" s="52"/>
    </row>
    <row r="3379">
      <c r="A3379" s="28"/>
      <c r="B3379" s="52"/>
      <c r="C3379" s="52"/>
    </row>
    <row r="3380">
      <c r="A3380" s="28"/>
      <c r="B3380" s="52"/>
      <c r="C3380" s="52"/>
    </row>
    <row r="3381">
      <c r="A3381" s="28"/>
      <c r="B3381" s="52"/>
      <c r="C3381" s="52"/>
    </row>
    <row r="3382">
      <c r="A3382" s="28"/>
      <c r="B3382" s="52"/>
      <c r="C3382" s="52"/>
    </row>
    <row r="3383">
      <c r="A3383" s="28"/>
      <c r="B3383" s="52"/>
      <c r="C3383" s="52"/>
    </row>
    <row r="3384">
      <c r="A3384" s="28"/>
      <c r="B3384" s="52"/>
      <c r="C3384" s="52"/>
    </row>
    <row r="3385">
      <c r="A3385" s="28"/>
      <c r="B3385" s="52"/>
      <c r="C3385" s="52"/>
    </row>
    <row r="3386">
      <c r="A3386" s="28"/>
      <c r="B3386" s="52"/>
      <c r="C3386" s="52"/>
    </row>
    <row r="3387">
      <c r="A3387" s="28"/>
      <c r="B3387" s="52"/>
      <c r="C3387" s="52"/>
    </row>
    <row r="3388">
      <c r="A3388" s="28"/>
      <c r="B3388" s="52"/>
      <c r="C3388" s="52"/>
    </row>
    <row r="3389">
      <c r="A3389" s="28"/>
      <c r="B3389" s="52"/>
      <c r="C3389" s="52"/>
    </row>
    <row r="3390">
      <c r="A3390" s="28"/>
      <c r="B3390" s="52"/>
      <c r="C3390" s="52"/>
    </row>
    <row r="3391">
      <c r="A3391" s="28"/>
      <c r="B3391" s="52"/>
      <c r="C3391" s="52"/>
    </row>
    <row r="3392">
      <c r="A3392" s="28"/>
      <c r="B3392" s="52"/>
      <c r="C3392" s="52"/>
    </row>
    <row r="3393">
      <c r="A3393" s="28"/>
      <c r="B3393" s="52"/>
      <c r="C3393" s="52"/>
    </row>
    <row r="3394">
      <c r="A3394" s="28"/>
      <c r="B3394" s="52"/>
      <c r="C3394" s="52"/>
    </row>
    <row r="3395">
      <c r="A3395" s="28"/>
      <c r="B3395" s="52"/>
      <c r="C3395" s="52"/>
    </row>
    <row r="3396">
      <c r="A3396" s="28"/>
      <c r="B3396" s="52"/>
      <c r="C3396" s="52"/>
    </row>
    <row r="3397">
      <c r="A3397" s="28"/>
      <c r="B3397" s="52"/>
      <c r="C3397" s="52"/>
    </row>
    <row r="3398">
      <c r="A3398" s="28"/>
      <c r="B3398" s="52"/>
      <c r="C3398" s="52"/>
    </row>
    <row r="3399">
      <c r="A3399" s="28"/>
      <c r="B3399" s="52"/>
      <c r="C3399" s="52"/>
    </row>
    <row r="3400">
      <c r="A3400" s="28"/>
      <c r="B3400" s="52"/>
      <c r="C3400" s="52"/>
    </row>
    <row r="3401">
      <c r="A3401" s="28"/>
      <c r="B3401" s="52"/>
      <c r="C3401" s="52"/>
    </row>
    <row r="3402">
      <c r="A3402" s="28"/>
      <c r="B3402" s="52"/>
      <c r="C3402" s="52"/>
    </row>
    <row r="3403">
      <c r="A3403" s="28"/>
      <c r="B3403" s="52"/>
      <c r="C3403" s="52"/>
    </row>
    <row r="3404">
      <c r="A3404" s="28"/>
      <c r="B3404" s="52"/>
      <c r="C3404" s="52"/>
    </row>
    <row r="3405">
      <c r="A3405" s="28"/>
      <c r="B3405" s="52"/>
      <c r="C3405" s="52"/>
    </row>
    <row r="3406">
      <c r="A3406" s="28"/>
      <c r="B3406" s="52"/>
      <c r="C3406" s="52"/>
    </row>
    <row r="3407">
      <c r="A3407" s="28"/>
      <c r="B3407" s="52"/>
      <c r="C3407" s="52"/>
    </row>
    <row r="3408">
      <c r="A3408" s="28"/>
      <c r="B3408" s="52"/>
      <c r="C3408" s="52"/>
    </row>
    <row r="3409">
      <c r="A3409" s="28"/>
      <c r="B3409" s="52"/>
      <c r="C3409" s="52"/>
    </row>
    <row r="3410">
      <c r="A3410" s="28"/>
      <c r="B3410" s="52"/>
      <c r="C3410" s="52"/>
    </row>
    <row r="3411">
      <c r="A3411" s="28"/>
      <c r="B3411" s="52"/>
      <c r="C3411" s="52"/>
    </row>
    <row r="3412">
      <c r="A3412" s="28"/>
      <c r="B3412" s="52"/>
      <c r="C3412" s="52"/>
    </row>
    <row r="3413">
      <c r="A3413" s="28"/>
      <c r="B3413" s="52"/>
      <c r="C3413" s="52"/>
    </row>
    <row r="3414">
      <c r="A3414" s="28"/>
      <c r="B3414" s="52"/>
      <c r="C3414" s="52"/>
    </row>
    <row r="3415">
      <c r="A3415" s="28"/>
      <c r="B3415" s="52"/>
      <c r="C3415" s="52"/>
    </row>
    <row r="3416">
      <c r="A3416" s="28"/>
      <c r="B3416" s="52"/>
      <c r="C3416" s="52"/>
    </row>
    <row r="3417">
      <c r="A3417" s="28"/>
      <c r="B3417" s="52"/>
      <c r="C3417" s="52"/>
    </row>
    <row r="3418">
      <c r="A3418" s="28"/>
      <c r="B3418" s="52"/>
      <c r="C3418" s="52"/>
    </row>
    <row r="3419">
      <c r="A3419" s="28"/>
      <c r="B3419" s="52"/>
      <c r="C3419" s="52"/>
    </row>
    <row r="3420">
      <c r="A3420" s="28"/>
      <c r="B3420" s="52"/>
      <c r="C3420" s="52"/>
    </row>
    <row r="3421">
      <c r="A3421" s="28"/>
      <c r="B3421" s="52"/>
      <c r="C3421" s="52"/>
    </row>
    <row r="3422">
      <c r="A3422" s="28"/>
      <c r="B3422" s="52"/>
      <c r="C3422" s="52"/>
    </row>
    <row r="3423">
      <c r="A3423" s="28"/>
      <c r="B3423" s="52"/>
      <c r="C3423" s="52"/>
    </row>
    <row r="3424">
      <c r="A3424" s="28"/>
      <c r="B3424" s="52"/>
      <c r="C3424" s="52"/>
    </row>
    <row r="3425">
      <c r="A3425" s="28"/>
      <c r="B3425" s="52"/>
      <c r="C3425" s="52"/>
    </row>
    <row r="3426">
      <c r="A3426" s="28"/>
      <c r="B3426" s="52"/>
      <c r="C3426" s="52"/>
    </row>
    <row r="3427">
      <c r="A3427" s="28"/>
      <c r="B3427" s="52"/>
      <c r="C3427" s="52"/>
    </row>
    <row r="3428">
      <c r="A3428" s="28"/>
      <c r="B3428" s="52"/>
      <c r="C3428" s="52"/>
    </row>
    <row r="3429">
      <c r="A3429" s="28"/>
      <c r="B3429" s="52"/>
      <c r="C3429" s="52"/>
    </row>
    <row r="3430">
      <c r="A3430" s="28"/>
      <c r="B3430" s="52"/>
      <c r="C3430" s="52"/>
    </row>
    <row r="3431">
      <c r="A3431" s="28"/>
      <c r="B3431" s="52"/>
      <c r="C3431" s="52"/>
    </row>
    <row r="3432">
      <c r="A3432" s="28"/>
      <c r="B3432" s="52"/>
      <c r="C3432" s="52"/>
    </row>
    <row r="3433">
      <c r="A3433" s="28"/>
      <c r="B3433" s="52"/>
      <c r="C3433" s="52"/>
    </row>
    <row r="3434">
      <c r="A3434" s="28"/>
      <c r="B3434" s="52"/>
      <c r="C3434" s="52"/>
    </row>
    <row r="3435">
      <c r="A3435" s="28"/>
      <c r="B3435" s="52"/>
      <c r="C3435" s="52"/>
    </row>
    <row r="3436">
      <c r="A3436" s="28"/>
      <c r="B3436" s="52"/>
      <c r="C3436" s="52"/>
    </row>
    <row r="3437">
      <c r="A3437" s="28"/>
      <c r="B3437" s="52"/>
      <c r="C3437" s="52"/>
    </row>
    <row r="3438">
      <c r="A3438" s="28"/>
      <c r="B3438" s="52"/>
      <c r="C3438" s="52"/>
    </row>
    <row r="3439">
      <c r="A3439" s="28"/>
      <c r="B3439" s="52"/>
      <c r="C3439" s="52"/>
    </row>
    <row r="3440">
      <c r="A3440" s="28"/>
      <c r="B3440" s="52"/>
      <c r="C3440" s="52"/>
    </row>
    <row r="3441">
      <c r="A3441" s="28"/>
      <c r="B3441" s="52"/>
      <c r="C3441" s="52"/>
    </row>
    <row r="3442">
      <c r="A3442" s="28"/>
      <c r="B3442" s="52"/>
      <c r="C3442" s="52"/>
    </row>
    <row r="3443">
      <c r="A3443" s="28"/>
      <c r="B3443" s="52"/>
      <c r="C3443" s="52"/>
    </row>
    <row r="3444">
      <c r="A3444" s="28"/>
      <c r="B3444" s="52"/>
      <c r="C3444" s="52"/>
    </row>
    <row r="3445">
      <c r="A3445" s="28"/>
      <c r="B3445" s="52"/>
      <c r="C3445" s="52"/>
    </row>
    <row r="3446">
      <c r="A3446" s="28"/>
      <c r="B3446" s="52"/>
      <c r="C3446" s="52"/>
    </row>
    <row r="3447">
      <c r="A3447" s="28"/>
      <c r="B3447" s="52"/>
      <c r="C3447" s="52"/>
    </row>
    <row r="3448">
      <c r="A3448" s="28"/>
      <c r="B3448" s="52"/>
      <c r="C3448" s="52"/>
    </row>
    <row r="3449">
      <c r="A3449" s="28"/>
      <c r="B3449" s="52"/>
      <c r="C3449" s="52"/>
    </row>
    <row r="3450">
      <c r="A3450" s="28"/>
      <c r="B3450" s="52"/>
      <c r="C3450" s="52"/>
    </row>
    <row r="3451">
      <c r="A3451" s="28"/>
      <c r="B3451" s="52"/>
      <c r="C3451" s="52"/>
    </row>
    <row r="3452">
      <c r="A3452" s="28"/>
      <c r="B3452" s="52"/>
      <c r="C3452" s="52"/>
    </row>
    <row r="3453">
      <c r="A3453" s="28"/>
      <c r="B3453" s="52"/>
      <c r="C3453" s="52"/>
    </row>
    <row r="3454">
      <c r="A3454" s="28"/>
      <c r="B3454" s="52"/>
      <c r="C3454" s="52"/>
    </row>
    <row r="3455">
      <c r="A3455" s="28"/>
      <c r="B3455" s="52"/>
      <c r="C3455" s="52"/>
    </row>
    <row r="3456">
      <c r="A3456" s="28"/>
      <c r="B3456" s="52"/>
      <c r="C3456" s="52"/>
    </row>
    <row r="3457">
      <c r="A3457" s="28"/>
      <c r="B3457" s="52"/>
      <c r="C3457" s="52"/>
    </row>
    <row r="3458">
      <c r="A3458" s="28"/>
      <c r="B3458" s="52"/>
      <c r="C3458" s="52"/>
    </row>
    <row r="3459">
      <c r="A3459" s="28"/>
      <c r="B3459" s="52"/>
      <c r="C3459" s="52"/>
    </row>
    <row r="3460">
      <c r="A3460" s="28"/>
      <c r="B3460" s="52"/>
      <c r="C3460" s="52"/>
    </row>
    <row r="3461">
      <c r="A3461" s="28"/>
      <c r="B3461" s="52"/>
      <c r="C3461" s="52"/>
    </row>
    <row r="3462">
      <c r="A3462" s="28"/>
      <c r="B3462" s="52"/>
      <c r="C3462" s="52"/>
    </row>
    <row r="3463">
      <c r="A3463" s="28"/>
      <c r="B3463" s="52"/>
      <c r="C3463" s="52"/>
    </row>
    <row r="3464">
      <c r="A3464" s="28"/>
      <c r="B3464" s="52"/>
      <c r="C3464" s="52"/>
    </row>
    <row r="3465">
      <c r="A3465" s="28"/>
      <c r="B3465" s="52"/>
      <c r="C3465" s="52"/>
    </row>
    <row r="3466">
      <c r="A3466" s="28"/>
      <c r="B3466" s="52"/>
      <c r="C3466" s="52"/>
    </row>
    <row r="3467">
      <c r="A3467" s="28"/>
      <c r="B3467" s="52"/>
      <c r="C3467" s="52"/>
    </row>
    <row r="3468">
      <c r="A3468" s="28"/>
      <c r="B3468" s="52"/>
      <c r="C3468" s="52"/>
    </row>
    <row r="3469">
      <c r="A3469" s="28"/>
      <c r="B3469" s="52"/>
      <c r="C3469" s="52"/>
    </row>
    <row r="3470">
      <c r="A3470" s="28"/>
      <c r="B3470" s="52"/>
      <c r="C3470" s="52"/>
    </row>
    <row r="3471">
      <c r="A3471" s="28"/>
      <c r="B3471" s="52"/>
      <c r="C3471" s="52"/>
    </row>
    <row r="3472">
      <c r="A3472" s="28"/>
      <c r="B3472" s="52"/>
      <c r="C3472" s="52"/>
    </row>
    <row r="3473">
      <c r="A3473" s="28"/>
      <c r="B3473" s="52"/>
      <c r="C3473" s="52"/>
    </row>
    <row r="3474">
      <c r="A3474" s="28"/>
      <c r="B3474" s="52"/>
      <c r="C3474" s="52"/>
    </row>
    <row r="3475">
      <c r="A3475" s="28"/>
      <c r="B3475" s="52"/>
      <c r="C3475" s="52"/>
    </row>
    <row r="3476">
      <c r="A3476" s="28"/>
      <c r="B3476" s="52"/>
      <c r="C3476" s="52"/>
    </row>
    <row r="3477">
      <c r="A3477" s="28"/>
      <c r="B3477" s="52"/>
      <c r="C3477" s="52"/>
    </row>
    <row r="3478">
      <c r="A3478" s="28"/>
      <c r="B3478" s="52"/>
      <c r="C3478" s="52"/>
    </row>
    <row r="3479">
      <c r="A3479" s="28"/>
      <c r="B3479" s="52"/>
      <c r="C3479" s="52"/>
    </row>
    <row r="3480">
      <c r="A3480" s="28"/>
      <c r="B3480" s="52"/>
      <c r="C3480" s="52"/>
    </row>
    <row r="3481">
      <c r="A3481" s="28"/>
      <c r="B3481" s="52"/>
      <c r="C3481" s="52"/>
    </row>
    <row r="3482">
      <c r="A3482" s="28"/>
      <c r="B3482" s="52"/>
      <c r="C3482" s="52"/>
    </row>
    <row r="3483">
      <c r="A3483" s="28"/>
      <c r="B3483" s="52"/>
      <c r="C3483" s="52"/>
    </row>
    <row r="3484">
      <c r="A3484" s="28"/>
      <c r="B3484" s="52"/>
      <c r="C3484" s="52"/>
    </row>
    <row r="3485">
      <c r="A3485" s="28"/>
      <c r="B3485" s="52"/>
      <c r="C3485" s="52"/>
    </row>
    <row r="3486">
      <c r="A3486" s="28"/>
      <c r="B3486" s="52"/>
      <c r="C3486" s="52"/>
    </row>
    <row r="3487">
      <c r="A3487" s="28"/>
      <c r="B3487" s="52"/>
      <c r="C3487" s="52"/>
    </row>
    <row r="3488">
      <c r="A3488" s="28"/>
      <c r="B3488" s="52"/>
      <c r="C3488" s="52"/>
    </row>
    <row r="3489">
      <c r="A3489" s="28"/>
      <c r="B3489" s="52"/>
      <c r="C3489" s="52"/>
    </row>
    <row r="3490">
      <c r="A3490" s="28"/>
      <c r="B3490" s="52"/>
      <c r="C3490" s="52"/>
    </row>
    <row r="3491">
      <c r="A3491" s="28"/>
      <c r="B3491" s="52"/>
      <c r="C3491" s="52"/>
    </row>
    <row r="3492">
      <c r="A3492" s="28"/>
      <c r="B3492" s="52"/>
      <c r="C3492" s="52"/>
    </row>
    <row r="3493">
      <c r="A3493" s="28"/>
      <c r="B3493" s="52"/>
      <c r="C3493" s="52"/>
    </row>
    <row r="3494">
      <c r="A3494" s="28"/>
      <c r="B3494" s="52"/>
      <c r="C3494" s="52"/>
    </row>
    <row r="3495">
      <c r="A3495" s="28"/>
      <c r="B3495" s="52"/>
      <c r="C3495" s="52"/>
    </row>
    <row r="3496">
      <c r="A3496" s="28"/>
      <c r="B3496" s="52"/>
      <c r="C3496" s="52"/>
    </row>
    <row r="3497">
      <c r="A3497" s="28"/>
      <c r="B3497" s="52"/>
      <c r="C3497" s="52"/>
    </row>
    <row r="3498">
      <c r="A3498" s="28"/>
      <c r="B3498" s="52"/>
      <c r="C3498" s="52"/>
    </row>
    <row r="3499">
      <c r="A3499" s="28"/>
      <c r="B3499" s="52"/>
      <c r="C3499" s="52"/>
    </row>
    <row r="3500">
      <c r="A3500" s="28"/>
      <c r="B3500" s="52"/>
      <c r="C3500" s="52"/>
    </row>
    <row r="3501">
      <c r="A3501" s="28"/>
      <c r="B3501" s="52"/>
      <c r="C3501" s="52"/>
    </row>
    <row r="3502">
      <c r="A3502" s="28"/>
      <c r="B3502" s="52"/>
      <c r="C3502" s="52"/>
    </row>
    <row r="3503">
      <c r="A3503" s="28"/>
      <c r="B3503" s="52"/>
      <c r="C3503" s="52"/>
    </row>
    <row r="3504">
      <c r="A3504" s="28"/>
      <c r="B3504" s="52"/>
      <c r="C3504" s="52"/>
    </row>
    <row r="3505">
      <c r="A3505" s="28"/>
      <c r="B3505" s="52"/>
      <c r="C3505" s="52"/>
    </row>
    <row r="3506">
      <c r="A3506" s="28"/>
      <c r="B3506" s="52"/>
      <c r="C3506" s="52"/>
    </row>
    <row r="3507">
      <c r="A3507" s="28"/>
      <c r="B3507" s="52"/>
      <c r="C3507" s="52"/>
    </row>
    <row r="3508">
      <c r="A3508" s="28"/>
      <c r="B3508" s="52"/>
      <c r="C3508" s="52"/>
    </row>
    <row r="3509">
      <c r="A3509" s="28"/>
      <c r="B3509" s="52"/>
      <c r="C3509" s="52"/>
    </row>
    <row r="3510">
      <c r="A3510" s="28"/>
      <c r="B3510" s="52"/>
      <c r="C3510" s="52"/>
    </row>
    <row r="3511">
      <c r="A3511" s="28"/>
      <c r="B3511" s="52"/>
      <c r="C3511" s="52"/>
    </row>
    <row r="3512">
      <c r="A3512" s="28"/>
      <c r="B3512" s="52"/>
      <c r="C3512" s="52"/>
    </row>
    <row r="3513">
      <c r="A3513" s="28"/>
      <c r="B3513" s="52"/>
      <c r="C3513" s="52"/>
    </row>
    <row r="3514">
      <c r="A3514" s="28"/>
      <c r="B3514" s="52"/>
      <c r="C3514" s="52"/>
    </row>
    <row r="3515">
      <c r="A3515" s="28"/>
      <c r="B3515" s="52"/>
      <c r="C3515" s="52"/>
    </row>
    <row r="3516">
      <c r="A3516" s="28"/>
      <c r="B3516" s="52"/>
      <c r="C3516" s="52"/>
    </row>
    <row r="3517">
      <c r="A3517" s="28"/>
      <c r="B3517" s="52"/>
      <c r="C3517" s="52"/>
    </row>
    <row r="3518">
      <c r="A3518" s="28"/>
      <c r="B3518" s="52"/>
      <c r="C3518" s="52"/>
    </row>
    <row r="3519">
      <c r="A3519" s="28"/>
      <c r="B3519" s="52"/>
      <c r="C3519" s="52"/>
    </row>
    <row r="3520">
      <c r="A3520" s="28"/>
      <c r="B3520" s="52"/>
      <c r="C3520" s="52"/>
    </row>
    <row r="3521">
      <c r="A3521" s="28"/>
      <c r="B3521" s="52"/>
      <c r="C3521" s="52"/>
    </row>
    <row r="3522">
      <c r="A3522" s="28"/>
      <c r="B3522" s="52"/>
      <c r="C3522" s="52"/>
    </row>
    <row r="3523">
      <c r="A3523" s="28"/>
      <c r="B3523" s="52"/>
      <c r="C3523" s="52"/>
    </row>
    <row r="3524">
      <c r="A3524" s="28"/>
      <c r="B3524" s="52"/>
      <c r="C3524" s="52"/>
    </row>
    <row r="3525">
      <c r="A3525" s="28"/>
      <c r="B3525" s="52"/>
      <c r="C3525" s="52"/>
    </row>
    <row r="3526">
      <c r="A3526" s="28"/>
      <c r="B3526" s="52"/>
      <c r="C3526" s="52"/>
    </row>
    <row r="3527">
      <c r="A3527" s="28"/>
      <c r="B3527" s="52"/>
      <c r="C3527" s="52"/>
    </row>
    <row r="3528">
      <c r="A3528" s="28"/>
      <c r="B3528" s="52"/>
      <c r="C3528" s="52"/>
    </row>
    <row r="3529">
      <c r="A3529" s="28"/>
      <c r="B3529" s="52"/>
      <c r="C3529" s="52"/>
    </row>
    <row r="3530">
      <c r="A3530" s="28"/>
      <c r="B3530" s="52"/>
      <c r="C3530" s="52"/>
    </row>
    <row r="3531">
      <c r="A3531" s="28"/>
      <c r="B3531" s="52"/>
      <c r="C3531" s="52"/>
    </row>
    <row r="3532">
      <c r="A3532" s="28"/>
      <c r="B3532" s="52"/>
      <c r="C3532" s="52"/>
    </row>
    <row r="3533">
      <c r="A3533" s="28"/>
      <c r="B3533" s="52"/>
      <c r="C3533" s="52"/>
    </row>
    <row r="3534">
      <c r="A3534" s="28"/>
      <c r="B3534" s="52"/>
      <c r="C3534" s="52"/>
    </row>
    <row r="3535">
      <c r="A3535" s="28"/>
      <c r="B3535" s="52"/>
      <c r="C3535" s="52"/>
    </row>
    <row r="3536">
      <c r="A3536" s="28"/>
      <c r="B3536" s="52"/>
      <c r="C3536" s="52"/>
    </row>
    <row r="3537">
      <c r="A3537" s="28"/>
      <c r="B3537" s="52"/>
      <c r="C3537" s="52"/>
    </row>
    <row r="3538">
      <c r="A3538" s="28"/>
      <c r="B3538" s="52"/>
      <c r="C3538" s="52"/>
    </row>
    <row r="3539">
      <c r="A3539" s="28"/>
      <c r="B3539" s="52"/>
      <c r="C3539" s="52"/>
    </row>
    <row r="3540">
      <c r="A3540" s="28"/>
      <c r="B3540" s="52"/>
      <c r="C3540" s="52"/>
    </row>
    <row r="3541">
      <c r="A3541" s="28"/>
      <c r="B3541" s="52"/>
      <c r="C3541" s="52"/>
    </row>
    <row r="3542">
      <c r="A3542" s="28"/>
      <c r="B3542" s="52"/>
      <c r="C3542" s="52"/>
    </row>
    <row r="3543">
      <c r="A3543" s="28"/>
      <c r="B3543" s="52"/>
      <c r="C3543" s="52"/>
    </row>
    <row r="3544">
      <c r="A3544" s="28"/>
      <c r="B3544" s="52"/>
      <c r="C3544" s="52"/>
    </row>
    <row r="3545">
      <c r="A3545" s="28"/>
      <c r="B3545" s="52"/>
      <c r="C3545" s="52"/>
    </row>
    <row r="3546">
      <c r="A3546" s="28"/>
      <c r="B3546" s="52"/>
      <c r="C3546" s="52"/>
    </row>
    <row r="3547">
      <c r="A3547" s="28"/>
      <c r="B3547" s="52"/>
      <c r="C3547" s="52"/>
    </row>
    <row r="3548">
      <c r="A3548" s="28"/>
      <c r="B3548" s="52"/>
      <c r="C3548" s="52"/>
    </row>
    <row r="3549">
      <c r="A3549" s="28"/>
      <c r="B3549" s="52"/>
      <c r="C3549" s="52"/>
    </row>
    <row r="3550">
      <c r="A3550" s="28"/>
      <c r="B3550" s="52"/>
      <c r="C3550" s="52"/>
    </row>
    <row r="3551">
      <c r="A3551" s="28"/>
      <c r="B3551" s="52"/>
      <c r="C3551" s="52"/>
    </row>
    <row r="3552">
      <c r="A3552" s="28"/>
      <c r="B3552" s="52"/>
      <c r="C3552" s="52"/>
    </row>
    <row r="3553">
      <c r="A3553" s="28"/>
      <c r="B3553" s="52"/>
      <c r="C3553" s="52"/>
    </row>
    <row r="3554">
      <c r="A3554" s="28"/>
      <c r="B3554" s="52"/>
      <c r="C3554" s="52"/>
    </row>
    <row r="3555">
      <c r="A3555" s="28"/>
      <c r="B3555" s="52"/>
      <c r="C3555" s="52"/>
    </row>
    <row r="3556">
      <c r="A3556" s="28"/>
      <c r="B3556" s="52"/>
      <c r="C3556" s="52"/>
    </row>
    <row r="3557">
      <c r="A3557" s="28"/>
      <c r="B3557" s="52"/>
      <c r="C3557" s="52"/>
    </row>
    <row r="3558">
      <c r="A3558" s="28"/>
      <c r="B3558" s="52"/>
      <c r="C3558" s="52"/>
    </row>
    <row r="3559">
      <c r="A3559" s="28"/>
      <c r="B3559" s="52"/>
      <c r="C3559" s="52"/>
    </row>
    <row r="3560">
      <c r="A3560" s="28"/>
      <c r="B3560" s="52"/>
      <c r="C3560" s="52"/>
    </row>
    <row r="3561">
      <c r="A3561" s="28"/>
      <c r="B3561" s="52"/>
      <c r="C3561" s="52"/>
    </row>
    <row r="3562">
      <c r="A3562" s="28"/>
      <c r="B3562" s="52"/>
      <c r="C3562" s="52"/>
    </row>
    <row r="3563">
      <c r="A3563" s="28"/>
      <c r="B3563" s="52"/>
      <c r="C3563" s="52"/>
    </row>
    <row r="3564">
      <c r="A3564" s="28"/>
      <c r="B3564" s="52"/>
      <c r="C3564" s="52"/>
    </row>
    <row r="3565">
      <c r="A3565" s="28"/>
      <c r="B3565" s="52"/>
      <c r="C3565" s="52"/>
    </row>
    <row r="3566">
      <c r="A3566" s="28"/>
      <c r="B3566" s="52"/>
      <c r="C3566" s="52"/>
    </row>
    <row r="3567">
      <c r="A3567" s="28"/>
      <c r="B3567" s="52"/>
      <c r="C3567" s="52"/>
    </row>
    <row r="3568">
      <c r="A3568" s="28"/>
      <c r="B3568" s="52"/>
      <c r="C3568" s="52"/>
    </row>
    <row r="3569">
      <c r="A3569" s="28"/>
      <c r="B3569" s="52"/>
      <c r="C3569" s="52"/>
    </row>
    <row r="3570">
      <c r="A3570" s="28"/>
      <c r="B3570" s="52"/>
      <c r="C3570" s="52"/>
    </row>
    <row r="3571">
      <c r="A3571" s="28"/>
      <c r="B3571" s="52"/>
      <c r="C3571" s="52"/>
    </row>
    <row r="3572">
      <c r="A3572" s="28"/>
      <c r="B3572" s="52"/>
      <c r="C3572" s="52"/>
    </row>
    <row r="3573">
      <c r="A3573" s="28"/>
      <c r="B3573" s="52"/>
      <c r="C3573" s="52"/>
    </row>
    <row r="3574">
      <c r="A3574" s="28"/>
      <c r="B3574" s="52"/>
      <c r="C3574" s="52"/>
    </row>
    <row r="3575">
      <c r="A3575" s="28"/>
      <c r="B3575" s="52"/>
      <c r="C3575" s="52"/>
    </row>
    <row r="3576">
      <c r="A3576" s="28"/>
      <c r="B3576" s="52"/>
      <c r="C3576" s="52"/>
    </row>
    <row r="3577">
      <c r="A3577" s="28"/>
      <c r="B3577" s="52"/>
      <c r="C3577" s="52"/>
    </row>
    <row r="3578">
      <c r="A3578" s="28"/>
      <c r="B3578" s="52"/>
      <c r="C3578" s="52"/>
    </row>
    <row r="3579">
      <c r="A3579" s="28"/>
      <c r="B3579" s="52"/>
      <c r="C3579" s="52"/>
    </row>
    <row r="3580">
      <c r="A3580" s="28"/>
      <c r="B3580" s="52"/>
      <c r="C3580" s="52"/>
    </row>
    <row r="3581">
      <c r="A3581" s="28"/>
      <c r="B3581" s="52"/>
      <c r="C3581" s="52"/>
    </row>
    <row r="3582">
      <c r="A3582" s="28"/>
      <c r="B3582" s="52"/>
      <c r="C3582" s="52"/>
    </row>
    <row r="3583">
      <c r="A3583" s="28"/>
      <c r="B3583" s="52"/>
      <c r="C3583" s="52"/>
    </row>
    <row r="3584">
      <c r="A3584" s="28"/>
      <c r="B3584" s="52"/>
      <c r="C3584" s="52"/>
    </row>
    <row r="3585">
      <c r="A3585" s="28"/>
      <c r="B3585" s="52"/>
      <c r="C3585" s="52"/>
    </row>
    <row r="3586">
      <c r="A3586" s="28"/>
      <c r="B3586" s="52"/>
      <c r="C3586" s="52"/>
    </row>
    <row r="3587">
      <c r="A3587" s="28"/>
      <c r="B3587" s="52"/>
      <c r="C3587" s="52"/>
    </row>
    <row r="3588">
      <c r="A3588" s="28"/>
      <c r="B3588" s="52"/>
      <c r="C3588" s="52"/>
    </row>
    <row r="3589">
      <c r="A3589" s="28"/>
      <c r="B3589" s="52"/>
      <c r="C3589" s="52"/>
    </row>
    <row r="3590">
      <c r="A3590" s="28"/>
      <c r="B3590" s="52"/>
      <c r="C3590" s="52"/>
    </row>
    <row r="3591">
      <c r="A3591" s="28"/>
      <c r="B3591" s="52"/>
      <c r="C3591" s="52"/>
    </row>
    <row r="3592">
      <c r="A3592" s="28"/>
      <c r="B3592" s="52"/>
      <c r="C3592" s="52"/>
    </row>
    <row r="3593">
      <c r="A3593" s="28"/>
      <c r="B3593" s="52"/>
      <c r="C3593" s="52"/>
    </row>
    <row r="3594">
      <c r="A3594" s="28"/>
      <c r="B3594" s="52"/>
      <c r="C3594" s="52"/>
    </row>
    <row r="3595">
      <c r="A3595" s="28"/>
      <c r="B3595" s="52"/>
      <c r="C3595" s="52"/>
    </row>
    <row r="3596">
      <c r="A3596" s="28"/>
      <c r="B3596" s="52"/>
      <c r="C3596" s="52"/>
    </row>
    <row r="3597">
      <c r="A3597" s="28"/>
      <c r="B3597" s="52"/>
      <c r="C3597" s="52"/>
    </row>
    <row r="3598">
      <c r="A3598" s="28"/>
      <c r="B3598" s="52"/>
      <c r="C3598" s="52"/>
    </row>
    <row r="3599">
      <c r="A3599" s="28"/>
      <c r="B3599" s="52"/>
      <c r="C3599" s="52"/>
    </row>
    <row r="3600">
      <c r="A3600" s="28"/>
      <c r="B3600" s="52"/>
      <c r="C3600" s="52"/>
    </row>
    <row r="3601">
      <c r="A3601" s="28"/>
      <c r="B3601" s="52"/>
      <c r="C3601" s="52"/>
    </row>
    <row r="3602">
      <c r="A3602" s="28"/>
      <c r="B3602" s="52"/>
      <c r="C3602" s="52"/>
    </row>
    <row r="3603">
      <c r="A3603" s="28"/>
      <c r="B3603" s="52"/>
      <c r="C3603" s="52"/>
    </row>
    <row r="3604">
      <c r="A3604" s="28"/>
      <c r="B3604" s="52"/>
      <c r="C3604" s="52"/>
    </row>
    <row r="3605">
      <c r="A3605" s="28"/>
      <c r="B3605" s="52"/>
      <c r="C3605" s="52"/>
    </row>
    <row r="3606">
      <c r="A3606" s="28"/>
      <c r="B3606" s="52"/>
      <c r="C3606" s="52"/>
    </row>
    <row r="3607">
      <c r="A3607" s="28"/>
      <c r="B3607" s="52"/>
      <c r="C3607" s="52"/>
    </row>
    <row r="3608">
      <c r="A3608" s="28"/>
      <c r="B3608" s="52"/>
      <c r="C3608" s="52"/>
    </row>
    <row r="3609">
      <c r="A3609" s="28"/>
      <c r="B3609" s="52"/>
      <c r="C3609" s="52"/>
    </row>
    <row r="3610">
      <c r="A3610" s="28"/>
      <c r="B3610" s="52"/>
      <c r="C3610" s="52"/>
    </row>
    <row r="3611">
      <c r="A3611" s="28"/>
      <c r="B3611" s="52"/>
      <c r="C3611" s="52"/>
    </row>
    <row r="3612">
      <c r="A3612" s="28"/>
      <c r="B3612" s="52"/>
      <c r="C3612" s="52"/>
    </row>
    <row r="3613">
      <c r="A3613" s="28"/>
      <c r="B3613" s="52"/>
      <c r="C3613" s="52"/>
    </row>
    <row r="3614">
      <c r="A3614" s="28"/>
      <c r="B3614" s="52"/>
      <c r="C3614" s="52"/>
    </row>
    <row r="3615">
      <c r="A3615" s="28"/>
      <c r="B3615" s="52"/>
      <c r="C3615" s="52"/>
    </row>
    <row r="3616">
      <c r="A3616" s="28"/>
      <c r="B3616" s="52"/>
      <c r="C3616" s="52"/>
    </row>
    <row r="3617">
      <c r="A3617" s="28"/>
      <c r="B3617" s="52"/>
      <c r="C3617" s="52"/>
    </row>
    <row r="3618">
      <c r="A3618" s="28"/>
      <c r="B3618" s="52"/>
      <c r="C3618" s="52"/>
    </row>
    <row r="3619">
      <c r="A3619" s="28"/>
      <c r="B3619" s="52"/>
      <c r="C3619" s="52"/>
    </row>
    <row r="3620">
      <c r="A3620" s="28"/>
      <c r="B3620" s="52"/>
      <c r="C3620" s="52"/>
    </row>
    <row r="3621">
      <c r="A3621" s="28"/>
      <c r="B3621" s="52"/>
      <c r="C3621" s="52"/>
    </row>
    <row r="3622">
      <c r="A3622" s="28"/>
      <c r="B3622" s="52"/>
      <c r="C3622" s="52"/>
    </row>
    <row r="3623">
      <c r="A3623" s="28"/>
      <c r="B3623" s="52"/>
      <c r="C3623" s="52"/>
    </row>
    <row r="3624">
      <c r="A3624" s="28"/>
      <c r="B3624" s="52"/>
      <c r="C3624" s="52"/>
    </row>
    <row r="3625">
      <c r="A3625" s="28"/>
      <c r="B3625" s="52"/>
      <c r="C3625" s="52"/>
    </row>
    <row r="3626">
      <c r="A3626" s="28"/>
      <c r="B3626" s="52"/>
      <c r="C3626" s="52"/>
    </row>
    <row r="3627">
      <c r="A3627" s="28"/>
      <c r="B3627" s="52"/>
      <c r="C3627" s="52"/>
    </row>
    <row r="3628">
      <c r="A3628" s="28"/>
      <c r="B3628" s="52"/>
      <c r="C3628" s="52"/>
    </row>
    <row r="3629">
      <c r="A3629" s="28"/>
      <c r="B3629" s="52"/>
      <c r="C3629" s="52"/>
    </row>
    <row r="3630">
      <c r="A3630" s="28"/>
      <c r="B3630" s="52"/>
      <c r="C3630" s="52"/>
    </row>
    <row r="3631">
      <c r="A3631" s="28"/>
      <c r="B3631" s="52"/>
      <c r="C3631" s="52"/>
    </row>
    <row r="3632">
      <c r="A3632" s="28"/>
      <c r="B3632" s="52"/>
      <c r="C3632" s="52"/>
    </row>
    <row r="3633">
      <c r="A3633" s="28"/>
      <c r="B3633" s="52"/>
      <c r="C3633" s="52"/>
    </row>
    <row r="3634">
      <c r="A3634" s="28"/>
      <c r="B3634" s="52"/>
      <c r="C3634" s="52"/>
    </row>
    <row r="3635">
      <c r="A3635" s="28"/>
      <c r="B3635" s="52"/>
      <c r="C3635" s="52"/>
    </row>
    <row r="3636">
      <c r="A3636" s="28"/>
      <c r="B3636" s="52"/>
      <c r="C3636" s="52"/>
    </row>
    <row r="3637">
      <c r="A3637" s="28"/>
      <c r="B3637" s="52"/>
      <c r="C3637" s="52"/>
    </row>
    <row r="3638">
      <c r="A3638" s="28"/>
      <c r="B3638" s="52"/>
      <c r="C3638" s="52"/>
    </row>
    <row r="3639">
      <c r="A3639" s="28"/>
      <c r="B3639" s="52"/>
      <c r="C3639" s="52"/>
    </row>
    <row r="3640">
      <c r="A3640" s="28"/>
      <c r="B3640" s="52"/>
      <c r="C3640" s="52"/>
    </row>
    <row r="3641">
      <c r="A3641" s="28"/>
      <c r="B3641" s="52"/>
      <c r="C3641" s="52"/>
    </row>
    <row r="3642">
      <c r="A3642" s="28"/>
      <c r="B3642" s="52"/>
      <c r="C3642" s="52"/>
    </row>
    <row r="3643">
      <c r="A3643" s="28"/>
      <c r="B3643" s="52"/>
      <c r="C3643" s="52"/>
    </row>
    <row r="3644">
      <c r="A3644" s="28"/>
      <c r="B3644" s="52"/>
      <c r="C3644" s="52"/>
    </row>
    <row r="3645">
      <c r="A3645" s="28"/>
      <c r="B3645" s="52"/>
      <c r="C3645" s="52"/>
    </row>
    <row r="3646">
      <c r="A3646" s="28"/>
      <c r="B3646" s="52"/>
      <c r="C3646" s="52"/>
    </row>
    <row r="3647">
      <c r="A3647" s="28"/>
      <c r="B3647" s="52"/>
      <c r="C3647" s="52"/>
    </row>
    <row r="3648">
      <c r="A3648" s="28"/>
      <c r="B3648" s="52"/>
      <c r="C3648" s="52"/>
    </row>
    <row r="3649">
      <c r="A3649" s="28"/>
      <c r="B3649" s="52"/>
      <c r="C3649" s="52"/>
    </row>
    <row r="3650">
      <c r="A3650" s="28"/>
      <c r="B3650" s="52"/>
      <c r="C3650" s="52"/>
    </row>
    <row r="3651">
      <c r="A3651" s="28"/>
      <c r="B3651" s="52"/>
      <c r="C3651" s="52"/>
    </row>
    <row r="3652">
      <c r="A3652" s="28"/>
      <c r="B3652" s="52"/>
      <c r="C3652" s="52"/>
    </row>
    <row r="3653">
      <c r="A3653" s="28"/>
      <c r="B3653" s="52"/>
      <c r="C3653" s="52"/>
    </row>
    <row r="3654">
      <c r="A3654" s="28"/>
      <c r="B3654" s="52"/>
      <c r="C3654" s="52"/>
    </row>
    <row r="3655">
      <c r="A3655" s="28"/>
      <c r="B3655" s="52"/>
      <c r="C3655" s="52"/>
    </row>
    <row r="3656">
      <c r="A3656" s="28"/>
      <c r="B3656" s="52"/>
      <c r="C3656" s="52"/>
    </row>
    <row r="3657">
      <c r="A3657" s="28"/>
      <c r="B3657" s="52"/>
      <c r="C3657" s="52"/>
    </row>
    <row r="3658">
      <c r="A3658" s="28"/>
      <c r="B3658" s="52"/>
      <c r="C3658" s="52"/>
    </row>
    <row r="3659">
      <c r="A3659" s="28"/>
      <c r="B3659" s="52"/>
      <c r="C3659" s="52"/>
    </row>
    <row r="3660">
      <c r="A3660" s="28"/>
      <c r="B3660" s="52"/>
      <c r="C3660" s="52"/>
    </row>
    <row r="3661">
      <c r="A3661" s="28"/>
      <c r="B3661" s="52"/>
      <c r="C3661" s="52"/>
    </row>
    <row r="3662">
      <c r="A3662" s="28"/>
      <c r="B3662" s="52"/>
      <c r="C3662" s="52"/>
    </row>
    <row r="3663">
      <c r="A3663" s="28"/>
      <c r="B3663" s="52"/>
      <c r="C3663" s="52"/>
    </row>
    <row r="3664">
      <c r="A3664" s="28"/>
      <c r="B3664" s="52"/>
      <c r="C3664" s="52"/>
    </row>
    <row r="3665">
      <c r="A3665" s="28"/>
      <c r="B3665" s="52"/>
      <c r="C3665" s="52"/>
    </row>
    <row r="3666">
      <c r="A3666" s="28"/>
      <c r="B3666" s="52"/>
      <c r="C3666" s="52"/>
    </row>
    <row r="3667">
      <c r="A3667" s="28"/>
      <c r="B3667" s="52"/>
      <c r="C3667" s="52"/>
    </row>
    <row r="3668">
      <c r="A3668" s="28"/>
      <c r="B3668" s="52"/>
      <c r="C3668" s="52"/>
    </row>
    <row r="3669">
      <c r="A3669" s="28"/>
      <c r="B3669" s="52"/>
      <c r="C3669" s="52"/>
    </row>
    <row r="3670">
      <c r="A3670" s="28"/>
      <c r="B3670" s="52"/>
      <c r="C3670" s="52"/>
    </row>
    <row r="3671">
      <c r="A3671" s="28"/>
      <c r="B3671" s="52"/>
      <c r="C3671" s="52"/>
    </row>
    <row r="3672">
      <c r="A3672" s="28"/>
      <c r="B3672" s="52"/>
      <c r="C3672" s="52"/>
    </row>
    <row r="3673">
      <c r="A3673" s="28"/>
      <c r="B3673" s="52"/>
      <c r="C3673" s="52"/>
    </row>
    <row r="3674">
      <c r="A3674" s="28"/>
      <c r="B3674" s="52"/>
      <c r="C3674" s="52"/>
    </row>
    <row r="3675">
      <c r="A3675" s="28"/>
      <c r="B3675" s="52"/>
      <c r="C3675" s="52"/>
    </row>
    <row r="3676">
      <c r="A3676" s="28"/>
      <c r="B3676" s="52"/>
      <c r="C3676" s="52"/>
    </row>
    <row r="3677">
      <c r="A3677" s="28"/>
      <c r="B3677" s="52"/>
      <c r="C3677" s="52"/>
    </row>
    <row r="3678">
      <c r="A3678" s="28"/>
      <c r="B3678" s="52"/>
      <c r="C3678" s="52"/>
    </row>
    <row r="3679">
      <c r="A3679" s="28"/>
      <c r="B3679" s="52"/>
      <c r="C3679" s="52"/>
    </row>
    <row r="3680">
      <c r="A3680" s="28"/>
      <c r="B3680" s="52"/>
      <c r="C3680" s="52"/>
    </row>
    <row r="3681">
      <c r="A3681" s="28"/>
      <c r="B3681" s="52"/>
      <c r="C3681" s="52"/>
    </row>
    <row r="3682">
      <c r="A3682" s="28"/>
      <c r="B3682" s="52"/>
      <c r="C3682" s="52"/>
    </row>
    <row r="3683">
      <c r="A3683" s="28"/>
      <c r="B3683" s="52"/>
      <c r="C3683" s="52"/>
    </row>
    <row r="3684">
      <c r="A3684" s="28"/>
      <c r="B3684" s="52"/>
      <c r="C3684" s="52"/>
    </row>
    <row r="3685">
      <c r="A3685" s="28"/>
      <c r="B3685" s="52"/>
      <c r="C3685" s="52"/>
    </row>
    <row r="3686">
      <c r="A3686" s="28"/>
      <c r="B3686" s="52"/>
      <c r="C3686" s="52"/>
    </row>
    <row r="3687">
      <c r="A3687" s="28"/>
      <c r="B3687" s="52"/>
      <c r="C3687" s="52"/>
    </row>
    <row r="3688">
      <c r="A3688" s="28"/>
      <c r="B3688" s="52"/>
      <c r="C3688" s="52"/>
    </row>
    <row r="3689">
      <c r="A3689" s="28"/>
      <c r="B3689" s="52"/>
      <c r="C3689" s="52"/>
    </row>
    <row r="3690">
      <c r="A3690" s="28"/>
      <c r="B3690" s="52"/>
      <c r="C3690" s="52"/>
    </row>
    <row r="3691">
      <c r="A3691" s="28"/>
      <c r="B3691" s="52"/>
      <c r="C3691" s="52"/>
    </row>
    <row r="3692">
      <c r="A3692" s="28"/>
      <c r="B3692" s="52"/>
      <c r="C3692" s="52"/>
    </row>
    <row r="3693">
      <c r="A3693" s="28"/>
      <c r="B3693" s="52"/>
      <c r="C3693" s="52"/>
    </row>
    <row r="3694">
      <c r="A3694" s="28"/>
      <c r="B3694" s="52"/>
      <c r="C3694" s="52"/>
    </row>
    <row r="3695">
      <c r="A3695" s="28"/>
      <c r="B3695" s="52"/>
      <c r="C3695" s="52"/>
    </row>
    <row r="3696">
      <c r="A3696" s="28"/>
      <c r="B3696" s="52"/>
      <c r="C3696" s="52"/>
    </row>
    <row r="3697">
      <c r="A3697" s="28"/>
      <c r="B3697" s="52"/>
      <c r="C3697" s="52"/>
    </row>
    <row r="3698">
      <c r="A3698" s="28"/>
      <c r="B3698" s="52"/>
      <c r="C3698" s="52"/>
    </row>
    <row r="3699">
      <c r="A3699" s="28"/>
      <c r="B3699" s="52"/>
      <c r="C3699" s="52"/>
    </row>
    <row r="3700">
      <c r="A3700" s="28"/>
      <c r="B3700" s="52"/>
      <c r="C3700" s="52"/>
    </row>
    <row r="3701">
      <c r="A3701" s="28"/>
      <c r="B3701" s="52"/>
      <c r="C3701" s="52"/>
    </row>
    <row r="3702">
      <c r="A3702" s="28"/>
      <c r="B3702" s="52"/>
      <c r="C3702" s="52"/>
    </row>
    <row r="3703">
      <c r="A3703" s="28"/>
      <c r="B3703" s="52"/>
      <c r="C3703" s="52"/>
    </row>
    <row r="3704">
      <c r="A3704" s="28"/>
      <c r="B3704" s="52"/>
      <c r="C3704" s="52"/>
    </row>
    <row r="3705">
      <c r="A3705" s="28"/>
      <c r="B3705" s="52"/>
      <c r="C3705" s="52"/>
    </row>
    <row r="3706">
      <c r="A3706" s="28"/>
      <c r="B3706" s="52"/>
      <c r="C3706" s="52"/>
    </row>
    <row r="3707">
      <c r="A3707" s="28"/>
      <c r="B3707" s="52"/>
      <c r="C3707" s="52"/>
    </row>
    <row r="3708">
      <c r="A3708" s="28"/>
      <c r="B3708" s="52"/>
      <c r="C3708" s="52"/>
    </row>
    <row r="3709">
      <c r="A3709" s="28"/>
      <c r="B3709" s="52"/>
      <c r="C3709" s="52"/>
    </row>
    <row r="3710">
      <c r="A3710" s="28"/>
      <c r="B3710" s="52"/>
      <c r="C3710" s="52"/>
    </row>
    <row r="3711">
      <c r="A3711" s="28"/>
      <c r="B3711" s="52"/>
      <c r="C3711" s="52"/>
    </row>
    <row r="3712">
      <c r="A3712" s="28"/>
      <c r="B3712" s="52"/>
      <c r="C3712" s="52"/>
    </row>
    <row r="3713">
      <c r="A3713" s="28"/>
      <c r="B3713" s="52"/>
      <c r="C3713" s="52"/>
    </row>
    <row r="3714">
      <c r="A3714" s="28"/>
      <c r="B3714" s="52"/>
      <c r="C3714" s="52"/>
    </row>
    <row r="3715">
      <c r="A3715" s="28"/>
      <c r="B3715" s="52"/>
      <c r="C3715" s="52"/>
    </row>
    <row r="3716">
      <c r="A3716" s="28"/>
      <c r="B3716" s="52"/>
      <c r="C3716" s="52"/>
    </row>
    <row r="3717">
      <c r="A3717" s="28"/>
      <c r="B3717" s="52"/>
      <c r="C3717" s="52"/>
    </row>
    <row r="3718">
      <c r="A3718" s="28"/>
      <c r="B3718" s="52"/>
      <c r="C3718" s="52"/>
    </row>
    <row r="3719">
      <c r="A3719" s="28"/>
      <c r="B3719" s="52"/>
      <c r="C3719" s="52"/>
    </row>
    <row r="3720">
      <c r="A3720" s="28"/>
      <c r="B3720" s="52"/>
      <c r="C3720" s="52"/>
    </row>
    <row r="3721">
      <c r="A3721" s="28"/>
      <c r="B3721" s="52"/>
      <c r="C3721" s="52"/>
    </row>
    <row r="3722">
      <c r="A3722" s="28"/>
      <c r="B3722" s="52"/>
      <c r="C3722" s="52"/>
    </row>
    <row r="3723">
      <c r="A3723" s="28"/>
      <c r="B3723" s="52"/>
      <c r="C3723" s="52"/>
    </row>
    <row r="3724">
      <c r="A3724" s="28"/>
      <c r="B3724" s="52"/>
      <c r="C3724" s="52"/>
    </row>
    <row r="3725">
      <c r="A3725" s="28"/>
      <c r="B3725" s="52"/>
      <c r="C3725" s="52"/>
    </row>
    <row r="3726">
      <c r="A3726" s="28"/>
      <c r="B3726" s="52"/>
      <c r="C3726" s="52"/>
    </row>
    <row r="3727">
      <c r="A3727" s="28"/>
      <c r="B3727" s="52"/>
      <c r="C3727" s="52"/>
    </row>
    <row r="3728">
      <c r="A3728" s="28"/>
      <c r="B3728" s="52"/>
      <c r="C3728" s="52"/>
    </row>
    <row r="3729">
      <c r="A3729" s="28"/>
      <c r="B3729" s="52"/>
      <c r="C3729" s="52"/>
    </row>
    <row r="3730">
      <c r="A3730" s="28"/>
      <c r="B3730" s="52"/>
      <c r="C3730" s="52"/>
    </row>
    <row r="3731">
      <c r="A3731" s="28"/>
      <c r="B3731" s="52"/>
      <c r="C3731" s="52"/>
    </row>
    <row r="3732">
      <c r="A3732" s="28"/>
      <c r="B3732" s="52"/>
      <c r="C3732" s="52"/>
    </row>
    <row r="3733">
      <c r="A3733" s="28"/>
      <c r="B3733" s="52"/>
      <c r="C3733" s="52"/>
    </row>
    <row r="3734">
      <c r="A3734" s="28"/>
      <c r="B3734" s="52"/>
      <c r="C3734" s="52"/>
    </row>
    <row r="3735">
      <c r="A3735" s="28"/>
      <c r="B3735" s="52"/>
      <c r="C3735" s="52"/>
    </row>
    <row r="3736">
      <c r="A3736" s="28"/>
      <c r="B3736" s="52"/>
      <c r="C3736" s="52"/>
    </row>
    <row r="3737">
      <c r="A3737" s="28"/>
      <c r="B3737" s="52"/>
      <c r="C3737" s="52"/>
    </row>
    <row r="3738">
      <c r="A3738" s="28"/>
      <c r="B3738" s="52"/>
      <c r="C3738" s="52"/>
    </row>
    <row r="3739">
      <c r="A3739" s="28"/>
      <c r="B3739" s="52"/>
      <c r="C3739" s="52"/>
    </row>
    <row r="3740">
      <c r="A3740" s="28"/>
      <c r="B3740" s="52"/>
      <c r="C3740" s="52"/>
    </row>
    <row r="3741">
      <c r="A3741" s="28"/>
      <c r="B3741" s="52"/>
      <c r="C3741" s="52"/>
    </row>
    <row r="3742">
      <c r="A3742" s="28"/>
      <c r="B3742" s="52"/>
      <c r="C3742" s="52"/>
    </row>
    <row r="3743">
      <c r="A3743" s="28"/>
      <c r="B3743" s="52"/>
      <c r="C3743" s="52"/>
    </row>
    <row r="3744">
      <c r="A3744" s="28"/>
      <c r="B3744" s="52"/>
      <c r="C3744" s="52"/>
    </row>
    <row r="3745">
      <c r="A3745" s="28"/>
      <c r="B3745" s="52"/>
      <c r="C3745" s="52"/>
    </row>
    <row r="3746">
      <c r="A3746" s="28"/>
      <c r="B3746" s="52"/>
      <c r="C3746" s="52"/>
    </row>
    <row r="3747">
      <c r="A3747" s="28"/>
      <c r="B3747" s="52"/>
      <c r="C3747" s="52"/>
    </row>
    <row r="3748">
      <c r="A3748" s="28"/>
      <c r="B3748" s="52"/>
      <c r="C3748" s="52"/>
    </row>
    <row r="3749">
      <c r="A3749" s="28"/>
      <c r="B3749" s="52"/>
      <c r="C3749" s="52"/>
    </row>
    <row r="3750">
      <c r="A3750" s="28"/>
      <c r="B3750" s="52"/>
      <c r="C3750" s="52"/>
    </row>
    <row r="3751">
      <c r="A3751" s="28"/>
      <c r="B3751" s="52"/>
      <c r="C3751" s="52"/>
    </row>
    <row r="3752">
      <c r="A3752" s="28"/>
      <c r="B3752" s="52"/>
      <c r="C3752" s="52"/>
    </row>
    <row r="3753">
      <c r="A3753" s="28"/>
      <c r="B3753" s="52"/>
      <c r="C3753" s="52"/>
    </row>
    <row r="3754">
      <c r="A3754" s="28"/>
      <c r="B3754" s="52"/>
      <c r="C3754" s="52"/>
    </row>
    <row r="3755">
      <c r="A3755" s="28"/>
      <c r="B3755" s="52"/>
      <c r="C3755" s="52"/>
    </row>
    <row r="3756">
      <c r="A3756" s="28"/>
      <c r="B3756" s="52"/>
      <c r="C3756" s="52"/>
    </row>
    <row r="3757">
      <c r="A3757" s="28"/>
      <c r="B3757" s="52"/>
      <c r="C3757" s="52"/>
    </row>
    <row r="3758">
      <c r="A3758" s="28"/>
      <c r="B3758" s="52"/>
      <c r="C3758" s="52"/>
    </row>
    <row r="3759">
      <c r="A3759" s="28"/>
      <c r="B3759" s="52"/>
      <c r="C3759" s="52"/>
    </row>
    <row r="3760">
      <c r="A3760" s="28"/>
      <c r="B3760" s="52"/>
      <c r="C3760" s="52"/>
    </row>
    <row r="3761">
      <c r="A3761" s="28"/>
      <c r="B3761" s="52"/>
      <c r="C3761" s="52"/>
    </row>
    <row r="3762">
      <c r="A3762" s="28"/>
      <c r="B3762" s="52"/>
      <c r="C3762" s="52"/>
    </row>
    <row r="3763">
      <c r="A3763" s="28"/>
      <c r="B3763" s="52"/>
      <c r="C3763" s="52"/>
    </row>
    <row r="3764">
      <c r="A3764" s="28"/>
      <c r="B3764" s="52"/>
      <c r="C3764" s="52"/>
    </row>
    <row r="3765">
      <c r="A3765" s="28"/>
      <c r="B3765" s="52"/>
      <c r="C3765" s="52"/>
    </row>
    <row r="3766">
      <c r="A3766" s="28"/>
      <c r="B3766" s="52"/>
      <c r="C3766" s="52"/>
    </row>
    <row r="3767">
      <c r="A3767" s="28"/>
      <c r="B3767" s="52"/>
      <c r="C3767" s="52"/>
    </row>
    <row r="3768">
      <c r="A3768" s="28"/>
      <c r="B3768" s="52"/>
      <c r="C3768" s="52"/>
    </row>
    <row r="3769">
      <c r="A3769" s="28"/>
      <c r="B3769" s="52"/>
      <c r="C3769" s="52"/>
    </row>
    <row r="3770">
      <c r="A3770" s="28"/>
      <c r="B3770" s="52"/>
      <c r="C3770" s="52"/>
    </row>
    <row r="3771">
      <c r="A3771" s="28"/>
      <c r="B3771" s="52"/>
      <c r="C3771" s="52"/>
    </row>
    <row r="3772">
      <c r="A3772" s="28"/>
      <c r="B3772" s="52"/>
      <c r="C3772" s="52"/>
    </row>
    <row r="3773">
      <c r="A3773" s="28"/>
      <c r="B3773" s="52"/>
      <c r="C3773" s="52"/>
    </row>
    <row r="3774">
      <c r="A3774" s="28"/>
      <c r="B3774" s="52"/>
      <c r="C3774" s="52"/>
    </row>
    <row r="3775">
      <c r="A3775" s="28"/>
      <c r="B3775" s="52"/>
      <c r="C3775" s="52"/>
    </row>
    <row r="3776">
      <c r="A3776" s="28"/>
      <c r="B3776" s="52"/>
      <c r="C3776" s="52"/>
    </row>
    <row r="3777">
      <c r="A3777" s="28"/>
      <c r="B3777" s="52"/>
      <c r="C3777" s="52"/>
    </row>
    <row r="3778">
      <c r="A3778" s="28"/>
      <c r="B3778" s="52"/>
      <c r="C3778" s="52"/>
    </row>
    <row r="3779">
      <c r="A3779" s="28"/>
      <c r="B3779" s="52"/>
      <c r="C3779" s="52"/>
    </row>
    <row r="3780">
      <c r="A3780" s="28"/>
      <c r="B3780" s="52"/>
      <c r="C3780" s="52"/>
    </row>
    <row r="3781">
      <c r="A3781" s="28"/>
      <c r="B3781" s="52"/>
      <c r="C3781" s="52"/>
    </row>
    <row r="3782">
      <c r="A3782" s="28"/>
      <c r="B3782" s="52"/>
      <c r="C3782" s="52"/>
    </row>
    <row r="3783">
      <c r="A3783" s="28"/>
      <c r="B3783" s="52"/>
      <c r="C3783" s="52"/>
    </row>
    <row r="3784">
      <c r="A3784" s="28"/>
      <c r="B3784" s="52"/>
      <c r="C3784" s="52"/>
    </row>
    <row r="3785">
      <c r="A3785" s="28"/>
      <c r="B3785" s="52"/>
      <c r="C3785" s="52"/>
    </row>
    <row r="3786">
      <c r="A3786" s="28"/>
      <c r="B3786" s="52"/>
      <c r="C3786" s="52"/>
    </row>
    <row r="3787">
      <c r="A3787" s="28"/>
      <c r="B3787" s="52"/>
      <c r="C3787" s="52"/>
    </row>
    <row r="3788">
      <c r="A3788" s="28"/>
      <c r="B3788" s="52"/>
      <c r="C3788" s="52"/>
    </row>
    <row r="3789">
      <c r="A3789" s="28"/>
      <c r="B3789" s="52"/>
      <c r="C3789" s="52"/>
    </row>
    <row r="3790">
      <c r="A3790" s="28"/>
      <c r="B3790" s="52"/>
      <c r="C3790" s="52"/>
    </row>
    <row r="3791">
      <c r="A3791" s="28"/>
      <c r="B3791" s="52"/>
      <c r="C3791" s="52"/>
    </row>
    <row r="3792">
      <c r="A3792" s="28"/>
      <c r="B3792" s="52"/>
      <c r="C3792" s="52"/>
    </row>
    <row r="3793">
      <c r="A3793" s="28"/>
      <c r="B3793" s="52"/>
      <c r="C3793" s="52"/>
    </row>
    <row r="3794">
      <c r="A3794" s="28"/>
      <c r="B3794" s="52"/>
      <c r="C3794" s="52"/>
    </row>
    <row r="3795">
      <c r="A3795" s="28"/>
      <c r="B3795" s="52"/>
      <c r="C3795" s="52"/>
    </row>
    <row r="3796">
      <c r="A3796" s="28"/>
      <c r="B3796" s="52"/>
      <c r="C3796" s="52"/>
    </row>
    <row r="3797">
      <c r="A3797" s="28"/>
      <c r="B3797" s="52"/>
      <c r="C3797" s="52"/>
    </row>
    <row r="3798">
      <c r="A3798" s="28"/>
      <c r="B3798" s="52"/>
      <c r="C3798" s="52"/>
    </row>
    <row r="3799">
      <c r="A3799" s="28"/>
      <c r="B3799" s="52"/>
      <c r="C3799" s="52"/>
    </row>
    <row r="3800">
      <c r="A3800" s="28"/>
      <c r="B3800" s="52"/>
      <c r="C3800" s="52"/>
    </row>
    <row r="3801">
      <c r="A3801" s="28"/>
      <c r="B3801" s="52"/>
      <c r="C3801" s="52"/>
    </row>
    <row r="3802">
      <c r="A3802" s="28"/>
      <c r="B3802" s="52"/>
      <c r="C3802" s="52"/>
    </row>
    <row r="3803">
      <c r="A3803" s="28"/>
      <c r="B3803" s="52"/>
      <c r="C3803" s="52"/>
    </row>
    <row r="3804">
      <c r="A3804" s="28"/>
      <c r="B3804" s="52"/>
      <c r="C3804" s="52"/>
    </row>
    <row r="3805">
      <c r="A3805" s="28"/>
      <c r="B3805" s="52"/>
      <c r="C3805" s="52"/>
    </row>
    <row r="3806">
      <c r="A3806" s="28"/>
      <c r="B3806" s="52"/>
      <c r="C3806" s="52"/>
    </row>
    <row r="3807">
      <c r="A3807" s="28"/>
      <c r="B3807" s="52"/>
      <c r="C3807" s="52"/>
    </row>
    <row r="3808">
      <c r="A3808" s="28"/>
      <c r="B3808" s="52"/>
      <c r="C3808" s="52"/>
    </row>
    <row r="3809">
      <c r="A3809" s="28"/>
      <c r="B3809" s="52"/>
      <c r="C3809" s="52"/>
    </row>
    <row r="3810">
      <c r="A3810" s="28"/>
      <c r="B3810" s="52"/>
      <c r="C3810" s="52"/>
    </row>
    <row r="3811">
      <c r="A3811" s="28"/>
      <c r="B3811" s="52"/>
      <c r="C3811" s="52"/>
    </row>
    <row r="3812">
      <c r="A3812" s="28"/>
      <c r="B3812" s="52"/>
      <c r="C3812" s="52"/>
    </row>
    <row r="3813">
      <c r="A3813" s="28"/>
      <c r="B3813" s="52"/>
      <c r="C3813" s="52"/>
    </row>
    <row r="3814">
      <c r="A3814" s="28"/>
      <c r="B3814" s="52"/>
      <c r="C3814" s="52"/>
    </row>
    <row r="3815">
      <c r="A3815" s="28"/>
      <c r="B3815" s="52"/>
      <c r="C3815" s="52"/>
    </row>
    <row r="3816">
      <c r="A3816" s="28"/>
      <c r="B3816" s="52"/>
      <c r="C3816" s="52"/>
    </row>
    <row r="3817">
      <c r="A3817" s="28"/>
      <c r="B3817" s="52"/>
      <c r="C3817" s="52"/>
    </row>
    <row r="3818">
      <c r="A3818" s="28"/>
      <c r="B3818" s="52"/>
      <c r="C3818" s="52"/>
    </row>
    <row r="3819">
      <c r="A3819" s="28"/>
      <c r="B3819" s="52"/>
      <c r="C3819" s="52"/>
    </row>
    <row r="3820">
      <c r="A3820" s="28"/>
      <c r="B3820" s="52"/>
      <c r="C3820" s="52"/>
    </row>
    <row r="3821">
      <c r="A3821" s="28"/>
      <c r="B3821" s="52"/>
      <c r="C3821" s="52"/>
    </row>
    <row r="3822">
      <c r="A3822" s="28"/>
      <c r="B3822" s="52"/>
      <c r="C3822" s="52"/>
    </row>
    <row r="3823">
      <c r="A3823" s="28"/>
      <c r="B3823" s="52"/>
      <c r="C3823" s="52"/>
    </row>
    <row r="3824">
      <c r="A3824" s="28"/>
      <c r="B3824" s="52"/>
      <c r="C3824" s="52"/>
    </row>
    <row r="3825">
      <c r="A3825" s="28"/>
      <c r="B3825" s="52"/>
      <c r="C3825" s="52"/>
    </row>
    <row r="3826">
      <c r="A3826" s="28"/>
      <c r="B3826" s="52"/>
      <c r="C3826" s="52"/>
    </row>
    <row r="3827">
      <c r="A3827" s="28"/>
      <c r="B3827" s="52"/>
      <c r="C3827" s="52"/>
    </row>
    <row r="3828">
      <c r="A3828" s="28"/>
      <c r="B3828" s="52"/>
      <c r="C3828" s="52"/>
    </row>
    <row r="3829">
      <c r="A3829" s="28"/>
      <c r="B3829" s="52"/>
      <c r="C3829" s="52"/>
    </row>
    <row r="3830">
      <c r="A3830" s="28"/>
      <c r="B3830" s="52"/>
      <c r="C3830" s="52"/>
    </row>
    <row r="3831">
      <c r="A3831" s="28"/>
      <c r="B3831" s="52"/>
      <c r="C3831" s="52"/>
    </row>
    <row r="3832">
      <c r="A3832" s="28"/>
      <c r="B3832" s="52"/>
      <c r="C3832" s="52"/>
    </row>
    <row r="3833">
      <c r="A3833" s="28"/>
      <c r="B3833" s="52"/>
      <c r="C3833" s="52"/>
    </row>
    <row r="3834">
      <c r="A3834" s="28"/>
      <c r="B3834" s="52"/>
      <c r="C3834" s="52"/>
    </row>
    <row r="3835">
      <c r="A3835" s="28"/>
      <c r="B3835" s="52"/>
      <c r="C3835" s="52"/>
    </row>
    <row r="3836">
      <c r="A3836" s="28"/>
      <c r="B3836" s="52"/>
      <c r="C3836" s="52"/>
    </row>
    <row r="3837">
      <c r="A3837" s="28"/>
      <c r="B3837" s="52"/>
      <c r="C3837" s="52"/>
    </row>
    <row r="3838">
      <c r="A3838" s="28"/>
      <c r="B3838" s="52"/>
      <c r="C3838" s="52"/>
    </row>
    <row r="3839">
      <c r="A3839" s="28"/>
      <c r="B3839" s="52"/>
      <c r="C3839" s="52"/>
    </row>
    <row r="3840">
      <c r="A3840" s="28"/>
      <c r="B3840" s="52"/>
      <c r="C3840" s="52"/>
    </row>
    <row r="3841">
      <c r="A3841" s="28"/>
      <c r="B3841" s="52"/>
      <c r="C3841" s="52"/>
    </row>
    <row r="3842">
      <c r="A3842" s="28"/>
      <c r="B3842" s="52"/>
      <c r="C3842" s="52"/>
    </row>
    <row r="3843">
      <c r="A3843" s="28"/>
      <c r="B3843" s="52"/>
      <c r="C3843" s="52"/>
    </row>
    <row r="3844">
      <c r="A3844" s="28"/>
      <c r="B3844" s="52"/>
      <c r="C3844" s="52"/>
    </row>
    <row r="3845">
      <c r="A3845" s="28"/>
      <c r="B3845" s="52"/>
      <c r="C3845" s="52"/>
    </row>
    <row r="3846">
      <c r="A3846" s="28"/>
      <c r="B3846" s="52"/>
      <c r="C3846" s="52"/>
    </row>
    <row r="3847">
      <c r="A3847" s="28"/>
      <c r="B3847" s="52"/>
      <c r="C3847" s="52"/>
    </row>
    <row r="3848">
      <c r="A3848" s="28"/>
      <c r="B3848" s="52"/>
      <c r="C3848" s="52"/>
    </row>
    <row r="3849">
      <c r="A3849" s="28"/>
      <c r="B3849" s="52"/>
      <c r="C3849" s="52"/>
    </row>
    <row r="3850">
      <c r="A3850" s="28"/>
      <c r="B3850" s="52"/>
      <c r="C3850" s="52"/>
    </row>
    <row r="3851">
      <c r="A3851" s="28"/>
      <c r="B3851" s="52"/>
      <c r="C3851" s="52"/>
    </row>
    <row r="3852">
      <c r="A3852" s="28"/>
      <c r="B3852" s="52"/>
      <c r="C3852" s="52"/>
    </row>
    <row r="3853">
      <c r="A3853" s="28"/>
      <c r="B3853" s="52"/>
      <c r="C3853" s="52"/>
    </row>
    <row r="3854">
      <c r="A3854" s="28"/>
      <c r="B3854" s="52"/>
      <c r="C3854" s="52"/>
    </row>
    <row r="3855">
      <c r="A3855" s="28"/>
      <c r="B3855" s="52"/>
      <c r="C3855" s="52"/>
    </row>
    <row r="3856">
      <c r="A3856" s="28"/>
      <c r="B3856" s="52"/>
      <c r="C3856" s="52"/>
    </row>
    <row r="3857">
      <c r="A3857" s="28"/>
      <c r="B3857" s="52"/>
      <c r="C3857" s="52"/>
    </row>
    <row r="3858">
      <c r="A3858" s="28"/>
      <c r="B3858" s="52"/>
      <c r="C3858" s="52"/>
    </row>
    <row r="3859">
      <c r="A3859" s="28"/>
      <c r="B3859" s="52"/>
      <c r="C3859" s="52"/>
    </row>
    <row r="3860">
      <c r="A3860" s="28"/>
      <c r="B3860" s="52"/>
      <c r="C3860" s="52"/>
    </row>
    <row r="3861">
      <c r="A3861" s="28"/>
      <c r="B3861" s="52"/>
      <c r="C3861" s="52"/>
    </row>
    <row r="3862">
      <c r="A3862" s="28"/>
      <c r="B3862" s="52"/>
      <c r="C3862" s="52"/>
    </row>
    <row r="3863">
      <c r="A3863" s="28"/>
      <c r="B3863" s="52"/>
      <c r="C3863" s="52"/>
    </row>
    <row r="3864">
      <c r="A3864" s="28"/>
      <c r="B3864" s="52"/>
      <c r="C3864" s="52"/>
    </row>
    <row r="3865">
      <c r="A3865" s="28"/>
      <c r="B3865" s="52"/>
      <c r="C3865" s="52"/>
    </row>
    <row r="3866">
      <c r="A3866" s="28"/>
      <c r="B3866" s="52"/>
      <c r="C3866" s="52"/>
    </row>
    <row r="3867">
      <c r="A3867" s="28"/>
      <c r="B3867" s="52"/>
      <c r="C3867" s="52"/>
    </row>
    <row r="3868">
      <c r="A3868" s="28"/>
      <c r="B3868" s="52"/>
      <c r="C3868" s="52"/>
    </row>
    <row r="3869">
      <c r="A3869" s="28"/>
      <c r="B3869" s="52"/>
      <c r="C3869" s="52"/>
    </row>
    <row r="3870">
      <c r="A3870" s="28"/>
      <c r="B3870" s="52"/>
      <c r="C3870" s="52"/>
    </row>
    <row r="3871">
      <c r="A3871" s="28"/>
      <c r="B3871" s="52"/>
      <c r="C3871" s="52"/>
    </row>
    <row r="3872">
      <c r="A3872" s="28"/>
      <c r="B3872" s="52"/>
      <c r="C3872" s="52"/>
    </row>
    <row r="3873">
      <c r="A3873" s="28"/>
      <c r="B3873" s="52"/>
      <c r="C3873" s="52"/>
    </row>
    <row r="3874">
      <c r="A3874" s="28"/>
      <c r="B3874" s="52"/>
      <c r="C3874" s="52"/>
    </row>
    <row r="3875">
      <c r="A3875" s="28"/>
      <c r="B3875" s="52"/>
      <c r="C3875" s="52"/>
    </row>
    <row r="3876">
      <c r="A3876" s="28"/>
      <c r="B3876" s="52"/>
      <c r="C3876" s="52"/>
    </row>
    <row r="3877">
      <c r="A3877" s="28"/>
      <c r="B3877" s="52"/>
      <c r="C3877" s="52"/>
    </row>
    <row r="3878">
      <c r="A3878" s="28"/>
      <c r="B3878" s="52"/>
      <c r="C3878" s="52"/>
    </row>
    <row r="3879">
      <c r="A3879" s="28"/>
      <c r="B3879" s="52"/>
      <c r="C3879" s="52"/>
    </row>
    <row r="3880">
      <c r="A3880" s="28"/>
      <c r="B3880" s="52"/>
      <c r="C3880" s="52"/>
    </row>
    <row r="3881">
      <c r="A3881" s="28"/>
      <c r="B3881" s="52"/>
      <c r="C3881" s="52"/>
    </row>
    <row r="3882">
      <c r="A3882" s="28"/>
      <c r="B3882" s="52"/>
      <c r="C3882" s="52"/>
    </row>
    <row r="3883">
      <c r="A3883" s="28"/>
      <c r="B3883" s="52"/>
      <c r="C3883" s="52"/>
    </row>
    <row r="3884">
      <c r="A3884" s="28"/>
      <c r="B3884" s="52"/>
      <c r="C3884" s="52"/>
    </row>
    <row r="3885">
      <c r="A3885" s="28"/>
      <c r="B3885" s="52"/>
      <c r="C3885" s="52"/>
    </row>
    <row r="3886">
      <c r="A3886" s="28"/>
      <c r="B3886" s="52"/>
      <c r="C3886" s="52"/>
    </row>
    <row r="3887">
      <c r="A3887" s="28"/>
      <c r="B3887" s="52"/>
      <c r="C3887" s="52"/>
    </row>
    <row r="3888">
      <c r="A3888" s="28"/>
      <c r="B3888" s="52"/>
      <c r="C3888" s="52"/>
    </row>
    <row r="3889">
      <c r="A3889" s="28"/>
      <c r="B3889" s="52"/>
      <c r="C3889" s="52"/>
    </row>
    <row r="3890">
      <c r="A3890" s="28"/>
      <c r="B3890" s="52"/>
      <c r="C3890" s="52"/>
    </row>
    <row r="3891">
      <c r="A3891" s="28"/>
      <c r="B3891" s="52"/>
      <c r="C3891" s="52"/>
    </row>
    <row r="3892">
      <c r="A3892" s="28"/>
      <c r="B3892" s="52"/>
      <c r="C3892" s="52"/>
    </row>
    <row r="3893">
      <c r="A3893" s="28"/>
      <c r="B3893" s="52"/>
      <c r="C3893" s="52"/>
    </row>
    <row r="3894">
      <c r="A3894" s="28"/>
      <c r="B3894" s="52"/>
      <c r="C3894" s="52"/>
    </row>
    <row r="3895">
      <c r="A3895" s="28"/>
      <c r="B3895" s="52"/>
      <c r="C3895" s="52"/>
    </row>
    <row r="3896">
      <c r="A3896" s="28"/>
      <c r="B3896" s="52"/>
      <c r="C3896" s="52"/>
    </row>
    <row r="3897">
      <c r="A3897" s="28"/>
      <c r="B3897" s="52"/>
      <c r="C3897" s="52"/>
    </row>
    <row r="3898">
      <c r="A3898" s="28"/>
      <c r="B3898" s="52"/>
      <c r="C3898" s="52"/>
    </row>
    <row r="3899">
      <c r="A3899" s="28"/>
      <c r="B3899" s="52"/>
      <c r="C3899" s="52"/>
    </row>
    <row r="3900">
      <c r="A3900" s="28"/>
      <c r="B3900" s="52"/>
      <c r="C3900" s="52"/>
    </row>
    <row r="3901">
      <c r="A3901" s="28"/>
      <c r="B3901" s="52"/>
      <c r="C3901" s="52"/>
    </row>
    <row r="3902">
      <c r="A3902" s="28"/>
      <c r="B3902" s="52"/>
      <c r="C3902" s="52"/>
    </row>
    <row r="3903">
      <c r="A3903" s="28"/>
      <c r="B3903" s="52"/>
      <c r="C3903" s="52"/>
    </row>
    <row r="3904">
      <c r="A3904" s="28"/>
      <c r="B3904" s="52"/>
      <c r="C3904" s="52"/>
    </row>
    <row r="3905">
      <c r="A3905" s="28"/>
      <c r="B3905" s="52"/>
      <c r="C3905" s="52"/>
    </row>
    <row r="3906">
      <c r="A3906" s="28"/>
      <c r="B3906" s="52"/>
      <c r="C3906" s="52"/>
    </row>
    <row r="3907">
      <c r="A3907" s="28"/>
      <c r="B3907" s="52"/>
      <c r="C3907" s="52"/>
    </row>
    <row r="3908">
      <c r="A3908" s="28"/>
      <c r="B3908" s="52"/>
      <c r="C3908" s="52"/>
    </row>
    <row r="3909">
      <c r="A3909" s="28"/>
      <c r="B3909" s="52"/>
      <c r="C3909" s="52"/>
    </row>
    <row r="3910">
      <c r="A3910" s="28"/>
      <c r="B3910" s="52"/>
      <c r="C3910" s="52"/>
    </row>
    <row r="3911">
      <c r="A3911" s="28"/>
      <c r="B3911" s="52"/>
      <c r="C3911" s="52"/>
    </row>
    <row r="3912">
      <c r="A3912" s="28"/>
      <c r="B3912" s="52"/>
      <c r="C3912" s="52"/>
    </row>
    <row r="3913">
      <c r="A3913" s="28"/>
      <c r="B3913" s="52"/>
      <c r="C3913" s="52"/>
    </row>
    <row r="3914">
      <c r="A3914" s="28"/>
      <c r="B3914" s="52"/>
      <c r="C3914" s="52"/>
    </row>
    <row r="3915">
      <c r="A3915" s="28"/>
      <c r="B3915" s="52"/>
      <c r="C3915" s="52"/>
    </row>
    <row r="3916">
      <c r="A3916" s="28"/>
      <c r="B3916" s="52"/>
      <c r="C3916" s="52"/>
    </row>
    <row r="3917">
      <c r="A3917" s="28"/>
      <c r="B3917" s="52"/>
      <c r="C3917" s="52"/>
    </row>
    <row r="3918">
      <c r="A3918" s="28"/>
      <c r="B3918" s="52"/>
      <c r="C3918" s="52"/>
    </row>
    <row r="3919">
      <c r="A3919" s="28"/>
      <c r="B3919" s="52"/>
      <c r="C3919" s="52"/>
    </row>
    <row r="3920">
      <c r="A3920" s="28"/>
      <c r="B3920" s="52"/>
      <c r="C3920" s="52"/>
    </row>
    <row r="3921">
      <c r="A3921" s="28"/>
      <c r="B3921" s="52"/>
      <c r="C3921" s="52"/>
    </row>
    <row r="3922">
      <c r="A3922" s="28"/>
      <c r="B3922" s="52"/>
      <c r="C3922" s="52"/>
    </row>
    <row r="3923">
      <c r="A3923" s="28"/>
      <c r="B3923" s="52"/>
      <c r="C3923" s="52"/>
    </row>
    <row r="3924">
      <c r="A3924" s="28"/>
      <c r="B3924" s="52"/>
      <c r="C3924" s="52"/>
    </row>
    <row r="3925">
      <c r="A3925" s="28"/>
      <c r="B3925" s="52"/>
      <c r="C3925" s="52"/>
    </row>
    <row r="3926">
      <c r="A3926" s="28"/>
      <c r="B3926" s="52"/>
      <c r="C3926" s="52"/>
    </row>
    <row r="3927">
      <c r="A3927" s="28"/>
      <c r="B3927" s="52"/>
      <c r="C3927" s="52"/>
    </row>
    <row r="3928">
      <c r="A3928" s="28"/>
      <c r="B3928" s="52"/>
      <c r="C3928" s="52"/>
    </row>
    <row r="3929">
      <c r="A3929" s="28"/>
      <c r="B3929" s="52"/>
      <c r="C3929" s="52"/>
    </row>
    <row r="3930">
      <c r="A3930" s="28"/>
      <c r="B3930" s="52"/>
      <c r="C3930" s="52"/>
    </row>
    <row r="3931">
      <c r="A3931" s="28"/>
      <c r="B3931" s="52"/>
      <c r="C3931" s="52"/>
    </row>
    <row r="3932">
      <c r="A3932" s="28"/>
      <c r="B3932" s="52"/>
      <c r="C3932" s="52"/>
    </row>
    <row r="3933">
      <c r="A3933" s="28"/>
      <c r="B3933" s="52"/>
      <c r="C3933" s="52"/>
    </row>
    <row r="3934">
      <c r="A3934" s="28"/>
      <c r="B3934" s="52"/>
      <c r="C3934" s="52"/>
    </row>
    <row r="3935">
      <c r="A3935" s="28"/>
      <c r="B3935" s="52"/>
      <c r="C3935" s="52"/>
    </row>
    <row r="3936">
      <c r="A3936" s="28"/>
      <c r="B3936" s="52"/>
      <c r="C3936" s="52"/>
    </row>
    <row r="3937">
      <c r="A3937" s="28"/>
      <c r="B3937" s="52"/>
      <c r="C3937" s="52"/>
    </row>
    <row r="3938">
      <c r="A3938" s="28"/>
      <c r="B3938" s="52"/>
      <c r="C3938" s="52"/>
    </row>
    <row r="3939">
      <c r="A3939" s="28"/>
      <c r="B3939" s="52"/>
      <c r="C3939" s="52"/>
    </row>
    <row r="3940">
      <c r="A3940" s="28"/>
      <c r="B3940" s="52"/>
      <c r="C3940" s="52"/>
    </row>
    <row r="3941">
      <c r="A3941" s="28"/>
      <c r="B3941" s="52"/>
      <c r="C3941" s="52"/>
    </row>
    <row r="3942">
      <c r="A3942" s="28"/>
      <c r="B3942" s="52"/>
      <c r="C3942" s="52"/>
    </row>
    <row r="3943">
      <c r="A3943" s="28"/>
      <c r="B3943" s="52"/>
      <c r="C3943" s="52"/>
    </row>
    <row r="3944">
      <c r="A3944" s="28"/>
      <c r="B3944" s="52"/>
      <c r="C3944" s="52"/>
    </row>
    <row r="3945">
      <c r="A3945" s="28"/>
      <c r="B3945" s="52"/>
      <c r="C3945" s="52"/>
    </row>
    <row r="3946">
      <c r="A3946" s="28"/>
      <c r="B3946" s="52"/>
      <c r="C3946" s="52"/>
    </row>
    <row r="3947">
      <c r="A3947" s="28"/>
      <c r="B3947" s="52"/>
      <c r="C3947" s="52"/>
    </row>
    <row r="3948">
      <c r="A3948" s="28"/>
      <c r="B3948" s="52"/>
      <c r="C3948" s="52"/>
    </row>
    <row r="3949">
      <c r="A3949" s="28"/>
      <c r="B3949" s="52"/>
      <c r="C3949" s="52"/>
    </row>
    <row r="3950">
      <c r="A3950" s="28"/>
      <c r="B3950" s="52"/>
      <c r="C3950" s="52"/>
    </row>
    <row r="3951">
      <c r="A3951" s="28"/>
      <c r="B3951" s="52"/>
      <c r="C3951" s="52"/>
    </row>
    <row r="3952">
      <c r="A3952" s="28"/>
      <c r="B3952" s="52"/>
      <c r="C3952" s="52"/>
    </row>
    <row r="3953">
      <c r="A3953" s="28"/>
      <c r="B3953" s="52"/>
      <c r="C3953" s="52"/>
    </row>
    <row r="3954">
      <c r="A3954" s="28"/>
      <c r="B3954" s="52"/>
      <c r="C3954" s="52"/>
    </row>
    <row r="3955">
      <c r="A3955" s="28"/>
      <c r="B3955" s="52"/>
      <c r="C3955" s="52"/>
    </row>
    <row r="3956">
      <c r="A3956" s="28"/>
      <c r="B3956" s="52"/>
      <c r="C3956" s="52"/>
    </row>
    <row r="3957">
      <c r="A3957" s="28"/>
      <c r="B3957" s="52"/>
      <c r="C3957" s="52"/>
    </row>
    <row r="3958">
      <c r="A3958" s="28"/>
      <c r="B3958" s="52"/>
      <c r="C3958" s="52"/>
    </row>
    <row r="3959">
      <c r="A3959" s="28"/>
      <c r="B3959" s="52"/>
      <c r="C3959" s="52"/>
    </row>
    <row r="3960">
      <c r="A3960" s="28"/>
      <c r="B3960" s="52"/>
      <c r="C3960" s="52"/>
    </row>
    <row r="3961">
      <c r="A3961" s="28"/>
      <c r="B3961" s="52"/>
      <c r="C3961" s="52"/>
    </row>
    <row r="3962">
      <c r="A3962" s="28"/>
      <c r="B3962" s="52"/>
      <c r="C3962" s="52"/>
    </row>
    <row r="3963">
      <c r="A3963" s="28"/>
      <c r="B3963" s="52"/>
      <c r="C3963" s="52"/>
    </row>
    <row r="3964">
      <c r="A3964" s="28"/>
      <c r="B3964" s="52"/>
      <c r="C3964" s="52"/>
    </row>
    <row r="3965">
      <c r="A3965" s="28"/>
      <c r="B3965" s="52"/>
      <c r="C3965" s="52"/>
    </row>
    <row r="3966">
      <c r="A3966" s="28"/>
      <c r="B3966" s="52"/>
      <c r="C3966" s="52"/>
    </row>
    <row r="3967">
      <c r="A3967" s="28"/>
      <c r="B3967" s="52"/>
      <c r="C3967" s="52"/>
    </row>
    <row r="3968">
      <c r="A3968" s="28"/>
      <c r="B3968" s="52"/>
      <c r="C3968" s="52"/>
    </row>
    <row r="3969">
      <c r="A3969" s="28"/>
      <c r="B3969" s="52"/>
      <c r="C3969" s="52"/>
    </row>
    <row r="3970">
      <c r="A3970" s="28"/>
      <c r="B3970" s="52"/>
      <c r="C3970" s="52"/>
    </row>
    <row r="3971">
      <c r="A3971" s="28"/>
      <c r="B3971" s="52"/>
      <c r="C3971" s="52"/>
    </row>
    <row r="3972">
      <c r="A3972" s="28"/>
      <c r="B3972" s="52"/>
      <c r="C3972" s="52"/>
    </row>
    <row r="3973">
      <c r="A3973" s="28"/>
      <c r="B3973" s="52"/>
      <c r="C3973" s="52"/>
    </row>
    <row r="3974">
      <c r="A3974" s="28"/>
      <c r="B3974" s="52"/>
      <c r="C3974" s="52"/>
    </row>
    <row r="3975">
      <c r="A3975" s="28"/>
      <c r="B3975" s="52"/>
      <c r="C3975" s="52"/>
    </row>
    <row r="3976">
      <c r="A3976" s="28"/>
      <c r="B3976" s="52"/>
      <c r="C3976" s="52"/>
    </row>
    <row r="3977">
      <c r="A3977" s="28"/>
      <c r="B3977" s="52"/>
      <c r="C3977" s="52"/>
    </row>
    <row r="3978">
      <c r="A3978" s="28"/>
      <c r="B3978" s="52"/>
      <c r="C3978" s="52"/>
    </row>
    <row r="3979">
      <c r="A3979" s="28"/>
      <c r="B3979" s="52"/>
      <c r="C3979" s="52"/>
    </row>
    <row r="3980">
      <c r="A3980" s="28"/>
      <c r="B3980" s="52"/>
      <c r="C3980" s="52"/>
    </row>
    <row r="3981">
      <c r="A3981" s="28"/>
      <c r="B3981" s="52"/>
      <c r="C3981" s="52"/>
    </row>
    <row r="3982">
      <c r="A3982" s="28"/>
      <c r="B3982" s="52"/>
      <c r="C3982" s="52"/>
    </row>
    <row r="3983">
      <c r="A3983" s="28"/>
      <c r="B3983" s="52"/>
      <c r="C3983" s="52"/>
    </row>
    <row r="3984">
      <c r="A3984" s="28"/>
      <c r="B3984" s="52"/>
      <c r="C3984" s="52"/>
    </row>
    <row r="3985">
      <c r="A3985" s="28"/>
      <c r="B3985" s="52"/>
      <c r="C3985" s="52"/>
    </row>
    <row r="3986">
      <c r="A3986" s="28"/>
      <c r="B3986" s="52"/>
      <c r="C3986" s="52"/>
    </row>
    <row r="3987">
      <c r="A3987" s="28"/>
      <c r="B3987" s="52"/>
      <c r="C3987" s="52"/>
    </row>
    <row r="3988">
      <c r="A3988" s="28"/>
      <c r="B3988" s="52"/>
      <c r="C3988" s="52"/>
    </row>
    <row r="3989">
      <c r="A3989" s="28"/>
      <c r="B3989" s="52"/>
      <c r="C3989" s="52"/>
    </row>
    <row r="3990">
      <c r="A3990" s="28"/>
      <c r="B3990" s="52"/>
      <c r="C3990" s="52"/>
    </row>
    <row r="3991">
      <c r="A3991" s="28"/>
      <c r="B3991" s="52"/>
      <c r="C3991" s="52"/>
    </row>
    <row r="3992">
      <c r="A3992" s="28"/>
      <c r="B3992" s="52"/>
      <c r="C3992" s="52"/>
    </row>
    <row r="3993">
      <c r="A3993" s="28"/>
      <c r="B3993" s="52"/>
      <c r="C3993" s="52"/>
    </row>
    <row r="3994">
      <c r="A3994" s="28"/>
      <c r="B3994" s="52"/>
      <c r="C3994" s="52"/>
    </row>
    <row r="3995">
      <c r="A3995" s="28"/>
      <c r="B3995" s="52"/>
      <c r="C3995" s="52"/>
    </row>
    <row r="3996">
      <c r="A3996" s="28"/>
      <c r="B3996" s="52"/>
      <c r="C3996" s="52"/>
    </row>
    <row r="3997">
      <c r="A3997" s="28"/>
      <c r="B3997" s="52"/>
      <c r="C3997" s="52"/>
    </row>
    <row r="3998">
      <c r="A3998" s="28"/>
      <c r="B3998" s="52"/>
      <c r="C3998" s="52"/>
    </row>
    <row r="3999">
      <c r="A3999" s="28"/>
      <c r="B3999" s="52"/>
      <c r="C3999" s="52"/>
    </row>
    <row r="4000">
      <c r="A4000" s="28"/>
      <c r="B4000" s="52"/>
      <c r="C4000" s="52"/>
    </row>
    <row r="4001">
      <c r="A4001" s="28"/>
      <c r="B4001" s="52"/>
      <c r="C4001" s="52"/>
    </row>
    <row r="4002">
      <c r="A4002" s="28"/>
      <c r="B4002" s="52"/>
      <c r="C4002" s="52"/>
    </row>
    <row r="4003">
      <c r="A4003" s="28"/>
      <c r="B4003" s="52"/>
      <c r="C4003" s="52"/>
    </row>
    <row r="4004">
      <c r="A4004" s="28"/>
      <c r="B4004" s="52"/>
      <c r="C4004" s="52"/>
    </row>
    <row r="4005">
      <c r="A4005" s="28"/>
      <c r="B4005" s="52"/>
      <c r="C4005" s="52"/>
    </row>
    <row r="4006">
      <c r="A4006" s="28"/>
      <c r="B4006" s="52"/>
      <c r="C4006" s="52"/>
    </row>
    <row r="4007">
      <c r="A4007" s="28"/>
      <c r="B4007" s="52"/>
      <c r="C4007" s="52"/>
    </row>
    <row r="4008">
      <c r="A4008" s="28"/>
      <c r="B4008" s="52"/>
      <c r="C4008" s="52"/>
    </row>
    <row r="4009">
      <c r="A4009" s="28"/>
      <c r="B4009" s="52"/>
      <c r="C4009" s="52"/>
    </row>
    <row r="4010">
      <c r="A4010" s="28"/>
      <c r="B4010" s="52"/>
      <c r="C4010" s="52"/>
    </row>
    <row r="4011">
      <c r="A4011" s="28"/>
      <c r="B4011" s="52"/>
      <c r="C4011" s="52"/>
    </row>
    <row r="4012">
      <c r="A4012" s="28"/>
      <c r="B4012" s="52"/>
      <c r="C4012" s="52"/>
    </row>
    <row r="4013">
      <c r="A4013" s="28"/>
      <c r="B4013" s="52"/>
      <c r="C4013" s="52"/>
    </row>
    <row r="4014">
      <c r="A4014" s="28"/>
      <c r="B4014" s="52"/>
      <c r="C4014" s="52"/>
    </row>
    <row r="4015">
      <c r="A4015" s="28"/>
      <c r="B4015" s="52"/>
      <c r="C4015" s="52"/>
    </row>
    <row r="4016">
      <c r="A4016" s="28"/>
      <c r="B4016" s="52"/>
      <c r="C4016" s="52"/>
    </row>
    <row r="4017">
      <c r="A4017" s="28"/>
      <c r="B4017" s="52"/>
      <c r="C4017" s="52"/>
    </row>
    <row r="4018">
      <c r="A4018" s="28"/>
      <c r="B4018" s="52"/>
      <c r="C4018" s="52"/>
    </row>
    <row r="4019">
      <c r="A4019" s="28"/>
      <c r="B4019" s="52"/>
      <c r="C4019" s="52"/>
    </row>
    <row r="4020">
      <c r="A4020" s="28"/>
      <c r="B4020" s="52"/>
      <c r="C4020" s="52"/>
    </row>
    <row r="4021">
      <c r="A4021" s="28"/>
      <c r="B4021" s="52"/>
      <c r="C4021" s="52"/>
    </row>
    <row r="4022">
      <c r="A4022" s="28"/>
      <c r="B4022" s="52"/>
      <c r="C4022" s="52"/>
    </row>
    <row r="4023">
      <c r="A4023" s="28"/>
      <c r="B4023" s="52"/>
      <c r="C4023" s="52"/>
    </row>
    <row r="4024">
      <c r="A4024" s="28"/>
      <c r="B4024" s="52"/>
      <c r="C4024" s="52"/>
    </row>
    <row r="4025">
      <c r="A4025" s="28"/>
      <c r="B4025" s="52"/>
      <c r="C4025" s="52"/>
    </row>
    <row r="4026">
      <c r="A4026" s="28"/>
      <c r="B4026" s="52"/>
      <c r="C4026" s="52"/>
    </row>
    <row r="4027">
      <c r="A4027" s="28"/>
      <c r="B4027" s="52"/>
      <c r="C4027" s="52"/>
    </row>
    <row r="4028">
      <c r="A4028" s="28"/>
      <c r="B4028" s="52"/>
      <c r="C4028" s="52"/>
    </row>
    <row r="4029">
      <c r="A4029" s="28"/>
      <c r="B4029" s="52"/>
      <c r="C4029" s="52"/>
    </row>
    <row r="4030">
      <c r="A4030" s="28"/>
      <c r="B4030" s="52"/>
      <c r="C4030" s="52"/>
    </row>
    <row r="4031">
      <c r="A4031" s="28"/>
      <c r="B4031" s="52"/>
      <c r="C4031" s="52"/>
    </row>
    <row r="4032">
      <c r="A4032" s="28"/>
      <c r="B4032" s="52"/>
      <c r="C4032" s="52"/>
    </row>
    <row r="4033">
      <c r="A4033" s="28"/>
      <c r="B4033" s="52"/>
      <c r="C4033" s="52"/>
    </row>
    <row r="4034">
      <c r="A4034" s="28"/>
      <c r="B4034" s="52"/>
      <c r="C4034" s="52"/>
    </row>
    <row r="4035">
      <c r="A4035" s="28"/>
      <c r="B4035" s="52"/>
      <c r="C4035" s="52"/>
    </row>
    <row r="4036">
      <c r="A4036" s="28"/>
      <c r="B4036" s="52"/>
      <c r="C4036" s="52"/>
    </row>
    <row r="4037">
      <c r="A4037" s="28"/>
      <c r="B4037" s="52"/>
      <c r="C4037" s="52"/>
    </row>
    <row r="4038">
      <c r="A4038" s="28"/>
      <c r="B4038" s="52"/>
      <c r="C4038" s="52"/>
    </row>
    <row r="4039">
      <c r="A4039" s="28"/>
      <c r="B4039" s="52"/>
      <c r="C4039" s="52"/>
    </row>
    <row r="4040">
      <c r="A4040" s="28"/>
      <c r="B4040" s="52"/>
      <c r="C4040" s="52"/>
    </row>
    <row r="4041">
      <c r="A4041" s="28"/>
      <c r="B4041" s="52"/>
      <c r="C4041" s="52"/>
    </row>
    <row r="4042">
      <c r="A4042" s="28"/>
      <c r="B4042" s="52"/>
      <c r="C4042" s="52"/>
    </row>
    <row r="4043">
      <c r="A4043" s="28"/>
      <c r="B4043" s="52"/>
      <c r="C4043" s="52"/>
    </row>
    <row r="4044">
      <c r="A4044" s="28"/>
      <c r="B4044" s="52"/>
      <c r="C4044" s="52"/>
    </row>
    <row r="4045">
      <c r="A4045" s="28"/>
      <c r="B4045" s="52"/>
      <c r="C4045" s="52"/>
    </row>
    <row r="4046">
      <c r="A4046" s="28"/>
      <c r="B4046" s="52"/>
      <c r="C4046" s="52"/>
    </row>
    <row r="4047">
      <c r="A4047" s="28"/>
      <c r="B4047" s="52"/>
      <c r="C4047" s="52"/>
    </row>
    <row r="4048">
      <c r="A4048" s="28"/>
      <c r="B4048" s="52"/>
      <c r="C4048" s="52"/>
    </row>
    <row r="4049">
      <c r="A4049" s="28"/>
      <c r="B4049" s="52"/>
      <c r="C4049" s="52"/>
    </row>
    <row r="4050">
      <c r="A4050" s="28"/>
      <c r="B4050" s="52"/>
      <c r="C4050" s="52"/>
    </row>
    <row r="4051">
      <c r="A4051" s="28"/>
      <c r="B4051" s="52"/>
      <c r="C4051" s="52"/>
    </row>
    <row r="4052">
      <c r="A4052" s="28"/>
      <c r="B4052" s="52"/>
      <c r="C4052" s="52"/>
    </row>
    <row r="4053">
      <c r="A4053" s="28"/>
      <c r="B4053" s="52"/>
      <c r="C4053" s="52"/>
    </row>
    <row r="4054">
      <c r="A4054" s="28"/>
      <c r="B4054" s="52"/>
      <c r="C4054" s="52"/>
    </row>
    <row r="4055">
      <c r="A4055" s="28"/>
      <c r="B4055" s="52"/>
      <c r="C4055" s="52"/>
    </row>
    <row r="4056">
      <c r="A4056" s="28"/>
      <c r="B4056" s="52"/>
      <c r="C4056" s="52"/>
    </row>
    <row r="4057">
      <c r="A4057" s="28"/>
      <c r="B4057" s="52"/>
      <c r="C4057" s="52"/>
    </row>
    <row r="4058">
      <c r="A4058" s="28"/>
      <c r="B4058" s="52"/>
      <c r="C4058" s="52"/>
    </row>
    <row r="4059">
      <c r="A4059" s="28"/>
      <c r="B4059" s="52"/>
      <c r="C4059" s="52"/>
    </row>
    <row r="4060">
      <c r="A4060" s="28"/>
      <c r="B4060" s="52"/>
      <c r="C4060" s="52"/>
    </row>
    <row r="4061">
      <c r="A4061" s="28"/>
      <c r="B4061" s="52"/>
      <c r="C4061" s="52"/>
    </row>
    <row r="4062">
      <c r="A4062" s="28"/>
      <c r="B4062" s="52"/>
      <c r="C4062" s="52"/>
    </row>
    <row r="4063">
      <c r="A4063" s="28"/>
      <c r="B4063" s="52"/>
      <c r="C4063" s="52"/>
    </row>
    <row r="4064">
      <c r="A4064" s="28"/>
      <c r="B4064" s="52"/>
      <c r="C4064" s="52"/>
    </row>
    <row r="4065">
      <c r="A4065" s="28"/>
      <c r="B4065" s="52"/>
      <c r="C4065" s="52"/>
    </row>
    <row r="4066">
      <c r="A4066" s="28"/>
      <c r="B4066" s="52"/>
      <c r="C4066" s="52"/>
    </row>
    <row r="4067">
      <c r="A4067" s="28"/>
      <c r="B4067" s="52"/>
      <c r="C4067" s="52"/>
    </row>
    <row r="4068">
      <c r="A4068" s="28"/>
      <c r="B4068" s="52"/>
      <c r="C4068" s="52"/>
    </row>
    <row r="4069">
      <c r="A4069" s="28"/>
      <c r="B4069" s="52"/>
      <c r="C4069" s="52"/>
    </row>
    <row r="4070">
      <c r="A4070" s="28"/>
      <c r="B4070" s="52"/>
      <c r="C4070" s="52"/>
    </row>
    <row r="4071">
      <c r="A4071" s="28"/>
      <c r="B4071" s="52"/>
      <c r="C4071" s="52"/>
    </row>
    <row r="4072">
      <c r="A4072" s="28"/>
      <c r="B4072" s="52"/>
      <c r="C4072" s="52"/>
    </row>
    <row r="4073">
      <c r="A4073" s="28"/>
      <c r="B4073" s="52"/>
      <c r="C4073" s="52"/>
    </row>
    <row r="4074">
      <c r="A4074" s="28"/>
      <c r="B4074" s="52"/>
      <c r="C4074" s="52"/>
    </row>
    <row r="4075">
      <c r="A4075" s="28"/>
      <c r="B4075" s="52"/>
      <c r="C4075" s="52"/>
    </row>
    <row r="4076">
      <c r="A4076" s="28"/>
      <c r="B4076" s="52"/>
      <c r="C4076" s="52"/>
    </row>
    <row r="4077">
      <c r="A4077" s="28"/>
      <c r="B4077" s="52"/>
      <c r="C4077" s="52"/>
    </row>
    <row r="4078">
      <c r="A4078" s="28"/>
      <c r="B4078" s="52"/>
      <c r="C4078" s="52"/>
    </row>
    <row r="4079">
      <c r="A4079" s="28"/>
      <c r="B4079" s="52"/>
      <c r="C4079" s="52"/>
    </row>
    <row r="4080">
      <c r="A4080" s="28"/>
      <c r="B4080" s="52"/>
      <c r="C4080" s="52"/>
    </row>
    <row r="4081">
      <c r="A4081" s="28"/>
      <c r="B4081" s="52"/>
      <c r="C4081" s="52"/>
    </row>
    <row r="4082">
      <c r="A4082" s="28"/>
      <c r="B4082" s="52"/>
      <c r="C4082" s="52"/>
    </row>
    <row r="4083">
      <c r="A4083" s="28"/>
      <c r="B4083" s="52"/>
      <c r="C4083" s="52"/>
    </row>
    <row r="4084">
      <c r="A4084" s="28"/>
      <c r="B4084" s="52"/>
      <c r="C4084" s="52"/>
    </row>
    <row r="4085">
      <c r="A4085" s="28"/>
      <c r="B4085" s="52"/>
      <c r="C4085" s="52"/>
    </row>
    <row r="4086">
      <c r="A4086" s="28"/>
      <c r="B4086" s="52"/>
      <c r="C4086" s="52"/>
    </row>
    <row r="4087">
      <c r="A4087" s="28"/>
      <c r="B4087" s="52"/>
      <c r="C4087" s="52"/>
    </row>
    <row r="4088">
      <c r="A4088" s="28"/>
      <c r="B4088" s="52"/>
      <c r="C4088" s="52"/>
    </row>
    <row r="4089">
      <c r="A4089" s="28"/>
      <c r="B4089" s="52"/>
      <c r="C4089" s="52"/>
    </row>
    <row r="4090">
      <c r="A4090" s="28"/>
      <c r="B4090" s="52"/>
      <c r="C4090" s="52"/>
    </row>
    <row r="4091">
      <c r="A4091" s="28"/>
      <c r="B4091" s="52"/>
      <c r="C4091" s="52"/>
    </row>
    <row r="4092">
      <c r="A4092" s="28"/>
      <c r="B4092" s="52"/>
      <c r="C4092" s="52"/>
    </row>
    <row r="4093">
      <c r="A4093" s="28"/>
      <c r="B4093" s="52"/>
      <c r="C4093" s="52"/>
    </row>
    <row r="4094">
      <c r="A4094" s="28"/>
      <c r="B4094" s="52"/>
      <c r="C4094" s="52"/>
    </row>
    <row r="4095">
      <c r="A4095" s="28"/>
      <c r="B4095" s="52"/>
      <c r="C4095" s="52"/>
    </row>
    <row r="4096">
      <c r="A4096" s="28"/>
      <c r="B4096" s="52"/>
      <c r="C4096" s="52"/>
    </row>
    <row r="4097">
      <c r="A4097" s="28"/>
      <c r="B4097" s="52"/>
      <c r="C4097" s="52"/>
    </row>
    <row r="4098">
      <c r="A4098" s="28"/>
      <c r="B4098" s="52"/>
      <c r="C4098" s="52"/>
    </row>
    <row r="4099">
      <c r="A4099" s="28"/>
      <c r="B4099" s="52"/>
      <c r="C4099" s="52"/>
    </row>
    <row r="4100">
      <c r="A4100" s="28"/>
      <c r="B4100" s="52"/>
      <c r="C4100" s="52"/>
    </row>
    <row r="4101">
      <c r="A4101" s="28"/>
      <c r="B4101" s="52"/>
      <c r="C4101" s="52"/>
    </row>
    <row r="4102">
      <c r="A4102" s="28"/>
      <c r="B4102" s="52"/>
      <c r="C4102" s="52"/>
    </row>
    <row r="4103">
      <c r="A4103" s="28"/>
      <c r="B4103" s="52"/>
      <c r="C4103" s="52"/>
    </row>
    <row r="4104">
      <c r="A4104" s="28"/>
      <c r="B4104" s="52"/>
      <c r="C4104" s="52"/>
    </row>
    <row r="4105">
      <c r="A4105" s="28"/>
      <c r="B4105" s="52"/>
      <c r="C4105" s="52"/>
    </row>
    <row r="4106">
      <c r="A4106" s="28"/>
      <c r="B4106" s="52"/>
      <c r="C4106" s="52"/>
    </row>
    <row r="4107">
      <c r="A4107" s="28"/>
      <c r="B4107" s="52"/>
      <c r="C4107" s="52"/>
    </row>
    <row r="4108">
      <c r="A4108" s="28"/>
      <c r="B4108" s="52"/>
      <c r="C4108" s="52"/>
    </row>
    <row r="4109">
      <c r="A4109" s="28"/>
      <c r="B4109" s="52"/>
      <c r="C4109" s="52"/>
    </row>
    <row r="4110">
      <c r="A4110" s="28"/>
      <c r="B4110" s="52"/>
      <c r="C4110" s="52"/>
    </row>
    <row r="4111">
      <c r="A4111" s="28"/>
      <c r="B4111" s="52"/>
      <c r="C4111" s="52"/>
    </row>
    <row r="4112">
      <c r="A4112" s="28"/>
      <c r="B4112" s="52"/>
      <c r="C4112" s="52"/>
    </row>
    <row r="4113">
      <c r="A4113" s="28"/>
      <c r="B4113" s="52"/>
      <c r="C4113" s="52"/>
    </row>
    <row r="4114">
      <c r="A4114" s="28"/>
      <c r="B4114" s="52"/>
      <c r="C4114" s="52"/>
    </row>
    <row r="4115">
      <c r="A4115" s="28"/>
      <c r="B4115" s="52"/>
      <c r="C4115" s="52"/>
    </row>
    <row r="4116">
      <c r="A4116" s="28"/>
      <c r="B4116" s="52"/>
      <c r="C4116" s="52"/>
    </row>
    <row r="4117">
      <c r="A4117" s="28"/>
      <c r="B4117" s="52"/>
      <c r="C4117" s="52"/>
    </row>
    <row r="4118">
      <c r="A4118" s="28"/>
      <c r="B4118" s="52"/>
      <c r="C4118" s="52"/>
    </row>
    <row r="4119">
      <c r="A4119" s="28"/>
      <c r="B4119" s="52"/>
      <c r="C4119" s="52"/>
    </row>
    <row r="4120">
      <c r="A4120" s="28"/>
      <c r="B4120" s="52"/>
      <c r="C4120" s="52"/>
    </row>
    <row r="4121">
      <c r="A4121" s="28"/>
      <c r="B4121" s="52"/>
      <c r="C4121" s="52"/>
    </row>
    <row r="4122">
      <c r="A4122" s="28"/>
      <c r="B4122" s="52"/>
      <c r="C4122" s="52"/>
    </row>
    <row r="4123">
      <c r="A4123" s="28"/>
      <c r="B4123" s="52"/>
      <c r="C4123" s="52"/>
    </row>
    <row r="4124">
      <c r="A4124" s="28"/>
      <c r="B4124" s="52"/>
      <c r="C4124" s="52"/>
    </row>
    <row r="4125">
      <c r="A4125" s="28"/>
      <c r="B4125" s="52"/>
      <c r="C4125" s="52"/>
    </row>
    <row r="4126">
      <c r="A4126" s="28"/>
      <c r="B4126" s="52"/>
      <c r="C4126" s="52"/>
    </row>
    <row r="4127">
      <c r="A4127" s="28"/>
      <c r="B4127" s="52"/>
      <c r="C4127" s="52"/>
    </row>
    <row r="4128">
      <c r="A4128" s="28"/>
      <c r="B4128" s="52"/>
      <c r="C4128" s="52"/>
    </row>
    <row r="4129">
      <c r="A4129" s="28"/>
      <c r="B4129" s="52"/>
      <c r="C4129" s="52"/>
    </row>
    <row r="4130">
      <c r="A4130" s="28"/>
      <c r="B4130" s="52"/>
      <c r="C4130" s="52"/>
    </row>
    <row r="4131">
      <c r="A4131" s="28"/>
      <c r="B4131" s="52"/>
      <c r="C4131" s="52"/>
    </row>
    <row r="4132">
      <c r="A4132" s="28"/>
      <c r="B4132" s="52"/>
      <c r="C4132" s="52"/>
    </row>
    <row r="4133">
      <c r="A4133" s="28"/>
      <c r="B4133" s="52"/>
      <c r="C4133" s="52"/>
    </row>
    <row r="4134">
      <c r="A4134" s="28"/>
      <c r="B4134" s="52"/>
      <c r="C4134" s="52"/>
    </row>
    <row r="4135">
      <c r="A4135" s="28"/>
      <c r="B4135" s="52"/>
      <c r="C4135" s="52"/>
    </row>
    <row r="4136">
      <c r="A4136" s="28"/>
      <c r="B4136" s="52"/>
      <c r="C4136" s="52"/>
    </row>
    <row r="4137">
      <c r="A4137" s="28"/>
      <c r="B4137" s="52"/>
      <c r="C4137" s="52"/>
    </row>
    <row r="4138">
      <c r="A4138" s="28"/>
      <c r="B4138" s="52"/>
      <c r="C4138" s="52"/>
    </row>
    <row r="4139">
      <c r="A4139" s="28"/>
      <c r="B4139" s="52"/>
      <c r="C4139" s="52"/>
    </row>
    <row r="4140">
      <c r="A4140" s="28"/>
      <c r="B4140" s="52"/>
      <c r="C4140" s="52"/>
    </row>
    <row r="4141">
      <c r="A4141" s="28"/>
      <c r="B4141" s="52"/>
      <c r="C4141" s="52"/>
    </row>
    <row r="4142">
      <c r="A4142" s="28"/>
      <c r="B4142" s="52"/>
      <c r="C4142" s="52"/>
    </row>
    <row r="4143">
      <c r="A4143" s="28"/>
      <c r="B4143" s="52"/>
      <c r="C4143" s="52"/>
    </row>
    <row r="4144">
      <c r="A4144" s="28"/>
      <c r="B4144" s="52"/>
      <c r="C4144" s="52"/>
    </row>
    <row r="4145">
      <c r="A4145" s="28"/>
      <c r="B4145" s="52"/>
      <c r="C4145" s="52"/>
    </row>
    <row r="4146">
      <c r="A4146" s="28"/>
      <c r="B4146" s="52"/>
      <c r="C4146" s="52"/>
    </row>
    <row r="4147">
      <c r="A4147" s="28"/>
      <c r="B4147" s="52"/>
      <c r="C4147" s="52"/>
    </row>
    <row r="4148">
      <c r="A4148" s="28"/>
      <c r="B4148" s="52"/>
      <c r="C4148" s="52"/>
    </row>
    <row r="4149">
      <c r="A4149" s="28"/>
      <c r="B4149" s="52"/>
      <c r="C4149" s="52"/>
    </row>
    <row r="4150">
      <c r="A4150" s="28"/>
      <c r="B4150" s="52"/>
      <c r="C4150" s="52"/>
    </row>
    <row r="4151">
      <c r="A4151" s="28"/>
      <c r="B4151" s="52"/>
      <c r="C4151" s="52"/>
    </row>
    <row r="4152">
      <c r="A4152" s="28"/>
      <c r="B4152" s="52"/>
      <c r="C4152" s="52"/>
    </row>
    <row r="4153">
      <c r="A4153" s="28"/>
      <c r="B4153" s="52"/>
      <c r="C4153" s="52"/>
    </row>
    <row r="4154">
      <c r="A4154" s="28"/>
      <c r="B4154" s="52"/>
      <c r="C4154" s="52"/>
    </row>
    <row r="4155">
      <c r="A4155" s="28"/>
      <c r="B4155" s="52"/>
      <c r="C4155" s="52"/>
    </row>
    <row r="4156">
      <c r="A4156" s="28"/>
      <c r="B4156" s="52"/>
      <c r="C4156" s="52"/>
    </row>
    <row r="4157">
      <c r="A4157" s="28"/>
      <c r="B4157" s="52"/>
      <c r="C4157" s="52"/>
    </row>
    <row r="4158">
      <c r="A4158" s="28"/>
      <c r="B4158" s="52"/>
      <c r="C4158" s="52"/>
    </row>
    <row r="4159">
      <c r="A4159" s="28"/>
      <c r="B4159" s="52"/>
      <c r="C4159" s="52"/>
    </row>
    <row r="4160">
      <c r="A4160" s="28"/>
      <c r="B4160" s="52"/>
      <c r="C4160" s="52"/>
    </row>
    <row r="4161">
      <c r="A4161" s="28"/>
      <c r="B4161" s="52"/>
      <c r="C4161" s="52"/>
    </row>
    <row r="4162">
      <c r="A4162" s="28"/>
      <c r="B4162" s="52"/>
      <c r="C4162" s="52"/>
    </row>
    <row r="4163">
      <c r="A4163" s="28"/>
      <c r="B4163" s="52"/>
      <c r="C4163" s="52"/>
    </row>
    <row r="4164">
      <c r="A4164" s="28"/>
      <c r="B4164" s="52"/>
      <c r="C4164" s="52"/>
    </row>
    <row r="4165">
      <c r="A4165" s="28"/>
      <c r="B4165" s="52"/>
      <c r="C4165" s="52"/>
    </row>
    <row r="4166">
      <c r="A4166" s="28"/>
      <c r="B4166" s="52"/>
      <c r="C4166" s="52"/>
    </row>
    <row r="4167">
      <c r="A4167" s="28"/>
      <c r="B4167" s="52"/>
      <c r="C4167" s="52"/>
    </row>
    <row r="4168">
      <c r="A4168" s="28"/>
      <c r="B4168" s="52"/>
      <c r="C4168" s="52"/>
    </row>
    <row r="4169">
      <c r="A4169" s="28"/>
      <c r="B4169" s="52"/>
      <c r="C4169" s="52"/>
    </row>
    <row r="4170">
      <c r="A4170" s="28"/>
      <c r="B4170" s="52"/>
      <c r="C4170" s="52"/>
    </row>
    <row r="4171">
      <c r="A4171" s="28"/>
      <c r="B4171" s="52"/>
      <c r="C4171" s="52"/>
    </row>
    <row r="4172">
      <c r="A4172" s="28"/>
      <c r="B4172" s="52"/>
      <c r="C4172" s="52"/>
    </row>
    <row r="4173">
      <c r="A4173" s="28"/>
      <c r="B4173" s="52"/>
      <c r="C4173" s="52"/>
    </row>
    <row r="4174">
      <c r="A4174" s="28"/>
      <c r="B4174" s="52"/>
      <c r="C4174" s="52"/>
    </row>
    <row r="4175">
      <c r="A4175" s="28"/>
      <c r="B4175" s="52"/>
      <c r="C4175" s="52"/>
    </row>
    <row r="4176">
      <c r="A4176" s="28"/>
      <c r="B4176" s="52"/>
      <c r="C4176" s="52"/>
    </row>
    <row r="4177">
      <c r="A4177" s="28"/>
      <c r="B4177" s="52"/>
      <c r="C4177" s="52"/>
    </row>
    <row r="4178">
      <c r="A4178" s="28"/>
      <c r="B4178" s="52"/>
      <c r="C4178" s="52"/>
    </row>
    <row r="4179">
      <c r="A4179" s="28"/>
      <c r="B4179" s="52"/>
      <c r="C4179" s="52"/>
    </row>
    <row r="4180">
      <c r="A4180" s="28"/>
      <c r="B4180" s="52"/>
      <c r="C4180" s="52"/>
    </row>
    <row r="4181">
      <c r="A4181" s="28"/>
      <c r="B4181" s="52"/>
      <c r="C4181" s="52"/>
    </row>
    <row r="4182">
      <c r="A4182" s="28"/>
      <c r="B4182" s="52"/>
      <c r="C4182" s="52"/>
    </row>
    <row r="4183">
      <c r="A4183" s="28"/>
      <c r="B4183" s="52"/>
      <c r="C4183" s="52"/>
    </row>
    <row r="4184">
      <c r="A4184" s="28"/>
      <c r="B4184" s="52"/>
      <c r="C4184" s="52"/>
    </row>
    <row r="4185">
      <c r="A4185" s="28"/>
      <c r="B4185" s="52"/>
      <c r="C4185" s="52"/>
    </row>
    <row r="4186">
      <c r="A4186" s="28"/>
      <c r="B4186" s="52"/>
      <c r="C4186" s="52"/>
    </row>
    <row r="4187">
      <c r="A4187" s="28"/>
      <c r="B4187" s="52"/>
      <c r="C4187" s="52"/>
    </row>
    <row r="4188">
      <c r="A4188" s="28"/>
      <c r="B4188" s="52"/>
      <c r="C4188" s="52"/>
    </row>
    <row r="4189">
      <c r="A4189" s="28"/>
      <c r="B4189" s="52"/>
      <c r="C4189" s="52"/>
    </row>
    <row r="4190">
      <c r="A4190" s="28"/>
      <c r="B4190" s="52"/>
      <c r="C4190" s="52"/>
    </row>
    <row r="4191">
      <c r="A4191" s="28"/>
      <c r="B4191" s="52"/>
      <c r="C4191" s="52"/>
    </row>
    <row r="4192">
      <c r="A4192" s="28"/>
      <c r="B4192" s="52"/>
      <c r="C4192" s="52"/>
    </row>
    <row r="4193">
      <c r="A4193" s="28"/>
      <c r="B4193" s="52"/>
      <c r="C4193" s="52"/>
    </row>
    <row r="4194">
      <c r="A4194" s="28"/>
      <c r="B4194" s="52"/>
      <c r="C4194" s="52"/>
    </row>
    <row r="4195">
      <c r="A4195" s="28"/>
      <c r="B4195" s="52"/>
      <c r="C4195" s="52"/>
    </row>
    <row r="4196">
      <c r="A4196" s="28"/>
      <c r="B4196" s="52"/>
      <c r="C4196" s="52"/>
    </row>
    <row r="4197">
      <c r="A4197" s="28"/>
      <c r="B4197" s="52"/>
      <c r="C4197" s="52"/>
    </row>
    <row r="4198">
      <c r="A4198" s="28"/>
      <c r="B4198" s="52"/>
      <c r="C4198" s="52"/>
    </row>
    <row r="4199">
      <c r="A4199" s="28"/>
      <c r="B4199" s="52"/>
      <c r="C4199" s="52"/>
    </row>
    <row r="4200">
      <c r="A4200" s="28"/>
      <c r="B4200" s="52"/>
      <c r="C4200" s="52"/>
    </row>
    <row r="4201">
      <c r="A4201" s="28"/>
      <c r="B4201" s="52"/>
      <c r="C4201" s="52"/>
    </row>
    <row r="4202">
      <c r="A4202" s="28"/>
      <c r="B4202" s="52"/>
      <c r="C4202" s="52"/>
    </row>
    <row r="4203">
      <c r="A4203" s="28"/>
      <c r="B4203" s="52"/>
      <c r="C4203" s="52"/>
    </row>
    <row r="4204">
      <c r="A4204" s="28"/>
      <c r="B4204" s="52"/>
      <c r="C4204" s="52"/>
    </row>
    <row r="4205">
      <c r="A4205" s="28"/>
      <c r="B4205" s="52"/>
      <c r="C4205" s="52"/>
    </row>
    <row r="4206">
      <c r="A4206" s="28"/>
      <c r="B4206" s="52"/>
      <c r="C4206" s="52"/>
    </row>
    <row r="4207">
      <c r="A4207" s="28"/>
      <c r="B4207" s="52"/>
      <c r="C4207" s="52"/>
    </row>
    <row r="4208">
      <c r="A4208" s="28"/>
      <c r="B4208" s="52"/>
      <c r="C4208" s="52"/>
    </row>
    <row r="4209">
      <c r="A4209" s="28"/>
      <c r="B4209" s="52"/>
      <c r="C4209" s="52"/>
    </row>
    <row r="4210">
      <c r="A4210" s="28"/>
      <c r="B4210" s="52"/>
      <c r="C4210" s="52"/>
    </row>
    <row r="4211">
      <c r="A4211" s="28"/>
      <c r="B4211" s="52"/>
      <c r="C4211" s="52"/>
    </row>
    <row r="4212">
      <c r="A4212" s="28"/>
      <c r="B4212" s="52"/>
      <c r="C4212" s="52"/>
    </row>
    <row r="4213">
      <c r="A4213" s="28"/>
      <c r="B4213" s="52"/>
      <c r="C4213" s="52"/>
    </row>
    <row r="4214">
      <c r="A4214" s="28"/>
      <c r="B4214" s="52"/>
      <c r="C4214" s="52"/>
    </row>
    <row r="4215">
      <c r="A4215" s="28"/>
      <c r="B4215" s="52"/>
      <c r="C4215" s="52"/>
    </row>
    <row r="4216">
      <c r="A4216" s="28"/>
      <c r="B4216" s="52"/>
      <c r="C4216" s="52"/>
    </row>
    <row r="4217">
      <c r="A4217" s="28"/>
      <c r="B4217" s="52"/>
      <c r="C4217" s="52"/>
    </row>
    <row r="4218">
      <c r="A4218" s="28"/>
      <c r="B4218" s="52"/>
      <c r="C4218" s="52"/>
    </row>
    <row r="4219">
      <c r="A4219" s="28"/>
      <c r="B4219" s="52"/>
      <c r="C4219" s="52"/>
    </row>
    <row r="4220">
      <c r="A4220" s="28"/>
      <c r="B4220" s="52"/>
      <c r="C4220" s="52"/>
    </row>
    <row r="4221">
      <c r="A4221" s="28"/>
      <c r="B4221" s="52"/>
      <c r="C4221" s="52"/>
    </row>
    <row r="4222">
      <c r="A4222" s="28"/>
      <c r="B4222" s="52"/>
      <c r="C4222" s="52"/>
    </row>
    <row r="4223">
      <c r="A4223" s="28"/>
      <c r="B4223" s="52"/>
      <c r="C4223" s="52"/>
    </row>
    <row r="4224">
      <c r="A4224" s="28"/>
      <c r="B4224" s="52"/>
      <c r="C4224" s="52"/>
    </row>
    <row r="4225">
      <c r="A4225" s="28"/>
      <c r="B4225" s="52"/>
      <c r="C4225" s="52"/>
    </row>
    <row r="4226">
      <c r="A4226" s="28"/>
      <c r="B4226" s="52"/>
      <c r="C4226" s="52"/>
    </row>
    <row r="4227">
      <c r="A4227" s="28"/>
      <c r="B4227" s="52"/>
      <c r="C4227" s="52"/>
    </row>
    <row r="4228">
      <c r="A4228" s="28"/>
      <c r="B4228" s="52"/>
      <c r="C4228" s="52"/>
    </row>
    <row r="4229">
      <c r="A4229" s="28"/>
      <c r="B4229" s="52"/>
      <c r="C4229" s="52"/>
    </row>
    <row r="4230">
      <c r="A4230" s="28"/>
      <c r="B4230" s="52"/>
      <c r="C4230" s="52"/>
    </row>
    <row r="4231">
      <c r="A4231" s="28"/>
      <c r="B4231" s="52"/>
      <c r="C4231" s="52"/>
    </row>
    <row r="4232">
      <c r="A4232" s="28"/>
      <c r="B4232" s="52"/>
      <c r="C4232" s="52"/>
    </row>
    <row r="4233">
      <c r="A4233" s="28"/>
      <c r="B4233" s="52"/>
      <c r="C4233" s="52"/>
    </row>
    <row r="4234">
      <c r="A4234" s="28"/>
      <c r="B4234" s="52"/>
      <c r="C4234" s="52"/>
    </row>
    <row r="4235">
      <c r="A4235" s="28"/>
      <c r="B4235" s="52"/>
      <c r="C4235" s="52"/>
    </row>
    <row r="4236">
      <c r="A4236" s="28"/>
      <c r="B4236" s="52"/>
      <c r="C4236" s="52"/>
    </row>
    <row r="4237">
      <c r="A4237" s="28"/>
      <c r="B4237" s="52"/>
      <c r="C4237" s="52"/>
    </row>
    <row r="4238">
      <c r="A4238" s="28"/>
      <c r="B4238" s="52"/>
      <c r="C4238" s="52"/>
    </row>
    <row r="4239">
      <c r="A4239" s="28"/>
      <c r="B4239" s="52"/>
      <c r="C4239" s="52"/>
    </row>
    <row r="4240">
      <c r="A4240" s="28"/>
      <c r="B4240" s="52"/>
      <c r="C4240" s="52"/>
    </row>
    <row r="4241">
      <c r="A4241" s="28"/>
      <c r="B4241" s="52"/>
      <c r="C4241" s="52"/>
    </row>
    <row r="4242">
      <c r="A4242" s="28"/>
      <c r="B4242" s="52"/>
      <c r="C4242" s="52"/>
    </row>
    <row r="4243">
      <c r="A4243" s="28"/>
      <c r="B4243" s="52"/>
      <c r="C4243" s="52"/>
    </row>
    <row r="4244">
      <c r="A4244" s="28"/>
      <c r="B4244" s="52"/>
      <c r="C4244" s="52"/>
    </row>
    <row r="4245">
      <c r="A4245" s="28"/>
      <c r="B4245" s="52"/>
      <c r="C4245" s="52"/>
    </row>
    <row r="4246">
      <c r="A4246" s="28"/>
      <c r="B4246" s="52"/>
      <c r="C4246" s="52"/>
    </row>
    <row r="4247">
      <c r="A4247" s="28"/>
      <c r="B4247" s="52"/>
      <c r="C4247" s="52"/>
    </row>
    <row r="4248">
      <c r="A4248" s="28"/>
      <c r="B4248" s="52"/>
      <c r="C4248" s="52"/>
    </row>
    <row r="4249">
      <c r="A4249" s="28"/>
      <c r="B4249" s="52"/>
      <c r="C4249" s="52"/>
    </row>
    <row r="4250">
      <c r="A4250" s="28"/>
      <c r="B4250" s="52"/>
      <c r="C4250" s="52"/>
    </row>
    <row r="4251">
      <c r="A4251" s="28"/>
      <c r="B4251" s="52"/>
      <c r="C4251" s="52"/>
    </row>
    <row r="4252">
      <c r="A4252" s="28"/>
      <c r="B4252" s="52"/>
      <c r="C4252" s="52"/>
    </row>
    <row r="4253">
      <c r="A4253" s="28"/>
      <c r="B4253" s="52"/>
      <c r="C4253" s="52"/>
    </row>
    <row r="4254">
      <c r="A4254" s="28"/>
      <c r="B4254" s="52"/>
      <c r="C4254" s="52"/>
    </row>
    <row r="4255">
      <c r="A4255" s="28"/>
      <c r="B4255" s="52"/>
      <c r="C4255" s="52"/>
    </row>
    <row r="4256">
      <c r="A4256" s="28"/>
      <c r="B4256" s="52"/>
      <c r="C4256" s="52"/>
    </row>
    <row r="4257">
      <c r="A4257" s="28"/>
      <c r="B4257" s="52"/>
      <c r="C4257" s="52"/>
    </row>
    <row r="4258">
      <c r="A4258" s="28"/>
      <c r="B4258" s="52"/>
      <c r="C4258" s="52"/>
    </row>
    <row r="4259">
      <c r="A4259" s="28"/>
      <c r="B4259" s="52"/>
      <c r="C4259" s="52"/>
    </row>
    <row r="4260">
      <c r="A4260" s="28"/>
      <c r="B4260" s="52"/>
      <c r="C4260" s="52"/>
    </row>
    <row r="4261">
      <c r="A4261" s="28"/>
      <c r="B4261" s="52"/>
      <c r="C4261" s="52"/>
    </row>
    <row r="4262">
      <c r="A4262" s="28"/>
      <c r="B4262" s="52"/>
      <c r="C4262" s="52"/>
    </row>
    <row r="4263">
      <c r="A4263" s="28"/>
      <c r="B4263" s="52"/>
      <c r="C4263" s="52"/>
    </row>
    <row r="4264">
      <c r="A4264" s="28"/>
      <c r="B4264" s="52"/>
      <c r="C4264" s="52"/>
    </row>
    <row r="4265">
      <c r="A4265" s="28"/>
      <c r="B4265" s="52"/>
      <c r="C4265" s="52"/>
    </row>
    <row r="4266">
      <c r="A4266" s="28"/>
      <c r="B4266" s="52"/>
      <c r="C4266" s="52"/>
    </row>
    <row r="4267">
      <c r="A4267" s="28"/>
      <c r="B4267" s="52"/>
      <c r="C4267" s="52"/>
    </row>
    <row r="4268">
      <c r="A4268" s="28"/>
      <c r="B4268" s="52"/>
      <c r="C4268" s="52"/>
    </row>
    <row r="4269">
      <c r="A4269" s="28"/>
      <c r="B4269" s="52"/>
      <c r="C4269" s="52"/>
    </row>
    <row r="4270">
      <c r="A4270" s="28"/>
      <c r="B4270" s="52"/>
      <c r="C4270" s="52"/>
    </row>
    <row r="4271">
      <c r="A4271" s="28"/>
      <c r="B4271" s="52"/>
      <c r="C4271" s="52"/>
    </row>
    <row r="4272">
      <c r="A4272" s="28"/>
      <c r="B4272" s="52"/>
      <c r="C4272" s="52"/>
    </row>
    <row r="4273">
      <c r="A4273" s="28"/>
      <c r="B4273" s="52"/>
      <c r="C4273" s="52"/>
    </row>
    <row r="4274">
      <c r="A4274" s="28"/>
      <c r="B4274" s="52"/>
      <c r="C4274" s="52"/>
    </row>
    <row r="4275">
      <c r="A4275" s="28"/>
      <c r="B4275" s="52"/>
      <c r="C4275" s="52"/>
    </row>
    <row r="4276">
      <c r="A4276" s="28"/>
      <c r="B4276" s="52"/>
      <c r="C4276" s="52"/>
    </row>
    <row r="4277">
      <c r="A4277" s="28"/>
      <c r="B4277" s="52"/>
      <c r="C4277" s="52"/>
    </row>
    <row r="4278">
      <c r="A4278" s="28"/>
      <c r="B4278" s="52"/>
      <c r="C4278" s="52"/>
    </row>
    <row r="4279">
      <c r="A4279" s="28"/>
      <c r="B4279" s="52"/>
      <c r="C4279" s="52"/>
    </row>
    <row r="4280">
      <c r="A4280" s="28"/>
      <c r="B4280" s="52"/>
      <c r="C4280" s="52"/>
    </row>
    <row r="4281">
      <c r="A4281" s="28"/>
      <c r="B4281" s="52"/>
      <c r="C4281" s="52"/>
    </row>
    <row r="4282">
      <c r="A4282" s="28"/>
      <c r="B4282" s="52"/>
      <c r="C4282" s="52"/>
    </row>
    <row r="4283">
      <c r="A4283" s="28"/>
      <c r="B4283" s="52"/>
      <c r="C4283" s="52"/>
    </row>
    <row r="4284">
      <c r="A4284" s="28"/>
      <c r="B4284" s="52"/>
      <c r="C4284" s="52"/>
    </row>
    <row r="4285">
      <c r="A4285" s="28"/>
      <c r="B4285" s="52"/>
      <c r="C4285" s="52"/>
    </row>
    <row r="4286">
      <c r="A4286" s="28"/>
      <c r="B4286" s="52"/>
      <c r="C4286" s="52"/>
    </row>
    <row r="4287">
      <c r="A4287" s="28"/>
      <c r="B4287" s="52"/>
      <c r="C4287" s="52"/>
    </row>
    <row r="4288">
      <c r="A4288" s="28"/>
      <c r="B4288" s="52"/>
      <c r="C4288" s="52"/>
    </row>
    <row r="4289">
      <c r="A4289" s="28"/>
      <c r="B4289" s="52"/>
      <c r="C4289" s="52"/>
    </row>
    <row r="4290">
      <c r="A4290" s="28"/>
      <c r="B4290" s="52"/>
      <c r="C4290" s="52"/>
    </row>
    <row r="4291">
      <c r="A4291" s="28"/>
      <c r="B4291" s="52"/>
      <c r="C4291" s="52"/>
    </row>
    <row r="4292">
      <c r="A4292" s="28"/>
      <c r="B4292" s="52"/>
      <c r="C4292" s="52"/>
    </row>
    <row r="4293">
      <c r="A4293" s="28"/>
      <c r="B4293" s="52"/>
      <c r="C4293" s="52"/>
    </row>
    <row r="4294">
      <c r="A4294" s="28"/>
      <c r="B4294" s="52"/>
      <c r="C4294" s="52"/>
    </row>
    <row r="4295">
      <c r="A4295" s="28"/>
      <c r="B4295" s="52"/>
      <c r="C4295" s="52"/>
    </row>
    <row r="4296">
      <c r="A4296" s="28"/>
      <c r="B4296" s="52"/>
      <c r="C4296" s="52"/>
    </row>
    <row r="4297">
      <c r="A4297" s="28"/>
      <c r="B4297" s="52"/>
      <c r="C4297" s="52"/>
    </row>
    <row r="4298">
      <c r="A4298" s="28"/>
      <c r="B4298" s="52"/>
      <c r="C4298" s="52"/>
    </row>
    <row r="4299">
      <c r="A4299" s="28"/>
      <c r="B4299" s="52"/>
      <c r="C4299" s="52"/>
    </row>
    <row r="4300">
      <c r="A4300" s="28"/>
      <c r="B4300" s="52"/>
      <c r="C4300" s="52"/>
    </row>
    <row r="4301">
      <c r="A4301" s="28"/>
      <c r="B4301" s="52"/>
      <c r="C4301" s="52"/>
    </row>
    <row r="4302">
      <c r="A4302" s="28"/>
      <c r="B4302" s="52"/>
      <c r="C4302" s="52"/>
    </row>
    <row r="4303">
      <c r="A4303" s="28"/>
      <c r="B4303" s="52"/>
      <c r="C4303" s="52"/>
    </row>
    <row r="4304">
      <c r="A4304" s="28"/>
      <c r="B4304" s="52"/>
      <c r="C4304" s="52"/>
    </row>
    <row r="4305">
      <c r="A4305" s="28"/>
      <c r="B4305" s="52"/>
      <c r="C4305" s="52"/>
    </row>
    <row r="4306">
      <c r="A4306" s="28"/>
      <c r="B4306" s="52"/>
      <c r="C4306" s="52"/>
    </row>
    <row r="4307">
      <c r="A4307" s="28"/>
      <c r="B4307" s="52"/>
      <c r="C4307" s="52"/>
    </row>
    <row r="4308">
      <c r="A4308" s="28"/>
      <c r="B4308" s="52"/>
      <c r="C4308" s="52"/>
    </row>
    <row r="4309">
      <c r="A4309" s="28"/>
      <c r="B4309" s="52"/>
      <c r="C4309" s="52"/>
    </row>
    <row r="4310">
      <c r="A4310" s="28"/>
      <c r="B4310" s="52"/>
      <c r="C4310" s="52"/>
    </row>
    <row r="4311">
      <c r="A4311" s="28"/>
      <c r="B4311" s="52"/>
      <c r="C4311" s="52"/>
    </row>
    <row r="4312">
      <c r="A4312" s="28"/>
      <c r="B4312" s="52"/>
      <c r="C4312" s="52"/>
    </row>
    <row r="4313">
      <c r="A4313" s="28"/>
      <c r="B4313" s="52"/>
      <c r="C4313" s="52"/>
    </row>
    <row r="4314">
      <c r="A4314" s="28"/>
      <c r="B4314" s="52"/>
      <c r="C4314" s="52"/>
    </row>
    <row r="4315">
      <c r="A4315" s="28"/>
      <c r="B4315" s="52"/>
      <c r="C4315" s="52"/>
    </row>
    <row r="4316">
      <c r="A4316" s="28"/>
      <c r="B4316" s="52"/>
      <c r="C4316" s="52"/>
    </row>
    <row r="4317">
      <c r="A4317" s="28"/>
      <c r="B4317" s="52"/>
      <c r="C4317" s="52"/>
    </row>
    <row r="4318">
      <c r="A4318" s="28"/>
      <c r="B4318" s="52"/>
      <c r="C4318" s="52"/>
    </row>
    <row r="4319">
      <c r="A4319" s="28"/>
      <c r="B4319" s="52"/>
      <c r="C4319" s="52"/>
    </row>
    <row r="4320">
      <c r="A4320" s="28"/>
      <c r="B4320" s="52"/>
      <c r="C4320" s="52"/>
    </row>
    <row r="4321">
      <c r="A4321" s="28"/>
      <c r="B4321" s="52"/>
      <c r="C4321" s="52"/>
    </row>
    <row r="4322">
      <c r="A4322" s="28"/>
      <c r="B4322" s="52"/>
      <c r="C4322" s="52"/>
    </row>
    <row r="4323">
      <c r="A4323" s="28"/>
      <c r="B4323" s="52"/>
      <c r="C4323" s="52"/>
    </row>
    <row r="4324">
      <c r="A4324" s="28"/>
      <c r="B4324" s="52"/>
      <c r="C4324" s="52"/>
    </row>
    <row r="4325">
      <c r="A4325" s="28"/>
      <c r="B4325" s="52"/>
      <c r="C4325" s="52"/>
    </row>
    <row r="4326">
      <c r="A4326" s="28"/>
      <c r="B4326" s="52"/>
      <c r="C4326" s="52"/>
    </row>
    <row r="4327">
      <c r="A4327" s="28"/>
      <c r="B4327" s="52"/>
      <c r="C4327" s="52"/>
    </row>
    <row r="4328">
      <c r="A4328" s="28"/>
      <c r="B4328" s="52"/>
      <c r="C4328" s="52"/>
    </row>
    <row r="4329">
      <c r="A4329" s="28"/>
      <c r="B4329" s="52"/>
      <c r="C4329" s="52"/>
    </row>
    <row r="4330">
      <c r="A4330" s="28"/>
      <c r="B4330" s="52"/>
      <c r="C4330" s="52"/>
    </row>
    <row r="4331">
      <c r="A4331" s="28"/>
      <c r="B4331" s="52"/>
      <c r="C4331" s="52"/>
    </row>
    <row r="4332">
      <c r="A4332" s="28"/>
      <c r="B4332" s="52"/>
      <c r="C4332" s="52"/>
    </row>
    <row r="4333">
      <c r="A4333" s="28"/>
      <c r="B4333" s="52"/>
      <c r="C4333" s="52"/>
    </row>
    <row r="4334">
      <c r="A4334" s="28"/>
      <c r="B4334" s="52"/>
      <c r="C4334" s="52"/>
    </row>
    <row r="4335">
      <c r="A4335" s="28"/>
      <c r="B4335" s="52"/>
      <c r="C4335" s="52"/>
    </row>
    <row r="4336">
      <c r="A4336" s="28"/>
      <c r="B4336" s="52"/>
      <c r="C4336" s="52"/>
    </row>
    <row r="4337">
      <c r="A4337" s="28"/>
      <c r="B4337" s="52"/>
      <c r="C4337" s="52"/>
    </row>
    <row r="4338">
      <c r="A4338" s="28"/>
      <c r="B4338" s="52"/>
      <c r="C4338" s="52"/>
    </row>
    <row r="4339">
      <c r="A4339" s="28"/>
      <c r="B4339" s="52"/>
      <c r="C4339" s="52"/>
    </row>
    <row r="4340">
      <c r="A4340" s="28"/>
      <c r="B4340" s="52"/>
      <c r="C4340" s="52"/>
    </row>
    <row r="4341">
      <c r="A4341" s="28"/>
      <c r="B4341" s="52"/>
      <c r="C4341" s="52"/>
    </row>
    <row r="4342">
      <c r="A4342" s="28"/>
      <c r="B4342" s="52"/>
      <c r="C4342" s="52"/>
    </row>
    <row r="4343">
      <c r="A4343" s="28"/>
      <c r="B4343" s="52"/>
      <c r="C4343" s="52"/>
    </row>
    <row r="4344">
      <c r="A4344" s="28"/>
      <c r="B4344" s="52"/>
      <c r="C4344" s="52"/>
    </row>
    <row r="4345">
      <c r="A4345" s="28"/>
      <c r="B4345" s="52"/>
      <c r="C4345" s="52"/>
    </row>
    <row r="4346">
      <c r="A4346" s="28"/>
      <c r="B4346" s="52"/>
      <c r="C4346" s="52"/>
    </row>
    <row r="4347">
      <c r="A4347" s="28"/>
      <c r="B4347" s="52"/>
      <c r="C4347" s="52"/>
    </row>
    <row r="4348">
      <c r="A4348" s="28"/>
      <c r="B4348" s="52"/>
      <c r="C4348" s="52"/>
    </row>
    <row r="4349">
      <c r="A4349" s="28"/>
      <c r="B4349" s="52"/>
      <c r="C4349" s="52"/>
    </row>
    <row r="4350">
      <c r="A4350" s="28"/>
      <c r="B4350" s="52"/>
      <c r="C4350" s="52"/>
    </row>
    <row r="4351">
      <c r="A4351" s="28"/>
      <c r="B4351" s="52"/>
      <c r="C4351" s="52"/>
    </row>
    <row r="4352">
      <c r="A4352" s="28"/>
      <c r="B4352" s="52"/>
      <c r="C4352" s="52"/>
    </row>
    <row r="4353">
      <c r="A4353" s="28"/>
      <c r="B4353" s="52"/>
      <c r="C4353" s="52"/>
    </row>
    <row r="4354">
      <c r="A4354" s="28"/>
      <c r="B4354" s="52"/>
      <c r="C4354" s="52"/>
    </row>
    <row r="4355">
      <c r="A4355" s="28"/>
      <c r="B4355" s="52"/>
      <c r="C4355" s="52"/>
    </row>
    <row r="4356">
      <c r="A4356" s="28"/>
      <c r="B4356" s="52"/>
      <c r="C4356" s="52"/>
    </row>
    <row r="4357">
      <c r="A4357" s="28"/>
      <c r="B4357" s="52"/>
      <c r="C4357" s="52"/>
    </row>
    <row r="4358">
      <c r="A4358" s="28"/>
      <c r="B4358" s="52"/>
      <c r="C4358" s="52"/>
    </row>
    <row r="4359">
      <c r="A4359" s="28"/>
      <c r="B4359" s="52"/>
      <c r="C4359" s="52"/>
    </row>
    <row r="4360">
      <c r="A4360" s="28"/>
      <c r="B4360" s="52"/>
      <c r="C4360" s="52"/>
    </row>
    <row r="4361">
      <c r="A4361" s="28"/>
      <c r="B4361" s="52"/>
      <c r="C4361" s="52"/>
    </row>
    <row r="4362">
      <c r="A4362" s="28"/>
      <c r="B4362" s="52"/>
      <c r="C4362" s="52"/>
    </row>
    <row r="4363">
      <c r="A4363" s="28"/>
      <c r="B4363" s="52"/>
      <c r="C4363" s="52"/>
    </row>
    <row r="4364">
      <c r="A4364" s="28"/>
      <c r="B4364" s="52"/>
      <c r="C4364" s="52"/>
    </row>
    <row r="4365">
      <c r="A4365" s="28"/>
      <c r="B4365" s="52"/>
      <c r="C4365" s="52"/>
    </row>
    <row r="4366">
      <c r="A4366" s="28"/>
      <c r="B4366" s="52"/>
      <c r="C4366" s="52"/>
    </row>
    <row r="4367">
      <c r="A4367" s="28"/>
      <c r="B4367" s="52"/>
      <c r="C4367" s="52"/>
    </row>
    <row r="4368">
      <c r="A4368" s="28"/>
      <c r="B4368" s="52"/>
      <c r="C4368" s="52"/>
    </row>
    <row r="4369">
      <c r="A4369" s="28"/>
      <c r="B4369" s="52"/>
      <c r="C4369" s="52"/>
    </row>
    <row r="4370">
      <c r="A4370" s="28"/>
      <c r="B4370" s="52"/>
      <c r="C4370" s="52"/>
    </row>
    <row r="4371">
      <c r="A4371" s="28"/>
      <c r="B4371" s="52"/>
      <c r="C4371" s="52"/>
    </row>
    <row r="4372">
      <c r="A4372" s="28"/>
      <c r="B4372" s="52"/>
      <c r="C4372" s="52"/>
    </row>
    <row r="4373">
      <c r="A4373" s="28"/>
      <c r="B4373" s="52"/>
      <c r="C4373" s="52"/>
    </row>
    <row r="4374">
      <c r="A4374" s="28"/>
      <c r="B4374" s="52"/>
      <c r="C4374" s="52"/>
    </row>
    <row r="4375">
      <c r="A4375" s="28"/>
      <c r="B4375" s="52"/>
      <c r="C4375" s="52"/>
    </row>
    <row r="4376">
      <c r="A4376" s="28"/>
      <c r="B4376" s="52"/>
      <c r="C4376" s="52"/>
    </row>
    <row r="4377">
      <c r="A4377" s="28"/>
      <c r="B4377" s="52"/>
      <c r="C4377" s="52"/>
    </row>
    <row r="4378">
      <c r="A4378" s="28"/>
      <c r="B4378" s="52"/>
      <c r="C4378" s="52"/>
    </row>
    <row r="4379">
      <c r="A4379" s="28"/>
      <c r="B4379" s="52"/>
      <c r="C4379" s="52"/>
    </row>
    <row r="4380">
      <c r="A4380" s="28"/>
      <c r="B4380" s="52"/>
      <c r="C4380" s="52"/>
    </row>
    <row r="4381">
      <c r="A4381" s="28"/>
      <c r="B4381" s="52"/>
      <c r="C4381" s="52"/>
    </row>
    <row r="4382">
      <c r="A4382" s="28"/>
      <c r="B4382" s="52"/>
      <c r="C4382" s="52"/>
    </row>
    <row r="4383">
      <c r="A4383" s="28"/>
      <c r="B4383" s="52"/>
      <c r="C4383" s="52"/>
    </row>
    <row r="4384">
      <c r="A4384" s="28"/>
      <c r="B4384" s="52"/>
      <c r="C4384" s="52"/>
    </row>
    <row r="4385">
      <c r="A4385" s="28"/>
      <c r="B4385" s="52"/>
      <c r="C4385" s="52"/>
    </row>
    <row r="4386">
      <c r="A4386" s="28"/>
      <c r="B4386" s="52"/>
      <c r="C4386" s="52"/>
    </row>
    <row r="4387">
      <c r="A4387" s="28"/>
      <c r="B4387" s="52"/>
      <c r="C4387" s="52"/>
    </row>
    <row r="4388">
      <c r="A4388" s="28"/>
      <c r="B4388" s="52"/>
      <c r="C4388" s="52"/>
    </row>
    <row r="4389">
      <c r="A4389" s="28"/>
      <c r="B4389" s="52"/>
      <c r="C4389" s="52"/>
    </row>
    <row r="4390">
      <c r="A4390" s="28"/>
      <c r="B4390" s="52"/>
      <c r="C4390" s="52"/>
    </row>
    <row r="4391">
      <c r="A4391" s="28"/>
      <c r="B4391" s="52"/>
      <c r="C4391" s="52"/>
    </row>
    <row r="4392">
      <c r="A4392" s="28"/>
      <c r="B4392" s="52"/>
      <c r="C4392" s="52"/>
    </row>
    <row r="4393">
      <c r="A4393" s="28"/>
      <c r="B4393" s="52"/>
      <c r="C4393" s="52"/>
    </row>
    <row r="4394">
      <c r="A4394" s="28"/>
      <c r="B4394" s="52"/>
      <c r="C4394" s="52"/>
    </row>
    <row r="4395">
      <c r="A4395" s="28"/>
      <c r="B4395" s="52"/>
      <c r="C4395" s="52"/>
    </row>
    <row r="4396">
      <c r="A4396" s="28"/>
      <c r="B4396" s="52"/>
      <c r="C4396" s="52"/>
    </row>
    <row r="4397">
      <c r="A4397" s="28"/>
      <c r="B4397" s="52"/>
      <c r="C4397" s="52"/>
    </row>
    <row r="4398">
      <c r="A4398" s="28"/>
      <c r="B4398" s="52"/>
      <c r="C4398" s="52"/>
    </row>
    <row r="4399">
      <c r="A4399" s="28"/>
      <c r="B4399" s="52"/>
      <c r="C4399" s="52"/>
    </row>
    <row r="4400">
      <c r="A4400" s="28"/>
      <c r="B4400" s="52"/>
      <c r="C4400" s="52"/>
    </row>
    <row r="4401">
      <c r="A4401" s="28"/>
      <c r="B4401" s="52"/>
      <c r="C4401" s="52"/>
    </row>
    <row r="4402">
      <c r="A4402" s="28"/>
      <c r="B4402" s="52"/>
      <c r="C4402" s="52"/>
    </row>
    <row r="4403">
      <c r="A4403" s="28"/>
      <c r="B4403" s="52"/>
      <c r="C4403" s="52"/>
    </row>
    <row r="4404">
      <c r="A4404" s="28"/>
      <c r="B4404" s="52"/>
      <c r="C4404" s="52"/>
    </row>
    <row r="4405">
      <c r="A4405" s="28"/>
      <c r="B4405" s="52"/>
      <c r="C4405" s="52"/>
    </row>
    <row r="4406">
      <c r="A4406" s="28"/>
      <c r="B4406" s="52"/>
      <c r="C4406" s="52"/>
    </row>
    <row r="4407">
      <c r="A4407" s="28"/>
      <c r="B4407" s="52"/>
      <c r="C4407" s="52"/>
    </row>
    <row r="4408">
      <c r="A4408" s="28"/>
      <c r="B4408" s="52"/>
      <c r="C4408" s="52"/>
    </row>
    <row r="4409">
      <c r="A4409" s="28"/>
      <c r="B4409" s="52"/>
      <c r="C4409" s="52"/>
    </row>
    <row r="4410">
      <c r="A4410" s="28"/>
      <c r="B4410" s="52"/>
      <c r="C4410" s="52"/>
    </row>
    <row r="4411">
      <c r="A4411" s="28"/>
      <c r="B4411" s="52"/>
      <c r="C4411" s="52"/>
    </row>
    <row r="4412">
      <c r="A4412" s="28"/>
      <c r="B4412" s="52"/>
      <c r="C4412" s="52"/>
    </row>
    <row r="4413">
      <c r="A4413" s="28"/>
      <c r="B4413" s="52"/>
      <c r="C4413" s="52"/>
    </row>
    <row r="4414">
      <c r="A4414" s="28"/>
      <c r="B4414" s="52"/>
      <c r="C4414" s="52"/>
    </row>
    <row r="4415">
      <c r="A4415" s="28"/>
      <c r="B4415" s="52"/>
      <c r="C4415" s="52"/>
    </row>
    <row r="4416">
      <c r="A4416" s="28"/>
      <c r="B4416" s="52"/>
      <c r="C4416" s="52"/>
    </row>
    <row r="4417">
      <c r="A4417" s="28"/>
      <c r="B4417" s="52"/>
      <c r="C4417" s="52"/>
    </row>
    <row r="4418">
      <c r="A4418" s="28"/>
      <c r="B4418" s="52"/>
      <c r="C4418" s="52"/>
    </row>
    <row r="4419">
      <c r="A4419" s="28"/>
      <c r="B4419" s="52"/>
      <c r="C4419" s="52"/>
    </row>
    <row r="4420">
      <c r="A4420" s="28"/>
      <c r="B4420" s="52"/>
      <c r="C4420" s="52"/>
    </row>
    <row r="4421">
      <c r="A4421" s="28"/>
      <c r="B4421" s="52"/>
      <c r="C4421" s="52"/>
    </row>
    <row r="4422">
      <c r="A4422" s="28"/>
      <c r="B4422" s="52"/>
      <c r="C4422" s="52"/>
    </row>
    <row r="4423">
      <c r="A4423" s="28"/>
      <c r="B4423" s="52"/>
      <c r="C4423" s="52"/>
    </row>
    <row r="4424">
      <c r="A4424" s="28"/>
      <c r="B4424" s="52"/>
      <c r="C4424" s="52"/>
    </row>
    <row r="4425">
      <c r="A4425" s="28"/>
      <c r="B4425" s="52"/>
      <c r="C4425" s="52"/>
    </row>
    <row r="4426">
      <c r="A4426" s="28"/>
      <c r="B4426" s="52"/>
      <c r="C4426" s="52"/>
    </row>
    <row r="4427">
      <c r="A4427" s="28"/>
      <c r="B4427" s="52"/>
      <c r="C4427" s="52"/>
    </row>
    <row r="4428">
      <c r="A4428" s="28"/>
      <c r="B4428" s="52"/>
      <c r="C4428" s="52"/>
    </row>
    <row r="4429">
      <c r="A4429" s="28"/>
      <c r="B4429" s="52"/>
      <c r="C4429" s="52"/>
    </row>
    <row r="4430">
      <c r="A4430" s="28"/>
      <c r="B4430" s="52"/>
      <c r="C4430" s="52"/>
    </row>
    <row r="4431">
      <c r="A4431" s="28"/>
      <c r="B4431" s="52"/>
      <c r="C4431" s="52"/>
    </row>
    <row r="4432">
      <c r="A4432" s="28"/>
      <c r="B4432" s="52"/>
      <c r="C4432" s="52"/>
    </row>
    <row r="4433">
      <c r="A4433" s="28"/>
      <c r="B4433" s="52"/>
      <c r="C4433" s="52"/>
    </row>
    <row r="4434">
      <c r="A4434" s="28"/>
      <c r="B4434" s="52"/>
      <c r="C4434" s="52"/>
    </row>
    <row r="4435">
      <c r="A4435" s="28"/>
      <c r="B4435" s="52"/>
      <c r="C4435" s="52"/>
    </row>
    <row r="4436">
      <c r="A4436" s="28"/>
      <c r="B4436" s="52"/>
      <c r="C4436" s="52"/>
    </row>
    <row r="4437">
      <c r="A4437" s="28"/>
      <c r="B4437" s="52"/>
      <c r="C4437" s="52"/>
    </row>
    <row r="4438">
      <c r="A4438" s="28"/>
      <c r="B4438" s="52"/>
      <c r="C4438" s="52"/>
    </row>
    <row r="4439">
      <c r="A4439" s="28"/>
      <c r="B4439" s="52"/>
      <c r="C4439" s="52"/>
    </row>
    <row r="4440">
      <c r="A4440" s="28"/>
      <c r="B4440" s="52"/>
      <c r="C4440" s="52"/>
    </row>
    <row r="4441">
      <c r="A4441" s="28"/>
      <c r="B4441" s="52"/>
      <c r="C4441" s="52"/>
    </row>
    <row r="4442">
      <c r="A4442" s="28"/>
      <c r="B4442" s="52"/>
      <c r="C4442" s="52"/>
    </row>
    <row r="4443">
      <c r="A4443" s="28"/>
      <c r="B4443" s="52"/>
      <c r="C4443" s="52"/>
    </row>
    <row r="4444">
      <c r="A4444" s="28"/>
      <c r="B4444" s="52"/>
      <c r="C4444" s="52"/>
    </row>
    <row r="4445">
      <c r="A4445" s="28"/>
      <c r="B4445" s="52"/>
      <c r="C4445" s="52"/>
    </row>
    <row r="4446">
      <c r="A4446" s="28"/>
      <c r="B4446" s="52"/>
      <c r="C4446" s="52"/>
    </row>
    <row r="4447">
      <c r="A4447" s="28"/>
      <c r="B4447" s="52"/>
      <c r="C4447" s="52"/>
    </row>
    <row r="4448">
      <c r="A4448" s="28"/>
      <c r="B4448" s="52"/>
      <c r="C4448" s="52"/>
    </row>
    <row r="4449">
      <c r="A4449" s="28"/>
      <c r="B4449" s="52"/>
      <c r="C4449" s="52"/>
    </row>
    <row r="4450">
      <c r="A4450" s="28"/>
      <c r="B4450" s="52"/>
      <c r="C4450" s="52"/>
    </row>
    <row r="4451">
      <c r="A4451" s="28"/>
      <c r="B4451" s="52"/>
      <c r="C4451" s="52"/>
    </row>
    <row r="4452">
      <c r="A4452" s="28"/>
      <c r="B4452" s="52"/>
      <c r="C4452" s="52"/>
    </row>
    <row r="4453">
      <c r="A4453" s="28"/>
      <c r="B4453" s="52"/>
      <c r="C4453" s="52"/>
    </row>
    <row r="4454">
      <c r="A4454" s="28"/>
      <c r="B4454" s="52"/>
      <c r="C4454" s="52"/>
    </row>
    <row r="4455">
      <c r="A4455" s="28"/>
      <c r="B4455" s="52"/>
      <c r="C4455" s="52"/>
    </row>
    <row r="4456">
      <c r="A4456" s="28"/>
      <c r="B4456" s="52"/>
      <c r="C4456" s="52"/>
    </row>
    <row r="4457">
      <c r="A4457" s="28"/>
      <c r="B4457" s="52"/>
      <c r="C4457" s="52"/>
    </row>
    <row r="4458">
      <c r="A4458" s="28"/>
      <c r="B4458" s="52"/>
      <c r="C4458" s="52"/>
    </row>
    <row r="4459">
      <c r="A4459" s="28"/>
      <c r="B4459" s="52"/>
      <c r="C4459" s="52"/>
    </row>
    <row r="4460">
      <c r="A4460" s="28"/>
      <c r="B4460" s="52"/>
      <c r="C4460" s="52"/>
    </row>
    <row r="4461">
      <c r="A4461" s="28"/>
      <c r="B4461" s="52"/>
      <c r="C4461" s="52"/>
    </row>
    <row r="4462">
      <c r="A4462" s="28"/>
      <c r="B4462" s="52"/>
      <c r="C4462" s="52"/>
    </row>
    <row r="4463">
      <c r="A4463" s="28"/>
      <c r="B4463" s="52"/>
      <c r="C4463" s="52"/>
    </row>
    <row r="4464">
      <c r="A4464" s="28"/>
      <c r="B4464" s="52"/>
      <c r="C4464" s="52"/>
    </row>
    <row r="4465">
      <c r="A4465" s="28"/>
      <c r="B4465" s="52"/>
      <c r="C4465" s="52"/>
    </row>
    <row r="4466">
      <c r="A4466" s="28"/>
      <c r="B4466" s="52"/>
      <c r="C4466" s="52"/>
    </row>
    <row r="4467">
      <c r="A4467" s="28"/>
      <c r="B4467" s="52"/>
      <c r="C4467" s="52"/>
    </row>
    <row r="4468">
      <c r="A4468" s="28"/>
      <c r="B4468" s="52"/>
      <c r="C4468" s="52"/>
    </row>
    <row r="4469">
      <c r="A4469" s="28"/>
      <c r="B4469" s="52"/>
      <c r="C4469" s="52"/>
    </row>
    <row r="4470">
      <c r="A4470" s="28"/>
      <c r="B4470" s="52"/>
      <c r="C4470" s="52"/>
    </row>
    <row r="4471">
      <c r="A4471" s="28"/>
      <c r="B4471" s="52"/>
      <c r="C4471" s="52"/>
    </row>
    <row r="4472">
      <c r="A4472" s="28"/>
      <c r="B4472" s="52"/>
      <c r="C4472" s="52"/>
    </row>
    <row r="4473">
      <c r="A4473" s="28"/>
      <c r="B4473" s="52"/>
      <c r="C4473" s="52"/>
    </row>
    <row r="4474">
      <c r="A4474" s="28"/>
      <c r="B4474" s="52"/>
      <c r="C4474" s="52"/>
    </row>
    <row r="4475">
      <c r="A4475" s="28"/>
      <c r="B4475" s="52"/>
      <c r="C4475" s="52"/>
    </row>
    <row r="4476">
      <c r="A4476" s="28"/>
      <c r="B4476" s="52"/>
      <c r="C4476" s="52"/>
    </row>
    <row r="4477">
      <c r="A4477" s="28"/>
      <c r="B4477" s="52"/>
      <c r="C4477" s="52"/>
    </row>
    <row r="4478">
      <c r="A4478" s="28"/>
      <c r="B4478" s="52"/>
      <c r="C4478" s="52"/>
    </row>
    <row r="4479">
      <c r="A4479" s="28"/>
      <c r="B4479" s="52"/>
      <c r="C4479" s="52"/>
    </row>
    <row r="4480">
      <c r="A4480" s="28"/>
      <c r="B4480" s="52"/>
      <c r="C4480" s="52"/>
    </row>
    <row r="4481">
      <c r="A4481" s="28"/>
      <c r="B4481" s="52"/>
      <c r="C4481" s="52"/>
    </row>
    <row r="4482">
      <c r="A4482" s="28"/>
      <c r="B4482" s="52"/>
      <c r="C4482" s="52"/>
    </row>
    <row r="4483">
      <c r="A4483" s="28"/>
      <c r="B4483" s="52"/>
      <c r="C4483" s="52"/>
    </row>
    <row r="4484">
      <c r="A4484" s="28"/>
      <c r="B4484" s="52"/>
      <c r="C4484" s="52"/>
    </row>
    <row r="4485">
      <c r="A4485" s="28"/>
      <c r="B4485" s="52"/>
      <c r="C4485" s="52"/>
    </row>
    <row r="4486">
      <c r="A4486" s="28"/>
      <c r="B4486" s="52"/>
      <c r="C4486" s="52"/>
    </row>
    <row r="4487">
      <c r="A4487" s="28"/>
      <c r="B4487" s="52"/>
      <c r="C4487" s="52"/>
    </row>
    <row r="4488">
      <c r="A4488" s="28"/>
      <c r="B4488" s="52"/>
      <c r="C4488" s="52"/>
    </row>
    <row r="4489">
      <c r="A4489" s="28"/>
      <c r="B4489" s="52"/>
      <c r="C4489" s="52"/>
    </row>
    <row r="4490">
      <c r="A4490" s="28"/>
      <c r="B4490" s="52"/>
      <c r="C4490" s="52"/>
    </row>
    <row r="4491">
      <c r="A4491" s="28"/>
      <c r="B4491" s="52"/>
      <c r="C4491" s="52"/>
    </row>
    <row r="4492">
      <c r="A4492" s="28"/>
      <c r="B4492" s="52"/>
      <c r="C4492" s="52"/>
    </row>
    <row r="4493">
      <c r="A4493" s="28"/>
      <c r="B4493" s="52"/>
      <c r="C4493" s="52"/>
    </row>
    <row r="4494">
      <c r="A4494" s="28"/>
      <c r="B4494" s="52"/>
      <c r="C4494" s="52"/>
    </row>
    <row r="4495">
      <c r="A4495" s="28"/>
      <c r="B4495" s="52"/>
      <c r="C4495" s="52"/>
    </row>
    <row r="4496">
      <c r="A4496" s="28"/>
      <c r="B4496" s="52"/>
      <c r="C4496" s="52"/>
    </row>
    <row r="4497">
      <c r="A4497" s="28"/>
      <c r="B4497" s="52"/>
      <c r="C4497" s="52"/>
    </row>
    <row r="4498">
      <c r="A4498" s="28"/>
      <c r="B4498" s="52"/>
      <c r="C4498" s="52"/>
    </row>
    <row r="4499">
      <c r="A4499" s="28"/>
      <c r="B4499" s="52"/>
      <c r="C4499" s="52"/>
    </row>
    <row r="4500">
      <c r="A4500" s="28"/>
      <c r="B4500" s="52"/>
      <c r="C4500" s="52"/>
    </row>
    <row r="4501">
      <c r="A4501" s="28"/>
      <c r="B4501" s="52"/>
      <c r="C4501" s="52"/>
    </row>
    <row r="4502">
      <c r="A4502" s="28"/>
      <c r="B4502" s="52"/>
      <c r="C4502" s="52"/>
    </row>
    <row r="4503">
      <c r="A4503" s="28"/>
      <c r="B4503" s="52"/>
      <c r="C4503" s="52"/>
    </row>
    <row r="4504">
      <c r="A4504" s="28"/>
      <c r="B4504" s="52"/>
      <c r="C4504" s="52"/>
    </row>
    <row r="4505">
      <c r="A4505" s="28"/>
      <c r="B4505" s="52"/>
      <c r="C4505" s="52"/>
    </row>
    <row r="4506">
      <c r="A4506" s="28"/>
      <c r="B4506" s="52"/>
      <c r="C4506" s="52"/>
    </row>
    <row r="4507">
      <c r="A4507" s="28"/>
      <c r="B4507" s="52"/>
      <c r="C4507" s="52"/>
    </row>
    <row r="4508">
      <c r="A4508" s="28"/>
      <c r="B4508" s="52"/>
      <c r="C4508" s="52"/>
    </row>
    <row r="4509">
      <c r="A4509" s="28"/>
      <c r="B4509" s="52"/>
      <c r="C4509" s="52"/>
    </row>
    <row r="4510">
      <c r="A4510" s="28"/>
      <c r="B4510" s="52"/>
      <c r="C4510" s="52"/>
    </row>
    <row r="4511">
      <c r="A4511" s="28"/>
      <c r="B4511" s="52"/>
      <c r="C4511" s="52"/>
    </row>
    <row r="4512">
      <c r="A4512" s="28"/>
      <c r="B4512" s="52"/>
      <c r="C4512" s="52"/>
    </row>
    <row r="4513">
      <c r="A4513" s="28"/>
      <c r="B4513" s="52"/>
      <c r="C4513" s="52"/>
    </row>
    <row r="4514">
      <c r="A4514" s="28"/>
      <c r="B4514" s="52"/>
      <c r="C4514" s="52"/>
    </row>
    <row r="4515">
      <c r="A4515" s="28"/>
      <c r="B4515" s="52"/>
      <c r="C4515" s="52"/>
    </row>
    <row r="4516">
      <c r="A4516" s="28"/>
      <c r="B4516" s="52"/>
      <c r="C4516" s="52"/>
    </row>
    <row r="4517">
      <c r="A4517" s="28"/>
      <c r="B4517" s="52"/>
      <c r="C4517" s="52"/>
    </row>
    <row r="4518">
      <c r="A4518" s="28"/>
      <c r="B4518" s="52"/>
      <c r="C4518" s="52"/>
    </row>
    <row r="4519">
      <c r="A4519" s="28"/>
      <c r="B4519" s="52"/>
      <c r="C4519" s="52"/>
    </row>
    <row r="4520">
      <c r="A4520" s="28"/>
      <c r="B4520" s="52"/>
      <c r="C4520" s="52"/>
    </row>
    <row r="4521">
      <c r="A4521" s="28"/>
      <c r="B4521" s="52"/>
      <c r="C4521" s="52"/>
    </row>
    <row r="4522">
      <c r="A4522" s="28"/>
      <c r="B4522" s="52"/>
      <c r="C4522" s="52"/>
    </row>
    <row r="4523">
      <c r="A4523" s="28"/>
      <c r="B4523" s="52"/>
      <c r="C4523" s="52"/>
    </row>
    <row r="4524">
      <c r="A4524" s="28"/>
      <c r="B4524" s="52"/>
      <c r="C4524" s="52"/>
    </row>
    <row r="4525">
      <c r="A4525" s="28"/>
      <c r="B4525" s="52"/>
      <c r="C4525" s="52"/>
    </row>
    <row r="4526">
      <c r="A4526" s="28"/>
      <c r="B4526" s="52"/>
      <c r="C4526" s="52"/>
    </row>
    <row r="4527">
      <c r="A4527" s="28"/>
      <c r="B4527" s="52"/>
      <c r="C4527" s="52"/>
    </row>
    <row r="4528">
      <c r="A4528" s="28"/>
      <c r="B4528" s="52"/>
      <c r="C4528" s="52"/>
    </row>
    <row r="4529">
      <c r="A4529" s="28"/>
      <c r="B4529" s="52"/>
      <c r="C4529" s="52"/>
    </row>
    <row r="4530">
      <c r="A4530" s="28"/>
      <c r="B4530" s="52"/>
      <c r="C4530" s="52"/>
    </row>
    <row r="4531">
      <c r="A4531" s="28"/>
      <c r="B4531" s="52"/>
      <c r="C4531" s="52"/>
    </row>
    <row r="4532">
      <c r="A4532" s="28"/>
      <c r="B4532" s="52"/>
      <c r="C4532" s="52"/>
    </row>
    <row r="4533">
      <c r="A4533" s="28"/>
      <c r="B4533" s="52"/>
      <c r="C4533" s="52"/>
    </row>
    <row r="4534">
      <c r="A4534" s="28"/>
      <c r="B4534" s="52"/>
      <c r="C4534" s="52"/>
    </row>
    <row r="4535">
      <c r="A4535" s="28"/>
      <c r="B4535" s="52"/>
      <c r="C4535" s="52"/>
    </row>
    <row r="4536">
      <c r="A4536" s="28"/>
      <c r="B4536" s="52"/>
      <c r="C4536" s="52"/>
    </row>
    <row r="4537">
      <c r="A4537" s="28"/>
      <c r="B4537" s="52"/>
      <c r="C4537" s="52"/>
    </row>
    <row r="4538">
      <c r="A4538" s="28"/>
      <c r="B4538" s="52"/>
      <c r="C4538" s="52"/>
    </row>
    <row r="4539">
      <c r="A4539" s="28"/>
      <c r="B4539" s="52"/>
      <c r="C4539" s="52"/>
    </row>
    <row r="4540">
      <c r="A4540" s="28"/>
      <c r="B4540" s="52"/>
      <c r="C4540" s="52"/>
    </row>
    <row r="4541">
      <c r="A4541" s="28"/>
      <c r="B4541" s="52"/>
      <c r="C4541" s="52"/>
    </row>
    <row r="4542">
      <c r="A4542" s="28"/>
      <c r="B4542" s="52"/>
      <c r="C4542" s="52"/>
    </row>
    <row r="4543">
      <c r="A4543" s="28"/>
      <c r="B4543" s="52"/>
      <c r="C4543" s="52"/>
    </row>
    <row r="4544">
      <c r="A4544" s="28"/>
      <c r="B4544" s="52"/>
      <c r="C4544" s="52"/>
    </row>
    <row r="4545">
      <c r="A4545" s="28"/>
      <c r="B4545" s="52"/>
      <c r="C4545" s="52"/>
    </row>
    <row r="4546">
      <c r="A4546" s="28"/>
      <c r="B4546" s="52"/>
      <c r="C4546" s="52"/>
    </row>
    <row r="4547">
      <c r="A4547" s="28"/>
      <c r="B4547" s="52"/>
      <c r="C4547" s="52"/>
    </row>
    <row r="4548">
      <c r="A4548" s="28"/>
      <c r="B4548" s="52"/>
      <c r="C4548" s="52"/>
    </row>
    <row r="4549">
      <c r="A4549" s="28"/>
      <c r="B4549" s="52"/>
      <c r="C4549" s="52"/>
    </row>
    <row r="4550">
      <c r="A4550" s="28"/>
      <c r="B4550" s="52"/>
      <c r="C4550" s="52"/>
    </row>
    <row r="4551">
      <c r="A4551" s="28"/>
      <c r="B4551" s="52"/>
      <c r="C4551" s="52"/>
    </row>
    <row r="4552">
      <c r="A4552" s="28"/>
      <c r="B4552" s="52"/>
      <c r="C4552" s="52"/>
    </row>
    <row r="4553">
      <c r="A4553" s="28"/>
      <c r="B4553" s="52"/>
      <c r="C4553" s="52"/>
    </row>
    <row r="4554">
      <c r="A4554" s="28"/>
      <c r="B4554" s="52"/>
      <c r="C4554" s="52"/>
    </row>
    <row r="4555">
      <c r="A4555" s="28"/>
      <c r="B4555" s="52"/>
      <c r="C4555" s="52"/>
    </row>
    <row r="4556">
      <c r="A4556" s="28"/>
      <c r="B4556" s="52"/>
      <c r="C4556" s="52"/>
    </row>
    <row r="4557">
      <c r="A4557" s="28"/>
      <c r="B4557" s="52"/>
      <c r="C4557" s="52"/>
    </row>
    <row r="4558">
      <c r="A4558" s="28"/>
      <c r="B4558" s="52"/>
      <c r="C4558" s="52"/>
    </row>
    <row r="4559">
      <c r="A4559" s="28"/>
      <c r="B4559" s="52"/>
      <c r="C4559" s="52"/>
    </row>
    <row r="4560">
      <c r="A4560" s="28"/>
      <c r="B4560" s="52"/>
      <c r="C4560" s="52"/>
    </row>
    <row r="4561">
      <c r="A4561" s="28"/>
      <c r="B4561" s="52"/>
      <c r="C4561" s="52"/>
    </row>
    <row r="4562">
      <c r="A4562" s="28"/>
      <c r="B4562" s="52"/>
      <c r="C4562" s="52"/>
    </row>
    <row r="4563">
      <c r="A4563" s="28"/>
      <c r="B4563" s="52"/>
      <c r="C4563" s="52"/>
    </row>
    <row r="4564">
      <c r="A4564" s="28"/>
      <c r="B4564" s="52"/>
      <c r="C4564" s="52"/>
    </row>
    <row r="4565">
      <c r="A4565" s="28"/>
      <c r="B4565" s="52"/>
      <c r="C4565" s="52"/>
    </row>
    <row r="4566">
      <c r="A4566" s="28"/>
      <c r="B4566" s="52"/>
      <c r="C4566" s="52"/>
    </row>
    <row r="4567">
      <c r="A4567" s="28"/>
      <c r="B4567" s="52"/>
      <c r="C4567" s="52"/>
    </row>
    <row r="4568">
      <c r="A4568" s="28"/>
      <c r="B4568" s="52"/>
      <c r="C4568" s="52"/>
    </row>
    <row r="4569">
      <c r="A4569" s="28"/>
      <c r="B4569" s="52"/>
      <c r="C4569" s="52"/>
    </row>
    <row r="4570">
      <c r="A4570" s="28"/>
      <c r="B4570" s="52"/>
      <c r="C4570" s="52"/>
    </row>
    <row r="4571">
      <c r="A4571" s="28"/>
      <c r="B4571" s="52"/>
      <c r="C4571" s="52"/>
    </row>
    <row r="4572">
      <c r="A4572" s="28"/>
      <c r="B4572" s="52"/>
      <c r="C4572" s="52"/>
    </row>
    <row r="4573">
      <c r="A4573" s="28"/>
      <c r="B4573" s="52"/>
      <c r="C4573" s="52"/>
    </row>
    <row r="4574">
      <c r="A4574" s="28"/>
      <c r="B4574" s="52"/>
      <c r="C4574" s="52"/>
    </row>
    <row r="4575">
      <c r="A4575" s="28"/>
      <c r="B4575" s="52"/>
      <c r="C4575" s="52"/>
    </row>
    <row r="4576">
      <c r="A4576" s="28"/>
      <c r="B4576" s="52"/>
      <c r="C4576" s="52"/>
    </row>
    <row r="4577">
      <c r="A4577" s="28"/>
      <c r="B4577" s="52"/>
      <c r="C4577" s="52"/>
    </row>
    <row r="4578">
      <c r="A4578" s="28"/>
      <c r="B4578" s="52"/>
      <c r="C4578" s="52"/>
    </row>
    <row r="4579">
      <c r="A4579" s="28"/>
      <c r="B4579" s="52"/>
      <c r="C4579" s="52"/>
    </row>
    <row r="4580">
      <c r="A4580" s="28"/>
      <c r="B4580" s="52"/>
      <c r="C4580" s="52"/>
    </row>
    <row r="4581">
      <c r="A4581" s="28"/>
      <c r="B4581" s="52"/>
      <c r="C4581" s="52"/>
    </row>
    <row r="4582">
      <c r="A4582" s="28"/>
      <c r="B4582" s="52"/>
      <c r="C4582" s="52"/>
    </row>
    <row r="4583">
      <c r="A4583" s="28"/>
      <c r="B4583" s="52"/>
      <c r="C4583" s="52"/>
    </row>
    <row r="4584">
      <c r="A4584" s="28"/>
      <c r="B4584" s="52"/>
      <c r="C4584" s="52"/>
    </row>
    <row r="4585">
      <c r="A4585" s="28"/>
      <c r="B4585" s="52"/>
      <c r="C4585" s="52"/>
    </row>
    <row r="4586">
      <c r="A4586" s="28"/>
      <c r="B4586" s="52"/>
      <c r="C4586" s="52"/>
    </row>
    <row r="4587">
      <c r="A4587" s="28"/>
      <c r="B4587" s="52"/>
      <c r="C4587" s="52"/>
    </row>
    <row r="4588">
      <c r="A4588" s="28"/>
      <c r="B4588" s="52"/>
      <c r="C4588" s="52"/>
    </row>
    <row r="4589">
      <c r="A4589" s="28"/>
      <c r="B4589" s="52"/>
      <c r="C4589" s="52"/>
    </row>
    <row r="4590">
      <c r="A4590" s="28"/>
      <c r="B4590" s="52"/>
      <c r="C4590" s="52"/>
    </row>
    <row r="4591">
      <c r="A4591" s="28"/>
      <c r="B4591" s="52"/>
      <c r="C4591" s="52"/>
    </row>
    <row r="4592">
      <c r="A4592" s="28"/>
      <c r="B4592" s="52"/>
      <c r="C4592" s="52"/>
    </row>
    <row r="4593">
      <c r="A4593" s="28"/>
      <c r="B4593" s="52"/>
      <c r="C4593" s="52"/>
    </row>
    <row r="4594">
      <c r="A4594" s="28"/>
      <c r="B4594" s="52"/>
      <c r="C4594" s="52"/>
    </row>
    <row r="4595">
      <c r="A4595" s="28"/>
      <c r="B4595" s="52"/>
      <c r="C4595" s="52"/>
    </row>
    <row r="4596">
      <c r="A4596" s="28"/>
      <c r="B4596" s="52"/>
      <c r="C4596" s="52"/>
    </row>
    <row r="4597">
      <c r="A4597" s="28"/>
      <c r="B4597" s="52"/>
      <c r="C4597" s="52"/>
    </row>
    <row r="4598">
      <c r="A4598" s="28"/>
      <c r="B4598" s="52"/>
      <c r="C4598" s="52"/>
    </row>
    <row r="4599">
      <c r="A4599" s="28"/>
      <c r="B4599" s="52"/>
      <c r="C4599" s="52"/>
    </row>
    <row r="4600">
      <c r="A4600" s="28"/>
      <c r="B4600" s="52"/>
      <c r="C4600" s="52"/>
    </row>
    <row r="4601">
      <c r="A4601" s="28"/>
      <c r="B4601" s="52"/>
      <c r="C4601" s="52"/>
    </row>
    <row r="4602">
      <c r="A4602" s="28"/>
      <c r="B4602" s="52"/>
      <c r="C4602" s="52"/>
    </row>
    <row r="4603">
      <c r="A4603" s="28"/>
      <c r="B4603" s="52"/>
      <c r="C4603" s="52"/>
    </row>
    <row r="4604">
      <c r="A4604" s="28"/>
      <c r="B4604" s="52"/>
      <c r="C4604" s="52"/>
    </row>
    <row r="4605">
      <c r="A4605" s="28"/>
      <c r="B4605" s="52"/>
      <c r="C4605" s="52"/>
    </row>
    <row r="4606">
      <c r="A4606" s="28"/>
      <c r="B4606" s="52"/>
      <c r="C4606" s="52"/>
    </row>
    <row r="4607">
      <c r="A4607" s="28"/>
      <c r="B4607" s="52"/>
      <c r="C4607" s="52"/>
    </row>
    <row r="4608">
      <c r="A4608" s="28"/>
      <c r="B4608" s="52"/>
      <c r="C4608" s="52"/>
    </row>
    <row r="4609">
      <c r="A4609" s="28"/>
      <c r="B4609" s="52"/>
      <c r="C4609" s="52"/>
    </row>
    <row r="4610">
      <c r="A4610" s="28"/>
      <c r="B4610" s="52"/>
      <c r="C4610" s="52"/>
    </row>
    <row r="4611">
      <c r="A4611" s="28"/>
      <c r="B4611" s="52"/>
      <c r="C4611" s="52"/>
    </row>
    <row r="4612">
      <c r="A4612" s="28"/>
      <c r="B4612" s="52"/>
      <c r="C4612" s="52"/>
    </row>
    <row r="4613">
      <c r="A4613" s="28"/>
      <c r="B4613" s="52"/>
      <c r="C4613" s="52"/>
    </row>
    <row r="4614">
      <c r="A4614" s="28"/>
      <c r="B4614" s="52"/>
      <c r="C4614" s="52"/>
    </row>
    <row r="4615">
      <c r="A4615" s="28"/>
      <c r="B4615" s="52"/>
      <c r="C4615" s="52"/>
    </row>
    <row r="4616">
      <c r="A4616" s="28"/>
      <c r="B4616" s="52"/>
      <c r="C4616" s="52"/>
    </row>
    <row r="4617">
      <c r="A4617" s="28"/>
      <c r="B4617" s="52"/>
      <c r="C4617" s="52"/>
    </row>
    <row r="4618">
      <c r="A4618" s="28"/>
      <c r="B4618" s="52"/>
      <c r="C4618" s="52"/>
    </row>
    <row r="4619">
      <c r="A4619" s="28"/>
      <c r="B4619" s="52"/>
      <c r="C4619" s="52"/>
    </row>
    <row r="4620">
      <c r="A4620" s="28"/>
      <c r="B4620" s="52"/>
      <c r="C4620" s="52"/>
    </row>
    <row r="4621">
      <c r="A4621" s="28"/>
      <c r="B4621" s="52"/>
      <c r="C4621" s="52"/>
    </row>
    <row r="4622">
      <c r="A4622" s="28"/>
      <c r="B4622" s="52"/>
      <c r="C4622" s="52"/>
    </row>
    <row r="4623">
      <c r="A4623" s="28"/>
      <c r="B4623" s="52"/>
      <c r="C4623" s="52"/>
    </row>
    <row r="4624">
      <c r="A4624" s="28"/>
      <c r="B4624" s="52"/>
      <c r="C4624" s="52"/>
    </row>
    <row r="4625">
      <c r="A4625" s="28"/>
      <c r="B4625" s="52"/>
      <c r="C4625" s="52"/>
    </row>
    <row r="4626">
      <c r="A4626" s="28"/>
      <c r="B4626" s="52"/>
      <c r="C4626" s="52"/>
    </row>
    <row r="4627">
      <c r="A4627" s="28"/>
      <c r="B4627" s="52"/>
      <c r="C4627" s="52"/>
    </row>
    <row r="4628">
      <c r="A4628" s="28"/>
      <c r="B4628" s="52"/>
      <c r="C4628" s="52"/>
    </row>
    <row r="4629">
      <c r="A4629" s="28"/>
      <c r="B4629" s="52"/>
      <c r="C4629" s="52"/>
    </row>
    <row r="4630">
      <c r="A4630" s="28"/>
      <c r="B4630" s="52"/>
      <c r="C4630" s="52"/>
    </row>
    <row r="4631">
      <c r="A4631" s="28"/>
      <c r="B4631" s="52"/>
      <c r="C4631" s="52"/>
    </row>
    <row r="4632">
      <c r="A4632" s="28"/>
      <c r="B4632" s="52"/>
      <c r="C4632" s="52"/>
    </row>
    <row r="4633">
      <c r="A4633" s="28"/>
      <c r="B4633" s="52"/>
      <c r="C4633" s="52"/>
    </row>
    <row r="4634">
      <c r="A4634" s="28"/>
      <c r="B4634" s="52"/>
      <c r="C4634" s="52"/>
    </row>
    <row r="4635">
      <c r="A4635" s="28"/>
      <c r="B4635" s="52"/>
      <c r="C4635" s="52"/>
    </row>
    <row r="4636">
      <c r="A4636" s="28"/>
      <c r="B4636" s="52"/>
      <c r="C4636" s="52"/>
    </row>
    <row r="4637">
      <c r="A4637" s="28"/>
      <c r="B4637" s="52"/>
      <c r="C4637" s="52"/>
    </row>
    <row r="4638">
      <c r="A4638" s="28"/>
      <c r="B4638" s="52"/>
      <c r="C4638" s="52"/>
    </row>
    <row r="4639">
      <c r="A4639" s="28"/>
      <c r="B4639" s="52"/>
      <c r="C4639" s="52"/>
    </row>
    <row r="4640">
      <c r="A4640" s="28"/>
      <c r="B4640" s="52"/>
      <c r="C4640" s="52"/>
    </row>
    <row r="4641">
      <c r="A4641" s="28"/>
      <c r="B4641" s="52"/>
      <c r="C4641" s="52"/>
    </row>
    <row r="4642">
      <c r="A4642" s="28"/>
      <c r="B4642" s="52"/>
      <c r="C4642" s="52"/>
    </row>
    <row r="4643">
      <c r="A4643" s="28"/>
      <c r="B4643" s="52"/>
      <c r="C4643" s="52"/>
    </row>
    <row r="4644">
      <c r="A4644" s="28"/>
      <c r="B4644" s="52"/>
      <c r="C4644" s="52"/>
    </row>
    <row r="4645">
      <c r="A4645" s="28"/>
      <c r="B4645" s="52"/>
      <c r="C4645" s="52"/>
    </row>
    <row r="4646">
      <c r="A4646" s="28"/>
      <c r="B4646" s="52"/>
      <c r="C4646" s="52"/>
    </row>
    <row r="4647">
      <c r="A4647" s="28"/>
      <c r="B4647" s="52"/>
      <c r="C4647" s="52"/>
    </row>
    <row r="4648">
      <c r="A4648" s="28"/>
      <c r="B4648" s="52"/>
      <c r="C4648" s="52"/>
    </row>
    <row r="4649">
      <c r="A4649" s="28"/>
      <c r="B4649" s="52"/>
      <c r="C4649" s="52"/>
    </row>
    <row r="4650">
      <c r="A4650" s="28"/>
      <c r="B4650" s="52"/>
      <c r="C4650" s="52"/>
    </row>
    <row r="4651">
      <c r="A4651" s="28"/>
      <c r="B4651" s="52"/>
      <c r="C4651" s="52"/>
    </row>
    <row r="4652">
      <c r="A4652" s="28"/>
      <c r="B4652" s="52"/>
      <c r="C4652" s="52"/>
    </row>
    <row r="4653">
      <c r="A4653" s="28"/>
      <c r="B4653" s="52"/>
      <c r="C4653" s="52"/>
    </row>
    <row r="4654">
      <c r="A4654" s="28"/>
      <c r="B4654" s="52"/>
      <c r="C4654" s="52"/>
    </row>
    <row r="4655">
      <c r="A4655" s="28"/>
      <c r="B4655" s="52"/>
      <c r="C4655" s="52"/>
    </row>
    <row r="4656">
      <c r="A4656" s="28"/>
      <c r="B4656" s="52"/>
      <c r="C4656" s="52"/>
    </row>
    <row r="4657">
      <c r="A4657" s="28"/>
      <c r="B4657" s="52"/>
      <c r="C4657" s="52"/>
    </row>
    <row r="4658">
      <c r="A4658" s="28"/>
      <c r="B4658" s="52"/>
      <c r="C4658" s="52"/>
    </row>
    <row r="4659">
      <c r="A4659" s="28"/>
      <c r="B4659" s="52"/>
      <c r="C4659" s="52"/>
    </row>
    <row r="4660">
      <c r="A4660" s="28"/>
      <c r="B4660" s="52"/>
      <c r="C4660" s="52"/>
    </row>
    <row r="4661">
      <c r="A4661" s="28"/>
      <c r="B4661" s="52"/>
      <c r="C4661" s="52"/>
    </row>
    <row r="4662">
      <c r="A4662" s="28"/>
      <c r="B4662" s="52"/>
      <c r="C4662" s="52"/>
    </row>
    <row r="4663">
      <c r="A4663" s="28"/>
      <c r="B4663" s="52"/>
      <c r="C4663" s="52"/>
    </row>
    <row r="4664">
      <c r="A4664" s="28"/>
      <c r="B4664" s="52"/>
      <c r="C4664" s="52"/>
    </row>
    <row r="4665">
      <c r="A4665" s="28"/>
      <c r="B4665" s="52"/>
      <c r="C4665" s="52"/>
    </row>
    <row r="4666">
      <c r="A4666" s="28"/>
      <c r="B4666" s="52"/>
      <c r="C4666" s="52"/>
    </row>
    <row r="4667">
      <c r="A4667" s="28"/>
      <c r="B4667" s="52"/>
      <c r="C4667" s="52"/>
    </row>
    <row r="4668">
      <c r="A4668" s="28"/>
      <c r="B4668" s="52"/>
      <c r="C4668" s="52"/>
    </row>
    <row r="4669">
      <c r="A4669" s="28"/>
      <c r="B4669" s="52"/>
      <c r="C4669" s="52"/>
    </row>
    <row r="4670">
      <c r="A4670" s="28"/>
      <c r="B4670" s="52"/>
      <c r="C4670" s="52"/>
    </row>
    <row r="4671">
      <c r="A4671" s="28"/>
      <c r="B4671" s="52"/>
      <c r="C4671" s="52"/>
    </row>
    <row r="4672">
      <c r="A4672" s="28"/>
      <c r="B4672" s="52"/>
      <c r="C4672" s="52"/>
    </row>
    <row r="4673">
      <c r="A4673" s="28"/>
      <c r="B4673" s="52"/>
      <c r="C4673" s="52"/>
    </row>
    <row r="4674">
      <c r="A4674" s="28"/>
      <c r="B4674" s="52"/>
      <c r="C4674" s="52"/>
    </row>
    <row r="4675">
      <c r="A4675" s="28"/>
      <c r="B4675" s="52"/>
      <c r="C4675" s="52"/>
    </row>
    <row r="4676">
      <c r="A4676" s="28"/>
      <c r="B4676" s="52"/>
      <c r="C4676" s="52"/>
    </row>
    <row r="4677">
      <c r="A4677" s="28"/>
      <c r="B4677" s="52"/>
      <c r="C4677" s="52"/>
    </row>
    <row r="4678">
      <c r="A4678" s="28"/>
      <c r="B4678" s="52"/>
      <c r="C4678" s="52"/>
    </row>
    <row r="4679">
      <c r="A4679" s="28"/>
      <c r="B4679" s="52"/>
      <c r="C4679" s="52"/>
    </row>
    <row r="4680">
      <c r="A4680" s="28"/>
      <c r="B4680" s="52"/>
      <c r="C4680" s="52"/>
    </row>
    <row r="4681">
      <c r="A4681" s="28"/>
      <c r="B4681" s="52"/>
      <c r="C4681" s="52"/>
    </row>
    <row r="4682">
      <c r="A4682" s="28"/>
      <c r="B4682" s="52"/>
      <c r="C4682" s="52"/>
    </row>
    <row r="4683">
      <c r="A4683" s="28"/>
      <c r="B4683" s="52"/>
      <c r="C4683" s="52"/>
    </row>
    <row r="4684">
      <c r="A4684" s="28"/>
      <c r="B4684" s="52"/>
      <c r="C4684" s="52"/>
    </row>
    <row r="4685">
      <c r="A4685" s="28"/>
      <c r="B4685" s="52"/>
      <c r="C4685" s="52"/>
    </row>
    <row r="4686">
      <c r="A4686" s="28"/>
      <c r="B4686" s="52"/>
      <c r="C4686" s="52"/>
    </row>
    <row r="4687">
      <c r="A4687" s="28"/>
      <c r="B4687" s="52"/>
      <c r="C4687" s="52"/>
    </row>
    <row r="4688">
      <c r="A4688" s="28"/>
      <c r="B4688" s="52"/>
      <c r="C4688" s="52"/>
    </row>
    <row r="4689">
      <c r="A4689" s="28"/>
      <c r="B4689" s="52"/>
      <c r="C4689" s="52"/>
    </row>
    <row r="4690">
      <c r="A4690" s="28"/>
      <c r="B4690" s="52"/>
      <c r="C4690" s="52"/>
    </row>
    <row r="4691">
      <c r="A4691" s="28"/>
      <c r="B4691" s="52"/>
      <c r="C4691" s="52"/>
    </row>
    <row r="4692">
      <c r="A4692" s="28"/>
      <c r="B4692" s="52"/>
      <c r="C4692" s="52"/>
    </row>
    <row r="4693">
      <c r="A4693" s="28"/>
      <c r="B4693" s="52"/>
      <c r="C4693" s="52"/>
    </row>
    <row r="4694">
      <c r="A4694" s="28"/>
      <c r="B4694" s="52"/>
      <c r="C4694" s="52"/>
    </row>
    <row r="4695">
      <c r="A4695" s="28"/>
      <c r="B4695" s="52"/>
      <c r="C4695" s="52"/>
    </row>
    <row r="4696">
      <c r="A4696" s="28"/>
      <c r="B4696" s="52"/>
      <c r="C4696" s="52"/>
    </row>
    <row r="4697">
      <c r="A4697" s="28"/>
      <c r="B4697" s="52"/>
      <c r="C4697" s="52"/>
    </row>
    <row r="4698">
      <c r="A4698" s="28"/>
      <c r="B4698" s="52"/>
      <c r="C4698" s="52"/>
    </row>
    <row r="4699">
      <c r="A4699" s="28"/>
      <c r="B4699" s="52"/>
      <c r="C4699" s="52"/>
    </row>
    <row r="4700">
      <c r="A4700" s="28"/>
      <c r="B4700" s="52"/>
      <c r="C4700" s="52"/>
    </row>
    <row r="4701">
      <c r="A4701" s="28"/>
      <c r="B4701" s="52"/>
      <c r="C4701" s="52"/>
    </row>
    <row r="4702">
      <c r="A4702" s="28"/>
      <c r="B4702" s="52"/>
      <c r="C4702" s="52"/>
    </row>
    <row r="4703">
      <c r="A4703" s="28"/>
      <c r="B4703" s="52"/>
      <c r="C4703" s="52"/>
    </row>
    <row r="4704">
      <c r="A4704" s="28"/>
      <c r="B4704" s="52"/>
      <c r="C4704" s="52"/>
    </row>
    <row r="4705">
      <c r="A4705" s="28"/>
      <c r="B4705" s="52"/>
      <c r="C4705" s="52"/>
    </row>
    <row r="4706">
      <c r="A4706" s="28"/>
      <c r="B4706" s="52"/>
      <c r="C4706" s="52"/>
    </row>
    <row r="4707">
      <c r="A4707" s="28"/>
      <c r="B4707" s="52"/>
      <c r="C4707" s="52"/>
    </row>
    <row r="4708">
      <c r="A4708" s="28"/>
      <c r="B4708" s="52"/>
      <c r="C4708" s="52"/>
    </row>
    <row r="4709">
      <c r="A4709" s="28"/>
      <c r="B4709" s="52"/>
      <c r="C4709" s="52"/>
    </row>
    <row r="4710">
      <c r="A4710" s="28"/>
      <c r="B4710" s="52"/>
      <c r="C4710" s="52"/>
    </row>
    <row r="4711">
      <c r="A4711" s="28"/>
      <c r="B4711" s="52"/>
      <c r="C4711" s="52"/>
    </row>
    <row r="4712">
      <c r="A4712" s="28"/>
      <c r="B4712" s="52"/>
      <c r="C4712" s="52"/>
    </row>
    <row r="4713">
      <c r="A4713" s="28"/>
      <c r="B4713" s="52"/>
      <c r="C4713" s="52"/>
    </row>
    <row r="4714">
      <c r="A4714" s="28"/>
      <c r="B4714" s="52"/>
      <c r="C4714" s="52"/>
    </row>
    <row r="4715">
      <c r="A4715" s="28"/>
      <c r="B4715" s="52"/>
      <c r="C4715" s="52"/>
    </row>
    <row r="4716">
      <c r="A4716" s="28"/>
      <c r="B4716" s="52"/>
      <c r="C4716" s="52"/>
    </row>
    <row r="4717">
      <c r="A4717" s="28"/>
      <c r="B4717" s="52"/>
      <c r="C4717" s="52"/>
    </row>
    <row r="4718">
      <c r="A4718" s="28"/>
      <c r="B4718" s="52"/>
      <c r="C4718" s="52"/>
    </row>
    <row r="4719">
      <c r="A4719" s="28"/>
      <c r="B4719" s="52"/>
      <c r="C4719" s="52"/>
    </row>
    <row r="4720">
      <c r="A4720" s="28"/>
      <c r="B4720" s="52"/>
      <c r="C4720" s="52"/>
    </row>
    <row r="4721">
      <c r="A4721" s="28"/>
      <c r="B4721" s="52"/>
      <c r="C4721" s="52"/>
    </row>
    <row r="4722">
      <c r="A4722" s="28"/>
      <c r="B4722" s="52"/>
      <c r="C4722" s="52"/>
    </row>
    <row r="4723">
      <c r="A4723" s="28"/>
      <c r="B4723" s="52"/>
      <c r="C4723" s="52"/>
    </row>
    <row r="4724">
      <c r="A4724" s="28"/>
      <c r="B4724" s="52"/>
      <c r="C4724" s="52"/>
    </row>
    <row r="4725">
      <c r="A4725" s="28"/>
      <c r="B4725" s="52"/>
      <c r="C4725" s="52"/>
    </row>
    <row r="4726">
      <c r="A4726" s="28"/>
      <c r="B4726" s="52"/>
      <c r="C4726" s="52"/>
    </row>
    <row r="4727">
      <c r="A4727" s="28"/>
      <c r="B4727" s="52"/>
      <c r="C4727" s="52"/>
    </row>
    <row r="4728">
      <c r="A4728" s="28"/>
      <c r="B4728" s="52"/>
      <c r="C4728" s="52"/>
    </row>
    <row r="4729">
      <c r="A4729" s="28"/>
      <c r="B4729" s="52"/>
      <c r="C4729" s="52"/>
    </row>
    <row r="4730">
      <c r="A4730" s="28"/>
      <c r="B4730" s="52"/>
      <c r="C4730" s="52"/>
    </row>
    <row r="4731">
      <c r="A4731" s="28"/>
      <c r="B4731" s="52"/>
      <c r="C4731" s="52"/>
    </row>
    <row r="4732">
      <c r="A4732" s="28"/>
      <c r="B4732" s="52"/>
      <c r="C4732" s="52"/>
    </row>
    <row r="4733">
      <c r="A4733" s="28"/>
      <c r="B4733" s="52"/>
      <c r="C4733" s="52"/>
    </row>
    <row r="4734">
      <c r="A4734" s="28"/>
      <c r="B4734" s="52"/>
      <c r="C4734" s="52"/>
    </row>
    <row r="4735">
      <c r="A4735" s="28"/>
      <c r="B4735" s="52"/>
      <c r="C4735" s="52"/>
    </row>
    <row r="4736">
      <c r="A4736" s="28"/>
      <c r="B4736" s="52"/>
      <c r="C4736" s="52"/>
    </row>
    <row r="4737">
      <c r="A4737" s="28"/>
      <c r="B4737" s="52"/>
      <c r="C4737" s="52"/>
    </row>
    <row r="4738">
      <c r="A4738" s="28"/>
      <c r="B4738" s="52"/>
      <c r="C4738" s="52"/>
    </row>
    <row r="4739">
      <c r="A4739" s="28"/>
      <c r="B4739" s="52"/>
      <c r="C4739" s="52"/>
    </row>
    <row r="4740">
      <c r="A4740" s="28"/>
      <c r="B4740" s="52"/>
      <c r="C4740" s="52"/>
    </row>
    <row r="4741">
      <c r="A4741" s="28"/>
      <c r="B4741" s="52"/>
      <c r="C4741" s="52"/>
    </row>
    <row r="4742">
      <c r="A4742" s="28"/>
      <c r="B4742" s="52"/>
      <c r="C4742" s="52"/>
    </row>
    <row r="4743">
      <c r="A4743" s="28"/>
      <c r="B4743" s="52"/>
      <c r="C4743" s="52"/>
    </row>
    <row r="4744">
      <c r="A4744" s="28"/>
      <c r="B4744" s="52"/>
      <c r="C4744" s="52"/>
    </row>
    <row r="4745">
      <c r="A4745" s="28"/>
      <c r="B4745" s="52"/>
      <c r="C4745" s="52"/>
    </row>
    <row r="4746">
      <c r="A4746" s="28"/>
      <c r="B4746" s="52"/>
      <c r="C4746" s="52"/>
    </row>
    <row r="4747">
      <c r="A4747" s="28"/>
      <c r="B4747" s="52"/>
      <c r="C4747" s="52"/>
    </row>
    <row r="4748">
      <c r="A4748" s="28"/>
      <c r="B4748" s="52"/>
      <c r="C4748" s="52"/>
    </row>
    <row r="4749">
      <c r="A4749" s="28"/>
      <c r="B4749" s="52"/>
      <c r="C4749" s="52"/>
    </row>
    <row r="4750">
      <c r="A4750" s="28"/>
      <c r="B4750" s="52"/>
      <c r="C4750" s="52"/>
    </row>
    <row r="4751">
      <c r="A4751" s="28"/>
      <c r="B4751" s="52"/>
      <c r="C4751" s="52"/>
    </row>
    <row r="4752">
      <c r="A4752" s="28"/>
      <c r="B4752" s="52"/>
      <c r="C4752" s="52"/>
    </row>
    <row r="4753">
      <c r="A4753" s="28"/>
      <c r="B4753" s="52"/>
      <c r="C4753" s="52"/>
    </row>
    <row r="4754">
      <c r="A4754" s="28"/>
      <c r="B4754" s="52"/>
      <c r="C4754" s="52"/>
    </row>
    <row r="4755">
      <c r="A4755" s="28"/>
      <c r="B4755" s="52"/>
      <c r="C4755" s="52"/>
    </row>
    <row r="4756">
      <c r="A4756" s="28"/>
      <c r="B4756" s="52"/>
      <c r="C4756" s="52"/>
    </row>
    <row r="4757">
      <c r="A4757" s="28"/>
      <c r="B4757" s="52"/>
      <c r="C4757" s="52"/>
    </row>
    <row r="4758">
      <c r="A4758" s="28"/>
      <c r="B4758" s="52"/>
      <c r="C4758" s="52"/>
    </row>
    <row r="4759">
      <c r="A4759" s="28"/>
      <c r="B4759" s="52"/>
      <c r="C4759" s="52"/>
    </row>
    <row r="4760">
      <c r="A4760" s="28"/>
      <c r="B4760" s="52"/>
      <c r="C4760" s="52"/>
    </row>
    <row r="4761">
      <c r="A4761" s="28"/>
      <c r="B4761" s="52"/>
      <c r="C4761" s="52"/>
    </row>
    <row r="4762">
      <c r="A4762" s="28"/>
      <c r="B4762" s="52"/>
      <c r="C4762" s="52"/>
    </row>
    <row r="4763">
      <c r="A4763" s="28"/>
      <c r="B4763" s="52"/>
      <c r="C4763" s="52"/>
    </row>
    <row r="4764">
      <c r="A4764" s="28"/>
      <c r="B4764" s="52"/>
      <c r="C4764" s="52"/>
    </row>
    <row r="4765">
      <c r="A4765" s="28"/>
      <c r="B4765" s="52"/>
      <c r="C4765" s="52"/>
    </row>
    <row r="4766">
      <c r="A4766" s="28"/>
      <c r="B4766" s="52"/>
      <c r="C4766" s="52"/>
    </row>
    <row r="4767">
      <c r="A4767" s="28"/>
      <c r="B4767" s="52"/>
      <c r="C4767" s="52"/>
    </row>
    <row r="4768">
      <c r="A4768" s="28"/>
      <c r="B4768" s="52"/>
      <c r="C4768" s="52"/>
    </row>
    <row r="4769">
      <c r="A4769" s="28"/>
      <c r="B4769" s="52"/>
      <c r="C4769" s="52"/>
    </row>
    <row r="4770">
      <c r="A4770" s="28"/>
      <c r="B4770" s="52"/>
      <c r="C4770" s="52"/>
    </row>
    <row r="4771">
      <c r="A4771" s="28"/>
      <c r="B4771" s="52"/>
      <c r="C4771" s="52"/>
    </row>
    <row r="4772">
      <c r="A4772" s="28"/>
      <c r="B4772" s="52"/>
      <c r="C4772" s="52"/>
    </row>
    <row r="4773">
      <c r="A4773" s="28"/>
      <c r="B4773" s="52"/>
      <c r="C4773" s="52"/>
    </row>
    <row r="4774">
      <c r="A4774" s="28"/>
      <c r="B4774" s="52"/>
      <c r="C4774" s="52"/>
    </row>
    <row r="4775">
      <c r="A4775" s="28"/>
      <c r="B4775" s="52"/>
      <c r="C4775" s="52"/>
    </row>
    <row r="4776">
      <c r="A4776" s="28"/>
      <c r="B4776" s="52"/>
      <c r="C4776" s="52"/>
    </row>
    <row r="4777">
      <c r="A4777" s="28"/>
      <c r="B4777" s="52"/>
      <c r="C4777" s="52"/>
    </row>
    <row r="4778">
      <c r="A4778" s="28"/>
      <c r="B4778" s="52"/>
      <c r="C4778" s="52"/>
    </row>
    <row r="4779">
      <c r="A4779" s="28"/>
      <c r="B4779" s="52"/>
      <c r="C4779" s="52"/>
    </row>
    <row r="4780">
      <c r="A4780" s="28"/>
      <c r="B4780" s="52"/>
      <c r="C4780" s="52"/>
    </row>
    <row r="4781">
      <c r="A4781" s="28"/>
      <c r="B4781" s="52"/>
      <c r="C4781" s="52"/>
    </row>
    <row r="4782">
      <c r="A4782" s="28"/>
      <c r="B4782" s="52"/>
      <c r="C4782" s="52"/>
    </row>
    <row r="4783">
      <c r="A4783" s="28"/>
      <c r="B4783" s="52"/>
      <c r="C4783" s="52"/>
    </row>
    <row r="4784">
      <c r="A4784" s="28"/>
      <c r="B4784" s="52"/>
      <c r="C4784" s="52"/>
    </row>
    <row r="4785">
      <c r="A4785" s="28"/>
      <c r="B4785" s="52"/>
      <c r="C4785" s="52"/>
    </row>
    <row r="4786">
      <c r="A4786" s="28"/>
      <c r="B4786" s="52"/>
      <c r="C4786" s="52"/>
    </row>
    <row r="4787">
      <c r="A4787" s="28"/>
      <c r="B4787" s="52"/>
      <c r="C4787" s="52"/>
    </row>
    <row r="4788">
      <c r="A4788" s="28"/>
      <c r="B4788" s="52"/>
      <c r="C4788" s="52"/>
    </row>
    <row r="4789">
      <c r="A4789" s="28"/>
      <c r="B4789" s="52"/>
      <c r="C4789" s="52"/>
    </row>
    <row r="4790">
      <c r="A4790" s="28"/>
      <c r="B4790" s="52"/>
      <c r="C4790" s="52"/>
    </row>
    <row r="4791">
      <c r="A4791" s="28"/>
      <c r="B4791" s="52"/>
      <c r="C4791" s="52"/>
    </row>
    <row r="4792">
      <c r="A4792" s="28"/>
      <c r="B4792" s="52"/>
      <c r="C4792" s="52"/>
    </row>
    <row r="4793">
      <c r="A4793" s="28"/>
      <c r="B4793" s="52"/>
      <c r="C4793" s="52"/>
    </row>
    <row r="4794">
      <c r="A4794" s="28"/>
      <c r="B4794" s="52"/>
      <c r="C4794" s="52"/>
    </row>
    <row r="4795">
      <c r="A4795" s="28"/>
      <c r="B4795" s="52"/>
      <c r="C4795" s="52"/>
    </row>
    <row r="4796">
      <c r="A4796" s="28"/>
      <c r="B4796" s="52"/>
      <c r="C4796" s="52"/>
    </row>
    <row r="4797">
      <c r="A4797" s="28"/>
      <c r="B4797" s="52"/>
      <c r="C4797" s="52"/>
    </row>
    <row r="4798">
      <c r="A4798" s="28"/>
      <c r="B4798" s="52"/>
      <c r="C4798" s="52"/>
    </row>
    <row r="4799">
      <c r="A4799" s="28"/>
      <c r="B4799" s="52"/>
      <c r="C4799" s="52"/>
    </row>
    <row r="4800">
      <c r="A4800" s="28"/>
      <c r="B4800" s="52"/>
      <c r="C4800" s="52"/>
    </row>
    <row r="4801">
      <c r="A4801" s="28"/>
      <c r="B4801" s="52"/>
      <c r="C4801" s="52"/>
    </row>
    <row r="4802">
      <c r="A4802" s="28"/>
      <c r="B4802" s="52"/>
      <c r="C4802" s="52"/>
    </row>
    <row r="4803">
      <c r="A4803" s="28"/>
      <c r="B4803" s="52"/>
      <c r="C4803" s="52"/>
    </row>
    <row r="4804">
      <c r="A4804" s="28"/>
      <c r="B4804" s="52"/>
      <c r="C4804" s="52"/>
    </row>
    <row r="4805">
      <c r="A4805" s="28"/>
      <c r="B4805" s="52"/>
      <c r="C4805" s="52"/>
    </row>
    <row r="4806">
      <c r="A4806" s="28"/>
      <c r="B4806" s="52"/>
      <c r="C4806" s="52"/>
    </row>
    <row r="4807">
      <c r="A4807" s="28"/>
      <c r="B4807" s="52"/>
      <c r="C4807" s="52"/>
    </row>
    <row r="4808">
      <c r="A4808" s="28"/>
      <c r="B4808" s="52"/>
      <c r="C4808" s="52"/>
    </row>
    <row r="4809">
      <c r="A4809" s="28"/>
      <c r="B4809" s="52"/>
      <c r="C4809" s="52"/>
    </row>
    <row r="4810">
      <c r="A4810" s="28"/>
      <c r="B4810" s="52"/>
      <c r="C4810" s="52"/>
    </row>
    <row r="4811">
      <c r="A4811" s="28"/>
      <c r="B4811" s="52"/>
      <c r="C4811" s="52"/>
    </row>
    <row r="4812">
      <c r="A4812" s="28"/>
      <c r="B4812" s="52"/>
      <c r="C4812" s="52"/>
    </row>
    <row r="4813">
      <c r="A4813" s="28"/>
      <c r="B4813" s="52"/>
      <c r="C4813" s="52"/>
    </row>
    <row r="4814">
      <c r="A4814" s="28"/>
      <c r="B4814" s="52"/>
      <c r="C4814" s="52"/>
    </row>
    <row r="4815">
      <c r="A4815" s="28"/>
      <c r="B4815" s="52"/>
      <c r="C4815" s="52"/>
    </row>
    <row r="4816">
      <c r="A4816" s="28"/>
      <c r="B4816" s="52"/>
      <c r="C4816" s="52"/>
    </row>
    <row r="4817">
      <c r="A4817" s="28"/>
      <c r="B4817" s="52"/>
      <c r="C4817" s="52"/>
    </row>
    <row r="4818">
      <c r="A4818" s="28"/>
      <c r="B4818" s="52"/>
      <c r="C4818" s="52"/>
    </row>
    <row r="4819">
      <c r="A4819" s="28"/>
      <c r="B4819" s="52"/>
      <c r="C4819" s="52"/>
    </row>
    <row r="4820">
      <c r="A4820" s="28"/>
      <c r="B4820" s="52"/>
      <c r="C4820" s="52"/>
    </row>
    <row r="4821">
      <c r="A4821" s="28"/>
      <c r="B4821" s="52"/>
      <c r="C4821" s="52"/>
    </row>
    <row r="4822">
      <c r="A4822" s="28"/>
      <c r="B4822" s="52"/>
      <c r="C4822" s="52"/>
    </row>
    <row r="4823">
      <c r="A4823" s="28"/>
      <c r="B4823" s="52"/>
      <c r="C4823" s="52"/>
    </row>
    <row r="4824">
      <c r="A4824" s="28"/>
      <c r="B4824" s="52"/>
      <c r="C4824" s="52"/>
    </row>
    <row r="4825">
      <c r="A4825" s="28"/>
      <c r="B4825" s="52"/>
      <c r="C4825" s="52"/>
    </row>
    <row r="4826">
      <c r="A4826" s="28"/>
      <c r="B4826" s="52"/>
      <c r="C4826" s="52"/>
    </row>
    <row r="4827">
      <c r="A4827" s="28"/>
      <c r="B4827" s="52"/>
      <c r="C4827" s="52"/>
    </row>
    <row r="4828">
      <c r="A4828" s="28"/>
      <c r="B4828" s="52"/>
      <c r="C4828" s="52"/>
    </row>
    <row r="4829">
      <c r="A4829" s="28"/>
      <c r="B4829" s="52"/>
      <c r="C4829" s="52"/>
    </row>
    <row r="4830">
      <c r="A4830" s="28"/>
      <c r="B4830" s="52"/>
      <c r="C4830" s="52"/>
    </row>
    <row r="4831">
      <c r="A4831" s="28"/>
      <c r="B4831" s="52"/>
      <c r="C4831" s="52"/>
    </row>
    <row r="4832">
      <c r="A4832" s="28"/>
      <c r="B4832" s="52"/>
      <c r="C4832" s="52"/>
    </row>
    <row r="4833">
      <c r="A4833" s="28"/>
      <c r="B4833" s="52"/>
      <c r="C4833" s="52"/>
    </row>
    <row r="4834">
      <c r="A4834" s="28"/>
      <c r="B4834" s="52"/>
      <c r="C4834" s="52"/>
    </row>
    <row r="4835">
      <c r="A4835" s="28"/>
      <c r="B4835" s="52"/>
      <c r="C4835" s="52"/>
    </row>
    <row r="4836">
      <c r="A4836" s="28"/>
      <c r="B4836" s="52"/>
      <c r="C4836" s="52"/>
    </row>
    <row r="4837">
      <c r="A4837" s="28"/>
      <c r="B4837" s="52"/>
      <c r="C4837" s="52"/>
    </row>
    <row r="4838">
      <c r="A4838" s="28"/>
      <c r="B4838" s="52"/>
      <c r="C4838" s="52"/>
    </row>
    <row r="4839">
      <c r="A4839" s="28"/>
      <c r="B4839" s="52"/>
      <c r="C4839" s="52"/>
    </row>
    <row r="4840">
      <c r="A4840" s="28"/>
      <c r="B4840" s="52"/>
      <c r="C4840" s="52"/>
    </row>
    <row r="4841">
      <c r="A4841" s="28"/>
      <c r="B4841" s="52"/>
      <c r="C4841" s="52"/>
    </row>
    <row r="4842">
      <c r="A4842" s="28"/>
      <c r="B4842" s="52"/>
      <c r="C4842" s="52"/>
    </row>
    <row r="4843">
      <c r="A4843" s="28"/>
      <c r="B4843" s="52"/>
      <c r="C4843" s="52"/>
    </row>
    <row r="4844">
      <c r="A4844" s="28"/>
      <c r="B4844" s="52"/>
      <c r="C4844" s="52"/>
    </row>
    <row r="4845">
      <c r="A4845" s="28"/>
      <c r="B4845" s="52"/>
      <c r="C4845" s="52"/>
    </row>
    <row r="4846">
      <c r="A4846" s="28"/>
      <c r="B4846" s="52"/>
      <c r="C4846" s="52"/>
    </row>
    <row r="4847">
      <c r="A4847" s="28"/>
      <c r="B4847" s="52"/>
      <c r="C4847" s="52"/>
    </row>
    <row r="4848">
      <c r="A4848" s="28"/>
      <c r="B4848" s="52"/>
      <c r="C4848" s="52"/>
    </row>
    <row r="4849">
      <c r="A4849" s="28"/>
      <c r="B4849" s="52"/>
      <c r="C4849" s="52"/>
    </row>
    <row r="4850">
      <c r="A4850" s="28"/>
      <c r="B4850" s="52"/>
      <c r="C4850" s="52"/>
    </row>
    <row r="4851">
      <c r="A4851" s="28"/>
      <c r="B4851" s="52"/>
      <c r="C4851" s="52"/>
    </row>
    <row r="4852">
      <c r="A4852" s="28"/>
      <c r="B4852" s="52"/>
      <c r="C4852" s="52"/>
    </row>
    <row r="4853">
      <c r="A4853" s="28"/>
      <c r="B4853" s="52"/>
      <c r="C4853" s="52"/>
    </row>
    <row r="4854">
      <c r="A4854" s="28"/>
      <c r="B4854" s="52"/>
      <c r="C4854" s="52"/>
    </row>
    <row r="4855">
      <c r="A4855" s="28"/>
      <c r="B4855" s="52"/>
      <c r="C4855" s="52"/>
    </row>
    <row r="4856">
      <c r="A4856" s="28"/>
      <c r="B4856" s="52"/>
      <c r="C4856" s="52"/>
    </row>
    <row r="4857">
      <c r="A4857" s="28"/>
      <c r="B4857" s="52"/>
      <c r="C4857" s="52"/>
    </row>
    <row r="4858">
      <c r="A4858" s="28"/>
      <c r="B4858" s="52"/>
      <c r="C4858" s="52"/>
    </row>
    <row r="4859">
      <c r="A4859" s="28"/>
      <c r="B4859" s="52"/>
      <c r="C4859" s="52"/>
    </row>
    <row r="4860">
      <c r="A4860" s="28"/>
      <c r="B4860" s="52"/>
      <c r="C4860" s="52"/>
    </row>
    <row r="4861">
      <c r="A4861" s="28"/>
      <c r="B4861" s="52"/>
      <c r="C4861" s="52"/>
    </row>
    <row r="4862">
      <c r="A4862" s="28"/>
      <c r="B4862" s="52"/>
      <c r="C4862" s="52"/>
    </row>
    <row r="4863">
      <c r="A4863" s="28"/>
      <c r="B4863" s="52"/>
      <c r="C4863" s="52"/>
    </row>
    <row r="4864">
      <c r="A4864" s="28"/>
      <c r="B4864" s="52"/>
      <c r="C4864" s="52"/>
    </row>
    <row r="4865">
      <c r="A4865" s="28"/>
      <c r="B4865" s="52"/>
      <c r="C4865" s="52"/>
    </row>
    <row r="4866">
      <c r="A4866" s="28"/>
      <c r="B4866" s="52"/>
      <c r="C4866" s="52"/>
    </row>
    <row r="4867">
      <c r="A4867" s="28"/>
      <c r="B4867" s="52"/>
      <c r="C4867" s="52"/>
    </row>
    <row r="4868">
      <c r="A4868" s="28"/>
      <c r="B4868" s="52"/>
      <c r="C4868" s="52"/>
    </row>
    <row r="4869">
      <c r="A4869" s="28"/>
      <c r="B4869" s="52"/>
      <c r="C4869" s="52"/>
    </row>
    <row r="4870">
      <c r="A4870" s="28"/>
      <c r="B4870" s="52"/>
      <c r="C4870" s="52"/>
    </row>
    <row r="4871">
      <c r="A4871" s="28"/>
      <c r="B4871" s="52"/>
      <c r="C4871" s="52"/>
    </row>
    <row r="4872">
      <c r="A4872" s="28"/>
      <c r="B4872" s="52"/>
      <c r="C4872" s="52"/>
    </row>
    <row r="4873">
      <c r="A4873" s="28"/>
      <c r="B4873" s="52"/>
      <c r="C4873" s="52"/>
    </row>
    <row r="4874">
      <c r="A4874" s="28"/>
      <c r="B4874" s="52"/>
      <c r="C4874" s="52"/>
    </row>
    <row r="4875">
      <c r="A4875" s="28"/>
      <c r="B4875" s="52"/>
      <c r="C4875" s="52"/>
    </row>
    <row r="4876">
      <c r="A4876" s="28"/>
      <c r="B4876" s="52"/>
      <c r="C4876" s="52"/>
    </row>
    <row r="4877">
      <c r="A4877" s="28"/>
      <c r="B4877" s="52"/>
      <c r="C4877" s="52"/>
    </row>
    <row r="4878">
      <c r="A4878" s="28"/>
      <c r="B4878" s="52"/>
      <c r="C4878" s="52"/>
    </row>
    <row r="4879">
      <c r="A4879" s="28"/>
      <c r="B4879" s="52"/>
      <c r="C4879" s="52"/>
    </row>
    <row r="4880">
      <c r="A4880" s="28"/>
      <c r="B4880" s="52"/>
      <c r="C4880" s="52"/>
    </row>
    <row r="4881">
      <c r="A4881" s="28"/>
      <c r="B4881" s="52"/>
      <c r="C4881" s="52"/>
    </row>
    <row r="4882">
      <c r="A4882" s="28"/>
      <c r="B4882" s="52"/>
      <c r="C4882" s="52"/>
    </row>
    <row r="4883">
      <c r="A4883" s="28"/>
      <c r="B4883" s="52"/>
      <c r="C4883" s="52"/>
    </row>
    <row r="4884">
      <c r="A4884" s="28"/>
      <c r="B4884" s="52"/>
      <c r="C4884" s="52"/>
    </row>
    <row r="4885">
      <c r="A4885" s="28"/>
      <c r="B4885" s="52"/>
      <c r="C4885" s="52"/>
    </row>
    <row r="4886">
      <c r="A4886" s="28"/>
      <c r="B4886" s="52"/>
      <c r="C4886" s="52"/>
    </row>
    <row r="4887">
      <c r="A4887" s="28"/>
      <c r="B4887" s="52"/>
      <c r="C4887" s="52"/>
    </row>
    <row r="4888">
      <c r="A4888" s="28"/>
      <c r="B4888" s="52"/>
      <c r="C4888" s="52"/>
    </row>
    <row r="4889">
      <c r="A4889" s="28"/>
      <c r="B4889" s="52"/>
      <c r="C4889" s="52"/>
    </row>
    <row r="4890">
      <c r="A4890" s="28"/>
      <c r="B4890" s="52"/>
      <c r="C4890" s="52"/>
    </row>
    <row r="4891">
      <c r="A4891" s="28"/>
      <c r="B4891" s="52"/>
      <c r="C4891" s="52"/>
    </row>
    <row r="4892">
      <c r="A4892" s="28"/>
      <c r="B4892" s="52"/>
      <c r="C4892" s="52"/>
    </row>
    <row r="4893">
      <c r="A4893" s="28"/>
      <c r="B4893" s="52"/>
      <c r="C4893" s="52"/>
    </row>
    <row r="4894">
      <c r="A4894" s="28"/>
      <c r="B4894" s="52"/>
      <c r="C4894" s="52"/>
    </row>
    <row r="4895">
      <c r="A4895" s="28"/>
      <c r="B4895" s="52"/>
      <c r="C4895" s="52"/>
    </row>
    <row r="4896">
      <c r="A4896" s="28"/>
      <c r="B4896" s="52"/>
      <c r="C4896" s="52"/>
    </row>
    <row r="4897">
      <c r="A4897" s="28"/>
      <c r="B4897" s="52"/>
      <c r="C4897" s="52"/>
    </row>
    <row r="4898">
      <c r="A4898" s="28"/>
      <c r="B4898" s="52"/>
      <c r="C4898" s="52"/>
    </row>
    <row r="4899">
      <c r="A4899" s="28"/>
      <c r="B4899" s="52"/>
      <c r="C4899" s="52"/>
    </row>
    <row r="4900">
      <c r="A4900" s="28"/>
      <c r="B4900" s="52"/>
      <c r="C4900" s="52"/>
    </row>
    <row r="4901">
      <c r="A4901" s="28"/>
      <c r="B4901" s="52"/>
      <c r="C4901" s="52"/>
    </row>
    <row r="4902">
      <c r="A4902" s="28"/>
      <c r="B4902" s="52"/>
      <c r="C4902" s="52"/>
    </row>
    <row r="4903">
      <c r="A4903" s="28"/>
      <c r="B4903" s="52"/>
      <c r="C4903" s="52"/>
    </row>
    <row r="4904">
      <c r="A4904" s="28"/>
      <c r="B4904" s="52"/>
      <c r="C4904" s="52"/>
    </row>
    <row r="4905">
      <c r="A4905" s="28"/>
      <c r="B4905" s="52"/>
      <c r="C4905" s="52"/>
    </row>
    <row r="4906">
      <c r="A4906" s="28"/>
      <c r="B4906" s="52"/>
      <c r="C4906" s="52"/>
    </row>
    <row r="4907">
      <c r="A4907" s="28"/>
      <c r="B4907" s="52"/>
      <c r="C4907" s="52"/>
    </row>
    <row r="4908">
      <c r="A4908" s="28"/>
      <c r="B4908" s="52"/>
      <c r="C4908" s="52"/>
    </row>
    <row r="4909">
      <c r="A4909" s="28"/>
      <c r="B4909" s="52"/>
      <c r="C4909" s="52"/>
    </row>
    <row r="4910">
      <c r="A4910" s="28"/>
      <c r="B4910" s="52"/>
      <c r="C4910" s="52"/>
    </row>
    <row r="4911">
      <c r="A4911" s="28"/>
      <c r="B4911" s="52"/>
      <c r="C4911" s="52"/>
    </row>
    <row r="4912">
      <c r="A4912" s="28"/>
      <c r="B4912" s="52"/>
      <c r="C4912" s="52"/>
    </row>
    <row r="4913">
      <c r="A4913" s="28"/>
      <c r="B4913" s="52"/>
      <c r="C4913" s="52"/>
    </row>
    <row r="4914">
      <c r="A4914" s="28"/>
      <c r="B4914" s="52"/>
      <c r="C4914" s="52"/>
    </row>
    <row r="4915">
      <c r="A4915" s="28"/>
      <c r="B4915" s="52"/>
      <c r="C4915" s="52"/>
    </row>
    <row r="4916">
      <c r="A4916" s="28"/>
      <c r="B4916" s="52"/>
      <c r="C4916" s="52"/>
    </row>
    <row r="4917">
      <c r="A4917" s="28"/>
      <c r="B4917" s="52"/>
      <c r="C4917" s="52"/>
    </row>
    <row r="4918">
      <c r="A4918" s="28"/>
      <c r="B4918" s="52"/>
      <c r="C4918" s="52"/>
    </row>
    <row r="4919">
      <c r="A4919" s="28"/>
      <c r="B4919" s="52"/>
      <c r="C4919" s="52"/>
    </row>
    <row r="4920">
      <c r="A4920" s="28"/>
      <c r="B4920" s="52"/>
      <c r="C4920" s="52"/>
    </row>
    <row r="4921">
      <c r="A4921" s="28"/>
      <c r="B4921" s="52"/>
      <c r="C4921" s="52"/>
    </row>
    <row r="4922">
      <c r="A4922" s="28"/>
      <c r="B4922" s="52"/>
      <c r="C4922" s="52"/>
    </row>
    <row r="4923">
      <c r="A4923" s="28"/>
      <c r="B4923" s="52"/>
      <c r="C4923" s="52"/>
    </row>
    <row r="4924">
      <c r="A4924" s="28"/>
      <c r="B4924" s="52"/>
      <c r="C4924" s="52"/>
    </row>
    <row r="4925">
      <c r="A4925" s="28"/>
      <c r="B4925" s="52"/>
      <c r="C4925" s="52"/>
    </row>
    <row r="4926">
      <c r="A4926" s="28"/>
      <c r="B4926" s="52"/>
      <c r="C4926" s="52"/>
    </row>
    <row r="4927">
      <c r="A4927" s="28"/>
      <c r="B4927" s="52"/>
      <c r="C4927" s="52"/>
    </row>
    <row r="4928">
      <c r="A4928" s="28"/>
      <c r="B4928" s="52"/>
      <c r="C4928" s="52"/>
    </row>
    <row r="4929">
      <c r="A4929" s="28"/>
      <c r="B4929" s="52"/>
      <c r="C4929" s="52"/>
    </row>
    <row r="4930">
      <c r="A4930" s="28"/>
      <c r="B4930" s="52"/>
      <c r="C4930" s="52"/>
    </row>
    <row r="4931">
      <c r="A4931" s="28"/>
      <c r="B4931" s="52"/>
      <c r="C4931" s="52"/>
    </row>
    <row r="4932">
      <c r="A4932" s="28"/>
      <c r="B4932" s="52"/>
      <c r="C4932" s="52"/>
    </row>
    <row r="4933">
      <c r="A4933" s="28"/>
      <c r="B4933" s="52"/>
      <c r="C4933" s="52"/>
    </row>
    <row r="4934">
      <c r="A4934" s="28"/>
      <c r="B4934" s="52"/>
      <c r="C4934" s="52"/>
    </row>
    <row r="4935">
      <c r="A4935" s="28"/>
      <c r="B4935" s="52"/>
      <c r="C4935" s="52"/>
    </row>
    <row r="4936">
      <c r="A4936" s="28"/>
      <c r="B4936" s="52"/>
      <c r="C4936" s="52"/>
    </row>
    <row r="4937">
      <c r="A4937" s="28"/>
      <c r="B4937" s="52"/>
      <c r="C4937" s="52"/>
    </row>
    <row r="4938">
      <c r="A4938" s="28"/>
      <c r="B4938" s="52"/>
      <c r="C4938" s="52"/>
    </row>
    <row r="4939">
      <c r="A4939" s="28"/>
      <c r="B4939" s="52"/>
      <c r="C4939" s="52"/>
    </row>
    <row r="4940">
      <c r="A4940" s="28"/>
      <c r="B4940" s="52"/>
      <c r="C4940" s="52"/>
    </row>
    <row r="4941">
      <c r="A4941" s="28"/>
      <c r="B4941" s="52"/>
      <c r="C4941" s="52"/>
    </row>
    <row r="4942">
      <c r="A4942" s="28"/>
      <c r="B4942" s="52"/>
      <c r="C4942" s="52"/>
    </row>
    <row r="4943">
      <c r="A4943" s="28"/>
      <c r="B4943" s="52"/>
      <c r="C4943" s="52"/>
    </row>
    <row r="4944">
      <c r="A4944" s="28"/>
      <c r="B4944" s="52"/>
      <c r="C4944" s="52"/>
    </row>
    <row r="4945">
      <c r="A4945" s="28"/>
      <c r="B4945" s="52"/>
      <c r="C4945" s="52"/>
    </row>
    <row r="4946">
      <c r="A4946" s="28"/>
      <c r="B4946" s="52"/>
      <c r="C4946" s="52"/>
    </row>
    <row r="4947">
      <c r="A4947" s="28"/>
      <c r="B4947" s="52"/>
      <c r="C4947" s="52"/>
    </row>
    <row r="4948">
      <c r="A4948" s="28"/>
      <c r="B4948" s="52"/>
      <c r="C4948" s="52"/>
    </row>
    <row r="4949">
      <c r="A4949" s="28"/>
      <c r="B4949" s="52"/>
      <c r="C4949" s="52"/>
    </row>
    <row r="4950">
      <c r="A4950" s="28"/>
      <c r="B4950" s="52"/>
      <c r="C4950" s="52"/>
    </row>
    <row r="4951">
      <c r="A4951" s="28"/>
      <c r="B4951" s="52"/>
      <c r="C4951" s="52"/>
    </row>
    <row r="4952">
      <c r="A4952" s="28"/>
      <c r="B4952" s="52"/>
      <c r="C4952" s="52"/>
    </row>
    <row r="4953">
      <c r="A4953" s="28"/>
      <c r="B4953" s="52"/>
      <c r="C4953" s="52"/>
    </row>
    <row r="4954">
      <c r="A4954" s="28"/>
      <c r="B4954" s="52"/>
      <c r="C4954" s="52"/>
    </row>
    <row r="4955">
      <c r="A4955" s="28"/>
      <c r="B4955" s="52"/>
      <c r="C4955" s="52"/>
    </row>
    <row r="4956">
      <c r="A4956" s="28"/>
      <c r="B4956" s="52"/>
      <c r="C4956" s="52"/>
    </row>
    <row r="4957">
      <c r="A4957" s="28"/>
      <c r="B4957" s="52"/>
      <c r="C4957" s="52"/>
    </row>
    <row r="4958">
      <c r="A4958" s="28"/>
      <c r="B4958" s="52"/>
      <c r="C4958" s="52"/>
    </row>
    <row r="4959">
      <c r="A4959" s="28"/>
      <c r="B4959" s="52"/>
      <c r="C4959" s="52"/>
    </row>
    <row r="4960">
      <c r="A4960" s="28"/>
      <c r="B4960" s="52"/>
      <c r="C4960" s="52"/>
    </row>
    <row r="4961">
      <c r="A4961" s="28"/>
      <c r="B4961" s="52"/>
      <c r="C4961" s="52"/>
    </row>
    <row r="4962">
      <c r="A4962" s="28"/>
      <c r="B4962" s="52"/>
      <c r="C4962" s="52"/>
    </row>
    <row r="4963">
      <c r="A4963" s="28"/>
      <c r="B4963" s="52"/>
      <c r="C4963" s="52"/>
    </row>
    <row r="4964">
      <c r="A4964" s="28"/>
      <c r="B4964" s="52"/>
      <c r="C4964" s="52"/>
    </row>
    <row r="4965">
      <c r="A4965" s="28"/>
      <c r="B4965" s="52"/>
      <c r="C4965" s="52"/>
    </row>
    <row r="4966">
      <c r="A4966" s="28"/>
      <c r="B4966" s="52"/>
      <c r="C4966" s="52"/>
    </row>
    <row r="4967">
      <c r="A4967" s="28"/>
      <c r="B4967" s="52"/>
      <c r="C4967" s="52"/>
    </row>
    <row r="4968">
      <c r="A4968" s="28"/>
      <c r="B4968" s="52"/>
      <c r="C4968" s="52"/>
    </row>
    <row r="4969">
      <c r="A4969" s="28"/>
      <c r="B4969" s="52"/>
      <c r="C4969" s="52"/>
    </row>
    <row r="4970">
      <c r="A4970" s="28"/>
      <c r="B4970" s="52"/>
      <c r="C4970" s="52"/>
    </row>
    <row r="4971">
      <c r="A4971" s="28"/>
      <c r="B4971" s="52"/>
      <c r="C4971" s="52"/>
    </row>
    <row r="4972">
      <c r="A4972" s="28"/>
      <c r="B4972" s="52"/>
      <c r="C4972" s="52"/>
    </row>
    <row r="4973">
      <c r="A4973" s="28"/>
      <c r="B4973" s="52"/>
      <c r="C4973" s="52"/>
    </row>
    <row r="4974">
      <c r="A4974" s="28"/>
      <c r="B4974" s="52"/>
      <c r="C4974" s="52"/>
    </row>
    <row r="4975">
      <c r="A4975" s="28"/>
      <c r="B4975" s="52"/>
      <c r="C4975" s="52"/>
    </row>
    <row r="4976">
      <c r="A4976" s="28"/>
      <c r="B4976" s="52"/>
      <c r="C4976" s="52"/>
    </row>
    <row r="4977">
      <c r="A4977" s="28"/>
      <c r="B4977" s="52"/>
      <c r="C4977" s="52"/>
    </row>
    <row r="4978">
      <c r="A4978" s="28"/>
      <c r="B4978" s="52"/>
      <c r="C4978" s="52"/>
    </row>
    <row r="4979">
      <c r="A4979" s="28"/>
      <c r="B4979" s="52"/>
      <c r="C4979" s="52"/>
    </row>
    <row r="4980">
      <c r="A4980" s="28"/>
      <c r="B4980" s="52"/>
      <c r="C4980" s="52"/>
    </row>
    <row r="4981">
      <c r="A4981" s="28"/>
      <c r="B4981" s="52"/>
      <c r="C4981" s="52"/>
    </row>
    <row r="4982">
      <c r="A4982" s="28"/>
      <c r="B4982" s="52"/>
      <c r="C4982" s="52"/>
    </row>
    <row r="4983">
      <c r="A4983" s="28"/>
      <c r="B4983" s="52"/>
      <c r="C4983" s="52"/>
    </row>
    <row r="4984">
      <c r="A4984" s="28"/>
      <c r="B4984" s="52"/>
      <c r="C4984" s="52"/>
    </row>
    <row r="4985">
      <c r="A4985" s="28"/>
      <c r="B4985" s="52"/>
      <c r="C4985" s="52"/>
    </row>
    <row r="4986">
      <c r="A4986" s="28"/>
      <c r="B4986" s="52"/>
      <c r="C4986" s="52"/>
    </row>
    <row r="4987">
      <c r="A4987" s="28"/>
      <c r="B4987" s="52"/>
      <c r="C4987" s="52"/>
    </row>
    <row r="4988">
      <c r="A4988" s="28"/>
      <c r="B4988" s="52"/>
      <c r="C4988" s="52"/>
    </row>
    <row r="4989">
      <c r="A4989" s="28"/>
      <c r="B4989" s="52"/>
      <c r="C4989" s="52"/>
    </row>
    <row r="4990">
      <c r="A4990" s="28"/>
      <c r="B4990" s="52"/>
      <c r="C4990" s="52"/>
    </row>
    <row r="4991">
      <c r="A4991" s="28"/>
      <c r="B4991" s="52"/>
      <c r="C4991" s="52"/>
    </row>
    <row r="4992">
      <c r="A4992" s="28"/>
      <c r="B4992" s="52"/>
      <c r="C4992" s="52"/>
    </row>
    <row r="4993">
      <c r="A4993" s="28"/>
      <c r="B4993" s="52"/>
      <c r="C4993" s="52"/>
    </row>
    <row r="4994">
      <c r="A4994" s="28"/>
      <c r="B4994" s="52"/>
      <c r="C4994" s="52"/>
    </row>
    <row r="4995">
      <c r="A4995" s="28"/>
      <c r="B4995" s="52"/>
      <c r="C4995" s="52"/>
    </row>
    <row r="4996">
      <c r="A4996" s="28"/>
      <c r="B4996" s="52"/>
      <c r="C4996" s="52"/>
    </row>
    <row r="4997">
      <c r="A4997" s="28"/>
      <c r="B4997" s="52"/>
      <c r="C4997" s="52"/>
    </row>
    <row r="4998">
      <c r="A4998" s="28"/>
      <c r="B4998" s="52"/>
      <c r="C4998" s="52"/>
    </row>
    <row r="4999">
      <c r="A4999" s="28"/>
      <c r="B4999" s="52"/>
      <c r="C4999" s="52"/>
    </row>
    <row r="5000">
      <c r="A5000" s="28"/>
      <c r="B5000" s="52"/>
      <c r="C5000" s="52"/>
    </row>
  </sheetData>
  <hyperlinks>
    <hyperlink r:id="rId1" ref="N2"/>
    <hyperlink r:id="rId2" ref="Z2"/>
    <hyperlink r:id="rId3" ref="N3"/>
    <hyperlink r:id="rId4" ref="Z3"/>
    <hyperlink r:id="rId5" ref="N4"/>
    <hyperlink r:id="rId6" ref="O4"/>
    <hyperlink r:id="rId7" ref="Z4"/>
    <hyperlink r:id="rId8" ref="N5"/>
    <hyperlink r:id="rId9" ref="O5"/>
    <hyperlink r:id="rId10" ref="N6"/>
    <hyperlink r:id="rId11" ref="O6"/>
    <hyperlink r:id="rId12" ref="N7"/>
    <hyperlink r:id="rId13" ref="O7"/>
    <hyperlink r:id="rId14" ref="N8"/>
    <hyperlink r:id="rId15" ref="O8"/>
    <hyperlink r:id="rId16" ref="N9"/>
    <hyperlink r:id="rId17" ref="O9"/>
    <hyperlink r:id="rId18" ref="N10"/>
    <hyperlink r:id="rId19" ref="N11"/>
    <hyperlink r:id="rId20" ref="Z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N18"/>
    <hyperlink r:id="rId33" ref="O18"/>
    <hyperlink r:id="rId34" ref="Z18"/>
    <hyperlink r:id="rId35" ref="N19"/>
    <hyperlink r:id="rId36" ref="O19"/>
    <hyperlink r:id="rId37" ref="N20"/>
    <hyperlink r:id="rId38" ref="O20"/>
    <hyperlink r:id="rId39" ref="Z20"/>
    <hyperlink r:id="rId40" ref="N21"/>
    <hyperlink r:id="rId41" ref="O21"/>
    <hyperlink r:id="rId42" ref="N22"/>
    <hyperlink r:id="rId43" ref="N23"/>
    <hyperlink r:id="rId44" ref="O23"/>
    <hyperlink r:id="rId45" ref="N24"/>
    <hyperlink r:id="rId46" ref="O24"/>
    <hyperlink r:id="rId47" ref="N25"/>
    <hyperlink r:id="rId48" ref="O25"/>
    <hyperlink r:id="rId49" ref="Z25"/>
    <hyperlink r:id="rId50" ref="N26"/>
    <hyperlink r:id="rId51" ref="N27"/>
    <hyperlink r:id="rId52" ref="O27"/>
    <hyperlink r:id="rId53" ref="N28"/>
    <hyperlink r:id="rId54" ref="O28"/>
    <hyperlink r:id="rId55" ref="N29"/>
    <hyperlink r:id="rId56" ref="O29"/>
    <hyperlink r:id="rId57" ref="N30"/>
    <hyperlink r:id="rId58" ref="O30"/>
    <hyperlink r:id="rId59" ref="N31"/>
    <hyperlink r:id="rId60" ref="O31"/>
    <hyperlink r:id="rId61" ref="N32"/>
    <hyperlink r:id="rId62" ref="Z32"/>
    <hyperlink r:id="rId63" ref="N33"/>
    <hyperlink r:id="rId64" ref="O33"/>
    <hyperlink r:id="rId65" ref="N34"/>
    <hyperlink r:id="rId66" ref="O34"/>
    <hyperlink r:id="rId67" ref="N35"/>
    <hyperlink r:id="rId68" ref="O35"/>
    <hyperlink r:id="rId69" ref="N36"/>
    <hyperlink r:id="rId70" ref="O36"/>
    <hyperlink r:id="rId71" ref="N37"/>
    <hyperlink r:id="rId72" ref="O37"/>
    <hyperlink r:id="rId73" ref="N38"/>
    <hyperlink r:id="rId74" ref="O38"/>
    <hyperlink r:id="rId75" ref="N39"/>
    <hyperlink r:id="rId76" ref="O39"/>
    <hyperlink r:id="rId77" ref="N40"/>
    <hyperlink r:id="rId78" ref="O40"/>
    <hyperlink r:id="rId79" ref="N41"/>
    <hyperlink r:id="rId80" ref="O41"/>
    <hyperlink r:id="rId81" ref="N42"/>
    <hyperlink r:id="rId82" ref="O42"/>
    <hyperlink r:id="rId83" ref="N43"/>
    <hyperlink r:id="rId84" ref="O43"/>
    <hyperlink r:id="rId85" ref="N44"/>
    <hyperlink r:id="rId86" ref="O44"/>
    <hyperlink r:id="rId87" ref="Z44"/>
    <hyperlink r:id="rId88" ref="N45"/>
    <hyperlink r:id="rId89" ref="O45"/>
    <hyperlink r:id="rId90" ref="N46"/>
    <hyperlink r:id="rId91" ref="O46"/>
    <hyperlink r:id="rId92" ref="N47"/>
    <hyperlink r:id="rId93" ref="O47"/>
    <hyperlink r:id="rId94" ref="N48"/>
    <hyperlink r:id="rId95" ref="O48"/>
    <hyperlink r:id="rId96" ref="N49"/>
    <hyperlink r:id="rId97" ref="O49"/>
    <hyperlink r:id="rId98" ref="N50"/>
    <hyperlink r:id="rId99" ref="O50"/>
    <hyperlink r:id="rId100" ref="N51"/>
    <hyperlink r:id="rId101" ref="O51"/>
    <hyperlink r:id="rId102" ref="N52"/>
    <hyperlink r:id="rId103" ref="O52"/>
    <hyperlink r:id="rId104" ref="N53"/>
    <hyperlink r:id="rId105" ref="O53"/>
    <hyperlink r:id="rId106" ref="Z53"/>
    <hyperlink r:id="rId107" ref="N54"/>
    <hyperlink r:id="rId108" ref="O54"/>
    <hyperlink r:id="rId109" ref="Z54"/>
    <hyperlink r:id="rId110" ref="N55"/>
    <hyperlink r:id="rId111" ref="O55"/>
    <hyperlink r:id="rId112" ref="Z55"/>
    <hyperlink r:id="rId113" ref="N56"/>
    <hyperlink r:id="rId114" ref="O56"/>
    <hyperlink r:id="rId115" ref="N57"/>
    <hyperlink r:id="rId116" ref="O57"/>
    <hyperlink r:id="rId117" ref="N58"/>
    <hyperlink r:id="rId118" ref="O58"/>
    <hyperlink r:id="rId119" ref="N59"/>
    <hyperlink r:id="rId120" ref="O59"/>
    <hyperlink r:id="rId121" ref="N60"/>
    <hyperlink r:id="rId122" ref="O60"/>
    <hyperlink r:id="rId123" ref="N61"/>
    <hyperlink r:id="rId124" ref="O61"/>
    <hyperlink r:id="rId125" ref="N62"/>
    <hyperlink r:id="rId126" ref="O62"/>
    <hyperlink r:id="rId127" ref="N63"/>
    <hyperlink r:id="rId128" ref="O63"/>
    <hyperlink r:id="rId129" ref="N64"/>
    <hyperlink r:id="rId130" ref="O64"/>
    <hyperlink r:id="rId131" ref="N65"/>
    <hyperlink r:id="rId132" ref="O65"/>
    <hyperlink r:id="rId133" ref="Z65"/>
    <hyperlink r:id="rId134" ref="N66"/>
    <hyperlink r:id="rId135" ref="O66"/>
    <hyperlink r:id="rId136" ref="Z66"/>
    <hyperlink r:id="rId137" ref="N67"/>
    <hyperlink r:id="rId138" ref="O67"/>
    <hyperlink r:id="rId139" ref="N68"/>
    <hyperlink r:id="rId140" ref="O68"/>
    <hyperlink r:id="rId141" ref="Z68"/>
    <hyperlink r:id="rId142" ref="N69"/>
    <hyperlink r:id="rId143" ref="O69"/>
    <hyperlink r:id="rId144" ref="N70"/>
    <hyperlink r:id="rId145" ref="O70"/>
    <hyperlink r:id="rId146" ref="Z70"/>
    <hyperlink r:id="rId147" ref="N71"/>
    <hyperlink r:id="rId148" ref="O71"/>
    <hyperlink r:id="rId149" ref="Z71"/>
    <hyperlink r:id="rId150" ref="N72"/>
    <hyperlink r:id="rId151" ref="O72"/>
    <hyperlink r:id="rId152" ref="N73"/>
    <hyperlink r:id="rId153" ref="O73"/>
    <hyperlink r:id="rId154" ref="Z73"/>
    <hyperlink r:id="rId155" ref="N74"/>
    <hyperlink r:id="rId156" ref="O74"/>
    <hyperlink r:id="rId157" ref="N75"/>
    <hyperlink r:id="rId158" ref="O75"/>
    <hyperlink r:id="rId159" ref="Z75"/>
    <hyperlink r:id="rId160" ref="N76"/>
    <hyperlink r:id="rId161" ref="O76"/>
    <hyperlink r:id="rId162" ref="N77"/>
    <hyperlink r:id="rId163" ref="O77"/>
    <hyperlink r:id="rId164" ref="N78"/>
    <hyperlink r:id="rId165" ref="O78"/>
    <hyperlink r:id="rId166" ref="Z78"/>
    <hyperlink r:id="rId167" ref="N79"/>
    <hyperlink r:id="rId168" ref="O79"/>
    <hyperlink r:id="rId169" ref="N80"/>
    <hyperlink r:id="rId170" ref="O80"/>
    <hyperlink r:id="rId171" ref="N81"/>
    <hyperlink r:id="rId172" ref="O81"/>
    <hyperlink r:id="rId173" ref="N82"/>
    <hyperlink r:id="rId174" ref="O82"/>
    <hyperlink r:id="rId175" ref="N83"/>
    <hyperlink r:id="rId176" ref="O83"/>
    <hyperlink r:id="rId177" ref="N84"/>
    <hyperlink r:id="rId178" ref="O84"/>
    <hyperlink r:id="rId179" ref="Z84"/>
    <hyperlink r:id="rId180" ref="N85"/>
    <hyperlink r:id="rId181" ref="O85"/>
    <hyperlink r:id="rId182" ref="N86"/>
    <hyperlink r:id="rId183" ref="O86"/>
    <hyperlink r:id="rId184" ref="N87"/>
    <hyperlink r:id="rId185" ref="O87"/>
    <hyperlink r:id="rId186" ref="N88"/>
    <hyperlink r:id="rId187" ref="O88"/>
    <hyperlink r:id="rId188" ref="Z88"/>
    <hyperlink r:id="rId189" ref="N89"/>
    <hyperlink r:id="rId190" ref="O89"/>
    <hyperlink r:id="rId191" ref="N90"/>
    <hyperlink r:id="rId192" ref="O90"/>
    <hyperlink r:id="rId193" ref="N91"/>
    <hyperlink r:id="rId194" ref="O91"/>
    <hyperlink r:id="rId195" ref="N92"/>
    <hyperlink r:id="rId196" ref="O92"/>
    <hyperlink r:id="rId197" ref="Z92"/>
    <hyperlink r:id="rId198" ref="N93"/>
    <hyperlink r:id="rId199" ref="O93"/>
    <hyperlink r:id="rId200" ref="N94"/>
    <hyperlink r:id="rId201" ref="O94"/>
    <hyperlink r:id="rId202" ref="N95"/>
    <hyperlink r:id="rId203" ref="O95"/>
    <hyperlink r:id="rId204" ref="N96"/>
    <hyperlink r:id="rId205" ref="O96"/>
    <hyperlink r:id="rId206" ref="N97"/>
    <hyperlink r:id="rId207" ref="O97"/>
    <hyperlink r:id="rId208" ref="N98"/>
    <hyperlink r:id="rId209" ref="O98"/>
    <hyperlink r:id="rId210" ref="N99"/>
    <hyperlink r:id="rId211" ref="O99"/>
    <hyperlink r:id="rId212" ref="Z99"/>
    <hyperlink r:id="rId213" ref="N100"/>
    <hyperlink r:id="rId214" ref="O100"/>
    <hyperlink r:id="rId215" ref="N101"/>
    <hyperlink r:id="rId216" ref="O101"/>
    <hyperlink r:id="rId217" ref="Z101"/>
    <hyperlink r:id="rId218" ref="N102"/>
    <hyperlink r:id="rId219" ref="O102"/>
    <hyperlink r:id="rId220" ref="N103"/>
    <hyperlink r:id="rId221" ref="O103"/>
    <hyperlink r:id="rId222" ref="N104"/>
    <hyperlink r:id="rId223" ref="O104"/>
    <hyperlink r:id="rId224" ref="Z104"/>
    <hyperlink r:id="rId225" ref="N105"/>
    <hyperlink r:id="rId226" ref="O105"/>
    <hyperlink r:id="rId227" ref="N106"/>
    <hyperlink r:id="rId228" ref="O106"/>
    <hyperlink r:id="rId229" ref="Z106"/>
    <hyperlink r:id="rId230" ref="N107"/>
    <hyperlink r:id="rId231" ref="O107"/>
    <hyperlink r:id="rId232" ref="N108"/>
    <hyperlink r:id="rId233" ref="O108"/>
    <hyperlink r:id="rId234" ref="Z108"/>
    <hyperlink r:id="rId235" ref="N109"/>
    <hyperlink r:id="rId236" ref="O109"/>
    <hyperlink r:id="rId237" ref="Z109"/>
    <hyperlink r:id="rId238" ref="N110"/>
    <hyperlink r:id="rId239" ref="O110"/>
    <hyperlink r:id="rId240" ref="N111"/>
    <hyperlink r:id="rId241" ref="O111"/>
    <hyperlink r:id="rId242" ref="Z111"/>
    <hyperlink r:id="rId243" ref="N112"/>
    <hyperlink r:id="rId244" ref="O112"/>
    <hyperlink r:id="rId245" ref="Z112"/>
    <hyperlink r:id="rId246" ref="N113"/>
    <hyperlink r:id="rId247" ref="O113"/>
    <hyperlink r:id="rId248" ref="N114"/>
    <hyperlink r:id="rId249" ref="O114"/>
    <hyperlink r:id="rId250" ref="Z114"/>
    <hyperlink r:id="rId251" ref="N115"/>
    <hyperlink r:id="rId252" ref="O115"/>
    <hyperlink r:id="rId253" ref="N116"/>
    <hyperlink r:id="rId254" ref="O116"/>
    <hyperlink r:id="rId255" ref="Z116"/>
    <hyperlink r:id="rId256" ref="N117"/>
    <hyperlink r:id="rId257" ref="O117"/>
    <hyperlink r:id="rId258" ref="N118"/>
    <hyperlink r:id="rId259" ref="O118"/>
    <hyperlink r:id="rId260" ref="Z118"/>
    <hyperlink r:id="rId261" ref="N119"/>
    <hyperlink r:id="rId262" ref="O119"/>
    <hyperlink r:id="rId263" ref="N120"/>
    <hyperlink r:id="rId264" ref="O120"/>
    <hyperlink r:id="rId265" ref="Z120"/>
    <hyperlink r:id="rId266" ref="N121"/>
    <hyperlink r:id="rId267" ref="O121"/>
    <hyperlink r:id="rId268" ref="N122"/>
    <hyperlink r:id="rId269" ref="O122"/>
    <hyperlink r:id="rId270" ref="Z122"/>
    <hyperlink r:id="rId271" ref="N123"/>
    <hyperlink r:id="rId272" ref="O123"/>
    <hyperlink r:id="rId273" ref="Z123"/>
    <hyperlink r:id="rId274" ref="N124"/>
    <hyperlink r:id="rId275" ref="O124"/>
    <hyperlink r:id="rId276" ref="Z124"/>
    <hyperlink r:id="rId277" ref="N125"/>
    <hyperlink r:id="rId278" ref="O125"/>
    <hyperlink r:id="rId279" ref="N126"/>
    <hyperlink r:id="rId280" ref="O126"/>
    <hyperlink r:id="rId281" ref="Z126"/>
    <hyperlink r:id="rId282" ref="N127"/>
    <hyperlink r:id="rId283" ref="O127"/>
    <hyperlink r:id="rId284" ref="Z127"/>
    <hyperlink r:id="rId285" ref="N128"/>
    <hyperlink r:id="rId286" ref="O128"/>
    <hyperlink r:id="rId287" ref="Z128"/>
    <hyperlink r:id="rId288" ref="N129"/>
    <hyperlink r:id="rId289" ref="O129"/>
    <hyperlink r:id="rId290" ref="Z129"/>
    <hyperlink r:id="rId291" ref="N130"/>
    <hyperlink r:id="rId292" ref="O130"/>
    <hyperlink r:id="rId293" ref="Z130"/>
    <hyperlink r:id="rId294" ref="N131"/>
    <hyperlink r:id="rId295" ref="O131"/>
    <hyperlink r:id="rId296" ref="N132"/>
    <hyperlink r:id="rId297" ref="O132"/>
    <hyperlink r:id="rId298" ref="Z132"/>
    <hyperlink r:id="rId299" ref="N133"/>
    <hyperlink r:id="rId300" ref="O133"/>
    <hyperlink r:id="rId301" ref="N134"/>
    <hyperlink r:id="rId302" ref="O134"/>
    <hyperlink r:id="rId303" ref="N135"/>
    <hyperlink r:id="rId304" ref="O135"/>
    <hyperlink r:id="rId305" ref="Z135"/>
    <hyperlink r:id="rId306" ref="N136"/>
    <hyperlink r:id="rId307" ref="O136"/>
    <hyperlink r:id="rId308" ref="Z136"/>
    <hyperlink r:id="rId309" ref="N137"/>
    <hyperlink r:id="rId310" ref="O137"/>
    <hyperlink r:id="rId311" ref="N138"/>
    <hyperlink r:id="rId312" ref="O138"/>
    <hyperlink r:id="rId313" ref="Z138"/>
    <hyperlink r:id="rId314" ref="N139"/>
    <hyperlink r:id="rId315" ref="O139"/>
    <hyperlink r:id="rId316" ref="Z139"/>
    <hyperlink r:id="rId317" ref="N140"/>
    <hyperlink r:id="rId318" ref="O140"/>
    <hyperlink r:id="rId319" ref="N141"/>
    <hyperlink r:id="rId320" ref="O141"/>
    <hyperlink r:id="rId321" ref="Z141"/>
    <hyperlink r:id="rId322" ref="N142"/>
    <hyperlink r:id="rId323" ref="O142"/>
    <hyperlink r:id="rId324" ref="N143"/>
    <hyperlink r:id="rId325" ref="O143"/>
    <hyperlink r:id="rId326" ref="Z143"/>
    <hyperlink r:id="rId327" ref="N144"/>
    <hyperlink r:id="rId328" ref="O144"/>
    <hyperlink r:id="rId329" ref="N145"/>
    <hyperlink r:id="rId330" ref="O145"/>
    <hyperlink r:id="rId331" ref="Z145"/>
    <hyperlink r:id="rId332" ref="N146"/>
    <hyperlink r:id="rId333" ref="O146"/>
    <hyperlink r:id="rId334" ref="N147"/>
    <hyperlink r:id="rId335" ref="O147"/>
    <hyperlink r:id="rId336" ref="Z147"/>
    <hyperlink r:id="rId337" ref="N148"/>
    <hyperlink r:id="rId338" ref="O148"/>
    <hyperlink r:id="rId339" ref="N149"/>
    <hyperlink r:id="rId340" ref="N150"/>
    <hyperlink r:id="rId341" ref="O150"/>
    <hyperlink r:id="rId342" ref="N151"/>
    <hyperlink r:id="rId343" ref="O151"/>
    <hyperlink r:id="rId344" ref="Z151"/>
    <hyperlink r:id="rId345" ref="N152"/>
    <hyperlink r:id="rId346" ref="O152"/>
    <hyperlink r:id="rId347" ref="N153"/>
    <hyperlink r:id="rId348" ref="O153"/>
    <hyperlink r:id="rId349" ref="Z153"/>
    <hyperlink r:id="rId350" ref="N154"/>
    <hyperlink r:id="rId351" ref="O154"/>
    <hyperlink r:id="rId352" ref="N155"/>
    <hyperlink r:id="rId353" ref="N156"/>
    <hyperlink r:id="rId354" ref="N157"/>
    <hyperlink r:id="rId355" ref="O157"/>
    <hyperlink r:id="rId356" ref="Z157"/>
    <hyperlink r:id="rId357" ref="N158"/>
    <hyperlink r:id="rId358" ref="N159"/>
    <hyperlink r:id="rId359" ref="N160"/>
    <hyperlink r:id="rId360" ref="N161"/>
    <hyperlink r:id="rId361" ref="O161"/>
    <hyperlink r:id="rId362" ref="N162"/>
    <hyperlink r:id="rId363" ref="O162"/>
    <hyperlink r:id="rId364" ref="Z162"/>
    <hyperlink r:id="rId365" ref="N163"/>
    <hyperlink r:id="rId366" ref="O163"/>
    <hyperlink r:id="rId367" ref="Z163"/>
    <hyperlink r:id="rId368" ref="N164"/>
    <hyperlink r:id="rId369" ref="O164"/>
    <hyperlink r:id="rId370" ref="Z164"/>
    <hyperlink r:id="rId371" ref="N165"/>
    <hyperlink r:id="rId372" ref="O165"/>
    <hyperlink r:id="rId373" ref="N166"/>
    <hyperlink r:id="rId374" ref="N167"/>
    <hyperlink r:id="rId375" ref="O167"/>
    <hyperlink r:id="rId376" ref="Z167"/>
    <hyperlink r:id="rId377" ref="N168"/>
    <hyperlink r:id="rId378" ref="N169"/>
    <hyperlink r:id="rId379" ref="N170"/>
    <hyperlink r:id="rId380" ref="N171"/>
    <hyperlink r:id="rId381" ref="O171"/>
    <hyperlink r:id="rId382" ref="N172"/>
    <hyperlink r:id="rId383" ref="O172"/>
    <hyperlink r:id="rId384" ref="N173"/>
    <hyperlink r:id="rId385" ref="N174"/>
    <hyperlink r:id="rId386" ref="O174"/>
    <hyperlink r:id="rId387" ref="Z174"/>
    <hyperlink r:id="rId388" ref="N175"/>
    <hyperlink r:id="rId389" ref="O175"/>
    <hyperlink r:id="rId390" ref="Z175"/>
    <hyperlink r:id="rId391" ref="N176"/>
    <hyperlink r:id="rId392" ref="N177"/>
    <hyperlink r:id="rId393" ref="O177"/>
    <hyperlink r:id="rId394" ref="N178"/>
    <hyperlink r:id="rId395" ref="O178"/>
    <hyperlink r:id="rId396" ref="Z178"/>
    <hyperlink r:id="rId397" ref="N179"/>
    <hyperlink r:id="rId398" ref="N180"/>
    <hyperlink r:id="rId399" ref="O180"/>
    <hyperlink r:id="rId400" ref="Z180"/>
    <hyperlink r:id="rId401" ref="N181"/>
    <hyperlink r:id="rId402" ref="O181"/>
    <hyperlink r:id="rId403" ref="Z181"/>
    <hyperlink r:id="rId404" ref="N182"/>
    <hyperlink r:id="rId405" ref="O182"/>
    <hyperlink r:id="rId406" ref="Z182"/>
    <hyperlink r:id="rId407" ref="N183"/>
    <hyperlink r:id="rId408" ref="O183"/>
    <hyperlink r:id="rId409" ref="N184"/>
    <hyperlink r:id="rId410" ref="O184"/>
    <hyperlink r:id="rId411" ref="N185"/>
    <hyperlink r:id="rId412" ref="N186"/>
    <hyperlink r:id="rId413" ref="O186"/>
    <hyperlink r:id="rId414" ref="N187"/>
    <hyperlink r:id="rId415" ref="N188"/>
    <hyperlink r:id="rId416" ref="O188"/>
    <hyperlink r:id="rId417" ref="N189"/>
    <hyperlink r:id="rId418" ref="O189"/>
    <hyperlink r:id="rId419" ref="Z189"/>
    <hyperlink r:id="rId420" ref="N190"/>
    <hyperlink r:id="rId421" ref="O190"/>
    <hyperlink r:id="rId422" ref="N191"/>
    <hyperlink r:id="rId423" ref="O191"/>
    <hyperlink r:id="rId424" ref="N192"/>
    <hyperlink r:id="rId425" ref="O192"/>
    <hyperlink r:id="rId426" ref="Z192"/>
    <hyperlink r:id="rId427" ref="N193"/>
    <hyperlink r:id="rId428" ref="O193"/>
    <hyperlink r:id="rId429" ref="N194"/>
    <hyperlink r:id="rId430" ref="O194"/>
    <hyperlink r:id="rId431" ref="N195"/>
    <hyperlink r:id="rId432" ref="N196"/>
    <hyperlink r:id="rId433" ref="O196"/>
    <hyperlink r:id="rId434" ref="Z196"/>
    <hyperlink r:id="rId435" ref="N197"/>
    <hyperlink r:id="rId436" ref="O197"/>
    <hyperlink r:id="rId437" ref="Z197"/>
    <hyperlink r:id="rId438" ref="N198"/>
    <hyperlink r:id="rId439" ref="O198"/>
    <hyperlink r:id="rId440" ref="Z198"/>
    <hyperlink r:id="rId441" ref="N199"/>
    <hyperlink r:id="rId442" ref="O199"/>
    <hyperlink r:id="rId443" ref="N200"/>
    <hyperlink r:id="rId444" ref="O200"/>
    <hyperlink r:id="rId445" ref="Z200"/>
    <hyperlink r:id="rId446" ref="N201"/>
    <hyperlink r:id="rId447" ref="O201"/>
    <hyperlink r:id="rId448" ref="N202"/>
    <hyperlink r:id="rId449" ref="O202"/>
    <hyperlink r:id="rId450" ref="N203"/>
    <hyperlink r:id="rId451" ref="O203"/>
    <hyperlink r:id="rId452" ref="N204"/>
    <hyperlink r:id="rId453" ref="O204"/>
    <hyperlink r:id="rId454" ref="N205"/>
    <hyperlink r:id="rId455" ref="O205"/>
    <hyperlink r:id="rId456" ref="Z205"/>
    <hyperlink r:id="rId457" ref="N206"/>
    <hyperlink r:id="rId458" ref="O206"/>
    <hyperlink r:id="rId459" ref="Z206"/>
    <hyperlink r:id="rId460" ref="N207"/>
    <hyperlink r:id="rId461" ref="O207"/>
    <hyperlink r:id="rId462" ref="N208"/>
    <hyperlink r:id="rId463" ref="O208"/>
    <hyperlink r:id="rId464" ref="Z208"/>
    <hyperlink r:id="rId465" ref="N209"/>
    <hyperlink r:id="rId466" ref="O209"/>
    <hyperlink r:id="rId467" ref="Z209"/>
    <hyperlink r:id="rId468" ref="N210"/>
    <hyperlink r:id="rId469" ref="O210"/>
    <hyperlink r:id="rId470" ref="Z210"/>
    <hyperlink r:id="rId471" ref="N211"/>
    <hyperlink r:id="rId472" ref="Z211"/>
    <hyperlink r:id="rId473" ref="N212"/>
    <hyperlink r:id="rId474" ref="O212"/>
    <hyperlink r:id="rId475" ref="Z212"/>
    <hyperlink r:id="rId476" ref="N213"/>
    <hyperlink r:id="rId477" ref="O213"/>
    <hyperlink r:id="rId478" ref="Z213"/>
    <hyperlink r:id="rId479" ref="N214"/>
    <hyperlink r:id="rId480" ref="O214"/>
    <hyperlink r:id="rId481" ref="Z214"/>
    <hyperlink r:id="rId482" ref="N215"/>
    <hyperlink r:id="rId483" ref="O215"/>
    <hyperlink r:id="rId484" ref="Z215"/>
    <hyperlink r:id="rId485" ref="N216"/>
    <hyperlink r:id="rId486" ref="O216"/>
    <hyperlink r:id="rId487" ref="Z216"/>
    <hyperlink r:id="rId488" ref="N217"/>
    <hyperlink r:id="rId489" ref="O217"/>
    <hyperlink r:id="rId490" ref="Z217"/>
    <hyperlink r:id="rId491" ref="N218"/>
    <hyperlink r:id="rId492" ref="Z218"/>
    <hyperlink r:id="rId493" ref="N219"/>
    <hyperlink r:id="rId494" ref="Z219"/>
    <hyperlink r:id="rId495" ref="N220"/>
    <hyperlink r:id="rId496" ref="Z220"/>
    <hyperlink r:id="rId497" ref="N221"/>
    <hyperlink r:id="rId498" ref="Z221"/>
    <hyperlink r:id="rId499" ref="N222"/>
    <hyperlink r:id="rId500" ref="Z222"/>
    <hyperlink r:id="rId501" ref="N223"/>
    <hyperlink r:id="rId502" ref="Z223"/>
    <hyperlink r:id="rId503" ref="N224"/>
    <hyperlink r:id="rId504" ref="Z224"/>
    <hyperlink r:id="rId505" ref="N225"/>
    <hyperlink r:id="rId506" ref="Z225"/>
    <hyperlink r:id="rId507" ref="N226"/>
    <hyperlink r:id="rId508" ref="O226"/>
    <hyperlink r:id="rId509" ref="Z226"/>
    <hyperlink r:id="rId510" ref="N227"/>
    <hyperlink r:id="rId511" ref="O227"/>
    <hyperlink r:id="rId512" ref="Z227"/>
    <hyperlink r:id="rId513" ref="N228"/>
    <hyperlink r:id="rId514" ref="O228"/>
    <hyperlink r:id="rId515" ref="Z228"/>
    <hyperlink r:id="rId516" ref="N229"/>
    <hyperlink r:id="rId517" ref="O229"/>
    <hyperlink r:id="rId518" ref="N230"/>
    <hyperlink r:id="rId519" ref="O230"/>
    <hyperlink r:id="rId520" ref="Z230"/>
    <hyperlink r:id="rId521" ref="N231"/>
    <hyperlink r:id="rId522" ref="O231"/>
    <hyperlink r:id="rId523" ref="Z231"/>
    <hyperlink r:id="rId524" ref="N232"/>
    <hyperlink r:id="rId525" ref="O232"/>
    <hyperlink r:id="rId526" ref="Z232"/>
    <hyperlink r:id="rId527" ref="N233"/>
    <hyperlink r:id="rId528" ref="O233"/>
    <hyperlink r:id="rId529" ref="N234"/>
    <hyperlink r:id="rId530" ref="N235"/>
    <hyperlink r:id="rId531" ref="O235"/>
    <hyperlink r:id="rId532" ref="N236"/>
    <hyperlink r:id="rId533" ref="O236"/>
    <hyperlink r:id="rId534" ref="N237"/>
    <hyperlink r:id="rId535" ref="O237"/>
    <hyperlink r:id="rId536" ref="N238"/>
    <hyperlink r:id="rId537" ref="O238"/>
    <hyperlink r:id="rId538" ref="N239"/>
    <hyperlink r:id="rId539" ref="O239"/>
    <hyperlink r:id="rId540" ref="N240"/>
    <hyperlink r:id="rId541" ref="O240"/>
    <hyperlink r:id="rId542" ref="N241"/>
    <hyperlink r:id="rId543" ref="O241"/>
    <hyperlink r:id="rId544" ref="N242"/>
    <hyperlink r:id="rId545" ref="O242"/>
    <hyperlink r:id="rId546" ref="N243"/>
    <hyperlink r:id="rId547" ref="O243"/>
    <hyperlink r:id="rId548" ref="N244"/>
    <hyperlink r:id="rId549" ref="O244"/>
    <hyperlink r:id="rId550" ref="N245"/>
    <hyperlink r:id="rId551" ref="O245"/>
    <hyperlink r:id="rId552" ref="N246"/>
    <hyperlink r:id="rId553" ref="O246"/>
    <hyperlink r:id="rId554" ref="N247"/>
    <hyperlink r:id="rId555" ref="O247"/>
    <hyperlink r:id="rId556" ref="N248"/>
    <hyperlink r:id="rId557" ref="O248"/>
    <hyperlink r:id="rId558" ref="N249"/>
    <hyperlink r:id="rId559" ref="O249"/>
    <hyperlink r:id="rId560" ref="N250"/>
    <hyperlink r:id="rId561" ref="O250"/>
    <hyperlink r:id="rId562" ref="N251"/>
    <hyperlink r:id="rId563" ref="O251"/>
    <hyperlink r:id="rId564" ref="N252"/>
    <hyperlink r:id="rId565" ref="O252"/>
    <hyperlink r:id="rId566" ref="N253"/>
    <hyperlink r:id="rId567" ref="O253"/>
    <hyperlink r:id="rId568" ref="N254"/>
    <hyperlink r:id="rId569" ref="O254"/>
    <hyperlink r:id="rId570" ref="N255"/>
    <hyperlink r:id="rId571" ref="O255"/>
    <hyperlink r:id="rId572" ref="N256"/>
    <hyperlink r:id="rId573" ref="O256"/>
    <hyperlink r:id="rId574" ref="N257"/>
    <hyperlink r:id="rId575" ref="O257"/>
    <hyperlink r:id="rId576" ref="N258"/>
    <hyperlink r:id="rId577" ref="O258"/>
    <hyperlink r:id="rId578" ref="N259"/>
    <hyperlink r:id="rId579" ref="O259"/>
    <hyperlink r:id="rId580" ref="N260"/>
    <hyperlink r:id="rId581" ref="O260"/>
    <hyperlink r:id="rId582" ref="N261"/>
    <hyperlink r:id="rId583" ref="N262"/>
    <hyperlink r:id="rId584" ref="O262"/>
    <hyperlink r:id="rId585" ref="N263"/>
    <hyperlink r:id="rId586" ref="N264"/>
    <hyperlink r:id="rId587" ref="N265"/>
    <hyperlink r:id="rId588" ref="O265"/>
    <hyperlink r:id="rId589" ref="N266"/>
    <hyperlink r:id="rId590" ref="O266"/>
    <hyperlink r:id="rId591" ref="N267"/>
    <hyperlink r:id="rId592" ref="O267"/>
    <hyperlink r:id="rId593" ref="N268"/>
    <hyperlink r:id="rId594" ref="O268"/>
    <hyperlink r:id="rId595" ref="N269"/>
    <hyperlink r:id="rId596" ref="N270"/>
    <hyperlink r:id="rId597" ref="O270"/>
    <hyperlink r:id="rId598" ref="N271"/>
    <hyperlink r:id="rId599" ref="N272"/>
    <hyperlink r:id="rId600" ref="O272"/>
    <hyperlink r:id="rId601" ref="N273"/>
    <hyperlink r:id="rId602" ref="O273"/>
    <hyperlink r:id="rId603" ref="N274"/>
    <hyperlink r:id="rId604" ref="O274"/>
    <hyperlink r:id="rId605" ref="N275"/>
    <hyperlink r:id="rId606" ref="O275"/>
    <hyperlink r:id="rId607" ref="Z275"/>
    <hyperlink r:id="rId608" ref="N276"/>
    <hyperlink r:id="rId609" ref="O276"/>
    <hyperlink r:id="rId610" ref="N277"/>
    <hyperlink r:id="rId611" ref="Z277"/>
    <hyperlink r:id="rId612" ref="N278"/>
    <hyperlink r:id="rId613" ref="N282"/>
    <hyperlink r:id="rId614" ref="O282"/>
    <hyperlink r:id="rId615" ref="Z282"/>
    <hyperlink r:id="rId616" ref="N283"/>
    <hyperlink r:id="rId617" ref="O283"/>
    <hyperlink r:id="rId618" ref="N284"/>
    <hyperlink r:id="rId619" ref="O284"/>
    <hyperlink r:id="rId620" ref="N285"/>
    <hyperlink r:id="rId621" ref="O285"/>
    <hyperlink r:id="rId622" ref="N286"/>
    <hyperlink r:id="rId623" ref="O286"/>
    <hyperlink r:id="rId624" ref="N287"/>
    <hyperlink r:id="rId625" ref="O287"/>
    <hyperlink r:id="rId626" ref="N288"/>
    <hyperlink r:id="rId627" ref="O288"/>
    <hyperlink r:id="rId628" ref="N289"/>
    <hyperlink r:id="rId629" ref="N290"/>
    <hyperlink r:id="rId630" ref="O290"/>
    <hyperlink r:id="rId631" ref="Z290"/>
  </hyperlinks>
  <drawing r:id="rId6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8</v>
      </c>
      <c r="B1" s="9" t="s">
        <v>2687</v>
      </c>
      <c r="C1" s="9" t="s">
        <v>2688</v>
      </c>
      <c r="D1" s="9" t="s">
        <v>131</v>
      </c>
      <c r="E1" s="9" t="s">
        <v>2689</v>
      </c>
      <c r="F1" s="9" t="s">
        <v>263</v>
      </c>
      <c r="G1" s="9" t="s">
        <v>135</v>
      </c>
      <c r="H1" s="9" t="s">
        <v>136</v>
      </c>
      <c r="I1" s="9" t="s">
        <v>138</v>
      </c>
      <c r="J1" s="9" t="s">
        <v>2690</v>
      </c>
      <c r="K1" s="9" t="s">
        <v>2691</v>
      </c>
      <c r="L1" s="9" t="s">
        <v>2692</v>
      </c>
      <c r="M1" s="31" t="s">
        <v>2693</v>
      </c>
    </row>
    <row r="2">
      <c r="A2" s="2" t="s">
        <v>194</v>
      </c>
      <c r="B2" s="2">
        <v>30.0</v>
      </c>
      <c r="C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))),0)"),7.0)</f>
        <v>7</v>
      </c>
      <c r="D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'Реєстр'!$AE$2:$AE$5000=""Так""))),0)"),7.0)</f>
        <v>7</v>
      </c>
      <c r="E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3.0)</f>
        <v>3</v>
      </c>
      <c r="F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'Реєстр'!$AH$2:$AH$5000=""Так""))),0)"),6.0)</f>
        <v>6</v>
      </c>
      <c r="G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'Реєстр'!$AI$2:$AI$5000=""Так""))),0)"),1.0)</f>
        <v>1</v>
      </c>
      <c r="H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'Реєстр'!$AJ$2:$AJ$5000=""Так""))),0)"),0.0)</f>
        <v>0</v>
      </c>
      <c r="I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'Реєстр'!$AL$2:$AL$5000=""Так""))),0)"),3.0)</f>
        <v>3</v>
      </c>
      <c r="J2" s="2">
        <f>IFERROR(__xludf.DUMMYFUNCTION("IFERROR(ROWS(UNIQUE(FILTER('Реєстр'!$AD$2:$AD$5000,IFERROR(DATEVALUE('Реєстр'!$D$2:$D$5000),0)&gt;='Розрахунок'!$B$2-$B2,IFERROR(DATEVALUE('Реєстр'!$D$2:$D$5000),0)&lt;'Розрахунок'!$B$2,'Реєстр'!$B$2:$B$5000=$A2,LEFT('Реєстр'!$AC$2:$AC$5000,8)=""Включено"",'Реє"&amp;"стр'!$AD$2:$AD$5000&lt;&gt;"""",REGEXMATCH('Реєстр'!$K$2:$K$5000,""^Так"")))),0)"),6.0)</f>
        <v>6</v>
      </c>
      <c r="K2" s="53">
        <f t="shared" ref="K2:K34" si="1">IFERROR(J2/C2,0)</f>
        <v>0.8571428571</v>
      </c>
      <c r="L2" s="54">
        <f>'Розрахунок'!$B$2</f>
        <v>46307</v>
      </c>
      <c r="M2" s="54" t="str">
        <f>IF(A2="","",IFERROR(VLOOKUP(A2,'Налаштування'!$F$39:$I$100,4,FALSE),"UNKNOWN"))</f>
        <v>READY</v>
      </c>
    </row>
    <row r="3">
      <c r="A3" s="2" t="s">
        <v>194</v>
      </c>
      <c r="B3" s="2">
        <v>90.0</v>
      </c>
      <c r="C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))),0)"),23.0)</f>
        <v>23</v>
      </c>
      <c r="D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'Реєстр'!$AE$2:$AE$5000=""Так""))),0)"),23.0)</f>
        <v>23</v>
      </c>
      <c r="E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4.0)</f>
        <v>4</v>
      </c>
      <c r="F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'Реєстр'!$AH$2:$AH$5000=""Так""))),0)"),10.0)</f>
        <v>10</v>
      </c>
      <c r="G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'Реєстр'!$AI$2:$AI$5000=""Так""))),0)"),1.0)</f>
        <v>1</v>
      </c>
      <c r="H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'Реєстр'!$AJ$2:$AJ$5000=""Так""))),0)"),0.0)</f>
        <v>0</v>
      </c>
      <c r="I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'Реєстр'!$AL$2:$AL$5000=""Так""))),0)"),3.0)</f>
        <v>3</v>
      </c>
      <c r="J3" s="2">
        <f>IFERROR(__xludf.DUMMYFUNCTION("IFERROR(ROWS(UNIQUE(FILTER('Реєстр'!$AD$2:$AD$5000,IFERROR(DATEVALUE('Реєстр'!$D$2:$D$5000),0)&gt;='Розрахунок'!$B$2-$B3,IFERROR(DATEVALUE('Реєстр'!$D$2:$D$5000),0)&lt;'Розрахунок'!$B$2,'Реєстр'!$B$2:$B$5000=$A3,LEFT('Реєстр'!$AC$2:$AC$5000,8)=""Включено"",'Реє"&amp;"стр'!$AD$2:$AD$5000&lt;&gt;"""",REGEXMATCH('Реєстр'!$K$2:$K$5000,""^Так"")))),0)"),20.0)</f>
        <v>20</v>
      </c>
      <c r="K3" s="53">
        <f t="shared" si="1"/>
        <v>0.8695652174</v>
      </c>
      <c r="L3" s="54">
        <f>'Розрахунок'!$B$2</f>
        <v>46307</v>
      </c>
      <c r="M3" s="54" t="str">
        <f>IF(A3="","",IFERROR(VLOOKUP(A3,'Налаштування'!$F$39:$I$100,4,FALSE),"UNKNOWN"))</f>
        <v>READY</v>
      </c>
    </row>
    <row r="4">
      <c r="A4" s="2" t="s">
        <v>194</v>
      </c>
      <c r="B4" s="2">
        <v>180.0</v>
      </c>
      <c r="C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))),0)"),35.0)</f>
        <v>35</v>
      </c>
      <c r="D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'Реєстр'!$AE$2:$AE$5000=""Так""))),0)"),35.0)</f>
        <v>35</v>
      </c>
      <c r="E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6.0)</f>
        <v>6</v>
      </c>
      <c r="F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'Реєстр'!$AH$2:$AH$5000=""Так""))),0)"),17.0)</f>
        <v>17</v>
      </c>
      <c r="G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'Реєстр'!$AI$2:$AI$5000=""Так""))),0)"),1.0)</f>
        <v>1</v>
      </c>
      <c r="H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'Реєстр'!$AJ$2:$AJ$5000=""Так""))),0)"),0.0)</f>
        <v>0</v>
      </c>
      <c r="I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'Реєстр'!$AL$2:$AL$5000=""Так""))),0)"),3.0)</f>
        <v>3</v>
      </c>
      <c r="J4" s="2">
        <f>IFERROR(__xludf.DUMMYFUNCTION("IFERROR(ROWS(UNIQUE(FILTER('Реєстр'!$AD$2:$AD$5000,IFERROR(DATEVALUE('Реєстр'!$D$2:$D$5000),0)&gt;='Розрахунок'!$B$2-$B4,IFERROR(DATEVALUE('Реєстр'!$D$2:$D$5000),0)&lt;'Розрахунок'!$B$2,'Реєстр'!$B$2:$B$5000=$A4,LEFT('Реєстр'!$AC$2:$AC$5000,8)=""Включено"",'Реє"&amp;"стр'!$AD$2:$AD$5000&lt;&gt;"""",REGEXMATCH('Реєстр'!$K$2:$K$5000,""^Так"")))),0)"),29.0)</f>
        <v>29</v>
      </c>
      <c r="K4" s="53">
        <f t="shared" si="1"/>
        <v>0.8285714286</v>
      </c>
      <c r="L4" s="54">
        <f>'Розрахунок'!$B$2</f>
        <v>46307</v>
      </c>
      <c r="M4" s="54" t="str">
        <f>IF(A4="","",IFERROR(VLOOKUP(A4,'Налаштування'!$F$39:$I$100,4,FALSE),"UNKNOWN"))</f>
        <v>READY</v>
      </c>
    </row>
    <row r="5">
      <c r="A5" s="2" t="s">
        <v>145</v>
      </c>
      <c r="B5" s="2">
        <v>30.0</v>
      </c>
      <c r="C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))),0)"),2.0)</f>
        <v>2</v>
      </c>
      <c r="D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'Реєстр'!$AE$2:$AE$5000=""Так""))),0)"),2.0)</f>
        <v>2</v>
      </c>
      <c r="E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2.0)</f>
        <v>2</v>
      </c>
      <c r="F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'Реєстр'!$AH$2:$AH$5000=""Так""))),0)"),2.0)</f>
        <v>2</v>
      </c>
      <c r="G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'Реєстр'!$AI$2:$AI$5000=""Так""))),0)"),0.0)</f>
        <v>0</v>
      </c>
      <c r="H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'Реєстр'!$AJ$2:$AJ$5000=""Так""))),0)"),0.0)</f>
        <v>0</v>
      </c>
      <c r="I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'Реєстр'!$AL$2:$AL$5000=""Так""))),0)"),1.0)</f>
        <v>1</v>
      </c>
      <c r="J5" s="2">
        <f>IFERROR(__xludf.DUMMYFUNCTION("IFERROR(ROWS(UNIQUE(FILTER('Реєстр'!$AD$2:$AD$5000,IFERROR(DATEVALUE('Реєстр'!$D$2:$D$5000),0)&gt;='Розрахунок'!$B$2-$B5,IFERROR(DATEVALUE('Реєстр'!$D$2:$D$5000),0)&lt;'Розрахунок'!$B$2,'Реєстр'!$B$2:$B$5000=$A5,LEFT('Реєстр'!$AC$2:$AC$5000,8)=""Включено"",'Реє"&amp;"стр'!$AD$2:$AD$5000&lt;&gt;"""",REGEXMATCH('Реєстр'!$K$2:$K$5000,""^Так"")))),0)"),2.0)</f>
        <v>2</v>
      </c>
      <c r="K5" s="53">
        <f t="shared" si="1"/>
        <v>1</v>
      </c>
      <c r="L5" s="54">
        <f>'Розрахунок'!$B$2</f>
        <v>46307</v>
      </c>
      <c r="M5" s="54" t="str">
        <f>IF(A5="","",IFERROR(VLOOKUP(A5,'Налаштування'!$F$39:$I$100,4,FALSE),"UNKNOWN"))</f>
        <v>READY</v>
      </c>
    </row>
    <row r="6">
      <c r="A6" s="2" t="s">
        <v>145</v>
      </c>
      <c r="B6" s="2">
        <v>90.0</v>
      </c>
      <c r="C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))),0)"),3.0)</f>
        <v>3</v>
      </c>
      <c r="D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'Реєстр'!$AE$2:$AE$5000=""Так""))),0)"),3.0)</f>
        <v>3</v>
      </c>
      <c r="E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2.0)</f>
        <v>2</v>
      </c>
      <c r="F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'Реєстр'!$AH$2:$AH$5000=""Так""))),0)"),3.0)</f>
        <v>3</v>
      </c>
      <c r="G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'Реєстр'!$AI$2:$AI$5000=""Так""))),0)"),0.0)</f>
        <v>0</v>
      </c>
      <c r="H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'Реєстр'!$AJ$2:$AJ$5000=""Так""))),0)"),0.0)</f>
        <v>0</v>
      </c>
      <c r="I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'Реєстр'!$AL$2:$AL$5000=""Так""))),0)"),1.0)</f>
        <v>1</v>
      </c>
      <c r="J6" s="2">
        <f>IFERROR(__xludf.DUMMYFUNCTION("IFERROR(ROWS(UNIQUE(FILTER('Реєстр'!$AD$2:$AD$5000,IFERROR(DATEVALUE('Реєстр'!$D$2:$D$5000),0)&gt;='Розрахунок'!$B$2-$B6,IFERROR(DATEVALUE('Реєстр'!$D$2:$D$5000),0)&lt;'Розрахунок'!$B$2,'Реєстр'!$B$2:$B$5000=$A6,LEFT('Реєстр'!$AC$2:$AC$5000,8)=""Включено"",'Реє"&amp;"стр'!$AD$2:$AD$5000&lt;&gt;"""",REGEXMATCH('Реєстр'!$K$2:$K$5000,""^Так"")))),0)"),3.0)</f>
        <v>3</v>
      </c>
      <c r="K6" s="53">
        <f t="shared" si="1"/>
        <v>1</v>
      </c>
      <c r="L6" s="54">
        <f>'Розрахунок'!$B$2</f>
        <v>46307</v>
      </c>
      <c r="M6" s="54" t="str">
        <f>IF(A6="","",IFERROR(VLOOKUP(A6,'Налаштування'!$F$39:$I$100,4,FALSE),"UNKNOWN"))</f>
        <v>READY</v>
      </c>
    </row>
    <row r="7">
      <c r="A7" s="2" t="s">
        <v>145</v>
      </c>
      <c r="B7" s="2">
        <v>180.0</v>
      </c>
      <c r="C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))),0)"),10.0)</f>
        <v>10</v>
      </c>
      <c r="D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'Реєстр'!$AE$2:$AE$5000=""Так""))),0)"),10.0)</f>
        <v>10</v>
      </c>
      <c r="E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5.0)</f>
        <v>5</v>
      </c>
      <c r="F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'Реєстр'!$AH$2:$AH$5000=""Так""))),0)"),7.0)</f>
        <v>7</v>
      </c>
      <c r="G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'Реєстр'!$AI$2:$AI$5000=""Так""))),0)"),0.0)</f>
        <v>0</v>
      </c>
      <c r="H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'Реєстр'!$AJ$2:$AJ$5000=""Так""))),0)"),0.0)</f>
        <v>0</v>
      </c>
      <c r="I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'Реєстр'!$AL$2:$AL$5000=""Так""))),0)"),3.0)</f>
        <v>3</v>
      </c>
      <c r="J7" s="2">
        <f>IFERROR(__xludf.DUMMYFUNCTION("IFERROR(ROWS(UNIQUE(FILTER('Реєстр'!$AD$2:$AD$5000,IFERROR(DATEVALUE('Реєстр'!$D$2:$D$5000),0)&gt;='Розрахунок'!$B$2-$B7,IFERROR(DATEVALUE('Реєстр'!$D$2:$D$5000),0)&lt;'Розрахунок'!$B$2,'Реєстр'!$B$2:$B$5000=$A7,LEFT('Реєстр'!$AC$2:$AC$5000,8)=""Включено"",'Реє"&amp;"стр'!$AD$2:$AD$5000&lt;&gt;"""",REGEXMATCH('Реєстр'!$K$2:$K$5000,""^Так"")))),0)"),7.0)</f>
        <v>7</v>
      </c>
      <c r="K7" s="53">
        <f t="shared" si="1"/>
        <v>0.7</v>
      </c>
      <c r="L7" s="54">
        <f>'Розрахунок'!$B$2</f>
        <v>46307</v>
      </c>
      <c r="M7" s="54" t="str">
        <f>IF(A7="","",IFERROR(VLOOKUP(A7,'Налаштування'!$F$39:$I$100,4,FALSE),"UNKNOWN"))</f>
        <v>READY</v>
      </c>
    </row>
    <row r="8">
      <c r="A8" s="2" t="s">
        <v>1801</v>
      </c>
      <c r="B8" s="2">
        <v>30.0</v>
      </c>
      <c r="C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))),0)"),0.0)</f>
        <v>0</v>
      </c>
      <c r="D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'Реєстр'!$AE$2:$AE$5000=""Так""))),0)"),0.0)</f>
        <v>0</v>
      </c>
      <c r="E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0.0)</f>
        <v>0</v>
      </c>
      <c r="F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'Реєстр'!$AH$2:$AH$5000=""Так""))),0)"),0.0)</f>
        <v>0</v>
      </c>
      <c r="G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'Реєстр'!$AI$2:$AI$5000=""Так""))),0)"),0.0)</f>
        <v>0</v>
      </c>
      <c r="H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'Реєстр'!$AJ$2:$AJ$5000=""Так""))),0)"),0.0)</f>
        <v>0</v>
      </c>
      <c r="I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'Реєстр'!$AL$2:$AL$5000=""Так""))),0)"),0.0)</f>
        <v>0</v>
      </c>
      <c r="J8" s="2">
        <f>IFERROR(__xludf.DUMMYFUNCTION("IFERROR(ROWS(UNIQUE(FILTER('Реєстр'!$AD$2:$AD$5000,IFERROR(DATEVALUE('Реєстр'!$D$2:$D$5000),0)&gt;='Розрахунок'!$B$2-$B8,IFERROR(DATEVALUE('Реєстр'!$D$2:$D$5000),0)&lt;'Розрахунок'!$B$2,'Реєстр'!$B$2:$B$5000=$A8,LEFT('Реєстр'!$AC$2:$AC$5000,8)=""Включено"",'Реє"&amp;"стр'!$AD$2:$AD$5000&lt;&gt;"""",REGEXMATCH('Реєстр'!$K$2:$K$5000,""^Так"")))),0)"),0.0)</f>
        <v>0</v>
      </c>
      <c r="K8" s="53">
        <f t="shared" si="1"/>
        <v>0</v>
      </c>
      <c r="L8" s="54">
        <f>'Розрахунок'!$B$2</f>
        <v>46307</v>
      </c>
      <c r="M8" s="54" t="str">
        <f>IF(A8="","",IFERROR(VLOOKUP(A8,'Налаштування'!$F$39:$I$100,4,FALSE),"UNKNOWN"))</f>
        <v>READY</v>
      </c>
    </row>
    <row r="9">
      <c r="A9" s="2" t="s">
        <v>1801</v>
      </c>
      <c r="B9" s="2">
        <v>90.0</v>
      </c>
      <c r="C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))),0)"),5.0)</f>
        <v>5</v>
      </c>
      <c r="D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'Реєстр'!$AE$2:$AE$5000=""Так""))),0)"),0.0)</f>
        <v>0</v>
      </c>
      <c r="E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((('Реєстр'!$AF$2:$AF$5000=""Так"")+('Реєстр'!$AG$2:$AG$5000=""Так"")+('Реєстр'!$AK$2:$AK$5000=""Так"")+('Реєстр'!$AL$2:$AL$5000=""Так""))&gt;0)))),0)"),1.0)</f>
        <v>1</v>
      </c>
      <c r="F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'Реєстр'!$AH$2:$AH$5000=""Так""))),0)"),1.0)</f>
        <v>1</v>
      </c>
      <c r="G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'Реєстр'!$AI$2:$AI$5000=""Так""))),0)"),0.0)</f>
        <v>0</v>
      </c>
      <c r="H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'Реєстр'!$AJ$2:$AJ$5000=""Так""))),0)"),1.0)</f>
        <v>1</v>
      </c>
      <c r="I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'Реєстр'!$AL$2:$AL$5000=""Так""))),0)"),0.0)</f>
        <v>0</v>
      </c>
      <c r="J9" s="2">
        <f>IFERROR(__xludf.DUMMYFUNCTION("IFERROR(ROWS(UNIQUE(FILTER('Реєстр'!$AD$2:$AD$5000,IFERROR(DATEVALUE('Реєстр'!$D$2:$D$5000),0)&gt;='Розрахунок'!$B$2-$B9,IFERROR(DATEVALUE('Реєстр'!$D$2:$D$5000),0)&lt;'Розрахунок'!$B$2,'Реєстр'!$B$2:$B$5000=$A9,LEFT('Реєстр'!$AC$2:$AC$5000,8)=""Включено"",'Реє"&amp;"стр'!$AD$2:$AD$5000&lt;&gt;"""",REGEXMATCH('Реєстр'!$K$2:$K$5000,""^Так"")))),0)"),0.0)</f>
        <v>0</v>
      </c>
      <c r="K9" s="53">
        <f t="shared" si="1"/>
        <v>0</v>
      </c>
      <c r="L9" s="54">
        <f>'Розрахунок'!$B$2</f>
        <v>46307</v>
      </c>
      <c r="M9" s="54" t="str">
        <f>IF(A9="","",IFERROR(VLOOKUP(A9,'Налаштування'!$F$39:$I$100,4,FALSE),"UNKNOWN"))</f>
        <v>READY</v>
      </c>
    </row>
    <row r="10">
      <c r="A10" s="2" t="s">
        <v>1801</v>
      </c>
      <c r="B10" s="2">
        <v>180.0</v>
      </c>
      <c r="C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))),0)"),7.0)</f>
        <v>7</v>
      </c>
      <c r="D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'Реєстр'!$AE$2:$AE$5000=""Так""))),0)"),0.0)</f>
        <v>0</v>
      </c>
      <c r="E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'Реєстр'!$AH$2:$AH$5000=""Так""))),0)"),3.0)</f>
        <v>3</v>
      </c>
      <c r="G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'Реєстр'!$AI$2:$AI$5000=""Так""))),0)"),0.0)</f>
        <v>0</v>
      </c>
      <c r="H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'Реєстр'!$AJ$2:$AJ$5000=""Так""))),0)"),1.0)</f>
        <v>1</v>
      </c>
      <c r="I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'Реєстр'!$AL$2:$AL$5000=""Так""))),0)"),0.0)</f>
        <v>0</v>
      </c>
      <c r="J10" s="2">
        <f>IFERROR(__xludf.DUMMYFUNCTION("IFERROR(ROWS(UNIQUE(FILTER('Реєстр'!$AD$2:$AD$5000,IFERROR(DATEVALUE('Реєстр'!$D$2:$D$5000),0)&gt;='Розрахунок'!$B$2-$B10,IFERROR(DATEVALUE('Реєстр'!$D$2:$D$5000),0)&lt;'Розрахунок'!$B$2,'Реєстр'!$B$2:$B$5000=$A10,LEFT('Реєстр'!$AC$2:$AC$5000,8)=""Включено"",'Р"&amp;"еєстр'!$AD$2:$AD$5000&lt;&gt;"""",REGEXMATCH('Реєстр'!$K$2:$K$5000,""^Так"")))),0)"),0.0)</f>
        <v>0</v>
      </c>
      <c r="K10" s="53">
        <f t="shared" si="1"/>
        <v>0</v>
      </c>
      <c r="L10" s="54">
        <f>'Розрахунок'!$B$2</f>
        <v>46307</v>
      </c>
      <c r="M10" s="54" t="str">
        <f>IF(A10="","",IFERROR(VLOOKUP(A10,'Налаштування'!$F$39:$I$100,4,FALSE),"UNKNOWN"))</f>
        <v>READY</v>
      </c>
    </row>
    <row r="11">
      <c r="A11" s="2" t="s">
        <v>932</v>
      </c>
      <c r="B11" s="2">
        <v>30.0</v>
      </c>
      <c r="C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))),0)"),4.0)</f>
        <v>4</v>
      </c>
      <c r="D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'Реєстр'!$AE$2:$AE$5000=""Так""))),0)"),4.0)</f>
        <v>4</v>
      </c>
      <c r="E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'Реєстр'!$AH$2:$AH$5000=""Так""))),0)"),1.0)</f>
        <v>1</v>
      </c>
      <c r="G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'Реєстр'!$AI$2:$AI$5000=""Так""))),0)"),0.0)</f>
        <v>0</v>
      </c>
      <c r="H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'Реєстр'!$AJ$2:$AJ$5000=""Так""))),0)"),0.0)</f>
        <v>0</v>
      </c>
      <c r="I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'Реєстр'!$AL$2:$AL$5000=""Так""))),0)"),1.0)</f>
        <v>1</v>
      </c>
      <c r="J11" s="4">
        <f>IFERROR(__xludf.DUMMYFUNCTION("IFERROR(ROWS(UNIQUE(FILTER('Реєстр'!$AD$2:$AD$5000,IFERROR(DATEVALUE('Реєстр'!$D$2:$D$5000),0)&gt;='Розрахунок'!$B$2-$B11,IFERROR(DATEVALUE('Реєстр'!$D$2:$D$5000),0)&lt;'Розрахунок'!$B$2,'Реєстр'!$B$2:$B$5000=$A11,LEFT('Реєстр'!$AC$2:$AC$5000,8)=""Включено"",'Р"&amp;"еєстр'!$AD$2:$AD$5000&lt;&gt;"""",REGEXMATCH('Реєстр'!$K$2:$K$5000,""^Так"")))),0)"),1.0)</f>
        <v>1</v>
      </c>
      <c r="K11" s="55">
        <f t="shared" si="1"/>
        <v>0.25</v>
      </c>
      <c r="L11" s="3">
        <f>'Розрахунок'!$B$2</f>
        <v>46307</v>
      </c>
      <c r="M11" s="54" t="str">
        <f>IF(A11="","",IFERROR(VLOOKUP(A11,'Налаштування'!$F$39:$I$100,4,FALSE),"UNKNOWN"))</f>
        <v>READY</v>
      </c>
    </row>
    <row r="12">
      <c r="A12" s="2" t="s">
        <v>932</v>
      </c>
      <c r="B12" s="2">
        <v>90.0</v>
      </c>
      <c r="C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))),0)"),6.0)</f>
        <v>6</v>
      </c>
      <c r="D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'Реєстр'!$AE$2:$AE$5000=""Так""))),0)"),6.0)</f>
        <v>6</v>
      </c>
      <c r="E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2.0)</f>
        <v>2</v>
      </c>
      <c r="F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'Реєстр'!$AH$2:$AH$5000=""Так""))),0)"),1.0)</f>
        <v>1</v>
      </c>
      <c r="G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'Реєстр'!$AI$2:$AI$5000=""Так""))),0)"),0.0)</f>
        <v>0</v>
      </c>
      <c r="H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'Реєстр'!$AJ$2:$AJ$5000=""Так""))),0)"),0.0)</f>
        <v>0</v>
      </c>
      <c r="I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'Реєстр'!$AL$2:$AL$5000=""Так""))),0)"),2.0)</f>
        <v>2</v>
      </c>
      <c r="J12" s="4">
        <f>IFERROR(__xludf.DUMMYFUNCTION("IFERROR(ROWS(UNIQUE(FILTER('Реєстр'!$AD$2:$AD$5000,IFERROR(DATEVALUE('Реєстр'!$D$2:$D$5000),0)&gt;='Розрахунок'!$B$2-$B12,IFERROR(DATEVALUE('Реєстр'!$D$2:$D$5000),0)&lt;'Розрахунок'!$B$2,'Реєстр'!$B$2:$B$5000=$A12,LEFT('Реєстр'!$AC$2:$AC$5000,8)=""Включено"",'Р"&amp;"еєстр'!$AD$2:$AD$5000&lt;&gt;"""",REGEXMATCH('Реєстр'!$K$2:$K$5000,""^Так"")))),0)"),2.0)</f>
        <v>2</v>
      </c>
      <c r="K12" s="55">
        <f t="shared" si="1"/>
        <v>0.3333333333</v>
      </c>
      <c r="L12" s="3">
        <f>'Розрахунок'!$B$2</f>
        <v>46307</v>
      </c>
      <c r="M12" s="54" t="str">
        <f>IF(A12="","",IFERROR(VLOOKUP(A12,'Налаштування'!$F$39:$I$100,4,FALSE),"UNKNOWN"))</f>
        <v>READY</v>
      </c>
    </row>
    <row r="13">
      <c r="A13" s="2" t="s">
        <v>932</v>
      </c>
      <c r="B13" s="2">
        <v>180.0</v>
      </c>
      <c r="C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))),0)"),10.0)</f>
        <v>10</v>
      </c>
      <c r="D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'Реєстр'!$AE$2:$AE$5000=""Так""))),0)"),10.0)</f>
        <v>10</v>
      </c>
      <c r="E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5.0)</f>
        <v>5</v>
      </c>
      <c r="F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'Реєстр'!$AH$2:$AH$5000=""Так""))),0)"),4.0)</f>
        <v>4</v>
      </c>
      <c r="G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'Реєстр'!$AI$2:$AI$5000=""Так""))),0)"),0.0)</f>
        <v>0</v>
      </c>
      <c r="H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'Реєстр'!$AJ$2:$AJ$5000=""Так""))),0)"),0.0)</f>
        <v>0</v>
      </c>
      <c r="I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'Реєстр'!$AL$2:$AL$5000=""Так""))),0)"),5.0)</f>
        <v>5</v>
      </c>
      <c r="J13" s="4">
        <f>IFERROR(__xludf.DUMMYFUNCTION("IFERROR(ROWS(UNIQUE(FILTER('Реєстр'!$AD$2:$AD$5000,IFERROR(DATEVALUE('Реєстр'!$D$2:$D$5000),0)&gt;='Розрахунок'!$B$2-$B13,IFERROR(DATEVALUE('Реєстр'!$D$2:$D$5000),0)&lt;'Розрахунок'!$B$2,'Реєстр'!$B$2:$B$5000=$A13,LEFT('Реєстр'!$AC$2:$AC$5000,8)=""Включено"",'Р"&amp;"еєстр'!$AD$2:$AD$5000&lt;&gt;"""",REGEXMATCH('Реєстр'!$K$2:$K$5000,""^Так"")))),0)"),6.0)</f>
        <v>6</v>
      </c>
      <c r="K13" s="55">
        <f t="shared" si="1"/>
        <v>0.6</v>
      </c>
      <c r="L13" s="3">
        <f>'Розрахунок'!$B$2</f>
        <v>46307</v>
      </c>
      <c r="M13" s="54" t="str">
        <f>IF(A13="","",IFERROR(VLOOKUP(A13,'Налаштування'!$F$39:$I$100,4,FALSE),"UNKNOWN"))</f>
        <v>READY</v>
      </c>
    </row>
    <row r="14">
      <c r="A14" s="2" t="s">
        <v>515</v>
      </c>
      <c r="B14" s="2">
        <v>30.0</v>
      </c>
      <c r="C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))),0)"),1.0)</f>
        <v>1</v>
      </c>
      <c r="D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'Реєстр'!$AE$2:$AE$5000=""Так""))),0)"),1.0)</f>
        <v>1</v>
      </c>
      <c r="E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'Реєстр'!$AH$2:$AH$5000=""Так""))),0)"),1.0)</f>
        <v>1</v>
      </c>
      <c r="G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'Реєстр'!$AI$2:$AI$5000=""Так""))),0)"),0.0)</f>
        <v>0</v>
      </c>
      <c r="H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'Реєстр'!$AJ$2:$AJ$5000=""Так""))),0)"),0.0)</f>
        <v>0</v>
      </c>
      <c r="I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'Реєстр'!$AL$2:$AL$5000=""Так""))),0)"),0.0)</f>
        <v>0</v>
      </c>
      <c r="J14" s="4">
        <f>IFERROR(__xludf.DUMMYFUNCTION("IFERROR(ROWS(UNIQUE(FILTER('Реєстр'!$AD$2:$AD$5000,IFERROR(DATEVALUE('Реєстр'!$D$2:$D$5000),0)&gt;='Розрахунок'!$B$2-$B14,IFERROR(DATEVALUE('Реєстр'!$D$2:$D$5000),0)&lt;'Розрахунок'!$B$2,'Реєстр'!$B$2:$B$5000=$A14,LEFT('Реєстр'!$AC$2:$AC$5000,8)=""Включено"",'Р"&amp;"еєстр'!$AD$2:$AD$5000&lt;&gt;"""",REGEXMATCH('Реєстр'!$K$2:$K$5000,""^Так"")))),0)"),1.0)</f>
        <v>1</v>
      </c>
      <c r="K14" s="55">
        <f t="shared" si="1"/>
        <v>1</v>
      </c>
      <c r="L14" s="3">
        <f>'Розрахунок'!$B$2</f>
        <v>46307</v>
      </c>
      <c r="M14" s="54" t="str">
        <f>IF(A14="","",IFERROR(VLOOKUP(A14,'Налаштування'!$F$39:$I$100,4,FALSE),"UNKNOWN"))</f>
        <v>READY</v>
      </c>
    </row>
    <row r="15">
      <c r="A15" s="2" t="s">
        <v>515</v>
      </c>
      <c r="B15" s="2">
        <v>90.0</v>
      </c>
      <c r="C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))),0)"),2.0)</f>
        <v>2</v>
      </c>
      <c r="D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'Реєстр'!$AE$2:$AE$5000=""Так""))),0)"),2.0)</f>
        <v>2</v>
      </c>
      <c r="E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'Реєстр'!$AH$2:$AH$5000=""Так""))),0)"),2.0)</f>
        <v>2</v>
      </c>
      <c r="G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'Реєстр'!$AI$2:$AI$5000=""Так""))),0)"),0.0)</f>
        <v>0</v>
      </c>
      <c r="H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'Реєстр'!$AJ$2:$AJ$5000=""Так""))),0)"),1.0)</f>
        <v>1</v>
      </c>
      <c r="I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'Реєстр'!$AL$2:$AL$5000=""Так""))),0)"),0.0)</f>
        <v>0</v>
      </c>
      <c r="J15" s="4">
        <f>IFERROR(__xludf.DUMMYFUNCTION("IFERROR(ROWS(UNIQUE(FILTER('Реєстр'!$AD$2:$AD$5000,IFERROR(DATEVALUE('Реєстр'!$D$2:$D$5000),0)&gt;='Розрахунок'!$B$2-$B15,IFERROR(DATEVALUE('Реєстр'!$D$2:$D$5000),0)&lt;'Розрахунок'!$B$2,'Реєстр'!$B$2:$B$5000=$A15,LEFT('Реєстр'!$AC$2:$AC$5000,8)=""Включено"",'Р"&amp;"еєстр'!$AD$2:$AD$5000&lt;&gt;"""",REGEXMATCH('Реєстр'!$K$2:$K$5000,""^Так"")))),0)"),2.0)</f>
        <v>2</v>
      </c>
      <c r="K15" s="55">
        <f t="shared" si="1"/>
        <v>1</v>
      </c>
      <c r="L15" s="3">
        <f>'Розрахунок'!$B$2</f>
        <v>46307</v>
      </c>
      <c r="M15" s="54" t="str">
        <f>IF(A15="","",IFERROR(VLOOKUP(A15,'Налаштування'!$F$39:$I$100,4,FALSE),"UNKNOWN"))</f>
        <v>READY</v>
      </c>
    </row>
    <row r="16">
      <c r="A16" s="2" t="s">
        <v>515</v>
      </c>
      <c r="B16" s="2">
        <v>180.0</v>
      </c>
      <c r="C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))),0)"),3.0)</f>
        <v>3</v>
      </c>
      <c r="D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'Реєстр'!$AE$2:$AE$5000=""Так""))),0)"),3.0)</f>
        <v>3</v>
      </c>
      <c r="E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'Реєстр'!$AH$2:$AH$5000=""Так""))),0)"),2.0)</f>
        <v>2</v>
      </c>
      <c r="G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'Реєстр'!$AI$2:$AI$5000=""Так""))),0)"),0.0)</f>
        <v>0</v>
      </c>
      <c r="H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'Реєстр'!$AJ$2:$AJ$5000=""Так""))),0)"),1.0)</f>
        <v>1</v>
      </c>
      <c r="I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'Реєстр'!$AL$2:$AL$5000=""Так""))),0)"),0.0)</f>
        <v>0</v>
      </c>
      <c r="J16" s="4">
        <f>IFERROR(__xludf.DUMMYFUNCTION("IFERROR(ROWS(UNIQUE(FILTER('Реєстр'!$AD$2:$AD$5000,IFERROR(DATEVALUE('Реєстр'!$D$2:$D$5000),0)&gt;='Розрахунок'!$B$2-$B16,IFERROR(DATEVALUE('Реєстр'!$D$2:$D$5000),0)&lt;'Розрахунок'!$B$2,'Реєстр'!$B$2:$B$5000=$A16,LEFT('Реєстр'!$AC$2:$AC$5000,8)=""Включено"",'Р"&amp;"еєстр'!$AD$2:$AD$5000&lt;&gt;"""",REGEXMATCH('Реєстр'!$K$2:$K$5000,""^Так"")))),0)"),2.0)</f>
        <v>2</v>
      </c>
      <c r="K16" s="55">
        <f t="shared" si="1"/>
        <v>0.6666666667</v>
      </c>
      <c r="L16" s="3">
        <f>'Розрахунок'!$B$2</f>
        <v>46307</v>
      </c>
      <c r="M16" s="54" t="str">
        <f>IF(A16="","",IFERROR(VLOOKUP(A16,'Налаштування'!$F$39:$I$100,4,FALSE),"UNKNOWN"))</f>
        <v>READY</v>
      </c>
    </row>
    <row r="17">
      <c r="A17" s="2" t="s">
        <v>229</v>
      </c>
      <c r="B17" s="2">
        <v>30.0</v>
      </c>
      <c r="C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))),0)"),1.0)</f>
        <v>1</v>
      </c>
      <c r="D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'Реєстр'!$AE$2:$AE$5000=""Так""))),0)"),1.0)</f>
        <v>1</v>
      </c>
      <c r="E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'Реєстр'!$AH$2:$AH$5000=""Так""))),0)"),1.0)</f>
        <v>1</v>
      </c>
      <c r="G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'Реєстр'!$AI$2:$AI$5000=""Так""))),0)"),0.0)</f>
        <v>0</v>
      </c>
      <c r="H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'Реєстр'!$AJ$2:$AJ$5000=""Так""))),0)"),1.0)</f>
        <v>1</v>
      </c>
      <c r="I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'Реєстр'!$AL$2:$AL$5000=""Так""))),0)"),0.0)</f>
        <v>0</v>
      </c>
      <c r="J17" s="4">
        <f>IFERROR(__xludf.DUMMYFUNCTION("IFERROR(ROWS(UNIQUE(FILTER('Реєстр'!$AD$2:$AD$5000,IFERROR(DATEVALUE('Реєстр'!$D$2:$D$5000),0)&gt;='Розрахунок'!$B$2-$B17,IFERROR(DATEVALUE('Реєстр'!$D$2:$D$5000),0)&lt;'Розрахунок'!$B$2,'Реєстр'!$B$2:$B$5000=$A17,LEFT('Реєстр'!$AC$2:$AC$5000,8)=""Включено"",'Р"&amp;"еєстр'!$AD$2:$AD$5000&lt;&gt;"""",REGEXMATCH('Реєстр'!$K$2:$K$5000,""^Так"")))),0)"),1.0)</f>
        <v>1</v>
      </c>
      <c r="K17" s="55">
        <f t="shared" si="1"/>
        <v>1</v>
      </c>
      <c r="L17" s="3">
        <f>'Розрахунок'!$B$2</f>
        <v>46307</v>
      </c>
      <c r="M17" s="54" t="str">
        <f>IF(A17="","",IFERROR(VLOOKUP(A17,'Налаштування'!$F$39:$I$100,4,FALSE),"UNKNOWN"))</f>
        <v>READY</v>
      </c>
    </row>
    <row r="18">
      <c r="A18" s="2" t="s">
        <v>229</v>
      </c>
      <c r="B18" s="2">
        <v>90.0</v>
      </c>
      <c r="C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))),0)"),19.0)</f>
        <v>19</v>
      </c>
      <c r="D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'Реєстр'!$AE$2:$AE$5000=""Так""))),0)"),4.0)</f>
        <v>4</v>
      </c>
      <c r="E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17.0)</f>
        <v>17</v>
      </c>
      <c r="F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'Реєстр'!$AH$2:$AH$5000=""Так""))),0)"),4.0)</f>
        <v>4</v>
      </c>
      <c r="G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'Реєстр'!$AI$2:$AI$5000=""Так""))),0)"),8.0)</f>
        <v>8</v>
      </c>
      <c r="H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'Реєстр'!$AJ$2:$AJ$5000=""Так""))),0)"),11.0)</f>
        <v>11</v>
      </c>
      <c r="I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'Реєстр'!$AL$2:$AL$5000=""Так""))),0)"),3.0)</f>
        <v>3</v>
      </c>
      <c r="J18" s="4">
        <f>IFERROR(__xludf.DUMMYFUNCTION("IFERROR(ROWS(UNIQUE(FILTER('Реєстр'!$AD$2:$AD$5000,IFERROR(DATEVALUE('Реєстр'!$D$2:$D$5000),0)&gt;='Розрахунок'!$B$2-$B18,IFERROR(DATEVALUE('Реєстр'!$D$2:$D$5000),0)&lt;'Розрахунок'!$B$2,'Реєстр'!$B$2:$B$5000=$A18,LEFT('Реєстр'!$AC$2:$AC$5000,8)=""Включено"",'Р"&amp;"еєстр'!$AD$2:$AD$5000&lt;&gt;"""",REGEXMATCH('Реєстр'!$K$2:$K$5000,""^Так"")))),0)"),15.0)</f>
        <v>15</v>
      </c>
      <c r="K18" s="55">
        <f t="shared" si="1"/>
        <v>0.7894736842</v>
      </c>
      <c r="L18" s="3">
        <f>'Розрахунок'!$B$2</f>
        <v>46307</v>
      </c>
      <c r="M18" s="54" t="str">
        <f>IF(A18="","",IFERROR(VLOOKUP(A18,'Налаштування'!$F$39:$I$100,4,FALSE),"UNKNOWN"))</f>
        <v>READY</v>
      </c>
    </row>
    <row r="19">
      <c r="A19" s="2" t="s">
        <v>229</v>
      </c>
      <c r="B19" s="2">
        <v>180.0</v>
      </c>
      <c r="C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))),0)"),29.0)</f>
        <v>29</v>
      </c>
      <c r="D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'Реєстр'!$AE$2:$AE$5000=""Так""))),0)"),14.0)</f>
        <v>14</v>
      </c>
      <c r="E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19.0)</f>
        <v>19</v>
      </c>
      <c r="F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'Реєстр'!$AH$2:$AH$5000=""Так""))),0)"),6.0)</f>
        <v>6</v>
      </c>
      <c r="G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'Реєстр'!$AI$2:$AI$5000=""Так""))),0)"),8.0)</f>
        <v>8</v>
      </c>
      <c r="H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'Реєстр'!$AJ$2:$AJ$5000=""Так""))),0)"),11.0)</f>
        <v>11</v>
      </c>
      <c r="I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'Реєстр'!$AL$2:$AL$5000=""Так""))),0)"),5.0)</f>
        <v>5</v>
      </c>
      <c r="J19" s="4">
        <f>IFERROR(__xludf.DUMMYFUNCTION("IFERROR(ROWS(UNIQUE(FILTER('Реєстр'!$AD$2:$AD$5000,IFERROR(DATEVALUE('Реєстр'!$D$2:$D$5000),0)&gt;='Розрахунок'!$B$2-$B19,IFERROR(DATEVALUE('Реєстр'!$D$2:$D$5000),0)&lt;'Розрахунок'!$B$2,'Реєстр'!$B$2:$B$5000=$A19,LEFT('Реєстр'!$AC$2:$AC$5000,8)=""Включено"",'Р"&amp;"еєстр'!$AD$2:$AD$5000&lt;&gt;"""",REGEXMATCH('Реєстр'!$K$2:$K$5000,""^Так"")))),0)"),23.0)</f>
        <v>23</v>
      </c>
      <c r="K19" s="55">
        <f t="shared" si="1"/>
        <v>0.7931034483</v>
      </c>
      <c r="L19" s="3">
        <f>'Розрахунок'!$B$2</f>
        <v>46307</v>
      </c>
      <c r="M19" s="54" t="str">
        <f>IF(A19="","",IFERROR(VLOOKUP(A19,'Налаштування'!$F$39:$I$100,4,FALSE),"UNKNOWN"))</f>
        <v>READY</v>
      </c>
    </row>
    <row r="20">
      <c r="A20" s="2" t="s">
        <v>178</v>
      </c>
      <c r="B20" s="2">
        <v>30.0</v>
      </c>
      <c r="C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))),0)"),0.0)</f>
        <v>0</v>
      </c>
      <c r="D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'Реєстр'!$AE$2:$AE$5000=""Так""))),0)"),0.0)</f>
        <v>0</v>
      </c>
      <c r="E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'Реєстр'!$AH$2:$AH$5000=""Так""))),0)"),0.0)</f>
        <v>0</v>
      </c>
      <c r="G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'Реєстр'!$AI$2:$AI$5000=""Так""))),0)"),0.0)</f>
        <v>0</v>
      </c>
      <c r="H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'Реєстр'!$AJ$2:$AJ$5000=""Так""))),0)"),0.0)</f>
        <v>0</v>
      </c>
      <c r="I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'Реєстр'!$AL$2:$AL$5000=""Так""))),0)"),0.0)</f>
        <v>0</v>
      </c>
      <c r="J20" s="4">
        <f>IFERROR(__xludf.DUMMYFUNCTION("IFERROR(ROWS(UNIQUE(FILTER('Реєстр'!$AD$2:$AD$5000,IFERROR(DATEVALUE('Реєстр'!$D$2:$D$5000),0)&gt;='Розрахунок'!$B$2-$B20,IFERROR(DATEVALUE('Реєстр'!$D$2:$D$5000),0)&lt;'Розрахунок'!$B$2,'Реєстр'!$B$2:$B$5000=$A20,LEFT('Реєстр'!$AC$2:$AC$5000,8)=""Включено"",'Р"&amp;"еєстр'!$AD$2:$AD$5000&lt;&gt;"""",REGEXMATCH('Реєстр'!$K$2:$K$5000,""^Так"")))),0)"),0.0)</f>
        <v>0</v>
      </c>
      <c r="K20" s="55">
        <f t="shared" si="1"/>
        <v>0</v>
      </c>
      <c r="L20" s="3">
        <f>'Розрахунок'!$B$2</f>
        <v>46307</v>
      </c>
      <c r="M20" s="54" t="str">
        <f>IF(A20="","",IFERROR(VLOOKUP(A20,'Налаштування'!$F$39:$I$100,4,FALSE),"UNKNOWN"))</f>
        <v>READY</v>
      </c>
    </row>
    <row r="21">
      <c r="A21" s="2" t="s">
        <v>178</v>
      </c>
      <c r="B21" s="2">
        <v>90.0</v>
      </c>
      <c r="C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))),0)"),0.0)</f>
        <v>0</v>
      </c>
      <c r="D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'Реєстр'!$AE$2:$AE$5000=""Так""))),0)"),0.0)</f>
        <v>0</v>
      </c>
      <c r="E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'Реєстр'!$AH$2:$AH$5000=""Так""))),0)"),0.0)</f>
        <v>0</v>
      </c>
      <c r="G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'Реєстр'!$AI$2:$AI$5000=""Так""))),0)"),0.0)</f>
        <v>0</v>
      </c>
      <c r="H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'Реєстр'!$AJ$2:$AJ$5000=""Так""))),0)"),0.0)</f>
        <v>0</v>
      </c>
      <c r="I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'Реєстр'!$AL$2:$AL$5000=""Так""))),0)"),0.0)</f>
        <v>0</v>
      </c>
      <c r="J21" s="4">
        <f>IFERROR(__xludf.DUMMYFUNCTION("IFERROR(ROWS(UNIQUE(FILTER('Реєстр'!$AD$2:$AD$5000,IFERROR(DATEVALUE('Реєстр'!$D$2:$D$5000),0)&gt;='Розрахунок'!$B$2-$B21,IFERROR(DATEVALUE('Реєстр'!$D$2:$D$5000),0)&lt;'Розрахунок'!$B$2,'Реєстр'!$B$2:$B$5000=$A21,LEFT('Реєстр'!$AC$2:$AC$5000,8)=""Включено"",'Р"&amp;"еєстр'!$AD$2:$AD$5000&lt;&gt;"""",REGEXMATCH('Реєстр'!$K$2:$K$5000,""^Так"")))),0)"),0.0)</f>
        <v>0</v>
      </c>
      <c r="K21" s="55">
        <f t="shared" si="1"/>
        <v>0</v>
      </c>
      <c r="L21" s="3">
        <f>'Розрахунок'!$B$2</f>
        <v>46307</v>
      </c>
      <c r="M21" s="54" t="str">
        <f>IF(A21="","",IFERROR(VLOOKUP(A21,'Налаштування'!$F$39:$I$100,4,FALSE),"UNKNOWN"))</f>
        <v>READY</v>
      </c>
    </row>
    <row r="22">
      <c r="A22" s="2" t="s">
        <v>178</v>
      </c>
      <c r="B22" s="2">
        <v>180.0</v>
      </c>
      <c r="C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))),0)"),6.0)</f>
        <v>6</v>
      </c>
      <c r="D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'Реєстр'!$AE$2:$AE$5000=""Так""))),0)"),6.0)</f>
        <v>6</v>
      </c>
      <c r="E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'Реєстр'!$AH$2:$AH$5000=""Так""))),0)"),3.0)</f>
        <v>3</v>
      </c>
      <c r="G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'Реєстр'!$AI$2:$AI$5000=""Так""))),0)"),0.0)</f>
        <v>0</v>
      </c>
      <c r="H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'Реєстр'!$AJ$2:$AJ$5000=""Так""))),0)"),1.0)</f>
        <v>1</v>
      </c>
      <c r="I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'Реєстр'!$AL$2:$AL$5000=""Так""))),0)"),0.0)</f>
        <v>0</v>
      </c>
      <c r="J22" s="4">
        <f>IFERROR(__xludf.DUMMYFUNCTION("IFERROR(ROWS(UNIQUE(FILTER('Реєстр'!$AD$2:$AD$5000,IFERROR(DATEVALUE('Реєстр'!$D$2:$D$5000),0)&gt;='Розрахунок'!$B$2-$B22,IFERROR(DATEVALUE('Реєстр'!$D$2:$D$5000),0)&lt;'Розрахунок'!$B$2,'Реєстр'!$B$2:$B$5000=$A22,LEFT('Реєстр'!$AC$2:$AC$5000,8)=""Включено"",'Р"&amp;"еєстр'!$AD$2:$AD$5000&lt;&gt;"""",REGEXMATCH('Реєстр'!$K$2:$K$5000,""^Так"")))),0)"),3.0)</f>
        <v>3</v>
      </c>
      <c r="K22" s="55">
        <f t="shared" si="1"/>
        <v>0.5</v>
      </c>
      <c r="L22" s="3">
        <f>'Розрахунок'!$B$2</f>
        <v>46307</v>
      </c>
      <c r="M22" s="54" t="str">
        <f>IF(A22="","",IFERROR(VLOOKUP(A22,'Налаштування'!$F$39:$I$100,4,FALSE),"UNKNOWN"))</f>
        <v>READY</v>
      </c>
    </row>
    <row r="23">
      <c r="A23" s="2" t="s">
        <v>1876</v>
      </c>
      <c r="B23" s="2">
        <v>30.0</v>
      </c>
      <c r="C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))),0)"),0.0)</f>
        <v>0</v>
      </c>
      <c r="D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'Реєстр'!$AE$2:$AE$5000=""Так""))),0)"),0.0)</f>
        <v>0</v>
      </c>
      <c r="E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'Реєстр'!$AH$2:$AH$5000=""Так""))),0)"),0.0)</f>
        <v>0</v>
      </c>
      <c r="G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'Реєстр'!$AI$2:$AI$5000=""Так""))),0)"),0.0)</f>
        <v>0</v>
      </c>
      <c r="H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'Реєстр'!$AJ$2:$AJ$5000=""Так""))),0)"),0.0)</f>
        <v>0</v>
      </c>
      <c r="I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'Реєстр'!$AL$2:$AL$5000=""Так""))),0)"),0.0)</f>
        <v>0</v>
      </c>
      <c r="J23" s="4">
        <f>IFERROR(__xludf.DUMMYFUNCTION("IFERROR(ROWS(UNIQUE(FILTER('Реєстр'!$AD$2:$AD$5000,IFERROR(DATEVALUE('Реєстр'!$D$2:$D$5000),0)&gt;='Розрахунок'!$B$2-$B23,IFERROR(DATEVALUE('Реєстр'!$D$2:$D$5000),0)&lt;'Розрахунок'!$B$2,'Реєстр'!$B$2:$B$5000=$A23,LEFT('Реєстр'!$AC$2:$AC$5000,8)=""Включено"",'Р"&amp;"еєстр'!$AD$2:$AD$5000&lt;&gt;"""",REGEXMATCH('Реєстр'!$K$2:$K$5000,""^Так"")))),0)"),0.0)</f>
        <v>0</v>
      </c>
      <c r="K23" s="55">
        <f t="shared" si="1"/>
        <v>0</v>
      </c>
      <c r="L23" s="3">
        <f>'Розрахунок'!$B$2</f>
        <v>46307</v>
      </c>
      <c r="M23" s="54" t="str">
        <f>IF(A23="","",IFERROR(VLOOKUP(A23,'Налаштування'!$F$39:$I$100,4,FALSE),"UNKNOWN"))</f>
        <v>READY</v>
      </c>
    </row>
    <row r="24">
      <c r="A24" s="2" t="s">
        <v>1876</v>
      </c>
      <c r="B24" s="2">
        <v>90.0</v>
      </c>
      <c r="C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))),0)"),1.0)</f>
        <v>1</v>
      </c>
      <c r="D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'Реєстр'!$AE$2:$AE$5000=""Так""))),0)"),0.0)</f>
        <v>0</v>
      </c>
      <c r="E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'Реєстр'!$AH$2:$AH$5000=""Так""))),0)"),1.0)</f>
        <v>1</v>
      </c>
      <c r="G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'Реєстр'!$AI$2:$AI$5000=""Так""))),0)"),0.0)</f>
        <v>0</v>
      </c>
      <c r="H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'Реєстр'!$AJ$2:$AJ$5000=""Так""))),0)"),0.0)</f>
        <v>0</v>
      </c>
      <c r="I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'Реєстр'!$AL$2:$AL$5000=""Так""))),0)"),0.0)</f>
        <v>0</v>
      </c>
      <c r="J24" s="4">
        <f>IFERROR(__xludf.DUMMYFUNCTION("IFERROR(ROWS(UNIQUE(FILTER('Реєстр'!$AD$2:$AD$5000,IFERROR(DATEVALUE('Реєстр'!$D$2:$D$5000),0)&gt;='Розрахунок'!$B$2-$B24,IFERROR(DATEVALUE('Реєстр'!$D$2:$D$5000),0)&lt;'Розрахунок'!$B$2,'Реєстр'!$B$2:$B$5000=$A24,LEFT('Реєстр'!$AC$2:$AC$5000,8)=""Включено"",'Р"&amp;"еєстр'!$AD$2:$AD$5000&lt;&gt;"""",REGEXMATCH('Реєстр'!$K$2:$K$5000,""^Так"")))),0)"),0.0)</f>
        <v>0</v>
      </c>
      <c r="K24" s="55">
        <f t="shared" si="1"/>
        <v>0</v>
      </c>
      <c r="L24" s="3">
        <f>'Розрахунок'!$B$2</f>
        <v>46307</v>
      </c>
      <c r="M24" s="54" t="str">
        <f>IF(A24="","",IFERROR(VLOOKUP(A24,'Налаштування'!$F$39:$I$100,4,FALSE),"UNKNOWN"))</f>
        <v>READY</v>
      </c>
    </row>
    <row r="25">
      <c r="A25" s="2" t="s">
        <v>1876</v>
      </c>
      <c r="B25" s="2">
        <v>180.0</v>
      </c>
      <c r="C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))),0)"),5.0)</f>
        <v>5</v>
      </c>
      <c r="D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'Реєстр'!$AE$2:$AE$5000=""Так""))),0)"),0.0)</f>
        <v>0</v>
      </c>
      <c r="E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'Реєстр'!$AH$2:$AH$5000=""Так""))),0)"),1.0)</f>
        <v>1</v>
      </c>
      <c r="G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'Реєстр'!$AI$2:$AI$5000=""Так""))),0)"),0.0)</f>
        <v>0</v>
      </c>
      <c r="H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'Реєстр'!$AJ$2:$AJ$5000=""Так""))),0)"),0.0)</f>
        <v>0</v>
      </c>
      <c r="I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'Реєстр'!$AL$2:$AL$5000=""Так""))),0)"),0.0)</f>
        <v>0</v>
      </c>
      <c r="J25" s="4">
        <f>IFERROR(__xludf.DUMMYFUNCTION("IFERROR(ROWS(UNIQUE(FILTER('Реєстр'!$AD$2:$AD$5000,IFERROR(DATEVALUE('Реєстр'!$D$2:$D$5000),0)&gt;='Розрахунок'!$B$2-$B25,IFERROR(DATEVALUE('Реєстр'!$D$2:$D$5000),0)&lt;'Розрахунок'!$B$2,'Реєстр'!$B$2:$B$5000=$A25,LEFT('Реєстр'!$AC$2:$AC$5000,8)=""Включено"",'Р"&amp;"еєстр'!$AD$2:$AD$5000&lt;&gt;"""",REGEXMATCH('Реєстр'!$K$2:$K$5000,""^Так"")))),0)"),0.0)</f>
        <v>0</v>
      </c>
      <c r="K25" s="55">
        <f t="shared" si="1"/>
        <v>0</v>
      </c>
      <c r="L25" s="3">
        <f>'Розрахунок'!$B$2</f>
        <v>46307</v>
      </c>
      <c r="M25" s="54" t="str">
        <f>IF(A25="","",IFERROR(VLOOKUP(A25,'Налаштування'!$F$39:$I$100,4,FALSE),"UNKNOWN"))</f>
        <v>READY</v>
      </c>
    </row>
    <row r="26">
      <c r="A26" s="2" t="s">
        <v>687</v>
      </c>
      <c r="B26" s="2">
        <v>30.0</v>
      </c>
      <c r="C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))),0)"),0.0)</f>
        <v>0</v>
      </c>
      <c r="D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'Реєстр'!$AE$2:$AE$5000=""Так""))),0)"),0.0)</f>
        <v>0</v>
      </c>
      <c r="E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'Реєстр'!$AH$2:$AH$5000=""Так""))),0)"),0.0)</f>
        <v>0</v>
      </c>
      <c r="G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'Реєстр'!$AI$2:$AI$5000=""Так""))),0)"),0.0)</f>
        <v>0</v>
      </c>
      <c r="H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'Реєстр'!$AJ$2:$AJ$5000=""Так""))),0)"),0.0)</f>
        <v>0</v>
      </c>
      <c r="I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'Реєстр'!$AL$2:$AL$5000=""Так""))),0)"),0.0)</f>
        <v>0</v>
      </c>
      <c r="J26" s="4">
        <f>IFERROR(__xludf.DUMMYFUNCTION("IFERROR(ROWS(UNIQUE(FILTER('Реєстр'!$AD$2:$AD$5000,IFERROR(DATEVALUE('Реєстр'!$D$2:$D$5000),0)&gt;='Розрахунок'!$B$2-$B26,IFERROR(DATEVALUE('Реєстр'!$D$2:$D$5000),0)&lt;'Розрахунок'!$B$2,'Реєстр'!$B$2:$B$5000=$A26,LEFT('Реєстр'!$AC$2:$AC$5000,8)=""Включено"",'Р"&amp;"еєстр'!$AD$2:$AD$5000&lt;&gt;"""",REGEXMATCH('Реєстр'!$K$2:$K$5000,""^Так"")))),0)"),0.0)</f>
        <v>0</v>
      </c>
      <c r="K26" s="55">
        <f t="shared" si="1"/>
        <v>0</v>
      </c>
      <c r="L26" s="3">
        <f>'Розрахунок'!$B$2</f>
        <v>46307</v>
      </c>
      <c r="M26" s="54" t="str">
        <f>IF(A26="","",IFERROR(VLOOKUP(A26,'Налаштування'!$F$39:$I$100,4,FALSE),"UNKNOWN"))</f>
        <v>READY</v>
      </c>
    </row>
    <row r="27">
      <c r="A27" s="2" t="s">
        <v>687</v>
      </c>
      <c r="B27" s="2">
        <v>90.0</v>
      </c>
      <c r="C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))),0)"),0.0)</f>
        <v>0</v>
      </c>
      <c r="D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'Реєстр'!$AE$2:$AE$5000=""Так""))),0)"),0.0)</f>
        <v>0</v>
      </c>
      <c r="E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'Реєстр'!$AH$2:$AH$5000=""Так""))),0)"),0.0)</f>
        <v>0</v>
      </c>
      <c r="G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'Реєстр'!$AI$2:$AI$5000=""Так""))),0)"),0.0)</f>
        <v>0</v>
      </c>
      <c r="H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'Реєстр'!$AJ$2:$AJ$5000=""Так""))),0)"),0.0)</f>
        <v>0</v>
      </c>
      <c r="I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'Реєстр'!$AL$2:$AL$5000=""Так""))),0)"),0.0)</f>
        <v>0</v>
      </c>
      <c r="J27" s="4">
        <f>IFERROR(__xludf.DUMMYFUNCTION("IFERROR(ROWS(UNIQUE(FILTER('Реєстр'!$AD$2:$AD$5000,IFERROR(DATEVALUE('Реєстр'!$D$2:$D$5000),0)&gt;='Розрахунок'!$B$2-$B27,IFERROR(DATEVALUE('Реєстр'!$D$2:$D$5000),0)&lt;'Розрахунок'!$B$2,'Реєстр'!$B$2:$B$5000=$A27,LEFT('Реєстр'!$AC$2:$AC$5000,8)=""Включено"",'Р"&amp;"еєстр'!$AD$2:$AD$5000&lt;&gt;"""",REGEXMATCH('Реєстр'!$K$2:$K$5000,""^Так"")))),0)"),0.0)</f>
        <v>0</v>
      </c>
      <c r="K27" s="55">
        <f t="shared" si="1"/>
        <v>0</v>
      </c>
      <c r="L27" s="3">
        <f>'Розрахунок'!$B$2</f>
        <v>46307</v>
      </c>
      <c r="M27" s="54" t="str">
        <f>IF(A27="","",IFERROR(VLOOKUP(A27,'Налаштування'!$F$39:$I$100,4,FALSE),"UNKNOWN"))</f>
        <v>READY</v>
      </c>
    </row>
    <row r="28">
      <c r="A28" s="2" t="s">
        <v>687</v>
      </c>
      <c r="B28" s="2">
        <v>180.0</v>
      </c>
      <c r="C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))),0)"),0.0)</f>
        <v>0</v>
      </c>
      <c r="D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'Реєстр'!$AE$2:$AE$5000=""Так""))),0)"),0.0)</f>
        <v>0</v>
      </c>
      <c r="E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0.0)</f>
        <v>0</v>
      </c>
      <c r="F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'Реєстр'!$AH$2:$AH$5000=""Так""))),0)"),0.0)</f>
        <v>0</v>
      </c>
      <c r="G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'Реєстр'!$AI$2:$AI$5000=""Так""))),0)"),0.0)</f>
        <v>0</v>
      </c>
      <c r="H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'Реєстр'!$AJ$2:$AJ$5000=""Так""))),0)"),0.0)</f>
        <v>0</v>
      </c>
      <c r="I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'Реєстр'!$AL$2:$AL$5000=""Так""))),0)"),0.0)</f>
        <v>0</v>
      </c>
      <c r="J28" s="4">
        <f>IFERROR(__xludf.DUMMYFUNCTION("IFERROR(ROWS(UNIQUE(FILTER('Реєстр'!$AD$2:$AD$5000,IFERROR(DATEVALUE('Реєстр'!$D$2:$D$5000),0)&gt;='Розрахунок'!$B$2-$B28,IFERROR(DATEVALUE('Реєстр'!$D$2:$D$5000),0)&lt;'Розрахунок'!$B$2,'Реєстр'!$B$2:$B$5000=$A28,LEFT('Реєстр'!$AC$2:$AC$5000,8)=""Включено"",'Р"&amp;"еєстр'!$AD$2:$AD$5000&lt;&gt;"""",REGEXMATCH('Реєстр'!$K$2:$K$5000,""^Так"")))),0)"),0.0)</f>
        <v>0</v>
      </c>
      <c r="K28" s="55">
        <f t="shared" si="1"/>
        <v>0</v>
      </c>
      <c r="L28" s="3">
        <f>'Розрахунок'!$B$2</f>
        <v>46307</v>
      </c>
      <c r="M28" s="54" t="str">
        <f>IF(A28="","",IFERROR(VLOOKUP(A28,'Налаштування'!$F$39:$I$100,4,FALSE),"UNKNOWN"))</f>
        <v>READY</v>
      </c>
    </row>
    <row r="29">
      <c r="A29" s="2" t="s">
        <v>301</v>
      </c>
      <c r="B29" s="2">
        <v>30.0</v>
      </c>
      <c r="C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))),0)"),2.0)</f>
        <v>2</v>
      </c>
      <c r="D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'Реєстр'!$AE$2:$AE$5000=""Так""))),0)"),2.0)</f>
        <v>2</v>
      </c>
      <c r="E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'Реєстр'!$AH$2:$AH$5000=""Так""))),0)"),2.0)</f>
        <v>2</v>
      </c>
      <c r="G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'Реєстр'!$AI$2:$AI$5000=""Так""))),0)"),0.0)</f>
        <v>0</v>
      </c>
      <c r="H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'Реєстр'!$AJ$2:$AJ$5000=""Так""))),0)"),0.0)</f>
        <v>0</v>
      </c>
      <c r="I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'Реєстр'!$AL$2:$AL$5000=""Так""))),0)"),0.0)</f>
        <v>0</v>
      </c>
      <c r="J29" s="4">
        <f>IFERROR(__xludf.DUMMYFUNCTION("IFERROR(ROWS(UNIQUE(FILTER('Реєстр'!$AD$2:$AD$5000,IFERROR(DATEVALUE('Реєстр'!$D$2:$D$5000),0)&gt;='Розрахунок'!$B$2-$B29,IFERROR(DATEVALUE('Реєстр'!$D$2:$D$5000),0)&lt;'Розрахунок'!$B$2,'Реєстр'!$B$2:$B$5000=$A29,LEFT('Реєстр'!$AC$2:$AC$5000,8)=""Включено"",'Р"&amp;"еєстр'!$AD$2:$AD$5000&lt;&gt;"""",REGEXMATCH('Реєстр'!$K$2:$K$5000,""^Так"")))),0)"),2.0)</f>
        <v>2</v>
      </c>
      <c r="K29" s="55">
        <f t="shared" si="1"/>
        <v>1</v>
      </c>
      <c r="L29" s="3">
        <f>'Розрахунок'!$B$2</f>
        <v>46307</v>
      </c>
      <c r="M29" s="54" t="str">
        <f>IF(A29="","",IFERROR(VLOOKUP(A29,'Налаштування'!$F$39:$I$100,4,FALSE),"UNKNOWN"))</f>
        <v>READY</v>
      </c>
    </row>
    <row r="30">
      <c r="A30" s="2" t="s">
        <v>301</v>
      </c>
      <c r="B30" s="2">
        <v>90.0</v>
      </c>
      <c r="C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))),0)"),5.0)</f>
        <v>5</v>
      </c>
      <c r="D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'Реєстр'!$AE$2:$AE$5000=""Так""))),0)"),5.0)</f>
        <v>5</v>
      </c>
      <c r="E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'Реєстр'!$AH$2:$AH$5000=""Так""))),0)"),3.0)</f>
        <v>3</v>
      </c>
      <c r="G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'Реєстр'!$AI$2:$AI$5000=""Так""))),0)"),0.0)</f>
        <v>0</v>
      </c>
      <c r="H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'Реєстр'!$AJ$2:$AJ$5000=""Так""))),0)"),0.0)</f>
        <v>0</v>
      </c>
      <c r="I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'Реєстр'!$AL$2:$AL$5000=""Так""))),0)"),0.0)</f>
        <v>0</v>
      </c>
      <c r="J30" s="4">
        <f>IFERROR(__xludf.DUMMYFUNCTION("IFERROR(ROWS(UNIQUE(FILTER('Реєстр'!$AD$2:$AD$5000,IFERROR(DATEVALUE('Реєстр'!$D$2:$D$5000),0)&gt;='Розрахунок'!$B$2-$B30,IFERROR(DATEVALUE('Реєстр'!$D$2:$D$5000),0)&lt;'Розрахунок'!$B$2,'Реєстр'!$B$2:$B$5000=$A30,LEFT('Реєстр'!$AC$2:$AC$5000,8)=""Включено"",'Р"&amp;"еєстр'!$AD$2:$AD$5000&lt;&gt;"""",REGEXMATCH('Реєстр'!$K$2:$K$5000,""^Так"")))),0)"),3.0)</f>
        <v>3</v>
      </c>
      <c r="K30" s="55">
        <f t="shared" si="1"/>
        <v>0.6</v>
      </c>
      <c r="L30" s="3">
        <f>'Розрахунок'!$B$2</f>
        <v>46307</v>
      </c>
      <c r="M30" s="54" t="str">
        <f>IF(A30="","",IFERROR(VLOOKUP(A30,'Налаштування'!$F$39:$I$100,4,FALSE),"UNKNOWN"))</f>
        <v>READY</v>
      </c>
    </row>
    <row r="31">
      <c r="A31" s="2" t="s">
        <v>301</v>
      </c>
      <c r="B31" s="2">
        <v>180.0</v>
      </c>
      <c r="C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))),0)"),6.0)</f>
        <v>6</v>
      </c>
      <c r="D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'Реєстр'!$AE$2:$AE$5000=""Так""))),0)"),6.0)</f>
        <v>6</v>
      </c>
      <c r="E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'Реєстр'!$AH$2:$AH$5000=""Так""))),0)"),3.0)</f>
        <v>3</v>
      </c>
      <c r="G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'Реєстр'!$AI$2:$AI$5000=""Так""))),0)"),0.0)</f>
        <v>0</v>
      </c>
      <c r="H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'Реєстр'!$AJ$2:$AJ$5000=""Так""))),0)"),0.0)</f>
        <v>0</v>
      </c>
      <c r="I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'Реєстр'!$AL$2:$AL$5000=""Так""))),0)"),0.0)</f>
        <v>0</v>
      </c>
      <c r="J31" s="4">
        <f>IFERROR(__xludf.DUMMYFUNCTION("IFERROR(ROWS(UNIQUE(FILTER('Реєстр'!$AD$2:$AD$5000,IFERROR(DATEVALUE('Реєстр'!$D$2:$D$5000),0)&gt;='Розрахунок'!$B$2-$B31,IFERROR(DATEVALUE('Реєстр'!$D$2:$D$5000),0)&lt;'Розрахунок'!$B$2,'Реєстр'!$B$2:$B$5000=$A31,LEFT('Реєстр'!$AC$2:$AC$5000,8)=""Включено"",'Р"&amp;"еєстр'!$AD$2:$AD$5000&lt;&gt;"""",REGEXMATCH('Реєстр'!$K$2:$K$5000,""^Так"")))),0)"),3.0)</f>
        <v>3</v>
      </c>
      <c r="K31" s="55">
        <f t="shared" si="1"/>
        <v>0.5</v>
      </c>
      <c r="L31" s="3">
        <f>'Розрахунок'!$B$2</f>
        <v>46307</v>
      </c>
      <c r="M31" s="54" t="str">
        <f>IF(A31="","",IFERROR(VLOOKUP(A31,'Налаштування'!$F$39:$I$100,4,FALSE),"UNKNOWN"))</f>
        <v>READY</v>
      </c>
    </row>
    <row r="32">
      <c r="A32" s="2" t="s">
        <v>450</v>
      </c>
      <c r="B32" s="2">
        <v>30.0</v>
      </c>
      <c r="C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))),0)"),1.0)</f>
        <v>1</v>
      </c>
      <c r="D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'Реєстр'!$AE$2:$AE$5000=""Так""))),0)"),1.0)</f>
        <v>1</v>
      </c>
      <c r="E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'Реєстр'!$AH$2:$AH$5000=""Так""))),0)"),1.0)</f>
        <v>1</v>
      </c>
      <c r="G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'Реєстр'!$AI$2:$AI$5000=""Так""))),0)"),0.0)</f>
        <v>0</v>
      </c>
      <c r="H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'Реєстр'!$AJ$2:$AJ$5000=""Так""))),0)"),0.0)</f>
        <v>0</v>
      </c>
      <c r="I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'Реєстр'!$AL$2:$AL$5000=""Так""))),0)"),0.0)</f>
        <v>0</v>
      </c>
      <c r="J32" s="4">
        <f>IFERROR(__xludf.DUMMYFUNCTION("IFERROR(ROWS(UNIQUE(FILTER('Реєстр'!$AD$2:$AD$5000,IFERROR(DATEVALUE('Реєстр'!$D$2:$D$5000),0)&gt;='Розрахунок'!$B$2-$B32,IFERROR(DATEVALUE('Реєстр'!$D$2:$D$5000),0)&lt;'Розрахунок'!$B$2,'Реєстр'!$B$2:$B$5000=$A32,LEFT('Реєстр'!$AC$2:$AC$5000,8)=""Включено"",'Р"&amp;"еєстр'!$AD$2:$AD$5000&lt;&gt;"""",REGEXMATCH('Реєстр'!$K$2:$K$5000,""^Так"")))),0)"),1.0)</f>
        <v>1</v>
      </c>
      <c r="K32" s="55">
        <f t="shared" si="1"/>
        <v>1</v>
      </c>
      <c r="L32" s="3">
        <f>'Розрахунок'!$B$2</f>
        <v>46307</v>
      </c>
      <c r="M32" s="54" t="str">
        <f>IF(A32="","",IFERROR(VLOOKUP(A32,'Налаштування'!$F$39:$I$100,4,FALSE),"UNKNOWN"))</f>
        <v>READY</v>
      </c>
    </row>
    <row r="33">
      <c r="A33" s="2" t="s">
        <v>450</v>
      </c>
      <c r="B33" s="2">
        <v>90.0</v>
      </c>
      <c r="C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))),0)"),1.0)</f>
        <v>1</v>
      </c>
      <c r="D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'Реєстр'!$AE$2:$AE$5000=""Так""))),0)"),1.0)</f>
        <v>1</v>
      </c>
      <c r="E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'Реєстр'!$AH$2:$AH$5000=""Так""))),0)"),1.0)</f>
        <v>1</v>
      </c>
      <c r="G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'Реєстр'!$AI$2:$AI$5000=""Так""))),0)"),0.0)</f>
        <v>0</v>
      </c>
      <c r="H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'Реєстр'!$AJ$2:$AJ$5000=""Так""))),0)"),0.0)</f>
        <v>0</v>
      </c>
      <c r="I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'Реєстр'!$AL$2:$AL$5000=""Так""))),0)"),0.0)</f>
        <v>0</v>
      </c>
      <c r="J33" s="4">
        <f>IFERROR(__xludf.DUMMYFUNCTION("IFERROR(ROWS(UNIQUE(FILTER('Реєстр'!$AD$2:$AD$5000,IFERROR(DATEVALUE('Реєстр'!$D$2:$D$5000),0)&gt;='Розрахунок'!$B$2-$B33,IFERROR(DATEVALUE('Реєстр'!$D$2:$D$5000),0)&lt;'Розрахунок'!$B$2,'Реєстр'!$B$2:$B$5000=$A33,LEFT('Реєстр'!$AC$2:$AC$5000,8)=""Включено"",'Р"&amp;"еєстр'!$AD$2:$AD$5000&lt;&gt;"""",REGEXMATCH('Реєстр'!$K$2:$K$5000,""^Так"")))),0)"),1.0)</f>
        <v>1</v>
      </c>
      <c r="K33" s="55">
        <f t="shared" si="1"/>
        <v>1</v>
      </c>
      <c r="L33" s="3">
        <f>'Розрахунок'!$B$2</f>
        <v>46307</v>
      </c>
      <c r="M33" s="54" t="str">
        <f>IF(A33="","",IFERROR(VLOOKUP(A33,'Налаштування'!$F$39:$I$100,4,FALSE),"UNKNOWN"))</f>
        <v>READY</v>
      </c>
    </row>
    <row r="34">
      <c r="A34" s="2" t="s">
        <v>450</v>
      </c>
      <c r="B34" s="2">
        <v>180.0</v>
      </c>
      <c r="C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))),0)"),1.0)</f>
        <v>1</v>
      </c>
      <c r="D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'Реєстр'!$AE$2:$AE$5000=""Так""))),0)"),1.0)</f>
        <v>1</v>
      </c>
      <c r="E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((('Реєстр'!$AF$2:$AF$5000=""Так"")+('Реєстр'!$AG$2:$AG$5000=""Так"")+('Реєстр'!$AK$2:$AK$5000=""Так"")+('Реєстр'!$AL$2:$AL$5000=""Так""))&gt;0)))),0)"),1.0)</f>
        <v>1</v>
      </c>
      <c r="F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'Реєстр'!$AH$2:$AH$5000=""Так""))),0)"),1.0)</f>
        <v>1</v>
      </c>
      <c r="G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'Реєстр'!$AI$2:$AI$5000=""Так""))),0)"),0.0)</f>
        <v>0</v>
      </c>
      <c r="H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'Реєстр'!$AJ$2:$AJ$5000=""Так""))),0)"),0.0)</f>
        <v>0</v>
      </c>
      <c r="I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'Реєстр'!$AL$2:$AL$5000=""Так""))),0)"),0.0)</f>
        <v>0</v>
      </c>
      <c r="J34" s="4">
        <f>IFERROR(__xludf.DUMMYFUNCTION("IFERROR(ROWS(UNIQUE(FILTER('Реєстр'!$AD$2:$AD$5000,IFERROR(DATEVALUE('Реєстр'!$D$2:$D$5000),0)&gt;='Розрахунок'!$B$2-$B34,IFERROR(DATEVALUE('Реєстр'!$D$2:$D$5000),0)&lt;'Розрахунок'!$B$2,'Реєстр'!$B$2:$B$5000=$A34,LEFT('Реєстр'!$AC$2:$AC$5000,8)=""Включено"",'Р"&amp;"еєстр'!$AD$2:$AD$5000&lt;&gt;"""",REGEXMATCH('Реєстр'!$K$2:$K$5000,""^Так"")))),0)"),1.0)</f>
        <v>1</v>
      </c>
      <c r="K34" s="55">
        <f t="shared" si="1"/>
        <v>1</v>
      </c>
      <c r="L34" s="3">
        <f>'Розрахунок'!$B$2</f>
        <v>46307</v>
      </c>
      <c r="M34" s="54" t="str">
        <f>IF(A34="","",IFERROR(VLOOKUP(A34,'Налаштування'!$F$39:$I$100,4,FALSE),"UNKNOWN"))</f>
        <v>READY</v>
      </c>
    </row>
    <row r="35">
      <c r="A35" s="2"/>
      <c r="B35" s="2"/>
      <c r="K35" s="55"/>
      <c r="L35" s="3"/>
      <c r="M35" s="54"/>
    </row>
    <row r="36">
      <c r="A36" s="2"/>
      <c r="B36" s="2"/>
      <c r="K36" s="55"/>
      <c r="L36" s="3"/>
      <c r="M36" s="54"/>
    </row>
    <row r="37">
      <c r="A37" s="2"/>
      <c r="B37" s="2"/>
      <c r="K37" s="55"/>
      <c r="L37" s="3"/>
      <c r="M37" s="5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25"/>
    <col customWidth="1" min="2" max="14" width="17.0"/>
  </cols>
  <sheetData>
    <row r="1">
      <c r="A1" s="56" t="s">
        <v>2694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2" t="s">
        <v>2695</v>
      </c>
      <c r="B2" s="22" t="s">
        <v>2696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>
      <c r="A3" s="22" t="s">
        <v>2697</v>
      </c>
      <c r="B3" s="22" t="s">
        <v>2698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>
      <c r="A4" s="7" t="s">
        <v>8</v>
      </c>
      <c r="B4" s="7" t="s">
        <v>2699</v>
      </c>
      <c r="C4" s="8" t="s">
        <v>2700</v>
      </c>
      <c r="D4" s="8" t="s">
        <v>2701</v>
      </c>
      <c r="E4" s="8" t="s">
        <v>2702</v>
      </c>
      <c r="F4" s="8" t="s">
        <v>2703</v>
      </c>
      <c r="G4" s="8" t="s">
        <v>2704</v>
      </c>
      <c r="H4" s="8" t="s">
        <v>2705</v>
      </c>
      <c r="I4" s="8" t="s">
        <v>2706</v>
      </c>
      <c r="J4" s="8"/>
      <c r="K4" s="8"/>
      <c r="L4" s="8"/>
      <c r="M4" s="8"/>
      <c r="N4" s="8"/>
    </row>
    <row r="5">
      <c r="A5" s="22" t="s">
        <v>194</v>
      </c>
      <c r="B5" s="23">
        <f>IF($A5="УСІ",COUNTIFS('Архів оцінок'!$AG$2:$AG$7000,"STAT_20",'Архів оцінок'!$AH$2:$AH$7000,"VALID_PRE_EVENT",'Архів оцінок'!$AI$2:$AI$7000,"&gt;="&amp;0),COUNTIFS('Архів оцінок'!$AG$2:$AG$7000,"STAT_20",'Архів оцінок'!$AH$2:$AH$7000,"VALID_PRE_EVENT",'Архів оцінок'!$AI$2:$AI$7000,"&gt;="&amp;0,'Архів оцінок'!$C$2:$C$7000,$A5))</f>
        <v>1</v>
      </c>
      <c r="C5" s="57">
        <f>IFERROR(__xludf.DUMMYFUNCTION("IF(B5=0,""—"",IF($A5=""УСІ"",AVERAGE(FILTER('Архів оцінок'!$AJ$2:$AJ$7000,'Архів оцінок'!$AG$2:$AG$7000=""STAT_20"",'Архів оцінок'!$AH$2:$AH$7000=""VALID_PRE_EVENT"",'Архів оцінок'!$AI$2:$AI$7000&lt;&gt;"""")),AVERAGE(FILTER('Архів оцінок'!$AJ$2:$AJ$7000,'Архів"&amp;" оцінок'!$AG$2:$AG$7000=""STAT_20"",'Архів оцінок'!$AH$2:$AH$7000=""VALID_PRE_EVENT"",'Архів оцінок'!$AI$2:$AI$7000&lt;&gt;"""",'Архів оцінок'!$C$2:$C$7000=$A5))))"),0.022131161178447503)</f>
        <v>0.02213116118</v>
      </c>
      <c r="D5" s="57">
        <f>IFERROR(__xludf.DUMMYFUNCTION("IF(B5=0,""—"",IF($A5=""УСІ"",AVERAGE(FILTER('Архів оцінок'!$AK$2:$AK$7000,'Архів оцінок'!$AG$2:$AG$7000=""STAT_20"",'Архів оцінок'!$AH$2:$AH$7000=""VALID_PRE_EVENT"",'Архів оцінок'!$AI$2:$AI$7000&lt;&gt;"""")),AVERAGE(FILTER('Архів оцінок'!$AK$2:$AK$7000,'Архів"&amp;" оцінок'!$AG$2:$AG$7000=""STAT_20"",'Архів оцінок'!$AH$2:$AH$7000=""VALID_PRE_EVENT"",'Архів оцінок'!$AI$2:$AI$7000&lt;&gt;"""",'Архів оцінок'!$C$2:$C$7000=$A5))))"),0.00591715976331361)</f>
        <v>0.005917159763</v>
      </c>
      <c r="E5" s="58">
        <f t="shared" ref="E5:E9" si="1">IF(OR(C5="—",D5="—",D5=0),"—",1-C5/D5)</f>
        <v>-2.740166239</v>
      </c>
      <c r="F5" s="23">
        <f>IF($A5="УСІ",COUNTIFS('Архів оцінок'!$AG$2:$AG$7000,"OPS_FINAL",'Архів оцінок'!$AH$2:$AH$7000,"VALID_PRE_EVENT",'Архів оцінок'!$AI$2:$AI$7000,"&gt;="&amp;0),COUNTIFS('Архів оцінок'!$AG$2:$AG$7000,"OPS_FINAL",'Архів оцінок'!$AH$2:$AH$7000,"VALID_PRE_EVENT",'Архів оцінок'!$AI$2:$AI$7000,"&gt;="&amp;0,'Архів оцінок'!$C$2:$C$7000,$A5))</f>
        <v>2</v>
      </c>
      <c r="G5" s="57">
        <f>IFERROR(__xludf.DUMMYFUNCTION("IF(F5=0,""—"",IF($A5=""УСІ"",AVERAGE(FILTER('Архів оцінок'!$AL$2:$AL$7000,'Архів оцінок'!$AG$2:$AG$7000=""OPS_FINAL"",'Архів оцінок'!$AH$2:$AH$7000=""VALID_PRE_EVENT"",'Архів оцінок'!$AI$2:$AI$7000&lt;&gt;"""")),AVERAGE(FILTER('Архів оцінок'!$AL$2:$AL$7000,'Арх"&amp;"ів оцінок'!$AG$2:$AG$7000=""OPS_FINAL"",'Архів оцінок'!$AH$2:$AH$7000=""VALID_PRE_EVENT"",'Архів оцінок'!$AI$2:$AI$7000&lt;&gt;"""",'Архів оцінок'!$C$2:$C$7000=$A5))))"),0.594441)</f>
        <v>0.594441</v>
      </c>
      <c r="H5" s="57">
        <f>IFERROR(__xludf.DUMMYFUNCTION("IF(F5=0,""—"",IF($A5=""УСІ"",AVERAGE(FILTER('Архів оцінок'!$AJ$2:$AJ$7000,'Архів оцінок'!$AG$2:$AG$7000=""OPS_FINAL"",'Архів оцінок'!$AH$2:$AH$7000=""VALID_PRE_EVENT"",'Архів оцінок'!$AI$2:$AI$7000&lt;&gt;"""")),AVERAGE(FILTER('Архів оцінок'!$AJ$2:$AJ$7000,'Арх"&amp;"ів оцінок'!$AG$2:$AG$7000=""OPS_FINAL"",'Архів оцінок'!$AH$2:$AH$7000=""VALID_PRE_EVENT"",'Архів оцінок'!$AI$2:$AI$7000&lt;&gt;"""",'Архів оцінок'!$C$2:$C$7000=$A5))))"),0.3315132586496477)</f>
        <v>0.3315132586</v>
      </c>
      <c r="I5" s="58">
        <f t="shared" ref="I5:I9" si="2">IF(OR(G5="—",H5="—",H5=0),"—",1-G5/H5)</f>
        <v>-0.7931138031</v>
      </c>
      <c r="J5" s="58"/>
      <c r="K5" s="58"/>
      <c r="L5" s="58"/>
      <c r="M5" s="58"/>
      <c r="N5" s="58"/>
    </row>
    <row r="6">
      <c r="A6" s="22" t="s">
        <v>145</v>
      </c>
      <c r="B6" s="23">
        <f>IF($A6="УСІ",COUNTIFS('Архів оцінок'!$AG$2:$AG$7000,"STAT_20",'Архів оцінок'!$AH$2:$AH$7000,"VALID_PRE_EVENT",'Архів оцінок'!$AI$2:$AI$7000,"&gt;="&amp;0),COUNTIFS('Архів оцінок'!$AG$2:$AG$7000,"STAT_20",'Архів оцінок'!$AH$2:$AH$7000,"VALID_PRE_EVENT",'Архів оцінок'!$AI$2:$AI$7000,"&gt;="&amp;0,'Архів оцінок'!$C$2:$C$7000,$A6))</f>
        <v>1</v>
      </c>
      <c r="C6" s="57">
        <f>IFERROR(__xludf.DUMMYFUNCTION("IF(B6=0,""—"",IF($A6=""УСІ"",AVERAGE(FILTER('Архів оцінок'!$AJ$2:$AJ$7000,'Архів оцінок'!$AG$2:$AG$7000=""STAT_20"",'Архів оцінок'!$AH$2:$AH$7000=""VALID_PRE_EVENT"",'Архів оцінок'!$AI$2:$AI$7000&lt;&gt;"""")),AVERAGE(FILTER('Архів оцінок'!$AJ$2:$AJ$7000,'Архів"&amp;" оцінок'!$AG$2:$AG$7000=""STAT_20"",'Архів оцінок'!$AH$2:$AH$7000=""VALID_PRE_EVENT"",'Архів оцінок'!$AI$2:$AI$7000&lt;&gt;"""",'Архів оцінок'!$C$2:$C$7000=$A6))))"),1.8627183659010048E-4)</f>
        <v>0.0001862718366</v>
      </c>
      <c r="D6" s="57">
        <f>IFERROR(__xludf.DUMMYFUNCTION("IF(B6=0,""—"",IF($A6=""УСІ"",AVERAGE(FILTER('Архів оцінок'!$AK$2:$AK$7000,'Архів оцінок'!$AG$2:$AG$7000=""STAT_20"",'Архів оцінок'!$AH$2:$AH$7000=""VALID_PRE_EVENT"",'Архів оцінок'!$AI$2:$AI$7000&lt;&gt;"""")),AVERAGE(FILTER('Архів оцінок'!$AK$2:$AK$7000,'Архів"&amp;" оцінок'!$AG$2:$AG$7000=""STAT_20"",'Архів оцінок'!$AH$2:$AH$7000=""VALID_PRE_EVENT"",'Архів оцінок'!$AI$2:$AI$7000&lt;&gt;"""",'Архів оцінок'!$C$2:$C$7000=$A6))))"),0.0)</f>
        <v>0</v>
      </c>
      <c r="E6" s="58" t="str">
        <f t="shared" si="1"/>
        <v>—</v>
      </c>
      <c r="F6" s="23">
        <f>IF($A6="УСІ",COUNTIFS('Архів оцінок'!$AG$2:$AG$7000,"OPS_FINAL",'Архів оцінок'!$AH$2:$AH$7000,"VALID_PRE_EVENT",'Архів оцінок'!$AI$2:$AI$7000,"&gt;="&amp;0),COUNTIFS('Архів оцінок'!$AG$2:$AG$7000,"OPS_FINAL",'Архів оцінок'!$AH$2:$AH$7000,"VALID_PRE_EVENT",'Архів оцінок'!$AI$2:$AI$7000,"&gt;="&amp;0,'Архів оцінок'!$C$2:$C$7000,$A6))</f>
        <v>2</v>
      </c>
      <c r="G6" s="57">
        <f>IFERROR(__xludf.DUMMYFUNCTION("IF(F6=0,""—"",IF($A6=""УСІ"",AVERAGE(FILTER('Архів оцінок'!$AL$2:$AL$7000,'Архів оцінок'!$AG$2:$AG$7000=""OPS_FINAL"",'Архів оцінок'!$AH$2:$AH$7000=""VALID_PRE_EVENT"",'Архів оцінок'!$AI$2:$AI$7000&lt;&gt;"""")),AVERAGE(FILTER('Архів оцінок'!$AL$2:$AL$7000,'Арх"&amp;"ів оцінок'!$AG$2:$AG$7000=""OPS_FINAL"",'Архів оцінок'!$AH$2:$AH$7000=""VALID_PRE_EVENT"",'Архів оцінок'!$AI$2:$AI$7000&lt;&gt;"""",'Архів оцінок'!$C$2:$C$7000=$A6))))"),0.024025)</f>
        <v>0.024025</v>
      </c>
      <c r="H6" s="57">
        <f>IFERROR(__xludf.DUMMYFUNCTION("IF(F6=0,""—"",IF($A6=""УСІ"",AVERAGE(FILTER('Архів оцінок'!$AJ$2:$AJ$7000,'Архів оцінок'!$AG$2:$AG$7000=""OPS_FINAL"",'Архів оцінок'!$AH$2:$AH$7000=""VALID_PRE_EVENT"",'Архів оцінок'!$AI$2:$AI$7000&lt;&gt;"""")),AVERAGE(FILTER('Архів оцінок'!$AJ$2:$AJ$7000,'Арх"&amp;"ів оцінок'!$AG$2:$AG$7000=""OPS_FINAL"",'Архів оцінок'!$AH$2:$AH$7000=""VALID_PRE_EVENT"",'Архів оцінок'!$AI$2:$AI$7000&lt;&gt;"""",'Архів оцінок'!$C$2:$C$7000=$A6))))"),0.001021351697293152)</f>
        <v>0.001021351697</v>
      </c>
      <c r="I6" s="58">
        <f t="shared" si="2"/>
        <v>-22.52274938</v>
      </c>
      <c r="J6" s="58"/>
      <c r="K6" s="58"/>
      <c r="L6" s="58"/>
      <c r="M6" s="58"/>
      <c r="N6" s="58"/>
    </row>
    <row r="7">
      <c r="A7" s="22" t="s">
        <v>229</v>
      </c>
      <c r="B7" s="23">
        <f>IF($A7="УСІ",COUNTIFS('Архів оцінок'!$AG$2:$AG$7000,"STAT_20",'Архів оцінок'!$AH$2:$AH$7000,"VALID_PRE_EVENT",'Архів оцінок'!$AI$2:$AI$7000,"&gt;="&amp;0),COUNTIFS('Архів оцінок'!$AG$2:$AG$7000,"STAT_20",'Архів оцінок'!$AH$2:$AH$7000,"VALID_PRE_EVENT",'Архів оцінок'!$AI$2:$AI$7000,"&gt;="&amp;0,'Архів оцінок'!$C$2:$C$7000,$A7))</f>
        <v>1</v>
      </c>
      <c r="C7" s="57">
        <f>IFERROR(__xludf.DUMMYFUNCTION("IF(B7=0,""—"",IF($A7=""УСІ"",AVERAGE(FILTER('Архів оцінок'!$AJ$2:$AJ$7000,'Архів оцінок'!$AG$2:$AG$7000=""STAT_20"",'Архів оцінок'!$AH$2:$AH$7000=""VALID_PRE_EVENT"",'Архів оцінок'!$AI$2:$AI$7000&lt;&gt;"""")),AVERAGE(FILTER('Архів оцінок'!$AJ$2:$AJ$7000,'Архів"&amp;" оцінок'!$AG$2:$AG$7000=""STAT_20"",'Архів оцінок'!$AH$2:$AH$7000=""VALID_PRE_EVENT"",'Архів оцінок'!$AI$2:$AI$7000&lt;&gt;"""",'Архів оцінок'!$C$2:$C$7000=$A7))))"),0.008181912305292596)</f>
        <v>0.008181912305</v>
      </c>
      <c r="D7" s="57">
        <f>IFERROR(__xludf.DUMMYFUNCTION("IF(B7=0,""—"",IF($A7=""УСІ"",AVERAGE(FILTER('Архів оцінок'!$AK$2:$AK$7000,'Архів оцінок'!$AG$2:$AG$7000=""STAT_20"",'Архів оцінок'!$AH$2:$AH$7000=""VALID_PRE_EVENT"",'Архів оцінок'!$AI$2:$AI$7000&lt;&gt;"""")),AVERAGE(FILTER('Архів оцінок'!$AK$2:$AK$7000,'Архів"&amp;" оцінок'!$AG$2:$AG$7000=""STAT_20"",'Архів оцінок'!$AH$2:$AH$7000=""VALID_PRE_EVENT"",'Архів оцінок'!$AI$2:$AI$7000&lt;&gt;"""",'Архів оцінок'!$C$2:$C$7000=$A7))))"),0.00591715976331361)</f>
        <v>0.005917159763</v>
      </c>
      <c r="E7" s="58">
        <f t="shared" si="1"/>
        <v>-0.3827431796</v>
      </c>
      <c r="F7" s="23">
        <f>IF($A7="УСІ",COUNTIFS('Архів оцінок'!$AG$2:$AG$7000,"OPS_FINAL",'Архів оцінок'!$AH$2:$AH$7000,"VALID_PRE_EVENT",'Архів оцінок'!$AI$2:$AI$7000,"&gt;="&amp;0),COUNTIFS('Архів оцінок'!$AG$2:$AG$7000,"OPS_FINAL",'Архів оцінок'!$AH$2:$AH$7000,"VALID_PRE_EVENT",'Архів оцінок'!$AI$2:$AI$7000,"&gt;="&amp;0,'Архів оцінок'!$C$2:$C$7000,$A7))</f>
        <v>2</v>
      </c>
      <c r="G7" s="57">
        <f>IFERROR(__xludf.DUMMYFUNCTION("IF(F7=0,""—"",IF($A7=""УСІ"",AVERAGE(FILTER('Архів оцінок'!$AL$2:$AL$7000,'Архів оцінок'!$AG$2:$AG$7000=""OPS_FINAL"",'Архів оцінок'!$AH$2:$AH$7000=""VALID_PRE_EVENT"",'Архів оцінок'!$AI$2:$AI$7000&lt;&gt;"""")),AVERAGE(FILTER('Архів оцінок'!$AL$2:$AL$7000,'Арх"&amp;"ів оцінок'!$AG$2:$AG$7000=""OPS_FINAL"",'Архів оцінок'!$AH$2:$AH$7000=""VALID_PRE_EVENT"",'Архів оцінок'!$AI$2:$AI$7000&lt;&gt;"""",'Архів оцінок'!$C$2:$C$7000=$A7))))"),0.024025)</f>
        <v>0.024025</v>
      </c>
      <c r="H7" s="57">
        <f>IFERROR(__xludf.DUMMYFUNCTION("IF(F7=0,""—"",IF($A7=""УСІ"",AVERAGE(FILTER('Архів оцінок'!$AJ$2:$AJ$7000,'Архів оцінок'!$AG$2:$AG$7000=""OPS_FINAL"",'Архів оцінок'!$AH$2:$AH$7000=""VALID_PRE_EVENT"",'Архів оцінок'!$AI$2:$AI$7000&lt;&gt;"""")),AVERAGE(FILTER('Архів оцінок'!$AJ$2:$AJ$7000,'Арх"&amp;"ів оцінок'!$AG$2:$AG$7000=""OPS_FINAL"",'Архів оцінок'!$AH$2:$AH$7000=""VALID_PRE_EVENT"",'Архів оцінок'!$AI$2:$AI$7000&lt;&gt;"""",'Архів оцінок'!$C$2:$C$7000=$A7))))"),0.007884917521002649)</f>
        <v>0.007884917521</v>
      </c>
      <c r="I7" s="58">
        <f t="shared" si="2"/>
        <v>-2.046956412</v>
      </c>
      <c r="J7" s="58"/>
      <c r="K7" s="58"/>
      <c r="L7" s="58"/>
      <c r="M7" s="58"/>
      <c r="N7" s="58"/>
    </row>
    <row r="8">
      <c r="A8" s="22" t="s">
        <v>301</v>
      </c>
      <c r="B8" s="23">
        <f>IF($A8="УСІ",COUNTIFS('Архів оцінок'!$AG$2:$AG$7000,"STAT_20",'Архів оцінок'!$AH$2:$AH$7000,"VALID_PRE_EVENT",'Архів оцінок'!$AI$2:$AI$7000,"&gt;="&amp;0),COUNTIFS('Архів оцінок'!$AG$2:$AG$7000,"STAT_20",'Архів оцінок'!$AH$2:$AH$7000,"VALID_PRE_EVENT",'Архів оцінок'!$AI$2:$AI$7000,"&gt;="&amp;0,'Архів оцінок'!$C$2:$C$7000,$A8))</f>
        <v>1</v>
      </c>
      <c r="C8" s="57">
        <f>IFERROR(__xludf.DUMMYFUNCTION("IF(B8=0,""—"",IF($A8=""УСІ"",AVERAGE(FILTER('Архів оцінок'!$AJ$2:$AJ$7000,'Архів оцінок'!$AG$2:$AG$7000=""STAT_20"",'Архів оцінок'!$AH$2:$AH$7000=""VALID_PRE_EVENT"",'Архів оцінок'!$AI$2:$AI$7000&lt;&gt;"""")),AVERAGE(FILTER('Архів оцінок'!$AJ$2:$AJ$7000,'Архів"&amp;" оцінок'!$AG$2:$AG$7000=""STAT_20"",'Архів оцінок'!$AH$2:$AH$7000=""VALID_PRE_EVENT"",'Архів оцінок'!$AI$2:$AI$7000&lt;&gt;"""",'Архів оцінок'!$C$2:$C$7000=$A8))))"),0.001999439647354294)</f>
        <v>0.001999439647</v>
      </c>
      <c r="D8" s="57">
        <f>IFERROR(__xludf.DUMMYFUNCTION("IF(B8=0,""—"",IF($A8=""УСІ"",AVERAGE(FILTER('Архів оцінок'!$AK$2:$AK$7000,'Архів оцінок'!$AG$2:$AG$7000=""STAT_20"",'Архів оцінок'!$AH$2:$AH$7000=""VALID_PRE_EVENT"",'Архів оцінок'!$AI$2:$AI$7000&lt;&gt;"""")),AVERAGE(FILTER('Архів оцінок'!$AK$2:$AK$7000,'Архів"&amp;" оцінок'!$AG$2:$AG$7000=""STAT_20"",'Архів оцінок'!$AH$2:$AH$7000=""VALID_PRE_EVENT"",'Архів оцінок'!$AI$2:$AI$7000&lt;&gt;"""",'Архів оцінок'!$C$2:$C$7000=$A8))))"),3.6982248520710064E-4)</f>
        <v>0.0003698224852</v>
      </c>
      <c r="E8" s="58">
        <f t="shared" si="1"/>
        <v>-4.406484806</v>
      </c>
      <c r="F8" s="23">
        <f>IF($A8="УСІ",COUNTIFS('Архів оцінок'!$AG$2:$AG$7000,"OPS_FINAL",'Архів оцінок'!$AH$2:$AH$7000,"VALID_PRE_EVENT",'Архів оцінок'!$AI$2:$AI$7000,"&gt;="&amp;0),COUNTIFS('Архів оцінок'!$AG$2:$AG$7000,"OPS_FINAL",'Архів оцінок'!$AH$2:$AH$7000,"VALID_PRE_EVENT",'Архів оцінок'!$AI$2:$AI$7000,"&gt;="&amp;0,'Архів оцінок'!$C$2:$C$7000,$A8))</f>
        <v>2</v>
      </c>
      <c r="G8" s="57">
        <f>IFERROR(__xludf.DUMMYFUNCTION("IF(F8=0,""—"",IF($A8=""УСІ"",AVERAGE(FILTER('Архів оцінок'!$AL$2:$AL$7000,'Архів оцінок'!$AG$2:$AG$7000=""OPS_FINAL"",'Архів оцінок'!$AH$2:$AH$7000=""VALID_PRE_EVENT"",'Архів оцінок'!$AI$2:$AI$7000&lt;&gt;"""")),AVERAGE(FILTER('Архів оцінок'!$AL$2:$AL$7000,'Арх"&amp;"ів оцінок'!$AG$2:$AG$7000=""OPS_FINAL"",'Архів оцінок'!$AH$2:$AH$7000=""VALID_PRE_EVENT"",'Архів оцінок'!$AI$2:$AI$7000&lt;&gt;"""",'Архів оцінок'!$C$2:$C$7000=$A8))))"),0.024025)</f>
        <v>0.024025</v>
      </c>
      <c r="H8" s="57">
        <f>IFERROR(__xludf.DUMMYFUNCTION("IF(F8=0,""—"",IF($A8=""УСІ"",AVERAGE(FILTER('Архів оцінок'!$AJ$2:$AJ$7000,'Архів оцінок'!$AG$2:$AG$7000=""OPS_FINAL"",'Архів оцінок'!$AH$2:$AH$7000=""VALID_PRE_EVENT"",'Архів оцінок'!$AI$2:$AI$7000&lt;&gt;"""")),AVERAGE(FILTER('Архів оцінок'!$AJ$2:$AJ$7000,'Арх"&amp;"ів оцінок'!$AG$2:$AG$7000=""OPS_FINAL"",'Архів оцінок'!$AH$2:$AH$7000=""VALID_PRE_EVENT"",'Архів оцінок'!$AI$2:$AI$7000&lt;&gt;"""",'Архів оцінок'!$C$2:$C$7000=$A8))))"),0.0034814116209874037)</f>
        <v>0.003481411621</v>
      </c>
      <c r="I8" s="58">
        <f t="shared" si="2"/>
        <v>-5.900936349</v>
      </c>
      <c r="J8" s="58"/>
      <c r="K8" s="58"/>
      <c r="L8" s="58"/>
      <c r="M8" s="58"/>
      <c r="N8" s="58"/>
    </row>
    <row r="9">
      <c r="A9" s="22" t="s">
        <v>2707</v>
      </c>
      <c r="B9" s="23">
        <f>IF($A9="УСІ",COUNTIFS('Архів оцінок'!$AG$2:$AG$7000,"STAT_20",'Архів оцінок'!$AH$2:$AH$7000,"VALID_PRE_EVENT",'Архів оцінок'!$AI$2:$AI$7000,"&gt;="&amp;0),COUNTIFS('Архів оцінок'!$AG$2:$AG$7000,"STAT_20",'Архів оцінок'!$AH$2:$AH$7000,"VALID_PRE_EVENT",'Архів оцінок'!$AI$2:$AI$7000,"&gt;="&amp;0,'Архів оцінок'!$C$2:$C$7000,$A9))</f>
        <v>4</v>
      </c>
      <c r="C9" s="57">
        <f>IFERROR(__xludf.DUMMYFUNCTION("IF(B9=0,""—"",IF($A9=""УСІ"",AVERAGE(FILTER('Архів оцінок'!$AJ$2:$AJ$7000,'Архів оцінок'!$AG$2:$AG$7000=""STAT_20"",'Архів оцінок'!$AH$2:$AH$7000=""VALID_PRE_EVENT"",'Архів оцінок'!$AI$2:$AI$7000&lt;&gt;"""")),AVERAGE(FILTER('Архів оцінок'!$AJ$2:$AJ$7000,'Архів"&amp;" оцінок'!$AG$2:$AG$7000=""STAT_20"",'Архів оцінок'!$AH$2:$AH$7000=""VALID_PRE_EVENT"",'Архів оцінок'!$AI$2:$AI$7000&lt;&gt;"""",'Архів оцінок'!$C$2:$C$7000=$A9))))"),0.008124696241921123)</f>
        <v>0.008124696242</v>
      </c>
      <c r="D9" s="57">
        <f>IFERROR(__xludf.DUMMYFUNCTION("IF(B9=0,""—"",IF($A9=""УСІ"",AVERAGE(FILTER('Архів оцінок'!$AK$2:$AK$7000,'Архів оцінок'!$AG$2:$AG$7000=""STAT_20"",'Архів оцінок'!$AH$2:$AH$7000=""VALID_PRE_EVENT"",'Архів оцінок'!$AI$2:$AI$7000&lt;&gt;"""")),AVERAGE(FILTER('Архів оцінок'!$AK$2:$AK$7000,'Архів"&amp;" оцінок'!$AG$2:$AG$7000=""STAT_20"",'Архів оцінок'!$AH$2:$AH$7000=""VALID_PRE_EVENT"",'Архів оцінок'!$AI$2:$AI$7000&lt;&gt;"""",'Архів оцінок'!$C$2:$C$7000=$A9))))"),0.0030510355029585803)</f>
        <v>0.003051035503</v>
      </c>
      <c r="E9" s="58">
        <f t="shared" si="1"/>
        <v>-1.662930744</v>
      </c>
      <c r="F9" s="23">
        <f>IF($A9="УСІ",COUNTIFS('Архів оцінок'!$AG$2:$AG$7000,"OPS_FINAL",'Архів оцінок'!$AH$2:$AH$7000,"VALID_PRE_EVENT",'Архів оцінок'!$AI$2:$AI$7000,"&gt;="&amp;0),COUNTIFS('Архів оцінок'!$AG$2:$AG$7000,"OPS_FINAL",'Архів оцінок'!$AH$2:$AH$7000,"VALID_PRE_EVENT",'Архів оцінок'!$AI$2:$AI$7000,"&gt;="&amp;0,'Архів оцінок'!$C$2:$C$7000,$A9))</f>
        <v>19</v>
      </c>
      <c r="G9" s="57">
        <f>IFERROR(__xludf.DUMMYFUNCTION("IF(F9=0,""—"",IF($A9=""УСІ"",AVERAGE(FILTER('Архів оцінок'!$AL$2:$AL$7000,'Архів оцінок'!$AG$2:$AG$7000=""OPS_FINAL"",'Архів оцінок'!$AH$2:$AH$7000=""VALID_PRE_EVENT"",'Архів оцінок'!$AI$2:$AI$7000&lt;&gt;"""")),AVERAGE(FILTER('Архів оцінок'!$AL$2:$AL$7000,'Арх"&amp;"ів оцінок'!$AG$2:$AG$7000=""OPS_FINAL"",'Архів оцінок'!$AH$2:$AH$7000=""VALID_PRE_EVENT"",'Архів оцінок'!$AI$2:$AI$7000&lt;&gt;"""",'Архів оцінок'!$C$2:$C$7000=$A9))))"),0.06541690909090908)</f>
        <v>0.06541690909</v>
      </c>
      <c r="H9" s="57">
        <f>IFERROR(__xludf.DUMMYFUNCTION("IF(F9=0,""—"",IF($A9=""УСІ"",AVERAGE(FILTER('Архів оцінок'!$AJ$2:$AJ$7000,'Архів оцінок'!$AG$2:$AG$7000=""OPS_FINAL"",'Архів оцінок'!$AH$2:$AH$7000=""VALID_PRE_EVENT"",'Архів оцінок'!$AI$2:$AI$7000&lt;&gt;"""")),AVERAGE(FILTER('Архів оцінок'!$AJ$2:$AJ$7000,'Арх"&amp;"ів оцінок'!$AG$2:$AG$7000=""OPS_FINAL"",'Архів оцінок'!$AH$2:$AH$7000=""VALID_PRE_EVENT"",'Архів оцінок'!$AI$2:$AI$7000&lt;&gt;"""",'Архів оцінок'!$C$2:$C$7000=$A9))))"),0.03641813637738836)</f>
        <v>0.03641813638</v>
      </c>
      <c r="I9" s="58">
        <f t="shared" si="2"/>
        <v>-0.7962728354</v>
      </c>
      <c r="J9" s="58"/>
      <c r="K9" s="58"/>
      <c r="L9" s="58"/>
      <c r="M9" s="58"/>
      <c r="N9" s="58"/>
    </row>
    <row r="10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</row>
    <row r="12">
      <c r="A12" s="59" t="s">
        <v>2708</v>
      </c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</row>
    <row r="13">
      <c r="A13" s="7" t="s">
        <v>2709</v>
      </c>
      <c r="B13" s="7" t="s">
        <v>2710</v>
      </c>
      <c r="C13" s="7" t="s">
        <v>2711</v>
      </c>
      <c r="D13" s="7" t="s">
        <v>2712</v>
      </c>
      <c r="E13" s="7" t="s">
        <v>2713</v>
      </c>
      <c r="F13" s="7" t="s">
        <v>2714</v>
      </c>
      <c r="G13" s="7" t="s">
        <v>2715</v>
      </c>
      <c r="H13" s="23"/>
      <c r="I13" s="23"/>
      <c r="J13" s="23"/>
      <c r="K13" s="23"/>
      <c r="L13" s="23"/>
      <c r="M13" s="23"/>
      <c r="N13" s="23"/>
    </row>
    <row r="14">
      <c r="A14" s="22" t="s">
        <v>2716</v>
      </c>
      <c r="B14" s="61">
        <v>0.0</v>
      </c>
      <c r="C14" s="61">
        <v>0.05</v>
      </c>
      <c r="D14" s="23">
        <f>COUNTIFS('Архів оцінок'!$J$2:$J$7000,"&gt;="&amp;B14,'Архів оцінок'!$J$2:$J$7000,"&lt;"&amp;C14,'Архів оцінок'!$AG$2:$AG$7000,"STAT_20",'Архів оцінок'!$AH$2:$AH$7000,"VALID_PRE_EVENT",'Архів оцінок'!$AI$2:$AI$7000,"&gt;="&amp;0)</f>
        <v>2</v>
      </c>
      <c r="E14" s="58">
        <f>IFERROR(__xludf.DUMMYFUNCTION("IF(D14=0,""—"",AVERAGE(FILTER('Архів оцінок'!$J$2:$J$7000,'Архів оцінок'!$J$2:$J$7000&gt;=B14,'Архів оцінок'!$J$2:$J$7000&lt;C14,'Архів оцінок'!$AG$2:$AG$7000=""STAT_20"",'Архів оцінок'!$AH$2:$AH$7000=""VALID_PRE_EVENT"",'Архів оцінок'!$AI$2:$AI$7000&lt;&gt;"""")))"),0.029181619124672722)</f>
        <v>0.02918161912</v>
      </c>
      <c r="F14" s="58">
        <f>IFERROR(__xludf.DUMMYFUNCTION("IF(D14=0,""—"",AVERAGE(FILTER('Архів оцінок'!$AI$2:$AI$7000,'Архів оцінок'!$J$2:$J$7000&gt;=B14,'Архів оцінок'!$J$2:$J$7000&lt;C14,'Архів оцінок'!$AG$2:$AG$7000=""STAT_20"",'Архів оцінок'!$AH$2:$AH$7000=""VALID_PRE_EVENT"",'Архів оцінок'!$AI$2:$AI$7000&lt;&gt;"""")))"),0.0)</f>
        <v>0</v>
      </c>
      <c r="G14" s="58">
        <f t="shared" ref="G14:G19" si="3">IF(OR(E14="—",F14="—"),"—",ABS(E14-F14))</f>
        <v>0.02918161912</v>
      </c>
      <c r="H14" s="23"/>
      <c r="I14" s="23"/>
      <c r="J14" s="23"/>
      <c r="K14" s="23"/>
      <c r="L14" s="23"/>
      <c r="M14" s="23"/>
      <c r="N14" s="23"/>
    </row>
    <row r="15">
      <c r="A15" s="22" t="s">
        <v>2717</v>
      </c>
      <c r="B15" s="61">
        <v>0.05</v>
      </c>
      <c r="C15" s="61">
        <v>0.1</v>
      </c>
      <c r="D15" s="23">
        <f>COUNTIFS('Архів оцінок'!$J$2:$J$7000,"&gt;="&amp;B15,'Архів оцінок'!$J$2:$J$7000,"&lt;"&amp;C15,'Архів оцінок'!$AG$2:$AG$7000,"STAT_20",'Архів оцінок'!$AH$2:$AH$7000,"VALID_PRE_EVENT",'Архів оцінок'!$AI$2:$AI$7000,"&gt;="&amp;0)</f>
        <v>1</v>
      </c>
      <c r="E15" s="58">
        <f>IFERROR(__xludf.DUMMYFUNCTION("IF(D15=0,""—"",AVERAGE(FILTER('Архів оцінок'!$J$2:$J$7000,'Архів оцінок'!$J$2:$J$7000&gt;=B15,'Архів оцінок'!$J$2:$J$7000&lt;C15,'Архів оцінок'!$AG$2:$AG$7000=""STAT_20"",'Архів оцінок'!$AH$2:$AH$7000=""VALID_PRE_EVENT"",'Архів оцінок'!$AI$2:$AI$7000&lt;&gt;"""")))"),0.09045392365891375)</f>
        <v>0.09045392366</v>
      </c>
      <c r="F15" s="58">
        <f>IFERROR(__xludf.DUMMYFUNCTION("IF(D15=0,""—"",AVERAGE(FILTER('Архів оцінок'!$AI$2:$AI$7000,'Архів оцінок'!$J$2:$J$7000&gt;=B15,'Архів оцінок'!$J$2:$J$7000&lt;C15,'Архів оцінок'!$AG$2:$AG$7000=""STAT_20"",'Архів оцінок'!$AH$2:$AH$7000=""VALID_PRE_EVENT"",'Архів оцінок'!$AI$2:$AI$7000&lt;&gt;"""")))"),0.0)</f>
        <v>0</v>
      </c>
      <c r="G15" s="58">
        <f t="shared" si="3"/>
        <v>0.09045392366</v>
      </c>
      <c r="H15" s="23"/>
      <c r="I15" s="23"/>
      <c r="J15" s="23"/>
      <c r="K15" s="23"/>
      <c r="L15" s="23"/>
      <c r="M15" s="23"/>
      <c r="N15" s="23"/>
    </row>
    <row r="16">
      <c r="A16" s="22" t="s">
        <v>2718</v>
      </c>
      <c r="B16" s="61">
        <v>0.1</v>
      </c>
      <c r="C16" s="61">
        <v>0.2</v>
      </c>
      <c r="D16" s="23">
        <f>COUNTIFS('Архів оцінок'!$J$2:$J$7000,"&gt;="&amp;B16,'Архів оцінок'!$J$2:$J$7000,"&lt;"&amp;C16,'Архів оцінок'!$AG$2:$AG$7000,"STAT_20",'Архів оцінок'!$AH$2:$AH$7000,"VALID_PRE_EVENT",'Архів оцінок'!$AI$2:$AI$7000,"&gt;="&amp;0)</f>
        <v>1</v>
      </c>
      <c r="E16" s="58">
        <f>IFERROR(__xludf.DUMMYFUNCTION("IF(D16=0,""—"",AVERAGE(FILTER('Архів оцінок'!$J$2:$J$7000,'Архів оцінок'!$J$2:$J$7000&gt;=B16,'Архів оцінок'!$J$2:$J$7000&lt;C16,'Архів оцінок'!$AG$2:$AG$7000=""STAT_20"",'Архів оцінок'!$AH$2:$AH$7000=""VALID_PRE_EVENT"",'Архів оцінок'!$AI$2:$AI$7000&lt;&gt;"""")))"),0.1487654569395984)</f>
        <v>0.1487654569</v>
      </c>
      <c r="F16" s="58">
        <f>IFERROR(__xludf.DUMMYFUNCTION("IF(D16=0,""—"",AVERAGE(FILTER('Архів оцінок'!$AI$2:$AI$7000,'Архів оцінок'!$J$2:$J$7000&gt;=B16,'Архів оцінок'!$J$2:$J$7000&lt;C16,'Архів оцінок'!$AG$2:$AG$7000=""STAT_20"",'Архів оцінок'!$AH$2:$AH$7000=""VALID_PRE_EVENT"",'Архів оцінок'!$AI$2:$AI$7000&lt;&gt;"""")))"),0.0)</f>
        <v>0</v>
      </c>
      <c r="G16" s="58">
        <f t="shared" si="3"/>
        <v>0.1487654569</v>
      </c>
      <c r="H16" s="23"/>
      <c r="I16" s="23"/>
      <c r="J16" s="23"/>
      <c r="K16" s="23"/>
      <c r="L16" s="23"/>
      <c r="M16" s="23"/>
      <c r="N16" s="23"/>
    </row>
    <row r="17">
      <c r="A17" s="22" t="s">
        <v>2719</v>
      </c>
      <c r="B17" s="61">
        <v>0.2</v>
      </c>
      <c r="C17" s="61">
        <v>0.3</v>
      </c>
      <c r="D17" s="23">
        <f>COUNTIFS('Архів оцінок'!$J$2:$J$7000,"&gt;="&amp;B17,'Архів оцінок'!$J$2:$J$7000,"&lt;"&amp;C17,'Архів оцінок'!$AG$2:$AG$7000,"STAT_20",'Архів оцінок'!$AH$2:$AH$7000,"VALID_PRE_EVENT",'Архів оцінок'!$AI$2:$AI$7000,"&gt;="&amp;0)</f>
        <v>0</v>
      </c>
      <c r="E17" s="58" t="str">
        <f>IFERROR(__xludf.DUMMYFUNCTION("IF(D17=0,""—"",AVERAGE(FILTER('Архів оцінок'!$J$2:$J$7000,'Архів оцінок'!$J$2:$J$7000&gt;=B17,'Архів оцінок'!$J$2:$J$7000&lt;C17,'Архів оцінок'!$AG$2:$AG$7000=""STAT_20"",'Архів оцінок'!$AH$2:$AH$7000=""VALID_PRE_EVENT"",'Архів оцінок'!$AI$2:$AI$7000&lt;&gt;"""")))"),"—")</f>
        <v>—</v>
      </c>
      <c r="F17" s="58" t="str">
        <f>IFERROR(__xludf.DUMMYFUNCTION("IF(D17=0,""—"",AVERAGE(FILTER('Архів оцінок'!$AI$2:$AI$7000,'Архів оцінок'!$J$2:$J$7000&gt;=B17,'Архів оцінок'!$J$2:$J$7000&lt;C17,'Архів оцінок'!$AG$2:$AG$7000=""STAT_20"",'Архів оцінок'!$AH$2:$AH$7000=""VALID_PRE_EVENT"",'Архів оцінок'!$AI$2:$AI$7000&lt;&gt;"""")))"),"—")</f>
        <v>—</v>
      </c>
      <c r="G17" s="58" t="str">
        <f t="shared" si="3"/>
        <v>—</v>
      </c>
      <c r="H17" s="23"/>
      <c r="I17" s="23"/>
      <c r="J17" s="23"/>
      <c r="K17" s="23"/>
      <c r="L17" s="23"/>
      <c r="M17" s="23"/>
      <c r="N17" s="23"/>
    </row>
    <row r="18">
      <c r="A18" s="22" t="s">
        <v>2720</v>
      </c>
      <c r="B18" s="61">
        <v>0.3</v>
      </c>
      <c r="C18" s="61">
        <v>0.5</v>
      </c>
      <c r="D18" s="23">
        <f>COUNTIFS('Архів оцінок'!$J$2:$J$7000,"&gt;="&amp;B18,'Архів оцінок'!$J$2:$J$7000,"&lt;"&amp;C18,'Архів оцінок'!$AG$2:$AG$7000,"STAT_20",'Архів оцінок'!$AH$2:$AH$7000,"VALID_PRE_EVENT",'Архів оцінок'!$AI$2:$AI$7000,"&gt;="&amp;0)</f>
        <v>0</v>
      </c>
      <c r="E18" s="58" t="str">
        <f>IFERROR(__xludf.DUMMYFUNCTION("IF(D18=0,""—"",AVERAGE(FILTER('Архів оцінок'!$J$2:$J$7000,'Архів оцінок'!$J$2:$J$7000&gt;=B18,'Архів оцінок'!$J$2:$J$7000&lt;C18,'Архів оцінок'!$AG$2:$AG$7000=""STAT_20"",'Архів оцінок'!$AH$2:$AH$7000=""VALID_PRE_EVENT"",'Архів оцінок'!$AI$2:$AI$7000&lt;&gt;"""")))"),"—")</f>
        <v>—</v>
      </c>
      <c r="F18" s="58" t="str">
        <f>IFERROR(__xludf.DUMMYFUNCTION("IF(D18=0,""—"",AVERAGE(FILTER('Архів оцінок'!$AI$2:$AI$7000,'Архів оцінок'!$J$2:$J$7000&gt;=B18,'Архів оцінок'!$J$2:$J$7000&lt;C18,'Архів оцінок'!$AG$2:$AG$7000=""STAT_20"",'Архів оцінок'!$AH$2:$AH$7000=""VALID_PRE_EVENT"",'Архів оцінок'!$AI$2:$AI$7000&lt;&gt;"""")))"),"—")</f>
        <v>—</v>
      </c>
      <c r="G18" s="58" t="str">
        <f t="shared" si="3"/>
        <v>—</v>
      </c>
      <c r="H18" s="23"/>
      <c r="I18" s="23"/>
      <c r="J18" s="23"/>
      <c r="K18" s="23"/>
      <c r="L18" s="23"/>
      <c r="M18" s="23"/>
      <c r="N18" s="23"/>
    </row>
    <row r="19">
      <c r="A19" s="22" t="s">
        <v>2721</v>
      </c>
      <c r="B19" s="61">
        <v>0.5</v>
      </c>
      <c r="C19" s="61">
        <v>1.000001</v>
      </c>
      <c r="D19" s="23">
        <f>COUNTIFS('Архів оцінок'!$J$2:$J$7000,"&gt;="&amp;B19,'Архів оцінок'!$J$2:$J$7000,"&lt;"&amp;C19,'Архів оцінок'!$AG$2:$AG$7000,"STAT_20",'Архів оцінок'!$AH$2:$AH$7000,"VALID_PRE_EVENT",'Архів оцінок'!$AI$2:$AI$7000,"&gt;="&amp;0)</f>
        <v>0</v>
      </c>
      <c r="E19" s="58" t="str">
        <f>IFERROR(__xludf.DUMMYFUNCTION("IF(D19=0,""—"",AVERAGE(FILTER('Архів оцінок'!$J$2:$J$7000,'Архів оцінок'!$J$2:$J$7000&gt;=B19,'Архів оцінок'!$J$2:$J$7000&lt;C19,'Архів оцінок'!$AG$2:$AG$7000=""STAT_20"",'Архів оцінок'!$AH$2:$AH$7000=""VALID_PRE_EVENT"",'Архів оцінок'!$AI$2:$AI$7000&lt;&gt;"""")))"),"—")</f>
        <v>—</v>
      </c>
      <c r="F19" s="58" t="str">
        <f>IFERROR(__xludf.DUMMYFUNCTION("IF(D19=0,""—"",AVERAGE(FILTER('Архів оцінок'!$AI$2:$AI$7000,'Архів оцінок'!$J$2:$J$7000&gt;=B19,'Архів оцінок'!$J$2:$J$7000&lt;C19,'Архів оцінок'!$AG$2:$AG$7000=""STAT_20"",'Архів оцінок'!$AH$2:$AH$7000=""VALID_PRE_EVENT"",'Архів оцінок'!$AI$2:$AI$7000&lt;&gt;"""")))"),"—")</f>
        <v>—</v>
      </c>
      <c r="G19" s="58" t="str">
        <f t="shared" si="3"/>
        <v>—</v>
      </c>
      <c r="H19" s="23"/>
      <c r="I19" s="23"/>
      <c r="J19" s="23"/>
      <c r="K19" s="23"/>
      <c r="L19" s="23"/>
      <c r="M19" s="23"/>
      <c r="N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</row>
    <row r="22">
      <c r="A22" s="22" t="s">
        <v>2722</v>
      </c>
      <c r="B22" s="22" t="s">
        <v>2723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>
      <c r="A23" s="22" t="s">
        <v>2724</v>
      </c>
      <c r="B23" s="22" t="s">
        <v>2725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>
      <c r="A24" s="22" t="s">
        <v>2726</v>
      </c>
      <c r="B24" s="22" t="s">
        <v>2727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6">
      <c r="A26" s="21" t="s">
        <v>2728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>
      <c r="A27" s="22" t="s">
        <v>2729</v>
      </c>
      <c r="B27" s="24">
        <f>'Дашборд'!B2</f>
        <v>46307</v>
      </c>
      <c r="C27" s="23"/>
    </row>
    <row r="28">
      <c r="A28" s="22" t="s">
        <v>2730</v>
      </c>
      <c r="B28" s="23" t="str">
        <f>IF(MOD(NOW(),1)&lt;TIME(5,0,0),"OPS_FINAL",IF(MOD(NOW(),1)&lt;TIME(20,0,0),"PREVIEW",IF(MOD(NOW(),1)&lt;TIME(22,0,0),"STAT_20","OPS_FINAL")))</f>
        <v>PREVIEW</v>
      </c>
      <c r="C28" s="23"/>
    </row>
    <row r="29">
      <c r="A29" s="22" t="s">
        <v>2731</v>
      </c>
      <c r="B29" s="23" t="str">
        <f>IF(MOD(NOW(),1)&lt;TIME(5,0,0),"LOCKED_ACTIVE_NIGHT",IF(OR(B28="STAT_20",B28="OPS_FINAL"),"VALID_PRE_EVENT","NOT_YET"))</f>
        <v>NOT_YET</v>
      </c>
      <c r="C29" s="23"/>
    </row>
    <row r="30">
      <c r="A30" s="22" t="s">
        <v>2732</v>
      </c>
      <c r="B30" s="23">
        <f>IFERROR(__xludf.DUMMYFUNCTION("SUMPRODUCT(--('Архів оцінок'!$B$2:$B$7000=B27),--('Архів оцінок'!$AG$2:$AG$7000=B28),N(REGEXMATCH('Архів оцінок'!$C$2:$C$7000,""^(""&amp;TEXTJOIN(""|"",TRUE,FILTER('Налаштування'!$F$39:$F$100,('Налаштування'!$K$39:$K$100=""ACTIVE"")+('Налаштування'!$K$39:$K$1"&amp;"00=""ONBOARDING"")))&amp;"")$"")))"),0.0)</f>
        <v>0</v>
      </c>
      <c r="C30" s="22" t="str">
        <f>"Очікувано: "&amp;'Налаштування'!$G$11</f>
        <v>Очікувано: 14</v>
      </c>
    </row>
    <row r="31">
      <c r="A31" s="22" t="s">
        <v>2733</v>
      </c>
      <c r="B31" s="23" t="str">
        <f>IF(B30&gt;='Налаштування'!$G$11,"ALREADY_CAPTURED",IF(B32&lt;B27-2,"STALE_HISTORY",IF(B29="NOT_YET","WAIT_FOR_20:00",IF(B29&lt;&gt;"VALID_PRE_EVENT","NOT_SCOREABLE","READY_TO_CAPTURE"))))</f>
        <v>STALE_HISTORY</v>
      </c>
      <c r="C31" s="22" t="str">
        <f>"Snapshot = "&amp;'Налаштування'!$G$11&amp;" міст"</f>
        <v>Snapshot = 14 міст</v>
      </c>
    </row>
    <row r="32">
      <c r="A32" s="2" t="s">
        <v>7</v>
      </c>
      <c r="B32" s="3">
        <f>'Розрахунок'!K2</f>
        <v>46297</v>
      </c>
      <c r="C32" s="2" t="s">
        <v>2734</v>
      </c>
    </row>
    <row r="33">
      <c r="A33" s="2" t="s">
        <v>2735</v>
      </c>
      <c r="B33" s="3">
        <f>'Розрахунок'!K2+1</f>
        <v>46298</v>
      </c>
      <c r="C33" s="4" t="str">
        <f>IF(B33&lt;=B27-2,"PENDING","CURRENT")</f>
        <v>PENDING</v>
      </c>
    </row>
    <row r="34">
      <c r="A34" s="62" t="s">
        <v>2736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>
      <c r="A35" s="31" t="s">
        <v>8</v>
      </c>
      <c r="B35" s="31" t="s">
        <v>1</v>
      </c>
      <c r="C35" s="31" t="s">
        <v>2737</v>
      </c>
      <c r="D35" s="31" t="s">
        <v>2731</v>
      </c>
      <c r="E35" s="31" t="s">
        <v>2738</v>
      </c>
      <c r="F35" s="31" t="s">
        <v>12</v>
      </c>
      <c r="G35" s="31" t="s">
        <v>2739</v>
      </c>
      <c r="H35" s="31" t="s">
        <v>2740</v>
      </c>
      <c r="I35" s="31" t="s">
        <v>2741</v>
      </c>
      <c r="J35" s="9"/>
      <c r="K35" s="9"/>
      <c r="L35" s="9"/>
      <c r="M35" s="9"/>
      <c r="N35" s="9"/>
    </row>
    <row r="36">
      <c r="A36" s="24" t="str">
        <f>'Snapshot staging'!C2</f>
        <v>Київ</v>
      </c>
      <c r="B36" s="6">
        <f>'Snapshot staging'!B2</f>
        <v>46307</v>
      </c>
      <c r="C36" s="23" t="str">
        <f>'Snapshot staging'!AG2</f>
        <v>PREVIEW</v>
      </c>
      <c r="D36" s="23" t="str">
        <f>'Snapshot staging'!AH2</f>
        <v>NOT_YET</v>
      </c>
      <c r="E36" s="58">
        <f>'Snapshot staging'!J2</f>
        <v>0.1167918588</v>
      </c>
      <c r="F36" s="58">
        <f>'Snapshot staging'!I2</f>
        <v>0.03846153846</v>
      </c>
      <c r="G36" s="58" t="str">
        <f>'Snapshot staging'!O2</f>
        <v/>
      </c>
      <c r="H36" s="23" t="str">
        <f>'Snapshot staging'!AM2</f>
        <v>20261012|Київ|PREVIEW|BADK v2.1-shrink</v>
      </c>
      <c r="I36" s="23" t="str">
        <f>IF(COUNTIF('Архів оцінок'!$AM$2:$AM$7000,H36)&gt;0,"ALREADY_CAPTURED",IF(D36&lt;&gt;"VALID_PRE_EVENT","NOT_SCOREABLE","READY_TO_CAPTURE"))</f>
        <v>NOT_SCOREABLE</v>
      </c>
      <c r="J36" s="23"/>
      <c r="K36" s="23"/>
      <c r="L36" s="23"/>
      <c r="M36" s="23"/>
      <c r="N36" s="23"/>
    </row>
    <row r="37">
      <c r="A37" s="24" t="str">
        <f>'Snapshot staging'!C3</f>
        <v>Дніпро</v>
      </c>
      <c r="B37" s="6">
        <f>'Snapshot staging'!B3</f>
        <v>46307</v>
      </c>
      <c r="C37" s="23" t="str">
        <f>'Snapshot staging'!AG3</f>
        <v>PREVIEW</v>
      </c>
      <c r="D37" s="23" t="str">
        <f>'Snapshot staging'!AH3</f>
        <v>NOT_YET</v>
      </c>
      <c r="E37" s="58">
        <f>'Snapshot staging'!J3</f>
        <v>0.04934588505</v>
      </c>
      <c r="F37" s="58">
        <f>'Snapshot staging'!I3</f>
        <v>0.07692307692</v>
      </c>
      <c r="G37" s="58" t="str">
        <f>'Snapshot staging'!O3</f>
        <v/>
      </c>
      <c r="H37" s="23" t="str">
        <f>'Snapshot staging'!AM3</f>
        <v>20261012|Дніпро|PREVIEW|BADK v2.1-shrink</v>
      </c>
      <c r="I37" s="23" t="str">
        <f>IF(COUNTIF('Архів оцінок'!$AM$2:$AM$7000,H37)&gt;0,"ALREADY_CAPTURED",IF(D37&lt;&gt;"VALID_PRE_EVENT","NOT_SCOREABLE","READY_TO_CAPTURE"))</f>
        <v>NOT_SCOREABLE</v>
      </c>
      <c r="J37" s="23"/>
      <c r="K37" s="23"/>
      <c r="L37" s="23"/>
      <c r="M37" s="23"/>
      <c r="N37" s="23"/>
    </row>
    <row r="38">
      <c r="A38" s="24" t="str">
        <f>'Snapshot staging'!C4</f>
        <v>Житомир</v>
      </c>
      <c r="B38" s="6">
        <f>'Snapshot staging'!B4</f>
        <v>46307</v>
      </c>
      <c r="C38" s="23" t="str">
        <f>'Snapshot staging'!AG4</f>
        <v>PREVIEW</v>
      </c>
      <c r="D38" s="23" t="str">
        <f>'Snapshot staging'!AH4</f>
        <v>NOT_YET</v>
      </c>
      <c r="E38" s="58">
        <f>'Snapshot staging'!J4</f>
        <v>0.0002907764605</v>
      </c>
      <c r="F38" s="58">
        <f>'Snapshot staging'!I4</f>
        <v>0</v>
      </c>
      <c r="G38" s="58" t="str">
        <f>'Snapshot staging'!O4</f>
        <v/>
      </c>
      <c r="H38" s="23" t="str">
        <f>'Snapshot staging'!AM4</f>
        <v>20261012|Житомир|PREVIEW|BADK v2.1-shrink</v>
      </c>
      <c r="I38" s="23" t="str">
        <f>IF(COUNTIF('Архів оцінок'!$AM$2:$AM$7000,H38)&gt;0,"ALREADY_CAPTURED",IF(D38&lt;&gt;"VALID_PRE_EVENT","NOT_SCOREABLE","READY_TO_CAPTURE"))</f>
        <v>NOT_SCOREABLE</v>
      </c>
      <c r="J38" s="23"/>
      <c r="K38" s="23"/>
      <c r="L38" s="23"/>
      <c r="M38" s="23"/>
      <c r="N38" s="23"/>
    </row>
    <row r="39">
      <c r="A39" s="24" t="str">
        <f>'Snapshot staging'!C5</f>
        <v>Запоріжжя</v>
      </c>
      <c r="B39" s="6">
        <f>'Snapshot staging'!B5</f>
        <v>46307</v>
      </c>
      <c r="C39" s="23" t="str">
        <f>'Snapshot staging'!AG5</f>
        <v>PREVIEW</v>
      </c>
      <c r="D39" s="23" t="str">
        <f>'Snapshot staging'!AH5</f>
        <v>NOT_YET</v>
      </c>
      <c r="E39" s="58">
        <f>'Snapshot staging'!J5</f>
        <v>0.02682313835</v>
      </c>
      <c r="F39" s="58">
        <f>'Snapshot staging'!I5</f>
        <v>0</v>
      </c>
      <c r="G39" s="58" t="str">
        <f>'Snapshot staging'!O5</f>
        <v/>
      </c>
      <c r="H39" s="23" t="str">
        <f>'Snapshot staging'!AM5</f>
        <v>20261012|Запоріжжя|PREVIEW|BADK v2.1-shrink</v>
      </c>
      <c r="I39" s="23" t="str">
        <f>IF(COUNTIF('Архів оцінок'!$AM$2:$AM$7000,H39)&gt;0,"ALREADY_CAPTURED",IF(D39&lt;&gt;"VALID_PRE_EVENT","NOT_SCOREABLE","READY_TO_CAPTURE"))</f>
        <v>NOT_SCOREABLE</v>
      </c>
      <c r="J39" s="23"/>
      <c r="K39" s="23"/>
      <c r="L39" s="23"/>
      <c r="M39" s="23"/>
      <c r="N39" s="23"/>
    </row>
    <row r="40">
      <c r="A40" s="3" t="str">
        <f>'Snapshot staging'!C6</f>
        <v>Миколаїв</v>
      </c>
      <c r="B40" s="3">
        <f>'Snapshot staging'!B6</f>
        <v>46307</v>
      </c>
      <c r="C40" s="4" t="str">
        <f>'Snapshot staging'!AG6</f>
        <v>PREVIEW</v>
      </c>
      <c r="D40" s="4" t="str">
        <f>'Snapshot staging'!AH6</f>
        <v>NOT_YET</v>
      </c>
      <c r="E40" s="55">
        <f>'Snapshot staging'!J6</f>
        <v>0.00898195316</v>
      </c>
      <c r="F40" s="55">
        <f>'Snapshot staging'!I6</f>
        <v>0</v>
      </c>
      <c r="G40" s="55" t="str">
        <f>'Snapshot staging'!O6</f>
        <v/>
      </c>
      <c r="H40" s="4" t="str">
        <f>'Snapshot staging'!AM6</f>
        <v>20261012|Миколаїв|PREVIEW|BADK v2.1-shrink</v>
      </c>
      <c r="I40" s="4" t="str">
        <f>IF(COUNTIF('Архів оцінок'!$AM$2:$AM$7000,H40)&gt;0,"ALREADY_CAPTURED",IF(D40&lt;&gt;"VALID_PRE_EVENT","NOT_SCOREABLE","READY_TO_CAPTURE"))</f>
        <v>NOT_SCOREABLE</v>
      </c>
    </row>
    <row r="41">
      <c r="A41" s="3" t="str">
        <f>'Snapshot staging'!C7</f>
        <v>Одеса</v>
      </c>
      <c r="B41" s="3">
        <f>'Snapshot staging'!B7</f>
        <v>46307</v>
      </c>
      <c r="C41" s="4" t="str">
        <f>'Snapshot staging'!AG7</f>
        <v>PREVIEW</v>
      </c>
      <c r="D41" s="4" t="str">
        <f>'Snapshot staging'!AH7</f>
        <v>NOT_YET</v>
      </c>
      <c r="E41" s="55">
        <f>'Snapshot staging'!J7</f>
        <v>0.0616665664</v>
      </c>
      <c r="F41" s="55">
        <f>'Snapshot staging'!I7</f>
        <v>0.07692307692</v>
      </c>
      <c r="G41" s="55" t="str">
        <f>'Snapshot staging'!O7</f>
        <v/>
      </c>
      <c r="H41" s="4" t="str">
        <f>'Snapshot staging'!AM7</f>
        <v>20261012|Одеса|PREVIEW|BADK v2.1-shrink</v>
      </c>
      <c r="I41" s="4" t="str">
        <f>IF(COUNTIF('Архів оцінок'!$AM$2:$AM$7000,H41)&gt;0,"ALREADY_CAPTURED",IF(D41&lt;&gt;"VALID_PRE_EVENT","NOT_SCOREABLE","READY_TO_CAPTURE"))</f>
        <v>NOT_SCOREABLE</v>
      </c>
    </row>
    <row r="42">
      <c r="A42" s="3" t="str">
        <f>'Snapshot staging'!C8</f>
        <v>Харків</v>
      </c>
      <c r="B42" s="3">
        <f>'Snapshot staging'!B8</f>
        <v>46307</v>
      </c>
      <c r="C42" s="4" t="str">
        <f>'Snapshot staging'!AG8</f>
        <v>PREVIEW</v>
      </c>
      <c r="D42" s="4" t="str">
        <f>'Snapshot staging'!AH8</f>
        <v>NOT_YET</v>
      </c>
      <c r="E42" s="55">
        <f>'Snapshot staging'!J8</f>
        <v>0.04241433932</v>
      </c>
      <c r="F42" s="55">
        <f>'Snapshot staging'!I8</f>
        <v>0.05769230769</v>
      </c>
      <c r="G42" s="55" t="str">
        <f>'Snapshot staging'!O8</f>
        <v/>
      </c>
      <c r="H42" s="4" t="str">
        <f>'Snapshot staging'!AM8</f>
        <v>20261012|Харків|PREVIEW|BADK v2.1-shrink</v>
      </c>
      <c r="I42" s="4" t="str">
        <f>IF(COUNTIF('Архів оцінок'!$AM$2:$AM$7000,H42)&gt;0,"ALREADY_CAPTURED",IF(D42&lt;&gt;"VALID_PRE_EVENT","NOT_SCOREABLE","READY_TO_CAPTURE"))</f>
        <v>NOT_SCOREABLE</v>
      </c>
    </row>
    <row r="43">
      <c r="A43" s="3" t="str">
        <f>'Snapshot staging'!C9</f>
        <v>Херсон</v>
      </c>
      <c r="B43" s="3">
        <f>'Snapshot staging'!B9</f>
        <v>46307</v>
      </c>
      <c r="C43" s="4" t="str">
        <f>'Snapshot staging'!AG9</f>
        <v>PREVIEW</v>
      </c>
      <c r="D43" s="4" t="str">
        <f>'Snapshot staging'!AH9</f>
        <v>NOT_YET</v>
      </c>
      <c r="E43" s="55">
        <f>'Snapshot staging'!J9</f>
        <v>0</v>
      </c>
      <c r="F43" s="55">
        <f>'Snapshot staging'!I9</f>
        <v>0</v>
      </c>
      <c r="G43" s="55" t="str">
        <f>'Snapshot staging'!O9</f>
        <v/>
      </c>
      <c r="H43" s="4" t="str">
        <f>'Snapshot staging'!AM9</f>
        <v>20261012|Херсон|PREVIEW|BADK v2.1-shrink</v>
      </c>
      <c r="I43" s="4" t="str">
        <f>IF(COUNTIF('Архів оцінок'!$AM$2:$AM$7000,H43)&gt;0,"ALREADY_CAPTURED",IF(D43&lt;&gt;"VALID_PRE_EVENT","NOT_SCOREABLE","READY_TO_CAPTURE"))</f>
        <v>NOT_SCOREABLE</v>
      </c>
    </row>
    <row r="44">
      <c r="A44" s="3" t="str">
        <f>'Snapshot staging'!C10</f>
        <v>Чернігів</v>
      </c>
      <c r="B44" s="3">
        <f>'Snapshot staging'!B10</f>
        <v>46307</v>
      </c>
      <c r="C44" s="4" t="str">
        <f>'Snapshot staging'!AG10</f>
        <v>PREVIEW</v>
      </c>
      <c r="D44" s="4" t="str">
        <f>'Snapshot staging'!AH10</f>
        <v>NOT_YET</v>
      </c>
      <c r="E44" s="55">
        <f>'Snapshot staging'!J10</f>
        <v>0.004818431013</v>
      </c>
      <c r="F44" s="55">
        <f>'Snapshot staging'!I10</f>
        <v>0.01923076923</v>
      </c>
      <c r="G44" s="55" t="str">
        <f>'Snapshot staging'!O10</f>
        <v/>
      </c>
      <c r="H44" s="4" t="str">
        <f>'Snapshot staging'!AM10</f>
        <v>20261012|Чернігів|PREVIEW|BADK v2.1-shrink</v>
      </c>
      <c r="I44" s="4" t="str">
        <f>IF(COUNTIF('Архів оцінок'!$AM$2:$AM$7000,H44)&gt;0,"ALREADY_CAPTURED",IF(D44&lt;&gt;"VALID_PRE_EVENT","NOT_SCOREABLE","READY_TO_CAPTURE"))</f>
        <v>NOT_SCOREABLE</v>
      </c>
    </row>
    <row r="45">
      <c r="A45" s="3" t="str">
        <f>'Snapshot staging'!C11</f>
        <v>Кривий Ріг</v>
      </c>
      <c r="B45" s="3">
        <f>'Snapshot staging'!B11</f>
        <v>46307</v>
      </c>
      <c r="C45" s="4" t="str">
        <f>'Snapshot staging'!AG11</f>
        <v>PREVIEW</v>
      </c>
      <c r="D45" s="4" t="str">
        <f>'Snapshot staging'!AH11</f>
        <v>NOT_YET</v>
      </c>
      <c r="E45" s="55">
        <f>'Snapshot staging'!J11</f>
        <v>0.02554505676</v>
      </c>
      <c r="F45" s="55">
        <f>'Snapshot staging'!I11</f>
        <v>0.01923076923</v>
      </c>
      <c r="G45" s="55" t="str">
        <f>'Snapshot staging'!O11</f>
        <v/>
      </c>
      <c r="H45" s="4" t="str">
        <f>'Snapshot staging'!AM11</f>
        <v>20261012|Кривий Ріг|PREVIEW|BADK v2.1-shrink</v>
      </c>
      <c r="I45" s="4" t="str">
        <f>IF(COUNTIF('Архів оцінок'!$AM$2:$AM$7000,H45)&gt;0,"ALREADY_CAPTURED",IF(D45&lt;&gt;"VALID_PRE_EVENT","NOT_SCOREABLE","READY_TO_CAPTURE"))</f>
        <v>NOT_SCOREABLE</v>
      </c>
    </row>
    <row r="46">
      <c r="A46" s="54" t="str">
        <f>'Snapshot staging'!C12</f>
        <v>Павлоград</v>
      </c>
      <c r="B46" s="3">
        <f>'Snapshot staging'!B12</f>
        <v>46307</v>
      </c>
      <c r="C46" s="4" t="str">
        <f>'Snapshot staging'!AG12</f>
        <v>PREVIEW</v>
      </c>
      <c r="D46" s="4" t="str">
        <f>'Snapshot staging'!AH12</f>
        <v>NOT_YET</v>
      </c>
      <c r="E46" s="55">
        <f>'Snapshot staging'!J12</f>
        <v>0.003801392938</v>
      </c>
      <c r="F46" s="55">
        <f>'Snapshot staging'!I12</f>
        <v>0</v>
      </c>
      <c r="G46" s="55" t="str">
        <f>'Snapshot staging'!O12</f>
        <v/>
      </c>
      <c r="H46" s="4" t="str">
        <f>'Snapshot staging'!AM12</f>
        <v>20261012|Павлоград|PREVIEW|BADK v2.1-shrink</v>
      </c>
      <c r="I46" s="4" t="str">
        <f>IF(COUNTIF('Архів оцінок'!$AM$2:$AM$7000,H46)&gt;0,"ALREADY_CAPTURED",IF(D46&lt;&gt;"VALID_PRE_EVENT","NOT_SCOREABLE","READY_TO_CAPTURE"))</f>
        <v>NOT_SCOREABLE</v>
      </c>
    </row>
    <row r="47">
      <c r="A47" s="54" t="str">
        <f>'Snapshot staging'!C13</f>
        <v>Полтава</v>
      </c>
      <c r="B47" s="3">
        <f>'Snapshot staging'!B13</f>
        <v>46307</v>
      </c>
      <c r="C47" s="4" t="str">
        <f>'Snapshot staging'!AG13</f>
        <v>PREVIEW</v>
      </c>
      <c r="D47" s="4" t="str">
        <f>'Snapshot staging'!AH13</f>
        <v>NOT_YET</v>
      </c>
      <c r="E47" s="55">
        <f>'Snapshot staging'!J13</f>
        <v>0.009104749113</v>
      </c>
      <c r="F47" s="55">
        <f>'Snapshot staging'!I13</f>
        <v>0</v>
      </c>
      <c r="G47" s="55" t="str">
        <f>'Snapshot staging'!O13</f>
        <v/>
      </c>
      <c r="H47" s="4" t="str">
        <f>'Snapshot staging'!AM13</f>
        <v>20261012|Полтава|PREVIEW|BADK v2.1-shrink</v>
      </c>
      <c r="I47" s="4" t="str">
        <f>IF(COUNTIF('Архів оцінок'!$AM$2:$AM$7000,H47)&gt;0,"ALREADY_CAPTURED",IF(D47&lt;&gt;"VALID_PRE_EVENT","NOT_SCOREABLE","READY_TO_CAPTURE"))</f>
        <v>NOT_SCOREABLE</v>
      </c>
    </row>
    <row r="48">
      <c r="A48" s="2" t="str">
        <f>'Snapshot staging'!C14</f>
        <v>Суми</v>
      </c>
      <c r="B48" s="3">
        <f>'Snapshot staging'!B14</f>
        <v>46307</v>
      </c>
      <c r="C48" s="4" t="str">
        <f>'Snapshot staging'!AG14</f>
        <v>PREVIEW</v>
      </c>
      <c r="D48" s="4" t="str">
        <f>'Snapshot staging'!AH14</f>
        <v>NOT_YET</v>
      </c>
      <c r="E48" s="55">
        <f>'Snapshot staging'!J14</f>
        <v>0.0003581650019</v>
      </c>
      <c r="F48" s="55">
        <f>'Snapshot staging'!I14</f>
        <v>0</v>
      </c>
      <c r="G48" s="55" t="str">
        <f>'Snapshot staging'!O14</f>
        <v/>
      </c>
      <c r="H48" s="4" t="str">
        <f>'Snapshot staging'!AM14</f>
        <v>20261012|Суми|PREVIEW|BADK v2.1-shrink</v>
      </c>
      <c r="I48" s="4" t="str">
        <f>IF(COUNTIF('Архів оцінок'!$AM$2:$AM$7000,H48)&gt;0,"ALREADY_CAPTURED",IF(D48&lt;&gt;"VALID_PRE_EVENT","NOT_SCOREABLE","READY_TO_CAPTURE"))</f>
        <v>NOT_SCOREABLE</v>
      </c>
    </row>
    <row r="49">
      <c r="A49" s="2" t="str">
        <f>'Snapshot staging'!C15</f>
        <v>Кременчук</v>
      </c>
      <c r="B49" s="3">
        <f>'Snapshot staging'!B15</f>
        <v>46307</v>
      </c>
      <c r="C49" s="4" t="str">
        <f>'Snapshot staging'!AG15</f>
        <v>PREVIEW</v>
      </c>
      <c r="D49" s="4" t="str">
        <f>'Snapshot staging'!AH15</f>
        <v>NOT_YET</v>
      </c>
      <c r="E49" s="55">
        <f>'Snapshot staging'!J15</f>
        <v>0.01491086071</v>
      </c>
      <c r="F49" s="55">
        <f>'Snapshot staging'!I15</f>
        <v>0</v>
      </c>
      <c r="G49" s="55" t="str">
        <f>'Snapshot staging'!O15</f>
        <v/>
      </c>
      <c r="H49" s="4" t="str">
        <f>'Snapshot staging'!AM15</f>
        <v>20261012|Кременчук|PREVIEW|BADK v2.1-shrink</v>
      </c>
      <c r="I49" s="4" t="str">
        <f>IF(COUNTIF('Архів оцінок'!$AM$2:$AM$7000,H49)&gt;0,"ALREADY_CAPTURED",IF(D49&lt;&gt;"VALID_PRE_EVENT","NOT_SCOREABLE","READY_TO_CAPTURE"))</f>
        <v>NOT_SCOREABLE</v>
      </c>
    </row>
    <row r="50">
      <c r="A50" s="2" t="s">
        <v>2742</v>
      </c>
      <c r="B50" s="2" t="s">
        <v>2743</v>
      </c>
    </row>
    <row r="51">
      <c r="A51" s="2" t="s">
        <v>2744</v>
      </c>
      <c r="B51" s="2" t="s">
        <v>2745</v>
      </c>
    </row>
    <row r="53">
      <c r="A53" s="21" t="s">
        <v>2746</v>
      </c>
      <c r="B53" s="62" t="s">
        <v>2747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>
      <c r="A54" s="9" t="s">
        <v>2748</v>
      </c>
      <c r="B54" s="31" t="s">
        <v>194</v>
      </c>
      <c r="C54" s="31" t="s">
        <v>145</v>
      </c>
      <c r="D54" s="31" t="s">
        <v>229</v>
      </c>
      <c r="E54" s="31" t="s">
        <v>301</v>
      </c>
      <c r="F54" s="9" t="s">
        <v>2707</v>
      </c>
      <c r="G54" s="9" t="s">
        <v>2749</v>
      </c>
    </row>
    <row r="55">
      <c r="A55" s="2" t="s">
        <v>2750</v>
      </c>
      <c r="B55" s="2" t="s">
        <v>2751</v>
      </c>
    </row>
    <row r="56">
      <c r="A56" s="63" t="s">
        <v>2752</v>
      </c>
      <c r="B56" s="64">
        <f>IFERROR(__xludf.DUMMYFUNCTION("AVERAGE(FILTER(('Walk-forward'!$E$2:$E$4600-'Walk-forward'!$D$2:$D$4600)^2,'Walk-forward'!$A$2:$A$4600&gt;=MAX('Walk-forward'!$A$2:$A$4600)-89,'Walk-forward'!$A$2:$A$4600&lt;=MAX('Walk-forward'!$A$2:$A$4600),'Walk-forward'!$Q$2:$Q$4600=""CORE4"",'Walk-forward'!"&amp;"$B$2:$B$4600=$B$54))"),0.18928734444444434)</f>
        <v>0.1892873444</v>
      </c>
      <c r="C56" s="64">
        <f>IFERROR(__xludf.DUMMYFUNCTION("AVERAGE(FILTER(('Walk-forward'!$E$2:$E$4600-'Walk-forward'!$D$2:$D$4600)^2,'Walk-forward'!$A$2:$A$4600&gt;=MAX('Walk-forward'!$A$2:$A$4600)-89,'Walk-forward'!$A$2:$A$4600&lt;=MAX('Walk-forward'!$A$2:$A$4600),'Walk-forward'!$Q$2:$Q$4600=""CORE4"",'Walk-forward'!"&amp;"$B$2:$B$4600=$C$54))"),0.03621401111111112)</f>
        <v>0.03621401111</v>
      </c>
      <c r="D56" s="65">
        <f>IFERROR(__xludf.DUMMYFUNCTION("AVERAGE(FILTER(('Walk-forward'!$E$2:$E$4600-'Walk-forward'!$D$2:$D$4600)^2,'Walk-forward'!$A$2:$A$4600&gt;=MAX('Walk-forward'!$A$2:$A$4600)-89,'Walk-forward'!$A$2:$A$4600&lt;=MAX('Walk-forward'!$A$2:$A$4600),'Walk-forward'!$Q$2:$Q$4600=""CORE4"",'Walk-forward'!"&amp;"$B$2:$B$4600=$D$54))"),0.08666890287696773)</f>
        <v>0.08666890288</v>
      </c>
      <c r="E56" s="65">
        <f>IFERROR(__xludf.DUMMYFUNCTION("AVERAGE(FILTER(('Walk-forward'!$E$2:$E$4600-'Walk-forward'!$D$2:$D$4600)^2,'Walk-forward'!$A$2:$A$4600&gt;=MAX('Walk-forward'!$A$2:$A$4600)-89,'Walk-forward'!$A$2:$A$4600&lt;=MAX('Walk-forward'!$A$2:$A$4600),'Walk-forward'!$Q$2:$Q$4600=""CORE4"",'Walk-forward'!"&amp;"$B$2:$B$4600=$E$54))"),0.05721848888888889)</f>
        <v>0.05721848889</v>
      </c>
      <c r="F56" s="65">
        <f>IFERROR(__xludf.DUMMYFUNCTION("AVERAGE(FILTER(('Walk-forward'!$E$2:$E$4600-'Walk-forward'!$D$2:$D$4600)^2,'Walk-forward'!$A$2:$A$4600&gt;=MAX('Walk-forward'!$A$2:$A$4600)-89,'Walk-forward'!$A$2:$A$4600&lt;=MAX('Walk-forward'!$A$2:$A$4600),'Walk-forward'!$Q$2:$Q$4600=""CORE4""))"),0.092347186830353)</f>
        <v>0.09234718683</v>
      </c>
      <c r="G56" s="4">
        <f t="shared" ref="G56:G62" si="4">RANK(F56,$F$56:$F$62,1)</f>
        <v>7</v>
      </c>
    </row>
    <row r="57">
      <c r="A57" s="2" t="s">
        <v>2753</v>
      </c>
      <c r="B57" s="65">
        <f>IFERROR(__xludf.DUMMYFUNCTION("AVERAGE(FILTER(('Walk-forward'!$F$2:$F$4600-'Walk-forward'!$D$2:$D$4600)^2,'Walk-forward'!$A$2:$A$4600&gt;=MAX('Walk-forward'!$A$2:$A$4600)-89,'Walk-forward'!$A$2:$A$4600&lt;=MAX('Walk-forward'!$A$2:$A$4600),'Walk-forward'!$Q$2:$Q$4600=""CORE4"",'Walk-forward'!"&amp;"$B$2:$B$4600=$B$54))"),0.18520952222222217)</f>
        <v>0.1852095222</v>
      </c>
      <c r="C57" s="65">
        <f>IFERROR(__xludf.DUMMYFUNCTION("AVERAGE(FILTER(('Walk-forward'!$F$2:$F$4600-'Walk-forward'!$D$2:$D$4600)^2,'Walk-forward'!$A$2:$A$4600&gt;=MAX('Walk-forward'!$A$2:$A$4600)-89,'Walk-forward'!$A$2:$A$4600&lt;=MAX('Walk-forward'!$A$2:$A$4600),'Walk-forward'!$Q$2:$Q$4600=""CORE4"",'Walk-forward'!"&amp;"$B$2:$B$4600=$C$54))"),0.03410245555555555)</f>
        <v>0.03410245556</v>
      </c>
      <c r="D57" s="65">
        <f>IFERROR(__xludf.DUMMYFUNCTION("AVERAGE(FILTER(('Walk-forward'!$F$2:$F$4600-'Walk-forward'!$D$2:$D$4600)^2,'Walk-forward'!$A$2:$A$4600&gt;=MAX('Walk-forward'!$A$2:$A$4600)-89,'Walk-forward'!$A$2:$A$4600&lt;=MAX('Walk-forward'!$A$2:$A$4600),'Walk-forward'!$Q$2:$Q$4600=""CORE4"",'Walk-forward'!"&amp;"$B$2:$B$4600=$D$54))"),0.0834378704335789)</f>
        <v>0.08343787043</v>
      </c>
      <c r="E57" s="65">
        <f>IFERROR(__xludf.DUMMYFUNCTION("AVERAGE(FILTER(('Walk-forward'!$F$2:$F$4600-'Walk-forward'!$D$2:$D$4600)^2,'Walk-forward'!$A$2:$A$4600&gt;=MAX('Walk-forward'!$A$2:$A$4600)-89,'Walk-forward'!$A$2:$A$4600&lt;=MAX('Walk-forward'!$A$2:$A$4600),'Walk-forward'!$Q$2:$Q$4600=""CORE4"",'Walk-forward'!"&amp;"$B$2:$B$4600=$E$54))"),0.05494796666666666)</f>
        <v>0.05494796667</v>
      </c>
      <c r="F57" s="65">
        <f>IFERROR(__xludf.DUMMYFUNCTION("AVERAGE(FILTER(('Walk-forward'!$F$2:$F$4600-'Walk-forward'!$D$2:$D$4600)^2,'Walk-forward'!$A$2:$A$4600&gt;=MAX('Walk-forward'!$A$2:$A$4600)-89,'Walk-forward'!$A$2:$A$4600&lt;=MAX('Walk-forward'!$A$2:$A$4600),'Walk-forward'!$Q$2:$Q$4600=""CORE4""))"),0.08942445371950584)</f>
        <v>0.08942445372</v>
      </c>
      <c r="G57" s="4">
        <f t="shared" si="4"/>
        <v>6</v>
      </c>
    </row>
    <row r="58">
      <c r="A58" s="2" t="s">
        <v>2754</v>
      </c>
      <c r="B58" s="65">
        <f>IFERROR(__xludf.DUMMYFUNCTION("AVERAGE(FILTER(('Walk-forward'!$G$2:$G$4600-'Walk-forward'!$D$2:$D$4600)^2,'Walk-forward'!$A$2:$A$4600&gt;=MAX('Walk-forward'!$A$2:$A$4600)-89,'Walk-forward'!$A$2:$A$4600&lt;=MAX('Walk-forward'!$A$2:$A$4600),'Walk-forward'!$Q$2:$Q$4600=""CORE4"",'Walk-forward'!"&amp;"$B$2:$B$4600=$B$54))"),0.18561168888888882)</f>
        <v>0.1856116889</v>
      </c>
      <c r="C58" s="65">
        <f>IFERROR(__xludf.DUMMYFUNCTION("AVERAGE(FILTER(('Walk-forward'!$G$2:$G$4600-'Walk-forward'!$D$2:$D$4600)^2,'Walk-forward'!$A$2:$A$4600&gt;=MAX('Walk-forward'!$A$2:$A$4600)-89,'Walk-forward'!$A$2:$A$4600&lt;=MAX('Walk-forward'!$A$2:$A$4600),'Walk-forward'!$Q$2:$Q$4600=""CORE4"",'Walk-forward'!"&amp;"$B$2:$B$4600=$C$54))"),0.03312623333333332)</f>
        <v>0.03312623333</v>
      </c>
      <c r="D58" s="65">
        <f>IFERROR(__xludf.DUMMYFUNCTION("AVERAGE(FILTER(('Walk-forward'!$G$2:$G$4600-'Walk-forward'!$D$2:$D$4600)^2,'Walk-forward'!$A$2:$A$4600&gt;=MAX('Walk-forward'!$A$2:$A$4600)-89,'Walk-forward'!$A$2:$A$4600&lt;=MAX('Walk-forward'!$A$2:$A$4600),'Walk-forward'!$Q$2:$Q$4600=""CORE4"",'Walk-forward'!"&amp;"$B$2:$B$4600=$D$54))"),0.08209096466255365)</f>
        <v>0.08209096466</v>
      </c>
      <c r="E58" s="65">
        <f>IFERROR(__xludf.DUMMYFUNCTION("AVERAGE(FILTER(('Walk-forward'!$G$2:$G$4600-'Walk-forward'!$D$2:$D$4600)^2,'Walk-forward'!$A$2:$A$4600&gt;=MAX('Walk-forward'!$A$2:$A$4600)-89,'Walk-forward'!$A$2:$A$4600&lt;=MAX('Walk-forward'!$A$2:$A$4600),'Walk-forward'!$Q$2:$Q$4600=""CORE4"",'Walk-forward'!"&amp;"$B$2:$B$4600=$E$54))"),0.054435144444444444)</f>
        <v>0.05443514444</v>
      </c>
      <c r="F58" s="65">
        <f>IFERROR(__xludf.DUMMYFUNCTION("AVERAGE(FILTER(('Walk-forward'!$G$2:$G$4600-'Walk-forward'!$D$2:$D$4600)^2,'Walk-forward'!$A$2:$A$4600&gt;=MAX('Walk-forward'!$A$2:$A$4600)-89,'Walk-forward'!$A$2:$A$4600&lt;=MAX('Walk-forward'!$A$2:$A$4600),'Walk-forward'!$Q$2:$Q$4600=""CORE4""))"),0.0888160078323051)</f>
        <v>0.08881600783</v>
      </c>
      <c r="G58" s="4">
        <f t="shared" si="4"/>
        <v>4</v>
      </c>
    </row>
    <row r="59">
      <c r="A59" s="66" t="s">
        <v>2755</v>
      </c>
      <c r="B59" s="67">
        <f>IFERROR(__xludf.DUMMYFUNCTION("AVERAGE(FILTER(('Walk-forward'!$H$2:$H$4600-'Walk-forward'!$D$2:$D$4600)^2,'Walk-forward'!$A$2:$A$4600&gt;=MAX('Walk-forward'!$A$2:$A$4600)-89,'Walk-forward'!$A$2:$A$4600&lt;=MAX('Walk-forward'!$A$2:$A$4600),'Walk-forward'!$Q$2:$Q$4600=""CORE4"",'Walk-forward'!"&amp;"$B$2:$B$4600=$B$54))"),0.1864547777777778)</f>
        <v>0.1864547778</v>
      </c>
      <c r="C59" s="67">
        <f>IFERROR(__xludf.DUMMYFUNCTION("AVERAGE(FILTER(('Walk-forward'!$H$2:$H$4600-'Walk-forward'!$D$2:$D$4600)^2,'Walk-forward'!$A$2:$A$4600&gt;=MAX('Walk-forward'!$A$2:$A$4600)-89,'Walk-forward'!$A$2:$A$4600&lt;=MAX('Walk-forward'!$A$2:$A$4600),'Walk-forward'!$Q$2:$Q$4600=""CORE4"",'Walk-forward'!"&amp;"$B$2:$B$4600=$C$54))"),0.032611266666666666)</f>
        <v>0.03261126667</v>
      </c>
      <c r="D59" s="65">
        <f>IFERROR(__xludf.DUMMYFUNCTION("AVERAGE(FILTER(('Walk-forward'!$H$2:$H$4600-'Walk-forward'!$D$2:$D$4600)^2,'Walk-forward'!$A$2:$A$4600&gt;=MAX('Walk-forward'!$A$2:$A$4600)-89,'Walk-forward'!$A$2:$A$4600&lt;=MAX('Walk-forward'!$A$2:$A$4600),'Walk-forward'!$Q$2:$Q$4600=""CORE4"",'Walk-forward'!"&amp;"$B$2:$B$4600=$D$54))"),0.08139010386994465)</f>
        <v>0.08139010387</v>
      </c>
      <c r="E59" s="65">
        <f>IFERROR(__xludf.DUMMYFUNCTION("AVERAGE(FILTER(('Walk-forward'!$H$2:$H$4600-'Walk-forward'!$D$2:$D$4600)^2,'Walk-forward'!$A$2:$A$4600&gt;=MAX('Walk-forward'!$A$2:$A$4600)-89,'Walk-forward'!$A$2:$A$4600&lt;=MAX('Walk-forward'!$A$2:$A$4600),'Walk-forward'!$Q$2:$Q$4600=""CORE4"",'Walk-forward'!"&amp;"$B$2:$B$4600=$E$54))"),0.05425014444444444)</f>
        <v>0.05425014444</v>
      </c>
      <c r="F59" s="65">
        <f>IFERROR(__xludf.DUMMYFUNCTION("AVERAGE(FILTER(('Walk-forward'!$H$2:$H$4600-'Walk-forward'!$D$2:$D$4600)^2,'Walk-forward'!$A$2:$A$4600&gt;=MAX('Walk-forward'!$A$2:$A$4600)-89,'Walk-forward'!$A$2:$A$4600&lt;=MAX('Walk-forward'!$A$2:$A$4600),'Walk-forward'!$Q$2:$Q$4600=""CORE4""))"),0.08867657318970833)</f>
        <v>0.08867657319</v>
      </c>
      <c r="G59" s="4">
        <f t="shared" si="4"/>
        <v>3</v>
      </c>
    </row>
    <row r="60">
      <c r="A60" s="2" t="s">
        <v>2756</v>
      </c>
      <c r="B60" s="65">
        <f>IFERROR(__xludf.DUMMYFUNCTION("AVERAGE(FILTER(('Walk-forward'!$I$2:$I$4600-'Walk-forward'!$D$2:$D$4600)^2,'Walk-forward'!$A$2:$A$4600&gt;=MAX('Walk-forward'!$A$2:$A$4600)-89,'Walk-forward'!$A$2:$A$4600&lt;=MAX('Walk-forward'!$A$2:$A$4600),'Walk-forward'!$Q$2:$Q$4600=""CORE4"",'Walk-forward'!"&amp;"$B$2:$B$4600=$B$54))"),0.18760352222222226)</f>
        <v>0.1876035222</v>
      </c>
      <c r="C60" s="65">
        <f>IFERROR(__xludf.DUMMYFUNCTION("AVERAGE(FILTER(('Walk-forward'!$I$2:$I$4600-'Walk-forward'!$D$2:$D$4600)^2,'Walk-forward'!$A$2:$A$4600&gt;=MAX('Walk-forward'!$A$2:$A$4600)-89,'Walk-forward'!$A$2:$A$4600&lt;=MAX('Walk-forward'!$A$2:$A$4600),'Walk-forward'!$Q$2:$Q$4600=""CORE4"",'Walk-forward'!"&amp;"$B$2:$B$4600=$C$54))"),0.03206532222222221)</f>
        <v>0.03206532222</v>
      </c>
      <c r="D60" s="65">
        <f>IFERROR(__xludf.DUMMYFUNCTION("AVERAGE(FILTER(('Walk-forward'!$I$2:$I$4600-'Walk-forward'!$D$2:$D$4600)^2,'Walk-forward'!$A$2:$A$4600&gt;=MAX('Walk-forward'!$A$2:$A$4600)-89,'Walk-forward'!$A$2:$A$4600&lt;=MAX('Walk-forward'!$A$2:$A$4600),'Walk-forward'!$Q$2:$Q$4600=""CORE4"",'Walk-forward'!"&amp;"$B$2:$B$4600=$D$54))"),0.08072720553899024)</f>
        <v>0.08072720554</v>
      </c>
      <c r="E60" s="65">
        <f>IFERROR(__xludf.DUMMYFUNCTION("AVERAGE(FILTER(('Walk-forward'!$I$2:$I$4600-'Walk-forward'!$D$2:$D$4600)^2,'Walk-forward'!$A$2:$A$4600&gt;=MAX('Walk-forward'!$A$2:$A$4600)-89,'Walk-forward'!$A$2:$A$4600&lt;=MAX('Walk-forward'!$A$2:$A$4600),'Walk-forward'!$Q$2:$Q$4600=""CORE4"",'Walk-forward'!"&amp;"$B$2:$B$4600=$E$54))"),0.05410117777777777)</f>
        <v>0.05410117778</v>
      </c>
      <c r="F60" s="65">
        <f>IFERROR(__xludf.DUMMYFUNCTION("AVERAGE(FILTER(('Walk-forward'!$I$2:$I$4600-'Walk-forward'!$D$2:$D$4600)^2,'Walk-forward'!$A$2:$A$4600&gt;=MAX('Walk-forward'!$A$2:$A$4600)-89,'Walk-forward'!$A$2:$A$4600&lt;=MAX('Walk-forward'!$A$2:$A$4600),'Walk-forward'!$Q$2:$Q$4600=""CORE4""))"),0.08862430694030317)</f>
        <v>0.08862430694</v>
      </c>
      <c r="G60" s="4">
        <f t="shared" si="4"/>
        <v>2</v>
      </c>
    </row>
    <row r="61">
      <c r="A61" s="2" t="s">
        <v>2757</v>
      </c>
      <c r="B61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,'Walk-forward'!"&amp;"$B$2:$B$4600=$B$54))"),0.1895193777777779)</f>
        <v>0.1895193778</v>
      </c>
      <c r="C61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,'Walk-forward'!"&amp;"$B$2:$B$4600=$C$54))"),0.03264493333333335)</f>
        <v>0.03264493333</v>
      </c>
      <c r="D61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,'Walk-forward'!"&amp;"$B$2:$B$4600=$D$54))"),0.08156773033373489)</f>
        <v>0.08156773033</v>
      </c>
      <c r="E61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,'Walk-forward'!"&amp;"$B$2:$B$4600=$E$54))"),0.0531466444444444)</f>
        <v>0.05314664444</v>
      </c>
      <c r="F61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))"),0.08921967147232276)</f>
        <v>0.08921967147</v>
      </c>
      <c r="G61" s="4">
        <f t="shared" si="4"/>
        <v>5</v>
      </c>
    </row>
    <row r="62">
      <c r="A62" s="2" t="s">
        <v>2758</v>
      </c>
      <c r="B62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B$54))"),0.1865081444444444)</f>
        <v>0.1865081444</v>
      </c>
      <c r="C62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C$54))"),0.032596599999999996)</f>
        <v>0.0325966</v>
      </c>
      <c r="D62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D$54))"),0.0812048836499655)</f>
        <v>0.08120488365</v>
      </c>
      <c r="E62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E$54))"),0.05356113333333333)</f>
        <v>0.05356113333</v>
      </c>
      <c r="F62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))"),0.08846769035693579)</f>
        <v>0.08846769036</v>
      </c>
      <c r="G62" s="4">
        <f t="shared" si="4"/>
        <v>1</v>
      </c>
    </row>
    <row r="64">
      <c r="A64" s="8" t="s">
        <v>2759</v>
      </c>
      <c r="B64" s="7" t="str">
        <f t="array" ref="B64">INDEX($A$56:$A$62,MATCH(MIN($F$56:$F$62),$F$56:$F$62,0))</f>
        <v>SHRINK 50/50</v>
      </c>
      <c r="C64" s="68">
        <f>MIN($F$56:$F$62)</f>
        <v>0.08846769036</v>
      </c>
      <c r="D64" s="9"/>
      <c r="E64" s="9"/>
      <c r="F64" s="9"/>
    </row>
    <row r="65">
      <c r="A65" s="22" t="s">
        <v>2760</v>
      </c>
      <c r="B65" s="69" t="s">
        <v>2758</v>
      </c>
      <c r="C65" s="70">
        <f>F62</f>
        <v>0.08846769036</v>
      </c>
      <c r="D65" s="71"/>
      <c r="E65" s="72"/>
      <c r="F65" s="72"/>
    </row>
    <row r="66">
      <c r="A66" s="22" t="s">
        <v>2761</v>
      </c>
      <c r="B66" s="70"/>
      <c r="C66" s="70">
        <f>C65-C64</f>
        <v>0</v>
      </c>
      <c r="D66" s="71"/>
      <c r="E66" s="72"/>
      <c r="F66" s="72"/>
    </row>
    <row r="67">
      <c r="A67" s="2"/>
      <c r="B67" s="71"/>
      <c r="C67" s="71"/>
      <c r="D67" s="71"/>
      <c r="E67" s="72"/>
      <c r="F67" s="72"/>
    </row>
    <row r="68">
      <c r="A68" s="21" t="s">
        <v>2762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>
      <c r="A69" s="9" t="s">
        <v>2763</v>
      </c>
      <c r="B69" s="9" t="s">
        <v>2764</v>
      </c>
      <c r="C69" s="9" t="s">
        <v>2765</v>
      </c>
      <c r="D69" s="9" t="s">
        <v>2766</v>
      </c>
      <c r="E69" s="9" t="s">
        <v>2767</v>
      </c>
      <c r="F69" s="9" t="s">
        <v>2768</v>
      </c>
      <c r="G69" s="9" t="s">
        <v>2769</v>
      </c>
      <c r="H69" s="9" t="s">
        <v>2770</v>
      </c>
      <c r="I69" s="9" t="s">
        <v>2771</v>
      </c>
      <c r="J69" s="9" t="s">
        <v>2772</v>
      </c>
      <c r="K69" s="9"/>
      <c r="L69" s="9"/>
      <c r="M69" s="9"/>
      <c r="N69" s="9"/>
    </row>
    <row r="70">
      <c r="A70" s="2" t="s">
        <v>194</v>
      </c>
      <c r="B70" s="4">
        <f>IFERROR(__xludf.DUMMYFUNCTION("COUNT(FILTER('Walk-forward'!$D$2:$D$4600,'Walk-forward'!$A$2:$A$4600&gt;=MAX('Walk-forward'!$A$2:$A$4600)-89,'Walk-forward'!$A$2:$A$4600&lt;=MAX('Walk-forward'!$A$2:$A$4600),'Walk-forward'!$Q$2:$Q$4600=""CORE4"",'Walk-forward'!$B$2:$B$4600=$A70))"),90.0)</f>
        <v>90</v>
      </c>
      <c r="C70" s="4">
        <f>IFERROR(__xludf.DUMMYFUNCTION("SUM(FILTER('Walk-forward'!$D$2:$D$4600,'Walk-forward'!$A$2:$A$4600&gt;=MAX('Walk-forward'!$A$2:$A$4600)-89,'Walk-forward'!$A$2:$A$4600&lt;=MAX('Walk-forward'!$A$2:$A$4600),'Walk-forward'!$Q$2:$Q$4600=""CORE4"",'Walk-forward'!$B$2:$B$4600=$A70))"),21.0)</f>
        <v>21</v>
      </c>
      <c r="D70" s="2" t="s">
        <v>2753</v>
      </c>
      <c r="E70" s="65">
        <f>IFERROR(__xludf.DUMMYFUNCTION("AVERAGE(FILTER(('Walk-forward'!$F$2:$F$4600-'Walk-forward'!$D$2:$D$4600)^2,'Walk-forward'!$A$2:$A$4600&gt;=MAX('Walk-forward'!$A$2:$A$4600)-89,'Walk-forward'!$A$2:$A$4600&lt;=MAX('Walk-forward'!$A$2:$A$4600),'Walk-forward'!$Q$2:$Q$4600=""CORE4"",'Walk-forward'!"&amp;"$B$2:$B$4600=$A70))"),0.18520952222222217)</f>
        <v>0.1852095222</v>
      </c>
      <c r="F70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A70))"),0.1865081444444444)</f>
        <v>0.1865081444</v>
      </c>
      <c r="G70" s="65">
        <f t="shared" ref="G70:G73" si="5">F70-E70</f>
        <v>0.001298622222</v>
      </c>
      <c r="H70" s="65">
        <f>IFERROR(__xludf.DUMMYFUNCTION("STDEV(FILTER(('Walk-forward'!$K$2:$K$4600-'Walk-forward'!$D$2:$D$4600)^2-('Walk-forward'!$F$2:$F$4600-'Walk-forward'!$D$2:$D$4600)^2,'Walk-forward'!$A$2:$A$4600&gt;=MAX('Walk-forward'!$A$2:$A$4600)-89,'Walk-forward'!$A$2:$A$4600&lt;=MAX('Walk-forward'!$A$2:$A$4"&amp;"600),'Walk-forward'!$Q$2:$Q$4600=""CORE4"",'Walk-forward'!$B$2:$B$4600=$A70))/SQRT(B70)"),0.004458502754695503)</f>
        <v>0.004458502755</v>
      </c>
      <c r="I70" s="4" t="str">
        <f t="shared" ref="I70:I73" si="6">IF(H70=0,"—",TEXT(G70-(196/100)*H70,"0.0000")&amp;"…"&amp;TEXT(G70+(196/100)*H70,"0.0000"))</f>
        <v>-0,0074…0,0100</v>
      </c>
      <c r="J70" s="4" t="str">
        <f t="shared" ref="J70:J73" si="7">IF(D70="SHRINK 50/50","KEEP_GLOBAL",IF(AND(G70&gt;0,G70-(196/100)*H70&gt;0),"CITY_TUNE_CANDIDATE","KEEP_GLOBAL"))</f>
        <v>KEEP_GLOBAL</v>
      </c>
    </row>
    <row r="71">
      <c r="A71" s="2" t="s">
        <v>145</v>
      </c>
      <c r="B71" s="2">
        <f>IFERROR(__xludf.DUMMYFUNCTION("COUNT(FILTER('Walk-forward'!$D$2:$D$4600,'Walk-forward'!$A$2:$A$4600&gt;=MAX('Walk-forward'!$A$2:$A$4600)-89,'Walk-forward'!$A$2:$A$4600&lt;=MAX('Walk-forward'!$A$2:$A$4600),'Walk-forward'!$Q$2:$Q$4600=""CORE4"",'Walk-forward'!$B$2:$B$4600=$A71))"),90.0)</f>
        <v>90</v>
      </c>
      <c r="C71" s="4">
        <f>IFERROR(__xludf.DUMMYFUNCTION("SUM(FILTER('Walk-forward'!$D$2:$D$4600,'Walk-forward'!$A$2:$A$4600&gt;=MAX('Walk-forward'!$A$2:$A$4600)-89,'Walk-forward'!$A$2:$A$4600&lt;=MAX('Walk-forward'!$A$2:$A$4600),'Walk-forward'!$Q$2:$Q$4600=""CORE4"",'Walk-forward'!$B$2:$B$4600=$A71))"),3.0)</f>
        <v>3</v>
      </c>
      <c r="D71" s="2" t="s">
        <v>2758</v>
      </c>
      <c r="E71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A71))"),0.032596599999999996)</f>
        <v>0.0325966</v>
      </c>
      <c r="F71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A71))"),0.032596599999999996)</f>
        <v>0.0325966</v>
      </c>
      <c r="G71" s="65">
        <f t="shared" si="5"/>
        <v>0</v>
      </c>
      <c r="H71" s="65">
        <f>IFERROR(__xludf.DUMMYFUNCTION("STDEV(FILTER(('Walk-forward'!$K$2:$K$4600-'Walk-forward'!$D$2:$D$4600)^2-('Walk-forward'!$K$2:$K$4600-'Walk-forward'!$D$2:$D$4600)^2,'Walk-forward'!$A$2:$A$4600&gt;=MAX('Walk-forward'!$A$2:$A$4600)-89,'Walk-forward'!$A$2:$A$4600&lt;=MAX('Walk-forward'!$A$2:$A$4"&amp;"600),'Walk-forward'!$Q$2:$Q$4600=""CORE4"",'Walk-forward'!$B$2:$B$4600=$A71))/SQRT(B71)"),0.0)</f>
        <v>0</v>
      </c>
      <c r="I71" s="4" t="str">
        <f t="shared" si="6"/>
        <v>—</v>
      </c>
      <c r="J71" s="4" t="str">
        <f t="shared" si="7"/>
        <v>KEEP_GLOBAL</v>
      </c>
    </row>
    <row r="72">
      <c r="A72" s="2" t="s">
        <v>229</v>
      </c>
      <c r="B72" s="2">
        <f>IFERROR(__xludf.DUMMYFUNCTION("COUNT(FILTER('Walk-forward'!$D$2:$D$4600,'Walk-forward'!$A$2:$A$4600&gt;=MAX('Walk-forward'!$A$2:$A$4600)-89,'Walk-forward'!$A$2:$A$4600&lt;=MAX('Walk-forward'!$A$2:$A$4600),'Walk-forward'!$Q$2:$Q$4600=""CORE4"",'Walk-forward'!$B$2:$B$4600=$A72))"),90.0)</f>
        <v>90</v>
      </c>
      <c r="C72" s="4">
        <f>IFERROR(__xludf.DUMMYFUNCTION("SUM(FILTER('Walk-forward'!$D$2:$D$4600,'Walk-forward'!$A$2:$A$4600&gt;=MAX('Walk-forward'!$A$2:$A$4600)-89,'Walk-forward'!$A$2:$A$4600&lt;=MAX('Walk-forward'!$A$2:$A$4600),'Walk-forward'!$Q$2:$Q$4600=""CORE4"",'Walk-forward'!$B$2:$B$4600=$A72))"),8.0)</f>
        <v>8</v>
      </c>
      <c r="D72" s="2" t="s">
        <v>2757</v>
      </c>
      <c r="E72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,'Walk-forward'!"&amp;"$B$2:$B$4600=$A72))"),0.08156773033373489)</f>
        <v>0.08156773033</v>
      </c>
      <c r="F72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A72))"),0.0812048836499655)</f>
        <v>0.08120488365</v>
      </c>
      <c r="G72" s="65">
        <f t="shared" si="5"/>
        <v>-0.0003628466838</v>
      </c>
      <c r="H72" s="65">
        <f>IFERROR(__xludf.DUMMYFUNCTION("STDEV(FILTER(('Walk-forward'!$K$2:$K$4600-'Walk-forward'!$D$2:$D$4600)^2-('Walk-forward'!$J$2:$J$4600-'Walk-forward'!$D$2:$D$4600)^2,'Walk-forward'!$A$2:$A$4600&gt;=MAX('Walk-forward'!$A$2:$A$4600)-89,'Walk-forward'!$A$2:$A$4600&lt;=MAX('Walk-forward'!$A$2:$A$4"&amp;"600),'Walk-forward'!$Q$2:$Q$4600=""CORE4"",'Walk-forward'!$B$2:$B$4600=$A72))/SQRT(B72)"),0.0017471672901528464)</f>
        <v>0.00174716729</v>
      </c>
      <c r="I72" s="4" t="str">
        <f t="shared" si="6"/>
        <v>-0,0038…0,0031</v>
      </c>
      <c r="J72" s="4" t="str">
        <f t="shared" si="7"/>
        <v>KEEP_GLOBAL</v>
      </c>
    </row>
    <row r="73">
      <c r="A73" s="2" t="s">
        <v>301</v>
      </c>
      <c r="B73" s="4">
        <f>IFERROR(__xludf.DUMMYFUNCTION("COUNT(FILTER('Walk-forward'!$D$2:$D$4600,'Walk-forward'!$A$2:$A$4600&gt;=MAX('Walk-forward'!$A$2:$A$4600)-89,'Walk-forward'!$A$2:$A$4600&lt;=MAX('Walk-forward'!$A$2:$A$4600),'Walk-forward'!$Q$2:$Q$4600=""CORE4"",'Walk-forward'!$B$2:$B$4600=$A73))"),90.0)</f>
        <v>90</v>
      </c>
      <c r="C73" s="4">
        <f>IFERROR(__xludf.DUMMYFUNCTION("SUM(FILTER('Walk-forward'!$D$2:$D$4600,'Walk-forward'!$A$2:$A$4600&gt;=MAX('Walk-forward'!$A$2:$A$4600)-89,'Walk-forward'!$A$2:$A$4600&lt;=MAX('Walk-forward'!$A$2:$A$4600),'Walk-forward'!$Q$2:$Q$4600=""CORE4"",'Walk-forward'!$B$2:$B$4600=$A73))"),5.0)</f>
        <v>5</v>
      </c>
      <c r="D73" s="2" t="s">
        <v>2757</v>
      </c>
      <c r="E73" s="65">
        <f>IFERROR(__xludf.DUMMYFUNCTION("AVERAGE(FILTER(('Walk-forward'!$J$2:$J$4600-'Walk-forward'!$D$2:$D$4600)^2,'Walk-forward'!$A$2:$A$4600&gt;=MAX('Walk-forward'!$A$2:$A$4600)-89,'Walk-forward'!$A$2:$A$4600&lt;=MAX('Walk-forward'!$A$2:$A$4600),'Walk-forward'!$Q$2:$Q$4600=""CORE4"",'Walk-forward'!"&amp;"$B$2:$B$4600=$A73))"),0.0531466444444444)</f>
        <v>0.05314664444</v>
      </c>
      <c r="F73" s="65">
        <f>IFERROR(__xludf.DUMMYFUNCTION("AVERAGE(FILTER(('Walk-forward'!$K$2:$K$4600-'Walk-forward'!$D$2:$D$4600)^2,'Walk-forward'!$A$2:$A$4600&gt;=MAX('Walk-forward'!$A$2:$A$4600)-89,'Walk-forward'!$A$2:$A$4600&lt;=MAX('Walk-forward'!$A$2:$A$4600),'Walk-forward'!$Q$2:$Q$4600=""CORE4"",'Walk-forward'!"&amp;"$B$2:$B$4600=$A73))"),0.05356113333333333)</f>
        <v>0.05356113333</v>
      </c>
      <c r="G73" s="65">
        <f t="shared" si="5"/>
        <v>0.0004144888889</v>
      </c>
      <c r="H73" s="65">
        <f>IFERROR(__xludf.DUMMYFUNCTION("STDEV(FILTER(('Walk-forward'!$K$2:$K$4600-'Walk-forward'!$D$2:$D$4600)^2-('Walk-forward'!$J$2:$J$4600-'Walk-forward'!$D$2:$D$4600)^2,'Walk-forward'!$A$2:$A$4600&gt;=MAX('Walk-forward'!$A$2:$A$4600)-89,'Walk-forward'!$A$2:$A$4600&lt;=MAX('Walk-forward'!$A$2:$A$4"&amp;"600),'Walk-forward'!$Q$2:$Q$4600=""CORE4"",'Walk-forward'!$B$2:$B$4600=$A73))/SQRT(B73)"),5.98715980269296E-4)</f>
        <v>0.0005987159803</v>
      </c>
      <c r="I73" s="4" t="str">
        <f t="shared" si="6"/>
        <v>-0,0008…0,0016</v>
      </c>
      <c r="J73" s="4" t="str">
        <f t="shared" si="7"/>
        <v>KEEP_GLOBAL</v>
      </c>
    </row>
    <row r="75">
      <c r="A75" s="62" t="s">
        <v>2695</v>
      </c>
      <c r="B75" s="62" t="s">
        <v>2773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>
      <c r="A76" s="2" t="s">
        <v>2741</v>
      </c>
      <c r="B76" s="2" t="str">
        <f>IF(COUNTIF(J70:J73,"CITY_TUNE_CANDIDATE")=0,"GLOBAL 50/50 ЗАЛИШАЄМО","Є КАНДИДАТ НА CITY-TUNE")</f>
        <v>GLOBAL 50/50 ЗАЛИШАЄМО</v>
      </c>
      <c r="C76" s="2"/>
    </row>
    <row r="77">
      <c r="A77" s="9" t="s">
        <v>8</v>
      </c>
      <c r="B77" s="9" t="s">
        <v>2774</v>
      </c>
      <c r="C77" s="9" t="s">
        <v>2775</v>
      </c>
      <c r="D77" s="9" t="s">
        <v>2776</v>
      </c>
      <c r="E77" s="9" t="s">
        <v>2777</v>
      </c>
      <c r="F77" s="9" t="s">
        <v>2778</v>
      </c>
    </row>
    <row r="78">
      <c r="A78" s="62" t="s">
        <v>2779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>
      <c r="A79" s="9" t="s">
        <v>2763</v>
      </c>
      <c r="B79" s="9" t="s">
        <v>2780</v>
      </c>
      <c r="C79" s="9" t="s">
        <v>2781</v>
      </c>
      <c r="D79" s="9" t="s">
        <v>2782</v>
      </c>
      <c r="E79" s="9" t="s">
        <v>2783</v>
      </c>
      <c r="F79" s="9" t="s">
        <v>2784</v>
      </c>
      <c r="G79" s="9" t="s">
        <v>2785</v>
      </c>
      <c r="H79" s="9" t="s">
        <v>2786</v>
      </c>
      <c r="I79" s="9" t="s">
        <v>2787</v>
      </c>
      <c r="J79" s="9" t="s">
        <v>2788</v>
      </c>
      <c r="K79" s="9"/>
      <c r="L79" s="9"/>
      <c r="M79" s="9"/>
      <c r="N79" s="9"/>
    </row>
    <row r="80">
      <c r="A80" s="2" t="s">
        <v>194</v>
      </c>
      <c r="B80" s="73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365'!$C$2:$C$5111,$A80))))"),8.0)</f>
        <v>8</v>
      </c>
      <c r="C80" s="73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365'!$E$2:$E$5111,1,'Календар 365'!$C$2:$C$5111,$A80))))"),3.0)</f>
        <v>3</v>
      </c>
      <c r="D80" s="74">
        <f t="shared" ref="D80:D84" si="8">IF(B80=0,0,C80/B80)</f>
        <v>0.375</v>
      </c>
      <c r="E80" s="73">
        <f>COUNTIFS('Календар 365'!$A$2:$A$5111,"&gt;="&amp;DATE(2026,8,1),'Календар 365'!$A$2:$A$5111,"&lt;="&amp;DATE(2026,9,24),'Календар 365'!$D$2:$D$5111,"SYSTEMATIC_OSINT_V1",'Календар 365'!$C$2:$C$5111,$A80)-B80</f>
        <v>47</v>
      </c>
      <c r="F80" s="73">
        <f>COUNTIFS('Календар 365'!$A$2:$A$5111,"&gt;="&amp;DATE(2026,8,1),'Календар 365'!$A$2:$A$5111,"&lt;="&amp;DATE(2026,9,24),'Календар 365'!$D$2:$D$5111,"SYSTEMATIC_OSINT_V1",'Календар 365'!$E$2:$E$5111,1,'Календар 365'!$C$2:$C$5111,$A80)-C80</f>
        <v>10</v>
      </c>
      <c r="G80" s="72">
        <f t="shared" ref="G80:G84" si="9">IF(E80=0,0,F80/E80)</f>
        <v>0.2127659574</v>
      </c>
      <c r="H80" s="75">
        <f t="shared" ref="H80:H84" si="10">IF(G80=0,"—",D80/G80)</f>
        <v>1.7625</v>
      </c>
      <c r="I80" s="4" t="str">
        <f t="shared" ref="I80:I84" si="11">IF(OR(B80&lt;8,E80&lt;20),"LOW_N","DESCRIPTIVE_ONLY")</f>
        <v>DESCRIPTIVE_ONLY</v>
      </c>
      <c r="J80" s="4" t="str">
        <f t="shared" ref="J80:J84" si="12">IF(H80="—","—",IF(H80&gt;=2,"anchor вище",IF(H80&lt;=1/2,"anchor нижче","схоже")))</f>
        <v>схоже</v>
      </c>
    </row>
    <row r="81">
      <c r="A81" s="2" t="s">
        <v>145</v>
      </c>
      <c r="B81" s="73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365'!$C$2:$C$5111,$A81))))"),8.0)</f>
        <v>8</v>
      </c>
      <c r="C81" s="73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365'!$E$2:$E$5111,1,'Календар 365'!$C$2:$C$5111,$A81))))"),0.0)</f>
        <v>0</v>
      </c>
      <c r="D81" s="74">
        <f t="shared" si="8"/>
        <v>0</v>
      </c>
      <c r="E81" s="73">
        <f>COUNTIFS('Календар 365'!$A$2:$A$5111,"&gt;="&amp;DATE(2026,8,1),'Календар 365'!$A$2:$A$5111,"&lt;="&amp;DATE(2026,9,24),'Календар 365'!$D$2:$D$5111,"SYSTEMATIC_OSINT_V1",'Календар 365'!$C$2:$C$5111,$A81)-B81</f>
        <v>47</v>
      </c>
      <c r="F81" s="73">
        <f>COUNTIFS('Календар 365'!$A$2:$A$5111,"&gt;="&amp;DATE(2026,8,1),'Календар 365'!$A$2:$A$5111,"&lt;="&amp;DATE(2026,9,24),'Календар 365'!$D$2:$D$5111,"SYSTEMATIC_OSINT_V1",'Календар 365'!$E$2:$E$5111,1,'Календар 365'!$C$2:$C$5111,$A81)-C81</f>
        <v>2</v>
      </c>
      <c r="G81" s="72">
        <f t="shared" si="9"/>
        <v>0.04255319149</v>
      </c>
      <c r="H81" s="75">
        <f t="shared" si="10"/>
        <v>0</v>
      </c>
      <c r="I81" s="4" t="str">
        <f t="shared" si="11"/>
        <v>DESCRIPTIVE_ONLY</v>
      </c>
      <c r="J81" s="4" t="str">
        <f t="shared" si="12"/>
        <v>anchor нижче</v>
      </c>
    </row>
    <row r="82">
      <c r="A82" s="2" t="s">
        <v>229</v>
      </c>
      <c r="B82" s="76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365'!$C$2:$C$5111,$A82))))"),8.0)</f>
        <v>8</v>
      </c>
      <c r="C82" s="76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365'!$E$2:$E$5111,1,'Календар 365'!$C$2:$C$5111,$A82))))"),1.0)</f>
        <v>1</v>
      </c>
      <c r="D82" s="72">
        <f t="shared" si="8"/>
        <v>0.125</v>
      </c>
      <c r="E82" s="76">
        <f>COUNTIFS('Календар 365'!$A$2:$A$5111,"&gt;="&amp;DATE(2026,8,1),'Календар 365'!$A$2:$A$5111,"&lt;="&amp;DATE(2026,9,24),'Календар 365'!$D$2:$D$5111,"SYSTEMATIC_OSINT_V1",'Календар 365'!$C$2:$C$5111,$A82)-B82</f>
        <v>47</v>
      </c>
      <c r="F82" s="76">
        <f>COUNTIFS('Календар 365'!$A$2:$A$5111,"&gt;="&amp;DATE(2026,8,1),'Календар 365'!$A$2:$A$5111,"&lt;="&amp;DATE(2026,9,24),'Календар 365'!$D$2:$D$5111,"SYSTEMATIC_OSINT_V1",'Календар 365'!$E$2:$E$5111,1,'Календар 365'!$C$2:$C$5111,$A82)-C82</f>
        <v>3</v>
      </c>
      <c r="G82" s="72">
        <f t="shared" si="9"/>
        <v>0.06382978723</v>
      </c>
      <c r="H82" s="75">
        <f t="shared" si="10"/>
        <v>1.958333333</v>
      </c>
      <c r="I82" s="4" t="str">
        <f t="shared" si="11"/>
        <v>DESCRIPTIVE_ONLY</v>
      </c>
      <c r="J82" s="4" t="str">
        <f t="shared" si="12"/>
        <v>схоже</v>
      </c>
    </row>
    <row r="83">
      <c r="A83" s="2" t="s">
        <v>301</v>
      </c>
      <c r="B83" s="76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365'!$C$2:$C$5111,$A83))))"),8.0)</f>
        <v>8</v>
      </c>
      <c r="C83" s="76">
        <f>IFERROR(__xludf.DUMMYFUNCTION("SUM(MAP(FILTER('Глобальні хвилі'!$A$2:$A$99,'Глобальні хвилі'!$I$2:$I$99=1),LAMBDA(ad,COUNTIFS('Календар 365'!$A$2:$A$5111,ad,'Календар 365'!$D$2:$D$5111,""SYSTEMATIC_OSINT_V1"",'Календар 365'!$E$2:$E$5111,1,'Календар 365'!$C$2:$C$5111,$A83))))"),0.0)</f>
        <v>0</v>
      </c>
      <c r="D83" s="72">
        <f t="shared" si="8"/>
        <v>0</v>
      </c>
      <c r="E83" s="76">
        <f>COUNTIFS('Календар 365'!$A$2:$A$5111,"&gt;="&amp;DATE(2026,8,1),'Календар 365'!$A$2:$A$5111,"&lt;="&amp;DATE(2026,9,24),'Календар 365'!$D$2:$D$5111,"SYSTEMATIC_OSINT_V1",'Календар 365'!$C$2:$C$5111,$A83)-B83</f>
        <v>47</v>
      </c>
      <c r="F83" s="76">
        <f>COUNTIFS('Календар 365'!$A$2:$A$5111,"&gt;="&amp;DATE(2026,8,1),'Календар 365'!$A$2:$A$5111,"&lt;="&amp;DATE(2026,9,24),'Календар 365'!$D$2:$D$5111,"SYSTEMATIC_OSINT_V1",'Календар 365'!$E$2:$E$5111,1,'Календар 365'!$C$2:$C$5111,$A83)-C83</f>
        <v>4</v>
      </c>
      <c r="G83" s="72">
        <f t="shared" si="9"/>
        <v>0.08510638298</v>
      </c>
      <c r="H83" s="75">
        <f t="shared" si="10"/>
        <v>0</v>
      </c>
      <c r="I83" s="4" t="str">
        <f t="shared" si="11"/>
        <v>DESCRIPTIVE_ONLY</v>
      </c>
      <c r="J83" s="4" t="str">
        <f t="shared" si="12"/>
        <v>anchor нижче</v>
      </c>
    </row>
    <row r="84">
      <c r="A84" s="2" t="s">
        <v>2707</v>
      </c>
      <c r="B84" s="76">
        <f t="shared" ref="B84:C84" si="13">SUM(B80:B83)</f>
        <v>32</v>
      </c>
      <c r="C84" s="76">
        <f t="shared" si="13"/>
        <v>4</v>
      </c>
      <c r="D84" s="72">
        <f t="shared" si="8"/>
        <v>0.125</v>
      </c>
      <c r="E84" s="76">
        <f t="shared" ref="E84:F84" si="14">SUM(E80:E83)</f>
        <v>188</v>
      </c>
      <c r="F84" s="76">
        <f t="shared" si="14"/>
        <v>19</v>
      </c>
      <c r="G84" s="72">
        <f t="shared" si="9"/>
        <v>0.1010638298</v>
      </c>
      <c r="H84" s="75">
        <f t="shared" si="10"/>
        <v>1.236842105</v>
      </c>
      <c r="I84" s="4" t="str">
        <f t="shared" si="11"/>
        <v>DESCRIPTIVE_ONLY</v>
      </c>
      <c r="J84" s="4" t="str">
        <f t="shared" si="12"/>
        <v>схоже</v>
      </c>
    </row>
    <row r="86">
      <c r="A86" s="2" t="s">
        <v>2789</v>
      </c>
      <c r="B86" s="2" t="s">
        <v>2790</v>
      </c>
    </row>
    <row r="87">
      <c r="A87" s="2" t="s">
        <v>2791</v>
      </c>
      <c r="B87" s="2" t="s">
        <v>2792</v>
      </c>
    </row>
    <row r="89">
      <c r="A89" s="21" t="s">
        <v>2793</v>
      </c>
      <c r="B89" s="21"/>
      <c r="C89" s="21"/>
      <c r="D89" s="21"/>
      <c r="E89" s="21"/>
      <c r="F89" s="21"/>
      <c r="H89" s="2" t="s">
        <v>2794</v>
      </c>
      <c r="I89" s="3">
        <f>MAX('Walk-forward'!$A$2:$A$4600)-30</f>
        <v>46261</v>
      </c>
      <c r="J89" s="2" t="str">
        <f>"WF end: "&amp;TEXT(MAX('Walk-forward'!$A$2:$A$4600),"dd.mm.yyyy")</f>
        <v>WF end: 26.09.2026</v>
      </c>
      <c r="K89" s="2"/>
      <c r="L89" s="2"/>
      <c r="M89" s="2"/>
      <c r="N89" s="2"/>
    </row>
    <row r="90">
      <c r="A90" s="9" t="s">
        <v>2795</v>
      </c>
      <c r="B90" s="9" t="s">
        <v>2796</v>
      </c>
      <c r="C90" s="9" t="s">
        <v>2797</v>
      </c>
      <c r="D90" s="9" t="s">
        <v>2798</v>
      </c>
      <c r="E90" s="9" t="s">
        <v>2799</v>
      </c>
      <c r="F90" s="9" t="s">
        <v>2800</v>
      </c>
      <c r="H90" s="2" t="s">
        <v>2801</v>
      </c>
      <c r="I90" s="3">
        <f>I89+1</f>
        <v>46262</v>
      </c>
      <c r="J90" s="2" t="str">
        <f>"90D start: "&amp;TEXT(MAX('Walk-forward'!$A$2:$A$4600)-89,"dd.mm.yyyy")</f>
        <v>90D start: 29.06.2026</v>
      </c>
      <c r="K90" s="2"/>
      <c r="L90" s="2"/>
      <c r="M90" s="2"/>
      <c r="N90" s="2"/>
    </row>
    <row r="91">
      <c r="A91" s="77">
        <v>0.0</v>
      </c>
      <c r="B91" s="65">
        <f>IFERROR(__xludf.DUMMYFUNCTION("AVERAGE(FILTER((($A91*'Walk-forward'!$G$2:$G$4600+(1-$A91)*'Walk-forward'!$J$2:$J$4600)-'Walk-forward'!$D$2:$D$4600)^2,'Walk-forward'!$A$2:$A$4600&gt;=MAX('Walk-forward'!$A$2:$A$4600)-89,'Walk-forward'!$A$2:$A$4600&lt;=$I$89,'Walk-forward'!$Q$2:$Q$4600=""CORE4"&amp;"""))"),0.08911704351887728)</f>
        <v>0.08911704352</v>
      </c>
      <c r="C91" s="65">
        <f>IFERROR(__xludf.DUMMYFUNCTION("AVERAGE(FILTER((($A91*'Walk-forward'!$G$2:$G$4600+(1-$A91)*'Walk-forward'!$J$2:$J$4600)-'Walk-forward'!$D$2:$D$4600)^2,'Walk-forward'!$A$2:$A$4600&gt;$I$89,'Walk-forward'!$A$2:$A$4600&lt;=MAX('Walk-forward'!$A$2:$A$4600),'Walk-forward'!$Q$2:$Q$4600=""CORE4""))"),0.08942492737921341)</f>
        <v>0.08942492738</v>
      </c>
      <c r="D91" s="4">
        <f t="shared" ref="D91:D111" si="15">RANK(B91,$B$91:$B$111,1)</f>
        <v>21</v>
      </c>
      <c r="E91" s="4">
        <f t="shared" ref="E91:E111" si="16">RANK(C91,$C$91:$C$111,1)</f>
        <v>20</v>
      </c>
      <c r="F91" s="4" t="str">
        <f t="shared" ref="F91:F111" si="17">IF(A91=1/2,"CURRENT_50/50","")</f>
        <v/>
      </c>
    </row>
    <row r="92">
      <c r="A92" s="77">
        <v>0.05</v>
      </c>
      <c r="B92" s="65">
        <f>IFERROR(__xludf.DUMMYFUNCTION("AVERAGE(FILTER((($A92*'Walk-forward'!$G$2:$G$4600+(1-$A92)*'Walk-forward'!$J$2:$J$4600)-'Walk-forward'!$D$2:$D$4600)^2,'Walk-forward'!$A$2:$A$4600&gt;=MAX('Walk-forward'!$A$2:$A$4600)-89,'Walk-forward'!$A$2:$A$4600&lt;=$I$89,'Walk-forward'!$Q$2:$Q$4600=""CORE4"&amp;"""))"),0.08899776800931156)</f>
        <v>0.08899776801</v>
      </c>
      <c r="C92" s="65">
        <f>IFERROR(__xludf.DUMMYFUNCTION("AVERAGE(FILTER((($A92*'Walk-forward'!$G$2:$G$4600+(1-$A92)*'Walk-forward'!$J$2:$J$4600)-'Walk-forward'!$D$2:$D$4600)^2,'Walk-forward'!$A$2:$A$4600&gt;$I$89,'Walk-forward'!$A$2:$A$4600&lt;=MAX('Walk-forward'!$A$2:$A$4600),'Walk-forward'!$Q$2:$Q$4600=""CORE4""))"),0.08928672808731002)</f>
        <v>0.08928672809</v>
      </c>
      <c r="D92" s="4">
        <f t="shared" si="15"/>
        <v>20</v>
      </c>
      <c r="E92" s="4">
        <f t="shared" si="16"/>
        <v>18</v>
      </c>
      <c r="F92" s="4" t="str">
        <f t="shared" si="17"/>
        <v/>
      </c>
    </row>
    <row r="93">
      <c r="A93" s="77">
        <v>0.1</v>
      </c>
      <c r="B93" s="65">
        <f>IFERROR(__xludf.DUMMYFUNCTION("AVERAGE(FILTER((($A93*'Walk-forward'!$G$2:$G$4600+(1-$A93)*'Walk-forward'!$J$2:$J$4600)-'Walk-forward'!$D$2:$D$4600)^2,'Walk-forward'!$A$2:$A$4600&gt;=MAX('Walk-forward'!$A$2:$A$4600)-89,'Walk-forward'!$A$2:$A$4600&lt;=$I$89,'Walk-forward'!$Q$2:$Q$4600=""CORE4"&amp;"""))"),0.08888760481060815)</f>
        <v>0.08888760481</v>
      </c>
      <c r="C93" s="65">
        <f>IFERROR(__xludf.DUMMYFUNCTION("AVERAGE(FILTER((($A93*'Walk-forward'!$G$2:$G$4600+(1-$A93)*'Walk-forward'!$J$2:$J$4600)-'Walk-forward'!$D$2:$D$4600)^2,'Walk-forward'!$A$2:$A$4600&gt;$I$89,'Walk-forward'!$A$2:$A$4600&lt;=MAX('Walk-forward'!$A$2:$A$4600),'Walk-forward'!$Q$2:$Q$4600=""CORE4""))"),0.08916358846473818)</f>
        <v>0.08916358846</v>
      </c>
      <c r="D93" s="4">
        <f t="shared" si="15"/>
        <v>19</v>
      </c>
      <c r="E93" s="4">
        <f t="shared" si="16"/>
        <v>16</v>
      </c>
      <c r="F93" s="4" t="str">
        <f t="shared" si="17"/>
        <v/>
      </c>
    </row>
    <row r="94">
      <c r="A94" s="77">
        <v>0.15</v>
      </c>
      <c r="B94" s="65">
        <f>IFERROR(__xludf.DUMMYFUNCTION("AVERAGE(FILTER((($A94*'Walk-forward'!$G$2:$G$4600+(1-$A94)*'Walk-forward'!$J$2:$J$4600)-'Walk-forward'!$D$2:$D$4600)^2,'Walk-forward'!$A$2:$A$4600&gt;=MAX('Walk-forward'!$A$2:$A$4600)-89,'Walk-forward'!$A$2:$A$4600&lt;=$I$89,'Walk-forward'!$Q$2:$Q$4600=""CORE4"&amp;"""))"),0.08878655392276677)</f>
        <v>0.08878655392</v>
      </c>
      <c r="C94" s="65">
        <f>IFERROR(__xludf.DUMMYFUNCTION("AVERAGE(FILTER((($A94*'Walk-forward'!$G$2:$G$4600+(1-$A94)*'Walk-forward'!$J$2:$J$4600)-'Walk-forward'!$D$2:$D$4600)^2,'Walk-forward'!$A$2:$A$4600&gt;$I$89,'Walk-forward'!$A$2:$A$4600&lt;=MAX('Walk-forward'!$A$2:$A$4600),'Walk-forward'!$Q$2:$Q$4600=""CORE4""))"),0.08905550851149803)</f>
        <v>0.08905550851</v>
      </c>
      <c r="D94" s="4">
        <f t="shared" si="15"/>
        <v>18</v>
      </c>
      <c r="E94" s="4">
        <f t="shared" si="16"/>
        <v>14</v>
      </c>
      <c r="F94" s="4" t="str">
        <f t="shared" si="17"/>
        <v/>
      </c>
    </row>
    <row r="95">
      <c r="A95" s="77">
        <v>0.2</v>
      </c>
      <c r="B95" s="65">
        <f>IFERROR(__xludf.DUMMYFUNCTION("AVERAGE(FILTER((($A95*'Walk-forward'!$G$2:$G$4600+(1-$A95)*'Walk-forward'!$J$2:$J$4600)-'Walk-forward'!$D$2:$D$4600)^2,'Walk-forward'!$A$2:$A$4600&gt;=MAX('Walk-forward'!$A$2:$A$4600)-89,'Walk-forward'!$A$2:$A$4600&lt;=$I$89,'Walk-forward'!$Q$2:$Q$4600=""CORE4"&amp;"""))"),0.08869461534578765)</f>
        <v>0.08869461535</v>
      </c>
      <c r="C95" s="65">
        <f>IFERROR(__xludf.DUMMYFUNCTION("AVERAGE(FILTER((($A95*'Walk-forward'!$G$2:$G$4600+(1-$A95)*'Walk-forward'!$J$2:$J$4600)-'Walk-forward'!$D$2:$D$4600)^2,'Walk-forward'!$A$2:$A$4600&gt;$I$89,'Walk-forward'!$A$2:$A$4600&lt;=MAX('Walk-forward'!$A$2:$A$4600),'Walk-forward'!$Q$2:$Q$4600=""CORE4""))"),0.08896248822758965)</f>
        <v>0.08896248823</v>
      </c>
      <c r="D95" s="4">
        <f t="shared" si="15"/>
        <v>17</v>
      </c>
      <c r="E95" s="4">
        <f t="shared" si="16"/>
        <v>12</v>
      </c>
      <c r="F95" s="4" t="str">
        <f t="shared" si="17"/>
        <v/>
      </c>
    </row>
    <row r="96">
      <c r="A96" s="77">
        <v>0.25</v>
      </c>
      <c r="B96" s="65">
        <f>IFERROR(__xludf.DUMMYFUNCTION("AVERAGE(FILTER((($A96*'Walk-forward'!$G$2:$G$4600+(1-$A96)*'Walk-forward'!$J$2:$J$4600)-'Walk-forward'!$D$2:$D$4600)^2,'Walk-forward'!$A$2:$A$4600&gt;=MAX('Walk-forward'!$A$2:$A$4600)-89,'Walk-forward'!$A$2:$A$4600&lt;=$I$89,'Walk-forward'!$Q$2:$Q$4600=""CORE4"&amp;"""))"),0.08861178907967068)</f>
        <v>0.08861178908</v>
      </c>
      <c r="C96" s="65">
        <f>IFERROR(__xludf.DUMMYFUNCTION("AVERAGE(FILTER((($A96*'Walk-forward'!$G$2:$G$4600+(1-$A96)*'Walk-forward'!$J$2:$J$4600)-'Walk-forward'!$D$2:$D$4600)^2,'Walk-forward'!$A$2:$A$4600&gt;$I$89,'Walk-forward'!$A$2:$A$4600&lt;=MAX('Walk-forward'!$A$2:$A$4600),'Walk-forward'!$Q$2:$Q$4600=""CORE4""))"),0.08888452761301285)</f>
        <v>0.08888452761</v>
      </c>
      <c r="D96" s="4">
        <f t="shared" si="15"/>
        <v>16</v>
      </c>
      <c r="E96" s="4">
        <f t="shared" si="16"/>
        <v>10</v>
      </c>
      <c r="F96" s="4" t="str">
        <f t="shared" si="17"/>
        <v/>
      </c>
    </row>
    <row r="97">
      <c r="A97" s="77">
        <v>0.3</v>
      </c>
      <c r="B97" s="65">
        <f>IFERROR(__xludf.DUMMYFUNCTION("AVERAGE(FILTER((($A97*'Walk-forward'!$G$2:$G$4600+(1-$A97)*'Walk-forward'!$J$2:$J$4600)-'Walk-forward'!$D$2:$D$4600)^2,'Walk-forward'!$A$2:$A$4600&gt;=MAX('Walk-forward'!$A$2:$A$4600)-89,'Walk-forward'!$A$2:$A$4600&lt;=$I$89,'Walk-forward'!$Q$2:$Q$4600=""CORE4"&amp;"""))"),0.08853807512441589)</f>
        <v>0.08853807512</v>
      </c>
      <c r="C97" s="65">
        <f>IFERROR(__xludf.DUMMYFUNCTION("AVERAGE(FILTER((($A97*'Walk-forward'!$G$2:$G$4600+(1-$A97)*'Walk-forward'!$J$2:$J$4600)-'Walk-forward'!$D$2:$D$4600)^2,'Walk-forward'!$A$2:$A$4600&gt;$I$89,'Walk-forward'!$A$2:$A$4600&lt;=MAX('Walk-forward'!$A$2:$A$4600),'Walk-forward'!$Q$2:$Q$4600=""CORE4""))"),0.08882162666776772)</f>
        <v>0.08882162667</v>
      </c>
      <c r="D97" s="4">
        <f t="shared" si="15"/>
        <v>15</v>
      </c>
      <c r="E97" s="4">
        <f t="shared" si="16"/>
        <v>8</v>
      </c>
      <c r="F97" s="4" t="str">
        <f t="shared" si="17"/>
        <v/>
      </c>
    </row>
    <row r="98">
      <c r="A98" s="77">
        <v>0.35</v>
      </c>
      <c r="B98" s="65">
        <f>IFERROR(__xludf.DUMMYFUNCTION("AVERAGE(FILTER((($A98*'Walk-forward'!$G$2:$G$4600+(1-$A98)*'Walk-forward'!$J$2:$J$4600)-'Walk-forward'!$D$2:$D$4600)^2,'Walk-forward'!$A$2:$A$4600&gt;=MAX('Walk-forward'!$A$2:$A$4600)-89,'Walk-forward'!$A$2:$A$4600&lt;=$I$89,'Walk-forward'!$Q$2:$Q$4600=""CORE4"&amp;"""))"),0.0884734734800232)</f>
        <v>0.08847347348</v>
      </c>
      <c r="C98" s="65">
        <f>IFERROR(__xludf.DUMMYFUNCTION("AVERAGE(FILTER((($A98*'Walk-forward'!$G$2:$G$4600+(1-$A98)*'Walk-forward'!$J$2:$J$4600)-'Walk-forward'!$D$2:$D$4600)^2,'Walk-forward'!$A$2:$A$4600&gt;$I$89,'Walk-forward'!$A$2:$A$4600&lt;=MAX('Walk-forward'!$A$2:$A$4600),'Walk-forward'!$Q$2:$Q$4600=""CORE4""))"),0.08877378539185422)</f>
        <v>0.08877378539</v>
      </c>
      <c r="D98" s="4">
        <f t="shared" si="15"/>
        <v>14</v>
      </c>
      <c r="E98" s="4">
        <f t="shared" si="16"/>
        <v>6</v>
      </c>
      <c r="F98" s="4" t="str">
        <f t="shared" si="17"/>
        <v/>
      </c>
    </row>
    <row r="99">
      <c r="A99" s="77">
        <v>0.4</v>
      </c>
      <c r="B99" s="65">
        <f>IFERROR(__xludf.DUMMYFUNCTION("AVERAGE(FILTER((($A99*'Walk-forward'!$G$2:$G$4600+(1-$A99)*'Walk-forward'!$J$2:$J$4600)-'Walk-forward'!$D$2:$D$4600)^2,'Walk-forward'!$A$2:$A$4600&gt;=MAX('Walk-forward'!$A$2:$A$4600)-89,'Walk-forward'!$A$2:$A$4600&lt;=$I$89,'Walk-forward'!$Q$2:$Q$4600=""CORE4"&amp;"""))"),0.08841798414649278)</f>
        <v>0.08841798415</v>
      </c>
      <c r="C99" s="65">
        <f>IFERROR(__xludf.DUMMYFUNCTION("AVERAGE(FILTER((($A99*'Walk-forward'!$G$2:$G$4600+(1-$A99)*'Walk-forward'!$J$2:$J$4600)-'Walk-forward'!$D$2:$D$4600)^2,'Walk-forward'!$A$2:$A$4600&gt;$I$89,'Walk-forward'!$A$2:$A$4600&lt;=MAX('Walk-forward'!$A$2:$A$4600),'Walk-forward'!$Q$2:$Q$4600=""CORE4""))"),0.08874100378527247)</f>
        <v>0.08874100379</v>
      </c>
      <c r="D99" s="4">
        <f t="shared" si="15"/>
        <v>12</v>
      </c>
      <c r="E99" s="4">
        <f t="shared" si="16"/>
        <v>4</v>
      </c>
      <c r="F99" s="4" t="str">
        <f t="shared" si="17"/>
        <v/>
      </c>
    </row>
    <row r="100">
      <c r="A100" s="77">
        <v>0.45</v>
      </c>
      <c r="B100" s="65">
        <f>IFERROR(__xludf.DUMMYFUNCTION("AVERAGE(FILTER((($A100*'Walk-forward'!$G$2:$G$4600+(1-$A100)*'Walk-forward'!$J$2:$J$4600)-'Walk-forward'!$D$2:$D$4600)^2,'Walk-forward'!$A$2:$A$4600&gt;=MAX('Walk-forward'!$A$2:$A$4600)-89,'Walk-forward'!$A$2:$A$4600&lt;=$I$89,'Walk-forward'!$Q$2:$Q$4600=""CORE"&amp;"4""))"),0.08837160712382451)</f>
        <v>0.08837160712</v>
      </c>
      <c r="C100" s="65">
        <f>IFERROR(__xludf.DUMMYFUNCTION("AVERAGE(FILTER((($A100*'Walk-forward'!$G$2:$G$4600+(1-$A100)*'Walk-forward'!$J$2:$J$4600)-'Walk-forward'!$D$2:$D$4600)^2,'Walk-forward'!$A$2:$A$4600&gt;$I$89,'Walk-forward'!$A$2:$A$4600&lt;=MAX('Walk-forward'!$A$2:$A$4600),'Walk-forward'!$Q$2:$Q$4600=""CORE4"")"&amp;")"),0.08872328184802233)</f>
        <v>0.08872328185</v>
      </c>
      <c r="D100" s="4">
        <f t="shared" si="15"/>
        <v>10</v>
      </c>
      <c r="E100" s="4">
        <f t="shared" si="16"/>
        <v>2</v>
      </c>
      <c r="F100" s="4" t="str">
        <f t="shared" si="17"/>
        <v/>
      </c>
    </row>
    <row r="101">
      <c r="A101" s="77">
        <v>0.5</v>
      </c>
      <c r="B101" s="65">
        <f>IFERROR(__xludf.DUMMYFUNCTION("AVERAGE(FILTER((($A101*'Walk-forward'!$G$2:$G$4600+(1-$A101)*'Walk-forward'!$J$2:$J$4600)-'Walk-forward'!$D$2:$D$4600)^2,'Walk-forward'!$A$2:$A$4600&gt;=MAX('Walk-forward'!$A$2:$A$4600)-89,'Walk-forward'!$A$2:$A$4600&lt;=$I$89,'Walk-forward'!$Q$2:$Q$4600=""CORE"&amp;"4""))"),0.08833434241201846)</f>
        <v>0.08833434241</v>
      </c>
      <c r="C101" s="65">
        <f>IFERROR(__xludf.DUMMYFUNCTION("AVERAGE(FILTER((($A101*'Walk-forward'!$G$2:$G$4600+(1-$A101)*'Walk-forward'!$J$2:$J$4600)-'Walk-forward'!$D$2:$D$4600)^2,'Walk-forward'!$A$2:$A$4600&gt;$I$89,'Walk-forward'!$A$2:$A$4600&lt;=MAX('Walk-forward'!$A$2:$A$4600),'Walk-forward'!$Q$2:$Q$4600=""CORE4"")"&amp;")"),0.08872061958010397)</f>
        <v>0.08872061958</v>
      </c>
      <c r="D101" s="4">
        <f t="shared" si="15"/>
        <v>8</v>
      </c>
      <c r="E101" s="4">
        <f t="shared" si="16"/>
        <v>1</v>
      </c>
      <c r="F101" s="4" t="str">
        <f t="shared" si="17"/>
        <v>CURRENT_50/50</v>
      </c>
    </row>
    <row r="102">
      <c r="A102" s="77">
        <v>0.55</v>
      </c>
      <c r="B102" s="65">
        <f>IFERROR(__xludf.DUMMYFUNCTION("AVERAGE(FILTER((($A102*'Walk-forward'!$G$2:$G$4600+(1-$A102)*'Walk-forward'!$J$2:$J$4600)-'Walk-forward'!$D$2:$D$4600)^2,'Walk-forward'!$A$2:$A$4600&gt;=MAX('Walk-forward'!$A$2:$A$4600)-89,'Walk-forward'!$A$2:$A$4600&lt;=$I$89,'Walk-forward'!$Q$2:$Q$4600=""CORE"&amp;"4""))"),0.08830619001107448)</f>
        <v>0.08830619001</v>
      </c>
      <c r="C102" s="65">
        <f>IFERROR(__xludf.DUMMYFUNCTION("AVERAGE(FILTER((($A102*'Walk-forward'!$G$2:$G$4600+(1-$A102)*'Walk-forward'!$J$2:$J$4600)-'Walk-forward'!$D$2:$D$4600)^2,'Walk-forward'!$A$2:$A$4600&gt;$I$89,'Walk-forward'!$A$2:$A$4600&lt;=MAX('Walk-forward'!$A$2:$A$4600),'Walk-forward'!$Q$2:$Q$4600=""CORE4"")"&amp;")"),0.08873301698151721)</f>
        <v>0.08873301698</v>
      </c>
      <c r="D102" s="4">
        <f t="shared" si="15"/>
        <v>6</v>
      </c>
      <c r="E102" s="4">
        <f t="shared" si="16"/>
        <v>3</v>
      </c>
      <c r="F102" s="4" t="str">
        <f t="shared" si="17"/>
        <v/>
      </c>
    </row>
    <row r="103">
      <c r="A103" s="77">
        <v>0.6</v>
      </c>
      <c r="B103" s="65">
        <f>IFERROR(__xludf.DUMMYFUNCTION("AVERAGE(FILTER((($A103*'Walk-forward'!$G$2:$G$4600+(1-$A103)*'Walk-forward'!$J$2:$J$4600)-'Walk-forward'!$D$2:$D$4600)^2,'Walk-forward'!$A$2:$A$4600&gt;=MAX('Walk-forward'!$A$2:$A$4600)-89,'Walk-forward'!$A$2:$A$4600&lt;=$I$89,'Walk-forward'!$Q$2:$Q$4600=""CORE"&amp;"4""))"),0.08828714992099271)</f>
        <v>0.08828714992</v>
      </c>
      <c r="C103" s="65">
        <f>IFERROR(__xludf.DUMMYFUNCTION("AVERAGE(FILTER((($A103*'Walk-forward'!$G$2:$G$4600+(1-$A103)*'Walk-forward'!$J$2:$J$4600)-'Walk-forward'!$D$2:$D$4600)^2,'Walk-forward'!$A$2:$A$4600&gt;$I$89,'Walk-forward'!$A$2:$A$4600&lt;=MAX('Walk-forward'!$A$2:$A$4600),'Walk-forward'!$Q$2:$Q$4600=""CORE4"")"&amp;")"),0.08876047405226209)</f>
        <v>0.08876047405</v>
      </c>
      <c r="D103" s="4">
        <f t="shared" si="15"/>
        <v>4</v>
      </c>
      <c r="E103" s="4">
        <f t="shared" si="16"/>
        <v>5</v>
      </c>
      <c r="F103" s="4" t="str">
        <f t="shared" si="17"/>
        <v/>
      </c>
    </row>
    <row r="104">
      <c r="A104" s="77">
        <v>0.65</v>
      </c>
      <c r="B104" s="65">
        <f>IFERROR(__xludf.DUMMYFUNCTION("AVERAGE(FILTER((($A104*'Walk-forward'!$G$2:$G$4600+(1-$A104)*'Walk-forward'!$J$2:$J$4600)-'Walk-forward'!$D$2:$D$4600)^2,'Walk-forward'!$A$2:$A$4600&gt;=MAX('Walk-forward'!$A$2:$A$4600)-89,'Walk-forward'!$A$2:$A$4600&lt;=$I$89,'Walk-forward'!$Q$2:$Q$4600=""CORE"&amp;"4""))"),0.08827722214177318)</f>
        <v>0.08827722214</v>
      </c>
      <c r="C104" s="65">
        <f>IFERROR(__xludf.DUMMYFUNCTION("AVERAGE(FILTER((($A104*'Walk-forward'!$G$2:$G$4600+(1-$A104)*'Walk-forward'!$J$2:$J$4600)-'Walk-forward'!$D$2:$D$4600)^2,'Walk-forward'!$A$2:$A$4600&gt;$I$89,'Walk-forward'!$A$2:$A$4600&lt;=MAX('Walk-forward'!$A$2:$A$4600),'Walk-forward'!$Q$2:$Q$4600=""CORE4"")"&amp;")"),0.08880299079233867)</f>
        <v>0.08880299079</v>
      </c>
      <c r="D104" s="4">
        <f t="shared" si="15"/>
        <v>2</v>
      </c>
      <c r="E104" s="4">
        <f t="shared" si="16"/>
        <v>7</v>
      </c>
      <c r="F104" s="4" t="str">
        <f t="shared" si="17"/>
        <v/>
      </c>
    </row>
    <row r="105">
      <c r="A105" s="77">
        <v>0.7</v>
      </c>
      <c r="B105" s="65">
        <f>IFERROR(__xludf.DUMMYFUNCTION("AVERAGE(FILTER((($A105*'Walk-forward'!$G$2:$G$4600+(1-$A105)*'Walk-forward'!$J$2:$J$4600)-'Walk-forward'!$D$2:$D$4600)^2,'Walk-forward'!$A$2:$A$4600&gt;=MAX('Walk-forward'!$A$2:$A$4600)-89,'Walk-forward'!$A$2:$A$4600&lt;=$I$89,'Walk-forward'!$Q$2:$Q$4600=""CORE"&amp;"4""))"),0.08827640667341571)</f>
        <v>0.08827640667</v>
      </c>
      <c r="C105" s="65">
        <f>IFERROR(__xludf.DUMMYFUNCTION("AVERAGE(FILTER((($A105*'Walk-forward'!$G$2:$G$4600+(1-$A105)*'Walk-forward'!$J$2:$J$4600)-'Walk-forward'!$D$2:$D$4600)^2,'Walk-forward'!$A$2:$A$4600&gt;$I$89,'Walk-forward'!$A$2:$A$4600&lt;=MAX('Walk-forward'!$A$2:$A$4600),'Walk-forward'!$Q$2:$Q$4600=""CORE4"")"&amp;")"),0.08886056720174694)</f>
        <v>0.0888605672</v>
      </c>
      <c r="D105" s="4">
        <f t="shared" si="15"/>
        <v>1</v>
      </c>
      <c r="E105" s="4">
        <f t="shared" si="16"/>
        <v>9</v>
      </c>
      <c r="F105" s="4" t="str">
        <f t="shared" si="17"/>
        <v/>
      </c>
    </row>
    <row r="106">
      <c r="A106" s="77">
        <v>0.75</v>
      </c>
      <c r="B106" s="65">
        <f>IFERROR(__xludf.DUMMYFUNCTION("AVERAGE(FILTER((($A106*'Walk-forward'!$G$2:$G$4600+(1-$A106)*'Walk-forward'!$J$2:$J$4600)-'Walk-forward'!$D$2:$D$4600)^2,'Walk-forward'!$A$2:$A$4600&gt;=MAX('Walk-forward'!$A$2:$A$4600)-89,'Walk-forward'!$A$2:$A$4600&lt;=$I$89,'Walk-forward'!$Q$2:$Q$4600=""CORE"&amp;"4""))"),0.08828470351592047)</f>
        <v>0.08828470352</v>
      </c>
      <c r="C106" s="65">
        <f>IFERROR(__xludf.DUMMYFUNCTION("AVERAGE(FILTER((($A106*'Walk-forward'!$G$2:$G$4600+(1-$A106)*'Walk-forward'!$J$2:$J$4600)-'Walk-forward'!$D$2:$D$4600)^2,'Walk-forward'!$A$2:$A$4600&gt;$I$89,'Walk-forward'!$A$2:$A$4600&lt;=MAX('Walk-forward'!$A$2:$A$4600),'Walk-forward'!$Q$2:$Q$4600=""CORE4"")"&amp;")"),0.08893320328048684)</f>
        <v>0.08893320328</v>
      </c>
      <c r="D106" s="4">
        <f t="shared" si="15"/>
        <v>3</v>
      </c>
      <c r="E106" s="4">
        <f t="shared" si="16"/>
        <v>11</v>
      </c>
      <c r="F106" s="4" t="str">
        <f t="shared" si="17"/>
        <v/>
      </c>
    </row>
    <row r="107">
      <c r="A107" s="77">
        <v>0.8</v>
      </c>
      <c r="B107" s="65">
        <f>IFERROR(__xludf.DUMMYFUNCTION("AVERAGE(FILTER((($A107*'Walk-forward'!$G$2:$G$4600+(1-$A107)*'Walk-forward'!$J$2:$J$4600)-'Walk-forward'!$D$2:$D$4600)^2,'Walk-forward'!$A$2:$A$4600&gt;=MAX('Walk-forward'!$A$2:$A$4600)-89,'Walk-forward'!$A$2:$A$4600&lt;=$I$89,'Walk-forward'!$Q$2:$Q$4600=""CORE"&amp;"4""))"),0.0883021126692875)</f>
        <v>0.08830211267</v>
      </c>
      <c r="C107" s="65">
        <f>IFERROR(__xludf.DUMMYFUNCTION("AVERAGE(FILTER((($A107*'Walk-forward'!$G$2:$G$4600+(1-$A107)*'Walk-forward'!$J$2:$J$4600)-'Walk-forward'!$D$2:$D$4600)^2,'Walk-forward'!$A$2:$A$4600&gt;$I$89,'Walk-forward'!$A$2:$A$4600&lt;=MAX('Walk-forward'!$A$2:$A$4600),'Walk-forward'!$Q$2:$Q$4600=""CORE4"")"&amp;")"),0.08902089902855843)</f>
        <v>0.08902089903</v>
      </c>
      <c r="D107" s="4">
        <f t="shared" si="15"/>
        <v>5</v>
      </c>
      <c r="E107" s="4">
        <f t="shared" si="16"/>
        <v>13</v>
      </c>
      <c r="F107" s="4" t="str">
        <f t="shared" si="17"/>
        <v/>
      </c>
    </row>
    <row r="108">
      <c r="A108" s="77">
        <v>0.85</v>
      </c>
      <c r="B108" s="65">
        <f>IFERROR(__xludf.DUMMYFUNCTION("AVERAGE(FILTER((($A108*'Walk-forward'!$G$2:$G$4600+(1-$A108)*'Walk-forward'!$J$2:$J$4600)-'Walk-forward'!$D$2:$D$4600)^2,'Walk-forward'!$A$2:$A$4600&gt;=MAX('Walk-forward'!$A$2:$A$4600)-89,'Walk-forward'!$A$2:$A$4600&lt;=$I$89,'Walk-forward'!$Q$2:$Q$4600=""CORE"&amp;"4""))"),0.08832863413351648)</f>
        <v>0.08832863413</v>
      </c>
      <c r="C108" s="65">
        <f>IFERROR(__xludf.DUMMYFUNCTION("AVERAGE(FILTER((($A108*'Walk-forward'!$G$2:$G$4600+(1-$A108)*'Walk-forward'!$J$2:$J$4600)-'Walk-forward'!$D$2:$D$4600)^2,'Walk-forward'!$A$2:$A$4600&gt;$I$89,'Walk-forward'!$A$2:$A$4600&lt;=MAX('Walk-forward'!$A$2:$A$4600),'Walk-forward'!$Q$2:$Q$4600=""CORE4"")"&amp;")"),0.08912365444596168)</f>
        <v>0.08912365445</v>
      </c>
      <c r="D108" s="4">
        <f t="shared" si="15"/>
        <v>7</v>
      </c>
      <c r="E108" s="4">
        <f t="shared" si="16"/>
        <v>15</v>
      </c>
      <c r="F108" s="4" t="str">
        <f t="shared" si="17"/>
        <v/>
      </c>
    </row>
    <row r="109">
      <c r="A109" s="77">
        <v>0.9</v>
      </c>
      <c r="B109" s="65">
        <f>IFERROR(__xludf.DUMMYFUNCTION("AVERAGE(FILTER((($A109*'Walk-forward'!$G$2:$G$4600+(1-$A109)*'Walk-forward'!$J$2:$J$4600)-'Walk-forward'!$D$2:$D$4600)^2,'Walk-forward'!$A$2:$A$4600&gt;=MAX('Walk-forward'!$A$2:$A$4600)-89,'Walk-forward'!$A$2:$A$4600&lt;=$I$89,'Walk-forward'!$Q$2:$Q$4600=""CORE"&amp;"4""))"),0.08836426790860782)</f>
        <v>0.08836426791</v>
      </c>
      <c r="C109" s="65">
        <f>IFERROR(__xludf.DUMMYFUNCTION("AVERAGE(FILTER((($A109*'Walk-forward'!$G$2:$G$4600+(1-$A109)*'Walk-forward'!$J$2:$J$4600)-'Walk-forward'!$D$2:$D$4600)^2,'Walk-forward'!$A$2:$A$4600&gt;$I$89,'Walk-forward'!$A$2:$A$4600&lt;=MAX('Walk-forward'!$A$2:$A$4600),'Walk-forward'!$Q$2:$Q$4600=""CORE4"")"&amp;")"),0.08924146953269661)</f>
        <v>0.08924146953</v>
      </c>
      <c r="D109" s="4">
        <f t="shared" si="15"/>
        <v>9</v>
      </c>
      <c r="E109" s="4">
        <f t="shared" si="16"/>
        <v>17</v>
      </c>
      <c r="F109" s="4" t="str">
        <f t="shared" si="17"/>
        <v/>
      </c>
    </row>
    <row r="110">
      <c r="A110" s="77">
        <v>0.95</v>
      </c>
      <c r="B110" s="65">
        <f>IFERROR(__xludf.DUMMYFUNCTION("AVERAGE(FILTER((($A110*'Walk-forward'!$G$2:$G$4600+(1-$A110)*'Walk-forward'!$J$2:$J$4600)-'Walk-forward'!$D$2:$D$4600)^2,'Walk-forward'!$A$2:$A$4600&gt;=MAX('Walk-forward'!$A$2:$A$4600)-89,'Walk-forward'!$A$2:$A$4600&lt;=$I$89,'Walk-forward'!$Q$2:$Q$4600=""CORE"&amp;"4""))"),0.08840901399456125)</f>
        <v>0.08840901399</v>
      </c>
      <c r="C110" s="65">
        <f>IFERROR(__xludf.DUMMYFUNCTION("AVERAGE(FILTER((($A110*'Walk-forward'!$G$2:$G$4600+(1-$A110)*'Walk-forward'!$J$2:$J$4600)-'Walk-forward'!$D$2:$D$4600)^2,'Walk-forward'!$A$2:$A$4600&gt;$I$89,'Walk-forward'!$A$2:$A$4600&lt;=MAX('Walk-forward'!$A$2:$A$4600),'Walk-forward'!$Q$2:$Q$4600=""CORE4"")"&amp;")"),0.08937434428876322)</f>
        <v>0.08937434429</v>
      </c>
      <c r="D110" s="4">
        <f t="shared" si="15"/>
        <v>11</v>
      </c>
      <c r="E110" s="4">
        <f t="shared" si="16"/>
        <v>19</v>
      </c>
      <c r="F110" s="4" t="str">
        <f t="shared" si="17"/>
        <v/>
      </c>
    </row>
    <row r="111">
      <c r="A111" s="77">
        <v>1.0</v>
      </c>
      <c r="B111" s="65">
        <f>IFERROR(__xludf.DUMMYFUNCTION("AVERAGE(FILTER((($A111*'Walk-forward'!$G$2:$G$4600+(1-$A111)*'Walk-forward'!$J$2:$J$4600)-'Walk-forward'!$D$2:$D$4600)^2,'Walk-forward'!$A$2:$A$4600&gt;=MAX('Walk-forward'!$A$2:$A$4600)-89,'Walk-forward'!$A$2:$A$4600&lt;=$I$89,'Walk-forward'!$Q$2:$Q$4600=""CORE"&amp;"4""))"),0.08846287239137689)</f>
        <v>0.08846287239</v>
      </c>
      <c r="C111" s="65">
        <f>IFERROR(__xludf.DUMMYFUNCTION("AVERAGE(FILTER((($A111*'Walk-forward'!$G$2:$G$4600+(1-$A111)*'Walk-forward'!$J$2:$J$4600)-'Walk-forward'!$D$2:$D$4600)^2,'Walk-forward'!$A$2:$A$4600&gt;$I$89,'Walk-forward'!$A$2:$A$4600&lt;=MAX('Walk-forward'!$A$2:$A$4600),'Walk-forward'!$Q$2:$Q$4600=""CORE4"")"&amp;")"),0.08952227871416149)</f>
        <v>0.08952227871</v>
      </c>
      <c r="D111" s="4">
        <f t="shared" si="15"/>
        <v>13</v>
      </c>
      <c r="E111" s="4">
        <f t="shared" si="16"/>
        <v>21</v>
      </c>
      <c r="F111" s="4" t="str">
        <f t="shared" si="17"/>
        <v/>
      </c>
    </row>
    <row r="113">
      <c r="A113" s="21" t="s">
        <v>2802</v>
      </c>
      <c r="B113" s="21"/>
      <c r="C113" s="21"/>
      <c r="D113" s="21"/>
      <c r="E113" s="21"/>
      <c r="F113" s="21"/>
    </row>
    <row r="114">
      <c r="A114" s="2" t="s">
        <v>2803</v>
      </c>
      <c r="B114" s="78">
        <f t="array" ref="B114">INDEX($A$91:$A$111,MATCH(MIN($B$91:$B$111),$B$91:$B$111,0))</f>
        <v>0.7</v>
      </c>
    </row>
    <row r="115">
      <c r="A115" s="2" t="s">
        <v>2804</v>
      </c>
      <c r="B115" s="79">
        <f>MIN($B$91:$B$111)</f>
        <v>0.08827640667</v>
      </c>
    </row>
    <row r="116">
      <c r="A116" s="2" t="s">
        <v>2805</v>
      </c>
      <c r="B116" s="79">
        <f t="array" ref="B116">INDEX($C$91:$C$111,MATCH(B114,$A$91:$A$111,0))</f>
        <v>0.0888605672</v>
      </c>
    </row>
    <row r="117">
      <c r="A117" s="2" t="s">
        <v>2806</v>
      </c>
      <c r="B117" s="79">
        <f t="array" ref="B117">INDEX($C$91:$C$111,MATCH(1/2,$A$91:$A$111,0))</f>
        <v>0.08872061958</v>
      </c>
    </row>
    <row r="118">
      <c r="A118" s="2" t="s">
        <v>2807</v>
      </c>
      <c r="B118" s="79">
        <f>B116-B117</f>
        <v>0.0001399476216</v>
      </c>
      <c r="C118" s="2" t="s">
        <v>2808</v>
      </c>
    </row>
    <row r="119">
      <c r="A119" s="2" t="s">
        <v>2809</v>
      </c>
      <c r="B119" s="79">
        <f>IFERROR(__xludf.DUMMYFUNCTION("AVERAGE(FILTER(((($B$114*'Walk-forward'!$G$2:$G$4600+(1-$B$114)*'Walk-forward'!$J$2:$J$4600)-'Walk-forward'!$D$2:$D$4600)^2-(((1/2*'Walk-forward'!$G$2:$G$4600+1/2*'Walk-forward'!$J$2:$J$4600))-'Walk-forward'!$D$2:$D$4600)^2),'Walk-forward'!$A$2:$A$4600&gt;$I"&amp;"$89,'Walk-forward'!$A$2:$A$4600&lt;=MAX('Walk-forward'!$A$2:$A$4600),'Walk-forward'!$Q$2:$Q$4600=""CORE4""))"),1.3994762164298862E-4)</f>
        <v>0.0001399476216</v>
      </c>
    </row>
    <row r="120">
      <c r="A120" s="2" t="s">
        <v>2770</v>
      </c>
      <c r="B120" s="79">
        <f>IFERROR(__xludf.DUMMYFUNCTION("STDEV(FILTER(((($B$114*'Walk-forward'!$G$2:$G$4600+(1-$B$114)*'Walk-forward'!$J$2:$J$4600)-'Walk-forward'!$D$2:$D$4600)^2-(((1/2*'Walk-forward'!$G$2:$G$4600+1/2*'Walk-forward'!$J$2:$J$4600))-'Walk-forward'!$D$2:$D$4600)^2),'Walk-forward'!$A$2:$A$4600&gt;$I$8"&amp;"9,'Walk-forward'!$A$2:$A$4600&lt;=MAX('Walk-forward'!$A$2:$A$4600),'Walk-forward'!$Q$2:$Q$4600=""CORE4""))/SQRT(COUNT(FILTER('Walk-forward'!$D$2:$D$4600,'Walk-forward'!$A$2:$A$4600&gt;$I$89,'Walk-forward'!$A$2:$A$4600&lt;=MAX('Walk-forward'!$A$2:$A$4600),'Walk-for"&amp;"ward'!$Q$2:$Q$4600=""CORE4"")))"),6.98052646342254E-4)</f>
        <v>0.0006980526463</v>
      </c>
    </row>
    <row r="121">
      <c r="A121" s="2" t="s">
        <v>2810</v>
      </c>
      <c r="B121" s="79" t="str">
        <f>TEXT(B119-(196/100)*B120,"0.0000")&amp;"…"&amp;TEXT(B119+(196/100)*B120,"0.0000")</f>
        <v>-0,0012…0,0015</v>
      </c>
    </row>
    <row r="122">
      <c r="A122" s="2" t="s">
        <v>2772</v>
      </c>
      <c r="B122" s="79" t="str">
        <f>IF(B118&gt;=0,"KEEP 50/50",IF(B119+(196/100)*B120&gt;=0,"KEEP 50/50","REVIEW WEIGHT"))</f>
        <v>KEEP 50/50</v>
      </c>
    </row>
    <row r="123">
      <c r="A123" s="2" t="s">
        <v>2811</v>
      </c>
      <c r="B123" s="2" t="s">
        <v>2812</v>
      </c>
    </row>
    <row r="124">
      <c r="A124" s="2" t="s">
        <v>2813</v>
      </c>
      <c r="B124" s="2" t="s">
        <v>2814</v>
      </c>
    </row>
    <row r="127">
      <c r="A127" s="21" t="s">
        <v>2815</v>
      </c>
      <c r="B127" s="21"/>
      <c r="C127" s="21"/>
      <c r="D127" s="21"/>
      <c r="E127" s="21"/>
      <c r="F127" s="21"/>
      <c r="G127" s="21"/>
    </row>
    <row r="128">
      <c r="A128" s="80" t="s">
        <v>2816</v>
      </c>
      <c r="B128" s="80" t="s">
        <v>2817</v>
      </c>
      <c r="C128" s="80" t="s">
        <v>2818</v>
      </c>
      <c r="D128" s="80" t="s">
        <v>2788</v>
      </c>
    </row>
    <row r="129">
      <c r="A129" s="2" t="s">
        <v>2712</v>
      </c>
      <c r="B129" s="4">
        <f>IFERROR(__xludf.DUMMYFUNCTION("COUNT(FILTER('Walk-forward'!$D$2:$D$4600,'Walk-forward'!$A$2:$A$4600&gt;=MAX('Walk-forward'!$A$2:$A$4600)-89,'Walk-forward'!$A$2:$A$4600&lt;=$I$89,'Walk-forward'!$Q$2:$Q$4600=""CORE4""))"),240.0)</f>
        <v>240</v>
      </c>
      <c r="C129" s="4">
        <f>IFERROR(__xludf.DUMMYFUNCTION("COUNT(FILTER('Walk-forward'!$D$2:$D$4600,'Walk-forward'!$A$2:$A$4600&gt;$I$89,'Walk-forward'!$A$2:$A$4600&lt;=MAX('Walk-forward'!$A$2:$A$4600),'Walk-forward'!$Q$2:$Q$4600=""CORE4""))"),120.0)</f>
        <v>120</v>
      </c>
      <c r="D129" s="2" t="s">
        <v>2819</v>
      </c>
    </row>
    <row r="130">
      <c r="A130" s="2" t="s">
        <v>2714</v>
      </c>
      <c r="B130" s="72">
        <f>IFERROR(__xludf.DUMMYFUNCTION("AVERAGE(FILTER('Walk-forward'!$D$2:$D$4600,'Walk-forward'!$A$2:$A$4600&gt;=MAX('Walk-forward'!$A$2:$A$4600)-89,'Walk-forward'!$A$2:$A$4600&lt;=$I$89,'Walk-forward'!$Q$2:$Q$4600=""CORE4""))"),0.10416666666666667)</f>
        <v>0.1041666667</v>
      </c>
      <c r="C130" s="72">
        <f>IFERROR(__xludf.DUMMYFUNCTION("AVERAGE(FILTER('Walk-forward'!$D$2:$D$4600,'Walk-forward'!$A$2:$A$4600&gt;$I$89,'Walk-forward'!$A$2:$A$4600&lt;=MAX('Walk-forward'!$A$2:$A$4600),'Walk-forward'!$Q$2:$Q$4600=""CORE4""))"),0.1)</f>
        <v>0.1</v>
      </c>
      <c r="D130" s="2" t="s">
        <v>2820</v>
      </c>
    </row>
    <row r="131">
      <c r="A131" s="2" t="s">
        <v>2821</v>
      </c>
      <c r="B131" s="72">
        <f>IFERROR(__xludf.DUMMYFUNCTION("AVERAGE(FILTER('Walk-forward'!$K$2:$K$4600,'Walk-forward'!$A$2:$A$4600&gt;=MAX('Walk-forward'!$A$2:$A$4600)-89,'Walk-forward'!$A$2:$A$4600&lt;=$I$89,'Walk-forward'!$Q$2:$Q$4600=""CORE4""))"),0.07561916448305572)</f>
        <v>0.07561916448</v>
      </c>
      <c r="C131" s="72">
        <f>IFERROR(__xludf.DUMMYFUNCTION("AVERAGE(FILTER('Walk-forward'!$K$2:$K$4600,'Walk-forward'!$A$2:$A$4600&gt;$I$89,'Walk-forward'!$A$2:$A$4600&lt;=MAX('Walk-forward'!$A$2:$A$4600),'Walk-forward'!$Q$2:$Q$4600=""CORE4""))"),0.08162191759490128)</f>
        <v>0.08162191759</v>
      </c>
      <c r="D131" s="2" t="s">
        <v>2822</v>
      </c>
    </row>
    <row r="132">
      <c r="A132" s="2" t="s">
        <v>2823</v>
      </c>
      <c r="B132" s="72">
        <f t="shared" ref="B132:C132" si="18">B131-B130</f>
        <v>-0.02854750218</v>
      </c>
      <c r="C132" s="72">
        <f t="shared" si="18"/>
        <v>-0.01837808241</v>
      </c>
      <c r="D132" s="2" t="s">
        <v>2824</v>
      </c>
    </row>
    <row r="134">
      <c r="A134" s="9" t="s">
        <v>2709</v>
      </c>
      <c r="B134" s="9" t="s">
        <v>2710</v>
      </c>
      <c r="C134" s="9" t="s">
        <v>2711</v>
      </c>
      <c r="D134" s="9" t="s">
        <v>2825</v>
      </c>
      <c r="E134" s="9" t="s">
        <v>2713</v>
      </c>
      <c r="F134" s="9" t="s">
        <v>2714</v>
      </c>
      <c r="G134" s="9" t="s">
        <v>2715</v>
      </c>
    </row>
    <row r="135">
      <c r="A135" s="2" t="s">
        <v>2716</v>
      </c>
      <c r="B135" s="77">
        <v>0.0</v>
      </c>
      <c r="C135" s="77">
        <v>0.05</v>
      </c>
      <c r="D135" s="4">
        <f>IFERROR(__xludf.DUMMYFUNCTION("COUNT(FILTER('Walk-forward'!$K$2:$K$4600,'Walk-forward'!$A$2:$A$4600&gt;$I$89,'Walk-forward'!$A$2:$A$4600&lt;=MAX('Walk-forward'!$A$2:$A$4600),'Walk-forward'!$Q$2:$Q$4600=""CORE4"",'Walk-forward'!$K$2:$K$4600&gt;=B135,'Walk-forward'!$K$2:$K$4600&lt;C135))"),47.0)</f>
        <v>47</v>
      </c>
      <c r="E135" s="72">
        <f>IFERROR(__xludf.DUMMYFUNCTION("IF(D135=0,""—"",AVERAGE(FILTER('Walk-forward'!$K$2:$K$4600,'Walk-forward'!$A$2:$A$4600&gt;$I$89,'Walk-forward'!$A$2:$A$4600&lt;=MAX('Walk-forward'!$A$2:$A$4600),'Walk-forward'!$Q$2:$Q$4600=""CORE4"",'Walk-forward'!$K$2:$K$4600&gt;=B135,'Walk-forward'!$K$2:$K$4600&lt;"&amp;"C135)))"),0.031829787234042554)</f>
        <v>0.03182978723</v>
      </c>
      <c r="F135" s="72">
        <f>IFERROR(__xludf.DUMMYFUNCTION("IF(D135=0,""—"",AVERAGE(FILTER('Walk-forward'!$D$2:$D$4600,'Walk-forward'!$A$2:$A$4600&gt;$I$89,'Walk-forward'!$A$2:$A$4600&lt;=MAX('Walk-forward'!$A$2:$A$4600),'Walk-forward'!$Q$2:$Q$4600=""CORE4"",'Walk-forward'!$K$2:$K$4600&gt;=B135,'Walk-forward'!$K$2:$K$4600&lt;"&amp;"C135)))"),0.06382978723404255)</f>
        <v>0.06382978723</v>
      </c>
      <c r="G135" s="72">
        <f t="shared" ref="G135:G140" si="19">IF(OR(E135="—",F135="—"),"—",ABS(E135-F135))</f>
        <v>0.032</v>
      </c>
    </row>
    <row r="136">
      <c r="A136" s="2" t="s">
        <v>2717</v>
      </c>
      <c r="B136" s="77">
        <v>0.05</v>
      </c>
      <c r="C136" s="77">
        <v>0.1</v>
      </c>
      <c r="D136" s="4">
        <f>IFERROR(__xludf.DUMMYFUNCTION("COUNT(FILTER('Walk-forward'!$K$2:$K$4600,'Walk-forward'!$A$2:$A$4600&gt;$I$89,'Walk-forward'!$A$2:$A$4600&lt;=MAX('Walk-forward'!$A$2:$A$4600),'Walk-forward'!$Q$2:$Q$4600=""CORE4"",'Walk-forward'!$K$2:$K$4600&gt;=B136,'Walk-forward'!$K$2:$K$4600&lt;C136))"),39.0)</f>
        <v>39</v>
      </c>
      <c r="E136" s="72">
        <f>IFERROR(__xludf.DUMMYFUNCTION("IF(D136=0,""—"",AVERAGE(FILTER('Walk-forward'!$K$2:$K$4600,'Walk-forward'!$A$2:$A$4600&gt;$I$89,'Walk-forward'!$A$2:$A$4600&lt;=MAX('Walk-forward'!$A$2:$A$4600),'Walk-forward'!$Q$2:$Q$4600=""CORE4"",'Walk-forward'!$K$2:$K$4600&gt;=B136,'Walk-forward'!$K$2:$K$4600&lt;"&amp;"C136)))"),0.07225011000151324)</f>
        <v>0.07225011</v>
      </c>
      <c r="F136" s="72">
        <f>IFERROR(__xludf.DUMMYFUNCTION("IF(D136=0,""—"",AVERAGE(FILTER('Walk-forward'!$D$2:$D$4600,'Walk-forward'!$A$2:$A$4600&gt;$I$89,'Walk-forward'!$A$2:$A$4600&lt;=MAX('Walk-forward'!$A$2:$A$4600),'Walk-forward'!$Q$2:$Q$4600=""CORE4"",'Walk-forward'!$K$2:$K$4600&gt;=B136,'Walk-forward'!$K$2:$K$4600&lt;"&amp;"C136)))"),0.07692307692307693)</f>
        <v>0.07692307692</v>
      </c>
      <c r="G136" s="72">
        <f t="shared" si="19"/>
        <v>0.004672966922</v>
      </c>
    </row>
    <row r="137">
      <c r="A137" s="2" t="s">
        <v>2826</v>
      </c>
      <c r="B137" s="77">
        <v>0.1</v>
      </c>
      <c r="C137" s="77">
        <v>0.15</v>
      </c>
      <c r="D137" s="4">
        <f>IFERROR(__xludf.DUMMYFUNCTION("COUNT(FILTER('Walk-forward'!$K$2:$K$4600,'Walk-forward'!$A$2:$A$4600&gt;$I$89,'Walk-forward'!$A$2:$A$4600&lt;=MAX('Walk-forward'!$A$2:$A$4600),'Walk-forward'!$Q$2:$Q$4600=""CORE4"",'Walk-forward'!$K$2:$K$4600&gt;=B137,'Walk-forward'!$K$2:$K$4600&lt;C137))"),17.0)</f>
        <v>17</v>
      </c>
      <c r="E137" s="72">
        <f>IFERROR(__xludf.DUMMYFUNCTION("IF(D137=0,""—"",AVERAGE(FILTER('Walk-forward'!$K$2:$K$4600,'Walk-forward'!$A$2:$A$4600&gt;$I$89,'Walk-forward'!$A$2:$A$4600&lt;=MAX('Walk-forward'!$A$2:$A$4600),'Walk-forward'!$Q$2:$Q$4600=""CORE4"",'Walk-forward'!$K$2:$K$4600&gt;=B137,'Walk-forward'!$K$2:$K$4600&lt;"&amp;"C137)))"),0.12640446007818465)</f>
        <v>0.1264044601</v>
      </c>
      <c r="F137" s="72">
        <f>IFERROR(__xludf.DUMMYFUNCTION("IF(D137=0,""—"",AVERAGE(FILTER('Walk-forward'!$D$2:$D$4600,'Walk-forward'!$A$2:$A$4600&gt;$I$89,'Walk-forward'!$A$2:$A$4600&lt;=MAX('Walk-forward'!$A$2:$A$4600),'Walk-forward'!$Q$2:$Q$4600=""CORE4"",'Walk-forward'!$K$2:$K$4600&gt;=B137,'Walk-forward'!$K$2:$K$4600&lt;"&amp;"C137)))"),0.11764705882352941)</f>
        <v>0.1176470588</v>
      </c>
      <c r="G137" s="72">
        <f t="shared" si="19"/>
        <v>0.008757401255</v>
      </c>
    </row>
    <row r="138">
      <c r="A138" s="2" t="s">
        <v>2827</v>
      </c>
      <c r="B138" s="77">
        <v>0.15</v>
      </c>
      <c r="C138" s="77">
        <v>0.2</v>
      </c>
      <c r="D138" s="4">
        <f>IFERROR(__xludf.DUMMYFUNCTION("COUNT(FILTER('Walk-forward'!$K$2:$K$4600,'Walk-forward'!$A$2:$A$4600&gt;$I$89,'Walk-forward'!$A$2:$A$4600&lt;=MAX('Walk-forward'!$A$2:$A$4600),'Walk-forward'!$Q$2:$Q$4600=""CORE4"",'Walk-forward'!$K$2:$K$4600&gt;=B138,'Walk-forward'!$K$2:$K$4600&lt;C138))"),6.0)</f>
        <v>6</v>
      </c>
      <c r="E138" s="72">
        <f>IFERROR(__xludf.DUMMYFUNCTION("IF(D138=0,""—"",AVERAGE(FILTER('Walk-forward'!$K$2:$K$4600,'Walk-forward'!$A$2:$A$4600&gt;$I$89,'Walk-forward'!$A$2:$A$4600&lt;=MAX('Walk-forward'!$A$2:$A$4600),'Walk-forward'!$Q$2:$Q$4600=""CORE4"",'Walk-forward'!$K$2:$K$4600&gt;=B138,'Walk-forward'!$K$2:$K$4600&lt;"&amp;"C138)))"),0.16133333333333333)</f>
        <v>0.1613333333</v>
      </c>
      <c r="F138" s="72">
        <f>IFERROR(__xludf.DUMMYFUNCTION("IF(D138=0,""—"",AVERAGE(FILTER('Walk-forward'!$D$2:$D$4600,'Walk-forward'!$A$2:$A$4600&gt;$I$89,'Walk-forward'!$A$2:$A$4600&lt;=MAX('Walk-forward'!$A$2:$A$4600),'Walk-forward'!$Q$2:$Q$4600=""CORE4"",'Walk-forward'!$K$2:$K$4600&gt;=B138,'Walk-forward'!$K$2:$K$4600&lt;"&amp;"C138)))"),0.3333333333333333)</f>
        <v>0.3333333333</v>
      </c>
      <c r="G138" s="72">
        <f t="shared" si="19"/>
        <v>0.172</v>
      </c>
    </row>
    <row r="139">
      <c r="A139" s="2" t="s">
        <v>2719</v>
      </c>
      <c r="B139" s="77">
        <v>0.2</v>
      </c>
      <c r="C139" s="77">
        <v>0.3</v>
      </c>
      <c r="D139" s="4">
        <f>IFERROR(__xludf.DUMMYFUNCTION("COUNT(FILTER('Walk-forward'!$K$2:$K$4600,'Walk-forward'!$A$2:$A$4600&gt;$I$89,'Walk-forward'!$A$2:$A$4600&lt;=MAX('Walk-forward'!$A$2:$A$4600),'Walk-forward'!$Q$2:$Q$4600=""CORE4"",'Walk-forward'!$K$2:$K$4600&gt;=B139,'Walk-forward'!$K$2:$K$4600&lt;C139))"),11.0)</f>
        <v>11</v>
      </c>
      <c r="E139" s="72">
        <f>IFERROR(__xludf.DUMMYFUNCTION("IF(D139=0,""—"",AVERAGE(FILTER('Walk-forward'!$K$2:$K$4600,'Walk-forward'!$A$2:$A$4600&gt;$I$89,'Walk-forward'!$A$2:$A$4600&lt;=MAX('Walk-forward'!$A$2:$A$4600),'Walk-forward'!$Q$2:$Q$4600=""CORE4"",'Walk-forward'!$K$2:$K$4600&gt;=B139,'Walk-forward'!$K$2:$K$4600&lt;"&amp;"C139)))"),0.21490909090909094)</f>
        <v>0.2149090909</v>
      </c>
      <c r="F139" s="72">
        <f>IFERROR(__xludf.DUMMYFUNCTION("IF(D139=0,""—"",AVERAGE(FILTER('Walk-forward'!$D$2:$D$4600,'Walk-forward'!$A$2:$A$4600&gt;$I$89,'Walk-forward'!$A$2:$A$4600&lt;=MAX('Walk-forward'!$A$2:$A$4600),'Walk-forward'!$Q$2:$Q$4600=""CORE4"",'Walk-forward'!$K$2:$K$4600&gt;=B139,'Walk-forward'!$K$2:$K$4600&lt;"&amp;"C139)))"),0.18181818181818182)</f>
        <v>0.1818181818</v>
      </c>
      <c r="G139" s="72">
        <f t="shared" si="19"/>
        <v>0.03309090909</v>
      </c>
    </row>
    <row r="140">
      <c r="A140" s="2" t="s">
        <v>2828</v>
      </c>
      <c r="B140" s="77">
        <v>0.3</v>
      </c>
      <c r="C140" s="77">
        <v>1.01</v>
      </c>
      <c r="D140" s="4">
        <f>IFERROR(__xludf.DUMMYFUNCTION("COUNT(FILTER('Walk-forward'!$K$2:$K$4600,'Walk-forward'!$A$2:$A$4600&gt;$I$89,'Walk-forward'!$A$2:$A$4600&lt;=MAX('Walk-forward'!$A$2:$A$4600),'Walk-forward'!$Q$2:$Q$4600=""CORE4"",'Walk-forward'!$K$2:$K$4600&gt;=B140,'Walk-forward'!$K$2:$K$4600&lt;C140))"),0.0)</f>
        <v>0</v>
      </c>
      <c r="E140" s="72" t="str">
        <f>IFERROR(__xludf.DUMMYFUNCTION("IF(D140=0,""—"",AVERAGE(FILTER('Walk-forward'!$K$2:$K$4600,'Walk-forward'!$A$2:$A$4600&gt;$I$89,'Walk-forward'!$A$2:$A$4600&lt;=MAX('Walk-forward'!$A$2:$A$4600),'Walk-forward'!$Q$2:$Q$4600=""CORE4"",'Walk-forward'!$K$2:$K$4600&gt;=B140,'Walk-forward'!$K$2:$K$4600&lt;"&amp;"C140)))"),"—")</f>
        <v>—</v>
      </c>
      <c r="F140" s="72" t="str">
        <f>IFERROR(__xludf.DUMMYFUNCTION("IF(D140=0,""—"",AVERAGE(FILTER('Walk-forward'!$D$2:$D$4600,'Walk-forward'!$A$2:$A$4600&gt;$I$89,'Walk-forward'!$A$2:$A$4600&lt;=MAX('Walk-forward'!$A$2:$A$4600),'Walk-forward'!$Q$2:$Q$4600=""CORE4"",'Walk-forward'!$K$2:$K$4600&gt;=B140,'Walk-forward'!$K$2:$K$4600&lt;"&amp;"C140)))"),"—")</f>
        <v>—</v>
      </c>
      <c r="G140" s="72" t="str">
        <f t="shared" si="19"/>
        <v>—</v>
      </c>
    </row>
    <row r="142">
      <c r="A142" s="2" t="s">
        <v>2829</v>
      </c>
      <c r="B142" s="55">
        <f>SUMPRODUCT(D135:D140,G135:G140)/SUM(D135:D140)</f>
        <v>0.02692601276</v>
      </c>
    </row>
    <row r="143">
      <c r="A143" s="2" t="s">
        <v>2830</v>
      </c>
      <c r="B143" s="4" t="str">
        <f>IF(ABS(C132)&lt;=5/100,"MEAN_OK","MEAN_BIAS_REVIEW")</f>
        <v>MEAN_OK</v>
      </c>
    </row>
    <row r="144">
      <c r="A144" s="2" t="s">
        <v>2791</v>
      </c>
      <c r="B144" s="2" t="s">
        <v>2831</v>
      </c>
    </row>
    <row r="147">
      <c r="A147" s="21" t="s">
        <v>2832</v>
      </c>
      <c r="B147" s="21"/>
      <c r="C147" s="21"/>
      <c r="D147" s="21"/>
      <c r="E147" s="21"/>
      <c r="F147" s="21"/>
      <c r="G147" s="21"/>
    </row>
    <row r="148">
      <c r="A148" s="9" t="s">
        <v>2763</v>
      </c>
      <c r="B148" s="9" t="s">
        <v>2712</v>
      </c>
      <c r="C148" s="9" t="s">
        <v>2833</v>
      </c>
      <c r="D148" s="9" t="s">
        <v>2713</v>
      </c>
      <c r="E148" s="9" t="s">
        <v>2834</v>
      </c>
      <c r="F148" s="9" t="s">
        <v>2835</v>
      </c>
      <c r="G148" s="9" t="s">
        <v>2836</v>
      </c>
      <c r="H148" s="9" t="s">
        <v>2837</v>
      </c>
      <c r="I148" s="9" t="s">
        <v>2838</v>
      </c>
    </row>
    <row r="149">
      <c r="A149" s="2" t="s">
        <v>194</v>
      </c>
      <c r="B149" s="4">
        <f>IFERROR(__xludf.DUMMYFUNCTION("COUNT(FILTER('Walk-forward'!$D$2:$D$4600,'Walk-forward'!$A$2:$A$4600&gt;$I$89,'Walk-forward'!$A$2:$A$4600&lt;=MAX('Walk-forward'!$A$2:$A$4600),'Walk-forward'!$Q$2:$Q$4600=""CORE4"",'Walk-forward'!$B$2:$B$4600=$A149))"),30.0)</f>
        <v>30</v>
      </c>
      <c r="C149" s="72">
        <f>IFERROR(__xludf.DUMMYFUNCTION("AVERAGE(FILTER('Walk-forward'!$D$2:$D$4600,'Walk-forward'!$A$2:$A$4600&gt;$I$89,'Walk-forward'!$A$2:$A$4600&lt;=MAX('Walk-forward'!$A$2:$A$4600),'Walk-forward'!$Q$2:$Q$4600=""CORE4"",'Walk-forward'!$B$2:$B$4600=$A149))"),0.16666666666666666)</f>
        <v>0.1666666667</v>
      </c>
      <c r="D149" s="72">
        <f>IFERROR(__xludf.DUMMYFUNCTION("AVERAGE(FILTER('Walk-forward'!$K$2:$K$4600,'Walk-forward'!$A$2:$A$4600&gt;$I$89,'Walk-forward'!$A$2:$A$4600&lt;=MAX('Walk-forward'!$A$2:$A$4600),'Walk-forward'!$Q$2:$Q$4600=""CORE4"",'Walk-forward'!$B$2:$B$4600=$A149))"),0.16456666666666667)</f>
        <v>0.1645666667</v>
      </c>
      <c r="E149" s="72">
        <f t="shared" ref="E149:E152" si="20">D149-C149</f>
        <v>-0.0021</v>
      </c>
      <c r="F149" s="65">
        <f>IFERROR(__xludf.DUMMYFUNCTION("AVERAGE(FILTER(('Walk-forward'!$K$2:$K$4600-'Walk-forward'!$D$2:$D$4600)^2,'Walk-forward'!$A$2:$A$4600&gt;$I$89,'Walk-forward'!$A$2:$A$4600&lt;=MAX('Walk-forward'!$A$2:$A$4600),'Walk-forward'!$Q$2:$Q$4600=""CORE4"",'Walk-forward'!$B$2:$B$4600=$A149))"),0.13620063333333335)</f>
        <v>0.1362006333</v>
      </c>
      <c r="G149" s="4" t="str">
        <f t="shared" ref="G149:G152" si="21">TEXT(MAX(0,((C149+((196/100)^2)/(2*B149))/(1+((196/100)^2)/B149)-((196/100)*SQRT(C149*(1-C149)/B149+((196/100)^2)/(4*B149^2)))/(1+((196/100)^2)/B149))),"0.0%")&amp;"–"&amp;TEXT(MIN(1,((C149+((196/100)^2)/(2*B149))/(1+((196/100)^2)/B149)+((196/100)*SQRT(C149*(1-C149)/B149+((196/100)^2)/(4*B149^2)))/(1+((196/100)^2)/B149))),"0.0%")</f>
        <v>7,3%–33,6%</v>
      </c>
      <c r="H149" s="4" t="str">
        <f t="shared" ref="H149:H152" si="22">IF(AND(D149&gt;=MAX(0,((C149+((196/100)^2)/(2*B149))/(1+((196/100)^2)/B149)-((196/100)*SQRT(C149*(1-C149)/B149+((196/100)^2)/(4*B149^2)))/(1+((196/100)^2)/B149))),D149&lt;=MIN(1,((C149+((196/100)^2)/(2*B149))/(1+((196/100)^2)/B149)+((196/100)*SQRT(C149*(1-C149)/B149+((196/100)^2)/(4*B149^2)))/(1+((196/100)^2)/B149)))),"IN_CI","OUTSIDE_CI")</f>
        <v>IN_CI</v>
      </c>
      <c r="I149" s="4" t="str">
        <f t="shared" ref="I149:I152" si="23">IF(ABS(E149)&lt;=5/100,"OK",IF(E149&lt;0,"UNDER","OVER"))</f>
        <v>OK</v>
      </c>
    </row>
    <row r="150">
      <c r="A150" s="2" t="s">
        <v>145</v>
      </c>
      <c r="B150" s="4">
        <f>IFERROR(__xludf.DUMMYFUNCTION("COUNT(FILTER('Walk-forward'!$D$2:$D$4600,'Walk-forward'!$A$2:$A$4600&gt;$I$89,'Walk-forward'!$A$2:$A$4600&lt;=MAX('Walk-forward'!$A$2:$A$4600),'Walk-forward'!$Q$2:$Q$4600=""CORE4"",'Walk-forward'!$B$2:$B$4600=$A150))"),30.0)</f>
        <v>30</v>
      </c>
      <c r="C150" s="72">
        <f>IFERROR(__xludf.DUMMYFUNCTION("AVERAGE(FILTER('Walk-forward'!$D$2:$D$4600,'Walk-forward'!$A$2:$A$4600&gt;$I$89,'Walk-forward'!$A$2:$A$4600&lt;=MAX('Walk-forward'!$A$2:$A$4600),'Walk-forward'!$Q$2:$Q$4600=""CORE4"",'Walk-forward'!$B$2:$B$4600=$A150))"),0.06666666666666667)</f>
        <v>0.06666666667</v>
      </c>
      <c r="D150" s="72">
        <f>IFERROR(__xludf.DUMMYFUNCTION("AVERAGE(FILTER('Walk-forward'!$K$2:$K$4600,'Walk-forward'!$A$2:$A$4600&gt;$I$89,'Walk-forward'!$A$2:$A$4600&lt;=MAX('Walk-forward'!$A$2:$A$4600),'Walk-forward'!$Q$2:$Q$4600=""CORE4"",'Walk-forward'!$B$2:$B$4600=$A150))"),0.03926666666666667)</f>
        <v>0.03926666667</v>
      </c>
      <c r="E150" s="72">
        <f t="shared" si="20"/>
        <v>-0.0274</v>
      </c>
      <c r="F150" s="65">
        <f>IFERROR(__xludf.DUMMYFUNCTION("AVERAGE(FILTER(('Walk-forward'!$K$2:$K$4600-'Walk-forward'!$D$2:$D$4600)^2,'Walk-forward'!$A$2:$A$4600&gt;$I$89,'Walk-forward'!$A$2:$A$4600&lt;=MAX('Walk-forward'!$A$2:$A$4600),'Walk-forward'!$Q$2:$Q$4600=""CORE4"",'Walk-forward'!$B$2:$B$4600=$A150))"),0.06277419999999999)</f>
        <v>0.0627742</v>
      </c>
      <c r="G150" s="4" t="str">
        <f t="shared" si="21"/>
        <v>1,8%–21,3%</v>
      </c>
      <c r="H150" s="4" t="str">
        <f t="shared" si="22"/>
        <v>IN_CI</v>
      </c>
      <c r="I150" s="4" t="str">
        <f t="shared" si="23"/>
        <v>OK</v>
      </c>
    </row>
    <row r="151">
      <c r="A151" s="2" t="s">
        <v>229</v>
      </c>
      <c r="B151" s="4">
        <f>IFERROR(__xludf.DUMMYFUNCTION("COUNT(FILTER('Walk-forward'!$D$2:$D$4600,'Walk-forward'!$A$2:$A$4600&gt;$I$89,'Walk-forward'!$A$2:$A$4600&lt;=MAX('Walk-forward'!$A$2:$A$4600),'Walk-forward'!$Q$2:$Q$4600=""CORE4"",'Walk-forward'!$B$2:$B$4600=$A151))"),30.0)</f>
        <v>30</v>
      </c>
      <c r="C151" s="72">
        <f>IFERROR(__xludf.DUMMYFUNCTION("AVERAGE(FILTER('Walk-forward'!$D$2:$D$4600,'Walk-forward'!$A$2:$A$4600&gt;$I$89,'Walk-forward'!$A$2:$A$4600&lt;=MAX('Walk-forward'!$A$2:$A$4600),'Walk-forward'!$Q$2:$Q$4600=""CORE4"",'Walk-forward'!$B$2:$B$4600=$A151))"),0.1)</f>
        <v>0.1</v>
      </c>
      <c r="D151" s="72">
        <f>IFERROR(__xludf.DUMMYFUNCTION("AVERAGE(FILTER('Walk-forward'!$K$2:$K$4600,'Walk-forward'!$A$2:$A$4600&gt;$I$89,'Walk-forward'!$A$2:$A$4600&lt;=MAX('Walk-forward'!$A$2:$A$4600),'Walk-forward'!$Q$2:$Q$4600=""CORE4"",'Walk-forward'!$B$2:$B$4600=$A151))"),0.08355433704627185)</f>
        <v>0.08355433705</v>
      </c>
      <c r="E151" s="72">
        <f t="shared" si="20"/>
        <v>-0.01644566295</v>
      </c>
      <c r="F151" s="65">
        <f>IFERROR(__xludf.DUMMYFUNCTION("AVERAGE(FILTER(('Walk-forward'!$K$2:$K$4600-'Walk-forward'!$D$2:$D$4600)^2,'Walk-forward'!$A$2:$A$4600&gt;$I$89,'Walk-forward'!$A$2:$A$4600&lt;=MAX('Walk-forward'!$A$2:$A$4600),'Walk-forward'!$Q$2:$Q$4600=""CORE4"",'Walk-forward'!$B$2:$B$4600=$A151))"),0.09119817832041582)</f>
        <v>0.09119817832</v>
      </c>
      <c r="G151" s="4" t="str">
        <f t="shared" si="21"/>
        <v>3,5%–25,6%</v>
      </c>
      <c r="H151" s="4" t="str">
        <f t="shared" si="22"/>
        <v>IN_CI</v>
      </c>
      <c r="I151" s="4" t="str">
        <f t="shared" si="23"/>
        <v>OK</v>
      </c>
    </row>
    <row r="152">
      <c r="A152" s="2" t="s">
        <v>301</v>
      </c>
      <c r="B152" s="4">
        <f>IFERROR(__xludf.DUMMYFUNCTION("COUNT(FILTER('Walk-forward'!$D$2:$D$4600,'Walk-forward'!$A$2:$A$4600&gt;$I$89,'Walk-forward'!$A$2:$A$4600&lt;=MAX('Walk-forward'!$A$2:$A$4600),'Walk-forward'!$Q$2:$Q$4600=""CORE4"",'Walk-forward'!$B$2:$B$4600=$A152))"),30.0)</f>
        <v>30</v>
      </c>
      <c r="C152" s="72">
        <f>IFERROR(__xludf.DUMMYFUNCTION("AVERAGE(FILTER('Walk-forward'!$D$2:$D$4600,'Walk-forward'!$A$2:$A$4600&gt;$I$89,'Walk-forward'!$A$2:$A$4600&lt;=MAX('Walk-forward'!$A$2:$A$4600),'Walk-forward'!$Q$2:$Q$4600=""CORE4"",'Walk-forward'!$B$2:$B$4600=$A152))"),0.06666666666666667)</f>
        <v>0.06666666667</v>
      </c>
      <c r="D152" s="72">
        <f>IFERROR(__xludf.DUMMYFUNCTION("AVERAGE(FILTER('Walk-forward'!$K$2:$K$4600,'Walk-forward'!$A$2:$A$4600&gt;$I$89,'Walk-forward'!$A$2:$A$4600&lt;=MAX('Walk-forward'!$A$2:$A$4600),'Walk-forward'!$Q$2:$Q$4600=""CORE4"",'Walk-forward'!$B$2:$B$4600=$A152))"),0.03910000000000001)</f>
        <v>0.0391</v>
      </c>
      <c r="E152" s="72">
        <f t="shared" si="20"/>
        <v>-0.02756666667</v>
      </c>
      <c r="F152" s="65">
        <f>IFERROR(__xludf.DUMMYFUNCTION("AVERAGE(FILTER(('Walk-forward'!$K$2:$K$4600-'Walk-forward'!$D$2:$D$4600)^2,'Walk-forward'!$A$2:$A$4600&gt;$I$89,'Walk-forward'!$A$2:$A$4600&lt;=MAX('Walk-forward'!$A$2:$A$4600),'Walk-forward'!$Q$2:$Q$4600=""CORE4"",'Walk-forward'!$B$2:$B$4600=$A152))"),0.06465043333333333)</f>
        <v>0.06465043333</v>
      </c>
      <c r="G152" s="4" t="str">
        <f t="shared" si="21"/>
        <v>1,8%–21,3%</v>
      </c>
      <c r="H152" s="4" t="str">
        <f t="shared" si="22"/>
        <v>IN_CI</v>
      </c>
      <c r="I152" s="4" t="str">
        <f t="shared" si="23"/>
        <v>OK</v>
      </c>
    </row>
    <row r="154">
      <c r="A154" s="2" t="s">
        <v>2839</v>
      </c>
      <c r="B154" s="4" t="str">
        <f>IF(COUNTIF(H149:H152,"OUTSIDE_CI")=0,"NO RECALIBRATION: усі city forecasts лежать у 95% CI фактичної частоти","REVIEW CALIBRATION")</f>
        <v>NO RECALIBRATION: усі city forecasts лежать у 95% CI фактичної частоти</v>
      </c>
    </row>
    <row r="155">
      <c r="A155" s="2" t="s">
        <v>2840</v>
      </c>
      <c r="B155" s="2" t="s">
        <v>2841</v>
      </c>
    </row>
    <row r="156">
      <c r="A156" s="2" t="s">
        <v>2842</v>
      </c>
      <c r="B156" s="2" t="s">
        <v>2843</v>
      </c>
    </row>
    <row r="158">
      <c r="A158" s="21" t="s">
        <v>2844</v>
      </c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>
      <c r="A159" s="9" t="s">
        <v>37</v>
      </c>
      <c r="B159" s="9" t="s">
        <v>38</v>
      </c>
      <c r="C159" s="9" t="s">
        <v>39</v>
      </c>
      <c r="D159" s="9" t="s">
        <v>2845</v>
      </c>
      <c r="E159" s="9" t="s">
        <v>41</v>
      </c>
      <c r="F159" s="9" t="s">
        <v>2846</v>
      </c>
    </row>
    <row r="160">
      <c r="A160" s="22" t="s">
        <v>42</v>
      </c>
      <c r="B160" s="22" t="str">
        <f>'Налаштування'!G2</f>
        <v>v2.1-shrink</v>
      </c>
      <c r="C160" s="22" t="s">
        <v>2847</v>
      </c>
      <c r="D160" s="23">
        <f>IFERROR(__xludf.DUMMYFUNCTION("IF(COUNTIFS('Архів оцінок'!$AG$2:$AG$7000,""STAT_20"",'Архів оцінок'!$AH$2:$AH$7000,""VALID_PRE_EVENT"",'Архів оцінок'!$AI$2:$AI$7000,""&lt;&gt;"")=0,0,COUNTUNIQUE(FILTER('Архів оцінок'!$B$2:$B$7000,'Архів оцінок'!$AG$2:$AG$7000=""STAT_20"",'Архів оцінок'!$AH$2"&amp;":$AH$7000=""VALID_PRE_EVENT"",'Архів оцінок'!$AI$2:$AI$7000&lt;&gt;"""")))"),1.0)</f>
        <v>1</v>
      </c>
      <c r="E160" s="22" t="str">
        <f>"≥"&amp;'Налаштування'!$G$9&amp;" new resolved nights before any re-fit"</f>
        <v>≥30 new resolved nights before any re-fit</v>
      </c>
      <c r="F160" s="22" t="s">
        <v>2848</v>
      </c>
    </row>
    <row r="161">
      <c r="A161" s="22" t="s">
        <v>44</v>
      </c>
      <c r="B161" s="22" t="s">
        <v>2849</v>
      </c>
      <c r="C161" s="23" t="str">
        <f>IFERROR(__xludf.DUMMYFUNCTION("IF(AND(IF(COUNTIFS('Архів оцінок'!$AG$2:$AG$7000,""OPS_FINAL"",'Архів оцінок'!$AH$2:$AH$7000,""VALID_PRE_EVENT"",'Архів оцінок'!$AI$2:$AI$7000,""&lt;&gt;"",'Архів оцінок'!$O$2:$O$7000,""&lt;&gt;"")=0,0,COUNTUNIQUE(FILTER('Архів оцінок'!$B$2:$B$7000,'Архів оцінок'!$AG"&amp;"$2:$AG$7000=""OPS_FINAL"",'Архів оцінок'!$AH$2:$AH$7000=""VALID_PRE_EVENT"",'Архів оцінок'!$AI$2:$AI$7000&lt;&gt;"""",'Архів оцінок'!$O$2:$O$7000&lt;&gt;"""")))&gt;='Налаштування'!$G$9,IFERROR(SUMPRODUCT(--('Архів оцінок'!$AG$2:$AG$7000=""OPS_FINAL""),--('Архів оцінок'!"&amp;"$AH$2:$AH$7000=""VALID_PRE_EVENT""),--('Архів оцінок'!$AI$2:$AI$7000&lt;&gt;""""),--('Архів оцінок'!$O$2:$O$7000&lt;&gt;""""),--('Архів оцінок'!$P$2:$P$7000&lt;&gt;""""),--('Архів оцінок'!$Q$2:$Q$7000&lt;&gt;""""),--('Архів оцінок'!$T$2:$T$7000&lt;&gt;""""),--('Архів оцінок'!$U$2:$U$7"&amp;"000&lt;&gt;""""),--('Архів оцінок'!$V$2:$V$7000&lt;&gt;""""),--('Архів оцінок'!$W$2:$W$7000&lt;&gt;""""),--('Архів оцінок'!$X$2:$X$7000&lt;&gt;""""),--('Архів оцінок'!$Y$2:$Y$7000&lt;&gt;""""),--('Архів оцінок'!$Z$2:$Z$7000&lt;&gt;""""))/COUNTIFS('Архів оцінок'!$AG$2:$AG$7000,""OPS_FINAL"","&amp;"'Архів оцінок'!$AH$2:$AH$7000,""VALID_PRE_EVENT"",'Архів оцінок'!$AI$2:$AI$7000,""&lt;&gt;"",'Архів оцінок'!$O$2:$O$7000,""&lt;&gt;""),0)&gt;='Налаштування'!$G$10),""READY_FOR_FIRST_FIT"",""COLLECTING DATA"")"),"COLLECTING DATA")</f>
        <v>COLLECTING DATA</v>
      </c>
      <c r="D161" s="23">
        <f>IFERROR(__xludf.DUMMYFUNCTION("IF(COUNTIFS('Архів оцінок'!$AG$2:$AG$7000,""OPS_FINAL"",'Архів оцінок'!$AH$2:$AH$7000,""VALID_PRE_EVENT"",'Архів оцінок'!$AI$2:$AI$7000,""&lt;&gt;"",'Архів оцінок'!$O$2:$O$7000,""&lt;&gt;"")=0,0,COUNTUNIQUE(FILTER('Архів оцінок'!$B$2:$B$7000,'Архів оцінок'!$AG$2:$AG$"&amp;"7000=""OPS_FINAL"",'Архів оцінок'!$AH$2:$AH$7000=""VALID_PRE_EVENT"",'Архів оцінок'!$AI$2:$AI$7000&lt;&gt;"""",'Архів оцінок'!$O$2:$O$7000&lt;&gt;"""")))"),1.0)</f>
        <v>1</v>
      </c>
      <c r="E161" s="22" t="str">
        <f>"≥"&amp;'Налаштування'!$G$9&amp;" resolved OPS_FINAL nights + ≥"&amp;TEXT('Налаштування'!$G$10,"0%")&amp;" complete factor rows"</f>
        <v>≥30 resolved OPS_FINAL nights + ≥80% complete factor rows</v>
      </c>
      <c r="F161" s="23" t="str">
        <f>"factor completeness: "&amp;TEXT(IFERROR(SUMPRODUCT(--('Архів оцінок'!$AG$2:$AG$7000="OPS_FINAL"),--('Архів оцінок'!$AH$2:$AH$7000="VALID_PRE_EVENT"),--('Архів оцінок'!$AI$2:$AI$7000&lt;&gt;""),--('Архів оцінок'!$O$2:$O$7000&lt;&gt;""),--('Архів оцінок'!$P$2:$P$7000&lt;&gt;""),--('Архів оцінок'!$Q$2:$Q$7000&lt;&gt;""),--('Архів оцінок'!$T$2:$T$7000&lt;&gt;""),--('Архів оцінок'!$U$2:$U$7000&lt;&gt;""),--('Архів оцінок'!$V$2:$V$7000&lt;&gt;""),--('Архів оцінок'!$W$2:$W$7000&lt;&gt;""),--('Архів оцінок'!$X$2:$X$7000&lt;&gt;""),--('Архів оцінок'!$Y$2:$Y$7000&lt;&gt;""),--('Архів оцінок'!$Z$2:$Z$7000&lt;&gt;""))/COUNTIFS('Архів оцінок'!$AG$2:$AG$7000,"OPS_FINAL",'Архів оцінок'!$AH$2:$AH$7000,"VALID_PRE_EVENT",'Архів оцінок'!$AI$2:$AI$7000,"&lt;&gt;",'Архів оцінок'!$O$2:$O$7000,"&lt;&gt;"),0),"0%")</f>
        <v>factor completeness: 91%</v>
      </c>
    </row>
    <row r="162">
      <c r="A162" s="22" t="s">
        <v>2850</v>
      </c>
      <c r="B162" s="22" t="s">
        <v>2851</v>
      </c>
      <c r="C162" s="23" t="str">
        <f>IFERROR(__xludf.DUMMYFUNCTION("IF(IF(COUNTIFS('Архів оцінок'!$AG$2:$AG$7000,""STAT_20"",'Архів оцінок'!$AH$2:$AH$7000,""VALID_PRE_EVENT"",'Архів оцінок'!$AI$2:$AI$7000,""&lt;&gt;"")=0,0,COUNTUNIQUE(FILTER('Архів оцінок'!$B$2:$B$7000,'Архів оцінок'!$AG$2:$AG$7000=""STAT_20"",'Архів оцінок'!$A"&amp;"H$2:$AH$7000=""VALID_PRE_EVENT"",'Архів оцінок'!$AI$2:$AI$7000&lt;&gt;"""")))=0,""STARTING"",""ACTIVE"")"),"ACTIVE")</f>
        <v>ACTIVE</v>
      </c>
      <c r="D162" s="23">
        <f>IFERROR(__xludf.DUMMYFUNCTION("IF(COUNTIFS('Архів оцінок'!$AG$2:$AG$7000,""STAT_20"",'Архів оцінок'!$AH$2:$AH$7000,""VALID_PRE_EVENT"",'Архів оцінок'!$AI$2:$AI$7000,""&lt;&gt;"")=0,0,COUNTUNIQUE(FILTER('Архів оцінок'!$B$2:$B$7000,'Архів оцінок'!$AG$2:$AG$7000=""STAT_20"",'Архів оцінок'!$AH$2"&amp;":$AH$7000=""VALID_PRE_EVENT"",'Архів оцінок'!$AI$2:$AI$7000&lt;&gt;"""")))"),1.0)</f>
        <v>1</v>
      </c>
      <c r="E162" s="22" t="s">
        <v>2852</v>
      </c>
      <c r="F162" s="22" t="s">
        <v>2853</v>
      </c>
    </row>
    <row r="165">
      <c r="A165" s="2" t="s">
        <v>2854</v>
      </c>
      <c r="B165" s="2" t="s">
        <v>2855</v>
      </c>
    </row>
    <row r="166">
      <c r="A166" s="2" t="s">
        <v>2856</v>
      </c>
      <c r="B166" s="2" t="s">
        <v>2857</v>
      </c>
    </row>
    <row r="167">
      <c r="A167" s="2" t="s">
        <v>2858</v>
      </c>
      <c r="B167" s="2" t="s">
        <v>2859</v>
      </c>
    </row>
    <row r="168">
      <c r="A168" s="2" t="s">
        <v>2860</v>
      </c>
      <c r="B168" s="2" t="s">
        <v>2861</v>
      </c>
    </row>
    <row r="181">
      <c r="A181" s="56" t="s">
        <v>2862</v>
      </c>
      <c r="B181" s="56" t="s">
        <v>2863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22" t="s">
        <v>2791</v>
      </c>
      <c r="B182" s="22" t="s">
        <v>2864</v>
      </c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</row>
    <row r="183">
      <c r="A183" s="22"/>
      <c r="B183" s="22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</row>
    <row r="184">
      <c r="A184" s="8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9"/>
      <c r="N184" s="9"/>
    </row>
    <row r="185">
      <c r="A185" s="22"/>
      <c r="B185" s="23"/>
      <c r="C185" s="23"/>
      <c r="D185" s="23"/>
      <c r="E185" s="23"/>
      <c r="F185" s="23"/>
      <c r="G185" s="58"/>
      <c r="H185" s="23"/>
      <c r="I185" s="23"/>
      <c r="J185" s="23"/>
      <c r="K185" s="23"/>
      <c r="L185" s="58"/>
      <c r="M185" s="58"/>
      <c r="N185" s="58"/>
    </row>
    <row r="186">
      <c r="A186" s="22"/>
      <c r="B186" s="23"/>
      <c r="C186" s="23"/>
      <c r="D186" s="23"/>
      <c r="E186" s="23"/>
      <c r="F186" s="23"/>
      <c r="G186" s="58"/>
      <c r="H186" s="23"/>
      <c r="I186" s="23"/>
      <c r="J186" s="23"/>
      <c r="K186" s="23"/>
      <c r="L186" s="58"/>
      <c r="M186" s="58"/>
      <c r="N186" s="58"/>
    </row>
    <row r="187">
      <c r="A187" s="22"/>
      <c r="B187" s="23"/>
      <c r="C187" s="23"/>
      <c r="D187" s="23"/>
      <c r="E187" s="23"/>
      <c r="F187" s="23"/>
      <c r="G187" s="58"/>
      <c r="H187" s="23"/>
      <c r="I187" s="23"/>
      <c r="J187" s="23"/>
      <c r="K187" s="23"/>
      <c r="L187" s="58"/>
      <c r="M187" s="58"/>
      <c r="N187" s="58"/>
    </row>
    <row r="188">
      <c r="A188" s="22"/>
      <c r="B188" s="23"/>
      <c r="C188" s="23"/>
      <c r="D188" s="23"/>
      <c r="E188" s="23"/>
      <c r="F188" s="23"/>
      <c r="G188" s="58"/>
      <c r="H188" s="23"/>
      <c r="I188" s="23"/>
      <c r="J188" s="23"/>
      <c r="K188" s="23"/>
      <c r="L188" s="58"/>
      <c r="M188" s="58"/>
      <c r="N188" s="58"/>
    </row>
    <row r="189">
      <c r="A189" s="22"/>
      <c r="B189" s="23"/>
      <c r="C189" s="23"/>
      <c r="D189" s="23"/>
      <c r="E189" s="23"/>
      <c r="F189" s="23"/>
      <c r="G189" s="58"/>
      <c r="H189" s="23"/>
      <c r="I189" s="23"/>
      <c r="J189" s="23"/>
      <c r="K189" s="23"/>
      <c r="L189" s="58"/>
      <c r="M189" s="58"/>
      <c r="N189" s="58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</row>
    <row r="192">
      <c r="A192" s="21" t="s">
        <v>2865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62"/>
      <c r="N192" s="21"/>
    </row>
    <row r="193">
      <c r="A193" s="22" t="s">
        <v>2866</v>
      </c>
      <c r="B193" s="23">
        <f>IFERROR(__xludf.DUMMYFUNCTION("COUNTUNIQUE(FILTER('Реєстр'!$AD$2:$AD$5000,COUNTIF('Реєстр'!$AD$2:$AD$5000,'Реєстр'!$AD$2:$AD$5000)&gt;1,'Реєстр'!$AD$2:$AD$5000&lt;&gt;""""))"),3.0)</f>
        <v>3</v>
      </c>
      <c r="C193" s="22" t="s">
        <v>2867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2"/>
      <c r="N193" s="23"/>
    </row>
    <row r="194">
      <c r="A194" s="22" t="s">
        <v>7</v>
      </c>
      <c r="B194" s="24">
        <f>'Розрахунок'!K2</f>
        <v>46297</v>
      </c>
      <c r="C194" s="22" t="s">
        <v>2868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2"/>
      <c r="N194" s="23"/>
    </row>
    <row r="195">
      <c r="A195" s="22" t="s">
        <v>2869</v>
      </c>
      <c r="B195" s="24">
        <f>'Розрахунок'!K2+1</f>
        <v>46298</v>
      </c>
      <c r="C195" s="23" t="str">
        <f>IF(B195&lt;TODAY(),"PENDING",IF(B195=TODAY(),"AUDIT_TODAY","FUTURE"))</f>
        <v>PENDING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</row>
    <row r="196">
      <c r="A196" s="22" t="s">
        <v>2870</v>
      </c>
      <c r="B196" s="22" t="str">
        <f>"BADK regime "&amp;'Налаштування'!$G$2</f>
        <v>BADK regime v2.1-shrink</v>
      </c>
      <c r="C196" s="22" t="str">
        <f>"Historical base: "&amp;TEXT('Налаштування'!$G$6,"0%")&amp;" weekday + "&amp;TEXT('Налаштування'!$G$7,"0%")&amp;" all-day; HL"&amp;'Налаштування'!$G$3</f>
        <v>Historical base: 50% weekday + 50% all-day; HL90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</row>
    <row r="197">
      <c r="A197" s="22" t="s">
        <v>31</v>
      </c>
      <c r="B197" s="22" t="str">
        <f>IFERROR(__xludf.DUMMYFUNCTION("SUMPRODUCT(N(REGEXMATCH('Walk-forward'!$B$2:$B$4600,""^(""&amp;TEXTJOIN(""|"",TRUE,FILTER('Налаштування'!$F$39:$F$100,'Налаштування'!$K$39:$K$100=""ACTIVE""))&amp;"")$"")))&amp;"" ACTIVE scoreable • ""&amp;(COUNTA('Walk-forward'!$B$2:$B$4600)-SUMPRODUCT(N(REGEXMATCH('Wal"&amp;"k-forward'!$B$2:$B$4600,""^(""&amp;TEXTJOIN(""|"",TRUE,FILTER('Налаштування'!$F$39:$F$100,'Налаштування'!$K$39:$K$100=""ACTIVE""))&amp;"")$""))))&amp;"" legacy/inactive"""),"4599 ACTIVE scoreable • 0 legacy/inactive")</f>
        <v>4599 ACTIVE scoreable • 0 legacy/inactive</v>
      </c>
      <c r="C197" s="22" t="s">
        <v>2871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</row>
    <row r="199">
      <c r="A199" s="62" t="str">
        <f>"YEAR DATA COVERAGE — "&amp;COUNTA('Налаштування'!$F$39:$F$100)&amp;" REGISTERED / "&amp;COUNTIF('Налаштування'!$K$39:$K$100,"ACTIVE")&amp;" ACTIVE MODELS"</f>
        <v>YEAR DATA COVERAGE — 14 REGISTERED / 14 ACTIVE MODELS</v>
      </c>
      <c r="B199" s="21"/>
      <c r="C199" s="21"/>
      <c r="D199" s="21"/>
      <c r="E199" s="21"/>
      <c r="F199" s="21"/>
      <c r="G199" s="23"/>
      <c r="H199" s="23"/>
      <c r="I199" s="23"/>
      <c r="J199" s="23"/>
      <c r="K199" s="23"/>
      <c r="L199" s="23"/>
      <c r="M199" s="23"/>
      <c r="N199" s="23"/>
    </row>
    <row r="200">
      <c r="A200" s="81" t="s">
        <v>37</v>
      </c>
      <c r="B200" s="81" t="s">
        <v>2872</v>
      </c>
      <c r="C200" s="81" t="s">
        <v>2873</v>
      </c>
      <c r="D200" s="81" t="s">
        <v>2874</v>
      </c>
      <c r="E200" s="81" t="s">
        <v>2791</v>
      </c>
      <c r="F200" s="23"/>
      <c r="G200" s="23"/>
      <c r="H200" s="23"/>
      <c r="I200" s="23"/>
      <c r="J200" s="23"/>
      <c r="K200" s="23"/>
      <c r="L200" s="23"/>
      <c r="M200" s="23"/>
      <c r="N200" s="23"/>
    </row>
    <row r="201">
      <c r="A201" s="22" t="s">
        <v>2875</v>
      </c>
      <c r="B201" s="22" t="s">
        <v>2876</v>
      </c>
      <c r="C201" s="23">
        <f>COUNTA('Календар 365'!$C$2:$C$5111)</f>
        <v>5110</v>
      </c>
      <c r="D201" s="22" t="str">
        <f>COUNTIFS('Налаштування'!$I$39:$I$100,"READY",'Налаштування'!$K$39:$K$100,"ACTIVE")&amp;" READY • "&amp;COUNTIF('Налаштування'!$K$39:$K$100,"ONBOARDING")&amp;" BACKFILL"</f>
        <v>14 READY • 0 BACKFILL</v>
      </c>
      <c r="E201" s="22" t="s">
        <v>2877</v>
      </c>
    </row>
    <row r="202">
      <c r="A202" s="22" t="s">
        <v>2878</v>
      </c>
      <c r="B202" s="22" t="s">
        <v>2879</v>
      </c>
      <c r="C202" s="23" t="str">
        <f>IFERROR(__xludf.DUMMYFUNCTION("SUMPRODUCT(--('Календар 365'!$D$2:$D$5111=""SYSTEMATIC_OSINT_V1""),N(REGEXMATCH('Календар 365'!$C$2:$C$5111,""^(""&amp;TEXTJOIN(""|"",TRUE,FILTER('Налаштування'!$F$39:$F$100,'Налаштування'!$K$39:$K$100=""ACTIVE""))&amp;"")$"")))"),"#REF!")</f>
        <v>#REF!</v>
      </c>
      <c r="D202" s="22" t="str">
        <f>COUNTIF('Налаштування'!$K$39:$K$100,"ACTIVE")&amp;"×365 target coverage"</f>
        <v>14×365 target coverage</v>
      </c>
      <c r="E202" s="22" t="s">
        <v>2880</v>
      </c>
    </row>
    <row r="203">
      <c r="A203" s="22" t="s">
        <v>2881</v>
      </c>
      <c r="B203" s="22" t="s">
        <v>2882</v>
      </c>
      <c r="C203" s="23">
        <f>COUNTA('Календар 365'!$C$2:$C$5111)-COUNTIF('Календар 365'!$D$2:$D$5111,"SYSTEMATIC_OSINT_V1")</f>
        <v>17</v>
      </c>
      <c r="D203" s="22" t="str">
        <f>COUNTIF('Налаштування'!$K$39:$K$100,"ONBOARDING")&amp;" onboarding model(s)"</f>
        <v>0 onboarding model(s)</v>
      </c>
      <c r="E203" s="22" t="str">
        <f>IFERROR(__xludf.DUMMYFUNCTION("IF(COUNTIF('Налаштування'!$K$39:$K$100,""ONBOARDING"")=0,""—"",TEXTJOIN("", "",TRUE,FILTER('Налаштування'!$F$39:$F$100,'Налаштування'!$K$39:$K$100=""ONBOARDING"")))"),"—")</f>
        <v>—</v>
      </c>
    </row>
    <row r="204">
      <c r="A204" s="22" t="s">
        <v>2883</v>
      </c>
      <c r="B204" s="22" t="s">
        <v>2884</v>
      </c>
      <c r="C204" s="23">
        <f>COUNTA('Аудит покриття'!$A$2:$A$6905)</f>
        <v>5205</v>
      </c>
      <c r="D204" s="22" t="str">
        <f>COUNTIFS('Налаштування'!$I$39:$I$100,"READY",'Налаштування'!$K$39:$K$100,"ACTIVE")&amp;" history-complete + "&amp;COUNTIF('Налаштування'!$K$39:$K$100,"ONBOARDING")&amp;" onboarding"</f>
        <v>14 history-complete + 0 onboarding</v>
      </c>
      <c r="E204" s="22" t="s">
        <v>2885</v>
      </c>
    </row>
    <row r="205">
      <c r="A205" s="22" t="s">
        <v>2886</v>
      </c>
      <c r="B205" s="22" t="s">
        <v>2887</v>
      </c>
      <c r="C205" s="23">
        <f>COUNTIF('Архів оцінок'!$AG$2:$AG$7000,"HISTORICAL_BACKCAST")</f>
        <v>5110</v>
      </c>
      <c r="D205" s="22" t="str">
        <f>COUNTIF('Налаштування'!$K$39:$K$100,"ACTIVE")&amp;" historical-ready"</f>
        <v>14 historical-ready</v>
      </c>
      <c r="E205" s="22" t="s">
        <v>2888</v>
      </c>
    </row>
    <row r="206">
      <c r="A206" s="22" t="s">
        <v>31</v>
      </c>
      <c r="B206" s="22" t="s">
        <v>2889</v>
      </c>
      <c r="C206" s="23">
        <f>COUNTA('Walk-forward'!$B$2:$B$4600)</f>
        <v>4599</v>
      </c>
      <c r="D206" s="22" t="str">
        <f>IFERROR(__xludf.DUMMYFUNCTION("SUMPRODUCT(N(REGEXMATCH('Walk-forward'!$B$2:$B$4600,""^(""&amp;TEXTJOIN(""|"",TRUE,FILTER('Налаштування'!$F$39:$F$100,'Налаштування'!$K$39:$K$100=""ACTIVE""))&amp;"")$"")))&amp;"" scoreable • ""&amp;(COUNTA('Walk-forward'!$B$2:$B$4600)-SUMPRODUCT(N(REGEXMATCH('Walk-forwa"&amp;"rd'!$B$2:$B$4600,""^(""&amp;TEXTJOIN(""|"",TRUE,FILTER('Налаштування'!$F$39:$F$100,'Налаштування'!$K$39:$K$100=""ACTIVE""))&amp;"")$""))))&amp;"" legacy/unregistered"""),"4599 scoreable • 0 legacy/unregistered")</f>
        <v>4599 scoreable • 0 legacy/unregistered</v>
      </c>
      <c r="E206" s="22" t="s">
        <v>2890</v>
      </c>
    </row>
    <row r="207">
      <c r="A207" s="22" t="s">
        <v>2891</v>
      </c>
      <c r="B207" s="22" t="s">
        <v>2892</v>
      </c>
      <c r="C207" s="22">
        <f>IFERROR(__xludf.DUMMYFUNCTION("SUMPRODUCT(N(REGEXMATCH('Snapshot staging'!$C$2:$C$20,""^(""&amp;TEXTJOIN(""|"",TRUE,FILTER('Налаштування'!$F$39:$F$100,('Налаштування'!$K$39:$K$100=""ACTIVE"")+('Налаштування'!$K$39:$K$100=""ONBOARDING"")))&amp;"")$"")))"),14.0)</f>
        <v>14</v>
      </c>
      <c r="D207" s="22" t="str">
        <f>COUNTIF('Налаштування'!$K$39:$K$100,"ACTIVE")&amp;" scoreable • "&amp;COUNTIF('Налаштування'!$K$39:$K$100,"ONBOARDING")&amp;" onboarding"</f>
        <v>14 scoreable • 0 onboarding</v>
      </c>
      <c r="E207" s="22" t="s">
        <v>2893</v>
      </c>
    </row>
    <row r="208">
      <c r="A208" s="22" t="s">
        <v>2894</v>
      </c>
      <c r="B208" s="22" t="s">
        <v>2895</v>
      </c>
      <c r="C208" s="22">
        <f>IFERROR(__xludf.DUMMYFUNCTION("SUMPRODUCT(N(REGEXMATCH('Розрахунок'!$A$5:$A$19,""^(""&amp;TEXTJOIN(""|"",TRUE,FILTER('Налаштування'!$F$39:$F$100,('Налаштування'!$K$39:$K$100=""ACTIVE"")+('Налаштування'!$K$39:$K$100=""ONBOARDING"")))&amp;"")$"")))"),14.0)</f>
        <v>14</v>
      </c>
      <c r="D208" s="22" t="str">
        <f>COUNTIF('Налаштування'!$K$39:$K$100,"ACTIVE")&amp;" ACTIVE • "&amp;COUNTIF('Налаштування'!$K$39:$K$100,"ONBOARDING")&amp;" gated"</f>
        <v>14 ACTIVE • 0 gated</v>
      </c>
      <c r="E208" s="22" t="s">
        <v>2896</v>
      </c>
    </row>
    <row r="209">
      <c r="A209" s="2" t="s">
        <v>2897</v>
      </c>
      <c r="B209" s="2" t="s">
        <v>2898</v>
      </c>
      <c r="C209" s="4">
        <f>COUNTA('Налаштування'!$F$39:$F$100)</f>
        <v>14</v>
      </c>
      <c r="D209" s="4" t="str">
        <f>COUNTIF('Налаштування'!$K$39:$K$100,"ACTIVE")&amp;" ACTIVE • "&amp;COUNTIF('Налаштування'!$K$39:$K$100,"ONBOARDING")&amp;" ONBOARDING"</f>
        <v>14 ACTIVE • 0 ONBOARDING</v>
      </c>
      <c r="E209" s="2" t="s">
        <v>2899</v>
      </c>
    </row>
    <row r="211">
      <c r="A211" s="62" t="s">
        <v>2900</v>
      </c>
      <c r="B211" s="62" t="s">
        <v>157</v>
      </c>
      <c r="C211" s="62" t="s">
        <v>157</v>
      </c>
      <c r="D211" s="62" t="s">
        <v>157</v>
      </c>
      <c r="E211" s="62" t="s">
        <v>157</v>
      </c>
      <c r="F211" s="62" t="s">
        <v>157</v>
      </c>
    </row>
    <row r="212">
      <c r="A212" s="81" t="s">
        <v>37</v>
      </c>
      <c r="B212" s="81" t="s">
        <v>2901</v>
      </c>
      <c r="C212" s="81" t="s">
        <v>2902</v>
      </c>
      <c r="D212" s="81" t="s">
        <v>2874</v>
      </c>
      <c r="E212" s="81" t="s">
        <v>2791</v>
      </c>
      <c r="F212" s="22" t="s">
        <v>2903</v>
      </c>
    </row>
    <row r="213">
      <c r="A213" s="2" t="s">
        <v>2904</v>
      </c>
      <c r="B213" s="4">
        <f>COUNTA('Налаштування'!$F$39:$F$100)</f>
        <v>14</v>
      </c>
      <c r="C213" s="4">
        <f>B213</f>
        <v>14</v>
      </c>
      <c r="D213" s="2" t="s">
        <v>2905</v>
      </c>
      <c r="E213" s="2" t="s">
        <v>2906</v>
      </c>
      <c r="F213" s="2" t="s">
        <v>2907</v>
      </c>
    </row>
    <row r="214">
      <c r="A214" s="2" t="s">
        <v>2908</v>
      </c>
      <c r="B214" s="4">
        <f>IFERROR(__xludf.DUMMYFUNCTION("SUMPRODUCT(N(REGEXMATCH('Дашборд'!$A$5:$A$31,""^(""&amp;TEXTJOIN(""|"",TRUE,FILTER('Налаштування'!$F$39:$F$100,'Налаштування'!$F$39:$F$100&lt;&gt;""""))&amp;"")$"")))"),14.0)</f>
        <v>14</v>
      </c>
      <c r="C214" s="4">
        <f t="shared" ref="C214:C217" si="24">$B$213</f>
        <v>14</v>
      </c>
      <c r="D214" s="4" t="str">
        <f t="shared" ref="D214:D217" si="25">IF(B214=C214,"PASS","FAIL")</f>
        <v>PASS</v>
      </c>
      <c r="E214" s="2" t="s">
        <v>2909</v>
      </c>
      <c r="F214" s="2" t="s">
        <v>2910</v>
      </c>
    </row>
    <row r="215">
      <c r="A215" s="2" t="s">
        <v>2911</v>
      </c>
      <c r="B215" s="4">
        <f>IFERROR(__xludf.DUMMYFUNCTION("SUMPRODUCT(N(REGEXMATCH('Оперативна оцінка'!$B$4:$U$4,""^(""&amp;TEXTJOIN(""|"",TRUE,FILTER('Налаштування'!$F$39:$F$100,'Налаштування'!$F$39:$F$100&lt;&gt;""""))&amp;"")$"")))"),14.0)</f>
        <v>14</v>
      </c>
      <c r="C215" s="4">
        <f t="shared" si="24"/>
        <v>14</v>
      </c>
      <c r="D215" s="4" t="str">
        <f t="shared" si="25"/>
        <v>PASS</v>
      </c>
      <c r="E215" s="2" t="s">
        <v>2912</v>
      </c>
      <c r="F215" s="2" t="s">
        <v>2913</v>
      </c>
    </row>
    <row r="216">
      <c r="A216" s="2" t="s">
        <v>2894</v>
      </c>
      <c r="B216" s="4">
        <f>IFERROR(__xludf.DUMMYFUNCTION("SUMPRODUCT(N(REGEXMATCH('Розрахунок'!$A$5:$A$20,""^(""&amp;TEXTJOIN(""|"",TRUE,FILTER('Налаштування'!$F$39:$F$100,'Налаштування'!$F$39:$F$100&lt;&gt;""""))&amp;"")$"")))"),14.0)</f>
        <v>14</v>
      </c>
      <c r="C216" s="4">
        <f t="shared" si="24"/>
        <v>14</v>
      </c>
      <c r="D216" s="4" t="str">
        <f t="shared" si="25"/>
        <v>PASS</v>
      </c>
      <c r="E216" s="2" t="s">
        <v>2914</v>
      </c>
      <c r="F216" s="2" t="s">
        <v>2896</v>
      </c>
    </row>
    <row r="217">
      <c r="A217" s="2" t="s">
        <v>2891</v>
      </c>
      <c r="B217" s="4">
        <f>IFERROR(__xludf.DUMMYFUNCTION("SUMPRODUCT(N(REGEXMATCH('Snapshot staging'!$C$2:$C$20,""^(""&amp;TEXTJOIN(""|"",TRUE,FILTER('Налаштування'!$F$39:$F$100,'Налаштування'!$F$39:$F$100&lt;&gt;""""))&amp;"")$"")))"),14.0)</f>
        <v>14</v>
      </c>
      <c r="C217" s="4">
        <f t="shared" si="24"/>
        <v>14</v>
      </c>
      <c r="D217" s="4" t="str">
        <f t="shared" si="25"/>
        <v>PASS</v>
      </c>
      <c r="E217" s="2" t="s">
        <v>2915</v>
      </c>
      <c r="F217" s="2" t="s">
        <v>2916</v>
      </c>
    </row>
    <row r="224">
      <c r="A224" s="62" t="str">
        <f>"YEAR DATA INTEGRITY — "&amp;COUNTA('Налаштування'!$F$39:$F$100)&amp;" REGISTERED / "&amp;COUNTIF('Налаштування'!$K$39:$K$100,"ACTIVE")&amp;" ACTIVE MODELS"</f>
        <v>YEAR DATA INTEGRITY — 14 REGISTERED / 14 ACTIVE MODELS</v>
      </c>
      <c r="B224" s="21"/>
      <c r="C224" s="21"/>
      <c r="D224" s="21"/>
      <c r="E224" s="21"/>
      <c r="F224" s="21"/>
    </row>
    <row r="225">
      <c r="A225" s="81" t="s">
        <v>2816</v>
      </c>
      <c r="B225" s="81" t="s">
        <v>2901</v>
      </c>
      <c r="C225" s="81" t="s">
        <v>2917</v>
      </c>
      <c r="D225" s="81" t="s">
        <v>2874</v>
      </c>
      <c r="E225" s="81" t="s">
        <v>2918</v>
      </c>
      <c r="F225" s="81" t="s">
        <v>2903</v>
      </c>
    </row>
    <row r="226">
      <c r="A226" s="22" t="s">
        <v>2919</v>
      </c>
      <c r="B226" s="22">
        <f>COUNTA('Календар 365'!$C$2:$C$5111)</f>
        <v>5110</v>
      </c>
      <c r="C226" s="22">
        <f>365*COUNTA('Налаштування'!$F$39:$F$100)</f>
        <v>5110</v>
      </c>
      <c r="D226" s="22" t="str">
        <f t="shared" ref="D226:D227" si="26">IF(B226=C226,"PASS","CHECK")</f>
        <v>PASS</v>
      </c>
      <c r="E226" s="22" t="s">
        <v>2920</v>
      </c>
      <c r="F226" s="22" t="str">
        <f>COUNTA('Налаштування'!$F$39:$F$100)&amp;"×365 physical rows"</f>
        <v>14×365 physical rows</v>
      </c>
    </row>
    <row r="227">
      <c r="A227" s="22" t="s">
        <v>2921</v>
      </c>
      <c r="B227" s="22" t="str">
        <f>IFERROR(__xludf.DUMMYFUNCTION("SUMPRODUCT(--('Календар 365'!$D$2:$D$5111=""SYSTEMATIC_OSINT_V1""),N(REGEXMATCH('Календар 365'!$C$2:$C$5111,""^(""&amp;TEXTJOIN(""|"",TRUE,FILTER('Налаштування'!$F$39:$F$100,'Налаштування'!$K$39:$K$100=""ACTIVE""))&amp;"")$"")))"),"#REF!")</f>
        <v>#REF!</v>
      </c>
      <c r="C227" s="22">
        <f>365*COUNTIF('Налаштування'!$K$39:$K$100,"ACTIVE")</f>
        <v>5110</v>
      </c>
      <c r="D227" s="22" t="str">
        <f t="shared" si="26"/>
        <v>#REF!</v>
      </c>
      <c r="E227" s="22" t="s">
        <v>2922</v>
      </c>
      <c r="F227" s="22" t="s">
        <v>2923</v>
      </c>
    </row>
    <row r="228">
      <c r="A228" s="22" t="s">
        <v>2924</v>
      </c>
      <c r="B228" s="22">
        <f>IFERROR(__xludf.DUMMYFUNCTION("COUNTUNIQUE('Календар 365'!$A$2:$A$5111)"),380.0)</f>
        <v>380</v>
      </c>
      <c r="C228" s="82" t="s">
        <v>2925</v>
      </c>
      <c r="D228" s="22" t="str">
        <f>IF(B228=365,"PASS","CHECK")</f>
        <v>CHECK</v>
      </c>
      <c r="E228" s="22" t="s">
        <v>2926</v>
      </c>
      <c r="F228" s="22" t="s">
        <v>2927</v>
      </c>
    </row>
    <row r="229">
      <c r="A229" s="22" t="s">
        <v>2928</v>
      </c>
      <c r="B229" s="22">
        <f>COUNTIFS('Налаштування'!$I$39:$I$100,"READY",'Налаштування'!$K$39:$K$100,"ACTIVE")</f>
        <v>14</v>
      </c>
      <c r="C229" s="22">
        <f>COUNTIF('Налаштування'!$K$39:$K$100,"ACTIVE")</f>
        <v>14</v>
      </c>
      <c r="D229" s="22" t="str">
        <f t="shared" ref="D229:D236" si="27">IF(B229=C229,"PASS","CHECK")</f>
        <v>PASS</v>
      </c>
      <c r="E229" s="22" t="s">
        <v>2929</v>
      </c>
      <c r="F229" s="22" t="s">
        <v>2930</v>
      </c>
    </row>
    <row r="230">
      <c r="A230" s="22" t="s">
        <v>2931</v>
      </c>
      <c r="B230" s="22">
        <f>COUNTIF('Налаштування'!$K$39:$K$100,"ACTIVE")</f>
        <v>14</v>
      </c>
      <c r="C230" s="22">
        <f>COUNTA('Налаштування'!$F$39:$F$100)-COUNTIF('Налаштування'!$K$39:$K$100,"ONBOARDING")</f>
        <v>14</v>
      </c>
      <c r="D230" s="22" t="str">
        <f t="shared" si="27"/>
        <v>PASS</v>
      </c>
      <c r="E230" s="22" t="s">
        <v>2932</v>
      </c>
      <c r="F230" s="22" t="str">
        <f>COUNTIF('Налаштування'!$K$39:$K$100,"ACTIVE")&amp;" ACTIVE city-models"</f>
        <v>14 ACTIVE city-models</v>
      </c>
    </row>
    <row r="231">
      <c r="A231" s="22" t="s">
        <v>2933</v>
      </c>
      <c r="B231" s="22">
        <f>COUNTIF('Налаштування'!$K$39:$K$100,"ONBOARDING")</f>
        <v>0</v>
      </c>
      <c r="C231" s="22">
        <f>COUNTA('Налаштування'!$F$39:$F$100)-COUNTIF('Налаштування'!$K$39:$K$100,"ACTIVE")</f>
        <v>0</v>
      </c>
      <c r="D231" s="22" t="str">
        <f t="shared" si="27"/>
        <v>PASS</v>
      </c>
      <c r="E231" s="22" t="s">
        <v>2934</v>
      </c>
      <c r="F231" s="22" t="str">
        <f>IFERROR(__xludf.DUMMYFUNCTION("IF(B231=0,""—"",TEXTJOIN("", "",TRUE,FILTER('Налаштування'!$F$39:$F$100,'Налаштування'!$K$39:$K$100=""ONBOARDING"")))"),"—")</f>
        <v>—</v>
      </c>
    </row>
    <row r="232">
      <c r="A232" s="22" t="s">
        <v>2935</v>
      </c>
      <c r="B232" s="22">
        <f>COUNTA('Календар 365'!$C$2:$C$5111)-COUNTIF('Календар 365'!$D$2:$D$5111,"SYSTEMATIC_OSINT_V1")</f>
        <v>17</v>
      </c>
      <c r="C232" s="22">
        <f>IFERROR(__xludf.DUMMYFUNCTION("SUM(ARRAYFORMULA(IF('Налаштування'!$K$39:$K$100=""ONBOARDING"",365-IFERROR(VALUE(REGEXEXTRACT('Налаштування'!$M$39:$M$100,""^\d+"")),0),0)))"),0.0)</f>
        <v>0</v>
      </c>
      <c r="D232" s="22" t="str">
        <f t="shared" si="27"/>
        <v>CHECK</v>
      </c>
      <c r="E232" s="22" t="s">
        <v>2936</v>
      </c>
      <c r="F232" s="22" t="s">
        <v>2937</v>
      </c>
    </row>
    <row r="233">
      <c r="A233" s="22" t="s">
        <v>2938</v>
      </c>
      <c r="B233" s="22">
        <f>IFERROR(__xludf.DUMMYFUNCTION("SUMPRODUCT(N(REGEXMATCH('Walk-forward'!$B$2:$B$4600,""^(""&amp;TEXTJOIN(""|"",TRUE,FILTER('Налаштування'!$F$39:$F$100,'Налаштування'!$K$39:$K$100=""ACTIVE""))&amp;"")$"")))"),4599.0)</f>
        <v>4599</v>
      </c>
      <c r="C233" s="22">
        <f>365*COUNTIF('Налаштування'!$K$39:$K$100,"ACTIVE")</f>
        <v>5110</v>
      </c>
      <c r="D233" s="22" t="str">
        <f t="shared" si="27"/>
        <v>CHECK</v>
      </c>
      <c r="E233" s="22" t="s">
        <v>2939</v>
      </c>
      <c r="F233" s="22" t="str">
        <f>IFERROR(__xludf.DUMMYFUNCTION("""Physical WF=""&amp;COUNTA('Walk-forward'!$B$2:$B$4600)&amp;""; legacy/unregistered=""&amp;(COUNTA('Walk-forward'!$B$2:$B$4600)-SUMPRODUCT(N(REGEXMATCH('Walk-forward'!$B$2:$B$4600,""^(""&amp;TEXTJOIN(""|"",TRUE,FILTER('Налаштування'!$F$39:$F$100,'Налаштування'!$K$39:$K$"&amp;"100=""ACTIVE""))&amp;"")$""))))"),"Physical WF=4599; legacy/unregistered=0")</f>
        <v>Physical WF=4599; legacy/unregistered=0</v>
      </c>
    </row>
    <row r="234">
      <c r="A234" s="22" t="s">
        <v>2940</v>
      </c>
      <c r="B234" s="22">
        <f>COUNTIF('Архів оцінок'!$AG$2:$AG$7000,"HISTORICAL_BACKCAST")</f>
        <v>5110</v>
      </c>
      <c r="C234" s="22">
        <f>365*COUNTIF('Налаштування'!$K$39:$K$100,"ACTIVE")</f>
        <v>5110</v>
      </c>
      <c r="D234" s="22" t="str">
        <f t="shared" si="27"/>
        <v>PASS</v>
      </c>
      <c r="E234" s="22" t="s">
        <v>2941</v>
      </c>
      <c r="F234" s="22" t="s">
        <v>2942</v>
      </c>
    </row>
    <row r="235">
      <c r="A235" s="22" t="s">
        <v>2891</v>
      </c>
      <c r="B235" s="22">
        <f>IFERROR(__xludf.DUMMYFUNCTION("SUMPRODUCT(N(REGEXMATCH('Snapshot staging'!$C$2:$C$20,""^(""&amp;TEXTJOIN(""|"",TRUE,FILTER('Налаштування'!$F$39:$F$100,('Налаштування'!$K$39:$K$100=""ACTIVE"")+('Налаштування'!$K$39:$K$100=""ONBOARDING"")))&amp;"")$"")))"),14.0)</f>
        <v>14</v>
      </c>
      <c r="C235" s="22">
        <f>COUNTA('Налаштування'!$F$39:$F$100)</f>
        <v>14</v>
      </c>
      <c r="D235" s="22" t="str">
        <f t="shared" si="27"/>
        <v>PASS</v>
      </c>
      <c r="E235" s="22" t="s">
        <v>2943</v>
      </c>
      <c r="F235" s="22" t="s">
        <v>2944</v>
      </c>
    </row>
    <row r="236">
      <c r="A236" s="22" t="s">
        <v>2945</v>
      </c>
      <c r="B236" s="22">
        <f>IFERROR(__xludf.DUMMYFUNCTION("SUMPRODUCT(N(REGEXMATCH('Розрахунок'!$A$5:$A$19,""^(""&amp;TEXTJOIN(""|"",TRUE,FILTER('Налаштування'!$F$39:$F$100,('Налаштування'!$K$39:$K$100=""ACTIVE"")+('Налаштування'!$K$39:$K$100=""ONBOARDING"")))&amp;"")$"")))"),14.0)</f>
        <v>14</v>
      </c>
      <c r="C236" s="22">
        <f>COUNTA('Налаштування'!$F$39:$F$100)</f>
        <v>14</v>
      </c>
      <c r="D236" s="22" t="str">
        <f t="shared" si="27"/>
        <v>PASS</v>
      </c>
      <c r="E236" s="22" t="s">
        <v>2946</v>
      </c>
      <c r="F236" s="22" t="s">
        <v>2896</v>
      </c>
    </row>
    <row r="237">
      <c r="A237" s="22"/>
      <c r="B237" s="22"/>
      <c r="C237" s="22"/>
      <c r="D237" s="22"/>
      <c r="E237" s="22"/>
      <c r="F237" s="22"/>
    </row>
    <row r="238">
      <c r="A238" s="22"/>
      <c r="B238" s="22"/>
      <c r="C238" s="22"/>
      <c r="D238" s="22"/>
      <c r="E238" s="22"/>
      <c r="F238" s="22"/>
    </row>
    <row r="239">
      <c r="A239" s="22" t="str">
        <f>"CITY QA — "&amp;COUNTA('Налаштування'!$F$39:$F$100)&amp;" REGISTERED MODELS"</f>
        <v>CITY QA — 14 REGISTERED MODELS</v>
      </c>
      <c r="B239" s="22"/>
      <c r="C239" s="22"/>
      <c r="D239" s="22"/>
      <c r="E239" s="22"/>
      <c r="F239" s="22"/>
    </row>
    <row r="240">
      <c r="A240" s="62" t="s">
        <v>2763</v>
      </c>
      <c r="B240" s="62" t="s">
        <v>2947</v>
      </c>
      <c r="C240" s="62" t="s">
        <v>2948</v>
      </c>
      <c r="D240" s="62" t="s">
        <v>2949</v>
      </c>
      <c r="E240" s="62" t="s">
        <v>2950</v>
      </c>
      <c r="F240" s="62" t="s">
        <v>2951</v>
      </c>
      <c r="G240" s="62" t="s">
        <v>2952</v>
      </c>
      <c r="H240" s="62" t="s">
        <v>2953</v>
      </c>
      <c r="I240" s="62" t="s">
        <v>2940</v>
      </c>
      <c r="J240" s="62" t="s">
        <v>2954</v>
      </c>
      <c r="K240" s="62" t="s">
        <v>2955</v>
      </c>
      <c r="L240" s="2" t="s">
        <v>2956</v>
      </c>
      <c r="M240" s="2" t="s">
        <v>2918</v>
      </c>
      <c r="N240" s="2" t="s">
        <v>2903</v>
      </c>
    </row>
    <row r="241">
      <c r="A241" s="31" t="s">
        <v>194</v>
      </c>
      <c r="B241" s="9">
        <f>COUNTIFS('Календар 365'!$C$2:$C$5111,$A241,'Календар 365'!$D$2:$D$5111,"SYSTEMATIC_OSINT_V1")</f>
        <v>365</v>
      </c>
      <c r="C241" s="9">
        <f>SUMIFS('Календар 365'!$E$2:$E$5111,'Календар 365'!$C$2:$C$5111,$A241,'Календар 365'!$D$2:$D$5111,"SYSTEMATIC_OSINT_V1")</f>
        <v>50</v>
      </c>
      <c r="D241" s="9">
        <f>COUNTIFS('Реєстр'!$B$2:$B$5000,$A241,'Реєстр'!$C$2:$C$5000,"Балістика / швидкісні ракети",'Реєстр'!$AC$2:$AC$5000,"Включено*",'Реєстр'!$AR$2:$AR$5000,"MODEL-365")</f>
        <v>51</v>
      </c>
      <c r="E241" s="9">
        <f>COUNTIFS('Реєстр'!$B$2:$B$5000,$A241,'Реєстр'!$C$2:$C$5000,"Балістика / швидкісні ракети",'Реєстр'!$AC$2:$AC$5000,"Включено*",'Реєстр'!$AR$2:$AR$5000,"MODEL-365",'Реєстр'!$L$2:$L$5000,"A*")</f>
        <v>49</v>
      </c>
      <c r="F241" s="9">
        <f>COUNTIFS('Реєстр'!$B$2:$B$5000,$A241,'Реєстр'!$C$2:$C$5000,"Балістика / швидкісні ракети",'Реєстр'!$AC$2:$AC$5000,"Включено*",'Реєстр'!$AR$2:$AR$5000,"MODEL-365",'Реєстр'!$L$2:$L$5000,"B*")</f>
        <v>2</v>
      </c>
      <c r="G241" s="9">
        <f>IF(D241=0,0,COUNTIFS('Реєстр'!$B$2:$B$5000,$A241,'Реєстр'!$C$2:$C$5000,"Балістика / швидкісні ракети",'Реєстр'!$AC$2:$AC$5000,"Включено*",'Реєстр'!$AR$2:$AR$5000,"MODEL-365",'Реєстр'!$O$2:$O$5000,"&lt;&gt;")/D241)</f>
        <v>1</v>
      </c>
      <c r="H241" s="9">
        <f>COUNTIF('Walk-forward'!$B$2:$B$4600,$A241)</f>
        <v>365</v>
      </c>
      <c r="I241" s="9">
        <f>COUNTIFS('Архів оцінок'!$C$2:$C$7000,$A241,'Архів оцінок'!$AG$2:$AG$7000,"HISTORICAL_BACKCAST")</f>
        <v>365</v>
      </c>
      <c r="J241" s="9">
        <f>COUNTIFS('Аудит покриття'!$A$2:$A$6905,'Розрахунок'!$K$2,'Аудит покриття'!$B$2:$B$6905,$A241,'Аудит покриття'!$C$2:$C$6905,"VERIFIED")</f>
        <v>0</v>
      </c>
      <c r="K241" s="31" t="s">
        <v>2957</v>
      </c>
      <c r="L241" s="31" t="s">
        <v>2958</v>
      </c>
      <c r="M241" s="31" t="s">
        <v>2959</v>
      </c>
      <c r="N241" s="31" t="s">
        <v>2960</v>
      </c>
    </row>
    <row r="242">
      <c r="A242" s="22" t="s">
        <v>145</v>
      </c>
      <c r="B242" s="22">
        <f>COUNTIFS('Календар 365'!$C$2:$C$5111,$A242,'Календар 365'!$D$2:$D$5111,"SYSTEMATIC_OSINT_V1")</f>
        <v>365</v>
      </c>
      <c r="C242" s="22">
        <f>SUMIFS('Календар 365'!$E$2:$E$5111,'Календар 365'!$C$2:$C$5111,$A242,'Календар 365'!$D$2:$D$5111,"SYSTEMATIC_OSINT_V1")</f>
        <v>15</v>
      </c>
      <c r="D242" s="22">
        <f>COUNTIFS('Реєстр'!$B$2:$B$5000,$A242,'Реєстр'!$C$2:$C$5000,"Балістика / швидкісні ракети",'Реєстр'!$AC$2:$AC$5000,"Включено*",'Реєстр'!$AR$2:$AR$5000,"MODEL-365")</f>
        <v>15</v>
      </c>
      <c r="E242" s="22">
        <f>COUNTIFS('Реєстр'!$B$2:$B$5000,$A242,'Реєстр'!$C$2:$C$5000,"Балістика / швидкісні ракети",'Реєстр'!$AC$2:$AC$5000,"Включено*",'Реєстр'!$AR$2:$AR$5000,"MODEL-365",'Реєстр'!$L$2:$L$5000,"A*")</f>
        <v>11</v>
      </c>
      <c r="F242" s="22">
        <f>COUNTIFS('Реєстр'!$B$2:$B$5000,$A242,'Реєстр'!$C$2:$C$5000,"Балістика / швидкісні ракети",'Реєстр'!$AC$2:$AC$5000,"Включено*",'Реєстр'!$AR$2:$AR$5000,"MODEL-365",'Реєстр'!$L$2:$L$5000,"B*")</f>
        <v>4</v>
      </c>
      <c r="G242" s="22">
        <f>IF(D242=0,0,COUNTIFS('Реєстр'!$B$2:$B$5000,$A242,'Реєстр'!$C$2:$C$5000,"Балістика / швидкісні ракети",'Реєстр'!$AC$2:$AC$5000,"Включено*",'Реєстр'!$AR$2:$AR$5000,"MODEL-365",'Реєстр'!$O$2:$O$5000,"&lt;&gt;")/D242)</f>
        <v>1</v>
      </c>
      <c r="H242" s="22">
        <f>COUNTIF('Walk-forward'!$B$2:$B$4600,$A242)</f>
        <v>365</v>
      </c>
      <c r="I242" s="22">
        <f>COUNTIFS('Архів оцінок'!$C$2:$C$7000,$A242,'Архів оцінок'!$AG$2:$AG$7000,"HISTORICAL_BACKCAST")</f>
        <v>365</v>
      </c>
      <c r="J242" s="22">
        <f>COUNTIFS('Аудит покриття'!$A$2:$A$6905,'Розрахунок'!$K$2,'Аудит покриття'!$B$2:$B$6905,$A242,'Аудит покриття'!$C$2:$C$6905,"VERIFIED")</f>
        <v>0</v>
      </c>
      <c r="K242" s="22" t="s">
        <v>2957</v>
      </c>
      <c r="L242" s="22" t="s">
        <v>2958</v>
      </c>
      <c r="M242" s="22" t="s">
        <v>2959</v>
      </c>
      <c r="N242" s="22" t="s">
        <v>2961</v>
      </c>
    </row>
    <row r="243">
      <c r="A243" s="22" t="s">
        <v>1801</v>
      </c>
      <c r="B243" s="22">
        <f>COUNTIFS('Календар 365'!$C$2:$C$5111,$A243,'Календар 365'!$D$2:$D$5111,"SYSTEMATIC_OSINT_V1")</f>
        <v>365</v>
      </c>
      <c r="C243" s="22">
        <f>SUMIFS('Календар 365'!$E$2:$E$5111,'Календар 365'!$C$2:$C$5111,$A243,'Календар 365'!$D$2:$D$5111,"SYSTEMATIC_OSINT_V1")</f>
        <v>1</v>
      </c>
      <c r="D243" s="22">
        <f>COUNTIFS('Реєстр'!$B$2:$B$5000,$A243,'Реєстр'!$C$2:$C$5000,"Балістика / швидкісні ракети",'Реєстр'!$AC$2:$AC$5000,"Включено*",'Реєстр'!$AR$2:$AR$5000,"MODEL-365")</f>
        <v>1</v>
      </c>
      <c r="E243" s="22">
        <f>COUNTIFS('Реєстр'!$B$2:$B$5000,$A243,'Реєстр'!$C$2:$C$5000,"Балістика / швидкісні ракети",'Реєстр'!$AC$2:$AC$5000,"Включено*",'Реєстр'!$AR$2:$AR$5000,"MODEL-365",'Реєстр'!$L$2:$L$5000,"A*")</f>
        <v>1</v>
      </c>
      <c r="F243" s="22">
        <f>COUNTIFS('Реєстр'!$B$2:$B$5000,$A243,'Реєстр'!$C$2:$C$5000,"Балістика / швидкісні ракети",'Реєстр'!$AC$2:$AC$5000,"Включено*",'Реєстр'!$AR$2:$AR$5000,"MODEL-365",'Реєстр'!$L$2:$L$5000,"B*")</f>
        <v>0</v>
      </c>
      <c r="G243" s="23">
        <f>IF(D243=0,0,COUNTIFS('Реєстр'!$B$2:$B$5000,$A243,'Реєстр'!$C$2:$C$5000,"Балістика / швидкісні ракети",'Реєстр'!$AC$2:$AC$5000,"Включено*",'Реєстр'!$AR$2:$AR$5000,"MODEL-365",'Реєстр'!$O$2:$O$5000,"&lt;&gt;")/D243)</f>
        <v>1</v>
      </c>
      <c r="H243" s="23">
        <f>COUNTIF('Walk-forward'!$B$2:$B$4600,$A243)</f>
        <v>365</v>
      </c>
      <c r="I243" s="23">
        <f>COUNTIFS('Архів оцінок'!$C$2:$C$7000,$A243,'Архів оцінок'!$AG$2:$AG$7000,"HISTORICAL_BACKCAST")</f>
        <v>365</v>
      </c>
      <c r="J243" s="23">
        <f>COUNTIFS('Аудит покриття'!$A$2:$A$6905,'Розрахунок'!$K$2,'Аудит покриття'!$B$2:$B$6905,$A243,'Аудит покриття'!$C$2:$C$6905,"VERIFIED")</f>
        <v>0</v>
      </c>
      <c r="K243" s="22" t="s">
        <v>2962</v>
      </c>
      <c r="L243" s="22" t="s">
        <v>2958</v>
      </c>
      <c r="M243" s="23"/>
      <c r="N243" s="22" t="s">
        <v>2963</v>
      </c>
    </row>
    <row r="244">
      <c r="A244" s="22" t="s">
        <v>932</v>
      </c>
      <c r="B244" s="22">
        <f>COUNTIFS('Календар 365'!$C$2:$C$5111,$A244,'Календар 365'!$D$2:$D$5111,"SYSTEMATIC_OSINT_V1")</f>
        <v>365</v>
      </c>
      <c r="C244" s="22">
        <f>SUMIFS('Календар 365'!$E$2:$E$5111,'Календар 365'!$C$2:$C$5111,$A244,'Календар 365'!$D$2:$D$5111,"SYSTEMATIC_OSINT_V1")</f>
        <v>12</v>
      </c>
      <c r="D244" s="22">
        <f>COUNTIFS('Реєстр'!$B$2:$B$5000,$A244,'Реєстр'!$C$2:$C$5000,"Балістика / швидкісні ракети",'Реєстр'!$AC$2:$AC$5000,"Включено*",'Реєстр'!$AR$2:$AR$5000,"MODEL-365")</f>
        <v>13</v>
      </c>
      <c r="E244" s="22">
        <f>COUNTIFS('Реєстр'!$B$2:$B$5000,$A244,'Реєстр'!$C$2:$C$5000,"Балістика / швидкісні ракети",'Реєстр'!$AC$2:$AC$5000,"Включено*",'Реєстр'!$AR$2:$AR$5000,"MODEL-365",'Реєстр'!$L$2:$L$5000,"A*")</f>
        <v>7</v>
      </c>
      <c r="F244" s="22">
        <f>COUNTIFS('Реєстр'!$B$2:$B$5000,$A244,'Реєстр'!$C$2:$C$5000,"Балістика / швидкісні ракети",'Реєстр'!$AC$2:$AC$5000,"Включено*",'Реєстр'!$AR$2:$AR$5000,"MODEL-365",'Реєстр'!$L$2:$L$5000,"B*")</f>
        <v>6</v>
      </c>
      <c r="G244" s="23">
        <f>IF(D244=0,0,COUNTIFS('Реєстр'!$B$2:$B$5000,$A244,'Реєстр'!$C$2:$C$5000,"Балістика / швидкісні ракети",'Реєстр'!$AC$2:$AC$5000,"Включено*",'Реєстр'!$AR$2:$AR$5000,"MODEL-365",'Реєстр'!$O$2:$O$5000,"&lt;&gt;")/D244)</f>
        <v>1</v>
      </c>
      <c r="H244" s="23">
        <f>COUNTIF('Walk-forward'!$B$2:$B$4600,$A244)</f>
        <v>365</v>
      </c>
      <c r="I244" s="23">
        <f>COUNTIFS('Архів оцінок'!$C$2:$C$7000,$A244,'Архів оцінок'!$AG$2:$AG$7000,"HISTORICAL_BACKCAST")</f>
        <v>365</v>
      </c>
      <c r="J244" s="23">
        <f>COUNTIFS('Аудит покриття'!$A$2:$A$6905,'Розрахунок'!$K$2,'Аудит покриття'!$B$2:$B$6905,$A244,'Аудит покриття'!$C$2:$C$6905,"VERIFIED")</f>
        <v>0</v>
      </c>
      <c r="K244" s="22" t="s">
        <v>2962</v>
      </c>
      <c r="L244" s="22" t="s">
        <v>2958</v>
      </c>
      <c r="M244" s="23"/>
      <c r="N244" s="22" t="s">
        <v>2963</v>
      </c>
    </row>
    <row r="245">
      <c r="A245" s="22" t="s">
        <v>515</v>
      </c>
      <c r="B245" s="22">
        <f>COUNTIFS('Календар 365'!$C$2:$C$5111,$A245,'Календар 365'!$D$2:$D$5111,"SYSTEMATIC_OSINT_V1")</f>
        <v>365</v>
      </c>
      <c r="C245" s="22">
        <f>SUMIFS('Календар 365'!$E$2:$E$5111,'Календар 365'!$C$2:$C$5111,$A245,'Календар 365'!$D$2:$D$5111,"SYSTEMATIC_OSINT_V1")</f>
        <v>5</v>
      </c>
      <c r="D245" s="22">
        <f>COUNTIFS('Реєстр'!$B$2:$B$5000,$A245,'Реєстр'!$C$2:$C$5000,"Балістика / швидкісні ракети",'Реєстр'!$AC$2:$AC$5000,"Включено*",'Реєстр'!$AR$2:$AR$5000,"MODEL-365")</f>
        <v>5</v>
      </c>
      <c r="E245" s="22">
        <f>COUNTIFS('Реєстр'!$B$2:$B$5000,$A245,'Реєстр'!$C$2:$C$5000,"Балістика / швидкісні ракети",'Реєстр'!$AC$2:$AC$5000,"Включено*",'Реєстр'!$AR$2:$AR$5000,"MODEL-365",'Реєстр'!$L$2:$L$5000,"A*")</f>
        <v>3</v>
      </c>
      <c r="F245" s="22">
        <f>COUNTIFS('Реєстр'!$B$2:$B$5000,$A245,'Реєстр'!$C$2:$C$5000,"Балістика / швидкісні ракети",'Реєстр'!$AC$2:$AC$5000,"Включено*",'Реєстр'!$AR$2:$AR$5000,"MODEL-365",'Реєстр'!$L$2:$L$5000,"B*")</f>
        <v>2</v>
      </c>
      <c r="G245" s="23">
        <f>IF(D245=0,0,COUNTIFS('Реєстр'!$B$2:$B$5000,$A245,'Реєстр'!$C$2:$C$5000,"Балістика / швидкісні ракети",'Реєстр'!$AC$2:$AC$5000,"Включено*",'Реєстр'!$AR$2:$AR$5000,"MODEL-365",'Реєстр'!$O$2:$O$5000,"&lt;&gt;")/D245)</f>
        <v>1</v>
      </c>
      <c r="H245" s="23">
        <f>COUNTIF('Walk-forward'!$B$2:$B$4600,$A245)</f>
        <v>365</v>
      </c>
      <c r="I245" s="23">
        <f>COUNTIFS('Архів оцінок'!$C$2:$C$7000,$A245,'Архів оцінок'!$AG$2:$AG$7000,"HISTORICAL_BACKCAST")</f>
        <v>365</v>
      </c>
      <c r="J245" s="23">
        <f>COUNTIFS('Аудит покриття'!$A$2:$A$6905,'Розрахунок'!$K$2,'Аудит покриття'!$B$2:$B$6905,$A245,'Аудит покриття'!$C$2:$C$6905,"VERIFIED")</f>
        <v>0</v>
      </c>
      <c r="K245" s="22" t="s">
        <v>2962</v>
      </c>
      <c r="L245" s="22" t="s">
        <v>2958</v>
      </c>
      <c r="M245" s="23"/>
      <c r="N245" s="22" t="s">
        <v>2963</v>
      </c>
    </row>
    <row r="246">
      <c r="A246" s="22" t="s">
        <v>229</v>
      </c>
      <c r="B246" s="22">
        <f>COUNTIFS('Календар 365'!$C$2:$C$5111,$A246,'Календар 365'!$D$2:$D$5111,"SYSTEMATIC_OSINT_V1")</f>
        <v>365</v>
      </c>
      <c r="C246" s="22">
        <f>SUMIFS('Календар 365'!$E$2:$E$5111,'Календар 365'!$C$2:$C$5111,$A246,'Календар 365'!$D$2:$D$5111,"SYSTEMATIC_OSINT_V1")</f>
        <v>33</v>
      </c>
      <c r="D246" s="22">
        <f>COUNTIFS('Реєстр'!$B$2:$B$5000,$A246,'Реєстр'!$C$2:$C$5000,"Балістика / швидкісні ракети",'Реєстр'!$AC$2:$AC$5000,"Включено*",'Реєстр'!$AR$2:$AR$5000,"MODEL-365")</f>
        <v>33</v>
      </c>
      <c r="E246" s="22">
        <f>COUNTIFS('Реєстр'!$B$2:$B$5000,$A246,'Реєстр'!$C$2:$C$5000,"Балістика / швидкісні ракети",'Реєстр'!$AC$2:$AC$5000,"Включено*",'Реєстр'!$AR$2:$AR$5000,"MODEL-365",'Реєстр'!$L$2:$L$5000,"A*")</f>
        <v>29</v>
      </c>
      <c r="F246" s="22">
        <f>COUNTIFS('Реєстр'!$B$2:$B$5000,$A246,'Реєстр'!$C$2:$C$5000,"Балістика / швидкісні ракети",'Реєстр'!$AC$2:$AC$5000,"Включено*",'Реєстр'!$AR$2:$AR$5000,"MODEL-365",'Реєстр'!$L$2:$L$5000,"B*")</f>
        <v>4</v>
      </c>
      <c r="G246" s="23">
        <f>IF(D246=0,0,COUNTIFS('Реєстр'!$B$2:$B$5000,$A246,'Реєстр'!$C$2:$C$5000,"Балістика / швидкісні ракети",'Реєстр'!$AC$2:$AC$5000,"Включено*",'Реєстр'!$AR$2:$AR$5000,"MODEL-365",'Реєстр'!$O$2:$O$5000,"&lt;&gt;")/D246)</f>
        <v>1</v>
      </c>
      <c r="H246" s="23">
        <f>COUNTIF('Walk-forward'!$B$2:$B$4600,$A246)</f>
        <v>365</v>
      </c>
      <c r="I246" s="23">
        <f>COUNTIFS('Архів оцінок'!$C$2:$C$7000,$A246,'Архів оцінок'!$AG$2:$AG$7000,"HISTORICAL_BACKCAST")</f>
        <v>365</v>
      </c>
      <c r="J246" s="23">
        <f>COUNTIFS('Аудит покриття'!$A$2:$A$6905,'Розрахунок'!$K$2,'Аудит покриття'!$B$2:$B$6905,$A246,'Аудит покриття'!$C$2:$C$6905,"VERIFIED")</f>
        <v>0</v>
      </c>
      <c r="K246" s="22" t="s">
        <v>2962</v>
      </c>
      <c r="L246" s="22" t="s">
        <v>2958</v>
      </c>
      <c r="M246" s="23"/>
      <c r="N246" s="22" t="s">
        <v>2963</v>
      </c>
    </row>
    <row r="247">
      <c r="A247" s="22" t="s">
        <v>178</v>
      </c>
      <c r="B247" s="22">
        <f>COUNTIFS('Календар 365'!$C$2:$C$5111,$A247,'Календар 365'!$D$2:$D$5111,"SYSTEMATIC_OSINT_V1")</f>
        <v>365</v>
      </c>
      <c r="C247" s="22">
        <f>SUMIFS('Календар 365'!$E$2:$E$5111,'Календар 365'!$C$2:$C$5111,$A247,'Календар 365'!$D$2:$D$5111,"SYSTEMATIC_OSINT_V1")</f>
        <v>12</v>
      </c>
      <c r="D247" s="22">
        <f>COUNTIFS('Реєстр'!$B$2:$B$5000,$A247,'Реєстр'!$C$2:$C$5000,"Балістика / швидкісні ракети",'Реєстр'!$AC$2:$AC$5000,"Включено*",'Реєстр'!$AR$2:$AR$5000,"MODEL-365")</f>
        <v>12</v>
      </c>
      <c r="E247" s="22">
        <f>COUNTIFS('Реєстр'!$B$2:$B$5000,$A247,'Реєстр'!$C$2:$C$5000,"Балістика / швидкісні ракети",'Реєстр'!$AC$2:$AC$5000,"Включено*",'Реєстр'!$AR$2:$AR$5000,"MODEL-365",'Реєстр'!$L$2:$L$5000,"A*")</f>
        <v>9</v>
      </c>
      <c r="F247" s="22">
        <f>COUNTIFS('Реєстр'!$B$2:$B$5000,$A247,'Реєстр'!$C$2:$C$5000,"Балістика / швидкісні ракети",'Реєстр'!$AC$2:$AC$5000,"Включено*",'Реєстр'!$AR$2:$AR$5000,"MODEL-365",'Реєстр'!$L$2:$L$5000,"B*")</f>
        <v>3</v>
      </c>
      <c r="G247" s="23">
        <f>IF(D247=0,0,COUNTIFS('Реєстр'!$B$2:$B$5000,$A247,'Реєстр'!$C$2:$C$5000,"Балістика / швидкісні ракети",'Реєстр'!$AC$2:$AC$5000,"Включено*",'Реєстр'!$AR$2:$AR$5000,"MODEL-365",'Реєстр'!$O$2:$O$5000,"&lt;&gt;")/D247)</f>
        <v>1</v>
      </c>
      <c r="H247" s="23">
        <f>COUNTIF('Walk-forward'!$B$2:$B$4600,$A247)</f>
        <v>365</v>
      </c>
      <c r="I247" s="23">
        <f>COUNTIFS('Архів оцінок'!$C$2:$C$7000,$A247,'Архів оцінок'!$AG$2:$AG$7000,"HISTORICAL_BACKCAST")</f>
        <v>365</v>
      </c>
      <c r="J247" s="23">
        <f>COUNTIFS('Аудит покриття'!$A$2:$A$6905,'Розрахунок'!$K$2,'Аудит покриття'!$B$2:$B$6905,$A247,'Аудит покриття'!$C$2:$C$6905,"VERIFIED")</f>
        <v>0</v>
      </c>
      <c r="K247" s="22" t="s">
        <v>2962</v>
      </c>
      <c r="L247" s="22" t="s">
        <v>2958</v>
      </c>
      <c r="M247" s="23"/>
      <c r="N247" s="22" t="s">
        <v>2963</v>
      </c>
    </row>
    <row r="248">
      <c r="A248" s="22" t="s">
        <v>1876</v>
      </c>
      <c r="B248" s="22">
        <f>COUNTIFS('Календар 365'!$C$2:$C$5111,$A248,'Календар 365'!$D$2:$D$5111,"SYSTEMATIC_OSINT_V1")</f>
        <v>365</v>
      </c>
      <c r="C248" s="22">
        <f>SUMIFS('Календар 365'!$E$2:$E$5111,'Календар 365'!$C$2:$C$5111,$A248,'Календар 365'!$D$2:$D$5111,"SYSTEMATIC_OSINT_V1")</f>
        <v>0</v>
      </c>
      <c r="D248" s="22">
        <f>COUNTIFS('Реєстр'!$B$2:$B$5000,$A248,'Реєстр'!$C$2:$C$5000,"Балістика / швидкісні ракети",'Реєстр'!$AC$2:$AC$5000,"Включено*",'Реєстр'!$AR$2:$AR$5000,"MODEL-365")</f>
        <v>0</v>
      </c>
      <c r="E248" s="22">
        <f>COUNTIFS('Реєстр'!$B$2:$B$5000,$A248,'Реєстр'!$C$2:$C$5000,"Балістика / швидкісні ракети",'Реєстр'!$AC$2:$AC$5000,"Включено*",'Реєстр'!$AR$2:$AR$5000,"MODEL-365",'Реєстр'!$L$2:$L$5000,"A*")</f>
        <v>0</v>
      </c>
      <c r="F248" s="22">
        <f>COUNTIFS('Реєстр'!$B$2:$B$5000,$A248,'Реєстр'!$C$2:$C$5000,"Балістика / швидкісні ракети",'Реєстр'!$AC$2:$AC$5000,"Включено*",'Реєстр'!$AR$2:$AR$5000,"MODEL-365",'Реєстр'!$L$2:$L$5000,"B*")</f>
        <v>0</v>
      </c>
      <c r="G248" s="23">
        <f>IF(D248=0,0,COUNTIFS('Реєстр'!$B$2:$B$5000,$A248,'Реєстр'!$C$2:$C$5000,"Балістика / швидкісні ракети",'Реєстр'!$AC$2:$AC$5000,"Включено*",'Реєстр'!$AR$2:$AR$5000,"MODEL-365",'Реєстр'!$O$2:$O$5000,"&lt;&gt;")/D248)</f>
        <v>0</v>
      </c>
      <c r="H248" s="23">
        <f>COUNTIF('Walk-forward'!$B$2:$B$4600,$A248)</f>
        <v>365</v>
      </c>
      <c r="I248" s="23">
        <f>COUNTIFS('Архів оцінок'!$C$2:$C$7000,$A248,'Архів оцінок'!$AG$2:$AG$7000,"HISTORICAL_BACKCAST")</f>
        <v>365</v>
      </c>
      <c r="J248" s="23">
        <f>COUNTIFS('Аудит покриття'!$A$2:$A$6905,'Розрахунок'!$K$2,'Аудит покриття'!$B$2:$B$6905,$A248,'Аудит покриття'!$C$2:$C$6905,"VERIFIED")</f>
        <v>0</v>
      </c>
      <c r="K248" s="22" t="s">
        <v>2962</v>
      </c>
      <c r="L248" s="22" t="s">
        <v>2958</v>
      </c>
      <c r="M248" s="23"/>
      <c r="N248" s="22" t="s">
        <v>2963</v>
      </c>
    </row>
    <row r="249">
      <c r="A249" s="22" t="s">
        <v>687</v>
      </c>
      <c r="B249" s="22">
        <f>COUNTIFS('Календар 365'!$C$2:$C$5111,$A249,'Календар 365'!$D$2:$D$5111,"SYSTEMATIC_OSINT_V1")</f>
        <v>365</v>
      </c>
      <c r="C249" s="22">
        <f>SUMIFS('Календар 365'!$E$2:$E$5111,'Календар 365'!$C$2:$C$5111,$A249,'Календар 365'!$D$2:$D$5111,"SYSTEMATIC_OSINT_V1")</f>
        <v>2</v>
      </c>
      <c r="D249" s="22">
        <f>COUNTIFS('Реєстр'!$B$2:$B$5000,$A249,'Реєстр'!$C$2:$C$5000,"Балістика / швидкісні ракети",'Реєстр'!$AC$2:$AC$5000,"Включено*",'Реєстр'!$AR$2:$AR$5000,"MODEL-365")</f>
        <v>2</v>
      </c>
      <c r="E249" s="22">
        <f>COUNTIFS('Реєстр'!$B$2:$B$5000,$A249,'Реєстр'!$C$2:$C$5000,"Балістика / швидкісні ракети",'Реєстр'!$AC$2:$AC$5000,"Включено*",'Реєстр'!$AR$2:$AR$5000,"MODEL-365",'Реєстр'!$L$2:$L$5000,"A*")</f>
        <v>2</v>
      </c>
      <c r="F249" s="22">
        <f>COUNTIFS('Реєстр'!$B$2:$B$5000,$A249,'Реєстр'!$C$2:$C$5000,"Балістика / швидкісні ракети",'Реєстр'!$AC$2:$AC$5000,"Включено*",'Реєстр'!$AR$2:$AR$5000,"MODEL-365",'Реєстр'!$L$2:$L$5000,"B*")</f>
        <v>0</v>
      </c>
      <c r="G249" s="23">
        <f>IF(D249=0,0,COUNTIFS('Реєстр'!$B$2:$B$5000,$A249,'Реєстр'!$C$2:$C$5000,"Балістика / швидкісні ракети",'Реєстр'!$AC$2:$AC$5000,"Включено*",'Реєстр'!$AR$2:$AR$5000,"MODEL-365",'Реєстр'!$O$2:$O$5000,"&lt;&gt;")/D249)</f>
        <v>1</v>
      </c>
      <c r="H249" s="23">
        <f>COUNTIF('Walk-forward'!$B$2:$B$4600,$A249)</f>
        <v>365</v>
      </c>
      <c r="I249" s="23">
        <f>COUNTIFS('Архів оцінок'!$C$2:$C$7000,$A249,'Архів оцінок'!$AG$2:$AG$7000,"HISTORICAL_BACKCAST")</f>
        <v>365</v>
      </c>
      <c r="J249" s="23">
        <f>COUNTIFS('Аудит покриття'!$A$2:$A$6905,'Розрахунок'!$K$2,'Аудит покриття'!$B$2:$B$6905,$A249,'Аудит покриття'!$C$2:$C$6905,"VERIFIED")</f>
        <v>0</v>
      </c>
      <c r="K249" s="22" t="s">
        <v>2962</v>
      </c>
      <c r="L249" s="22" t="s">
        <v>2958</v>
      </c>
      <c r="M249" s="23"/>
      <c r="N249" s="22" t="s">
        <v>2963</v>
      </c>
    </row>
    <row r="250">
      <c r="A250" s="22" t="s">
        <v>301</v>
      </c>
      <c r="B250" s="22">
        <f>COUNTIFS('Календар 365'!$C$2:$C$5111,$A250,'Календар 365'!$D$2:$D$5111,"SYSTEMATIC_OSINT_V1")</f>
        <v>365</v>
      </c>
      <c r="C250" s="22">
        <f>SUMIFS('Календар 365'!$E$2:$E$5111,'Календар 365'!$C$2:$C$5111,$A250,'Календар 365'!$D$2:$D$5111,"SYSTEMATIC_OSINT_V1")</f>
        <v>14</v>
      </c>
      <c r="D250" s="22">
        <f>COUNTIFS('Реєстр'!$B$2:$B$5000,$A250,'Реєстр'!$C$2:$C$5000,"Балістика / швидкісні ракети",'Реєстр'!$AC$2:$AC$5000,"Включено*",'Реєстр'!$AR$2:$AR$5000,"MODEL-365")</f>
        <v>14</v>
      </c>
      <c r="E250" s="22">
        <f>COUNTIFS('Реєстр'!$B$2:$B$5000,$A250,'Реєстр'!$C$2:$C$5000,"Балістика / швидкісні ракети",'Реєстр'!$AC$2:$AC$5000,"Включено*",'Реєстр'!$AR$2:$AR$5000,"MODEL-365",'Реєстр'!$L$2:$L$5000,"A*")</f>
        <v>14</v>
      </c>
      <c r="F250" s="22">
        <f>COUNTIFS('Реєстр'!$B$2:$B$5000,$A250,'Реєстр'!$C$2:$C$5000,"Балістика / швидкісні ракети",'Реєстр'!$AC$2:$AC$5000,"Включено*",'Реєстр'!$AR$2:$AR$5000,"MODEL-365",'Реєстр'!$L$2:$L$5000,"B*")</f>
        <v>0</v>
      </c>
      <c r="G250" s="23">
        <f>IF(D250=0,0,COUNTIFS('Реєстр'!$B$2:$B$5000,$A250,'Реєстр'!$C$2:$C$5000,"Балістика / швидкісні ракети",'Реєстр'!$AC$2:$AC$5000,"Включено*",'Реєстр'!$AR$2:$AR$5000,"MODEL-365",'Реєстр'!$O$2:$O$5000,"&lt;&gt;")/D250)</f>
        <v>1</v>
      </c>
      <c r="H250" s="23">
        <f>COUNTIF('Walk-forward'!$B$2:$B$4600,$A250)</f>
        <v>365</v>
      </c>
      <c r="I250" s="23">
        <f>COUNTIFS('Архів оцінок'!$C$2:$C$7000,$A250,'Архів оцінок'!$AG$2:$AG$7000,"HISTORICAL_BACKCAST")</f>
        <v>365</v>
      </c>
      <c r="J250" s="23">
        <f>COUNTIFS('Аудит покриття'!$A$2:$A$6905,'Розрахунок'!$K$2,'Аудит покриття'!$B$2:$B$6905,$A250,'Аудит покриття'!$C$2:$C$6905,"VERIFIED")</f>
        <v>0</v>
      </c>
      <c r="K250" s="22" t="s">
        <v>2962</v>
      </c>
      <c r="L250" s="22" t="s">
        <v>2958</v>
      </c>
      <c r="M250" s="23"/>
      <c r="N250" s="22" t="s">
        <v>2963</v>
      </c>
    </row>
    <row r="251">
      <c r="A251" s="22" t="s">
        <v>450</v>
      </c>
      <c r="B251" s="22">
        <f>COUNTIFS('Календар 365'!$C$2:$C$5111,$A251,'Календар 365'!$D$2:$D$5111,"SYSTEMATIC_OSINT_V1")</f>
        <v>365</v>
      </c>
      <c r="C251" s="22">
        <f>SUMIFS('Календар 365'!$E$2:$E$5111,'Календар 365'!$C$2:$C$5111,$A251,'Календар 365'!$D$2:$D$5111,"SYSTEMATIC_OSINT_V1")</f>
        <v>2</v>
      </c>
      <c r="D251" s="22">
        <f>COUNTIFS('Реєстр'!$B$2:$B$5000,$A251,'Реєстр'!$C$2:$C$5000,"Балістика / швидкісні ракети",'Реєстр'!$AC$2:$AC$5000,"Включено*",'Реєстр'!$AR$2:$AR$5000,"MODEL-365")</f>
        <v>2</v>
      </c>
      <c r="E251" s="22">
        <f>COUNTIFS('Реєстр'!$B$2:$B$5000,$A251,'Реєстр'!$C$2:$C$5000,"Балістика / швидкісні ракети",'Реєстр'!$AC$2:$AC$5000,"Включено*",'Реєстр'!$AR$2:$AR$5000,"MODEL-365",'Реєстр'!$L$2:$L$5000,"A*")</f>
        <v>1</v>
      </c>
      <c r="F251" s="22">
        <f>COUNTIFS('Реєстр'!$B$2:$B$5000,$A251,'Реєстр'!$C$2:$C$5000,"Балістика / швидкісні ракети",'Реєстр'!$AC$2:$AC$5000,"Включено*",'Реєстр'!$AR$2:$AR$5000,"MODEL-365",'Реєстр'!$L$2:$L$5000,"B*")</f>
        <v>1</v>
      </c>
      <c r="G251" s="23">
        <f>IF(D251=0,0,COUNTIFS('Реєстр'!$B$2:$B$5000,$A251,'Реєстр'!$C$2:$C$5000,"Балістика / швидкісні ракети",'Реєстр'!$AC$2:$AC$5000,"Включено*",'Реєстр'!$AR$2:$AR$5000,"MODEL-365",'Реєстр'!$O$2:$O$5000,"&lt;&gt;")/D251)</f>
        <v>1</v>
      </c>
      <c r="H251" s="23">
        <f>COUNTIF('Walk-forward'!$B$2:$B$4600,$A251)</f>
        <v>365</v>
      </c>
      <c r="I251" s="23">
        <f>COUNTIFS('Архів оцінок'!$C$2:$C$7000,$A251,'Архів оцінок'!$AG$2:$AG$7000,"HISTORICAL_BACKCAST")</f>
        <v>365</v>
      </c>
      <c r="J251" s="23">
        <f>COUNTIFS('Аудит покриття'!$A$2:$A$6905,'Розрахунок'!$K$2,'Аудит покриття'!$B$2:$B$6905,$A251,'Аудит покриття'!$C$2:$C$6905,"VERIFIED")</f>
        <v>0</v>
      </c>
      <c r="K251" s="22" t="s">
        <v>2962</v>
      </c>
      <c r="L251" s="22" t="s">
        <v>2958</v>
      </c>
      <c r="M251" s="23"/>
      <c r="N251" s="22" t="s">
        <v>2963</v>
      </c>
    </row>
    <row r="252">
      <c r="A252" s="22" t="str">
        <f>'Налаштування'!$F$50</f>
        <v>Полтава</v>
      </c>
      <c r="B252" s="22">
        <f>COUNTIFS('Календар 365'!$C$2:$C$5111,$A252,'Календар 365'!$D$2:$D$5111,"SYSTEMATIC_OSINT_V1")</f>
        <v>350</v>
      </c>
      <c r="C252" s="22">
        <f>SUMIFS('Календар 365'!$E$2:$E$5111,'Календар 365'!$C$2:$C$5111,$A252,'Календар 365'!$D$2:$D$5111,"SYSTEMATIC_OSINT_V1")</f>
        <v>5</v>
      </c>
      <c r="D252" s="22">
        <f>COUNTIFS('Реєстр'!$B$2:$B$5000,$A252,'Реєстр'!$C$2:$C$5000,"Балістика / швидкісні ракети",'Реєстр'!$AC$2:$AC$5000,"Включено*",'Реєстр'!$AR$2:$AR$5000,"MODEL-365")</f>
        <v>5</v>
      </c>
      <c r="E252" s="22">
        <f>COUNTIFS('Реєстр'!$B$2:$B$5000,$A252,'Реєстр'!$C$2:$C$5000,"Балістика / швидкісні ракети",'Реєстр'!$AC$2:$AC$5000,"Включено*",'Реєстр'!$AR$2:$AR$5000,"MODEL-365",'Реєстр'!$L$2:$L$5000,"A*")</f>
        <v>3</v>
      </c>
      <c r="F252" s="22">
        <f>COUNTIFS('Реєстр'!$B$2:$B$5000,$A252,'Реєстр'!$C$2:$C$5000,"Балістика / швидкісні ракети",'Реєстр'!$AC$2:$AC$5000,"Включено*",'Реєстр'!$AR$2:$AR$5000,"MODEL-365",'Реєстр'!$L$2:$L$5000,"B*")</f>
        <v>2</v>
      </c>
      <c r="G252" s="23">
        <f>IF(D252=0,0,COUNTIFS('Реєстр'!$B$2:$B$5000,$A252,'Реєстр'!$C$2:$C$5000,"Балістика / швидкісні ракети",'Реєстр'!$AC$2:$AC$5000,"Включено*",'Реєстр'!$AR$2:$AR$5000,"MODEL-365",'Реєстр'!$O$2:$O$5000,"&lt;&gt;")/D252)</f>
        <v>1</v>
      </c>
      <c r="H252" s="23">
        <f>COUNTIF('Walk-forward'!$B$2:$B$4600,$A252)</f>
        <v>365</v>
      </c>
      <c r="I252" s="23">
        <f>COUNTIFS('Архів оцінок'!$C$2:$C$7000,$A252,'Архів оцінок'!$AG$2:$AG$7000,"HISTORICAL_BACKCAST")</f>
        <v>365</v>
      </c>
      <c r="J252" s="23">
        <f>COUNTIFS('Аудит покриття'!$A$2:$A$6905,'Розрахунок'!$K$2,'Аудит покриття'!$B$2:$B$6905,$A252,'Аудит покриття'!$C$2:$C$6905,"VERIFIED")</f>
        <v>0</v>
      </c>
      <c r="K252" s="22" t="s">
        <v>2962</v>
      </c>
      <c r="L252" s="22" t="s">
        <v>2958</v>
      </c>
      <c r="M252" s="23"/>
      <c r="N252" s="22" t="s">
        <v>2963</v>
      </c>
    </row>
    <row r="253">
      <c r="A253" s="22" t="str">
        <f>'Налаштування'!$F$51</f>
        <v>Суми</v>
      </c>
      <c r="B253" s="22">
        <f>COUNTIFS('Календар 365'!$C$2:$C$5111,$A253,'Календар 365'!$D$2:$D$5111,"SYSTEMATIC_OSINT_V1")</f>
        <v>364</v>
      </c>
      <c r="C253" s="22">
        <f>SUMIFS('Календар 365'!$E$2:$E$5111,'Календар 365'!$C$2:$C$5111,$A253,'Календар 365'!$D$2:$D$5111,"SYSTEMATIC_OSINT_V1")</f>
        <v>1</v>
      </c>
      <c r="D253" s="22">
        <f>COUNTIFS('Реєстр'!$B$2:$B$5000,$A253,'Реєстр'!$C$2:$C$5000,"Балістика / швидкісні ракети",'Реєстр'!$AC$2:$AC$5000,"Включено*",'Реєстр'!$AR$2:$AR$5000,"MODEL-365")</f>
        <v>1</v>
      </c>
      <c r="E253" s="22">
        <f>COUNTIFS('Реєстр'!$B$2:$B$5000,$A253,'Реєстр'!$C$2:$C$5000,"Балістика / швидкісні ракети",'Реєстр'!$AC$2:$AC$5000,"Включено*",'Реєстр'!$AR$2:$AR$5000,"MODEL-365",'Реєстр'!$L$2:$L$5000,"A*")</f>
        <v>1</v>
      </c>
      <c r="F253" s="22">
        <f>COUNTIFS('Реєстр'!$B$2:$B$5000,$A253,'Реєстр'!$C$2:$C$5000,"Балістика / швидкісні ракети",'Реєстр'!$AC$2:$AC$5000,"Включено*",'Реєстр'!$AR$2:$AR$5000,"MODEL-365",'Реєстр'!$L$2:$L$5000,"B*")</f>
        <v>0</v>
      </c>
      <c r="G253" s="23">
        <f>IF(D253=0,0,COUNTIFS('Реєстр'!$B$2:$B$5000,$A253,'Реєстр'!$C$2:$C$5000,"Балістика / швидкісні ракети",'Реєстр'!$AC$2:$AC$5000,"Включено*",'Реєстр'!$AR$2:$AR$5000,"MODEL-365",'Реєстр'!$O$2:$O$5000,"&lt;&gt;")/D253)</f>
        <v>1</v>
      </c>
      <c r="H253" s="23">
        <f>COUNTIF('Walk-forward'!$B$2:$B$5365,$A253)</f>
        <v>365</v>
      </c>
      <c r="I253" s="23">
        <f>COUNTIFS('Архів оцінок'!$C$2:$C$7000,$A253,'Архів оцінок'!$AG$2:$AG$7000,"HISTORICAL_BACKCAST")</f>
        <v>365</v>
      </c>
      <c r="J253" s="23">
        <f>COUNTIFS('Аудит покриття'!$A$2:$A$6905,'Розрахунок'!$K$2,'Аудит покриття'!$B$2:$B$6905,$A253,'Аудит покриття'!$C$2:$C$6905,"VERIFIED")</f>
        <v>0</v>
      </c>
      <c r="K253" s="23" t="str">
        <f>IFERROR(__xludf.DUMMYFUNCTION("IF(L253=""ACTIVE"",IF(AND(B253=365,H253=365,I253=365),""FULL_READY"",""REVIEW""),""BACKFILL ""&amp;IFERROR(ROWS(UNIQUE(FILTER('Аудит покриття'!$A$2:$A$6905,'Аудит покриття'!$B$2:$B$6905=$A253,'Аудит покриття'!$C$2:$C$6905=""VERIFIED""))),0)&amp;""/365"")"),"REVIEW")</f>
        <v>REVIEW</v>
      </c>
      <c r="L253" s="23" t="str">
        <f>IFERROR(VLOOKUP($A253,'Налаштування'!$F$39:$K$100,6,FALSE),"")</f>
        <v>ACTIVE</v>
      </c>
      <c r="M253" s="23" t="str">
        <f>IFERROR(VLOOKUP($A253,'Налаштування'!$F$39:$K$100,2,FALSE),"")</f>
        <v>місто + ближня агломерація</v>
      </c>
      <c r="N253" s="22" t="str">
        <f t="shared" ref="N253:N254" si="28">IF(L253="ACTIVE","READY / scoreable","ONBOARDING / scoring OFF")</f>
        <v>READY / scoreable</v>
      </c>
    </row>
    <row r="254">
      <c r="A254" s="22" t="str">
        <f>'Налаштування'!$F$52</f>
        <v>Кременчук</v>
      </c>
      <c r="B254" s="22">
        <f>COUNTIFS('Календар 365'!$C$2:$C$5111,$A254,'Календар 365'!$D$2:$D$5111,"SYSTEMATIC_OSINT_V1")</f>
        <v>364</v>
      </c>
      <c r="C254" s="22">
        <f>SUMIFS('Календар 365'!$E$2:$E$5111,'Календар 365'!$C$2:$C$5111,$A254,'Календар 365'!$D$2:$D$5111,"SYSTEMATIC_OSINT_V1")</f>
        <v>8</v>
      </c>
      <c r="D254" s="22">
        <f>COUNTIFS('Реєстр'!$B$2:$B$5000,$A254,'Реєстр'!$C$2:$C$5000,"Балістика / швидкісні ракети",'Реєстр'!$AC$2:$AC$5000,"Включено*",'Реєстр'!$AR$2:$AR$5000,"MODEL-365")</f>
        <v>8</v>
      </c>
      <c r="E254" s="22">
        <f>COUNTIFS('Реєстр'!$B$2:$B$5000,$A254,'Реєстр'!$C$2:$C$5000,"Балістика / швидкісні ракети",'Реєстр'!$AC$2:$AC$5000,"Включено*",'Реєстр'!$AR$2:$AR$5000,"MODEL-365",'Реєстр'!$L$2:$L$5000,"A*")</f>
        <v>5</v>
      </c>
      <c r="F254" s="22">
        <f>COUNTIFS('Реєстр'!$B$2:$B$5000,$A254,'Реєстр'!$C$2:$C$5000,"Балістика / швидкісні ракети",'Реєстр'!$AC$2:$AC$5000,"Включено*",'Реєстр'!$AR$2:$AR$5000,"MODEL-365",'Реєстр'!$L$2:$L$5000,"B*")</f>
        <v>3</v>
      </c>
      <c r="G254" s="23">
        <f>IF(D254=0,0,COUNTIFS('Реєстр'!$B$2:$B$5000,$A254,'Реєстр'!$C$2:$C$5000,"Балістика / швидкісні ракети",'Реєстр'!$AC$2:$AC$5000,"Включено*",'Реєстр'!$AR$2:$AR$5000,"MODEL-365",'Реєстр'!$O$2:$O$5000,"&lt;&gt;")/D254)</f>
        <v>1</v>
      </c>
      <c r="H254" s="23">
        <f>COUNTIF('Walk-forward'!$B$2:$B$5365,$A254)</f>
        <v>365</v>
      </c>
      <c r="I254" s="23">
        <f>COUNTIFS('Архів оцінок'!$C$2:$C$7000,$A254,'Архів оцінок'!$AG$2:$AG$7000,"HISTORICAL_BACKCAST")</f>
        <v>365</v>
      </c>
      <c r="J254" s="23">
        <f>COUNTIFS('Аудит покриття'!$A$2:$A$6905,'Розрахунок'!$K$2,'Аудит покриття'!$B$2:$B$6905,$A254,'Аудит покриття'!$C$2:$C$6905,"VERIFIED")</f>
        <v>0</v>
      </c>
      <c r="K254" s="23" t="str">
        <f>IFERROR(__xludf.DUMMYFUNCTION("IF(L254=""ACTIVE"",IF(AND(B254=365,H254=365,I254=365),""FULL_READY"",""REVIEW""),""BACKFILL ""&amp;IFERROR(ROWS(UNIQUE(FILTER('Аудит покриття'!$A$2:$A$6905,'Аудит покриття'!$B$2:$B$6905=$A254,'Аудит покриття'!$C$2:$C$6905=""VERIFIED""))),0)&amp;""/365"")"),"REVIEW")</f>
        <v>REVIEW</v>
      </c>
      <c r="L254" s="23" t="str">
        <f>IFERROR(VLOOKUP($A254,'Налаштування'!$F$39:$K$100,6,FALSE),"")</f>
        <v>ACTIVE</v>
      </c>
      <c r="M254" s="23" t="str">
        <f>IFERROR(VLOOKUP($A254,'Налаштування'!$F$39:$K$100,2,FALSE),"")</f>
        <v>місто + ближня агломерація</v>
      </c>
      <c r="N254" s="22" t="str">
        <f t="shared" si="28"/>
        <v>READY / scoreable</v>
      </c>
    </row>
    <row r="255">
      <c r="A255" s="22" t="s">
        <v>2964</v>
      </c>
      <c r="B255" s="22">
        <f>IFERROR(__xludf.DUMMYFUNCTION("SUM(FILTER(B241:B254,L241:L254=""ACTIVE""))"),5093.0)</f>
        <v>5093</v>
      </c>
      <c r="C255" s="22">
        <f>IFERROR(__xludf.DUMMYFUNCTION("SUM(FILTER(C241:C254,L241:L254=""ACTIVE""))"),160.0)</f>
        <v>160</v>
      </c>
      <c r="D255" s="22">
        <f>IFERROR(__xludf.DUMMYFUNCTION("SUM(FILTER(D241:D254,L241:L254=""ACTIVE""))"),162.0)</f>
        <v>162</v>
      </c>
      <c r="E255" s="22">
        <f>IFERROR(__xludf.DUMMYFUNCTION("SUM(FILTER(E241:E254,L241:L254=""ACTIVE""))"),135.0)</f>
        <v>135</v>
      </c>
      <c r="F255" s="22">
        <f>IFERROR(__xludf.DUMMYFUNCTION("SUM(FILTER(F241:F254,L241:L254=""ACTIVE""))"),27.0)</f>
        <v>27</v>
      </c>
      <c r="G255" s="23">
        <f>IFERROR(__xludf.DUMMYFUNCTION("IF(D255=0,0,SUMPRODUCT(FILTER(D241:D254,L241:L254=""ACTIVE""),FILTER(G241:G254,L241:L254=""ACTIVE""))/D255)"),1.0)</f>
        <v>1</v>
      </c>
      <c r="H255" s="23">
        <f>IFERROR(__xludf.DUMMYFUNCTION("SUM(FILTER(H241:H254,L241:L254=""ACTIVE""))"),5110.0)</f>
        <v>5110</v>
      </c>
      <c r="I255" s="23">
        <f>IFERROR(__xludf.DUMMYFUNCTION("SUM(FILTER(I241:I254,L241:L254=""ACTIVE""))"),5110.0)</f>
        <v>5110</v>
      </c>
      <c r="J255" s="23">
        <f>IFERROR(__xludf.DUMMYFUNCTION("SUM(FILTER(J241:J254,L241:L254=""ACTIVE""))"),0.0)</f>
        <v>0</v>
      </c>
      <c r="K255" s="23" t="str">
        <f>IF(AND(B255=365*COUNTIF('Налаштування'!$K$39:$K$100,"ACTIVE"),H255=365*COUNTIF('Налаштування'!$K$39:$K$100,"ACTIVE"),I255=365*COUNTIF('Налаштування'!$K$39:$K$100,"ACTIVE")),"FULL_READY","REVIEW")</f>
        <v>REVIEW</v>
      </c>
      <c r="L255" s="22" t="s">
        <v>2958</v>
      </c>
      <c r="M255" s="23" t="str">
        <f>COUNTIF('Налаштування'!$K$39:$K$100,"ACTIVE")&amp;" models"</f>
        <v>14 models</v>
      </c>
      <c r="N255" s="22" t="str">
        <f>"ONBOARDING excluded. "&amp;D255&amp;" registry rows = "&amp;C255&amp;" attack-days. "&amp;COUNTIF('Налаштування'!$K$39:$K$100,"ACTIVE")&amp;" ACTIVE models."</f>
        <v>ONBOARDING excluded. 162 registry rows = 160 attack-days. 14 ACTIVE models.</v>
      </c>
    </row>
    <row r="256">
      <c r="A256" s="22"/>
      <c r="B256" s="22"/>
      <c r="C256" s="22"/>
      <c r="D256" s="22"/>
      <c r="E256" s="22"/>
      <c r="F256" s="22"/>
      <c r="G256" s="23"/>
      <c r="H256" s="23"/>
      <c r="I256" s="23"/>
      <c r="J256" s="23"/>
      <c r="K256" s="22" t="s">
        <v>2962</v>
      </c>
      <c r="L256" s="23"/>
      <c r="M256" s="23"/>
      <c r="N256" s="23"/>
    </row>
    <row r="257">
      <c r="A257" s="22"/>
      <c r="B257" s="22"/>
      <c r="C257" s="22"/>
      <c r="D257" s="22"/>
      <c r="E257" s="22"/>
      <c r="F257" s="22"/>
      <c r="G257" s="23"/>
      <c r="H257" s="23"/>
      <c r="I257" s="23"/>
      <c r="J257" s="23"/>
      <c r="K257" s="23"/>
      <c r="L257" s="23"/>
      <c r="M257" s="23"/>
      <c r="N257" s="23"/>
    </row>
    <row r="258">
      <c r="A258" s="21" t="s">
        <v>2965</v>
      </c>
      <c r="B258" s="21"/>
      <c r="C258" s="21"/>
      <c r="D258" s="21"/>
      <c r="E258" s="21"/>
      <c r="F258" s="21"/>
    </row>
    <row r="259">
      <c r="A259" s="9" t="s">
        <v>2816</v>
      </c>
      <c r="B259" s="9" t="s">
        <v>2901</v>
      </c>
      <c r="C259" s="9" t="s">
        <v>2966</v>
      </c>
      <c r="D259" s="9" t="s">
        <v>2874</v>
      </c>
      <c r="E259" s="9" t="s">
        <v>2918</v>
      </c>
      <c r="F259" s="9" t="s">
        <v>2903</v>
      </c>
    </row>
    <row r="260">
      <c r="A260" s="22" t="s">
        <v>2967</v>
      </c>
      <c r="B260" s="22">
        <f>COUNTA('Глобальні хвилі'!A2:A119)</f>
        <v>73</v>
      </c>
      <c r="C260" s="22" t="s">
        <v>2968</v>
      </c>
      <c r="D260" s="22" t="str">
        <f>IF(B260&gt;0,"PASS","CHECK")</f>
        <v>PASS</v>
      </c>
      <c r="E260" s="22" t="s">
        <v>2969</v>
      </c>
      <c r="F260" s="22" t="s">
        <v>2970</v>
      </c>
    </row>
    <row r="261">
      <c r="A261" s="22" t="s">
        <v>2924</v>
      </c>
      <c r="B261" s="22">
        <f>IFERROR(__xludf.DUMMYFUNCTION("COUNTUNIQUE(FILTER('Глобальні хвилі'!A2:A119,'Глобальні хвилі'!A2:A119&lt;&gt;""""))"),73.0)</f>
        <v>73</v>
      </c>
      <c r="C261" s="22">
        <f>B260</f>
        <v>73</v>
      </c>
      <c r="D261" s="22" t="str">
        <f>IF(B261=C261,"PASS","DUPLICATES")</f>
        <v>PASS</v>
      </c>
      <c r="E261" s="22" t="s">
        <v>2971</v>
      </c>
      <c r="F261" s="22" t="s">
        <v>2972</v>
      </c>
    </row>
    <row r="262">
      <c r="A262" s="22" t="s">
        <v>2973</v>
      </c>
      <c r="B262" s="22">
        <f>COUNTIFS('Глобальні хвилі'!A2:A119,"&lt;&gt;",'Глобальні хвилі'!G2:G119,"&lt;&gt;")</f>
        <v>73</v>
      </c>
      <c r="C262" s="22">
        <f>B260</f>
        <v>73</v>
      </c>
      <c r="D262" s="22" t="str">
        <f t="shared" ref="D262:D264" si="29">IF(B262=C262,"PASS","CHECK")</f>
        <v>PASS</v>
      </c>
      <c r="E262" s="22" t="s">
        <v>2974</v>
      </c>
      <c r="F262" s="22" t="s">
        <v>2975</v>
      </c>
    </row>
    <row r="263">
      <c r="A263" s="22" t="s">
        <v>2976</v>
      </c>
      <c r="B263" s="22">
        <f>COUNTIF('Глобальні хвилі'!J2:J119,"WEEKLY_ANCHOR")</f>
        <v>8</v>
      </c>
      <c r="C263" s="22">
        <v>8.0</v>
      </c>
      <c r="D263" s="22" t="str">
        <f t="shared" si="29"/>
        <v>PASS</v>
      </c>
      <c r="E263" s="22" t="s">
        <v>2977</v>
      </c>
      <c r="F263" s="22" t="s">
        <v>2978</v>
      </c>
    </row>
    <row r="264">
      <c r="A264" s="22" t="s">
        <v>2979</v>
      </c>
      <c r="B264" s="22">
        <f>COUNTIFS('Глобальні хвилі'!J2:J119,"WEEKLY_ANCHOR",'Глобальні хвилі'!I2:I119,1)</f>
        <v>8</v>
      </c>
      <c r="C264" s="22">
        <f>B263</f>
        <v>8</v>
      </c>
      <c r="D264" s="22" t="str">
        <f t="shared" si="29"/>
        <v>PASS</v>
      </c>
      <c r="E264" s="22" t="s">
        <v>2980</v>
      </c>
      <c r="F264" s="22" t="s">
        <v>2981</v>
      </c>
    </row>
    <row r="265">
      <c r="A265" s="22" t="s">
        <v>2956</v>
      </c>
      <c r="B265" s="22" t="s">
        <v>2982</v>
      </c>
      <c r="C265" s="22" t="s">
        <v>2983</v>
      </c>
      <c r="D265" s="22" t="s">
        <v>2905</v>
      </c>
      <c r="E265" s="22" t="s">
        <v>2984</v>
      </c>
      <c r="F265" s="22" t="s">
        <v>2985</v>
      </c>
    </row>
    <row r="266">
      <c r="A266" s="22"/>
      <c r="B266" s="22"/>
      <c r="C266" s="22"/>
      <c r="D266" s="22"/>
      <c r="E266" s="22"/>
      <c r="F266" s="22"/>
    </row>
    <row r="267">
      <c r="A267" s="22"/>
      <c r="B267" s="22"/>
      <c r="C267" s="22"/>
      <c r="D267" s="22"/>
      <c r="E267" s="22"/>
      <c r="F267" s="22"/>
    </row>
    <row r="268">
      <c r="A268" s="22"/>
      <c r="B268" s="22"/>
      <c r="C268" s="22"/>
      <c r="D268" s="22"/>
      <c r="E268" s="22"/>
      <c r="F268" s="22"/>
    </row>
    <row r="269">
      <c r="A269" s="22"/>
      <c r="B269" s="22"/>
      <c r="C269" s="22"/>
      <c r="D269" s="22"/>
      <c r="E269" s="22"/>
      <c r="F269" s="22"/>
    </row>
    <row r="270">
      <c r="A270" s="22"/>
      <c r="B270" s="22"/>
      <c r="C270" s="22"/>
      <c r="D270" s="22"/>
      <c r="E270" s="22"/>
      <c r="F270" s="22"/>
    </row>
    <row r="271">
      <c r="A271" s="22"/>
      <c r="B271" s="22"/>
      <c r="C271" s="22"/>
      <c r="D271" s="22"/>
      <c r="E271" s="22"/>
      <c r="F271" s="22"/>
    </row>
    <row r="272">
      <c r="A272" s="22"/>
      <c r="B272" s="22"/>
      <c r="C272" s="22"/>
      <c r="D272" s="22"/>
      <c r="E272" s="22"/>
      <c r="F272" s="22"/>
    </row>
    <row r="273">
      <c r="A273" s="22"/>
      <c r="B273" s="22"/>
      <c r="C273" s="22"/>
      <c r="D273" s="22"/>
      <c r="E273" s="22"/>
      <c r="F273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88"/>
    <col customWidth="1" min="3" max="4" width="41.38"/>
    <col customWidth="1" min="14" max="18" width="18.88"/>
  </cols>
  <sheetData>
    <row r="1">
      <c r="A1" s="2" t="s">
        <v>2986</v>
      </c>
      <c r="B1" s="2" t="s">
        <v>2987</v>
      </c>
      <c r="C1" s="2" t="s">
        <v>2988</v>
      </c>
      <c r="F1" s="21" t="s">
        <v>2989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>
      <c r="A2" s="2" t="s">
        <v>2990</v>
      </c>
      <c r="B2" s="2" t="s">
        <v>2991</v>
      </c>
      <c r="C2" s="2" t="s">
        <v>2992</v>
      </c>
      <c r="F2" s="22" t="s">
        <v>2870</v>
      </c>
      <c r="G2" s="22" t="s">
        <v>2993</v>
      </c>
      <c r="H2" s="22" t="s">
        <v>2847</v>
      </c>
      <c r="I2" s="22" t="s">
        <v>2994</v>
      </c>
      <c r="J2" s="22"/>
      <c r="K2" s="22"/>
      <c r="L2" s="22"/>
      <c r="M2" s="22"/>
      <c r="N2" s="22"/>
      <c r="O2" s="22"/>
      <c r="P2" s="22"/>
      <c r="Q2" s="22"/>
      <c r="R2" s="22"/>
    </row>
    <row r="3">
      <c r="A3" s="2" t="s">
        <v>2995</v>
      </c>
      <c r="B3" s="2" t="s">
        <v>2996</v>
      </c>
      <c r="C3" s="2" t="s">
        <v>2997</v>
      </c>
      <c r="F3" s="22" t="s">
        <v>2998</v>
      </c>
      <c r="G3" s="22">
        <v>90.0</v>
      </c>
      <c r="H3" s="22" t="s">
        <v>2999</v>
      </c>
      <c r="I3" s="22" t="s">
        <v>3000</v>
      </c>
      <c r="J3" s="22"/>
      <c r="K3" s="22"/>
      <c r="L3" s="22"/>
      <c r="M3" s="22"/>
      <c r="N3" s="22"/>
      <c r="O3" s="22"/>
      <c r="P3" s="22"/>
      <c r="Q3" s="22"/>
      <c r="R3" s="22"/>
    </row>
    <row r="4">
      <c r="A4" s="2" t="s">
        <v>3001</v>
      </c>
      <c r="B4" s="2" t="s">
        <v>2996</v>
      </c>
      <c r="C4" s="2" t="s">
        <v>3002</v>
      </c>
      <c r="F4" s="22" t="s">
        <v>3003</v>
      </c>
      <c r="G4" s="22">
        <v>56.0</v>
      </c>
      <c r="H4" s="22" t="s">
        <v>2999</v>
      </c>
      <c r="I4" s="22" t="s">
        <v>3004</v>
      </c>
      <c r="J4" s="22"/>
      <c r="K4" s="22"/>
      <c r="L4" s="22"/>
      <c r="M4" s="22"/>
      <c r="N4" s="22"/>
      <c r="O4" s="22"/>
      <c r="P4" s="22"/>
      <c r="Q4" s="22"/>
      <c r="R4" s="22"/>
    </row>
    <row r="5">
      <c r="A5" s="2" t="s">
        <v>3005</v>
      </c>
      <c r="B5" s="2" t="s">
        <v>3006</v>
      </c>
      <c r="C5" s="2" t="s">
        <v>3007</v>
      </c>
      <c r="F5" s="22" t="s">
        <v>3008</v>
      </c>
      <c r="G5" s="22">
        <v>56.0</v>
      </c>
      <c r="H5" s="22" t="s">
        <v>2999</v>
      </c>
      <c r="I5" s="22" t="s">
        <v>3009</v>
      </c>
      <c r="J5" s="22"/>
      <c r="K5" s="22"/>
      <c r="L5" s="22"/>
      <c r="M5" s="22"/>
      <c r="N5" s="22"/>
      <c r="O5" s="22"/>
      <c r="P5" s="22"/>
      <c r="Q5" s="22"/>
      <c r="R5" s="22"/>
    </row>
    <row r="6">
      <c r="A6" s="2" t="s">
        <v>3010</v>
      </c>
      <c r="B6" s="2" t="s">
        <v>3011</v>
      </c>
      <c r="C6" s="2" t="s">
        <v>3012</v>
      </c>
      <c r="F6" s="22" t="s">
        <v>3013</v>
      </c>
      <c r="G6" s="83">
        <v>0.5</v>
      </c>
      <c r="H6" s="82" t="s">
        <v>3014</v>
      </c>
      <c r="I6" s="22" t="s">
        <v>3015</v>
      </c>
      <c r="J6" s="22"/>
      <c r="K6" s="22"/>
      <c r="L6" s="22"/>
      <c r="M6" s="22"/>
      <c r="N6" s="22"/>
      <c r="O6" s="22"/>
      <c r="P6" s="22"/>
      <c r="Q6" s="22"/>
      <c r="R6" s="22"/>
    </row>
    <row r="7">
      <c r="A7" s="2" t="s">
        <v>3016</v>
      </c>
      <c r="B7" s="2" t="s">
        <v>3017</v>
      </c>
      <c r="C7" s="2" t="s">
        <v>3018</v>
      </c>
      <c r="F7" s="22" t="s">
        <v>3019</v>
      </c>
      <c r="G7" s="84">
        <f>1-G6</f>
        <v>0.5</v>
      </c>
      <c r="H7" s="82" t="s">
        <v>3014</v>
      </c>
      <c r="I7" s="22" t="s">
        <v>3020</v>
      </c>
      <c r="J7" s="22"/>
      <c r="K7" s="22"/>
      <c r="L7" s="22"/>
      <c r="M7" s="22"/>
      <c r="N7" s="22"/>
      <c r="O7" s="22"/>
      <c r="P7" s="22"/>
      <c r="Q7" s="22"/>
      <c r="R7" s="22"/>
    </row>
    <row r="8">
      <c r="A8" s="2" t="s">
        <v>3021</v>
      </c>
      <c r="B8" s="2" t="s">
        <v>3022</v>
      </c>
      <c r="C8" s="2" t="s">
        <v>3023</v>
      </c>
      <c r="F8" s="22" t="s">
        <v>3024</v>
      </c>
      <c r="G8" s="85">
        <v>46291.0</v>
      </c>
      <c r="H8" s="82" t="s">
        <v>3025</v>
      </c>
      <c r="I8" s="22" t="s">
        <v>3026</v>
      </c>
      <c r="J8" s="22"/>
      <c r="K8" s="22"/>
      <c r="L8" s="22"/>
      <c r="M8" s="22"/>
      <c r="N8" s="22"/>
      <c r="O8" s="22"/>
      <c r="P8" s="22"/>
      <c r="Q8" s="22"/>
      <c r="R8" s="22"/>
    </row>
    <row r="9">
      <c r="A9" s="2" t="s">
        <v>3027</v>
      </c>
      <c r="B9" s="2" t="s">
        <v>3028</v>
      </c>
      <c r="C9" s="2"/>
      <c r="F9" s="22" t="s">
        <v>3029</v>
      </c>
      <c r="G9" s="22">
        <v>30.0</v>
      </c>
      <c r="H9" s="22" t="s">
        <v>3030</v>
      </c>
      <c r="I9" s="22" t="s">
        <v>3031</v>
      </c>
      <c r="J9" s="22"/>
      <c r="K9" s="22"/>
      <c r="L9" s="22"/>
      <c r="M9" s="22"/>
      <c r="N9" s="22"/>
      <c r="O9" s="22"/>
      <c r="P9" s="22"/>
      <c r="Q9" s="22"/>
      <c r="R9" s="22"/>
    </row>
    <row r="10">
      <c r="A10" s="2" t="s">
        <v>194</v>
      </c>
      <c r="B10" s="2" t="s">
        <v>3032</v>
      </c>
      <c r="F10" s="22" t="s">
        <v>3033</v>
      </c>
      <c r="G10" s="83">
        <v>0.8</v>
      </c>
      <c r="H10" s="82" t="s">
        <v>3034</v>
      </c>
      <c r="I10" s="22" t="s">
        <v>3035</v>
      </c>
      <c r="J10" s="22"/>
      <c r="K10" s="22"/>
      <c r="L10" s="22"/>
      <c r="M10" s="22"/>
      <c r="N10" s="22"/>
      <c r="O10" s="22"/>
      <c r="P10" s="22"/>
      <c r="Q10" s="22"/>
      <c r="R10" s="22"/>
    </row>
    <row r="11">
      <c r="A11" s="2" t="s">
        <v>1397</v>
      </c>
      <c r="B11" s="2" t="s">
        <v>3036</v>
      </c>
      <c r="F11" s="22" t="s">
        <v>3037</v>
      </c>
      <c r="G11" s="22">
        <f>COUNTIF($K$39:$K$100,"ACTIVE")</f>
        <v>14</v>
      </c>
      <c r="H11" s="22" t="s">
        <v>3038</v>
      </c>
      <c r="I11" s="22" t="str">
        <f>G11&amp;" ACTIVE; усі поточні моделі входять у daily audit"</f>
        <v>14 ACTIVE; усі поточні моделі входять у daily audit</v>
      </c>
      <c r="J11" s="22"/>
      <c r="K11" s="22"/>
      <c r="L11" s="22"/>
      <c r="M11" s="22"/>
      <c r="N11" s="22"/>
      <c r="O11" s="22"/>
      <c r="P11" s="22"/>
      <c r="Q11" s="22"/>
      <c r="R11" s="22"/>
    </row>
    <row r="12">
      <c r="A12" s="2" t="s">
        <v>3039</v>
      </c>
      <c r="B12" s="2" t="s">
        <v>3040</v>
      </c>
      <c r="F12" s="22" t="s">
        <v>3041</v>
      </c>
      <c r="G12" s="22" t="s">
        <v>3042</v>
      </c>
      <c r="H12" s="22" t="s">
        <v>3043</v>
      </c>
      <c r="I12" s="22" t="s">
        <v>3044</v>
      </c>
      <c r="J12" s="22"/>
      <c r="K12" s="22"/>
      <c r="L12" s="22"/>
      <c r="M12" s="22"/>
      <c r="N12" s="22"/>
      <c r="O12" s="22"/>
      <c r="P12" s="22"/>
      <c r="Q12" s="22"/>
      <c r="R12" s="22"/>
    </row>
    <row r="13">
      <c r="A13" s="2" t="s">
        <v>3045</v>
      </c>
      <c r="B13" s="2" t="s">
        <v>3046</v>
      </c>
      <c r="F13" s="2" t="s">
        <v>3047</v>
      </c>
      <c r="G13" s="2">
        <f t="shared" ref="G13:H13" si="1">COUNTIF($K$39:$K$100,"ACTIVE")</f>
        <v>14</v>
      </c>
      <c r="H13" s="2">
        <f t="shared" si="1"/>
        <v>14</v>
      </c>
      <c r="I13" s="2" t="str">
        <f>G13&amp;" ACTIVE"</f>
        <v>14 ACTIVE</v>
      </c>
      <c r="J13" s="2" t="s">
        <v>3048</v>
      </c>
    </row>
    <row r="14">
      <c r="A14" s="2" t="s">
        <v>3049</v>
      </c>
      <c r="B14" s="47" t="s">
        <v>3050</v>
      </c>
      <c r="C14" s="2" t="s">
        <v>3051</v>
      </c>
      <c r="F14" s="2" t="s">
        <v>3052</v>
      </c>
      <c r="G14" s="2" t="s">
        <v>3053</v>
      </c>
      <c r="H14" s="2" t="str">
        <f>COUNTIF($K$39:$K$100,"ONBOARDING")&amp;" ONBOARDING із поточних "&amp;COUNTIF($K$39:$K$100,"ACTIVE")</f>
        <v>0 ONBOARDING із поточних 14</v>
      </c>
      <c r="I14" s="2" t="s">
        <v>3054</v>
      </c>
      <c r="J14" s="2"/>
    </row>
    <row r="15">
      <c r="A15" s="2" t="s">
        <v>3055</v>
      </c>
      <c r="B15" s="2" t="s">
        <v>3056</v>
      </c>
      <c r="C15" s="2" t="s">
        <v>3057</v>
      </c>
      <c r="F15" s="21" t="s">
        <v>3058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>
      <c r="A16" s="2" t="s">
        <v>3059</v>
      </c>
      <c r="B16" s="2" t="s">
        <v>3060</v>
      </c>
      <c r="C16" s="2" t="s">
        <v>3061</v>
      </c>
      <c r="F16" s="45" t="s">
        <v>48</v>
      </c>
      <c r="G16" s="45" t="s">
        <v>3</v>
      </c>
      <c r="H16" s="45" t="s">
        <v>3062</v>
      </c>
      <c r="I16" s="45" t="s">
        <v>3063</v>
      </c>
      <c r="J16" s="45"/>
      <c r="K16" s="45"/>
      <c r="L16" s="45"/>
      <c r="M16" s="45"/>
      <c r="N16" s="45"/>
      <c r="O16" s="45"/>
      <c r="P16" s="45"/>
      <c r="Q16" s="45"/>
      <c r="R16" s="45"/>
    </row>
    <row r="17">
      <c r="A17" s="2" t="s">
        <v>3064</v>
      </c>
      <c r="B17" s="2" t="s">
        <v>3065</v>
      </c>
      <c r="C17" s="2" t="s">
        <v>3066</v>
      </c>
      <c r="F17" s="47" t="s">
        <v>3025</v>
      </c>
      <c r="G17" s="2" t="s">
        <v>2993</v>
      </c>
      <c r="H17" s="2" t="s">
        <v>3067</v>
      </c>
      <c r="I17" s="2" t="s">
        <v>3068</v>
      </c>
      <c r="J17" s="2"/>
      <c r="K17" s="2"/>
      <c r="L17" s="2"/>
      <c r="M17" s="2"/>
      <c r="N17" s="2"/>
      <c r="O17" s="2"/>
      <c r="P17" s="2"/>
      <c r="Q17" s="2"/>
      <c r="R17" s="2"/>
    </row>
    <row r="18">
      <c r="A18" s="2" t="s">
        <v>3069</v>
      </c>
      <c r="B18" s="2" t="s">
        <v>3070</v>
      </c>
      <c r="C18" s="2" t="s">
        <v>3071</v>
      </c>
      <c r="F18" s="47" t="s">
        <v>3025</v>
      </c>
      <c r="G18" s="2" t="s">
        <v>3072</v>
      </c>
      <c r="H18" s="2" t="s">
        <v>3073</v>
      </c>
      <c r="I18" s="2" t="s">
        <v>3074</v>
      </c>
      <c r="J18" s="2"/>
      <c r="K18" s="2"/>
      <c r="L18" s="2"/>
      <c r="M18" s="2"/>
      <c r="N18" s="2"/>
      <c r="O18" s="2"/>
      <c r="P18" s="2"/>
      <c r="Q18" s="2"/>
      <c r="R18" s="2"/>
    </row>
    <row r="19">
      <c r="A19" s="2" t="s">
        <v>141</v>
      </c>
      <c r="B19" s="2" t="s">
        <v>3060</v>
      </c>
      <c r="C19" s="2" t="s">
        <v>3075</v>
      </c>
      <c r="F19" s="47" t="s">
        <v>3025</v>
      </c>
      <c r="G19" s="2" t="s">
        <v>3076</v>
      </c>
      <c r="H19" s="2" t="s">
        <v>3077</v>
      </c>
      <c r="I19" s="2" t="s">
        <v>3078</v>
      </c>
      <c r="J19" s="2"/>
      <c r="K19" s="2"/>
      <c r="L19" s="2"/>
      <c r="M19" s="2"/>
      <c r="N19" s="2"/>
      <c r="O19" s="2"/>
      <c r="P19" s="2"/>
      <c r="Q19" s="2"/>
      <c r="R19" s="2"/>
    </row>
    <row r="20">
      <c r="A20" s="2" t="s">
        <v>130</v>
      </c>
      <c r="B20" s="2" t="s">
        <v>3079</v>
      </c>
      <c r="C20" s="2" t="s">
        <v>3080</v>
      </c>
      <c r="F20" s="2" t="s">
        <v>2791</v>
      </c>
      <c r="G20" s="2" t="s">
        <v>3081</v>
      </c>
      <c r="H20" s="2" t="s">
        <v>3082</v>
      </c>
      <c r="I20" s="2" t="s">
        <v>3083</v>
      </c>
      <c r="J20" s="2"/>
      <c r="K20" s="2"/>
      <c r="L20" s="2"/>
      <c r="M20" s="2"/>
      <c r="N20" s="2"/>
      <c r="O20" s="2"/>
      <c r="P20" s="2"/>
      <c r="Q20" s="2"/>
      <c r="R20" s="2"/>
    </row>
    <row r="21">
      <c r="A21" s="2" t="s">
        <v>112</v>
      </c>
      <c r="B21" s="2" t="s">
        <v>3084</v>
      </c>
      <c r="C21" s="2" t="s">
        <v>3085</v>
      </c>
      <c r="F21" s="2" t="s">
        <v>3086</v>
      </c>
      <c r="G21" s="2" t="s">
        <v>3087</v>
      </c>
      <c r="H21" s="2" t="s">
        <v>3088</v>
      </c>
      <c r="I21" s="2" t="s">
        <v>3089</v>
      </c>
    </row>
    <row r="22">
      <c r="A22" s="2" t="s">
        <v>3090</v>
      </c>
      <c r="B22" s="2" t="s">
        <v>3091</v>
      </c>
      <c r="C22" s="2" t="s">
        <v>3092</v>
      </c>
      <c r="F22" s="21" t="s">
        <v>3093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>
      <c r="A23" s="2" t="s">
        <v>3094</v>
      </c>
      <c r="B23" s="2" t="s">
        <v>3095</v>
      </c>
      <c r="C23" s="2" t="s">
        <v>3096</v>
      </c>
      <c r="F23" s="45" t="s">
        <v>3097</v>
      </c>
      <c r="G23" s="45" t="s">
        <v>26</v>
      </c>
      <c r="H23" s="45" t="s">
        <v>3098</v>
      </c>
      <c r="I23" s="45" t="s">
        <v>2695</v>
      </c>
      <c r="J23" s="45"/>
      <c r="K23" s="45"/>
      <c r="L23" s="45"/>
      <c r="M23" s="45"/>
      <c r="N23" s="45"/>
      <c r="O23" s="45"/>
      <c r="P23" s="45"/>
      <c r="Q23" s="45"/>
      <c r="R23" s="45"/>
    </row>
    <row r="24">
      <c r="A24" s="2" t="s">
        <v>3099</v>
      </c>
      <c r="B24" s="2" t="s">
        <v>3100</v>
      </c>
      <c r="C24" s="2" t="s">
        <v>3101</v>
      </c>
      <c r="F24" s="22" t="s">
        <v>2908</v>
      </c>
      <c r="G24" s="22" t="s">
        <v>3102</v>
      </c>
      <c r="H24" s="22" t="s">
        <v>3103</v>
      </c>
      <c r="I24" s="22" t="s">
        <v>3104</v>
      </c>
      <c r="J24" s="22"/>
      <c r="K24" s="22"/>
      <c r="L24" s="22"/>
      <c r="M24" s="22"/>
      <c r="N24" s="22"/>
      <c r="O24" s="22"/>
      <c r="P24" s="22"/>
      <c r="Q24" s="22"/>
      <c r="R24" s="22"/>
    </row>
    <row r="25">
      <c r="A25" s="2" t="s">
        <v>3105</v>
      </c>
      <c r="B25" s="2" t="s">
        <v>3106</v>
      </c>
      <c r="C25" s="2" t="s">
        <v>3107</v>
      </c>
      <c r="F25" s="22" t="s">
        <v>2911</v>
      </c>
      <c r="G25" s="22" t="s">
        <v>3102</v>
      </c>
      <c r="H25" s="22" t="s">
        <v>3108</v>
      </c>
      <c r="I25" s="22" t="s">
        <v>3109</v>
      </c>
      <c r="J25" s="22"/>
      <c r="K25" s="22"/>
      <c r="L25" s="22"/>
      <c r="M25" s="22"/>
      <c r="N25" s="22"/>
      <c r="O25" s="22"/>
      <c r="P25" s="22"/>
      <c r="Q25" s="22"/>
      <c r="R25" s="22"/>
    </row>
    <row r="26">
      <c r="A26" s="2" t="s">
        <v>3110</v>
      </c>
      <c r="B26" s="2" t="s">
        <v>3111</v>
      </c>
      <c r="C26" s="2" t="s">
        <v>3112</v>
      </c>
      <c r="F26" s="22" t="s">
        <v>3113</v>
      </c>
      <c r="G26" s="22" t="s">
        <v>3102</v>
      </c>
      <c r="H26" s="22" t="s">
        <v>3114</v>
      </c>
      <c r="I26" s="22" t="s">
        <v>3115</v>
      </c>
      <c r="J26" s="22"/>
      <c r="K26" s="22"/>
      <c r="L26" s="22"/>
      <c r="M26" s="22"/>
      <c r="N26" s="22"/>
      <c r="O26" s="22"/>
      <c r="P26" s="22"/>
      <c r="Q26" s="22"/>
      <c r="R26" s="22"/>
    </row>
    <row r="27">
      <c r="A27" s="21" t="s">
        <v>3116</v>
      </c>
      <c r="B27" s="21"/>
      <c r="C27" s="21"/>
      <c r="D27" s="21"/>
      <c r="E27" s="21"/>
      <c r="F27" s="59" t="s">
        <v>3117</v>
      </c>
      <c r="G27" s="22" t="s">
        <v>3102</v>
      </c>
      <c r="H27" s="22" t="s">
        <v>3118</v>
      </c>
      <c r="I27" s="22" t="s">
        <v>3119</v>
      </c>
      <c r="J27" s="22"/>
      <c r="K27" s="22"/>
      <c r="L27" s="22"/>
      <c r="M27" s="22"/>
      <c r="N27" s="22"/>
      <c r="O27" s="22"/>
      <c r="P27" s="22"/>
      <c r="Q27" s="22"/>
      <c r="R27" s="22"/>
    </row>
    <row r="28">
      <c r="A28" s="23" t="s">
        <v>3120</v>
      </c>
      <c r="B28" s="23" t="s">
        <v>3121</v>
      </c>
      <c r="C28" s="23" t="s">
        <v>3122</v>
      </c>
      <c r="D28" s="23" t="s">
        <v>3123</v>
      </c>
      <c r="E28" s="23" t="s">
        <v>3124</v>
      </c>
      <c r="F28" s="22" t="s">
        <v>3125</v>
      </c>
      <c r="G28" s="22" t="s">
        <v>3102</v>
      </c>
      <c r="H28" s="22" t="s">
        <v>3126</v>
      </c>
      <c r="I28" s="22" t="s">
        <v>3127</v>
      </c>
      <c r="J28" s="22"/>
      <c r="K28" s="22"/>
      <c r="L28" s="22"/>
      <c r="M28" s="22"/>
      <c r="N28" s="22"/>
      <c r="O28" s="22"/>
      <c r="P28" s="22"/>
      <c r="Q28" s="22"/>
      <c r="R28" s="22"/>
    </row>
    <row r="29">
      <c r="A29" s="23" t="s">
        <v>240</v>
      </c>
      <c r="B29" s="23" t="s">
        <v>3128</v>
      </c>
      <c r="C29" s="23">
        <v>1.0</v>
      </c>
      <c r="D29" s="23">
        <v>1.0</v>
      </c>
      <c r="E29" s="23" t="s">
        <v>177</v>
      </c>
      <c r="F29" s="22" t="s">
        <v>3129</v>
      </c>
      <c r="G29" s="22" t="s">
        <v>3102</v>
      </c>
      <c r="H29" s="22" t="s">
        <v>3130</v>
      </c>
      <c r="I29" s="22" t="s">
        <v>3131</v>
      </c>
      <c r="J29" s="22"/>
      <c r="K29" s="22"/>
      <c r="L29" s="22"/>
      <c r="M29" s="22"/>
      <c r="N29" s="22"/>
      <c r="O29" s="22"/>
      <c r="P29" s="22"/>
      <c r="Q29" s="22"/>
      <c r="R29" s="22"/>
    </row>
    <row r="30">
      <c r="A30" s="23" t="s">
        <v>1418</v>
      </c>
      <c r="B30" s="23" t="s">
        <v>3128</v>
      </c>
      <c r="C30" s="23">
        <v>1.0</v>
      </c>
      <c r="D30" s="23">
        <v>1.0</v>
      </c>
      <c r="E30" s="23" t="s">
        <v>177</v>
      </c>
      <c r="F30" s="22" t="s">
        <v>2886</v>
      </c>
      <c r="G30" s="22" t="s">
        <v>3132</v>
      </c>
      <c r="H30" s="22" t="s">
        <v>3133</v>
      </c>
      <c r="I30" s="22" t="s">
        <v>3134</v>
      </c>
      <c r="J30" s="22"/>
      <c r="K30" s="22"/>
      <c r="L30" s="22"/>
      <c r="M30" s="22"/>
      <c r="N30" s="22"/>
      <c r="O30" s="22"/>
      <c r="P30" s="22"/>
      <c r="Q30" s="22"/>
      <c r="R30" s="22"/>
    </row>
    <row r="31">
      <c r="A31" s="23" t="s">
        <v>3135</v>
      </c>
      <c r="B31" s="23" t="s">
        <v>3136</v>
      </c>
      <c r="C31" s="23">
        <v>1.0</v>
      </c>
      <c r="D31" s="23">
        <v>1.0</v>
      </c>
      <c r="E31" s="23" t="s">
        <v>177</v>
      </c>
      <c r="F31" s="22" t="s">
        <v>2883</v>
      </c>
      <c r="G31" s="22" t="s">
        <v>3132</v>
      </c>
      <c r="H31" s="22" t="s">
        <v>3137</v>
      </c>
      <c r="I31" s="22" t="s">
        <v>3138</v>
      </c>
      <c r="J31" s="22"/>
      <c r="K31" s="22"/>
      <c r="L31" s="22"/>
      <c r="M31" s="22"/>
      <c r="N31" s="22"/>
      <c r="O31" s="22"/>
      <c r="P31" s="22"/>
      <c r="Q31" s="22"/>
      <c r="R31" s="22"/>
    </row>
    <row r="32">
      <c r="A32" s="22" t="s">
        <v>137</v>
      </c>
      <c r="B32" s="22" t="s">
        <v>480</v>
      </c>
      <c r="C32" s="22">
        <v>0.0</v>
      </c>
      <c r="D32" s="22">
        <v>1.0</v>
      </c>
      <c r="E32" s="22" t="s">
        <v>3139</v>
      </c>
      <c r="F32" s="22" t="s">
        <v>2894</v>
      </c>
      <c r="G32" s="22" t="s">
        <v>3132</v>
      </c>
      <c r="H32" s="22" t="s">
        <v>3140</v>
      </c>
      <c r="I32" s="22" t="s">
        <v>3141</v>
      </c>
      <c r="J32" s="22"/>
      <c r="K32" s="22"/>
      <c r="L32" s="22"/>
      <c r="M32" s="22"/>
      <c r="N32" s="22"/>
      <c r="O32" s="22"/>
      <c r="P32" s="22"/>
      <c r="Q32" s="22"/>
      <c r="R32" s="22"/>
    </row>
    <row r="33">
      <c r="A33" s="23" t="s">
        <v>135</v>
      </c>
      <c r="B33" s="23" t="s">
        <v>3142</v>
      </c>
      <c r="C33" s="23">
        <v>0.0</v>
      </c>
      <c r="D33" s="23">
        <v>0.0</v>
      </c>
      <c r="E33" s="23" t="s">
        <v>135</v>
      </c>
      <c r="F33" s="22" t="s">
        <v>2875</v>
      </c>
      <c r="G33" s="22" t="s">
        <v>3132</v>
      </c>
      <c r="H33" s="22" t="s">
        <v>3132</v>
      </c>
      <c r="I33" s="22" t="str">
        <f>COUNTIF($K$39:$K$100,"ACTIVE")&amp;" ACTIVE city-date blocks"</f>
        <v>14 ACTIVE city-date blocks</v>
      </c>
      <c r="J33" s="22" t="s">
        <v>3143</v>
      </c>
      <c r="K33" s="22"/>
      <c r="L33" s="22"/>
      <c r="M33" s="22"/>
      <c r="N33" s="22"/>
      <c r="O33" s="22"/>
      <c r="P33" s="22"/>
      <c r="Q33" s="22"/>
      <c r="R33" s="22"/>
    </row>
    <row r="34">
      <c r="A34" s="23" t="s">
        <v>136</v>
      </c>
      <c r="B34" s="23" t="s">
        <v>3144</v>
      </c>
      <c r="C34" s="23">
        <v>0.0</v>
      </c>
      <c r="D34" s="23">
        <v>0.0</v>
      </c>
      <c r="E34" s="23" t="s">
        <v>136</v>
      </c>
      <c r="F34" s="22" t="s">
        <v>2891</v>
      </c>
      <c r="G34" s="22" t="s">
        <v>3132</v>
      </c>
      <c r="H34" s="22" t="s">
        <v>3132</v>
      </c>
      <c r="I34" s="22" t="str">
        <f>COUNTIF($K$39:$K$100,"ACTIVE")&amp;" ACTIVE rows"</f>
        <v>14 ACTIVE rows</v>
      </c>
      <c r="J34" s="22" t="s">
        <v>3145</v>
      </c>
      <c r="K34" s="22"/>
      <c r="L34" s="22"/>
      <c r="M34" s="22"/>
      <c r="N34" s="22"/>
      <c r="O34" s="22"/>
      <c r="P34" s="22"/>
      <c r="Q34" s="22"/>
      <c r="R34" s="22"/>
    </row>
    <row r="35">
      <c r="A35" s="23" t="s">
        <v>133</v>
      </c>
      <c r="B35" s="23" t="s">
        <v>480</v>
      </c>
      <c r="C35" s="23">
        <v>0.0</v>
      </c>
      <c r="D35" s="23">
        <v>0.0</v>
      </c>
      <c r="E35" s="23" t="s">
        <v>133</v>
      </c>
      <c r="F35" s="22" t="s">
        <v>31</v>
      </c>
      <c r="G35" s="22" t="s">
        <v>3132</v>
      </c>
      <c r="H35" s="22" t="s">
        <v>3146</v>
      </c>
      <c r="I35" s="22" t="s">
        <v>3147</v>
      </c>
      <c r="J35" s="22"/>
      <c r="K35" s="22"/>
      <c r="L35" s="22"/>
      <c r="M35" s="22"/>
      <c r="N35" s="22"/>
      <c r="O35" s="22"/>
      <c r="P35" s="22"/>
      <c r="Q35" s="22"/>
      <c r="R35" s="22"/>
    </row>
    <row r="36">
      <c r="A36" s="23" t="s">
        <v>134</v>
      </c>
      <c r="B36" s="23" t="s">
        <v>3148</v>
      </c>
      <c r="C36" s="23">
        <v>0.0</v>
      </c>
      <c r="D36" s="23">
        <v>0.0</v>
      </c>
      <c r="E36" s="23" t="s">
        <v>263</v>
      </c>
      <c r="F36" s="22" t="s">
        <v>3149</v>
      </c>
      <c r="G36" s="22" t="s">
        <v>3132</v>
      </c>
      <c r="H36" s="22" t="s">
        <v>3150</v>
      </c>
      <c r="I36" s="22" t="s">
        <v>3151</v>
      </c>
      <c r="J36" s="22"/>
      <c r="K36" s="22"/>
      <c r="L36" s="22"/>
      <c r="M36" s="22"/>
      <c r="N36" s="22"/>
      <c r="O36" s="22"/>
      <c r="P36" s="22"/>
      <c r="Q36" s="22"/>
      <c r="R36" s="22"/>
    </row>
    <row r="37">
      <c r="F37" s="47" t="s">
        <v>3152</v>
      </c>
      <c r="G37" s="2" t="s">
        <v>3153</v>
      </c>
      <c r="H37" s="2" t="s">
        <v>3154</v>
      </c>
      <c r="I37" s="2" t="s">
        <v>3155</v>
      </c>
      <c r="J37" s="2" t="s">
        <v>3156</v>
      </c>
    </row>
    <row r="38">
      <c r="A38" s="43" t="s">
        <v>3157</v>
      </c>
      <c r="B38" s="43"/>
      <c r="C38" s="43"/>
      <c r="D38" s="43"/>
      <c r="F38" s="45" t="s">
        <v>2904</v>
      </c>
      <c r="G38" s="45" t="s">
        <v>3158</v>
      </c>
      <c r="H38" s="45" t="s">
        <v>3159</v>
      </c>
      <c r="I38" s="45" t="s">
        <v>3160</v>
      </c>
      <c r="J38" s="45" t="s">
        <v>3161</v>
      </c>
      <c r="K38" s="45" t="s">
        <v>2956</v>
      </c>
      <c r="L38" s="45" t="s">
        <v>3162</v>
      </c>
      <c r="M38" s="45" t="s">
        <v>3163</v>
      </c>
      <c r="N38" s="45" t="s">
        <v>3164</v>
      </c>
      <c r="O38" s="45" t="s">
        <v>3165</v>
      </c>
      <c r="P38" s="45" t="s">
        <v>3166</v>
      </c>
      <c r="Q38" s="45" t="s">
        <v>3167</v>
      </c>
      <c r="R38" s="81" t="s">
        <v>3168</v>
      </c>
    </row>
    <row r="39">
      <c r="A39" s="45" t="s">
        <v>3169</v>
      </c>
      <c r="B39" s="45" t="s">
        <v>2987</v>
      </c>
      <c r="C39" s="45" t="s">
        <v>3170</v>
      </c>
      <c r="D39" s="45" t="s">
        <v>52</v>
      </c>
      <c r="F39" s="22" t="s">
        <v>194</v>
      </c>
      <c r="G39" s="22" t="s">
        <v>2959</v>
      </c>
      <c r="H39" s="22" t="s">
        <v>3171</v>
      </c>
      <c r="I39" s="22" t="s">
        <v>3172</v>
      </c>
      <c r="J39" s="22" t="s">
        <v>3173</v>
      </c>
      <c r="K39" s="22" t="s">
        <v>2958</v>
      </c>
      <c r="L39" s="86" t="s">
        <v>3025</v>
      </c>
      <c r="M39" s="85" t="s">
        <v>3174</v>
      </c>
      <c r="N39" s="85" t="s">
        <v>3175</v>
      </c>
      <c r="O39" s="87">
        <v>1.0</v>
      </c>
      <c r="P39" s="87">
        <v>1.0</v>
      </c>
      <c r="Q39" s="85" t="s">
        <v>3176</v>
      </c>
      <c r="R39" s="85" t="str">
        <f t="shared" ref="R39:R51" si="2">F39</f>
        <v>Київ</v>
      </c>
    </row>
    <row r="40">
      <c r="A40" s="23" t="s">
        <v>2875</v>
      </c>
      <c r="B40" s="22" t="s">
        <v>3177</v>
      </c>
      <c r="C40" s="23" t="s">
        <v>3178</v>
      </c>
      <c r="D40" s="23" t="s">
        <v>3179</v>
      </c>
      <c r="F40" s="22" t="s">
        <v>145</v>
      </c>
      <c r="G40" s="22" t="s">
        <v>2959</v>
      </c>
      <c r="H40" s="22" t="s">
        <v>3180</v>
      </c>
      <c r="I40" s="22" t="s">
        <v>3172</v>
      </c>
      <c r="J40" s="22" t="s">
        <v>3173</v>
      </c>
      <c r="K40" s="22" t="s">
        <v>2958</v>
      </c>
      <c r="L40" s="86" t="s">
        <v>3025</v>
      </c>
      <c r="M40" s="85" t="s">
        <v>3174</v>
      </c>
      <c r="N40" s="85" t="s">
        <v>3181</v>
      </c>
      <c r="O40" s="87">
        <v>2.0</v>
      </c>
      <c r="P40" s="87">
        <v>2.0</v>
      </c>
      <c r="Q40" s="85" t="s">
        <v>3176</v>
      </c>
      <c r="R40" s="85" t="str">
        <f t="shared" si="2"/>
        <v>Дніпро</v>
      </c>
    </row>
    <row r="41">
      <c r="A41" s="22" t="s">
        <v>3182</v>
      </c>
      <c r="B41" s="22" t="s">
        <v>3183</v>
      </c>
      <c r="C41" s="22" t="s">
        <v>3184</v>
      </c>
      <c r="D41" s="22" t="s">
        <v>3185</v>
      </c>
      <c r="F41" s="22" t="s">
        <v>1801</v>
      </c>
      <c r="G41" s="22" t="s">
        <v>2959</v>
      </c>
      <c r="H41" s="22" t="s">
        <v>3186</v>
      </c>
      <c r="I41" s="22" t="s">
        <v>3172</v>
      </c>
      <c r="J41" s="22" t="s">
        <v>3173</v>
      </c>
      <c r="K41" s="22" t="s">
        <v>2958</v>
      </c>
      <c r="L41" s="86" t="s">
        <v>3187</v>
      </c>
      <c r="M41" s="85" t="s">
        <v>3174</v>
      </c>
      <c r="N41" s="85" t="s">
        <v>3181</v>
      </c>
      <c r="O41" s="87">
        <v>2.0</v>
      </c>
      <c r="P41" s="87">
        <v>3.0</v>
      </c>
      <c r="Q41" s="85" t="s">
        <v>3188</v>
      </c>
      <c r="R41" s="85" t="str">
        <f t="shared" si="2"/>
        <v>Житомир</v>
      </c>
    </row>
    <row r="42">
      <c r="A42" s="23" t="s">
        <v>3189</v>
      </c>
      <c r="B42" s="23" t="s">
        <v>3190</v>
      </c>
      <c r="C42" s="23" t="s">
        <v>3191</v>
      </c>
      <c r="D42" s="23" t="s">
        <v>3192</v>
      </c>
      <c r="F42" s="22" t="s">
        <v>932</v>
      </c>
      <c r="G42" s="22" t="s">
        <v>2959</v>
      </c>
      <c r="H42" s="22" t="s">
        <v>3193</v>
      </c>
      <c r="I42" s="22" t="s">
        <v>3172</v>
      </c>
      <c r="J42" s="22" t="s">
        <v>3173</v>
      </c>
      <c r="K42" s="22" t="s">
        <v>2958</v>
      </c>
      <c r="L42" s="86" t="s">
        <v>3025</v>
      </c>
      <c r="M42" s="85" t="s">
        <v>3174</v>
      </c>
      <c r="N42" s="85" t="s">
        <v>3181</v>
      </c>
      <c r="O42" s="87">
        <v>2.0</v>
      </c>
      <c r="P42" s="87">
        <v>4.0</v>
      </c>
      <c r="Q42" s="85" t="s">
        <v>3176</v>
      </c>
      <c r="R42" s="85" t="str">
        <f t="shared" si="2"/>
        <v>Запоріжжя</v>
      </c>
    </row>
    <row r="43">
      <c r="A43" s="23" t="s">
        <v>3194</v>
      </c>
      <c r="B43" s="23" t="s">
        <v>3195</v>
      </c>
      <c r="C43" s="23" t="s">
        <v>3196</v>
      </c>
      <c r="D43" s="23" t="s">
        <v>3197</v>
      </c>
      <c r="F43" s="22" t="s">
        <v>515</v>
      </c>
      <c r="G43" s="22" t="s">
        <v>2959</v>
      </c>
      <c r="H43" s="22" t="s">
        <v>3198</v>
      </c>
      <c r="I43" s="22" t="s">
        <v>3172</v>
      </c>
      <c r="J43" s="22" t="s">
        <v>3173</v>
      </c>
      <c r="K43" s="22" t="s">
        <v>2958</v>
      </c>
      <c r="L43" s="86" t="s">
        <v>3025</v>
      </c>
      <c r="M43" s="85" t="s">
        <v>3174</v>
      </c>
      <c r="N43" s="85" t="s">
        <v>3181</v>
      </c>
      <c r="O43" s="87">
        <v>2.0</v>
      </c>
      <c r="P43" s="87">
        <v>5.0</v>
      </c>
      <c r="Q43" s="85" t="s">
        <v>3176</v>
      </c>
      <c r="R43" s="85" t="str">
        <f t="shared" si="2"/>
        <v>Миколаїв</v>
      </c>
    </row>
    <row r="44">
      <c r="A44" s="23" t="s">
        <v>3199</v>
      </c>
      <c r="B44" s="23" t="s">
        <v>3200</v>
      </c>
      <c r="C44" s="23" t="s">
        <v>3201</v>
      </c>
      <c r="D44" s="23" t="s">
        <v>3202</v>
      </c>
      <c r="F44" s="22" t="s">
        <v>229</v>
      </c>
      <c r="G44" s="22" t="s">
        <v>2959</v>
      </c>
      <c r="H44" s="22" t="s">
        <v>3203</v>
      </c>
      <c r="I44" s="22" t="s">
        <v>3172</v>
      </c>
      <c r="J44" s="22" t="s">
        <v>3173</v>
      </c>
      <c r="K44" s="22" t="s">
        <v>2958</v>
      </c>
      <c r="L44" s="86" t="s">
        <v>3025</v>
      </c>
      <c r="M44" s="85" t="s">
        <v>3174</v>
      </c>
      <c r="N44" s="85" t="s">
        <v>3181</v>
      </c>
      <c r="O44" s="87">
        <v>2.0</v>
      </c>
      <c r="P44" s="87">
        <v>6.0</v>
      </c>
      <c r="Q44" s="85" t="s">
        <v>3176</v>
      </c>
      <c r="R44" s="85" t="str">
        <f t="shared" si="2"/>
        <v>Одеса</v>
      </c>
    </row>
    <row r="45">
      <c r="A45" s="23" t="s">
        <v>3204</v>
      </c>
      <c r="B45" s="23" t="s">
        <v>3205</v>
      </c>
      <c r="C45" s="23" t="s">
        <v>3206</v>
      </c>
      <c r="D45" s="23" t="s">
        <v>3207</v>
      </c>
      <c r="F45" s="22" t="s">
        <v>178</v>
      </c>
      <c r="G45" s="22" t="s">
        <v>2959</v>
      </c>
      <c r="H45" s="22" t="s">
        <v>3208</v>
      </c>
      <c r="I45" s="22" t="s">
        <v>3172</v>
      </c>
      <c r="J45" s="22" t="s">
        <v>3173</v>
      </c>
      <c r="K45" s="22" t="s">
        <v>2958</v>
      </c>
      <c r="L45" s="86" t="s">
        <v>3025</v>
      </c>
      <c r="M45" s="85" t="s">
        <v>3174</v>
      </c>
      <c r="N45" s="85" t="s">
        <v>3181</v>
      </c>
      <c r="O45" s="87">
        <v>2.0</v>
      </c>
      <c r="P45" s="87">
        <v>7.0</v>
      </c>
      <c r="Q45" s="85" t="s">
        <v>3176</v>
      </c>
      <c r="R45" s="85" t="str">
        <f t="shared" si="2"/>
        <v>Харків</v>
      </c>
    </row>
    <row r="46">
      <c r="A46" s="23"/>
      <c r="B46" s="23"/>
      <c r="C46" s="23"/>
      <c r="D46" s="23"/>
      <c r="F46" s="22" t="s">
        <v>1876</v>
      </c>
      <c r="G46" s="22" t="s">
        <v>2959</v>
      </c>
      <c r="H46" s="22" t="s">
        <v>3209</v>
      </c>
      <c r="I46" s="22" t="s">
        <v>3172</v>
      </c>
      <c r="J46" s="22" t="s">
        <v>3173</v>
      </c>
      <c r="K46" s="22" t="s">
        <v>2958</v>
      </c>
      <c r="L46" s="86" t="s">
        <v>3187</v>
      </c>
      <c r="M46" s="85" t="s">
        <v>3174</v>
      </c>
      <c r="N46" s="85" t="s">
        <v>3181</v>
      </c>
      <c r="O46" s="87">
        <v>2.0</v>
      </c>
      <c r="P46" s="87">
        <v>8.0</v>
      </c>
      <c r="Q46" s="85" t="s">
        <v>3210</v>
      </c>
      <c r="R46" s="85" t="str">
        <f t="shared" si="2"/>
        <v>Херсон</v>
      </c>
    </row>
    <row r="47">
      <c r="A47" s="23" t="s">
        <v>3211</v>
      </c>
      <c r="B47" s="23"/>
      <c r="C47" s="23"/>
      <c r="D47" s="23"/>
      <c r="F47" s="22" t="s">
        <v>687</v>
      </c>
      <c r="G47" s="22" t="s">
        <v>2959</v>
      </c>
      <c r="H47" s="22" t="s">
        <v>3212</v>
      </c>
      <c r="I47" s="22" t="s">
        <v>3172</v>
      </c>
      <c r="J47" s="22" t="s">
        <v>3173</v>
      </c>
      <c r="K47" s="22" t="s">
        <v>2958</v>
      </c>
      <c r="L47" s="86" t="s">
        <v>3187</v>
      </c>
      <c r="M47" s="85" t="s">
        <v>3174</v>
      </c>
      <c r="N47" s="85" t="s">
        <v>3181</v>
      </c>
      <c r="O47" s="87">
        <v>2.0</v>
      </c>
      <c r="P47" s="87">
        <v>9.0</v>
      </c>
      <c r="Q47" s="85" t="s">
        <v>3213</v>
      </c>
      <c r="R47" s="85" t="str">
        <f t="shared" si="2"/>
        <v>Чернігів</v>
      </c>
    </row>
    <row r="48">
      <c r="A48" s="23" t="s">
        <v>3214</v>
      </c>
      <c r="B48" s="23" t="s">
        <v>3215</v>
      </c>
      <c r="C48" s="23" t="s">
        <v>3216</v>
      </c>
      <c r="D48" s="23" t="s">
        <v>3217</v>
      </c>
      <c r="F48" s="22" t="s">
        <v>301</v>
      </c>
      <c r="G48" s="22" t="s">
        <v>2959</v>
      </c>
      <c r="H48" s="22" t="s">
        <v>3218</v>
      </c>
      <c r="I48" s="22" t="s">
        <v>3172</v>
      </c>
      <c r="J48" s="22" t="s">
        <v>3173</v>
      </c>
      <c r="K48" s="22" t="s">
        <v>2958</v>
      </c>
      <c r="L48" s="86" t="s">
        <v>3025</v>
      </c>
      <c r="M48" s="85" t="s">
        <v>3174</v>
      </c>
      <c r="N48" s="85" t="s">
        <v>3219</v>
      </c>
      <c r="O48" s="87">
        <v>3.0</v>
      </c>
      <c r="P48" s="87">
        <v>10.0</v>
      </c>
      <c r="Q48" s="85" t="s">
        <v>3176</v>
      </c>
      <c r="R48" s="85" t="str">
        <f t="shared" si="2"/>
        <v>Кривий Ріг</v>
      </c>
    </row>
    <row r="49">
      <c r="A49" s="23" t="s">
        <v>3220</v>
      </c>
      <c r="B49" s="23" t="s">
        <v>3221</v>
      </c>
      <c r="C49" s="23" t="s">
        <v>3222</v>
      </c>
      <c r="D49" s="23" t="s">
        <v>3223</v>
      </c>
      <c r="F49" s="22" t="s">
        <v>450</v>
      </c>
      <c r="G49" s="22" t="s">
        <v>2959</v>
      </c>
      <c r="H49" s="22" t="s">
        <v>3224</v>
      </c>
      <c r="I49" s="22" t="s">
        <v>3172</v>
      </c>
      <c r="J49" s="22" t="s">
        <v>3173</v>
      </c>
      <c r="K49" s="22" t="s">
        <v>2958</v>
      </c>
      <c r="L49" s="86" t="s">
        <v>3025</v>
      </c>
      <c r="M49" s="85" t="s">
        <v>3174</v>
      </c>
      <c r="N49" s="85" t="s">
        <v>3219</v>
      </c>
      <c r="O49" s="87">
        <v>3.0</v>
      </c>
      <c r="P49" s="87">
        <v>11.0</v>
      </c>
      <c r="Q49" s="85" t="s">
        <v>3176</v>
      </c>
      <c r="R49" s="85" t="str">
        <f t="shared" si="2"/>
        <v>Павлоград</v>
      </c>
    </row>
    <row r="50">
      <c r="A50" s="23" t="s">
        <v>3225</v>
      </c>
      <c r="B50" s="23" t="s">
        <v>3226</v>
      </c>
      <c r="C50" s="23" t="s">
        <v>3227</v>
      </c>
      <c r="D50" s="23" t="s">
        <v>3228</v>
      </c>
      <c r="F50" s="22" t="s">
        <v>1189</v>
      </c>
      <c r="G50" s="22" t="s">
        <v>2959</v>
      </c>
      <c r="H50" s="22" t="s">
        <v>3229</v>
      </c>
      <c r="I50" s="22" t="s">
        <v>3172</v>
      </c>
      <c r="J50" s="22" t="s">
        <v>3173</v>
      </c>
      <c r="K50" s="22" t="s">
        <v>2958</v>
      </c>
      <c r="L50" s="85">
        <v>46291.0</v>
      </c>
      <c r="M50" s="85" t="str">
        <f>IFERROR(__xludf.DUMMYFUNCTION("IF(F50="""","""",IFERROR(COUNTUNIQUE(FILTER('Аудит покриття'!$A$2:$A$6500,'Аудит покриття'!$B$2:$B$6500=F50,'Аудит покриття'!$A$2:$A$6500&gt;='Розрахунок'!$K$2-364,'Аудит покриття'!$A$2:$A$6500&lt;='Розрахунок'!$K$2,REGEXMATCH('Аудит покриття'!$C$2:$C$6500,""^("&amp;"LEGACY_SYSTEMATIC|VERIFIED)$""))),0)&amp;""/365"")"),"359/365")</f>
        <v>359/365</v>
      </c>
      <c r="N50" s="85" t="s">
        <v>3181</v>
      </c>
      <c r="O50" s="87">
        <v>2.0</v>
      </c>
      <c r="P50" s="87">
        <v>12.0</v>
      </c>
      <c r="Q50" s="85" t="s">
        <v>3230</v>
      </c>
      <c r="R50" s="85" t="str">
        <f t="shared" si="2"/>
        <v>Полтава</v>
      </c>
    </row>
    <row r="51">
      <c r="A51" s="23" t="s">
        <v>3231</v>
      </c>
      <c r="B51" s="23" t="s">
        <v>3232</v>
      </c>
      <c r="C51" s="23" t="s">
        <v>3233</v>
      </c>
      <c r="D51" s="23" t="s">
        <v>3234</v>
      </c>
      <c r="F51" s="22" t="s">
        <v>1937</v>
      </c>
      <c r="G51" s="22" t="s">
        <v>2959</v>
      </c>
      <c r="H51" s="22" t="s">
        <v>3235</v>
      </c>
      <c r="I51" s="22" t="s">
        <v>3172</v>
      </c>
      <c r="J51" s="22" t="s">
        <v>3173</v>
      </c>
      <c r="K51" s="22" t="s">
        <v>2958</v>
      </c>
      <c r="L51" s="86" t="s">
        <v>3187</v>
      </c>
      <c r="M51" s="22" t="s">
        <v>3174</v>
      </c>
      <c r="N51" s="22" t="s">
        <v>3181</v>
      </c>
      <c r="O51" s="87">
        <v>2.0</v>
      </c>
      <c r="P51" s="87">
        <v>13.0</v>
      </c>
      <c r="Q51" s="22" t="s">
        <v>3236</v>
      </c>
      <c r="R51" s="22" t="str">
        <f t="shared" si="2"/>
        <v>Суми</v>
      </c>
    </row>
    <row r="52">
      <c r="A52" s="23" t="s">
        <v>3237</v>
      </c>
      <c r="B52" s="23" t="s">
        <v>3238</v>
      </c>
      <c r="C52" s="23" t="s">
        <v>3239</v>
      </c>
      <c r="D52" s="23" t="s">
        <v>3240</v>
      </c>
      <c r="F52" s="2" t="s">
        <v>1957</v>
      </c>
      <c r="G52" s="2" t="s">
        <v>2959</v>
      </c>
      <c r="H52" s="2" t="s">
        <v>3241</v>
      </c>
      <c r="I52" s="2" t="s">
        <v>3172</v>
      </c>
      <c r="J52" s="2" t="s">
        <v>3173</v>
      </c>
      <c r="K52" s="2" t="s">
        <v>2958</v>
      </c>
      <c r="L52" s="47" t="s">
        <v>3187</v>
      </c>
      <c r="M52" s="2" t="str">
        <f>IFERROR(__xludf.DUMMYFUNCTION("IF(F52="""","""",IFERROR(COUNTUNIQUE(FILTER('Аудит покриття'!$A$2:$A$6905,'Аудит покриття'!$B$2:$B$6905=F52,'Аудит покриття'!$A$2:$A$6905&gt;='Розрахунок'!$K$2-364,'Аудит покриття'!$A$2:$A$6905&lt;='Розрахунок'!$K$2,REGEXMATCH('Аудит покриття'!$C$2:$C$6905,""^("&amp;"LEGACY_SYSTEMATIC|VERIFIED)$""))),0)&amp;""/365"")"),"359/365")</f>
        <v>359/365</v>
      </c>
      <c r="N52" s="2" t="s">
        <v>3219</v>
      </c>
      <c r="O52" s="88">
        <v>2.0</v>
      </c>
      <c r="P52" s="88">
        <v>14.0</v>
      </c>
      <c r="Q52" s="2" t="s">
        <v>3242</v>
      </c>
      <c r="R52" s="2" t="s">
        <v>1957</v>
      </c>
    </row>
    <row r="53">
      <c r="A53" s="23" t="s">
        <v>2789</v>
      </c>
      <c r="B53" s="23" t="s">
        <v>3243</v>
      </c>
      <c r="C53" s="23" t="s">
        <v>3244</v>
      </c>
      <c r="D53" s="23" t="s">
        <v>3245</v>
      </c>
      <c r="O53" s="89"/>
      <c r="P53" s="89"/>
    </row>
    <row r="54">
      <c r="A54" s="2" t="s">
        <v>3246</v>
      </c>
      <c r="O54" s="89"/>
      <c r="P54" s="89"/>
    </row>
    <row r="55">
      <c r="A55" s="2" t="s">
        <v>3247</v>
      </c>
      <c r="B55" s="2" t="s">
        <v>3248</v>
      </c>
      <c r="C55" s="2" t="s">
        <v>3249</v>
      </c>
      <c r="D55" s="2" t="s">
        <v>3250</v>
      </c>
      <c r="O55" s="89"/>
      <c r="P55" s="89"/>
    </row>
    <row r="56">
      <c r="A56" s="2" t="s">
        <v>3251</v>
      </c>
      <c r="B56" s="2" t="s">
        <v>3252</v>
      </c>
      <c r="C56" s="2" t="s">
        <v>3253</v>
      </c>
      <c r="D56" s="2" t="s">
        <v>3254</v>
      </c>
      <c r="O56" s="89"/>
      <c r="P56" s="89"/>
    </row>
    <row r="57">
      <c r="A57" s="2" t="s">
        <v>3255</v>
      </c>
      <c r="B57" s="2" t="s">
        <v>3256</v>
      </c>
      <c r="C57" s="2" t="s">
        <v>84</v>
      </c>
      <c r="D57" s="2" t="s">
        <v>3257</v>
      </c>
      <c r="O57" s="89"/>
      <c r="P57" s="89"/>
    </row>
    <row r="58">
      <c r="A58" s="2" t="s">
        <v>3258</v>
      </c>
      <c r="B58" s="2" t="s">
        <v>3259</v>
      </c>
      <c r="C58" s="2" t="s">
        <v>3260</v>
      </c>
      <c r="D58" s="2" t="s">
        <v>3261</v>
      </c>
      <c r="O58" s="89"/>
      <c r="P58" s="89"/>
    </row>
    <row r="59">
      <c r="A59" s="2" t="s">
        <v>3262</v>
      </c>
      <c r="B59" s="2" t="s">
        <v>3259</v>
      </c>
      <c r="C59" s="2" t="s">
        <v>3263</v>
      </c>
      <c r="D59" s="2" t="s">
        <v>3264</v>
      </c>
      <c r="O59" s="89"/>
      <c r="P59" s="89"/>
    </row>
    <row r="60">
      <c r="A60" s="2" t="s">
        <v>3265</v>
      </c>
      <c r="B60" s="2" t="s">
        <v>3248</v>
      </c>
      <c r="C60" s="2" t="s">
        <v>3266</v>
      </c>
      <c r="D60" s="2" t="s">
        <v>3267</v>
      </c>
      <c r="O60" s="89"/>
      <c r="P60" s="89"/>
    </row>
    <row r="61">
      <c r="A61" s="2" t="s">
        <v>3268</v>
      </c>
      <c r="B61" s="2" t="s">
        <v>3269</v>
      </c>
      <c r="C61" s="2" t="s">
        <v>3270</v>
      </c>
      <c r="D61" s="2" t="s">
        <v>3271</v>
      </c>
      <c r="O61" s="89"/>
      <c r="P61" s="89"/>
    </row>
    <row r="62">
      <c r="A62" s="2" t="s">
        <v>3272</v>
      </c>
      <c r="O62" s="89"/>
      <c r="P62" s="89"/>
    </row>
    <row r="63">
      <c r="A63" s="2" t="s">
        <v>3273</v>
      </c>
      <c r="B63" s="2" t="s">
        <v>3274</v>
      </c>
      <c r="C63" s="2" t="s">
        <v>3275</v>
      </c>
      <c r="D63" s="2" t="s">
        <v>3276</v>
      </c>
      <c r="O63" s="89"/>
      <c r="P63" s="89"/>
    </row>
    <row r="64">
      <c r="A64" s="2" t="s">
        <v>3277</v>
      </c>
      <c r="B64" s="2" t="s">
        <v>3278</v>
      </c>
      <c r="C64" s="2" t="s">
        <v>3279</v>
      </c>
      <c r="D64" s="2" t="s">
        <v>3280</v>
      </c>
      <c r="O64" s="89"/>
      <c r="P64" s="89"/>
    </row>
    <row r="65">
      <c r="A65" s="2" t="s">
        <v>3281</v>
      </c>
      <c r="B65" s="2" t="s">
        <v>3282</v>
      </c>
      <c r="C65" s="2" t="s">
        <v>3283</v>
      </c>
      <c r="D65" s="2" t="s">
        <v>3284</v>
      </c>
      <c r="O65" s="89"/>
      <c r="P65" s="89"/>
    </row>
    <row r="66">
      <c r="O66" s="89"/>
      <c r="P66" s="89"/>
    </row>
    <row r="67">
      <c r="O67" s="89"/>
      <c r="P67" s="89"/>
    </row>
    <row r="68">
      <c r="O68" s="89"/>
      <c r="P68" s="89"/>
    </row>
    <row r="69">
      <c r="O69" s="89"/>
      <c r="P69" s="89"/>
    </row>
    <row r="70">
      <c r="O70" s="89"/>
      <c r="P70" s="89"/>
    </row>
    <row r="71">
      <c r="O71" s="89"/>
      <c r="P71" s="89"/>
    </row>
    <row r="72">
      <c r="O72" s="89"/>
      <c r="P72" s="89"/>
    </row>
    <row r="73">
      <c r="O73" s="89"/>
      <c r="P73" s="89"/>
    </row>
    <row r="74">
      <c r="O74" s="89"/>
      <c r="P74" s="89"/>
    </row>
    <row r="75">
      <c r="O75" s="89"/>
      <c r="P75" s="89"/>
    </row>
    <row r="76">
      <c r="O76" s="89"/>
      <c r="P76" s="89"/>
    </row>
    <row r="77">
      <c r="O77" s="89"/>
      <c r="P77" s="89"/>
    </row>
    <row r="78">
      <c r="O78" s="89"/>
      <c r="P78" s="89"/>
    </row>
    <row r="79">
      <c r="O79" s="89"/>
      <c r="P79" s="89"/>
    </row>
    <row r="80">
      <c r="O80" s="89"/>
      <c r="P80" s="89"/>
    </row>
    <row r="81">
      <c r="O81" s="89"/>
      <c r="P81" s="89"/>
    </row>
    <row r="82">
      <c r="O82" s="89"/>
      <c r="P82" s="89"/>
    </row>
    <row r="83">
      <c r="O83" s="89"/>
      <c r="P83" s="89"/>
    </row>
    <row r="84">
      <c r="O84" s="89"/>
      <c r="P84" s="89"/>
    </row>
    <row r="85">
      <c r="O85" s="89"/>
      <c r="P85" s="89"/>
    </row>
    <row r="86">
      <c r="O86" s="89"/>
      <c r="P86" s="89"/>
    </row>
    <row r="87">
      <c r="O87" s="89"/>
      <c r="P87" s="89"/>
    </row>
    <row r="88">
      <c r="O88" s="89"/>
      <c r="P88" s="89"/>
    </row>
    <row r="89">
      <c r="O89" s="89"/>
      <c r="P89" s="89"/>
    </row>
    <row r="90">
      <c r="O90" s="89"/>
      <c r="P90" s="89"/>
    </row>
    <row r="91">
      <c r="O91" s="89"/>
      <c r="P91" s="89"/>
    </row>
    <row r="92">
      <c r="O92" s="89"/>
      <c r="P92" s="89"/>
    </row>
    <row r="93">
      <c r="O93" s="89"/>
      <c r="P93" s="89"/>
    </row>
    <row r="94">
      <c r="O94" s="89"/>
      <c r="P94" s="89"/>
    </row>
    <row r="95">
      <c r="O95" s="89"/>
      <c r="P95" s="89"/>
    </row>
    <row r="96">
      <c r="O96" s="89"/>
      <c r="P96" s="89"/>
    </row>
    <row r="97">
      <c r="O97" s="89"/>
      <c r="P97" s="89"/>
    </row>
    <row r="98">
      <c r="O98" s="89"/>
      <c r="P98" s="89"/>
    </row>
    <row r="99">
      <c r="O99" s="89"/>
      <c r="P99" s="89"/>
    </row>
    <row r="100">
      <c r="O100" s="89"/>
      <c r="P100" s="89"/>
    </row>
    <row r="105">
      <c r="A105" s="81" t="s">
        <v>3285</v>
      </c>
      <c r="B105" s="45" t="s">
        <v>3286</v>
      </c>
      <c r="C105" s="45" t="s">
        <v>3287</v>
      </c>
      <c r="D105" s="45" t="s">
        <v>3214</v>
      </c>
      <c r="E105" s="45" t="s">
        <v>3288</v>
      </c>
      <c r="F105" s="45" t="s">
        <v>3289</v>
      </c>
      <c r="G105" s="45" t="s">
        <v>3290</v>
      </c>
      <c r="H105" s="45" t="s">
        <v>3182</v>
      </c>
      <c r="I105" s="45" t="s">
        <v>3291</v>
      </c>
      <c r="J105" s="45"/>
      <c r="K105" s="45"/>
      <c r="L105" s="45"/>
      <c r="M105" s="45"/>
      <c r="N105" s="45"/>
      <c r="O105" s="45"/>
      <c r="P105" s="45"/>
      <c r="Q105" s="45"/>
      <c r="R105" s="45"/>
    </row>
    <row r="106">
      <c r="A106" s="23" t="s">
        <v>3292</v>
      </c>
      <c r="B106" s="23" t="s">
        <v>3293</v>
      </c>
      <c r="C106" s="23" t="s">
        <v>3294</v>
      </c>
      <c r="D106" s="23" t="s">
        <v>3295</v>
      </c>
      <c r="E106" s="23" t="s">
        <v>3296</v>
      </c>
      <c r="F106" s="23" t="s">
        <v>3297</v>
      </c>
      <c r="G106" s="23" t="s">
        <v>3234</v>
      </c>
      <c r="H106" s="23" t="s">
        <v>3298</v>
      </c>
      <c r="I106" s="23" t="s">
        <v>1799</v>
      </c>
      <c r="J106" s="23"/>
      <c r="K106" s="23"/>
      <c r="L106" s="23"/>
      <c r="M106" s="23"/>
      <c r="N106" s="23"/>
      <c r="O106" s="23"/>
      <c r="P106" s="23"/>
      <c r="Q106" s="23"/>
      <c r="R106" s="23"/>
    </row>
    <row r="107">
      <c r="A107" s="23" t="s">
        <v>3292</v>
      </c>
      <c r="B107" s="23" t="s">
        <v>3293</v>
      </c>
      <c r="C107" s="23" t="s">
        <v>3299</v>
      </c>
      <c r="D107" s="23" t="s">
        <v>3225</v>
      </c>
      <c r="E107" s="23" t="s">
        <v>3300</v>
      </c>
      <c r="F107" s="23" t="s">
        <v>3301</v>
      </c>
      <c r="G107" s="23" t="s">
        <v>3228</v>
      </c>
      <c r="H107" s="23" t="s">
        <v>3298</v>
      </c>
      <c r="I107" s="23" t="s">
        <v>1799</v>
      </c>
      <c r="J107" s="23"/>
      <c r="K107" s="23"/>
      <c r="L107" s="23"/>
      <c r="M107" s="23"/>
      <c r="N107" s="23"/>
      <c r="O107" s="23"/>
      <c r="P107" s="23"/>
      <c r="Q107" s="23"/>
      <c r="R107" s="23"/>
    </row>
    <row r="108">
      <c r="A108" s="23" t="s">
        <v>3292</v>
      </c>
      <c r="B108" s="23" t="s">
        <v>3293</v>
      </c>
      <c r="C108" s="90" t="s">
        <v>3302</v>
      </c>
      <c r="D108" s="23" t="s">
        <v>3231</v>
      </c>
      <c r="E108" s="23" t="s">
        <v>3303</v>
      </c>
      <c r="F108" s="23" t="s">
        <v>3304</v>
      </c>
      <c r="G108" s="23" t="s">
        <v>3305</v>
      </c>
      <c r="H108" s="23" t="s">
        <v>3298</v>
      </c>
      <c r="I108" s="23" t="s">
        <v>1799</v>
      </c>
      <c r="J108" s="23"/>
      <c r="K108" s="23"/>
      <c r="L108" s="23"/>
      <c r="M108" s="23"/>
      <c r="N108" s="23"/>
      <c r="O108" s="23"/>
      <c r="P108" s="23"/>
      <c r="Q108" s="23"/>
      <c r="R108" s="23"/>
    </row>
    <row r="109">
      <c r="A109" s="23" t="s">
        <v>3292</v>
      </c>
      <c r="B109" s="23" t="s">
        <v>3293</v>
      </c>
      <c r="C109" s="23" t="s">
        <v>3306</v>
      </c>
      <c r="D109" s="23" t="s">
        <v>3237</v>
      </c>
      <c r="E109" s="23" t="s">
        <v>3307</v>
      </c>
      <c r="F109" s="23" t="s">
        <v>3308</v>
      </c>
      <c r="G109" s="23" t="s">
        <v>3240</v>
      </c>
      <c r="H109" s="23" t="s">
        <v>3298</v>
      </c>
      <c r="I109" s="23" t="s">
        <v>1799</v>
      </c>
      <c r="J109" s="23"/>
      <c r="K109" s="23"/>
      <c r="L109" s="23"/>
      <c r="M109" s="23"/>
      <c r="N109" s="23"/>
      <c r="O109" s="23"/>
      <c r="P109" s="23"/>
      <c r="Q109" s="23"/>
      <c r="R109" s="23"/>
    </row>
    <row r="110">
      <c r="A110" s="23" t="s">
        <v>3309</v>
      </c>
      <c r="B110" s="23" t="s">
        <v>194</v>
      </c>
      <c r="C110" s="90" t="s">
        <v>3310</v>
      </c>
      <c r="D110" s="23" t="s">
        <v>3311</v>
      </c>
      <c r="E110" s="23" t="s">
        <v>3312</v>
      </c>
      <c r="F110" s="23" t="s">
        <v>3313</v>
      </c>
      <c r="G110" s="23" t="s">
        <v>3314</v>
      </c>
      <c r="H110" s="23" t="s">
        <v>3298</v>
      </c>
      <c r="I110" s="23" t="s">
        <v>1799</v>
      </c>
      <c r="J110" s="23"/>
      <c r="K110" s="23"/>
      <c r="L110" s="23"/>
      <c r="M110" s="23"/>
      <c r="N110" s="23"/>
      <c r="O110" s="23"/>
      <c r="P110" s="23"/>
      <c r="Q110" s="23"/>
      <c r="R110" s="23"/>
    </row>
    <row r="111">
      <c r="A111" s="23" t="s">
        <v>3315</v>
      </c>
      <c r="B111" s="23" t="s">
        <v>3316</v>
      </c>
      <c r="C111" s="90" t="s">
        <v>3317</v>
      </c>
      <c r="D111" s="23" t="s">
        <v>3220</v>
      </c>
      <c r="E111" s="23" t="s">
        <v>131</v>
      </c>
      <c r="F111" s="23" t="s">
        <v>3318</v>
      </c>
      <c r="G111" s="23" t="s">
        <v>3319</v>
      </c>
      <c r="H111" s="23" t="s">
        <v>3298</v>
      </c>
      <c r="I111" s="23" t="s">
        <v>1799</v>
      </c>
      <c r="J111" s="23"/>
      <c r="K111" s="23"/>
      <c r="L111" s="23"/>
      <c r="M111" s="23"/>
      <c r="N111" s="23"/>
      <c r="O111" s="23"/>
      <c r="P111" s="23"/>
      <c r="Q111" s="23"/>
      <c r="R111" s="23"/>
    </row>
    <row r="112">
      <c r="A112" s="23" t="s">
        <v>3315</v>
      </c>
      <c r="B112" s="23" t="s">
        <v>145</v>
      </c>
      <c r="C112" s="90" t="s">
        <v>3320</v>
      </c>
      <c r="D112" s="23" t="s">
        <v>3220</v>
      </c>
      <c r="E112" s="23" t="s">
        <v>131</v>
      </c>
      <c r="F112" s="23" t="s">
        <v>3321</v>
      </c>
      <c r="G112" s="23" t="s">
        <v>3322</v>
      </c>
      <c r="H112" s="23" t="s">
        <v>3298</v>
      </c>
      <c r="I112" s="23" t="s">
        <v>1799</v>
      </c>
      <c r="J112" s="23"/>
      <c r="K112" s="23"/>
      <c r="L112" s="23"/>
      <c r="M112" s="23"/>
      <c r="N112" s="23"/>
      <c r="O112" s="23"/>
      <c r="P112" s="23"/>
      <c r="Q112" s="23"/>
      <c r="R112" s="23"/>
    </row>
    <row r="113">
      <c r="A113" s="23" t="s">
        <v>3315</v>
      </c>
      <c r="B113" s="23" t="s">
        <v>145</v>
      </c>
      <c r="C113" s="90" t="s">
        <v>3323</v>
      </c>
      <c r="D113" s="23" t="s">
        <v>3225</v>
      </c>
      <c r="E113" s="23" t="s">
        <v>3324</v>
      </c>
      <c r="F113" s="23" t="s">
        <v>3325</v>
      </c>
      <c r="G113" s="23" t="s">
        <v>3326</v>
      </c>
      <c r="H113" s="23" t="s">
        <v>3298</v>
      </c>
      <c r="I113" s="23" t="s">
        <v>1799</v>
      </c>
      <c r="J113" s="23"/>
      <c r="K113" s="23"/>
      <c r="L113" s="23"/>
      <c r="M113" s="23"/>
      <c r="N113" s="23"/>
      <c r="O113" s="23"/>
      <c r="P113" s="23"/>
      <c r="Q113" s="23"/>
      <c r="R113" s="23"/>
    </row>
    <row r="114">
      <c r="A114" s="23" t="s">
        <v>3315</v>
      </c>
      <c r="B114" s="23" t="s">
        <v>301</v>
      </c>
      <c r="C114" s="90" t="s">
        <v>3327</v>
      </c>
      <c r="D114" s="23" t="s">
        <v>3225</v>
      </c>
      <c r="E114" s="23" t="s">
        <v>3328</v>
      </c>
      <c r="F114" s="23" t="s">
        <v>3329</v>
      </c>
      <c r="G114" s="23" t="s">
        <v>3330</v>
      </c>
      <c r="H114" s="23" t="s">
        <v>3298</v>
      </c>
      <c r="I114" s="23" t="s">
        <v>1799</v>
      </c>
      <c r="J114" s="23"/>
      <c r="K114" s="23"/>
      <c r="L114" s="23"/>
      <c r="M114" s="23"/>
      <c r="N114" s="23"/>
      <c r="O114" s="23"/>
      <c r="P114" s="23"/>
      <c r="Q114" s="23"/>
      <c r="R114" s="23"/>
    </row>
    <row r="115">
      <c r="A115" s="23" t="s">
        <v>3315</v>
      </c>
      <c r="B115" s="23" t="s">
        <v>301</v>
      </c>
      <c r="C115" s="90" t="s">
        <v>3331</v>
      </c>
      <c r="D115" s="23" t="s">
        <v>3225</v>
      </c>
      <c r="E115" s="23" t="s">
        <v>131</v>
      </c>
      <c r="F115" s="23" t="s">
        <v>3332</v>
      </c>
      <c r="G115" s="23" t="s">
        <v>3333</v>
      </c>
      <c r="H115" s="23" t="s">
        <v>3298</v>
      </c>
      <c r="I115" s="23" t="s">
        <v>1799</v>
      </c>
      <c r="J115" s="23"/>
      <c r="K115" s="23"/>
      <c r="L115" s="23"/>
      <c r="M115" s="23"/>
      <c r="N115" s="23"/>
      <c r="O115" s="23"/>
      <c r="P115" s="23"/>
      <c r="Q115" s="23"/>
      <c r="R115" s="23"/>
    </row>
    <row r="116">
      <c r="A116" s="23" t="s">
        <v>3315</v>
      </c>
      <c r="B116" s="23" t="s">
        <v>301</v>
      </c>
      <c r="C116" s="90" t="s">
        <v>3334</v>
      </c>
      <c r="D116" s="23" t="s">
        <v>3225</v>
      </c>
      <c r="E116" s="23" t="s">
        <v>131</v>
      </c>
      <c r="F116" s="23" t="s">
        <v>3335</v>
      </c>
      <c r="G116" s="23" t="s">
        <v>3336</v>
      </c>
      <c r="H116" s="23" t="s">
        <v>3298</v>
      </c>
      <c r="I116" s="23" t="s">
        <v>1799</v>
      </c>
      <c r="J116" s="23"/>
      <c r="K116" s="23"/>
      <c r="L116" s="23"/>
      <c r="M116" s="23"/>
      <c r="N116" s="23"/>
      <c r="O116" s="23"/>
      <c r="P116" s="23"/>
      <c r="Q116" s="23"/>
      <c r="R116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2" max="34" width="18.88"/>
    <col customWidth="1" min="35" max="38" width="13.88"/>
    <col customWidth="1" min="39" max="39" width="27.63"/>
  </cols>
  <sheetData>
    <row r="1">
      <c r="A1" s="91" t="s">
        <v>3337</v>
      </c>
      <c r="B1" s="91" t="s">
        <v>3338</v>
      </c>
      <c r="C1" s="91" t="s">
        <v>103</v>
      </c>
      <c r="D1" s="91" t="s">
        <v>104</v>
      </c>
      <c r="E1" s="91" t="s">
        <v>106</v>
      </c>
      <c r="F1" s="91" t="s">
        <v>9</v>
      </c>
      <c r="G1" s="91" t="s">
        <v>10</v>
      </c>
      <c r="H1" s="91" t="s">
        <v>11</v>
      </c>
      <c r="I1" s="91" t="s">
        <v>12</v>
      </c>
      <c r="J1" s="92" t="s">
        <v>3339</v>
      </c>
      <c r="K1" s="92" t="s">
        <v>71</v>
      </c>
      <c r="L1" s="92" t="s">
        <v>15</v>
      </c>
      <c r="M1" s="92" t="s">
        <v>16</v>
      </c>
      <c r="N1" s="92" t="s">
        <v>3340</v>
      </c>
      <c r="O1" s="92" t="s">
        <v>99</v>
      </c>
      <c r="P1" s="91" t="s">
        <v>3341</v>
      </c>
      <c r="Q1" s="92" t="s">
        <v>3342</v>
      </c>
      <c r="R1" s="92" t="s">
        <v>3343</v>
      </c>
      <c r="S1" s="92" t="s">
        <v>3344</v>
      </c>
      <c r="T1" s="91" t="s">
        <v>84</v>
      </c>
      <c r="U1" s="91" t="s">
        <v>3345</v>
      </c>
      <c r="V1" s="91" t="s">
        <v>3346</v>
      </c>
      <c r="W1" s="91" t="s">
        <v>3347</v>
      </c>
      <c r="X1" s="91" t="s">
        <v>3348</v>
      </c>
      <c r="Y1" s="91" t="s">
        <v>93</v>
      </c>
      <c r="Z1" s="91" t="s">
        <v>95</v>
      </c>
      <c r="AA1" s="92" t="s">
        <v>97</v>
      </c>
      <c r="AB1" s="91" t="s">
        <v>3349</v>
      </c>
      <c r="AC1" s="91" t="s">
        <v>3350</v>
      </c>
      <c r="AD1" s="91" t="s">
        <v>3351</v>
      </c>
      <c r="AE1" s="91" t="s">
        <v>3352</v>
      </c>
      <c r="AF1" s="91" t="s">
        <v>3353</v>
      </c>
      <c r="AG1" s="91" t="s">
        <v>3354</v>
      </c>
      <c r="AH1" s="91" t="s">
        <v>3355</v>
      </c>
      <c r="AI1" s="91" t="s">
        <v>3356</v>
      </c>
      <c r="AJ1" s="92" t="s">
        <v>3357</v>
      </c>
      <c r="AK1" s="91" t="s">
        <v>3358</v>
      </c>
      <c r="AL1" s="91" t="s">
        <v>2704</v>
      </c>
      <c r="AM1" s="91" t="s">
        <v>2740</v>
      </c>
    </row>
    <row r="2">
      <c r="A2" s="54">
        <v>45926.0</v>
      </c>
      <c r="B2" s="54">
        <v>45927.0</v>
      </c>
      <c r="C2" s="2" t="s">
        <v>194</v>
      </c>
      <c r="D2" s="2" t="s">
        <v>146</v>
      </c>
      <c r="E2" s="2" t="s">
        <v>288</v>
      </c>
      <c r="F2" s="53">
        <v>0.0</v>
      </c>
      <c r="G2" s="53">
        <v>0.0</v>
      </c>
      <c r="H2" s="53">
        <v>0.0</v>
      </c>
      <c r="I2" s="53">
        <v>0.0</v>
      </c>
      <c r="J2" s="53">
        <v>0.023580343265805513</v>
      </c>
      <c r="K2" s="2" t="s">
        <v>148</v>
      </c>
      <c r="L2" s="53">
        <v>1.0</v>
      </c>
      <c r="M2" s="2" t="s">
        <v>3359</v>
      </c>
      <c r="N2" s="2" t="s">
        <v>3360</v>
      </c>
      <c r="O2" s="55"/>
      <c r="AB2" s="2" t="s">
        <v>164</v>
      </c>
      <c r="AC2" s="2" t="s">
        <v>3361</v>
      </c>
      <c r="AD2" s="2" t="s">
        <v>3362</v>
      </c>
      <c r="AE2" s="2" t="s">
        <v>3363</v>
      </c>
      <c r="AF2" s="93"/>
      <c r="AG2" s="2" t="s">
        <v>3364</v>
      </c>
      <c r="AH2" s="2" t="s">
        <v>3365</v>
      </c>
      <c r="AI2" s="2">
        <v>0.0</v>
      </c>
      <c r="AJ2" s="94">
        <v>6.0E-4</v>
      </c>
      <c r="AK2" s="94">
        <v>0.0</v>
      </c>
      <c r="AL2" s="79"/>
      <c r="AM2" s="2" t="s">
        <v>3366</v>
      </c>
    </row>
    <row r="3">
      <c r="A3" s="54">
        <v>45926.0</v>
      </c>
      <c r="B3" s="54">
        <v>45927.0</v>
      </c>
      <c r="C3" s="2" t="s">
        <v>229</v>
      </c>
      <c r="D3" s="2" t="s">
        <v>146</v>
      </c>
      <c r="E3" s="2" t="s">
        <v>288</v>
      </c>
      <c r="F3" s="53">
        <v>0.0</v>
      </c>
      <c r="G3" s="53">
        <v>0.0</v>
      </c>
      <c r="H3" s="53">
        <v>0.0</v>
      </c>
      <c r="I3" s="53">
        <v>0.0</v>
      </c>
      <c r="J3" s="53">
        <v>0.03005252706672474</v>
      </c>
      <c r="K3" s="2" t="s">
        <v>208</v>
      </c>
      <c r="L3" s="53">
        <v>0.75</v>
      </c>
      <c r="M3" s="2" t="s">
        <v>3367</v>
      </c>
      <c r="N3" s="2" t="s">
        <v>3360</v>
      </c>
      <c r="O3" s="55"/>
      <c r="AB3" s="2" t="s">
        <v>164</v>
      </c>
      <c r="AC3" s="2" t="s">
        <v>3361</v>
      </c>
      <c r="AD3" s="2" t="s">
        <v>3362</v>
      </c>
      <c r="AE3" s="2" t="s">
        <v>3363</v>
      </c>
      <c r="AF3" s="93"/>
      <c r="AG3" s="2" t="s">
        <v>3364</v>
      </c>
      <c r="AH3" s="2" t="s">
        <v>3365</v>
      </c>
      <c r="AI3" s="2">
        <v>0.0</v>
      </c>
      <c r="AJ3" s="94">
        <v>9.03154383096223E-4</v>
      </c>
      <c r="AK3" s="94">
        <v>0.0</v>
      </c>
      <c r="AL3" s="79"/>
      <c r="AM3" s="2" t="s">
        <v>3368</v>
      </c>
    </row>
    <row r="4">
      <c r="A4" s="54">
        <v>45926.0</v>
      </c>
      <c r="B4" s="54">
        <v>45927.0</v>
      </c>
      <c r="C4" s="2" t="s">
        <v>145</v>
      </c>
      <c r="D4" s="2" t="s">
        <v>146</v>
      </c>
      <c r="E4" s="2" t="s">
        <v>288</v>
      </c>
      <c r="F4" s="53">
        <v>0.125</v>
      </c>
      <c r="G4" s="53">
        <v>0.08333333333333333</v>
      </c>
      <c r="H4" s="53">
        <v>0.0625</v>
      </c>
      <c r="I4" s="53">
        <v>0.0625</v>
      </c>
      <c r="J4" s="53">
        <v>0.055317303726085884</v>
      </c>
      <c r="K4" s="2" t="s">
        <v>288</v>
      </c>
      <c r="L4" s="53">
        <v>1.0</v>
      </c>
      <c r="M4" s="2" t="s">
        <v>3369</v>
      </c>
      <c r="N4" s="2" t="s">
        <v>3360</v>
      </c>
      <c r="O4" s="55"/>
      <c r="AB4" s="2" t="s">
        <v>164</v>
      </c>
      <c r="AC4" s="2" t="s">
        <v>3361</v>
      </c>
      <c r="AD4" s="2" t="s">
        <v>3362</v>
      </c>
      <c r="AE4" s="2" t="s">
        <v>3363</v>
      </c>
      <c r="AF4" s="93"/>
      <c r="AG4" s="2" t="s">
        <v>3364</v>
      </c>
      <c r="AH4" s="2" t="s">
        <v>3365</v>
      </c>
      <c r="AI4" s="2">
        <v>0.0</v>
      </c>
      <c r="AJ4" s="94">
        <v>0.003060004091524035</v>
      </c>
      <c r="AK4" s="94">
        <v>0.00390625</v>
      </c>
      <c r="AL4" s="79"/>
      <c r="AM4" s="2" t="s">
        <v>3370</v>
      </c>
    </row>
    <row r="5">
      <c r="A5" s="54">
        <v>45926.0</v>
      </c>
      <c r="B5" s="54">
        <v>45927.0</v>
      </c>
      <c r="C5" s="2" t="s">
        <v>301</v>
      </c>
      <c r="D5" s="2" t="s">
        <v>146</v>
      </c>
      <c r="E5" s="2" t="s">
        <v>288</v>
      </c>
      <c r="F5" s="53">
        <v>0.0</v>
      </c>
      <c r="G5" s="53">
        <v>0.0</v>
      </c>
      <c r="H5" s="53">
        <v>0.0</v>
      </c>
      <c r="I5" s="53">
        <v>0.0</v>
      </c>
      <c r="J5" s="53">
        <v>0.009241456679998818</v>
      </c>
      <c r="K5" s="2" t="s">
        <v>256</v>
      </c>
      <c r="L5" s="53">
        <v>1.0</v>
      </c>
      <c r="M5" s="2" t="s">
        <v>3371</v>
      </c>
      <c r="N5" s="2" t="s">
        <v>3360</v>
      </c>
      <c r="O5" s="55"/>
      <c r="AB5" s="2" t="s">
        <v>164</v>
      </c>
      <c r="AC5" s="2" t="s">
        <v>3361</v>
      </c>
      <c r="AD5" s="2" t="s">
        <v>3362</v>
      </c>
      <c r="AE5" s="2" t="s">
        <v>3363</v>
      </c>
      <c r="AF5" s="93"/>
      <c r="AG5" s="2" t="s">
        <v>3364</v>
      </c>
      <c r="AH5" s="2" t="s">
        <v>3365</v>
      </c>
      <c r="AI5" s="2">
        <v>0.0</v>
      </c>
      <c r="AJ5" s="94">
        <v>8.540452156829478E-5</v>
      </c>
      <c r="AK5" s="94">
        <v>0.0</v>
      </c>
      <c r="AL5" s="79"/>
      <c r="AM5" s="2" t="s">
        <v>3372</v>
      </c>
    </row>
    <row r="6">
      <c r="A6" s="54">
        <v>45927.0</v>
      </c>
      <c r="B6" s="54">
        <v>45928.0</v>
      </c>
      <c r="C6" s="2" t="s">
        <v>194</v>
      </c>
      <c r="D6" s="2" t="s">
        <v>146</v>
      </c>
      <c r="E6" s="2" t="s">
        <v>256</v>
      </c>
      <c r="F6" s="53">
        <v>0.0</v>
      </c>
      <c r="G6" s="53">
        <v>0.0</v>
      </c>
      <c r="H6" s="53">
        <v>0.0</v>
      </c>
      <c r="I6" s="53">
        <v>0.0</v>
      </c>
      <c r="J6" s="53">
        <v>0.023278868135706322</v>
      </c>
      <c r="K6" s="2" t="s">
        <v>148</v>
      </c>
      <c r="L6" s="53">
        <v>1.0</v>
      </c>
      <c r="M6" s="2" t="s">
        <v>3359</v>
      </c>
      <c r="N6" s="2" t="s">
        <v>3360</v>
      </c>
      <c r="O6" s="55"/>
      <c r="AB6" s="2" t="s">
        <v>164</v>
      </c>
      <c r="AC6" s="2" t="s">
        <v>3361</v>
      </c>
      <c r="AD6" s="2" t="s">
        <v>3362</v>
      </c>
      <c r="AE6" s="2" t="s">
        <v>3363</v>
      </c>
      <c r="AF6" s="93"/>
      <c r="AG6" s="2" t="s">
        <v>3364</v>
      </c>
      <c r="AH6" s="2" t="s">
        <v>3365</v>
      </c>
      <c r="AI6" s="2">
        <v>0.0</v>
      </c>
      <c r="AJ6" s="94">
        <v>5.419057016796032E-4</v>
      </c>
      <c r="AK6" s="94">
        <v>0.0</v>
      </c>
      <c r="AL6" s="79"/>
      <c r="AM6" s="2" t="s">
        <v>3373</v>
      </c>
    </row>
    <row r="7">
      <c r="A7" s="54">
        <v>45927.0</v>
      </c>
      <c r="B7" s="54">
        <v>45928.0</v>
      </c>
      <c r="C7" s="2" t="s">
        <v>229</v>
      </c>
      <c r="D7" s="2" t="s">
        <v>146</v>
      </c>
      <c r="E7" s="2" t="s">
        <v>256</v>
      </c>
      <c r="F7" s="53">
        <v>0.0</v>
      </c>
      <c r="G7" s="53">
        <v>0.0</v>
      </c>
      <c r="H7" s="53">
        <v>0.0</v>
      </c>
      <c r="I7" s="53">
        <v>0.0</v>
      </c>
      <c r="J7" s="53">
        <v>0.029668304945565518</v>
      </c>
      <c r="K7" s="2" t="s">
        <v>208</v>
      </c>
      <c r="L7" s="53">
        <v>0.75</v>
      </c>
      <c r="M7" s="2" t="s">
        <v>3367</v>
      </c>
      <c r="N7" s="2" t="s">
        <v>3360</v>
      </c>
      <c r="O7" s="55"/>
      <c r="AB7" s="2" t="s">
        <v>164</v>
      </c>
      <c r="AC7" s="2" t="s">
        <v>3361</v>
      </c>
      <c r="AD7" s="2" t="s">
        <v>3362</v>
      </c>
      <c r="AE7" s="2" t="s">
        <v>3363</v>
      </c>
      <c r="AF7" s="93"/>
      <c r="AG7" s="2" t="s">
        <v>3364</v>
      </c>
      <c r="AH7" s="2" t="s">
        <v>3365</v>
      </c>
      <c r="AI7" s="2">
        <v>0.0</v>
      </c>
      <c r="AJ7" s="94">
        <v>8.802083183430673E-4</v>
      </c>
      <c r="AK7" s="94">
        <v>0.0</v>
      </c>
      <c r="AL7" s="79"/>
      <c r="AM7" s="2" t="s">
        <v>3374</v>
      </c>
    </row>
    <row r="8">
      <c r="A8" s="54">
        <v>45927.0</v>
      </c>
      <c r="B8" s="54">
        <v>45928.0</v>
      </c>
      <c r="C8" s="2" t="s">
        <v>145</v>
      </c>
      <c r="D8" s="2" t="s">
        <v>146</v>
      </c>
      <c r="E8" s="2" t="s">
        <v>256</v>
      </c>
      <c r="F8" s="53">
        <v>0.0</v>
      </c>
      <c r="G8" s="53">
        <v>0.0</v>
      </c>
      <c r="H8" s="53">
        <v>0.0</v>
      </c>
      <c r="I8" s="53">
        <v>0.0</v>
      </c>
      <c r="J8" s="53">
        <v>0.012136358756010095</v>
      </c>
      <c r="K8" s="2" t="s">
        <v>288</v>
      </c>
      <c r="L8" s="53">
        <v>1.0</v>
      </c>
      <c r="M8" s="2" t="s">
        <v>3369</v>
      </c>
      <c r="N8" s="2" t="s">
        <v>3360</v>
      </c>
      <c r="O8" s="55"/>
      <c r="AB8" s="2" t="s">
        <v>164</v>
      </c>
      <c r="AC8" s="2" t="s">
        <v>3361</v>
      </c>
      <c r="AD8" s="2" t="s">
        <v>3362</v>
      </c>
      <c r="AE8" s="2" t="s">
        <v>3363</v>
      </c>
      <c r="AF8" s="93"/>
      <c r="AG8" s="2" t="s">
        <v>3364</v>
      </c>
      <c r="AH8" s="2" t="s">
        <v>3365</v>
      </c>
      <c r="AI8" s="2">
        <v>0.0</v>
      </c>
      <c r="AJ8" s="94">
        <v>1.472912038545829E-4</v>
      </c>
      <c r="AK8" s="94">
        <v>0.0</v>
      </c>
      <c r="AL8" s="79"/>
      <c r="AM8" s="2" t="s">
        <v>3375</v>
      </c>
    </row>
    <row r="9">
      <c r="A9" s="54">
        <v>45927.0</v>
      </c>
      <c r="B9" s="54">
        <v>45928.0</v>
      </c>
      <c r="C9" s="2" t="s">
        <v>301</v>
      </c>
      <c r="D9" s="2" t="s">
        <v>146</v>
      </c>
      <c r="E9" s="2" t="s">
        <v>256</v>
      </c>
      <c r="F9" s="53">
        <v>0.125</v>
      </c>
      <c r="G9" s="53">
        <v>0.08333333333333333</v>
      </c>
      <c r="H9" s="53">
        <v>0.058823529411764705</v>
      </c>
      <c r="I9" s="53">
        <v>0.058823529411764705</v>
      </c>
      <c r="J9" s="53">
        <v>0.04838415562372822</v>
      </c>
      <c r="K9" s="2" t="s">
        <v>256</v>
      </c>
      <c r="L9" s="53">
        <v>1.0</v>
      </c>
      <c r="M9" s="2" t="s">
        <v>3371</v>
      </c>
      <c r="N9" s="2" t="s">
        <v>3360</v>
      </c>
      <c r="O9" s="55"/>
      <c r="AB9" s="2" t="s">
        <v>164</v>
      </c>
      <c r="AC9" s="2" t="s">
        <v>3361</v>
      </c>
      <c r="AD9" s="2" t="s">
        <v>3362</v>
      </c>
      <c r="AE9" s="2" t="s">
        <v>3363</v>
      </c>
      <c r="AF9" s="93"/>
      <c r="AG9" s="2" t="s">
        <v>3364</v>
      </c>
      <c r="AH9" s="2" t="s">
        <v>3365</v>
      </c>
      <c r="AI9" s="2">
        <v>0.0</v>
      </c>
      <c r="AJ9" s="94">
        <v>0.002341026515421151</v>
      </c>
      <c r="AK9" s="94">
        <v>0.0034602076124567475</v>
      </c>
      <c r="AL9" s="79"/>
      <c r="AM9" s="2" t="s">
        <v>3376</v>
      </c>
    </row>
    <row r="10">
      <c r="A10" s="54">
        <v>45928.0</v>
      </c>
      <c r="B10" s="54">
        <v>45929.0</v>
      </c>
      <c r="C10" s="2" t="s">
        <v>194</v>
      </c>
      <c r="D10" s="2" t="s">
        <v>146</v>
      </c>
      <c r="E10" s="2" t="s">
        <v>180</v>
      </c>
      <c r="F10" s="53">
        <v>0.0</v>
      </c>
      <c r="G10" s="53">
        <v>0.0</v>
      </c>
      <c r="H10" s="53">
        <v>0.058823529411764705</v>
      </c>
      <c r="I10" s="53">
        <v>0.058823529411764705</v>
      </c>
      <c r="J10" s="53">
        <v>0.0446803676835434</v>
      </c>
      <c r="K10" s="2" t="s">
        <v>148</v>
      </c>
      <c r="L10" s="53">
        <v>1.0</v>
      </c>
      <c r="M10" s="2" t="s">
        <v>3359</v>
      </c>
      <c r="N10" s="2" t="s">
        <v>3360</v>
      </c>
      <c r="O10" s="55"/>
      <c r="AB10" s="2" t="s">
        <v>164</v>
      </c>
      <c r="AC10" s="2" t="s">
        <v>3361</v>
      </c>
      <c r="AD10" s="2" t="s">
        <v>3362</v>
      </c>
      <c r="AE10" s="2" t="s">
        <v>3363</v>
      </c>
      <c r="AF10" s="93"/>
      <c r="AG10" s="2" t="s">
        <v>3364</v>
      </c>
      <c r="AH10" s="2" t="s">
        <v>3365</v>
      </c>
      <c r="AI10" s="2">
        <v>0.0</v>
      </c>
      <c r="AJ10" s="94">
        <v>0.0019963352563366296</v>
      </c>
      <c r="AK10" s="94">
        <v>0.0034602076124567475</v>
      </c>
      <c r="AL10" s="79"/>
      <c r="AM10" s="2" t="s">
        <v>3377</v>
      </c>
    </row>
    <row r="11">
      <c r="A11" s="54">
        <v>45928.0</v>
      </c>
      <c r="B11" s="54">
        <v>45929.0</v>
      </c>
      <c r="C11" s="2" t="s">
        <v>229</v>
      </c>
      <c r="D11" s="2" t="s">
        <v>146</v>
      </c>
      <c r="E11" s="2" t="s">
        <v>180</v>
      </c>
      <c r="F11" s="53">
        <v>0.0</v>
      </c>
      <c r="G11" s="53">
        <v>0.08333333333333333</v>
      </c>
      <c r="H11" s="53">
        <v>0.11764705882352941</v>
      </c>
      <c r="I11" s="53">
        <v>0.11764705882352941</v>
      </c>
      <c r="J11" s="53">
        <v>0.07649510666443508</v>
      </c>
      <c r="K11" s="2" t="s">
        <v>208</v>
      </c>
      <c r="L11" s="53">
        <v>0.75</v>
      </c>
      <c r="M11" s="2" t="s">
        <v>3367</v>
      </c>
      <c r="N11" s="2" t="s">
        <v>3360</v>
      </c>
      <c r="O11" s="55"/>
      <c r="AB11" s="2" t="s">
        <v>164</v>
      </c>
      <c r="AC11" s="2" t="s">
        <v>3361</v>
      </c>
      <c r="AD11" s="2" t="s">
        <v>3362</v>
      </c>
      <c r="AE11" s="2" t="s">
        <v>3363</v>
      </c>
      <c r="AF11" s="93"/>
      <c r="AG11" s="2" t="s">
        <v>3364</v>
      </c>
      <c r="AH11" s="2" t="s">
        <v>3365</v>
      </c>
      <c r="AI11" s="2">
        <v>0.0</v>
      </c>
      <c r="AJ11" s="94">
        <v>0.005851501343603301</v>
      </c>
      <c r="AK11" s="94">
        <v>0.01384083044982699</v>
      </c>
      <c r="AL11" s="79"/>
      <c r="AM11" s="2" t="s">
        <v>3378</v>
      </c>
    </row>
    <row r="12">
      <c r="A12" s="54">
        <v>45928.0</v>
      </c>
      <c r="B12" s="54">
        <v>45929.0</v>
      </c>
      <c r="C12" s="2" t="s">
        <v>145</v>
      </c>
      <c r="D12" s="2" t="s">
        <v>146</v>
      </c>
      <c r="E12" s="2" t="s">
        <v>180</v>
      </c>
      <c r="F12" s="53">
        <v>0.0</v>
      </c>
      <c r="G12" s="53">
        <v>0.0</v>
      </c>
      <c r="H12" s="53">
        <v>0.0</v>
      </c>
      <c r="I12" s="53">
        <v>0.0</v>
      </c>
      <c r="J12" s="53">
        <v>0.011981984492315311</v>
      </c>
      <c r="K12" s="2" t="s">
        <v>288</v>
      </c>
      <c r="L12" s="53">
        <v>1.0</v>
      </c>
      <c r="M12" s="2" t="s">
        <v>3369</v>
      </c>
      <c r="N12" s="2" t="s">
        <v>3360</v>
      </c>
      <c r="O12" s="55"/>
      <c r="AB12" s="2" t="s">
        <v>164</v>
      </c>
      <c r="AC12" s="2" t="s">
        <v>3361</v>
      </c>
      <c r="AD12" s="2" t="s">
        <v>3362</v>
      </c>
      <c r="AE12" s="2" t="s">
        <v>3363</v>
      </c>
      <c r="AF12" s="93"/>
      <c r="AG12" s="2" t="s">
        <v>3364</v>
      </c>
      <c r="AH12" s="2" t="s">
        <v>3365</v>
      </c>
      <c r="AI12" s="2">
        <v>0.0</v>
      </c>
      <c r="AJ12" s="94">
        <v>1.4356795237408461E-4</v>
      </c>
      <c r="AK12" s="94">
        <v>0.0</v>
      </c>
      <c r="AL12" s="79"/>
      <c r="AM12" s="2" t="s">
        <v>3379</v>
      </c>
    </row>
    <row r="13">
      <c r="A13" s="54">
        <v>45928.0</v>
      </c>
      <c r="B13" s="54">
        <v>45929.0</v>
      </c>
      <c r="C13" s="2" t="s">
        <v>301</v>
      </c>
      <c r="D13" s="2" t="s">
        <v>146</v>
      </c>
      <c r="E13" s="2" t="s">
        <v>180</v>
      </c>
      <c r="F13" s="53">
        <v>0.0</v>
      </c>
      <c r="G13" s="53">
        <v>0.0</v>
      </c>
      <c r="H13" s="53">
        <v>0.0</v>
      </c>
      <c r="I13" s="53">
        <v>0.0</v>
      </c>
      <c r="J13" s="53">
        <v>0.009007256215450376</v>
      </c>
      <c r="K13" s="2" t="s">
        <v>256</v>
      </c>
      <c r="L13" s="53">
        <v>1.0</v>
      </c>
      <c r="M13" s="2" t="s">
        <v>3371</v>
      </c>
      <c r="N13" s="2" t="s">
        <v>3360</v>
      </c>
      <c r="O13" s="55"/>
      <c r="AB13" s="2" t="s">
        <v>164</v>
      </c>
      <c r="AC13" s="2" t="s">
        <v>3361</v>
      </c>
      <c r="AD13" s="2" t="s">
        <v>3362</v>
      </c>
      <c r="AE13" s="2" t="s">
        <v>3363</v>
      </c>
      <c r="AF13" s="93"/>
      <c r="AG13" s="2" t="s">
        <v>3364</v>
      </c>
      <c r="AH13" s="2" t="s">
        <v>3365</v>
      </c>
      <c r="AI13" s="2">
        <v>0.0</v>
      </c>
      <c r="AJ13" s="94">
        <v>8.113066453076943E-5</v>
      </c>
      <c r="AK13" s="94">
        <v>0.0</v>
      </c>
      <c r="AL13" s="79"/>
      <c r="AM13" s="2" t="s">
        <v>3380</v>
      </c>
    </row>
    <row r="14">
      <c r="A14" s="54">
        <v>45929.0</v>
      </c>
      <c r="B14" s="54">
        <v>45930.0</v>
      </c>
      <c r="C14" s="2" t="s">
        <v>194</v>
      </c>
      <c r="D14" s="2" t="s">
        <v>146</v>
      </c>
      <c r="E14" s="2" t="s">
        <v>208</v>
      </c>
      <c r="F14" s="53">
        <v>0.0</v>
      </c>
      <c r="G14" s="53">
        <v>0.0</v>
      </c>
      <c r="H14" s="53">
        <v>0.11764705882352941</v>
      </c>
      <c r="I14" s="53">
        <v>0.11764705882352941</v>
      </c>
      <c r="J14" s="53">
        <v>0.0627305385654512</v>
      </c>
      <c r="K14" s="2" t="s">
        <v>148</v>
      </c>
      <c r="L14" s="53">
        <v>1.0</v>
      </c>
      <c r="M14" s="2" t="s">
        <v>3359</v>
      </c>
      <c r="N14" s="2" t="s">
        <v>3360</v>
      </c>
      <c r="O14" s="55"/>
      <c r="AB14" s="2" t="s">
        <v>164</v>
      </c>
      <c r="AC14" s="2" t="s">
        <v>3361</v>
      </c>
      <c r="AD14" s="2" t="s">
        <v>3362</v>
      </c>
      <c r="AE14" s="2" t="s">
        <v>3363</v>
      </c>
      <c r="AF14" s="93"/>
      <c r="AG14" s="2" t="s">
        <v>3364</v>
      </c>
      <c r="AH14" s="2" t="s">
        <v>3365</v>
      </c>
      <c r="AI14" s="2">
        <v>0.0</v>
      </c>
      <c r="AJ14" s="94">
        <v>0.00393512046871156</v>
      </c>
      <c r="AK14" s="94">
        <v>0.01384083044982699</v>
      </c>
      <c r="AL14" s="79"/>
      <c r="AM14" s="2" t="s">
        <v>3381</v>
      </c>
    </row>
    <row r="15">
      <c r="A15" s="54">
        <v>45929.0</v>
      </c>
      <c r="B15" s="54">
        <v>45930.0</v>
      </c>
      <c r="C15" s="2" t="s">
        <v>229</v>
      </c>
      <c r="D15" s="2" t="s">
        <v>146</v>
      </c>
      <c r="E15" s="2" t="s">
        <v>208</v>
      </c>
      <c r="F15" s="53">
        <v>0.375</v>
      </c>
      <c r="G15" s="53">
        <v>0.25</v>
      </c>
      <c r="H15" s="53">
        <v>0.23529411764705882</v>
      </c>
      <c r="I15" s="53">
        <v>0.23529411764705882</v>
      </c>
      <c r="J15" s="53">
        <v>0.15773065774900805</v>
      </c>
      <c r="K15" s="2" t="s">
        <v>208</v>
      </c>
      <c r="L15" s="53">
        <v>0.75</v>
      </c>
      <c r="M15" s="2" t="s">
        <v>3367</v>
      </c>
      <c r="N15" s="2" t="s">
        <v>3360</v>
      </c>
      <c r="O15" s="55"/>
      <c r="AB15" s="2" t="s">
        <v>164</v>
      </c>
      <c r="AC15" s="2" t="s">
        <v>3361</v>
      </c>
      <c r="AD15" s="2" t="s">
        <v>3362</v>
      </c>
      <c r="AE15" s="2" t="s">
        <v>3363</v>
      </c>
      <c r="AF15" s="93"/>
      <c r="AG15" s="2" t="s">
        <v>3364</v>
      </c>
      <c r="AH15" s="2" t="s">
        <v>3365</v>
      </c>
      <c r="AI15" s="2">
        <v>0.0</v>
      </c>
      <c r="AJ15" s="94">
        <v>0.024878960393934713</v>
      </c>
      <c r="AK15" s="94">
        <v>0.05536332179930796</v>
      </c>
      <c r="AL15" s="79"/>
      <c r="AM15" s="2" t="s">
        <v>3382</v>
      </c>
    </row>
    <row r="16">
      <c r="A16" s="54">
        <v>45929.0</v>
      </c>
      <c r="B16" s="54">
        <v>45930.0</v>
      </c>
      <c r="C16" s="2" t="s">
        <v>145</v>
      </c>
      <c r="D16" s="2" t="s">
        <v>146</v>
      </c>
      <c r="E16" s="2" t="s">
        <v>208</v>
      </c>
      <c r="F16" s="53">
        <v>0.0</v>
      </c>
      <c r="G16" s="53">
        <v>0.0</v>
      </c>
      <c r="H16" s="53">
        <v>0.058823529411764705</v>
      </c>
      <c r="I16" s="53">
        <v>0.058823529411764705</v>
      </c>
      <c r="J16" s="53">
        <v>0.03352794568934314</v>
      </c>
      <c r="K16" s="2" t="s">
        <v>288</v>
      </c>
      <c r="L16" s="53">
        <v>1.0</v>
      </c>
      <c r="M16" s="2" t="s">
        <v>3369</v>
      </c>
      <c r="N16" s="2" t="s">
        <v>3360</v>
      </c>
      <c r="O16" s="55"/>
      <c r="AB16" s="2" t="s">
        <v>164</v>
      </c>
      <c r="AC16" s="2" t="s">
        <v>3361</v>
      </c>
      <c r="AD16" s="2" t="s">
        <v>3362</v>
      </c>
      <c r="AE16" s="2" t="s">
        <v>3363</v>
      </c>
      <c r="AF16" s="93"/>
      <c r="AG16" s="2" t="s">
        <v>3364</v>
      </c>
      <c r="AH16" s="2" t="s">
        <v>3365</v>
      </c>
      <c r="AI16" s="2">
        <v>0.0</v>
      </c>
      <c r="AJ16" s="94">
        <v>0.0011241231421475434</v>
      </c>
      <c r="AK16" s="94">
        <v>0.0034602076124567475</v>
      </c>
      <c r="AL16" s="79"/>
      <c r="AM16" s="2" t="s">
        <v>3383</v>
      </c>
    </row>
    <row r="17">
      <c r="A17" s="54">
        <v>45929.0</v>
      </c>
      <c r="B17" s="54">
        <v>45930.0</v>
      </c>
      <c r="C17" s="2" t="s">
        <v>301</v>
      </c>
      <c r="D17" s="2" t="s">
        <v>146</v>
      </c>
      <c r="E17" s="2" t="s">
        <v>208</v>
      </c>
      <c r="F17" s="53">
        <v>0.0</v>
      </c>
      <c r="G17" s="53">
        <v>0.0</v>
      </c>
      <c r="H17" s="53">
        <v>0.0</v>
      </c>
      <c r="I17" s="53">
        <v>0.0</v>
      </c>
      <c r="J17" s="53">
        <v>0.008893259526527624</v>
      </c>
      <c r="K17" s="2" t="s">
        <v>256</v>
      </c>
      <c r="L17" s="53">
        <v>1.0</v>
      </c>
      <c r="M17" s="2" t="s">
        <v>3371</v>
      </c>
      <c r="N17" s="2" t="s">
        <v>3360</v>
      </c>
      <c r="O17" s="55"/>
      <c r="AB17" s="2" t="s">
        <v>164</v>
      </c>
      <c r="AC17" s="2" t="s">
        <v>3361</v>
      </c>
      <c r="AD17" s="2" t="s">
        <v>3362</v>
      </c>
      <c r="AE17" s="2" t="s">
        <v>3363</v>
      </c>
      <c r="AF17" s="93"/>
      <c r="AG17" s="2" t="s">
        <v>3364</v>
      </c>
      <c r="AH17" s="2" t="s">
        <v>3365</v>
      </c>
      <c r="AI17" s="2">
        <v>0.0</v>
      </c>
      <c r="AJ17" s="94">
        <v>7.909006500617434E-5</v>
      </c>
      <c r="AK17" s="94">
        <v>0.0</v>
      </c>
      <c r="AL17" s="79"/>
      <c r="AM17" s="2" t="s">
        <v>3384</v>
      </c>
    </row>
    <row r="18">
      <c r="A18" s="54">
        <v>45930.0</v>
      </c>
      <c r="B18" s="54">
        <v>45931.0</v>
      </c>
      <c r="C18" s="2" t="s">
        <v>194</v>
      </c>
      <c r="D18" s="2" t="s">
        <v>146</v>
      </c>
      <c r="E18" s="2" t="s">
        <v>303</v>
      </c>
      <c r="F18" s="53">
        <v>0.0</v>
      </c>
      <c r="G18" s="53">
        <v>0.0</v>
      </c>
      <c r="H18" s="53">
        <v>0.0</v>
      </c>
      <c r="I18" s="53">
        <v>0.0</v>
      </c>
      <c r="J18" s="53">
        <v>0.022406122914916858</v>
      </c>
      <c r="K18" s="2" t="s">
        <v>148</v>
      </c>
      <c r="L18" s="53">
        <v>1.0</v>
      </c>
      <c r="M18" s="2" t="s">
        <v>3369</v>
      </c>
      <c r="N18" s="2" t="s">
        <v>3360</v>
      </c>
      <c r="O18" s="55"/>
      <c r="AB18" s="2" t="s">
        <v>164</v>
      </c>
      <c r="AC18" s="2" t="s">
        <v>3361</v>
      </c>
      <c r="AD18" s="2" t="s">
        <v>3362</v>
      </c>
      <c r="AE18" s="2" t="s">
        <v>3363</v>
      </c>
      <c r="AF18" s="93"/>
      <c r="AG18" s="2" t="s">
        <v>3364</v>
      </c>
      <c r="AH18" s="2" t="s">
        <v>3365</v>
      </c>
      <c r="AI18" s="2">
        <v>0.0</v>
      </c>
      <c r="AJ18" s="94">
        <v>5.020343440783623E-4</v>
      </c>
      <c r="AK18" s="94">
        <v>0.0</v>
      </c>
      <c r="AL18" s="79"/>
      <c r="AM18" s="2" t="s">
        <v>3385</v>
      </c>
    </row>
    <row r="19">
      <c r="A19" s="54">
        <v>45930.0</v>
      </c>
      <c r="B19" s="54">
        <v>45931.0</v>
      </c>
      <c r="C19" s="2" t="s">
        <v>229</v>
      </c>
      <c r="D19" s="2" t="s">
        <v>146</v>
      </c>
      <c r="E19" s="2" t="s">
        <v>303</v>
      </c>
      <c r="F19" s="53">
        <v>0.125</v>
      </c>
      <c r="G19" s="53">
        <v>0.08333333333333333</v>
      </c>
      <c r="H19" s="53">
        <v>0.058823529411764705</v>
      </c>
      <c r="I19" s="53">
        <v>0.058823529411764705</v>
      </c>
      <c r="J19" s="53">
        <v>0.06195393090069607</v>
      </c>
      <c r="K19" s="2" t="s">
        <v>208</v>
      </c>
      <c r="L19" s="53">
        <v>0.6666666666666666</v>
      </c>
      <c r="M19" s="2" t="s">
        <v>3369</v>
      </c>
      <c r="N19" s="2" t="s">
        <v>3360</v>
      </c>
      <c r="O19" s="55"/>
      <c r="AB19" s="2" t="s">
        <v>164</v>
      </c>
      <c r="AC19" s="2" t="s">
        <v>3361</v>
      </c>
      <c r="AD19" s="2" t="s">
        <v>3362</v>
      </c>
      <c r="AE19" s="2" t="s">
        <v>3363</v>
      </c>
      <c r="AF19" s="93"/>
      <c r="AG19" s="2" t="s">
        <v>3364</v>
      </c>
      <c r="AH19" s="2" t="s">
        <v>3365</v>
      </c>
      <c r="AI19" s="2">
        <v>0.0</v>
      </c>
      <c r="AJ19" s="94">
        <v>0.0038382895540482235</v>
      </c>
      <c r="AK19" s="94">
        <v>0.0034602076124567475</v>
      </c>
      <c r="AL19" s="79"/>
      <c r="AM19" s="2" t="s">
        <v>3386</v>
      </c>
    </row>
    <row r="20">
      <c r="A20" s="54">
        <v>45930.0</v>
      </c>
      <c r="B20" s="54">
        <v>45931.0</v>
      </c>
      <c r="C20" s="2" t="s">
        <v>145</v>
      </c>
      <c r="D20" s="2" t="s">
        <v>146</v>
      </c>
      <c r="E20" s="2" t="s">
        <v>303</v>
      </c>
      <c r="F20" s="53">
        <v>0.0</v>
      </c>
      <c r="G20" s="53">
        <v>0.0</v>
      </c>
      <c r="H20" s="53">
        <v>0.0</v>
      </c>
      <c r="I20" s="53">
        <v>0.0</v>
      </c>
      <c r="J20" s="53">
        <v>0.01168135600242485</v>
      </c>
      <c r="K20" s="2" t="s">
        <v>288</v>
      </c>
      <c r="L20" s="53">
        <v>1.0</v>
      </c>
      <c r="M20" s="2" t="s">
        <v>3369</v>
      </c>
      <c r="N20" s="2" t="s">
        <v>3360</v>
      </c>
      <c r="O20" s="55"/>
      <c r="AB20" s="2" t="s">
        <v>164</v>
      </c>
      <c r="AC20" s="2" t="s">
        <v>3361</v>
      </c>
      <c r="AD20" s="2" t="s">
        <v>3362</v>
      </c>
      <c r="AE20" s="2" t="s">
        <v>3363</v>
      </c>
      <c r="AF20" s="93"/>
      <c r="AG20" s="2" t="s">
        <v>3364</v>
      </c>
      <c r="AH20" s="2" t="s">
        <v>3365</v>
      </c>
      <c r="AI20" s="2">
        <v>0.0</v>
      </c>
      <c r="AJ20" s="94">
        <v>1.364540780553871E-4</v>
      </c>
      <c r="AK20" s="94">
        <v>0.0</v>
      </c>
      <c r="AL20" s="79"/>
      <c r="AM20" s="2" t="s">
        <v>3387</v>
      </c>
    </row>
    <row r="21">
      <c r="A21" s="54">
        <v>45930.0</v>
      </c>
      <c r="B21" s="54">
        <v>45931.0</v>
      </c>
      <c r="C21" s="2" t="s">
        <v>301</v>
      </c>
      <c r="D21" s="2" t="s">
        <v>146</v>
      </c>
      <c r="E21" s="2" t="s">
        <v>303</v>
      </c>
      <c r="F21" s="53">
        <v>0.0</v>
      </c>
      <c r="G21" s="53">
        <v>0.08333333333333333</v>
      </c>
      <c r="H21" s="53">
        <v>0.058823529411764705</v>
      </c>
      <c r="I21" s="53">
        <v>0.058823529411764705</v>
      </c>
      <c r="J21" s="53">
        <v>0.034287839473504104</v>
      </c>
      <c r="K21" s="2" t="s">
        <v>256</v>
      </c>
      <c r="L21" s="53">
        <v>1.0</v>
      </c>
      <c r="M21" s="2" t="s">
        <v>3371</v>
      </c>
      <c r="N21" s="2" t="s">
        <v>3360</v>
      </c>
      <c r="O21" s="55"/>
      <c r="AB21" s="2" t="s">
        <v>164</v>
      </c>
      <c r="AC21" s="2" t="s">
        <v>3361</v>
      </c>
      <c r="AD21" s="2" t="s">
        <v>3362</v>
      </c>
      <c r="AE21" s="2" t="s">
        <v>3363</v>
      </c>
      <c r="AF21" s="93"/>
      <c r="AG21" s="2" t="s">
        <v>3364</v>
      </c>
      <c r="AH21" s="2" t="s">
        <v>3365</v>
      </c>
      <c r="AI21" s="2">
        <v>0.0</v>
      </c>
      <c r="AJ21" s="94">
        <v>0.0011756559357607862</v>
      </c>
      <c r="AK21" s="94">
        <v>0.0034602076124567475</v>
      </c>
      <c r="AL21" s="79"/>
      <c r="AM21" s="2" t="s">
        <v>3388</v>
      </c>
    </row>
    <row r="22">
      <c r="A22" s="54">
        <v>45931.0</v>
      </c>
      <c r="B22" s="54">
        <v>45932.0</v>
      </c>
      <c r="C22" s="2" t="s">
        <v>194</v>
      </c>
      <c r="D22" s="2" t="s">
        <v>146</v>
      </c>
      <c r="E22" s="2" t="s">
        <v>148</v>
      </c>
      <c r="F22" s="53">
        <v>0.125</v>
      </c>
      <c r="G22" s="53">
        <v>0.16666666666666666</v>
      </c>
      <c r="H22" s="53">
        <v>0.11764705882352941</v>
      </c>
      <c r="I22" s="53">
        <v>0.11764705882352941</v>
      </c>
      <c r="J22" s="53">
        <v>0.08154109130256273</v>
      </c>
      <c r="K22" s="2" t="s">
        <v>148</v>
      </c>
      <c r="L22" s="53">
        <v>1.0</v>
      </c>
      <c r="M22" s="2" t="s">
        <v>3369</v>
      </c>
      <c r="N22" s="2" t="s">
        <v>3360</v>
      </c>
      <c r="O22" s="55"/>
      <c r="AB22" s="2" t="s">
        <v>164</v>
      </c>
      <c r="AC22" s="2" t="s">
        <v>3361</v>
      </c>
      <c r="AD22" s="2" t="s">
        <v>3362</v>
      </c>
      <c r="AE22" s="2" t="s">
        <v>3363</v>
      </c>
      <c r="AF22" s="93"/>
      <c r="AG22" s="2" t="s">
        <v>3364</v>
      </c>
      <c r="AH22" s="2" t="s">
        <v>3365</v>
      </c>
      <c r="AI22" s="2">
        <v>0.0</v>
      </c>
      <c r="AJ22" s="94">
        <v>0.006648949570812872</v>
      </c>
      <c r="AK22" s="94">
        <v>0.01384083044982699</v>
      </c>
      <c r="AL22" s="79"/>
      <c r="AM22" s="2" t="s">
        <v>3389</v>
      </c>
    </row>
    <row r="23">
      <c r="A23" s="54">
        <v>45931.0</v>
      </c>
      <c r="B23" s="54">
        <v>45932.0</v>
      </c>
      <c r="C23" s="2" t="s">
        <v>229</v>
      </c>
      <c r="D23" s="2" t="s">
        <v>146</v>
      </c>
      <c r="E23" s="2" t="s">
        <v>148</v>
      </c>
      <c r="F23" s="53">
        <v>0.0</v>
      </c>
      <c r="G23" s="53">
        <v>0.0</v>
      </c>
      <c r="H23" s="53">
        <v>0.0</v>
      </c>
      <c r="I23" s="53">
        <v>0.0</v>
      </c>
      <c r="J23" s="53">
        <v>0.028198159937917543</v>
      </c>
      <c r="K23" s="2" t="s">
        <v>208</v>
      </c>
      <c r="L23" s="53">
        <v>0.6666666666666666</v>
      </c>
      <c r="M23" s="2" t="s">
        <v>3369</v>
      </c>
      <c r="N23" s="2" t="s">
        <v>3360</v>
      </c>
      <c r="O23" s="55"/>
      <c r="AB23" s="2" t="s">
        <v>164</v>
      </c>
      <c r="AC23" s="2" t="s">
        <v>3361</v>
      </c>
      <c r="AD23" s="2" t="s">
        <v>3362</v>
      </c>
      <c r="AE23" s="2" t="s">
        <v>3363</v>
      </c>
      <c r="AF23" s="93"/>
      <c r="AG23" s="2" t="s">
        <v>3364</v>
      </c>
      <c r="AH23" s="2" t="s">
        <v>3365</v>
      </c>
      <c r="AI23" s="2">
        <v>0.0</v>
      </c>
      <c r="AJ23" s="94">
        <v>7.951362238843778E-4</v>
      </c>
      <c r="AK23" s="94">
        <v>0.0</v>
      </c>
      <c r="AL23" s="79"/>
      <c r="AM23" s="2" t="s">
        <v>3390</v>
      </c>
    </row>
    <row r="24">
      <c r="A24" s="54">
        <v>45931.0</v>
      </c>
      <c r="B24" s="54">
        <v>45932.0</v>
      </c>
      <c r="C24" s="2" t="s">
        <v>145</v>
      </c>
      <c r="D24" s="2" t="s">
        <v>146</v>
      </c>
      <c r="E24" s="2" t="s">
        <v>148</v>
      </c>
      <c r="F24" s="53">
        <v>0.0</v>
      </c>
      <c r="G24" s="53">
        <v>0.0</v>
      </c>
      <c r="H24" s="53">
        <v>0.0</v>
      </c>
      <c r="I24" s="53">
        <v>0.0</v>
      </c>
      <c r="J24" s="53">
        <v>0.01153496925064707</v>
      </c>
      <c r="K24" s="2" t="s">
        <v>288</v>
      </c>
      <c r="L24" s="53">
        <v>1.0</v>
      </c>
      <c r="M24" s="2" t="s">
        <v>3369</v>
      </c>
      <c r="N24" s="2" t="s">
        <v>3360</v>
      </c>
      <c r="O24" s="55"/>
      <c r="AB24" s="2" t="s">
        <v>164</v>
      </c>
      <c r="AC24" s="2" t="s">
        <v>3361</v>
      </c>
      <c r="AD24" s="2" t="s">
        <v>3362</v>
      </c>
      <c r="AE24" s="2" t="s">
        <v>3363</v>
      </c>
      <c r="AF24" s="93"/>
      <c r="AG24" s="2" t="s">
        <v>3364</v>
      </c>
      <c r="AH24" s="2" t="s">
        <v>3365</v>
      </c>
      <c r="AI24" s="2">
        <v>0.0</v>
      </c>
      <c r="AJ24" s="94">
        <v>1.3305551561337343E-4</v>
      </c>
      <c r="AK24" s="94">
        <v>0.0</v>
      </c>
      <c r="AL24" s="79"/>
      <c r="AM24" s="2" t="s">
        <v>3391</v>
      </c>
    </row>
    <row r="25">
      <c r="A25" s="54">
        <v>45931.0</v>
      </c>
      <c r="B25" s="54">
        <v>45932.0</v>
      </c>
      <c r="C25" s="2" t="s">
        <v>301</v>
      </c>
      <c r="D25" s="2" t="s">
        <v>146</v>
      </c>
      <c r="E25" s="2" t="s">
        <v>148</v>
      </c>
      <c r="F25" s="53">
        <v>0.0</v>
      </c>
      <c r="G25" s="53">
        <v>0.0</v>
      </c>
      <c r="H25" s="53">
        <v>0.0</v>
      </c>
      <c r="I25" s="53">
        <v>0.0</v>
      </c>
      <c r="J25" s="53">
        <v>0.008671219992360651</v>
      </c>
      <c r="K25" s="2" t="s">
        <v>256</v>
      </c>
      <c r="L25" s="53">
        <v>1.0</v>
      </c>
      <c r="M25" s="2" t="s">
        <v>3371</v>
      </c>
      <c r="N25" s="2" t="s">
        <v>3360</v>
      </c>
      <c r="O25" s="55"/>
      <c r="AB25" s="2" t="s">
        <v>164</v>
      </c>
      <c r="AC25" s="2" t="s">
        <v>3361</v>
      </c>
      <c r="AD25" s="2" t="s">
        <v>3362</v>
      </c>
      <c r="AE25" s="2" t="s">
        <v>3363</v>
      </c>
      <c r="AF25" s="93"/>
      <c r="AG25" s="2" t="s">
        <v>3364</v>
      </c>
      <c r="AH25" s="2" t="s">
        <v>3365</v>
      </c>
      <c r="AI25" s="2">
        <v>0.0</v>
      </c>
      <c r="AJ25" s="94">
        <v>7.519005615591505E-5</v>
      </c>
      <c r="AK25" s="94">
        <v>0.0</v>
      </c>
      <c r="AL25" s="79"/>
      <c r="AM25" s="2" t="s">
        <v>3392</v>
      </c>
    </row>
    <row r="26">
      <c r="A26" s="54">
        <v>45932.0</v>
      </c>
      <c r="B26" s="54">
        <v>45933.0</v>
      </c>
      <c r="C26" s="2" t="s">
        <v>194</v>
      </c>
      <c r="D26" s="2" t="s">
        <v>146</v>
      </c>
      <c r="E26" s="2" t="s">
        <v>196</v>
      </c>
      <c r="F26" s="53">
        <v>0.0</v>
      </c>
      <c r="G26" s="53">
        <v>0.0</v>
      </c>
      <c r="H26" s="53">
        <v>0.11764705882352941</v>
      </c>
      <c r="I26" s="53">
        <v>0.11764705882352941</v>
      </c>
      <c r="J26" s="53">
        <v>0.0632063134680878</v>
      </c>
      <c r="K26" s="2" t="s">
        <v>148</v>
      </c>
      <c r="L26" s="53">
        <v>1.0</v>
      </c>
      <c r="M26" s="2" t="s">
        <v>3369</v>
      </c>
      <c r="N26" s="2" t="s">
        <v>3360</v>
      </c>
      <c r="O26" s="55"/>
      <c r="AB26" s="2" t="s">
        <v>164</v>
      </c>
      <c r="AC26" s="2" t="s">
        <v>3361</v>
      </c>
      <c r="AD26" s="2" t="s">
        <v>3362</v>
      </c>
      <c r="AE26" s="2" t="s">
        <v>3363</v>
      </c>
      <c r="AF26" s="93"/>
      <c r="AG26" s="2" t="s">
        <v>3364</v>
      </c>
      <c r="AH26" s="2" t="s">
        <v>3365</v>
      </c>
      <c r="AI26" s="2">
        <v>0.0</v>
      </c>
      <c r="AJ26" s="94">
        <v>0.003995038062226178</v>
      </c>
      <c r="AK26" s="94">
        <v>0.01384083044982699</v>
      </c>
      <c r="AL26" s="79"/>
      <c r="AM26" s="2" t="s">
        <v>3393</v>
      </c>
    </row>
    <row r="27">
      <c r="A27" s="54">
        <v>45932.0</v>
      </c>
      <c r="B27" s="54">
        <v>45933.0</v>
      </c>
      <c r="C27" s="2" t="s">
        <v>229</v>
      </c>
      <c r="D27" s="2" t="s">
        <v>146</v>
      </c>
      <c r="E27" s="2" t="s">
        <v>196</v>
      </c>
      <c r="F27" s="53">
        <v>0.0</v>
      </c>
      <c r="G27" s="53">
        <v>0.0</v>
      </c>
      <c r="H27" s="53">
        <v>0.0</v>
      </c>
      <c r="I27" s="53">
        <v>0.0</v>
      </c>
      <c r="J27" s="53">
        <v>0.02784649918920289</v>
      </c>
      <c r="K27" s="2" t="s">
        <v>208</v>
      </c>
      <c r="L27" s="53">
        <v>0.6666666666666666</v>
      </c>
      <c r="M27" s="2" t="s">
        <v>3369</v>
      </c>
      <c r="N27" s="2" t="s">
        <v>3360</v>
      </c>
      <c r="O27" s="55"/>
      <c r="AB27" s="2" t="s">
        <v>164</v>
      </c>
      <c r="AC27" s="2" t="s">
        <v>3361</v>
      </c>
      <c r="AD27" s="2" t="s">
        <v>3362</v>
      </c>
      <c r="AE27" s="2" t="s">
        <v>3363</v>
      </c>
      <c r="AF27" s="93"/>
      <c r="AG27" s="2" t="s">
        <v>3364</v>
      </c>
      <c r="AH27" s="2" t="s">
        <v>3365</v>
      </c>
      <c r="AI27" s="2">
        <v>0.0</v>
      </c>
      <c r="AJ27" s="94">
        <v>7.754275170942772E-4</v>
      </c>
      <c r="AK27" s="94">
        <v>0.0</v>
      </c>
      <c r="AL27" s="79"/>
      <c r="AM27" s="2" t="s">
        <v>3394</v>
      </c>
    </row>
    <row r="28">
      <c r="A28" s="54">
        <v>45932.0</v>
      </c>
      <c r="B28" s="54">
        <v>45933.0</v>
      </c>
      <c r="C28" s="2" t="s">
        <v>145</v>
      </c>
      <c r="D28" s="2" t="s">
        <v>146</v>
      </c>
      <c r="E28" s="2" t="s">
        <v>196</v>
      </c>
      <c r="F28" s="53">
        <v>0.0</v>
      </c>
      <c r="G28" s="53">
        <v>0.0</v>
      </c>
      <c r="H28" s="53">
        <v>0.058823529411764705</v>
      </c>
      <c r="I28" s="53">
        <v>0.058823529411764705</v>
      </c>
      <c r="J28" s="53">
        <v>0.034290577523974644</v>
      </c>
      <c r="K28" s="2" t="s">
        <v>288</v>
      </c>
      <c r="L28" s="53">
        <v>1.0</v>
      </c>
      <c r="M28" s="2" t="s">
        <v>3369</v>
      </c>
      <c r="N28" s="2" t="s">
        <v>3360</v>
      </c>
      <c r="O28" s="55"/>
      <c r="AB28" s="2" t="s">
        <v>164</v>
      </c>
      <c r="AC28" s="2" t="s">
        <v>3361</v>
      </c>
      <c r="AD28" s="2" t="s">
        <v>3362</v>
      </c>
      <c r="AE28" s="2" t="s">
        <v>3363</v>
      </c>
      <c r="AF28" s="93"/>
      <c r="AG28" s="2" t="s">
        <v>3364</v>
      </c>
      <c r="AH28" s="2" t="s">
        <v>3365</v>
      </c>
      <c r="AI28" s="2">
        <v>0.0</v>
      </c>
      <c r="AJ28" s="94">
        <v>0.0011758437069277151</v>
      </c>
      <c r="AK28" s="94">
        <v>0.0034602076124567475</v>
      </c>
      <c r="AL28" s="79"/>
      <c r="AM28" s="2" t="s">
        <v>3395</v>
      </c>
    </row>
    <row r="29">
      <c r="A29" s="54">
        <v>45932.0</v>
      </c>
      <c r="B29" s="54">
        <v>45933.0</v>
      </c>
      <c r="C29" s="2" t="s">
        <v>301</v>
      </c>
      <c r="D29" s="2" t="s">
        <v>146</v>
      </c>
      <c r="E29" s="2" t="s">
        <v>196</v>
      </c>
      <c r="F29" s="53">
        <v>0.0</v>
      </c>
      <c r="G29" s="53">
        <v>0.0</v>
      </c>
      <c r="H29" s="53">
        <v>0.0</v>
      </c>
      <c r="I29" s="53">
        <v>0.0</v>
      </c>
      <c r="J29" s="53">
        <v>0.008563080747761125</v>
      </c>
      <c r="K29" s="2" t="s">
        <v>256</v>
      </c>
      <c r="L29" s="53">
        <v>1.0</v>
      </c>
      <c r="M29" s="2" t="s">
        <v>3371</v>
      </c>
      <c r="N29" s="2" t="s">
        <v>3360</v>
      </c>
      <c r="O29" s="55"/>
      <c r="AB29" s="2" t="s">
        <v>164</v>
      </c>
      <c r="AC29" s="2" t="s">
        <v>3361</v>
      </c>
      <c r="AD29" s="2" t="s">
        <v>3362</v>
      </c>
      <c r="AE29" s="2" t="s">
        <v>3363</v>
      </c>
      <c r="AF29" s="93"/>
      <c r="AG29" s="2" t="s">
        <v>3364</v>
      </c>
      <c r="AH29" s="2" t="s">
        <v>3365</v>
      </c>
      <c r="AI29" s="2">
        <v>0.0</v>
      </c>
      <c r="AJ29" s="94">
        <v>7.332635189267722E-5</v>
      </c>
      <c r="AK29" s="94">
        <v>0.0</v>
      </c>
      <c r="AL29" s="79"/>
      <c r="AM29" s="2" t="s">
        <v>3396</v>
      </c>
    </row>
    <row r="30">
      <c r="A30" s="54">
        <v>45933.0</v>
      </c>
      <c r="B30" s="54">
        <v>45934.0</v>
      </c>
      <c r="C30" s="2" t="s">
        <v>194</v>
      </c>
      <c r="D30" s="2" t="s">
        <v>146</v>
      </c>
      <c r="E30" s="2" t="s">
        <v>288</v>
      </c>
      <c r="F30" s="53">
        <v>0.0</v>
      </c>
      <c r="G30" s="53">
        <v>0.0</v>
      </c>
      <c r="H30" s="53">
        <v>0.0</v>
      </c>
      <c r="I30" s="53">
        <v>0.0</v>
      </c>
      <c r="J30" s="53">
        <v>0.021578227054967713</v>
      </c>
      <c r="K30" s="2" t="s">
        <v>148</v>
      </c>
      <c r="L30" s="53">
        <v>1.0</v>
      </c>
      <c r="M30" s="2" t="s">
        <v>3369</v>
      </c>
      <c r="N30" s="2" t="s">
        <v>3360</v>
      </c>
      <c r="O30" s="55"/>
      <c r="AB30" s="2" t="s">
        <v>164</v>
      </c>
      <c r="AC30" s="2" t="s">
        <v>3361</v>
      </c>
      <c r="AD30" s="2" t="s">
        <v>3362</v>
      </c>
      <c r="AE30" s="2" t="s">
        <v>3363</v>
      </c>
      <c r="AF30" s="93"/>
      <c r="AG30" s="2" t="s">
        <v>3364</v>
      </c>
      <c r="AH30" s="2" t="s">
        <v>3365</v>
      </c>
      <c r="AI30" s="2">
        <v>0.0</v>
      </c>
      <c r="AJ30" s="94">
        <v>4.6561988283574056E-4</v>
      </c>
      <c r="AK30" s="94">
        <v>0.0</v>
      </c>
      <c r="AL30" s="79"/>
      <c r="AM30" s="2" t="s">
        <v>3397</v>
      </c>
    </row>
    <row r="31">
      <c r="A31" s="54">
        <v>45933.0</v>
      </c>
      <c r="B31" s="54">
        <v>45934.0</v>
      </c>
      <c r="C31" s="2" t="s">
        <v>229</v>
      </c>
      <c r="D31" s="2" t="s">
        <v>146</v>
      </c>
      <c r="E31" s="2" t="s">
        <v>288</v>
      </c>
      <c r="F31" s="53">
        <v>0.0</v>
      </c>
      <c r="G31" s="53">
        <v>0.0</v>
      </c>
      <c r="H31" s="53">
        <v>0.0</v>
      </c>
      <c r="I31" s="53">
        <v>0.0</v>
      </c>
      <c r="J31" s="53">
        <v>0.027500882633957575</v>
      </c>
      <c r="K31" s="2" t="s">
        <v>208</v>
      </c>
      <c r="L31" s="53">
        <v>0.6666666666666666</v>
      </c>
      <c r="M31" s="2" t="s">
        <v>3369</v>
      </c>
      <c r="N31" s="2" t="s">
        <v>3360</v>
      </c>
      <c r="O31" s="55"/>
      <c r="AB31" s="2" t="s">
        <v>164</v>
      </c>
      <c r="AC31" s="2" t="s">
        <v>3361</v>
      </c>
      <c r="AD31" s="2" t="s">
        <v>3362</v>
      </c>
      <c r="AE31" s="2" t="s">
        <v>3363</v>
      </c>
      <c r="AF31" s="93"/>
      <c r="AG31" s="2" t="s">
        <v>3364</v>
      </c>
      <c r="AH31" s="2" t="s">
        <v>3365</v>
      </c>
      <c r="AI31" s="2">
        <v>0.0</v>
      </c>
      <c r="AJ31" s="94">
        <v>7.562985456467093E-4</v>
      </c>
      <c r="AK31" s="94">
        <v>0.0</v>
      </c>
      <c r="AL31" s="79"/>
      <c r="AM31" s="2" t="s">
        <v>3398</v>
      </c>
    </row>
    <row r="32">
      <c r="A32" s="54">
        <v>45933.0</v>
      </c>
      <c r="B32" s="54">
        <v>45934.0</v>
      </c>
      <c r="C32" s="2" t="s">
        <v>145</v>
      </c>
      <c r="D32" s="2" t="s">
        <v>146</v>
      </c>
      <c r="E32" s="2" t="s">
        <v>288</v>
      </c>
      <c r="F32" s="53">
        <v>0.125</v>
      </c>
      <c r="G32" s="53">
        <v>0.08333333333333333</v>
      </c>
      <c r="H32" s="53">
        <v>0.058823529411764705</v>
      </c>
      <c r="I32" s="53">
        <v>0.058823529411764705</v>
      </c>
      <c r="J32" s="53">
        <v>0.0505105864510208</v>
      </c>
      <c r="K32" s="2" t="s">
        <v>288</v>
      </c>
      <c r="L32" s="53">
        <v>1.0</v>
      </c>
      <c r="M32" s="2" t="s">
        <v>3369</v>
      </c>
      <c r="N32" s="2" t="s">
        <v>3360</v>
      </c>
      <c r="O32" s="55"/>
      <c r="AB32" s="2" t="s">
        <v>164</v>
      </c>
      <c r="AC32" s="2" t="s">
        <v>3361</v>
      </c>
      <c r="AD32" s="2" t="s">
        <v>3362</v>
      </c>
      <c r="AE32" s="2" t="s">
        <v>3363</v>
      </c>
      <c r="AF32" s="93"/>
      <c r="AG32" s="2" t="s">
        <v>3364</v>
      </c>
      <c r="AH32" s="2" t="s">
        <v>3365</v>
      </c>
      <c r="AI32" s="2">
        <v>0.0</v>
      </c>
      <c r="AJ32" s="94">
        <v>0.002551319343626046</v>
      </c>
      <c r="AK32" s="94">
        <v>0.0034602076124567475</v>
      </c>
      <c r="AL32" s="79"/>
      <c r="AM32" s="2" t="s">
        <v>3399</v>
      </c>
    </row>
    <row r="33">
      <c r="A33" s="54">
        <v>45933.0</v>
      </c>
      <c r="B33" s="54">
        <v>45934.0</v>
      </c>
      <c r="C33" s="2" t="s">
        <v>301</v>
      </c>
      <c r="D33" s="2" t="s">
        <v>146</v>
      </c>
      <c r="E33" s="2" t="s">
        <v>288</v>
      </c>
      <c r="F33" s="53">
        <v>0.0</v>
      </c>
      <c r="G33" s="53">
        <v>0.0</v>
      </c>
      <c r="H33" s="53">
        <v>0.0</v>
      </c>
      <c r="I33" s="53">
        <v>0.0</v>
      </c>
      <c r="J33" s="53">
        <v>0.00845680015391627</v>
      </c>
      <c r="K33" s="2" t="s">
        <v>256</v>
      </c>
      <c r="L33" s="53">
        <v>1.0</v>
      </c>
      <c r="M33" s="2" t="s">
        <v>3371</v>
      </c>
      <c r="N33" s="2" t="s">
        <v>3360</v>
      </c>
      <c r="O33" s="55"/>
      <c r="AB33" s="2" t="s">
        <v>164</v>
      </c>
      <c r="AC33" s="2" t="s">
        <v>3361</v>
      </c>
      <c r="AD33" s="2" t="s">
        <v>3362</v>
      </c>
      <c r="AE33" s="2" t="s">
        <v>3363</v>
      </c>
      <c r="AF33" s="93"/>
      <c r="AG33" s="2" t="s">
        <v>3364</v>
      </c>
      <c r="AH33" s="2" t="s">
        <v>3365</v>
      </c>
      <c r="AI33" s="2">
        <v>0.0</v>
      </c>
      <c r="AJ33" s="94">
        <v>7.151746884327826E-5</v>
      </c>
      <c r="AK33" s="94">
        <v>0.0</v>
      </c>
      <c r="AL33" s="79"/>
      <c r="AM33" s="2" t="s">
        <v>3400</v>
      </c>
    </row>
    <row r="34">
      <c r="A34" s="54">
        <v>45934.0</v>
      </c>
      <c r="B34" s="54">
        <v>45935.0</v>
      </c>
      <c r="C34" s="2" t="s">
        <v>194</v>
      </c>
      <c r="D34" s="2" t="s">
        <v>146</v>
      </c>
      <c r="E34" s="2" t="s">
        <v>256</v>
      </c>
      <c r="F34" s="53">
        <v>0.0</v>
      </c>
      <c r="G34" s="53">
        <v>0.0</v>
      </c>
      <c r="H34" s="53">
        <v>0.0</v>
      </c>
      <c r="I34" s="53">
        <v>0.0</v>
      </c>
      <c r="J34" s="53">
        <v>0.02131167241746635</v>
      </c>
      <c r="K34" s="2" t="s">
        <v>148</v>
      </c>
      <c r="L34" s="53">
        <v>1.0</v>
      </c>
      <c r="M34" s="2" t="s">
        <v>3369</v>
      </c>
      <c r="N34" s="2" t="s">
        <v>3360</v>
      </c>
      <c r="O34" s="55"/>
      <c r="AB34" s="2" t="s">
        <v>164</v>
      </c>
      <c r="AC34" s="2" t="s">
        <v>3361</v>
      </c>
      <c r="AD34" s="2" t="s">
        <v>3362</v>
      </c>
      <c r="AE34" s="2" t="s">
        <v>3363</v>
      </c>
      <c r="AF34" s="93"/>
      <c r="AG34" s="2" t="s">
        <v>3364</v>
      </c>
      <c r="AH34" s="2" t="s">
        <v>3365</v>
      </c>
      <c r="AI34" s="2">
        <v>0.0</v>
      </c>
      <c r="AJ34" s="94">
        <v>4.54187381229396E-4</v>
      </c>
      <c r="AK34" s="94">
        <v>0.0</v>
      </c>
      <c r="AL34" s="79"/>
      <c r="AM34" s="2" t="s">
        <v>3401</v>
      </c>
    </row>
    <row r="35">
      <c r="A35" s="54">
        <v>45934.0</v>
      </c>
      <c r="B35" s="54">
        <v>45935.0</v>
      </c>
      <c r="C35" s="2" t="s">
        <v>229</v>
      </c>
      <c r="D35" s="2" t="s">
        <v>146</v>
      </c>
      <c r="E35" s="2" t="s">
        <v>256</v>
      </c>
      <c r="F35" s="53">
        <v>0.0</v>
      </c>
      <c r="G35" s="53">
        <v>0.0</v>
      </c>
      <c r="H35" s="53">
        <v>0.0</v>
      </c>
      <c r="I35" s="53">
        <v>0.0</v>
      </c>
      <c r="J35" s="53">
        <v>0.02716116576181656</v>
      </c>
      <c r="K35" s="2" t="s">
        <v>208</v>
      </c>
      <c r="L35" s="53">
        <v>0.6666666666666666</v>
      </c>
      <c r="M35" s="2" t="s">
        <v>3369</v>
      </c>
      <c r="N35" s="2" t="s">
        <v>3360</v>
      </c>
      <c r="O35" s="55"/>
      <c r="AB35" s="2" t="s">
        <v>164</v>
      </c>
      <c r="AC35" s="2" t="s">
        <v>3361</v>
      </c>
      <c r="AD35" s="2" t="s">
        <v>3362</v>
      </c>
      <c r="AE35" s="2" t="s">
        <v>3363</v>
      </c>
      <c r="AF35" s="93"/>
      <c r="AG35" s="2" t="s">
        <v>3364</v>
      </c>
      <c r="AH35" s="2" t="s">
        <v>3365</v>
      </c>
      <c r="AI35" s="2">
        <v>0.0</v>
      </c>
      <c r="AJ35" s="94">
        <v>7.37728925540876E-4</v>
      </c>
      <c r="AK35" s="94">
        <v>0.0</v>
      </c>
      <c r="AL35" s="79"/>
      <c r="AM35" s="2" t="s">
        <v>3402</v>
      </c>
    </row>
    <row r="36">
      <c r="A36" s="54">
        <v>45934.0</v>
      </c>
      <c r="B36" s="54">
        <v>45935.0</v>
      </c>
      <c r="C36" s="2" t="s">
        <v>145</v>
      </c>
      <c r="D36" s="2" t="s">
        <v>146</v>
      </c>
      <c r="E36" s="2" t="s">
        <v>256</v>
      </c>
      <c r="F36" s="53">
        <v>0.0</v>
      </c>
      <c r="G36" s="53">
        <v>0.0</v>
      </c>
      <c r="H36" s="53">
        <v>0.0</v>
      </c>
      <c r="I36" s="53">
        <v>0.0</v>
      </c>
      <c r="J36" s="53">
        <v>0.011110767956634965</v>
      </c>
      <c r="K36" s="2" t="s">
        <v>288</v>
      </c>
      <c r="L36" s="53">
        <v>1.0</v>
      </c>
      <c r="M36" s="2" t="s">
        <v>3369</v>
      </c>
      <c r="N36" s="2" t="s">
        <v>3360</v>
      </c>
      <c r="O36" s="55"/>
      <c r="AB36" s="2" t="s">
        <v>164</v>
      </c>
      <c r="AC36" s="2" t="s">
        <v>3361</v>
      </c>
      <c r="AD36" s="2" t="s">
        <v>3362</v>
      </c>
      <c r="AE36" s="2" t="s">
        <v>3363</v>
      </c>
      <c r="AF36" s="93"/>
      <c r="AG36" s="2" t="s">
        <v>3364</v>
      </c>
      <c r="AH36" s="2" t="s">
        <v>3365</v>
      </c>
      <c r="AI36" s="2">
        <v>0.0</v>
      </c>
      <c r="AJ36" s="94">
        <v>1.2344916458618632E-4</v>
      </c>
      <c r="AK36" s="94">
        <v>0.0</v>
      </c>
      <c r="AL36" s="79"/>
      <c r="AM36" s="2" t="s">
        <v>3403</v>
      </c>
    </row>
    <row r="37">
      <c r="A37" s="54">
        <v>45934.0</v>
      </c>
      <c r="B37" s="54">
        <v>45935.0</v>
      </c>
      <c r="C37" s="2" t="s">
        <v>301</v>
      </c>
      <c r="D37" s="2" t="s">
        <v>146</v>
      </c>
      <c r="E37" s="2" t="s">
        <v>256</v>
      </c>
      <c r="F37" s="53">
        <v>0.125</v>
      </c>
      <c r="G37" s="53">
        <v>0.08333333333333333</v>
      </c>
      <c r="H37" s="53">
        <v>0.05555555555555555</v>
      </c>
      <c r="I37" s="53">
        <v>0.05555555555555555</v>
      </c>
      <c r="J37" s="53">
        <v>0.044295421445640706</v>
      </c>
      <c r="K37" s="2" t="s">
        <v>256</v>
      </c>
      <c r="L37" s="53">
        <v>1.0</v>
      </c>
      <c r="M37" s="2" t="s">
        <v>3371</v>
      </c>
      <c r="N37" s="2" t="s">
        <v>3360</v>
      </c>
      <c r="O37" s="55"/>
      <c r="AB37" s="2" t="s">
        <v>164</v>
      </c>
      <c r="AC37" s="2" t="s">
        <v>3361</v>
      </c>
      <c r="AD37" s="2" t="s">
        <v>3362</v>
      </c>
      <c r="AE37" s="2" t="s">
        <v>3363</v>
      </c>
      <c r="AF37" s="93"/>
      <c r="AG37" s="2" t="s">
        <v>3364</v>
      </c>
      <c r="AH37" s="2" t="s">
        <v>3365</v>
      </c>
      <c r="AI37" s="2">
        <v>0.0</v>
      </c>
      <c r="AJ37" s="94">
        <v>0.0019620843610469265</v>
      </c>
      <c r="AK37" s="94">
        <v>0.0030864197530864196</v>
      </c>
      <c r="AL37" s="79"/>
      <c r="AM37" s="2" t="s">
        <v>3404</v>
      </c>
    </row>
    <row r="38">
      <c r="A38" s="54">
        <v>45935.0</v>
      </c>
      <c r="B38" s="54">
        <v>45936.0</v>
      </c>
      <c r="C38" s="2" t="s">
        <v>194</v>
      </c>
      <c r="D38" s="2" t="s">
        <v>146</v>
      </c>
      <c r="E38" s="2" t="s">
        <v>180</v>
      </c>
      <c r="F38" s="53">
        <v>0.0</v>
      </c>
      <c r="G38" s="53">
        <v>0.0</v>
      </c>
      <c r="H38" s="53">
        <v>0.05555555555555555</v>
      </c>
      <c r="I38" s="53">
        <v>0.05555555555555555</v>
      </c>
      <c r="J38" s="53">
        <v>0.04091367322983554</v>
      </c>
      <c r="K38" s="2" t="s">
        <v>148</v>
      </c>
      <c r="L38" s="53">
        <v>1.0</v>
      </c>
      <c r="M38" s="2" t="s">
        <v>3369</v>
      </c>
      <c r="N38" s="2" t="s">
        <v>3360</v>
      </c>
      <c r="O38" s="55"/>
      <c r="AB38" s="2" t="s">
        <v>164</v>
      </c>
      <c r="AC38" s="2" t="s">
        <v>3361</v>
      </c>
      <c r="AD38" s="2" t="s">
        <v>3362</v>
      </c>
      <c r="AE38" s="2" t="s">
        <v>3363</v>
      </c>
      <c r="AF38" s="93"/>
      <c r="AG38" s="2" t="s">
        <v>3364</v>
      </c>
      <c r="AH38" s="2" t="s">
        <v>3365</v>
      </c>
      <c r="AI38" s="2">
        <v>0.0</v>
      </c>
      <c r="AJ38" s="94">
        <v>0.001673928657157761</v>
      </c>
      <c r="AK38" s="94">
        <v>0.0030864197530864196</v>
      </c>
      <c r="AL38" s="79"/>
      <c r="AM38" s="2" t="s">
        <v>3405</v>
      </c>
    </row>
    <row r="39">
      <c r="A39" s="54">
        <v>45935.0</v>
      </c>
      <c r="B39" s="54">
        <v>45936.0</v>
      </c>
      <c r="C39" s="2" t="s">
        <v>229</v>
      </c>
      <c r="D39" s="2" t="s">
        <v>146</v>
      </c>
      <c r="E39" s="2" t="s">
        <v>180</v>
      </c>
      <c r="F39" s="53">
        <v>0.0</v>
      </c>
      <c r="G39" s="53">
        <v>0.08333333333333333</v>
      </c>
      <c r="H39" s="53">
        <v>0.1111111111111111</v>
      </c>
      <c r="I39" s="53">
        <v>0.1111111111111111</v>
      </c>
      <c r="J39" s="53">
        <v>0.07004237088078087</v>
      </c>
      <c r="K39" s="2" t="s">
        <v>208</v>
      </c>
      <c r="L39" s="53">
        <v>0.6666666666666666</v>
      </c>
      <c r="M39" s="2" t="s">
        <v>3369</v>
      </c>
      <c r="N39" s="2" t="s">
        <v>3360</v>
      </c>
      <c r="O39" s="55"/>
      <c r="AB39" s="2" t="s">
        <v>164</v>
      </c>
      <c r="AC39" s="2" t="s">
        <v>3361</v>
      </c>
      <c r="AD39" s="2" t="s">
        <v>3362</v>
      </c>
      <c r="AE39" s="2" t="s">
        <v>3363</v>
      </c>
      <c r="AF39" s="93"/>
      <c r="AG39" s="2" t="s">
        <v>3364</v>
      </c>
      <c r="AH39" s="2" t="s">
        <v>3365</v>
      </c>
      <c r="AI39" s="2">
        <v>0.0</v>
      </c>
      <c r="AJ39" s="94">
        <v>0.004905933718600861</v>
      </c>
      <c r="AK39" s="94">
        <v>0.012345679012345678</v>
      </c>
      <c r="AL39" s="79"/>
      <c r="AM39" s="2" t="s">
        <v>3406</v>
      </c>
    </row>
    <row r="40">
      <c r="A40" s="54">
        <v>45935.0</v>
      </c>
      <c r="B40" s="54">
        <v>45936.0</v>
      </c>
      <c r="C40" s="2" t="s">
        <v>145</v>
      </c>
      <c r="D40" s="2" t="s">
        <v>146</v>
      </c>
      <c r="E40" s="2" t="s">
        <v>180</v>
      </c>
      <c r="F40" s="53">
        <v>0.0</v>
      </c>
      <c r="G40" s="53">
        <v>0.0</v>
      </c>
      <c r="H40" s="53">
        <v>0.0</v>
      </c>
      <c r="I40" s="53">
        <v>0.0</v>
      </c>
      <c r="J40" s="53">
        <v>0.010974156720876252</v>
      </c>
      <c r="K40" s="2" t="s">
        <v>288</v>
      </c>
      <c r="L40" s="53">
        <v>1.0</v>
      </c>
      <c r="M40" s="2" t="s">
        <v>3369</v>
      </c>
      <c r="N40" s="2" t="s">
        <v>3360</v>
      </c>
      <c r="O40" s="55"/>
      <c r="AB40" s="2" t="s">
        <v>164</v>
      </c>
      <c r="AC40" s="2" t="s">
        <v>3361</v>
      </c>
      <c r="AD40" s="2" t="s">
        <v>3362</v>
      </c>
      <c r="AE40" s="2" t="s">
        <v>3363</v>
      </c>
      <c r="AF40" s="93"/>
      <c r="AG40" s="2" t="s">
        <v>3364</v>
      </c>
      <c r="AH40" s="2" t="s">
        <v>3365</v>
      </c>
      <c r="AI40" s="2">
        <v>0.0</v>
      </c>
      <c r="AJ40" s="94">
        <v>1.204321157343534E-4</v>
      </c>
      <c r="AK40" s="94">
        <v>0.0</v>
      </c>
      <c r="AL40" s="79"/>
      <c r="AM40" s="2" t="s">
        <v>3407</v>
      </c>
    </row>
    <row r="41">
      <c r="A41" s="54">
        <v>45935.0</v>
      </c>
      <c r="B41" s="54">
        <v>45936.0</v>
      </c>
      <c r="C41" s="2" t="s">
        <v>301</v>
      </c>
      <c r="D41" s="2" t="s">
        <v>146</v>
      </c>
      <c r="E41" s="2" t="s">
        <v>180</v>
      </c>
      <c r="F41" s="53">
        <v>0.0</v>
      </c>
      <c r="G41" s="53">
        <v>0.0</v>
      </c>
      <c r="H41" s="53">
        <v>0.0</v>
      </c>
      <c r="I41" s="53">
        <v>0.0</v>
      </c>
      <c r="J41" s="53">
        <v>0.008249638563364444</v>
      </c>
      <c r="K41" s="2" t="s">
        <v>256</v>
      </c>
      <c r="L41" s="53">
        <v>1.0</v>
      </c>
      <c r="M41" s="2" t="s">
        <v>3371</v>
      </c>
      <c r="N41" s="2" t="s">
        <v>3360</v>
      </c>
      <c r="O41" s="55"/>
      <c r="AB41" s="2" t="s">
        <v>164</v>
      </c>
      <c r="AC41" s="2" t="s">
        <v>3361</v>
      </c>
      <c r="AD41" s="2" t="s">
        <v>3362</v>
      </c>
      <c r="AE41" s="2" t="s">
        <v>3363</v>
      </c>
      <c r="AF41" s="93"/>
      <c r="AG41" s="2" t="s">
        <v>3364</v>
      </c>
      <c r="AH41" s="2" t="s">
        <v>3365</v>
      </c>
      <c r="AI41" s="2">
        <v>0.0</v>
      </c>
      <c r="AJ41" s="94">
        <v>6.805653642614976E-5</v>
      </c>
      <c r="AK41" s="94">
        <v>0.0</v>
      </c>
      <c r="AL41" s="79"/>
      <c r="AM41" s="2" t="s">
        <v>3408</v>
      </c>
    </row>
    <row r="42">
      <c r="A42" s="54">
        <v>45936.0</v>
      </c>
      <c r="B42" s="54">
        <v>45937.0</v>
      </c>
      <c r="C42" s="2" t="s">
        <v>194</v>
      </c>
      <c r="D42" s="2" t="s">
        <v>146</v>
      </c>
      <c r="E42" s="2" t="s">
        <v>208</v>
      </c>
      <c r="F42" s="53">
        <v>0.0</v>
      </c>
      <c r="G42" s="53">
        <v>0.0</v>
      </c>
      <c r="H42" s="53">
        <v>0.1111111111111111</v>
      </c>
      <c r="I42" s="53">
        <v>0.1111111111111111</v>
      </c>
      <c r="J42" s="53">
        <v>0.05744717205628025</v>
      </c>
      <c r="K42" s="2" t="s">
        <v>148</v>
      </c>
      <c r="L42" s="53">
        <v>1.0</v>
      </c>
      <c r="M42" s="2" t="s">
        <v>3369</v>
      </c>
      <c r="N42" s="2" t="s">
        <v>3360</v>
      </c>
      <c r="O42" s="55"/>
      <c r="AB42" s="2" t="s">
        <v>164</v>
      </c>
      <c r="AC42" s="2" t="s">
        <v>3361</v>
      </c>
      <c r="AD42" s="2" t="s">
        <v>3362</v>
      </c>
      <c r="AE42" s="2" t="s">
        <v>3363</v>
      </c>
      <c r="AF42" s="93"/>
      <c r="AG42" s="2" t="s">
        <v>3364</v>
      </c>
      <c r="AH42" s="2" t="s">
        <v>3365</v>
      </c>
      <c r="AI42" s="2">
        <v>0.0</v>
      </c>
      <c r="AJ42" s="94">
        <v>0.003300177577263866</v>
      </c>
      <c r="AK42" s="94">
        <v>0.012345679012345678</v>
      </c>
      <c r="AL42" s="79"/>
      <c r="AM42" s="2" t="s">
        <v>3409</v>
      </c>
    </row>
    <row r="43">
      <c r="A43" s="54">
        <v>45936.0</v>
      </c>
      <c r="B43" s="54">
        <v>45937.0</v>
      </c>
      <c r="C43" s="2" t="s">
        <v>229</v>
      </c>
      <c r="D43" s="2" t="s">
        <v>146</v>
      </c>
      <c r="E43" s="2" t="s">
        <v>208</v>
      </c>
      <c r="F43" s="53">
        <v>0.25</v>
      </c>
      <c r="G43" s="53">
        <v>0.25</v>
      </c>
      <c r="H43" s="53">
        <v>0.2222222222222222</v>
      </c>
      <c r="I43" s="53">
        <v>0.2222222222222222</v>
      </c>
      <c r="J43" s="53">
        <v>0.14442410821097235</v>
      </c>
      <c r="K43" s="2" t="s">
        <v>208</v>
      </c>
      <c r="L43" s="53">
        <v>0.6666666666666666</v>
      </c>
      <c r="M43" s="2" t="s">
        <v>3369</v>
      </c>
      <c r="N43" s="2" t="s">
        <v>3360</v>
      </c>
      <c r="O43" s="55"/>
      <c r="AB43" s="2" t="s">
        <v>164</v>
      </c>
      <c r="AC43" s="2" t="s">
        <v>3361</v>
      </c>
      <c r="AD43" s="2" t="s">
        <v>3362</v>
      </c>
      <c r="AE43" s="2" t="s">
        <v>3363</v>
      </c>
      <c r="AF43" s="93"/>
      <c r="AG43" s="2" t="s">
        <v>3364</v>
      </c>
      <c r="AH43" s="2" t="s">
        <v>3365</v>
      </c>
      <c r="AI43" s="2">
        <v>0.0</v>
      </c>
      <c r="AJ43" s="94">
        <v>0.02085832303253465</v>
      </c>
      <c r="AK43" s="94">
        <v>0.04938271604938271</v>
      </c>
      <c r="AL43" s="79"/>
      <c r="AM43" s="2" t="s">
        <v>3410</v>
      </c>
    </row>
    <row r="44">
      <c r="A44" s="54">
        <v>45936.0</v>
      </c>
      <c r="B44" s="54">
        <v>45937.0</v>
      </c>
      <c r="C44" s="2" t="s">
        <v>145</v>
      </c>
      <c r="D44" s="2" t="s">
        <v>146</v>
      </c>
      <c r="E44" s="2" t="s">
        <v>208</v>
      </c>
      <c r="F44" s="53">
        <v>0.0</v>
      </c>
      <c r="G44" s="53">
        <v>0.0</v>
      </c>
      <c r="H44" s="53">
        <v>0.05555555555555555</v>
      </c>
      <c r="I44" s="53">
        <v>0.05555555555555555</v>
      </c>
      <c r="J44" s="53">
        <v>0.030703882293286744</v>
      </c>
      <c r="K44" s="2" t="s">
        <v>288</v>
      </c>
      <c r="L44" s="53">
        <v>1.0</v>
      </c>
      <c r="M44" s="2" t="s">
        <v>3369</v>
      </c>
      <c r="N44" s="2" t="s">
        <v>3360</v>
      </c>
      <c r="O44" s="55"/>
      <c r="AB44" s="2" t="s">
        <v>164</v>
      </c>
      <c r="AC44" s="2" t="s">
        <v>3361</v>
      </c>
      <c r="AD44" s="2" t="s">
        <v>3362</v>
      </c>
      <c r="AE44" s="2" t="s">
        <v>3363</v>
      </c>
      <c r="AF44" s="93"/>
      <c r="AG44" s="2" t="s">
        <v>3364</v>
      </c>
      <c r="AH44" s="2" t="s">
        <v>3365</v>
      </c>
      <c r="AI44" s="2">
        <v>0.0</v>
      </c>
      <c r="AJ44" s="94">
        <v>9.427283878800073E-4</v>
      </c>
      <c r="AK44" s="94">
        <v>0.0030864197530864196</v>
      </c>
      <c r="AL44" s="79"/>
      <c r="AM44" s="2" t="s">
        <v>3411</v>
      </c>
    </row>
    <row r="45">
      <c r="A45" s="54">
        <v>45936.0</v>
      </c>
      <c r="B45" s="54">
        <v>45937.0</v>
      </c>
      <c r="C45" s="2" t="s">
        <v>301</v>
      </c>
      <c r="D45" s="2" t="s">
        <v>146</v>
      </c>
      <c r="E45" s="2" t="s">
        <v>208</v>
      </c>
      <c r="F45" s="53">
        <v>0.0</v>
      </c>
      <c r="G45" s="53">
        <v>0.0</v>
      </c>
      <c r="H45" s="53">
        <v>0.0</v>
      </c>
      <c r="I45" s="53">
        <v>0.0</v>
      </c>
      <c r="J45" s="53">
        <v>0.0081486728306776</v>
      </c>
      <c r="K45" s="2" t="s">
        <v>256</v>
      </c>
      <c r="L45" s="53">
        <v>1.0</v>
      </c>
      <c r="M45" s="2" t="s">
        <v>3371</v>
      </c>
      <c r="N45" s="2" t="s">
        <v>3360</v>
      </c>
      <c r="O45" s="55"/>
      <c r="AB45" s="2" t="s">
        <v>164</v>
      </c>
      <c r="AC45" s="2" t="s">
        <v>3361</v>
      </c>
      <c r="AD45" s="2" t="s">
        <v>3362</v>
      </c>
      <c r="AE45" s="2" t="s">
        <v>3363</v>
      </c>
      <c r="AF45" s="93"/>
      <c r="AG45" s="2" t="s">
        <v>3364</v>
      </c>
      <c r="AH45" s="2" t="s">
        <v>3365</v>
      </c>
      <c r="AI45" s="2">
        <v>0.0</v>
      </c>
      <c r="AJ45" s="94">
        <v>6.64008689014233E-5</v>
      </c>
      <c r="AK45" s="94">
        <v>0.0</v>
      </c>
      <c r="AL45" s="79"/>
      <c r="AM45" s="2" t="s">
        <v>3412</v>
      </c>
    </row>
    <row r="46">
      <c r="A46" s="54">
        <v>45937.0</v>
      </c>
      <c r="B46" s="54">
        <v>45938.0</v>
      </c>
      <c r="C46" s="2" t="s">
        <v>194</v>
      </c>
      <c r="D46" s="2" t="s">
        <v>146</v>
      </c>
      <c r="E46" s="2" t="s">
        <v>303</v>
      </c>
      <c r="F46" s="53">
        <v>0.0</v>
      </c>
      <c r="G46" s="53">
        <v>0.0</v>
      </c>
      <c r="H46" s="53">
        <v>0.0</v>
      </c>
      <c r="I46" s="53">
        <v>0.0</v>
      </c>
      <c r="J46" s="53">
        <v>0.020538701997471234</v>
      </c>
      <c r="K46" s="2" t="s">
        <v>148</v>
      </c>
      <c r="L46" s="53">
        <v>1.0</v>
      </c>
      <c r="M46" s="2" t="s">
        <v>3369</v>
      </c>
      <c r="N46" s="2" t="s">
        <v>3360</v>
      </c>
      <c r="O46" s="55"/>
      <c r="AB46" s="2" t="s">
        <v>164</v>
      </c>
      <c r="AC46" s="2" t="s">
        <v>3361</v>
      </c>
      <c r="AD46" s="2" t="s">
        <v>3362</v>
      </c>
      <c r="AE46" s="2" t="s">
        <v>3363</v>
      </c>
      <c r="AF46" s="93"/>
      <c r="AG46" s="2" t="s">
        <v>3364</v>
      </c>
      <c r="AH46" s="2" t="s">
        <v>3365</v>
      </c>
      <c r="AI46" s="2">
        <v>0.0</v>
      </c>
      <c r="AJ46" s="94">
        <v>4.2183827974092884E-4</v>
      </c>
      <c r="AK46" s="94">
        <v>0.0</v>
      </c>
      <c r="AL46" s="79"/>
      <c r="AM46" s="2" t="s">
        <v>3413</v>
      </c>
    </row>
    <row r="47">
      <c r="A47" s="54">
        <v>45937.0</v>
      </c>
      <c r="B47" s="54">
        <v>45938.0</v>
      </c>
      <c r="C47" s="2" t="s">
        <v>229</v>
      </c>
      <c r="D47" s="2" t="s">
        <v>146</v>
      </c>
      <c r="E47" s="2" t="s">
        <v>303</v>
      </c>
      <c r="F47" s="53">
        <v>0.125</v>
      </c>
      <c r="G47" s="53">
        <v>0.08333333333333333</v>
      </c>
      <c r="H47" s="53">
        <v>0.05555555555555555</v>
      </c>
      <c r="I47" s="53">
        <v>0.05555555555555555</v>
      </c>
      <c r="J47" s="53">
        <v>0.05675163964604306</v>
      </c>
      <c r="K47" s="2" t="s">
        <v>208</v>
      </c>
      <c r="L47" s="53">
        <v>0.6666666666666666</v>
      </c>
      <c r="M47" s="2" t="s">
        <v>3369</v>
      </c>
      <c r="N47" s="2" t="s">
        <v>3360</v>
      </c>
      <c r="O47" s="55"/>
      <c r="AB47" s="2" t="s">
        <v>164</v>
      </c>
      <c r="AC47" s="2" t="s">
        <v>3361</v>
      </c>
      <c r="AD47" s="2" t="s">
        <v>3362</v>
      </c>
      <c r="AE47" s="2" t="s">
        <v>3363</v>
      </c>
      <c r="AF47" s="93"/>
      <c r="AG47" s="2" t="s">
        <v>3364</v>
      </c>
      <c r="AH47" s="2" t="s">
        <v>3365</v>
      </c>
      <c r="AI47" s="2">
        <v>0.0</v>
      </c>
      <c r="AJ47" s="94">
        <v>0.0032207486025143265</v>
      </c>
      <c r="AK47" s="94">
        <v>0.0030864197530864196</v>
      </c>
      <c r="AL47" s="79"/>
      <c r="AM47" s="2" t="s">
        <v>3414</v>
      </c>
    </row>
    <row r="48">
      <c r="A48" s="54">
        <v>45937.0</v>
      </c>
      <c r="B48" s="54">
        <v>45938.0</v>
      </c>
      <c r="C48" s="2" t="s">
        <v>145</v>
      </c>
      <c r="D48" s="2" t="s">
        <v>146</v>
      </c>
      <c r="E48" s="2" t="s">
        <v>303</v>
      </c>
      <c r="F48" s="53">
        <v>0.0</v>
      </c>
      <c r="G48" s="53">
        <v>0.0</v>
      </c>
      <c r="H48" s="53">
        <v>0.0</v>
      </c>
      <c r="I48" s="53">
        <v>0.0</v>
      </c>
      <c r="J48" s="53">
        <v>0.01070778245621644</v>
      </c>
      <c r="K48" s="2" t="s">
        <v>288</v>
      </c>
      <c r="L48" s="53">
        <v>1.0</v>
      </c>
      <c r="M48" s="2" t="s">
        <v>3369</v>
      </c>
      <c r="N48" s="2" t="s">
        <v>3360</v>
      </c>
      <c r="O48" s="55"/>
      <c r="AB48" s="2" t="s">
        <v>164</v>
      </c>
      <c r="AC48" s="2" t="s">
        <v>3361</v>
      </c>
      <c r="AD48" s="2" t="s">
        <v>3362</v>
      </c>
      <c r="AE48" s="2" t="s">
        <v>3363</v>
      </c>
      <c r="AF48" s="93"/>
      <c r="AG48" s="2" t="s">
        <v>3364</v>
      </c>
      <c r="AH48" s="2" t="s">
        <v>3365</v>
      </c>
      <c r="AI48" s="2">
        <v>0.0</v>
      </c>
      <c r="AJ48" s="94">
        <v>1.1465660512965658E-4</v>
      </c>
      <c r="AK48" s="94">
        <v>0.0</v>
      </c>
      <c r="AL48" s="79"/>
      <c r="AM48" s="2" t="s">
        <v>3415</v>
      </c>
    </row>
    <row r="49">
      <c r="A49" s="54">
        <v>45937.0</v>
      </c>
      <c r="B49" s="54">
        <v>45938.0</v>
      </c>
      <c r="C49" s="2" t="s">
        <v>301</v>
      </c>
      <c r="D49" s="2" t="s">
        <v>146</v>
      </c>
      <c r="E49" s="2" t="s">
        <v>303</v>
      </c>
      <c r="F49" s="53">
        <v>0.0</v>
      </c>
      <c r="G49" s="53">
        <v>0.08333333333333333</v>
      </c>
      <c r="H49" s="53">
        <v>0.05555555555555555</v>
      </c>
      <c r="I49" s="53">
        <v>0.05555555555555555</v>
      </c>
      <c r="J49" s="53">
        <v>0.03140052228419508</v>
      </c>
      <c r="K49" s="2" t="s">
        <v>256</v>
      </c>
      <c r="L49" s="53">
        <v>1.0</v>
      </c>
      <c r="M49" s="2" t="s">
        <v>3371</v>
      </c>
      <c r="N49" s="2" t="s">
        <v>3360</v>
      </c>
      <c r="O49" s="55"/>
      <c r="AB49" s="2" t="s">
        <v>164</v>
      </c>
      <c r="AC49" s="2" t="s">
        <v>3361</v>
      </c>
      <c r="AD49" s="2" t="s">
        <v>3362</v>
      </c>
      <c r="AE49" s="2" t="s">
        <v>3363</v>
      </c>
      <c r="AF49" s="93"/>
      <c r="AG49" s="2" t="s">
        <v>3364</v>
      </c>
      <c r="AH49" s="2" t="s">
        <v>3365</v>
      </c>
      <c r="AI49" s="2">
        <v>0.0</v>
      </c>
      <c r="AJ49" s="94">
        <v>9.859927997202316E-4</v>
      </c>
      <c r="AK49" s="94">
        <v>0.0030864197530864196</v>
      </c>
      <c r="AL49" s="79"/>
      <c r="AM49" s="2" t="s">
        <v>3416</v>
      </c>
    </row>
    <row r="50">
      <c r="A50" s="54">
        <v>45938.0</v>
      </c>
      <c r="B50" s="54">
        <v>45939.0</v>
      </c>
      <c r="C50" s="2" t="s">
        <v>194</v>
      </c>
      <c r="D50" s="2" t="s">
        <v>146</v>
      </c>
      <c r="E50" s="2" t="s">
        <v>148</v>
      </c>
      <c r="F50" s="53">
        <v>0.125</v>
      </c>
      <c r="G50" s="53">
        <v>0.08333333333333333</v>
      </c>
      <c r="H50" s="53">
        <v>0.1111111111111111</v>
      </c>
      <c r="I50" s="53">
        <v>0.1111111111111111</v>
      </c>
      <c r="J50" s="53">
        <v>0.07468438697778251</v>
      </c>
      <c r="K50" s="2" t="s">
        <v>148</v>
      </c>
      <c r="L50" s="53">
        <v>1.0</v>
      </c>
      <c r="M50" s="2" t="s">
        <v>3369</v>
      </c>
      <c r="N50" s="2" t="s">
        <v>3360</v>
      </c>
      <c r="O50" s="55"/>
      <c r="AB50" s="2" t="s">
        <v>164</v>
      </c>
      <c r="AC50" s="2" t="s">
        <v>3361</v>
      </c>
      <c r="AD50" s="2" t="s">
        <v>3362</v>
      </c>
      <c r="AE50" s="2" t="s">
        <v>3363</v>
      </c>
      <c r="AF50" s="93"/>
      <c r="AG50" s="2" t="s">
        <v>3364</v>
      </c>
      <c r="AH50" s="2" t="s">
        <v>3365</v>
      </c>
      <c r="AI50" s="2">
        <v>0.0</v>
      </c>
      <c r="AJ50" s="94">
        <v>0.00557775765824717</v>
      </c>
      <c r="AK50" s="94">
        <v>0.012345679012345678</v>
      </c>
      <c r="AL50" s="79"/>
      <c r="AM50" s="2" t="s">
        <v>3417</v>
      </c>
    </row>
    <row r="51">
      <c r="A51" s="54">
        <v>45938.0</v>
      </c>
      <c r="B51" s="54">
        <v>45939.0</v>
      </c>
      <c r="C51" s="2" t="s">
        <v>229</v>
      </c>
      <c r="D51" s="2" t="s">
        <v>146</v>
      </c>
      <c r="E51" s="2" t="s">
        <v>148</v>
      </c>
      <c r="F51" s="53">
        <v>0.0</v>
      </c>
      <c r="G51" s="53">
        <v>0.0</v>
      </c>
      <c r="H51" s="53">
        <v>0.0</v>
      </c>
      <c r="I51" s="53">
        <v>0.0</v>
      </c>
      <c r="J51" s="53">
        <v>0.025858560395814793</v>
      </c>
      <c r="K51" s="2" t="s">
        <v>208</v>
      </c>
      <c r="L51" s="53">
        <v>0.6666666666666666</v>
      </c>
      <c r="M51" s="2" t="s">
        <v>3369</v>
      </c>
      <c r="N51" s="2" t="s">
        <v>3360</v>
      </c>
      <c r="O51" s="55"/>
      <c r="AB51" s="2" t="s">
        <v>164</v>
      </c>
      <c r="AC51" s="2" t="s">
        <v>3361</v>
      </c>
      <c r="AD51" s="2" t="s">
        <v>3362</v>
      </c>
      <c r="AE51" s="2" t="s">
        <v>3363</v>
      </c>
      <c r="AF51" s="93"/>
      <c r="AG51" s="2" t="s">
        <v>3364</v>
      </c>
      <c r="AH51" s="2" t="s">
        <v>3365</v>
      </c>
      <c r="AI51" s="2">
        <v>0.0</v>
      </c>
      <c r="AJ51" s="94">
        <v>6.686651457440013E-4</v>
      </c>
      <c r="AK51" s="94">
        <v>0.0</v>
      </c>
      <c r="AL51" s="79"/>
      <c r="AM51" s="2" t="s">
        <v>3418</v>
      </c>
    </row>
    <row r="52">
      <c r="A52" s="54">
        <v>45938.0</v>
      </c>
      <c r="B52" s="54">
        <v>45939.0</v>
      </c>
      <c r="C52" s="2" t="s">
        <v>145</v>
      </c>
      <c r="D52" s="2" t="s">
        <v>146</v>
      </c>
      <c r="E52" s="2" t="s">
        <v>148</v>
      </c>
      <c r="F52" s="53">
        <v>0.0</v>
      </c>
      <c r="G52" s="53">
        <v>0.0</v>
      </c>
      <c r="H52" s="53">
        <v>0.0</v>
      </c>
      <c r="I52" s="53">
        <v>0.0</v>
      </c>
      <c r="J52" s="53">
        <v>0.010577913583312766</v>
      </c>
      <c r="K52" s="2" t="s">
        <v>288</v>
      </c>
      <c r="L52" s="53">
        <v>1.0</v>
      </c>
      <c r="M52" s="2" t="s">
        <v>3369</v>
      </c>
      <c r="N52" s="2" t="s">
        <v>3360</v>
      </c>
      <c r="O52" s="55"/>
      <c r="AB52" s="2" t="s">
        <v>164</v>
      </c>
      <c r="AC52" s="2" t="s">
        <v>3361</v>
      </c>
      <c r="AD52" s="2" t="s">
        <v>3362</v>
      </c>
      <c r="AE52" s="2" t="s">
        <v>3363</v>
      </c>
      <c r="AF52" s="93"/>
      <c r="AG52" s="2" t="s">
        <v>3364</v>
      </c>
      <c r="AH52" s="2" t="s">
        <v>3365</v>
      </c>
      <c r="AI52" s="2">
        <v>0.0</v>
      </c>
      <c r="AJ52" s="94">
        <v>1.1189225577603271E-4</v>
      </c>
      <c r="AK52" s="94">
        <v>0.0</v>
      </c>
      <c r="AL52" s="79"/>
      <c r="AM52" s="2" t="s">
        <v>3419</v>
      </c>
    </row>
    <row r="53">
      <c r="A53" s="54">
        <v>45938.0</v>
      </c>
      <c r="B53" s="54">
        <v>45939.0</v>
      </c>
      <c r="C53" s="2" t="s">
        <v>301</v>
      </c>
      <c r="D53" s="2" t="s">
        <v>146</v>
      </c>
      <c r="E53" s="2" t="s">
        <v>148</v>
      </c>
      <c r="F53" s="53">
        <v>0.0</v>
      </c>
      <c r="G53" s="53">
        <v>0.0</v>
      </c>
      <c r="H53" s="53">
        <v>0.0</v>
      </c>
      <c r="I53" s="53">
        <v>0.0</v>
      </c>
      <c r="J53" s="53">
        <v>0.007951769419406089</v>
      </c>
      <c r="K53" s="2" t="s">
        <v>256</v>
      </c>
      <c r="L53" s="53">
        <v>1.0</v>
      </c>
      <c r="M53" s="2" t="s">
        <v>3371</v>
      </c>
      <c r="N53" s="2" t="s">
        <v>3360</v>
      </c>
      <c r="O53" s="55"/>
      <c r="AB53" s="2" t="s">
        <v>164</v>
      </c>
      <c r="AC53" s="2" t="s">
        <v>3361</v>
      </c>
      <c r="AD53" s="2" t="s">
        <v>3362</v>
      </c>
      <c r="AE53" s="2" t="s">
        <v>3363</v>
      </c>
      <c r="AF53" s="93"/>
      <c r="AG53" s="2" t="s">
        <v>3364</v>
      </c>
      <c r="AH53" s="2" t="s">
        <v>3365</v>
      </c>
      <c r="AI53" s="2">
        <v>0.0</v>
      </c>
      <c r="AJ53" s="94">
        <v>6.323063689940185E-5</v>
      </c>
      <c r="AK53" s="94">
        <v>0.0</v>
      </c>
      <c r="AL53" s="79"/>
      <c r="AM53" s="2" t="s">
        <v>3420</v>
      </c>
    </row>
    <row r="54">
      <c r="A54" s="54">
        <v>45939.0</v>
      </c>
      <c r="B54" s="54">
        <v>45940.0</v>
      </c>
      <c r="C54" s="2" t="s">
        <v>194</v>
      </c>
      <c r="D54" s="2" t="s">
        <v>146</v>
      </c>
      <c r="E54" s="2" t="s">
        <v>196</v>
      </c>
      <c r="F54" s="53">
        <v>0.0</v>
      </c>
      <c r="G54" s="53">
        <v>0.0</v>
      </c>
      <c r="H54" s="53">
        <v>0.1111111111111111</v>
      </c>
      <c r="I54" s="53">
        <v>0.1111111111111111</v>
      </c>
      <c r="J54" s="53">
        <v>0.057906620511694956</v>
      </c>
      <c r="K54" s="2" t="s">
        <v>148</v>
      </c>
      <c r="L54" s="53">
        <v>1.0</v>
      </c>
      <c r="M54" s="2" t="s">
        <v>3369</v>
      </c>
      <c r="N54" s="2" t="s">
        <v>3360</v>
      </c>
      <c r="O54" s="55"/>
      <c r="AB54" s="2" t="s">
        <v>153</v>
      </c>
      <c r="AC54" s="2" t="s">
        <v>3421</v>
      </c>
      <c r="AD54" s="2" t="s">
        <v>3362</v>
      </c>
      <c r="AE54" s="2" t="s">
        <v>3363</v>
      </c>
      <c r="AF54" s="93"/>
      <c r="AG54" s="2" t="s">
        <v>3364</v>
      </c>
      <c r="AH54" s="2" t="s">
        <v>3365</v>
      </c>
      <c r="AI54" s="2">
        <v>1.0</v>
      </c>
      <c r="AJ54" s="94">
        <v>0.8875399356756956</v>
      </c>
      <c r="AK54" s="94">
        <v>0.7901234567901234</v>
      </c>
      <c r="AL54" s="79"/>
      <c r="AM54" s="2" t="s">
        <v>3422</v>
      </c>
    </row>
    <row r="55">
      <c r="A55" s="54">
        <v>45939.0</v>
      </c>
      <c r="B55" s="54">
        <v>45940.0</v>
      </c>
      <c r="C55" s="2" t="s">
        <v>229</v>
      </c>
      <c r="D55" s="2" t="s">
        <v>146</v>
      </c>
      <c r="E55" s="2" t="s">
        <v>196</v>
      </c>
      <c r="F55" s="53">
        <v>0.0</v>
      </c>
      <c r="G55" s="53">
        <v>0.0</v>
      </c>
      <c r="H55" s="53">
        <v>0.0</v>
      </c>
      <c r="I55" s="53">
        <v>0.0</v>
      </c>
      <c r="J55" s="53">
        <v>0.025546327408822882</v>
      </c>
      <c r="K55" s="2" t="s">
        <v>208</v>
      </c>
      <c r="L55" s="53">
        <v>0.6666666666666666</v>
      </c>
      <c r="M55" s="2" t="s">
        <v>3369</v>
      </c>
      <c r="N55" s="2" t="s">
        <v>3360</v>
      </c>
      <c r="O55" s="55"/>
      <c r="AB55" s="2" t="s">
        <v>164</v>
      </c>
      <c r="AC55" s="2" t="s">
        <v>3361</v>
      </c>
      <c r="AD55" s="2" t="s">
        <v>3362</v>
      </c>
      <c r="AE55" s="2" t="s">
        <v>3363</v>
      </c>
      <c r="AF55" s="93"/>
      <c r="AG55" s="2" t="s">
        <v>3364</v>
      </c>
      <c r="AH55" s="2" t="s">
        <v>3365</v>
      </c>
      <c r="AI55" s="2">
        <v>0.0</v>
      </c>
      <c r="AJ55" s="94">
        <v>6.526148440787752E-4</v>
      </c>
      <c r="AK55" s="94">
        <v>0.0</v>
      </c>
      <c r="AL55" s="79"/>
      <c r="AM55" s="2" t="s">
        <v>3423</v>
      </c>
    </row>
    <row r="56">
      <c r="A56" s="54">
        <v>45939.0</v>
      </c>
      <c r="B56" s="54">
        <v>45940.0</v>
      </c>
      <c r="C56" s="2" t="s">
        <v>145</v>
      </c>
      <c r="D56" s="2" t="s">
        <v>146</v>
      </c>
      <c r="E56" s="2" t="s">
        <v>196</v>
      </c>
      <c r="F56" s="53">
        <v>0.0</v>
      </c>
      <c r="G56" s="53">
        <v>0.0</v>
      </c>
      <c r="H56" s="53">
        <v>0.05555555555555555</v>
      </c>
      <c r="I56" s="53">
        <v>0.05555555555555555</v>
      </c>
      <c r="J56" s="53">
        <v>0.03141451678291836</v>
      </c>
      <c r="K56" s="2" t="s">
        <v>288</v>
      </c>
      <c r="L56" s="53">
        <v>1.0</v>
      </c>
      <c r="M56" s="2" t="s">
        <v>3369</v>
      </c>
      <c r="N56" s="2" t="s">
        <v>3360</v>
      </c>
      <c r="O56" s="55"/>
      <c r="AB56" s="2" t="s">
        <v>164</v>
      </c>
      <c r="AC56" s="2" t="s">
        <v>3361</v>
      </c>
      <c r="AD56" s="2" t="s">
        <v>3362</v>
      </c>
      <c r="AE56" s="2" t="s">
        <v>3363</v>
      </c>
      <c r="AF56" s="93"/>
      <c r="AG56" s="2" t="s">
        <v>3364</v>
      </c>
      <c r="AH56" s="2" t="s">
        <v>3365</v>
      </c>
      <c r="AI56" s="2">
        <v>0.0</v>
      </c>
      <c r="AJ56" s="94">
        <v>9.868718647042592E-4</v>
      </c>
      <c r="AK56" s="94">
        <v>0.0030864197530864196</v>
      </c>
      <c r="AL56" s="79"/>
      <c r="AM56" s="2" t="s">
        <v>3424</v>
      </c>
    </row>
    <row r="57">
      <c r="A57" s="54">
        <v>45939.0</v>
      </c>
      <c r="B57" s="54">
        <v>45940.0</v>
      </c>
      <c r="C57" s="2" t="s">
        <v>301</v>
      </c>
      <c r="D57" s="2" t="s">
        <v>146</v>
      </c>
      <c r="E57" s="2" t="s">
        <v>196</v>
      </c>
      <c r="F57" s="53">
        <v>0.0</v>
      </c>
      <c r="G57" s="53">
        <v>0.0</v>
      </c>
      <c r="H57" s="53">
        <v>0.0</v>
      </c>
      <c r="I57" s="53">
        <v>0.0</v>
      </c>
      <c r="J57" s="53">
        <v>0.007855754611168969</v>
      </c>
      <c r="K57" s="2" t="s">
        <v>256</v>
      </c>
      <c r="L57" s="53">
        <v>1.0</v>
      </c>
      <c r="M57" s="2" t="s">
        <v>3371</v>
      </c>
      <c r="N57" s="2" t="s">
        <v>3360</v>
      </c>
      <c r="O57" s="55"/>
      <c r="AB57" s="2" t="s">
        <v>164</v>
      </c>
      <c r="AC57" s="2" t="s">
        <v>3361</v>
      </c>
      <c r="AD57" s="2" t="s">
        <v>3362</v>
      </c>
      <c r="AE57" s="2" t="s">
        <v>3363</v>
      </c>
      <c r="AF57" s="93"/>
      <c r="AG57" s="2" t="s">
        <v>3364</v>
      </c>
      <c r="AH57" s="2" t="s">
        <v>3365</v>
      </c>
      <c r="AI57" s="2">
        <v>0.0</v>
      </c>
      <c r="AJ57" s="94">
        <v>6.171288051090252E-5</v>
      </c>
      <c r="AK57" s="94">
        <v>0.0</v>
      </c>
      <c r="AL57" s="79"/>
      <c r="AM57" s="2" t="s">
        <v>3425</v>
      </c>
    </row>
    <row r="58">
      <c r="A58" s="54">
        <v>45940.0</v>
      </c>
      <c r="B58" s="54">
        <v>45941.0</v>
      </c>
      <c r="C58" s="2" t="s">
        <v>194</v>
      </c>
      <c r="D58" s="2" t="s">
        <v>146</v>
      </c>
      <c r="E58" s="2" t="s">
        <v>288</v>
      </c>
      <c r="F58" s="53">
        <v>0.0</v>
      </c>
      <c r="G58" s="53">
        <v>0.0</v>
      </c>
      <c r="H58" s="53">
        <v>0.0</v>
      </c>
      <c r="I58" s="53">
        <v>0.0</v>
      </c>
      <c r="J58" s="53">
        <v>0.02581449890636325</v>
      </c>
      <c r="K58" s="2" t="s">
        <v>3426</v>
      </c>
      <c r="L58" s="53">
        <v>0.0</v>
      </c>
      <c r="M58" s="2" t="s">
        <v>3369</v>
      </c>
      <c r="N58" s="2" t="s">
        <v>3360</v>
      </c>
      <c r="O58" s="55"/>
      <c r="AB58" s="2" t="s">
        <v>164</v>
      </c>
      <c r="AC58" s="2" t="s">
        <v>3361</v>
      </c>
      <c r="AD58" s="2" t="s">
        <v>3362</v>
      </c>
      <c r="AE58" s="2" t="s">
        <v>3363</v>
      </c>
      <c r="AF58" s="93"/>
      <c r="AG58" s="2" t="s">
        <v>3364</v>
      </c>
      <c r="AH58" s="2" t="s">
        <v>3365</v>
      </c>
      <c r="AI58" s="2">
        <v>0.0</v>
      </c>
      <c r="AJ58" s="94">
        <v>6.663883537866294E-4</v>
      </c>
      <c r="AK58" s="94">
        <v>0.0</v>
      </c>
      <c r="AL58" s="79"/>
      <c r="AM58" s="2" t="s">
        <v>3427</v>
      </c>
    </row>
    <row r="59">
      <c r="A59" s="54">
        <v>45940.0</v>
      </c>
      <c r="B59" s="54">
        <v>45941.0</v>
      </c>
      <c r="C59" s="2" t="s">
        <v>229</v>
      </c>
      <c r="D59" s="2" t="s">
        <v>146</v>
      </c>
      <c r="E59" s="2" t="s">
        <v>288</v>
      </c>
      <c r="F59" s="53">
        <v>0.0</v>
      </c>
      <c r="G59" s="53">
        <v>0.0</v>
      </c>
      <c r="H59" s="53">
        <v>0.0</v>
      </c>
      <c r="I59" s="53">
        <v>0.0</v>
      </c>
      <c r="J59" s="53">
        <v>0.0252392166088286</v>
      </c>
      <c r="K59" s="2" t="s">
        <v>208</v>
      </c>
      <c r="L59" s="53">
        <v>0.6666666666666666</v>
      </c>
      <c r="M59" s="2" t="s">
        <v>3369</v>
      </c>
      <c r="N59" s="2" t="s">
        <v>3360</v>
      </c>
      <c r="O59" s="55"/>
      <c r="AB59" s="2" t="s">
        <v>164</v>
      </c>
      <c r="AC59" s="2" t="s">
        <v>3361</v>
      </c>
      <c r="AD59" s="2" t="s">
        <v>3362</v>
      </c>
      <c r="AE59" s="2" t="s">
        <v>3363</v>
      </c>
      <c r="AF59" s="93"/>
      <c r="AG59" s="2" t="s">
        <v>3364</v>
      </c>
      <c r="AH59" s="2" t="s">
        <v>3365</v>
      </c>
      <c r="AI59" s="2">
        <v>0.0</v>
      </c>
      <c r="AJ59" s="94">
        <v>6.370180550273694E-4</v>
      </c>
      <c r="AK59" s="94">
        <v>0.0</v>
      </c>
      <c r="AL59" s="79"/>
      <c r="AM59" s="2" t="s">
        <v>3428</v>
      </c>
    </row>
    <row r="60">
      <c r="A60" s="54">
        <v>45940.0</v>
      </c>
      <c r="B60" s="54">
        <v>45941.0</v>
      </c>
      <c r="C60" s="2" t="s">
        <v>145</v>
      </c>
      <c r="D60" s="2" t="s">
        <v>146</v>
      </c>
      <c r="E60" s="2" t="s">
        <v>288</v>
      </c>
      <c r="F60" s="53">
        <v>0.125</v>
      </c>
      <c r="G60" s="53">
        <v>0.08333333333333333</v>
      </c>
      <c r="H60" s="53">
        <v>0.05555555555555555</v>
      </c>
      <c r="I60" s="53">
        <v>0.05555555555555555</v>
      </c>
      <c r="J60" s="53">
        <v>0.046267647436485995</v>
      </c>
      <c r="K60" s="2" t="s">
        <v>288</v>
      </c>
      <c r="L60" s="53">
        <v>1.0</v>
      </c>
      <c r="M60" s="2" t="s">
        <v>3369</v>
      </c>
      <c r="N60" s="2" t="s">
        <v>3360</v>
      </c>
      <c r="O60" s="55"/>
      <c r="AB60" s="2" t="s">
        <v>164</v>
      </c>
      <c r="AC60" s="2" t="s">
        <v>3361</v>
      </c>
      <c r="AD60" s="2" t="s">
        <v>3362</v>
      </c>
      <c r="AE60" s="2" t="s">
        <v>3363</v>
      </c>
      <c r="AF60" s="93"/>
      <c r="AG60" s="2" t="s">
        <v>3364</v>
      </c>
      <c r="AH60" s="2" t="s">
        <v>3365</v>
      </c>
      <c r="AI60" s="2">
        <v>0.0</v>
      </c>
      <c r="AJ60" s="94">
        <v>0.002140695199306969</v>
      </c>
      <c r="AK60" s="94">
        <v>0.0030864197530864196</v>
      </c>
      <c r="AL60" s="79"/>
      <c r="AM60" s="2" t="s">
        <v>3429</v>
      </c>
    </row>
    <row r="61">
      <c r="A61" s="54">
        <v>45940.0</v>
      </c>
      <c r="B61" s="54">
        <v>45941.0</v>
      </c>
      <c r="C61" s="2" t="s">
        <v>301</v>
      </c>
      <c r="D61" s="2" t="s">
        <v>146</v>
      </c>
      <c r="E61" s="2" t="s">
        <v>288</v>
      </c>
      <c r="F61" s="53">
        <v>0.0</v>
      </c>
      <c r="G61" s="53">
        <v>0.0</v>
      </c>
      <c r="H61" s="53">
        <v>0.0</v>
      </c>
      <c r="I61" s="53">
        <v>0.0</v>
      </c>
      <c r="J61" s="53">
        <v>0.007761314927351185</v>
      </c>
      <c r="K61" s="2" t="s">
        <v>256</v>
      </c>
      <c r="L61" s="53">
        <v>1.0</v>
      </c>
      <c r="M61" s="2" t="s">
        <v>3371</v>
      </c>
      <c r="N61" s="2" t="s">
        <v>3360</v>
      </c>
      <c r="O61" s="55"/>
      <c r="AB61" s="2" t="s">
        <v>164</v>
      </c>
      <c r="AC61" s="2" t="s">
        <v>3361</v>
      </c>
      <c r="AD61" s="2" t="s">
        <v>3362</v>
      </c>
      <c r="AE61" s="2" t="s">
        <v>3363</v>
      </c>
      <c r="AF61" s="93"/>
      <c r="AG61" s="2" t="s">
        <v>3364</v>
      </c>
      <c r="AH61" s="2" t="s">
        <v>3365</v>
      </c>
      <c r="AI61" s="2">
        <v>0.0</v>
      </c>
      <c r="AJ61" s="94">
        <v>6.0238009401524327E-5</v>
      </c>
      <c r="AK61" s="94">
        <v>0.0</v>
      </c>
      <c r="AL61" s="79"/>
      <c r="AM61" s="2" t="s">
        <v>3430</v>
      </c>
    </row>
    <row r="62">
      <c r="A62" s="54">
        <v>45941.0</v>
      </c>
      <c r="B62" s="54">
        <v>45942.0</v>
      </c>
      <c r="C62" s="2" t="s">
        <v>194</v>
      </c>
      <c r="D62" s="2" t="s">
        <v>146</v>
      </c>
      <c r="E62" s="2" t="s">
        <v>256</v>
      </c>
      <c r="F62" s="53">
        <v>0.0</v>
      </c>
      <c r="G62" s="53">
        <v>0.0</v>
      </c>
      <c r="H62" s="53">
        <v>0.0</v>
      </c>
      <c r="I62" s="53">
        <v>0.0</v>
      </c>
      <c r="J62" s="53">
        <v>0.025505508230041673</v>
      </c>
      <c r="K62" s="2" t="s">
        <v>3426</v>
      </c>
      <c r="L62" s="53">
        <v>0.0</v>
      </c>
      <c r="M62" s="2" t="s">
        <v>3369</v>
      </c>
      <c r="N62" s="2" t="s">
        <v>3360</v>
      </c>
      <c r="O62" s="55"/>
      <c r="AB62" s="2" t="s">
        <v>164</v>
      </c>
      <c r="AC62" s="2" t="s">
        <v>3361</v>
      </c>
      <c r="AD62" s="2" t="s">
        <v>3362</v>
      </c>
      <c r="AE62" s="2" t="s">
        <v>3363</v>
      </c>
      <c r="AF62" s="93"/>
      <c r="AG62" s="2" t="s">
        <v>3364</v>
      </c>
      <c r="AH62" s="2" t="s">
        <v>3365</v>
      </c>
      <c r="AI62" s="2">
        <v>0.0</v>
      </c>
      <c r="AJ62" s="94">
        <v>6.505309500727235E-4</v>
      </c>
      <c r="AK62" s="94">
        <v>0.0</v>
      </c>
      <c r="AL62" s="79"/>
      <c r="AM62" s="2" t="s">
        <v>3431</v>
      </c>
    </row>
    <row r="63">
      <c r="A63" s="54">
        <v>45941.0</v>
      </c>
      <c r="B63" s="54">
        <v>45942.0</v>
      </c>
      <c r="C63" s="2" t="s">
        <v>229</v>
      </c>
      <c r="D63" s="2" t="s">
        <v>146</v>
      </c>
      <c r="E63" s="2" t="s">
        <v>256</v>
      </c>
      <c r="F63" s="53">
        <v>0.0</v>
      </c>
      <c r="G63" s="53">
        <v>0.0</v>
      </c>
      <c r="H63" s="53">
        <v>0.0</v>
      </c>
      <c r="I63" s="53">
        <v>0.0</v>
      </c>
      <c r="J63" s="53">
        <v>0.024937111863813914</v>
      </c>
      <c r="K63" s="2" t="s">
        <v>208</v>
      </c>
      <c r="L63" s="53">
        <v>0.6666666666666666</v>
      </c>
      <c r="M63" s="2" t="s">
        <v>3369</v>
      </c>
      <c r="N63" s="2" t="s">
        <v>3360</v>
      </c>
      <c r="O63" s="55"/>
      <c r="AB63" s="2" t="s">
        <v>164</v>
      </c>
      <c r="AC63" s="2" t="s">
        <v>3361</v>
      </c>
      <c r="AD63" s="2" t="s">
        <v>3362</v>
      </c>
      <c r="AE63" s="2" t="s">
        <v>3363</v>
      </c>
      <c r="AF63" s="93"/>
      <c r="AG63" s="2" t="s">
        <v>3364</v>
      </c>
      <c r="AH63" s="2" t="s">
        <v>3365</v>
      </c>
      <c r="AI63" s="2">
        <v>0.0</v>
      </c>
      <c r="AJ63" s="94">
        <v>6.218595481083687E-4</v>
      </c>
      <c r="AK63" s="94">
        <v>0.0</v>
      </c>
      <c r="AL63" s="79"/>
      <c r="AM63" s="2" t="s">
        <v>3432</v>
      </c>
    </row>
    <row r="64">
      <c r="A64" s="54">
        <v>45941.0</v>
      </c>
      <c r="B64" s="54">
        <v>45942.0</v>
      </c>
      <c r="C64" s="2" t="s">
        <v>145</v>
      </c>
      <c r="D64" s="2" t="s">
        <v>146</v>
      </c>
      <c r="E64" s="2" t="s">
        <v>256</v>
      </c>
      <c r="F64" s="53">
        <v>0.0</v>
      </c>
      <c r="G64" s="53">
        <v>0.0</v>
      </c>
      <c r="H64" s="53">
        <v>0.0</v>
      </c>
      <c r="I64" s="53">
        <v>0.0</v>
      </c>
      <c r="J64" s="53">
        <v>0.010200978332711835</v>
      </c>
      <c r="K64" s="2" t="s">
        <v>288</v>
      </c>
      <c r="L64" s="53">
        <v>1.0</v>
      </c>
      <c r="M64" s="2" t="s">
        <v>3369</v>
      </c>
      <c r="N64" s="2" t="s">
        <v>3360</v>
      </c>
      <c r="O64" s="55"/>
      <c r="AB64" s="2" t="s">
        <v>164</v>
      </c>
      <c r="AC64" s="2" t="s">
        <v>3361</v>
      </c>
      <c r="AD64" s="2" t="s">
        <v>3362</v>
      </c>
      <c r="AE64" s="2" t="s">
        <v>3363</v>
      </c>
      <c r="AF64" s="93"/>
      <c r="AG64" s="2" t="s">
        <v>3364</v>
      </c>
      <c r="AH64" s="2" t="s">
        <v>3365</v>
      </c>
      <c r="AI64" s="2">
        <v>0.0</v>
      </c>
      <c r="AJ64" s="94">
        <v>1.0405995894445633E-4</v>
      </c>
      <c r="AK64" s="94">
        <v>0.0</v>
      </c>
      <c r="AL64" s="79"/>
      <c r="AM64" s="2" t="s">
        <v>3433</v>
      </c>
    </row>
    <row r="65">
      <c r="A65" s="54">
        <v>45941.0</v>
      </c>
      <c r="B65" s="54">
        <v>45942.0</v>
      </c>
      <c r="C65" s="2" t="s">
        <v>301</v>
      </c>
      <c r="D65" s="2" t="s">
        <v>146</v>
      </c>
      <c r="E65" s="2" t="s">
        <v>256</v>
      </c>
      <c r="F65" s="53">
        <v>0.125</v>
      </c>
      <c r="G65" s="53">
        <v>0.08333333333333333</v>
      </c>
      <c r="H65" s="53">
        <v>0.05263157894736842</v>
      </c>
      <c r="I65" s="53">
        <v>0.05263157894736842</v>
      </c>
      <c r="J65" s="53">
        <v>0.040668353093944946</v>
      </c>
      <c r="K65" s="2" t="s">
        <v>256</v>
      </c>
      <c r="L65" s="53">
        <v>1.0</v>
      </c>
      <c r="M65" s="2" t="s">
        <v>3371</v>
      </c>
      <c r="N65" s="2" t="s">
        <v>3360</v>
      </c>
      <c r="O65" s="55"/>
      <c r="AB65" s="2" t="s">
        <v>164</v>
      </c>
      <c r="AC65" s="2" t="s">
        <v>3361</v>
      </c>
      <c r="AD65" s="2" t="s">
        <v>3362</v>
      </c>
      <c r="AE65" s="2" t="s">
        <v>3363</v>
      </c>
      <c r="AF65" s="93"/>
      <c r="AG65" s="2" t="s">
        <v>3364</v>
      </c>
      <c r="AH65" s="2" t="s">
        <v>3365</v>
      </c>
      <c r="AI65" s="2">
        <v>0.0</v>
      </c>
      <c r="AJ65" s="94">
        <v>0.0016539149433737815</v>
      </c>
      <c r="AK65" s="94">
        <v>0.0027700831024930744</v>
      </c>
      <c r="AL65" s="79"/>
      <c r="AM65" s="2" t="s">
        <v>3434</v>
      </c>
    </row>
    <row r="66">
      <c r="A66" s="54">
        <v>45942.0</v>
      </c>
      <c r="B66" s="54">
        <v>45943.0</v>
      </c>
      <c r="C66" s="2" t="s">
        <v>194</v>
      </c>
      <c r="D66" s="2" t="s">
        <v>146</v>
      </c>
      <c r="E66" s="2" t="s">
        <v>180</v>
      </c>
      <c r="F66" s="53">
        <v>0.0</v>
      </c>
      <c r="G66" s="53">
        <v>0.0</v>
      </c>
      <c r="H66" s="53">
        <v>0.05263157894736842</v>
      </c>
      <c r="I66" s="53">
        <v>0.05263157894736842</v>
      </c>
      <c r="J66" s="53">
        <v>0.04343901993983362</v>
      </c>
      <c r="K66" s="2" t="s">
        <v>3426</v>
      </c>
      <c r="L66" s="53">
        <v>0.0</v>
      </c>
      <c r="M66" s="2" t="s">
        <v>3369</v>
      </c>
      <c r="N66" s="2" t="s">
        <v>3360</v>
      </c>
      <c r="O66" s="55"/>
      <c r="AB66" s="2" t="s">
        <v>164</v>
      </c>
      <c r="AC66" s="2" t="s">
        <v>3361</v>
      </c>
      <c r="AD66" s="2" t="s">
        <v>3362</v>
      </c>
      <c r="AE66" s="2" t="s">
        <v>3363</v>
      </c>
      <c r="AF66" s="93"/>
      <c r="AG66" s="2" t="s">
        <v>3364</v>
      </c>
      <c r="AH66" s="2" t="s">
        <v>3365</v>
      </c>
      <c r="AI66" s="2">
        <v>0.0</v>
      </c>
      <c r="AJ66" s="94">
        <v>0.0018869484533332631</v>
      </c>
      <c r="AK66" s="94">
        <v>0.0027700831024930744</v>
      </c>
      <c r="AL66" s="79"/>
      <c r="AM66" s="2" t="s">
        <v>3435</v>
      </c>
    </row>
    <row r="67">
      <c r="A67" s="54">
        <v>45942.0</v>
      </c>
      <c r="B67" s="54">
        <v>45943.0</v>
      </c>
      <c r="C67" s="2" t="s">
        <v>229</v>
      </c>
      <c r="D67" s="2" t="s">
        <v>146</v>
      </c>
      <c r="E67" s="2" t="s">
        <v>180</v>
      </c>
      <c r="F67" s="53">
        <v>0.0</v>
      </c>
      <c r="G67" s="53">
        <v>0.0</v>
      </c>
      <c r="H67" s="53">
        <v>0.10526315789473684</v>
      </c>
      <c r="I67" s="53">
        <v>0.10526315789473684</v>
      </c>
      <c r="J67" s="53">
        <v>0.06431644992872462</v>
      </c>
      <c r="K67" s="2" t="s">
        <v>208</v>
      </c>
      <c r="L67" s="53">
        <v>0.6666666666666666</v>
      </c>
      <c r="M67" s="2" t="s">
        <v>3369</v>
      </c>
      <c r="N67" s="2" t="s">
        <v>3360</v>
      </c>
      <c r="O67" s="55"/>
      <c r="AB67" s="2" t="s">
        <v>164</v>
      </c>
      <c r="AC67" s="2" t="s">
        <v>3361</v>
      </c>
      <c r="AD67" s="2" t="s">
        <v>3362</v>
      </c>
      <c r="AE67" s="2" t="s">
        <v>3363</v>
      </c>
      <c r="AF67" s="93"/>
      <c r="AG67" s="2" t="s">
        <v>3364</v>
      </c>
      <c r="AH67" s="2" t="s">
        <v>3365</v>
      </c>
      <c r="AI67" s="2">
        <v>0.0</v>
      </c>
      <c r="AJ67" s="94">
        <v>0.004136605731434141</v>
      </c>
      <c r="AK67" s="94">
        <v>0.011080332409972297</v>
      </c>
      <c r="AL67" s="79"/>
      <c r="AM67" s="2" t="s">
        <v>3436</v>
      </c>
    </row>
    <row r="68">
      <c r="A68" s="54">
        <v>45942.0</v>
      </c>
      <c r="B68" s="54">
        <v>45943.0</v>
      </c>
      <c r="C68" s="2" t="s">
        <v>145</v>
      </c>
      <c r="D68" s="2" t="s">
        <v>146</v>
      </c>
      <c r="E68" s="2" t="s">
        <v>180</v>
      </c>
      <c r="F68" s="53">
        <v>0.0</v>
      </c>
      <c r="G68" s="53">
        <v>0.0</v>
      </c>
      <c r="H68" s="53">
        <v>0.0</v>
      </c>
      <c r="I68" s="53">
        <v>0.0</v>
      </c>
      <c r="J68" s="53">
        <v>0.010079398630612585</v>
      </c>
      <c r="K68" s="2" t="s">
        <v>288</v>
      </c>
      <c r="L68" s="53">
        <v>1.0</v>
      </c>
      <c r="M68" s="2" t="s">
        <v>3369</v>
      </c>
      <c r="N68" s="2" t="s">
        <v>3360</v>
      </c>
      <c r="O68" s="55"/>
      <c r="AB68" s="2" t="s">
        <v>164</v>
      </c>
      <c r="AC68" s="2" t="s">
        <v>3361</v>
      </c>
      <c r="AD68" s="2" t="s">
        <v>3362</v>
      </c>
      <c r="AE68" s="2" t="s">
        <v>3363</v>
      </c>
      <c r="AF68" s="93"/>
      <c r="AG68" s="2" t="s">
        <v>3364</v>
      </c>
      <c r="AH68" s="2" t="s">
        <v>3365</v>
      </c>
      <c r="AI68" s="2">
        <v>0.0</v>
      </c>
      <c r="AJ68" s="94">
        <v>1.0159427675479484E-4</v>
      </c>
      <c r="AK68" s="94">
        <v>0.0</v>
      </c>
      <c r="AL68" s="79"/>
      <c r="AM68" s="2" t="s">
        <v>3437</v>
      </c>
    </row>
    <row r="69">
      <c r="A69" s="54">
        <v>45942.0</v>
      </c>
      <c r="B69" s="54">
        <v>45943.0</v>
      </c>
      <c r="C69" s="2" t="s">
        <v>301</v>
      </c>
      <c r="D69" s="2" t="s">
        <v>146</v>
      </c>
      <c r="E69" s="2" t="s">
        <v>180</v>
      </c>
      <c r="F69" s="53">
        <v>0.0</v>
      </c>
      <c r="G69" s="53">
        <v>0.0</v>
      </c>
      <c r="H69" s="53">
        <v>0.0</v>
      </c>
      <c r="I69" s="53">
        <v>0.0</v>
      </c>
      <c r="J69" s="53">
        <v>0.007577019150860549</v>
      </c>
      <c r="K69" s="2" t="s">
        <v>256</v>
      </c>
      <c r="L69" s="53">
        <v>1.0</v>
      </c>
      <c r="M69" s="2" t="s">
        <v>3371</v>
      </c>
      <c r="N69" s="2" t="s">
        <v>3360</v>
      </c>
      <c r="O69" s="55"/>
      <c r="AB69" s="2" t="s">
        <v>164</v>
      </c>
      <c r="AC69" s="2" t="s">
        <v>3361</v>
      </c>
      <c r="AD69" s="2" t="s">
        <v>3362</v>
      </c>
      <c r="AE69" s="2" t="s">
        <v>3363</v>
      </c>
      <c r="AF69" s="93"/>
      <c r="AG69" s="2" t="s">
        <v>3364</v>
      </c>
      <c r="AH69" s="2" t="s">
        <v>3365</v>
      </c>
      <c r="AI69" s="2">
        <v>0.0</v>
      </c>
      <c r="AJ69" s="94">
        <v>5.741121921250751E-5</v>
      </c>
      <c r="AK69" s="94">
        <v>0.0</v>
      </c>
      <c r="AL69" s="79"/>
      <c r="AM69" s="2" t="s">
        <v>3438</v>
      </c>
    </row>
    <row r="70">
      <c r="A70" s="54">
        <v>45943.0</v>
      </c>
      <c r="B70" s="54">
        <v>45944.0</v>
      </c>
      <c r="C70" s="2" t="s">
        <v>194</v>
      </c>
      <c r="D70" s="2" t="s">
        <v>146</v>
      </c>
      <c r="E70" s="2" t="s">
        <v>208</v>
      </c>
      <c r="F70" s="53">
        <v>0.0</v>
      </c>
      <c r="G70" s="53">
        <v>0.0</v>
      </c>
      <c r="H70" s="53">
        <v>0.10526315789473684</v>
      </c>
      <c r="I70" s="53">
        <v>0.10526315789473684</v>
      </c>
      <c r="J70" s="53">
        <v>0.05855613117578723</v>
      </c>
      <c r="K70" s="2" t="s">
        <v>3426</v>
      </c>
      <c r="L70" s="53">
        <v>0.0</v>
      </c>
      <c r="M70" s="2" t="s">
        <v>3369</v>
      </c>
      <c r="N70" s="2" t="s">
        <v>3360</v>
      </c>
      <c r="O70" s="55"/>
      <c r="AB70" s="2" t="s">
        <v>164</v>
      </c>
      <c r="AC70" s="2" t="s">
        <v>3361</v>
      </c>
      <c r="AD70" s="2" t="s">
        <v>3362</v>
      </c>
      <c r="AE70" s="2" t="s">
        <v>3363</v>
      </c>
      <c r="AF70" s="93"/>
      <c r="AG70" s="2" t="s">
        <v>3364</v>
      </c>
      <c r="AH70" s="2" t="s">
        <v>3365</v>
      </c>
      <c r="AI70" s="2">
        <v>0.0</v>
      </c>
      <c r="AJ70" s="94">
        <v>0.003428820498276001</v>
      </c>
      <c r="AK70" s="94">
        <v>0.011080332409972297</v>
      </c>
      <c r="AL70" s="79"/>
      <c r="AM70" s="2" t="s">
        <v>3439</v>
      </c>
    </row>
    <row r="71">
      <c r="A71" s="54">
        <v>45943.0</v>
      </c>
      <c r="B71" s="54">
        <v>45944.0</v>
      </c>
      <c r="C71" s="2" t="s">
        <v>229</v>
      </c>
      <c r="D71" s="2" t="s">
        <v>146</v>
      </c>
      <c r="E71" s="2" t="s">
        <v>208</v>
      </c>
      <c r="F71" s="53">
        <v>0.25</v>
      </c>
      <c r="G71" s="53">
        <v>0.25</v>
      </c>
      <c r="H71" s="53">
        <v>0.21052631578947367</v>
      </c>
      <c r="I71" s="53">
        <v>0.21052631578947367</v>
      </c>
      <c r="J71" s="53">
        <v>0.13261656382997095</v>
      </c>
      <c r="K71" s="2" t="s">
        <v>208</v>
      </c>
      <c r="L71" s="53">
        <v>0.6666666666666666</v>
      </c>
      <c r="M71" s="2" t="s">
        <v>3440</v>
      </c>
      <c r="N71" s="2" t="s">
        <v>3360</v>
      </c>
      <c r="O71" s="55"/>
      <c r="AB71" s="2" t="s">
        <v>164</v>
      </c>
      <c r="AC71" s="2" t="s">
        <v>3361</v>
      </c>
      <c r="AD71" s="2" t="s">
        <v>3362</v>
      </c>
      <c r="AE71" s="2" t="s">
        <v>3363</v>
      </c>
      <c r="AF71" s="93"/>
      <c r="AG71" s="2" t="s">
        <v>3364</v>
      </c>
      <c r="AH71" s="2" t="s">
        <v>3365</v>
      </c>
      <c r="AI71" s="2">
        <v>0.0</v>
      </c>
      <c r="AJ71" s="94">
        <v>0.01758715300206876</v>
      </c>
      <c r="AK71" s="94">
        <v>0.04432132963988919</v>
      </c>
      <c r="AL71" s="79"/>
      <c r="AM71" s="2" t="s">
        <v>3441</v>
      </c>
    </row>
    <row r="72">
      <c r="A72" s="54">
        <v>45943.0</v>
      </c>
      <c r="B72" s="54">
        <v>45944.0</v>
      </c>
      <c r="C72" s="2" t="s">
        <v>145</v>
      </c>
      <c r="D72" s="2" t="s">
        <v>146</v>
      </c>
      <c r="E72" s="2" t="s">
        <v>208</v>
      </c>
      <c r="F72" s="53">
        <v>0.0</v>
      </c>
      <c r="G72" s="53">
        <v>0.0</v>
      </c>
      <c r="H72" s="53">
        <v>0.05263157894736842</v>
      </c>
      <c r="I72" s="53">
        <v>0.05263157894736842</v>
      </c>
      <c r="J72" s="53">
        <v>0.028197273396028323</v>
      </c>
      <c r="K72" s="2" t="s">
        <v>288</v>
      </c>
      <c r="L72" s="53">
        <v>1.0</v>
      </c>
      <c r="M72" s="2" t="s">
        <v>3369</v>
      </c>
      <c r="N72" s="2" t="s">
        <v>3360</v>
      </c>
      <c r="O72" s="55"/>
      <c r="AB72" s="2" t="s">
        <v>164</v>
      </c>
      <c r="AC72" s="2" t="s">
        <v>3361</v>
      </c>
      <c r="AD72" s="2" t="s">
        <v>3362</v>
      </c>
      <c r="AE72" s="2" t="s">
        <v>3363</v>
      </c>
      <c r="AF72" s="93"/>
      <c r="AG72" s="2" t="s">
        <v>3364</v>
      </c>
      <c r="AH72" s="2" t="s">
        <v>3365</v>
      </c>
      <c r="AI72" s="2">
        <v>0.0</v>
      </c>
      <c r="AJ72" s="94">
        <v>7.950862269703666E-4</v>
      </c>
      <c r="AK72" s="94">
        <v>0.0027700831024930744</v>
      </c>
      <c r="AL72" s="79"/>
      <c r="AM72" s="2" t="s">
        <v>3442</v>
      </c>
    </row>
    <row r="73">
      <c r="A73" s="54">
        <v>45943.0</v>
      </c>
      <c r="B73" s="54">
        <v>45944.0</v>
      </c>
      <c r="C73" s="2" t="s">
        <v>301</v>
      </c>
      <c r="D73" s="2" t="s">
        <v>146</v>
      </c>
      <c r="E73" s="2" t="s">
        <v>208</v>
      </c>
      <c r="F73" s="53">
        <v>0.0</v>
      </c>
      <c r="G73" s="53">
        <v>0.0</v>
      </c>
      <c r="H73" s="53">
        <v>0.0</v>
      </c>
      <c r="I73" s="53">
        <v>0.0</v>
      </c>
      <c r="J73" s="53">
        <v>0.007487094790138078</v>
      </c>
      <c r="K73" s="2" t="s">
        <v>256</v>
      </c>
      <c r="L73" s="53">
        <v>1.0</v>
      </c>
      <c r="M73" s="2" t="s">
        <v>3371</v>
      </c>
      <c r="N73" s="2" t="s">
        <v>3360</v>
      </c>
      <c r="O73" s="55"/>
      <c r="AB73" s="2" t="s">
        <v>164</v>
      </c>
      <c r="AC73" s="2" t="s">
        <v>3361</v>
      </c>
      <c r="AD73" s="2" t="s">
        <v>3362</v>
      </c>
      <c r="AE73" s="2" t="s">
        <v>3363</v>
      </c>
      <c r="AF73" s="93"/>
      <c r="AG73" s="2" t="s">
        <v>3364</v>
      </c>
      <c r="AH73" s="2" t="s">
        <v>3365</v>
      </c>
      <c r="AI73" s="2">
        <v>0.0</v>
      </c>
      <c r="AJ73" s="94">
        <v>5.6056588396512747E-5</v>
      </c>
      <c r="AK73" s="94">
        <v>0.0</v>
      </c>
      <c r="AL73" s="79"/>
      <c r="AM73" s="2" t="s">
        <v>3443</v>
      </c>
    </row>
    <row r="74">
      <c r="A74" s="54">
        <v>45944.0</v>
      </c>
      <c r="B74" s="54">
        <v>45945.0</v>
      </c>
      <c r="C74" s="2" t="s">
        <v>194</v>
      </c>
      <c r="D74" s="2" t="s">
        <v>146</v>
      </c>
      <c r="E74" s="2" t="s">
        <v>303</v>
      </c>
      <c r="F74" s="53">
        <v>0.0</v>
      </c>
      <c r="G74" s="53">
        <v>0.0</v>
      </c>
      <c r="H74" s="53">
        <v>0.0</v>
      </c>
      <c r="I74" s="53">
        <v>0.0</v>
      </c>
      <c r="J74" s="53">
        <v>0.024608121715653724</v>
      </c>
      <c r="K74" s="2" t="s">
        <v>3426</v>
      </c>
      <c r="L74" s="53">
        <v>0.0</v>
      </c>
      <c r="M74" s="2" t="s">
        <v>3369</v>
      </c>
      <c r="N74" s="2" t="s">
        <v>3360</v>
      </c>
      <c r="O74" s="55"/>
      <c r="AB74" s="2" t="s">
        <v>164</v>
      </c>
      <c r="AC74" s="2" t="s">
        <v>3361</v>
      </c>
      <c r="AD74" s="2" t="s">
        <v>3362</v>
      </c>
      <c r="AE74" s="2" t="s">
        <v>3363</v>
      </c>
      <c r="AF74" s="93"/>
      <c r="AG74" s="2" t="s">
        <v>3364</v>
      </c>
      <c r="AH74" s="2" t="s">
        <v>3365</v>
      </c>
      <c r="AI74" s="2">
        <v>0.0</v>
      </c>
      <c r="AJ74" s="94">
        <v>6.055596543724284E-4</v>
      </c>
      <c r="AK74" s="94">
        <v>0.0</v>
      </c>
      <c r="AL74" s="79"/>
      <c r="AM74" s="2" t="s">
        <v>3444</v>
      </c>
    </row>
    <row r="75">
      <c r="A75" s="54">
        <v>45944.0</v>
      </c>
      <c r="B75" s="54">
        <v>45945.0</v>
      </c>
      <c r="C75" s="2" t="s">
        <v>229</v>
      </c>
      <c r="D75" s="2" t="s">
        <v>146</v>
      </c>
      <c r="E75" s="2" t="s">
        <v>303</v>
      </c>
      <c r="F75" s="53">
        <v>0.125</v>
      </c>
      <c r="G75" s="53">
        <v>0.08333333333333333</v>
      </c>
      <c r="H75" s="53">
        <v>0.05263157894736842</v>
      </c>
      <c r="I75" s="53">
        <v>0.05263157894736842</v>
      </c>
      <c r="J75" s="53">
        <v>0.052131687765467186</v>
      </c>
      <c r="K75" s="2" t="s">
        <v>3445</v>
      </c>
      <c r="L75" s="53">
        <v>0.0</v>
      </c>
      <c r="M75" s="2" t="s">
        <v>3369</v>
      </c>
      <c r="N75" s="2" t="s">
        <v>3360</v>
      </c>
      <c r="O75" s="55"/>
      <c r="AB75" s="2" t="s">
        <v>164</v>
      </c>
      <c r="AC75" s="2" t="s">
        <v>3361</v>
      </c>
      <c r="AD75" s="2" t="s">
        <v>3362</v>
      </c>
      <c r="AE75" s="2" t="s">
        <v>3363</v>
      </c>
      <c r="AF75" s="93"/>
      <c r="AG75" s="2" t="s">
        <v>3364</v>
      </c>
      <c r="AH75" s="2" t="s">
        <v>3365</v>
      </c>
      <c r="AI75" s="2">
        <v>0.0</v>
      </c>
      <c r="AJ75" s="94">
        <v>0.002717712869276161</v>
      </c>
      <c r="AK75" s="94">
        <v>0.0027700831024930744</v>
      </c>
      <c r="AL75" s="79"/>
      <c r="AM75" s="2" t="s">
        <v>3446</v>
      </c>
    </row>
    <row r="76">
      <c r="A76" s="54">
        <v>45944.0</v>
      </c>
      <c r="B76" s="54">
        <v>45945.0</v>
      </c>
      <c r="C76" s="2" t="s">
        <v>145</v>
      </c>
      <c r="D76" s="2" t="s">
        <v>146</v>
      </c>
      <c r="E76" s="2" t="s">
        <v>303</v>
      </c>
      <c r="F76" s="53">
        <v>0.0</v>
      </c>
      <c r="G76" s="53">
        <v>0.0</v>
      </c>
      <c r="H76" s="53">
        <v>0.0</v>
      </c>
      <c r="I76" s="53">
        <v>0.0</v>
      </c>
      <c r="J76" s="53">
        <v>0.009842066825959072</v>
      </c>
      <c r="K76" s="2" t="s">
        <v>288</v>
      </c>
      <c r="L76" s="53">
        <v>1.0</v>
      </c>
      <c r="M76" s="2" t="s">
        <v>3447</v>
      </c>
      <c r="N76" s="2" t="s">
        <v>3360</v>
      </c>
      <c r="O76" s="55"/>
      <c r="AB76" s="2" t="s">
        <v>164</v>
      </c>
      <c r="AC76" s="2" t="s">
        <v>3361</v>
      </c>
      <c r="AD76" s="2" t="s">
        <v>3362</v>
      </c>
      <c r="AE76" s="2" t="s">
        <v>3363</v>
      </c>
      <c r="AF76" s="93"/>
      <c r="AG76" s="2" t="s">
        <v>3364</v>
      </c>
      <c r="AH76" s="2" t="s">
        <v>3365</v>
      </c>
      <c r="AI76" s="2">
        <v>0.0</v>
      </c>
      <c r="AJ76" s="94">
        <v>9.686627940664408E-5</v>
      </c>
      <c r="AK76" s="94">
        <v>0.0</v>
      </c>
      <c r="AL76" s="79"/>
      <c r="AM76" s="2" t="s">
        <v>3448</v>
      </c>
    </row>
    <row r="77">
      <c r="A77" s="54">
        <v>45944.0</v>
      </c>
      <c r="B77" s="54">
        <v>45945.0</v>
      </c>
      <c r="C77" s="2" t="s">
        <v>301</v>
      </c>
      <c r="D77" s="2" t="s">
        <v>146</v>
      </c>
      <c r="E77" s="2" t="s">
        <v>303</v>
      </c>
      <c r="F77" s="53">
        <v>0.0</v>
      </c>
      <c r="G77" s="53">
        <v>0.0</v>
      </c>
      <c r="H77" s="53">
        <v>0.05263157894736842</v>
      </c>
      <c r="I77" s="53">
        <v>0.05263157894736842</v>
      </c>
      <c r="J77" s="53">
        <v>0.0288376609003023</v>
      </c>
      <c r="K77" s="2" t="s">
        <v>256</v>
      </c>
      <c r="L77" s="53">
        <v>1.0</v>
      </c>
      <c r="M77" s="2" t="s">
        <v>3371</v>
      </c>
      <c r="N77" s="2" t="s">
        <v>3360</v>
      </c>
      <c r="O77" s="55"/>
      <c r="AB77" s="2" t="s">
        <v>164</v>
      </c>
      <c r="AC77" s="2" t="s">
        <v>3361</v>
      </c>
      <c r="AD77" s="2" t="s">
        <v>3362</v>
      </c>
      <c r="AE77" s="2" t="s">
        <v>3363</v>
      </c>
      <c r="AF77" s="93"/>
      <c r="AG77" s="2" t="s">
        <v>3364</v>
      </c>
      <c r="AH77" s="2" t="s">
        <v>3365</v>
      </c>
      <c r="AI77" s="2">
        <v>0.0</v>
      </c>
      <c r="AJ77" s="94">
        <v>8.31610686200824E-4</v>
      </c>
      <c r="AK77" s="94">
        <v>0.0027700831024930744</v>
      </c>
      <c r="AL77" s="79"/>
      <c r="AM77" s="2" t="s">
        <v>3449</v>
      </c>
    </row>
    <row r="78">
      <c r="A78" s="54">
        <v>45945.0</v>
      </c>
      <c r="B78" s="54">
        <v>45946.0</v>
      </c>
      <c r="C78" s="2" t="s">
        <v>194</v>
      </c>
      <c r="D78" s="2" t="s">
        <v>146</v>
      </c>
      <c r="E78" s="2" t="s">
        <v>148</v>
      </c>
      <c r="F78" s="53">
        <v>0.125</v>
      </c>
      <c r="G78" s="53">
        <v>0.08333333333333333</v>
      </c>
      <c r="H78" s="53">
        <v>0.10526315789473684</v>
      </c>
      <c r="I78" s="53">
        <v>0.10526315789473684</v>
      </c>
      <c r="J78" s="53">
        <v>0.07425923975655552</v>
      </c>
      <c r="K78" s="2" t="s">
        <v>3426</v>
      </c>
      <c r="L78" s="53">
        <v>0.0</v>
      </c>
      <c r="M78" s="2" t="s">
        <v>3369</v>
      </c>
      <c r="N78" s="2" t="s">
        <v>3360</v>
      </c>
      <c r="O78" s="55"/>
      <c r="AB78" s="2" t="s">
        <v>164</v>
      </c>
      <c r="AC78" s="2" t="s">
        <v>3361</v>
      </c>
      <c r="AD78" s="2" t="s">
        <v>3362</v>
      </c>
      <c r="AE78" s="2" t="s">
        <v>3363</v>
      </c>
      <c r="AF78" s="93"/>
      <c r="AG78" s="2" t="s">
        <v>3364</v>
      </c>
      <c r="AH78" s="2" t="s">
        <v>3365</v>
      </c>
      <c r="AI78" s="2">
        <v>0.0</v>
      </c>
      <c r="AJ78" s="94">
        <v>0.005514434689221596</v>
      </c>
      <c r="AK78" s="94">
        <v>0.011080332409972297</v>
      </c>
      <c r="AL78" s="79"/>
      <c r="AM78" s="2" t="s">
        <v>3450</v>
      </c>
    </row>
    <row r="79">
      <c r="A79" s="54">
        <v>45945.0</v>
      </c>
      <c r="B79" s="54">
        <v>45946.0</v>
      </c>
      <c r="C79" s="2" t="s">
        <v>229</v>
      </c>
      <c r="D79" s="2" t="s">
        <v>146</v>
      </c>
      <c r="E79" s="2" t="s">
        <v>148</v>
      </c>
      <c r="F79" s="53">
        <v>0.0</v>
      </c>
      <c r="G79" s="53">
        <v>0.0</v>
      </c>
      <c r="H79" s="53">
        <v>0.0</v>
      </c>
      <c r="I79" s="53">
        <v>0.0</v>
      </c>
      <c r="J79" s="53">
        <v>0.02377654935230455</v>
      </c>
      <c r="K79" s="2" t="s">
        <v>208</v>
      </c>
      <c r="L79" s="53">
        <v>1.0</v>
      </c>
      <c r="M79" s="2" t="s">
        <v>3440</v>
      </c>
      <c r="N79" s="2" t="s">
        <v>3360</v>
      </c>
      <c r="O79" s="55"/>
      <c r="AB79" s="2" t="s">
        <v>164</v>
      </c>
      <c r="AC79" s="2" t="s">
        <v>3361</v>
      </c>
      <c r="AD79" s="2" t="s">
        <v>3362</v>
      </c>
      <c r="AE79" s="2" t="s">
        <v>3363</v>
      </c>
      <c r="AF79" s="93"/>
      <c r="AG79" s="2" t="s">
        <v>3364</v>
      </c>
      <c r="AH79" s="2" t="s">
        <v>3365</v>
      </c>
      <c r="AI79" s="2">
        <v>0.0</v>
      </c>
      <c r="AJ79" s="94">
        <v>5.65324299102574E-4</v>
      </c>
      <c r="AK79" s="94">
        <v>0.0</v>
      </c>
      <c r="AL79" s="79"/>
      <c r="AM79" s="2" t="s">
        <v>3451</v>
      </c>
    </row>
    <row r="80">
      <c r="A80" s="54">
        <v>45945.0</v>
      </c>
      <c r="B80" s="54">
        <v>45946.0</v>
      </c>
      <c r="C80" s="2" t="s">
        <v>145</v>
      </c>
      <c r="D80" s="2" t="s">
        <v>146</v>
      </c>
      <c r="E80" s="2" t="s">
        <v>148</v>
      </c>
      <c r="F80" s="53">
        <v>0.0</v>
      </c>
      <c r="G80" s="53">
        <v>0.0</v>
      </c>
      <c r="H80" s="53">
        <v>0.0</v>
      </c>
      <c r="I80" s="53">
        <v>0.0</v>
      </c>
      <c r="J80" s="53">
        <v>0.009726229167759661</v>
      </c>
      <c r="K80" s="2" t="s">
        <v>288</v>
      </c>
      <c r="L80" s="53">
        <v>1.0</v>
      </c>
      <c r="M80" s="2" t="s">
        <v>3447</v>
      </c>
      <c r="N80" s="2" t="s">
        <v>3360</v>
      </c>
      <c r="O80" s="55"/>
      <c r="AB80" s="2" t="s">
        <v>164</v>
      </c>
      <c r="AC80" s="2" t="s">
        <v>3361</v>
      </c>
      <c r="AD80" s="2" t="s">
        <v>3362</v>
      </c>
      <c r="AE80" s="2" t="s">
        <v>3363</v>
      </c>
      <c r="AF80" s="93"/>
      <c r="AG80" s="2" t="s">
        <v>3364</v>
      </c>
      <c r="AH80" s="2" t="s">
        <v>3365</v>
      </c>
      <c r="AI80" s="2">
        <v>0.0</v>
      </c>
      <c r="AJ80" s="94">
        <v>9.45995338237788E-5</v>
      </c>
      <c r="AK80" s="94">
        <v>0.0</v>
      </c>
      <c r="AL80" s="79"/>
      <c r="AM80" s="2" t="s">
        <v>3452</v>
      </c>
    </row>
    <row r="81">
      <c r="A81" s="54">
        <v>45945.0</v>
      </c>
      <c r="B81" s="54">
        <v>45946.0</v>
      </c>
      <c r="C81" s="2" t="s">
        <v>301</v>
      </c>
      <c r="D81" s="2" t="s">
        <v>146</v>
      </c>
      <c r="E81" s="2" t="s">
        <v>148</v>
      </c>
      <c r="F81" s="53">
        <v>0.0</v>
      </c>
      <c r="G81" s="53">
        <v>0.0</v>
      </c>
      <c r="H81" s="53">
        <v>0.0</v>
      </c>
      <c r="I81" s="53">
        <v>0.0</v>
      </c>
      <c r="J81" s="53">
        <v>0.0073115299206391714</v>
      </c>
      <c r="K81" s="2" t="s">
        <v>256</v>
      </c>
      <c r="L81" s="53">
        <v>1.0</v>
      </c>
      <c r="M81" s="2" t="s">
        <v>3371</v>
      </c>
      <c r="N81" s="2" t="s">
        <v>3360</v>
      </c>
      <c r="O81" s="55"/>
      <c r="AB81" s="2" t="s">
        <v>164</v>
      </c>
      <c r="AC81" s="2" t="s">
        <v>3361</v>
      </c>
      <c r="AD81" s="2" t="s">
        <v>3362</v>
      </c>
      <c r="AE81" s="2" t="s">
        <v>3363</v>
      </c>
      <c r="AF81" s="93"/>
      <c r="AG81" s="2" t="s">
        <v>3364</v>
      </c>
      <c r="AH81" s="2" t="s">
        <v>3365</v>
      </c>
      <c r="AI81" s="2">
        <v>0.0</v>
      </c>
      <c r="AJ81" s="94">
        <v>5.345846978040185E-5</v>
      </c>
      <c r="AK81" s="94">
        <v>0.0</v>
      </c>
      <c r="AL81" s="79"/>
      <c r="AM81" s="2" t="s">
        <v>3453</v>
      </c>
    </row>
    <row r="82">
      <c r="A82" s="54">
        <v>45946.0</v>
      </c>
      <c r="B82" s="54">
        <v>45947.0</v>
      </c>
      <c r="C82" s="2" t="s">
        <v>194</v>
      </c>
      <c r="D82" s="2" t="s">
        <v>146</v>
      </c>
      <c r="E82" s="2" t="s">
        <v>196</v>
      </c>
      <c r="F82" s="53">
        <v>0.125</v>
      </c>
      <c r="G82" s="53">
        <v>0.08333333333333333</v>
      </c>
      <c r="H82" s="53">
        <v>0.15789473684210525</v>
      </c>
      <c r="I82" s="53">
        <v>0.15789473684210525</v>
      </c>
      <c r="J82" s="53">
        <v>0.09973697168773149</v>
      </c>
      <c r="K82" s="2" t="s">
        <v>3426</v>
      </c>
      <c r="L82" s="53">
        <v>0.0</v>
      </c>
      <c r="M82" s="2" t="s">
        <v>3369</v>
      </c>
      <c r="N82" s="2" t="s">
        <v>3360</v>
      </c>
      <c r="O82" s="55"/>
      <c r="AB82" s="2" t="s">
        <v>164</v>
      </c>
      <c r="AC82" s="2" t="s">
        <v>3361</v>
      </c>
      <c r="AD82" s="2" t="s">
        <v>3362</v>
      </c>
      <c r="AE82" s="2" t="s">
        <v>3363</v>
      </c>
      <c r="AF82" s="93"/>
      <c r="AG82" s="2" t="s">
        <v>3364</v>
      </c>
      <c r="AH82" s="2" t="s">
        <v>3365</v>
      </c>
      <c r="AI82" s="2">
        <v>0.0</v>
      </c>
      <c r="AJ82" s="94">
        <v>0.009947463521439354</v>
      </c>
      <c r="AK82" s="94">
        <v>0.02493074792243767</v>
      </c>
      <c r="AL82" s="79"/>
      <c r="AM82" s="2" t="s">
        <v>3454</v>
      </c>
    </row>
    <row r="83">
      <c r="A83" s="54">
        <v>45946.0</v>
      </c>
      <c r="B83" s="54">
        <v>45947.0</v>
      </c>
      <c r="C83" s="2" t="s">
        <v>229</v>
      </c>
      <c r="D83" s="2" t="s">
        <v>146</v>
      </c>
      <c r="E83" s="2" t="s">
        <v>196</v>
      </c>
      <c r="F83" s="53">
        <v>0.0</v>
      </c>
      <c r="G83" s="53">
        <v>0.0</v>
      </c>
      <c r="H83" s="53">
        <v>0.0</v>
      </c>
      <c r="I83" s="53">
        <v>0.0</v>
      </c>
      <c r="J83" s="53">
        <v>0.02349784974308695</v>
      </c>
      <c r="K83" s="2" t="s">
        <v>208</v>
      </c>
      <c r="L83" s="53">
        <v>1.0</v>
      </c>
      <c r="M83" s="2" t="s">
        <v>3440</v>
      </c>
      <c r="N83" s="2" t="s">
        <v>3360</v>
      </c>
      <c r="O83" s="55"/>
      <c r="AB83" s="2" t="s">
        <v>164</v>
      </c>
      <c r="AC83" s="2" t="s">
        <v>3361</v>
      </c>
      <c r="AD83" s="2" t="s">
        <v>3362</v>
      </c>
      <c r="AE83" s="2" t="s">
        <v>3363</v>
      </c>
      <c r="AF83" s="93"/>
      <c r="AG83" s="2" t="s">
        <v>3364</v>
      </c>
      <c r="AH83" s="2" t="s">
        <v>3365</v>
      </c>
      <c r="AI83" s="2">
        <v>0.0</v>
      </c>
      <c r="AJ83" s="94">
        <v>5.521489425486915E-4</v>
      </c>
      <c r="AK83" s="94">
        <v>0.0</v>
      </c>
      <c r="AL83" s="79"/>
      <c r="AM83" s="2" t="s">
        <v>3455</v>
      </c>
    </row>
    <row r="84">
      <c r="A84" s="54">
        <v>45946.0</v>
      </c>
      <c r="B84" s="54">
        <v>45947.0</v>
      </c>
      <c r="C84" s="2" t="s">
        <v>145</v>
      </c>
      <c r="D84" s="2" t="s">
        <v>146</v>
      </c>
      <c r="E84" s="2" t="s">
        <v>196</v>
      </c>
      <c r="F84" s="53">
        <v>0.0</v>
      </c>
      <c r="G84" s="53">
        <v>0.0</v>
      </c>
      <c r="H84" s="53">
        <v>0.05263157894736842</v>
      </c>
      <c r="I84" s="53">
        <v>0.05263157894736842</v>
      </c>
      <c r="J84" s="53">
        <v>0.028859915278850602</v>
      </c>
      <c r="K84" s="2" t="s">
        <v>288</v>
      </c>
      <c r="L84" s="53">
        <v>1.0</v>
      </c>
      <c r="M84" s="2" t="s">
        <v>3447</v>
      </c>
      <c r="N84" s="2" t="s">
        <v>3360</v>
      </c>
      <c r="O84" s="55"/>
      <c r="AB84" s="2" t="s">
        <v>164</v>
      </c>
      <c r="AC84" s="2" t="s">
        <v>3361</v>
      </c>
      <c r="AD84" s="2" t="s">
        <v>3362</v>
      </c>
      <c r="AE84" s="2" t="s">
        <v>3363</v>
      </c>
      <c r="AF84" s="93"/>
      <c r="AG84" s="2" t="s">
        <v>3364</v>
      </c>
      <c r="AH84" s="2" t="s">
        <v>3365</v>
      </c>
      <c r="AI84" s="2">
        <v>0.0</v>
      </c>
      <c r="AJ84" s="94">
        <v>8.328947099024344E-4</v>
      </c>
      <c r="AK84" s="94">
        <v>0.0027700831024930744</v>
      </c>
      <c r="AL84" s="79"/>
      <c r="AM84" s="2" t="s">
        <v>3456</v>
      </c>
    </row>
    <row r="85">
      <c r="A85" s="54">
        <v>45946.0</v>
      </c>
      <c r="B85" s="54">
        <v>45947.0</v>
      </c>
      <c r="C85" s="2" t="s">
        <v>301</v>
      </c>
      <c r="D85" s="2" t="s">
        <v>146</v>
      </c>
      <c r="E85" s="2" t="s">
        <v>196</v>
      </c>
      <c r="F85" s="53">
        <v>0.0</v>
      </c>
      <c r="G85" s="53">
        <v>0.0</v>
      </c>
      <c r="H85" s="53">
        <v>0.0</v>
      </c>
      <c r="I85" s="53">
        <v>0.0</v>
      </c>
      <c r="J85" s="53">
        <v>0.007225826965955908</v>
      </c>
      <c r="K85" s="2" t="s">
        <v>256</v>
      </c>
      <c r="L85" s="53">
        <v>1.0</v>
      </c>
      <c r="M85" s="2" t="s">
        <v>3371</v>
      </c>
      <c r="N85" s="2" t="s">
        <v>3360</v>
      </c>
      <c r="O85" s="55"/>
      <c r="AB85" s="2" t="s">
        <v>164</v>
      </c>
      <c r="AC85" s="2" t="s">
        <v>3361</v>
      </c>
      <c r="AD85" s="2" t="s">
        <v>3362</v>
      </c>
      <c r="AE85" s="2" t="s">
        <v>3363</v>
      </c>
      <c r="AF85" s="93"/>
      <c r="AG85" s="2" t="s">
        <v>3364</v>
      </c>
      <c r="AH85" s="2" t="s">
        <v>3365</v>
      </c>
      <c r="AI85" s="2">
        <v>0.0</v>
      </c>
      <c r="AJ85" s="94">
        <v>5.221257534193556E-5</v>
      </c>
      <c r="AK85" s="94">
        <v>0.0</v>
      </c>
      <c r="AL85" s="79"/>
      <c r="AM85" s="2" t="s">
        <v>3457</v>
      </c>
    </row>
    <row r="86">
      <c r="A86" s="54">
        <v>45947.0</v>
      </c>
      <c r="B86" s="54">
        <v>45948.0</v>
      </c>
      <c r="C86" s="2" t="s">
        <v>194</v>
      </c>
      <c r="D86" s="2" t="s">
        <v>146</v>
      </c>
      <c r="E86" s="2" t="s">
        <v>288</v>
      </c>
      <c r="F86" s="53">
        <v>0.0</v>
      </c>
      <c r="G86" s="53">
        <v>0.0</v>
      </c>
      <c r="H86" s="53">
        <v>0.0</v>
      </c>
      <c r="I86" s="53">
        <v>0.0</v>
      </c>
      <c r="J86" s="53">
        <v>0.02375286614513613</v>
      </c>
      <c r="K86" s="2" t="s">
        <v>3426</v>
      </c>
      <c r="L86" s="53">
        <v>0.0</v>
      </c>
      <c r="M86" s="2" t="s">
        <v>3369</v>
      </c>
      <c r="N86" s="2" t="s">
        <v>3360</v>
      </c>
      <c r="O86" s="55"/>
      <c r="AB86" s="2" t="s">
        <v>164</v>
      </c>
      <c r="AC86" s="2" t="s">
        <v>3361</v>
      </c>
      <c r="AD86" s="2" t="s">
        <v>3362</v>
      </c>
      <c r="AE86" s="2" t="s">
        <v>3363</v>
      </c>
      <c r="AF86" s="93"/>
      <c r="AG86" s="2" t="s">
        <v>3364</v>
      </c>
      <c r="AH86" s="2" t="s">
        <v>3365</v>
      </c>
      <c r="AI86" s="2">
        <v>0.0</v>
      </c>
      <c r="AJ86" s="94">
        <v>5.641986501087541E-4</v>
      </c>
      <c r="AK86" s="94">
        <v>0.0</v>
      </c>
      <c r="AL86" s="79"/>
      <c r="AM86" s="2" t="s">
        <v>3458</v>
      </c>
    </row>
    <row r="87">
      <c r="A87" s="54">
        <v>45947.0</v>
      </c>
      <c r="B87" s="54">
        <v>45948.0</v>
      </c>
      <c r="C87" s="2" t="s">
        <v>229</v>
      </c>
      <c r="D87" s="2" t="s">
        <v>146</v>
      </c>
      <c r="E87" s="2" t="s">
        <v>288</v>
      </c>
      <c r="F87" s="53">
        <v>0.0</v>
      </c>
      <c r="G87" s="53">
        <v>0.0</v>
      </c>
      <c r="H87" s="53">
        <v>0.0</v>
      </c>
      <c r="I87" s="53">
        <v>0.0</v>
      </c>
      <c r="J87" s="53">
        <v>0.02322352782799225</v>
      </c>
      <c r="K87" s="2" t="s">
        <v>208</v>
      </c>
      <c r="L87" s="53">
        <v>1.0</v>
      </c>
      <c r="M87" s="2" t="s">
        <v>3440</v>
      </c>
      <c r="N87" s="2" t="s">
        <v>3360</v>
      </c>
      <c r="O87" s="55"/>
      <c r="AB87" s="2" t="s">
        <v>164</v>
      </c>
      <c r="AC87" s="2" t="s">
        <v>3361</v>
      </c>
      <c r="AD87" s="2" t="s">
        <v>3362</v>
      </c>
      <c r="AE87" s="2" t="s">
        <v>3363</v>
      </c>
      <c r="AF87" s="93"/>
      <c r="AG87" s="2" t="s">
        <v>3364</v>
      </c>
      <c r="AH87" s="2" t="s">
        <v>3365</v>
      </c>
      <c r="AI87" s="2">
        <v>0.0</v>
      </c>
      <c r="AJ87" s="94">
        <v>5.393322447775304E-4</v>
      </c>
      <c r="AK87" s="94">
        <v>0.0</v>
      </c>
      <c r="AL87" s="79"/>
      <c r="AM87" s="2" t="s">
        <v>3459</v>
      </c>
    </row>
    <row r="88">
      <c r="A88" s="54">
        <v>45947.0</v>
      </c>
      <c r="B88" s="54">
        <v>45948.0</v>
      </c>
      <c r="C88" s="2" t="s">
        <v>145</v>
      </c>
      <c r="D88" s="2" t="s">
        <v>146</v>
      </c>
      <c r="E88" s="2" t="s">
        <v>288</v>
      </c>
      <c r="F88" s="53">
        <v>0.125</v>
      </c>
      <c r="G88" s="53">
        <v>0.08333333333333333</v>
      </c>
      <c r="H88" s="53">
        <v>0.05263157894736842</v>
      </c>
      <c r="I88" s="53">
        <v>0.05263157894736842</v>
      </c>
      <c r="J88" s="53">
        <v>0.042499944111086124</v>
      </c>
      <c r="K88" s="2" t="s">
        <v>288</v>
      </c>
      <c r="L88" s="53">
        <v>1.0</v>
      </c>
      <c r="M88" s="2" t="s">
        <v>3447</v>
      </c>
      <c r="N88" s="2" t="s">
        <v>3360</v>
      </c>
      <c r="O88" s="55"/>
      <c r="AB88" s="2" t="s">
        <v>164</v>
      </c>
      <c r="AC88" s="2" t="s">
        <v>3361</v>
      </c>
      <c r="AD88" s="2" t="s">
        <v>3362</v>
      </c>
      <c r="AE88" s="2" t="s">
        <v>3363</v>
      </c>
      <c r="AF88" s="93"/>
      <c r="AG88" s="2" t="s">
        <v>3364</v>
      </c>
      <c r="AH88" s="2" t="s">
        <v>3365</v>
      </c>
      <c r="AI88" s="2">
        <v>0.0</v>
      </c>
      <c r="AJ88" s="94">
        <v>0.001806245249445444</v>
      </c>
      <c r="AK88" s="94">
        <v>0.0027700831024930744</v>
      </c>
      <c r="AL88" s="79"/>
      <c r="AM88" s="2" t="s">
        <v>3460</v>
      </c>
    </row>
    <row r="89">
      <c r="A89" s="54">
        <v>45947.0</v>
      </c>
      <c r="B89" s="54">
        <v>45948.0</v>
      </c>
      <c r="C89" s="2" t="s">
        <v>301</v>
      </c>
      <c r="D89" s="2" t="s">
        <v>146</v>
      </c>
      <c r="E89" s="2" t="s">
        <v>288</v>
      </c>
      <c r="F89" s="53">
        <v>0.0</v>
      </c>
      <c r="G89" s="53">
        <v>0.0</v>
      </c>
      <c r="H89" s="53">
        <v>0.0</v>
      </c>
      <c r="I89" s="53">
        <v>0.0</v>
      </c>
      <c r="J89" s="53">
        <v>0.007141470196586952</v>
      </c>
      <c r="K89" s="2" t="s">
        <v>256</v>
      </c>
      <c r="L89" s="53">
        <v>1.0</v>
      </c>
      <c r="M89" s="2" t="s">
        <v>3371</v>
      </c>
      <c r="N89" s="2" t="s">
        <v>3360</v>
      </c>
      <c r="O89" s="55"/>
      <c r="AB89" s="2" t="s">
        <v>164</v>
      </c>
      <c r="AC89" s="2" t="s">
        <v>3361</v>
      </c>
      <c r="AD89" s="2" t="s">
        <v>3362</v>
      </c>
      <c r="AE89" s="2" t="s">
        <v>3363</v>
      </c>
      <c r="AF89" s="93"/>
      <c r="AG89" s="2" t="s">
        <v>3364</v>
      </c>
      <c r="AH89" s="2" t="s">
        <v>3365</v>
      </c>
      <c r="AI89" s="2">
        <v>0.0</v>
      </c>
      <c r="AJ89" s="94">
        <v>5.100059656873968E-5</v>
      </c>
      <c r="AK89" s="94">
        <v>0.0</v>
      </c>
      <c r="AL89" s="79"/>
      <c r="AM89" s="2" t="s">
        <v>3461</v>
      </c>
    </row>
    <row r="90">
      <c r="A90" s="54">
        <v>45948.0</v>
      </c>
      <c r="B90" s="54">
        <v>45949.0</v>
      </c>
      <c r="C90" s="2" t="s">
        <v>194</v>
      </c>
      <c r="D90" s="2" t="s">
        <v>146</v>
      </c>
      <c r="E90" s="2" t="s">
        <v>256</v>
      </c>
      <c r="F90" s="53">
        <v>0.0</v>
      </c>
      <c r="G90" s="53">
        <v>0.0</v>
      </c>
      <c r="H90" s="53">
        <v>0.0</v>
      </c>
      <c r="I90" s="53">
        <v>0.0</v>
      </c>
      <c r="J90" s="53">
        <v>0.023476672487963514</v>
      </c>
      <c r="K90" s="2" t="s">
        <v>3426</v>
      </c>
      <c r="L90" s="53">
        <v>0.0</v>
      </c>
      <c r="M90" s="2" t="s">
        <v>3369</v>
      </c>
      <c r="N90" s="2" t="s">
        <v>3360</v>
      </c>
      <c r="O90" s="55"/>
      <c r="AB90" s="2" t="s">
        <v>164</v>
      </c>
      <c r="AC90" s="2" t="s">
        <v>3361</v>
      </c>
      <c r="AD90" s="2" t="s">
        <v>3362</v>
      </c>
      <c r="AE90" s="2" t="s">
        <v>3363</v>
      </c>
      <c r="AF90" s="93"/>
      <c r="AG90" s="2" t="s">
        <v>3364</v>
      </c>
      <c r="AH90" s="2" t="s">
        <v>3365</v>
      </c>
      <c r="AI90" s="2">
        <v>0.0</v>
      </c>
      <c r="AJ90" s="94">
        <v>5.51154151107103E-4</v>
      </c>
      <c r="AK90" s="94">
        <v>0.0</v>
      </c>
      <c r="AL90" s="79"/>
      <c r="AM90" s="2" t="s">
        <v>3462</v>
      </c>
    </row>
    <row r="91">
      <c r="A91" s="54">
        <v>45948.0</v>
      </c>
      <c r="B91" s="54">
        <v>45949.0</v>
      </c>
      <c r="C91" s="2" t="s">
        <v>229</v>
      </c>
      <c r="D91" s="2" t="s">
        <v>146</v>
      </c>
      <c r="E91" s="2" t="s">
        <v>256</v>
      </c>
      <c r="F91" s="53">
        <v>0.0</v>
      </c>
      <c r="G91" s="53">
        <v>0.0</v>
      </c>
      <c r="H91" s="53">
        <v>0.0</v>
      </c>
      <c r="I91" s="53">
        <v>0.0</v>
      </c>
      <c r="J91" s="53">
        <v>0.022953489212691223</v>
      </c>
      <c r="K91" s="2" t="s">
        <v>208</v>
      </c>
      <c r="L91" s="53">
        <v>1.0</v>
      </c>
      <c r="M91" s="2" t="s">
        <v>3440</v>
      </c>
      <c r="N91" s="2" t="s">
        <v>3360</v>
      </c>
      <c r="O91" s="55"/>
      <c r="AB91" s="2" t="s">
        <v>164</v>
      </c>
      <c r="AC91" s="2" t="s">
        <v>3361</v>
      </c>
      <c r="AD91" s="2" t="s">
        <v>3362</v>
      </c>
      <c r="AE91" s="2" t="s">
        <v>3363</v>
      </c>
      <c r="AF91" s="93"/>
      <c r="AG91" s="2" t="s">
        <v>3364</v>
      </c>
      <c r="AH91" s="2" t="s">
        <v>3365</v>
      </c>
      <c r="AI91" s="2">
        <v>0.0</v>
      </c>
      <c r="AJ91" s="94">
        <v>5.268626670371324E-4</v>
      </c>
      <c r="AK91" s="94">
        <v>0.0</v>
      </c>
      <c r="AL91" s="79"/>
      <c r="AM91" s="2" t="s">
        <v>3463</v>
      </c>
    </row>
    <row r="92">
      <c r="A92" s="54">
        <v>45948.0</v>
      </c>
      <c r="B92" s="54">
        <v>45949.0</v>
      </c>
      <c r="C92" s="2" t="s">
        <v>145</v>
      </c>
      <c r="D92" s="2" t="s">
        <v>146</v>
      </c>
      <c r="E92" s="2" t="s">
        <v>256</v>
      </c>
      <c r="F92" s="53">
        <v>0.0</v>
      </c>
      <c r="G92" s="53">
        <v>0.0</v>
      </c>
      <c r="H92" s="53">
        <v>0.0</v>
      </c>
      <c r="I92" s="53">
        <v>0.0</v>
      </c>
      <c r="J92" s="53">
        <v>0.009389541475272795</v>
      </c>
      <c r="K92" s="2" t="s">
        <v>288</v>
      </c>
      <c r="L92" s="53">
        <v>1.0</v>
      </c>
      <c r="M92" s="2" t="s">
        <v>3447</v>
      </c>
      <c r="N92" s="2" t="s">
        <v>3360</v>
      </c>
      <c r="O92" s="55"/>
      <c r="AB92" s="2" t="s">
        <v>164</v>
      </c>
      <c r="AC92" s="2" t="s">
        <v>3361</v>
      </c>
      <c r="AD92" s="2" t="s">
        <v>3362</v>
      </c>
      <c r="AE92" s="2" t="s">
        <v>3363</v>
      </c>
      <c r="AF92" s="93"/>
      <c r="AG92" s="2" t="s">
        <v>3364</v>
      </c>
      <c r="AH92" s="2" t="s">
        <v>3365</v>
      </c>
      <c r="AI92" s="2">
        <v>0.0</v>
      </c>
      <c r="AJ92" s="94">
        <v>8.816348911586801E-5</v>
      </c>
      <c r="AK92" s="94">
        <v>0.0</v>
      </c>
      <c r="AL92" s="79"/>
      <c r="AM92" s="2" t="s">
        <v>3464</v>
      </c>
    </row>
    <row r="93">
      <c r="A93" s="54">
        <v>45948.0</v>
      </c>
      <c r="B93" s="54">
        <v>45949.0</v>
      </c>
      <c r="C93" s="2" t="s">
        <v>301</v>
      </c>
      <c r="D93" s="2" t="s">
        <v>146</v>
      </c>
      <c r="E93" s="2" t="s">
        <v>256</v>
      </c>
      <c r="F93" s="53">
        <v>0.125</v>
      </c>
      <c r="G93" s="53">
        <v>0.08333333333333333</v>
      </c>
      <c r="H93" s="53">
        <v>0.05</v>
      </c>
      <c r="I93" s="53">
        <v>0.05</v>
      </c>
      <c r="J93" s="53">
        <v>0.037433388803711096</v>
      </c>
      <c r="K93" s="2" t="s">
        <v>256</v>
      </c>
      <c r="L93" s="53">
        <v>1.0</v>
      </c>
      <c r="M93" s="2" t="s">
        <v>3371</v>
      </c>
      <c r="N93" s="2" t="s">
        <v>3360</v>
      </c>
      <c r="O93" s="55"/>
      <c r="AB93" s="2" t="s">
        <v>164</v>
      </c>
      <c r="AC93" s="2" t="s">
        <v>3361</v>
      </c>
      <c r="AD93" s="2" t="s">
        <v>3362</v>
      </c>
      <c r="AE93" s="2" t="s">
        <v>3363</v>
      </c>
      <c r="AF93" s="93"/>
      <c r="AG93" s="2" t="s">
        <v>3364</v>
      </c>
      <c r="AH93" s="2" t="s">
        <v>3365</v>
      </c>
      <c r="AI93" s="2">
        <v>0.0</v>
      </c>
      <c r="AJ93" s="94">
        <v>0.0014012585973298033</v>
      </c>
      <c r="AK93" s="94">
        <v>0.0025000000000000005</v>
      </c>
      <c r="AL93" s="79"/>
      <c r="AM93" s="2" t="s">
        <v>3465</v>
      </c>
    </row>
    <row r="94">
      <c r="A94" s="54">
        <v>45949.0</v>
      </c>
      <c r="B94" s="54">
        <v>45950.0</v>
      </c>
      <c r="C94" s="2" t="s">
        <v>194</v>
      </c>
      <c r="D94" s="2" t="s">
        <v>146</v>
      </c>
      <c r="E94" s="2" t="s">
        <v>180</v>
      </c>
      <c r="F94" s="53">
        <v>0.0</v>
      </c>
      <c r="G94" s="53">
        <v>0.0</v>
      </c>
      <c r="H94" s="53">
        <v>0.05</v>
      </c>
      <c r="I94" s="53">
        <v>0.05</v>
      </c>
      <c r="J94" s="53">
        <v>0.03999156161448126</v>
      </c>
      <c r="K94" s="2" t="s">
        <v>3426</v>
      </c>
      <c r="L94" s="53">
        <v>0.0</v>
      </c>
      <c r="M94" s="2" t="s">
        <v>3369</v>
      </c>
      <c r="N94" s="2" t="s">
        <v>3360</v>
      </c>
      <c r="O94" s="55"/>
      <c r="AB94" s="2" t="s">
        <v>164</v>
      </c>
      <c r="AC94" s="2" t="s">
        <v>3361</v>
      </c>
      <c r="AD94" s="2" t="s">
        <v>3362</v>
      </c>
      <c r="AE94" s="2" t="s">
        <v>3363</v>
      </c>
      <c r="AF94" s="93"/>
      <c r="AG94" s="2" t="s">
        <v>3364</v>
      </c>
      <c r="AH94" s="2" t="s">
        <v>3365</v>
      </c>
      <c r="AI94" s="2">
        <v>0.0</v>
      </c>
      <c r="AJ94" s="94">
        <v>0.001599325000364851</v>
      </c>
      <c r="AK94" s="94">
        <v>0.0025000000000000005</v>
      </c>
      <c r="AL94" s="79"/>
      <c r="AM94" s="2" t="s">
        <v>3466</v>
      </c>
    </row>
    <row r="95">
      <c r="A95" s="54">
        <v>45949.0</v>
      </c>
      <c r="B95" s="54">
        <v>45950.0</v>
      </c>
      <c r="C95" s="2" t="s">
        <v>229</v>
      </c>
      <c r="D95" s="2" t="s">
        <v>146</v>
      </c>
      <c r="E95" s="2" t="s">
        <v>180</v>
      </c>
      <c r="F95" s="53">
        <v>0.0</v>
      </c>
      <c r="G95" s="53">
        <v>0.0</v>
      </c>
      <c r="H95" s="53">
        <v>0.1</v>
      </c>
      <c r="I95" s="53">
        <v>0.1</v>
      </c>
      <c r="J95" s="53">
        <v>0.059208120337572306</v>
      </c>
      <c r="K95" s="2" t="s">
        <v>208</v>
      </c>
      <c r="L95" s="53">
        <v>1.0</v>
      </c>
      <c r="M95" s="2" t="s">
        <v>3440</v>
      </c>
      <c r="N95" s="2" t="s">
        <v>3360</v>
      </c>
      <c r="O95" s="55"/>
      <c r="AB95" s="2" t="s">
        <v>153</v>
      </c>
      <c r="AC95" s="2" t="s">
        <v>3467</v>
      </c>
      <c r="AD95" s="2" t="s">
        <v>3362</v>
      </c>
      <c r="AE95" s="2" t="s">
        <v>3363</v>
      </c>
      <c r="AF95" s="93"/>
      <c r="AG95" s="2" t="s">
        <v>3364</v>
      </c>
      <c r="AH95" s="2" t="s">
        <v>3365</v>
      </c>
      <c r="AI95" s="2">
        <v>1.0</v>
      </c>
      <c r="AJ95" s="94">
        <v>0.8850893608387639</v>
      </c>
      <c r="AK95" s="94">
        <v>0.81</v>
      </c>
      <c r="AL95" s="79"/>
      <c r="AM95" s="2" t="s">
        <v>3468</v>
      </c>
    </row>
    <row r="96">
      <c r="A96" s="54">
        <v>45949.0</v>
      </c>
      <c r="B96" s="54">
        <v>45950.0</v>
      </c>
      <c r="C96" s="2" t="s">
        <v>145</v>
      </c>
      <c r="D96" s="2" t="s">
        <v>146</v>
      </c>
      <c r="E96" s="2" t="s">
        <v>180</v>
      </c>
      <c r="F96" s="53">
        <v>0.0</v>
      </c>
      <c r="G96" s="53">
        <v>0.0</v>
      </c>
      <c r="H96" s="53">
        <v>0.0</v>
      </c>
      <c r="I96" s="53">
        <v>0.0</v>
      </c>
      <c r="J96" s="53">
        <v>0.00928079191921661</v>
      </c>
      <c r="K96" s="2" t="s">
        <v>288</v>
      </c>
      <c r="L96" s="53">
        <v>1.0</v>
      </c>
      <c r="M96" s="2" t="s">
        <v>3447</v>
      </c>
      <c r="N96" s="2" t="s">
        <v>3360</v>
      </c>
      <c r="O96" s="55"/>
      <c r="AB96" s="2" t="s">
        <v>164</v>
      </c>
      <c r="AC96" s="2" t="s">
        <v>3361</v>
      </c>
      <c r="AD96" s="2" t="s">
        <v>3362</v>
      </c>
      <c r="AE96" s="2" t="s">
        <v>3363</v>
      </c>
      <c r="AF96" s="93"/>
      <c r="AG96" s="2" t="s">
        <v>3364</v>
      </c>
      <c r="AH96" s="2" t="s">
        <v>3365</v>
      </c>
      <c r="AI96" s="2">
        <v>0.0</v>
      </c>
      <c r="AJ96" s="94">
        <v>8.613309864779635E-5</v>
      </c>
      <c r="AK96" s="94">
        <v>0.0</v>
      </c>
      <c r="AL96" s="79"/>
      <c r="AM96" s="2" t="s">
        <v>3469</v>
      </c>
    </row>
    <row r="97">
      <c r="A97" s="54">
        <v>45949.0</v>
      </c>
      <c r="B97" s="54">
        <v>45950.0</v>
      </c>
      <c r="C97" s="2" t="s">
        <v>301</v>
      </c>
      <c r="D97" s="2" t="s">
        <v>146</v>
      </c>
      <c r="E97" s="2" t="s">
        <v>180</v>
      </c>
      <c r="F97" s="53">
        <v>0.0</v>
      </c>
      <c r="G97" s="53">
        <v>0.0</v>
      </c>
      <c r="H97" s="53">
        <v>0.0</v>
      </c>
      <c r="I97" s="53">
        <v>0.0</v>
      </c>
      <c r="J97" s="53">
        <v>0.00697667992745935</v>
      </c>
      <c r="K97" s="2" t="s">
        <v>256</v>
      </c>
      <c r="L97" s="53">
        <v>1.0</v>
      </c>
      <c r="M97" s="2" t="s">
        <v>3371</v>
      </c>
      <c r="N97" s="2" t="s">
        <v>3360</v>
      </c>
      <c r="O97" s="55"/>
      <c r="AB97" s="2" t="s">
        <v>164</v>
      </c>
      <c r="AC97" s="2" t="s">
        <v>3361</v>
      </c>
      <c r="AD97" s="2" t="s">
        <v>3362</v>
      </c>
      <c r="AE97" s="2" t="s">
        <v>3363</v>
      </c>
      <c r="AF97" s="93"/>
      <c r="AG97" s="2" t="s">
        <v>3364</v>
      </c>
      <c r="AH97" s="2" t="s">
        <v>3365</v>
      </c>
      <c r="AI97" s="2">
        <v>0.0</v>
      </c>
      <c r="AJ97" s="94">
        <v>4.8674062810214205E-5</v>
      </c>
      <c r="AK97" s="94">
        <v>0.0</v>
      </c>
      <c r="AL97" s="79"/>
      <c r="AM97" s="2" t="s">
        <v>3470</v>
      </c>
    </row>
    <row r="98">
      <c r="A98" s="54">
        <v>45950.0</v>
      </c>
      <c r="B98" s="54">
        <v>45951.0</v>
      </c>
      <c r="C98" s="2" t="s">
        <v>194</v>
      </c>
      <c r="D98" s="2" t="s">
        <v>146</v>
      </c>
      <c r="E98" s="2" t="s">
        <v>208</v>
      </c>
      <c r="F98" s="53">
        <v>0.0</v>
      </c>
      <c r="G98" s="53">
        <v>0.0</v>
      </c>
      <c r="H98" s="53">
        <v>0.1</v>
      </c>
      <c r="I98" s="53">
        <v>0.1</v>
      </c>
      <c r="J98" s="53">
        <v>0.053913772926953624</v>
      </c>
      <c r="K98" s="2" t="s">
        <v>3426</v>
      </c>
      <c r="L98" s="53">
        <v>0.0</v>
      </c>
      <c r="M98" s="2" t="s">
        <v>3369</v>
      </c>
      <c r="N98" s="2" t="s">
        <v>3360</v>
      </c>
      <c r="O98" s="55"/>
      <c r="AB98" s="2" t="s">
        <v>164</v>
      </c>
      <c r="AC98" s="2" t="s">
        <v>3361</v>
      </c>
      <c r="AD98" s="2" t="s">
        <v>3362</v>
      </c>
      <c r="AE98" s="2" t="s">
        <v>3363</v>
      </c>
      <c r="AF98" s="93"/>
      <c r="AG98" s="2" t="s">
        <v>3364</v>
      </c>
      <c r="AH98" s="2" t="s">
        <v>3365</v>
      </c>
      <c r="AI98" s="2">
        <v>0.0</v>
      </c>
      <c r="AJ98" s="94">
        <v>0.0029066949112191176</v>
      </c>
      <c r="AK98" s="94">
        <v>0.010000000000000002</v>
      </c>
      <c r="AL98" s="79"/>
      <c r="AM98" s="2" t="s">
        <v>3471</v>
      </c>
    </row>
    <row r="99">
      <c r="A99" s="54">
        <v>45950.0</v>
      </c>
      <c r="B99" s="54">
        <v>45951.0</v>
      </c>
      <c r="C99" s="2" t="s">
        <v>229</v>
      </c>
      <c r="D99" s="2" t="s">
        <v>146</v>
      </c>
      <c r="E99" s="2" t="s">
        <v>208</v>
      </c>
      <c r="F99" s="53">
        <v>0.125</v>
      </c>
      <c r="G99" s="53">
        <v>0.25</v>
      </c>
      <c r="H99" s="53">
        <v>0.2</v>
      </c>
      <c r="I99" s="53">
        <v>0.2</v>
      </c>
      <c r="J99" s="53">
        <v>0.1278511627656201</v>
      </c>
      <c r="K99" s="2" t="s">
        <v>3472</v>
      </c>
      <c r="L99" s="53">
        <v>0.0</v>
      </c>
      <c r="M99" s="2" t="s">
        <v>3369</v>
      </c>
      <c r="N99" s="2" t="s">
        <v>3360</v>
      </c>
      <c r="O99" s="55"/>
      <c r="AB99" s="2" t="s">
        <v>164</v>
      </c>
      <c r="AC99" s="2" t="s">
        <v>3361</v>
      </c>
      <c r="AD99" s="2" t="s">
        <v>3362</v>
      </c>
      <c r="AE99" s="2" t="s">
        <v>3363</v>
      </c>
      <c r="AF99" s="93"/>
      <c r="AG99" s="2" t="s">
        <v>3364</v>
      </c>
      <c r="AH99" s="2" t="s">
        <v>3365</v>
      </c>
      <c r="AI99" s="2">
        <v>0.0</v>
      </c>
      <c r="AJ99" s="94">
        <v>0.016345919820521086</v>
      </c>
      <c r="AK99" s="94">
        <v>0.04000000000000001</v>
      </c>
      <c r="AL99" s="79"/>
      <c r="AM99" s="2" t="s">
        <v>3473</v>
      </c>
    </row>
    <row r="100">
      <c r="A100" s="54">
        <v>45950.0</v>
      </c>
      <c r="B100" s="54">
        <v>45951.0</v>
      </c>
      <c r="C100" s="2" t="s">
        <v>145</v>
      </c>
      <c r="D100" s="2" t="s">
        <v>146</v>
      </c>
      <c r="E100" s="2" t="s">
        <v>208</v>
      </c>
      <c r="F100" s="53">
        <v>0.0</v>
      </c>
      <c r="G100" s="53">
        <v>0.0</v>
      </c>
      <c r="H100" s="53">
        <v>0.05</v>
      </c>
      <c r="I100" s="53">
        <v>0.05</v>
      </c>
      <c r="J100" s="53">
        <v>0.025960516205211615</v>
      </c>
      <c r="K100" s="2" t="s">
        <v>288</v>
      </c>
      <c r="L100" s="53">
        <v>1.0</v>
      </c>
      <c r="M100" s="2" t="s">
        <v>3447</v>
      </c>
      <c r="N100" s="2" t="s">
        <v>3360</v>
      </c>
      <c r="O100" s="55"/>
      <c r="AB100" s="2" t="s">
        <v>164</v>
      </c>
      <c r="AC100" s="2" t="s">
        <v>3361</v>
      </c>
      <c r="AD100" s="2" t="s">
        <v>3362</v>
      </c>
      <c r="AE100" s="2" t="s">
        <v>3363</v>
      </c>
      <c r="AF100" s="93"/>
      <c r="AG100" s="2" t="s">
        <v>3364</v>
      </c>
      <c r="AH100" s="2" t="s">
        <v>3365</v>
      </c>
      <c r="AI100" s="2">
        <v>0.0</v>
      </c>
      <c r="AJ100" s="94">
        <v>6.739484016410549E-4</v>
      </c>
      <c r="AK100" s="94">
        <v>0.0025000000000000005</v>
      </c>
      <c r="AL100" s="79"/>
      <c r="AM100" s="2" t="s">
        <v>3474</v>
      </c>
    </row>
    <row r="101">
      <c r="A101" s="54">
        <v>45950.0</v>
      </c>
      <c r="B101" s="54">
        <v>45951.0</v>
      </c>
      <c r="C101" s="2" t="s">
        <v>301</v>
      </c>
      <c r="D101" s="2" t="s">
        <v>146</v>
      </c>
      <c r="E101" s="2" t="s">
        <v>208</v>
      </c>
      <c r="F101" s="53">
        <v>0.0</v>
      </c>
      <c r="G101" s="53">
        <v>0.0</v>
      </c>
      <c r="H101" s="53">
        <v>0.0</v>
      </c>
      <c r="I101" s="53">
        <v>0.0</v>
      </c>
      <c r="J101" s="53">
        <v>0.006896190811877543</v>
      </c>
      <c r="K101" s="2" t="s">
        <v>256</v>
      </c>
      <c r="L101" s="53">
        <v>1.0</v>
      </c>
      <c r="M101" s="2" t="s">
        <v>3371</v>
      </c>
      <c r="N101" s="2" t="s">
        <v>3360</v>
      </c>
      <c r="O101" s="55"/>
      <c r="AB101" s="2" t="s">
        <v>164</v>
      </c>
      <c r="AC101" s="2" t="s">
        <v>3361</v>
      </c>
      <c r="AD101" s="2" t="s">
        <v>3362</v>
      </c>
      <c r="AE101" s="2" t="s">
        <v>3363</v>
      </c>
      <c r="AF101" s="93"/>
      <c r="AG101" s="2" t="s">
        <v>3364</v>
      </c>
      <c r="AH101" s="2" t="s">
        <v>3365</v>
      </c>
      <c r="AI101" s="2">
        <v>0.0</v>
      </c>
      <c r="AJ101" s="94">
        <v>4.755744771382424E-5</v>
      </c>
      <c r="AK101" s="94">
        <v>0.0</v>
      </c>
      <c r="AL101" s="79"/>
      <c r="AM101" s="2" t="s">
        <v>3475</v>
      </c>
    </row>
    <row r="102">
      <c r="A102" s="54">
        <v>45951.0</v>
      </c>
      <c r="B102" s="54">
        <v>45952.0</v>
      </c>
      <c r="C102" s="2" t="s">
        <v>194</v>
      </c>
      <c r="D102" s="2" t="s">
        <v>146</v>
      </c>
      <c r="E102" s="2" t="s">
        <v>303</v>
      </c>
      <c r="F102" s="53">
        <v>0.0</v>
      </c>
      <c r="G102" s="53">
        <v>0.0</v>
      </c>
      <c r="H102" s="53">
        <v>0.0</v>
      </c>
      <c r="I102" s="53">
        <v>0.0</v>
      </c>
      <c r="J102" s="53">
        <v>0.02267345209914346</v>
      </c>
      <c r="K102" s="2" t="s">
        <v>3426</v>
      </c>
      <c r="L102" s="53">
        <v>0.0</v>
      </c>
      <c r="M102" s="2" t="s">
        <v>3369</v>
      </c>
      <c r="N102" s="2" t="s">
        <v>3360</v>
      </c>
      <c r="O102" s="55"/>
      <c r="AB102" s="2" t="s">
        <v>153</v>
      </c>
      <c r="AC102" s="2" t="s">
        <v>3421</v>
      </c>
      <c r="AD102" s="2" t="s">
        <v>3362</v>
      </c>
      <c r="AE102" s="2" t="s">
        <v>3363</v>
      </c>
      <c r="AF102" s="93"/>
      <c r="AG102" s="2" t="s">
        <v>3364</v>
      </c>
      <c r="AH102" s="2" t="s">
        <v>3365</v>
      </c>
      <c r="AI102" s="2">
        <v>1.0</v>
      </c>
      <c r="AJ102" s="94">
        <v>0.9551671812318051</v>
      </c>
      <c r="AK102" s="94">
        <v>1.0</v>
      </c>
      <c r="AL102" s="79"/>
      <c r="AM102" s="2" t="s">
        <v>3476</v>
      </c>
    </row>
    <row r="103">
      <c r="A103" s="54">
        <v>45951.0</v>
      </c>
      <c r="B103" s="54">
        <v>45952.0</v>
      </c>
      <c r="C103" s="2" t="s">
        <v>229</v>
      </c>
      <c r="D103" s="2" t="s">
        <v>146</v>
      </c>
      <c r="E103" s="2" t="s">
        <v>303</v>
      </c>
      <c r="F103" s="53">
        <v>0.0</v>
      </c>
      <c r="G103" s="53">
        <v>0.08333333333333333</v>
      </c>
      <c r="H103" s="53">
        <v>0.05</v>
      </c>
      <c r="I103" s="53">
        <v>0.05</v>
      </c>
      <c r="J103" s="53">
        <v>0.05370929441970512</v>
      </c>
      <c r="K103" s="2" t="s">
        <v>3472</v>
      </c>
      <c r="L103" s="53">
        <v>0.0</v>
      </c>
      <c r="M103" s="2" t="s">
        <v>3369</v>
      </c>
      <c r="N103" s="2" t="s">
        <v>3360</v>
      </c>
      <c r="O103" s="55"/>
      <c r="AB103" s="2" t="s">
        <v>164</v>
      </c>
      <c r="AC103" s="2" t="s">
        <v>3361</v>
      </c>
      <c r="AD103" s="2" t="s">
        <v>3362</v>
      </c>
      <c r="AE103" s="2" t="s">
        <v>3363</v>
      </c>
      <c r="AF103" s="93"/>
      <c r="AG103" s="2" t="s">
        <v>3364</v>
      </c>
      <c r="AH103" s="2" t="s">
        <v>3365</v>
      </c>
      <c r="AI103" s="2">
        <v>0.0</v>
      </c>
      <c r="AJ103" s="94">
        <v>0.002884688307062568</v>
      </c>
      <c r="AK103" s="94">
        <v>0.0025000000000000005</v>
      </c>
      <c r="AL103" s="79"/>
      <c r="AM103" s="2" t="s">
        <v>3477</v>
      </c>
    </row>
    <row r="104">
      <c r="A104" s="54">
        <v>45951.0</v>
      </c>
      <c r="B104" s="54">
        <v>45952.0</v>
      </c>
      <c r="C104" s="2" t="s">
        <v>145</v>
      </c>
      <c r="D104" s="2" t="s">
        <v>146</v>
      </c>
      <c r="E104" s="2" t="s">
        <v>303</v>
      </c>
      <c r="F104" s="53">
        <v>0.0</v>
      </c>
      <c r="G104" s="53">
        <v>0.0</v>
      </c>
      <c r="H104" s="53">
        <v>0.0</v>
      </c>
      <c r="I104" s="53">
        <v>0.0</v>
      </c>
      <c r="J104" s="53">
        <v>0.009068291896207562</v>
      </c>
      <c r="K104" s="2" t="s">
        <v>288</v>
      </c>
      <c r="L104" s="53">
        <v>1.0</v>
      </c>
      <c r="M104" s="2" t="s">
        <v>3447</v>
      </c>
      <c r="N104" s="2" t="s">
        <v>3360</v>
      </c>
      <c r="O104" s="55"/>
      <c r="AB104" s="2" t="s">
        <v>164</v>
      </c>
      <c r="AC104" s="2" t="s">
        <v>3361</v>
      </c>
      <c r="AD104" s="2" t="s">
        <v>3362</v>
      </c>
      <c r="AE104" s="2" t="s">
        <v>3363</v>
      </c>
      <c r="AF104" s="93"/>
      <c r="AG104" s="2" t="s">
        <v>3364</v>
      </c>
      <c r="AH104" s="2" t="s">
        <v>3365</v>
      </c>
      <c r="AI104" s="2">
        <v>0.0</v>
      </c>
      <c r="AJ104" s="94">
        <v>8.223391791482374E-5</v>
      </c>
      <c r="AK104" s="94">
        <v>0.0</v>
      </c>
      <c r="AL104" s="79"/>
      <c r="AM104" s="2" t="s">
        <v>3478</v>
      </c>
    </row>
    <row r="105">
      <c r="A105" s="54">
        <v>45951.0</v>
      </c>
      <c r="B105" s="54">
        <v>45952.0</v>
      </c>
      <c r="C105" s="2" t="s">
        <v>301</v>
      </c>
      <c r="D105" s="2" t="s">
        <v>146</v>
      </c>
      <c r="E105" s="2" t="s">
        <v>303</v>
      </c>
      <c r="F105" s="53">
        <v>0.0</v>
      </c>
      <c r="G105" s="53">
        <v>0.0</v>
      </c>
      <c r="H105" s="53">
        <v>0.05</v>
      </c>
      <c r="I105" s="53">
        <v>0.05</v>
      </c>
      <c r="J105" s="53">
        <v>0.026550619089250757</v>
      </c>
      <c r="K105" s="2" t="s">
        <v>256</v>
      </c>
      <c r="L105" s="53">
        <v>1.0</v>
      </c>
      <c r="M105" s="2" t="s">
        <v>3371</v>
      </c>
      <c r="N105" s="2" t="s">
        <v>3360</v>
      </c>
      <c r="O105" s="55"/>
      <c r="AB105" s="2" t="s">
        <v>164</v>
      </c>
      <c r="AC105" s="2" t="s">
        <v>3361</v>
      </c>
      <c r="AD105" s="2" t="s">
        <v>3362</v>
      </c>
      <c r="AE105" s="2" t="s">
        <v>3363</v>
      </c>
      <c r="AF105" s="93"/>
      <c r="AG105" s="2" t="s">
        <v>3364</v>
      </c>
      <c r="AH105" s="2" t="s">
        <v>3365</v>
      </c>
      <c r="AI105" s="2">
        <v>0.0</v>
      </c>
      <c r="AJ105" s="94">
        <v>7.049353740224867E-4</v>
      </c>
      <c r="AK105" s="94">
        <v>0.0025000000000000005</v>
      </c>
      <c r="AL105" s="79"/>
      <c r="AM105" s="2" t="s">
        <v>3479</v>
      </c>
    </row>
    <row r="106">
      <c r="A106" s="54">
        <v>45952.0</v>
      </c>
      <c r="B106" s="54">
        <v>45953.0</v>
      </c>
      <c r="C106" s="2" t="s">
        <v>194</v>
      </c>
      <c r="D106" s="2" t="s">
        <v>146</v>
      </c>
      <c r="E106" s="2" t="s">
        <v>148</v>
      </c>
      <c r="F106" s="53">
        <v>0.125</v>
      </c>
      <c r="G106" s="53">
        <v>0.08333333333333333</v>
      </c>
      <c r="H106" s="53">
        <v>0.1</v>
      </c>
      <c r="I106" s="53">
        <v>0.1</v>
      </c>
      <c r="J106" s="53">
        <v>0.07410644222100521</v>
      </c>
      <c r="K106" s="2" t="s">
        <v>3480</v>
      </c>
      <c r="L106" s="53">
        <v>0.0</v>
      </c>
      <c r="M106" s="2" t="s">
        <v>3369</v>
      </c>
      <c r="N106" s="2" t="s">
        <v>3360</v>
      </c>
      <c r="O106" s="55"/>
      <c r="AB106" s="2" t="s">
        <v>164</v>
      </c>
      <c r="AC106" s="2" t="s">
        <v>3361</v>
      </c>
      <c r="AD106" s="2" t="s">
        <v>3362</v>
      </c>
      <c r="AE106" s="2" t="s">
        <v>3363</v>
      </c>
      <c r="AF106" s="93"/>
      <c r="AG106" s="2" t="s">
        <v>3364</v>
      </c>
      <c r="AH106" s="2" t="s">
        <v>3365</v>
      </c>
      <c r="AI106" s="2">
        <v>0.0</v>
      </c>
      <c r="AJ106" s="94">
        <v>0.005491764778655183</v>
      </c>
      <c r="AK106" s="94">
        <v>0.010000000000000002</v>
      </c>
      <c r="AL106" s="79"/>
      <c r="AM106" s="2" t="s">
        <v>3481</v>
      </c>
    </row>
    <row r="107">
      <c r="A107" s="54">
        <v>45952.0</v>
      </c>
      <c r="B107" s="54">
        <v>45953.0</v>
      </c>
      <c r="C107" s="2" t="s">
        <v>229</v>
      </c>
      <c r="D107" s="2" t="s">
        <v>146</v>
      </c>
      <c r="E107" s="2" t="s">
        <v>148</v>
      </c>
      <c r="F107" s="53">
        <v>0.0</v>
      </c>
      <c r="G107" s="53">
        <v>0.0</v>
      </c>
      <c r="H107" s="53">
        <v>0.0</v>
      </c>
      <c r="I107" s="53">
        <v>0.0</v>
      </c>
      <c r="J107" s="53">
        <v>0.02755123539575495</v>
      </c>
      <c r="K107" s="2" t="s">
        <v>3472</v>
      </c>
      <c r="L107" s="53">
        <v>0.0</v>
      </c>
      <c r="M107" s="2" t="s">
        <v>3369</v>
      </c>
      <c r="N107" s="2" t="s">
        <v>3360</v>
      </c>
      <c r="O107" s="55"/>
      <c r="AB107" s="2" t="s">
        <v>164</v>
      </c>
      <c r="AC107" s="2" t="s">
        <v>3361</v>
      </c>
      <c r="AD107" s="2" t="s">
        <v>3362</v>
      </c>
      <c r="AE107" s="2" t="s">
        <v>3363</v>
      </c>
      <c r="AF107" s="93"/>
      <c r="AG107" s="2" t="s">
        <v>3364</v>
      </c>
      <c r="AH107" s="2" t="s">
        <v>3365</v>
      </c>
      <c r="AI107" s="2">
        <v>0.0</v>
      </c>
      <c r="AJ107" s="94">
        <v>7.590705718323004E-4</v>
      </c>
      <c r="AK107" s="94">
        <v>0.0</v>
      </c>
      <c r="AL107" s="79"/>
      <c r="AM107" s="2" t="s">
        <v>3482</v>
      </c>
    </row>
    <row r="108">
      <c r="A108" s="54">
        <v>45952.0</v>
      </c>
      <c r="B108" s="54">
        <v>45953.0</v>
      </c>
      <c r="C108" s="2" t="s">
        <v>145</v>
      </c>
      <c r="D108" s="2" t="s">
        <v>146</v>
      </c>
      <c r="E108" s="2" t="s">
        <v>148</v>
      </c>
      <c r="F108" s="53">
        <v>0.0</v>
      </c>
      <c r="G108" s="53">
        <v>0.0</v>
      </c>
      <c r="H108" s="53">
        <v>0.0</v>
      </c>
      <c r="I108" s="53">
        <v>0.0</v>
      </c>
      <c r="J108" s="53">
        <v>0.008964471522313335</v>
      </c>
      <c r="K108" s="2" t="s">
        <v>288</v>
      </c>
      <c r="L108" s="53">
        <v>1.0</v>
      </c>
      <c r="M108" s="2" t="s">
        <v>3447</v>
      </c>
      <c r="N108" s="2" t="s">
        <v>3360</v>
      </c>
      <c r="O108" s="55"/>
      <c r="AB108" s="2" t="s">
        <v>164</v>
      </c>
      <c r="AC108" s="2" t="s">
        <v>3361</v>
      </c>
      <c r="AD108" s="2" t="s">
        <v>3362</v>
      </c>
      <c r="AE108" s="2" t="s">
        <v>3363</v>
      </c>
      <c r="AF108" s="93"/>
      <c r="AG108" s="2" t="s">
        <v>3364</v>
      </c>
      <c r="AH108" s="2" t="s">
        <v>3365</v>
      </c>
      <c r="AI108" s="2">
        <v>0.0</v>
      </c>
      <c r="AJ108" s="94">
        <v>8.036174967436676E-5</v>
      </c>
      <c r="AK108" s="94">
        <v>0.0</v>
      </c>
      <c r="AL108" s="79"/>
      <c r="AM108" s="2" t="s">
        <v>3483</v>
      </c>
    </row>
    <row r="109">
      <c r="A109" s="54">
        <v>45952.0</v>
      </c>
      <c r="B109" s="54">
        <v>45953.0</v>
      </c>
      <c r="C109" s="2" t="s">
        <v>301</v>
      </c>
      <c r="D109" s="2" t="s">
        <v>146</v>
      </c>
      <c r="E109" s="2" t="s">
        <v>148</v>
      </c>
      <c r="F109" s="53">
        <v>0.0</v>
      </c>
      <c r="G109" s="53">
        <v>0.0</v>
      </c>
      <c r="H109" s="53">
        <v>0.0</v>
      </c>
      <c r="I109" s="53">
        <v>0.0</v>
      </c>
      <c r="J109" s="53">
        <v>0.0067388913655639406</v>
      </c>
      <c r="K109" s="2" t="s">
        <v>256</v>
      </c>
      <c r="L109" s="53">
        <v>1.0</v>
      </c>
      <c r="M109" s="2" t="s">
        <v>3371</v>
      </c>
      <c r="N109" s="2" t="s">
        <v>3360</v>
      </c>
      <c r="O109" s="55"/>
      <c r="AB109" s="2" t="s">
        <v>164</v>
      </c>
      <c r="AC109" s="2" t="s">
        <v>3361</v>
      </c>
      <c r="AD109" s="2" t="s">
        <v>3362</v>
      </c>
      <c r="AE109" s="2" t="s">
        <v>3363</v>
      </c>
      <c r="AF109" s="93"/>
      <c r="AG109" s="2" t="s">
        <v>3364</v>
      </c>
      <c r="AH109" s="2" t="s">
        <v>3365</v>
      </c>
      <c r="AI109" s="2">
        <v>0.0</v>
      </c>
      <c r="AJ109" s="94">
        <v>4.541265683687223E-5</v>
      </c>
      <c r="AK109" s="94">
        <v>0.0</v>
      </c>
      <c r="AL109" s="79"/>
      <c r="AM109" s="2" t="s">
        <v>3484</v>
      </c>
    </row>
    <row r="110">
      <c r="A110" s="54">
        <v>45953.0</v>
      </c>
      <c r="B110" s="54">
        <v>45954.0</v>
      </c>
      <c r="C110" s="2" t="s">
        <v>194</v>
      </c>
      <c r="D110" s="2" t="s">
        <v>146</v>
      </c>
      <c r="E110" s="2" t="s">
        <v>196</v>
      </c>
      <c r="F110" s="53">
        <v>0.125</v>
      </c>
      <c r="G110" s="53">
        <v>0.08333333333333333</v>
      </c>
      <c r="H110" s="53">
        <v>0.15</v>
      </c>
      <c r="I110" s="53">
        <v>0.15</v>
      </c>
      <c r="J110" s="53">
        <v>0.09749899067382127</v>
      </c>
      <c r="K110" s="2" t="s">
        <v>3485</v>
      </c>
      <c r="L110" s="53">
        <v>0.0</v>
      </c>
      <c r="M110" s="2" t="s">
        <v>3369</v>
      </c>
      <c r="N110" s="2" t="s">
        <v>3360</v>
      </c>
      <c r="O110" s="55"/>
      <c r="AB110" s="2" t="s">
        <v>164</v>
      </c>
      <c r="AC110" s="2" t="s">
        <v>3361</v>
      </c>
      <c r="AD110" s="2" t="s">
        <v>3362</v>
      </c>
      <c r="AE110" s="2" t="s">
        <v>3363</v>
      </c>
      <c r="AF110" s="93"/>
      <c r="AG110" s="2" t="s">
        <v>3364</v>
      </c>
      <c r="AH110" s="2" t="s">
        <v>3365</v>
      </c>
      <c r="AI110" s="2">
        <v>0.0</v>
      </c>
      <c r="AJ110" s="94">
        <v>0.009506053182413886</v>
      </c>
      <c r="AK110" s="94">
        <v>0.0225</v>
      </c>
      <c r="AL110" s="79"/>
      <c r="AM110" s="2" t="s">
        <v>3486</v>
      </c>
    </row>
    <row r="111">
      <c r="A111" s="54">
        <v>45953.0</v>
      </c>
      <c r="B111" s="54">
        <v>45954.0</v>
      </c>
      <c r="C111" s="2" t="s">
        <v>229</v>
      </c>
      <c r="D111" s="2" t="s">
        <v>146</v>
      </c>
      <c r="E111" s="2" t="s">
        <v>196</v>
      </c>
      <c r="F111" s="53">
        <v>0.0</v>
      </c>
      <c r="G111" s="53">
        <v>0.0</v>
      </c>
      <c r="H111" s="53">
        <v>0.0</v>
      </c>
      <c r="I111" s="53">
        <v>0.0</v>
      </c>
      <c r="J111" s="53">
        <v>0.027236995677171204</v>
      </c>
      <c r="K111" s="2" t="s">
        <v>3472</v>
      </c>
      <c r="L111" s="53">
        <v>0.0</v>
      </c>
      <c r="M111" s="2" t="s">
        <v>3369</v>
      </c>
      <c r="N111" s="2" t="s">
        <v>3360</v>
      </c>
      <c r="O111" s="55"/>
      <c r="AB111" s="2" t="s">
        <v>164</v>
      </c>
      <c r="AC111" s="2" t="s">
        <v>3361</v>
      </c>
      <c r="AD111" s="2" t="s">
        <v>3362</v>
      </c>
      <c r="AE111" s="2" t="s">
        <v>3363</v>
      </c>
      <c r="AF111" s="93"/>
      <c r="AG111" s="2" t="s">
        <v>3364</v>
      </c>
      <c r="AH111" s="2" t="s">
        <v>3365</v>
      </c>
      <c r="AI111" s="2">
        <v>0.0</v>
      </c>
      <c r="AJ111" s="94">
        <v>7.418539335182429E-4</v>
      </c>
      <c r="AK111" s="94">
        <v>0.0</v>
      </c>
      <c r="AL111" s="79"/>
      <c r="AM111" s="2" t="s">
        <v>3487</v>
      </c>
    </row>
    <row r="112">
      <c r="A112" s="54">
        <v>45953.0</v>
      </c>
      <c r="B112" s="54">
        <v>45954.0</v>
      </c>
      <c r="C112" s="2" t="s">
        <v>145</v>
      </c>
      <c r="D112" s="2" t="s">
        <v>146</v>
      </c>
      <c r="E112" s="2" t="s">
        <v>196</v>
      </c>
      <c r="F112" s="53">
        <v>0.0</v>
      </c>
      <c r="G112" s="53">
        <v>0.0</v>
      </c>
      <c r="H112" s="53">
        <v>0.05</v>
      </c>
      <c r="I112" s="53">
        <v>0.05</v>
      </c>
      <c r="J112" s="53">
        <v>0.026578861326096055</v>
      </c>
      <c r="K112" s="2" t="s">
        <v>288</v>
      </c>
      <c r="L112" s="53">
        <v>1.0</v>
      </c>
      <c r="M112" s="2" t="s">
        <v>3447</v>
      </c>
      <c r="N112" s="2" t="s">
        <v>3360</v>
      </c>
      <c r="O112" s="55"/>
      <c r="AB112" s="2" t="s">
        <v>164</v>
      </c>
      <c r="AC112" s="2" t="s">
        <v>3361</v>
      </c>
      <c r="AD112" s="2" t="s">
        <v>3362</v>
      </c>
      <c r="AE112" s="2" t="s">
        <v>3363</v>
      </c>
      <c r="AF112" s="93"/>
      <c r="AG112" s="2" t="s">
        <v>3364</v>
      </c>
      <c r="AH112" s="2" t="s">
        <v>3365</v>
      </c>
      <c r="AI112" s="2">
        <v>0.0</v>
      </c>
      <c r="AJ112" s="94">
        <v>7.064358693918446E-4</v>
      </c>
      <c r="AK112" s="94">
        <v>0.0025000000000000005</v>
      </c>
      <c r="AL112" s="79"/>
      <c r="AM112" s="2" t="s">
        <v>3488</v>
      </c>
    </row>
    <row r="113">
      <c r="A113" s="54">
        <v>45953.0</v>
      </c>
      <c r="B113" s="54">
        <v>45954.0</v>
      </c>
      <c r="C113" s="2" t="s">
        <v>301</v>
      </c>
      <c r="D113" s="2" t="s">
        <v>146</v>
      </c>
      <c r="E113" s="2" t="s">
        <v>196</v>
      </c>
      <c r="F113" s="53">
        <v>0.0</v>
      </c>
      <c r="G113" s="53">
        <v>0.0</v>
      </c>
      <c r="H113" s="53">
        <v>0.0</v>
      </c>
      <c r="I113" s="53">
        <v>0.0</v>
      </c>
      <c r="J113" s="53">
        <v>0.0066620299364533045</v>
      </c>
      <c r="K113" s="2" t="s">
        <v>256</v>
      </c>
      <c r="L113" s="53">
        <v>1.0</v>
      </c>
      <c r="M113" s="2" t="s">
        <v>3371</v>
      </c>
      <c r="N113" s="2" t="s">
        <v>3360</v>
      </c>
      <c r="O113" s="55"/>
      <c r="AB113" s="2" t="s">
        <v>164</v>
      </c>
      <c r="AC113" s="2" t="s">
        <v>3361</v>
      </c>
      <c r="AD113" s="2" t="s">
        <v>3362</v>
      </c>
      <c r="AE113" s="2" t="s">
        <v>3363</v>
      </c>
      <c r="AF113" s="93"/>
      <c r="AG113" s="2" t="s">
        <v>3364</v>
      </c>
      <c r="AH113" s="2" t="s">
        <v>3365</v>
      </c>
      <c r="AI113" s="2">
        <v>0.0</v>
      </c>
      <c r="AJ113" s="94">
        <v>4.4382642874200024E-5</v>
      </c>
      <c r="AK113" s="94">
        <v>0.0</v>
      </c>
      <c r="AL113" s="79"/>
      <c r="AM113" s="2" t="s">
        <v>3489</v>
      </c>
    </row>
    <row r="114">
      <c r="A114" s="54">
        <v>45954.0</v>
      </c>
      <c r="B114" s="54">
        <v>45955.0</v>
      </c>
      <c r="C114" s="2" t="s">
        <v>194</v>
      </c>
      <c r="D114" s="2" t="s">
        <v>146</v>
      </c>
      <c r="E114" s="2" t="s">
        <v>288</v>
      </c>
      <c r="F114" s="53">
        <v>0.0</v>
      </c>
      <c r="G114" s="53">
        <v>0.0</v>
      </c>
      <c r="H114" s="53">
        <v>0.0</v>
      </c>
      <c r="I114" s="53">
        <v>0.0</v>
      </c>
      <c r="J114" s="53">
        <v>0.0275012031947693</v>
      </c>
      <c r="K114" s="2" t="s">
        <v>3485</v>
      </c>
      <c r="L114" s="53">
        <v>0.0</v>
      </c>
      <c r="M114" s="2" t="s">
        <v>3369</v>
      </c>
      <c r="N114" s="2" t="s">
        <v>3360</v>
      </c>
      <c r="O114" s="55"/>
      <c r="AB114" s="2" t="s">
        <v>153</v>
      </c>
      <c r="AC114" s="2" t="s">
        <v>3421</v>
      </c>
      <c r="AD114" s="2" t="s">
        <v>3362</v>
      </c>
      <c r="AE114" s="2" t="s">
        <v>3363</v>
      </c>
      <c r="AF114" s="93"/>
      <c r="AG114" s="2" t="s">
        <v>3364</v>
      </c>
      <c r="AH114" s="2" t="s">
        <v>3365</v>
      </c>
      <c r="AI114" s="2">
        <v>1.0</v>
      </c>
      <c r="AJ114" s="94">
        <v>0.9457539097876213</v>
      </c>
      <c r="AK114" s="94">
        <v>1.0</v>
      </c>
      <c r="AL114" s="79"/>
      <c r="AM114" s="2" t="s">
        <v>3490</v>
      </c>
    </row>
    <row r="115">
      <c r="A115" s="54">
        <v>45954.0</v>
      </c>
      <c r="B115" s="54">
        <v>45955.0</v>
      </c>
      <c r="C115" s="2" t="s">
        <v>229</v>
      </c>
      <c r="D115" s="2" t="s">
        <v>146</v>
      </c>
      <c r="E115" s="2" t="s">
        <v>288</v>
      </c>
      <c r="F115" s="53">
        <v>0.0</v>
      </c>
      <c r="G115" s="53">
        <v>0.0</v>
      </c>
      <c r="H115" s="53">
        <v>0.0</v>
      </c>
      <c r="I115" s="53">
        <v>0.0</v>
      </c>
      <c r="J115" s="53">
        <v>0.02692749561444553</v>
      </c>
      <c r="K115" s="2" t="s">
        <v>3472</v>
      </c>
      <c r="L115" s="53">
        <v>0.0</v>
      </c>
      <c r="M115" s="2" t="s">
        <v>3369</v>
      </c>
      <c r="N115" s="2" t="s">
        <v>3360</v>
      </c>
      <c r="O115" s="55"/>
      <c r="AB115" s="2" t="s">
        <v>164</v>
      </c>
      <c r="AC115" s="2" t="s">
        <v>3361</v>
      </c>
      <c r="AD115" s="2" t="s">
        <v>3362</v>
      </c>
      <c r="AE115" s="2" t="s">
        <v>3363</v>
      </c>
      <c r="AF115" s="93"/>
      <c r="AG115" s="2" t="s">
        <v>3364</v>
      </c>
      <c r="AH115" s="2" t="s">
        <v>3365</v>
      </c>
      <c r="AI115" s="2">
        <v>0.0</v>
      </c>
      <c r="AJ115" s="94">
        <v>7.250900200659831E-4</v>
      </c>
      <c r="AK115" s="94">
        <v>0.0</v>
      </c>
      <c r="AL115" s="79"/>
      <c r="AM115" s="2" t="s">
        <v>3491</v>
      </c>
    </row>
    <row r="116">
      <c r="A116" s="54">
        <v>45954.0</v>
      </c>
      <c r="B116" s="54">
        <v>45955.0</v>
      </c>
      <c r="C116" s="2" t="s">
        <v>145</v>
      </c>
      <c r="D116" s="2" t="s">
        <v>146</v>
      </c>
      <c r="E116" s="2" t="s">
        <v>288</v>
      </c>
      <c r="F116" s="53">
        <v>0.125</v>
      </c>
      <c r="G116" s="53">
        <v>0.08333333333333333</v>
      </c>
      <c r="H116" s="53">
        <v>0.05</v>
      </c>
      <c r="I116" s="53">
        <v>0.05</v>
      </c>
      <c r="J116" s="53">
        <v>0.039136480674118304</v>
      </c>
      <c r="K116" s="2" t="s">
        <v>288</v>
      </c>
      <c r="L116" s="53">
        <v>1.0</v>
      </c>
      <c r="M116" s="2" t="s">
        <v>3369</v>
      </c>
      <c r="N116" s="2" t="s">
        <v>3360</v>
      </c>
      <c r="O116" s="55"/>
      <c r="AB116" s="2" t="s">
        <v>164</v>
      </c>
      <c r="AC116" s="2" t="s">
        <v>3361</v>
      </c>
      <c r="AD116" s="2" t="s">
        <v>3362</v>
      </c>
      <c r="AE116" s="2" t="s">
        <v>3363</v>
      </c>
      <c r="AF116" s="93"/>
      <c r="AG116" s="2" t="s">
        <v>3364</v>
      </c>
      <c r="AH116" s="2" t="s">
        <v>3365</v>
      </c>
      <c r="AI116" s="2">
        <v>0.0</v>
      </c>
      <c r="AJ116" s="94">
        <v>0.0015316641195556354</v>
      </c>
      <c r="AK116" s="94">
        <v>0.0025000000000000005</v>
      </c>
      <c r="AL116" s="79"/>
      <c r="AM116" s="2" t="s">
        <v>3492</v>
      </c>
    </row>
    <row r="117">
      <c r="A117" s="54">
        <v>45954.0</v>
      </c>
      <c r="B117" s="54">
        <v>45955.0</v>
      </c>
      <c r="C117" s="2" t="s">
        <v>301</v>
      </c>
      <c r="D117" s="2" t="s">
        <v>146</v>
      </c>
      <c r="E117" s="2" t="s">
        <v>288</v>
      </c>
      <c r="F117" s="53">
        <v>0.0</v>
      </c>
      <c r="G117" s="53">
        <v>0.0</v>
      </c>
      <c r="H117" s="53">
        <v>0.0</v>
      </c>
      <c r="I117" s="53">
        <v>0.0</v>
      </c>
      <c r="J117" s="53">
        <v>0.006586327802941537</v>
      </c>
      <c r="K117" s="2" t="s">
        <v>256</v>
      </c>
      <c r="L117" s="53">
        <v>1.0</v>
      </c>
      <c r="M117" s="2" t="s">
        <v>3371</v>
      </c>
      <c r="N117" s="2" t="s">
        <v>3360</v>
      </c>
      <c r="O117" s="55"/>
      <c r="AB117" s="2" t="s">
        <v>164</v>
      </c>
      <c r="AC117" s="2" t="s">
        <v>3361</v>
      </c>
      <c r="AD117" s="2" t="s">
        <v>3362</v>
      </c>
      <c r="AE117" s="2" t="s">
        <v>3363</v>
      </c>
      <c r="AF117" s="93"/>
      <c r="AG117" s="2" t="s">
        <v>3364</v>
      </c>
      <c r="AH117" s="2" t="s">
        <v>3365</v>
      </c>
      <c r="AI117" s="2">
        <v>0.0</v>
      </c>
      <c r="AJ117" s="94">
        <v>4.33797139278007E-5</v>
      </c>
      <c r="AK117" s="94">
        <v>0.0</v>
      </c>
      <c r="AL117" s="79"/>
      <c r="AM117" s="2" t="s">
        <v>3493</v>
      </c>
    </row>
    <row r="118">
      <c r="A118" s="54">
        <v>45955.0</v>
      </c>
      <c r="B118" s="54">
        <v>45956.0</v>
      </c>
      <c r="C118" s="2" t="s">
        <v>194</v>
      </c>
      <c r="D118" s="2" t="s">
        <v>146</v>
      </c>
      <c r="E118" s="2" t="s">
        <v>256</v>
      </c>
      <c r="F118" s="53">
        <v>0.0</v>
      </c>
      <c r="G118" s="53">
        <v>0.0</v>
      </c>
      <c r="H118" s="53">
        <v>0.0</v>
      </c>
      <c r="I118" s="53">
        <v>0.0</v>
      </c>
      <c r="J118" s="53">
        <v>0.03285056710245596</v>
      </c>
      <c r="K118" s="2" t="s">
        <v>3494</v>
      </c>
      <c r="L118" s="53">
        <v>0.0</v>
      </c>
      <c r="M118" s="2" t="s">
        <v>3369</v>
      </c>
      <c r="N118" s="2" t="s">
        <v>3360</v>
      </c>
      <c r="O118" s="55"/>
      <c r="AB118" s="2" t="s">
        <v>164</v>
      </c>
      <c r="AC118" s="2" t="s">
        <v>3361</v>
      </c>
      <c r="AD118" s="2" t="s">
        <v>3362</v>
      </c>
      <c r="AE118" s="2" t="s">
        <v>3363</v>
      </c>
      <c r="AF118" s="93"/>
      <c r="AG118" s="2" t="s">
        <v>3364</v>
      </c>
      <c r="AH118" s="2" t="s">
        <v>3365</v>
      </c>
      <c r="AI118" s="2">
        <v>0.0</v>
      </c>
      <c r="AJ118" s="94">
        <v>0.0010791597589529616</v>
      </c>
      <c r="AK118" s="94">
        <v>0.0</v>
      </c>
      <c r="AL118" s="79"/>
      <c r="AM118" s="2" t="s">
        <v>3495</v>
      </c>
    </row>
    <row r="119">
      <c r="A119" s="54">
        <v>45955.0</v>
      </c>
      <c r="B119" s="54">
        <v>45956.0</v>
      </c>
      <c r="C119" s="2" t="s">
        <v>229</v>
      </c>
      <c r="D119" s="2" t="s">
        <v>146</v>
      </c>
      <c r="E119" s="2" t="s">
        <v>256</v>
      </c>
      <c r="F119" s="53">
        <v>0.0</v>
      </c>
      <c r="G119" s="53">
        <v>0.0</v>
      </c>
      <c r="H119" s="53">
        <v>0.0</v>
      </c>
      <c r="I119" s="53">
        <v>0.0</v>
      </c>
      <c r="J119" s="53">
        <v>0.026622637752080045</v>
      </c>
      <c r="K119" s="2" t="s">
        <v>3472</v>
      </c>
      <c r="L119" s="53">
        <v>0.0</v>
      </c>
      <c r="M119" s="2" t="s">
        <v>3369</v>
      </c>
      <c r="N119" s="2" t="s">
        <v>3360</v>
      </c>
      <c r="O119" s="55"/>
      <c r="AB119" s="2" t="s">
        <v>164</v>
      </c>
      <c r="AC119" s="2" t="s">
        <v>3361</v>
      </c>
      <c r="AD119" s="2" t="s">
        <v>3362</v>
      </c>
      <c r="AE119" s="2" t="s">
        <v>3363</v>
      </c>
      <c r="AF119" s="93"/>
      <c r="AG119" s="2" t="s">
        <v>3364</v>
      </c>
      <c r="AH119" s="2" t="s">
        <v>3365</v>
      </c>
      <c r="AI119" s="2">
        <v>0.0</v>
      </c>
      <c r="AJ119" s="94">
        <v>7.087648408784776E-4</v>
      </c>
      <c r="AK119" s="94">
        <v>0.0</v>
      </c>
      <c r="AL119" s="79"/>
      <c r="AM119" s="2" t="s">
        <v>3496</v>
      </c>
    </row>
    <row r="120">
      <c r="A120" s="54">
        <v>45955.0</v>
      </c>
      <c r="B120" s="54">
        <v>45956.0</v>
      </c>
      <c r="C120" s="2" t="s">
        <v>145</v>
      </c>
      <c r="D120" s="2" t="s">
        <v>146</v>
      </c>
      <c r="E120" s="2" t="s">
        <v>256</v>
      </c>
      <c r="F120" s="53">
        <v>0.0</v>
      </c>
      <c r="G120" s="53">
        <v>0.0</v>
      </c>
      <c r="H120" s="53">
        <v>0.0</v>
      </c>
      <c r="I120" s="53">
        <v>0.0</v>
      </c>
      <c r="J120" s="53">
        <v>0.008662329458161337</v>
      </c>
      <c r="K120" s="2" t="s">
        <v>288</v>
      </c>
      <c r="L120" s="53">
        <v>1.0</v>
      </c>
      <c r="M120" s="2" t="s">
        <v>3369</v>
      </c>
      <c r="N120" s="2" t="s">
        <v>3360</v>
      </c>
      <c r="O120" s="55"/>
      <c r="AB120" s="2" t="s">
        <v>164</v>
      </c>
      <c r="AC120" s="2" t="s">
        <v>3361</v>
      </c>
      <c r="AD120" s="2" t="s">
        <v>3362</v>
      </c>
      <c r="AE120" s="2" t="s">
        <v>3363</v>
      </c>
      <c r="AF120" s="93"/>
      <c r="AG120" s="2" t="s">
        <v>3364</v>
      </c>
      <c r="AH120" s="2" t="s">
        <v>3365</v>
      </c>
      <c r="AI120" s="2">
        <v>0.0</v>
      </c>
      <c r="AJ120" s="94">
        <v>7.503595164172968E-5</v>
      </c>
      <c r="AK120" s="94">
        <v>0.0</v>
      </c>
      <c r="AL120" s="79"/>
      <c r="AM120" s="2" t="s">
        <v>3497</v>
      </c>
    </row>
    <row r="121">
      <c r="A121" s="54">
        <v>45955.0</v>
      </c>
      <c r="B121" s="54">
        <v>45956.0</v>
      </c>
      <c r="C121" s="2" t="s">
        <v>301</v>
      </c>
      <c r="D121" s="2" t="s">
        <v>146</v>
      </c>
      <c r="E121" s="2" t="s">
        <v>256</v>
      </c>
      <c r="F121" s="53">
        <v>0.125</v>
      </c>
      <c r="G121" s="53">
        <v>0.08333333333333333</v>
      </c>
      <c r="H121" s="53">
        <v>0.047619047619047616</v>
      </c>
      <c r="I121" s="53">
        <v>0.047619047619047616</v>
      </c>
      <c r="J121" s="53">
        <v>0.03453420461554249</v>
      </c>
      <c r="K121" s="2" t="s">
        <v>256</v>
      </c>
      <c r="L121" s="53">
        <v>1.0</v>
      </c>
      <c r="M121" s="2" t="s">
        <v>3371</v>
      </c>
      <c r="N121" s="2" t="s">
        <v>3360</v>
      </c>
      <c r="O121" s="55"/>
      <c r="AB121" s="2" t="s">
        <v>164</v>
      </c>
      <c r="AC121" s="2" t="s">
        <v>3361</v>
      </c>
      <c r="AD121" s="2" t="s">
        <v>3362</v>
      </c>
      <c r="AE121" s="2" t="s">
        <v>3363</v>
      </c>
      <c r="AF121" s="93"/>
      <c r="AG121" s="2" t="s">
        <v>3364</v>
      </c>
      <c r="AH121" s="2" t="s">
        <v>3365</v>
      </c>
      <c r="AI121" s="2">
        <v>0.0</v>
      </c>
      <c r="AJ121" s="94">
        <v>0.0011926112884281562</v>
      </c>
      <c r="AK121" s="94">
        <v>0.0022675736961451243</v>
      </c>
      <c r="AL121" s="79"/>
      <c r="AM121" s="2" t="s">
        <v>3498</v>
      </c>
    </row>
    <row r="122">
      <c r="A122" s="54">
        <v>45956.0</v>
      </c>
      <c r="B122" s="54">
        <v>45957.0</v>
      </c>
      <c r="C122" s="2" t="s">
        <v>194</v>
      </c>
      <c r="D122" s="2" t="s">
        <v>146</v>
      </c>
      <c r="E122" s="2" t="s">
        <v>180</v>
      </c>
      <c r="F122" s="53">
        <v>0.0</v>
      </c>
      <c r="G122" s="53">
        <v>0.0</v>
      </c>
      <c r="H122" s="53">
        <v>0.047619047619047616</v>
      </c>
      <c r="I122" s="53">
        <v>0.047619047619047616</v>
      </c>
      <c r="J122" s="53">
        <v>0.04796667649256987</v>
      </c>
      <c r="K122" s="2" t="s">
        <v>3494</v>
      </c>
      <c r="L122" s="53">
        <v>0.0</v>
      </c>
      <c r="M122" s="2" t="s">
        <v>3369</v>
      </c>
      <c r="N122" s="2" t="s">
        <v>3360</v>
      </c>
      <c r="O122" s="55"/>
      <c r="AB122" s="2" t="s">
        <v>164</v>
      </c>
      <c r="AC122" s="2" t="s">
        <v>3361</v>
      </c>
      <c r="AD122" s="2" t="s">
        <v>3362</v>
      </c>
      <c r="AE122" s="2" t="s">
        <v>3363</v>
      </c>
      <c r="AF122" s="93"/>
      <c r="AG122" s="2" t="s">
        <v>3364</v>
      </c>
      <c r="AH122" s="2" t="s">
        <v>3365</v>
      </c>
      <c r="AI122" s="2">
        <v>0.0</v>
      </c>
      <c r="AJ122" s="94">
        <v>0.0023008020537428546</v>
      </c>
      <c r="AK122" s="94">
        <v>0.0022675736961451243</v>
      </c>
      <c r="AL122" s="79"/>
      <c r="AM122" s="2" t="s">
        <v>3499</v>
      </c>
    </row>
    <row r="123">
      <c r="A123" s="54">
        <v>45956.0</v>
      </c>
      <c r="B123" s="54">
        <v>45957.0</v>
      </c>
      <c r="C123" s="2" t="s">
        <v>229</v>
      </c>
      <c r="D123" s="2" t="s">
        <v>146</v>
      </c>
      <c r="E123" s="2" t="s">
        <v>180</v>
      </c>
      <c r="F123" s="53">
        <v>0.125</v>
      </c>
      <c r="G123" s="53">
        <v>0.08333333333333333</v>
      </c>
      <c r="H123" s="53">
        <v>0.14285714285714285</v>
      </c>
      <c r="I123" s="53">
        <v>0.14285714285714285</v>
      </c>
      <c r="J123" s="53">
        <v>0.09873890097495618</v>
      </c>
      <c r="K123" s="2" t="s">
        <v>3472</v>
      </c>
      <c r="L123" s="53">
        <v>0.0</v>
      </c>
      <c r="M123" s="2" t="s">
        <v>3369</v>
      </c>
      <c r="N123" s="2" t="s">
        <v>3360</v>
      </c>
      <c r="O123" s="55"/>
      <c r="AB123" s="2" t="s">
        <v>164</v>
      </c>
      <c r="AC123" s="2" t="s">
        <v>3361</v>
      </c>
      <c r="AD123" s="2" t="s">
        <v>3362</v>
      </c>
      <c r="AE123" s="2" t="s">
        <v>3363</v>
      </c>
      <c r="AF123" s="93"/>
      <c r="AG123" s="2" t="s">
        <v>3364</v>
      </c>
      <c r="AH123" s="2" t="s">
        <v>3365</v>
      </c>
      <c r="AI123" s="2">
        <v>0.0</v>
      </c>
      <c r="AJ123" s="94">
        <v>0.009749370565742202</v>
      </c>
      <c r="AK123" s="94">
        <v>0.02040816326530612</v>
      </c>
      <c r="AL123" s="79"/>
      <c r="AM123" s="2" t="s">
        <v>3500</v>
      </c>
    </row>
    <row r="124">
      <c r="A124" s="54">
        <v>45956.0</v>
      </c>
      <c r="B124" s="54">
        <v>45957.0</v>
      </c>
      <c r="C124" s="2" t="s">
        <v>145</v>
      </c>
      <c r="D124" s="2" t="s">
        <v>146</v>
      </c>
      <c r="E124" s="2" t="s">
        <v>180</v>
      </c>
      <c r="F124" s="53">
        <v>0.0</v>
      </c>
      <c r="G124" s="53">
        <v>0.0</v>
      </c>
      <c r="H124" s="53">
        <v>0.0</v>
      </c>
      <c r="I124" s="53">
        <v>0.0</v>
      </c>
      <c r="J124" s="53">
        <v>0.008564616060899987</v>
      </c>
      <c r="K124" s="2" t="s">
        <v>288</v>
      </c>
      <c r="L124" s="53">
        <v>1.0</v>
      </c>
      <c r="M124" s="2" t="s">
        <v>3369</v>
      </c>
      <c r="N124" s="2" t="s">
        <v>3360</v>
      </c>
      <c r="O124" s="55"/>
      <c r="AB124" s="2" t="s">
        <v>164</v>
      </c>
      <c r="AC124" s="2" t="s">
        <v>3361</v>
      </c>
      <c r="AD124" s="2" t="s">
        <v>3362</v>
      </c>
      <c r="AE124" s="2" t="s">
        <v>3363</v>
      </c>
      <c r="AF124" s="93"/>
      <c r="AG124" s="2" t="s">
        <v>3364</v>
      </c>
      <c r="AH124" s="2" t="s">
        <v>3365</v>
      </c>
      <c r="AI124" s="2">
        <v>0.0</v>
      </c>
      <c r="AJ124" s="94">
        <v>7.335264827062601E-5</v>
      </c>
      <c r="AK124" s="94">
        <v>0.0</v>
      </c>
      <c r="AL124" s="79"/>
      <c r="AM124" s="2" t="s">
        <v>3501</v>
      </c>
    </row>
    <row r="125">
      <c r="A125" s="54">
        <v>45956.0</v>
      </c>
      <c r="B125" s="54">
        <v>45957.0</v>
      </c>
      <c r="C125" s="2" t="s">
        <v>301</v>
      </c>
      <c r="D125" s="2" t="s">
        <v>146</v>
      </c>
      <c r="E125" s="2" t="s">
        <v>180</v>
      </c>
      <c r="F125" s="53">
        <v>0.0</v>
      </c>
      <c r="G125" s="53">
        <v>0.0</v>
      </c>
      <c r="H125" s="53">
        <v>0.0</v>
      </c>
      <c r="I125" s="53">
        <v>0.0</v>
      </c>
      <c r="J125" s="53">
        <v>0.00643830671763629</v>
      </c>
      <c r="K125" s="2" t="s">
        <v>256</v>
      </c>
      <c r="L125" s="53">
        <v>1.0</v>
      </c>
      <c r="M125" s="2" t="s">
        <v>3371</v>
      </c>
      <c r="N125" s="2" t="s">
        <v>3360</v>
      </c>
      <c r="O125" s="55"/>
      <c r="AB125" s="2" t="s">
        <v>164</v>
      </c>
      <c r="AC125" s="2" t="s">
        <v>3361</v>
      </c>
      <c r="AD125" s="2" t="s">
        <v>3362</v>
      </c>
      <c r="AE125" s="2" t="s">
        <v>3363</v>
      </c>
      <c r="AF125" s="93"/>
      <c r="AG125" s="2" t="s">
        <v>3364</v>
      </c>
      <c r="AH125" s="2" t="s">
        <v>3365</v>
      </c>
      <c r="AI125" s="2">
        <v>0.0</v>
      </c>
      <c r="AJ125" s="94">
        <v>4.1451793390360585E-5</v>
      </c>
      <c r="AK125" s="94">
        <v>0.0</v>
      </c>
      <c r="AL125" s="79"/>
      <c r="AM125" s="2" t="s">
        <v>3502</v>
      </c>
    </row>
    <row r="126">
      <c r="A126" s="54">
        <v>45957.0</v>
      </c>
      <c r="B126" s="54">
        <v>45958.0</v>
      </c>
      <c r="C126" s="2" t="s">
        <v>194</v>
      </c>
      <c r="D126" s="2" t="s">
        <v>146</v>
      </c>
      <c r="E126" s="2" t="s">
        <v>208</v>
      </c>
      <c r="F126" s="53">
        <v>0.0</v>
      </c>
      <c r="G126" s="53">
        <v>0.0</v>
      </c>
      <c r="H126" s="53">
        <v>0.09523809523809523</v>
      </c>
      <c r="I126" s="53">
        <v>0.09523809523809523</v>
      </c>
      <c r="J126" s="53">
        <v>0.06069253507643205</v>
      </c>
      <c r="K126" s="2" t="s">
        <v>3494</v>
      </c>
      <c r="L126" s="53">
        <v>0.0</v>
      </c>
      <c r="M126" s="2" t="s">
        <v>3369</v>
      </c>
      <c r="N126" s="2" t="s">
        <v>3360</v>
      </c>
      <c r="O126" s="55"/>
      <c r="AB126" s="2" t="s">
        <v>164</v>
      </c>
      <c r="AC126" s="2" t="s">
        <v>3361</v>
      </c>
      <c r="AD126" s="2" t="s">
        <v>3362</v>
      </c>
      <c r="AE126" s="2" t="s">
        <v>3363</v>
      </c>
      <c r="AF126" s="93"/>
      <c r="AG126" s="2" t="s">
        <v>3364</v>
      </c>
      <c r="AH126" s="2" t="s">
        <v>3365</v>
      </c>
      <c r="AI126" s="2">
        <v>0.0</v>
      </c>
      <c r="AJ126" s="94">
        <v>0.0036835838140039344</v>
      </c>
      <c r="AK126" s="94">
        <v>0.009070294784580497</v>
      </c>
      <c r="AL126" s="79"/>
      <c r="AM126" s="2" t="s">
        <v>3503</v>
      </c>
    </row>
    <row r="127">
      <c r="A127" s="54">
        <v>45957.0</v>
      </c>
      <c r="B127" s="54">
        <v>45958.0</v>
      </c>
      <c r="C127" s="2" t="s">
        <v>229</v>
      </c>
      <c r="D127" s="2" t="s">
        <v>146</v>
      </c>
      <c r="E127" s="2" t="s">
        <v>208</v>
      </c>
      <c r="F127" s="53">
        <v>0.125</v>
      </c>
      <c r="G127" s="53">
        <v>0.25</v>
      </c>
      <c r="H127" s="53">
        <v>0.19047619047619047</v>
      </c>
      <c r="I127" s="53">
        <v>0.19047619047619047</v>
      </c>
      <c r="J127" s="53">
        <v>0.11796496076775051</v>
      </c>
      <c r="K127" s="2" t="s">
        <v>3472</v>
      </c>
      <c r="L127" s="53">
        <v>0.0</v>
      </c>
      <c r="M127" s="2" t="s">
        <v>3369</v>
      </c>
      <c r="N127" s="2" t="s">
        <v>3360</v>
      </c>
      <c r="O127" s="55"/>
      <c r="AB127" s="2" t="s">
        <v>164</v>
      </c>
      <c r="AC127" s="2" t="s">
        <v>3361</v>
      </c>
      <c r="AD127" s="2" t="s">
        <v>3362</v>
      </c>
      <c r="AE127" s="2" t="s">
        <v>3363</v>
      </c>
      <c r="AF127" s="93"/>
      <c r="AG127" s="2" t="s">
        <v>3364</v>
      </c>
      <c r="AH127" s="2" t="s">
        <v>3365</v>
      </c>
      <c r="AI127" s="2">
        <v>0.0</v>
      </c>
      <c r="AJ127" s="94">
        <v>0.013915731968936917</v>
      </c>
      <c r="AK127" s="94">
        <v>0.03628117913832199</v>
      </c>
      <c r="AL127" s="79"/>
      <c r="AM127" s="2" t="s">
        <v>3504</v>
      </c>
    </row>
    <row r="128">
      <c r="A128" s="54">
        <v>45957.0</v>
      </c>
      <c r="B128" s="54">
        <v>45958.0</v>
      </c>
      <c r="C128" s="2" t="s">
        <v>145</v>
      </c>
      <c r="D128" s="2" t="s">
        <v>146</v>
      </c>
      <c r="E128" s="2" t="s">
        <v>208</v>
      </c>
      <c r="F128" s="53">
        <v>0.0</v>
      </c>
      <c r="G128" s="53">
        <v>0.0</v>
      </c>
      <c r="H128" s="53">
        <v>0.047619047619047616</v>
      </c>
      <c r="I128" s="53">
        <v>0.047619047619047616</v>
      </c>
      <c r="J128" s="53">
        <v>0.02395502482640372</v>
      </c>
      <c r="K128" s="2" t="s">
        <v>288</v>
      </c>
      <c r="L128" s="53">
        <v>1.0</v>
      </c>
      <c r="M128" s="2" t="s">
        <v>3369</v>
      </c>
      <c r="N128" s="2" t="s">
        <v>3360</v>
      </c>
      <c r="O128" s="55"/>
      <c r="AB128" s="2" t="s">
        <v>164</v>
      </c>
      <c r="AC128" s="2" t="s">
        <v>3361</v>
      </c>
      <c r="AD128" s="2" t="s">
        <v>3362</v>
      </c>
      <c r="AE128" s="2" t="s">
        <v>3363</v>
      </c>
      <c r="AF128" s="93"/>
      <c r="AG128" s="2" t="s">
        <v>3364</v>
      </c>
      <c r="AH128" s="2" t="s">
        <v>3365</v>
      </c>
      <c r="AI128" s="2">
        <v>0.0</v>
      </c>
      <c r="AJ128" s="94">
        <v>5.738432144336186E-4</v>
      </c>
      <c r="AK128" s="94">
        <v>0.0022675736961451243</v>
      </c>
      <c r="AL128" s="79"/>
      <c r="AM128" s="2" t="s">
        <v>3505</v>
      </c>
    </row>
    <row r="129">
      <c r="A129" s="54">
        <v>45957.0</v>
      </c>
      <c r="B129" s="54">
        <v>45958.0</v>
      </c>
      <c r="C129" s="2" t="s">
        <v>301</v>
      </c>
      <c r="D129" s="2" t="s">
        <v>146</v>
      </c>
      <c r="E129" s="2" t="s">
        <v>208</v>
      </c>
      <c r="F129" s="53">
        <v>0.0</v>
      </c>
      <c r="G129" s="53">
        <v>0.0</v>
      </c>
      <c r="H129" s="53">
        <v>0.0</v>
      </c>
      <c r="I129" s="53">
        <v>0.0</v>
      </c>
      <c r="J129" s="53">
        <v>0.006365942000191008</v>
      </c>
      <c r="K129" s="2" t="s">
        <v>256</v>
      </c>
      <c r="L129" s="53">
        <v>1.0</v>
      </c>
      <c r="M129" s="2" t="s">
        <v>3371</v>
      </c>
      <c r="N129" s="2" t="s">
        <v>3360</v>
      </c>
      <c r="O129" s="55"/>
      <c r="AB129" s="2" t="s">
        <v>164</v>
      </c>
      <c r="AC129" s="2" t="s">
        <v>3361</v>
      </c>
      <c r="AD129" s="2" t="s">
        <v>3362</v>
      </c>
      <c r="AE129" s="2" t="s">
        <v>3363</v>
      </c>
      <c r="AF129" s="93"/>
      <c r="AG129" s="2" t="s">
        <v>3364</v>
      </c>
      <c r="AH129" s="2" t="s">
        <v>3365</v>
      </c>
      <c r="AI129" s="2">
        <v>0.0</v>
      </c>
      <c r="AJ129" s="94">
        <v>4.0525217549795895E-5</v>
      </c>
      <c r="AK129" s="94">
        <v>0.0</v>
      </c>
      <c r="AL129" s="79"/>
      <c r="AM129" s="2" t="s">
        <v>3506</v>
      </c>
    </row>
    <row r="130">
      <c r="A130" s="54">
        <v>45958.0</v>
      </c>
      <c r="B130" s="54">
        <v>45959.0</v>
      </c>
      <c r="C130" s="2" t="s">
        <v>194</v>
      </c>
      <c r="D130" s="2" t="s">
        <v>146</v>
      </c>
      <c r="E130" s="2" t="s">
        <v>303</v>
      </c>
      <c r="F130" s="53">
        <v>0.125</v>
      </c>
      <c r="G130" s="53">
        <v>0.08333333333333333</v>
      </c>
      <c r="H130" s="53">
        <v>0.047619047619047616</v>
      </c>
      <c r="I130" s="53">
        <v>0.047619047619047616</v>
      </c>
      <c r="J130" s="53">
        <v>0.07047983411553749</v>
      </c>
      <c r="K130" s="2" t="s">
        <v>3494</v>
      </c>
      <c r="L130" s="53">
        <v>0.0</v>
      </c>
      <c r="M130" s="2" t="s">
        <v>3369</v>
      </c>
      <c r="N130" s="2" t="s">
        <v>3360</v>
      </c>
      <c r="O130" s="55"/>
      <c r="AB130" s="2" t="s">
        <v>164</v>
      </c>
      <c r="AC130" s="2" t="s">
        <v>3361</v>
      </c>
      <c r="AD130" s="2" t="s">
        <v>3362</v>
      </c>
      <c r="AE130" s="2" t="s">
        <v>3363</v>
      </c>
      <c r="AF130" s="93"/>
      <c r="AG130" s="2" t="s">
        <v>3364</v>
      </c>
      <c r="AH130" s="2" t="s">
        <v>3365</v>
      </c>
      <c r="AI130" s="2">
        <v>0.0</v>
      </c>
      <c r="AJ130" s="94">
        <v>0.004967407016953682</v>
      </c>
      <c r="AK130" s="94">
        <v>0.0022675736961451243</v>
      </c>
      <c r="AL130" s="79"/>
      <c r="AM130" s="2" t="s">
        <v>3507</v>
      </c>
    </row>
    <row r="131">
      <c r="A131" s="54">
        <v>45958.0</v>
      </c>
      <c r="B131" s="54">
        <v>45959.0</v>
      </c>
      <c r="C131" s="2" t="s">
        <v>229</v>
      </c>
      <c r="D131" s="2" t="s">
        <v>146</v>
      </c>
      <c r="E131" s="2" t="s">
        <v>303</v>
      </c>
      <c r="F131" s="53">
        <v>0.0</v>
      </c>
      <c r="G131" s="53">
        <v>0.08333333333333333</v>
      </c>
      <c r="H131" s="53">
        <v>0.047619047619047616</v>
      </c>
      <c r="I131" s="53">
        <v>0.047619047619047616</v>
      </c>
      <c r="J131" s="53">
        <v>0.04957275418713797</v>
      </c>
      <c r="K131" s="2" t="s">
        <v>3472</v>
      </c>
      <c r="L131" s="53">
        <v>0.0</v>
      </c>
      <c r="M131" s="2" t="s">
        <v>3369</v>
      </c>
      <c r="N131" s="2" t="s">
        <v>3360</v>
      </c>
      <c r="O131" s="55"/>
      <c r="AB131" s="2" t="s">
        <v>164</v>
      </c>
      <c r="AC131" s="2" t="s">
        <v>3361</v>
      </c>
      <c r="AD131" s="2" t="s">
        <v>3362</v>
      </c>
      <c r="AE131" s="2" t="s">
        <v>3363</v>
      </c>
      <c r="AF131" s="93"/>
      <c r="AG131" s="2" t="s">
        <v>3364</v>
      </c>
      <c r="AH131" s="2" t="s">
        <v>3365</v>
      </c>
      <c r="AI131" s="2">
        <v>0.0</v>
      </c>
      <c r="AJ131" s="94">
        <v>0.002457457957698405</v>
      </c>
      <c r="AK131" s="94">
        <v>0.0022675736961451243</v>
      </c>
      <c r="AL131" s="79"/>
      <c r="AM131" s="2" t="s">
        <v>3508</v>
      </c>
    </row>
    <row r="132">
      <c r="A132" s="54">
        <v>45958.0</v>
      </c>
      <c r="B132" s="54">
        <v>45959.0</v>
      </c>
      <c r="C132" s="2" t="s">
        <v>145</v>
      </c>
      <c r="D132" s="2" t="s">
        <v>146</v>
      </c>
      <c r="E132" s="2" t="s">
        <v>303</v>
      </c>
      <c r="F132" s="53">
        <v>0.0</v>
      </c>
      <c r="G132" s="53">
        <v>0.0</v>
      </c>
      <c r="H132" s="53">
        <v>0.0</v>
      </c>
      <c r="I132" s="53">
        <v>0.0</v>
      </c>
      <c r="J132" s="53">
        <v>0.008373508760860224</v>
      </c>
      <c r="K132" s="2" t="s">
        <v>288</v>
      </c>
      <c r="L132" s="53">
        <v>1.0</v>
      </c>
      <c r="M132" s="2" t="s">
        <v>3369</v>
      </c>
      <c r="N132" s="2" t="s">
        <v>3360</v>
      </c>
      <c r="O132" s="55"/>
      <c r="AB132" s="2" t="s">
        <v>164</v>
      </c>
      <c r="AC132" s="2" t="s">
        <v>3361</v>
      </c>
      <c r="AD132" s="2" t="s">
        <v>3362</v>
      </c>
      <c r="AE132" s="2" t="s">
        <v>3363</v>
      </c>
      <c r="AF132" s="93"/>
      <c r="AG132" s="2" t="s">
        <v>3364</v>
      </c>
      <c r="AH132" s="2" t="s">
        <v>3365</v>
      </c>
      <c r="AI132" s="2">
        <v>0.0</v>
      </c>
      <c r="AJ132" s="94">
        <v>7.011564896820292E-5</v>
      </c>
      <c r="AK132" s="94">
        <v>0.0</v>
      </c>
      <c r="AL132" s="79"/>
      <c r="AM132" s="2" t="s">
        <v>3509</v>
      </c>
    </row>
    <row r="133">
      <c r="A133" s="54">
        <v>45958.0</v>
      </c>
      <c r="B133" s="54">
        <v>45959.0</v>
      </c>
      <c r="C133" s="2" t="s">
        <v>301</v>
      </c>
      <c r="D133" s="2" t="s">
        <v>146</v>
      </c>
      <c r="E133" s="2" t="s">
        <v>303</v>
      </c>
      <c r="F133" s="53">
        <v>0.0</v>
      </c>
      <c r="G133" s="53">
        <v>0.0</v>
      </c>
      <c r="H133" s="53">
        <v>0.047619047619047616</v>
      </c>
      <c r="I133" s="53">
        <v>0.047619047619047616</v>
      </c>
      <c r="J133" s="53">
        <v>0.024499970541997713</v>
      </c>
      <c r="K133" s="2" t="s">
        <v>256</v>
      </c>
      <c r="L133" s="53">
        <v>1.0</v>
      </c>
      <c r="M133" s="2" t="s">
        <v>3371</v>
      </c>
      <c r="N133" s="2" t="s">
        <v>3360</v>
      </c>
      <c r="O133" s="55"/>
      <c r="AB133" s="2" t="s">
        <v>164</v>
      </c>
      <c r="AC133" s="2" t="s">
        <v>3361</v>
      </c>
      <c r="AD133" s="2" t="s">
        <v>3362</v>
      </c>
      <c r="AE133" s="2" t="s">
        <v>3363</v>
      </c>
      <c r="AF133" s="93"/>
      <c r="AG133" s="2" t="s">
        <v>3364</v>
      </c>
      <c r="AH133" s="2" t="s">
        <v>3365</v>
      </c>
      <c r="AI133" s="2">
        <v>0.0</v>
      </c>
      <c r="AJ133" s="94">
        <v>6.002485565587557E-4</v>
      </c>
      <c r="AK133" s="94">
        <v>0.0022675736961451243</v>
      </c>
      <c r="AL133" s="79"/>
      <c r="AM133" s="2" t="s">
        <v>3510</v>
      </c>
    </row>
    <row r="134">
      <c r="A134" s="54">
        <v>45959.0</v>
      </c>
      <c r="B134" s="54">
        <v>45960.0</v>
      </c>
      <c r="C134" s="2" t="s">
        <v>194</v>
      </c>
      <c r="D134" s="2" t="s">
        <v>146</v>
      </c>
      <c r="E134" s="2" t="s">
        <v>148</v>
      </c>
      <c r="F134" s="53">
        <v>0.0</v>
      </c>
      <c r="G134" s="53">
        <v>0.08333333333333333</v>
      </c>
      <c r="H134" s="53">
        <v>0.09523809523809523</v>
      </c>
      <c r="I134" s="53">
        <v>0.09523809523809523</v>
      </c>
      <c r="J134" s="53">
        <v>0.07380886883162037</v>
      </c>
      <c r="K134" s="2" t="s">
        <v>3494</v>
      </c>
      <c r="L134" s="53">
        <v>0.0</v>
      </c>
      <c r="M134" s="2" t="s">
        <v>3369</v>
      </c>
      <c r="N134" s="2" t="s">
        <v>3360</v>
      </c>
      <c r="O134" s="55"/>
      <c r="AB134" s="2" t="s">
        <v>164</v>
      </c>
      <c r="AC134" s="2" t="s">
        <v>3361</v>
      </c>
      <c r="AD134" s="2" t="s">
        <v>3362</v>
      </c>
      <c r="AE134" s="2" t="s">
        <v>3363</v>
      </c>
      <c r="AF134" s="93"/>
      <c r="AG134" s="2" t="s">
        <v>3364</v>
      </c>
      <c r="AH134" s="2" t="s">
        <v>3365</v>
      </c>
      <c r="AI134" s="2">
        <v>0.0</v>
      </c>
      <c r="AJ134" s="94">
        <v>0.005447749118203341</v>
      </c>
      <c r="AK134" s="94">
        <v>0.009070294784580497</v>
      </c>
      <c r="AL134" s="79"/>
      <c r="AM134" s="2" t="s">
        <v>3511</v>
      </c>
    </row>
    <row r="135">
      <c r="A135" s="54">
        <v>45959.0</v>
      </c>
      <c r="B135" s="54">
        <v>45960.0</v>
      </c>
      <c r="C135" s="2" t="s">
        <v>229</v>
      </c>
      <c r="D135" s="2" t="s">
        <v>146</v>
      </c>
      <c r="E135" s="2" t="s">
        <v>148</v>
      </c>
      <c r="F135" s="53">
        <v>0.0</v>
      </c>
      <c r="G135" s="53">
        <v>0.0</v>
      </c>
      <c r="H135" s="53">
        <v>0.0</v>
      </c>
      <c r="I135" s="53">
        <v>0.0</v>
      </c>
      <c r="J135" s="53">
        <v>0.025447769432572064</v>
      </c>
      <c r="K135" s="2" t="s">
        <v>3472</v>
      </c>
      <c r="L135" s="53">
        <v>0.0</v>
      </c>
      <c r="M135" s="2" t="s">
        <v>3369</v>
      </c>
      <c r="N135" s="2" t="s">
        <v>3360</v>
      </c>
      <c r="O135" s="55"/>
      <c r="AB135" s="2" t="s">
        <v>164</v>
      </c>
      <c r="AC135" s="2" t="s">
        <v>3361</v>
      </c>
      <c r="AD135" s="2" t="s">
        <v>3362</v>
      </c>
      <c r="AE135" s="2" t="s">
        <v>3363</v>
      </c>
      <c r="AF135" s="93"/>
      <c r="AG135" s="2" t="s">
        <v>3364</v>
      </c>
      <c r="AH135" s="2" t="s">
        <v>3365</v>
      </c>
      <c r="AI135" s="2">
        <v>0.0</v>
      </c>
      <c r="AJ135" s="94">
        <v>6.475889690933491E-4</v>
      </c>
      <c r="AK135" s="94">
        <v>0.0</v>
      </c>
      <c r="AL135" s="79"/>
      <c r="AM135" s="2" t="s">
        <v>3512</v>
      </c>
    </row>
    <row r="136">
      <c r="A136" s="54">
        <v>45959.0</v>
      </c>
      <c r="B136" s="54">
        <v>45960.0</v>
      </c>
      <c r="C136" s="2" t="s">
        <v>145</v>
      </c>
      <c r="D136" s="2" t="s">
        <v>146</v>
      </c>
      <c r="E136" s="2" t="s">
        <v>148</v>
      </c>
      <c r="F136" s="53">
        <v>0.0</v>
      </c>
      <c r="G136" s="53">
        <v>0.0</v>
      </c>
      <c r="H136" s="53">
        <v>0.0</v>
      </c>
      <c r="I136" s="53">
        <v>0.0</v>
      </c>
      <c r="J136" s="53">
        <v>0.008280057177393841</v>
      </c>
      <c r="K136" s="2" t="s">
        <v>288</v>
      </c>
      <c r="L136" s="53">
        <v>1.0</v>
      </c>
      <c r="M136" s="2" t="s">
        <v>3369</v>
      </c>
      <c r="N136" s="2" t="s">
        <v>3360</v>
      </c>
      <c r="O136" s="55"/>
      <c r="AB136" s="2" t="s">
        <v>164</v>
      </c>
      <c r="AC136" s="2" t="s">
        <v>3361</v>
      </c>
      <c r="AD136" s="2" t="s">
        <v>3362</v>
      </c>
      <c r="AE136" s="2" t="s">
        <v>3363</v>
      </c>
      <c r="AF136" s="93"/>
      <c r="AG136" s="2" t="s">
        <v>3364</v>
      </c>
      <c r="AH136" s="2" t="s">
        <v>3365</v>
      </c>
      <c r="AI136" s="2">
        <v>0.0</v>
      </c>
      <c r="AJ136" s="94">
        <v>6.855934686091127E-5</v>
      </c>
      <c r="AK136" s="94">
        <v>0.0</v>
      </c>
      <c r="AL136" s="79"/>
      <c r="AM136" s="2" t="s">
        <v>3513</v>
      </c>
    </row>
    <row r="137">
      <c r="A137" s="54">
        <v>45959.0</v>
      </c>
      <c r="B137" s="54">
        <v>45960.0</v>
      </c>
      <c r="C137" s="2" t="s">
        <v>301</v>
      </c>
      <c r="D137" s="2" t="s">
        <v>146</v>
      </c>
      <c r="E137" s="2" t="s">
        <v>148</v>
      </c>
      <c r="F137" s="53">
        <v>0.0</v>
      </c>
      <c r="G137" s="53">
        <v>0.0</v>
      </c>
      <c r="H137" s="53">
        <v>0.0</v>
      </c>
      <c r="I137" s="53">
        <v>0.0</v>
      </c>
      <c r="J137" s="53">
        <v>0.0062243943416216</v>
      </c>
      <c r="K137" s="2" t="s">
        <v>256</v>
      </c>
      <c r="L137" s="53">
        <v>1.0</v>
      </c>
      <c r="M137" s="2" t="s">
        <v>3371</v>
      </c>
      <c r="N137" s="2" t="s">
        <v>3360</v>
      </c>
      <c r="O137" s="55"/>
      <c r="AB137" s="2" t="s">
        <v>164</v>
      </c>
      <c r="AC137" s="2" t="s">
        <v>3361</v>
      </c>
      <c r="AD137" s="2" t="s">
        <v>3362</v>
      </c>
      <c r="AE137" s="2" t="s">
        <v>3363</v>
      </c>
      <c r="AF137" s="93"/>
      <c r="AG137" s="2" t="s">
        <v>3364</v>
      </c>
      <c r="AH137" s="2" t="s">
        <v>3365</v>
      </c>
      <c r="AI137" s="2">
        <v>0.0</v>
      </c>
      <c r="AJ137" s="94">
        <v>3.8743084920011E-5</v>
      </c>
      <c r="AK137" s="94">
        <v>0.0</v>
      </c>
      <c r="AL137" s="79"/>
      <c r="AM137" s="2" t="s">
        <v>3514</v>
      </c>
    </row>
    <row r="138">
      <c r="A138" s="54">
        <v>45960.0</v>
      </c>
      <c r="B138" s="54">
        <v>45961.0</v>
      </c>
      <c r="C138" s="2" t="s">
        <v>194</v>
      </c>
      <c r="D138" s="2" t="s">
        <v>146</v>
      </c>
      <c r="E138" s="2" t="s">
        <v>196</v>
      </c>
      <c r="F138" s="53">
        <v>0.125</v>
      </c>
      <c r="G138" s="53">
        <v>0.08333333333333333</v>
      </c>
      <c r="H138" s="53">
        <v>0.14285714285714285</v>
      </c>
      <c r="I138" s="53">
        <v>0.14285714285714285</v>
      </c>
      <c r="J138" s="53">
        <v>0.09533653548668648</v>
      </c>
      <c r="K138" s="2" t="s">
        <v>3494</v>
      </c>
      <c r="L138" s="53">
        <v>0.0</v>
      </c>
      <c r="M138" s="2" t="s">
        <v>3369</v>
      </c>
      <c r="N138" s="2" t="s">
        <v>3360</v>
      </c>
      <c r="O138" s="55"/>
      <c r="AB138" s="2" t="s">
        <v>164</v>
      </c>
      <c r="AC138" s="2" t="s">
        <v>3361</v>
      </c>
      <c r="AD138" s="2" t="s">
        <v>3362</v>
      </c>
      <c r="AE138" s="2" t="s">
        <v>3363</v>
      </c>
      <c r="AF138" s="93"/>
      <c r="AG138" s="2" t="s">
        <v>3364</v>
      </c>
      <c r="AH138" s="2" t="s">
        <v>3365</v>
      </c>
      <c r="AI138" s="2">
        <v>0.0</v>
      </c>
      <c r="AJ138" s="94">
        <v>0.009089054998604231</v>
      </c>
      <c r="AK138" s="94">
        <v>0.02040816326530612</v>
      </c>
      <c r="AL138" s="79"/>
      <c r="AM138" s="2" t="s">
        <v>3515</v>
      </c>
    </row>
    <row r="139">
      <c r="A139" s="54">
        <v>45960.0</v>
      </c>
      <c r="B139" s="54">
        <v>45961.0</v>
      </c>
      <c r="C139" s="2" t="s">
        <v>229</v>
      </c>
      <c r="D139" s="2" t="s">
        <v>146</v>
      </c>
      <c r="E139" s="2" t="s">
        <v>196</v>
      </c>
      <c r="F139" s="53">
        <v>0.0</v>
      </c>
      <c r="G139" s="53">
        <v>0.0</v>
      </c>
      <c r="H139" s="53">
        <v>0.0</v>
      </c>
      <c r="I139" s="53">
        <v>0.0</v>
      </c>
      <c r="J139" s="53">
        <v>0.02516474978889147</v>
      </c>
      <c r="K139" s="2" t="s">
        <v>3472</v>
      </c>
      <c r="L139" s="53">
        <v>0.0</v>
      </c>
      <c r="M139" s="2" t="s">
        <v>3369</v>
      </c>
      <c r="N139" s="2" t="s">
        <v>3360</v>
      </c>
      <c r="O139" s="55"/>
      <c r="AB139" s="2" t="s">
        <v>164</v>
      </c>
      <c r="AC139" s="2" t="s">
        <v>3361</v>
      </c>
      <c r="AD139" s="2" t="s">
        <v>3362</v>
      </c>
      <c r="AE139" s="2" t="s">
        <v>3363</v>
      </c>
      <c r="AF139" s="93"/>
      <c r="AG139" s="2" t="s">
        <v>3364</v>
      </c>
      <c r="AH139" s="2" t="s">
        <v>3365</v>
      </c>
      <c r="AI139" s="2">
        <v>0.0</v>
      </c>
      <c r="AJ139" s="94">
        <v>6.332646319375133E-4</v>
      </c>
      <c r="AK139" s="94">
        <v>0.0</v>
      </c>
      <c r="AL139" s="79"/>
      <c r="AM139" s="2" t="s">
        <v>3516</v>
      </c>
    </row>
    <row r="140">
      <c r="A140" s="54">
        <v>45960.0</v>
      </c>
      <c r="B140" s="54">
        <v>45961.0</v>
      </c>
      <c r="C140" s="2" t="s">
        <v>145</v>
      </c>
      <c r="D140" s="2" t="s">
        <v>146</v>
      </c>
      <c r="E140" s="2" t="s">
        <v>196</v>
      </c>
      <c r="F140" s="53">
        <v>0.0</v>
      </c>
      <c r="G140" s="53">
        <v>0.0</v>
      </c>
      <c r="H140" s="53">
        <v>0.047619047619047616</v>
      </c>
      <c r="I140" s="53">
        <v>0.047619047619047616</v>
      </c>
      <c r="J140" s="53">
        <v>0.024532466825064495</v>
      </c>
      <c r="K140" s="2" t="s">
        <v>288</v>
      </c>
      <c r="L140" s="53">
        <v>1.0</v>
      </c>
      <c r="M140" s="2" t="s">
        <v>3369</v>
      </c>
      <c r="N140" s="2" t="s">
        <v>3360</v>
      </c>
      <c r="O140" s="55"/>
      <c r="AB140" s="2" t="s">
        <v>164</v>
      </c>
      <c r="AC140" s="2" t="s">
        <v>3361</v>
      </c>
      <c r="AD140" s="2" t="s">
        <v>3362</v>
      </c>
      <c r="AE140" s="2" t="s">
        <v>3363</v>
      </c>
      <c r="AF140" s="93"/>
      <c r="AG140" s="2" t="s">
        <v>3364</v>
      </c>
      <c r="AH140" s="2" t="s">
        <v>3365</v>
      </c>
      <c r="AI140" s="2">
        <v>0.0</v>
      </c>
      <c r="AJ140" s="94">
        <v>6.018419285228901E-4</v>
      </c>
      <c r="AK140" s="94">
        <v>0.0022675736961451243</v>
      </c>
      <c r="AL140" s="79"/>
      <c r="AM140" s="2" t="s">
        <v>3517</v>
      </c>
    </row>
    <row r="141">
      <c r="A141" s="54">
        <v>45960.0</v>
      </c>
      <c r="B141" s="54">
        <v>45961.0</v>
      </c>
      <c r="C141" s="2" t="s">
        <v>301</v>
      </c>
      <c r="D141" s="2" t="s">
        <v>146</v>
      </c>
      <c r="E141" s="2" t="s">
        <v>196</v>
      </c>
      <c r="F141" s="53">
        <v>0.0</v>
      </c>
      <c r="G141" s="53">
        <v>0.0</v>
      </c>
      <c r="H141" s="53">
        <v>0.0</v>
      </c>
      <c r="I141" s="53">
        <v>0.0</v>
      </c>
      <c r="J141" s="53">
        <v>0.006155169183268882</v>
      </c>
      <c r="K141" s="2" t="s">
        <v>256</v>
      </c>
      <c r="L141" s="53">
        <v>1.0</v>
      </c>
      <c r="M141" s="2" t="s">
        <v>3371</v>
      </c>
      <c r="N141" s="2" t="s">
        <v>3360</v>
      </c>
      <c r="O141" s="55"/>
      <c r="AB141" s="2" t="s">
        <v>164</v>
      </c>
      <c r="AC141" s="2" t="s">
        <v>3361</v>
      </c>
      <c r="AD141" s="2" t="s">
        <v>3362</v>
      </c>
      <c r="AE141" s="2" t="s">
        <v>3363</v>
      </c>
      <c r="AF141" s="93"/>
      <c r="AG141" s="2" t="s">
        <v>3364</v>
      </c>
      <c r="AH141" s="2" t="s">
        <v>3365</v>
      </c>
      <c r="AI141" s="2">
        <v>0.0</v>
      </c>
      <c r="AJ141" s="94">
        <v>3.788610767466292E-5</v>
      </c>
      <c r="AK141" s="94">
        <v>0.0</v>
      </c>
      <c r="AL141" s="79"/>
      <c r="AM141" s="2" t="s">
        <v>3518</v>
      </c>
    </row>
    <row r="142">
      <c r="A142" s="54">
        <v>45961.0</v>
      </c>
      <c r="B142" s="54">
        <v>45962.0</v>
      </c>
      <c r="C142" s="2" t="s">
        <v>194</v>
      </c>
      <c r="D142" s="2" t="s">
        <v>146</v>
      </c>
      <c r="E142" s="2" t="s">
        <v>288</v>
      </c>
      <c r="F142" s="53">
        <v>0.125</v>
      </c>
      <c r="G142" s="53">
        <v>0.08333333333333333</v>
      </c>
      <c r="H142" s="53">
        <v>0.047619047619047616</v>
      </c>
      <c r="I142" s="53">
        <v>0.047619047619047616</v>
      </c>
      <c r="J142" s="53">
        <v>0.06943204944848455</v>
      </c>
      <c r="K142" s="2" t="s">
        <v>3494</v>
      </c>
      <c r="L142" s="53">
        <v>0.0</v>
      </c>
      <c r="M142" s="2" t="s">
        <v>3369</v>
      </c>
      <c r="N142" s="2" t="s">
        <v>3360</v>
      </c>
      <c r="O142" s="55"/>
      <c r="AB142" s="2" t="s">
        <v>164</v>
      </c>
      <c r="AC142" s="2" t="s">
        <v>3361</v>
      </c>
      <c r="AD142" s="2" t="s">
        <v>3362</v>
      </c>
      <c r="AE142" s="2" t="s">
        <v>3363</v>
      </c>
      <c r="AF142" s="93"/>
      <c r="AG142" s="2" t="s">
        <v>3364</v>
      </c>
      <c r="AH142" s="2" t="s">
        <v>3365</v>
      </c>
      <c r="AI142" s="2">
        <v>0.0</v>
      </c>
      <c r="AJ142" s="94">
        <v>0.004820809490616804</v>
      </c>
      <c r="AK142" s="94">
        <v>0.0022675736961451243</v>
      </c>
      <c r="AL142" s="79"/>
      <c r="AM142" s="2" t="s">
        <v>3519</v>
      </c>
    </row>
    <row r="143">
      <c r="A143" s="54">
        <v>45961.0</v>
      </c>
      <c r="B143" s="54">
        <v>45962.0</v>
      </c>
      <c r="C143" s="2" t="s">
        <v>229</v>
      </c>
      <c r="D143" s="2" t="s">
        <v>146</v>
      </c>
      <c r="E143" s="2" t="s">
        <v>288</v>
      </c>
      <c r="F143" s="53">
        <v>0.0</v>
      </c>
      <c r="G143" s="53">
        <v>0.0</v>
      </c>
      <c r="H143" s="53">
        <v>0.0</v>
      </c>
      <c r="I143" s="53">
        <v>0.0</v>
      </c>
      <c r="J143" s="53">
        <v>0.02488583988316657</v>
      </c>
      <c r="K143" s="2" t="s">
        <v>3472</v>
      </c>
      <c r="L143" s="53">
        <v>0.0</v>
      </c>
      <c r="M143" s="2" t="s">
        <v>3369</v>
      </c>
      <c r="N143" s="2" t="s">
        <v>3360</v>
      </c>
      <c r="O143" s="55"/>
      <c r="AB143" s="2" t="s">
        <v>164</v>
      </c>
      <c r="AC143" s="2" t="s">
        <v>3361</v>
      </c>
      <c r="AD143" s="2" t="s">
        <v>3362</v>
      </c>
      <c r="AE143" s="2" t="s">
        <v>3363</v>
      </c>
      <c r="AF143" s="93"/>
      <c r="AG143" s="2" t="s">
        <v>3364</v>
      </c>
      <c r="AH143" s="2" t="s">
        <v>3365</v>
      </c>
      <c r="AI143" s="2">
        <v>0.0</v>
      </c>
      <c r="AJ143" s="94">
        <v>6.193050266906039E-4</v>
      </c>
      <c r="AK143" s="94">
        <v>0.0</v>
      </c>
      <c r="AL143" s="79"/>
      <c r="AM143" s="2" t="s">
        <v>3520</v>
      </c>
    </row>
    <row r="144">
      <c r="A144" s="54">
        <v>45961.0</v>
      </c>
      <c r="B144" s="54">
        <v>45962.0</v>
      </c>
      <c r="C144" s="2" t="s">
        <v>145</v>
      </c>
      <c r="D144" s="2" t="s">
        <v>146</v>
      </c>
      <c r="E144" s="2" t="s">
        <v>288</v>
      </c>
      <c r="F144" s="53">
        <v>0.125</v>
      </c>
      <c r="G144" s="53">
        <v>0.08333333333333333</v>
      </c>
      <c r="H144" s="53">
        <v>0.047619047619047616</v>
      </c>
      <c r="I144" s="53">
        <v>0.047619047619047616</v>
      </c>
      <c r="J144" s="53">
        <v>0.03611966307640692</v>
      </c>
      <c r="K144" s="2" t="s">
        <v>288</v>
      </c>
      <c r="L144" s="53">
        <v>1.0</v>
      </c>
      <c r="M144" s="2" t="s">
        <v>3369</v>
      </c>
      <c r="N144" s="2" t="s">
        <v>3360</v>
      </c>
      <c r="O144" s="55"/>
      <c r="AB144" s="2" t="s">
        <v>164</v>
      </c>
      <c r="AC144" s="2" t="s">
        <v>3361</v>
      </c>
      <c r="AD144" s="2" t="s">
        <v>3362</v>
      </c>
      <c r="AE144" s="2" t="s">
        <v>3363</v>
      </c>
      <c r="AF144" s="93"/>
      <c r="AG144" s="2" t="s">
        <v>3364</v>
      </c>
      <c r="AH144" s="2" t="s">
        <v>3365</v>
      </c>
      <c r="AI144" s="2">
        <v>0.0</v>
      </c>
      <c r="AJ144" s="94">
        <v>0.0013046300607531534</v>
      </c>
      <c r="AK144" s="94">
        <v>0.0022675736961451243</v>
      </c>
      <c r="AL144" s="79"/>
      <c r="AM144" s="2" t="s">
        <v>3521</v>
      </c>
    </row>
    <row r="145">
      <c r="A145" s="54">
        <v>45961.0</v>
      </c>
      <c r="B145" s="54">
        <v>45962.0</v>
      </c>
      <c r="C145" s="2" t="s">
        <v>301</v>
      </c>
      <c r="D145" s="2" t="s">
        <v>146</v>
      </c>
      <c r="E145" s="2" t="s">
        <v>288</v>
      </c>
      <c r="F145" s="53">
        <v>0.0</v>
      </c>
      <c r="G145" s="53">
        <v>0.0</v>
      </c>
      <c r="H145" s="53">
        <v>0.0</v>
      </c>
      <c r="I145" s="53">
        <v>0.0</v>
      </c>
      <c r="J145" s="53">
        <v>0.006086949245815574</v>
      </c>
      <c r="K145" s="2" t="s">
        <v>256</v>
      </c>
      <c r="L145" s="53">
        <v>1.0</v>
      </c>
      <c r="M145" s="2" t="s">
        <v>3371</v>
      </c>
      <c r="N145" s="2" t="s">
        <v>3360</v>
      </c>
      <c r="O145" s="55"/>
      <c r="AB145" s="2" t="s">
        <v>164</v>
      </c>
      <c r="AC145" s="2" t="s">
        <v>3361</v>
      </c>
      <c r="AD145" s="2" t="s">
        <v>3362</v>
      </c>
      <c r="AE145" s="2" t="s">
        <v>3363</v>
      </c>
      <c r="AF145" s="93"/>
      <c r="AG145" s="2" t="s">
        <v>3364</v>
      </c>
      <c r="AH145" s="2" t="s">
        <v>3365</v>
      </c>
      <c r="AI145" s="2">
        <v>0.0</v>
      </c>
      <c r="AJ145" s="94">
        <v>3.7050951121134786E-5</v>
      </c>
      <c r="AK145" s="94">
        <v>0.0</v>
      </c>
      <c r="AL145" s="79"/>
      <c r="AM145" s="2" t="s">
        <v>3522</v>
      </c>
    </row>
    <row r="146">
      <c r="A146" s="54">
        <v>45962.0</v>
      </c>
      <c r="B146" s="54">
        <v>45963.0</v>
      </c>
      <c r="C146" s="2" t="s">
        <v>194</v>
      </c>
      <c r="D146" s="2" t="s">
        <v>146</v>
      </c>
      <c r="E146" s="2" t="s">
        <v>256</v>
      </c>
      <c r="F146" s="53">
        <v>0.0</v>
      </c>
      <c r="G146" s="53">
        <v>0.0</v>
      </c>
      <c r="H146" s="53">
        <v>0.0</v>
      </c>
      <c r="I146" s="53">
        <v>0.0</v>
      </c>
      <c r="J146" s="53">
        <v>0.03036828903167659</v>
      </c>
      <c r="K146" s="2" t="s">
        <v>3494</v>
      </c>
      <c r="L146" s="53">
        <v>0.0</v>
      </c>
      <c r="M146" s="2" t="s">
        <v>3369</v>
      </c>
      <c r="N146" s="2" t="s">
        <v>3360</v>
      </c>
      <c r="O146" s="55"/>
      <c r="AB146" s="2" t="s">
        <v>164</v>
      </c>
      <c r="AC146" s="2" t="s">
        <v>3361</v>
      </c>
      <c r="AD146" s="2" t="s">
        <v>3362</v>
      </c>
      <c r="AE146" s="2" t="s">
        <v>3363</v>
      </c>
      <c r="AF146" s="93"/>
      <c r="AG146" s="2" t="s">
        <v>3364</v>
      </c>
      <c r="AH146" s="2" t="s">
        <v>3365</v>
      </c>
      <c r="AI146" s="2">
        <v>0.0</v>
      </c>
      <c r="AJ146" s="94">
        <v>9.222329787114487E-4</v>
      </c>
      <c r="AK146" s="94">
        <v>0.0</v>
      </c>
      <c r="AL146" s="79"/>
      <c r="AM146" s="2" t="s">
        <v>3523</v>
      </c>
    </row>
    <row r="147">
      <c r="A147" s="54">
        <v>45962.0</v>
      </c>
      <c r="B147" s="54">
        <v>45963.0</v>
      </c>
      <c r="C147" s="2" t="s">
        <v>229</v>
      </c>
      <c r="D147" s="2" t="s">
        <v>146</v>
      </c>
      <c r="E147" s="2" t="s">
        <v>256</v>
      </c>
      <c r="F147" s="53">
        <v>0.0</v>
      </c>
      <c r="G147" s="53">
        <v>0.0</v>
      </c>
      <c r="H147" s="53">
        <v>0.0</v>
      </c>
      <c r="I147" s="53">
        <v>0.0</v>
      </c>
      <c r="J147" s="53">
        <v>0.024610958937763612</v>
      </c>
      <c r="K147" s="2" t="s">
        <v>3472</v>
      </c>
      <c r="L147" s="53">
        <v>0.0</v>
      </c>
      <c r="M147" s="2" t="s">
        <v>3369</v>
      </c>
      <c r="N147" s="2" t="s">
        <v>3360</v>
      </c>
      <c r="O147" s="55"/>
      <c r="AB147" s="2" t="s">
        <v>164</v>
      </c>
      <c r="AC147" s="2" t="s">
        <v>3361</v>
      </c>
      <c r="AD147" s="2" t="s">
        <v>3362</v>
      </c>
      <c r="AE147" s="2" t="s">
        <v>3363</v>
      </c>
      <c r="AF147" s="93"/>
      <c r="AG147" s="2" t="s">
        <v>3364</v>
      </c>
      <c r="AH147" s="2" t="s">
        <v>3365</v>
      </c>
      <c r="AI147" s="2">
        <v>0.0</v>
      </c>
      <c r="AJ147" s="94">
        <v>6.056992998362866E-4</v>
      </c>
      <c r="AK147" s="94">
        <v>0.0</v>
      </c>
      <c r="AL147" s="79"/>
      <c r="AM147" s="2" t="s">
        <v>3524</v>
      </c>
    </row>
    <row r="148">
      <c r="A148" s="54">
        <v>45962.0</v>
      </c>
      <c r="B148" s="54">
        <v>45963.0</v>
      </c>
      <c r="C148" s="2" t="s">
        <v>145</v>
      </c>
      <c r="D148" s="2" t="s">
        <v>146</v>
      </c>
      <c r="E148" s="2" t="s">
        <v>256</v>
      </c>
      <c r="F148" s="53">
        <v>0.0</v>
      </c>
      <c r="G148" s="53">
        <v>0.0</v>
      </c>
      <c r="H148" s="53">
        <v>0.0</v>
      </c>
      <c r="I148" s="53">
        <v>0.0</v>
      </c>
      <c r="J148" s="53">
        <v>0.008007780317843683</v>
      </c>
      <c r="K148" s="2" t="s">
        <v>288</v>
      </c>
      <c r="L148" s="53">
        <v>1.0</v>
      </c>
      <c r="M148" s="2" t="s">
        <v>3369</v>
      </c>
      <c r="N148" s="2" t="s">
        <v>3360</v>
      </c>
      <c r="O148" s="55"/>
      <c r="AB148" s="2" t="s">
        <v>164</v>
      </c>
      <c r="AC148" s="2" t="s">
        <v>3361</v>
      </c>
      <c r="AD148" s="2" t="s">
        <v>3362</v>
      </c>
      <c r="AE148" s="2" t="s">
        <v>3363</v>
      </c>
      <c r="AF148" s="93"/>
      <c r="AG148" s="2" t="s">
        <v>3364</v>
      </c>
      <c r="AH148" s="2" t="s">
        <v>3365</v>
      </c>
      <c r="AI148" s="2">
        <v>0.0</v>
      </c>
      <c r="AJ148" s="94">
        <v>6.412454561884467E-5</v>
      </c>
      <c r="AK148" s="94">
        <v>0.0</v>
      </c>
      <c r="AL148" s="79"/>
      <c r="AM148" s="2" t="s">
        <v>3525</v>
      </c>
    </row>
    <row r="149">
      <c r="A149" s="54">
        <v>45962.0</v>
      </c>
      <c r="B149" s="54">
        <v>45963.0</v>
      </c>
      <c r="C149" s="2" t="s">
        <v>301</v>
      </c>
      <c r="D149" s="2" t="s">
        <v>146</v>
      </c>
      <c r="E149" s="2" t="s">
        <v>256</v>
      </c>
      <c r="F149" s="53">
        <v>0.125</v>
      </c>
      <c r="G149" s="53">
        <v>0.08333333333333333</v>
      </c>
      <c r="H149" s="53">
        <v>0.045454545454545456</v>
      </c>
      <c r="I149" s="53">
        <v>0.045454545454545456</v>
      </c>
      <c r="J149" s="53">
        <v>0.031924706321597975</v>
      </c>
      <c r="K149" s="2" t="s">
        <v>256</v>
      </c>
      <c r="L149" s="53">
        <v>1.0</v>
      </c>
      <c r="M149" s="2" t="s">
        <v>3371</v>
      </c>
      <c r="N149" s="2" t="s">
        <v>3360</v>
      </c>
      <c r="O149" s="55"/>
      <c r="AB149" s="2" t="s">
        <v>164</v>
      </c>
      <c r="AC149" s="2" t="s">
        <v>3361</v>
      </c>
      <c r="AD149" s="2" t="s">
        <v>3362</v>
      </c>
      <c r="AE149" s="2" t="s">
        <v>3363</v>
      </c>
      <c r="AF149" s="93"/>
      <c r="AG149" s="2" t="s">
        <v>3364</v>
      </c>
      <c r="AH149" s="2" t="s">
        <v>3365</v>
      </c>
      <c r="AI149" s="2">
        <v>0.0</v>
      </c>
      <c r="AJ149" s="94">
        <v>0.0010191868737202776</v>
      </c>
      <c r="AK149" s="94">
        <v>0.002066115702479339</v>
      </c>
      <c r="AL149" s="79"/>
      <c r="AM149" s="2" t="s">
        <v>3526</v>
      </c>
    </row>
    <row r="150">
      <c r="A150" s="54">
        <v>45963.0</v>
      </c>
      <c r="B150" s="54">
        <v>45964.0</v>
      </c>
      <c r="C150" s="2" t="s">
        <v>194</v>
      </c>
      <c r="D150" s="2" t="s">
        <v>146</v>
      </c>
      <c r="E150" s="2" t="s">
        <v>180</v>
      </c>
      <c r="F150" s="53">
        <v>0.0</v>
      </c>
      <c r="G150" s="53">
        <v>0.0</v>
      </c>
      <c r="H150" s="53">
        <v>0.045454545454545456</v>
      </c>
      <c r="I150" s="53">
        <v>0.045454545454545456</v>
      </c>
      <c r="J150" s="53">
        <v>0.04435043610928506</v>
      </c>
      <c r="K150" s="2" t="s">
        <v>3494</v>
      </c>
      <c r="L150" s="53">
        <v>0.0</v>
      </c>
      <c r="M150" s="2" t="s">
        <v>3369</v>
      </c>
      <c r="N150" s="2" t="s">
        <v>3360</v>
      </c>
      <c r="O150" s="55"/>
      <c r="AB150" s="2" t="s">
        <v>164</v>
      </c>
      <c r="AC150" s="2" t="s">
        <v>3361</v>
      </c>
      <c r="AD150" s="2" t="s">
        <v>3362</v>
      </c>
      <c r="AE150" s="2" t="s">
        <v>3363</v>
      </c>
      <c r="AF150" s="93"/>
      <c r="AG150" s="2" t="s">
        <v>3364</v>
      </c>
      <c r="AH150" s="2" t="s">
        <v>3365</v>
      </c>
      <c r="AI150" s="2">
        <v>0.0</v>
      </c>
      <c r="AJ150" s="94">
        <v>0.001966961183083776</v>
      </c>
      <c r="AK150" s="94">
        <v>0.002066115702479339</v>
      </c>
      <c r="AL150" s="79"/>
      <c r="AM150" s="2" t="s">
        <v>3527</v>
      </c>
    </row>
    <row r="151">
      <c r="A151" s="54">
        <v>45963.0</v>
      </c>
      <c r="B151" s="54">
        <v>45964.0</v>
      </c>
      <c r="C151" s="2" t="s">
        <v>229</v>
      </c>
      <c r="D151" s="2" t="s">
        <v>146</v>
      </c>
      <c r="E151" s="2" t="s">
        <v>180</v>
      </c>
      <c r="F151" s="53">
        <v>0.125</v>
      </c>
      <c r="G151" s="53">
        <v>0.08333333333333333</v>
      </c>
      <c r="H151" s="53">
        <v>0.13636363636363635</v>
      </c>
      <c r="I151" s="53">
        <v>0.13636363636363635</v>
      </c>
      <c r="J151" s="53">
        <v>0.09128460897705509</v>
      </c>
      <c r="K151" s="2" t="s">
        <v>3472</v>
      </c>
      <c r="L151" s="53">
        <v>0.0</v>
      </c>
      <c r="M151" s="2" t="s">
        <v>3369</v>
      </c>
      <c r="N151" s="2" t="s">
        <v>3360</v>
      </c>
      <c r="O151" s="55"/>
      <c r="AB151" s="2" t="s">
        <v>164</v>
      </c>
      <c r="AC151" s="2" t="s">
        <v>3361</v>
      </c>
      <c r="AD151" s="2" t="s">
        <v>3362</v>
      </c>
      <c r="AE151" s="2" t="s">
        <v>3363</v>
      </c>
      <c r="AF151" s="93"/>
      <c r="AG151" s="2" t="s">
        <v>3364</v>
      </c>
      <c r="AH151" s="2" t="s">
        <v>3365</v>
      </c>
      <c r="AI151" s="2">
        <v>0.0</v>
      </c>
      <c r="AJ151" s="94">
        <v>0.008332879836093847</v>
      </c>
      <c r="AK151" s="94">
        <v>0.018595041322314047</v>
      </c>
      <c r="AL151" s="79"/>
      <c r="AM151" s="2" t="s">
        <v>3528</v>
      </c>
    </row>
    <row r="152">
      <c r="A152" s="54">
        <v>45963.0</v>
      </c>
      <c r="B152" s="54">
        <v>45964.0</v>
      </c>
      <c r="C152" s="2" t="s">
        <v>145</v>
      </c>
      <c r="D152" s="2" t="s">
        <v>146</v>
      </c>
      <c r="E152" s="2" t="s">
        <v>180</v>
      </c>
      <c r="F152" s="53">
        <v>0.0</v>
      </c>
      <c r="G152" s="53">
        <v>0.0</v>
      </c>
      <c r="H152" s="53">
        <v>0.0</v>
      </c>
      <c r="I152" s="53">
        <v>0.0</v>
      </c>
      <c r="J152" s="53">
        <v>0.007919626362416313</v>
      </c>
      <c r="K152" s="2" t="s">
        <v>288</v>
      </c>
      <c r="L152" s="53">
        <v>1.0</v>
      </c>
      <c r="M152" s="2" t="s">
        <v>3369</v>
      </c>
      <c r="N152" s="2" t="s">
        <v>3360</v>
      </c>
      <c r="O152" s="55"/>
      <c r="AB152" s="2" t="s">
        <v>153</v>
      </c>
      <c r="AC152" s="2" t="s">
        <v>3529</v>
      </c>
      <c r="AD152" s="2" t="s">
        <v>3362</v>
      </c>
      <c r="AE152" s="2" t="s">
        <v>3363</v>
      </c>
      <c r="AF152" s="93"/>
      <c r="AG152" s="2" t="s">
        <v>3364</v>
      </c>
      <c r="AH152" s="2" t="s">
        <v>3365</v>
      </c>
      <c r="AI152" s="2">
        <v>1.0</v>
      </c>
      <c r="AJ152" s="94">
        <v>0.9842234677568877</v>
      </c>
      <c r="AK152" s="94">
        <v>1.0</v>
      </c>
      <c r="AL152" s="79"/>
      <c r="AM152" s="2" t="s">
        <v>3530</v>
      </c>
    </row>
    <row r="153">
      <c r="A153" s="54">
        <v>45963.0</v>
      </c>
      <c r="B153" s="54">
        <v>45964.0</v>
      </c>
      <c r="C153" s="2" t="s">
        <v>301</v>
      </c>
      <c r="D153" s="2" t="s">
        <v>146</v>
      </c>
      <c r="E153" s="2" t="s">
        <v>180</v>
      </c>
      <c r="F153" s="53">
        <v>0.0</v>
      </c>
      <c r="G153" s="53">
        <v>0.0</v>
      </c>
      <c r="H153" s="53">
        <v>0.0</v>
      </c>
      <c r="I153" s="53">
        <v>0.0</v>
      </c>
      <c r="J153" s="53">
        <v>0.0059534465115248115</v>
      </c>
      <c r="K153" s="2" t="s">
        <v>3531</v>
      </c>
      <c r="L153" s="53">
        <v>0.0</v>
      </c>
      <c r="M153" s="2" t="s">
        <v>3369</v>
      </c>
      <c r="N153" s="2" t="s">
        <v>3360</v>
      </c>
      <c r="O153" s="55"/>
      <c r="AB153" s="2" t="s">
        <v>164</v>
      </c>
      <c r="AC153" s="2" t="s">
        <v>3361</v>
      </c>
      <c r="AD153" s="2" t="s">
        <v>3362</v>
      </c>
      <c r="AE153" s="2" t="s">
        <v>3363</v>
      </c>
      <c r="AF153" s="93"/>
      <c r="AG153" s="2" t="s">
        <v>3364</v>
      </c>
      <c r="AH153" s="2" t="s">
        <v>3365</v>
      </c>
      <c r="AI153" s="2">
        <v>0.0</v>
      </c>
      <c r="AJ153" s="94">
        <v>3.544352536558695E-5</v>
      </c>
      <c r="AK153" s="94">
        <v>0.0</v>
      </c>
      <c r="AL153" s="79"/>
      <c r="AM153" s="2" t="s">
        <v>3532</v>
      </c>
    </row>
    <row r="154">
      <c r="A154" s="54">
        <v>45964.0</v>
      </c>
      <c r="B154" s="54">
        <v>45965.0</v>
      </c>
      <c r="C154" s="2" t="s">
        <v>194</v>
      </c>
      <c r="D154" s="2" t="s">
        <v>146</v>
      </c>
      <c r="E154" s="2" t="s">
        <v>208</v>
      </c>
      <c r="F154" s="53">
        <v>0.0</v>
      </c>
      <c r="G154" s="53">
        <v>0.0</v>
      </c>
      <c r="H154" s="53">
        <v>0.09090909090909091</v>
      </c>
      <c r="I154" s="53">
        <v>0.09090909090909091</v>
      </c>
      <c r="J154" s="53">
        <v>0.056122644068928</v>
      </c>
      <c r="K154" s="2" t="s">
        <v>3494</v>
      </c>
      <c r="L154" s="53">
        <v>0.0</v>
      </c>
      <c r="M154" s="2" t="s">
        <v>3369</v>
      </c>
      <c r="N154" s="2" t="s">
        <v>3360</v>
      </c>
      <c r="O154" s="55"/>
      <c r="AB154" s="2" t="s">
        <v>164</v>
      </c>
      <c r="AC154" s="2" t="s">
        <v>3361</v>
      </c>
      <c r="AD154" s="2" t="s">
        <v>3362</v>
      </c>
      <c r="AE154" s="2" t="s">
        <v>3363</v>
      </c>
      <c r="AF154" s="93"/>
      <c r="AG154" s="2" t="s">
        <v>3364</v>
      </c>
      <c r="AH154" s="2" t="s">
        <v>3365</v>
      </c>
      <c r="AI154" s="2">
        <v>0.0</v>
      </c>
      <c r="AJ154" s="94">
        <v>0.0031497511772875793</v>
      </c>
      <c r="AK154" s="94">
        <v>0.008264462809917356</v>
      </c>
      <c r="AL154" s="79"/>
      <c r="AM154" s="2" t="s">
        <v>3533</v>
      </c>
    </row>
    <row r="155">
      <c r="A155" s="54">
        <v>45964.0</v>
      </c>
      <c r="B155" s="54">
        <v>45965.0</v>
      </c>
      <c r="C155" s="2" t="s">
        <v>229</v>
      </c>
      <c r="D155" s="2" t="s">
        <v>146</v>
      </c>
      <c r="E155" s="2" t="s">
        <v>208</v>
      </c>
      <c r="F155" s="53">
        <v>0.125</v>
      </c>
      <c r="G155" s="53">
        <v>0.16666666666666666</v>
      </c>
      <c r="H155" s="53">
        <v>0.18181818181818182</v>
      </c>
      <c r="I155" s="53">
        <v>0.18181818181818182</v>
      </c>
      <c r="J155" s="53">
        <v>0.10906433813371602</v>
      </c>
      <c r="K155" s="2" t="s">
        <v>3472</v>
      </c>
      <c r="L155" s="53">
        <v>0.0</v>
      </c>
      <c r="M155" s="2" t="s">
        <v>3369</v>
      </c>
      <c r="N155" s="2" t="s">
        <v>3360</v>
      </c>
      <c r="O155" s="55"/>
      <c r="AB155" s="2" t="s">
        <v>164</v>
      </c>
      <c r="AC155" s="2" t="s">
        <v>3361</v>
      </c>
      <c r="AD155" s="2" t="s">
        <v>3362</v>
      </c>
      <c r="AE155" s="2" t="s">
        <v>3363</v>
      </c>
      <c r="AF155" s="93"/>
      <c r="AG155" s="2" t="s">
        <v>3364</v>
      </c>
      <c r="AH155" s="2" t="s">
        <v>3365</v>
      </c>
      <c r="AI155" s="2">
        <v>0.0</v>
      </c>
      <c r="AJ155" s="94">
        <v>0.011895029852545543</v>
      </c>
      <c r="AK155" s="94">
        <v>0.03305785123966942</v>
      </c>
      <c r="AL155" s="79"/>
      <c r="AM155" s="2" t="s">
        <v>3534</v>
      </c>
    </row>
    <row r="156">
      <c r="A156" s="54">
        <v>45964.0</v>
      </c>
      <c r="B156" s="54">
        <v>45965.0</v>
      </c>
      <c r="C156" s="2" t="s">
        <v>145</v>
      </c>
      <c r="D156" s="2" t="s">
        <v>146</v>
      </c>
      <c r="E156" s="2" t="s">
        <v>208</v>
      </c>
      <c r="F156" s="53">
        <v>0.0</v>
      </c>
      <c r="G156" s="53">
        <v>0.0</v>
      </c>
      <c r="H156" s="53">
        <v>0.045454545454545456</v>
      </c>
      <c r="I156" s="53">
        <v>0.045454545454545456</v>
      </c>
      <c r="J156" s="53">
        <v>0.022149190319393542</v>
      </c>
      <c r="K156" s="2" t="s">
        <v>288</v>
      </c>
      <c r="L156" s="53">
        <v>1.0</v>
      </c>
      <c r="M156" s="2" t="s">
        <v>3369</v>
      </c>
      <c r="N156" s="2" t="s">
        <v>3360</v>
      </c>
      <c r="O156" s="55"/>
      <c r="AB156" s="2" t="s">
        <v>164</v>
      </c>
      <c r="AC156" s="2" t="s">
        <v>3361</v>
      </c>
      <c r="AD156" s="2" t="s">
        <v>3362</v>
      </c>
      <c r="AE156" s="2" t="s">
        <v>3363</v>
      </c>
      <c r="AF156" s="93"/>
      <c r="AG156" s="2" t="s">
        <v>3364</v>
      </c>
      <c r="AH156" s="2" t="s">
        <v>3365</v>
      </c>
      <c r="AI156" s="2">
        <v>0.0</v>
      </c>
      <c r="AJ156" s="94">
        <v>4.905866318047166E-4</v>
      </c>
      <c r="AK156" s="94">
        <v>0.002066115702479339</v>
      </c>
      <c r="AL156" s="79"/>
      <c r="AM156" s="2" t="s">
        <v>3535</v>
      </c>
    </row>
    <row r="157">
      <c r="A157" s="54">
        <v>45964.0</v>
      </c>
      <c r="B157" s="54">
        <v>45965.0</v>
      </c>
      <c r="C157" s="2" t="s">
        <v>301</v>
      </c>
      <c r="D157" s="2" t="s">
        <v>146</v>
      </c>
      <c r="E157" s="2" t="s">
        <v>208</v>
      </c>
      <c r="F157" s="53">
        <v>0.0</v>
      </c>
      <c r="G157" s="53">
        <v>0.0</v>
      </c>
      <c r="H157" s="53">
        <v>0.0</v>
      </c>
      <c r="I157" s="53">
        <v>0.0</v>
      </c>
      <c r="J157" s="53">
        <v>0.005888125710092781</v>
      </c>
      <c r="K157" s="2" t="s">
        <v>3531</v>
      </c>
      <c r="L157" s="53">
        <v>0.0</v>
      </c>
      <c r="M157" s="2" t="s">
        <v>3369</v>
      </c>
      <c r="N157" s="2" t="s">
        <v>3360</v>
      </c>
      <c r="O157" s="55"/>
      <c r="AB157" s="2" t="s">
        <v>164</v>
      </c>
      <c r="AC157" s="2" t="s">
        <v>3361</v>
      </c>
      <c r="AD157" s="2" t="s">
        <v>3362</v>
      </c>
      <c r="AE157" s="2" t="s">
        <v>3363</v>
      </c>
      <c r="AF157" s="93"/>
      <c r="AG157" s="2" t="s">
        <v>3364</v>
      </c>
      <c r="AH157" s="2" t="s">
        <v>3365</v>
      </c>
      <c r="AI157" s="2">
        <v>0.0</v>
      </c>
      <c r="AJ157" s="94">
        <v>3.4670024377855615E-5</v>
      </c>
      <c r="AK157" s="94">
        <v>0.0</v>
      </c>
      <c r="AL157" s="79"/>
      <c r="AM157" s="2" t="s">
        <v>3536</v>
      </c>
    </row>
    <row r="158">
      <c r="A158" s="54">
        <v>45965.0</v>
      </c>
      <c r="B158" s="54">
        <v>45966.0</v>
      </c>
      <c r="C158" s="2" t="s">
        <v>194</v>
      </c>
      <c r="D158" s="2" t="s">
        <v>146</v>
      </c>
      <c r="E158" s="2" t="s">
        <v>303</v>
      </c>
      <c r="F158" s="53">
        <v>0.125</v>
      </c>
      <c r="G158" s="53">
        <v>0.08333333333333333</v>
      </c>
      <c r="H158" s="53">
        <v>0.045454545454545456</v>
      </c>
      <c r="I158" s="53">
        <v>0.045454545454545456</v>
      </c>
      <c r="J158" s="53">
        <v>0.06517804611992906</v>
      </c>
      <c r="K158" s="2" t="s">
        <v>3494</v>
      </c>
      <c r="L158" s="53">
        <v>0.0</v>
      </c>
      <c r="M158" s="2" t="s">
        <v>3369</v>
      </c>
      <c r="N158" s="2" t="s">
        <v>3360</v>
      </c>
      <c r="O158" s="55"/>
      <c r="AB158" s="2" t="s">
        <v>164</v>
      </c>
      <c r="AC158" s="2" t="s">
        <v>3361</v>
      </c>
      <c r="AD158" s="2" t="s">
        <v>3362</v>
      </c>
      <c r="AE158" s="2" t="s">
        <v>3363</v>
      </c>
      <c r="AF158" s="93"/>
      <c r="AG158" s="2" t="s">
        <v>3364</v>
      </c>
      <c r="AH158" s="2" t="s">
        <v>3365</v>
      </c>
      <c r="AI158" s="2">
        <v>0.0</v>
      </c>
      <c r="AJ158" s="94">
        <v>0.004248177696011599</v>
      </c>
      <c r="AK158" s="94">
        <v>0.002066115702479339</v>
      </c>
      <c r="AL158" s="79"/>
      <c r="AM158" s="2" t="s">
        <v>3537</v>
      </c>
    </row>
    <row r="159">
      <c r="A159" s="54">
        <v>45965.0</v>
      </c>
      <c r="B159" s="54">
        <v>45966.0</v>
      </c>
      <c r="C159" s="2" t="s">
        <v>229</v>
      </c>
      <c r="D159" s="2" t="s">
        <v>146</v>
      </c>
      <c r="E159" s="2" t="s">
        <v>303</v>
      </c>
      <c r="F159" s="53">
        <v>0.0</v>
      </c>
      <c r="G159" s="53">
        <v>0.08333333333333333</v>
      </c>
      <c r="H159" s="53">
        <v>0.045454545454545456</v>
      </c>
      <c r="I159" s="53">
        <v>0.045454545454545456</v>
      </c>
      <c r="J159" s="53">
        <v>0.04584623852718875</v>
      </c>
      <c r="K159" s="2" t="s">
        <v>3472</v>
      </c>
      <c r="L159" s="53">
        <v>0.0</v>
      </c>
      <c r="M159" s="2" t="s">
        <v>3369</v>
      </c>
      <c r="N159" s="2" t="s">
        <v>3360</v>
      </c>
      <c r="O159" s="55"/>
      <c r="AB159" s="2" t="s">
        <v>164</v>
      </c>
      <c r="AC159" s="2" t="s">
        <v>3361</v>
      </c>
      <c r="AD159" s="2" t="s">
        <v>3362</v>
      </c>
      <c r="AE159" s="2" t="s">
        <v>3363</v>
      </c>
      <c r="AF159" s="93"/>
      <c r="AG159" s="2" t="s">
        <v>3364</v>
      </c>
      <c r="AH159" s="2" t="s">
        <v>3365</v>
      </c>
      <c r="AI159" s="2">
        <v>0.0</v>
      </c>
      <c r="AJ159" s="94">
        <v>0.0021018775870918858</v>
      </c>
      <c r="AK159" s="94">
        <v>0.002066115702479339</v>
      </c>
      <c r="AL159" s="79"/>
      <c r="AM159" s="2" t="s">
        <v>3538</v>
      </c>
    </row>
    <row r="160">
      <c r="A160" s="54">
        <v>45965.0</v>
      </c>
      <c r="B160" s="54">
        <v>45966.0</v>
      </c>
      <c r="C160" s="2" t="s">
        <v>145</v>
      </c>
      <c r="D160" s="2" t="s">
        <v>146</v>
      </c>
      <c r="E160" s="2" t="s">
        <v>303</v>
      </c>
      <c r="F160" s="53">
        <v>0.0</v>
      </c>
      <c r="G160" s="53">
        <v>0.0</v>
      </c>
      <c r="H160" s="53">
        <v>0.0</v>
      </c>
      <c r="I160" s="53">
        <v>0.0</v>
      </c>
      <c r="J160" s="53">
        <v>0.0077470752319165875</v>
      </c>
      <c r="K160" s="2" t="s">
        <v>288</v>
      </c>
      <c r="L160" s="53">
        <v>1.0</v>
      </c>
      <c r="M160" s="2" t="s">
        <v>3369</v>
      </c>
      <c r="N160" s="2" t="s">
        <v>3360</v>
      </c>
      <c r="O160" s="55"/>
      <c r="AB160" s="2" t="s">
        <v>164</v>
      </c>
      <c r="AC160" s="2" t="s">
        <v>3361</v>
      </c>
      <c r="AD160" s="2" t="s">
        <v>3362</v>
      </c>
      <c r="AE160" s="2" t="s">
        <v>3363</v>
      </c>
      <c r="AF160" s="93"/>
      <c r="AG160" s="2" t="s">
        <v>3364</v>
      </c>
      <c r="AH160" s="2" t="s">
        <v>3365</v>
      </c>
      <c r="AI160" s="2">
        <v>0.0</v>
      </c>
      <c r="AJ160" s="94">
        <v>6.001717464897545E-5</v>
      </c>
      <c r="AK160" s="94">
        <v>0.0</v>
      </c>
      <c r="AL160" s="79"/>
      <c r="AM160" s="2" t="s">
        <v>3539</v>
      </c>
    </row>
    <row r="161">
      <c r="A161" s="54">
        <v>45965.0</v>
      </c>
      <c r="B161" s="54">
        <v>45966.0</v>
      </c>
      <c r="C161" s="2" t="s">
        <v>301</v>
      </c>
      <c r="D161" s="2" t="s">
        <v>146</v>
      </c>
      <c r="E161" s="2" t="s">
        <v>303</v>
      </c>
      <c r="F161" s="53">
        <v>0.0</v>
      </c>
      <c r="G161" s="53">
        <v>0.0</v>
      </c>
      <c r="H161" s="53">
        <v>0.045454545454545456</v>
      </c>
      <c r="I161" s="53">
        <v>0.045454545454545456</v>
      </c>
      <c r="J161" s="53">
        <v>0.022653415783272544</v>
      </c>
      <c r="K161" s="2" t="s">
        <v>3531</v>
      </c>
      <c r="L161" s="53">
        <v>0.0</v>
      </c>
      <c r="M161" s="2" t="s">
        <v>3369</v>
      </c>
      <c r="N161" s="2" t="s">
        <v>3360</v>
      </c>
      <c r="O161" s="55"/>
      <c r="AB161" s="2" t="s">
        <v>164</v>
      </c>
      <c r="AC161" s="2" t="s">
        <v>3361</v>
      </c>
      <c r="AD161" s="2" t="s">
        <v>3362</v>
      </c>
      <c r="AE161" s="2" t="s">
        <v>3363</v>
      </c>
      <c r="AF161" s="93"/>
      <c r="AG161" s="2" t="s">
        <v>3364</v>
      </c>
      <c r="AH161" s="2" t="s">
        <v>3365</v>
      </c>
      <c r="AI161" s="2">
        <v>0.0</v>
      </c>
      <c r="AJ161" s="94">
        <v>5.131772466498216E-4</v>
      </c>
      <c r="AK161" s="94">
        <v>0.002066115702479339</v>
      </c>
      <c r="AL161" s="79"/>
      <c r="AM161" s="2" t="s">
        <v>3540</v>
      </c>
    </row>
    <row r="162">
      <c r="A162" s="54">
        <v>45966.0</v>
      </c>
      <c r="B162" s="54">
        <v>45967.0</v>
      </c>
      <c r="C162" s="2" t="s">
        <v>194</v>
      </c>
      <c r="D162" s="2" t="s">
        <v>146</v>
      </c>
      <c r="E162" s="2" t="s">
        <v>148</v>
      </c>
      <c r="F162" s="53">
        <v>0.0</v>
      </c>
      <c r="G162" s="53">
        <v>0.08333333333333333</v>
      </c>
      <c r="H162" s="53">
        <v>0.09090909090909091</v>
      </c>
      <c r="I162" s="53">
        <v>0.09090909090909091</v>
      </c>
      <c r="J162" s="53">
        <v>0.06826290580711342</v>
      </c>
      <c r="K162" s="2" t="s">
        <v>3494</v>
      </c>
      <c r="L162" s="53">
        <v>0.0</v>
      </c>
      <c r="M162" s="2" t="s">
        <v>3369</v>
      </c>
      <c r="N162" s="2" t="s">
        <v>3360</v>
      </c>
      <c r="O162" s="55"/>
      <c r="AB162" s="2" t="s">
        <v>164</v>
      </c>
      <c r="AC162" s="2" t="s">
        <v>3361</v>
      </c>
      <c r="AD162" s="2" t="s">
        <v>3362</v>
      </c>
      <c r="AE162" s="2" t="s">
        <v>3363</v>
      </c>
      <c r="AF162" s="93"/>
      <c r="AG162" s="2" t="s">
        <v>3364</v>
      </c>
      <c r="AH162" s="2" t="s">
        <v>3365</v>
      </c>
      <c r="AI162" s="2">
        <v>0.0</v>
      </c>
      <c r="AJ162" s="94">
        <v>0.004659824309230839</v>
      </c>
      <c r="AK162" s="94">
        <v>0.008264462809917356</v>
      </c>
      <c r="AL162" s="79"/>
      <c r="AM162" s="2" t="s">
        <v>3541</v>
      </c>
    </row>
    <row r="163">
      <c r="A163" s="54">
        <v>45966.0</v>
      </c>
      <c r="B163" s="54">
        <v>45967.0</v>
      </c>
      <c r="C163" s="2" t="s">
        <v>229</v>
      </c>
      <c r="D163" s="2" t="s">
        <v>146</v>
      </c>
      <c r="E163" s="2" t="s">
        <v>148</v>
      </c>
      <c r="F163" s="53">
        <v>0.0</v>
      </c>
      <c r="G163" s="53">
        <v>0.0</v>
      </c>
      <c r="H163" s="53">
        <v>0.0</v>
      </c>
      <c r="I163" s="53">
        <v>0.0</v>
      </c>
      <c r="J163" s="53">
        <v>0.023550180673481497</v>
      </c>
      <c r="K163" s="2" t="s">
        <v>3472</v>
      </c>
      <c r="L163" s="53">
        <v>0.0</v>
      </c>
      <c r="M163" s="2" t="s">
        <v>3369</v>
      </c>
      <c r="N163" s="2" t="s">
        <v>3360</v>
      </c>
      <c r="O163" s="55"/>
      <c r="AB163" s="2" t="s">
        <v>164</v>
      </c>
      <c r="AC163" s="2" t="s">
        <v>3361</v>
      </c>
      <c r="AD163" s="2" t="s">
        <v>3362</v>
      </c>
      <c r="AE163" s="2" t="s">
        <v>3363</v>
      </c>
      <c r="AF163" s="93"/>
      <c r="AG163" s="2" t="s">
        <v>3364</v>
      </c>
      <c r="AH163" s="2" t="s">
        <v>3365</v>
      </c>
      <c r="AI163" s="2">
        <v>0.0</v>
      </c>
      <c r="AJ163" s="94">
        <v>5.546110097536214E-4</v>
      </c>
      <c r="AK163" s="94">
        <v>0.0</v>
      </c>
      <c r="AL163" s="79"/>
      <c r="AM163" s="2" t="s">
        <v>3542</v>
      </c>
    </row>
    <row r="164">
      <c r="A164" s="54">
        <v>45966.0</v>
      </c>
      <c r="B164" s="54">
        <v>45967.0</v>
      </c>
      <c r="C164" s="2" t="s">
        <v>145</v>
      </c>
      <c r="D164" s="2" t="s">
        <v>146</v>
      </c>
      <c r="E164" s="2" t="s">
        <v>148</v>
      </c>
      <c r="F164" s="53">
        <v>0.0</v>
      </c>
      <c r="G164" s="53">
        <v>0.0</v>
      </c>
      <c r="H164" s="53">
        <v>0.0</v>
      </c>
      <c r="I164" s="53">
        <v>0.0</v>
      </c>
      <c r="J164" s="53">
        <v>0.007662630040367879</v>
      </c>
      <c r="K164" s="2" t="s">
        <v>288</v>
      </c>
      <c r="L164" s="53">
        <v>1.0</v>
      </c>
      <c r="M164" s="2" t="s">
        <v>3369</v>
      </c>
      <c r="N164" s="2" t="s">
        <v>3360</v>
      </c>
      <c r="O164" s="55"/>
      <c r="AB164" s="2" t="s">
        <v>164</v>
      </c>
      <c r="AC164" s="2" t="s">
        <v>3361</v>
      </c>
      <c r="AD164" s="2" t="s">
        <v>3362</v>
      </c>
      <c r="AE164" s="2" t="s">
        <v>3363</v>
      </c>
      <c r="AF164" s="93"/>
      <c r="AG164" s="2" t="s">
        <v>3364</v>
      </c>
      <c r="AH164" s="2" t="s">
        <v>3365</v>
      </c>
      <c r="AI164" s="2">
        <v>0.0</v>
      </c>
      <c r="AJ164" s="94">
        <v>5.8715899135548245E-5</v>
      </c>
      <c r="AK164" s="94">
        <v>0.0</v>
      </c>
      <c r="AL164" s="79"/>
      <c r="AM164" s="2" t="s">
        <v>3543</v>
      </c>
    </row>
    <row r="165">
      <c r="A165" s="54">
        <v>45966.0</v>
      </c>
      <c r="B165" s="54">
        <v>45967.0</v>
      </c>
      <c r="C165" s="2" t="s">
        <v>301</v>
      </c>
      <c r="D165" s="2" t="s">
        <v>146</v>
      </c>
      <c r="E165" s="2" t="s">
        <v>148</v>
      </c>
      <c r="F165" s="53">
        <v>0.0</v>
      </c>
      <c r="G165" s="53">
        <v>0.0</v>
      </c>
      <c r="H165" s="53">
        <v>0.0</v>
      </c>
      <c r="I165" s="53">
        <v>0.0</v>
      </c>
      <c r="J165" s="53">
        <v>0.005760253829577741</v>
      </c>
      <c r="K165" s="2" t="s">
        <v>3531</v>
      </c>
      <c r="L165" s="53">
        <v>0.0</v>
      </c>
      <c r="M165" s="2" t="s">
        <v>3369</v>
      </c>
      <c r="N165" s="2" t="s">
        <v>3360</v>
      </c>
      <c r="O165" s="55"/>
      <c r="AB165" s="2" t="s">
        <v>164</v>
      </c>
      <c r="AC165" s="2" t="s">
        <v>3361</v>
      </c>
      <c r="AD165" s="2" t="s">
        <v>3362</v>
      </c>
      <c r="AE165" s="2" t="s">
        <v>3363</v>
      </c>
      <c r="AF165" s="93"/>
      <c r="AG165" s="2" t="s">
        <v>3364</v>
      </c>
      <c r="AH165" s="2" t="s">
        <v>3365</v>
      </c>
      <c r="AI165" s="2">
        <v>0.0</v>
      </c>
      <c r="AJ165" s="94">
        <v>3.3180524181165024E-5</v>
      </c>
      <c r="AK165" s="94">
        <v>0.0</v>
      </c>
      <c r="AL165" s="79"/>
      <c r="AM165" s="2" t="s">
        <v>3544</v>
      </c>
    </row>
    <row r="166">
      <c r="A166" s="54">
        <v>45967.0</v>
      </c>
      <c r="B166" s="54">
        <v>45968.0</v>
      </c>
      <c r="C166" s="2" t="s">
        <v>194</v>
      </c>
      <c r="D166" s="2" t="s">
        <v>146</v>
      </c>
      <c r="E166" s="2" t="s">
        <v>196</v>
      </c>
      <c r="F166" s="53">
        <v>0.125</v>
      </c>
      <c r="G166" s="53">
        <v>0.08333333333333333</v>
      </c>
      <c r="H166" s="53">
        <v>0.13636363636363635</v>
      </c>
      <c r="I166" s="53">
        <v>0.13636363636363635</v>
      </c>
      <c r="J166" s="53">
        <v>0.08817098685091712</v>
      </c>
      <c r="K166" s="2" t="s">
        <v>3494</v>
      </c>
      <c r="L166" s="53">
        <v>0.0</v>
      </c>
      <c r="M166" s="2" t="s">
        <v>3369</v>
      </c>
      <c r="N166" s="2" t="s">
        <v>3360</v>
      </c>
      <c r="O166" s="55"/>
      <c r="AB166" s="2" t="s">
        <v>164</v>
      </c>
      <c r="AC166" s="2" t="s">
        <v>3361</v>
      </c>
      <c r="AD166" s="2" t="s">
        <v>3362</v>
      </c>
      <c r="AE166" s="2" t="s">
        <v>3363</v>
      </c>
      <c r="AF166" s="93"/>
      <c r="AG166" s="2" t="s">
        <v>3364</v>
      </c>
      <c r="AH166" s="2" t="s">
        <v>3365</v>
      </c>
      <c r="AI166" s="2">
        <v>0.0</v>
      </c>
      <c r="AJ166" s="94">
        <v>0.0077741229222646</v>
      </c>
      <c r="AK166" s="94">
        <v>0.018595041322314047</v>
      </c>
      <c r="AL166" s="79"/>
      <c r="AM166" s="2" t="s">
        <v>3545</v>
      </c>
    </row>
    <row r="167">
      <c r="A167" s="54">
        <v>45967.0</v>
      </c>
      <c r="B167" s="54">
        <v>45968.0</v>
      </c>
      <c r="C167" s="2" t="s">
        <v>229</v>
      </c>
      <c r="D167" s="2" t="s">
        <v>146</v>
      </c>
      <c r="E167" s="2" t="s">
        <v>196</v>
      </c>
      <c r="F167" s="53">
        <v>0.0</v>
      </c>
      <c r="G167" s="53">
        <v>0.0</v>
      </c>
      <c r="H167" s="53">
        <v>0.0</v>
      </c>
      <c r="I167" s="53">
        <v>0.0</v>
      </c>
      <c r="J167" s="53">
        <v>0.023294303433366432</v>
      </c>
      <c r="K167" s="2" t="s">
        <v>3472</v>
      </c>
      <c r="L167" s="53">
        <v>0.0</v>
      </c>
      <c r="M167" s="2" t="s">
        <v>3369</v>
      </c>
      <c r="N167" s="2" t="s">
        <v>3360</v>
      </c>
      <c r="O167" s="55"/>
      <c r="AB167" s="2" t="s">
        <v>164</v>
      </c>
      <c r="AC167" s="2" t="s">
        <v>3361</v>
      </c>
      <c r="AD167" s="2" t="s">
        <v>3362</v>
      </c>
      <c r="AE167" s="2" t="s">
        <v>3363</v>
      </c>
      <c r="AF167" s="93"/>
      <c r="AG167" s="2" t="s">
        <v>3364</v>
      </c>
      <c r="AH167" s="2" t="s">
        <v>3365</v>
      </c>
      <c r="AI167" s="2">
        <v>0.0</v>
      </c>
      <c r="AJ167" s="94">
        <v>5.426245724457472E-4</v>
      </c>
      <c r="AK167" s="94">
        <v>0.0</v>
      </c>
      <c r="AL167" s="79"/>
      <c r="AM167" s="2" t="s">
        <v>3546</v>
      </c>
    </row>
    <row r="168">
      <c r="A168" s="54">
        <v>45967.0</v>
      </c>
      <c r="B168" s="54">
        <v>45968.0</v>
      </c>
      <c r="C168" s="2" t="s">
        <v>145</v>
      </c>
      <c r="D168" s="2" t="s">
        <v>146</v>
      </c>
      <c r="E168" s="2" t="s">
        <v>196</v>
      </c>
      <c r="F168" s="53">
        <v>0.0</v>
      </c>
      <c r="G168" s="53">
        <v>0.0</v>
      </c>
      <c r="H168" s="53">
        <v>0.045454545454545456</v>
      </c>
      <c r="I168" s="53">
        <v>0.045454545454545456</v>
      </c>
      <c r="J168" s="53">
        <v>0.022688836548578638</v>
      </c>
      <c r="K168" s="2" t="s">
        <v>288</v>
      </c>
      <c r="L168" s="53">
        <v>1.0</v>
      </c>
      <c r="M168" s="2" t="s">
        <v>3369</v>
      </c>
      <c r="N168" s="2" t="s">
        <v>3360</v>
      </c>
      <c r="O168" s="55"/>
      <c r="AB168" s="2" t="s">
        <v>164</v>
      </c>
      <c r="AC168" s="2" t="s">
        <v>3361</v>
      </c>
      <c r="AD168" s="2" t="s">
        <v>3362</v>
      </c>
      <c r="AE168" s="2" t="s">
        <v>3363</v>
      </c>
      <c r="AF168" s="93"/>
      <c r="AG168" s="2" t="s">
        <v>3364</v>
      </c>
      <c r="AH168" s="2" t="s">
        <v>3365</v>
      </c>
      <c r="AI168" s="2">
        <v>0.0</v>
      </c>
      <c r="AJ168" s="94">
        <v>5.147833039281178E-4</v>
      </c>
      <c r="AK168" s="94">
        <v>0.002066115702479339</v>
      </c>
      <c r="AL168" s="79"/>
      <c r="AM168" s="2" t="s">
        <v>3547</v>
      </c>
    </row>
    <row r="169">
      <c r="A169" s="54">
        <v>45967.0</v>
      </c>
      <c r="B169" s="54">
        <v>45968.0</v>
      </c>
      <c r="C169" s="2" t="s">
        <v>301</v>
      </c>
      <c r="D169" s="2" t="s">
        <v>146</v>
      </c>
      <c r="E169" s="2" t="s">
        <v>196</v>
      </c>
      <c r="F169" s="53">
        <v>0.0</v>
      </c>
      <c r="G169" s="53">
        <v>0.0</v>
      </c>
      <c r="H169" s="53">
        <v>0.0</v>
      </c>
      <c r="I169" s="53">
        <v>0.0</v>
      </c>
      <c r="J169" s="53">
        <v>0.0056976675644144215</v>
      </c>
      <c r="K169" s="2" t="s">
        <v>3531</v>
      </c>
      <c r="L169" s="53">
        <v>0.0</v>
      </c>
      <c r="M169" s="2" t="s">
        <v>3369</v>
      </c>
      <c r="N169" s="2" t="s">
        <v>3360</v>
      </c>
      <c r="O169" s="55"/>
      <c r="AB169" s="2" t="s">
        <v>164</v>
      </c>
      <c r="AC169" s="2" t="s">
        <v>3361</v>
      </c>
      <c r="AD169" s="2" t="s">
        <v>3362</v>
      </c>
      <c r="AE169" s="2" t="s">
        <v>3363</v>
      </c>
      <c r="AF169" s="93"/>
      <c r="AG169" s="2" t="s">
        <v>3364</v>
      </c>
      <c r="AH169" s="2" t="s">
        <v>3365</v>
      </c>
      <c r="AI169" s="2">
        <v>0.0</v>
      </c>
      <c r="AJ169" s="94">
        <v>3.246341567458016E-5</v>
      </c>
      <c r="AK169" s="94">
        <v>0.0</v>
      </c>
      <c r="AL169" s="79"/>
      <c r="AM169" s="2" t="s">
        <v>3548</v>
      </c>
    </row>
    <row r="170">
      <c r="A170" s="54">
        <v>45968.0</v>
      </c>
      <c r="B170" s="54">
        <v>45969.0</v>
      </c>
      <c r="C170" s="2" t="s">
        <v>194</v>
      </c>
      <c r="D170" s="2" t="s">
        <v>146</v>
      </c>
      <c r="E170" s="2" t="s">
        <v>288</v>
      </c>
      <c r="F170" s="53">
        <v>0.125</v>
      </c>
      <c r="G170" s="53">
        <v>0.08333333333333333</v>
      </c>
      <c r="H170" s="53">
        <v>0.045454545454545456</v>
      </c>
      <c r="I170" s="53">
        <v>0.045454545454545456</v>
      </c>
      <c r="J170" s="53">
        <v>0.06423075411408857</v>
      </c>
      <c r="K170" s="2" t="s">
        <v>3494</v>
      </c>
      <c r="L170" s="53">
        <v>0.0</v>
      </c>
      <c r="M170" s="2" t="s">
        <v>3369</v>
      </c>
      <c r="N170" s="2" t="s">
        <v>3360</v>
      </c>
      <c r="O170" s="55"/>
      <c r="AB170" s="2" t="s">
        <v>153</v>
      </c>
      <c r="AC170" s="2" t="s">
        <v>3549</v>
      </c>
      <c r="AD170" s="2" t="s">
        <v>3362</v>
      </c>
      <c r="AE170" s="2" t="s">
        <v>3363</v>
      </c>
      <c r="AF170" s="93"/>
      <c r="AG170" s="2" t="s">
        <v>3364</v>
      </c>
      <c r="AH170" s="2" t="s">
        <v>3365</v>
      </c>
      <c r="AI170" s="2">
        <v>1.0</v>
      </c>
      <c r="AJ170" s="94">
        <v>0.8756640815458875</v>
      </c>
      <c r="AK170" s="94">
        <v>0.9111570247933886</v>
      </c>
      <c r="AL170" s="79"/>
      <c r="AM170" s="2" t="s">
        <v>3550</v>
      </c>
    </row>
    <row r="171">
      <c r="A171" s="54">
        <v>45968.0</v>
      </c>
      <c r="B171" s="54">
        <v>45969.0</v>
      </c>
      <c r="C171" s="2" t="s">
        <v>229</v>
      </c>
      <c r="D171" s="2" t="s">
        <v>146</v>
      </c>
      <c r="E171" s="2" t="s">
        <v>288</v>
      </c>
      <c r="F171" s="53">
        <v>0.0</v>
      </c>
      <c r="G171" s="53">
        <v>0.0</v>
      </c>
      <c r="H171" s="53">
        <v>0.0</v>
      </c>
      <c r="I171" s="53">
        <v>0.0</v>
      </c>
      <c r="J171" s="53">
        <v>0.023042011950299528</v>
      </c>
      <c r="K171" s="2" t="s">
        <v>3472</v>
      </c>
      <c r="L171" s="53">
        <v>0.0</v>
      </c>
      <c r="M171" s="2" t="s">
        <v>3369</v>
      </c>
      <c r="N171" s="2" t="s">
        <v>3360</v>
      </c>
      <c r="O171" s="55"/>
      <c r="AB171" s="2" t="s">
        <v>164</v>
      </c>
      <c r="AC171" s="2" t="s">
        <v>3361</v>
      </c>
      <c r="AD171" s="2" t="s">
        <v>3362</v>
      </c>
      <c r="AE171" s="2" t="s">
        <v>3363</v>
      </c>
      <c r="AF171" s="93"/>
      <c r="AG171" s="2" t="s">
        <v>3364</v>
      </c>
      <c r="AH171" s="2" t="s">
        <v>3365</v>
      </c>
      <c r="AI171" s="2">
        <v>0.0</v>
      </c>
      <c r="AJ171" s="94">
        <v>5.309343147177463E-4</v>
      </c>
      <c r="AK171" s="94">
        <v>0.0</v>
      </c>
      <c r="AL171" s="79"/>
      <c r="AM171" s="2" t="s">
        <v>3551</v>
      </c>
    </row>
    <row r="172">
      <c r="A172" s="54">
        <v>45968.0</v>
      </c>
      <c r="B172" s="54">
        <v>45969.0</v>
      </c>
      <c r="C172" s="2" t="s">
        <v>145</v>
      </c>
      <c r="D172" s="2" t="s">
        <v>146</v>
      </c>
      <c r="E172" s="2" t="s">
        <v>288</v>
      </c>
      <c r="F172" s="53">
        <v>0.125</v>
      </c>
      <c r="G172" s="53">
        <v>0.08333333333333333</v>
      </c>
      <c r="H172" s="53">
        <v>0.045454545454545456</v>
      </c>
      <c r="I172" s="53">
        <v>0.045454545454545456</v>
      </c>
      <c r="J172" s="53">
        <v>0.03340227640789589</v>
      </c>
      <c r="K172" s="2" t="s">
        <v>288</v>
      </c>
      <c r="L172" s="53">
        <v>1.0</v>
      </c>
      <c r="M172" s="2" t="s">
        <v>3369</v>
      </c>
      <c r="N172" s="2" t="s">
        <v>3360</v>
      </c>
      <c r="O172" s="55"/>
      <c r="AB172" s="2" t="s">
        <v>164</v>
      </c>
      <c r="AC172" s="2" t="s">
        <v>3361</v>
      </c>
      <c r="AD172" s="2" t="s">
        <v>3362</v>
      </c>
      <c r="AE172" s="2" t="s">
        <v>3363</v>
      </c>
      <c r="AF172" s="93"/>
      <c r="AG172" s="2" t="s">
        <v>3364</v>
      </c>
      <c r="AH172" s="2" t="s">
        <v>3365</v>
      </c>
      <c r="AI172" s="2">
        <v>0.0</v>
      </c>
      <c r="AJ172" s="94">
        <v>0.0011157120692294785</v>
      </c>
      <c r="AK172" s="94">
        <v>0.002066115702479339</v>
      </c>
      <c r="AL172" s="79"/>
      <c r="AM172" s="2" t="s">
        <v>3552</v>
      </c>
    </row>
    <row r="173">
      <c r="A173" s="54">
        <v>45968.0</v>
      </c>
      <c r="B173" s="54">
        <v>45969.0</v>
      </c>
      <c r="C173" s="2" t="s">
        <v>301</v>
      </c>
      <c r="D173" s="2" t="s">
        <v>146</v>
      </c>
      <c r="E173" s="2" t="s">
        <v>288</v>
      </c>
      <c r="F173" s="53">
        <v>0.0</v>
      </c>
      <c r="G173" s="53">
        <v>0.0</v>
      </c>
      <c r="H173" s="53">
        <v>0.0</v>
      </c>
      <c r="I173" s="53">
        <v>0.0</v>
      </c>
      <c r="J173" s="53">
        <v>0.005635958357098554</v>
      </c>
      <c r="K173" s="2" t="s">
        <v>3531</v>
      </c>
      <c r="L173" s="53">
        <v>0.0</v>
      </c>
      <c r="M173" s="2" t="s">
        <v>3369</v>
      </c>
      <c r="N173" s="2" t="s">
        <v>3360</v>
      </c>
      <c r="O173" s="55"/>
      <c r="AB173" s="2" t="s">
        <v>164</v>
      </c>
      <c r="AC173" s="2" t="s">
        <v>3361</v>
      </c>
      <c r="AD173" s="2" t="s">
        <v>3362</v>
      </c>
      <c r="AE173" s="2" t="s">
        <v>3363</v>
      </c>
      <c r="AF173" s="93"/>
      <c r="AG173" s="2" t="s">
        <v>3364</v>
      </c>
      <c r="AH173" s="2" t="s">
        <v>3365</v>
      </c>
      <c r="AI173" s="2">
        <v>0.0</v>
      </c>
      <c r="AJ173" s="94">
        <v>3.176402660294903E-5</v>
      </c>
      <c r="AK173" s="94">
        <v>0.0</v>
      </c>
      <c r="AL173" s="79"/>
      <c r="AM173" s="2" t="s">
        <v>3553</v>
      </c>
    </row>
    <row r="174">
      <c r="A174" s="54">
        <v>45969.0</v>
      </c>
      <c r="B174" s="54">
        <v>45970.0</v>
      </c>
      <c r="C174" s="2" t="s">
        <v>194</v>
      </c>
      <c r="D174" s="2" t="s">
        <v>146</v>
      </c>
      <c r="E174" s="2" t="s">
        <v>256</v>
      </c>
      <c r="F174" s="53">
        <v>0.0</v>
      </c>
      <c r="G174" s="53">
        <v>0.0</v>
      </c>
      <c r="H174" s="53">
        <v>0.0</v>
      </c>
      <c r="I174" s="53">
        <v>0.0</v>
      </c>
      <c r="J174" s="53">
        <v>0.028125342966332827</v>
      </c>
      <c r="K174" s="2" t="s">
        <v>3494</v>
      </c>
      <c r="L174" s="53">
        <v>0.0</v>
      </c>
      <c r="M174" s="2" t="s">
        <v>3369</v>
      </c>
      <c r="N174" s="2" t="s">
        <v>3360</v>
      </c>
      <c r="O174" s="55"/>
      <c r="AB174" s="2" t="s">
        <v>164</v>
      </c>
      <c r="AC174" s="2" t="s">
        <v>3361</v>
      </c>
      <c r="AD174" s="2" t="s">
        <v>3362</v>
      </c>
      <c r="AE174" s="2" t="s">
        <v>3363</v>
      </c>
      <c r="AF174" s="93"/>
      <c r="AG174" s="2" t="s">
        <v>3364</v>
      </c>
      <c r="AH174" s="2" t="s">
        <v>3365</v>
      </c>
      <c r="AI174" s="2">
        <v>0.0</v>
      </c>
      <c r="AJ174" s="94">
        <v>7.910349169738475E-4</v>
      </c>
      <c r="AK174" s="94">
        <v>0.0</v>
      </c>
      <c r="AL174" s="79"/>
      <c r="AM174" s="2" t="s">
        <v>3554</v>
      </c>
    </row>
    <row r="175">
      <c r="A175" s="54">
        <v>45969.0</v>
      </c>
      <c r="B175" s="54">
        <v>45970.0</v>
      </c>
      <c r="C175" s="2" t="s">
        <v>229</v>
      </c>
      <c r="D175" s="2" t="s">
        <v>146</v>
      </c>
      <c r="E175" s="2" t="s">
        <v>256</v>
      </c>
      <c r="F175" s="53">
        <v>0.0</v>
      </c>
      <c r="G175" s="53">
        <v>0.0</v>
      </c>
      <c r="H175" s="53">
        <v>0.0</v>
      </c>
      <c r="I175" s="53">
        <v>0.0</v>
      </c>
      <c r="J175" s="53">
        <v>0.022793238701492986</v>
      </c>
      <c r="K175" s="2" t="s">
        <v>3472</v>
      </c>
      <c r="L175" s="53">
        <v>0.0</v>
      </c>
      <c r="M175" s="2" t="s">
        <v>3369</v>
      </c>
      <c r="N175" s="2" t="s">
        <v>3360</v>
      </c>
      <c r="O175" s="55"/>
      <c r="AB175" s="2" t="s">
        <v>164</v>
      </c>
      <c r="AC175" s="2" t="s">
        <v>3361</v>
      </c>
      <c r="AD175" s="2" t="s">
        <v>3362</v>
      </c>
      <c r="AE175" s="2" t="s">
        <v>3363</v>
      </c>
      <c r="AF175" s="93"/>
      <c r="AG175" s="2" t="s">
        <v>3364</v>
      </c>
      <c r="AH175" s="2" t="s">
        <v>3365</v>
      </c>
      <c r="AI175" s="2">
        <v>0.0</v>
      </c>
      <c r="AJ175" s="94">
        <v>5.195317305032376E-4</v>
      </c>
      <c r="AK175" s="94">
        <v>0.0</v>
      </c>
      <c r="AL175" s="79"/>
      <c r="AM175" s="2" t="s">
        <v>3555</v>
      </c>
    </row>
    <row r="176">
      <c r="A176" s="54">
        <v>45969.0</v>
      </c>
      <c r="B176" s="54">
        <v>45970.0</v>
      </c>
      <c r="C176" s="2" t="s">
        <v>145</v>
      </c>
      <c r="D176" s="2" t="s">
        <v>146</v>
      </c>
      <c r="E176" s="2" t="s">
        <v>256</v>
      </c>
      <c r="F176" s="53">
        <v>0.0</v>
      </c>
      <c r="G176" s="53">
        <v>0.0</v>
      </c>
      <c r="H176" s="53">
        <v>0.0</v>
      </c>
      <c r="I176" s="53">
        <v>0.0</v>
      </c>
      <c r="J176" s="53">
        <v>0.007416340367528737</v>
      </c>
      <c r="K176" s="2" t="s">
        <v>3531</v>
      </c>
      <c r="L176" s="53">
        <v>0.0</v>
      </c>
      <c r="M176" s="2" t="s">
        <v>3369</v>
      </c>
      <c r="N176" s="2" t="s">
        <v>3360</v>
      </c>
      <c r="O176" s="55"/>
      <c r="AB176" s="2" t="s">
        <v>164</v>
      </c>
      <c r="AC176" s="2" t="s">
        <v>3361</v>
      </c>
      <c r="AD176" s="2" t="s">
        <v>3362</v>
      </c>
      <c r="AE176" s="2" t="s">
        <v>3363</v>
      </c>
      <c r="AF176" s="93"/>
      <c r="AG176" s="2" t="s">
        <v>3364</v>
      </c>
      <c r="AH176" s="2" t="s">
        <v>3365</v>
      </c>
      <c r="AI176" s="2">
        <v>0.0</v>
      </c>
      <c r="AJ176" s="94">
        <v>5.5002104447036286E-5</v>
      </c>
      <c r="AK176" s="94">
        <v>0.0</v>
      </c>
      <c r="AL176" s="79"/>
      <c r="AM176" s="2" t="s">
        <v>3556</v>
      </c>
    </row>
    <row r="177">
      <c r="A177" s="54">
        <v>45969.0</v>
      </c>
      <c r="B177" s="54">
        <v>45970.0</v>
      </c>
      <c r="C177" s="2" t="s">
        <v>301</v>
      </c>
      <c r="D177" s="2" t="s">
        <v>146</v>
      </c>
      <c r="E177" s="2" t="s">
        <v>256</v>
      </c>
      <c r="F177" s="53">
        <v>0.0</v>
      </c>
      <c r="G177" s="53">
        <v>0.08333333333333333</v>
      </c>
      <c r="H177" s="53">
        <v>0.043478260869565216</v>
      </c>
      <c r="I177" s="53">
        <v>0.043478260869565216</v>
      </c>
      <c r="J177" s="53">
        <v>0.02956680613312858</v>
      </c>
      <c r="K177" s="2" t="s">
        <v>3531</v>
      </c>
      <c r="L177" s="53">
        <v>0.0</v>
      </c>
      <c r="M177" s="2" t="s">
        <v>3369</v>
      </c>
      <c r="N177" s="2" t="s">
        <v>3360</v>
      </c>
      <c r="O177" s="55"/>
      <c r="AB177" s="2" t="s">
        <v>164</v>
      </c>
      <c r="AC177" s="2" t="s">
        <v>3361</v>
      </c>
      <c r="AD177" s="2" t="s">
        <v>3362</v>
      </c>
      <c r="AE177" s="2" t="s">
        <v>3363</v>
      </c>
      <c r="AF177" s="93"/>
      <c r="AG177" s="2" t="s">
        <v>3364</v>
      </c>
      <c r="AH177" s="2" t="s">
        <v>3365</v>
      </c>
      <c r="AI177" s="2">
        <v>0.0</v>
      </c>
      <c r="AJ177" s="94">
        <v>8.741960249140097E-4</v>
      </c>
      <c r="AK177" s="94">
        <v>0.0018903591682419658</v>
      </c>
      <c r="AL177" s="79"/>
      <c r="AM177" s="2" t="s">
        <v>3557</v>
      </c>
    </row>
    <row r="178">
      <c r="A178" s="54">
        <v>45970.0</v>
      </c>
      <c r="B178" s="54">
        <v>45971.0</v>
      </c>
      <c r="C178" s="2" t="s">
        <v>194</v>
      </c>
      <c r="D178" s="2" t="s">
        <v>146</v>
      </c>
      <c r="E178" s="2" t="s">
        <v>180</v>
      </c>
      <c r="F178" s="53">
        <v>0.0</v>
      </c>
      <c r="G178" s="53">
        <v>0.0</v>
      </c>
      <c r="H178" s="53">
        <v>0.043478260869565216</v>
      </c>
      <c r="I178" s="53">
        <v>0.043478260869565216</v>
      </c>
      <c r="J178" s="53">
        <v>0.04108170358038599</v>
      </c>
      <c r="K178" s="2" t="s">
        <v>3494</v>
      </c>
      <c r="L178" s="53">
        <v>0.0</v>
      </c>
      <c r="M178" s="2" t="s">
        <v>3369</v>
      </c>
      <c r="N178" s="2" t="s">
        <v>3360</v>
      </c>
      <c r="O178" s="55"/>
      <c r="AB178" s="2" t="s">
        <v>164</v>
      </c>
      <c r="AC178" s="2" t="s">
        <v>3361</v>
      </c>
      <c r="AD178" s="2" t="s">
        <v>3362</v>
      </c>
      <c r="AE178" s="2" t="s">
        <v>3363</v>
      </c>
      <c r="AF178" s="93"/>
      <c r="AG178" s="2" t="s">
        <v>3364</v>
      </c>
      <c r="AH178" s="2" t="s">
        <v>3365</v>
      </c>
      <c r="AI178" s="2">
        <v>0.0</v>
      </c>
      <c r="AJ178" s="94">
        <v>0.0016877063690666993</v>
      </c>
      <c r="AK178" s="94">
        <v>0.0018903591682419658</v>
      </c>
      <c r="AL178" s="79"/>
      <c r="AM178" s="2" t="s">
        <v>3558</v>
      </c>
    </row>
    <row r="179">
      <c r="A179" s="54">
        <v>45970.0</v>
      </c>
      <c r="B179" s="54">
        <v>45971.0</v>
      </c>
      <c r="C179" s="2" t="s">
        <v>229</v>
      </c>
      <c r="D179" s="2" t="s">
        <v>146</v>
      </c>
      <c r="E179" s="2" t="s">
        <v>180</v>
      </c>
      <c r="F179" s="53">
        <v>0.125</v>
      </c>
      <c r="G179" s="53">
        <v>0.08333333333333333</v>
      </c>
      <c r="H179" s="53">
        <v>0.13043478260869565</v>
      </c>
      <c r="I179" s="53">
        <v>0.13043478260869565</v>
      </c>
      <c r="J179" s="53">
        <v>0.08454809474136231</v>
      </c>
      <c r="K179" s="2" t="s">
        <v>3472</v>
      </c>
      <c r="L179" s="53">
        <v>0.0</v>
      </c>
      <c r="M179" s="2" t="s">
        <v>3369</v>
      </c>
      <c r="N179" s="2" t="s">
        <v>3360</v>
      </c>
      <c r="O179" s="55"/>
      <c r="AB179" s="2" t="s">
        <v>164</v>
      </c>
      <c r="AC179" s="2" t="s">
        <v>3361</v>
      </c>
      <c r="AD179" s="2" t="s">
        <v>3362</v>
      </c>
      <c r="AE179" s="2" t="s">
        <v>3363</v>
      </c>
      <c r="AF179" s="93"/>
      <c r="AG179" s="2" t="s">
        <v>3364</v>
      </c>
      <c r="AH179" s="2" t="s">
        <v>3365</v>
      </c>
      <c r="AI179" s="2">
        <v>0.0</v>
      </c>
      <c r="AJ179" s="94">
        <v>0.007148380324394377</v>
      </c>
      <c r="AK179" s="94">
        <v>0.017013232514177693</v>
      </c>
      <c r="AL179" s="79"/>
      <c r="AM179" s="2" t="s">
        <v>3559</v>
      </c>
    </row>
    <row r="180">
      <c r="A180" s="54">
        <v>45970.0</v>
      </c>
      <c r="B180" s="54">
        <v>45971.0</v>
      </c>
      <c r="C180" s="2" t="s">
        <v>145</v>
      </c>
      <c r="D180" s="2" t="s">
        <v>146</v>
      </c>
      <c r="E180" s="2" t="s">
        <v>180</v>
      </c>
      <c r="F180" s="53">
        <v>0.0</v>
      </c>
      <c r="G180" s="53">
        <v>0.0</v>
      </c>
      <c r="H180" s="53">
        <v>0.0</v>
      </c>
      <c r="I180" s="53">
        <v>0.0</v>
      </c>
      <c r="J180" s="53">
        <v>0.007336519192618396</v>
      </c>
      <c r="K180" s="2" t="s">
        <v>3531</v>
      </c>
      <c r="L180" s="53">
        <v>0.0</v>
      </c>
      <c r="M180" s="2" t="s">
        <v>3369</v>
      </c>
      <c r="N180" s="2" t="s">
        <v>3360</v>
      </c>
      <c r="O180" s="55"/>
      <c r="AB180" s="2" t="s">
        <v>164</v>
      </c>
      <c r="AC180" s="2" t="s">
        <v>3361</v>
      </c>
      <c r="AD180" s="2" t="s">
        <v>3362</v>
      </c>
      <c r="AE180" s="2" t="s">
        <v>3363</v>
      </c>
      <c r="AF180" s="93"/>
      <c r="AG180" s="2" t="s">
        <v>3364</v>
      </c>
      <c r="AH180" s="2" t="s">
        <v>3365</v>
      </c>
      <c r="AI180" s="2">
        <v>0.0</v>
      </c>
      <c r="AJ180" s="94">
        <v>5.382451386365808E-5</v>
      </c>
      <c r="AK180" s="94">
        <v>0.0</v>
      </c>
      <c r="AL180" s="79"/>
      <c r="AM180" s="2" t="s">
        <v>3560</v>
      </c>
    </row>
    <row r="181">
      <c r="A181" s="54">
        <v>45970.0</v>
      </c>
      <c r="B181" s="54">
        <v>45971.0</v>
      </c>
      <c r="C181" s="2" t="s">
        <v>301</v>
      </c>
      <c r="D181" s="2" t="s">
        <v>146</v>
      </c>
      <c r="E181" s="2" t="s">
        <v>180</v>
      </c>
      <c r="F181" s="53">
        <v>0.0</v>
      </c>
      <c r="G181" s="53">
        <v>0.0</v>
      </c>
      <c r="H181" s="53">
        <v>0.0</v>
      </c>
      <c r="I181" s="53">
        <v>0.0</v>
      </c>
      <c r="J181" s="53">
        <v>0.0055151054601902455</v>
      </c>
      <c r="K181" s="2" t="s">
        <v>3531</v>
      </c>
      <c r="L181" s="53">
        <v>0.0</v>
      </c>
      <c r="M181" s="2" t="s">
        <v>3369</v>
      </c>
      <c r="N181" s="2" t="s">
        <v>3360</v>
      </c>
      <c r="O181" s="55"/>
      <c r="AB181" s="2" t="s">
        <v>164</v>
      </c>
      <c r="AC181" s="2" t="s">
        <v>3361</v>
      </c>
      <c r="AD181" s="2" t="s">
        <v>3362</v>
      </c>
      <c r="AE181" s="2" t="s">
        <v>3363</v>
      </c>
      <c r="AF181" s="93"/>
      <c r="AG181" s="2" t="s">
        <v>3364</v>
      </c>
      <c r="AH181" s="2" t="s">
        <v>3365</v>
      </c>
      <c r="AI181" s="2">
        <v>0.0</v>
      </c>
      <c r="AJ181" s="94">
        <v>3.041638823702026E-5</v>
      </c>
      <c r="AK181" s="94">
        <v>0.0</v>
      </c>
      <c r="AL181" s="79"/>
      <c r="AM181" s="2" t="s">
        <v>3561</v>
      </c>
    </row>
    <row r="182">
      <c r="A182" s="54">
        <v>45971.0</v>
      </c>
      <c r="B182" s="54">
        <v>45972.0</v>
      </c>
      <c r="C182" s="2" t="s">
        <v>194</v>
      </c>
      <c r="D182" s="2" t="s">
        <v>146</v>
      </c>
      <c r="E182" s="2" t="s">
        <v>208</v>
      </c>
      <c r="F182" s="53">
        <v>0.0</v>
      </c>
      <c r="G182" s="53">
        <v>0.0</v>
      </c>
      <c r="H182" s="53">
        <v>0.08695652173913043</v>
      </c>
      <c r="I182" s="53">
        <v>0.08695652173913043</v>
      </c>
      <c r="J182" s="53">
        <v>0.05199110112956931</v>
      </c>
      <c r="K182" s="2" t="s">
        <v>3494</v>
      </c>
      <c r="L182" s="53">
        <v>0.0</v>
      </c>
      <c r="M182" s="2" t="s">
        <v>3369</v>
      </c>
      <c r="N182" s="2" t="s">
        <v>3360</v>
      </c>
      <c r="O182" s="55"/>
      <c r="AB182" s="2" t="s">
        <v>164</v>
      </c>
      <c r="AC182" s="2" t="s">
        <v>3361</v>
      </c>
      <c r="AD182" s="2" t="s">
        <v>3362</v>
      </c>
      <c r="AE182" s="2" t="s">
        <v>3363</v>
      </c>
      <c r="AF182" s="93"/>
      <c r="AG182" s="2" t="s">
        <v>3364</v>
      </c>
      <c r="AH182" s="2" t="s">
        <v>3365</v>
      </c>
      <c r="AI182" s="2">
        <v>0.0</v>
      </c>
      <c r="AJ182" s="94">
        <v>0.0027030745966651034</v>
      </c>
      <c r="AK182" s="94">
        <v>0.007561436672967863</v>
      </c>
      <c r="AL182" s="79"/>
      <c r="AM182" s="2" t="s">
        <v>3562</v>
      </c>
    </row>
    <row r="183">
      <c r="A183" s="54">
        <v>45971.0</v>
      </c>
      <c r="B183" s="54">
        <v>45972.0</v>
      </c>
      <c r="C183" s="2" t="s">
        <v>229</v>
      </c>
      <c r="D183" s="2" t="s">
        <v>146</v>
      </c>
      <c r="E183" s="2" t="s">
        <v>208</v>
      </c>
      <c r="F183" s="53">
        <v>0.125</v>
      </c>
      <c r="G183" s="53">
        <v>0.16666666666666666</v>
      </c>
      <c r="H183" s="53">
        <v>0.17391304347826086</v>
      </c>
      <c r="I183" s="53">
        <v>0.17391304347826086</v>
      </c>
      <c r="J183" s="53">
        <v>0.10102004575937171</v>
      </c>
      <c r="K183" s="2" t="s">
        <v>3472</v>
      </c>
      <c r="L183" s="53">
        <v>0.0</v>
      </c>
      <c r="M183" s="2" t="s">
        <v>3369</v>
      </c>
      <c r="N183" s="2" t="s">
        <v>3360</v>
      </c>
      <c r="O183" s="55"/>
      <c r="AB183" s="2" t="s">
        <v>164</v>
      </c>
      <c r="AC183" s="2" t="s">
        <v>3361</v>
      </c>
      <c r="AD183" s="2" t="s">
        <v>3362</v>
      </c>
      <c r="AE183" s="2" t="s">
        <v>3363</v>
      </c>
      <c r="AF183" s="93"/>
      <c r="AG183" s="2" t="s">
        <v>3364</v>
      </c>
      <c r="AH183" s="2" t="s">
        <v>3365</v>
      </c>
      <c r="AI183" s="2">
        <v>0.0</v>
      </c>
      <c r="AJ183" s="94">
        <v>0.010205049645225554</v>
      </c>
      <c r="AK183" s="94">
        <v>0.030245746691871453</v>
      </c>
      <c r="AL183" s="79"/>
      <c r="AM183" s="2" t="s">
        <v>3563</v>
      </c>
    </row>
    <row r="184">
      <c r="A184" s="54">
        <v>45971.0</v>
      </c>
      <c r="B184" s="54">
        <v>45972.0</v>
      </c>
      <c r="C184" s="2" t="s">
        <v>145</v>
      </c>
      <c r="D184" s="2" t="s">
        <v>146</v>
      </c>
      <c r="E184" s="2" t="s">
        <v>208</v>
      </c>
      <c r="F184" s="53">
        <v>0.0</v>
      </c>
      <c r="G184" s="53">
        <v>0.0</v>
      </c>
      <c r="H184" s="53">
        <v>0.043478260869565216</v>
      </c>
      <c r="I184" s="53">
        <v>0.043478260869565216</v>
      </c>
      <c r="J184" s="53">
        <v>0.020516870710008243</v>
      </c>
      <c r="K184" s="2" t="s">
        <v>3531</v>
      </c>
      <c r="L184" s="53">
        <v>0.0</v>
      </c>
      <c r="M184" s="2" t="s">
        <v>3369</v>
      </c>
      <c r="N184" s="2" t="s">
        <v>3360</v>
      </c>
      <c r="O184" s="55"/>
      <c r="AB184" s="2" t="s">
        <v>164</v>
      </c>
      <c r="AC184" s="2" t="s">
        <v>3361</v>
      </c>
      <c r="AD184" s="2" t="s">
        <v>3362</v>
      </c>
      <c r="AE184" s="2" t="s">
        <v>3363</v>
      </c>
      <c r="AF184" s="93"/>
      <c r="AG184" s="2" t="s">
        <v>3364</v>
      </c>
      <c r="AH184" s="2" t="s">
        <v>3365</v>
      </c>
      <c r="AI184" s="2">
        <v>0.0</v>
      </c>
      <c r="AJ184" s="94">
        <v>4.2094198373119414E-4</v>
      </c>
      <c r="AK184" s="94">
        <v>0.0018903591682419658</v>
      </c>
      <c r="AL184" s="79"/>
      <c r="AM184" s="2" t="s">
        <v>3564</v>
      </c>
    </row>
    <row r="185">
      <c r="A185" s="54">
        <v>45971.0</v>
      </c>
      <c r="B185" s="54">
        <v>45972.0</v>
      </c>
      <c r="C185" s="2" t="s">
        <v>301</v>
      </c>
      <c r="D185" s="2" t="s">
        <v>146</v>
      </c>
      <c r="E185" s="2" t="s">
        <v>208</v>
      </c>
      <c r="F185" s="53">
        <v>0.0</v>
      </c>
      <c r="G185" s="53">
        <v>0.0</v>
      </c>
      <c r="H185" s="53">
        <v>0.0</v>
      </c>
      <c r="I185" s="53">
        <v>0.0</v>
      </c>
      <c r="J185" s="53">
        <v>0.005455929947947379</v>
      </c>
      <c r="K185" s="2" t="s">
        <v>3531</v>
      </c>
      <c r="L185" s="53">
        <v>0.0</v>
      </c>
      <c r="M185" s="2" t="s">
        <v>3369</v>
      </c>
      <c r="N185" s="2" t="s">
        <v>3360</v>
      </c>
      <c r="O185" s="55"/>
      <c r="AB185" s="2" t="s">
        <v>164</v>
      </c>
      <c r="AC185" s="2" t="s">
        <v>3361</v>
      </c>
      <c r="AD185" s="2" t="s">
        <v>3362</v>
      </c>
      <c r="AE185" s="2" t="s">
        <v>3363</v>
      </c>
      <c r="AF185" s="93"/>
      <c r="AG185" s="2" t="s">
        <v>3364</v>
      </c>
      <c r="AH185" s="2" t="s">
        <v>3365</v>
      </c>
      <c r="AI185" s="2">
        <v>0.0</v>
      </c>
      <c r="AJ185" s="94">
        <v>2.9767171596909084E-5</v>
      </c>
      <c r="AK185" s="94">
        <v>0.0</v>
      </c>
      <c r="AL185" s="79"/>
      <c r="AM185" s="2" t="s">
        <v>3565</v>
      </c>
    </row>
    <row r="186">
      <c r="A186" s="54">
        <v>45972.0</v>
      </c>
      <c r="B186" s="54">
        <v>45973.0</v>
      </c>
      <c r="C186" s="2" t="s">
        <v>194</v>
      </c>
      <c r="D186" s="2" t="s">
        <v>146</v>
      </c>
      <c r="E186" s="2" t="s">
        <v>303</v>
      </c>
      <c r="F186" s="53">
        <v>0.125</v>
      </c>
      <c r="G186" s="53">
        <v>0.08333333333333333</v>
      </c>
      <c r="H186" s="53">
        <v>0.043478260869565216</v>
      </c>
      <c r="I186" s="53">
        <v>0.043478260869565216</v>
      </c>
      <c r="J186" s="53">
        <v>0.060384113131874514</v>
      </c>
      <c r="K186" s="2" t="s">
        <v>3494</v>
      </c>
      <c r="L186" s="53">
        <v>0.0</v>
      </c>
      <c r="M186" s="2" t="s">
        <v>3369</v>
      </c>
      <c r="N186" s="2" t="s">
        <v>3360</v>
      </c>
      <c r="O186" s="55"/>
      <c r="AB186" s="2" t="s">
        <v>164</v>
      </c>
      <c r="AC186" s="2" t="s">
        <v>3361</v>
      </c>
      <c r="AD186" s="2" t="s">
        <v>3362</v>
      </c>
      <c r="AE186" s="2" t="s">
        <v>3363</v>
      </c>
      <c r="AF186" s="93"/>
      <c r="AG186" s="2" t="s">
        <v>3364</v>
      </c>
      <c r="AH186" s="2" t="s">
        <v>3365</v>
      </c>
      <c r="AI186" s="2">
        <v>0.0</v>
      </c>
      <c r="AJ186" s="94">
        <v>0.0036462411187230203</v>
      </c>
      <c r="AK186" s="94">
        <v>0.0018903591682419658</v>
      </c>
      <c r="AL186" s="79"/>
      <c r="AM186" s="2" t="s">
        <v>3566</v>
      </c>
    </row>
    <row r="187">
      <c r="A187" s="54">
        <v>45972.0</v>
      </c>
      <c r="B187" s="54">
        <v>45973.0</v>
      </c>
      <c r="C187" s="2" t="s">
        <v>229</v>
      </c>
      <c r="D187" s="2" t="s">
        <v>146</v>
      </c>
      <c r="E187" s="2" t="s">
        <v>303</v>
      </c>
      <c r="F187" s="53">
        <v>0.0</v>
      </c>
      <c r="G187" s="53">
        <v>0.08333333333333333</v>
      </c>
      <c r="H187" s="53">
        <v>0.043478260869565216</v>
      </c>
      <c r="I187" s="53">
        <v>0.043478260869565216</v>
      </c>
      <c r="J187" s="53">
        <v>0.042476326092041425</v>
      </c>
      <c r="K187" s="2" t="s">
        <v>3472</v>
      </c>
      <c r="L187" s="53">
        <v>0.0</v>
      </c>
      <c r="M187" s="2" t="s">
        <v>3369</v>
      </c>
      <c r="N187" s="2" t="s">
        <v>3360</v>
      </c>
      <c r="O187" s="55"/>
      <c r="AB187" s="2" t="s">
        <v>153</v>
      </c>
      <c r="AC187" s="2" t="s">
        <v>3567</v>
      </c>
      <c r="AD187" s="2" t="s">
        <v>3362</v>
      </c>
      <c r="AE187" s="2" t="s">
        <v>3363</v>
      </c>
      <c r="AF187" s="93"/>
      <c r="AG187" s="2" t="s">
        <v>3364</v>
      </c>
      <c r="AH187" s="2" t="s">
        <v>3365</v>
      </c>
      <c r="AI187" s="2">
        <v>1.0</v>
      </c>
      <c r="AJ187" s="94">
        <v>0.9168515860941946</v>
      </c>
      <c r="AK187" s="94">
        <v>0.9149338374291116</v>
      </c>
      <c r="AL187" s="79"/>
      <c r="AM187" s="2" t="s">
        <v>3568</v>
      </c>
    </row>
    <row r="188">
      <c r="A188" s="54">
        <v>45972.0</v>
      </c>
      <c r="B188" s="54">
        <v>45973.0</v>
      </c>
      <c r="C188" s="2" t="s">
        <v>145</v>
      </c>
      <c r="D188" s="2" t="s">
        <v>146</v>
      </c>
      <c r="E188" s="2" t="s">
        <v>303</v>
      </c>
      <c r="F188" s="53">
        <v>0.0</v>
      </c>
      <c r="G188" s="53">
        <v>0.0</v>
      </c>
      <c r="H188" s="53">
        <v>0.0</v>
      </c>
      <c r="I188" s="53">
        <v>0.0</v>
      </c>
      <c r="J188" s="53">
        <v>0.007180163682853015</v>
      </c>
      <c r="K188" s="2" t="s">
        <v>3531</v>
      </c>
      <c r="L188" s="53">
        <v>0.0</v>
      </c>
      <c r="M188" s="2" t="s">
        <v>3369</v>
      </c>
      <c r="N188" s="2" t="s">
        <v>3360</v>
      </c>
      <c r="O188" s="55"/>
      <c r="AB188" s="2" t="s">
        <v>164</v>
      </c>
      <c r="AC188" s="2" t="s">
        <v>3361</v>
      </c>
      <c r="AD188" s="2" t="s">
        <v>3362</v>
      </c>
      <c r="AE188" s="2" t="s">
        <v>3363</v>
      </c>
      <c r="AF188" s="93"/>
      <c r="AG188" s="2" t="s">
        <v>3364</v>
      </c>
      <c r="AH188" s="2" t="s">
        <v>3365</v>
      </c>
      <c r="AI188" s="2">
        <v>0.0</v>
      </c>
      <c r="AJ188" s="94">
        <v>5.1554750512561374E-5</v>
      </c>
      <c r="AK188" s="94">
        <v>0.0</v>
      </c>
      <c r="AL188" s="79"/>
      <c r="AM188" s="2" t="s">
        <v>3569</v>
      </c>
    </row>
    <row r="189">
      <c r="A189" s="54">
        <v>45972.0</v>
      </c>
      <c r="B189" s="54">
        <v>45973.0</v>
      </c>
      <c r="C189" s="2" t="s">
        <v>301</v>
      </c>
      <c r="D189" s="2" t="s">
        <v>146</v>
      </c>
      <c r="E189" s="2" t="s">
        <v>303</v>
      </c>
      <c r="F189" s="53">
        <v>0.0</v>
      </c>
      <c r="G189" s="53">
        <v>0.0</v>
      </c>
      <c r="H189" s="53">
        <v>0.043478260869565216</v>
      </c>
      <c r="I189" s="53">
        <v>0.043478260869565216</v>
      </c>
      <c r="J189" s="53">
        <v>0.02098424013147846</v>
      </c>
      <c r="K189" s="2" t="s">
        <v>3531</v>
      </c>
      <c r="L189" s="53">
        <v>0.0</v>
      </c>
      <c r="M189" s="2" t="s">
        <v>3369</v>
      </c>
      <c r="N189" s="2" t="s">
        <v>3360</v>
      </c>
      <c r="O189" s="55"/>
      <c r="AB189" s="2" t="s">
        <v>164</v>
      </c>
      <c r="AC189" s="2" t="s">
        <v>3361</v>
      </c>
      <c r="AD189" s="2" t="s">
        <v>3362</v>
      </c>
      <c r="AE189" s="2" t="s">
        <v>3363</v>
      </c>
      <c r="AF189" s="93"/>
      <c r="AG189" s="2" t="s">
        <v>3364</v>
      </c>
      <c r="AH189" s="2" t="s">
        <v>3365</v>
      </c>
      <c r="AI189" s="2">
        <v>0.0</v>
      </c>
      <c r="AJ189" s="94">
        <v>4.403383338955512E-4</v>
      </c>
      <c r="AK189" s="94">
        <v>0.0018903591682419658</v>
      </c>
      <c r="AL189" s="79"/>
      <c r="AM189" s="2" t="s">
        <v>3570</v>
      </c>
    </row>
    <row r="190">
      <c r="A190" s="54">
        <v>45973.0</v>
      </c>
      <c r="B190" s="54">
        <v>45974.0</v>
      </c>
      <c r="C190" s="2" t="s">
        <v>194</v>
      </c>
      <c r="D190" s="2" t="s">
        <v>146</v>
      </c>
      <c r="E190" s="2" t="s">
        <v>148</v>
      </c>
      <c r="F190" s="53">
        <v>0.0</v>
      </c>
      <c r="G190" s="53">
        <v>0.08333333333333333</v>
      </c>
      <c r="H190" s="53">
        <v>0.08695652173913043</v>
      </c>
      <c r="I190" s="53">
        <v>0.08695652173913043</v>
      </c>
      <c r="J190" s="53">
        <v>0.06324732590340525</v>
      </c>
      <c r="K190" s="2" t="s">
        <v>3494</v>
      </c>
      <c r="L190" s="53">
        <v>0.0</v>
      </c>
      <c r="M190" s="2" t="s">
        <v>3369</v>
      </c>
      <c r="N190" s="2" t="s">
        <v>3360</v>
      </c>
      <c r="O190" s="55"/>
      <c r="AB190" s="2" t="s">
        <v>164</v>
      </c>
      <c r="AC190" s="2" t="s">
        <v>3361</v>
      </c>
      <c r="AD190" s="2" t="s">
        <v>3362</v>
      </c>
      <c r="AE190" s="2" t="s">
        <v>3363</v>
      </c>
      <c r="AF190" s="93"/>
      <c r="AG190" s="2" t="s">
        <v>3364</v>
      </c>
      <c r="AH190" s="2" t="s">
        <v>3365</v>
      </c>
      <c r="AI190" s="2">
        <v>0.0</v>
      </c>
      <c r="AJ190" s="94">
        <v>0.0040002242339315566</v>
      </c>
      <c r="AK190" s="94">
        <v>0.007561436672967863</v>
      </c>
      <c r="AL190" s="79"/>
      <c r="AM190" s="2" t="s">
        <v>3571</v>
      </c>
    </row>
    <row r="191">
      <c r="A191" s="54">
        <v>45973.0</v>
      </c>
      <c r="B191" s="54">
        <v>45974.0</v>
      </c>
      <c r="C191" s="2" t="s">
        <v>229</v>
      </c>
      <c r="D191" s="2" t="s">
        <v>146</v>
      </c>
      <c r="E191" s="2" t="s">
        <v>148</v>
      </c>
      <c r="F191" s="53">
        <v>0.0</v>
      </c>
      <c r="G191" s="53">
        <v>0.0</v>
      </c>
      <c r="H191" s="53">
        <v>0.0</v>
      </c>
      <c r="I191" s="53">
        <v>0.0</v>
      </c>
      <c r="J191" s="53">
        <v>0.027164408410876983</v>
      </c>
      <c r="K191" s="2" t="s">
        <v>3572</v>
      </c>
      <c r="L191" s="53">
        <v>0.0</v>
      </c>
      <c r="M191" s="2" t="s">
        <v>3369</v>
      </c>
      <c r="N191" s="2" t="s">
        <v>3360</v>
      </c>
      <c r="O191" s="55"/>
      <c r="AB191" s="2" t="s">
        <v>164</v>
      </c>
      <c r="AC191" s="2" t="s">
        <v>3361</v>
      </c>
      <c r="AD191" s="2" t="s">
        <v>3362</v>
      </c>
      <c r="AE191" s="2" t="s">
        <v>3363</v>
      </c>
      <c r="AF191" s="93"/>
      <c r="AG191" s="2" t="s">
        <v>3364</v>
      </c>
      <c r="AH191" s="2" t="s">
        <v>3365</v>
      </c>
      <c r="AI191" s="2">
        <v>0.0</v>
      </c>
      <c r="AJ191" s="94">
        <v>7.379050843129241E-4</v>
      </c>
      <c r="AK191" s="94">
        <v>0.0</v>
      </c>
      <c r="AL191" s="79"/>
      <c r="AM191" s="2" t="s">
        <v>3573</v>
      </c>
    </row>
    <row r="192">
      <c r="A192" s="54">
        <v>45973.0</v>
      </c>
      <c r="B192" s="54">
        <v>45974.0</v>
      </c>
      <c r="C192" s="2" t="s">
        <v>145</v>
      </c>
      <c r="D192" s="2" t="s">
        <v>146</v>
      </c>
      <c r="E192" s="2" t="s">
        <v>148</v>
      </c>
      <c r="F192" s="53">
        <v>0.0</v>
      </c>
      <c r="G192" s="53">
        <v>0.0</v>
      </c>
      <c r="H192" s="53">
        <v>0.0</v>
      </c>
      <c r="I192" s="53">
        <v>0.0</v>
      </c>
      <c r="J192" s="53">
        <v>0.00710358905198381</v>
      </c>
      <c r="K192" s="2" t="s">
        <v>3531</v>
      </c>
      <c r="L192" s="53">
        <v>0.0</v>
      </c>
      <c r="M192" s="2" t="s">
        <v>3369</v>
      </c>
      <c r="N192" s="2" t="s">
        <v>3360</v>
      </c>
      <c r="O192" s="55"/>
      <c r="AB192" s="2" t="s">
        <v>164</v>
      </c>
      <c r="AC192" s="2" t="s">
        <v>3361</v>
      </c>
      <c r="AD192" s="2" t="s">
        <v>3362</v>
      </c>
      <c r="AE192" s="2" t="s">
        <v>3363</v>
      </c>
      <c r="AF192" s="93"/>
      <c r="AG192" s="2" t="s">
        <v>3364</v>
      </c>
      <c r="AH192" s="2" t="s">
        <v>3365</v>
      </c>
      <c r="AI192" s="2">
        <v>0.0</v>
      </c>
      <c r="AJ192" s="94">
        <v>5.046097741946425E-5</v>
      </c>
      <c r="AK192" s="94">
        <v>0.0</v>
      </c>
      <c r="AL192" s="79"/>
      <c r="AM192" s="2" t="s">
        <v>3574</v>
      </c>
    </row>
    <row r="193">
      <c r="A193" s="54">
        <v>45973.0</v>
      </c>
      <c r="B193" s="54">
        <v>45974.0</v>
      </c>
      <c r="C193" s="2" t="s">
        <v>301</v>
      </c>
      <c r="D193" s="2" t="s">
        <v>146</v>
      </c>
      <c r="E193" s="2" t="s">
        <v>148</v>
      </c>
      <c r="F193" s="53">
        <v>0.0</v>
      </c>
      <c r="G193" s="53">
        <v>0.0</v>
      </c>
      <c r="H193" s="53">
        <v>0.0</v>
      </c>
      <c r="I193" s="53">
        <v>0.0</v>
      </c>
      <c r="J193" s="53">
        <v>0.00534000412715629</v>
      </c>
      <c r="K193" s="2" t="s">
        <v>3531</v>
      </c>
      <c r="L193" s="53">
        <v>0.0</v>
      </c>
      <c r="M193" s="2" t="s">
        <v>3369</v>
      </c>
      <c r="N193" s="2" t="s">
        <v>3360</v>
      </c>
      <c r="O193" s="55"/>
      <c r="AB193" s="2" t="s">
        <v>164</v>
      </c>
      <c r="AC193" s="2" t="s">
        <v>3361</v>
      </c>
      <c r="AD193" s="2" t="s">
        <v>3362</v>
      </c>
      <c r="AE193" s="2" t="s">
        <v>3363</v>
      </c>
      <c r="AF193" s="93"/>
      <c r="AG193" s="2" t="s">
        <v>3364</v>
      </c>
      <c r="AH193" s="2" t="s">
        <v>3365</v>
      </c>
      <c r="AI193" s="2">
        <v>0.0</v>
      </c>
      <c r="AJ193" s="94">
        <v>2.8515644078046208E-5</v>
      </c>
      <c r="AK193" s="94">
        <v>0.0</v>
      </c>
      <c r="AL193" s="79"/>
      <c r="AM193" s="2" t="s">
        <v>3575</v>
      </c>
    </row>
    <row r="194">
      <c r="A194" s="54">
        <v>45974.0</v>
      </c>
      <c r="B194" s="54">
        <v>45975.0</v>
      </c>
      <c r="C194" s="2" t="s">
        <v>194</v>
      </c>
      <c r="D194" s="2" t="s">
        <v>146</v>
      </c>
      <c r="E194" s="2" t="s">
        <v>196</v>
      </c>
      <c r="F194" s="53">
        <v>0.125</v>
      </c>
      <c r="G194" s="53">
        <v>0.08333333333333333</v>
      </c>
      <c r="H194" s="53">
        <v>0.13043478260869565</v>
      </c>
      <c r="I194" s="53">
        <v>0.13043478260869565</v>
      </c>
      <c r="J194" s="53">
        <v>0.08169100512609453</v>
      </c>
      <c r="K194" s="2" t="s">
        <v>3494</v>
      </c>
      <c r="L194" s="53">
        <v>0.0</v>
      </c>
      <c r="M194" s="2" t="s">
        <v>3369</v>
      </c>
      <c r="N194" s="2" t="s">
        <v>3360</v>
      </c>
      <c r="O194" s="55"/>
      <c r="AB194" s="2" t="s">
        <v>153</v>
      </c>
      <c r="AC194" s="2" t="s">
        <v>3421</v>
      </c>
      <c r="AD194" s="2" t="s">
        <v>3362</v>
      </c>
      <c r="AE194" s="2" t="s">
        <v>3363</v>
      </c>
      <c r="AF194" s="93"/>
      <c r="AG194" s="2" t="s">
        <v>3364</v>
      </c>
      <c r="AH194" s="2" t="s">
        <v>3365</v>
      </c>
      <c r="AI194" s="2">
        <v>1.0</v>
      </c>
      <c r="AJ194" s="94">
        <v>0.8432914100663226</v>
      </c>
      <c r="AK194" s="94">
        <v>0.7561436672967864</v>
      </c>
      <c r="AL194" s="79"/>
      <c r="AM194" s="2" t="s">
        <v>3576</v>
      </c>
    </row>
    <row r="195">
      <c r="A195" s="54">
        <v>45974.0</v>
      </c>
      <c r="B195" s="54">
        <v>45975.0</v>
      </c>
      <c r="C195" s="2" t="s">
        <v>229</v>
      </c>
      <c r="D195" s="2" t="s">
        <v>146</v>
      </c>
      <c r="E195" s="2" t="s">
        <v>196</v>
      </c>
      <c r="F195" s="53">
        <v>0.0</v>
      </c>
      <c r="G195" s="53">
        <v>0.0</v>
      </c>
      <c r="H195" s="53">
        <v>0.0</v>
      </c>
      <c r="I195" s="53">
        <v>0.0</v>
      </c>
      <c r="J195" s="53">
        <v>0.026875571262123123</v>
      </c>
      <c r="K195" s="2" t="s">
        <v>3572</v>
      </c>
      <c r="L195" s="53">
        <v>0.0</v>
      </c>
      <c r="M195" s="2" t="s">
        <v>3369</v>
      </c>
      <c r="N195" s="2" t="s">
        <v>3360</v>
      </c>
      <c r="O195" s="55"/>
      <c r="AB195" s="2" t="s">
        <v>164</v>
      </c>
      <c r="AC195" s="2" t="s">
        <v>3361</v>
      </c>
      <c r="AD195" s="2" t="s">
        <v>3362</v>
      </c>
      <c r="AE195" s="2" t="s">
        <v>3363</v>
      </c>
      <c r="AF195" s="93"/>
      <c r="AG195" s="2" t="s">
        <v>3364</v>
      </c>
      <c r="AH195" s="2" t="s">
        <v>3365</v>
      </c>
      <c r="AI195" s="2">
        <v>0.0</v>
      </c>
      <c r="AJ195" s="94">
        <v>7.222963306654582E-4</v>
      </c>
      <c r="AK195" s="94">
        <v>0.0</v>
      </c>
      <c r="AL195" s="79"/>
      <c r="AM195" s="2" t="s">
        <v>3577</v>
      </c>
    </row>
    <row r="196">
      <c r="A196" s="54">
        <v>45974.0</v>
      </c>
      <c r="B196" s="54">
        <v>45975.0</v>
      </c>
      <c r="C196" s="2" t="s">
        <v>145</v>
      </c>
      <c r="D196" s="2" t="s">
        <v>146</v>
      </c>
      <c r="E196" s="2" t="s">
        <v>196</v>
      </c>
      <c r="F196" s="53">
        <v>0.0</v>
      </c>
      <c r="G196" s="53">
        <v>0.0</v>
      </c>
      <c r="H196" s="53">
        <v>0.043478260869565216</v>
      </c>
      <c r="I196" s="53">
        <v>0.043478260869565216</v>
      </c>
      <c r="J196" s="53">
        <v>0.021021562417831798</v>
      </c>
      <c r="K196" s="2" t="s">
        <v>3531</v>
      </c>
      <c r="L196" s="53">
        <v>0.0</v>
      </c>
      <c r="M196" s="2" t="s">
        <v>3369</v>
      </c>
      <c r="N196" s="2" t="s">
        <v>3360</v>
      </c>
      <c r="O196" s="55"/>
      <c r="AB196" s="2" t="s">
        <v>164</v>
      </c>
      <c r="AC196" s="2" t="s">
        <v>3361</v>
      </c>
      <c r="AD196" s="2" t="s">
        <v>3362</v>
      </c>
      <c r="AE196" s="2" t="s">
        <v>3363</v>
      </c>
      <c r="AF196" s="93"/>
      <c r="AG196" s="2" t="s">
        <v>3364</v>
      </c>
      <c r="AH196" s="2" t="s">
        <v>3365</v>
      </c>
      <c r="AI196" s="2">
        <v>0.0</v>
      </c>
      <c r="AJ196" s="94">
        <v>4.4190608648679824E-4</v>
      </c>
      <c r="AK196" s="94">
        <v>0.0018903591682419658</v>
      </c>
      <c r="AL196" s="79"/>
      <c r="AM196" s="2" t="s">
        <v>3578</v>
      </c>
    </row>
    <row r="197">
      <c r="A197" s="54">
        <v>45974.0</v>
      </c>
      <c r="B197" s="54">
        <v>45975.0</v>
      </c>
      <c r="C197" s="2" t="s">
        <v>301</v>
      </c>
      <c r="D197" s="2" t="s">
        <v>146</v>
      </c>
      <c r="E197" s="2" t="s">
        <v>196</v>
      </c>
      <c r="F197" s="53">
        <v>0.0</v>
      </c>
      <c r="G197" s="53">
        <v>0.0</v>
      </c>
      <c r="H197" s="53">
        <v>0.0</v>
      </c>
      <c r="I197" s="53">
        <v>0.0</v>
      </c>
      <c r="J197" s="53">
        <v>0.005283224257589753</v>
      </c>
      <c r="K197" s="2" t="s">
        <v>3531</v>
      </c>
      <c r="L197" s="53">
        <v>0.0</v>
      </c>
      <c r="M197" s="2" t="s">
        <v>3369</v>
      </c>
      <c r="N197" s="2" t="s">
        <v>3360</v>
      </c>
      <c r="O197" s="55"/>
      <c r="AB197" s="2" t="s">
        <v>164</v>
      </c>
      <c r="AC197" s="2" t="s">
        <v>3361</v>
      </c>
      <c r="AD197" s="2" t="s">
        <v>3362</v>
      </c>
      <c r="AE197" s="2" t="s">
        <v>3363</v>
      </c>
      <c r="AF197" s="93"/>
      <c r="AG197" s="2" t="s">
        <v>3364</v>
      </c>
      <c r="AH197" s="2" t="s">
        <v>3365</v>
      </c>
      <c r="AI197" s="2">
        <v>0.0</v>
      </c>
      <c r="AJ197" s="94">
        <v>2.7912458555984796E-5</v>
      </c>
      <c r="AK197" s="94">
        <v>0.0</v>
      </c>
      <c r="AL197" s="79"/>
      <c r="AM197" s="2" t="s">
        <v>3579</v>
      </c>
    </row>
    <row r="198">
      <c r="A198" s="54">
        <v>45975.0</v>
      </c>
      <c r="B198" s="54">
        <v>45976.0</v>
      </c>
      <c r="C198" s="2" t="s">
        <v>194</v>
      </c>
      <c r="D198" s="2" t="s">
        <v>146</v>
      </c>
      <c r="E198" s="2" t="s">
        <v>288</v>
      </c>
      <c r="F198" s="53">
        <v>0.125</v>
      </c>
      <c r="G198" s="53">
        <v>0.08333333333333333</v>
      </c>
      <c r="H198" s="53">
        <v>0.043478260869565216</v>
      </c>
      <c r="I198" s="53">
        <v>0.043478260869565216</v>
      </c>
      <c r="J198" s="53">
        <v>0.06482547925416704</v>
      </c>
      <c r="K198" s="2" t="s">
        <v>196</v>
      </c>
      <c r="L198" s="53">
        <v>0.5</v>
      </c>
      <c r="M198" s="2" t="s">
        <v>3580</v>
      </c>
      <c r="N198" s="2" t="s">
        <v>3360</v>
      </c>
      <c r="O198" s="55"/>
      <c r="AB198" s="2" t="s">
        <v>164</v>
      </c>
      <c r="AC198" s="2" t="s">
        <v>3361</v>
      </c>
      <c r="AD198" s="2" t="s">
        <v>3362</v>
      </c>
      <c r="AE198" s="2" t="s">
        <v>3363</v>
      </c>
      <c r="AF198" s="93"/>
      <c r="AG198" s="2" t="s">
        <v>3364</v>
      </c>
      <c r="AH198" s="2" t="s">
        <v>3365</v>
      </c>
      <c r="AI198" s="2">
        <v>0.0</v>
      </c>
      <c r="AJ198" s="94">
        <v>0.004202342760532441</v>
      </c>
      <c r="AK198" s="94">
        <v>0.0018903591682419658</v>
      </c>
      <c r="AL198" s="79"/>
      <c r="AM198" s="2" t="s">
        <v>3581</v>
      </c>
    </row>
    <row r="199">
      <c r="A199" s="54">
        <v>45975.0</v>
      </c>
      <c r="B199" s="54">
        <v>45976.0</v>
      </c>
      <c r="C199" s="2" t="s">
        <v>229</v>
      </c>
      <c r="D199" s="2" t="s">
        <v>146</v>
      </c>
      <c r="E199" s="2" t="s">
        <v>288</v>
      </c>
      <c r="F199" s="53">
        <v>0.0</v>
      </c>
      <c r="G199" s="53">
        <v>0.0</v>
      </c>
      <c r="H199" s="53">
        <v>0.0</v>
      </c>
      <c r="I199" s="53">
        <v>0.0</v>
      </c>
      <c r="J199" s="53">
        <v>0.02659064891615982</v>
      </c>
      <c r="K199" s="2" t="s">
        <v>3572</v>
      </c>
      <c r="L199" s="53">
        <v>0.0</v>
      </c>
      <c r="M199" s="2" t="s">
        <v>3369</v>
      </c>
      <c r="N199" s="2" t="s">
        <v>3360</v>
      </c>
      <c r="O199" s="55"/>
      <c r="AB199" s="2" t="s">
        <v>164</v>
      </c>
      <c r="AC199" s="2" t="s">
        <v>3361</v>
      </c>
      <c r="AD199" s="2" t="s">
        <v>3362</v>
      </c>
      <c r="AE199" s="2" t="s">
        <v>3363</v>
      </c>
      <c r="AF199" s="93"/>
      <c r="AG199" s="2" t="s">
        <v>3364</v>
      </c>
      <c r="AH199" s="2" t="s">
        <v>3365</v>
      </c>
      <c r="AI199" s="2">
        <v>0.0</v>
      </c>
      <c r="AJ199" s="94">
        <v>7.070626097824714E-4</v>
      </c>
      <c r="AK199" s="94">
        <v>0.0</v>
      </c>
      <c r="AL199" s="79"/>
      <c r="AM199" s="2" t="s">
        <v>3582</v>
      </c>
    </row>
    <row r="200">
      <c r="A200" s="54">
        <v>45975.0</v>
      </c>
      <c r="B200" s="54">
        <v>45976.0</v>
      </c>
      <c r="C200" s="2" t="s">
        <v>145</v>
      </c>
      <c r="D200" s="2" t="s">
        <v>146</v>
      </c>
      <c r="E200" s="2" t="s">
        <v>288</v>
      </c>
      <c r="F200" s="53">
        <v>0.0</v>
      </c>
      <c r="G200" s="53">
        <v>0.08333333333333333</v>
      </c>
      <c r="H200" s="53">
        <v>0.043478260869565216</v>
      </c>
      <c r="I200" s="53">
        <v>0.043478260869565216</v>
      </c>
      <c r="J200" s="53">
        <v>0.03094524535232166</v>
      </c>
      <c r="K200" s="2" t="s">
        <v>3531</v>
      </c>
      <c r="L200" s="53">
        <v>0.0</v>
      </c>
      <c r="M200" s="2" t="s">
        <v>3369</v>
      </c>
      <c r="N200" s="2" t="s">
        <v>3360</v>
      </c>
      <c r="O200" s="55"/>
      <c r="AB200" s="2" t="s">
        <v>164</v>
      </c>
      <c r="AC200" s="2" t="s">
        <v>3361</v>
      </c>
      <c r="AD200" s="2" t="s">
        <v>3362</v>
      </c>
      <c r="AE200" s="2" t="s">
        <v>3363</v>
      </c>
      <c r="AF200" s="93"/>
      <c r="AG200" s="2" t="s">
        <v>3364</v>
      </c>
      <c r="AH200" s="2" t="s">
        <v>3365</v>
      </c>
      <c r="AI200" s="2">
        <v>0.0</v>
      </c>
      <c r="AJ200" s="94">
        <v>9.576082099153854E-4</v>
      </c>
      <c r="AK200" s="94">
        <v>0.0018903591682419658</v>
      </c>
      <c r="AL200" s="79"/>
      <c r="AM200" s="2" t="s">
        <v>3583</v>
      </c>
    </row>
    <row r="201">
      <c r="A201" s="54">
        <v>45975.0</v>
      </c>
      <c r="B201" s="54">
        <v>45976.0</v>
      </c>
      <c r="C201" s="2" t="s">
        <v>301</v>
      </c>
      <c r="D201" s="2" t="s">
        <v>146</v>
      </c>
      <c r="E201" s="2" t="s">
        <v>288</v>
      </c>
      <c r="F201" s="53">
        <v>0.0</v>
      </c>
      <c r="G201" s="53">
        <v>0.0</v>
      </c>
      <c r="H201" s="53">
        <v>0.0</v>
      </c>
      <c r="I201" s="53">
        <v>0.0</v>
      </c>
      <c r="J201" s="53">
        <v>0.005227213963518565</v>
      </c>
      <c r="K201" s="2" t="s">
        <v>3531</v>
      </c>
      <c r="L201" s="53">
        <v>0.0</v>
      </c>
      <c r="M201" s="2" t="s">
        <v>3369</v>
      </c>
      <c r="N201" s="2" t="s">
        <v>3360</v>
      </c>
      <c r="O201" s="55"/>
      <c r="AB201" s="2" t="s">
        <v>164</v>
      </c>
      <c r="AC201" s="2" t="s">
        <v>3361</v>
      </c>
      <c r="AD201" s="2" t="s">
        <v>3362</v>
      </c>
      <c r="AE201" s="2" t="s">
        <v>3363</v>
      </c>
      <c r="AF201" s="93"/>
      <c r="AG201" s="2" t="s">
        <v>3364</v>
      </c>
      <c r="AH201" s="2" t="s">
        <v>3365</v>
      </c>
      <c r="AI201" s="2">
        <v>0.0</v>
      </c>
      <c r="AJ201" s="94">
        <v>2.7323765820403466E-5</v>
      </c>
      <c r="AK201" s="94">
        <v>0.0</v>
      </c>
      <c r="AL201" s="79"/>
      <c r="AM201" s="2" t="s">
        <v>3584</v>
      </c>
    </row>
    <row r="202">
      <c r="A202" s="54">
        <v>45976.0</v>
      </c>
      <c r="B202" s="54">
        <v>45977.0</v>
      </c>
      <c r="C202" s="2" t="s">
        <v>194</v>
      </c>
      <c r="D202" s="2" t="s">
        <v>146</v>
      </c>
      <c r="E202" s="2" t="s">
        <v>256</v>
      </c>
      <c r="F202" s="53">
        <v>0.0</v>
      </c>
      <c r="G202" s="53">
        <v>0.0</v>
      </c>
      <c r="H202" s="53">
        <v>0.0</v>
      </c>
      <c r="I202" s="53">
        <v>0.0</v>
      </c>
      <c r="J202" s="53">
        <v>0.0313362639304585</v>
      </c>
      <c r="K202" s="2" t="s">
        <v>196</v>
      </c>
      <c r="L202" s="53">
        <v>0.5</v>
      </c>
      <c r="M202" s="2" t="s">
        <v>3580</v>
      </c>
      <c r="N202" s="2" t="s">
        <v>3360</v>
      </c>
      <c r="O202" s="55"/>
      <c r="AB202" s="2" t="s">
        <v>164</v>
      </c>
      <c r="AC202" s="2" t="s">
        <v>3361</v>
      </c>
      <c r="AD202" s="2" t="s">
        <v>3362</v>
      </c>
      <c r="AE202" s="2" t="s">
        <v>3363</v>
      </c>
      <c r="AF202" s="93"/>
      <c r="AG202" s="2" t="s">
        <v>3364</v>
      </c>
      <c r="AH202" s="2" t="s">
        <v>3365</v>
      </c>
      <c r="AI202" s="2">
        <v>0.0</v>
      </c>
      <c r="AJ202" s="94">
        <v>9.819614371193543E-4</v>
      </c>
      <c r="AK202" s="94">
        <v>0.0</v>
      </c>
      <c r="AL202" s="79"/>
      <c r="AM202" s="2" t="s">
        <v>3585</v>
      </c>
    </row>
    <row r="203">
      <c r="A203" s="54">
        <v>45976.0</v>
      </c>
      <c r="B203" s="54">
        <v>45977.0</v>
      </c>
      <c r="C203" s="2" t="s">
        <v>229</v>
      </c>
      <c r="D203" s="2" t="s">
        <v>146</v>
      </c>
      <c r="E203" s="2" t="s">
        <v>256</v>
      </c>
      <c r="F203" s="53">
        <v>0.0</v>
      </c>
      <c r="G203" s="53">
        <v>0.0</v>
      </c>
      <c r="H203" s="53">
        <v>0.0</v>
      </c>
      <c r="I203" s="53">
        <v>0.0</v>
      </c>
      <c r="J203" s="53">
        <v>0.02630957059885393</v>
      </c>
      <c r="K203" s="2" t="s">
        <v>3572</v>
      </c>
      <c r="L203" s="53">
        <v>0.0</v>
      </c>
      <c r="M203" s="2" t="s">
        <v>3369</v>
      </c>
      <c r="N203" s="2" t="s">
        <v>3360</v>
      </c>
      <c r="O203" s="55"/>
      <c r="AB203" s="2" t="s">
        <v>164</v>
      </c>
      <c r="AC203" s="2" t="s">
        <v>3361</v>
      </c>
      <c r="AD203" s="2" t="s">
        <v>3362</v>
      </c>
      <c r="AE203" s="2" t="s">
        <v>3363</v>
      </c>
      <c r="AF203" s="93"/>
      <c r="AG203" s="2" t="s">
        <v>3364</v>
      </c>
      <c r="AH203" s="2" t="s">
        <v>3365</v>
      </c>
      <c r="AI203" s="2">
        <v>0.0</v>
      </c>
      <c r="AJ203" s="94">
        <v>6.921935050960791E-4</v>
      </c>
      <c r="AK203" s="94">
        <v>0.0</v>
      </c>
      <c r="AL203" s="79"/>
      <c r="AM203" s="2" t="s">
        <v>3586</v>
      </c>
    </row>
    <row r="204">
      <c r="A204" s="54">
        <v>45976.0</v>
      </c>
      <c r="B204" s="54">
        <v>45977.0</v>
      </c>
      <c r="C204" s="2" t="s">
        <v>145</v>
      </c>
      <c r="D204" s="2" t="s">
        <v>146</v>
      </c>
      <c r="E204" s="2" t="s">
        <v>256</v>
      </c>
      <c r="F204" s="53">
        <v>0.0</v>
      </c>
      <c r="G204" s="53">
        <v>0.0</v>
      </c>
      <c r="H204" s="53">
        <v>0.0</v>
      </c>
      <c r="I204" s="53">
        <v>0.0</v>
      </c>
      <c r="J204" s="53">
        <v>0.006880045935164916</v>
      </c>
      <c r="K204" s="2" t="s">
        <v>3531</v>
      </c>
      <c r="L204" s="53">
        <v>0.0</v>
      </c>
      <c r="M204" s="2" t="s">
        <v>3369</v>
      </c>
      <c r="N204" s="2" t="s">
        <v>3360</v>
      </c>
      <c r="O204" s="55"/>
      <c r="AB204" s="2" t="s">
        <v>164</v>
      </c>
      <c r="AC204" s="2" t="s">
        <v>3361</v>
      </c>
      <c r="AD204" s="2" t="s">
        <v>3362</v>
      </c>
      <c r="AE204" s="2" t="s">
        <v>3363</v>
      </c>
      <c r="AF204" s="93"/>
      <c r="AG204" s="2" t="s">
        <v>3364</v>
      </c>
      <c r="AH204" s="2" t="s">
        <v>3365</v>
      </c>
      <c r="AI204" s="2">
        <v>0.0</v>
      </c>
      <c r="AJ204" s="94">
        <v>4.733503206997929E-5</v>
      </c>
      <c r="AK204" s="94">
        <v>0.0</v>
      </c>
      <c r="AL204" s="79"/>
      <c r="AM204" s="2" t="s">
        <v>3587</v>
      </c>
    </row>
    <row r="205">
      <c r="A205" s="54">
        <v>45976.0</v>
      </c>
      <c r="B205" s="54">
        <v>45977.0</v>
      </c>
      <c r="C205" s="2" t="s">
        <v>301</v>
      </c>
      <c r="D205" s="2" t="s">
        <v>146</v>
      </c>
      <c r="E205" s="2" t="s">
        <v>256</v>
      </c>
      <c r="F205" s="53">
        <v>0.0</v>
      </c>
      <c r="G205" s="53">
        <v>0.08333333333333333</v>
      </c>
      <c r="H205" s="53">
        <v>0.041666666666666664</v>
      </c>
      <c r="I205" s="53">
        <v>0.041666666666666664</v>
      </c>
      <c r="J205" s="53">
        <v>0.027428755190725428</v>
      </c>
      <c r="K205" s="2" t="s">
        <v>3531</v>
      </c>
      <c r="L205" s="53">
        <v>0.0</v>
      </c>
      <c r="M205" s="2" t="s">
        <v>3369</v>
      </c>
      <c r="N205" s="2" t="s">
        <v>3360</v>
      </c>
      <c r="O205" s="55"/>
      <c r="AB205" s="2" t="s">
        <v>164</v>
      </c>
      <c r="AC205" s="2" t="s">
        <v>3361</v>
      </c>
      <c r="AD205" s="2" t="s">
        <v>3362</v>
      </c>
      <c r="AE205" s="2" t="s">
        <v>3363</v>
      </c>
      <c r="AF205" s="93"/>
      <c r="AG205" s="2" t="s">
        <v>3364</v>
      </c>
      <c r="AH205" s="2" t="s">
        <v>3365</v>
      </c>
      <c r="AI205" s="2">
        <v>0.0</v>
      </c>
      <c r="AJ205" s="94">
        <v>7.523366113127471E-4</v>
      </c>
      <c r="AK205" s="94">
        <v>0.001736111111111111</v>
      </c>
      <c r="AL205" s="79"/>
      <c r="AM205" s="2" t="s">
        <v>3588</v>
      </c>
    </row>
    <row r="206">
      <c r="A206" s="54">
        <v>45977.0</v>
      </c>
      <c r="B206" s="54">
        <v>45978.0</v>
      </c>
      <c r="C206" s="2" t="s">
        <v>194</v>
      </c>
      <c r="D206" s="2" t="s">
        <v>146</v>
      </c>
      <c r="E206" s="2" t="s">
        <v>180</v>
      </c>
      <c r="F206" s="53">
        <v>0.0</v>
      </c>
      <c r="G206" s="53">
        <v>0.0</v>
      </c>
      <c r="H206" s="53">
        <v>0.041666666666666664</v>
      </c>
      <c r="I206" s="53">
        <v>0.041666666666666664</v>
      </c>
      <c r="J206" s="53">
        <v>0.043306252282903614</v>
      </c>
      <c r="K206" s="2" t="s">
        <v>196</v>
      </c>
      <c r="L206" s="53">
        <v>0.5</v>
      </c>
      <c r="M206" s="2" t="s">
        <v>3580</v>
      </c>
      <c r="N206" s="2" t="s">
        <v>3360</v>
      </c>
      <c r="O206" s="55"/>
      <c r="AB206" s="2" t="s">
        <v>164</v>
      </c>
      <c r="AC206" s="2" t="s">
        <v>3361</v>
      </c>
      <c r="AD206" s="2" t="s">
        <v>3362</v>
      </c>
      <c r="AE206" s="2" t="s">
        <v>3363</v>
      </c>
      <c r="AF206" s="93"/>
      <c r="AG206" s="2" t="s">
        <v>3364</v>
      </c>
      <c r="AH206" s="2" t="s">
        <v>3365</v>
      </c>
      <c r="AI206" s="2">
        <v>0.0</v>
      </c>
      <c r="AJ206" s="94">
        <v>0.0018754314867904945</v>
      </c>
      <c r="AK206" s="94">
        <v>0.001736111111111111</v>
      </c>
      <c r="AL206" s="79"/>
      <c r="AM206" s="2" t="s">
        <v>3589</v>
      </c>
    </row>
    <row r="207">
      <c r="A207" s="54">
        <v>45977.0</v>
      </c>
      <c r="B207" s="54">
        <v>45978.0</v>
      </c>
      <c r="C207" s="2" t="s">
        <v>229</v>
      </c>
      <c r="D207" s="2" t="s">
        <v>146</v>
      </c>
      <c r="E207" s="2" t="s">
        <v>180</v>
      </c>
      <c r="F207" s="53">
        <v>0.125</v>
      </c>
      <c r="G207" s="53">
        <v>0.08333333333333333</v>
      </c>
      <c r="H207" s="53">
        <v>0.125</v>
      </c>
      <c r="I207" s="53">
        <v>0.125</v>
      </c>
      <c r="J207" s="53">
        <v>0.08354905365651283</v>
      </c>
      <c r="K207" s="2" t="s">
        <v>3572</v>
      </c>
      <c r="L207" s="53">
        <v>0.0</v>
      </c>
      <c r="M207" s="2" t="s">
        <v>3369</v>
      </c>
      <c r="N207" s="2" t="s">
        <v>3360</v>
      </c>
      <c r="O207" s="55"/>
      <c r="AB207" s="2" t="s">
        <v>164</v>
      </c>
      <c r="AC207" s="2" t="s">
        <v>3361</v>
      </c>
      <c r="AD207" s="2" t="s">
        <v>3362</v>
      </c>
      <c r="AE207" s="2" t="s">
        <v>3363</v>
      </c>
      <c r="AF207" s="93"/>
      <c r="AG207" s="2" t="s">
        <v>3364</v>
      </c>
      <c r="AH207" s="2" t="s">
        <v>3365</v>
      </c>
      <c r="AI207" s="2">
        <v>0.0</v>
      </c>
      <c r="AJ207" s="94">
        <v>0.00698044436689886</v>
      </c>
      <c r="AK207" s="94">
        <v>0.015625</v>
      </c>
      <c r="AL207" s="79"/>
      <c r="AM207" s="2" t="s">
        <v>3590</v>
      </c>
    </row>
    <row r="208">
      <c r="A208" s="54">
        <v>45977.0</v>
      </c>
      <c r="B208" s="54">
        <v>45978.0</v>
      </c>
      <c r="C208" s="2" t="s">
        <v>145</v>
      </c>
      <c r="D208" s="2" t="s">
        <v>146</v>
      </c>
      <c r="E208" s="2" t="s">
        <v>180</v>
      </c>
      <c r="F208" s="53">
        <v>0.0</v>
      </c>
      <c r="G208" s="53">
        <v>0.0</v>
      </c>
      <c r="H208" s="53">
        <v>0.0</v>
      </c>
      <c r="I208" s="53">
        <v>0.0</v>
      </c>
      <c r="J208" s="53">
        <v>0.00680753011587794</v>
      </c>
      <c r="K208" s="2" t="s">
        <v>3531</v>
      </c>
      <c r="L208" s="53">
        <v>0.0</v>
      </c>
      <c r="M208" s="2" t="s">
        <v>3369</v>
      </c>
      <c r="N208" s="2" t="s">
        <v>3360</v>
      </c>
      <c r="O208" s="55"/>
      <c r="AB208" s="2" t="s">
        <v>164</v>
      </c>
      <c r="AC208" s="2" t="s">
        <v>3361</v>
      </c>
      <c r="AD208" s="2" t="s">
        <v>3362</v>
      </c>
      <c r="AE208" s="2" t="s">
        <v>3363</v>
      </c>
      <c r="AF208" s="93"/>
      <c r="AG208" s="2" t="s">
        <v>3364</v>
      </c>
      <c r="AH208" s="2" t="s">
        <v>3365</v>
      </c>
      <c r="AI208" s="2">
        <v>0.0</v>
      </c>
      <c r="AJ208" s="94">
        <v>4.634246627858512E-5</v>
      </c>
      <c r="AK208" s="94">
        <v>0.0</v>
      </c>
      <c r="AL208" s="79"/>
      <c r="AM208" s="2" t="s">
        <v>3591</v>
      </c>
    </row>
    <row r="209">
      <c r="A209" s="54">
        <v>45977.0</v>
      </c>
      <c r="B209" s="54">
        <v>45978.0</v>
      </c>
      <c r="C209" s="2" t="s">
        <v>301</v>
      </c>
      <c r="D209" s="2" t="s">
        <v>146</v>
      </c>
      <c r="E209" s="2" t="s">
        <v>180</v>
      </c>
      <c r="F209" s="53">
        <v>0.0</v>
      </c>
      <c r="G209" s="53">
        <v>0.0</v>
      </c>
      <c r="H209" s="53">
        <v>0.0</v>
      </c>
      <c r="I209" s="53">
        <v>0.0</v>
      </c>
      <c r="J209" s="53">
        <v>0.005117446779156924</v>
      </c>
      <c r="K209" s="2" t="s">
        <v>3531</v>
      </c>
      <c r="L209" s="53">
        <v>0.0</v>
      </c>
      <c r="M209" s="2" t="s">
        <v>3369</v>
      </c>
      <c r="N209" s="2" t="s">
        <v>3360</v>
      </c>
      <c r="O209" s="55"/>
      <c r="AB209" s="2" t="s">
        <v>164</v>
      </c>
      <c r="AC209" s="2" t="s">
        <v>3361</v>
      </c>
      <c r="AD209" s="2" t="s">
        <v>3362</v>
      </c>
      <c r="AE209" s="2" t="s">
        <v>3363</v>
      </c>
      <c r="AF209" s="93"/>
      <c r="AG209" s="2" t="s">
        <v>3364</v>
      </c>
      <c r="AH209" s="2" t="s">
        <v>3365</v>
      </c>
      <c r="AI209" s="2">
        <v>0.0</v>
      </c>
      <c r="AJ209" s="94">
        <v>2.6188261537503576E-5</v>
      </c>
      <c r="AK209" s="94">
        <v>0.0</v>
      </c>
      <c r="AL209" s="79"/>
      <c r="AM209" s="2" t="s">
        <v>3592</v>
      </c>
    </row>
    <row r="210">
      <c r="A210" s="54">
        <v>45978.0</v>
      </c>
      <c r="B210" s="54">
        <v>45979.0</v>
      </c>
      <c r="C210" s="2" t="s">
        <v>194</v>
      </c>
      <c r="D210" s="2" t="s">
        <v>146</v>
      </c>
      <c r="E210" s="2" t="s">
        <v>208</v>
      </c>
      <c r="F210" s="53">
        <v>0.0</v>
      </c>
      <c r="G210" s="53">
        <v>0.0</v>
      </c>
      <c r="H210" s="53">
        <v>0.08333333333333333</v>
      </c>
      <c r="I210" s="53">
        <v>0.08333333333333333</v>
      </c>
      <c r="J210" s="53">
        <v>0.05337783605601916</v>
      </c>
      <c r="K210" s="2" t="s">
        <v>196</v>
      </c>
      <c r="L210" s="53">
        <v>0.5</v>
      </c>
      <c r="M210" s="2" t="s">
        <v>3580</v>
      </c>
      <c r="N210" s="2" t="s">
        <v>3360</v>
      </c>
      <c r="O210" s="55"/>
      <c r="AB210" s="2" t="s">
        <v>164</v>
      </c>
      <c r="AC210" s="2" t="s">
        <v>3361</v>
      </c>
      <c r="AD210" s="2" t="s">
        <v>3362</v>
      </c>
      <c r="AE210" s="2" t="s">
        <v>3363</v>
      </c>
      <c r="AF210" s="93"/>
      <c r="AG210" s="2" t="s">
        <v>3364</v>
      </c>
      <c r="AH210" s="2" t="s">
        <v>3365</v>
      </c>
      <c r="AI210" s="2">
        <v>0.0</v>
      </c>
      <c r="AJ210" s="94">
        <v>0.002849193382023259</v>
      </c>
      <c r="AK210" s="94">
        <v>0.006944444444444444</v>
      </c>
      <c r="AL210" s="79"/>
      <c r="AM210" s="2" t="s">
        <v>3593</v>
      </c>
    </row>
    <row r="211">
      <c r="A211" s="54">
        <v>45978.0</v>
      </c>
      <c r="B211" s="54">
        <v>45979.0</v>
      </c>
      <c r="C211" s="2" t="s">
        <v>229</v>
      </c>
      <c r="D211" s="2" t="s">
        <v>146</v>
      </c>
      <c r="E211" s="2" t="s">
        <v>208</v>
      </c>
      <c r="F211" s="53">
        <v>0.125</v>
      </c>
      <c r="G211" s="53">
        <v>0.08333333333333333</v>
      </c>
      <c r="H211" s="53">
        <v>0.16666666666666666</v>
      </c>
      <c r="I211" s="53">
        <v>0.16666666666666666</v>
      </c>
      <c r="J211" s="53">
        <v>0.09878071803335561</v>
      </c>
      <c r="K211" s="2" t="s">
        <v>3572</v>
      </c>
      <c r="L211" s="53">
        <v>0.0</v>
      </c>
      <c r="M211" s="2" t="s">
        <v>3369</v>
      </c>
      <c r="N211" s="2" t="s">
        <v>3360</v>
      </c>
      <c r="O211" s="55"/>
      <c r="AB211" s="2" t="s">
        <v>164</v>
      </c>
      <c r="AC211" s="2" t="s">
        <v>3361</v>
      </c>
      <c r="AD211" s="2" t="s">
        <v>3362</v>
      </c>
      <c r="AE211" s="2" t="s">
        <v>3363</v>
      </c>
      <c r="AF211" s="93"/>
      <c r="AG211" s="2" t="s">
        <v>3364</v>
      </c>
      <c r="AH211" s="2" t="s">
        <v>3365</v>
      </c>
      <c r="AI211" s="2">
        <v>0.0</v>
      </c>
      <c r="AJ211" s="94">
        <v>0.009757630255185307</v>
      </c>
      <c r="AK211" s="94">
        <v>0.027777777777777776</v>
      </c>
      <c r="AL211" s="79"/>
      <c r="AM211" s="2" t="s">
        <v>3594</v>
      </c>
    </row>
    <row r="212">
      <c r="A212" s="54">
        <v>45978.0</v>
      </c>
      <c r="B212" s="54">
        <v>45979.0</v>
      </c>
      <c r="C212" s="2" t="s">
        <v>145</v>
      </c>
      <c r="D212" s="2" t="s">
        <v>146</v>
      </c>
      <c r="E212" s="2" t="s">
        <v>208</v>
      </c>
      <c r="F212" s="53">
        <v>0.0</v>
      </c>
      <c r="G212" s="53">
        <v>0.0</v>
      </c>
      <c r="H212" s="53">
        <v>0.041666666666666664</v>
      </c>
      <c r="I212" s="53">
        <v>0.041666666666666664</v>
      </c>
      <c r="J212" s="53">
        <v>0.01903625699686934</v>
      </c>
      <c r="K212" s="2" t="s">
        <v>3531</v>
      </c>
      <c r="L212" s="53">
        <v>0.0</v>
      </c>
      <c r="M212" s="2" t="s">
        <v>3369</v>
      </c>
      <c r="N212" s="2" t="s">
        <v>3360</v>
      </c>
      <c r="O212" s="55"/>
      <c r="AB212" s="2" t="s">
        <v>164</v>
      </c>
      <c r="AC212" s="2" t="s">
        <v>3361</v>
      </c>
      <c r="AD212" s="2" t="s">
        <v>3362</v>
      </c>
      <c r="AE212" s="2" t="s">
        <v>3363</v>
      </c>
      <c r="AF212" s="93"/>
      <c r="AG212" s="2" t="s">
        <v>3364</v>
      </c>
      <c r="AH212" s="2" t="s">
        <v>3365</v>
      </c>
      <c r="AI212" s="2">
        <v>0.0</v>
      </c>
      <c r="AJ212" s="94">
        <v>3.623790804508568E-4</v>
      </c>
      <c r="AK212" s="94">
        <v>0.001736111111111111</v>
      </c>
      <c r="AL212" s="79"/>
      <c r="AM212" s="2" t="s">
        <v>3595</v>
      </c>
    </row>
    <row r="213">
      <c r="A213" s="54">
        <v>45978.0</v>
      </c>
      <c r="B213" s="54">
        <v>45979.0</v>
      </c>
      <c r="C213" s="2" t="s">
        <v>301</v>
      </c>
      <c r="D213" s="2" t="s">
        <v>146</v>
      </c>
      <c r="E213" s="2" t="s">
        <v>208</v>
      </c>
      <c r="F213" s="53">
        <v>0.0</v>
      </c>
      <c r="G213" s="53">
        <v>0.0</v>
      </c>
      <c r="H213" s="53">
        <v>0.0</v>
      </c>
      <c r="I213" s="53">
        <v>0.0</v>
      </c>
      <c r="J213" s="53">
        <v>0.005063663039524766</v>
      </c>
      <c r="K213" s="2" t="s">
        <v>3531</v>
      </c>
      <c r="L213" s="53">
        <v>0.0</v>
      </c>
      <c r="M213" s="2" t="s">
        <v>3369</v>
      </c>
      <c r="N213" s="2" t="s">
        <v>3360</v>
      </c>
      <c r="O213" s="55"/>
      <c r="AB213" s="2" t="s">
        <v>164</v>
      </c>
      <c r="AC213" s="2" t="s">
        <v>3361</v>
      </c>
      <c r="AD213" s="2" t="s">
        <v>3362</v>
      </c>
      <c r="AE213" s="2" t="s">
        <v>3363</v>
      </c>
      <c r="AF213" s="93"/>
      <c r="AG213" s="2" t="s">
        <v>3364</v>
      </c>
      <c r="AH213" s="2" t="s">
        <v>3365</v>
      </c>
      <c r="AI213" s="2">
        <v>0.0</v>
      </c>
      <c r="AJ213" s="94">
        <v>2.564068337784919E-5</v>
      </c>
      <c r="AK213" s="94">
        <v>0.0</v>
      </c>
      <c r="AL213" s="79"/>
      <c r="AM213" s="2" t="s">
        <v>3596</v>
      </c>
    </row>
    <row r="214">
      <c r="A214" s="54">
        <v>45979.0</v>
      </c>
      <c r="B214" s="54">
        <v>45980.0</v>
      </c>
      <c r="C214" s="2" t="s">
        <v>194</v>
      </c>
      <c r="D214" s="2" t="s">
        <v>146</v>
      </c>
      <c r="E214" s="2" t="s">
        <v>303</v>
      </c>
      <c r="F214" s="53">
        <v>0.125</v>
      </c>
      <c r="G214" s="53">
        <v>0.08333333333333333</v>
      </c>
      <c r="H214" s="53">
        <v>0.041666666666666664</v>
      </c>
      <c r="I214" s="53">
        <v>0.041666666666666664</v>
      </c>
      <c r="J214" s="53">
        <v>0.061115531156714184</v>
      </c>
      <c r="K214" s="2" t="s">
        <v>196</v>
      </c>
      <c r="L214" s="53">
        <v>0.5</v>
      </c>
      <c r="M214" s="2" t="s">
        <v>3580</v>
      </c>
      <c r="N214" s="2" t="s">
        <v>3360</v>
      </c>
      <c r="O214" s="55"/>
      <c r="AB214" s="2" t="s">
        <v>164</v>
      </c>
      <c r="AC214" s="2" t="s">
        <v>3361</v>
      </c>
      <c r="AD214" s="2" t="s">
        <v>3362</v>
      </c>
      <c r="AE214" s="2" t="s">
        <v>3363</v>
      </c>
      <c r="AF214" s="93"/>
      <c r="AG214" s="2" t="s">
        <v>3364</v>
      </c>
      <c r="AH214" s="2" t="s">
        <v>3365</v>
      </c>
      <c r="AI214" s="2">
        <v>0.0</v>
      </c>
      <c r="AJ214" s="94">
        <v>0.003735108148567302</v>
      </c>
      <c r="AK214" s="94">
        <v>0.001736111111111111</v>
      </c>
      <c r="AL214" s="79"/>
      <c r="AM214" s="2" t="s">
        <v>3597</v>
      </c>
    </row>
    <row r="215">
      <c r="A215" s="54">
        <v>45979.0</v>
      </c>
      <c r="B215" s="54">
        <v>45980.0</v>
      </c>
      <c r="C215" s="2" t="s">
        <v>229</v>
      </c>
      <c r="D215" s="2" t="s">
        <v>146</v>
      </c>
      <c r="E215" s="2" t="s">
        <v>303</v>
      </c>
      <c r="F215" s="53">
        <v>0.125</v>
      </c>
      <c r="G215" s="53">
        <v>0.08333333333333333</v>
      </c>
      <c r="H215" s="53">
        <v>0.08333333333333333</v>
      </c>
      <c r="I215" s="53">
        <v>0.08333333333333333</v>
      </c>
      <c r="J215" s="53">
        <v>0.08057811375097763</v>
      </c>
      <c r="K215" s="2" t="s">
        <v>3598</v>
      </c>
      <c r="L215" s="53">
        <v>0.0</v>
      </c>
      <c r="M215" s="2" t="s">
        <v>3369</v>
      </c>
      <c r="N215" s="2" t="s">
        <v>3360</v>
      </c>
      <c r="O215" s="55"/>
      <c r="AB215" s="2" t="s">
        <v>164</v>
      </c>
      <c r="AC215" s="2" t="s">
        <v>3361</v>
      </c>
      <c r="AD215" s="2" t="s">
        <v>3362</v>
      </c>
      <c r="AE215" s="2" t="s">
        <v>3363</v>
      </c>
      <c r="AF215" s="93"/>
      <c r="AG215" s="2" t="s">
        <v>3364</v>
      </c>
      <c r="AH215" s="2" t="s">
        <v>3365</v>
      </c>
      <c r="AI215" s="2">
        <v>0.0</v>
      </c>
      <c r="AJ215" s="94">
        <v>0.006492832415665491</v>
      </c>
      <c r="AK215" s="94">
        <v>0.006944444444444444</v>
      </c>
      <c r="AL215" s="79"/>
      <c r="AM215" s="2" t="s">
        <v>3599</v>
      </c>
    </row>
    <row r="216">
      <c r="A216" s="54">
        <v>45979.0</v>
      </c>
      <c r="B216" s="54">
        <v>45980.0</v>
      </c>
      <c r="C216" s="2" t="s">
        <v>145</v>
      </c>
      <c r="D216" s="2" t="s">
        <v>146</v>
      </c>
      <c r="E216" s="2" t="s">
        <v>303</v>
      </c>
      <c r="F216" s="53">
        <v>0.0</v>
      </c>
      <c r="G216" s="53">
        <v>0.0</v>
      </c>
      <c r="H216" s="53">
        <v>0.0</v>
      </c>
      <c r="I216" s="53">
        <v>0.0</v>
      </c>
      <c r="J216" s="53">
        <v>0.006665389774758538</v>
      </c>
      <c r="K216" s="2" t="s">
        <v>3531</v>
      </c>
      <c r="L216" s="53">
        <v>0.0</v>
      </c>
      <c r="M216" s="2" t="s">
        <v>3369</v>
      </c>
      <c r="N216" s="2" t="s">
        <v>3360</v>
      </c>
      <c r="O216" s="55"/>
      <c r="AB216" s="2" t="s">
        <v>164</v>
      </c>
      <c r="AC216" s="2" t="s">
        <v>3361</v>
      </c>
      <c r="AD216" s="2" t="s">
        <v>3362</v>
      </c>
      <c r="AE216" s="2" t="s">
        <v>3363</v>
      </c>
      <c r="AF216" s="93"/>
      <c r="AG216" s="2" t="s">
        <v>3364</v>
      </c>
      <c r="AH216" s="2" t="s">
        <v>3365</v>
      </c>
      <c r="AI216" s="2">
        <v>0.0</v>
      </c>
      <c r="AJ216" s="94">
        <v>4.442742084945567E-5</v>
      </c>
      <c r="AK216" s="94">
        <v>0.0</v>
      </c>
      <c r="AL216" s="79"/>
      <c r="AM216" s="2" t="s">
        <v>3600</v>
      </c>
    </row>
    <row r="217">
      <c r="A217" s="54">
        <v>45979.0</v>
      </c>
      <c r="B217" s="54">
        <v>45980.0</v>
      </c>
      <c r="C217" s="2" t="s">
        <v>301</v>
      </c>
      <c r="D217" s="2" t="s">
        <v>146</v>
      </c>
      <c r="E217" s="2" t="s">
        <v>303</v>
      </c>
      <c r="F217" s="53">
        <v>0.0</v>
      </c>
      <c r="G217" s="53">
        <v>0.0</v>
      </c>
      <c r="H217" s="53">
        <v>0.041666666666666664</v>
      </c>
      <c r="I217" s="53">
        <v>0.041666666666666664</v>
      </c>
      <c r="J217" s="53">
        <v>0.01947015555264269</v>
      </c>
      <c r="K217" s="2" t="s">
        <v>3531</v>
      </c>
      <c r="L217" s="53">
        <v>0.0</v>
      </c>
      <c r="M217" s="2" t="s">
        <v>3369</v>
      </c>
      <c r="N217" s="2" t="s">
        <v>3360</v>
      </c>
      <c r="O217" s="55"/>
      <c r="AB217" s="2" t="s">
        <v>164</v>
      </c>
      <c r="AC217" s="2" t="s">
        <v>3361</v>
      </c>
      <c r="AD217" s="2" t="s">
        <v>3362</v>
      </c>
      <c r="AE217" s="2" t="s">
        <v>3363</v>
      </c>
      <c r="AF217" s="93"/>
      <c r="AG217" s="2" t="s">
        <v>3364</v>
      </c>
      <c r="AH217" s="2" t="s">
        <v>3365</v>
      </c>
      <c r="AI217" s="2">
        <v>0.0</v>
      </c>
      <c r="AJ217" s="94">
        <v>3.7908695724410304E-4</v>
      </c>
      <c r="AK217" s="94">
        <v>0.001736111111111111</v>
      </c>
      <c r="AL217" s="79"/>
      <c r="AM217" s="2" t="s">
        <v>3601</v>
      </c>
    </row>
    <row r="218">
      <c r="A218" s="54">
        <v>45980.0</v>
      </c>
      <c r="B218" s="54">
        <v>45981.0</v>
      </c>
      <c r="C218" s="2" t="s">
        <v>194</v>
      </c>
      <c r="D218" s="2" t="s">
        <v>146</v>
      </c>
      <c r="E218" s="2" t="s">
        <v>148</v>
      </c>
      <c r="F218" s="53">
        <v>0.0</v>
      </c>
      <c r="G218" s="53">
        <v>0.08333333333333333</v>
      </c>
      <c r="H218" s="53">
        <v>0.08333333333333333</v>
      </c>
      <c r="I218" s="53">
        <v>0.08333333333333333</v>
      </c>
      <c r="J218" s="53">
        <v>0.06372382484895389</v>
      </c>
      <c r="K218" s="2" t="s">
        <v>196</v>
      </c>
      <c r="L218" s="53">
        <v>0.5</v>
      </c>
      <c r="M218" s="2" t="s">
        <v>3580</v>
      </c>
      <c r="N218" s="2" t="s">
        <v>3360</v>
      </c>
      <c r="O218" s="55"/>
      <c r="AB218" s="2" t="s">
        <v>164</v>
      </c>
      <c r="AC218" s="2" t="s">
        <v>3361</v>
      </c>
      <c r="AD218" s="2" t="s">
        <v>3362</v>
      </c>
      <c r="AE218" s="2" t="s">
        <v>3363</v>
      </c>
      <c r="AF218" s="93"/>
      <c r="AG218" s="2" t="s">
        <v>3364</v>
      </c>
      <c r="AH218" s="2" t="s">
        <v>3365</v>
      </c>
      <c r="AI218" s="2">
        <v>0.0</v>
      </c>
      <c r="AJ218" s="94">
        <v>0.004060725853380153</v>
      </c>
      <c r="AK218" s="94">
        <v>0.006944444444444444</v>
      </c>
      <c r="AL218" s="79"/>
      <c r="AM218" s="2" t="s">
        <v>3602</v>
      </c>
    </row>
    <row r="219">
      <c r="A219" s="54">
        <v>45980.0</v>
      </c>
      <c r="B219" s="54">
        <v>45981.0</v>
      </c>
      <c r="C219" s="2" t="s">
        <v>229</v>
      </c>
      <c r="D219" s="2" t="s">
        <v>146</v>
      </c>
      <c r="E219" s="2" t="s">
        <v>148</v>
      </c>
      <c r="F219" s="53">
        <v>0.0</v>
      </c>
      <c r="G219" s="53">
        <v>0.0</v>
      </c>
      <c r="H219" s="53">
        <v>0.0</v>
      </c>
      <c r="I219" s="53">
        <v>0.0</v>
      </c>
      <c r="J219" s="53">
        <v>0.02522233963091705</v>
      </c>
      <c r="K219" s="2" t="s">
        <v>3598</v>
      </c>
      <c r="L219" s="53">
        <v>0.0</v>
      </c>
      <c r="M219" s="2" t="s">
        <v>3369</v>
      </c>
      <c r="N219" s="2" t="s">
        <v>3360</v>
      </c>
      <c r="O219" s="55"/>
      <c r="AB219" s="2" t="s">
        <v>164</v>
      </c>
      <c r="AC219" s="2" t="s">
        <v>3361</v>
      </c>
      <c r="AD219" s="2" t="s">
        <v>3362</v>
      </c>
      <c r="AE219" s="2" t="s">
        <v>3363</v>
      </c>
      <c r="AF219" s="93"/>
      <c r="AG219" s="2" t="s">
        <v>3364</v>
      </c>
      <c r="AH219" s="2" t="s">
        <v>3365</v>
      </c>
      <c r="AI219" s="2">
        <v>0.0</v>
      </c>
      <c r="AJ219" s="94">
        <v>6.361664164573289E-4</v>
      </c>
      <c r="AK219" s="94">
        <v>0.0</v>
      </c>
      <c r="AL219" s="79"/>
      <c r="AM219" s="2" t="s">
        <v>3603</v>
      </c>
    </row>
    <row r="220">
      <c r="A220" s="54">
        <v>45980.0</v>
      </c>
      <c r="B220" s="54">
        <v>45981.0</v>
      </c>
      <c r="C220" s="2" t="s">
        <v>145</v>
      </c>
      <c r="D220" s="2" t="s">
        <v>146</v>
      </c>
      <c r="E220" s="2" t="s">
        <v>148</v>
      </c>
      <c r="F220" s="53">
        <v>0.0</v>
      </c>
      <c r="G220" s="53">
        <v>0.0</v>
      </c>
      <c r="H220" s="53">
        <v>0.0</v>
      </c>
      <c r="I220" s="53">
        <v>0.0</v>
      </c>
      <c r="J220" s="53">
        <v>0.006595731184628267</v>
      </c>
      <c r="K220" s="2" t="s">
        <v>3531</v>
      </c>
      <c r="L220" s="53">
        <v>0.0</v>
      </c>
      <c r="M220" s="2" t="s">
        <v>3369</v>
      </c>
      <c r="N220" s="2" t="s">
        <v>3360</v>
      </c>
      <c r="O220" s="55"/>
      <c r="AB220" s="2" t="s">
        <v>164</v>
      </c>
      <c r="AC220" s="2" t="s">
        <v>3361</v>
      </c>
      <c r="AD220" s="2" t="s">
        <v>3362</v>
      </c>
      <c r="AE220" s="2" t="s">
        <v>3363</v>
      </c>
      <c r="AF220" s="93"/>
      <c r="AG220" s="2" t="s">
        <v>3364</v>
      </c>
      <c r="AH220" s="2" t="s">
        <v>3365</v>
      </c>
      <c r="AI220" s="2">
        <v>0.0</v>
      </c>
      <c r="AJ220" s="94">
        <v>4.3503669859877806E-5</v>
      </c>
      <c r="AK220" s="94">
        <v>0.0</v>
      </c>
      <c r="AL220" s="79"/>
      <c r="AM220" s="2" t="s">
        <v>3604</v>
      </c>
    </row>
    <row r="221">
      <c r="A221" s="54">
        <v>45980.0</v>
      </c>
      <c r="B221" s="54">
        <v>45981.0</v>
      </c>
      <c r="C221" s="2" t="s">
        <v>301</v>
      </c>
      <c r="D221" s="2" t="s">
        <v>146</v>
      </c>
      <c r="E221" s="2" t="s">
        <v>148</v>
      </c>
      <c r="F221" s="53">
        <v>0.0</v>
      </c>
      <c r="G221" s="53">
        <v>0.0</v>
      </c>
      <c r="H221" s="53">
        <v>0.0</v>
      </c>
      <c r="I221" s="53">
        <v>0.0</v>
      </c>
      <c r="J221" s="53">
        <v>0.004958230478956578</v>
      </c>
      <c r="K221" s="2" t="s">
        <v>3531</v>
      </c>
      <c r="L221" s="53">
        <v>0.0</v>
      </c>
      <c r="M221" s="2" t="s">
        <v>3369</v>
      </c>
      <c r="N221" s="2" t="s">
        <v>3360</v>
      </c>
      <c r="O221" s="55"/>
      <c r="AB221" s="2" t="s">
        <v>164</v>
      </c>
      <c r="AC221" s="2" t="s">
        <v>3361</v>
      </c>
      <c r="AD221" s="2" t="s">
        <v>3362</v>
      </c>
      <c r="AE221" s="2" t="s">
        <v>3363</v>
      </c>
      <c r="AF221" s="93"/>
      <c r="AG221" s="2" t="s">
        <v>3364</v>
      </c>
      <c r="AH221" s="2" t="s">
        <v>3365</v>
      </c>
      <c r="AI221" s="2">
        <v>0.0</v>
      </c>
      <c r="AJ221" s="94">
        <v>2.4584049482453973E-5</v>
      </c>
      <c r="AK221" s="94">
        <v>0.0</v>
      </c>
      <c r="AL221" s="79"/>
      <c r="AM221" s="2" t="s">
        <v>3605</v>
      </c>
    </row>
    <row r="222">
      <c r="A222" s="54">
        <v>45981.0</v>
      </c>
      <c r="B222" s="54">
        <v>45982.0</v>
      </c>
      <c r="C222" s="2" t="s">
        <v>194</v>
      </c>
      <c r="D222" s="2" t="s">
        <v>146</v>
      </c>
      <c r="E222" s="2" t="s">
        <v>196</v>
      </c>
      <c r="F222" s="53">
        <v>0.25</v>
      </c>
      <c r="G222" s="53">
        <v>0.16666666666666666</v>
      </c>
      <c r="H222" s="53">
        <v>0.16666666666666666</v>
      </c>
      <c r="I222" s="53">
        <v>0.16666666666666666</v>
      </c>
      <c r="J222" s="53">
        <v>0.11694271078697038</v>
      </c>
      <c r="K222" s="2" t="s">
        <v>196</v>
      </c>
      <c r="L222" s="53">
        <v>0.5</v>
      </c>
      <c r="M222" s="2" t="s">
        <v>3580</v>
      </c>
      <c r="N222" s="2" t="s">
        <v>3360</v>
      </c>
      <c r="O222" s="55"/>
      <c r="AB222" s="2" t="s">
        <v>164</v>
      </c>
      <c r="AC222" s="2" t="s">
        <v>3361</v>
      </c>
      <c r="AD222" s="2" t="s">
        <v>3362</v>
      </c>
      <c r="AE222" s="2" t="s">
        <v>3363</v>
      </c>
      <c r="AF222" s="93"/>
      <c r="AG222" s="2" t="s">
        <v>3364</v>
      </c>
      <c r="AH222" s="2" t="s">
        <v>3365</v>
      </c>
      <c r="AI222" s="2">
        <v>0.0</v>
      </c>
      <c r="AJ222" s="94">
        <v>0.013675597606204999</v>
      </c>
      <c r="AK222" s="94">
        <v>0.027777777777777776</v>
      </c>
      <c r="AL222" s="79"/>
      <c r="AM222" s="2" t="s">
        <v>3606</v>
      </c>
    </row>
    <row r="223">
      <c r="A223" s="54">
        <v>45981.0</v>
      </c>
      <c r="B223" s="54">
        <v>45982.0</v>
      </c>
      <c r="C223" s="2" t="s">
        <v>229</v>
      </c>
      <c r="D223" s="2" t="s">
        <v>146</v>
      </c>
      <c r="E223" s="2" t="s">
        <v>196</v>
      </c>
      <c r="F223" s="53">
        <v>0.0</v>
      </c>
      <c r="G223" s="53">
        <v>0.0</v>
      </c>
      <c r="H223" s="53">
        <v>0.0</v>
      </c>
      <c r="I223" s="53">
        <v>0.0</v>
      </c>
      <c r="J223" s="53">
        <v>0.024959476677979327</v>
      </c>
      <c r="K223" s="2" t="s">
        <v>3598</v>
      </c>
      <c r="L223" s="53">
        <v>0.0</v>
      </c>
      <c r="M223" s="2" t="s">
        <v>3369</v>
      </c>
      <c r="N223" s="2" t="s">
        <v>3360</v>
      </c>
      <c r="O223" s="55"/>
      <c r="AB223" s="2" t="s">
        <v>164</v>
      </c>
      <c r="AC223" s="2" t="s">
        <v>3361</v>
      </c>
      <c r="AD223" s="2" t="s">
        <v>3362</v>
      </c>
      <c r="AE223" s="2" t="s">
        <v>3363</v>
      </c>
      <c r="AF223" s="93"/>
      <c r="AG223" s="2" t="s">
        <v>3364</v>
      </c>
      <c r="AH223" s="2" t="s">
        <v>3365</v>
      </c>
      <c r="AI223" s="2">
        <v>0.0</v>
      </c>
      <c r="AJ223" s="94">
        <v>6.22975476038594E-4</v>
      </c>
      <c r="AK223" s="94">
        <v>0.0</v>
      </c>
      <c r="AL223" s="79"/>
      <c r="AM223" s="2" t="s">
        <v>3607</v>
      </c>
    </row>
    <row r="224">
      <c r="A224" s="54">
        <v>45981.0</v>
      </c>
      <c r="B224" s="54">
        <v>45982.0</v>
      </c>
      <c r="C224" s="2" t="s">
        <v>145</v>
      </c>
      <c r="D224" s="2" t="s">
        <v>146</v>
      </c>
      <c r="E224" s="2" t="s">
        <v>196</v>
      </c>
      <c r="F224" s="53">
        <v>0.0</v>
      </c>
      <c r="G224" s="53">
        <v>0.0</v>
      </c>
      <c r="H224" s="53">
        <v>0.041666666666666664</v>
      </c>
      <c r="I224" s="53">
        <v>0.041666666666666664</v>
      </c>
      <c r="J224" s="53">
        <v>0.01950859093952659</v>
      </c>
      <c r="K224" s="2" t="s">
        <v>3531</v>
      </c>
      <c r="L224" s="53">
        <v>0.0</v>
      </c>
      <c r="M224" s="2" t="s">
        <v>3369</v>
      </c>
      <c r="N224" s="2" t="s">
        <v>3360</v>
      </c>
      <c r="O224" s="55"/>
      <c r="AB224" s="2" t="s">
        <v>164</v>
      </c>
      <c r="AC224" s="2" t="s">
        <v>3361</v>
      </c>
      <c r="AD224" s="2" t="s">
        <v>3362</v>
      </c>
      <c r="AE224" s="2" t="s">
        <v>3363</v>
      </c>
      <c r="AF224" s="93"/>
      <c r="AG224" s="2" t="s">
        <v>3364</v>
      </c>
      <c r="AH224" s="2" t="s">
        <v>3365</v>
      </c>
      <c r="AI224" s="2">
        <v>0.0</v>
      </c>
      <c r="AJ224" s="94">
        <v>3.80585120445779E-4</v>
      </c>
      <c r="AK224" s="94">
        <v>0.001736111111111111</v>
      </c>
      <c r="AL224" s="79"/>
      <c r="AM224" s="2" t="s">
        <v>3608</v>
      </c>
    </row>
    <row r="225">
      <c r="A225" s="54">
        <v>45981.0</v>
      </c>
      <c r="B225" s="54">
        <v>45982.0</v>
      </c>
      <c r="C225" s="2" t="s">
        <v>301</v>
      </c>
      <c r="D225" s="2" t="s">
        <v>146</v>
      </c>
      <c r="E225" s="2" t="s">
        <v>196</v>
      </c>
      <c r="F225" s="53">
        <v>0.0</v>
      </c>
      <c r="G225" s="53">
        <v>0.0</v>
      </c>
      <c r="H225" s="53">
        <v>0.0</v>
      </c>
      <c r="I225" s="53">
        <v>0.0</v>
      </c>
      <c r="J225" s="53">
        <v>0.004906556640442139</v>
      </c>
      <c r="K225" s="2" t="s">
        <v>3531</v>
      </c>
      <c r="L225" s="53">
        <v>0.0</v>
      </c>
      <c r="M225" s="2" t="s">
        <v>3369</v>
      </c>
      <c r="N225" s="2" t="s">
        <v>3360</v>
      </c>
      <c r="O225" s="55"/>
      <c r="AB225" s="2" t="s">
        <v>164</v>
      </c>
      <c r="AC225" s="2" t="s">
        <v>3361</v>
      </c>
      <c r="AD225" s="2" t="s">
        <v>3362</v>
      </c>
      <c r="AE225" s="2" t="s">
        <v>3363</v>
      </c>
      <c r="AF225" s="93"/>
      <c r="AG225" s="2" t="s">
        <v>3364</v>
      </c>
      <c r="AH225" s="2" t="s">
        <v>3365</v>
      </c>
      <c r="AI225" s="2">
        <v>0.0</v>
      </c>
      <c r="AJ225" s="94">
        <v>2.407429806586685E-5</v>
      </c>
      <c r="AK225" s="94">
        <v>0.0</v>
      </c>
      <c r="AL225" s="79"/>
      <c r="AM225" s="2" t="s">
        <v>3609</v>
      </c>
    </row>
    <row r="226">
      <c r="A226" s="54">
        <v>45982.0</v>
      </c>
      <c r="B226" s="54">
        <v>45983.0</v>
      </c>
      <c r="C226" s="2" t="s">
        <v>194</v>
      </c>
      <c r="D226" s="2" t="s">
        <v>146</v>
      </c>
      <c r="E226" s="2" t="s">
        <v>288</v>
      </c>
      <c r="F226" s="53">
        <v>0.125</v>
      </c>
      <c r="G226" s="53">
        <v>0.08333333333333333</v>
      </c>
      <c r="H226" s="53">
        <v>0.041666666666666664</v>
      </c>
      <c r="I226" s="53">
        <v>0.041666666666666664</v>
      </c>
      <c r="J226" s="53">
        <v>0.06017620172081002</v>
      </c>
      <c r="K226" s="2" t="s">
        <v>196</v>
      </c>
      <c r="L226" s="53">
        <v>0.5</v>
      </c>
      <c r="M226" s="2" t="s">
        <v>3580</v>
      </c>
      <c r="N226" s="2" t="s">
        <v>3360</v>
      </c>
      <c r="O226" s="55"/>
      <c r="AB226" s="2" t="s">
        <v>164</v>
      </c>
      <c r="AC226" s="2" t="s">
        <v>3361</v>
      </c>
      <c r="AD226" s="2" t="s">
        <v>3362</v>
      </c>
      <c r="AE226" s="2" t="s">
        <v>3363</v>
      </c>
      <c r="AF226" s="93"/>
      <c r="AG226" s="2" t="s">
        <v>3364</v>
      </c>
      <c r="AH226" s="2" t="s">
        <v>3365</v>
      </c>
      <c r="AI226" s="2">
        <v>0.0</v>
      </c>
      <c r="AJ226" s="94">
        <v>0.003621175253543619</v>
      </c>
      <c r="AK226" s="94">
        <v>0.001736111111111111</v>
      </c>
      <c r="AL226" s="79"/>
      <c r="AM226" s="2" t="s">
        <v>3610</v>
      </c>
    </row>
    <row r="227">
      <c r="A227" s="54">
        <v>45982.0</v>
      </c>
      <c r="B227" s="54">
        <v>45983.0</v>
      </c>
      <c r="C227" s="2" t="s">
        <v>229</v>
      </c>
      <c r="D227" s="2" t="s">
        <v>146</v>
      </c>
      <c r="E227" s="2" t="s">
        <v>288</v>
      </c>
      <c r="F227" s="53">
        <v>0.0</v>
      </c>
      <c r="G227" s="53">
        <v>0.0</v>
      </c>
      <c r="H227" s="53">
        <v>0.0</v>
      </c>
      <c r="I227" s="53">
        <v>0.0</v>
      </c>
      <c r="J227" s="53">
        <v>0.024700066558194296</v>
      </c>
      <c r="K227" s="2" t="s">
        <v>3598</v>
      </c>
      <c r="L227" s="53">
        <v>0.0</v>
      </c>
      <c r="M227" s="2" t="s">
        <v>3369</v>
      </c>
      <c r="N227" s="2" t="s">
        <v>3360</v>
      </c>
      <c r="O227" s="55"/>
      <c r="AB227" s="2" t="s">
        <v>153</v>
      </c>
      <c r="AC227" s="2" t="s">
        <v>3611</v>
      </c>
      <c r="AD227" s="2" t="s">
        <v>3612</v>
      </c>
      <c r="AE227" s="2" t="s">
        <v>3363</v>
      </c>
      <c r="AF227" s="93"/>
      <c r="AG227" s="2" t="s">
        <v>3364</v>
      </c>
      <c r="AH227" s="2" t="s">
        <v>3365</v>
      </c>
      <c r="AI227" s="2">
        <v>1.0</v>
      </c>
      <c r="AJ227" s="94">
        <v>0.9506249999999999</v>
      </c>
      <c r="AK227" s="94">
        <v>1.0</v>
      </c>
      <c r="AL227" s="79"/>
      <c r="AM227" s="2" t="s">
        <v>3613</v>
      </c>
    </row>
    <row r="228">
      <c r="A228" s="54">
        <v>45982.0</v>
      </c>
      <c r="B228" s="54">
        <v>45983.0</v>
      </c>
      <c r="C228" s="2" t="s">
        <v>145</v>
      </c>
      <c r="D228" s="2" t="s">
        <v>146</v>
      </c>
      <c r="E228" s="2" t="s">
        <v>288</v>
      </c>
      <c r="F228" s="53">
        <v>0.0</v>
      </c>
      <c r="G228" s="53">
        <v>0.08333333333333333</v>
      </c>
      <c r="H228" s="53">
        <v>0.041666666666666664</v>
      </c>
      <c r="I228" s="53">
        <v>0.041666666666666664</v>
      </c>
      <c r="J228" s="53">
        <v>0.028715950784150165</v>
      </c>
      <c r="K228" s="2" t="s">
        <v>3531</v>
      </c>
      <c r="L228" s="53">
        <v>0.0</v>
      </c>
      <c r="M228" s="2" t="s">
        <v>3369</v>
      </c>
      <c r="N228" s="2" t="s">
        <v>3360</v>
      </c>
      <c r="O228" s="55"/>
      <c r="AB228" s="2" t="s">
        <v>164</v>
      </c>
      <c r="AC228" s="2" t="s">
        <v>3361</v>
      </c>
      <c r="AD228" s="2" t="s">
        <v>3362</v>
      </c>
      <c r="AE228" s="2" t="s">
        <v>3363</v>
      </c>
      <c r="AF228" s="93"/>
      <c r="AG228" s="2" t="s">
        <v>3364</v>
      </c>
      <c r="AH228" s="2" t="s">
        <v>3365</v>
      </c>
      <c r="AI228" s="2">
        <v>0.0</v>
      </c>
      <c r="AJ228" s="94">
        <v>8.246058294377345E-4</v>
      </c>
      <c r="AK228" s="94">
        <v>0.001736111111111111</v>
      </c>
      <c r="AL228" s="79"/>
      <c r="AM228" s="2" t="s">
        <v>3614</v>
      </c>
    </row>
    <row r="229">
      <c r="A229" s="54">
        <v>45982.0</v>
      </c>
      <c r="B229" s="54">
        <v>45983.0</v>
      </c>
      <c r="C229" s="2" t="s">
        <v>301</v>
      </c>
      <c r="D229" s="2" t="s">
        <v>146</v>
      </c>
      <c r="E229" s="2" t="s">
        <v>288</v>
      </c>
      <c r="F229" s="53">
        <v>0.0</v>
      </c>
      <c r="G229" s="53">
        <v>0.0</v>
      </c>
      <c r="H229" s="53">
        <v>0.0</v>
      </c>
      <c r="I229" s="53">
        <v>0.0</v>
      </c>
      <c r="J229" s="53">
        <v>0.004855561563011205</v>
      </c>
      <c r="K229" s="2" t="s">
        <v>3531</v>
      </c>
      <c r="L229" s="53">
        <v>0.0</v>
      </c>
      <c r="M229" s="2" t="s">
        <v>3369</v>
      </c>
      <c r="N229" s="2" t="s">
        <v>3360</v>
      </c>
      <c r="O229" s="55"/>
      <c r="AB229" s="2" t="s">
        <v>164</v>
      </c>
      <c r="AC229" s="2" t="s">
        <v>3361</v>
      </c>
      <c r="AD229" s="2" t="s">
        <v>3362</v>
      </c>
      <c r="AE229" s="2" t="s">
        <v>3363</v>
      </c>
      <c r="AF229" s="93"/>
      <c r="AG229" s="2" t="s">
        <v>3364</v>
      </c>
      <c r="AH229" s="2" t="s">
        <v>3365</v>
      </c>
      <c r="AI229" s="2">
        <v>0.0</v>
      </c>
      <c r="AJ229" s="94">
        <v>2.3576478092191815E-5</v>
      </c>
      <c r="AK229" s="94">
        <v>0.0</v>
      </c>
      <c r="AL229" s="79"/>
      <c r="AM229" s="2" t="s">
        <v>3615</v>
      </c>
    </row>
    <row r="230">
      <c r="A230" s="54">
        <v>45983.0</v>
      </c>
      <c r="B230" s="54">
        <v>45984.0</v>
      </c>
      <c r="C230" s="2" t="s">
        <v>194</v>
      </c>
      <c r="D230" s="2" t="s">
        <v>146</v>
      </c>
      <c r="E230" s="2" t="s">
        <v>256</v>
      </c>
      <c r="F230" s="53">
        <v>0.0</v>
      </c>
      <c r="G230" s="53">
        <v>0.0</v>
      </c>
      <c r="H230" s="53">
        <v>0.0</v>
      </c>
      <c r="I230" s="53">
        <v>0.0</v>
      </c>
      <c r="J230" s="53">
        <v>0.029114316982993615</v>
      </c>
      <c r="K230" s="2" t="s">
        <v>196</v>
      </c>
      <c r="L230" s="53">
        <v>0.5</v>
      </c>
      <c r="M230" s="2" t="s">
        <v>3580</v>
      </c>
      <c r="N230" s="2" t="s">
        <v>3360</v>
      </c>
      <c r="O230" s="55"/>
      <c r="AB230" s="2" t="s">
        <v>164</v>
      </c>
      <c r="AC230" s="2" t="s">
        <v>3361</v>
      </c>
      <c r="AD230" s="2" t="s">
        <v>3362</v>
      </c>
      <c r="AE230" s="2" t="s">
        <v>3363</v>
      </c>
      <c r="AF230" s="93"/>
      <c r="AG230" s="2" t="s">
        <v>3364</v>
      </c>
      <c r="AH230" s="2" t="s">
        <v>3365</v>
      </c>
      <c r="AI230" s="2">
        <v>0.0</v>
      </c>
      <c r="AJ230" s="94">
        <v>8.476434533862304E-4</v>
      </c>
      <c r="AK230" s="94">
        <v>0.0</v>
      </c>
      <c r="AL230" s="79"/>
      <c r="AM230" s="2" t="s">
        <v>3616</v>
      </c>
    </row>
    <row r="231">
      <c r="A231" s="54">
        <v>45983.0</v>
      </c>
      <c r="B231" s="54">
        <v>45984.0</v>
      </c>
      <c r="C231" s="2" t="s">
        <v>229</v>
      </c>
      <c r="D231" s="2" t="s">
        <v>146</v>
      </c>
      <c r="E231" s="2" t="s">
        <v>256</v>
      </c>
      <c r="F231" s="53">
        <v>0.0</v>
      </c>
      <c r="G231" s="53">
        <v>0.0</v>
      </c>
      <c r="H231" s="53">
        <v>0.0</v>
      </c>
      <c r="I231" s="53">
        <v>0.0</v>
      </c>
      <c r="J231" s="53">
        <v>0.02444404922684332</v>
      </c>
      <c r="K231" s="2" t="s">
        <v>3598</v>
      </c>
      <c r="L231" s="53">
        <v>0.0</v>
      </c>
      <c r="M231" s="2" t="s">
        <v>3369</v>
      </c>
      <c r="N231" s="2" t="s">
        <v>3360</v>
      </c>
      <c r="O231" s="55"/>
      <c r="AB231" s="2" t="s">
        <v>164</v>
      </c>
      <c r="AC231" s="2" t="s">
        <v>3361</v>
      </c>
      <c r="AD231" s="2" t="s">
        <v>3362</v>
      </c>
      <c r="AE231" s="2" t="s">
        <v>3363</v>
      </c>
      <c r="AF231" s="93"/>
      <c r="AG231" s="2" t="s">
        <v>3364</v>
      </c>
      <c r="AH231" s="2" t="s">
        <v>3365</v>
      </c>
      <c r="AI231" s="2">
        <v>0.0</v>
      </c>
      <c r="AJ231" s="94">
        <v>5.975115426043395E-4</v>
      </c>
      <c r="AK231" s="94">
        <v>0.0</v>
      </c>
      <c r="AL231" s="79"/>
      <c r="AM231" s="2" t="s">
        <v>3617</v>
      </c>
    </row>
    <row r="232">
      <c r="A232" s="54">
        <v>45983.0</v>
      </c>
      <c r="B232" s="54">
        <v>45984.0</v>
      </c>
      <c r="C232" s="2" t="s">
        <v>145</v>
      </c>
      <c r="D232" s="2" t="s">
        <v>146</v>
      </c>
      <c r="E232" s="2" t="s">
        <v>256</v>
      </c>
      <c r="F232" s="53">
        <v>0.0</v>
      </c>
      <c r="G232" s="53">
        <v>0.0</v>
      </c>
      <c r="H232" s="53">
        <v>0.0</v>
      </c>
      <c r="I232" s="53">
        <v>0.0</v>
      </c>
      <c r="J232" s="53">
        <v>0.006392205486221064</v>
      </c>
      <c r="K232" s="2" t="s">
        <v>3531</v>
      </c>
      <c r="L232" s="53">
        <v>0.0</v>
      </c>
      <c r="M232" s="2" t="s">
        <v>3369</v>
      </c>
      <c r="N232" s="2" t="s">
        <v>3360</v>
      </c>
      <c r="O232" s="55"/>
      <c r="AB232" s="2" t="s">
        <v>164</v>
      </c>
      <c r="AC232" s="2" t="s">
        <v>3361</v>
      </c>
      <c r="AD232" s="2" t="s">
        <v>3362</v>
      </c>
      <c r="AE232" s="2" t="s">
        <v>3363</v>
      </c>
      <c r="AF232" s="93"/>
      <c r="AG232" s="2" t="s">
        <v>3364</v>
      </c>
      <c r="AH232" s="2" t="s">
        <v>3365</v>
      </c>
      <c r="AI232" s="2">
        <v>0.0</v>
      </c>
      <c r="AJ232" s="94">
        <v>4.086029097807467E-5</v>
      </c>
      <c r="AK232" s="94">
        <v>0.0</v>
      </c>
      <c r="AL232" s="79"/>
      <c r="AM232" s="2" t="s">
        <v>3618</v>
      </c>
    </row>
    <row r="233">
      <c r="A233" s="54">
        <v>45983.0</v>
      </c>
      <c r="B233" s="54">
        <v>45984.0</v>
      </c>
      <c r="C233" s="2" t="s">
        <v>301</v>
      </c>
      <c r="D233" s="2" t="s">
        <v>146</v>
      </c>
      <c r="E233" s="2" t="s">
        <v>256</v>
      </c>
      <c r="F233" s="53">
        <v>0.0</v>
      </c>
      <c r="G233" s="53">
        <v>0.08333333333333333</v>
      </c>
      <c r="H233" s="53">
        <v>0.04</v>
      </c>
      <c r="I233" s="53">
        <v>0.04</v>
      </c>
      <c r="J233" s="53">
        <v>0.025483876279696213</v>
      </c>
      <c r="K233" s="2" t="s">
        <v>3531</v>
      </c>
      <c r="L233" s="53">
        <v>0.0</v>
      </c>
      <c r="M233" s="2" t="s">
        <v>3369</v>
      </c>
      <c r="N233" s="2" t="s">
        <v>3360</v>
      </c>
      <c r="O233" s="55"/>
      <c r="AB233" s="2" t="s">
        <v>164</v>
      </c>
      <c r="AC233" s="2" t="s">
        <v>3361</v>
      </c>
      <c r="AD233" s="2" t="s">
        <v>3362</v>
      </c>
      <c r="AE233" s="2" t="s">
        <v>3363</v>
      </c>
      <c r="AF233" s="93"/>
      <c r="AG233" s="2" t="s">
        <v>3364</v>
      </c>
      <c r="AH233" s="2" t="s">
        <v>3365</v>
      </c>
      <c r="AI233" s="2">
        <v>0.0</v>
      </c>
      <c r="AJ233" s="94">
        <v>6.494279502388633E-4</v>
      </c>
      <c r="AK233" s="94">
        <v>0.0016</v>
      </c>
      <c r="AL233" s="79"/>
      <c r="AM233" s="2" t="s">
        <v>3619</v>
      </c>
    </row>
    <row r="234">
      <c r="A234" s="54">
        <v>45984.0</v>
      </c>
      <c r="B234" s="54">
        <v>45985.0</v>
      </c>
      <c r="C234" s="2" t="s">
        <v>194</v>
      </c>
      <c r="D234" s="2" t="s">
        <v>146</v>
      </c>
      <c r="E234" s="2" t="s">
        <v>180</v>
      </c>
      <c r="F234" s="53">
        <v>0.0</v>
      </c>
      <c r="G234" s="53">
        <v>0.0</v>
      </c>
      <c r="H234" s="53">
        <v>0.04</v>
      </c>
      <c r="I234" s="53">
        <v>0.04</v>
      </c>
      <c r="J234" s="53">
        <v>0.04024145925229145</v>
      </c>
      <c r="K234" s="2" t="s">
        <v>196</v>
      </c>
      <c r="L234" s="53">
        <v>0.5</v>
      </c>
      <c r="M234" s="2" t="s">
        <v>3580</v>
      </c>
      <c r="N234" s="2" t="s">
        <v>3360</v>
      </c>
      <c r="O234" s="55"/>
      <c r="AB234" s="2" t="s">
        <v>164</v>
      </c>
      <c r="AC234" s="2" t="s">
        <v>3361</v>
      </c>
      <c r="AD234" s="2" t="s">
        <v>3362</v>
      </c>
      <c r="AE234" s="2" t="s">
        <v>3363</v>
      </c>
      <c r="AF234" s="93"/>
      <c r="AG234" s="2" t="s">
        <v>3364</v>
      </c>
      <c r="AH234" s="2" t="s">
        <v>3365</v>
      </c>
      <c r="AI234" s="2">
        <v>0.0</v>
      </c>
      <c r="AJ234" s="94">
        <v>0.0016193750427538334</v>
      </c>
      <c r="AK234" s="94">
        <v>0.0016</v>
      </c>
      <c r="AL234" s="79"/>
      <c r="AM234" s="2" t="s">
        <v>3620</v>
      </c>
    </row>
    <row r="235">
      <c r="A235" s="54">
        <v>45984.0</v>
      </c>
      <c r="B235" s="54">
        <v>45985.0</v>
      </c>
      <c r="C235" s="2" t="s">
        <v>229</v>
      </c>
      <c r="D235" s="2" t="s">
        <v>146</v>
      </c>
      <c r="E235" s="2" t="s">
        <v>180</v>
      </c>
      <c r="F235" s="53">
        <v>0.125</v>
      </c>
      <c r="G235" s="53">
        <v>0.08333333333333333</v>
      </c>
      <c r="H235" s="53">
        <v>0.12</v>
      </c>
      <c r="I235" s="53">
        <v>0.12</v>
      </c>
      <c r="J235" s="53">
        <v>0.07762983448661989</v>
      </c>
      <c r="K235" s="2" t="s">
        <v>3598</v>
      </c>
      <c r="L235" s="53">
        <v>0.0</v>
      </c>
      <c r="M235" s="2" t="s">
        <v>3369</v>
      </c>
      <c r="N235" s="2" t="s">
        <v>3360</v>
      </c>
      <c r="O235" s="55"/>
      <c r="AB235" s="2" t="s">
        <v>164</v>
      </c>
      <c r="AC235" s="2" t="s">
        <v>3361</v>
      </c>
      <c r="AD235" s="2" t="s">
        <v>3362</v>
      </c>
      <c r="AE235" s="2" t="s">
        <v>3363</v>
      </c>
      <c r="AF235" s="93"/>
      <c r="AG235" s="2" t="s">
        <v>3364</v>
      </c>
      <c r="AH235" s="2" t="s">
        <v>3365</v>
      </c>
      <c r="AI235" s="2">
        <v>0.0</v>
      </c>
      <c r="AJ235" s="94">
        <v>0.006026391202419999</v>
      </c>
      <c r="AK235" s="94">
        <v>0.0144</v>
      </c>
      <c r="AL235" s="79"/>
      <c r="AM235" s="2" t="s">
        <v>3621</v>
      </c>
    </row>
    <row r="236">
      <c r="A236" s="54">
        <v>45984.0</v>
      </c>
      <c r="B236" s="54">
        <v>45985.0</v>
      </c>
      <c r="C236" s="2" t="s">
        <v>145</v>
      </c>
      <c r="D236" s="2" t="s">
        <v>146</v>
      </c>
      <c r="E236" s="2" t="s">
        <v>180</v>
      </c>
      <c r="F236" s="53">
        <v>0.0</v>
      </c>
      <c r="G236" s="53">
        <v>0.0</v>
      </c>
      <c r="H236" s="53">
        <v>0.0</v>
      </c>
      <c r="I236" s="53">
        <v>0.0</v>
      </c>
      <c r="J236" s="53">
        <v>0.006326127927319494</v>
      </c>
      <c r="K236" s="2" t="s">
        <v>3531</v>
      </c>
      <c r="L236" s="53">
        <v>0.0</v>
      </c>
      <c r="M236" s="2" t="s">
        <v>3369</v>
      </c>
      <c r="N236" s="2" t="s">
        <v>3360</v>
      </c>
      <c r="O236" s="55"/>
      <c r="AB236" s="2" t="s">
        <v>164</v>
      </c>
      <c r="AC236" s="2" t="s">
        <v>3361</v>
      </c>
      <c r="AD236" s="2" t="s">
        <v>3362</v>
      </c>
      <c r="AE236" s="2" t="s">
        <v>3363</v>
      </c>
      <c r="AF236" s="93"/>
      <c r="AG236" s="2" t="s">
        <v>3364</v>
      </c>
      <c r="AH236" s="2" t="s">
        <v>3365</v>
      </c>
      <c r="AI236" s="2">
        <v>0.0</v>
      </c>
      <c r="AJ236" s="94">
        <v>4.001989455281163E-5</v>
      </c>
      <c r="AK236" s="94">
        <v>0.0</v>
      </c>
      <c r="AL236" s="79"/>
      <c r="AM236" s="2" t="s">
        <v>3622</v>
      </c>
    </row>
    <row r="237">
      <c r="A237" s="54">
        <v>45984.0</v>
      </c>
      <c r="B237" s="54">
        <v>45985.0</v>
      </c>
      <c r="C237" s="2" t="s">
        <v>301</v>
      </c>
      <c r="D237" s="2" t="s">
        <v>146</v>
      </c>
      <c r="E237" s="2" t="s">
        <v>180</v>
      </c>
      <c r="F237" s="53">
        <v>0.0</v>
      </c>
      <c r="G237" s="53">
        <v>0.0</v>
      </c>
      <c r="H237" s="53">
        <v>0.0</v>
      </c>
      <c r="I237" s="53">
        <v>0.0</v>
      </c>
      <c r="J237" s="53">
        <v>0.004755560744518383</v>
      </c>
      <c r="K237" s="2" t="s">
        <v>3531</v>
      </c>
      <c r="L237" s="53">
        <v>0.0</v>
      </c>
      <c r="M237" s="2" t="s">
        <v>3369</v>
      </c>
      <c r="N237" s="2" t="s">
        <v>3360</v>
      </c>
      <c r="O237" s="55"/>
      <c r="AB237" s="2" t="s">
        <v>164</v>
      </c>
      <c r="AC237" s="2" t="s">
        <v>3361</v>
      </c>
      <c r="AD237" s="2" t="s">
        <v>3362</v>
      </c>
      <c r="AE237" s="2" t="s">
        <v>3363</v>
      </c>
      <c r="AF237" s="93"/>
      <c r="AG237" s="2" t="s">
        <v>3364</v>
      </c>
      <c r="AH237" s="2" t="s">
        <v>3365</v>
      </c>
      <c r="AI237" s="2">
        <v>0.0</v>
      </c>
      <c r="AJ237" s="94">
        <v>2.261535799480424E-5</v>
      </c>
      <c r="AK237" s="94">
        <v>0.0</v>
      </c>
      <c r="AL237" s="79"/>
      <c r="AM237" s="2" t="s">
        <v>3623</v>
      </c>
    </row>
    <row r="238">
      <c r="A238" s="54">
        <v>45985.0</v>
      </c>
      <c r="B238" s="54">
        <v>45986.0</v>
      </c>
      <c r="C238" s="2" t="s">
        <v>194</v>
      </c>
      <c r="D238" s="2" t="s">
        <v>146</v>
      </c>
      <c r="E238" s="2" t="s">
        <v>208</v>
      </c>
      <c r="F238" s="53">
        <v>0.0</v>
      </c>
      <c r="G238" s="53">
        <v>0.0</v>
      </c>
      <c r="H238" s="53">
        <v>0.08</v>
      </c>
      <c r="I238" s="53">
        <v>0.08</v>
      </c>
      <c r="J238" s="53">
        <v>0.04960460641461245</v>
      </c>
      <c r="K238" s="2" t="s">
        <v>196</v>
      </c>
      <c r="L238" s="53">
        <v>0.5</v>
      </c>
      <c r="M238" s="2" t="s">
        <v>3580</v>
      </c>
      <c r="N238" s="2" t="s">
        <v>3360</v>
      </c>
      <c r="O238" s="55"/>
      <c r="AB238" s="2" t="s">
        <v>153</v>
      </c>
      <c r="AC238" s="2" t="s">
        <v>3421</v>
      </c>
      <c r="AD238" s="2" t="s">
        <v>3362</v>
      </c>
      <c r="AE238" s="2" t="s">
        <v>3363</v>
      </c>
      <c r="AF238" s="93"/>
      <c r="AG238" s="2" t="s">
        <v>3364</v>
      </c>
      <c r="AH238" s="2" t="s">
        <v>3365</v>
      </c>
      <c r="AI238" s="2">
        <v>1.0</v>
      </c>
      <c r="AJ238" s="94">
        <v>0.9032514041483236</v>
      </c>
      <c r="AK238" s="94">
        <v>0.8464</v>
      </c>
      <c r="AL238" s="79"/>
      <c r="AM238" s="2" t="s">
        <v>3624</v>
      </c>
    </row>
    <row r="239">
      <c r="A239" s="54">
        <v>45985.0</v>
      </c>
      <c r="B239" s="54">
        <v>45986.0</v>
      </c>
      <c r="C239" s="2" t="s">
        <v>229</v>
      </c>
      <c r="D239" s="2" t="s">
        <v>146</v>
      </c>
      <c r="E239" s="2" t="s">
        <v>208</v>
      </c>
      <c r="F239" s="53">
        <v>0.0</v>
      </c>
      <c r="G239" s="53">
        <v>0.08333333333333333</v>
      </c>
      <c r="H239" s="53">
        <v>0.16</v>
      </c>
      <c r="I239" s="53">
        <v>0.16</v>
      </c>
      <c r="J239" s="53">
        <v>0.09178626352304434</v>
      </c>
      <c r="K239" s="2" t="s">
        <v>3598</v>
      </c>
      <c r="L239" s="53">
        <v>0.0</v>
      </c>
      <c r="M239" s="2" t="s">
        <v>3369</v>
      </c>
      <c r="N239" s="2" t="s">
        <v>3360</v>
      </c>
      <c r="O239" s="55"/>
      <c r="AB239" s="2" t="s">
        <v>164</v>
      </c>
      <c r="AC239" s="2" t="s">
        <v>3361</v>
      </c>
      <c r="AD239" s="2" t="s">
        <v>3362</v>
      </c>
      <c r="AE239" s="2" t="s">
        <v>3363</v>
      </c>
      <c r="AF239" s="93"/>
      <c r="AG239" s="2" t="s">
        <v>3364</v>
      </c>
      <c r="AH239" s="2" t="s">
        <v>3365</v>
      </c>
      <c r="AI239" s="2">
        <v>0.0</v>
      </c>
      <c r="AJ239" s="94">
        <v>0.008424718171521739</v>
      </c>
      <c r="AK239" s="94">
        <v>0.0256</v>
      </c>
      <c r="AL239" s="79"/>
      <c r="AM239" s="2" t="s">
        <v>3625</v>
      </c>
    </row>
    <row r="240">
      <c r="A240" s="54">
        <v>45985.0</v>
      </c>
      <c r="B240" s="54">
        <v>45986.0</v>
      </c>
      <c r="C240" s="2" t="s">
        <v>145</v>
      </c>
      <c r="D240" s="2" t="s">
        <v>146</v>
      </c>
      <c r="E240" s="2" t="s">
        <v>208</v>
      </c>
      <c r="F240" s="53">
        <v>0.0</v>
      </c>
      <c r="G240" s="53">
        <v>0.0</v>
      </c>
      <c r="H240" s="53">
        <v>0.04</v>
      </c>
      <c r="I240" s="53">
        <v>0.04</v>
      </c>
      <c r="J240" s="53">
        <v>0.017689010274330084</v>
      </c>
      <c r="K240" s="2" t="s">
        <v>3531</v>
      </c>
      <c r="L240" s="53">
        <v>0.0</v>
      </c>
      <c r="M240" s="2" t="s">
        <v>3369</v>
      </c>
      <c r="N240" s="2" t="s">
        <v>3360</v>
      </c>
      <c r="O240" s="55"/>
      <c r="AB240" s="2" t="s">
        <v>164</v>
      </c>
      <c r="AC240" s="2" t="s">
        <v>3361</v>
      </c>
      <c r="AD240" s="2" t="s">
        <v>3362</v>
      </c>
      <c r="AE240" s="2" t="s">
        <v>3363</v>
      </c>
      <c r="AF240" s="93"/>
      <c r="AG240" s="2" t="s">
        <v>3364</v>
      </c>
      <c r="AH240" s="2" t="s">
        <v>3365</v>
      </c>
      <c r="AI240" s="2">
        <v>0.0</v>
      </c>
      <c r="AJ240" s="94">
        <v>3.1290108448535527E-4</v>
      </c>
      <c r="AK240" s="94">
        <v>0.0016</v>
      </c>
      <c r="AL240" s="79"/>
      <c r="AM240" s="2" t="s">
        <v>3626</v>
      </c>
    </row>
    <row r="241">
      <c r="A241" s="54">
        <v>45985.0</v>
      </c>
      <c r="B241" s="54">
        <v>45986.0</v>
      </c>
      <c r="C241" s="2" t="s">
        <v>301</v>
      </c>
      <c r="D241" s="2" t="s">
        <v>146</v>
      </c>
      <c r="E241" s="2" t="s">
        <v>208</v>
      </c>
      <c r="F241" s="53">
        <v>0.0</v>
      </c>
      <c r="G241" s="53">
        <v>0.0</v>
      </c>
      <c r="H241" s="53">
        <v>0.0</v>
      </c>
      <c r="I241" s="53">
        <v>0.0</v>
      </c>
      <c r="J241" s="53">
        <v>0.004706532191709973</v>
      </c>
      <c r="K241" s="2" t="s">
        <v>3531</v>
      </c>
      <c r="L241" s="53">
        <v>0.0</v>
      </c>
      <c r="M241" s="2" t="s">
        <v>3369</v>
      </c>
      <c r="N241" s="2" t="s">
        <v>3360</v>
      </c>
      <c r="O241" s="55"/>
      <c r="AB241" s="2" t="s">
        <v>164</v>
      </c>
      <c r="AC241" s="2" t="s">
        <v>3361</v>
      </c>
      <c r="AD241" s="2" t="s">
        <v>3362</v>
      </c>
      <c r="AE241" s="2" t="s">
        <v>3363</v>
      </c>
      <c r="AF241" s="93"/>
      <c r="AG241" s="2" t="s">
        <v>3364</v>
      </c>
      <c r="AH241" s="2" t="s">
        <v>3365</v>
      </c>
      <c r="AI241" s="2">
        <v>0.0</v>
      </c>
      <c r="AJ241" s="94">
        <v>2.215144527160228E-5</v>
      </c>
      <c r="AK241" s="94">
        <v>0.0</v>
      </c>
      <c r="AL241" s="79"/>
      <c r="AM241" s="2" t="s">
        <v>3627</v>
      </c>
    </row>
    <row r="242">
      <c r="A242" s="54">
        <v>45986.0</v>
      </c>
      <c r="B242" s="54">
        <v>45987.0</v>
      </c>
      <c r="C242" s="2" t="s">
        <v>194</v>
      </c>
      <c r="D242" s="2" t="s">
        <v>146</v>
      </c>
      <c r="E242" s="2" t="s">
        <v>303</v>
      </c>
      <c r="F242" s="53">
        <v>0.125</v>
      </c>
      <c r="G242" s="53">
        <v>0.08333333333333333</v>
      </c>
      <c r="H242" s="53">
        <v>0.04</v>
      </c>
      <c r="I242" s="53">
        <v>0.04</v>
      </c>
      <c r="J242" s="53">
        <v>0.06194046368168984</v>
      </c>
      <c r="K242" s="2" t="s">
        <v>196</v>
      </c>
      <c r="L242" s="53">
        <v>0.4</v>
      </c>
      <c r="M242" s="2" t="s">
        <v>3580</v>
      </c>
      <c r="N242" s="2" t="s">
        <v>3360</v>
      </c>
      <c r="O242" s="55"/>
      <c r="AB242" s="2" t="s">
        <v>164</v>
      </c>
      <c r="AC242" s="2" t="s">
        <v>3361</v>
      </c>
      <c r="AD242" s="2" t="s">
        <v>3362</v>
      </c>
      <c r="AE242" s="2" t="s">
        <v>3363</v>
      </c>
      <c r="AF242" s="93"/>
      <c r="AG242" s="2" t="s">
        <v>3364</v>
      </c>
      <c r="AH242" s="2" t="s">
        <v>3365</v>
      </c>
      <c r="AI242" s="2">
        <v>0.0</v>
      </c>
      <c r="AJ242" s="94">
        <v>0.0038366210411027377</v>
      </c>
      <c r="AK242" s="94">
        <v>0.0016</v>
      </c>
      <c r="AL242" s="79"/>
      <c r="AM242" s="2" t="s">
        <v>3628</v>
      </c>
    </row>
    <row r="243">
      <c r="A243" s="54">
        <v>45986.0</v>
      </c>
      <c r="B243" s="54">
        <v>45987.0</v>
      </c>
      <c r="C243" s="2" t="s">
        <v>229</v>
      </c>
      <c r="D243" s="2" t="s">
        <v>146</v>
      </c>
      <c r="E243" s="2" t="s">
        <v>303</v>
      </c>
      <c r="F243" s="53">
        <v>0.125</v>
      </c>
      <c r="G243" s="53">
        <v>0.08333333333333333</v>
      </c>
      <c r="H243" s="53">
        <v>0.08</v>
      </c>
      <c r="I243" s="53">
        <v>0.08</v>
      </c>
      <c r="J243" s="53">
        <v>0.07487897050275782</v>
      </c>
      <c r="K243" s="2" t="s">
        <v>3598</v>
      </c>
      <c r="L243" s="53">
        <v>0.0</v>
      </c>
      <c r="M243" s="2" t="s">
        <v>3369</v>
      </c>
      <c r="N243" s="2" t="s">
        <v>3360</v>
      </c>
      <c r="O243" s="55"/>
      <c r="AB243" s="2" t="s">
        <v>164</v>
      </c>
      <c r="AC243" s="2" t="s">
        <v>3361</v>
      </c>
      <c r="AD243" s="2" t="s">
        <v>3362</v>
      </c>
      <c r="AE243" s="2" t="s">
        <v>3363</v>
      </c>
      <c r="AF243" s="93"/>
      <c r="AG243" s="2" t="s">
        <v>3364</v>
      </c>
      <c r="AH243" s="2" t="s">
        <v>3365</v>
      </c>
      <c r="AI243" s="2">
        <v>0.0</v>
      </c>
      <c r="AJ243" s="94">
        <v>0.005606860223552877</v>
      </c>
      <c r="AK243" s="94">
        <v>0.0064</v>
      </c>
      <c r="AL243" s="79"/>
      <c r="AM243" s="2" t="s">
        <v>3629</v>
      </c>
    </row>
    <row r="244">
      <c r="A244" s="54">
        <v>45986.0</v>
      </c>
      <c r="B244" s="54">
        <v>45987.0</v>
      </c>
      <c r="C244" s="2" t="s">
        <v>145</v>
      </c>
      <c r="D244" s="2" t="s">
        <v>146</v>
      </c>
      <c r="E244" s="2" t="s">
        <v>303</v>
      </c>
      <c r="F244" s="53">
        <v>0.0</v>
      </c>
      <c r="G244" s="53">
        <v>0.0</v>
      </c>
      <c r="H244" s="53">
        <v>0.0</v>
      </c>
      <c r="I244" s="53">
        <v>0.0</v>
      </c>
      <c r="J244" s="53">
        <v>0.006196528788116589</v>
      </c>
      <c r="K244" s="2" t="s">
        <v>3531</v>
      </c>
      <c r="L244" s="53">
        <v>0.0</v>
      </c>
      <c r="M244" s="2" t="s">
        <v>3369</v>
      </c>
      <c r="N244" s="2" t="s">
        <v>3360</v>
      </c>
      <c r="O244" s="55"/>
      <c r="AB244" s="2" t="s">
        <v>164</v>
      </c>
      <c r="AC244" s="2" t="s">
        <v>3361</v>
      </c>
      <c r="AD244" s="2" t="s">
        <v>3362</v>
      </c>
      <c r="AE244" s="2" t="s">
        <v>3363</v>
      </c>
      <c r="AF244" s="93"/>
      <c r="AG244" s="2" t="s">
        <v>3364</v>
      </c>
      <c r="AH244" s="2" t="s">
        <v>3365</v>
      </c>
      <c r="AI244" s="2">
        <v>0.0</v>
      </c>
      <c r="AJ244" s="94">
        <v>3.839696902195764E-5</v>
      </c>
      <c r="AK244" s="94">
        <v>0.0</v>
      </c>
      <c r="AL244" s="79"/>
      <c r="AM244" s="2" t="s">
        <v>3630</v>
      </c>
    </row>
    <row r="245">
      <c r="A245" s="54">
        <v>45986.0</v>
      </c>
      <c r="B245" s="54">
        <v>45987.0</v>
      </c>
      <c r="C245" s="2" t="s">
        <v>301</v>
      </c>
      <c r="D245" s="2" t="s">
        <v>146</v>
      </c>
      <c r="E245" s="2" t="s">
        <v>303</v>
      </c>
      <c r="F245" s="53">
        <v>0.0</v>
      </c>
      <c r="G245" s="53">
        <v>0.0</v>
      </c>
      <c r="H245" s="53">
        <v>0.04</v>
      </c>
      <c r="I245" s="53">
        <v>0.04</v>
      </c>
      <c r="J245" s="53">
        <v>0.01809241934575765</v>
      </c>
      <c r="K245" s="2" t="s">
        <v>3531</v>
      </c>
      <c r="L245" s="53">
        <v>0.0</v>
      </c>
      <c r="M245" s="2" t="s">
        <v>3369</v>
      </c>
      <c r="N245" s="2" t="s">
        <v>3360</v>
      </c>
      <c r="O245" s="55"/>
      <c r="AB245" s="2" t="s">
        <v>164</v>
      </c>
      <c r="AC245" s="2" t="s">
        <v>3361</v>
      </c>
      <c r="AD245" s="2" t="s">
        <v>3362</v>
      </c>
      <c r="AE245" s="2" t="s">
        <v>3363</v>
      </c>
      <c r="AF245" s="93"/>
      <c r="AG245" s="2" t="s">
        <v>3364</v>
      </c>
      <c r="AH245" s="2" t="s">
        <v>3365</v>
      </c>
      <c r="AI245" s="2">
        <v>0.0</v>
      </c>
      <c r="AJ245" s="94">
        <v>3.2733563778274567E-4</v>
      </c>
      <c r="AK245" s="94">
        <v>0.0016</v>
      </c>
      <c r="AL245" s="79"/>
      <c r="AM245" s="2" t="s">
        <v>3631</v>
      </c>
    </row>
    <row r="246">
      <c r="A246" s="54">
        <v>45987.0</v>
      </c>
      <c r="B246" s="54">
        <v>45988.0</v>
      </c>
      <c r="C246" s="2" t="s">
        <v>194</v>
      </c>
      <c r="D246" s="2" t="s">
        <v>146</v>
      </c>
      <c r="E246" s="2" t="s">
        <v>148</v>
      </c>
      <c r="F246" s="53">
        <v>0.0</v>
      </c>
      <c r="G246" s="53">
        <v>0.0</v>
      </c>
      <c r="H246" s="53">
        <v>0.08</v>
      </c>
      <c r="I246" s="53">
        <v>0.08</v>
      </c>
      <c r="J246" s="53">
        <v>0.06431640714131928</v>
      </c>
      <c r="K246" s="2" t="s">
        <v>196</v>
      </c>
      <c r="L246" s="53">
        <v>0.4</v>
      </c>
      <c r="M246" s="2" t="s">
        <v>3580</v>
      </c>
      <c r="N246" s="2" t="s">
        <v>3360</v>
      </c>
      <c r="O246" s="55"/>
      <c r="AB246" s="2" t="s">
        <v>164</v>
      </c>
      <c r="AC246" s="2" t="s">
        <v>3361</v>
      </c>
      <c r="AD246" s="2" t="s">
        <v>3362</v>
      </c>
      <c r="AE246" s="2" t="s">
        <v>3363</v>
      </c>
      <c r="AF246" s="93"/>
      <c r="AG246" s="2" t="s">
        <v>3364</v>
      </c>
      <c r="AH246" s="2" t="s">
        <v>3365</v>
      </c>
      <c r="AI246" s="2">
        <v>0.0</v>
      </c>
      <c r="AJ246" s="94">
        <v>0.004136600227567946</v>
      </c>
      <c r="AK246" s="94">
        <v>0.0064</v>
      </c>
      <c r="AL246" s="79"/>
      <c r="AM246" s="2" t="s">
        <v>3632</v>
      </c>
    </row>
    <row r="247">
      <c r="A247" s="54">
        <v>45987.0</v>
      </c>
      <c r="B247" s="54">
        <v>45988.0</v>
      </c>
      <c r="C247" s="2" t="s">
        <v>229</v>
      </c>
      <c r="D247" s="2" t="s">
        <v>146</v>
      </c>
      <c r="E247" s="2" t="s">
        <v>148</v>
      </c>
      <c r="F247" s="53">
        <v>0.0</v>
      </c>
      <c r="G247" s="53">
        <v>0.0</v>
      </c>
      <c r="H247" s="53">
        <v>0.0</v>
      </c>
      <c r="I247" s="53">
        <v>0.0</v>
      </c>
      <c r="J247" s="53">
        <v>0.02345275375555504</v>
      </c>
      <c r="K247" s="2" t="s">
        <v>3598</v>
      </c>
      <c r="L247" s="53">
        <v>0.0</v>
      </c>
      <c r="M247" s="2" t="s">
        <v>3369</v>
      </c>
      <c r="N247" s="2" t="s">
        <v>3360</v>
      </c>
      <c r="O247" s="55"/>
      <c r="AB247" s="2" t="s">
        <v>153</v>
      </c>
      <c r="AC247" s="2" t="s">
        <v>3633</v>
      </c>
      <c r="AD247" s="2" t="s">
        <v>3362</v>
      </c>
      <c r="AE247" s="2" t="s">
        <v>3363</v>
      </c>
      <c r="AF247" s="93"/>
      <c r="AG247" s="2" t="s">
        <v>3364</v>
      </c>
      <c r="AH247" s="2" t="s">
        <v>3365</v>
      </c>
      <c r="AI247" s="2">
        <v>1.0</v>
      </c>
      <c r="AJ247" s="94">
        <v>0.9536445241476087</v>
      </c>
      <c r="AK247" s="94">
        <v>1.0</v>
      </c>
      <c r="AL247" s="79"/>
      <c r="AM247" s="2" t="s">
        <v>3634</v>
      </c>
    </row>
    <row r="248">
      <c r="A248" s="54">
        <v>45987.0</v>
      </c>
      <c r="B248" s="54">
        <v>45988.0</v>
      </c>
      <c r="C248" s="2" t="s">
        <v>145</v>
      </c>
      <c r="D248" s="2" t="s">
        <v>146</v>
      </c>
      <c r="E248" s="2" t="s">
        <v>148</v>
      </c>
      <c r="F248" s="53">
        <v>0.0</v>
      </c>
      <c r="G248" s="53">
        <v>0.0</v>
      </c>
      <c r="H248" s="53">
        <v>0.0</v>
      </c>
      <c r="I248" s="53">
        <v>0.0</v>
      </c>
      <c r="J248" s="53">
        <v>0.006132978207989416</v>
      </c>
      <c r="K248" s="2" t="s">
        <v>3531</v>
      </c>
      <c r="L248" s="53">
        <v>0.0</v>
      </c>
      <c r="M248" s="2" t="s">
        <v>3369</v>
      </c>
      <c r="N248" s="2" t="s">
        <v>3360</v>
      </c>
      <c r="O248" s="55"/>
      <c r="AB248" s="2" t="s">
        <v>164</v>
      </c>
      <c r="AC248" s="2" t="s">
        <v>3361</v>
      </c>
      <c r="AD248" s="2" t="s">
        <v>3362</v>
      </c>
      <c r="AE248" s="2" t="s">
        <v>3363</v>
      </c>
      <c r="AF248" s="93"/>
      <c r="AG248" s="2" t="s">
        <v>3364</v>
      </c>
      <c r="AH248" s="2" t="s">
        <v>3365</v>
      </c>
      <c r="AI248" s="2">
        <v>0.0</v>
      </c>
      <c r="AJ248" s="94">
        <v>3.761342169967307E-5</v>
      </c>
      <c r="AK248" s="94">
        <v>0.0</v>
      </c>
      <c r="AL248" s="79"/>
      <c r="AM248" s="2" t="s">
        <v>3635</v>
      </c>
    </row>
    <row r="249">
      <c r="A249" s="54">
        <v>45987.0</v>
      </c>
      <c r="B249" s="54">
        <v>45988.0</v>
      </c>
      <c r="C249" s="2" t="s">
        <v>301</v>
      </c>
      <c r="D249" s="2" t="s">
        <v>146</v>
      </c>
      <c r="E249" s="2" t="s">
        <v>148</v>
      </c>
      <c r="F249" s="53">
        <v>0.0</v>
      </c>
      <c r="G249" s="53">
        <v>0.0</v>
      </c>
      <c r="H249" s="53">
        <v>0.0</v>
      </c>
      <c r="I249" s="53">
        <v>0.0</v>
      </c>
      <c r="J249" s="53">
        <v>0.004610363677115722</v>
      </c>
      <c r="K249" s="2" t="s">
        <v>3531</v>
      </c>
      <c r="L249" s="53">
        <v>0.0</v>
      </c>
      <c r="M249" s="2" t="s">
        <v>3369</v>
      </c>
      <c r="N249" s="2" t="s">
        <v>3360</v>
      </c>
      <c r="O249" s="55"/>
      <c r="AB249" s="2" t="s">
        <v>164</v>
      </c>
      <c r="AC249" s="2" t="s">
        <v>3361</v>
      </c>
      <c r="AD249" s="2" t="s">
        <v>3362</v>
      </c>
      <c r="AE249" s="2" t="s">
        <v>3363</v>
      </c>
      <c r="AF249" s="93"/>
      <c r="AG249" s="2" t="s">
        <v>3364</v>
      </c>
      <c r="AH249" s="2" t="s">
        <v>3365</v>
      </c>
      <c r="AI249" s="2">
        <v>0.0</v>
      </c>
      <c r="AJ249" s="94">
        <v>2.1255453235268004E-5</v>
      </c>
      <c r="AK249" s="94">
        <v>0.0</v>
      </c>
      <c r="AL249" s="79"/>
      <c r="AM249" s="2" t="s">
        <v>3636</v>
      </c>
    </row>
    <row r="250">
      <c r="A250" s="54">
        <v>45988.0</v>
      </c>
      <c r="B250" s="54">
        <v>45989.0</v>
      </c>
      <c r="C250" s="2" t="s">
        <v>194</v>
      </c>
      <c r="D250" s="2" t="s">
        <v>146</v>
      </c>
      <c r="E250" s="2" t="s">
        <v>196</v>
      </c>
      <c r="F250" s="53">
        <v>0.25</v>
      </c>
      <c r="G250" s="53">
        <v>0.16666666666666666</v>
      </c>
      <c r="H250" s="53">
        <v>0.16</v>
      </c>
      <c r="I250" s="53">
        <v>0.16</v>
      </c>
      <c r="J250" s="53">
        <v>0.11371481262823616</v>
      </c>
      <c r="K250" s="2" t="s">
        <v>196</v>
      </c>
      <c r="L250" s="53">
        <v>0.4</v>
      </c>
      <c r="M250" s="2" t="s">
        <v>3580</v>
      </c>
      <c r="N250" s="2" t="s">
        <v>3360</v>
      </c>
      <c r="O250" s="55"/>
      <c r="AB250" s="2" t="s">
        <v>164</v>
      </c>
      <c r="AC250" s="2" t="s">
        <v>3361</v>
      </c>
      <c r="AD250" s="2" t="s">
        <v>3362</v>
      </c>
      <c r="AE250" s="2" t="s">
        <v>3363</v>
      </c>
      <c r="AF250" s="93"/>
      <c r="AG250" s="2" t="s">
        <v>3364</v>
      </c>
      <c r="AH250" s="2" t="s">
        <v>3365</v>
      </c>
      <c r="AI250" s="2">
        <v>0.0</v>
      </c>
      <c r="AJ250" s="94">
        <v>0.012931058611074858</v>
      </c>
      <c r="AK250" s="94">
        <v>0.0256</v>
      </c>
      <c r="AL250" s="79"/>
      <c r="AM250" s="2" t="s">
        <v>3637</v>
      </c>
    </row>
    <row r="251">
      <c r="A251" s="54">
        <v>45988.0</v>
      </c>
      <c r="B251" s="54">
        <v>45989.0</v>
      </c>
      <c r="C251" s="2" t="s">
        <v>229</v>
      </c>
      <c r="D251" s="2" t="s">
        <v>146</v>
      </c>
      <c r="E251" s="2" t="s">
        <v>196</v>
      </c>
      <c r="F251" s="53">
        <v>0.0</v>
      </c>
      <c r="G251" s="53">
        <v>0.0</v>
      </c>
      <c r="H251" s="53">
        <v>0.0</v>
      </c>
      <c r="I251" s="53">
        <v>0.0</v>
      </c>
      <c r="J251" s="53">
        <v>0.028327548530799957</v>
      </c>
      <c r="K251" s="2" t="s">
        <v>3638</v>
      </c>
      <c r="L251" s="53">
        <v>0.0</v>
      </c>
      <c r="M251" s="2" t="s">
        <v>3369</v>
      </c>
      <c r="N251" s="2" t="s">
        <v>3360</v>
      </c>
      <c r="O251" s="55"/>
      <c r="AB251" s="2" t="s">
        <v>164</v>
      </c>
      <c r="AC251" s="2" t="s">
        <v>3361</v>
      </c>
      <c r="AD251" s="2" t="s">
        <v>3362</v>
      </c>
      <c r="AE251" s="2" t="s">
        <v>3363</v>
      </c>
      <c r="AF251" s="93"/>
      <c r="AG251" s="2" t="s">
        <v>3364</v>
      </c>
      <c r="AH251" s="2" t="s">
        <v>3365</v>
      </c>
      <c r="AI251" s="2">
        <v>0.0</v>
      </c>
      <c r="AJ251" s="94">
        <v>8.024500057648268E-4</v>
      </c>
      <c r="AK251" s="94">
        <v>0.0</v>
      </c>
      <c r="AL251" s="79"/>
      <c r="AM251" s="2" t="s">
        <v>3639</v>
      </c>
    </row>
    <row r="252">
      <c r="A252" s="54">
        <v>45988.0</v>
      </c>
      <c r="B252" s="54">
        <v>45989.0</v>
      </c>
      <c r="C252" s="2" t="s">
        <v>145</v>
      </c>
      <c r="D252" s="2" t="s">
        <v>146</v>
      </c>
      <c r="E252" s="2" t="s">
        <v>196</v>
      </c>
      <c r="F252" s="53">
        <v>0.0</v>
      </c>
      <c r="G252" s="53">
        <v>0.0</v>
      </c>
      <c r="H252" s="53">
        <v>0.04</v>
      </c>
      <c r="I252" s="53">
        <v>0.04</v>
      </c>
      <c r="J252" s="53">
        <v>0.018131360174153257</v>
      </c>
      <c r="K252" s="2" t="s">
        <v>3531</v>
      </c>
      <c r="L252" s="53">
        <v>0.0</v>
      </c>
      <c r="M252" s="2" t="s">
        <v>3369</v>
      </c>
      <c r="N252" s="2" t="s">
        <v>3360</v>
      </c>
      <c r="O252" s="55"/>
      <c r="AB252" s="2" t="s">
        <v>164</v>
      </c>
      <c r="AC252" s="2" t="s">
        <v>3361</v>
      </c>
      <c r="AD252" s="2" t="s">
        <v>3362</v>
      </c>
      <c r="AE252" s="2" t="s">
        <v>3363</v>
      </c>
      <c r="AF252" s="93"/>
      <c r="AG252" s="2" t="s">
        <v>3364</v>
      </c>
      <c r="AH252" s="2" t="s">
        <v>3365</v>
      </c>
      <c r="AI252" s="2">
        <v>0.0</v>
      </c>
      <c r="AJ252" s="94">
        <v>3.2874622176487083E-4</v>
      </c>
      <c r="AK252" s="94">
        <v>0.0016</v>
      </c>
      <c r="AL252" s="79"/>
      <c r="AM252" s="2" t="s">
        <v>3640</v>
      </c>
    </row>
    <row r="253">
      <c r="A253" s="54">
        <v>45988.0</v>
      </c>
      <c r="B253" s="54">
        <v>45989.0</v>
      </c>
      <c r="C253" s="2" t="s">
        <v>301</v>
      </c>
      <c r="D253" s="2" t="s">
        <v>146</v>
      </c>
      <c r="E253" s="2" t="s">
        <v>196</v>
      </c>
      <c r="F253" s="53">
        <v>0.0</v>
      </c>
      <c r="G253" s="53">
        <v>0.0</v>
      </c>
      <c r="H253" s="53">
        <v>0.0</v>
      </c>
      <c r="I253" s="53">
        <v>0.0</v>
      </c>
      <c r="J253" s="53">
        <v>0.004563202399944783</v>
      </c>
      <c r="K253" s="2" t="s">
        <v>3531</v>
      </c>
      <c r="L253" s="53">
        <v>0.0</v>
      </c>
      <c r="M253" s="2" t="s">
        <v>3369</v>
      </c>
      <c r="N253" s="2" t="s">
        <v>3360</v>
      </c>
      <c r="O253" s="55"/>
      <c r="AB253" s="2" t="s">
        <v>164</v>
      </c>
      <c r="AC253" s="2" t="s">
        <v>3361</v>
      </c>
      <c r="AD253" s="2" t="s">
        <v>3362</v>
      </c>
      <c r="AE253" s="2" t="s">
        <v>3363</v>
      </c>
      <c r="AF253" s="93"/>
      <c r="AG253" s="2" t="s">
        <v>3364</v>
      </c>
      <c r="AH253" s="2" t="s">
        <v>3365</v>
      </c>
      <c r="AI253" s="2">
        <v>0.0</v>
      </c>
      <c r="AJ253" s="94">
        <v>2.0822816142861824E-5</v>
      </c>
      <c r="AK253" s="94">
        <v>0.0</v>
      </c>
      <c r="AL253" s="79"/>
      <c r="AM253" s="2" t="s">
        <v>3641</v>
      </c>
    </row>
    <row r="254">
      <c r="A254" s="54">
        <v>45989.0</v>
      </c>
      <c r="B254" s="54">
        <v>45990.0</v>
      </c>
      <c r="C254" s="2" t="s">
        <v>194</v>
      </c>
      <c r="D254" s="2" t="s">
        <v>146</v>
      </c>
      <c r="E254" s="2" t="s">
        <v>288</v>
      </c>
      <c r="F254" s="53">
        <v>0.125</v>
      </c>
      <c r="G254" s="53">
        <v>0.08333333333333333</v>
      </c>
      <c r="H254" s="53">
        <v>0.04</v>
      </c>
      <c r="I254" s="53">
        <v>0.04</v>
      </c>
      <c r="J254" s="53">
        <v>0.06092699745644623</v>
      </c>
      <c r="K254" s="2" t="s">
        <v>196</v>
      </c>
      <c r="L254" s="53">
        <v>0.4</v>
      </c>
      <c r="M254" s="2" t="s">
        <v>3580</v>
      </c>
      <c r="N254" s="2" t="s">
        <v>3360</v>
      </c>
      <c r="O254" s="55"/>
      <c r="AB254" s="2" t="s">
        <v>153</v>
      </c>
      <c r="AC254" s="2" t="s">
        <v>3421</v>
      </c>
      <c r="AD254" s="2" t="s">
        <v>3362</v>
      </c>
      <c r="AE254" s="2" t="s">
        <v>3363</v>
      </c>
      <c r="AF254" s="93"/>
      <c r="AG254" s="2" t="s">
        <v>3364</v>
      </c>
      <c r="AH254" s="2" t="s">
        <v>3365</v>
      </c>
      <c r="AI254" s="2">
        <v>1.0</v>
      </c>
      <c r="AJ254" s="94">
        <v>0.8818581041061653</v>
      </c>
      <c r="AK254" s="94">
        <v>0.9216</v>
      </c>
      <c r="AL254" s="79"/>
      <c r="AM254" s="2" t="s">
        <v>3642</v>
      </c>
    </row>
    <row r="255">
      <c r="A255" s="54">
        <v>45989.0</v>
      </c>
      <c r="B255" s="54">
        <v>45990.0</v>
      </c>
      <c r="C255" s="2" t="s">
        <v>229</v>
      </c>
      <c r="D255" s="2" t="s">
        <v>146</v>
      </c>
      <c r="E255" s="2" t="s">
        <v>288</v>
      </c>
      <c r="F255" s="53">
        <v>0.0</v>
      </c>
      <c r="G255" s="53">
        <v>0.0</v>
      </c>
      <c r="H255" s="53">
        <v>0.0</v>
      </c>
      <c r="I255" s="53">
        <v>0.0</v>
      </c>
      <c r="J255" s="53">
        <v>0.028038513728222542</v>
      </c>
      <c r="K255" s="2" t="s">
        <v>3638</v>
      </c>
      <c r="L255" s="53">
        <v>0.0</v>
      </c>
      <c r="M255" s="2" t="s">
        <v>3369</v>
      </c>
      <c r="N255" s="2" t="s">
        <v>3360</v>
      </c>
      <c r="O255" s="55"/>
      <c r="AB255" s="2" t="s">
        <v>153</v>
      </c>
      <c r="AC255" s="2" t="s">
        <v>3633</v>
      </c>
      <c r="AD255" s="2" t="s">
        <v>3362</v>
      </c>
      <c r="AE255" s="2" t="s">
        <v>3363</v>
      </c>
      <c r="AF255" s="93"/>
      <c r="AG255" s="2" t="s">
        <v>3364</v>
      </c>
      <c r="AH255" s="2" t="s">
        <v>3365</v>
      </c>
      <c r="AI255" s="2">
        <v>1.0</v>
      </c>
      <c r="AJ255" s="94">
        <v>0.9447091307956427</v>
      </c>
      <c r="AK255" s="94">
        <v>1.0</v>
      </c>
      <c r="AL255" s="79"/>
      <c r="AM255" s="2" t="s">
        <v>3643</v>
      </c>
    </row>
    <row r="256">
      <c r="A256" s="54">
        <v>45989.0</v>
      </c>
      <c r="B256" s="54">
        <v>45990.0</v>
      </c>
      <c r="C256" s="2" t="s">
        <v>145</v>
      </c>
      <c r="D256" s="2" t="s">
        <v>146</v>
      </c>
      <c r="E256" s="2" t="s">
        <v>288</v>
      </c>
      <c r="F256" s="53">
        <v>0.0</v>
      </c>
      <c r="G256" s="53">
        <v>0.08333333333333333</v>
      </c>
      <c r="H256" s="53">
        <v>0.04</v>
      </c>
      <c r="I256" s="53">
        <v>0.04</v>
      </c>
      <c r="J256" s="53">
        <v>0.02668694776183329</v>
      </c>
      <c r="K256" s="2" t="s">
        <v>3531</v>
      </c>
      <c r="L256" s="53">
        <v>0.0</v>
      </c>
      <c r="M256" s="2" t="s">
        <v>3369</v>
      </c>
      <c r="N256" s="2" t="s">
        <v>3360</v>
      </c>
      <c r="O256" s="55"/>
      <c r="AB256" s="2" t="s">
        <v>164</v>
      </c>
      <c r="AC256" s="2" t="s">
        <v>3361</v>
      </c>
      <c r="AD256" s="2" t="s">
        <v>3362</v>
      </c>
      <c r="AE256" s="2" t="s">
        <v>3363</v>
      </c>
      <c r="AF256" s="93"/>
      <c r="AG256" s="2" t="s">
        <v>3364</v>
      </c>
      <c r="AH256" s="2" t="s">
        <v>3365</v>
      </c>
      <c r="AI256" s="2">
        <v>0.0</v>
      </c>
      <c r="AJ256" s="94">
        <v>7.121931808428189E-4</v>
      </c>
      <c r="AK256" s="94">
        <v>0.0016</v>
      </c>
      <c r="AL256" s="79"/>
      <c r="AM256" s="2" t="s">
        <v>3644</v>
      </c>
    </row>
    <row r="257">
      <c r="A257" s="54">
        <v>45989.0</v>
      </c>
      <c r="B257" s="54">
        <v>45990.0</v>
      </c>
      <c r="C257" s="2" t="s">
        <v>301</v>
      </c>
      <c r="D257" s="2" t="s">
        <v>146</v>
      </c>
      <c r="E257" s="2" t="s">
        <v>288</v>
      </c>
      <c r="F257" s="53">
        <v>0.0</v>
      </c>
      <c r="G257" s="53">
        <v>0.0</v>
      </c>
      <c r="H257" s="53">
        <v>0.0</v>
      </c>
      <c r="I257" s="53">
        <v>0.0</v>
      </c>
      <c r="J257" s="53">
        <v>0.004516642624277827</v>
      </c>
      <c r="K257" s="2" t="s">
        <v>3531</v>
      </c>
      <c r="L257" s="53">
        <v>0.0</v>
      </c>
      <c r="M257" s="2" t="s">
        <v>3369</v>
      </c>
      <c r="N257" s="2" t="s">
        <v>3360</v>
      </c>
      <c r="O257" s="55"/>
      <c r="AB257" s="2" t="s">
        <v>164</v>
      </c>
      <c r="AC257" s="2" t="s">
        <v>3361</v>
      </c>
      <c r="AD257" s="2" t="s">
        <v>3362</v>
      </c>
      <c r="AE257" s="2" t="s">
        <v>3363</v>
      </c>
      <c r="AF257" s="93"/>
      <c r="AG257" s="2" t="s">
        <v>3364</v>
      </c>
      <c r="AH257" s="2" t="s">
        <v>3365</v>
      </c>
      <c r="AI257" s="2">
        <v>0.0</v>
      </c>
      <c r="AJ257" s="94">
        <v>2.0400060595443296E-5</v>
      </c>
      <c r="AK257" s="94">
        <v>0.0</v>
      </c>
      <c r="AL257" s="79"/>
      <c r="AM257" s="2" t="s">
        <v>3645</v>
      </c>
    </row>
    <row r="258">
      <c r="A258" s="54">
        <v>45990.0</v>
      </c>
      <c r="B258" s="54">
        <v>45991.0</v>
      </c>
      <c r="C258" s="2" t="s">
        <v>194</v>
      </c>
      <c r="D258" s="2" t="s">
        <v>146</v>
      </c>
      <c r="E258" s="2" t="s">
        <v>256</v>
      </c>
      <c r="F258" s="53">
        <v>0.0</v>
      </c>
      <c r="G258" s="53">
        <v>0.0</v>
      </c>
      <c r="H258" s="53">
        <v>0.0</v>
      </c>
      <c r="I258" s="53">
        <v>0.0</v>
      </c>
      <c r="J258" s="53">
        <v>0.03711043630957333</v>
      </c>
      <c r="K258" s="2" t="s">
        <v>3646</v>
      </c>
      <c r="L258" s="53">
        <v>0.0</v>
      </c>
      <c r="M258" s="2" t="s">
        <v>3369</v>
      </c>
      <c r="N258" s="2" t="s">
        <v>3360</v>
      </c>
      <c r="O258" s="55"/>
      <c r="AB258" s="2" t="s">
        <v>164</v>
      </c>
      <c r="AC258" s="2" t="s">
        <v>3361</v>
      </c>
      <c r="AD258" s="2" t="s">
        <v>3362</v>
      </c>
      <c r="AE258" s="2" t="s">
        <v>3363</v>
      </c>
      <c r="AF258" s="93"/>
      <c r="AG258" s="2" t="s">
        <v>3364</v>
      </c>
      <c r="AH258" s="2" t="s">
        <v>3365</v>
      </c>
      <c r="AI258" s="2">
        <v>0.0</v>
      </c>
      <c r="AJ258" s="94">
        <v>0.0013771844830868984</v>
      </c>
      <c r="AK258" s="94">
        <v>0.0</v>
      </c>
      <c r="AL258" s="79"/>
      <c r="AM258" s="2" t="s">
        <v>3647</v>
      </c>
    </row>
    <row r="259">
      <c r="A259" s="54">
        <v>45990.0</v>
      </c>
      <c r="B259" s="54">
        <v>45991.0</v>
      </c>
      <c r="C259" s="2" t="s">
        <v>229</v>
      </c>
      <c r="D259" s="2" t="s">
        <v>146</v>
      </c>
      <c r="E259" s="2" t="s">
        <v>256</v>
      </c>
      <c r="F259" s="53">
        <v>0.0</v>
      </c>
      <c r="G259" s="53">
        <v>0.0</v>
      </c>
      <c r="H259" s="53">
        <v>0.0</v>
      </c>
      <c r="I259" s="53">
        <v>0.0</v>
      </c>
      <c r="J259" s="53">
        <v>0.032841925130871044</v>
      </c>
      <c r="K259" s="2" t="s">
        <v>3648</v>
      </c>
      <c r="L259" s="53">
        <v>0.0</v>
      </c>
      <c r="M259" s="2" t="s">
        <v>3369</v>
      </c>
      <c r="N259" s="2" t="s">
        <v>3360</v>
      </c>
      <c r="O259" s="55"/>
      <c r="AB259" s="2" t="s">
        <v>164</v>
      </c>
      <c r="AC259" s="2" t="s">
        <v>3361</v>
      </c>
      <c r="AD259" s="2" t="s">
        <v>3362</v>
      </c>
      <c r="AE259" s="2" t="s">
        <v>3363</v>
      </c>
      <c r="AF259" s="93"/>
      <c r="AG259" s="2" t="s">
        <v>3364</v>
      </c>
      <c r="AH259" s="2" t="s">
        <v>3365</v>
      </c>
      <c r="AI259" s="2">
        <v>0.0</v>
      </c>
      <c r="AJ259" s="94">
        <v>0.001078592046301739</v>
      </c>
      <c r="AK259" s="94">
        <v>0.0</v>
      </c>
      <c r="AL259" s="79"/>
      <c r="AM259" s="2" t="s">
        <v>3649</v>
      </c>
    </row>
    <row r="260">
      <c r="A260" s="54">
        <v>45990.0</v>
      </c>
      <c r="B260" s="54">
        <v>45991.0</v>
      </c>
      <c r="C260" s="2" t="s">
        <v>145</v>
      </c>
      <c r="D260" s="2" t="s">
        <v>146</v>
      </c>
      <c r="E260" s="2" t="s">
        <v>256</v>
      </c>
      <c r="F260" s="53">
        <v>0.0</v>
      </c>
      <c r="G260" s="53">
        <v>0.0</v>
      </c>
      <c r="H260" s="53">
        <v>0.0</v>
      </c>
      <c r="I260" s="53">
        <v>0.0</v>
      </c>
      <c r="J260" s="53">
        <v>0.005947155104190025</v>
      </c>
      <c r="K260" s="2" t="s">
        <v>3531</v>
      </c>
      <c r="L260" s="53">
        <v>0.0</v>
      </c>
      <c r="M260" s="2" t="s">
        <v>3369</v>
      </c>
      <c r="N260" s="2" t="s">
        <v>3360</v>
      </c>
      <c r="O260" s="55"/>
      <c r="AB260" s="2" t="s">
        <v>164</v>
      </c>
      <c r="AC260" s="2" t="s">
        <v>3361</v>
      </c>
      <c r="AD260" s="2" t="s">
        <v>3362</v>
      </c>
      <c r="AE260" s="2" t="s">
        <v>3363</v>
      </c>
      <c r="AF260" s="93"/>
      <c r="AG260" s="2" t="s">
        <v>3364</v>
      </c>
      <c r="AH260" s="2" t="s">
        <v>3365</v>
      </c>
      <c r="AI260" s="2">
        <v>0.0</v>
      </c>
      <c r="AJ260" s="94">
        <v>3.536865383329346E-5</v>
      </c>
      <c r="AK260" s="94">
        <v>0.0</v>
      </c>
      <c r="AL260" s="79"/>
      <c r="AM260" s="2" t="s">
        <v>3650</v>
      </c>
    </row>
    <row r="261">
      <c r="A261" s="54">
        <v>45990.0</v>
      </c>
      <c r="B261" s="54">
        <v>45991.0</v>
      </c>
      <c r="C261" s="2" t="s">
        <v>301</v>
      </c>
      <c r="D261" s="2" t="s">
        <v>146</v>
      </c>
      <c r="E261" s="2" t="s">
        <v>256</v>
      </c>
      <c r="F261" s="53">
        <v>0.0</v>
      </c>
      <c r="G261" s="53">
        <v>0.08333333333333333</v>
      </c>
      <c r="H261" s="53">
        <v>0.04</v>
      </c>
      <c r="I261" s="53">
        <v>0.038461538461538464</v>
      </c>
      <c r="J261" s="53">
        <v>0.023709589001485537</v>
      </c>
      <c r="K261" s="2" t="s">
        <v>3531</v>
      </c>
      <c r="L261" s="53">
        <v>0.0</v>
      </c>
      <c r="M261" s="2" t="s">
        <v>3369</v>
      </c>
      <c r="N261" s="2" t="s">
        <v>3360</v>
      </c>
      <c r="O261" s="55"/>
      <c r="AB261" s="2" t="s">
        <v>164</v>
      </c>
      <c r="AC261" s="2" t="s">
        <v>3361</v>
      </c>
      <c r="AD261" s="2" t="s">
        <v>3362</v>
      </c>
      <c r="AE261" s="2" t="s">
        <v>3363</v>
      </c>
      <c r="AF261" s="93"/>
      <c r="AG261" s="2" t="s">
        <v>3364</v>
      </c>
      <c r="AH261" s="2" t="s">
        <v>3365</v>
      </c>
      <c r="AI261" s="2">
        <v>0.0</v>
      </c>
      <c r="AJ261" s="94">
        <v>5.62144610619364E-4</v>
      </c>
      <c r="AK261" s="94">
        <v>0.0014792899408284025</v>
      </c>
      <c r="AL261" s="79"/>
      <c r="AM261" s="2" t="s">
        <v>3651</v>
      </c>
    </row>
    <row r="262">
      <c r="A262" s="54">
        <v>45991.0</v>
      </c>
      <c r="B262" s="54">
        <v>45992.0</v>
      </c>
      <c r="C262" s="2" t="s">
        <v>194</v>
      </c>
      <c r="D262" s="2" t="s">
        <v>146</v>
      </c>
      <c r="E262" s="2" t="s">
        <v>180</v>
      </c>
      <c r="F262" s="53">
        <v>0.0</v>
      </c>
      <c r="G262" s="53">
        <v>0.0</v>
      </c>
      <c r="H262" s="53">
        <v>0.04</v>
      </c>
      <c r="I262" s="53">
        <v>0.038461538461538464</v>
      </c>
      <c r="J262" s="53">
        <v>0.04736612068256246</v>
      </c>
      <c r="K262" s="2" t="s">
        <v>3646</v>
      </c>
      <c r="L262" s="53">
        <v>0.0</v>
      </c>
      <c r="M262" s="2" t="s">
        <v>3369</v>
      </c>
      <c r="N262" s="2" t="s">
        <v>3360</v>
      </c>
      <c r="O262" s="55"/>
      <c r="AB262" s="2" t="s">
        <v>164</v>
      </c>
      <c r="AC262" s="2" t="s">
        <v>3361</v>
      </c>
      <c r="AD262" s="2" t="s">
        <v>3362</v>
      </c>
      <c r="AE262" s="2" t="s">
        <v>3363</v>
      </c>
      <c r="AF262" s="93"/>
      <c r="AG262" s="2" t="s">
        <v>3364</v>
      </c>
      <c r="AH262" s="2" t="s">
        <v>3365</v>
      </c>
      <c r="AI262" s="2">
        <v>0.0</v>
      </c>
      <c r="AJ262" s="94">
        <v>0.0022435493885150713</v>
      </c>
      <c r="AK262" s="94">
        <v>0.0014792899408284025</v>
      </c>
      <c r="AL262" s="79"/>
      <c r="AM262" s="2" t="s">
        <v>3652</v>
      </c>
    </row>
    <row r="263">
      <c r="A263" s="54">
        <v>45991.0</v>
      </c>
      <c r="B263" s="54">
        <v>45992.0</v>
      </c>
      <c r="C263" s="2" t="s">
        <v>229</v>
      </c>
      <c r="D263" s="2" t="s">
        <v>146</v>
      </c>
      <c r="E263" s="2" t="s">
        <v>180</v>
      </c>
      <c r="F263" s="53">
        <v>0.125</v>
      </c>
      <c r="G263" s="53">
        <v>0.08333333333333333</v>
      </c>
      <c r="H263" s="53">
        <v>0.12</v>
      </c>
      <c r="I263" s="53">
        <v>0.11538461538461539</v>
      </c>
      <c r="J263" s="53">
        <v>0.08222638319043077</v>
      </c>
      <c r="K263" s="2" t="s">
        <v>3648</v>
      </c>
      <c r="L263" s="53">
        <v>0.0</v>
      </c>
      <c r="M263" s="2" t="s">
        <v>3369</v>
      </c>
      <c r="N263" s="2" t="s">
        <v>3360</v>
      </c>
      <c r="O263" s="55"/>
      <c r="AB263" s="2" t="s">
        <v>164</v>
      </c>
      <c r="AC263" s="2" t="s">
        <v>3361</v>
      </c>
      <c r="AD263" s="2" t="s">
        <v>3362</v>
      </c>
      <c r="AE263" s="2" t="s">
        <v>3363</v>
      </c>
      <c r="AF263" s="93"/>
      <c r="AG263" s="2" t="s">
        <v>3364</v>
      </c>
      <c r="AH263" s="2" t="s">
        <v>3365</v>
      </c>
      <c r="AI263" s="2">
        <v>0.0</v>
      </c>
      <c r="AJ263" s="94">
        <v>0.006761178092579556</v>
      </c>
      <c r="AK263" s="94">
        <v>0.013313609467455623</v>
      </c>
      <c r="AL263" s="79"/>
      <c r="AM263" s="2" t="s">
        <v>3653</v>
      </c>
    </row>
    <row r="264">
      <c r="A264" s="54">
        <v>45991.0</v>
      </c>
      <c r="B264" s="54">
        <v>45992.0</v>
      </c>
      <c r="C264" s="2" t="s">
        <v>145</v>
      </c>
      <c r="D264" s="2" t="s">
        <v>146</v>
      </c>
      <c r="E264" s="2" t="s">
        <v>180</v>
      </c>
      <c r="F264" s="53">
        <v>0.0</v>
      </c>
      <c r="G264" s="53">
        <v>0.0</v>
      </c>
      <c r="H264" s="53">
        <v>0.0</v>
      </c>
      <c r="I264" s="53">
        <v>0.0</v>
      </c>
      <c r="J264" s="53">
        <v>0.005886778910854616</v>
      </c>
      <c r="K264" s="2" t="s">
        <v>3531</v>
      </c>
      <c r="L264" s="53">
        <v>0.0</v>
      </c>
      <c r="M264" s="2" t="s">
        <v>3369</v>
      </c>
      <c r="N264" s="2" t="s">
        <v>3360</v>
      </c>
      <c r="O264" s="55"/>
      <c r="AB264" s="2" t="s">
        <v>153</v>
      </c>
      <c r="AC264" s="2" t="s">
        <v>3654</v>
      </c>
      <c r="AD264" s="2" t="s">
        <v>3362</v>
      </c>
      <c r="AE264" s="2" t="s">
        <v>3363</v>
      </c>
      <c r="AF264" s="93"/>
      <c r="AG264" s="2" t="s">
        <v>3364</v>
      </c>
      <c r="AH264" s="2" t="s">
        <v>3365</v>
      </c>
      <c r="AI264" s="2">
        <v>1.0</v>
      </c>
      <c r="AJ264" s="94">
        <v>0.988261096344236</v>
      </c>
      <c r="AK264" s="94">
        <v>1.0</v>
      </c>
      <c r="AL264" s="79"/>
      <c r="AM264" s="2" t="s">
        <v>3655</v>
      </c>
    </row>
    <row r="265">
      <c r="A265" s="54">
        <v>45991.0</v>
      </c>
      <c r="B265" s="54">
        <v>45992.0</v>
      </c>
      <c r="C265" s="2" t="s">
        <v>301</v>
      </c>
      <c r="D265" s="2" t="s">
        <v>146</v>
      </c>
      <c r="E265" s="2" t="s">
        <v>180</v>
      </c>
      <c r="F265" s="53">
        <v>0.0</v>
      </c>
      <c r="G265" s="53">
        <v>0.0</v>
      </c>
      <c r="H265" s="53">
        <v>0.0</v>
      </c>
      <c r="I265" s="53">
        <v>0.0</v>
      </c>
      <c r="J265" s="53">
        <v>0.004425287477861818</v>
      </c>
      <c r="K265" s="2" t="s">
        <v>3531</v>
      </c>
      <c r="L265" s="53">
        <v>0.0</v>
      </c>
      <c r="M265" s="2" t="s">
        <v>3369</v>
      </c>
      <c r="N265" s="2" t="s">
        <v>3360</v>
      </c>
      <c r="O265" s="55"/>
      <c r="AB265" s="2" t="s">
        <v>164</v>
      </c>
      <c r="AC265" s="2" t="s">
        <v>3361</v>
      </c>
      <c r="AD265" s="2" t="s">
        <v>3362</v>
      </c>
      <c r="AE265" s="2" t="s">
        <v>3363</v>
      </c>
      <c r="AF265" s="93"/>
      <c r="AG265" s="2" t="s">
        <v>3364</v>
      </c>
      <c r="AH265" s="2" t="s">
        <v>3365</v>
      </c>
      <c r="AI265" s="2">
        <v>0.0</v>
      </c>
      <c r="AJ265" s="94">
        <v>1.958316926172061E-5</v>
      </c>
      <c r="AK265" s="94">
        <v>0.0</v>
      </c>
      <c r="AL265" s="79"/>
      <c r="AM265" s="2" t="s">
        <v>3656</v>
      </c>
    </row>
    <row r="266">
      <c r="A266" s="54">
        <v>45992.0</v>
      </c>
      <c r="B266" s="54">
        <v>45993.0</v>
      </c>
      <c r="C266" s="2" t="s">
        <v>194</v>
      </c>
      <c r="D266" s="2" t="s">
        <v>146</v>
      </c>
      <c r="E266" s="2" t="s">
        <v>208</v>
      </c>
      <c r="F266" s="53">
        <v>0.125</v>
      </c>
      <c r="G266" s="53">
        <v>0.08333333333333333</v>
      </c>
      <c r="H266" s="53">
        <v>0.12</v>
      </c>
      <c r="I266" s="53">
        <v>0.11538461538461539</v>
      </c>
      <c r="J266" s="53">
        <v>0.09079370084388874</v>
      </c>
      <c r="K266" s="2" t="s">
        <v>3646</v>
      </c>
      <c r="L266" s="53">
        <v>0.0</v>
      </c>
      <c r="M266" s="2" t="s">
        <v>3369</v>
      </c>
      <c r="N266" s="2" t="s">
        <v>3360</v>
      </c>
      <c r="O266" s="55"/>
      <c r="AB266" s="2" t="s">
        <v>164</v>
      </c>
      <c r="AC266" s="2" t="s">
        <v>3361</v>
      </c>
      <c r="AD266" s="2" t="s">
        <v>3362</v>
      </c>
      <c r="AE266" s="2" t="s">
        <v>3363</v>
      </c>
      <c r="AF266" s="93"/>
      <c r="AG266" s="2" t="s">
        <v>3364</v>
      </c>
      <c r="AH266" s="2" t="s">
        <v>3365</v>
      </c>
      <c r="AI266" s="2">
        <v>0.0</v>
      </c>
      <c r="AJ266" s="94">
        <v>0.008243496112929563</v>
      </c>
      <c r="AK266" s="94">
        <v>0.013313609467455623</v>
      </c>
      <c r="AL266" s="79"/>
      <c r="AM266" s="2" t="s">
        <v>3657</v>
      </c>
    </row>
    <row r="267">
      <c r="A267" s="54">
        <v>45992.0</v>
      </c>
      <c r="B267" s="54">
        <v>45993.0</v>
      </c>
      <c r="C267" s="2" t="s">
        <v>229</v>
      </c>
      <c r="D267" s="2" t="s">
        <v>146</v>
      </c>
      <c r="E267" s="2" t="s">
        <v>208</v>
      </c>
      <c r="F267" s="53">
        <v>0.0</v>
      </c>
      <c r="G267" s="53">
        <v>0.08333333333333333</v>
      </c>
      <c r="H267" s="53">
        <v>0.16</v>
      </c>
      <c r="I267" s="53">
        <v>0.15384615384615385</v>
      </c>
      <c r="J267" s="53">
        <v>0.09530001440133523</v>
      </c>
      <c r="K267" s="2" t="s">
        <v>3648</v>
      </c>
      <c r="L267" s="53">
        <v>0.0</v>
      </c>
      <c r="M267" s="2" t="s">
        <v>3369</v>
      </c>
      <c r="N267" s="2" t="s">
        <v>3360</v>
      </c>
      <c r="O267" s="55"/>
      <c r="AB267" s="2" t="s">
        <v>164</v>
      </c>
      <c r="AC267" s="2" t="s">
        <v>3361</v>
      </c>
      <c r="AD267" s="2" t="s">
        <v>3362</v>
      </c>
      <c r="AE267" s="2" t="s">
        <v>3363</v>
      </c>
      <c r="AF267" s="93"/>
      <c r="AG267" s="2" t="s">
        <v>3364</v>
      </c>
      <c r="AH267" s="2" t="s">
        <v>3365</v>
      </c>
      <c r="AI267" s="2">
        <v>0.0</v>
      </c>
      <c r="AJ267" s="94">
        <v>0.009082092744894703</v>
      </c>
      <c r="AK267" s="94">
        <v>0.02366863905325444</v>
      </c>
      <c r="AL267" s="79"/>
      <c r="AM267" s="2" t="s">
        <v>3658</v>
      </c>
    </row>
    <row r="268">
      <c r="A268" s="54">
        <v>45992.0</v>
      </c>
      <c r="B268" s="54">
        <v>45993.0</v>
      </c>
      <c r="C268" s="2" t="s">
        <v>145</v>
      </c>
      <c r="D268" s="2" t="s">
        <v>146</v>
      </c>
      <c r="E268" s="2" t="s">
        <v>208</v>
      </c>
      <c r="F268" s="53">
        <v>0.0</v>
      </c>
      <c r="G268" s="53">
        <v>0.0</v>
      </c>
      <c r="H268" s="53">
        <v>0.04</v>
      </c>
      <c r="I268" s="53">
        <v>0.038461538461538464</v>
      </c>
      <c r="J268" s="53">
        <v>0.02152309619222559</v>
      </c>
      <c r="K268" s="2" t="s">
        <v>180</v>
      </c>
      <c r="L268" s="53">
        <v>1.0</v>
      </c>
      <c r="M268" s="2" t="s">
        <v>3659</v>
      </c>
      <c r="N268" s="2" t="s">
        <v>3360</v>
      </c>
      <c r="O268" s="55"/>
      <c r="AB268" s="2" t="s">
        <v>164</v>
      </c>
      <c r="AC268" s="2" t="s">
        <v>3361</v>
      </c>
      <c r="AD268" s="2" t="s">
        <v>3362</v>
      </c>
      <c r="AE268" s="2" t="s">
        <v>3363</v>
      </c>
      <c r="AF268" s="93"/>
      <c r="AG268" s="2" t="s">
        <v>3364</v>
      </c>
      <c r="AH268" s="2" t="s">
        <v>3365</v>
      </c>
      <c r="AI268" s="2">
        <v>0.0</v>
      </c>
      <c r="AJ268" s="94">
        <v>4.6324366969979574E-4</v>
      </c>
      <c r="AK268" s="94">
        <v>0.0014792899408284025</v>
      </c>
      <c r="AL268" s="79"/>
      <c r="AM268" s="2" t="s">
        <v>3660</v>
      </c>
    </row>
    <row r="269">
      <c r="A269" s="54">
        <v>45992.0</v>
      </c>
      <c r="B269" s="54">
        <v>45993.0</v>
      </c>
      <c r="C269" s="2" t="s">
        <v>301</v>
      </c>
      <c r="D269" s="2" t="s">
        <v>146</v>
      </c>
      <c r="E269" s="2" t="s">
        <v>208</v>
      </c>
      <c r="F269" s="53">
        <v>0.0</v>
      </c>
      <c r="G269" s="53">
        <v>0.0</v>
      </c>
      <c r="H269" s="53">
        <v>0.0</v>
      </c>
      <c r="I269" s="53">
        <v>0.0</v>
      </c>
      <c r="J269" s="53">
        <v>0.004380472600899077</v>
      </c>
      <c r="K269" s="2" t="s">
        <v>3531</v>
      </c>
      <c r="L269" s="53">
        <v>0.0</v>
      </c>
      <c r="M269" s="2" t="s">
        <v>3369</v>
      </c>
      <c r="N269" s="2" t="s">
        <v>3360</v>
      </c>
      <c r="O269" s="55"/>
      <c r="AB269" s="2" t="s">
        <v>164</v>
      </c>
      <c r="AC269" s="2" t="s">
        <v>3361</v>
      </c>
      <c r="AD269" s="2" t="s">
        <v>3362</v>
      </c>
      <c r="AE269" s="2" t="s">
        <v>3363</v>
      </c>
      <c r="AF269" s="93"/>
      <c r="AG269" s="2" t="s">
        <v>3364</v>
      </c>
      <c r="AH269" s="2" t="s">
        <v>3365</v>
      </c>
      <c r="AI269" s="2">
        <v>0.0</v>
      </c>
      <c r="AJ269" s="94">
        <v>1.9188540207227522E-5</v>
      </c>
      <c r="AK269" s="94">
        <v>0.0</v>
      </c>
      <c r="AL269" s="79"/>
      <c r="AM269" s="2" t="s">
        <v>3661</v>
      </c>
    </row>
    <row r="270">
      <c r="A270" s="54">
        <v>45993.0</v>
      </c>
      <c r="B270" s="54">
        <v>45994.0</v>
      </c>
      <c r="C270" s="2" t="s">
        <v>194</v>
      </c>
      <c r="D270" s="2" t="s">
        <v>146</v>
      </c>
      <c r="E270" s="2" t="s">
        <v>303</v>
      </c>
      <c r="F270" s="53">
        <v>0.125</v>
      </c>
      <c r="G270" s="53">
        <v>0.08333333333333333</v>
      </c>
      <c r="H270" s="53">
        <v>0.04</v>
      </c>
      <c r="I270" s="53">
        <v>0.038461538461538464</v>
      </c>
      <c r="J270" s="53">
        <v>0.06258085611790457</v>
      </c>
      <c r="K270" s="2" t="s">
        <v>3646</v>
      </c>
      <c r="L270" s="53">
        <v>0.0</v>
      </c>
      <c r="M270" s="2" t="s">
        <v>3369</v>
      </c>
      <c r="N270" s="2" t="s">
        <v>3360</v>
      </c>
      <c r="O270" s="55"/>
      <c r="AB270" s="2" t="s">
        <v>164</v>
      </c>
      <c r="AC270" s="2" t="s">
        <v>3361</v>
      </c>
      <c r="AD270" s="2" t="s">
        <v>3362</v>
      </c>
      <c r="AE270" s="2" t="s">
        <v>3363</v>
      </c>
      <c r="AF270" s="93"/>
      <c r="AG270" s="2" t="s">
        <v>3364</v>
      </c>
      <c r="AH270" s="2" t="s">
        <v>3365</v>
      </c>
      <c r="AI270" s="2">
        <v>0.0</v>
      </c>
      <c r="AJ270" s="94">
        <v>0.003916363552449873</v>
      </c>
      <c r="AK270" s="94">
        <v>0.0014792899408284025</v>
      </c>
      <c r="AL270" s="79"/>
      <c r="AM270" s="2" t="s">
        <v>3662</v>
      </c>
    </row>
    <row r="271">
      <c r="A271" s="54">
        <v>45993.0</v>
      </c>
      <c r="B271" s="54">
        <v>45994.0</v>
      </c>
      <c r="C271" s="2" t="s">
        <v>229</v>
      </c>
      <c r="D271" s="2" t="s">
        <v>146</v>
      </c>
      <c r="E271" s="2" t="s">
        <v>303</v>
      </c>
      <c r="F271" s="53">
        <v>0.125</v>
      </c>
      <c r="G271" s="53">
        <v>0.08333333333333333</v>
      </c>
      <c r="H271" s="53">
        <v>0.08</v>
      </c>
      <c r="I271" s="53">
        <v>0.07692307692307693</v>
      </c>
      <c r="J271" s="53">
        <v>0.07947383711718693</v>
      </c>
      <c r="K271" s="2" t="s">
        <v>3648</v>
      </c>
      <c r="L271" s="53">
        <v>0.0</v>
      </c>
      <c r="M271" s="2" t="s">
        <v>3369</v>
      </c>
      <c r="N271" s="2" t="s">
        <v>3360</v>
      </c>
      <c r="O271" s="55"/>
      <c r="AB271" s="2" t="s">
        <v>164</v>
      </c>
      <c r="AC271" s="2" t="s">
        <v>3361</v>
      </c>
      <c r="AD271" s="2" t="s">
        <v>3362</v>
      </c>
      <c r="AE271" s="2" t="s">
        <v>3363</v>
      </c>
      <c r="AF271" s="93"/>
      <c r="AG271" s="2" t="s">
        <v>3364</v>
      </c>
      <c r="AH271" s="2" t="s">
        <v>3365</v>
      </c>
      <c r="AI271" s="2">
        <v>0.0</v>
      </c>
      <c r="AJ271" s="94">
        <v>0.006316090786129159</v>
      </c>
      <c r="AK271" s="94">
        <v>0.00591715976331361</v>
      </c>
      <c r="AL271" s="79"/>
      <c r="AM271" s="2" t="s">
        <v>3663</v>
      </c>
    </row>
    <row r="272">
      <c r="A272" s="54">
        <v>45993.0</v>
      </c>
      <c r="B272" s="54">
        <v>45994.0</v>
      </c>
      <c r="C272" s="2" t="s">
        <v>145</v>
      </c>
      <c r="D272" s="2" t="s">
        <v>146</v>
      </c>
      <c r="E272" s="2" t="s">
        <v>303</v>
      </c>
      <c r="F272" s="53">
        <v>0.0</v>
      </c>
      <c r="G272" s="53">
        <v>0.0</v>
      </c>
      <c r="H272" s="53">
        <v>0.0</v>
      </c>
      <c r="I272" s="53">
        <v>0.0</v>
      </c>
      <c r="J272" s="53">
        <v>0.01078064283581664</v>
      </c>
      <c r="K272" s="2" t="s">
        <v>180</v>
      </c>
      <c r="L272" s="53">
        <v>1.0</v>
      </c>
      <c r="M272" s="2" t="s">
        <v>3659</v>
      </c>
      <c r="N272" s="2" t="s">
        <v>3360</v>
      </c>
      <c r="O272" s="55"/>
      <c r="AB272" s="2" t="s">
        <v>164</v>
      </c>
      <c r="AC272" s="2" t="s">
        <v>3361</v>
      </c>
      <c r="AD272" s="2" t="s">
        <v>3362</v>
      </c>
      <c r="AE272" s="2" t="s">
        <v>3363</v>
      </c>
      <c r="AF272" s="93"/>
      <c r="AG272" s="2" t="s">
        <v>3364</v>
      </c>
      <c r="AH272" s="2" t="s">
        <v>3365</v>
      </c>
      <c r="AI272" s="2">
        <v>0.0</v>
      </c>
      <c r="AJ272" s="94">
        <v>1.1622225995344465E-4</v>
      </c>
      <c r="AK272" s="94">
        <v>0.0</v>
      </c>
      <c r="AL272" s="79"/>
      <c r="AM272" s="2" t="s">
        <v>3664</v>
      </c>
    </row>
    <row r="273">
      <c r="A273" s="54">
        <v>45993.0</v>
      </c>
      <c r="B273" s="54">
        <v>45994.0</v>
      </c>
      <c r="C273" s="2" t="s">
        <v>301</v>
      </c>
      <c r="D273" s="2" t="s">
        <v>146</v>
      </c>
      <c r="E273" s="2" t="s">
        <v>303</v>
      </c>
      <c r="F273" s="53">
        <v>0.0</v>
      </c>
      <c r="G273" s="53">
        <v>0.0</v>
      </c>
      <c r="H273" s="53">
        <v>0.04</v>
      </c>
      <c r="I273" s="53">
        <v>0.038461538461538464</v>
      </c>
      <c r="J273" s="53">
        <v>0.016835155414402607</v>
      </c>
      <c r="K273" s="2" t="s">
        <v>3531</v>
      </c>
      <c r="L273" s="53">
        <v>0.0</v>
      </c>
      <c r="M273" s="2" t="s">
        <v>3369</v>
      </c>
      <c r="N273" s="2" t="s">
        <v>3360</v>
      </c>
      <c r="O273" s="55"/>
      <c r="AB273" s="2" t="s">
        <v>153</v>
      </c>
      <c r="AC273" s="2" t="s">
        <v>3665</v>
      </c>
      <c r="AD273" s="2" t="s">
        <v>3362</v>
      </c>
      <c r="AE273" s="2" t="s">
        <v>3363</v>
      </c>
      <c r="AF273" s="93"/>
      <c r="AG273" s="2" t="s">
        <v>3364</v>
      </c>
      <c r="AH273" s="2" t="s">
        <v>3365</v>
      </c>
      <c r="AI273" s="2">
        <v>1.0</v>
      </c>
      <c r="AJ273" s="94">
        <v>0.9666131116290219</v>
      </c>
      <c r="AK273" s="94">
        <v>0.9245562130177515</v>
      </c>
      <c r="AL273" s="79"/>
      <c r="AM273" s="2" t="s">
        <v>3666</v>
      </c>
    </row>
    <row r="274">
      <c r="A274" s="54">
        <v>45994.0</v>
      </c>
      <c r="B274" s="54">
        <v>45995.0</v>
      </c>
      <c r="C274" s="2" t="s">
        <v>194</v>
      </c>
      <c r="D274" s="2" t="s">
        <v>146</v>
      </c>
      <c r="E274" s="2" t="s">
        <v>148</v>
      </c>
      <c r="F274" s="53">
        <v>0.0</v>
      </c>
      <c r="G274" s="53">
        <v>0.0</v>
      </c>
      <c r="H274" s="53">
        <v>0.08</v>
      </c>
      <c r="I274" s="53">
        <v>0.07692307692307693</v>
      </c>
      <c r="J274" s="53">
        <v>0.06474699226234848</v>
      </c>
      <c r="K274" s="2" t="s">
        <v>3646</v>
      </c>
      <c r="L274" s="53">
        <v>0.0</v>
      </c>
      <c r="M274" s="2" t="s">
        <v>3369</v>
      </c>
      <c r="N274" s="2" t="s">
        <v>3360</v>
      </c>
      <c r="O274" s="55"/>
      <c r="AB274" s="2" t="s">
        <v>164</v>
      </c>
      <c r="AC274" s="2" t="s">
        <v>3361</v>
      </c>
      <c r="AD274" s="2" t="s">
        <v>3362</v>
      </c>
      <c r="AE274" s="2" t="s">
        <v>3363</v>
      </c>
      <c r="AF274" s="93"/>
      <c r="AG274" s="2" t="s">
        <v>3364</v>
      </c>
      <c r="AH274" s="2" t="s">
        <v>3365</v>
      </c>
      <c r="AI274" s="2">
        <v>0.0</v>
      </c>
      <c r="AJ274" s="94">
        <v>0.004192173007020614</v>
      </c>
      <c r="AK274" s="94">
        <v>0.00591715976331361</v>
      </c>
      <c r="AL274" s="79"/>
      <c r="AM274" s="2" t="s">
        <v>3667</v>
      </c>
    </row>
    <row r="275">
      <c r="A275" s="54">
        <v>45994.0</v>
      </c>
      <c r="B275" s="54">
        <v>45995.0</v>
      </c>
      <c r="C275" s="2" t="s">
        <v>229</v>
      </c>
      <c r="D275" s="2" t="s">
        <v>146</v>
      </c>
      <c r="E275" s="2" t="s">
        <v>148</v>
      </c>
      <c r="F275" s="53">
        <v>0.125</v>
      </c>
      <c r="G275" s="53">
        <v>0.08333333333333333</v>
      </c>
      <c r="H275" s="53">
        <v>0.04</v>
      </c>
      <c r="I275" s="53">
        <v>0.038461538461538464</v>
      </c>
      <c r="J275" s="53">
        <v>0.0663451558302772</v>
      </c>
      <c r="K275" s="2" t="s">
        <v>3648</v>
      </c>
      <c r="L275" s="53">
        <v>0.0</v>
      </c>
      <c r="M275" s="2" t="s">
        <v>3369</v>
      </c>
      <c r="N275" s="2" t="s">
        <v>3360</v>
      </c>
      <c r="O275" s="55"/>
      <c r="AB275" s="2" t="s">
        <v>164</v>
      </c>
      <c r="AC275" s="2" t="s">
        <v>3361</v>
      </c>
      <c r="AD275" s="2" t="s">
        <v>3362</v>
      </c>
      <c r="AE275" s="2" t="s">
        <v>3363</v>
      </c>
      <c r="AF275" s="93"/>
      <c r="AG275" s="2" t="s">
        <v>3364</v>
      </c>
      <c r="AH275" s="2" t="s">
        <v>3365</v>
      </c>
      <c r="AI275" s="2">
        <v>0.0</v>
      </c>
      <c r="AJ275" s="94">
        <v>0.0044016797021437645</v>
      </c>
      <c r="AK275" s="94">
        <v>0.0014792899408284025</v>
      </c>
      <c r="AL275" s="79"/>
      <c r="AM275" s="2" t="s">
        <v>3668</v>
      </c>
    </row>
    <row r="276">
      <c r="A276" s="54">
        <v>45994.0</v>
      </c>
      <c r="B276" s="54">
        <v>45995.0</v>
      </c>
      <c r="C276" s="2" t="s">
        <v>145</v>
      </c>
      <c r="D276" s="2" t="s">
        <v>146</v>
      </c>
      <c r="E276" s="2" t="s">
        <v>148</v>
      </c>
      <c r="F276" s="53">
        <v>0.0</v>
      </c>
      <c r="G276" s="53">
        <v>0.0</v>
      </c>
      <c r="H276" s="53">
        <v>0.0</v>
      </c>
      <c r="I276" s="53">
        <v>0.0</v>
      </c>
      <c r="J276" s="53">
        <v>0.010671998672987399</v>
      </c>
      <c r="K276" s="2" t="s">
        <v>180</v>
      </c>
      <c r="L276" s="53">
        <v>1.0</v>
      </c>
      <c r="M276" s="2" t="s">
        <v>3659</v>
      </c>
      <c r="N276" s="2" t="s">
        <v>3360</v>
      </c>
      <c r="O276" s="55"/>
      <c r="AB276" s="2" t="s">
        <v>164</v>
      </c>
      <c r="AC276" s="2" t="s">
        <v>3361</v>
      </c>
      <c r="AD276" s="2" t="s">
        <v>3362</v>
      </c>
      <c r="AE276" s="2" t="s">
        <v>3363</v>
      </c>
      <c r="AF276" s="93"/>
      <c r="AG276" s="2" t="s">
        <v>3364</v>
      </c>
      <c r="AH276" s="2" t="s">
        <v>3365</v>
      </c>
      <c r="AI276" s="2">
        <v>0.0</v>
      </c>
      <c r="AJ276" s="94">
        <v>1.138915556762448E-4</v>
      </c>
      <c r="AK276" s="94">
        <v>0.0</v>
      </c>
      <c r="AL276" s="79"/>
      <c r="AM276" s="2" t="s">
        <v>3669</v>
      </c>
    </row>
    <row r="277">
      <c r="A277" s="54">
        <v>45994.0</v>
      </c>
      <c r="B277" s="54">
        <v>45995.0</v>
      </c>
      <c r="C277" s="2" t="s">
        <v>301</v>
      </c>
      <c r="D277" s="2" t="s">
        <v>146</v>
      </c>
      <c r="E277" s="2" t="s">
        <v>148</v>
      </c>
      <c r="F277" s="53">
        <v>0.0</v>
      </c>
      <c r="G277" s="53">
        <v>0.0</v>
      </c>
      <c r="H277" s="53">
        <v>0.0</v>
      </c>
      <c r="I277" s="53">
        <v>0.0</v>
      </c>
      <c r="J277" s="53">
        <v>0.009331374685203899</v>
      </c>
      <c r="K277" s="2" t="s">
        <v>303</v>
      </c>
      <c r="L277" s="53">
        <v>1.0</v>
      </c>
      <c r="M277" s="2" t="s">
        <v>3670</v>
      </c>
      <c r="N277" s="2" t="s">
        <v>3360</v>
      </c>
      <c r="O277" s="55"/>
      <c r="AB277" s="2" t="s">
        <v>164</v>
      </c>
      <c r="AC277" s="2" t="s">
        <v>3361</v>
      </c>
      <c r="AD277" s="2" t="s">
        <v>3362</v>
      </c>
      <c r="AE277" s="2" t="s">
        <v>3363</v>
      </c>
      <c r="AF277" s="93"/>
      <c r="AG277" s="2" t="s">
        <v>3364</v>
      </c>
      <c r="AH277" s="2" t="s">
        <v>3365</v>
      </c>
      <c r="AI277" s="2">
        <v>0.0</v>
      </c>
      <c r="AJ277" s="94">
        <v>8.707455351566416E-5</v>
      </c>
      <c r="AK277" s="94">
        <v>0.0</v>
      </c>
      <c r="AL277" s="79"/>
      <c r="AM277" s="2" t="s">
        <v>3671</v>
      </c>
    </row>
    <row r="278">
      <c r="A278" s="54">
        <v>45995.0</v>
      </c>
      <c r="B278" s="54">
        <v>45996.0</v>
      </c>
      <c r="C278" s="2" t="s">
        <v>194</v>
      </c>
      <c r="D278" s="2" t="s">
        <v>146</v>
      </c>
      <c r="E278" s="2" t="s">
        <v>196</v>
      </c>
      <c r="F278" s="53">
        <v>0.25</v>
      </c>
      <c r="G278" s="53">
        <v>0.16666666666666666</v>
      </c>
      <c r="H278" s="53">
        <v>0.12</v>
      </c>
      <c r="I278" s="53">
        <v>0.15384615384615385</v>
      </c>
      <c r="J278" s="53">
        <v>0.11066214277932895</v>
      </c>
      <c r="K278" s="2" t="s">
        <v>3646</v>
      </c>
      <c r="L278" s="53">
        <v>0.0</v>
      </c>
      <c r="M278" s="2" t="s">
        <v>3369</v>
      </c>
      <c r="N278" s="2" t="s">
        <v>3360</v>
      </c>
      <c r="O278" s="55"/>
      <c r="AB278" s="2" t="s">
        <v>164</v>
      </c>
      <c r="AC278" s="2" t="s">
        <v>3361</v>
      </c>
      <c r="AD278" s="2" t="s">
        <v>3362</v>
      </c>
      <c r="AE278" s="2" t="s">
        <v>3363</v>
      </c>
      <c r="AF278" s="93"/>
      <c r="AG278" s="2" t="s">
        <v>3364</v>
      </c>
      <c r="AH278" s="2" t="s">
        <v>3365</v>
      </c>
      <c r="AI278" s="2">
        <v>0.0</v>
      </c>
      <c r="AJ278" s="94">
        <v>0.012246109844512586</v>
      </c>
      <c r="AK278" s="94">
        <v>0.02366863905325444</v>
      </c>
      <c r="AL278" s="79"/>
      <c r="AM278" s="2" t="s">
        <v>3672</v>
      </c>
    </row>
    <row r="279">
      <c r="A279" s="54">
        <v>45995.0</v>
      </c>
      <c r="B279" s="54">
        <v>45996.0</v>
      </c>
      <c r="C279" s="2" t="s">
        <v>229</v>
      </c>
      <c r="D279" s="2" t="s">
        <v>146</v>
      </c>
      <c r="E279" s="2" t="s">
        <v>196</v>
      </c>
      <c r="F279" s="53">
        <v>0.0</v>
      </c>
      <c r="G279" s="53">
        <v>0.0</v>
      </c>
      <c r="H279" s="53">
        <v>0.0</v>
      </c>
      <c r="I279" s="53">
        <v>0.0</v>
      </c>
      <c r="J279" s="53">
        <v>0.0312161778068814</v>
      </c>
      <c r="K279" s="2" t="s">
        <v>3648</v>
      </c>
      <c r="L279" s="53">
        <v>0.0</v>
      </c>
      <c r="M279" s="2" t="s">
        <v>3369</v>
      </c>
      <c r="N279" s="2" t="s">
        <v>3360</v>
      </c>
      <c r="O279" s="55"/>
      <c r="AB279" s="2" t="s">
        <v>164</v>
      </c>
      <c r="AC279" s="2" t="s">
        <v>3361</v>
      </c>
      <c r="AD279" s="2" t="s">
        <v>3362</v>
      </c>
      <c r="AE279" s="2" t="s">
        <v>3363</v>
      </c>
      <c r="AF279" s="93"/>
      <c r="AG279" s="2" t="s">
        <v>3364</v>
      </c>
      <c r="AH279" s="2" t="s">
        <v>3365</v>
      </c>
      <c r="AI279" s="2">
        <v>0.0</v>
      </c>
      <c r="AJ279" s="94">
        <v>9.744497568708348E-4</v>
      </c>
      <c r="AK279" s="94">
        <v>0.0</v>
      </c>
      <c r="AL279" s="79"/>
      <c r="AM279" s="2" t="s">
        <v>3673</v>
      </c>
    </row>
    <row r="280">
      <c r="A280" s="54">
        <v>45995.0</v>
      </c>
      <c r="B280" s="54">
        <v>45996.0</v>
      </c>
      <c r="C280" s="2" t="s">
        <v>145</v>
      </c>
      <c r="D280" s="2" t="s">
        <v>146</v>
      </c>
      <c r="E280" s="2" t="s">
        <v>196</v>
      </c>
      <c r="F280" s="53">
        <v>0.0</v>
      </c>
      <c r="G280" s="53">
        <v>0.0</v>
      </c>
      <c r="H280" s="53">
        <v>0.04</v>
      </c>
      <c r="I280" s="53">
        <v>0.038461538461538464</v>
      </c>
      <c r="J280" s="53">
        <v>0.02178608386157191</v>
      </c>
      <c r="K280" s="2" t="s">
        <v>180</v>
      </c>
      <c r="L280" s="53">
        <v>1.0</v>
      </c>
      <c r="M280" s="2" t="s">
        <v>3659</v>
      </c>
      <c r="N280" s="2" t="s">
        <v>3360</v>
      </c>
      <c r="O280" s="55"/>
      <c r="AB280" s="2" t="s">
        <v>164</v>
      </c>
      <c r="AC280" s="2" t="s">
        <v>3361</v>
      </c>
      <c r="AD280" s="2" t="s">
        <v>3362</v>
      </c>
      <c r="AE280" s="2" t="s">
        <v>3363</v>
      </c>
      <c r="AF280" s="93"/>
      <c r="AG280" s="2" t="s">
        <v>3364</v>
      </c>
      <c r="AH280" s="2" t="s">
        <v>3365</v>
      </c>
      <c r="AI280" s="2">
        <v>0.0</v>
      </c>
      <c r="AJ280" s="94">
        <v>4.74633450023444E-4</v>
      </c>
      <c r="AK280" s="94">
        <v>0.0014792899408284025</v>
      </c>
      <c r="AL280" s="79"/>
      <c r="AM280" s="2" t="s">
        <v>3674</v>
      </c>
    </row>
    <row r="281">
      <c r="A281" s="54">
        <v>45995.0</v>
      </c>
      <c r="B281" s="54">
        <v>45996.0</v>
      </c>
      <c r="C281" s="2" t="s">
        <v>301</v>
      </c>
      <c r="D281" s="2" t="s">
        <v>146</v>
      </c>
      <c r="E281" s="2" t="s">
        <v>196</v>
      </c>
      <c r="F281" s="53">
        <v>0.0</v>
      </c>
      <c r="G281" s="53">
        <v>0.0</v>
      </c>
      <c r="H281" s="53">
        <v>0.0</v>
      </c>
      <c r="I281" s="53">
        <v>0.0</v>
      </c>
      <c r="J281" s="53">
        <v>0.009237561504582768</v>
      </c>
      <c r="K281" s="2" t="s">
        <v>303</v>
      </c>
      <c r="L281" s="53">
        <v>1.0</v>
      </c>
      <c r="M281" s="2" t="s">
        <v>3670</v>
      </c>
      <c r="N281" s="2" t="s">
        <v>3360</v>
      </c>
      <c r="O281" s="55"/>
      <c r="AB281" s="2" t="s">
        <v>164</v>
      </c>
      <c r="AC281" s="2" t="s">
        <v>3361</v>
      </c>
      <c r="AD281" s="2" t="s">
        <v>3362</v>
      </c>
      <c r="AE281" s="2" t="s">
        <v>3363</v>
      </c>
      <c r="AF281" s="93"/>
      <c r="AG281" s="2" t="s">
        <v>3364</v>
      </c>
      <c r="AH281" s="2" t="s">
        <v>3365</v>
      </c>
      <c r="AI281" s="2">
        <v>0.0</v>
      </c>
      <c r="AJ281" s="94">
        <v>8.533254255094945E-5</v>
      </c>
      <c r="AK281" s="94">
        <v>0.0</v>
      </c>
      <c r="AL281" s="79"/>
      <c r="AM281" s="2" t="s">
        <v>3675</v>
      </c>
    </row>
    <row r="282">
      <c r="A282" s="54">
        <v>45996.0</v>
      </c>
      <c r="B282" s="54">
        <v>45997.0</v>
      </c>
      <c r="C282" s="2" t="s">
        <v>194</v>
      </c>
      <c r="D282" s="2" t="s">
        <v>146</v>
      </c>
      <c r="E282" s="2" t="s">
        <v>288</v>
      </c>
      <c r="F282" s="53">
        <v>0.25</v>
      </c>
      <c r="G282" s="53">
        <v>0.16666666666666666</v>
      </c>
      <c r="H282" s="53">
        <v>0.08</v>
      </c>
      <c r="I282" s="53">
        <v>0.07692307692307693</v>
      </c>
      <c r="J282" s="53">
        <v>0.09631807144174963</v>
      </c>
      <c r="K282" s="2" t="s">
        <v>288</v>
      </c>
      <c r="L282" s="53">
        <v>0.4</v>
      </c>
      <c r="M282" s="2" t="s">
        <v>3369</v>
      </c>
      <c r="N282" s="2" t="s">
        <v>3360</v>
      </c>
      <c r="O282" s="55"/>
      <c r="AB282" s="2" t="s">
        <v>153</v>
      </c>
      <c r="AC282" s="2" t="s">
        <v>3676</v>
      </c>
      <c r="AD282" s="2" t="s">
        <v>3362</v>
      </c>
      <c r="AE282" s="2" t="s">
        <v>3363</v>
      </c>
      <c r="AF282" s="93"/>
      <c r="AG282" s="2" t="s">
        <v>3364</v>
      </c>
      <c r="AH282" s="2" t="s">
        <v>3365</v>
      </c>
      <c r="AI282" s="2">
        <v>1.0</v>
      </c>
      <c r="AJ282" s="94">
        <v>0.8166410280027587</v>
      </c>
      <c r="AK282" s="94">
        <v>0.8520710059171599</v>
      </c>
      <c r="AL282" s="79"/>
      <c r="AM282" s="2" t="s">
        <v>3677</v>
      </c>
    </row>
    <row r="283">
      <c r="A283" s="54">
        <v>45996.0</v>
      </c>
      <c r="B283" s="54">
        <v>45997.0</v>
      </c>
      <c r="C283" s="2" t="s">
        <v>229</v>
      </c>
      <c r="D283" s="2" t="s">
        <v>146</v>
      </c>
      <c r="E283" s="2" t="s">
        <v>288</v>
      </c>
      <c r="F283" s="53">
        <v>0.125</v>
      </c>
      <c r="G283" s="53">
        <v>0.08333333333333333</v>
      </c>
      <c r="H283" s="53">
        <v>0.04</v>
      </c>
      <c r="I283" s="53">
        <v>0.038461538461538464</v>
      </c>
      <c r="J283" s="53">
        <v>0.06571504921214745</v>
      </c>
      <c r="K283" s="2" t="s">
        <v>3648</v>
      </c>
      <c r="L283" s="53">
        <v>0.0</v>
      </c>
      <c r="M283" s="2" t="s">
        <v>3369</v>
      </c>
      <c r="N283" s="2" t="s">
        <v>3360</v>
      </c>
      <c r="O283" s="55"/>
      <c r="AB283" s="2" t="s">
        <v>153</v>
      </c>
      <c r="AC283" s="2" t="s">
        <v>3633</v>
      </c>
      <c r="AD283" s="2" t="s">
        <v>3362</v>
      </c>
      <c r="AE283" s="2" t="s">
        <v>3363</v>
      </c>
      <c r="AF283" s="93"/>
      <c r="AG283" s="2" t="s">
        <v>3364</v>
      </c>
      <c r="AH283" s="2" t="s">
        <v>3365</v>
      </c>
      <c r="AI283" s="2">
        <v>1.0</v>
      </c>
      <c r="AJ283" s="94">
        <v>0.8728883692686601</v>
      </c>
      <c r="AK283" s="94">
        <v>0.9245562130177515</v>
      </c>
      <c r="AL283" s="79"/>
      <c r="AM283" s="2" t="s">
        <v>3678</v>
      </c>
    </row>
    <row r="284">
      <c r="A284" s="54">
        <v>45996.0</v>
      </c>
      <c r="B284" s="54">
        <v>45997.0</v>
      </c>
      <c r="C284" s="2" t="s">
        <v>145</v>
      </c>
      <c r="D284" s="2" t="s">
        <v>146</v>
      </c>
      <c r="E284" s="2" t="s">
        <v>288</v>
      </c>
      <c r="F284" s="53">
        <v>0.0</v>
      </c>
      <c r="G284" s="53">
        <v>0.08333333333333333</v>
      </c>
      <c r="H284" s="53">
        <v>0.04</v>
      </c>
      <c r="I284" s="53">
        <v>0.038461538461538464</v>
      </c>
      <c r="J284" s="53">
        <v>0.029697662052451133</v>
      </c>
      <c r="K284" s="2" t="s">
        <v>180</v>
      </c>
      <c r="L284" s="53">
        <v>1.0</v>
      </c>
      <c r="M284" s="2" t="s">
        <v>3659</v>
      </c>
      <c r="N284" s="2" t="s">
        <v>3360</v>
      </c>
      <c r="O284" s="55"/>
      <c r="AB284" s="2" t="s">
        <v>153</v>
      </c>
      <c r="AC284" s="2" t="s">
        <v>3679</v>
      </c>
      <c r="AD284" s="2" t="s">
        <v>3362</v>
      </c>
      <c r="AE284" s="2" t="s">
        <v>3363</v>
      </c>
      <c r="AF284" s="93"/>
      <c r="AG284" s="2" t="s">
        <v>3364</v>
      </c>
      <c r="AH284" s="2" t="s">
        <v>3365</v>
      </c>
      <c r="AI284" s="2">
        <v>1.0</v>
      </c>
      <c r="AJ284" s="94">
        <v>0.9414866270264792</v>
      </c>
      <c r="AK284" s="94">
        <v>0.9245562130177515</v>
      </c>
      <c r="AL284" s="79"/>
      <c r="AM284" s="2" t="s">
        <v>3680</v>
      </c>
    </row>
    <row r="285">
      <c r="A285" s="54">
        <v>45996.0</v>
      </c>
      <c r="B285" s="54">
        <v>45997.0</v>
      </c>
      <c r="C285" s="2" t="s">
        <v>301</v>
      </c>
      <c r="D285" s="2" t="s">
        <v>146</v>
      </c>
      <c r="E285" s="2" t="s">
        <v>288</v>
      </c>
      <c r="F285" s="53">
        <v>0.0</v>
      </c>
      <c r="G285" s="53">
        <v>0.0</v>
      </c>
      <c r="H285" s="53">
        <v>0.0</v>
      </c>
      <c r="I285" s="53">
        <v>0.0</v>
      </c>
      <c r="J285" s="53">
        <v>0.009144912118408323</v>
      </c>
      <c r="K285" s="2" t="s">
        <v>303</v>
      </c>
      <c r="L285" s="53">
        <v>1.0</v>
      </c>
      <c r="M285" s="2" t="s">
        <v>3670</v>
      </c>
      <c r="N285" s="2" t="s">
        <v>3360</v>
      </c>
      <c r="O285" s="55"/>
      <c r="AB285" s="2" t="s">
        <v>164</v>
      </c>
      <c r="AC285" s="2" t="s">
        <v>3361</v>
      </c>
      <c r="AD285" s="2" t="s">
        <v>3362</v>
      </c>
      <c r="AE285" s="2" t="s">
        <v>3363</v>
      </c>
      <c r="AF285" s="93"/>
      <c r="AG285" s="2" t="s">
        <v>3364</v>
      </c>
      <c r="AH285" s="2" t="s">
        <v>3365</v>
      </c>
      <c r="AI285" s="2">
        <v>0.0</v>
      </c>
      <c r="AJ285" s="94">
        <v>8.36294176534114E-5</v>
      </c>
      <c r="AK285" s="94">
        <v>0.0</v>
      </c>
      <c r="AL285" s="79"/>
      <c r="AM285" s="2" t="s">
        <v>3681</v>
      </c>
    </row>
    <row r="286">
      <c r="A286" s="54">
        <v>45997.0</v>
      </c>
      <c r="B286" s="54">
        <v>45998.0</v>
      </c>
      <c r="C286" s="2" t="s">
        <v>194</v>
      </c>
      <c r="D286" s="2" t="s">
        <v>146</v>
      </c>
      <c r="E286" s="2" t="s">
        <v>256</v>
      </c>
      <c r="F286" s="53">
        <v>0.0</v>
      </c>
      <c r="G286" s="53">
        <v>0.0</v>
      </c>
      <c r="H286" s="53">
        <v>0.0</v>
      </c>
      <c r="I286" s="53">
        <v>0.0</v>
      </c>
      <c r="J286" s="53">
        <v>0.03457020181225405</v>
      </c>
      <c r="K286" s="2" t="s">
        <v>288</v>
      </c>
      <c r="L286" s="53">
        <v>0.4</v>
      </c>
      <c r="M286" s="2" t="s">
        <v>3369</v>
      </c>
      <c r="N286" s="2" t="s">
        <v>3360</v>
      </c>
      <c r="O286" s="55"/>
      <c r="AB286" s="2" t="s">
        <v>164</v>
      </c>
      <c r="AC286" s="2" t="s">
        <v>3361</v>
      </c>
      <c r="AD286" s="2" t="s">
        <v>3362</v>
      </c>
      <c r="AE286" s="2" t="s">
        <v>3363</v>
      </c>
      <c r="AF286" s="93"/>
      <c r="AG286" s="2" t="s">
        <v>3364</v>
      </c>
      <c r="AH286" s="2" t="s">
        <v>3365</v>
      </c>
      <c r="AI286" s="2">
        <v>0.0</v>
      </c>
      <c r="AJ286" s="94">
        <v>0.0011950988533399732</v>
      </c>
      <c r="AK286" s="94">
        <v>0.0</v>
      </c>
      <c r="AL286" s="79"/>
      <c r="AM286" s="2" t="s">
        <v>3682</v>
      </c>
    </row>
    <row r="287">
      <c r="A287" s="54">
        <v>45997.0</v>
      </c>
      <c r="B287" s="54">
        <v>45998.0</v>
      </c>
      <c r="C287" s="2" t="s">
        <v>229</v>
      </c>
      <c r="D287" s="2" t="s">
        <v>146</v>
      </c>
      <c r="E287" s="2" t="s">
        <v>256</v>
      </c>
      <c r="F287" s="53">
        <v>0.0</v>
      </c>
      <c r="G287" s="53">
        <v>0.0</v>
      </c>
      <c r="H287" s="53">
        <v>0.0</v>
      </c>
      <c r="I287" s="53">
        <v>0.0</v>
      </c>
      <c r="J287" s="53">
        <v>0.035596896437422434</v>
      </c>
      <c r="K287" s="2" t="s">
        <v>288</v>
      </c>
      <c r="L287" s="53">
        <v>0.4</v>
      </c>
      <c r="M287" s="2" t="s">
        <v>3683</v>
      </c>
      <c r="N287" s="2" t="s">
        <v>3360</v>
      </c>
      <c r="O287" s="55"/>
      <c r="AB287" s="2" t="s">
        <v>164</v>
      </c>
      <c r="AC287" s="2" t="s">
        <v>3361</v>
      </c>
      <c r="AD287" s="2" t="s">
        <v>3362</v>
      </c>
      <c r="AE287" s="2" t="s">
        <v>3363</v>
      </c>
      <c r="AF287" s="93"/>
      <c r="AG287" s="2" t="s">
        <v>3364</v>
      </c>
      <c r="AH287" s="2" t="s">
        <v>3365</v>
      </c>
      <c r="AI287" s="2">
        <v>0.0</v>
      </c>
      <c r="AJ287" s="94">
        <v>0.001267139035976578</v>
      </c>
      <c r="AK287" s="94">
        <v>0.0</v>
      </c>
      <c r="AL287" s="79"/>
      <c r="AM287" s="2" t="s">
        <v>3684</v>
      </c>
    </row>
    <row r="288">
      <c r="A288" s="54">
        <v>45997.0</v>
      </c>
      <c r="B288" s="54">
        <v>45998.0</v>
      </c>
      <c r="C288" s="2" t="s">
        <v>145</v>
      </c>
      <c r="D288" s="2" t="s">
        <v>146</v>
      </c>
      <c r="E288" s="2" t="s">
        <v>256</v>
      </c>
      <c r="F288" s="53">
        <v>0.0</v>
      </c>
      <c r="G288" s="53">
        <v>0.0</v>
      </c>
      <c r="H288" s="53">
        <v>0.0</v>
      </c>
      <c r="I288" s="53">
        <v>0.0</v>
      </c>
      <c r="J288" s="53">
        <v>0.010354096607672576</v>
      </c>
      <c r="K288" s="2" t="s">
        <v>180</v>
      </c>
      <c r="L288" s="53">
        <v>1.0</v>
      </c>
      <c r="M288" s="2" t="s">
        <v>3659</v>
      </c>
      <c r="N288" s="2" t="s">
        <v>3360</v>
      </c>
      <c r="O288" s="55"/>
      <c r="AB288" s="2" t="s">
        <v>164</v>
      </c>
      <c r="AC288" s="2" t="s">
        <v>3361</v>
      </c>
      <c r="AD288" s="2" t="s">
        <v>3362</v>
      </c>
      <c r="AE288" s="2" t="s">
        <v>3363</v>
      </c>
      <c r="AF288" s="93"/>
      <c r="AG288" s="2" t="s">
        <v>3364</v>
      </c>
      <c r="AH288" s="2" t="s">
        <v>3365</v>
      </c>
      <c r="AI288" s="2">
        <v>0.0</v>
      </c>
      <c r="AJ288" s="94">
        <v>1.0720731656101673E-4</v>
      </c>
      <c r="AK288" s="94">
        <v>0.0</v>
      </c>
      <c r="AL288" s="79"/>
      <c r="AM288" s="2" t="s">
        <v>3685</v>
      </c>
    </row>
    <row r="289">
      <c r="A289" s="54">
        <v>45997.0</v>
      </c>
      <c r="B289" s="54">
        <v>45998.0</v>
      </c>
      <c r="C289" s="2" t="s">
        <v>301</v>
      </c>
      <c r="D289" s="2" t="s">
        <v>146</v>
      </c>
      <c r="E289" s="2" t="s">
        <v>256</v>
      </c>
      <c r="F289" s="53">
        <v>0.0</v>
      </c>
      <c r="G289" s="53">
        <v>0.0</v>
      </c>
      <c r="H289" s="53">
        <v>0.04</v>
      </c>
      <c r="I289" s="53">
        <v>0.037037037037037035</v>
      </c>
      <c r="J289" s="53">
        <v>0.026975405690073093</v>
      </c>
      <c r="K289" s="2" t="s">
        <v>303</v>
      </c>
      <c r="L289" s="53">
        <v>1.0</v>
      </c>
      <c r="M289" s="2" t="s">
        <v>3670</v>
      </c>
      <c r="N289" s="2" t="s">
        <v>3360</v>
      </c>
      <c r="O289" s="55"/>
      <c r="AB289" s="2" t="s">
        <v>164</v>
      </c>
      <c r="AC289" s="2" t="s">
        <v>3361</v>
      </c>
      <c r="AD289" s="2" t="s">
        <v>3362</v>
      </c>
      <c r="AE289" s="2" t="s">
        <v>3363</v>
      </c>
      <c r="AF289" s="93"/>
      <c r="AG289" s="2" t="s">
        <v>3364</v>
      </c>
      <c r="AH289" s="2" t="s">
        <v>3365</v>
      </c>
      <c r="AI289" s="2">
        <v>0.0</v>
      </c>
      <c r="AJ289" s="94">
        <v>7.276725121440278E-4</v>
      </c>
      <c r="AK289" s="94">
        <v>0.0013717421124828531</v>
      </c>
      <c r="AL289" s="79"/>
      <c r="AM289" s="2" t="s">
        <v>3686</v>
      </c>
    </row>
    <row r="290">
      <c r="A290" s="54">
        <v>45998.0</v>
      </c>
      <c r="B290" s="54">
        <v>45999.0</v>
      </c>
      <c r="C290" s="2" t="s">
        <v>194</v>
      </c>
      <c r="D290" s="2" t="s">
        <v>146</v>
      </c>
      <c r="E290" s="2" t="s">
        <v>180</v>
      </c>
      <c r="F290" s="53">
        <v>0.0</v>
      </c>
      <c r="G290" s="53">
        <v>0.0</v>
      </c>
      <c r="H290" s="53">
        <v>0.04</v>
      </c>
      <c r="I290" s="53">
        <v>0.037037037037037035</v>
      </c>
      <c r="J290" s="53">
        <v>0.0441297326774991</v>
      </c>
      <c r="K290" s="2" t="s">
        <v>288</v>
      </c>
      <c r="L290" s="53">
        <v>0.4</v>
      </c>
      <c r="M290" s="2" t="s">
        <v>3369</v>
      </c>
      <c r="N290" s="2" t="s">
        <v>3360</v>
      </c>
      <c r="O290" s="55"/>
      <c r="AB290" s="2" t="s">
        <v>164</v>
      </c>
      <c r="AC290" s="2" t="s">
        <v>3361</v>
      </c>
      <c r="AD290" s="2" t="s">
        <v>3362</v>
      </c>
      <c r="AE290" s="2" t="s">
        <v>3363</v>
      </c>
      <c r="AF290" s="93"/>
      <c r="AG290" s="2" t="s">
        <v>3364</v>
      </c>
      <c r="AH290" s="2" t="s">
        <v>3365</v>
      </c>
      <c r="AI290" s="2">
        <v>0.0</v>
      </c>
      <c r="AJ290" s="94">
        <v>0.001947433306187532</v>
      </c>
      <c r="AK290" s="94">
        <v>0.0013717421124828531</v>
      </c>
      <c r="AL290" s="79"/>
      <c r="AM290" s="2" t="s">
        <v>3687</v>
      </c>
    </row>
    <row r="291">
      <c r="A291" s="54">
        <v>45998.0</v>
      </c>
      <c r="B291" s="54">
        <v>45999.0</v>
      </c>
      <c r="C291" s="2" t="s">
        <v>229</v>
      </c>
      <c r="D291" s="2" t="s">
        <v>146</v>
      </c>
      <c r="E291" s="2" t="s">
        <v>180</v>
      </c>
      <c r="F291" s="53">
        <v>0.125</v>
      </c>
      <c r="G291" s="53">
        <v>0.08333333333333333</v>
      </c>
      <c r="H291" s="53">
        <v>0.12</v>
      </c>
      <c r="I291" s="53">
        <v>0.1111111111111111</v>
      </c>
      <c r="J291" s="53">
        <v>0.08155619255886758</v>
      </c>
      <c r="K291" s="2" t="s">
        <v>288</v>
      </c>
      <c r="L291" s="53">
        <v>0.4</v>
      </c>
      <c r="M291" s="2" t="s">
        <v>3683</v>
      </c>
      <c r="N291" s="2" t="s">
        <v>3360</v>
      </c>
      <c r="O291" s="55"/>
      <c r="AB291" s="2" t="s">
        <v>164</v>
      </c>
      <c r="AC291" s="2" t="s">
        <v>3361</v>
      </c>
      <c r="AD291" s="2" t="s">
        <v>3362</v>
      </c>
      <c r="AE291" s="2" t="s">
        <v>3363</v>
      </c>
      <c r="AF291" s="93"/>
      <c r="AG291" s="2" t="s">
        <v>3364</v>
      </c>
      <c r="AH291" s="2" t="s">
        <v>3365</v>
      </c>
      <c r="AI291" s="2">
        <v>0.0</v>
      </c>
      <c r="AJ291" s="94">
        <v>0.006651412544699087</v>
      </c>
      <c r="AK291" s="94">
        <v>0.012345679012345678</v>
      </c>
      <c r="AL291" s="79"/>
      <c r="AM291" s="2" t="s">
        <v>3688</v>
      </c>
    </row>
    <row r="292">
      <c r="A292" s="54">
        <v>45998.0</v>
      </c>
      <c r="B292" s="54">
        <v>45999.0</v>
      </c>
      <c r="C292" s="2" t="s">
        <v>145</v>
      </c>
      <c r="D292" s="2" t="s">
        <v>146</v>
      </c>
      <c r="E292" s="2" t="s">
        <v>180</v>
      </c>
      <c r="F292" s="53">
        <v>0.125</v>
      </c>
      <c r="G292" s="53">
        <v>0.08333333333333333</v>
      </c>
      <c r="H292" s="53">
        <v>0.04</v>
      </c>
      <c r="I292" s="53">
        <v>0.037037037037037035</v>
      </c>
      <c r="J292" s="53">
        <v>0.04447607289096788</v>
      </c>
      <c r="K292" s="2" t="s">
        <v>180</v>
      </c>
      <c r="L292" s="53">
        <v>1.0</v>
      </c>
      <c r="M292" s="2" t="s">
        <v>3659</v>
      </c>
      <c r="N292" s="2" t="s">
        <v>3360</v>
      </c>
      <c r="O292" s="55"/>
      <c r="AB292" s="2" t="s">
        <v>164</v>
      </c>
      <c r="AC292" s="2" t="s">
        <v>3361</v>
      </c>
      <c r="AD292" s="2" t="s">
        <v>3362</v>
      </c>
      <c r="AE292" s="2" t="s">
        <v>3363</v>
      </c>
      <c r="AF292" s="93"/>
      <c r="AG292" s="2" t="s">
        <v>3364</v>
      </c>
      <c r="AH292" s="2" t="s">
        <v>3365</v>
      </c>
      <c r="AI292" s="2">
        <v>0.0</v>
      </c>
      <c r="AJ292" s="94">
        <v>0.001978121059802688</v>
      </c>
      <c r="AK292" s="94">
        <v>0.0013717421124828531</v>
      </c>
      <c r="AL292" s="79"/>
      <c r="AM292" s="2" t="s">
        <v>3689</v>
      </c>
    </row>
    <row r="293">
      <c r="A293" s="54">
        <v>45998.0</v>
      </c>
      <c r="B293" s="54">
        <v>45999.0</v>
      </c>
      <c r="C293" s="2" t="s">
        <v>301</v>
      </c>
      <c r="D293" s="2" t="s">
        <v>146</v>
      </c>
      <c r="E293" s="2" t="s">
        <v>180</v>
      </c>
      <c r="F293" s="53">
        <v>0.0</v>
      </c>
      <c r="G293" s="53">
        <v>0.0</v>
      </c>
      <c r="H293" s="53">
        <v>0.0</v>
      </c>
      <c r="I293" s="53">
        <v>0.0</v>
      </c>
      <c r="J293" s="53">
        <v>0.008963029822743286</v>
      </c>
      <c r="K293" s="2" t="s">
        <v>303</v>
      </c>
      <c r="L293" s="53">
        <v>1.0</v>
      </c>
      <c r="M293" s="2" t="s">
        <v>3670</v>
      </c>
      <c r="N293" s="2" t="s">
        <v>3360</v>
      </c>
      <c r="O293" s="55"/>
      <c r="AB293" s="2" t="s">
        <v>164</v>
      </c>
      <c r="AC293" s="2" t="s">
        <v>3361</v>
      </c>
      <c r="AD293" s="2" t="s">
        <v>3362</v>
      </c>
      <c r="AE293" s="2" t="s">
        <v>3363</v>
      </c>
      <c r="AF293" s="93"/>
      <c r="AG293" s="2" t="s">
        <v>3364</v>
      </c>
      <c r="AH293" s="2" t="s">
        <v>3365</v>
      </c>
      <c r="AI293" s="2">
        <v>0.0</v>
      </c>
      <c r="AJ293" s="94">
        <v>8.033590360338554E-5</v>
      </c>
      <c r="AK293" s="94">
        <v>0.0</v>
      </c>
      <c r="AL293" s="79"/>
      <c r="AM293" s="2" t="s">
        <v>3690</v>
      </c>
    </row>
    <row r="294">
      <c r="A294" s="54">
        <v>45999.0</v>
      </c>
      <c r="B294" s="54">
        <v>46000.0</v>
      </c>
      <c r="C294" s="2" t="s">
        <v>194</v>
      </c>
      <c r="D294" s="2" t="s">
        <v>146</v>
      </c>
      <c r="E294" s="2" t="s">
        <v>208</v>
      </c>
      <c r="F294" s="53">
        <v>0.125</v>
      </c>
      <c r="G294" s="53">
        <v>0.08333333333333333</v>
      </c>
      <c r="H294" s="53">
        <v>0.08</v>
      </c>
      <c r="I294" s="53">
        <v>0.1111111111111111</v>
      </c>
      <c r="J294" s="53">
        <v>0.08459033092657142</v>
      </c>
      <c r="K294" s="2" t="s">
        <v>288</v>
      </c>
      <c r="L294" s="53">
        <v>0.4</v>
      </c>
      <c r="M294" s="2" t="s">
        <v>3369</v>
      </c>
      <c r="N294" s="2" t="s">
        <v>3360</v>
      </c>
      <c r="O294" s="55"/>
      <c r="AB294" s="2" t="s">
        <v>164</v>
      </c>
      <c r="AC294" s="2" t="s">
        <v>3361</v>
      </c>
      <c r="AD294" s="2" t="s">
        <v>3362</v>
      </c>
      <c r="AE294" s="2" t="s">
        <v>3363</v>
      </c>
      <c r="AF294" s="93"/>
      <c r="AG294" s="2" t="s">
        <v>3364</v>
      </c>
      <c r="AH294" s="2" t="s">
        <v>3365</v>
      </c>
      <c r="AI294" s="2">
        <v>0.0</v>
      </c>
      <c r="AJ294" s="94">
        <v>0.007155524086266866</v>
      </c>
      <c r="AK294" s="94">
        <v>0.012345679012345678</v>
      </c>
      <c r="AL294" s="79"/>
      <c r="AM294" s="2" t="s">
        <v>3691</v>
      </c>
    </row>
    <row r="295">
      <c r="A295" s="54">
        <v>45999.0</v>
      </c>
      <c r="B295" s="54">
        <v>46000.0</v>
      </c>
      <c r="C295" s="2" t="s">
        <v>229</v>
      </c>
      <c r="D295" s="2" t="s">
        <v>146</v>
      </c>
      <c r="E295" s="2" t="s">
        <v>208</v>
      </c>
      <c r="F295" s="53">
        <v>0.0</v>
      </c>
      <c r="G295" s="53">
        <v>0.08333333333333333</v>
      </c>
      <c r="H295" s="53">
        <v>0.16</v>
      </c>
      <c r="I295" s="53">
        <v>0.14814814814814814</v>
      </c>
      <c r="J295" s="53">
        <v>0.09369060723038419</v>
      </c>
      <c r="K295" s="2" t="s">
        <v>288</v>
      </c>
      <c r="L295" s="53">
        <v>0.4</v>
      </c>
      <c r="M295" s="2" t="s">
        <v>3683</v>
      </c>
      <c r="N295" s="2" t="s">
        <v>3360</v>
      </c>
      <c r="O295" s="55"/>
      <c r="AB295" s="2" t="s">
        <v>164</v>
      </c>
      <c r="AC295" s="2" t="s">
        <v>3361</v>
      </c>
      <c r="AD295" s="2" t="s">
        <v>3362</v>
      </c>
      <c r="AE295" s="2" t="s">
        <v>3363</v>
      </c>
      <c r="AF295" s="93"/>
      <c r="AG295" s="2" t="s">
        <v>3364</v>
      </c>
      <c r="AH295" s="2" t="s">
        <v>3365</v>
      </c>
      <c r="AI295" s="2">
        <v>0.0</v>
      </c>
      <c r="AJ295" s="94">
        <v>0.008777929883198119</v>
      </c>
      <c r="AK295" s="94">
        <v>0.02194787379972565</v>
      </c>
      <c r="AL295" s="79"/>
      <c r="AM295" s="2" t="s">
        <v>3692</v>
      </c>
    </row>
    <row r="296">
      <c r="A296" s="54">
        <v>45999.0</v>
      </c>
      <c r="B296" s="54">
        <v>46000.0</v>
      </c>
      <c r="C296" s="2" t="s">
        <v>145</v>
      </c>
      <c r="D296" s="2" t="s">
        <v>146</v>
      </c>
      <c r="E296" s="2" t="s">
        <v>208</v>
      </c>
      <c r="F296" s="53">
        <v>0.0</v>
      </c>
      <c r="G296" s="53">
        <v>0.0</v>
      </c>
      <c r="H296" s="53">
        <v>0.04</v>
      </c>
      <c r="I296" s="53">
        <v>0.037037037037037035</v>
      </c>
      <c r="J296" s="53">
        <v>0.020053276146654163</v>
      </c>
      <c r="K296" s="2" t="s">
        <v>180</v>
      </c>
      <c r="L296" s="53">
        <v>1.0</v>
      </c>
      <c r="M296" s="2" t="s">
        <v>3659</v>
      </c>
      <c r="N296" s="2" t="s">
        <v>3360</v>
      </c>
      <c r="O296" s="55"/>
      <c r="AB296" s="2" t="s">
        <v>164</v>
      </c>
      <c r="AC296" s="2" t="s">
        <v>3361</v>
      </c>
      <c r="AD296" s="2" t="s">
        <v>3362</v>
      </c>
      <c r="AE296" s="2" t="s">
        <v>3363</v>
      </c>
      <c r="AF296" s="93"/>
      <c r="AG296" s="2" t="s">
        <v>3364</v>
      </c>
      <c r="AH296" s="2" t="s">
        <v>3365</v>
      </c>
      <c r="AI296" s="2">
        <v>0.0</v>
      </c>
      <c r="AJ296" s="94">
        <v>4.0213388421396886E-4</v>
      </c>
      <c r="AK296" s="94">
        <v>0.0013717421124828531</v>
      </c>
      <c r="AL296" s="79"/>
      <c r="AM296" s="2" t="s">
        <v>3693</v>
      </c>
    </row>
    <row r="297">
      <c r="A297" s="54">
        <v>45999.0</v>
      </c>
      <c r="B297" s="54">
        <v>46000.0</v>
      </c>
      <c r="C297" s="2" t="s">
        <v>301</v>
      </c>
      <c r="D297" s="2" t="s">
        <v>146</v>
      </c>
      <c r="E297" s="2" t="s">
        <v>208</v>
      </c>
      <c r="F297" s="53">
        <v>0.0</v>
      </c>
      <c r="G297" s="53">
        <v>0.0</v>
      </c>
      <c r="H297" s="53">
        <v>0.0</v>
      </c>
      <c r="I297" s="53">
        <v>0.0</v>
      </c>
      <c r="J297" s="53">
        <v>0.008873760437966173</v>
      </c>
      <c r="K297" s="2" t="s">
        <v>303</v>
      </c>
      <c r="L297" s="53">
        <v>1.0</v>
      </c>
      <c r="M297" s="2" t="s">
        <v>3670</v>
      </c>
      <c r="N297" s="2" t="s">
        <v>3360</v>
      </c>
      <c r="O297" s="55"/>
      <c r="AB297" s="2" t="s">
        <v>164</v>
      </c>
      <c r="AC297" s="2" t="s">
        <v>3361</v>
      </c>
      <c r="AD297" s="2" t="s">
        <v>3362</v>
      </c>
      <c r="AE297" s="2" t="s">
        <v>3363</v>
      </c>
      <c r="AF297" s="93"/>
      <c r="AG297" s="2" t="s">
        <v>3364</v>
      </c>
      <c r="AH297" s="2" t="s">
        <v>3365</v>
      </c>
      <c r="AI297" s="2">
        <v>0.0</v>
      </c>
      <c r="AJ297" s="94">
        <v>7.874362431041362E-5</v>
      </c>
      <c r="AK297" s="94">
        <v>0.0</v>
      </c>
      <c r="AL297" s="79"/>
      <c r="AM297" s="2" t="s">
        <v>3694</v>
      </c>
    </row>
    <row r="298">
      <c r="A298" s="54">
        <v>46000.0</v>
      </c>
      <c r="B298" s="54">
        <v>46001.0</v>
      </c>
      <c r="C298" s="2" t="s">
        <v>194</v>
      </c>
      <c r="D298" s="2" t="s">
        <v>146</v>
      </c>
      <c r="E298" s="2" t="s">
        <v>303</v>
      </c>
      <c r="F298" s="53">
        <v>0.125</v>
      </c>
      <c r="G298" s="53">
        <v>0.08333333333333333</v>
      </c>
      <c r="H298" s="53">
        <v>0.04</v>
      </c>
      <c r="I298" s="53">
        <v>0.037037037037037035</v>
      </c>
      <c r="J298" s="53">
        <v>0.058314155723740074</v>
      </c>
      <c r="K298" s="2" t="s">
        <v>288</v>
      </c>
      <c r="L298" s="53">
        <v>0.4</v>
      </c>
      <c r="M298" s="2" t="s">
        <v>3369</v>
      </c>
      <c r="N298" s="2" t="s">
        <v>3360</v>
      </c>
      <c r="O298" s="55"/>
      <c r="AB298" s="2" t="s">
        <v>164</v>
      </c>
      <c r="AC298" s="2" t="s">
        <v>3361</v>
      </c>
      <c r="AD298" s="2" t="s">
        <v>3362</v>
      </c>
      <c r="AE298" s="2" t="s">
        <v>3363</v>
      </c>
      <c r="AF298" s="93"/>
      <c r="AG298" s="2" t="s">
        <v>3364</v>
      </c>
      <c r="AH298" s="2" t="s">
        <v>3365</v>
      </c>
      <c r="AI298" s="2">
        <v>0.0</v>
      </c>
      <c r="AJ298" s="94">
        <v>0.0034005407577726073</v>
      </c>
      <c r="AK298" s="94">
        <v>0.0013717421124828531</v>
      </c>
      <c r="AL298" s="79"/>
      <c r="AM298" s="2" t="s">
        <v>3695</v>
      </c>
    </row>
    <row r="299">
      <c r="A299" s="54">
        <v>46000.0</v>
      </c>
      <c r="B299" s="54">
        <v>46001.0</v>
      </c>
      <c r="C299" s="2" t="s">
        <v>229</v>
      </c>
      <c r="D299" s="2" t="s">
        <v>146</v>
      </c>
      <c r="E299" s="2" t="s">
        <v>303</v>
      </c>
      <c r="F299" s="53">
        <v>0.125</v>
      </c>
      <c r="G299" s="53">
        <v>0.08333333333333333</v>
      </c>
      <c r="H299" s="53">
        <v>0.08</v>
      </c>
      <c r="I299" s="53">
        <v>0.07407407407407407</v>
      </c>
      <c r="J299" s="53">
        <v>0.07890386469070124</v>
      </c>
      <c r="K299" s="2" t="s">
        <v>288</v>
      </c>
      <c r="L299" s="53">
        <v>0.4</v>
      </c>
      <c r="M299" s="2" t="s">
        <v>3369</v>
      </c>
      <c r="N299" s="2" t="s">
        <v>3360</v>
      </c>
      <c r="O299" s="55"/>
      <c r="AB299" s="2" t="s">
        <v>164</v>
      </c>
      <c r="AC299" s="2" t="s">
        <v>3361</v>
      </c>
      <c r="AD299" s="2" t="s">
        <v>3362</v>
      </c>
      <c r="AE299" s="2" t="s">
        <v>3363</v>
      </c>
      <c r="AF299" s="93"/>
      <c r="AG299" s="2" t="s">
        <v>3364</v>
      </c>
      <c r="AH299" s="2" t="s">
        <v>3365</v>
      </c>
      <c r="AI299" s="2">
        <v>0.0</v>
      </c>
      <c r="AJ299" s="94">
        <v>0.006225819863128489</v>
      </c>
      <c r="AK299" s="94">
        <v>0.0054869684499314125</v>
      </c>
      <c r="AL299" s="79"/>
      <c r="AM299" s="2" t="s">
        <v>3696</v>
      </c>
    </row>
    <row r="300">
      <c r="A300" s="54">
        <v>46000.0</v>
      </c>
      <c r="B300" s="54">
        <v>46001.0</v>
      </c>
      <c r="C300" s="2" t="s">
        <v>145</v>
      </c>
      <c r="D300" s="2" t="s">
        <v>146</v>
      </c>
      <c r="E300" s="2" t="s">
        <v>303</v>
      </c>
      <c r="F300" s="53">
        <v>0.0</v>
      </c>
      <c r="G300" s="53">
        <v>0.0</v>
      </c>
      <c r="H300" s="53">
        <v>0.0</v>
      </c>
      <c r="I300" s="53">
        <v>0.0</v>
      </c>
      <c r="J300" s="53">
        <v>0.010047792666426436</v>
      </c>
      <c r="K300" s="2" t="s">
        <v>180</v>
      </c>
      <c r="L300" s="53">
        <v>1.0</v>
      </c>
      <c r="M300" s="2" t="s">
        <v>3659</v>
      </c>
      <c r="N300" s="2" t="s">
        <v>3360</v>
      </c>
      <c r="O300" s="55"/>
      <c r="AB300" s="2" t="s">
        <v>164</v>
      </c>
      <c r="AC300" s="2" t="s">
        <v>3361</v>
      </c>
      <c r="AD300" s="2" t="s">
        <v>3362</v>
      </c>
      <c r="AE300" s="2" t="s">
        <v>3363</v>
      </c>
      <c r="AF300" s="93"/>
      <c r="AG300" s="2" t="s">
        <v>3364</v>
      </c>
      <c r="AH300" s="2" t="s">
        <v>3365</v>
      </c>
      <c r="AI300" s="2">
        <v>0.0</v>
      </c>
      <c r="AJ300" s="94">
        <v>1.0095813746749288E-4</v>
      </c>
      <c r="AK300" s="94">
        <v>0.0</v>
      </c>
      <c r="AL300" s="79"/>
      <c r="AM300" s="2" t="s">
        <v>3697</v>
      </c>
    </row>
    <row r="301">
      <c r="A301" s="54">
        <v>46000.0</v>
      </c>
      <c r="B301" s="54">
        <v>46001.0</v>
      </c>
      <c r="C301" s="2" t="s">
        <v>301</v>
      </c>
      <c r="D301" s="2" t="s">
        <v>146</v>
      </c>
      <c r="E301" s="2" t="s">
        <v>303</v>
      </c>
      <c r="F301" s="53">
        <v>0.125</v>
      </c>
      <c r="G301" s="53">
        <v>0.08333333333333333</v>
      </c>
      <c r="H301" s="53">
        <v>0.08</v>
      </c>
      <c r="I301" s="53">
        <v>0.07407407407407407</v>
      </c>
      <c r="J301" s="53">
        <v>0.05465429511996475</v>
      </c>
      <c r="K301" s="2" t="s">
        <v>303</v>
      </c>
      <c r="L301" s="53">
        <v>1.0</v>
      </c>
      <c r="M301" s="2" t="s">
        <v>3670</v>
      </c>
      <c r="N301" s="2" t="s">
        <v>3360</v>
      </c>
      <c r="O301" s="55"/>
      <c r="AB301" s="2" t="s">
        <v>164</v>
      </c>
      <c r="AC301" s="2" t="s">
        <v>3361</v>
      </c>
      <c r="AD301" s="2" t="s">
        <v>3362</v>
      </c>
      <c r="AE301" s="2" t="s">
        <v>3363</v>
      </c>
      <c r="AF301" s="93"/>
      <c r="AG301" s="2" t="s">
        <v>3364</v>
      </c>
      <c r="AH301" s="2" t="s">
        <v>3365</v>
      </c>
      <c r="AI301" s="2">
        <v>0.0</v>
      </c>
      <c r="AJ301" s="94">
        <v>0.002987091975060203</v>
      </c>
      <c r="AK301" s="94">
        <v>0.0054869684499314125</v>
      </c>
      <c r="AL301" s="79"/>
      <c r="AM301" s="2" t="s">
        <v>3698</v>
      </c>
    </row>
    <row r="302">
      <c r="A302" s="54">
        <v>46001.0</v>
      </c>
      <c r="B302" s="54">
        <v>46002.0</v>
      </c>
      <c r="C302" s="2" t="s">
        <v>194</v>
      </c>
      <c r="D302" s="2" t="s">
        <v>146</v>
      </c>
      <c r="E302" s="2" t="s">
        <v>148</v>
      </c>
      <c r="F302" s="53">
        <v>0.0</v>
      </c>
      <c r="G302" s="53">
        <v>0.0</v>
      </c>
      <c r="H302" s="53">
        <v>0.08</v>
      </c>
      <c r="I302" s="53">
        <v>0.07407407407407407</v>
      </c>
      <c r="J302" s="53">
        <v>0.06033732075080009</v>
      </c>
      <c r="K302" s="2" t="s">
        <v>288</v>
      </c>
      <c r="L302" s="53">
        <v>0.4</v>
      </c>
      <c r="M302" s="2" t="s">
        <v>3369</v>
      </c>
      <c r="N302" s="2" t="s">
        <v>3360</v>
      </c>
      <c r="O302" s="55"/>
      <c r="AB302" s="2" t="s">
        <v>164</v>
      </c>
      <c r="AC302" s="2" t="s">
        <v>3361</v>
      </c>
      <c r="AD302" s="2" t="s">
        <v>3362</v>
      </c>
      <c r="AE302" s="2" t="s">
        <v>3363</v>
      </c>
      <c r="AF302" s="93"/>
      <c r="AG302" s="2" t="s">
        <v>3364</v>
      </c>
      <c r="AH302" s="2" t="s">
        <v>3365</v>
      </c>
      <c r="AI302" s="2">
        <v>0.0</v>
      </c>
      <c r="AJ302" s="94">
        <v>0.003640592275384931</v>
      </c>
      <c r="AK302" s="94">
        <v>0.0054869684499314125</v>
      </c>
      <c r="AL302" s="79"/>
      <c r="AM302" s="2" t="s">
        <v>3699</v>
      </c>
    </row>
    <row r="303">
      <c r="A303" s="54">
        <v>46001.0</v>
      </c>
      <c r="B303" s="54">
        <v>46002.0</v>
      </c>
      <c r="C303" s="2" t="s">
        <v>229</v>
      </c>
      <c r="D303" s="2" t="s">
        <v>146</v>
      </c>
      <c r="E303" s="2" t="s">
        <v>148</v>
      </c>
      <c r="F303" s="53">
        <v>0.125</v>
      </c>
      <c r="G303" s="53">
        <v>0.08333333333333333</v>
      </c>
      <c r="H303" s="53">
        <v>0.04</v>
      </c>
      <c r="I303" s="53">
        <v>0.037037037037037035</v>
      </c>
      <c r="J303" s="53">
        <v>0.06663040770221557</v>
      </c>
      <c r="K303" s="2" t="s">
        <v>288</v>
      </c>
      <c r="L303" s="53">
        <v>0.4</v>
      </c>
      <c r="M303" s="2" t="s">
        <v>3683</v>
      </c>
      <c r="N303" s="2" t="s">
        <v>3360</v>
      </c>
      <c r="O303" s="55"/>
      <c r="AB303" s="2" t="s">
        <v>164</v>
      </c>
      <c r="AC303" s="2" t="s">
        <v>3361</v>
      </c>
      <c r="AD303" s="2" t="s">
        <v>3362</v>
      </c>
      <c r="AE303" s="2" t="s">
        <v>3363</v>
      </c>
      <c r="AF303" s="93"/>
      <c r="AG303" s="2" t="s">
        <v>3364</v>
      </c>
      <c r="AH303" s="2" t="s">
        <v>3365</v>
      </c>
      <c r="AI303" s="2">
        <v>0.0</v>
      </c>
      <c r="AJ303" s="94">
        <v>0.004439611230563467</v>
      </c>
      <c r="AK303" s="94">
        <v>0.0013717421124828531</v>
      </c>
      <c r="AL303" s="79"/>
      <c r="AM303" s="2" t="s">
        <v>3700</v>
      </c>
    </row>
    <row r="304">
      <c r="A304" s="54">
        <v>46001.0</v>
      </c>
      <c r="B304" s="54">
        <v>46002.0</v>
      </c>
      <c r="C304" s="2" t="s">
        <v>145</v>
      </c>
      <c r="D304" s="2" t="s">
        <v>146</v>
      </c>
      <c r="E304" s="2" t="s">
        <v>148</v>
      </c>
      <c r="F304" s="53">
        <v>0.0</v>
      </c>
      <c r="G304" s="53">
        <v>0.0</v>
      </c>
      <c r="H304" s="53">
        <v>0.0</v>
      </c>
      <c r="I304" s="53">
        <v>0.0</v>
      </c>
      <c r="J304" s="53">
        <v>0.009948173378790899</v>
      </c>
      <c r="K304" s="2" t="s">
        <v>180</v>
      </c>
      <c r="L304" s="53">
        <v>1.0</v>
      </c>
      <c r="M304" s="2" t="s">
        <v>3659</v>
      </c>
      <c r="N304" s="2" t="s">
        <v>3360</v>
      </c>
      <c r="O304" s="55"/>
      <c r="AB304" s="2" t="s">
        <v>164</v>
      </c>
      <c r="AC304" s="2" t="s">
        <v>3361</v>
      </c>
      <c r="AD304" s="2" t="s">
        <v>3362</v>
      </c>
      <c r="AE304" s="2" t="s">
        <v>3363</v>
      </c>
      <c r="AF304" s="93"/>
      <c r="AG304" s="2" t="s">
        <v>3364</v>
      </c>
      <c r="AH304" s="2" t="s">
        <v>3365</v>
      </c>
      <c r="AI304" s="2">
        <v>0.0</v>
      </c>
      <c r="AJ304" s="94">
        <v>9.896615357448393E-5</v>
      </c>
      <c r="AK304" s="94">
        <v>0.0</v>
      </c>
      <c r="AL304" s="79"/>
      <c r="AM304" s="2" t="s">
        <v>3701</v>
      </c>
    </row>
    <row r="305">
      <c r="A305" s="54">
        <v>46001.0</v>
      </c>
      <c r="B305" s="54">
        <v>46002.0</v>
      </c>
      <c r="C305" s="2" t="s">
        <v>301</v>
      </c>
      <c r="D305" s="2" t="s">
        <v>146</v>
      </c>
      <c r="E305" s="2" t="s">
        <v>148</v>
      </c>
      <c r="F305" s="53">
        <v>0.0</v>
      </c>
      <c r="G305" s="53">
        <v>0.0</v>
      </c>
      <c r="H305" s="53">
        <v>0.0</v>
      </c>
      <c r="I305" s="53">
        <v>0.0</v>
      </c>
      <c r="J305" s="53">
        <v>0.00869847683413204</v>
      </c>
      <c r="K305" s="2" t="s">
        <v>303</v>
      </c>
      <c r="L305" s="53">
        <v>1.0</v>
      </c>
      <c r="M305" s="2" t="s">
        <v>3670</v>
      </c>
      <c r="N305" s="2" t="s">
        <v>3360</v>
      </c>
      <c r="O305" s="55"/>
      <c r="AB305" s="2" t="s">
        <v>164</v>
      </c>
      <c r="AC305" s="2" t="s">
        <v>3361</v>
      </c>
      <c r="AD305" s="2" t="s">
        <v>3362</v>
      </c>
      <c r="AE305" s="2" t="s">
        <v>3363</v>
      </c>
      <c r="AF305" s="93"/>
      <c r="AG305" s="2" t="s">
        <v>3364</v>
      </c>
      <c r="AH305" s="2" t="s">
        <v>3365</v>
      </c>
      <c r="AI305" s="2">
        <v>0.0</v>
      </c>
      <c r="AJ305" s="94">
        <v>7.566349923393175E-5</v>
      </c>
      <c r="AK305" s="94">
        <v>0.0</v>
      </c>
      <c r="AL305" s="79"/>
      <c r="AM305" s="2" t="s">
        <v>3702</v>
      </c>
    </row>
    <row r="306">
      <c r="A306" s="54">
        <v>46002.0</v>
      </c>
      <c r="B306" s="54">
        <v>46003.0</v>
      </c>
      <c r="C306" s="2" t="s">
        <v>194</v>
      </c>
      <c r="D306" s="2" t="s">
        <v>146</v>
      </c>
      <c r="E306" s="2" t="s">
        <v>196</v>
      </c>
      <c r="F306" s="53">
        <v>0.125</v>
      </c>
      <c r="G306" s="53">
        <v>0.16666666666666666</v>
      </c>
      <c r="H306" s="53">
        <v>0.12</v>
      </c>
      <c r="I306" s="53">
        <v>0.14814814814814814</v>
      </c>
      <c r="J306" s="53">
        <v>0.10311467683494022</v>
      </c>
      <c r="K306" s="2" t="s">
        <v>288</v>
      </c>
      <c r="L306" s="53">
        <v>0.4</v>
      </c>
      <c r="M306" s="2" t="s">
        <v>3369</v>
      </c>
      <c r="N306" s="2" t="s">
        <v>3360</v>
      </c>
      <c r="O306" s="55"/>
      <c r="AB306" s="2" t="s">
        <v>164</v>
      </c>
      <c r="AC306" s="2" t="s">
        <v>3361</v>
      </c>
      <c r="AD306" s="2" t="s">
        <v>3362</v>
      </c>
      <c r="AE306" s="2" t="s">
        <v>3363</v>
      </c>
      <c r="AF306" s="93"/>
      <c r="AG306" s="2" t="s">
        <v>3364</v>
      </c>
      <c r="AH306" s="2" t="s">
        <v>3365</v>
      </c>
      <c r="AI306" s="2">
        <v>0.0</v>
      </c>
      <c r="AJ306" s="94">
        <v>0.010632636578774156</v>
      </c>
      <c r="AK306" s="94">
        <v>0.02194787379972565</v>
      </c>
      <c r="AL306" s="79"/>
      <c r="AM306" s="2" t="s">
        <v>3703</v>
      </c>
    </row>
    <row r="307">
      <c r="A307" s="54">
        <v>46002.0</v>
      </c>
      <c r="B307" s="54">
        <v>46003.0</v>
      </c>
      <c r="C307" s="2" t="s">
        <v>229</v>
      </c>
      <c r="D307" s="2" t="s">
        <v>146</v>
      </c>
      <c r="E307" s="2" t="s">
        <v>196</v>
      </c>
      <c r="F307" s="53">
        <v>0.0</v>
      </c>
      <c r="G307" s="53">
        <v>0.0</v>
      </c>
      <c r="H307" s="53">
        <v>0.0</v>
      </c>
      <c r="I307" s="53">
        <v>0.0</v>
      </c>
      <c r="J307" s="53">
        <v>0.033863019381242365</v>
      </c>
      <c r="K307" s="2" t="s">
        <v>288</v>
      </c>
      <c r="L307" s="53">
        <v>0.4</v>
      </c>
      <c r="M307" s="2" t="s">
        <v>3683</v>
      </c>
      <c r="N307" s="2" t="s">
        <v>3360</v>
      </c>
      <c r="O307" s="55"/>
      <c r="AB307" s="2" t="s">
        <v>153</v>
      </c>
      <c r="AC307" s="2" t="s">
        <v>3467</v>
      </c>
      <c r="AD307" s="2" t="s">
        <v>3362</v>
      </c>
      <c r="AE307" s="2" t="s">
        <v>3363</v>
      </c>
      <c r="AF307" s="93"/>
      <c r="AG307" s="2" t="s">
        <v>3364</v>
      </c>
      <c r="AH307" s="2" t="s">
        <v>3365</v>
      </c>
      <c r="AI307" s="2">
        <v>1.0</v>
      </c>
      <c r="AJ307" s="94">
        <v>0.9334206653191297</v>
      </c>
      <c r="AK307" s="94">
        <v>1.0</v>
      </c>
      <c r="AL307" s="79"/>
      <c r="AM307" s="2" t="s">
        <v>3704</v>
      </c>
    </row>
    <row r="308">
      <c r="A308" s="54">
        <v>46002.0</v>
      </c>
      <c r="B308" s="54">
        <v>46003.0</v>
      </c>
      <c r="C308" s="2" t="s">
        <v>145</v>
      </c>
      <c r="D308" s="2" t="s">
        <v>146</v>
      </c>
      <c r="E308" s="2" t="s">
        <v>196</v>
      </c>
      <c r="F308" s="53">
        <v>0.0</v>
      </c>
      <c r="G308" s="53">
        <v>0.0</v>
      </c>
      <c r="H308" s="53">
        <v>0.04</v>
      </c>
      <c r="I308" s="53">
        <v>0.037037037037037035</v>
      </c>
      <c r="J308" s="53">
        <v>0.0203030280072371</v>
      </c>
      <c r="K308" s="2" t="s">
        <v>180</v>
      </c>
      <c r="L308" s="53">
        <v>1.0</v>
      </c>
      <c r="M308" s="2" t="s">
        <v>3659</v>
      </c>
      <c r="N308" s="2" t="s">
        <v>3360</v>
      </c>
      <c r="O308" s="55"/>
      <c r="AB308" s="2" t="s">
        <v>164</v>
      </c>
      <c r="AC308" s="2" t="s">
        <v>3361</v>
      </c>
      <c r="AD308" s="2" t="s">
        <v>3362</v>
      </c>
      <c r="AE308" s="2" t="s">
        <v>3363</v>
      </c>
      <c r="AF308" s="93"/>
      <c r="AG308" s="2" t="s">
        <v>3364</v>
      </c>
      <c r="AH308" s="2" t="s">
        <v>3365</v>
      </c>
      <c r="AI308" s="2">
        <v>0.0</v>
      </c>
      <c r="AJ308" s="94">
        <v>4.1221294626265413E-4</v>
      </c>
      <c r="AK308" s="94">
        <v>0.0013717421124828531</v>
      </c>
      <c r="AL308" s="79"/>
      <c r="AM308" s="2" t="s">
        <v>3705</v>
      </c>
    </row>
    <row r="309">
      <c r="A309" s="54">
        <v>46002.0</v>
      </c>
      <c r="B309" s="54">
        <v>46003.0</v>
      </c>
      <c r="C309" s="2" t="s">
        <v>301</v>
      </c>
      <c r="D309" s="2" t="s">
        <v>146</v>
      </c>
      <c r="E309" s="2" t="s">
        <v>196</v>
      </c>
      <c r="F309" s="53">
        <v>0.0</v>
      </c>
      <c r="G309" s="53">
        <v>0.0</v>
      </c>
      <c r="H309" s="53">
        <v>0.0</v>
      </c>
      <c r="I309" s="53">
        <v>0.0</v>
      </c>
      <c r="J309" s="53">
        <v>0.008612428361282651</v>
      </c>
      <c r="K309" s="2" t="s">
        <v>303</v>
      </c>
      <c r="L309" s="53">
        <v>1.0</v>
      </c>
      <c r="M309" s="2" t="s">
        <v>3670</v>
      </c>
      <c r="N309" s="2" t="s">
        <v>3360</v>
      </c>
      <c r="O309" s="55"/>
      <c r="AB309" s="2" t="s">
        <v>164</v>
      </c>
      <c r="AC309" s="2" t="s">
        <v>3361</v>
      </c>
      <c r="AD309" s="2" t="s">
        <v>3362</v>
      </c>
      <c r="AE309" s="2" t="s">
        <v>3363</v>
      </c>
      <c r="AF309" s="93"/>
      <c r="AG309" s="2" t="s">
        <v>3364</v>
      </c>
      <c r="AH309" s="2" t="s">
        <v>3365</v>
      </c>
      <c r="AI309" s="2">
        <v>0.0</v>
      </c>
      <c r="AJ309" s="94">
        <v>7.417392227822578E-5</v>
      </c>
      <c r="AK309" s="94">
        <v>0.0</v>
      </c>
      <c r="AL309" s="79"/>
      <c r="AM309" s="2" t="s">
        <v>3706</v>
      </c>
    </row>
    <row r="310">
      <c r="A310" s="54">
        <v>46003.0</v>
      </c>
      <c r="B310" s="54">
        <v>46004.0</v>
      </c>
      <c r="C310" s="2" t="s">
        <v>194</v>
      </c>
      <c r="D310" s="2" t="s">
        <v>146</v>
      </c>
      <c r="E310" s="2" t="s">
        <v>288</v>
      </c>
      <c r="F310" s="53">
        <v>0.25</v>
      </c>
      <c r="G310" s="53">
        <v>0.16666666666666666</v>
      </c>
      <c r="H310" s="53">
        <v>0.08</v>
      </c>
      <c r="I310" s="53">
        <v>0.07407407407407407</v>
      </c>
      <c r="J310" s="53">
        <v>0.08975742696870533</v>
      </c>
      <c r="K310" s="2" t="s">
        <v>288</v>
      </c>
      <c r="L310" s="53">
        <v>0.4</v>
      </c>
      <c r="M310" s="2" t="s">
        <v>3369</v>
      </c>
      <c r="N310" s="2" t="s">
        <v>3360</v>
      </c>
      <c r="O310" s="55"/>
      <c r="AB310" s="2" t="s">
        <v>164</v>
      </c>
      <c r="AC310" s="2" t="s">
        <v>3361</v>
      </c>
      <c r="AD310" s="2" t="s">
        <v>3362</v>
      </c>
      <c r="AE310" s="2" t="s">
        <v>3363</v>
      </c>
      <c r="AF310" s="93"/>
      <c r="AG310" s="2" t="s">
        <v>3364</v>
      </c>
      <c r="AH310" s="2" t="s">
        <v>3365</v>
      </c>
      <c r="AI310" s="2">
        <v>0.0</v>
      </c>
      <c r="AJ310" s="94">
        <v>0.00805639569604247</v>
      </c>
      <c r="AK310" s="94">
        <v>0.0054869684499314125</v>
      </c>
      <c r="AL310" s="79"/>
      <c r="AM310" s="2" t="s">
        <v>3707</v>
      </c>
    </row>
    <row r="311">
      <c r="A311" s="54">
        <v>46003.0</v>
      </c>
      <c r="B311" s="54">
        <v>46004.0</v>
      </c>
      <c r="C311" s="2" t="s">
        <v>229</v>
      </c>
      <c r="D311" s="2" t="s">
        <v>146</v>
      </c>
      <c r="E311" s="2" t="s">
        <v>288</v>
      </c>
      <c r="F311" s="53">
        <v>0.25</v>
      </c>
      <c r="G311" s="53">
        <v>0.16666666666666666</v>
      </c>
      <c r="H311" s="53">
        <v>0.08</v>
      </c>
      <c r="I311" s="53">
        <v>0.07407407407407407</v>
      </c>
      <c r="J311" s="53">
        <v>0.10511839388854786</v>
      </c>
      <c r="K311" s="2" t="s">
        <v>288</v>
      </c>
      <c r="L311" s="53">
        <v>0.3333333333333333</v>
      </c>
      <c r="M311" s="2" t="s">
        <v>3683</v>
      </c>
      <c r="N311" s="2" t="s">
        <v>3360</v>
      </c>
      <c r="O311" s="55"/>
      <c r="AB311" s="2" t="s">
        <v>153</v>
      </c>
      <c r="AC311" s="2" t="s">
        <v>3467</v>
      </c>
      <c r="AD311" s="2" t="s">
        <v>3362</v>
      </c>
      <c r="AE311" s="2" t="s">
        <v>3363</v>
      </c>
      <c r="AF311" s="93"/>
      <c r="AG311" s="2" t="s">
        <v>3364</v>
      </c>
      <c r="AH311" s="2" t="s">
        <v>3365</v>
      </c>
      <c r="AI311" s="2">
        <v>1.0</v>
      </c>
      <c r="AJ311" s="94">
        <v>0.8008130889566123</v>
      </c>
      <c r="AK311" s="94">
        <v>0.8573388203017833</v>
      </c>
      <c r="AL311" s="79"/>
      <c r="AM311" s="2" t="s">
        <v>3708</v>
      </c>
    </row>
    <row r="312">
      <c r="A312" s="54">
        <v>46003.0</v>
      </c>
      <c r="B312" s="54">
        <v>46004.0</v>
      </c>
      <c r="C312" s="2" t="s">
        <v>145</v>
      </c>
      <c r="D312" s="2" t="s">
        <v>146</v>
      </c>
      <c r="E312" s="2" t="s">
        <v>288</v>
      </c>
      <c r="F312" s="53">
        <v>0.0</v>
      </c>
      <c r="G312" s="53">
        <v>0.0</v>
      </c>
      <c r="H312" s="53">
        <v>0.04</v>
      </c>
      <c r="I312" s="53">
        <v>0.037037037037037035</v>
      </c>
      <c r="J312" s="53">
        <v>0.027674538901373526</v>
      </c>
      <c r="K312" s="2" t="s">
        <v>180</v>
      </c>
      <c r="L312" s="53">
        <v>1.0</v>
      </c>
      <c r="M312" s="2" t="s">
        <v>3659</v>
      </c>
      <c r="N312" s="2" t="s">
        <v>3360</v>
      </c>
      <c r="O312" s="55"/>
      <c r="AB312" s="2" t="s">
        <v>164</v>
      </c>
      <c r="AC312" s="2" t="s">
        <v>3361</v>
      </c>
      <c r="AD312" s="2" t="s">
        <v>3362</v>
      </c>
      <c r="AE312" s="2" t="s">
        <v>3363</v>
      </c>
      <c r="AF312" s="93"/>
      <c r="AG312" s="2" t="s">
        <v>3364</v>
      </c>
      <c r="AH312" s="2" t="s">
        <v>3365</v>
      </c>
      <c r="AI312" s="2">
        <v>0.0</v>
      </c>
      <c r="AJ312" s="94">
        <v>7.658801034036366E-4</v>
      </c>
      <c r="AK312" s="94">
        <v>0.0013717421124828531</v>
      </c>
      <c r="AL312" s="79"/>
      <c r="AM312" s="2" t="s">
        <v>3709</v>
      </c>
    </row>
    <row r="313">
      <c r="A313" s="54">
        <v>46003.0</v>
      </c>
      <c r="B313" s="54">
        <v>46004.0</v>
      </c>
      <c r="C313" s="2" t="s">
        <v>301</v>
      </c>
      <c r="D313" s="2" t="s">
        <v>146</v>
      </c>
      <c r="E313" s="2" t="s">
        <v>288</v>
      </c>
      <c r="F313" s="53">
        <v>0.0</v>
      </c>
      <c r="G313" s="53">
        <v>0.0</v>
      </c>
      <c r="H313" s="53">
        <v>0.0</v>
      </c>
      <c r="I313" s="53">
        <v>0.0</v>
      </c>
      <c r="J313" s="53">
        <v>0.008527419855989074</v>
      </c>
      <c r="K313" s="2" t="s">
        <v>303</v>
      </c>
      <c r="L313" s="53">
        <v>1.0</v>
      </c>
      <c r="M313" s="2" t="s">
        <v>3670</v>
      </c>
      <c r="N313" s="2" t="s">
        <v>3360</v>
      </c>
      <c r="O313" s="55"/>
      <c r="AB313" s="2" t="s">
        <v>164</v>
      </c>
      <c r="AC313" s="2" t="s">
        <v>3361</v>
      </c>
      <c r="AD313" s="2" t="s">
        <v>3362</v>
      </c>
      <c r="AE313" s="2" t="s">
        <v>3363</v>
      </c>
      <c r="AF313" s="93"/>
      <c r="AG313" s="2" t="s">
        <v>3364</v>
      </c>
      <c r="AH313" s="2" t="s">
        <v>3365</v>
      </c>
      <c r="AI313" s="2">
        <v>0.0</v>
      </c>
      <c r="AJ313" s="94">
        <v>7.271688940031673E-5</v>
      </c>
      <c r="AK313" s="94">
        <v>0.0</v>
      </c>
      <c r="AL313" s="79"/>
      <c r="AM313" s="2" t="s">
        <v>3710</v>
      </c>
    </row>
    <row r="314">
      <c r="A314" s="54">
        <v>46004.0</v>
      </c>
      <c r="B314" s="54">
        <v>46005.0</v>
      </c>
      <c r="C314" s="2" t="s">
        <v>194</v>
      </c>
      <c r="D314" s="2" t="s">
        <v>146</v>
      </c>
      <c r="E314" s="2" t="s">
        <v>256</v>
      </c>
      <c r="F314" s="53">
        <v>0.0</v>
      </c>
      <c r="G314" s="53">
        <v>0.0</v>
      </c>
      <c r="H314" s="53">
        <v>0.0</v>
      </c>
      <c r="I314" s="53">
        <v>0.0</v>
      </c>
      <c r="J314" s="53">
        <v>0.032241037125521135</v>
      </c>
      <c r="K314" s="2" t="s">
        <v>288</v>
      </c>
      <c r="L314" s="53">
        <v>0.4</v>
      </c>
      <c r="M314" s="2" t="s">
        <v>3369</v>
      </c>
      <c r="N314" s="2" t="s">
        <v>3360</v>
      </c>
      <c r="O314" s="55"/>
      <c r="AB314" s="2" t="s">
        <v>164</v>
      </c>
      <c r="AC314" s="2" t="s">
        <v>3361</v>
      </c>
      <c r="AD314" s="2" t="s">
        <v>3362</v>
      </c>
      <c r="AE314" s="2" t="s">
        <v>3363</v>
      </c>
      <c r="AF314" s="93"/>
      <c r="AG314" s="2" t="s">
        <v>3364</v>
      </c>
      <c r="AH314" s="2" t="s">
        <v>3365</v>
      </c>
      <c r="AI314" s="2">
        <v>0.0</v>
      </c>
      <c r="AJ314" s="94">
        <v>0.0010394844749292323</v>
      </c>
      <c r="AK314" s="94">
        <v>0.0</v>
      </c>
      <c r="AL314" s="79"/>
      <c r="AM314" s="2" t="s">
        <v>3711</v>
      </c>
    </row>
    <row r="315">
      <c r="A315" s="54">
        <v>46004.0</v>
      </c>
      <c r="B315" s="54">
        <v>46005.0</v>
      </c>
      <c r="C315" s="2" t="s">
        <v>229</v>
      </c>
      <c r="D315" s="2" t="s">
        <v>146</v>
      </c>
      <c r="E315" s="2" t="s">
        <v>256</v>
      </c>
      <c r="F315" s="53">
        <v>0.0</v>
      </c>
      <c r="G315" s="53">
        <v>0.0</v>
      </c>
      <c r="H315" s="53">
        <v>0.0</v>
      </c>
      <c r="I315" s="53">
        <v>0.0</v>
      </c>
      <c r="J315" s="53">
        <v>0.04300957209403034</v>
      </c>
      <c r="K315" s="2" t="s">
        <v>288</v>
      </c>
      <c r="L315" s="53">
        <v>0.42857142857142855</v>
      </c>
      <c r="M315" s="2" t="s">
        <v>3683</v>
      </c>
      <c r="N315" s="2" t="s">
        <v>3360</v>
      </c>
      <c r="O315" s="55"/>
      <c r="AB315" s="2" t="s">
        <v>164</v>
      </c>
      <c r="AC315" s="2" t="s">
        <v>3361</v>
      </c>
      <c r="AD315" s="2" t="s">
        <v>3362</v>
      </c>
      <c r="AE315" s="2" t="s">
        <v>3363</v>
      </c>
      <c r="AF315" s="93"/>
      <c r="AG315" s="2" t="s">
        <v>3364</v>
      </c>
      <c r="AH315" s="2" t="s">
        <v>3365</v>
      </c>
      <c r="AI315" s="2">
        <v>0.0</v>
      </c>
      <c r="AJ315" s="94">
        <v>0.0018498232917115935</v>
      </c>
      <c r="AK315" s="94">
        <v>0.0</v>
      </c>
      <c r="AL315" s="79"/>
      <c r="AM315" s="2" t="s">
        <v>3712</v>
      </c>
    </row>
    <row r="316">
      <c r="A316" s="54">
        <v>46004.0</v>
      </c>
      <c r="B316" s="54">
        <v>46005.0</v>
      </c>
      <c r="C316" s="2" t="s">
        <v>145</v>
      </c>
      <c r="D316" s="2" t="s">
        <v>146</v>
      </c>
      <c r="E316" s="2" t="s">
        <v>256</v>
      </c>
      <c r="F316" s="53">
        <v>0.0</v>
      </c>
      <c r="G316" s="53">
        <v>0.0</v>
      </c>
      <c r="H316" s="53">
        <v>0.0</v>
      </c>
      <c r="I316" s="53">
        <v>0.0</v>
      </c>
      <c r="J316" s="53">
        <v>0.009656490145535476</v>
      </c>
      <c r="K316" s="2" t="s">
        <v>180</v>
      </c>
      <c r="L316" s="53">
        <v>1.0</v>
      </c>
      <c r="M316" s="2" t="s">
        <v>3659</v>
      </c>
      <c r="N316" s="2" t="s">
        <v>3360</v>
      </c>
      <c r="O316" s="55"/>
      <c r="AB316" s="2" t="s">
        <v>164</v>
      </c>
      <c r="AC316" s="2" t="s">
        <v>3361</v>
      </c>
      <c r="AD316" s="2" t="s">
        <v>3362</v>
      </c>
      <c r="AE316" s="2" t="s">
        <v>3363</v>
      </c>
      <c r="AF316" s="93"/>
      <c r="AG316" s="2" t="s">
        <v>3364</v>
      </c>
      <c r="AH316" s="2" t="s">
        <v>3365</v>
      </c>
      <c r="AI316" s="2">
        <v>0.0</v>
      </c>
      <c r="AJ316" s="94">
        <v>9.324780193082376E-5</v>
      </c>
      <c r="AK316" s="94">
        <v>0.0</v>
      </c>
      <c r="AL316" s="79"/>
      <c r="AM316" s="2" t="s">
        <v>3713</v>
      </c>
    </row>
    <row r="317">
      <c r="A317" s="54">
        <v>46004.0</v>
      </c>
      <c r="B317" s="54">
        <v>46005.0</v>
      </c>
      <c r="C317" s="2" t="s">
        <v>301</v>
      </c>
      <c r="D317" s="2" t="s">
        <v>146</v>
      </c>
      <c r="E317" s="2" t="s">
        <v>256</v>
      </c>
      <c r="F317" s="53">
        <v>0.0</v>
      </c>
      <c r="G317" s="53">
        <v>0.0</v>
      </c>
      <c r="H317" s="53">
        <v>0.04</v>
      </c>
      <c r="I317" s="53">
        <v>0.03571428571428571</v>
      </c>
      <c r="J317" s="53">
        <v>0.025157939807610663</v>
      </c>
      <c r="K317" s="2" t="s">
        <v>303</v>
      </c>
      <c r="L317" s="53">
        <v>1.0</v>
      </c>
      <c r="M317" s="2" t="s">
        <v>3670</v>
      </c>
      <c r="N317" s="2" t="s">
        <v>3360</v>
      </c>
      <c r="O317" s="55"/>
      <c r="AB317" s="2" t="s">
        <v>164</v>
      </c>
      <c r="AC317" s="2" t="s">
        <v>3361</v>
      </c>
      <c r="AD317" s="2" t="s">
        <v>3362</v>
      </c>
      <c r="AE317" s="2" t="s">
        <v>3363</v>
      </c>
      <c r="AF317" s="93"/>
      <c r="AG317" s="2" t="s">
        <v>3364</v>
      </c>
      <c r="AH317" s="2" t="s">
        <v>3365</v>
      </c>
      <c r="AI317" s="2">
        <v>0.0</v>
      </c>
      <c r="AJ317" s="94">
        <v>6.329219353633612E-4</v>
      </c>
      <c r="AK317" s="94">
        <v>0.0012755102040816326</v>
      </c>
      <c r="AL317" s="79"/>
      <c r="AM317" s="2" t="s">
        <v>3714</v>
      </c>
    </row>
    <row r="318">
      <c r="A318" s="54">
        <v>46005.0</v>
      </c>
      <c r="B318" s="54">
        <v>46006.0</v>
      </c>
      <c r="C318" s="2" t="s">
        <v>194</v>
      </c>
      <c r="D318" s="2" t="s">
        <v>146</v>
      </c>
      <c r="E318" s="2" t="s">
        <v>180</v>
      </c>
      <c r="F318" s="53">
        <v>0.0</v>
      </c>
      <c r="G318" s="53">
        <v>0.0</v>
      </c>
      <c r="H318" s="53">
        <v>0.04</v>
      </c>
      <c r="I318" s="53">
        <v>0.03571428571428571</v>
      </c>
      <c r="J318" s="53">
        <v>0.0411615038065183</v>
      </c>
      <c r="K318" s="2" t="s">
        <v>288</v>
      </c>
      <c r="L318" s="53">
        <v>0.4</v>
      </c>
      <c r="M318" s="2" t="s">
        <v>3369</v>
      </c>
      <c r="N318" s="2" t="s">
        <v>3360</v>
      </c>
      <c r="O318" s="55"/>
      <c r="AB318" s="2" t="s">
        <v>164</v>
      </c>
      <c r="AC318" s="2" t="s">
        <v>3361</v>
      </c>
      <c r="AD318" s="2" t="s">
        <v>3362</v>
      </c>
      <c r="AE318" s="2" t="s">
        <v>3363</v>
      </c>
      <c r="AF318" s="93"/>
      <c r="AG318" s="2" t="s">
        <v>3364</v>
      </c>
      <c r="AH318" s="2" t="s">
        <v>3365</v>
      </c>
      <c r="AI318" s="2">
        <v>0.0</v>
      </c>
      <c r="AJ318" s="94">
        <v>0.0016942693956140205</v>
      </c>
      <c r="AK318" s="94">
        <v>0.0012755102040816326</v>
      </c>
      <c r="AL318" s="79"/>
      <c r="AM318" s="2" t="s">
        <v>3715</v>
      </c>
    </row>
    <row r="319">
      <c r="A319" s="54">
        <v>46005.0</v>
      </c>
      <c r="B319" s="54">
        <v>46006.0</v>
      </c>
      <c r="C319" s="2" t="s">
        <v>229</v>
      </c>
      <c r="D319" s="2" t="s">
        <v>146</v>
      </c>
      <c r="E319" s="2" t="s">
        <v>180</v>
      </c>
      <c r="F319" s="53">
        <v>0.125</v>
      </c>
      <c r="G319" s="53">
        <v>0.08333333333333333</v>
      </c>
      <c r="H319" s="53">
        <v>0.12</v>
      </c>
      <c r="I319" s="53">
        <v>0.10714285714285714</v>
      </c>
      <c r="J319" s="53">
        <v>0.08578110461380525</v>
      </c>
      <c r="K319" s="2" t="s">
        <v>288</v>
      </c>
      <c r="L319" s="53">
        <v>0.42857142857142855</v>
      </c>
      <c r="M319" s="2" t="s">
        <v>3683</v>
      </c>
      <c r="N319" s="2" t="s">
        <v>3360</v>
      </c>
      <c r="O319" s="55"/>
      <c r="AB319" s="2" t="s">
        <v>164</v>
      </c>
      <c r="AC319" s="2" t="s">
        <v>3361</v>
      </c>
      <c r="AD319" s="2" t="s">
        <v>3362</v>
      </c>
      <c r="AE319" s="2" t="s">
        <v>3363</v>
      </c>
      <c r="AF319" s="93"/>
      <c r="AG319" s="2" t="s">
        <v>3364</v>
      </c>
      <c r="AH319" s="2" t="s">
        <v>3365</v>
      </c>
      <c r="AI319" s="2">
        <v>0.0</v>
      </c>
      <c r="AJ319" s="94">
        <v>0.007358397908764601</v>
      </c>
      <c r="AK319" s="94">
        <v>0.011479591836734693</v>
      </c>
      <c r="AL319" s="79"/>
      <c r="AM319" s="2" t="s">
        <v>3716</v>
      </c>
    </row>
    <row r="320">
      <c r="A320" s="54">
        <v>46005.0</v>
      </c>
      <c r="B320" s="54">
        <v>46006.0</v>
      </c>
      <c r="C320" s="2" t="s">
        <v>145</v>
      </c>
      <c r="D320" s="2" t="s">
        <v>146</v>
      </c>
      <c r="E320" s="2" t="s">
        <v>180</v>
      </c>
      <c r="F320" s="53">
        <v>0.125</v>
      </c>
      <c r="G320" s="53">
        <v>0.08333333333333333</v>
      </c>
      <c r="H320" s="53">
        <v>0.04</v>
      </c>
      <c r="I320" s="53">
        <v>0.03571428571428571</v>
      </c>
      <c r="J320" s="53">
        <v>0.04148100098655359</v>
      </c>
      <c r="K320" s="2" t="s">
        <v>180</v>
      </c>
      <c r="L320" s="53">
        <v>1.0</v>
      </c>
      <c r="M320" s="2" t="s">
        <v>3659</v>
      </c>
      <c r="N320" s="2" t="s">
        <v>3360</v>
      </c>
      <c r="O320" s="55"/>
      <c r="AB320" s="2" t="s">
        <v>164</v>
      </c>
      <c r="AC320" s="2" t="s">
        <v>3361</v>
      </c>
      <c r="AD320" s="2" t="s">
        <v>3362</v>
      </c>
      <c r="AE320" s="2" t="s">
        <v>3363</v>
      </c>
      <c r="AF320" s="93"/>
      <c r="AG320" s="2" t="s">
        <v>3364</v>
      </c>
      <c r="AH320" s="2" t="s">
        <v>3365</v>
      </c>
      <c r="AI320" s="2">
        <v>0.0</v>
      </c>
      <c r="AJ320" s="94">
        <v>0.00172067344284646</v>
      </c>
      <c r="AK320" s="94">
        <v>0.0012755102040816326</v>
      </c>
      <c r="AL320" s="79"/>
      <c r="AM320" s="2" t="s">
        <v>3717</v>
      </c>
    </row>
    <row r="321">
      <c r="A321" s="54">
        <v>46005.0</v>
      </c>
      <c r="B321" s="54">
        <v>46006.0</v>
      </c>
      <c r="C321" s="2" t="s">
        <v>301</v>
      </c>
      <c r="D321" s="2" t="s">
        <v>146</v>
      </c>
      <c r="E321" s="2" t="s">
        <v>180</v>
      </c>
      <c r="F321" s="53">
        <v>0.0</v>
      </c>
      <c r="G321" s="53">
        <v>0.0</v>
      </c>
      <c r="H321" s="53">
        <v>0.0</v>
      </c>
      <c r="I321" s="53">
        <v>0.0</v>
      </c>
      <c r="J321" s="53">
        <v>0.008360458020525862</v>
      </c>
      <c r="K321" s="2" t="s">
        <v>303</v>
      </c>
      <c r="L321" s="53">
        <v>1.0</v>
      </c>
      <c r="M321" s="2" t="s">
        <v>3670</v>
      </c>
      <c r="N321" s="2" t="s">
        <v>3360</v>
      </c>
      <c r="O321" s="55"/>
      <c r="AB321" s="2" t="s">
        <v>164</v>
      </c>
      <c r="AC321" s="2" t="s">
        <v>3361</v>
      </c>
      <c r="AD321" s="2" t="s">
        <v>3362</v>
      </c>
      <c r="AE321" s="2" t="s">
        <v>3363</v>
      </c>
      <c r="AF321" s="93"/>
      <c r="AG321" s="2" t="s">
        <v>3364</v>
      </c>
      <c r="AH321" s="2" t="s">
        <v>3365</v>
      </c>
      <c r="AI321" s="2">
        <v>0.0</v>
      </c>
      <c r="AJ321" s="94">
        <v>6.989725831297522E-5</v>
      </c>
      <c r="AK321" s="94">
        <v>0.0</v>
      </c>
      <c r="AL321" s="79"/>
      <c r="AM321" s="2" t="s">
        <v>3718</v>
      </c>
    </row>
    <row r="322">
      <c r="A322" s="54">
        <v>46006.0</v>
      </c>
      <c r="B322" s="54">
        <v>46007.0</v>
      </c>
      <c r="C322" s="2" t="s">
        <v>194</v>
      </c>
      <c r="D322" s="2" t="s">
        <v>146</v>
      </c>
      <c r="E322" s="2" t="s">
        <v>208</v>
      </c>
      <c r="F322" s="53">
        <v>0.125</v>
      </c>
      <c r="G322" s="53">
        <v>0.08333333333333333</v>
      </c>
      <c r="H322" s="53">
        <v>0.04</v>
      </c>
      <c r="I322" s="53">
        <v>0.10714285714285714</v>
      </c>
      <c r="J322" s="53">
        <v>0.07890092177852527</v>
      </c>
      <c r="K322" s="2" t="s">
        <v>288</v>
      </c>
      <c r="L322" s="53">
        <v>0.4</v>
      </c>
      <c r="M322" s="2" t="s">
        <v>3369</v>
      </c>
      <c r="N322" s="2" t="s">
        <v>3360</v>
      </c>
      <c r="O322" s="55"/>
      <c r="AB322" s="2" t="s">
        <v>164</v>
      </c>
      <c r="AC322" s="2" t="s">
        <v>3361</v>
      </c>
      <c r="AD322" s="2" t="s">
        <v>3362</v>
      </c>
      <c r="AE322" s="2" t="s">
        <v>3363</v>
      </c>
      <c r="AF322" s="93"/>
      <c r="AG322" s="2" t="s">
        <v>3364</v>
      </c>
      <c r="AH322" s="2" t="s">
        <v>3365</v>
      </c>
      <c r="AI322" s="2">
        <v>0.0</v>
      </c>
      <c r="AJ322" s="94">
        <v>0.0062253554575009635</v>
      </c>
      <c r="AK322" s="94">
        <v>0.011479591836734693</v>
      </c>
      <c r="AL322" s="79"/>
      <c r="AM322" s="2" t="s">
        <v>3719</v>
      </c>
    </row>
    <row r="323">
      <c r="A323" s="54">
        <v>46006.0</v>
      </c>
      <c r="B323" s="54">
        <v>46007.0</v>
      </c>
      <c r="C323" s="2" t="s">
        <v>229</v>
      </c>
      <c r="D323" s="2" t="s">
        <v>146</v>
      </c>
      <c r="E323" s="2" t="s">
        <v>208</v>
      </c>
      <c r="F323" s="53">
        <v>0.0</v>
      </c>
      <c r="G323" s="53">
        <v>0.08333333333333333</v>
      </c>
      <c r="H323" s="53">
        <v>0.16</v>
      </c>
      <c r="I323" s="53">
        <v>0.14285714285714285</v>
      </c>
      <c r="J323" s="53">
        <v>0.09700769354218208</v>
      </c>
      <c r="K323" s="2" t="s">
        <v>288</v>
      </c>
      <c r="L323" s="53">
        <v>0.5</v>
      </c>
      <c r="M323" s="2" t="s">
        <v>3369</v>
      </c>
      <c r="N323" s="2" t="s">
        <v>3360</v>
      </c>
      <c r="O323" s="55"/>
      <c r="AB323" s="2" t="s">
        <v>164</v>
      </c>
      <c r="AC323" s="2" t="s">
        <v>3361</v>
      </c>
      <c r="AD323" s="2" t="s">
        <v>3362</v>
      </c>
      <c r="AE323" s="2" t="s">
        <v>3363</v>
      </c>
      <c r="AF323" s="93"/>
      <c r="AG323" s="2" t="s">
        <v>3364</v>
      </c>
      <c r="AH323" s="2" t="s">
        <v>3365</v>
      </c>
      <c r="AI323" s="2">
        <v>0.0</v>
      </c>
      <c r="AJ323" s="94">
        <v>0.009410492606373916</v>
      </c>
      <c r="AK323" s="94">
        <v>0.02040816326530612</v>
      </c>
      <c r="AL323" s="79"/>
      <c r="AM323" s="2" t="s">
        <v>3720</v>
      </c>
    </row>
    <row r="324">
      <c r="A324" s="54">
        <v>46006.0</v>
      </c>
      <c r="B324" s="54">
        <v>46007.0</v>
      </c>
      <c r="C324" s="2" t="s">
        <v>145</v>
      </c>
      <c r="D324" s="2" t="s">
        <v>146</v>
      </c>
      <c r="E324" s="2" t="s">
        <v>208</v>
      </c>
      <c r="F324" s="53">
        <v>0.0</v>
      </c>
      <c r="G324" s="53">
        <v>0.0</v>
      </c>
      <c r="H324" s="53">
        <v>0.04</v>
      </c>
      <c r="I324" s="53">
        <v>0.03571428571428571</v>
      </c>
      <c r="J324" s="53">
        <v>0.018705140738653037</v>
      </c>
      <c r="K324" s="2" t="s">
        <v>180</v>
      </c>
      <c r="L324" s="53">
        <v>1.0</v>
      </c>
      <c r="M324" s="2" t="s">
        <v>3659</v>
      </c>
      <c r="N324" s="2" t="s">
        <v>3360</v>
      </c>
      <c r="O324" s="55"/>
      <c r="AB324" s="2" t="s">
        <v>164</v>
      </c>
      <c r="AC324" s="2" t="s">
        <v>3361</v>
      </c>
      <c r="AD324" s="2" t="s">
        <v>3362</v>
      </c>
      <c r="AE324" s="2" t="s">
        <v>3363</v>
      </c>
      <c r="AF324" s="93"/>
      <c r="AG324" s="2" t="s">
        <v>3364</v>
      </c>
      <c r="AH324" s="2" t="s">
        <v>3365</v>
      </c>
      <c r="AI324" s="2">
        <v>0.0</v>
      </c>
      <c r="AJ324" s="94">
        <v>3.4988229005281747E-4</v>
      </c>
      <c r="AK324" s="94">
        <v>0.0012755102040816326</v>
      </c>
      <c r="AL324" s="79"/>
      <c r="AM324" s="2" t="s">
        <v>3721</v>
      </c>
    </row>
    <row r="325">
      <c r="A325" s="54">
        <v>46006.0</v>
      </c>
      <c r="B325" s="54">
        <v>46007.0</v>
      </c>
      <c r="C325" s="2" t="s">
        <v>301</v>
      </c>
      <c r="D325" s="2" t="s">
        <v>146</v>
      </c>
      <c r="E325" s="2" t="s">
        <v>208</v>
      </c>
      <c r="F325" s="53">
        <v>0.0</v>
      </c>
      <c r="G325" s="53">
        <v>0.0</v>
      </c>
      <c r="H325" s="53">
        <v>0.0</v>
      </c>
      <c r="I325" s="53">
        <v>0.0</v>
      </c>
      <c r="J325" s="53">
        <v>0.00827847314171927</v>
      </c>
      <c r="K325" s="2" t="s">
        <v>303</v>
      </c>
      <c r="L325" s="53">
        <v>1.0</v>
      </c>
      <c r="M325" s="2" t="s">
        <v>3670</v>
      </c>
      <c r="N325" s="2" t="s">
        <v>3360</v>
      </c>
      <c r="O325" s="55"/>
      <c r="AB325" s="2" t="s">
        <v>164</v>
      </c>
      <c r="AC325" s="2" t="s">
        <v>3361</v>
      </c>
      <c r="AD325" s="2" t="s">
        <v>3362</v>
      </c>
      <c r="AE325" s="2" t="s">
        <v>3363</v>
      </c>
      <c r="AF325" s="93"/>
      <c r="AG325" s="2" t="s">
        <v>3364</v>
      </c>
      <c r="AH325" s="2" t="s">
        <v>3365</v>
      </c>
      <c r="AI325" s="2">
        <v>0.0</v>
      </c>
      <c r="AJ325" s="94">
        <v>6.853311755816732E-5</v>
      </c>
      <c r="AK325" s="94">
        <v>0.0</v>
      </c>
      <c r="AL325" s="79"/>
      <c r="AM325" s="2" t="s">
        <v>3722</v>
      </c>
    </row>
    <row r="326">
      <c r="A326" s="54">
        <v>46007.0</v>
      </c>
      <c r="B326" s="54">
        <v>46008.0</v>
      </c>
      <c r="C326" s="2" t="s">
        <v>194</v>
      </c>
      <c r="D326" s="2" t="s">
        <v>146</v>
      </c>
      <c r="E326" s="2" t="s">
        <v>303</v>
      </c>
      <c r="F326" s="53">
        <v>0.125</v>
      </c>
      <c r="G326" s="53">
        <v>0.08333333333333333</v>
      </c>
      <c r="H326" s="53">
        <v>0.04</v>
      </c>
      <c r="I326" s="53">
        <v>0.03571428571428571</v>
      </c>
      <c r="J326" s="53">
        <v>0.05439979671973259</v>
      </c>
      <c r="K326" s="2" t="s">
        <v>288</v>
      </c>
      <c r="L326" s="53">
        <v>0.4</v>
      </c>
      <c r="M326" s="2" t="s">
        <v>3369</v>
      </c>
      <c r="N326" s="2" t="s">
        <v>3360</v>
      </c>
      <c r="O326" s="55"/>
      <c r="AB326" s="2" t="s">
        <v>164</v>
      </c>
      <c r="AC326" s="2" t="s">
        <v>3361</v>
      </c>
      <c r="AD326" s="2" t="s">
        <v>3362</v>
      </c>
      <c r="AE326" s="2" t="s">
        <v>3363</v>
      </c>
      <c r="AF326" s="93"/>
      <c r="AG326" s="2" t="s">
        <v>3364</v>
      </c>
      <c r="AH326" s="2" t="s">
        <v>3365</v>
      </c>
      <c r="AI326" s="2">
        <v>0.0</v>
      </c>
      <c r="AJ326" s="94">
        <v>0.002959337883148229</v>
      </c>
      <c r="AK326" s="94">
        <v>0.0012755102040816326</v>
      </c>
      <c r="AL326" s="79"/>
      <c r="AM326" s="2" t="s">
        <v>3723</v>
      </c>
    </row>
    <row r="327">
      <c r="A327" s="54">
        <v>46007.0</v>
      </c>
      <c r="B327" s="54">
        <v>46008.0</v>
      </c>
      <c r="C327" s="2" t="s">
        <v>229</v>
      </c>
      <c r="D327" s="2" t="s">
        <v>146</v>
      </c>
      <c r="E327" s="2" t="s">
        <v>303</v>
      </c>
      <c r="F327" s="53">
        <v>0.125</v>
      </c>
      <c r="G327" s="53">
        <v>0.08333333333333333</v>
      </c>
      <c r="H327" s="53">
        <v>0.08</v>
      </c>
      <c r="I327" s="53">
        <v>0.07142857142857142</v>
      </c>
      <c r="J327" s="53">
        <v>0.08312791208462819</v>
      </c>
      <c r="K327" s="2" t="s">
        <v>288</v>
      </c>
      <c r="L327" s="53">
        <v>0.5</v>
      </c>
      <c r="M327" s="2" t="s">
        <v>3369</v>
      </c>
      <c r="N327" s="2" t="s">
        <v>3360</v>
      </c>
      <c r="O327" s="55"/>
      <c r="AB327" s="2" t="s">
        <v>164</v>
      </c>
      <c r="AC327" s="2" t="s">
        <v>3361</v>
      </c>
      <c r="AD327" s="2" t="s">
        <v>3362</v>
      </c>
      <c r="AE327" s="2" t="s">
        <v>3363</v>
      </c>
      <c r="AF327" s="93"/>
      <c r="AG327" s="2" t="s">
        <v>3364</v>
      </c>
      <c r="AH327" s="2" t="s">
        <v>3365</v>
      </c>
      <c r="AI327" s="2">
        <v>0.0</v>
      </c>
      <c r="AJ327" s="94">
        <v>0.006910249767549673</v>
      </c>
      <c r="AK327" s="94">
        <v>0.00510204081632653</v>
      </c>
      <c r="AL327" s="79"/>
      <c r="AM327" s="2" t="s">
        <v>3724</v>
      </c>
    </row>
    <row r="328">
      <c r="A328" s="54">
        <v>46007.0</v>
      </c>
      <c r="B328" s="54">
        <v>46008.0</v>
      </c>
      <c r="C328" s="2" t="s">
        <v>145</v>
      </c>
      <c r="D328" s="2" t="s">
        <v>146</v>
      </c>
      <c r="E328" s="2" t="s">
        <v>303</v>
      </c>
      <c r="F328" s="53">
        <v>0.0</v>
      </c>
      <c r="G328" s="53">
        <v>0.0</v>
      </c>
      <c r="H328" s="53">
        <v>0.0</v>
      </c>
      <c r="I328" s="53">
        <v>0.0</v>
      </c>
      <c r="J328" s="53">
        <v>0.009375182092667257</v>
      </c>
      <c r="K328" s="2" t="s">
        <v>180</v>
      </c>
      <c r="L328" s="53">
        <v>1.0</v>
      </c>
      <c r="M328" s="2" t="s">
        <v>3659</v>
      </c>
      <c r="N328" s="2" t="s">
        <v>3360</v>
      </c>
      <c r="O328" s="55"/>
      <c r="AB328" s="2" t="s">
        <v>164</v>
      </c>
      <c r="AC328" s="2" t="s">
        <v>3361</v>
      </c>
      <c r="AD328" s="2" t="s">
        <v>3362</v>
      </c>
      <c r="AE328" s="2" t="s">
        <v>3363</v>
      </c>
      <c r="AF328" s="93"/>
      <c r="AG328" s="2" t="s">
        <v>3364</v>
      </c>
      <c r="AH328" s="2" t="s">
        <v>3365</v>
      </c>
      <c r="AI328" s="2">
        <v>0.0</v>
      </c>
      <c r="AJ328" s="94">
        <v>8.78940392706688E-5</v>
      </c>
      <c r="AK328" s="94">
        <v>0.0</v>
      </c>
      <c r="AL328" s="79"/>
      <c r="AM328" s="2" t="s">
        <v>3725</v>
      </c>
    </row>
    <row r="329">
      <c r="A329" s="54">
        <v>46007.0</v>
      </c>
      <c r="B329" s="54">
        <v>46008.0</v>
      </c>
      <c r="C329" s="2" t="s">
        <v>301</v>
      </c>
      <c r="D329" s="2" t="s">
        <v>146</v>
      </c>
      <c r="E329" s="2" t="s">
        <v>303</v>
      </c>
      <c r="F329" s="53">
        <v>0.125</v>
      </c>
      <c r="G329" s="53">
        <v>0.08333333333333333</v>
      </c>
      <c r="H329" s="53">
        <v>0.08</v>
      </c>
      <c r="I329" s="53">
        <v>0.07142857142857142</v>
      </c>
      <c r="J329" s="53">
        <v>0.05097577733517317</v>
      </c>
      <c r="K329" s="2" t="s">
        <v>303</v>
      </c>
      <c r="L329" s="53">
        <v>1.0</v>
      </c>
      <c r="M329" s="2" t="s">
        <v>3670</v>
      </c>
      <c r="N329" s="2" t="s">
        <v>3360</v>
      </c>
      <c r="O329" s="55"/>
      <c r="AB329" s="2" t="s">
        <v>164</v>
      </c>
      <c r="AC329" s="2" t="s">
        <v>3361</v>
      </c>
      <c r="AD329" s="2" t="s">
        <v>3362</v>
      </c>
      <c r="AE329" s="2" t="s">
        <v>3363</v>
      </c>
      <c r="AF329" s="93"/>
      <c r="AG329" s="2" t="s">
        <v>3364</v>
      </c>
      <c r="AH329" s="2" t="s">
        <v>3365</v>
      </c>
      <c r="AI329" s="2">
        <v>0.0</v>
      </c>
      <c r="AJ329" s="94">
        <v>0.0025985298749251545</v>
      </c>
      <c r="AK329" s="94">
        <v>0.00510204081632653</v>
      </c>
      <c r="AL329" s="79"/>
      <c r="AM329" s="2" t="s">
        <v>3726</v>
      </c>
    </row>
    <row r="330">
      <c r="A330" s="54">
        <v>46008.0</v>
      </c>
      <c r="B330" s="54">
        <v>46009.0</v>
      </c>
      <c r="C330" s="2" t="s">
        <v>194</v>
      </c>
      <c r="D330" s="2" t="s">
        <v>146</v>
      </c>
      <c r="E330" s="2" t="s">
        <v>148</v>
      </c>
      <c r="F330" s="53">
        <v>0.0</v>
      </c>
      <c r="G330" s="53">
        <v>0.0</v>
      </c>
      <c r="H330" s="53">
        <v>0.08</v>
      </c>
      <c r="I330" s="53">
        <v>0.07142857142857142</v>
      </c>
      <c r="J330" s="53">
        <v>0.05629119583206715</v>
      </c>
      <c r="K330" s="2" t="s">
        <v>288</v>
      </c>
      <c r="L330" s="53">
        <v>0.5</v>
      </c>
      <c r="M330" s="2" t="s">
        <v>3369</v>
      </c>
      <c r="N330" s="2" t="s">
        <v>3360</v>
      </c>
      <c r="O330" s="55"/>
      <c r="AB330" s="2" t="s">
        <v>164</v>
      </c>
      <c r="AC330" s="2" t="s">
        <v>3361</v>
      </c>
      <c r="AD330" s="2" t="s">
        <v>3362</v>
      </c>
      <c r="AE330" s="2" t="s">
        <v>3363</v>
      </c>
      <c r="AF330" s="93"/>
      <c r="AG330" s="2" t="s">
        <v>3364</v>
      </c>
      <c r="AH330" s="2" t="s">
        <v>3365</v>
      </c>
      <c r="AI330" s="2">
        <v>0.0</v>
      </c>
      <c r="AJ330" s="94">
        <v>0.003168698728204134</v>
      </c>
      <c r="AK330" s="94">
        <v>0.00510204081632653</v>
      </c>
      <c r="AL330" s="79"/>
      <c r="AM330" s="2" t="s">
        <v>3727</v>
      </c>
    </row>
    <row r="331">
      <c r="A331" s="54">
        <v>46008.0</v>
      </c>
      <c r="B331" s="54">
        <v>46009.0</v>
      </c>
      <c r="C331" s="2" t="s">
        <v>229</v>
      </c>
      <c r="D331" s="2" t="s">
        <v>146</v>
      </c>
      <c r="E331" s="2" t="s">
        <v>148</v>
      </c>
      <c r="F331" s="53">
        <v>0.125</v>
      </c>
      <c r="G331" s="53">
        <v>0.08333333333333333</v>
      </c>
      <c r="H331" s="53">
        <v>0.04</v>
      </c>
      <c r="I331" s="53">
        <v>0.03571428571428571</v>
      </c>
      <c r="J331" s="53">
        <v>0.07159304675872384</v>
      </c>
      <c r="K331" s="2" t="s">
        <v>288</v>
      </c>
      <c r="L331" s="53">
        <v>0.5</v>
      </c>
      <c r="M331" s="2" t="s">
        <v>3369</v>
      </c>
      <c r="N331" s="2" t="s">
        <v>3360</v>
      </c>
      <c r="O331" s="55"/>
      <c r="AB331" s="2" t="s">
        <v>164</v>
      </c>
      <c r="AC331" s="2" t="s">
        <v>3361</v>
      </c>
      <c r="AD331" s="2" t="s">
        <v>3362</v>
      </c>
      <c r="AE331" s="2" t="s">
        <v>3363</v>
      </c>
      <c r="AF331" s="93"/>
      <c r="AG331" s="2" t="s">
        <v>3364</v>
      </c>
      <c r="AH331" s="2" t="s">
        <v>3365</v>
      </c>
      <c r="AI331" s="2">
        <v>0.0</v>
      </c>
      <c r="AJ331" s="94">
        <v>0.005125564344196819</v>
      </c>
      <c r="AK331" s="94">
        <v>0.0012755102040816326</v>
      </c>
      <c r="AL331" s="79"/>
      <c r="AM331" s="2" t="s">
        <v>3728</v>
      </c>
    </row>
    <row r="332">
      <c r="A332" s="54">
        <v>46008.0</v>
      </c>
      <c r="B332" s="54">
        <v>46009.0</v>
      </c>
      <c r="C332" s="2" t="s">
        <v>145</v>
      </c>
      <c r="D332" s="2" t="s">
        <v>146</v>
      </c>
      <c r="E332" s="2" t="s">
        <v>148</v>
      </c>
      <c r="F332" s="53">
        <v>0.0</v>
      </c>
      <c r="G332" s="53">
        <v>0.0</v>
      </c>
      <c r="H332" s="53">
        <v>0.0</v>
      </c>
      <c r="I332" s="53">
        <v>0.0</v>
      </c>
      <c r="J332" s="53">
        <v>0.009283635818738006</v>
      </c>
      <c r="K332" s="2" t="s">
        <v>180</v>
      </c>
      <c r="L332" s="53">
        <v>1.0</v>
      </c>
      <c r="M332" s="2" t="s">
        <v>3659</v>
      </c>
      <c r="N332" s="2" t="s">
        <v>3360</v>
      </c>
      <c r="O332" s="55"/>
      <c r="AB332" s="2" t="s">
        <v>164</v>
      </c>
      <c r="AC332" s="2" t="s">
        <v>3361</v>
      </c>
      <c r="AD332" s="2" t="s">
        <v>3362</v>
      </c>
      <c r="AE332" s="2" t="s">
        <v>3363</v>
      </c>
      <c r="AF332" s="93"/>
      <c r="AG332" s="2" t="s">
        <v>3364</v>
      </c>
      <c r="AH332" s="2" t="s">
        <v>3365</v>
      </c>
      <c r="AI332" s="2">
        <v>0.0</v>
      </c>
      <c r="AJ332" s="94">
        <v>8.618589401495529E-5</v>
      </c>
      <c r="AK332" s="94">
        <v>0.0</v>
      </c>
      <c r="AL332" s="79"/>
      <c r="AM332" s="2" t="s">
        <v>3729</v>
      </c>
    </row>
    <row r="333">
      <c r="A333" s="54">
        <v>46008.0</v>
      </c>
      <c r="B333" s="54">
        <v>46009.0</v>
      </c>
      <c r="C333" s="2" t="s">
        <v>301</v>
      </c>
      <c r="D333" s="2" t="s">
        <v>146</v>
      </c>
      <c r="E333" s="2" t="s">
        <v>148</v>
      </c>
      <c r="F333" s="53">
        <v>0.0</v>
      </c>
      <c r="G333" s="53">
        <v>0.0</v>
      </c>
      <c r="H333" s="53">
        <v>0.0</v>
      </c>
      <c r="I333" s="53">
        <v>0.0</v>
      </c>
      <c r="J333" s="53">
        <v>0.008117418950294344</v>
      </c>
      <c r="K333" s="2" t="s">
        <v>303</v>
      </c>
      <c r="L333" s="53">
        <v>1.0</v>
      </c>
      <c r="M333" s="2" t="s">
        <v>3670</v>
      </c>
      <c r="N333" s="2" t="s">
        <v>3360</v>
      </c>
      <c r="O333" s="55"/>
      <c r="AB333" s="2" t="s">
        <v>164</v>
      </c>
      <c r="AC333" s="2" t="s">
        <v>3361</v>
      </c>
      <c r="AD333" s="2" t="s">
        <v>3362</v>
      </c>
      <c r="AE333" s="2" t="s">
        <v>3363</v>
      </c>
      <c r="AF333" s="93"/>
      <c r="AG333" s="2" t="s">
        <v>3364</v>
      </c>
      <c r="AH333" s="2" t="s">
        <v>3365</v>
      </c>
      <c r="AI333" s="2">
        <v>0.0</v>
      </c>
      <c r="AJ333" s="94">
        <v>6.589249041459774E-5</v>
      </c>
      <c r="AK333" s="94">
        <v>0.0</v>
      </c>
      <c r="AL333" s="79"/>
      <c r="AM333" s="2" t="s">
        <v>3730</v>
      </c>
    </row>
    <row r="334">
      <c r="A334" s="54">
        <v>46009.0</v>
      </c>
      <c r="B334" s="54">
        <v>46010.0</v>
      </c>
      <c r="C334" s="2" t="s">
        <v>194</v>
      </c>
      <c r="D334" s="2" t="s">
        <v>146</v>
      </c>
      <c r="E334" s="2" t="s">
        <v>196</v>
      </c>
      <c r="F334" s="53">
        <v>0.125</v>
      </c>
      <c r="G334" s="53">
        <v>0.16666666666666666</v>
      </c>
      <c r="H334" s="53">
        <v>0.12</v>
      </c>
      <c r="I334" s="53">
        <v>0.14285714285714285</v>
      </c>
      <c r="J334" s="53">
        <v>0.09619082956164002</v>
      </c>
      <c r="K334" s="2" t="s">
        <v>288</v>
      </c>
      <c r="L334" s="53">
        <v>0.5</v>
      </c>
      <c r="M334" s="2" t="s">
        <v>3369</v>
      </c>
      <c r="N334" s="2" t="s">
        <v>3360</v>
      </c>
      <c r="O334" s="55"/>
      <c r="AB334" s="2" t="s">
        <v>164</v>
      </c>
      <c r="AC334" s="2" t="s">
        <v>3361</v>
      </c>
      <c r="AD334" s="2" t="s">
        <v>3362</v>
      </c>
      <c r="AE334" s="2" t="s">
        <v>3363</v>
      </c>
      <c r="AF334" s="93"/>
      <c r="AG334" s="2" t="s">
        <v>3364</v>
      </c>
      <c r="AH334" s="2" t="s">
        <v>3365</v>
      </c>
      <c r="AI334" s="2">
        <v>0.0</v>
      </c>
      <c r="AJ334" s="94">
        <v>0.009252675691756479</v>
      </c>
      <c r="AK334" s="94">
        <v>0.02040816326530612</v>
      </c>
      <c r="AL334" s="79"/>
      <c r="AM334" s="2" t="s">
        <v>3731</v>
      </c>
    </row>
    <row r="335">
      <c r="A335" s="54">
        <v>46009.0</v>
      </c>
      <c r="B335" s="54">
        <v>46010.0</v>
      </c>
      <c r="C335" s="2" t="s">
        <v>229</v>
      </c>
      <c r="D335" s="2" t="s">
        <v>146</v>
      </c>
      <c r="E335" s="2" t="s">
        <v>196</v>
      </c>
      <c r="F335" s="53">
        <v>0.125</v>
      </c>
      <c r="G335" s="53">
        <v>0.08333333333333333</v>
      </c>
      <c r="H335" s="53">
        <v>0.04</v>
      </c>
      <c r="I335" s="53">
        <v>0.03571428571428571</v>
      </c>
      <c r="J335" s="53">
        <v>0.07463343895216898</v>
      </c>
      <c r="K335" s="2" t="s">
        <v>288</v>
      </c>
      <c r="L335" s="53">
        <v>0.5</v>
      </c>
      <c r="M335" s="2" t="s">
        <v>3369</v>
      </c>
      <c r="N335" s="2" t="s">
        <v>3360</v>
      </c>
      <c r="O335" s="55"/>
      <c r="AB335" s="2" t="s">
        <v>153</v>
      </c>
      <c r="AC335" s="2" t="s">
        <v>3633</v>
      </c>
      <c r="AD335" s="2" t="s">
        <v>3362</v>
      </c>
      <c r="AE335" s="2" t="s">
        <v>3363</v>
      </c>
      <c r="AF335" s="93"/>
      <c r="AG335" s="2" t="s">
        <v>3364</v>
      </c>
      <c r="AH335" s="2" t="s">
        <v>3365</v>
      </c>
      <c r="AI335" s="2">
        <v>1.0</v>
      </c>
      <c r="AJ335" s="94">
        <v>0.8563032723054891</v>
      </c>
      <c r="AK335" s="94">
        <v>0.9298469387755103</v>
      </c>
      <c r="AL335" s="79"/>
      <c r="AM335" s="2" t="s">
        <v>3732</v>
      </c>
    </row>
    <row r="336">
      <c r="A336" s="54">
        <v>46009.0</v>
      </c>
      <c r="B336" s="54">
        <v>46010.0</v>
      </c>
      <c r="C336" s="2" t="s">
        <v>145</v>
      </c>
      <c r="D336" s="2" t="s">
        <v>146</v>
      </c>
      <c r="E336" s="2" t="s">
        <v>196</v>
      </c>
      <c r="F336" s="53">
        <v>0.0</v>
      </c>
      <c r="G336" s="53">
        <v>0.0</v>
      </c>
      <c r="H336" s="53">
        <v>0.04</v>
      </c>
      <c r="I336" s="53">
        <v>0.03571428571428571</v>
      </c>
      <c r="J336" s="53">
        <v>0.018942150370855546</v>
      </c>
      <c r="K336" s="2" t="s">
        <v>180</v>
      </c>
      <c r="L336" s="53">
        <v>1.0</v>
      </c>
      <c r="M336" s="2" t="s">
        <v>3659</v>
      </c>
      <c r="N336" s="2" t="s">
        <v>3360</v>
      </c>
      <c r="O336" s="55"/>
      <c r="AB336" s="2" t="s">
        <v>164</v>
      </c>
      <c r="AC336" s="2" t="s">
        <v>3361</v>
      </c>
      <c r="AD336" s="2" t="s">
        <v>3362</v>
      </c>
      <c r="AE336" s="2" t="s">
        <v>3363</v>
      </c>
      <c r="AF336" s="93"/>
      <c r="AG336" s="2" t="s">
        <v>3364</v>
      </c>
      <c r="AH336" s="2" t="s">
        <v>3365</v>
      </c>
      <c r="AI336" s="2">
        <v>0.0</v>
      </c>
      <c r="AJ336" s="94">
        <v>3.588050606721029E-4</v>
      </c>
      <c r="AK336" s="94">
        <v>0.0012755102040816326</v>
      </c>
      <c r="AL336" s="79"/>
      <c r="AM336" s="2" t="s">
        <v>3733</v>
      </c>
    </row>
    <row r="337">
      <c r="A337" s="54">
        <v>46009.0</v>
      </c>
      <c r="B337" s="54">
        <v>46010.0</v>
      </c>
      <c r="C337" s="2" t="s">
        <v>301</v>
      </c>
      <c r="D337" s="2" t="s">
        <v>146</v>
      </c>
      <c r="E337" s="2" t="s">
        <v>196</v>
      </c>
      <c r="F337" s="53">
        <v>0.0</v>
      </c>
      <c r="G337" s="53">
        <v>0.0</v>
      </c>
      <c r="H337" s="53">
        <v>0.0</v>
      </c>
      <c r="I337" s="53">
        <v>0.0</v>
      </c>
      <c r="J337" s="53">
        <v>0.008038319944154795</v>
      </c>
      <c r="K337" s="2" t="s">
        <v>303</v>
      </c>
      <c r="L337" s="53">
        <v>1.0</v>
      </c>
      <c r="M337" s="2" t="s">
        <v>3670</v>
      </c>
      <c r="N337" s="2" t="s">
        <v>3360</v>
      </c>
      <c r="O337" s="55"/>
      <c r="AB337" s="2" t="s">
        <v>164</v>
      </c>
      <c r="AC337" s="2" t="s">
        <v>3361</v>
      </c>
      <c r="AD337" s="2" t="s">
        <v>3362</v>
      </c>
      <c r="AE337" s="2" t="s">
        <v>3363</v>
      </c>
      <c r="AF337" s="93"/>
      <c r="AG337" s="2" t="s">
        <v>3364</v>
      </c>
      <c r="AH337" s="2" t="s">
        <v>3365</v>
      </c>
      <c r="AI337" s="2">
        <v>0.0</v>
      </c>
      <c r="AJ337" s="94">
        <v>6.461458752459674E-5</v>
      </c>
      <c r="AK337" s="94">
        <v>0.0</v>
      </c>
      <c r="AL337" s="79"/>
      <c r="AM337" s="2" t="s">
        <v>3734</v>
      </c>
    </row>
    <row r="338">
      <c r="A338" s="54">
        <v>46010.0</v>
      </c>
      <c r="B338" s="54">
        <v>46011.0</v>
      </c>
      <c r="C338" s="2" t="s">
        <v>194</v>
      </c>
      <c r="D338" s="2" t="s">
        <v>146</v>
      </c>
      <c r="E338" s="2" t="s">
        <v>288</v>
      </c>
      <c r="F338" s="53">
        <v>0.25</v>
      </c>
      <c r="G338" s="53">
        <v>0.16666666666666666</v>
      </c>
      <c r="H338" s="53">
        <v>0.08</v>
      </c>
      <c r="I338" s="53">
        <v>0.07142857142857142</v>
      </c>
      <c r="J338" s="53">
        <v>0.0837377802515945</v>
      </c>
      <c r="K338" s="2" t="s">
        <v>288</v>
      </c>
      <c r="L338" s="53">
        <v>0.5</v>
      </c>
      <c r="M338" s="2" t="s">
        <v>3369</v>
      </c>
      <c r="N338" s="2" t="s">
        <v>3360</v>
      </c>
      <c r="O338" s="55"/>
      <c r="AB338" s="2" t="s">
        <v>164</v>
      </c>
      <c r="AC338" s="2" t="s">
        <v>3361</v>
      </c>
      <c r="AD338" s="2" t="s">
        <v>3362</v>
      </c>
      <c r="AE338" s="2" t="s">
        <v>3363</v>
      </c>
      <c r="AF338" s="93"/>
      <c r="AG338" s="2" t="s">
        <v>3364</v>
      </c>
      <c r="AH338" s="2" t="s">
        <v>3365</v>
      </c>
      <c r="AI338" s="2">
        <v>0.0</v>
      </c>
      <c r="AJ338" s="94">
        <v>0.007012015841464331</v>
      </c>
      <c r="AK338" s="94">
        <v>0.00510204081632653</v>
      </c>
      <c r="AL338" s="79"/>
      <c r="AM338" s="2" t="s">
        <v>3735</v>
      </c>
    </row>
    <row r="339">
      <c r="A339" s="54">
        <v>46010.0</v>
      </c>
      <c r="B339" s="54">
        <v>46011.0</v>
      </c>
      <c r="C339" s="2" t="s">
        <v>229</v>
      </c>
      <c r="D339" s="2" t="s">
        <v>146</v>
      </c>
      <c r="E339" s="2" t="s">
        <v>288</v>
      </c>
      <c r="F339" s="53">
        <v>0.375</v>
      </c>
      <c r="G339" s="53">
        <v>0.25</v>
      </c>
      <c r="H339" s="53">
        <v>0.12</v>
      </c>
      <c r="I339" s="53">
        <v>0.10714285714285714</v>
      </c>
      <c r="J339" s="53">
        <v>0.14126093346530477</v>
      </c>
      <c r="K339" s="2" t="s">
        <v>288</v>
      </c>
      <c r="L339" s="53">
        <v>0.42857142857142855</v>
      </c>
      <c r="M339" s="2" t="s">
        <v>3369</v>
      </c>
      <c r="N339" s="2" t="s">
        <v>3360</v>
      </c>
      <c r="O339" s="55"/>
      <c r="AB339" s="2" t="s">
        <v>164</v>
      </c>
      <c r="AC339" s="2" t="s">
        <v>3361</v>
      </c>
      <c r="AD339" s="2" t="s">
        <v>3362</v>
      </c>
      <c r="AE339" s="2" t="s">
        <v>3363</v>
      </c>
      <c r="AF339" s="93"/>
      <c r="AG339" s="2" t="s">
        <v>3364</v>
      </c>
      <c r="AH339" s="2" t="s">
        <v>3365</v>
      </c>
      <c r="AI339" s="2">
        <v>0.0</v>
      </c>
      <c r="AJ339" s="94">
        <v>0.01995465132348926</v>
      </c>
      <c r="AK339" s="94">
        <v>0.011479591836734693</v>
      </c>
      <c r="AL339" s="79"/>
      <c r="AM339" s="2" t="s">
        <v>3736</v>
      </c>
    </row>
    <row r="340">
      <c r="A340" s="54">
        <v>46010.0</v>
      </c>
      <c r="B340" s="54">
        <v>46011.0</v>
      </c>
      <c r="C340" s="2" t="s">
        <v>145</v>
      </c>
      <c r="D340" s="2" t="s">
        <v>146</v>
      </c>
      <c r="E340" s="2" t="s">
        <v>288</v>
      </c>
      <c r="F340" s="53">
        <v>0.0</v>
      </c>
      <c r="G340" s="53">
        <v>0.0</v>
      </c>
      <c r="H340" s="53">
        <v>0.04</v>
      </c>
      <c r="I340" s="53">
        <v>0.03571428571428571</v>
      </c>
      <c r="J340" s="53">
        <v>0.025818281259197835</v>
      </c>
      <c r="K340" s="2" t="s">
        <v>180</v>
      </c>
      <c r="L340" s="53">
        <v>1.0</v>
      </c>
      <c r="M340" s="2" t="s">
        <v>3659</v>
      </c>
      <c r="N340" s="2" t="s">
        <v>3360</v>
      </c>
      <c r="O340" s="55"/>
      <c r="AB340" s="2" t="s">
        <v>164</v>
      </c>
      <c r="AC340" s="2" t="s">
        <v>3361</v>
      </c>
      <c r="AD340" s="2" t="s">
        <v>3362</v>
      </c>
      <c r="AE340" s="2" t="s">
        <v>3363</v>
      </c>
      <c r="AF340" s="93"/>
      <c r="AG340" s="2" t="s">
        <v>3364</v>
      </c>
      <c r="AH340" s="2" t="s">
        <v>3365</v>
      </c>
      <c r="AI340" s="2">
        <v>0.0</v>
      </c>
      <c r="AJ340" s="94">
        <v>6.665836471790461E-4</v>
      </c>
      <c r="AK340" s="94">
        <v>0.0012755102040816326</v>
      </c>
      <c r="AL340" s="79"/>
      <c r="AM340" s="2" t="s">
        <v>3737</v>
      </c>
    </row>
    <row r="341">
      <c r="A341" s="54">
        <v>46010.0</v>
      </c>
      <c r="B341" s="54">
        <v>46011.0</v>
      </c>
      <c r="C341" s="2" t="s">
        <v>301</v>
      </c>
      <c r="D341" s="2" t="s">
        <v>146</v>
      </c>
      <c r="E341" s="2" t="s">
        <v>288</v>
      </c>
      <c r="F341" s="53">
        <v>0.0</v>
      </c>
      <c r="G341" s="53">
        <v>0.0</v>
      </c>
      <c r="H341" s="53">
        <v>0.0</v>
      </c>
      <c r="I341" s="53">
        <v>0.0</v>
      </c>
      <c r="J341" s="53">
        <v>0.007960153690724631</v>
      </c>
      <c r="K341" s="2" t="s">
        <v>303</v>
      </c>
      <c r="L341" s="53">
        <v>1.0</v>
      </c>
      <c r="M341" s="2" t="s">
        <v>3670</v>
      </c>
      <c r="N341" s="2" t="s">
        <v>3360</v>
      </c>
      <c r="O341" s="55"/>
      <c r="AB341" s="2" t="s">
        <v>164</v>
      </c>
      <c r="AC341" s="2" t="s">
        <v>3361</v>
      </c>
      <c r="AD341" s="2" t="s">
        <v>3362</v>
      </c>
      <c r="AE341" s="2" t="s">
        <v>3363</v>
      </c>
      <c r="AF341" s="93"/>
      <c r="AG341" s="2" t="s">
        <v>3364</v>
      </c>
      <c r="AH341" s="2" t="s">
        <v>3365</v>
      </c>
      <c r="AI341" s="2">
        <v>0.0</v>
      </c>
      <c r="AJ341" s="94">
        <v>6.336404677995697E-5</v>
      </c>
      <c r="AK341" s="94">
        <v>0.0</v>
      </c>
      <c r="AL341" s="79"/>
      <c r="AM341" s="2" t="s">
        <v>3738</v>
      </c>
    </row>
    <row r="342">
      <c r="A342" s="54">
        <v>46011.0</v>
      </c>
      <c r="B342" s="54">
        <v>46012.0</v>
      </c>
      <c r="C342" s="2" t="s">
        <v>194</v>
      </c>
      <c r="D342" s="2" t="s">
        <v>146</v>
      </c>
      <c r="E342" s="2" t="s">
        <v>256</v>
      </c>
      <c r="F342" s="53">
        <v>0.0</v>
      </c>
      <c r="G342" s="53">
        <v>0.0</v>
      </c>
      <c r="H342" s="53">
        <v>0.0</v>
      </c>
      <c r="I342" s="53">
        <v>0.0</v>
      </c>
      <c r="J342" s="53">
        <v>0.030100671762942614</v>
      </c>
      <c r="K342" s="2" t="s">
        <v>3739</v>
      </c>
      <c r="L342" s="53">
        <v>0.0</v>
      </c>
      <c r="M342" s="2" t="s">
        <v>3369</v>
      </c>
      <c r="N342" s="2" t="s">
        <v>3360</v>
      </c>
      <c r="O342" s="55"/>
      <c r="AB342" s="2" t="s">
        <v>164</v>
      </c>
      <c r="AC342" s="2" t="s">
        <v>3361</v>
      </c>
      <c r="AD342" s="2" t="s">
        <v>3362</v>
      </c>
      <c r="AE342" s="2" t="s">
        <v>3363</v>
      </c>
      <c r="AF342" s="93"/>
      <c r="AG342" s="2" t="s">
        <v>3364</v>
      </c>
      <c r="AH342" s="2" t="s">
        <v>3365</v>
      </c>
      <c r="AI342" s="2">
        <v>0.0</v>
      </c>
      <c r="AJ342" s="94">
        <v>9.060504405804108E-4</v>
      </c>
      <c r="AK342" s="94">
        <v>0.0</v>
      </c>
      <c r="AL342" s="79"/>
      <c r="AM342" s="2" t="s">
        <v>3740</v>
      </c>
    </row>
    <row r="343">
      <c r="A343" s="54">
        <v>46011.0</v>
      </c>
      <c r="B343" s="54">
        <v>46012.0</v>
      </c>
      <c r="C343" s="2" t="s">
        <v>229</v>
      </c>
      <c r="D343" s="2" t="s">
        <v>146</v>
      </c>
      <c r="E343" s="2" t="s">
        <v>256</v>
      </c>
      <c r="F343" s="53">
        <v>0.0</v>
      </c>
      <c r="G343" s="53">
        <v>0.0</v>
      </c>
      <c r="H343" s="53">
        <v>0.0</v>
      </c>
      <c r="I343" s="53">
        <v>0.0</v>
      </c>
      <c r="J343" s="53">
        <v>0.04496924097820274</v>
      </c>
      <c r="K343" s="2" t="s">
        <v>288</v>
      </c>
      <c r="L343" s="53">
        <v>0.42857142857142855</v>
      </c>
      <c r="M343" s="2" t="s">
        <v>3369</v>
      </c>
      <c r="N343" s="2" t="s">
        <v>3360</v>
      </c>
      <c r="O343" s="55"/>
      <c r="AB343" s="2" t="s">
        <v>164</v>
      </c>
      <c r="AC343" s="2" t="s">
        <v>3361</v>
      </c>
      <c r="AD343" s="2" t="s">
        <v>3362</v>
      </c>
      <c r="AE343" s="2" t="s">
        <v>3363</v>
      </c>
      <c r="AF343" s="93"/>
      <c r="AG343" s="2" t="s">
        <v>3364</v>
      </c>
      <c r="AH343" s="2" t="s">
        <v>3365</v>
      </c>
      <c r="AI343" s="2">
        <v>0.0</v>
      </c>
      <c r="AJ343" s="94">
        <v>0.0020222326341556686</v>
      </c>
      <c r="AK343" s="94">
        <v>0.0</v>
      </c>
      <c r="AL343" s="79"/>
      <c r="AM343" s="2" t="s">
        <v>3741</v>
      </c>
    </row>
    <row r="344">
      <c r="A344" s="54">
        <v>46011.0</v>
      </c>
      <c r="B344" s="54">
        <v>46012.0</v>
      </c>
      <c r="C344" s="2" t="s">
        <v>145</v>
      </c>
      <c r="D344" s="2" t="s">
        <v>146</v>
      </c>
      <c r="E344" s="2" t="s">
        <v>256</v>
      </c>
      <c r="F344" s="53">
        <v>0.0</v>
      </c>
      <c r="G344" s="53">
        <v>0.0</v>
      </c>
      <c r="H344" s="53">
        <v>0.0</v>
      </c>
      <c r="I344" s="53">
        <v>0.0</v>
      </c>
      <c r="J344" s="53">
        <v>0.009015430834970544</v>
      </c>
      <c r="K344" s="2" t="s">
        <v>180</v>
      </c>
      <c r="L344" s="53">
        <v>1.0</v>
      </c>
      <c r="M344" s="2" t="s">
        <v>3659</v>
      </c>
      <c r="N344" s="2" t="s">
        <v>3360</v>
      </c>
      <c r="O344" s="55"/>
      <c r="AB344" s="2" t="s">
        <v>164</v>
      </c>
      <c r="AC344" s="2" t="s">
        <v>3361</v>
      </c>
      <c r="AD344" s="2" t="s">
        <v>3362</v>
      </c>
      <c r="AE344" s="2" t="s">
        <v>3363</v>
      </c>
      <c r="AF344" s="93"/>
      <c r="AG344" s="2" t="s">
        <v>3364</v>
      </c>
      <c r="AH344" s="2" t="s">
        <v>3365</v>
      </c>
      <c r="AI344" s="2">
        <v>0.0</v>
      </c>
      <c r="AJ344" s="94">
        <v>8.127799314013768E-5</v>
      </c>
      <c r="AK344" s="94">
        <v>0.0</v>
      </c>
      <c r="AL344" s="79"/>
      <c r="AM344" s="2" t="s">
        <v>3742</v>
      </c>
    </row>
    <row r="345">
      <c r="A345" s="54">
        <v>46011.0</v>
      </c>
      <c r="B345" s="54">
        <v>46012.0</v>
      </c>
      <c r="C345" s="2" t="s">
        <v>301</v>
      </c>
      <c r="D345" s="2" t="s">
        <v>146</v>
      </c>
      <c r="E345" s="2" t="s">
        <v>256</v>
      </c>
      <c r="F345" s="53">
        <v>0.0</v>
      </c>
      <c r="G345" s="53">
        <v>0.0</v>
      </c>
      <c r="H345" s="53">
        <v>0.04</v>
      </c>
      <c r="I345" s="53">
        <v>0.034482758620689655</v>
      </c>
      <c r="J345" s="53">
        <v>0.02348779555175417</v>
      </c>
      <c r="K345" s="2" t="s">
        <v>303</v>
      </c>
      <c r="L345" s="53">
        <v>1.0</v>
      </c>
      <c r="M345" s="2" t="s">
        <v>3670</v>
      </c>
      <c r="N345" s="2" t="s">
        <v>3360</v>
      </c>
      <c r="O345" s="55"/>
      <c r="AB345" s="2" t="s">
        <v>164</v>
      </c>
      <c r="AC345" s="2" t="s">
        <v>3361</v>
      </c>
      <c r="AD345" s="2" t="s">
        <v>3362</v>
      </c>
      <c r="AE345" s="2" t="s">
        <v>3363</v>
      </c>
      <c r="AF345" s="93"/>
      <c r="AG345" s="2" t="s">
        <v>3364</v>
      </c>
      <c r="AH345" s="2" t="s">
        <v>3365</v>
      </c>
      <c r="AI345" s="2">
        <v>0.0</v>
      </c>
      <c r="AJ345" s="94">
        <v>5.516765398810029E-4</v>
      </c>
      <c r="AK345" s="94">
        <v>0.0011890606420927466</v>
      </c>
      <c r="AL345" s="79"/>
      <c r="AM345" s="2" t="s">
        <v>3743</v>
      </c>
    </row>
    <row r="346">
      <c r="A346" s="54">
        <v>46012.0</v>
      </c>
      <c r="B346" s="54">
        <v>46013.0</v>
      </c>
      <c r="C346" s="2" t="s">
        <v>194</v>
      </c>
      <c r="D346" s="2" t="s">
        <v>146</v>
      </c>
      <c r="E346" s="2" t="s">
        <v>180</v>
      </c>
      <c r="F346" s="53">
        <v>0.0</v>
      </c>
      <c r="G346" s="53">
        <v>0.0</v>
      </c>
      <c r="H346" s="53">
        <v>0.0</v>
      </c>
      <c r="I346" s="53">
        <v>0.034482758620689655</v>
      </c>
      <c r="J346" s="53">
        <v>0.03843323930077476</v>
      </c>
      <c r="K346" s="2" t="s">
        <v>3739</v>
      </c>
      <c r="L346" s="53">
        <v>0.0</v>
      </c>
      <c r="M346" s="2" t="s">
        <v>3369</v>
      </c>
      <c r="N346" s="2" t="s">
        <v>3360</v>
      </c>
      <c r="O346" s="55"/>
      <c r="AB346" s="2" t="s">
        <v>164</v>
      </c>
      <c r="AC346" s="2" t="s">
        <v>3361</v>
      </c>
      <c r="AD346" s="2" t="s">
        <v>3362</v>
      </c>
      <c r="AE346" s="2" t="s">
        <v>3363</v>
      </c>
      <c r="AF346" s="93"/>
      <c r="AG346" s="2" t="s">
        <v>3364</v>
      </c>
      <c r="AH346" s="2" t="s">
        <v>3365</v>
      </c>
      <c r="AI346" s="2">
        <v>0.0</v>
      </c>
      <c r="AJ346" s="94">
        <v>0.0014771138831506175</v>
      </c>
      <c r="AK346" s="94">
        <v>0.0011890606420927466</v>
      </c>
      <c r="AL346" s="79"/>
      <c r="AM346" s="2" t="s">
        <v>3744</v>
      </c>
    </row>
    <row r="347">
      <c r="A347" s="54">
        <v>46012.0</v>
      </c>
      <c r="B347" s="54">
        <v>46013.0</v>
      </c>
      <c r="C347" s="2" t="s">
        <v>229</v>
      </c>
      <c r="D347" s="2" t="s">
        <v>146</v>
      </c>
      <c r="E347" s="2" t="s">
        <v>180</v>
      </c>
      <c r="F347" s="53">
        <v>0.0</v>
      </c>
      <c r="G347" s="53">
        <v>0.08333333333333333</v>
      </c>
      <c r="H347" s="53">
        <v>0.08</v>
      </c>
      <c r="I347" s="53">
        <v>0.10344827586206896</v>
      </c>
      <c r="J347" s="53">
        <v>0.0848604300608935</v>
      </c>
      <c r="K347" s="2" t="s">
        <v>288</v>
      </c>
      <c r="L347" s="53">
        <v>0.42857142857142855</v>
      </c>
      <c r="M347" s="2" t="s">
        <v>3369</v>
      </c>
      <c r="N347" s="2" t="s">
        <v>3360</v>
      </c>
      <c r="O347" s="55"/>
      <c r="AB347" s="2" t="s">
        <v>164</v>
      </c>
      <c r="AC347" s="2" t="s">
        <v>3361</v>
      </c>
      <c r="AD347" s="2" t="s">
        <v>3362</v>
      </c>
      <c r="AE347" s="2" t="s">
        <v>3363</v>
      </c>
      <c r="AF347" s="93"/>
      <c r="AG347" s="2" t="s">
        <v>3364</v>
      </c>
      <c r="AH347" s="2" t="s">
        <v>3365</v>
      </c>
      <c r="AI347" s="2">
        <v>0.0</v>
      </c>
      <c r="AJ347" s="94">
        <v>0.007201292590119797</v>
      </c>
      <c r="AK347" s="94">
        <v>0.01070154577883472</v>
      </c>
      <c r="AL347" s="79"/>
      <c r="AM347" s="2" t="s">
        <v>3745</v>
      </c>
    </row>
    <row r="348">
      <c r="A348" s="54">
        <v>46012.0</v>
      </c>
      <c r="B348" s="54">
        <v>46013.0</v>
      </c>
      <c r="C348" s="2" t="s">
        <v>145</v>
      </c>
      <c r="D348" s="2" t="s">
        <v>146</v>
      </c>
      <c r="E348" s="2" t="s">
        <v>180</v>
      </c>
      <c r="F348" s="53">
        <v>0.125</v>
      </c>
      <c r="G348" s="53">
        <v>0.08333333333333333</v>
      </c>
      <c r="H348" s="53">
        <v>0.04</v>
      </c>
      <c r="I348" s="53">
        <v>0.034482758620689655</v>
      </c>
      <c r="J348" s="53">
        <v>0.03872851534431715</v>
      </c>
      <c r="K348" s="2" t="s">
        <v>180</v>
      </c>
      <c r="L348" s="53">
        <v>1.0</v>
      </c>
      <c r="M348" s="2" t="s">
        <v>3659</v>
      </c>
      <c r="N348" s="2" t="s">
        <v>3360</v>
      </c>
      <c r="O348" s="55"/>
      <c r="AB348" s="2" t="s">
        <v>164</v>
      </c>
      <c r="AC348" s="2" t="s">
        <v>3361</v>
      </c>
      <c r="AD348" s="2" t="s">
        <v>3362</v>
      </c>
      <c r="AE348" s="2" t="s">
        <v>3363</v>
      </c>
      <c r="AF348" s="93"/>
      <c r="AG348" s="2" t="s">
        <v>3364</v>
      </c>
      <c r="AH348" s="2" t="s">
        <v>3365</v>
      </c>
      <c r="AI348" s="2">
        <v>0.0</v>
      </c>
      <c r="AJ348" s="94">
        <v>0.0014998979007750089</v>
      </c>
      <c r="AK348" s="94">
        <v>0.0011890606420927466</v>
      </c>
      <c r="AL348" s="79"/>
      <c r="AM348" s="2" t="s">
        <v>3746</v>
      </c>
    </row>
    <row r="349">
      <c r="A349" s="54">
        <v>46012.0</v>
      </c>
      <c r="B349" s="54">
        <v>46013.0</v>
      </c>
      <c r="C349" s="2" t="s">
        <v>301</v>
      </c>
      <c r="D349" s="2" t="s">
        <v>146</v>
      </c>
      <c r="E349" s="2" t="s">
        <v>180</v>
      </c>
      <c r="F349" s="53">
        <v>0.0</v>
      </c>
      <c r="G349" s="53">
        <v>0.0</v>
      </c>
      <c r="H349" s="53">
        <v>0.0</v>
      </c>
      <c r="I349" s="53">
        <v>0.0</v>
      </c>
      <c r="J349" s="53">
        <v>0.00780656321992909</v>
      </c>
      <c r="K349" s="2" t="s">
        <v>303</v>
      </c>
      <c r="L349" s="53">
        <v>1.0</v>
      </c>
      <c r="M349" s="2" t="s">
        <v>3670</v>
      </c>
      <c r="N349" s="2" t="s">
        <v>3360</v>
      </c>
      <c r="O349" s="55"/>
      <c r="AB349" s="2" t="s">
        <v>164</v>
      </c>
      <c r="AC349" s="2" t="s">
        <v>3361</v>
      </c>
      <c r="AD349" s="2" t="s">
        <v>3362</v>
      </c>
      <c r="AE349" s="2" t="s">
        <v>3363</v>
      </c>
      <c r="AF349" s="93"/>
      <c r="AG349" s="2" t="s">
        <v>3364</v>
      </c>
      <c r="AH349" s="2" t="s">
        <v>3365</v>
      </c>
      <c r="AI349" s="2">
        <v>0.0</v>
      </c>
      <c r="AJ349" s="94">
        <v>6.0942429306749635E-5</v>
      </c>
      <c r="AK349" s="94">
        <v>0.0</v>
      </c>
      <c r="AL349" s="79"/>
      <c r="AM349" s="2" t="s">
        <v>3747</v>
      </c>
    </row>
    <row r="350">
      <c r="A350" s="54">
        <v>46013.0</v>
      </c>
      <c r="B350" s="54">
        <v>46014.0</v>
      </c>
      <c r="C350" s="2" t="s">
        <v>194</v>
      </c>
      <c r="D350" s="2" t="s">
        <v>146</v>
      </c>
      <c r="E350" s="2" t="s">
        <v>208</v>
      </c>
      <c r="F350" s="53">
        <v>0.125</v>
      </c>
      <c r="G350" s="53">
        <v>0.08333333333333333</v>
      </c>
      <c r="H350" s="53">
        <v>0.04</v>
      </c>
      <c r="I350" s="53">
        <v>0.10344827586206896</v>
      </c>
      <c r="J350" s="53">
        <v>0.07367143863371374</v>
      </c>
      <c r="K350" s="2" t="s">
        <v>3739</v>
      </c>
      <c r="L350" s="53">
        <v>0.0</v>
      </c>
      <c r="M350" s="2" t="s">
        <v>3369</v>
      </c>
      <c r="N350" s="2" t="s">
        <v>3360</v>
      </c>
      <c r="O350" s="55"/>
      <c r="AB350" s="2" t="s">
        <v>164</v>
      </c>
      <c r="AC350" s="2" t="s">
        <v>3361</v>
      </c>
      <c r="AD350" s="2" t="s">
        <v>3362</v>
      </c>
      <c r="AE350" s="2" t="s">
        <v>3363</v>
      </c>
      <c r="AF350" s="93"/>
      <c r="AG350" s="2" t="s">
        <v>3364</v>
      </c>
      <c r="AH350" s="2" t="s">
        <v>3365</v>
      </c>
      <c r="AI350" s="2">
        <v>0.0</v>
      </c>
      <c r="AJ350" s="94">
        <v>0.005427480870361049</v>
      </c>
      <c r="AK350" s="94">
        <v>0.01070154577883472</v>
      </c>
      <c r="AL350" s="79"/>
      <c r="AM350" s="2" t="s">
        <v>3748</v>
      </c>
    </row>
    <row r="351">
      <c r="A351" s="54">
        <v>46013.0</v>
      </c>
      <c r="B351" s="54">
        <v>46014.0</v>
      </c>
      <c r="C351" s="2" t="s">
        <v>229</v>
      </c>
      <c r="D351" s="2" t="s">
        <v>146</v>
      </c>
      <c r="E351" s="2" t="s">
        <v>208</v>
      </c>
      <c r="F351" s="53">
        <v>0.0</v>
      </c>
      <c r="G351" s="53">
        <v>0.0</v>
      </c>
      <c r="H351" s="53">
        <v>0.12</v>
      </c>
      <c r="I351" s="53">
        <v>0.13793103448275862</v>
      </c>
      <c r="J351" s="53">
        <v>0.09530119540872548</v>
      </c>
      <c r="K351" s="2" t="s">
        <v>288</v>
      </c>
      <c r="L351" s="53">
        <v>0.42857142857142855</v>
      </c>
      <c r="M351" s="2" t="s">
        <v>3369</v>
      </c>
      <c r="N351" s="2" t="s">
        <v>3360</v>
      </c>
      <c r="O351" s="55"/>
      <c r="AB351" s="2" t="s">
        <v>164</v>
      </c>
      <c r="AC351" s="2" t="s">
        <v>3361</v>
      </c>
      <c r="AD351" s="2" t="s">
        <v>3362</v>
      </c>
      <c r="AE351" s="2" t="s">
        <v>3363</v>
      </c>
      <c r="AF351" s="93"/>
      <c r="AG351" s="2" t="s">
        <v>3364</v>
      </c>
      <c r="AH351" s="2" t="s">
        <v>3365</v>
      </c>
      <c r="AI351" s="2">
        <v>0.0</v>
      </c>
      <c r="AJ351" s="94">
        <v>0.009082317846332077</v>
      </c>
      <c r="AK351" s="94">
        <v>0.019024970273483946</v>
      </c>
      <c r="AL351" s="79"/>
      <c r="AM351" s="2" t="s">
        <v>3749</v>
      </c>
    </row>
    <row r="352">
      <c r="A352" s="54">
        <v>46013.0</v>
      </c>
      <c r="B352" s="54">
        <v>46014.0</v>
      </c>
      <c r="C352" s="2" t="s">
        <v>145</v>
      </c>
      <c r="D352" s="2" t="s">
        <v>146</v>
      </c>
      <c r="E352" s="2" t="s">
        <v>208</v>
      </c>
      <c r="F352" s="53">
        <v>0.0</v>
      </c>
      <c r="G352" s="53">
        <v>0.0</v>
      </c>
      <c r="H352" s="53">
        <v>0.0</v>
      </c>
      <c r="I352" s="53">
        <v>0.034482758620689655</v>
      </c>
      <c r="J352" s="53">
        <v>0.017465908975746125</v>
      </c>
      <c r="K352" s="2" t="s">
        <v>180</v>
      </c>
      <c r="L352" s="53">
        <v>1.0</v>
      </c>
      <c r="M352" s="2" t="s">
        <v>3659</v>
      </c>
      <c r="N352" s="2" t="s">
        <v>3360</v>
      </c>
      <c r="O352" s="55"/>
      <c r="AB352" s="2" t="s">
        <v>164</v>
      </c>
      <c r="AC352" s="2" t="s">
        <v>3361</v>
      </c>
      <c r="AD352" s="2" t="s">
        <v>3362</v>
      </c>
      <c r="AE352" s="2" t="s">
        <v>3363</v>
      </c>
      <c r="AF352" s="93"/>
      <c r="AG352" s="2" t="s">
        <v>3364</v>
      </c>
      <c r="AH352" s="2" t="s">
        <v>3365</v>
      </c>
      <c r="AI352" s="2">
        <v>0.0</v>
      </c>
      <c r="AJ352" s="94">
        <v>3.0505797634904904E-4</v>
      </c>
      <c r="AK352" s="94">
        <v>0.0011890606420927466</v>
      </c>
      <c r="AL352" s="79"/>
      <c r="AM352" s="2" t="s">
        <v>3750</v>
      </c>
    </row>
    <row r="353">
      <c r="A353" s="54">
        <v>46013.0</v>
      </c>
      <c r="B353" s="54">
        <v>46014.0</v>
      </c>
      <c r="C353" s="2" t="s">
        <v>301</v>
      </c>
      <c r="D353" s="2" t="s">
        <v>146</v>
      </c>
      <c r="E353" s="2" t="s">
        <v>208</v>
      </c>
      <c r="F353" s="53">
        <v>0.0</v>
      </c>
      <c r="G353" s="53">
        <v>0.0</v>
      </c>
      <c r="H353" s="53">
        <v>0.0</v>
      </c>
      <c r="I353" s="53">
        <v>0.0</v>
      </c>
      <c r="J353" s="53">
        <v>0.007731111575294939</v>
      </c>
      <c r="K353" s="2" t="s">
        <v>303</v>
      </c>
      <c r="L353" s="53">
        <v>1.0</v>
      </c>
      <c r="M353" s="2" t="s">
        <v>3670</v>
      </c>
      <c r="N353" s="2" t="s">
        <v>3360</v>
      </c>
      <c r="O353" s="55"/>
      <c r="AB353" s="2" t="s">
        <v>164</v>
      </c>
      <c r="AC353" s="2" t="s">
        <v>3361</v>
      </c>
      <c r="AD353" s="2" t="s">
        <v>3362</v>
      </c>
      <c r="AE353" s="2" t="s">
        <v>3363</v>
      </c>
      <c r="AF353" s="93"/>
      <c r="AG353" s="2" t="s">
        <v>3364</v>
      </c>
      <c r="AH353" s="2" t="s">
        <v>3365</v>
      </c>
      <c r="AI353" s="2">
        <v>0.0</v>
      </c>
      <c r="AJ353" s="94">
        <v>5.977008618965939E-5</v>
      </c>
      <c r="AK353" s="94">
        <v>0.0</v>
      </c>
      <c r="AL353" s="79"/>
      <c r="AM353" s="2" t="s">
        <v>3751</v>
      </c>
    </row>
    <row r="354">
      <c r="A354" s="54">
        <v>46014.0</v>
      </c>
      <c r="B354" s="54">
        <v>46015.0</v>
      </c>
      <c r="C354" s="2" t="s">
        <v>194</v>
      </c>
      <c r="D354" s="2" t="s">
        <v>146</v>
      </c>
      <c r="E354" s="2" t="s">
        <v>303</v>
      </c>
      <c r="F354" s="53">
        <v>0.0</v>
      </c>
      <c r="G354" s="53">
        <v>0.08333333333333333</v>
      </c>
      <c r="H354" s="53">
        <v>0.04</v>
      </c>
      <c r="I354" s="53">
        <v>0.034482758620689655</v>
      </c>
      <c r="J354" s="53">
        <v>0.050800888260683505</v>
      </c>
      <c r="K354" s="2" t="s">
        <v>3739</v>
      </c>
      <c r="L354" s="53">
        <v>0.0</v>
      </c>
      <c r="M354" s="2" t="s">
        <v>3369</v>
      </c>
      <c r="N354" s="2" t="s">
        <v>3360</v>
      </c>
      <c r="O354" s="55"/>
      <c r="AB354" s="2" t="s">
        <v>164</v>
      </c>
      <c r="AC354" s="2" t="s">
        <v>3361</v>
      </c>
      <c r="AD354" s="2" t="s">
        <v>3362</v>
      </c>
      <c r="AE354" s="2" t="s">
        <v>3363</v>
      </c>
      <c r="AF354" s="93"/>
      <c r="AG354" s="2" t="s">
        <v>3364</v>
      </c>
      <c r="AH354" s="2" t="s">
        <v>3365</v>
      </c>
      <c r="AI354" s="2">
        <v>0.0</v>
      </c>
      <c r="AJ354" s="94">
        <v>0.002580730248074451</v>
      </c>
      <c r="AK354" s="94">
        <v>0.0011890606420927466</v>
      </c>
      <c r="AL354" s="79"/>
      <c r="AM354" s="2" t="s">
        <v>3752</v>
      </c>
    </row>
    <row r="355">
      <c r="A355" s="54">
        <v>46014.0</v>
      </c>
      <c r="B355" s="54">
        <v>46015.0</v>
      </c>
      <c r="C355" s="2" t="s">
        <v>229</v>
      </c>
      <c r="D355" s="2" t="s">
        <v>146</v>
      </c>
      <c r="E355" s="2" t="s">
        <v>303</v>
      </c>
      <c r="F355" s="53">
        <v>0.125</v>
      </c>
      <c r="G355" s="53">
        <v>0.08333333333333333</v>
      </c>
      <c r="H355" s="53">
        <v>0.08</v>
      </c>
      <c r="I355" s="53">
        <v>0.06896551724137931</v>
      </c>
      <c r="J355" s="53">
        <v>0.0823026735382272</v>
      </c>
      <c r="K355" s="2" t="s">
        <v>288</v>
      </c>
      <c r="L355" s="53">
        <v>0.42857142857142855</v>
      </c>
      <c r="M355" s="2" t="s">
        <v>3369</v>
      </c>
      <c r="N355" s="2" t="s">
        <v>3360</v>
      </c>
      <c r="O355" s="55"/>
      <c r="AB355" s="2" t="s">
        <v>164</v>
      </c>
      <c r="AC355" s="2" t="s">
        <v>3361</v>
      </c>
      <c r="AD355" s="2" t="s">
        <v>3362</v>
      </c>
      <c r="AE355" s="2" t="s">
        <v>3363</v>
      </c>
      <c r="AF355" s="93"/>
      <c r="AG355" s="2" t="s">
        <v>3364</v>
      </c>
      <c r="AH355" s="2" t="s">
        <v>3365</v>
      </c>
      <c r="AI355" s="2">
        <v>0.0</v>
      </c>
      <c r="AJ355" s="94">
        <v>0.006773730071540004</v>
      </c>
      <c r="AK355" s="94">
        <v>0.0047562425683709865</v>
      </c>
      <c r="AL355" s="79"/>
      <c r="AM355" s="2" t="s">
        <v>3753</v>
      </c>
    </row>
    <row r="356">
      <c r="A356" s="54">
        <v>46014.0</v>
      </c>
      <c r="B356" s="54">
        <v>46015.0</v>
      </c>
      <c r="C356" s="2" t="s">
        <v>145</v>
      </c>
      <c r="D356" s="2" t="s">
        <v>146</v>
      </c>
      <c r="E356" s="2" t="s">
        <v>303</v>
      </c>
      <c r="F356" s="53">
        <v>0.0</v>
      </c>
      <c r="G356" s="53">
        <v>0.0</v>
      </c>
      <c r="H356" s="53">
        <v>0.0</v>
      </c>
      <c r="I356" s="53">
        <v>0.0</v>
      </c>
      <c r="J356" s="53">
        <v>0.008756540613150754</v>
      </c>
      <c r="K356" s="2" t="s">
        <v>180</v>
      </c>
      <c r="L356" s="53">
        <v>1.0</v>
      </c>
      <c r="M356" s="2" t="s">
        <v>3659</v>
      </c>
      <c r="N356" s="2" t="s">
        <v>3360</v>
      </c>
      <c r="O356" s="55"/>
      <c r="AB356" s="2" t="s">
        <v>164</v>
      </c>
      <c r="AC356" s="2" t="s">
        <v>3361</v>
      </c>
      <c r="AD356" s="2" t="s">
        <v>3362</v>
      </c>
      <c r="AE356" s="2" t="s">
        <v>3363</v>
      </c>
      <c r="AF356" s="93"/>
      <c r="AG356" s="2" t="s">
        <v>3364</v>
      </c>
      <c r="AH356" s="2" t="s">
        <v>3365</v>
      </c>
      <c r="AI356" s="2">
        <v>0.0</v>
      </c>
      <c r="AJ356" s="94">
        <v>7.667700350975859E-5</v>
      </c>
      <c r="AK356" s="94">
        <v>0.0</v>
      </c>
      <c r="AL356" s="79"/>
      <c r="AM356" s="2" t="s">
        <v>3754</v>
      </c>
    </row>
    <row r="357">
      <c r="A357" s="54">
        <v>46014.0</v>
      </c>
      <c r="B357" s="54">
        <v>46015.0</v>
      </c>
      <c r="C357" s="2" t="s">
        <v>301</v>
      </c>
      <c r="D357" s="2" t="s">
        <v>146</v>
      </c>
      <c r="E357" s="2" t="s">
        <v>303</v>
      </c>
      <c r="F357" s="53">
        <v>0.125</v>
      </c>
      <c r="G357" s="53">
        <v>0.08333333333333333</v>
      </c>
      <c r="H357" s="53">
        <v>0.08</v>
      </c>
      <c r="I357" s="53">
        <v>0.06896551724137931</v>
      </c>
      <c r="J357" s="53">
        <v>0.04759495324693691</v>
      </c>
      <c r="K357" s="2" t="s">
        <v>303</v>
      </c>
      <c r="L357" s="53">
        <v>1.0</v>
      </c>
      <c r="M357" s="2" t="s">
        <v>3670</v>
      </c>
      <c r="N357" s="2" t="s">
        <v>3360</v>
      </c>
      <c r="O357" s="55"/>
      <c r="AB357" s="2" t="s">
        <v>164</v>
      </c>
      <c r="AC357" s="2" t="s">
        <v>3361</v>
      </c>
      <c r="AD357" s="2" t="s">
        <v>3362</v>
      </c>
      <c r="AE357" s="2" t="s">
        <v>3363</v>
      </c>
      <c r="AF357" s="93"/>
      <c r="AG357" s="2" t="s">
        <v>3364</v>
      </c>
      <c r="AH357" s="2" t="s">
        <v>3365</v>
      </c>
      <c r="AI357" s="2">
        <v>0.0</v>
      </c>
      <c r="AJ357" s="94">
        <v>0.00226527957457811</v>
      </c>
      <c r="AK357" s="94">
        <v>0.0047562425683709865</v>
      </c>
      <c r="AL357" s="79"/>
      <c r="AM357" s="2" t="s">
        <v>3755</v>
      </c>
    </row>
    <row r="358">
      <c r="A358" s="54">
        <v>46015.0</v>
      </c>
      <c r="B358" s="54">
        <v>46016.0</v>
      </c>
      <c r="C358" s="2" t="s">
        <v>194</v>
      </c>
      <c r="D358" s="2" t="s">
        <v>146</v>
      </c>
      <c r="E358" s="2" t="s">
        <v>148</v>
      </c>
      <c r="F358" s="53">
        <v>0.0</v>
      </c>
      <c r="G358" s="53">
        <v>0.0</v>
      </c>
      <c r="H358" s="53">
        <v>0.08</v>
      </c>
      <c r="I358" s="53">
        <v>0.06896551724137931</v>
      </c>
      <c r="J358" s="53">
        <v>0.05257063153947965</v>
      </c>
      <c r="K358" s="2" t="s">
        <v>3739</v>
      </c>
      <c r="L358" s="53">
        <v>0.0</v>
      </c>
      <c r="M358" s="2" t="s">
        <v>3369</v>
      </c>
      <c r="N358" s="2" t="s">
        <v>3360</v>
      </c>
      <c r="O358" s="55"/>
      <c r="AB358" s="2" t="s">
        <v>164</v>
      </c>
      <c r="AC358" s="2" t="s">
        <v>3361</v>
      </c>
      <c r="AD358" s="2" t="s">
        <v>3362</v>
      </c>
      <c r="AE358" s="2" t="s">
        <v>3363</v>
      </c>
      <c r="AF358" s="93"/>
      <c r="AG358" s="2" t="s">
        <v>3364</v>
      </c>
      <c r="AH358" s="2" t="s">
        <v>3365</v>
      </c>
      <c r="AI358" s="2">
        <v>0.0</v>
      </c>
      <c r="AJ358" s="94">
        <v>0.0027636713004597323</v>
      </c>
      <c r="AK358" s="94">
        <v>0.0047562425683709865</v>
      </c>
      <c r="AL358" s="79"/>
      <c r="AM358" s="2" t="s">
        <v>3756</v>
      </c>
    </row>
    <row r="359">
      <c r="A359" s="54">
        <v>46015.0</v>
      </c>
      <c r="B359" s="54">
        <v>46016.0</v>
      </c>
      <c r="C359" s="2" t="s">
        <v>229</v>
      </c>
      <c r="D359" s="2" t="s">
        <v>146</v>
      </c>
      <c r="E359" s="2" t="s">
        <v>148</v>
      </c>
      <c r="F359" s="53">
        <v>0.125</v>
      </c>
      <c r="G359" s="53">
        <v>0.08333333333333333</v>
      </c>
      <c r="H359" s="53">
        <v>0.04</v>
      </c>
      <c r="I359" s="53">
        <v>0.034482758620689655</v>
      </c>
      <c r="J359" s="53">
        <v>0.07149375656706626</v>
      </c>
      <c r="K359" s="2" t="s">
        <v>288</v>
      </c>
      <c r="L359" s="53">
        <v>0.42857142857142855</v>
      </c>
      <c r="M359" s="2" t="s">
        <v>3369</v>
      </c>
      <c r="N359" s="2" t="s">
        <v>3360</v>
      </c>
      <c r="O359" s="55"/>
      <c r="AB359" s="2" t="s">
        <v>164</v>
      </c>
      <c r="AC359" s="2" t="s">
        <v>3361</v>
      </c>
      <c r="AD359" s="2" t="s">
        <v>3362</v>
      </c>
      <c r="AE359" s="2" t="s">
        <v>3363</v>
      </c>
      <c r="AF359" s="93"/>
      <c r="AG359" s="2" t="s">
        <v>3364</v>
      </c>
      <c r="AH359" s="2" t="s">
        <v>3365</v>
      </c>
      <c r="AI359" s="2">
        <v>0.0</v>
      </c>
      <c r="AJ359" s="94">
        <v>0.00511135722807093</v>
      </c>
      <c r="AK359" s="94">
        <v>0.0011890606420927466</v>
      </c>
      <c r="AL359" s="79"/>
      <c r="AM359" s="2" t="s">
        <v>3757</v>
      </c>
    </row>
    <row r="360">
      <c r="A360" s="54">
        <v>46015.0</v>
      </c>
      <c r="B360" s="54">
        <v>46016.0</v>
      </c>
      <c r="C360" s="2" t="s">
        <v>145</v>
      </c>
      <c r="D360" s="2" t="s">
        <v>146</v>
      </c>
      <c r="E360" s="2" t="s">
        <v>148</v>
      </c>
      <c r="F360" s="53">
        <v>0.0</v>
      </c>
      <c r="G360" s="53">
        <v>0.0</v>
      </c>
      <c r="H360" s="53">
        <v>0.0</v>
      </c>
      <c r="I360" s="53">
        <v>0.0</v>
      </c>
      <c r="J360" s="53">
        <v>0.008672242031847743</v>
      </c>
      <c r="K360" s="2" t="s">
        <v>180</v>
      </c>
      <c r="L360" s="53">
        <v>1.0</v>
      </c>
      <c r="M360" s="2" t="s">
        <v>3659</v>
      </c>
      <c r="N360" s="2" t="s">
        <v>3360</v>
      </c>
      <c r="O360" s="55"/>
      <c r="AB360" s="2" t="s">
        <v>164</v>
      </c>
      <c r="AC360" s="2" t="s">
        <v>3361</v>
      </c>
      <c r="AD360" s="2" t="s">
        <v>3362</v>
      </c>
      <c r="AE360" s="2" t="s">
        <v>3363</v>
      </c>
      <c r="AF360" s="93"/>
      <c r="AG360" s="2" t="s">
        <v>3364</v>
      </c>
      <c r="AH360" s="2" t="s">
        <v>3365</v>
      </c>
      <c r="AI360" s="2">
        <v>0.0</v>
      </c>
      <c r="AJ360" s="94">
        <v>7.520778185894667E-5</v>
      </c>
      <c r="AK360" s="94">
        <v>0.0</v>
      </c>
      <c r="AL360" s="79"/>
      <c r="AM360" s="2" t="s">
        <v>3758</v>
      </c>
    </row>
    <row r="361">
      <c r="A361" s="54">
        <v>46015.0</v>
      </c>
      <c r="B361" s="54">
        <v>46016.0</v>
      </c>
      <c r="C361" s="2" t="s">
        <v>301</v>
      </c>
      <c r="D361" s="2" t="s">
        <v>146</v>
      </c>
      <c r="E361" s="2" t="s">
        <v>148</v>
      </c>
      <c r="F361" s="53">
        <v>0.0</v>
      </c>
      <c r="G361" s="53">
        <v>0.0</v>
      </c>
      <c r="H361" s="53">
        <v>0.0</v>
      </c>
      <c r="I361" s="53">
        <v>0.0</v>
      </c>
      <c r="J361" s="53">
        <v>0.007582828881414425</v>
      </c>
      <c r="K361" s="2" t="s">
        <v>303</v>
      </c>
      <c r="L361" s="53">
        <v>1.0</v>
      </c>
      <c r="M361" s="2" t="s">
        <v>3670</v>
      </c>
      <c r="N361" s="2" t="s">
        <v>3360</v>
      </c>
      <c r="O361" s="55"/>
      <c r="AB361" s="2" t="s">
        <v>164</v>
      </c>
      <c r="AC361" s="2" t="s">
        <v>3361</v>
      </c>
      <c r="AD361" s="2" t="s">
        <v>3362</v>
      </c>
      <c r="AE361" s="2" t="s">
        <v>3363</v>
      </c>
      <c r="AF361" s="93"/>
      <c r="AG361" s="2" t="s">
        <v>3364</v>
      </c>
      <c r="AH361" s="2" t="s">
        <v>3365</v>
      </c>
      <c r="AI361" s="2">
        <v>0.0</v>
      </c>
      <c r="AJ361" s="94">
        <v>5.749929384481273E-5</v>
      </c>
      <c r="AK361" s="94">
        <v>0.0</v>
      </c>
      <c r="AL361" s="79"/>
      <c r="AM361" s="2" t="s">
        <v>3759</v>
      </c>
    </row>
    <row r="362">
      <c r="A362" s="54">
        <v>46016.0</v>
      </c>
      <c r="B362" s="54">
        <v>46017.0</v>
      </c>
      <c r="C362" s="2" t="s">
        <v>194</v>
      </c>
      <c r="D362" s="2" t="s">
        <v>146</v>
      </c>
      <c r="E362" s="2" t="s">
        <v>196</v>
      </c>
      <c r="F362" s="53">
        <v>0.125</v>
      </c>
      <c r="G362" s="53">
        <v>0.16666666666666666</v>
      </c>
      <c r="H362" s="53">
        <v>0.12</v>
      </c>
      <c r="I362" s="53">
        <v>0.13793103448275862</v>
      </c>
      <c r="J362" s="53">
        <v>0.08982525757270829</v>
      </c>
      <c r="K362" s="2" t="s">
        <v>3739</v>
      </c>
      <c r="L362" s="53">
        <v>0.0</v>
      </c>
      <c r="M362" s="2" t="s">
        <v>3369</v>
      </c>
      <c r="N362" s="2" t="s">
        <v>3360</v>
      </c>
      <c r="O362" s="55"/>
      <c r="AB362" s="2" t="s">
        <v>164</v>
      </c>
      <c r="AC362" s="2" t="s">
        <v>3361</v>
      </c>
      <c r="AD362" s="2" t="s">
        <v>3362</v>
      </c>
      <c r="AE362" s="2" t="s">
        <v>3363</v>
      </c>
      <c r="AF362" s="93"/>
      <c r="AG362" s="2" t="s">
        <v>3364</v>
      </c>
      <c r="AH362" s="2" t="s">
        <v>3365</v>
      </c>
      <c r="AI362" s="2">
        <v>0.0</v>
      </c>
      <c r="AJ362" s="94">
        <v>0.008068576898003388</v>
      </c>
      <c r="AK362" s="94">
        <v>0.019024970273483946</v>
      </c>
      <c r="AL362" s="79"/>
      <c r="AM362" s="2" t="s">
        <v>3760</v>
      </c>
    </row>
    <row r="363">
      <c r="A363" s="54">
        <v>46016.0</v>
      </c>
      <c r="B363" s="54">
        <v>46017.0</v>
      </c>
      <c r="C363" s="2" t="s">
        <v>229</v>
      </c>
      <c r="D363" s="2" t="s">
        <v>146</v>
      </c>
      <c r="E363" s="2" t="s">
        <v>196</v>
      </c>
      <c r="F363" s="53">
        <v>0.25</v>
      </c>
      <c r="G363" s="53">
        <v>0.16666666666666666</v>
      </c>
      <c r="H363" s="53">
        <v>0.08</v>
      </c>
      <c r="I363" s="53">
        <v>0.06896551724137931</v>
      </c>
      <c r="J363" s="53">
        <v>0.10748603887707996</v>
      </c>
      <c r="K363" s="2" t="s">
        <v>288</v>
      </c>
      <c r="L363" s="53">
        <v>0.42857142857142855</v>
      </c>
      <c r="M363" s="2" t="s">
        <v>3369</v>
      </c>
      <c r="N363" s="2" t="s">
        <v>3360</v>
      </c>
      <c r="O363" s="55"/>
      <c r="AB363" s="2" t="s">
        <v>164</v>
      </c>
      <c r="AC363" s="2" t="s">
        <v>3361</v>
      </c>
      <c r="AD363" s="2" t="s">
        <v>3362</v>
      </c>
      <c r="AE363" s="2" t="s">
        <v>3363</v>
      </c>
      <c r="AF363" s="93"/>
      <c r="AG363" s="2" t="s">
        <v>3364</v>
      </c>
      <c r="AH363" s="2" t="s">
        <v>3365</v>
      </c>
      <c r="AI363" s="2">
        <v>0.0</v>
      </c>
      <c r="AJ363" s="94">
        <v>0.011553248553485143</v>
      </c>
      <c r="AK363" s="94">
        <v>0.0047562425683709865</v>
      </c>
      <c r="AL363" s="79"/>
      <c r="AM363" s="2" t="s">
        <v>3761</v>
      </c>
    </row>
    <row r="364">
      <c r="A364" s="54">
        <v>46016.0</v>
      </c>
      <c r="B364" s="54">
        <v>46017.0</v>
      </c>
      <c r="C364" s="2" t="s">
        <v>145</v>
      </c>
      <c r="D364" s="2" t="s">
        <v>146</v>
      </c>
      <c r="E364" s="2" t="s">
        <v>196</v>
      </c>
      <c r="F364" s="53">
        <v>0.0</v>
      </c>
      <c r="G364" s="53">
        <v>0.0</v>
      </c>
      <c r="H364" s="53">
        <v>0.04</v>
      </c>
      <c r="I364" s="53">
        <v>0.034482758620689655</v>
      </c>
      <c r="J364" s="53">
        <v>0.017690696247658108</v>
      </c>
      <c r="K364" s="2" t="s">
        <v>180</v>
      </c>
      <c r="L364" s="53">
        <v>1.0</v>
      </c>
      <c r="M364" s="2" t="s">
        <v>3659</v>
      </c>
      <c r="N364" s="2" t="s">
        <v>3360</v>
      </c>
      <c r="O364" s="55"/>
      <c r="AB364" s="2" t="s">
        <v>164</v>
      </c>
      <c r="AC364" s="2" t="s">
        <v>3361</v>
      </c>
      <c r="AD364" s="2" t="s">
        <v>3362</v>
      </c>
      <c r="AE364" s="2" t="s">
        <v>3363</v>
      </c>
      <c r="AF364" s="93"/>
      <c r="AG364" s="2" t="s">
        <v>3364</v>
      </c>
      <c r="AH364" s="2" t="s">
        <v>3365</v>
      </c>
      <c r="AI364" s="2">
        <v>0.0</v>
      </c>
      <c r="AJ364" s="94">
        <v>3.129607337269047E-4</v>
      </c>
      <c r="AK364" s="94">
        <v>0.0011890606420927466</v>
      </c>
      <c r="AL364" s="79"/>
      <c r="AM364" s="2" t="s">
        <v>3762</v>
      </c>
    </row>
    <row r="365">
      <c r="A365" s="54">
        <v>46016.0</v>
      </c>
      <c r="B365" s="54">
        <v>46017.0</v>
      </c>
      <c r="C365" s="2" t="s">
        <v>301</v>
      </c>
      <c r="D365" s="2" t="s">
        <v>146</v>
      </c>
      <c r="E365" s="2" t="s">
        <v>196</v>
      </c>
      <c r="F365" s="53">
        <v>0.0</v>
      </c>
      <c r="G365" s="53">
        <v>0.0</v>
      </c>
      <c r="H365" s="53">
        <v>0.0</v>
      </c>
      <c r="I365" s="53">
        <v>0.0</v>
      </c>
      <c r="J365" s="53">
        <v>0.007509971963888197</v>
      </c>
      <c r="K365" s="2" t="s">
        <v>303</v>
      </c>
      <c r="L365" s="53">
        <v>1.0</v>
      </c>
      <c r="M365" s="2" t="s">
        <v>3670</v>
      </c>
      <c r="N365" s="2" t="s">
        <v>3360</v>
      </c>
      <c r="O365" s="55"/>
      <c r="AB365" s="2" t="s">
        <v>164</v>
      </c>
      <c r="AC365" s="2" t="s">
        <v>3361</v>
      </c>
      <c r="AD365" s="2" t="s">
        <v>3362</v>
      </c>
      <c r="AE365" s="2" t="s">
        <v>3363</v>
      </c>
      <c r="AF365" s="93"/>
      <c r="AG365" s="2" t="s">
        <v>3364</v>
      </c>
      <c r="AH365" s="2" t="s">
        <v>3365</v>
      </c>
      <c r="AI365" s="2">
        <v>0.0</v>
      </c>
      <c r="AJ365" s="94">
        <v>5.639967889838675E-5</v>
      </c>
      <c r="AK365" s="94">
        <v>0.0</v>
      </c>
      <c r="AL365" s="79"/>
      <c r="AM365" s="2" t="s">
        <v>3763</v>
      </c>
    </row>
    <row r="366">
      <c r="A366" s="54">
        <v>46017.0</v>
      </c>
      <c r="B366" s="54">
        <v>46018.0</v>
      </c>
      <c r="C366" s="2" t="s">
        <v>194</v>
      </c>
      <c r="D366" s="2" t="s">
        <v>146</v>
      </c>
      <c r="E366" s="2" t="s">
        <v>288</v>
      </c>
      <c r="F366" s="53">
        <v>0.125</v>
      </c>
      <c r="G366" s="53">
        <v>0.16666666666666666</v>
      </c>
      <c r="H366" s="53">
        <v>0.08</v>
      </c>
      <c r="I366" s="53">
        <v>0.06896551724137931</v>
      </c>
      <c r="J366" s="53">
        <v>0.0782025852423055</v>
      </c>
      <c r="K366" s="2" t="s">
        <v>3739</v>
      </c>
      <c r="L366" s="53">
        <v>0.0</v>
      </c>
      <c r="M366" s="2" t="s">
        <v>3369</v>
      </c>
      <c r="N366" s="2" t="s">
        <v>3360</v>
      </c>
      <c r="O366" s="55"/>
      <c r="AB366" s="2" t="s">
        <v>153</v>
      </c>
      <c r="AC366" s="2" t="s">
        <v>3421</v>
      </c>
      <c r="AD366" s="2" t="s">
        <v>3362</v>
      </c>
      <c r="AE366" s="2" t="s">
        <v>3363</v>
      </c>
      <c r="AF366" s="93"/>
      <c r="AG366" s="2" t="s">
        <v>3364</v>
      </c>
      <c r="AH366" s="2" t="s">
        <v>3365</v>
      </c>
      <c r="AI366" s="2">
        <v>1.0</v>
      </c>
      <c r="AJ366" s="94">
        <v>0.849710473853969</v>
      </c>
      <c r="AK366" s="94">
        <v>0.8668252080856124</v>
      </c>
      <c r="AL366" s="79"/>
      <c r="AM366" s="2" t="s">
        <v>3764</v>
      </c>
    </row>
    <row r="367">
      <c r="A367" s="54">
        <v>46017.0</v>
      </c>
      <c r="B367" s="54">
        <v>46018.0</v>
      </c>
      <c r="C367" s="2" t="s">
        <v>229</v>
      </c>
      <c r="D367" s="2" t="s">
        <v>146</v>
      </c>
      <c r="E367" s="2" t="s">
        <v>288</v>
      </c>
      <c r="F367" s="53">
        <v>0.375</v>
      </c>
      <c r="G367" s="53">
        <v>0.25</v>
      </c>
      <c r="H367" s="53">
        <v>0.12</v>
      </c>
      <c r="I367" s="53">
        <v>0.10344827586206896</v>
      </c>
      <c r="J367" s="53">
        <v>0.1319187672438078</v>
      </c>
      <c r="K367" s="2" t="s">
        <v>288</v>
      </c>
      <c r="L367" s="53">
        <v>0.42857142857142855</v>
      </c>
      <c r="M367" s="2" t="s">
        <v>3369</v>
      </c>
      <c r="N367" s="2" t="s">
        <v>3360</v>
      </c>
      <c r="O367" s="55"/>
      <c r="AB367" s="2" t="s">
        <v>164</v>
      </c>
      <c r="AC367" s="2" t="s">
        <v>3361</v>
      </c>
      <c r="AD367" s="2" t="s">
        <v>3362</v>
      </c>
      <c r="AE367" s="2" t="s">
        <v>3363</v>
      </c>
      <c r="AF367" s="93"/>
      <c r="AG367" s="2" t="s">
        <v>3364</v>
      </c>
      <c r="AH367" s="2" t="s">
        <v>3365</v>
      </c>
      <c r="AI367" s="2">
        <v>0.0</v>
      </c>
      <c r="AJ367" s="94">
        <v>0.01740256115112594</v>
      </c>
      <c r="AK367" s="94">
        <v>0.01070154577883472</v>
      </c>
      <c r="AL367" s="79"/>
      <c r="AM367" s="2" t="s">
        <v>3765</v>
      </c>
    </row>
    <row r="368">
      <c r="A368" s="54">
        <v>46017.0</v>
      </c>
      <c r="B368" s="54">
        <v>46018.0</v>
      </c>
      <c r="C368" s="2" t="s">
        <v>145</v>
      </c>
      <c r="D368" s="2" t="s">
        <v>146</v>
      </c>
      <c r="E368" s="2" t="s">
        <v>288</v>
      </c>
      <c r="F368" s="53">
        <v>0.0</v>
      </c>
      <c r="G368" s="53">
        <v>0.0</v>
      </c>
      <c r="H368" s="53">
        <v>0.04</v>
      </c>
      <c r="I368" s="53">
        <v>0.034482758620689655</v>
      </c>
      <c r="J368" s="53">
        <v>0.024111443259578147</v>
      </c>
      <c r="K368" s="2" t="s">
        <v>180</v>
      </c>
      <c r="L368" s="53">
        <v>1.0</v>
      </c>
      <c r="M368" s="2" t="s">
        <v>3659</v>
      </c>
      <c r="N368" s="2" t="s">
        <v>3360</v>
      </c>
      <c r="O368" s="55"/>
      <c r="AB368" s="2" t="s">
        <v>164</v>
      </c>
      <c r="AC368" s="2" t="s">
        <v>3361</v>
      </c>
      <c r="AD368" s="2" t="s">
        <v>3362</v>
      </c>
      <c r="AE368" s="2" t="s">
        <v>3363</v>
      </c>
      <c r="AF368" s="93"/>
      <c r="AG368" s="2" t="s">
        <v>3364</v>
      </c>
      <c r="AH368" s="2" t="s">
        <v>3365</v>
      </c>
      <c r="AI368" s="2">
        <v>0.0</v>
      </c>
      <c r="AJ368" s="94">
        <v>5.813616960598564E-4</v>
      </c>
      <c r="AK368" s="94">
        <v>0.0011890606420927466</v>
      </c>
      <c r="AL368" s="79"/>
      <c r="AM368" s="2" t="s">
        <v>3766</v>
      </c>
    </row>
    <row r="369">
      <c r="A369" s="54">
        <v>46017.0</v>
      </c>
      <c r="B369" s="54">
        <v>46018.0</v>
      </c>
      <c r="C369" s="2" t="s">
        <v>301</v>
      </c>
      <c r="D369" s="2" t="s">
        <v>146</v>
      </c>
      <c r="E369" s="2" t="s">
        <v>288</v>
      </c>
      <c r="F369" s="53">
        <v>0.0</v>
      </c>
      <c r="G369" s="53">
        <v>0.0</v>
      </c>
      <c r="H369" s="53">
        <v>0.0</v>
      </c>
      <c r="I369" s="53">
        <v>0.0</v>
      </c>
      <c r="J369" s="53">
        <v>0.0074379544985394</v>
      </c>
      <c r="K369" s="2" t="s">
        <v>303</v>
      </c>
      <c r="L369" s="53">
        <v>1.0</v>
      </c>
      <c r="M369" s="2" t="s">
        <v>3670</v>
      </c>
      <c r="N369" s="2" t="s">
        <v>3360</v>
      </c>
      <c r="O369" s="55"/>
      <c r="AB369" s="2" t="s">
        <v>164</v>
      </c>
      <c r="AC369" s="2" t="s">
        <v>3361</v>
      </c>
      <c r="AD369" s="2" t="s">
        <v>3362</v>
      </c>
      <c r="AE369" s="2" t="s">
        <v>3363</v>
      </c>
      <c r="AF369" s="93"/>
      <c r="AG369" s="2" t="s">
        <v>3364</v>
      </c>
      <c r="AH369" s="2" t="s">
        <v>3365</v>
      </c>
      <c r="AI369" s="2">
        <v>0.0</v>
      </c>
      <c r="AJ369" s="94">
        <v>5.5323167122342493E-5</v>
      </c>
      <c r="AK369" s="94">
        <v>0.0</v>
      </c>
      <c r="AL369" s="79"/>
      <c r="AM369" s="2" t="s">
        <v>3767</v>
      </c>
    </row>
    <row r="370">
      <c r="A370" s="54">
        <v>46018.0</v>
      </c>
      <c r="B370" s="54">
        <v>46019.0</v>
      </c>
      <c r="C370" s="2" t="s">
        <v>194</v>
      </c>
      <c r="D370" s="2" t="s">
        <v>146</v>
      </c>
      <c r="E370" s="2" t="s">
        <v>256</v>
      </c>
      <c r="F370" s="53">
        <v>0.0</v>
      </c>
      <c r="G370" s="53">
        <v>0.0</v>
      </c>
      <c r="H370" s="53">
        <v>0.0</v>
      </c>
      <c r="I370" s="53">
        <v>0.0</v>
      </c>
      <c r="J370" s="53">
        <v>0.032915410018353214</v>
      </c>
      <c r="K370" s="2" t="s">
        <v>288</v>
      </c>
      <c r="L370" s="53">
        <v>0.5</v>
      </c>
      <c r="M370" s="2" t="s">
        <v>3369</v>
      </c>
      <c r="N370" s="2" t="s">
        <v>3360</v>
      </c>
      <c r="O370" s="55"/>
      <c r="AB370" s="2" t="s">
        <v>164</v>
      </c>
      <c r="AC370" s="2" t="s">
        <v>3361</v>
      </c>
      <c r="AD370" s="2" t="s">
        <v>3362</v>
      </c>
      <c r="AE370" s="2" t="s">
        <v>3363</v>
      </c>
      <c r="AF370" s="93"/>
      <c r="AG370" s="2" t="s">
        <v>3364</v>
      </c>
      <c r="AH370" s="2" t="s">
        <v>3365</v>
      </c>
      <c r="AI370" s="2">
        <v>0.0</v>
      </c>
      <c r="AJ370" s="94">
        <v>0.001083424216676307</v>
      </c>
      <c r="AK370" s="94">
        <v>0.0</v>
      </c>
      <c r="AL370" s="79"/>
      <c r="AM370" s="2" t="s">
        <v>3768</v>
      </c>
    </row>
    <row r="371">
      <c r="A371" s="54">
        <v>46018.0</v>
      </c>
      <c r="B371" s="54">
        <v>46019.0</v>
      </c>
      <c r="C371" s="2" t="s">
        <v>229</v>
      </c>
      <c r="D371" s="2" t="s">
        <v>146</v>
      </c>
      <c r="E371" s="2" t="s">
        <v>256</v>
      </c>
      <c r="F371" s="53">
        <v>0.0</v>
      </c>
      <c r="G371" s="53">
        <v>0.0</v>
      </c>
      <c r="H371" s="53">
        <v>0.0</v>
      </c>
      <c r="I371" s="53">
        <v>0.0</v>
      </c>
      <c r="J371" s="53">
        <v>0.04202483068690013</v>
      </c>
      <c r="K371" s="2" t="s">
        <v>288</v>
      </c>
      <c r="L371" s="53">
        <v>0.42857142857142855</v>
      </c>
      <c r="M371" s="2" t="s">
        <v>3369</v>
      </c>
      <c r="N371" s="2" t="s">
        <v>3360</v>
      </c>
      <c r="O371" s="55"/>
      <c r="AB371" s="2" t="s">
        <v>164</v>
      </c>
      <c r="AC371" s="2" t="s">
        <v>3361</v>
      </c>
      <c r="AD371" s="2" t="s">
        <v>3362</v>
      </c>
      <c r="AE371" s="2" t="s">
        <v>3363</v>
      </c>
      <c r="AF371" s="93"/>
      <c r="AG371" s="2" t="s">
        <v>3364</v>
      </c>
      <c r="AH371" s="2" t="s">
        <v>3365</v>
      </c>
      <c r="AI371" s="2">
        <v>0.0</v>
      </c>
      <c r="AJ371" s="94">
        <v>0.001766086394262623</v>
      </c>
      <c r="AK371" s="94">
        <v>0.0</v>
      </c>
      <c r="AL371" s="79"/>
      <c r="AM371" s="2" t="s">
        <v>3769</v>
      </c>
    </row>
    <row r="372">
      <c r="A372" s="54">
        <v>46018.0</v>
      </c>
      <c r="B372" s="54">
        <v>46019.0</v>
      </c>
      <c r="C372" s="2" t="s">
        <v>145</v>
      </c>
      <c r="D372" s="2" t="s">
        <v>146</v>
      </c>
      <c r="E372" s="2" t="s">
        <v>256</v>
      </c>
      <c r="F372" s="53">
        <v>0.0</v>
      </c>
      <c r="G372" s="53">
        <v>0.0</v>
      </c>
      <c r="H372" s="53">
        <v>0.0</v>
      </c>
      <c r="I372" s="53">
        <v>0.0</v>
      </c>
      <c r="J372" s="53">
        <v>0.008425135629768371</v>
      </c>
      <c r="K372" s="2" t="s">
        <v>180</v>
      </c>
      <c r="L372" s="53">
        <v>1.0</v>
      </c>
      <c r="M372" s="2" t="s">
        <v>3659</v>
      </c>
      <c r="N372" s="2" t="s">
        <v>3360</v>
      </c>
      <c r="O372" s="55"/>
      <c r="AB372" s="2" t="s">
        <v>164</v>
      </c>
      <c r="AC372" s="2" t="s">
        <v>3361</v>
      </c>
      <c r="AD372" s="2" t="s">
        <v>3362</v>
      </c>
      <c r="AE372" s="2" t="s">
        <v>3363</v>
      </c>
      <c r="AF372" s="93"/>
      <c r="AG372" s="2" t="s">
        <v>3364</v>
      </c>
      <c r="AH372" s="2" t="s">
        <v>3365</v>
      </c>
      <c r="AI372" s="2">
        <v>0.0</v>
      </c>
      <c r="AJ372" s="94">
        <v>7.09829103799925E-5</v>
      </c>
      <c r="AK372" s="94">
        <v>0.0</v>
      </c>
      <c r="AL372" s="79"/>
      <c r="AM372" s="2" t="s">
        <v>3770</v>
      </c>
    </row>
    <row r="373">
      <c r="A373" s="54">
        <v>46018.0</v>
      </c>
      <c r="B373" s="54">
        <v>46019.0</v>
      </c>
      <c r="C373" s="2" t="s">
        <v>301</v>
      </c>
      <c r="D373" s="2" t="s">
        <v>146</v>
      </c>
      <c r="E373" s="2" t="s">
        <v>256</v>
      </c>
      <c r="F373" s="53">
        <v>0.0</v>
      </c>
      <c r="G373" s="53">
        <v>0.0</v>
      </c>
      <c r="H373" s="53">
        <v>0.04</v>
      </c>
      <c r="I373" s="53">
        <v>0.03333333333333333</v>
      </c>
      <c r="J373" s="53">
        <v>0.021949906420467336</v>
      </c>
      <c r="K373" s="2" t="s">
        <v>303</v>
      </c>
      <c r="L373" s="53">
        <v>1.0</v>
      </c>
      <c r="M373" s="2" t="s">
        <v>3670</v>
      </c>
      <c r="N373" s="2" t="s">
        <v>3360</v>
      </c>
      <c r="O373" s="55"/>
      <c r="AB373" s="2" t="s">
        <v>164</v>
      </c>
      <c r="AC373" s="2" t="s">
        <v>3361</v>
      </c>
      <c r="AD373" s="2" t="s">
        <v>3362</v>
      </c>
      <c r="AE373" s="2" t="s">
        <v>3363</v>
      </c>
      <c r="AF373" s="93"/>
      <c r="AG373" s="2" t="s">
        <v>3364</v>
      </c>
      <c r="AH373" s="2" t="s">
        <v>3365</v>
      </c>
      <c r="AI373" s="2">
        <v>0.0</v>
      </c>
      <c r="AJ373" s="94">
        <v>4.817983918672732E-4</v>
      </c>
      <c r="AK373" s="94">
        <v>0.0011111111111111111</v>
      </c>
      <c r="AL373" s="79"/>
      <c r="AM373" s="2" t="s">
        <v>3771</v>
      </c>
    </row>
    <row r="374">
      <c r="A374" s="54">
        <v>46019.0</v>
      </c>
      <c r="B374" s="54">
        <v>46020.0</v>
      </c>
      <c r="C374" s="2" t="s">
        <v>194</v>
      </c>
      <c r="D374" s="2" t="s">
        <v>146</v>
      </c>
      <c r="E374" s="2" t="s">
        <v>180</v>
      </c>
      <c r="F374" s="53">
        <v>0.0</v>
      </c>
      <c r="G374" s="53">
        <v>0.0</v>
      </c>
      <c r="H374" s="53">
        <v>0.0</v>
      </c>
      <c r="I374" s="53">
        <v>0.03333333333333333</v>
      </c>
      <c r="J374" s="53">
        <v>0.04066037597302817</v>
      </c>
      <c r="K374" s="2" t="s">
        <v>288</v>
      </c>
      <c r="L374" s="53">
        <v>0.5</v>
      </c>
      <c r="M374" s="2" t="s">
        <v>3369</v>
      </c>
      <c r="N374" s="2" t="s">
        <v>3360</v>
      </c>
      <c r="O374" s="55"/>
      <c r="AB374" s="2" t="s">
        <v>164</v>
      </c>
      <c r="AC374" s="2" t="s">
        <v>3361</v>
      </c>
      <c r="AD374" s="2" t="s">
        <v>3362</v>
      </c>
      <c r="AE374" s="2" t="s">
        <v>3363</v>
      </c>
      <c r="AF374" s="93"/>
      <c r="AG374" s="2" t="s">
        <v>3364</v>
      </c>
      <c r="AH374" s="2" t="s">
        <v>3365</v>
      </c>
      <c r="AI374" s="2">
        <v>0.0</v>
      </c>
      <c r="AJ374" s="94">
        <v>0.0016532661742680065</v>
      </c>
      <c r="AK374" s="94">
        <v>0.0011111111111111111</v>
      </c>
      <c r="AL374" s="79"/>
      <c r="AM374" s="2" t="s">
        <v>3772</v>
      </c>
    </row>
    <row r="375">
      <c r="A375" s="54">
        <v>46019.0</v>
      </c>
      <c r="B375" s="54">
        <v>46020.0</v>
      </c>
      <c r="C375" s="2" t="s">
        <v>229</v>
      </c>
      <c r="D375" s="2" t="s">
        <v>146</v>
      </c>
      <c r="E375" s="2" t="s">
        <v>180</v>
      </c>
      <c r="F375" s="53">
        <v>0.0</v>
      </c>
      <c r="G375" s="53">
        <v>0.08333333333333333</v>
      </c>
      <c r="H375" s="53">
        <v>0.08</v>
      </c>
      <c r="I375" s="53">
        <v>0.1</v>
      </c>
      <c r="J375" s="53">
        <v>0.07930962777382758</v>
      </c>
      <c r="K375" s="2" t="s">
        <v>288</v>
      </c>
      <c r="L375" s="53">
        <v>0.42857142857142855</v>
      </c>
      <c r="M375" s="2" t="s">
        <v>3369</v>
      </c>
      <c r="N375" s="2" t="s">
        <v>3360</v>
      </c>
      <c r="O375" s="55"/>
      <c r="AB375" s="2" t="s">
        <v>164</v>
      </c>
      <c r="AC375" s="2" t="s">
        <v>3361</v>
      </c>
      <c r="AD375" s="2" t="s">
        <v>3362</v>
      </c>
      <c r="AE375" s="2" t="s">
        <v>3363</v>
      </c>
      <c r="AF375" s="93"/>
      <c r="AG375" s="2" t="s">
        <v>3364</v>
      </c>
      <c r="AH375" s="2" t="s">
        <v>3365</v>
      </c>
      <c r="AI375" s="2">
        <v>0.0</v>
      </c>
      <c r="AJ375" s="94">
        <v>0.006290017057623083</v>
      </c>
      <c r="AK375" s="94">
        <v>0.010000000000000002</v>
      </c>
      <c r="AL375" s="79"/>
      <c r="AM375" s="2" t="s">
        <v>3773</v>
      </c>
    </row>
    <row r="376">
      <c r="A376" s="54">
        <v>46019.0</v>
      </c>
      <c r="B376" s="54">
        <v>46020.0</v>
      </c>
      <c r="C376" s="2" t="s">
        <v>145</v>
      </c>
      <c r="D376" s="2" t="s">
        <v>146</v>
      </c>
      <c r="E376" s="2" t="s">
        <v>180</v>
      </c>
      <c r="F376" s="53">
        <v>0.125</v>
      </c>
      <c r="G376" s="53">
        <v>0.08333333333333333</v>
      </c>
      <c r="H376" s="53">
        <v>0.04</v>
      </c>
      <c r="I376" s="53">
        <v>0.03333333333333333</v>
      </c>
      <c r="J376" s="53">
        <v>0.03619383150735342</v>
      </c>
      <c r="K376" s="2" t="s">
        <v>180</v>
      </c>
      <c r="L376" s="53">
        <v>1.0</v>
      </c>
      <c r="M376" s="2" t="s">
        <v>3659</v>
      </c>
      <c r="N376" s="2" t="s">
        <v>3360</v>
      </c>
      <c r="O376" s="55"/>
      <c r="AB376" s="2" t="s">
        <v>164</v>
      </c>
      <c r="AC376" s="2" t="s">
        <v>3361</v>
      </c>
      <c r="AD376" s="2" t="s">
        <v>3362</v>
      </c>
      <c r="AE376" s="2" t="s">
        <v>3363</v>
      </c>
      <c r="AF376" s="93"/>
      <c r="AG376" s="2" t="s">
        <v>3364</v>
      </c>
      <c r="AH376" s="2" t="s">
        <v>3365</v>
      </c>
      <c r="AI376" s="2">
        <v>0.0</v>
      </c>
      <c r="AJ376" s="94">
        <v>0.001309993439182689</v>
      </c>
      <c r="AK376" s="94">
        <v>0.0011111111111111111</v>
      </c>
      <c r="AL376" s="79"/>
      <c r="AM376" s="2" t="s">
        <v>3774</v>
      </c>
    </row>
    <row r="377">
      <c r="A377" s="54">
        <v>46019.0</v>
      </c>
      <c r="B377" s="54">
        <v>46020.0</v>
      </c>
      <c r="C377" s="2" t="s">
        <v>301</v>
      </c>
      <c r="D377" s="2" t="s">
        <v>146</v>
      </c>
      <c r="E377" s="2" t="s">
        <v>180</v>
      </c>
      <c r="F377" s="53">
        <v>0.0</v>
      </c>
      <c r="G377" s="53">
        <v>0.0</v>
      </c>
      <c r="H377" s="53">
        <v>0.0</v>
      </c>
      <c r="I377" s="53">
        <v>0.0</v>
      </c>
      <c r="J377" s="53">
        <v>0.0072963888541453</v>
      </c>
      <c r="K377" s="2" t="s">
        <v>303</v>
      </c>
      <c r="L377" s="53">
        <v>1.0</v>
      </c>
      <c r="M377" s="2" t="s">
        <v>3369</v>
      </c>
      <c r="N377" s="2" t="s">
        <v>3360</v>
      </c>
      <c r="O377" s="55"/>
      <c r="AB377" s="2" t="s">
        <v>164</v>
      </c>
      <c r="AC377" s="2" t="s">
        <v>3361</v>
      </c>
      <c r="AD377" s="2" t="s">
        <v>3362</v>
      </c>
      <c r="AE377" s="2" t="s">
        <v>3363</v>
      </c>
      <c r="AF377" s="93"/>
      <c r="AG377" s="2" t="s">
        <v>3364</v>
      </c>
      <c r="AH377" s="2" t="s">
        <v>3365</v>
      </c>
      <c r="AI377" s="2">
        <v>0.0</v>
      </c>
      <c r="AJ377" s="94">
        <v>5.323729031089576E-5</v>
      </c>
      <c r="AK377" s="94">
        <v>0.0</v>
      </c>
      <c r="AL377" s="79"/>
      <c r="AM377" s="2" t="s">
        <v>3775</v>
      </c>
    </row>
    <row r="378">
      <c r="A378" s="54">
        <v>46020.0</v>
      </c>
      <c r="B378" s="54">
        <v>46021.0</v>
      </c>
      <c r="C378" s="2" t="s">
        <v>194</v>
      </c>
      <c r="D378" s="2" t="s">
        <v>146</v>
      </c>
      <c r="E378" s="2" t="s">
        <v>208</v>
      </c>
      <c r="F378" s="53">
        <v>0.125</v>
      </c>
      <c r="G378" s="53">
        <v>0.08333333333333333</v>
      </c>
      <c r="H378" s="53">
        <v>0.04</v>
      </c>
      <c r="I378" s="53">
        <v>0.1</v>
      </c>
      <c r="J378" s="53">
        <v>0.07354970644382249</v>
      </c>
      <c r="K378" s="2" t="s">
        <v>288</v>
      </c>
      <c r="L378" s="53">
        <v>0.5</v>
      </c>
      <c r="M378" s="2" t="s">
        <v>3369</v>
      </c>
      <c r="N378" s="2" t="s">
        <v>3360</v>
      </c>
      <c r="O378" s="55"/>
      <c r="AB378" s="2" t="s">
        <v>164</v>
      </c>
      <c r="AC378" s="2" t="s">
        <v>3361</v>
      </c>
      <c r="AD378" s="2" t="s">
        <v>3362</v>
      </c>
      <c r="AE378" s="2" t="s">
        <v>3363</v>
      </c>
      <c r="AF378" s="93"/>
      <c r="AG378" s="2" t="s">
        <v>3364</v>
      </c>
      <c r="AH378" s="2" t="s">
        <v>3365</v>
      </c>
      <c r="AI378" s="2">
        <v>0.0</v>
      </c>
      <c r="AJ378" s="94">
        <v>0.005409559317972463</v>
      </c>
      <c r="AK378" s="94">
        <v>0.010000000000000002</v>
      </c>
      <c r="AL378" s="79"/>
      <c r="AM378" s="2" t="s">
        <v>3776</v>
      </c>
    </row>
    <row r="379">
      <c r="A379" s="54">
        <v>46020.0</v>
      </c>
      <c r="B379" s="54">
        <v>46021.0</v>
      </c>
      <c r="C379" s="2" t="s">
        <v>229</v>
      </c>
      <c r="D379" s="2" t="s">
        <v>146</v>
      </c>
      <c r="E379" s="2" t="s">
        <v>208</v>
      </c>
      <c r="F379" s="53">
        <v>0.0</v>
      </c>
      <c r="G379" s="53">
        <v>0.0</v>
      </c>
      <c r="H379" s="53">
        <v>0.12</v>
      </c>
      <c r="I379" s="53">
        <v>0.13333333333333333</v>
      </c>
      <c r="J379" s="53">
        <v>0.08907213055068386</v>
      </c>
      <c r="K379" s="2" t="s">
        <v>288</v>
      </c>
      <c r="L379" s="53">
        <v>0.42857142857142855</v>
      </c>
      <c r="M379" s="2" t="s">
        <v>3369</v>
      </c>
      <c r="N379" s="2" t="s">
        <v>3360</v>
      </c>
      <c r="O379" s="55"/>
      <c r="AB379" s="2" t="s">
        <v>153</v>
      </c>
      <c r="AC379" s="2" t="s">
        <v>3633</v>
      </c>
      <c r="AD379" s="2" t="s">
        <v>3362</v>
      </c>
      <c r="AE379" s="2" t="s">
        <v>3363</v>
      </c>
      <c r="AF379" s="93"/>
      <c r="AG379" s="2" t="s">
        <v>3364</v>
      </c>
      <c r="AH379" s="2" t="s">
        <v>3365</v>
      </c>
      <c r="AI379" s="2">
        <v>1.0</v>
      </c>
      <c r="AJ379" s="94">
        <v>0.8297895833394704</v>
      </c>
      <c r="AK379" s="94">
        <v>0.7511111111111112</v>
      </c>
      <c r="AL379" s="79"/>
      <c r="AM379" s="2" t="s">
        <v>3777</v>
      </c>
    </row>
    <row r="380">
      <c r="A380" s="54">
        <v>46020.0</v>
      </c>
      <c r="B380" s="54">
        <v>46021.0</v>
      </c>
      <c r="C380" s="2" t="s">
        <v>145</v>
      </c>
      <c r="D380" s="2" t="s">
        <v>146</v>
      </c>
      <c r="E380" s="2" t="s">
        <v>208</v>
      </c>
      <c r="F380" s="53">
        <v>0.0</v>
      </c>
      <c r="G380" s="53">
        <v>0.0</v>
      </c>
      <c r="H380" s="53">
        <v>0.0</v>
      </c>
      <c r="I380" s="53">
        <v>0.03333333333333333</v>
      </c>
      <c r="J380" s="53">
        <v>0.016324491737807086</v>
      </c>
      <c r="K380" s="2" t="s">
        <v>180</v>
      </c>
      <c r="L380" s="53">
        <v>1.0</v>
      </c>
      <c r="M380" s="2" t="s">
        <v>3659</v>
      </c>
      <c r="N380" s="2" t="s">
        <v>3360</v>
      </c>
      <c r="O380" s="55"/>
      <c r="AB380" s="2" t="s">
        <v>164</v>
      </c>
      <c r="AC380" s="2" t="s">
        <v>3361</v>
      </c>
      <c r="AD380" s="2" t="s">
        <v>3362</v>
      </c>
      <c r="AE380" s="2" t="s">
        <v>3363</v>
      </c>
      <c r="AF380" s="93"/>
      <c r="AG380" s="2" t="s">
        <v>3364</v>
      </c>
      <c r="AH380" s="2" t="s">
        <v>3365</v>
      </c>
      <c r="AI380" s="2">
        <v>0.0</v>
      </c>
      <c r="AJ380" s="94">
        <v>2.664890304977318E-4</v>
      </c>
      <c r="AK380" s="94">
        <v>0.0011111111111111111</v>
      </c>
      <c r="AL380" s="79"/>
      <c r="AM380" s="2" t="s">
        <v>3778</v>
      </c>
    </row>
    <row r="381">
      <c r="A381" s="54">
        <v>46020.0</v>
      </c>
      <c r="B381" s="54">
        <v>46021.0</v>
      </c>
      <c r="C381" s="2" t="s">
        <v>301</v>
      </c>
      <c r="D381" s="2" t="s">
        <v>146</v>
      </c>
      <c r="E381" s="2" t="s">
        <v>208</v>
      </c>
      <c r="F381" s="53">
        <v>0.0</v>
      </c>
      <c r="G381" s="53">
        <v>0.0</v>
      </c>
      <c r="H381" s="53">
        <v>0.0</v>
      </c>
      <c r="I381" s="53">
        <v>0.0</v>
      </c>
      <c r="J381" s="53">
        <v>0.007226816717013897</v>
      </c>
      <c r="K381" s="2" t="s">
        <v>303</v>
      </c>
      <c r="L381" s="53">
        <v>1.0</v>
      </c>
      <c r="M381" s="2" t="s">
        <v>3369</v>
      </c>
      <c r="N381" s="2" t="s">
        <v>3360</v>
      </c>
      <c r="O381" s="55"/>
      <c r="AB381" s="2" t="s">
        <v>164</v>
      </c>
      <c r="AC381" s="2" t="s">
        <v>3361</v>
      </c>
      <c r="AD381" s="2" t="s">
        <v>3362</v>
      </c>
      <c r="AE381" s="2" t="s">
        <v>3363</v>
      </c>
      <c r="AF381" s="93"/>
      <c r="AG381" s="2" t="s">
        <v>3364</v>
      </c>
      <c r="AH381" s="2" t="s">
        <v>3365</v>
      </c>
      <c r="AI381" s="2">
        <v>0.0</v>
      </c>
      <c r="AJ381" s="94">
        <v>5.222687986131151E-5</v>
      </c>
      <c r="AK381" s="94">
        <v>0.0</v>
      </c>
      <c r="AL381" s="79"/>
      <c r="AM381" s="2" t="s">
        <v>3779</v>
      </c>
    </row>
    <row r="382">
      <c r="A382" s="54">
        <v>46021.0</v>
      </c>
      <c r="B382" s="54">
        <v>46022.0</v>
      </c>
      <c r="C382" s="2" t="s">
        <v>194</v>
      </c>
      <c r="D382" s="2" t="s">
        <v>146</v>
      </c>
      <c r="E382" s="2" t="s">
        <v>303</v>
      </c>
      <c r="F382" s="53">
        <v>0.0</v>
      </c>
      <c r="G382" s="53">
        <v>0.08333333333333333</v>
      </c>
      <c r="H382" s="53">
        <v>0.04</v>
      </c>
      <c r="I382" s="53">
        <v>0.03333333333333333</v>
      </c>
      <c r="J382" s="53">
        <v>0.052135425138344585</v>
      </c>
      <c r="K382" s="2" t="s">
        <v>288</v>
      </c>
      <c r="L382" s="53">
        <v>0.5</v>
      </c>
      <c r="M382" s="2" t="s">
        <v>3369</v>
      </c>
      <c r="N382" s="2" t="s">
        <v>3360</v>
      </c>
      <c r="O382" s="55"/>
      <c r="AB382" s="2" t="s">
        <v>164</v>
      </c>
      <c r="AC382" s="2" t="s">
        <v>3361</v>
      </c>
      <c r="AD382" s="2" t="s">
        <v>3362</v>
      </c>
      <c r="AE382" s="2" t="s">
        <v>3363</v>
      </c>
      <c r="AF382" s="93"/>
      <c r="AG382" s="2" t="s">
        <v>3364</v>
      </c>
      <c r="AH382" s="2" t="s">
        <v>3365</v>
      </c>
      <c r="AI382" s="2">
        <v>0.0</v>
      </c>
      <c r="AJ382" s="94">
        <v>0.0027181025543559323</v>
      </c>
      <c r="AK382" s="94">
        <v>0.0011111111111111111</v>
      </c>
      <c r="AL382" s="79"/>
      <c r="AM382" s="2" t="s">
        <v>3780</v>
      </c>
    </row>
    <row r="383">
      <c r="A383" s="54">
        <v>46021.0</v>
      </c>
      <c r="B383" s="54">
        <v>46022.0</v>
      </c>
      <c r="C383" s="2" t="s">
        <v>229</v>
      </c>
      <c r="D383" s="2" t="s">
        <v>146</v>
      </c>
      <c r="E383" s="2" t="s">
        <v>303</v>
      </c>
      <c r="F383" s="53">
        <v>0.125</v>
      </c>
      <c r="G383" s="53">
        <v>0.08333333333333333</v>
      </c>
      <c r="H383" s="53">
        <v>0.08</v>
      </c>
      <c r="I383" s="53">
        <v>0.06666666666666667</v>
      </c>
      <c r="J383" s="53">
        <v>0.08168860172789558</v>
      </c>
      <c r="K383" s="2" t="s">
        <v>288</v>
      </c>
      <c r="L383" s="53">
        <v>0.375</v>
      </c>
      <c r="M383" s="2" t="s">
        <v>3369</v>
      </c>
      <c r="N383" s="2" t="s">
        <v>3360</v>
      </c>
      <c r="O383" s="55"/>
      <c r="AB383" s="2" t="s">
        <v>164</v>
      </c>
      <c r="AC383" s="2" t="s">
        <v>3361</v>
      </c>
      <c r="AD383" s="2" t="s">
        <v>3362</v>
      </c>
      <c r="AE383" s="2" t="s">
        <v>3363</v>
      </c>
      <c r="AF383" s="93"/>
      <c r="AG383" s="2" t="s">
        <v>3364</v>
      </c>
      <c r="AH383" s="2" t="s">
        <v>3365</v>
      </c>
      <c r="AI383" s="2">
        <v>0.0</v>
      </c>
      <c r="AJ383" s="94">
        <v>0.006673027652258744</v>
      </c>
      <c r="AK383" s="94">
        <v>0.0044444444444444444</v>
      </c>
      <c r="AL383" s="79"/>
      <c r="AM383" s="2" t="s">
        <v>3781</v>
      </c>
    </row>
    <row r="384">
      <c r="A384" s="54">
        <v>46021.0</v>
      </c>
      <c r="B384" s="54">
        <v>46022.0</v>
      </c>
      <c r="C384" s="2" t="s">
        <v>145</v>
      </c>
      <c r="D384" s="2" t="s">
        <v>146</v>
      </c>
      <c r="E384" s="2" t="s">
        <v>303</v>
      </c>
      <c r="F384" s="53">
        <v>0.0</v>
      </c>
      <c r="G384" s="53">
        <v>0.0</v>
      </c>
      <c r="H384" s="53">
        <v>0.0</v>
      </c>
      <c r="I384" s="53">
        <v>0.0</v>
      </c>
      <c r="J384" s="53">
        <v>0.008186419942567571</v>
      </c>
      <c r="K384" s="2" t="s">
        <v>180</v>
      </c>
      <c r="L384" s="53">
        <v>1.0</v>
      </c>
      <c r="M384" s="2" t="s">
        <v>3659</v>
      </c>
      <c r="N384" s="2" t="s">
        <v>3360</v>
      </c>
      <c r="O384" s="55"/>
      <c r="AB384" s="2" t="s">
        <v>164</v>
      </c>
      <c r="AC384" s="2" t="s">
        <v>3361</v>
      </c>
      <c r="AD384" s="2" t="s">
        <v>3362</v>
      </c>
      <c r="AE384" s="2" t="s">
        <v>3363</v>
      </c>
      <c r="AF384" s="93"/>
      <c r="AG384" s="2" t="s">
        <v>3364</v>
      </c>
      <c r="AH384" s="2" t="s">
        <v>3365</v>
      </c>
      <c r="AI384" s="2">
        <v>0.0</v>
      </c>
      <c r="AJ384" s="94">
        <v>6.701747147606804E-5</v>
      </c>
      <c r="AK384" s="94">
        <v>0.0</v>
      </c>
      <c r="AL384" s="79"/>
      <c r="AM384" s="2" t="s">
        <v>3782</v>
      </c>
    </row>
    <row r="385">
      <c r="A385" s="54">
        <v>46021.0</v>
      </c>
      <c r="B385" s="54">
        <v>46022.0</v>
      </c>
      <c r="C385" s="2" t="s">
        <v>301</v>
      </c>
      <c r="D385" s="2" t="s">
        <v>146</v>
      </c>
      <c r="E385" s="2" t="s">
        <v>303</v>
      </c>
      <c r="F385" s="53">
        <v>0.125</v>
      </c>
      <c r="G385" s="53">
        <v>0.08333333333333333</v>
      </c>
      <c r="H385" s="53">
        <v>0.08</v>
      </c>
      <c r="I385" s="53">
        <v>0.06666666666666667</v>
      </c>
      <c r="J385" s="53">
        <v>0.04448144005622002</v>
      </c>
      <c r="K385" s="2" t="s">
        <v>303</v>
      </c>
      <c r="L385" s="53">
        <v>1.0</v>
      </c>
      <c r="M385" s="2" t="s">
        <v>3369</v>
      </c>
      <c r="N385" s="2" t="s">
        <v>3360</v>
      </c>
      <c r="O385" s="55"/>
      <c r="AB385" s="2" t="s">
        <v>164</v>
      </c>
      <c r="AC385" s="2" t="s">
        <v>3361</v>
      </c>
      <c r="AD385" s="2" t="s">
        <v>3362</v>
      </c>
      <c r="AE385" s="2" t="s">
        <v>3363</v>
      </c>
      <c r="AF385" s="93"/>
      <c r="AG385" s="2" t="s">
        <v>3364</v>
      </c>
      <c r="AH385" s="2" t="s">
        <v>3365</v>
      </c>
      <c r="AI385" s="2">
        <v>0.0</v>
      </c>
      <c r="AJ385" s="94">
        <v>0.0019785985094750947</v>
      </c>
      <c r="AK385" s="94">
        <v>0.0044444444444444444</v>
      </c>
      <c r="AL385" s="79"/>
      <c r="AM385" s="2" t="s">
        <v>3783</v>
      </c>
    </row>
    <row r="386">
      <c r="A386" s="54">
        <v>46022.0</v>
      </c>
      <c r="B386" s="54">
        <v>46023.0</v>
      </c>
      <c r="C386" s="2" t="s">
        <v>194</v>
      </c>
      <c r="D386" s="2" t="s">
        <v>146</v>
      </c>
      <c r="E386" s="2" t="s">
        <v>148</v>
      </c>
      <c r="F386" s="53">
        <v>0.0</v>
      </c>
      <c r="G386" s="53">
        <v>0.0</v>
      </c>
      <c r="H386" s="53">
        <v>0.08</v>
      </c>
      <c r="I386" s="53">
        <v>0.06666666666666667</v>
      </c>
      <c r="J386" s="53">
        <v>0.053748486744872266</v>
      </c>
      <c r="K386" s="2" t="s">
        <v>288</v>
      </c>
      <c r="L386" s="53">
        <v>0.5</v>
      </c>
      <c r="M386" s="2" t="s">
        <v>3369</v>
      </c>
      <c r="N386" s="2" t="s">
        <v>3360</v>
      </c>
      <c r="O386" s="55"/>
      <c r="AB386" s="2" t="s">
        <v>164</v>
      </c>
      <c r="AC386" s="2" t="s">
        <v>3361</v>
      </c>
      <c r="AD386" s="2" t="s">
        <v>3362</v>
      </c>
      <c r="AE386" s="2" t="s">
        <v>3363</v>
      </c>
      <c r="AF386" s="93"/>
      <c r="AG386" s="2" t="s">
        <v>3364</v>
      </c>
      <c r="AH386" s="2" t="s">
        <v>3365</v>
      </c>
      <c r="AI386" s="2">
        <v>0.0</v>
      </c>
      <c r="AJ386" s="94">
        <v>0.0028888998273637096</v>
      </c>
      <c r="AK386" s="94">
        <v>0.0044444444444444444</v>
      </c>
      <c r="AL386" s="79"/>
      <c r="AM386" s="2" t="s">
        <v>3784</v>
      </c>
    </row>
    <row r="387">
      <c r="A387" s="54">
        <v>46022.0</v>
      </c>
      <c r="B387" s="54">
        <v>46023.0</v>
      </c>
      <c r="C387" s="2" t="s">
        <v>229</v>
      </c>
      <c r="D387" s="2" t="s">
        <v>146</v>
      </c>
      <c r="E387" s="2" t="s">
        <v>148</v>
      </c>
      <c r="F387" s="53">
        <v>0.125</v>
      </c>
      <c r="G387" s="53">
        <v>0.08333333333333333</v>
      </c>
      <c r="H387" s="53">
        <v>0.04</v>
      </c>
      <c r="I387" s="53">
        <v>0.03333333333333333</v>
      </c>
      <c r="J387" s="53">
        <v>0.07154723618160466</v>
      </c>
      <c r="K387" s="2" t="s">
        <v>288</v>
      </c>
      <c r="L387" s="53">
        <v>0.375</v>
      </c>
      <c r="M387" s="2" t="s">
        <v>3369</v>
      </c>
      <c r="N387" s="2" t="s">
        <v>3360</v>
      </c>
      <c r="O387" s="55"/>
      <c r="AB387" s="2" t="s">
        <v>164</v>
      </c>
      <c r="AC387" s="2" t="s">
        <v>3361</v>
      </c>
      <c r="AD387" s="2" t="s">
        <v>3362</v>
      </c>
      <c r="AE387" s="2" t="s">
        <v>3363</v>
      </c>
      <c r="AF387" s="93"/>
      <c r="AG387" s="2" t="s">
        <v>3364</v>
      </c>
      <c r="AH387" s="2" t="s">
        <v>3365</v>
      </c>
      <c r="AI387" s="2">
        <v>0.0</v>
      </c>
      <c r="AJ387" s="94">
        <v>0.0051190070052263194</v>
      </c>
      <c r="AK387" s="94">
        <v>0.0011111111111111111</v>
      </c>
      <c r="AL387" s="79"/>
      <c r="AM387" s="2" t="s">
        <v>3785</v>
      </c>
    </row>
    <row r="388">
      <c r="A388" s="54">
        <v>46022.0</v>
      </c>
      <c r="B388" s="54">
        <v>46023.0</v>
      </c>
      <c r="C388" s="2" t="s">
        <v>145</v>
      </c>
      <c r="D388" s="2" t="s">
        <v>146</v>
      </c>
      <c r="E388" s="2" t="s">
        <v>148</v>
      </c>
      <c r="F388" s="53">
        <v>0.0</v>
      </c>
      <c r="G388" s="53">
        <v>0.0</v>
      </c>
      <c r="H388" s="53">
        <v>0.0</v>
      </c>
      <c r="I388" s="53">
        <v>0.0</v>
      </c>
      <c r="J388" s="53">
        <v>0.008108649902541681</v>
      </c>
      <c r="K388" s="2" t="s">
        <v>180</v>
      </c>
      <c r="L388" s="53">
        <v>1.0</v>
      </c>
      <c r="M388" s="2" t="s">
        <v>3659</v>
      </c>
      <c r="N388" s="2" t="s">
        <v>3360</v>
      </c>
      <c r="O388" s="55"/>
      <c r="AB388" s="2" t="s">
        <v>164</v>
      </c>
      <c r="AC388" s="2" t="s">
        <v>3361</v>
      </c>
      <c r="AD388" s="2" t="s">
        <v>3362</v>
      </c>
      <c r="AE388" s="2" t="s">
        <v>3363</v>
      </c>
      <c r="AF388" s="93"/>
      <c r="AG388" s="2" t="s">
        <v>3364</v>
      </c>
      <c r="AH388" s="2" t="s">
        <v>3365</v>
      </c>
      <c r="AI388" s="2">
        <v>0.0</v>
      </c>
      <c r="AJ388" s="94">
        <v>6.575020324198921E-5</v>
      </c>
      <c r="AK388" s="94">
        <v>0.0</v>
      </c>
      <c r="AL388" s="79"/>
      <c r="AM388" s="2" t="s">
        <v>3786</v>
      </c>
    </row>
    <row r="389">
      <c r="A389" s="54">
        <v>46022.0</v>
      </c>
      <c r="B389" s="54">
        <v>46023.0</v>
      </c>
      <c r="C389" s="2" t="s">
        <v>301</v>
      </c>
      <c r="D389" s="2" t="s">
        <v>146</v>
      </c>
      <c r="E389" s="2" t="s">
        <v>148</v>
      </c>
      <c r="F389" s="53">
        <v>0.0</v>
      </c>
      <c r="G389" s="53">
        <v>0.0</v>
      </c>
      <c r="H389" s="53">
        <v>0.0</v>
      </c>
      <c r="I389" s="53">
        <v>0.0</v>
      </c>
      <c r="J389" s="53">
        <v>0.00709003559223436</v>
      </c>
      <c r="K389" s="2" t="s">
        <v>303</v>
      </c>
      <c r="L389" s="53">
        <v>1.0</v>
      </c>
      <c r="M389" s="2" t="s">
        <v>3369</v>
      </c>
      <c r="N389" s="2" t="s">
        <v>3360</v>
      </c>
      <c r="O389" s="55"/>
      <c r="AB389" s="2" t="s">
        <v>164</v>
      </c>
      <c r="AC389" s="2" t="s">
        <v>3361</v>
      </c>
      <c r="AD389" s="2" t="s">
        <v>3362</v>
      </c>
      <c r="AE389" s="2" t="s">
        <v>3363</v>
      </c>
      <c r="AF389" s="93"/>
      <c r="AG389" s="2" t="s">
        <v>3364</v>
      </c>
      <c r="AH389" s="2" t="s">
        <v>3365</v>
      </c>
      <c r="AI389" s="2">
        <v>0.0</v>
      </c>
      <c r="AJ389" s="94">
        <v>5.0268604699150034E-5</v>
      </c>
      <c r="AK389" s="94">
        <v>0.0</v>
      </c>
      <c r="AL389" s="79"/>
      <c r="AM389" s="2" t="s">
        <v>3787</v>
      </c>
    </row>
    <row r="390">
      <c r="A390" s="54">
        <v>46023.0</v>
      </c>
      <c r="B390" s="54">
        <v>46024.0</v>
      </c>
      <c r="C390" s="2" t="s">
        <v>194</v>
      </c>
      <c r="D390" s="2" t="s">
        <v>146</v>
      </c>
      <c r="E390" s="2" t="s">
        <v>196</v>
      </c>
      <c r="F390" s="53">
        <v>0.125</v>
      </c>
      <c r="G390" s="53">
        <v>0.16666666666666666</v>
      </c>
      <c r="H390" s="53">
        <v>0.08</v>
      </c>
      <c r="I390" s="53">
        <v>0.13333333333333333</v>
      </c>
      <c r="J390" s="53">
        <v>0.08852341462275169</v>
      </c>
      <c r="K390" s="2" t="s">
        <v>288</v>
      </c>
      <c r="L390" s="53">
        <v>0.5</v>
      </c>
      <c r="M390" s="2" t="s">
        <v>3369</v>
      </c>
      <c r="N390" s="2" t="s">
        <v>3360</v>
      </c>
      <c r="O390" s="55"/>
      <c r="AB390" s="2" t="s">
        <v>164</v>
      </c>
      <c r="AC390" s="2" t="s">
        <v>3361</v>
      </c>
      <c r="AD390" s="2" t="s">
        <v>3362</v>
      </c>
      <c r="AE390" s="2" t="s">
        <v>3363</v>
      </c>
      <c r="AF390" s="93"/>
      <c r="AG390" s="2" t="s">
        <v>3364</v>
      </c>
      <c r="AH390" s="2" t="s">
        <v>3365</v>
      </c>
      <c r="AI390" s="2">
        <v>0.0</v>
      </c>
      <c r="AJ390" s="94">
        <v>0.007836394936471609</v>
      </c>
      <c r="AK390" s="94">
        <v>0.017777777777777778</v>
      </c>
      <c r="AL390" s="79"/>
      <c r="AM390" s="2" t="s">
        <v>3788</v>
      </c>
    </row>
    <row r="391">
      <c r="A391" s="54">
        <v>46023.0</v>
      </c>
      <c r="B391" s="54">
        <v>46024.0</v>
      </c>
      <c r="C391" s="2" t="s">
        <v>229</v>
      </c>
      <c r="D391" s="2" t="s">
        <v>146</v>
      </c>
      <c r="E391" s="2" t="s">
        <v>196</v>
      </c>
      <c r="F391" s="53">
        <v>0.25</v>
      </c>
      <c r="G391" s="53">
        <v>0.16666666666666666</v>
      </c>
      <c r="H391" s="53">
        <v>0.08</v>
      </c>
      <c r="I391" s="53">
        <v>0.06666666666666667</v>
      </c>
      <c r="J391" s="53">
        <v>0.10514306531571418</v>
      </c>
      <c r="K391" s="2" t="s">
        <v>288</v>
      </c>
      <c r="L391" s="53">
        <v>0.375</v>
      </c>
      <c r="M391" s="2" t="s">
        <v>3369</v>
      </c>
      <c r="N391" s="2" t="s">
        <v>3360</v>
      </c>
      <c r="O391" s="55"/>
      <c r="AB391" s="2" t="s">
        <v>164</v>
      </c>
      <c r="AC391" s="2" t="s">
        <v>3361</v>
      </c>
      <c r="AD391" s="2" t="s">
        <v>3362</v>
      </c>
      <c r="AE391" s="2" t="s">
        <v>3363</v>
      </c>
      <c r="AF391" s="93"/>
      <c r="AG391" s="2" t="s">
        <v>3364</v>
      </c>
      <c r="AH391" s="2" t="s">
        <v>3365</v>
      </c>
      <c r="AI391" s="2">
        <v>0.0</v>
      </c>
      <c r="AJ391" s="94">
        <v>0.01105506418398454</v>
      </c>
      <c r="AK391" s="94">
        <v>0.0044444444444444444</v>
      </c>
      <c r="AL391" s="79"/>
      <c r="AM391" s="2" t="s">
        <v>3789</v>
      </c>
    </row>
    <row r="392">
      <c r="A392" s="54">
        <v>46023.0</v>
      </c>
      <c r="B392" s="54">
        <v>46024.0</v>
      </c>
      <c r="C392" s="2" t="s">
        <v>145</v>
      </c>
      <c r="D392" s="2" t="s">
        <v>146</v>
      </c>
      <c r="E392" s="2" t="s">
        <v>196</v>
      </c>
      <c r="F392" s="53">
        <v>0.0</v>
      </c>
      <c r="G392" s="53">
        <v>0.0</v>
      </c>
      <c r="H392" s="53">
        <v>0.0</v>
      </c>
      <c r="I392" s="53">
        <v>0.03333333333333333</v>
      </c>
      <c r="J392" s="53">
        <v>0.01653758867981887</v>
      </c>
      <c r="K392" s="2" t="s">
        <v>180</v>
      </c>
      <c r="L392" s="53">
        <v>1.0</v>
      </c>
      <c r="M392" s="2" t="s">
        <v>3659</v>
      </c>
      <c r="N392" s="2" t="s">
        <v>3360</v>
      </c>
      <c r="O392" s="55"/>
      <c r="AB392" s="2" t="s">
        <v>164</v>
      </c>
      <c r="AC392" s="2" t="s">
        <v>3361</v>
      </c>
      <c r="AD392" s="2" t="s">
        <v>3362</v>
      </c>
      <c r="AE392" s="2" t="s">
        <v>3363</v>
      </c>
      <c r="AF392" s="93"/>
      <c r="AG392" s="2" t="s">
        <v>3364</v>
      </c>
      <c r="AH392" s="2" t="s">
        <v>3365</v>
      </c>
      <c r="AI392" s="2">
        <v>0.0</v>
      </c>
      <c r="AJ392" s="94">
        <v>2.7349183934287325E-4</v>
      </c>
      <c r="AK392" s="94">
        <v>0.0011111111111111111</v>
      </c>
      <c r="AL392" s="79"/>
      <c r="AM392" s="2" t="s">
        <v>3790</v>
      </c>
    </row>
    <row r="393">
      <c r="A393" s="54">
        <v>46023.0</v>
      </c>
      <c r="B393" s="54">
        <v>46024.0</v>
      </c>
      <c r="C393" s="2" t="s">
        <v>301</v>
      </c>
      <c r="D393" s="2" t="s">
        <v>146</v>
      </c>
      <c r="E393" s="2" t="s">
        <v>196</v>
      </c>
      <c r="F393" s="53">
        <v>0.0</v>
      </c>
      <c r="G393" s="53">
        <v>0.0</v>
      </c>
      <c r="H393" s="53">
        <v>0.0</v>
      </c>
      <c r="I393" s="53">
        <v>0.0</v>
      </c>
      <c r="J393" s="53">
        <v>0.007022803964387946</v>
      </c>
      <c r="K393" s="2" t="s">
        <v>303</v>
      </c>
      <c r="L393" s="53">
        <v>1.0</v>
      </c>
      <c r="M393" s="2" t="s">
        <v>3369</v>
      </c>
      <c r="N393" s="2" t="s">
        <v>3360</v>
      </c>
      <c r="O393" s="55"/>
      <c r="AB393" s="2" t="s">
        <v>164</v>
      </c>
      <c r="AC393" s="2" t="s">
        <v>3361</v>
      </c>
      <c r="AD393" s="2" t="s">
        <v>3362</v>
      </c>
      <c r="AE393" s="2" t="s">
        <v>3363</v>
      </c>
      <c r="AF393" s="93"/>
      <c r="AG393" s="2" t="s">
        <v>3364</v>
      </c>
      <c r="AH393" s="2" t="s">
        <v>3365</v>
      </c>
      <c r="AI393" s="2">
        <v>0.0</v>
      </c>
      <c r="AJ393" s="94">
        <v>4.9319775522223046E-5</v>
      </c>
      <c r="AK393" s="94">
        <v>0.0</v>
      </c>
      <c r="AL393" s="79"/>
      <c r="AM393" s="2" t="s">
        <v>3791</v>
      </c>
    </row>
    <row r="394">
      <c r="A394" s="54">
        <v>46024.0</v>
      </c>
      <c r="B394" s="54">
        <v>46025.0</v>
      </c>
      <c r="C394" s="2" t="s">
        <v>194</v>
      </c>
      <c r="D394" s="2" t="s">
        <v>146</v>
      </c>
      <c r="E394" s="2" t="s">
        <v>288</v>
      </c>
      <c r="F394" s="53">
        <v>0.25</v>
      </c>
      <c r="G394" s="53">
        <v>0.25</v>
      </c>
      <c r="H394" s="53">
        <v>0.12</v>
      </c>
      <c r="I394" s="53">
        <v>0.1</v>
      </c>
      <c r="J394" s="53">
        <v>0.1103597769545996</v>
      </c>
      <c r="K394" s="2" t="s">
        <v>288</v>
      </c>
      <c r="L394" s="53">
        <v>0.5</v>
      </c>
      <c r="M394" s="2" t="s">
        <v>3369</v>
      </c>
      <c r="N394" s="2" t="s">
        <v>3360</v>
      </c>
      <c r="O394" s="55"/>
      <c r="AB394" s="2" t="s">
        <v>164</v>
      </c>
      <c r="AC394" s="2" t="s">
        <v>3361</v>
      </c>
      <c r="AD394" s="2" t="s">
        <v>3362</v>
      </c>
      <c r="AE394" s="2" t="s">
        <v>3363</v>
      </c>
      <c r="AF394" s="93"/>
      <c r="AG394" s="2" t="s">
        <v>3364</v>
      </c>
      <c r="AH394" s="2" t="s">
        <v>3365</v>
      </c>
      <c r="AI394" s="2">
        <v>0.0</v>
      </c>
      <c r="AJ394" s="94">
        <v>0.012179280369468973</v>
      </c>
      <c r="AK394" s="94">
        <v>0.010000000000000002</v>
      </c>
      <c r="AL394" s="79"/>
      <c r="AM394" s="2" t="s">
        <v>3792</v>
      </c>
    </row>
    <row r="395">
      <c r="A395" s="54">
        <v>46024.0</v>
      </c>
      <c r="B395" s="54">
        <v>46025.0</v>
      </c>
      <c r="C395" s="2" t="s">
        <v>229</v>
      </c>
      <c r="D395" s="2" t="s">
        <v>146</v>
      </c>
      <c r="E395" s="2" t="s">
        <v>288</v>
      </c>
      <c r="F395" s="53">
        <v>0.375</v>
      </c>
      <c r="G395" s="53">
        <v>0.25</v>
      </c>
      <c r="H395" s="53">
        <v>0.12</v>
      </c>
      <c r="I395" s="53">
        <v>0.1</v>
      </c>
      <c r="J395" s="53">
        <v>0.12793656699812214</v>
      </c>
      <c r="K395" s="2" t="s">
        <v>288</v>
      </c>
      <c r="L395" s="53">
        <v>0.375</v>
      </c>
      <c r="M395" s="2" t="s">
        <v>3369</v>
      </c>
      <c r="N395" s="2" t="s">
        <v>3360</v>
      </c>
      <c r="O395" s="55"/>
      <c r="AB395" s="2" t="s">
        <v>164</v>
      </c>
      <c r="AC395" s="2" t="s">
        <v>3361</v>
      </c>
      <c r="AD395" s="2" t="s">
        <v>3362</v>
      </c>
      <c r="AE395" s="2" t="s">
        <v>3363</v>
      </c>
      <c r="AF395" s="93"/>
      <c r="AG395" s="2" t="s">
        <v>3364</v>
      </c>
      <c r="AH395" s="2" t="s">
        <v>3365</v>
      </c>
      <c r="AI395" s="2">
        <v>0.0</v>
      </c>
      <c r="AJ395" s="94">
        <v>0.016367765175264996</v>
      </c>
      <c r="AK395" s="94">
        <v>0.010000000000000002</v>
      </c>
      <c r="AL395" s="79"/>
      <c r="AM395" s="2" t="s">
        <v>3793</v>
      </c>
    </row>
    <row r="396">
      <c r="A396" s="54">
        <v>46024.0</v>
      </c>
      <c r="B396" s="54">
        <v>46025.0</v>
      </c>
      <c r="C396" s="2" t="s">
        <v>145</v>
      </c>
      <c r="D396" s="2" t="s">
        <v>146</v>
      </c>
      <c r="E396" s="2" t="s">
        <v>288</v>
      </c>
      <c r="F396" s="53">
        <v>0.0</v>
      </c>
      <c r="G396" s="53">
        <v>0.0</v>
      </c>
      <c r="H396" s="53">
        <v>0.04</v>
      </c>
      <c r="I396" s="53">
        <v>0.03333333333333333</v>
      </c>
      <c r="J396" s="53">
        <v>0.022538877543476665</v>
      </c>
      <c r="K396" s="2" t="s">
        <v>180</v>
      </c>
      <c r="L396" s="53">
        <v>1.0</v>
      </c>
      <c r="M396" s="2" t="s">
        <v>3659</v>
      </c>
      <c r="N396" s="2" t="s">
        <v>3360</v>
      </c>
      <c r="O396" s="55"/>
      <c r="AB396" s="2" t="s">
        <v>164</v>
      </c>
      <c r="AC396" s="2" t="s">
        <v>3361</v>
      </c>
      <c r="AD396" s="2" t="s">
        <v>3362</v>
      </c>
      <c r="AE396" s="2" t="s">
        <v>3363</v>
      </c>
      <c r="AF396" s="93"/>
      <c r="AG396" s="2" t="s">
        <v>3364</v>
      </c>
      <c r="AH396" s="2" t="s">
        <v>3365</v>
      </c>
      <c r="AI396" s="2">
        <v>0.0</v>
      </c>
      <c r="AJ396" s="94">
        <v>5.080010009198367E-4</v>
      </c>
      <c r="AK396" s="94">
        <v>0.0011111111111111111</v>
      </c>
      <c r="AL396" s="79"/>
      <c r="AM396" s="2" t="s">
        <v>3794</v>
      </c>
    </row>
    <row r="397">
      <c r="A397" s="54">
        <v>46024.0</v>
      </c>
      <c r="B397" s="54">
        <v>46025.0</v>
      </c>
      <c r="C397" s="2" t="s">
        <v>301</v>
      </c>
      <c r="D397" s="2" t="s">
        <v>146</v>
      </c>
      <c r="E397" s="2" t="s">
        <v>288</v>
      </c>
      <c r="F397" s="53">
        <v>0.0</v>
      </c>
      <c r="G397" s="53">
        <v>0.0</v>
      </c>
      <c r="H397" s="53">
        <v>0.0</v>
      </c>
      <c r="I397" s="53">
        <v>0.0</v>
      </c>
      <c r="J397" s="53">
        <v>0.006956330214494379</v>
      </c>
      <c r="K397" s="2" t="s">
        <v>303</v>
      </c>
      <c r="L397" s="53">
        <v>1.0</v>
      </c>
      <c r="M397" s="2" t="s">
        <v>3369</v>
      </c>
      <c r="N397" s="2" t="s">
        <v>3360</v>
      </c>
      <c r="O397" s="55"/>
      <c r="AB397" s="2" t="s">
        <v>164</v>
      </c>
      <c r="AC397" s="2" t="s">
        <v>3361</v>
      </c>
      <c r="AD397" s="2" t="s">
        <v>3362</v>
      </c>
      <c r="AE397" s="2" t="s">
        <v>3363</v>
      </c>
      <c r="AF397" s="93"/>
      <c r="AG397" s="2" t="s">
        <v>3364</v>
      </c>
      <c r="AH397" s="2" t="s">
        <v>3365</v>
      </c>
      <c r="AI397" s="2">
        <v>0.0</v>
      </c>
      <c r="AJ397" s="94">
        <v>4.8390530053087416E-5</v>
      </c>
      <c r="AK397" s="94">
        <v>0.0</v>
      </c>
      <c r="AL397" s="79"/>
      <c r="AM397" s="2" t="s">
        <v>3795</v>
      </c>
    </row>
    <row r="398">
      <c r="A398" s="54">
        <v>46025.0</v>
      </c>
      <c r="B398" s="54">
        <v>46026.0</v>
      </c>
      <c r="C398" s="2" t="s">
        <v>194</v>
      </c>
      <c r="D398" s="2" t="s">
        <v>146</v>
      </c>
      <c r="E398" s="2" t="s">
        <v>256</v>
      </c>
      <c r="F398" s="53">
        <v>0.0</v>
      </c>
      <c r="G398" s="53">
        <v>0.0</v>
      </c>
      <c r="H398" s="53">
        <v>0.0</v>
      </c>
      <c r="I398" s="53">
        <v>0.0</v>
      </c>
      <c r="J398" s="53">
        <v>0.030787878613874175</v>
      </c>
      <c r="K398" s="2" t="s">
        <v>288</v>
      </c>
      <c r="L398" s="53">
        <v>0.5</v>
      </c>
      <c r="M398" s="2" t="s">
        <v>3369</v>
      </c>
      <c r="N398" s="2" t="s">
        <v>3360</v>
      </c>
      <c r="O398" s="55"/>
      <c r="AB398" s="2" t="s">
        <v>164</v>
      </c>
      <c r="AC398" s="2" t="s">
        <v>3361</v>
      </c>
      <c r="AD398" s="2" t="s">
        <v>3362</v>
      </c>
      <c r="AE398" s="2" t="s">
        <v>3363</v>
      </c>
      <c r="AF398" s="93"/>
      <c r="AG398" s="2" t="s">
        <v>3364</v>
      </c>
      <c r="AH398" s="2" t="s">
        <v>3365</v>
      </c>
      <c r="AI398" s="2">
        <v>0.0</v>
      </c>
      <c r="AJ398" s="94">
        <v>9.478934695426507E-4</v>
      </c>
      <c r="AK398" s="94">
        <v>0.0</v>
      </c>
      <c r="AL398" s="79"/>
      <c r="AM398" s="2" t="s">
        <v>3796</v>
      </c>
    </row>
    <row r="399">
      <c r="A399" s="54">
        <v>46025.0</v>
      </c>
      <c r="B399" s="54">
        <v>46026.0</v>
      </c>
      <c r="C399" s="2" t="s">
        <v>229</v>
      </c>
      <c r="D399" s="2" t="s">
        <v>146</v>
      </c>
      <c r="E399" s="2" t="s">
        <v>256</v>
      </c>
      <c r="F399" s="53">
        <v>0.0</v>
      </c>
      <c r="G399" s="53">
        <v>0.0</v>
      </c>
      <c r="H399" s="53">
        <v>0.0</v>
      </c>
      <c r="I399" s="53">
        <v>0.0</v>
      </c>
      <c r="J399" s="53">
        <v>0.04388941625319178</v>
      </c>
      <c r="K399" s="2" t="s">
        <v>288</v>
      </c>
      <c r="L399" s="53">
        <v>0.375</v>
      </c>
      <c r="M399" s="2" t="s">
        <v>3369</v>
      </c>
      <c r="N399" s="2" t="s">
        <v>3360</v>
      </c>
      <c r="O399" s="55"/>
      <c r="AB399" s="2" t="s">
        <v>164</v>
      </c>
      <c r="AC399" s="2" t="s">
        <v>3361</v>
      </c>
      <c r="AD399" s="2" t="s">
        <v>3362</v>
      </c>
      <c r="AE399" s="2" t="s">
        <v>3363</v>
      </c>
      <c r="AF399" s="93"/>
      <c r="AG399" s="2" t="s">
        <v>3364</v>
      </c>
      <c r="AH399" s="2" t="s">
        <v>3365</v>
      </c>
      <c r="AI399" s="2">
        <v>0.0</v>
      </c>
      <c r="AJ399" s="94">
        <v>0.001926280859045935</v>
      </c>
      <c r="AK399" s="94">
        <v>0.0</v>
      </c>
      <c r="AL399" s="79"/>
      <c r="AM399" s="2" t="s">
        <v>3797</v>
      </c>
    </row>
    <row r="400">
      <c r="A400" s="54">
        <v>46025.0</v>
      </c>
      <c r="B400" s="54">
        <v>46026.0</v>
      </c>
      <c r="C400" s="2" t="s">
        <v>145</v>
      </c>
      <c r="D400" s="2" t="s">
        <v>146</v>
      </c>
      <c r="E400" s="2" t="s">
        <v>256</v>
      </c>
      <c r="F400" s="53">
        <v>0.0</v>
      </c>
      <c r="G400" s="53">
        <v>0.0</v>
      </c>
      <c r="H400" s="53">
        <v>0.0</v>
      </c>
      <c r="I400" s="53">
        <v>0.0</v>
      </c>
      <c r="J400" s="53">
        <v>0.007880565757197045</v>
      </c>
      <c r="K400" s="2" t="s">
        <v>180</v>
      </c>
      <c r="L400" s="53">
        <v>1.0</v>
      </c>
      <c r="M400" s="2" t="s">
        <v>3369</v>
      </c>
      <c r="N400" s="2" t="s">
        <v>3360</v>
      </c>
      <c r="O400" s="55"/>
      <c r="AB400" s="2" t="s">
        <v>164</v>
      </c>
      <c r="AC400" s="2" t="s">
        <v>3361</v>
      </c>
      <c r="AD400" s="2" t="s">
        <v>3362</v>
      </c>
      <c r="AE400" s="2" t="s">
        <v>3363</v>
      </c>
      <c r="AF400" s="93"/>
      <c r="AG400" s="2" t="s">
        <v>3364</v>
      </c>
      <c r="AH400" s="2" t="s">
        <v>3365</v>
      </c>
      <c r="AI400" s="2">
        <v>0.0</v>
      </c>
      <c r="AJ400" s="94">
        <v>6.210331665350664E-5</v>
      </c>
      <c r="AK400" s="94">
        <v>0.0</v>
      </c>
      <c r="AL400" s="79"/>
      <c r="AM400" s="2" t="s">
        <v>3798</v>
      </c>
    </row>
    <row r="401">
      <c r="A401" s="54">
        <v>46025.0</v>
      </c>
      <c r="B401" s="54">
        <v>46026.0</v>
      </c>
      <c r="C401" s="2" t="s">
        <v>301</v>
      </c>
      <c r="D401" s="2" t="s">
        <v>146</v>
      </c>
      <c r="E401" s="2" t="s">
        <v>256</v>
      </c>
      <c r="F401" s="53">
        <v>0.0</v>
      </c>
      <c r="G401" s="53">
        <v>0.0</v>
      </c>
      <c r="H401" s="53">
        <v>0.04</v>
      </c>
      <c r="I401" s="53">
        <v>0.03225806451612903</v>
      </c>
      <c r="J401" s="53">
        <v>0.02053114495862069</v>
      </c>
      <c r="K401" s="2" t="s">
        <v>303</v>
      </c>
      <c r="L401" s="53">
        <v>1.0</v>
      </c>
      <c r="M401" s="2" t="s">
        <v>3369</v>
      </c>
      <c r="N401" s="2" t="s">
        <v>3360</v>
      </c>
      <c r="O401" s="55"/>
      <c r="AB401" s="2" t="s">
        <v>164</v>
      </c>
      <c r="AC401" s="2" t="s">
        <v>3361</v>
      </c>
      <c r="AD401" s="2" t="s">
        <v>3362</v>
      </c>
      <c r="AE401" s="2" t="s">
        <v>3363</v>
      </c>
      <c r="AF401" s="93"/>
      <c r="AG401" s="2" t="s">
        <v>3364</v>
      </c>
      <c r="AH401" s="2" t="s">
        <v>3365</v>
      </c>
      <c r="AI401" s="2">
        <v>0.0</v>
      </c>
      <c r="AJ401" s="94">
        <v>4.2152791331189583E-4</v>
      </c>
      <c r="AK401" s="94">
        <v>0.0010405827263267429</v>
      </c>
      <c r="AL401" s="79"/>
      <c r="AM401" s="2" t="s">
        <v>3799</v>
      </c>
    </row>
    <row r="402">
      <c r="A402" s="54">
        <v>46026.0</v>
      </c>
      <c r="B402" s="54">
        <v>46027.0</v>
      </c>
      <c r="C402" s="2" t="s">
        <v>194</v>
      </c>
      <c r="D402" s="2" t="s">
        <v>146</v>
      </c>
      <c r="E402" s="2" t="s">
        <v>180</v>
      </c>
      <c r="F402" s="53">
        <v>0.0</v>
      </c>
      <c r="G402" s="53">
        <v>0.0</v>
      </c>
      <c r="H402" s="53">
        <v>0.0</v>
      </c>
      <c r="I402" s="53">
        <v>0.03225806451612903</v>
      </c>
      <c r="J402" s="53">
        <v>0.03803597500824351</v>
      </c>
      <c r="K402" s="2" t="s">
        <v>288</v>
      </c>
      <c r="L402" s="53">
        <v>0.5</v>
      </c>
      <c r="M402" s="2" t="s">
        <v>3369</v>
      </c>
      <c r="N402" s="2" t="s">
        <v>3360</v>
      </c>
      <c r="O402" s="55"/>
      <c r="AB402" s="2" t="s">
        <v>164</v>
      </c>
      <c r="AC402" s="2" t="s">
        <v>3361</v>
      </c>
      <c r="AD402" s="2" t="s">
        <v>3362</v>
      </c>
      <c r="AE402" s="2" t="s">
        <v>3363</v>
      </c>
      <c r="AF402" s="93"/>
      <c r="AG402" s="2" t="s">
        <v>3364</v>
      </c>
      <c r="AH402" s="2" t="s">
        <v>3365</v>
      </c>
      <c r="AI402" s="2">
        <v>0.0</v>
      </c>
      <c r="AJ402" s="94">
        <v>0.0014467353948277248</v>
      </c>
      <c r="AK402" s="94">
        <v>0.0010405827263267429</v>
      </c>
      <c r="AL402" s="79"/>
      <c r="AM402" s="2" t="s">
        <v>3800</v>
      </c>
    </row>
    <row r="403">
      <c r="A403" s="54">
        <v>46026.0</v>
      </c>
      <c r="B403" s="54">
        <v>46027.0</v>
      </c>
      <c r="C403" s="2" t="s">
        <v>229</v>
      </c>
      <c r="D403" s="2" t="s">
        <v>146</v>
      </c>
      <c r="E403" s="2" t="s">
        <v>180</v>
      </c>
      <c r="F403" s="53">
        <v>0.0</v>
      </c>
      <c r="G403" s="53">
        <v>0.08333333333333333</v>
      </c>
      <c r="H403" s="53">
        <v>0.08</v>
      </c>
      <c r="I403" s="53">
        <v>0.0967741935483871</v>
      </c>
      <c r="J403" s="53">
        <v>0.07872582564018718</v>
      </c>
      <c r="K403" s="2" t="s">
        <v>288</v>
      </c>
      <c r="L403" s="53">
        <v>0.375</v>
      </c>
      <c r="M403" s="2" t="s">
        <v>3369</v>
      </c>
      <c r="N403" s="2" t="s">
        <v>3360</v>
      </c>
      <c r="O403" s="55"/>
      <c r="AB403" s="2" t="s">
        <v>164</v>
      </c>
      <c r="AC403" s="2" t="s">
        <v>3361</v>
      </c>
      <c r="AD403" s="2" t="s">
        <v>3362</v>
      </c>
      <c r="AE403" s="2" t="s">
        <v>3363</v>
      </c>
      <c r="AF403" s="93"/>
      <c r="AG403" s="2" t="s">
        <v>3364</v>
      </c>
      <c r="AH403" s="2" t="s">
        <v>3365</v>
      </c>
      <c r="AI403" s="2">
        <v>0.0</v>
      </c>
      <c r="AJ403" s="94">
        <v>0.006197755622729153</v>
      </c>
      <c r="AK403" s="94">
        <v>0.009365244536940686</v>
      </c>
      <c r="AL403" s="79"/>
      <c r="AM403" s="2" t="s">
        <v>3801</v>
      </c>
    </row>
    <row r="404">
      <c r="A404" s="54">
        <v>46026.0</v>
      </c>
      <c r="B404" s="54">
        <v>46027.0</v>
      </c>
      <c r="C404" s="2" t="s">
        <v>145</v>
      </c>
      <c r="D404" s="2" t="s">
        <v>146</v>
      </c>
      <c r="E404" s="2" t="s">
        <v>180</v>
      </c>
      <c r="F404" s="53">
        <v>0.125</v>
      </c>
      <c r="G404" s="53">
        <v>0.08333333333333333</v>
      </c>
      <c r="H404" s="53">
        <v>0.04</v>
      </c>
      <c r="I404" s="53">
        <v>0.03225806451612903</v>
      </c>
      <c r="J404" s="53">
        <v>0.03385535140182624</v>
      </c>
      <c r="K404" s="2" t="s">
        <v>180</v>
      </c>
      <c r="L404" s="53">
        <v>1.0</v>
      </c>
      <c r="M404" s="2" t="s">
        <v>3369</v>
      </c>
      <c r="N404" s="2" t="s">
        <v>3360</v>
      </c>
      <c r="O404" s="55"/>
      <c r="AB404" s="2" t="s">
        <v>164</v>
      </c>
      <c r="AC404" s="2" t="s">
        <v>3361</v>
      </c>
      <c r="AD404" s="2" t="s">
        <v>3362</v>
      </c>
      <c r="AE404" s="2" t="s">
        <v>3363</v>
      </c>
      <c r="AF404" s="93"/>
      <c r="AG404" s="2" t="s">
        <v>3364</v>
      </c>
      <c r="AH404" s="2" t="s">
        <v>3365</v>
      </c>
      <c r="AI404" s="2">
        <v>0.0</v>
      </c>
      <c r="AJ404" s="94">
        <v>0.0011461848185411378</v>
      </c>
      <c r="AK404" s="94">
        <v>0.0010405827263267429</v>
      </c>
      <c r="AL404" s="79"/>
      <c r="AM404" s="2" t="s">
        <v>3802</v>
      </c>
    </row>
    <row r="405">
      <c r="A405" s="54">
        <v>46026.0</v>
      </c>
      <c r="B405" s="54">
        <v>46027.0</v>
      </c>
      <c r="C405" s="2" t="s">
        <v>301</v>
      </c>
      <c r="D405" s="2" t="s">
        <v>146</v>
      </c>
      <c r="E405" s="2" t="s">
        <v>180</v>
      </c>
      <c r="F405" s="53">
        <v>0.0</v>
      </c>
      <c r="G405" s="53">
        <v>0.0</v>
      </c>
      <c r="H405" s="53">
        <v>0.0</v>
      </c>
      <c r="I405" s="53">
        <v>0.0</v>
      </c>
      <c r="J405" s="53">
        <v>0.006825613327350385</v>
      </c>
      <c r="K405" s="2" t="s">
        <v>303</v>
      </c>
      <c r="L405" s="53">
        <v>1.0</v>
      </c>
      <c r="M405" s="2" t="s">
        <v>3369</v>
      </c>
      <c r="N405" s="2" t="s">
        <v>3360</v>
      </c>
      <c r="O405" s="55"/>
      <c r="AB405" s="2" t="s">
        <v>164</v>
      </c>
      <c r="AC405" s="2" t="s">
        <v>3361</v>
      </c>
      <c r="AD405" s="2" t="s">
        <v>3362</v>
      </c>
      <c r="AE405" s="2" t="s">
        <v>3363</v>
      </c>
      <c r="AF405" s="93"/>
      <c r="AG405" s="2" t="s">
        <v>3364</v>
      </c>
      <c r="AH405" s="2" t="s">
        <v>3365</v>
      </c>
      <c r="AI405" s="2">
        <v>0.0</v>
      </c>
      <c r="AJ405" s="94">
        <v>4.6588997294503194E-5</v>
      </c>
      <c r="AK405" s="94">
        <v>0.0</v>
      </c>
      <c r="AL405" s="79"/>
      <c r="AM405" s="2" t="s">
        <v>3803</v>
      </c>
    </row>
    <row r="406">
      <c r="A406" s="54">
        <v>46027.0</v>
      </c>
      <c r="B406" s="54">
        <v>46028.0</v>
      </c>
      <c r="C406" s="2" t="s">
        <v>194</v>
      </c>
      <c r="D406" s="2" t="s">
        <v>146</v>
      </c>
      <c r="E406" s="2" t="s">
        <v>208</v>
      </c>
      <c r="F406" s="53">
        <v>0.125</v>
      </c>
      <c r="G406" s="53">
        <v>0.08333333333333333</v>
      </c>
      <c r="H406" s="53">
        <v>0.04</v>
      </c>
      <c r="I406" s="53">
        <v>0.0967741935483871</v>
      </c>
      <c r="J406" s="53">
        <v>0.06880308379406914</v>
      </c>
      <c r="K406" s="2" t="s">
        <v>288</v>
      </c>
      <c r="L406" s="53">
        <v>0.5</v>
      </c>
      <c r="M406" s="2" t="s">
        <v>3369</v>
      </c>
      <c r="N406" s="2" t="s">
        <v>3360</v>
      </c>
      <c r="O406" s="55"/>
      <c r="AB406" s="2" t="s">
        <v>164</v>
      </c>
      <c r="AC406" s="2" t="s">
        <v>3361</v>
      </c>
      <c r="AD406" s="2" t="s">
        <v>3362</v>
      </c>
      <c r="AE406" s="2" t="s">
        <v>3363</v>
      </c>
      <c r="AF406" s="93"/>
      <c r="AG406" s="2" t="s">
        <v>3364</v>
      </c>
      <c r="AH406" s="2" t="s">
        <v>3365</v>
      </c>
      <c r="AI406" s="2">
        <v>0.0</v>
      </c>
      <c r="AJ406" s="94">
        <v>0.0047338643395737</v>
      </c>
      <c r="AK406" s="94">
        <v>0.009365244536940686</v>
      </c>
      <c r="AL406" s="79"/>
      <c r="AM406" s="2" t="s">
        <v>3804</v>
      </c>
    </row>
    <row r="407">
      <c r="A407" s="54">
        <v>46027.0</v>
      </c>
      <c r="B407" s="54">
        <v>46028.0</v>
      </c>
      <c r="C407" s="2" t="s">
        <v>229</v>
      </c>
      <c r="D407" s="2" t="s">
        <v>146</v>
      </c>
      <c r="E407" s="2" t="s">
        <v>208</v>
      </c>
      <c r="F407" s="53">
        <v>0.125</v>
      </c>
      <c r="G407" s="53">
        <v>0.08333333333333333</v>
      </c>
      <c r="H407" s="53">
        <v>0.16</v>
      </c>
      <c r="I407" s="53">
        <v>0.16129032258064516</v>
      </c>
      <c r="J407" s="53">
        <v>0.12013738633921825</v>
      </c>
      <c r="K407" s="2" t="s">
        <v>288</v>
      </c>
      <c r="L407" s="53">
        <v>0.375</v>
      </c>
      <c r="M407" s="2" t="s">
        <v>3369</v>
      </c>
      <c r="N407" s="2" t="s">
        <v>3360</v>
      </c>
      <c r="O407" s="55"/>
      <c r="AB407" s="2" t="s">
        <v>164</v>
      </c>
      <c r="AC407" s="2" t="s">
        <v>3361</v>
      </c>
      <c r="AD407" s="2" t="s">
        <v>3362</v>
      </c>
      <c r="AE407" s="2" t="s">
        <v>3363</v>
      </c>
      <c r="AF407" s="93"/>
      <c r="AG407" s="2" t="s">
        <v>3364</v>
      </c>
      <c r="AH407" s="2" t="s">
        <v>3365</v>
      </c>
      <c r="AI407" s="2">
        <v>0.0</v>
      </c>
      <c r="AJ407" s="94">
        <v>0.014432991596418584</v>
      </c>
      <c r="AK407" s="94">
        <v>0.026014568158168574</v>
      </c>
      <c r="AL407" s="79"/>
      <c r="AM407" s="2" t="s">
        <v>3805</v>
      </c>
    </row>
    <row r="408">
      <c r="A408" s="54">
        <v>46027.0</v>
      </c>
      <c r="B408" s="54">
        <v>46028.0</v>
      </c>
      <c r="C408" s="2" t="s">
        <v>145</v>
      </c>
      <c r="D408" s="2" t="s">
        <v>146</v>
      </c>
      <c r="E408" s="2" t="s">
        <v>208</v>
      </c>
      <c r="F408" s="53">
        <v>0.0</v>
      </c>
      <c r="G408" s="53">
        <v>0.0</v>
      </c>
      <c r="H408" s="53">
        <v>0.0</v>
      </c>
      <c r="I408" s="53">
        <v>0.03225806451612903</v>
      </c>
      <c r="J408" s="53">
        <v>0.015271220514488159</v>
      </c>
      <c r="K408" s="2" t="s">
        <v>180</v>
      </c>
      <c r="L408" s="53">
        <v>1.0</v>
      </c>
      <c r="M408" s="2" t="s">
        <v>3369</v>
      </c>
      <c r="N408" s="2" t="s">
        <v>3360</v>
      </c>
      <c r="O408" s="55"/>
      <c r="AB408" s="2" t="s">
        <v>164</v>
      </c>
      <c r="AC408" s="2" t="s">
        <v>3361</v>
      </c>
      <c r="AD408" s="2" t="s">
        <v>3362</v>
      </c>
      <c r="AE408" s="2" t="s">
        <v>3363</v>
      </c>
      <c r="AF408" s="93"/>
      <c r="AG408" s="2" t="s">
        <v>3364</v>
      </c>
      <c r="AH408" s="2" t="s">
        <v>3365</v>
      </c>
      <c r="AI408" s="2">
        <v>0.0</v>
      </c>
      <c r="AJ408" s="94">
        <v>2.3321017600212398E-4</v>
      </c>
      <c r="AK408" s="94">
        <v>0.0010405827263267429</v>
      </c>
      <c r="AL408" s="79"/>
      <c r="AM408" s="2" t="s">
        <v>3806</v>
      </c>
    </row>
    <row r="409">
      <c r="A409" s="54">
        <v>46027.0</v>
      </c>
      <c r="B409" s="54">
        <v>46028.0</v>
      </c>
      <c r="C409" s="2" t="s">
        <v>301</v>
      </c>
      <c r="D409" s="2" t="s">
        <v>146</v>
      </c>
      <c r="E409" s="2" t="s">
        <v>208</v>
      </c>
      <c r="F409" s="53">
        <v>0.0</v>
      </c>
      <c r="G409" s="53">
        <v>0.0</v>
      </c>
      <c r="H409" s="53">
        <v>0.0</v>
      </c>
      <c r="I409" s="53">
        <v>0.0</v>
      </c>
      <c r="J409" s="53">
        <v>0.00676134916919699</v>
      </c>
      <c r="K409" s="2" t="s">
        <v>303</v>
      </c>
      <c r="L409" s="53">
        <v>1.0</v>
      </c>
      <c r="M409" s="2" t="s">
        <v>3369</v>
      </c>
      <c r="N409" s="2" t="s">
        <v>3360</v>
      </c>
      <c r="O409" s="55"/>
      <c r="AB409" s="2" t="s">
        <v>164</v>
      </c>
      <c r="AC409" s="2" t="s">
        <v>3361</v>
      </c>
      <c r="AD409" s="2" t="s">
        <v>3362</v>
      </c>
      <c r="AE409" s="2" t="s">
        <v>3363</v>
      </c>
      <c r="AF409" s="93"/>
      <c r="AG409" s="2" t="s">
        <v>3364</v>
      </c>
      <c r="AH409" s="2" t="s">
        <v>3365</v>
      </c>
      <c r="AI409" s="2">
        <v>0.0</v>
      </c>
      <c r="AJ409" s="94">
        <v>4.571584258780082E-5</v>
      </c>
      <c r="AK409" s="94">
        <v>0.0</v>
      </c>
      <c r="AL409" s="79"/>
      <c r="AM409" s="2" t="s">
        <v>3807</v>
      </c>
    </row>
    <row r="410">
      <c r="A410" s="54">
        <v>46028.0</v>
      </c>
      <c r="B410" s="54">
        <v>46029.0</v>
      </c>
      <c r="C410" s="2" t="s">
        <v>194</v>
      </c>
      <c r="D410" s="2" t="s">
        <v>146</v>
      </c>
      <c r="E410" s="2" t="s">
        <v>303</v>
      </c>
      <c r="F410" s="53">
        <v>0.0</v>
      </c>
      <c r="G410" s="53">
        <v>0.08333333333333333</v>
      </c>
      <c r="H410" s="53">
        <v>0.04</v>
      </c>
      <c r="I410" s="53">
        <v>0.03225806451612903</v>
      </c>
      <c r="J410" s="53">
        <v>0.048776457508234145</v>
      </c>
      <c r="K410" s="2" t="s">
        <v>288</v>
      </c>
      <c r="L410" s="53">
        <v>0.5</v>
      </c>
      <c r="M410" s="2" t="s">
        <v>3369</v>
      </c>
      <c r="N410" s="2" t="s">
        <v>3360</v>
      </c>
      <c r="O410" s="55"/>
      <c r="AB410" s="2" t="s">
        <v>164</v>
      </c>
      <c r="AC410" s="2" t="s">
        <v>3361</v>
      </c>
      <c r="AD410" s="2" t="s">
        <v>3362</v>
      </c>
      <c r="AE410" s="2" t="s">
        <v>3363</v>
      </c>
      <c r="AF410" s="93"/>
      <c r="AG410" s="2" t="s">
        <v>3364</v>
      </c>
      <c r="AH410" s="2" t="s">
        <v>3365</v>
      </c>
      <c r="AI410" s="2">
        <v>0.0</v>
      </c>
      <c r="AJ410" s="94">
        <v>0.002379142807052571</v>
      </c>
      <c r="AK410" s="94">
        <v>0.0010405827263267429</v>
      </c>
      <c r="AL410" s="79"/>
      <c r="AM410" s="2" t="s">
        <v>3808</v>
      </c>
    </row>
    <row r="411">
      <c r="A411" s="54">
        <v>46028.0</v>
      </c>
      <c r="B411" s="54">
        <v>46029.0</v>
      </c>
      <c r="C411" s="2" t="s">
        <v>229</v>
      </c>
      <c r="D411" s="2" t="s">
        <v>146</v>
      </c>
      <c r="E411" s="2" t="s">
        <v>303</v>
      </c>
      <c r="F411" s="53">
        <v>0.125</v>
      </c>
      <c r="G411" s="53">
        <v>0.08333333333333333</v>
      </c>
      <c r="H411" s="53">
        <v>0.08</v>
      </c>
      <c r="I411" s="53">
        <v>0.06451612903225806</v>
      </c>
      <c r="J411" s="53">
        <v>0.07642405293406586</v>
      </c>
      <c r="K411" s="2" t="s">
        <v>288</v>
      </c>
      <c r="L411" s="53">
        <v>0.375</v>
      </c>
      <c r="M411" s="2" t="s">
        <v>3369</v>
      </c>
      <c r="N411" s="2" t="s">
        <v>3360</v>
      </c>
      <c r="O411" s="55"/>
      <c r="AB411" s="2" t="s">
        <v>153</v>
      </c>
      <c r="AC411" s="2" t="s">
        <v>3633</v>
      </c>
      <c r="AD411" s="2" t="s">
        <v>3362</v>
      </c>
      <c r="AE411" s="2" t="s">
        <v>3363</v>
      </c>
      <c r="AF411" s="93"/>
      <c r="AG411" s="2" t="s">
        <v>3364</v>
      </c>
      <c r="AH411" s="2" t="s">
        <v>3365</v>
      </c>
      <c r="AI411" s="2">
        <v>1.0</v>
      </c>
      <c r="AJ411" s="94">
        <v>0.8529925299987372</v>
      </c>
      <c r="AK411" s="94">
        <v>0.8751300728407909</v>
      </c>
      <c r="AL411" s="79"/>
      <c r="AM411" s="2" t="s">
        <v>3809</v>
      </c>
    </row>
    <row r="412">
      <c r="A412" s="54">
        <v>46028.0</v>
      </c>
      <c r="B412" s="54">
        <v>46029.0</v>
      </c>
      <c r="C412" s="2" t="s">
        <v>145</v>
      </c>
      <c r="D412" s="2" t="s">
        <v>146</v>
      </c>
      <c r="E412" s="2" t="s">
        <v>303</v>
      </c>
      <c r="F412" s="53">
        <v>0.0</v>
      </c>
      <c r="G412" s="53">
        <v>0.0</v>
      </c>
      <c r="H412" s="53">
        <v>0.0</v>
      </c>
      <c r="I412" s="53">
        <v>0.0</v>
      </c>
      <c r="J412" s="53">
        <v>0.007660063395769354</v>
      </c>
      <c r="K412" s="2" t="s">
        <v>180</v>
      </c>
      <c r="L412" s="53">
        <v>1.0</v>
      </c>
      <c r="M412" s="2" t="s">
        <v>3369</v>
      </c>
      <c r="N412" s="2" t="s">
        <v>3360</v>
      </c>
      <c r="O412" s="55"/>
      <c r="AB412" s="2" t="s">
        <v>164</v>
      </c>
      <c r="AC412" s="2" t="s">
        <v>3361</v>
      </c>
      <c r="AD412" s="2" t="s">
        <v>3362</v>
      </c>
      <c r="AE412" s="2" t="s">
        <v>3363</v>
      </c>
      <c r="AF412" s="93"/>
      <c r="AG412" s="2" t="s">
        <v>3364</v>
      </c>
      <c r="AH412" s="2" t="s">
        <v>3365</v>
      </c>
      <c r="AI412" s="2">
        <v>0.0</v>
      </c>
      <c r="AJ412" s="94">
        <v>5.867657122720552E-5</v>
      </c>
      <c r="AK412" s="94">
        <v>0.0</v>
      </c>
      <c r="AL412" s="79"/>
      <c r="AM412" s="2" t="s">
        <v>3810</v>
      </c>
    </row>
    <row r="413">
      <c r="A413" s="54">
        <v>46028.0</v>
      </c>
      <c r="B413" s="54">
        <v>46029.0</v>
      </c>
      <c r="C413" s="2" t="s">
        <v>301</v>
      </c>
      <c r="D413" s="2" t="s">
        <v>146</v>
      </c>
      <c r="E413" s="2" t="s">
        <v>303</v>
      </c>
      <c r="F413" s="53">
        <v>0.125</v>
      </c>
      <c r="G413" s="53">
        <v>0.08333333333333333</v>
      </c>
      <c r="H413" s="53">
        <v>0.08</v>
      </c>
      <c r="I413" s="53">
        <v>0.06451612903225806</v>
      </c>
      <c r="J413" s="53">
        <v>0.04160875682104547</v>
      </c>
      <c r="K413" s="2" t="s">
        <v>303</v>
      </c>
      <c r="L413" s="53">
        <v>1.0</v>
      </c>
      <c r="M413" s="2" t="s">
        <v>3369</v>
      </c>
      <c r="N413" s="2" t="s">
        <v>3360</v>
      </c>
      <c r="O413" s="55"/>
      <c r="AB413" s="2" t="s">
        <v>164</v>
      </c>
      <c r="AC413" s="2" t="s">
        <v>3361</v>
      </c>
      <c r="AD413" s="2" t="s">
        <v>3362</v>
      </c>
      <c r="AE413" s="2" t="s">
        <v>3363</v>
      </c>
      <c r="AF413" s="93"/>
      <c r="AG413" s="2" t="s">
        <v>3364</v>
      </c>
      <c r="AH413" s="2" t="s">
        <v>3365</v>
      </c>
      <c r="AI413" s="2">
        <v>0.0</v>
      </c>
      <c r="AJ413" s="94">
        <v>0.0017312886441928981</v>
      </c>
      <c r="AK413" s="94">
        <v>0.004162330905306971</v>
      </c>
      <c r="AL413" s="79"/>
      <c r="AM413" s="2" t="s">
        <v>3811</v>
      </c>
    </row>
    <row r="414">
      <c r="A414" s="54">
        <v>46029.0</v>
      </c>
      <c r="B414" s="54">
        <v>46030.0</v>
      </c>
      <c r="C414" s="2" t="s">
        <v>194</v>
      </c>
      <c r="D414" s="2" t="s">
        <v>146</v>
      </c>
      <c r="E414" s="2" t="s">
        <v>148</v>
      </c>
      <c r="F414" s="53">
        <v>0.0</v>
      </c>
      <c r="G414" s="53">
        <v>0.0</v>
      </c>
      <c r="H414" s="53">
        <v>0.04</v>
      </c>
      <c r="I414" s="53">
        <v>0.06451612903225806</v>
      </c>
      <c r="J414" s="53">
        <v>0.05028866438752609</v>
      </c>
      <c r="K414" s="2" t="s">
        <v>288</v>
      </c>
      <c r="L414" s="53">
        <v>0.5</v>
      </c>
      <c r="M414" s="2" t="s">
        <v>3369</v>
      </c>
      <c r="N414" s="2" t="s">
        <v>3360</v>
      </c>
      <c r="O414" s="55"/>
      <c r="AB414" s="2" t="s">
        <v>164</v>
      </c>
      <c r="AC414" s="2" t="s">
        <v>3361</v>
      </c>
      <c r="AD414" s="2" t="s">
        <v>3362</v>
      </c>
      <c r="AE414" s="2" t="s">
        <v>3363</v>
      </c>
      <c r="AF414" s="93"/>
      <c r="AG414" s="2" t="s">
        <v>3364</v>
      </c>
      <c r="AH414" s="2" t="s">
        <v>3365</v>
      </c>
      <c r="AI414" s="2">
        <v>0.0</v>
      </c>
      <c r="AJ414" s="94">
        <v>0.002528949765881235</v>
      </c>
      <c r="AK414" s="94">
        <v>0.004162330905306971</v>
      </c>
      <c r="AL414" s="79"/>
      <c r="AM414" s="2" t="s">
        <v>3812</v>
      </c>
    </row>
    <row r="415">
      <c r="A415" s="54">
        <v>46029.0</v>
      </c>
      <c r="B415" s="54">
        <v>46030.0</v>
      </c>
      <c r="C415" s="2" t="s">
        <v>229</v>
      </c>
      <c r="D415" s="2" t="s">
        <v>146</v>
      </c>
      <c r="E415" s="2" t="s">
        <v>148</v>
      </c>
      <c r="F415" s="53">
        <v>0.125</v>
      </c>
      <c r="G415" s="53">
        <v>0.08333333333333333</v>
      </c>
      <c r="H415" s="53">
        <v>0.04</v>
      </c>
      <c r="I415" s="53">
        <v>0.03225806451612903</v>
      </c>
      <c r="J415" s="53">
        <v>0.07163432776644361</v>
      </c>
      <c r="K415" s="2" t="s">
        <v>288</v>
      </c>
      <c r="L415" s="53">
        <v>0.375</v>
      </c>
      <c r="M415" s="2" t="s">
        <v>3369</v>
      </c>
      <c r="N415" s="2" t="s">
        <v>3360</v>
      </c>
      <c r="O415" s="55"/>
      <c r="AB415" s="2" t="s">
        <v>164</v>
      </c>
      <c r="AC415" s="2" t="s">
        <v>3361</v>
      </c>
      <c r="AD415" s="2" t="s">
        <v>3362</v>
      </c>
      <c r="AE415" s="2" t="s">
        <v>3363</v>
      </c>
      <c r="AF415" s="93"/>
      <c r="AG415" s="2" t="s">
        <v>3364</v>
      </c>
      <c r="AH415" s="2" t="s">
        <v>3365</v>
      </c>
      <c r="AI415" s="2">
        <v>0.0</v>
      </c>
      <c r="AJ415" s="94">
        <v>0.005131476914550274</v>
      </c>
      <c r="AK415" s="94">
        <v>0.0010405827263267429</v>
      </c>
      <c r="AL415" s="79"/>
      <c r="AM415" s="2" t="s">
        <v>3813</v>
      </c>
    </row>
    <row r="416">
      <c r="A416" s="54">
        <v>46029.0</v>
      </c>
      <c r="B416" s="54">
        <v>46030.0</v>
      </c>
      <c r="C416" s="2" t="s">
        <v>145</v>
      </c>
      <c r="D416" s="2" t="s">
        <v>146</v>
      </c>
      <c r="E416" s="2" t="s">
        <v>148</v>
      </c>
      <c r="F416" s="53">
        <v>0.0</v>
      </c>
      <c r="G416" s="53">
        <v>0.0</v>
      </c>
      <c r="H416" s="53">
        <v>0.0</v>
      </c>
      <c r="I416" s="53">
        <v>0.0</v>
      </c>
      <c r="J416" s="53">
        <v>0.007588192361711378</v>
      </c>
      <c r="K416" s="2" t="s">
        <v>180</v>
      </c>
      <c r="L416" s="53">
        <v>1.0</v>
      </c>
      <c r="M416" s="2" t="s">
        <v>3369</v>
      </c>
      <c r="N416" s="2" t="s">
        <v>3360</v>
      </c>
      <c r="O416" s="55"/>
      <c r="AB416" s="2" t="s">
        <v>164</v>
      </c>
      <c r="AC416" s="2" t="s">
        <v>3361</v>
      </c>
      <c r="AD416" s="2" t="s">
        <v>3362</v>
      </c>
      <c r="AE416" s="2" t="s">
        <v>3363</v>
      </c>
      <c r="AF416" s="93"/>
      <c r="AG416" s="2" t="s">
        <v>3364</v>
      </c>
      <c r="AH416" s="2" t="s">
        <v>3365</v>
      </c>
      <c r="AI416" s="2">
        <v>0.0</v>
      </c>
      <c r="AJ416" s="94">
        <v>5.7580663318334905E-5</v>
      </c>
      <c r="AK416" s="94">
        <v>0.0</v>
      </c>
      <c r="AL416" s="79"/>
      <c r="AM416" s="2" t="s">
        <v>3814</v>
      </c>
    </row>
    <row r="417">
      <c r="A417" s="54">
        <v>46029.0</v>
      </c>
      <c r="B417" s="54">
        <v>46030.0</v>
      </c>
      <c r="C417" s="2" t="s">
        <v>301</v>
      </c>
      <c r="D417" s="2" t="s">
        <v>146</v>
      </c>
      <c r="E417" s="2" t="s">
        <v>148</v>
      </c>
      <c r="F417" s="53">
        <v>0.0</v>
      </c>
      <c r="G417" s="53">
        <v>0.0</v>
      </c>
      <c r="H417" s="53">
        <v>0.0</v>
      </c>
      <c r="I417" s="53">
        <v>0.0</v>
      </c>
      <c r="J417" s="53">
        <v>0.006634958294153339</v>
      </c>
      <c r="K417" s="2" t="s">
        <v>303</v>
      </c>
      <c r="L417" s="53">
        <v>1.0</v>
      </c>
      <c r="M417" s="2" t="s">
        <v>3369</v>
      </c>
      <c r="N417" s="2" t="s">
        <v>3360</v>
      </c>
      <c r="O417" s="55"/>
      <c r="AB417" s="2" t="s">
        <v>153</v>
      </c>
      <c r="AC417" s="2" t="s">
        <v>3633</v>
      </c>
      <c r="AD417" s="2" t="s">
        <v>3362</v>
      </c>
      <c r="AE417" s="2" t="s">
        <v>3363</v>
      </c>
      <c r="AF417" s="93"/>
      <c r="AG417" s="2" t="s">
        <v>3364</v>
      </c>
      <c r="AH417" s="2" t="s">
        <v>3365</v>
      </c>
      <c r="AI417" s="2">
        <v>1.0</v>
      </c>
      <c r="AJ417" s="94">
        <v>0.9867741060832583</v>
      </c>
      <c r="AK417" s="94">
        <v>1.0</v>
      </c>
      <c r="AL417" s="79"/>
      <c r="AM417" s="2" t="s">
        <v>3815</v>
      </c>
    </row>
    <row r="418">
      <c r="A418" s="54">
        <v>46030.0</v>
      </c>
      <c r="B418" s="54">
        <v>46031.0</v>
      </c>
      <c r="C418" s="2" t="s">
        <v>194</v>
      </c>
      <c r="D418" s="2" t="s">
        <v>146</v>
      </c>
      <c r="E418" s="2" t="s">
        <v>196</v>
      </c>
      <c r="F418" s="53">
        <v>0.125</v>
      </c>
      <c r="G418" s="53">
        <v>0.08333333333333333</v>
      </c>
      <c r="H418" s="53">
        <v>0.08</v>
      </c>
      <c r="I418" s="53">
        <v>0.12903225806451613</v>
      </c>
      <c r="J418" s="53">
        <v>0.08281917217517326</v>
      </c>
      <c r="K418" s="2" t="s">
        <v>288</v>
      </c>
      <c r="L418" s="53">
        <v>0.5</v>
      </c>
      <c r="M418" s="2" t="s">
        <v>3369</v>
      </c>
      <c r="N418" s="2" t="s">
        <v>3360</v>
      </c>
      <c r="O418" s="55"/>
      <c r="AB418" s="2" t="s">
        <v>153</v>
      </c>
      <c r="AC418" s="2" t="s">
        <v>3421</v>
      </c>
      <c r="AD418" s="2" t="s">
        <v>3362</v>
      </c>
      <c r="AE418" s="2" t="s">
        <v>3363</v>
      </c>
      <c r="AF418" s="93"/>
      <c r="AG418" s="2" t="s">
        <v>3364</v>
      </c>
      <c r="AH418" s="2" t="s">
        <v>3365</v>
      </c>
      <c r="AI418" s="2">
        <v>1.0</v>
      </c>
      <c r="AJ418" s="94">
        <v>0.8412206709294345</v>
      </c>
      <c r="AK418" s="94">
        <v>0.7585848074921956</v>
      </c>
      <c r="AL418" s="79"/>
      <c r="AM418" s="2" t="s">
        <v>3816</v>
      </c>
    </row>
    <row r="419">
      <c r="A419" s="54">
        <v>46030.0</v>
      </c>
      <c r="B419" s="54">
        <v>46031.0</v>
      </c>
      <c r="C419" s="2" t="s">
        <v>229</v>
      </c>
      <c r="D419" s="2" t="s">
        <v>146</v>
      </c>
      <c r="E419" s="2" t="s">
        <v>196</v>
      </c>
      <c r="F419" s="53">
        <v>0.25</v>
      </c>
      <c r="G419" s="53">
        <v>0.16666666666666666</v>
      </c>
      <c r="H419" s="53">
        <v>0.08</v>
      </c>
      <c r="I419" s="53">
        <v>0.06451612903225806</v>
      </c>
      <c r="J419" s="53">
        <v>0.10301941421479696</v>
      </c>
      <c r="K419" s="2" t="s">
        <v>288</v>
      </c>
      <c r="L419" s="53">
        <v>0.375</v>
      </c>
      <c r="M419" s="2" t="s">
        <v>3369</v>
      </c>
      <c r="N419" s="2" t="s">
        <v>3360</v>
      </c>
      <c r="O419" s="55"/>
      <c r="AB419" s="2" t="s">
        <v>164</v>
      </c>
      <c r="AC419" s="2" t="s">
        <v>3361</v>
      </c>
      <c r="AD419" s="2" t="s">
        <v>3362</v>
      </c>
      <c r="AE419" s="2" t="s">
        <v>3363</v>
      </c>
      <c r="AF419" s="93"/>
      <c r="AG419" s="2" t="s">
        <v>3364</v>
      </c>
      <c r="AH419" s="2" t="s">
        <v>3365</v>
      </c>
      <c r="AI419" s="2">
        <v>0.0</v>
      </c>
      <c r="AJ419" s="94">
        <v>0.010612999705159911</v>
      </c>
      <c r="AK419" s="94">
        <v>0.004162330905306971</v>
      </c>
      <c r="AL419" s="79"/>
      <c r="AM419" s="2" t="s">
        <v>3817</v>
      </c>
    </row>
    <row r="420">
      <c r="A420" s="54">
        <v>46030.0</v>
      </c>
      <c r="B420" s="54">
        <v>46031.0</v>
      </c>
      <c r="C420" s="2" t="s">
        <v>145</v>
      </c>
      <c r="D420" s="2" t="s">
        <v>146</v>
      </c>
      <c r="E420" s="2" t="s">
        <v>196</v>
      </c>
      <c r="F420" s="53">
        <v>0.0</v>
      </c>
      <c r="G420" s="53">
        <v>0.0</v>
      </c>
      <c r="H420" s="53">
        <v>0.0</v>
      </c>
      <c r="I420" s="53">
        <v>0.03225806451612903</v>
      </c>
      <c r="J420" s="53">
        <v>0.01547316107838915</v>
      </c>
      <c r="K420" s="2" t="s">
        <v>180</v>
      </c>
      <c r="L420" s="53">
        <v>1.0</v>
      </c>
      <c r="M420" s="2" t="s">
        <v>3369</v>
      </c>
      <c r="N420" s="2" t="s">
        <v>3360</v>
      </c>
      <c r="O420" s="55"/>
      <c r="AB420" s="2" t="s">
        <v>164</v>
      </c>
      <c r="AC420" s="2" t="s">
        <v>3361</v>
      </c>
      <c r="AD420" s="2" t="s">
        <v>3362</v>
      </c>
      <c r="AE420" s="2" t="s">
        <v>3363</v>
      </c>
      <c r="AF420" s="93"/>
      <c r="AG420" s="2" t="s">
        <v>3364</v>
      </c>
      <c r="AH420" s="2" t="s">
        <v>3365</v>
      </c>
      <c r="AI420" s="2">
        <v>0.0</v>
      </c>
      <c r="AJ420" s="94">
        <v>2.394187137577769E-4</v>
      </c>
      <c r="AK420" s="94">
        <v>0.0010405827263267429</v>
      </c>
      <c r="AL420" s="79"/>
      <c r="AM420" s="2" t="s">
        <v>3818</v>
      </c>
    </row>
    <row r="421">
      <c r="A421" s="54">
        <v>46030.0</v>
      </c>
      <c r="B421" s="54">
        <v>46031.0</v>
      </c>
      <c r="C421" s="2" t="s">
        <v>301</v>
      </c>
      <c r="D421" s="2" t="s">
        <v>146</v>
      </c>
      <c r="E421" s="2" t="s">
        <v>196</v>
      </c>
      <c r="F421" s="53">
        <v>0.0</v>
      </c>
      <c r="G421" s="53">
        <v>0.0</v>
      </c>
      <c r="H421" s="53">
        <v>0.0</v>
      </c>
      <c r="I421" s="53">
        <v>0.0</v>
      </c>
      <c r="J421" s="53">
        <v>0.011256082828772664</v>
      </c>
      <c r="K421" s="2" t="s">
        <v>3819</v>
      </c>
      <c r="L421" s="53">
        <v>0.0</v>
      </c>
      <c r="M421" s="2" t="s">
        <v>3369</v>
      </c>
      <c r="N421" s="2" t="s">
        <v>3360</v>
      </c>
      <c r="O421" s="55"/>
      <c r="AB421" s="2" t="s">
        <v>164</v>
      </c>
      <c r="AC421" s="2" t="s">
        <v>3361</v>
      </c>
      <c r="AD421" s="2" t="s">
        <v>3362</v>
      </c>
      <c r="AE421" s="2" t="s">
        <v>3363</v>
      </c>
      <c r="AF421" s="93"/>
      <c r="AG421" s="2" t="s">
        <v>3364</v>
      </c>
      <c r="AH421" s="2" t="s">
        <v>3365</v>
      </c>
      <c r="AI421" s="2">
        <v>0.0</v>
      </c>
      <c r="AJ421" s="94">
        <v>1.266994006481908E-4</v>
      </c>
      <c r="AK421" s="94">
        <v>0.0</v>
      </c>
      <c r="AL421" s="79"/>
      <c r="AM421" s="2" t="s">
        <v>3820</v>
      </c>
    </row>
    <row r="422">
      <c r="A422" s="54">
        <v>46031.0</v>
      </c>
      <c r="B422" s="54">
        <v>46032.0</v>
      </c>
      <c r="C422" s="2" t="s">
        <v>194</v>
      </c>
      <c r="D422" s="2" t="s">
        <v>146</v>
      </c>
      <c r="E422" s="2" t="s">
        <v>288</v>
      </c>
      <c r="F422" s="53">
        <v>0.25</v>
      </c>
      <c r="G422" s="53">
        <v>0.25</v>
      </c>
      <c r="H422" s="53">
        <v>0.12</v>
      </c>
      <c r="I422" s="53">
        <v>0.0967741935483871</v>
      </c>
      <c r="J422" s="53">
        <v>0.10792266347920465</v>
      </c>
      <c r="K422" s="2" t="s">
        <v>288</v>
      </c>
      <c r="L422" s="53">
        <v>0.5</v>
      </c>
      <c r="M422" s="2" t="s">
        <v>3447</v>
      </c>
      <c r="N422" s="2" t="s">
        <v>3360</v>
      </c>
      <c r="O422" s="55"/>
      <c r="AB422" s="2" t="s">
        <v>164</v>
      </c>
      <c r="AC422" s="2" t="s">
        <v>3361</v>
      </c>
      <c r="AD422" s="2" t="s">
        <v>3362</v>
      </c>
      <c r="AE422" s="2" t="s">
        <v>3363</v>
      </c>
      <c r="AF422" s="93"/>
      <c r="AG422" s="2" t="s">
        <v>3364</v>
      </c>
      <c r="AH422" s="2" t="s">
        <v>3365</v>
      </c>
      <c r="AI422" s="2">
        <v>0.0</v>
      </c>
      <c r="AJ422" s="94">
        <v>0.011647301292445653</v>
      </c>
      <c r="AK422" s="94">
        <v>0.009365244536940686</v>
      </c>
      <c r="AL422" s="79"/>
      <c r="AM422" s="2" t="s">
        <v>3821</v>
      </c>
    </row>
    <row r="423">
      <c r="A423" s="54">
        <v>46031.0</v>
      </c>
      <c r="B423" s="54">
        <v>46032.0</v>
      </c>
      <c r="C423" s="2" t="s">
        <v>229</v>
      </c>
      <c r="D423" s="2" t="s">
        <v>146</v>
      </c>
      <c r="E423" s="2" t="s">
        <v>288</v>
      </c>
      <c r="F423" s="53">
        <v>0.375</v>
      </c>
      <c r="G423" s="53">
        <v>0.25</v>
      </c>
      <c r="H423" s="53">
        <v>0.12</v>
      </c>
      <c r="I423" s="53">
        <v>0.0967741935483871</v>
      </c>
      <c r="J423" s="53">
        <v>0.12430073699811137</v>
      </c>
      <c r="K423" s="2" t="s">
        <v>288</v>
      </c>
      <c r="L423" s="53">
        <v>0.375</v>
      </c>
      <c r="M423" s="2" t="s">
        <v>3369</v>
      </c>
      <c r="N423" s="2" t="s">
        <v>3360</v>
      </c>
      <c r="O423" s="55"/>
      <c r="AB423" s="2" t="s">
        <v>164</v>
      </c>
      <c r="AC423" s="2" t="s">
        <v>3361</v>
      </c>
      <c r="AD423" s="2" t="s">
        <v>3362</v>
      </c>
      <c r="AE423" s="2" t="s">
        <v>3363</v>
      </c>
      <c r="AF423" s="93"/>
      <c r="AG423" s="2" t="s">
        <v>3364</v>
      </c>
      <c r="AH423" s="2" t="s">
        <v>3365</v>
      </c>
      <c r="AI423" s="2">
        <v>0.0</v>
      </c>
      <c r="AJ423" s="94">
        <v>0.015450673218273652</v>
      </c>
      <c r="AK423" s="94">
        <v>0.009365244536940686</v>
      </c>
      <c r="AL423" s="79"/>
      <c r="AM423" s="2" t="s">
        <v>3822</v>
      </c>
    </row>
    <row r="424">
      <c r="A424" s="54">
        <v>46031.0</v>
      </c>
      <c r="B424" s="54">
        <v>46032.0</v>
      </c>
      <c r="C424" s="2" t="s">
        <v>145</v>
      </c>
      <c r="D424" s="2" t="s">
        <v>146</v>
      </c>
      <c r="E424" s="2" t="s">
        <v>288</v>
      </c>
      <c r="F424" s="53">
        <v>0.0</v>
      </c>
      <c r="G424" s="53">
        <v>0.0</v>
      </c>
      <c r="H424" s="53">
        <v>0.04</v>
      </c>
      <c r="I424" s="53">
        <v>0.03225806451612903</v>
      </c>
      <c r="J424" s="53">
        <v>0.02108736836722084</v>
      </c>
      <c r="K424" s="2" t="s">
        <v>180</v>
      </c>
      <c r="L424" s="53">
        <v>1.0</v>
      </c>
      <c r="M424" s="2" t="s">
        <v>3369</v>
      </c>
      <c r="N424" s="2" t="s">
        <v>3360</v>
      </c>
      <c r="O424" s="55"/>
      <c r="AB424" s="2" t="s">
        <v>164</v>
      </c>
      <c r="AC424" s="2" t="s">
        <v>3361</v>
      </c>
      <c r="AD424" s="2" t="s">
        <v>3362</v>
      </c>
      <c r="AE424" s="2" t="s">
        <v>3363</v>
      </c>
      <c r="AF424" s="93"/>
      <c r="AG424" s="2" t="s">
        <v>3364</v>
      </c>
      <c r="AH424" s="2" t="s">
        <v>3365</v>
      </c>
      <c r="AI424" s="2">
        <v>0.0</v>
      </c>
      <c r="AJ424" s="94">
        <v>4.446771046548661E-4</v>
      </c>
      <c r="AK424" s="94">
        <v>0.0010405827263267429</v>
      </c>
      <c r="AL424" s="79"/>
      <c r="AM424" s="2" t="s">
        <v>3823</v>
      </c>
    </row>
    <row r="425">
      <c r="A425" s="54">
        <v>46031.0</v>
      </c>
      <c r="B425" s="54">
        <v>46032.0</v>
      </c>
      <c r="C425" s="2" t="s">
        <v>301</v>
      </c>
      <c r="D425" s="2" t="s">
        <v>146</v>
      </c>
      <c r="E425" s="2" t="s">
        <v>288</v>
      </c>
      <c r="F425" s="53">
        <v>0.0</v>
      </c>
      <c r="G425" s="53">
        <v>0.0</v>
      </c>
      <c r="H425" s="53">
        <v>0.0</v>
      </c>
      <c r="I425" s="53">
        <v>0.0</v>
      </c>
      <c r="J425" s="53">
        <v>0.011150830601471675</v>
      </c>
      <c r="K425" s="2" t="s">
        <v>3819</v>
      </c>
      <c r="L425" s="53">
        <v>0.0</v>
      </c>
      <c r="M425" s="2" t="s">
        <v>3369</v>
      </c>
      <c r="N425" s="2" t="s">
        <v>3360</v>
      </c>
      <c r="O425" s="55"/>
      <c r="AB425" s="2" t="s">
        <v>164</v>
      </c>
      <c r="AC425" s="2" t="s">
        <v>3361</v>
      </c>
      <c r="AD425" s="2" t="s">
        <v>3362</v>
      </c>
      <c r="AE425" s="2" t="s">
        <v>3363</v>
      </c>
      <c r="AF425" s="93"/>
      <c r="AG425" s="2" t="s">
        <v>3364</v>
      </c>
      <c r="AH425" s="2" t="s">
        <v>3365</v>
      </c>
      <c r="AI425" s="2">
        <v>0.0</v>
      </c>
      <c r="AJ425" s="94">
        <v>1.2434102310271715E-4</v>
      </c>
      <c r="AK425" s="94">
        <v>0.0</v>
      </c>
      <c r="AL425" s="79"/>
      <c r="AM425" s="2" t="s">
        <v>3824</v>
      </c>
    </row>
    <row r="426">
      <c r="A426" s="54">
        <v>46032.0</v>
      </c>
      <c r="B426" s="54">
        <v>46033.0</v>
      </c>
      <c r="C426" s="2" t="s">
        <v>194</v>
      </c>
      <c r="D426" s="2" t="s">
        <v>146</v>
      </c>
      <c r="E426" s="2" t="s">
        <v>256</v>
      </c>
      <c r="F426" s="53">
        <v>0.0</v>
      </c>
      <c r="G426" s="53">
        <v>0.0</v>
      </c>
      <c r="H426" s="53">
        <v>0.0</v>
      </c>
      <c r="I426" s="53">
        <v>0.0</v>
      </c>
      <c r="J426" s="53">
        <v>0.03345346034697711</v>
      </c>
      <c r="K426" s="2" t="s">
        <v>288</v>
      </c>
      <c r="L426" s="53">
        <v>0.5</v>
      </c>
      <c r="M426" s="2" t="s">
        <v>3447</v>
      </c>
      <c r="N426" s="2" t="s">
        <v>3360</v>
      </c>
      <c r="O426" s="55"/>
      <c r="AB426" s="2" t="s">
        <v>164</v>
      </c>
      <c r="AC426" s="2" t="s">
        <v>3361</v>
      </c>
      <c r="AD426" s="2" t="s">
        <v>3362</v>
      </c>
      <c r="AE426" s="2" t="s">
        <v>3363</v>
      </c>
      <c r="AF426" s="93"/>
      <c r="AG426" s="2" t="s">
        <v>3364</v>
      </c>
      <c r="AH426" s="2" t="s">
        <v>3365</v>
      </c>
      <c r="AI426" s="2">
        <v>0.0</v>
      </c>
      <c r="AJ426" s="94">
        <v>0.00111913400918677</v>
      </c>
      <c r="AK426" s="94">
        <v>0.0</v>
      </c>
      <c r="AL426" s="79"/>
      <c r="AM426" s="2" t="s">
        <v>3825</v>
      </c>
    </row>
    <row r="427">
      <c r="A427" s="54">
        <v>46032.0</v>
      </c>
      <c r="B427" s="54">
        <v>46033.0</v>
      </c>
      <c r="C427" s="2" t="s">
        <v>229</v>
      </c>
      <c r="D427" s="2" t="s">
        <v>146</v>
      </c>
      <c r="E427" s="2" t="s">
        <v>256</v>
      </c>
      <c r="F427" s="53">
        <v>0.0</v>
      </c>
      <c r="G427" s="53">
        <v>0.0</v>
      </c>
      <c r="H427" s="53">
        <v>0.0</v>
      </c>
      <c r="I427" s="53">
        <v>0.0</v>
      </c>
      <c r="J427" s="53">
        <v>0.04564753336436048</v>
      </c>
      <c r="K427" s="2" t="s">
        <v>288</v>
      </c>
      <c r="L427" s="53">
        <v>0.375</v>
      </c>
      <c r="M427" s="2" t="s">
        <v>3369</v>
      </c>
      <c r="N427" s="2" t="s">
        <v>3360</v>
      </c>
      <c r="O427" s="55"/>
      <c r="AB427" s="2" t="s">
        <v>164</v>
      </c>
      <c r="AC427" s="2" t="s">
        <v>3361</v>
      </c>
      <c r="AD427" s="2" t="s">
        <v>3362</v>
      </c>
      <c r="AE427" s="2" t="s">
        <v>3363</v>
      </c>
      <c r="AF427" s="93"/>
      <c r="AG427" s="2" t="s">
        <v>3364</v>
      </c>
      <c r="AH427" s="2" t="s">
        <v>3365</v>
      </c>
      <c r="AI427" s="2">
        <v>0.0</v>
      </c>
      <c r="AJ427" s="94">
        <v>0.0020836973022504033</v>
      </c>
      <c r="AK427" s="94">
        <v>0.0</v>
      </c>
      <c r="AL427" s="79"/>
      <c r="AM427" s="2" t="s">
        <v>3826</v>
      </c>
    </row>
    <row r="428">
      <c r="A428" s="54">
        <v>46032.0</v>
      </c>
      <c r="B428" s="54">
        <v>46033.0</v>
      </c>
      <c r="C428" s="2" t="s">
        <v>145</v>
      </c>
      <c r="D428" s="2" t="s">
        <v>146</v>
      </c>
      <c r="E428" s="2" t="s">
        <v>256</v>
      </c>
      <c r="F428" s="53">
        <v>0.0</v>
      </c>
      <c r="G428" s="53">
        <v>0.0</v>
      </c>
      <c r="H428" s="53">
        <v>0.0</v>
      </c>
      <c r="I428" s="53">
        <v>0.0</v>
      </c>
      <c r="J428" s="53">
        <v>0.007377310612342263</v>
      </c>
      <c r="K428" s="2" t="s">
        <v>180</v>
      </c>
      <c r="L428" s="53">
        <v>1.0</v>
      </c>
      <c r="M428" s="2" t="s">
        <v>3369</v>
      </c>
      <c r="N428" s="2" t="s">
        <v>3360</v>
      </c>
      <c r="O428" s="55"/>
      <c r="AB428" s="2" t="s">
        <v>164</v>
      </c>
      <c r="AC428" s="2" t="s">
        <v>3361</v>
      </c>
      <c r="AD428" s="2" t="s">
        <v>3362</v>
      </c>
      <c r="AE428" s="2" t="s">
        <v>3363</v>
      </c>
      <c r="AF428" s="93"/>
      <c r="AG428" s="2" t="s">
        <v>3364</v>
      </c>
      <c r="AH428" s="2" t="s">
        <v>3365</v>
      </c>
      <c r="AI428" s="2">
        <v>0.0</v>
      </c>
      <c r="AJ428" s="94">
        <v>5.442471187097777E-5</v>
      </c>
      <c r="AK428" s="94">
        <v>0.0</v>
      </c>
      <c r="AL428" s="79"/>
      <c r="AM428" s="2" t="s">
        <v>3827</v>
      </c>
    </row>
    <row r="429">
      <c r="A429" s="54">
        <v>46032.0</v>
      </c>
      <c r="B429" s="54">
        <v>46033.0</v>
      </c>
      <c r="C429" s="2" t="s">
        <v>301</v>
      </c>
      <c r="D429" s="2" t="s">
        <v>146</v>
      </c>
      <c r="E429" s="2" t="s">
        <v>256</v>
      </c>
      <c r="F429" s="53">
        <v>0.0</v>
      </c>
      <c r="G429" s="53">
        <v>0.0</v>
      </c>
      <c r="H429" s="53">
        <v>0.04</v>
      </c>
      <c r="I429" s="53">
        <v>0.03125</v>
      </c>
      <c r="J429" s="53">
        <v>0.023816189902185002</v>
      </c>
      <c r="K429" s="2" t="s">
        <v>3819</v>
      </c>
      <c r="L429" s="53">
        <v>0.0</v>
      </c>
      <c r="M429" s="2" t="s">
        <v>3369</v>
      </c>
      <c r="N429" s="2" t="s">
        <v>3360</v>
      </c>
      <c r="O429" s="55"/>
      <c r="AB429" s="2" t="s">
        <v>164</v>
      </c>
      <c r="AC429" s="2" t="s">
        <v>3361</v>
      </c>
      <c r="AD429" s="2" t="s">
        <v>3362</v>
      </c>
      <c r="AE429" s="2" t="s">
        <v>3363</v>
      </c>
      <c r="AF429" s="93"/>
      <c r="AG429" s="2" t="s">
        <v>3364</v>
      </c>
      <c r="AH429" s="2" t="s">
        <v>3365</v>
      </c>
      <c r="AI429" s="2">
        <v>0.0</v>
      </c>
      <c r="AJ429" s="94">
        <v>5.672109014569389E-4</v>
      </c>
      <c r="AK429" s="94">
        <v>9.765625E-4</v>
      </c>
      <c r="AL429" s="79"/>
      <c r="AM429" s="2" t="s">
        <v>3828</v>
      </c>
    </row>
    <row r="430">
      <c r="A430" s="54">
        <v>46033.0</v>
      </c>
      <c r="B430" s="54">
        <v>46034.0</v>
      </c>
      <c r="C430" s="2" t="s">
        <v>194</v>
      </c>
      <c r="D430" s="2" t="s">
        <v>146</v>
      </c>
      <c r="E430" s="2" t="s">
        <v>180</v>
      </c>
      <c r="F430" s="53">
        <v>0.0</v>
      </c>
      <c r="G430" s="53">
        <v>0.0</v>
      </c>
      <c r="H430" s="53">
        <v>0.0</v>
      </c>
      <c r="I430" s="53">
        <v>0.03125</v>
      </c>
      <c r="J430" s="53">
        <v>0.04019875935868857</v>
      </c>
      <c r="K430" s="2" t="s">
        <v>288</v>
      </c>
      <c r="L430" s="53">
        <v>0.5</v>
      </c>
      <c r="M430" s="2" t="s">
        <v>3447</v>
      </c>
      <c r="N430" s="2" t="s">
        <v>3360</v>
      </c>
      <c r="O430" s="55"/>
      <c r="AB430" s="2" t="s">
        <v>164</v>
      </c>
      <c r="AC430" s="2" t="s">
        <v>3361</v>
      </c>
      <c r="AD430" s="2" t="s">
        <v>3362</v>
      </c>
      <c r="AE430" s="2" t="s">
        <v>3363</v>
      </c>
      <c r="AF430" s="93"/>
      <c r="AG430" s="2" t="s">
        <v>3364</v>
      </c>
      <c r="AH430" s="2" t="s">
        <v>3365</v>
      </c>
      <c r="AI430" s="2">
        <v>0.0</v>
      </c>
      <c r="AJ430" s="94">
        <v>0.0016159402539777522</v>
      </c>
      <c r="AK430" s="94">
        <v>9.765625E-4</v>
      </c>
      <c r="AL430" s="79"/>
      <c r="AM430" s="2" t="s">
        <v>3829</v>
      </c>
    </row>
    <row r="431">
      <c r="A431" s="54">
        <v>46033.0</v>
      </c>
      <c r="B431" s="54">
        <v>46034.0</v>
      </c>
      <c r="C431" s="2" t="s">
        <v>229</v>
      </c>
      <c r="D431" s="2" t="s">
        <v>146</v>
      </c>
      <c r="E431" s="2" t="s">
        <v>180</v>
      </c>
      <c r="F431" s="53">
        <v>0.0</v>
      </c>
      <c r="G431" s="53">
        <v>0.08333333333333333</v>
      </c>
      <c r="H431" s="53">
        <v>0.04</v>
      </c>
      <c r="I431" s="53">
        <v>0.09375</v>
      </c>
      <c r="J431" s="53">
        <v>0.07822138368260662</v>
      </c>
      <c r="K431" s="2" t="s">
        <v>288</v>
      </c>
      <c r="L431" s="53">
        <v>0.375</v>
      </c>
      <c r="M431" s="2" t="s">
        <v>3369</v>
      </c>
      <c r="N431" s="2" t="s">
        <v>3360</v>
      </c>
      <c r="O431" s="55"/>
      <c r="AB431" s="2" t="s">
        <v>164</v>
      </c>
      <c r="AC431" s="2" t="s">
        <v>3361</v>
      </c>
      <c r="AD431" s="2" t="s">
        <v>3362</v>
      </c>
      <c r="AE431" s="2" t="s">
        <v>3363</v>
      </c>
      <c r="AF431" s="93"/>
      <c r="AG431" s="2" t="s">
        <v>3364</v>
      </c>
      <c r="AH431" s="2" t="s">
        <v>3365</v>
      </c>
      <c r="AI431" s="2">
        <v>0.0</v>
      </c>
      <c r="AJ431" s="94">
        <v>0.0061185848652215566</v>
      </c>
      <c r="AK431" s="94">
        <v>0.0087890625</v>
      </c>
      <c r="AL431" s="79"/>
      <c r="AM431" s="2" t="s">
        <v>3830</v>
      </c>
    </row>
    <row r="432">
      <c r="A432" s="54">
        <v>46033.0</v>
      </c>
      <c r="B432" s="54">
        <v>46034.0</v>
      </c>
      <c r="C432" s="2" t="s">
        <v>145</v>
      </c>
      <c r="D432" s="2" t="s">
        <v>146</v>
      </c>
      <c r="E432" s="2" t="s">
        <v>180</v>
      </c>
      <c r="F432" s="53">
        <v>0.125</v>
      </c>
      <c r="G432" s="53">
        <v>0.08333333333333333</v>
      </c>
      <c r="H432" s="53">
        <v>0.04</v>
      </c>
      <c r="I432" s="53">
        <v>0.03125</v>
      </c>
      <c r="J432" s="53">
        <v>0.03169416677331779</v>
      </c>
      <c r="K432" s="2" t="s">
        <v>180</v>
      </c>
      <c r="L432" s="53">
        <v>1.0</v>
      </c>
      <c r="M432" s="2" t="s">
        <v>3369</v>
      </c>
      <c r="N432" s="2" t="s">
        <v>3360</v>
      </c>
      <c r="O432" s="55"/>
      <c r="AB432" s="2" t="s">
        <v>164</v>
      </c>
      <c r="AC432" s="2" t="s">
        <v>3361</v>
      </c>
      <c r="AD432" s="2" t="s">
        <v>3362</v>
      </c>
      <c r="AE432" s="2" t="s">
        <v>3363</v>
      </c>
      <c r="AF432" s="93"/>
      <c r="AG432" s="2" t="s">
        <v>3364</v>
      </c>
      <c r="AH432" s="2" t="s">
        <v>3365</v>
      </c>
      <c r="AI432" s="2">
        <v>0.0</v>
      </c>
      <c r="AJ432" s="94">
        <v>0.0010045202074548812</v>
      </c>
      <c r="AK432" s="94">
        <v>9.765625E-4</v>
      </c>
      <c r="AL432" s="79"/>
      <c r="AM432" s="2" t="s">
        <v>3831</v>
      </c>
    </row>
    <row r="433">
      <c r="A433" s="54">
        <v>46033.0</v>
      </c>
      <c r="B433" s="54">
        <v>46034.0</v>
      </c>
      <c r="C433" s="2" t="s">
        <v>301</v>
      </c>
      <c r="D433" s="2" t="s">
        <v>146</v>
      </c>
      <c r="E433" s="2" t="s">
        <v>180</v>
      </c>
      <c r="F433" s="53">
        <v>0.0</v>
      </c>
      <c r="G433" s="53">
        <v>0.0</v>
      </c>
      <c r="H433" s="53">
        <v>0.0</v>
      </c>
      <c r="I433" s="53">
        <v>0.0</v>
      </c>
      <c r="J433" s="53">
        <v>0.010943786899287832</v>
      </c>
      <c r="K433" s="2" t="s">
        <v>3819</v>
      </c>
      <c r="L433" s="53">
        <v>0.0</v>
      </c>
      <c r="M433" s="2" t="s">
        <v>3369</v>
      </c>
      <c r="N433" s="2" t="s">
        <v>3360</v>
      </c>
      <c r="O433" s="55"/>
      <c r="AB433" s="2" t="s">
        <v>164</v>
      </c>
      <c r="AC433" s="2" t="s">
        <v>3361</v>
      </c>
      <c r="AD433" s="2" t="s">
        <v>3362</v>
      </c>
      <c r="AE433" s="2" t="s">
        <v>3363</v>
      </c>
      <c r="AF433" s="93"/>
      <c r="AG433" s="2" t="s">
        <v>3364</v>
      </c>
      <c r="AH433" s="2" t="s">
        <v>3365</v>
      </c>
      <c r="AI433" s="2">
        <v>0.0</v>
      </c>
      <c r="AJ433" s="94">
        <v>1.1976647169702399E-4</v>
      </c>
      <c r="AK433" s="94">
        <v>0.0</v>
      </c>
      <c r="AL433" s="79"/>
      <c r="AM433" s="2" t="s">
        <v>3832</v>
      </c>
    </row>
    <row r="434">
      <c r="A434" s="54">
        <v>46034.0</v>
      </c>
      <c r="B434" s="54">
        <v>46035.0</v>
      </c>
      <c r="C434" s="2" t="s">
        <v>194</v>
      </c>
      <c r="D434" s="2" t="s">
        <v>146</v>
      </c>
      <c r="E434" s="2" t="s">
        <v>208</v>
      </c>
      <c r="F434" s="53">
        <v>0.125</v>
      </c>
      <c r="G434" s="53">
        <v>0.08333333333333333</v>
      </c>
      <c r="H434" s="53">
        <v>0.04</v>
      </c>
      <c r="I434" s="53">
        <v>0.09375</v>
      </c>
      <c r="J434" s="53">
        <v>0.06896151667890871</v>
      </c>
      <c r="K434" s="2" t="s">
        <v>288</v>
      </c>
      <c r="L434" s="53">
        <v>0.5</v>
      </c>
      <c r="M434" s="2" t="s">
        <v>3447</v>
      </c>
      <c r="N434" s="2" t="s">
        <v>3360</v>
      </c>
      <c r="O434" s="55"/>
      <c r="AB434" s="2" t="s">
        <v>153</v>
      </c>
      <c r="AC434" s="2" t="s">
        <v>3833</v>
      </c>
      <c r="AD434" s="2" t="s">
        <v>3362</v>
      </c>
      <c r="AE434" s="2" t="s">
        <v>3363</v>
      </c>
      <c r="AF434" s="93"/>
      <c r="AG434" s="2" t="s">
        <v>3364</v>
      </c>
      <c r="AH434" s="2" t="s">
        <v>3365</v>
      </c>
      <c r="AI434" s="2">
        <v>1.0</v>
      </c>
      <c r="AJ434" s="94">
        <v>0.866832657424838</v>
      </c>
      <c r="AK434" s="94">
        <v>0.8212890625</v>
      </c>
      <c r="AL434" s="79"/>
      <c r="AM434" s="2" t="s">
        <v>3834</v>
      </c>
    </row>
    <row r="435">
      <c r="A435" s="54">
        <v>46034.0</v>
      </c>
      <c r="B435" s="54">
        <v>46035.0</v>
      </c>
      <c r="C435" s="2" t="s">
        <v>229</v>
      </c>
      <c r="D435" s="2" t="s">
        <v>146</v>
      </c>
      <c r="E435" s="2" t="s">
        <v>208</v>
      </c>
      <c r="F435" s="53">
        <v>0.125</v>
      </c>
      <c r="G435" s="53">
        <v>0.08333333333333333</v>
      </c>
      <c r="H435" s="53">
        <v>0.16</v>
      </c>
      <c r="I435" s="53">
        <v>0.15625</v>
      </c>
      <c r="J435" s="53">
        <v>0.116950822905344</v>
      </c>
      <c r="K435" s="2" t="s">
        <v>288</v>
      </c>
      <c r="L435" s="53">
        <v>0.375</v>
      </c>
      <c r="M435" s="2" t="s">
        <v>3369</v>
      </c>
      <c r="N435" s="2" t="s">
        <v>3360</v>
      </c>
      <c r="O435" s="55"/>
      <c r="AB435" s="2" t="s">
        <v>164</v>
      </c>
      <c r="AC435" s="2" t="s">
        <v>3361</v>
      </c>
      <c r="AD435" s="2" t="s">
        <v>3362</v>
      </c>
      <c r="AE435" s="2" t="s">
        <v>3363</v>
      </c>
      <c r="AF435" s="93"/>
      <c r="AG435" s="2" t="s">
        <v>3364</v>
      </c>
      <c r="AH435" s="2" t="s">
        <v>3365</v>
      </c>
      <c r="AI435" s="2">
        <v>0.0</v>
      </c>
      <c r="AJ435" s="94">
        <v>0.013677494978237136</v>
      </c>
      <c r="AK435" s="94">
        <v>0.0244140625</v>
      </c>
      <c r="AL435" s="79"/>
      <c r="AM435" s="2" t="s">
        <v>3835</v>
      </c>
    </row>
    <row r="436">
      <c r="A436" s="54">
        <v>46034.0</v>
      </c>
      <c r="B436" s="54">
        <v>46035.0</v>
      </c>
      <c r="C436" s="2" t="s">
        <v>145</v>
      </c>
      <c r="D436" s="2" t="s">
        <v>146</v>
      </c>
      <c r="E436" s="2" t="s">
        <v>208</v>
      </c>
      <c r="F436" s="53">
        <v>0.0</v>
      </c>
      <c r="G436" s="53">
        <v>0.0</v>
      </c>
      <c r="H436" s="53">
        <v>0.0</v>
      </c>
      <c r="I436" s="53">
        <v>0.03125</v>
      </c>
      <c r="J436" s="53">
        <v>0.014297626778774563</v>
      </c>
      <c r="K436" s="2" t="s">
        <v>180</v>
      </c>
      <c r="L436" s="53">
        <v>1.0</v>
      </c>
      <c r="M436" s="2" t="s">
        <v>3369</v>
      </c>
      <c r="N436" s="2" t="s">
        <v>3360</v>
      </c>
      <c r="O436" s="55"/>
      <c r="AB436" s="2" t="s">
        <v>164</v>
      </c>
      <c r="AC436" s="2" t="s">
        <v>3361</v>
      </c>
      <c r="AD436" s="2" t="s">
        <v>3362</v>
      </c>
      <c r="AE436" s="2" t="s">
        <v>3363</v>
      </c>
      <c r="AF436" s="93"/>
      <c r="AG436" s="2" t="s">
        <v>3364</v>
      </c>
      <c r="AH436" s="2" t="s">
        <v>3365</v>
      </c>
      <c r="AI436" s="2">
        <v>0.0</v>
      </c>
      <c r="AJ436" s="94">
        <v>2.044221315051315E-4</v>
      </c>
      <c r="AK436" s="94">
        <v>9.765625E-4</v>
      </c>
      <c r="AL436" s="79"/>
      <c r="AM436" s="2" t="s">
        <v>3836</v>
      </c>
    </row>
    <row r="437">
      <c r="A437" s="54">
        <v>46034.0</v>
      </c>
      <c r="B437" s="54">
        <v>46035.0</v>
      </c>
      <c r="C437" s="2" t="s">
        <v>301</v>
      </c>
      <c r="D437" s="2" t="s">
        <v>146</v>
      </c>
      <c r="E437" s="2" t="s">
        <v>208</v>
      </c>
      <c r="F437" s="53">
        <v>0.0</v>
      </c>
      <c r="G437" s="53">
        <v>0.0</v>
      </c>
      <c r="H437" s="53">
        <v>0.0</v>
      </c>
      <c r="I437" s="53">
        <v>0.0</v>
      </c>
      <c r="J437" s="53">
        <v>0.010841963707472787</v>
      </c>
      <c r="K437" s="2" t="s">
        <v>3819</v>
      </c>
      <c r="L437" s="53">
        <v>0.0</v>
      </c>
      <c r="M437" s="2" t="s">
        <v>3369</v>
      </c>
      <c r="N437" s="2" t="s">
        <v>3360</v>
      </c>
      <c r="O437" s="55"/>
      <c r="AB437" s="2" t="s">
        <v>164</v>
      </c>
      <c r="AC437" s="2" t="s">
        <v>3361</v>
      </c>
      <c r="AD437" s="2" t="s">
        <v>3362</v>
      </c>
      <c r="AE437" s="2" t="s">
        <v>3363</v>
      </c>
      <c r="AF437" s="93"/>
      <c r="AG437" s="2" t="s">
        <v>3364</v>
      </c>
      <c r="AH437" s="2" t="s">
        <v>3365</v>
      </c>
      <c r="AI437" s="2">
        <v>0.0</v>
      </c>
      <c r="AJ437" s="94">
        <v>1.1754817703415705E-4</v>
      </c>
      <c r="AK437" s="94">
        <v>0.0</v>
      </c>
      <c r="AL437" s="79"/>
      <c r="AM437" s="2" t="s">
        <v>3837</v>
      </c>
    </row>
    <row r="438">
      <c r="A438" s="54">
        <v>46035.0</v>
      </c>
      <c r="B438" s="54">
        <v>46036.0</v>
      </c>
      <c r="C438" s="2" t="s">
        <v>194</v>
      </c>
      <c r="D438" s="2" t="s">
        <v>146</v>
      </c>
      <c r="E438" s="2" t="s">
        <v>303</v>
      </c>
      <c r="F438" s="53">
        <v>0.0</v>
      </c>
      <c r="G438" s="53">
        <v>0.08333333333333333</v>
      </c>
      <c r="H438" s="53">
        <v>0.04</v>
      </c>
      <c r="I438" s="53">
        <v>0.03125</v>
      </c>
      <c r="J438" s="53">
        <v>0.05481913370351467</v>
      </c>
      <c r="K438" s="2" t="s">
        <v>3838</v>
      </c>
      <c r="L438" s="53">
        <v>0.0</v>
      </c>
      <c r="M438" s="2" t="s">
        <v>3369</v>
      </c>
      <c r="N438" s="2" t="s">
        <v>3360</v>
      </c>
      <c r="O438" s="55"/>
      <c r="AB438" s="2" t="s">
        <v>164</v>
      </c>
      <c r="AC438" s="2" t="s">
        <v>3361</v>
      </c>
      <c r="AD438" s="2" t="s">
        <v>3362</v>
      </c>
      <c r="AE438" s="2" t="s">
        <v>3363</v>
      </c>
      <c r="AF438" s="93"/>
      <c r="AG438" s="2" t="s">
        <v>3364</v>
      </c>
      <c r="AH438" s="2" t="s">
        <v>3365</v>
      </c>
      <c r="AI438" s="2">
        <v>0.0</v>
      </c>
      <c r="AJ438" s="94">
        <v>0.003005137420003818</v>
      </c>
      <c r="AK438" s="94">
        <v>9.765625E-4</v>
      </c>
      <c r="AL438" s="79"/>
      <c r="AM438" s="2" t="s">
        <v>3839</v>
      </c>
    </row>
    <row r="439">
      <c r="A439" s="54">
        <v>46035.0</v>
      </c>
      <c r="B439" s="54">
        <v>46036.0</v>
      </c>
      <c r="C439" s="2" t="s">
        <v>229</v>
      </c>
      <c r="D439" s="2" t="s">
        <v>146</v>
      </c>
      <c r="E439" s="2" t="s">
        <v>303</v>
      </c>
      <c r="F439" s="53">
        <v>0.125</v>
      </c>
      <c r="G439" s="53">
        <v>0.16666666666666666</v>
      </c>
      <c r="H439" s="53">
        <v>0.12</v>
      </c>
      <c r="I439" s="53">
        <v>0.09375</v>
      </c>
      <c r="J439" s="53">
        <v>0.1079219340344888</v>
      </c>
      <c r="K439" s="2" t="s">
        <v>288</v>
      </c>
      <c r="L439" s="53">
        <v>0.375</v>
      </c>
      <c r="M439" s="2" t="s">
        <v>3369</v>
      </c>
      <c r="N439" s="2" t="s">
        <v>3360</v>
      </c>
      <c r="O439" s="55"/>
      <c r="AB439" s="2" t="s">
        <v>164</v>
      </c>
      <c r="AC439" s="2" t="s">
        <v>3361</v>
      </c>
      <c r="AD439" s="2" t="s">
        <v>3362</v>
      </c>
      <c r="AE439" s="2" t="s">
        <v>3363</v>
      </c>
      <c r="AF439" s="93"/>
      <c r="AG439" s="2" t="s">
        <v>3364</v>
      </c>
      <c r="AH439" s="2" t="s">
        <v>3365</v>
      </c>
      <c r="AI439" s="2">
        <v>0.0</v>
      </c>
      <c r="AJ439" s="94">
        <v>0.011647143845744551</v>
      </c>
      <c r="AK439" s="94">
        <v>0.0087890625</v>
      </c>
      <c r="AL439" s="79"/>
      <c r="AM439" s="2" t="s">
        <v>3840</v>
      </c>
    </row>
    <row r="440">
      <c r="A440" s="54">
        <v>46035.0</v>
      </c>
      <c r="B440" s="54">
        <v>46036.0</v>
      </c>
      <c r="C440" s="2" t="s">
        <v>145</v>
      </c>
      <c r="D440" s="2" t="s">
        <v>146</v>
      </c>
      <c r="E440" s="2" t="s">
        <v>303</v>
      </c>
      <c r="F440" s="53">
        <v>0.0</v>
      </c>
      <c r="G440" s="53">
        <v>0.0</v>
      </c>
      <c r="H440" s="53">
        <v>0.0</v>
      </c>
      <c r="I440" s="53">
        <v>0.0</v>
      </c>
      <c r="J440" s="53">
        <v>0.007173299437358971</v>
      </c>
      <c r="K440" s="2" t="s">
        <v>180</v>
      </c>
      <c r="L440" s="53">
        <v>1.0</v>
      </c>
      <c r="M440" s="2" t="s">
        <v>3369</v>
      </c>
      <c r="N440" s="2" t="s">
        <v>3360</v>
      </c>
      <c r="O440" s="55"/>
      <c r="AB440" s="2" t="s">
        <v>164</v>
      </c>
      <c r="AC440" s="2" t="s">
        <v>3361</v>
      </c>
      <c r="AD440" s="2" t="s">
        <v>3362</v>
      </c>
      <c r="AE440" s="2" t="s">
        <v>3363</v>
      </c>
      <c r="AF440" s="93"/>
      <c r="AG440" s="2" t="s">
        <v>3364</v>
      </c>
      <c r="AH440" s="2" t="s">
        <v>3365</v>
      </c>
      <c r="AI440" s="2">
        <v>0.0</v>
      </c>
      <c r="AJ440" s="94">
        <v>5.1456224818014536E-5</v>
      </c>
      <c r="AK440" s="94">
        <v>0.0</v>
      </c>
      <c r="AL440" s="79"/>
      <c r="AM440" s="2" t="s">
        <v>3841</v>
      </c>
    </row>
    <row r="441">
      <c r="A441" s="54">
        <v>46035.0</v>
      </c>
      <c r="B441" s="54">
        <v>46036.0</v>
      </c>
      <c r="C441" s="2" t="s">
        <v>301</v>
      </c>
      <c r="D441" s="2" t="s">
        <v>146</v>
      </c>
      <c r="E441" s="2" t="s">
        <v>303</v>
      </c>
      <c r="F441" s="53">
        <v>0.125</v>
      </c>
      <c r="G441" s="53">
        <v>0.08333333333333333</v>
      </c>
      <c r="H441" s="53">
        <v>0.04</v>
      </c>
      <c r="I441" s="53">
        <v>0.0625</v>
      </c>
      <c r="J441" s="53">
        <v>0.04342278479352623</v>
      </c>
      <c r="K441" s="2" t="s">
        <v>3819</v>
      </c>
      <c r="L441" s="53">
        <v>0.0</v>
      </c>
      <c r="M441" s="2" t="s">
        <v>3369</v>
      </c>
      <c r="N441" s="2" t="s">
        <v>3360</v>
      </c>
      <c r="O441" s="55"/>
      <c r="AB441" s="2" t="s">
        <v>164</v>
      </c>
      <c r="AC441" s="2" t="s">
        <v>3361</v>
      </c>
      <c r="AD441" s="2" t="s">
        <v>3362</v>
      </c>
      <c r="AE441" s="2" t="s">
        <v>3363</v>
      </c>
      <c r="AF441" s="93"/>
      <c r="AG441" s="2" t="s">
        <v>3364</v>
      </c>
      <c r="AH441" s="2" t="s">
        <v>3365</v>
      </c>
      <c r="AI441" s="2">
        <v>0.0</v>
      </c>
      <c r="AJ441" s="94">
        <v>0.0018855382392248927</v>
      </c>
      <c r="AK441" s="94">
        <v>0.00390625</v>
      </c>
      <c r="AL441" s="79"/>
      <c r="AM441" s="2" t="s">
        <v>3842</v>
      </c>
    </row>
    <row r="442">
      <c r="A442" s="54">
        <v>46036.0</v>
      </c>
      <c r="B442" s="54">
        <v>46037.0</v>
      </c>
      <c r="C442" s="2" t="s">
        <v>194</v>
      </c>
      <c r="D442" s="2" t="s">
        <v>146</v>
      </c>
      <c r="E442" s="2" t="s">
        <v>148</v>
      </c>
      <c r="F442" s="53">
        <v>0.0</v>
      </c>
      <c r="G442" s="53">
        <v>0.0</v>
      </c>
      <c r="H442" s="53">
        <v>0.04</v>
      </c>
      <c r="I442" s="53">
        <v>0.0625</v>
      </c>
      <c r="J442" s="53">
        <v>0.05615288328773717</v>
      </c>
      <c r="K442" s="2" t="s">
        <v>3838</v>
      </c>
      <c r="L442" s="53">
        <v>0.0</v>
      </c>
      <c r="M442" s="2" t="s">
        <v>3369</v>
      </c>
      <c r="N442" s="2" t="s">
        <v>3360</v>
      </c>
      <c r="O442" s="55"/>
      <c r="AB442" s="2" t="s">
        <v>164</v>
      </c>
      <c r="AC442" s="2" t="s">
        <v>3361</v>
      </c>
      <c r="AD442" s="2" t="s">
        <v>3362</v>
      </c>
      <c r="AE442" s="2" t="s">
        <v>3363</v>
      </c>
      <c r="AF442" s="93"/>
      <c r="AG442" s="2" t="s">
        <v>3364</v>
      </c>
      <c r="AH442" s="2" t="s">
        <v>3365</v>
      </c>
      <c r="AI442" s="2">
        <v>0.0</v>
      </c>
      <c r="AJ442" s="94">
        <v>0.0031531463015262323</v>
      </c>
      <c r="AK442" s="94">
        <v>0.00390625</v>
      </c>
      <c r="AL442" s="79"/>
      <c r="AM442" s="2" t="s">
        <v>3843</v>
      </c>
    </row>
    <row r="443">
      <c r="A443" s="54">
        <v>46036.0</v>
      </c>
      <c r="B443" s="54">
        <v>46037.0</v>
      </c>
      <c r="C443" s="2" t="s">
        <v>229</v>
      </c>
      <c r="D443" s="2" t="s">
        <v>146</v>
      </c>
      <c r="E443" s="2" t="s">
        <v>148</v>
      </c>
      <c r="F443" s="53">
        <v>0.125</v>
      </c>
      <c r="G443" s="53">
        <v>0.08333333333333333</v>
      </c>
      <c r="H443" s="53">
        <v>0.04</v>
      </c>
      <c r="I443" s="53">
        <v>0.03125</v>
      </c>
      <c r="J443" s="53">
        <v>0.06707932728249072</v>
      </c>
      <c r="K443" s="2" t="s">
        <v>288</v>
      </c>
      <c r="L443" s="53">
        <v>0.375</v>
      </c>
      <c r="M443" s="2" t="s">
        <v>3369</v>
      </c>
      <c r="N443" s="2" t="s">
        <v>3360</v>
      </c>
      <c r="O443" s="55"/>
      <c r="AB443" s="2" t="s">
        <v>153</v>
      </c>
      <c r="AC443" s="2" t="s">
        <v>3844</v>
      </c>
      <c r="AD443" s="2" t="s">
        <v>3362</v>
      </c>
      <c r="AE443" s="2" t="s">
        <v>3363</v>
      </c>
      <c r="AF443" s="93"/>
      <c r="AG443" s="2" t="s">
        <v>3364</v>
      </c>
      <c r="AH443" s="2" t="s">
        <v>3365</v>
      </c>
      <c r="AI443" s="2">
        <v>1.0</v>
      </c>
      <c r="AJ443" s="94">
        <v>0.87034098158369</v>
      </c>
      <c r="AK443" s="94">
        <v>0.9384765625</v>
      </c>
      <c r="AL443" s="79"/>
      <c r="AM443" s="2" t="s">
        <v>3845</v>
      </c>
    </row>
    <row r="444">
      <c r="A444" s="54">
        <v>46036.0</v>
      </c>
      <c r="B444" s="54">
        <v>46037.0</v>
      </c>
      <c r="C444" s="2" t="s">
        <v>145</v>
      </c>
      <c r="D444" s="2" t="s">
        <v>146</v>
      </c>
      <c r="E444" s="2" t="s">
        <v>148</v>
      </c>
      <c r="F444" s="53">
        <v>0.0</v>
      </c>
      <c r="G444" s="53">
        <v>0.0</v>
      </c>
      <c r="H444" s="53">
        <v>0.0</v>
      </c>
      <c r="I444" s="53">
        <v>0.0</v>
      </c>
      <c r="J444" s="53">
        <v>0.007106773944107202</v>
      </c>
      <c r="K444" s="2" t="s">
        <v>180</v>
      </c>
      <c r="L444" s="53">
        <v>1.0</v>
      </c>
      <c r="M444" s="2" t="s">
        <v>3369</v>
      </c>
      <c r="N444" s="2" t="s">
        <v>3360</v>
      </c>
      <c r="O444" s="55"/>
      <c r="AB444" s="2" t="s">
        <v>164</v>
      </c>
      <c r="AC444" s="2" t="s">
        <v>3361</v>
      </c>
      <c r="AD444" s="2" t="s">
        <v>3362</v>
      </c>
      <c r="AE444" s="2" t="s">
        <v>3363</v>
      </c>
      <c r="AF444" s="93"/>
      <c r="AG444" s="2" t="s">
        <v>3364</v>
      </c>
      <c r="AH444" s="2" t="s">
        <v>3365</v>
      </c>
      <c r="AI444" s="2">
        <v>0.0</v>
      </c>
      <c r="AJ444" s="94">
        <v>5.050623589264104E-5</v>
      </c>
      <c r="AK444" s="94">
        <v>0.0</v>
      </c>
      <c r="AL444" s="79"/>
      <c r="AM444" s="2" t="s">
        <v>3846</v>
      </c>
    </row>
    <row r="445">
      <c r="A445" s="54">
        <v>46036.0</v>
      </c>
      <c r="B445" s="54">
        <v>46037.0</v>
      </c>
      <c r="C445" s="2" t="s">
        <v>301</v>
      </c>
      <c r="D445" s="2" t="s">
        <v>146</v>
      </c>
      <c r="E445" s="2" t="s">
        <v>148</v>
      </c>
      <c r="F445" s="53">
        <v>0.125</v>
      </c>
      <c r="G445" s="53">
        <v>0.08333333333333333</v>
      </c>
      <c r="H445" s="53">
        <v>0.04</v>
      </c>
      <c r="I445" s="53">
        <v>0.03125</v>
      </c>
      <c r="J445" s="53">
        <v>0.04257177800445928</v>
      </c>
      <c r="K445" s="2" t="s">
        <v>3819</v>
      </c>
      <c r="L445" s="53">
        <v>0.0</v>
      </c>
      <c r="M445" s="2" t="s">
        <v>3369</v>
      </c>
      <c r="N445" s="2" t="s">
        <v>3360</v>
      </c>
      <c r="O445" s="55"/>
      <c r="AB445" s="2" t="s">
        <v>164</v>
      </c>
      <c r="AC445" s="2" t="s">
        <v>3361</v>
      </c>
      <c r="AD445" s="2" t="s">
        <v>3362</v>
      </c>
      <c r="AE445" s="2" t="s">
        <v>3363</v>
      </c>
      <c r="AF445" s="93"/>
      <c r="AG445" s="2" t="s">
        <v>3364</v>
      </c>
      <c r="AH445" s="2" t="s">
        <v>3365</v>
      </c>
      <c r="AI445" s="2">
        <v>0.0</v>
      </c>
      <c r="AJ445" s="94">
        <v>0.0018123562824609628</v>
      </c>
      <c r="AK445" s="94">
        <v>9.765625E-4</v>
      </c>
      <c r="AL445" s="79"/>
      <c r="AM445" s="2" t="s">
        <v>3847</v>
      </c>
    </row>
    <row r="446">
      <c r="A446" s="54">
        <v>46037.0</v>
      </c>
      <c r="B446" s="54">
        <v>46038.0</v>
      </c>
      <c r="C446" s="2" t="s">
        <v>194</v>
      </c>
      <c r="D446" s="2" t="s">
        <v>146</v>
      </c>
      <c r="E446" s="2" t="s">
        <v>196</v>
      </c>
      <c r="F446" s="53">
        <v>0.125</v>
      </c>
      <c r="G446" s="53">
        <v>0.16666666666666666</v>
      </c>
      <c r="H446" s="53">
        <v>0.12</v>
      </c>
      <c r="I446" s="53">
        <v>0.15625</v>
      </c>
      <c r="J446" s="53">
        <v>0.11845506947873524</v>
      </c>
      <c r="K446" s="2" t="s">
        <v>3838</v>
      </c>
      <c r="L446" s="53">
        <v>0.0</v>
      </c>
      <c r="M446" s="2" t="s">
        <v>3369</v>
      </c>
      <c r="N446" s="2" t="s">
        <v>3360</v>
      </c>
      <c r="O446" s="55"/>
      <c r="AB446" s="2" t="s">
        <v>164</v>
      </c>
      <c r="AC446" s="2" t="s">
        <v>3361</v>
      </c>
      <c r="AD446" s="2" t="s">
        <v>3362</v>
      </c>
      <c r="AE446" s="2" t="s">
        <v>3363</v>
      </c>
      <c r="AF446" s="93"/>
      <c r="AG446" s="2" t="s">
        <v>3364</v>
      </c>
      <c r="AH446" s="2" t="s">
        <v>3365</v>
      </c>
      <c r="AI446" s="2">
        <v>0.0</v>
      </c>
      <c r="AJ446" s="94">
        <v>0.014031603485211994</v>
      </c>
      <c r="AK446" s="94">
        <v>0.0244140625</v>
      </c>
      <c r="AL446" s="79"/>
      <c r="AM446" s="2" t="s">
        <v>3848</v>
      </c>
    </row>
    <row r="447">
      <c r="A447" s="54">
        <v>46037.0</v>
      </c>
      <c r="B447" s="54">
        <v>46038.0</v>
      </c>
      <c r="C447" s="2" t="s">
        <v>229</v>
      </c>
      <c r="D447" s="2" t="s">
        <v>146</v>
      </c>
      <c r="E447" s="2" t="s">
        <v>196</v>
      </c>
      <c r="F447" s="53">
        <v>0.25</v>
      </c>
      <c r="G447" s="53">
        <v>0.16666666666666666</v>
      </c>
      <c r="H447" s="53">
        <v>0.08</v>
      </c>
      <c r="I447" s="53">
        <v>0.0625</v>
      </c>
      <c r="J447" s="53">
        <v>0.10109429489631233</v>
      </c>
      <c r="K447" s="2" t="s">
        <v>288</v>
      </c>
      <c r="L447" s="53">
        <v>0.3333333333333333</v>
      </c>
      <c r="M447" s="2" t="s">
        <v>3369</v>
      </c>
      <c r="N447" s="2" t="s">
        <v>3360</v>
      </c>
      <c r="O447" s="55"/>
      <c r="AB447" s="2" t="s">
        <v>164</v>
      </c>
      <c r="AC447" s="2" t="s">
        <v>3361</v>
      </c>
      <c r="AD447" s="2" t="s">
        <v>3362</v>
      </c>
      <c r="AE447" s="2" t="s">
        <v>3363</v>
      </c>
      <c r="AF447" s="93"/>
      <c r="AG447" s="2" t="s">
        <v>3364</v>
      </c>
      <c r="AH447" s="2" t="s">
        <v>3365</v>
      </c>
      <c r="AI447" s="2">
        <v>0.0</v>
      </c>
      <c r="AJ447" s="94">
        <v>0.010220056460582562</v>
      </c>
      <c r="AK447" s="94">
        <v>0.00390625</v>
      </c>
      <c r="AL447" s="79"/>
      <c r="AM447" s="2" t="s">
        <v>3849</v>
      </c>
    </row>
    <row r="448">
      <c r="A448" s="54">
        <v>46037.0</v>
      </c>
      <c r="B448" s="54">
        <v>46038.0</v>
      </c>
      <c r="C448" s="2" t="s">
        <v>145</v>
      </c>
      <c r="D448" s="2" t="s">
        <v>146</v>
      </c>
      <c r="E448" s="2" t="s">
        <v>196</v>
      </c>
      <c r="F448" s="53">
        <v>0.0</v>
      </c>
      <c r="G448" s="53">
        <v>0.0</v>
      </c>
      <c r="H448" s="53">
        <v>0.0</v>
      </c>
      <c r="I448" s="53">
        <v>0.03125</v>
      </c>
      <c r="J448" s="53">
        <v>0.014488939472046356</v>
      </c>
      <c r="K448" s="2" t="s">
        <v>180</v>
      </c>
      <c r="L448" s="53">
        <v>1.0</v>
      </c>
      <c r="M448" s="2" t="s">
        <v>3369</v>
      </c>
      <c r="N448" s="2" t="s">
        <v>3360</v>
      </c>
      <c r="O448" s="55"/>
      <c r="AB448" s="2" t="s">
        <v>164</v>
      </c>
      <c r="AC448" s="2" t="s">
        <v>3361</v>
      </c>
      <c r="AD448" s="2" t="s">
        <v>3362</v>
      </c>
      <c r="AE448" s="2" t="s">
        <v>3363</v>
      </c>
      <c r="AF448" s="93"/>
      <c r="AG448" s="2" t="s">
        <v>3364</v>
      </c>
      <c r="AH448" s="2" t="s">
        <v>3365</v>
      </c>
      <c r="AI448" s="2">
        <v>0.0</v>
      </c>
      <c r="AJ448" s="94">
        <v>2.0992936702462294E-4</v>
      </c>
      <c r="AK448" s="94">
        <v>9.765625E-4</v>
      </c>
      <c r="AL448" s="79"/>
      <c r="AM448" s="2" t="s">
        <v>3850</v>
      </c>
    </row>
    <row r="449">
      <c r="A449" s="54">
        <v>46037.0</v>
      </c>
      <c r="B449" s="54">
        <v>46038.0</v>
      </c>
      <c r="C449" s="2" t="s">
        <v>301</v>
      </c>
      <c r="D449" s="2" t="s">
        <v>146</v>
      </c>
      <c r="E449" s="2" t="s">
        <v>196</v>
      </c>
      <c r="F449" s="53">
        <v>0.0</v>
      </c>
      <c r="G449" s="53">
        <v>0.0</v>
      </c>
      <c r="H449" s="53">
        <v>0.0</v>
      </c>
      <c r="I449" s="53">
        <v>0.0</v>
      </c>
      <c r="J449" s="53">
        <v>0.010543104268178297</v>
      </c>
      <c r="K449" s="2" t="s">
        <v>3819</v>
      </c>
      <c r="L449" s="53">
        <v>0.0</v>
      </c>
      <c r="M449" s="2" t="s">
        <v>3369</v>
      </c>
      <c r="N449" s="2" t="s">
        <v>3360</v>
      </c>
      <c r="O449" s="55"/>
      <c r="AB449" s="2" t="s">
        <v>164</v>
      </c>
      <c r="AC449" s="2" t="s">
        <v>3361</v>
      </c>
      <c r="AD449" s="2" t="s">
        <v>3362</v>
      </c>
      <c r="AE449" s="2" t="s">
        <v>3363</v>
      </c>
      <c r="AF449" s="93"/>
      <c r="AG449" s="2" t="s">
        <v>3364</v>
      </c>
      <c r="AH449" s="2" t="s">
        <v>3365</v>
      </c>
      <c r="AI449" s="2">
        <v>0.0</v>
      </c>
      <c r="AJ449" s="94">
        <v>1.1115704760967942E-4</v>
      </c>
      <c r="AK449" s="94">
        <v>0.0</v>
      </c>
      <c r="AL449" s="79"/>
      <c r="AM449" s="2" t="s">
        <v>3851</v>
      </c>
    </row>
    <row r="450">
      <c r="A450" s="54">
        <v>46038.0</v>
      </c>
      <c r="B450" s="54">
        <v>46039.0</v>
      </c>
      <c r="C450" s="2" t="s">
        <v>194</v>
      </c>
      <c r="D450" s="2" t="s">
        <v>146</v>
      </c>
      <c r="E450" s="2" t="s">
        <v>288</v>
      </c>
      <c r="F450" s="53">
        <v>0.25</v>
      </c>
      <c r="G450" s="53">
        <v>0.25</v>
      </c>
      <c r="H450" s="53">
        <v>0.12</v>
      </c>
      <c r="I450" s="53">
        <v>0.09375</v>
      </c>
      <c r="J450" s="53">
        <v>0.10556829201547055</v>
      </c>
      <c r="K450" s="2" t="s">
        <v>3838</v>
      </c>
      <c r="L450" s="53">
        <v>0.0</v>
      </c>
      <c r="M450" s="2" t="s">
        <v>3369</v>
      </c>
      <c r="N450" s="2" t="s">
        <v>3360</v>
      </c>
      <c r="O450" s="55"/>
      <c r="AB450" s="2" t="s">
        <v>164</v>
      </c>
      <c r="AC450" s="2" t="s">
        <v>3361</v>
      </c>
      <c r="AD450" s="2" t="s">
        <v>3362</v>
      </c>
      <c r="AE450" s="2" t="s">
        <v>3363</v>
      </c>
      <c r="AF450" s="93"/>
      <c r="AG450" s="2" t="s">
        <v>3364</v>
      </c>
      <c r="AH450" s="2" t="s">
        <v>3365</v>
      </c>
      <c r="AI450" s="2">
        <v>0.0</v>
      </c>
      <c r="AJ450" s="94">
        <v>0.011144664279063663</v>
      </c>
      <c r="AK450" s="94">
        <v>0.0087890625</v>
      </c>
      <c r="AL450" s="79"/>
      <c r="AM450" s="2" t="s">
        <v>3852</v>
      </c>
    </row>
    <row r="451">
      <c r="A451" s="54">
        <v>46038.0</v>
      </c>
      <c r="B451" s="54">
        <v>46039.0</v>
      </c>
      <c r="C451" s="2" t="s">
        <v>229</v>
      </c>
      <c r="D451" s="2" t="s">
        <v>146</v>
      </c>
      <c r="E451" s="2" t="s">
        <v>288</v>
      </c>
      <c r="F451" s="53">
        <v>0.375</v>
      </c>
      <c r="G451" s="53">
        <v>0.25</v>
      </c>
      <c r="H451" s="53">
        <v>0.12</v>
      </c>
      <c r="I451" s="53">
        <v>0.09375</v>
      </c>
      <c r="J451" s="53">
        <v>0.1209781872735146</v>
      </c>
      <c r="K451" s="2" t="s">
        <v>288</v>
      </c>
      <c r="L451" s="53">
        <v>0.3333333333333333</v>
      </c>
      <c r="M451" s="2" t="s">
        <v>3369</v>
      </c>
      <c r="N451" s="2" t="s">
        <v>3360</v>
      </c>
      <c r="O451" s="55"/>
      <c r="AB451" s="2" t="s">
        <v>164</v>
      </c>
      <c r="AC451" s="2" t="s">
        <v>3361</v>
      </c>
      <c r="AD451" s="2" t="s">
        <v>3362</v>
      </c>
      <c r="AE451" s="2" t="s">
        <v>3363</v>
      </c>
      <c r="AF451" s="93"/>
      <c r="AG451" s="2" t="s">
        <v>3364</v>
      </c>
      <c r="AH451" s="2" t="s">
        <v>3365</v>
      </c>
      <c r="AI451" s="2">
        <v>0.0</v>
      </c>
      <c r="AJ451" s="94">
        <v>0.01463572179598557</v>
      </c>
      <c r="AK451" s="94">
        <v>0.0087890625</v>
      </c>
      <c r="AL451" s="79"/>
      <c r="AM451" s="2" t="s">
        <v>3853</v>
      </c>
    </row>
    <row r="452">
      <c r="A452" s="54">
        <v>46038.0</v>
      </c>
      <c r="B452" s="54">
        <v>46039.0</v>
      </c>
      <c r="C452" s="2" t="s">
        <v>145</v>
      </c>
      <c r="D452" s="2" t="s">
        <v>146</v>
      </c>
      <c r="E452" s="2" t="s">
        <v>288</v>
      </c>
      <c r="F452" s="53">
        <v>0.0</v>
      </c>
      <c r="G452" s="53">
        <v>0.0</v>
      </c>
      <c r="H452" s="53">
        <v>0.04</v>
      </c>
      <c r="I452" s="53">
        <v>0.03125</v>
      </c>
      <c r="J452" s="53">
        <v>0.0197453329146149</v>
      </c>
      <c r="K452" s="2" t="s">
        <v>180</v>
      </c>
      <c r="L452" s="53">
        <v>1.0</v>
      </c>
      <c r="M452" s="2" t="s">
        <v>3369</v>
      </c>
      <c r="N452" s="2" t="s">
        <v>3360</v>
      </c>
      <c r="O452" s="55"/>
      <c r="AB452" s="2" t="s">
        <v>164</v>
      </c>
      <c r="AC452" s="2" t="s">
        <v>3361</v>
      </c>
      <c r="AD452" s="2" t="s">
        <v>3362</v>
      </c>
      <c r="AE452" s="2" t="s">
        <v>3363</v>
      </c>
      <c r="AF452" s="93"/>
      <c r="AG452" s="2" t="s">
        <v>3364</v>
      </c>
      <c r="AH452" s="2" t="s">
        <v>3365</v>
      </c>
      <c r="AI452" s="2">
        <v>0.0</v>
      </c>
      <c r="AJ452" s="94">
        <v>3.898781719089745E-4</v>
      </c>
      <c r="AK452" s="94">
        <v>9.765625E-4</v>
      </c>
      <c r="AL452" s="79"/>
      <c r="AM452" s="2" t="s">
        <v>3854</v>
      </c>
    </row>
    <row r="453">
      <c r="A453" s="54">
        <v>46038.0</v>
      </c>
      <c r="B453" s="54">
        <v>46039.0</v>
      </c>
      <c r="C453" s="2" t="s">
        <v>301</v>
      </c>
      <c r="D453" s="2" t="s">
        <v>146</v>
      </c>
      <c r="E453" s="2" t="s">
        <v>288</v>
      </c>
      <c r="F453" s="53">
        <v>0.0</v>
      </c>
      <c r="G453" s="53">
        <v>0.0</v>
      </c>
      <c r="H453" s="53">
        <v>0.0</v>
      </c>
      <c r="I453" s="53">
        <v>0.0</v>
      </c>
      <c r="J453" s="53">
        <v>0.010445638138921378</v>
      </c>
      <c r="K453" s="2" t="s">
        <v>3819</v>
      </c>
      <c r="L453" s="53">
        <v>0.0</v>
      </c>
      <c r="M453" s="2" t="s">
        <v>3369</v>
      </c>
      <c r="N453" s="2" t="s">
        <v>3360</v>
      </c>
      <c r="O453" s="55"/>
      <c r="AB453" s="2" t="s">
        <v>164</v>
      </c>
      <c r="AC453" s="2" t="s">
        <v>3361</v>
      </c>
      <c r="AD453" s="2" t="s">
        <v>3362</v>
      </c>
      <c r="AE453" s="2" t="s">
        <v>3363</v>
      </c>
      <c r="AF453" s="93"/>
      <c r="AG453" s="2" t="s">
        <v>3364</v>
      </c>
      <c r="AH453" s="2" t="s">
        <v>3365</v>
      </c>
      <c r="AI453" s="2">
        <v>0.0</v>
      </c>
      <c r="AJ453" s="94">
        <v>1.0911135612928887E-4</v>
      </c>
      <c r="AK453" s="94">
        <v>0.0</v>
      </c>
      <c r="AL453" s="79"/>
      <c r="AM453" s="2" t="s">
        <v>3855</v>
      </c>
    </row>
    <row r="454">
      <c r="A454" s="54">
        <v>46039.0</v>
      </c>
      <c r="B454" s="54">
        <v>46040.0</v>
      </c>
      <c r="C454" s="2" t="s">
        <v>194</v>
      </c>
      <c r="D454" s="2" t="s">
        <v>146</v>
      </c>
      <c r="E454" s="2" t="s">
        <v>256</v>
      </c>
      <c r="F454" s="53">
        <v>0.0</v>
      </c>
      <c r="G454" s="53">
        <v>0.0</v>
      </c>
      <c r="H454" s="53">
        <v>0.0</v>
      </c>
      <c r="I454" s="53">
        <v>0.0</v>
      </c>
      <c r="J454" s="53">
        <v>0.03581615036401027</v>
      </c>
      <c r="K454" s="2" t="s">
        <v>3838</v>
      </c>
      <c r="L454" s="53">
        <v>0.0</v>
      </c>
      <c r="M454" s="2" t="s">
        <v>3369</v>
      </c>
      <c r="N454" s="2" t="s">
        <v>3360</v>
      </c>
      <c r="O454" s="55"/>
      <c r="AB454" s="2" t="s">
        <v>164</v>
      </c>
      <c r="AC454" s="2" t="s">
        <v>3361</v>
      </c>
      <c r="AD454" s="2" t="s">
        <v>3362</v>
      </c>
      <c r="AE454" s="2" t="s">
        <v>3363</v>
      </c>
      <c r="AF454" s="93"/>
      <c r="AG454" s="2" t="s">
        <v>3364</v>
      </c>
      <c r="AH454" s="2" t="s">
        <v>3365</v>
      </c>
      <c r="AI454" s="2">
        <v>0.0</v>
      </c>
      <c r="AJ454" s="94">
        <v>0.001282796626897393</v>
      </c>
      <c r="AK454" s="94">
        <v>0.0</v>
      </c>
      <c r="AL454" s="79"/>
      <c r="AM454" s="2" t="s">
        <v>3856</v>
      </c>
    </row>
    <row r="455">
      <c r="A455" s="54">
        <v>46039.0</v>
      </c>
      <c r="B455" s="54">
        <v>46040.0</v>
      </c>
      <c r="C455" s="2" t="s">
        <v>229</v>
      </c>
      <c r="D455" s="2" t="s">
        <v>146</v>
      </c>
      <c r="E455" s="2" t="s">
        <v>256</v>
      </c>
      <c r="F455" s="53">
        <v>0.0</v>
      </c>
      <c r="G455" s="53">
        <v>0.0</v>
      </c>
      <c r="H455" s="53">
        <v>0.0</v>
      </c>
      <c r="I455" s="53">
        <v>0.0</v>
      </c>
      <c r="J455" s="53">
        <v>0.04730972906433359</v>
      </c>
      <c r="K455" s="2" t="s">
        <v>288</v>
      </c>
      <c r="L455" s="53">
        <v>0.3333333333333333</v>
      </c>
      <c r="M455" s="2" t="s">
        <v>3369</v>
      </c>
      <c r="N455" s="2" t="s">
        <v>3360</v>
      </c>
      <c r="O455" s="55"/>
      <c r="AB455" s="2" t="s">
        <v>164</v>
      </c>
      <c r="AC455" s="2" t="s">
        <v>3361</v>
      </c>
      <c r="AD455" s="2" t="s">
        <v>3362</v>
      </c>
      <c r="AE455" s="2" t="s">
        <v>3363</v>
      </c>
      <c r="AF455" s="93"/>
      <c r="AG455" s="2" t="s">
        <v>3364</v>
      </c>
      <c r="AH455" s="2" t="s">
        <v>3365</v>
      </c>
      <c r="AI455" s="2">
        <v>0.0</v>
      </c>
      <c r="AJ455" s="94">
        <v>0.0022382104641406504</v>
      </c>
      <c r="AK455" s="94">
        <v>0.0</v>
      </c>
      <c r="AL455" s="79"/>
      <c r="AM455" s="2" t="s">
        <v>3857</v>
      </c>
    </row>
    <row r="456">
      <c r="A456" s="54">
        <v>46039.0</v>
      </c>
      <c r="B456" s="54">
        <v>46040.0</v>
      </c>
      <c r="C456" s="2" t="s">
        <v>145</v>
      </c>
      <c r="D456" s="2" t="s">
        <v>146</v>
      </c>
      <c r="E456" s="2" t="s">
        <v>256</v>
      </c>
      <c r="F456" s="53">
        <v>0.0</v>
      </c>
      <c r="G456" s="53">
        <v>0.0</v>
      </c>
      <c r="H456" s="53">
        <v>0.0</v>
      </c>
      <c r="I456" s="53">
        <v>0.0</v>
      </c>
      <c r="J456" s="53">
        <v>0.006911492761007286</v>
      </c>
      <c r="K456" s="2" t="s">
        <v>180</v>
      </c>
      <c r="L456" s="53">
        <v>1.0</v>
      </c>
      <c r="M456" s="2" t="s">
        <v>3369</v>
      </c>
      <c r="N456" s="2" t="s">
        <v>3360</v>
      </c>
      <c r="O456" s="55"/>
      <c r="AB456" s="2" t="s">
        <v>164</v>
      </c>
      <c r="AC456" s="2" t="s">
        <v>3361</v>
      </c>
      <c r="AD456" s="2" t="s">
        <v>3362</v>
      </c>
      <c r="AE456" s="2" t="s">
        <v>3363</v>
      </c>
      <c r="AF456" s="93"/>
      <c r="AG456" s="2" t="s">
        <v>3364</v>
      </c>
      <c r="AH456" s="2" t="s">
        <v>3365</v>
      </c>
      <c r="AI456" s="2">
        <v>0.0</v>
      </c>
      <c r="AJ456" s="94">
        <v>4.776873218545611E-5</v>
      </c>
      <c r="AK456" s="94">
        <v>0.0</v>
      </c>
      <c r="AL456" s="79"/>
      <c r="AM456" s="2" t="s">
        <v>3858</v>
      </c>
    </row>
    <row r="457">
      <c r="A457" s="54">
        <v>46039.0</v>
      </c>
      <c r="B457" s="54">
        <v>46040.0</v>
      </c>
      <c r="C457" s="2" t="s">
        <v>301</v>
      </c>
      <c r="D457" s="2" t="s">
        <v>146</v>
      </c>
      <c r="E457" s="2" t="s">
        <v>256</v>
      </c>
      <c r="F457" s="53">
        <v>0.0</v>
      </c>
      <c r="G457" s="53">
        <v>0.0</v>
      </c>
      <c r="H457" s="53">
        <v>0.04</v>
      </c>
      <c r="I457" s="53">
        <v>0.030303030303030304</v>
      </c>
      <c r="J457" s="53">
        <v>0.02231238899285888</v>
      </c>
      <c r="K457" s="2" t="s">
        <v>3819</v>
      </c>
      <c r="L457" s="53">
        <v>0.0</v>
      </c>
      <c r="M457" s="2" t="s">
        <v>3369</v>
      </c>
      <c r="N457" s="2" t="s">
        <v>3360</v>
      </c>
      <c r="O457" s="55"/>
      <c r="AB457" s="2" t="s">
        <v>164</v>
      </c>
      <c r="AC457" s="2" t="s">
        <v>3361</v>
      </c>
      <c r="AD457" s="2" t="s">
        <v>3362</v>
      </c>
      <c r="AE457" s="2" t="s">
        <v>3363</v>
      </c>
      <c r="AF457" s="93"/>
      <c r="AG457" s="2" t="s">
        <v>3364</v>
      </c>
      <c r="AH457" s="2" t="s">
        <v>3365</v>
      </c>
      <c r="AI457" s="2">
        <v>0.0</v>
      </c>
      <c r="AJ457" s="94">
        <v>4.978427025686501E-4</v>
      </c>
      <c r="AK457" s="94">
        <v>9.182736455463729E-4</v>
      </c>
      <c r="AL457" s="79"/>
      <c r="AM457" s="2" t="s">
        <v>3859</v>
      </c>
    </row>
    <row r="458">
      <c r="A458" s="54">
        <v>46040.0</v>
      </c>
      <c r="B458" s="54">
        <v>46041.0</v>
      </c>
      <c r="C458" s="2" t="s">
        <v>194</v>
      </c>
      <c r="D458" s="2" t="s">
        <v>146</v>
      </c>
      <c r="E458" s="2" t="s">
        <v>180</v>
      </c>
      <c r="F458" s="53">
        <v>0.0</v>
      </c>
      <c r="G458" s="53">
        <v>0.0</v>
      </c>
      <c r="H458" s="53">
        <v>0.0</v>
      </c>
      <c r="I458" s="53">
        <v>0.030303030303030304</v>
      </c>
      <c r="J458" s="53">
        <v>0.04209755298954005</v>
      </c>
      <c r="K458" s="2" t="s">
        <v>3838</v>
      </c>
      <c r="L458" s="53">
        <v>0.0</v>
      </c>
      <c r="M458" s="2" t="s">
        <v>3369</v>
      </c>
      <c r="N458" s="2" t="s">
        <v>3360</v>
      </c>
      <c r="O458" s="55"/>
      <c r="AB458" s="2" t="s">
        <v>164</v>
      </c>
      <c r="AC458" s="2" t="s">
        <v>3361</v>
      </c>
      <c r="AD458" s="2" t="s">
        <v>3362</v>
      </c>
      <c r="AE458" s="2" t="s">
        <v>3363</v>
      </c>
      <c r="AF458" s="93"/>
      <c r="AG458" s="2" t="s">
        <v>3364</v>
      </c>
      <c r="AH458" s="2" t="s">
        <v>3365</v>
      </c>
      <c r="AI458" s="2">
        <v>0.0</v>
      </c>
      <c r="AJ458" s="94">
        <v>0.0017722039677071325</v>
      </c>
      <c r="AK458" s="94">
        <v>9.182736455463729E-4</v>
      </c>
      <c r="AL458" s="79"/>
      <c r="AM458" s="2" t="s">
        <v>3860</v>
      </c>
    </row>
    <row r="459">
      <c r="A459" s="54">
        <v>46040.0</v>
      </c>
      <c r="B459" s="54">
        <v>46041.0</v>
      </c>
      <c r="C459" s="2" t="s">
        <v>229</v>
      </c>
      <c r="D459" s="2" t="s">
        <v>146</v>
      </c>
      <c r="E459" s="2" t="s">
        <v>180</v>
      </c>
      <c r="F459" s="53">
        <v>0.0</v>
      </c>
      <c r="G459" s="53">
        <v>0.0</v>
      </c>
      <c r="H459" s="53">
        <v>0.04</v>
      </c>
      <c r="I459" s="53">
        <v>0.09090909090909091</v>
      </c>
      <c r="J459" s="53">
        <v>0.07778936403591072</v>
      </c>
      <c r="K459" s="2" t="s">
        <v>288</v>
      </c>
      <c r="L459" s="53">
        <v>0.3333333333333333</v>
      </c>
      <c r="M459" s="2" t="s">
        <v>3369</v>
      </c>
      <c r="N459" s="2" t="s">
        <v>3360</v>
      </c>
      <c r="O459" s="55"/>
      <c r="AB459" s="2" t="s">
        <v>164</v>
      </c>
      <c r="AC459" s="2" t="s">
        <v>3361</v>
      </c>
      <c r="AD459" s="2" t="s">
        <v>3362</v>
      </c>
      <c r="AE459" s="2" t="s">
        <v>3363</v>
      </c>
      <c r="AF459" s="93"/>
      <c r="AG459" s="2" t="s">
        <v>3364</v>
      </c>
      <c r="AH459" s="2" t="s">
        <v>3365</v>
      </c>
      <c r="AI459" s="2">
        <v>0.0</v>
      </c>
      <c r="AJ459" s="94">
        <v>0.00605118515711144</v>
      </c>
      <c r="AK459" s="94">
        <v>0.008264462809917356</v>
      </c>
      <c r="AL459" s="79"/>
      <c r="AM459" s="2" t="s">
        <v>3861</v>
      </c>
    </row>
    <row r="460">
      <c r="A460" s="54">
        <v>46040.0</v>
      </c>
      <c r="B460" s="54">
        <v>46041.0</v>
      </c>
      <c r="C460" s="2" t="s">
        <v>145</v>
      </c>
      <c r="D460" s="2" t="s">
        <v>146</v>
      </c>
      <c r="E460" s="2" t="s">
        <v>180</v>
      </c>
      <c r="F460" s="53">
        <v>0.125</v>
      </c>
      <c r="G460" s="53">
        <v>0.08333333333333333</v>
      </c>
      <c r="H460" s="53">
        <v>0.04</v>
      </c>
      <c r="I460" s="53">
        <v>0.030303030303030304</v>
      </c>
      <c r="J460" s="53">
        <v>0.029693652812317863</v>
      </c>
      <c r="K460" s="2" t="s">
        <v>180</v>
      </c>
      <c r="L460" s="53">
        <v>1.0</v>
      </c>
      <c r="M460" s="2" t="s">
        <v>3369</v>
      </c>
      <c r="N460" s="2" t="s">
        <v>3360</v>
      </c>
      <c r="O460" s="55"/>
      <c r="AB460" s="2" t="s">
        <v>164</v>
      </c>
      <c r="AC460" s="2" t="s">
        <v>3361</v>
      </c>
      <c r="AD460" s="2" t="s">
        <v>3362</v>
      </c>
      <c r="AE460" s="2" t="s">
        <v>3363</v>
      </c>
      <c r="AF460" s="93"/>
      <c r="AG460" s="2" t="s">
        <v>3364</v>
      </c>
      <c r="AH460" s="2" t="s">
        <v>3365</v>
      </c>
      <c r="AI460" s="2">
        <v>0.0</v>
      </c>
      <c r="AJ460" s="94">
        <v>8.817130173384726E-4</v>
      </c>
      <c r="AK460" s="94">
        <v>9.182736455463729E-4</v>
      </c>
      <c r="AL460" s="79"/>
      <c r="AM460" s="2" t="s">
        <v>3862</v>
      </c>
    </row>
    <row r="461">
      <c r="A461" s="54">
        <v>46040.0</v>
      </c>
      <c r="B461" s="54">
        <v>46041.0</v>
      </c>
      <c r="C461" s="2" t="s">
        <v>301</v>
      </c>
      <c r="D461" s="2" t="s">
        <v>146</v>
      </c>
      <c r="E461" s="2" t="s">
        <v>180</v>
      </c>
      <c r="F461" s="53">
        <v>0.0</v>
      </c>
      <c r="G461" s="53">
        <v>0.0</v>
      </c>
      <c r="H461" s="53">
        <v>0.0</v>
      </c>
      <c r="I461" s="53">
        <v>0.0</v>
      </c>
      <c r="J461" s="53">
        <v>0.010253849646780552</v>
      </c>
      <c r="K461" s="2" t="s">
        <v>3819</v>
      </c>
      <c r="L461" s="53">
        <v>0.0</v>
      </c>
      <c r="M461" s="2" t="s">
        <v>3369</v>
      </c>
      <c r="N461" s="2" t="s">
        <v>3360</v>
      </c>
      <c r="O461" s="55"/>
      <c r="AB461" s="2" t="s">
        <v>164</v>
      </c>
      <c r="AC461" s="2" t="s">
        <v>3361</v>
      </c>
      <c r="AD461" s="2" t="s">
        <v>3362</v>
      </c>
      <c r="AE461" s="2" t="s">
        <v>3363</v>
      </c>
      <c r="AF461" s="93"/>
      <c r="AG461" s="2" t="s">
        <v>3364</v>
      </c>
      <c r="AH461" s="2" t="s">
        <v>3365</v>
      </c>
      <c r="AI461" s="2">
        <v>0.0</v>
      </c>
      <c r="AJ461" s="94">
        <v>1.0514143257878165E-4</v>
      </c>
      <c r="AK461" s="94">
        <v>0.0</v>
      </c>
      <c r="AL461" s="79"/>
      <c r="AM461" s="2" t="s">
        <v>3863</v>
      </c>
    </row>
    <row r="462">
      <c r="A462" s="54">
        <v>46041.0</v>
      </c>
      <c r="B462" s="54">
        <v>46042.0</v>
      </c>
      <c r="C462" s="2" t="s">
        <v>194</v>
      </c>
      <c r="D462" s="2" t="s">
        <v>146</v>
      </c>
      <c r="E462" s="2" t="s">
        <v>208</v>
      </c>
      <c r="F462" s="53">
        <v>0.25</v>
      </c>
      <c r="G462" s="53">
        <v>0.16666666666666666</v>
      </c>
      <c r="H462" s="53">
        <v>0.08</v>
      </c>
      <c r="I462" s="53">
        <v>0.12121212121212122</v>
      </c>
      <c r="J462" s="53">
        <v>0.1005775162478284</v>
      </c>
      <c r="K462" s="2" t="s">
        <v>3838</v>
      </c>
      <c r="L462" s="53">
        <v>0.0</v>
      </c>
      <c r="M462" s="2" t="s">
        <v>3369</v>
      </c>
      <c r="N462" s="2" t="s">
        <v>3360</v>
      </c>
      <c r="O462" s="55"/>
      <c r="AB462" s="2" t="s">
        <v>153</v>
      </c>
      <c r="AC462" s="2" t="s">
        <v>3421</v>
      </c>
      <c r="AD462" s="2" t="s">
        <v>3362</v>
      </c>
      <c r="AE462" s="2" t="s">
        <v>3363</v>
      </c>
      <c r="AF462" s="93"/>
      <c r="AG462" s="2" t="s">
        <v>3364</v>
      </c>
      <c r="AH462" s="2" t="s">
        <v>3365</v>
      </c>
      <c r="AI462" s="2">
        <v>1.0</v>
      </c>
      <c r="AJ462" s="94">
        <v>0.8089608042789254</v>
      </c>
      <c r="AK462" s="94">
        <v>0.7722681359044995</v>
      </c>
      <c r="AL462" s="79"/>
      <c r="AM462" s="2" t="s">
        <v>3864</v>
      </c>
    </row>
    <row r="463">
      <c r="A463" s="54">
        <v>46041.0</v>
      </c>
      <c r="B463" s="54">
        <v>46042.0</v>
      </c>
      <c r="C463" s="2" t="s">
        <v>229</v>
      </c>
      <c r="D463" s="2" t="s">
        <v>146</v>
      </c>
      <c r="E463" s="2" t="s">
        <v>208</v>
      </c>
      <c r="F463" s="53">
        <v>0.125</v>
      </c>
      <c r="G463" s="53">
        <v>0.08333333333333333</v>
      </c>
      <c r="H463" s="53">
        <v>0.16</v>
      </c>
      <c r="I463" s="53">
        <v>0.15151515151515152</v>
      </c>
      <c r="J463" s="53">
        <v>0.11403623194573784</v>
      </c>
      <c r="K463" s="2" t="s">
        <v>288</v>
      </c>
      <c r="L463" s="53">
        <v>0.3333333333333333</v>
      </c>
      <c r="M463" s="2" t="s">
        <v>3369</v>
      </c>
      <c r="N463" s="2" t="s">
        <v>3360</v>
      </c>
      <c r="O463" s="55"/>
      <c r="AB463" s="2" t="s">
        <v>164</v>
      </c>
      <c r="AC463" s="2" t="s">
        <v>3361</v>
      </c>
      <c r="AD463" s="2" t="s">
        <v>3362</v>
      </c>
      <c r="AE463" s="2" t="s">
        <v>3363</v>
      </c>
      <c r="AF463" s="93"/>
      <c r="AG463" s="2" t="s">
        <v>3364</v>
      </c>
      <c r="AH463" s="2" t="s">
        <v>3365</v>
      </c>
      <c r="AI463" s="2">
        <v>0.0</v>
      </c>
      <c r="AJ463" s="94">
        <v>0.013004262196382118</v>
      </c>
      <c r="AK463" s="94">
        <v>0.022956841138659322</v>
      </c>
      <c r="AL463" s="79"/>
      <c r="AM463" s="2" t="s">
        <v>3865</v>
      </c>
    </row>
    <row r="464">
      <c r="A464" s="54">
        <v>46041.0</v>
      </c>
      <c r="B464" s="54">
        <v>46042.0</v>
      </c>
      <c r="C464" s="2" t="s">
        <v>145</v>
      </c>
      <c r="D464" s="2" t="s">
        <v>146</v>
      </c>
      <c r="E464" s="2" t="s">
        <v>208</v>
      </c>
      <c r="F464" s="53">
        <v>0.0</v>
      </c>
      <c r="G464" s="53">
        <v>0.0</v>
      </c>
      <c r="H464" s="53">
        <v>0.0</v>
      </c>
      <c r="I464" s="53">
        <v>0.030303030303030304</v>
      </c>
      <c r="J464" s="53">
        <v>0.013396261300279731</v>
      </c>
      <c r="K464" s="2" t="s">
        <v>180</v>
      </c>
      <c r="L464" s="53">
        <v>1.0</v>
      </c>
      <c r="M464" s="2" t="s">
        <v>3369</v>
      </c>
      <c r="N464" s="2" t="s">
        <v>3360</v>
      </c>
      <c r="O464" s="55"/>
      <c r="AB464" s="2" t="s">
        <v>164</v>
      </c>
      <c r="AC464" s="2" t="s">
        <v>3361</v>
      </c>
      <c r="AD464" s="2" t="s">
        <v>3362</v>
      </c>
      <c r="AE464" s="2" t="s">
        <v>3363</v>
      </c>
      <c r="AF464" s="93"/>
      <c r="AG464" s="2" t="s">
        <v>3364</v>
      </c>
      <c r="AH464" s="2" t="s">
        <v>3365</v>
      </c>
      <c r="AI464" s="2">
        <v>0.0</v>
      </c>
      <c r="AJ464" s="94">
        <v>1.794598168253724E-4</v>
      </c>
      <c r="AK464" s="94">
        <v>9.182736455463729E-4</v>
      </c>
      <c r="AL464" s="79"/>
      <c r="AM464" s="2" t="s">
        <v>3866</v>
      </c>
    </row>
    <row r="465">
      <c r="A465" s="54">
        <v>46041.0</v>
      </c>
      <c r="B465" s="54">
        <v>46042.0</v>
      </c>
      <c r="C465" s="2" t="s">
        <v>301</v>
      </c>
      <c r="D465" s="2" t="s">
        <v>146</v>
      </c>
      <c r="E465" s="2" t="s">
        <v>208</v>
      </c>
      <c r="F465" s="53">
        <v>0.0</v>
      </c>
      <c r="G465" s="53">
        <v>0.0</v>
      </c>
      <c r="H465" s="53">
        <v>0.0</v>
      </c>
      <c r="I465" s="53">
        <v>0.0</v>
      </c>
      <c r="J465" s="53">
        <v>0.010159499230513213</v>
      </c>
      <c r="K465" s="2" t="s">
        <v>3819</v>
      </c>
      <c r="L465" s="53">
        <v>0.0</v>
      </c>
      <c r="M465" s="2" t="s">
        <v>3369</v>
      </c>
      <c r="N465" s="2" t="s">
        <v>3360</v>
      </c>
      <c r="O465" s="55"/>
      <c r="AB465" s="2" t="s">
        <v>164</v>
      </c>
      <c r="AC465" s="2" t="s">
        <v>3361</v>
      </c>
      <c r="AD465" s="2" t="s">
        <v>3362</v>
      </c>
      <c r="AE465" s="2" t="s">
        <v>3363</v>
      </c>
      <c r="AF465" s="93"/>
      <c r="AG465" s="2" t="s">
        <v>3364</v>
      </c>
      <c r="AH465" s="2" t="s">
        <v>3365</v>
      </c>
      <c r="AI465" s="2">
        <v>0.0</v>
      </c>
      <c r="AJ465" s="94">
        <v>1.0321542461479857E-4</v>
      </c>
      <c r="AK465" s="94">
        <v>0.0</v>
      </c>
      <c r="AL465" s="79"/>
      <c r="AM465" s="2" t="s">
        <v>3867</v>
      </c>
    </row>
    <row r="466">
      <c r="A466" s="54">
        <v>46042.0</v>
      </c>
      <c r="B466" s="54">
        <v>46043.0</v>
      </c>
      <c r="C466" s="2" t="s">
        <v>194</v>
      </c>
      <c r="D466" s="2" t="s">
        <v>146</v>
      </c>
      <c r="E466" s="2" t="s">
        <v>303</v>
      </c>
      <c r="F466" s="53">
        <v>0.0</v>
      </c>
      <c r="G466" s="53">
        <v>0.0</v>
      </c>
      <c r="H466" s="53">
        <v>0.04</v>
      </c>
      <c r="I466" s="53">
        <v>0.030303030303030304</v>
      </c>
      <c r="J466" s="53">
        <v>0.055962288152336274</v>
      </c>
      <c r="K466" s="2" t="s">
        <v>3838</v>
      </c>
      <c r="L466" s="53">
        <v>0.0</v>
      </c>
      <c r="M466" s="2" t="s">
        <v>3369</v>
      </c>
      <c r="N466" s="2" t="s">
        <v>3360</v>
      </c>
      <c r="O466" s="55"/>
      <c r="AB466" s="2" t="s">
        <v>164</v>
      </c>
      <c r="AC466" s="2" t="s">
        <v>3361</v>
      </c>
      <c r="AD466" s="2" t="s">
        <v>3362</v>
      </c>
      <c r="AE466" s="2" t="s">
        <v>3363</v>
      </c>
      <c r="AF466" s="93"/>
      <c r="AG466" s="2" t="s">
        <v>3364</v>
      </c>
      <c r="AH466" s="2" t="s">
        <v>3365</v>
      </c>
      <c r="AI466" s="2">
        <v>0.0</v>
      </c>
      <c r="AJ466" s="94">
        <v>0.0031317776952451168</v>
      </c>
      <c r="AK466" s="94">
        <v>9.182736455463729E-4</v>
      </c>
      <c r="AL466" s="79"/>
      <c r="AM466" s="2" t="s">
        <v>3868</v>
      </c>
    </row>
    <row r="467">
      <c r="A467" s="54">
        <v>46042.0</v>
      </c>
      <c r="B467" s="54">
        <v>46043.0</v>
      </c>
      <c r="C467" s="2" t="s">
        <v>229</v>
      </c>
      <c r="D467" s="2" t="s">
        <v>146</v>
      </c>
      <c r="E467" s="2" t="s">
        <v>303</v>
      </c>
      <c r="F467" s="53">
        <v>0.125</v>
      </c>
      <c r="G467" s="53">
        <v>0.16666666666666666</v>
      </c>
      <c r="H467" s="53">
        <v>0.12</v>
      </c>
      <c r="I467" s="53">
        <v>0.09090909090909091</v>
      </c>
      <c r="J467" s="53">
        <v>0.10554064347816464</v>
      </c>
      <c r="K467" s="2" t="s">
        <v>288</v>
      </c>
      <c r="L467" s="53">
        <v>0.3333333333333333</v>
      </c>
      <c r="M467" s="2" t="s">
        <v>3369</v>
      </c>
      <c r="N467" s="2" t="s">
        <v>3360</v>
      </c>
      <c r="O467" s="55"/>
      <c r="AB467" s="2" t="s">
        <v>164</v>
      </c>
      <c r="AC467" s="2" t="s">
        <v>3361</v>
      </c>
      <c r="AD467" s="2" t="s">
        <v>3362</v>
      </c>
      <c r="AE467" s="2" t="s">
        <v>3363</v>
      </c>
      <c r="AF467" s="93"/>
      <c r="AG467" s="2" t="s">
        <v>3364</v>
      </c>
      <c r="AH467" s="2" t="s">
        <v>3365</v>
      </c>
      <c r="AI467" s="2">
        <v>0.0</v>
      </c>
      <c r="AJ467" s="94">
        <v>0.011138827425785055</v>
      </c>
      <c r="AK467" s="94">
        <v>0.008264462809917356</v>
      </c>
      <c r="AL467" s="79"/>
      <c r="AM467" s="2" t="s">
        <v>3869</v>
      </c>
    </row>
    <row r="468">
      <c r="A468" s="54">
        <v>46042.0</v>
      </c>
      <c r="B468" s="54">
        <v>46043.0</v>
      </c>
      <c r="C468" s="2" t="s">
        <v>145</v>
      </c>
      <c r="D468" s="2" t="s">
        <v>146</v>
      </c>
      <c r="E468" s="2" t="s">
        <v>303</v>
      </c>
      <c r="F468" s="53">
        <v>0.0</v>
      </c>
      <c r="G468" s="53">
        <v>0.0</v>
      </c>
      <c r="H468" s="53">
        <v>0.0</v>
      </c>
      <c r="I468" s="53">
        <v>0.0</v>
      </c>
      <c r="J468" s="53">
        <v>0.006722454336029644</v>
      </c>
      <c r="K468" s="2" t="s">
        <v>180</v>
      </c>
      <c r="L468" s="53">
        <v>1.0</v>
      </c>
      <c r="M468" s="2" t="s">
        <v>3369</v>
      </c>
      <c r="N468" s="2" t="s">
        <v>3360</v>
      </c>
      <c r="O468" s="55"/>
      <c r="AB468" s="2" t="s">
        <v>164</v>
      </c>
      <c r="AC468" s="2" t="s">
        <v>3361</v>
      </c>
      <c r="AD468" s="2" t="s">
        <v>3362</v>
      </c>
      <c r="AE468" s="2" t="s">
        <v>3363</v>
      </c>
      <c r="AF468" s="93"/>
      <c r="AG468" s="2" t="s">
        <v>3364</v>
      </c>
      <c r="AH468" s="2" t="s">
        <v>3365</v>
      </c>
      <c r="AI468" s="2">
        <v>0.0</v>
      </c>
      <c r="AJ468" s="94">
        <v>4.519139230000376E-5</v>
      </c>
      <c r="AK468" s="94">
        <v>0.0</v>
      </c>
      <c r="AL468" s="79"/>
      <c r="AM468" s="2" t="s">
        <v>3870</v>
      </c>
    </row>
    <row r="469">
      <c r="A469" s="54">
        <v>46042.0</v>
      </c>
      <c r="B469" s="54">
        <v>46043.0</v>
      </c>
      <c r="C469" s="2" t="s">
        <v>301</v>
      </c>
      <c r="D469" s="2" t="s">
        <v>146</v>
      </c>
      <c r="E469" s="2" t="s">
        <v>303</v>
      </c>
      <c r="F469" s="53">
        <v>0.125</v>
      </c>
      <c r="G469" s="53">
        <v>0.08333333333333333</v>
      </c>
      <c r="H469" s="53">
        <v>0.04</v>
      </c>
      <c r="I469" s="53">
        <v>0.06060606060606061</v>
      </c>
      <c r="J469" s="53">
        <v>0.0406841162310443</v>
      </c>
      <c r="K469" s="2" t="s">
        <v>3819</v>
      </c>
      <c r="L469" s="53">
        <v>0.0</v>
      </c>
      <c r="M469" s="2" t="s">
        <v>3369</v>
      </c>
      <c r="N469" s="2" t="s">
        <v>3360</v>
      </c>
      <c r="O469" s="55"/>
      <c r="AB469" s="2" t="s">
        <v>153</v>
      </c>
      <c r="AC469" s="2" t="s">
        <v>3633</v>
      </c>
      <c r="AD469" s="2" t="s">
        <v>3362</v>
      </c>
      <c r="AE469" s="2" t="s">
        <v>3363</v>
      </c>
      <c r="AF469" s="93"/>
      <c r="AG469" s="2" t="s">
        <v>3364</v>
      </c>
      <c r="AH469" s="2" t="s">
        <v>3365</v>
      </c>
      <c r="AI469" s="2">
        <v>1.0</v>
      </c>
      <c r="AJ469" s="94">
        <v>0.9202869648514126</v>
      </c>
      <c r="AK469" s="94">
        <v>0.8824609733700643</v>
      </c>
      <c r="AL469" s="79"/>
      <c r="AM469" s="2" t="s">
        <v>3871</v>
      </c>
    </row>
    <row r="470">
      <c r="A470" s="54">
        <v>46043.0</v>
      </c>
      <c r="B470" s="54">
        <v>46044.0</v>
      </c>
      <c r="C470" s="2" t="s">
        <v>194</v>
      </c>
      <c r="D470" s="2" t="s">
        <v>146</v>
      </c>
      <c r="E470" s="2" t="s">
        <v>148</v>
      </c>
      <c r="F470" s="53">
        <v>0.0</v>
      </c>
      <c r="G470" s="53">
        <v>0.0</v>
      </c>
      <c r="H470" s="53">
        <v>0.04</v>
      </c>
      <c r="I470" s="53">
        <v>0.06060606060606061</v>
      </c>
      <c r="J470" s="53">
        <v>0.057173083507454675</v>
      </c>
      <c r="K470" s="2" t="s">
        <v>3838</v>
      </c>
      <c r="L470" s="53">
        <v>0.0</v>
      </c>
      <c r="M470" s="2" t="s">
        <v>3369</v>
      </c>
      <c r="N470" s="2" t="s">
        <v>3360</v>
      </c>
      <c r="O470" s="55"/>
      <c r="AB470" s="2" t="s">
        <v>164</v>
      </c>
      <c r="AC470" s="2" t="s">
        <v>3361</v>
      </c>
      <c r="AD470" s="2" t="s">
        <v>3362</v>
      </c>
      <c r="AE470" s="2" t="s">
        <v>3363</v>
      </c>
      <c r="AF470" s="93"/>
      <c r="AG470" s="2" t="s">
        <v>3364</v>
      </c>
      <c r="AH470" s="2" t="s">
        <v>3365</v>
      </c>
      <c r="AI470" s="2">
        <v>0.0</v>
      </c>
      <c r="AJ470" s="94">
        <v>0.003268761477750386</v>
      </c>
      <c r="AK470" s="94">
        <v>0.0036730945821854917</v>
      </c>
      <c r="AL470" s="79"/>
      <c r="AM470" s="2" t="s">
        <v>3872</v>
      </c>
    </row>
    <row r="471">
      <c r="A471" s="54">
        <v>46043.0</v>
      </c>
      <c r="B471" s="54">
        <v>46044.0</v>
      </c>
      <c r="C471" s="2" t="s">
        <v>229</v>
      </c>
      <c r="D471" s="2" t="s">
        <v>146</v>
      </c>
      <c r="E471" s="2" t="s">
        <v>148</v>
      </c>
      <c r="F471" s="53">
        <v>0.25</v>
      </c>
      <c r="G471" s="53">
        <v>0.16666666666666666</v>
      </c>
      <c r="H471" s="53">
        <v>0.08</v>
      </c>
      <c r="I471" s="53">
        <v>0.06060606060606061</v>
      </c>
      <c r="J471" s="53">
        <v>0.09881141219717664</v>
      </c>
      <c r="K471" s="2" t="s">
        <v>288</v>
      </c>
      <c r="L471" s="53">
        <v>0.3333333333333333</v>
      </c>
      <c r="M471" s="2" t="s">
        <v>3369</v>
      </c>
      <c r="N471" s="2" t="s">
        <v>3360</v>
      </c>
      <c r="O471" s="55"/>
      <c r="AB471" s="2" t="s">
        <v>164</v>
      </c>
      <c r="AC471" s="2" t="s">
        <v>3361</v>
      </c>
      <c r="AD471" s="2" t="s">
        <v>3362</v>
      </c>
      <c r="AE471" s="2" t="s">
        <v>3363</v>
      </c>
      <c r="AF471" s="93"/>
      <c r="AG471" s="2" t="s">
        <v>3364</v>
      </c>
      <c r="AH471" s="2" t="s">
        <v>3365</v>
      </c>
      <c r="AI471" s="2">
        <v>0.0</v>
      </c>
      <c r="AJ471" s="94">
        <v>0.009763695180400348</v>
      </c>
      <c r="AK471" s="94">
        <v>0.0036730945821854917</v>
      </c>
      <c r="AL471" s="79"/>
      <c r="AM471" s="2" t="s">
        <v>3873</v>
      </c>
    </row>
    <row r="472">
      <c r="A472" s="54">
        <v>46043.0</v>
      </c>
      <c r="B472" s="54">
        <v>46044.0</v>
      </c>
      <c r="C472" s="2" t="s">
        <v>145</v>
      </c>
      <c r="D472" s="2" t="s">
        <v>146</v>
      </c>
      <c r="E472" s="2" t="s">
        <v>148</v>
      </c>
      <c r="F472" s="53">
        <v>0.0</v>
      </c>
      <c r="G472" s="53">
        <v>0.0</v>
      </c>
      <c r="H472" s="53">
        <v>0.0</v>
      </c>
      <c r="I472" s="53">
        <v>0.0</v>
      </c>
      <c r="J472" s="53">
        <v>0.006660785831551491</v>
      </c>
      <c r="K472" s="2" t="s">
        <v>180</v>
      </c>
      <c r="L472" s="53">
        <v>1.0</v>
      </c>
      <c r="M472" s="2" t="s">
        <v>3369</v>
      </c>
      <c r="N472" s="2" t="s">
        <v>3360</v>
      </c>
      <c r="O472" s="55"/>
      <c r="AB472" s="2" t="s">
        <v>164</v>
      </c>
      <c r="AC472" s="2" t="s">
        <v>3361</v>
      </c>
      <c r="AD472" s="2" t="s">
        <v>3362</v>
      </c>
      <c r="AE472" s="2" t="s">
        <v>3363</v>
      </c>
      <c r="AF472" s="93"/>
      <c r="AG472" s="2" t="s">
        <v>3364</v>
      </c>
      <c r="AH472" s="2" t="s">
        <v>3365</v>
      </c>
      <c r="AI472" s="2">
        <v>0.0</v>
      </c>
      <c r="AJ472" s="94">
        <v>4.4366067893797086E-5</v>
      </c>
      <c r="AK472" s="94">
        <v>0.0</v>
      </c>
      <c r="AL472" s="79"/>
      <c r="AM472" s="2" t="s">
        <v>3874</v>
      </c>
    </row>
    <row r="473">
      <c r="A473" s="54">
        <v>46043.0</v>
      </c>
      <c r="B473" s="54">
        <v>46044.0</v>
      </c>
      <c r="C473" s="2" t="s">
        <v>301</v>
      </c>
      <c r="D473" s="2" t="s">
        <v>146</v>
      </c>
      <c r="E473" s="2" t="s">
        <v>148</v>
      </c>
      <c r="F473" s="53">
        <v>0.125</v>
      </c>
      <c r="G473" s="53">
        <v>0.08333333333333333</v>
      </c>
      <c r="H473" s="53">
        <v>0.04</v>
      </c>
      <c r="I473" s="53">
        <v>0.030303030303030304</v>
      </c>
      <c r="J473" s="53">
        <v>0.04447458180437593</v>
      </c>
      <c r="K473" s="2" t="s">
        <v>303</v>
      </c>
      <c r="L473" s="53">
        <v>0.6666666666666666</v>
      </c>
      <c r="M473" s="2" t="s">
        <v>3369</v>
      </c>
      <c r="N473" s="2" t="s">
        <v>3360</v>
      </c>
      <c r="O473" s="55"/>
      <c r="AB473" s="2" t="s">
        <v>153</v>
      </c>
      <c r="AC473" s="2" t="s">
        <v>3665</v>
      </c>
      <c r="AD473" s="2" t="s">
        <v>3362</v>
      </c>
      <c r="AE473" s="2" t="s">
        <v>3363</v>
      </c>
      <c r="AF473" s="93"/>
      <c r="AG473" s="2" t="s">
        <v>3364</v>
      </c>
      <c r="AH473" s="2" t="s">
        <v>3365</v>
      </c>
      <c r="AI473" s="2">
        <v>1.0</v>
      </c>
      <c r="AJ473" s="94">
        <v>0.9130288248179222</v>
      </c>
      <c r="AK473" s="94">
        <v>0.9403122130394859</v>
      </c>
      <c r="AL473" s="79"/>
      <c r="AM473" s="2" t="s">
        <v>3875</v>
      </c>
    </row>
    <row r="474">
      <c r="A474" s="54">
        <v>46044.0</v>
      </c>
      <c r="B474" s="54">
        <v>46045.0</v>
      </c>
      <c r="C474" s="2" t="s">
        <v>194</v>
      </c>
      <c r="D474" s="2" t="s">
        <v>146</v>
      </c>
      <c r="E474" s="2" t="s">
        <v>196</v>
      </c>
      <c r="F474" s="53">
        <v>0.125</v>
      </c>
      <c r="G474" s="53">
        <v>0.16666666666666666</v>
      </c>
      <c r="H474" s="53">
        <v>0.12</v>
      </c>
      <c r="I474" s="53">
        <v>0.15151515151515152</v>
      </c>
      <c r="J474" s="53">
        <v>0.11550299730981428</v>
      </c>
      <c r="K474" s="2" t="s">
        <v>3838</v>
      </c>
      <c r="L474" s="53">
        <v>0.0</v>
      </c>
      <c r="M474" s="2" t="s">
        <v>3369</v>
      </c>
      <c r="N474" s="2" t="s">
        <v>3360</v>
      </c>
      <c r="O474" s="55"/>
      <c r="AB474" s="2" t="s">
        <v>164</v>
      </c>
      <c r="AC474" s="2" t="s">
        <v>3361</v>
      </c>
      <c r="AD474" s="2" t="s">
        <v>3362</v>
      </c>
      <c r="AE474" s="2" t="s">
        <v>3363</v>
      </c>
      <c r="AF474" s="93"/>
      <c r="AG474" s="2" t="s">
        <v>3364</v>
      </c>
      <c r="AH474" s="2" t="s">
        <v>3365</v>
      </c>
      <c r="AI474" s="2">
        <v>0.0</v>
      </c>
      <c r="AJ474" s="94">
        <v>0.013340942387550965</v>
      </c>
      <c r="AK474" s="94">
        <v>0.022956841138659322</v>
      </c>
      <c r="AL474" s="79"/>
      <c r="AM474" s="2" t="s">
        <v>3876</v>
      </c>
    </row>
    <row r="475">
      <c r="A475" s="54">
        <v>46044.0</v>
      </c>
      <c r="B475" s="54">
        <v>46045.0</v>
      </c>
      <c r="C475" s="2" t="s">
        <v>229</v>
      </c>
      <c r="D475" s="2" t="s">
        <v>146</v>
      </c>
      <c r="E475" s="2" t="s">
        <v>196</v>
      </c>
      <c r="F475" s="53">
        <v>0.25</v>
      </c>
      <c r="G475" s="53">
        <v>0.16666666666666666</v>
      </c>
      <c r="H475" s="53">
        <v>0.08</v>
      </c>
      <c r="I475" s="53">
        <v>0.06060606060606061</v>
      </c>
      <c r="J475" s="53">
        <v>0.09473417029169401</v>
      </c>
      <c r="K475" s="2" t="s">
        <v>288</v>
      </c>
      <c r="L475" s="53">
        <v>0.375</v>
      </c>
      <c r="M475" s="2" t="s">
        <v>3369</v>
      </c>
      <c r="N475" s="2" t="s">
        <v>3360</v>
      </c>
      <c r="O475" s="55"/>
      <c r="AB475" s="2" t="s">
        <v>164</v>
      </c>
      <c r="AC475" s="2" t="s">
        <v>3361</v>
      </c>
      <c r="AD475" s="2" t="s">
        <v>3362</v>
      </c>
      <c r="AE475" s="2" t="s">
        <v>3363</v>
      </c>
      <c r="AF475" s="93"/>
      <c r="AG475" s="2" t="s">
        <v>3364</v>
      </c>
      <c r="AH475" s="2" t="s">
        <v>3365</v>
      </c>
      <c r="AI475" s="2">
        <v>0.0</v>
      </c>
      <c r="AJ475" s="94">
        <v>0.00897456302085568</v>
      </c>
      <c r="AK475" s="94">
        <v>0.0036730945821854917</v>
      </c>
      <c r="AL475" s="79"/>
      <c r="AM475" s="2" t="s">
        <v>3877</v>
      </c>
    </row>
    <row r="476">
      <c r="A476" s="54">
        <v>46044.0</v>
      </c>
      <c r="B476" s="54">
        <v>46045.0</v>
      </c>
      <c r="C476" s="2" t="s">
        <v>145</v>
      </c>
      <c r="D476" s="2" t="s">
        <v>146</v>
      </c>
      <c r="E476" s="2" t="s">
        <v>196</v>
      </c>
      <c r="F476" s="53">
        <v>0.0</v>
      </c>
      <c r="G476" s="53">
        <v>0.0</v>
      </c>
      <c r="H476" s="53">
        <v>0.0</v>
      </c>
      <c r="I476" s="53">
        <v>0.030303030303030304</v>
      </c>
      <c r="J476" s="53">
        <v>0.013577463956294304</v>
      </c>
      <c r="K476" s="2" t="s">
        <v>180</v>
      </c>
      <c r="L476" s="53">
        <v>1.0</v>
      </c>
      <c r="M476" s="2" t="s">
        <v>3369</v>
      </c>
      <c r="N476" s="2" t="s">
        <v>3360</v>
      </c>
      <c r="O476" s="55"/>
      <c r="AB476" s="2" t="s">
        <v>164</v>
      </c>
      <c r="AC476" s="2" t="s">
        <v>3361</v>
      </c>
      <c r="AD476" s="2" t="s">
        <v>3362</v>
      </c>
      <c r="AE476" s="2" t="s">
        <v>3363</v>
      </c>
      <c r="AF476" s="93"/>
      <c r="AG476" s="2" t="s">
        <v>3364</v>
      </c>
      <c r="AH476" s="2" t="s">
        <v>3365</v>
      </c>
      <c r="AI476" s="2">
        <v>0.0</v>
      </c>
      <c r="AJ476" s="94">
        <v>1.8434752748447097E-4</v>
      </c>
      <c r="AK476" s="94">
        <v>9.182736455463729E-4</v>
      </c>
      <c r="AL476" s="79"/>
      <c r="AM476" s="2" t="s">
        <v>3878</v>
      </c>
    </row>
    <row r="477">
      <c r="A477" s="54">
        <v>46044.0</v>
      </c>
      <c r="B477" s="54">
        <v>46045.0</v>
      </c>
      <c r="C477" s="2" t="s">
        <v>301</v>
      </c>
      <c r="D477" s="2" t="s">
        <v>146</v>
      </c>
      <c r="E477" s="2" t="s">
        <v>196</v>
      </c>
      <c r="F477" s="53">
        <v>0.0</v>
      </c>
      <c r="G477" s="53">
        <v>0.0</v>
      </c>
      <c r="H477" s="53">
        <v>0.0</v>
      </c>
      <c r="I477" s="53">
        <v>0.0</v>
      </c>
      <c r="J477" s="53">
        <v>0.019007080263007948</v>
      </c>
      <c r="K477" s="2" t="s">
        <v>3879</v>
      </c>
      <c r="L477" s="53">
        <v>0.0</v>
      </c>
      <c r="M477" s="2" t="s">
        <v>3369</v>
      </c>
      <c r="N477" s="2" t="s">
        <v>3360</v>
      </c>
      <c r="O477" s="55"/>
      <c r="AB477" s="2" t="s">
        <v>164</v>
      </c>
      <c r="AC477" s="2" t="s">
        <v>3361</v>
      </c>
      <c r="AD477" s="2" t="s">
        <v>3362</v>
      </c>
      <c r="AE477" s="2" t="s">
        <v>3363</v>
      </c>
      <c r="AF477" s="93"/>
      <c r="AG477" s="2" t="s">
        <v>3364</v>
      </c>
      <c r="AH477" s="2" t="s">
        <v>3365</v>
      </c>
      <c r="AI477" s="2">
        <v>0.0</v>
      </c>
      <c r="AJ477" s="94">
        <v>3.612691001244263E-4</v>
      </c>
      <c r="AK477" s="94">
        <v>0.0</v>
      </c>
      <c r="AL477" s="79"/>
      <c r="AM477" s="2" t="s">
        <v>3880</v>
      </c>
    </row>
    <row r="478">
      <c r="A478" s="54">
        <v>46045.0</v>
      </c>
      <c r="B478" s="54">
        <v>46046.0</v>
      </c>
      <c r="C478" s="2" t="s">
        <v>194</v>
      </c>
      <c r="D478" s="2" t="s">
        <v>146</v>
      </c>
      <c r="E478" s="2" t="s">
        <v>288</v>
      </c>
      <c r="F478" s="53">
        <v>0.25</v>
      </c>
      <c r="G478" s="53">
        <v>0.16666666666666666</v>
      </c>
      <c r="H478" s="53">
        <v>0.12</v>
      </c>
      <c r="I478" s="53">
        <v>0.09090909090909091</v>
      </c>
      <c r="J478" s="53">
        <v>0.10339187103587606</v>
      </c>
      <c r="K478" s="2" t="s">
        <v>3838</v>
      </c>
      <c r="L478" s="53">
        <v>0.0</v>
      </c>
      <c r="M478" s="2" t="s">
        <v>3369</v>
      </c>
      <c r="N478" s="2" t="s">
        <v>3360</v>
      </c>
      <c r="O478" s="55"/>
      <c r="AB478" s="2" t="s">
        <v>153</v>
      </c>
      <c r="AC478" s="2" t="s">
        <v>3421</v>
      </c>
      <c r="AD478" s="2" t="s">
        <v>3362</v>
      </c>
      <c r="AE478" s="2" t="s">
        <v>3363</v>
      </c>
      <c r="AF478" s="93"/>
      <c r="AG478" s="2" t="s">
        <v>3364</v>
      </c>
      <c r="AH478" s="2" t="s">
        <v>3365</v>
      </c>
      <c r="AI478" s="2">
        <v>1.0</v>
      </c>
      <c r="AJ478" s="94">
        <v>0.803906136924547</v>
      </c>
      <c r="AK478" s="94">
        <v>0.8264462809917354</v>
      </c>
      <c r="AL478" s="79"/>
      <c r="AM478" s="2" t="s">
        <v>3881</v>
      </c>
    </row>
    <row r="479">
      <c r="A479" s="54">
        <v>46045.0</v>
      </c>
      <c r="B479" s="54">
        <v>46046.0</v>
      </c>
      <c r="C479" s="2" t="s">
        <v>229</v>
      </c>
      <c r="D479" s="2" t="s">
        <v>146</v>
      </c>
      <c r="E479" s="2" t="s">
        <v>288</v>
      </c>
      <c r="F479" s="53">
        <v>0.375</v>
      </c>
      <c r="G479" s="53">
        <v>0.25</v>
      </c>
      <c r="H479" s="53">
        <v>0.12</v>
      </c>
      <c r="I479" s="53">
        <v>0.09090909090909091</v>
      </c>
      <c r="J479" s="53">
        <v>0.11336678531425279</v>
      </c>
      <c r="K479" s="2" t="s">
        <v>288</v>
      </c>
      <c r="L479" s="53">
        <v>0.375</v>
      </c>
      <c r="M479" s="2" t="s">
        <v>3369</v>
      </c>
      <c r="N479" s="2" t="s">
        <v>3360</v>
      </c>
      <c r="O479" s="55"/>
      <c r="AB479" s="2" t="s">
        <v>164</v>
      </c>
      <c r="AC479" s="2" t="s">
        <v>3361</v>
      </c>
      <c r="AD479" s="2" t="s">
        <v>3362</v>
      </c>
      <c r="AE479" s="2" t="s">
        <v>3363</v>
      </c>
      <c r="AF479" s="93"/>
      <c r="AG479" s="2" t="s">
        <v>3364</v>
      </c>
      <c r="AH479" s="2" t="s">
        <v>3365</v>
      </c>
      <c r="AI479" s="2">
        <v>0.0</v>
      </c>
      <c r="AJ479" s="94">
        <v>0.012852028012487882</v>
      </c>
      <c r="AK479" s="94">
        <v>0.008264462809917356</v>
      </c>
      <c r="AL479" s="79"/>
      <c r="AM479" s="2" t="s">
        <v>3882</v>
      </c>
    </row>
    <row r="480">
      <c r="A480" s="54">
        <v>46045.0</v>
      </c>
      <c r="B480" s="54">
        <v>46046.0</v>
      </c>
      <c r="C480" s="2" t="s">
        <v>145</v>
      </c>
      <c r="D480" s="2" t="s">
        <v>146</v>
      </c>
      <c r="E480" s="2" t="s">
        <v>288</v>
      </c>
      <c r="F480" s="53">
        <v>0.0</v>
      </c>
      <c r="G480" s="53">
        <v>0.0</v>
      </c>
      <c r="H480" s="53">
        <v>0.04</v>
      </c>
      <c r="I480" s="53">
        <v>0.030303030303030304</v>
      </c>
      <c r="J480" s="53">
        <v>0.018502576461536142</v>
      </c>
      <c r="K480" s="2" t="s">
        <v>180</v>
      </c>
      <c r="L480" s="53">
        <v>1.0</v>
      </c>
      <c r="M480" s="2" t="s">
        <v>3369</v>
      </c>
      <c r="N480" s="2" t="s">
        <v>3360</v>
      </c>
      <c r="O480" s="55"/>
      <c r="AB480" s="2" t="s">
        <v>164</v>
      </c>
      <c r="AC480" s="2" t="s">
        <v>3361</v>
      </c>
      <c r="AD480" s="2" t="s">
        <v>3362</v>
      </c>
      <c r="AE480" s="2" t="s">
        <v>3363</v>
      </c>
      <c r="AF480" s="93"/>
      <c r="AG480" s="2" t="s">
        <v>3364</v>
      </c>
      <c r="AH480" s="2" t="s">
        <v>3365</v>
      </c>
      <c r="AI480" s="2">
        <v>0.0</v>
      </c>
      <c r="AJ480" s="94">
        <v>3.423453357149913E-4</v>
      </c>
      <c r="AK480" s="94">
        <v>9.182736455463729E-4</v>
      </c>
      <c r="AL480" s="79"/>
      <c r="AM480" s="2" t="s">
        <v>3883</v>
      </c>
    </row>
    <row r="481">
      <c r="A481" s="54">
        <v>46045.0</v>
      </c>
      <c r="B481" s="54">
        <v>46046.0</v>
      </c>
      <c r="C481" s="2" t="s">
        <v>301</v>
      </c>
      <c r="D481" s="2" t="s">
        <v>146</v>
      </c>
      <c r="E481" s="2" t="s">
        <v>288</v>
      </c>
      <c r="F481" s="53">
        <v>0.0</v>
      </c>
      <c r="G481" s="53">
        <v>0.0</v>
      </c>
      <c r="H481" s="53">
        <v>0.0</v>
      </c>
      <c r="I481" s="53">
        <v>0.0</v>
      </c>
      <c r="J481" s="53">
        <v>0.018833238644125908</v>
      </c>
      <c r="K481" s="2" t="s">
        <v>3879</v>
      </c>
      <c r="L481" s="53">
        <v>0.0</v>
      </c>
      <c r="M481" s="2" t="s">
        <v>3369</v>
      </c>
      <c r="N481" s="2" t="s">
        <v>3360</v>
      </c>
      <c r="O481" s="55"/>
      <c r="AB481" s="2" t="s">
        <v>164</v>
      </c>
      <c r="AC481" s="2" t="s">
        <v>3361</v>
      </c>
      <c r="AD481" s="2" t="s">
        <v>3362</v>
      </c>
      <c r="AE481" s="2" t="s">
        <v>3363</v>
      </c>
      <c r="AF481" s="93"/>
      <c r="AG481" s="2" t="s">
        <v>3364</v>
      </c>
      <c r="AH481" s="2" t="s">
        <v>3365</v>
      </c>
      <c r="AI481" s="2">
        <v>0.0</v>
      </c>
      <c r="AJ481" s="94">
        <v>3.5469087782659744E-4</v>
      </c>
      <c r="AK481" s="94">
        <v>0.0</v>
      </c>
      <c r="AL481" s="79"/>
      <c r="AM481" s="2" t="s">
        <v>3884</v>
      </c>
    </row>
    <row r="482">
      <c r="A482" s="54">
        <v>46046.0</v>
      </c>
      <c r="B482" s="54">
        <v>46047.0</v>
      </c>
      <c r="C482" s="2" t="s">
        <v>194</v>
      </c>
      <c r="D482" s="2" t="s">
        <v>146</v>
      </c>
      <c r="E482" s="2" t="s">
        <v>256</v>
      </c>
      <c r="F482" s="53">
        <v>0.0</v>
      </c>
      <c r="G482" s="53">
        <v>0.0</v>
      </c>
      <c r="H482" s="53">
        <v>0.0</v>
      </c>
      <c r="I482" s="53">
        <v>0.0</v>
      </c>
      <c r="J482" s="53">
        <v>0.04257265689680395</v>
      </c>
      <c r="K482" s="2" t="s">
        <v>3838</v>
      </c>
      <c r="L482" s="53">
        <v>0.0</v>
      </c>
      <c r="M482" s="2" t="s">
        <v>3369</v>
      </c>
      <c r="N482" s="2" t="s">
        <v>3360</v>
      </c>
      <c r="O482" s="55"/>
      <c r="AB482" s="2" t="s">
        <v>164</v>
      </c>
      <c r="AC482" s="2" t="s">
        <v>3361</v>
      </c>
      <c r="AD482" s="2" t="s">
        <v>3362</v>
      </c>
      <c r="AE482" s="2" t="s">
        <v>3363</v>
      </c>
      <c r="AF482" s="93"/>
      <c r="AG482" s="2" t="s">
        <v>3364</v>
      </c>
      <c r="AH482" s="2" t="s">
        <v>3365</v>
      </c>
      <c r="AI482" s="2">
        <v>0.0</v>
      </c>
      <c r="AJ482" s="94">
        <v>0.001812431115252989</v>
      </c>
      <c r="AK482" s="94">
        <v>0.0</v>
      </c>
      <c r="AL482" s="79"/>
      <c r="AM482" s="2" t="s">
        <v>3885</v>
      </c>
    </row>
    <row r="483">
      <c r="A483" s="54">
        <v>46046.0</v>
      </c>
      <c r="B483" s="54">
        <v>46047.0</v>
      </c>
      <c r="C483" s="2" t="s">
        <v>229</v>
      </c>
      <c r="D483" s="2" t="s">
        <v>146</v>
      </c>
      <c r="E483" s="2" t="s">
        <v>256</v>
      </c>
      <c r="F483" s="53">
        <v>0.0</v>
      </c>
      <c r="G483" s="53">
        <v>0.0</v>
      </c>
      <c r="H483" s="53">
        <v>0.0</v>
      </c>
      <c r="I483" s="53">
        <v>0.0</v>
      </c>
      <c r="J483" s="53">
        <v>0.04435400208866458</v>
      </c>
      <c r="K483" s="2" t="s">
        <v>3646</v>
      </c>
      <c r="L483" s="53">
        <v>0.0</v>
      </c>
      <c r="M483" s="2" t="s">
        <v>3369</v>
      </c>
      <c r="N483" s="2" t="s">
        <v>3360</v>
      </c>
      <c r="O483" s="55"/>
      <c r="AB483" s="2" t="s">
        <v>164</v>
      </c>
      <c r="AC483" s="2" t="s">
        <v>3361</v>
      </c>
      <c r="AD483" s="2" t="s">
        <v>3362</v>
      </c>
      <c r="AE483" s="2" t="s">
        <v>3363</v>
      </c>
      <c r="AF483" s="93"/>
      <c r="AG483" s="2" t="s">
        <v>3364</v>
      </c>
      <c r="AH483" s="2" t="s">
        <v>3365</v>
      </c>
      <c r="AI483" s="2">
        <v>0.0</v>
      </c>
      <c r="AJ483" s="94">
        <v>0.0019672775012812616</v>
      </c>
      <c r="AK483" s="94">
        <v>0.0</v>
      </c>
      <c r="AL483" s="79"/>
      <c r="AM483" s="2" t="s">
        <v>3886</v>
      </c>
    </row>
    <row r="484">
      <c r="A484" s="54">
        <v>46046.0</v>
      </c>
      <c r="B484" s="54">
        <v>46047.0</v>
      </c>
      <c r="C484" s="2" t="s">
        <v>145</v>
      </c>
      <c r="D484" s="2" t="s">
        <v>146</v>
      </c>
      <c r="E484" s="2" t="s">
        <v>256</v>
      </c>
      <c r="F484" s="53">
        <v>0.0</v>
      </c>
      <c r="G484" s="53">
        <v>0.0</v>
      </c>
      <c r="H484" s="53">
        <v>0.0</v>
      </c>
      <c r="I484" s="53">
        <v>0.0</v>
      </c>
      <c r="J484" s="53">
        <v>0.006479689704852157</v>
      </c>
      <c r="K484" s="2" t="s">
        <v>180</v>
      </c>
      <c r="L484" s="53">
        <v>1.0</v>
      </c>
      <c r="M484" s="2" t="s">
        <v>3369</v>
      </c>
      <c r="N484" s="2" t="s">
        <v>3360</v>
      </c>
      <c r="O484" s="55"/>
      <c r="AB484" s="2" t="s">
        <v>164</v>
      </c>
      <c r="AC484" s="2" t="s">
        <v>3361</v>
      </c>
      <c r="AD484" s="2" t="s">
        <v>3362</v>
      </c>
      <c r="AE484" s="2" t="s">
        <v>3363</v>
      </c>
      <c r="AF484" s="93"/>
      <c r="AG484" s="2" t="s">
        <v>3364</v>
      </c>
      <c r="AH484" s="2" t="s">
        <v>3365</v>
      </c>
      <c r="AI484" s="2">
        <v>0.0</v>
      </c>
      <c r="AJ484" s="94">
        <v>4.1986378671167035E-5</v>
      </c>
      <c r="AK484" s="94">
        <v>0.0</v>
      </c>
      <c r="AL484" s="79"/>
      <c r="AM484" s="2" t="s">
        <v>3887</v>
      </c>
    </row>
    <row r="485">
      <c r="A485" s="54">
        <v>46046.0</v>
      </c>
      <c r="B485" s="54">
        <v>46047.0</v>
      </c>
      <c r="C485" s="2" t="s">
        <v>301</v>
      </c>
      <c r="D485" s="2" t="s">
        <v>146</v>
      </c>
      <c r="E485" s="2" t="s">
        <v>256</v>
      </c>
      <c r="F485" s="53">
        <v>0.0</v>
      </c>
      <c r="G485" s="53">
        <v>0.0</v>
      </c>
      <c r="H485" s="53">
        <v>0.04</v>
      </c>
      <c r="I485" s="53">
        <v>0.029411764705882353</v>
      </c>
      <c r="J485" s="53">
        <v>0.029876993140121016</v>
      </c>
      <c r="K485" s="2" t="s">
        <v>3879</v>
      </c>
      <c r="L485" s="53">
        <v>0.0</v>
      </c>
      <c r="M485" s="2" t="s">
        <v>3369</v>
      </c>
      <c r="N485" s="2" t="s">
        <v>3360</v>
      </c>
      <c r="O485" s="55"/>
      <c r="AB485" s="2" t="s">
        <v>164</v>
      </c>
      <c r="AC485" s="2" t="s">
        <v>3361</v>
      </c>
      <c r="AD485" s="2" t="s">
        <v>3362</v>
      </c>
      <c r="AE485" s="2" t="s">
        <v>3363</v>
      </c>
      <c r="AF485" s="93"/>
      <c r="AG485" s="2" t="s">
        <v>3364</v>
      </c>
      <c r="AH485" s="2" t="s">
        <v>3365</v>
      </c>
      <c r="AI485" s="2">
        <v>0.0</v>
      </c>
      <c r="AJ485" s="94">
        <v>8.926347190948383E-4</v>
      </c>
      <c r="AK485" s="94">
        <v>8.650519031141869E-4</v>
      </c>
      <c r="AL485" s="79"/>
      <c r="AM485" s="2" t="s">
        <v>3888</v>
      </c>
    </row>
    <row r="486">
      <c r="A486" s="54">
        <v>46047.0</v>
      </c>
      <c r="B486" s="54">
        <v>46048.0</v>
      </c>
      <c r="C486" s="2" t="s">
        <v>194</v>
      </c>
      <c r="D486" s="2" t="s">
        <v>146</v>
      </c>
      <c r="E486" s="2" t="s">
        <v>180</v>
      </c>
      <c r="F486" s="53">
        <v>0.0</v>
      </c>
      <c r="G486" s="53">
        <v>0.0</v>
      </c>
      <c r="H486" s="53">
        <v>0.0</v>
      </c>
      <c r="I486" s="53">
        <v>0.029411764705882353</v>
      </c>
      <c r="J486" s="53">
        <v>0.04838283453267691</v>
      </c>
      <c r="K486" s="2" t="s">
        <v>3838</v>
      </c>
      <c r="L486" s="53">
        <v>0.0</v>
      </c>
      <c r="M486" s="2" t="s">
        <v>3369</v>
      </c>
      <c r="N486" s="2" t="s">
        <v>3360</v>
      </c>
      <c r="O486" s="55"/>
      <c r="AB486" s="2" t="s">
        <v>164</v>
      </c>
      <c r="AC486" s="2" t="s">
        <v>3361</v>
      </c>
      <c r="AD486" s="2" t="s">
        <v>3362</v>
      </c>
      <c r="AE486" s="2" t="s">
        <v>3363</v>
      </c>
      <c r="AF486" s="93"/>
      <c r="AG486" s="2" t="s">
        <v>3364</v>
      </c>
      <c r="AH486" s="2" t="s">
        <v>3365</v>
      </c>
      <c r="AI486" s="2">
        <v>0.0</v>
      </c>
      <c r="AJ486" s="94">
        <v>0.002340898677416393</v>
      </c>
      <c r="AK486" s="94">
        <v>8.650519031141869E-4</v>
      </c>
      <c r="AL486" s="79"/>
      <c r="AM486" s="2" t="s">
        <v>3889</v>
      </c>
    </row>
    <row r="487">
      <c r="A487" s="54">
        <v>46047.0</v>
      </c>
      <c r="B487" s="54">
        <v>46048.0</v>
      </c>
      <c r="C487" s="2" t="s">
        <v>229</v>
      </c>
      <c r="D487" s="2" t="s">
        <v>146</v>
      </c>
      <c r="E487" s="2" t="s">
        <v>180</v>
      </c>
      <c r="F487" s="53">
        <v>0.0</v>
      </c>
      <c r="G487" s="53">
        <v>0.0</v>
      </c>
      <c r="H487" s="53">
        <v>0.04</v>
      </c>
      <c r="I487" s="53">
        <v>0.08823529411764706</v>
      </c>
      <c r="J487" s="53">
        <v>0.07293365979962321</v>
      </c>
      <c r="K487" s="2" t="s">
        <v>3646</v>
      </c>
      <c r="L487" s="53">
        <v>0.0</v>
      </c>
      <c r="M487" s="2" t="s">
        <v>3369</v>
      </c>
      <c r="N487" s="2" t="s">
        <v>3360</v>
      </c>
      <c r="O487" s="55"/>
      <c r="AB487" s="2" t="s">
        <v>164</v>
      </c>
      <c r="AC487" s="2" t="s">
        <v>3361</v>
      </c>
      <c r="AD487" s="2" t="s">
        <v>3362</v>
      </c>
      <c r="AE487" s="2" t="s">
        <v>3363</v>
      </c>
      <c r="AF487" s="93"/>
      <c r="AG487" s="2" t="s">
        <v>3364</v>
      </c>
      <c r="AH487" s="2" t="s">
        <v>3365</v>
      </c>
      <c r="AI487" s="2">
        <v>0.0</v>
      </c>
      <c r="AJ487" s="94">
        <v>0.0053193187317671755</v>
      </c>
      <c r="AK487" s="94">
        <v>0.007785467128027683</v>
      </c>
      <c r="AL487" s="79"/>
      <c r="AM487" s="2" t="s">
        <v>3890</v>
      </c>
    </row>
    <row r="488">
      <c r="A488" s="54">
        <v>46047.0</v>
      </c>
      <c r="B488" s="54">
        <v>46048.0</v>
      </c>
      <c r="C488" s="2" t="s">
        <v>145</v>
      </c>
      <c r="D488" s="2" t="s">
        <v>146</v>
      </c>
      <c r="E488" s="2" t="s">
        <v>180</v>
      </c>
      <c r="F488" s="53">
        <v>0.125</v>
      </c>
      <c r="G488" s="53">
        <v>0.08333333333333333</v>
      </c>
      <c r="H488" s="53">
        <v>0.04</v>
      </c>
      <c r="I488" s="53">
        <v>0.029411764705882353</v>
      </c>
      <c r="J488" s="53">
        <v>0.027839133416194633</v>
      </c>
      <c r="K488" s="2" t="s">
        <v>180</v>
      </c>
      <c r="L488" s="53">
        <v>1.0</v>
      </c>
      <c r="M488" s="2" t="s">
        <v>3369</v>
      </c>
      <c r="N488" s="2" t="s">
        <v>3360</v>
      </c>
      <c r="O488" s="55"/>
      <c r="AB488" s="2" t="s">
        <v>164</v>
      </c>
      <c r="AC488" s="2" t="s">
        <v>3361</v>
      </c>
      <c r="AD488" s="2" t="s">
        <v>3362</v>
      </c>
      <c r="AE488" s="2" t="s">
        <v>3363</v>
      </c>
      <c r="AF488" s="93"/>
      <c r="AG488" s="2" t="s">
        <v>3364</v>
      </c>
      <c r="AH488" s="2" t="s">
        <v>3365</v>
      </c>
      <c r="AI488" s="2">
        <v>0.0</v>
      </c>
      <c r="AJ488" s="94">
        <v>7.750173493646847E-4</v>
      </c>
      <c r="AK488" s="94">
        <v>8.650519031141869E-4</v>
      </c>
      <c r="AL488" s="79"/>
      <c r="AM488" s="2" t="s">
        <v>3891</v>
      </c>
    </row>
    <row r="489">
      <c r="A489" s="54">
        <v>46047.0</v>
      </c>
      <c r="B489" s="54">
        <v>46048.0</v>
      </c>
      <c r="C489" s="2" t="s">
        <v>301</v>
      </c>
      <c r="D489" s="2" t="s">
        <v>146</v>
      </c>
      <c r="E489" s="2" t="s">
        <v>180</v>
      </c>
      <c r="F489" s="53">
        <v>0.0</v>
      </c>
      <c r="G489" s="53">
        <v>0.0</v>
      </c>
      <c r="H489" s="53">
        <v>0.0</v>
      </c>
      <c r="I489" s="53">
        <v>0.0</v>
      </c>
      <c r="J489" s="53">
        <v>0.018491061827198004</v>
      </c>
      <c r="K489" s="2" t="s">
        <v>3879</v>
      </c>
      <c r="L489" s="53">
        <v>0.0</v>
      </c>
      <c r="M489" s="2" t="s">
        <v>3369</v>
      </c>
      <c r="N489" s="2" t="s">
        <v>3360</v>
      </c>
      <c r="O489" s="55"/>
      <c r="AB489" s="2" t="s">
        <v>164</v>
      </c>
      <c r="AC489" s="2" t="s">
        <v>3361</v>
      </c>
      <c r="AD489" s="2" t="s">
        <v>3362</v>
      </c>
      <c r="AE489" s="2" t="s">
        <v>3363</v>
      </c>
      <c r="AF489" s="93"/>
      <c r="AG489" s="2" t="s">
        <v>3364</v>
      </c>
      <c r="AH489" s="2" t="s">
        <v>3365</v>
      </c>
      <c r="AI489" s="2">
        <v>0.0</v>
      </c>
      <c r="AJ489" s="94">
        <v>3.419193674972592E-4</v>
      </c>
      <c r="AK489" s="94">
        <v>0.0</v>
      </c>
      <c r="AL489" s="79"/>
      <c r="AM489" s="2" t="s">
        <v>3892</v>
      </c>
    </row>
    <row r="490">
      <c r="A490" s="54">
        <v>46048.0</v>
      </c>
      <c r="B490" s="54">
        <v>46049.0</v>
      </c>
      <c r="C490" s="2" t="s">
        <v>194</v>
      </c>
      <c r="D490" s="2" t="s">
        <v>146</v>
      </c>
      <c r="E490" s="2" t="s">
        <v>208</v>
      </c>
      <c r="F490" s="53">
        <v>0.25</v>
      </c>
      <c r="G490" s="53">
        <v>0.25</v>
      </c>
      <c r="H490" s="53">
        <v>0.12</v>
      </c>
      <c r="I490" s="53">
        <v>0.14705882352941177</v>
      </c>
      <c r="J490" s="53">
        <v>0.13436922875822765</v>
      </c>
      <c r="K490" s="2" t="s">
        <v>3838</v>
      </c>
      <c r="L490" s="53">
        <v>0.0</v>
      </c>
      <c r="M490" s="2" t="s">
        <v>3369</v>
      </c>
      <c r="N490" s="2" t="s">
        <v>3360</v>
      </c>
      <c r="O490" s="55"/>
      <c r="AB490" s="2" t="s">
        <v>164</v>
      </c>
      <c r="AC490" s="2" t="s">
        <v>3361</v>
      </c>
      <c r="AD490" s="2" t="s">
        <v>3362</v>
      </c>
      <c r="AE490" s="2" t="s">
        <v>3363</v>
      </c>
      <c r="AF490" s="93"/>
      <c r="AG490" s="2" t="s">
        <v>3364</v>
      </c>
      <c r="AH490" s="2" t="s">
        <v>3365</v>
      </c>
      <c r="AI490" s="2">
        <v>0.0</v>
      </c>
      <c r="AJ490" s="94">
        <v>0.018055089637080912</v>
      </c>
      <c r="AK490" s="94">
        <v>0.021626297577854673</v>
      </c>
      <c r="AL490" s="79"/>
      <c r="AM490" s="2" t="s">
        <v>3893</v>
      </c>
    </row>
    <row r="491">
      <c r="A491" s="54">
        <v>46048.0</v>
      </c>
      <c r="B491" s="54">
        <v>46049.0</v>
      </c>
      <c r="C491" s="2" t="s">
        <v>229</v>
      </c>
      <c r="D491" s="2" t="s">
        <v>146</v>
      </c>
      <c r="E491" s="2" t="s">
        <v>208</v>
      </c>
      <c r="F491" s="53">
        <v>0.125</v>
      </c>
      <c r="G491" s="53">
        <v>0.08333333333333333</v>
      </c>
      <c r="H491" s="53">
        <v>0.16</v>
      </c>
      <c r="I491" s="53">
        <v>0.14705882352941177</v>
      </c>
      <c r="J491" s="53">
        <v>0.10692011301898133</v>
      </c>
      <c r="K491" s="2" t="s">
        <v>3646</v>
      </c>
      <c r="L491" s="53">
        <v>0.0</v>
      </c>
      <c r="M491" s="2" t="s">
        <v>3369</v>
      </c>
      <c r="N491" s="2" t="s">
        <v>3360</v>
      </c>
      <c r="O491" s="55"/>
      <c r="AB491" s="2" t="s">
        <v>164</v>
      </c>
      <c r="AC491" s="2" t="s">
        <v>3361</v>
      </c>
      <c r="AD491" s="2" t="s">
        <v>3362</v>
      </c>
      <c r="AE491" s="2" t="s">
        <v>3363</v>
      </c>
      <c r="AF491" s="93"/>
      <c r="AG491" s="2" t="s">
        <v>3364</v>
      </c>
      <c r="AH491" s="2" t="s">
        <v>3365</v>
      </c>
      <c r="AI491" s="2">
        <v>0.0</v>
      </c>
      <c r="AJ491" s="94">
        <v>0.01143191056799174</v>
      </c>
      <c r="AK491" s="94">
        <v>0.021626297577854673</v>
      </c>
      <c r="AL491" s="79"/>
      <c r="AM491" s="2" t="s">
        <v>3894</v>
      </c>
    </row>
    <row r="492">
      <c r="A492" s="54">
        <v>46048.0</v>
      </c>
      <c r="B492" s="54">
        <v>46049.0</v>
      </c>
      <c r="C492" s="2" t="s">
        <v>145</v>
      </c>
      <c r="D492" s="2" t="s">
        <v>146</v>
      </c>
      <c r="E492" s="2" t="s">
        <v>208</v>
      </c>
      <c r="F492" s="53">
        <v>0.0</v>
      </c>
      <c r="G492" s="53">
        <v>0.0</v>
      </c>
      <c r="H492" s="53">
        <v>0.0</v>
      </c>
      <c r="I492" s="53">
        <v>0.029411764705882353</v>
      </c>
      <c r="J492" s="53">
        <v>0.012560545208421696</v>
      </c>
      <c r="K492" s="2" t="s">
        <v>3531</v>
      </c>
      <c r="L492" s="53">
        <v>0.0</v>
      </c>
      <c r="M492" s="2" t="s">
        <v>3369</v>
      </c>
      <c r="N492" s="2" t="s">
        <v>3360</v>
      </c>
      <c r="O492" s="55"/>
      <c r="AB492" s="2" t="s">
        <v>164</v>
      </c>
      <c r="AC492" s="2" t="s">
        <v>3361</v>
      </c>
      <c r="AD492" s="2" t="s">
        <v>3362</v>
      </c>
      <c r="AE492" s="2" t="s">
        <v>3363</v>
      </c>
      <c r="AF492" s="93"/>
      <c r="AG492" s="2" t="s">
        <v>3364</v>
      </c>
      <c r="AH492" s="2" t="s">
        <v>3365</v>
      </c>
      <c r="AI492" s="2">
        <v>0.0</v>
      </c>
      <c r="AJ492" s="94">
        <v>1.5776729593280523E-4</v>
      </c>
      <c r="AK492" s="94">
        <v>8.650519031141869E-4</v>
      </c>
      <c r="AL492" s="79"/>
      <c r="AM492" s="2" t="s">
        <v>3895</v>
      </c>
    </row>
    <row r="493">
      <c r="A493" s="54">
        <v>46048.0</v>
      </c>
      <c r="B493" s="54">
        <v>46049.0</v>
      </c>
      <c r="C493" s="2" t="s">
        <v>301</v>
      </c>
      <c r="D493" s="2" t="s">
        <v>146</v>
      </c>
      <c r="E493" s="2" t="s">
        <v>208</v>
      </c>
      <c r="F493" s="53">
        <v>0.0</v>
      </c>
      <c r="G493" s="53">
        <v>0.0</v>
      </c>
      <c r="H493" s="53">
        <v>0.0</v>
      </c>
      <c r="I493" s="53">
        <v>0.0</v>
      </c>
      <c r="J493" s="53">
        <v>0.018322678731339713</v>
      </c>
      <c r="K493" s="2" t="s">
        <v>3879</v>
      </c>
      <c r="L493" s="53">
        <v>0.0</v>
      </c>
      <c r="M493" s="2" t="s">
        <v>3369</v>
      </c>
      <c r="N493" s="2" t="s">
        <v>3360</v>
      </c>
      <c r="O493" s="55"/>
      <c r="AB493" s="2" t="s">
        <v>164</v>
      </c>
      <c r="AC493" s="2" t="s">
        <v>3361</v>
      </c>
      <c r="AD493" s="2" t="s">
        <v>3362</v>
      </c>
      <c r="AE493" s="2" t="s">
        <v>3363</v>
      </c>
      <c r="AF493" s="93"/>
      <c r="AG493" s="2" t="s">
        <v>3364</v>
      </c>
      <c r="AH493" s="2" t="s">
        <v>3365</v>
      </c>
      <c r="AI493" s="2">
        <v>0.0</v>
      </c>
      <c r="AJ493" s="94">
        <v>3.357205558918887E-4</v>
      </c>
      <c r="AK493" s="94">
        <v>0.0</v>
      </c>
      <c r="AL493" s="79"/>
      <c r="AM493" s="2" t="s">
        <v>3896</v>
      </c>
    </row>
    <row r="494">
      <c r="A494" s="54">
        <v>46049.0</v>
      </c>
      <c r="B494" s="54">
        <v>46050.0</v>
      </c>
      <c r="C494" s="2" t="s">
        <v>194</v>
      </c>
      <c r="D494" s="2" t="s">
        <v>146</v>
      </c>
      <c r="E494" s="2" t="s">
        <v>303</v>
      </c>
      <c r="F494" s="53">
        <v>0.0</v>
      </c>
      <c r="G494" s="53">
        <v>0.0</v>
      </c>
      <c r="H494" s="53">
        <v>0.04</v>
      </c>
      <c r="I494" s="53">
        <v>0.029411764705882353</v>
      </c>
      <c r="J494" s="53">
        <v>0.05691937869889262</v>
      </c>
      <c r="K494" s="2" t="s">
        <v>3838</v>
      </c>
      <c r="L494" s="53">
        <v>0.0</v>
      </c>
      <c r="M494" s="2" t="s">
        <v>3369</v>
      </c>
      <c r="N494" s="2" t="s">
        <v>3360</v>
      </c>
      <c r="O494" s="55"/>
      <c r="AB494" s="2" t="s">
        <v>164</v>
      </c>
      <c r="AC494" s="2" t="s">
        <v>3361</v>
      </c>
      <c r="AD494" s="2" t="s">
        <v>3362</v>
      </c>
      <c r="AE494" s="2" t="s">
        <v>3363</v>
      </c>
      <c r="AF494" s="93"/>
      <c r="AG494" s="2" t="s">
        <v>3364</v>
      </c>
      <c r="AH494" s="2" t="s">
        <v>3365</v>
      </c>
      <c r="AI494" s="2">
        <v>0.0</v>
      </c>
      <c r="AJ494" s="94">
        <v>0.0032398156714679507</v>
      </c>
      <c r="AK494" s="94">
        <v>8.650519031141869E-4</v>
      </c>
      <c r="AL494" s="79"/>
      <c r="AM494" s="2" t="s">
        <v>3897</v>
      </c>
    </row>
    <row r="495">
      <c r="A495" s="54">
        <v>46049.0</v>
      </c>
      <c r="B495" s="54">
        <v>46050.0</v>
      </c>
      <c r="C495" s="2" t="s">
        <v>229</v>
      </c>
      <c r="D495" s="2" t="s">
        <v>146</v>
      </c>
      <c r="E495" s="2" t="s">
        <v>303</v>
      </c>
      <c r="F495" s="53">
        <v>0.125</v>
      </c>
      <c r="G495" s="53">
        <v>0.16666666666666666</v>
      </c>
      <c r="H495" s="53">
        <v>0.12</v>
      </c>
      <c r="I495" s="53">
        <v>0.08823529411764706</v>
      </c>
      <c r="J495" s="53">
        <v>0.09895932348660273</v>
      </c>
      <c r="K495" s="2" t="s">
        <v>3646</v>
      </c>
      <c r="L495" s="53">
        <v>0.0</v>
      </c>
      <c r="M495" s="2" t="s">
        <v>3369</v>
      </c>
      <c r="N495" s="2" t="s">
        <v>3360</v>
      </c>
      <c r="O495" s="55"/>
      <c r="AB495" s="2" t="s">
        <v>164</v>
      </c>
      <c r="AC495" s="2" t="s">
        <v>3361</v>
      </c>
      <c r="AD495" s="2" t="s">
        <v>3362</v>
      </c>
      <c r="AE495" s="2" t="s">
        <v>3363</v>
      </c>
      <c r="AF495" s="93"/>
      <c r="AG495" s="2" t="s">
        <v>3364</v>
      </c>
      <c r="AH495" s="2" t="s">
        <v>3365</v>
      </c>
      <c r="AI495" s="2">
        <v>0.0</v>
      </c>
      <c r="AJ495" s="94">
        <v>0.009792947704926083</v>
      </c>
      <c r="AK495" s="94">
        <v>0.007785467128027683</v>
      </c>
      <c r="AL495" s="79"/>
      <c r="AM495" s="2" t="s">
        <v>3898</v>
      </c>
    </row>
    <row r="496">
      <c r="A496" s="54">
        <v>46049.0</v>
      </c>
      <c r="B496" s="54">
        <v>46050.0</v>
      </c>
      <c r="C496" s="2" t="s">
        <v>145</v>
      </c>
      <c r="D496" s="2" t="s">
        <v>146</v>
      </c>
      <c r="E496" s="2" t="s">
        <v>303</v>
      </c>
      <c r="F496" s="53">
        <v>0.0</v>
      </c>
      <c r="G496" s="53">
        <v>0.0</v>
      </c>
      <c r="H496" s="53">
        <v>0.0</v>
      </c>
      <c r="I496" s="53">
        <v>0.0</v>
      </c>
      <c r="J496" s="53">
        <v>0.006304280038859066</v>
      </c>
      <c r="K496" s="2" t="s">
        <v>3531</v>
      </c>
      <c r="L496" s="53">
        <v>0.0</v>
      </c>
      <c r="M496" s="2" t="s">
        <v>3369</v>
      </c>
      <c r="N496" s="2" t="s">
        <v>3360</v>
      </c>
      <c r="O496" s="55"/>
      <c r="AB496" s="2" t="s">
        <v>164</v>
      </c>
      <c r="AC496" s="2" t="s">
        <v>3361</v>
      </c>
      <c r="AD496" s="2" t="s">
        <v>3362</v>
      </c>
      <c r="AE496" s="2" t="s">
        <v>3363</v>
      </c>
      <c r="AF496" s="93"/>
      <c r="AG496" s="2" t="s">
        <v>3364</v>
      </c>
      <c r="AH496" s="2" t="s">
        <v>3365</v>
      </c>
      <c r="AI496" s="2">
        <v>0.0</v>
      </c>
      <c r="AJ496" s="94">
        <v>3.9743946808356864E-5</v>
      </c>
      <c r="AK496" s="94">
        <v>0.0</v>
      </c>
      <c r="AL496" s="79"/>
      <c r="AM496" s="2" t="s">
        <v>3899</v>
      </c>
    </row>
    <row r="497">
      <c r="A497" s="54">
        <v>46049.0</v>
      </c>
      <c r="B497" s="54">
        <v>46050.0</v>
      </c>
      <c r="C497" s="2" t="s">
        <v>301</v>
      </c>
      <c r="D497" s="2" t="s">
        <v>146</v>
      </c>
      <c r="E497" s="2" t="s">
        <v>303</v>
      </c>
      <c r="F497" s="53">
        <v>0.25</v>
      </c>
      <c r="G497" s="53">
        <v>0.16666666666666666</v>
      </c>
      <c r="H497" s="53">
        <v>0.08</v>
      </c>
      <c r="I497" s="53">
        <v>0.08823529411764706</v>
      </c>
      <c r="J497" s="53">
        <v>0.07809918004185641</v>
      </c>
      <c r="K497" s="2" t="s">
        <v>3879</v>
      </c>
      <c r="L497" s="53">
        <v>0.0</v>
      </c>
      <c r="M497" s="2" t="s">
        <v>3369</v>
      </c>
      <c r="N497" s="2" t="s">
        <v>3360</v>
      </c>
      <c r="O497" s="55"/>
      <c r="AB497" s="2" t="s">
        <v>153</v>
      </c>
      <c r="AC497" s="2" t="s">
        <v>3844</v>
      </c>
      <c r="AD497" s="2" t="s">
        <v>3362</v>
      </c>
      <c r="AE497" s="2" t="s">
        <v>3363</v>
      </c>
      <c r="AF497" s="93"/>
      <c r="AG497" s="2" t="s">
        <v>3364</v>
      </c>
      <c r="AH497" s="2" t="s">
        <v>3365</v>
      </c>
      <c r="AI497" s="2">
        <v>1.0</v>
      </c>
      <c r="AJ497" s="94">
        <v>0.8499011218394974</v>
      </c>
      <c r="AK497" s="94">
        <v>0.8313148788927335</v>
      </c>
      <c r="AL497" s="79"/>
      <c r="AM497" s="2" t="s">
        <v>3900</v>
      </c>
    </row>
    <row r="498">
      <c r="A498" s="54">
        <v>46050.0</v>
      </c>
      <c r="B498" s="54">
        <v>46051.0</v>
      </c>
      <c r="C498" s="2" t="s">
        <v>194</v>
      </c>
      <c r="D498" s="2" t="s">
        <v>146</v>
      </c>
      <c r="E498" s="2" t="s">
        <v>148</v>
      </c>
      <c r="F498" s="53">
        <v>0.0</v>
      </c>
      <c r="G498" s="53">
        <v>0.0</v>
      </c>
      <c r="H498" s="53">
        <v>0.04</v>
      </c>
      <c r="I498" s="53">
        <v>0.058823529411764705</v>
      </c>
      <c r="J498" s="53">
        <v>0.05801753813603326</v>
      </c>
      <c r="K498" s="2" t="s">
        <v>3838</v>
      </c>
      <c r="L498" s="53">
        <v>0.0</v>
      </c>
      <c r="M498" s="2" t="s">
        <v>3369</v>
      </c>
      <c r="N498" s="2" t="s">
        <v>3360</v>
      </c>
      <c r="O498" s="55"/>
      <c r="AB498" s="2" t="s">
        <v>164</v>
      </c>
      <c r="AC498" s="2" t="s">
        <v>3361</v>
      </c>
      <c r="AD498" s="2" t="s">
        <v>3362</v>
      </c>
      <c r="AE498" s="2" t="s">
        <v>3363</v>
      </c>
      <c r="AF498" s="93"/>
      <c r="AG498" s="2" t="s">
        <v>3364</v>
      </c>
      <c r="AH498" s="2" t="s">
        <v>3365</v>
      </c>
      <c r="AI498" s="2">
        <v>0.0</v>
      </c>
      <c r="AJ498" s="94">
        <v>0.003366034731366074</v>
      </c>
      <c r="AK498" s="94">
        <v>0.0034602076124567475</v>
      </c>
      <c r="AL498" s="79"/>
      <c r="AM498" s="2" t="s">
        <v>3901</v>
      </c>
    </row>
    <row r="499">
      <c r="A499" s="54">
        <v>46050.0</v>
      </c>
      <c r="B499" s="54">
        <v>46051.0</v>
      </c>
      <c r="C499" s="2" t="s">
        <v>229</v>
      </c>
      <c r="D499" s="2" t="s">
        <v>146</v>
      </c>
      <c r="E499" s="2" t="s">
        <v>148</v>
      </c>
      <c r="F499" s="53">
        <v>0.125</v>
      </c>
      <c r="G499" s="53">
        <v>0.16666666666666666</v>
      </c>
      <c r="H499" s="53">
        <v>0.08</v>
      </c>
      <c r="I499" s="53">
        <v>0.058823529411764705</v>
      </c>
      <c r="J499" s="53">
        <v>0.09265441885136722</v>
      </c>
      <c r="K499" s="2" t="s">
        <v>3646</v>
      </c>
      <c r="L499" s="53">
        <v>0.0</v>
      </c>
      <c r="M499" s="2" t="s">
        <v>3369</v>
      </c>
      <c r="N499" s="2" t="s">
        <v>3360</v>
      </c>
      <c r="O499" s="55"/>
      <c r="AB499" s="2" t="s">
        <v>164</v>
      </c>
      <c r="AC499" s="2" t="s">
        <v>3361</v>
      </c>
      <c r="AD499" s="2" t="s">
        <v>3362</v>
      </c>
      <c r="AE499" s="2" t="s">
        <v>3363</v>
      </c>
      <c r="AF499" s="93"/>
      <c r="AG499" s="2" t="s">
        <v>3364</v>
      </c>
      <c r="AH499" s="2" t="s">
        <v>3365</v>
      </c>
      <c r="AI499" s="2">
        <v>0.0</v>
      </c>
      <c r="AJ499" s="94">
        <v>0.008584841332684593</v>
      </c>
      <c r="AK499" s="94">
        <v>0.0034602076124567475</v>
      </c>
      <c r="AL499" s="79"/>
      <c r="AM499" s="2" t="s">
        <v>3902</v>
      </c>
    </row>
    <row r="500">
      <c r="A500" s="54">
        <v>46050.0</v>
      </c>
      <c r="B500" s="54">
        <v>46051.0</v>
      </c>
      <c r="C500" s="2" t="s">
        <v>145</v>
      </c>
      <c r="D500" s="2" t="s">
        <v>146</v>
      </c>
      <c r="E500" s="2" t="s">
        <v>148</v>
      </c>
      <c r="F500" s="53">
        <v>0.0</v>
      </c>
      <c r="G500" s="53">
        <v>0.0</v>
      </c>
      <c r="H500" s="53">
        <v>0.0</v>
      </c>
      <c r="I500" s="53">
        <v>0.0</v>
      </c>
      <c r="J500" s="53">
        <v>0.006247035638557588</v>
      </c>
      <c r="K500" s="2" t="s">
        <v>3531</v>
      </c>
      <c r="L500" s="53">
        <v>0.0</v>
      </c>
      <c r="M500" s="2" t="s">
        <v>3369</v>
      </c>
      <c r="N500" s="2" t="s">
        <v>3360</v>
      </c>
      <c r="O500" s="55"/>
      <c r="AB500" s="2" t="s">
        <v>164</v>
      </c>
      <c r="AC500" s="2" t="s">
        <v>3361</v>
      </c>
      <c r="AD500" s="2" t="s">
        <v>3362</v>
      </c>
      <c r="AE500" s="2" t="s">
        <v>3363</v>
      </c>
      <c r="AF500" s="93"/>
      <c r="AG500" s="2" t="s">
        <v>3364</v>
      </c>
      <c r="AH500" s="2" t="s">
        <v>3365</v>
      </c>
      <c r="AI500" s="2">
        <v>0.0</v>
      </c>
      <c r="AJ500" s="94">
        <v>3.902545426940861E-5</v>
      </c>
      <c r="AK500" s="94">
        <v>0.0</v>
      </c>
      <c r="AL500" s="79"/>
      <c r="AM500" s="2" t="s">
        <v>3903</v>
      </c>
    </row>
    <row r="501">
      <c r="A501" s="54">
        <v>46050.0</v>
      </c>
      <c r="B501" s="54">
        <v>46051.0</v>
      </c>
      <c r="C501" s="2" t="s">
        <v>301</v>
      </c>
      <c r="D501" s="2" t="s">
        <v>146</v>
      </c>
      <c r="E501" s="2" t="s">
        <v>148</v>
      </c>
      <c r="F501" s="53">
        <v>0.25</v>
      </c>
      <c r="G501" s="53">
        <v>0.16666666666666666</v>
      </c>
      <c r="H501" s="53">
        <v>0.08</v>
      </c>
      <c r="I501" s="53">
        <v>0.058823529411764705</v>
      </c>
      <c r="J501" s="53">
        <v>0.08181447277115791</v>
      </c>
      <c r="K501" s="2" t="s">
        <v>3879</v>
      </c>
      <c r="L501" s="53">
        <v>0.0</v>
      </c>
      <c r="M501" s="2" t="s">
        <v>3369</v>
      </c>
      <c r="N501" s="2" t="s">
        <v>3360</v>
      </c>
      <c r="O501" s="55"/>
      <c r="AB501" s="2" t="s">
        <v>164</v>
      </c>
      <c r="AC501" s="2" t="s">
        <v>3361</v>
      </c>
      <c r="AD501" s="2" t="s">
        <v>3362</v>
      </c>
      <c r="AE501" s="2" t="s">
        <v>3363</v>
      </c>
      <c r="AF501" s="93"/>
      <c r="AG501" s="2" t="s">
        <v>3364</v>
      </c>
      <c r="AH501" s="2" t="s">
        <v>3365</v>
      </c>
      <c r="AI501" s="2">
        <v>0.0</v>
      </c>
      <c r="AJ501" s="94">
        <v>0.0066936079548225395</v>
      </c>
      <c r="AK501" s="94">
        <v>0.0034602076124567475</v>
      </c>
      <c r="AL501" s="79"/>
      <c r="AM501" s="2" t="s">
        <v>3904</v>
      </c>
    </row>
    <row r="502">
      <c r="A502" s="54">
        <v>46051.0</v>
      </c>
      <c r="B502" s="54">
        <v>46052.0</v>
      </c>
      <c r="C502" s="2" t="s">
        <v>194</v>
      </c>
      <c r="D502" s="2" t="s">
        <v>146</v>
      </c>
      <c r="E502" s="2" t="s">
        <v>196</v>
      </c>
      <c r="F502" s="53">
        <v>0.125</v>
      </c>
      <c r="G502" s="53">
        <v>0.16666666666666666</v>
      </c>
      <c r="H502" s="53">
        <v>0.12</v>
      </c>
      <c r="I502" s="53">
        <v>0.14705882352941177</v>
      </c>
      <c r="J502" s="53">
        <v>0.11266656132592645</v>
      </c>
      <c r="K502" s="2" t="s">
        <v>3838</v>
      </c>
      <c r="L502" s="53">
        <v>0.0</v>
      </c>
      <c r="M502" s="2" t="s">
        <v>3369</v>
      </c>
      <c r="N502" s="2" t="s">
        <v>3360</v>
      </c>
      <c r="O502" s="55"/>
      <c r="AB502" s="2" t="s">
        <v>164</v>
      </c>
      <c r="AC502" s="2" t="s">
        <v>3361</v>
      </c>
      <c r="AD502" s="2" t="s">
        <v>3362</v>
      </c>
      <c r="AE502" s="2" t="s">
        <v>3363</v>
      </c>
      <c r="AF502" s="93"/>
      <c r="AG502" s="2" t="s">
        <v>3364</v>
      </c>
      <c r="AH502" s="2" t="s">
        <v>3365</v>
      </c>
      <c r="AI502" s="2">
        <v>0.0</v>
      </c>
      <c r="AJ502" s="94">
        <v>0.012693754041008747</v>
      </c>
      <c r="AK502" s="94">
        <v>0.021626297577854673</v>
      </c>
      <c r="AL502" s="79"/>
      <c r="AM502" s="2" t="s">
        <v>3905</v>
      </c>
    </row>
    <row r="503">
      <c r="A503" s="54">
        <v>46051.0</v>
      </c>
      <c r="B503" s="54">
        <v>46052.0</v>
      </c>
      <c r="C503" s="2" t="s">
        <v>229</v>
      </c>
      <c r="D503" s="2" t="s">
        <v>146</v>
      </c>
      <c r="E503" s="2" t="s">
        <v>196</v>
      </c>
      <c r="F503" s="53">
        <v>0.25</v>
      </c>
      <c r="G503" s="53">
        <v>0.16666666666666666</v>
      </c>
      <c r="H503" s="53">
        <v>0.08</v>
      </c>
      <c r="I503" s="53">
        <v>0.058823529411764705</v>
      </c>
      <c r="J503" s="53">
        <v>0.08883570337754264</v>
      </c>
      <c r="K503" s="2" t="s">
        <v>3646</v>
      </c>
      <c r="L503" s="53">
        <v>0.0</v>
      </c>
      <c r="M503" s="2" t="s">
        <v>3369</v>
      </c>
      <c r="N503" s="2" t="s">
        <v>3360</v>
      </c>
      <c r="O503" s="55"/>
      <c r="AB503" s="2" t="s">
        <v>164</v>
      </c>
      <c r="AC503" s="2" t="s">
        <v>3361</v>
      </c>
      <c r="AD503" s="2" t="s">
        <v>3362</v>
      </c>
      <c r="AE503" s="2" t="s">
        <v>3363</v>
      </c>
      <c r="AF503" s="93"/>
      <c r="AG503" s="2" t="s">
        <v>3364</v>
      </c>
      <c r="AH503" s="2" t="s">
        <v>3365</v>
      </c>
      <c r="AI503" s="2">
        <v>0.0</v>
      </c>
      <c r="AJ503" s="94">
        <v>0.00789178219458274</v>
      </c>
      <c r="AK503" s="94">
        <v>0.0034602076124567475</v>
      </c>
      <c r="AL503" s="79"/>
      <c r="AM503" s="2" t="s">
        <v>3906</v>
      </c>
    </row>
    <row r="504">
      <c r="A504" s="54">
        <v>46051.0</v>
      </c>
      <c r="B504" s="54">
        <v>46052.0</v>
      </c>
      <c r="C504" s="2" t="s">
        <v>145</v>
      </c>
      <c r="D504" s="2" t="s">
        <v>146</v>
      </c>
      <c r="E504" s="2" t="s">
        <v>196</v>
      </c>
      <c r="F504" s="53">
        <v>0.0</v>
      </c>
      <c r="G504" s="53">
        <v>0.0</v>
      </c>
      <c r="H504" s="53">
        <v>0.0</v>
      </c>
      <c r="I504" s="53">
        <v>0.029411764705882353</v>
      </c>
      <c r="J504" s="53">
        <v>0.012732141347358318</v>
      </c>
      <c r="K504" s="2" t="s">
        <v>3531</v>
      </c>
      <c r="L504" s="53">
        <v>0.0</v>
      </c>
      <c r="M504" s="2" t="s">
        <v>3369</v>
      </c>
      <c r="N504" s="2" t="s">
        <v>3360</v>
      </c>
      <c r="O504" s="55"/>
      <c r="AB504" s="2" t="s">
        <v>164</v>
      </c>
      <c r="AC504" s="2" t="s">
        <v>3361</v>
      </c>
      <c r="AD504" s="2" t="s">
        <v>3362</v>
      </c>
      <c r="AE504" s="2" t="s">
        <v>3363</v>
      </c>
      <c r="AF504" s="93"/>
      <c r="AG504" s="2" t="s">
        <v>3364</v>
      </c>
      <c r="AH504" s="2" t="s">
        <v>3365</v>
      </c>
      <c r="AI504" s="2">
        <v>0.0</v>
      </c>
      <c r="AJ504" s="94">
        <v>1.621074232891113E-4</v>
      </c>
      <c r="AK504" s="94">
        <v>8.650519031141869E-4</v>
      </c>
      <c r="AL504" s="79"/>
      <c r="AM504" s="2" t="s">
        <v>3907</v>
      </c>
    </row>
    <row r="505">
      <c r="A505" s="54">
        <v>46051.0</v>
      </c>
      <c r="B505" s="54">
        <v>46052.0</v>
      </c>
      <c r="C505" s="2" t="s">
        <v>301</v>
      </c>
      <c r="D505" s="2" t="s">
        <v>146</v>
      </c>
      <c r="E505" s="2" t="s">
        <v>196</v>
      </c>
      <c r="F505" s="53">
        <v>0.0</v>
      </c>
      <c r="G505" s="53">
        <v>0.0</v>
      </c>
      <c r="H505" s="53">
        <v>0.0</v>
      </c>
      <c r="I505" s="53">
        <v>0.0</v>
      </c>
      <c r="J505" s="53">
        <v>0.022327026066322437</v>
      </c>
      <c r="K505" s="2" t="s">
        <v>3879</v>
      </c>
      <c r="L505" s="53">
        <v>0.0</v>
      </c>
      <c r="M505" s="2" t="s">
        <v>3369</v>
      </c>
      <c r="N505" s="2" t="s">
        <v>3360</v>
      </c>
      <c r="O505" s="55"/>
      <c r="AB505" s="2" t="s">
        <v>164</v>
      </c>
      <c r="AC505" s="2" t="s">
        <v>3361</v>
      </c>
      <c r="AD505" s="2" t="s">
        <v>3362</v>
      </c>
      <c r="AE505" s="2" t="s">
        <v>3363</v>
      </c>
      <c r="AF505" s="93"/>
      <c r="AG505" s="2" t="s">
        <v>3364</v>
      </c>
      <c r="AH505" s="2" t="s">
        <v>3365</v>
      </c>
      <c r="AI505" s="2">
        <v>0.0</v>
      </c>
      <c r="AJ505" s="94">
        <v>4.984960929662415E-4</v>
      </c>
      <c r="AK505" s="94">
        <v>0.0</v>
      </c>
      <c r="AL505" s="79"/>
      <c r="AM505" s="2" t="s">
        <v>3908</v>
      </c>
    </row>
    <row r="506">
      <c r="A506" s="54">
        <v>46052.0</v>
      </c>
      <c r="B506" s="54">
        <v>46053.0</v>
      </c>
      <c r="C506" s="2" t="s">
        <v>194</v>
      </c>
      <c r="D506" s="2" t="s">
        <v>146</v>
      </c>
      <c r="E506" s="2" t="s">
        <v>288</v>
      </c>
      <c r="F506" s="53">
        <v>0.25</v>
      </c>
      <c r="G506" s="53">
        <v>0.25</v>
      </c>
      <c r="H506" s="53">
        <v>0.16</v>
      </c>
      <c r="I506" s="53">
        <v>0.11764705882352941</v>
      </c>
      <c r="J506" s="53">
        <v>0.1325137928080764</v>
      </c>
      <c r="K506" s="2" t="s">
        <v>3838</v>
      </c>
      <c r="L506" s="53">
        <v>0.0</v>
      </c>
      <c r="M506" s="2" t="s">
        <v>3369</v>
      </c>
      <c r="N506" s="2" t="s">
        <v>3360</v>
      </c>
      <c r="O506" s="55"/>
      <c r="AB506" s="2" t="s">
        <v>164</v>
      </c>
      <c r="AC506" s="2" t="s">
        <v>3361</v>
      </c>
      <c r="AD506" s="2" t="s">
        <v>3362</v>
      </c>
      <c r="AE506" s="2" t="s">
        <v>3363</v>
      </c>
      <c r="AF506" s="93"/>
      <c r="AG506" s="2" t="s">
        <v>3364</v>
      </c>
      <c r="AH506" s="2" t="s">
        <v>3365</v>
      </c>
      <c r="AI506" s="2">
        <v>0.0</v>
      </c>
      <c r="AJ506" s="94">
        <v>0.0175599052843818</v>
      </c>
      <c r="AK506" s="94">
        <v>0.01384083044982699</v>
      </c>
      <c r="AL506" s="79"/>
      <c r="AM506" s="2" t="s">
        <v>3909</v>
      </c>
    </row>
    <row r="507">
      <c r="A507" s="54">
        <v>46052.0</v>
      </c>
      <c r="B507" s="54">
        <v>46053.0</v>
      </c>
      <c r="C507" s="2" t="s">
        <v>229</v>
      </c>
      <c r="D507" s="2" t="s">
        <v>146</v>
      </c>
      <c r="E507" s="2" t="s">
        <v>288</v>
      </c>
      <c r="F507" s="53">
        <v>0.25</v>
      </c>
      <c r="G507" s="53">
        <v>0.25</v>
      </c>
      <c r="H507" s="53">
        <v>0.12</v>
      </c>
      <c r="I507" s="53">
        <v>0.08823529411764706</v>
      </c>
      <c r="J507" s="53">
        <v>0.10630791028177877</v>
      </c>
      <c r="K507" s="2" t="s">
        <v>3646</v>
      </c>
      <c r="L507" s="53">
        <v>0.0</v>
      </c>
      <c r="M507" s="2" t="s">
        <v>3369</v>
      </c>
      <c r="N507" s="2" t="s">
        <v>3360</v>
      </c>
      <c r="O507" s="55"/>
      <c r="AB507" s="2" t="s">
        <v>164</v>
      </c>
      <c r="AC507" s="2" t="s">
        <v>3361</v>
      </c>
      <c r="AD507" s="2" t="s">
        <v>3362</v>
      </c>
      <c r="AE507" s="2" t="s">
        <v>3363</v>
      </c>
      <c r="AF507" s="93"/>
      <c r="AG507" s="2" t="s">
        <v>3364</v>
      </c>
      <c r="AH507" s="2" t="s">
        <v>3365</v>
      </c>
      <c r="AI507" s="2">
        <v>0.0</v>
      </c>
      <c r="AJ507" s="94">
        <v>0.011301371788478724</v>
      </c>
      <c r="AK507" s="94">
        <v>0.007785467128027683</v>
      </c>
      <c r="AL507" s="79"/>
      <c r="AM507" s="2" t="s">
        <v>3910</v>
      </c>
    </row>
    <row r="508">
      <c r="A508" s="54">
        <v>46052.0</v>
      </c>
      <c r="B508" s="54">
        <v>46053.0</v>
      </c>
      <c r="C508" s="2" t="s">
        <v>145</v>
      </c>
      <c r="D508" s="2" t="s">
        <v>146</v>
      </c>
      <c r="E508" s="2" t="s">
        <v>288</v>
      </c>
      <c r="F508" s="53">
        <v>0.0</v>
      </c>
      <c r="G508" s="53">
        <v>0.0</v>
      </c>
      <c r="H508" s="53">
        <v>0.04</v>
      </c>
      <c r="I508" s="53">
        <v>0.029411764705882353</v>
      </c>
      <c r="J508" s="53">
        <v>0.017350090392228498</v>
      </c>
      <c r="K508" s="2" t="s">
        <v>3531</v>
      </c>
      <c r="L508" s="53">
        <v>0.0</v>
      </c>
      <c r="M508" s="2" t="s">
        <v>3369</v>
      </c>
      <c r="N508" s="2" t="s">
        <v>3360</v>
      </c>
      <c r="O508" s="55"/>
      <c r="AB508" s="2" t="s">
        <v>164</v>
      </c>
      <c r="AC508" s="2" t="s">
        <v>3361</v>
      </c>
      <c r="AD508" s="2" t="s">
        <v>3362</v>
      </c>
      <c r="AE508" s="2" t="s">
        <v>3363</v>
      </c>
      <c r="AF508" s="93"/>
      <c r="AG508" s="2" t="s">
        <v>3364</v>
      </c>
      <c r="AH508" s="2" t="s">
        <v>3365</v>
      </c>
      <c r="AI508" s="2">
        <v>0.0</v>
      </c>
      <c r="AJ508" s="94">
        <v>3.0102563661849963E-4</v>
      </c>
      <c r="AK508" s="94">
        <v>8.650519031141869E-4</v>
      </c>
      <c r="AL508" s="79"/>
      <c r="AM508" s="2" t="s">
        <v>3911</v>
      </c>
    </row>
    <row r="509">
      <c r="A509" s="54">
        <v>46052.0</v>
      </c>
      <c r="B509" s="54">
        <v>46053.0</v>
      </c>
      <c r="C509" s="2" t="s">
        <v>301</v>
      </c>
      <c r="D509" s="2" t="s">
        <v>146</v>
      </c>
      <c r="E509" s="2" t="s">
        <v>288</v>
      </c>
      <c r="F509" s="53">
        <v>0.0</v>
      </c>
      <c r="G509" s="53">
        <v>0.0</v>
      </c>
      <c r="H509" s="53">
        <v>0.0</v>
      </c>
      <c r="I509" s="53">
        <v>0.0</v>
      </c>
      <c r="J509" s="53">
        <v>0.02212485842112327</v>
      </c>
      <c r="K509" s="2" t="s">
        <v>3879</v>
      </c>
      <c r="L509" s="53">
        <v>0.0</v>
      </c>
      <c r="M509" s="2" t="s">
        <v>3369</v>
      </c>
      <c r="N509" s="2" t="s">
        <v>3360</v>
      </c>
      <c r="O509" s="55"/>
      <c r="AB509" s="2" t="s">
        <v>164</v>
      </c>
      <c r="AC509" s="2" t="s">
        <v>3361</v>
      </c>
      <c r="AD509" s="2" t="s">
        <v>3362</v>
      </c>
      <c r="AE509" s="2" t="s">
        <v>3363</v>
      </c>
      <c r="AF509" s="93"/>
      <c r="AG509" s="2" t="s">
        <v>3364</v>
      </c>
      <c r="AH509" s="2" t="s">
        <v>3365</v>
      </c>
      <c r="AI509" s="2">
        <v>0.0</v>
      </c>
      <c r="AJ509" s="94">
        <v>4.895093601547492E-4</v>
      </c>
      <c r="AK509" s="94">
        <v>0.0</v>
      </c>
      <c r="AL509" s="79"/>
      <c r="AM509" s="2" t="s">
        <v>3912</v>
      </c>
    </row>
    <row r="510">
      <c r="A510" s="54">
        <v>46053.0</v>
      </c>
      <c r="B510" s="54">
        <v>46054.0</v>
      </c>
      <c r="C510" s="2" t="s">
        <v>194</v>
      </c>
      <c r="D510" s="2" t="s">
        <v>146</v>
      </c>
      <c r="E510" s="2" t="s">
        <v>256</v>
      </c>
      <c r="F510" s="53">
        <v>0.0</v>
      </c>
      <c r="G510" s="53">
        <v>0.0</v>
      </c>
      <c r="H510" s="53">
        <v>0.0</v>
      </c>
      <c r="I510" s="53">
        <v>0.0</v>
      </c>
      <c r="J510" s="53">
        <v>0.03993919746564417</v>
      </c>
      <c r="K510" s="2" t="s">
        <v>3838</v>
      </c>
      <c r="L510" s="53">
        <v>0.0</v>
      </c>
      <c r="M510" s="2" t="s">
        <v>3369</v>
      </c>
      <c r="N510" s="2" t="s">
        <v>3360</v>
      </c>
      <c r="O510" s="55"/>
      <c r="AB510" s="2" t="s">
        <v>164</v>
      </c>
      <c r="AC510" s="2" t="s">
        <v>3361</v>
      </c>
      <c r="AD510" s="2" t="s">
        <v>3362</v>
      </c>
      <c r="AE510" s="2" t="s">
        <v>3363</v>
      </c>
      <c r="AF510" s="93"/>
      <c r="AG510" s="2" t="s">
        <v>3364</v>
      </c>
      <c r="AH510" s="2" t="s">
        <v>3365</v>
      </c>
      <c r="AI510" s="2">
        <v>0.0</v>
      </c>
      <c r="AJ510" s="94">
        <v>0.0015951394941997178</v>
      </c>
      <c r="AK510" s="94">
        <v>0.0</v>
      </c>
      <c r="AL510" s="79"/>
      <c r="AM510" s="2" t="s">
        <v>3913</v>
      </c>
    </row>
    <row r="511">
      <c r="A511" s="54">
        <v>46053.0</v>
      </c>
      <c r="B511" s="54">
        <v>46054.0</v>
      </c>
      <c r="C511" s="2" t="s">
        <v>229</v>
      </c>
      <c r="D511" s="2" t="s">
        <v>146</v>
      </c>
      <c r="E511" s="2" t="s">
        <v>256</v>
      </c>
      <c r="F511" s="53">
        <v>0.0</v>
      </c>
      <c r="G511" s="53">
        <v>0.0</v>
      </c>
      <c r="H511" s="53">
        <v>0.0</v>
      </c>
      <c r="I511" s="53">
        <v>0.0</v>
      </c>
      <c r="J511" s="53">
        <v>0.041610352205754784</v>
      </c>
      <c r="K511" s="2" t="s">
        <v>196</v>
      </c>
      <c r="L511" s="53">
        <v>0.3333333333333333</v>
      </c>
      <c r="M511" s="2" t="s">
        <v>3914</v>
      </c>
      <c r="N511" s="2" t="s">
        <v>3360</v>
      </c>
      <c r="O511" s="55"/>
      <c r="AB511" s="2" t="s">
        <v>164</v>
      </c>
      <c r="AC511" s="2" t="s">
        <v>3361</v>
      </c>
      <c r="AD511" s="2" t="s">
        <v>3362</v>
      </c>
      <c r="AE511" s="2" t="s">
        <v>3363</v>
      </c>
      <c r="AF511" s="93"/>
      <c r="AG511" s="2" t="s">
        <v>3364</v>
      </c>
      <c r="AH511" s="2" t="s">
        <v>3365</v>
      </c>
      <c r="AI511" s="2">
        <v>0.0</v>
      </c>
      <c r="AJ511" s="94">
        <v>0.001731421410686962</v>
      </c>
      <c r="AK511" s="94">
        <v>0.0</v>
      </c>
      <c r="AL511" s="79"/>
      <c r="AM511" s="2" t="s">
        <v>3915</v>
      </c>
    </row>
    <row r="512">
      <c r="A512" s="54">
        <v>46053.0</v>
      </c>
      <c r="B512" s="54">
        <v>46054.0</v>
      </c>
      <c r="C512" s="2" t="s">
        <v>145</v>
      </c>
      <c r="D512" s="2" t="s">
        <v>146</v>
      </c>
      <c r="E512" s="2" t="s">
        <v>256</v>
      </c>
      <c r="F512" s="53">
        <v>0.0</v>
      </c>
      <c r="G512" s="53">
        <v>0.0</v>
      </c>
      <c r="H512" s="53">
        <v>0.0</v>
      </c>
      <c r="I512" s="53">
        <v>0.0</v>
      </c>
      <c r="J512" s="53">
        <v>0.006078869055917913</v>
      </c>
      <c r="K512" s="2" t="s">
        <v>3531</v>
      </c>
      <c r="L512" s="53">
        <v>0.0</v>
      </c>
      <c r="M512" s="2" t="s">
        <v>3369</v>
      </c>
      <c r="N512" s="2" t="s">
        <v>3360</v>
      </c>
      <c r="O512" s="55"/>
      <c r="AB512" s="2" t="s">
        <v>164</v>
      </c>
      <c r="AC512" s="2" t="s">
        <v>3361</v>
      </c>
      <c r="AD512" s="2" t="s">
        <v>3362</v>
      </c>
      <c r="AE512" s="2" t="s">
        <v>3363</v>
      </c>
      <c r="AF512" s="93"/>
      <c r="AG512" s="2" t="s">
        <v>3364</v>
      </c>
      <c r="AH512" s="2" t="s">
        <v>3365</v>
      </c>
      <c r="AI512" s="2">
        <v>0.0</v>
      </c>
      <c r="AJ512" s="94">
        <v>3.6952648998996344E-5</v>
      </c>
      <c r="AK512" s="94">
        <v>0.0</v>
      </c>
      <c r="AL512" s="79"/>
      <c r="AM512" s="2" t="s">
        <v>3916</v>
      </c>
    </row>
    <row r="513">
      <c r="A513" s="54">
        <v>46053.0</v>
      </c>
      <c r="B513" s="54">
        <v>46054.0</v>
      </c>
      <c r="C513" s="2" t="s">
        <v>301</v>
      </c>
      <c r="D513" s="2" t="s">
        <v>146</v>
      </c>
      <c r="E513" s="2" t="s">
        <v>256</v>
      </c>
      <c r="F513" s="53">
        <v>0.0</v>
      </c>
      <c r="G513" s="53">
        <v>0.0</v>
      </c>
      <c r="H513" s="53">
        <v>0.04</v>
      </c>
      <c r="I513" s="53">
        <v>0.02857142857142857</v>
      </c>
      <c r="J513" s="53">
        <v>0.03244676657442999</v>
      </c>
      <c r="K513" s="2" t="s">
        <v>3879</v>
      </c>
      <c r="L513" s="53">
        <v>0.0</v>
      </c>
      <c r="M513" s="2" t="s">
        <v>3369</v>
      </c>
      <c r="N513" s="2" t="s">
        <v>3360</v>
      </c>
      <c r="O513" s="55"/>
      <c r="AB513" s="2" t="s">
        <v>164</v>
      </c>
      <c r="AC513" s="2" t="s">
        <v>3361</v>
      </c>
      <c r="AD513" s="2" t="s">
        <v>3362</v>
      </c>
      <c r="AE513" s="2" t="s">
        <v>3363</v>
      </c>
      <c r="AF513" s="93"/>
      <c r="AG513" s="2" t="s">
        <v>3364</v>
      </c>
      <c r="AH513" s="2" t="s">
        <v>3365</v>
      </c>
      <c r="AI513" s="2">
        <v>0.0</v>
      </c>
      <c r="AJ513" s="94">
        <v>0.0010527926611355474</v>
      </c>
      <c r="AK513" s="94">
        <v>8.163265306122448E-4</v>
      </c>
      <c r="AL513" s="79"/>
      <c r="AM513" s="2" t="s">
        <v>3917</v>
      </c>
    </row>
    <row r="514">
      <c r="A514" s="54">
        <v>46054.0</v>
      </c>
      <c r="B514" s="54">
        <v>46055.0</v>
      </c>
      <c r="C514" s="2" t="s">
        <v>194</v>
      </c>
      <c r="D514" s="2" t="s">
        <v>146</v>
      </c>
      <c r="E514" s="2" t="s">
        <v>180</v>
      </c>
      <c r="F514" s="53">
        <v>0.0</v>
      </c>
      <c r="G514" s="53">
        <v>0.0</v>
      </c>
      <c r="H514" s="53">
        <v>0.0</v>
      </c>
      <c r="I514" s="53">
        <v>0.02857142857142857</v>
      </c>
      <c r="J514" s="53">
        <v>0.04539353991283706</v>
      </c>
      <c r="K514" s="2" t="s">
        <v>3838</v>
      </c>
      <c r="L514" s="53">
        <v>0.0</v>
      </c>
      <c r="M514" s="2" t="s">
        <v>3369</v>
      </c>
      <c r="N514" s="2" t="s">
        <v>3360</v>
      </c>
      <c r="O514" s="55"/>
      <c r="AB514" s="2" t="s">
        <v>164</v>
      </c>
      <c r="AC514" s="2" t="s">
        <v>3361</v>
      </c>
      <c r="AD514" s="2" t="s">
        <v>3362</v>
      </c>
      <c r="AE514" s="2" t="s">
        <v>3363</v>
      </c>
      <c r="AF514" s="93"/>
      <c r="AG514" s="2" t="s">
        <v>3364</v>
      </c>
      <c r="AH514" s="2" t="s">
        <v>3365</v>
      </c>
      <c r="AI514" s="2">
        <v>0.0</v>
      </c>
      <c r="AJ514" s="94">
        <v>0.002060573465818331</v>
      </c>
      <c r="AK514" s="94">
        <v>8.163265306122448E-4</v>
      </c>
      <c r="AL514" s="79"/>
      <c r="AM514" s="2" t="s">
        <v>3918</v>
      </c>
    </row>
    <row r="515">
      <c r="A515" s="54">
        <v>46054.0</v>
      </c>
      <c r="B515" s="54">
        <v>46055.0</v>
      </c>
      <c r="C515" s="2" t="s">
        <v>229</v>
      </c>
      <c r="D515" s="2" t="s">
        <v>146</v>
      </c>
      <c r="E515" s="2" t="s">
        <v>180</v>
      </c>
      <c r="F515" s="53">
        <v>0.0</v>
      </c>
      <c r="G515" s="53">
        <v>0.0</v>
      </c>
      <c r="H515" s="53">
        <v>0.04</v>
      </c>
      <c r="I515" s="53">
        <v>0.08571428571428572</v>
      </c>
      <c r="J515" s="53">
        <v>0.06842584962876419</v>
      </c>
      <c r="K515" s="2" t="s">
        <v>196</v>
      </c>
      <c r="L515" s="53">
        <v>0.3333333333333333</v>
      </c>
      <c r="M515" s="2" t="s">
        <v>3914</v>
      </c>
      <c r="N515" s="2" t="s">
        <v>3360</v>
      </c>
      <c r="O515" s="55"/>
      <c r="AB515" s="2" t="s">
        <v>164</v>
      </c>
      <c r="AC515" s="2" t="s">
        <v>3361</v>
      </c>
      <c r="AD515" s="2" t="s">
        <v>3362</v>
      </c>
      <c r="AE515" s="2" t="s">
        <v>3363</v>
      </c>
      <c r="AF515" s="93"/>
      <c r="AG515" s="2" t="s">
        <v>3364</v>
      </c>
      <c r="AH515" s="2" t="s">
        <v>3365</v>
      </c>
      <c r="AI515" s="2">
        <v>0.0</v>
      </c>
      <c r="AJ515" s="94">
        <v>0.004682096897418248</v>
      </c>
      <c r="AK515" s="94">
        <v>0.007346938775510205</v>
      </c>
      <c r="AL515" s="79"/>
      <c r="AM515" s="2" t="s">
        <v>3919</v>
      </c>
    </row>
    <row r="516">
      <c r="A516" s="54">
        <v>46054.0</v>
      </c>
      <c r="B516" s="54">
        <v>46055.0</v>
      </c>
      <c r="C516" s="2" t="s">
        <v>145</v>
      </c>
      <c r="D516" s="2" t="s">
        <v>146</v>
      </c>
      <c r="E516" s="2" t="s">
        <v>180</v>
      </c>
      <c r="F516" s="53">
        <v>0.0</v>
      </c>
      <c r="G516" s="53">
        <v>0.08333333333333333</v>
      </c>
      <c r="H516" s="53">
        <v>0.04</v>
      </c>
      <c r="I516" s="53">
        <v>0.02857142857142857</v>
      </c>
      <c r="J516" s="53">
        <v>0.02611760377180037</v>
      </c>
      <c r="K516" s="2" t="s">
        <v>3531</v>
      </c>
      <c r="L516" s="53">
        <v>0.0</v>
      </c>
      <c r="M516" s="2" t="s">
        <v>3369</v>
      </c>
      <c r="N516" s="2" t="s">
        <v>3360</v>
      </c>
      <c r="O516" s="55"/>
      <c r="AB516" s="2" t="s">
        <v>164</v>
      </c>
      <c r="AC516" s="2" t="s">
        <v>3361</v>
      </c>
      <c r="AD516" s="2" t="s">
        <v>3362</v>
      </c>
      <c r="AE516" s="2" t="s">
        <v>3363</v>
      </c>
      <c r="AF516" s="93"/>
      <c r="AG516" s="2" t="s">
        <v>3364</v>
      </c>
      <c r="AH516" s="2" t="s">
        <v>3365</v>
      </c>
      <c r="AI516" s="2">
        <v>0.0</v>
      </c>
      <c r="AJ516" s="94">
        <v>6.821292267807609E-4</v>
      </c>
      <c r="AK516" s="94">
        <v>8.163265306122448E-4</v>
      </c>
      <c r="AL516" s="79"/>
      <c r="AM516" s="2" t="s">
        <v>3920</v>
      </c>
    </row>
    <row r="517">
      <c r="A517" s="54">
        <v>46054.0</v>
      </c>
      <c r="B517" s="54">
        <v>46055.0</v>
      </c>
      <c r="C517" s="2" t="s">
        <v>301</v>
      </c>
      <c r="D517" s="2" t="s">
        <v>146</v>
      </c>
      <c r="E517" s="2" t="s">
        <v>180</v>
      </c>
      <c r="F517" s="53">
        <v>0.0</v>
      </c>
      <c r="G517" s="53">
        <v>0.0</v>
      </c>
      <c r="H517" s="53">
        <v>0.0</v>
      </c>
      <c r="I517" s="53">
        <v>0.0</v>
      </c>
      <c r="J517" s="53">
        <v>0.02172681790568472</v>
      </c>
      <c r="K517" s="2" t="s">
        <v>3879</v>
      </c>
      <c r="L517" s="53">
        <v>0.0</v>
      </c>
      <c r="M517" s="2" t="s">
        <v>3369</v>
      </c>
      <c r="N517" s="2" t="s">
        <v>3360</v>
      </c>
      <c r="O517" s="55"/>
      <c r="AB517" s="2" t="s">
        <v>164</v>
      </c>
      <c r="AC517" s="2" t="s">
        <v>3361</v>
      </c>
      <c r="AD517" s="2" t="s">
        <v>3362</v>
      </c>
      <c r="AE517" s="2" t="s">
        <v>3363</v>
      </c>
      <c r="AF517" s="93"/>
      <c r="AG517" s="2" t="s">
        <v>3364</v>
      </c>
      <c r="AH517" s="2" t="s">
        <v>3365</v>
      </c>
      <c r="AI517" s="2">
        <v>0.0</v>
      </c>
      <c r="AJ517" s="94">
        <v>4.720546163067822E-4</v>
      </c>
      <c r="AK517" s="94">
        <v>0.0</v>
      </c>
      <c r="AL517" s="79"/>
      <c r="AM517" s="2" t="s">
        <v>3921</v>
      </c>
    </row>
    <row r="518">
      <c r="A518" s="54">
        <v>46055.0</v>
      </c>
      <c r="B518" s="54">
        <v>46056.0</v>
      </c>
      <c r="C518" s="2" t="s">
        <v>194</v>
      </c>
      <c r="D518" s="2" t="s">
        <v>146</v>
      </c>
      <c r="E518" s="2" t="s">
        <v>208</v>
      </c>
      <c r="F518" s="53">
        <v>0.25</v>
      </c>
      <c r="G518" s="53">
        <v>0.25</v>
      </c>
      <c r="H518" s="53">
        <v>0.12</v>
      </c>
      <c r="I518" s="53">
        <v>0.14285714285714285</v>
      </c>
      <c r="J518" s="53">
        <v>0.12606445676701417</v>
      </c>
      <c r="K518" s="2" t="s">
        <v>3838</v>
      </c>
      <c r="L518" s="53">
        <v>0.0</v>
      </c>
      <c r="M518" s="2" t="s">
        <v>3369</v>
      </c>
      <c r="N518" s="2" t="s">
        <v>3360</v>
      </c>
      <c r="O518" s="55"/>
      <c r="AB518" s="2" t="s">
        <v>153</v>
      </c>
      <c r="AC518" s="2" t="s">
        <v>3421</v>
      </c>
      <c r="AD518" s="2" t="s">
        <v>3362</v>
      </c>
      <c r="AE518" s="2" t="s">
        <v>3363</v>
      </c>
      <c r="AF518" s="93"/>
      <c r="AG518" s="2" t="s">
        <v>3364</v>
      </c>
      <c r="AH518" s="2" t="s">
        <v>3365</v>
      </c>
      <c r="AI518" s="2">
        <v>1.0</v>
      </c>
      <c r="AJ518" s="94">
        <v>0.7637633337259341</v>
      </c>
      <c r="AK518" s="94">
        <v>0.7346938775510206</v>
      </c>
      <c r="AL518" s="79"/>
      <c r="AM518" s="2" t="s">
        <v>3922</v>
      </c>
    </row>
    <row r="519">
      <c r="A519" s="54">
        <v>46055.0</v>
      </c>
      <c r="B519" s="54">
        <v>46056.0</v>
      </c>
      <c r="C519" s="2" t="s">
        <v>229</v>
      </c>
      <c r="D519" s="2" t="s">
        <v>146</v>
      </c>
      <c r="E519" s="2" t="s">
        <v>208</v>
      </c>
      <c r="F519" s="53">
        <v>0.125</v>
      </c>
      <c r="G519" s="53">
        <v>0.08333333333333333</v>
      </c>
      <c r="H519" s="53">
        <v>0.12</v>
      </c>
      <c r="I519" s="53">
        <v>0.14285714285714285</v>
      </c>
      <c r="J519" s="53">
        <v>0.10031358300636661</v>
      </c>
      <c r="K519" s="2" t="s">
        <v>196</v>
      </c>
      <c r="L519" s="53">
        <v>0.3333333333333333</v>
      </c>
      <c r="M519" s="2" t="s">
        <v>3914</v>
      </c>
      <c r="N519" s="2" t="s">
        <v>3360</v>
      </c>
      <c r="O519" s="55"/>
      <c r="AB519" s="2" t="s">
        <v>164</v>
      </c>
      <c r="AC519" s="2" t="s">
        <v>3361</v>
      </c>
      <c r="AD519" s="2" t="s">
        <v>3362</v>
      </c>
      <c r="AE519" s="2" t="s">
        <v>3363</v>
      </c>
      <c r="AF519" s="93"/>
      <c r="AG519" s="2" t="s">
        <v>3364</v>
      </c>
      <c r="AH519" s="2" t="s">
        <v>3365</v>
      </c>
      <c r="AI519" s="2">
        <v>0.0</v>
      </c>
      <c r="AJ519" s="94">
        <v>0.010062814935575204</v>
      </c>
      <c r="AK519" s="94">
        <v>0.02040816326530612</v>
      </c>
      <c r="AL519" s="79"/>
      <c r="AM519" s="2" t="s">
        <v>3923</v>
      </c>
    </row>
    <row r="520">
      <c r="A520" s="54">
        <v>46055.0</v>
      </c>
      <c r="B520" s="54">
        <v>46056.0</v>
      </c>
      <c r="C520" s="2" t="s">
        <v>145</v>
      </c>
      <c r="D520" s="2" t="s">
        <v>146</v>
      </c>
      <c r="E520" s="2" t="s">
        <v>208</v>
      </c>
      <c r="F520" s="53">
        <v>0.0</v>
      </c>
      <c r="G520" s="53">
        <v>0.0</v>
      </c>
      <c r="H520" s="53">
        <v>0.0</v>
      </c>
      <c r="I520" s="53">
        <v>0.02857142857142857</v>
      </c>
      <c r="J520" s="53">
        <v>0.011784646480168944</v>
      </c>
      <c r="K520" s="2" t="s">
        <v>3531</v>
      </c>
      <c r="L520" s="53">
        <v>0.0</v>
      </c>
      <c r="M520" s="2" t="s">
        <v>3369</v>
      </c>
      <c r="N520" s="2" t="s">
        <v>3360</v>
      </c>
      <c r="O520" s="55"/>
      <c r="AB520" s="2" t="s">
        <v>164</v>
      </c>
      <c r="AC520" s="2" t="s">
        <v>3361</v>
      </c>
      <c r="AD520" s="2" t="s">
        <v>3362</v>
      </c>
      <c r="AE520" s="2" t="s">
        <v>3363</v>
      </c>
      <c r="AF520" s="93"/>
      <c r="AG520" s="2" t="s">
        <v>3364</v>
      </c>
      <c r="AH520" s="2" t="s">
        <v>3365</v>
      </c>
      <c r="AI520" s="2">
        <v>0.0</v>
      </c>
      <c r="AJ520" s="94">
        <v>1.3887789266255827E-4</v>
      </c>
      <c r="AK520" s="94">
        <v>8.163265306122448E-4</v>
      </c>
      <c r="AL520" s="79"/>
      <c r="AM520" s="2" t="s">
        <v>3924</v>
      </c>
    </row>
    <row r="521">
      <c r="A521" s="54">
        <v>46055.0</v>
      </c>
      <c r="B521" s="54">
        <v>46056.0</v>
      </c>
      <c r="C521" s="2" t="s">
        <v>301</v>
      </c>
      <c r="D521" s="2" t="s">
        <v>146</v>
      </c>
      <c r="E521" s="2" t="s">
        <v>208</v>
      </c>
      <c r="F521" s="53">
        <v>0.0</v>
      </c>
      <c r="G521" s="53">
        <v>0.0</v>
      </c>
      <c r="H521" s="53">
        <v>0.0</v>
      </c>
      <c r="I521" s="53">
        <v>0.0</v>
      </c>
      <c r="J521" s="53">
        <v>0.021530891602076076</v>
      </c>
      <c r="K521" s="2" t="s">
        <v>3879</v>
      </c>
      <c r="L521" s="53">
        <v>0.0</v>
      </c>
      <c r="M521" s="2" t="s">
        <v>3369</v>
      </c>
      <c r="N521" s="2" t="s">
        <v>3360</v>
      </c>
      <c r="O521" s="55"/>
      <c r="AB521" s="2" t="s">
        <v>164</v>
      </c>
      <c r="AC521" s="2" t="s">
        <v>3361</v>
      </c>
      <c r="AD521" s="2" t="s">
        <v>3362</v>
      </c>
      <c r="AE521" s="2" t="s">
        <v>3363</v>
      </c>
      <c r="AF521" s="93"/>
      <c r="AG521" s="2" t="s">
        <v>3364</v>
      </c>
      <c r="AH521" s="2" t="s">
        <v>3365</v>
      </c>
      <c r="AI521" s="2">
        <v>0.0</v>
      </c>
      <c r="AJ521" s="94">
        <v>4.635792931803501E-4</v>
      </c>
      <c r="AK521" s="94">
        <v>0.0</v>
      </c>
      <c r="AL521" s="79"/>
      <c r="AM521" s="2" t="s">
        <v>3925</v>
      </c>
    </row>
    <row r="522">
      <c r="A522" s="54">
        <v>46056.0</v>
      </c>
      <c r="B522" s="54">
        <v>46057.0</v>
      </c>
      <c r="C522" s="2" t="s">
        <v>194</v>
      </c>
      <c r="D522" s="2" t="s">
        <v>146</v>
      </c>
      <c r="E522" s="2" t="s">
        <v>303</v>
      </c>
      <c r="F522" s="53">
        <v>0.0</v>
      </c>
      <c r="G522" s="53">
        <v>0.0</v>
      </c>
      <c r="H522" s="53">
        <v>0.04</v>
      </c>
      <c r="I522" s="53">
        <v>0.02857142857142857</v>
      </c>
      <c r="J522" s="53">
        <v>0.05791166880772073</v>
      </c>
      <c r="K522" s="2" t="s">
        <v>208</v>
      </c>
      <c r="L522" s="53">
        <v>0.5</v>
      </c>
      <c r="M522" s="2" t="s">
        <v>3926</v>
      </c>
      <c r="N522" s="2" t="s">
        <v>3360</v>
      </c>
      <c r="O522" s="55"/>
      <c r="AB522" s="2" t="s">
        <v>164</v>
      </c>
      <c r="AC522" s="2" t="s">
        <v>3361</v>
      </c>
      <c r="AD522" s="2" t="s">
        <v>3362</v>
      </c>
      <c r="AE522" s="2" t="s">
        <v>3363</v>
      </c>
      <c r="AF522" s="93"/>
      <c r="AG522" s="2" t="s">
        <v>3364</v>
      </c>
      <c r="AH522" s="2" t="s">
        <v>3365</v>
      </c>
      <c r="AI522" s="2">
        <v>0.0</v>
      </c>
      <c r="AJ522" s="94">
        <v>0.003353761384095134</v>
      </c>
      <c r="AK522" s="94">
        <v>8.163265306122448E-4</v>
      </c>
      <c r="AL522" s="79"/>
      <c r="AM522" s="2" t="s">
        <v>3927</v>
      </c>
    </row>
    <row r="523">
      <c r="A523" s="54">
        <v>46056.0</v>
      </c>
      <c r="B523" s="54">
        <v>46057.0</v>
      </c>
      <c r="C523" s="2" t="s">
        <v>229</v>
      </c>
      <c r="D523" s="2" t="s">
        <v>146</v>
      </c>
      <c r="E523" s="2" t="s">
        <v>303</v>
      </c>
      <c r="F523" s="53">
        <v>0.125</v>
      </c>
      <c r="G523" s="53">
        <v>0.16666666666666666</v>
      </c>
      <c r="H523" s="53">
        <v>0.12</v>
      </c>
      <c r="I523" s="53">
        <v>0.08571428571428572</v>
      </c>
      <c r="J523" s="53">
        <v>0.09284874279422621</v>
      </c>
      <c r="K523" s="2" t="s">
        <v>196</v>
      </c>
      <c r="L523" s="53">
        <v>0.3333333333333333</v>
      </c>
      <c r="M523" s="2" t="s">
        <v>3914</v>
      </c>
      <c r="N523" s="2" t="s">
        <v>3360</v>
      </c>
      <c r="O523" s="55"/>
      <c r="AB523" s="2" t="s">
        <v>153</v>
      </c>
      <c r="AC523" s="2" t="s">
        <v>3633</v>
      </c>
      <c r="AD523" s="2" t="s">
        <v>3362</v>
      </c>
      <c r="AE523" s="2" t="s">
        <v>3363</v>
      </c>
      <c r="AF523" s="93"/>
      <c r="AG523" s="2" t="s">
        <v>3364</v>
      </c>
      <c r="AH523" s="2" t="s">
        <v>3365</v>
      </c>
      <c r="AI523" s="2">
        <v>1.0</v>
      </c>
      <c r="AJ523" s="94">
        <v>0.822923403450016</v>
      </c>
      <c r="AK523" s="94">
        <v>0.8359183673469387</v>
      </c>
      <c r="AL523" s="79"/>
      <c r="AM523" s="2" t="s">
        <v>3928</v>
      </c>
    </row>
    <row r="524">
      <c r="A524" s="54">
        <v>46056.0</v>
      </c>
      <c r="B524" s="54">
        <v>46057.0</v>
      </c>
      <c r="C524" s="2" t="s">
        <v>145</v>
      </c>
      <c r="D524" s="2" t="s">
        <v>146</v>
      </c>
      <c r="E524" s="2" t="s">
        <v>303</v>
      </c>
      <c r="F524" s="53">
        <v>0.0</v>
      </c>
      <c r="G524" s="53">
        <v>0.0</v>
      </c>
      <c r="H524" s="53">
        <v>0.0</v>
      </c>
      <c r="I524" s="53">
        <v>0.0</v>
      </c>
      <c r="J524" s="53">
        <v>0.0059158942579981486</v>
      </c>
      <c r="K524" s="2" t="s">
        <v>3531</v>
      </c>
      <c r="L524" s="53">
        <v>0.0</v>
      </c>
      <c r="M524" s="2" t="s">
        <v>3369</v>
      </c>
      <c r="N524" s="2" t="s">
        <v>3360</v>
      </c>
      <c r="O524" s="55"/>
      <c r="AB524" s="2" t="s">
        <v>164</v>
      </c>
      <c r="AC524" s="2" t="s">
        <v>3361</v>
      </c>
      <c r="AD524" s="2" t="s">
        <v>3362</v>
      </c>
      <c r="AE524" s="2" t="s">
        <v>3363</v>
      </c>
      <c r="AF524" s="93"/>
      <c r="AG524" s="2" t="s">
        <v>3364</v>
      </c>
      <c r="AH524" s="2" t="s">
        <v>3365</v>
      </c>
      <c r="AI524" s="2">
        <v>0.0</v>
      </c>
      <c r="AJ524" s="94">
        <v>3.499780487181547E-5</v>
      </c>
      <c r="AK524" s="94">
        <v>0.0</v>
      </c>
      <c r="AL524" s="79"/>
      <c r="AM524" s="2" t="s">
        <v>3929</v>
      </c>
    </row>
    <row r="525">
      <c r="A525" s="54">
        <v>46056.0</v>
      </c>
      <c r="B525" s="54">
        <v>46057.0</v>
      </c>
      <c r="C525" s="2" t="s">
        <v>301</v>
      </c>
      <c r="D525" s="2" t="s">
        <v>146</v>
      </c>
      <c r="E525" s="2" t="s">
        <v>303</v>
      </c>
      <c r="F525" s="53">
        <v>0.25</v>
      </c>
      <c r="G525" s="53">
        <v>0.25</v>
      </c>
      <c r="H525" s="53">
        <v>0.12</v>
      </c>
      <c r="I525" s="53">
        <v>0.11428571428571428</v>
      </c>
      <c r="J525" s="53">
        <v>0.1085011443494211</v>
      </c>
      <c r="K525" s="2" t="s">
        <v>3879</v>
      </c>
      <c r="L525" s="53">
        <v>0.0</v>
      </c>
      <c r="M525" s="2" t="s">
        <v>3369</v>
      </c>
      <c r="N525" s="2" t="s">
        <v>3360</v>
      </c>
      <c r="O525" s="55"/>
      <c r="AB525" s="2" t="s">
        <v>153</v>
      </c>
      <c r="AC525" s="2" t="s">
        <v>3844</v>
      </c>
      <c r="AD525" s="2" t="s">
        <v>3362</v>
      </c>
      <c r="AE525" s="2" t="s">
        <v>3363</v>
      </c>
      <c r="AF525" s="93"/>
      <c r="AG525" s="2" t="s">
        <v>3364</v>
      </c>
      <c r="AH525" s="2" t="s">
        <v>3365</v>
      </c>
      <c r="AI525" s="2">
        <v>1.0</v>
      </c>
      <c r="AJ525" s="94">
        <v>0.7947702096262919</v>
      </c>
      <c r="AK525" s="94">
        <v>0.7844897959183673</v>
      </c>
      <c r="AL525" s="79"/>
      <c r="AM525" s="2" t="s">
        <v>3930</v>
      </c>
    </row>
    <row r="526">
      <c r="A526" s="54">
        <v>46057.0</v>
      </c>
      <c r="B526" s="54">
        <v>46058.0</v>
      </c>
      <c r="C526" s="2" t="s">
        <v>194</v>
      </c>
      <c r="D526" s="2" t="s">
        <v>146</v>
      </c>
      <c r="E526" s="2" t="s">
        <v>148</v>
      </c>
      <c r="F526" s="53">
        <v>0.0</v>
      </c>
      <c r="G526" s="53">
        <v>0.0</v>
      </c>
      <c r="H526" s="53">
        <v>0.04</v>
      </c>
      <c r="I526" s="53">
        <v>0.05714285714285714</v>
      </c>
      <c r="J526" s="53">
        <v>0.058904674871842116</v>
      </c>
      <c r="K526" s="2" t="s">
        <v>208</v>
      </c>
      <c r="L526" s="53">
        <v>0.5</v>
      </c>
      <c r="M526" s="2" t="s">
        <v>3926</v>
      </c>
      <c r="N526" s="2" t="s">
        <v>3360</v>
      </c>
      <c r="O526" s="55"/>
      <c r="AB526" s="2" t="s">
        <v>164</v>
      </c>
      <c r="AC526" s="2" t="s">
        <v>3361</v>
      </c>
      <c r="AD526" s="2" t="s">
        <v>3362</v>
      </c>
      <c r="AE526" s="2" t="s">
        <v>3363</v>
      </c>
      <c r="AF526" s="93"/>
      <c r="AG526" s="2" t="s">
        <v>3364</v>
      </c>
      <c r="AH526" s="2" t="s">
        <v>3365</v>
      </c>
      <c r="AI526" s="2">
        <v>0.0</v>
      </c>
      <c r="AJ526" s="94">
        <v>0.0034697607217574282</v>
      </c>
      <c r="AK526" s="94">
        <v>0.0032653061224489793</v>
      </c>
      <c r="AL526" s="79"/>
      <c r="AM526" s="2" t="s">
        <v>3931</v>
      </c>
    </row>
    <row r="527">
      <c r="A527" s="54">
        <v>46057.0</v>
      </c>
      <c r="B527" s="54">
        <v>46058.0</v>
      </c>
      <c r="C527" s="2" t="s">
        <v>229</v>
      </c>
      <c r="D527" s="2" t="s">
        <v>146</v>
      </c>
      <c r="E527" s="2" t="s">
        <v>148</v>
      </c>
      <c r="F527" s="53">
        <v>0.125</v>
      </c>
      <c r="G527" s="53">
        <v>0.16666666666666666</v>
      </c>
      <c r="H527" s="53">
        <v>0.08</v>
      </c>
      <c r="I527" s="53">
        <v>0.05714285714285714</v>
      </c>
      <c r="J527" s="53">
        <v>0.09143405962907439</v>
      </c>
      <c r="K527" s="2" t="s">
        <v>3932</v>
      </c>
      <c r="L527" s="53">
        <v>0.0</v>
      </c>
      <c r="M527" s="2" t="s">
        <v>3369</v>
      </c>
      <c r="N527" s="2" t="s">
        <v>3360</v>
      </c>
      <c r="O527" s="55"/>
      <c r="AB527" s="2" t="s">
        <v>164</v>
      </c>
      <c r="AC527" s="2" t="s">
        <v>3361</v>
      </c>
      <c r="AD527" s="2" t="s">
        <v>3362</v>
      </c>
      <c r="AE527" s="2" t="s">
        <v>3363</v>
      </c>
      <c r="AF527" s="93"/>
      <c r="AG527" s="2" t="s">
        <v>3364</v>
      </c>
      <c r="AH527" s="2" t="s">
        <v>3365</v>
      </c>
      <c r="AI527" s="2">
        <v>0.0</v>
      </c>
      <c r="AJ527" s="94">
        <v>0.008360187260253131</v>
      </c>
      <c r="AK527" s="94">
        <v>0.0032653061224489793</v>
      </c>
      <c r="AL527" s="79"/>
      <c r="AM527" s="2" t="s">
        <v>3933</v>
      </c>
    </row>
    <row r="528">
      <c r="A528" s="54">
        <v>46057.0</v>
      </c>
      <c r="B528" s="54">
        <v>46058.0</v>
      </c>
      <c r="C528" s="2" t="s">
        <v>145</v>
      </c>
      <c r="D528" s="2" t="s">
        <v>146</v>
      </c>
      <c r="E528" s="2" t="s">
        <v>148</v>
      </c>
      <c r="F528" s="53">
        <v>0.0</v>
      </c>
      <c r="G528" s="53">
        <v>0.0</v>
      </c>
      <c r="H528" s="53">
        <v>0.0</v>
      </c>
      <c r="I528" s="53">
        <v>0.0</v>
      </c>
      <c r="J528" s="53">
        <v>0.005862689038851666</v>
      </c>
      <c r="K528" s="2" t="s">
        <v>3531</v>
      </c>
      <c r="L528" s="53">
        <v>0.0</v>
      </c>
      <c r="M528" s="2" t="s">
        <v>3369</v>
      </c>
      <c r="N528" s="2" t="s">
        <v>3360</v>
      </c>
      <c r="O528" s="55"/>
      <c r="AB528" s="2" t="s">
        <v>164</v>
      </c>
      <c r="AC528" s="2" t="s">
        <v>3361</v>
      </c>
      <c r="AD528" s="2" t="s">
        <v>3362</v>
      </c>
      <c r="AE528" s="2" t="s">
        <v>3363</v>
      </c>
      <c r="AF528" s="93"/>
      <c r="AG528" s="2" t="s">
        <v>3364</v>
      </c>
      <c r="AH528" s="2" t="s">
        <v>3365</v>
      </c>
      <c r="AI528" s="2">
        <v>0.0</v>
      </c>
      <c r="AJ528" s="94">
        <v>3.4371122766271467E-5</v>
      </c>
      <c r="AK528" s="94">
        <v>0.0</v>
      </c>
      <c r="AL528" s="79"/>
      <c r="AM528" s="2" t="s">
        <v>3934</v>
      </c>
    </row>
    <row r="529">
      <c r="A529" s="54">
        <v>46057.0</v>
      </c>
      <c r="B529" s="54">
        <v>46058.0</v>
      </c>
      <c r="C529" s="2" t="s">
        <v>301</v>
      </c>
      <c r="D529" s="2" t="s">
        <v>146</v>
      </c>
      <c r="E529" s="2" t="s">
        <v>148</v>
      </c>
      <c r="F529" s="53">
        <v>0.25</v>
      </c>
      <c r="G529" s="53">
        <v>0.16666666666666666</v>
      </c>
      <c r="H529" s="53">
        <v>0.08</v>
      </c>
      <c r="I529" s="53">
        <v>0.05714285714285714</v>
      </c>
      <c r="J529" s="53">
        <v>0.0812579069485599</v>
      </c>
      <c r="K529" s="2" t="s">
        <v>303</v>
      </c>
      <c r="L529" s="53">
        <v>0.6</v>
      </c>
      <c r="M529" s="2" t="s">
        <v>3440</v>
      </c>
      <c r="N529" s="2" t="s">
        <v>3360</v>
      </c>
      <c r="O529" s="55"/>
      <c r="AB529" s="2" t="s">
        <v>164</v>
      </c>
      <c r="AC529" s="2" t="s">
        <v>3361</v>
      </c>
      <c r="AD529" s="2" t="s">
        <v>3362</v>
      </c>
      <c r="AE529" s="2" t="s">
        <v>3363</v>
      </c>
      <c r="AF529" s="93"/>
      <c r="AG529" s="2" t="s">
        <v>3364</v>
      </c>
      <c r="AH529" s="2" t="s">
        <v>3365</v>
      </c>
      <c r="AI529" s="2">
        <v>0.0</v>
      </c>
      <c r="AJ529" s="94">
        <v>0.006602847441660819</v>
      </c>
      <c r="AK529" s="94">
        <v>0.0032653061224489793</v>
      </c>
      <c r="AL529" s="79"/>
      <c r="AM529" s="2" t="s">
        <v>3935</v>
      </c>
    </row>
    <row r="530">
      <c r="A530" s="54">
        <v>46058.0</v>
      </c>
      <c r="B530" s="54">
        <v>46059.0</v>
      </c>
      <c r="C530" s="2" t="s">
        <v>194</v>
      </c>
      <c r="D530" s="2" t="s">
        <v>146</v>
      </c>
      <c r="E530" s="2" t="s">
        <v>196</v>
      </c>
      <c r="F530" s="53">
        <v>0.125</v>
      </c>
      <c r="G530" s="53">
        <v>0.16666666666666666</v>
      </c>
      <c r="H530" s="53">
        <v>0.12</v>
      </c>
      <c r="I530" s="53">
        <v>0.14285714285714285</v>
      </c>
      <c r="J530" s="53">
        <v>0.11013631805264223</v>
      </c>
      <c r="K530" s="2" t="s">
        <v>208</v>
      </c>
      <c r="L530" s="53">
        <v>0.5</v>
      </c>
      <c r="M530" s="2" t="s">
        <v>3926</v>
      </c>
      <c r="N530" s="2" t="s">
        <v>3360</v>
      </c>
      <c r="O530" s="55"/>
      <c r="AB530" s="2" t="s">
        <v>164</v>
      </c>
      <c r="AC530" s="2" t="s">
        <v>3361</v>
      </c>
      <c r="AD530" s="2" t="s">
        <v>3362</v>
      </c>
      <c r="AE530" s="2" t="s">
        <v>3363</v>
      </c>
      <c r="AF530" s="93"/>
      <c r="AG530" s="2" t="s">
        <v>3364</v>
      </c>
      <c r="AH530" s="2" t="s">
        <v>3365</v>
      </c>
      <c r="AI530" s="2">
        <v>0.0</v>
      </c>
      <c r="AJ530" s="94">
        <v>0.012130008554192767</v>
      </c>
      <c r="AK530" s="94">
        <v>0.02040816326530612</v>
      </c>
      <c r="AL530" s="79"/>
      <c r="AM530" s="2" t="s">
        <v>3936</v>
      </c>
    </row>
    <row r="531">
      <c r="A531" s="54">
        <v>46058.0</v>
      </c>
      <c r="B531" s="54">
        <v>46059.0</v>
      </c>
      <c r="C531" s="2" t="s">
        <v>229</v>
      </c>
      <c r="D531" s="2" t="s">
        <v>146</v>
      </c>
      <c r="E531" s="2" t="s">
        <v>196</v>
      </c>
      <c r="F531" s="53">
        <v>0.25</v>
      </c>
      <c r="G531" s="53">
        <v>0.16666666666666666</v>
      </c>
      <c r="H531" s="53">
        <v>0.08</v>
      </c>
      <c r="I531" s="53">
        <v>0.05714285714285714</v>
      </c>
      <c r="J531" s="53">
        <v>0.08781448468289205</v>
      </c>
      <c r="K531" s="2" t="s">
        <v>3932</v>
      </c>
      <c r="L531" s="53">
        <v>0.0</v>
      </c>
      <c r="M531" s="2" t="s">
        <v>3369</v>
      </c>
      <c r="N531" s="2" t="s">
        <v>3360</v>
      </c>
      <c r="O531" s="55"/>
      <c r="AB531" s="2" t="s">
        <v>164</v>
      </c>
      <c r="AC531" s="2" t="s">
        <v>3361</v>
      </c>
      <c r="AD531" s="2" t="s">
        <v>3362</v>
      </c>
      <c r="AE531" s="2" t="s">
        <v>3363</v>
      </c>
      <c r="AF531" s="93"/>
      <c r="AG531" s="2" t="s">
        <v>3364</v>
      </c>
      <c r="AH531" s="2" t="s">
        <v>3365</v>
      </c>
      <c r="AI531" s="2">
        <v>0.0</v>
      </c>
      <c r="AJ531" s="94">
        <v>0.007711383720121882</v>
      </c>
      <c r="AK531" s="94">
        <v>0.0032653061224489793</v>
      </c>
      <c r="AL531" s="79"/>
      <c r="AM531" s="2" t="s">
        <v>3937</v>
      </c>
    </row>
    <row r="532">
      <c r="A532" s="54">
        <v>46058.0</v>
      </c>
      <c r="B532" s="54">
        <v>46059.0</v>
      </c>
      <c r="C532" s="2" t="s">
        <v>145</v>
      </c>
      <c r="D532" s="2" t="s">
        <v>146</v>
      </c>
      <c r="E532" s="2" t="s">
        <v>196</v>
      </c>
      <c r="F532" s="53">
        <v>0.0</v>
      </c>
      <c r="G532" s="53">
        <v>0.0</v>
      </c>
      <c r="H532" s="53">
        <v>0.0</v>
      </c>
      <c r="I532" s="53">
        <v>0.02857142857142857</v>
      </c>
      <c r="J532" s="53">
        <v>0.011947122856171402</v>
      </c>
      <c r="K532" s="2" t="s">
        <v>3531</v>
      </c>
      <c r="L532" s="53">
        <v>0.0</v>
      </c>
      <c r="M532" s="2" t="s">
        <v>3369</v>
      </c>
      <c r="N532" s="2" t="s">
        <v>3360</v>
      </c>
      <c r="O532" s="55"/>
      <c r="AB532" s="2" t="s">
        <v>164</v>
      </c>
      <c r="AC532" s="2" t="s">
        <v>3361</v>
      </c>
      <c r="AD532" s="2" t="s">
        <v>3362</v>
      </c>
      <c r="AE532" s="2" t="s">
        <v>3363</v>
      </c>
      <c r="AF532" s="93"/>
      <c r="AG532" s="2" t="s">
        <v>3364</v>
      </c>
      <c r="AH532" s="2" t="s">
        <v>3365</v>
      </c>
      <c r="AI532" s="2">
        <v>0.0</v>
      </c>
      <c r="AJ532" s="94">
        <v>1.427337445404531E-4</v>
      </c>
      <c r="AK532" s="94">
        <v>8.163265306122448E-4</v>
      </c>
      <c r="AL532" s="79"/>
      <c r="AM532" s="2" t="s">
        <v>3938</v>
      </c>
    </row>
    <row r="533">
      <c r="A533" s="54">
        <v>46058.0</v>
      </c>
      <c r="B533" s="54">
        <v>46059.0</v>
      </c>
      <c r="C533" s="2" t="s">
        <v>301</v>
      </c>
      <c r="D533" s="2" t="s">
        <v>146</v>
      </c>
      <c r="E533" s="2" t="s">
        <v>196</v>
      </c>
      <c r="F533" s="53">
        <v>0.0</v>
      </c>
      <c r="G533" s="53">
        <v>0.0</v>
      </c>
      <c r="H533" s="53">
        <v>0.0</v>
      </c>
      <c r="I533" s="53">
        <v>0.0</v>
      </c>
      <c r="J533" s="53">
        <v>0.025411590520237864</v>
      </c>
      <c r="K533" s="2" t="s">
        <v>303</v>
      </c>
      <c r="L533" s="53">
        <v>0.6</v>
      </c>
      <c r="M533" s="2" t="s">
        <v>3440</v>
      </c>
      <c r="N533" s="2" t="s">
        <v>3360</v>
      </c>
      <c r="O533" s="55"/>
      <c r="AB533" s="2" t="s">
        <v>164</v>
      </c>
      <c r="AC533" s="2" t="s">
        <v>3361</v>
      </c>
      <c r="AD533" s="2" t="s">
        <v>3362</v>
      </c>
      <c r="AE533" s="2" t="s">
        <v>3363</v>
      </c>
      <c r="AF533" s="93"/>
      <c r="AG533" s="2" t="s">
        <v>3364</v>
      </c>
      <c r="AH533" s="2" t="s">
        <v>3365</v>
      </c>
      <c r="AI533" s="2">
        <v>0.0</v>
      </c>
      <c r="AJ533" s="94">
        <v>6.457489327682429E-4</v>
      </c>
      <c r="AK533" s="94">
        <v>0.0</v>
      </c>
      <c r="AL533" s="79"/>
      <c r="AM533" s="2" t="s">
        <v>3939</v>
      </c>
    </row>
    <row r="534">
      <c r="A534" s="54">
        <v>46059.0</v>
      </c>
      <c r="B534" s="54">
        <v>46060.0</v>
      </c>
      <c r="C534" s="2" t="s">
        <v>194</v>
      </c>
      <c r="D534" s="2" t="s">
        <v>146</v>
      </c>
      <c r="E534" s="2" t="s">
        <v>288</v>
      </c>
      <c r="F534" s="53">
        <v>0.25</v>
      </c>
      <c r="G534" s="53">
        <v>0.25</v>
      </c>
      <c r="H534" s="53">
        <v>0.16</v>
      </c>
      <c r="I534" s="53">
        <v>0.11428571428571428</v>
      </c>
      <c r="J534" s="53">
        <v>0.1287192585577463</v>
      </c>
      <c r="K534" s="2" t="s">
        <v>208</v>
      </c>
      <c r="L534" s="53">
        <v>0.5</v>
      </c>
      <c r="M534" s="2" t="s">
        <v>3926</v>
      </c>
      <c r="N534" s="2" t="s">
        <v>3360</v>
      </c>
      <c r="O534" s="55"/>
      <c r="AB534" s="2" t="s">
        <v>164</v>
      </c>
      <c r="AC534" s="2" t="s">
        <v>3361</v>
      </c>
      <c r="AD534" s="2" t="s">
        <v>3362</v>
      </c>
      <c r="AE534" s="2" t="s">
        <v>3363</v>
      </c>
      <c r="AF534" s="93"/>
      <c r="AG534" s="2" t="s">
        <v>3364</v>
      </c>
      <c r="AH534" s="2" t="s">
        <v>3365</v>
      </c>
      <c r="AI534" s="2">
        <v>0.0</v>
      </c>
      <c r="AJ534" s="94">
        <v>0.016568647523655944</v>
      </c>
      <c r="AK534" s="94">
        <v>0.013061224489795917</v>
      </c>
      <c r="AL534" s="79"/>
      <c r="AM534" s="2" t="s">
        <v>3940</v>
      </c>
    </row>
    <row r="535">
      <c r="A535" s="54">
        <v>46059.0</v>
      </c>
      <c r="B535" s="54">
        <v>46060.0</v>
      </c>
      <c r="C535" s="2" t="s">
        <v>229</v>
      </c>
      <c r="D535" s="2" t="s">
        <v>146</v>
      </c>
      <c r="E535" s="2" t="s">
        <v>288</v>
      </c>
      <c r="F535" s="53">
        <v>0.125</v>
      </c>
      <c r="G535" s="53">
        <v>0.25</v>
      </c>
      <c r="H535" s="53">
        <v>0.12</v>
      </c>
      <c r="I535" s="53">
        <v>0.08571428571428572</v>
      </c>
      <c r="J535" s="53">
        <v>0.10416913734050394</v>
      </c>
      <c r="K535" s="2" t="s">
        <v>303</v>
      </c>
      <c r="L535" s="53">
        <v>0.3333333333333333</v>
      </c>
      <c r="M535" s="2" t="s">
        <v>3941</v>
      </c>
      <c r="N535" s="2" t="s">
        <v>3360</v>
      </c>
      <c r="O535" s="55"/>
      <c r="AB535" s="2" t="s">
        <v>164</v>
      </c>
      <c r="AC535" s="2" t="s">
        <v>3361</v>
      </c>
      <c r="AD535" s="2" t="s">
        <v>3362</v>
      </c>
      <c r="AE535" s="2" t="s">
        <v>3363</v>
      </c>
      <c r="AF535" s="93"/>
      <c r="AG535" s="2" t="s">
        <v>3364</v>
      </c>
      <c r="AH535" s="2" t="s">
        <v>3365</v>
      </c>
      <c r="AI535" s="2">
        <v>0.0</v>
      </c>
      <c r="AJ535" s="94">
        <v>0.010851209174264772</v>
      </c>
      <c r="AK535" s="94">
        <v>0.007346938775510205</v>
      </c>
      <c r="AL535" s="79"/>
      <c r="AM535" s="2" t="s">
        <v>3942</v>
      </c>
    </row>
    <row r="536">
      <c r="A536" s="54">
        <v>46059.0</v>
      </c>
      <c r="B536" s="54">
        <v>46060.0</v>
      </c>
      <c r="C536" s="2" t="s">
        <v>145</v>
      </c>
      <c r="D536" s="2" t="s">
        <v>146</v>
      </c>
      <c r="E536" s="2" t="s">
        <v>288</v>
      </c>
      <c r="F536" s="53">
        <v>0.0</v>
      </c>
      <c r="G536" s="53">
        <v>0.0</v>
      </c>
      <c r="H536" s="53">
        <v>0.04</v>
      </c>
      <c r="I536" s="53">
        <v>0.02857142857142857</v>
      </c>
      <c r="J536" s="53">
        <v>0.016279884562029855</v>
      </c>
      <c r="K536" s="2" t="s">
        <v>3531</v>
      </c>
      <c r="L536" s="53">
        <v>0.0</v>
      </c>
      <c r="M536" s="2" t="s">
        <v>3369</v>
      </c>
      <c r="N536" s="2" t="s">
        <v>3360</v>
      </c>
      <c r="O536" s="55"/>
      <c r="AB536" s="2" t="s">
        <v>164</v>
      </c>
      <c r="AC536" s="2" t="s">
        <v>3361</v>
      </c>
      <c r="AD536" s="2" t="s">
        <v>3362</v>
      </c>
      <c r="AE536" s="2" t="s">
        <v>3363</v>
      </c>
      <c r="AF536" s="93"/>
      <c r="AG536" s="2" t="s">
        <v>3364</v>
      </c>
      <c r="AH536" s="2" t="s">
        <v>3365</v>
      </c>
      <c r="AI536" s="2">
        <v>0.0</v>
      </c>
      <c r="AJ536" s="94">
        <v>2.65034641353018E-4</v>
      </c>
      <c r="AK536" s="94">
        <v>8.163265306122448E-4</v>
      </c>
      <c r="AL536" s="79"/>
      <c r="AM536" s="2" t="s">
        <v>3943</v>
      </c>
    </row>
    <row r="537">
      <c r="A537" s="54">
        <v>46059.0</v>
      </c>
      <c r="B537" s="54">
        <v>46060.0</v>
      </c>
      <c r="C537" s="2" t="s">
        <v>301</v>
      </c>
      <c r="D537" s="2" t="s">
        <v>146</v>
      </c>
      <c r="E537" s="2" t="s">
        <v>288</v>
      </c>
      <c r="F537" s="53">
        <v>0.0</v>
      </c>
      <c r="G537" s="53">
        <v>0.0</v>
      </c>
      <c r="H537" s="53">
        <v>0.0</v>
      </c>
      <c r="I537" s="53">
        <v>0.0</v>
      </c>
      <c r="J537" s="53">
        <v>0.02518364886222357</v>
      </c>
      <c r="K537" s="2" t="s">
        <v>303</v>
      </c>
      <c r="L537" s="53">
        <v>0.6</v>
      </c>
      <c r="M537" s="2" t="s">
        <v>3440</v>
      </c>
      <c r="N537" s="2" t="s">
        <v>3360</v>
      </c>
      <c r="O537" s="55"/>
      <c r="AB537" s="2" t="s">
        <v>164</v>
      </c>
      <c r="AC537" s="2" t="s">
        <v>3361</v>
      </c>
      <c r="AD537" s="2" t="s">
        <v>3362</v>
      </c>
      <c r="AE537" s="2" t="s">
        <v>3363</v>
      </c>
      <c r="AF537" s="93"/>
      <c r="AG537" s="2" t="s">
        <v>3364</v>
      </c>
      <c r="AH537" s="2" t="s">
        <v>3365</v>
      </c>
      <c r="AI537" s="2">
        <v>0.0</v>
      </c>
      <c r="AJ537" s="94">
        <v>6.342161700157745E-4</v>
      </c>
      <c r="AK537" s="94">
        <v>0.0</v>
      </c>
      <c r="AL537" s="79"/>
      <c r="AM537" s="2" t="s">
        <v>3944</v>
      </c>
    </row>
    <row r="538">
      <c r="A538" s="54">
        <v>46060.0</v>
      </c>
      <c r="B538" s="54">
        <v>46061.0</v>
      </c>
      <c r="C538" s="2" t="s">
        <v>194</v>
      </c>
      <c r="D538" s="2" t="s">
        <v>146</v>
      </c>
      <c r="E538" s="2" t="s">
        <v>256</v>
      </c>
      <c r="F538" s="53">
        <v>0.0</v>
      </c>
      <c r="G538" s="53">
        <v>0.0</v>
      </c>
      <c r="H538" s="53">
        <v>0.0</v>
      </c>
      <c r="I538" s="53">
        <v>0.0</v>
      </c>
      <c r="J538" s="53">
        <v>0.04183487852917115</v>
      </c>
      <c r="K538" s="2" t="s">
        <v>208</v>
      </c>
      <c r="L538" s="53">
        <v>0.5</v>
      </c>
      <c r="M538" s="2" t="s">
        <v>3926</v>
      </c>
      <c r="N538" s="2" t="s">
        <v>3360</v>
      </c>
      <c r="O538" s="55"/>
      <c r="AB538" s="2" t="s">
        <v>164</v>
      </c>
      <c r="AC538" s="2" t="s">
        <v>3361</v>
      </c>
      <c r="AD538" s="2" t="s">
        <v>3362</v>
      </c>
      <c r="AE538" s="2" t="s">
        <v>3363</v>
      </c>
      <c r="AF538" s="93"/>
      <c r="AG538" s="2" t="s">
        <v>3364</v>
      </c>
      <c r="AH538" s="2" t="s">
        <v>3365</v>
      </c>
      <c r="AI538" s="2">
        <v>0.0</v>
      </c>
      <c r="AJ538" s="94">
        <v>0.0017501570615505054</v>
      </c>
      <c r="AK538" s="94">
        <v>0.0</v>
      </c>
      <c r="AL538" s="79"/>
      <c r="AM538" s="2" t="s">
        <v>3945</v>
      </c>
    </row>
    <row r="539">
      <c r="A539" s="54">
        <v>46060.0</v>
      </c>
      <c r="B539" s="54">
        <v>46061.0</v>
      </c>
      <c r="C539" s="2" t="s">
        <v>229</v>
      </c>
      <c r="D539" s="2" t="s">
        <v>146</v>
      </c>
      <c r="E539" s="2" t="s">
        <v>256</v>
      </c>
      <c r="F539" s="53">
        <v>0.0</v>
      </c>
      <c r="G539" s="53">
        <v>0.0</v>
      </c>
      <c r="H539" s="53">
        <v>0.0</v>
      </c>
      <c r="I539" s="53">
        <v>0.0</v>
      </c>
      <c r="J539" s="53">
        <v>0.04343719863563452</v>
      </c>
      <c r="K539" s="2" t="s">
        <v>303</v>
      </c>
      <c r="L539" s="53">
        <v>0.4</v>
      </c>
      <c r="M539" s="2" t="s">
        <v>3941</v>
      </c>
      <c r="N539" s="2" t="s">
        <v>3360</v>
      </c>
      <c r="O539" s="55"/>
      <c r="AB539" s="2" t="s">
        <v>164</v>
      </c>
      <c r="AC539" s="2" t="s">
        <v>3361</v>
      </c>
      <c r="AD539" s="2" t="s">
        <v>3362</v>
      </c>
      <c r="AE539" s="2" t="s">
        <v>3363</v>
      </c>
      <c r="AF539" s="93"/>
      <c r="AG539" s="2" t="s">
        <v>3364</v>
      </c>
      <c r="AH539" s="2" t="s">
        <v>3365</v>
      </c>
      <c r="AI539" s="2">
        <v>0.0</v>
      </c>
      <c r="AJ539" s="94">
        <v>0.0018867902253115695</v>
      </c>
      <c r="AK539" s="94">
        <v>0.0</v>
      </c>
      <c r="AL539" s="79"/>
      <c r="AM539" s="2" t="s">
        <v>3946</v>
      </c>
    </row>
    <row r="540">
      <c r="A540" s="54">
        <v>46060.0</v>
      </c>
      <c r="B540" s="54">
        <v>46061.0</v>
      </c>
      <c r="C540" s="2" t="s">
        <v>145</v>
      </c>
      <c r="D540" s="2" t="s">
        <v>146</v>
      </c>
      <c r="E540" s="2" t="s">
        <v>256</v>
      </c>
      <c r="F540" s="53">
        <v>0.0</v>
      </c>
      <c r="G540" s="53">
        <v>0.0</v>
      </c>
      <c r="H540" s="53">
        <v>0.0</v>
      </c>
      <c r="I540" s="53">
        <v>0.0</v>
      </c>
      <c r="J540" s="53">
        <v>0.005706334512782612</v>
      </c>
      <c r="K540" s="2" t="s">
        <v>3531</v>
      </c>
      <c r="L540" s="53">
        <v>0.0</v>
      </c>
      <c r="M540" s="2" t="s">
        <v>3369</v>
      </c>
      <c r="N540" s="2" t="s">
        <v>3360</v>
      </c>
      <c r="O540" s="55"/>
      <c r="AB540" s="2" t="s">
        <v>164</v>
      </c>
      <c r="AC540" s="2" t="s">
        <v>3361</v>
      </c>
      <c r="AD540" s="2" t="s">
        <v>3362</v>
      </c>
      <c r="AE540" s="2" t="s">
        <v>3363</v>
      </c>
      <c r="AF540" s="93"/>
      <c r="AG540" s="2" t="s">
        <v>3364</v>
      </c>
      <c r="AH540" s="2" t="s">
        <v>3365</v>
      </c>
      <c r="AI540" s="2">
        <v>0.0</v>
      </c>
      <c r="AJ540" s="94">
        <v>3.256225357177397E-5</v>
      </c>
      <c r="AK540" s="94">
        <v>0.0</v>
      </c>
      <c r="AL540" s="79"/>
      <c r="AM540" s="2" t="s">
        <v>3947</v>
      </c>
    </row>
    <row r="541">
      <c r="A541" s="54">
        <v>46060.0</v>
      </c>
      <c r="B541" s="54">
        <v>46061.0</v>
      </c>
      <c r="C541" s="2" t="s">
        <v>301</v>
      </c>
      <c r="D541" s="2" t="s">
        <v>146</v>
      </c>
      <c r="E541" s="2" t="s">
        <v>256</v>
      </c>
      <c r="F541" s="53">
        <v>0.0</v>
      </c>
      <c r="G541" s="53">
        <v>0.0</v>
      </c>
      <c r="H541" s="53">
        <v>0.04</v>
      </c>
      <c r="I541" s="53">
        <v>0.027777777777777776</v>
      </c>
      <c r="J541" s="53">
        <v>0.03483518986264383</v>
      </c>
      <c r="K541" s="2" t="s">
        <v>303</v>
      </c>
      <c r="L541" s="53">
        <v>0.6</v>
      </c>
      <c r="M541" s="2" t="s">
        <v>3440</v>
      </c>
      <c r="N541" s="2" t="s">
        <v>3360</v>
      </c>
      <c r="O541" s="55"/>
      <c r="AB541" s="2" t="s">
        <v>164</v>
      </c>
      <c r="AC541" s="2" t="s">
        <v>3361</v>
      </c>
      <c r="AD541" s="2" t="s">
        <v>3362</v>
      </c>
      <c r="AE541" s="2" t="s">
        <v>3363</v>
      </c>
      <c r="AF541" s="93"/>
      <c r="AG541" s="2" t="s">
        <v>3364</v>
      </c>
      <c r="AH541" s="2" t="s">
        <v>3365</v>
      </c>
      <c r="AI541" s="2">
        <v>0.0</v>
      </c>
      <c r="AJ541" s="94">
        <v>0.0012134904527664433</v>
      </c>
      <c r="AK541" s="94">
        <v>7.716049382716049E-4</v>
      </c>
      <c r="AL541" s="79"/>
      <c r="AM541" s="2" t="s">
        <v>3948</v>
      </c>
    </row>
    <row r="542">
      <c r="A542" s="54">
        <v>46061.0</v>
      </c>
      <c r="B542" s="54">
        <v>46062.0</v>
      </c>
      <c r="C542" s="2" t="s">
        <v>194</v>
      </c>
      <c r="D542" s="2" t="s">
        <v>146</v>
      </c>
      <c r="E542" s="2" t="s">
        <v>180</v>
      </c>
      <c r="F542" s="53">
        <v>0.0</v>
      </c>
      <c r="G542" s="53">
        <v>0.0</v>
      </c>
      <c r="H542" s="53">
        <v>0.0</v>
      </c>
      <c r="I542" s="53">
        <v>0.027777777777777776</v>
      </c>
      <c r="J542" s="53">
        <v>0.04691921674615927</v>
      </c>
      <c r="K542" s="2" t="s">
        <v>208</v>
      </c>
      <c r="L542" s="53">
        <v>0.5</v>
      </c>
      <c r="M542" s="2" t="s">
        <v>3926</v>
      </c>
      <c r="N542" s="2" t="s">
        <v>3360</v>
      </c>
      <c r="O542" s="55"/>
      <c r="AB542" s="2" t="s">
        <v>164</v>
      </c>
      <c r="AC542" s="2" t="s">
        <v>3361</v>
      </c>
      <c r="AD542" s="2" t="s">
        <v>3362</v>
      </c>
      <c r="AE542" s="2" t="s">
        <v>3363</v>
      </c>
      <c r="AF542" s="93"/>
      <c r="AG542" s="2" t="s">
        <v>3364</v>
      </c>
      <c r="AH542" s="2" t="s">
        <v>3365</v>
      </c>
      <c r="AI542" s="2">
        <v>0.0</v>
      </c>
      <c r="AJ542" s="94">
        <v>0.0022014129000730727</v>
      </c>
      <c r="AK542" s="94">
        <v>7.716049382716049E-4</v>
      </c>
      <c r="AL542" s="79"/>
      <c r="AM542" s="2" t="s">
        <v>3949</v>
      </c>
    </row>
    <row r="543">
      <c r="A543" s="54">
        <v>46061.0</v>
      </c>
      <c r="B543" s="54">
        <v>46062.0</v>
      </c>
      <c r="C543" s="2" t="s">
        <v>229</v>
      </c>
      <c r="D543" s="2" t="s">
        <v>146</v>
      </c>
      <c r="E543" s="2" t="s">
        <v>180</v>
      </c>
      <c r="F543" s="53">
        <v>0.0</v>
      </c>
      <c r="G543" s="53">
        <v>0.0</v>
      </c>
      <c r="H543" s="53">
        <v>0.04</v>
      </c>
      <c r="I543" s="53">
        <v>0.08333333333333333</v>
      </c>
      <c r="J543" s="53">
        <v>0.06857343483229929</v>
      </c>
      <c r="K543" s="2" t="s">
        <v>303</v>
      </c>
      <c r="L543" s="53">
        <v>0.4</v>
      </c>
      <c r="M543" s="2" t="s">
        <v>3941</v>
      </c>
      <c r="N543" s="2" t="s">
        <v>3360</v>
      </c>
      <c r="O543" s="55"/>
      <c r="AB543" s="2" t="s">
        <v>164</v>
      </c>
      <c r="AC543" s="2" t="s">
        <v>3361</v>
      </c>
      <c r="AD543" s="2" t="s">
        <v>3362</v>
      </c>
      <c r="AE543" s="2" t="s">
        <v>3363</v>
      </c>
      <c r="AF543" s="93"/>
      <c r="AG543" s="2" t="s">
        <v>3364</v>
      </c>
      <c r="AH543" s="2" t="s">
        <v>3365</v>
      </c>
      <c r="AI543" s="2">
        <v>0.0</v>
      </c>
      <c r="AJ543" s="94">
        <v>0.004702315964699597</v>
      </c>
      <c r="AK543" s="94">
        <v>0.006944444444444444</v>
      </c>
      <c r="AL543" s="79"/>
      <c r="AM543" s="2" t="s">
        <v>3950</v>
      </c>
    </row>
    <row r="544">
      <c r="A544" s="54">
        <v>46061.0</v>
      </c>
      <c r="B544" s="54">
        <v>46062.0</v>
      </c>
      <c r="C544" s="2" t="s">
        <v>145</v>
      </c>
      <c r="D544" s="2" t="s">
        <v>146</v>
      </c>
      <c r="E544" s="2" t="s">
        <v>180</v>
      </c>
      <c r="F544" s="53">
        <v>0.0</v>
      </c>
      <c r="G544" s="53">
        <v>0.08333333333333333</v>
      </c>
      <c r="H544" s="53">
        <v>0.04</v>
      </c>
      <c r="I544" s="53">
        <v>0.027777777777777776</v>
      </c>
      <c r="J544" s="53">
        <v>0.02451749912142073</v>
      </c>
      <c r="K544" s="2" t="s">
        <v>3531</v>
      </c>
      <c r="L544" s="53">
        <v>0.0</v>
      </c>
      <c r="M544" s="2" t="s">
        <v>3369</v>
      </c>
      <c r="N544" s="2" t="s">
        <v>3360</v>
      </c>
      <c r="O544" s="55"/>
      <c r="AB544" s="2" t="s">
        <v>164</v>
      </c>
      <c r="AC544" s="2" t="s">
        <v>3361</v>
      </c>
      <c r="AD544" s="2" t="s">
        <v>3362</v>
      </c>
      <c r="AE544" s="2" t="s">
        <v>3363</v>
      </c>
      <c r="AF544" s="93"/>
      <c r="AG544" s="2" t="s">
        <v>3364</v>
      </c>
      <c r="AH544" s="2" t="s">
        <v>3365</v>
      </c>
      <c r="AI544" s="2">
        <v>0.0</v>
      </c>
      <c r="AJ544" s="94">
        <v>6.011077631688662E-4</v>
      </c>
      <c r="AK544" s="94">
        <v>7.716049382716049E-4</v>
      </c>
      <c r="AL544" s="79"/>
      <c r="AM544" s="2" t="s">
        <v>3951</v>
      </c>
    </row>
    <row r="545">
      <c r="A545" s="54">
        <v>46061.0</v>
      </c>
      <c r="B545" s="54">
        <v>46062.0</v>
      </c>
      <c r="C545" s="2" t="s">
        <v>301</v>
      </c>
      <c r="D545" s="2" t="s">
        <v>146</v>
      </c>
      <c r="E545" s="2" t="s">
        <v>180</v>
      </c>
      <c r="F545" s="53">
        <v>0.0</v>
      </c>
      <c r="G545" s="53">
        <v>0.0</v>
      </c>
      <c r="H545" s="53">
        <v>0.0</v>
      </c>
      <c r="I545" s="53">
        <v>0.0</v>
      </c>
      <c r="J545" s="53">
        <v>0.024734748723637554</v>
      </c>
      <c r="K545" s="2" t="s">
        <v>303</v>
      </c>
      <c r="L545" s="53">
        <v>0.6</v>
      </c>
      <c r="M545" s="2" t="s">
        <v>3440</v>
      </c>
      <c r="N545" s="2" t="s">
        <v>3360</v>
      </c>
      <c r="O545" s="55"/>
      <c r="AB545" s="2" t="s">
        <v>164</v>
      </c>
      <c r="AC545" s="2" t="s">
        <v>3361</v>
      </c>
      <c r="AD545" s="2" t="s">
        <v>3362</v>
      </c>
      <c r="AE545" s="2" t="s">
        <v>3363</v>
      </c>
      <c r="AF545" s="93"/>
      <c r="AG545" s="2" t="s">
        <v>3364</v>
      </c>
      <c r="AH545" s="2" t="s">
        <v>3365</v>
      </c>
      <c r="AI545" s="2">
        <v>0.0</v>
      </c>
      <c r="AJ545" s="94">
        <v>6.118077944214895E-4</v>
      </c>
      <c r="AK545" s="94">
        <v>0.0</v>
      </c>
      <c r="AL545" s="79"/>
      <c r="AM545" s="2" t="s">
        <v>3952</v>
      </c>
    </row>
    <row r="546">
      <c r="A546" s="54">
        <v>46062.0</v>
      </c>
      <c r="B546" s="54">
        <v>46063.0</v>
      </c>
      <c r="C546" s="2" t="s">
        <v>194</v>
      </c>
      <c r="D546" s="2" t="s">
        <v>146</v>
      </c>
      <c r="E546" s="2" t="s">
        <v>208</v>
      </c>
      <c r="F546" s="53">
        <v>0.375</v>
      </c>
      <c r="G546" s="53">
        <v>0.3333333333333333</v>
      </c>
      <c r="H546" s="53">
        <v>0.16</v>
      </c>
      <c r="I546" s="53">
        <v>0.16666666666666666</v>
      </c>
      <c r="J546" s="53">
        <v>0.15325266538145574</v>
      </c>
      <c r="K546" s="2" t="s">
        <v>208</v>
      </c>
      <c r="L546" s="53">
        <v>0.5</v>
      </c>
      <c r="M546" s="2" t="s">
        <v>3926</v>
      </c>
      <c r="N546" s="2" t="s">
        <v>3360</v>
      </c>
      <c r="O546" s="55"/>
      <c r="AB546" s="2" t="s">
        <v>164</v>
      </c>
      <c r="AC546" s="2" t="s">
        <v>3361</v>
      </c>
      <c r="AD546" s="2" t="s">
        <v>3362</v>
      </c>
      <c r="AE546" s="2" t="s">
        <v>3363</v>
      </c>
      <c r="AF546" s="93"/>
      <c r="AG546" s="2" t="s">
        <v>3364</v>
      </c>
      <c r="AH546" s="2" t="s">
        <v>3365</v>
      </c>
      <c r="AI546" s="2">
        <v>0.0</v>
      </c>
      <c r="AJ546" s="94">
        <v>0.02348637944652044</v>
      </c>
      <c r="AK546" s="94">
        <v>0.027777777777777776</v>
      </c>
      <c r="AL546" s="79"/>
      <c r="AM546" s="2" t="s">
        <v>3953</v>
      </c>
    </row>
    <row r="547">
      <c r="A547" s="54">
        <v>46062.0</v>
      </c>
      <c r="B547" s="54">
        <v>46063.0</v>
      </c>
      <c r="C547" s="2" t="s">
        <v>229</v>
      </c>
      <c r="D547" s="2" t="s">
        <v>146</v>
      </c>
      <c r="E547" s="2" t="s">
        <v>208</v>
      </c>
      <c r="F547" s="53">
        <v>0.125</v>
      </c>
      <c r="G547" s="53">
        <v>0.08333333333333333</v>
      </c>
      <c r="H547" s="53">
        <v>0.12</v>
      </c>
      <c r="I547" s="53">
        <v>0.1388888888888889</v>
      </c>
      <c r="J547" s="53">
        <v>0.09847137084052707</v>
      </c>
      <c r="K547" s="2" t="s">
        <v>303</v>
      </c>
      <c r="L547" s="53">
        <v>0.4</v>
      </c>
      <c r="M547" s="2" t="s">
        <v>3941</v>
      </c>
      <c r="N547" s="2" t="s">
        <v>3360</v>
      </c>
      <c r="O547" s="55"/>
      <c r="AB547" s="2" t="s">
        <v>164</v>
      </c>
      <c r="AC547" s="2" t="s">
        <v>3361</v>
      </c>
      <c r="AD547" s="2" t="s">
        <v>3362</v>
      </c>
      <c r="AE547" s="2" t="s">
        <v>3363</v>
      </c>
      <c r="AF547" s="93"/>
      <c r="AG547" s="2" t="s">
        <v>3364</v>
      </c>
      <c r="AH547" s="2" t="s">
        <v>3365</v>
      </c>
      <c r="AI547" s="2">
        <v>0.0</v>
      </c>
      <c r="AJ547" s="94">
        <v>0.009696610875212605</v>
      </c>
      <c r="AK547" s="94">
        <v>0.019290123456790126</v>
      </c>
      <c r="AL547" s="79"/>
      <c r="AM547" s="2" t="s">
        <v>3954</v>
      </c>
    </row>
    <row r="548">
      <c r="A548" s="54">
        <v>46062.0</v>
      </c>
      <c r="B548" s="54">
        <v>46063.0</v>
      </c>
      <c r="C548" s="2" t="s">
        <v>145</v>
      </c>
      <c r="D548" s="2" t="s">
        <v>146</v>
      </c>
      <c r="E548" s="2" t="s">
        <v>208</v>
      </c>
      <c r="F548" s="53">
        <v>0.0</v>
      </c>
      <c r="G548" s="53">
        <v>0.0</v>
      </c>
      <c r="H548" s="53">
        <v>0.0</v>
      </c>
      <c r="I548" s="53">
        <v>0.027777777777777776</v>
      </c>
      <c r="J548" s="53">
        <v>0.01106337692725639</v>
      </c>
      <c r="K548" s="2" t="s">
        <v>3531</v>
      </c>
      <c r="L548" s="53">
        <v>0.0</v>
      </c>
      <c r="M548" s="2" t="s">
        <v>3369</v>
      </c>
      <c r="N548" s="2" t="s">
        <v>3360</v>
      </c>
      <c r="O548" s="55"/>
      <c r="AB548" s="2" t="s">
        <v>164</v>
      </c>
      <c r="AC548" s="2" t="s">
        <v>3361</v>
      </c>
      <c r="AD548" s="2" t="s">
        <v>3362</v>
      </c>
      <c r="AE548" s="2" t="s">
        <v>3363</v>
      </c>
      <c r="AF548" s="93"/>
      <c r="AG548" s="2" t="s">
        <v>3364</v>
      </c>
      <c r="AH548" s="2" t="s">
        <v>3365</v>
      </c>
      <c r="AI548" s="2">
        <v>0.0</v>
      </c>
      <c r="AJ548" s="94">
        <v>1.2239830903454903E-4</v>
      </c>
      <c r="AK548" s="94">
        <v>7.716049382716049E-4</v>
      </c>
      <c r="AL548" s="79"/>
      <c r="AM548" s="2" t="s">
        <v>3955</v>
      </c>
    </row>
    <row r="549">
      <c r="A549" s="54">
        <v>46062.0</v>
      </c>
      <c r="B549" s="54">
        <v>46063.0</v>
      </c>
      <c r="C549" s="2" t="s">
        <v>301</v>
      </c>
      <c r="D549" s="2" t="s">
        <v>146</v>
      </c>
      <c r="E549" s="2" t="s">
        <v>208</v>
      </c>
      <c r="F549" s="53">
        <v>0.0</v>
      </c>
      <c r="G549" s="53">
        <v>0.0</v>
      </c>
      <c r="H549" s="53">
        <v>0.0</v>
      </c>
      <c r="I549" s="53">
        <v>0.0</v>
      </c>
      <c r="J549" s="53">
        <v>0.024513732336789194</v>
      </c>
      <c r="K549" s="2" t="s">
        <v>303</v>
      </c>
      <c r="L549" s="53">
        <v>0.6</v>
      </c>
      <c r="M549" s="2" t="s">
        <v>3440</v>
      </c>
      <c r="N549" s="2" t="s">
        <v>3360</v>
      </c>
      <c r="O549" s="55"/>
      <c r="AB549" s="2" t="s">
        <v>164</v>
      </c>
      <c r="AC549" s="2" t="s">
        <v>3361</v>
      </c>
      <c r="AD549" s="2" t="s">
        <v>3362</v>
      </c>
      <c r="AE549" s="2" t="s">
        <v>3363</v>
      </c>
      <c r="AF549" s="93"/>
      <c r="AG549" s="2" t="s">
        <v>3364</v>
      </c>
      <c r="AH549" s="2" t="s">
        <v>3365</v>
      </c>
      <c r="AI549" s="2">
        <v>0.0</v>
      </c>
      <c r="AJ549" s="94">
        <v>6.009230730797441E-4</v>
      </c>
      <c r="AK549" s="94">
        <v>0.0</v>
      </c>
      <c r="AL549" s="79"/>
      <c r="AM549" s="2" t="s">
        <v>3956</v>
      </c>
    </row>
    <row r="550">
      <c r="A550" s="54">
        <v>46063.0</v>
      </c>
      <c r="B550" s="54">
        <v>46064.0</v>
      </c>
      <c r="C550" s="2" t="s">
        <v>194</v>
      </c>
      <c r="D550" s="2" t="s">
        <v>146</v>
      </c>
      <c r="E550" s="2" t="s">
        <v>303</v>
      </c>
      <c r="F550" s="53">
        <v>0.0</v>
      </c>
      <c r="G550" s="53">
        <v>0.0</v>
      </c>
      <c r="H550" s="53">
        <v>0.04</v>
      </c>
      <c r="I550" s="53">
        <v>0.027777777777777776</v>
      </c>
      <c r="J550" s="53">
        <v>0.05437277688756709</v>
      </c>
      <c r="K550" s="2" t="s">
        <v>208</v>
      </c>
      <c r="L550" s="53">
        <v>0.5</v>
      </c>
      <c r="M550" s="2" t="s">
        <v>3926</v>
      </c>
      <c r="N550" s="2" t="s">
        <v>3360</v>
      </c>
      <c r="O550" s="55"/>
      <c r="AB550" s="2" t="s">
        <v>164</v>
      </c>
      <c r="AC550" s="2" t="s">
        <v>3361</v>
      </c>
      <c r="AD550" s="2" t="s">
        <v>3362</v>
      </c>
      <c r="AE550" s="2" t="s">
        <v>3363</v>
      </c>
      <c r="AF550" s="93"/>
      <c r="AG550" s="2" t="s">
        <v>3364</v>
      </c>
      <c r="AH550" s="2" t="s">
        <v>3365</v>
      </c>
      <c r="AI550" s="2">
        <v>0.0</v>
      </c>
      <c r="AJ550" s="94">
        <v>0.0029563988664651495</v>
      </c>
      <c r="AK550" s="94">
        <v>7.716049382716049E-4</v>
      </c>
      <c r="AL550" s="79"/>
      <c r="AM550" s="2" t="s">
        <v>3957</v>
      </c>
    </row>
    <row r="551">
      <c r="A551" s="54">
        <v>46063.0</v>
      </c>
      <c r="B551" s="54">
        <v>46064.0</v>
      </c>
      <c r="C551" s="2" t="s">
        <v>229</v>
      </c>
      <c r="D551" s="2" t="s">
        <v>146</v>
      </c>
      <c r="E551" s="2" t="s">
        <v>303</v>
      </c>
      <c r="F551" s="53">
        <v>0.25</v>
      </c>
      <c r="G551" s="53">
        <v>0.16666666666666666</v>
      </c>
      <c r="H551" s="53">
        <v>0.16</v>
      </c>
      <c r="I551" s="53">
        <v>0.1111111111111111</v>
      </c>
      <c r="J551" s="53">
        <v>0.12207046751901655</v>
      </c>
      <c r="K551" s="2" t="s">
        <v>303</v>
      </c>
      <c r="L551" s="53">
        <v>0.4</v>
      </c>
      <c r="M551" s="2" t="s">
        <v>3941</v>
      </c>
      <c r="N551" s="2" t="s">
        <v>3360</v>
      </c>
      <c r="O551" s="55"/>
      <c r="AB551" s="2" t="s">
        <v>164</v>
      </c>
      <c r="AC551" s="2" t="s">
        <v>3361</v>
      </c>
      <c r="AD551" s="2" t="s">
        <v>3362</v>
      </c>
      <c r="AE551" s="2" t="s">
        <v>3363</v>
      </c>
      <c r="AF551" s="93"/>
      <c r="AG551" s="2" t="s">
        <v>3364</v>
      </c>
      <c r="AH551" s="2" t="s">
        <v>3365</v>
      </c>
      <c r="AI551" s="2">
        <v>0.0</v>
      </c>
      <c r="AJ551" s="94">
        <v>0.014901199040311276</v>
      </c>
      <c r="AK551" s="94">
        <v>0.012345679012345678</v>
      </c>
      <c r="AL551" s="79"/>
      <c r="AM551" s="2" t="s">
        <v>3958</v>
      </c>
    </row>
    <row r="552">
      <c r="A552" s="54">
        <v>46063.0</v>
      </c>
      <c r="B552" s="54">
        <v>46064.0</v>
      </c>
      <c r="C552" s="2" t="s">
        <v>145</v>
      </c>
      <c r="D552" s="2" t="s">
        <v>146</v>
      </c>
      <c r="E552" s="2" t="s">
        <v>303</v>
      </c>
      <c r="F552" s="53">
        <v>0.0</v>
      </c>
      <c r="G552" s="53">
        <v>0.0</v>
      </c>
      <c r="H552" s="53">
        <v>0.0</v>
      </c>
      <c r="I552" s="53">
        <v>0.0</v>
      </c>
      <c r="J552" s="53">
        <v>0.00555473042270015</v>
      </c>
      <c r="K552" s="2" t="s">
        <v>3531</v>
      </c>
      <c r="L552" s="53">
        <v>0.0</v>
      </c>
      <c r="M552" s="2" t="s">
        <v>3369</v>
      </c>
      <c r="N552" s="2" t="s">
        <v>3360</v>
      </c>
      <c r="O552" s="55"/>
      <c r="AB552" s="2" t="s">
        <v>164</v>
      </c>
      <c r="AC552" s="2" t="s">
        <v>3361</v>
      </c>
      <c r="AD552" s="2" t="s">
        <v>3362</v>
      </c>
      <c r="AE552" s="2" t="s">
        <v>3363</v>
      </c>
      <c r="AF552" s="93"/>
      <c r="AG552" s="2" t="s">
        <v>3364</v>
      </c>
      <c r="AH552" s="2" t="s">
        <v>3365</v>
      </c>
      <c r="AI552" s="2">
        <v>0.0</v>
      </c>
      <c r="AJ552" s="94">
        <v>3.0855030068870586E-5</v>
      </c>
      <c r="AK552" s="94">
        <v>0.0</v>
      </c>
      <c r="AL552" s="79"/>
      <c r="AM552" s="2" t="s">
        <v>3959</v>
      </c>
    </row>
    <row r="553">
      <c r="A553" s="54">
        <v>46063.0</v>
      </c>
      <c r="B553" s="54">
        <v>46064.0</v>
      </c>
      <c r="C553" s="2" t="s">
        <v>301</v>
      </c>
      <c r="D553" s="2" t="s">
        <v>146</v>
      </c>
      <c r="E553" s="2" t="s">
        <v>303</v>
      </c>
      <c r="F553" s="53">
        <v>0.375</v>
      </c>
      <c r="G553" s="53">
        <v>0.3333333333333333</v>
      </c>
      <c r="H553" s="53">
        <v>0.16</v>
      </c>
      <c r="I553" s="53">
        <v>0.1388888888888889</v>
      </c>
      <c r="J553" s="53">
        <v>0.13675915591268475</v>
      </c>
      <c r="K553" s="2" t="s">
        <v>303</v>
      </c>
      <c r="L553" s="53">
        <v>0.6</v>
      </c>
      <c r="M553" s="2" t="s">
        <v>3440</v>
      </c>
      <c r="N553" s="2" t="s">
        <v>3360</v>
      </c>
      <c r="O553" s="55"/>
      <c r="AB553" s="2" t="s">
        <v>164</v>
      </c>
      <c r="AC553" s="2" t="s">
        <v>3361</v>
      </c>
      <c r="AD553" s="2" t="s">
        <v>3362</v>
      </c>
      <c r="AE553" s="2" t="s">
        <v>3363</v>
      </c>
      <c r="AF553" s="93"/>
      <c r="AG553" s="2" t="s">
        <v>3364</v>
      </c>
      <c r="AH553" s="2" t="s">
        <v>3365</v>
      </c>
      <c r="AI553" s="2">
        <v>0.0</v>
      </c>
      <c r="AJ553" s="94">
        <v>0.018703066725950016</v>
      </c>
      <c r="AK553" s="94">
        <v>0.019290123456790126</v>
      </c>
      <c r="AL553" s="79"/>
      <c r="AM553" s="2" t="s">
        <v>3960</v>
      </c>
    </row>
    <row r="554">
      <c r="A554" s="54">
        <v>46064.0</v>
      </c>
      <c r="B554" s="54">
        <v>46065.0</v>
      </c>
      <c r="C554" s="2" t="s">
        <v>194</v>
      </c>
      <c r="D554" s="2" t="s">
        <v>146</v>
      </c>
      <c r="E554" s="2" t="s">
        <v>148</v>
      </c>
      <c r="F554" s="53">
        <v>0.0</v>
      </c>
      <c r="G554" s="53">
        <v>0.0</v>
      </c>
      <c r="H554" s="53">
        <v>0.04</v>
      </c>
      <c r="I554" s="53">
        <v>0.05555555555555555</v>
      </c>
      <c r="J554" s="53">
        <v>0.05530811831931334</v>
      </c>
      <c r="K554" s="2" t="s">
        <v>208</v>
      </c>
      <c r="L554" s="53">
        <v>0.5</v>
      </c>
      <c r="M554" s="2" t="s">
        <v>3926</v>
      </c>
      <c r="N554" s="2" t="s">
        <v>3360</v>
      </c>
      <c r="O554" s="55"/>
      <c r="AB554" s="2" t="s">
        <v>153</v>
      </c>
      <c r="AC554" s="2" t="s">
        <v>3961</v>
      </c>
      <c r="AD554" s="2" t="s">
        <v>3362</v>
      </c>
      <c r="AE554" s="2" t="s">
        <v>3363</v>
      </c>
      <c r="AF554" s="93"/>
      <c r="AG554" s="2" t="s">
        <v>3364</v>
      </c>
      <c r="AH554" s="2" t="s">
        <v>3365</v>
      </c>
      <c r="AI554" s="2">
        <v>1.0</v>
      </c>
      <c r="AJ554" s="94">
        <v>0.8924427513133965</v>
      </c>
      <c r="AK554" s="94">
        <v>0.8919753086419753</v>
      </c>
      <c r="AL554" s="79"/>
      <c r="AM554" s="2" t="s">
        <v>3962</v>
      </c>
    </row>
    <row r="555">
      <c r="A555" s="54">
        <v>46064.0</v>
      </c>
      <c r="B555" s="54">
        <v>46065.0</v>
      </c>
      <c r="C555" s="2" t="s">
        <v>229</v>
      </c>
      <c r="D555" s="2" t="s">
        <v>146</v>
      </c>
      <c r="E555" s="2" t="s">
        <v>148</v>
      </c>
      <c r="F555" s="53">
        <v>0.125</v>
      </c>
      <c r="G555" s="53">
        <v>0.16666666666666666</v>
      </c>
      <c r="H555" s="53">
        <v>0.08</v>
      </c>
      <c r="I555" s="53">
        <v>0.05555555555555555</v>
      </c>
      <c r="J555" s="53">
        <v>0.08584449815240024</v>
      </c>
      <c r="K555" s="2" t="s">
        <v>303</v>
      </c>
      <c r="L555" s="53">
        <v>0.4</v>
      </c>
      <c r="M555" s="2" t="s">
        <v>3941</v>
      </c>
      <c r="N555" s="2" t="s">
        <v>3360</v>
      </c>
      <c r="O555" s="55"/>
      <c r="AB555" s="2" t="s">
        <v>164</v>
      </c>
      <c r="AC555" s="2" t="s">
        <v>3361</v>
      </c>
      <c r="AD555" s="2" t="s">
        <v>3362</v>
      </c>
      <c r="AE555" s="2" t="s">
        <v>3363</v>
      </c>
      <c r="AF555" s="93"/>
      <c r="AG555" s="2" t="s">
        <v>3364</v>
      </c>
      <c r="AH555" s="2" t="s">
        <v>3365</v>
      </c>
      <c r="AI555" s="2">
        <v>0.0</v>
      </c>
      <c r="AJ555" s="94">
        <v>0.0073692778630374475</v>
      </c>
      <c r="AK555" s="94">
        <v>0.0030864197530864196</v>
      </c>
      <c r="AL555" s="79"/>
      <c r="AM555" s="2" t="s">
        <v>3963</v>
      </c>
    </row>
    <row r="556">
      <c r="A556" s="54">
        <v>46064.0</v>
      </c>
      <c r="B556" s="54">
        <v>46065.0</v>
      </c>
      <c r="C556" s="2" t="s">
        <v>145</v>
      </c>
      <c r="D556" s="2" t="s">
        <v>146</v>
      </c>
      <c r="E556" s="2" t="s">
        <v>148</v>
      </c>
      <c r="F556" s="53">
        <v>0.0</v>
      </c>
      <c r="G556" s="53">
        <v>0.0</v>
      </c>
      <c r="H556" s="53">
        <v>0.0</v>
      </c>
      <c r="I556" s="53">
        <v>0.0</v>
      </c>
      <c r="J556" s="53">
        <v>0.005505220966020415</v>
      </c>
      <c r="K556" s="2" t="s">
        <v>3531</v>
      </c>
      <c r="L556" s="53">
        <v>0.0</v>
      </c>
      <c r="M556" s="2" t="s">
        <v>3369</v>
      </c>
      <c r="N556" s="2" t="s">
        <v>3360</v>
      </c>
      <c r="O556" s="55"/>
      <c r="AB556" s="2" t="s">
        <v>164</v>
      </c>
      <c r="AC556" s="2" t="s">
        <v>3361</v>
      </c>
      <c r="AD556" s="2" t="s">
        <v>3362</v>
      </c>
      <c r="AE556" s="2" t="s">
        <v>3363</v>
      </c>
      <c r="AF556" s="93"/>
      <c r="AG556" s="2" t="s">
        <v>3364</v>
      </c>
      <c r="AH556" s="2" t="s">
        <v>3365</v>
      </c>
      <c r="AI556" s="2">
        <v>0.0</v>
      </c>
      <c r="AJ556" s="94">
        <v>3.0307457884710748E-5</v>
      </c>
      <c r="AK556" s="94">
        <v>0.0</v>
      </c>
      <c r="AL556" s="79"/>
      <c r="AM556" s="2" t="s">
        <v>3964</v>
      </c>
    </row>
    <row r="557">
      <c r="A557" s="54">
        <v>46064.0</v>
      </c>
      <c r="B557" s="54">
        <v>46065.0</v>
      </c>
      <c r="C557" s="2" t="s">
        <v>301</v>
      </c>
      <c r="D557" s="2" t="s">
        <v>146</v>
      </c>
      <c r="E557" s="2" t="s">
        <v>148</v>
      </c>
      <c r="F557" s="53">
        <v>0.25</v>
      </c>
      <c r="G557" s="53">
        <v>0.16666666666666666</v>
      </c>
      <c r="H557" s="53">
        <v>0.08</v>
      </c>
      <c r="I557" s="53">
        <v>0.05555555555555555</v>
      </c>
      <c r="J557" s="53">
        <v>0.07628608804153562</v>
      </c>
      <c r="K557" s="2" t="s">
        <v>303</v>
      </c>
      <c r="L557" s="53">
        <v>0.6</v>
      </c>
      <c r="M557" s="2" t="s">
        <v>3440</v>
      </c>
      <c r="N557" s="2" t="s">
        <v>3360</v>
      </c>
      <c r="O557" s="55"/>
      <c r="AB557" s="2" t="s">
        <v>164</v>
      </c>
      <c r="AC557" s="2" t="s">
        <v>3361</v>
      </c>
      <c r="AD557" s="2" t="s">
        <v>3362</v>
      </c>
      <c r="AE557" s="2" t="s">
        <v>3363</v>
      </c>
      <c r="AF557" s="93"/>
      <c r="AG557" s="2" t="s">
        <v>3364</v>
      </c>
      <c r="AH557" s="2" t="s">
        <v>3365</v>
      </c>
      <c r="AI557" s="2">
        <v>0.0</v>
      </c>
      <c r="AJ557" s="94">
        <v>0.005819567228680924</v>
      </c>
      <c r="AK557" s="94">
        <v>0.0030864197530864196</v>
      </c>
      <c r="AL557" s="79"/>
      <c r="AM557" s="2" t="s">
        <v>3965</v>
      </c>
    </row>
    <row r="558">
      <c r="A558" s="54">
        <v>46065.0</v>
      </c>
      <c r="B558" s="54">
        <v>46066.0</v>
      </c>
      <c r="C558" s="2" t="s">
        <v>194</v>
      </c>
      <c r="D558" s="2" t="s">
        <v>146</v>
      </c>
      <c r="E558" s="2" t="s">
        <v>196</v>
      </c>
      <c r="F558" s="53">
        <v>0.125</v>
      </c>
      <c r="G558" s="53">
        <v>0.08333333333333333</v>
      </c>
      <c r="H558" s="53">
        <v>0.12</v>
      </c>
      <c r="I558" s="53">
        <v>0.1388888888888889</v>
      </c>
      <c r="J558" s="53">
        <v>0.10785419439227222</v>
      </c>
      <c r="K558" s="2" t="s">
        <v>208</v>
      </c>
      <c r="L558" s="53">
        <v>0.42857142857142855</v>
      </c>
      <c r="M558" s="2" t="s">
        <v>3926</v>
      </c>
      <c r="N558" s="2" t="s">
        <v>3360</v>
      </c>
      <c r="O558" s="55"/>
      <c r="AB558" s="2" t="s">
        <v>164</v>
      </c>
      <c r="AC558" s="2" t="s">
        <v>3361</v>
      </c>
      <c r="AD558" s="2" t="s">
        <v>3362</v>
      </c>
      <c r="AE558" s="2" t="s">
        <v>3363</v>
      </c>
      <c r="AF558" s="93"/>
      <c r="AG558" s="2" t="s">
        <v>3364</v>
      </c>
      <c r="AH558" s="2" t="s">
        <v>3365</v>
      </c>
      <c r="AI558" s="2">
        <v>0.0</v>
      </c>
      <c r="AJ558" s="94">
        <v>0.011632527248006043</v>
      </c>
      <c r="AK558" s="94">
        <v>0.019290123456790126</v>
      </c>
      <c r="AL558" s="79"/>
      <c r="AM558" s="2" t="s">
        <v>3966</v>
      </c>
    </row>
    <row r="559">
      <c r="A559" s="54">
        <v>46065.0</v>
      </c>
      <c r="B559" s="54">
        <v>46066.0</v>
      </c>
      <c r="C559" s="2" t="s">
        <v>229</v>
      </c>
      <c r="D559" s="2" t="s">
        <v>146</v>
      </c>
      <c r="E559" s="2" t="s">
        <v>196</v>
      </c>
      <c r="F559" s="53">
        <v>0.125</v>
      </c>
      <c r="G559" s="53">
        <v>0.16666666666666666</v>
      </c>
      <c r="H559" s="53">
        <v>0.08</v>
      </c>
      <c r="I559" s="53">
        <v>0.05555555555555555</v>
      </c>
      <c r="J559" s="53">
        <v>0.08244996153138542</v>
      </c>
      <c r="K559" s="2" t="s">
        <v>303</v>
      </c>
      <c r="L559" s="53">
        <v>0.4</v>
      </c>
      <c r="M559" s="2" t="s">
        <v>3941</v>
      </c>
      <c r="N559" s="2" t="s">
        <v>3360</v>
      </c>
      <c r="O559" s="55"/>
      <c r="AB559" s="2" t="s">
        <v>164</v>
      </c>
      <c r="AC559" s="2" t="s">
        <v>3361</v>
      </c>
      <c r="AD559" s="2" t="s">
        <v>3362</v>
      </c>
      <c r="AE559" s="2" t="s">
        <v>3363</v>
      </c>
      <c r="AF559" s="93"/>
      <c r="AG559" s="2" t="s">
        <v>3364</v>
      </c>
      <c r="AH559" s="2" t="s">
        <v>3365</v>
      </c>
      <c r="AI559" s="2">
        <v>0.0</v>
      </c>
      <c r="AJ559" s="94">
        <v>0.006797996156526936</v>
      </c>
      <c r="AK559" s="94">
        <v>0.0030864197530864196</v>
      </c>
      <c r="AL559" s="79"/>
      <c r="AM559" s="2" t="s">
        <v>3967</v>
      </c>
    </row>
    <row r="560">
      <c r="A560" s="54">
        <v>46065.0</v>
      </c>
      <c r="B560" s="54">
        <v>46066.0</v>
      </c>
      <c r="C560" s="2" t="s">
        <v>145</v>
      </c>
      <c r="D560" s="2" t="s">
        <v>146</v>
      </c>
      <c r="E560" s="2" t="s">
        <v>196</v>
      </c>
      <c r="F560" s="53">
        <v>0.0</v>
      </c>
      <c r="G560" s="53">
        <v>0.0</v>
      </c>
      <c r="H560" s="53">
        <v>0.0</v>
      </c>
      <c r="I560" s="53">
        <v>0.027777777777777776</v>
      </c>
      <c r="J560" s="53">
        <v>0.011217201960144797</v>
      </c>
      <c r="K560" s="2" t="s">
        <v>3531</v>
      </c>
      <c r="L560" s="53">
        <v>0.0</v>
      </c>
      <c r="M560" s="2" t="s">
        <v>3369</v>
      </c>
      <c r="N560" s="2" t="s">
        <v>3360</v>
      </c>
      <c r="O560" s="55"/>
      <c r="AB560" s="2" t="s">
        <v>164</v>
      </c>
      <c r="AC560" s="2" t="s">
        <v>3361</v>
      </c>
      <c r="AD560" s="2" t="s">
        <v>3362</v>
      </c>
      <c r="AE560" s="2" t="s">
        <v>3363</v>
      </c>
      <c r="AF560" s="93"/>
      <c r="AG560" s="2" t="s">
        <v>3364</v>
      </c>
      <c r="AH560" s="2" t="s">
        <v>3365</v>
      </c>
      <c r="AI560" s="2">
        <v>0.0</v>
      </c>
      <c r="AJ560" s="94">
        <v>1.2582561981467626E-4</v>
      </c>
      <c r="AK560" s="94">
        <v>7.716049382716049E-4</v>
      </c>
      <c r="AL560" s="79"/>
      <c r="AM560" s="2" t="s">
        <v>3968</v>
      </c>
    </row>
    <row r="561">
      <c r="A561" s="54">
        <v>46065.0</v>
      </c>
      <c r="B561" s="54">
        <v>46066.0</v>
      </c>
      <c r="C561" s="2" t="s">
        <v>301</v>
      </c>
      <c r="D561" s="2" t="s">
        <v>146</v>
      </c>
      <c r="E561" s="2" t="s">
        <v>196</v>
      </c>
      <c r="F561" s="53">
        <v>0.0</v>
      </c>
      <c r="G561" s="53">
        <v>0.0</v>
      </c>
      <c r="H561" s="53">
        <v>0.0</v>
      </c>
      <c r="I561" s="53">
        <v>0.0</v>
      </c>
      <c r="J561" s="53">
        <v>0.02386407991227563</v>
      </c>
      <c r="K561" s="2" t="s">
        <v>303</v>
      </c>
      <c r="L561" s="53">
        <v>0.6</v>
      </c>
      <c r="M561" s="2" t="s">
        <v>3440</v>
      </c>
      <c r="N561" s="2" t="s">
        <v>3360</v>
      </c>
      <c r="O561" s="55"/>
      <c r="AB561" s="2" t="s">
        <v>164</v>
      </c>
      <c r="AC561" s="2" t="s">
        <v>3361</v>
      </c>
      <c r="AD561" s="2" t="s">
        <v>3362</v>
      </c>
      <c r="AE561" s="2" t="s">
        <v>3363</v>
      </c>
      <c r="AF561" s="93"/>
      <c r="AG561" s="2" t="s">
        <v>3364</v>
      </c>
      <c r="AH561" s="2" t="s">
        <v>3365</v>
      </c>
      <c r="AI561" s="2">
        <v>0.0</v>
      </c>
      <c r="AJ561" s="94">
        <v>5.694943100594773E-4</v>
      </c>
      <c r="AK561" s="94">
        <v>0.0</v>
      </c>
      <c r="AL561" s="79"/>
      <c r="AM561" s="2" t="s">
        <v>3969</v>
      </c>
    </row>
    <row r="562">
      <c r="A562" s="54">
        <v>46066.0</v>
      </c>
      <c r="B562" s="54">
        <v>46067.0</v>
      </c>
      <c r="C562" s="2" t="s">
        <v>194</v>
      </c>
      <c r="D562" s="2" t="s">
        <v>146</v>
      </c>
      <c r="E562" s="2" t="s">
        <v>288</v>
      </c>
      <c r="F562" s="53">
        <v>0.25</v>
      </c>
      <c r="G562" s="53">
        <v>0.25</v>
      </c>
      <c r="H562" s="53">
        <v>0.16</v>
      </c>
      <c r="I562" s="53">
        <v>0.1111111111111111</v>
      </c>
      <c r="J562" s="53">
        <v>0.12526174329249293</v>
      </c>
      <c r="K562" s="2" t="s">
        <v>208</v>
      </c>
      <c r="L562" s="53">
        <v>0.42857142857142855</v>
      </c>
      <c r="M562" s="2" t="s">
        <v>3926</v>
      </c>
      <c r="N562" s="2" t="s">
        <v>3360</v>
      </c>
      <c r="O562" s="55"/>
      <c r="AB562" s="2" t="s">
        <v>164</v>
      </c>
      <c r="AC562" s="2" t="s">
        <v>3361</v>
      </c>
      <c r="AD562" s="2" t="s">
        <v>3362</v>
      </c>
      <c r="AE562" s="2" t="s">
        <v>3363</v>
      </c>
      <c r="AF562" s="93"/>
      <c r="AG562" s="2" t="s">
        <v>3364</v>
      </c>
      <c r="AH562" s="2" t="s">
        <v>3365</v>
      </c>
      <c r="AI562" s="2">
        <v>0.0</v>
      </c>
      <c r="AJ562" s="94">
        <v>0.015690504332674396</v>
      </c>
      <c r="AK562" s="94">
        <v>0.012345679012345678</v>
      </c>
      <c r="AL562" s="79"/>
      <c r="AM562" s="2" t="s">
        <v>3970</v>
      </c>
    </row>
    <row r="563">
      <c r="A563" s="54">
        <v>46066.0</v>
      </c>
      <c r="B563" s="54">
        <v>46067.0</v>
      </c>
      <c r="C563" s="2" t="s">
        <v>229</v>
      </c>
      <c r="D563" s="2" t="s">
        <v>146</v>
      </c>
      <c r="E563" s="2" t="s">
        <v>288</v>
      </c>
      <c r="F563" s="53">
        <v>0.0</v>
      </c>
      <c r="G563" s="53">
        <v>0.25</v>
      </c>
      <c r="H563" s="53">
        <v>0.12</v>
      </c>
      <c r="I563" s="53">
        <v>0.08333333333333333</v>
      </c>
      <c r="J563" s="53">
        <v>0.0978054691714502</v>
      </c>
      <c r="K563" s="2" t="s">
        <v>303</v>
      </c>
      <c r="L563" s="53">
        <v>0.5</v>
      </c>
      <c r="M563" s="2" t="s">
        <v>3941</v>
      </c>
      <c r="N563" s="2" t="s">
        <v>3360</v>
      </c>
      <c r="O563" s="55"/>
      <c r="AB563" s="2" t="s">
        <v>164</v>
      </c>
      <c r="AC563" s="2" t="s">
        <v>3361</v>
      </c>
      <c r="AD563" s="2" t="s">
        <v>3362</v>
      </c>
      <c r="AE563" s="2" t="s">
        <v>3363</v>
      </c>
      <c r="AF563" s="93"/>
      <c r="AG563" s="2" t="s">
        <v>3364</v>
      </c>
      <c r="AH563" s="2" t="s">
        <v>3365</v>
      </c>
      <c r="AI563" s="2">
        <v>0.0</v>
      </c>
      <c r="AJ563" s="94">
        <v>0.009565909799847495</v>
      </c>
      <c r="AK563" s="94">
        <v>0.006944444444444444</v>
      </c>
      <c r="AL563" s="79"/>
      <c r="AM563" s="2" t="s">
        <v>3971</v>
      </c>
    </row>
    <row r="564">
      <c r="A564" s="54">
        <v>46066.0</v>
      </c>
      <c r="B564" s="54">
        <v>46067.0</v>
      </c>
      <c r="C564" s="2" t="s">
        <v>145</v>
      </c>
      <c r="D564" s="2" t="s">
        <v>146</v>
      </c>
      <c r="E564" s="2" t="s">
        <v>288</v>
      </c>
      <c r="F564" s="53">
        <v>0.0</v>
      </c>
      <c r="G564" s="53">
        <v>0.0</v>
      </c>
      <c r="H564" s="53">
        <v>0.04</v>
      </c>
      <c r="I564" s="53">
        <v>0.027777777777777776</v>
      </c>
      <c r="J564" s="53">
        <v>0.015284847377426237</v>
      </c>
      <c r="K564" s="2" t="s">
        <v>3531</v>
      </c>
      <c r="L564" s="53">
        <v>0.0</v>
      </c>
      <c r="M564" s="2" t="s">
        <v>3369</v>
      </c>
      <c r="N564" s="2" t="s">
        <v>3360</v>
      </c>
      <c r="O564" s="55"/>
      <c r="AB564" s="2" t="s">
        <v>164</v>
      </c>
      <c r="AC564" s="2" t="s">
        <v>3361</v>
      </c>
      <c r="AD564" s="2" t="s">
        <v>3362</v>
      </c>
      <c r="AE564" s="2" t="s">
        <v>3363</v>
      </c>
      <c r="AF564" s="93"/>
      <c r="AG564" s="2" t="s">
        <v>3364</v>
      </c>
      <c r="AH564" s="2" t="s">
        <v>3365</v>
      </c>
      <c r="AI564" s="2">
        <v>0.0</v>
      </c>
      <c r="AJ564" s="94">
        <v>2.3362655935121372E-4</v>
      </c>
      <c r="AK564" s="94">
        <v>7.716049382716049E-4</v>
      </c>
      <c r="AL564" s="79"/>
      <c r="AM564" s="2" t="s">
        <v>3972</v>
      </c>
    </row>
    <row r="565">
      <c r="A565" s="54">
        <v>46066.0</v>
      </c>
      <c r="B565" s="54">
        <v>46067.0</v>
      </c>
      <c r="C565" s="2" t="s">
        <v>301</v>
      </c>
      <c r="D565" s="2" t="s">
        <v>146</v>
      </c>
      <c r="E565" s="2" t="s">
        <v>288</v>
      </c>
      <c r="F565" s="53">
        <v>0.0</v>
      </c>
      <c r="G565" s="53">
        <v>0.0</v>
      </c>
      <c r="H565" s="53">
        <v>0.0</v>
      </c>
      <c r="I565" s="53">
        <v>0.0</v>
      </c>
      <c r="J565" s="53">
        <v>0.02365190333794993</v>
      </c>
      <c r="K565" s="2" t="s">
        <v>303</v>
      </c>
      <c r="L565" s="53">
        <v>0.6</v>
      </c>
      <c r="M565" s="2" t="s">
        <v>3440</v>
      </c>
      <c r="N565" s="2" t="s">
        <v>3360</v>
      </c>
      <c r="O565" s="55"/>
      <c r="AB565" s="2" t="s">
        <v>164</v>
      </c>
      <c r="AC565" s="2" t="s">
        <v>3361</v>
      </c>
      <c r="AD565" s="2" t="s">
        <v>3362</v>
      </c>
      <c r="AE565" s="2" t="s">
        <v>3363</v>
      </c>
      <c r="AF565" s="93"/>
      <c r="AG565" s="2" t="s">
        <v>3364</v>
      </c>
      <c r="AH565" s="2" t="s">
        <v>3365</v>
      </c>
      <c r="AI565" s="2">
        <v>0.0</v>
      </c>
      <c r="AJ565" s="94">
        <v>5.594125315077271E-4</v>
      </c>
      <c r="AK565" s="94">
        <v>0.0</v>
      </c>
      <c r="AL565" s="79"/>
      <c r="AM565" s="2" t="s">
        <v>3973</v>
      </c>
    </row>
    <row r="566">
      <c r="A566" s="54">
        <v>46067.0</v>
      </c>
      <c r="B566" s="54">
        <v>46068.0</v>
      </c>
      <c r="C566" s="2" t="s">
        <v>194</v>
      </c>
      <c r="D566" s="2" t="s">
        <v>146</v>
      </c>
      <c r="E566" s="2" t="s">
        <v>256</v>
      </c>
      <c r="F566" s="53">
        <v>0.0</v>
      </c>
      <c r="G566" s="53">
        <v>0.0</v>
      </c>
      <c r="H566" s="53">
        <v>0.0</v>
      </c>
      <c r="I566" s="53">
        <v>0.0</v>
      </c>
      <c r="J566" s="53">
        <v>0.0436656941076375</v>
      </c>
      <c r="K566" s="2" t="s">
        <v>208</v>
      </c>
      <c r="L566" s="53">
        <v>0.42857142857142855</v>
      </c>
      <c r="M566" s="2" t="s">
        <v>3369</v>
      </c>
      <c r="N566" s="2" t="s">
        <v>3360</v>
      </c>
      <c r="O566" s="55"/>
      <c r="AB566" s="2" t="s">
        <v>164</v>
      </c>
      <c r="AC566" s="2" t="s">
        <v>3361</v>
      </c>
      <c r="AD566" s="2" t="s">
        <v>3362</v>
      </c>
      <c r="AE566" s="2" t="s">
        <v>3363</v>
      </c>
      <c r="AF566" s="93"/>
      <c r="AG566" s="2" t="s">
        <v>3364</v>
      </c>
      <c r="AH566" s="2" t="s">
        <v>3365</v>
      </c>
      <c r="AI566" s="2">
        <v>0.0</v>
      </c>
      <c r="AJ566" s="94">
        <v>0.0019066928419017683</v>
      </c>
      <c r="AK566" s="94">
        <v>0.0</v>
      </c>
      <c r="AL566" s="79"/>
      <c r="AM566" s="2" t="s">
        <v>3974</v>
      </c>
    </row>
    <row r="567">
      <c r="A567" s="54">
        <v>46067.0</v>
      </c>
      <c r="B567" s="54">
        <v>46068.0</v>
      </c>
      <c r="C567" s="2" t="s">
        <v>229</v>
      </c>
      <c r="D567" s="2" t="s">
        <v>146</v>
      </c>
      <c r="E567" s="2" t="s">
        <v>256</v>
      </c>
      <c r="F567" s="53">
        <v>0.0</v>
      </c>
      <c r="G567" s="53">
        <v>0.0</v>
      </c>
      <c r="H567" s="53">
        <v>0.0</v>
      </c>
      <c r="I567" s="53">
        <v>0.0</v>
      </c>
      <c r="J567" s="53">
        <v>0.04079843375523616</v>
      </c>
      <c r="K567" s="2" t="s">
        <v>303</v>
      </c>
      <c r="L567" s="53">
        <v>0.5</v>
      </c>
      <c r="M567" s="2" t="s">
        <v>3941</v>
      </c>
      <c r="N567" s="2" t="s">
        <v>3360</v>
      </c>
      <c r="O567" s="55"/>
      <c r="AB567" s="2" t="s">
        <v>164</v>
      </c>
      <c r="AC567" s="2" t="s">
        <v>3361</v>
      </c>
      <c r="AD567" s="2" t="s">
        <v>3362</v>
      </c>
      <c r="AE567" s="2" t="s">
        <v>3363</v>
      </c>
      <c r="AF567" s="93"/>
      <c r="AG567" s="2" t="s">
        <v>3364</v>
      </c>
      <c r="AH567" s="2" t="s">
        <v>3365</v>
      </c>
      <c r="AI567" s="2">
        <v>0.0</v>
      </c>
      <c r="AJ567" s="94">
        <v>0.0016645121968803934</v>
      </c>
      <c r="AK567" s="94">
        <v>0.0</v>
      </c>
      <c r="AL567" s="79"/>
      <c r="AM567" s="2" t="s">
        <v>3975</v>
      </c>
    </row>
    <row r="568">
      <c r="A568" s="54">
        <v>46067.0</v>
      </c>
      <c r="B568" s="54">
        <v>46068.0</v>
      </c>
      <c r="C568" s="2" t="s">
        <v>145</v>
      </c>
      <c r="D568" s="2" t="s">
        <v>146</v>
      </c>
      <c r="E568" s="2" t="s">
        <v>256</v>
      </c>
      <c r="F568" s="53">
        <v>0.0</v>
      </c>
      <c r="G568" s="53">
        <v>0.0</v>
      </c>
      <c r="H568" s="53">
        <v>0.0</v>
      </c>
      <c r="I568" s="53">
        <v>0.0</v>
      </c>
      <c r="J568" s="53">
        <v>0.00535968059445688</v>
      </c>
      <c r="K568" s="2" t="s">
        <v>3531</v>
      </c>
      <c r="L568" s="53">
        <v>0.0</v>
      </c>
      <c r="M568" s="2" t="s">
        <v>3369</v>
      </c>
      <c r="N568" s="2" t="s">
        <v>3360</v>
      </c>
      <c r="O568" s="55"/>
      <c r="AB568" s="2" t="s">
        <v>164</v>
      </c>
      <c r="AC568" s="2" t="s">
        <v>3361</v>
      </c>
      <c r="AD568" s="2" t="s">
        <v>3362</v>
      </c>
      <c r="AE568" s="2" t="s">
        <v>3363</v>
      </c>
      <c r="AF568" s="93"/>
      <c r="AG568" s="2" t="s">
        <v>3364</v>
      </c>
      <c r="AH568" s="2" t="s">
        <v>3365</v>
      </c>
      <c r="AI568" s="2">
        <v>0.0</v>
      </c>
      <c r="AJ568" s="94">
        <v>2.8726176074597653E-5</v>
      </c>
      <c r="AK568" s="94">
        <v>0.0</v>
      </c>
      <c r="AL568" s="79"/>
      <c r="AM568" s="2" t="s">
        <v>3976</v>
      </c>
    </row>
    <row r="569">
      <c r="A569" s="54">
        <v>46067.0</v>
      </c>
      <c r="B569" s="54">
        <v>46068.0</v>
      </c>
      <c r="C569" s="2" t="s">
        <v>301</v>
      </c>
      <c r="D569" s="2" t="s">
        <v>146</v>
      </c>
      <c r="E569" s="2" t="s">
        <v>256</v>
      </c>
      <c r="F569" s="53">
        <v>0.0</v>
      </c>
      <c r="G569" s="53">
        <v>0.0</v>
      </c>
      <c r="H569" s="53">
        <v>0.04</v>
      </c>
      <c r="I569" s="53">
        <v>0.02702702702702703</v>
      </c>
      <c r="J569" s="53">
        <v>0.032718988116241535</v>
      </c>
      <c r="K569" s="2" t="s">
        <v>303</v>
      </c>
      <c r="L569" s="53">
        <v>0.6</v>
      </c>
      <c r="M569" s="2" t="s">
        <v>3440</v>
      </c>
      <c r="N569" s="2" t="s">
        <v>3360</v>
      </c>
      <c r="O569" s="55"/>
      <c r="AB569" s="2" t="s">
        <v>164</v>
      </c>
      <c r="AC569" s="2" t="s">
        <v>3361</v>
      </c>
      <c r="AD569" s="2" t="s">
        <v>3362</v>
      </c>
      <c r="AE569" s="2" t="s">
        <v>3363</v>
      </c>
      <c r="AF569" s="93"/>
      <c r="AG569" s="2" t="s">
        <v>3364</v>
      </c>
      <c r="AH569" s="2" t="s">
        <v>3365</v>
      </c>
      <c r="AI569" s="2">
        <v>0.0</v>
      </c>
      <c r="AJ569" s="94">
        <v>0.0010705321833507548</v>
      </c>
      <c r="AK569" s="94">
        <v>7.304601899196495E-4</v>
      </c>
      <c r="AL569" s="79"/>
      <c r="AM569" s="2" t="s">
        <v>3977</v>
      </c>
    </row>
    <row r="570">
      <c r="A570" s="54">
        <v>46068.0</v>
      </c>
      <c r="B570" s="54">
        <v>46069.0</v>
      </c>
      <c r="C570" s="2" t="s">
        <v>194</v>
      </c>
      <c r="D570" s="2" t="s">
        <v>146</v>
      </c>
      <c r="E570" s="2" t="s">
        <v>180</v>
      </c>
      <c r="F570" s="53">
        <v>0.0</v>
      </c>
      <c r="G570" s="53">
        <v>0.0</v>
      </c>
      <c r="H570" s="53">
        <v>0.0</v>
      </c>
      <c r="I570" s="53">
        <v>0.02702702702702703</v>
      </c>
      <c r="J570" s="53">
        <v>0.048405423750599336</v>
      </c>
      <c r="K570" s="2" t="s">
        <v>208</v>
      </c>
      <c r="L570" s="53">
        <v>0.42857142857142855</v>
      </c>
      <c r="M570" s="2" t="s">
        <v>3369</v>
      </c>
      <c r="N570" s="2" t="s">
        <v>3360</v>
      </c>
      <c r="O570" s="55"/>
      <c r="AB570" s="2" t="s">
        <v>164</v>
      </c>
      <c r="AC570" s="2" t="s">
        <v>3361</v>
      </c>
      <c r="AD570" s="2" t="s">
        <v>3362</v>
      </c>
      <c r="AE570" s="2" t="s">
        <v>3363</v>
      </c>
      <c r="AF570" s="93"/>
      <c r="AG570" s="2" t="s">
        <v>3364</v>
      </c>
      <c r="AH570" s="2" t="s">
        <v>3365</v>
      </c>
      <c r="AI570" s="2">
        <v>0.0</v>
      </c>
      <c r="AJ570" s="94">
        <v>0.0023430850484750863</v>
      </c>
      <c r="AK570" s="94">
        <v>7.304601899196495E-4</v>
      </c>
      <c r="AL570" s="79"/>
      <c r="AM570" s="2" t="s">
        <v>3978</v>
      </c>
    </row>
    <row r="571">
      <c r="A571" s="54">
        <v>46068.0</v>
      </c>
      <c r="B571" s="54">
        <v>46069.0</v>
      </c>
      <c r="C571" s="2" t="s">
        <v>229</v>
      </c>
      <c r="D571" s="2" t="s">
        <v>146</v>
      </c>
      <c r="E571" s="2" t="s">
        <v>180</v>
      </c>
      <c r="F571" s="53">
        <v>0.0</v>
      </c>
      <c r="G571" s="53">
        <v>0.0</v>
      </c>
      <c r="H571" s="53">
        <v>0.04</v>
      </c>
      <c r="I571" s="53">
        <v>0.08108108108108109</v>
      </c>
      <c r="J571" s="53">
        <v>0.06441082533437341</v>
      </c>
      <c r="K571" s="2" t="s">
        <v>303</v>
      </c>
      <c r="L571" s="53">
        <v>0.5</v>
      </c>
      <c r="M571" s="2" t="s">
        <v>3941</v>
      </c>
      <c r="N571" s="2" t="s">
        <v>3360</v>
      </c>
      <c r="O571" s="55"/>
      <c r="AB571" s="2" t="s">
        <v>164</v>
      </c>
      <c r="AC571" s="2" t="s">
        <v>3361</v>
      </c>
      <c r="AD571" s="2" t="s">
        <v>3362</v>
      </c>
      <c r="AE571" s="2" t="s">
        <v>3363</v>
      </c>
      <c r="AF571" s="93"/>
      <c r="AG571" s="2" t="s">
        <v>3364</v>
      </c>
      <c r="AH571" s="2" t="s">
        <v>3365</v>
      </c>
      <c r="AI571" s="2">
        <v>0.0</v>
      </c>
      <c r="AJ571" s="94">
        <v>0.004148754420255159</v>
      </c>
      <c r="AK571" s="94">
        <v>0.006574141709276845</v>
      </c>
      <c r="AL571" s="79"/>
      <c r="AM571" s="2" t="s">
        <v>3979</v>
      </c>
    </row>
    <row r="572">
      <c r="A572" s="54">
        <v>46068.0</v>
      </c>
      <c r="B572" s="54">
        <v>46069.0</v>
      </c>
      <c r="C572" s="2" t="s">
        <v>145</v>
      </c>
      <c r="D572" s="2" t="s">
        <v>146</v>
      </c>
      <c r="E572" s="2" t="s">
        <v>180</v>
      </c>
      <c r="F572" s="53">
        <v>0.0</v>
      </c>
      <c r="G572" s="53">
        <v>0.08333333333333333</v>
      </c>
      <c r="H572" s="53">
        <v>0.04</v>
      </c>
      <c r="I572" s="53">
        <v>0.02702702702702703</v>
      </c>
      <c r="J572" s="53">
        <v>0.023028500980842588</v>
      </c>
      <c r="K572" s="2" t="s">
        <v>3531</v>
      </c>
      <c r="L572" s="53">
        <v>0.0</v>
      </c>
      <c r="M572" s="2" t="s">
        <v>3369</v>
      </c>
      <c r="N572" s="2" t="s">
        <v>3360</v>
      </c>
      <c r="O572" s="55"/>
      <c r="AB572" s="2" t="s">
        <v>164</v>
      </c>
      <c r="AC572" s="2" t="s">
        <v>3361</v>
      </c>
      <c r="AD572" s="2" t="s">
        <v>3362</v>
      </c>
      <c r="AE572" s="2" t="s">
        <v>3363</v>
      </c>
      <c r="AF572" s="93"/>
      <c r="AG572" s="2" t="s">
        <v>3364</v>
      </c>
      <c r="AH572" s="2" t="s">
        <v>3365</v>
      </c>
      <c r="AI572" s="2">
        <v>0.0</v>
      </c>
      <c r="AJ572" s="94">
        <v>5.30311857424668E-4</v>
      </c>
      <c r="AK572" s="94">
        <v>7.304601899196495E-4</v>
      </c>
      <c r="AL572" s="79"/>
      <c r="AM572" s="2" t="s">
        <v>3980</v>
      </c>
    </row>
    <row r="573">
      <c r="A573" s="54">
        <v>46068.0</v>
      </c>
      <c r="B573" s="54">
        <v>46069.0</v>
      </c>
      <c r="C573" s="2" t="s">
        <v>301</v>
      </c>
      <c r="D573" s="2" t="s">
        <v>146</v>
      </c>
      <c r="E573" s="2" t="s">
        <v>180</v>
      </c>
      <c r="F573" s="53">
        <v>0.0</v>
      </c>
      <c r="G573" s="53">
        <v>0.0</v>
      </c>
      <c r="H573" s="53">
        <v>0.0</v>
      </c>
      <c r="I573" s="53">
        <v>0.0</v>
      </c>
      <c r="J573" s="53">
        <v>0.023233951537847377</v>
      </c>
      <c r="K573" s="2" t="s">
        <v>303</v>
      </c>
      <c r="L573" s="53">
        <v>0.6</v>
      </c>
      <c r="M573" s="2" t="s">
        <v>3440</v>
      </c>
      <c r="N573" s="2" t="s">
        <v>3360</v>
      </c>
      <c r="O573" s="55"/>
      <c r="AB573" s="2" t="s">
        <v>153</v>
      </c>
      <c r="AC573" s="2" t="s">
        <v>3844</v>
      </c>
      <c r="AD573" s="2" t="s">
        <v>3362</v>
      </c>
      <c r="AE573" s="2" t="s">
        <v>3363</v>
      </c>
      <c r="AF573" s="93"/>
      <c r="AG573" s="2" t="s">
        <v>3364</v>
      </c>
      <c r="AH573" s="2" t="s">
        <v>3365</v>
      </c>
      <c r="AI573" s="2">
        <v>1.0</v>
      </c>
      <c r="AJ573" s="94">
        <v>0.9540719134283683</v>
      </c>
      <c r="AK573" s="94">
        <v>1.0</v>
      </c>
      <c r="AL573" s="79"/>
      <c r="AM573" s="2" t="s">
        <v>3981</v>
      </c>
    </row>
    <row r="574">
      <c r="A574" s="54">
        <v>46069.0</v>
      </c>
      <c r="B574" s="54">
        <v>46070.0</v>
      </c>
      <c r="C574" s="2" t="s">
        <v>194</v>
      </c>
      <c r="D574" s="2" t="s">
        <v>146</v>
      </c>
      <c r="E574" s="2" t="s">
        <v>208</v>
      </c>
      <c r="F574" s="53">
        <v>0.375</v>
      </c>
      <c r="G574" s="53">
        <v>0.3333333333333333</v>
      </c>
      <c r="H574" s="53">
        <v>0.16</v>
      </c>
      <c r="I574" s="53">
        <v>0.16216216216216217</v>
      </c>
      <c r="J574" s="53">
        <v>0.1482437904214195</v>
      </c>
      <c r="K574" s="2" t="s">
        <v>208</v>
      </c>
      <c r="L574" s="53">
        <v>0.42857142857142855</v>
      </c>
      <c r="M574" s="2" t="s">
        <v>3369</v>
      </c>
      <c r="N574" s="2" t="s">
        <v>3360</v>
      </c>
      <c r="O574" s="55"/>
      <c r="AB574" s="2" t="s">
        <v>164</v>
      </c>
      <c r="AC574" s="2" t="s">
        <v>3361</v>
      </c>
      <c r="AD574" s="2" t="s">
        <v>3362</v>
      </c>
      <c r="AE574" s="2" t="s">
        <v>3363</v>
      </c>
      <c r="AF574" s="93"/>
      <c r="AG574" s="2" t="s">
        <v>3364</v>
      </c>
      <c r="AH574" s="2" t="s">
        <v>3365</v>
      </c>
      <c r="AI574" s="2">
        <v>0.0</v>
      </c>
      <c r="AJ574" s="94">
        <v>0.021976221398509747</v>
      </c>
      <c r="AK574" s="94">
        <v>0.02629656683710738</v>
      </c>
      <c r="AL574" s="79"/>
      <c r="AM574" s="2" t="s">
        <v>3982</v>
      </c>
    </row>
    <row r="575">
      <c r="A575" s="54">
        <v>46069.0</v>
      </c>
      <c r="B575" s="54">
        <v>46070.0</v>
      </c>
      <c r="C575" s="2" t="s">
        <v>229</v>
      </c>
      <c r="D575" s="2" t="s">
        <v>146</v>
      </c>
      <c r="E575" s="2" t="s">
        <v>208</v>
      </c>
      <c r="F575" s="53">
        <v>0.125</v>
      </c>
      <c r="G575" s="53">
        <v>0.08333333333333333</v>
      </c>
      <c r="H575" s="53">
        <v>0.08</v>
      </c>
      <c r="I575" s="53">
        <v>0.13513513513513514</v>
      </c>
      <c r="J575" s="53">
        <v>0.09249556054480836</v>
      </c>
      <c r="K575" s="2" t="s">
        <v>303</v>
      </c>
      <c r="L575" s="53">
        <v>0.5</v>
      </c>
      <c r="M575" s="2" t="s">
        <v>3941</v>
      </c>
      <c r="N575" s="2" t="s">
        <v>3360</v>
      </c>
      <c r="O575" s="55"/>
      <c r="AB575" s="2" t="s">
        <v>164</v>
      </c>
      <c r="AC575" s="2" t="s">
        <v>3361</v>
      </c>
      <c r="AD575" s="2" t="s">
        <v>3362</v>
      </c>
      <c r="AE575" s="2" t="s">
        <v>3363</v>
      </c>
      <c r="AF575" s="93"/>
      <c r="AG575" s="2" t="s">
        <v>3364</v>
      </c>
      <c r="AH575" s="2" t="s">
        <v>3365</v>
      </c>
      <c r="AI575" s="2">
        <v>0.0</v>
      </c>
      <c r="AJ575" s="94">
        <v>0.008555428720498309</v>
      </c>
      <c r="AK575" s="94">
        <v>0.018261504747991236</v>
      </c>
      <c r="AL575" s="79"/>
      <c r="AM575" s="2" t="s">
        <v>3983</v>
      </c>
    </row>
    <row r="576">
      <c r="A576" s="54">
        <v>46069.0</v>
      </c>
      <c r="B576" s="54">
        <v>46070.0</v>
      </c>
      <c r="C576" s="2" t="s">
        <v>145</v>
      </c>
      <c r="D576" s="2" t="s">
        <v>146</v>
      </c>
      <c r="E576" s="2" t="s">
        <v>208</v>
      </c>
      <c r="F576" s="53">
        <v>0.0</v>
      </c>
      <c r="G576" s="53">
        <v>0.0</v>
      </c>
      <c r="H576" s="53">
        <v>0.0</v>
      </c>
      <c r="I576" s="53">
        <v>0.02702702702702703</v>
      </c>
      <c r="J576" s="53">
        <v>0.010392105818675744</v>
      </c>
      <c r="K576" s="2" t="s">
        <v>3531</v>
      </c>
      <c r="L576" s="53">
        <v>0.0</v>
      </c>
      <c r="M576" s="2" t="s">
        <v>3369</v>
      </c>
      <c r="N576" s="2" t="s">
        <v>3360</v>
      </c>
      <c r="O576" s="55"/>
      <c r="AB576" s="2" t="s">
        <v>153</v>
      </c>
      <c r="AC576" s="2" t="s">
        <v>3984</v>
      </c>
      <c r="AD576" s="2" t="s">
        <v>3362</v>
      </c>
      <c r="AE576" s="2" t="s">
        <v>3363</v>
      </c>
      <c r="AF576" s="93"/>
      <c r="AG576" s="2" t="s">
        <v>3364</v>
      </c>
      <c r="AH576" s="2" t="s">
        <v>3365</v>
      </c>
      <c r="AI576" s="2">
        <v>1.0</v>
      </c>
      <c r="AJ576" s="94">
        <v>0.979323784225995</v>
      </c>
      <c r="AK576" s="94">
        <v>0.9466764061358657</v>
      </c>
      <c r="AL576" s="79"/>
      <c r="AM576" s="2" t="s">
        <v>3985</v>
      </c>
    </row>
    <row r="577">
      <c r="A577" s="54">
        <v>46069.0</v>
      </c>
      <c r="B577" s="54">
        <v>46070.0</v>
      </c>
      <c r="C577" s="2" t="s">
        <v>301</v>
      </c>
      <c r="D577" s="2" t="s">
        <v>146</v>
      </c>
      <c r="E577" s="2" t="s">
        <v>208</v>
      </c>
      <c r="F577" s="53">
        <v>0.0</v>
      </c>
      <c r="G577" s="53">
        <v>0.0</v>
      </c>
      <c r="H577" s="53">
        <v>0.0</v>
      </c>
      <c r="I577" s="53">
        <v>0.0</v>
      </c>
      <c r="J577" s="53">
        <v>0.027457571795096947</v>
      </c>
      <c r="K577" s="2" t="s">
        <v>303</v>
      </c>
      <c r="L577" s="53">
        <v>0.5</v>
      </c>
      <c r="M577" s="2" t="s">
        <v>3440</v>
      </c>
      <c r="N577" s="2" t="s">
        <v>3360</v>
      </c>
      <c r="O577" s="55"/>
      <c r="AB577" s="2" t="s">
        <v>153</v>
      </c>
      <c r="AC577" s="2" t="s">
        <v>3844</v>
      </c>
      <c r="AD577" s="2" t="s">
        <v>3362</v>
      </c>
      <c r="AE577" s="2" t="s">
        <v>3363</v>
      </c>
      <c r="AF577" s="93"/>
      <c r="AG577" s="2" t="s">
        <v>3364</v>
      </c>
      <c r="AH577" s="2" t="s">
        <v>3365</v>
      </c>
      <c r="AI577" s="2">
        <v>1.0</v>
      </c>
      <c r="AJ577" s="94">
        <v>0.9458387746586892</v>
      </c>
      <c r="AK577" s="94">
        <v>1.0</v>
      </c>
      <c r="AL577" s="79"/>
      <c r="AM577" s="2" t="s">
        <v>3986</v>
      </c>
    </row>
    <row r="578">
      <c r="A578" s="54">
        <v>46070.0</v>
      </c>
      <c r="B578" s="54">
        <v>46071.0</v>
      </c>
      <c r="C578" s="2" t="s">
        <v>194</v>
      </c>
      <c r="D578" s="2" t="s">
        <v>146</v>
      </c>
      <c r="E578" s="2" t="s">
        <v>303</v>
      </c>
      <c r="F578" s="53">
        <v>0.0</v>
      </c>
      <c r="G578" s="53">
        <v>0.0</v>
      </c>
      <c r="H578" s="53">
        <v>0.04</v>
      </c>
      <c r="I578" s="53">
        <v>0.02702702702702703</v>
      </c>
      <c r="J578" s="53">
        <v>0.05533562049389904</v>
      </c>
      <c r="K578" s="2" t="s">
        <v>208</v>
      </c>
      <c r="L578" s="53">
        <v>0.42857142857142855</v>
      </c>
      <c r="M578" s="2" t="s">
        <v>3369</v>
      </c>
      <c r="N578" s="2" t="s">
        <v>3360</v>
      </c>
      <c r="O578" s="55"/>
      <c r="AB578" s="2" t="s">
        <v>164</v>
      </c>
      <c r="AC578" s="2" t="s">
        <v>3361</v>
      </c>
      <c r="AD578" s="2" t="s">
        <v>3362</v>
      </c>
      <c r="AE578" s="2" t="s">
        <v>3363</v>
      </c>
      <c r="AF578" s="93"/>
      <c r="AG578" s="2" t="s">
        <v>3364</v>
      </c>
      <c r="AH578" s="2" t="s">
        <v>3365</v>
      </c>
      <c r="AI578" s="2">
        <v>0.0</v>
      </c>
      <c r="AJ578" s="94">
        <v>0.0030620308954448197</v>
      </c>
      <c r="AK578" s="94">
        <v>7.304601899196495E-4</v>
      </c>
      <c r="AL578" s="79"/>
      <c r="AM578" s="2" t="s">
        <v>3987</v>
      </c>
    </row>
    <row r="579">
      <c r="A579" s="54">
        <v>46070.0</v>
      </c>
      <c r="B579" s="54">
        <v>46071.0</v>
      </c>
      <c r="C579" s="2" t="s">
        <v>229</v>
      </c>
      <c r="D579" s="2" t="s">
        <v>146</v>
      </c>
      <c r="E579" s="2" t="s">
        <v>303</v>
      </c>
      <c r="F579" s="53">
        <v>0.25</v>
      </c>
      <c r="G579" s="53">
        <v>0.16666666666666666</v>
      </c>
      <c r="H579" s="53">
        <v>0.12</v>
      </c>
      <c r="I579" s="53">
        <v>0.10810810810810811</v>
      </c>
      <c r="J579" s="53">
        <v>0.11466401863736841</v>
      </c>
      <c r="K579" s="2" t="s">
        <v>303</v>
      </c>
      <c r="L579" s="53">
        <v>0.5</v>
      </c>
      <c r="M579" s="2" t="s">
        <v>3941</v>
      </c>
      <c r="N579" s="2" t="s">
        <v>3360</v>
      </c>
      <c r="O579" s="55"/>
      <c r="AB579" s="2" t="s">
        <v>164</v>
      </c>
      <c r="AC579" s="2" t="s">
        <v>3361</v>
      </c>
      <c r="AD579" s="2" t="s">
        <v>3362</v>
      </c>
      <c r="AE579" s="2" t="s">
        <v>3363</v>
      </c>
      <c r="AF579" s="93"/>
      <c r="AG579" s="2" t="s">
        <v>3364</v>
      </c>
      <c r="AH579" s="2" t="s">
        <v>3365</v>
      </c>
      <c r="AI579" s="2">
        <v>0.0</v>
      </c>
      <c r="AJ579" s="94">
        <v>0.01314783717007077</v>
      </c>
      <c r="AK579" s="94">
        <v>0.011687363038714392</v>
      </c>
      <c r="AL579" s="79"/>
      <c r="AM579" s="2" t="s">
        <v>3988</v>
      </c>
    </row>
    <row r="580">
      <c r="A580" s="54">
        <v>46070.0</v>
      </c>
      <c r="B580" s="54">
        <v>46071.0</v>
      </c>
      <c r="C580" s="2" t="s">
        <v>145</v>
      </c>
      <c r="D580" s="2" t="s">
        <v>146</v>
      </c>
      <c r="E580" s="2" t="s">
        <v>303</v>
      </c>
      <c r="F580" s="53">
        <v>0.0</v>
      </c>
      <c r="G580" s="53">
        <v>0.0</v>
      </c>
      <c r="H580" s="53">
        <v>0.0</v>
      </c>
      <c r="I580" s="53">
        <v>0.0</v>
      </c>
      <c r="J580" s="53">
        <v>0.005218495651319018</v>
      </c>
      <c r="K580" s="2" t="s">
        <v>3531</v>
      </c>
      <c r="L580" s="53">
        <v>0.0</v>
      </c>
      <c r="M580" s="2" t="s">
        <v>3369</v>
      </c>
      <c r="N580" s="2" t="s">
        <v>3360</v>
      </c>
      <c r="O580" s="55"/>
      <c r="AB580" s="2" t="s">
        <v>164</v>
      </c>
      <c r="AC580" s="2" t="s">
        <v>3361</v>
      </c>
      <c r="AD580" s="2" t="s">
        <v>3362</v>
      </c>
      <c r="AE580" s="2" t="s">
        <v>3363</v>
      </c>
      <c r="AF580" s="93"/>
      <c r="AG580" s="2" t="s">
        <v>3364</v>
      </c>
      <c r="AH580" s="2" t="s">
        <v>3365</v>
      </c>
      <c r="AI580" s="2">
        <v>0.0</v>
      </c>
      <c r="AJ580" s="94">
        <v>2.7232696862835502E-5</v>
      </c>
      <c r="AK580" s="94">
        <v>0.0</v>
      </c>
      <c r="AL580" s="79"/>
      <c r="AM580" s="2" t="s">
        <v>3989</v>
      </c>
    </row>
    <row r="581">
      <c r="A581" s="54">
        <v>46070.0</v>
      </c>
      <c r="B581" s="54">
        <v>46071.0</v>
      </c>
      <c r="C581" s="2" t="s">
        <v>301</v>
      </c>
      <c r="D581" s="2" t="s">
        <v>146</v>
      </c>
      <c r="E581" s="2" t="s">
        <v>303</v>
      </c>
      <c r="F581" s="53">
        <v>0.375</v>
      </c>
      <c r="G581" s="53">
        <v>0.3333333333333333</v>
      </c>
      <c r="H581" s="53">
        <v>0.16</v>
      </c>
      <c r="I581" s="53">
        <v>0.13513513513513514</v>
      </c>
      <c r="J581" s="53">
        <v>0.1372709185499041</v>
      </c>
      <c r="K581" s="2" t="s">
        <v>303</v>
      </c>
      <c r="L581" s="53">
        <v>0.42857142857142855</v>
      </c>
      <c r="M581" s="2" t="s">
        <v>3440</v>
      </c>
      <c r="N581" s="2" t="s">
        <v>3360</v>
      </c>
      <c r="O581" s="55"/>
      <c r="AB581" s="2" t="s">
        <v>164</v>
      </c>
      <c r="AC581" s="2" t="s">
        <v>3361</v>
      </c>
      <c r="AD581" s="2" t="s">
        <v>3362</v>
      </c>
      <c r="AE581" s="2" t="s">
        <v>3363</v>
      </c>
      <c r="AF581" s="93"/>
      <c r="AG581" s="2" t="s">
        <v>3364</v>
      </c>
      <c r="AH581" s="2" t="s">
        <v>3365</v>
      </c>
      <c r="AI581" s="2">
        <v>0.0</v>
      </c>
      <c r="AJ581" s="94">
        <v>0.0188433050795344</v>
      </c>
      <c r="AK581" s="94">
        <v>0.018261504747991236</v>
      </c>
      <c r="AL581" s="79"/>
      <c r="AM581" s="2" t="s">
        <v>3990</v>
      </c>
    </row>
    <row r="582">
      <c r="A582" s="54">
        <v>46071.0</v>
      </c>
      <c r="B582" s="54">
        <v>46072.0</v>
      </c>
      <c r="C582" s="2" t="s">
        <v>194</v>
      </c>
      <c r="D582" s="2" t="s">
        <v>146</v>
      </c>
      <c r="E582" s="2" t="s">
        <v>148</v>
      </c>
      <c r="F582" s="53">
        <v>0.125</v>
      </c>
      <c r="G582" s="53">
        <v>0.08333333333333333</v>
      </c>
      <c r="H582" s="53">
        <v>0.08</v>
      </c>
      <c r="I582" s="53">
        <v>0.08108108108108109</v>
      </c>
      <c r="J582" s="53">
        <v>0.086553791170118</v>
      </c>
      <c r="K582" s="2" t="s">
        <v>208</v>
      </c>
      <c r="L582" s="53">
        <v>0.42857142857142855</v>
      </c>
      <c r="M582" s="2" t="s">
        <v>3369</v>
      </c>
      <c r="N582" s="2" t="s">
        <v>3360</v>
      </c>
      <c r="O582" s="55"/>
      <c r="AB582" s="2" t="s">
        <v>164</v>
      </c>
      <c r="AC582" s="2" t="s">
        <v>3361</v>
      </c>
      <c r="AD582" s="2" t="s">
        <v>3362</v>
      </c>
      <c r="AE582" s="2" t="s">
        <v>3363</v>
      </c>
      <c r="AF582" s="93"/>
      <c r="AG582" s="2" t="s">
        <v>3364</v>
      </c>
      <c r="AH582" s="2" t="s">
        <v>3365</v>
      </c>
      <c r="AI582" s="2">
        <v>0.0</v>
      </c>
      <c r="AJ582" s="94">
        <v>0.007491558765920395</v>
      </c>
      <c r="AK582" s="94">
        <v>0.006574141709276845</v>
      </c>
      <c r="AL582" s="79"/>
      <c r="AM582" s="2" t="s">
        <v>3991</v>
      </c>
    </row>
    <row r="583">
      <c r="A583" s="54">
        <v>46071.0</v>
      </c>
      <c r="B583" s="54">
        <v>46072.0</v>
      </c>
      <c r="C583" s="2" t="s">
        <v>229</v>
      </c>
      <c r="D583" s="2" t="s">
        <v>146</v>
      </c>
      <c r="E583" s="2" t="s">
        <v>148</v>
      </c>
      <c r="F583" s="53">
        <v>0.125</v>
      </c>
      <c r="G583" s="53">
        <v>0.16666666666666666</v>
      </c>
      <c r="H583" s="53">
        <v>0.08</v>
      </c>
      <c r="I583" s="53">
        <v>0.05405405405405406</v>
      </c>
      <c r="J583" s="53">
        <v>0.08064163782678502</v>
      </c>
      <c r="K583" s="2" t="s">
        <v>303</v>
      </c>
      <c r="L583" s="53">
        <v>0.5</v>
      </c>
      <c r="M583" s="2" t="s">
        <v>3941</v>
      </c>
      <c r="N583" s="2" t="s">
        <v>3360</v>
      </c>
      <c r="O583" s="55"/>
      <c r="AB583" s="2" t="s">
        <v>164</v>
      </c>
      <c r="AC583" s="2" t="s">
        <v>3361</v>
      </c>
      <c r="AD583" s="2" t="s">
        <v>3362</v>
      </c>
      <c r="AE583" s="2" t="s">
        <v>3363</v>
      </c>
      <c r="AF583" s="93"/>
      <c r="AG583" s="2" t="s">
        <v>3364</v>
      </c>
      <c r="AH583" s="2" t="s">
        <v>3365</v>
      </c>
      <c r="AI583" s="2">
        <v>0.0</v>
      </c>
      <c r="AJ583" s="94">
        <v>0.006503073751386364</v>
      </c>
      <c r="AK583" s="94">
        <v>0.002921840759678598</v>
      </c>
      <c r="AL583" s="79"/>
      <c r="AM583" s="2" t="s">
        <v>3992</v>
      </c>
    </row>
    <row r="584">
      <c r="A584" s="54">
        <v>46071.0</v>
      </c>
      <c r="B584" s="54">
        <v>46072.0</v>
      </c>
      <c r="C584" s="2" t="s">
        <v>145</v>
      </c>
      <c r="D584" s="2" t="s">
        <v>146</v>
      </c>
      <c r="E584" s="2" t="s">
        <v>148</v>
      </c>
      <c r="F584" s="53">
        <v>0.0</v>
      </c>
      <c r="G584" s="53">
        <v>0.0</v>
      </c>
      <c r="H584" s="53">
        <v>0.0</v>
      </c>
      <c r="I584" s="53">
        <v>0.0</v>
      </c>
      <c r="J584" s="53">
        <v>0.005172374604189969</v>
      </c>
      <c r="K584" s="2" t="s">
        <v>3531</v>
      </c>
      <c r="L584" s="53">
        <v>0.0</v>
      </c>
      <c r="M584" s="2" t="s">
        <v>3369</v>
      </c>
      <c r="N584" s="2" t="s">
        <v>3360</v>
      </c>
      <c r="O584" s="55"/>
      <c r="AB584" s="2" t="s">
        <v>164</v>
      </c>
      <c r="AC584" s="2" t="s">
        <v>3361</v>
      </c>
      <c r="AD584" s="2" t="s">
        <v>3362</v>
      </c>
      <c r="AE584" s="2" t="s">
        <v>3363</v>
      </c>
      <c r="AF584" s="93"/>
      <c r="AG584" s="2" t="s">
        <v>3364</v>
      </c>
      <c r="AH584" s="2" t="s">
        <v>3365</v>
      </c>
      <c r="AI584" s="2">
        <v>0.0</v>
      </c>
      <c r="AJ584" s="94">
        <v>2.675345904606934E-5</v>
      </c>
      <c r="AK584" s="94">
        <v>0.0</v>
      </c>
      <c r="AL584" s="79"/>
      <c r="AM584" s="2" t="s">
        <v>3993</v>
      </c>
    </row>
    <row r="585">
      <c r="A585" s="54">
        <v>46071.0</v>
      </c>
      <c r="B585" s="54">
        <v>46072.0</v>
      </c>
      <c r="C585" s="2" t="s">
        <v>301</v>
      </c>
      <c r="D585" s="2" t="s">
        <v>146</v>
      </c>
      <c r="E585" s="2" t="s">
        <v>148</v>
      </c>
      <c r="F585" s="53">
        <v>0.25</v>
      </c>
      <c r="G585" s="53">
        <v>0.16666666666666666</v>
      </c>
      <c r="H585" s="53">
        <v>0.08</v>
      </c>
      <c r="I585" s="53">
        <v>0.05405405405405406</v>
      </c>
      <c r="J585" s="53">
        <v>0.08039529025968464</v>
      </c>
      <c r="K585" s="2" t="s">
        <v>303</v>
      </c>
      <c r="L585" s="53">
        <v>0.42857142857142855</v>
      </c>
      <c r="M585" s="2" t="s">
        <v>3440</v>
      </c>
      <c r="N585" s="2" t="s">
        <v>3360</v>
      </c>
      <c r="O585" s="55"/>
      <c r="AB585" s="2" t="s">
        <v>164</v>
      </c>
      <c r="AC585" s="2" t="s">
        <v>3361</v>
      </c>
      <c r="AD585" s="2" t="s">
        <v>3362</v>
      </c>
      <c r="AE585" s="2" t="s">
        <v>3363</v>
      </c>
      <c r="AF585" s="93"/>
      <c r="AG585" s="2" t="s">
        <v>3364</v>
      </c>
      <c r="AH585" s="2" t="s">
        <v>3365</v>
      </c>
      <c r="AI585" s="2">
        <v>0.0</v>
      </c>
      <c r="AJ585" s="94">
        <v>0.0064634026959389445</v>
      </c>
      <c r="AK585" s="94">
        <v>0.002921840759678598</v>
      </c>
      <c r="AL585" s="79"/>
      <c r="AM585" s="2" t="s">
        <v>3994</v>
      </c>
    </row>
    <row r="586">
      <c r="A586" s="54">
        <v>46072.0</v>
      </c>
      <c r="B586" s="54">
        <v>46073.0</v>
      </c>
      <c r="C586" s="2" t="s">
        <v>194</v>
      </c>
      <c r="D586" s="2" t="s">
        <v>146</v>
      </c>
      <c r="E586" s="2" t="s">
        <v>196</v>
      </c>
      <c r="F586" s="53">
        <v>0.125</v>
      </c>
      <c r="G586" s="53">
        <v>0.08333333333333333</v>
      </c>
      <c r="H586" s="53">
        <v>0.12</v>
      </c>
      <c r="I586" s="53">
        <v>0.13513513513513514</v>
      </c>
      <c r="J586" s="53">
        <v>0.10131813304765835</v>
      </c>
      <c r="K586" s="2" t="s">
        <v>208</v>
      </c>
      <c r="L586" s="53">
        <v>0.42857142857142855</v>
      </c>
      <c r="M586" s="2" t="s">
        <v>3369</v>
      </c>
      <c r="N586" s="2" t="s">
        <v>3360</v>
      </c>
      <c r="O586" s="55"/>
      <c r="AB586" s="2" t="s">
        <v>164</v>
      </c>
      <c r="AC586" s="2" t="s">
        <v>3361</v>
      </c>
      <c r="AD586" s="2" t="s">
        <v>3362</v>
      </c>
      <c r="AE586" s="2" t="s">
        <v>3363</v>
      </c>
      <c r="AF586" s="93"/>
      <c r="AG586" s="2" t="s">
        <v>3364</v>
      </c>
      <c r="AH586" s="2" t="s">
        <v>3365</v>
      </c>
      <c r="AI586" s="2">
        <v>0.0</v>
      </c>
      <c r="AJ586" s="94">
        <v>0.010265364084263</v>
      </c>
      <c r="AK586" s="94">
        <v>0.018261504747991236</v>
      </c>
      <c r="AL586" s="79"/>
      <c r="AM586" s="2" t="s">
        <v>3995</v>
      </c>
    </row>
    <row r="587">
      <c r="A587" s="54">
        <v>46072.0</v>
      </c>
      <c r="B587" s="54">
        <v>46073.0</v>
      </c>
      <c r="C587" s="2" t="s">
        <v>229</v>
      </c>
      <c r="D587" s="2" t="s">
        <v>146</v>
      </c>
      <c r="E587" s="2" t="s">
        <v>196</v>
      </c>
      <c r="F587" s="53">
        <v>0.0</v>
      </c>
      <c r="G587" s="53">
        <v>0.16666666666666666</v>
      </c>
      <c r="H587" s="53">
        <v>0.08</v>
      </c>
      <c r="I587" s="53">
        <v>0.05405405405405406</v>
      </c>
      <c r="J587" s="53">
        <v>0.07745613243938622</v>
      </c>
      <c r="K587" s="2" t="s">
        <v>303</v>
      </c>
      <c r="L587" s="53">
        <v>0.5</v>
      </c>
      <c r="M587" s="2" t="s">
        <v>3941</v>
      </c>
      <c r="N587" s="2" t="s">
        <v>3360</v>
      </c>
      <c r="O587" s="55"/>
      <c r="AB587" s="2" t="s">
        <v>164</v>
      </c>
      <c r="AC587" s="2" t="s">
        <v>3361</v>
      </c>
      <c r="AD587" s="2" t="s">
        <v>3362</v>
      </c>
      <c r="AE587" s="2" t="s">
        <v>3363</v>
      </c>
      <c r="AF587" s="93"/>
      <c r="AG587" s="2" t="s">
        <v>3364</v>
      </c>
      <c r="AH587" s="2" t="s">
        <v>3365</v>
      </c>
      <c r="AI587" s="2">
        <v>0.0</v>
      </c>
      <c r="AJ587" s="94">
        <v>0.005999452452467738</v>
      </c>
      <c r="AK587" s="94">
        <v>0.002921840759678598</v>
      </c>
      <c r="AL587" s="79"/>
      <c r="AM587" s="2" t="s">
        <v>3996</v>
      </c>
    </row>
    <row r="588">
      <c r="A588" s="54">
        <v>46072.0</v>
      </c>
      <c r="B588" s="54">
        <v>46073.0</v>
      </c>
      <c r="C588" s="2" t="s">
        <v>145</v>
      </c>
      <c r="D588" s="2" t="s">
        <v>146</v>
      </c>
      <c r="E588" s="2" t="s">
        <v>196</v>
      </c>
      <c r="F588" s="53">
        <v>0.0</v>
      </c>
      <c r="G588" s="53">
        <v>0.0</v>
      </c>
      <c r="H588" s="53">
        <v>0.0</v>
      </c>
      <c r="I588" s="53">
        <v>0.02702702702702703</v>
      </c>
      <c r="J588" s="53">
        <v>0.010537728684156289</v>
      </c>
      <c r="K588" s="2" t="s">
        <v>3531</v>
      </c>
      <c r="L588" s="53">
        <v>0.0</v>
      </c>
      <c r="M588" s="2" t="s">
        <v>3369</v>
      </c>
      <c r="N588" s="2" t="s">
        <v>3360</v>
      </c>
      <c r="O588" s="55"/>
      <c r="AB588" s="2" t="s">
        <v>164</v>
      </c>
      <c r="AC588" s="2" t="s">
        <v>3361</v>
      </c>
      <c r="AD588" s="2" t="s">
        <v>3362</v>
      </c>
      <c r="AE588" s="2" t="s">
        <v>3363</v>
      </c>
      <c r="AF588" s="93"/>
      <c r="AG588" s="2" t="s">
        <v>3364</v>
      </c>
      <c r="AH588" s="2" t="s">
        <v>3365</v>
      </c>
      <c r="AI588" s="2">
        <v>0.0</v>
      </c>
      <c r="AJ588" s="94">
        <v>1.1104372582089022E-4</v>
      </c>
      <c r="AK588" s="94">
        <v>7.304601899196495E-4</v>
      </c>
      <c r="AL588" s="79"/>
      <c r="AM588" s="2" t="s">
        <v>3997</v>
      </c>
    </row>
    <row r="589">
      <c r="A589" s="54">
        <v>46072.0</v>
      </c>
      <c r="B589" s="54">
        <v>46073.0</v>
      </c>
      <c r="C589" s="2" t="s">
        <v>301</v>
      </c>
      <c r="D589" s="2" t="s">
        <v>146</v>
      </c>
      <c r="E589" s="2" t="s">
        <v>196</v>
      </c>
      <c r="F589" s="53">
        <v>0.0</v>
      </c>
      <c r="G589" s="53">
        <v>0.0</v>
      </c>
      <c r="H589" s="53">
        <v>0.0</v>
      </c>
      <c r="I589" s="53">
        <v>0.0</v>
      </c>
      <c r="J589" s="53">
        <v>0.03108235961063066</v>
      </c>
      <c r="K589" s="2" t="s">
        <v>303</v>
      </c>
      <c r="L589" s="53">
        <v>0.42857142857142855</v>
      </c>
      <c r="M589" s="2" t="s">
        <v>3440</v>
      </c>
      <c r="N589" s="2" t="s">
        <v>3360</v>
      </c>
      <c r="O589" s="55"/>
      <c r="AB589" s="2" t="s">
        <v>164</v>
      </c>
      <c r="AC589" s="2" t="s">
        <v>3361</v>
      </c>
      <c r="AD589" s="2" t="s">
        <v>3362</v>
      </c>
      <c r="AE589" s="2" t="s">
        <v>3363</v>
      </c>
      <c r="AF589" s="93"/>
      <c r="AG589" s="2" t="s">
        <v>3364</v>
      </c>
      <c r="AH589" s="2" t="s">
        <v>3365</v>
      </c>
      <c r="AI589" s="2">
        <v>0.0</v>
      </c>
      <c r="AJ589" s="94">
        <v>9.661130789645643E-4</v>
      </c>
      <c r="AK589" s="94">
        <v>0.0</v>
      </c>
      <c r="AL589" s="79"/>
      <c r="AM589" s="2" t="s">
        <v>3998</v>
      </c>
    </row>
    <row r="590">
      <c r="A590" s="54">
        <v>46073.0</v>
      </c>
      <c r="B590" s="54">
        <v>46074.0</v>
      </c>
      <c r="C590" s="2" t="s">
        <v>194</v>
      </c>
      <c r="D590" s="2" t="s">
        <v>146</v>
      </c>
      <c r="E590" s="2" t="s">
        <v>288</v>
      </c>
      <c r="F590" s="53">
        <v>0.25</v>
      </c>
      <c r="G590" s="53">
        <v>0.25</v>
      </c>
      <c r="H590" s="53">
        <v>0.16</v>
      </c>
      <c r="I590" s="53">
        <v>0.10810810810810811</v>
      </c>
      <c r="J590" s="53">
        <v>0.1176711205334324</v>
      </c>
      <c r="K590" s="2" t="s">
        <v>208</v>
      </c>
      <c r="L590" s="53">
        <v>0.42857142857142855</v>
      </c>
      <c r="M590" s="2" t="s">
        <v>3369</v>
      </c>
      <c r="N590" s="2" t="s">
        <v>3360</v>
      </c>
      <c r="O590" s="55"/>
      <c r="AB590" s="2" t="s">
        <v>164</v>
      </c>
      <c r="AC590" s="2" t="s">
        <v>3361</v>
      </c>
      <c r="AD590" s="2" t="s">
        <v>3362</v>
      </c>
      <c r="AE590" s="2" t="s">
        <v>3363</v>
      </c>
      <c r="AF590" s="93"/>
      <c r="AG590" s="2" t="s">
        <v>3364</v>
      </c>
      <c r="AH590" s="2" t="s">
        <v>3365</v>
      </c>
      <c r="AI590" s="2">
        <v>0.0</v>
      </c>
      <c r="AJ590" s="94">
        <v>0.013846492607593576</v>
      </c>
      <c r="AK590" s="94">
        <v>0.011687363038714392</v>
      </c>
      <c r="AL590" s="79"/>
      <c r="AM590" s="2" t="s">
        <v>3999</v>
      </c>
    </row>
    <row r="591">
      <c r="A591" s="54">
        <v>46073.0</v>
      </c>
      <c r="B591" s="54">
        <v>46074.0</v>
      </c>
      <c r="C591" s="2" t="s">
        <v>229</v>
      </c>
      <c r="D591" s="2" t="s">
        <v>146</v>
      </c>
      <c r="E591" s="2" t="s">
        <v>288</v>
      </c>
      <c r="F591" s="53">
        <v>0.0</v>
      </c>
      <c r="G591" s="53">
        <v>0.25</v>
      </c>
      <c r="H591" s="53">
        <v>0.12</v>
      </c>
      <c r="I591" s="53">
        <v>0.08108108108108109</v>
      </c>
      <c r="J591" s="53">
        <v>0.09188154570773195</v>
      </c>
      <c r="K591" s="2" t="s">
        <v>303</v>
      </c>
      <c r="L591" s="53">
        <v>0.5</v>
      </c>
      <c r="M591" s="2" t="s">
        <v>3941</v>
      </c>
      <c r="N591" s="2" t="s">
        <v>3360</v>
      </c>
      <c r="O591" s="55"/>
      <c r="AB591" s="2" t="s">
        <v>164</v>
      </c>
      <c r="AC591" s="2" t="s">
        <v>3361</v>
      </c>
      <c r="AD591" s="2" t="s">
        <v>3362</v>
      </c>
      <c r="AE591" s="2" t="s">
        <v>3363</v>
      </c>
      <c r="AF591" s="93"/>
      <c r="AG591" s="2" t="s">
        <v>3364</v>
      </c>
      <c r="AH591" s="2" t="s">
        <v>3365</v>
      </c>
      <c r="AI591" s="2">
        <v>0.0</v>
      </c>
      <c r="AJ591" s="94">
        <v>0.008442218441642035</v>
      </c>
      <c r="AK591" s="94">
        <v>0.006574141709276845</v>
      </c>
      <c r="AL591" s="79"/>
      <c r="AM591" s="2" t="s">
        <v>4000</v>
      </c>
    </row>
    <row r="592">
      <c r="A592" s="54">
        <v>46073.0</v>
      </c>
      <c r="B592" s="54">
        <v>46074.0</v>
      </c>
      <c r="C592" s="2" t="s">
        <v>145</v>
      </c>
      <c r="D592" s="2" t="s">
        <v>146</v>
      </c>
      <c r="E592" s="2" t="s">
        <v>288</v>
      </c>
      <c r="F592" s="53">
        <v>0.0</v>
      </c>
      <c r="G592" s="53">
        <v>0.0</v>
      </c>
      <c r="H592" s="53">
        <v>0.04</v>
      </c>
      <c r="I592" s="53">
        <v>0.02702702702702703</v>
      </c>
      <c r="J592" s="53">
        <v>0.0143586283873525</v>
      </c>
      <c r="K592" s="2" t="s">
        <v>3531</v>
      </c>
      <c r="L592" s="53">
        <v>0.0</v>
      </c>
      <c r="M592" s="2" t="s">
        <v>3369</v>
      </c>
      <c r="N592" s="2" t="s">
        <v>3360</v>
      </c>
      <c r="O592" s="55"/>
      <c r="AB592" s="2" t="s">
        <v>164</v>
      </c>
      <c r="AC592" s="2" t="s">
        <v>3361</v>
      </c>
      <c r="AD592" s="2" t="s">
        <v>3362</v>
      </c>
      <c r="AE592" s="2" t="s">
        <v>3363</v>
      </c>
      <c r="AF592" s="93"/>
      <c r="AG592" s="2" t="s">
        <v>3364</v>
      </c>
      <c r="AH592" s="2" t="s">
        <v>3365</v>
      </c>
      <c r="AI592" s="2">
        <v>0.0</v>
      </c>
      <c r="AJ592" s="94">
        <v>2.0617020916608507E-4</v>
      </c>
      <c r="AK592" s="94">
        <v>7.304601899196495E-4</v>
      </c>
      <c r="AL592" s="79"/>
      <c r="AM592" s="2" t="s">
        <v>4001</v>
      </c>
    </row>
    <row r="593">
      <c r="A593" s="54">
        <v>46073.0</v>
      </c>
      <c r="B593" s="54">
        <v>46074.0</v>
      </c>
      <c r="C593" s="2" t="s">
        <v>301</v>
      </c>
      <c r="D593" s="2" t="s">
        <v>146</v>
      </c>
      <c r="E593" s="2" t="s">
        <v>288</v>
      </c>
      <c r="F593" s="53">
        <v>0.0</v>
      </c>
      <c r="G593" s="53">
        <v>0.0</v>
      </c>
      <c r="H593" s="53">
        <v>0.0</v>
      </c>
      <c r="I593" s="53">
        <v>0.0</v>
      </c>
      <c r="J593" s="53">
        <v>0.03080829046661186</v>
      </c>
      <c r="K593" s="2" t="s">
        <v>303</v>
      </c>
      <c r="L593" s="53">
        <v>0.42857142857142855</v>
      </c>
      <c r="M593" s="2" t="s">
        <v>3440</v>
      </c>
      <c r="N593" s="2" t="s">
        <v>3360</v>
      </c>
      <c r="O593" s="55"/>
      <c r="AB593" s="2" t="s">
        <v>164</v>
      </c>
      <c r="AC593" s="2" t="s">
        <v>3361</v>
      </c>
      <c r="AD593" s="2" t="s">
        <v>3362</v>
      </c>
      <c r="AE593" s="2" t="s">
        <v>3363</v>
      </c>
      <c r="AF593" s="93"/>
      <c r="AG593" s="2" t="s">
        <v>3364</v>
      </c>
      <c r="AH593" s="2" t="s">
        <v>3365</v>
      </c>
      <c r="AI593" s="2">
        <v>0.0</v>
      </c>
      <c r="AJ593" s="94">
        <v>9.491507614751272E-4</v>
      </c>
      <c r="AK593" s="94">
        <v>0.0</v>
      </c>
      <c r="AL593" s="79"/>
      <c r="AM593" s="2" t="s">
        <v>4002</v>
      </c>
    </row>
    <row r="594">
      <c r="A594" s="54">
        <v>46074.0</v>
      </c>
      <c r="B594" s="54">
        <v>46075.0</v>
      </c>
      <c r="C594" s="2" t="s">
        <v>194</v>
      </c>
      <c r="D594" s="2" t="s">
        <v>146</v>
      </c>
      <c r="E594" s="2" t="s">
        <v>256</v>
      </c>
      <c r="F594" s="53">
        <v>0.0</v>
      </c>
      <c r="G594" s="53">
        <v>0.0</v>
      </c>
      <c r="H594" s="53">
        <v>0.0</v>
      </c>
      <c r="I594" s="53">
        <v>0.0</v>
      </c>
      <c r="J594" s="53">
        <v>0.041034792693622646</v>
      </c>
      <c r="K594" s="2" t="s">
        <v>208</v>
      </c>
      <c r="L594" s="53">
        <v>0.5</v>
      </c>
      <c r="M594" s="2" t="s">
        <v>3926</v>
      </c>
      <c r="N594" s="2" t="s">
        <v>3360</v>
      </c>
      <c r="O594" s="55"/>
      <c r="AB594" s="2" t="s">
        <v>164</v>
      </c>
      <c r="AC594" s="2" t="s">
        <v>3361</v>
      </c>
      <c r="AD594" s="2" t="s">
        <v>3362</v>
      </c>
      <c r="AE594" s="2" t="s">
        <v>3363</v>
      </c>
      <c r="AF594" s="93"/>
      <c r="AG594" s="2" t="s">
        <v>3364</v>
      </c>
      <c r="AH594" s="2" t="s">
        <v>3365</v>
      </c>
      <c r="AI594" s="2">
        <v>0.0</v>
      </c>
      <c r="AJ594" s="94">
        <v>0.0016838542114085864</v>
      </c>
      <c r="AK594" s="94">
        <v>0.0</v>
      </c>
      <c r="AL594" s="79"/>
      <c r="AM594" s="2" t="s">
        <v>4003</v>
      </c>
    </row>
    <row r="595">
      <c r="A595" s="54">
        <v>46074.0</v>
      </c>
      <c r="B595" s="54">
        <v>46075.0</v>
      </c>
      <c r="C595" s="2" t="s">
        <v>229</v>
      </c>
      <c r="D595" s="2" t="s">
        <v>146</v>
      </c>
      <c r="E595" s="2" t="s">
        <v>256</v>
      </c>
      <c r="F595" s="53">
        <v>0.0</v>
      </c>
      <c r="G595" s="53">
        <v>0.0</v>
      </c>
      <c r="H595" s="53">
        <v>0.0</v>
      </c>
      <c r="I595" s="53">
        <v>0.0</v>
      </c>
      <c r="J595" s="53">
        <v>0.0383402876235921</v>
      </c>
      <c r="K595" s="2" t="s">
        <v>303</v>
      </c>
      <c r="L595" s="53">
        <v>0.5</v>
      </c>
      <c r="M595" s="2" t="s">
        <v>3941</v>
      </c>
      <c r="N595" s="2" t="s">
        <v>3360</v>
      </c>
      <c r="O595" s="55"/>
      <c r="AB595" s="2" t="s">
        <v>164</v>
      </c>
      <c r="AC595" s="2" t="s">
        <v>3361</v>
      </c>
      <c r="AD595" s="2" t="s">
        <v>3362</v>
      </c>
      <c r="AE595" s="2" t="s">
        <v>3363</v>
      </c>
      <c r="AF595" s="93"/>
      <c r="AG595" s="2" t="s">
        <v>3364</v>
      </c>
      <c r="AH595" s="2" t="s">
        <v>3365</v>
      </c>
      <c r="AI595" s="2">
        <v>0.0</v>
      </c>
      <c r="AJ595" s="94">
        <v>0.0014699776550597698</v>
      </c>
      <c r="AK595" s="94">
        <v>0.0</v>
      </c>
      <c r="AL595" s="79"/>
      <c r="AM595" s="2" t="s">
        <v>4004</v>
      </c>
    </row>
    <row r="596">
      <c r="A596" s="54">
        <v>46074.0</v>
      </c>
      <c r="B596" s="54">
        <v>46075.0</v>
      </c>
      <c r="C596" s="2" t="s">
        <v>145</v>
      </c>
      <c r="D596" s="2" t="s">
        <v>146</v>
      </c>
      <c r="E596" s="2" t="s">
        <v>256</v>
      </c>
      <c r="F596" s="53">
        <v>0.0</v>
      </c>
      <c r="G596" s="53">
        <v>0.0</v>
      </c>
      <c r="H596" s="53">
        <v>0.0</v>
      </c>
      <c r="I596" s="53">
        <v>0.0</v>
      </c>
      <c r="J596" s="53">
        <v>0.005036754518442478</v>
      </c>
      <c r="K596" s="2" t="s">
        <v>3531</v>
      </c>
      <c r="L596" s="53">
        <v>0.0</v>
      </c>
      <c r="M596" s="2" t="s">
        <v>3369</v>
      </c>
      <c r="N596" s="2" t="s">
        <v>3360</v>
      </c>
      <c r="O596" s="55"/>
      <c r="AB596" s="2" t="s">
        <v>164</v>
      </c>
      <c r="AC596" s="2" t="s">
        <v>3361</v>
      </c>
      <c r="AD596" s="2" t="s">
        <v>3362</v>
      </c>
      <c r="AE596" s="2" t="s">
        <v>3363</v>
      </c>
      <c r="AF596" s="93"/>
      <c r="AG596" s="2" t="s">
        <v>3364</v>
      </c>
      <c r="AH596" s="2" t="s">
        <v>3365</v>
      </c>
      <c r="AI596" s="2">
        <v>0.0</v>
      </c>
      <c r="AJ596" s="94">
        <v>2.536889607905072E-5</v>
      </c>
      <c r="AK596" s="94">
        <v>0.0</v>
      </c>
      <c r="AL596" s="79"/>
      <c r="AM596" s="2" t="s">
        <v>4005</v>
      </c>
    </row>
    <row r="597">
      <c r="A597" s="54">
        <v>46074.0</v>
      </c>
      <c r="B597" s="54">
        <v>46075.0</v>
      </c>
      <c r="C597" s="2" t="s">
        <v>301</v>
      </c>
      <c r="D597" s="2" t="s">
        <v>146</v>
      </c>
      <c r="E597" s="2" t="s">
        <v>256</v>
      </c>
      <c r="F597" s="53">
        <v>0.0</v>
      </c>
      <c r="G597" s="53">
        <v>0.0</v>
      </c>
      <c r="H597" s="53">
        <v>0.04</v>
      </c>
      <c r="I597" s="53">
        <v>0.02631578947368421</v>
      </c>
      <c r="J597" s="53">
        <v>0.03925511197475698</v>
      </c>
      <c r="K597" s="2" t="s">
        <v>303</v>
      </c>
      <c r="L597" s="53">
        <v>0.42857142857142855</v>
      </c>
      <c r="M597" s="2" t="s">
        <v>3440</v>
      </c>
      <c r="N597" s="2" t="s">
        <v>3360</v>
      </c>
      <c r="O597" s="55"/>
      <c r="AB597" s="2" t="s">
        <v>164</v>
      </c>
      <c r="AC597" s="2" t="s">
        <v>3361</v>
      </c>
      <c r="AD597" s="2" t="s">
        <v>3362</v>
      </c>
      <c r="AE597" s="2" t="s">
        <v>3363</v>
      </c>
      <c r="AF597" s="93"/>
      <c r="AG597" s="2" t="s">
        <v>3364</v>
      </c>
      <c r="AH597" s="2" t="s">
        <v>3365</v>
      </c>
      <c r="AI597" s="2">
        <v>0.0</v>
      </c>
      <c r="AJ597" s="94">
        <v>0.0015409638161507087</v>
      </c>
      <c r="AK597" s="94">
        <v>6.925207756232686E-4</v>
      </c>
      <c r="AL597" s="79"/>
      <c r="AM597" s="2" t="s">
        <v>4006</v>
      </c>
    </row>
    <row r="598">
      <c r="A598" s="54">
        <v>46075.0</v>
      </c>
      <c r="B598" s="54">
        <v>46076.0</v>
      </c>
      <c r="C598" s="2" t="s">
        <v>194</v>
      </c>
      <c r="D598" s="2" t="s">
        <v>146</v>
      </c>
      <c r="E598" s="2" t="s">
        <v>180</v>
      </c>
      <c r="F598" s="53">
        <v>0.0</v>
      </c>
      <c r="G598" s="53">
        <v>0.0</v>
      </c>
      <c r="H598" s="53">
        <v>0.0</v>
      </c>
      <c r="I598" s="53">
        <v>0.02631578947368421</v>
      </c>
      <c r="J598" s="53">
        <v>0.045491906120881165</v>
      </c>
      <c r="K598" s="2" t="s">
        <v>208</v>
      </c>
      <c r="L598" s="53">
        <v>0.5</v>
      </c>
      <c r="M598" s="2" t="s">
        <v>3926</v>
      </c>
      <c r="N598" s="2" t="s">
        <v>3360</v>
      </c>
      <c r="O598" s="55"/>
      <c r="AB598" s="2" t="s">
        <v>164</v>
      </c>
      <c r="AC598" s="2" t="s">
        <v>3361</v>
      </c>
      <c r="AD598" s="2" t="s">
        <v>3362</v>
      </c>
      <c r="AE598" s="2" t="s">
        <v>3363</v>
      </c>
      <c r="AF598" s="93"/>
      <c r="AG598" s="2" t="s">
        <v>3364</v>
      </c>
      <c r="AH598" s="2" t="s">
        <v>3365</v>
      </c>
      <c r="AI598" s="2">
        <v>0.0</v>
      </c>
      <c r="AJ598" s="94">
        <v>0.002069513522511065</v>
      </c>
      <c r="AK598" s="94">
        <v>6.925207756232686E-4</v>
      </c>
      <c r="AL598" s="79"/>
      <c r="AM598" s="2" t="s">
        <v>4007</v>
      </c>
    </row>
    <row r="599">
      <c r="A599" s="54">
        <v>46075.0</v>
      </c>
      <c r="B599" s="54">
        <v>46076.0</v>
      </c>
      <c r="C599" s="2" t="s">
        <v>229</v>
      </c>
      <c r="D599" s="2" t="s">
        <v>146</v>
      </c>
      <c r="E599" s="2" t="s">
        <v>180</v>
      </c>
      <c r="F599" s="53">
        <v>0.0</v>
      </c>
      <c r="G599" s="53">
        <v>0.0</v>
      </c>
      <c r="H599" s="53">
        <v>0.04</v>
      </c>
      <c r="I599" s="53">
        <v>0.07894736842105263</v>
      </c>
      <c r="J599" s="53">
        <v>0.06053277219040449</v>
      </c>
      <c r="K599" s="2" t="s">
        <v>303</v>
      </c>
      <c r="L599" s="53">
        <v>0.5</v>
      </c>
      <c r="M599" s="2" t="s">
        <v>3941</v>
      </c>
      <c r="N599" s="2" t="s">
        <v>3360</v>
      </c>
      <c r="O599" s="55"/>
      <c r="AB599" s="2" t="s">
        <v>153</v>
      </c>
      <c r="AC599" s="2" t="s">
        <v>3633</v>
      </c>
      <c r="AD599" s="2" t="s">
        <v>3362</v>
      </c>
      <c r="AE599" s="2" t="s">
        <v>3363</v>
      </c>
      <c r="AF599" s="93"/>
      <c r="AG599" s="2" t="s">
        <v>3364</v>
      </c>
      <c r="AH599" s="2" t="s">
        <v>3365</v>
      </c>
      <c r="AI599" s="2">
        <v>1.0</v>
      </c>
      <c r="AJ599" s="94">
        <v>0.8825986721282464</v>
      </c>
      <c r="AK599" s="94">
        <v>0.8483379501385041</v>
      </c>
      <c r="AL599" s="79"/>
      <c r="AM599" s="2" t="s">
        <v>4008</v>
      </c>
    </row>
    <row r="600">
      <c r="A600" s="54">
        <v>46075.0</v>
      </c>
      <c r="B600" s="54">
        <v>46076.0</v>
      </c>
      <c r="C600" s="2" t="s">
        <v>145</v>
      </c>
      <c r="D600" s="2" t="s">
        <v>146</v>
      </c>
      <c r="E600" s="2" t="s">
        <v>180</v>
      </c>
      <c r="F600" s="53">
        <v>0.0</v>
      </c>
      <c r="G600" s="53">
        <v>0.08333333333333333</v>
      </c>
      <c r="H600" s="53">
        <v>0.04</v>
      </c>
      <c r="I600" s="53">
        <v>0.02631578947368421</v>
      </c>
      <c r="J600" s="53">
        <v>0.02164137391500808</v>
      </c>
      <c r="K600" s="2" t="s">
        <v>3531</v>
      </c>
      <c r="L600" s="53">
        <v>0.0</v>
      </c>
      <c r="M600" s="2" t="s">
        <v>3369</v>
      </c>
      <c r="N600" s="2" t="s">
        <v>3360</v>
      </c>
      <c r="O600" s="55"/>
      <c r="AB600" s="2" t="s">
        <v>164</v>
      </c>
      <c r="AC600" s="2" t="s">
        <v>3361</v>
      </c>
      <c r="AD600" s="2" t="s">
        <v>3362</v>
      </c>
      <c r="AE600" s="2" t="s">
        <v>3363</v>
      </c>
      <c r="AF600" s="93"/>
      <c r="AG600" s="2" t="s">
        <v>3364</v>
      </c>
      <c r="AH600" s="2" t="s">
        <v>3365</v>
      </c>
      <c r="AI600" s="2">
        <v>0.0</v>
      </c>
      <c r="AJ600" s="94">
        <v>4.6834906492919224E-4</v>
      </c>
      <c r="AK600" s="94">
        <v>6.925207756232686E-4</v>
      </c>
      <c r="AL600" s="79"/>
      <c r="AM600" s="2" t="s">
        <v>4009</v>
      </c>
    </row>
    <row r="601">
      <c r="A601" s="54">
        <v>46075.0</v>
      </c>
      <c r="B601" s="54">
        <v>46076.0</v>
      </c>
      <c r="C601" s="2" t="s">
        <v>301</v>
      </c>
      <c r="D601" s="2" t="s">
        <v>146</v>
      </c>
      <c r="E601" s="2" t="s">
        <v>180</v>
      </c>
      <c r="F601" s="53">
        <v>0.125</v>
      </c>
      <c r="G601" s="53">
        <v>0.08333333333333333</v>
      </c>
      <c r="H601" s="53">
        <v>0.04</v>
      </c>
      <c r="I601" s="53">
        <v>0.02631578947368421</v>
      </c>
      <c r="J601" s="53">
        <v>0.06039379817090565</v>
      </c>
      <c r="K601" s="2" t="s">
        <v>303</v>
      </c>
      <c r="L601" s="53">
        <v>0.42857142857142855</v>
      </c>
      <c r="M601" s="2" t="s">
        <v>3440</v>
      </c>
      <c r="N601" s="2" t="s">
        <v>3360</v>
      </c>
      <c r="O601" s="55"/>
      <c r="AB601" s="2" t="s">
        <v>164</v>
      </c>
      <c r="AC601" s="2" t="s">
        <v>3361</v>
      </c>
      <c r="AD601" s="2" t="s">
        <v>3362</v>
      </c>
      <c r="AE601" s="2" t="s">
        <v>3363</v>
      </c>
      <c r="AF601" s="93"/>
      <c r="AG601" s="2" t="s">
        <v>3364</v>
      </c>
      <c r="AH601" s="2" t="s">
        <v>3365</v>
      </c>
      <c r="AI601" s="2">
        <v>0.0</v>
      </c>
      <c r="AJ601" s="94">
        <v>0.0036474108575080865</v>
      </c>
      <c r="AK601" s="94">
        <v>6.925207756232686E-4</v>
      </c>
      <c r="AL601" s="79"/>
      <c r="AM601" s="2" t="s">
        <v>4010</v>
      </c>
    </row>
    <row r="602">
      <c r="A602" s="54">
        <v>46076.0</v>
      </c>
      <c r="B602" s="54">
        <v>46077.0</v>
      </c>
      <c r="C602" s="2" t="s">
        <v>194</v>
      </c>
      <c r="D602" s="2" t="s">
        <v>146</v>
      </c>
      <c r="E602" s="2" t="s">
        <v>208</v>
      </c>
      <c r="F602" s="53">
        <v>0.375</v>
      </c>
      <c r="G602" s="53">
        <v>0.25</v>
      </c>
      <c r="H602" s="53">
        <v>0.16</v>
      </c>
      <c r="I602" s="53">
        <v>0.15789473684210525</v>
      </c>
      <c r="J602" s="53">
        <v>0.13931778785081078</v>
      </c>
      <c r="K602" s="2" t="s">
        <v>208</v>
      </c>
      <c r="L602" s="53">
        <v>0.5</v>
      </c>
      <c r="M602" s="2" t="s">
        <v>3926</v>
      </c>
      <c r="N602" s="2" t="s">
        <v>3360</v>
      </c>
      <c r="O602" s="55"/>
      <c r="AB602" s="2" t="s">
        <v>164</v>
      </c>
      <c r="AC602" s="2" t="s">
        <v>3361</v>
      </c>
      <c r="AD602" s="2" t="s">
        <v>3362</v>
      </c>
      <c r="AE602" s="2" t="s">
        <v>3363</v>
      </c>
      <c r="AF602" s="93"/>
      <c r="AG602" s="2" t="s">
        <v>3364</v>
      </c>
      <c r="AH602" s="2" t="s">
        <v>3365</v>
      </c>
      <c r="AI602" s="2">
        <v>0.0</v>
      </c>
      <c r="AJ602" s="94">
        <v>0.01940944601164352</v>
      </c>
      <c r="AK602" s="94">
        <v>0.02493074792243767</v>
      </c>
      <c r="AL602" s="79"/>
      <c r="AM602" s="2" t="s">
        <v>4011</v>
      </c>
    </row>
    <row r="603">
      <c r="A603" s="54">
        <v>46076.0</v>
      </c>
      <c r="B603" s="54">
        <v>46077.0</v>
      </c>
      <c r="C603" s="2" t="s">
        <v>229</v>
      </c>
      <c r="D603" s="2" t="s">
        <v>146</v>
      </c>
      <c r="E603" s="2" t="s">
        <v>208</v>
      </c>
      <c r="F603" s="53">
        <v>0.125</v>
      </c>
      <c r="G603" s="53">
        <v>0.08333333333333333</v>
      </c>
      <c r="H603" s="53">
        <v>0.08</v>
      </c>
      <c r="I603" s="53">
        <v>0.13157894736842105</v>
      </c>
      <c r="J603" s="53">
        <v>0.09132183505561682</v>
      </c>
      <c r="K603" s="2" t="s">
        <v>303</v>
      </c>
      <c r="L603" s="53">
        <v>0.4</v>
      </c>
      <c r="M603" s="2" t="s">
        <v>3941</v>
      </c>
      <c r="N603" s="2" t="s">
        <v>3360</v>
      </c>
      <c r="O603" s="55"/>
      <c r="AB603" s="2" t="s">
        <v>164</v>
      </c>
      <c r="AC603" s="2" t="s">
        <v>3361</v>
      </c>
      <c r="AD603" s="2" t="s">
        <v>3362</v>
      </c>
      <c r="AE603" s="2" t="s">
        <v>3363</v>
      </c>
      <c r="AF603" s="93"/>
      <c r="AG603" s="2" t="s">
        <v>3364</v>
      </c>
      <c r="AH603" s="2" t="s">
        <v>3365</v>
      </c>
      <c r="AI603" s="2">
        <v>0.0</v>
      </c>
      <c r="AJ603" s="94">
        <v>0.008339677557925286</v>
      </c>
      <c r="AK603" s="94">
        <v>0.017313019390581715</v>
      </c>
      <c r="AL603" s="79"/>
      <c r="AM603" s="2" t="s">
        <v>4012</v>
      </c>
    </row>
    <row r="604">
      <c r="A604" s="54">
        <v>46076.0</v>
      </c>
      <c r="B604" s="54">
        <v>46077.0</v>
      </c>
      <c r="C604" s="2" t="s">
        <v>145</v>
      </c>
      <c r="D604" s="2" t="s">
        <v>146</v>
      </c>
      <c r="E604" s="2" t="s">
        <v>208</v>
      </c>
      <c r="F604" s="53">
        <v>0.0</v>
      </c>
      <c r="G604" s="53">
        <v>0.0</v>
      </c>
      <c r="H604" s="53">
        <v>0.0</v>
      </c>
      <c r="I604" s="53">
        <v>0.02631578947368421</v>
      </c>
      <c r="J604" s="53">
        <v>0.009766687084804234</v>
      </c>
      <c r="K604" s="2" t="s">
        <v>3531</v>
      </c>
      <c r="L604" s="53">
        <v>0.0</v>
      </c>
      <c r="M604" s="2" t="s">
        <v>3369</v>
      </c>
      <c r="N604" s="2" t="s">
        <v>3360</v>
      </c>
      <c r="O604" s="55"/>
      <c r="AB604" s="2" t="s">
        <v>164</v>
      </c>
      <c r="AC604" s="2" t="s">
        <v>3361</v>
      </c>
      <c r="AD604" s="2" t="s">
        <v>3362</v>
      </c>
      <c r="AE604" s="2" t="s">
        <v>3363</v>
      </c>
      <c r="AF604" s="93"/>
      <c r="AG604" s="2" t="s">
        <v>3364</v>
      </c>
      <c r="AH604" s="2" t="s">
        <v>3365</v>
      </c>
      <c r="AI604" s="2">
        <v>0.0</v>
      </c>
      <c r="AJ604" s="94">
        <v>9.538817661248183E-5</v>
      </c>
      <c r="AK604" s="94">
        <v>6.925207756232686E-4</v>
      </c>
      <c r="AL604" s="79"/>
      <c r="AM604" s="2" t="s">
        <v>4013</v>
      </c>
    </row>
    <row r="605">
      <c r="A605" s="54">
        <v>46076.0</v>
      </c>
      <c r="B605" s="54">
        <v>46077.0</v>
      </c>
      <c r="C605" s="2" t="s">
        <v>301</v>
      </c>
      <c r="D605" s="2" t="s">
        <v>146</v>
      </c>
      <c r="E605" s="2" t="s">
        <v>208</v>
      </c>
      <c r="F605" s="53">
        <v>0.125</v>
      </c>
      <c r="G605" s="53">
        <v>0.08333333333333333</v>
      </c>
      <c r="H605" s="53">
        <v>0.04</v>
      </c>
      <c r="I605" s="53">
        <v>0.02631578947368421</v>
      </c>
      <c r="J605" s="53">
        <v>0.06012781402103003</v>
      </c>
      <c r="K605" s="2" t="s">
        <v>303</v>
      </c>
      <c r="L605" s="53">
        <v>0.42857142857142855</v>
      </c>
      <c r="M605" s="2" t="s">
        <v>3440</v>
      </c>
      <c r="N605" s="2" t="s">
        <v>3360</v>
      </c>
      <c r="O605" s="55"/>
      <c r="AB605" s="2" t="s">
        <v>164</v>
      </c>
      <c r="AC605" s="2" t="s">
        <v>3361</v>
      </c>
      <c r="AD605" s="2" t="s">
        <v>3362</v>
      </c>
      <c r="AE605" s="2" t="s">
        <v>3363</v>
      </c>
      <c r="AF605" s="93"/>
      <c r="AG605" s="2" t="s">
        <v>3364</v>
      </c>
      <c r="AH605" s="2" t="s">
        <v>3365</v>
      </c>
      <c r="AI605" s="2">
        <v>0.0</v>
      </c>
      <c r="AJ605" s="94">
        <v>0.003615354018947575</v>
      </c>
      <c r="AK605" s="94">
        <v>6.925207756232686E-4</v>
      </c>
      <c r="AL605" s="79"/>
      <c r="AM605" s="2" t="s">
        <v>4014</v>
      </c>
    </row>
    <row r="606">
      <c r="A606" s="54">
        <v>46077.0</v>
      </c>
      <c r="B606" s="54">
        <v>46078.0</v>
      </c>
      <c r="C606" s="2" t="s">
        <v>194</v>
      </c>
      <c r="D606" s="2" t="s">
        <v>146</v>
      </c>
      <c r="E606" s="2" t="s">
        <v>303</v>
      </c>
      <c r="F606" s="53">
        <v>0.0</v>
      </c>
      <c r="G606" s="53">
        <v>0.0</v>
      </c>
      <c r="H606" s="53">
        <v>0.04</v>
      </c>
      <c r="I606" s="53">
        <v>0.02631578947368421</v>
      </c>
      <c r="J606" s="53">
        <v>0.05201022359463879</v>
      </c>
      <c r="K606" s="2" t="s">
        <v>208</v>
      </c>
      <c r="L606" s="53">
        <v>0.5</v>
      </c>
      <c r="M606" s="2" t="s">
        <v>3926</v>
      </c>
      <c r="N606" s="2" t="s">
        <v>3360</v>
      </c>
      <c r="O606" s="55"/>
      <c r="AB606" s="2" t="s">
        <v>164</v>
      </c>
      <c r="AC606" s="2" t="s">
        <v>3361</v>
      </c>
      <c r="AD606" s="2" t="s">
        <v>3362</v>
      </c>
      <c r="AE606" s="2" t="s">
        <v>3363</v>
      </c>
      <c r="AF606" s="93"/>
      <c r="AG606" s="2" t="s">
        <v>3364</v>
      </c>
      <c r="AH606" s="2" t="s">
        <v>3365</v>
      </c>
      <c r="AI606" s="2">
        <v>0.0</v>
      </c>
      <c r="AJ606" s="94">
        <v>0.0027050633583643215</v>
      </c>
      <c r="AK606" s="94">
        <v>6.925207756232686E-4</v>
      </c>
      <c r="AL606" s="79"/>
      <c r="AM606" s="2" t="s">
        <v>4015</v>
      </c>
    </row>
    <row r="607">
      <c r="A607" s="54">
        <v>46077.0</v>
      </c>
      <c r="B607" s="54">
        <v>46078.0</v>
      </c>
      <c r="C607" s="2" t="s">
        <v>229</v>
      </c>
      <c r="D607" s="2" t="s">
        <v>146</v>
      </c>
      <c r="E607" s="2" t="s">
        <v>303</v>
      </c>
      <c r="F607" s="53">
        <v>0.25</v>
      </c>
      <c r="G607" s="53">
        <v>0.16666666666666666</v>
      </c>
      <c r="H607" s="53">
        <v>0.12</v>
      </c>
      <c r="I607" s="53">
        <v>0.10526315789473684</v>
      </c>
      <c r="J607" s="53">
        <v>0.11211866666582282</v>
      </c>
      <c r="K607" s="2" t="s">
        <v>303</v>
      </c>
      <c r="L607" s="53">
        <v>0.5</v>
      </c>
      <c r="M607" s="2" t="s">
        <v>3941</v>
      </c>
      <c r="N607" s="2" t="s">
        <v>3360</v>
      </c>
      <c r="O607" s="55"/>
      <c r="AB607" s="2" t="s">
        <v>153</v>
      </c>
      <c r="AC607" s="2" t="s">
        <v>3633</v>
      </c>
      <c r="AD607" s="2" t="s">
        <v>3362</v>
      </c>
      <c r="AE607" s="2" t="s">
        <v>3363</v>
      </c>
      <c r="AF607" s="93"/>
      <c r="AG607" s="2" t="s">
        <v>3364</v>
      </c>
      <c r="AH607" s="2" t="s">
        <v>3365</v>
      </c>
      <c r="AI607" s="2">
        <v>1.0</v>
      </c>
      <c r="AJ607" s="94">
        <v>0.7883332620832763</v>
      </c>
      <c r="AK607" s="94">
        <v>0.8005540166204986</v>
      </c>
      <c r="AL607" s="79"/>
      <c r="AM607" s="2" t="s">
        <v>4016</v>
      </c>
    </row>
    <row r="608">
      <c r="A608" s="54">
        <v>46077.0</v>
      </c>
      <c r="B608" s="54">
        <v>46078.0</v>
      </c>
      <c r="C608" s="2" t="s">
        <v>145</v>
      </c>
      <c r="D608" s="2" t="s">
        <v>146</v>
      </c>
      <c r="E608" s="2" t="s">
        <v>303</v>
      </c>
      <c r="F608" s="53">
        <v>0.0</v>
      </c>
      <c r="G608" s="53">
        <v>0.0</v>
      </c>
      <c r="H608" s="53">
        <v>0.0</v>
      </c>
      <c r="I608" s="53">
        <v>0.0</v>
      </c>
      <c r="J608" s="53">
        <v>0.004905135282094804</v>
      </c>
      <c r="K608" s="2" t="s">
        <v>3531</v>
      </c>
      <c r="L608" s="53">
        <v>0.0</v>
      </c>
      <c r="M608" s="2" t="s">
        <v>3369</v>
      </c>
      <c r="N608" s="2" t="s">
        <v>3360</v>
      </c>
      <c r="O608" s="55"/>
      <c r="AB608" s="2" t="s">
        <v>164</v>
      </c>
      <c r="AC608" s="2" t="s">
        <v>3361</v>
      </c>
      <c r="AD608" s="2" t="s">
        <v>3362</v>
      </c>
      <c r="AE608" s="2" t="s">
        <v>3363</v>
      </c>
      <c r="AF608" s="93"/>
      <c r="AG608" s="2" t="s">
        <v>3364</v>
      </c>
      <c r="AH608" s="2" t="s">
        <v>3365</v>
      </c>
      <c r="AI608" s="2">
        <v>0.0</v>
      </c>
      <c r="AJ608" s="94">
        <v>2.406035213565127E-5</v>
      </c>
      <c r="AK608" s="94">
        <v>0.0</v>
      </c>
      <c r="AL608" s="79"/>
      <c r="AM608" s="2" t="s">
        <v>4017</v>
      </c>
    </row>
    <row r="609">
      <c r="A609" s="54">
        <v>46077.0</v>
      </c>
      <c r="B609" s="54">
        <v>46078.0</v>
      </c>
      <c r="C609" s="2" t="s">
        <v>301</v>
      </c>
      <c r="D609" s="2" t="s">
        <v>146</v>
      </c>
      <c r="E609" s="2" t="s">
        <v>303</v>
      </c>
      <c r="F609" s="53">
        <v>0.375</v>
      </c>
      <c r="G609" s="53">
        <v>0.3333333333333333</v>
      </c>
      <c r="H609" s="53">
        <v>0.16</v>
      </c>
      <c r="I609" s="53">
        <v>0.13157894736842105</v>
      </c>
      <c r="J609" s="53">
        <v>0.12900663103046364</v>
      </c>
      <c r="K609" s="2" t="s">
        <v>303</v>
      </c>
      <c r="L609" s="53">
        <v>0.42857142857142855</v>
      </c>
      <c r="M609" s="2" t="s">
        <v>3440</v>
      </c>
      <c r="N609" s="2" t="s">
        <v>3360</v>
      </c>
      <c r="O609" s="55"/>
      <c r="AB609" s="2" t="s">
        <v>164</v>
      </c>
      <c r="AC609" s="2" t="s">
        <v>3361</v>
      </c>
      <c r="AD609" s="2" t="s">
        <v>3362</v>
      </c>
      <c r="AE609" s="2" t="s">
        <v>3363</v>
      </c>
      <c r="AF609" s="93"/>
      <c r="AG609" s="2" t="s">
        <v>3364</v>
      </c>
      <c r="AH609" s="2" t="s">
        <v>3365</v>
      </c>
      <c r="AI609" s="2">
        <v>0.0</v>
      </c>
      <c r="AJ609" s="94">
        <v>0.016642710849830183</v>
      </c>
      <c r="AK609" s="94">
        <v>0.017313019390581715</v>
      </c>
      <c r="AL609" s="79"/>
      <c r="AM609" s="2" t="s">
        <v>4018</v>
      </c>
    </row>
    <row r="610">
      <c r="A610" s="54">
        <v>46078.0</v>
      </c>
      <c r="B610" s="54">
        <v>46079.0</v>
      </c>
      <c r="C610" s="2" t="s">
        <v>194</v>
      </c>
      <c r="D610" s="2" t="s">
        <v>146</v>
      </c>
      <c r="E610" s="2" t="s">
        <v>148</v>
      </c>
      <c r="F610" s="53">
        <v>0.125</v>
      </c>
      <c r="G610" s="53">
        <v>0.08333333333333333</v>
      </c>
      <c r="H610" s="53">
        <v>0.04</v>
      </c>
      <c r="I610" s="53">
        <v>0.07894736842105263</v>
      </c>
      <c r="J610" s="53">
        <v>0.08135018702082425</v>
      </c>
      <c r="K610" s="2" t="s">
        <v>208</v>
      </c>
      <c r="L610" s="53">
        <v>0.5</v>
      </c>
      <c r="M610" s="2" t="s">
        <v>3926</v>
      </c>
      <c r="N610" s="2" t="s">
        <v>3360</v>
      </c>
      <c r="O610" s="55"/>
      <c r="AB610" s="2" t="s">
        <v>164</v>
      </c>
      <c r="AC610" s="2" t="s">
        <v>3361</v>
      </c>
      <c r="AD610" s="2" t="s">
        <v>3362</v>
      </c>
      <c r="AE610" s="2" t="s">
        <v>3363</v>
      </c>
      <c r="AF610" s="93"/>
      <c r="AG610" s="2" t="s">
        <v>3364</v>
      </c>
      <c r="AH610" s="2" t="s">
        <v>3365</v>
      </c>
      <c r="AI610" s="2">
        <v>0.0</v>
      </c>
      <c r="AJ610" s="94">
        <v>0.006617852928323082</v>
      </c>
      <c r="AK610" s="94">
        <v>0.006232686980609418</v>
      </c>
      <c r="AL610" s="79"/>
      <c r="AM610" s="2" t="s">
        <v>4019</v>
      </c>
    </row>
    <row r="611">
      <c r="A611" s="54">
        <v>46078.0</v>
      </c>
      <c r="B611" s="54">
        <v>46079.0</v>
      </c>
      <c r="C611" s="2" t="s">
        <v>229</v>
      </c>
      <c r="D611" s="2" t="s">
        <v>146</v>
      </c>
      <c r="E611" s="2" t="s">
        <v>148</v>
      </c>
      <c r="F611" s="53">
        <v>0.125</v>
      </c>
      <c r="G611" s="53">
        <v>0.08333333333333333</v>
      </c>
      <c r="H611" s="53">
        <v>0.08</v>
      </c>
      <c r="I611" s="53">
        <v>0.05263157894736842</v>
      </c>
      <c r="J611" s="53">
        <v>0.08449455207291215</v>
      </c>
      <c r="K611" s="2" t="s">
        <v>303</v>
      </c>
      <c r="L611" s="53">
        <v>0.6</v>
      </c>
      <c r="M611" s="2" t="s">
        <v>3941</v>
      </c>
      <c r="N611" s="2" t="s">
        <v>3360</v>
      </c>
      <c r="O611" s="55"/>
      <c r="AB611" s="2" t="s">
        <v>164</v>
      </c>
      <c r="AC611" s="2" t="s">
        <v>3361</v>
      </c>
      <c r="AD611" s="2" t="s">
        <v>3362</v>
      </c>
      <c r="AE611" s="2" t="s">
        <v>3363</v>
      </c>
      <c r="AF611" s="93"/>
      <c r="AG611" s="2" t="s">
        <v>3364</v>
      </c>
      <c r="AH611" s="2" t="s">
        <v>3365</v>
      </c>
      <c r="AI611" s="2">
        <v>0.0</v>
      </c>
      <c r="AJ611" s="94">
        <v>0.007139329330002063</v>
      </c>
      <c r="AK611" s="94">
        <v>0.0027700831024930744</v>
      </c>
      <c r="AL611" s="79"/>
      <c r="AM611" s="2" t="s">
        <v>4020</v>
      </c>
    </row>
    <row r="612">
      <c r="A612" s="54">
        <v>46078.0</v>
      </c>
      <c r="B612" s="54">
        <v>46079.0</v>
      </c>
      <c r="C612" s="2" t="s">
        <v>145</v>
      </c>
      <c r="D612" s="2" t="s">
        <v>146</v>
      </c>
      <c r="E612" s="2" t="s">
        <v>148</v>
      </c>
      <c r="F612" s="53">
        <v>0.0</v>
      </c>
      <c r="G612" s="53">
        <v>0.0</v>
      </c>
      <c r="H612" s="53">
        <v>0.0</v>
      </c>
      <c r="I612" s="53">
        <v>0.0</v>
      </c>
      <c r="J612" s="53">
        <v>0.004862126754698502</v>
      </c>
      <c r="K612" s="2" t="s">
        <v>3531</v>
      </c>
      <c r="L612" s="53">
        <v>0.0</v>
      </c>
      <c r="M612" s="2" t="s">
        <v>3369</v>
      </c>
      <c r="N612" s="2" t="s">
        <v>3360</v>
      </c>
      <c r="O612" s="55"/>
      <c r="AB612" s="2" t="s">
        <v>164</v>
      </c>
      <c r="AC612" s="2" t="s">
        <v>3361</v>
      </c>
      <c r="AD612" s="2" t="s">
        <v>3362</v>
      </c>
      <c r="AE612" s="2" t="s">
        <v>3363</v>
      </c>
      <c r="AF612" s="93"/>
      <c r="AG612" s="2" t="s">
        <v>3364</v>
      </c>
      <c r="AH612" s="2" t="s">
        <v>3365</v>
      </c>
      <c r="AI612" s="2">
        <v>0.0</v>
      </c>
      <c r="AJ612" s="94">
        <v>2.364027657875499E-5</v>
      </c>
      <c r="AK612" s="94">
        <v>0.0</v>
      </c>
      <c r="AL612" s="79"/>
      <c r="AM612" s="2" t="s">
        <v>4021</v>
      </c>
    </row>
    <row r="613">
      <c r="A613" s="54">
        <v>46078.0</v>
      </c>
      <c r="B613" s="54">
        <v>46079.0</v>
      </c>
      <c r="C613" s="2" t="s">
        <v>301</v>
      </c>
      <c r="D613" s="2" t="s">
        <v>146</v>
      </c>
      <c r="E613" s="2" t="s">
        <v>148</v>
      </c>
      <c r="F613" s="53">
        <v>0.25</v>
      </c>
      <c r="G613" s="53">
        <v>0.16666666666666666</v>
      </c>
      <c r="H613" s="53">
        <v>0.08</v>
      </c>
      <c r="I613" s="53">
        <v>0.05263157894736842</v>
      </c>
      <c r="J613" s="53">
        <v>0.07555983884922801</v>
      </c>
      <c r="K613" s="2" t="s">
        <v>303</v>
      </c>
      <c r="L613" s="53">
        <v>0.42857142857142855</v>
      </c>
      <c r="M613" s="2" t="s">
        <v>3440</v>
      </c>
      <c r="N613" s="2" t="s">
        <v>3360</v>
      </c>
      <c r="O613" s="55"/>
      <c r="AB613" s="2" t="s">
        <v>164</v>
      </c>
      <c r="AC613" s="2" t="s">
        <v>3361</v>
      </c>
      <c r="AD613" s="2" t="s">
        <v>3362</v>
      </c>
      <c r="AE613" s="2" t="s">
        <v>3363</v>
      </c>
      <c r="AF613" s="93"/>
      <c r="AG613" s="2" t="s">
        <v>3364</v>
      </c>
      <c r="AH613" s="2" t="s">
        <v>3365</v>
      </c>
      <c r="AI613" s="2">
        <v>0.0</v>
      </c>
      <c r="AJ613" s="94">
        <v>0.0057092892469213065</v>
      </c>
      <c r="AK613" s="94">
        <v>0.0027700831024930744</v>
      </c>
      <c r="AL613" s="79"/>
      <c r="AM613" s="2" t="s">
        <v>4022</v>
      </c>
    </row>
    <row r="614">
      <c r="A614" s="54">
        <v>46079.0</v>
      </c>
      <c r="B614" s="54">
        <v>46080.0</v>
      </c>
      <c r="C614" s="2" t="s">
        <v>194</v>
      </c>
      <c r="D614" s="2" t="s">
        <v>146</v>
      </c>
      <c r="E614" s="2" t="s">
        <v>196</v>
      </c>
      <c r="F614" s="53">
        <v>0.125</v>
      </c>
      <c r="G614" s="53">
        <v>0.08333333333333333</v>
      </c>
      <c r="H614" s="53">
        <v>0.12</v>
      </c>
      <c r="I614" s="53">
        <v>0.13157894736842105</v>
      </c>
      <c r="J614" s="53">
        <v>0.09522760529035923</v>
      </c>
      <c r="K614" s="2" t="s">
        <v>208</v>
      </c>
      <c r="L614" s="53">
        <v>0.5</v>
      </c>
      <c r="M614" s="2" t="s">
        <v>3926</v>
      </c>
      <c r="N614" s="2" t="s">
        <v>3360</v>
      </c>
      <c r="O614" s="55"/>
      <c r="AB614" s="2" t="s">
        <v>164</v>
      </c>
      <c r="AC614" s="2" t="s">
        <v>3361</v>
      </c>
      <c r="AD614" s="2" t="s">
        <v>3362</v>
      </c>
      <c r="AE614" s="2" t="s">
        <v>3363</v>
      </c>
      <c r="AF614" s="93"/>
      <c r="AG614" s="2" t="s">
        <v>3364</v>
      </c>
      <c r="AH614" s="2" t="s">
        <v>3365</v>
      </c>
      <c r="AI614" s="2">
        <v>0.0</v>
      </c>
      <c r="AJ614" s="94">
        <v>0.009068296809336454</v>
      </c>
      <c r="AK614" s="94">
        <v>0.017313019390581715</v>
      </c>
      <c r="AL614" s="79"/>
      <c r="AM614" s="2" t="s">
        <v>4023</v>
      </c>
    </row>
    <row r="615">
      <c r="A615" s="54">
        <v>46079.0</v>
      </c>
      <c r="B615" s="54">
        <v>46080.0</v>
      </c>
      <c r="C615" s="2" t="s">
        <v>229</v>
      </c>
      <c r="D615" s="2" t="s">
        <v>146</v>
      </c>
      <c r="E615" s="2" t="s">
        <v>196</v>
      </c>
      <c r="F615" s="53">
        <v>0.0</v>
      </c>
      <c r="G615" s="53">
        <v>0.16666666666666666</v>
      </c>
      <c r="H615" s="53">
        <v>0.08</v>
      </c>
      <c r="I615" s="53">
        <v>0.05263157894736842</v>
      </c>
      <c r="J615" s="53">
        <v>0.08142723784627959</v>
      </c>
      <c r="K615" s="2" t="s">
        <v>303</v>
      </c>
      <c r="L615" s="53">
        <v>0.6</v>
      </c>
      <c r="M615" s="2" t="s">
        <v>3941</v>
      </c>
      <c r="N615" s="2" t="s">
        <v>3360</v>
      </c>
      <c r="O615" s="55"/>
      <c r="AB615" s="2" t="s">
        <v>164</v>
      </c>
      <c r="AC615" s="2" t="s">
        <v>3361</v>
      </c>
      <c r="AD615" s="2" t="s">
        <v>3362</v>
      </c>
      <c r="AE615" s="2" t="s">
        <v>3363</v>
      </c>
      <c r="AF615" s="93"/>
      <c r="AG615" s="2" t="s">
        <v>3364</v>
      </c>
      <c r="AH615" s="2" t="s">
        <v>3365</v>
      </c>
      <c r="AI615" s="2">
        <v>0.0</v>
      </c>
      <c r="AJ615" s="94">
        <v>0.006630395063274587</v>
      </c>
      <c r="AK615" s="94">
        <v>0.0027700831024930744</v>
      </c>
      <c r="AL615" s="79"/>
      <c r="AM615" s="2" t="s">
        <v>4024</v>
      </c>
    </row>
    <row r="616">
      <c r="A616" s="54">
        <v>46079.0</v>
      </c>
      <c r="B616" s="54">
        <v>46080.0</v>
      </c>
      <c r="C616" s="2" t="s">
        <v>145</v>
      </c>
      <c r="D616" s="2" t="s">
        <v>146</v>
      </c>
      <c r="E616" s="2" t="s">
        <v>196</v>
      </c>
      <c r="F616" s="53">
        <v>0.0</v>
      </c>
      <c r="G616" s="53">
        <v>0.0</v>
      </c>
      <c r="H616" s="53">
        <v>0.0</v>
      </c>
      <c r="I616" s="53">
        <v>0.02631578947368421</v>
      </c>
      <c r="J616" s="53">
        <v>0.009904537293127251</v>
      </c>
      <c r="K616" s="2" t="s">
        <v>3531</v>
      </c>
      <c r="L616" s="53">
        <v>0.0</v>
      </c>
      <c r="M616" s="2" t="s">
        <v>3369</v>
      </c>
      <c r="N616" s="2" t="s">
        <v>3360</v>
      </c>
      <c r="O616" s="55"/>
      <c r="AB616" s="2" t="s">
        <v>164</v>
      </c>
      <c r="AC616" s="2" t="s">
        <v>3361</v>
      </c>
      <c r="AD616" s="2" t="s">
        <v>3362</v>
      </c>
      <c r="AE616" s="2" t="s">
        <v>3363</v>
      </c>
      <c r="AF616" s="93"/>
      <c r="AG616" s="2" t="s">
        <v>3364</v>
      </c>
      <c r="AH616" s="2" t="s">
        <v>3365</v>
      </c>
      <c r="AI616" s="2">
        <v>0.0</v>
      </c>
      <c r="AJ616" s="94">
        <v>9.80998589909485E-5</v>
      </c>
      <c r="AK616" s="94">
        <v>6.925207756232686E-4</v>
      </c>
      <c r="AL616" s="79"/>
      <c r="AM616" s="2" t="s">
        <v>4025</v>
      </c>
    </row>
    <row r="617">
      <c r="A617" s="54">
        <v>46079.0</v>
      </c>
      <c r="B617" s="54">
        <v>46080.0</v>
      </c>
      <c r="C617" s="2" t="s">
        <v>301</v>
      </c>
      <c r="D617" s="2" t="s">
        <v>146</v>
      </c>
      <c r="E617" s="2" t="s">
        <v>196</v>
      </c>
      <c r="F617" s="53">
        <v>0.0</v>
      </c>
      <c r="G617" s="53">
        <v>0.0</v>
      </c>
      <c r="H617" s="53">
        <v>0.0</v>
      </c>
      <c r="I617" s="53">
        <v>0.0</v>
      </c>
      <c r="J617" s="53">
        <v>0.029220027804700035</v>
      </c>
      <c r="K617" s="2" t="s">
        <v>303</v>
      </c>
      <c r="L617" s="53">
        <v>0.42857142857142855</v>
      </c>
      <c r="M617" s="2" t="s">
        <v>3440</v>
      </c>
      <c r="N617" s="2" t="s">
        <v>3360</v>
      </c>
      <c r="O617" s="55"/>
      <c r="AB617" s="2" t="s">
        <v>164</v>
      </c>
      <c r="AC617" s="2" t="s">
        <v>3361</v>
      </c>
      <c r="AD617" s="2" t="s">
        <v>3362</v>
      </c>
      <c r="AE617" s="2" t="s">
        <v>3363</v>
      </c>
      <c r="AF617" s="93"/>
      <c r="AG617" s="2" t="s">
        <v>3364</v>
      </c>
      <c r="AH617" s="2" t="s">
        <v>3365</v>
      </c>
      <c r="AI617" s="2">
        <v>0.0</v>
      </c>
      <c r="AJ617" s="94">
        <v>8.538100249074432E-4</v>
      </c>
      <c r="AK617" s="94">
        <v>0.0</v>
      </c>
      <c r="AL617" s="79"/>
      <c r="AM617" s="2" t="s">
        <v>4026</v>
      </c>
    </row>
    <row r="618">
      <c r="A618" s="54">
        <v>46080.0</v>
      </c>
      <c r="B618" s="54">
        <v>46081.0</v>
      </c>
      <c r="C618" s="2" t="s">
        <v>194</v>
      </c>
      <c r="D618" s="2" t="s">
        <v>146</v>
      </c>
      <c r="E618" s="2" t="s">
        <v>288</v>
      </c>
      <c r="F618" s="53">
        <v>0.125</v>
      </c>
      <c r="G618" s="53">
        <v>0.16666666666666666</v>
      </c>
      <c r="H618" s="53">
        <v>0.16</v>
      </c>
      <c r="I618" s="53">
        <v>0.10526315789473684</v>
      </c>
      <c r="J618" s="53">
        <v>0.11059787758694237</v>
      </c>
      <c r="K618" s="2" t="s">
        <v>208</v>
      </c>
      <c r="L618" s="53">
        <v>0.5</v>
      </c>
      <c r="M618" s="2" t="s">
        <v>3926</v>
      </c>
      <c r="N618" s="2" t="s">
        <v>3360</v>
      </c>
      <c r="O618" s="55"/>
      <c r="AB618" s="2" t="s">
        <v>164</v>
      </c>
      <c r="AC618" s="2" t="s">
        <v>3361</v>
      </c>
      <c r="AD618" s="2" t="s">
        <v>3362</v>
      </c>
      <c r="AE618" s="2" t="s">
        <v>3363</v>
      </c>
      <c r="AF618" s="93"/>
      <c r="AG618" s="2" t="s">
        <v>3364</v>
      </c>
      <c r="AH618" s="2" t="s">
        <v>3365</v>
      </c>
      <c r="AI618" s="2">
        <v>0.0</v>
      </c>
      <c r="AJ618" s="94">
        <v>0.012231890526736289</v>
      </c>
      <c r="AK618" s="94">
        <v>0.011080332409972297</v>
      </c>
      <c r="AL618" s="79"/>
      <c r="AM618" s="2" t="s">
        <v>4027</v>
      </c>
    </row>
    <row r="619">
      <c r="A619" s="54">
        <v>46080.0</v>
      </c>
      <c r="B619" s="54">
        <v>46081.0</v>
      </c>
      <c r="C619" s="2" t="s">
        <v>229</v>
      </c>
      <c r="D619" s="2" t="s">
        <v>146</v>
      </c>
      <c r="E619" s="2" t="s">
        <v>288</v>
      </c>
      <c r="F619" s="53">
        <v>0.0</v>
      </c>
      <c r="G619" s="53">
        <v>0.16666666666666666</v>
      </c>
      <c r="H619" s="53">
        <v>0.12</v>
      </c>
      <c r="I619" s="53">
        <v>0.07894736842105263</v>
      </c>
      <c r="J619" s="53">
        <v>0.09491044714687463</v>
      </c>
      <c r="K619" s="2" t="s">
        <v>303</v>
      </c>
      <c r="L619" s="53">
        <v>0.6</v>
      </c>
      <c r="M619" s="2" t="s">
        <v>3941</v>
      </c>
      <c r="N619" s="2" t="s">
        <v>3360</v>
      </c>
      <c r="O619" s="55"/>
      <c r="AB619" s="2" t="s">
        <v>164</v>
      </c>
      <c r="AC619" s="2" t="s">
        <v>3361</v>
      </c>
      <c r="AD619" s="2" t="s">
        <v>3362</v>
      </c>
      <c r="AE619" s="2" t="s">
        <v>3363</v>
      </c>
      <c r="AF619" s="93"/>
      <c r="AG619" s="2" t="s">
        <v>3364</v>
      </c>
      <c r="AH619" s="2" t="s">
        <v>3365</v>
      </c>
      <c r="AI619" s="2">
        <v>0.0</v>
      </c>
      <c r="AJ619" s="94">
        <v>0.009007992977619683</v>
      </c>
      <c r="AK619" s="94">
        <v>0.006232686980609418</v>
      </c>
      <c r="AL619" s="79"/>
      <c r="AM619" s="2" t="s">
        <v>4028</v>
      </c>
    </row>
    <row r="620">
      <c r="A620" s="54">
        <v>46080.0</v>
      </c>
      <c r="B620" s="54">
        <v>46081.0</v>
      </c>
      <c r="C620" s="2" t="s">
        <v>145</v>
      </c>
      <c r="D620" s="2" t="s">
        <v>146</v>
      </c>
      <c r="E620" s="2" t="s">
        <v>288</v>
      </c>
      <c r="F620" s="53">
        <v>0.0</v>
      </c>
      <c r="G620" s="53">
        <v>0.0</v>
      </c>
      <c r="H620" s="53">
        <v>0.04</v>
      </c>
      <c r="I620" s="53">
        <v>0.02631578947368421</v>
      </c>
      <c r="J620" s="53">
        <v>0.013495539267990256</v>
      </c>
      <c r="K620" s="2" t="s">
        <v>3531</v>
      </c>
      <c r="L620" s="53">
        <v>0.0</v>
      </c>
      <c r="M620" s="2" t="s">
        <v>3369</v>
      </c>
      <c r="N620" s="2" t="s">
        <v>3360</v>
      </c>
      <c r="O620" s="55"/>
      <c r="AB620" s="2" t="s">
        <v>164</v>
      </c>
      <c r="AC620" s="2" t="s">
        <v>3361</v>
      </c>
      <c r="AD620" s="2" t="s">
        <v>3362</v>
      </c>
      <c r="AE620" s="2" t="s">
        <v>3363</v>
      </c>
      <c r="AF620" s="93"/>
      <c r="AG620" s="2" t="s">
        <v>3364</v>
      </c>
      <c r="AH620" s="2" t="s">
        <v>3365</v>
      </c>
      <c r="AI620" s="2">
        <v>0.0</v>
      </c>
      <c r="AJ620" s="94">
        <v>1.8212958013386697E-4</v>
      </c>
      <c r="AK620" s="94">
        <v>6.925207756232686E-4</v>
      </c>
      <c r="AL620" s="79"/>
      <c r="AM620" s="2" t="s">
        <v>4029</v>
      </c>
    </row>
    <row r="621">
      <c r="A621" s="54">
        <v>46080.0</v>
      </c>
      <c r="B621" s="54">
        <v>46081.0</v>
      </c>
      <c r="C621" s="2" t="s">
        <v>301</v>
      </c>
      <c r="D621" s="2" t="s">
        <v>146</v>
      </c>
      <c r="E621" s="2" t="s">
        <v>288</v>
      </c>
      <c r="F621" s="53">
        <v>0.0</v>
      </c>
      <c r="G621" s="53">
        <v>0.0</v>
      </c>
      <c r="H621" s="53">
        <v>0.0</v>
      </c>
      <c r="I621" s="53">
        <v>0.0</v>
      </c>
      <c r="J621" s="53">
        <v>0.028964383034036187</v>
      </c>
      <c r="K621" s="2" t="s">
        <v>303</v>
      </c>
      <c r="L621" s="53">
        <v>0.42857142857142855</v>
      </c>
      <c r="M621" s="2" t="s">
        <v>3440</v>
      </c>
      <c r="N621" s="2" t="s">
        <v>3360</v>
      </c>
      <c r="O621" s="55"/>
      <c r="AB621" s="2" t="s">
        <v>164</v>
      </c>
      <c r="AC621" s="2" t="s">
        <v>3361</v>
      </c>
      <c r="AD621" s="2" t="s">
        <v>3362</v>
      </c>
      <c r="AE621" s="2" t="s">
        <v>3363</v>
      </c>
      <c r="AF621" s="93"/>
      <c r="AG621" s="2" t="s">
        <v>3364</v>
      </c>
      <c r="AH621" s="2" t="s">
        <v>3365</v>
      </c>
      <c r="AI621" s="2">
        <v>0.0</v>
      </c>
      <c r="AJ621" s="94">
        <v>8.389354845423633E-4</v>
      </c>
      <c r="AK621" s="94">
        <v>0.0</v>
      </c>
      <c r="AL621" s="79"/>
      <c r="AM621" s="2" t="s">
        <v>4030</v>
      </c>
    </row>
    <row r="622">
      <c r="A622" s="54">
        <v>46081.0</v>
      </c>
      <c r="B622" s="54">
        <v>46082.0</v>
      </c>
      <c r="C622" s="2" t="s">
        <v>194</v>
      </c>
      <c r="D622" s="2" t="s">
        <v>146</v>
      </c>
      <c r="E622" s="2" t="s">
        <v>256</v>
      </c>
      <c r="F622" s="53">
        <v>0.0</v>
      </c>
      <c r="G622" s="53">
        <v>0.0</v>
      </c>
      <c r="H622" s="53">
        <v>0.0</v>
      </c>
      <c r="I622" s="53">
        <v>0.0</v>
      </c>
      <c r="J622" s="53">
        <v>0.03858146073177059</v>
      </c>
      <c r="K622" s="2" t="s">
        <v>208</v>
      </c>
      <c r="L622" s="53">
        <v>0.5</v>
      </c>
      <c r="M622" s="2" t="s">
        <v>3926</v>
      </c>
      <c r="N622" s="2" t="s">
        <v>3360</v>
      </c>
      <c r="O622" s="55"/>
      <c r="AB622" s="2" t="s">
        <v>164</v>
      </c>
      <c r="AC622" s="2" t="s">
        <v>3361</v>
      </c>
      <c r="AD622" s="2" t="s">
        <v>3362</v>
      </c>
      <c r="AE622" s="2" t="s">
        <v>3363</v>
      </c>
      <c r="AF622" s="93"/>
      <c r="AG622" s="2" t="s">
        <v>3364</v>
      </c>
      <c r="AH622" s="2" t="s">
        <v>3365</v>
      </c>
      <c r="AI622" s="2">
        <v>0.0</v>
      </c>
      <c r="AJ622" s="94">
        <v>0.0014885291121971558</v>
      </c>
      <c r="AK622" s="94">
        <v>0.0</v>
      </c>
      <c r="AL622" s="79"/>
      <c r="AM622" s="2" t="s">
        <v>4031</v>
      </c>
    </row>
    <row r="623">
      <c r="A623" s="54">
        <v>46081.0</v>
      </c>
      <c r="B623" s="54">
        <v>46082.0</v>
      </c>
      <c r="C623" s="2" t="s">
        <v>229</v>
      </c>
      <c r="D623" s="2" t="s">
        <v>146</v>
      </c>
      <c r="E623" s="2" t="s">
        <v>256</v>
      </c>
      <c r="F623" s="53">
        <v>0.0</v>
      </c>
      <c r="G623" s="53">
        <v>0.0</v>
      </c>
      <c r="H623" s="53">
        <v>0.0</v>
      </c>
      <c r="I623" s="53">
        <v>0.0</v>
      </c>
      <c r="J623" s="53">
        <v>0.04452271752969357</v>
      </c>
      <c r="K623" s="2" t="s">
        <v>303</v>
      </c>
      <c r="L623" s="53">
        <v>0.6</v>
      </c>
      <c r="M623" s="2" t="s">
        <v>3941</v>
      </c>
      <c r="N623" s="2" t="s">
        <v>3360</v>
      </c>
      <c r="O623" s="55"/>
      <c r="AB623" s="2" t="s">
        <v>164</v>
      </c>
      <c r="AC623" s="2" t="s">
        <v>3361</v>
      </c>
      <c r="AD623" s="2" t="s">
        <v>3362</v>
      </c>
      <c r="AE623" s="2" t="s">
        <v>3363</v>
      </c>
      <c r="AF623" s="93"/>
      <c r="AG623" s="2" t="s">
        <v>3364</v>
      </c>
      <c r="AH623" s="2" t="s">
        <v>3365</v>
      </c>
      <c r="AI623" s="2">
        <v>0.0</v>
      </c>
      <c r="AJ623" s="94">
        <v>0.0019822723762288833</v>
      </c>
      <c r="AK623" s="94">
        <v>0.0</v>
      </c>
      <c r="AL623" s="79"/>
      <c r="AM623" s="2" t="s">
        <v>4032</v>
      </c>
    </row>
    <row r="624">
      <c r="A624" s="54">
        <v>46081.0</v>
      </c>
      <c r="B624" s="54">
        <v>46082.0</v>
      </c>
      <c r="C624" s="2" t="s">
        <v>145</v>
      </c>
      <c r="D624" s="2" t="s">
        <v>146</v>
      </c>
      <c r="E624" s="2" t="s">
        <v>256</v>
      </c>
      <c r="F624" s="53">
        <v>0.0</v>
      </c>
      <c r="G624" s="53">
        <v>0.0</v>
      </c>
      <c r="H624" s="53">
        <v>0.0</v>
      </c>
      <c r="I624" s="53">
        <v>0.0</v>
      </c>
      <c r="J624" s="53">
        <v>0.004735623940389913</v>
      </c>
      <c r="K624" s="2" t="s">
        <v>3531</v>
      </c>
      <c r="L624" s="53">
        <v>0.0</v>
      </c>
      <c r="M624" s="2" t="s">
        <v>3369</v>
      </c>
      <c r="N624" s="2" t="s">
        <v>3360</v>
      </c>
      <c r="O624" s="55"/>
      <c r="AB624" s="2" t="s">
        <v>164</v>
      </c>
      <c r="AC624" s="2" t="s">
        <v>3361</v>
      </c>
      <c r="AD624" s="2" t="s">
        <v>3362</v>
      </c>
      <c r="AE624" s="2" t="s">
        <v>3363</v>
      </c>
      <c r="AF624" s="93"/>
      <c r="AG624" s="2" t="s">
        <v>3364</v>
      </c>
      <c r="AH624" s="2" t="s">
        <v>3365</v>
      </c>
      <c r="AI624" s="2">
        <v>0.0</v>
      </c>
      <c r="AJ624" s="94">
        <v>2.2426134104794088E-5</v>
      </c>
      <c r="AK624" s="94">
        <v>0.0</v>
      </c>
      <c r="AL624" s="79"/>
      <c r="AM624" s="2" t="s">
        <v>4033</v>
      </c>
    </row>
    <row r="625">
      <c r="A625" s="54">
        <v>46081.0</v>
      </c>
      <c r="B625" s="54">
        <v>46082.0</v>
      </c>
      <c r="C625" s="2" t="s">
        <v>301</v>
      </c>
      <c r="D625" s="2" t="s">
        <v>146</v>
      </c>
      <c r="E625" s="2" t="s">
        <v>256</v>
      </c>
      <c r="F625" s="53">
        <v>0.0</v>
      </c>
      <c r="G625" s="53">
        <v>0.0</v>
      </c>
      <c r="H625" s="53">
        <v>0.04</v>
      </c>
      <c r="I625" s="53">
        <v>0.02564102564102564</v>
      </c>
      <c r="J625" s="53">
        <v>0.036908181125299554</v>
      </c>
      <c r="K625" s="2" t="s">
        <v>303</v>
      </c>
      <c r="L625" s="53">
        <v>0.42857142857142855</v>
      </c>
      <c r="M625" s="2" t="s">
        <v>3440</v>
      </c>
      <c r="N625" s="2" t="s">
        <v>3360</v>
      </c>
      <c r="O625" s="55"/>
      <c r="AB625" s="2" t="s">
        <v>164</v>
      </c>
      <c r="AC625" s="2" t="s">
        <v>3361</v>
      </c>
      <c r="AD625" s="2" t="s">
        <v>3362</v>
      </c>
      <c r="AE625" s="2" t="s">
        <v>3363</v>
      </c>
      <c r="AF625" s="93"/>
      <c r="AG625" s="2" t="s">
        <v>3364</v>
      </c>
      <c r="AH625" s="2" t="s">
        <v>3365</v>
      </c>
      <c r="AI625" s="2">
        <v>0.0</v>
      </c>
      <c r="AJ625" s="94">
        <v>0.0013622138339779183</v>
      </c>
      <c r="AK625" s="94">
        <v>6.574621959237343E-4</v>
      </c>
      <c r="AL625" s="79"/>
      <c r="AM625" s="2" t="s">
        <v>4034</v>
      </c>
    </row>
    <row r="626">
      <c r="A626" s="54">
        <v>46082.0</v>
      </c>
      <c r="B626" s="54">
        <v>46083.0</v>
      </c>
      <c r="C626" s="2" t="s">
        <v>194</v>
      </c>
      <c r="D626" s="2" t="s">
        <v>146</v>
      </c>
      <c r="E626" s="2" t="s">
        <v>180</v>
      </c>
      <c r="F626" s="53">
        <v>0.0</v>
      </c>
      <c r="G626" s="53">
        <v>0.0</v>
      </c>
      <c r="H626" s="53">
        <v>0.0</v>
      </c>
      <c r="I626" s="53">
        <v>0.02564102564102564</v>
      </c>
      <c r="J626" s="53">
        <v>0.04277469147214168</v>
      </c>
      <c r="K626" s="2" t="s">
        <v>208</v>
      </c>
      <c r="L626" s="53">
        <v>0.5</v>
      </c>
      <c r="M626" s="2" t="s">
        <v>3926</v>
      </c>
      <c r="N626" s="2" t="s">
        <v>3360</v>
      </c>
      <c r="O626" s="55"/>
      <c r="AB626" s="2" t="s">
        <v>164</v>
      </c>
      <c r="AC626" s="2" t="s">
        <v>3361</v>
      </c>
      <c r="AD626" s="2" t="s">
        <v>3362</v>
      </c>
      <c r="AE626" s="2" t="s">
        <v>3363</v>
      </c>
      <c r="AF626" s="93"/>
      <c r="AG626" s="2" t="s">
        <v>3364</v>
      </c>
      <c r="AH626" s="2" t="s">
        <v>3365</v>
      </c>
      <c r="AI626" s="2">
        <v>0.0</v>
      </c>
      <c r="AJ626" s="94">
        <v>0.00182967423053691</v>
      </c>
      <c r="AK626" s="94">
        <v>6.574621959237343E-4</v>
      </c>
      <c r="AL626" s="79"/>
      <c r="AM626" s="2" t="s">
        <v>4035</v>
      </c>
    </row>
    <row r="627">
      <c r="A627" s="54">
        <v>46082.0</v>
      </c>
      <c r="B627" s="54">
        <v>46083.0</v>
      </c>
      <c r="C627" s="2" t="s">
        <v>229</v>
      </c>
      <c r="D627" s="2" t="s">
        <v>146</v>
      </c>
      <c r="E627" s="2" t="s">
        <v>180</v>
      </c>
      <c r="F627" s="53">
        <v>0.125</v>
      </c>
      <c r="G627" s="53">
        <v>0.08333333333333333</v>
      </c>
      <c r="H627" s="53">
        <v>0.08</v>
      </c>
      <c r="I627" s="53">
        <v>0.10256410256410256</v>
      </c>
      <c r="J627" s="53">
        <v>0.09521014023886806</v>
      </c>
      <c r="K627" s="2" t="s">
        <v>303</v>
      </c>
      <c r="L627" s="53">
        <v>0.6</v>
      </c>
      <c r="M627" s="2" t="s">
        <v>3941</v>
      </c>
      <c r="N627" s="2" t="s">
        <v>3360</v>
      </c>
      <c r="O627" s="55"/>
      <c r="AB627" s="2" t="s">
        <v>164</v>
      </c>
      <c r="AC627" s="2" t="s">
        <v>3361</v>
      </c>
      <c r="AD627" s="2" t="s">
        <v>3362</v>
      </c>
      <c r="AE627" s="2" t="s">
        <v>3363</v>
      </c>
      <c r="AF627" s="93"/>
      <c r="AG627" s="2" t="s">
        <v>3364</v>
      </c>
      <c r="AH627" s="2" t="s">
        <v>3365</v>
      </c>
      <c r="AI627" s="2">
        <v>0.0</v>
      </c>
      <c r="AJ627" s="94">
        <v>0.009064970804304923</v>
      </c>
      <c r="AK627" s="94">
        <v>0.010519395134779749</v>
      </c>
      <c r="AL627" s="79"/>
      <c r="AM627" s="2" t="s">
        <v>4036</v>
      </c>
    </row>
    <row r="628">
      <c r="A628" s="54">
        <v>46082.0</v>
      </c>
      <c r="B628" s="54">
        <v>46083.0</v>
      </c>
      <c r="C628" s="2" t="s">
        <v>145</v>
      </c>
      <c r="D628" s="2" t="s">
        <v>146</v>
      </c>
      <c r="E628" s="2" t="s">
        <v>180</v>
      </c>
      <c r="F628" s="53">
        <v>0.0</v>
      </c>
      <c r="G628" s="53">
        <v>0.0</v>
      </c>
      <c r="H628" s="53">
        <v>0.04</v>
      </c>
      <c r="I628" s="53">
        <v>0.02564102564102564</v>
      </c>
      <c r="J628" s="53">
        <v>0.02034782738991371</v>
      </c>
      <c r="K628" s="2" t="s">
        <v>3531</v>
      </c>
      <c r="L628" s="53">
        <v>0.0</v>
      </c>
      <c r="M628" s="2" t="s">
        <v>3369</v>
      </c>
      <c r="N628" s="2" t="s">
        <v>3360</v>
      </c>
      <c r="O628" s="55"/>
      <c r="AB628" s="2" t="s">
        <v>164</v>
      </c>
      <c r="AC628" s="2" t="s">
        <v>3361</v>
      </c>
      <c r="AD628" s="2" t="s">
        <v>3362</v>
      </c>
      <c r="AE628" s="2" t="s">
        <v>3363</v>
      </c>
      <c r="AF628" s="93"/>
      <c r="AG628" s="2" t="s">
        <v>3364</v>
      </c>
      <c r="AH628" s="2" t="s">
        <v>3365</v>
      </c>
      <c r="AI628" s="2">
        <v>0.0</v>
      </c>
      <c r="AJ628" s="94">
        <v>4.140340794897226E-4</v>
      </c>
      <c r="AK628" s="94">
        <v>6.574621959237343E-4</v>
      </c>
      <c r="AL628" s="79"/>
      <c r="AM628" s="2" t="s">
        <v>4037</v>
      </c>
    </row>
    <row r="629">
      <c r="A629" s="54">
        <v>46082.0</v>
      </c>
      <c r="B629" s="54">
        <v>46083.0</v>
      </c>
      <c r="C629" s="2" t="s">
        <v>301</v>
      </c>
      <c r="D629" s="2" t="s">
        <v>146</v>
      </c>
      <c r="E629" s="2" t="s">
        <v>180</v>
      </c>
      <c r="F629" s="53">
        <v>0.125</v>
      </c>
      <c r="G629" s="53">
        <v>0.08333333333333333</v>
      </c>
      <c r="H629" s="53">
        <v>0.04</v>
      </c>
      <c r="I629" s="53">
        <v>0.02564102564102564</v>
      </c>
      <c r="J629" s="53">
        <v>0.0567849862298247</v>
      </c>
      <c r="K629" s="2" t="s">
        <v>303</v>
      </c>
      <c r="L629" s="53">
        <v>0.42857142857142855</v>
      </c>
      <c r="M629" s="2" t="s">
        <v>3440</v>
      </c>
      <c r="N629" s="2" t="s">
        <v>3360</v>
      </c>
      <c r="O629" s="55"/>
      <c r="AB629" s="2" t="s">
        <v>164</v>
      </c>
      <c r="AC629" s="2" t="s">
        <v>3361</v>
      </c>
      <c r="AD629" s="2" t="s">
        <v>3362</v>
      </c>
      <c r="AE629" s="2" t="s">
        <v>3363</v>
      </c>
      <c r="AF629" s="93"/>
      <c r="AG629" s="2" t="s">
        <v>3364</v>
      </c>
      <c r="AH629" s="2" t="s">
        <v>3365</v>
      </c>
      <c r="AI629" s="2">
        <v>0.0</v>
      </c>
      <c r="AJ629" s="94">
        <v>0.0032245346611213806</v>
      </c>
      <c r="AK629" s="94">
        <v>6.574621959237343E-4</v>
      </c>
      <c r="AL629" s="79"/>
      <c r="AM629" s="2" t="s">
        <v>4038</v>
      </c>
    </row>
    <row r="630">
      <c r="A630" s="54">
        <v>46083.0</v>
      </c>
      <c r="B630" s="54">
        <v>46084.0</v>
      </c>
      <c r="C630" s="2" t="s">
        <v>194</v>
      </c>
      <c r="D630" s="2" t="s">
        <v>146</v>
      </c>
      <c r="E630" s="2" t="s">
        <v>208</v>
      </c>
      <c r="F630" s="53">
        <v>0.375</v>
      </c>
      <c r="G630" s="53">
        <v>0.25</v>
      </c>
      <c r="H630" s="53">
        <v>0.16</v>
      </c>
      <c r="I630" s="53">
        <v>0.15384615384615385</v>
      </c>
      <c r="J630" s="53">
        <v>0.1309935623375517</v>
      </c>
      <c r="K630" s="2" t="s">
        <v>208</v>
      </c>
      <c r="L630" s="53">
        <v>0.5</v>
      </c>
      <c r="M630" s="2" t="s">
        <v>3926</v>
      </c>
      <c r="N630" s="2" t="s">
        <v>3360</v>
      </c>
      <c r="O630" s="55"/>
      <c r="AB630" s="2" t="s">
        <v>164</v>
      </c>
      <c r="AC630" s="2" t="s">
        <v>3361</v>
      </c>
      <c r="AD630" s="2" t="s">
        <v>3362</v>
      </c>
      <c r="AE630" s="2" t="s">
        <v>3363</v>
      </c>
      <c r="AF630" s="93"/>
      <c r="AG630" s="2" t="s">
        <v>3364</v>
      </c>
      <c r="AH630" s="2" t="s">
        <v>3365</v>
      </c>
      <c r="AI630" s="2">
        <v>0.0</v>
      </c>
      <c r="AJ630" s="94">
        <v>0.01715931337388204</v>
      </c>
      <c r="AK630" s="94">
        <v>0.02366863905325444</v>
      </c>
      <c r="AL630" s="79"/>
      <c r="AM630" s="2" t="s">
        <v>4039</v>
      </c>
    </row>
    <row r="631">
      <c r="A631" s="54">
        <v>46083.0</v>
      </c>
      <c r="B631" s="54">
        <v>46084.0</v>
      </c>
      <c r="C631" s="2" t="s">
        <v>229</v>
      </c>
      <c r="D631" s="2" t="s">
        <v>146</v>
      </c>
      <c r="E631" s="2" t="s">
        <v>208</v>
      </c>
      <c r="F631" s="53">
        <v>0.0</v>
      </c>
      <c r="G631" s="53">
        <v>0.08333333333333333</v>
      </c>
      <c r="H631" s="53">
        <v>0.08</v>
      </c>
      <c r="I631" s="53">
        <v>0.1282051282051282</v>
      </c>
      <c r="J631" s="53">
        <v>0.09006312334770322</v>
      </c>
      <c r="K631" s="2" t="s">
        <v>303</v>
      </c>
      <c r="L631" s="53">
        <v>0.6</v>
      </c>
      <c r="M631" s="2" t="s">
        <v>3941</v>
      </c>
      <c r="N631" s="2" t="s">
        <v>3360</v>
      </c>
      <c r="O631" s="55"/>
      <c r="AB631" s="2" t="s">
        <v>164</v>
      </c>
      <c r="AC631" s="2" t="s">
        <v>3361</v>
      </c>
      <c r="AD631" s="2" t="s">
        <v>3362</v>
      </c>
      <c r="AE631" s="2" t="s">
        <v>3363</v>
      </c>
      <c r="AF631" s="93"/>
      <c r="AG631" s="2" t="s">
        <v>3364</v>
      </c>
      <c r="AH631" s="2" t="s">
        <v>3365</v>
      </c>
      <c r="AI631" s="2">
        <v>0.0</v>
      </c>
      <c r="AJ631" s="94">
        <v>0.008111366187143604</v>
      </c>
      <c r="AK631" s="94">
        <v>0.016436554898093356</v>
      </c>
      <c r="AL631" s="79"/>
      <c r="AM631" s="2" t="s">
        <v>4040</v>
      </c>
    </row>
    <row r="632">
      <c r="A632" s="54">
        <v>46083.0</v>
      </c>
      <c r="B632" s="54">
        <v>46084.0</v>
      </c>
      <c r="C632" s="2" t="s">
        <v>145</v>
      </c>
      <c r="D632" s="2" t="s">
        <v>146</v>
      </c>
      <c r="E632" s="2" t="s">
        <v>208</v>
      </c>
      <c r="F632" s="53">
        <v>0.0</v>
      </c>
      <c r="G632" s="53">
        <v>0.0</v>
      </c>
      <c r="H632" s="53">
        <v>0.0</v>
      </c>
      <c r="I632" s="53">
        <v>0.02564102564102564</v>
      </c>
      <c r="J632" s="53">
        <v>0.009183397673713813</v>
      </c>
      <c r="K632" s="2" t="s">
        <v>3531</v>
      </c>
      <c r="L632" s="53">
        <v>0.0</v>
      </c>
      <c r="M632" s="2" t="s">
        <v>3369</v>
      </c>
      <c r="N632" s="2" t="s">
        <v>3360</v>
      </c>
      <c r="O632" s="55"/>
      <c r="AB632" s="2" t="s">
        <v>164</v>
      </c>
      <c r="AC632" s="2" t="s">
        <v>3361</v>
      </c>
      <c r="AD632" s="2" t="s">
        <v>3362</v>
      </c>
      <c r="AE632" s="2" t="s">
        <v>3363</v>
      </c>
      <c r="AF632" s="93"/>
      <c r="AG632" s="2" t="s">
        <v>3364</v>
      </c>
      <c r="AH632" s="2" t="s">
        <v>3365</v>
      </c>
      <c r="AI632" s="2">
        <v>0.0</v>
      </c>
      <c r="AJ632" s="94">
        <v>8.433479283357228E-5</v>
      </c>
      <c r="AK632" s="94">
        <v>6.574621959237343E-4</v>
      </c>
      <c r="AL632" s="79"/>
      <c r="AM632" s="2" t="s">
        <v>4041</v>
      </c>
    </row>
    <row r="633">
      <c r="A633" s="54">
        <v>46083.0</v>
      </c>
      <c r="B633" s="54">
        <v>46084.0</v>
      </c>
      <c r="C633" s="2" t="s">
        <v>301</v>
      </c>
      <c r="D633" s="2" t="s">
        <v>146</v>
      </c>
      <c r="E633" s="2" t="s">
        <v>208</v>
      </c>
      <c r="F633" s="53">
        <v>0.125</v>
      </c>
      <c r="G633" s="53">
        <v>0.08333333333333333</v>
      </c>
      <c r="H633" s="53">
        <v>0.04</v>
      </c>
      <c r="I633" s="53">
        <v>0.02564102564102564</v>
      </c>
      <c r="J633" s="53">
        <v>0.05653678147343785</v>
      </c>
      <c r="K633" s="2" t="s">
        <v>303</v>
      </c>
      <c r="L633" s="53">
        <v>0.42857142857142855</v>
      </c>
      <c r="M633" s="2" t="s">
        <v>3440</v>
      </c>
      <c r="N633" s="2" t="s">
        <v>3360</v>
      </c>
      <c r="O633" s="55"/>
      <c r="AB633" s="2" t="s">
        <v>164</v>
      </c>
      <c r="AC633" s="2" t="s">
        <v>3361</v>
      </c>
      <c r="AD633" s="2" t="s">
        <v>3362</v>
      </c>
      <c r="AE633" s="2" t="s">
        <v>3363</v>
      </c>
      <c r="AF633" s="93"/>
      <c r="AG633" s="2" t="s">
        <v>3364</v>
      </c>
      <c r="AH633" s="2" t="s">
        <v>3365</v>
      </c>
      <c r="AI633" s="2">
        <v>0.0</v>
      </c>
      <c r="AJ633" s="94">
        <v>0.0031964076593752654</v>
      </c>
      <c r="AK633" s="94">
        <v>6.574621959237343E-4</v>
      </c>
      <c r="AL633" s="79"/>
      <c r="AM633" s="2" t="s">
        <v>4042</v>
      </c>
    </row>
    <row r="634">
      <c r="A634" s="54">
        <v>46084.0</v>
      </c>
      <c r="B634" s="54">
        <v>46085.0</v>
      </c>
      <c r="C634" s="2" t="s">
        <v>194</v>
      </c>
      <c r="D634" s="2" t="s">
        <v>146</v>
      </c>
      <c r="E634" s="2" t="s">
        <v>303</v>
      </c>
      <c r="F634" s="53">
        <v>0.0</v>
      </c>
      <c r="G634" s="53">
        <v>0.0</v>
      </c>
      <c r="H634" s="53">
        <v>0.04</v>
      </c>
      <c r="I634" s="53">
        <v>0.02564102564102564</v>
      </c>
      <c r="J634" s="53">
        <v>0.04890827642715396</v>
      </c>
      <c r="K634" s="2" t="s">
        <v>208</v>
      </c>
      <c r="L634" s="53">
        <v>0.5</v>
      </c>
      <c r="M634" s="2" t="s">
        <v>3926</v>
      </c>
      <c r="N634" s="2" t="s">
        <v>3360</v>
      </c>
      <c r="O634" s="55"/>
      <c r="AB634" s="2" t="s">
        <v>164</v>
      </c>
      <c r="AC634" s="2" t="s">
        <v>3361</v>
      </c>
      <c r="AD634" s="2" t="s">
        <v>3362</v>
      </c>
      <c r="AE634" s="2" t="s">
        <v>3363</v>
      </c>
      <c r="AF634" s="93"/>
      <c r="AG634" s="2" t="s">
        <v>3364</v>
      </c>
      <c r="AH634" s="2" t="s">
        <v>3365</v>
      </c>
      <c r="AI634" s="2">
        <v>0.0</v>
      </c>
      <c r="AJ634" s="94">
        <v>0.002392019503074904</v>
      </c>
      <c r="AK634" s="94">
        <v>6.574621959237343E-4</v>
      </c>
      <c r="AL634" s="79"/>
      <c r="AM634" s="2" t="s">
        <v>4043</v>
      </c>
    </row>
    <row r="635">
      <c r="A635" s="54">
        <v>46084.0</v>
      </c>
      <c r="B635" s="54">
        <v>46085.0</v>
      </c>
      <c r="C635" s="2" t="s">
        <v>229</v>
      </c>
      <c r="D635" s="2" t="s">
        <v>146</v>
      </c>
      <c r="E635" s="2" t="s">
        <v>303</v>
      </c>
      <c r="F635" s="53">
        <v>0.375</v>
      </c>
      <c r="G635" s="53">
        <v>0.25</v>
      </c>
      <c r="H635" s="53">
        <v>0.16</v>
      </c>
      <c r="I635" s="53">
        <v>0.1282051282051282</v>
      </c>
      <c r="J635" s="53">
        <v>0.13947590399246626</v>
      </c>
      <c r="K635" s="2" t="s">
        <v>303</v>
      </c>
      <c r="L635" s="53">
        <v>0.6</v>
      </c>
      <c r="M635" s="2" t="s">
        <v>3941</v>
      </c>
      <c r="N635" s="2" t="s">
        <v>3360</v>
      </c>
      <c r="O635" s="55"/>
      <c r="AB635" s="2" t="s">
        <v>153</v>
      </c>
      <c r="AC635" s="2" t="s">
        <v>3633</v>
      </c>
      <c r="AD635" s="2" t="s">
        <v>3362</v>
      </c>
      <c r="AE635" s="2" t="s">
        <v>3363</v>
      </c>
      <c r="AF635" s="93"/>
      <c r="AG635" s="2" t="s">
        <v>3364</v>
      </c>
      <c r="AH635" s="2" t="s">
        <v>3365</v>
      </c>
      <c r="AI635" s="2">
        <v>1.0</v>
      </c>
      <c r="AJ635" s="94">
        <v>0.7405017198095832</v>
      </c>
      <c r="AK635" s="94">
        <v>0.760026298487837</v>
      </c>
      <c r="AL635" s="79"/>
      <c r="AM635" s="2" t="s">
        <v>4044</v>
      </c>
    </row>
    <row r="636">
      <c r="A636" s="54">
        <v>46084.0</v>
      </c>
      <c r="B636" s="54">
        <v>46085.0</v>
      </c>
      <c r="C636" s="2" t="s">
        <v>145</v>
      </c>
      <c r="D636" s="2" t="s">
        <v>146</v>
      </c>
      <c r="E636" s="2" t="s">
        <v>303</v>
      </c>
      <c r="F636" s="53">
        <v>0.0</v>
      </c>
      <c r="G636" s="53">
        <v>0.0</v>
      </c>
      <c r="H636" s="53">
        <v>0.0</v>
      </c>
      <c r="I636" s="53">
        <v>0.0</v>
      </c>
      <c r="J636" s="53">
        <v>0.004612802798038217</v>
      </c>
      <c r="K636" s="2" t="s">
        <v>3531</v>
      </c>
      <c r="L636" s="53">
        <v>0.0</v>
      </c>
      <c r="M636" s="2" t="s">
        <v>3369</v>
      </c>
      <c r="N636" s="2" t="s">
        <v>3360</v>
      </c>
      <c r="O636" s="55"/>
      <c r="AB636" s="2" t="s">
        <v>164</v>
      </c>
      <c r="AC636" s="2" t="s">
        <v>3361</v>
      </c>
      <c r="AD636" s="2" t="s">
        <v>3362</v>
      </c>
      <c r="AE636" s="2" t="s">
        <v>3363</v>
      </c>
      <c r="AF636" s="93"/>
      <c r="AG636" s="2" t="s">
        <v>3364</v>
      </c>
      <c r="AH636" s="2" t="s">
        <v>3365</v>
      </c>
      <c r="AI636" s="2">
        <v>0.0</v>
      </c>
      <c r="AJ636" s="94">
        <v>2.1277949653589205E-5</v>
      </c>
      <c r="AK636" s="94">
        <v>0.0</v>
      </c>
      <c r="AL636" s="79"/>
      <c r="AM636" s="2" t="s">
        <v>4045</v>
      </c>
    </row>
    <row r="637">
      <c r="A637" s="54">
        <v>46084.0</v>
      </c>
      <c r="B637" s="54">
        <v>46085.0</v>
      </c>
      <c r="C637" s="2" t="s">
        <v>301</v>
      </c>
      <c r="D637" s="2" t="s">
        <v>146</v>
      </c>
      <c r="E637" s="2" t="s">
        <v>303</v>
      </c>
      <c r="F637" s="53">
        <v>0.375</v>
      </c>
      <c r="G637" s="53">
        <v>0.25</v>
      </c>
      <c r="H637" s="53">
        <v>0.16</v>
      </c>
      <c r="I637" s="53">
        <v>0.1282051282051282</v>
      </c>
      <c r="J637" s="53">
        <v>0.12129939183669616</v>
      </c>
      <c r="K637" s="2" t="s">
        <v>303</v>
      </c>
      <c r="L637" s="53">
        <v>0.42857142857142855</v>
      </c>
      <c r="M637" s="2" t="s">
        <v>3440</v>
      </c>
      <c r="N637" s="2" t="s">
        <v>3360</v>
      </c>
      <c r="O637" s="55"/>
      <c r="AB637" s="2" t="s">
        <v>164</v>
      </c>
      <c r="AC637" s="2" t="s">
        <v>3361</v>
      </c>
      <c r="AD637" s="2" t="s">
        <v>3362</v>
      </c>
      <c r="AE637" s="2" t="s">
        <v>3363</v>
      </c>
      <c r="AF637" s="93"/>
      <c r="AG637" s="2" t="s">
        <v>3364</v>
      </c>
      <c r="AH637" s="2" t="s">
        <v>3365</v>
      </c>
      <c r="AI637" s="2">
        <v>0.0</v>
      </c>
      <c r="AJ637" s="94">
        <v>0.014713542459952352</v>
      </c>
      <c r="AK637" s="94">
        <v>0.016436554898093356</v>
      </c>
      <c r="AL637" s="79"/>
      <c r="AM637" s="2" t="s">
        <v>4046</v>
      </c>
    </row>
    <row r="638">
      <c r="A638" s="54">
        <v>46085.0</v>
      </c>
      <c r="B638" s="54">
        <v>46086.0</v>
      </c>
      <c r="C638" s="2" t="s">
        <v>194</v>
      </c>
      <c r="D638" s="2" t="s">
        <v>146</v>
      </c>
      <c r="E638" s="2" t="s">
        <v>148</v>
      </c>
      <c r="F638" s="53">
        <v>0.125</v>
      </c>
      <c r="G638" s="53">
        <v>0.08333333333333333</v>
      </c>
      <c r="H638" s="53">
        <v>0.04</v>
      </c>
      <c r="I638" s="53">
        <v>0.07692307692307693</v>
      </c>
      <c r="J638" s="53">
        <v>0.0764964881494174</v>
      </c>
      <c r="K638" s="2" t="s">
        <v>208</v>
      </c>
      <c r="L638" s="53">
        <v>0.5</v>
      </c>
      <c r="M638" s="2" t="s">
        <v>3926</v>
      </c>
      <c r="N638" s="2" t="s">
        <v>3360</v>
      </c>
      <c r="O638" s="55"/>
      <c r="AB638" s="2" t="s">
        <v>164</v>
      </c>
      <c r="AC638" s="2" t="s">
        <v>3361</v>
      </c>
      <c r="AD638" s="2" t="s">
        <v>3362</v>
      </c>
      <c r="AE638" s="2" t="s">
        <v>3363</v>
      </c>
      <c r="AF638" s="93"/>
      <c r="AG638" s="2" t="s">
        <v>3364</v>
      </c>
      <c r="AH638" s="2" t="s">
        <v>3365</v>
      </c>
      <c r="AI638" s="2">
        <v>0.0</v>
      </c>
      <c r="AJ638" s="94">
        <v>0.0058517126991939564</v>
      </c>
      <c r="AK638" s="94">
        <v>0.00591715976331361</v>
      </c>
      <c r="AL638" s="79"/>
      <c r="AM638" s="2" t="s">
        <v>4047</v>
      </c>
    </row>
    <row r="639">
      <c r="A639" s="54">
        <v>46085.0</v>
      </c>
      <c r="B639" s="54">
        <v>46086.0</v>
      </c>
      <c r="C639" s="2" t="s">
        <v>229</v>
      </c>
      <c r="D639" s="2" t="s">
        <v>146</v>
      </c>
      <c r="E639" s="2" t="s">
        <v>148</v>
      </c>
      <c r="F639" s="53">
        <v>0.125</v>
      </c>
      <c r="G639" s="53">
        <v>0.08333333333333333</v>
      </c>
      <c r="H639" s="53">
        <v>0.08</v>
      </c>
      <c r="I639" s="53">
        <v>0.05128205128205128</v>
      </c>
      <c r="J639" s="53">
        <v>0.08380580027294747</v>
      </c>
      <c r="K639" s="2" t="s">
        <v>303</v>
      </c>
      <c r="L639" s="53">
        <v>0.6</v>
      </c>
      <c r="M639" s="2" t="s">
        <v>3941</v>
      </c>
      <c r="N639" s="2" t="s">
        <v>3360</v>
      </c>
      <c r="O639" s="55"/>
      <c r="AB639" s="2" t="s">
        <v>164</v>
      </c>
      <c r="AC639" s="2" t="s">
        <v>3361</v>
      </c>
      <c r="AD639" s="2" t="s">
        <v>3362</v>
      </c>
      <c r="AE639" s="2" t="s">
        <v>3363</v>
      </c>
      <c r="AF639" s="93"/>
      <c r="AG639" s="2" t="s">
        <v>3364</v>
      </c>
      <c r="AH639" s="2" t="s">
        <v>3365</v>
      </c>
      <c r="AI639" s="2">
        <v>0.0</v>
      </c>
      <c r="AJ639" s="94">
        <v>0.007023412159389162</v>
      </c>
      <c r="AK639" s="94">
        <v>0.0026298487836949372</v>
      </c>
      <c r="AL639" s="79"/>
      <c r="AM639" s="2" t="s">
        <v>4048</v>
      </c>
    </row>
    <row r="640">
      <c r="A640" s="54">
        <v>46085.0</v>
      </c>
      <c r="B640" s="54">
        <v>46086.0</v>
      </c>
      <c r="C640" s="2" t="s">
        <v>145</v>
      </c>
      <c r="D640" s="2" t="s">
        <v>146</v>
      </c>
      <c r="E640" s="2" t="s">
        <v>148</v>
      </c>
      <c r="F640" s="53">
        <v>0.0</v>
      </c>
      <c r="G640" s="53">
        <v>0.0</v>
      </c>
      <c r="H640" s="53">
        <v>0.0</v>
      </c>
      <c r="I640" s="53">
        <v>0.0</v>
      </c>
      <c r="J640" s="53">
        <v>0.004572658450617695</v>
      </c>
      <c r="K640" s="2" t="s">
        <v>3531</v>
      </c>
      <c r="L640" s="53">
        <v>0.0</v>
      </c>
      <c r="M640" s="2" t="s">
        <v>3369</v>
      </c>
      <c r="N640" s="2" t="s">
        <v>3360</v>
      </c>
      <c r="O640" s="55"/>
      <c r="AB640" s="2" t="s">
        <v>164</v>
      </c>
      <c r="AC640" s="2" t="s">
        <v>3361</v>
      </c>
      <c r="AD640" s="2" t="s">
        <v>3362</v>
      </c>
      <c r="AE640" s="2" t="s">
        <v>3363</v>
      </c>
      <c r="AF640" s="93"/>
      <c r="AG640" s="2" t="s">
        <v>3364</v>
      </c>
      <c r="AH640" s="2" t="s">
        <v>3365</v>
      </c>
      <c r="AI640" s="2">
        <v>0.0</v>
      </c>
      <c r="AJ640" s="94">
        <v>2.090920530600542E-5</v>
      </c>
      <c r="AK640" s="94">
        <v>0.0</v>
      </c>
      <c r="AL640" s="79"/>
      <c r="AM640" s="2" t="s">
        <v>4049</v>
      </c>
    </row>
    <row r="641">
      <c r="A641" s="54">
        <v>46085.0</v>
      </c>
      <c r="B641" s="54">
        <v>46086.0</v>
      </c>
      <c r="C641" s="2" t="s">
        <v>301</v>
      </c>
      <c r="D641" s="2" t="s">
        <v>146</v>
      </c>
      <c r="E641" s="2" t="s">
        <v>148</v>
      </c>
      <c r="F641" s="53">
        <v>0.25</v>
      </c>
      <c r="G641" s="53">
        <v>0.16666666666666666</v>
      </c>
      <c r="H641" s="53">
        <v>0.08</v>
      </c>
      <c r="I641" s="53">
        <v>0.05128205128205128</v>
      </c>
      <c r="J641" s="53">
        <v>0.07104977870408255</v>
      </c>
      <c r="K641" s="2" t="s">
        <v>303</v>
      </c>
      <c r="L641" s="53">
        <v>0.42857142857142855</v>
      </c>
      <c r="M641" s="2" t="s">
        <v>3440</v>
      </c>
      <c r="N641" s="2" t="s">
        <v>3360</v>
      </c>
      <c r="O641" s="55"/>
      <c r="AB641" s="2" t="s">
        <v>164</v>
      </c>
      <c r="AC641" s="2" t="s">
        <v>3361</v>
      </c>
      <c r="AD641" s="2" t="s">
        <v>3362</v>
      </c>
      <c r="AE641" s="2" t="s">
        <v>3363</v>
      </c>
      <c r="AF641" s="93"/>
      <c r="AG641" s="2" t="s">
        <v>3364</v>
      </c>
      <c r="AH641" s="2" t="s">
        <v>3365</v>
      </c>
      <c r="AI641" s="2">
        <v>0.0</v>
      </c>
      <c r="AJ641" s="94">
        <v>0.0050480710538991025</v>
      </c>
      <c r="AK641" s="94">
        <v>0.0026298487836949372</v>
      </c>
      <c r="AL641" s="79"/>
      <c r="AM641" s="2" t="s">
        <v>4050</v>
      </c>
    </row>
    <row r="642">
      <c r="A642" s="54">
        <v>46086.0</v>
      </c>
      <c r="B642" s="54">
        <v>46087.0</v>
      </c>
      <c r="C642" s="2" t="s">
        <v>194</v>
      </c>
      <c r="D642" s="2" t="s">
        <v>146</v>
      </c>
      <c r="E642" s="2" t="s">
        <v>196</v>
      </c>
      <c r="F642" s="53">
        <v>0.125</v>
      </c>
      <c r="G642" s="53">
        <v>0.08333333333333333</v>
      </c>
      <c r="H642" s="53">
        <v>0.12</v>
      </c>
      <c r="I642" s="53">
        <v>0.1282051282051282</v>
      </c>
      <c r="J642" s="53">
        <v>0.08954654224273714</v>
      </c>
      <c r="K642" s="2" t="s">
        <v>208</v>
      </c>
      <c r="L642" s="53">
        <v>0.5</v>
      </c>
      <c r="M642" s="2" t="s">
        <v>3926</v>
      </c>
      <c r="N642" s="2" t="s">
        <v>3360</v>
      </c>
      <c r="O642" s="55"/>
      <c r="AB642" s="2" t="s">
        <v>164</v>
      </c>
      <c r="AC642" s="2" t="s">
        <v>3361</v>
      </c>
      <c r="AD642" s="2" t="s">
        <v>3362</v>
      </c>
      <c r="AE642" s="2" t="s">
        <v>3363</v>
      </c>
      <c r="AF642" s="93"/>
      <c r="AG642" s="2" t="s">
        <v>3364</v>
      </c>
      <c r="AH642" s="2" t="s">
        <v>3365</v>
      </c>
      <c r="AI642" s="2">
        <v>0.0</v>
      </c>
      <c r="AJ642" s="94">
        <v>0.008018583227630308</v>
      </c>
      <c r="AK642" s="94">
        <v>0.016436554898093356</v>
      </c>
      <c r="AL642" s="79"/>
      <c r="AM642" s="2" t="s">
        <v>4051</v>
      </c>
    </row>
    <row r="643">
      <c r="A643" s="54">
        <v>46086.0</v>
      </c>
      <c r="B643" s="54">
        <v>46087.0</v>
      </c>
      <c r="C643" s="2" t="s">
        <v>229</v>
      </c>
      <c r="D643" s="2" t="s">
        <v>146</v>
      </c>
      <c r="E643" s="2" t="s">
        <v>196</v>
      </c>
      <c r="F643" s="53">
        <v>0.0</v>
      </c>
      <c r="G643" s="53">
        <v>0.16666666666666666</v>
      </c>
      <c r="H643" s="53">
        <v>0.08</v>
      </c>
      <c r="I643" s="53">
        <v>0.05128205128205128</v>
      </c>
      <c r="J643" s="53">
        <v>0.08088671710698678</v>
      </c>
      <c r="K643" s="2" t="s">
        <v>303</v>
      </c>
      <c r="L643" s="53">
        <v>0.6</v>
      </c>
      <c r="M643" s="2" t="s">
        <v>3941</v>
      </c>
      <c r="N643" s="2" t="s">
        <v>3360</v>
      </c>
      <c r="O643" s="55"/>
      <c r="AB643" s="2" t="s">
        <v>164</v>
      </c>
      <c r="AC643" s="2" t="s">
        <v>3361</v>
      </c>
      <c r="AD643" s="2" t="s">
        <v>3362</v>
      </c>
      <c r="AE643" s="2" t="s">
        <v>3363</v>
      </c>
      <c r="AF643" s="93"/>
      <c r="AG643" s="2" t="s">
        <v>3364</v>
      </c>
      <c r="AH643" s="2" t="s">
        <v>3365</v>
      </c>
      <c r="AI643" s="2">
        <v>0.0</v>
      </c>
      <c r="AJ643" s="94">
        <v>0.006542661004345708</v>
      </c>
      <c r="AK643" s="94">
        <v>0.0026298487836949372</v>
      </c>
      <c r="AL643" s="79"/>
      <c r="AM643" s="2" t="s">
        <v>4052</v>
      </c>
    </row>
    <row r="644">
      <c r="A644" s="54">
        <v>46086.0</v>
      </c>
      <c r="B644" s="54">
        <v>46087.0</v>
      </c>
      <c r="C644" s="2" t="s">
        <v>145</v>
      </c>
      <c r="D644" s="2" t="s">
        <v>146</v>
      </c>
      <c r="E644" s="2" t="s">
        <v>196</v>
      </c>
      <c r="F644" s="53">
        <v>0.0</v>
      </c>
      <c r="G644" s="53">
        <v>0.0</v>
      </c>
      <c r="H644" s="53">
        <v>0.0</v>
      </c>
      <c r="I644" s="53">
        <v>0.02564102564102564</v>
      </c>
      <c r="J644" s="53">
        <v>0.009313885008453437</v>
      </c>
      <c r="K644" s="2" t="s">
        <v>3531</v>
      </c>
      <c r="L644" s="53">
        <v>0.0</v>
      </c>
      <c r="M644" s="2" t="s">
        <v>3369</v>
      </c>
      <c r="N644" s="2" t="s">
        <v>3360</v>
      </c>
      <c r="O644" s="55"/>
      <c r="AB644" s="2" t="s">
        <v>164</v>
      </c>
      <c r="AC644" s="2" t="s">
        <v>3361</v>
      </c>
      <c r="AD644" s="2" t="s">
        <v>3362</v>
      </c>
      <c r="AE644" s="2" t="s">
        <v>3363</v>
      </c>
      <c r="AF644" s="93"/>
      <c r="AG644" s="2" t="s">
        <v>3364</v>
      </c>
      <c r="AH644" s="2" t="s">
        <v>3365</v>
      </c>
      <c r="AI644" s="2">
        <v>0.0</v>
      </c>
      <c r="AJ644" s="94">
        <v>8.674845395069368E-5</v>
      </c>
      <c r="AK644" s="94">
        <v>6.574621959237343E-4</v>
      </c>
      <c r="AL644" s="79"/>
      <c r="AM644" s="2" t="s">
        <v>4053</v>
      </c>
    </row>
    <row r="645">
      <c r="A645" s="54">
        <v>46086.0</v>
      </c>
      <c r="B645" s="54">
        <v>46087.0</v>
      </c>
      <c r="C645" s="2" t="s">
        <v>301</v>
      </c>
      <c r="D645" s="2" t="s">
        <v>146</v>
      </c>
      <c r="E645" s="2" t="s">
        <v>196</v>
      </c>
      <c r="F645" s="53">
        <v>0.0</v>
      </c>
      <c r="G645" s="53">
        <v>0.0</v>
      </c>
      <c r="H645" s="53">
        <v>0.0</v>
      </c>
      <c r="I645" s="53">
        <v>0.0</v>
      </c>
      <c r="J645" s="53">
        <v>0.027482195189739853</v>
      </c>
      <c r="K645" s="2" t="s">
        <v>303</v>
      </c>
      <c r="L645" s="53">
        <v>0.5</v>
      </c>
      <c r="M645" s="2" t="s">
        <v>3369</v>
      </c>
      <c r="N645" s="2" t="s">
        <v>3360</v>
      </c>
      <c r="O645" s="55"/>
      <c r="AB645" s="2" t="s">
        <v>164</v>
      </c>
      <c r="AC645" s="2" t="s">
        <v>3361</v>
      </c>
      <c r="AD645" s="2" t="s">
        <v>3362</v>
      </c>
      <c r="AE645" s="2" t="s">
        <v>3363</v>
      </c>
      <c r="AF645" s="93"/>
      <c r="AG645" s="2" t="s">
        <v>3364</v>
      </c>
      <c r="AH645" s="2" t="s">
        <v>3365</v>
      </c>
      <c r="AI645" s="2">
        <v>0.0</v>
      </c>
      <c r="AJ645" s="94">
        <v>7.552710524469604E-4</v>
      </c>
      <c r="AK645" s="94">
        <v>0.0</v>
      </c>
      <c r="AL645" s="79"/>
      <c r="AM645" s="2" t="s">
        <v>4054</v>
      </c>
    </row>
    <row r="646">
      <c r="A646" s="54">
        <v>46087.0</v>
      </c>
      <c r="B646" s="54">
        <v>46088.0</v>
      </c>
      <c r="C646" s="2" t="s">
        <v>194</v>
      </c>
      <c r="D646" s="2" t="s">
        <v>146</v>
      </c>
      <c r="E646" s="2" t="s">
        <v>288</v>
      </c>
      <c r="F646" s="53">
        <v>0.125</v>
      </c>
      <c r="G646" s="53">
        <v>0.16666666666666666</v>
      </c>
      <c r="H646" s="53">
        <v>0.16</v>
      </c>
      <c r="I646" s="53">
        <v>0.10256410256410256</v>
      </c>
      <c r="J646" s="53">
        <v>0.10400013323242371</v>
      </c>
      <c r="K646" s="2" t="s">
        <v>208</v>
      </c>
      <c r="L646" s="53">
        <v>0.6</v>
      </c>
      <c r="M646" s="2" t="s">
        <v>3926</v>
      </c>
      <c r="N646" s="2" t="s">
        <v>3360</v>
      </c>
      <c r="O646" s="55"/>
      <c r="AB646" s="2" t="s">
        <v>153</v>
      </c>
      <c r="AC646" s="2" t="s">
        <v>3421</v>
      </c>
      <c r="AD646" s="2" t="s">
        <v>3362</v>
      </c>
      <c r="AE646" s="2" t="s">
        <v>3363</v>
      </c>
      <c r="AF646" s="93"/>
      <c r="AG646" s="2" t="s">
        <v>3364</v>
      </c>
      <c r="AH646" s="2" t="s">
        <v>3365</v>
      </c>
      <c r="AI646" s="2">
        <v>1.0</v>
      </c>
      <c r="AJ646" s="94">
        <v>0.8028157612475144</v>
      </c>
      <c r="AK646" s="94">
        <v>0.8053911900065747</v>
      </c>
      <c r="AL646" s="79"/>
      <c r="AM646" s="2" t="s">
        <v>4055</v>
      </c>
    </row>
    <row r="647">
      <c r="A647" s="54">
        <v>46087.0</v>
      </c>
      <c r="B647" s="54">
        <v>46088.0</v>
      </c>
      <c r="C647" s="2" t="s">
        <v>229</v>
      </c>
      <c r="D647" s="2" t="s">
        <v>146</v>
      </c>
      <c r="E647" s="2" t="s">
        <v>288</v>
      </c>
      <c r="F647" s="53">
        <v>0.0</v>
      </c>
      <c r="G647" s="53">
        <v>0.08333333333333333</v>
      </c>
      <c r="H647" s="53">
        <v>0.12</v>
      </c>
      <c r="I647" s="53">
        <v>0.07692307692307693</v>
      </c>
      <c r="J647" s="53">
        <v>0.09352895027670123</v>
      </c>
      <c r="K647" s="2" t="s">
        <v>303</v>
      </c>
      <c r="L647" s="53">
        <v>0.6</v>
      </c>
      <c r="M647" s="2" t="s">
        <v>3941</v>
      </c>
      <c r="N647" s="2" t="s">
        <v>3360</v>
      </c>
      <c r="O647" s="55"/>
      <c r="AB647" s="2" t="s">
        <v>164</v>
      </c>
      <c r="AC647" s="2" t="s">
        <v>3361</v>
      </c>
      <c r="AD647" s="2" t="s">
        <v>3362</v>
      </c>
      <c r="AE647" s="2" t="s">
        <v>3363</v>
      </c>
      <c r="AF647" s="93"/>
      <c r="AG647" s="2" t="s">
        <v>3364</v>
      </c>
      <c r="AH647" s="2" t="s">
        <v>3365</v>
      </c>
      <c r="AI647" s="2">
        <v>0.0</v>
      </c>
      <c r="AJ647" s="94">
        <v>0.00874766453986165</v>
      </c>
      <c r="AK647" s="94">
        <v>0.00591715976331361</v>
      </c>
      <c r="AL647" s="79"/>
      <c r="AM647" s="2" t="s">
        <v>4056</v>
      </c>
    </row>
    <row r="648">
      <c r="A648" s="54">
        <v>46087.0</v>
      </c>
      <c r="B648" s="54">
        <v>46088.0</v>
      </c>
      <c r="C648" s="2" t="s">
        <v>145</v>
      </c>
      <c r="D648" s="2" t="s">
        <v>146</v>
      </c>
      <c r="E648" s="2" t="s">
        <v>288</v>
      </c>
      <c r="F648" s="53">
        <v>0.0</v>
      </c>
      <c r="G648" s="53">
        <v>0.0</v>
      </c>
      <c r="H648" s="53">
        <v>0.04</v>
      </c>
      <c r="I648" s="53">
        <v>0.02564102564102564</v>
      </c>
      <c r="J648" s="53">
        <v>0.012690469922197464</v>
      </c>
      <c r="K648" s="2" t="s">
        <v>3531</v>
      </c>
      <c r="L648" s="53">
        <v>0.0</v>
      </c>
      <c r="M648" s="2" t="s">
        <v>3369</v>
      </c>
      <c r="N648" s="2" t="s">
        <v>3360</v>
      </c>
      <c r="O648" s="55"/>
      <c r="AB648" s="2" t="s">
        <v>164</v>
      </c>
      <c r="AC648" s="2" t="s">
        <v>3361</v>
      </c>
      <c r="AD648" s="2" t="s">
        <v>3362</v>
      </c>
      <c r="AE648" s="2" t="s">
        <v>3363</v>
      </c>
      <c r="AF648" s="93"/>
      <c r="AG648" s="2" t="s">
        <v>3364</v>
      </c>
      <c r="AH648" s="2" t="s">
        <v>3365</v>
      </c>
      <c r="AI648" s="2">
        <v>0.0</v>
      </c>
      <c r="AJ648" s="94">
        <v>1.610480268461985E-4</v>
      </c>
      <c r="AK648" s="94">
        <v>6.574621959237343E-4</v>
      </c>
      <c r="AL648" s="79"/>
      <c r="AM648" s="2" t="s">
        <v>4057</v>
      </c>
    </row>
    <row r="649">
      <c r="A649" s="54">
        <v>46087.0</v>
      </c>
      <c r="B649" s="54">
        <v>46088.0</v>
      </c>
      <c r="C649" s="2" t="s">
        <v>301</v>
      </c>
      <c r="D649" s="2" t="s">
        <v>146</v>
      </c>
      <c r="E649" s="2" t="s">
        <v>288</v>
      </c>
      <c r="F649" s="53">
        <v>0.0</v>
      </c>
      <c r="G649" s="53">
        <v>0.0</v>
      </c>
      <c r="H649" s="53">
        <v>0.0</v>
      </c>
      <c r="I649" s="53">
        <v>0.0</v>
      </c>
      <c r="J649" s="53">
        <v>0.027243513018952347</v>
      </c>
      <c r="K649" s="2" t="s">
        <v>303</v>
      </c>
      <c r="L649" s="53">
        <v>0.5</v>
      </c>
      <c r="M649" s="2" t="s">
        <v>3369</v>
      </c>
      <c r="N649" s="2" t="s">
        <v>3360</v>
      </c>
      <c r="O649" s="55"/>
      <c r="AB649" s="2" t="s">
        <v>164</v>
      </c>
      <c r="AC649" s="2" t="s">
        <v>3361</v>
      </c>
      <c r="AD649" s="2" t="s">
        <v>3362</v>
      </c>
      <c r="AE649" s="2" t="s">
        <v>3363</v>
      </c>
      <c r="AF649" s="93"/>
      <c r="AG649" s="2" t="s">
        <v>3364</v>
      </c>
      <c r="AH649" s="2" t="s">
        <v>3365</v>
      </c>
      <c r="AI649" s="2">
        <v>0.0</v>
      </c>
      <c r="AJ649" s="94">
        <v>7.42209001613826E-4</v>
      </c>
      <c r="AK649" s="94">
        <v>0.0</v>
      </c>
      <c r="AL649" s="79"/>
      <c r="AM649" s="2" t="s">
        <v>4058</v>
      </c>
    </row>
    <row r="650">
      <c r="A650" s="54">
        <v>46088.0</v>
      </c>
      <c r="B650" s="54">
        <v>46089.0</v>
      </c>
      <c r="C650" s="2" t="s">
        <v>194</v>
      </c>
      <c r="D650" s="2" t="s">
        <v>146</v>
      </c>
      <c r="E650" s="2" t="s">
        <v>256</v>
      </c>
      <c r="F650" s="53">
        <v>0.0</v>
      </c>
      <c r="G650" s="53">
        <v>0.0</v>
      </c>
      <c r="H650" s="53">
        <v>0.0</v>
      </c>
      <c r="I650" s="53">
        <v>0.0</v>
      </c>
      <c r="J650" s="53">
        <v>0.04062962099054992</v>
      </c>
      <c r="K650" s="2" t="s">
        <v>208</v>
      </c>
      <c r="L650" s="53">
        <v>0.5</v>
      </c>
      <c r="M650" s="2" t="s">
        <v>3926</v>
      </c>
      <c r="N650" s="2" t="s">
        <v>3360</v>
      </c>
      <c r="O650" s="55"/>
      <c r="AB650" s="2" t="s">
        <v>164</v>
      </c>
      <c r="AC650" s="2" t="s">
        <v>3361</v>
      </c>
      <c r="AD650" s="2" t="s">
        <v>3362</v>
      </c>
      <c r="AE650" s="2" t="s">
        <v>3363</v>
      </c>
      <c r="AF650" s="93"/>
      <c r="AG650" s="2" t="s">
        <v>3364</v>
      </c>
      <c r="AH650" s="2" t="s">
        <v>3365</v>
      </c>
      <c r="AI650" s="2">
        <v>0.0</v>
      </c>
      <c r="AJ650" s="94">
        <v>0.0016507661018357344</v>
      </c>
      <c r="AK650" s="94">
        <v>0.0</v>
      </c>
      <c r="AL650" s="79"/>
      <c r="AM650" s="2" t="s">
        <v>4059</v>
      </c>
    </row>
    <row r="651">
      <c r="A651" s="54">
        <v>46088.0</v>
      </c>
      <c r="B651" s="54">
        <v>46089.0</v>
      </c>
      <c r="C651" s="2" t="s">
        <v>229</v>
      </c>
      <c r="D651" s="2" t="s">
        <v>146</v>
      </c>
      <c r="E651" s="2" t="s">
        <v>256</v>
      </c>
      <c r="F651" s="53">
        <v>0.0</v>
      </c>
      <c r="G651" s="53">
        <v>0.0</v>
      </c>
      <c r="H651" s="53">
        <v>0.0</v>
      </c>
      <c r="I651" s="53">
        <v>0.0</v>
      </c>
      <c r="J651" s="53">
        <v>0.046119163029266955</v>
      </c>
      <c r="K651" s="2" t="s">
        <v>303</v>
      </c>
      <c r="L651" s="53">
        <v>0.6</v>
      </c>
      <c r="M651" s="2" t="s">
        <v>3941</v>
      </c>
      <c r="N651" s="2" t="s">
        <v>3360</v>
      </c>
      <c r="O651" s="55"/>
      <c r="AB651" s="2" t="s">
        <v>153</v>
      </c>
      <c r="AC651" s="2" t="s">
        <v>3633</v>
      </c>
      <c r="AD651" s="2" t="s">
        <v>3362</v>
      </c>
      <c r="AE651" s="2" t="s">
        <v>3363</v>
      </c>
      <c r="AF651" s="93"/>
      <c r="AG651" s="2" t="s">
        <v>3364</v>
      </c>
      <c r="AH651" s="2" t="s">
        <v>3365</v>
      </c>
      <c r="AI651" s="2">
        <v>1.0</v>
      </c>
      <c r="AJ651" s="94">
        <v>0.9098886511399861</v>
      </c>
      <c r="AK651" s="94">
        <v>1.0</v>
      </c>
      <c r="AL651" s="79"/>
      <c r="AM651" s="2" t="s">
        <v>4060</v>
      </c>
    </row>
    <row r="652">
      <c r="A652" s="54">
        <v>46088.0</v>
      </c>
      <c r="B652" s="54">
        <v>46089.0</v>
      </c>
      <c r="C652" s="2" t="s">
        <v>145</v>
      </c>
      <c r="D652" s="2" t="s">
        <v>146</v>
      </c>
      <c r="E652" s="2" t="s">
        <v>256</v>
      </c>
      <c r="F652" s="53">
        <v>0.0</v>
      </c>
      <c r="G652" s="53">
        <v>0.0</v>
      </c>
      <c r="H652" s="53">
        <v>0.0</v>
      </c>
      <c r="I652" s="53">
        <v>0.0</v>
      </c>
      <c r="J652" s="53">
        <v>0.004454549529326267</v>
      </c>
      <c r="K652" s="2" t="s">
        <v>3531</v>
      </c>
      <c r="L652" s="53">
        <v>0.0</v>
      </c>
      <c r="M652" s="2" t="s">
        <v>3369</v>
      </c>
      <c r="N652" s="2" t="s">
        <v>3360</v>
      </c>
      <c r="O652" s="55"/>
      <c r="AB652" s="2" t="s">
        <v>164</v>
      </c>
      <c r="AC652" s="2" t="s">
        <v>3361</v>
      </c>
      <c r="AD652" s="2" t="s">
        <v>3362</v>
      </c>
      <c r="AE652" s="2" t="s">
        <v>3363</v>
      </c>
      <c r="AF652" s="93"/>
      <c r="AG652" s="2" t="s">
        <v>3364</v>
      </c>
      <c r="AH652" s="2" t="s">
        <v>3365</v>
      </c>
      <c r="AI652" s="2">
        <v>0.0</v>
      </c>
      <c r="AJ652" s="94">
        <v>1.984301150922087E-5</v>
      </c>
      <c r="AK652" s="94">
        <v>0.0</v>
      </c>
      <c r="AL652" s="79"/>
      <c r="AM652" s="2" t="s">
        <v>4061</v>
      </c>
    </row>
    <row r="653">
      <c r="A653" s="54">
        <v>46088.0</v>
      </c>
      <c r="B653" s="54">
        <v>46089.0</v>
      </c>
      <c r="C653" s="2" t="s">
        <v>301</v>
      </c>
      <c r="D653" s="2" t="s">
        <v>146</v>
      </c>
      <c r="E653" s="2" t="s">
        <v>256</v>
      </c>
      <c r="F653" s="53">
        <v>0.0</v>
      </c>
      <c r="G653" s="53">
        <v>0.0</v>
      </c>
      <c r="H653" s="53">
        <v>0.0</v>
      </c>
      <c r="I653" s="53">
        <v>0.025</v>
      </c>
      <c r="J653" s="53">
        <v>0.03471756265478608</v>
      </c>
      <c r="K653" s="2" t="s">
        <v>303</v>
      </c>
      <c r="L653" s="53">
        <v>0.5</v>
      </c>
      <c r="M653" s="2" t="s">
        <v>3369</v>
      </c>
      <c r="N653" s="2" t="s">
        <v>3360</v>
      </c>
      <c r="O653" s="55"/>
      <c r="AB653" s="2" t="s">
        <v>164</v>
      </c>
      <c r="AC653" s="2" t="s">
        <v>3361</v>
      </c>
      <c r="AD653" s="2" t="s">
        <v>3362</v>
      </c>
      <c r="AE653" s="2" t="s">
        <v>3363</v>
      </c>
      <c r="AF653" s="93"/>
      <c r="AG653" s="2" t="s">
        <v>3364</v>
      </c>
      <c r="AH653" s="2" t="s">
        <v>3365</v>
      </c>
      <c r="AI653" s="2">
        <v>0.0</v>
      </c>
      <c r="AJ653" s="94">
        <v>0.0012053091566889972</v>
      </c>
      <c r="AK653" s="94">
        <v>6.250000000000001E-4</v>
      </c>
      <c r="AL653" s="79"/>
      <c r="AM653" s="2" t="s">
        <v>4062</v>
      </c>
    </row>
    <row r="654">
      <c r="A654" s="54">
        <v>46089.0</v>
      </c>
      <c r="B654" s="54">
        <v>46090.0</v>
      </c>
      <c r="C654" s="2" t="s">
        <v>194</v>
      </c>
      <c r="D654" s="2" t="s">
        <v>146</v>
      </c>
      <c r="E654" s="2" t="s">
        <v>180</v>
      </c>
      <c r="F654" s="53">
        <v>0.0</v>
      </c>
      <c r="G654" s="53">
        <v>0.0</v>
      </c>
      <c r="H654" s="53">
        <v>0.0</v>
      </c>
      <c r="I654" s="53">
        <v>0.025</v>
      </c>
      <c r="J654" s="53">
        <v>0.044538646775257054</v>
      </c>
      <c r="K654" s="2" t="s">
        <v>208</v>
      </c>
      <c r="L654" s="53">
        <v>0.5</v>
      </c>
      <c r="M654" s="2" t="s">
        <v>3926</v>
      </c>
      <c r="N654" s="2" t="s">
        <v>3360</v>
      </c>
      <c r="O654" s="55"/>
      <c r="AB654" s="2" t="s">
        <v>164</v>
      </c>
      <c r="AC654" s="2" t="s">
        <v>3361</v>
      </c>
      <c r="AD654" s="2" t="s">
        <v>3362</v>
      </c>
      <c r="AE654" s="2" t="s">
        <v>3363</v>
      </c>
      <c r="AF654" s="93"/>
      <c r="AG654" s="2" t="s">
        <v>3364</v>
      </c>
      <c r="AH654" s="2" t="s">
        <v>3365</v>
      </c>
      <c r="AI654" s="2">
        <v>0.0</v>
      </c>
      <c r="AJ654" s="94">
        <v>0.0019836910565711155</v>
      </c>
      <c r="AK654" s="94">
        <v>6.250000000000001E-4</v>
      </c>
      <c r="AL654" s="79"/>
      <c r="AM654" s="2" t="s">
        <v>4063</v>
      </c>
    </row>
    <row r="655">
      <c r="A655" s="54">
        <v>46089.0</v>
      </c>
      <c r="B655" s="54">
        <v>46090.0</v>
      </c>
      <c r="C655" s="2" t="s">
        <v>229</v>
      </c>
      <c r="D655" s="2" t="s">
        <v>146</v>
      </c>
      <c r="E655" s="2" t="s">
        <v>180</v>
      </c>
      <c r="F655" s="53">
        <v>0.125</v>
      </c>
      <c r="G655" s="53">
        <v>0.08333333333333333</v>
      </c>
      <c r="H655" s="53">
        <v>0.08</v>
      </c>
      <c r="I655" s="53">
        <v>0.1</v>
      </c>
      <c r="J655" s="53">
        <v>0.09809775294971829</v>
      </c>
      <c r="K655" s="2" t="s">
        <v>303</v>
      </c>
      <c r="L655" s="53">
        <v>0.5</v>
      </c>
      <c r="M655" s="2" t="s">
        <v>3941</v>
      </c>
      <c r="N655" s="2" t="s">
        <v>3360</v>
      </c>
      <c r="O655" s="55"/>
      <c r="AB655" s="2" t="s">
        <v>164</v>
      </c>
      <c r="AC655" s="2" t="s">
        <v>3361</v>
      </c>
      <c r="AD655" s="2" t="s">
        <v>3362</v>
      </c>
      <c r="AE655" s="2" t="s">
        <v>3363</v>
      </c>
      <c r="AF655" s="93"/>
      <c r="AG655" s="2" t="s">
        <v>3364</v>
      </c>
      <c r="AH655" s="2" t="s">
        <v>3365</v>
      </c>
      <c r="AI655" s="2">
        <v>0.0</v>
      </c>
      <c r="AJ655" s="94">
        <v>0.009623169133783962</v>
      </c>
      <c r="AK655" s="94">
        <v>0.010000000000000002</v>
      </c>
      <c r="AL655" s="79"/>
      <c r="AM655" s="2" t="s">
        <v>4064</v>
      </c>
    </row>
    <row r="656">
      <c r="A656" s="54">
        <v>46089.0</v>
      </c>
      <c r="B656" s="54">
        <v>46090.0</v>
      </c>
      <c r="C656" s="2" t="s">
        <v>145</v>
      </c>
      <c r="D656" s="2" t="s">
        <v>146</v>
      </c>
      <c r="E656" s="2" t="s">
        <v>180</v>
      </c>
      <c r="F656" s="53">
        <v>0.0</v>
      </c>
      <c r="G656" s="53">
        <v>0.0</v>
      </c>
      <c r="H656" s="53">
        <v>0.04</v>
      </c>
      <c r="I656" s="53">
        <v>0.025</v>
      </c>
      <c r="J656" s="53">
        <v>0.01914039831489401</v>
      </c>
      <c r="K656" s="2" t="s">
        <v>3531</v>
      </c>
      <c r="L656" s="53">
        <v>0.0</v>
      </c>
      <c r="M656" s="2" t="s">
        <v>3369</v>
      </c>
      <c r="N656" s="2" t="s">
        <v>3360</v>
      </c>
      <c r="O656" s="55"/>
      <c r="AB656" s="2" t="s">
        <v>164</v>
      </c>
      <c r="AC656" s="2" t="s">
        <v>3361</v>
      </c>
      <c r="AD656" s="2" t="s">
        <v>3362</v>
      </c>
      <c r="AE656" s="2" t="s">
        <v>3363</v>
      </c>
      <c r="AF656" s="93"/>
      <c r="AG656" s="2" t="s">
        <v>3364</v>
      </c>
      <c r="AH656" s="2" t="s">
        <v>3365</v>
      </c>
      <c r="AI656" s="2">
        <v>0.0</v>
      </c>
      <c r="AJ656" s="94">
        <v>3.6635484765279745E-4</v>
      </c>
      <c r="AK656" s="94">
        <v>6.250000000000001E-4</v>
      </c>
      <c r="AL656" s="79"/>
      <c r="AM656" s="2" t="s">
        <v>4065</v>
      </c>
    </row>
    <row r="657">
      <c r="A657" s="54">
        <v>46089.0</v>
      </c>
      <c r="B657" s="54">
        <v>46090.0</v>
      </c>
      <c r="C657" s="2" t="s">
        <v>301</v>
      </c>
      <c r="D657" s="2" t="s">
        <v>146</v>
      </c>
      <c r="E657" s="2" t="s">
        <v>180</v>
      </c>
      <c r="F657" s="53">
        <v>0.125</v>
      </c>
      <c r="G657" s="53">
        <v>0.08333333333333333</v>
      </c>
      <c r="H657" s="53">
        <v>0.04</v>
      </c>
      <c r="I657" s="53">
        <v>0.025</v>
      </c>
      <c r="J657" s="53">
        <v>0.05341631037707538</v>
      </c>
      <c r="K657" s="2" t="s">
        <v>303</v>
      </c>
      <c r="L657" s="53">
        <v>0.5</v>
      </c>
      <c r="M657" s="2" t="s">
        <v>3369</v>
      </c>
      <c r="N657" s="2" t="s">
        <v>3360</v>
      </c>
      <c r="O657" s="55"/>
      <c r="AB657" s="2" t="s">
        <v>164</v>
      </c>
      <c r="AC657" s="2" t="s">
        <v>3361</v>
      </c>
      <c r="AD657" s="2" t="s">
        <v>3362</v>
      </c>
      <c r="AE657" s="2" t="s">
        <v>3363</v>
      </c>
      <c r="AF657" s="93"/>
      <c r="AG657" s="2" t="s">
        <v>3364</v>
      </c>
      <c r="AH657" s="2" t="s">
        <v>3365</v>
      </c>
      <c r="AI657" s="2">
        <v>0.0</v>
      </c>
      <c r="AJ657" s="94">
        <v>0.002853302214300051</v>
      </c>
      <c r="AK657" s="94">
        <v>6.250000000000001E-4</v>
      </c>
      <c r="AL657" s="79"/>
      <c r="AM657" s="2" t="s">
        <v>4066</v>
      </c>
    </row>
    <row r="658">
      <c r="A658" s="54">
        <v>46090.0</v>
      </c>
      <c r="B658" s="54">
        <v>46091.0</v>
      </c>
      <c r="C658" s="2" t="s">
        <v>194</v>
      </c>
      <c r="D658" s="2" t="s">
        <v>146</v>
      </c>
      <c r="E658" s="2" t="s">
        <v>208</v>
      </c>
      <c r="F658" s="53">
        <v>0.375</v>
      </c>
      <c r="G658" s="53">
        <v>0.25</v>
      </c>
      <c r="H658" s="53">
        <v>0.16</v>
      </c>
      <c r="I658" s="53">
        <v>0.15</v>
      </c>
      <c r="J658" s="53">
        <v>0.12748642394604875</v>
      </c>
      <c r="K658" s="2" t="s">
        <v>208</v>
      </c>
      <c r="L658" s="53">
        <v>0.5</v>
      </c>
      <c r="M658" s="2" t="s">
        <v>3926</v>
      </c>
      <c r="N658" s="2" t="s">
        <v>3360</v>
      </c>
      <c r="O658" s="55"/>
      <c r="AB658" s="2" t="s">
        <v>164</v>
      </c>
      <c r="AC658" s="2" t="s">
        <v>3361</v>
      </c>
      <c r="AD658" s="2" t="s">
        <v>3362</v>
      </c>
      <c r="AE658" s="2" t="s">
        <v>3363</v>
      </c>
      <c r="AF658" s="93"/>
      <c r="AG658" s="2" t="s">
        <v>3364</v>
      </c>
      <c r="AH658" s="2" t="s">
        <v>3365</v>
      </c>
      <c r="AI658" s="2">
        <v>0.0</v>
      </c>
      <c r="AJ658" s="94">
        <v>0.016252788290551674</v>
      </c>
      <c r="AK658" s="94">
        <v>0.0225</v>
      </c>
      <c r="AL658" s="79"/>
      <c r="AM658" s="2" t="s">
        <v>4067</v>
      </c>
    </row>
    <row r="659">
      <c r="A659" s="54">
        <v>46090.0</v>
      </c>
      <c r="B659" s="54">
        <v>46091.0</v>
      </c>
      <c r="C659" s="2" t="s">
        <v>229</v>
      </c>
      <c r="D659" s="2" t="s">
        <v>146</v>
      </c>
      <c r="E659" s="2" t="s">
        <v>208</v>
      </c>
      <c r="F659" s="53">
        <v>0.0</v>
      </c>
      <c r="G659" s="53">
        <v>0.08333333333333333</v>
      </c>
      <c r="H659" s="53">
        <v>0.08</v>
      </c>
      <c r="I659" s="53">
        <v>0.125</v>
      </c>
      <c r="J659" s="53">
        <v>0.09318487250394661</v>
      </c>
      <c r="K659" s="2" t="s">
        <v>303</v>
      </c>
      <c r="L659" s="53">
        <v>0.5</v>
      </c>
      <c r="M659" s="2" t="s">
        <v>3941</v>
      </c>
      <c r="N659" s="2" t="s">
        <v>3360</v>
      </c>
      <c r="O659" s="55"/>
      <c r="AB659" s="2" t="s">
        <v>164</v>
      </c>
      <c r="AC659" s="2" t="s">
        <v>3361</v>
      </c>
      <c r="AD659" s="2" t="s">
        <v>3362</v>
      </c>
      <c r="AE659" s="2" t="s">
        <v>3363</v>
      </c>
      <c r="AF659" s="93"/>
      <c r="AG659" s="2" t="s">
        <v>3364</v>
      </c>
      <c r="AH659" s="2" t="s">
        <v>3365</v>
      </c>
      <c r="AI659" s="2">
        <v>0.0</v>
      </c>
      <c r="AJ659" s="94">
        <v>0.008683420463576785</v>
      </c>
      <c r="AK659" s="94">
        <v>0.015625</v>
      </c>
      <c r="AL659" s="79"/>
      <c r="AM659" s="2" t="s">
        <v>4068</v>
      </c>
    </row>
    <row r="660">
      <c r="A660" s="54">
        <v>46090.0</v>
      </c>
      <c r="B660" s="54">
        <v>46091.0</v>
      </c>
      <c r="C660" s="2" t="s">
        <v>145</v>
      </c>
      <c r="D660" s="2" t="s">
        <v>146</v>
      </c>
      <c r="E660" s="2" t="s">
        <v>208</v>
      </c>
      <c r="F660" s="53">
        <v>0.0</v>
      </c>
      <c r="G660" s="53">
        <v>0.0</v>
      </c>
      <c r="H660" s="53">
        <v>0.0</v>
      </c>
      <c r="I660" s="53">
        <v>0.025</v>
      </c>
      <c r="J660" s="53">
        <v>0.008638885114432268</v>
      </c>
      <c r="K660" s="2" t="s">
        <v>3531</v>
      </c>
      <c r="L660" s="53">
        <v>0.0</v>
      </c>
      <c r="M660" s="2" t="s">
        <v>3369</v>
      </c>
      <c r="N660" s="2" t="s">
        <v>3360</v>
      </c>
      <c r="O660" s="55"/>
      <c r="AB660" s="2" t="s">
        <v>164</v>
      </c>
      <c r="AC660" s="2" t="s">
        <v>3361</v>
      </c>
      <c r="AD660" s="2" t="s">
        <v>3362</v>
      </c>
      <c r="AE660" s="2" t="s">
        <v>3363</v>
      </c>
      <c r="AF660" s="93"/>
      <c r="AG660" s="2" t="s">
        <v>3364</v>
      </c>
      <c r="AH660" s="2" t="s">
        <v>3365</v>
      </c>
      <c r="AI660" s="2">
        <v>0.0</v>
      </c>
      <c r="AJ660" s="94">
        <v>7.463033602035943E-5</v>
      </c>
      <c r="AK660" s="94">
        <v>6.250000000000001E-4</v>
      </c>
      <c r="AL660" s="79"/>
      <c r="AM660" s="2" t="s">
        <v>4069</v>
      </c>
    </row>
    <row r="661">
      <c r="A661" s="54">
        <v>46090.0</v>
      </c>
      <c r="B661" s="54">
        <v>46091.0</v>
      </c>
      <c r="C661" s="2" t="s">
        <v>301</v>
      </c>
      <c r="D661" s="2" t="s">
        <v>146</v>
      </c>
      <c r="E661" s="2" t="s">
        <v>208</v>
      </c>
      <c r="F661" s="53">
        <v>0.125</v>
      </c>
      <c r="G661" s="53">
        <v>0.08333333333333333</v>
      </c>
      <c r="H661" s="53">
        <v>0.04</v>
      </c>
      <c r="I661" s="53">
        <v>0.025</v>
      </c>
      <c r="J661" s="53">
        <v>0.053184486102098506</v>
      </c>
      <c r="K661" s="2" t="s">
        <v>303</v>
      </c>
      <c r="L661" s="53">
        <v>0.5</v>
      </c>
      <c r="M661" s="2" t="s">
        <v>3369</v>
      </c>
      <c r="N661" s="2" t="s">
        <v>3360</v>
      </c>
      <c r="O661" s="55"/>
      <c r="AB661" s="2" t="s">
        <v>164</v>
      </c>
      <c r="AC661" s="2" t="s">
        <v>3361</v>
      </c>
      <c r="AD661" s="2" t="s">
        <v>3362</v>
      </c>
      <c r="AE661" s="2" t="s">
        <v>3363</v>
      </c>
      <c r="AF661" s="93"/>
      <c r="AG661" s="2" t="s">
        <v>3364</v>
      </c>
      <c r="AH661" s="2" t="s">
        <v>3365</v>
      </c>
      <c r="AI661" s="2">
        <v>0.0</v>
      </c>
      <c r="AJ661" s="94">
        <v>0.002828589561944309</v>
      </c>
      <c r="AK661" s="94">
        <v>6.250000000000001E-4</v>
      </c>
      <c r="AL661" s="79"/>
      <c r="AM661" s="2" t="s">
        <v>4070</v>
      </c>
    </row>
    <row r="662">
      <c r="A662" s="54">
        <v>46091.0</v>
      </c>
      <c r="B662" s="54">
        <v>46092.0</v>
      </c>
      <c r="C662" s="2" t="s">
        <v>194</v>
      </c>
      <c r="D662" s="2" t="s">
        <v>146</v>
      </c>
      <c r="E662" s="2" t="s">
        <v>303</v>
      </c>
      <c r="F662" s="53">
        <v>0.0</v>
      </c>
      <c r="G662" s="53">
        <v>0.0</v>
      </c>
      <c r="H662" s="53">
        <v>0.04</v>
      </c>
      <c r="I662" s="53">
        <v>0.025</v>
      </c>
      <c r="J662" s="53">
        <v>0.0502384388809167</v>
      </c>
      <c r="K662" s="2" t="s">
        <v>3838</v>
      </c>
      <c r="L662" s="53">
        <v>0.0</v>
      </c>
      <c r="M662" s="2" t="s">
        <v>3369</v>
      </c>
      <c r="N662" s="2" t="s">
        <v>3360</v>
      </c>
      <c r="O662" s="55"/>
      <c r="AB662" s="2" t="s">
        <v>164</v>
      </c>
      <c r="AC662" s="2" t="s">
        <v>3361</v>
      </c>
      <c r="AD662" s="2" t="s">
        <v>3362</v>
      </c>
      <c r="AE662" s="2" t="s">
        <v>3363</v>
      </c>
      <c r="AF662" s="93"/>
      <c r="AG662" s="2" t="s">
        <v>3364</v>
      </c>
      <c r="AH662" s="2" t="s">
        <v>3365</v>
      </c>
      <c r="AI662" s="2">
        <v>0.0</v>
      </c>
      <c r="AJ662" s="94">
        <v>0.0025239007411916024</v>
      </c>
      <c r="AK662" s="94">
        <v>6.250000000000001E-4</v>
      </c>
      <c r="AL662" s="79"/>
      <c r="AM662" s="2" t="s">
        <v>4071</v>
      </c>
    </row>
    <row r="663">
      <c r="A663" s="54">
        <v>46091.0</v>
      </c>
      <c r="B663" s="54">
        <v>46092.0</v>
      </c>
      <c r="C663" s="2" t="s">
        <v>229</v>
      </c>
      <c r="D663" s="2" t="s">
        <v>146</v>
      </c>
      <c r="E663" s="2" t="s">
        <v>303</v>
      </c>
      <c r="F663" s="53">
        <v>0.375</v>
      </c>
      <c r="G663" s="53">
        <v>0.3333333333333333</v>
      </c>
      <c r="H663" s="53">
        <v>0.2</v>
      </c>
      <c r="I663" s="53">
        <v>0.15</v>
      </c>
      <c r="J663" s="53">
        <v>0.16927073164646986</v>
      </c>
      <c r="K663" s="2" t="s">
        <v>303</v>
      </c>
      <c r="L663" s="53">
        <v>0.5</v>
      </c>
      <c r="M663" s="2" t="s">
        <v>3941</v>
      </c>
      <c r="N663" s="2" t="s">
        <v>3360</v>
      </c>
      <c r="O663" s="55"/>
      <c r="AB663" s="2" t="s">
        <v>164</v>
      </c>
      <c r="AC663" s="2" t="s">
        <v>3361</v>
      </c>
      <c r="AD663" s="2" t="s">
        <v>3362</v>
      </c>
      <c r="AE663" s="2" t="s">
        <v>3363</v>
      </c>
      <c r="AF663" s="93"/>
      <c r="AG663" s="2" t="s">
        <v>3364</v>
      </c>
      <c r="AH663" s="2" t="s">
        <v>3365</v>
      </c>
      <c r="AI663" s="2">
        <v>0.0</v>
      </c>
      <c r="AJ663" s="94">
        <v>0.028652580592131213</v>
      </c>
      <c r="AK663" s="94">
        <v>0.0225</v>
      </c>
      <c r="AL663" s="79"/>
      <c r="AM663" s="2" t="s">
        <v>4072</v>
      </c>
    </row>
    <row r="664">
      <c r="A664" s="54">
        <v>46091.0</v>
      </c>
      <c r="B664" s="54">
        <v>46092.0</v>
      </c>
      <c r="C664" s="2" t="s">
        <v>145</v>
      </c>
      <c r="D664" s="2" t="s">
        <v>146</v>
      </c>
      <c r="E664" s="2" t="s">
        <v>303</v>
      </c>
      <c r="F664" s="53">
        <v>0.0</v>
      </c>
      <c r="G664" s="53">
        <v>0.0</v>
      </c>
      <c r="H664" s="53">
        <v>0.0</v>
      </c>
      <c r="I664" s="53">
        <v>0.0</v>
      </c>
      <c r="J664" s="53">
        <v>0.00433983421171687</v>
      </c>
      <c r="K664" s="2" t="s">
        <v>3531</v>
      </c>
      <c r="L664" s="53">
        <v>0.0</v>
      </c>
      <c r="M664" s="2" t="s">
        <v>3369</v>
      </c>
      <c r="N664" s="2" t="s">
        <v>3360</v>
      </c>
      <c r="O664" s="55"/>
      <c r="AB664" s="2" t="s">
        <v>164</v>
      </c>
      <c r="AC664" s="2" t="s">
        <v>3361</v>
      </c>
      <c r="AD664" s="2" t="s">
        <v>3362</v>
      </c>
      <c r="AE664" s="2" t="s">
        <v>3363</v>
      </c>
      <c r="AF664" s="93"/>
      <c r="AG664" s="2" t="s">
        <v>3364</v>
      </c>
      <c r="AH664" s="2" t="s">
        <v>3365</v>
      </c>
      <c r="AI664" s="2">
        <v>0.0</v>
      </c>
      <c r="AJ664" s="94">
        <v>1.8834160985188182E-5</v>
      </c>
      <c r="AK664" s="94">
        <v>0.0</v>
      </c>
      <c r="AL664" s="79"/>
      <c r="AM664" s="2" t="s">
        <v>4073</v>
      </c>
    </row>
    <row r="665">
      <c r="A665" s="54">
        <v>46091.0</v>
      </c>
      <c r="B665" s="54">
        <v>46092.0</v>
      </c>
      <c r="C665" s="2" t="s">
        <v>301</v>
      </c>
      <c r="D665" s="2" t="s">
        <v>146</v>
      </c>
      <c r="E665" s="2" t="s">
        <v>303</v>
      </c>
      <c r="F665" s="53">
        <v>0.375</v>
      </c>
      <c r="G665" s="53">
        <v>0.25</v>
      </c>
      <c r="H665" s="53">
        <v>0.16</v>
      </c>
      <c r="I665" s="53">
        <v>0.125</v>
      </c>
      <c r="J665" s="53">
        <v>0.11410483263085168</v>
      </c>
      <c r="K665" s="2" t="s">
        <v>303</v>
      </c>
      <c r="L665" s="53">
        <v>0.5</v>
      </c>
      <c r="M665" s="2" t="s">
        <v>3369</v>
      </c>
      <c r="N665" s="2" t="s">
        <v>3360</v>
      </c>
      <c r="O665" s="55"/>
      <c r="AB665" s="2" t="s">
        <v>164</v>
      </c>
      <c r="AC665" s="2" t="s">
        <v>3361</v>
      </c>
      <c r="AD665" s="2" t="s">
        <v>3362</v>
      </c>
      <c r="AE665" s="2" t="s">
        <v>3363</v>
      </c>
      <c r="AF665" s="93"/>
      <c r="AG665" s="2" t="s">
        <v>3364</v>
      </c>
      <c r="AH665" s="2" t="s">
        <v>3365</v>
      </c>
      <c r="AI665" s="2">
        <v>0.0</v>
      </c>
      <c r="AJ665" s="94">
        <v>0.013019912829714674</v>
      </c>
      <c r="AK665" s="94">
        <v>0.015625</v>
      </c>
      <c r="AL665" s="79"/>
      <c r="AM665" s="2" t="s">
        <v>4074</v>
      </c>
    </row>
    <row r="666">
      <c r="A666" s="54">
        <v>46092.0</v>
      </c>
      <c r="B666" s="54">
        <v>46093.0</v>
      </c>
      <c r="C666" s="2" t="s">
        <v>194</v>
      </c>
      <c r="D666" s="2" t="s">
        <v>146</v>
      </c>
      <c r="E666" s="2" t="s">
        <v>148</v>
      </c>
      <c r="F666" s="53">
        <v>0.125</v>
      </c>
      <c r="G666" s="53">
        <v>0.08333333333333333</v>
      </c>
      <c r="H666" s="53">
        <v>0.04</v>
      </c>
      <c r="I666" s="53">
        <v>0.075</v>
      </c>
      <c r="J666" s="53">
        <v>0.07615477495910221</v>
      </c>
      <c r="K666" s="2" t="s">
        <v>3838</v>
      </c>
      <c r="L666" s="53">
        <v>0.0</v>
      </c>
      <c r="M666" s="2" t="s">
        <v>3369</v>
      </c>
      <c r="N666" s="2" t="s">
        <v>3360</v>
      </c>
      <c r="O666" s="55"/>
      <c r="AB666" s="2" t="s">
        <v>164</v>
      </c>
      <c r="AC666" s="2" t="s">
        <v>3361</v>
      </c>
      <c r="AD666" s="2" t="s">
        <v>3362</v>
      </c>
      <c r="AE666" s="2" t="s">
        <v>3363</v>
      </c>
      <c r="AF666" s="93"/>
      <c r="AG666" s="2" t="s">
        <v>3364</v>
      </c>
      <c r="AH666" s="2" t="s">
        <v>3365</v>
      </c>
      <c r="AI666" s="2">
        <v>0.0</v>
      </c>
      <c r="AJ666" s="94">
        <v>0.005799549749071501</v>
      </c>
      <c r="AK666" s="94">
        <v>0.005625</v>
      </c>
      <c r="AL666" s="79"/>
      <c r="AM666" s="2" t="s">
        <v>4075</v>
      </c>
    </row>
    <row r="667">
      <c r="A667" s="54">
        <v>46092.0</v>
      </c>
      <c r="B667" s="54">
        <v>46093.0</v>
      </c>
      <c r="C667" s="2" t="s">
        <v>229</v>
      </c>
      <c r="D667" s="2" t="s">
        <v>146</v>
      </c>
      <c r="E667" s="2" t="s">
        <v>148</v>
      </c>
      <c r="F667" s="53">
        <v>0.125</v>
      </c>
      <c r="G667" s="53">
        <v>0.08333333333333333</v>
      </c>
      <c r="H667" s="53">
        <v>0.08</v>
      </c>
      <c r="I667" s="53">
        <v>0.05</v>
      </c>
      <c r="J667" s="53">
        <v>0.08306501738626483</v>
      </c>
      <c r="K667" s="2" t="s">
        <v>303</v>
      </c>
      <c r="L667" s="53">
        <v>0.5</v>
      </c>
      <c r="M667" s="2" t="s">
        <v>3941</v>
      </c>
      <c r="N667" s="2" t="s">
        <v>3360</v>
      </c>
      <c r="O667" s="55"/>
      <c r="AB667" s="2" t="s">
        <v>164</v>
      </c>
      <c r="AC667" s="2" t="s">
        <v>3361</v>
      </c>
      <c r="AD667" s="2" t="s">
        <v>3362</v>
      </c>
      <c r="AE667" s="2" t="s">
        <v>3363</v>
      </c>
      <c r="AF667" s="93"/>
      <c r="AG667" s="2" t="s">
        <v>3364</v>
      </c>
      <c r="AH667" s="2" t="s">
        <v>3365</v>
      </c>
      <c r="AI667" s="2">
        <v>0.0</v>
      </c>
      <c r="AJ667" s="94">
        <v>0.006899797113380479</v>
      </c>
      <c r="AK667" s="94">
        <v>0.0025000000000000005</v>
      </c>
      <c r="AL667" s="79"/>
      <c r="AM667" s="2" t="s">
        <v>4076</v>
      </c>
    </row>
    <row r="668">
      <c r="A668" s="54">
        <v>46092.0</v>
      </c>
      <c r="B668" s="54">
        <v>46093.0</v>
      </c>
      <c r="C668" s="2" t="s">
        <v>145</v>
      </c>
      <c r="D668" s="2" t="s">
        <v>146</v>
      </c>
      <c r="E668" s="2" t="s">
        <v>148</v>
      </c>
      <c r="F668" s="53">
        <v>0.0</v>
      </c>
      <c r="G668" s="53">
        <v>0.0</v>
      </c>
      <c r="H668" s="53">
        <v>0.0</v>
      </c>
      <c r="I668" s="53">
        <v>0.0</v>
      </c>
      <c r="J668" s="53">
        <v>0.00430232991345155</v>
      </c>
      <c r="K668" s="2" t="s">
        <v>3531</v>
      </c>
      <c r="L668" s="53">
        <v>0.0</v>
      </c>
      <c r="M668" s="2" t="s">
        <v>3369</v>
      </c>
      <c r="N668" s="2" t="s">
        <v>3360</v>
      </c>
      <c r="O668" s="55"/>
      <c r="AB668" s="2" t="s">
        <v>164</v>
      </c>
      <c r="AC668" s="2" t="s">
        <v>3361</v>
      </c>
      <c r="AD668" s="2" t="s">
        <v>3362</v>
      </c>
      <c r="AE668" s="2" t="s">
        <v>3363</v>
      </c>
      <c r="AF668" s="93"/>
      <c r="AG668" s="2" t="s">
        <v>3364</v>
      </c>
      <c r="AH668" s="2" t="s">
        <v>3365</v>
      </c>
      <c r="AI668" s="2">
        <v>0.0</v>
      </c>
      <c r="AJ668" s="94">
        <v>1.8510042684180023E-5</v>
      </c>
      <c r="AK668" s="94">
        <v>0.0</v>
      </c>
      <c r="AL668" s="79"/>
      <c r="AM668" s="2" t="s">
        <v>4077</v>
      </c>
    </row>
    <row r="669">
      <c r="A669" s="54">
        <v>46092.0</v>
      </c>
      <c r="B669" s="54">
        <v>46093.0</v>
      </c>
      <c r="C669" s="2" t="s">
        <v>301</v>
      </c>
      <c r="D669" s="2" t="s">
        <v>146</v>
      </c>
      <c r="E669" s="2" t="s">
        <v>148</v>
      </c>
      <c r="F669" s="53">
        <v>0.125</v>
      </c>
      <c r="G669" s="53">
        <v>0.16666666666666666</v>
      </c>
      <c r="H669" s="53">
        <v>0.08</v>
      </c>
      <c r="I669" s="53">
        <v>0.05</v>
      </c>
      <c r="J669" s="53">
        <v>0.06683925487480492</v>
      </c>
      <c r="K669" s="2" t="s">
        <v>303</v>
      </c>
      <c r="L669" s="53">
        <v>0.5</v>
      </c>
      <c r="M669" s="2" t="s">
        <v>3369</v>
      </c>
      <c r="N669" s="2" t="s">
        <v>3360</v>
      </c>
      <c r="O669" s="55"/>
      <c r="AB669" s="2" t="s">
        <v>164</v>
      </c>
      <c r="AC669" s="2" t="s">
        <v>3361</v>
      </c>
      <c r="AD669" s="2" t="s">
        <v>3362</v>
      </c>
      <c r="AE669" s="2" t="s">
        <v>3363</v>
      </c>
      <c r="AF669" s="93"/>
      <c r="AG669" s="2" t="s">
        <v>3364</v>
      </c>
      <c r="AH669" s="2" t="s">
        <v>3365</v>
      </c>
      <c r="AI669" s="2">
        <v>0.0</v>
      </c>
      <c r="AJ669" s="94">
        <v>0.0044674859922191335</v>
      </c>
      <c r="AK669" s="94">
        <v>0.0025000000000000005</v>
      </c>
      <c r="AL669" s="79"/>
      <c r="AM669" s="2" t="s">
        <v>4078</v>
      </c>
    </row>
    <row r="670">
      <c r="A670" s="54">
        <v>46093.0</v>
      </c>
      <c r="B670" s="54">
        <v>46094.0</v>
      </c>
      <c r="C670" s="2" t="s">
        <v>194</v>
      </c>
      <c r="D670" s="2" t="s">
        <v>146</v>
      </c>
      <c r="E670" s="2" t="s">
        <v>196</v>
      </c>
      <c r="F670" s="53">
        <v>0.0</v>
      </c>
      <c r="G670" s="53">
        <v>0.08333333333333333</v>
      </c>
      <c r="H670" s="53">
        <v>0.12</v>
      </c>
      <c r="I670" s="53">
        <v>0.125</v>
      </c>
      <c r="J670" s="53">
        <v>0.0883961328195777</v>
      </c>
      <c r="K670" s="2" t="s">
        <v>3838</v>
      </c>
      <c r="L670" s="53">
        <v>0.0</v>
      </c>
      <c r="M670" s="2" t="s">
        <v>3369</v>
      </c>
      <c r="N670" s="2" t="s">
        <v>3360</v>
      </c>
      <c r="O670" s="55"/>
      <c r="AB670" s="2" t="s">
        <v>164</v>
      </c>
      <c r="AC670" s="2" t="s">
        <v>3361</v>
      </c>
      <c r="AD670" s="2" t="s">
        <v>3362</v>
      </c>
      <c r="AE670" s="2" t="s">
        <v>3363</v>
      </c>
      <c r="AF670" s="93"/>
      <c r="AG670" s="2" t="s">
        <v>3364</v>
      </c>
      <c r="AH670" s="2" t="s">
        <v>3365</v>
      </c>
      <c r="AI670" s="2">
        <v>0.0</v>
      </c>
      <c r="AJ670" s="94">
        <v>0.007813876297456421</v>
      </c>
      <c r="AK670" s="94">
        <v>0.015625</v>
      </c>
      <c r="AL670" s="79"/>
      <c r="AM670" s="2" t="s">
        <v>4079</v>
      </c>
    </row>
    <row r="671">
      <c r="A671" s="54">
        <v>46093.0</v>
      </c>
      <c r="B671" s="54">
        <v>46094.0</v>
      </c>
      <c r="C671" s="2" t="s">
        <v>229</v>
      </c>
      <c r="D671" s="2" t="s">
        <v>146</v>
      </c>
      <c r="E671" s="2" t="s">
        <v>196</v>
      </c>
      <c r="F671" s="53">
        <v>0.0</v>
      </c>
      <c r="G671" s="53">
        <v>0.08333333333333333</v>
      </c>
      <c r="H671" s="53">
        <v>0.08</v>
      </c>
      <c r="I671" s="53">
        <v>0.05</v>
      </c>
      <c r="J671" s="53">
        <v>0.08028532986570522</v>
      </c>
      <c r="K671" s="2" t="s">
        <v>303</v>
      </c>
      <c r="L671" s="53">
        <v>0.6</v>
      </c>
      <c r="M671" s="2" t="s">
        <v>3941</v>
      </c>
      <c r="N671" s="2" t="s">
        <v>3360</v>
      </c>
      <c r="O671" s="55"/>
      <c r="AB671" s="2" t="s">
        <v>164</v>
      </c>
      <c r="AC671" s="2" t="s">
        <v>3361</v>
      </c>
      <c r="AD671" s="2" t="s">
        <v>3362</v>
      </c>
      <c r="AE671" s="2" t="s">
        <v>3363</v>
      </c>
      <c r="AF671" s="93"/>
      <c r="AG671" s="2" t="s">
        <v>3364</v>
      </c>
      <c r="AH671" s="2" t="s">
        <v>3365</v>
      </c>
      <c r="AI671" s="2">
        <v>0.0</v>
      </c>
      <c r="AJ671" s="94">
        <v>0.006445734191645098</v>
      </c>
      <c r="AK671" s="94">
        <v>0.0025000000000000005</v>
      </c>
      <c r="AL671" s="79"/>
      <c r="AM671" s="2" t="s">
        <v>4080</v>
      </c>
    </row>
    <row r="672">
      <c r="A672" s="54">
        <v>46093.0</v>
      </c>
      <c r="B672" s="54">
        <v>46094.0</v>
      </c>
      <c r="C672" s="2" t="s">
        <v>145</v>
      </c>
      <c r="D672" s="2" t="s">
        <v>146</v>
      </c>
      <c r="E672" s="2" t="s">
        <v>196</v>
      </c>
      <c r="F672" s="53">
        <v>0.0</v>
      </c>
      <c r="G672" s="53">
        <v>0.0</v>
      </c>
      <c r="H672" s="53">
        <v>0.0</v>
      </c>
      <c r="I672" s="53">
        <v>0.025</v>
      </c>
      <c r="J672" s="53">
        <v>0.008762399834311619</v>
      </c>
      <c r="K672" s="2" t="s">
        <v>3531</v>
      </c>
      <c r="L672" s="53">
        <v>0.0</v>
      </c>
      <c r="M672" s="2" t="s">
        <v>3369</v>
      </c>
      <c r="N672" s="2" t="s">
        <v>3360</v>
      </c>
      <c r="O672" s="55"/>
      <c r="AB672" s="2" t="s">
        <v>164</v>
      </c>
      <c r="AC672" s="2" t="s">
        <v>3361</v>
      </c>
      <c r="AD672" s="2" t="s">
        <v>3362</v>
      </c>
      <c r="AE672" s="2" t="s">
        <v>3363</v>
      </c>
      <c r="AF672" s="93"/>
      <c r="AG672" s="2" t="s">
        <v>3364</v>
      </c>
      <c r="AH672" s="2" t="s">
        <v>3365</v>
      </c>
      <c r="AI672" s="2">
        <v>0.0</v>
      </c>
      <c r="AJ672" s="94">
        <v>7.677965085634429E-5</v>
      </c>
      <c r="AK672" s="94">
        <v>6.250000000000001E-4</v>
      </c>
      <c r="AL672" s="79"/>
      <c r="AM672" s="2" t="s">
        <v>4081</v>
      </c>
    </row>
    <row r="673">
      <c r="A673" s="54">
        <v>46093.0</v>
      </c>
      <c r="B673" s="54">
        <v>46094.0</v>
      </c>
      <c r="C673" s="2" t="s">
        <v>301</v>
      </c>
      <c r="D673" s="2" t="s">
        <v>146</v>
      </c>
      <c r="E673" s="2" t="s">
        <v>196</v>
      </c>
      <c r="F673" s="53">
        <v>0.0</v>
      </c>
      <c r="G673" s="53">
        <v>0.0</v>
      </c>
      <c r="H673" s="53">
        <v>0.0</v>
      </c>
      <c r="I673" s="53">
        <v>0.0</v>
      </c>
      <c r="J673" s="53">
        <v>0.025859064208331665</v>
      </c>
      <c r="K673" s="2" t="s">
        <v>303</v>
      </c>
      <c r="L673" s="53">
        <v>0.5</v>
      </c>
      <c r="M673" s="2" t="s">
        <v>3369</v>
      </c>
      <c r="N673" s="2" t="s">
        <v>3360</v>
      </c>
      <c r="O673" s="55"/>
      <c r="AB673" s="2" t="s">
        <v>164</v>
      </c>
      <c r="AC673" s="2" t="s">
        <v>3361</v>
      </c>
      <c r="AD673" s="2" t="s">
        <v>3362</v>
      </c>
      <c r="AE673" s="2" t="s">
        <v>3363</v>
      </c>
      <c r="AF673" s="93"/>
      <c r="AG673" s="2" t="s">
        <v>3364</v>
      </c>
      <c r="AH673" s="2" t="s">
        <v>3365</v>
      </c>
      <c r="AI673" s="2">
        <v>0.0</v>
      </c>
      <c r="AJ673" s="94">
        <v>6.686912017306197E-4</v>
      </c>
      <c r="AK673" s="94">
        <v>0.0</v>
      </c>
      <c r="AL673" s="79"/>
      <c r="AM673" s="2" t="s">
        <v>4082</v>
      </c>
    </row>
    <row r="674">
      <c r="A674" s="54">
        <v>46094.0</v>
      </c>
      <c r="B674" s="54">
        <v>46095.0</v>
      </c>
      <c r="C674" s="2" t="s">
        <v>194</v>
      </c>
      <c r="D674" s="2" t="s">
        <v>146</v>
      </c>
      <c r="E674" s="2" t="s">
        <v>288</v>
      </c>
      <c r="F674" s="53">
        <v>0.25</v>
      </c>
      <c r="G674" s="53">
        <v>0.25</v>
      </c>
      <c r="H674" s="53">
        <v>0.2</v>
      </c>
      <c r="I674" s="53">
        <v>0.125</v>
      </c>
      <c r="J674" s="53">
        <v>0.1316346113053379</v>
      </c>
      <c r="K674" s="2" t="s">
        <v>3838</v>
      </c>
      <c r="L674" s="53">
        <v>0.0</v>
      </c>
      <c r="M674" s="2" t="s">
        <v>3369</v>
      </c>
      <c r="N674" s="2" t="s">
        <v>3360</v>
      </c>
      <c r="O674" s="55"/>
      <c r="AB674" s="2" t="s">
        <v>153</v>
      </c>
      <c r="AC674" s="2" t="s">
        <v>3421</v>
      </c>
      <c r="AD674" s="2" t="s">
        <v>3362</v>
      </c>
      <c r="AE674" s="2" t="s">
        <v>3363</v>
      </c>
      <c r="AF674" s="93"/>
      <c r="AG674" s="2" t="s">
        <v>3364</v>
      </c>
      <c r="AH674" s="2" t="s">
        <v>3365</v>
      </c>
      <c r="AI674" s="2">
        <v>1.0</v>
      </c>
      <c r="AJ674" s="94">
        <v>0.7540584482828315</v>
      </c>
      <c r="AK674" s="94">
        <v>0.765625</v>
      </c>
      <c r="AL674" s="79"/>
      <c r="AM674" s="2" t="s">
        <v>4083</v>
      </c>
    </row>
    <row r="675">
      <c r="A675" s="54">
        <v>46094.0</v>
      </c>
      <c r="B675" s="54">
        <v>46095.0</v>
      </c>
      <c r="C675" s="2" t="s">
        <v>229</v>
      </c>
      <c r="D675" s="2" t="s">
        <v>146</v>
      </c>
      <c r="E675" s="2" t="s">
        <v>288</v>
      </c>
      <c r="F675" s="53">
        <v>0.0</v>
      </c>
      <c r="G675" s="53">
        <v>0.0</v>
      </c>
      <c r="H675" s="53">
        <v>0.12</v>
      </c>
      <c r="I675" s="53">
        <v>0.075</v>
      </c>
      <c r="J675" s="53">
        <v>0.09214362296629311</v>
      </c>
      <c r="K675" s="2" t="s">
        <v>303</v>
      </c>
      <c r="L675" s="53">
        <v>0.6</v>
      </c>
      <c r="M675" s="2" t="s">
        <v>3941</v>
      </c>
      <c r="N675" s="2" t="s">
        <v>3360</v>
      </c>
      <c r="O675" s="55"/>
      <c r="AB675" s="2" t="s">
        <v>164</v>
      </c>
      <c r="AC675" s="2" t="s">
        <v>3361</v>
      </c>
      <c r="AD675" s="2" t="s">
        <v>3362</v>
      </c>
      <c r="AE675" s="2" t="s">
        <v>3363</v>
      </c>
      <c r="AF675" s="93"/>
      <c r="AG675" s="2" t="s">
        <v>3364</v>
      </c>
      <c r="AH675" s="2" t="s">
        <v>3365</v>
      </c>
      <c r="AI675" s="2">
        <v>0.0</v>
      </c>
      <c r="AJ675" s="94">
        <v>0.008490447253354379</v>
      </c>
      <c r="AK675" s="94">
        <v>0.005625</v>
      </c>
      <c r="AL675" s="79"/>
      <c r="AM675" s="2" t="s">
        <v>4084</v>
      </c>
    </row>
    <row r="676">
      <c r="A676" s="54">
        <v>46094.0</v>
      </c>
      <c r="B676" s="54">
        <v>46095.0</v>
      </c>
      <c r="C676" s="2" t="s">
        <v>145</v>
      </c>
      <c r="D676" s="2" t="s">
        <v>146</v>
      </c>
      <c r="E676" s="2" t="s">
        <v>288</v>
      </c>
      <c r="F676" s="53">
        <v>0.0</v>
      </c>
      <c r="G676" s="53">
        <v>0.0</v>
      </c>
      <c r="H676" s="53">
        <v>0.0</v>
      </c>
      <c r="I676" s="53">
        <v>0.025</v>
      </c>
      <c r="J676" s="53">
        <v>0.011938817066095122</v>
      </c>
      <c r="K676" s="2" t="s">
        <v>3531</v>
      </c>
      <c r="L676" s="53">
        <v>0.0</v>
      </c>
      <c r="M676" s="2" t="s">
        <v>3369</v>
      </c>
      <c r="N676" s="2" t="s">
        <v>3360</v>
      </c>
      <c r="O676" s="55"/>
      <c r="AB676" s="2" t="s">
        <v>164</v>
      </c>
      <c r="AC676" s="2" t="s">
        <v>3361</v>
      </c>
      <c r="AD676" s="2" t="s">
        <v>3362</v>
      </c>
      <c r="AE676" s="2" t="s">
        <v>3363</v>
      </c>
      <c r="AF676" s="93"/>
      <c r="AG676" s="2" t="s">
        <v>3364</v>
      </c>
      <c r="AH676" s="2" t="s">
        <v>3365</v>
      </c>
      <c r="AI676" s="2">
        <v>0.0</v>
      </c>
      <c r="AJ676" s="94">
        <v>1.4253535293768413E-4</v>
      </c>
      <c r="AK676" s="94">
        <v>6.250000000000001E-4</v>
      </c>
      <c r="AL676" s="79"/>
      <c r="AM676" s="2" t="s">
        <v>4085</v>
      </c>
    </row>
    <row r="677">
      <c r="A677" s="54">
        <v>46094.0</v>
      </c>
      <c r="B677" s="54">
        <v>46095.0</v>
      </c>
      <c r="C677" s="2" t="s">
        <v>301</v>
      </c>
      <c r="D677" s="2" t="s">
        <v>146</v>
      </c>
      <c r="E677" s="2" t="s">
        <v>288</v>
      </c>
      <c r="F677" s="53">
        <v>0.0</v>
      </c>
      <c r="G677" s="53">
        <v>0.0</v>
      </c>
      <c r="H677" s="53">
        <v>0.0</v>
      </c>
      <c r="I677" s="53">
        <v>0.0</v>
      </c>
      <c r="J677" s="53">
        <v>0.025636024403924994</v>
      </c>
      <c r="K677" s="2" t="s">
        <v>303</v>
      </c>
      <c r="L677" s="53">
        <v>0.5</v>
      </c>
      <c r="M677" s="2" t="s">
        <v>3369</v>
      </c>
      <c r="N677" s="2" t="s">
        <v>3360</v>
      </c>
      <c r="O677" s="55"/>
      <c r="AB677" s="2" t="s">
        <v>164</v>
      </c>
      <c r="AC677" s="2" t="s">
        <v>3361</v>
      </c>
      <c r="AD677" s="2" t="s">
        <v>3362</v>
      </c>
      <c r="AE677" s="2" t="s">
        <v>3363</v>
      </c>
      <c r="AF677" s="93"/>
      <c r="AG677" s="2" t="s">
        <v>3364</v>
      </c>
      <c r="AH677" s="2" t="s">
        <v>3365</v>
      </c>
      <c r="AI677" s="2">
        <v>0.0</v>
      </c>
      <c r="AJ677" s="94">
        <v>6.572057472386378E-4</v>
      </c>
      <c r="AK677" s="94">
        <v>0.0</v>
      </c>
      <c r="AL677" s="79"/>
      <c r="AM677" s="2" t="s">
        <v>4086</v>
      </c>
    </row>
    <row r="678">
      <c r="A678" s="54">
        <v>46095.0</v>
      </c>
      <c r="B678" s="54">
        <v>46096.0</v>
      </c>
      <c r="C678" s="2" t="s">
        <v>194</v>
      </c>
      <c r="D678" s="2" t="s">
        <v>146</v>
      </c>
      <c r="E678" s="2" t="s">
        <v>256</v>
      </c>
      <c r="F678" s="53">
        <v>0.0</v>
      </c>
      <c r="G678" s="53">
        <v>0.0</v>
      </c>
      <c r="H678" s="53">
        <v>0.0</v>
      </c>
      <c r="I678" s="53">
        <v>0.0</v>
      </c>
      <c r="J678" s="53">
        <v>0.04254307250764925</v>
      </c>
      <c r="K678" s="2" t="s">
        <v>288</v>
      </c>
      <c r="L678" s="53">
        <v>0.5</v>
      </c>
      <c r="M678" s="2" t="s">
        <v>3369</v>
      </c>
      <c r="N678" s="2" t="s">
        <v>3360</v>
      </c>
      <c r="O678" s="55"/>
      <c r="AB678" s="2" t="s">
        <v>164</v>
      </c>
      <c r="AC678" s="2" t="s">
        <v>3361</v>
      </c>
      <c r="AD678" s="2" t="s">
        <v>3362</v>
      </c>
      <c r="AE678" s="2" t="s">
        <v>3363</v>
      </c>
      <c r="AF678" s="93"/>
      <c r="AG678" s="2" t="s">
        <v>3364</v>
      </c>
      <c r="AH678" s="2" t="s">
        <v>3365</v>
      </c>
      <c r="AI678" s="2">
        <v>0.0</v>
      </c>
      <c r="AJ678" s="94">
        <v>0.0018099130183911014</v>
      </c>
      <c r="AK678" s="94">
        <v>0.0</v>
      </c>
      <c r="AL678" s="79"/>
      <c r="AM678" s="2" t="s">
        <v>4087</v>
      </c>
    </row>
    <row r="679">
      <c r="A679" s="54">
        <v>46095.0</v>
      </c>
      <c r="B679" s="54">
        <v>46096.0</v>
      </c>
      <c r="C679" s="2" t="s">
        <v>229</v>
      </c>
      <c r="D679" s="2" t="s">
        <v>146</v>
      </c>
      <c r="E679" s="2" t="s">
        <v>256</v>
      </c>
      <c r="F679" s="53">
        <v>0.125</v>
      </c>
      <c r="G679" s="53">
        <v>0.08333333333333333</v>
      </c>
      <c r="H679" s="53">
        <v>0.04</v>
      </c>
      <c r="I679" s="53">
        <v>0.024390243902439025</v>
      </c>
      <c r="J679" s="53">
        <v>0.07698858441415543</v>
      </c>
      <c r="K679" s="2" t="s">
        <v>303</v>
      </c>
      <c r="L679" s="53">
        <v>0.6</v>
      </c>
      <c r="M679" s="2" t="s">
        <v>3941</v>
      </c>
      <c r="N679" s="2" t="s">
        <v>3360</v>
      </c>
      <c r="O679" s="55"/>
      <c r="AB679" s="2" t="s">
        <v>164</v>
      </c>
      <c r="AC679" s="2" t="s">
        <v>3361</v>
      </c>
      <c r="AD679" s="2" t="s">
        <v>3362</v>
      </c>
      <c r="AE679" s="2" t="s">
        <v>3363</v>
      </c>
      <c r="AF679" s="93"/>
      <c r="AG679" s="2" t="s">
        <v>3364</v>
      </c>
      <c r="AH679" s="2" t="s">
        <v>3365</v>
      </c>
      <c r="AI679" s="2">
        <v>0.0</v>
      </c>
      <c r="AJ679" s="94">
        <v>0.005927242130095537</v>
      </c>
      <c r="AK679" s="94">
        <v>5.94883997620464E-4</v>
      </c>
      <c r="AL679" s="79"/>
      <c r="AM679" s="2" t="s">
        <v>4088</v>
      </c>
    </row>
    <row r="680">
      <c r="A680" s="54">
        <v>46095.0</v>
      </c>
      <c r="B680" s="54">
        <v>46096.0</v>
      </c>
      <c r="C680" s="2" t="s">
        <v>145</v>
      </c>
      <c r="D680" s="2" t="s">
        <v>146</v>
      </c>
      <c r="E680" s="2" t="s">
        <v>256</v>
      </c>
      <c r="F680" s="53">
        <v>0.0</v>
      </c>
      <c r="G680" s="53">
        <v>0.0</v>
      </c>
      <c r="H680" s="53">
        <v>0.0</v>
      </c>
      <c r="I680" s="53">
        <v>0.0</v>
      </c>
      <c r="J680" s="53">
        <v>0.004191961552647109</v>
      </c>
      <c r="K680" s="2" t="s">
        <v>3531</v>
      </c>
      <c r="L680" s="53">
        <v>0.0</v>
      </c>
      <c r="M680" s="2" t="s">
        <v>3369</v>
      </c>
      <c r="N680" s="2" t="s">
        <v>3360</v>
      </c>
      <c r="O680" s="55"/>
      <c r="AB680" s="2" t="s">
        <v>164</v>
      </c>
      <c r="AC680" s="2" t="s">
        <v>3361</v>
      </c>
      <c r="AD680" s="2" t="s">
        <v>3362</v>
      </c>
      <c r="AE680" s="2" t="s">
        <v>3363</v>
      </c>
      <c r="AF680" s="93"/>
      <c r="AG680" s="2" t="s">
        <v>3364</v>
      </c>
      <c r="AH680" s="2" t="s">
        <v>3365</v>
      </c>
      <c r="AI680" s="2">
        <v>0.0</v>
      </c>
      <c r="AJ680" s="94">
        <v>1.7572541658871558E-5</v>
      </c>
      <c r="AK680" s="94">
        <v>0.0</v>
      </c>
      <c r="AL680" s="79"/>
      <c r="AM680" s="2" t="s">
        <v>4089</v>
      </c>
    </row>
    <row r="681">
      <c r="A681" s="54">
        <v>46095.0</v>
      </c>
      <c r="B681" s="54">
        <v>46096.0</v>
      </c>
      <c r="C681" s="2" t="s">
        <v>301</v>
      </c>
      <c r="D681" s="2" t="s">
        <v>146</v>
      </c>
      <c r="E681" s="2" t="s">
        <v>256</v>
      </c>
      <c r="F681" s="53">
        <v>0.0</v>
      </c>
      <c r="G681" s="53">
        <v>0.0</v>
      </c>
      <c r="H681" s="53">
        <v>0.0</v>
      </c>
      <c r="I681" s="53">
        <v>0.024390243902439025</v>
      </c>
      <c r="J681" s="53">
        <v>0.03267102248888719</v>
      </c>
      <c r="K681" s="2" t="s">
        <v>303</v>
      </c>
      <c r="L681" s="53">
        <v>0.5</v>
      </c>
      <c r="M681" s="2" t="s">
        <v>3369</v>
      </c>
      <c r="N681" s="2" t="s">
        <v>3360</v>
      </c>
      <c r="O681" s="55"/>
      <c r="AB681" s="2" t="s">
        <v>164</v>
      </c>
      <c r="AC681" s="2" t="s">
        <v>3361</v>
      </c>
      <c r="AD681" s="2" t="s">
        <v>3362</v>
      </c>
      <c r="AE681" s="2" t="s">
        <v>3363</v>
      </c>
      <c r="AF681" s="93"/>
      <c r="AG681" s="2" t="s">
        <v>3364</v>
      </c>
      <c r="AH681" s="2" t="s">
        <v>3365</v>
      </c>
      <c r="AI681" s="2">
        <v>0.0</v>
      </c>
      <c r="AJ681" s="94">
        <v>0.0010673957104693724</v>
      </c>
      <c r="AK681" s="94">
        <v>5.94883997620464E-4</v>
      </c>
      <c r="AL681" s="79"/>
      <c r="AM681" s="2" t="s">
        <v>4090</v>
      </c>
    </row>
    <row r="682">
      <c r="A682" s="54">
        <v>46096.0</v>
      </c>
      <c r="B682" s="54">
        <v>46097.0</v>
      </c>
      <c r="C682" s="2" t="s">
        <v>194</v>
      </c>
      <c r="D682" s="2" t="s">
        <v>146</v>
      </c>
      <c r="E682" s="2" t="s">
        <v>180</v>
      </c>
      <c r="F682" s="53">
        <v>0.0</v>
      </c>
      <c r="G682" s="53">
        <v>0.0</v>
      </c>
      <c r="H682" s="53">
        <v>0.0</v>
      </c>
      <c r="I682" s="53">
        <v>0.024390243902439025</v>
      </c>
      <c r="J682" s="53">
        <v>0.046186818189101225</v>
      </c>
      <c r="K682" s="2" t="s">
        <v>288</v>
      </c>
      <c r="L682" s="53">
        <v>0.5</v>
      </c>
      <c r="M682" s="2" t="s">
        <v>3369</v>
      </c>
      <c r="N682" s="2" t="s">
        <v>3360</v>
      </c>
      <c r="O682" s="55"/>
      <c r="AB682" s="2" t="s">
        <v>164</v>
      </c>
      <c r="AC682" s="2" t="s">
        <v>3361</v>
      </c>
      <c r="AD682" s="2" t="s">
        <v>3362</v>
      </c>
      <c r="AE682" s="2" t="s">
        <v>3363</v>
      </c>
      <c r="AF682" s="93"/>
      <c r="AG682" s="2" t="s">
        <v>3364</v>
      </c>
      <c r="AH682" s="2" t="s">
        <v>3365</v>
      </c>
      <c r="AI682" s="2">
        <v>0.0</v>
      </c>
      <c r="AJ682" s="94">
        <v>0.002133222174433092</v>
      </c>
      <c r="AK682" s="94">
        <v>5.94883997620464E-4</v>
      </c>
      <c r="AL682" s="79"/>
      <c r="AM682" s="2" t="s">
        <v>4091</v>
      </c>
    </row>
    <row r="683">
      <c r="A683" s="54">
        <v>46096.0</v>
      </c>
      <c r="B683" s="54">
        <v>46097.0</v>
      </c>
      <c r="C683" s="2" t="s">
        <v>229</v>
      </c>
      <c r="D683" s="2" t="s">
        <v>146</v>
      </c>
      <c r="E683" s="2" t="s">
        <v>180</v>
      </c>
      <c r="F683" s="53">
        <v>0.125</v>
      </c>
      <c r="G683" s="53">
        <v>0.08333333333333333</v>
      </c>
      <c r="H683" s="53">
        <v>0.08</v>
      </c>
      <c r="I683" s="53">
        <v>0.0975609756097561</v>
      </c>
      <c r="J683" s="53">
        <v>0.09231784584086894</v>
      </c>
      <c r="K683" s="2" t="s">
        <v>303</v>
      </c>
      <c r="L683" s="53">
        <v>0.6</v>
      </c>
      <c r="M683" s="2" t="s">
        <v>3941</v>
      </c>
      <c r="N683" s="2" t="s">
        <v>3360</v>
      </c>
      <c r="O683" s="55"/>
      <c r="AB683" s="2" t="s">
        <v>164</v>
      </c>
      <c r="AC683" s="2" t="s">
        <v>3361</v>
      </c>
      <c r="AD683" s="2" t="s">
        <v>3362</v>
      </c>
      <c r="AE683" s="2" t="s">
        <v>3363</v>
      </c>
      <c r="AF683" s="93"/>
      <c r="AG683" s="2" t="s">
        <v>3364</v>
      </c>
      <c r="AH683" s="2" t="s">
        <v>3365</v>
      </c>
      <c r="AI683" s="2">
        <v>0.0</v>
      </c>
      <c r="AJ683" s="94">
        <v>0.008522584660698442</v>
      </c>
      <c r="AK683" s="94">
        <v>0.009518143961927425</v>
      </c>
      <c r="AL683" s="79"/>
      <c r="AM683" s="2" t="s">
        <v>4092</v>
      </c>
    </row>
    <row r="684">
      <c r="A684" s="54">
        <v>46096.0</v>
      </c>
      <c r="B684" s="54">
        <v>46097.0</v>
      </c>
      <c r="C684" s="2" t="s">
        <v>145</v>
      </c>
      <c r="D684" s="2" t="s">
        <v>146</v>
      </c>
      <c r="E684" s="2" t="s">
        <v>180</v>
      </c>
      <c r="F684" s="53">
        <v>0.0</v>
      </c>
      <c r="G684" s="53">
        <v>0.0</v>
      </c>
      <c r="H684" s="53">
        <v>0.04</v>
      </c>
      <c r="I684" s="53">
        <v>0.024390243902439025</v>
      </c>
      <c r="J684" s="53">
        <v>0.018012350744627793</v>
      </c>
      <c r="K684" s="2" t="s">
        <v>3531</v>
      </c>
      <c r="L684" s="53">
        <v>0.0</v>
      </c>
      <c r="M684" s="2" t="s">
        <v>3369</v>
      </c>
      <c r="N684" s="2" t="s">
        <v>3360</v>
      </c>
      <c r="O684" s="55"/>
      <c r="AB684" s="2" t="s">
        <v>164</v>
      </c>
      <c r="AC684" s="2" t="s">
        <v>3361</v>
      </c>
      <c r="AD684" s="2" t="s">
        <v>3362</v>
      </c>
      <c r="AE684" s="2" t="s">
        <v>3363</v>
      </c>
      <c r="AF684" s="93"/>
      <c r="AG684" s="2" t="s">
        <v>3364</v>
      </c>
      <c r="AH684" s="2" t="s">
        <v>3365</v>
      </c>
      <c r="AI684" s="2">
        <v>0.0</v>
      </c>
      <c r="AJ684" s="94">
        <v>3.244447793474934E-4</v>
      </c>
      <c r="AK684" s="94">
        <v>5.94883997620464E-4</v>
      </c>
      <c r="AL684" s="79"/>
      <c r="AM684" s="2" t="s">
        <v>4093</v>
      </c>
    </row>
    <row r="685">
      <c r="A685" s="54">
        <v>46096.0</v>
      </c>
      <c r="B685" s="54">
        <v>46097.0</v>
      </c>
      <c r="C685" s="2" t="s">
        <v>301</v>
      </c>
      <c r="D685" s="2" t="s">
        <v>146</v>
      </c>
      <c r="E685" s="2" t="s">
        <v>180</v>
      </c>
      <c r="F685" s="53">
        <v>0.125</v>
      </c>
      <c r="G685" s="53">
        <v>0.08333333333333333</v>
      </c>
      <c r="H685" s="53">
        <v>0.04</v>
      </c>
      <c r="I685" s="53">
        <v>0.024390243902439025</v>
      </c>
      <c r="J685" s="53">
        <v>0.050269001352678755</v>
      </c>
      <c r="K685" s="2" t="s">
        <v>303</v>
      </c>
      <c r="L685" s="53">
        <v>0.5</v>
      </c>
      <c r="M685" s="2" t="s">
        <v>3369</v>
      </c>
      <c r="N685" s="2" t="s">
        <v>3360</v>
      </c>
      <c r="O685" s="55"/>
      <c r="AB685" s="2" t="s">
        <v>164</v>
      </c>
      <c r="AC685" s="2" t="s">
        <v>3361</v>
      </c>
      <c r="AD685" s="2" t="s">
        <v>3362</v>
      </c>
      <c r="AE685" s="2" t="s">
        <v>3363</v>
      </c>
      <c r="AF685" s="93"/>
      <c r="AG685" s="2" t="s">
        <v>3364</v>
      </c>
      <c r="AH685" s="2" t="s">
        <v>3365</v>
      </c>
      <c r="AI685" s="2">
        <v>0.0</v>
      </c>
      <c r="AJ685" s="94">
        <v>0.0025269724969956184</v>
      </c>
      <c r="AK685" s="94">
        <v>5.94883997620464E-4</v>
      </c>
      <c r="AL685" s="79"/>
      <c r="AM685" s="2" t="s">
        <v>4094</v>
      </c>
    </row>
    <row r="686">
      <c r="A686" s="54">
        <v>46097.0</v>
      </c>
      <c r="B686" s="54">
        <v>46098.0</v>
      </c>
      <c r="C686" s="2" t="s">
        <v>194</v>
      </c>
      <c r="D686" s="2" t="s">
        <v>146</v>
      </c>
      <c r="E686" s="2" t="s">
        <v>208</v>
      </c>
      <c r="F686" s="53">
        <v>0.25</v>
      </c>
      <c r="G686" s="53">
        <v>0.25</v>
      </c>
      <c r="H686" s="53">
        <v>0.16</v>
      </c>
      <c r="I686" s="53">
        <v>0.14634146341463414</v>
      </c>
      <c r="J686" s="53">
        <v>0.12421041152878476</v>
      </c>
      <c r="K686" s="2" t="s">
        <v>288</v>
      </c>
      <c r="L686" s="53">
        <v>0.5</v>
      </c>
      <c r="M686" s="2" t="s">
        <v>3369</v>
      </c>
      <c r="N686" s="2" t="s">
        <v>3360</v>
      </c>
      <c r="O686" s="55"/>
      <c r="AB686" s="2" t="s">
        <v>164</v>
      </c>
      <c r="AC686" s="2" t="s">
        <v>3361</v>
      </c>
      <c r="AD686" s="2" t="s">
        <v>3362</v>
      </c>
      <c r="AE686" s="2" t="s">
        <v>3363</v>
      </c>
      <c r="AF686" s="93"/>
      <c r="AG686" s="2" t="s">
        <v>3364</v>
      </c>
      <c r="AH686" s="2" t="s">
        <v>3365</v>
      </c>
      <c r="AI686" s="2">
        <v>0.0</v>
      </c>
      <c r="AJ686" s="94">
        <v>0.015428226332150066</v>
      </c>
      <c r="AK686" s="94">
        <v>0.0214158239143367</v>
      </c>
      <c r="AL686" s="79"/>
      <c r="AM686" s="2" t="s">
        <v>4095</v>
      </c>
    </row>
    <row r="687">
      <c r="A687" s="54">
        <v>46097.0</v>
      </c>
      <c r="B687" s="54">
        <v>46098.0</v>
      </c>
      <c r="C687" s="2" t="s">
        <v>229</v>
      </c>
      <c r="D687" s="2" t="s">
        <v>146</v>
      </c>
      <c r="E687" s="2" t="s">
        <v>208</v>
      </c>
      <c r="F687" s="53">
        <v>0.0</v>
      </c>
      <c r="G687" s="53">
        <v>0.08333333333333333</v>
      </c>
      <c r="H687" s="53">
        <v>0.08</v>
      </c>
      <c r="I687" s="53">
        <v>0.12195121951219512</v>
      </c>
      <c r="J687" s="53">
        <v>0.08769728207384012</v>
      </c>
      <c r="K687" s="2" t="s">
        <v>303</v>
      </c>
      <c r="L687" s="53">
        <v>0.6</v>
      </c>
      <c r="M687" s="2" t="s">
        <v>3941</v>
      </c>
      <c r="N687" s="2" t="s">
        <v>3360</v>
      </c>
      <c r="O687" s="55"/>
      <c r="AB687" s="2" t="s">
        <v>164</v>
      </c>
      <c r="AC687" s="2" t="s">
        <v>3361</v>
      </c>
      <c r="AD687" s="2" t="s">
        <v>3362</v>
      </c>
      <c r="AE687" s="2" t="s">
        <v>3363</v>
      </c>
      <c r="AF687" s="93"/>
      <c r="AG687" s="2" t="s">
        <v>3364</v>
      </c>
      <c r="AH687" s="2" t="s">
        <v>3365</v>
      </c>
      <c r="AI687" s="2">
        <v>0.0</v>
      </c>
      <c r="AJ687" s="94">
        <v>0.007690813283138679</v>
      </c>
      <c r="AK687" s="94">
        <v>0.014872099940511599</v>
      </c>
      <c r="AL687" s="79"/>
      <c r="AM687" s="2" t="s">
        <v>4096</v>
      </c>
    </row>
    <row r="688">
      <c r="A688" s="54">
        <v>46097.0</v>
      </c>
      <c r="B688" s="54">
        <v>46098.0</v>
      </c>
      <c r="C688" s="2" t="s">
        <v>145</v>
      </c>
      <c r="D688" s="2" t="s">
        <v>146</v>
      </c>
      <c r="E688" s="2" t="s">
        <v>208</v>
      </c>
      <c r="F688" s="53">
        <v>0.0</v>
      </c>
      <c r="G688" s="53">
        <v>0.0</v>
      </c>
      <c r="H688" s="53">
        <v>0.0</v>
      </c>
      <c r="I688" s="53">
        <v>0.024390243902439025</v>
      </c>
      <c r="J688" s="53">
        <v>0.008130122720226066</v>
      </c>
      <c r="K688" s="2" t="s">
        <v>3531</v>
      </c>
      <c r="L688" s="53">
        <v>0.0</v>
      </c>
      <c r="M688" s="2" t="s">
        <v>3369</v>
      </c>
      <c r="N688" s="2" t="s">
        <v>3360</v>
      </c>
      <c r="O688" s="55"/>
      <c r="AB688" s="2" t="s">
        <v>164</v>
      </c>
      <c r="AC688" s="2" t="s">
        <v>3361</v>
      </c>
      <c r="AD688" s="2" t="s">
        <v>3362</v>
      </c>
      <c r="AE688" s="2" t="s">
        <v>3363</v>
      </c>
      <c r="AF688" s="93"/>
      <c r="AG688" s="2" t="s">
        <v>3364</v>
      </c>
      <c r="AH688" s="2" t="s">
        <v>3365</v>
      </c>
      <c r="AI688" s="2">
        <v>0.0</v>
      </c>
      <c r="AJ688" s="94">
        <v>6.60988954459361E-5</v>
      </c>
      <c r="AK688" s="94">
        <v>5.94883997620464E-4</v>
      </c>
      <c r="AL688" s="79"/>
      <c r="AM688" s="2" t="s">
        <v>4097</v>
      </c>
    </row>
    <row r="689">
      <c r="A689" s="54">
        <v>46097.0</v>
      </c>
      <c r="B689" s="54">
        <v>46098.0</v>
      </c>
      <c r="C689" s="2" t="s">
        <v>301</v>
      </c>
      <c r="D689" s="2" t="s">
        <v>146</v>
      </c>
      <c r="E689" s="2" t="s">
        <v>208</v>
      </c>
      <c r="F689" s="53">
        <v>0.125</v>
      </c>
      <c r="G689" s="53">
        <v>0.08333333333333333</v>
      </c>
      <c r="H689" s="53">
        <v>0.04</v>
      </c>
      <c r="I689" s="53">
        <v>0.024390243902439025</v>
      </c>
      <c r="J689" s="53">
        <v>0.05005229275080521</v>
      </c>
      <c r="K689" s="2" t="s">
        <v>303</v>
      </c>
      <c r="L689" s="53">
        <v>0.5</v>
      </c>
      <c r="M689" s="2" t="s">
        <v>3369</v>
      </c>
      <c r="N689" s="2" t="s">
        <v>3360</v>
      </c>
      <c r="O689" s="55"/>
      <c r="AB689" s="2" t="s">
        <v>164</v>
      </c>
      <c r="AC689" s="2" t="s">
        <v>3361</v>
      </c>
      <c r="AD689" s="2" t="s">
        <v>3362</v>
      </c>
      <c r="AE689" s="2" t="s">
        <v>3363</v>
      </c>
      <c r="AF689" s="93"/>
      <c r="AG689" s="2" t="s">
        <v>3364</v>
      </c>
      <c r="AH689" s="2" t="s">
        <v>3365</v>
      </c>
      <c r="AI689" s="2">
        <v>0.0</v>
      </c>
      <c r="AJ689" s="94">
        <v>0.0025052320096123075</v>
      </c>
      <c r="AK689" s="94">
        <v>5.94883997620464E-4</v>
      </c>
      <c r="AL689" s="79"/>
      <c r="AM689" s="2" t="s">
        <v>4098</v>
      </c>
    </row>
    <row r="690">
      <c r="A690" s="54">
        <v>46098.0</v>
      </c>
      <c r="B690" s="54">
        <v>46099.0</v>
      </c>
      <c r="C690" s="2" t="s">
        <v>194</v>
      </c>
      <c r="D690" s="2" t="s">
        <v>146</v>
      </c>
      <c r="E690" s="2" t="s">
        <v>303</v>
      </c>
      <c r="F690" s="53">
        <v>0.0</v>
      </c>
      <c r="G690" s="53">
        <v>0.0</v>
      </c>
      <c r="H690" s="53">
        <v>0.04</v>
      </c>
      <c r="I690" s="53">
        <v>0.024390243902439025</v>
      </c>
      <c r="J690" s="53">
        <v>0.051481796362666477</v>
      </c>
      <c r="K690" s="2" t="s">
        <v>288</v>
      </c>
      <c r="L690" s="53">
        <v>0.6</v>
      </c>
      <c r="M690" s="2" t="s">
        <v>3369</v>
      </c>
      <c r="N690" s="2" t="s">
        <v>3360</v>
      </c>
      <c r="O690" s="55"/>
      <c r="AB690" s="2" t="s">
        <v>164</v>
      </c>
      <c r="AC690" s="2" t="s">
        <v>3361</v>
      </c>
      <c r="AD690" s="2" t="s">
        <v>3362</v>
      </c>
      <c r="AE690" s="2" t="s">
        <v>3363</v>
      </c>
      <c r="AF690" s="93"/>
      <c r="AG690" s="2" t="s">
        <v>3364</v>
      </c>
      <c r="AH690" s="2" t="s">
        <v>3365</v>
      </c>
      <c r="AI690" s="2">
        <v>0.0</v>
      </c>
      <c r="AJ690" s="94">
        <v>0.0026503753567270593</v>
      </c>
      <c r="AK690" s="94">
        <v>5.94883997620464E-4</v>
      </c>
      <c r="AL690" s="79"/>
      <c r="AM690" s="2" t="s">
        <v>4099</v>
      </c>
    </row>
    <row r="691">
      <c r="A691" s="54">
        <v>46098.0</v>
      </c>
      <c r="B691" s="54">
        <v>46099.0</v>
      </c>
      <c r="C691" s="2" t="s">
        <v>229</v>
      </c>
      <c r="D691" s="2" t="s">
        <v>146</v>
      </c>
      <c r="E691" s="2" t="s">
        <v>303</v>
      </c>
      <c r="F691" s="53">
        <v>0.375</v>
      </c>
      <c r="G691" s="53">
        <v>0.3333333333333333</v>
      </c>
      <c r="H691" s="53">
        <v>0.2</v>
      </c>
      <c r="I691" s="53">
        <v>0.14634146341463414</v>
      </c>
      <c r="J691" s="53">
        <v>0.1593006496380407</v>
      </c>
      <c r="K691" s="2" t="s">
        <v>303</v>
      </c>
      <c r="L691" s="53">
        <v>0.6</v>
      </c>
      <c r="M691" s="2" t="s">
        <v>3941</v>
      </c>
      <c r="N691" s="2" t="s">
        <v>3360</v>
      </c>
      <c r="O691" s="55"/>
      <c r="AB691" s="2" t="s">
        <v>164</v>
      </c>
      <c r="AC691" s="2" t="s">
        <v>3361</v>
      </c>
      <c r="AD691" s="2" t="s">
        <v>3362</v>
      </c>
      <c r="AE691" s="2" t="s">
        <v>3363</v>
      </c>
      <c r="AF691" s="93"/>
      <c r="AG691" s="2" t="s">
        <v>3364</v>
      </c>
      <c r="AH691" s="2" t="s">
        <v>3365</v>
      </c>
      <c r="AI691" s="2">
        <v>0.0</v>
      </c>
      <c r="AJ691" s="94">
        <v>0.025376696975101795</v>
      </c>
      <c r="AK691" s="94">
        <v>0.0214158239143367</v>
      </c>
      <c r="AL691" s="79"/>
      <c r="AM691" s="2" t="s">
        <v>4100</v>
      </c>
    </row>
    <row r="692">
      <c r="A692" s="54">
        <v>46098.0</v>
      </c>
      <c r="B692" s="54">
        <v>46099.0</v>
      </c>
      <c r="C692" s="2" t="s">
        <v>145</v>
      </c>
      <c r="D692" s="2" t="s">
        <v>146</v>
      </c>
      <c r="E692" s="2" t="s">
        <v>303</v>
      </c>
      <c r="F692" s="53">
        <v>0.0</v>
      </c>
      <c r="G692" s="53">
        <v>0.0</v>
      </c>
      <c r="H692" s="53">
        <v>0.0</v>
      </c>
      <c r="I692" s="53">
        <v>0.0</v>
      </c>
      <c r="J692" s="53">
        <v>0.004084726156164246</v>
      </c>
      <c r="K692" s="2" t="s">
        <v>3531</v>
      </c>
      <c r="L692" s="53">
        <v>0.0</v>
      </c>
      <c r="M692" s="2" t="s">
        <v>3369</v>
      </c>
      <c r="N692" s="2" t="s">
        <v>3360</v>
      </c>
      <c r="O692" s="55"/>
      <c r="AB692" s="2" t="s">
        <v>164</v>
      </c>
      <c r="AC692" s="2" t="s">
        <v>3361</v>
      </c>
      <c r="AD692" s="2" t="s">
        <v>3362</v>
      </c>
      <c r="AE692" s="2" t="s">
        <v>3363</v>
      </c>
      <c r="AF692" s="93"/>
      <c r="AG692" s="2" t="s">
        <v>3364</v>
      </c>
      <c r="AH692" s="2" t="s">
        <v>3365</v>
      </c>
      <c r="AI692" s="2">
        <v>0.0</v>
      </c>
      <c r="AJ692" s="94">
        <v>1.6684987770852337E-5</v>
      </c>
      <c r="AK692" s="94">
        <v>0.0</v>
      </c>
      <c r="AL692" s="79"/>
      <c r="AM692" s="2" t="s">
        <v>4101</v>
      </c>
    </row>
    <row r="693">
      <c r="A693" s="54">
        <v>46098.0</v>
      </c>
      <c r="B693" s="54">
        <v>46099.0</v>
      </c>
      <c r="C693" s="2" t="s">
        <v>301</v>
      </c>
      <c r="D693" s="2" t="s">
        <v>146</v>
      </c>
      <c r="E693" s="2" t="s">
        <v>303</v>
      </c>
      <c r="F693" s="53">
        <v>0.375</v>
      </c>
      <c r="G693" s="53">
        <v>0.25</v>
      </c>
      <c r="H693" s="53">
        <v>0.16</v>
      </c>
      <c r="I693" s="53">
        <v>0.12195121951219512</v>
      </c>
      <c r="J693" s="53">
        <v>0.10738290144460257</v>
      </c>
      <c r="K693" s="2" t="s">
        <v>303</v>
      </c>
      <c r="L693" s="53">
        <v>0.5</v>
      </c>
      <c r="M693" s="2" t="s">
        <v>3369</v>
      </c>
      <c r="N693" s="2" t="s">
        <v>3360</v>
      </c>
      <c r="O693" s="55"/>
      <c r="AB693" s="2" t="s">
        <v>164</v>
      </c>
      <c r="AC693" s="2" t="s">
        <v>3361</v>
      </c>
      <c r="AD693" s="2" t="s">
        <v>3362</v>
      </c>
      <c r="AE693" s="2" t="s">
        <v>3363</v>
      </c>
      <c r="AF693" s="93"/>
      <c r="AG693" s="2" t="s">
        <v>3364</v>
      </c>
      <c r="AH693" s="2" t="s">
        <v>3365</v>
      </c>
      <c r="AI693" s="2">
        <v>0.0</v>
      </c>
      <c r="AJ693" s="94">
        <v>0.011531087522661227</v>
      </c>
      <c r="AK693" s="94">
        <v>0.014872099940511599</v>
      </c>
      <c r="AL693" s="79"/>
      <c r="AM693" s="2" t="s">
        <v>4102</v>
      </c>
    </row>
    <row r="694">
      <c r="A694" s="54">
        <v>46099.0</v>
      </c>
      <c r="B694" s="54">
        <v>46100.0</v>
      </c>
      <c r="C694" s="2" t="s">
        <v>194</v>
      </c>
      <c r="D694" s="2" t="s">
        <v>146</v>
      </c>
      <c r="E694" s="2" t="s">
        <v>148</v>
      </c>
      <c r="F694" s="53">
        <v>0.125</v>
      </c>
      <c r="G694" s="53">
        <v>0.08333333333333333</v>
      </c>
      <c r="H694" s="53">
        <v>0.04</v>
      </c>
      <c r="I694" s="53">
        <v>0.07317073170731707</v>
      </c>
      <c r="J694" s="53">
        <v>0.0758364328680125</v>
      </c>
      <c r="K694" s="2" t="s">
        <v>288</v>
      </c>
      <c r="L694" s="53">
        <v>0.6</v>
      </c>
      <c r="M694" s="2" t="s">
        <v>3369</v>
      </c>
      <c r="N694" s="2" t="s">
        <v>3360</v>
      </c>
      <c r="O694" s="55"/>
      <c r="AB694" s="2" t="s">
        <v>164</v>
      </c>
      <c r="AC694" s="2" t="s">
        <v>3361</v>
      </c>
      <c r="AD694" s="2" t="s">
        <v>3362</v>
      </c>
      <c r="AE694" s="2" t="s">
        <v>3363</v>
      </c>
      <c r="AF694" s="93"/>
      <c r="AG694" s="2" t="s">
        <v>3364</v>
      </c>
      <c r="AH694" s="2" t="s">
        <v>3365</v>
      </c>
      <c r="AI694" s="2">
        <v>0.0</v>
      </c>
      <c r="AJ694" s="94">
        <v>0.0057511645501445675</v>
      </c>
      <c r="AK694" s="94">
        <v>0.005353955978584175</v>
      </c>
      <c r="AL694" s="79"/>
      <c r="AM694" s="2" t="s">
        <v>4103</v>
      </c>
    </row>
    <row r="695">
      <c r="A695" s="54">
        <v>46099.0</v>
      </c>
      <c r="B695" s="54">
        <v>46100.0</v>
      </c>
      <c r="C695" s="2" t="s">
        <v>229</v>
      </c>
      <c r="D695" s="2" t="s">
        <v>146</v>
      </c>
      <c r="E695" s="2" t="s">
        <v>148</v>
      </c>
      <c r="F695" s="53">
        <v>0.0</v>
      </c>
      <c r="G695" s="53">
        <v>0.08333333333333333</v>
      </c>
      <c r="H695" s="53">
        <v>0.08</v>
      </c>
      <c r="I695" s="53">
        <v>0.04878048780487805</v>
      </c>
      <c r="J695" s="53">
        <v>0.07817917959702964</v>
      </c>
      <c r="K695" s="2" t="s">
        <v>303</v>
      </c>
      <c r="L695" s="53">
        <v>0.6</v>
      </c>
      <c r="M695" s="2" t="s">
        <v>3941</v>
      </c>
      <c r="N695" s="2" t="s">
        <v>3360</v>
      </c>
      <c r="O695" s="55"/>
      <c r="AB695" s="2" t="s">
        <v>164</v>
      </c>
      <c r="AC695" s="2" t="s">
        <v>3361</v>
      </c>
      <c r="AD695" s="2" t="s">
        <v>3362</v>
      </c>
      <c r="AE695" s="2" t="s">
        <v>3363</v>
      </c>
      <c r="AF695" s="93"/>
      <c r="AG695" s="2" t="s">
        <v>3364</v>
      </c>
      <c r="AH695" s="2" t="s">
        <v>3365</v>
      </c>
      <c r="AI695" s="2">
        <v>0.0</v>
      </c>
      <c r="AJ695" s="94">
        <v>0.006111984122464615</v>
      </c>
      <c r="AK695" s="94">
        <v>0.002379535990481856</v>
      </c>
      <c r="AL695" s="79"/>
      <c r="AM695" s="2" t="s">
        <v>4104</v>
      </c>
    </row>
    <row r="696">
      <c r="A696" s="54">
        <v>46099.0</v>
      </c>
      <c r="B696" s="54">
        <v>46100.0</v>
      </c>
      <c r="C696" s="2" t="s">
        <v>145</v>
      </c>
      <c r="D696" s="2" t="s">
        <v>146</v>
      </c>
      <c r="E696" s="2" t="s">
        <v>148</v>
      </c>
      <c r="F696" s="53">
        <v>0.0</v>
      </c>
      <c r="G696" s="53">
        <v>0.0</v>
      </c>
      <c r="H696" s="53">
        <v>0.0</v>
      </c>
      <c r="I696" s="53">
        <v>0.0</v>
      </c>
      <c r="J696" s="53">
        <v>0.004049659120650011</v>
      </c>
      <c r="K696" s="2" t="s">
        <v>3531</v>
      </c>
      <c r="L696" s="53">
        <v>0.0</v>
      </c>
      <c r="M696" s="2" t="s">
        <v>3369</v>
      </c>
      <c r="N696" s="2" t="s">
        <v>3360</v>
      </c>
      <c r="O696" s="55"/>
      <c r="AB696" s="2" t="s">
        <v>164</v>
      </c>
      <c r="AC696" s="2" t="s">
        <v>3361</v>
      </c>
      <c r="AD696" s="2" t="s">
        <v>3362</v>
      </c>
      <c r="AE696" s="2" t="s">
        <v>3363</v>
      </c>
      <c r="AF696" s="93"/>
      <c r="AG696" s="2" t="s">
        <v>3364</v>
      </c>
      <c r="AH696" s="2" t="s">
        <v>3365</v>
      </c>
      <c r="AI696" s="2">
        <v>0.0</v>
      </c>
      <c r="AJ696" s="94">
        <v>1.6399738993463824E-5</v>
      </c>
      <c r="AK696" s="94">
        <v>0.0</v>
      </c>
      <c r="AL696" s="79"/>
      <c r="AM696" s="2" t="s">
        <v>4105</v>
      </c>
    </row>
    <row r="697">
      <c r="A697" s="54">
        <v>46099.0</v>
      </c>
      <c r="B697" s="54">
        <v>46100.0</v>
      </c>
      <c r="C697" s="2" t="s">
        <v>301</v>
      </c>
      <c r="D697" s="2" t="s">
        <v>146</v>
      </c>
      <c r="E697" s="2" t="s">
        <v>148</v>
      </c>
      <c r="F697" s="53">
        <v>0.125</v>
      </c>
      <c r="G697" s="53">
        <v>0.16666666666666666</v>
      </c>
      <c r="H697" s="53">
        <v>0.08</v>
      </c>
      <c r="I697" s="53">
        <v>0.04878048780487805</v>
      </c>
      <c r="J697" s="53">
        <v>0.0629049205258547</v>
      </c>
      <c r="K697" s="2" t="s">
        <v>303</v>
      </c>
      <c r="L697" s="53">
        <v>0.4</v>
      </c>
      <c r="M697" s="2" t="s">
        <v>3440</v>
      </c>
      <c r="N697" s="2" t="s">
        <v>3360</v>
      </c>
      <c r="O697" s="55"/>
      <c r="AB697" s="2" t="s">
        <v>164</v>
      </c>
      <c r="AC697" s="2" t="s">
        <v>3361</v>
      </c>
      <c r="AD697" s="2" t="s">
        <v>3362</v>
      </c>
      <c r="AE697" s="2" t="s">
        <v>3363</v>
      </c>
      <c r="AF697" s="93"/>
      <c r="AG697" s="2" t="s">
        <v>3364</v>
      </c>
      <c r="AH697" s="2" t="s">
        <v>3365</v>
      </c>
      <c r="AI697" s="2">
        <v>0.0</v>
      </c>
      <c r="AJ697" s="94">
        <v>0.003957029026364096</v>
      </c>
      <c r="AK697" s="94">
        <v>0.002379535990481856</v>
      </c>
      <c r="AL697" s="79"/>
      <c r="AM697" s="2" t="s">
        <v>4106</v>
      </c>
    </row>
    <row r="698">
      <c r="A698" s="54">
        <v>46100.0</v>
      </c>
      <c r="B698" s="54">
        <v>46101.0</v>
      </c>
      <c r="C698" s="2" t="s">
        <v>194</v>
      </c>
      <c r="D698" s="2" t="s">
        <v>146</v>
      </c>
      <c r="E698" s="2" t="s">
        <v>196</v>
      </c>
      <c r="F698" s="53">
        <v>0.0</v>
      </c>
      <c r="G698" s="53">
        <v>0.08333333333333333</v>
      </c>
      <c r="H698" s="53">
        <v>0.12</v>
      </c>
      <c r="I698" s="53">
        <v>0.12195121951219512</v>
      </c>
      <c r="J698" s="53">
        <v>0.0873224933743938</v>
      </c>
      <c r="K698" s="2" t="s">
        <v>288</v>
      </c>
      <c r="L698" s="53">
        <v>0.6</v>
      </c>
      <c r="M698" s="2" t="s">
        <v>3369</v>
      </c>
      <c r="N698" s="2" t="s">
        <v>3360</v>
      </c>
      <c r="O698" s="55"/>
      <c r="AB698" s="2" t="s">
        <v>164</v>
      </c>
      <c r="AC698" s="2" t="s">
        <v>3361</v>
      </c>
      <c r="AD698" s="2" t="s">
        <v>3362</v>
      </c>
      <c r="AE698" s="2" t="s">
        <v>3363</v>
      </c>
      <c r="AF698" s="93"/>
      <c r="AG698" s="2" t="s">
        <v>3364</v>
      </c>
      <c r="AH698" s="2" t="s">
        <v>3365</v>
      </c>
      <c r="AI698" s="2">
        <v>0.0</v>
      </c>
      <c r="AJ698" s="94">
        <v>0.007625217849121048</v>
      </c>
      <c r="AK698" s="94">
        <v>0.014872099940511599</v>
      </c>
      <c r="AL698" s="79"/>
      <c r="AM698" s="2" t="s">
        <v>4107</v>
      </c>
    </row>
    <row r="699">
      <c r="A699" s="54">
        <v>46100.0</v>
      </c>
      <c r="B699" s="54">
        <v>46101.0</v>
      </c>
      <c r="C699" s="2" t="s">
        <v>229</v>
      </c>
      <c r="D699" s="2" t="s">
        <v>146</v>
      </c>
      <c r="E699" s="2" t="s">
        <v>196</v>
      </c>
      <c r="F699" s="53">
        <v>0.0</v>
      </c>
      <c r="G699" s="53">
        <v>0.0</v>
      </c>
      <c r="H699" s="53">
        <v>0.08</v>
      </c>
      <c r="I699" s="53">
        <v>0.04878048780487805</v>
      </c>
      <c r="J699" s="53">
        <v>0.07556584690015541</v>
      </c>
      <c r="K699" s="2" t="s">
        <v>303</v>
      </c>
      <c r="L699" s="53">
        <v>0.6</v>
      </c>
      <c r="M699" s="2" t="s">
        <v>3941</v>
      </c>
      <c r="N699" s="2" t="s">
        <v>3360</v>
      </c>
      <c r="O699" s="55"/>
      <c r="AB699" s="2" t="s">
        <v>164</v>
      </c>
      <c r="AC699" s="2" t="s">
        <v>3361</v>
      </c>
      <c r="AD699" s="2" t="s">
        <v>3362</v>
      </c>
      <c r="AE699" s="2" t="s">
        <v>3363</v>
      </c>
      <c r="AF699" s="93"/>
      <c r="AG699" s="2" t="s">
        <v>3364</v>
      </c>
      <c r="AH699" s="2" t="s">
        <v>3365</v>
      </c>
      <c r="AI699" s="2">
        <v>0.0</v>
      </c>
      <c r="AJ699" s="94">
        <v>0.005710197217737727</v>
      </c>
      <c r="AK699" s="94">
        <v>0.002379535990481856</v>
      </c>
      <c r="AL699" s="79"/>
      <c r="AM699" s="2" t="s">
        <v>4108</v>
      </c>
    </row>
    <row r="700">
      <c r="A700" s="54">
        <v>46100.0</v>
      </c>
      <c r="B700" s="54">
        <v>46101.0</v>
      </c>
      <c r="C700" s="2" t="s">
        <v>145</v>
      </c>
      <c r="D700" s="2" t="s">
        <v>146</v>
      </c>
      <c r="E700" s="2" t="s">
        <v>196</v>
      </c>
      <c r="F700" s="53">
        <v>0.0</v>
      </c>
      <c r="G700" s="53">
        <v>0.0</v>
      </c>
      <c r="H700" s="53">
        <v>0.0</v>
      </c>
      <c r="I700" s="53">
        <v>0.024390243902439025</v>
      </c>
      <c r="J700" s="53">
        <v>0.00824703595043304</v>
      </c>
      <c r="K700" s="2" t="s">
        <v>3531</v>
      </c>
      <c r="L700" s="53">
        <v>0.0</v>
      </c>
      <c r="M700" s="2" t="s">
        <v>3369</v>
      </c>
      <c r="N700" s="2" t="s">
        <v>3360</v>
      </c>
      <c r="O700" s="55"/>
      <c r="AB700" s="2" t="s">
        <v>164</v>
      </c>
      <c r="AC700" s="2" t="s">
        <v>3361</v>
      </c>
      <c r="AD700" s="2" t="s">
        <v>3362</v>
      </c>
      <c r="AE700" s="2" t="s">
        <v>3363</v>
      </c>
      <c r="AF700" s="93"/>
      <c r="AG700" s="2" t="s">
        <v>3364</v>
      </c>
      <c r="AH700" s="2" t="s">
        <v>3365</v>
      </c>
      <c r="AI700" s="2">
        <v>0.0</v>
      </c>
      <c r="AJ700" s="94">
        <v>6.801360196773499E-5</v>
      </c>
      <c r="AK700" s="94">
        <v>5.94883997620464E-4</v>
      </c>
      <c r="AL700" s="79"/>
      <c r="AM700" s="2" t="s">
        <v>4109</v>
      </c>
    </row>
    <row r="701">
      <c r="A701" s="54">
        <v>46100.0</v>
      </c>
      <c r="B701" s="54">
        <v>46101.0</v>
      </c>
      <c r="C701" s="2" t="s">
        <v>301</v>
      </c>
      <c r="D701" s="2" t="s">
        <v>146</v>
      </c>
      <c r="E701" s="2" t="s">
        <v>196</v>
      </c>
      <c r="F701" s="53">
        <v>0.0</v>
      </c>
      <c r="G701" s="53">
        <v>0.0</v>
      </c>
      <c r="H701" s="53">
        <v>0.0</v>
      </c>
      <c r="I701" s="53">
        <v>0.0</v>
      </c>
      <c r="J701" s="53">
        <v>0.02434177675447578</v>
      </c>
      <c r="K701" s="2" t="s">
        <v>303</v>
      </c>
      <c r="L701" s="53">
        <v>0.5</v>
      </c>
      <c r="M701" s="2" t="s">
        <v>3369</v>
      </c>
      <c r="N701" s="2" t="s">
        <v>3360</v>
      </c>
      <c r="O701" s="55"/>
      <c r="AB701" s="2" t="s">
        <v>164</v>
      </c>
      <c r="AC701" s="2" t="s">
        <v>3361</v>
      </c>
      <c r="AD701" s="2" t="s">
        <v>3362</v>
      </c>
      <c r="AE701" s="2" t="s">
        <v>3363</v>
      </c>
      <c r="AF701" s="93"/>
      <c r="AG701" s="2" t="s">
        <v>3364</v>
      </c>
      <c r="AH701" s="2" t="s">
        <v>3365</v>
      </c>
      <c r="AI701" s="2">
        <v>0.0</v>
      </c>
      <c r="AJ701" s="94">
        <v>5.925220955647374E-4</v>
      </c>
      <c r="AK701" s="94">
        <v>0.0</v>
      </c>
      <c r="AL701" s="79"/>
      <c r="AM701" s="2" t="s">
        <v>4110</v>
      </c>
    </row>
    <row r="702">
      <c r="A702" s="54">
        <v>46101.0</v>
      </c>
      <c r="B702" s="54">
        <v>46102.0</v>
      </c>
      <c r="C702" s="2" t="s">
        <v>194</v>
      </c>
      <c r="D702" s="2" t="s">
        <v>146</v>
      </c>
      <c r="E702" s="2" t="s">
        <v>288</v>
      </c>
      <c r="F702" s="53">
        <v>0.375</v>
      </c>
      <c r="G702" s="53">
        <v>0.3333333333333333</v>
      </c>
      <c r="H702" s="53">
        <v>0.24</v>
      </c>
      <c r="I702" s="53">
        <v>0.14634146341463414</v>
      </c>
      <c r="J702" s="53">
        <v>0.15745286504036368</v>
      </c>
      <c r="K702" s="2" t="s">
        <v>288</v>
      </c>
      <c r="L702" s="53">
        <v>0.6</v>
      </c>
      <c r="M702" s="2" t="s">
        <v>3369</v>
      </c>
      <c r="N702" s="2" t="s">
        <v>3360</v>
      </c>
      <c r="O702" s="55"/>
      <c r="AB702" s="2" t="s">
        <v>164</v>
      </c>
      <c r="AC702" s="2" t="s">
        <v>3361</v>
      </c>
      <c r="AD702" s="2" t="s">
        <v>3362</v>
      </c>
      <c r="AE702" s="2" t="s">
        <v>3363</v>
      </c>
      <c r="AF702" s="93"/>
      <c r="AG702" s="2" t="s">
        <v>3364</v>
      </c>
      <c r="AH702" s="2" t="s">
        <v>3365</v>
      </c>
      <c r="AI702" s="2">
        <v>0.0</v>
      </c>
      <c r="AJ702" s="94">
        <v>0.02479140470941898</v>
      </c>
      <c r="AK702" s="94">
        <v>0.0214158239143367</v>
      </c>
      <c r="AL702" s="79"/>
      <c r="AM702" s="2" t="s">
        <v>4111</v>
      </c>
    </row>
    <row r="703">
      <c r="A703" s="54">
        <v>46101.0</v>
      </c>
      <c r="B703" s="54">
        <v>46102.0</v>
      </c>
      <c r="C703" s="2" t="s">
        <v>229</v>
      </c>
      <c r="D703" s="2" t="s">
        <v>146</v>
      </c>
      <c r="E703" s="2" t="s">
        <v>288</v>
      </c>
      <c r="F703" s="53">
        <v>0.0</v>
      </c>
      <c r="G703" s="53">
        <v>0.0</v>
      </c>
      <c r="H703" s="53">
        <v>0.12</v>
      </c>
      <c r="I703" s="53">
        <v>0.07317073170731707</v>
      </c>
      <c r="J703" s="53">
        <v>0.08672754312585215</v>
      </c>
      <c r="K703" s="2" t="s">
        <v>303</v>
      </c>
      <c r="L703" s="53">
        <v>0.6</v>
      </c>
      <c r="M703" s="2" t="s">
        <v>3941</v>
      </c>
      <c r="N703" s="2" t="s">
        <v>3360</v>
      </c>
      <c r="O703" s="55"/>
      <c r="AB703" s="2" t="s">
        <v>164</v>
      </c>
      <c r="AC703" s="2" t="s">
        <v>3361</v>
      </c>
      <c r="AD703" s="2" t="s">
        <v>3362</v>
      </c>
      <c r="AE703" s="2" t="s">
        <v>3363</v>
      </c>
      <c r="AF703" s="93"/>
      <c r="AG703" s="2" t="s">
        <v>3364</v>
      </c>
      <c r="AH703" s="2" t="s">
        <v>3365</v>
      </c>
      <c r="AI703" s="2">
        <v>0.0</v>
      </c>
      <c r="AJ703" s="94">
        <v>0.007521666736646545</v>
      </c>
      <c r="AK703" s="94">
        <v>0.005353955978584175</v>
      </c>
      <c r="AL703" s="79"/>
      <c r="AM703" s="2" t="s">
        <v>4112</v>
      </c>
    </row>
    <row r="704">
      <c r="A704" s="54">
        <v>46101.0</v>
      </c>
      <c r="B704" s="54">
        <v>46102.0</v>
      </c>
      <c r="C704" s="2" t="s">
        <v>145</v>
      </c>
      <c r="D704" s="2" t="s">
        <v>146</v>
      </c>
      <c r="E704" s="2" t="s">
        <v>288</v>
      </c>
      <c r="F704" s="53">
        <v>0.0</v>
      </c>
      <c r="G704" s="53">
        <v>0.0</v>
      </c>
      <c r="H704" s="53">
        <v>0.0</v>
      </c>
      <c r="I704" s="53">
        <v>0.024390243902439025</v>
      </c>
      <c r="J704" s="53">
        <v>0.011236423184671645</v>
      </c>
      <c r="K704" s="2" t="s">
        <v>3531</v>
      </c>
      <c r="L704" s="53">
        <v>0.0</v>
      </c>
      <c r="M704" s="2" t="s">
        <v>3369</v>
      </c>
      <c r="N704" s="2" t="s">
        <v>3360</v>
      </c>
      <c r="O704" s="55"/>
      <c r="AB704" s="2" t="s">
        <v>164</v>
      </c>
      <c r="AC704" s="2" t="s">
        <v>3361</v>
      </c>
      <c r="AD704" s="2" t="s">
        <v>3362</v>
      </c>
      <c r="AE704" s="2" t="s">
        <v>3363</v>
      </c>
      <c r="AF704" s="93"/>
      <c r="AG704" s="2" t="s">
        <v>3364</v>
      </c>
      <c r="AH704" s="2" t="s">
        <v>3365</v>
      </c>
      <c r="AI704" s="2">
        <v>0.0</v>
      </c>
      <c r="AJ704" s="94">
        <v>1.2625720598502646E-4</v>
      </c>
      <c r="AK704" s="94">
        <v>5.94883997620464E-4</v>
      </c>
      <c r="AL704" s="79"/>
      <c r="AM704" s="2" t="s">
        <v>4113</v>
      </c>
    </row>
    <row r="705">
      <c r="A705" s="54">
        <v>46101.0</v>
      </c>
      <c r="B705" s="54">
        <v>46102.0</v>
      </c>
      <c r="C705" s="2" t="s">
        <v>301</v>
      </c>
      <c r="D705" s="2" t="s">
        <v>146</v>
      </c>
      <c r="E705" s="2" t="s">
        <v>288</v>
      </c>
      <c r="F705" s="53">
        <v>0.0</v>
      </c>
      <c r="G705" s="53">
        <v>0.0</v>
      </c>
      <c r="H705" s="53">
        <v>0.0</v>
      </c>
      <c r="I705" s="53">
        <v>0.0</v>
      </c>
      <c r="J705" s="53">
        <v>0.024133183990956267</v>
      </c>
      <c r="K705" s="2" t="s">
        <v>303</v>
      </c>
      <c r="L705" s="53">
        <v>0.5</v>
      </c>
      <c r="M705" s="2" t="s">
        <v>3369</v>
      </c>
      <c r="N705" s="2" t="s">
        <v>3360</v>
      </c>
      <c r="O705" s="55"/>
      <c r="AB705" s="2" t="s">
        <v>164</v>
      </c>
      <c r="AC705" s="2" t="s">
        <v>3361</v>
      </c>
      <c r="AD705" s="2" t="s">
        <v>3362</v>
      </c>
      <c r="AE705" s="2" t="s">
        <v>3363</v>
      </c>
      <c r="AF705" s="93"/>
      <c r="AG705" s="2" t="s">
        <v>3364</v>
      </c>
      <c r="AH705" s="2" t="s">
        <v>3365</v>
      </c>
      <c r="AI705" s="2">
        <v>0.0</v>
      </c>
      <c r="AJ705" s="94">
        <v>5.824105695413479E-4</v>
      </c>
      <c r="AK705" s="94">
        <v>0.0</v>
      </c>
      <c r="AL705" s="79"/>
      <c r="AM705" s="2" t="s">
        <v>4114</v>
      </c>
    </row>
    <row r="706">
      <c r="A706" s="54">
        <v>46102.0</v>
      </c>
      <c r="B706" s="54">
        <v>46103.0</v>
      </c>
      <c r="C706" s="2" t="s">
        <v>194</v>
      </c>
      <c r="D706" s="2" t="s">
        <v>146</v>
      </c>
      <c r="E706" s="2" t="s">
        <v>256</v>
      </c>
      <c r="F706" s="53">
        <v>0.0</v>
      </c>
      <c r="G706" s="53">
        <v>0.0</v>
      </c>
      <c r="H706" s="53">
        <v>0.0</v>
      </c>
      <c r="I706" s="53">
        <v>0.0</v>
      </c>
      <c r="J706" s="53">
        <v>0.040051339343483754</v>
      </c>
      <c r="K706" s="2" t="s">
        <v>288</v>
      </c>
      <c r="L706" s="53">
        <v>0.5</v>
      </c>
      <c r="M706" s="2" t="s">
        <v>3369</v>
      </c>
      <c r="N706" s="2" t="s">
        <v>3360</v>
      </c>
      <c r="O706" s="55"/>
      <c r="AB706" s="2" t="s">
        <v>164</v>
      </c>
      <c r="AC706" s="2" t="s">
        <v>3361</v>
      </c>
      <c r="AD706" s="2" t="s">
        <v>3362</v>
      </c>
      <c r="AE706" s="2" t="s">
        <v>3363</v>
      </c>
      <c r="AF706" s="93"/>
      <c r="AG706" s="2" t="s">
        <v>3364</v>
      </c>
      <c r="AH706" s="2" t="s">
        <v>3365</v>
      </c>
      <c r="AI706" s="2">
        <v>0.0</v>
      </c>
      <c r="AJ706" s="94">
        <v>0.0016041097832068896</v>
      </c>
      <c r="AK706" s="94">
        <v>0.0</v>
      </c>
      <c r="AL706" s="79"/>
      <c r="AM706" s="2" t="s">
        <v>4115</v>
      </c>
    </row>
    <row r="707">
      <c r="A707" s="54">
        <v>46102.0</v>
      </c>
      <c r="B707" s="54">
        <v>46103.0</v>
      </c>
      <c r="C707" s="2" t="s">
        <v>229</v>
      </c>
      <c r="D707" s="2" t="s">
        <v>146</v>
      </c>
      <c r="E707" s="2" t="s">
        <v>256</v>
      </c>
      <c r="F707" s="53">
        <v>0.125</v>
      </c>
      <c r="G707" s="53">
        <v>0.08333333333333333</v>
      </c>
      <c r="H707" s="53">
        <v>0.04</v>
      </c>
      <c r="I707" s="53">
        <v>0.023809523809523808</v>
      </c>
      <c r="J707" s="53">
        <v>0.0724793894327066</v>
      </c>
      <c r="K707" s="2" t="s">
        <v>303</v>
      </c>
      <c r="L707" s="53">
        <v>0.6</v>
      </c>
      <c r="M707" s="2" t="s">
        <v>3369</v>
      </c>
      <c r="N707" s="2" t="s">
        <v>3360</v>
      </c>
      <c r="O707" s="55"/>
      <c r="AB707" s="2" t="s">
        <v>164</v>
      </c>
      <c r="AC707" s="2" t="s">
        <v>3361</v>
      </c>
      <c r="AD707" s="2" t="s">
        <v>3362</v>
      </c>
      <c r="AE707" s="2" t="s">
        <v>3363</v>
      </c>
      <c r="AF707" s="93"/>
      <c r="AG707" s="2" t="s">
        <v>3364</v>
      </c>
      <c r="AH707" s="2" t="s">
        <v>3365</v>
      </c>
      <c r="AI707" s="2">
        <v>0.0</v>
      </c>
      <c r="AJ707" s="94">
        <v>0.005253261892537941</v>
      </c>
      <c r="AK707" s="94">
        <v>5.668934240362811E-4</v>
      </c>
      <c r="AL707" s="79"/>
      <c r="AM707" s="2" t="s">
        <v>4116</v>
      </c>
    </row>
    <row r="708">
      <c r="A708" s="54">
        <v>46102.0</v>
      </c>
      <c r="B708" s="54">
        <v>46103.0</v>
      </c>
      <c r="C708" s="2" t="s">
        <v>145</v>
      </c>
      <c r="D708" s="2" t="s">
        <v>146</v>
      </c>
      <c r="E708" s="2" t="s">
        <v>256</v>
      </c>
      <c r="F708" s="53">
        <v>0.0</v>
      </c>
      <c r="G708" s="53">
        <v>0.0</v>
      </c>
      <c r="H708" s="53">
        <v>0.0</v>
      </c>
      <c r="I708" s="53">
        <v>0.0</v>
      </c>
      <c r="J708" s="53">
        <v>0.003946439802384257</v>
      </c>
      <c r="K708" s="2" t="s">
        <v>3531</v>
      </c>
      <c r="L708" s="53">
        <v>0.0</v>
      </c>
      <c r="M708" s="2" t="s">
        <v>3369</v>
      </c>
      <c r="N708" s="2" t="s">
        <v>3360</v>
      </c>
      <c r="O708" s="55"/>
      <c r="AB708" s="2" t="s">
        <v>164</v>
      </c>
      <c r="AC708" s="2" t="s">
        <v>3361</v>
      </c>
      <c r="AD708" s="2" t="s">
        <v>3362</v>
      </c>
      <c r="AE708" s="2" t="s">
        <v>3363</v>
      </c>
      <c r="AF708" s="93"/>
      <c r="AG708" s="2" t="s">
        <v>3364</v>
      </c>
      <c r="AH708" s="2" t="s">
        <v>3365</v>
      </c>
      <c r="AI708" s="2">
        <v>0.0</v>
      </c>
      <c r="AJ708" s="94">
        <v>1.557438711384269E-5</v>
      </c>
      <c r="AK708" s="94">
        <v>0.0</v>
      </c>
      <c r="AL708" s="79"/>
      <c r="AM708" s="2" t="s">
        <v>4117</v>
      </c>
    </row>
    <row r="709">
      <c r="A709" s="54">
        <v>46102.0</v>
      </c>
      <c r="B709" s="54">
        <v>46103.0</v>
      </c>
      <c r="C709" s="2" t="s">
        <v>301</v>
      </c>
      <c r="D709" s="2" t="s">
        <v>146</v>
      </c>
      <c r="E709" s="2" t="s">
        <v>256</v>
      </c>
      <c r="F709" s="53">
        <v>0.0</v>
      </c>
      <c r="G709" s="53">
        <v>0.0</v>
      </c>
      <c r="H709" s="53">
        <v>0.0</v>
      </c>
      <c r="I709" s="53">
        <v>0.023809523809523808</v>
      </c>
      <c r="J709" s="53">
        <v>0.030757491908130014</v>
      </c>
      <c r="K709" s="2" t="s">
        <v>303</v>
      </c>
      <c r="L709" s="53">
        <v>0.5</v>
      </c>
      <c r="M709" s="2" t="s">
        <v>3369</v>
      </c>
      <c r="N709" s="2" t="s">
        <v>3360</v>
      </c>
      <c r="O709" s="55"/>
      <c r="AB709" s="2" t="s">
        <v>164</v>
      </c>
      <c r="AC709" s="2" t="s">
        <v>3361</v>
      </c>
      <c r="AD709" s="2" t="s">
        <v>3362</v>
      </c>
      <c r="AE709" s="2" t="s">
        <v>3363</v>
      </c>
      <c r="AF709" s="93"/>
      <c r="AG709" s="2" t="s">
        <v>3364</v>
      </c>
      <c r="AH709" s="2" t="s">
        <v>3365</v>
      </c>
      <c r="AI709" s="2">
        <v>0.0</v>
      </c>
      <c r="AJ709" s="94">
        <v>9.460233084786833E-4</v>
      </c>
      <c r="AK709" s="94">
        <v>5.668934240362811E-4</v>
      </c>
      <c r="AL709" s="79"/>
      <c r="AM709" s="2" t="s">
        <v>4118</v>
      </c>
    </row>
    <row r="710">
      <c r="A710" s="54">
        <v>46103.0</v>
      </c>
      <c r="B710" s="54">
        <v>46104.0</v>
      </c>
      <c r="C710" s="2" t="s">
        <v>194</v>
      </c>
      <c r="D710" s="2" t="s">
        <v>146</v>
      </c>
      <c r="E710" s="2" t="s">
        <v>180</v>
      </c>
      <c r="F710" s="53">
        <v>0.0</v>
      </c>
      <c r="G710" s="53">
        <v>0.0</v>
      </c>
      <c r="H710" s="53">
        <v>0.0</v>
      </c>
      <c r="I710" s="53">
        <v>0.023809523809523808</v>
      </c>
      <c r="J710" s="53">
        <v>0.04348386769006028</v>
      </c>
      <c r="K710" s="2" t="s">
        <v>288</v>
      </c>
      <c r="L710" s="53">
        <v>0.5</v>
      </c>
      <c r="M710" s="2" t="s">
        <v>3369</v>
      </c>
      <c r="N710" s="2" t="s">
        <v>3360</v>
      </c>
      <c r="O710" s="55"/>
      <c r="AB710" s="2" t="s">
        <v>164</v>
      </c>
      <c r="AC710" s="2" t="s">
        <v>3361</v>
      </c>
      <c r="AD710" s="2" t="s">
        <v>3362</v>
      </c>
      <c r="AE710" s="2" t="s">
        <v>3363</v>
      </c>
      <c r="AF710" s="93"/>
      <c r="AG710" s="2" t="s">
        <v>3364</v>
      </c>
      <c r="AH710" s="2" t="s">
        <v>3365</v>
      </c>
      <c r="AI710" s="2">
        <v>0.0</v>
      </c>
      <c r="AJ710" s="94">
        <v>0.0018908467492866686</v>
      </c>
      <c r="AK710" s="94">
        <v>5.668934240362811E-4</v>
      </c>
      <c r="AL710" s="79"/>
      <c r="AM710" s="2" t="s">
        <v>4119</v>
      </c>
    </row>
    <row r="711">
      <c r="A711" s="54">
        <v>46103.0</v>
      </c>
      <c r="B711" s="54">
        <v>46104.0</v>
      </c>
      <c r="C711" s="2" t="s">
        <v>229</v>
      </c>
      <c r="D711" s="2" t="s">
        <v>146</v>
      </c>
      <c r="E711" s="2" t="s">
        <v>180</v>
      </c>
      <c r="F711" s="53">
        <v>0.125</v>
      </c>
      <c r="G711" s="53">
        <v>0.08333333333333333</v>
      </c>
      <c r="H711" s="53">
        <v>0.08</v>
      </c>
      <c r="I711" s="53">
        <v>0.09523809523809523</v>
      </c>
      <c r="J711" s="53">
        <v>0.08691327344277533</v>
      </c>
      <c r="K711" s="2" t="s">
        <v>303</v>
      </c>
      <c r="L711" s="53">
        <v>0.6</v>
      </c>
      <c r="M711" s="2" t="s">
        <v>3369</v>
      </c>
      <c r="N711" s="2" t="s">
        <v>3360</v>
      </c>
      <c r="O711" s="55"/>
      <c r="AB711" s="2" t="s">
        <v>153</v>
      </c>
      <c r="AC711" s="2" t="s">
        <v>3633</v>
      </c>
      <c r="AD711" s="2" t="s">
        <v>3362</v>
      </c>
      <c r="AE711" s="2" t="s">
        <v>3363</v>
      </c>
      <c r="AF711" s="93"/>
      <c r="AG711" s="2" t="s">
        <v>3364</v>
      </c>
      <c r="AH711" s="2" t="s">
        <v>3365</v>
      </c>
      <c r="AI711" s="2">
        <v>1.0</v>
      </c>
      <c r="AJ711" s="94">
        <v>0.833727370214988</v>
      </c>
      <c r="AK711" s="94">
        <v>0.8185941043083901</v>
      </c>
      <c r="AL711" s="79"/>
      <c r="AM711" s="2" t="s">
        <v>4120</v>
      </c>
    </row>
    <row r="712">
      <c r="A712" s="54">
        <v>46103.0</v>
      </c>
      <c r="B712" s="54">
        <v>46104.0</v>
      </c>
      <c r="C712" s="2" t="s">
        <v>145</v>
      </c>
      <c r="D712" s="2" t="s">
        <v>146</v>
      </c>
      <c r="E712" s="2" t="s">
        <v>180</v>
      </c>
      <c r="F712" s="53">
        <v>0.0</v>
      </c>
      <c r="G712" s="53">
        <v>0.0</v>
      </c>
      <c r="H712" s="53">
        <v>0.04</v>
      </c>
      <c r="I712" s="53">
        <v>0.023809523809523808</v>
      </c>
      <c r="J712" s="53">
        <v>0.016957589882286937</v>
      </c>
      <c r="K712" s="2" t="s">
        <v>3531</v>
      </c>
      <c r="L712" s="53">
        <v>0.0</v>
      </c>
      <c r="M712" s="2" t="s">
        <v>3369</v>
      </c>
      <c r="N712" s="2" t="s">
        <v>3360</v>
      </c>
      <c r="O712" s="55"/>
      <c r="AB712" s="2" t="s">
        <v>164</v>
      </c>
      <c r="AC712" s="2" t="s">
        <v>3361</v>
      </c>
      <c r="AD712" s="2" t="s">
        <v>3362</v>
      </c>
      <c r="AE712" s="2" t="s">
        <v>3363</v>
      </c>
      <c r="AF712" s="93"/>
      <c r="AG712" s="2" t="s">
        <v>3364</v>
      </c>
      <c r="AH712" s="2" t="s">
        <v>3365</v>
      </c>
      <c r="AI712" s="2">
        <v>0.0</v>
      </c>
      <c r="AJ712" s="94">
        <v>2.875598546158403E-4</v>
      </c>
      <c r="AK712" s="94">
        <v>5.668934240362811E-4</v>
      </c>
      <c r="AL712" s="79"/>
      <c r="AM712" s="2" t="s">
        <v>4121</v>
      </c>
    </row>
    <row r="713">
      <c r="A713" s="54">
        <v>46103.0</v>
      </c>
      <c r="B713" s="54">
        <v>46104.0</v>
      </c>
      <c r="C713" s="2" t="s">
        <v>301</v>
      </c>
      <c r="D713" s="2" t="s">
        <v>146</v>
      </c>
      <c r="E713" s="2" t="s">
        <v>180</v>
      </c>
      <c r="F713" s="53">
        <v>0.125</v>
      </c>
      <c r="G713" s="53">
        <v>0.08333333333333333</v>
      </c>
      <c r="H713" s="53">
        <v>0.04</v>
      </c>
      <c r="I713" s="53">
        <v>0.023809523809523808</v>
      </c>
      <c r="J713" s="53">
        <v>0.04732607483165587</v>
      </c>
      <c r="K713" s="2" t="s">
        <v>303</v>
      </c>
      <c r="L713" s="53">
        <v>0.5</v>
      </c>
      <c r="M713" s="2" t="s">
        <v>3369</v>
      </c>
      <c r="N713" s="2" t="s">
        <v>3360</v>
      </c>
      <c r="O713" s="55"/>
      <c r="AB713" s="2" t="s">
        <v>164</v>
      </c>
      <c r="AC713" s="2" t="s">
        <v>3361</v>
      </c>
      <c r="AD713" s="2" t="s">
        <v>3362</v>
      </c>
      <c r="AE713" s="2" t="s">
        <v>3363</v>
      </c>
      <c r="AF713" s="93"/>
      <c r="AG713" s="2" t="s">
        <v>3364</v>
      </c>
      <c r="AH713" s="2" t="s">
        <v>3365</v>
      </c>
      <c r="AI713" s="2">
        <v>0.0</v>
      </c>
      <c r="AJ713" s="94">
        <v>0.002239757358971491</v>
      </c>
      <c r="AK713" s="94">
        <v>5.668934240362811E-4</v>
      </c>
      <c r="AL713" s="79"/>
      <c r="AM713" s="2" t="s">
        <v>4122</v>
      </c>
    </row>
    <row r="714">
      <c r="A714" s="54">
        <v>46104.0</v>
      </c>
      <c r="B714" s="54">
        <v>46105.0</v>
      </c>
      <c r="C714" s="2" t="s">
        <v>194</v>
      </c>
      <c r="D714" s="2" t="s">
        <v>146</v>
      </c>
      <c r="E714" s="2" t="s">
        <v>208</v>
      </c>
      <c r="F714" s="53">
        <v>0.125</v>
      </c>
      <c r="G714" s="53">
        <v>0.25</v>
      </c>
      <c r="H714" s="53">
        <v>0.16</v>
      </c>
      <c r="I714" s="53">
        <v>0.14285714285714285</v>
      </c>
      <c r="J714" s="53">
        <v>0.11693978324110649</v>
      </c>
      <c r="K714" s="2" t="s">
        <v>288</v>
      </c>
      <c r="L714" s="53">
        <v>0.5</v>
      </c>
      <c r="M714" s="2" t="s">
        <v>3369</v>
      </c>
      <c r="N714" s="2" t="s">
        <v>3360</v>
      </c>
      <c r="O714" s="55"/>
      <c r="AB714" s="2" t="s">
        <v>164</v>
      </c>
      <c r="AC714" s="2" t="s">
        <v>3361</v>
      </c>
      <c r="AD714" s="2" t="s">
        <v>3362</v>
      </c>
      <c r="AE714" s="2" t="s">
        <v>3363</v>
      </c>
      <c r="AF714" s="93"/>
      <c r="AG714" s="2" t="s">
        <v>3364</v>
      </c>
      <c r="AH714" s="2" t="s">
        <v>3365</v>
      </c>
      <c r="AI714" s="2">
        <v>0.0</v>
      </c>
      <c r="AJ714" s="94">
        <v>0.01367491290447697</v>
      </c>
      <c r="AK714" s="94">
        <v>0.02040816326530612</v>
      </c>
      <c r="AL714" s="79"/>
      <c r="AM714" s="2" t="s">
        <v>4123</v>
      </c>
    </row>
    <row r="715">
      <c r="A715" s="54">
        <v>46104.0</v>
      </c>
      <c r="B715" s="54">
        <v>46105.0</v>
      </c>
      <c r="C715" s="2" t="s">
        <v>229</v>
      </c>
      <c r="D715" s="2" t="s">
        <v>146</v>
      </c>
      <c r="E715" s="2" t="s">
        <v>208</v>
      </c>
      <c r="F715" s="53">
        <v>0.0</v>
      </c>
      <c r="G715" s="53">
        <v>0.08333333333333333</v>
      </c>
      <c r="H715" s="53">
        <v>0.04</v>
      </c>
      <c r="I715" s="53">
        <v>0.11904761904761904</v>
      </c>
      <c r="J715" s="53">
        <v>0.08683897265696616</v>
      </c>
      <c r="K715" s="2" t="s">
        <v>303</v>
      </c>
      <c r="L715" s="53">
        <v>0.5</v>
      </c>
      <c r="M715" s="2" t="s">
        <v>3369</v>
      </c>
      <c r="N715" s="2" t="s">
        <v>3360</v>
      </c>
      <c r="O715" s="55"/>
      <c r="AB715" s="2" t="s">
        <v>164</v>
      </c>
      <c r="AC715" s="2" t="s">
        <v>3361</v>
      </c>
      <c r="AD715" s="2" t="s">
        <v>3362</v>
      </c>
      <c r="AE715" s="2" t="s">
        <v>3363</v>
      </c>
      <c r="AF715" s="93"/>
      <c r="AG715" s="2" t="s">
        <v>3364</v>
      </c>
      <c r="AH715" s="2" t="s">
        <v>3365</v>
      </c>
      <c r="AI715" s="2">
        <v>0.0</v>
      </c>
      <c r="AJ715" s="94">
        <v>0.007541007172117317</v>
      </c>
      <c r="AK715" s="94">
        <v>0.014172335600907028</v>
      </c>
      <c r="AL715" s="79"/>
      <c r="AM715" s="2" t="s">
        <v>4124</v>
      </c>
    </row>
    <row r="716">
      <c r="A716" s="54">
        <v>46104.0</v>
      </c>
      <c r="B716" s="54">
        <v>46105.0</v>
      </c>
      <c r="C716" s="2" t="s">
        <v>145</v>
      </c>
      <c r="D716" s="2" t="s">
        <v>146</v>
      </c>
      <c r="E716" s="2" t="s">
        <v>208</v>
      </c>
      <c r="F716" s="53">
        <v>0.0</v>
      </c>
      <c r="G716" s="53">
        <v>0.0</v>
      </c>
      <c r="H716" s="53">
        <v>0.0</v>
      </c>
      <c r="I716" s="53">
        <v>0.023809523809523808</v>
      </c>
      <c r="J716" s="53">
        <v>0.007654371162479433</v>
      </c>
      <c r="K716" s="2" t="s">
        <v>3531</v>
      </c>
      <c r="L716" s="53">
        <v>0.0</v>
      </c>
      <c r="M716" s="2" t="s">
        <v>3369</v>
      </c>
      <c r="N716" s="2" t="s">
        <v>3360</v>
      </c>
      <c r="O716" s="55"/>
      <c r="AB716" s="2" t="s">
        <v>164</v>
      </c>
      <c r="AC716" s="2" t="s">
        <v>3361</v>
      </c>
      <c r="AD716" s="2" t="s">
        <v>3362</v>
      </c>
      <c r="AE716" s="2" t="s">
        <v>3363</v>
      </c>
      <c r="AF716" s="93"/>
      <c r="AG716" s="2" t="s">
        <v>3364</v>
      </c>
      <c r="AH716" s="2" t="s">
        <v>3365</v>
      </c>
      <c r="AI716" s="2">
        <v>0.0</v>
      </c>
      <c r="AJ716" s="94">
        <v>5.858939789299674E-5</v>
      </c>
      <c r="AK716" s="94">
        <v>5.668934240362811E-4</v>
      </c>
      <c r="AL716" s="79"/>
      <c r="AM716" s="2" t="s">
        <v>4125</v>
      </c>
    </row>
    <row r="717">
      <c r="A717" s="54">
        <v>46104.0</v>
      </c>
      <c r="B717" s="54">
        <v>46105.0</v>
      </c>
      <c r="C717" s="2" t="s">
        <v>301</v>
      </c>
      <c r="D717" s="2" t="s">
        <v>146</v>
      </c>
      <c r="E717" s="2" t="s">
        <v>208</v>
      </c>
      <c r="F717" s="53">
        <v>0.125</v>
      </c>
      <c r="G717" s="53">
        <v>0.08333333333333333</v>
      </c>
      <c r="H717" s="53">
        <v>0.04</v>
      </c>
      <c r="I717" s="53">
        <v>0.023809523809523808</v>
      </c>
      <c r="J717" s="53">
        <v>0.047123335601935296</v>
      </c>
      <c r="K717" s="2" t="s">
        <v>303</v>
      </c>
      <c r="L717" s="53">
        <v>0.5</v>
      </c>
      <c r="M717" s="2" t="s">
        <v>3369</v>
      </c>
      <c r="N717" s="2" t="s">
        <v>3360</v>
      </c>
      <c r="O717" s="55"/>
      <c r="AB717" s="2" t="s">
        <v>164</v>
      </c>
      <c r="AC717" s="2" t="s">
        <v>3361</v>
      </c>
      <c r="AD717" s="2" t="s">
        <v>3362</v>
      </c>
      <c r="AE717" s="2" t="s">
        <v>3363</v>
      </c>
      <c r="AF717" s="93"/>
      <c r="AG717" s="2" t="s">
        <v>3364</v>
      </c>
      <c r="AH717" s="2" t="s">
        <v>3365</v>
      </c>
      <c r="AI717" s="2">
        <v>0.0</v>
      </c>
      <c r="AJ717" s="94">
        <v>0.0022206087582526224</v>
      </c>
      <c r="AK717" s="94">
        <v>5.668934240362811E-4</v>
      </c>
      <c r="AL717" s="79"/>
      <c r="AM717" s="2" t="s">
        <v>4126</v>
      </c>
    </row>
    <row r="718">
      <c r="A718" s="54">
        <v>46105.0</v>
      </c>
      <c r="B718" s="54">
        <v>46106.0</v>
      </c>
      <c r="C718" s="2" t="s">
        <v>194</v>
      </c>
      <c r="D718" s="2" t="s">
        <v>146</v>
      </c>
      <c r="E718" s="2" t="s">
        <v>303</v>
      </c>
      <c r="F718" s="53">
        <v>0.0</v>
      </c>
      <c r="G718" s="53">
        <v>0.0</v>
      </c>
      <c r="H718" s="53">
        <v>0.04</v>
      </c>
      <c r="I718" s="53">
        <v>0.023809523809523808</v>
      </c>
      <c r="J718" s="53">
        <v>0.0484729384322868</v>
      </c>
      <c r="K718" s="2" t="s">
        <v>288</v>
      </c>
      <c r="L718" s="53">
        <v>0.5</v>
      </c>
      <c r="M718" s="2" t="s">
        <v>3369</v>
      </c>
      <c r="N718" s="2" t="s">
        <v>3360</v>
      </c>
      <c r="O718" s="55"/>
      <c r="AB718" s="2" t="s">
        <v>164</v>
      </c>
      <c r="AC718" s="2" t="s">
        <v>3361</v>
      </c>
      <c r="AD718" s="2" t="s">
        <v>3362</v>
      </c>
      <c r="AE718" s="2" t="s">
        <v>3363</v>
      </c>
      <c r="AF718" s="93"/>
      <c r="AG718" s="2" t="s">
        <v>3364</v>
      </c>
      <c r="AH718" s="2" t="s">
        <v>3365</v>
      </c>
      <c r="AI718" s="2">
        <v>0.0</v>
      </c>
      <c r="AJ718" s="94">
        <v>0.0023496257602602664</v>
      </c>
      <c r="AK718" s="94">
        <v>5.668934240362811E-4</v>
      </c>
      <c r="AL718" s="79"/>
      <c r="AM718" s="2" t="s">
        <v>4127</v>
      </c>
    </row>
    <row r="719">
      <c r="A719" s="54">
        <v>46105.0</v>
      </c>
      <c r="B719" s="54">
        <v>46106.0</v>
      </c>
      <c r="C719" s="2" t="s">
        <v>229</v>
      </c>
      <c r="D719" s="2" t="s">
        <v>146</v>
      </c>
      <c r="E719" s="2" t="s">
        <v>303</v>
      </c>
      <c r="F719" s="53">
        <v>0.375</v>
      </c>
      <c r="G719" s="53">
        <v>0.3333333333333333</v>
      </c>
      <c r="H719" s="53">
        <v>0.2</v>
      </c>
      <c r="I719" s="53">
        <v>0.14285714285714285</v>
      </c>
      <c r="J719" s="53">
        <v>0.1542143895109037</v>
      </c>
      <c r="K719" s="2" t="s">
        <v>303</v>
      </c>
      <c r="L719" s="53">
        <v>0.5</v>
      </c>
      <c r="M719" s="2" t="s">
        <v>3369</v>
      </c>
      <c r="N719" s="2" t="s">
        <v>3360</v>
      </c>
      <c r="O719" s="55"/>
      <c r="AB719" s="2" t="s">
        <v>164</v>
      </c>
      <c r="AC719" s="2" t="s">
        <v>3361</v>
      </c>
      <c r="AD719" s="2" t="s">
        <v>3362</v>
      </c>
      <c r="AE719" s="2" t="s">
        <v>3363</v>
      </c>
      <c r="AF719" s="93"/>
      <c r="AG719" s="2" t="s">
        <v>3364</v>
      </c>
      <c r="AH719" s="2" t="s">
        <v>3365</v>
      </c>
      <c r="AI719" s="2">
        <v>0.0</v>
      </c>
      <c r="AJ719" s="94">
        <v>0.023782077932220723</v>
      </c>
      <c r="AK719" s="94">
        <v>0.02040816326530612</v>
      </c>
      <c r="AL719" s="79"/>
      <c r="AM719" s="2" t="s">
        <v>4128</v>
      </c>
    </row>
    <row r="720">
      <c r="A720" s="54">
        <v>46105.0</v>
      </c>
      <c r="B720" s="54">
        <v>46106.0</v>
      </c>
      <c r="C720" s="2" t="s">
        <v>145</v>
      </c>
      <c r="D720" s="2" t="s">
        <v>146</v>
      </c>
      <c r="E720" s="2" t="s">
        <v>303</v>
      </c>
      <c r="F720" s="53">
        <v>0.0</v>
      </c>
      <c r="G720" s="53">
        <v>0.0</v>
      </c>
      <c r="H720" s="53">
        <v>0.0</v>
      </c>
      <c r="I720" s="53">
        <v>0.0</v>
      </c>
      <c r="J720" s="53">
        <v>0.0038461170702804074</v>
      </c>
      <c r="K720" s="2" t="s">
        <v>3531</v>
      </c>
      <c r="L720" s="53">
        <v>0.0</v>
      </c>
      <c r="M720" s="2" t="s">
        <v>3369</v>
      </c>
      <c r="N720" s="2" t="s">
        <v>3360</v>
      </c>
      <c r="O720" s="55"/>
      <c r="AB720" s="2" t="s">
        <v>164</v>
      </c>
      <c r="AC720" s="2" t="s">
        <v>3361</v>
      </c>
      <c r="AD720" s="2" t="s">
        <v>3362</v>
      </c>
      <c r="AE720" s="2" t="s">
        <v>3363</v>
      </c>
      <c r="AF720" s="93"/>
      <c r="AG720" s="2" t="s">
        <v>3364</v>
      </c>
      <c r="AH720" s="2" t="s">
        <v>3365</v>
      </c>
      <c r="AI720" s="2">
        <v>0.0</v>
      </c>
      <c r="AJ720" s="94">
        <v>1.4792616518302344E-5</v>
      </c>
      <c r="AK720" s="94">
        <v>0.0</v>
      </c>
      <c r="AL720" s="79"/>
      <c r="AM720" s="2" t="s">
        <v>4129</v>
      </c>
    </row>
    <row r="721">
      <c r="A721" s="54">
        <v>46105.0</v>
      </c>
      <c r="B721" s="54">
        <v>46106.0</v>
      </c>
      <c r="C721" s="2" t="s">
        <v>301</v>
      </c>
      <c r="D721" s="2" t="s">
        <v>146</v>
      </c>
      <c r="E721" s="2" t="s">
        <v>303</v>
      </c>
      <c r="F721" s="53">
        <v>0.25</v>
      </c>
      <c r="G721" s="53">
        <v>0.25</v>
      </c>
      <c r="H721" s="53">
        <v>0.16</v>
      </c>
      <c r="I721" s="53">
        <v>0.11904761904761904</v>
      </c>
      <c r="J721" s="53">
        <v>0.10109735298316716</v>
      </c>
      <c r="K721" s="2" t="s">
        <v>303</v>
      </c>
      <c r="L721" s="53">
        <v>0.5</v>
      </c>
      <c r="M721" s="2" t="s">
        <v>3369</v>
      </c>
      <c r="N721" s="2" t="s">
        <v>3360</v>
      </c>
      <c r="O721" s="55"/>
      <c r="AB721" s="2" t="s">
        <v>164</v>
      </c>
      <c r="AC721" s="2" t="s">
        <v>3361</v>
      </c>
      <c r="AD721" s="2" t="s">
        <v>3362</v>
      </c>
      <c r="AE721" s="2" t="s">
        <v>3363</v>
      </c>
      <c r="AF721" s="93"/>
      <c r="AG721" s="2" t="s">
        <v>3364</v>
      </c>
      <c r="AH721" s="2" t="s">
        <v>3365</v>
      </c>
      <c r="AI721" s="2">
        <v>0.0</v>
      </c>
      <c r="AJ721" s="94">
        <v>0.010220674780203097</v>
      </c>
      <c r="AK721" s="94">
        <v>0.014172335600907028</v>
      </c>
      <c r="AL721" s="79"/>
      <c r="AM721" s="2" t="s">
        <v>4130</v>
      </c>
    </row>
    <row r="722">
      <c r="A722" s="54">
        <v>46106.0</v>
      </c>
      <c r="B722" s="54">
        <v>46107.0</v>
      </c>
      <c r="C722" s="2" t="s">
        <v>194</v>
      </c>
      <c r="D722" s="2" t="s">
        <v>146</v>
      </c>
      <c r="E722" s="2" t="s">
        <v>148</v>
      </c>
      <c r="F722" s="53">
        <v>0.125</v>
      </c>
      <c r="G722" s="53">
        <v>0.08333333333333333</v>
      </c>
      <c r="H722" s="53">
        <v>0.04</v>
      </c>
      <c r="I722" s="53">
        <v>0.07142857142857142</v>
      </c>
      <c r="J722" s="53">
        <v>0.0714031568112589</v>
      </c>
      <c r="K722" s="2" t="s">
        <v>288</v>
      </c>
      <c r="L722" s="53">
        <v>0.5</v>
      </c>
      <c r="M722" s="2" t="s">
        <v>3369</v>
      </c>
      <c r="N722" s="2" t="s">
        <v>3360</v>
      </c>
      <c r="O722" s="55"/>
      <c r="AB722" s="2" t="s">
        <v>164</v>
      </c>
      <c r="AC722" s="2" t="s">
        <v>3361</v>
      </c>
      <c r="AD722" s="2" t="s">
        <v>3362</v>
      </c>
      <c r="AE722" s="2" t="s">
        <v>3363</v>
      </c>
      <c r="AF722" s="93"/>
      <c r="AG722" s="2" t="s">
        <v>3364</v>
      </c>
      <c r="AH722" s="2" t="s">
        <v>3365</v>
      </c>
      <c r="AI722" s="2">
        <v>0.0</v>
      </c>
      <c r="AJ722" s="94">
        <v>0.005098410802613229</v>
      </c>
      <c r="AK722" s="94">
        <v>0.00510204081632653</v>
      </c>
      <c r="AL722" s="79"/>
      <c r="AM722" s="2" t="s">
        <v>4131</v>
      </c>
    </row>
    <row r="723">
      <c r="A723" s="54">
        <v>46106.0</v>
      </c>
      <c r="B723" s="54">
        <v>46107.0</v>
      </c>
      <c r="C723" s="2" t="s">
        <v>229</v>
      </c>
      <c r="D723" s="2" t="s">
        <v>146</v>
      </c>
      <c r="E723" s="2" t="s">
        <v>148</v>
      </c>
      <c r="F723" s="53">
        <v>0.0</v>
      </c>
      <c r="G723" s="53">
        <v>0.08333333333333333</v>
      </c>
      <c r="H723" s="53">
        <v>0.08</v>
      </c>
      <c r="I723" s="53">
        <v>0.047619047619047616</v>
      </c>
      <c r="J723" s="53">
        <v>0.07781029078898692</v>
      </c>
      <c r="K723" s="2" t="s">
        <v>303</v>
      </c>
      <c r="L723" s="53">
        <v>0.5</v>
      </c>
      <c r="M723" s="2" t="s">
        <v>3369</v>
      </c>
      <c r="N723" s="2" t="s">
        <v>3360</v>
      </c>
      <c r="O723" s="55"/>
      <c r="AB723" s="2" t="s">
        <v>164</v>
      </c>
      <c r="AC723" s="2" t="s">
        <v>3361</v>
      </c>
      <c r="AD723" s="2" t="s">
        <v>3362</v>
      </c>
      <c r="AE723" s="2" t="s">
        <v>3363</v>
      </c>
      <c r="AF723" s="93"/>
      <c r="AG723" s="2" t="s">
        <v>3364</v>
      </c>
      <c r="AH723" s="2" t="s">
        <v>3365</v>
      </c>
      <c r="AI723" s="2">
        <v>0.0</v>
      </c>
      <c r="AJ723" s="94">
        <v>0.006054441352666703</v>
      </c>
      <c r="AK723" s="94">
        <v>0.0022675736961451243</v>
      </c>
      <c r="AL723" s="79"/>
      <c r="AM723" s="2" t="s">
        <v>4132</v>
      </c>
    </row>
    <row r="724">
      <c r="A724" s="54">
        <v>46106.0</v>
      </c>
      <c r="B724" s="54">
        <v>46107.0</v>
      </c>
      <c r="C724" s="2" t="s">
        <v>145</v>
      </c>
      <c r="D724" s="2" t="s">
        <v>146</v>
      </c>
      <c r="E724" s="2" t="s">
        <v>148</v>
      </c>
      <c r="F724" s="53">
        <v>0.0</v>
      </c>
      <c r="G724" s="53">
        <v>0.0</v>
      </c>
      <c r="H724" s="53">
        <v>0.0</v>
      </c>
      <c r="I724" s="53">
        <v>0.0</v>
      </c>
      <c r="J724" s="53">
        <v>0.0038133033900332966</v>
      </c>
      <c r="K724" s="2" t="s">
        <v>3531</v>
      </c>
      <c r="L724" s="53">
        <v>0.0</v>
      </c>
      <c r="M724" s="2" t="s">
        <v>3369</v>
      </c>
      <c r="N724" s="2" t="s">
        <v>3360</v>
      </c>
      <c r="O724" s="55"/>
      <c r="AB724" s="2" t="s">
        <v>164</v>
      </c>
      <c r="AC724" s="2" t="s">
        <v>3361</v>
      </c>
      <c r="AD724" s="2" t="s">
        <v>3362</v>
      </c>
      <c r="AE724" s="2" t="s">
        <v>3363</v>
      </c>
      <c r="AF724" s="93"/>
      <c r="AG724" s="2" t="s">
        <v>3364</v>
      </c>
      <c r="AH724" s="2" t="s">
        <v>3365</v>
      </c>
      <c r="AI724" s="2">
        <v>0.0</v>
      </c>
      <c r="AJ724" s="94">
        <v>1.4541282744439432E-5</v>
      </c>
      <c r="AK724" s="94">
        <v>0.0</v>
      </c>
      <c r="AL724" s="79"/>
      <c r="AM724" s="2" t="s">
        <v>4133</v>
      </c>
    </row>
    <row r="725">
      <c r="A725" s="54">
        <v>46106.0</v>
      </c>
      <c r="B725" s="54">
        <v>46107.0</v>
      </c>
      <c r="C725" s="2" t="s">
        <v>301</v>
      </c>
      <c r="D725" s="2" t="s">
        <v>146</v>
      </c>
      <c r="E725" s="2" t="s">
        <v>148</v>
      </c>
      <c r="F725" s="53">
        <v>0.0</v>
      </c>
      <c r="G725" s="53">
        <v>0.16666666666666666</v>
      </c>
      <c r="H725" s="53">
        <v>0.08</v>
      </c>
      <c r="I725" s="53">
        <v>0.047619047619047616</v>
      </c>
      <c r="J725" s="53">
        <v>0.05922564162921572</v>
      </c>
      <c r="K725" s="2" t="s">
        <v>3572</v>
      </c>
      <c r="L725" s="53">
        <v>0.0</v>
      </c>
      <c r="M725" s="2" t="s">
        <v>3369</v>
      </c>
      <c r="N725" s="2" t="s">
        <v>3360</v>
      </c>
      <c r="O725" s="55"/>
      <c r="AB725" s="2" t="s">
        <v>164</v>
      </c>
      <c r="AC725" s="2" t="s">
        <v>3361</v>
      </c>
      <c r="AD725" s="2" t="s">
        <v>3362</v>
      </c>
      <c r="AE725" s="2" t="s">
        <v>3363</v>
      </c>
      <c r="AF725" s="93"/>
      <c r="AG725" s="2" t="s">
        <v>3364</v>
      </c>
      <c r="AH725" s="2" t="s">
        <v>3365</v>
      </c>
      <c r="AI725" s="2">
        <v>0.0</v>
      </c>
      <c r="AJ725" s="94">
        <v>0.0035076766263922895</v>
      </c>
      <c r="AK725" s="94">
        <v>0.0022675736961451243</v>
      </c>
      <c r="AL725" s="79"/>
      <c r="AM725" s="2" t="s">
        <v>4134</v>
      </c>
    </row>
    <row r="726">
      <c r="A726" s="54">
        <v>46107.0</v>
      </c>
      <c r="B726" s="54">
        <v>46108.0</v>
      </c>
      <c r="C726" s="2" t="s">
        <v>194</v>
      </c>
      <c r="D726" s="2" t="s">
        <v>146</v>
      </c>
      <c r="E726" s="2" t="s">
        <v>196</v>
      </c>
      <c r="F726" s="53">
        <v>0.0</v>
      </c>
      <c r="G726" s="53">
        <v>0.08333333333333333</v>
      </c>
      <c r="H726" s="53">
        <v>0.12</v>
      </c>
      <c r="I726" s="53">
        <v>0.11904761904761904</v>
      </c>
      <c r="J726" s="53">
        <v>0.08221845277529914</v>
      </c>
      <c r="K726" s="2" t="s">
        <v>288</v>
      </c>
      <c r="L726" s="53">
        <v>0.5</v>
      </c>
      <c r="M726" s="2" t="s">
        <v>3369</v>
      </c>
      <c r="N726" s="2" t="s">
        <v>3360</v>
      </c>
      <c r="O726" s="55"/>
      <c r="AB726" s="2" t="s">
        <v>164</v>
      </c>
      <c r="AC726" s="2" t="s">
        <v>3361</v>
      </c>
      <c r="AD726" s="2" t="s">
        <v>3362</v>
      </c>
      <c r="AE726" s="2" t="s">
        <v>3363</v>
      </c>
      <c r="AF726" s="93"/>
      <c r="AG726" s="2" t="s">
        <v>3364</v>
      </c>
      <c r="AH726" s="2" t="s">
        <v>3365</v>
      </c>
      <c r="AI726" s="2">
        <v>0.0</v>
      </c>
      <c r="AJ726" s="94">
        <v>0.006759873976764095</v>
      </c>
      <c r="AK726" s="94">
        <v>0.014172335600907028</v>
      </c>
      <c r="AL726" s="79"/>
      <c r="AM726" s="2" t="s">
        <v>4135</v>
      </c>
    </row>
    <row r="727">
      <c r="A727" s="54">
        <v>46107.0</v>
      </c>
      <c r="B727" s="54">
        <v>46108.0</v>
      </c>
      <c r="C727" s="2" t="s">
        <v>229</v>
      </c>
      <c r="D727" s="2" t="s">
        <v>146</v>
      </c>
      <c r="E727" s="2" t="s">
        <v>196</v>
      </c>
      <c r="F727" s="53">
        <v>0.0</v>
      </c>
      <c r="G727" s="53">
        <v>0.0</v>
      </c>
      <c r="H727" s="53">
        <v>0.08</v>
      </c>
      <c r="I727" s="53">
        <v>0.047619047619047616</v>
      </c>
      <c r="J727" s="53">
        <v>0.07531641303774333</v>
      </c>
      <c r="K727" s="2" t="s">
        <v>303</v>
      </c>
      <c r="L727" s="53">
        <v>0.5</v>
      </c>
      <c r="M727" s="2" t="s">
        <v>3369</v>
      </c>
      <c r="N727" s="2" t="s">
        <v>3360</v>
      </c>
      <c r="O727" s="55"/>
      <c r="AB727" s="2" t="s">
        <v>164</v>
      </c>
      <c r="AC727" s="2" t="s">
        <v>3361</v>
      </c>
      <c r="AD727" s="2" t="s">
        <v>3362</v>
      </c>
      <c r="AE727" s="2" t="s">
        <v>3363</v>
      </c>
      <c r="AF727" s="93"/>
      <c r="AG727" s="2" t="s">
        <v>3364</v>
      </c>
      <c r="AH727" s="2" t="s">
        <v>3365</v>
      </c>
      <c r="AI727" s="2">
        <v>0.0</v>
      </c>
      <c r="AJ727" s="94">
        <v>0.005672562072871954</v>
      </c>
      <c r="AK727" s="94">
        <v>0.0022675736961451243</v>
      </c>
      <c r="AL727" s="79"/>
      <c r="AM727" s="2" t="s">
        <v>4136</v>
      </c>
    </row>
    <row r="728">
      <c r="A728" s="54">
        <v>46107.0</v>
      </c>
      <c r="B728" s="54">
        <v>46108.0</v>
      </c>
      <c r="C728" s="2" t="s">
        <v>145</v>
      </c>
      <c r="D728" s="2" t="s">
        <v>146</v>
      </c>
      <c r="E728" s="2" t="s">
        <v>196</v>
      </c>
      <c r="F728" s="53">
        <v>0.0</v>
      </c>
      <c r="G728" s="53">
        <v>0.0</v>
      </c>
      <c r="H728" s="53">
        <v>0.0</v>
      </c>
      <c r="I728" s="53">
        <v>0.023809523809523808</v>
      </c>
      <c r="J728" s="53">
        <v>0.0077650354196996466</v>
      </c>
      <c r="K728" s="2" t="s">
        <v>3531</v>
      </c>
      <c r="L728" s="53">
        <v>0.0</v>
      </c>
      <c r="M728" s="2" t="s">
        <v>3369</v>
      </c>
      <c r="N728" s="2" t="s">
        <v>3360</v>
      </c>
      <c r="O728" s="55"/>
      <c r="AB728" s="2" t="s">
        <v>164</v>
      </c>
      <c r="AC728" s="2" t="s">
        <v>3361</v>
      </c>
      <c r="AD728" s="2" t="s">
        <v>3362</v>
      </c>
      <c r="AE728" s="2" t="s">
        <v>3363</v>
      </c>
      <c r="AF728" s="93"/>
      <c r="AG728" s="2" t="s">
        <v>3364</v>
      </c>
      <c r="AH728" s="2" t="s">
        <v>3365</v>
      </c>
      <c r="AI728" s="2">
        <v>0.0</v>
      </c>
      <c r="AJ728" s="94">
        <v>6.029577506919007E-5</v>
      </c>
      <c r="AK728" s="94">
        <v>5.668934240362811E-4</v>
      </c>
      <c r="AL728" s="79"/>
      <c r="AM728" s="2" t="s">
        <v>4137</v>
      </c>
    </row>
    <row r="729">
      <c r="A729" s="54">
        <v>46107.0</v>
      </c>
      <c r="B729" s="54">
        <v>46108.0</v>
      </c>
      <c r="C729" s="2" t="s">
        <v>301</v>
      </c>
      <c r="D729" s="2" t="s">
        <v>146</v>
      </c>
      <c r="E729" s="2" t="s">
        <v>196</v>
      </c>
      <c r="F729" s="53">
        <v>0.0</v>
      </c>
      <c r="G729" s="53">
        <v>0.0</v>
      </c>
      <c r="H729" s="53">
        <v>0.0</v>
      </c>
      <c r="I729" s="53">
        <v>0.0</v>
      </c>
      <c r="J729" s="53">
        <v>0.022922304882664564</v>
      </c>
      <c r="K729" s="2" t="s">
        <v>3572</v>
      </c>
      <c r="L729" s="53">
        <v>0.0</v>
      </c>
      <c r="M729" s="2" t="s">
        <v>3369</v>
      </c>
      <c r="N729" s="2" t="s">
        <v>3360</v>
      </c>
      <c r="O729" s="55"/>
      <c r="AB729" s="2" t="s">
        <v>164</v>
      </c>
      <c r="AC729" s="2" t="s">
        <v>3361</v>
      </c>
      <c r="AD729" s="2" t="s">
        <v>3362</v>
      </c>
      <c r="AE729" s="2" t="s">
        <v>3363</v>
      </c>
      <c r="AF729" s="93"/>
      <c r="AG729" s="2" t="s">
        <v>3364</v>
      </c>
      <c r="AH729" s="2" t="s">
        <v>3365</v>
      </c>
      <c r="AI729" s="2">
        <v>0.0</v>
      </c>
      <c r="AJ729" s="94">
        <v>5.254320611338278E-4</v>
      </c>
      <c r="AK729" s="94">
        <v>0.0</v>
      </c>
      <c r="AL729" s="79"/>
      <c r="AM729" s="2" t="s">
        <v>4138</v>
      </c>
    </row>
    <row r="730">
      <c r="A730" s="54">
        <v>46108.0</v>
      </c>
      <c r="B730" s="54">
        <v>46109.0</v>
      </c>
      <c r="C730" s="2" t="s">
        <v>194</v>
      </c>
      <c r="D730" s="2" t="s">
        <v>146</v>
      </c>
      <c r="E730" s="2" t="s">
        <v>288</v>
      </c>
      <c r="F730" s="53">
        <v>0.25</v>
      </c>
      <c r="G730" s="53">
        <v>0.25</v>
      </c>
      <c r="H730" s="53">
        <v>0.24</v>
      </c>
      <c r="I730" s="53">
        <v>0.14285714285714285</v>
      </c>
      <c r="J730" s="53">
        <v>0.14824322941953974</v>
      </c>
      <c r="K730" s="2" t="s">
        <v>288</v>
      </c>
      <c r="L730" s="53">
        <v>0.5</v>
      </c>
      <c r="M730" s="2" t="s">
        <v>3369</v>
      </c>
      <c r="N730" s="2" t="s">
        <v>3360</v>
      </c>
      <c r="O730" s="55"/>
      <c r="AB730" s="2" t="s">
        <v>164</v>
      </c>
      <c r="AC730" s="2" t="s">
        <v>3361</v>
      </c>
      <c r="AD730" s="2" t="s">
        <v>3362</v>
      </c>
      <c r="AE730" s="2" t="s">
        <v>3363</v>
      </c>
      <c r="AF730" s="93"/>
      <c r="AG730" s="2" t="s">
        <v>3364</v>
      </c>
      <c r="AH730" s="2" t="s">
        <v>3365</v>
      </c>
      <c r="AI730" s="2">
        <v>0.0</v>
      </c>
      <c r="AJ730" s="94">
        <v>0.021976055068734294</v>
      </c>
      <c r="AK730" s="94">
        <v>0.02040816326530612</v>
      </c>
      <c r="AL730" s="79"/>
      <c r="AM730" s="2" t="s">
        <v>4139</v>
      </c>
    </row>
    <row r="731">
      <c r="A731" s="54">
        <v>46108.0</v>
      </c>
      <c r="B731" s="54">
        <v>46109.0</v>
      </c>
      <c r="C731" s="2" t="s">
        <v>229</v>
      </c>
      <c r="D731" s="2" t="s">
        <v>146</v>
      </c>
      <c r="E731" s="2" t="s">
        <v>288</v>
      </c>
      <c r="F731" s="53">
        <v>0.0</v>
      </c>
      <c r="G731" s="53">
        <v>0.0</v>
      </c>
      <c r="H731" s="53">
        <v>0.12</v>
      </c>
      <c r="I731" s="53">
        <v>0.07142857142857142</v>
      </c>
      <c r="J731" s="53">
        <v>0.08579104143671462</v>
      </c>
      <c r="K731" s="2" t="s">
        <v>303</v>
      </c>
      <c r="L731" s="53">
        <v>0.5</v>
      </c>
      <c r="M731" s="2" t="s">
        <v>3369</v>
      </c>
      <c r="N731" s="2" t="s">
        <v>3360</v>
      </c>
      <c r="O731" s="55"/>
      <c r="AB731" s="2" t="s">
        <v>164</v>
      </c>
      <c r="AC731" s="2" t="s">
        <v>3361</v>
      </c>
      <c r="AD731" s="2" t="s">
        <v>3362</v>
      </c>
      <c r="AE731" s="2" t="s">
        <v>3363</v>
      </c>
      <c r="AF731" s="93"/>
      <c r="AG731" s="2" t="s">
        <v>3364</v>
      </c>
      <c r="AH731" s="2" t="s">
        <v>3365</v>
      </c>
      <c r="AI731" s="2">
        <v>0.0</v>
      </c>
      <c r="AJ731" s="94">
        <v>0.007360102790796085</v>
      </c>
      <c r="AK731" s="94">
        <v>0.00510204081632653</v>
      </c>
      <c r="AL731" s="79"/>
      <c r="AM731" s="2" t="s">
        <v>4140</v>
      </c>
    </row>
    <row r="732">
      <c r="A732" s="54">
        <v>46108.0</v>
      </c>
      <c r="B732" s="54">
        <v>46109.0</v>
      </c>
      <c r="C732" s="2" t="s">
        <v>145</v>
      </c>
      <c r="D732" s="2" t="s">
        <v>146</v>
      </c>
      <c r="E732" s="2" t="s">
        <v>288</v>
      </c>
      <c r="F732" s="53">
        <v>0.0</v>
      </c>
      <c r="G732" s="53">
        <v>0.0</v>
      </c>
      <c r="H732" s="53">
        <v>0.0</v>
      </c>
      <c r="I732" s="53">
        <v>0.023809523809523808</v>
      </c>
      <c r="J732" s="53">
        <v>0.010579524139155074</v>
      </c>
      <c r="K732" s="2" t="s">
        <v>3531</v>
      </c>
      <c r="L732" s="53">
        <v>0.0</v>
      </c>
      <c r="M732" s="2" t="s">
        <v>3369</v>
      </c>
      <c r="N732" s="2" t="s">
        <v>3360</v>
      </c>
      <c r="O732" s="55"/>
      <c r="AB732" s="2" t="s">
        <v>164</v>
      </c>
      <c r="AC732" s="2" t="s">
        <v>3361</v>
      </c>
      <c r="AD732" s="2" t="s">
        <v>3362</v>
      </c>
      <c r="AE732" s="2" t="s">
        <v>3363</v>
      </c>
      <c r="AF732" s="93"/>
      <c r="AG732" s="2" t="s">
        <v>3364</v>
      </c>
      <c r="AH732" s="2" t="s">
        <v>3365</v>
      </c>
      <c r="AI732" s="2">
        <v>0.0</v>
      </c>
      <c r="AJ732" s="94">
        <v>1.1192633101096492E-4</v>
      </c>
      <c r="AK732" s="94">
        <v>5.668934240362811E-4</v>
      </c>
      <c r="AL732" s="79"/>
      <c r="AM732" s="2" t="s">
        <v>4141</v>
      </c>
    </row>
    <row r="733">
      <c r="A733" s="54">
        <v>46108.0</v>
      </c>
      <c r="B733" s="54">
        <v>46109.0</v>
      </c>
      <c r="C733" s="2" t="s">
        <v>301</v>
      </c>
      <c r="D733" s="2" t="s">
        <v>146</v>
      </c>
      <c r="E733" s="2" t="s">
        <v>288</v>
      </c>
      <c r="F733" s="53">
        <v>0.0</v>
      </c>
      <c r="G733" s="53">
        <v>0.0</v>
      </c>
      <c r="H733" s="53">
        <v>0.0</v>
      </c>
      <c r="I733" s="53">
        <v>0.0</v>
      </c>
      <c r="J733" s="53">
        <v>0.02272707441191202</v>
      </c>
      <c r="K733" s="2" t="s">
        <v>3572</v>
      </c>
      <c r="L733" s="53">
        <v>0.0</v>
      </c>
      <c r="M733" s="2" t="s">
        <v>3369</v>
      </c>
      <c r="N733" s="2" t="s">
        <v>3360</v>
      </c>
      <c r="O733" s="55"/>
      <c r="AB733" s="2" t="s">
        <v>164</v>
      </c>
      <c r="AC733" s="2" t="s">
        <v>3361</v>
      </c>
      <c r="AD733" s="2" t="s">
        <v>3362</v>
      </c>
      <c r="AE733" s="2" t="s">
        <v>3363</v>
      </c>
      <c r="AF733" s="93"/>
      <c r="AG733" s="2" t="s">
        <v>3364</v>
      </c>
      <c r="AH733" s="2" t="s">
        <v>3365</v>
      </c>
      <c r="AI733" s="2">
        <v>0.0</v>
      </c>
      <c r="AJ733" s="94">
        <v>5.16519911324586E-4</v>
      </c>
      <c r="AK733" s="94">
        <v>0.0</v>
      </c>
      <c r="AL733" s="79"/>
      <c r="AM733" s="2" t="s">
        <v>4142</v>
      </c>
    </row>
    <row r="734">
      <c r="A734" s="54">
        <v>46109.0</v>
      </c>
      <c r="B734" s="54">
        <v>46110.0</v>
      </c>
      <c r="C734" s="2" t="s">
        <v>194</v>
      </c>
      <c r="D734" s="2" t="s">
        <v>146</v>
      </c>
      <c r="E734" s="2" t="s">
        <v>256</v>
      </c>
      <c r="F734" s="53">
        <v>0.0</v>
      </c>
      <c r="G734" s="53">
        <v>0.0</v>
      </c>
      <c r="H734" s="53">
        <v>0.0</v>
      </c>
      <c r="I734" s="53">
        <v>0.0</v>
      </c>
      <c r="J734" s="53">
        <v>0.03771973549554071</v>
      </c>
      <c r="K734" s="2" t="s">
        <v>288</v>
      </c>
      <c r="L734" s="53">
        <v>0.5</v>
      </c>
      <c r="M734" s="2" t="s">
        <v>3369</v>
      </c>
      <c r="N734" s="2" t="s">
        <v>3360</v>
      </c>
      <c r="O734" s="55"/>
      <c r="AB734" s="2" t="s">
        <v>164</v>
      </c>
      <c r="AC734" s="2" t="s">
        <v>3361</v>
      </c>
      <c r="AD734" s="2" t="s">
        <v>3362</v>
      </c>
      <c r="AE734" s="2" t="s">
        <v>3363</v>
      </c>
      <c r="AF734" s="93"/>
      <c r="AG734" s="2" t="s">
        <v>3364</v>
      </c>
      <c r="AH734" s="2" t="s">
        <v>3365</v>
      </c>
      <c r="AI734" s="2">
        <v>0.0</v>
      </c>
      <c r="AJ734" s="94">
        <v>0.0014227784458535537</v>
      </c>
      <c r="AK734" s="94">
        <v>0.0</v>
      </c>
      <c r="AL734" s="79"/>
      <c r="AM734" s="2" t="s">
        <v>4143</v>
      </c>
    </row>
    <row r="735">
      <c r="A735" s="54">
        <v>46109.0</v>
      </c>
      <c r="B735" s="54">
        <v>46110.0</v>
      </c>
      <c r="C735" s="2" t="s">
        <v>229</v>
      </c>
      <c r="D735" s="2" t="s">
        <v>146</v>
      </c>
      <c r="E735" s="2" t="s">
        <v>256</v>
      </c>
      <c r="F735" s="53">
        <v>0.125</v>
      </c>
      <c r="G735" s="53">
        <v>0.08333333333333333</v>
      </c>
      <c r="H735" s="53">
        <v>0.04</v>
      </c>
      <c r="I735" s="53">
        <v>0.023255813953488372</v>
      </c>
      <c r="J735" s="53">
        <v>0.07235417020779845</v>
      </c>
      <c r="K735" s="2" t="s">
        <v>303</v>
      </c>
      <c r="L735" s="53">
        <v>0.5</v>
      </c>
      <c r="M735" s="2" t="s">
        <v>4144</v>
      </c>
      <c r="N735" s="2" t="s">
        <v>3360</v>
      </c>
      <c r="O735" s="55"/>
      <c r="AB735" s="2" t="s">
        <v>153</v>
      </c>
      <c r="AC735" s="2" t="s">
        <v>3633</v>
      </c>
      <c r="AD735" s="2" t="s">
        <v>3362</v>
      </c>
      <c r="AE735" s="2" t="s">
        <v>3363</v>
      </c>
      <c r="AF735" s="93"/>
      <c r="AG735" s="2" t="s">
        <v>3364</v>
      </c>
      <c r="AH735" s="2" t="s">
        <v>3365</v>
      </c>
      <c r="AI735" s="2">
        <v>1.0</v>
      </c>
      <c r="AJ735" s="94">
        <v>0.8605267855308621</v>
      </c>
      <c r="AK735" s="94">
        <v>0.9540292049756625</v>
      </c>
      <c r="AL735" s="79"/>
      <c r="AM735" s="2" t="s">
        <v>4145</v>
      </c>
    </row>
    <row r="736">
      <c r="A736" s="54">
        <v>46109.0</v>
      </c>
      <c r="B736" s="54">
        <v>46110.0</v>
      </c>
      <c r="C736" s="2" t="s">
        <v>145</v>
      </c>
      <c r="D736" s="2" t="s">
        <v>146</v>
      </c>
      <c r="E736" s="2" t="s">
        <v>256</v>
      </c>
      <c r="F736" s="53">
        <v>0.0</v>
      </c>
      <c r="G736" s="53">
        <v>0.0</v>
      </c>
      <c r="H736" s="53">
        <v>0.0</v>
      </c>
      <c r="I736" s="53">
        <v>0.0</v>
      </c>
      <c r="J736" s="53">
        <v>0.003716696318652001</v>
      </c>
      <c r="K736" s="2" t="s">
        <v>3531</v>
      </c>
      <c r="L736" s="53">
        <v>0.0</v>
      </c>
      <c r="M736" s="2" t="s">
        <v>3369</v>
      </c>
      <c r="N736" s="2" t="s">
        <v>3360</v>
      </c>
      <c r="O736" s="55"/>
      <c r="AB736" s="2" t="s">
        <v>164</v>
      </c>
      <c r="AC736" s="2" t="s">
        <v>3361</v>
      </c>
      <c r="AD736" s="2" t="s">
        <v>3362</v>
      </c>
      <c r="AE736" s="2" t="s">
        <v>3363</v>
      </c>
      <c r="AF736" s="93"/>
      <c r="AG736" s="2" t="s">
        <v>3364</v>
      </c>
      <c r="AH736" s="2" t="s">
        <v>3365</v>
      </c>
      <c r="AI736" s="2">
        <v>0.0</v>
      </c>
      <c r="AJ736" s="94">
        <v>1.3813831525081336E-5</v>
      </c>
      <c r="AK736" s="94">
        <v>0.0</v>
      </c>
      <c r="AL736" s="79"/>
      <c r="AM736" s="2" t="s">
        <v>4146</v>
      </c>
    </row>
    <row r="737">
      <c r="A737" s="54">
        <v>46109.0</v>
      </c>
      <c r="B737" s="54">
        <v>46110.0</v>
      </c>
      <c r="C737" s="2" t="s">
        <v>301</v>
      </c>
      <c r="D737" s="2" t="s">
        <v>146</v>
      </c>
      <c r="E737" s="2" t="s">
        <v>256</v>
      </c>
      <c r="F737" s="53">
        <v>0.0</v>
      </c>
      <c r="G737" s="53">
        <v>0.0</v>
      </c>
      <c r="H737" s="53">
        <v>0.0</v>
      </c>
      <c r="I737" s="53">
        <v>0.023255813953488372</v>
      </c>
      <c r="J737" s="53">
        <v>0.028966932899078028</v>
      </c>
      <c r="K737" s="2" t="s">
        <v>3572</v>
      </c>
      <c r="L737" s="53">
        <v>0.0</v>
      </c>
      <c r="M737" s="2" t="s">
        <v>3369</v>
      </c>
      <c r="N737" s="2" t="s">
        <v>3360</v>
      </c>
      <c r="O737" s="55"/>
      <c r="AB737" s="2" t="s">
        <v>164</v>
      </c>
      <c r="AC737" s="2" t="s">
        <v>3361</v>
      </c>
      <c r="AD737" s="2" t="s">
        <v>3362</v>
      </c>
      <c r="AE737" s="2" t="s">
        <v>3363</v>
      </c>
      <c r="AF737" s="93"/>
      <c r="AG737" s="2" t="s">
        <v>3364</v>
      </c>
      <c r="AH737" s="2" t="s">
        <v>3365</v>
      </c>
      <c r="AI737" s="2">
        <v>0.0</v>
      </c>
      <c r="AJ737" s="94">
        <v>8.39083201579689E-4</v>
      </c>
      <c r="AK737" s="94">
        <v>5.408328826392644E-4</v>
      </c>
      <c r="AL737" s="79"/>
      <c r="AM737" s="2" t="s">
        <v>4147</v>
      </c>
    </row>
    <row r="738">
      <c r="A738" s="54">
        <v>46110.0</v>
      </c>
      <c r="B738" s="54">
        <v>46111.0</v>
      </c>
      <c r="C738" s="2" t="s">
        <v>194</v>
      </c>
      <c r="D738" s="2" t="s">
        <v>146</v>
      </c>
      <c r="E738" s="2" t="s">
        <v>180</v>
      </c>
      <c r="F738" s="53">
        <v>0.0</v>
      </c>
      <c r="G738" s="53">
        <v>0.0</v>
      </c>
      <c r="H738" s="53">
        <v>0.0</v>
      </c>
      <c r="I738" s="53">
        <v>0.023255813953488372</v>
      </c>
      <c r="J738" s="53">
        <v>0.040954373012762675</v>
      </c>
      <c r="K738" s="2" t="s">
        <v>288</v>
      </c>
      <c r="L738" s="53">
        <v>0.5</v>
      </c>
      <c r="M738" s="2" t="s">
        <v>3369</v>
      </c>
      <c r="N738" s="2" t="s">
        <v>3360</v>
      </c>
      <c r="O738" s="55"/>
      <c r="AB738" s="2" t="s">
        <v>164</v>
      </c>
      <c r="AC738" s="2" t="s">
        <v>3361</v>
      </c>
      <c r="AD738" s="2" t="s">
        <v>3362</v>
      </c>
      <c r="AE738" s="2" t="s">
        <v>3363</v>
      </c>
      <c r="AF738" s="93"/>
      <c r="AG738" s="2" t="s">
        <v>3364</v>
      </c>
      <c r="AH738" s="2" t="s">
        <v>3365</v>
      </c>
      <c r="AI738" s="2">
        <v>0.0</v>
      </c>
      <c r="AJ738" s="94">
        <v>0.0016772606688685036</v>
      </c>
      <c r="AK738" s="94">
        <v>5.408328826392644E-4</v>
      </c>
      <c r="AL738" s="79"/>
      <c r="AM738" s="2" t="s">
        <v>4148</v>
      </c>
    </row>
    <row r="739">
      <c r="A739" s="54">
        <v>46110.0</v>
      </c>
      <c r="B739" s="54">
        <v>46111.0</v>
      </c>
      <c r="C739" s="2" t="s">
        <v>229</v>
      </c>
      <c r="D739" s="2" t="s">
        <v>146</v>
      </c>
      <c r="E739" s="2" t="s">
        <v>180</v>
      </c>
      <c r="F739" s="53">
        <v>0.25</v>
      </c>
      <c r="G739" s="53">
        <v>0.16666666666666666</v>
      </c>
      <c r="H739" s="53">
        <v>0.12</v>
      </c>
      <c r="I739" s="53">
        <v>0.11627906976744186</v>
      </c>
      <c r="J739" s="53">
        <v>0.11927418736100548</v>
      </c>
      <c r="K739" s="2" t="s">
        <v>303</v>
      </c>
      <c r="L739" s="53">
        <v>0.42857142857142855</v>
      </c>
      <c r="M739" s="2" t="s">
        <v>4144</v>
      </c>
      <c r="N739" s="2" t="s">
        <v>3360</v>
      </c>
      <c r="O739" s="55"/>
      <c r="AB739" s="2" t="s">
        <v>164</v>
      </c>
      <c r="AC739" s="2" t="s">
        <v>3361</v>
      </c>
      <c r="AD739" s="2" t="s">
        <v>3362</v>
      </c>
      <c r="AE739" s="2" t="s">
        <v>3363</v>
      </c>
      <c r="AF739" s="93"/>
      <c r="AG739" s="2" t="s">
        <v>3364</v>
      </c>
      <c r="AH739" s="2" t="s">
        <v>3365</v>
      </c>
      <c r="AI739" s="2">
        <v>0.0</v>
      </c>
      <c r="AJ739" s="94">
        <v>0.014226331770628238</v>
      </c>
      <c r="AK739" s="94">
        <v>0.01352082206598161</v>
      </c>
      <c r="AL739" s="79"/>
      <c r="AM739" s="2" t="s">
        <v>4149</v>
      </c>
    </row>
    <row r="740">
      <c r="A740" s="54">
        <v>46110.0</v>
      </c>
      <c r="B740" s="54">
        <v>46111.0</v>
      </c>
      <c r="C740" s="2" t="s">
        <v>145</v>
      </c>
      <c r="D740" s="2" t="s">
        <v>146</v>
      </c>
      <c r="E740" s="2" t="s">
        <v>180</v>
      </c>
      <c r="F740" s="53">
        <v>0.0</v>
      </c>
      <c r="G740" s="53">
        <v>0.0</v>
      </c>
      <c r="H740" s="53">
        <v>0.04</v>
      </c>
      <c r="I740" s="53">
        <v>0.023255813953488372</v>
      </c>
      <c r="J740" s="53">
        <v>0.01597058805676743</v>
      </c>
      <c r="K740" s="2" t="s">
        <v>3531</v>
      </c>
      <c r="L740" s="53">
        <v>0.0</v>
      </c>
      <c r="M740" s="2" t="s">
        <v>3369</v>
      </c>
      <c r="N740" s="2" t="s">
        <v>3360</v>
      </c>
      <c r="O740" s="55"/>
      <c r="AB740" s="2" t="s">
        <v>164</v>
      </c>
      <c r="AC740" s="2" t="s">
        <v>3361</v>
      </c>
      <c r="AD740" s="2" t="s">
        <v>3362</v>
      </c>
      <c r="AE740" s="2" t="s">
        <v>3363</v>
      </c>
      <c r="AF740" s="93"/>
      <c r="AG740" s="2" t="s">
        <v>3364</v>
      </c>
      <c r="AH740" s="2" t="s">
        <v>3365</v>
      </c>
      <c r="AI740" s="2">
        <v>0.0</v>
      </c>
      <c r="AJ740" s="94">
        <v>2.5505968287896244E-4</v>
      </c>
      <c r="AK740" s="94">
        <v>5.408328826392644E-4</v>
      </c>
      <c r="AL740" s="79"/>
      <c r="AM740" s="2" t="s">
        <v>4150</v>
      </c>
    </row>
    <row r="741">
      <c r="A741" s="54">
        <v>46110.0</v>
      </c>
      <c r="B741" s="54">
        <v>46111.0</v>
      </c>
      <c r="C741" s="2" t="s">
        <v>301</v>
      </c>
      <c r="D741" s="2" t="s">
        <v>146</v>
      </c>
      <c r="E741" s="2" t="s">
        <v>180</v>
      </c>
      <c r="F741" s="53">
        <v>0.125</v>
      </c>
      <c r="G741" s="53">
        <v>0.08333333333333333</v>
      </c>
      <c r="H741" s="53">
        <v>0.04</v>
      </c>
      <c r="I741" s="53">
        <v>0.023255813953488372</v>
      </c>
      <c r="J741" s="53">
        <v>0.044572125536004176</v>
      </c>
      <c r="K741" s="2" t="s">
        <v>3572</v>
      </c>
      <c r="L741" s="53">
        <v>0.0</v>
      </c>
      <c r="M741" s="2" t="s">
        <v>3369</v>
      </c>
      <c r="N741" s="2" t="s">
        <v>3360</v>
      </c>
      <c r="O741" s="55"/>
      <c r="AB741" s="2" t="s">
        <v>164</v>
      </c>
      <c r="AC741" s="2" t="s">
        <v>3361</v>
      </c>
      <c r="AD741" s="2" t="s">
        <v>3362</v>
      </c>
      <c r="AE741" s="2" t="s">
        <v>3363</v>
      </c>
      <c r="AF741" s="93"/>
      <c r="AG741" s="2" t="s">
        <v>3364</v>
      </c>
      <c r="AH741" s="2" t="s">
        <v>3365</v>
      </c>
      <c r="AI741" s="2">
        <v>0.0</v>
      </c>
      <c r="AJ741" s="94">
        <v>0.0019866743747973155</v>
      </c>
      <c r="AK741" s="94">
        <v>5.408328826392644E-4</v>
      </c>
      <c r="AL741" s="79"/>
      <c r="AM741" s="2" t="s">
        <v>4151</v>
      </c>
    </row>
    <row r="742">
      <c r="A742" s="54">
        <v>46111.0</v>
      </c>
      <c r="B742" s="54">
        <v>46112.0</v>
      </c>
      <c r="C742" s="2" t="s">
        <v>194</v>
      </c>
      <c r="D742" s="2" t="s">
        <v>146</v>
      </c>
      <c r="E742" s="2" t="s">
        <v>208</v>
      </c>
      <c r="F742" s="53">
        <v>0.125</v>
      </c>
      <c r="G742" s="53">
        <v>0.25</v>
      </c>
      <c r="H742" s="53">
        <v>0.16</v>
      </c>
      <c r="I742" s="53">
        <v>0.13953488372093023</v>
      </c>
      <c r="J742" s="53">
        <v>0.1101359088306552</v>
      </c>
      <c r="K742" s="2" t="s">
        <v>288</v>
      </c>
      <c r="L742" s="53">
        <v>0.5</v>
      </c>
      <c r="M742" s="2" t="s">
        <v>3369</v>
      </c>
      <c r="N742" s="2" t="s">
        <v>3360</v>
      </c>
      <c r="O742" s="55"/>
      <c r="AB742" s="2" t="s">
        <v>164</v>
      </c>
      <c r="AC742" s="2" t="s">
        <v>3361</v>
      </c>
      <c r="AD742" s="2" t="s">
        <v>3362</v>
      </c>
      <c r="AE742" s="2" t="s">
        <v>3363</v>
      </c>
      <c r="AF742" s="93"/>
      <c r="AG742" s="2" t="s">
        <v>3364</v>
      </c>
      <c r="AH742" s="2" t="s">
        <v>3365</v>
      </c>
      <c r="AI742" s="2">
        <v>0.0</v>
      </c>
      <c r="AJ742" s="94">
        <v>0.012129918413954395</v>
      </c>
      <c r="AK742" s="94">
        <v>0.019469983775013522</v>
      </c>
      <c r="AL742" s="79"/>
      <c r="AM742" s="2" t="s">
        <v>4152</v>
      </c>
    </row>
    <row r="743">
      <c r="A743" s="54">
        <v>46111.0</v>
      </c>
      <c r="B743" s="54">
        <v>46112.0</v>
      </c>
      <c r="C743" s="2" t="s">
        <v>229</v>
      </c>
      <c r="D743" s="2" t="s">
        <v>146</v>
      </c>
      <c r="E743" s="2" t="s">
        <v>208</v>
      </c>
      <c r="F743" s="53">
        <v>0.0</v>
      </c>
      <c r="G743" s="53">
        <v>0.0</v>
      </c>
      <c r="H743" s="53">
        <v>0.04</v>
      </c>
      <c r="I743" s="53">
        <v>0.11627906976744186</v>
      </c>
      <c r="J743" s="53">
        <v>0.0860035398158534</v>
      </c>
      <c r="K743" s="2" t="s">
        <v>303</v>
      </c>
      <c r="L743" s="53">
        <v>0.42857142857142855</v>
      </c>
      <c r="M743" s="2" t="s">
        <v>4144</v>
      </c>
      <c r="N743" s="2" t="s">
        <v>3360</v>
      </c>
      <c r="O743" s="55"/>
      <c r="AB743" s="2" t="s">
        <v>164</v>
      </c>
      <c r="AC743" s="2" t="s">
        <v>3361</v>
      </c>
      <c r="AD743" s="2" t="s">
        <v>3362</v>
      </c>
      <c r="AE743" s="2" t="s">
        <v>3363</v>
      </c>
      <c r="AF743" s="93"/>
      <c r="AG743" s="2" t="s">
        <v>3364</v>
      </c>
      <c r="AH743" s="2" t="s">
        <v>3365</v>
      </c>
      <c r="AI743" s="2">
        <v>0.0</v>
      </c>
      <c r="AJ743" s="94">
        <v>0.007396608860857082</v>
      </c>
      <c r="AK743" s="94">
        <v>0.01352082206598161</v>
      </c>
      <c r="AL743" s="79"/>
      <c r="AM743" s="2" t="s">
        <v>4153</v>
      </c>
    </row>
    <row r="744">
      <c r="A744" s="54">
        <v>46111.0</v>
      </c>
      <c r="B744" s="54">
        <v>46112.0</v>
      </c>
      <c r="C744" s="2" t="s">
        <v>145</v>
      </c>
      <c r="D744" s="2" t="s">
        <v>146</v>
      </c>
      <c r="E744" s="2" t="s">
        <v>208</v>
      </c>
      <c r="F744" s="53">
        <v>0.0</v>
      </c>
      <c r="G744" s="53">
        <v>0.0</v>
      </c>
      <c r="H744" s="53">
        <v>0.0</v>
      </c>
      <c r="I744" s="53">
        <v>0.023255813953488372</v>
      </c>
      <c r="J744" s="53">
        <v>0.007209145381183697</v>
      </c>
      <c r="K744" s="2" t="s">
        <v>3531</v>
      </c>
      <c r="L744" s="53">
        <v>0.0</v>
      </c>
      <c r="M744" s="2" t="s">
        <v>3369</v>
      </c>
      <c r="N744" s="2" t="s">
        <v>3360</v>
      </c>
      <c r="O744" s="55"/>
      <c r="AB744" s="2" t="s">
        <v>164</v>
      </c>
      <c r="AC744" s="2" t="s">
        <v>3361</v>
      </c>
      <c r="AD744" s="2" t="s">
        <v>3362</v>
      </c>
      <c r="AE744" s="2" t="s">
        <v>3363</v>
      </c>
      <c r="AF744" s="93"/>
      <c r="AG744" s="2" t="s">
        <v>3364</v>
      </c>
      <c r="AH744" s="2" t="s">
        <v>3365</v>
      </c>
      <c r="AI744" s="2">
        <v>0.0</v>
      </c>
      <c r="AJ744" s="94">
        <v>5.197177712704223E-5</v>
      </c>
      <c r="AK744" s="94">
        <v>5.408328826392644E-4</v>
      </c>
      <c r="AL744" s="79"/>
      <c r="AM744" s="2" t="s">
        <v>4154</v>
      </c>
    </row>
    <row r="745">
      <c r="A745" s="54">
        <v>46111.0</v>
      </c>
      <c r="B745" s="54">
        <v>46112.0</v>
      </c>
      <c r="C745" s="2" t="s">
        <v>301</v>
      </c>
      <c r="D745" s="2" t="s">
        <v>146</v>
      </c>
      <c r="E745" s="2" t="s">
        <v>208</v>
      </c>
      <c r="F745" s="53">
        <v>0.125</v>
      </c>
      <c r="G745" s="53">
        <v>0.08333333333333333</v>
      </c>
      <c r="H745" s="53">
        <v>0.04</v>
      </c>
      <c r="I745" s="53">
        <v>0.023255813953488372</v>
      </c>
      <c r="J745" s="53">
        <v>0.04438231442508771</v>
      </c>
      <c r="K745" s="2" t="s">
        <v>3572</v>
      </c>
      <c r="L745" s="53">
        <v>0.0</v>
      </c>
      <c r="M745" s="2" t="s">
        <v>3369</v>
      </c>
      <c r="N745" s="2" t="s">
        <v>3360</v>
      </c>
      <c r="O745" s="55"/>
      <c r="AB745" s="2" t="s">
        <v>164</v>
      </c>
      <c r="AC745" s="2" t="s">
        <v>3361</v>
      </c>
      <c r="AD745" s="2" t="s">
        <v>3362</v>
      </c>
      <c r="AE745" s="2" t="s">
        <v>3363</v>
      </c>
      <c r="AF745" s="93"/>
      <c r="AG745" s="2" t="s">
        <v>3364</v>
      </c>
      <c r="AH745" s="2" t="s">
        <v>3365</v>
      </c>
      <c r="AI745" s="2">
        <v>0.0</v>
      </c>
      <c r="AJ745" s="94">
        <v>0.0019697898337273484</v>
      </c>
      <c r="AK745" s="94">
        <v>5.408328826392644E-4</v>
      </c>
      <c r="AL745" s="79"/>
      <c r="AM745" s="2" t="s">
        <v>4155</v>
      </c>
    </row>
    <row r="746">
      <c r="A746" s="54">
        <v>46112.0</v>
      </c>
      <c r="B746" s="54">
        <v>46113.0</v>
      </c>
      <c r="C746" s="2" t="s">
        <v>194</v>
      </c>
      <c r="D746" s="2" t="s">
        <v>146</v>
      </c>
      <c r="E746" s="2" t="s">
        <v>303</v>
      </c>
      <c r="F746" s="53">
        <v>0.0</v>
      </c>
      <c r="G746" s="53">
        <v>0.0</v>
      </c>
      <c r="H746" s="53">
        <v>0.04</v>
      </c>
      <c r="I746" s="53">
        <v>0.023255813953488372</v>
      </c>
      <c r="J746" s="53">
        <v>0.04565672153818714</v>
      </c>
      <c r="K746" s="2" t="s">
        <v>288</v>
      </c>
      <c r="L746" s="53">
        <v>0.6666666666666666</v>
      </c>
      <c r="M746" s="2" t="s">
        <v>3683</v>
      </c>
      <c r="N746" s="2" t="s">
        <v>3360</v>
      </c>
      <c r="O746" s="55"/>
      <c r="AB746" s="2" t="s">
        <v>164</v>
      </c>
      <c r="AC746" s="2" t="s">
        <v>3361</v>
      </c>
      <c r="AD746" s="2" t="s">
        <v>3362</v>
      </c>
      <c r="AE746" s="2" t="s">
        <v>3363</v>
      </c>
      <c r="AF746" s="93"/>
      <c r="AG746" s="2" t="s">
        <v>3364</v>
      </c>
      <c r="AH746" s="2" t="s">
        <v>3365</v>
      </c>
      <c r="AI746" s="2">
        <v>0.0</v>
      </c>
      <c r="AJ746" s="94">
        <v>0.002084536221615561</v>
      </c>
      <c r="AK746" s="94">
        <v>5.408328826392644E-4</v>
      </c>
      <c r="AL746" s="79"/>
      <c r="AM746" s="2" t="s">
        <v>4156</v>
      </c>
    </row>
    <row r="747">
      <c r="A747" s="54">
        <v>46112.0</v>
      </c>
      <c r="B747" s="54">
        <v>46113.0</v>
      </c>
      <c r="C747" s="2" t="s">
        <v>229</v>
      </c>
      <c r="D747" s="2" t="s">
        <v>146</v>
      </c>
      <c r="E747" s="2" t="s">
        <v>303</v>
      </c>
      <c r="F747" s="53">
        <v>0.375</v>
      </c>
      <c r="G747" s="53">
        <v>0.3333333333333333</v>
      </c>
      <c r="H747" s="53">
        <v>0.2</v>
      </c>
      <c r="I747" s="53">
        <v>0.13953488372093023</v>
      </c>
      <c r="J747" s="53">
        <v>0.1494231371046334</v>
      </c>
      <c r="K747" s="2" t="s">
        <v>303</v>
      </c>
      <c r="L747" s="53">
        <v>0.42857142857142855</v>
      </c>
      <c r="M747" s="2" t="s">
        <v>4144</v>
      </c>
      <c r="N747" s="2" t="s">
        <v>3360</v>
      </c>
      <c r="O747" s="55"/>
      <c r="AB747" s="2" t="s">
        <v>164</v>
      </c>
      <c r="AC747" s="2" t="s">
        <v>3361</v>
      </c>
      <c r="AD747" s="2" t="s">
        <v>3362</v>
      </c>
      <c r="AE747" s="2" t="s">
        <v>3363</v>
      </c>
      <c r="AF747" s="93"/>
      <c r="AG747" s="2" t="s">
        <v>3364</v>
      </c>
      <c r="AH747" s="2" t="s">
        <v>3365</v>
      </c>
      <c r="AI747" s="2">
        <v>0.0</v>
      </c>
      <c r="AJ747" s="94">
        <v>0.02232727390219007</v>
      </c>
      <c r="AK747" s="94">
        <v>0.019469983775013522</v>
      </c>
      <c r="AL747" s="79"/>
      <c r="AM747" s="2" t="s">
        <v>4157</v>
      </c>
    </row>
    <row r="748">
      <c r="A748" s="54">
        <v>46112.0</v>
      </c>
      <c r="B748" s="54">
        <v>46113.0</v>
      </c>
      <c r="C748" s="2" t="s">
        <v>145</v>
      </c>
      <c r="D748" s="2" t="s">
        <v>146</v>
      </c>
      <c r="E748" s="2" t="s">
        <v>303</v>
      </c>
      <c r="F748" s="53">
        <v>0.0</v>
      </c>
      <c r="G748" s="53">
        <v>0.0</v>
      </c>
      <c r="H748" s="53">
        <v>0.0</v>
      </c>
      <c r="I748" s="53">
        <v>0.0</v>
      </c>
      <c r="J748" s="53">
        <v>0.0036227709797829436</v>
      </c>
      <c r="K748" s="2" t="s">
        <v>3531</v>
      </c>
      <c r="L748" s="53">
        <v>0.0</v>
      </c>
      <c r="M748" s="2" t="s">
        <v>3369</v>
      </c>
      <c r="N748" s="2" t="s">
        <v>3360</v>
      </c>
      <c r="O748" s="55"/>
      <c r="AB748" s="2" t="s">
        <v>164</v>
      </c>
      <c r="AC748" s="2" t="s">
        <v>3361</v>
      </c>
      <c r="AD748" s="2" t="s">
        <v>3362</v>
      </c>
      <c r="AE748" s="2" t="s">
        <v>3363</v>
      </c>
      <c r="AF748" s="93"/>
      <c r="AG748" s="2" t="s">
        <v>3364</v>
      </c>
      <c r="AH748" s="2" t="s">
        <v>3365</v>
      </c>
      <c r="AI748" s="2">
        <v>0.0</v>
      </c>
      <c r="AJ748" s="94">
        <v>1.312446957195747E-5</v>
      </c>
      <c r="AK748" s="94">
        <v>0.0</v>
      </c>
      <c r="AL748" s="79"/>
      <c r="AM748" s="2" t="s">
        <v>4158</v>
      </c>
    </row>
    <row r="749">
      <c r="A749" s="54">
        <v>46112.0</v>
      </c>
      <c r="B749" s="54">
        <v>46113.0</v>
      </c>
      <c r="C749" s="2" t="s">
        <v>301</v>
      </c>
      <c r="D749" s="2" t="s">
        <v>146</v>
      </c>
      <c r="E749" s="2" t="s">
        <v>303</v>
      </c>
      <c r="F749" s="53">
        <v>0.125</v>
      </c>
      <c r="G749" s="53">
        <v>0.25</v>
      </c>
      <c r="H749" s="53">
        <v>0.16</v>
      </c>
      <c r="I749" s="53">
        <v>0.11627906976744186</v>
      </c>
      <c r="J749" s="53">
        <v>0.09521530979442408</v>
      </c>
      <c r="K749" s="2" t="s">
        <v>3572</v>
      </c>
      <c r="L749" s="53">
        <v>0.0</v>
      </c>
      <c r="M749" s="2" t="s">
        <v>3369</v>
      </c>
      <c r="N749" s="2" t="s">
        <v>3360</v>
      </c>
      <c r="O749" s="55"/>
      <c r="AB749" s="2" t="s">
        <v>164</v>
      </c>
      <c r="AC749" s="2" t="s">
        <v>3361</v>
      </c>
      <c r="AD749" s="2" t="s">
        <v>3362</v>
      </c>
      <c r="AE749" s="2" t="s">
        <v>3363</v>
      </c>
      <c r="AF749" s="93"/>
      <c r="AG749" s="2" t="s">
        <v>3364</v>
      </c>
      <c r="AH749" s="2" t="s">
        <v>3365</v>
      </c>
      <c r="AI749" s="2">
        <v>0.0</v>
      </c>
      <c r="AJ749" s="94">
        <v>0.00906595521924815</v>
      </c>
      <c r="AK749" s="94">
        <v>0.01352082206598161</v>
      </c>
      <c r="AL749" s="79"/>
      <c r="AM749" s="2" t="s">
        <v>4159</v>
      </c>
    </row>
    <row r="750">
      <c r="A750" s="54">
        <v>46113.0</v>
      </c>
      <c r="B750" s="54">
        <v>46114.0</v>
      </c>
      <c r="C750" s="2" t="s">
        <v>194</v>
      </c>
      <c r="D750" s="2" t="s">
        <v>146</v>
      </c>
      <c r="E750" s="2" t="s">
        <v>148</v>
      </c>
      <c r="F750" s="53">
        <v>0.125</v>
      </c>
      <c r="G750" s="53">
        <v>0.08333333333333333</v>
      </c>
      <c r="H750" s="53">
        <v>0.04</v>
      </c>
      <c r="I750" s="53">
        <v>0.06976744186046512</v>
      </c>
      <c r="J750" s="53">
        <v>0.06725383411911423</v>
      </c>
      <c r="K750" s="2" t="s">
        <v>288</v>
      </c>
      <c r="L750" s="53">
        <v>0.6666666666666666</v>
      </c>
      <c r="M750" s="2" t="s">
        <v>3683</v>
      </c>
      <c r="N750" s="2" t="s">
        <v>3360</v>
      </c>
      <c r="O750" s="55"/>
      <c r="AB750" s="2" t="s">
        <v>164</v>
      </c>
      <c r="AC750" s="2" t="s">
        <v>3361</v>
      </c>
      <c r="AD750" s="2" t="s">
        <v>3362</v>
      </c>
      <c r="AE750" s="2" t="s">
        <v>3363</v>
      </c>
      <c r="AF750" s="93"/>
      <c r="AG750" s="2" t="s">
        <v>3364</v>
      </c>
      <c r="AH750" s="2" t="s">
        <v>3365</v>
      </c>
      <c r="AI750" s="2">
        <v>0.0</v>
      </c>
      <c r="AJ750" s="94">
        <v>0.004523078203721333</v>
      </c>
      <c r="AK750" s="94">
        <v>0.0048674959437533805</v>
      </c>
      <c r="AL750" s="79"/>
      <c r="AM750" s="2" t="s">
        <v>4160</v>
      </c>
    </row>
    <row r="751">
      <c r="A751" s="54">
        <v>46113.0</v>
      </c>
      <c r="B751" s="54">
        <v>46114.0</v>
      </c>
      <c r="C751" s="2" t="s">
        <v>229</v>
      </c>
      <c r="D751" s="2" t="s">
        <v>146</v>
      </c>
      <c r="E751" s="2" t="s">
        <v>148</v>
      </c>
      <c r="F751" s="53">
        <v>0.0</v>
      </c>
      <c r="G751" s="53">
        <v>0.08333333333333333</v>
      </c>
      <c r="H751" s="53">
        <v>0.08</v>
      </c>
      <c r="I751" s="53">
        <v>0.046511627906976744</v>
      </c>
      <c r="J751" s="53">
        <v>0.07743367056691325</v>
      </c>
      <c r="K751" s="2" t="s">
        <v>4161</v>
      </c>
      <c r="L751" s="53">
        <v>0.0</v>
      </c>
      <c r="M751" s="2" t="s">
        <v>3369</v>
      </c>
      <c r="N751" s="2" t="s">
        <v>3360</v>
      </c>
      <c r="O751" s="55"/>
      <c r="AB751" s="2" t="s">
        <v>164</v>
      </c>
      <c r="AC751" s="2" t="s">
        <v>3361</v>
      </c>
      <c r="AD751" s="2" t="s">
        <v>3362</v>
      </c>
      <c r="AE751" s="2" t="s">
        <v>3363</v>
      </c>
      <c r="AF751" s="93"/>
      <c r="AG751" s="2" t="s">
        <v>3364</v>
      </c>
      <c r="AH751" s="2" t="s">
        <v>3365</v>
      </c>
      <c r="AI751" s="2">
        <v>0.0</v>
      </c>
      <c r="AJ751" s="94">
        <v>0.0059959733374652475</v>
      </c>
      <c r="AK751" s="94">
        <v>0.0021633315305570576</v>
      </c>
      <c r="AL751" s="79"/>
      <c r="AM751" s="2" t="s">
        <v>4162</v>
      </c>
    </row>
    <row r="752">
      <c r="A752" s="54">
        <v>46113.0</v>
      </c>
      <c r="B752" s="54">
        <v>46114.0</v>
      </c>
      <c r="C752" s="2" t="s">
        <v>145</v>
      </c>
      <c r="D752" s="2" t="s">
        <v>146</v>
      </c>
      <c r="E752" s="2" t="s">
        <v>148</v>
      </c>
      <c r="F752" s="53">
        <v>0.0</v>
      </c>
      <c r="G752" s="53">
        <v>0.0</v>
      </c>
      <c r="H752" s="53">
        <v>0.0</v>
      </c>
      <c r="I752" s="53">
        <v>0.0</v>
      </c>
      <c r="J752" s="53">
        <v>0.0035920434962880845</v>
      </c>
      <c r="K752" s="2" t="s">
        <v>3531</v>
      </c>
      <c r="L752" s="53">
        <v>0.0</v>
      </c>
      <c r="M752" s="2" t="s">
        <v>3369</v>
      </c>
      <c r="N752" s="2" t="s">
        <v>3360</v>
      </c>
      <c r="O752" s="55"/>
      <c r="AB752" s="2" t="s">
        <v>164</v>
      </c>
      <c r="AC752" s="2" t="s">
        <v>3361</v>
      </c>
      <c r="AD752" s="2" t="s">
        <v>3362</v>
      </c>
      <c r="AE752" s="2" t="s">
        <v>3363</v>
      </c>
      <c r="AF752" s="93"/>
      <c r="AG752" s="2" t="s">
        <v>3364</v>
      </c>
      <c r="AH752" s="2" t="s">
        <v>3365</v>
      </c>
      <c r="AI752" s="2">
        <v>0.0</v>
      </c>
      <c r="AJ752" s="94">
        <v>1.2902776479225526E-5</v>
      </c>
      <c r="AK752" s="94">
        <v>0.0</v>
      </c>
      <c r="AL752" s="79"/>
      <c r="AM752" s="2" t="s">
        <v>4163</v>
      </c>
    </row>
    <row r="753">
      <c r="A753" s="54">
        <v>46113.0</v>
      </c>
      <c r="B753" s="54">
        <v>46114.0</v>
      </c>
      <c r="C753" s="2" t="s">
        <v>301</v>
      </c>
      <c r="D753" s="2" t="s">
        <v>146</v>
      </c>
      <c r="E753" s="2" t="s">
        <v>148</v>
      </c>
      <c r="F753" s="53">
        <v>0.0</v>
      </c>
      <c r="G753" s="53">
        <v>0.16666666666666666</v>
      </c>
      <c r="H753" s="53">
        <v>0.08</v>
      </c>
      <c r="I753" s="53">
        <v>0.046511627906976744</v>
      </c>
      <c r="J753" s="53">
        <v>0.05578224260110563</v>
      </c>
      <c r="K753" s="2" t="s">
        <v>3472</v>
      </c>
      <c r="L753" s="53">
        <v>0.0</v>
      </c>
      <c r="M753" s="2" t="s">
        <v>3369</v>
      </c>
      <c r="N753" s="2" t="s">
        <v>3360</v>
      </c>
      <c r="O753" s="55"/>
      <c r="AB753" s="2" t="s">
        <v>164</v>
      </c>
      <c r="AC753" s="2" t="s">
        <v>3361</v>
      </c>
      <c r="AD753" s="2" t="s">
        <v>3362</v>
      </c>
      <c r="AE753" s="2" t="s">
        <v>3363</v>
      </c>
      <c r="AF753" s="93"/>
      <c r="AG753" s="2" t="s">
        <v>3364</v>
      </c>
      <c r="AH753" s="2" t="s">
        <v>3365</v>
      </c>
      <c r="AI753" s="2">
        <v>0.0</v>
      </c>
      <c r="AJ753" s="94">
        <v>0.0031116585896086043</v>
      </c>
      <c r="AK753" s="94">
        <v>0.0021633315305570576</v>
      </c>
      <c r="AL753" s="79"/>
      <c r="AM753" s="2" t="s">
        <v>4164</v>
      </c>
    </row>
    <row r="754">
      <c r="A754" s="54">
        <v>46114.0</v>
      </c>
      <c r="B754" s="54">
        <v>46115.0</v>
      </c>
      <c r="C754" s="2" t="s">
        <v>194</v>
      </c>
      <c r="D754" s="2" t="s">
        <v>146</v>
      </c>
      <c r="E754" s="2" t="s">
        <v>196</v>
      </c>
      <c r="F754" s="53">
        <v>0.0</v>
      </c>
      <c r="G754" s="53">
        <v>0.08333333333333333</v>
      </c>
      <c r="H754" s="53">
        <v>0.12</v>
      </c>
      <c r="I754" s="53">
        <v>0.11627906976744186</v>
      </c>
      <c r="J754" s="53">
        <v>0.07744125137959082</v>
      </c>
      <c r="K754" s="2" t="s">
        <v>288</v>
      </c>
      <c r="L754" s="53">
        <v>0.6666666666666666</v>
      </c>
      <c r="M754" s="2" t="s">
        <v>3683</v>
      </c>
      <c r="N754" s="2" t="s">
        <v>3360</v>
      </c>
      <c r="O754" s="55"/>
      <c r="AB754" s="2" t="s">
        <v>164</v>
      </c>
      <c r="AC754" s="2" t="s">
        <v>3361</v>
      </c>
      <c r="AD754" s="2" t="s">
        <v>3362</v>
      </c>
      <c r="AE754" s="2" t="s">
        <v>3363</v>
      </c>
      <c r="AF754" s="93"/>
      <c r="AG754" s="2" t="s">
        <v>3364</v>
      </c>
      <c r="AH754" s="2" t="s">
        <v>3365</v>
      </c>
      <c r="AI754" s="2">
        <v>0.0</v>
      </c>
      <c r="AJ754" s="94">
        <v>0.005997147415236977</v>
      </c>
      <c r="AK754" s="94">
        <v>0.01352082206598161</v>
      </c>
      <c r="AL754" s="79"/>
      <c r="AM754" s="2" t="s">
        <v>4165</v>
      </c>
    </row>
    <row r="755">
      <c r="A755" s="54">
        <v>46114.0</v>
      </c>
      <c r="B755" s="54">
        <v>46115.0</v>
      </c>
      <c r="C755" s="2" t="s">
        <v>229</v>
      </c>
      <c r="D755" s="2" t="s">
        <v>146</v>
      </c>
      <c r="E755" s="2" t="s">
        <v>196</v>
      </c>
      <c r="F755" s="53">
        <v>0.0</v>
      </c>
      <c r="G755" s="53">
        <v>0.0</v>
      </c>
      <c r="H755" s="53">
        <v>0.08</v>
      </c>
      <c r="I755" s="53">
        <v>0.046511627906976744</v>
      </c>
      <c r="J755" s="53">
        <v>0.07505198423913947</v>
      </c>
      <c r="K755" s="2" t="s">
        <v>4161</v>
      </c>
      <c r="L755" s="53">
        <v>0.0</v>
      </c>
      <c r="M755" s="2" t="s">
        <v>3369</v>
      </c>
      <c r="N755" s="2" t="s">
        <v>3360</v>
      </c>
      <c r="O755" s="55"/>
      <c r="AB755" s="2" t="s">
        <v>164</v>
      </c>
      <c r="AC755" s="2" t="s">
        <v>3361</v>
      </c>
      <c r="AD755" s="2" t="s">
        <v>3362</v>
      </c>
      <c r="AE755" s="2" t="s">
        <v>3363</v>
      </c>
      <c r="AF755" s="93"/>
      <c r="AG755" s="2" t="s">
        <v>3364</v>
      </c>
      <c r="AH755" s="2" t="s">
        <v>3365</v>
      </c>
      <c r="AI755" s="2">
        <v>0.0</v>
      </c>
      <c r="AJ755" s="94">
        <v>0.00563280033823204</v>
      </c>
      <c r="AK755" s="94">
        <v>0.0021633315305570576</v>
      </c>
      <c r="AL755" s="79"/>
      <c r="AM755" s="2" t="s">
        <v>4166</v>
      </c>
    </row>
    <row r="756">
      <c r="A756" s="54">
        <v>46114.0</v>
      </c>
      <c r="B756" s="54">
        <v>46115.0</v>
      </c>
      <c r="C756" s="2" t="s">
        <v>145</v>
      </c>
      <c r="D756" s="2" t="s">
        <v>146</v>
      </c>
      <c r="E756" s="2" t="s">
        <v>196</v>
      </c>
      <c r="F756" s="53">
        <v>0.0</v>
      </c>
      <c r="G756" s="53">
        <v>0.0</v>
      </c>
      <c r="H756" s="53">
        <v>0.0</v>
      </c>
      <c r="I756" s="53">
        <v>0.023255813953488372</v>
      </c>
      <c r="J756" s="53">
        <v>0.007313895190071314</v>
      </c>
      <c r="K756" s="2" t="s">
        <v>3531</v>
      </c>
      <c r="L756" s="53">
        <v>0.0</v>
      </c>
      <c r="M756" s="2" t="s">
        <v>3369</v>
      </c>
      <c r="N756" s="2" t="s">
        <v>3360</v>
      </c>
      <c r="O756" s="55"/>
      <c r="AB756" s="2" t="s">
        <v>164</v>
      </c>
      <c r="AC756" s="2" t="s">
        <v>3361</v>
      </c>
      <c r="AD756" s="2" t="s">
        <v>3362</v>
      </c>
      <c r="AE756" s="2" t="s">
        <v>3363</v>
      </c>
      <c r="AF756" s="93"/>
      <c r="AG756" s="2" t="s">
        <v>3364</v>
      </c>
      <c r="AH756" s="2" t="s">
        <v>3365</v>
      </c>
      <c r="AI756" s="2">
        <v>0.0</v>
      </c>
      <c r="AJ756" s="94">
        <v>5.3493062851348296E-5</v>
      </c>
      <c r="AK756" s="94">
        <v>5.408328826392644E-4</v>
      </c>
      <c r="AL756" s="79"/>
      <c r="AM756" s="2" t="s">
        <v>4167</v>
      </c>
    </row>
    <row r="757">
      <c r="A757" s="54">
        <v>46114.0</v>
      </c>
      <c r="B757" s="54">
        <v>46115.0</v>
      </c>
      <c r="C757" s="2" t="s">
        <v>301</v>
      </c>
      <c r="D757" s="2" t="s">
        <v>146</v>
      </c>
      <c r="E757" s="2" t="s">
        <v>196</v>
      </c>
      <c r="F757" s="53">
        <v>0.0</v>
      </c>
      <c r="G757" s="53">
        <v>0.0</v>
      </c>
      <c r="H757" s="53">
        <v>0.0</v>
      </c>
      <c r="I757" s="53">
        <v>0.0</v>
      </c>
      <c r="J757" s="53">
        <v>0.021593356494321342</v>
      </c>
      <c r="K757" s="2" t="s">
        <v>3472</v>
      </c>
      <c r="L757" s="53">
        <v>0.0</v>
      </c>
      <c r="M757" s="2" t="s">
        <v>3369</v>
      </c>
      <c r="N757" s="2" t="s">
        <v>3360</v>
      </c>
      <c r="O757" s="55"/>
      <c r="AB757" s="2" t="s">
        <v>164</v>
      </c>
      <c r="AC757" s="2" t="s">
        <v>3361</v>
      </c>
      <c r="AD757" s="2" t="s">
        <v>3362</v>
      </c>
      <c r="AE757" s="2" t="s">
        <v>3363</v>
      </c>
      <c r="AF757" s="93"/>
      <c r="AG757" s="2" t="s">
        <v>3364</v>
      </c>
      <c r="AH757" s="2" t="s">
        <v>3365</v>
      </c>
      <c r="AI757" s="2">
        <v>0.0</v>
      </c>
      <c r="AJ757" s="94">
        <v>4.6627304469084967E-4</v>
      </c>
      <c r="AK757" s="94">
        <v>0.0</v>
      </c>
      <c r="AL757" s="79"/>
      <c r="AM757" s="2" t="s">
        <v>4168</v>
      </c>
    </row>
    <row r="758">
      <c r="A758" s="54">
        <v>46115.0</v>
      </c>
      <c r="B758" s="54">
        <v>46116.0</v>
      </c>
      <c r="C758" s="2" t="s">
        <v>194</v>
      </c>
      <c r="D758" s="2" t="s">
        <v>146</v>
      </c>
      <c r="E758" s="2" t="s">
        <v>288</v>
      </c>
      <c r="F758" s="53">
        <v>0.25</v>
      </c>
      <c r="G758" s="53">
        <v>0.25</v>
      </c>
      <c r="H758" s="53">
        <v>0.24</v>
      </c>
      <c r="I758" s="53">
        <v>0.13953488372093023</v>
      </c>
      <c r="J758" s="53">
        <v>0.13962406190444265</v>
      </c>
      <c r="K758" s="2" t="s">
        <v>288</v>
      </c>
      <c r="L758" s="53">
        <v>0.6666666666666666</v>
      </c>
      <c r="M758" s="2" t="s">
        <v>3683</v>
      </c>
      <c r="N758" s="2" t="s">
        <v>3360</v>
      </c>
      <c r="O758" s="55"/>
      <c r="AB758" s="2" t="s">
        <v>164</v>
      </c>
      <c r="AC758" s="2" t="s">
        <v>3361</v>
      </c>
      <c r="AD758" s="2" t="s">
        <v>3362</v>
      </c>
      <c r="AE758" s="2" t="s">
        <v>3363</v>
      </c>
      <c r="AF758" s="93"/>
      <c r="AG758" s="2" t="s">
        <v>3364</v>
      </c>
      <c r="AH758" s="2" t="s">
        <v>3365</v>
      </c>
      <c r="AI758" s="2">
        <v>0.0</v>
      </c>
      <c r="AJ758" s="94">
        <v>0.019494878662695635</v>
      </c>
      <c r="AK758" s="94">
        <v>0.019469983775013522</v>
      </c>
      <c r="AL758" s="79"/>
      <c r="AM758" s="2" t="s">
        <v>4169</v>
      </c>
    </row>
    <row r="759">
      <c r="A759" s="54">
        <v>46115.0</v>
      </c>
      <c r="B759" s="54">
        <v>46116.0</v>
      </c>
      <c r="C759" s="2" t="s">
        <v>229</v>
      </c>
      <c r="D759" s="2" t="s">
        <v>146</v>
      </c>
      <c r="E759" s="2" t="s">
        <v>288</v>
      </c>
      <c r="F759" s="53">
        <v>0.0</v>
      </c>
      <c r="G759" s="53">
        <v>0.0</v>
      </c>
      <c r="H759" s="53">
        <v>0.12</v>
      </c>
      <c r="I759" s="53">
        <v>0.06976744186046512</v>
      </c>
      <c r="J759" s="53">
        <v>0.08488410599408722</v>
      </c>
      <c r="K759" s="2" t="s">
        <v>4161</v>
      </c>
      <c r="L759" s="53">
        <v>0.0</v>
      </c>
      <c r="M759" s="2" t="s">
        <v>3369</v>
      </c>
      <c r="N759" s="2" t="s">
        <v>3360</v>
      </c>
      <c r="O759" s="55"/>
      <c r="AB759" s="2" t="s">
        <v>164</v>
      </c>
      <c r="AC759" s="2" t="s">
        <v>3361</v>
      </c>
      <c r="AD759" s="2" t="s">
        <v>3362</v>
      </c>
      <c r="AE759" s="2" t="s">
        <v>3363</v>
      </c>
      <c r="AF759" s="93"/>
      <c r="AG759" s="2" t="s">
        <v>3364</v>
      </c>
      <c r="AH759" s="2" t="s">
        <v>3365</v>
      </c>
      <c r="AI759" s="2">
        <v>0.0</v>
      </c>
      <c r="AJ759" s="94">
        <v>0.007205311450415433</v>
      </c>
      <c r="AK759" s="94">
        <v>0.0048674959437533805</v>
      </c>
      <c r="AL759" s="79"/>
      <c r="AM759" s="2" t="s">
        <v>4170</v>
      </c>
    </row>
    <row r="760">
      <c r="A760" s="54">
        <v>46115.0</v>
      </c>
      <c r="B760" s="54">
        <v>46116.0</v>
      </c>
      <c r="C760" s="2" t="s">
        <v>145</v>
      </c>
      <c r="D760" s="2" t="s">
        <v>146</v>
      </c>
      <c r="E760" s="2" t="s">
        <v>288</v>
      </c>
      <c r="F760" s="53">
        <v>0.0</v>
      </c>
      <c r="G760" s="53">
        <v>0.0</v>
      </c>
      <c r="H760" s="53">
        <v>0.0</v>
      </c>
      <c r="I760" s="53">
        <v>0.023255813953488372</v>
      </c>
      <c r="J760" s="53">
        <v>0.009964704026411503</v>
      </c>
      <c r="K760" s="2" t="s">
        <v>3531</v>
      </c>
      <c r="L760" s="53">
        <v>0.0</v>
      </c>
      <c r="M760" s="2" t="s">
        <v>3369</v>
      </c>
      <c r="N760" s="2" t="s">
        <v>3360</v>
      </c>
      <c r="O760" s="55"/>
      <c r="AB760" s="2" t="s">
        <v>164</v>
      </c>
      <c r="AC760" s="2" t="s">
        <v>3361</v>
      </c>
      <c r="AD760" s="2" t="s">
        <v>3362</v>
      </c>
      <c r="AE760" s="2" t="s">
        <v>3363</v>
      </c>
      <c r="AF760" s="93"/>
      <c r="AG760" s="2" t="s">
        <v>3364</v>
      </c>
      <c r="AH760" s="2" t="s">
        <v>3365</v>
      </c>
      <c r="AI760" s="2">
        <v>0.0</v>
      </c>
      <c r="AJ760" s="94">
        <v>9.929532633398161E-5</v>
      </c>
      <c r="AK760" s="94">
        <v>5.408328826392644E-4</v>
      </c>
      <c r="AL760" s="79"/>
      <c r="AM760" s="2" t="s">
        <v>4171</v>
      </c>
    </row>
    <row r="761">
      <c r="A761" s="54">
        <v>46115.0</v>
      </c>
      <c r="B761" s="54">
        <v>46116.0</v>
      </c>
      <c r="C761" s="2" t="s">
        <v>301</v>
      </c>
      <c r="D761" s="2" t="s">
        <v>146</v>
      </c>
      <c r="E761" s="2" t="s">
        <v>288</v>
      </c>
      <c r="F761" s="53">
        <v>0.0</v>
      </c>
      <c r="G761" s="53">
        <v>0.0</v>
      </c>
      <c r="H761" s="53">
        <v>0.0</v>
      </c>
      <c r="I761" s="53">
        <v>0.0</v>
      </c>
      <c r="J761" s="53">
        <v>0.0214105017525636</v>
      </c>
      <c r="K761" s="2" t="s">
        <v>3472</v>
      </c>
      <c r="L761" s="53">
        <v>0.0</v>
      </c>
      <c r="M761" s="2" t="s">
        <v>3369</v>
      </c>
      <c r="N761" s="2" t="s">
        <v>3360</v>
      </c>
      <c r="O761" s="55"/>
      <c r="AB761" s="2" t="s">
        <v>164</v>
      </c>
      <c r="AC761" s="2" t="s">
        <v>3361</v>
      </c>
      <c r="AD761" s="2" t="s">
        <v>3362</v>
      </c>
      <c r="AE761" s="2" t="s">
        <v>3363</v>
      </c>
      <c r="AF761" s="93"/>
      <c r="AG761" s="2" t="s">
        <v>3364</v>
      </c>
      <c r="AH761" s="2" t="s">
        <v>3365</v>
      </c>
      <c r="AI761" s="2">
        <v>0.0</v>
      </c>
      <c r="AJ761" s="94">
        <v>4.5840958529652897E-4</v>
      </c>
      <c r="AK761" s="94">
        <v>0.0</v>
      </c>
      <c r="AL761" s="79"/>
      <c r="AM761" s="2" t="s">
        <v>4172</v>
      </c>
    </row>
    <row r="762">
      <c r="A762" s="54">
        <v>46116.0</v>
      </c>
      <c r="B762" s="54">
        <v>46117.0</v>
      </c>
      <c r="C762" s="2" t="s">
        <v>194</v>
      </c>
      <c r="D762" s="2" t="s">
        <v>146</v>
      </c>
      <c r="E762" s="2" t="s">
        <v>256</v>
      </c>
      <c r="F762" s="53">
        <v>0.0</v>
      </c>
      <c r="G762" s="53">
        <v>0.0</v>
      </c>
      <c r="H762" s="53">
        <v>0.0</v>
      </c>
      <c r="I762" s="53">
        <v>0.0</v>
      </c>
      <c r="J762" s="53">
        <v>0.03553638049554882</v>
      </c>
      <c r="K762" s="2" t="s">
        <v>288</v>
      </c>
      <c r="L762" s="53">
        <v>0.6666666666666666</v>
      </c>
      <c r="M762" s="2" t="s">
        <v>3683</v>
      </c>
      <c r="N762" s="2" t="s">
        <v>3360</v>
      </c>
      <c r="O762" s="55"/>
      <c r="AB762" s="2" t="s">
        <v>164</v>
      </c>
      <c r="AC762" s="2" t="s">
        <v>3361</v>
      </c>
      <c r="AD762" s="2" t="s">
        <v>3362</v>
      </c>
      <c r="AE762" s="2" t="s">
        <v>3363</v>
      </c>
      <c r="AF762" s="93"/>
      <c r="AG762" s="2" t="s">
        <v>3364</v>
      </c>
      <c r="AH762" s="2" t="s">
        <v>3365</v>
      </c>
      <c r="AI762" s="2">
        <v>0.0</v>
      </c>
      <c r="AJ762" s="94">
        <v>0.0012628343387244224</v>
      </c>
      <c r="AK762" s="94">
        <v>0.0</v>
      </c>
      <c r="AL762" s="79"/>
      <c r="AM762" s="2" t="s">
        <v>4173</v>
      </c>
    </row>
    <row r="763">
      <c r="A763" s="54">
        <v>46116.0</v>
      </c>
      <c r="B763" s="54">
        <v>46117.0</v>
      </c>
      <c r="C763" s="2" t="s">
        <v>229</v>
      </c>
      <c r="D763" s="2" t="s">
        <v>146</v>
      </c>
      <c r="E763" s="2" t="s">
        <v>256</v>
      </c>
      <c r="F763" s="53">
        <v>0.25</v>
      </c>
      <c r="G763" s="53">
        <v>0.16666666666666666</v>
      </c>
      <c r="H763" s="53">
        <v>0.08</v>
      </c>
      <c r="I763" s="53">
        <v>0.045454545454545456</v>
      </c>
      <c r="J763" s="53">
        <v>0.10114749300183157</v>
      </c>
      <c r="K763" s="2" t="s">
        <v>4161</v>
      </c>
      <c r="L763" s="53">
        <v>0.0</v>
      </c>
      <c r="M763" s="2" t="s">
        <v>3369</v>
      </c>
      <c r="N763" s="2" t="s">
        <v>3360</v>
      </c>
      <c r="O763" s="55"/>
      <c r="AB763" s="2" t="s">
        <v>164</v>
      </c>
      <c r="AC763" s="2" t="s">
        <v>3361</v>
      </c>
      <c r="AD763" s="2" t="s">
        <v>3362</v>
      </c>
      <c r="AE763" s="2" t="s">
        <v>3363</v>
      </c>
      <c r="AF763" s="93"/>
      <c r="AG763" s="2" t="s">
        <v>3364</v>
      </c>
      <c r="AH763" s="2" t="s">
        <v>3365</v>
      </c>
      <c r="AI763" s="2">
        <v>0.0</v>
      </c>
      <c r="AJ763" s="94">
        <v>0.010230815340555565</v>
      </c>
      <c r="AK763" s="94">
        <v>0.002066115702479339</v>
      </c>
      <c r="AL763" s="79"/>
      <c r="AM763" s="2" t="s">
        <v>4174</v>
      </c>
    </row>
    <row r="764">
      <c r="A764" s="54">
        <v>46116.0</v>
      </c>
      <c r="B764" s="54">
        <v>46117.0</v>
      </c>
      <c r="C764" s="2" t="s">
        <v>145</v>
      </c>
      <c r="D764" s="2" t="s">
        <v>146</v>
      </c>
      <c r="E764" s="2" t="s">
        <v>256</v>
      </c>
      <c r="F764" s="53">
        <v>0.0</v>
      </c>
      <c r="G764" s="53">
        <v>0.0</v>
      </c>
      <c r="H764" s="53">
        <v>0.0</v>
      </c>
      <c r="I764" s="53">
        <v>0.0</v>
      </c>
      <c r="J764" s="53">
        <v>0.0035015604651214356</v>
      </c>
      <c r="K764" s="2" t="s">
        <v>3531</v>
      </c>
      <c r="L764" s="53">
        <v>0.0</v>
      </c>
      <c r="M764" s="2" t="s">
        <v>3369</v>
      </c>
      <c r="N764" s="2" t="s">
        <v>3360</v>
      </c>
      <c r="O764" s="55"/>
      <c r="AB764" s="2" t="s">
        <v>164</v>
      </c>
      <c r="AC764" s="2" t="s">
        <v>3361</v>
      </c>
      <c r="AD764" s="2" t="s">
        <v>3362</v>
      </c>
      <c r="AE764" s="2" t="s">
        <v>3363</v>
      </c>
      <c r="AF764" s="93"/>
      <c r="AG764" s="2" t="s">
        <v>3364</v>
      </c>
      <c r="AH764" s="2" t="s">
        <v>3365</v>
      </c>
      <c r="AI764" s="2">
        <v>0.0</v>
      </c>
      <c r="AJ764" s="94">
        <v>1.2260925690901444E-5</v>
      </c>
      <c r="AK764" s="94">
        <v>0.0</v>
      </c>
      <c r="AL764" s="79"/>
      <c r="AM764" s="2" t="s">
        <v>4175</v>
      </c>
    </row>
    <row r="765">
      <c r="A765" s="54">
        <v>46116.0</v>
      </c>
      <c r="B765" s="54">
        <v>46117.0</v>
      </c>
      <c r="C765" s="2" t="s">
        <v>301</v>
      </c>
      <c r="D765" s="2" t="s">
        <v>146</v>
      </c>
      <c r="E765" s="2" t="s">
        <v>256</v>
      </c>
      <c r="F765" s="53">
        <v>0.0</v>
      </c>
      <c r="G765" s="53">
        <v>0.0</v>
      </c>
      <c r="H765" s="53">
        <v>0.0</v>
      </c>
      <c r="I765" s="53">
        <v>0.022727272727272728</v>
      </c>
      <c r="J765" s="53">
        <v>0.027290221836586387</v>
      </c>
      <c r="K765" s="2" t="s">
        <v>3472</v>
      </c>
      <c r="L765" s="53">
        <v>0.0</v>
      </c>
      <c r="M765" s="2" t="s">
        <v>3369</v>
      </c>
      <c r="N765" s="2" t="s">
        <v>3360</v>
      </c>
      <c r="O765" s="55"/>
      <c r="AB765" s="2" t="s">
        <v>164</v>
      </c>
      <c r="AC765" s="2" t="s">
        <v>3361</v>
      </c>
      <c r="AD765" s="2" t="s">
        <v>3362</v>
      </c>
      <c r="AE765" s="2" t="s">
        <v>3363</v>
      </c>
      <c r="AF765" s="93"/>
      <c r="AG765" s="2" t="s">
        <v>3364</v>
      </c>
      <c r="AH765" s="2" t="s">
        <v>3365</v>
      </c>
      <c r="AI765" s="2">
        <v>0.0</v>
      </c>
      <c r="AJ765" s="94">
        <v>7.447562078900965E-4</v>
      </c>
      <c r="AK765" s="94">
        <v>5.165289256198347E-4</v>
      </c>
      <c r="AL765" s="79"/>
      <c r="AM765" s="2" t="s">
        <v>4176</v>
      </c>
    </row>
    <row r="766">
      <c r="A766" s="54">
        <v>46117.0</v>
      </c>
      <c r="B766" s="54">
        <v>46118.0</v>
      </c>
      <c r="C766" s="2" t="s">
        <v>194</v>
      </c>
      <c r="D766" s="2" t="s">
        <v>146</v>
      </c>
      <c r="E766" s="2" t="s">
        <v>180</v>
      </c>
      <c r="F766" s="53">
        <v>0.0</v>
      </c>
      <c r="G766" s="53">
        <v>0.0</v>
      </c>
      <c r="H766" s="53">
        <v>0.0</v>
      </c>
      <c r="I766" s="53">
        <v>0.022727272727272728</v>
      </c>
      <c r="J766" s="53">
        <v>0.03858549281826863</v>
      </c>
      <c r="K766" s="2" t="s">
        <v>288</v>
      </c>
      <c r="L766" s="53">
        <v>0.6666666666666666</v>
      </c>
      <c r="M766" s="2" t="s">
        <v>3683</v>
      </c>
      <c r="N766" s="2" t="s">
        <v>3360</v>
      </c>
      <c r="O766" s="55"/>
      <c r="AB766" s="2" t="s">
        <v>164</v>
      </c>
      <c r="AC766" s="2" t="s">
        <v>3361</v>
      </c>
      <c r="AD766" s="2" t="s">
        <v>3362</v>
      </c>
      <c r="AE766" s="2" t="s">
        <v>3363</v>
      </c>
      <c r="AF766" s="93"/>
      <c r="AG766" s="2" t="s">
        <v>3364</v>
      </c>
      <c r="AH766" s="2" t="s">
        <v>3365</v>
      </c>
      <c r="AI766" s="2">
        <v>0.0</v>
      </c>
      <c r="AJ766" s="94">
        <v>0.0014888402560286603</v>
      </c>
      <c r="AK766" s="94">
        <v>5.165289256198347E-4</v>
      </c>
      <c r="AL766" s="79"/>
      <c r="AM766" s="2" t="s">
        <v>4177</v>
      </c>
    </row>
    <row r="767">
      <c r="A767" s="54">
        <v>46117.0</v>
      </c>
      <c r="B767" s="54">
        <v>46118.0</v>
      </c>
      <c r="C767" s="2" t="s">
        <v>229</v>
      </c>
      <c r="D767" s="2" t="s">
        <v>146</v>
      </c>
      <c r="E767" s="2" t="s">
        <v>180</v>
      </c>
      <c r="F767" s="53">
        <v>0.25</v>
      </c>
      <c r="G767" s="53">
        <v>0.16666666666666666</v>
      </c>
      <c r="H767" s="53">
        <v>0.12</v>
      </c>
      <c r="I767" s="53">
        <v>0.11363636363636363</v>
      </c>
      <c r="J767" s="53">
        <v>0.1123724513705581</v>
      </c>
      <c r="K767" s="2" t="s">
        <v>4161</v>
      </c>
      <c r="L767" s="53">
        <v>0.0</v>
      </c>
      <c r="M767" s="2" t="s">
        <v>3369</v>
      </c>
      <c r="N767" s="2" t="s">
        <v>3360</v>
      </c>
      <c r="O767" s="55"/>
      <c r="AB767" s="2" t="s">
        <v>164</v>
      </c>
      <c r="AC767" s="2" t="s">
        <v>3361</v>
      </c>
      <c r="AD767" s="2" t="s">
        <v>3362</v>
      </c>
      <c r="AE767" s="2" t="s">
        <v>3363</v>
      </c>
      <c r="AF767" s="93"/>
      <c r="AG767" s="2" t="s">
        <v>3364</v>
      </c>
      <c r="AH767" s="2" t="s">
        <v>3365</v>
      </c>
      <c r="AI767" s="2">
        <v>0.0</v>
      </c>
      <c r="AJ767" s="94">
        <v>0.012627567827028445</v>
      </c>
      <c r="AK767" s="94">
        <v>0.012913223140495866</v>
      </c>
      <c r="AL767" s="79"/>
      <c r="AM767" s="2" t="s">
        <v>4178</v>
      </c>
    </row>
    <row r="768">
      <c r="A768" s="54">
        <v>46117.0</v>
      </c>
      <c r="B768" s="54">
        <v>46118.0</v>
      </c>
      <c r="C768" s="2" t="s">
        <v>145</v>
      </c>
      <c r="D768" s="2" t="s">
        <v>146</v>
      </c>
      <c r="E768" s="2" t="s">
        <v>180</v>
      </c>
      <c r="F768" s="53">
        <v>0.0</v>
      </c>
      <c r="G768" s="53">
        <v>0.0</v>
      </c>
      <c r="H768" s="53">
        <v>0.04</v>
      </c>
      <c r="I768" s="53">
        <v>0.022727272727272728</v>
      </c>
      <c r="J768" s="53">
        <v>0.015046320769819745</v>
      </c>
      <c r="K768" s="2" t="s">
        <v>3531</v>
      </c>
      <c r="L768" s="53">
        <v>0.0</v>
      </c>
      <c r="M768" s="2" t="s">
        <v>3369</v>
      </c>
      <c r="N768" s="2" t="s">
        <v>3360</v>
      </c>
      <c r="O768" s="55"/>
      <c r="AB768" s="2" t="s">
        <v>164</v>
      </c>
      <c r="AC768" s="2" t="s">
        <v>3361</v>
      </c>
      <c r="AD768" s="2" t="s">
        <v>3362</v>
      </c>
      <c r="AE768" s="2" t="s">
        <v>3363</v>
      </c>
      <c r="AF768" s="93"/>
      <c r="AG768" s="2" t="s">
        <v>3364</v>
      </c>
      <c r="AH768" s="2" t="s">
        <v>3365</v>
      </c>
      <c r="AI768" s="2">
        <v>0.0</v>
      </c>
      <c r="AJ768" s="94">
        <v>2.2639176870830902E-4</v>
      </c>
      <c r="AK768" s="94">
        <v>5.165289256198347E-4</v>
      </c>
      <c r="AL768" s="79"/>
      <c r="AM768" s="2" t="s">
        <v>4179</v>
      </c>
    </row>
    <row r="769">
      <c r="A769" s="54">
        <v>46117.0</v>
      </c>
      <c r="B769" s="54">
        <v>46118.0</v>
      </c>
      <c r="C769" s="2" t="s">
        <v>301</v>
      </c>
      <c r="D769" s="2" t="s">
        <v>146</v>
      </c>
      <c r="E769" s="2" t="s">
        <v>180</v>
      </c>
      <c r="F769" s="53">
        <v>0.125</v>
      </c>
      <c r="G769" s="53">
        <v>0.08333333333333333</v>
      </c>
      <c r="H769" s="53">
        <v>0.04</v>
      </c>
      <c r="I769" s="53">
        <v>0.022727272727272728</v>
      </c>
      <c r="J769" s="53">
        <v>0.041993149330459376</v>
      </c>
      <c r="K769" s="2" t="s">
        <v>3472</v>
      </c>
      <c r="L769" s="53">
        <v>0.0</v>
      </c>
      <c r="M769" s="2" t="s">
        <v>3369</v>
      </c>
      <c r="N769" s="2" t="s">
        <v>3360</v>
      </c>
      <c r="O769" s="55"/>
      <c r="AB769" s="2" t="s">
        <v>164</v>
      </c>
      <c r="AC769" s="2" t="s">
        <v>3361</v>
      </c>
      <c r="AD769" s="2" t="s">
        <v>3362</v>
      </c>
      <c r="AE769" s="2" t="s">
        <v>3363</v>
      </c>
      <c r="AF769" s="93"/>
      <c r="AG769" s="2" t="s">
        <v>3364</v>
      </c>
      <c r="AH769" s="2" t="s">
        <v>3365</v>
      </c>
      <c r="AI769" s="2">
        <v>0.0</v>
      </c>
      <c r="AJ769" s="94">
        <v>0.0017634245906902608</v>
      </c>
      <c r="AK769" s="94">
        <v>5.165289256198347E-4</v>
      </c>
      <c r="AL769" s="79"/>
      <c r="AM769" s="2" t="s">
        <v>4180</v>
      </c>
    </row>
    <row r="770">
      <c r="A770" s="54">
        <v>46118.0</v>
      </c>
      <c r="B770" s="54">
        <v>46119.0</v>
      </c>
      <c r="C770" s="2" t="s">
        <v>194</v>
      </c>
      <c r="D770" s="2" t="s">
        <v>146</v>
      </c>
      <c r="E770" s="2" t="s">
        <v>208</v>
      </c>
      <c r="F770" s="53">
        <v>0.0</v>
      </c>
      <c r="G770" s="53">
        <v>0.25</v>
      </c>
      <c r="H770" s="53">
        <v>0.16</v>
      </c>
      <c r="I770" s="53">
        <v>0.13636363636363635</v>
      </c>
      <c r="J770" s="53">
        <v>0.10376421331809721</v>
      </c>
      <c r="K770" s="2" t="s">
        <v>288</v>
      </c>
      <c r="L770" s="53">
        <v>0.6666666666666666</v>
      </c>
      <c r="M770" s="2" t="s">
        <v>3683</v>
      </c>
      <c r="N770" s="2" t="s">
        <v>3360</v>
      </c>
      <c r="O770" s="55"/>
      <c r="AB770" s="2" t="s">
        <v>164</v>
      </c>
      <c r="AC770" s="2" t="s">
        <v>3361</v>
      </c>
      <c r="AD770" s="2" t="s">
        <v>3362</v>
      </c>
      <c r="AE770" s="2" t="s">
        <v>3363</v>
      </c>
      <c r="AF770" s="93"/>
      <c r="AG770" s="2" t="s">
        <v>3364</v>
      </c>
      <c r="AH770" s="2" t="s">
        <v>3365</v>
      </c>
      <c r="AI770" s="2">
        <v>0.0</v>
      </c>
      <c r="AJ770" s="94">
        <v>0.010767011965523583</v>
      </c>
      <c r="AK770" s="94">
        <v>0.018595041322314047</v>
      </c>
      <c r="AL770" s="79"/>
      <c r="AM770" s="2" t="s">
        <v>4181</v>
      </c>
    </row>
    <row r="771">
      <c r="A771" s="54">
        <v>46118.0</v>
      </c>
      <c r="B771" s="54">
        <v>46119.0</v>
      </c>
      <c r="C771" s="2" t="s">
        <v>229</v>
      </c>
      <c r="D771" s="2" t="s">
        <v>146</v>
      </c>
      <c r="E771" s="2" t="s">
        <v>208</v>
      </c>
      <c r="F771" s="53">
        <v>0.0</v>
      </c>
      <c r="G771" s="53">
        <v>0.0</v>
      </c>
      <c r="H771" s="53">
        <v>0.04</v>
      </c>
      <c r="I771" s="53">
        <v>0.11363636363636363</v>
      </c>
      <c r="J771" s="53">
        <v>0.08102985598518825</v>
      </c>
      <c r="K771" s="2" t="s">
        <v>4161</v>
      </c>
      <c r="L771" s="53">
        <v>0.0</v>
      </c>
      <c r="M771" s="2" t="s">
        <v>3369</v>
      </c>
      <c r="N771" s="2" t="s">
        <v>3360</v>
      </c>
      <c r="O771" s="55"/>
      <c r="AB771" s="2" t="s">
        <v>164</v>
      </c>
      <c r="AC771" s="2" t="s">
        <v>3361</v>
      </c>
      <c r="AD771" s="2" t="s">
        <v>3362</v>
      </c>
      <c r="AE771" s="2" t="s">
        <v>3363</v>
      </c>
      <c r="AF771" s="93"/>
      <c r="AG771" s="2" t="s">
        <v>3364</v>
      </c>
      <c r="AH771" s="2" t="s">
        <v>3365</v>
      </c>
      <c r="AI771" s="2">
        <v>0.0</v>
      </c>
      <c r="AJ771" s="94">
        <v>0.006565837560980348</v>
      </c>
      <c r="AK771" s="94">
        <v>0.012913223140495866</v>
      </c>
      <c r="AL771" s="79"/>
      <c r="AM771" s="2" t="s">
        <v>4182</v>
      </c>
    </row>
    <row r="772">
      <c r="A772" s="54">
        <v>46118.0</v>
      </c>
      <c r="B772" s="54">
        <v>46119.0</v>
      </c>
      <c r="C772" s="2" t="s">
        <v>145</v>
      </c>
      <c r="D772" s="2" t="s">
        <v>146</v>
      </c>
      <c r="E772" s="2" t="s">
        <v>208</v>
      </c>
      <c r="F772" s="53">
        <v>0.0</v>
      </c>
      <c r="G772" s="53">
        <v>0.0</v>
      </c>
      <c r="H772" s="53">
        <v>0.0</v>
      </c>
      <c r="I772" s="53">
        <v>0.022727272727272728</v>
      </c>
      <c r="J772" s="53">
        <v>0.006792185985485295</v>
      </c>
      <c r="K772" s="2" t="s">
        <v>3531</v>
      </c>
      <c r="L772" s="53">
        <v>0.0</v>
      </c>
      <c r="M772" s="2" t="s">
        <v>3369</v>
      </c>
      <c r="N772" s="2" t="s">
        <v>3360</v>
      </c>
      <c r="O772" s="55"/>
      <c r="AB772" s="2" t="s">
        <v>164</v>
      </c>
      <c r="AC772" s="2" t="s">
        <v>3361</v>
      </c>
      <c r="AD772" s="2" t="s">
        <v>3362</v>
      </c>
      <c r="AE772" s="2" t="s">
        <v>3363</v>
      </c>
      <c r="AF772" s="93"/>
      <c r="AG772" s="2" t="s">
        <v>3364</v>
      </c>
      <c r="AH772" s="2" t="s">
        <v>3365</v>
      </c>
      <c r="AI772" s="2">
        <v>0.0</v>
      </c>
      <c r="AJ772" s="94">
        <v>4.6133790461422846E-5</v>
      </c>
      <c r="AK772" s="94">
        <v>5.165289256198347E-4</v>
      </c>
      <c r="AL772" s="79"/>
      <c r="AM772" s="2" t="s">
        <v>4183</v>
      </c>
    </row>
    <row r="773">
      <c r="A773" s="54">
        <v>46118.0</v>
      </c>
      <c r="B773" s="54">
        <v>46119.0</v>
      </c>
      <c r="C773" s="2" t="s">
        <v>301</v>
      </c>
      <c r="D773" s="2" t="s">
        <v>146</v>
      </c>
      <c r="E773" s="2" t="s">
        <v>208</v>
      </c>
      <c r="F773" s="53">
        <v>0.125</v>
      </c>
      <c r="G773" s="53">
        <v>0.08333333333333333</v>
      </c>
      <c r="H773" s="53">
        <v>0.04</v>
      </c>
      <c r="I773" s="53">
        <v>0.022727272727272728</v>
      </c>
      <c r="J773" s="53">
        <v>0.04181531847502015</v>
      </c>
      <c r="K773" s="2" t="s">
        <v>3472</v>
      </c>
      <c r="L773" s="53">
        <v>0.0</v>
      </c>
      <c r="M773" s="2" t="s">
        <v>3369</v>
      </c>
      <c r="N773" s="2" t="s">
        <v>3360</v>
      </c>
      <c r="O773" s="55"/>
      <c r="AB773" s="2" t="s">
        <v>164</v>
      </c>
      <c r="AC773" s="2" t="s">
        <v>3361</v>
      </c>
      <c r="AD773" s="2" t="s">
        <v>3362</v>
      </c>
      <c r="AE773" s="2" t="s">
        <v>3363</v>
      </c>
      <c r="AF773" s="93"/>
      <c r="AG773" s="2" t="s">
        <v>3364</v>
      </c>
      <c r="AH773" s="2" t="s">
        <v>3365</v>
      </c>
      <c r="AI773" s="2">
        <v>0.0</v>
      </c>
      <c r="AJ773" s="94">
        <v>0.0017485208591673618</v>
      </c>
      <c r="AK773" s="94">
        <v>5.165289256198347E-4</v>
      </c>
      <c r="AL773" s="79"/>
      <c r="AM773" s="2" t="s">
        <v>4184</v>
      </c>
    </row>
    <row r="774">
      <c r="A774" s="54">
        <v>46119.0</v>
      </c>
      <c r="B774" s="54">
        <v>46120.0</v>
      </c>
      <c r="C774" s="2" t="s">
        <v>194</v>
      </c>
      <c r="D774" s="2" t="s">
        <v>146</v>
      </c>
      <c r="E774" s="2" t="s">
        <v>303</v>
      </c>
      <c r="F774" s="53">
        <v>0.0</v>
      </c>
      <c r="G774" s="53">
        <v>0.0</v>
      </c>
      <c r="H774" s="53">
        <v>0.04</v>
      </c>
      <c r="I774" s="53">
        <v>0.022727272727272728</v>
      </c>
      <c r="J774" s="53">
        <v>0.0430189341270643</v>
      </c>
      <c r="K774" s="2" t="s">
        <v>288</v>
      </c>
      <c r="L774" s="53">
        <v>0.6666666666666666</v>
      </c>
      <c r="M774" s="2" t="s">
        <v>3683</v>
      </c>
      <c r="N774" s="2" t="s">
        <v>3360</v>
      </c>
      <c r="O774" s="55"/>
      <c r="AB774" s="2" t="s">
        <v>164</v>
      </c>
      <c r="AC774" s="2" t="s">
        <v>3361</v>
      </c>
      <c r="AD774" s="2" t="s">
        <v>3362</v>
      </c>
      <c r="AE774" s="2" t="s">
        <v>3363</v>
      </c>
      <c r="AF774" s="93"/>
      <c r="AG774" s="2" t="s">
        <v>3364</v>
      </c>
      <c r="AH774" s="2" t="s">
        <v>3365</v>
      </c>
      <c r="AI774" s="2">
        <v>0.0</v>
      </c>
      <c r="AJ774" s="94">
        <v>0.0018506286934286973</v>
      </c>
      <c r="AK774" s="94">
        <v>5.165289256198347E-4</v>
      </c>
      <c r="AL774" s="79"/>
      <c r="AM774" s="2" t="s">
        <v>4185</v>
      </c>
    </row>
    <row r="775">
      <c r="A775" s="54">
        <v>46119.0</v>
      </c>
      <c r="B775" s="54">
        <v>46120.0</v>
      </c>
      <c r="C775" s="2" t="s">
        <v>229</v>
      </c>
      <c r="D775" s="2" t="s">
        <v>146</v>
      </c>
      <c r="E775" s="2" t="s">
        <v>303</v>
      </c>
      <c r="F775" s="53">
        <v>0.25</v>
      </c>
      <c r="G775" s="53">
        <v>0.25</v>
      </c>
      <c r="H775" s="53">
        <v>0.2</v>
      </c>
      <c r="I775" s="53">
        <v>0.13636363636363635</v>
      </c>
      <c r="J775" s="53">
        <v>0.14078066514974508</v>
      </c>
      <c r="K775" s="2" t="s">
        <v>4161</v>
      </c>
      <c r="L775" s="53">
        <v>0.0</v>
      </c>
      <c r="M775" s="2" t="s">
        <v>3369</v>
      </c>
      <c r="N775" s="2" t="s">
        <v>3360</v>
      </c>
      <c r="O775" s="55"/>
      <c r="AB775" s="2" t="s">
        <v>164</v>
      </c>
      <c r="AC775" s="2" t="s">
        <v>3361</v>
      </c>
      <c r="AD775" s="2" t="s">
        <v>3362</v>
      </c>
      <c r="AE775" s="2" t="s">
        <v>3363</v>
      </c>
      <c r="AF775" s="93"/>
      <c r="AG775" s="2" t="s">
        <v>3364</v>
      </c>
      <c r="AH775" s="2" t="s">
        <v>3365</v>
      </c>
      <c r="AI775" s="2">
        <v>0.0</v>
      </c>
      <c r="AJ775" s="94">
        <v>0.019819195680004648</v>
      </c>
      <c r="AK775" s="94">
        <v>0.018595041322314047</v>
      </c>
      <c r="AL775" s="79"/>
      <c r="AM775" s="2" t="s">
        <v>4186</v>
      </c>
    </row>
    <row r="776">
      <c r="A776" s="54">
        <v>46119.0</v>
      </c>
      <c r="B776" s="54">
        <v>46120.0</v>
      </c>
      <c r="C776" s="2" t="s">
        <v>145</v>
      </c>
      <c r="D776" s="2" t="s">
        <v>146</v>
      </c>
      <c r="E776" s="2" t="s">
        <v>303</v>
      </c>
      <c r="F776" s="53">
        <v>0.0</v>
      </c>
      <c r="G776" s="53">
        <v>0.0</v>
      </c>
      <c r="H776" s="53">
        <v>0.0</v>
      </c>
      <c r="I776" s="53">
        <v>0.0</v>
      </c>
      <c r="J776" s="53">
        <v>0.0034135634646282006</v>
      </c>
      <c r="K776" s="2" t="s">
        <v>3531</v>
      </c>
      <c r="L776" s="53">
        <v>0.0</v>
      </c>
      <c r="M776" s="2" t="s">
        <v>3369</v>
      </c>
      <c r="N776" s="2" t="s">
        <v>3360</v>
      </c>
      <c r="O776" s="55"/>
      <c r="AB776" s="2" t="s">
        <v>164</v>
      </c>
      <c r="AC776" s="2" t="s">
        <v>3361</v>
      </c>
      <c r="AD776" s="2" t="s">
        <v>3362</v>
      </c>
      <c r="AE776" s="2" t="s">
        <v>3363</v>
      </c>
      <c r="AF776" s="93"/>
      <c r="AG776" s="2" t="s">
        <v>3364</v>
      </c>
      <c r="AH776" s="2" t="s">
        <v>3365</v>
      </c>
      <c r="AI776" s="2">
        <v>0.0</v>
      </c>
      <c r="AJ776" s="94">
        <v>1.1652415527044484E-5</v>
      </c>
      <c r="AK776" s="94">
        <v>0.0</v>
      </c>
      <c r="AL776" s="79"/>
      <c r="AM776" s="2" t="s">
        <v>4187</v>
      </c>
    </row>
    <row r="777">
      <c r="A777" s="54">
        <v>46119.0</v>
      </c>
      <c r="B777" s="54">
        <v>46120.0</v>
      </c>
      <c r="C777" s="2" t="s">
        <v>301</v>
      </c>
      <c r="D777" s="2" t="s">
        <v>146</v>
      </c>
      <c r="E777" s="2" t="s">
        <v>303</v>
      </c>
      <c r="F777" s="53">
        <v>0.0</v>
      </c>
      <c r="G777" s="53">
        <v>0.25</v>
      </c>
      <c r="H777" s="53">
        <v>0.16</v>
      </c>
      <c r="I777" s="53">
        <v>0.11363636363636363</v>
      </c>
      <c r="J777" s="53">
        <v>0.0897068830495229</v>
      </c>
      <c r="K777" s="2" t="s">
        <v>3472</v>
      </c>
      <c r="L777" s="53">
        <v>0.0</v>
      </c>
      <c r="M777" s="2" t="s">
        <v>3369</v>
      </c>
      <c r="N777" s="2" t="s">
        <v>3360</v>
      </c>
      <c r="O777" s="55"/>
      <c r="AB777" s="2" t="s">
        <v>164</v>
      </c>
      <c r="AC777" s="2" t="s">
        <v>3361</v>
      </c>
      <c r="AD777" s="2" t="s">
        <v>3362</v>
      </c>
      <c r="AE777" s="2" t="s">
        <v>3363</v>
      </c>
      <c r="AF777" s="93"/>
      <c r="AG777" s="2" t="s">
        <v>3364</v>
      </c>
      <c r="AH777" s="2" t="s">
        <v>3365</v>
      </c>
      <c r="AI777" s="2">
        <v>0.0</v>
      </c>
      <c r="AJ777" s="94">
        <v>0.00804732486646078</v>
      </c>
      <c r="AK777" s="94">
        <v>0.012913223140495866</v>
      </c>
      <c r="AL777" s="79"/>
      <c r="AM777" s="2" t="s">
        <v>4188</v>
      </c>
    </row>
    <row r="778">
      <c r="A778" s="54">
        <v>46120.0</v>
      </c>
      <c r="B778" s="54">
        <v>46121.0</v>
      </c>
      <c r="C778" s="2" t="s">
        <v>194</v>
      </c>
      <c r="D778" s="2" t="s">
        <v>146</v>
      </c>
      <c r="E778" s="2" t="s">
        <v>148</v>
      </c>
      <c r="F778" s="53">
        <v>0.125</v>
      </c>
      <c r="G778" s="53">
        <v>0.08333333333333333</v>
      </c>
      <c r="H778" s="53">
        <v>0.04</v>
      </c>
      <c r="I778" s="53">
        <v>0.06818181818181818</v>
      </c>
      <c r="J778" s="53">
        <v>0.06336750388187343</v>
      </c>
      <c r="K778" s="2" t="s">
        <v>288</v>
      </c>
      <c r="L778" s="53">
        <v>0.6666666666666666</v>
      </c>
      <c r="M778" s="2" t="s">
        <v>3683</v>
      </c>
      <c r="N778" s="2" t="s">
        <v>3360</v>
      </c>
      <c r="O778" s="55"/>
      <c r="AB778" s="2" t="s">
        <v>164</v>
      </c>
      <c r="AC778" s="2" t="s">
        <v>3361</v>
      </c>
      <c r="AD778" s="2" t="s">
        <v>3362</v>
      </c>
      <c r="AE778" s="2" t="s">
        <v>3363</v>
      </c>
      <c r="AF778" s="93"/>
      <c r="AG778" s="2" t="s">
        <v>3364</v>
      </c>
      <c r="AH778" s="2" t="s">
        <v>3365</v>
      </c>
      <c r="AI778" s="2">
        <v>0.0</v>
      </c>
      <c r="AJ778" s="94">
        <v>0.004015440548219244</v>
      </c>
      <c r="AK778" s="94">
        <v>0.004648760330578512</v>
      </c>
      <c r="AL778" s="79"/>
      <c r="AM778" s="2" t="s">
        <v>4189</v>
      </c>
    </row>
    <row r="779">
      <c r="A779" s="54">
        <v>46120.0</v>
      </c>
      <c r="B779" s="54">
        <v>46121.0</v>
      </c>
      <c r="C779" s="2" t="s">
        <v>229</v>
      </c>
      <c r="D779" s="2" t="s">
        <v>146</v>
      </c>
      <c r="E779" s="2" t="s">
        <v>148</v>
      </c>
      <c r="F779" s="53">
        <v>0.0</v>
      </c>
      <c r="G779" s="53">
        <v>0.08333333333333333</v>
      </c>
      <c r="H779" s="53">
        <v>0.08</v>
      </c>
      <c r="I779" s="53">
        <v>0.045454545454545456</v>
      </c>
      <c r="J779" s="53">
        <v>0.0729603206662778</v>
      </c>
      <c r="K779" s="2" t="s">
        <v>4161</v>
      </c>
      <c r="L779" s="53">
        <v>0.0</v>
      </c>
      <c r="M779" s="2" t="s">
        <v>3369</v>
      </c>
      <c r="N779" s="2" t="s">
        <v>3360</v>
      </c>
      <c r="O779" s="55"/>
      <c r="AB779" s="2" t="s">
        <v>164</v>
      </c>
      <c r="AC779" s="2" t="s">
        <v>3361</v>
      </c>
      <c r="AD779" s="2" t="s">
        <v>3362</v>
      </c>
      <c r="AE779" s="2" t="s">
        <v>3363</v>
      </c>
      <c r="AF779" s="93"/>
      <c r="AG779" s="2" t="s">
        <v>3364</v>
      </c>
      <c r="AH779" s="2" t="s">
        <v>3365</v>
      </c>
      <c r="AI779" s="2">
        <v>0.0</v>
      </c>
      <c r="AJ779" s="94">
        <v>0.005323208391726084</v>
      </c>
      <c r="AK779" s="94">
        <v>0.002066115702479339</v>
      </c>
      <c r="AL779" s="79"/>
      <c r="AM779" s="2" t="s">
        <v>4190</v>
      </c>
    </row>
    <row r="780">
      <c r="A780" s="54">
        <v>46120.0</v>
      </c>
      <c r="B780" s="54">
        <v>46121.0</v>
      </c>
      <c r="C780" s="2" t="s">
        <v>145</v>
      </c>
      <c r="D780" s="2" t="s">
        <v>146</v>
      </c>
      <c r="E780" s="2" t="s">
        <v>148</v>
      </c>
      <c r="F780" s="53">
        <v>0.0</v>
      </c>
      <c r="G780" s="53">
        <v>0.0</v>
      </c>
      <c r="H780" s="53">
        <v>0.0</v>
      </c>
      <c r="I780" s="53">
        <v>0.0</v>
      </c>
      <c r="J780" s="53">
        <v>0.0033847699217389358</v>
      </c>
      <c r="K780" s="2" t="s">
        <v>3531</v>
      </c>
      <c r="L780" s="53">
        <v>0.0</v>
      </c>
      <c r="M780" s="2" t="s">
        <v>3369</v>
      </c>
      <c r="N780" s="2" t="s">
        <v>3360</v>
      </c>
      <c r="O780" s="55"/>
      <c r="AB780" s="2" t="s">
        <v>164</v>
      </c>
      <c r="AC780" s="2" t="s">
        <v>3361</v>
      </c>
      <c r="AD780" s="2" t="s">
        <v>3362</v>
      </c>
      <c r="AE780" s="2" t="s">
        <v>3363</v>
      </c>
      <c r="AF780" s="93"/>
      <c r="AG780" s="2" t="s">
        <v>3364</v>
      </c>
      <c r="AH780" s="2" t="s">
        <v>3365</v>
      </c>
      <c r="AI780" s="2">
        <v>0.0</v>
      </c>
      <c r="AJ780" s="94">
        <v>1.1456667423108602E-5</v>
      </c>
      <c r="AK780" s="94">
        <v>0.0</v>
      </c>
      <c r="AL780" s="79"/>
      <c r="AM780" s="2" t="s">
        <v>4191</v>
      </c>
    </row>
    <row r="781">
      <c r="A781" s="54">
        <v>46120.0</v>
      </c>
      <c r="B781" s="54">
        <v>46121.0</v>
      </c>
      <c r="C781" s="2" t="s">
        <v>301</v>
      </c>
      <c r="D781" s="2" t="s">
        <v>146</v>
      </c>
      <c r="E781" s="2" t="s">
        <v>148</v>
      </c>
      <c r="F781" s="53">
        <v>0.0</v>
      </c>
      <c r="G781" s="53">
        <v>0.08333333333333333</v>
      </c>
      <c r="H781" s="53">
        <v>0.08</v>
      </c>
      <c r="I781" s="53">
        <v>0.045454545454545456</v>
      </c>
      <c r="J781" s="53">
        <v>0.052557286397290556</v>
      </c>
      <c r="K781" s="2" t="s">
        <v>3472</v>
      </c>
      <c r="L781" s="53">
        <v>0.0</v>
      </c>
      <c r="M781" s="2" t="s">
        <v>3369</v>
      </c>
      <c r="N781" s="2" t="s">
        <v>3360</v>
      </c>
      <c r="O781" s="55"/>
      <c r="AB781" s="2" t="s">
        <v>164</v>
      </c>
      <c r="AC781" s="2" t="s">
        <v>3361</v>
      </c>
      <c r="AD781" s="2" t="s">
        <v>3362</v>
      </c>
      <c r="AE781" s="2" t="s">
        <v>3363</v>
      </c>
      <c r="AF781" s="93"/>
      <c r="AG781" s="2" t="s">
        <v>3364</v>
      </c>
      <c r="AH781" s="2" t="s">
        <v>3365</v>
      </c>
      <c r="AI781" s="2">
        <v>0.0</v>
      </c>
      <c r="AJ781" s="94">
        <v>0.002762268353446823</v>
      </c>
      <c r="AK781" s="94">
        <v>0.002066115702479339</v>
      </c>
      <c r="AL781" s="79"/>
      <c r="AM781" s="2" t="s">
        <v>4192</v>
      </c>
    </row>
    <row r="782">
      <c r="A782" s="54">
        <v>46121.0</v>
      </c>
      <c r="B782" s="54">
        <v>46122.0</v>
      </c>
      <c r="C782" s="2" t="s">
        <v>194</v>
      </c>
      <c r="D782" s="2" t="s">
        <v>146</v>
      </c>
      <c r="E782" s="2" t="s">
        <v>196</v>
      </c>
      <c r="F782" s="53">
        <v>0.0</v>
      </c>
      <c r="G782" s="53">
        <v>0.0</v>
      </c>
      <c r="H782" s="53">
        <v>0.08</v>
      </c>
      <c r="I782" s="53">
        <v>0.11363636363636363</v>
      </c>
      <c r="J782" s="53">
        <v>0.07296677104043112</v>
      </c>
      <c r="K782" s="2" t="s">
        <v>288</v>
      </c>
      <c r="L782" s="53">
        <v>1.0</v>
      </c>
      <c r="M782" s="2" t="s">
        <v>3683</v>
      </c>
      <c r="N782" s="2" t="s">
        <v>3360</v>
      </c>
      <c r="O782" s="55"/>
      <c r="AB782" s="2" t="s">
        <v>164</v>
      </c>
      <c r="AC782" s="2" t="s">
        <v>3361</v>
      </c>
      <c r="AD782" s="2" t="s">
        <v>3362</v>
      </c>
      <c r="AE782" s="2" t="s">
        <v>3363</v>
      </c>
      <c r="AF782" s="93"/>
      <c r="AG782" s="2" t="s">
        <v>3364</v>
      </c>
      <c r="AH782" s="2" t="s">
        <v>3365</v>
      </c>
      <c r="AI782" s="2">
        <v>0.0</v>
      </c>
      <c r="AJ782" s="94">
        <v>0.005324149676066697</v>
      </c>
      <c r="AK782" s="94">
        <v>0.012913223140495866</v>
      </c>
      <c r="AL782" s="79"/>
      <c r="AM782" s="2" t="s">
        <v>4193</v>
      </c>
    </row>
    <row r="783">
      <c r="A783" s="54">
        <v>46121.0</v>
      </c>
      <c r="B783" s="54">
        <v>46122.0</v>
      </c>
      <c r="C783" s="2" t="s">
        <v>229</v>
      </c>
      <c r="D783" s="2" t="s">
        <v>146</v>
      </c>
      <c r="E783" s="2" t="s">
        <v>196</v>
      </c>
      <c r="F783" s="53">
        <v>0.0</v>
      </c>
      <c r="G783" s="53">
        <v>0.0</v>
      </c>
      <c r="H783" s="53">
        <v>0.08</v>
      </c>
      <c r="I783" s="53">
        <v>0.045454545454545456</v>
      </c>
      <c r="J783" s="53">
        <v>0.07071854982646326</v>
      </c>
      <c r="K783" s="2" t="s">
        <v>4161</v>
      </c>
      <c r="L783" s="53">
        <v>0.0</v>
      </c>
      <c r="M783" s="2" t="s">
        <v>3369</v>
      </c>
      <c r="N783" s="2" t="s">
        <v>3360</v>
      </c>
      <c r="O783" s="55"/>
      <c r="AB783" s="2" t="s">
        <v>164</v>
      </c>
      <c r="AC783" s="2" t="s">
        <v>3361</v>
      </c>
      <c r="AD783" s="2" t="s">
        <v>3362</v>
      </c>
      <c r="AE783" s="2" t="s">
        <v>3363</v>
      </c>
      <c r="AF783" s="93"/>
      <c r="AG783" s="2" t="s">
        <v>3364</v>
      </c>
      <c r="AH783" s="2" t="s">
        <v>3365</v>
      </c>
      <c r="AI783" s="2">
        <v>0.0</v>
      </c>
      <c r="AJ783" s="94">
        <v>0.005001113289557968</v>
      </c>
      <c r="AK783" s="94">
        <v>0.002066115702479339</v>
      </c>
      <c r="AL783" s="79"/>
      <c r="AM783" s="2" t="s">
        <v>4194</v>
      </c>
    </row>
    <row r="784">
      <c r="A784" s="54">
        <v>46121.0</v>
      </c>
      <c r="B784" s="54">
        <v>46122.0</v>
      </c>
      <c r="C784" s="2" t="s">
        <v>145</v>
      </c>
      <c r="D784" s="2" t="s">
        <v>146</v>
      </c>
      <c r="E784" s="2" t="s">
        <v>196</v>
      </c>
      <c r="F784" s="53">
        <v>0.0</v>
      </c>
      <c r="G784" s="53">
        <v>0.0</v>
      </c>
      <c r="H784" s="53">
        <v>0.0</v>
      </c>
      <c r="I784" s="53">
        <v>0.022727272727272728</v>
      </c>
      <c r="J784" s="53">
        <v>0.006891338554567987</v>
      </c>
      <c r="K784" s="2" t="s">
        <v>3531</v>
      </c>
      <c r="L784" s="53">
        <v>0.0</v>
      </c>
      <c r="M784" s="2" t="s">
        <v>3369</v>
      </c>
      <c r="N784" s="2" t="s">
        <v>3360</v>
      </c>
      <c r="O784" s="55"/>
      <c r="AB784" s="2" t="s">
        <v>164</v>
      </c>
      <c r="AC784" s="2" t="s">
        <v>3361</v>
      </c>
      <c r="AD784" s="2" t="s">
        <v>3362</v>
      </c>
      <c r="AE784" s="2" t="s">
        <v>3363</v>
      </c>
      <c r="AF784" s="93"/>
      <c r="AG784" s="2" t="s">
        <v>3364</v>
      </c>
      <c r="AH784" s="2" t="s">
        <v>3365</v>
      </c>
      <c r="AI784" s="2">
        <v>0.0</v>
      </c>
      <c r="AJ784" s="94">
        <v>4.7490547073675194E-5</v>
      </c>
      <c r="AK784" s="94">
        <v>5.165289256198347E-4</v>
      </c>
      <c r="AL784" s="79"/>
      <c r="AM784" s="2" t="s">
        <v>4195</v>
      </c>
    </row>
    <row r="785">
      <c r="A785" s="54">
        <v>46121.0</v>
      </c>
      <c r="B785" s="54">
        <v>46122.0</v>
      </c>
      <c r="C785" s="2" t="s">
        <v>301</v>
      </c>
      <c r="D785" s="2" t="s">
        <v>146</v>
      </c>
      <c r="E785" s="2" t="s">
        <v>196</v>
      </c>
      <c r="F785" s="53">
        <v>0.0</v>
      </c>
      <c r="G785" s="53">
        <v>0.0</v>
      </c>
      <c r="H785" s="53">
        <v>0.0</v>
      </c>
      <c r="I785" s="53">
        <v>0.0</v>
      </c>
      <c r="J785" s="53">
        <v>0.020348293656127798</v>
      </c>
      <c r="K785" s="2" t="s">
        <v>3472</v>
      </c>
      <c r="L785" s="53">
        <v>0.0</v>
      </c>
      <c r="M785" s="2" t="s">
        <v>3369</v>
      </c>
      <c r="N785" s="2" t="s">
        <v>3360</v>
      </c>
      <c r="O785" s="55"/>
      <c r="AB785" s="2" t="s">
        <v>164</v>
      </c>
      <c r="AC785" s="2" t="s">
        <v>3361</v>
      </c>
      <c r="AD785" s="2" t="s">
        <v>3362</v>
      </c>
      <c r="AE785" s="2" t="s">
        <v>3363</v>
      </c>
      <c r="AF785" s="93"/>
      <c r="AG785" s="2" t="s">
        <v>3364</v>
      </c>
      <c r="AH785" s="2" t="s">
        <v>3365</v>
      </c>
      <c r="AI785" s="2">
        <v>0.0</v>
      </c>
      <c r="AJ785" s="94">
        <v>4.140530547160108E-4</v>
      </c>
      <c r="AK785" s="94">
        <v>0.0</v>
      </c>
      <c r="AL785" s="79"/>
      <c r="AM785" s="2" t="s">
        <v>4196</v>
      </c>
    </row>
    <row r="786">
      <c r="A786" s="54">
        <v>46122.0</v>
      </c>
      <c r="B786" s="54">
        <v>46123.0</v>
      </c>
      <c r="C786" s="2" t="s">
        <v>194</v>
      </c>
      <c r="D786" s="2" t="s">
        <v>146</v>
      </c>
      <c r="E786" s="2" t="s">
        <v>288</v>
      </c>
      <c r="F786" s="53">
        <v>0.25</v>
      </c>
      <c r="G786" s="53">
        <v>0.25</v>
      </c>
      <c r="H786" s="53">
        <v>0.24</v>
      </c>
      <c r="I786" s="53">
        <v>0.13636363636363635</v>
      </c>
      <c r="J786" s="53">
        <v>0.13155170876468297</v>
      </c>
      <c r="K786" s="2" t="s">
        <v>288</v>
      </c>
      <c r="L786" s="53">
        <v>1.0</v>
      </c>
      <c r="M786" s="2" t="s">
        <v>3683</v>
      </c>
      <c r="N786" s="2" t="s">
        <v>3360</v>
      </c>
      <c r="O786" s="55"/>
      <c r="AB786" s="2" t="s">
        <v>164</v>
      </c>
      <c r="AC786" s="2" t="s">
        <v>3361</v>
      </c>
      <c r="AD786" s="2" t="s">
        <v>3362</v>
      </c>
      <c r="AE786" s="2" t="s">
        <v>3363</v>
      </c>
      <c r="AF786" s="93"/>
      <c r="AG786" s="2" t="s">
        <v>3364</v>
      </c>
      <c r="AH786" s="2" t="s">
        <v>3365</v>
      </c>
      <c r="AI786" s="2">
        <v>0.0</v>
      </c>
      <c r="AJ786" s="94">
        <v>0.017305852078907967</v>
      </c>
      <c r="AK786" s="94">
        <v>0.018595041322314047</v>
      </c>
      <c r="AL786" s="79"/>
      <c r="AM786" s="2" t="s">
        <v>4197</v>
      </c>
    </row>
    <row r="787">
      <c r="A787" s="54">
        <v>46122.0</v>
      </c>
      <c r="B787" s="54">
        <v>46123.0</v>
      </c>
      <c r="C787" s="2" t="s">
        <v>229</v>
      </c>
      <c r="D787" s="2" t="s">
        <v>146</v>
      </c>
      <c r="E787" s="2" t="s">
        <v>288</v>
      </c>
      <c r="F787" s="53">
        <v>0.0</v>
      </c>
      <c r="G787" s="53">
        <v>0.0</v>
      </c>
      <c r="H787" s="53">
        <v>0.12</v>
      </c>
      <c r="I787" s="53">
        <v>0.06818181818181818</v>
      </c>
      <c r="J787" s="53">
        <v>0.07998355283965385</v>
      </c>
      <c r="K787" s="2" t="s">
        <v>4161</v>
      </c>
      <c r="L787" s="53">
        <v>0.0</v>
      </c>
      <c r="M787" s="2" t="s">
        <v>3369</v>
      </c>
      <c r="N787" s="2" t="s">
        <v>3360</v>
      </c>
      <c r="O787" s="55"/>
      <c r="AB787" s="2" t="s">
        <v>164</v>
      </c>
      <c r="AC787" s="2" t="s">
        <v>3361</v>
      </c>
      <c r="AD787" s="2" t="s">
        <v>3362</v>
      </c>
      <c r="AE787" s="2" t="s">
        <v>3363</v>
      </c>
      <c r="AF787" s="93"/>
      <c r="AG787" s="2" t="s">
        <v>3364</v>
      </c>
      <c r="AH787" s="2" t="s">
        <v>3365</v>
      </c>
      <c r="AI787" s="2">
        <v>0.0</v>
      </c>
      <c r="AJ787" s="94">
        <v>0.006397368724853698</v>
      </c>
      <c r="AK787" s="94">
        <v>0.004648760330578512</v>
      </c>
      <c r="AL787" s="79"/>
      <c r="AM787" s="2" t="s">
        <v>4198</v>
      </c>
    </row>
    <row r="788">
      <c r="A788" s="54">
        <v>46122.0</v>
      </c>
      <c r="B788" s="54">
        <v>46123.0</v>
      </c>
      <c r="C788" s="2" t="s">
        <v>145</v>
      </c>
      <c r="D788" s="2" t="s">
        <v>146</v>
      </c>
      <c r="E788" s="2" t="s">
        <v>288</v>
      </c>
      <c r="F788" s="53">
        <v>0.0</v>
      </c>
      <c r="G788" s="53">
        <v>0.0</v>
      </c>
      <c r="H788" s="53">
        <v>0.0</v>
      </c>
      <c r="I788" s="53">
        <v>0.022727272727272728</v>
      </c>
      <c r="J788" s="53">
        <v>0.009388856143590064</v>
      </c>
      <c r="K788" s="2" t="s">
        <v>3531</v>
      </c>
      <c r="L788" s="53">
        <v>0.0</v>
      </c>
      <c r="M788" s="2" t="s">
        <v>3369</v>
      </c>
      <c r="N788" s="2" t="s">
        <v>3360</v>
      </c>
      <c r="O788" s="55"/>
      <c r="AB788" s="2" t="s">
        <v>164</v>
      </c>
      <c r="AC788" s="2" t="s">
        <v>3361</v>
      </c>
      <c r="AD788" s="2" t="s">
        <v>3362</v>
      </c>
      <c r="AE788" s="2" t="s">
        <v>3363</v>
      </c>
      <c r="AF788" s="93"/>
      <c r="AG788" s="2" t="s">
        <v>3364</v>
      </c>
      <c r="AH788" s="2" t="s">
        <v>3365</v>
      </c>
      <c r="AI788" s="2">
        <v>0.0</v>
      </c>
      <c r="AJ788" s="94">
        <v>8.815061968502889E-5</v>
      </c>
      <c r="AK788" s="94">
        <v>5.165289256198347E-4</v>
      </c>
      <c r="AL788" s="79"/>
      <c r="AM788" s="2" t="s">
        <v>4199</v>
      </c>
    </row>
    <row r="789">
      <c r="A789" s="54">
        <v>46122.0</v>
      </c>
      <c r="B789" s="54">
        <v>46123.0</v>
      </c>
      <c r="C789" s="2" t="s">
        <v>301</v>
      </c>
      <c r="D789" s="2" t="s">
        <v>146</v>
      </c>
      <c r="E789" s="2" t="s">
        <v>288</v>
      </c>
      <c r="F789" s="53">
        <v>0.0</v>
      </c>
      <c r="G789" s="53">
        <v>0.0</v>
      </c>
      <c r="H789" s="53">
        <v>0.0</v>
      </c>
      <c r="I789" s="53">
        <v>0.0</v>
      </c>
      <c r="J789" s="53">
        <v>0.020176915509018338</v>
      </c>
      <c r="K789" s="2" t="s">
        <v>3472</v>
      </c>
      <c r="L789" s="53">
        <v>0.0</v>
      </c>
      <c r="M789" s="2" t="s">
        <v>3369</v>
      </c>
      <c r="N789" s="2" t="s">
        <v>3360</v>
      </c>
      <c r="O789" s="55"/>
      <c r="AB789" s="2" t="s">
        <v>164</v>
      </c>
      <c r="AC789" s="2" t="s">
        <v>3361</v>
      </c>
      <c r="AD789" s="2" t="s">
        <v>3362</v>
      </c>
      <c r="AE789" s="2" t="s">
        <v>3363</v>
      </c>
      <c r="AF789" s="93"/>
      <c r="AG789" s="2" t="s">
        <v>3364</v>
      </c>
      <c r="AH789" s="2" t="s">
        <v>3365</v>
      </c>
      <c r="AI789" s="2">
        <v>0.0</v>
      </c>
      <c r="AJ789" s="94">
        <v>4.0710791945806473E-4</v>
      </c>
      <c r="AK789" s="94">
        <v>0.0</v>
      </c>
      <c r="AL789" s="79"/>
      <c r="AM789" s="2" t="s">
        <v>4200</v>
      </c>
    </row>
    <row r="790">
      <c r="A790" s="54">
        <v>46123.0</v>
      </c>
      <c r="B790" s="54">
        <v>46124.0</v>
      </c>
      <c r="C790" s="2" t="s">
        <v>194</v>
      </c>
      <c r="D790" s="2" t="s">
        <v>146</v>
      </c>
      <c r="E790" s="2" t="s">
        <v>256</v>
      </c>
      <c r="F790" s="53">
        <v>0.0</v>
      </c>
      <c r="G790" s="53">
        <v>0.0</v>
      </c>
      <c r="H790" s="53">
        <v>0.0</v>
      </c>
      <c r="I790" s="53">
        <v>0.0</v>
      </c>
      <c r="J790" s="53">
        <v>0.03349045325075556</v>
      </c>
      <c r="K790" s="2" t="s">
        <v>288</v>
      </c>
      <c r="L790" s="53">
        <v>1.0</v>
      </c>
      <c r="M790" s="2" t="s">
        <v>3683</v>
      </c>
      <c r="N790" s="2" t="s">
        <v>3360</v>
      </c>
      <c r="O790" s="55"/>
      <c r="AB790" s="2" t="s">
        <v>164</v>
      </c>
      <c r="AC790" s="2" t="s">
        <v>3361</v>
      </c>
      <c r="AD790" s="2" t="s">
        <v>3362</v>
      </c>
      <c r="AE790" s="2" t="s">
        <v>3363</v>
      </c>
      <c r="AF790" s="93"/>
      <c r="AG790" s="2" t="s">
        <v>3364</v>
      </c>
      <c r="AH790" s="2" t="s">
        <v>3365</v>
      </c>
      <c r="AI790" s="2">
        <v>0.0</v>
      </c>
      <c r="AJ790" s="94">
        <v>0.0011216104589410435</v>
      </c>
      <c r="AK790" s="94">
        <v>0.0</v>
      </c>
      <c r="AL790" s="79"/>
      <c r="AM790" s="2" t="s">
        <v>4201</v>
      </c>
    </row>
    <row r="791">
      <c r="A791" s="54">
        <v>46123.0</v>
      </c>
      <c r="B791" s="54">
        <v>46124.0</v>
      </c>
      <c r="C791" s="2" t="s">
        <v>229</v>
      </c>
      <c r="D791" s="2" t="s">
        <v>146</v>
      </c>
      <c r="E791" s="2" t="s">
        <v>256</v>
      </c>
      <c r="F791" s="53">
        <v>0.25</v>
      </c>
      <c r="G791" s="53">
        <v>0.16666666666666666</v>
      </c>
      <c r="H791" s="53">
        <v>0.08</v>
      </c>
      <c r="I791" s="53">
        <v>0.044444444444444446</v>
      </c>
      <c r="J791" s="53">
        <v>0.09532415340479793</v>
      </c>
      <c r="K791" s="2" t="s">
        <v>4161</v>
      </c>
      <c r="L791" s="53">
        <v>0.0</v>
      </c>
      <c r="M791" s="2" t="s">
        <v>3369</v>
      </c>
      <c r="N791" s="2" t="s">
        <v>3360</v>
      </c>
      <c r="O791" s="55"/>
      <c r="AB791" s="2" t="s">
        <v>164</v>
      </c>
      <c r="AC791" s="2" t="s">
        <v>3361</v>
      </c>
      <c r="AD791" s="2" t="s">
        <v>3362</v>
      </c>
      <c r="AE791" s="2" t="s">
        <v>3363</v>
      </c>
      <c r="AF791" s="93"/>
      <c r="AG791" s="2" t="s">
        <v>3364</v>
      </c>
      <c r="AH791" s="2" t="s">
        <v>3365</v>
      </c>
      <c r="AI791" s="2">
        <v>0.0</v>
      </c>
      <c r="AJ791" s="94">
        <v>0.009086694222341448</v>
      </c>
      <c r="AK791" s="94">
        <v>0.0019753086419753087</v>
      </c>
      <c r="AL791" s="79"/>
      <c r="AM791" s="2" t="s">
        <v>4202</v>
      </c>
    </row>
    <row r="792">
      <c r="A792" s="54">
        <v>46123.0</v>
      </c>
      <c r="B792" s="54">
        <v>46124.0</v>
      </c>
      <c r="C792" s="2" t="s">
        <v>145</v>
      </c>
      <c r="D792" s="2" t="s">
        <v>146</v>
      </c>
      <c r="E792" s="2" t="s">
        <v>256</v>
      </c>
      <c r="F792" s="53">
        <v>0.0</v>
      </c>
      <c r="G792" s="53">
        <v>0.0</v>
      </c>
      <c r="H792" s="53">
        <v>0.0</v>
      </c>
      <c r="I792" s="53">
        <v>0.0</v>
      </c>
      <c r="J792" s="53">
        <v>0.0032999659905299608</v>
      </c>
      <c r="K792" s="2" t="s">
        <v>3531</v>
      </c>
      <c r="L792" s="53">
        <v>0.0</v>
      </c>
      <c r="M792" s="2" t="s">
        <v>3369</v>
      </c>
      <c r="N792" s="2" t="s">
        <v>3360</v>
      </c>
      <c r="O792" s="55"/>
      <c r="AB792" s="2" t="s">
        <v>164</v>
      </c>
      <c r="AC792" s="2" t="s">
        <v>3361</v>
      </c>
      <c r="AD792" s="2" t="s">
        <v>3362</v>
      </c>
      <c r="AE792" s="2" t="s">
        <v>3363</v>
      </c>
      <c r="AF792" s="93"/>
      <c r="AG792" s="2" t="s">
        <v>3364</v>
      </c>
      <c r="AH792" s="2" t="s">
        <v>3365</v>
      </c>
      <c r="AI792" s="2">
        <v>0.0</v>
      </c>
      <c r="AJ792" s="94">
        <v>1.0889775538654386E-5</v>
      </c>
      <c r="AK792" s="94">
        <v>0.0</v>
      </c>
      <c r="AL792" s="79"/>
      <c r="AM792" s="2" t="s">
        <v>4203</v>
      </c>
    </row>
    <row r="793">
      <c r="A793" s="54">
        <v>46123.0</v>
      </c>
      <c r="B793" s="54">
        <v>46124.0</v>
      </c>
      <c r="C793" s="2" t="s">
        <v>301</v>
      </c>
      <c r="D793" s="2" t="s">
        <v>146</v>
      </c>
      <c r="E793" s="2" t="s">
        <v>256</v>
      </c>
      <c r="F793" s="53">
        <v>0.0</v>
      </c>
      <c r="G793" s="53">
        <v>0.0</v>
      </c>
      <c r="H793" s="53">
        <v>0.0</v>
      </c>
      <c r="I793" s="53">
        <v>0.022222222222222223</v>
      </c>
      <c r="J793" s="53">
        <v>0.025719048644681893</v>
      </c>
      <c r="K793" s="2" t="s">
        <v>3472</v>
      </c>
      <c r="L793" s="53">
        <v>0.0</v>
      </c>
      <c r="M793" s="2" t="s">
        <v>3369</v>
      </c>
      <c r="N793" s="2" t="s">
        <v>3360</v>
      </c>
      <c r="O793" s="55"/>
      <c r="AB793" s="2" t="s">
        <v>164</v>
      </c>
      <c r="AC793" s="2" t="s">
        <v>3361</v>
      </c>
      <c r="AD793" s="2" t="s">
        <v>3362</v>
      </c>
      <c r="AE793" s="2" t="s">
        <v>3363</v>
      </c>
      <c r="AF793" s="93"/>
      <c r="AG793" s="2" t="s">
        <v>3364</v>
      </c>
      <c r="AH793" s="2" t="s">
        <v>3365</v>
      </c>
      <c r="AI793" s="2">
        <v>0.0</v>
      </c>
      <c r="AJ793" s="94">
        <v>6.614694631875134E-4</v>
      </c>
      <c r="AK793" s="94">
        <v>4.938271604938272E-4</v>
      </c>
      <c r="AL793" s="79"/>
      <c r="AM793" s="2" t="s">
        <v>4204</v>
      </c>
    </row>
    <row r="794">
      <c r="A794" s="54">
        <v>46124.0</v>
      </c>
      <c r="B794" s="54">
        <v>46125.0</v>
      </c>
      <c r="C794" s="2" t="s">
        <v>194</v>
      </c>
      <c r="D794" s="2" t="s">
        <v>146</v>
      </c>
      <c r="E794" s="2" t="s">
        <v>180</v>
      </c>
      <c r="F794" s="53">
        <v>0.0</v>
      </c>
      <c r="G794" s="53">
        <v>0.0</v>
      </c>
      <c r="H794" s="53">
        <v>0.0</v>
      </c>
      <c r="I794" s="53">
        <v>0.022222222222222223</v>
      </c>
      <c r="J794" s="53">
        <v>0.036365527697951726</v>
      </c>
      <c r="K794" s="2" t="s">
        <v>288</v>
      </c>
      <c r="L794" s="53">
        <v>1.0</v>
      </c>
      <c r="M794" s="2" t="s">
        <v>3683</v>
      </c>
      <c r="N794" s="2" t="s">
        <v>3360</v>
      </c>
      <c r="O794" s="55"/>
      <c r="AB794" s="2" t="s">
        <v>164</v>
      </c>
      <c r="AC794" s="2" t="s">
        <v>3361</v>
      </c>
      <c r="AD794" s="2" t="s">
        <v>3362</v>
      </c>
      <c r="AE794" s="2" t="s">
        <v>3363</v>
      </c>
      <c r="AF794" s="93"/>
      <c r="AG794" s="2" t="s">
        <v>3364</v>
      </c>
      <c r="AH794" s="2" t="s">
        <v>3365</v>
      </c>
      <c r="AI794" s="2">
        <v>0.0</v>
      </c>
      <c r="AJ794" s="94">
        <v>0.0013224516047504941</v>
      </c>
      <c r="AK794" s="94">
        <v>4.938271604938272E-4</v>
      </c>
      <c r="AL794" s="79"/>
      <c r="AM794" s="2" t="s">
        <v>4205</v>
      </c>
    </row>
    <row r="795">
      <c r="A795" s="54">
        <v>46124.0</v>
      </c>
      <c r="B795" s="54">
        <v>46125.0</v>
      </c>
      <c r="C795" s="2" t="s">
        <v>229</v>
      </c>
      <c r="D795" s="2" t="s">
        <v>146</v>
      </c>
      <c r="E795" s="2" t="s">
        <v>180</v>
      </c>
      <c r="F795" s="53">
        <v>0.25</v>
      </c>
      <c r="G795" s="53">
        <v>0.16666666666666666</v>
      </c>
      <c r="H795" s="53">
        <v>0.12</v>
      </c>
      <c r="I795" s="53">
        <v>0.1111111111111111</v>
      </c>
      <c r="J795" s="53">
        <v>0.10590487922975325</v>
      </c>
      <c r="K795" s="2" t="s">
        <v>4161</v>
      </c>
      <c r="L795" s="53">
        <v>0.0</v>
      </c>
      <c r="M795" s="2" t="s">
        <v>3369</v>
      </c>
      <c r="N795" s="2" t="s">
        <v>3360</v>
      </c>
      <c r="O795" s="55"/>
      <c r="AB795" s="2" t="s">
        <v>164</v>
      </c>
      <c r="AC795" s="2" t="s">
        <v>3361</v>
      </c>
      <c r="AD795" s="2" t="s">
        <v>3362</v>
      </c>
      <c r="AE795" s="2" t="s">
        <v>3363</v>
      </c>
      <c r="AF795" s="93"/>
      <c r="AG795" s="2" t="s">
        <v>3364</v>
      </c>
      <c r="AH795" s="2" t="s">
        <v>3365</v>
      </c>
      <c r="AI795" s="2">
        <v>0.0</v>
      </c>
      <c r="AJ795" s="94">
        <v>0.011215843444668621</v>
      </c>
      <c r="AK795" s="94">
        <v>0.012345679012345678</v>
      </c>
      <c r="AL795" s="79"/>
      <c r="AM795" s="2" t="s">
        <v>4206</v>
      </c>
    </row>
    <row r="796">
      <c r="A796" s="54">
        <v>46124.0</v>
      </c>
      <c r="B796" s="54">
        <v>46125.0</v>
      </c>
      <c r="C796" s="2" t="s">
        <v>145</v>
      </c>
      <c r="D796" s="2" t="s">
        <v>146</v>
      </c>
      <c r="E796" s="2" t="s">
        <v>180</v>
      </c>
      <c r="F796" s="53">
        <v>0.0</v>
      </c>
      <c r="G796" s="53">
        <v>0.0</v>
      </c>
      <c r="H796" s="53">
        <v>0.04</v>
      </c>
      <c r="I796" s="53">
        <v>0.022222222222222223</v>
      </c>
      <c r="J796" s="53">
        <v>0.01418021124725803</v>
      </c>
      <c r="K796" s="2" t="s">
        <v>3531</v>
      </c>
      <c r="L796" s="53">
        <v>0.0</v>
      </c>
      <c r="M796" s="2" t="s">
        <v>3369</v>
      </c>
      <c r="N796" s="2" t="s">
        <v>3360</v>
      </c>
      <c r="O796" s="55"/>
      <c r="AB796" s="2" t="s">
        <v>164</v>
      </c>
      <c r="AC796" s="2" t="s">
        <v>3361</v>
      </c>
      <c r="AD796" s="2" t="s">
        <v>3362</v>
      </c>
      <c r="AE796" s="2" t="s">
        <v>3363</v>
      </c>
      <c r="AF796" s="93"/>
      <c r="AG796" s="2" t="s">
        <v>3364</v>
      </c>
      <c r="AH796" s="2" t="s">
        <v>3365</v>
      </c>
      <c r="AI796" s="2">
        <v>0.0</v>
      </c>
      <c r="AJ796" s="94">
        <v>2.0107839101686314E-4</v>
      </c>
      <c r="AK796" s="94">
        <v>4.938271604938272E-4</v>
      </c>
      <c r="AL796" s="79"/>
      <c r="AM796" s="2" t="s">
        <v>4207</v>
      </c>
    </row>
    <row r="797">
      <c r="A797" s="54">
        <v>46124.0</v>
      </c>
      <c r="B797" s="54">
        <v>46125.0</v>
      </c>
      <c r="C797" s="2" t="s">
        <v>301</v>
      </c>
      <c r="D797" s="2" t="s">
        <v>146</v>
      </c>
      <c r="E797" s="2" t="s">
        <v>180</v>
      </c>
      <c r="F797" s="53">
        <v>0.125</v>
      </c>
      <c r="G797" s="53">
        <v>0.08333333333333333</v>
      </c>
      <c r="H797" s="53">
        <v>0.04</v>
      </c>
      <c r="I797" s="53">
        <v>0.022222222222222223</v>
      </c>
      <c r="J797" s="53">
        <v>0.03957638895441059</v>
      </c>
      <c r="K797" s="2" t="s">
        <v>3472</v>
      </c>
      <c r="L797" s="53">
        <v>0.0</v>
      </c>
      <c r="M797" s="2" t="s">
        <v>3369</v>
      </c>
      <c r="N797" s="2" t="s">
        <v>3360</v>
      </c>
      <c r="O797" s="55"/>
      <c r="AB797" s="2" t="s">
        <v>164</v>
      </c>
      <c r="AC797" s="2" t="s">
        <v>3361</v>
      </c>
      <c r="AD797" s="2" t="s">
        <v>3362</v>
      </c>
      <c r="AE797" s="2" t="s">
        <v>3363</v>
      </c>
      <c r="AF797" s="93"/>
      <c r="AG797" s="2" t="s">
        <v>3364</v>
      </c>
      <c r="AH797" s="2" t="s">
        <v>3365</v>
      </c>
      <c r="AI797" s="2">
        <v>0.0</v>
      </c>
      <c r="AJ797" s="94">
        <v>0.0015662905626707925</v>
      </c>
      <c r="AK797" s="94">
        <v>4.938271604938272E-4</v>
      </c>
      <c r="AL797" s="79"/>
      <c r="AM797" s="2" t="s">
        <v>4208</v>
      </c>
    </row>
    <row r="798">
      <c r="A798" s="54">
        <v>46125.0</v>
      </c>
      <c r="B798" s="54">
        <v>46126.0</v>
      </c>
      <c r="C798" s="2" t="s">
        <v>194</v>
      </c>
      <c r="D798" s="2" t="s">
        <v>146</v>
      </c>
      <c r="E798" s="2" t="s">
        <v>208</v>
      </c>
      <c r="F798" s="53">
        <v>0.0</v>
      </c>
      <c r="G798" s="53">
        <v>0.16666666666666666</v>
      </c>
      <c r="H798" s="53">
        <v>0.16</v>
      </c>
      <c r="I798" s="53">
        <v>0.13333333333333333</v>
      </c>
      <c r="J798" s="53">
        <v>0.09779319861298646</v>
      </c>
      <c r="K798" s="2" t="s">
        <v>288</v>
      </c>
      <c r="L798" s="53">
        <v>1.0</v>
      </c>
      <c r="M798" s="2" t="s">
        <v>3683</v>
      </c>
      <c r="N798" s="2" t="s">
        <v>3360</v>
      </c>
      <c r="O798" s="55"/>
      <c r="AB798" s="2" t="s">
        <v>164</v>
      </c>
      <c r="AC798" s="2" t="s">
        <v>3361</v>
      </c>
      <c r="AD798" s="2" t="s">
        <v>3362</v>
      </c>
      <c r="AE798" s="2" t="s">
        <v>3363</v>
      </c>
      <c r="AF798" s="93"/>
      <c r="AG798" s="2" t="s">
        <v>3364</v>
      </c>
      <c r="AH798" s="2" t="s">
        <v>3365</v>
      </c>
      <c r="AI798" s="2">
        <v>0.0</v>
      </c>
      <c r="AJ798" s="94">
        <v>0.009563509694959019</v>
      </c>
      <c r="AK798" s="94">
        <v>0.017777777777777778</v>
      </c>
      <c r="AL798" s="79"/>
      <c r="AM798" s="2" t="s">
        <v>4209</v>
      </c>
    </row>
    <row r="799">
      <c r="A799" s="54">
        <v>46125.0</v>
      </c>
      <c r="B799" s="54">
        <v>46126.0</v>
      </c>
      <c r="C799" s="2" t="s">
        <v>229</v>
      </c>
      <c r="D799" s="2" t="s">
        <v>146</v>
      </c>
      <c r="E799" s="2" t="s">
        <v>208</v>
      </c>
      <c r="F799" s="53">
        <v>0.0</v>
      </c>
      <c r="G799" s="53">
        <v>0.0</v>
      </c>
      <c r="H799" s="53">
        <v>0.04</v>
      </c>
      <c r="I799" s="53">
        <v>0.1111111111111111</v>
      </c>
      <c r="J799" s="53">
        <v>0.07636873012675433</v>
      </c>
      <c r="K799" s="2" t="s">
        <v>4161</v>
      </c>
      <c r="L799" s="53">
        <v>0.0</v>
      </c>
      <c r="M799" s="2" t="s">
        <v>3369</v>
      </c>
      <c r="N799" s="2" t="s">
        <v>3360</v>
      </c>
      <c r="O799" s="55"/>
      <c r="AB799" s="2" t="s">
        <v>164</v>
      </c>
      <c r="AC799" s="2" t="s">
        <v>3361</v>
      </c>
      <c r="AD799" s="2" t="s">
        <v>3362</v>
      </c>
      <c r="AE799" s="2" t="s">
        <v>3363</v>
      </c>
      <c r="AF799" s="93"/>
      <c r="AG799" s="2" t="s">
        <v>3364</v>
      </c>
      <c r="AH799" s="2" t="s">
        <v>3365</v>
      </c>
      <c r="AI799" s="2">
        <v>0.0</v>
      </c>
      <c r="AJ799" s="94">
        <v>0.005832182941173034</v>
      </c>
      <c r="AK799" s="94">
        <v>0.012345679012345678</v>
      </c>
      <c r="AL799" s="79"/>
      <c r="AM799" s="2" t="s">
        <v>4210</v>
      </c>
    </row>
    <row r="800">
      <c r="A800" s="54">
        <v>46125.0</v>
      </c>
      <c r="B800" s="54">
        <v>46126.0</v>
      </c>
      <c r="C800" s="2" t="s">
        <v>145</v>
      </c>
      <c r="D800" s="2" t="s">
        <v>146</v>
      </c>
      <c r="E800" s="2" t="s">
        <v>208</v>
      </c>
      <c r="F800" s="53">
        <v>0.0</v>
      </c>
      <c r="G800" s="53">
        <v>0.0</v>
      </c>
      <c r="H800" s="53">
        <v>0.0</v>
      </c>
      <c r="I800" s="53">
        <v>0.022222222222222223</v>
      </c>
      <c r="J800" s="53">
        <v>0.006401434447805153</v>
      </c>
      <c r="K800" s="2" t="s">
        <v>3531</v>
      </c>
      <c r="L800" s="53">
        <v>0.0</v>
      </c>
      <c r="M800" s="2" t="s">
        <v>3369</v>
      </c>
      <c r="N800" s="2" t="s">
        <v>3360</v>
      </c>
      <c r="O800" s="55"/>
      <c r="AB800" s="2" t="s">
        <v>153</v>
      </c>
      <c r="AC800" s="2" t="s">
        <v>4211</v>
      </c>
      <c r="AD800" s="2" t="s">
        <v>3362</v>
      </c>
      <c r="AE800" s="2" t="s">
        <v>3363</v>
      </c>
      <c r="AF800" s="93"/>
      <c r="AG800" s="2" t="s">
        <v>3364</v>
      </c>
      <c r="AH800" s="2" t="s">
        <v>3365</v>
      </c>
      <c r="AI800" s="2">
        <v>1.0</v>
      </c>
      <c r="AJ800" s="94">
        <v>0.9872381094673792</v>
      </c>
      <c r="AK800" s="94">
        <v>0.9560493827160493</v>
      </c>
      <c r="AL800" s="79"/>
      <c r="AM800" s="2" t="s">
        <v>4212</v>
      </c>
    </row>
    <row r="801">
      <c r="A801" s="54">
        <v>46125.0</v>
      </c>
      <c r="B801" s="54">
        <v>46126.0</v>
      </c>
      <c r="C801" s="2" t="s">
        <v>301</v>
      </c>
      <c r="D801" s="2" t="s">
        <v>146</v>
      </c>
      <c r="E801" s="2" t="s">
        <v>208</v>
      </c>
      <c r="F801" s="53">
        <v>0.125</v>
      </c>
      <c r="G801" s="53">
        <v>0.08333333333333333</v>
      </c>
      <c r="H801" s="53">
        <v>0.04</v>
      </c>
      <c r="I801" s="53">
        <v>0.022222222222222223</v>
      </c>
      <c r="J801" s="53">
        <v>0.03940967374978302</v>
      </c>
      <c r="K801" s="2" t="s">
        <v>208</v>
      </c>
      <c r="L801" s="53">
        <v>1.0</v>
      </c>
      <c r="M801" s="2" t="s">
        <v>4213</v>
      </c>
      <c r="N801" s="2" t="s">
        <v>3360</v>
      </c>
      <c r="O801" s="55"/>
      <c r="AB801" s="2" t="s">
        <v>164</v>
      </c>
      <c r="AC801" s="2" t="s">
        <v>3361</v>
      </c>
      <c r="AD801" s="2" t="s">
        <v>3362</v>
      </c>
      <c r="AE801" s="2" t="s">
        <v>3363</v>
      </c>
      <c r="AF801" s="93"/>
      <c r="AG801" s="2" t="s">
        <v>3364</v>
      </c>
      <c r="AH801" s="2" t="s">
        <v>3365</v>
      </c>
      <c r="AI801" s="2">
        <v>0.0</v>
      </c>
      <c r="AJ801" s="94">
        <v>0.0015531223850643368</v>
      </c>
      <c r="AK801" s="94">
        <v>4.938271604938272E-4</v>
      </c>
      <c r="AL801" s="79"/>
      <c r="AM801" s="2" t="s">
        <v>4214</v>
      </c>
    </row>
    <row r="802">
      <c r="A802" s="54">
        <v>46126.0</v>
      </c>
      <c r="B802" s="54">
        <v>46127.0</v>
      </c>
      <c r="C802" s="2" t="s">
        <v>194</v>
      </c>
      <c r="D802" s="2" t="s">
        <v>146</v>
      </c>
      <c r="E802" s="2" t="s">
        <v>303</v>
      </c>
      <c r="F802" s="53">
        <v>0.0</v>
      </c>
      <c r="G802" s="53">
        <v>0.0</v>
      </c>
      <c r="H802" s="53">
        <v>0.04</v>
      </c>
      <c r="I802" s="53">
        <v>0.022222222222222223</v>
      </c>
      <c r="J802" s="53">
        <v>0.04054662282130522</v>
      </c>
      <c r="K802" s="2" t="s">
        <v>288</v>
      </c>
      <c r="L802" s="53">
        <v>1.0</v>
      </c>
      <c r="M802" s="2" t="s">
        <v>3683</v>
      </c>
      <c r="N802" s="2" t="s">
        <v>3360</v>
      </c>
      <c r="O802" s="55"/>
      <c r="AB802" s="2" t="s">
        <v>164</v>
      </c>
      <c r="AC802" s="2" t="s">
        <v>3361</v>
      </c>
      <c r="AD802" s="2" t="s">
        <v>3362</v>
      </c>
      <c r="AE802" s="2" t="s">
        <v>3363</v>
      </c>
      <c r="AF802" s="93"/>
      <c r="AG802" s="2" t="s">
        <v>3364</v>
      </c>
      <c r="AH802" s="2" t="s">
        <v>3365</v>
      </c>
      <c r="AI802" s="2">
        <v>0.0</v>
      </c>
      <c r="AJ802" s="94">
        <v>0.0016440286222131895</v>
      </c>
      <c r="AK802" s="94">
        <v>4.938271604938272E-4</v>
      </c>
      <c r="AL802" s="79"/>
      <c r="AM802" s="2" t="s">
        <v>4215</v>
      </c>
    </row>
    <row r="803">
      <c r="A803" s="54">
        <v>46126.0</v>
      </c>
      <c r="B803" s="54">
        <v>46127.0</v>
      </c>
      <c r="C803" s="2" t="s">
        <v>229</v>
      </c>
      <c r="D803" s="2" t="s">
        <v>146</v>
      </c>
      <c r="E803" s="2" t="s">
        <v>303</v>
      </c>
      <c r="F803" s="53">
        <v>0.25</v>
      </c>
      <c r="G803" s="53">
        <v>0.25</v>
      </c>
      <c r="H803" s="53">
        <v>0.2</v>
      </c>
      <c r="I803" s="53">
        <v>0.13333333333333333</v>
      </c>
      <c r="J803" s="53">
        <v>0.13268143623200673</v>
      </c>
      <c r="K803" s="2" t="s">
        <v>4161</v>
      </c>
      <c r="L803" s="53">
        <v>0.0</v>
      </c>
      <c r="M803" s="2" t="s">
        <v>3369</v>
      </c>
      <c r="N803" s="2" t="s">
        <v>3360</v>
      </c>
      <c r="O803" s="55"/>
      <c r="AB803" s="2" t="s">
        <v>164</v>
      </c>
      <c r="AC803" s="2" t="s">
        <v>3361</v>
      </c>
      <c r="AD803" s="2" t="s">
        <v>3362</v>
      </c>
      <c r="AE803" s="2" t="s">
        <v>3363</v>
      </c>
      <c r="AF803" s="93"/>
      <c r="AG803" s="2" t="s">
        <v>3364</v>
      </c>
      <c r="AH803" s="2" t="s">
        <v>3365</v>
      </c>
      <c r="AI803" s="2">
        <v>0.0</v>
      </c>
      <c r="AJ803" s="94">
        <v>0.01760436352058807</v>
      </c>
      <c r="AK803" s="94">
        <v>0.017777777777777778</v>
      </c>
      <c r="AL803" s="79"/>
      <c r="AM803" s="2" t="s">
        <v>4216</v>
      </c>
    </row>
    <row r="804">
      <c r="A804" s="54">
        <v>46126.0</v>
      </c>
      <c r="B804" s="54">
        <v>46127.0</v>
      </c>
      <c r="C804" s="2" t="s">
        <v>145</v>
      </c>
      <c r="D804" s="2" t="s">
        <v>146</v>
      </c>
      <c r="E804" s="2" t="s">
        <v>303</v>
      </c>
      <c r="F804" s="53">
        <v>0.0</v>
      </c>
      <c r="G804" s="53">
        <v>0.0</v>
      </c>
      <c r="H804" s="53">
        <v>0.0</v>
      </c>
      <c r="I804" s="53">
        <v>0.0</v>
      </c>
      <c r="J804" s="53">
        <v>0.0032174694758812473</v>
      </c>
      <c r="K804" s="2" t="s">
        <v>3531</v>
      </c>
      <c r="L804" s="53">
        <v>0.0</v>
      </c>
      <c r="M804" s="2" t="s">
        <v>3369</v>
      </c>
      <c r="N804" s="2" t="s">
        <v>3360</v>
      </c>
      <c r="O804" s="55"/>
      <c r="AB804" s="2" t="s">
        <v>164</v>
      </c>
      <c r="AC804" s="2" t="s">
        <v>3361</v>
      </c>
      <c r="AD804" s="2" t="s">
        <v>3362</v>
      </c>
      <c r="AE804" s="2" t="s">
        <v>3363</v>
      </c>
      <c r="AF804" s="93"/>
      <c r="AG804" s="2" t="s">
        <v>3364</v>
      </c>
      <c r="AH804" s="2" t="s">
        <v>3365</v>
      </c>
      <c r="AI804" s="2">
        <v>0.0</v>
      </c>
      <c r="AJ804" s="94">
        <v>1.0352109828227549E-5</v>
      </c>
      <c r="AK804" s="94">
        <v>0.0</v>
      </c>
      <c r="AL804" s="79"/>
      <c r="AM804" s="2" t="s">
        <v>4217</v>
      </c>
    </row>
    <row r="805">
      <c r="A805" s="54">
        <v>46126.0</v>
      </c>
      <c r="B805" s="54">
        <v>46127.0</v>
      </c>
      <c r="C805" s="2" t="s">
        <v>301</v>
      </c>
      <c r="D805" s="2" t="s">
        <v>146</v>
      </c>
      <c r="E805" s="2" t="s">
        <v>303</v>
      </c>
      <c r="F805" s="53">
        <v>0.0</v>
      </c>
      <c r="G805" s="53">
        <v>0.25</v>
      </c>
      <c r="H805" s="53">
        <v>0.16</v>
      </c>
      <c r="I805" s="53">
        <v>0.1111111111111111</v>
      </c>
      <c r="J805" s="53">
        <v>0.08454484367845978</v>
      </c>
      <c r="K805" s="2" t="s">
        <v>3531</v>
      </c>
      <c r="L805" s="53">
        <v>0.0</v>
      </c>
      <c r="M805" s="2" t="s">
        <v>3369</v>
      </c>
      <c r="N805" s="2" t="s">
        <v>3360</v>
      </c>
      <c r="O805" s="55"/>
      <c r="AB805" s="2" t="s">
        <v>164</v>
      </c>
      <c r="AC805" s="2" t="s">
        <v>3361</v>
      </c>
      <c r="AD805" s="2" t="s">
        <v>3362</v>
      </c>
      <c r="AE805" s="2" t="s">
        <v>3363</v>
      </c>
      <c r="AF805" s="93"/>
      <c r="AG805" s="2" t="s">
        <v>3364</v>
      </c>
      <c r="AH805" s="2" t="s">
        <v>3365</v>
      </c>
      <c r="AI805" s="2">
        <v>0.0</v>
      </c>
      <c r="AJ805" s="94">
        <v>0.007147830592615201</v>
      </c>
      <c r="AK805" s="94">
        <v>0.012345679012345678</v>
      </c>
      <c r="AL805" s="79"/>
      <c r="AM805" s="2" t="s">
        <v>4218</v>
      </c>
    </row>
    <row r="806">
      <c r="A806" s="54">
        <v>46127.0</v>
      </c>
      <c r="B806" s="54">
        <v>46128.0</v>
      </c>
      <c r="C806" s="2" t="s">
        <v>194</v>
      </c>
      <c r="D806" s="2" t="s">
        <v>146</v>
      </c>
      <c r="E806" s="2" t="s">
        <v>148</v>
      </c>
      <c r="F806" s="53">
        <v>0.0</v>
      </c>
      <c r="G806" s="53">
        <v>0.08333333333333333</v>
      </c>
      <c r="H806" s="53">
        <v>0.04</v>
      </c>
      <c r="I806" s="53">
        <v>0.06666666666666667</v>
      </c>
      <c r="J806" s="53">
        <v>0.059725062385716704</v>
      </c>
      <c r="K806" s="2" t="s">
        <v>288</v>
      </c>
      <c r="L806" s="53">
        <v>1.0</v>
      </c>
      <c r="M806" s="2" t="s">
        <v>3683</v>
      </c>
      <c r="N806" s="2" t="s">
        <v>3360</v>
      </c>
      <c r="O806" s="55"/>
      <c r="AB806" s="2" t="s">
        <v>153</v>
      </c>
      <c r="AC806" s="2" t="s">
        <v>3833</v>
      </c>
      <c r="AD806" s="2" t="s">
        <v>3362</v>
      </c>
      <c r="AE806" s="2" t="s">
        <v>3363</v>
      </c>
      <c r="AF806" s="93"/>
      <c r="AG806" s="2" t="s">
        <v>3364</v>
      </c>
      <c r="AH806" s="2" t="s">
        <v>3365</v>
      </c>
      <c r="AI806" s="2">
        <v>1.0</v>
      </c>
      <c r="AJ806" s="94">
        <v>0.8841169583055443</v>
      </c>
      <c r="AK806" s="94">
        <v>0.8711111111111112</v>
      </c>
      <c r="AL806" s="79"/>
      <c r="AM806" s="2" t="s">
        <v>4219</v>
      </c>
    </row>
    <row r="807">
      <c r="A807" s="54">
        <v>46127.0</v>
      </c>
      <c r="B807" s="54">
        <v>46128.0</v>
      </c>
      <c r="C807" s="2" t="s">
        <v>229</v>
      </c>
      <c r="D807" s="2" t="s">
        <v>146</v>
      </c>
      <c r="E807" s="2" t="s">
        <v>148</v>
      </c>
      <c r="F807" s="53">
        <v>0.0</v>
      </c>
      <c r="G807" s="53">
        <v>0.0</v>
      </c>
      <c r="H807" s="53">
        <v>0.08</v>
      </c>
      <c r="I807" s="53">
        <v>0.044444444444444446</v>
      </c>
      <c r="J807" s="53">
        <v>0.0687675609740199</v>
      </c>
      <c r="K807" s="2" t="s">
        <v>4161</v>
      </c>
      <c r="L807" s="53">
        <v>0.0</v>
      </c>
      <c r="M807" s="2" t="s">
        <v>3369</v>
      </c>
      <c r="N807" s="2" t="s">
        <v>3360</v>
      </c>
      <c r="O807" s="55"/>
      <c r="AB807" s="2" t="s">
        <v>153</v>
      </c>
      <c r="AC807" s="2" t="s">
        <v>4220</v>
      </c>
      <c r="AD807" s="2" t="s">
        <v>3362</v>
      </c>
      <c r="AE807" s="2" t="s">
        <v>3363</v>
      </c>
      <c r="AF807" s="93"/>
      <c r="AG807" s="2" t="s">
        <v>3364</v>
      </c>
      <c r="AH807" s="2" t="s">
        <v>3365</v>
      </c>
      <c r="AI807" s="2">
        <v>1.0</v>
      </c>
      <c r="AJ807" s="94">
        <v>0.8671938554942757</v>
      </c>
      <c r="AK807" s="94">
        <v>0.9130864197530865</v>
      </c>
      <c r="AL807" s="79"/>
      <c r="AM807" s="2" t="s">
        <v>4221</v>
      </c>
    </row>
    <row r="808">
      <c r="A808" s="54">
        <v>46127.0</v>
      </c>
      <c r="B808" s="54">
        <v>46128.0</v>
      </c>
      <c r="C808" s="2" t="s">
        <v>145</v>
      </c>
      <c r="D808" s="2" t="s">
        <v>146</v>
      </c>
      <c r="E808" s="2" t="s">
        <v>148</v>
      </c>
      <c r="F808" s="53">
        <v>0.0</v>
      </c>
      <c r="G808" s="53">
        <v>0.0</v>
      </c>
      <c r="H808" s="53">
        <v>0.0</v>
      </c>
      <c r="I808" s="53">
        <v>0.0</v>
      </c>
      <c r="J808" s="53">
        <v>0.0031904709134500113</v>
      </c>
      <c r="K808" s="2" t="s">
        <v>3531</v>
      </c>
      <c r="L808" s="53">
        <v>0.0</v>
      </c>
      <c r="M808" s="2" t="s">
        <v>3369</v>
      </c>
      <c r="N808" s="2" t="s">
        <v>3360</v>
      </c>
      <c r="O808" s="55"/>
      <c r="AB808" s="2" t="s">
        <v>153</v>
      </c>
      <c r="AC808" s="2" t="s">
        <v>4222</v>
      </c>
      <c r="AD808" s="2" t="s">
        <v>3362</v>
      </c>
      <c r="AE808" s="2" t="s">
        <v>3363</v>
      </c>
      <c r="AF808" s="93"/>
      <c r="AG808" s="2" t="s">
        <v>3364</v>
      </c>
      <c r="AH808" s="2" t="s">
        <v>3365</v>
      </c>
      <c r="AI808" s="2">
        <v>1.0</v>
      </c>
      <c r="AJ808" s="94">
        <v>0.9936292372777495</v>
      </c>
      <c r="AK808" s="94">
        <v>1.0</v>
      </c>
      <c r="AL808" s="79"/>
      <c r="AM808" s="2" t="s">
        <v>4223</v>
      </c>
    </row>
    <row r="809">
      <c r="A809" s="54">
        <v>46127.0</v>
      </c>
      <c r="B809" s="54">
        <v>46128.0</v>
      </c>
      <c r="C809" s="2" t="s">
        <v>301</v>
      </c>
      <c r="D809" s="2" t="s">
        <v>146</v>
      </c>
      <c r="E809" s="2" t="s">
        <v>148</v>
      </c>
      <c r="F809" s="53">
        <v>0.0</v>
      </c>
      <c r="G809" s="53">
        <v>0.08333333333333333</v>
      </c>
      <c r="H809" s="53">
        <v>0.08</v>
      </c>
      <c r="I809" s="53">
        <v>0.044444444444444446</v>
      </c>
      <c r="J809" s="53">
        <v>0.04953488373023772</v>
      </c>
      <c r="K809" s="2" t="s">
        <v>3531</v>
      </c>
      <c r="L809" s="53">
        <v>0.0</v>
      </c>
      <c r="M809" s="2" t="s">
        <v>3369</v>
      </c>
      <c r="N809" s="2" t="s">
        <v>3360</v>
      </c>
      <c r="O809" s="55"/>
      <c r="AB809" s="2" t="s">
        <v>164</v>
      </c>
      <c r="AC809" s="2" t="s">
        <v>3361</v>
      </c>
      <c r="AD809" s="2" t="s">
        <v>3362</v>
      </c>
      <c r="AE809" s="2" t="s">
        <v>3363</v>
      </c>
      <c r="AF809" s="93"/>
      <c r="AG809" s="2" t="s">
        <v>3364</v>
      </c>
      <c r="AH809" s="2" t="s">
        <v>3365</v>
      </c>
      <c r="AI809" s="2">
        <v>0.0</v>
      </c>
      <c r="AJ809" s="94">
        <v>0.0024537047061681696</v>
      </c>
      <c r="AK809" s="94">
        <v>0.0019753086419753087</v>
      </c>
      <c r="AL809" s="79"/>
      <c r="AM809" s="2" t="s">
        <v>4224</v>
      </c>
    </row>
    <row r="810">
      <c r="A810" s="54">
        <v>46128.0</v>
      </c>
      <c r="B810" s="54">
        <v>46129.0</v>
      </c>
      <c r="C810" s="2" t="s">
        <v>194</v>
      </c>
      <c r="D810" s="2" t="s">
        <v>146</v>
      </c>
      <c r="E810" s="2" t="s">
        <v>196</v>
      </c>
      <c r="F810" s="53">
        <v>0.0</v>
      </c>
      <c r="G810" s="53">
        <v>0.0</v>
      </c>
      <c r="H810" s="53">
        <v>0.08</v>
      </c>
      <c r="I810" s="53">
        <v>0.1111111111111111</v>
      </c>
      <c r="J810" s="53">
        <v>0.0729656349481474</v>
      </c>
      <c r="K810" s="2" t="s">
        <v>288</v>
      </c>
      <c r="L810" s="53">
        <v>0.6666666666666666</v>
      </c>
      <c r="M810" s="2" t="s">
        <v>3683</v>
      </c>
      <c r="N810" s="2" t="s">
        <v>3360</v>
      </c>
      <c r="O810" s="55"/>
      <c r="AB810" s="2" t="s">
        <v>164</v>
      </c>
      <c r="AC810" s="2" t="s">
        <v>3361</v>
      </c>
      <c r="AD810" s="2" t="s">
        <v>3362</v>
      </c>
      <c r="AE810" s="2" t="s">
        <v>3363</v>
      </c>
      <c r="AF810" s="93"/>
      <c r="AG810" s="2" t="s">
        <v>3364</v>
      </c>
      <c r="AH810" s="2" t="s">
        <v>3365</v>
      </c>
      <c r="AI810" s="2">
        <v>0.0</v>
      </c>
      <c r="AJ810" s="94">
        <v>0.0053239838833863086</v>
      </c>
      <c r="AK810" s="94">
        <v>0.012345679012345678</v>
      </c>
      <c r="AL810" s="79"/>
      <c r="AM810" s="2" t="s">
        <v>4225</v>
      </c>
    </row>
    <row r="811">
      <c r="A811" s="54">
        <v>46128.0</v>
      </c>
      <c r="B811" s="54">
        <v>46129.0</v>
      </c>
      <c r="C811" s="2" t="s">
        <v>229</v>
      </c>
      <c r="D811" s="2" t="s">
        <v>146</v>
      </c>
      <c r="E811" s="2" t="s">
        <v>196</v>
      </c>
      <c r="F811" s="53">
        <v>0.0</v>
      </c>
      <c r="G811" s="53">
        <v>0.0</v>
      </c>
      <c r="H811" s="53">
        <v>0.08</v>
      </c>
      <c r="I811" s="53">
        <v>0.044444444444444446</v>
      </c>
      <c r="J811" s="53">
        <v>0.07084927657771455</v>
      </c>
      <c r="K811" s="2" t="s">
        <v>4161</v>
      </c>
      <c r="L811" s="53">
        <v>0.0</v>
      </c>
      <c r="M811" s="2" t="s">
        <v>3369</v>
      </c>
      <c r="N811" s="2" t="s">
        <v>3360</v>
      </c>
      <c r="O811" s="55"/>
      <c r="AB811" s="2" t="s">
        <v>164</v>
      </c>
      <c r="AC811" s="2" t="s">
        <v>3361</v>
      </c>
      <c r="AD811" s="2" t="s">
        <v>3362</v>
      </c>
      <c r="AE811" s="2" t="s">
        <v>3363</v>
      </c>
      <c r="AF811" s="93"/>
      <c r="AG811" s="2" t="s">
        <v>3364</v>
      </c>
      <c r="AH811" s="2" t="s">
        <v>3365</v>
      </c>
      <c r="AI811" s="2">
        <v>0.0</v>
      </c>
      <c r="AJ811" s="94">
        <v>0.005019619991585491</v>
      </c>
      <c r="AK811" s="94">
        <v>0.0019753086419753087</v>
      </c>
      <c r="AL811" s="79"/>
      <c r="AM811" s="2" t="s">
        <v>4226</v>
      </c>
    </row>
    <row r="812">
      <c r="A812" s="54">
        <v>46128.0</v>
      </c>
      <c r="B812" s="54">
        <v>46129.0</v>
      </c>
      <c r="C812" s="2" t="s">
        <v>145</v>
      </c>
      <c r="D812" s="2" t="s">
        <v>146</v>
      </c>
      <c r="E812" s="2" t="s">
        <v>196</v>
      </c>
      <c r="F812" s="53">
        <v>0.0</v>
      </c>
      <c r="G812" s="53">
        <v>0.0</v>
      </c>
      <c r="H812" s="53">
        <v>0.0</v>
      </c>
      <c r="I812" s="53">
        <v>0.022222222222222223</v>
      </c>
      <c r="J812" s="53">
        <v>0.010687895712318617</v>
      </c>
      <c r="K812" s="2" t="s">
        <v>148</v>
      </c>
      <c r="L812" s="53">
        <v>1.0</v>
      </c>
      <c r="M812" s="2" t="s">
        <v>3369</v>
      </c>
      <c r="N812" s="2" t="s">
        <v>3360</v>
      </c>
      <c r="O812" s="55"/>
      <c r="AB812" s="2" t="s">
        <v>164</v>
      </c>
      <c r="AC812" s="2" t="s">
        <v>3361</v>
      </c>
      <c r="AD812" s="2" t="s">
        <v>3362</v>
      </c>
      <c r="AE812" s="2" t="s">
        <v>3363</v>
      </c>
      <c r="AF812" s="93"/>
      <c r="AG812" s="2" t="s">
        <v>3364</v>
      </c>
      <c r="AH812" s="2" t="s">
        <v>3365</v>
      </c>
      <c r="AI812" s="2">
        <v>0.0</v>
      </c>
      <c r="AJ812" s="94">
        <v>1.1423111475739866E-4</v>
      </c>
      <c r="AK812" s="94">
        <v>4.938271604938272E-4</v>
      </c>
      <c r="AL812" s="79"/>
      <c r="AM812" s="2" t="s">
        <v>4227</v>
      </c>
    </row>
    <row r="813">
      <c r="A813" s="54">
        <v>46128.0</v>
      </c>
      <c r="B813" s="54">
        <v>46129.0</v>
      </c>
      <c r="C813" s="2" t="s">
        <v>301</v>
      </c>
      <c r="D813" s="2" t="s">
        <v>146</v>
      </c>
      <c r="E813" s="2" t="s">
        <v>196</v>
      </c>
      <c r="F813" s="53">
        <v>0.0</v>
      </c>
      <c r="G813" s="53">
        <v>0.0</v>
      </c>
      <c r="H813" s="53">
        <v>0.0</v>
      </c>
      <c r="I813" s="53">
        <v>0.0</v>
      </c>
      <c r="J813" s="53">
        <v>0.01918106161533619</v>
      </c>
      <c r="K813" s="2" t="s">
        <v>3531</v>
      </c>
      <c r="L813" s="53">
        <v>0.0</v>
      </c>
      <c r="M813" s="2" t="s">
        <v>3369</v>
      </c>
      <c r="N813" s="2" t="s">
        <v>3360</v>
      </c>
      <c r="O813" s="55"/>
      <c r="AB813" s="2" t="s">
        <v>164</v>
      </c>
      <c r="AC813" s="2" t="s">
        <v>3361</v>
      </c>
      <c r="AD813" s="2" t="s">
        <v>3362</v>
      </c>
      <c r="AE813" s="2" t="s">
        <v>3363</v>
      </c>
      <c r="AF813" s="93"/>
      <c r="AG813" s="2" t="s">
        <v>3364</v>
      </c>
      <c r="AH813" s="2" t="s">
        <v>3365</v>
      </c>
      <c r="AI813" s="2">
        <v>0.0</v>
      </c>
      <c r="AJ813" s="94">
        <v>3.679131246913234E-4</v>
      </c>
      <c r="AK813" s="94">
        <v>0.0</v>
      </c>
      <c r="AL813" s="79"/>
      <c r="AM813" s="2" t="s">
        <v>4228</v>
      </c>
    </row>
    <row r="814">
      <c r="A814" s="54">
        <v>46129.0</v>
      </c>
      <c r="B814" s="54">
        <v>46130.0</v>
      </c>
      <c r="C814" s="2" t="s">
        <v>194</v>
      </c>
      <c r="D814" s="2" t="s">
        <v>146</v>
      </c>
      <c r="E814" s="2" t="s">
        <v>288</v>
      </c>
      <c r="F814" s="53">
        <v>0.25</v>
      </c>
      <c r="G814" s="53">
        <v>0.25</v>
      </c>
      <c r="H814" s="53">
        <v>0.24</v>
      </c>
      <c r="I814" s="53">
        <v>0.13333333333333333</v>
      </c>
      <c r="J814" s="53">
        <v>0.12814386613469442</v>
      </c>
      <c r="K814" s="2" t="s">
        <v>288</v>
      </c>
      <c r="L814" s="53">
        <v>0.6666666666666666</v>
      </c>
      <c r="M814" s="2" t="s">
        <v>3683</v>
      </c>
      <c r="N814" s="2" t="s">
        <v>3360</v>
      </c>
      <c r="O814" s="55"/>
      <c r="AB814" s="2" t="s">
        <v>164</v>
      </c>
      <c r="AC814" s="2" t="s">
        <v>3361</v>
      </c>
      <c r="AD814" s="2" t="s">
        <v>3362</v>
      </c>
      <c r="AE814" s="2" t="s">
        <v>3363</v>
      </c>
      <c r="AF814" s="93"/>
      <c r="AG814" s="2" t="s">
        <v>3364</v>
      </c>
      <c r="AH814" s="2" t="s">
        <v>3365</v>
      </c>
      <c r="AI814" s="2">
        <v>0.0</v>
      </c>
      <c r="AJ814" s="94">
        <v>0.01642085042794648</v>
      </c>
      <c r="AK814" s="94">
        <v>0.017777777777777778</v>
      </c>
      <c r="AL814" s="79"/>
      <c r="AM814" s="2" t="s">
        <v>4229</v>
      </c>
    </row>
    <row r="815">
      <c r="A815" s="54">
        <v>46129.0</v>
      </c>
      <c r="B815" s="54">
        <v>46130.0</v>
      </c>
      <c r="C815" s="2" t="s">
        <v>229</v>
      </c>
      <c r="D815" s="2" t="s">
        <v>146</v>
      </c>
      <c r="E815" s="2" t="s">
        <v>288</v>
      </c>
      <c r="F815" s="53">
        <v>0.0</v>
      </c>
      <c r="G815" s="53">
        <v>0.0</v>
      </c>
      <c r="H815" s="53">
        <v>0.12</v>
      </c>
      <c r="I815" s="53">
        <v>0.06666666666666667</v>
      </c>
      <c r="J815" s="53">
        <v>0.07954750517422754</v>
      </c>
      <c r="K815" s="2" t="s">
        <v>4161</v>
      </c>
      <c r="L815" s="53">
        <v>0.0</v>
      </c>
      <c r="M815" s="2" t="s">
        <v>3369</v>
      </c>
      <c r="N815" s="2" t="s">
        <v>3360</v>
      </c>
      <c r="O815" s="55"/>
      <c r="AB815" s="2" t="s">
        <v>164</v>
      </c>
      <c r="AC815" s="2" t="s">
        <v>3361</v>
      </c>
      <c r="AD815" s="2" t="s">
        <v>3362</v>
      </c>
      <c r="AE815" s="2" t="s">
        <v>3363</v>
      </c>
      <c r="AF815" s="93"/>
      <c r="AG815" s="2" t="s">
        <v>3364</v>
      </c>
      <c r="AH815" s="2" t="s">
        <v>3365</v>
      </c>
      <c r="AI815" s="2">
        <v>0.0</v>
      </c>
      <c r="AJ815" s="94">
        <v>0.0063278055794437574</v>
      </c>
      <c r="AK815" s="94">
        <v>0.0044444444444444444</v>
      </c>
      <c r="AL815" s="79"/>
      <c r="AM815" s="2" t="s">
        <v>4230</v>
      </c>
    </row>
    <row r="816">
      <c r="A816" s="54">
        <v>46129.0</v>
      </c>
      <c r="B816" s="54">
        <v>46130.0</v>
      </c>
      <c r="C816" s="2" t="s">
        <v>145</v>
      </c>
      <c r="D816" s="2" t="s">
        <v>146</v>
      </c>
      <c r="E816" s="2" t="s">
        <v>288</v>
      </c>
      <c r="F816" s="53">
        <v>0.0</v>
      </c>
      <c r="G816" s="53">
        <v>0.0</v>
      </c>
      <c r="H816" s="53">
        <v>0.0</v>
      </c>
      <c r="I816" s="53">
        <v>0.022222222222222223</v>
      </c>
      <c r="J816" s="53">
        <v>0.013006623620419268</v>
      </c>
      <c r="K816" s="2" t="s">
        <v>148</v>
      </c>
      <c r="L816" s="53">
        <v>1.0</v>
      </c>
      <c r="M816" s="2" t="s">
        <v>3369</v>
      </c>
      <c r="N816" s="2" t="s">
        <v>3360</v>
      </c>
      <c r="O816" s="55"/>
      <c r="AB816" s="2" t="s">
        <v>164</v>
      </c>
      <c r="AC816" s="2" t="s">
        <v>3361</v>
      </c>
      <c r="AD816" s="2" t="s">
        <v>3362</v>
      </c>
      <c r="AE816" s="2" t="s">
        <v>3363</v>
      </c>
      <c r="AF816" s="93"/>
      <c r="AG816" s="2" t="s">
        <v>3364</v>
      </c>
      <c r="AH816" s="2" t="s">
        <v>3365</v>
      </c>
      <c r="AI816" s="2">
        <v>0.0</v>
      </c>
      <c r="AJ816" s="94">
        <v>1.6917225800324844E-4</v>
      </c>
      <c r="AK816" s="94">
        <v>4.938271604938272E-4</v>
      </c>
      <c r="AL816" s="79"/>
      <c r="AM816" s="2" t="s">
        <v>4231</v>
      </c>
    </row>
    <row r="817">
      <c r="A817" s="54">
        <v>46129.0</v>
      </c>
      <c r="B817" s="54">
        <v>46130.0</v>
      </c>
      <c r="C817" s="2" t="s">
        <v>301</v>
      </c>
      <c r="D817" s="2" t="s">
        <v>146</v>
      </c>
      <c r="E817" s="2" t="s">
        <v>288</v>
      </c>
      <c r="F817" s="53">
        <v>0.0</v>
      </c>
      <c r="G817" s="53">
        <v>0.0</v>
      </c>
      <c r="H817" s="53">
        <v>0.0</v>
      </c>
      <c r="I817" s="53">
        <v>0.0</v>
      </c>
      <c r="J817" s="53">
        <v>0.019020338993396797</v>
      </c>
      <c r="K817" s="2" t="s">
        <v>3531</v>
      </c>
      <c r="L817" s="53">
        <v>0.0</v>
      </c>
      <c r="M817" s="2" t="s">
        <v>3369</v>
      </c>
      <c r="N817" s="2" t="s">
        <v>3360</v>
      </c>
      <c r="O817" s="55"/>
      <c r="AB817" s="2" t="s">
        <v>164</v>
      </c>
      <c r="AC817" s="2" t="s">
        <v>3361</v>
      </c>
      <c r="AD817" s="2" t="s">
        <v>3362</v>
      </c>
      <c r="AE817" s="2" t="s">
        <v>3363</v>
      </c>
      <c r="AF817" s="93"/>
      <c r="AG817" s="2" t="s">
        <v>3364</v>
      </c>
      <c r="AH817" s="2" t="s">
        <v>3365</v>
      </c>
      <c r="AI817" s="2">
        <v>0.0</v>
      </c>
      <c r="AJ817" s="94">
        <v>3.617732954237307E-4</v>
      </c>
      <c r="AK817" s="94">
        <v>0.0</v>
      </c>
      <c r="AL817" s="79"/>
      <c r="AM817" s="2" t="s">
        <v>4232</v>
      </c>
    </row>
    <row r="818">
      <c r="A818" s="54">
        <v>46130.0</v>
      </c>
      <c r="B818" s="54">
        <v>46131.0</v>
      </c>
      <c r="C818" s="2" t="s">
        <v>194</v>
      </c>
      <c r="D818" s="2" t="s">
        <v>146</v>
      </c>
      <c r="E818" s="2" t="s">
        <v>256</v>
      </c>
      <c r="F818" s="53">
        <v>0.0</v>
      </c>
      <c r="G818" s="53">
        <v>0.0</v>
      </c>
      <c r="H818" s="53">
        <v>0.0</v>
      </c>
      <c r="I818" s="53">
        <v>0.0</v>
      </c>
      <c r="J818" s="53">
        <v>0.035694740491336564</v>
      </c>
      <c r="K818" s="2" t="s">
        <v>288</v>
      </c>
      <c r="L818" s="53">
        <v>0.6666666666666666</v>
      </c>
      <c r="M818" s="2" t="s">
        <v>3683</v>
      </c>
      <c r="N818" s="2" t="s">
        <v>3360</v>
      </c>
      <c r="O818" s="55"/>
      <c r="AB818" s="2" t="s">
        <v>164</v>
      </c>
      <c r="AC818" s="2" t="s">
        <v>3361</v>
      </c>
      <c r="AD818" s="2" t="s">
        <v>3362</v>
      </c>
      <c r="AE818" s="2" t="s">
        <v>3363</v>
      </c>
      <c r="AF818" s="93"/>
      <c r="AG818" s="2" t="s">
        <v>3364</v>
      </c>
      <c r="AH818" s="2" t="s">
        <v>3365</v>
      </c>
      <c r="AI818" s="2">
        <v>0.0</v>
      </c>
      <c r="AJ818" s="94">
        <v>0.001274114498743862</v>
      </c>
      <c r="AK818" s="94">
        <v>0.0</v>
      </c>
      <c r="AL818" s="79"/>
      <c r="AM818" s="2" t="s">
        <v>4233</v>
      </c>
    </row>
    <row r="819">
      <c r="A819" s="54">
        <v>46130.0</v>
      </c>
      <c r="B819" s="54">
        <v>46131.0</v>
      </c>
      <c r="C819" s="2" t="s">
        <v>229</v>
      </c>
      <c r="D819" s="2" t="s">
        <v>146</v>
      </c>
      <c r="E819" s="2" t="s">
        <v>256</v>
      </c>
      <c r="F819" s="53">
        <v>0.25</v>
      </c>
      <c r="G819" s="53">
        <v>0.16666666666666666</v>
      </c>
      <c r="H819" s="53">
        <v>0.08</v>
      </c>
      <c r="I819" s="53">
        <v>0.043478260869565216</v>
      </c>
      <c r="J819" s="53">
        <v>0.09398652826393976</v>
      </c>
      <c r="K819" s="2" t="s">
        <v>4161</v>
      </c>
      <c r="L819" s="53">
        <v>0.0</v>
      </c>
      <c r="M819" s="2" t="s">
        <v>3369</v>
      </c>
      <c r="N819" s="2" t="s">
        <v>3360</v>
      </c>
      <c r="O819" s="55"/>
      <c r="AB819" s="2" t="s">
        <v>164</v>
      </c>
      <c r="AC819" s="2" t="s">
        <v>3361</v>
      </c>
      <c r="AD819" s="2" t="s">
        <v>3362</v>
      </c>
      <c r="AE819" s="2" t="s">
        <v>3363</v>
      </c>
      <c r="AF819" s="93"/>
      <c r="AG819" s="2" t="s">
        <v>3364</v>
      </c>
      <c r="AH819" s="2" t="s">
        <v>3365</v>
      </c>
      <c r="AI819" s="2">
        <v>0.0</v>
      </c>
      <c r="AJ819" s="94">
        <v>0.008833467495108348</v>
      </c>
      <c r="AK819" s="94">
        <v>0.0018903591682419658</v>
      </c>
      <c r="AL819" s="79"/>
      <c r="AM819" s="2" t="s">
        <v>4234</v>
      </c>
    </row>
    <row r="820">
      <c r="A820" s="54">
        <v>46130.0</v>
      </c>
      <c r="B820" s="54">
        <v>46131.0</v>
      </c>
      <c r="C820" s="2" t="s">
        <v>145</v>
      </c>
      <c r="D820" s="2" t="s">
        <v>146</v>
      </c>
      <c r="E820" s="2" t="s">
        <v>256</v>
      </c>
      <c r="F820" s="53">
        <v>0.0</v>
      </c>
      <c r="G820" s="53">
        <v>0.0</v>
      </c>
      <c r="H820" s="53">
        <v>0.0</v>
      </c>
      <c r="I820" s="53">
        <v>0.0</v>
      </c>
      <c r="J820" s="53">
        <v>0.007233602442985415</v>
      </c>
      <c r="K820" s="2" t="s">
        <v>148</v>
      </c>
      <c r="L820" s="53">
        <v>1.0</v>
      </c>
      <c r="M820" s="2" t="s">
        <v>3369</v>
      </c>
      <c r="N820" s="2" t="s">
        <v>3360</v>
      </c>
      <c r="O820" s="55"/>
      <c r="AB820" s="2" t="s">
        <v>164</v>
      </c>
      <c r="AC820" s="2" t="s">
        <v>3361</v>
      </c>
      <c r="AD820" s="2" t="s">
        <v>3362</v>
      </c>
      <c r="AE820" s="2" t="s">
        <v>3363</v>
      </c>
      <c r="AF820" s="93"/>
      <c r="AG820" s="2" t="s">
        <v>3364</v>
      </c>
      <c r="AH820" s="2" t="s">
        <v>3365</v>
      </c>
      <c r="AI820" s="2">
        <v>0.0</v>
      </c>
      <c r="AJ820" s="94">
        <v>5.2325004303164566E-5</v>
      </c>
      <c r="AK820" s="94">
        <v>0.0</v>
      </c>
      <c r="AL820" s="79"/>
      <c r="AM820" s="2" t="s">
        <v>4235</v>
      </c>
    </row>
    <row r="821">
      <c r="A821" s="54">
        <v>46130.0</v>
      </c>
      <c r="B821" s="54">
        <v>46131.0</v>
      </c>
      <c r="C821" s="2" t="s">
        <v>301</v>
      </c>
      <c r="D821" s="2" t="s">
        <v>146</v>
      </c>
      <c r="E821" s="2" t="s">
        <v>256</v>
      </c>
      <c r="F821" s="53">
        <v>0.0</v>
      </c>
      <c r="G821" s="53">
        <v>0.0</v>
      </c>
      <c r="H821" s="53">
        <v>0.0</v>
      </c>
      <c r="I821" s="53">
        <v>0.021739130434782608</v>
      </c>
      <c r="J821" s="53">
        <v>0.024245829079841096</v>
      </c>
      <c r="K821" s="2" t="s">
        <v>3531</v>
      </c>
      <c r="L821" s="53">
        <v>0.0</v>
      </c>
      <c r="M821" s="2" t="s">
        <v>3369</v>
      </c>
      <c r="N821" s="2" t="s">
        <v>3360</v>
      </c>
      <c r="O821" s="55"/>
      <c r="AB821" s="2" t="s">
        <v>164</v>
      </c>
      <c r="AC821" s="2" t="s">
        <v>3361</v>
      </c>
      <c r="AD821" s="2" t="s">
        <v>3362</v>
      </c>
      <c r="AE821" s="2" t="s">
        <v>3363</v>
      </c>
      <c r="AF821" s="93"/>
      <c r="AG821" s="2" t="s">
        <v>3364</v>
      </c>
      <c r="AH821" s="2" t="s">
        <v>3365</v>
      </c>
      <c r="AI821" s="2">
        <v>0.0</v>
      </c>
      <c r="AJ821" s="94">
        <v>5.878602277688681E-4</v>
      </c>
      <c r="AK821" s="94">
        <v>4.7258979206049145E-4</v>
      </c>
      <c r="AL821" s="79"/>
      <c r="AM821" s="2" t="s">
        <v>4236</v>
      </c>
    </row>
    <row r="822">
      <c r="A822" s="54">
        <v>46131.0</v>
      </c>
      <c r="B822" s="54">
        <v>46132.0</v>
      </c>
      <c r="C822" s="2" t="s">
        <v>194</v>
      </c>
      <c r="D822" s="2" t="s">
        <v>146</v>
      </c>
      <c r="E822" s="2" t="s">
        <v>180</v>
      </c>
      <c r="F822" s="53">
        <v>0.0</v>
      </c>
      <c r="G822" s="53">
        <v>0.0</v>
      </c>
      <c r="H822" s="53">
        <v>0.0</v>
      </c>
      <c r="I822" s="53">
        <v>0.021739130434782608</v>
      </c>
      <c r="J822" s="53">
        <v>0.03837196392085636</v>
      </c>
      <c r="K822" s="2" t="s">
        <v>288</v>
      </c>
      <c r="L822" s="53">
        <v>0.6666666666666666</v>
      </c>
      <c r="M822" s="2" t="s">
        <v>3683</v>
      </c>
      <c r="N822" s="2" t="s">
        <v>3360</v>
      </c>
      <c r="O822" s="55"/>
      <c r="AB822" s="2" t="s">
        <v>164</v>
      </c>
      <c r="AC822" s="2" t="s">
        <v>3361</v>
      </c>
      <c r="AD822" s="2" t="s">
        <v>3362</v>
      </c>
      <c r="AE822" s="2" t="s">
        <v>3363</v>
      </c>
      <c r="AF822" s="93"/>
      <c r="AG822" s="2" t="s">
        <v>3364</v>
      </c>
      <c r="AH822" s="2" t="s">
        <v>3365</v>
      </c>
      <c r="AI822" s="2">
        <v>0.0</v>
      </c>
      <c r="AJ822" s="94">
        <v>0.0014724076151435021</v>
      </c>
      <c r="AK822" s="94">
        <v>4.7258979206049145E-4</v>
      </c>
      <c r="AL822" s="79"/>
      <c r="AM822" s="2" t="s">
        <v>4237</v>
      </c>
    </row>
    <row r="823">
      <c r="A823" s="54">
        <v>46131.0</v>
      </c>
      <c r="B823" s="54">
        <v>46132.0</v>
      </c>
      <c r="C823" s="2" t="s">
        <v>229</v>
      </c>
      <c r="D823" s="2" t="s">
        <v>146</v>
      </c>
      <c r="E823" s="2" t="s">
        <v>180</v>
      </c>
      <c r="F823" s="53">
        <v>0.25</v>
      </c>
      <c r="G823" s="53">
        <v>0.16666666666666666</v>
      </c>
      <c r="H823" s="53">
        <v>0.08</v>
      </c>
      <c r="I823" s="53">
        <v>0.10869565217391304</v>
      </c>
      <c r="J823" s="53">
        <v>0.10392846563129807</v>
      </c>
      <c r="K823" s="2" t="s">
        <v>4161</v>
      </c>
      <c r="L823" s="53">
        <v>0.0</v>
      </c>
      <c r="M823" s="2" t="s">
        <v>3369</v>
      </c>
      <c r="N823" s="2" t="s">
        <v>3360</v>
      </c>
      <c r="O823" s="55"/>
      <c r="AB823" s="2" t="s">
        <v>164</v>
      </c>
      <c r="AC823" s="2" t="s">
        <v>3361</v>
      </c>
      <c r="AD823" s="2" t="s">
        <v>3362</v>
      </c>
      <c r="AE823" s="2" t="s">
        <v>3363</v>
      </c>
      <c r="AF823" s="93"/>
      <c r="AG823" s="2" t="s">
        <v>3364</v>
      </c>
      <c r="AH823" s="2" t="s">
        <v>3365</v>
      </c>
      <c r="AI823" s="2">
        <v>0.0</v>
      </c>
      <c r="AJ823" s="94">
        <v>0.010801125968475904</v>
      </c>
      <c r="AK823" s="94">
        <v>0.011814744801512287</v>
      </c>
      <c r="AL823" s="79"/>
      <c r="AM823" s="2" t="s">
        <v>4238</v>
      </c>
    </row>
    <row r="824">
      <c r="A824" s="54">
        <v>46131.0</v>
      </c>
      <c r="B824" s="54">
        <v>46132.0</v>
      </c>
      <c r="C824" s="2" t="s">
        <v>145</v>
      </c>
      <c r="D824" s="2" t="s">
        <v>146</v>
      </c>
      <c r="E824" s="2" t="s">
        <v>180</v>
      </c>
      <c r="F824" s="53">
        <v>0.0</v>
      </c>
      <c r="G824" s="53">
        <v>0.0</v>
      </c>
      <c r="H824" s="53">
        <v>0.04</v>
      </c>
      <c r="I824" s="53">
        <v>0.021739130434782608</v>
      </c>
      <c r="J824" s="53">
        <v>0.017456248713483308</v>
      </c>
      <c r="K824" s="2" t="s">
        <v>148</v>
      </c>
      <c r="L824" s="53">
        <v>1.0</v>
      </c>
      <c r="M824" s="2" t="s">
        <v>3369</v>
      </c>
      <c r="N824" s="2" t="s">
        <v>3360</v>
      </c>
      <c r="O824" s="55"/>
      <c r="AB824" s="2" t="s">
        <v>164</v>
      </c>
      <c r="AC824" s="2" t="s">
        <v>3361</v>
      </c>
      <c r="AD824" s="2" t="s">
        <v>3362</v>
      </c>
      <c r="AE824" s="2" t="s">
        <v>3363</v>
      </c>
      <c r="AF824" s="93"/>
      <c r="AG824" s="2" t="s">
        <v>3364</v>
      </c>
      <c r="AH824" s="2" t="s">
        <v>3365</v>
      </c>
      <c r="AI824" s="2">
        <v>0.0</v>
      </c>
      <c r="AJ824" s="94">
        <v>3.0472061914698766E-4</v>
      </c>
      <c r="AK824" s="94">
        <v>4.7258979206049145E-4</v>
      </c>
      <c r="AL824" s="79"/>
      <c r="AM824" s="2" t="s">
        <v>4239</v>
      </c>
    </row>
    <row r="825">
      <c r="A825" s="54">
        <v>46131.0</v>
      </c>
      <c r="B825" s="54">
        <v>46132.0</v>
      </c>
      <c r="C825" s="2" t="s">
        <v>301</v>
      </c>
      <c r="D825" s="2" t="s">
        <v>146</v>
      </c>
      <c r="E825" s="2" t="s">
        <v>180</v>
      </c>
      <c r="F825" s="53">
        <v>0.0</v>
      </c>
      <c r="G825" s="53">
        <v>0.08333333333333333</v>
      </c>
      <c r="H825" s="53">
        <v>0.04</v>
      </c>
      <c r="I825" s="53">
        <v>0.021739130434782608</v>
      </c>
      <c r="J825" s="53">
        <v>0.03731019979750891</v>
      </c>
      <c r="K825" s="2" t="s">
        <v>3531</v>
      </c>
      <c r="L825" s="53">
        <v>0.0</v>
      </c>
      <c r="M825" s="2" t="s">
        <v>3369</v>
      </c>
      <c r="N825" s="2" t="s">
        <v>3360</v>
      </c>
      <c r="O825" s="55"/>
      <c r="AB825" s="2" t="s">
        <v>164</v>
      </c>
      <c r="AC825" s="2" t="s">
        <v>3361</v>
      </c>
      <c r="AD825" s="2" t="s">
        <v>3362</v>
      </c>
      <c r="AE825" s="2" t="s">
        <v>3363</v>
      </c>
      <c r="AF825" s="93"/>
      <c r="AG825" s="2" t="s">
        <v>3364</v>
      </c>
      <c r="AH825" s="2" t="s">
        <v>3365</v>
      </c>
      <c r="AI825" s="2">
        <v>0.0</v>
      </c>
      <c r="AJ825" s="94">
        <v>0.0013920510089300338</v>
      </c>
      <c r="AK825" s="94">
        <v>4.7258979206049145E-4</v>
      </c>
      <c r="AL825" s="79"/>
      <c r="AM825" s="2" t="s">
        <v>4240</v>
      </c>
    </row>
    <row r="826">
      <c r="A826" s="54">
        <v>46132.0</v>
      </c>
      <c r="B826" s="54">
        <v>46133.0</v>
      </c>
      <c r="C826" s="2" t="s">
        <v>194</v>
      </c>
      <c r="D826" s="2" t="s">
        <v>146</v>
      </c>
      <c r="E826" s="2" t="s">
        <v>208</v>
      </c>
      <c r="F826" s="53">
        <v>0.0</v>
      </c>
      <c r="G826" s="53">
        <v>0.08333333333333333</v>
      </c>
      <c r="H826" s="53">
        <v>0.16</v>
      </c>
      <c r="I826" s="53">
        <v>0.13043478260869565</v>
      </c>
      <c r="J826" s="53">
        <v>0.09624809523724706</v>
      </c>
      <c r="K826" s="2" t="s">
        <v>288</v>
      </c>
      <c r="L826" s="53">
        <v>0.6666666666666666</v>
      </c>
      <c r="M826" s="2" t="s">
        <v>3683</v>
      </c>
      <c r="N826" s="2" t="s">
        <v>3360</v>
      </c>
      <c r="O826" s="55"/>
      <c r="AB826" s="2" t="s">
        <v>164</v>
      </c>
      <c r="AC826" s="2" t="s">
        <v>3361</v>
      </c>
      <c r="AD826" s="2" t="s">
        <v>3362</v>
      </c>
      <c r="AE826" s="2" t="s">
        <v>3363</v>
      </c>
      <c r="AF826" s="93"/>
      <c r="AG826" s="2" t="s">
        <v>3364</v>
      </c>
      <c r="AH826" s="2" t="s">
        <v>3365</v>
      </c>
      <c r="AI826" s="2">
        <v>0.0</v>
      </c>
      <c r="AJ826" s="94">
        <v>0.00926369583679818</v>
      </c>
      <c r="AK826" s="94">
        <v>0.017013232514177693</v>
      </c>
      <c r="AL826" s="79"/>
      <c r="AM826" s="2" t="s">
        <v>4241</v>
      </c>
    </row>
    <row r="827">
      <c r="A827" s="54">
        <v>46132.0</v>
      </c>
      <c r="B827" s="54">
        <v>46133.0</v>
      </c>
      <c r="C827" s="2" t="s">
        <v>229</v>
      </c>
      <c r="D827" s="2" t="s">
        <v>146</v>
      </c>
      <c r="E827" s="2" t="s">
        <v>208</v>
      </c>
      <c r="F827" s="53">
        <v>0.0</v>
      </c>
      <c r="G827" s="53">
        <v>0.0</v>
      </c>
      <c r="H827" s="53">
        <v>0.04</v>
      </c>
      <c r="I827" s="53">
        <v>0.10869565217391304</v>
      </c>
      <c r="J827" s="53">
        <v>0.07605173968034062</v>
      </c>
      <c r="K827" s="2" t="s">
        <v>4242</v>
      </c>
      <c r="L827" s="53">
        <v>0.0</v>
      </c>
      <c r="M827" s="2" t="s">
        <v>3369</v>
      </c>
      <c r="N827" s="2" t="s">
        <v>3360</v>
      </c>
      <c r="O827" s="55"/>
      <c r="AB827" s="2" t="s">
        <v>164</v>
      </c>
      <c r="AC827" s="2" t="s">
        <v>3361</v>
      </c>
      <c r="AD827" s="2" t="s">
        <v>3362</v>
      </c>
      <c r="AE827" s="2" t="s">
        <v>3363</v>
      </c>
      <c r="AF827" s="93"/>
      <c r="AG827" s="2" t="s">
        <v>3364</v>
      </c>
      <c r="AH827" s="2" t="s">
        <v>3365</v>
      </c>
      <c r="AI827" s="2">
        <v>0.0</v>
      </c>
      <c r="AJ827" s="94">
        <v>0.005783867108406297</v>
      </c>
      <c r="AK827" s="94">
        <v>0.011814744801512287</v>
      </c>
      <c r="AL827" s="79"/>
      <c r="AM827" s="2" t="s">
        <v>4243</v>
      </c>
    </row>
    <row r="828">
      <c r="A828" s="54">
        <v>46132.0</v>
      </c>
      <c r="B828" s="54">
        <v>46133.0</v>
      </c>
      <c r="C828" s="2" t="s">
        <v>145</v>
      </c>
      <c r="D828" s="2" t="s">
        <v>146</v>
      </c>
      <c r="E828" s="2" t="s">
        <v>208</v>
      </c>
      <c r="F828" s="53">
        <v>0.0</v>
      </c>
      <c r="G828" s="53">
        <v>0.0</v>
      </c>
      <c r="H828" s="53">
        <v>0.0</v>
      </c>
      <c r="I828" s="53">
        <v>0.021739130434782608</v>
      </c>
      <c r="J828" s="53">
        <v>0.010088994288268949</v>
      </c>
      <c r="K828" s="2" t="s">
        <v>148</v>
      </c>
      <c r="L828" s="53">
        <v>1.0</v>
      </c>
      <c r="M828" s="2" t="s">
        <v>3369</v>
      </c>
      <c r="N828" s="2" t="s">
        <v>3360</v>
      </c>
      <c r="O828" s="55"/>
      <c r="AB828" s="2" t="s">
        <v>164</v>
      </c>
      <c r="AC828" s="2" t="s">
        <v>3361</v>
      </c>
      <c r="AD828" s="2" t="s">
        <v>3362</v>
      </c>
      <c r="AE828" s="2" t="s">
        <v>3363</v>
      </c>
      <c r="AF828" s="93"/>
      <c r="AG828" s="2" t="s">
        <v>3364</v>
      </c>
      <c r="AH828" s="2" t="s">
        <v>3365</v>
      </c>
      <c r="AI828" s="2">
        <v>0.0</v>
      </c>
      <c r="AJ828" s="94">
        <v>1.0178780574872347E-4</v>
      </c>
      <c r="AK828" s="94">
        <v>4.7258979206049145E-4</v>
      </c>
      <c r="AL828" s="79"/>
      <c r="AM828" s="2" t="s">
        <v>4244</v>
      </c>
    </row>
    <row r="829">
      <c r="A829" s="54">
        <v>46132.0</v>
      </c>
      <c r="B829" s="54">
        <v>46133.0</v>
      </c>
      <c r="C829" s="2" t="s">
        <v>301</v>
      </c>
      <c r="D829" s="2" t="s">
        <v>146</v>
      </c>
      <c r="E829" s="2" t="s">
        <v>208</v>
      </c>
      <c r="F829" s="53">
        <v>0.0</v>
      </c>
      <c r="G829" s="53">
        <v>0.08333333333333333</v>
      </c>
      <c r="H829" s="53">
        <v>0.04</v>
      </c>
      <c r="I829" s="53">
        <v>0.021739130434782608</v>
      </c>
      <c r="J829" s="53">
        <v>0.03715381006384665</v>
      </c>
      <c r="K829" s="2" t="s">
        <v>3531</v>
      </c>
      <c r="L829" s="53">
        <v>0.0</v>
      </c>
      <c r="M829" s="2" t="s">
        <v>3369</v>
      </c>
      <c r="N829" s="2" t="s">
        <v>3360</v>
      </c>
      <c r="O829" s="55"/>
      <c r="AB829" s="2" t="s">
        <v>164</v>
      </c>
      <c r="AC829" s="2" t="s">
        <v>3361</v>
      </c>
      <c r="AD829" s="2" t="s">
        <v>3362</v>
      </c>
      <c r="AE829" s="2" t="s">
        <v>3363</v>
      </c>
      <c r="AF829" s="93"/>
      <c r="AG829" s="2" t="s">
        <v>3364</v>
      </c>
      <c r="AH829" s="2" t="s">
        <v>3365</v>
      </c>
      <c r="AI829" s="2">
        <v>0.0</v>
      </c>
      <c r="AJ829" s="94">
        <v>0.0013804056022603927</v>
      </c>
      <c r="AK829" s="94">
        <v>4.7258979206049145E-4</v>
      </c>
      <c r="AL829" s="79"/>
      <c r="AM829" s="2" t="s">
        <v>4245</v>
      </c>
    </row>
    <row r="830">
      <c r="A830" s="54">
        <v>46133.0</v>
      </c>
      <c r="B830" s="54">
        <v>46134.0</v>
      </c>
      <c r="C830" s="2" t="s">
        <v>194</v>
      </c>
      <c r="D830" s="2" t="s">
        <v>146</v>
      </c>
      <c r="E830" s="2" t="s">
        <v>303</v>
      </c>
      <c r="F830" s="53">
        <v>0.0</v>
      </c>
      <c r="G830" s="53">
        <v>0.0</v>
      </c>
      <c r="H830" s="53">
        <v>0.0</v>
      </c>
      <c r="I830" s="53">
        <v>0.021739130434782608</v>
      </c>
      <c r="J830" s="53">
        <v>0.04224806601640671</v>
      </c>
      <c r="K830" s="2" t="s">
        <v>288</v>
      </c>
      <c r="L830" s="53">
        <v>0.6666666666666666</v>
      </c>
      <c r="M830" s="2" t="s">
        <v>3683</v>
      </c>
      <c r="N830" s="2" t="s">
        <v>3360</v>
      </c>
      <c r="O830" s="55"/>
      <c r="AB830" s="2" t="s">
        <v>164</v>
      </c>
      <c r="AC830" s="2" t="s">
        <v>3361</v>
      </c>
      <c r="AD830" s="2" t="s">
        <v>3362</v>
      </c>
      <c r="AE830" s="2" t="s">
        <v>3363</v>
      </c>
      <c r="AF830" s="93"/>
      <c r="AG830" s="2" t="s">
        <v>3364</v>
      </c>
      <c r="AH830" s="2" t="s">
        <v>3365</v>
      </c>
      <c r="AI830" s="2">
        <v>0.0</v>
      </c>
      <c r="AJ830" s="94">
        <v>0.0017848990821266596</v>
      </c>
      <c r="AK830" s="94">
        <v>4.7258979206049145E-4</v>
      </c>
      <c r="AL830" s="79"/>
      <c r="AM830" s="2" t="s">
        <v>4246</v>
      </c>
    </row>
    <row r="831">
      <c r="A831" s="54">
        <v>46133.0</v>
      </c>
      <c r="B831" s="54">
        <v>46134.0</v>
      </c>
      <c r="C831" s="2" t="s">
        <v>229</v>
      </c>
      <c r="D831" s="2" t="s">
        <v>146</v>
      </c>
      <c r="E831" s="2" t="s">
        <v>303</v>
      </c>
      <c r="F831" s="53">
        <v>0.25</v>
      </c>
      <c r="G831" s="53">
        <v>0.25</v>
      </c>
      <c r="H831" s="53">
        <v>0.2</v>
      </c>
      <c r="I831" s="53">
        <v>0.13043478260869565</v>
      </c>
      <c r="J831" s="53">
        <v>0.1291066023050888</v>
      </c>
      <c r="K831" s="2" t="s">
        <v>4242</v>
      </c>
      <c r="L831" s="53">
        <v>0.0</v>
      </c>
      <c r="M831" s="2" t="s">
        <v>3369</v>
      </c>
      <c r="N831" s="2" t="s">
        <v>3360</v>
      </c>
      <c r="O831" s="55"/>
      <c r="AB831" s="2" t="s">
        <v>164</v>
      </c>
      <c r="AC831" s="2" t="s">
        <v>3361</v>
      </c>
      <c r="AD831" s="2" t="s">
        <v>3362</v>
      </c>
      <c r="AE831" s="2" t="s">
        <v>3363</v>
      </c>
      <c r="AF831" s="93"/>
      <c r="AG831" s="2" t="s">
        <v>3364</v>
      </c>
      <c r="AH831" s="2" t="s">
        <v>3365</v>
      </c>
      <c r="AI831" s="2">
        <v>0.0</v>
      </c>
      <c r="AJ831" s="94">
        <v>0.016668514758764363</v>
      </c>
      <c r="AK831" s="94">
        <v>0.017013232514177693</v>
      </c>
      <c r="AL831" s="79"/>
      <c r="AM831" s="2" t="s">
        <v>4247</v>
      </c>
    </row>
    <row r="832">
      <c r="A832" s="54">
        <v>46133.0</v>
      </c>
      <c r="B832" s="54">
        <v>46134.0</v>
      </c>
      <c r="C832" s="2" t="s">
        <v>145</v>
      </c>
      <c r="D832" s="2" t="s">
        <v>146</v>
      </c>
      <c r="E832" s="2" t="s">
        <v>303</v>
      </c>
      <c r="F832" s="53">
        <v>0.0</v>
      </c>
      <c r="G832" s="53">
        <v>0.0</v>
      </c>
      <c r="H832" s="53">
        <v>0.0</v>
      </c>
      <c r="I832" s="53">
        <v>0.0</v>
      </c>
      <c r="J832" s="53">
        <v>0.007053660946072808</v>
      </c>
      <c r="K832" s="2" t="s">
        <v>148</v>
      </c>
      <c r="L832" s="53">
        <v>1.0</v>
      </c>
      <c r="M832" s="2" t="s">
        <v>3369</v>
      </c>
      <c r="N832" s="2" t="s">
        <v>3360</v>
      </c>
      <c r="O832" s="55"/>
      <c r="AB832" s="2" t="s">
        <v>164</v>
      </c>
      <c r="AC832" s="2" t="s">
        <v>3361</v>
      </c>
      <c r="AD832" s="2" t="s">
        <v>3362</v>
      </c>
      <c r="AE832" s="2" t="s">
        <v>3363</v>
      </c>
      <c r="AF832" s="93"/>
      <c r="AG832" s="2" t="s">
        <v>3364</v>
      </c>
      <c r="AH832" s="2" t="s">
        <v>3365</v>
      </c>
      <c r="AI832" s="2">
        <v>0.0</v>
      </c>
      <c r="AJ832" s="94">
        <v>4.9754132742152744E-5</v>
      </c>
      <c r="AK832" s="94">
        <v>0.0</v>
      </c>
      <c r="AL832" s="79"/>
      <c r="AM832" s="2" t="s">
        <v>4248</v>
      </c>
    </row>
    <row r="833">
      <c r="A833" s="54">
        <v>46133.0</v>
      </c>
      <c r="B833" s="54">
        <v>46134.0</v>
      </c>
      <c r="C833" s="2" t="s">
        <v>301</v>
      </c>
      <c r="D833" s="2" t="s">
        <v>146</v>
      </c>
      <c r="E833" s="2" t="s">
        <v>303</v>
      </c>
      <c r="F833" s="53">
        <v>0.0</v>
      </c>
      <c r="G833" s="53">
        <v>0.16666666666666666</v>
      </c>
      <c r="H833" s="53">
        <v>0.16</v>
      </c>
      <c r="I833" s="53">
        <v>0.10869565217391304</v>
      </c>
      <c r="J833" s="53">
        <v>0.07970433621111825</v>
      </c>
      <c r="K833" s="2" t="s">
        <v>3531</v>
      </c>
      <c r="L833" s="53">
        <v>0.0</v>
      </c>
      <c r="M833" s="2" t="s">
        <v>3369</v>
      </c>
      <c r="N833" s="2" t="s">
        <v>3360</v>
      </c>
      <c r="O833" s="55"/>
      <c r="AB833" s="2" t="s">
        <v>164</v>
      </c>
      <c r="AC833" s="2" t="s">
        <v>3361</v>
      </c>
      <c r="AD833" s="2" t="s">
        <v>3362</v>
      </c>
      <c r="AE833" s="2" t="s">
        <v>3363</v>
      </c>
      <c r="AF833" s="93"/>
      <c r="AG833" s="2" t="s">
        <v>3364</v>
      </c>
      <c r="AH833" s="2" t="s">
        <v>3365</v>
      </c>
      <c r="AI833" s="2">
        <v>0.0</v>
      </c>
      <c r="AJ833" s="94">
        <v>0.006352781210854976</v>
      </c>
      <c r="AK833" s="94">
        <v>0.011814744801512287</v>
      </c>
      <c r="AL833" s="79"/>
      <c r="AM833" s="2" t="s">
        <v>4249</v>
      </c>
    </row>
    <row r="834">
      <c r="A834" s="54">
        <v>46134.0</v>
      </c>
      <c r="B834" s="54">
        <v>46135.0</v>
      </c>
      <c r="C834" s="2" t="s">
        <v>194</v>
      </c>
      <c r="D834" s="2" t="s">
        <v>146</v>
      </c>
      <c r="E834" s="2" t="s">
        <v>148</v>
      </c>
      <c r="F834" s="53">
        <v>0.125</v>
      </c>
      <c r="G834" s="53">
        <v>0.16666666666666666</v>
      </c>
      <c r="H834" s="53">
        <v>0.08</v>
      </c>
      <c r="I834" s="53">
        <v>0.08695652173913043</v>
      </c>
      <c r="J834" s="53">
        <v>0.08893623491769796</v>
      </c>
      <c r="K834" s="2" t="s">
        <v>288</v>
      </c>
      <c r="L834" s="53">
        <v>0.6666666666666666</v>
      </c>
      <c r="M834" s="2" t="s">
        <v>3683</v>
      </c>
      <c r="N834" s="2" t="s">
        <v>3360</v>
      </c>
      <c r="O834" s="55"/>
      <c r="AB834" s="2" t="s">
        <v>164</v>
      </c>
      <c r="AC834" s="2" t="s">
        <v>3361</v>
      </c>
      <c r="AD834" s="2" t="s">
        <v>3362</v>
      </c>
      <c r="AE834" s="2" t="s">
        <v>3363</v>
      </c>
      <c r="AF834" s="93"/>
      <c r="AG834" s="2" t="s">
        <v>3364</v>
      </c>
      <c r="AH834" s="2" t="s">
        <v>3365</v>
      </c>
      <c r="AI834" s="2">
        <v>0.0</v>
      </c>
      <c r="AJ834" s="94">
        <v>0.007909653881335958</v>
      </c>
      <c r="AK834" s="94">
        <v>0.007561436672967863</v>
      </c>
      <c r="AL834" s="79"/>
      <c r="AM834" s="2" t="s">
        <v>4250</v>
      </c>
    </row>
    <row r="835">
      <c r="A835" s="54">
        <v>46134.0</v>
      </c>
      <c r="B835" s="54">
        <v>46135.0</v>
      </c>
      <c r="C835" s="2" t="s">
        <v>229</v>
      </c>
      <c r="D835" s="2" t="s">
        <v>146</v>
      </c>
      <c r="E835" s="2" t="s">
        <v>148</v>
      </c>
      <c r="F835" s="53">
        <v>0.125</v>
      </c>
      <c r="G835" s="53">
        <v>0.08333333333333333</v>
      </c>
      <c r="H835" s="53">
        <v>0.12</v>
      </c>
      <c r="I835" s="53">
        <v>0.06521739130434782</v>
      </c>
      <c r="J835" s="53">
        <v>0.0974625068095801</v>
      </c>
      <c r="K835" s="2" t="s">
        <v>256</v>
      </c>
      <c r="L835" s="53">
        <v>0.4</v>
      </c>
      <c r="M835" s="2" t="s">
        <v>3371</v>
      </c>
      <c r="N835" s="2" t="s">
        <v>3360</v>
      </c>
      <c r="O835" s="55"/>
      <c r="AB835" s="2" t="s">
        <v>164</v>
      </c>
      <c r="AC835" s="2" t="s">
        <v>3361</v>
      </c>
      <c r="AD835" s="2" t="s">
        <v>3362</v>
      </c>
      <c r="AE835" s="2" t="s">
        <v>3363</v>
      </c>
      <c r="AF835" s="93"/>
      <c r="AG835" s="2" t="s">
        <v>3364</v>
      </c>
      <c r="AH835" s="2" t="s">
        <v>3365</v>
      </c>
      <c r="AI835" s="2">
        <v>0.0</v>
      </c>
      <c r="AJ835" s="94">
        <v>0.009498940233607448</v>
      </c>
      <c r="AK835" s="94">
        <v>0.004253308128544423</v>
      </c>
      <c r="AL835" s="79"/>
      <c r="AM835" s="2" t="s">
        <v>4251</v>
      </c>
    </row>
    <row r="836">
      <c r="A836" s="54">
        <v>46134.0</v>
      </c>
      <c r="B836" s="54">
        <v>46135.0</v>
      </c>
      <c r="C836" s="2" t="s">
        <v>145</v>
      </c>
      <c r="D836" s="2" t="s">
        <v>146</v>
      </c>
      <c r="E836" s="2" t="s">
        <v>148</v>
      </c>
      <c r="F836" s="53">
        <v>0.125</v>
      </c>
      <c r="G836" s="53">
        <v>0.08333333333333333</v>
      </c>
      <c r="H836" s="53">
        <v>0.04</v>
      </c>
      <c r="I836" s="53">
        <v>0.021739130434782608</v>
      </c>
      <c r="J836" s="53">
        <v>0.03563539277466114</v>
      </c>
      <c r="K836" s="2" t="s">
        <v>148</v>
      </c>
      <c r="L836" s="53">
        <v>1.0</v>
      </c>
      <c r="M836" s="2" t="s">
        <v>3369</v>
      </c>
      <c r="N836" s="2" t="s">
        <v>3360</v>
      </c>
      <c r="O836" s="55"/>
      <c r="AB836" s="2" t="s">
        <v>164</v>
      </c>
      <c r="AC836" s="2" t="s">
        <v>3361</v>
      </c>
      <c r="AD836" s="2" t="s">
        <v>3362</v>
      </c>
      <c r="AE836" s="2" t="s">
        <v>3363</v>
      </c>
      <c r="AF836" s="93"/>
      <c r="AG836" s="2" t="s">
        <v>3364</v>
      </c>
      <c r="AH836" s="2" t="s">
        <v>3365</v>
      </c>
      <c r="AI836" s="2">
        <v>0.0</v>
      </c>
      <c r="AJ836" s="94">
        <v>0.0012698812182043715</v>
      </c>
      <c r="AK836" s="94">
        <v>4.7258979206049145E-4</v>
      </c>
      <c r="AL836" s="79"/>
      <c r="AM836" s="2" t="s">
        <v>4252</v>
      </c>
    </row>
    <row r="837">
      <c r="A837" s="54">
        <v>46134.0</v>
      </c>
      <c r="B837" s="54">
        <v>46135.0</v>
      </c>
      <c r="C837" s="2" t="s">
        <v>301</v>
      </c>
      <c r="D837" s="2" t="s">
        <v>146</v>
      </c>
      <c r="E837" s="2" t="s">
        <v>148</v>
      </c>
      <c r="F837" s="53">
        <v>0.0</v>
      </c>
      <c r="G837" s="53">
        <v>0.0</v>
      </c>
      <c r="H837" s="53">
        <v>0.08</v>
      </c>
      <c r="I837" s="53">
        <v>0.043478260869565216</v>
      </c>
      <c r="J837" s="53">
        <v>0.04670052699551079</v>
      </c>
      <c r="K837" s="2" t="s">
        <v>3531</v>
      </c>
      <c r="L837" s="53">
        <v>0.0</v>
      </c>
      <c r="M837" s="2" t="s">
        <v>3369</v>
      </c>
      <c r="N837" s="2" t="s">
        <v>3360</v>
      </c>
      <c r="O837" s="55"/>
      <c r="AB837" s="2" t="s">
        <v>164</v>
      </c>
      <c r="AC837" s="2" t="s">
        <v>3361</v>
      </c>
      <c r="AD837" s="2" t="s">
        <v>3362</v>
      </c>
      <c r="AE837" s="2" t="s">
        <v>3363</v>
      </c>
      <c r="AF837" s="93"/>
      <c r="AG837" s="2" t="s">
        <v>3364</v>
      </c>
      <c r="AH837" s="2" t="s">
        <v>3365</v>
      </c>
      <c r="AI837" s="2">
        <v>0.0</v>
      </c>
      <c r="AJ837" s="94">
        <v>0.0021809392216584323</v>
      </c>
      <c r="AK837" s="94">
        <v>0.0018903591682419658</v>
      </c>
      <c r="AL837" s="79"/>
      <c r="AM837" s="2" t="s">
        <v>4253</v>
      </c>
    </row>
    <row r="838">
      <c r="A838" s="54">
        <v>46135.0</v>
      </c>
      <c r="B838" s="54">
        <v>46136.0</v>
      </c>
      <c r="C838" s="2" t="s">
        <v>194</v>
      </c>
      <c r="D838" s="2" t="s">
        <v>146</v>
      </c>
      <c r="E838" s="2" t="s">
        <v>196</v>
      </c>
      <c r="F838" s="53">
        <v>0.0</v>
      </c>
      <c r="G838" s="53">
        <v>0.0</v>
      </c>
      <c r="H838" s="53">
        <v>0.08</v>
      </c>
      <c r="I838" s="53">
        <v>0.10869565217391304</v>
      </c>
      <c r="J838" s="53">
        <v>0.0687932263172294</v>
      </c>
      <c r="K838" s="2" t="s">
        <v>288</v>
      </c>
      <c r="L838" s="53">
        <v>0.6666666666666666</v>
      </c>
      <c r="M838" s="2" t="s">
        <v>3683</v>
      </c>
      <c r="N838" s="2" t="s">
        <v>3360</v>
      </c>
      <c r="O838" s="55"/>
      <c r="AB838" s="2" t="s">
        <v>164</v>
      </c>
      <c r="AC838" s="2" t="s">
        <v>3361</v>
      </c>
      <c r="AD838" s="2" t="s">
        <v>3362</v>
      </c>
      <c r="AE838" s="2" t="s">
        <v>3363</v>
      </c>
      <c r="AF838" s="93"/>
      <c r="AG838" s="2" t="s">
        <v>3364</v>
      </c>
      <c r="AH838" s="2" t="s">
        <v>3365</v>
      </c>
      <c r="AI838" s="2">
        <v>0.0</v>
      </c>
      <c r="AJ838" s="94">
        <v>0.004732507987133543</v>
      </c>
      <c r="AK838" s="94">
        <v>0.011814744801512287</v>
      </c>
      <c r="AL838" s="79"/>
      <c r="AM838" s="2" t="s">
        <v>4254</v>
      </c>
    </row>
    <row r="839">
      <c r="A839" s="54">
        <v>46135.0</v>
      </c>
      <c r="B839" s="54">
        <v>46136.0</v>
      </c>
      <c r="C839" s="2" t="s">
        <v>229</v>
      </c>
      <c r="D839" s="2" t="s">
        <v>146</v>
      </c>
      <c r="E839" s="2" t="s">
        <v>196</v>
      </c>
      <c r="F839" s="53">
        <v>0.0</v>
      </c>
      <c r="G839" s="53">
        <v>0.0</v>
      </c>
      <c r="H839" s="53">
        <v>0.08</v>
      </c>
      <c r="I839" s="53">
        <v>0.043478260869565216</v>
      </c>
      <c r="J839" s="53">
        <v>0.06680024149876568</v>
      </c>
      <c r="K839" s="2" t="s">
        <v>256</v>
      </c>
      <c r="L839" s="53">
        <v>0.4</v>
      </c>
      <c r="M839" s="2" t="s">
        <v>3371</v>
      </c>
      <c r="N839" s="2" t="s">
        <v>3360</v>
      </c>
      <c r="O839" s="55"/>
      <c r="AB839" s="2" t="s">
        <v>164</v>
      </c>
      <c r="AC839" s="2" t="s">
        <v>3361</v>
      </c>
      <c r="AD839" s="2" t="s">
        <v>3362</v>
      </c>
      <c r="AE839" s="2" t="s">
        <v>3363</v>
      </c>
      <c r="AF839" s="93"/>
      <c r="AG839" s="2" t="s">
        <v>3364</v>
      </c>
      <c r="AH839" s="2" t="s">
        <v>3365</v>
      </c>
      <c r="AI839" s="2">
        <v>0.0</v>
      </c>
      <c r="AJ839" s="94">
        <v>0.004462272264293416</v>
      </c>
      <c r="AK839" s="94">
        <v>0.0018903591682419658</v>
      </c>
      <c r="AL839" s="79"/>
      <c r="AM839" s="2" t="s">
        <v>4255</v>
      </c>
    </row>
    <row r="840">
      <c r="A840" s="54">
        <v>46135.0</v>
      </c>
      <c r="B840" s="54">
        <v>46136.0</v>
      </c>
      <c r="C840" s="2" t="s">
        <v>145</v>
      </c>
      <c r="D840" s="2" t="s">
        <v>146</v>
      </c>
      <c r="E840" s="2" t="s">
        <v>196</v>
      </c>
      <c r="F840" s="53">
        <v>0.0</v>
      </c>
      <c r="G840" s="53">
        <v>0.0</v>
      </c>
      <c r="H840" s="53">
        <v>0.0</v>
      </c>
      <c r="I840" s="53">
        <v>0.021739130434782608</v>
      </c>
      <c r="J840" s="53">
        <v>0.010077129535758112</v>
      </c>
      <c r="K840" s="2" t="s">
        <v>148</v>
      </c>
      <c r="L840" s="53">
        <v>1.0</v>
      </c>
      <c r="M840" s="2" t="s">
        <v>3369</v>
      </c>
      <c r="N840" s="2" t="s">
        <v>3360</v>
      </c>
      <c r="O840" s="55"/>
      <c r="AB840" s="2" t="s">
        <v>164</v>
      </c>
      <c r="AC840" s="2" t="s">
        <v>3361</v>
      </c>
      <c r="AD840" s="2" t="s">
        <v>3362</v>
      </c>
      <c r="AE840" s="2" t="s">
        <v>3363</v>
      </c>
      <c r="AF840" s="93"/>
      <c r="AG840" s="2" t="s">
        <v>3364</v>
      </c>
      <c r="AH840" s="2" t="s">
        <v>3365</v>
      </c>
      <c r="AI840" s="2">
        <v>0.0</v>
      </c>
      <c r="AJ840" s="94">
        <v>1.0154853968044851E-4</v>
      </c>
      <c r="AK840" s="94">
        <v>4.7258979206049145E-4</v>
      </c>
      <c r="AL840" s="79"/>
      <c r="AM840" s="2" t="s">
        <v>4256</v>
      </c>
    </row>
    <row r="841">
      <c r="A841" s="54">
        <v>46135.0</v>
      </c>
      <c r="B841" s="54">
        <v>46136.0</v>
      </c>
      <c r="C841" s="2" t="s">
        <v>301</v>
      </c>
      <c r="D841" s="2" t="s">
        <v>146</v>
      </c>
      <c r="E841" s="2" t="s">
        <v>196</v>
      </c>
      <c r="F841" s="53">
        <v>0.0</v>
      </c>
      <c r="G841" s="53">
        <v>0.0</v>
      </c>
      <c r="H841" s="53">
        <v>0.0</v>
      </c>
      <c r="I841" s="53">
        <v>0.0</v>
      </c>
      <c r="J841" s="53">
        <v>0.01808612690863229</v>
      </c>
      <c r="K841" s="2" t="s">
        <v>3531</v>
      </c>
      <c r="L841" s="53">
        <v>0.0</v>
      </c>
      <c r="M841" s="2" t="s">
        <v>3369</v>
      </c>
      <c r="N841" s="2" t="s">
        <v>3360</v>
      </c>
      <c r="O841" s="55"/>
      <c r="AB841" s="2" t="s">
        <v>164</v>
      </c>
      <c r="AC841" s="2" t="s">
        <v>3361</v>
      </c>
      <c r="AD841" s="2" t="s">
        <v>3362</v>
      </c>
      <c r="AE841" s="2" t="s">
        <v>3363</v>
      </c>
      <c r="AF841" s="93"/>
      <c r="AG841" s="2" t="s">
        <v>3364</v>
      </c>
      <c r="AH841" s="2" t="s">
        <v>3365</v>
      </c>
      <c r="AI841" s="2">
        <v>0.0</v>
      </c>
      <c r="AJ841" s="94">
        <v>3.2710798655515293E-4</v>
      </c>
      <c r="AK841" s="94">
        <v>0.0</v>
      </c>
      <c r="AL841" s="79"/>
      <c r="AM841" s="2" t="s">
        <v>4257</v>
      </c>
    </row>
    <row r="842">
      <c r="A842" s="54">
        <v>46136.0</v>
      </c>
      <c r="B842" s="54">
        <v>46137.0</v>
      </c>
      <c r="C842" s="2" t="s">
        <v>194</v>
      </c>
      <c r="D842" s="2" t="s">
        <v>146</v>
      </c>
      <c r="E842" s="2" t="s">
        <v>288</v>
      </c>
      <c r="F842" s="53">
        <v>0.25</v>
      </c>
      <c r="G842" s="53">
        <v>0.16666666666666666</v>
      </c>
      <c r="H842" s="53">
        <v>0.2</v>
      </c>
      <c r="I842" s="53">
        <v>0.13043478260869565</v>
      </c>
      <c r="J842" s="53">
        <v>0.12081209965264272</v>
      </c>
      <c r="K842" s="2" t="s">
        <v>288</v>
      </c>
      <c r="L842" s="53">
        <v>0.6666666666666666</v>
      </c>
      <c r="M842" s="2" t="s">
        <v>3683</v>
      </c>
      <c r="N842" s="2" t="s">
        <v>3360</v>
      </c>
      <c r="O842" s="55"/>
      <c r="AB842" s="2" t="s">
        <v>164</v>
      </c>
      <c r="AC842" s="2" t="s">
        <v>3361</v>
      </c>
      <c r="AD842" s="2" t="s">
        <v>3362</v>
      </c>
      <c r="AE842" s="2" t="s">
        <v>3363</v>
      </c>
      <c r="AF842" s="93"/>
      <c r="AG842" s="2" t="s">
        <v>3364</v>
      </c>
      <c r="AH842" s="2" t="s">
        <v>3365</v>
      </c>
      <c r="AI842" s="2">
        <v>0.0</v>
      </c>
      <c r="AJ842" s="94">
        <v>0.014595563422480076</v>
      </c>
      <c r="AK842" s="94">
        <v>0.017013232514177693</v>
      </c>
      <c r="AL842" s="79"/>
      <c r="AM842" s="2" t="s">
        <v>4258</v>
      </c>
    </row>
    <row r="843">
      <c r="A843" s="54">
        <v>46136.0</v>
      </c>
      <c r="B843" s="54">
        <v>46137.0</v>
      </c>
      <c r="C843" s="2" t="s">
        <v>229</v>
      </c>
      <c r="D843" s="2" t="s">
        <v>146</v>
      </c>
      <c r="E843" s="2" t="s">
        <v>288</v>
      </c>
      <c r="F843" s="53">
        <v>0.0</v>
      </c>
      <c r="G843" s="53">
        <v>0.0</v>
      </c>
      <c r="H843" s="53">
        <v>0.12</v>
      </c>
      <c r="I843" s="53">
        <v>0.06521739130434782</v>
      </c>
      <c r="J843" s="53">
        <v>0.0750019415956506</v>
      </c>
      <c r="K843" s="2" t="s">
        <v>256</v>
      </c>
      <c r="L843" s="53">
        <v>0.4</v>
      </c>
      <c r="M843" s="2" t="s">
        <v>3371</v>
      </c>
      <c r="N843" s="2" t="s">
        <v>3360</v>
      </c>
      <c r="O843" s="55"/>
      <c r="AB843" s="2" t="s">
        <v>164</v>
      </c>
      <c r="AC843" s="2" t="s">
        <v>3361</v>
      </c>
      <c r="AD843" s="2" t="s">
        <v>3362</v>
      </c>
      <c r="AE843" s="2" t="s">
        <v>3363</v>
      </c>
      <c r="AF843" s="93"/>
      <c r="AG843" s="2" t="s">
        <v>3364</v>
      </c>
      <c r="AH843" s="2" t="s">
        <v>3365</v>
      </c>
      <c r="AI843" s="2">
        <v>0.0</v>
      </c>
      <c r="AJ843" s="94">
        <v>0.005625291243117384</v>
      </c>
      <c r="AK843" s="94">
        <v>0.004253308128544423</v>
      </c>
      <c r="AL843" s="79"/>
      <c r="AM843" s="2" t="s">
        <v>4259</v>
      </c>
    </row>
    <row r="844">
      <c r="A844" s="54">
        <v>46136.0</v>
      </c>
      <c r="B844" s="54">
        <v>46137.0</v>
      </c>
      <c r="C844" s="2" t="s">
        <v>145</v>
      </c>
      <c r="D844" s="2" t="s">
        <v>146</v>
      </c>
      <c r="E844" s="2" t="s">
        <v>288</v>
      </c>
      <c r="F844" s="53">
        <v>0.0</v>
      </c>
      <c r="G844" s="53">
        <v>0.0</v>
      </c>
      <c r="H844" s="53">
        <v>0.0</v>
      </c>
      <c r="I844" s="53">
        <v>0.021739130434782608</v>
      </c>
      <c r="J844" s="53">
        <v>0.012263305459273437</v>
      </c>
      <c r="K844" s="2" t="s">
        <v>148</v>
      </c>
      <c r="L844" s="53">
        <v>1.0</v>
      </c>
      <c r="M844" s="2" t="s">
        <v>3369</v>
      </c>
      <c r="N844" s="2" t="s">
        <v>3360</v>
      </c>
      <c r="O844" s="55"/>
      <c r="AB844" s="2" t="s">
        <v>153</v>
      </c>
      <c r="AC844" s="2" t="s">
        <v>4260</v>
      </c>
      <c r="AD844" s="2" t="s">
        <v>3362</v>
      </c>
      <c r="AE844" s="2" t="s">
        <v>3363</v>
      </c>
      <c r="AF844" s="93"/>
      <c r="AG844" s="2" t="s">
        <v>3364</v>
      </c>
      <c r="AH844" s="2" t="s">
        <v>3365</v>
      </c>
      <c r="AI844" s="2">
        <v>1.0</v>
      </c>
      <c r="AJ844" s="94">
        <v>0.9756237777422405</v>
      </c>
      <c r="AK844" s="94">
        <v>0.9569943289224953</v>
      </c>
      <c r="AL844" s="79"/>
      <c r="AM844" s="2" t="s">
        <v>4261</v>
      </c>
    </row>
    <row r="845">
      <c r="A845" s="54">
        <v>46136.0</v>
      </c>
      <c r="B845" s="54">
        <v>46137.0</v>
      </c>
      <c r="C845" s="2" t="s">
        <v>301</v>
      </c>
      <c r="D845" s="2" t="s">
        <v>146</v>
      </c>
      <c r="E845" s="2" t="s">
        <v>288</v>
      </c>
      <c r="F845" s="53">
        <v>0.0</v>
      </c>
      <c r="G845" s="53">
        <v>0.0</v>
      </c>
      <c r="H845" s="53">
        <v>0.0</v>
      </c>
      <c r="I845" s="53">
        <v>0.0</v>
      </c>
      <c r="J845" s="53">
        <v>0.01793530862723645</v>
      </c>
      <c r="K845" s="2" t="s">
        <v>3531</v>
      </c>
      <c r="L845" s="53">
        <v>0.0</v>
      </c>
      <c r="M845" s="2" t="s">
        <v>3369</v>
      </c>
      <c r="N845" s="2" t="s">
        <v>3360</v>
      </c>
      <c r="O845" s="55"/>
      <c r="AB845" s="2" t="s">
        <v>164</v>
      </c>
      <c r="AC845" s="2" t="s">
        <v>3361</v>
      </c>
      <c r="AD845" s="2" t="s">
        <v>3362</v>
      </c>
      <c r="AE845" s="2" t="s">
        <v>3363</v>
      </c>
      <c r="AF845" s="93"/>
      <c r="AG845" s="2" t="s">
        <v>3364</v>
      </c>
      <c r="AH845" s="2" t="s">
        <v>3365</v>
      </c>
      <c r="AI845" s="2">
        <v>0.0</v>
      </c>
      <c r="AJ845" s="94">
        <v>3.2167529555422226E-4</v>
      </c>
      <c r="AK845" s="94">
        <v>0.0</v>
      </c>
      <c r="AL845" s="79"/>
      <c r="AM845" s="2" t="s">
        <v>4262</v>
      </c>
    </row>
    <row r="846">
      <c r="A846" s="54">
        <v>46137.0</v>
      </c>
      <c r="B846" s="54">
        <v>46138.0</v>
      </c>
      <c r="C846" s="2" t="s">
        <v>194</v>
      </c>
      <c r="D846" s="2" t="s">
        <v>146</v>
      </c>
      <c r="E846" s="2" t="s">
        <v>256</v>
      </c>
      <c r="F846" s="53">
        <v>0.0</v>
      </c>
      <c r="G846" s="53">
        <v>0.0</v>
      </c>
      <c r="H846" s="53">
        <v>0.0</v>
      </c>
      <c r="I846" s="53">
        <v>0.0</v>
      </c>
      <c r="J846" s="53">
        <v>0.033659862566323556</v>
      </c>
      <c r="K846" s="2" t="s">
        <v>288</v>
      </c>
      <c r="L846" s="53">
        <v>0.6666666666666666</v>
      </c>
      <c r="M846" s="2" t="s">
        <v>3683</v>
      </c>
      <c r="N846" s="2" t="s">
        <v>3360</v>
      </c>
      <c r="O846" s="55"/>
      <c r="AB846" s="2" t="s">
        <v>164</v>
      </c>
      <c r="AC846" s="2" t="s">
        <v>3361</v>
      </c>
      <c r="AD846" s="2" t="s">
        <v>3362</v>
      </c>
      <c r="AE846" s="2" t="s">
        <v>3363</v>
      </c>
      <c r="AF846" s="93"/>
      <c r="AG846" s="2" t="s">
        <v>3364</v>
      </c>
      <c r="AH846" s="2" t="s">
        <v>3365</v>
      </c>
      <c r="AI846" s="2">
        <v>0.0</v>
      </c>
      <c r="AJ846" s="94">
        <v>0.00113298634798379</v>
      </c>
      <c r="AK846" s="94">
        <v>0.0</v>
      </c>
      <c r="AL846" s="79"/>
      <c r="AM846" s="2" t="s">
        <v>4263</v>
      </c>
    </row>
    <row r="847">
      <c r="A847" s="54">
        <v>46137.0</v>
      </c>
      <c r="B847" s="54">
        <v>46138.0</v>
      </c>
      <c r="C847" s="2" t="s">
        <v>229</v>
      </c>
      <c r="D847" s="2" t="s">
        <v>146</v>
      </c>
      <c r="E847" s="2" t="s">
        <v>256</v>
      </c>
      <c r="F847" s="53">
        <v>0.25</v>
      </c>
      <c r="G847" s="53">
        <v>0.16666666666666666</v>
      </c>
      <c r="H847" s="53">
        <v>0.08</v>
      </c>
      <c r="I847" s="53">
        <v>0.0425531914893617</v>
      </c>
      <c r="J847" s="53">
        <v>0.08862856490630391</v>
      </c>
      <c r="K847" s="2" t="s">
        <v>256</v>
      </c>
      <c r="L847" s="53">
        <v>0.4</v>
      </c>
      <c r="M847" s="2" t="s">
        <v>3371</v>
      </c>
      <c r="N847" s="2" t="s">
        <v>3360</v>
      </c>
      <c r="O847" s="55"/>
      <c r="AB847" s="2" t="s">
        <v>164</v>
      </c>
      <c r="AC847" s="2" t="s">
        <v>3361</v>
      </c>
      <c r="AD847" s="2" t="s">
        <v>3362</v>
      </c>
      <c r="AE847" s="2" t="s">
        <v>3363</v>
      </c>
      <c r="AF847" s="93"/>
      <c r="AG847" s="2" t="s">
        <v>3364</v>
      </c>
      <c r="AH847" s="2" t="s">
        <v>3365</v>
      </c>
      <c r="AI847" s="2">
        <v>0.0</v>
      </c>
      <c r="AJ847" s="94">
        <v>0.007855022517350926</v>
      </c>
      <c r="AK847" s="94">
        <v>0.0018107741059302852</v>
      </c>
      <c r="AL847" s="79"/>
      <c r="AM847" s="2" t="s">
        <v>4264</v>
      </c>
    </row>
    <row r="848">
      <c r="A848" s="54">
        <v>46137.0</v>
      </c>
      <c r="B848" s="54">
        <v>46138.0</v>
      </c>
      <c r="C848" s="2" t="s">
        <v>145</v>
      </c>
      <c r="D848" s="2" t="s">
        <v>146</v>
      </c>
      <c r="E848" s="2" t="s">
        <v>256</v>
      </c>
      <c r="F848" s="53">
        <v>0.0</v>
      </c>
      <c r="G848" s="53">
        <v>0.0</v>
      </c>
      <c r="H848" s="53">
        <v>0.0</v>
      </c>
      <c r="I848" s="53">
        <v>0.0</v>
      </c>
      <c r="J848" s="53">
        <v>0.01098789894443531</v>
      </c>
      <c r="K848" s="2" t="s">
        <v>4265</v>
      </c>
      <c r="L848" s="53">
        <v>0.0</v>
      </c>
      <c r="M848" s="2" t="s">
        <v>3369</v>
      </c>
      <c r="N848" s="2" t="s">
        <v>3360</v>
      </c>
      <c r="O848" s="55"/>
      <c r="AB848" s="2" t="s">
        <v>164</v>
      </c>
      <c r="AC848" s="2" t="s">
        <v>3361</v>
      </c>
      <c r="AD848" s="2" t="s">
        <v>3362</v>
      </c>
      <c r="AE848" s="2" t="s">
        <v>3363</v>
      </c>
      <c r="AF848" s="93"/>
      <c r="AG848" s="2" t="s">
        <v>3364</v>
      </c>
      <c r="AH848" s="2" t="s">
        <v>3365</v>
      </c>
      <c r="AI848" s="2">
        <v>0.0</v>
      </c>
      <c r="AJ848" s="94">
        <v>1.2073392321312262E-4</v>
      </c>
      <c r="AK848" s="94">
        <v>0.0</v>
      </c>
      <c r="AL848" s="79"/>
      <c r="AM848" s="2" t="s">
        <v>4266</v>
      </c>
    </row>
    <row r="849">
      <c r="A849" s="54">
        <v>46137.0</v>
      </c>
      <c r="B849" s="54">
        <v>46138.0</v>
      </c>
      <c r="C849" s="2" t="s">
        <v>301</v>
      </c>
      <c r="D849" s="2" t="s">
        <v>146</v>
      </c>
      <c r="E849" s="2" t="s">
        <v>256</v>
      </c>
      <c r="F849" s="53">
        <v>0.0</v>
      </c>
      <c r="G849" s="53">
        <v>0.0</v>
      </c>
      <c r="H849" s="53">
        <v>0.0</v>
      </c>
      <c r="I849" s="53">
        <v>0.02127659574468085</v>
      </c>
      <c r="J849" s="53">
        <v>0.022863628181639246</v>
      </c>
      <c r="K849" s="2" t="s">
        <v>3531</v>
      </c>
      <c r="L849" s="53">
        <v>0.0</v>
      </c>
      <c r="M849" s="2" t="s">
        <v>3369</v>
      </c>
      <c r="N849" s="2" t="s">
        <v>3360</v>
      </c>
      <c r="O849" s="55"/>
      <c r="AB849" s="2" t="s">
        <v>164</v>
      </c>
      <c r="AC849" s="2" t="s">
        <v>3361</v>
      </c>
      <c r="AD849" s="2" t="s">
        <v>3362</v>
      </c>
      <c r="AE849" s="2" t="s">
        <v>3363</v>
      </c>
      <c r="AF849" s="93"/>
      <c r="AG849" s="2" t="s">
        <v>3364</v>
      </c>
      <c r="AH849" s="2" t="s">
        <v>3365</v>
      </c>
      <c r="AI849" s="2">
        <v>0.0</v>
      </c>
      <c r="AJ849" s="94">
        <v>5.227454936282483E-4</v>
      </c>
      <c r="AK849" s="94">
        <v>4.526935264825713E-4</v>
      </c>
      <c r="AL849" s="79"/>
      <c r="AM849" s="2" t="s">
        <v>4267</v>
      </c>
    </row>
    <row r="850">
      <c r="A850" s="54">
        <v>46138.0</v>
      </c>
      <c r="B850" s="54">
        <v>46139.0</v>
      </c>
      <c r="C850" s="2" t="s">
        <v>194</v>
      </c>
      <c r="D850" s="2" t="s">
        <v>146</v>
      </c>
      <c r="E850" s="2" t="s">
        <v>180</v>
      </c>
      <c r="F850" s="53">
        <v>0.0</v>
      </c>
      <c r="G850" s="53">
        <v>0.0</v>
      </c>
      <c r="H850" s="53">
        <v>0.0</v>
      </c>
      <c r="I850" s="53">
        <v>0.02127659574468085</v>
      </c>
      <c r="J850" s="53">
        <v>0.03618579691854632</v>
      </c>
      <c r="K850" s="2" t="s">
        <v>288</v>
      </c>
      <c r="L850" s="53">
        <v>0.6666666666666666</v>
      </c>
      <c r="M850" s="2" t="s">
        <v>3683</v>
      </c>
      <c r="N850" s="2" t="s">
        <v>3360</v>
      </c>
      <c r="O850" s="55"/>
      <c r="AB850" s="2" t="s">
        <v>164</v>
      </c>
      <c r="AC850" s="2" t="s">
        <v>3361</v>
      </c>
      <c r="AD850" s="2" t="s">
        <v>3362</v>
      </c>
      <c r="AE850" s="2" t="s">
        <v>3363</v>
      </c>
      <c r="AF850" s="93"/>
      <c r="AG850" s="2" t="s">
        <v>3364</v>
      </c>
      <c r="AH850" s="2" t="s">
        <v>3365</v>
      </c>
      <c r="AI850" s="2">
        <v>0.0</v>
      </c>
      <c r="AJ850" s="94">
        <v>0.0013094118986302764</v>
      </c>
      <c r="AK850" s="94">
        <v>4.526935264825713E-4</v>
      </c>
      <c r="AL850" s="79"/>
      <c r="AM850" s="2" t="s">
        <v>4268</v>
      </c>
    </row>
    <row r="851">
      <c r="A851" s="54">
        <v>46138.0</v>
      </c>
      <c r="B851" s="54">
        <v>46139.0</v>
      </c>
      <c r="C851" s="2" t="s">
        <v>229</v>
      </c>
      <c r="D851" s="2" t="s">
        <v>146</v>
      </c>
      <c r="E851" s="2" t="s">
        <v>180</v>
      </c>
      <c r="F851" s="53">
        <v>0.125</v>
      </c>
      <c r="G851" s="53">
        <v>0.16666666666666666</v>
      </c>
      <c r="H851" s="53">
        <v>0.08</v>
      </c>
      <c r="I851" s="53">
        <v>0.10638297872340426</v>
      </c>
      <c r="J851" s="53">
        <v>0.0980054679082556</v>
      </c>
      <c r="K851" s="2" t="s">
        <v>256</v>
      </c>
      <c r="L851" s="53">
        <v>0.4</v>
      </c>
      <c r="M851" s="2" t="s">
        <v>3371</v>
      </c>
      <c r="N851" s="2" t="s">
        <v>3360</v>
      </c>
      <c r="O851" s="55"/>
      <c r="AB851" s="2" t="s">
        <v>164</v>
      </c>
      <c r="AC851" s="2" t="s">
        <v>3361</v>
      </c>
      <c r="AD851" s="2" t="s">
        <v>3362</v>
      </c>
      <c r="AE851" s="2" t="s">
        <v>3363</v>
      </c>
      <c r="AF851" s="93"/>
      <c r="AG851" s="2" t="s">
        <v>3364</v>
      </c>
      <c r="AH851" s="2" t="s">
        <v>3365</v>
      </c>
      <c r="AI851" s="2">
        <v>0.0</v>
      </c>
      <c r="AJ851" s="94">
        <v>0.009605071739916118</v>
      </c>
      <c r="AK851" s="94">
        <v>0.011317338162064282</v>
      </c>
      <c r="AL851" s="79"/>
      <c r="AM851" s="2" t="s">
        <v>4269</v>
      </c>
    </row>
    <row r="852">
      <c r="A852" s="54">
        <v>46138.0</v>
      </c>
      <c r="B852" s="54">
        <v>46139.0</v>
      </c>
      <c r="C852" s="2" t="s">
        <v>145</v>
      </c>
      <c r="D852" s="2" t="s">
        <v>146</v>
      </c>
      <c r="E852" s="2" t="s">
        <v>180</v>
      </c>
      <c r="F852" s="53">
        <v>0.0</v>
      </c>
      <c r="G852" s="53">
        <v>0.0</v>
      </c>
      <c r="H852" s="53">
        <v>0.04</v>
      </c>
      <c r="I852" s="53">
        <v>0.02127659574468085</v>
      </c>
      <c r="J852" s="53">
        <v>0.020593345775180807</v>
      </c>
      <c r="K852" s="2" t="s">
        <v>4265</v>
      </c>
      <c r="L852" s="53">
        <v>0.0</v>
      </c>
      <c r="M852" s="2" t="s">
        <v>3369</v>
      </c>
      <c r="N852" s="2" t="s">
        <v>3360</v>
      </c>
      <c r="O852" s="55"/>
      <c r="AB852" s="2" t="s">
        <v>164</v>
      </c>
      <c r="AC852" s="2" t="s">
        <v>3361</v>
      </c>
      <c r="AD852" s="2" t="s">
        <v>3362</v>
      </c>
      <c r="AE852" s="2" t="s">
        <v>3363</v>
      </c>
      <c r="AF852" s="93"/>
      <c r="AG852" s="2" t="s">
        <v>3364</v>
      </c>
      <c r="AH852" s="2" t="s">
        <v>3365</v>
      </c>
      <c r="AI852" s="2">
        <v>0.0</v>
      </c>
      <c r="AJ852" s="94">
        <v>4.2408589021615724E-4</v>
      </c>
      <c r="AK852" s="94">
        <v>4.526935264825713E-4</v>
      </c>
      <c r="AL852" s="79"/>
      <c r="AM852" s="2" t="s">
        <v>4270</v>
      </c>
    </row>
    <row r="853">
      <c r="A853" s="54">
        <v>46138.0</v>
      </c>
      <c r="B853" s="54">
        <v>46139.0</v>
      </c>
      <c r="C853" s="2" t="s">
        <v>301</v>
      </c>
      <c r="D853" s="2" t="s">
        <v>146</v>
      </c>
      <c r="E853" s="2" t="s">
        <v>180</v>
      </c>
      <c r="F853" s="53">
        <v>0.0</v>
      </c>
      <c r="G853" s="53">
        <v>0.08333333333333333</v>
      </c>
      <c r="H853" s="53">
        <v>0.04</v>
      </c>
      <c r="I853" s="53">
        <v>0.02127659574468085</v>
      </c>
      <c r="J853" s="53">
        <v>0.03518393273728655</v>
      </c>
      <c r="K853" s="2" t="s">
        <v>3531</v>
      </c>
      <c r="L853" s="53">
        <v>0.0</v>
      </c>
      <c r="M853" s="2" t="s">
        <v>3369</v>
      </c>
      <c r="N853" s="2" t="s">
        <v>3360</v>
      </c>
      <c r="O853" s="55"/>
      <c r="AB853" s="2" t="s">
        <v>164</v>
      </c>
      <c r="AC853" s="2" t="s">
        <v>3361</v>
      </c>
      <c r="AD853" s="2" t="s">
        <v>3362</v>
      </c>
      <c r="AE853" s="2" t="s">
        <v>3363</v>
      </c>
      <c r="AF853" s="93"/>
      <c r="AG853" s="2" t="s">
        <v>3364</v>
      </c>
      <c r="AH853" s="2" t="s">
        <v>3365</v>
      </c>
      <c r="AI853" s="2">
        <v>0.0</v>
      </c>
      <c r="AJ853" s="94">
        <v>0.0012379091228619044</v>
      </c>
      <c r="AK853" s="94">
        <v>4.526935264825713E-4</v>
      </c>
      <c r="AL853" s="79"/>
      <c r="AM853" s="2" t="s">
        <v>4271</v>
      </c>
    </row>
    <row r="854">
      <c r="A854" s="54">
        <v>46139.0</v>
      </c>
      <c r="B854" s="54">
        <v>46140.0</v>
      </c>
      <c r="C854" s="2" t="s">
        <v>194</v>
      </c>
      <c r="D854" s="2" t="s">
        <v>146</v>
      </c>
      <c r="E854" s="2" t="s">
        <v>208</v>
      </c>
      <c r="F854" s="53">
        <v>0.0</v>
      </c>
      <c r="G854" s="53">
        <v>0.08333333333333333</v>
      </c>
      <c r="H854" s="53">
        <v>0.16</v>
      </c>
      <c r="I854" s="53">
        <v>0.1276595744680851</v>
      </c>
      <c r="J854" s="53">
        <v>0.09076383777030081</v>
      </c>
      <c r="K854" s="2" t="s">
        <v>288</v>
      </c>
      <c r="L854" s="53">
        <v>0.6666666666666666</v>
      </c>
      <c r="M854" s="2" t="s">
        <v>3683</v>
      </c>
      <c r="N854" s="2" t="s">
        <v>3360</v>
      </c>
      <c r="O854" s="55"/>
      <c r="AB854" s="2" t="s">
        <v>164</v>
      </c>
      <c r="AC854" s="2" t="s">
        <v>3361</v>
      </c>
      <c r="AD854" s="2" t="s">
        <v>3362</v>
      </c>
      <c r="AE854" s="2" t="s">
        <v>3363</v>
      </c>
      <c r="AF854" s="93"/>
      <c r="AG854" s="2" t="s">
        <v>3364</v>
      </c>
      <c r="AH854" s="2" t="s">
        <v>3365</v>
      </c>
      <c r="AI854" s="2">
        <v>0.0</v>
      </c>
      <c r="AJ854" s="94">
        <v>0.008238074246793483</v>
      </c>
      <c r="AK854" s="94">
        <v>0.016296966953372564</v>
      </c>
      <c r="AL854" s="79"/>
      <c r="AM854" s="2" t="s">
        <v>4272</v>
      </c>
    </row>
    <row r="855">
      <c r="A855" s="54">
        <v>46139.0</v>
      </c>
      <c r="B855" s="54">
        <v>46140.0</v>
      </c>
      <c r="C855" s="2" t="s">
        <v>229</v>
      </c>
      <c r="D855" s="2" t="s">
        <v>146</v>
      </c>
      <c r="E855" s="2" t="s">
        <v>208</v>
      </c>
      <c r="F855" s="53">
        <v>0.0</v>
      </c>
      <c r="G855" s="53">
        <v>0.0</v>
      </c>
      <c r="H855" s="53">
        <v>0.04</v>
      </c>
      <c r="I855" s="53">
        <v>0.10638297872340426</v>
      </c>
      <c r="J855" s="53">
        <v>0.07171962122250385</v>
      </c>
      <c r="K855" s="2" t="s">
        <v>256</v>
      </c>
      <c r="L855" s="53">
        <v>0.4</v>
      </c>
      <c r="M855" s="2" t="s">
        <v>3371</v>
      </c>
      <c r="N855" s="2" t="s">
        <v>3360</v>
      </c>
      <c r="O855" s="55"/>
      <c r="AB855" s="2" t="s">
        <v>164</v>
      </c>
      <c r="AC855" s="2" t="s">
        <v>3361</v>
      </c>
      <c r="AD855" s="2" t="s">
        <v>3362</v>
      </c>
      <c r="AE855" s="2" t="s">
        <v>3363</v>
      </c>
      <c r="AF855" s="93"/>
      <c r="AG855" s="2" t="s">
        <v>3364</v>
      </c>
      <c r="AH855" s="2" t="s">
        <v>3365</v>
      </c>
      <c r="AI855" s="2">
        <v>0.0</v>
      </c>
      <c r="AJ855" s="94">
        <v>0.005143704068299424</v>
      </c>
      <c r="AK855" s="94">
        <v>0.011317338162064282</v>
      </c>
      <c r="AL855" s="79"/>
      <c r="AM855" s="2" t="s">
        <v>4273</v>
      </c>
    </row>
    <row r="856">
      <c r="A856" s="54">
        <v>46139.0</v>
      </c>
      <c r="B856" s="54">
        <v>46140.0</v>
      </c>
      <c r="C856" s="2" t="s">
        <v>145</v>
      </c>
      <c r="D856" s="2" t="s">
        <v>146</v>
      </c>
      <c r="E856" s="2" t="s">
        <v>208</v>
      </c>
      <c r="F856" s="53">
        <v>0.0</v>
      </c>
      <c r="G856" s="53">
        <v>0.0</v>
      </c>
      <c r="H856" s="53">
        <v>0.0</v>
      </c>
      <c r="I856" s="53">
        <v>0.02127659574468085</v>
      </c>
      <c r="J856" s="53">
        <v>0.013611957700698625</v>
      </c>
      <c r="K856" s="2" t="s">
        <v>4265</v>
      </c>
      <c r="L856" s="53">
        <v>0.0</v>
      </c>
      <c r="M856" s="2" t="s">
        <v>3369</v>
      </c>
      <c r="N856" s="2" t="s">
        <v>3360</v>
      </c>
      <c r="O856" s="55"/>
      <c r="AB856" s="2" t="s">
        <v>164</v>
      </c>
      <c r="AC856" s="2" t="s">
        <v>3361</v>
      </c>
      <c r="AD856" s="2" t="s">
        <v>3362</v>
      </c>
      <c r="AE856" s="2" t="s">
        <v>3363</v>
      </c>
      <c r="AF856" s="93"/>
      <c r="AG856" s="2" t="s">
        <v>3364</v>
      </c>
      <c r="AH856" s="2" t="s">
        <v>3365</v>
      </c>
      <c r="AI856" s="2">
        <v>0.0</v>
      </c>
      <c r="AJ856" s="94">
        <v>1.852853924456086E-4</v>
      </c>
      <c r="AK856" s="94">
        <v>4.526935264825713E-4</v>
      </c>
      <c r="AL856" s="79"/>
      <c r="AM856" s="2" t="s">
        <v>4274</v>
      </c>
    </row>
    <row r="857">
      <c r="A857" s="54">
        <v>46139.0</v>
      </c>
      <c r="B857" s="54">
        <v>46140.0</v>
      </c>
      <c r="C857" s="2" t="s">
        <v>301</v>
      </c>
      <c r="D857" s="2" t="s">
        <v>146</v>
      </c>
      <c r="E857" s="2" t="s">
        <v>208</v>
      </c>
      <c r="F857" s="53">
        <v>0.0</v>
      </c>
      <c r="G857" s="53">
        <v>0.08333333333333333</v>
      </c>
      <c r="H857" s="53">
        <v>0.04</v>
      </c>
      <c r="I857" s="53">
        <v>0.02127659574468085</v>
      </c>
      <c r="J857" s="53">
        <v>0.03503714499288583</v>
      </c>
      <c r="K857" s="2" t="s">
        <v>3531</v>
      </c>
      <c r="L857" s="53">
        <v>0.0</v>
      </c>
      <c r="M857" s="2" t="s">
        <v>3369</v>
      </c>
      <c r="N857" s="2" t="s">
        <v>3360</v>
      </c>
      <c r="O857" s="55"/>
      <c r="AB857" s="2" t="s">
        <v>164</v>
      </c>
      <c r="AC857" s="2" t="s">
        <v>3361</v>
      </c>
      <c r="AD857" s="2" t="s">
        <v>3362</v>
      </c>
      <c r="AE857" s="2" t="s">
        <v>3363</v>
      </c>
      <c r="AF857" s="93"/>
      <c r="AG857" s="2" t="s">
        <v>3364</v>
      </c>
      <c r="AH857" s="2" t="s">
        <v>3365</v>
      </c>
      <c r="AI857" s="2">
        <v>0.0</v>
      </c>
      <c r="AJ857" s="94">
        <v>0.0012276015292525045</v>
      </c>
      <c r="AK857" s="94">
        <v>4.526935264825713E-4</v>
      </c>
      <c r="AL857" s="79"/>
      <c r="AM857" s="2" t="s">
        <v>4275</v>
      </c>
    </row>
    <row r="858">
      <c r="A858" s="54">
        <v>46140.0</v>
      </c>
      <c r="B858" s="54">
        <v>46141.0</v>
      </c>
      <c r="C858" s="2" t="s">
        <v>194</v>
      </c>
      <c r="D858" s="2" t="s">
        <v>146</v>
      </c>
      <c r="E858" s="2" t="s">
        <v>303</v>
      </c>
      <c r="F858" s="53">
        <v>0.0</v>
      </c>
      <c r="G858" s="53">
        <v>0.0</v>
      </c>
      <c r="H858" s="53">
        <v>0.0</v>
      </c>
      <c r="I858" s="53">
        <v>0.02127659574468085</v>
      </c>
      <c r="J858" s="53">
        <v>0.03984349621746246</v>
      </c>
      <c r="K858" s="2" t="s">
        <v>288</v>
      </c>
      <c r="L858" s="53">
        <v>0.6666666666666666</v>
      </c>
      <c r="M858" s="2" t="s">
        <v>3683</v>
      </c>
      <c r="N858" s="2" t="s">
        <v>3360</v>
      </c>
      <c r="O858" s="55"/>
      <c r="AB858" s="2" t="s">
        <v>164</v>
      </c>
      <c r="AC858" s="2" t="s">
        <v>3361</v>
      </c>
      <c r="AD858" s="2" t="s">
        <v>3362</v>
      </c>
      <c r="AE858" s="2" t="s">
        <v>3363</v>
      </c>
      <c r="AF858" s="93"/>
      <c r="AG858" s="2" t="s">
        <v>3364</v>
      </c>
      <c r="AH858" s="2" t="s">
        <v>3365</v>
      </c>
      <c r="AI858" s="2">
        <v>0.0</v>
      </c>
      <c r="AJ858" s="94">
        <v>0.001587504190830945</v>
      </c>
      <c r="AK858" s="94">
        <v>4.526935264825713E-4</v>
      </c>
      <c r="AL858" s="79"/>
      <c r="AM858" s="2" t="s">
        <v>4276</v>
      </c>
    </row>
    <row r="859">
      <c r="A859" s="54">
        <v>46140.0</v>
      </c>
      <c r="B859" s="54">
        <v>46141.0</v>
      </c>
      <c r="C859" s="2" t="s">
        <v>229</v>
      </c>
      <c r="D859" s="2" t="s">
        <v>146</v>
      </c>
      <c r="E859" s="2" t="s">
        <v>303</v>
      </c>
      <c r="F859" s="53">
        <v>0.125</v>
      </c>
      <c r="G859" s="53">
        <v>0.25</v>
      </c>
      <c r="H859" s="53">
        <v>0.2</v>
      </c>
      <c r="I859" s="53">
        <v>0.1276595744680851</v>
      </c>
      <c r="J859" s="53">
        <v>0.12175158940434797</v>
      </c>
      <c r="K859" s="2" t="s">
        <v>256</v>
      </c>
      <c r="L859" s="53">
        <v>0.4</v>
      </c>
      <c r="M859" s="2" t="s">
        <v>3371</v>
      </c>
      <c r="N859" s="2" t="s">
        <v>3360</v>
      </c>
      <c r="O859" s="55"/>
      <c r="AB859" s="2" t="s">
        <v>164</v>
      </c>
      <c r="AC859" s="2" t="s">
        <v>3361</v>
      </c>
      <c r="AD859" s="2" t="s">
        <v>3362</v>
      </c>
      <c r="AE859" s="2" t="s">
        <v>3363</v>
      </c>
      <c r="AF859" s="93"/>
      <c r="AG859" s="2" t="s">
        <v>3364</v>
      </c>
      <c r="AH859" s="2" t="s">
        <v>3365</v>
      </c>
      <c r="AI859" s="2">
        <v>0.0</v>
      </c>
      <c r="AJ859" s="94">
        <v>0.014823449522484936</v>
      </c>
      <c r="AK859" s="94">
        <v>0.016296966953372564</v>
      </c>
      <c r="AL859" s="79"/>
      <c r="AM859" s="2" t="s">
        <v>4277</v>
      </c>
    </row>
    <row r="860">
      <c r="A860" s="54">
        <v>46140.0</v>
      </c>
      <c r="B860" s="54">
        <v>46141.0</v>
      </c>
      <c r="C860" s="2" t="s">
        <v>145</v>
      </c>
      <c r="D860" s="2" t="s">
        <v>146</v>
      </c>
      <c r="E860" s="2" t="s">
        <v>303</v>
      </c>
      <c r="F860" s="53">
        <v>0.0</v>
      </c>
      <c r="G860" s="53">
        <v>0.0</v>
      </c>
      <c r="H860" s="53">
        <v>0.0</v>
      </c>
      <c r="I860" s="53">
        <v>0.0</v>
      </c>
      <c r="J860" s="53">
        <v>0.010715839074967915</v>
      </c>
      <c r="K860" s="2" t="s">
        <v>4265</v>
      </c>
      <c r="L860" s="53">
        <v>0.0</v>
      </c>
      <c r="M860" s="2" t="s">
        <v>3369</v>
      </c>
      <c r="N860" s="2" t="s">
        <v>3360</v>
      </c>
      <c r="O860" s="55"/>
      <c r="AB860" s="2" t="s">
        <v>164</v>
      </c>
      <c r="AC860" s="2" t="s">
        <v>3361</v>
      </c>
      <c r="AD860" s="2" t="s">
        <v>3362</v>
      </c>
      <c r="AE860" s="2" t="s">
        <v>3363</v>
      </c>
      <c r="AF860" s="93"/>
      <c r="AG860" s="2" t="s">
        <v>3364</v>
      </c>
      <c r="AH860" s="2" t="s">
        <v>3365</v>
      </c>
      <c r="AI860" s="2">
        <v>0.0</v>
      </c>
      <c r="AJ860" s="94">
        <v>1.1482920708060922E-4</v>
      </c>
      <c r="AK860" s="94">
        <v>0.0</v>
      </c>
      <c r="AL860" s="79"/>
      <c r="AM860" s="2" t="s">
        <v>4278</v>
      </c>
    </row>
    <row r="861">
      <c r="A861" s="54">
        <v>46140.0</v>
      </c>
      <c r="B861" s="54">
        <v>46141.0</v>
      </c>
      <c r="C861" s="2" t="s">
        <v>301</v>
      </c>
      <c r="D861" s="2" t="s">
        <v>146</v>
      </c>
      <c r="E861" s="2" t="s">
        <v>303</v>
      </c>
      <c r="F861" s="53">
        <v>0.0</v>
      </c>
      <c r="G861" s="53">
        <v>0.08333333333333333</v>
      </c>
      <c r="H861" s="53">
        <v>0.16</v>
      </c>
      <c r="I861" s="53">
        <v>0.10638297872340426</v>
      </c>
      <c r="J861" s="53">
        <v>0.07516262897417572</v>
      </c>
      <c r="K861" s="2" t="s">
        <v>3531</v>
      </c>
      <c r="L861" s="53">
        <v>0.0</v>
      </c>
      <c r="M861" s="2" t="s">
        <v>3369</v>
      </c>
      <c r="N861" s="2" t="s">
        <v>3360</v>
      </c>
      <c r="O861" s="55"/>
      <c r="AB861" s="2" t="s">
        <v>164</v>
      </c>
      <c r="AC861" s="2" t="s">
        <v>3361</v>
      </c>
      <c r="AD861" s="2" t="s">
        <v>3362</v>
      </c>
      <c r="AE861" s="2" t="s">
        <v>3363</v>
      </c>
      <c r="AF861" s="93"/>
      <c r="AG861" s="2" t="s">
        <v>3364</v>
      </c>
      <c r="AH861" s="2" t="s">
        <v>3365</v>
      </c>
      <c r="AI861" s="2">
        <v>0.0</v>
      </c>
      <c r="AJ861" s="94">
        <v>0.0056494207943095995</v>
      </c>
      <c r="AK861" s="94">
        <v>0.011317338162064282</v>
      </c>
      <c r="AL861" s="79"/>
      <c r="AM861" s="2" t="s">
        <v>4279</v>
      </c>
    </row>
    <row r="862">
      <c r="A862" s="54">
        <v>46141.0</v>
      </c>
      <c r="B862" s="54">
        <v>46142.0</v>
      </c>
      <c r="C862" s="2" t="s">
        <v>194</v>
      </c>
      <c r="D862" s="2" t="s">
        <v>146</v>
      </c>
      <c r="E862" s="2" t="s">
        <v>148</v>
      </c>
      <c r="F862" s="53">
        <v>0.125</v>
      </c>
      <c r="G862" s="53">
        <v>0.16666666666666666</v>
      </c>
      <c r="H862" s="53">
        <v>0.08</v>
      </c>
      <c r="I862" s="53">
        <v>0.0851063829787234</v>
      </c>
      <c r="J862" s="53">
        <v>0.08387130935905635</v>
      </c>
      <c r="K862" s="2" t="s">
        <v>288</v>
      </c>
      <c r="L862" s="53">
        <v>0.6666666666666666</v>
      </c>
      <c r="M862" s="2" t="s">
        <v>3683</v>
      </c>
      <c r="N862" s="2" t="s">
        <v>3360</v>
      </c>
      <c r="O862" s="55"/>
      <c r="AB862" s="2" t="s">
        <v>164</v>
      </c>
      <c r="AC862" s="2" t="s">
        <v>3361</v>
      </c>
      <c r="AD862" s="2" t="s">
        <v>3362</v>
      </c>
      <c r="AE862" s="2" t="s">
        <v>3363</v>
      </c>
      <c r="AF862" s="93"/>
      <c r="AG862" s="2" t="s">
        <v>3364</v>
      </c>
      <c r="AH862" s="2" t="s">
        <v>3365</v>
      </c>
      <c r="AI862" s="2">
        <v>0.0</v>
      </c>
      <c r="AJ862" s="94">
        <v>0.007034396533602533</v>
      </c>
      <c r="AK862" s="94">
        <v>0.007243096423721141</v>
      </c>
      <c r="AL862" s="79"/>
      <c r="AM862" s="2" t="s">
        <v>4280</v>
      </c>
    </row>
    <row r="863">
      <c r="A863" s="54">
        <v>46141.0</v>
      </c>
      <c r="B863" s="54">
        <v>46142.0</v>
      </c>
      <c r="C863" s="2" t="s">
        <v>229</v>
      </c>
      <c r="D863" s="2" t="s">
        <v>146</v>
      </c>
      <c r="E863" s="2" t="s">
        <v>148</v>
      </c>
      <c r="F863" s="53">
        <v>0.125</v>
      </c>
      <c r="G863" s="53">
        <v>0.08333333333333333</v>
      </c>
      <c r="H863" s="53">
        <v>0.12</v>
      </c>
      <c r="I863" s="53">
        <v>0.06382978723404255</v>
      </c>
      <c r="J863" s="53">
        <v>0.09191305649689217</v>
      </c>
      <c r="K863" s="2" t="s">
        <v>256</v>
      </c>
      <c r="L863" s="53">
        <v>0.5</v>
      </c>
      <c r="M863" s="2" t="s">
        <v>3371</v>
      </c>
      <c r="N863" s="2" t="s">
        <v>3360</v>
      </c>
      <c r="O863" s="55"/>
      <c r="AB863" s="2" t="s">
        <v>164</v>
      </c>
      <c r="AC863" s="2" t="s">
        <v>3361</v>
      </c>
      <c r="AD863" s="2" t="s">
        <v>3362</v>
      </c>
      <c r="AE863" s="2" t="s">
        <v>3363</v>
      </c>
      <c r="AF863" s="93"/>
      <c r="AG863" s="2" t="s">
        <v>3364</v>
      </c>
      <c r="AH863" s="2" t="s">
        <v>3365</v>
      </c>
      <c r="AI863" s="2">
        <v>0.0</v>
      </c>
      <c r="AJ863" s="94">
        <v>0.008448009954600893</v>
      </c>
      <c r="AK863" s="94">
        <v>0.004074241738343141</v>
      </c>
      <c r="AL863" s="79"/>
      <c r="AM863" s="2" t="s">
        <v>4281</v>
      </c>
    </row>
    <row r="864">
      <c r="A864" s="54">
        <v>46141.0</v>
      </c>
      <c r="B864" s="54">
        <v>46142.0</v>
      </c>
      <c r="C864" s="2" t="s">
        <v>145</v>
      </c>
      <c r="D864" s="2" t="s">
        <v>146</v>
      </c>
      <c r="E864" s="2" t="s">
        <v>148</v>
      </c>
      <c r="F864" s="53">
        <v>0.125</v>
      </c>
      <c r="G864" s="53">
        <v>0.08333333333333333</v>
      </c>
      <c r="H864" s="53">
        <v>0.04</v>
      </c>
      <c r="I864" s="53">
        <v>0.02127659574468085</v>
      </c>
      <c r="J864" s="53">
        <v>0.037634665496386464</v>
      </c>
      <c r="K864" s="2" t="s">
        <v>4265</v>
      </c>
      <c r="L864" s="53">
        <v>0.0</v>
      </c>
      <c r="M864" s="2" t="s">
        <v>3369</v>
      </c>
      <c r="N864" s="2" t="s">
        <v>3360</v>
      </c>
      <c r="O864" s="55"/>
      <c r="AB864" s="2" t="s">
        <v>164</v>
      </c>
      <c r="AC864" s="2" t="s">
        <v>3361</v>
      </c>
      <c r="AD864" s="2" t="s">
        <v>3362</v>
      </c>
      <c r="AE864" s="2" t="s">
        <v>3363</v>
      </c>
      <c r="AF864" s="93"/>
      <c r="AG864" s="2" t="s">
        <v>3364</v>
      </c>
      <c r="AH864" s="2" t="s">
        <v>3365</v>
      </c>
      <c r="AI864" s="2">
        <v>0.0</v>
      </c>
      <c r="AJ864" s="94">
        <v>0.0014163680470249019</v>
      </c>
      <c r="AK864" s="94">
        <v>4.526935264825713E-4</v>
      </c>
      <c r="AL864" s="79"/>
      <c r="AM864" s="2" t="s">
        <v>4282</v>
      </c>
    </row>
    <row r="865">
      <c r="A865" s="54">
        <v>46141.0</v>
      </c>
      <c r="B865" s="54">
        <v>46142.0</v>
      </c>
      <c r="C865" s="2" t="s">
        <v>301</v>
      </c>
      <c r="D865" s="2" t="s">
        <v>146</v>
      </c>
      <c r="E865" s="2" t="s">
        <v>148</v>
      </c>
      <c r="F865" s="53">
        <v>0.0</v>
      </c>
      <c r="G865" s="53">
        <v>0.0</v>
      </c>
      <c r="H865" s="53">
        <v>0.08</v>
      </c>
      <c r="I865" s="53">
        <v>0.0425531914893617</v>
      </c>
      <c r="J865" s="53">
        <v>0.04404094524279556</v>
      </c>
      <c r="K865" s="2" t="s">
        <v>3531</v>
      </c>
      <c r="L865" s="53">
        <v>0.0</v>
      </c>
      <c r="M865" s="2" t="s">
        <v>3369</v>
      </c>
      <c r="N865" s="2" t="s">
        <v>3360</v>
      </c>
      <c r="O865" s="55"/>
      <c r="AB865" s="2" t="s">
        <v>164</v>
      </c>
      <c r="AC865" s="2" t="s">
        <v>3361</v>
      </c>
      <c r="AD865" s="2" t="s">
        <v>3362</v>
      </c>
      <c r="AE865" s="2" t="s">
        <v>3363</v>
      </c>
      <c r="AF865" s="93"/>
      <c r="AG865" s="2" t="s">
        <v>3364</v>
      </c>
      <c r="AH865" s="2" t="s">
        <v>3365</v>
      </c>
      <c r="AI865" s="2">
        <v>0.0</v>
      </c>
      <c r="AJ865" s="94">
        <v>0.0019396048578789167</v>
      </c>
      <c r="AK865" s="94">
        <v>0.0018107741059302852</v>
      </c>
      <c r="AL865" s="79"/>
      <c r="AM865" s="2" t="s">
        <v>4283</v>
      </c>
    </row>
    <row r="866">
      <c r="A866" s="54">
        <v>46142.0</v>
      </c>
      <c r="B866" s="54">
        <v>46143.0</v>
      </c>
      <c r="C866" s="2" t="s">
        <v>194</v>
      </c>
      <c r="D866" s="2" t="s">
        <v>146</v>
      </c>
      <c r="E866" s="2" t="s">
        <v>196</v>
      </c>
      <c r="F866" s="53">
        <v>0.0</v>
      </c>
      <c r="G866" s="53">
        <v>0.0</v>
      </c>
      <c r="H866" s="53">
        <v>0.08</v>
      </c>
      <c r="I866" s="53">
        <v>0.10638297872340426</v>
      </c>
      <c r="J866" s="53">
        <v>0.0648778100287922</v>
      </c>
      <c r="K866" s="2" t="s">
        <v>288</v>
      </c>
      <c r="L866" s="53">
        <v>0.6666666666666666</v>
      </c>
      <c r="M866" s="2" t="s">
        <v>3683</v>
      </c>
      <c r="N866" s="2" t="s">
        <v>3360</v>
      </c>
      <c r="O866" s="55"/>
      <c r="AB866" s="2" t="s">
        <v>164</v>
      </c>
      <c r="AC866" s="2" t="s">
        <v>3361</v>
      </c>
      <c r="AD866" s="2" t="s">
        <v>3362</v>
      </c>
      <c r="AE866" s="2" t="s">
        <v>3363</v>
      </c>
      <c r="AF866" s="93"/>
      <c r="AG866" s="2" t="s">
        <v>3364</v>
      </c>
      <c r="AH866" s="2" t="s">
        <v>3365</v>
      </c>
      <c r="AI866" s="2">
        <v>0.0</v>
      </c>
      <c r="AJ866" s="94">
        <v>0.00420913023413205</v>
      </c>
      <c r="AK866" s="94">
        <v>0.011317338162064282</v>
      </c>
      <c r="AL866" s="79"/>
      <c r="AM866" s="2" t="s">
        <v>4284</v>
      </c>
    </row>
    <row r="867">
      <c r="A867" s="54">
        <v>46142.0</v>
      </c>
      <c r="B867" s="54">
        <v>46143.0</v>
      </c>
      <c r="C867" s="2" t="s">
        <v>229</v>
      </c>
      <c r="D867" s="2" t="s">
        <v>146</v>
      </c>
      <c r="E867" s="2" t="s">
        <v>196</v>
      </c>
      <c r="F867" s="53">
        <v>0.0</v>
      </c>
      <c r="G867" s="53">
        <v>0.0</v>
      </c>
      <c r="H867" s="53">
        <v>0.08</v>
      </c>
      <c r="I867" s="53">
        <v>0.0425531914893617</v>
      </c>
      <c r="J867" s="53">
        <v>0.0630003401439111</v>
      </c>
      <c r="K867" s="2" t="s">
        <v>256</v>
      </c>
      <c r="L867" s="53">
        <v>0.5</v>
      </c>
      <c r="M867" s="2" t="s">
        <v>3371</v>
      </c>
      <c r="N867" s="2" t="s">
        <v>3360</v>
      </c>
      <c r="O867" s="55"/>
      <c r="AB867" s="2" t="s">
        <v>164</v>
      </c>
      <c r="AC867" s="2" t="s">
        <v>3361</v>
      </c>
      <c r="AD867" s="2" t="s">
        <v>3362</v>
      </c>
      <c r="AE867" s="2" t="s">
        <v>3363</v>
      </c>
      <c r="AF867" s="93"/>
      <c r="AG867" s="2" t="s">
        <v>3364</v>
      </c>
      <c r="AH867" s="2" t="s">
        <v>3365</v>
      </c>
      <c r="AI867" s="2">
        <v>0.0</v>
      </c>
      <c r="AJ867" s="94">
        <v>0.003969042858248496</v>
      </c>
      <c r="AK867" s="94">
        <v>0.0018107741059302852</v>
      </c>
      <c r="AL867" s="79"/>
      <c r="AM867" s="2" t="s">
        <v>4285</v>
      </c>
    </row>
    <row r="868">
      <c r="A868" s="54">
        <v>46142.0</v>
      </c>
      <c r="B868" s="54">
        <v>46143.0</v>
      </c>
      <c r="C868" s="2" t="s">
        <v>145</v>
      </c>
      <c r="D868" s="2" t="s">
        <v>146</v>
      </c>
      <c r="E868" s="2" t="s">
        <v>196</v>
      </c>
      <c r="F868" s="53">
        <v>0.0</v>
      </c>
      <c r="G868" s="53">
        <v>0.0</v>
      </c>
      <c r="H868" s="53">
        <v>0.0</v>
      </c>
      <c r="I868" s="53">
        <v>0.02127659574468085</v>
      </c>
      <c r="J868" s="53">
        <v>0.013500193424946027</v>
      </c>
      <c r="K868" s="2" t="s">
        <v>4265</v>
      </c>
      <c r="L868" s="53">
        <v>0.0</v>
      </c>
      <c r="M868" s="2" t="s">
        <v>3369</v>
      </c>
      <c r="N868" s="2" t="s">
        <v>3360</v>
      </c>
      <c r="O868" s="55"/>
      <c r="AB868" s="2" t="s">
        <v>164</v>
      </c>
      <c r="AC868" s="2" t="s">
        <v>3361</v>
      </c>
      <c r="AD868" s="2" t="s">
        <v>3362</v>
      </c>
      <c r="AE868" s="2" t="s">
        <v>3363</v>
      </c>
      <c r="AF868" s="93"/>
      <c r="AG868" s="2" t="s">
        <v>3364</v>
      </c>
      <c r="AH868" s="2" t="s">
        <v>3365</v>
      </c>
      <c r="AI868" s="2">
        <v>0.0</v>
      </c>
      <c r="AJ868" s="94">
        <v>1.8225522251095593E-4</v>
      </c>
      <c r="AK868" s="94">
        <v>4.526935264825713E-4</v>
      </c>
      <c r="AL868" s="79"/>
      <c r="AM868" s="2" t="s">
        <v>4286</v>
      </c>
    </row>
    <row r="869">
      <c r="A869" s="54">
        <v>46142.0</v>
      </c>
      <c r="B869" s="54">
        <v>46143.0</v>
      </c>
      <c r="C869" s="2" t="s">
        <v>301</v>
      </c>
      <c r="D869" s="2" t="s">
        <v>146</v>
      </c>
      <c r="E869" s="2" t="s">
        <v>196</v>
      </c>
      <c r="F869" s="53">
        <v>0.0</v>
      </c>
      <c r="G869" s="53">
        <v>0.0</v>
      </c>
      <c r="H869" s="53">
        <v>0.0</v>
      </c>
      <c r="I869" s="53">
        <v>0.0</v>
      </c>
      <c r="J869" s="53">
        <v>0.01705842323005866</v>
      </c>
      <c r="K869" s="2" t="s">
        <v>3531</v>
      </c>
      <c r="L869" s="53">
        <v>0.0</v>
      </c>
      <c r="M869" s="2" t="s">
        <v>3369</v>
      </c>
      <c r="N869" s="2" t="s">
        <v>3360</v>
      </c>
      <c r="O869" s="55"/>
      <c r="AB869" s="2" t="s">
        <v>164</v>
      </c>
      <c r="AC869" s="2" t="s">
        <v>3361</v>
      </c>
      <c r="AD869" s="2" t="s">
        <v>3362</v>
      </c>
      <c r="AE869" s="2" t="s">
        <v>3363</v>
      </c>
      <c r="AF869" s="93"/>
      <c r="AG869" s="2" t="s">
        <v>3364</v>
      </c>
      <c r="AH869" s="2" t="s">
        <v>3365</v>
      </c>
      <c r="AI869" s="2">
        <v>0.0</v>
      </c>
      <c r="AJ869" s="94">
        <v>2.909898030958049E-4</v>
      </c>
      <c r="AK869" s="94">
        <v>0.0</v>
      </c>
      <c r="AL869" s="79"/>
      <c r="AM869" s="2" t="s">
        <v>4287</v>
      </c>
    </row>
    <row r="870">
      <c r="A870" s="54">
        <v>46143.0</v>
      </c>
      <c r="B870" s="54">
        <v>46144.0</v>
      </c>
      <c r="C870" s="2" t="s">
        <v>194</v>
      </c>
      <c r="D870" s="2" t="s">
        <v>146</v>
      </c>
      <c r="E870" s="2" t="s">
        <v>288</v>
      </c>
      <c r="F870" s="53">
        <v>0.25</v>
      </c>
      <c r="G870" s="53">
        <v>0.16666666666666666</v>
      </c>
      <c r="H870" s="53">
        <v>0.2</v>
      </c>
      <c r="I870" s="53">
        <v>0.1276595744680851</v>
      </c>
      <c r="J870" s="53">
        <v>0.11393237253992586</v>
      </c>
      <c r="K870" s="2" t="s">
        <v>288</v>
      </c>
      <c r="L870" s="53">
        <v>0.6666666666666666</v>
      </c>
      <c r="M870" s="2" t="s">
        <v>3683</v>
      </c>
      <c r="N870" s="2" t="s">
        <v>3360</v>
      </c>
      <c r="O870" s="55"/>
      <c r="AB870" s="2" t="s">
        <v>164</v>
      </c>
      <c r="AC870" s="2" t="s">
        <v>3361</v>
      </c>
      <c r="AD870" s="2" t="s">
        <v>3362</v>
      </c>
      <c r="AE870" s="2" t="s">
        <v>3363</v>
      </c>
      <c r="AF870" s="93"/>
      <c r="AG870" s="2" t="s">
        <v>3364</v>
      </c>
      <c r="AH870" s="2" t="s">
        <v>3365</v>
      </c>
      <c r="AI870" s="2">
        <v>0.0</v>
      </c>
      <c r="AJ870" s="94">
        <v>0.012980585512576451</v>
      </c>
      <c r="AK870" s="94">
        <v>0.016296966953372564</v>
      </c>
      <c r="AL870" s="79"/>
      <c r="AM870" s="2" t="s">
        <v>4288</v>
      </c>
    </row>
    <row r="871">
      <c r="A871" s="54">
        <v>46143.0</v>
      </c>
      <c r="B871" s="54">
        <v>46144.0</v>
      </c>
      <c r="C871" s="2" t="s">
        <v>229</v>
      </c>
      <c r="D871" s="2" t="s">
        <v>146</v>
      </c>
      <c r="E871" s="2" t="s">
        <v>288</v>
      </c>
      <c r="F871" s="53">
        <v>0.0</v>
      </c>
      <c r="G871" s="53">
        <v>0.0</v>
      </c>
      <c r="H871" s="53">
        <v>0.12</v>
      </c>
      <c r="I871" s="53">
        <v>0.06382978723404255</v>
      </c>
      <c r="J871" s="53">
        <v>0.07073600000377048</v>
      </c>
      <c r="K871" s="2" t="s">
        <v>256</v>
      </c>
      <c r="L871" s="53">
        <v>0.5</v>
      </c>
      <c r="M871" s="2" t="s">
        <v>3371</v>
      </c>
      <c r="N871" s="2" t="s">
        <v>3360</v>
      </c>
      <c r="O871" s="55"/>
      <c r="AB871" s="2" t="s">
        <v>164</v>
      </c>
      <c r="AC871" s="2" t="s">
        <v>3361</v>
      </c>
      <c r="AD871" s="2" t="s">
        <v>3362</v>
      </c>
      <c r="AE871" s="2" t="s">
        <v>3363</v>
      </c>
      <c r="AF871" s="93"/>
      <c r="AG871" s="2" t="s">
        <v>3364</v>
      </c>
      <c r="AH871" s="2" t="s">
        <v>3365</v>
      </c>
      <c r="AI871" s="2">
        <v>0.0</v>
      </c>
      <c r="AJ871" s="94">
        <v>0.005003581696533417</v>
      </c>
      <c r="AK871" s="94">
        <v>0.004074241738343141</v>
      </c>
      <c r="AL871" s="79"/>
      <c r="AM871" s="2" t="s">
        <v>4289</v>
      </c>
    </row>
    <row r="872">
      <c r="A872" s="54">
        <v>46143.0</v>
      </c>
      <c r="B872" s="54">
        <v>46144.0</v>
      </c>
      <c r="C872" s="2" t="s">
        <v>145</v>
      </c>
      <c r="D872" s="2" t="s">
        <v>146</v>
      </c>
      <c r="E872" s="2" t="s">
        <v>288</v>
      </c>
      <c r="F872" s="53">
        <v>0.125</v>
      </c>
      <c r="G872" s="53">
        <v>0.08333333333333333</v>
      </c>
      <c r="H872" s="53">
        <v>0.04</v>
      </c>
      <c r="I872" s="53">
        <v>0.0425531914893617</v>
      </c>
      <c r="J872" s="53">
        <v>0.04403269449879237</v>
      </c>
      <c r="K872" s="2" t="s">
        <v>4265</v>
      </c>
      <c r="L872" s="53">
        <v>0.0</v>
      </c>
      <c r="M872" s="2" t="s">
        <v>3369</v>
      </c>
      <c r="N872" s="2" t="s">
        <v>3360</v>
      </c>
      <c r="O872" s="55"/>
      <c r="AB872" s="2" t="s">
        <v>164</v>
      </c>
      <c r="AC872" s="2" t="s">
        <v>3361</v>
      </c>
      <c r="AD872" s="2" t="s">
        <v>3362</v>
      </c>
      <c r="AE872" s="2" t="s">
        <v>3363</v>
      </c>
      <c r="AF872" s="93"/>
      <c r="AG872" s="2" t="s">
        <v>3364</v>
      </c>
      <c r="AH872" s="2" t="s">
        <v>3365</v>
      </c>
      <c r="AI872" s="2">
        <v>0.0</v>
      </c>
      <c r="AJ872" s="94">
        <v>0.0019388781848239801</v>
      </c>
      <c r="AK872" s="94">
        <v>0.0018107741059302852</v>
      </c>
      <c r="AL872" s="79"/>
      <c r="AM872" s="2" t="s">
        <v>4290</v>
      </c>
    </row>
    <row r="873">
      <c r="A873" s="54">
        <v>46143.0</v>
      </c>
      <c r="B873" s="54">
        <v>46144.0</v>
      </c>
      <c r="C873" s="2" t="s">
        <v>301</v>
      </c>
      <c r="D873" s="2" t="s">
        <v>146</v>
      </c>
      <c r="E873" s="2" t="s">
        <v>288</v>
      </c>
      <c r="F873" s="53">
        <v>0.0</v>
      </c>
      <c r="G873" s="53">
        <v>0.0</v>
      </c>
      <c r="H873" s="53">
        <v>0.0</v>
      </c>
      <c r="I873" s="53">
        <v>0.0</v>
      </c>
      <c r="J873" s="53">
        <v>0.016916820822235196</v>
      </c>
      <c r="K873" s="2" t="s">
        <v>3531</v>
      </c>
      <c r="L873" s="53">
        <v>0.0</v>
      </c>
      <c r="M873" s="2" t="s">
        <v>3369</v>
      </c>
      <c r="N873" s="2" t="s">
        <v>3360</v>
      </c>
      <c r="O873" s="55"/>
      <c r="AB873" s="2" t="s">
        <v>164</v>
      </c>
      <c r="AC873" s="2" t="s">
        <v>3361</v>
      </c>
      <c r="AD873" s="2" t="s">
        <v>3362</v>
      </c>
      <c r="AE873" s="2" t="s">
        <v>3363</v>
      </c>
      <c r="AF873" s="93"/>
      <c r="AG873" s="2" t="s">
        <v>3364</v>
      </c>
      <c r="AH873" s="2" t="s">
        <v>3365</v>
      </c>
      <c r="AI873" s="2">
        <v>0.0</v>
      </c>
      <c r="AJ873" s="94">
        <v>2.861788267316103E-4</v>
      </c>
      <c r="AK873" s="94">
        <v>0.0</v>
      </c>
      <c r="AL873" s="79"/>
      <c r="AM873" s="2" t="s">
        <v>4291</v>
      </c>
    </row>
    <row r="874">
      <c r="A874" s="54">
        <v>46144.0</v>
      </c>
      <c r="B874" s="54">
        <v>46145.0</v>
      </c>
      <c r="C874" s="2" t="s">
        <v>194</v>
      </c>
      <c r="D874" s="2" t="s">
        <v>146</v>
      </c>
      <c r="E874" s="2" t="s">
        <v>256</v>
      </c>
      <c r="F874" s="53">
        <v>0.0</v>
      </c>
      <c r="G874" s="53">
        <v>0.0</v>
      </c>
      <c r="H874" s="53">
        <v>0.0</v>
      </c>
      <c r="I874" s="53">
        <v>0.0</v>
      </c>
      <c r="J874" s="53">
        <v>0.031749630002500355</v>
      </c>
      <c r="K874" s="2" t="s">
        <v>4265</v>
      </c>
      <c r="L874" s="53">
        <v>0.0</v>
      </c>
      <c r="M874" s="2" t="s">
        <v>3369</v>
      </c>
      <c r="N874" s="2" t="s">
        <v>3360</v>
      </c>
      <c r="O874" s="55"/>
      <c r="AB874" s="2" t="s">
        <v>164</v>
      </c>
      <c r="AC874" s="2" t="s">
        <v>3361</v>
      </c>
      <c r="AD874" s="2" t="s">
        <v>3362</v>
      </c>
      <c r="AE874" s="2" t="s">
        <v>3363</v>
      </c>
      <c r="AF874" s="93"/>
      <c r="AG874" s="2" t="s">
        <v>3364</v>
      </c>
      <c r="AH874" s="2" t="s">
        <v>3365</v>
      </c>
      <c r="AI874" s="2">
        <v>0.0</v>
      </c>
      <c r="AJ874" s="94">
        <v>0.0010080390052956707</v>
      </c>
      <c r="AK874" s="94">
        <v>0.0</v>
      </c>
      <c r="AL874" s="79"/>
      <c r="AM874" s="2" t="s">
        <v>4292</v>
      </c>
    </row>
    <row r="875">
      <c r="A875" s="54">
        <v>46144.0</v>
      </c>
      <c r="B875" s="54">
        <v>46145.0</v>
      </c>
      <c r="C875" s="2" t="s">
        <v>229</v>
      </c>
      <c r="D875" s="2" t="s">
        <v>146</v>
      </c>
      <c r="E875" s="2" t="s">
        <v>256</v>
      </c>
      <c r="F875" s="53">
        <v>0.25</v>
      </c>
      <c r="G875" s="53">
        <v>0.16666666666666666</v>
      </c>
      <c r="H875" s="53">
        <v>0.08</v>
      </c>
      <c r="I875" s="53">
        <v>0.041666666666666664</v>
      </c>
      <c r="J875" s="53">
        <v>0.0835988007343514</v>
      </c>
      <c r="K875" s="2" t="s">
        <v>256</v>
      </c>
      <c r="L875" s="53">
        <v>0.5</v>
      </c>
      <c r="M875" s="2" t="s">
        <v>3371</v>
      </c>
      <c r="N875" s="2" t="s">
        <v>3360</v>
      </c>
      <c r="O875" s="55"/>
      <c r="AB875" s="2" t="s">
        <v>164</v>
      </c>
      <c r="AC875" s="2" t="s">
        <v>3361</v>
      </c>
      <c r="AD875" s="2" t="s">
        <v>3362</v>
      </c>
      <c r="AE875" s="2" t="s">
        <v>3363</v>
      </c>
      <c r="AF875" s="93"/>
      <c r="AG875" s="2" t="s">
        <v>3364</v>
      </c>
      <c r="AH875" s="2" t="s">
        <v>3365</v>
      </c>
      <c r="AI875" s="2">
        <v>0.0</v>
      </c>
      <c r="AJ875" s="94">
        <v>0.006988759484221792</v>
      </c>
      <c r="AK875" s="94">
        <v>0.001736111111111111</v>
      </c>
      <c r="AL875" s="79"/>
      <c r="AM875" s="2" t="s">
        <v>4293</v>
      </c>
    </row>
    <row r="876">
      <c r="A876" s="54">
        <v>46144.0</v>
      </c>
      <c r="B876" s="54">
        <v>46145.0</v>
      </c>
      <c r="C876" s="2" t="s">
        <v>145</v>
      </c>
      <c r="D876" s="2" t="s">
        <v>146</v>
      </c>
      <c r="E876" s="2" t="s">
        <v>256</v>
      </c>
      <c r="F876" s="53">
        <v>0.0</v>
      </c>
      <c r="G876" s="53">
        <v>0.0</v>
      </c>
      <c r="H876" s="53">
        <v>0.0</v>
      </c>
      <c r="I876" s="53">
        <v>0.0</v>
      </c>
      <c r="J876" s="53">
        <v>0.010364324135408649</v>
      </c>
      <c r="K876" s="2" t="s">
        <v>4265</v>
      </c>
      <c r="L876" s="53">
        <v>0.0</v>
      </c>
      <c r="M876" s="2" t="s">
        <v>3369</v>
      </c>
      <c r="N876" s="2" t="s">
        <v>3360</v>
      </c>
      <c r="O876" s="55"/>
      <c r="AB876" s="2" t="s">
        <v>164</v>
      </c>
      <c r="AC876" s="2" t="s">
        <v>3361</v>
      </c>
      <c r="AD876" s="2" t="s">
        <v>3362</v>
      </c>
      <c r="AE876" s="2" t="s">
        <v>3363</v>
      </c>
      <c r="AF876" s="93"/>
      <c r="AG876" s="2" t="s">
        <v>3364</v>
      </c>
      <c r="AH876" s="2" t="s">
        <v>3365</v>
      </c>
      <c r="AI876" s="2">
        <v>0.0</v>
      </c>
      <c r="AJ876" s="94">
        <v>1.0741921478381424E-4</v>
      </c>
      <c r="AK876" s="94">
        <v>0.0</v>
      </c>
      <c r="AL876" s="79"/>
      <c r="AM876" s="2" t="s">
        <v>4294</v>
      </c>
    </row>
    <row r="877">
      <c r="A877" s="54">
        <v>46144.0</v>
      </c>
      <c r="B877" s="54">
        <v>46145.0</v>
      </c>
      <c r="C877" s="2" t="s">
        <v>301</v>
      </c>
      <c r="D877" s="2" t="s">
        <v>146</v>
      </c>
      <c r="E877" s="2" t="s">
        <v>256</v>
      </c>
      <c r="F877" s="53">
        <v>0.0</v>
      </c>
      <c r="G877" s="53">
        <v>0.0</v>
      </c>
      <c r="H877" s="53">
        <v>0.0</v>
      </c>
      <c r="I877" s="53">
        <v>0.020833333333333332</v>
      </c>
      <c r="J877" s="53">
        <v>0.0215660932617133</v>
      </c>
      <c r="K877" s="2" t="s">
        <v>3531</v>
      </c>
      <c r="L877" s="53">
        <v>0.0</v>
      </c>
      <c r="M877" s="2" t="s">
        <v>3369</v>
      </c>
      <c r="N877" s="2" t="s">
        <v>3360</v>
      </c>
      <c r="O877" s="55"/>
      <c r="AB877" s="2" t="s">
        <v>164</v>
      </c>
      <c r="AC877" s="2" t="s">
        <v>3361</v>
      </c>
      <c r="AD877" s="2" t="s">
        <v>3362</v>
      </c>
      <c r="AE877" s="2" t="s">
        <v>3363</v>
      </c>
      <c r="AF877" s="93"/>
      <c r="AG877" s="2" t="s">
        <v>3364</v>
      </c>
      <c r="AH877" s="2" t="s">
        <v>3365</v>
      </c>
      <c r="AI877" s="2">
        <v>0.0</v>
      </c>
      <c r="AJ877" s="94">
        <v>4.650963785729157E-4</v>
      </c>
      <c r="AK877" s="94">
        <v>4.3402777777777775E-4</v>
      </c>
      <c r="AL877" s="79"/>
      <c r="AM877" s="2" t="s">
        <v>4295</v>
      </c>
    </row>
    <row r="878">
      <c r="A878" s="54">
        <v>46145.0</v>
      </c>
      <c r="B878" s="54">
        <v>46146.0</v>
      </c>
      <c r="C878" s="2" t="s">
        <v>194</v>
      </c>
      <c r="D878" s="2" t="s">
        <v>146</v>
      </c>
      <c r="E878" s="2" t="s">
        <v>180</v>
      </c>
      <c r="F878" s="53">
        <v>0.0</v>
      </c>
      <c r="G878" s="53">
        <v>0.0</v>
      </c>
      <c r="H878" s="53">
        <v>0.0</v>
      </c>
      <c r="I878" s="53">
        <v>0.020833333333333332</v>
      </c>
      <c r="J878" s="53">
        <v>0.03413339578243326</v>
      </c>
      <c r="K878" s="2" t="s">
        <v>4265</v>
      </c>
      <c r="L878" s="53">
        <v>0.0</v>
      </c>
      <c r="M878" s="2" t="s">
        <v>3369</v>
      </c>
      <c r="N878" s="2" t="s">
        <v>3360</v>
      </c>
      <c r="O878" s="55"/>
      <c r="AB878" s="2" t="s">
        <v>164</v>
      </c>
      <c r="AC878" s="2" t="s">
        <v>3361</v>
      </c>
      <c r="AD878" s="2" t="s">
        <v>3362</v>
      </c>
      <c r="AE878" s="2" t="s">
        <v>3363</v>
      </c>
      <c r="AF878" s="93"/>
      <c r="AG878" s="2" t="s">
        <v>3364</v>
      </c>
      <c r="AH878" s="2" t="s">
        <v>3365</v>
      </c>
      <c r="AI878" s="2">
        <v>0.0</v>
      </c>
      <c r="AJ878" s="94">
        <v>0.0011650887076402328</v>
      </c>
      <c r="AK878" s="94">
        <v>4.3402777777777775E-4</v>
      </c>
      <c r="AL878" s="79"/>
      <c r="AM878" s="2" t="s">
        <v>4296</v>
      </c>
    </row>
    <row r="879">
      <c r="A879" s="54">
        <v>46145.0</v>
      </c>
      <c r="B879" s="54">
        <v>46146.0</v>
      </c>
      <c r="C879" s="2" t="s">
        <v>229</v>
      </c>
      <c r="D879" s="2" t="s">
        <v>146</v>
      </c>
      <c r="E879" s="2" t="s">
        <v>180</v>
      </c>
      <c r="F879" s="53">
        <v>0.125</v>
      </c>
      <c r="G879" s="53">
        <v>0.16666666666666666</v>
      </c>
      <c r="H879" s="53">
        <v>0.08</v>
      </c>
      <c r="I879" s="53">
        <v>0.10416666666666667</v>
      </c>
      <c r="J879" s="53">
        <v>0.09244508964767784</v>
      </c>
      <c r="K879" s="2" t="s">
        <v>4297</v>
      </c>
      <c r="L879" s="53">
        <v>0.0</v>
      </c>
      <c r="M879" s="2" t="s">
        <v>3369</v>
      </c>
      <c r="N879" s="2" t="s">
        <v>3360</v>
      </c>
      <c r="O879" s="55"/>
      <c r="AB879" s="2" t="s">
        <v>164</v>
      </c>
      <c r="AC879" s="2" t="s">
        <v>3361</v>
      </c>
      <c r="AD879" s="2" t="s">
        <v>3362</v>
      </c>
      <c r="AE879" s="2" t="s">
        <v>3363</v>
      </c>
      <c r="AF879" s="93"/>
      <c r="AG879" s="2" t="s">
        <v>3364</v>
      </c>
      <c r="AH879" s="2" t="s">
        <v>3365</v>
      </c>
      <c r="AI879" s="2">
        <v>0.0</v>
      </c>
      <c r="AJ879" s="94">
        <v>0.008546094599967191</v>
      </c>
      <c r="AK879" s="94">
        <v>0.010850694444444446</v>
      </c>
      <c r="AL879" s="79"/>
      <c r="AM879" s="2" t="s">
        <v>4298</v>
      </c>
    </row>
    <row r="880">
      <c r="A880" s="54">
        <v>46145.0</v>
      </c>
      <c r="B880" s="54">
        <v>46146.0</v>
      </c>
      <c r="C880" s="2" t="s">
        <v>145</v>
      </c>
      <c r="D880" s="2" t="s">
        <v>146</v>
      </c>
      <c r="E880" s="2" t="s">
        <v>180</v>
      </c>
      <c r="F880" s="53">
        <v>0.0</v>
      </c>
      <c r="G880" s="53">
        <v>0.0</v>
      </c>
      <c r="H880" s="53">
        <v>0.04</v>
      </c>
      <c r="I880" s="53">
        <v>0.020833333333333332</v>
      </c>
      <c r="J880" s="53">
        <v>0.019425037244674204</v>
      </c>
      <c r="K880" s="2" t="s">
        <v>4265</v>
      </c>
      <c r="L880" s="53">
        <v>0.0</v>
      </c>
      <c r="M880" s="2" t="s">
        <v>3369</v>
      </c>
      <c r="N880" s="2" t="s">
        <v>3360</v>
      </c>
      <c r="O880" s="55"/>
      <c r="AB880" s="2" t="s">
        <v>164</v>
      </c>
      <c r="AC880" s="2" t="s">
        <v>3361</v>
      </c>
      <c r="AD880" s="2" t="s">
        <v>3362</v>
      </c>
      <c r="AE880" s="2" t="s">
        <v>3363</v>
      </c>
      <c r="AF880" s="93"/>
      <c r="AG880" s="2" t="s">
        <v>3364</v>
      </c>
      <c r="AH880" s="2" t="s">
        <v>3365</v>
      </c>
      <c r="AI880" s="2">
        <v>0.0</v>
      </c>
      <c r="AJ880" s="94">
        <v>3.7733207195698E-4</v>
      </c>
      <c r="AK880" s="94">
        <v>4.3402777777777775E-4</v>
      </c>
      <c r="AL880" s="79"/>
      <c r="AM880" s="2" t="s">
        <v>4299</v>
      </c>
    </row>
    <row r="881">
      <c r="A881" s="54">
        <v>46145.0</v>
      </c>
      <c r="B881" s="54">
        <v>46146.0</v>
      </c>
      <c r="C881" s="2" t="s">
        <v>301</v>
      </c>
      <c r="D881" s="2" t="s">
        <v>146</v>
      </c>
      <c r="E881" s="2" t="s">
        <v>180</v>
      </c>
      <c r="F881" s="53">
        <v>0.0</v>
      </c>
      <c r="G881" s="53">
        <v>0.08333333333333333</v>
      </c>
      <c r="H881" s="53">
        <v>0.04</v>
      </c>
      <c r="I881" s="53">
        <v>0.020833333333333332</v>
      </c>
      <c r="J881" s="53">
        <v>0.033187831553522076</v>
      </c>
      <c r="K881" s="2" t="s">
        <v>3531</v>
      </c>
      <c r="L881" s="53">
        <v>0.0</v>
      </c>
      <c r="M881" s="2" t="s">
        <v>3369</v>
      </c>
      <c r="N881" s="2" t="s">
        <v>3360</v>
      </c>
      <c r="O881" s="55"/>
      <c r="AB881" s="2" t="s">
        <v>164</v>
      </c>
      <c r="AC881" s="2" t="s">
        <v>3361</v>
      </c>
      <c r="AD881" s="2" t="s">
        <v>3362</v>
      </c>
      <c r="AE881" s="2" t="s">
        <v>3363</v>
      </c>
      <c r="AF881" s="93"/>
      <c r="AG881" s="2" t="s">
        <v>3364</v>
      </c>
      <c r="AH881" s="2" t="s">
        <v>3365</v>
      </c>
      <c r="AI881" s="2">
        <v>0.0</v>
      </c>
      <c r="AJ881" s="94">
        <v>0.0011014321632249555</v>
      </c>
      <c r="AK881" s="94">
        <v>4.3402777777777775E-4</v>
      </c>
      <c r="AL881" s="79"/>
      <c r="AM881" s="2" t="s">
        <v>4300</v>
      </c>
    </row>
    <row r="882">
      <c r="A882" s="54">
        <v>46146.0</v>
      </c>
      <c r="B882" s="54">
        <v>46147.0</v>
      </c>
      <c r="C882" s="2" t="s">
        <v>194</v>
      </c>
      <c r="D882" s="2" t="s">
        <v>146</v>
      </c>
      <c r="E882" s="2" t="s">
        <v>208</v>
      </c>
      <c r="F882" s="53">
        <v>0.0</v>
      </c>
      <c r="G882" s="53">
        <v>0.0</v>
      </c>
      <c r="H882" s="53">
        <v>0.16</v>
      </c>
      <c r="I882" s="53">
        <v>0.125</v>
      </c>
      <c r="J882" s="53">
        <v>0.08561522625035771</v>
      </c>
      <c r="K882" s="2" t="s">
        <v>4265</v>
      </c>
      <c r="L882" s="53">
        <v>0.0</v>
      </c>
      <c r="M882" s="2" t="s">
        <v>3369</v>
      </c>
      <c r="N882" s="2" t="s">
        <v>3360</v>
      </c>
      <c r="O882" s="55"/>
      <c r="AB882" s="2" t="s">
        <v>164</v>
      </c>
      <c r="AC882" s="2" t="s">
        <v>3361</v>
      </c>
      <c r="AD882" s="2" t="s">
        <v>3362</v>
      </c>
      <c r="AE882" s="2" t="s">
        <v>3363</v>
      </c>
      <c r="AF882" s="93"/>
      <c r="AG882" s="2" t="s">
        <v>3364</v>
      </c>
      <c r="AH882" s="2" t="s">
        <v>3365</v>
      </c>
      <c r="AI882" s="2">
        <v>0.0</v>
      </c>
      <c r="AJ882" s="94">
        <v>0.00732996696589994</v>
      </c>
      <c r="AK882" s="94">
        <v>0.015625</v>
      </c>
      <c r="AL882" s="79"/>
      <c r="AM882" s="2" t="s">
        <v>4301</v>
      </c>
    </row>
    <row r="883">
      <c r="A883" s="54">
        <v>46146.0</v>
      </c>
      <c r="B883" s="54">
        <v>46147.0</v>
      </c>
      <c r="C883" s="2" t="s">
        <v>229</v>
      </c>
      <c r="D883" s="2" t="s">
        <v>146</v>
      </c>
      <c r="E883" s="2" t="s">
        <v>208</v>
      </c>
      <c r="F883" s="53">
        <v>0.0</v>
      </c>
      <c r="G883" s="53">
        <v>0.0</v>
      </c>
      <c r="H883" s="53">
        <v>0.04</v>
      </c>
      <c r="I883" s="53">
        <v>0.10416666666666667</v>
      </c>
      <c r="J883" s="53">
        <v>0.06765248828216151</v>
      </c>
      <c r="K883" s="2" t="s">
        <v>4297</v>
      </c>
      <c r="L883" s="53">
        <v>0.0</v>
      </c>
      <c r="M883" s="2" t="s">
        <v>3369</v>
      </c>
      <c r="N883" s="2" t="s">
        <v>3360</v>
      </c>
      <c r="O883" s="55"/>
      <c r="AB883" s="2" t="s">
        <v>164</v>
      </c>
      <c r="AC883" s="2" t="s">
        <v>3361</v>
      </c>
      <c r="AD883" s="2" t="s">
        <v>3362</v>
      </c>
      <c r="AE883" s="2" t="s">
        <v>3363</v>
      </c>
      <c r="AF883" s="93"/>
      <c r="AG883" s="2" t="s">
        <v>3364</v>
      </c>
      <c r="AH883" s="2" t="s">
        <v>3365</v>
      </c>
      <c r="AI883" s="2">
        <v>0.0</v>
      </c>
      <c r="AJ883" s="94">
        <v>0.004576859170768001</v>
      </c>
      <c r="AK883" s="94">
        <v>0.010850694444444446</v>
      </c>
      <c r="AL883" s="79"/>
      <c r="AM883" s="2" t="s">
        <v>4302</v>
      </c>
    </row>
    <row r="884">
      <c r="A884" s="54">
        <v>46146.0</v>
      </c>
      <c r="B884" s="54">
        <v>46147.0</v>
      </c>
      <c r="C884" s="2" t="s">
        <v>145</v>
      </c>
      <c r="D884" s="2" t="s">
        <v>146</v>
      </c>
      <c r="E884" s="2" t="s">
        <v>208</v>
      </c>
      <c r="F884" s="53">
        <v>0.0</v>
      </c>
      <c r="G884" s="53">
        <v>0.0</v>
      </c>
      <c r="H884" s="53">
        <v>0.0</v>
      </c>
      <c r="I884" s="53">
        <v>0.020833333333333332</v>
      </c>
      <c r="J884" s="53">
        <v>0.012840225935982635</v>
      </c>
      <c r="K884" s="2" t="s">
        <v>4265</v>
      </c>
      <c r="L884" s="53">
        <v>0.0</v>
      </c>
      <c r="M884" s="2" t="s">
        <v>3369</v>
      </c>
      <c r="N884" s="2" t="s">
        <v>3360</v>
      </c>
      <c r="O884" s="55"/>
      <c r="AB884" s="2" t="s">
        <v>164</v>
      </c>
      <c r="AC884" s="2" t="s">
        <v>3361</v>
      </c>
      <c r="AD884" s="2" t="s">
        <v>3362</v>
      </c>
      <c r="AE884" s="2" t="s">
        <v>3363</v>
      </c>
      <c r="AF884" s="93"/>
      <c r="AG884" s="2" t="s">
        <v>3364</v>
      </c>
      <c r="AH884" s="2" t="s">
        <v>3365</v>
      </c>
      <c r="AI884" s="2">
        <v>0.0</v>
      </c>
      <c r="AJ884" s="94">
        <v>1.6487140208708113E-4</v>
      </c>
      <c r="AK884" s="94">
        <v>4.3402777777777775E-4</v>
      </c>
      <c r="AL884" s="79"/>
      <c r="AM884" s="2" t="s">
        <v>4303</v>
      </c>
    </row>
    <row r="885">
      <c r="A885" s="54">
        <v>46146.0</v>
      </c>
      <c r="B885" s="54">
        <v>46147.0</v>
      </c>
      <c r="C885" s="2" t="s">
        <v>301</v>
      </c>
      <c r="D885" s="2" t="s">
        <v>146</v>
      </c>
      <c r="E885" s="2" t="s">
        <v>208</v>
      </c>
      <c r="F885" s="53">
        <v>0.0</v>
      </c>
      <c r="G885" s="53">
        <v>0.08333333333333333</v>
      </c>
      <c r="H885" s="53">
        <v>0.04</v>
      </c>
      <c r="I885" s="53">
        <v>0.020833333333333332</v>
      </c>
      <c r="J885" s="53">
        <v>0.03304998223622054</v>
      </c>
      <c r="K885" s="2" t="s">
        <v>3531</v>
      </c>
      <c r="L885" s="53">
        <v>0.0</v>
      </c>
      <c r="M885" s="2" t="s">
        <v>3369</v>
      </c>
      <c r="N885" s="2" t="s">
        <v>3360</v>
      </c>
      <c r="O885" s="55"/>
      <c r="AB885" s="2" t="s">
        <v>164</v>
      </c>
      <c r="AC885" s="2" t="s">
        <v>3361</v>
      </c>
      <c r="AD885" s="2" t="s">
        <v>3362</v>
      </c>
      <c r="AE885" s="2" t="s">
        <v>3363</v>
      </c>
      <c r="AF885" s="93"/>
      <c r="AG885" s="2" t="s">
        <v>3364</v>
      </c>
      <c r="AH885" s="2" t="s">
        <v>3365</v>
      </c>
      <c r="AI885" s="2">
        <v>0.0</v>
      </c>
      <c r="AJ885" s="94">
        <v>0.0010923013258144934</v>
      </c>
      <c r="AK885" s="94">
        <v>4.3402777777777775E-4</v>
      </c>
      <c r="AL885" s="79"/>
      <c r="AM885" s="2" t="s">
        <v>4304</v>
      </c>
    </row>
    <row r="886">
      <c r="A886" s="54">
        <v>46147.0</v>
      </c>
      <c r="B886" s="54">
        <v>46148.0</v>
      </c>
      <c r="C886" s="2" t="s">
        <v>194</v>
      </c>
      <c r="D886" s="2" t="s">
        <v>146</v>
      </c>
      <c r="E886" s="2" t="s">
        <v>303</v>
      </c>
      <c r="F886" s="53">
        <v>0.0</v>
      </c>
      <c r="G886" s="53">
        <v>0.0</v>
      </c>
      <c r="H886" s="53">
        <v>0.0</v>
      </c>
      <c r="I886" s="53">
        <v>0.020833333333333332</v>
      </c>
      <c r="J886" s="53">
        <v>0.03758578889894011</v>
      </c>
      <c r="K886" s="2" t="s">
        <v>4265</v>
      </c>
      <c r="L886" s="53">
        <v>0.0</v>
      </c>
      <c r="M886" s="2" t="s">
        <v>3369</v>
      </c>
      <c r="N886" s="2" t="s">
        <v>3360</v>
      </c>
      <c r="O886" s="55"/>
      <c r="AB886" s="2" t="s">
        <v>164</v>
      </c>
      <c r="AC886" s="2" t="s">
        <v>3361</v>
      </c>
      <c r="AD886" s="2" t="s">
        <v>3362</v>
      </c>
      <c r="AE886" s="2" t="s">
        <v>3363</v>
      </c>
      <c r="AF886" s="93"/>
      <c r="AG886" s="2" t="s">
        <v>3364</v>
      </c>
      <c r="AH886" s="2" t="s">
        <v>3365</v>
      </c>
      <c r="AI886" s="2">
        <v>0.0</v>
      </c>
      <c r="AJ886" s="94">
        <v>0.0014126915271556897</v>
      </c>
      <c r="AK886" s="94">
        <v>4.3402777777777775E-4</v>
      </c>
      <c r="AL886" s="79"/>
      <c r="AM886" s="2" t="s">
        <v>4305</v>
      </c>
    </row>
    <row r="887">
      <c r="A887" s="54">
        <v>46147.0</v>
      </c>
      <c r="B887" s="54">
        <v>46148.0</v>
      </c>
      <c r="C887" s="2" t="s">
        <v>229</v>
      </c>
      <c r="D887" s="2" t="s">
        <v>146</v>
      </c>
      <c r="E887" s="2" t="s">
        <v>303</v>
      </c>
      <c r="F887" s="53">
        <v>0.0</v>
      </c>
      <c r="G887" s="53">
        <v>0.16666666666666666</v>
      </c>
      <c r="H887" s="53">
        <v>0.2</v>
      </c>
      <c r="I887" s="53">
        <v>0.125</v>
      </c>
      <c r="J887" s="53">
        <v>0.1148465473241223</v>
      </c>
      <c r="K887" s="2" t="s">
        <v>4297</v>
      </c>
      <c r="L887" s="53">
        <v>0.0</v>
      </c>
      <c r="M887" s="2" t="s">
        <v>3369</v>
      </c>
      <c r="N887" s="2" t="s">
        <v>3360</v>
      </c>
      <c r="O887" s="55"/>
      <c r="AB887" s="2" t="s">
        <v>164</v>
      </c>
      <c r="AC887" s="2" t="s">
        <v>3361</v>
      </c>
      <c r="AD887" s="2" t="s">
        <v>3362</v>
      </c>
      <c r="AE887" s="2" t="s">
        <v>3363</v>
      </c>
      <c r="AF887" s="93"/>
      <c r="AG887" s="2" t="s">
        <v>3364</v>
      </c>
      <c r="AH887" s="2" t="s">
        <v>3365</v>
      </c>
      <c r="AI887" s="2">
        <v>0.0</v>
      </c>
      <c r="AJ887" s="94">
        <v>0.013189729432271865</v>
      </c>
      <c r="AK887" s="94">
        <v>0.015625</v>
      </c>
      <c r="AL887" s="79"/>
      <c r="AM887" s="2" t="s">
        <v>4306</v>
      </c>
    </row>
    <row r="888">
      <c r="A888" s="54">
        <v>46147.0</v>
      </c>
      <c r="B888" s="54">
        <v>46148.0</v>
      </c>
      <c r="C888" s="2" t="s">
        <v>145</v>
      </c>
      <c r="D888" s="2" t="s">
        <v>146</v>
      </c>
      <c r="E888" s="2" t="s">
        <v>303</v>
      </c>
      <c r="F888" s="53">
        <v>0.0</v>
      </c>
      <c r="G888" s="53">
        <v>0.0</v>
      </c>
      <c r="H888" s="53">
        <v>0.0</v>
      </c>
      <c r="I888" s="53">
        <v>0.0</v>
      </c>
      <c r="J888" s="53">
        <v>0.010108831128137746</v>
      </c>
      <c r="K888" s="2" t="s">
        <v>4265</v>
      </c>
      <c r="L888" s="53">
        <v>0.0</v>
      </c>
      <c r="M888" s="2" t="s">
        <v>3369</v>
      </c>
      <c r="N888" s="2" t="s">
        <v>3360</v>
      </c>
      <c r="O888" s="55"/>
      <c r="AB888" s="2" t="s">
        <v>164</v>
      </c>
      <c r="AC888" s="2" t="s">
        <v>3361</v>
      </c>
      <c r="AD888" s="2" t="s">
        <v>3362</v>
      </c>
      <c r="AE888" s="2" t="s">
        <v>3363</v>
      </c>
      <c r="AF888" s="93"/>
      <c r="AG888" s="2" t="s">
        <v>3364</v>
      </c>
      <c r="AH888" s="2" t="s">
        <v>3365</v>
      </c>
      <c r="AI888" s="2">
        <v>0.0</v>
      </c>
      <c r="AJ888" s="94">
        <v>1.0218846677720664E-4</v>
      </c>
      <c r="AK888" s="94">
        <v>0.0</v>
      </c>
      <c r="AL888" s="79"/>
      <c r="AM888" s="2" t="s">
        <v>4307</v>
      </c>
    </row>
    <row r="889">
      <c r="A889" s="54">
        <v>46147.0</v>
      </c>
      <c r="B889" s="54">
        <v>46148.0</v>
      </c>
      <c r="C889" s="2" t="s">
        <v>301</v>
      </c>
      <c r="D889" s="2" t="s">
        <v>146</v>
      </c>
      <c r="E889" s="2" t="s">
        <v>303</v>
      </c>
      <c r="F889" s="53">
        <v>0.0</v>
      </c>
      <c r="G889" s="53">
        <v>0.0</v>
      </c>
      <c r="H889" s="53">
        <v>0.16</v>
      </c>
      <c r="I889" s="53">
        <v>0.10416666666666667</v>
      </c>
      <c r="J889" s="53">
        <v>0.07089889535090513</v>
      </c>
      <c r="K889" s="2" t="s">
        <v>3531</v>
      </c>
      <c r="L889" s="53">
        <v>0.0</v>
      </c>
      <c r="M889" s="2" t="s">
        <v>3369</v>
      </c>
      <c r="N889" s="2" t="s">
        <v>3360</v>
      </c>
      <c r="O889" s="55"/>
      <c r="AB889" s="2" t="s">
        <v>164</v>
      </c>
      <c r="AC889" s="2" t="s">
        <v>3361</v>
      </c>
      <c r="AD889" s="2" t="s">
        <v>3362</v>
      </c>
      <c r="AE889" s="2" t="s">
        <v>3363</v>
      </c>
      <c r="AF889" s="93"/>
      <c r="AG889" s="2" t="s">
        <v>3364</v>
      </c>
      <c r="AH889" s="2" t="s">
        <v>3365</v>
      </c>
      <c r="AI889" s="2">
        <v>0.0</v>
      </c>
      <c r="AJ889" s="94">
        <v>0.005026653361978597</v>
      </c>
      <c r="AK889" s="94">
        <v>0.010850694444444446</v>
      </c>
      <c r="AL889" s="79"/>
      <c r="AM889" s="2" t="s">
        <v>4308</v>
      </c>
    </row>
    <row r="890">
      <c r="A890" s="54">
        <v>46148.0</v>
      </c>
      <c r="B890" s="54">
        <v>46149.0</v>
      </c>
      <c r="C890" s="2" t="s">
        <v>194</v>
      </c>
      <c r="D890" s="2" t="s">
        <v>146</v>
      </c>
      <c r="E890" s="2" t="s">
        <v>148</v>
      </c>
      <c r="F890" s="53">
        <v>0.125</v>
      </c>
      <c r="G890" s="53">
        <v>0.16666666666666666</v>
      </c>
      <c r="H890" s="53">
        <v>0.08</v>
      </c>
      <c r="I890" s="53">
        <v>0.08333333333333333</v>
      </c>
      <c r="J890" s="53">
        <v>0.07911606987231369</v>
      </c>
      <c r="K890" s="2" t="s">
        <v>4265</v>
      </c>
      <c r="L890" s="53">
        <v>0.0</v>
      </c>
      <c r="M890" s="2" t="s">
        <v>3369</v>
      </c>
      <c r="N890" s="2" t="s">
        <v>3360</v>
      </c>
      <c r="O890" s="55"/>
      <c r="AB890" s="2" t="s">
        <v>164</v>
      </c>
      <c r="AC890" s="2" t="s">
        <v>3361</v>
      </c>
      <c r="AD890" s="2" t="s">
        <v>3362</v>
      </c>
      <c r="AE890" s="2" t="s">
        <v>3363</v>
      </c>
      <c r="AF890" s="93"/>
      <c r="AG890" s="2" t="s">
        <v>3364</v>
      </c>
      <c r="AH890" s="2" t="s">
        <v>3365</v>
      </c>
      <c r="AI890" s="2">
        <v>0.0</v>
      </c>
      <c r="AJ890" s="94">
        <v>0.006259352512040822</v>
      </c>
      <c r="AK890" s="94">
        <v>0.006944444444444444</v>
      </c>
      <c r="AL890" s="79"/>
      <c r="AM890" s="2" t="s">
        <v>4309</v>
      </c>
    </row>
    <row r="891">
      <c r="A891" s="54">
        <v>46148.0</v>
      </c>
      <c r="B891" s="54">
        <v>46149.0</v>
      </c>
      <c r="C891" s="2" t="s">
        <v>229</v>
      </c>
      <c r="D891" s="2" t="s">
        <v>146</v>
      </c>
      <c r="E891" s="2" t="s">
        <v>148</v>
      </c>
      <c r="F891" s="53">
        <v>0.125</v>
      </c>
      <c r="G891" s="53">
        <v>0.08333333333333333</v>
      </c>
      <c r="H891" s="53">
        <v>0.12</v>
      </c>
      <c r="I891" s="53">
        <v>0.0625</v>
      </c>
      <c r="J891" s="53">
        <v>0.0867028026392444</v>
      </c>
      <c r="K891" s="2" t="s">
        <v>4297</v>
      </c>
      <c r="L891" s="53">
        <v>0.0</v>
      </c>
      <c r="M891" s="2" t="s">
        <v>3369</v>
      </c>
      <c r="N891" s="2" t="s">
        <v>3360</v>
      </c>
      <c r="O891" s="55"/>
      <c r="AB891" s="2" t="s">
        <v>164</v>
      </c>
      <c r="AC891" s="2" t="s">
        <v>3361</v>
      </c>
      <c r="AD891" s="2" t="s">
        <v>3362</v>
      </c>
      <c r="AE891" s="2" t="s">
        <v>3363</v>
      </c>
      <c r="AF891" s="93"/>
      <c r="AG891" s="2" t="s">
        <v>3364</v>
      </c>
      <c r="AH891" s="2" t="s">
        <v>3365</v>
      </c>
      <c r="AI891" s="2">
        <v>0.0</v>
      </c>
      <c r="AJ891" s="94">
        <v>0.007517375985499767</v>
      </c>
      <c r="AK891" s="94">
        <v>0.00390625</v>
      </c>
      <c r="AL891" s="79"/>
      <c r="AM891" s="2" t="s">
        <v>4310</v>
      </c>
    </row>
    <row r="892">
      <c r="A892" s="54">
        <v>46148.0</v>
      </c>
      <c r="B892" s="54">
        <v>46149.0</v>
      </c>
      <c r="C892" s="2" t="s">
        <v>145</v>
      </c>
      <c r="D892" s="2" t="s">
        <v>146</v>
      </c>
      <c r="E892" s="2" t="s">
        <v>148</v>
      </c>
      <c r="F892" s="53">
        <v>0.125</v>
      </c>
      <c r="G892" s="53">
        <v>0.08333333333333333</v>
      </c>
      <c r="H892" s="53">
        <v>0.04</v>
      </c>
      <c r="I892" s="53">
        <v>0.020833333333333332</v>
      </c>
      <c r="J892" s="53">
        <v>0.035500342498520326</v>
      </c>
      <c r="K892" s="2" t="s">
        <v>4265</v>
      </c>
      <c r="L892" s="53">
        <v>0.0</v>
      </c>
      <c r="M892" s="2" t="s">
        <v>3369</v>
      </c>
      <c r="N892" s="2" t="s">
        <v>3360</v>
      </c>
      <c r="O892" s="55"/>
      <c r="AB892" s="2" t="s">
        <v>164</v>
      </c>
      <c r="AC892" s="2" t="s">
        <v>3361</v>
      </c>
      <c r="AD892" s="2" t="s">
        <v>3362</v>
      </c>
      <c r="AE892" s="2" t="s">
        <v>3363</v>
      </c>
      <c r="AF892" s="93"/>
      <c r="AG892" s="2" t="s">
        <v>3364</v>
      </c>
      <c r="AH892" s="2" t="s">
        <v>3365</v>
      </c>
      <c r="AI892" s="2">
        <v>0.0</v>
      </c>
      <c r="AJ892" s="94">
        <v>0.0012602743175122485</v>
      </c>
      <c r="AK892" s="94">
        <v>4.3402777777777775E-4</v>
      </c>
      <c r="AL892" s="79"/>
      <c r="AM892" s="2" t="s">
        <v>4311</v>
      </c>
    </row>
    <row r="893">
      <c r="A893" s="54">
        <v>46148.0</v>
      </c>
      <c r="B893" s="54">
        <v>46149.0</v>
      </c>
      <c r="C893" s="2" t="s">
        <v>301</v>
      </c>
      <c r="D893" s="2" t="s">
        <v>146</v>
      </c>
      <c r="E893" s="2" t="s">
        <v>148</v>
      </c>
      <c r="F893" s="53">
        <v>0.0</v>
      </c>
      <c r="G893" s="53">
        <v>0.0</v>
      </c>
      <c r="H893" s="53">
        <v>0.08</v>
      </c>
      <c r="I893" s="53">
        <v>0.041666666666666664</v>
      </c>
      <c r="J893" s="53">
        <v>0.041543977135281906</v>
      </c>
      <c r="K893" s="2" t="s">
        <v>3531</v>
      </c>
      <c r="L893" s="53">
        <v>0.0</v>
      </c>
      <c r="M893" s="2" t="s">
        <v>3369</v>
      </c>
      <c r="N893" s="2" t="s">
        <v>3360</v>
      </c>
      <c r="O893" s="55"/>
      <c r="AB893" s="2" t="s">
        <v>164</v>
      </c>
      <c r="AC893" s="2" t="s">
        <v>3361</v>
      </c>
      <c r="AD893" s="2" t="s">
        <v>3362</v>
      </c>
      <c r="AE893" s="2" t="s">
        <v>3363</v>
      </c>
      <c r="AF893" s="93"/>
      <c r="AG893" s="2" t="s">
        <v>3364</v>
      </c>
      <c r="AH893" s="2" t="s">
        <v>3365</v>
      </c>
      <c r="AI893" s="2">
        <v>0.0</v>
      </c>
      <c r="AJ893" s="94">
        <v>0.0017259020362168258</v>
      </c>
      <c r="AK893" s="94">
        <v>0.001736111111111111</v>
      </c>
      <c r="AL893" s="79"/>
      <c r="AM893" s="2" t="s">
        <v>4312</v>
      </c>
    </row>
    <row r="894">
      <c r="A894" s="54">
        <v>46149.0</v>
      </c>
      <c r="B894" s="54">
        <v>46150.0</v>
      </c>
      <c r="C894" s="2" t="s">
        <v>194</v>
      </c>
      <c r="D894" s="2" t="s">
        <v>146</v>
      </c>
      <c r="E894" s="2" t="s">
        <v>196</v>
      </c>
      <c r="F894" s="53">
        <v>0.0</v>
      </c>
      <c r="G894" s="53">
        <v>0.0</v>
      </c>
      <c r="H894" s="53">
        <v>0.08</v>
      </c>
      <c r="I894" s="53">
        <v>0.10416666666666667</v>
      </c>
      <c r="J894" s="53">
        <v>0.06120153583198204</v>
      </c>
      <c r="K894" s="2" t="s">
        <v>4265</v>
      </c>
      <c r="L894" s="53">
        <v>0.0</v>
      </c>
      <c r="M894" s="2" t="s">
        <v>3369</v>
      </c>
      <c r="N894" s="2" t="s">
        <v>3360</v>
      </c>
      <c r="O894" s="55"/>
      <c r="AB894" s="2" t="s">
        <v>164</v>
      </c>
      <c r="AC894" s="2" t="s">
        <v>3361</v>
      </c>
      <c r="AD894" s="2" t="s">
        <v>3362</v>
      </c>
      <c r="AE894" s="2" t="s">
        <v>3363</v>
      </c>
      <c r="AF894" s="93"/>
      <c r="AG894" s="2" t="s">
        <v>3364</v>
      </c>
      <c r="AH894" s="2" t="s">
        <v>3365</v>
      </c>
      <c r="AI894" s="2">
        <v>0.0</v>
      </c>
      <c r="AJ894" s="94">
        <v>0.003745627988193382</v>
      </c>
      <c r="AK894" s="94">
        <v>0.010850694444444446</v>
      </c>
      <c r="AL894" s="79"/>
      <c r="AM894" s="2" t="s">
        <v>4313</v>
      </c>
    </row>
    <row r="895">
      <c r="A895" s="54">
        <v>46149.0</v>
      </c>
      <c r="B895" s="54">
        <v>46150.0</v>
      </c>
      <c r="C895" s="2" t="s">
        <v>229</v>
      </c>
      <c r="D895" s="2" t="s">
        <v>146</v>
      </c>
      <c r="E895" s="2" t="s">
        <v>196</v>
      </c>
      <c r="F895" s="53">
        <v>0.0</v>
      </c>
      <c r="G895" s="53">
        <v>0.0</v>
      </c>
      <c r="H895" s="53">
        <v>0.08</v>
      </c>
      <c r="I895" s="53">
        <v>0.041666666666666664</v>
      </c>
      <c r="J895" s="53">
        <v>0.059432296743625365</v>
      </c>
      <c r="K895" s="2" t="s">
        <v>4297</v>
      </c>
      <c r="L895" s="53">
        <v>0.0</v>
      </c>
      <c r="M895" s="2" t="s">
        <v>3369</v>
      </c>
      <c r="N895" s="2" t="s">
        <v>3360</v>
      </c>
      <c r="O895" s="55"/>
      <c r="AB895" s="2" t="s">
        <v>164</v>
      </c>
      <c r="AC895" s="2" t="s">
        <v>3361</v>
      </c>
      <c r="AD895" s="2" t="s">
        <v>3362</v>
      </c>
      <c r="AE895" s="2" t="s">
        <v>3363</v>
      </c>
      <c r="AF895" s="93"/>
      <c r="AG895" s="2" t="s">
        <v>3364</v>
      </c>
      <c r="AH895" s="2" t="s">
        <v>3365</v>
      </c>
      <c r="AI895" s="2">
        <v>0.0</v>
      </c>
      <c r="AJ895" s="94">
        <v>0.0035321978962223424</v>
      </c>
      <c r="AK895" s="94">
        <v>0.001736111111111111</v>
      </c>
      <c r="AL895" s="79"/>
      <c r="AM895" s="2" t="s">
        <v>4314</v>
      </c>
    </row>
    <row r="896">
      <c r="A896" s="54">
        <v>46149.0</v>
      </c>
      <c r="B896" s="54">
        <v>46150.0</v>
      </c>
      <c r="C896" s="2" t="s">
        <v>145</v>
      </c>
      <c r="D896" s="2" t="s">
        <v>146</v>
      </c>
      <c r="E896" s="2" t="s">
        <v>196</v>
      </c>
      <c r="F896" s="53">
        <v>0.0</v>
      </c>
      <c r="G896" s="53">
        <v>0.0</v>
      </c>
      <c r="H896" s="53">
        <v>0.0</v>
      </c>
      <c r="I896" s="53">
        <v>0.020833333333333332</v>
      </c>
      <c r="J896" s="53">
        <v>0.012735874485278211</v>
      </c>
      <c r="K896" s="2" t="s">
        <v>4265</v>
      </c>
      <c r="L896" s="53">
        <v>0.0</v>
      </c>
      <c r="M896" s="2" t="s">
        <v>3369</v>
      </c>
      <c r="N896" s="2" t="s">
        <v>3360</v>
      </c>
      <c r="O896" s="55"/>
      <c r="AB896" s="2" t="s">
        <v>164</v>
      </c>
      <c r="AC896" s="2" t="s">
        <v>3361</v>
      </c>
      <c r="AD896" s="2" t="s">
        <v>3362</v>
      </c>
      <c r="AE896" s="2" t="s">
        <v>3363</v>
      </c>
      <c r="AF896" s="93"/>
      <c r="AG896" s="2" t="s">
        <v>3364</v>
      </c>
      <c r="AH896" s="2" t="s">
        <v>3365</v>
      </c>
      <c r="AI896" s="2">
        <v>0.0</v>
      </c>
      <c r="AJ896" s="94">
        <v>1.6220249890476054E-4</v>
      </c>
      <c r="AK896" s="94">
        <v>4.3402777777777775E-4</v>
      </c>
      <c r="AL896" s="79"/>
      <c r="AM896" s="2" t="s">
        <v>4315</v>
      </c>
    </row>
    <row r="897">
      <c r="A897" s="54">
        <v>46149.0</v>
      </c>
      <c r="B897" s="54">
        <v>46150.0</v>
      </c>
      <c r="C897" s="2" t="s">
        <v>301</v>
      </c>
      <c r="D897" s="2" t="s">
        <v>146</v>
      </c>
      <c r="E897" s="2" t="s">
        <v>196</v>
      </c>
      <c r="F897" s="53">
        <v>0.0</v>
      </c>
      <c r="G897" s="53">
        <v>0.0</v>
      </c>
      <c r="H897" s="53">
        <v>0.0</v>
      </c>
      <c r="I897" s="53">
        <v>0.0</v>
      </c>
      <c r="J897" s="53">
        <v>0.01609330394276112</v>
      </c>
      <c r="K897" s="2" t="s">
        <v>3531</v>
      </c>
      <c r="L897" s="53">
        <v>0.0</v>
      </c>
      <c r="M897" s="2" t="s">
        <v>3369</v>
      </c>
      <c r="N897" s="2" t="s">
        <v>3360</v>
      </c>
      <c r="O897" s="55"/>
      <c r="AB897" s="2" t="s">
        <v>164</v>
      </c>
      <c r="AC897" s="2" t="s">
        <v>3361</v>
      </c>
      <c r="AD897" s="2" t="s">
        <v>3362</v>
      </c>
      <c r="AE897" s="2" t="s">
        <v>3363</v>
      </c>
      <c r="AF897" s="93"/>
      <c r="AG897" s="2" t="s">
        <v>3364</v>
      </c>
      <c r="AH897" s="2" t="s">
        <v>3365</v>
      </c>
      <c r="AI897" s="2">
        <v>0.0</v>
      </c>
      <c r="AJ897" s="94">
        <v>2.589944317940906E-4</v>
      </c>
      <c r="AK897" s="94">
        <v>0.0</v>
      </c>
      <c r="AL897" s="79"/>
      <c r="AM897" s="2" t="s">
        <v>4316</v>
      </c>
    </row>
    <row r="898">
      <c r="A898" s="54">
        <v>46150.0</v>
      </c>
      <c r="B898" s="54">
        <v>46151.0</v>
      </c>
      <c r="C898" s="2" t="s">
        <v>194</v>
      </c>
      <c r="D898" s="2" t="s">
        <v>146</v>
      </c>
      <c r="E898" s="2" t="s">
        <v>288</v>
      </c>
      <c r="F898" s="53">
        <v>0.125</v>
      </c>
      <c r="G898" s="53">
        <v>0.16666666666666666</v>
      </c>
      <c r="H898" s="53">
        <v>0.2</v>
      </c>
      <c r="I898" s="53">
        <v>0.125</v>
      </c>
      <c r="J898" s="53">
        <v>0.10747323698731791</v>
      </c>
      <c r="K898" s="2" t="s">
        <v>4265</v>
      </c>
      <c r="L898" s="53">
        <v>0.0</v>
      </c>
      <c r="M898" s="2" t="s">
        <v>3369</v>
      </c>
      <c r="N898" s="2" t="s">
        <v>3360</v>
      </c>
      <c r="O898" s="55"/>
      <c r="AB898" s="2" t="s">
        <v>164</v>
      </c>
      <c r="AC898" s="2" t="s">
        <v>3361</v>
      </c>
      <c r="AD898" s="2" t="s">
        <v>3362</v>
      </c>
      <c r="AE898" s="2" t="s">
        <v>3363</v>
      </c>
      <c r="AF898" s="93"/>
      <c r="AG898" s="2" t="s">
        <v>3364</v>
      </c>
      <c r="AH898" s="2" t="s">
        <v>3365</v>
      </c>
      <c r="AI898" s="2">
        <v>0.0</v>
      </c>
      <c r="AJ898" s="94">
        <v>0.011550496668532199</v>
      </c>
      <c r="AK898" s="94">
        <v>0.015625</v>
      </c>
      <c r="AL898" s="79"/>
      <c r="AM898" s="2" t="s">
        <v>4317</v>
      </c>
    </row>
    <row r="899">
      <c r="A899" s="54">
        <v>46150.0</v>
      </c>
      <c r="B899" s="54">
        <v>46151.0</v>
      </c>
      <c r="C899" s="2" t="s">
        <v>229</v>
      </c>
      <c r="D899" s="2" t="s">
        <v>146</v>
      </c>
      <c r="E899" s="2" t="s">
        <v>288</v>
      </c>
      <c r="F899" s="53">
        <v>0.0</v>
      </c>
      <c r="G899" s="53">
        <v>0.0</v>
      </c>
      <c r="H899" s="53">
        <v>0.12</v>
      </c>
      <c r="I899" s="53">
        <v>0.0625</v>
      </c>
      <c r="J899" s="53">
        <v>0.06673029727221863</v>
      </c>
      <c r="K899" s="2" t="s">
        <v>4297</v>
      </c>
      <c r="L899" s="53">
        <v>0.0</v>
      </c>
      <c r="M899" s="2" t="s">
        <v>3369</v>
      </c>
      <c r="N899" s="2" t="s">
        <v>3360</v>
      </c>
      <c r="O899" s="55"/>
      <c r="AB899" s="2" t="s">
        <v>164</v>
      </c>
      <c r="AC899" s="2" t="s">
        <v>3361</v>
      </c>
      <c r="AD899" s="2" t="s">
        <v>3362</v>
      </c>
      <c r="AE899" s="2" t="s">
        <v>3363</v>
      </c>
      <c r="AF899" s="93"/>
      <c r="AG899" s="2" t="s">
        <v>3364</v>
      </c>
      <c r="AH899" s="2" t="s">
        <v>3365</v>
      </c>
      <c r="AI899" s="2">
        <v>0.0</v>
      </c>
      <c r="AJ899" s="94">
        <v>0.00445293257403867</v>
      </c>
      <c r="AK899" s="94">
        <v>0.00390625</v>
      </c>
      <c r="AL899" s="79"/>
      <c r="AM899" s="2" t="s">
        <v>4318</v>
      </c>
    </row>
    <row r="900">
      <c r="A900" s="54">
        <v>46150.0</v>
      </c>
      <c r="B900" s="54">
        <v>46151.0</v>
      </c>
      <c r="C900" s="2" t="s">
        <v>145</v>
      </c>
      <c r="D900" s="2" t="s">
        <v>146</v>
      </c>
      <c r="E900" s="2" t="s">
        <v>288</v>
      </c>
      <c r="F900" s="53">
        <v>0.125</v>
      </c>
      <c r="G900" s="53">
        <v>0.08333333333333333</v>
      </c>
      <c r="H900" s="53">
        <v>0.04</v>
      </c>
      <c r="I900" s="53">
        <v>0.041666666666666664</v>
      </c>
      <c r="J900" s="53">
        <v>0.04153596243368645</v>
      </c>
      <c r="K900" s="2" t="s">
        <v>4265</v>
      </c>
      <c r="L900" s="53">
        <v>0.0</v>
      </c>
      <c r="M900" s="2" t="s">
        <v>3369</v>
      </c>
      <c r="N900" s="2" t="s">
        <v>3360</v>
      </c>
      <c r="O900" s="55"/>
      <c r="AB900" s="2" t="s">
        <v>164</v>
      </c>
      <c r="AC900" s="2" t="s">
        <v>3361</v>
      </c>
      <c r="AD900" s="2" t="s">
        <v>3362</v>
      </c>
      <c r="AE900" s="2" t="s">
        <v>3363</v>
      </c>
      <c r="AF900" s="93"/>
      <c r="AG900" s="2" t="s">
        <v>3364</v>
      </c>
      <c r="AH900" s="2" t="s">
        <v>3365</v>
      </c>
      <c r="AI900" s="2">
        <v>0.0</v>
      </c>
      <c r="AJ900" s="94">
        <v>0.001725236175292612</v>
      </c>
      <c r="AK900" s="94">
        <v>0.001736111111111111</v>
      </c>
      <c r="AL900" s="79"/>
      <c r="AM900" s="2" t="s">
        <v>4319</v>
      </c>
    </row>
    <row r="901">
      <c r="A901" s="54">
        <v>46150.0</v>
      </c>
      <c r="B901" s="54">
        <v>46151.0</v>
      </c>
      <c r="C901" s="2" t="s">
        <v>301</v>
      </c>
      <c r="D901" s="2" t="s">
        <v>146</v>
      </c>
      <c r="E901" s="2" t="s">
        <v>288</v>
      </c>
      <c r="F901" s="53">
        <v>0.0</v>
      </c>
      <c r="G901" s="53">
        <v>0.0</v>
      </c>
      <c r="H901" s="53">
        <v>0.0</v>
      </c>
      <c r="I901" s="53">
        <v>0.0</v>
      </c>
      <c r="J901" s="53">
        <v>0.01596028536097539</v>
      </c>
      <c r="K901" s="2" t="s">
        <v>3531</v>
      </c>
      <c r="L901" s="53">
        <v>0.0</v>
      </c>
      <c r="M901" s="2" t="s">
        <v>3369</v>
      </c>
      <c r="N901" s="2" t="s">
        <v>3360</v>
      </c>
      <c r="O901" s="55"/>
      <c r="AB901" s="2" t="s">
        <v>164</v>
      </c>
      <c r="AC901" s="2" t="s">
        <v>3361</v>
      </c>
      <c r="AD901" s="2" t="s">
        <v>3362</v>
      </c>
      <c r="AE901" s="2" t="s">
        <v>3363</v>
      </c>
      <c r="AF901" s="93"/>
      <c r="AG901" s="2" t="s">
        <v>3364</v>
      </c>
      <c r="AH901" s="2" t="s">
        <v>3365</v>
      </c>
      <c r="AI901" s="2">
        <v>0.0</v>
      </c>
      <c r="AJ901" s="94">
        <v>2.547307088037653E-4</v>
      </c>
      <c r="AK901" s="94">
        <v>0.0</v>
      </c>
      <c r="AL901" s="79"/>
      <c r="AM901" s="2" t="s">
        <v>4320</v>
      </c>
    </row>
    <row r="902">
      <c r="A902" s="54">
        <v>46151.0</v>
      </c>
      <c r="B902" s="54">
        <v>46152.0</v>
      </c>
      <c r="C902" s="2" t="s">
        <v>194</v>
      </c>
      <c r="D902" s="2" t="s">
        <v>146</v>
      </c>
      <c r="E902" s="2" t="s">
        <v>256</v>
      </c>
      <c r="F902" s="53">
        <v>0.0</v>
      </c>
      <c r="G902" s="53">
        <v>0.0</v>
      </c>
      <c r="H902" s="53">
        <v>0.0</v>
      </c>
      <c r="I902" s="53">
        <v>0.0</v>
      </c>
      <c r="J902" s="53">
        <v>0.029955460967656843</v>
      </c>
      <c r="K902" s="2" t="s">
        <v>148</v>
      </c>
      <c r="L902" s="53">
        <v>1.0</v>
      </c>
      <c r="M902" s="2" t="s">
        <v>4321</v>
      </c>
      <c r="N902" s="2" t="s">
        <v>3360</v>
      </c>
      <c r="O902" s="55"/>
      <c r="AB902" s="2" t="s">
        <v>164</v>
      </c>
      <c r="AC902" s="2" t="s">
        <v>3361</v>
      </c>
      <c r="AD902" s="2" t="s">
        <v>3362</v>
      </c>
      <c r="AE902" s="2" t="s">
        <v>3363</v>
      </c>
      <c r="AF902" s="93"/>
      <c r="AG902" s="2" t="s">
        <v>3364</v>
      </c>
      <c r="AH902" s="2" t="s">
        <v>3365</v>
      </c>
      <c r="AI902" s="2">
        <v>0.0</v>
      </c>
      <c r="AJ902" s="94">
        <v>8.973296417848127E-4</v>
      </c>
      <c r="AK902" s="94">
        <v>0.0</v>
      </c>
      <c r="AL902" s="79"/>
      <c r="AM902" s="2" t="s">
        <v>4322</v>
      </c>
    </row>
    <row r="903">
      <c r="A903" s="54">
        <v>46151.0</v>
      </c>
      <c r="B903" s="54">
        <v>46152.0</v>
      </c>
      <c r="C903" s="2" t="s">
        <v>229</v>
      </c>
      <c r="D903" s="2" t="s">
        <v>146</v>
      </c>
      <c r="E903" s="2" t="s">
        <v>256</v>
      </c>
      <c r="F903" s="53">
        <v>0.125</v>
      </c>
      <c r="G903" s="53">
        <v>0.16666666666666666</v>
      </c>
      <c r="H903" s="53">
        <v>0.08</v>
      </c>
      <c r="I903" s="53">
        <v>0.04081632653061224</v>
      </c>
      <c r="J903" s="53">
        <v>0.0788746392365382</v>
      </c>
      <c r="K903" s="2" t="s">
        <v>4297</v>
      </c>
      <c r="L903" s="53">
        <v>0.0</v>
      </c>
      <c r="M903" s="2" t="s">
        <v>3369</v>
      </c>
      <c r="N903" s="2" t="s">
        <v>3360</v>
      </c>
      <c r="O903" s="55"/>
      <c r="AB903" s="2" t="s">
        <v>164</v>
      </c>
      <c r="AC903" s="2" t="s">
        <v>3361</v>
      </c>
      <c r="AD903" s="2" t="s">
        <v>3362</v>
      </c>
      <c r="AE903" s="2" t="s">
        <v>3363</v>
      </c>
      <c r="AF903" s="93"/>
      <c r="AG903" s="2" t="s">
        <v>3364</v>
      </c>
      <c r="AH903" s="2" t="s">
        <v>3365</v>
      </c>
      <c r="AI903" s="2">
        <v>0.0</v>
      </c>
      <c r="AJ903" s="94">
        <v>0.006221208714694052</v>
      </c>
      <c r="AK903" s="94">
        <v>0.0016659725114535606</v>
      </c>
      <c r="AL903" s="79"/>
      <c r="AM903" s="2" t="s">
        <v>4323</v>
      </c>
    </row>
    <row r="904">
      <c r="A904" s="54">
        <v>46151.0</v>
      </c>
      <c r="B904" s="54">
        <v>46152.0</v>
      </c>
      <c r="C904" s="2" t="s">
        <v>145</v>
      </c>
      <c r="D904" s="2" t="s">
        <v>146</v>
      </c>
      <c r="E904" s="2" t="s">
        <v>256</v>
      </c>
      <c r="F904" s="53">
        <v>0.0</v>
      </c>
      <c r="G904" s="53">
        <v>0.0</v>
      </c>
      <c r="H904" s="53">
        <v>0.0</v>
      </c>
      <c r="I904" s="53">
        <v>0.0</v>
      </c>
      <c r="J904" s="53">
        <v>0.009778637013090464</v>
      </c>
      <c r="K904" s="2" t="s">
        <v>4265</v>
      </c>
      <c r="L904" s="53">
        <v>0.0</v>
      </c>
      <c r="M904" s="2" t="s">
        <v>3369</v>
      </c>
      <c r="N904" s="2" t="s">
        <v>3360</v>
      </c>
      <c r="O904" s="55"/>
      <c r="AB904" s="2" t="s">
        <v>164</v>
      </c>
      <c r="AC904" s="2" t="s">
        <v>3361</v>
      </c>
      <c r="AD904" s="2" t="s">
        <v>3362</v>
      </c>
      <c r="AE904" s="2" t="s">
        <v>3363</v>
      </c>
      <c r="AF904" s="93"/>
      <c r="AG904" s="2" t="s">
        <v>3364</v>
      </c>
      <c r="AH904" s="2" t="s">
        <v>3365</v>
      </c>
      <c r="AI904" s="2">
        <v>0.0</v>
      </c>
      <c r="AJ904" s="94">
        <v>9.56217418337828E-5</v>
      </c>
      <c r="AK904" s="94">
        <v>0.0</v>
      </c>
      <c r="AL904" s="79"/>
      <c r="AM904" s="2" t="s">
        <v>4324</v>
      </c>
    </row>
    <row r="905">
      <c r="A905" s="54">
        <v>46151.0</v>
      </c>
      <c r="B905" s="54">
        <v>46152.0</v>
      </c>
      <c r="C905" s="2" t="s">
        <v>301</v>
      </c>
      <c r="D905" s="2" t="s">
        <v>146</v>
      </c>
      <c r="E905" s="2" t="s">
        <v>256</v>
      </c>
      <c r="F905" s="53">
        <v>0.0</v>
      </c>
      <c r="G905" s="53">
        <v>0.0</v>
      </c>
      <c r="H905" s="53">
        <v>0.0</v>
      </c>
      <c r="I905" s="53">
        <v>0.02040816326530612</v>
      </c>
      <c r="J905" s="53">
        <v>0.020347395068075567</v>
      </c>
      <c r="K905" s="2" t="s">
        <v>3531</v>
      </c>
      <c r="L905" s="53">
        <v>0.0</v>
      </c>
      <c r="M905" s="2" t="s">
        <v>3369</v>
      </c>
      <c r="N905" s="2" t="s">
        <v>3360</v>
      </c>
      <c r="O905" s="55"/>
      <c r="AB905" s="2" t="s">
        <v>164</v>
      </c>
      <c r="AC905" s="2" t="s">
        <v>3361</v>
      </c>
      <c r="AD905" s="2" t="s">
        <v>3362</v>
      </c>
      <c r="AE905" s="2" t="s">
        <v>3363</v>
      </c>
      <c r="AF905" s="93"/>
      <c r="AG905" s="2" t="s">
        <v>3364</v>
      </c>
      <c r="AH905" s="2" t="s">
        <v>3365</v>
      </c>
      <c r="AI905" s="2">
        <v>0.0</v>
      </c>
      <c r="AJ905" s="94">
        <v>4.140164860563459E-4</v>
      </c>
      <c r="AK905" s="94">
        <v>4.1649312786339016E-4</v>
      </c>
      <c r="AL905" s="79"/>
      <c r="AM905" s="2" t="s">
        <v>4325</v>
      </c>
    </row>
    <row r="906">
      <c r="A906" s="54">
        <v>46152.0</v>
      </c>
      <c r="B906" s="54">
        <v>46153.0</v>
      </c>
      <c r="C906" s="2" t="s">
        <v>194</v>
      </c>
      <c r="D906" s="2" t="s">
        <v>146</v>
      </c>
      <c r="E906" s="2" t="s">
        <v>180</v>
      </c>
      <c r="F906" s="53">
        <v>0.0</v>
      </c>
      <c r="G906" s="53">
        <v>0.0</v>
      </c>
      <c r="H906" s="53">
        <v>0.0</v>
      </c>
      <c r="I906" s="53">
        <v>0.02040816326530612</v>
      </c>
      <c r="J906" s="53">
        <v>0.03220556684430257</v>
      </c>
      <c r="K906" s="2" t="s">
        <v>148</v>
      </c>
      <c r="L906" s="53">
        <v>1.0</v>
      </c>
      <c r="M906" s="2" t="s">
        <v>4321</v>
      </c>
      <c r="N906" s="2" t="s">
        <v>3360</v>
      </c>
      <c r="O906" s="55"/>
      <c r="AB906" s="2" t="s">
        <v>164</v>
      </c>
      <c r="AC906" s="2" t="s">
        <v>3361</v>
      </c>
      <c r="AD906" s="2" t="s">
        <v>3362</v>
      </c>
      <c r="AE906" s="2" t="s">
        <v>3363</v>
      </c>
      <c r="AF906" s="93"/>
      <c r="AG906" s="2" t="s">
        <v>3364</v>
      </c>
      <c r="AH906" s="2" t="s">
        <v>3365</v>
      </c>
      <c r="AI906" s="2">
        <v>0.0</v>
      </c>
      <c r="AJ906" s="94">
        <v>0.001037198535762841</v>
      </c>
      <c r="AK906" s="94">
        <v>4.1649312786339016E-4</v>
      </c>
      <c r="AL906" s="79"/>
      <c r="AM906" s="2" t="s">
        <v>4326</v>
      </c>
    </row>
    <row r="907">
      <c r="A907" s="54">
        <v>46152.0</v>
      </c>
      <c r="B907" s="54">
        <v>46153.0</v>
      </c>
      <c r="C907" s="2" t="s">
        <v>229</v>
      </c>
      <c r="D907" s="2" t="s">
        <v>146</v>
      </c>
      <c r="E907" s="2" t="s">
        <v>180</v>
      </c>
      <c r="F907" s="53">
        <v>0.125</v>
      </c>
      <c r="G907" s="53">
        <v>0.16666666666666666</v>
      </c>
      <c r="H907" s="53">
        <v>0.08</v>
      </c>
      <c r="I907" s="53">
        <v>0.10204081632653061</v>
      </c>
      <c r="J907" s="53">
        <v>0.08722238544469652</v>
      </c>
      <c r="K907" s="2" t="s">
        <v>4297</v>
      </c>
      <c r="L907" s="53">
        <v>0.0</v>
      </c>
      <c r="M907" s="2" t="s">
        <v>3369</v>
      </c>
      <c r="N907" s="2" t="s">
        <v>3360</v>
      </c>
      <c r="O907" s="55"/>
      <c r="AB907" s="2" t="s">
        <v>164</v>
      </c>
      <c r="AC907" s="2" t="s">
        <v>3361</v>
      </c>
      <c r="AD907" s="2" t="s">
        <v>3362</v>
      </c>
      <c r="AE907" s="2" t="s">
        <v>3363</v>
      </c>
      <c r="AF907" s="93"/>
      <c r="AG907" s="2" t="s">
        <v>3364</v>
      </c>
      <c r="AH907" s="2" t="s">
        <v>3365</v>
      </c>
      <c r="AI907" s="2">
        <v>0.0</v>
      </c>
      <c r="AJ907" s="94">
        <v>0.007607744522663207</v>
      </c>
      <c r="AK907" s="94">
        <v>0.010412328196584757</v>
      </c>
      <c r="AL907" s="79"/>
      <c r="AM907" s="2" t="s">
        <v>4327</v>
      </c>
    </row>
    <row r="908">
      <c r="A908" s="54">
        <v>46152.0</v>
      </c>
      <c r="B908" s="54">
        <v>46153.0</v>
      </c>
      <c r="C908" s="2" t="s">
        <v>145</v>
      </c>
      <c r="D908" s="2" t="s">
        <v>146</v>
      </c>
      <c r="E908" s="2" t="s">
        <v>180</v>
      </c>
      <c r="F908" s="53">
        <v>0.0</v>
      </c>
      <c r="G908" s="53">
        <v>0.0</v>
      </c>
      <c r="H908" s="53">
        <v>0.04</v>
      </c>
      <c r="I908" s="53">
        <v>0.02040816326530612</v>
      </c>
      <c r="J908" s="53">
        <v>0.018327671575720614</v>
      </c>
      <c r="K908" s="2" t="s">
        <v>4265</v>
      </c>
      <c r="L908" s="53">
        <v>0.0</v>
      </c>
      <c r="M908" s="2" t="s">
        <v>3369</v>
      </c>
      <c r="N908" s="2" t="s">
        <v>3360</v>
      </c>
      <c r="O908" s="55"/>
      <c r="AB908" s="2" t="s">
        <v>164</v>
      </c>
      <c r="AC908" s="2" t="s">
        <v>3361</v>
      </c>
      <c r="AD908" s="2" t="s">
        <v>3362</v>
      </c>
      <c r="AE908" s="2" t="s">
        <v>3363</v>
      </c>
      <c r="AF908" s="93"/>
      <c r="AG908" s="2" t="s">
        <v>3364</v>
      </c>
      <c r="AH908" s="2" t="s">
        <v>3365</v>
      </c>
      <c r="AI908" s="2">
        <v>0.0</v>
      </c>
      <c r="AJ908" s="94">
        <v>3.3590354538747734E-4</v>
      </c>
      <c r="AK908" s="94">
        <v>4.1649312786339016E-4</v>
      </c>
      <c r="AL908" s="79"/>
      <c r="AM908" s="2" t="s">
        <v>4328</v>
      </c>
    </row>
    <row r="909">
      <c r="A909" s="54">
        <v>46152.0</v>
      </c>
      <c r="B909" s="54">
        <v>46153.0</v>
      </c>
      <c r="C909" s="2" t="s">
        <v>301</v>
      </c>
      <c r="D909" s="2" t="s">
        <v>146</v>
      </c>
      <c r="E909" s="2" t="s">
        <v>180</v>
      </c>
      <c r="F909" s="53">
        <v>0.0</v>
      </c>
      <c r="G909" s="53">
        <v>0.08333333333333333</v>
      </c>
      <c r="H909" s="53">
        <v>0.04</v>
      </c>
      <c r="I909" s="53">
        <v>0.02040816326530612</v>
      </c>
      <c r="J909" s="53">
        <v>0.03131294283945131</v>
      </c>
      <c r="K909" s="2" t="s">
        <v>3531</v>
      </c>
      <c r="L909" s="53">
        <v>0.0</v>
      </c>
      <c r="M909" s="2" t="s">
        <v>3369</v>
      </c>
      <c r="N909" s="2" t="s">
        <v>3360</v>
      </c>
      <c r="O909" s="55"/>
      <c r="AB909" s="2" t="s">
        <v>164</v>
      </c>
      <c r="AC909" s="2" t="s">
        <v>3361</v>
      </c>
      <c r="AD909" s="2" t="s">
        <v>3362</v>
      </c>
      <c r="AE909" s="2" t="s">
        <v>3363</v>
      </c>
      <c r="AF909" s="93"/>
      <c r="AG909" s="2" t="s">
        <v>3364</v>
      </c>
      <c r="AH909" s="2" t="s">
        <v>3365</v>
      </c>
      <c r="AI909" s="2">
        <v>0.0</v>
      </c>
      <c r="AJ909" s="94">
        <v>9.805003892667452E-4</v>
      </c>
      <c r="AK909" s="94">
        <v>4.1649312786339016E-4</v>
      </c>
      <c r="AL909" s="79"/>
      <c r="AM909" s="2" t="s">
        <v>4329</v>
      </c>
    </row>
    <row r="910">
      <c r="A910" s="54">
        <v>46153.0</v>
      </c>
      <c r="B910" s="54">
        <v>46154.0</v>
      </c>
      <c r="C910" s="2" t="s">
        <v>194</v>
      </c>
      <c r="D910" s="2" t="s">
        <v>146</v>
      </c>
      <c r="E910" s="2" t="s">
        <v>208</v>
      </c>
      <c r="F910" s="53">
        <v>0.0</v>
      </c>
      <c r="G910" s="53">
        <v>0.0</v>
      </c>
      <c r="H910" s="53">
        <v>0.16</v>
      </c>
      <c r="I910" s="53">
        <v>0.12244897959183673</v>
      </c>
      <c r="J910" s="53">
        <v>0.08077918321679423</v>
      </c>
      <c r="K910" s="2" t="s">
        <v>148</v>
      </c>
      <c r="L910" s="53">
        <v>1.0</v>
      </c>
      <c r="M910" s="2" t="s">
        <v>4321</v>
      </c>
      <c r="N910" s="2" t="s">
        <v>3360</v>
      </c>
      <c r="O910" s="55"/>
      <c r="AB910" s="2" t="s">
        <v>164</v>
      </c>
      <c r="AC910" s="2" t="s">
        <v>3361</v>
      </c>
      <c r="AD910" s="2" t="s">
        <v>3362</v>
      </c>
      <c r="AE910" s="2" t="s">
        <v>3363</v>
      </c>
      <c r="AF910" s="93"/>
      <c r="AG910" s="2" t="s">
        <v>3364</v>
      </c>
      <c r="AH910" s="2" t="s">
        <v>3365</v>
      </c>
      <c r="AI910" s="2">
        <v>0.0</v>
      </c>
      <c r="AJ910" s="94">
        <v>0.00652527644117241</v>
      </c>
      <c r="AK910" s="94">
        <v>0.014993752603082049</v>
      </c>
      <c r="AL910" s="79"/>
      <c r="AM910" s="2" t="s">
        <v>4330</v>
      </c>
    </row>
    <row r="911">
      <c r="A911" s="54">
        <v>46153.0</v>
      </c>
      <c r="B911" s="54">
        <v>46154.0</v>
      </c>
      <c r="C911" s="2" t="s">
        <v>229</v>
      </c>
      <c r="D911" s="2" t="s">
        <v>146</v>
      </c>
      <c r="E911" s="2" t="s">
        <v>208</v>
      </c>
      <c r="F911" s="53">
        <v>0.0</v>
      </c>
      <c r="G911" s="53">
        <v>0.0</v>
      </c>
      <c r="H911" s="53">
        <v>0.04</v>
      </c>
      <c r="I911" s="53">
        <v>0.10204081632653061</v>
      </c>
      <c r="J911" s="53">
        <v>0.06383213789404892</v>
      </c>
      <c r="K911" s="2" t="s">
        <v>4297</v>
      </c>
      <c r="L911" s="53">
        <v>0.0</v>
      </c>
      <c r="M911" s="2" t="s">
        <v>3369</v>
      </c>
      <c r="N911" s="2" t="s">
        <v>3360</v>
      </c>
      <c r="O911" s="55"/>
      <c r="AB911" s="2" t="s">
        <v>164</v>
      </c>
      <c r="AC911" s="2" t="s">
        <v>3361</v>
      </c>
      <c r="AD911" s="2" t="s">
        <v>3362</v>
      </c>
      <c r="AE911" s="2" t="s">
        <v>3363</v>
      </c>
      <c r="AF911" s="93"/>
      <c r="AG911" s="2" t="s">
        <v>3364</v>
      </c>
      <c r="AH911" s="2" t="s">
        <v>3365</v>
      </c>
      <c r="AI911" s="2">
        <v>0.0</v>
      </c>
      <c r="AJ911" s="94">
        <v>0.004074541828124875</v>
      </c>
      <c r="AK911" s="94">
        <v>0.010412328196584757</v>
      </c>
      <c r="AL911" s="79"/>
      <c r="AM911" s="2" t="s">
        <v>4331</v>
      </c>
    </row>
    <row r="912">
      <c r="A912" s="54">
        <v>46153.0</v>
      </c>
      <c r="B912" s="54">
        <v>46154.0</v>
      </c>
      <c r="C912" s="2" t="s">
        <v>145</v>
      </c>
      <c r="D912" s="2" t="s">
        <v>146</v>
      </c>
      <c r="E912" s="2" t="s">
        <v>208</v>
      </c>
      <c r="F912" s="53">
        <v>0.0</v>
      </c>
      <c r="G912" s="53">
        <v>0.0</v>
      </c>
      <c r="H912" s="53">
        <v>0.0</v>
      </c>
      <c r="I912" s="53">
        <v>0.02040816326530612</v>
      </c>
      <c r="J912" s="53">
        <v>0.012115300391452933</v>
      </c>
      <c r="K912" s="2" t="s">
        <v>4265</v>
      </c>
      <c r="L912" s="53">
        <v>0.0</v>
      </c>
      <c r="M912" s="2" t="s">
        <v>3369</v>
      </c>
      <c r="N912" s="2" t="s">
        <v>3360</v>
      </c>
      <c r="O912" s="55"/>
      <c r="AB912" s="2" t="s">
        <v>164</v>
      </c>
      <c r="AC912" s="2" t="s">
        <v>3361</v>
      </c>
      <c r="AD912" s="2" t="s">
        <v>3362</v>
      </c>
      <c r="AE912" s="2" t="s">
        <v>3363</v>
      </c>
      <c r="AF912" s="93"/>
      <c r="AG912" s="2" t="s">
        <v>3364</v>
      </c>
      <c r="AH912" s="2" t="s">
        <v>3365</v>
      </c>
      <c r="AI912" s="2">
        <v>0.0</v>
      </c>
      <c r="AJ912" s="94">
        <v>1.467805035751396E-4</v>
      </c>
      <c r="AK912" s="94">
        <v>4.1649312786339016E-4</v>
      </c>
      <c r="AL912" s="79"/>
      <c r="AM912" s="2" t="s">
        <v>4332</v>
      </c>
    </row>
    <row r="913">
      <c r="A913" s="54">
        <v>46153.0</v>
      </c>
      <c r="B913" s="54">
        <v>46154.0</v>
      </c>
      <c r="C913" s="2" t="s">
        <v>301</v>
      </c>
      <c r="D913" s="2" t="s">
        <v>146</v>
      </c>
      <c r="E913" s="2" t="s">
        <v>208</v>
      </c>
      <c r="F913" s="53">
        <v>0.0</v>
      </c>
      <c r="G913" s="53">
        <v>0.08333333333333333</v>
      </c>
      <c r="H913" s="53">
        <v>0.04</v>
      </c>
      <c r="I913" s="53">
        <v>0.02040816326530612</v>
      </c>
      <c r="J913" s="53">
        <v>0.031183422342618825</v>
      </c>
      <c r="K913" s="2" t="s">
        <v>3531</v>
      </c>
      <c r="L913" s="53">
        <v>0.0</v>
      </c>
      <c r="M913" s="2" t="s">
        <v>3369</v>
      </c>
      <c r="N913" s="2" t="s">
        <v>3360</v>
      </c>
      <c r="O913" s="55"/>
      <c r="AB913" s="2" t="s">
        <v>164</v>
      </c>
      <c r="AC913" s="2" t="s">
        <v>3361</v>
      </c>
      <c r="AD913" s="2" t="s">
        <v>3362</v>
      </c>
      <c r="AE913" s="2" t="s">
        <v>3363</v>
      </c>
      <c r="AF913" s="93"/>
      <c r="AG913" s="2" t="s">
        <v>3364</v>
      </c>
      <c r="AH913" s="2" t="s">
        <v>3365</v>
      </c>
      <c r="AI913" s="2">
        <v>0.0</v>
      </c>
      <c r="AJ913" s="94">
        <v>9.724058289981389E-4</v>
      </c>
      <c r="AK913" s="94">
        <v>4.1649312786339016E-4</v>
      </c>
      <c r="AL913" s="79"/>
      <c r="AM913" s="2" t="s">
        <v>4333</v>
      </c>
    </row>
    <row r="914">
      <c r="A914" s="54">
        <v>46154.0</v>
      </c>
      <c r="B914" s="54">
        <v>46155.0</v>
      </c>
      <c r="C914" s="2" t="s">
        <v>194</v>
      </c>
      <c r="D914" s="2" t="s">
        <v>146</v>
      </c>
      <c r="E914" s="2" t="s">
        <v>303</v>
      </c>
      <c r="F914" s="53">
        <v>0.0</v>
      </c>
      <c r="G914" s="53">
        <v>0.0</v>
      </c>
      <c r="H914" s="53">
        <v>0.0</v>
      </c>
      <c r="I914" s="53">
        <v>0.02040816326530612</v>
      </c>
      <c r="J914" s="53">
        <v>0.03546487954041512</v>
      </c>
      <c r="K914" s="2" t="s">
        <v>148</v>
      </c>
      <c r="L914" s="53">
        <v>1.0</v>
      </c>
      <c r="M914" s="2" t="s">
        <v>4321</v>
      </c>
      <c r="N914" s="2" t="s">
        <v>3360</v>
      </c>
      <c r="O914" s="55"/>
      <c r="AB914" s="2" t="s">
        <v>164</v>
      </c>
      <c r="AC914" s="2" t="s">
        <v>3361</v>
      </c>
      <c r="AD914" s="2" t="s">
        <v>3362</v>
      </c>
      <c r="AE914" s="2" t="s">
        <v>3363</v>
      </c>
      <c r="AF914" s="93"/>
      <c r="AG914" s="2" t="s">
        <v>3364</v>
      </c>
      <c r="AH914" s="2" t="s">
        <v>3365</v>
      </c>
      <c r="AI914" s="2">
        <v>0.0</v>
      </c>
      <c r="AJ914" s="94">
        <v>0.001257757680816155</v>
      </c>
      <c r="AK914" s="94">
        <v>4.1649312786339016E-4</v>
      </c>
      <c r="AL914" s="79"/>
      <c r="AM914" s="2" t="s">
        <v>4334</v>
      </c>
    </row>
    <row r="915">
      <c r="A915" s="54">
        <v>46154.0</v>
      </c>
      <c r="B915" s="54">
        <v>46155.0</v>
      </c>
      <c r="C915" s="2" t="s">
        <v>229</v>
      </c>
      <c r="D915" s="2" t="s">
        <v>146</v>
      </c>
      <c r="E915" s="2" t="s">
        <v>303</v>
      </c>
      <c r="F915" s="53">
        <v>0.0</v>
      </c>
      <c r="G915" s="53">
        <v>0.16666666666666666</v>
      </c>
      <c r="H915" s="53">
        <v>0.16</v>
      </c>
      <c r="I915" s="53">
        <v>0.12244897959183673</v>
      </c>
      <c r="J915" s="53">
        <v>0.1083605566209047</v>
      </c>
      <c r="K915" s="2" t="s">
        <v>4297</v>
      </c>
      <c r="L915" s="53">
        <v>0.0</v>
      </c>
      <c r="M915" s="2" t="s">
        <v>3369</v>
      </c>
      <c r="N915" s="2" t="s">
        <v>3360</v>
      </c>
      <c r="O915" s="55"/>
      <c r="AB915" s="2" t="s">
        <v>164</v>
      </c>
      <c r="AC915" s="2" t="s">
        <v>3361</v>
      </c>
      <c r="AD915" s="2" t="s">
        <v>3362</v>
      </c>
      <c r="AE915" s="2" t="s">
        <v>3363</v>
      </c>
      <c r="AF915" s="93"/>
      <c r="AG915" s="2" t="s">
        <v>3364</v>
      </c>
      <c r="AH915" s="2" t="s">
        <v>3365</v>
      </c>
      <c r="AI915" s="2">
        <v>0.0</v>
      </c>
      <c r="AJ915" s="94">
        <v>0.011742010231192293</v>
      </c>
      <c r="AK915" s="94">
        <v>0.014993752603082049</v>
      </c>
      <c r="AL915" s="79"/>
      <c r="AM915" s="2" t="s">
        <v>4335</v>
      </c>
    </row>
    <row r="916">
      <c r="A916" s="54">
        <v>46154.0</v>
      </c>
      <c r="B916" s="54">
        <v>46155.0</v>
      </c>
      <c r="C916" s="2" t="s">
        <v>145</v>
      </c>
      <c r="D916" s="2" t="s">
        <v>146</v>
      </c>
      <c r="E916" s="2" t="s">
        <v>303</v>
      </c>
      <c r="F916" s="53">
        <v>0.0</v>
      </c>
      <c r="G916" s="53">
        <v>0.0</v>
      </c>
      <c r="H916" s="53">
        <v>0.0</v>
      </c>
      <c r="I916" s="53">
        <v>0.0</v>
      </c>
      <c r="J916" s="53">
        <v>0.009538580977177349</v>
      </c>
      <c r="K916" s="2" t="s">
        <v>4265</v>
      </c>
      <c r="L916" s="53">
        <v>0.0</v>
      </c>
      <c r="M916" s="2" t="s">
        <v>3369</v>
      </c>
      <c r="N916" s="2" t="s">
        <v>3360</v>
      </c>
      <c r="O916" s="55"/>
      <c r="AB916" s="2" t="s">
        <v>164</v>
      </c>
      <c r="AC916" s="2" t="s">
        <v>3361</v>
      </c>
      <c r="AD916" s="2" t="s">
        <v>3362</v>
      </c>
      <c r="AE916" s="2" t="s">
        <v>3363</v>
      </c>
      <c r="AF916" s="93"/>
      <c r="AG916" s="2" t="s">
        <v>3364</v>
      </c>
      <c r="AH916" s="2" t="s">
        <v>3365</v>
      </c>
      <c r="AI916" s="2">
        <v>0.0</v>
      </c>
      <c r="AJ916" s="94">
        <v>9.098452705816959E-5</v>
      </c>
      <c r="AK916" s="94">
        <v>0.0</v>
      </c>
      <c r="AL916" s="79"/>
      <c r="AM916" s="2" t="s">
        <v>4336</v>
      </c>
    </row>
    <row r="917">
      <c r="A917" s="54">
        <v>46154.0</v>
      </c>
      <c r="B917" s="54">
        <v>46155.0</v>
      </c>
      <c r="C917" s="2" t="s">
        <v>301</v>
      </c>
      <c r="D917" s="2" t="s">
        <v>146</v>
      </c>
      <c r="E917" s="2" t="s">
        <v>303</v>
      </c>
      <c r="F917" s="53">
        <v>0.0</v>
      </c>
      <c r="G917" s="53">
        <v>0.0</v>
      </c>
      <c r="H917" s="53">
        <v>0.16</v>
      </c>
      <c r="I917" s="53">
        <v>0.10204081632653061</v>
      </c>
      <c r="J917" s="53">
        <v>0.06689402167381008</v>
      </c>
      <c r="K917" s="2" t="s">
        <v>3531</v>
      </c>
      <c r="L917" s="53">
        <v>0.0</v>
      </c>
      <c r="M917" s="2" t="s">
        <v>3369</v>
      </c>
      <c r="N917" s="2" t="s">
        <v>3360</v>
      </c>
      <c r="O917" s="55"/>
      <c r="AB917" s="2" t="s">
        <v>164</v>
      </c>
      <c r="AC917" s="2" t="s">
        <v>3361</v>
      </c>
      <c r="AD917" s="2" t="s">
        <v>3362</v>
      </c>
      <c r="AE917" s="2" t="s">
        <v>3363</v>
      </c>
      <c r="AF917" s="93"/>
      <c r="AG917" s="2" t="s">
        <v>3364</v>
      </c>
      <c r="AH917" s="2" t="s">
        <v>3365</v>
      </c>
      <c r="AI917" s="2">
        <v>0.0</v>
      </c>
      <c r="AJ917" s="94">
        <v>0.004474810135696172</v>
      </c>
      <c r="AK917" s="94">
        <v>0.010412328196584757</v>
      </c>
      <c r="AL917" s="79"/>
      <c r="AM917" s="2" t="s">
        <v>4337</v>
      </c>
    </row>
    <row r="918">
      <c r="A918" s="54">
        <v>46155.0</v>
      </c>
      <c r="B918" s="54">
        <v>46156.0</v>
      </c>
      <c r="C918" s="2" t="s">
        <v>194</v>
      </c>
      <c r="D918" s="2" t="s">
        <v>146</v>
      </c>
      <c r="E918" s="2" t="s">
        <v>148</v>
      </c>
      <c r="F918" s="53">
        <v>0.125</v>
      </c>
      <c r="G918" s="53">
        <v>0.08333333333333333</v>
      </c>
      <c r="H918" s="53">
        <v>0.08</v>
      </c>
      <c r="I918" s="53">
        <v>0.08163265306122448</v>
      </c>
      <c r="J918" s="53">
        <v>0.07464925629502572</v>
      </c>
      <c r="K918" s="2" t="s">
        <v>148</v>
      </c>
      <c r="L918" s="53">
        <v>1.0</v>
      </c>
      <c r="M918" s="2" t="s">
        <v>4321</v>
      </c>
      <c r="N918" s="2" t="s">
        <v>3360</v>
      </c>
      <c r="O918" s="55"/>
      <c r="AB918" s="2" t="s">
        <v>153</v>
      </c>
      <c r="AC918" s="2" t="s">
        <v>3833</v>
      </c>
      <c r="AD918" s="2" t="s">
        <v>3362</v>
      </c>
      <c r="AE918" s="2" t="s">
        <v>3363</v>
      </c>
      <c r="AF918" s="93"/>
      <c r="AG918" s="2" t="s">
        <v>3364</v>
      </c>
      <c r="AH918" s="2" t="s">
        <v>3365</v>
      </c>
      <c r="AI918" s="2">
        <v>1.0</v>
      </c>
      <c r="AJ918" s="94">
        <v>0.8562739988753489</v>
      </c>
      <c r="AK918" s="94">
        <v>0.8433985839233653</v>
      </c>
      <c r="AL918" s="79"/>
      <c r="AM918" s="2" t="s">
        <v>4338</v>
      </c>
    </row>
    <row r="919">
      <c r="A919" s="54">
        <v>46155.0</v>
      </c>
      <c r="B919" s="54">
        <v>46156.0</v>
      </c>
      <c r="C919" s="2" t="s">
        <v>229</v>
      </c>
      <c r="D919" s="2" t="s">
        <v>146</v>
      </c>
      <c r="E919" s="2" t="s">
        <v>148</v>
      </c>
      <c r="F919" s="53">
        <v>0.125</v>
      </c>
      <c r="G919" s="53">
        <v>0.08333333333333333</v>
      </c>
      <c r="H919" s="53">
        <v>0.12</v>
      </c>
      <c r="I919" s="53">
        <v>0.061224489795918366</v>
      </c>
      <c r="J919" s="53">
        <v>0.08180847179546638</v>
      </c>
      <c r="K919" s="2" t="s">
        <v>4297</v>
      </c>
      <c r="L919" s="53">
        <v>0.0</v>
      </c>
      <c r="M919" s="2" t="s">
        <v>3369</v>
      </c>
      <c r="N919" s="2" t="s">
        <v>3360</v>
      </c>
      <c r="O919" s="55"/>
      <c r="AB919" s="2" t="s">
        <v>164</v>
      </c>
      <c r="AC919" s="2" t="s">
        <v>3361</v>
      </c>
      <c r="AD919" s="2" t="s">
        <v>3362</v>
      </c>
      <c r="AE919" s="2" t="s">
        <v>3363</v>
      </c>
      <c r="AF919" s="93"/>
      <c r="AG919" s="2" t="s">
        <v>3364</v>
      </c>
      <c r="AH919" s="2" t="s">
        <v>3365</v>
      </c>
      <c r="AI919" s="2">
        <v>0.0</v>
      </c>
      <c r="AJ919" s="94">
        <v>0.006692626057509619</v>
      </c>
      <c r="AK919" s="94">
        <v>0.003748438150770512</v>
      </c>
      <c r="AL919" s="79"/>
      <c r="AM919" s="2" t="s">
        <v>4339</v>
      </c>
    </row>
    <row r="920">
      <c r="A920" s="54">
        <v>46155.0</v>
      </c>
      <c r="B920" s="54">
        <v>46156.0</v>
      </c>
      <c r="C920" s="2" t="s">
        <v>145</v>
      </c>
      <c r="D920" s="2" t="s">
        <v>146</v>
      </c>
      <c r="E920" s="2" t="s">
        <v>148</v>
      </c>
      <c r="F920" s="53">
        <v>0.125</v>
      </c>
      <c r="G920" s="53">
        <v>0.08333333333333333</v>
      </c>
      <c r="H920" s="53">
        <v>0.04</v>
      </c>
      <c r="I920" s="53">
        <v>0.02040816326530612</v>
      </c>
      <c r="J920" s="53">
        <v>0.033495536278511186</v>
      </c>
      <c r="K920" s="2" t="s">
        <v>4265</v>
      </c>
      <c r="L920" s="53">
        <v>0.0</v>
      </c>
      <c r="M920" s="2" t="s">
        <v>3369</v>
      </c>
      <c r="N920" s="2" t="s">
        <v>3360</v>
      </c>
      <c r="O920" s="55"/>
      <c r="AB920" s="2" t="s">
        <v>164</v>
      </c>
      <c r="AC920" s="2" t="s">
        <v>3361</v>
      </c>
      <c r="AD920" s="2" t="s">
        <v>3362</v>
      </c>
      <c r="AE920" s="2" t="s">
        <v>3363</v>
      </c>
      <c r="AF920" s="93"/>
      <c r="AG920" s="2" t="s">
        <v>3364</v>
      </c>
      <c r="AH920" s="2" t="s">
        <v>3365</v>
      </c>
      <c r="AI920" s="2">
        <v>0.0</v>
      </c>
      <c r="AJ920" s="94">
        <v>0.001121950950585059</v>
      </c>
      <c r="AK920" s="94">
        <v>4.1649312786339016E-4</v>
      </c>
      <c r="AL920" s="79"/>
      <c r="AM920" s="2" t="s">
        <v>4340</v>
      </c>
    </row>
    <row r="921">
      <c r="A921" s="54">
        <v>46155.0</v>
      </c>
      <c r="B921" s="54">
        <v>46156.0</v>
      </c>
      <c r="C921" s="2" t="s">
        <v>301</v>
      </c>
      <c r="D921" s="2" t="s">
        <v>146</v>
      </c>
      <c r="E921" s="2" t="s">
        <v>148</v>
      </c>
      <c r="F921" s="53">
        <v>0.0</v>
      </c>
      <c r="G921" s="53">
        <v>0.0</v>
      </c>
      <c r="H921" s="53">
        <v>0.08</v>
      </c>
      <c r="I921" s="53">
        <v>0.04081632653061224</v>
      </c>
      <c r="J921" s="53">
        <v>0.03919845933820019</v>
      </c>
      <c r="K921" s="2" t="s">
        <v>3531</v>
      </c>
      <c r="L921" s="53">
        <v>0.0</v>
      </c>
      <c r="M921" s="2" t="s">
        <v>3369</v>
      </c>
      <c r="N921" s="2" t="s">
        <v>3360</v>
      </c>
      <c r="O921" s="55"/>
      <c r="AB921" s="2" t="s">
        <v>164</v>
      </c>
      <c r="AC921" s="2" t="s">
        <v>3361</v>
      </c>
      <c r="AD921" s="2" t="s">
        <v>3362</v>
      </c>
      <c r="AE921" s="2" t="s">
        <v>3363</v>
      </c>
      <c r="AF921" s="93"/>
      <c r="AG921" s="2" t="s">
        <v>3364</v>
      </c>
      <c r="AH921" s="2" t="s">
        <v>3365</v>
      </c>
      <c r="AI921" s="2">
        <v>0.0</v>
      </c>
      <c r="AJ921" s="94">
        <v>0.0015365192144885336</v>
      </c>
      <c r="AK921" s="94">
        <v>0.0016659725114535606</v>
      </c>
      <c r="AL921" s="79"/>
      <c r="AM921" s="2" t="s">
        <v>4341</v>
      </c>
    </row>
    <row r="922">
      <c r="A922" s="54">
        <v>46156.0</v>
      </c>
      <c r="B922" s="54">
        <v>46157.0</v>
      </c>
      <c r="C922" s="2" t="s">
        <v>194</v>
      </c>
      <c r="D922" s="2" t="s">
        <v>146</v>
      </c>
      <c r="E922" s="2" t="s">
        <v>196</v>
      </c>
      <c r="F922" s="53">
        <v>0.0</v>
      </c>
      <c r="G922" s="53">
        <v>0.0</v>
      </c>
      <c r="H922" s="53">
        <v>0.04</v>
      </c>
      <c r="I922" s="53">
        <v>0.10204081632653061</v>
      </c>
      <c r="J922" s="53">
        <v>0.061866360760173295</v>
      </c>
      <c r="K922" s="2" t="s">
        <v>148</v>
      </c>
      <c r="L922" s="53">
        <v>1.0</v>
      </c>
      <c r="M922" s="2" t="s">
        <v>4321</v>
      </c>
      <c r="N922" s="2" t="s">
        <v>3360</v>
      </c>
      <c r="O922" s="55"/>
      <c r="AB922" s="2" t="s">
        <v>164</v>
      </c>
      <c r="AC922" s="2" t="s">
        <v>3361</v>
      </c>
      <c r="AD922" s="2" t="s">
        <v>3362</v>
      </c>
      <c r="AE922" s="2" t="s">
        <v>3363</v>
      </c>
      <c r="AF922" s="93"/>
      <c r="AG922" s="2" t="s">
        <v>3364</v>
      </c>
      <c r="AH922" s="2" t="s">
        <v>3365</v>
      </c>
      <c r="AI922" s="2">
        <v>0.0</v>
      </c>
      <c r="AJ922" s="94">
        <v>0.00382744659370791</v>
      </c>
      <c r="AK922" s="94">
        <v>0.010412328196584757</v>
      </c>
      <c r="AL922" s="79"/>
      <c r="AM922" s="2" t="s">
        <v>4342</v>
      </c>
    </row>
    <row r="923">
      <c r="A923" s="54">
        <v>46156.0</v>
      </c>
      <c r="B923" s="54">
        <v>46157.0</v>
      </c>
      <c r="C923" s="2" t="s">
        <v>229</v>
      </c>
      <c r="D923" s="2" t="s">
        <v>146</v>
      </c>
      <c r="E923" s="2" t="s">
        <v>196</v>
      </c>
      <c r="F923" s="53">
        <v>0.0</v>
      </c>
      <c r="G923" s="53">
        <v>0.0</v>
      </c>
      <c r="H923" s="53">
        <v>0.08</v>
      </c>
      <c r="I923" s="53">
        <v>0.04081632653061224</v>
      </c>
      <c r="J923" s="53">
        <v>0.05608024674323684</v>
      </c>
      <c r="K923" s="2" t="s">
        <v>4297</v>
      </c>
      <c r="L923" s="53">
        <v>0.0</v>
      </c>
      <c r="M923" s="2" t="s">
        <v>3369</v>
      </c>
      <c r="N923" s="2" t="s">
        <v>3360</v>
      </c>
      <c r="O923" s="55"/>
      <c r="AB923" s="2" t="s">
        <v>153</v>
      </c>
      <c r="AC923" s="2" t="s">
        <v>3844</v>
      </c>
      <c r="AD923" s="2" t="s">
        <v>3362</v>
      </c>
      <c r="AE923" s="2" t="s">
        <v>3363</v>
      </c>
      <c r="AF923" s="93"/>
      <c r="AG923" s="2" t="s">
        <v>3364</v>
      </c>
      <c r="AH923" s="2" t="s">
        <v>3365</v>
      </c>
      <c r="AI923" s="2">
        <v>1.0</v>
      </c>
      <c r="AJ923" s="94">
        <v>0.8909845005883086</v>
      </c>
      <c r="AK923" s="94">
        <v>0.920033319450229</v>
      </c>
      <c r="AL923" s="79"/>
      <c r="AM923" s="2" t="s">
        <v>4343</v>
      </c>
    </row>
    <row r="924">
      <c r="A924" s="54">
        <v>46156.0</v>
      </c>
      <c r="B924" s="54">
        <v>46157.0</v>
      </c>
      <c r="C924" s="2" t="s">
        <v>145</v>
      </c>
      <c r="D924" s="2" t="s">
        <v>146</v>
      </c>
      <c r="E924" s="2" t="s">
        <v>196</v>
      </c>
      <c r="F924" s="53">
        <v>0.0</v>
      </c>
      <c r="G924" s="53">
        <v>0.0</v>
      </c>
      <c r="H924" s="53">
        <v>0.0</v>
      </c>
      <c r="I924" s="53">
        <v>0.02040816326530612</v>
      </c>
      <c r="J924" s="53">
        <v>0.012017794586513184</v>
      </c>
      <c r="K924" s="2" t="s">
        <v>4265</v>
      </c>
      <c r="L924" s="53">
        <v>0.0</v>
      </c>
      <c r="M924" s="2" t="s">
        <v>3369</v>
      </c>
      <c r="N924" s="2" t="s">
        <v>3360</v>
      </c>
      <c r="O924" s="55"/>
      <c r="AB924" s="2" t="s">
        <v>164</v>
      </c>
      <c r="AC924" s="2" t="s">
        <v>3361</v>
      </c>
      <c r="AD924" s="2" t="s">
        <v>3362</v>
      </c>
      <c r="AE924" s="2" t="s">
        <v>3363</v>
      </c>
      <c r="AF924" s="93"/>
      <c r="AG924" s="2" t="s">
        <v>3364</v>
      </c>
      <c r="AH924" s="2" t="s">
        <v>3365</v>
      </c>
      <c r="AI924" s="2">
        <v>0.0</v>
      </c>
      <c r="AJ924" s="94">
        <v>1.444273867236256E-4</v>
      </c>
      <c r="AK924" s="94">
        <v>4.1649312786339016E-4</v>
      </c>
      <c r="AL924" s="79"/>
      <c r="AM924" s="2" t="s">
        <v>4344</v>
      </c>
    </row>
    <row r="925">
      <c r="A925" s="54">
        <v>46156.0</v>
      </c>
      <c r="B925" s="54">
        <v>46157.0</v>
      </c>
      <c r="C925" s="2" t="s">
        <v>301</v>
      </c>
      <c r="D925" s="2" t="s">
        <v>146</v>
      </c>
      <c r="E925" s="2" t="s">
        <v>196</v>
      </c>
      <c r="F925" s="53">
        <v>0.0</v>
      </c>
      <c r="G925" s="53">
        <v>0.0</v>
      </c>
      <c r="H925" s="53">
        <v>0.0</v>
      </c>
      <c r="I925" s="53">
        <v>0.0</v>
      </c>
      <c r="J925" s="53">
        <v>0.015186500298877728</v>
      </c>
      <c r="K925" s="2" t="s">
        <v>3531</v>
      </c>
      <c r="L925" s="53">
        <v>0.0</v>
      </c>
      <c r="M925" s="2" t="s">
        <v>3369</v>
      </c>
      <c r="N925" s="2" t="s">
        <v>3360</v>
      </c>
      <c r="O925" s="55"/>
      <c r="AB925" s="2" t="s">
        <v>164</v>
      </c>
      <c r="AC925" s="2" t="s">
        <v>3361</v>
      </c>
      <c r="AD925" s="2" t="s">
        <v>3362</v>
      </c>
      <c r="AE925" s="2" t="s">
        <v>3363</v>
      </c>
      <c r="AF925" s="93"/>
      <c r="AG925" s="2" t="s">
        <v>3364</v>
      </c>
      <c r="AH925" s="2" t="s">
        <v>3365</v>
      </c>
      <c r="AI925" s="2">
        <v>0.0</v>
      </c>
      <c r="AJ925" s="94">
        <v>2.3062979132781333E-4</v>
      </c>
      <c r="AK925" s="94">
        <v>0.0</v>
      </c>
      <c r="AL925" s="79"/>
      <c r="AM925" s="2" t="s">
        <v>4345</v>
      </c>
    </row>
    <row r="926">
      <c r="A926" s="54">
        <v>46157.0</v>
      </c>
      <c r="B926" s="54">
        <v>46158.0</v>
      </c>
      <c r="C926" s="2" t="s">
        <v>194</v>
      </c>
      <c r="D926" s="2" t="s">
        <v>146</v>
      </c>
      <c r="E926" s="2" t="s">
        <v>288</v>
      </c>
      <c r="F926" s="53">
        <v>0.0</v>
      </c>
      <c r="G926" s="53">
        <v>0.16666666666666666</v>
      </c>
      <c r="H926" s="53">
        <v>0.2</v>
      </c>
      <c r="I926" s="53">
        <v>0.12244897959183673</v>
      </c>
      <c r="J926" s="53">
        <v>0.1054902687453087</v>
      </c>
      <c r="K926" s="2" t="s">
        <v>148</v>
      </c>
      <c r="L926" s="53">
        <v>1.0</v>
      </c>
      <c r="M926" s="2" t="s">
        <v>4321</v>
      </c>
      <c r="N926" s="2" t="s">
        <v>3360</v>
      </c>
      <c r="O926" s="55"/>
      <c r="AB926" s="2" t="s">
        <v>164</v>
      </c>
      <c r="AC926" s="2" t="s">
        <v>3361</v>
      </c>
      <c r="AD926" s="2" t="s">
        <v>3362</v>
      </c>
      <c r="AE926" s="2" t="s">
        <v>3363</v>
      </c>
      <c r="AF926" s="93"/>
      <c r="AG926" s="2" t="s">
        <v>3364</v>
      </c>
      <c r="AH926" s="2" t="s">
        <v>3365</v>
      </c>
      <c r="AI926" s="2">
        <v>0.0</v>
      </c>
      <c r="AJ926" s="94">
        <v>0.011128196799957454</v>
      </c>
      <c r="AK926" s="94">
        <v>0.014993752603082049</v>
      </c>
      <c r="AL926" s="79"/>
      <c r="AM926" s="2" t="s">
        <v>4346</v>
      </c>
    </row>
    <row r="927">
      <c r="A927" s="54">
        <v>46157.0</v>
      </c>
      <c r="B927" s="54">
        <v>46158.0</v>
      </c>
      <c r="C927" s="2" t="s">
        <v>229</v>
      </c>
      <c r="D927" s="2" t="s">
        <v>146</v>
      </c>
      <c r="E927" s="2" t="s">
        <v>288</v>
      </c>
      <c r="F927" s="53">
        <v>0.0</v>
      </c>
      <c r="G927" s="53">
        <v>0.0</v>
      </c>
      <c r="H927" s="53">
        <v>0.12</v>
      </c>
      <c r="I927" s="53">
        <v>0.061224489795918366</v>
      </c>
      <c r="J927" s="53">
        <v>0.06708305475736231</v>
      </c>
      <c r="K927" s="2" t="s">
        <v>4347</v>
      </c>
      <c r="L927" s="53">
        <v>0.0</v>
      </c>
      <c r="M927" s="2" t="s">
        <v>3369</v>
      </c>
      <c r="N927" s="2" t="s">
        <v>3360</v>
      </c>
      <c r="O927" s="55"/>
      <c r="AB927" s="2" t="s">
        <v>164</v>
      </c>
      <c r="AC927" s="2" t="s">
        <v>3361</v>
      </c>
      <c r="AD927" s="2" t="s">
        <v>3362</v>
      </c>
      <c r="AE927" s="2" t="s">
        <v>3363</v>
      </c>
      <c r="AF927" s="93"/>
      <c r="AG927" s="2" t="s">
        <v>3364</v>
      </c>
      <c r="AH927" s="2" t="s">
        <v>3365</v>
      </c>
      <c r="AI927" s="2">
        <v>0.0</v>
      </c>
      <c r="AJ927" s="94">
        <v>0.004500136235579271</v>
      </c>
      <c r="AK927" s="94">
        <v>0.003748438150770512</v>
      </c>
      <c r="AL927" s="79"/>
      <c r="AM927" s="2" t="s">
        <v>4348</v>
      </c>
    </row>
    <row r="928">
      <c r="A928" s="54">
        <v>46157.0</v>
      </c>
      <c r="B928" s="54">
        <v>46158.0</v>
      </c>
      <c r="C928" s="2" t="s">
        <v>145</v>
      </c>
      <c r="D928" s="2" t="s">
        <v>146</v>
      </c>
      <c r="E928" s="2" t="s">
        <v>288</v>
      </c>
      <c r="F928" s="53">
        <v>0.125</v>
      </c>
      <c r="G928" s="53">
        <v>0.08333333333333333</v>
      </c>
      <c r="H928" s="53">
        <v>0.04</v>
      </c>
      <c r="I928" s="53">
        <v>0.04081632653061224</v>
      </c>
      <c r="J928" s="53">
        <v>0.039190691992541195</v>
      </c>
      <c r="K928" s="2" t="s">
        <v>4265</v>
      </c>
      <c r="L928" s="53">
        <v>0.0</v>
      </c>
      <c r="M928" s="2" t="s">
        <v>3369</v>
      </c>
      <c r="N928" s="2" t="s">
        <v>3360</v>
      </c>
      <c r="O928" s="55"/>
      <c r="AB928" s="2" t="s">
        <v>164</v>
      </c>
      <c r="AC928" s="2" t="s">
        <v>3361</v>
      </c>
      <c r="AD928" s="2" t="s">
        <v>3362</v>
      </c>
      <c r="AE928" s="2" t="s">
        <v>3363</v>
      </c>
      <c r="AF928" s="93"/>
      <c r="AG928" s="2" t="s">
        <v>3364</v>
      </c>
      <c r="AH928" s="2" t="s">
        <v>3365</v>
      </c>
      <c r="AI928" s="2">
        <v>0.0</v>
      </c>
      <c r="AJ928" s="94">
        <v>0.0015359103388542326</v>
      </c>
      <c r="AK928" s="94">
        <v>0.0016659725114535606</v>
      </c>
      <c r="AL928" s="79"/>
      <c r="AM928" s="2" t="s">
        <v>4349</v>
      </c>
    </row>
    <row r="929">
      <c r="A929" s="54">
        <v>46157.0</v>
      </c>
      <c r="B929" s="54">
        <v>46158.0</v>
      </c>
      <c r="C929" s="2" t="s">
        <v>301</v>
      </c>
      <c r="D929" s="2" t="s">
        <v>146</v>
      </c>
      <c r="E929" s="2" t="s">
        <v>288</v>
      </c>
      <c r="F929" s="53">
        <v>0.0</v>
      </c>
      <c r="G929" s="53">
        <v>0.0</v>
      </c>
      <c r="H929" s="53">
        <v>0.0</v>
      </c>
      <c r="I929" s="53">
        <v>0.0</v>
      </c>
      <c r="J929" s="53">
        <v>0.015061484364837624</v>
      </c>
      <c r="K929" s="2" t="s">
        <v>3531</v>
      </c>
      <c r="L929" s="53">
        <v>0.0</v>
      </c>
      <c r="M929" s="2" t="s">
        <v>3369</v>
      </c>
      <c r="N929" s="2" t="s">
        <v>3360</v>
      </c>
      <c r="O929" s="55"/>
      <c r="AB929" s="2" t="s">
        <v>164</v>
      </c>
      <c r="AC929" s="2" t="s">
        <v>3361</v>
      </c>
      <c r="AD929" s="2" t="s">
        <v>3362</v>
      </c>
      <c r="AE929" s="2" t="s">
        <v>3363</v>
      </c>
      <c r="AF929" s="93"/>
      <c r="AG929" s="2" t="s">
        <v>3364</v>
      </c>
      <c r="AH929" s="2" t="s">
        <v>3365</v>
      </c>
      <c r="AI929" s="2">
        <v>0.0</v>
      </c>
      <c r="AJ929" s="94">
        <v>2.268483112722482E-4</v>
      </c>
      <c r="AK929" s="94">
        <v>0.0</v>
      </c>
      <c r="AL929" s="79"/>
      <c r="AM929" s="2" t="s">
        <v>4350</v>
      </c>
    </row>
    <row r="930">
      <c r="A930" s="54">
        <v>46158.0</v>
      </c>
      <c r="B930" s="54">
        <v>46159.0</v>
      </c>
      <c r="C930" s="2" t="s">
        <v>194</v>
      </c>
      <c r="D930" s="2" t="s">
        <v>146</v>
      </c>
      <c r="E930" s="2" t="s">
        <v>256</v>
      </c>
      <c r="F930" s="53">
        <v>0.0</v>
      </c>
      <c r="G930" s="53">
        <v>0.0</v>
      </c>
      <c r="H930" s="53">
        <v>0.0</v>
      </c>
      <c r="I930" s="53">
        <v>0.0</v>
      </c>
      <c r="J930" s="53">
        <v>0.032320306973386906</v>
      </c>
      <c r="K930" s="2" t="s">
        <v>148</v>
      </c>
      <c r="L930" s="53">
        <v>1.0</v>
      </c>
      <c r="M930" s="2" t="s">
        <v>4321</v>
      </c>
      <c r="N930" s="2" t="s">
        <v>3360</v>
      </c>
      <c r="O930" s="55"/>
      <c r="AB930" s="2" t="s">
        <v>164</v>
      </c>
      <c r="AC930" s="2" t="s">
        <v>3361</v>
      </c>
      <c r="AD930" s="2" t="s">
        <v>3362</v>
      </c>
      <c r="AE930" s="2" t="s">
        <v>3363</v>
      </c>
      <c r="AF930" s="93"/>
      <c r="AG930" s="2" t="s">
        <v>3364</v>
      </c>
      <c r="AH930" s="2" t="s">
        <v>3365</v>
      </c>
      <c r="AI930" s="2">
        <v>0.0</v>
      </c>
      <c r="AJ930" s="94">
        <v>0.0010446022428539624</v>
      </c>
      <c r="AK930" s="94">
        <v>0.0</v>
      </c>
      <c r="AL930" s="79"/>
      <c r="AM930" s="2" t="s">
        <v>4351</v>
      </c>
    </row>
    <row r="931">
      <c r="A931" s="54">
        <v>46158.0</v>
      </c>
      <c r="B931" s="54">
        <v>46159.0</v>
      </c>
      <c r="C931" s="2" t="s">
        <v>229</v>
      </c>
      <c r="D931" s="2" t="s">
        <v>146</v>
      </c>
      <c r="E931" s="2" t="s">
        <v>256</v>
      </c>
      <c r="F931" s="53">
        <v>0.125</v>
      </c>
      <c r="G931" s="53">
        <v>0.16666666666666666</v>
      </c>
      <c r="H931" s="53">
        <v>0.08</v>
      </c>
      <c r="I931" s="53">
        <v>0.04</v>
      </c>
      <c r="J931" s="53">
        <v>0.07851746967235707</v>
      </c>
      <c r="K931" s="2" t="s">
        <v>4347</v>
      </c>
      <c r="L931" s="53">
        <v>0.0</v>
      </c>
      <c r="M931" s="2" t="s">
        <v>3369</v>
      </c>
      <c r="N931" s="2" t="s">
        <v>3360</v>
      </c>
      <c r="O931" s="55"/>
      <c r="AB931" s="2" t="s">
        <v>164</v>
      </c>
      <c r="AC931" s="2" t="s">
        <v>3361</v>
      </c>
      <c r="AD931" s="2" t="s">
        <v>3362</v>
      </c>
      <c r="AE931" s="2" t="s">
        <v>3363</v>
      </c>
      <c r="AF931" s="93"/>
      <c r="AG931" s="2" t="s">
        <v>3364</v>
      </c>
      <c r="AH931" s="2" t="s">
        <v>3365</v>
      </c>
      <c r="AI931" s="2">
        <v>0.0</v>
      </c>
      <c r="AJ931" s="94">
        <v>0.0061649930437495115</v>
      </c>
      <c r="AK931" s="94">
        <v>0.0016</v>
      </c>
      <c r="AL931" s="79"/>
      <c r="AM931" s="2" t="s">
        <v>4352</v>
      </c>
    </row>
    <row r="932">
      <c r="A932" s="54">
        <v>46158.0</v>
      </c>
      <c r="B932" s="54">
        <v>46159.0</v>
      </c>
      <c r="C932" s="2" t="s">
        <v>145</v>
      </c>
      <c r="D932" s="2" t="s">
        <v>146</v>
      </c>
      <c r="E932" s="2" t="s">
        <v>256</v>
      </c>
      <c r="F932" s="53">
        <v>0.0</v>
      </c>
      <c r="G932" s="53">
        <v>0.0</v>
      </c>
      <c r="H932" s="53">
        <v>0.0</v>
      </c>
      <c r="I932" s="53">
        <v>0.0</v>
      </c>
      <c r="J932" s="53">
        <v>0.009228262789499874</v>
      </c>
      <c r="K932" s="2" t="s">
        <v>4265</v>
      </c>
      <c r="L932" s="53">
        <v>0.0</v>
      </c>
      <c r="M932" s="2" t="s">
        <v>3369</v>
      </c>
      <c r="N932" s="2" t="s">
        <v>3360</v>
      </c>
      <c r="O932" s="55"/>
      <c r="AB932" s="2" t="s">
        <v>164</v>
      </c>
      <c r="AC932" s="2" t="s">
        <v>3361</v>
      </c>
      <c r="AD932" s="2" t="s">
        <v>3362</v>
      </c>
      <c r="AE932" s="2" t="s">
        <v>3363</v>
      </c>
      <c r="AF932" s="93"/>
      <c r="AG932" s="2" t="s">
        <v>3364</v>
      </c>
      <c r="AH932" s="2" t="s">
        <v>3365</v>
      </c>
      <c r="AI932" s="2">
        <v>0.0</v>
      </c>
      <c r="AJ932" s="94">
        <v>8.516083411206801E-5</v>
      </c>
      <c r="AK932" s="94">
        <v>0.0</v>
      </c>
      <c r="AL932" s="79"/>
      <c r="AM932" s="2" t="s">
        <v>4353</v>
      </c>
    </row>
    <row r="933">
      <c r="A933" s="54">
        <v>46158.0</v>
      </c>
      <c r="B933" s="54">
        <v>46159.0</v>
      </c>
      <c r="C933" s="2" t="s">
        <v>301</v>
      </c>
      <c r="D933" s="2" t="s">
        <v>146</v>
      </c>
      <c r="E933" s="2" t="s">
        <v>256</v>
      </c>
      <c r="F933" s="53">
        <v>0.0</v>
      </c>
      <c r="G933" s="53">
        <v>0.0</v>
      </c>
      <c r="H933" s="53">
        <v>0.0</v>
      </c>
      <c r="I933" s="53">
        <v>0.02</v>
      </c>
      <c r="J933" s="53">
        <v>0.0192021759800072</v>
      </c>
      <c r="K933" s="2" t="s">
        <v>3531</v>
      </c>
      <c r="L933" s="53">
        <v>0.0</v>
      </c>
      <c r="M933" s="2" t="s">
        <v>3369</v>
      </c>
      <c r="N933" s="2" t="s">
        <v>3360</v>
      </c>
      <c r="O933" s="55"/>
      <c r="AB933" s="2" t="s">
        <v>164</v>
      </c>
      <c r="AC933" s="2" t="s">
        <v>3361</v>
      </c>
      <c r="AD933" s="2" t="s">
        <v>3362</v>
      </c>
      <c r="AE933" s="2" t="s">
        <v>3363</v>
      </c>
      <c r="AF933" s="93"/>
      <c r="AG933" s="2" t="s">
        <v>3364</v>
      </c>
      <c r="AH933" s="2" t="s">
        <v>3365</v>
      </c>
      <c r="AI933" s="2">
        <v>0.0</v>
      </c>
      <c r="AJ933" s="94">
        <v>3.687235623671654E-4</v>
      </c>
      <c r="AK933" s="94">
        <v>4.0E-4</v>
      </c>
      <c r="AL933" s="79"/>
      <c r="AM933" s="2" t="s">
        <v>4354</v>
      </c>
    </row>
    <row r="934">
      <c r="A934" s="54">
        <v>46159.0</v>
      </c>
      <c r="B934" s="54">
        <v>46160.0</v>
      </c>
      <c r="C934" s="2" t="s">
        <v>194</v>
      </c>
      <c r="D934" s="2" t="s">
        <v>146</v>
      </c>
      <c r="E934" s="2" t="s">
        <v>180</v>
      </c>
      <c r="F934" s="53">
        <v>0.0</v>
      </c>
      <c r="G934" s="53">
        <v>0.0</v>
      </c>
      <c r="H934" s="53">
        <v>0.0</v>
      </c>
      <c r="I934" s="53">
        <v>0.02</v>
      </c>
      <c r="J934" s="53">
        <v>0.034411388010043564</v>
      </c>
      <c r="K934" s="2" t="s">
        <v>148</v>
      </c>
      <c r="L934" s="53">
        <v>1.0</v>
      </c>
      <c r="M934" s="2" t="s">
        <v>4321</v>
      </c>
      <c r="N934" s="2" t="s">
        <v>3360</v>
      </c>
      <c r="O934" s="55"/>
      <c r="AB934" s="2" t="s">
        <v>164</v>
      </c>
      <c r="AC934" s="2" t="s">
        <v>3361</v>
      </c>
      <c r="AD934" s="2" t="s">
        <v>3362</v>
      </c>
      <c r="AE934" s="2" t="s">
        <v>3363</v>
      </c>
      <c r="AF934" s="93"/>
      <c r="AG934" s="2" t="s">
        <v>3364</v>
      </c>
      <c r="AH934" s="2" t="s">
        <v>3365</v>
      </c>
      <c r="AI934" s="2">
        <v>0.0</v>
      </c>
      <c r="AJ934" s="94">
        <v>0.00118414362477777</v>
      </c>
      <c r="AK934" s="94">
        <v>4.0E-4</v>
      </c>
      <c r="AL934" s="79"/>
      <c r="AM934" s="2" t="s">
        <v>4355</v>
      </c>
    </row>
    <row r="935">
      <c r="A935" s="54">
        <v>46159.0</v>
      </c>
      <c r="B935" s="54">
        <v>46160.0</v>
      </c>
      <c r="C935" s="2" t="s">
        <v>229</v>
      </c>
      <c r="D935" s="2" t="s">
        <v>146</v>
      </c>
      <c r="E935" s="2" t="s">
        <v>180</v>
      </c>
      <c r="F935" s="53">
        <v>0.125</v>
      </c>
      <c r="G935" s="53">
        <v>0.16666666666666666</v>
      </c>
      <c r="H935" s="53">
        <v>0.08</v>
      </c>
      <c r="I935" s="53">
        <v>0.1</v>
      </c>
      <c r="J935" s="53">
        <v>0.08636301638368116</v>
      </c>
      <c r="K935" s="2" t="s">
        <v>4347</v>
      </c>
      <c r="L935" s="53">
        <v>0.0</v>
      </c>
      <c r="M935" s="2" t="s">
        <v>3369</v>
      </c>
      <c r="N935" s="2" t="s">
        <v>3360</v>
      </c>
      <c r="O935" s="55"/>
      <c r="AB935" s="2" t="s">
        <v>164</v>
      </c>
      <c r="AC935" s="2" t="s">
        <v>3361</v>
      </c>
      <c r="AD935" s="2" t="s">
        <v>3362</v>
      </c>
      <c r="AE935" s="2" t="s">
        <v>3363</v>
      </c>
      <c r="AF935" s="93"/>
      <c r="AG935" s="2" t="s">
        <v>3364</v>
      </c>
      <c r="AH935" s="2" t="s">
        <v>3365</v>
      </c>
      <c r="AI935" s="2">
        <v>0.0</v>
      </c>
      <c r="AJ935" s="94">
        <v>0.00745857059888798</v>
      </c>
      <c r="AK935" s="94">
        <v>0.010000000000000002</v>
      </c>
      <c r="AL935" s="79"/>
      <c r="AM935" s="2" t="s">
        <v>4356</v>
      </c>
    </row>
    <row r="936">
      <c r="A936" s="54">
        <v>46159.0</v>
      </c>
      <c r="B936" s="54">
        <v>46160.0</v>
      </c>
      <c r="C936" s="2" t="s">
        <v>145</v>
      </c>
      <c r="D936" s="2" t="s">
        <v>146</v>
      </c>
      <c r="E936" s="2" t="s">
        <v>180</v>
      </c>
      <c r="F936" s="53">
        <v>0.0</v>
      </c>
      <c r="G936" s="53">
        <v>0.0</v>
      </c>
      <c r="H936" s="53">
        <v>0.04</v>
      </c>
      <c r="I936" s="53">
        <v>0.02</v>
      </c>
      <c r="J936" s="53">
        <v>0.017296432221744318</v>
      </c>
      <c r="K936" s="2" t="s">
        <v>4265</v>
      </c>
      <c r="L936" s="53">
        <v>0.0</v>
      </c>
      <c r="M936" s="2" t="s">
        <v>3369</v>
      </c>
      <c r="N936" s="2" t="s">
        <v>3360</v>
      </c>
      <c r="O936" s="55"/>
      <c r="AB936" s="2" t="s">
        <v>153</v>
      </c>
      <c r="AC936" s="2" t="s">
        <v>4357</v>
      </c>
      <c r="AD936" s="2" t="s">
        <v>3362</v>
      </c>
      <c r="AE936" s="2" t="s">
        <v>3363</v>
      </c>
      <c r="AF936" s="93"/>
      <c r="AG936" s="2" t="s">
        <v>3364</v>
      </c>
      <c r="AH936" s="2" t="s">
        <v>3365</v>
      </c>
      <c r="AI936" s="2">
        <v>1.0</v>
      </c>
      <c r="AJ936" s="94">
        <v>0.9657063021241127</v>
      </c>
      <c r="AK936" s="94">
        <v>0.9603999999999999</v>
      </c>
      <c r="AL936" s="79"/>
      <c r="AM936" s="2" t="s">
        <v>4358</v>
      </c>
    </row>
    <row r="937">
      <c r="A937" s="54">
        <v>46159.0</v>
      </c>
      <c r="B937" s="54">
        <v>46160.0</v>
      </c>
      <c r="C937" s="2" t="s">
        <v>301</v>
      </c>
      <c r="D937" s="2" t="s">
        <v>146</v>
      </c>
      <c r="E937" s="2" t="s">
        <v>180</v>
      </c>
      <c r="F937" s="53">
        <v>0.0</v>
      </c>
      <c r="G937" s="53">
        <v>0.0</v>
      </c>
      <c r="H937" s="53">
        <v>0.04</v>
      </c>
      <c r="I937" s="53">
        <v>0.02</v>
      </c>
      <c r="J937" s="53">
        <v>0.02955103666241775</v>
      </c>
      <c r="K937" s="2" t="s">
        <v>3531</v>
      </c>
      <c r="L937" s="53">
        <v>0.0</v>
      </c>
      <c r="M937" s="2" t="s">
        <v>3369</v>
      </c>
      <c r="N937" s="2" t="s">
        <v>3360</v>
      </c>
      <c r="O937" s="55"/>
      <c r="AB937" s="2" t="s">
        <v>164</v>
      </c>
      <c r="AC937" s="2" t="s">
        <v>3361</v>
      </c>
      <c r="AD937" s="2" t="s">
        <v>3362</v>
      </c>
      <c r="AE937" s="2" t="s">
        <v>3363</v>
      </c>
      <c r="AF937" s="93"/>
      <c r="AG937" s="2" t="s">
        <v>3364</v>
      </c>
      <c r="AH937" s="2" t="s">
        <v>3365</v>
      </c>
      <c r="AI937" s="2">
        <v>0.0</v>
      </c>
      <c r="AJ937" s="94">
        <v>8.732637678235579E-4</v>
      </c>
      <c r="AK937" s="94">
        <v>4.0E-4</v>
      </c>
      <c r="AL937" s="79"/>
      <c r="AM937" s="2" t="s">
        <v>4359</v>
      </c>
    </row>
    <row r="938">
      <c r="A938" s="54">
        <v>46160.0</v>
      </c>
      <c r="B938" s="54">
        <v>46161.0</v>
      </c>
      <c r="C938" s="2" t="s">
        <v>194</v>
      </c>
      <c r="D938" s="2" t="s">
        <v>146</v>
      </c>
      <c r="E938" s="2" t="s">
        <v>208</v>
      </c>
      <c r="F938" s="53">
        <v>0.0</v>
      </c>
      <c r="G938" s="53">
        <v>0.0</v>
      </c>
      <c r="H938" s="53">
        <v>0.16</v>
      </c>
      <c r="I938" s="53">
        <v>0.12</v>
      </c>
      <c r="J938" s="53">
        <v>0.08021900695761774</v>
      </c>
      <c r="K938" s="2" t="s">
        <v>148</v>
      </c>
      <c r="L938" s="53">
        <v>1.0</v>
      </c>
      <c r="M938" s="2" t="s">
        <v>4321</v>
      </c>
      <c r="N938" s="2" t="s">
        <v>3360</v>
      </c>
      <c r="O938" s="55"/>
      <c r="AB938" s="2" t="s">
        <v>164</v>
      </c>
      <c r="AC938" s="2" t="s">
        <v>3361</v>
      </c>
      <c r="AD938" s="2" t="s">
        <v>3362</v>
      </c>
      <c r="AE938" s="2" t="s">
        <v>3363</v>
      </c>
      <c r="AF938" s="93"/>
      <c r="AG938" s="2" t="s">
        <v>3364</v>
      </c>
      <c r="AH938" s="2" t="s">
        <v>3365</v>
      </c>
      <c r="AI938" s="2">
        <v>0.0</v>
      </c>
      <c r="AJ938" s="94">
        <v>0.006435089077266324</v>
      </c>
      <c r="AK938" s="94">
        <v>0.0144</v>
      </c>
      <c r="AL938" s="79"/>
      <c r="AM938" s="2" t="s">
        <v>4360</v>
      </c>
    </row>
    <row r="939">
      <c r="A939" s="54">
        <v>46160.0</v>
      </c>
      <c r="B939" s="54">
        <v>46161.0</v>
      </c>
      <c r="C939" s="2" t="s">
        <v>229</v>
      </c>
      <c r="D939" s="2" t="s">
        <v>146</v>
      </c>
      <c r="E939" s="2" t="s">
        <v>208</v>
      </c>
      <c r="F939" s="53">
        <v>0.0</v>
      </c>
      <c r="G939" s="53">
        <v>0.0</v>
      </c>
      <c r="H939" s="53">
        <v>0.04</v>
      </c>
      <c r="I939" s="53">
        <v>0.1</v>
      </c>
      <c r="J939" s="53">
        <v>0.06425715315726424</v>
      </c>
      <c r="K939" s="2" t="s">
        <v>4361</v>
      </c>
      <c r="L939" s="53">
        <v>0.0</v>
      </c>
      <c r="M939" s="2" t="s">
        <v>3369</v>
      </c>
      <c r="N939" s="2" t="s">
        <v>3360</v>
      </c>
      <c r="O939" s="55"/>
      <c r="AB939" s="2" t="s">
        <v>164</v>
      </c>
      <c r="AC939" s="2" t="s">
        <v>3361</v>
      </c>
      <c r="AD939" s="2" t="s">
        <v>3362</v>
      </c>
      <c r="AE939" s="2" t="s">
        <v>3363</v>
      </c>
      <c r="AF939" s="93"/>
      <c r="AG939" s="2" t="s">
        <v>3364</v>
      </c>
      <c r="AH939" s="2" t="s">
        <v>3365</v>
      </c>
      <c r="AI939" s="2">
        <v>0.0</v>
      </c>
      <c r="AJ939" s="94">
        <v>0.004128981731876114</v>
      </c>
      <c r="AK939" s="94">
        <v>0.010000000000000002</v>
      </c>
      <c r="AL939" s="79"/>
      <c r="AM939" s="2" t="s">
        <v>4362</v>
      </c>
    </row>
    <row r="940">
      <c r="A940" s="54">
        <v>46160.0</v>
      </c>
      <c r="B940" s="54">
        <v>46161.0</v>
      </c>
      <c r="C940" s="2" t="s">
        <v>145</v>
      </c>
      <c r="D940" s="2" t="s">
        <v>146</v>
      </c>
      <c r="E940" s="2" t="s">
        <v>208</v>
      </c>
      <c r="F940" s="53">
        <v>0.0</v>
      </c>
      <c r="G940" s="53">
        <v>0.0</v>
      </c>
      <c r="H940" s="53">
        <v>0.0</v>
      </c>
      <c r="I940" s="53">
        <v>0.02</v>
      </c>
      <c r="J940" s="53">
        <v>0.015543180688141462</v>
      </c>
      <c r="K940" s="2" t="s">
        <v>4363</v>
      </c>
      <c r="L940" s="53">
        <v>0.0</v>
      </c>
      <c r="M940" s="2" t="s">
        <v>3369</v>
      </c>
      <c r="N940" s="2" t="s">
        <v>3360</v>
      </c>
      <c r="O940" s="55"/>
      <c r="AB940" s="2" t="s">
        <v>164</v>
      </c>
      <c r="AC940" s="2" t="s">
        <v>3361</v>
      </c>
      <c r="AD940" s="2" t="s">
        <v>3362</v>
      </c>
      <c r="AE940" s="2" t="s">
        <v>3363</v>
      </c>
      <c r="AF940" s="93"/>
      <c r="AG940" s="2" t="s">
        <v>3364</v>
      </c>
      <c r="AH940" s="2" t="s">
        <v>3365</v>
      </c>
      <c r="AI940" s="2">
        <v>0.0</v>
      </c>
      <c r="AJ940" s="94">
        <v>2.415904659042137E-4</v>
      </c>
      <c r="AK940" s="94">
        <v>4.0E-4</v>
      </c>
      <c r="AL940" s="79"/>
      <c r="AM940" s="2" t="s">
        <v>4364</v>
      </c>
    </row>
    <row r="941">
      <c r="A941" s="54">
        <v>46160.0</v>
      </c>
      <c r="B941" s="54">
        <v>46161.0</v>
      </c>
      <c r="C941" s="2" t="s">
        <v>301</v>
      </c>
      <c r="D941" s="2" t="s">
        <v>146</v>
      </c>
      <c r="E941" s="2" t="s">
        <v>208</v>
      </c>
      <c r="F941" s="53">
        <v>0.0</v>
      </c>
      <c r="G941" s="53">
        <v>0.0</v>
      </c>
      <c r="H941" s="53">
        <v>0.04</v>
      </c>
      <c r="I941" s="53">
        <v>0.02</v>
      </c>
      <c r="J941" s="53">
        <v>0.029429284073117602</v>
      </c>
      <c r="K941" s="2" t="s">
        <v>3531</v>
      </c>
      <c r="L941" s="53">
        <v>0.0</v>
      </c>
      <c r="M941" s="2" t="s">
        <v>3369</v>
      </c>
      <c r="N941" s="2" t="s">
        <v>3360</v>
      </c>
      <c r="O941" s="55"/>
      <c r="AB941" s="2" t="s">
        <v>164</v>
      </c>
      <c r="AC941" s="2" t="s">
        <v>3361</v>
      </c>
      <c r="AD941" s="2" t="s">
        <v>3362</v>
      </c>
      <c r="AE941" s="2" t="s">
        <v>3363</v>
      </c>
      <c r="AF941" s="93"/>
      <c r="AG941" s="2" t="s">
        <v>3364</v>
      </c>
      <c r="AH941" s="2" t="s">
        <v>3365</v>
      </c>
      <c r="AI941" s="2">
        <v>0.0</v>
      </c>
      <c r="AJ941" s="94">
        <v>8.660827610562534E-4</v>
      </c>
      <c r="AK941" s="94">
        <v>4.0E-4</v>
      </c>
      <c r="AL941" s="79"/>
      <c r="AM941" s="2" t="s">
        <v>4365</v>
      </c>
    </row>
    <row r="942">
      <c r="A942" s="54">
        <v>46161.0</v>
      </c>
      <c r="B942" s="54">
        <v>46162.0</v>
      </c>
      <c r="C942" s="2" t="s">
        <v>194</v>
      </c>
      <c r="D942" s="2" t="s">
        <v>146</v>
      </c>
      <c r="E942" s="2" t="s">
        <v>303</v>
      </c>
      <c r="F942" s="53">
        <v>0.0</v>
      </c>
      <c r="G942" s="53">
        <v>0.0</v>
      </c>
      <c r="H942" s="53">
        <v>0.0</v>
      </c>
      <c r="I942" s="53">
        <v>0.02</v>
      </c>
      <c r="J942" s="53">
        <v>0.0374232966731252</v>
      </c>
      <c r="K942" s="2" t="s">
        <v>148</v>
      </c>
      <c r="L942" s="53">
        <v>1.0</v>
      </c>
      <c r="M942" s="2" t="s">
        <v>4321</v>
      </c>
      <c r="N942" s="2" t="s">
        <v>3360</v>
      </c>
      <c r="O942" s="55"/>
      <c r="AB942" s="2" t="s">
        <v>164</v>
      </c>
      <c r="AC942" s="2" t="s">
        <v>3361</v>
      </c>
      <c r="AD942" s="2" t="s">
        <v>3362</v>
      </c>
      <c r="AE942" s="2" t="s">
        <v>3363</v>
      </c>
      <c r="AF942" s="93"/>
      <c r="AG942" s="2" t="s">
        <v>3364</v>
      </c>
      <c r="AH942" s="2" t="s">
        <v>3365</v>
      </c>
      <c r="AI942" s="2">
        <v>0.0</v>
      </c>
      <c r="AJ942" s="94">
        <v>0.001400503133884744</v>
      </c>
      <c r="AK942" s="94">
        <v>4.0E-4</v>
      </c>
      <c r="AL942" s="79"/>
      <c r="AM942" s="2" t="s">
        <v>4366</v>
      </c>
    </row>
    <row r="943">
      <c r="A943" s="54">
        <v>46161.0</v>
      </c>
      <c r="B943" s="54">
        <v>46162.0</v>
      </c>
      <c r="C943" s="2" t="s">
        <v>229</v>
      </c>
      <c r="D943" s="2" t="s">
        <v>146</v>
      </c>
      <c r="E943" s="2" t="s">
        <v>303</v>
      </c>
      <c r="F943" s="53">
        <v>0.0</v>
      </c>
      <c r="G943" s="53">
        <v>0.16666666666666666</v>
      </c>
      <c r="H943" s="53">
        <v>0.16</v>
      </c>
      <c r="I943" s="53">
        <v>0.12</v>
      </c>
      <c r="J943" s="53">
        <v>0.10624752939949403</v>
      </c>
      <c r="K943" s="2" t="s">
        <v>4361</v>
      </c>
      <c r="L943" s="53">
        <v>0.0</v>
      </c>
      <c r="M943" s="2" t="s">
        <v>3369</v>
      </c>
      <c r="N943" s="2" t="s">
        <v>3360</v>
      </c>
      <c r="O943" s="55"/>
      <c r="AB943" s="2" t="s">
        <v>164</v>
      </c>
      <c r="AC943" s="2" t="s">
        <v>3361</v>
      </c>
      <c r="AD943" s="2" t="s">
        <v>3362</v>
      </c>
      <c r="AE943" s="2" t="s">
        <v>3363</v>
      </c>
      <c r="AF943" s="93"/>
      <c r="AG943" s="2" t="s">
        <v>3364</v>
      </c>
      <c r="AH943" s="2" t="s">
        <v>3365</v>
      </c>
      <c r="AI943" s="2">
        <v>0.0</v>
      </c>
      <c r="AJ943" s="94">
        <v>0.011288537503496348</v>
      </c>
      <c r="AK943" s="94">
        <v>0.0144</v>
      </c>
      <c r="AL943" s="79"/>
      <c r="AM943" s="2" t="s">
        <v>4367</v>
      </c>
    </row>
    <row r="944">
      <c r="A944" s="54">
        <v>46161.0</v>
      </c>
      <c r="B944" s="54">
        <v>46162.0</v>
      </c>
      <c r="C944" s="2" t="s">
        <v>145</v>
      </c>
      <c r="D944" s="2" t="s">
        <v>146</v>
      </c>
      <c r="E944" s="2" t="s">
        <v>303</v>
      </c>
      <c r="F944" s="53">
        <v>0.0</v>
      </c>
      <c r="G944" s="53">
        <v>0.0</v>
      </c>
      <c r="H944" s="53">
        <v>0.0</v>
      </c>
      <c r="I944" s="53">
        <v>0.0</v>
      </c>
      <c r="J944" s="53">
        <v>0.013078023338866821</v>
      </c>
      <c r="K944" s="2" t="s">
        <v>4363</v>
      </c>
      <c r="L944" s="53">
        <v>0.0</v>
      </c>
      <c r="M944" s="2" t="s">
        <v>3369</v>
      </c>
      <c r="N944" s="2" t="s">
        <v>3360</v>
      </c>
      <c r="O944" s="55"/>
      <c r="AB944" s="2" t="s">
        <v>153</v>
      </c>
      <c r="AC944" s="2" t="s">
        <v>3633</v>
      </c>
      <c r="AD944" s="2" t="s">
        <v>3362</v>
      </c>
      <c r="AE944" s="2" t="s">
        <v>3363</v>
      </c>
      <c r="AF944" s="93"/>
      <c r="AG944" s="2" t="s">
        <v>3364</v>
      </c>
      <c r="AH944" s="2" t="s">
        <v>3365</v>
      </c>
      <c r="AI944" s="2">
        <v>1.0</v>
      </c>
      <c r="AJ944" s="94">
        <v>0.9740149880167182</v>
      </c>
      <c r="AK944" s="94">
        <v>1.0</v>
      </c>
      <c r="AL944" s="79"/>
      <c r="AM944" s="2" t="s">
        <v>4368</v>
      </c>
    </row>
    <row r="945">
      <c r="A945" s="54">
        <v>46161.0</v>
      </c>
      <c r="B945" s="54">
        <v>46162.0</v>
      </c>
      <c r="C945" s="2" t="s">
        <v>301</v>
      </c>
      <c r="D945" s="2" t="s">
        <v>146</v>
      </c>
      <c r="E945" s="2" t="s">
        <v>303</v>
      </c>
      <c r="F945" s="53">
        <v>0.0</v>
      </c>
      <c r="G945" s="53">
        <v>0.0</v>
      </c>
      <c r="H945" s="53">
        <v>0.16</v>
      </c>
      <c r="I945" s="53">
        <v>0.1</v>
      </c>
      <c r="J945" s="53">
        <v>0.06313043802789221</v>
      </c>
      <c r="K945" s="2" t="s">
        <v>3531</v>
      </c>
      <c r="L945" s="53">
        <v>0.0</v>
      </c>
      <c r="M945" s="2" t="s">
        <v>3369</v>
      </c>
      <c r="N945" s="2" t="s">
        <v>3360</v>
      </c>
      <c r="O945" s="55"/>
      <c r="AB945" s="2" t="s">
        <v>164</v>
      </c>
      <c r="AC945" s="2" t="s">
        <v>3361</v>
      </c>
      <c r="AD945" s="2" t="s">
        <v>3362</v>
      </c>
      <c r="AE945" s="2" t="s">
        <v>3363</v>
      </c>
      <c r="AF945" s="93"/>
      <c r="AG945" s="2" t="s">
        <v>3364</v>
      </c>
      <c r="AH945" s="2" t="s">
        <v>3365</v>
      </c>
      <c r="AI945" s="2">
        <v>0.0</v>
      </c>
      <c r="AJ945" s="94">
        <v>0.003985452205593539</v>
      </c>
      <c r="AK945" s="94">
        <v>0.010000000000000002</v>
      </c>
      <c r="AL945" s="79"/>
      <c r="AM945" s="2" t="s">
        <v>4369</v>
      </c>
    </row>
    <row r="946">
      <c r="A946" s="54">
        <v>46162.0</v>
      </c>
      <c r="B946" s="54">
        <v>46163.0</v>
      </c>
      <c r="C946" s="2" t="s">
        <v>194</v>
      </c>
      <c r="D946" s="2" t="s">
        <v>146</v>
      </c>
      <c r="E946" s="2" t="s">
        <v>148</v>
      </c>
      <c r="F946" s="53">
        <v>0.25</v>
      </c>
      <c r="G946" s="53">
        <v>0.16666666666666666</v>
      </c>
      <c r="H946" s="53">
        <v>0.12</v>
      </c>
      <c r="I946" s="53">
        <v>0.1</v>
      </c>
      <c r="J946" s="53">
        <v>0.10251232738050078</v>
      </c>
      <c r="K946" s="2" t="s">
        <v>148</v>
      </c>
      <c r="L946" s="53">
        <v>1.0</v>
      </c>
      <c r="M946" s="2" t="s">
        <v>4321</v>
      </c>
      <c r="N946" s="2" t="s">
        <v>3360</v>
      </c>
      <c r="O946" s="55"/>
      <c r="AB946" s="2" t="s">
        <v>164</v>
      </c>
      <c r="AC946" s="2" t="s">
        <v>3361</v>
      </c>
      <c r="AD946" s="2" t="s">
        <v>3362</v>
      </c>
      <c r="AE946" s="2" t="s">
        <v>3363</v>
      </c>
      <c r="AF946" s="93"/>
      <c r="AG946" s="2" t="s">
        <v>3364</v>
      </c>
      <c r="AH946" s="2" t="s">
        <v>3365</v>
      </c>
      <c r="AI946" s="2">
        <v>0.0</v>
      </c>
      <c r="AJ946" s="94">
        <v>0.01050877726496697</v>
      </c>
      <c r="AK946" s="94">
        <v>0.010000000000000002</v>
      </c>
      <c r="AL946" s="79"/>
      <c r="AM946" s="2" t="s">
        <v>4370</v>
      </c>
    </row>
    <row r="947">
      <c r="A947" s="54">
        <v>46162.0</v>
      </c>
      <c r="B947" s="54">
        <v>46163.0</v>
      </c>
      <c r="C947" s="2" t="s">
        <v>229</v>
      </c>
      <c r="D947" s="2" t="s">
        <v>146</v>
      </c>
      <c r="E947" s="2" t="s">
        <v>148</v>
      </c>
      <c r="F947" s="53">
        <v>0.125</v>
      </c>
      <c r="G947" s="53">
        <v>0.08333333333333333</v>
      </c>
      <c r="H947" s="53">
        <v>0.12</v>
      </c>
      <c r="I947" s="53">
        <v>0.06</v>
      </c>
      <c r="J947" s="53">
        <v>0.08115830875883101</v>
      </c>
      <c r="K947" s="2" t="s">
        <v>4361</v>
      </c>
      <c r="L947" s="53">
        <v>0.0</v>
      </c>
      <c r="M947" s="2" t="s">
        <v>3369</v>
      </c>
      <c r="N947" s="2" t="s">
        <v>3360</v>
      </c>
      <c r="O947" s="55"/>
      <c r="AB947" s="2" t="s">
        <v>164</v>
      </c>
      <c r="AC947" s="2" t="s">
        <v>3361</v>
      </c>
      <c r="AD947" s="2" t="s">
        <v>3362</v>
      </c>
      <c r="AE947" s="2" t="s">
        <v>3363</v>
      </c>
      <c r="AF947" s="93"/>
      <c r="AG947" s="2" t="s">
        <v>3364</v>
      </c>
      <c r="AH947" s="2" t="s">
        <v>3365</v>
      </c>
      <c r="AI947" s="2">
        <v>0.0</v>
      </c>
      <c r="AJ947" s="94">
        <v>0.006586671080593747</v>
      </c>
      <c r="AK947" s="94">
        <v>0.0036</v>
      </c>
      <c r="AL947" s="79"/>
      <c r="AM947" s="2" t="s">
        <v>4371</v>
      </c>
    </row>
    <row r="948">
      <c r="A948" s="54">
        <v>46162.0</v>
      </c>
      <c r="B948" s="54">
        <v>46163.0</v>
      </c>
      <c r="C948" s="2" t="s">
        <v>145</v>
      </c>
      <c r="D948" s="2" t="s">
        <v>146</v>
      </c>
      <c r="E948" s="2" t="s">
        <v>148</v>
      </c>
      <c r="F948" s="53">
        <v>0.125</v>
      </c>
      <c r="G948" s="53">
        <v>0.08333333333333333</v>
      </c>
      <c r="H948" s="53">
        <v>0.04</v>
      </c>
      <c r="I948" s="53">
        <v>0.02</v>
      </c>
      <c r="J948" s="53">
        <v>0.03975812914026417</v>
      </c>
      <c r="K948" s="2" t="s">
        <v>3648</v>
      </c>
      <c r="L948" s="53">
        <v>0.0</v>
      </c>
      <c r="M948" s="2" t="s">
        <v>3369</v>
      </c>
      <c r="N948" s="2" t="s">
        <v>3360</v>
      </c>
      <c r="O948" s="55"/>
      <c r="AB948" s="2" t="s">
        <v>164</v>
      </c>
      <c r="AC948" s="2" t="s">
        <v>3361</v>
      </c>
      <c r="AD948" s="2" t="s">
        <v>3362</v>
      </c>
      <c r="AE948" s="2" t="s">
        <v>3363</v>
      </c>
      <c r="AF948" s="93"/>
      <c r="AG948" s="2" t="s">
        <v>3364</v>
      </c>
      <c r="AH948" s="2" t="s">
        <v>3365</v>
      </c>
      <c r="AI948" s="2">
        <v>0.0</v>
      </c>
      <c r="AJ948" s="94">
        <v>0.0015807088327339232</v>
      </c>
      <c r="AK948" s="94">
        <v>4.0E-4</v>
      </c>
      <c r="AL948" s="79"/>
      <c r="AM948" s="2" t="s">
        <v>4372</v>
      </c>
    </row>
    <row r="949">
      <c r="A949" s="54">
        <v>46162.0</v>
      </c>
      <c r="B949" s="54">
        <v>46163.0</v>
      </c>
      <c r="C949" s="2" t="s">
        <v>301</v>
      </c>
      <c r="D949" s="2" t="s">
        <v>146</v>
      </c>
      <c r="E949" s="2" t="s">
        <v>148</v>
      </c>
      <c r="F949" s="53">
        <v>0.0</v>
      </c>
      <c r="G949" s="53">
        <v>0.0</v>
      </c>
      <c r="H949" s="53">
        <v>0.08</v>
      </c>
      <c r="I949" s="53">
        <v>0.04</v>
      </c>
      <c r="J949" s="53">
        <v>0.03699412818527491</v>
      </c>
      <c r="K949" s="2" t="s">
        <v>3531</v>
      </c>
      <c r="L949" s="53">
        <v>0.0</v>
      </c>
      <c r="M949" s="2" t="s">
        <v>3369</v>
      </c>
      <c r="N949" s="2" t="s">
        <v>3360</v>
      </c>
      <c r="O949" s="55"/>
      <c r="AB949" s="2" t="s">
        <v>164</v>
      </c>
      <c r="AC949" s="2" t="s">
        <v>3361</v>
      </c>
      <c r="AD949" s="2" t="s">
        <v>3362</v>
      </c>
      <c r="AE949" s="2" t="s">
        <v>3363</v>
      </c>
      <c r="AF949" s="93"/>
      <c r="AG949" s="2" t="s">
        <v>3364</v>
      </c>
      <c r="AH949" s="2" t="s">
        <v>3365</v>
      </c>
      <c r="AI949" s="2">
        <v>0.0</v>
      </c>
      <c r="AJ949" s="94">
        <v>0.0013685655201885513</v>
      </c>
      <c r="AK949" s="94">
        <v>0.0016</v>
      </c>
      <c r="AL949" s="79"/>
      <c r="AM949" s="2" t="s">
        <v>4373</v>
      </c>
    </row>
    <row r="950">
      <c r="A950" s="54">
        <v>46163.0</v>
      </c>
      <c r="B950" s="54">
        <v>46164.0</v>
      </c>
      <c r="C950" s="2" t="s">
        <v>194</v>
      </c>
      <c r="D950" s="2" t="s">
        <v>146</v>
      </c>
      <c r="E950" s="2" t="s">
        <v>196</v>
      </c>
      <c r="F950" s="53">
        <v>0.0</v>
      </c>
      <c r="G950" s="53">
        <v>0.0</v>
      </c>
      <c r="H950" s="53">
        <v>0.04</v>
      </c>
      <c r="I950" s="53">
        <v>0.1</v>
      </c>
      <c r="J950" s="53">
        <v>0.05838935981137948</v>
      </c>
      <c r="K950" s="2" t="s">
        <v>148</v>
      </c>
      <c r="L950" s="53">
        <v>1.0</v>
      </c>
      <c r="M950" s="2" t="s">
        <v>4321</v>
      </c>
      <c r="N950" s="2" t="s">
        <v>3360</v>
      </c>
      <c r="O950" s="55"/>
      <c r="AB950" s="2" t="s">
        <v>164</v>
      </c>
      <c r="AC950" s="2" t="s">
        <v>3361</v>
      </c>
      <c r="AD950" s="2" t="s">
        <v>3362</v>
      </c>
      <c r="AE950" s="2" t="s">
        <v>3363</v>
      </c>
      <c r="AF950" s="93"/>
      <c r="AG950" s="2" t="s">
        <v>3364</v>
      </c>
      <c r="AH950" s="2" t="s">
        <v>3365</v>
      </c>
      <c r="AI950" s="2">
        <v>0.0</v>
      </c>
      <c r="AJ950" s="94">
        <v>0.0034093173391827373</v>
      </c>
      <c r="AK950" s="94">
        <v>0.010000000000000002</v>
      </c>
      <c r="AL950" s="79"/>
      <c r="AM950" s="2" t="s">
        <v>4374</v>
      </c>
    </row>
    <row r="951">
      <c r="A951" s="54">
        <v>46163.0</v>
      </c>
      <c r="B951" s="54">
        <v>46164.0</v>
      </c>
      <c r="C951" s="2" t="s">
        <v>229</v>
      </c>
      <c r="D951" s="2" t="s">
        <v>146</v>
      </c>
      <c r="E951" s="2" t="s">
        <v>196</v>
      </c>
      <c r="F951" s="53">
        <v>0.125</v>
      </c>
      <c r="G951" s="53">
        <v>0.08333333333333333</v>
      </c>
      <c r="H951" s="53">
        <v>0.12</v>
      </c>
      <c r="I951" s="53">
        <v>0.06</v>
      </c>
      <c r="J951" s="53">
        <v>0.08498849900685213</v>
      </c>
      <c r="K951" s="2" t="s">
        <v>4361</v>
      </c>
      <c r="L951" s="53">
        <v>0.0</v>
      </c>
      <c r="M951" s="2" t="s">
        <v>3369</v>
      </c>
      <c r="N951" s="2" t="s">
        <v>3360</v>
      </c>
      <c r="O951" s="55"/>
      <c r="AB951" s="2" t="s">
        <v>164</v>
      </c>
      <c r="AC951" s="2" t="s">
        <v>3361</v>
      </c>
      <c r="AD951" s="2" t="s">
        <v>3362</v>
      </c>
      <c r="AE951" s="2" t="s">
        <v>3363</v>
      </c>
      <c r="AF951" s="93"/>
      <c r="AG951" s="2" t="s">
        <v>3364</v>
      </c>
      <c r="AH951" s="2" t="s">
        <v>3365</v>
      </c>
      <c r="AI951" s="2">
        <v>0.0</v>
      </c>
      <c r="AJ951" s="94">
        <v>0.007223044963437704</v>
      </c>
      <c r="AK951" s="94">
        <v>0.0036</v>
      </c>
      <c r="AL951" s="79"/>
      <c r="AM951" s="2" t="s">
        <v>4375</v>
      </c>
    </row>
    <row r="952">
      <c r="A952" s="54">
        <v>46163.0</v>
      </c>
      <c r="B952" s="54">
        <v>46164.0</v>
      </c>
      <c r="C952" s="2" t="s">
        <v>145</v>
      </c>
      <c r="D952" s="2" t="s">
        <v>146</v>
      </c>
      <c r="E952" s="2" t="s">
        <v>196</v>
      </c>
      <c r="F952" s="53">
        <v>0.0</v>
      </c>
      <c r="G952" s="53">
        <v>0.0</v>
      </c>
      <c r="H952" s="53">
        <v>0.0</v>
      </c>
      <c r="I952" s="53">
        <v>0.02</v>
      </c>
      <c r="J952" s="53">
        <v>0.019422656185014892</v>
      </c>
      <c r="K952" s="2" t="s">
        <v>3648</v>
      </c>
      <c r="L952" s="53">
        <v>0.0</v>
      </c>
      <c r="M952" s="2" t="s">
        <v>3369</v>
      </c>
      <c r="N952" s="2" t="s">
        <v>3360</v>
      </c>
      <c r="O952" s="55"/>
      <c r="AB952" s="2" t="s">
        <v>164</v>
      </c>
      <c r="AC952" s="2" t="s">
        <v>3361</v>
      </c>
      <c r="AD952" s="2" t="s">
        <v>3362</v>
      </c>
      <c r="AE952" s="2" t="s">
        <v>3363</v>
      </c>
      <c r="AF952" s="93"/>
      <c r="AG952" s="2" t="s">
        <v>3364</v>
      </c>
      <c r="AH952" s="2" t="s">
        <v>3365</v>
      </c>
      <c r="AI952" s="2">
        <v>0.0</v>
      </c>
      <c r="AJ952" s="94">
        <v>3.7723957328129724E-4</v>
      </c>
      <c r="AK952" s="94">
        <v>4.0E-4</v>
      </c>
      <c r="AL952" s="79"/>
      <c r="AM952" s="2" t="s">
        <v>4376</v>
      </c>
    </row>
    <row r="953">
      <c r="A953" s="54">
        <v>46163.0</v>
      </c>
      <c r="B953" s="54">
        <v>46164.0</v>
      </c>
      <c r="C953" s="2" t="s">
        <v>301</v>
      </c>
      <c r="D953" s="2" t="s">
        <v>146</v>
      </c>
      <c r="E953" s="2" t="s">
        <v>196</v>
      </c>
      <c r="F953" s="53">
        <v>0.0</v>
      </c>
      <c r="G953" s="53">
        <v>0.0</v>
      </c>
      <c r="H953" s="53">
        <v>0.0</v>
      </c>
      <c r="I953" s="53">
        <v>0.0</v>
      </c>
      <c r="J953" s="53">
        <v>0.014334084579577919</v>
      </c>
      <c r="K953" s="2" t="s">
        <v>3531</v>
      </c>
      <c r="L953" s="53">
        <v>0.0</v>
      </c>
      <c r="M953" s="2" t="s">
        <v>3369</v>
      </c>
      <c r="N953" s="2" t="s">
        <v>3360</v>
      </c>
      <c r="O953" s="55"/>
      <c r="AB953" s="2" t="s">
        <v>164</v>
      </c>
      <c r="AC953" s="2" t="s">
        <v>3361</v>
      </c>
      <c r="AD953" s="2" t="s">
        <v>3362</v>
      </c>
      <c r="AE953" s="2" t="s">
        <v>3363</v>
      </c>
      <c r="AF953" s="93"/>
      <c r="AG953" s="2" t="s">
        <v>3364</v>
      </c>
      <c r="AH953" s="2" t="s">
        <v>3365</v>
      </c>
      <c r="AI953" s="2">
        <v>0.0</v>
      </c>
      <c r="AJ953" s="94">
        <v>2.0546598073449348E-4</v>
      </c>
      <c r="AK953" s="94">
        <v>0.0</v>
      </c>
      <c r="AL953" s="79"/>
      <c r="AM953" s="2" t="s">
        <v>4377</v>
      </c>
    </row>
    <row r="954">
      <c r="A954" s="54">
        <v>46164.0</v>
      </c>
      <c r="B954" s="54">
        <v>46165.0</v>
      </c>
      <c r="C954" s="2" t="s">
        <v>194</v>
      </c>
      <c r="D954" s="2" t="s">
        <v>146</v>
      </c>
      <c r="E954" s="2" t="s">
        <v>288</v>
      </c>
      <c r="F954" s="53">
        <v>0.0</v>
      </c>
      <c r="G954" s="53">
        <v>0.16666666666666666</v>
      </c>
      <c r="H954" s="53">
        <v>0.2</v>
      </c>
      <c r="I954" s="53">
        <v>0.12</v>
      </c>
      <c r="J954" s="53">
        <v>0.0995589019380557</v>
      </c>
      <c r="K954" s="2" t="s">
        <v>148</v>
      </c>
      <c r="L954" s="53">
        <v>1.0</v>
      </c>
      <c r="M954" s="2" t="s">
        <v>4321</v>
      </c>
      <c r="N954" s="2" t="s">
        <v>3360</v>
      </c>
      <c r="O954" s="55"/>
      <c r="AB954" s="2" t="s">
        <v>164</v>
      </c>
      <c r="AC954" s="2" t="s">
        <v>3361</v>
      </c>
      <c r="AD954" s="2" t="s">
        <v>3362</v>
      </c>
      <c r="AE954" s="2" t="s">
        <v>3363</v>
      </c>
      <c r="AF954" s="93"/>
      <c r="AG954" s="2" t="s">
        <v>3364</v>
      </c>
      <c r="AH954" s="2" t="s">
        <v>3365</v>
      </c>
      <c r="AI954" s="2">
        <v>0.0</v>
      </c>
      <c r="AJ954" s="94">
        <v>0.00991197495511139</v>
      </c>
      <c r="AK954" s="94">
        <v>0.0144</v>
      </c>
      <c r="AL954" s="79"/>
      <c r="AM954" s="2" t="s">
        <v>4378</v>
      </c>
    </row>
    <row r="955">
      <c r="A955" s="54">
        <v>46164.0</v>
      </c>
      <c r="B955" s="54">
        <v>46165.0</v>
      </c>
      <c r="C955" s="2" t="s">
        <v>229</v>
      </c>
      <c r="D955" s="2" t="s">
        <v>146</v>
      </c>
      <c r="E955" s="2" t="s">
        <v>288</v>
      </c>
      <c r="F955" s="53">
        <v>0.0</v>
      </c>
      <c r="G955" s="53">
        <v>0.0</v>
      </c>
      <c r="H955" s="53">
        <v>0.12</v>
      </c>
      <c r="I955" s="53">
        <v>0.06</v>
      </c>
      <c r="J955" s="53">
        <v>0.06331494728324422</v>
      </c>
      <c r="K955" s="2" t="s">
        <v>4361</v>
      </c>
      <c r="L955" s="53">
        <v>0.0</v>
      </c>
      <c r="M955" s="2" t="s">
        <v>3369</v>
      </c>
      <c r="N955" s="2" t="s">
        <v>3360</v>
      </c>
      <c r="O955" s="55"/>
      <c r="AB955" s="2" t="s">
        <v>153</v>
      </c>
      <c r="AC955" s="2" t="s">
        <v>3633</v>
      </c>
      <c r="AD955" s="2" t="s">
        <v>3362</v>
      </c>
      <c r="AE955" s="2" t="s">
        <v>3363</v>
      </c>
      <c r="AF955" s="93"/>
      <c r="AG955" s="2" t="s">
        <v>3364</v>
      </c>
      <c r="AH955" s="2" t="s">
        <v>3365</v>
      </c>
      <c r="AI955" s="2">
        <v>1.0</v>
      </c>
      <c r="AJ955" s="94">
        <v>0.8773788879829917</v>
      </c>
      <c r="AK955" s="94">
        <v>0.8835999999999999</v>
      </c>
      <c r="AL955" s="79"/>
      <c r="AM955" s="2" t="s">
        <v>4379</v>
      </c>
    </row>
    <row r="956">
      <c r="A956" s="54">
        <v>46164.0</v>
      </c>
      <c r="B956" s="54">
        <v>46165.0</v>
      </c>
      <c r="C956" s="2" t="s">
        <v>145</v>
      </c>
      <c r="D956" s="2" t="s">
        <v>146</v>
      </c>
      <c r="E956" s="2" t="s">
        <v>288</v>
      </c>
      <c r="F956" s="53">
        <v>0.125</v>
      </c>
      <c r="G956" s="53">
        <v>0.08333333333333333</v>
      </c>
      <c r="H956" s="53">
        <v>0.04</v>
      </c>
      <c r="I956" s="53">
        <v>0.04</v>
      </c>
      <c r="J956" s="53">
        <v>0.04500017924104534</v>
      </c>
      <c r="K956" s="2" t="s">
        <v>3648</v>
      </c>
      <c r="L956" s="53">
        <v>0.0</v>
      </c>
      <c r="M956" s="2" t="s">
        <v>3369</v>
      </c>
      <c r="N956" s="2" t="s">
        <v>3360</v>
      </c>
      <c r="O956" s="55"/>
      <c r="AB956" s="2" t="s">
        <v>164</v>
      </c>
      <c r="AC956" s="2" t="s">
        <v>3361</v>
      </c>
      <c r="AD956" s="2" t="s">
        <v>3362</v>
      </c>
      <c r="AE956" s="2" t="s">
        <v>3363</v>
      </c>
      <c r="AF956" s="93"/>
      <c r="AG956" s="2" t="s">
        <v>3364</v>
      </c>
      <c r="AH956" s="2" t="s">
        <v>3365</v>
      </c>
      <c r="AI956" s="2">
        <v>0.0</v>
      </c>
      <c r="AJ956" s="94">
        <v>0.0020250161317262078</v>
      </c>
      <c r="AK956" s="94">
        <v>0.0016</v>
      </c>
      <c r="AL956" s="79"/>
      <c r="AM956" s="2" t="s">
        <v>4380</v>
      </c>
    </row>
    <row r="957">
      <c r="A957" s="54">
        <v>46164.0</v>
      </c>
      <c r="B957" s="54">
        <v>46165.0</v>
      </c>
      <c r="C957" s="2" t="s">
        <v>301</v>
      </c>
      <c r="D957" s="2" t="s">
        <v>146</v>
      </c>
      <c r="E957" s="2" t="s">
        <v>288</v>
      </c>
      <c r="F957" s="53">
        <v>0.0</v>
      </c>
      <c r="G957" s="53">
        <v>0.0</v>
      </c>
      <c r="H957" s="53">
        <v>0.0</v>
      </c>
      <c r="I957" s="53">
        <v>0.0</v>
      </c>
      <c r="J957" s="53">
        <v>0.014216536079985362</v>
      </c>
      <c r="K957" s="2" t="s">
        <v>3531</v>
      </c>
      <c r="L957" s="53">
        <v>0.0</v>
      </c>
      <c r="M957" s="2" t="s">
        <v>3369</v>
      </c>
      <c r="N957" s="2" t="s">
        <v>3360</v>
      </c>
      <c r="O957" s="55"/>
      <c r="AB957" s="2" t="s">
        <v>164</v>
      </c>
      <c r="AC957" s="2" t="s">
        <v>3361</v>
      </c>
      <c r="AD957" s="2" t="s">
        <v>3362</v>
      </c>
      <c r="AE957" s="2" t="s">
        <v>3363</v>
      </c>
      <c r="AF957" s="93"/>
      <c r="AG957" s="2" t="s">
        <v>3364</v>
      </c>
      <c r="AH957" s="2" t="s">
        <v>3365</v>
      </c>
      <c r="AI957" s="2">
        <v>0.0</v>
      </c>
      <c r="AJ957" s="94">
        <v>2.0210989811352556E-4</v>
      </c>
      <c r="AK957" s="94">
        <v>0.0</v>
      </c>
      <c r="AL957" s="79"/>
      <c r="AM957" s="2" t="s">
        <v>4381</v>
      </c>
    </row>
    <row r="958">
      <c r="A958" s="54">
        <v>46165.0</v>
      </c>
      <c r="B958" s="54">
        <v>46166.0</v>
      </c>
      <c r="C958" s="2" t="s">
        <v>194</v>
      </c>
      <c r="D958" s="2" t="s">
        <v>146</v>
      </c>
      <c r="E958" s="2" t="s">
        <v>256</v>
      </c>
      <c r="F958" s="53">
        <v>0.0</v>
      </c>
      <c r="G958" s="53">
        <v>0.0</v>
      </c>
      <c r="H958" s="53">
        <v>0.0</v>
      </c>
      <c r="I958" s="53">
        <v>0.0</v>
      </c>
      <c r="J958" s="53">
        <v>0.03050809776003754</v>
      </c>
      <c r="K958" s="2" t="s">
        <v>148</v>
      </c>
      <c r="L958" s="53">
        <v>1.0</v>
      </c>
      <c r="M958" s="2" t="s">
        <v>4321</v>
      </c>
      <c r="N958" s="2" t="s">
        <v>3360</v>
      </c>
      <c r="O958" s="55"/>
      <c r="AB958" s="2" t="s">
        <v>153</v>
      </c>
      <c r="AC958" s="2" t="s">
        <v>3833</v>
      </c>
      <c r="AD958" s="2" t="s">
        <v>3362</v>
      </c>
      <c r="AE958" s="2" t="s">
        <v>3363</v>
      </c>
      <c r="AF958" s="93"/>
      <c r="AG958" s="2" t="s">
        <v>3364</v>
      </c>
      <c r="AH958" s="2" t="s">
        <v>3365</v>
      </c>
      <c r="AI958" s="2">
        <v>1.0</v>
      </c>
      <c r="AJ958" s="94">
        <v>0.939914548508861</v>
      </c>
      <c r="AK958" s="94">
        <v>1.0</v>
      </c>
      <c r="AL958" s="79"/>
      <c r="AM958" s="2" t="s">
        <v>4382</v>
      </c>
    </row>
    <row r="959">
      <c r="A959" s="54">
        <v>46165.0</v>
      </c>
      <c r="B959" s="54">
        <v>46166.0</v>
      </c>
      <c r="C959" s="2" t="s">
        <v>229</v>
      </c>
      <c r="D959" s="2" t="s">
        <v>146</v>
      </c>
      <c r="E959" s="2" t="s">
        <v>256</v>
      </c>
      <c r="F959" s="53">
        <v>0.125</v>
      </c>
      <c r="G959" s="53">
        <v>0.16666666666666666</v>
      </c>
      <c r="H959" s="53">
        <v>0.08</v>
      </c>
      <c r="I959" s="53">
        <v>0.0392156862745098</v>
      </c>
      <c r="J959" s="53">
        <v>0.07821311979371288</v>
      </c>
      <c r="K959" s="2" t="s">
        <v>4383</v>
      </c>
      <c r="L959" s="53">
        <v>0.0</v>
      </c>
      <c r="M959" s="2" t="s">
        <v>3369</v>
      </c>
      <c r="N959" s="2" t="s">
        <v>3360</v>
      </c>
      <c r="O959" s="55"/>
      <c r="AB959" s="2" t="s">
        <v>164</v>
      </c>
      <c r="AC959" s="2" t="s">
        <v>3361</v>
      </c>
      <c r="AD959" s="2" t="s">
        <v>3362</v>
      </c>
      <c r="AE959" s="2" t="s">
        <v>3363</v>
      </c>
      <c r="AF959" s="93"/>
      <c r="AG959" s="2" t="s">
        <v>3364</v>
      </c>
      <c r="AH959" s="2" t="s">
        <v>3365</v>
      </c>
      <c r="AI959" s="2">
        <v>0.0</v>
      </c>
      <c r="AJ959" s="94">
        <v>0.006117292107865682</v>
      </c>
      <c r="AK959" s="94">
        <v>0.0015378700499807767</v>
      </c>
      <c r="AL959" s="79"/>
      <c r="AM959" s="2" t="s">
        <v>4384</v>
      </c>
    </row>
    <row r="960">
      <c r="A960" s="54">
        <v>46165.0</v>
      </c>
      <c r="B960" s="54">
        <v>46166.0</v>
      </c>
      <c r="C960" s="2" t="s">
        <v>145</v>
      </c>
      <c r="D960" s="2" t="s">
        <v>146</v>
      </c>
      <c r="E960" s="2" t="s">
        <v>256</v>
      </c>
      <c r="F960" s="53">
        <v>0.0</v>
      </c>
      <c r="G960" s="53">
        <v>0.0</v>
      </c>
      <c r="H960" s="53">
        <v>0.0</v>
      </c>
      <c r="I960" s="53">
        <v>0.0</v>
      </c>
      <c r="J960" s="53">
        <v>0.016658713160198343</v>
      </c>
      <c r="K960" s="2" t="s">
        <v>3648</v>
      </c>
      <c r="L960" s="53">
        <v>0.0</v>
      </c>
      <c r="M960" s="2" t="s">
        <v>3369</v>
      </c>
      <c r="N960" s="2" t="s">
        <v>3360</v>
      </c>
      <c r="O960" s="55"/>
      <c r="AB960" s="2" t="s">
        <v>164</v>
      </c>
      <c r="AC960" s="2" t="s">
        <v>3361</v>
      </c>
      <c r="AD960" s="2" t="s">
        <v>3362</v>
      </c>
      <c r="AE960" s="2" t="s">
        <v>3363</v>
      </c>
      <c r="AF960" s="93"/>
      <c r="AG960" s="2" t="s">
        <v>3364</v>
      </c>
      <c r="AH960" s="2" t="s">
        <v>3365</v>
      </c>
      <c r="AI960" s="2">
        <v>0.0</v>
      </c>
      <c r="AJ960" s="94">
        <v>2.7751272415376543E-4</v>
      </c>
      <c r="AK960" s="94">
        <v>0.0</v>
      </c>
      <c r="AL960" s="79"/>
      <c r="AM960" s="2" t="s">
        <v>4385</v>
      </c>
    </row>
    <row r="961">
      <c r="A961" s="54">
        <v>46165.0</v>
      </c>
      <c r="B961" s="54">
        <v>46166.0</v>
      </c>
      <c r="C961" s="2" t="s">
        <v>301</v>
      </c>
      <c r="D961" s="2" t="s">
        <v>146</v>
      </c>
      <c r="E961" s="2" t="s">
        <v>256</v>
      </c>
      <c r="F961" s="53">
        <v>0.0</v>
      </c>
      <c r="G961" s="53">
        <v>0.0</v>
      </c>
      <c r="H961" s="53">
        <v>0.0</v>
      </c>
      <c r="I961" s="53">
        <v>0.0196078431372549</v>
      </c>
      <c r="J961" s="53">
        <v>0.018125504268442748</v>
      </c>
      <c r="K961" s="2" t="s">
        <v>3531</v>
      </c>
      <c r="L961" s="53">
        <v>0.0</v>
      </c>
      <c r="M961" s="2" t="s">
        <v>3369</v>
      </c>
      <c r="N961" s="2" t="s">
        <v>3360</v>
      </c>
      <c r="O961" s="55"/>
      <c r="AB961" s="2" t="s">
        <v>164</v>
      </c>
      <c r="AC961" s="2" t="s">
        <v>3361</v>
      </c>
      <c r="AD961" s="2" t="s">
        <v>3362</v>
      </c>
      <c r="AE961" s="2" t="s">
        <v>3363</v>
      </c>
      <c r="AF961" s="93"/>
      <c r="AG961" s="2" t="s">
        <v>3364</v>
      </c>
      <c r="AH961" s="2" t="s">
        <v>3365</v>
      </c>
      <c r="AI961" s="2">
        <v>0.0</v>
      </c>
      <c r="AJ961" s="94">
        <v>3.285339049853363E-4</v>
      </c>
      <c r="AK961" s="94">
        <v>3.8446751249519417E-4</v>
      </c>
      <c r="AL961" s="79"/>
      <c r="AM961" s="2" t="s">
        <v>4386</v>
      </c>
    </row>
    <row r="962">
      <c r="A962" s="54">
        <v>46166.0</v>
      </c>
      <c r="B962" s="54">
        <v>46167.0</v>
      </c>
      <c r="C962" s="2" t="s">
        <v>194</v>
      </c>
      <c r="D962" s="2" t="s">
        <v>146</v>
      </c>
      <c r="E962" s="2" t="s">
        <v>180</v>
      </c>
      <c r="F962" s="53">
        <v>0.0</v>
      </c>
      <c r="G962" s="53">
        <v>0.0</v>
      </c>
      <c r="H962" s="53">
        <v>0.0</v>
      </c>
      <c r="I962" s="53">
        <v>0.0196078431372549</v>
      </c>
      <c r="J962" s="53">
        <v>0.0365788736671488</v>
      </c>
      <c r="K962" s="2" t="s">
        <v>148</v>
      </c>
      <c r="L962" s="53">
        <v>0.6666666666666666</v>
      </c>
      <c r="M962" s="2" t="s">
        <v>4321</v>
      </c>
      <c r="N962" s="2" t="s">
        <v>3360</v>
      </c>
      <c r="O962" s="55"/>
      <c r="AB962" s="2" t="s">
        <v>164</v>
      </c>
      <c r="AC962" s="2" t="s">
        <v>3361</v>
      </c>
      <c r="AD962" s="2" t="s">
        <v>3362</v>
      </c>
      <c r="AE962" s="2" t="s">
        <v>3363</v>
      </c>
      <c r="AF962" s="93"/>
      <c r="AG962" s="2" t="s">
        <v>3364</v>
      </c>
      <c r="AH962" s="2" t="s">
        <v>3365</v>
      </c>
      <c r="AI962" s="2">
        <v>0.0</v>
      </c>
      <c r="AJ962" s="94">
        <v>0.001338013998757232</v>
      </c>
      <c r="AK962" s="94">
        <v>3.8446751249519417E-4</v>
      </c>
      <c r="AL962" s="79"/>
      <c r="AM962" s="2" t="s">
        <v>4387</v>
      </c>
    </row>
    <row r="963">
      <c r="A963" s="54">
        <v>46166.0</v>
      </c>
      <c r="B963" s="54">
        <v>46167.0</v>
      </c>
      <c r="C963" s="2" t="s">
        <v>229</v>
      </c>
      <c r="D963" s="2" t="s">
        <v>146</v>
      </c>
      <c r="E963" s="2" t="s">
        <v>180</v>
      </c>
      <c r="F963" s="53">
        <v>0.0</v>
      </c>
      <c r="G963" s="53">
        <v>0.08333333333333333</v>
      </c>
      <c r="H963" s="53">
        <v>0.08</v>
      </c>
      <c r="I963" s="53">
        <v>0.09803921568627451</v>
      </c>
      <c r="J963" s="53">
        <v>0.08558638201690616</v>
      </c>
      <c r="K963" s="2" t="s">
        <v>4388</v>
      </c>
      <c r="L963" s="53">
        <v>0.0</v>
      </c>
      <c r="M963" s="2" t="s">
        <v>3369</v>
      </c>
      <c r="N963" s="2" t="s">
        <v>3360</v>
      </c>
      <c r="O963" s="55"/>
      <c r="AB963" s="2" t="s">
        <v>153</v>
      </c>
      <c r="AC963" s="2" t="s">
        <v>3633</v>
      </c>
      <c r="AD963" s="2" t="s">
        <v>3362</v>
      </c>
      <c r="AE963" s="2" t="s">
        <v>3363</v>
      </c>
      <c r="AF963" s="93"/>
      <c r="AG963" s="2" t="s">
        <v>3364</v>
      </c>
      <c r="AH963" s="2" t="s">
        <v>3365</v>
      </c>
      <c r="AI963" s="2">
        <v>1.0</v>
      </c>
      <c r="AJ963" s="94">
        <v>0.8361522647529315</v>
      </c>
      <c r="AK963" s="94">
        <v>0.8135332564398309</v>
      </c>
      <c r="AL963" s="79"/>
      <c r="AM963" s="2" t="s">
        <v>4389</v>
      </c>
    </row>
    <row r="964">
      <c r="A964" s="54">
        <v>46166.0</v>
      </c>
      <c r="B964" s="54">
        <v>46167.0</v>
      </c>
      <c r="C964" s="2" t="s">
        <v>145</v>
      </c>
      <c r="D964" s="2" t="s">
        <v>146</v>
      </c>
      <c r="E964" s="2" t="s">
        <v>180</v>
      </c>
      <c r="F964" s="53">
        <v>0.125</v>
      </c>
      <c r="G964" s="53">
        <v>0.08333333333333333</v>
      </c>
      <c r="H964" s="53">
        <v>0.08</v>
      </c>
      <c r="I964" s="53">
        <v>0.0392156862745098</v>
      </c>
      <c r="J964" s="53">
        <v>0.05224480629934675</v>
      </c>
      <c r="K964" s="2" t="s">
        <v>3648</v>
      </c>
      <c r="L964" s="53">
        <v>0.0</v>
      </c>
      <c r="M964" s="2" t="s">
        <v>3369</v>
      </c>
      <c r="N964" s="2" t="s">
        <v>3360</v>
      </c>
      <c r="O964" s="55"/>
      <c r="AB964" s="2" t="s">
        <v>164</v>
      </c>
      <c r="AC964" s="2" t="s">
        <v>3361</v>
      </c>
      <c r="AD964" s="2" t="s">
        <v>3362</v>
      </c>
      <c r="AE964" s="2" t="s">
        <v>3363</v>
      </c>
      <c r="AF964" s="93"/>
      <c r="AG964" s="2" t="s">
        <v>3364</v>
      </c>
      <c r="AH964" s="2" t="s">
        <v>3365</v>
      </c>
      <c r="AI964" s="2">
        <v>0.0</v>
      </c>
      <c r="AJ964" s="94">
        <v>0.0027295197852562616</v>
      </c>
      <c r="AK964" s="94">
        <v>0.0015378700499807767</v>
      </c>
      <c r="AL964" s="79"/>
      <c r="AM964" s="2" t="s">
        <v>4390</v>
      </c>
    </row>
    <row r="965">
      <c r="A965" s="54">
        <v>46166.0</v>
      </c>
      <c r="B965" s="54">
        <v>46167.0</v>
      </c>
      <c r="C965" s="2" t="s">
        <v>301</v>
      </c>
      <c r="D965" s="2" t="s">
        <v>146</v>
      </c>
      <c r="E965" s="2" t="s">
        <v>180</v>
      </c>
      <c r="F965" s="53">
        <v>0.0</v>
      </c>
      <c r="G965" s="53">
        <v>0.0</v>
      </c>
      <c r="H965" s="53">
        <v>0.04</v>
      </c>
      <c r="I965" s="53">
        <v>0.0196078431372549</v>
      </c>
      <c r="J965" s="53">
        <v>0.02789453650044893</v>
      </c>
      <c r="K965" s="2" t="s">
        <v>3531</v>
      </c>
      <c r="L965" s="53">
        <v>0.0</v>
      </c>
      <c r="M965" s="2" t="s">
        <v>3369</v>
      </c>
      <c r="N965" s="2" t="s">
        <v>3360</v>
      </c>
      <c r="O965" s="55"/>
      <c r="AB965" s="2" t="s">
        <v>164</v>
      </c>
      <c r="AC965" s="2" t="s">
        <v>3361</v>
      </c>
      <c r="AD965" s="2" t="s">
        <v>3362</v>
      </c>
      <c r="AE965" s="2" t="s">
        <v>3363</v>
      </c>
      <c r="AF965" s="93"/>
      <c r="AG965" s="2" t="s">
        <v>3364</v>
      </c>
      <c r="AH965" s="2" t="s">
        <v>3365</v>
      </c>
      <c r="AI965" s="2">
        <v>0.0</v>
      </c>
      <c r="AJ965" s="94">
        <v>7.781051665748777E-4</v>
      </c>
      <c r="AK965" s="94">
        <v>3.8446751249519417E-4</v>
      </c>
      <c r="AL965" s="79"/>
      <c r="AM965" s="2" t="s">
        <v>4391</v>
      </c>
    </row>
    <row r="966">
      <c r="A966" s="54">
        <v>46167.0</v>
      </c>
      <c r="B966" s="54">
        <v>46168.0</v>
      </c>
      <c r="C966" s="2" t="s">
        <v>194</v>
      </c>
      <c r="D966" s="2" t="s">
        <v>146</v>
      </c>
      <c r="E966" s="2" t="s">
        <v>208</v>
      </c>
      <c r="F966" s="53">
        <v>0.0</v>
      </c>
      <c r="G966" s="53">
        <v>0.0</v>
      </c>
      <c r="H966" s="53">
        <v>0.12</v>
      </c>
      <c r="I966" s="53">
        <v>0.11764705882352941</v>
      </c>
      <c r="J966" s="53">
        <v>0.07978542692599883</v>
      </c>
      <c r="K966" s="2" t="s">
        <v>148</v>
      </c>
      <c r="L966" s="53">
        <v>0.6666666666666666</v>
      </c>
      <c r="M966" s="2" t="s">
        <v>4321</v>
      </c>
      <c r="N966" s="2" t="s">
        <v>3360</v>
      </c>
      <c r="O966" s="55"/>
      <c r="AB966" s="2" t="s">
        <v>164</v>
      </c>
      <c r="AC966" s="2" t="s">
        <v>3361</v>
      </c>
      <c r="AD966" s="2" t="s">
        <v>3362</v>
      </c>
      <c r="AE966" s="2" t="s">
        <v>3363</v>
      </c>
      <c r="AF966" s="93"/>
      <c r="AG966" s="2" t="s">
        <v>3364</v>
      </c>
      <c r="AH966" s="2" t="s">
        <v>3365</v>
      </c>
      <c r="AI966" s="2">
        <v>0.0</v>
      </c>
      <c r="AJ966" s="94">
        <v>0.006365714349763898</v>
      </c>
      <c r="AK966" s="94">
        <v>0.01384083044982699</v>
      </c>
      <c r="AL966" s="79"/>
      <c r="AM966" s="2" t="s">
        <v>4392</v>
      </c>
    </row>
    <row r="967">
      <c r="A967" s="54">
        <v>46167.0</v>
      </c>
      <c r="B967" s="54">
        <v>46168.0</v>
      </c>
      <c r="C967" s="2" t="s">
        <v>229</v>
      </c>
      <c r="D967" s="2" t="s">
        <v>146</v>
      </c>
      <c r="E967" s="2" t="s">
        <v>208</v>
      </c>
      <c r="F967" s="53">
        <v>0.0</v>
      </c>
      <c r="G967" s="53">
        <v>0.0</v>
      </c>
      <c r="H967" s="53">
        <v>0.04</v>
      </c>
      <c r="I967" s="53">
        <v>0.09803921568627451</v>
      </c>
      <c r="J967" s="53">
        <v>0.06878175332826117</v>
      </c>
      <c r="K967" s="2" t="s">
        <v>4393</v>
      </c>
      <c r="L967" s="53">
        <v>0.0</v>
      </c>
      <c r="M967" s="2" t="s">
        <v>3369</v>
      </c>
      <c r="N967" s="2" t="s">
        <v>3360</v>
      </c>
      <c r="O967" s="55"/>
      <c r="AB967" s="2" t="s">
        <v>164</v>
      </c>
      <c r="AC967" s="2" t="s">
        <v>3361</v>
      </c>
      <c r="AD967" s="2" t="s">
        <v>3362</v>
      </c>
      <c r="AE967" s="2" t="s">
        <v>3363</v>
      </c>
      <c r="AF967" s="93"/>
      <c r="AG967" s="2" t="s">
        <v>3364</v>
      </c>
      <c r="AH967" s="2" t="s">
        <v>3365</v>
      </c>
      <c r="AI967" s="2">
        <v>0.0</v>
      </c>
      <c r="AJ967" s="94">
        <v>0.0047309295909097665</v>
      </c>
      <c r="AK967" s="94">
        <v>0.009611687812379853</v>
      </c>
      <c r="AL967" s="79"/>
      <c r="AM967" s="2" t="s">
        <v>4394</v>
      </c>
    </row>
    <row r="968">
      <c r="A968" s="54">
        <v>46167.0</v>
      </c>
      <c r="B968" s="54">
        <v>46168.0</v>
      </c>
      <c r="C968" s="2" t="s">
        <v>145</v>
      </c>
      <c r="D968" s="2" t="s">
        <v>146</v>
      </c>
      <c r="E968" s="2" t="s">
        <v>208</v>
      </c>
      <c r="F968" s="53">
        <v>0.0</v>
      </c>
      <c r="G968" s="53">
        <v>0.0</v>
      </c>
      <c r="H968" s="53">
        <v>0.0</v>
      </c>
      <c r="I968" s="53">
        <v>0.0196078431372549</v>
      </c>
      <c r="J968" s="53">
        <v>0.018611662655563053</v>
      </c>
      <c r="K968" s="2" t="s">
        <v>3648</v>
      </c>
      <c r="L968" s="53">
        <v>0.0</v>
      </c>
      <c r="M968" s="2" t="s">
        <v>3369</v>
      </c>
      <c r="N968" s="2" t="s">
        <v>3360</v>
      </c>
      <c r="O968" s="55"/>
      <c r="AB968" s="2" t="s">
        <v>164</v>
      </c>
      <c r="AC968" s="2" t="s">
        <v>3361</v>
      </c>
      <c r="AD968" s="2" t="s">
        <v>3362</v>
      </c>
      <c r="AE968" s="2" t="s">
        <v>3363</v>
      </c>
      <c r="AF968" s="93"/>
      <c r="AG968" s="2" t="s">
        <v>3364</v>
      </c>
      <c r="AH968" s="2" t="s">
        <v>3365</v>
      </c>
      <c r="AI968" s="2">
        <v>0.0</v>
      </c>
      <c r="AJ968" s="94">
        <v>3.463939868044803E-4</v>
      </c>
      <c r="AK968" s="94">
        <v>3.8446751249519417E-4</v>
      </c>
      <c r="AL968" s="79"/>
      <c r="AM968" s="2" t="s">
        <v>4395</v>
      </c>
    </row>
    <row r="969">
      <c r="A969" s="54">
        <v>46167.0</v>
      </c>
      <c r="B969" s="54">
        <v>46168.0</v>
      </c>
      <c r="C969" s="2" t="s">
        <v>301</v>
      </c>
      <c r="D969" s="2" t="s">
        <v>146</v>
      </c>
      <c r="E969" s="2" t="s">
        <v>208</v>
      </c>
      <c r="F969" s="53">
        <v>0.0</v>
      </c>
      <c r="G969" s="53">
        <v>0.0</v>
      </c>
      <c r="H969" s="53">
        <v>0.04</v>
      </c>
      <c r="I969" s="53">
        <v>0.0196078431372549</v>
      </c>
      <c r="J969" s="53">
        <v>0.027780034944745846</v>
      </c>
      <c r="K969" s="2" t="s">
        <v>3531</v>
      </c>
      <c r="L969" s="53">
        <v>0.0</v>
      </c>
      <c r="M969" s="2" t="s">
        <v>3369</v>
      </c>
      <c r="N969" s="2" t="s">
        <v>3360</v>
      </c>
      <c r="O969" s="55"/>
      <c r="AB969" s="2" t="s">
        <v>164</v>
      </c>
      <c r="AC969" s="2" t="s">
        <v>3361</v>
      </c>
      <c r="AD969" s="2" t="s">
        <v>3362</v>
      </c>
      <c r="AE969" s="2" t="s">
        <v>3363</v>
      </c>
      <c r="AF969" s="93"/>
      <c r="AG969" s="2" t="s">
        <v>3364</v>
      </c>
      <c r="AH969" s="2" t="s">
        <v>3365</v>
      </c>
      <c r="AI969" s="2">
        <v>0.0</v>
      </c>
      <c r="AJ969" s="94">
        <v>7.717303415313003E-4</v>
      </c>
      <c r="AK969" s="94">
        <v>3.8446751249519417E-4</v>
      </c>
      <c r="AL969" s="79"/>
      <c r="AM969" s="2" t="s">
        <v>4396</v>
      </c>
    </row>
    <row r="970">
      <c r="A970" s="54">
        <v>46168.0</v>
      </c>
      <c r="B970" s="54">
        <v>46169.0</v>
      </c>
      <c r="C970" s="2" t="s">
        <v>194</v>
      </c>
      <c r="D970" s="2" t="s">
        <v>146</v>
      </c>
      <c r="E970" s="2" t="s">
        <v>303</v>
      </c>
      <c r="F970" s="53">
        <v>0.0</v>
      </c>
      <c r="G970" s="53">
        <v>0.0</v>
      </c>
      <c r="H970" s="53">
        <v>0.0</v>
      </c>
      <c r="I970" s="53">
        <v>0.0196078431372549</v>
      </c>
      <c r="J970" s="53">
        <v>0.039356934551001574</v>
      </c>
      <c r="K970" s="2" t="s">
        <v>148</v>
      </c>
      <c r="L970" s="53">
        <v>0.6666666666666666</v>
      </c>
      <c r="M970" s="2" t="s">
        <v>4321</v>
      </c>
      <c r="N970" s="2" t="s">
        <v>3360</v>
      </c>
      <c r="O970" s="55"/>
      <c r="AB970" s="2" t="s">
        <v>164</v>
      </c>
      <c r="AC970" s="2" t="s">
        <v>3361</v>
      </c>
      <c r="AD970" s="2" t="s">
        <v>3362</v>
      </c>
      <c r="AE970" s="2" t="s">
        <v>3363</v>
      </c>
      <c r="AF970" s="93"/>
      <c r="AG970" s="2" t="s">
        <v>3364</v>
      </c>
      <c r="AH970" s="2" t="s">
        <v>3365</v>
      </c>
      <c r="AI970" s="2">
        <v>0.0</v>
      </c>
      <c r="AJ970" s="94">
        <v>0.0015489682972518214</v>
      </c>
      <c r="AK970" s="94">
        <v>3.8446751249519417E-4</v>
      </c>
      <c r="AL970" s="79"/>
      <c r="AM970" s="2" t="s">
        <v>4397</v>
      </c>
    </row>
    <row r="971">
      <c r="A971" s="54">
        <v>46168.0</v>
      </c>
      <c r="B971" s="54">
        <v>46169.0</v>
      </c>
      <c r="C971" s="2" t="s">
        <v>229</v>
      </c>
      <c r="D971" s="2" t="s">
        <v>146</v>
      </c>
      <c r="E971" s="2" t="s">
        <v>303</v>
      </c>
      <c r="F971" s="53">
        <v>0.0</v>
      </c>
      <c r="G971" s="53">
        <v>0.08333333333333333</v>
      </c>
      <c r="H971" s="53">
        <v>0.16</v>
      </c>
      <c r="I971" s="53">
        <v>0.11764705882352941</v>
      </c>
      <c r="J971" s="53">
        <v>0.10835235482322104</v>
      </c>
      <c r="K971" s="2" t="s">
        <v>4393</v>
      </c>
      <c r="L971" s="53">
        <v>0.0</v>
      </c>
      <c r="M971" s="2" t="s">
        <v>3369</v>
      </c>
      <c r="N971" s="2" t="s">
        <v>3360</v>
      </c>
      <c r="O971" s="55"/>
      <c r="AB971" s="2" t="s">
        <v>164</v>
      </c>
      <c r="AC971" s="2" t="s">
        <v>3361</v>
      </c>
      <c r="AD971" s="2" t="s">
        <v>3362</v>
      </c>
      <c r="AE971" s="2" t="s">
        <v>3363</v>
      </c>
      <c r="AF971" s="93"/>
      <c r="AG971" s="2" t="s">
        <v>3364</v>
      </c>
      <c r="AH971" s="2" t="s">
        <v>3365</v>
      </c>
      <c r="AI971" s="2">
        <v>0.0</v>
      </c>
      <c r="AJ971" s="94">
        <v>0.011740232795737193</v>
      </c>
      <c r="AK971" s="94">
        <v>0.01384083044982699</v>
      </c>
      <c r="AL971" s="79"/>
      <c r="AM971" s="2" t="s">
        <v>4398</v>
      </c>
    </row>
    <row r="972">
      <c r="A972" s="54">
        <v>46168.0</v>
      </c>
      <c r="B972" s="54">
        <v>46169.0</v>
      </c>
      <c r="C972" s="2" t="s">
        <v>145</v>
      </c>
      <c r="D972" s="2" t="s">
        <v>146</v>
      </c>
      <c r="E972" s="2" t="s">
        <v>303</v>
      </c>
      <c r="F972" s="53">
        <v>0.125</v>
      </c>
      <c r="G972" s="53">
        <v>0.08333333333333333</v>
      </c>
      <c r="H972" s="53">
        <v>0.04</v>
      </c>
      <c r="I972" s="53">
        <v>0.0196078431372549</v>
      </c>
      <c r="J972" s="53">
        <v>0.04428801045782942</v>
      </c>
      <c r="K972" s="2" t="s">
        <v>3648</v>
      </c>
      <c r="L972" s="53">
        <v>0.0</v>
      </c>
      <c r="M972" s="2" t="s">
        <v>3369</v>
      </c>
      <c r="N972" s="2" t="s">
        <v>3360</v>
      </c>
      <c r="O972" s="55"/>
      <c r="AB972" s="2" t="s">
        <v>164</v>
      </c>
      <c r="AC972" s="2" t="s">
        <v>3361</v>
      </c>
      <c r="AD972" s="2" t="s">
        <v>3362</v>
      </c>
      <c r="AE972" s="2" t="s">
        <v>3363</v>
      </c>
      <c r="AF972" s="93"/>
      <c r="AG972" s="2" t="s">
        <v>3364</v>
      </c>
      <c r="AH972" s="2" t="s">
        <v>3365</v>
      </c>
      <c r="AI972" s="2">
        <v>0.0</v>
      </c>
      <c r="AJ972" s="94">
        <v>0.0019614278703128083</v>
      </c>
      <c r="AK972" s="94">
        <v>3.8446751249519417E-4</v>
      </c>
      <c r="AL972" s="79"/>
      <c r="AM972" s="2" t="s">
        <v>4399</v>
      </c>
    </row>
    <row r="973">
      <c r="A973" s="54">
        <v>46168.0</v>
      </c>
      <c r="B973" s="54">
        <v>46169.0</v>
      </c>
      <c r="C973" s="2" t="s">
        <v>301</v>
      </c>
      <c r="D973" s="2" t="s">
        <v>146</v>
      </c>
      <c r="E973" s="2" t="s">
        <v>303</v>
      </c>
      <c r="F973" s="53">
        <v>0.0</v>
      </c>
      <c r="G973" s="53">
        <v>0.0</v>
      </c>
      <c r="H973" s="53">
        <v>0.16</v>
      </c>
      <c r="I973" s="53">
        <v>0.09803921568627451</v>
      </c>
      <c r="J973" s="53">
        <v>0.0595919688255063</v>
      </c>
      <c r="K973" s="2" t="s">
        <v>3531</v>
      </c>
      <c r="L973" s="53">
        <v>0.0</v>
      </c>
      <c r="M973" s="2" t="s">
        <v>3369</v>
      </c>
      <c r="N973" s="2" t="s">
        <v>3360</v>
      </c>
      <c r="O973" s="55"/>
      <c r="AB973" s="2" t="s">
        <v>164</v>
      </c>
      <c r="AC973" s="2" t="s">
        <v>3361</v>
      </c>
      <c r="AD973" s="2" t="s">
        <v>3362</v>
      </c>
      <c r="AE973" s="2" t="s">
        <v>3363</v>
      </c>
      <c r="AF973" s="93"/>
      <c r="AG973" s="2" t="s">
        <v>3364</v>
      </c>
      <c r="AH973" s="2" t="s">
        <v>3365</v>
      </c>
      <c r="AI973" s="2">
        <v>0.0</v>
      </c>
      <c r="AJ973" s="94">
        <v>0.0035512027485001146</v>
      </c>
      <c r="AK973" s="94">
        <v>0.009611687812379853</v>
      </c>
      <c r="AL973" s="79"/>
      <c r="AM973" s="2" t="s">
        <v>4400</v>
      </c>
    </row>
    <row r="974">
      <c r="A974" s="54">
        <v>46169.0</v>
      </c>
      <c r="B974" s="54">
        <v>46170.0</v>
      </c>
      <c r="C974" s="2" t="s">
        <v>194</v>
      </c>
      <c r="D974" s="2" t="s">
        <v>146</v>
      </c>
      <c r="E974" s="2" t="s">
        <v>148</v>
      </c>
      <c r="F974" s="53">
        <v>0.25</v>
      </c>
      <c r="G974" s="53">
        <v>0.16666666666666666</v>
      </c>
      <c r="H974" s="53">
        <v>0.12</v>
      </c>
      <c r="I974" s="53">
        <v>0.09803921568627451</v>
      </c>
      <c r="J974" s="53">
        <v>0.10076431995335117</v>
      </c>
      <c r="K974" s="2" t="s">
        <v>148</v>
      </c>
      <c r="L974" s="53">
        <v>0.6666666666666666</v>
      </c>
      <c r="M974" s="2" t="s">
        <v>4321</v>
      </c>
      <c r="N974" s="2" t="s">
        <v>3360</v>
      </c>
      <c r="O974" s="55"/>
      <c r="AB974" s="2" t="s">
        <v>164</v>
      </c>
      <c r="AC974" s="2" t="s">
        <v>3361</v>
      </c>
      <c r="AD974" s="2" t="s">
        <v>3362</v>
      </c>
      <c r="AE974" s="2" t="s">
        <v>3363</v>
      </c>
      <c r="AF974" s="93"/>
      <c r="AG974" s="2" t="s">
        <v>3364</v>
      </c>
      <c r="AH974" s="2" t="s">
        <v>3365</v>
      </c>
      <c r="AI974" s="2">
        <v>0.0</v>
      </c>
      <c r="AJ974" s="94">
        <v>0.010153448175661325</v>
      </c>
      <c r="AK974" s="94">
        <v>0.009611687812379853</v>
      </c>
      <c r="AL974" s="79"/>
      <c r="AM974" s="2" t="s">
        <v>4401</v>
      </c>
    </row>
    <row r="975">
      <c r="A975" s="54">
        <v>46169.0</v>
      </c>
      <c r="B975" s="54">
        <v>46170.0</v>
      </c>
      <c r="C975" s="2" t="s">
        <v>229</v>
      </c>
      <c r="D975" s="2" t="s">
        <v>146</v>
      </c>
      <c r="E975" s="2" t="s">
        <v>148</v>
      </c>
      <c r="F975" s="53">
        <v>0.125</v>
      </c>
      <c r="G975" s="53">
        <v>0.08333333333333333</v>
      </c>
      <c r="H975" s="53">
        <v>0.08</v>
      </c>
      <c r="I975" s="53">
        <v>0.058823529411764705</v>
      </c>
      <c r="J975" s="53">
        <v>0.08460508159307593</v>
      </c>
      <c r="K975" s="2" t="s">
        <v>4393</v>
      </c>
      <c r="L975" s="53">
        <v>0.0</v>
      </c>
      <c r="M975" s="2" t="s">
        <v>3369</v>
      </c>
      <c r="N975" s="2" t="s">
        <v>3360</v>
      </c>
      <c r="O975" s="55"/>
      <c r="AB975" s="2" t="s">
        <v>164</v>
      </c>
      <c r="AC975" s="2" t="s">
        <v>3361</v>
      </c>
      <c r="AD975" s="2" t="s">
        <v>3362</v>
      </c>
      <c r="AE975" s="2" t="s">
        <v>3363</v>
      </c>
      <c r="AF975" s="93"/>
      <c r="AG975" s="2" t="s">
        <v>3364</v>
      </c>
      <c r="AH975" s="2" t="s">
        <v>3365</v>
      </c>
      <c r="AI975" s="2">
        <v>0.0</v>
      </c>
      <c r="AJ975" s="94">
        <v>0.007158019831371036</v>
      </c>
      <c r="AK975" s="94">
        <v>0.0034602076124567475</v>
      </c>
      <c r="AL975" s="79"/>
      <c r="AM975" s="2" t="s">
        <v>4402</v>
      </c>
    </row>
    <row r="976">
      <c r="A976" s="54">
        <v>46169.0</v>
      </c>
      <c r="B976" s="54">
        <v>46170.0</v>
      </c>
      <c r="C976" s="2" t="s">
        <v>145</v>
      </c>
      <c r="D976" s="2" t="s">
        <v>146</v>
      </c>
      <c r="E976" s="2" t="s">
        <v>148</v>
      </c>
      <c r="F976" s="53">
        <v>0.125</v>
      </c>
      <c r="G976" s="53">
        <v>0.08333333333333333</v>
      </c>
      <c r="H976" s="53">
        <v>0.04</v>
      </c>
      <c r="I976" s="53">
        <v>0.0196078431372549</v>
      </c>
      <c r="J976" s="53">
        <v>0.03753085961764688</v>
      </c>
      <c r="K976" s="2" t="s">
        <v>3648</v>
      </c>
      <c r="L976" s="53">
        <v>0.0</v>
      </c>
      <c r="M976" s="2" t="s">
        <v>3369</v>
      </c>
      <c r="N976" s="2" t="s">
        <v>3360</v>
      </c>
      <c r="O976" s="55"/>
      <c r="AB976" s="2" t="s">
        <v>164</v>
      </c>
      <c r="AC976" s="2" t="s">
        <v>3361</v>
      </c>
      <c r="AD976" s="2" t="s">
        <v>3362</v>
      </c>
      <c r="AE976" s="2" t="s">
        <v>3363</v>
      </c>
      <c r="AF976" s="93"/>
      <c r="AG976" s="2" t="s">
        <v>3364</v>
      </c>
      <c r="AH976" s="2" t="s">
        <v>3365</v>
      </c>
      <c r="AI976" s="2">
        <v>0.0</v>
      </c>
      <c r="AJ976" s="94">
        <v>0.0014085654236395172</v>
      </c>
      <c r="AK976" s="94">
        <v>3.8446751249519417E-4</v>
      </c>
      <c r="AL976" s="79"/>
      <c r="AM976" s="2" t="s">
        <v>4403</v>
      </c>
    </row>
    <row r="977">
      <c r="A977" s="54">
        <v>46169.0</v>
      </c>
      <c r="B977" s="54">
        <v>46170.0</v>
      </c>
      <c r="C977" s="2" t="s">
        <v>301</v>
      </c>
      <c r="D977" s="2" t="s">
        <v>146</v>
      </c>
      <c r="E977" s="2" t="s">
        <v>148</v>
      </c>
      <c r="F977" s="53">
        <v>0.0</v>
      </c>
      <c r="G977" s="53">
        <v>0.0</v>
      </c>
      <c r="H977" s="53">
        <v>0.08</v>
      </c>
      <c r="I977" s="53">
        <v>0.0392156862745098</v>
      </c>
      <c r="J977" s="53">
        <v>0.03492153280811718</v>
      </c>
      <c r="K977" s="2" t="s">
        <v>3531</v>
      </c>
      <c r="L977" s="53">
        <v>0.0</v>
      </c>
      <c r="M977" s="2" t="s">
        <v>3369</v>
      </c>
      <c r="N977" s="2" t="s">
        <v>3360</v>
      </c>
      <c r="O977" s="55"/>
      <c r="AB977" s="2" t="s">
        <v>164</v>
      </c>
      <c r="AC977" s="2" t="s">
        <v>3361</v>
      </c>
      <c r="AD977" s="2" t="s">
        <v>3362</v>
      </c>
      <c r="AE977" s="2" t="s">
        <v>3363</v>
      </c>
      <c r="AF977" s="93"/>
      <c r="AG977" s="2" t="s">
        <v>3364</v>
      </c>
      <c r="AH977" s="2" t="s">
        <v>3365</v>
      </c>
      <c r="AI977" s="2">
        <v>0.0</v>
      </c>
      <c r="AJ977" s="94">
        <v>0.0012195134536684047</v>
      </c>
      <c r="AK977" s="94">
        <v>0.0015378700499807767</v>
      </c>
      <c r="AL977" s="79"/>
      <c r="AM977" s="2" t="s">
        <v>4404</v>
      </c>
    </row>
    <row r="978">
      <c r="A978" s="54">
        <v>46170.0</v>
      </c>
      <c r="B978" s="54">
        <v>46171.0</v>
      </c>
      <c r="C978" s="2" t="s">
        <v>194</v>
      </c>
      <c r="D978" s="2" t="s">
        <v>146</v>
      </c>
      <c r="E978" s="2" t="s">
        <v>196</v>
      </c>
      <c r="F978" s="53">
        <v>0.0</v>
      </c>
      <c r="G978" s="53">
        <v>0.0</v>
      </c>
      <c r="H978" s="53">
        <v>0.04</v>
      </c>
      <c r="I978" s="53">
        <v>0.09803921568627451</v>
      </c>
      <c r="J978" s="53">
        <v>0.05908352020564413</v>
      </c>
      <c r="K978" s="2" t="s">
        <v>148</v>
      </c>
      <c r="L978" s="53">
        <v>0.6666666666666666</v>
      </c>
      <c r="M978" s="2" t="s">
        <v>4321</v>
      </c>
      <c r="N978" s="2" t="s">
        <v>3360</v>
      </c>
      <c r="O978" s="55"/>
      <c r="AB978" s="2" t="s">
        <v>164</v>
      </c>
      <c r="AC978" s="2" t="s">
        <v>3361</v>
      </c>
      <c r="AD978" s="2" t="s">
        <v>3362</v>
      </c>
      <c r="AE978" s="2" t="s">
        <v>3363</v>
      </c>
      <c r="AF978" s="93"/>
      <c r="AG978" s="2" t="s">
        <v>3364</v>
      </c>
      <c r="AH978" s="2" t="s">
        <v>3365</v>
      </c>
      <c r="AI978" s="2">
        <v>0.0</v>
      </c>
      <c r="AJ978" s="94">
        <v>0.0034908623598907578</v>
      </c>
      <c r="AK978" s="94">
        <v>0.009611687812379853</v>
      </c>
      <c r="AL978" s="79"/>
      <c r="AM978" s="2" t="s">
        <v>4405</v>
      </c>
    </row>
    <row r="979">
      <c r="A979" s="54">
        <v>46170.0</v>
      </c>
      <c r="B979" s="54">
        <v>46171.0</v>
      </c>
      <c r="C979" s="2" t="s">
        <v>229</v>
      </c>
      <c r="D979" s="2" t="s">
        <v>146</v>
      </c>
      <c r="E979" s="2" t="s">
        <v>196</v>
      </c>
      <c r="F979" s="53">
        <v>0.125</v>
      </c>
      <c r="G979" s="53">
        <v>0.08333333333333333</v>
      </c>
      <c r="H979" s="53">
        <v>0.12</v>
      </c>
      <c r="I979" s="53">
        <v>0.058823529411764705</v>
      </c>
      <c r="J979" s="53">
        <v>0.08815624353930065</v>
      </c>
      <c r="K979" s="2" t="s">
        <v>4393</v>
      </c>
      <c r="L979" s="53">
        <v>0.0</v>
      </c>
      <c r="M979" s="2" t="s">
        <v>3369</v>
      </c>
      <c r="N979" s="2" t="s">
        <v>3360</v>
      </c>
      <c r="O979" s="55"/>
      <c r="AB979" s="2" t="s">
        <v>164</v>
      </c>
      <c r="AC979" s="2" t="s">
        <v>3361</v>
      </c>
      <c r="AD979" s="2" t="s">
        <v>3362</v>
      </c>
      <c r="AE979" s="2" t="s">
        <v>3363</v>
      </c>
      <c r="AF979" s="93"/>
      <c r="AG979" s="2" t="s">
        <v>3364</v>
      </c>
      <c r="AH979" s="2" t="s">
        <v>3365</v>
      </c>
      <c r="AI979" s="2">
        <v>0.0</v>
      </c>
      <c r="AJ979" s="94">
        <v>0.007771523274960488</v>
      </c>
      <c r="AK979" s="94">
        <v>0.0034602076124567475</v>
      </c>
      <c r="AL979" s="79"/>
      <c r="AM979" s="2" t="s">
        <v>4406</v>
      </c>
    </row>
    <row r="980">
      <c r="A980" s="54">
        <v>46170.0</v>
      </c>
      <c r="B980" s="54">
        <v>46171.0</v>
      </c>
      <c r="C980" s="2" t="s">
        <v>145</v>
      </c>
      <c r="D980" s="2" t="s">
        <v>146</v>
      </c>
      <c r="E980" s="2" t="s">
        <v>196</v>
      </c>
      <c r="F980" s="53">
        <v>0.0</v>
      </c>
      <c r="G980" s="53">
        <v>0.0</v>
      </c>
      <c r="H980" s="53">
        <v>0.0</v>
      </c>
      <c r="I980" s="53">
        <v>0.0196078431372549</v>
      </c>
      <c r="J980" s="53">
        <v>0.018336066882896514</v>
      </c>
      <c r="K980" s="2" t="s">
        <v>3648</v>
      </c>
      <c r="L980" s="53">
        <v>0.0</v>
      </c>
      <c r="M980" s="2" t="s">
        <v>3369</v>
      </c>
      <c r="N980" s="2" t="s">
        <v>3360</v>
      </c>
      <c r="O980" s="55"/>
      <c r="AB980" s="2" t="s">
        <v>164</v>
      </c>
      <c r="AC980" s="2" t="s">
        <v>3361</v>
      </c>
      <c r="AD980" s="2" t="s">
        <v>3362</v>
      </c>
      <c r="AE980" s="2" t="s">
        <v>3363</v>
      </c>
      <c r="AF980" s="93"/>
      <c r="AG980" s="2" t="s">
        <v>3364</v>
      </c>
      <c r="AH980" s="2" t="s">
        <v>3365</v>
      </c>
      <c r="AI980" s="2">
        <v>0.0</v>
      </c>
      <c r="AJ980" s="94">
        <v>3.3621134873405427E-4</v>
      </c>
      <c r="AK980" s="94">
        <v>3.8446751249519417E-4</v>
      </c>
      <c r="AL980" s="79"/>
      <c r="AM980" s="2" t="s">
        <v>4407</v>
      </c>
    </row>
    <row r="981">
      <c r="A981" s="54">
        <v>46170.0</v>
      </c>
      <c r="B981" s="54">
        <v>46171.0</v>
      </c>
      <c r="C981" s="2" t="s">
        <v>301</v>
      </c>
      <c r="D981" s="2" t="s">
        <v>146</v>
      </c>
      <c r="E981" s="2" t="s">
        <v>196</v>
      </c>
      <c r="F981" s="53">
        <v>0.0</v>
      </c>
      <c r="G981" s="53">
        <v>0.0</v>
      </c>
      <c r="H981" s="53">
        <v>0.0</v>
      </c>
      <c r="I981" s="53">
        <v>0.0</v>
      </c>
      <c r="J981" s="53">
        <v>0.013532437489240526</v>
      </c>
      <c r="K981" s="2" t="s">
        <v>3531</v>
      </c>
      <c r="L981" s="53">
        <v>0.0</v>
      </c>
      <c r="M981" s="2" t="s">
        <v>3369</v>
      </c>
      <c r="N981" s="2" t="s">
        <v>3360</v>
      </c>
      <c r="O981" s="55"/>
      <c r="AB981" s="2" t="s">
        <v>164</v>
      </c>
      <c r="AC981" s="2" t="s">
        <v>3361</v>
      </c>
      <c r="AD981" s="2" t="s">
        <v>3362</v>
      </c>
      <c r="AE981" s="2" t="s">
        <v>3363</v>
      </c>
      <c r="AF981" s="93"/>
      <c r="AG981" s="2" t="s">
        <v>3364</v>
      </c>
      <c r="AH981" s="2" t="s">
        <v>3365</v>
      </c>
      <c r="AI981" s="2">
        <v>0.0</v>
      </c>
      <c r="AJ981" s="94">
        <v>1.8312686440020244E-4</v>
      </c>
      <c r="AK981" s="94">
        <v>0.0</v>
      </c>
      <c r="AL981" s="79"/>
      <c r="AM981" s="2" t="s">
        <v>4408</v>
      </c>
    </row>
    <row r="982">
      <c r="A982" s="54">
        <v>46171.0</v>
      </c>
      <c r="B982" s="54">
        <v>46172.0</v>
      </c>
      <c r="C982" s="2" t="s">
        <v>194</v>
      </c>
      <c r="D982" s="2" t="s">
        <v>146</v>
      </c>
      <c r="E982" s="2" t="s">
        <v>288</v>
      </c>
      <c r="F982" s="53">
        <v>0.0</v>
      </c>
      <c r="G982" s="53">
        <v>0.16666666666666666</v>
      </c>
      <c r="H982" s="53">
        <v>0.16</v>
      </c>
      <c r="I982" s="53">
        <v>0.11764705882352941</v>
      </c>
      <c r="J982" s="53">
        <v>0.0979131154366353</v>
      </c>
      <c r="K982" s="2" t="s">
        <v>148</v>
      </c>
      <c r="L982" s="53">
        <v>0.6666666666666666</v>
      </c>
      <c r="M982" s="2" t="s">
        <v>4321</v>
      </c>
      <c r="N982" s="2" t="s">
        <v>3360</v>
      </c>
      <c r="O982" s="55"/>
      <c r="AB982" s="2" t="s">
        <v>164</v>
      </c>
      <c r="AC982" s="2" t="s">
        <v>3361</v>
      </c>
      <c r="AD982" s="2" t="s">
        <v>3362</v>
      </c>
      <c r="AE982" s="2" t="s">
        <v>3363</v>
      </c>
      <c r="AF982" s="93"/>
      <c r="AG982" s="2" t="s">
        <v>3364</v>
      </c>
      <c r="AH982" s="2" t="s">
        <v>3365</v>
      </c>
      <c r="AI982" s="2">
        <v>0.0</v>
      </c>
      <c r="AJ982" s="94">
        <v>0.009586978174507871</v>
      </c>
      <c r="AK982" s="94">
        <v>0.01384083044982699</v>
      </c>
      <c r="AL982" s="79"/>
      <c r="AM982" s="2" t="s">
        <v>4409</v>
      </c>
    </row>
    <row r="983">
      <c r="A983" s="54">
        <v>46171.0</v>
      </c>
      <c r="B983" s="54">
        <v>46172.0</v>
      </c>
      <c r="C983" s="2" t="s">
        <v>229</v>
      </c>
      <c r="D983" s="2" t="s">
        <v>146</v>
      </c>
      <c r="E983" s="2" t="s">
        <v>288</v>
      </c>
      <c r="F983" s="53">
        <v>0.125</v>
      </c>
      <c r="G983" s="53">
        <v>0.08333333333333333</v>
      </c>
      <c r="H983" s="53">
        <v>0.12</v>
      </c>
      <c r="I983" s="53">
        <v>0.0784313725490196</v>
      </c>
      <c r="J983" s="53">
        <v>0.09566935374921479</v>
      </c>
      <c r="K983" s="2" t="s">
        <v>4393</v>
      </c>
      <c r="L983" s="53">
        <v>0.0</v>
      </c>
      <c r="M983" s="2" t="s">
        <v>3369</v>
      </c>
      <c r="N983" s="2" t="s">
        <v>3360</v>
      </c>
      <c r="O983" s="55"/>
      <c r="AB983" s="2" t="s">
        <v>164</v>
      </c>
      <c r="AC983" s="2" t="s">
        <v>3361</v>
      </c>
      <c r="AD983" s="2" t="s">
        <v>3362</v>
      </c>
      <c r="AE983" s="2" t="s">
        <v>3363</v>
      </c>
      <c r="AF983" s="93"/>
      <c r="AG983" s="2" t="s">
        <v>3364</v>
      </c>
      <c r="AH983" s="2" t="s">
        <v>3365</v>
      </c>
      <c r="AI983" s="2">
        <v>0.0</v>
      </c>
      <c r="AJ983" s="94">
        <v>0.009152625246792397</v>
      </c>
      <c r="AK983" s="94">
        <v>0.006151480199923107</v>
      </c>
      <c r="AL983" s="79"/>
      <c r="AM983" s="2" t="s">
        <v>4410</v>
      </c>
    </row>
    <row r="984">
      <c r="A984" s="54">
        <v>46171.0</v>
      </c>
      <c r="B984" s="54">
        <v>46172.0</v>
      </c>
      <c r="C984" s="2" t="s">
        <v>145</v>
      </c>
      <c r="D984" s="2" t="s">
        <v>146</v>
      </c>
      <c r="E984" s="2" t="s">
        <v>288</v>
      </c>
      <c r="F984" s="53">
        <v>0.125</v>
      </c>
      <c r="G984" s="53">
        <v>0.08333333333333333</v>
      </c>
      <c r="H984" s="53">
        <v>0.04</v>
      </c>
      <c r="I984" s="53">
        <v>0.0392156862745098</v>
      </c>
      <c r="J984" s="53">
        <v>0.04247990296217515</v>
      </c>
      <c r="K984" s="2" t="s">
        <v>3648</v>
      </c>
      <c r="L984" s="53">
        <v>0.0</v>
      </c>
      <c r="M984" s="2" t="s">
        <v>3369</v>
      </c>
      <c r="N984" s="2" t="s">
        <v>3360</v>
      </c>
      <c r="O984" s="55"/>
      <c r="AB984" s="2" t="s">
        <v>164</v>
      </c>
      <c r="AC984" s="2" t="s">
        <v>3361</v>
      </c>
      <c r="AD984" s="2" t="s">
        <v>3362</v>
      </c>
      <c r="AE984" s="2" t="s">
        <v>3363</v>
      </c>
      <c r="AF984" s="93"/>
      <c r="AG984" s="2" t="s">
        <v>3364</v>
      </c>
      <c r="AH984" s="2" t="s">
        <v>3365</v>
      </c>
      <c r="AI984" s="2">
        <v>0.0</v>
      </c>
      <c r="AJ984" s="94">
        <v>0.0018045421556758172</v>
      </c>
      <c r="AK984" s="94">
        <v>0.0015378700499807767</v>
      </c>
      <c r="AL984" s="79"/>
      <c r="AM984" s="2" t="s">
        <v>4411</v>
      </c>
    </row>
    <row r="985">
      <c r="A985" s="54">
        <v>46171.0</v>
      </c>
      <c r="B985" s="54">
        <v>46172.0</v>
      </c>
      <c r="C985" s="2" t="s">
        <v>301</v>
      </c>
      <c r="D985" s="2" t="s">
        <v>146</v>
      </c>
      <c r="E985" s="2" t="s">
        <v>288</v>
      </c>
      <c r="F985" s="53">
        <v>0.0</v>
      </c>
      <c r="G985" s="53">
        <v>0.0</v>
      </c>
      <c r="H985" s="53">
        <v>0.0</v>
      </c>
      <c r="I985" s="53">
        <v>0.0</v>
      </c>
      <c r="J985" s="53">
        <v>0.013421862831034581</v>
      </c>
      <c r="K985" s="2" t="s">
        <v>3531</v>
      </c>
      <c r="L985" s="53">
        <v>0.0</v>
      </c>
      <c r="M985" s="2" t="s">
        <v>3369</v>
      </c>
      <c r="N985" s="2" t="s">
        <v>3360</v>
      </c>
      <c r="O985" s="55"/>
      <c r="AB985" s="2" t="s">
        <v>164</v>
      </c>
      <c r="AC985" s="2" t="s">
        <v>3361</v>
      </c>
      <c r="AD985" s="2" t="s">
        <v>3362</v>
      </c>
      <c r="AE985" s="2" t="s">
        <v>3363</v>
      </c>
      <c r="AF985" s="93"/>
      <c r="AG985" s="2" t="s">
        <v>3364</v>
      </c>
      <c r="AH985" s="2" t="s">
        <v>3365</v>
      </c>
      <c r="AI985" s="2">
        <v>0.0</v>
      </c>
      <c r="AJ985" s="94">
        <v>1.8014640185510763E-4</v>
      </c>
      <c r="AK985" s="94">
        <v>0.0</v>
      </c>
      <c r="AL985" s="79"/>
      <c r="AM985" s="2" t="s">
        <v>4412</v>
      </c>
    </row>
    <row r="986">
      <c r="A986" s="54">
        <v>46172.0</v>
      </c>
      <c r="B986" s="54">
        <v>46173.0</v>
      </c>
      <c r="C986" s="2" t="s">
        <v>194</v>
      </c>
      <c r="D986" s="2" t="s">
        <v>146</v>
      </c>
      <c r="E986" s="2" t="s">
        <v>256</v>
      </c>
      <c r="F986" s="53">
        <v>0.125</v>
      </c>
      <c r="G986" s="53">
        <v>0.08333333333333333</v>
      </c>
      <c r="H986" s="53">
        <v>0.04</v>
      </c>
      <c r="I986" s="53">
        <v>0.019230769230769232</v>
      </c>
      <c r="J986" s="53">
        <v>0.060637676516209695</v>
      </c>
      <c r="K986" s="2" t="s">
        <v>148</v>
      </c>
      <c r="L986" s="53">
        <v>0.6666666666666666</v>
      </c>
      <c r="M986" s="2" t="s">
        <v>4321</v>
      </c>
      <c r="N986" s="2" t="s">
        <v>3360</v>
      </c>
      <c r="O986" s="55"/>
      <c r="AB986" s="2" t="s">
        <v>164</v>
      </c>
      <c r="AC986" s="2" t="s">
        <v>3361</v>
      </c>
      <c r="AD986" s="2" t="s">
        <v>3362</v>
      </c>
      <c r="AE986" s="2" t="s">
        <v>3363</v>
      </c>
      <c r="AF986" s="93"/>
      <c r="AG986" s="2" t="s">
        <v>3364</v>
      </c>
      <c r="AH986" s="2" t="s">
        <v>3365</v>
      </c>
      <c r="AI986" s="2">
        <v>0.0</v>
      </c>
      <c r="AJ986" s="94">
        <v>0.0036769278132844888</v>
      </c>
      <c r="AK986" s="94">
        <v>3.6982248520710064E-4</v>
      </c>
      <c r="AL986" s="79"/>
      <c r="AM986" s="2" t="s">
        <v>4413</v>
      </c>
    </row>
    <row r="987">
      <c r="A987" s="54">
        <v>46172.0</v>
      </c>
      <c r="B987" s="54">
        <v>46173.0</v>
      </c>
      <c r="C987" s="2" t="s">
        <v>229</v>
      </c>
      <c r="D987" s="2" t="s">
        <v>146</v>
      </c>
      <c r="E987" s="2" t="s">
        <v>256</v>
      </c>
      <c r="F987" s="53">
        <v>0.0</v>
      </c>
      <c r="G987" s="53">
        <v>0.16666666666666666</v>
      </c>
      <c r="H987" s="53">
        <v>0.08</v>
      </c>
      <c r="I987" s="53">
        <v>0.038461538461538464</v>
      </c>
      <c r="J987" s="53">
        <v>0.07777260242657894</v>
      </c>
      <c r="K987" s="2" t="s">
        <v>4393</v>
      </c>
      <c r="L987" s="53">
        <v>0.0</v>
      </c>
      <c r="M987" s="2" t="s">
        <v>3369</v>
      </c>
      <c r="N987" s="2" t="s">
        <v>3360</v>
      </c>
      <c r="O987" s="55"/>
      <c r="AB987" s="2" t="s">
        <v>164</v>
      </c>
      <c r="AC987" s="2" t="s">
        <v>3361</v>
      </c>
      <c r="AD987" s="2" t="s">
        <v>3362</v>
      </c>
      <c r="AE987" s="2" t="s">
        <v>3363</v>
      </c>
      <c r="AF987" s="93"/>
      <c r="AG987" s="2" t="s">
        <v>3364</v>
      </c>
      <c r="AH987" s="2" t="s">
        <v>3365</v>
      </c>
      <c r="AI987" s="2">
        <v>0.0</v>
      </c>
      <c r="AJ987" s="94">
        <v>0.006048577688202711</v>
      </c>
      <c r="AK987" s="94">
        <v>0.0014792899408284025</v>
      </c>
      <c r="AL987" s="79"/>
      <c r="AM987" s="2" t="s">
        <v>4414</v>
      </c>
    </row>
    <row r="988">
      <c r="A988" s="54">
        <v>46172.0</v>
      </c>
      <c r="B988" s="54">
        <v>46173.0</v>
      </c>
      <c r="C988" s="2" t="s">
        <v>145</v>
      </c>
      <c r="D988" s="2" t="s">
        <v>146</v>
      </c>
      <c r="E988" s="2" t="s">
        <v>256</v>
      </c>
      <c r="F988" s="53">
        <v>0.0</v>
      </c>
      <c r="G988" s="53">
        <v>0.0</v>
      </c>
      <c r="H988" s="53">
        <v>0.0</v>
      </c>
      <c r="I988" s="53">
        <v>0.0</v>
      </c>
      <c r="J988" s="53">
        <v>0.015727992014314462</v>
      </c>
      <c r="K988" s="2" t="s">
        <v>3648</v>
      </c>
      <c r="L988" s="53">
        <v>0.0</v>
      </c>
      <c r="M988" s="2" t="s">
        <v>3369</v>
      </c>
      <c r="N988" s="2" t="s">
        <v>3360</v>
      </c>
      <c r="O988" s="55"/>
      <c r="AB988" s="2" t="s">
        <v>164</v>
      </c>
      <c r="AC988" s="2" t="s">
        <v>3361</v>
      </c>
      <c r="AD988" s="2" t="s">
        <v>3362</v>
      </c>
      <c r="AE988" s="2" t="s">
        <v>3363</v>
      </c>
      <c r="AF988" s="93"/>
      <c r="AG988" s="2" t="s">
        <v>3364</v>
      </c>
      <c r="AH988" s="2" t="s">
        <v>3365</v>
      </c>
      <c r="AI988" s="2">
        <v>0.0</v>
      </c>
      <c r="AJ988" s="94">
        <v>2.473697328023395E-4</v>
      </c>
      <c r="AK988" s="94">
        <v>0.0</v>
      </c>
      <c r="AL988" s="79"/>
      <c r="AM988" s="2" t="s">
        <v>4415</v>
      </c>
    </row>
    <row r="989">
      <c r="A989" s="54">
        <v>46172.0</v>
      </c>
      <c r="B989" s="54">
        <v>46173.0</v>
      </c>
      <c r="C989" s="2" t="s">
        <v>301</v>
      </c>
      <c r="D989" s="2" t="s">
        <v>146</v>
      </c>
      <c r="E989" s="2" t="s">
        <v>256</v>
      </c>
      <c r="F989" s="53">
        <v>0.0</v>
      </c>
      <c r="G989" s="53">
        <v>0.0</v>
      </c>
      <c r="H989" s="53">
        <v>0.0</v>
      </c>
      <c r="I989" s="53">
        <v>0.019230769230769232</v>
      </c>
      <c r="J989" s="53">
        <v>0.0171128336053357</v>
      </c>
      <c r="K989" s="2" t="s">
        <v>3531</v>
      </c>
      <c r="L989" s="53">
        <v>0.0</v>
      </c>
      <c r="M989" s="2" t="s">
        <v>3369</v>
      </c>
      <c r="N989" s="2" t="s">
        <v>3360</v>
      </c>
      <c r="O989" s="55"/>
      <c r="AB989" s="2" t="s">
        <v>164</v>
      </c>
      <c r="AC989" s="2" t="s">
        <v>3361</v>
      </c>
      <c r="AD989" s="2" t="s">
        <v>3362</v>
      </c>
      <c r="AE989" s="2" t="s">
        <v>3363</v>
      </c>
      <c r="AF989" s="93"/>
      <c r="AG989" s="2" t="s">
        <v>3364</v>
      </c>
      <c r="AH989" s="2" t="s">
        <v>3365</v>
      </c>
      <c r="AI989" s="2">
        <v>0.0</v>
      </c>
      <c r="AJ989" s="94">
        <v>2.928490740039068E-4</v>
      </c>
      <c r="AK989" s="94">
        <v>3.6982248520710064E-4</v>
      </c>
      <c r="AL989" s="79"/>
      <c r="AM989" s="2" t="s">
        <v>4416</v>
      </c>
    </row>
    <row r="990">
      <c r="A990" s="54">
        <v>46173.0</v>
      </c>
      <c r="B990" s="54">
        <v>46174.0</v>
      </c>
      <c r="C990" s="2" t="s">
        <v>194</v>
      </c>
      <c r="D990" s="2" t="s">
        <v>146</v>
      </c>
      <c r="E990" s="2" t="s">
        <v>180</v>
      </c>
      <c r="F990" s="53">
        <v>0.0</v>
      </c>
      <c r="G990" s="53">
        <v>0.0</v>
      </c>
      <c r="H990" s="53">
        <v>0.0</v>
      </c>
      <c r="I990" s="53">
        <v>0.019230769230769232</v>
      </c>
      <c r="J990" s="53">
        <v>0.03453616406428383</v>
      </c>
      <c r="K990" s="2" t="s">
        <v>148</v>
      </c>
      <c r="L990" s="53">
        <v>0.6666666666666666</v>
      </c>
      <c r="M990" s="2" t="s">
        <v>4321</v>
      </c>
      <c r="N990" s="2" t="s">
        <v>3360</v>
      </c>
      <c r="O990" s="55"/>
      <c r="AB990" s="2" t="s">
        <v>164</v>
      </c>
      <c r="AC990" s="2" t="s">
        <v>3361</v>
      </c>
      <c r="AD990" s="2" t="s">
        <v>3362</v>
      </c>
      <c r="AE990" s="2" t="s">
        <v>3363</v>
      </c>
      <c r="AF990" s="93"/>
      <c r="AG990" s="2" t="s">
        <v>3364</v>
      </c>
      <c r="AH990" s="2" t="s">
        <v>3365</v>
      </c>
      <c r="AI990" s="2">
        <v>0.0</v>
      </c>
      <c r="AJ990" s="94">
        <v>0.0011927466282751298</v>
      </c>
      <c r="AK990" s="94">
        <v>3.6982248520710064E-4</v>
      </c>
      <c r="AL990" s="79"/>
      <c r="AM990" s="2" t="s">
        <v>4417</v>
      </c>
    </row>
    <row r="991">
      <c r="A991" s="54">
        <v>46173.0</v>
      </c>
      <c r="B991" s="54">
        <v>46174.0</v>
      </c>
      <c r="C991" s="2" t="s">
        <v>229</v>
      </c>
      <c r="D991" s="2" t="s">
        <v>146</v>
      </c>
      <c r="E991" s="2" t="s">
        <v>180</v>
      </c>
      <c r="F991" s="53">
        <v>0.125</v>
      </c>
      <c r="G991" s="53">
        <v>0.16666666666666666</v>
      </c>
      <c r="H991" s="53">
        <v>0.12</v>
      </c>
      <c r="I991" s="53">
        <v>0.11538461538461539</v>
      </c>
      <c r="J991" s="53">
        <v>0.11263798079749487</v>
      </c>
      <c r="K991" s="2" t="s">
        <v>4393</v>
      </c>
      <c r="L991" s="53">
        <v>0.0</v>
      </c>
      <c r="M991" s="2" t="s">
        <v>3369</v>
      </c>
      <c r="N991" s="2" t="s">
        <v>3360</v>
      </c>
      <c r="O991" s="55"/>
      <c r="AB991" s="2" t="s">
        <v>164</v>
      </c>
      <c r="AC991" s="2" t="s">
        <v>3361</v>
      </c>
      <c r="AD991" s="2" t="s">
        <v>3362</v>
      </c>
      <c r="AE991" s="2" t="s">
        <v>3363</v>
      </c>
      <c r="AF991" s="93"/>
      <c r="AG991" s="2" t="s">
        <v>3364</v>
      </c>
      <c r="AH991" s="2" t="s">
        <v>3365</v>
      </c>
      <c r="AI991" s="2">
        <v>0.0</v>
      </c>
      <c r="AJ991" s="94">
        <v>0.012687314718136824</v>
      </c>
      <c r="AK991" s="94">
        <v>0.013313609467455623</v>
      </c>
      <c r="AL991" s="79"/>
      <c r="AM991" s="2" t="s">
        <v>4418</v>
      </c>
    </row>
    <row r="992">
      <c r="A992" s="54">
        <v>46173.0</v>
      </c>
      <c r="B992" s="54">
        <v>46174.0</v>
      </c>
      <c r="C992" s="2" t="s">
        <v>145</v>
      </c>
      <c r="D992" s="2" t="s">
        <v>146</v>
      </c>
      <c r="E992" s="2" t="s">
        <v>180</v>
      </c>
      <c r="F992" s="53">
        <v>0.125</v>
      </c>
      <c r="G992" s="53">
        <v>0.08333333333333333</v>
      </c>
      <c r="H992" s="53">
        <v>0.04</v>
      </c>
      <c r="I992" s="53">
        <v>0.038461538461538464</v>
      </c>
      <c r="J992" s="53">
        <v>0.049326349267570194</v>
      </c>
      <c r="K992" s="2" t="s">
        <v>3648</v>
      </c>
      <c r="L992" s="53">
        <v>0.0</v>
      </c>
      <c r="M992" s="2" t="s">
        <v>3369</v>
      </c>
      <c r="N992" s="2" t="s">
        <v>3360</v>
      </c>
      <c r="O992" s="55"/>
      <c r="AB992" s="2" t="s">
        <v>164</v>
      </c>
      <c r="AC992" s="2" t="s">
        <v>3361</v>
      </c>
      <c r="AD992" s="2" t="s">
        <v>3362</v>
      </c>
      <c r="AE992" s="2" t="s">
        <v>3363</v>
      </c>
      <c r="AF992" s="93"/>
      <c r="AG992" s="2" t="s">
        <v>3364</v>
      </c>
      <c r="AH992" s="2" t="s">
        <v>3365</v>
      </c>
      <c r="AI992" s="2">
        <v>0.0</v>
      </c>
      <c r="AJ992" s="94">
        <v>0.0024330887320663224</v>
      </c>
      <c r="AK992" s="94">
        <v>0.0014792899408284025</v>
      </c>
      <c r="AL992" s="79"/>
      <c r="AM992" s="2" t="s">
        <v>4419</v>
      </c>
    </row>
    <row r="993">
      <c r="A993" s="54">
        <v>46173.0</v>
      </c>
      <c r="B993" s="54">
        <v>46174.0</v>
      </c>
      <c r="C993" s="2" t="s">
        <v>301</v>
      </c>
      <c r="D993" s="2" t="s">
        <v>146</v>
      </c>
      <c r="E993" s="2" t="s">
        <v>180</v>
      </c>
      <c r="F993" s="53">
        <v>0.0</v>
      </c>
      <c r="G993" s="53">
        <v>0.0</v>
      </c>
      <c r="H993" s="53">
        <v>0.04</v>
      </c>
      <c r="I993" s="53">
        <v>0.019230769230769232</v>
      </c>
      <c r="J993" s="53">
        <v>0.026336457207788582</v>
      </c>
      <c r="K993" s="2" t="s">
        <v>3531</v>
      </c>
      <c r="L993" s="53">
        <v>0.0</v>
      </c>
      <c r="M993" s="2" t="s">
        <v>3369</v>
      </c>
      <c r="N993" s="2" t="s">
        <v>3360</v>
      </c>
      <c r="O993" s="55"/>
      <c r="AB993" s="2" t="s">
        <v>164</v>
      </c>
      <c r="AC993" s="2" t="s">
        <v>3361</v>
      </c>
      <c r="AD993" s="2" t="s">
        <v>3362</v>
      </c>
      <c r="AE993" s="2" t="s">
        <v>3363</v>
      </c>
      <c r="AF993" s="93"/>
      <c r="AG993" s="2" t="s">
        <v>3364</v>
      </c>
      <c r="AH993" s="2" t="s">
        <v>3365</v>
      </c>
      <c r="AI993" s="2">
        <v>0.0</v>
      </c>
      <c r="AJ993" s="94">
        <v>6.936089782576791E-4</v>
      </c>
      <c r="AK993" s="94">
        <v>3.6982248520710064E-4</v>
      </c>
      <c r="AL993" s="79"/>
      <c r="AM993" s="2" t="s">
        <v>4420</v>
      </c>
    </row>
    <row r="994">
      <c r="A994" s="54">
        <v>46174.0</v>
      </c>
      <c r="B994" s="54">
        <v>46175.0</v>
      </c>
      <c r="C994" s="2" t="s">
        <v>194</v>
      </c>
      <c r="D994" s="2" t="s">
        <v>146</v>
      </c>
      <c r="E994" s="2" t="s">
        <v>208</v>
      </c>
      <c r="F994" s="53">
        <v>0.0</v>
      </c>
      <c r="G994" s="53">
        <v>0.0</v>
      </c>
      <c r="H994" s="53">
        <v>0.12</v>
      </c>
      <c r="I994" s="53">
        <v>0.11538461538461539</v>
      </c>
      <c r="J994" s="53">
        <v>0.07534548923307466</v>
      </c>
      <c r="K994" s="2" t="s">
        <v>148</v>
      </c>
      <c r="L994" s="53">
        <v>0.6666666666666666</v>
      </c>
      <c r="M994" s="2" t="s">
        <v>4321</v>
      </c>
      <c r="N994" s="2" t="s">
        <v>3360</v>
      </c>
      <c r="O994" s="55"/>
      <c r="AB994" s="2" t="s">
        <v>164</v>
      </c>
      <c r="AC994" s="2" t="s">
        <v>3361</v>
      </c>
      <c r="AD994" s="2" t="s">
        <v>3362</v>
      </c>
      <c r="AE994" s="2" t="s">
        <v>3363</v>
      </c>
      <c r="AF994" s="93"/>
      <c r="AG994" s="2" t="s">
        <v>3364</v>
      </c>
      <c r="AH994" s="2" t="s">
        <v>3365</v>
      </c>
      <c r="AI994" s="2">
        <v>0.0</v>
      </c>
      <c r="AJ994" s="94">
        <v>0.005676942747771369</v>
      </c>
      <c r="AK994" s="94">
        <v>0.013313609467455623</v>
      </c>
      <c r="AL994" s="79"/>
      <c r="AM994" s="2" t="s">
        <v>4421</v>
      </c>
    </row>
    <row r="995">
      <c r="A995" s="54">
        <v>46174.0</v>
      </c>
      <c r="B995" s="54">
        <v>46175.0</v>
      </c>
      <c r="C995" s="2" t="s">
        <v>229</v>
      </c>
      <c r="D995" s="2" t="s">
        <v>146</v>
      </c>
      <c r="E995" s="2" t="s">
        <v>208</v>
      </c>
      <c r="F995" s="53">
        <v>0.0</v>
      </c>
      <c r="G995" s="53">
        <v>0.0</v>
      </c>
      <c r="H995" s="53">
        <v>0.04</v>
      </c>
      <c r="I995" s="53">
        <v>0.09615384615384616</v>
      </c>
      <c r="J995" s="53">
        <v>0.06496279416633118</v>
      </c>
      <c r="K995" s="2" t="s">
        <v>4393</v>
      </c>
      <c r="L995" s="53">
        <v>0.0</v>
      </c>
      <c r="M995" s="2" t="s">
        <v>3369</v>
      </c>
      <c r="N995" s="2" t="s">
        <v>3360</v>
      </c>
      <c r="O995" s="55"/>
      <c r="AB995" s="2" t="s">
        <v>164</v>
      </c>
      <c r="AC995" s="2" t="s">
        <v>3361</v>
      </c>
      <c r="AD995" s="2" t="s">
        <v>3362</v>
      </c>
      <c r="AE995" s="2" t="s">
        <v>3363</v>
      </c>
      <c r="AF995" s="93"/>
      <c r="AG995" s="2" t="s">
        <v>3364</v>
      </c>
      <c r="AH995" s="2" t="s">
        <v>3365</v>
      </c>
      <c r="AI995" s="2">
        <v>0.0</v>
      </c>
      <c r="AJ995" s="94">
        <v>0.004220164625897112</v>
      </c>
      <c r="AK995" s="94">
        <v>0.009245562130177515</v>
      </c>
      <c r="AL995" s="79"/>
      <c r="AM995" s="2" t="s">
        <v>4422</v>
      </c>
    </row>
    <row r="996">
      <c r="A996" s="54">
        <v>46174.0</v>
      </c>
      <c r="B996" s="54">
        <v>46175.0</v>
      </c>
      <c r="C996" s="2" t="s">
        <v>145</v>
      </c>
      <c r="D996" s="2" t="s">
        <v>146</v>
      </c>
      <c r="E996" s="2" t="s">
        <v>208</v>
      </c>
      <c r="F996" s="53">
        <v>0.0</v>
      </c>
      <c r="G996" s="53">
        <v>0.0</v>
      </c>
      <c r="H996" s="53">
        <v>0.0</v>
      </c>
      <c r="I996" s="53">
        <v>0.019230769230769232</v>
      </c>
      <c r="J996" s="53">
        <v>0.01758032784814899</v>
      </c>
      <c r="K996" s="2" t="s">
        <v>3648</v>
      </c>
      <c r="L996" s="53">
        <v>0.0</v>
      </c>
      <c r="M996" s="2" t="s">
        <v>3369</v>
      </c>
      <c r="N996" s="2" t="s">
        <v>3360</v>
      </c>
      <c r="O996" s="55"/>
      <c r="AB996" s="2" t="s">
        <v>164</v>
      </c>
      <c r="AC996" s="2" t="s">
        <v>3361</v>
      </c>
      <c r="AD996" s="2" t="s">
        <v>3362</v>
      </c>
      <c r="AE996" s="2" t="s">
        <v>3363</v>
      </c>
      <c r="AF996" s="93"/>
      <c r="AG996" s="2" t="s">
        <v>3364</v>
      </c>
      <c r="AH996" s="2" t="s">
        <v>3365</v>
      </c>
      <c r="AI996" s="2">
        <v>0.0</v>
      </c>
      <c r="AJ996" s="94">
        <v>3.0906792724840284E-4</v>
      </c>
      <c r="AK996" s="94">
        <v>3.6982248520710064E-4</v>
      </c>
      <c r="AL996" s="79"/>
      <c r="AM996" s="2" t="s">
        <v>4423</v>
      </c>
    </row>
    <row r="997">
      <c r="A997" s="54">
        <v>46174.0</v>
      </c>
      <c r="B997" s="54">
        <v>46175.0</v>
      </c>
      <c r="C997" s="2" t="s">
        <v>301</v>
      </c>
      <c r="D997" s="2" t="s">
        <v>146</v>
      </c>
      <c r="E997" s="2" t="s">
        <v>208</v>
      </c>
      <c r="F997" s="53">
        <v>0.0</v>
      </c>
      <c r="G997" s="53">
        <v>0.0</v>
      </c>
      <c r="H997" s="53">
        <v>0.04</v>
      </c>
      <c r="I997" s="53">
        <v>0.019230769230769232</v>
      </c>
      <c r="J997" s="53">
        <v>0.026235158640403655</v>
      </c>
      <c r="K997" s="2" t="s">
        <v>3531</v>
      </c>
      <c r="L997" s="53">
        <v>0.0</v>
      </c>
      <c r="M997" s="2" t="s">
        <v>3369</v>
      </c>
      <c r="N997" s="2" t="s">
        <v>3360</v>
      </c>
      <c r="O997" s="55"/>
      <c r="AB997" s="2" t="s">
        <v>164</v>
      </c>
      <c r="AC997" s="2" t="s">
        <v>3361</v>
      </c>
      <c r="AD997" s="2" t="s">
        <v>3362</v>
      </c>
      <c r="AE997" s="2" t="s">
        <v>3363</v>
      </c>
      <c r="AF997" s="93"/>
      <c r="AG997" s="2" t="s">
        <v>3364</v>
      </c>
      <c r="AH997" s="2" t="s">
        <v>3365</v>
      </c>
      <c r="AI997" s="2">
        <v>0.0</v>
      </c>
      <c r="AJ997" s="94">
        <v>6.882835488871466E-4</v>
      </c>
      <c r="AK997" s="94">
        <v>3.6982248520710064E-4</v>
      </c>
      <c r="AL997" s="79"/>
      <c r="AM997" s="2" t="s">
        <v>4424</v>
      </c>
    </row>
    <row r="998">
      <c r="A998" s="54">
        <v>46175.0</v>
      </c>
      <c r="B998" s="54">
        <v>46176.0</v>
      </c>
      <c r="C998" s="2" t="s">
        <v>194</v>
      </c>
      <c r="D998" s="2" t="s">
        <v>146</v>
      </c>
      <c r="E998" s="2" t="s">
        <v>303</v>
      </c>
      <c r="F998" s="53">
        <v>0.0</v>
      </c>
      <c r="G998" s="53">
        <v>0.0</v>
      </c>
      <c r="H998" s="53">
        <v>0.0</v>
      </c>
      <c r="I998" s="53">
        <v>0.019230769230769232</v>
      </c>
      <c r="J998" s="53">
        <v>0.03719205197226643</v>
      </c>
      <c r="K998" s="2" t="s">
        <v>148</v>
      </c>
      <c r="L998" s="53">
        <v>0.6666666666666666</v>
      </c>
      <c r="M998" s="2" t="s">
        <v>4321</v>
      </c>
      <c r="N998" s="2" t="s">
        <v>3360</v>
      </c>
      <c r="O998" s="55"/>
      <c r="AB998" s="2" t="s">
        <v>164</v>
      </c>
      <c r="AC998" s="2" t="s">
        <v>3361</v>
      </c>
      <c r="AD998" s="2" t="s">
        <v>3362</v>
      </c>
      <c r="AE998" s="2" t="s">
        <v>3363</v>
      </c>
      <c r="AF998" s="93"/>
      <c r="AG998" s="2" t="s">
        <v>3364</v>
      </c>
      <c r="AH998" s="2" t="s">
        <v>3365</v>
      </c>
      <c r="AI998" s="2">
        <v>0.0</v>
      </c>
      <c r="AJ998" s="94">
        <v>0.0013832487299077674</v>
      </c>
      <c r="AK998" s="94">
        <v>3.6982248520710064E-4</v>
      </c>
      <c r="AL998" s="79"/>
      <c r="AM998" s="2" t="s">
        <v>4425</v>
      </c>
    </row>
    <row r="999">
      <c r="A999" s="54">
        <v>46175.0</v>
      </c>
      <c r="B999" s="54">
        <v>46176.0</v>
      </c>
      <c r="C999" s="2" t="s">
        <v>229</v>
      </c>
      <c r="D999" s="2" t="s">
        <v>146</v>
      </c>
      <c r="E999" s="2" t="s">
        <v>303</v>
      </c>
      <c r="F999" s="53">
        <v>0.0</v>
      </c>
      <c r="G999" s="53">
        <v>0.0</v>
      </c>
      <c r="H999" s="53">
        <v>0.16</v>
      </c>
      <c r="I999" s="53">
        <v>0.11538461538461539</v>
      </c>
      <c r="J999" s="53">
        <v>0.10234463680625977</v>
      </c>
      <c r="K999" s="2" t="s">
        <v>4393</v>
      </c>
      <c r="L999" s="53">
        <v>0.0</v>
      </c>
      <c r="M999" s="2" t="s">
        <v>3369</v>
      </c>
      <c r="N999" s="2" t="s">
        <v>3360</v>
      </c>
      <c r="O999" s="55"/>
      <c r="AB999" s="2" t="s">
        <v>164</v>
      </c>
      <c r="AC999" s="2" t="s">
        <v>3361</v>
      </c>
      <c r="AD999" s="2" t="s">
        <v>3362</v>
      </c>
      <c r="AE999" s="2" t="s">
        <v>3363</v>
      </c>
      <c r="AF999" s="93"/>
      <c r="AG999" s="2" t="s">
        <v>3364</v>
      </c>
      <c r="AH999" s="2" t="s">
        <v>3365</v>
      </c>
      <c r="AI999" s="2">
        <v>0.0</v>
      </c>
      <c r="AJ999" s="94">
        <v>0.010474424683005221</v>
      </c>
      <c r="AK999" s="94">
        <v>0.013313609467455623</v>
      </c>
      <c r="AL999" s="79"/>
      <c r="AM999" s="2" t="s">
        <v>4426</v>
      </c>
    </row>
    <row r="1000">
      <c r="A1000" s="54">
        <v>46175.0</v>
      </c>
      <c r="B1000" s="54">
        <v>46176.0</v>
      </c>
      <c r="C1000" s="2" t="s">
        <v>145</v>
      </c>
      <c r="D1000" s="2" t="s">
        <v>146</v>
      </c>
      <c r="E1000" s="2" t="s">
        <v>303</v>
      </c>
      <c r="F1000" s="53">
        <v>0.125</v>
      </c>
      <c r="G1000" s="53">
        <v>0.08333333333333333</v>
      </c>
      <c r="H1000" s="53">
        <v>0.04</v>
      </c>
      <c r="I1000" s="53">
        <v>0.019230769230769232</v>
      </c>
      <c r="J1000" s="53">
        <v>0.041829987865259446</v>
      </c>
      <c r="K1000" s="2" t="s">
        <v>3648</v>
      </c>
      <c r="L1000" s="53">
        <v>0.0</v>
      </c>
      <c r="M1000" s="2" t="s">
        <v>3369</v>
      </c>
      <c r="N1000" s="2" t="s">
        <v>3360</v>
      </c>
      <c r="O1000" s="55"/>
      <c r="AB1000" s="2" t="s">
        <v>164</v>
      </c>
      <c r="AC1000" s="2" t="s">
        <v>3361</v>
      </c>
      <c r="AD1000" s="2" t="s">
        <v>3362</v>
      </c>
      <c r="AE1000" s="2" t="s">
        <v>3363</v>
      </c>
      <c r="AF1000" s="93"/>
      <c r="AG1000" s="2" t="s">
        <v>3364</v>
      </c>
      <c r="AH1000" s="2" t="s">
        <v>3365</v>
      </c>
      <c r="AI1000" s="2">
        <v>0.0</v>
      </c>
      <c r="AJ1000" s="94">
        <v>0.0017497478848077525</v>
      </c>
      <c r="AK1000" s="94">
        <v>3.6982248520710064E-4</v>
      </c>
      <c r="AL1000" s="79"/>
      <c r="AM1000" s="2" t="s">
        <v>4427</v>
      </c>
    </row>
    <row r="1001">
      <c r="A1001" s="54">
        <v>46175.0</v>
      </c>
      <c r="B1001" s="54">
        <v>46176.0</v>
      </c>
      <c r="C1001" s="2" t="s">
        <v>301</v>
      </c>
      <c r="D1001" s="2" t="s">
        <v>146</v>
      </c>
      <c r="E1001" s="2" t="s">
        <v>303</v>
      </c>
      <c r="F1001" s="53">
        <v>0.0</v>
      </c>
      <c r="G1001" s="53">
        <v>0.0</v>
      </c>
      <c r="H1001" s="53">
        <v>0.12</v>
      </c>
      <c r="I1001" s="53">
        <v>0.09615384615384616</v>
      </c>
      <c r="J1001" s="53">
        <v>0.05627640455544234</v>
      </c>
      <c r="K1001" s="2" t="s">
        <v>3531</v>
      </c>
      <c r="L1001" s="53">
        <v>0.0</v>
      </c>
      <c r="M1001" s="2" t="s">
        <v>3369</v>
      </c>
      <c r="N1001" s="2" t="s">
        <v>3360</v>
      </c>
      <c r="O1001" s="55"/>
      <c r="AB1001" s="2" t="s">
        <v>164</v>
      </c>
      <c r="AC1001" s="2" t="s">
        <v>3361</v>
      </c>
      <c r="AD1001" s="2" t="s">
        <v>3362</v>
      </c>
      <c r="AE1001" s="2" t="s">
        <v>3363</v>
      </c>
      <c r="AF1001" s="93"/>
      <c r="AG1001" s="2" t="s">
        <v>3364</v>
      </c>
      <c r="AH1001" s="2" t="s">
        <v>3365</v>
      </c>
      <c r="AI1001" s="2">
        <v>0.0</v>
      </c>
      <c r="AJ1001" s="94">
        <v>0.003167033709687811</v>
      </c>
      <c r="AK1001" s="94">
        <v>0.009245562130177515</v>
      </c>
      <c r="AL1001" s="79"/>
      <c r="AM1001" s="2" t="s">
        <v>4428</v>
      </c>
    </row>
    <row r="1002">
      <c r="A1002" s="54">
        <v>46176.0</v>
      </c>
      <c r="B1002" s="54">
        <v>46177.0</v>
      </c>
      <c r="C1002" s="2" t="s">
        <v>194</v>
      </c>
      <c r="D1002" s="2" t="s">
        <v>146</v>
      </c>
      <c r="E1002" s="2" t="s">
        <v>148</v>
      </c>
      <c r="F1002" s="53">
        <v>0.25</v>
      </c>
      <c r="G1002" s="53">
        <v>0.16666666666666666</v>
      </c>
      <c r="H1002" s="53">
        <v>0.12</v>
      </c>
      <c r="I1002" s="53">
        <v>0.09615384615384616</v>
      </c>
      <c r="J1002" s="53">
        <v>0.09518453575875072</v>
      </c>
      <c r="K1002" s="2" t="s">
        <v>148</v>
      </c>
      <c r="L1002" s="53">
        <v>0.6666666666666666</v>
      </c>
      <c r="M1002" s="2" t="s">
        <v>4321</v>
      </c>
      <c r="N1002" s="2" t="s">
        <v>3360</v>
      </c>
      <c r="O1002" s="55"/>
      <c r="AB1002" s="2" t="s">
        <v>164</v>
      </c>
      <c r="AC1002" s="2" t="s">
        <v>3361</v>
      </c>
      <c r="AD1002" s="2" t="s">
        <v>3362</v>
      </c>
      <c r="AE1002" s="2" t="s">
        <v>3363</v>
      </c>
      <c r="AF1002" s="93"/>
      <c r="AG1002" s="2" t="s">
        <v>3364</v>
      </c>
      <c r="AH1002" s="2" t="s">
        <v>3365</v>
      </c>
      <c r="AI1002" s="2">
        <v>0.0</v>
      </c>
      <c r="AJ1002" s="94">
        <v>0.009060095847608893</v>
      </c>
      <c r="AK1002" s="94">
        <v>0.009245562130177515</v>
      </c>
      <c r="AL1002" s="79"/>
      <c r="AM1002" s="2" t="s">
        <v>4429</v>
      </c>
    </row>
    <row r="1003">
      <c r="A1003" s="54">
        <v>46176.0</v>
      </c>
      <c r="B1003" s="54">
        <v>46177.0</v>
      </c>
      <c r="C1003" s="2" t="s">
        <v>229</v>
      </c>
      <c r="D1003" s="2" t="s">
        <v>146</v>
      </c>
      <c r="E1003" s="2" t="s">
        <v>148</v>
      </c>
      <c r="F1003" s="53">
        <v>0.125</v>
      </c>
      <c r="G1003" s="53">
        <v>0.08333333333333333</v>
      </c>
      <c r="H1003" s="53">
        <v>0.08</v>
      </c>
      <c r="I1003" s="53">
        <v>0.057692307692307696</v>
      </c>
      <c r="J1003" s="53">
        <v>0.07994563855083339</v>
      </c>
      <c r="K1003" s="2" t="s">
        <v>4393</v>
      </c>
      <c r="L1003" s="53">
        <v>0.0</v>
      </c>
      <c r="M1003" s="2" t="s">
        <v>3369</v>
      </c>
      <c r="N1003" s="2" t="s">
        <v>3360</v>
      </c>
      <c r="O1003" s="55"/>
      <c r="AB1003" s="2" t="s">
        <v>164</v>
      </c>
      <c r="AC1003" s="2" t="s">
        <v>3361</v>
      </c>
      <c r="AD1003" s="2" t="s">
        <v>3362</v>
      </c>
      <c r="AE1003" s="2" t="s">
        <v>3363</v>
      </c>
      <c r="AF1003" s="93"/>
      <c r="AG1003" s="2" t="s">
        <v>3364</v>
      </c>
      <c r="AH1003" s="2" t="s">
        <v>3365</v>
      </c>
      <c r="AI1003" s="2">
        <v>0.0</v>
      </c>
      <c r="AJ1003" s="94">
        <v>0.006391305123300498</v>
      </c>
      <c r="AK1003" s="94">
        <v>0.003328402366863906</v>
      </c>
      <c r="AL1003" s="79"/>
      <c r="AM1003" s="2" t="s">
        <v>4430</v>
      </c>
    </row>
    <row r="1004">
      <c r="A1004" s="54">
        <v>46176.0</v>
      </c>
      <c r="B1004" s="54">
        <v>46177.0</v>
      </c>
      <c r="C1004" s="2" t="s">
        <v>145</v>
      </c>
      <c r="D1004" s="2" t="s">
        <v>146</v>
      </c>
      <c r="E1004" s="2" t="s">
        <v>148</v>
      </c>
      <c r="F1004" s="53">
        <v>0.125</v>
      </c>
      <c r="G1004" s="53">
        <v>0.08333333333333333</v>
      </c>
      <c r="H1004" s="53">
        <v>0.04</v>
      </c>
      <c r="I1004" s="53">
        <v>0.019230769230769232</v>
      </c>
      <c r="J1004" s="53">
        <v>0.03545801739112894</v>
      </c>
      <c r="K1004" s="2" t="s">
        <v>3648</v>
      </c>
      <c r="L1004" s="53">
        <v>0.0</v>
      </c>
      <c r="M1004" s="2" t="s">
        <v>3369</v>
      </c>
      <c r="N1004" s="2" t="s">
        <v>3360</v>
      </c>
      <c r="O1004" s="55"/>
      <c r="AB1004" s="2" t="s">
        <v>164</v>
      </c>
      <c r="AC1004" s="2" t="s">
        <v>3361</v>
      </c>
      <c r="AD1004" s="2" t="s">
        <v>3362</v>
      </c>
      <c r="AE1004" s="2" t="s">
        <v>3363</v>
      </c>
      <c r="AF1004" s="93"/>
      <c r="AG1004" s="2" t="s">
        <v>3364</v>
      </c>
      <c r="AH1004" s="2" t="s">
        <v>3365</v>
      </c>
      <c r="AI1004" s="2">
        <v>0.0</v>
      </c>
      <c r="AJ1004" s="94">
        <v>0.0012572709973096025</v>
      </c>
      <c r="AK1004" s="94">
        <v>3.6982248520710064E-4</v>
      </c>
      <c r="AL1004" s="79"/>
      <c r="AM1004" s="2" t="s">
        <v>4431</v>
      </c>
    </row>
    <row r="1005">
      <c r="A1005" s="54">
        <v>46176.0</v>
      </c>
      <c r="B1005" s="54">
        <v>46177.0</v>
      </c>
      <c r="C1005" s="2" t="s">
        <v>301</v>
      </c>
      <c r="D1005" s="2" t="s">
        <v>146</v>
      </c>
      <c r="E1005" s="2" t="s">
        <v>148</v>
      </c>
      <c r="F1005" s="53">
        <v>0.0</v>
      </c>
      <c r="G1005" s="53">
        <v>0.0</v>
      </c>
      <c r="H1005" s="53">
        <v>0.08</v>
      </c>
      <c r="I1005" s="53">
        <v>0.038461538461538464</v>
      </c>
      <c r="J1005" s="53">
        <v>0.032990786542833495</v>
      </c>
      <c r="K1005" s="2" t="s">
        <v>3531</v>
      </c>
      <c r="L1005" s="53">
        <v>0.0</v>
      </c>
      <c r="M1005" s="2" t="s">
        <v>3369</v>
      </c>
      <c r="N1005" s="2" t="s">
        <v>3360</v>
      </c>
      <c r="O1005" s="55"/>
      <c r="AB1005" s="2" t="s">
        <v>164</v>
      </c>
      <c r="AC1005" s="2" t="s">
        <v>3361</v>
      </c>
      <c r="AD1005" s="2" t="s">
        <v>3362</v>
      </c>
      <c r="AE1005" s="2" t="s">
        <v>3363</v>
      </c>
      <c r="AF1005" s="93"/>
      <c r="AG1005" s="2" t="s">
        <v>3364</v>
      </c>
      <c r="AH1005" s="2" t="s">
        <v>3365</v>
      </c>
      <c r="AI1005" s="2">
        <v>0.0</v>
      </c>
      <c r="AJ1005" s="94">
        <v>0.0010883919967148035</v>
      </c>
      <c r="AK1005" s="94">
        <v>0.0014792899408284025</v>
      </c>
      <c r="AL1005" s="79"/>
      <c r="AM1005" s="2" t="s">
        <v>4432</v>
      </c>
    </row>
    <row r="1006">
      <c r="A1006" s="54">
        <v>46177.0</v>
      </c>
      <c r="B1006" s="54">
        <v>46178.0</v>
      </c>
      <c r="C1006" s="2" t="s">
        <v>194</v>
      </c>
      <c r="D1006" s="2" t="s">
        <v>146</v>
      </c>
      <c r="E1006" s="2" t="s">
        <v>196</v>
      </c>
      <c r="F1006" s="53">
        <v>0.0</v>
      </c>
      <c r="G1006" s="53">
        <v>0.0</v>
      </c>
      <c r="H1006" s="53">
        <v>0.04</v>
      </c>
      <c r="I1006" s="53">
        <v>0.09615384615384616</v>
      </c>
      <c r="J1006" s="53">
        <v>0.05584797833200641</v>
      </c>
      <c r="K1006" s="2" t="s">
        <v>148</v>
      </c>
      <c r="L1006" s="53">
        <v>0.6666666666666666</v>
      </c>
      <c r="M1006" s="2" t="s">
        <v>4321</v>
      </c>
      <c r="N1006" s="2" t="s">
        <v>3360</v>
      </c>
      <c r="O1006" s="55"/>
      <c r="AB1006" s="2" t="s">
        <v>164</v>
      </c>
      <c r="AC1006" s="2" t="s">
        <v>3361</v>
      </c>
      <c r="AD1006" s="2" t="s">
        <v>3362</v>
      </c>
      <c r="AE1006" s="2" t="s">
        <v>3363</v>
      </c>
      <c r="AF1006" s="93"/>
      <c r="AG1006" s="2" t="s">
        <v>3364</v>
      </c>
      <c r="AH1006" s="2" t="s">
        <v>3365</v>
      </c>
      <c r="AI1006" s="2">
        <v>0.0</v>
      </c>
      <c r="AJ1006" s="94">
        <v>0.0031189966837722573</v>
      </c>
      <c r="AK1006" s="94">
        <v>0.009245562130177515</v>
      </c>
      <c r="AL1006" s="79"/>
      <c r="AM1006" s="2" t="s">
        <v>4433</v>
      </c>
    </row>
    <row r="1007">
      <c r="A1007" s="54">
        <v>46177.0</v>
      </c>
      <c r="B1007" s="54">
        <v>46178.0</v>
      </c>
      <c r="C1007" s="2" t="s">
        <v>229</v>
      </c>
      <c r="D1007" s="2" t="s">
        <v>146</v>
      </c>
      <c r="E1007" s="2" t="s">
        <v>196</v>
      </c>
      <c r="F1007" s="53">
        <v>0.125</v>
      </c>
      <c r="G1007" s="53">
        <v>0.08333333333333333</v>
      </c>
      <c r="H1007" s="53">
        <v>0.12</v>
      </c>
      <c r="I1007" s="53">
        <v>0.057692307692307696</v>
      </c>
      <c r="J1007" s="53">
        <v>0.08331939252986123</v>
      </c>
      <c r="K1007" s="2" t="s">
        <v>4393</v>
      </c>
      <c r="L1007" s="53">
        <v>0.0</v>
      </c>
      <c r="M1007" s="2" t="s">
        <v>3369</v>
      </c>
      <c r="N1007" s="2" t="s">
        <v>3360</v>
      </c>
      <c r="O1007" s="55"/>
      <c r="AB1007" s="2" t="s">
        <v>164</v>
      </c>
      <c r="AC1007" s="2" t="s">
        <v>3361</v>
      </c>
      <c r="AD1007" s="2" t="s">
        <v>3362</v>
      </c>
      <c r="AE1007" s="2" t="s">
        <v>3363</v>
      </c>
      <c r="AF1007" s="93"/>
      <c r="AG1007" s="2" t="s">
        <v>3364</v>
      </c>
      <c r="AH1007" s="2" t="s">
        <v>3365</v>
      </c>
      <c r="AI1007" s="2">
        <v>0.0</v>
      </c>
      <c r="AJ1007" s="94">
        <v>0.006942121171545096</v>
      </c>
      <c r="AK1007" s="94">
        <v>0.003328402366863906</v>
      </c>
      <c r="AL1007" s="79"/>
      <c r="AM1007" s="2" t="s">
        <v>4434</v>
      </c>
    </row>
    <row r="1008">
      <c r="A1008" s="54">
        <v>46177.0</v>
      </c>
      <c r="B1008" s="54">
        <v>46178.0</v>
      </c>
      <c r="C1008" s="2" t="s">
        <v>145</v>
      </c>
      <c r="D1008" s="2" t="s">
        <v>146</v>
      </c>
      <c r="E1008" s="2" t="s">
        <v>196</v>
      </c>
      <c r="F1008" s="53">
        <v>0.0</v>
      </c>
      <c r="G1008" s="53">
        <v>0.0</v>
      </c>
      <c r="H1008" s="53">
        <v>0.0</v>
      </c>
      <c r="I1008" s="53">
        <v>0.019230769230769232</v>
      </c>
      <c r="J1008" s="53">
        <v>0.017343109664546223</v>
      </c>
      <c r="K1008" s="2" t="s">
        <v>3648</v>
      </c>
      <c r="L1008" s="53">
        <v>0.0</v>
      </c>
      <c r="M1008" s="2" t="s">
        <v>3369</v>
      </c>
      <c r="N1008" s="2" t="s">
        <v>3360</v>
      </c>
      <c r="O1008" s="55"/>
      <c r="AB1008" s="2" t="s">
        <v>164</v>
      </c>
      <c r="AC1008" s="2" t="s">
        <v>3361</v>
      </c>
      <c r="AD1008" s="2" t="s">
        <v>3362</v>
      </c>
      <c r="AE1008" s="2" t="s">
        <v>3363</v>
      </c>
      <c r="AF1008" s="93"/>
      <c r="AG1008" s="2" t="s">
        <v>3364</v>
      </c>
      <c r="AH1008" s="2" t="s">
        <v>3365</v>
      </c>
      <c r="AI1008" s="2">
        <v>0.0</v>
      </c>
      <c r="AJ1008" s="94">
        <v>3.007834528364766E-4</v>
      </c>
      <c r="AK1008" s="94">
        <v>3.6982248520710064E-4</v>
      </c>
      <c r="AL1008" s="79"/>
      <c r="AM1008" s="2" t="s">
        <v>4435</v>
      </c>
    </row>
    <row r="1009">
      <c r="A1009" s="54">
        <v>46177.0</v>
      </c>
      <c r="B1009" s="54">
        <v>46178.0</v>
      </c>
      <c r="C1009" s="2" t="s">
        <v>301</v>
      </c>
      <c r="D1009" s="2" t="s">
        <v>146</v>
      </c>
      <c r="E1009" s="2" t="s">
        <v>196</v>
      </c>
      <c r="F1009" s="53">
        <v>0.0</v>
      </c>
      <c r="G1009" s="53">
        <v>0.0</v>
      </c>
      <c r="H1009" s="53">
        <v>0.0</v>
      </c>
      <c r="I1009" s="53">
        <v>0.0</v>
      </c>
      <c r="J1009" s="53">
        <v>0.012803023905351797</v>
      </c>
      <c r="K1009" s="2" t="s">
        <v>3531</v>
      </c>
      <c r="L1009" s="53">
        <v>0.0</v>
      </c>
      <c r="M1009" s="2" t="s">
        <v>3369</v>
      </c>
      <c r="N1009" s="2" t="s">
        <v>3360</v>
      </c>
      <c r="O1009" s="55"/>
      <c r="AB1009" s="2" t="s">
        <v>164</v>
      </c>
      <c r="AC1009" s="2" t="s">
        <v>3361</v>
      </c>
      <c r="AD1009" s="2" t="s">
        <v>3362</v>
      </c>
      <c r="AE1009" s="2" t="s">
        <v>3363</v>
      </c>
      <c r="AF1009" s="93"/>
      <c r="AG1009" s="2" t="s">
        <v>3364</v>
      </c>
      <c r="AH1009" s="2" t="s">
        <v>3365</v>
      </c>
      <c r="AI1009" s="2">
        <v>0.0</v>
      </c>
      <c r="AJ1009" s="94">
        <v>1.639174211210096E-4</v>
      </c>
      <c r="AK1009" s="94">
        <v>0.0</v>
      </c>
      <c r="AL1009" s="79"/>
      <c r="AM1009" s="2" t="s">
        <v>4436</v>
      </c>
    </row>
    <row r="1010">
      <c r="A1010" s="54">
        <v>46178.0</v>
      </c>
      <c r="B1010" s="54">
        <v>46179.0</v>
      </c>
      <c r="C1010" s="2" t="s">
        <v>194</v>
      </c>
      <c r="D1010" s="2" t="s">
        <v>146</v>
      </c>
      <c r="E1010" s="2" t="s">
        <v>288</v>
      </c>
      <c r="F1010" s="53">
        <v>0.0</v>
      </c>
      <c r="G1010" s="53">
        <v>0.08333333333333333</v>
      </c>
      <c r="H1010" s="53">
        <v>0.16</v>
      </c>
      <c r="I1010" s="53">
        <v>0.11538461538461539</v>
      </c>
      <c r="J1010" s="53">
        <v>0.09252332729976433</v>
      </c>
      <c r="K1010" s="2" t="s">
        <v>148</v>
      </c>
      <c r="L1010" s="53">
        <v>0.6666666666666666</v>
      </c>
      <c r="M1010" s="2" t="s">
        <v>4321</v>
      </c>
      <c r="N1010" s="2" t="s">
        <v>3360</v>
      </c>
      <c r="O1010" s="55"/>
      <c r="AB1010" s="2" t="s">
        <v>153</v>
      </c>
      <c r="AC1010" s="2" t="s">
        <v>3421</v>
      </c>
      <c r="AD1010" s="2" t="s">
        <v>3362</v>
      </c>
      <c r="AE1010" s="2" t="s">
        <v>3363</v>
      </c>
      <c r="AF1010" s="93"/>
      <c r="AG1010" s="2" t="s">
        <v>3364</v>
      </c>
      <c r="AH1010" s="2" t="s">
        <v>3365</v>
      </c>
      <c r="AI1010" s="2">
        <v>1.0</v>
      </c>
      <c r="AJ1010" s="94">
        <v>0.8235139114950907</v>
      </c>
      <c r="AK1010" s="94">
        <v>0.7825443786982248</v>
      </c>
      <c r="AL1010" s="79"/>
      <c r="AM1010" s="2" t="s">
        <v>4437</v>
      </c>
    </row>
    <row r="1011">
      <c r="A1011" s="54">
        <v>46178.0</v>
      </c>
      <c r="B1011" s="54">
        <v>46179.0</v>
      </c>
      <c r="C1011" s="2" t="s">
        <v>229</v>
      </c>
      <c r="D1011" s="2" t="s">
        <v>146</v>
      </c>
      <c r="E1011" s="2" t="s">
        <v>288</v>
      </c>
      <c r="F1011" s="53">
        <v>0.125</v>
      </c>
      <c r="G1011" s="53">
        <v>0.08333333333333333</v>
      </c>
      <c r="H1011" s="53">
        <v>0.08</v>
      </c>
      <c r="I1011" s="53">
        <v>0.07692307692307693</v>
      </c>
      <c r="J1011" s="53">
        <v>0.09043322970867243</v>
      </c>
      <c r="K1011" s="2" t="s">
        <v>4393</v>
      </c>
      <c r="L1011" s="53">
        <v>0.0</v>
      </c>
      <c r="M1011" s="2" t="s">
        <v>3369</v>
      </c>
      <c r="N1011" s="2" t="s">
        <v>3360</v>
      </c>
      <c r="O1011" s="55"/>
      <c r="AB1011" s="2" t="s">
        <v>164</v>
      </c>
      <c r="AC1011" s="2" t="s">
        <v>3361</v>
      </c>
      <c r="AD1011" s="2" t="s">
        <v>3362</v>
      </c>
      <c r="AE1011" s="2" t="s">
        <v>3363</v>
      </c>
      <c r="AF1011" s="93"/>
      <c r="AG1011" s="2" t="s">
        <v>3364</v>
      </c>
      <c r="AH1011" s="2" t="s">
        <v>3365</v>
      </c>
      <c r="AI1011" s="2">
        <v>0.0</v>
      </c>
      <c r="AJ1011" s="94">
        <v>0.008178169035541513</v>
      </c>
      <c r="AK1011" s="94">
        <v>0.00591715976331361</v>
      </c>
      <c r="AL1011" s="79"/>
      <c r="AM1011" s="2" t="s">
        <v>4438</v>
      </c>
    </row>
    <row r="1012">
      <c r="A1012" s="54">
        <v>46178.0</v>
      </c>
      <c r="B1012" s="54">
        <v>46179.0</v>
      </c>
      <c r="C1012" s="2" t="s">
        <v>145</v>
      </c>
      <c r="D1012" s="2" t="s">
        <v>146</v>
      </c>
      <c r="E1012" s="2" t="s">
        <v>288</v>
      </c>
      <c r="F1012" s="53">
        <v>0.125</v>
      </c>
      <c r="G1012" s="53">
        <v>0.08333333333333333</v>
      </c>
      <c r="H1012" s="53">
        <v>0.04</v>
      </c>
      <c r="I1012" s="53">
        <v>0.038461538461538464</v>
      </c>
      <c r="J1012" s="53">
        <v>0.040145322579362964</v>
      </c>
      <c r="K1012" s="2" t="s">
        <v>3648</v>
      </c>
      <c r="L1012" s="53">
        <v>0.0</v>
      </c>
      <c r="M1012" s="2" t="s">
        <v>3369</v>
      </c>
      <c r="N1012" s="2" t="s">
        <v>3360</v>
      </c>
      <c r="O1012" s="55"/>
      <c r="AB1012" s="2" t="s">
        <v>164</v>
      </c>
      <c r="AC1012" s="2" t="s">
        <v>3361</v>
      </c>
      <c r="AD1012" s="2" t="s">
        <v>3362</v>
      </c>
      <c r="AE1012" s="2" t="s">
        <v>3363</v>
      </c>
      <c r="AF1012" s="93"/>
      <c r="AG1012" s="2" t="s">
        <v>3364</v>
      </c>
      <c r="AH1012" s="2" t="s">
        <v>3365</v>
      </c>
      <c r="AI1012" s="2">
        <v>0.0</v>
      </c>
      <c r="AJ1012" s="94">
        <v>0.0016116469250011098</v>
      </c>
      <c r="AK1012" s="94">
        <v>0.0014792899408284025</v>
      </c>
      <c r="AL1012" s="79"/>
      <c r="AM1012" s="2" t="s">
        <v>4439</v>
      </c>
    </row>
    <row r="1013">
      <c r="A1013" s="54">
        <v>46178.0</v>
      </c>
      <c r="B1013" s="54">
        <v>46179.0</v>
      </c>
      <c r="C1013" s="2" t="s">
        <v>301</v>
      </c>
      <c r="D1013" s="2" t="s">
        <v>146</v>
      </c>
      <c r="E1013" s="2" t="s">
        <v>288</v>
      </c>
      <c r="F1013" s="53">
        <v>0.0</v>
      </c>
      <c r="G1013" s="53">
        <v>0.0</v>
      </c>
      <c r="H1013" s="53">
        <v>0.0</v>
      </c>
      <c r="I1013" s="53">
        <v>0.0</v>
      </c>
      <c r="J1013" s="53">
        <v>0.012704798417953122</v>
      </c>
      <c r="K1013" s="2" t="s">
        <v>3531</v>
      </c>
      <c r="L1013" s="53">
        <v>0.0</v>
      </c>
      <c r="M1013" s="2" t="s">
        <v>3369</v>
      </c>
      <c r="N1013" s="2" t="s">
        <v>3360</v>
      </c>
      <c r="O1013" s="55"/>
      <c r="AB1013" s="2" t="s">
        <v>164</v>
      </c>
      <c r="AC1013" s="2" t="s">
        <v>3361</v>
      </c>
      <c r="AD1013" s="2" t="s">
        <v>3362</v>
      </c>
      <c r="AE1013" s="2" t="s">
        <v>3363</v>
      </c>
      <c r="AF1013" s="93"/>
      <c r="AG1013" s="2" t="s">
        <v>3364</v>
      </c>
      <c r="AH1013" s="2" t="s">
        <v>3365</v>
      </c>
      <c r="AI1013" s="2">
        <v>0.0</v>
      </c>
      <c r="AJ1013" s="94">
        <v>1.6141190284082413E-4</v>
      </c>
      <c r="AK1013" s="94">
        <v>0.0</v>
      </c>
      <c r="AL1013" s="79"/>
      <c r="AM1013" s="2" t="s">
        <v>4440</v>
      </c>
    </row>
    <row r="1014">
      <c r="A1014" s="54">
        <v>46179.0</v>
      </c>
      <c r="B1014" s="54">
        <v>46180.0</v>
      </c>
      <c r="C1014" s="2" t="s">
        <v>194</v>
      </c>
      <c r="D1014" s="2" t="s">
        <v>146</v>
      </c>
      <c r="E1014" s="2" t="s">
        <v>256</v>
      </c>
      <c r="F1014" s="53">
        <v>0.125</v>
      </c>
      <c r="G1014" s="53">
        <v>0.08333333333333333</v>
      </c>
      <c r="H1014" s="53">
        <v>0.04</v>
      </c>
      <c r="I1014" s="53">
        <v>0.019230769230769232</v>
      </c>
      <c r="J1014" s="53">
        <v>0.06127586685369907</v>
      </c>
      <c r="K1014" s="2" t="s">
        <v>148</v>
      </c>
      <c r="L1014" s="53">
        <v>0.5</v>
      </c>
      <c r="M1014" s="2" t="s">
        <v>4321</v>
      </c>
      <c r="N1014" s="2" t="s">
        <v>3360</v>
      </c>
      <c r="O1014" s="55"/>
      <c r="AB1014" s="2" t="s">
        <v>164</v>
      </c>
      <c r="AC1014" s="2" t="s">
        <v>3361</v>
      </c>
      <c r="AD1014" s="2" t="s">
        <v>3362</v>
      </c>
      <c r="AE1014" s="2" t="s">
        <v>3363</v>
      </c>
      <c r="AF1014" s="93"/>
      <c r="AG1014" s="2" t="s">
        <v>3364</v>
      </c>
      <c r="AH1014" s="2" t="s">
        <v>3365</v>
      </c>
      <c r="AI1014" s="2">
        <v>0.0</v>
      </c>
      <c r="AJ1014" s="94">
        <v>0.003754731858672256</v>
      </c>
      <c r="AK1014" s="94">
        <v>3.6982248520710064E-4</v>
      </c>
      <c r="AL1014" s="79"/>
      <c r="AM1014" s="2" t="s">
        <v>4441</v>
      </c>
    </row>
    <row r="1015">
      <c r="A1015" s="54">
        <v>46179.0</v>
      </c>
      <c r="B1015" s="54">
        <v>46180.0</v>
      </c>
      <c r="C1015" s="2" t="s">
        <v>229</v>
      </c>
      <c r="D1015" s="2" t="s">
        <v>146</v>
      </c>
      <c r="E1015" s="2" t="s">
        <v>256</v>
      </c>
      <c r="F1015" s="53">
        <v>0.0</v>
      </c>
      <c r="G1015" s="53">
        <v>0.08333333333333333</v>
      </c>
      <c r="H1015" s="53">
        <v>0.08</v>
      </c>
      <c r="I1015" s="53">
        <v>0.038461538461538464</v>
      </c>
      <c r="J1015" s="53">
        <v>0.07367007396096595</v>
      </c>
      <c r="K1015" s="2" t="s">
        <v>4393</v>
      </c>
      <c r="L1015" s="53">
        <v>0.0</v>
      </c>
      <c r="M1015" s="2" t="s">
        <v>3369</v>
      </c>
      <c r="N1015" s="2" t="s">
        <v>3360</v>
      </c>
      <c r="O1015" s="55"/>
      <c r="AB1015" s="2" t="s">
        <v>164</v>
      </c>
      <c r="AC1015" s="2" t="s">
        <v>3361</v>
      </c>
      <c r="AD1015" s="2" t="s">
        <v>3362</v>
      </c>
      <c r="AE1015" s="2" t="s">
        <v>3363</v>
      </c>
      <c r="AF1015" s="93"/>
      <c r="AG1015" s="2" t="s">
        <v>3364</v>
      </c>
      <c r="AH1015" s="2" t="s">
        <v>3365</v>
      </c>
      <c r="AI1015" s="2">
        <v>0.0</v>
      </c>
      <c r="AJ1015" s="94">
        <v>0.005427279797414193</v>
      </c>
      <c r="AK1015" s="94">
        <v>0.0014792899408284025</v>
      </c>
      <c r="AL1015" s="79"/>
      <c r="AM1015" s="2" t="s">
        <v>4442</v>
      </c>
    </row>
    <row r="1016">
      <c r="A1016" s="54">
        <v>46179.0</v>
      </c>
      <c r="B1016" s="54">
        <v>46180.0</v>
      </c>
      <c r="C1016" s="2" t="s">
        <v>145</v>
      </c>
      <c r="D1016" s="2" t="s">
        <v>146</v>
      </c>
      <c r="E1016" s="2" t="s">
        <v>256</v>
      </c>
      <c r="F1016" s="53">
        <v>0.0</v>
      </c>
      <c r="G1016" s="53">
        <v>0.0</v>
      </c>
      <c r="H1016" s="53">
        <v>0.0</v>
      </c>
      <c r="I1016" s="53">
        <v>0.0</v>
      </c>
      <c r="J1016" s="53">
        <v>0.014895151806816586</v>
      </c>
      <c r="K1016" s="2" t="s">
        <v>3648</v>
      </c>
      <c r="L1016" s="53">
        <v>0.0</v>
      </c>
      <c r="M1016" s="2" t="s">
        <v>3369</v>
      </c>
      <c r="N1016" s="2" t="s">
        <v>3360</v>
      </c>
      <c r="O1016" s="55"/>
      <c r="AB1016" s="2" t="s">
        <v>164</v>
      </c>
      <c r="AC1016" s="2" t="s">
        <v>3361</v>
      </c>
      <c r="AD1016" s="2" t="s">
        <v>3362</v>
      </c>
      <c r="AE1016" s="2" t="s">
        <v>3363</v>
      </c>
      <c r="AF1016" s="93"/>
      <c r="AG1016" s="2" t="s">
        <v>3364</v>
      </c>
      <c r="AH1016" s="2" t="s">
        <v>3365</v>
      </c>
      <c r="AI1016" s="2">
        <v>0.0</v>
      </c>
      <c r="AJ1016" s="94">
        <v>2.218655473481114E-4</v>
      </c>
      <c r="AK1016" s="94">
        <v>0.0</v>
      </c>
      <c r="AL1016" s="79"/>
      <c r="AM1016" s="2" t="s">
        <v>4443</v>
      </c>
    </row>
    <row r="1017">
      <c r="A1017" s="54">
        <v>46179.0</v>
      </c>
      <c r="B1017" s="54">
        <v>46180.0</v>
      </c>
      <c r="C1017" s="2" t="s">
        <v>301</v>
      </c>
      <c r="D1017" s="2" t="s">
        <v>146</v>
      </c>
      <c r="E1017" s="2" t="s">
        <v>256</v>
      </c>
      <c r="F1017" s="53">
        <v>0.0</v>
      </c>
      <c r="G1017" s="53">
        <v>0.0</v>
      </c>
      <c r="H1017" s="53">
        <v>0.0</v>
      </c>
      <c r="I1017" s="53">
        <v>0.019230769230769232</v>
      </c>
      <c r="J1017" s="53">
        <v>0.016208443748194856</v>
      </c>
      <c r="K1017" s="2" t="s">
        <v>3531</v>
      </c>
      <c r="L1017" s="53">
        <v>0.0</v>
      </c>
      <c r="M1017" s="2" t="s">
        <v>3369</v>
      </c>
      <c r="N1017" s="2" t="s">
        <v>3360</v>
      </c>
      <c r="O1017" s="55"/>
      <c r="AB1017" s="2" t="s">
        <v>164</v>
      </c>
      <c r="AC1017" s="2" t="s">
        <v>3361</v>
      </c>
      <c r="AD1017" s="2" t="s">
        <v>3362</v>
      </c>
      <c r="AE1017" s="2" t="s">
        <v>3363</v>
      </c>
      <c r="AF1017" s="93"/>
      <c r="AG1017" s="2" t="s">
        <v>3364</v>
      </c>
      <c r="AH1017" s="2" t="s">
        <v>3365</v>
      </c>
      <c r="AI1017" s="2">
        <v>0.0</v>
      </c>
      <c r="AJ1017" s="94">
        <v>2.627136487383969E-4</v>
      </c>
      <c r="AK1017" s="94">
        <v>3.6982248520710064E-4</v>
      </c>
      <c r="AL1017" s="79"/>
      <c r="AM1017" s="2" t="s">
        <v>4444</v>
      </c>
    </row>
    <row r="1018">
      <c r="A1018" s="54">
        <v>46180.0</v>
      </c>
      <c r="B1018" s="54">
        <v>46181.0</v>
      </c>
      <c r="C1018" s="2" t="s">
        <v>194</v>
      </c>
      <c r="D1018" s="2" t="s">
        <v>146</v>
      </c>
      <c r="E1018" s="2" t="s">
        <v>180</v>
      </c>
      <c r="F1018" s="53">
        <v>0.0</v>
      </c>
      <c r="G1018" s="53">
        <v>0.0</v>
      </c>
      <c r="H1018" s="53">
        <v>0.0</v>
      </c>
      <c r="I1018" s="53">
        <v>0.019230769230769232</v>
      </c>
      <c r="J1018" s="53">
        <v>0.03653016496368462</v>
      </c>
      <c r="K1018" s="2" t="s">
        <v>148</v>
      </c>
      <c r="L1018" s="53">
        <v>0.5</v>
      </c>
      <c r="M1018" s="2" t="s">
        <v>4321</v>
      </c>
      <c r="N1018" s="2" t="s">
        <v>3360</v>
      </c>
      <c r="O1018" s="55"/>
      <c r="AB1018" s="2" t="s">
        <v>164</v>
      </c>
      <c r="AC1018" s="2" t="s">
        <v>3361</v>
      </c>
      <c r="AD1018" s="2" t="s">
        <v>3362</v>
      </c>
      <c r="AE1018" s="2" t="s">
        <v>3363</v>
      </c>
      <c r="AF1018" s="93"/>
      <c r="AG1018" s="2" t="s">
        <v>3364</v>
      </c>
      <c r="AH1018" s="2" t="s">
        <v>3365</v>
      </c>
      <c r="AI1018" s="2">
        <v>0.0</v>
      </c>
      <c r="AJ1018" s="94">
        <v>0.0013344529522740115</v>
      </c>
      <c r="AK1018" s="94">
        <v>3.6982248520710064E-4</v>
      </c>
      <c r="AL1018" s="79"/>
      <c r="AM1018" s="2" t="s">
        <v>4445</v>
      </c>
    </row>
    <row r="1019">
      <c r="A1019" s="54">
        <v>46180.0</v>
      </c>
      <c r="B1019" s="54">
        <v>46181.0</v>
      </c>
      <c r="C1019" s="2" t="s">
        <v>229</v>
      </c>
      <c r="D1019" s="2" t="s">
        <v>146</v>
      </c>
      <c r="E1019" s="2" t="s">
        <v>180</v>
      </c>
      <c r="F1019" s="53">
        <v>0.125</v>
      </c>
      <c r="G1019" s="53">
        <v>0.16666666666666666</v>
      </c>
      <c r="H1019" s="53">
        <v>0.12</v>
      </c>
      <c r="I1019" s="53">
        <v>0.11538461538461539</v>
      </c>
      <c r="J1019" s="53">
        <v>0.10672628989356678</v>
      </c>
      <c r="K1019" s="2" t="s">
        <v>4393</v>
      </c>
      <c r="L1019" s="53">
        <v>0.0</v>
      </c>
      <c r="M1019" s="2" t="s">
        <v>3369</v>
      </c>
      <c r="N1019" s="2" t="s">
        <v>3360</v>
      </c>
      <c r="O1019" s="55"/>
      <c r="AB1019" s="2" t="s">
        <v>164</v>
      </c>
      <c r="AC1019" s="2" t="s">
        <v>3361</v>
      </c>
      <c r="AD1019" s="2" t="s">
        <v>3362</v>
      </c>
      <c r="AE1019" s="2" t="s">
        <v>3363</v>
      </c>
      <c r="AF1019" s="93"/>
      <c r="AG1019" s="2" t="s">
        <v>3364</v>
      </c>
      <c r="AH1019" s="2" t="s">
        <v>3365</v>
      </c>
      <c r="AI1019" s="2">
        <v>0.0</v>
      </c>
      <c r="AJ1019" s="94">
        <v>0.011390500954445654</v>
      </c>
      <c r="AK1019" s="94">
        <v>0.013313609467455623</v>
      </c>
      <c r="AL1019" s="79"/>
      <c r="AM1019" s="2" t="s">
        <v>4446</v>
      </c>
    </row>
    <row r="1020">
      <c r="A1020" s="54">
        <v>46180.0</v>
      </c>
      <c r="B1020" s="54">
        <v>46181.0</v>
      </c>
      <c r="C1020" s="2" t="s">
        <v>145</v>
      </c>
      <c r="D1020" s="2" t="s">
        <v>146</v>
      </c>
      <c r="E1020" s="2" t="s">
        <v>180</v>
      </c>
      <c r="F1020" s="53">
        <v>0.125</v>
      </c>
      <c r="G1020" s="53">
        <v>0.08333333333333333</v>
      </c>
      <c r="H1020" s="53">
        <v>0.04</v>
      </c>
      <c r="I1020" s="53">
        <v>0.038461538461538464</v>
      </c>
      <c r="J1020" s="53">
        <v>0.0467375055380885</v>
      </c>
      <c r="K1020" s="2" t="s">
        <v>3648</v>
      </c>
      <c r="L1020" s="53">
        <v>0.0</v>
      </c>
      <c r="M1020" s="2" t="s">
        <v>3369</v>
      </c>
      <c r="N1020" s="2" t="s">
        <v>3360</v>
      </c>
      <c r="O1020" s="55"/>
      <c r="AB1020" s="2" t="s">
        <v>164</v>
      </c>
      <c r="AC1020" s="2" t="s">
        <v>3361</v>
      </c>
      <c r="AD1020" s="2" t="s">
        <v>3362</v>
      </c>
      <c r="AE1020" s="2" t="s">
        <v>3363</v>
      </c>
      <c r="AF1020" s="93"/>
      <c r="AG1020" s="2" t="s">
        <v>3364</v>
      </c>
      <c r="AH1020" s="2" t="s">
        <v>3365</v>
      </c>
      <c r="AI1020" s="2">
        <v>0.0</v>
      </c>
      <c r="AJ1020" s="94">
        <v>0.0021843944239228535</v>
      </c>
      <c r="AK1020" s="94">
        <v>0.0014792899408284025</v>
      </c>
      <c r="AL1020" s="79"/>
      <c r="AM1020" s="2" t="s">
        <v>4447</v>
      </c>
    </row>
    <row r="1021">
      <c r="A1021" s="54">
        <v>46180.0</v>
      </c>
      <c r="B1021" s="54">
        <v>46181.0</v>
      </c>
      <c r="C1021" s="2" t="s">
        <v>301</v>
      </c>
      <c r="D1021" s="2" t="s">
        <v>146</v>
      </c>
      <c r="E1021" s="2" t="s">
        <v>180</v>
      </c>
      <c r="F1021" s="53">
        <v>0.0</v>
      </c>
      <c r="G1021" s="53">
        <v>0.0</v>
      </c>
      <c r="H1021" s="53">
        <v>0.04</v>
      </c>
      <c r="I1021" s="53">
        <v>0.019230769230769232</v>
      </c>
      <c r="J1021" s="53">
        <v>0.02495421479351017</v>
      </c>
      <c r="K1021" s="2" t="s">
        <v>3531</v>
      </c>
      <c r="L1021" s="53">
        <v>0.0</v>
      </c>
      <c r="M1021" s="2" t="s">
        <v>3369</v>
      </c>
      <c r="N1021" s="2" t="s">
        <v>3360</v>
      </c>
      <c r="O1021" s="55"/>
      <c r="AB1021" s="2" t="s">
        <v>164</v>
      </c>
      <c r="AC1021" s="2" t="s">
        <v>3361</v>
      </c>
      <c r="AD1021" s="2" t="s">
        <v>3362</v>
      </c>
      <c r="AE1021" s="2" t="s">
        <v>3363</v>
      </c>
      <c r="AF1021" s="93"/>
      <c r="AG1021" s="2" t="s">
        <v>3364</v>
      </c>
      <c r="AH1021" s="2" t="s">
        <v>3365</v>
      </c>
      <c r="AI1021" s="2">
        <v>0.0</v>
      </c>
      <c r="AJ1021" s="94">
        <v>6.227128359606418E-4</v>
      </c>
      <c r="AK1021" s="94">
        <v>3.6982248520710064E-4</v>
      </c>
      <c r="AL1021" s="79"/>
      <c r="AM1021" s="2" t="s">
        <v>4448</v>
      </c>
    </row>
    <row r="1022">
      <c r="A1022" s="54">
        <v>46181.0</v>
      </c>
      <c r="B1022" s="54">
        <v>46182.0</v>
      </c>
      <c r="C1022" s="2" t="s">
        <v>194</v>
      </c>
      <c r="D1022" s="2" t="s">
        <v>146</v>
      </c>
      <c r="E1022" s="2" t="s">
        <v>208</v>
      </c>
      <c r="F1022" s="53">
        <v>0.0</v>
      </c>
      <c r="G1022" s="53">
        <v>0.0</v>
      </c>
      <c r="H1022" s="53">
        <v>0.12</v>
      </c>
      <c r="I1022" s="53">
        <v>0.11538461538461539</v>
      </c>
      <c r="J1022" s="53">
        <v>0.07516844941507145</v>
      </c>
      <c r="K1022" s="2" t="s">
        <v>148</v>
      </c>
      <c r="L1022" s="53">
        <v>0.5</v>
      </c>
      <c r="M1022" s="2" t="s">
        <v>4321</v>
      </c>
      <c r="N1022" s="2" t="s">
        <v>3360</v>
      </c>
      <c r="O1022" s="55"/>
      <c r="AB1022" s="2" t="s">
        <v>164</v>
      </c>
      <c r="AC1022" s="2" t="s">
        <v>3361</v>
      </c>
      <c r="AD1022" s="2" t="s">
        <v>3362</v>
      </c>
      <c r="AE1022" s="2" t="s">
        <v>3363</v>
      </c>
      <c r="AF1022" s="93"/>
      <c r="AG1022" s="2" t="s">
        <v>3364</v>
      </c>
      <c r="AH1022" s="2" t="s">
        <v>3365</v>
      </c>
      <c r="AI1022" s="2">
        <v>0.0</v>
      </c>
      <c r="AJ1022" s="94">
        <v>0.005650295787466155</v>
      </c>
      <c r="AK1022" s="94">
        <v>0.013313609467455623</v>
      </c>
      <c r="AL1022" s="79"/>
      <c r="AM1022" s="2" t="s">
        <v>4449</v>
      </c>
    </row>
    <row r="1023">
      <c r="A1023" s="54">
        <v>46181.0</v>
      </c>
      <c r="B1023" s="54">
        <v>46182.0</v>
      </c>
      <c r="C1023" s="2" t="s">
        <v>229</v>
      </c>
      <c r="D1023" s="2" t="s">
        <v>146</v>
      </c>
      <c r="E1023" s="2" t="s">
        <v>208</v>
      </c>
      <c r="F1023" s="53">
        <v>0.0</v>
      </c>
      <c r="G1023" s="53">
        <v>0.0</v>
      </c>
      <c r="H1023" s="53">
        <v>0.04</v>
      </c>
      <c r="I1023" s="53">
        <v>0.09615384615384616</v>
      </c>
      <c r="J1023" s="53">
        <v>0.061553287384979186</v>
      </c>
      <c r="K1023" s="2" t="s">
        <v>4393</v>
      </c>
      <c r="L1023" s="53">
        <v>0.0</v>
      </c>
      <c r="M1023" s="2" t="s">
        <v>3369</v>
      </c>
      <c r="N1023" s="2" t="s">
        <v>3360</v>
      </c>
      <c r="O1023" s="55"/>
      <c r="AB1023" s="2" t="s">
        <v>164</v>
      </c>
      <c r="AC1023" s="2" t="s">
        <v>3361</v>
      </c>
      <c r="AD1023" s="2" t="s">
        <v>3362</v>
      </c>
      <c r="AE1023" s="2" t="s">
        <v>3363</v>
      </c>
      <c r="AF1023" s="93"/>
      <c r="AG1023" s="2" t="s">
        <v>3364</v>
      </c>
      <c r="AH1023" s="2" t="s">
        <v>3365</v>
      </c>
      <c r="AI1023" s="2">
        <v>0.0</v>
      </c>
      <c r="AJ1023" s="94">
        <v>0.003788807187897838</v>
      </c>
      <c r="AK1023" s="94">
        <v>0.009245562130177515</v>
      </c>
      <c r="AL1023" s="79"/>
      <c r="AM1023" s="2" t="s">
        <v>4450</v>
      </c>
    </row>
    <row r="1024">
      <c r="A1024" s="54">
        <v>46181.0</v>
      </c>
      <c r="B1024" s="54">
        <v>46182.0</v>
      </c>
      <c r="C1024" s="2" t="s">
        <v>145</v>
      </c>
      <c r="D1024" s="2" t="s">
        <v>146</v>
      </c>
      <c r="E1024" s="2" t="s">
        <v>208</v>
      </c>
      <c r="F1024" s="53">
        <v>0.0</v>
      </c>
      <c r="G1024" s="53">
        <v>0.0</v>
      </c>
      <c r="H1024" s="53">
        <v>0.0</v>
      </c>
      <c r="I1024" s="53">
        <v>0.019230769230769232</v>
      </c>
      <c r="J1024" s="53">
        <v>0.016657642058754158</v>
      </c>
      <c r="K1024" s="2" t="s">
        <v>3648</v>
      </c>
      <c r="L1024" s="53">
        <v>0.0</v>
      </c>
      <c r="M1024" s="2" t="s">
        <v>3369</v>
      </c>
      <c r="N1024" s="2" t="s">
        <v>3360</v>
      </c>
      <c r="O1024" s="55"/>
      <c r="AB1024" s="2" t="s">
        <v>164</v>
      </c>
      <c r="AC1024" s="2" t="s">
        <v>3361</v>
      </c>
      <c r="AD1024" s="2" t="s">
        <v>3362</v>
      </c>
      <c r="AE1024" s="2" t="s">
        <v>3363</v>
      </c>
      <c r="AF1024" s="93"/>
      <c r="AG1024" s="2" t="s">
        <v>3364</v>
      </c>
      <c r="AH1024" s="2" t="s">
        <v>3365</v>
      </c>
      <c r="AI1024" s="2">
        <v>0.0</v>
      </c>
      <c r="AJ1024" s="94">
        <v>2.774770389575755E-4</v>
      </c>
      <c r="AK1024" s="94">
        <v>3.6982248520710064E-4</v>
      </c>
      <c r="AL1024" s="79"/>
      <c r="AM1024" s="2" t="s">
        <v>4451</v>
      </c>
    </row>
    <row r="1025">
      <c r="A1025" s="54">
        <v>46181.0</v>
      </c>
      <c r="B1025" s="54">
        <v>46182.0</v>
      </c>
      <c r="C1025" s="2" t="s">
        <v>301</v>
      </c>
      <c r="D1025" s="2" t="s">
        <v>146</v>
      </c>
      <c r="E1025" s="2" t="s">
        <v>208</v>
      </c>
      <c r="F1025" s="53">
        <v>0.0</v>
      </c>
      <c r="G1025" s="53">
        <v>0.0</v>
      </c>
      <c r="H1025" s="53">
        <v>0.04</v>
      </c>
      <c r="I1025" s="53">
        <v>0.019230769230769232</v>
      </c>
      <c r="J1025" s="53">
        <v>0.02485823277934424</v>
      </c>
      <c r="K1025" s="2" t="s">
        <v>3531</v>
      </c>
      <c r="L1025" s="53">
        <v>0.0</v>
      </c>
      <c r="M1025" s="2" t="s">
        <v>3369</v>
      </c>
      <c r="N1025" s="2" t="s">
        <v>3360</v>
      </c>
      <c r="O1025" s="55"/>
      <c r="AB1025" s="2" t="s">
        <v>164</v>
      </c>
      <c r="AC1025" s="2" t="s">
        <v>3361</v>
      </c>
      <c r="AD1025" s="2" t="s">
        <v>3362</v>
      </c>
      <c r="AE1025" s="2" t="s">
        <v>3363</v>
      </c>
      <c r="AF1025" s="93"/>
      <c r="AG1025" s="2" t="s">
        <v>3364</v>
      </c>
      <c r="AH1025" s="2" t="s">
        <v>3365</v>
      </c>
      <c r="AI1025" s="2">
        <v>0.0</v>
      </c>
      <c r="AJ1025" s="94">
        <v>6.179317369120644E-4</v>
      </c>
      <c r="AK1025" s="94">
        <v>3.6982248520710064E-4</v>
      </c>
      <c r="AL1025" s="79"/>
      <c r="AM1025" s="2" t="s">
        <v>4452</v>
      </c>
    </row>
    <row r="1026">
      <c r="A1026" s="54">
        <v>46182.0</v>
      </c>
      <c r="B1026" s="54">
        <v>46183.0</v>
      </c>
      <c r="C1026" s="2" t="s">
        <v>194</v>
      </c>
      <c r="D1026" s="2" t="s">
        <v>146</v>
      </c>
      <c r="E1026" s="2" t="s">
        <v>303</v>
      </c>
      <c r="F1026" s="53">
        <v>0.0</v>
      </c>
      <c r="G1026" s="53">
        <v>0.0</v>
      </c>
      <c r="H1026" s="53">
        <v>0.0</v>
      </c>
      <c r="I1026" s="53">
        <v>0.019230769230769232</v>
      </c>
      <c r="J1026" s="53">
        <v>0.03898847650096786</v>
      </c>
      <c r="K1026" s="2" t="s">
        <v>148</v>
      </c>
      <c r="L1026" s="53">
        <v>0.5</v>
      </c>
      <c r="M1026" s="2" t="s">
        <v>4321</v>
      </c>
      <c r="N1026" s="2" t="s">
        <v>3360</v>
      </c>
      <c r="O1026" s="55"/>
      <c r="AB1026" s="2" t="s">
        <v>164</v>
      </c>
      <c r="AC1026" s="2" t="s">
        <v>3361</v>
      </c>
      <c r="AD1026" s="2" t="s">
        <v>3362</v>
      </c>
      <c r="AE1026" s="2" t="s">
        <v>3363</v>
      </c>
      <c r="AF1026" s="93"/>
      <c r="AG1026" s="2" t="s">
        <v>3364</v>
      </c>
      <c r="AH1026" s="2" t="s">
        <v>3365</v>
      </c>
      <c r="AI1026" s="2">
        <v>0.0</v>
      </c>
      <c r="AJ1026" s="94">
        <v>0.001520101299866523</v>
      </c>
      <c r="AK1026" s="94">
        <v>3.6982248520710064E-4</v>
      </c>
      <c r="AL1026" s="79"/>
      <c r="AM1026" s="2" t="s">
        <v>4453</v>
      </c>
    </row>
    <row r="1027">
      <c r="A1027" s="54">
        <v>46182.0</v>
      </c>
      <c r="B1027" s="54">
        <v>46183.0</v>
      </c>
      <c r="C1027" s="2" t="s">
        <v>229</v>
      </c>
      <c r="D1027" s="2" t="s">
        <v>146</v>
      </c>
      <c r="E1027" s="2" t="s">
        <v>303</v>
      </c>
      <c r="F1027" s="53">
        <v>0.0</v>
      </c>
      <c r="G1027" s="53">
        <v>0.0</v>
      </c>
      <c r="H1027" s="53">
        <v>0.16</v>
      </c>
      <c r="I1027" s="53">
        <v>0.11538461538461539</v>
      </c>
      <c r="J1027" s="53">
        <v>0.09697318168792685</v>
      </c>
      <c r="K1027" s="2" t="s">
        <v>4393</v>
      </c>
      <c r="L1027" s="53">
        <v>0.0</v>
      </c>
      <c r="M1027" s="2" t="s">
        <v>3369</v>
      </c>
      <c r="N1027" s="2" t="s">
        <v>3360</v>
      </c>
      <c r="O1027" s="55"/>
      <c r="AB1027" s="2" t="s">
        <v>164</v>
      </c>
      <c r="AC1027" s="2" t="s">
        <v>3361</v>
      </c>
      <c r="AD1027" s="2" t="s">
        <v>3362</v>
      </c>
      <c r="AE1027" s="2" t="s">
        <v>3363</v>
      </c>
      <c r="AF1027" s="93"/>
      <c r="AG1027" s="2" t="s">
        <v>3364</v>
      </c>
      <c r="AH1027" s="2" t="s">
        <v>3365</v>
      </c>
      <c r="AI1027" s="2">
        <v>0.0</v>
      </c>
      <c r="AJ1027" s="94">
        <v>0.00940379796667967</v>
      </c>
      <c r="AK1027" s="94">
        <v>0.013313609467455623</v>
      </c>
      <c r="AL1027" s="79"/>
      <c r="AM1027" s="2" t="s">
        <v>4454</v>
      </c>
    </row>
    <row r="1028">
      <c r="A1028" s="54">
        <v>46182.0</v>
      </c>
      <c r="B1028" s="54">
        <v>46183.0</v>
      </c>
      <c r="C1028" s="2" t="s">
        <v>145</v>
      </c>
      <c r="D1028" s="2" t="s">
        <v>146</v>
      </c>
      <c r="E1028" s="2" t="s">
        <v>303</v>
      </c>
      <c r="F1028" s="53">
        <v>0.125</v>
      </c>
      <c r="G1028" s="53">
        <v>0.08333333333333333</v>
      </c>
      <c r="H1028" s="53">
        <v>0.04</v>
      </c>
      <c r="I1028" s="53">
        <v>0.019230769230769232</v>
      </c>
      <c r="J1028" s="53">
        <v>0.03963458310903377</v>
      </c>
      <c r="K1028" s="2" t="s">
        <v>3648</v>
      </c>
      <c r="L1028" s="53">
        <v>0.0</v>
      </c>
      <c r="M1028" s="2" t="s">
        <v>3369</v>
      </c>
      <c r="N1028" s="2" t="s">
        <v>3360</v>
      </c>
      <c r="O1028" s="55"/>
      <c r="AB1028" s="2" t="s">
        <v>164</v>
      </c>
      <c r="AC1028" s="2" t="s">
        <v>3361</v>
      </c>
      <c r="AD1028" s="2" t="s">
        <v>3362</v>
      </c>
      <c r="AE1028" s="2" t="s">
        <v>3363</v>
      </c>
      <c r="AF1028" s="93"/>
      <c r="AG1028" s="2" t="s">
        <v>3364</v>
      </c>
      <c r="AH1028" s="2" t="s">
        <v>3365</v>
      </c>
      <c r="AI1028" s="2">
        <v>0.0</v>
      </c>
      <c r="AJ1028" s="94">
        <v>0.0015709001782269049</v>
      </c>
      <c r="AK1028" s="94">
        <v>3.6982248520710064E-4</v>
      </c>
      <c r="AL1028" s="79"/>
      <c r="AM1028" s="2" t="s">
        <v>4455</v>
      </c>
    </row>
    <row r="1029">
      <c r="A1029" s="54">
        <v>46182.0</v>
      </c>
      <c r="B1029" s="54">
        <v>46183.0</v>
      </c>
      <c r="C1029" s="2" t="s">
        <v>301</v>
      </c>
      <c r="D1029" s="2" t="s">
        <v>146</v>
      </c>
      <c r="E1029" s="2" t="s">
        <v>303</v>
      </c>
      <c r="F1029" s="53">
        <v>0.0</v>
      </c>
      <c r="G1029" s="53">
        <v>0.0</v>
      </c>
      <c r="H1029" s="53">
        <v>0.12</v>
      </c>
      <c r="I1029" s="53">
        <v>0.09615384615384616</v>
      </c>
      <c r="J1029" s="53">
        <v>0.053322794178545525</v>
      </c>
      <c r="K1029" s="2" t="s">
        <v>3531</v>
      </c>
      <c r="L1029" s="53">
        <v>0.0</v>
      </c>
      <c r="M1029" s="2" t="s">
        <v>3369</v>
      </c>
      <c r="N1029" s="2" t="s">
        <v>3360</v>
      </c>
      <c r="O1029" s="55"/>
      <c r="AB1029" s="2" t="s">
        <v>164</v>
      </c>
      <c r="AC1029" s="2" t="s">
        <v>3361</v>
      </c>
      <c r="AD1029" s="2" t="s">
        <v>3362</v>
      </c>
      <c r="AE1029" s="2" t="s">
        <v>3363</v>
      </c>
      <c r="AF1029" s="93"/>
      <c r="AG1029" s="2" t="s">
        <v>3364</v>
      </c>
      <c r="AH1029" s="2" t="s">
        <v>3365</v>
      </c>
      <c r="AI1029" s="2">
        <v>0.0</v>
      </c>
      <c r="AJ1029" s="94">
        <v>0.0028433203790075284</v>
      </c>
      <c r="AK1029" s="94">
        <v>0.009245562130177515</v>
      </c>
      <c r="AL1029" s="79"/>
      <c r="AM1029" s="2" t="s">
        <v>4456</v>
      </c>
    </row>
    <row r="1030">
      <c r="A1030" s="54">
        <v>46183.0</v>
      </c>
      <c r="B1030" s="54">
        <v>46184.0</v>
      </c>
      <c r="C1030" s="2" t="s">
        <v>194</v>
      </c>
      <c r="D1030" s="2" t="s">
        <v>146</v>
      </c>
      <c r="E1030" s="2" t="s">
        <v>148</v>
      </c>
      <c r="F1030" s="53">
        <v>0.25</v>
      </c>
      <c r="G1030" s="53">
        <v>0.16666666666666666</v>
      </c>
      <c r="H1030" s="53">
        <v>0.12</v>
      </c>
      <c r="I1030" s="53">
        <v>0.09615384615384616</v>
      </c>
      <c r="J1030" s="53">
        <v>0.09366306893108274</v>
      </c>
      <c r="K1030" s="2" t="s">
        <v>148</v>
      </c>
      <c r="L1030" s="53">
        <v>0.5</v>
      </c>
      <c r="M1030" s="2" t="s">
        <v>4321</v>
      </c>
      <c r="N1030" s="2" t="s">
        <v>3360</v>
      </c>
      <c r="O1030" s="55"/>
      <c r="AB1030" s="2" t="s">
        <v>164</v>
      </c>
      <c r="AC1030" s="2" t="s">
        <v>3361</v>
      </c>
      <c r="AD1030" s="2" t="s">
        <v>3362</v>
      </c>
      <c r="AE1030" s="2" t="s">
        <v>3363</v>
      </c>
      <c r="AF1030" s="93"/>
      <c r="AG1030" s="2" t="s">
        <v>3364</v>
      </c>
      <c r="AH1030" s="2" t="s">
        <v>3365</v>
      </c>
      <c r="AI1030" s="2">
        <v>0.0</v>
      </c>
      <c r="AJ1030" s="94">
        <v>0.008772770481588758</v>
      </c>
      <c r="AK1030" s="94">
        <v>0.009245562130177515</v>
      </c>
      <c r="AL1030" s="79"/>
      <c r="AM1030" s="2" t="s">
        <v>4457</v>
      </c>
    </row>
    <row r="1031">
      <c r="A1031" s="54">
        <v>46183.0</v>
      </c>
      <c r="B1031" s="54">
        <v>46184.0</v>
      </c>
      <c r="C1031" s="2" t="s">
        <v>229</v>
      </c>
      <c r="D1031" s="2" t="s">
        <v>146</v>
      </c>
      <c r="E1031" s="2" t="s">
        <v>148</v>
      </c>
      <c r="F1031" s="53">
        <v>0.125</v>
      </c>
      <c r="G1031" s="53">
        <v>0.08333333333333333</v>
      </c>
      <c r="H1031" s="53">
        <v>0.08</v>
      </c>
      <c r="I1031" s="53">
        <v>0.057692307692307696</v>
      </c>
      <c r="J1031" s="53">
        <v>0.0757497722818937</v>
      </c>
      <c r="K1031" s="2" t="s">
        <v>4393</v>
      </c>
      <c r="L1031" s="53">
        <v>0.0</v>
      </c>
      <c r="M1031" s="2" t="s">
        <v>3369</v>
      </c>
      <c r="N1031" s="2" t="s">
        <v>3360</v>
      </c>
      <c r="O1031" s="55"/>
      <c r="AB1031" s="2" t="s">
        <v>164</v>
      </c>
      <c r="AC1031" s="2" t="s">
        <v>3361</v>
      </c>
      <c r="AD1031" s="2" t="s">
        <v>3362</v>
      </c>
      <c r="AE1031" s="2" t="s">
        <v>3363</v>
      </c>
      <c r="AF1031" s="93"/>
      <c r="AG1031" s="2" t="s">
        <v>3364</v>
      </c>
      <c r="AH1031" s="2" t="s">
        <v>3365</v>
      </c>
      <c r="AI1031" s="2">
        <v>0.0</v>
      </c>
      <c r="AJ1031" s="94">
        <v>0.005738028000758751</v>
      </c>
      <c r="AK1031" s="94">
        <v>0.003328402366863906</v>
      </c>
      <c r="AL1031" s="79"/>
      <c r="AM1031" s="2" t="s">
        <v>4458</v>
      </c>
    </row>
    <row r="1032">
      <c r="A1032" s="54">
        <v>46183.0</v>
      </c>
      <c r="B1032" s="54">
        <v>46184.0</v>
      </c>
      <c r="C1032" s="2" t="s">
        <v>145</v>
      </c>
      <c r="D1032" s="2" t="s">
        <v>146</v>
      </c>
      <c r="E1032" s="2" t="s">
        <v>148</v>
      </c>
      <c r="F1032" s="53">
        <v>0.125</v>
      </c>
      <c r="G1032" s="53">
        <v>0.08333333333333333</v>
      </c>
      <c r="H1032" s="53">
        <v>0.04</v>
      </c>
      <c r="I1032" s="53">
        <v>0.019230769230769232</v>
      </c>
      <c r="J1032" s="53">
        <v>0.03359703908347162</v>
      </c>
      <c r="K1032" s="2" t="s">
        <v>3648</v>
      </c>
      <c r="L1032" s="53">
        <v>0.0</v>
      </c>
      <c r="M1032" s="2" t="s">
        <v>3369</v>
      </c>
      <c r="N1032" s="2" t="s">
        <v>3360</v>
      </c>
      <c r="O1032" s="55"/>
      <c r="AB1032" s="2" t="s">
        <v>164</v>
      </c>
      <c r="AC1032" s="2" t="s">
        <v>3361</v>
      </c>
      <c r="AD1032" s="2" t="s">
        <v>3362</v>
      </c>
      <c r="AE1032" s="2" t="s">
        <v>3363</v>
      </c>
      <c r="AF1032" s="93"/>
      <c r="AG1032" s="2" t="s">
        <v>3364</v>
      </c>
      <c r="AH1032" s="2" t="s">
        <v>3365</v>
      </c>
      <c r="AI1032" s="2">
        <v>0.0</v>
      </c>
      <c r="AJ1032" s="94">
        <v>0.0011287610351763196</v>
      </c>
      <c r="AK1032" s="94">
        <v>3.6982248520710064E-4</v>
      </c>
      <c r="AL1032" s="79"/>
      <c r="AM1032" s="2" t="s">
        <v>4459</v>
      </c>
    </row>
    <row r="1033">
      <c r="A1033" s="54">
        <v>46183.0</v>
      </c>
      <c r="B1033" s="54">
        <v>46184.0</v>
      </c>
      <c r="C1033" s="2" t="s">
        <v>301</v>
      </c>
      <c r="D1033" s="2" t="s">
        <v>146</v>
      </c>
      <c r="E1033" s="2" t="s">
        <v>148</v>
      </c>
      <c r="F1033" s="53">
        <v>0.0</v>
      </c>
      <c r="G1033" s="53">
        <v>0.0</v>
      </c>
      <c r="H1033" s="53">
        <v>0.08</v>
      </c>
      <c r="I1033" s="53">
        <v>0.038461538461538464</v>
      </c>
      <c r="J1033" s="53">
        <v>0.03125929835973709</v>
      </c>
      <c r="K1033" s="2" t="s">
        <v>3531</v>
      </c>
      <c r="L1033" s="53">
        <v>0.0</v>
      </c>
      <c r="M1033" s="2" t="s">
        <v>3369</v>
      </c>
      <c r="N1033" s="2" t="s">
        <v>3360</v>
      </c>
      <c r="O1033" s="55"/>
      <c r="AB1033" s="2" t="s">
        <v>164</v>
      </c>
      <c r="AC1033" s="2" t="s">
        <v>3361</v>
      </c>
      <c r="AD1033" s="2" t="s">
        <v>3362</v>
      </c>
      <c r="AE1033" s="2" t="s">
        <v>3363</v>
      </c>
      <c r="AF1033" s="93"/>
      <c r="AG1033" s="2" t="s">
        <v>3364</v>
      </c>
      <c r="AH1033" s="2" t="s">
        <v>3365</v>
      </c>
      <c r="AI1033" s="2">
        <v>0.0</v>
      </c>
      <c r="AJ1033" s="94">
        <v>9.771437339430621E-4</v>
      </c>
      <c r="AK1033" s="94">
        <v>0.0014792899408284025</v>
      </c>
      <c r="AL1033" s="79"/>
      <c r="AM1033" s="2" t="s">
        <v>4460</v>
      </c>
    </row>
    <row r="1034">
      <c r="A1034" s="54">
        <v>46184.0</v>
      </c>
      <c r="B1034" s="54">
        <v>46185.0</v>
      </c>
      <c r="C1034" s="2" t="s">
        <v>194</v>
      </c>
      <c r="D1034" s="2" t="s">
        <v>146</v>
      </c>
      <c r="E1034" s="2" t="s">
        <v>196</v>
      </c>
      <c r="F1034" s="53">
        <v>0.0</v>
      </c>
      <c r="G1034" s="53">
        <v>0.0</v>
      </c>
      <c r="H1034" s="53">
        <v>0.04</v>
      </c>
      <c r="I1034" s="53">
        <v>0.07692307692307693</v>
      </c>
      <c r="J1034" s="53">
        <v>0.05467142770667393</v>
      </c>
      <c r="K1034" s="2" t="s">
        <v>4461</v>
      </c>
      <c r="L1034" s="53">
        <v>0.0</v>
      </c>
      <c r="M1034" s="2" t="s">
        <v>3369</v>
      </c>
      <c r="N1034" s="2" t="s">
        <v>3360</v>
      </c>
      <c r="O1034" s="55"/>
      <c r="AB1034" s="2" t="s">
        <v>164</v>
      </c>
      <c r="AC1034" s="2" t="s">
        <v>3361</v>
      </c>
      <c r="AD1034" s="2" t="s">
        <v>3362</v>
      </c>
      <c r="AE1034" s="2" t="s">
        <v>3363</v>
      </c>
      <c r="AF1034" s="93"/>
      <c r="AG1034" s="2" t="s">
        <v>3364</v>
      </c>
      <c r="AH1034" s="2" t="s">
        <v>3365</v>
      </c>
      <c r="AI1034" s="2">
        <v>0.0</v>
      </c>
      <c r="AJ1034" s="94">
        <v>0.002988965007486074</v>
      </c>
      <c r="AK1034" s="94">
        <v>0.00591715976331361</v>
      </c>
      <c r="AL1034" s="79"/>
      <c r="AM1034" s="2" t="s">
        <v>4462</v>
      </c>
    </row>
    <row r="1035">
      <c r="A1035" s="54">
        <v>46184.0</v>
      </c>
      <c r="B1035" s="54">
        <v>46185.0</v>
      </c>
      <c r="C1035" s="2" t="s">
        <v>229</v>
      </c>
      <c r="D1035" s="2" t="s">
        <v>146</v>
      </c>
      <c r="E1035" s="2" t="s">
        <v>196</v>
      </c>
      <c r="F1035" s="53">
        <v>0.125</v>
      </c>
      <c r="G1035" s="53">
        <v>0.08333333333333333</v>
      </c>
      <c r="H1035" s="53">
        <v>0.08</v>
      </c>
      <c r="I1035" s="53">
        <v>0.057692307692307696</v>
      </c>
      <c r="J1035" s="53">
        <v>0.07894645818345161</v>
      </c>
      <c r="K1035" s="2" t="s">
        <v>4463</v>
      </c>
      <c r="L1035" s="53">
        <v>0.0</v>
      </c>
      <c r="M1035" s="2" t="s">
        <v>3369</v>
      </c>
      <c r="N1035" s="2" t="s">
        <v>3360</v>
      </c>
      <c r="O1035" s="55"/>
      <c r="AB1035" s="2" t="s">
        <v>164</v>
      </c>
      <c r="AC1035" s="2" t="s">
        <v>3361</v>
      </c>
      <c r="AD1035" s="2" t="s">
        <v>3362</v>
      </c>
      <c r="AE1035" s="2" t="s">
        <v>3363</v>
      </c>
      <c r="AF1035" s="93"/>
      <c r="AG1035" s="2" t="s">
        <v>3364</v>
      </c>
      <c r="AH1035" s="2" t="s">
        <v>3365</v>
      </c>
      <c r="AI1035" s="2">
        <v>0.0</v>
      </c>
      <c r="AJ1035" s="94">
        <v>0.006232543259711474</v>
      </c>
      <c r="AK1035" s="94">
        <v>0.003328402366863906</v>
      </c>
      <c r="AL1035" s="79"/>
      <c r="AM1035" s="2" t="s">
        <v>4464</v>
      </c>
    </row>
    <row r="1036">
      <c r="A1036" s="54">
        <v>46184.0</v>
      </c>
      <c r="B1036" s="54">
        <v>46185.0</v>
      </c>
      <c r="C1036" s="2" t="s">
        <v>145</v>
      </c>
      <c r="D1036" s="2" t="s">
        <v>146</v>
      </c>
      <c r="E1036" s="2" t="s">
        <v>196</v>
      </c>
      <c r="F1036" s="53">
        <v>0.0</v>
      </c>
      <c r="G1036" s="53">
        <v>0.0</v>
      </c>
      <c r="H1036" s="53">
        <v>0.0</v>
      </c>
      <c r="I1036" s="53">
        <v>0.019230769230769232</v>
      </c>
      <c r="J1036" s="53">
        <v>0.016432874032445782</v>
      </c>
      <c r="K1036" s="2" t="s">
        <v>4465</v>
      </c>
      <c r="L1036" s="53">
        <v>0.0</v>
      </c>
      <c r="M1036" s="2" t="s">
        <v>3369</v>
      </c>
      <c r="N1036" s="2" t="s">
        <v>3360</v>
      </c>
      <c r="O1036" s="55"/>
      <c r="AB1036" s="2" t="s">
        <v>164</v>
      </c>
      <c r="AC1036" s="2" t="s">
        <v>3361</v>
      </c>
      <c r="AD1036" s="2" t="s">
        <v>3362</v>
      </c>
      <c r="AE1036" s="2" t="s">
        <v>3363</v>
      </c>
      <c r="AF1036" s="93"/>
      <c r="AG1036" s="2" t="s">
        <v>3364</v>
      </c>
      <c r="AH1036" s="2" t="s">
        <v>3365</v>
      </c>
      <c r="AI1036" s="2">
        <v>0.0</v>
      </c>
      <c r="AJ1036" s="94">
        <v>2.700393489662309E-4</v>
      </c>
      <c r="AK1036" s="94">
        <v>3.6982248520710064E-4</v>
      </c>
      <c r="AL1036" s="79"/>
      <c r="AM1036" s="2" t="s">
        <v>4466</v>
      </c>
    </row>
    <row r="1037">
      <c r="A1037" s="54">
        <v>46184.0</v>
      </c>
      <c r="B1037" s="54">
        <v>46185.0</v>
      </c>
      <c r="C1037" s="2" t="s">
        <v>301</v>
      </c>
      <c r="D1037" s="2" t="s">
        <v>146</v>
      </c>
      <c r="E1037" s="2" t="s">
        <v>196</v>
      </c>
      <c r="F1037" s="53">
        <v>0.0</v>
      </c>
      <c r="G1037" s="53">
        <v>0.0</v>
      </c>
      <c r="H1037" s="53">
        <v>0.0</v>
      </c>
      <c r="I1037" s="53">
        <v>0.0</v>
      </c>
      <c r="J1037" s="53">
        <v>0.01213107009875688</v>
      </c>
      <c r="K1037" s="2" t="s">
        <v>3531</v>
      </c>
      <c r="L1037" s="53">
        <v>0.0</v>
      </c>
      <c r="M1037" s="2" t="s">
        <v>3369</v>
      </c>
      <c r="N1037" s="2" t="s">
        <v>3360</v>
      </c>
      <c r="O1037" s="55"/>
      <c r="AB1037" s="2" t="s">
        <v>164</v>
      </c>
      <c r="AC1037" s="2" t="s">
        <v>3361</v>
      </c>
      <c r="AD1037" s="2" t="s">
        <v>3362</v>
      </c>
      <c r="AE1037" s="2" t="s">
        <v>3363</v>
      </c>
      <c r="AF1037" s="93"/>
      <c r="AG1037" s="2" t="s">
        <v>3364</v>
      </c>
      <c r="AH1037" s="2" t="s">
        <v>3365</v>
      </c>
      <c r="AI1037" s="2">
        <v>0.0</v>
      </c>
      <c r="AJ1037" s="94">
        <v>1.4716286174095325E-4</v>
      </c>
      <c r="AK1037" s="94">
        <v>0.0</v>
      </c>
      <c r="AL1037" s="79"/>
      <c r="AM1037" s="2" t="s">
        <v>4467</v>
      </c>
    </row>
    <row r="1038">
      <c r="A1038" s="54">
        <v>46185.0</v>
      </c>
      <c r="B1038" s="54">
        <v>46186.0</v>
      </c>
      <c r="C1038" s="2" t="s">
        <v>194</v>
      </c>
      <c r="D1038" s="2" t="s">
        <v>146</v>
      </c>
      <c r="E1038" s="2" t="s">
        <v>288</v>
      </c>
      <c r="F1038" s="53">
        <v>0.125</v>
      </c>
      <c r="G1038" s="53">
        <v>0.08333333333333333</v>
      </c>
      <c r="H1038" s="53">
        <v>0.2</v>
      </c>
      <c r="I1038" s="53">
        <v>0.1346153846153846</v>
      </c>
      <c r="J1038" s="53">
        <v>0.1190233925794571</v>
      </c>
      <c r="K1038" s="2" t="s">
        <v>4461</v>
      </c>
      <c r="L1038" s="53">
        <v>0.0</v>
      </c>
      <c r="M1038" s="2" t="s">
        <v>3369</v>
      </c>
      <c r="N1038" s="2" t="s">
        <v>3360</v>
      </c>
      <c r="O1038" s="55"/>
      <c r="AB1038" s="2" t="s">
        <v>164</v>
      </c>
      <c r="AC1038" s="2" t="s">
        <v>3361</v>
      </c>
      <c r="AD1038" s="2" t="s">
        <v>3362</v>
      </c>
      <c r="AE1038" s="2" t="s">
        <v>3363</v>
      </c>
      <c r="AF1038" s="93"/>
      <c r="AG1038" s="2" t="s">
        <v>3364</v>
      </c>
      <c r="AH1038" s="2" t="s">
        <v>3365</v>
      </c>
      <c r="AI1038" s="2">
        <v>0.0</v>
      </c>
      <c r="AJ1038" s="94">
        <v>0.014166567981123564</v>
      </c>
      <c r="AK1038" s="94">
        <v>0.018121301775147928</v>
      </c>
      <c r="AL1038" s="79"/>
      <c r="AM1038" s="2" t="s">
        <v>4468</v>
      </c>
    </row>
    <row r="1039">
      <c r="A1039" s="54">
        <v>46185.0</v>
      </c>
      <c r="B1039" s="54">
        <v>46186.0</v>
      </c>
      <c r="C1039" s="2" t="s">
        <v>229</v>
      </c>
      <c r="D1039" s="2" t="s">
        <v>146</v>
      </c>
      <c r="E1039" s="2" t="s">
        <v>288</v>
      </c>
      <c r="F1039" s="53">
        <v>0.125</v>
      </c>
      <c r="G1039" s="53">
        <v>0.08333333333333333</v>
      </c>
      <c r="H1039" s="53">
        <v>0.04</v>
      </c>
      <c r="I1039" s="53">
        <v>0.07692307692307693</v>
      </c>
      <c r="J1039" s="53">
        <v>0.08568693278736356</v>
      </c>
      <c r="K1039" s="2" t="s">
        <v>4463</v>
      </c>
      <c r="L1039" s="53">
        <v>0.0</v>
      </c>
      <c r="M1039" s="2" t="s">
        <v>3369</v>
      </c>
      <c r="N1039" s="2" t="s">
        <v>3360</v>
      </c>
      <c r="O1039" s="55"/>
      <c r="AB1039" s="2" t="s">
        <v>164</v>
      </c>
      <c r="AC1039" s="2" t="s">
        <v>3361</v>
      </c>
      <c r="AD1039" s="2" t="s">
        <v>3362</v>
      </c>
      <c r="AE1039" s="2" t="s">
        <v>3363</v>
      </c>
      <c r="AF1039" s="93"/>
      <c r="AG1039" s="2" t="s">
        <v>3364</v>
      </c>
      <c r="AH1039" s="2" t="s">
        <v>3365</v>
      </c>
      <c r="AI1039" s="2">
        <v>0.0</v>
      </c>
      <c r="AJ1039" s="94">
        <v>0.00734225045050616</v>
      </c>
      <c r="AK1039" s="94">
        <v>0.00591715976331361</v>
      </c>
      <c r="AL1039" s="79"/>
      <c r="AM1039" s="2" t="s">
        <v>4469</v>
      </c>
    </row>
    <row r="1040">
      <c r="A1040" s="54">
        <v>46185.0</v>
      </c>
      <c r="B1040" s="54">
        <v>46186.0</v>
      </c>
      <c r="C1040" s="2" t="s">
        <v>145</v>
      </c>
      <c r="D1040" s="2" t="s">
        <v>146</v>
      </c>
      <c r="E1040" s="2" t="s">
        <v>288</v>
      </c>
      <c r="F1040" s="53">
        <v>0.125</v>
      </c>
      <c r="G1040" s="53">
        <v>0.08333333333333333</v>
      </c>
      <c r="H1040" s="53">
        <v>0.04</v>
      </c>
      <c r="I1040" s="53">
        <v>0.038461538461538464</v>
      </c>
      <c r="J1040" s="53">
        <v>0.0380383357828369</v>
      </c>
      <c r="K1040" s="2" t="s">
        <v>4465</v>
      </c>
      <c r="L1040" s="53">
        <v>0.0</v>
      </c>
      <c r="M1040" s="2" t="s">
        <v>3369</v>
      </c>
      <c r="N1040" s="2" t="s">
        <v>3360</v>
      </c>
      <c r="O1040" s="55"/>
      <c r="AB1040" s="2" t="s">
        <v>164</v>
      </c>
      <c r="AC1040" s="2" t="s">
        <v>3361</v>
      </c>
      <c r="AD1040" s="2" t="s">
        <v>3362</v>
      </c>
      <c r="AE1040" s="2" t="s">
        <v>3363</v>
      </c>
      <c r="AF1040" s="93"/>
      <c r="AG1040" s="2" t="s">
        <v>3364</v>
      </c>
      <c r="AH1040" s="2" t="s">
        <v>3365</v>
      </c>
      <c r="AI1040" s="2">
        <v>0.0</v>
      </c>
      <c r="AJ1040" s="94">
        <v>0.00144691498912785</v>
      </c>
      <c r="AK1040" s="94">
        <v>0.0014792899408284025</v>
      </c>
      <c r="AL1040" s="79"/>
      <c r="AM1040" s="2" t="s">
        <v>4470</v>
      </c>
    </row>
    <row r="1041">
      <c r="A1041" s="54">
        <v>46185.0</v>
      </c>
      <c r="B1041" s="54">
        <v>46186.0</v>
      </c>
      <c r="C1041" s="2" t="s">
        <v>301</v>
      </c>
      <c r="D1041" s="2" t="s">
        <v>146</v>
      </c>
      <c r="E1041" s="2" t="s">
        <v>288</v>
      </c>
      <c r="F1041" s="53">
        <v>0.0</v>
      </c>
      <c r="G1041" s="53">
        <v>0.0</v>
      </c>
      <c r="H1041" s="53">
        <v>0.0</v>
      </c>
      <c r="I1041" s="53">
        <v>0.0</v>
      </c>
      <c r="J1041" s="53">
        <v>0.01203799987707122</v>
      </c>
      <c r="K1041" s="2" t="s">
        <v>3531</v>
      </c>
      <c r="L1041" s="53">
        <v>0.0</v>
      </c>
      <c r="M1041" s="2" t="s">
        <v>3369</v>
      </c>
      <c r="N1041" s="2" t="s">
        <v>3360</v>
      </c>
      <c r="O1041" s="55"/>
      <c r="AB1041" s="2" t="s">
        <v>164</v>
      </c>
      <c r="AC1041" s="2" t="s">
        <v>3361</v>
      </c>
      <c r="AD1041" s="2" t="s">
        <v>3362</v>
      </c>
      <c r="AE1041" s="2" t="s">
        <v>3363</v>
      </c>
      <c r="AF1041" s="93"/>
      <c r="AG1041" s="2" t="s">
        <v>3364</v>
      </c>
      <c r="AH1041" s="2" t="s">
        <v>3365</v>
      </c>
      <c r="AI1041" s="2">
        <v>0.0</v>
      </c>
      <c r="AJ1041" s="94">
        <v>1.449134410403667E-4</v>
      </c>
      <c r="AK1041" s="94">
        <v>0.0</v>
      </c>
      <c r="AL1041" s="79"/>
      <c r="AM1041" s="2" t="s">
        <v>4471</v>
      </c>
    </row>
    <row r="1042">
      <c r="A1042" s="54">
        <v>46186.0</v>
      </c>
      <c r="B1042" s="54">
        <v>46187.0</v>
      </c>
      <c r="C1042" s="2" t="s">
        <v>194</v>
      </c>
      <c r="D1042" s="2" t="s">
        <v>146</v>
      </c>
      <c r="E1042" s="2" t="s">
        <v>256</v>
      </c>
      <c r="F1042" s="53">
        <v>0.125</v>
      </c>
      <c r="G1042" s="53">
        <v>0.08333333333333333</v>
      </c>
      <c r="H1042" s="53">
        <v>0.04</v>
      </c>
      <c r="I1042" s="53">
        <v>0.019230769230769232</v>
      </c>
      <c r="J1042" s="53">
        <v>0.05782001469259098</v>
      </c>
      <c r="K1042" s="2" t="s">
        <v>4461</v>
      </c>
      <c r="L1042" s="53">
        <v>0.0</v>
      </c>
      <c r="M1042" s="2" t="s">
        <v>3369</v>
      </c>
      <c r="N1042" s="2" t="s">
        <v>3360</v>
      </c>
      <c r="O1042" s="55"/>
      <c r="AB1042" s="2" t="s">
        <v>164</v>
      </c>
      <c r="AC1042" s="2" t="s">
        <v>3361</v>
      </c>
      <c r="AD1042" s="2" t="s">
        <v>3362</v>
      </c>
      <c r="AE1042" s="2" t="s">
        <v>3363</v>
      </c>
      <c r="AF1042" s="93"/>
      <c r="AG1042" s="2" t="s">
        <v>3364</v>
      </c>
      <c r="AH1042" s="2" t="s">
        <v>3365</v>
      </c>
      <c r="AI1042" s="2">
        <v>0.0</v>
      </c>
      <c r="AJ1042" s="94">
        <v>0.003343154099051437</v>
      </c>
      <c r="AK1042" s="94">
        <v>3.6982248520710064E-4</v>
      </c>
      <c r="AL1042" s="79"/>
      <c r="AM1042" s="2" t="s">
        <v>4472</v>
      </c>
    </row>
    <row r="1043">
      <c r="A1043" s="54">
        <v>46186.0</v>
      </c>
      <c r="B1043" s="54">
        <v>46187.0</v>
      </c>
      <c r="C1043" s="2" t="s">
        <v>229</v>
      </c>
      <c r="D1043" s="2" t="s">
        <v>146</v>
      </c>
      <c r="E1043" s="2" t="s">
        <v>256</v>
      </c>
      <c r="F1043" s="53">
        <v>0.0</v>
      </c>
      <c r="G1043" s="53">
        <v>0.08333333333333333</v>
      </c>
      <c r="H1043" s="53">
        <v>0.08</v>
      </c>
      <c r="I1043" s="53">
        <v>0.038461538461538464</v>
      </c>
      <c r="J1043" s="53">
        <v>0.06980357437491833</v>
      </c>
      <c r="K1043" s="2" t="s">
        <v>4463</v>
      </c>
      <c r="L1043" s="53">
        <v>0.0</v>
      </c>
      <c r="M1043" s="2" t="s">
        <v>3369</v>
      </c>
      <c r="N1043" s="2" t="s">
        <v>3360</v>
      </c>
      <c r="O1043" s="55"/>
      <c r="AB1043" s="2" t="s">
        <v>164</v>
      </c>
      <c r="AC1043" s="2" t="s">
        <v>3361</v>
      </c>
      <c r="AD1043" s="2" t="s">
        <v>3362</v>
      </c>
      <c r="AE1043" s="2" t="s">
        <v>3363</v>
      </c>
      <c r="AF1043" s="93"/>
      <c r="AG1043" s="2" t="s">
        <v>3364</v>
      </c>
      <c r="AH1043" s="2" t="s">
        <v>3365</v>
      </c>
      <c r="AI1043" s="2">
        <v>0.0</v>
      </c>
      <c r="AJ1043" s="94">
        <v>0.004872538995514754</v>
      </c>
      <c r="AK1043" s="94">
        <v>0.0014792899408284025</v>
      </c>
      <c r="AL1043" s="79"/>
      <c r="AM1043" s="2" t="s">
        <v>4473</v>
      </c>
    </row>
    <row r="1044">
      <c r="A1044" s="54">
        <v>46186.0</v>
      </c>
      <c r="B1044" s="54">
        <v>46187.0</v>
      </c>
      <c r="C1044" s="2" t="s">
        <v>145</v>
      </c>
      <c r="D1044" s="2" t="s">
        <v>146</v>
      </c>
      <c r="E1044" s="2" t="s">
        <v>256</v>
      </c>
      <c r="F1044" s="53">
        <v>0.0</v>
      </c>
      <c r="G1044" s="53">
        <v>0.0</v>
      </c>
      <c r="H1044" s="53">
        <v>0.0</v>
      </c>
      <c r="I1044" s="53">
        <v>0.0</v>
      </c>
      <c r="J1044" s="53">
        <v>0.01411339477579083</v>
      </c>
      <c r="K1044" s="2" t="s">
        <v>4465</v>
      </c>
      <c r="L1044" s="53">
        <v>0.0</v>
      </c>
      <c r="M1044" s="2" t="s">
        <v>3369</v>
      </c>
      <c r="N1044" s="2" t="s">
        <v>3360</v>
      </c>
      <c r="O1044" s="55"/>
      <c r="AB1044" s="2" t="s">
        <v>164</v>
      </c>
      <c r="AC1044" s="2" t="s">
        <v>3361</v>
      </c>
      <c r="AD1044" s="2" t="s">
        <v>3362</v>
      </c>
      <c r="AE1044" s="2" t="s">
        <v>3363</v>
      </c>
      <c r="AF1044" s="93"/>
      <c r="AG1044" s="2" t="s">
        <v>3364</v>
      </c>
      <c r="AH1044" s="2" t="s">
        <v>3365</v>
      </c>
      <c r="AI1044" s="2">
        <v>0.0</v>
      </c>
      <c r="AJ1044" s="94">
        <v>1.991879120973199E-4</v>
      </c>
      <c r="AK1044" s="94">
        <v>0.0</v>
      </c>
      <c r="AL1044" s="79"/>
      <c r="AM1044" s="2" t="s">
        <v>4474</v>
      </c>
    </row>
    <row r="1045">
      <c r="A1045" s="54">
        <v>46186.0</v>
      </c>
      <c r="B1045" s="54">
        <v>46187.0</v>
      </c>
      <c r="C1045" s="2" t="s">
        <v>301</v>
      </c>
      <c r="D1045" s="2" t="s">
        <v>146</v>
      </c>
      <c r="E1045" s="2" t="s">
        <v>256</v>
      </c>
      <c r="F1045" s="53">
        <v>0.0</v>
      </c>
      <c r="G1045" s="53">
        <v>0.0</v>
      </c>
      <c r="H1045" s="53">
        <v>0.0</v>
      </c>
      <c r="I1045" s="53">
        <v>0.019230769230769232</v>
      </c>
      <c r="J1045" s="53">
        <v>0.015357759913180974</v>
      </c>
      <c r="K1045" s="2" t="s">
        <v>3531</v>
      </c>
      <c r="L1045" s="53">
        <v>0.0</v>
      </c>
      <c r="M1045" s="2" t="s">
        <v>3369</v>
      </c>
      <c r="N1045" s="2" t="s">
        <v>3360</v>
      </c>
      <c r="O1045" s="55"/>
      <c r="AB1045" s="2" t="s">
        <v>164</v>
      </c>
      <c r="AC1045" s="2" t="s">
        <v>3361</v>
      </c>
      <c r="AD1045" s="2" t="s">
        <v>3362</v>
      </c>
      <c r="AE1045" s="2" t="s">
        <v>3363</v>
      </c>
      <c r="AF1045" s="93"/>
      <c r="AG1045" s="2" t="s">
        <v>3364</v>
      </c>
      <c r="AH1045" s="2" t="s">
        <v>3365</v>
      </c>
      <c r="AI1045" s="2">
        <v>0.0</v>
      </c>
      <c r="AJ1045" s="94">
        <v>2.3586078955090847E-4</v>
      </c>
      <c r="AK1045" s="94">
        <v>3.6982248520710064E-4</v>
      </c>
      <c r="AL1045" s="79"/>
      <c r="AM1045" s="2" t="s">
        <v>4475</v>
      </c>
    </row>
    <row r="1046">
      <c r="A1046" s="54">
        <v>46187.0</v>
      </c>
      <c r="B1046" s="54">
        <v>46188.0</v>
      </c>
      <c r="C1046" s="2" t="s">
        <v>194</v>
      </c>
      <c r="D1046" s="2" t="s">
        <v>146</v>
      </c>
      <c r="E1046" s="2" t="s">
        <v>180</v>
      </c>
      <c r="F1046" s="53">
        <v>0.0</v>
      </c>
      <c r="G1046" s="53">
        <v>0.0</v>
      </c>
      <c r="H1046" s="53">
        <v>0.0</v>
      </c>
      <c r="I1046" s="53">
        <v>0.019230769230769232</v>
      </c>
      <c r="J1046" s="53">
        <v>0.03437490616961493</v>
      </c>
      <c r="K1046" s="2" t="s">
        <v>4461</v>
      </c>
      <c r="L1046" s="53">
        <v>0.0</v>
      </c>
      <c r="M1046" s="2" t="s">
        <v>3369</v>
      </c>
      <c r="N1046" s="2" t="s">
        <v>3360</v>
      </c>
      <c r="O1046" s="55"/>
      <c r="AB1046" s="2" t="s">
        <v>153</v>
      </c>
      <c r="AC1046" s="2" t="s">
        <v>4476</v>
      </c>
      <c r="AD1046" s="2" t="s">
        <v>3362</v>
      </c>
      <c r="AE1046" s="2" t="s">
        <v>3363</v>
      </c>
      <c r="AF1046" s="93"/>
      <c r="AG1046" s="2" t="s">
        <v>3364</v>
      </c>
      <c r="AH1046" s="2" t="s">
        <v>3365</v>
      </c>
      <c r="AI1046" s="2">
        <v>1.0</v>
      </c>
      <c r="AJ1046" s="94">
        <v>0.93243182183494</v>
      </c>
      <c r="AK1046" s="94">
        <v>0.9619082840236686</v>
      </c>
      <c r="AL1046" s="79"/>
      <c r="AM1046" s="2" t="s">
        <v>4477</v>
      </c>
    </row>
    <row r="1047">
      <c r="A1047" s="54">
        <v>46187.0</v>
      </c>
      <c r="B1047" s="54">
        <v>46188.0</v>
      </c>
      <c r="C1047" s="2" t="s">
        <v>229</v>
      </c>
      <c r="D1047" s="2" t="s">
        <v>146</v>
      </c>
      <c r="E1047" s="2" t="s">
        <v>180</v>
      </c>
      <c r="F1047" s="53">
        <v>0.125</v>
      </c>
      <c r="G1047" s="53">
        <v>0.16666666666666666</v>
      </c>
      <c r="H1047" s="53">
        <v>0.12</v>
      </c>
      <c r="I1047" s="53">
        <v>0.11538461538461539</v>
      </c>
      <c r="J1047" s="53">
        <v>0.10112486812884156</v>
      </c>
      <c r="K1047" s="2" t="s">
        <v>4463</v>
      </c>
      <c r="L1047" s="53">
        <v>0.0</v>
      </c>
      <c r="M1047" s="2" t="s">
        <v>3369</v>
      </c>
      <c r="N1047" s="2" t="s">
        <v>3360</v>
      </c>
      <c r="O1047" s="55"/>
      <c r="AB1047" s="2" t="s">
        <v>164</v>
      </c>
      <c r="AC1047" s="2" t="s">
        <v>3361</v>
      </c>
      <c r="AD1047" s="2" t="s">
        <v>3362</v>
      </c>
      <c r="AE1047" s="2" t="s">
        <v>3363</v>
      </c>
      <c r="AF1047" s="93"/>
      <c r="AG1047" s="2" t="s">
        <v>3364</v>
      </c>
      <c r="AH1047" s="2" t="s">
        <v>3365</v>
      </c>
      <c r="AI1047" s="2">
        <v>0.0</v>
      </c>
      <c r="AJ1047" s="94">
        <v>0.010226238954075595</v>
      </c>
      <c r="AK1047" s="94">
        <v>0.013313609467455623</v>
      </c>
      <c r="AL1047" s="79"/>
      <c r="AM1047" s="2" t="s">
        <v>4478</v>
      </c>
    </row>
    <row r="1048">
      <c r="A1048" s="54">
        <v>46187.0</v>
      </c>
      <c r="B1048" s="54">
        <v>46188.0</v>
      </c>
      <c r="C1048" s="2" t="s">
        <v>145</v>
      </c>
      <c r="D1048" s="2" t="s">
        <v>146</v>
      </c>
      <c r="E1048" s="2" t="s">
        <v>180</v>
      </c>
      <c r="F1048" s="53">
        <v>0.125</v>
      </c>
      <c r="G1048" s="53">
        <v>0.08333333333333333</v>
      </c>
      <c r="H1048" s="53">
        <v>0.04</v>
      </c>
      <c r="I1048" s="53">
        <v>0.038461538461538464</v>
      </c>
      <c r="J1048" s="53">
        <v>0.04428453466267353</v>
      </c>
      <c r="K1048" s="2" t="s">
        <v>4465</v>
      </c>
      <c r="L1048" s="53">
        <v>0.0</v>
      </c>
      <c r="M1048" s="2" t="s">
        <v>3369</v>
      </c>
      <c r="N1048" s="2" t="s">
        <v>3360</v>
      </c>
      <c r="O1048" s="55"/>
      <c r="AB1048" s="2" t="s">
        <v>153</v>
      </c>
      <c r="AC1048" s="2" t="s">
        <v>4479</v>
      </c>
      <c r="AD1048" s="2" t="s">
        <v>3362</v>
      </c>
      <c r="AE1048" s="2" t="s">
        <v>3363</v>
      </c>
      <c r="AF1048" s="93"/>
      <c r="AG1048" s="2" t="s">
        <v>3364</v>
      </c>
      <c r="AH1048" s="2" t="s">
        <v>3365</v>
      </c>
      <c r="AI1048" s="2">
        <v>1.0</v>
      </c>
      <c r="AJ1048" s="94">
        <v>0.9133920506849424</v>
      </c>
      <c r="AK1048" s="94">
        <v>0.9245562130177515</v>
      </c>
      <c r="AL1048" s="79"/>
      <c r="AM1048" s="2" t="s">
        <v>4480</v>
      </c>
    </row>
    <row r="1049">
      <c r="A1049" s="54">
        <v>46187.0</v>
      </c>
      <c r="B1049" s="54">
        <v>46188.0</v>
      </c>
      <c r="C1049" s="2" t="s">
        <v>301</v>
      </c>
      <c r="D1049" s="2" t="s">
        <v>146</v>
      </c>
      <c r="E1049" s="2" t="s">
        <v>180</v>
      </c>
      <c r="F1049" s="53">
        <v>0.0</v>
      </c>
      <c r="G1049" s="53">
        <v>0.0</v>
      </c>
      <c r="H1049" s="53">
        <v>0.04</v>
      </c>
      <c r="I1049" s="53">
        <v>0.019230769230769232</v>
      </c>
      <c r="J1049" s="53">
        <v>0.02364451797930074</v>
      </c>
      <c r="K1049" s="2" t="s">
        <v>3531</v>
      </c>
      <c r="L1049" s="53">
        <v>0.0</v>
      </c>
      <c r="M1049" s="2" t="s">
        <v>3369</v>
      </c>
      <c r="N1049" s="2" t="s">
        <v>3360</v>
      </c>
      <c r="O1049" s="55"/>
      <c r="AB1049" s="2" t="s">
        <v>164</v>
      </c>
      <c r="AC1049" s="2" t="s">
        <v>3361</v>
      </c>
      <c r="AD1049" s="2" t="s">
        <v>3362</v>
      </c>
      <c r="AE1049" s="2" t="s">
        <v>3363</v>
      </c>
      <c r="AF1049" s="93"/>
      <c r="AG1049" s="2" t="s">
        <v>3364</v>
      </c>
      <c r="AH1049" s="2" t="s">
        <v>3365</v>
      </c>
      <c r="AI1049" s="2">
        <v>0.0</v>
      </c>
      <c r="AJ1049" s="94">
        <v>5.59063230473476E-4</v>
      </c>
      <c r="AK1049" s="94">
        <v>3.6982248520710064E-4</v>
      </c>
      <c r="AL1049" s="79"/>
      <c r="AM1049" s="2" t="s">
        <v>4481</v>
      </c>
    </row>
    <row r="1050">
      <c r="A1050" s="54">
        <v>46188.0</v>
      </c>
      <c r="B1050" s="54">
        <v>46189.0</v>
      </c>
      <c r="C1050" s="2" t="s">
        <v>194</v>
      </c>
      <c r="D1050" s="2" t="s">
        <v>146</v>
      </c>
      <c r="E1050" s="2" t="s">
        <v>208</v>
      </c>
      <c r="F1050" s="53">
        <v>0.0</v>
      </c>
      <c r="G1050" s="53">
        <v>0.0</v>
      </c>
      <c r="H1050" s="53">
        <v>0.12</v>
      </c>
      <c r="I1050" s="53">
        <v>0.09615384615384616</v>
      </c>
      <c r="J1050" s="53">
        <v>0.0733756392285986</v>
      </c>
      <c r="K1050" s="2" t="s">
        <v>4482</v>
      </c>
      <c r="L1050" s="53">
        <v>0.0</v>
      </c>
      <c r="M1050" s="2" t="s">
        <v>3369</v>
      </c>
      <c r="N1050" s="2" t="s">
        <v>3360</v>
      </c>
      <c r="O1050" s="55"/>
      <c r="AB1050" s="2" t="s">
        <v>164</v>
      </c>
      <c r="AC1050" s="2" t="s">
        <v>3361</v>
      </c>
      <c r="AD1050" s="2" t="s">
        <v>3362</v>
      </c>
      <c r="AE1050" s="2" t="s">
        <v>3363</v>
      </c>
      <c r="AF1050" s="93"/>
      <c r="AG1050" s="2" t="s">
        <v>3364</v>
      </c>
      <c r="AH1050" s="2" t="s">
        <v>3365</v>
      </c>
      <c r="AI1050" s="2">
        <v>0.0</v>
      </c>
      <c r="AJ1050" s="94">
        <v>0.005383984432205459</v>
      </c>
      <c r="AK1050" s="94">
        <v>0.009245562130177515</v>
      </c>
      <c r="AL1050" s="79"/>
      <c r="AM1050" s="2" t="s">
        <v>4483</v>
      </c>
    </row>
    <row r="1051">
      <c r="A1051" s="54">
        <v>46188.0</v>
      </c>
      <c r="B1051" s="54">
        <v>46189.0</v>
      </c>
      <c r="C1051" s="2" t="s">
        <v>229</v>
      </c>
      <c r="D1051" s="2" t="s">
        <v>146</v>
      </c>
      <c r="E1051" s="2" t="s">
        <v>208</v>
      </c>
      <c r="F1051" s="53">
        <v>0.0</v>
      </c>
      <c r="G1051" s="53">
        <v>0.0</v>
      </c>
      <c r="H1051" s="53">
        <v>0.04</v>
      </c>
      <c r="I1051" s="53">
        <v>0.09615384615384616</v>
      </c>
      <c r="J1051" s="53">
        <v>0.058322725130894953</v>
      </c>
      <c r="K1051" s="2" t="s">
        <v>4463</v>
      </c>
      <c r="L1051" s="53">
        <v>0.0</v>
      </c>
      <c r="M1051" s="2" t="s">
        <v>3369</v>
      </c>
      <c r="N1051" s="2" t="s">
        <v>3360</v>
      </c>
      <c r="O1051" s="55"/>
      <c r="AB1051" s="2" t="s">
        <v>164</v>
      </c>
      <c r="AC1051" s="2" t="s">
        <v>3361</v>
      </c>
      <c r="AD1051" s="2" t="s">
        <v>3362</v>
      </c>
      <c r="AE1051" s="2" t="s">
        <v>3363</v>
      </c>
      <c r="AF1051" s="93"/>
      <c r="AG1051" s="2" t="s">
        <v>3364</v>
      </c>
      <c r="AH1051" s="2" t="s">
        <v>3365</v>
      </c>
      <c r="AI1051" s="2">
        <v>0.0</v>
      </c>
      <c r="AJ1051" s="94">
        <v>0.003401540266693926</v>
      </c>
      <c r="AK1051" s="94">
        <v>0.009245562130177515</v>
      </c>
      <c r="AL1051" s="79"/>
      <c r="AM1051" s="2" t="s">
        <v>4484</v>
      </c>
    </row>
    <row r="1052">
      <c r="A1052" s="54">
        <v>46188.0</v>
      </c>
      <c r="B1052" s="54">
        <v>46189.0</v>
      </c>
      <c r="C1052" s="2" t="s">
        <v>145</v>
      </c>
      <c r="D1052" s="2" t="s">
        <v>146</v>
      </c>
      <c r="E1052" s="2" t="s">
        <v>208</v>
      </c>
      <c r="F1052" s="53">
        <v>0.0</v>
      </c>
      <c r="G1052" s="53">
        <v>0.0</v>
      </c>
      <c r="H1052" s="53">
        <v>0.0</v>
      </c>
      <c r="I1052" s="53">
        <v>0.019230769230769232</v>
      </c>
      <c r="J1052" s="53">
        <v>0.01578338250311929</v>
      </c>
      <c r="K1052" s="2" t="s">
        <v>4465</v>
      </c>
      <c r="L1052" s="53">
        <v>0.0</v>
      </c>
      <c r="M1052" s="2" t="s">
        <v>3369</v>
      </c>
      <c r="N1052" s="2" t="s">
        <v>3360</v>
      </c>
      <c r="O1052" s="55"/>
      <c r="AB1052" s="2" t="s">
        <v>164</v>
      </c>
      <c r="AC1052" s="2" t="s">
        <v>3361</v>
      </c>
      <c r="AD1052" s="2" t="s">
        <v>3362</v>
      </c>
      <c r="AE1052" s="2" t="s">
        <v>3363</v>
      </c>
      <c r="AF1052" s="93"/>
      <c r="AG1052" s="2" t="s">
        <v>3364</v>
      </c>
      <c r="AH1052" s="2" t="s">
        <v>3365</v>
      </c>
      <c r="AI1052" s="2">
        <v>0.0</v>
      </c>
      <c r="AJ1052" s="94">
        <v>2.491151632397722E-4</v>
      </c>
      <c r="AK1052" s="94">
        <v>3.6982248520710064E-4</v>
      </c>
      <c r="AL1052" s="79"/>
      <c r="AM1052" s="2" t="s">
        <v>4485</v>
      </c>
    </row>
    <row r="1053">
      <c r="A1053" s="54">
        <v>46188.0</v>
      </c>
      <c r="B1053" s="54">
        <v>46189.0</v>
      </c>
      <c r="C1053" s="2" t="s">
        <v>301</v>
      </c>
      <c r="D1053" s="2" t="s">
        <v>146</v>
      </c>
      <c r="E1053" s="2" t="s">
        <v>208</v>
      </c>
      <c r="F1053" s="53">
        <v>0.0</v>
      </c>
      <c r="G1053" s="53">
        <v>0.0</v>
      </c>
      <c r="H1053" s="53">
        <v>0.04</v>
      </c>
      <c r="I1053" s="53">
        <v>0.019230769230769232</v>
      </c>
      <c r="J1053" s="53">
        <v>0.023553573484416213</v>
      </c>
      <c r="K1053" s="2" t="s">
        <v>3531</v>
      </c>
      <c r="L1053" s="53">
        <v>0.0</v>
      </c>
      <c r="M1053" s="2" t="s">
        <v>3369</v>
      </c>
      <c r="N1053" s="2" t="s">
        <v>3360</v>
      </c>
      <c r="O1053" s="55"/>
      <c r="AB1053" s="2" t="s">
        <v>164</v>
      </c>
      <c r="AC1053" s="2" t="s">
        <v>3361</v>
      </c>
      <c r="AD1053" s="2" t="s">
        <v>3362</v>
      </c>
      <c r="AE1053" s="2" t="s">
        <v>3363</v>
      </c>
      <c r="AF1053" s="93"/>
      <c r="AG1053" s="2" t="s">
        <v>3364</v>
      </c>
      <c r="AH1053" s="2" t="s">
        <v>3365</v>
      </c>
      <c r="AI1053" s="2">
        <v>0.0</v>
      </c>
      <c r="AJ1053" s="94">
        <v>5.547708238857946E-4</v>
      </c>
      <c r="AK1053" s="94">
        <v>3.6982248520710064E-4</v>
      </c>
      <c r="AL1053" s="79"/>
      <c r="AM1053" s="2" t="s">
        <v>4486</v>
      </c>
    </row>
    <row r="1054">
      <c r="A1054" s="54">
        <v>46189.0</v>
      </c>
      <c r="B1054" s="54">
        <v>46190.0</v>
      </c>
      <c r="C1054" s="2" t="s">
        <v>194</v>
      </c>
      <c r="D1054" s="2" t="s">
        <v>146</v>
      </c>
      <c r="E1054" s="2" t="s">
        <v>303</v>
      </c>
      <c r="F1054" s="53">
        <v>0.0</v>
      </c>
      <c r="G1054" s="53">
        <v>0.0</v>
      </c>
      <c r="H1054" s="53">
        <v>0.0</v>
      </c>
      <c r="I1054" s="53">
        <v>0.019230769230769232</v>
      </c>
      <c r="J1054" s="53">
        <v>0.04075800352711974</v>
      </c>
      <c r="K1054" s="2" t="s">
        <v>4482</v>
      </c>
      <c r="L1054" s="53">
        <v>0.0</v>
      </c>
      <c r="M1054" s="2" t="s">
        <v>3369</v>
      </c>
      <c r="N1054" s="2" t="s">
        <v>3360</v>
      </c>
      <c r="O1054" s="55"/>
      <c r="AB1054" s="2" t="s">
        <v>153</v>
      </c>
      <c r="AC1054" s="2" t="s">
        <v>3421</v>
      </c>
      <c r="AD1054" s="2" t="s">
        <v>3362</v>
      </c>
      <c r="AE1054" s="2" t="s">
        <v>3363</v>
      </c>
      <c r="AF1054" s="93"/>
      <c r="AG1054" s="2" t="s">
        <v>3364</v>
      </c>
      <c r="AH1054" s="2" t="s">
        <v>3365</v>
      </c>
      <c r="AI1054" s="2">
        <v>1.0</v>
      </c>
      <c r="AJ1054" s="94">
        <v>0.9201452077972772</v>
      </c>
      <c r="AK1054" s="94">
        <v>0.9619082840236686</v>
      </c>
      <c r="AL1054" s="79"/>
      <c r="AM1054" s="2" t="s">
        <v>4487</v>
      </c>
    </row>
    <row r="1055">
      <c r="A1055" s="54">
        <v>46189.0</v>
      </c>
      <c r="B1055" s="54">
        <v>46190.0</v>
      </c>
      <c r="C1055" s="2" t="s">
        <v>229</v>
      </c>
      <c r="D1055" s="2" t="s">
        <v>146</v>
      </c>
      <c r="E1055" s="2" t="s">
        <v>303</v>
      </c>
      <c r="F1055" s="53">
        <v>0.0</v>
      </c>
      <c r="G1055" s="53">
        <v>0.0</v>
      </c>
      <c r="H1055" s="53">
        <v>0.16</v>
      </c>
      <c r="I1055" s="53">
        <v>0.11538461538461539</v>
      </c>
      <c r="J1055" s="53">
        <v>0.09188364197804746</v>
      </c>
      <c r="K1055" s="2" t="s">
        <v>4463</v>
      </c>
      <c r="L1055" s="53">
        <v>0.0</v>
      </c>
      <c r="M1055" s="2" t="s">
        <v>3369</v>
      </c>
      <c r="N1055" s="2" t="s">
        <v>3360</v>
      </c>
      <c r="O1055" s="55"/>
      <c r="AB1055" s="2" t="s">
        <v>164</v>
      </c>
      <c r="AC1055" s="2" t="s">
        <v>3361</v>
      </c>
      <c r="AD1055" s="2" t="s">
        <v>3362</v>
      </c>
      <c r="AE1055" s="2" t="s">
        <v>3363</v>
      </c>
      <c r="AF1055" s="93"/>
      <c r="AG1055" s="2" t="s">
        <v>3364</v>
      </c>
      <c r="AH1055" s="2" t="s">
        <v>3365</v>
      </c>
      <c r="AI1055" s="2">
        <v>0.0</v>
      </c>
      <c r="AJ1055" s="94">
        <v>0.008442603663150005</v>
      </c>
      <c r="AK1055" s="94">
        <v>0.013313609467455623</v>
      </c>
      <c r="AL1055" s="79"/>
      <c r="AM1055" s="2" t="s">
        <v>4488</v>
      </c>
    </row>
    <row r="1056">
      <c r="A1056" s="54">
        <v>46189.0</v>
      </c>
      <c r="B1056" s="54">
        <v>46190.0</v>
      </c>
      <c r="C1056" s="2" t="s">
        <v>145</v>
      </c>
      <c r="D1056" s="2" t="s">
        <v>146</v>
      </c>
      <c r="E1056" s="2" t="s">
        <v>303</v>
      </c>
      <c r="F1056" s="53">
        <v>0.125</v>
      </c>
      <c r="G1056" s="53">
        <v>0.08333333333333333</v>
      </c>
      <c r="H1056" s="53">
        <v>0.04</v>
      </c>
      <c r="I1056" s="53">
        <v>0.019230769230769232</v>
      </c>
      <c r="J1056" s="53">
        <v>0.03755440195887712</v>
      </c>
      <c r="K1056" s="2" t="s">
        <v>4465</v>
      </c>
      <c r="L1056" s="53">
        <v>0.0</v>
      </c>
      <c r="M1056" s="2" t="s">
        <v>3369</v>
      </c>
      <c r="N1056" s="2" t="s">
        <v>3360</v>
      </c>
      <c r="O1056" s="55"/>
      <c r="AB1056" s="2" t="s">
        <v>164</v>
      </c>
      <c r="AC1056" s="2" t="s">
        <v>3361</v>
      </c>
      <c r="AD1056" s="2" t="s">
        <v>3362</v>
      </c>
      <c r="AE1056" s="2" t="s">
        <v>3363</v>
      </c>
      <c r="AF1056" s="93"/>
      <c r="AG1056" s="2" t="s">
        <v>3364</v>
      </c>
      <c r="AH1056" s="2" t="s">
        <v>3365</v>
      </c>
      <c r="AI1056" s="2">
        <v>0.0</v>
      </c>
      <c r="AJ1056" s="94">
        <v>0.0014103331064889135</v>
      </c>
      <c r="AK1056" s="94">
        <v>3.6982248520710064E-4</v>
      </c>
      <c r="AL1056" s="79"/>
      <c r="AM1056" s="2" t="s">
        <v>4489</v>
      </c>
    </row>
    <row r="1057">
      <c r="A1057" s="54">
        <v>46189.0</v>
      </c>
      <c r="B1057" s="54">
        <v>46190.0</v>
      </c>
      <c r="C1057" s="2" t="s">
        <v>301</v>
      </c>
      <c r="D1057" s="2" t="s">
        <v>146</v>
      </c>
      <c r="E1057" s="2" t="s">
        <v>303</v>
      </c>
      <c r="F1057" s="53">
        <v>0.0</v>
      </c>
      <c r="G1057" s="53">
        <v>0.0</v>
      </c>
      <c r="H1057" s="53">
        <v>0.12</v>
      </c>
      <c r="I1057" s="53">
        <v>0.09615384615384616</v>
      </c>
      <c r="J1057" s="53">
        <v>0.050524201065587776</v>
      </c>
      <c r="K1057" s="2" t="s">
        <v>3531</v>
      </c>
      <c r="L1057" s="53">
        <v>0.0</v>
      </c>
      <c r="M1057" s="2" t="s">
        <v>3369</v>
      </c>
      <c r="N1057" s="2" t="s">
        <v>3360</v>
      </c>
      <c r="O1057" s="55"/>
      <c r="AB1057" s="2" t="s">
        <v>164</v>
      </c>
      <c r="AC1057" s="2" t="s">
        <v>3361</v>
      </c>
      <c r="AD1057" s="2" t="s">
        <v>3362</v>
      </c>
      <c r="AE1057" s="2" t="s">
        <v>3363</v>
      </c>
      <c r="AF1057" s="93"/>
      <c r="AG1057" s="2" t="s">
        <v>3364</v>
      </c>
      <c r="AH1057" s="2" t="s">
        <v>3365</v>
      </c>
      <c r="AI1057" s="2">
        <v>0.0</v>
      </c>
      <c r="AJ1057" s="94">
        <v>0.002552694893315941</v>
      </c>
      <c r="AK1057" s="94">
        <v>0.009245562130177515</v>
      </c>
      <c r="AL1057" s="79"/>
      <c r="AM1057" s="2" t="s">
        <v>4490</v>
      </c>
    </row>
    <row r="1058">
      <c r="A1058" s="54">
        <v>46190.0</v>
      </c>
      <c r="B1058" s="54">
        <v>46191.0</v>
      </c>
      <c r="C1058" s="2" t="s">
        <v>194</v>
      </c>
      <c r="D1058" s="2" t="s">
        <v>146</v>
      </c>
      <c r="E1058" s="2" t="s">
        <v>148</v>
      </c>
      <c r="F1058" s="53">
        <v>0.125</v>
      </c>
      <c r="G1058" s="53">
        <v>0.16666666666666666</v>
      </c>
      <c r="H1058" s="53">
        <v>0.12</v>
      </c>
      <c r="I1058" s="53">
        <v>0.09615384615384616</v>
      </c>
      <c r="J1058" s="53">
        <v>0.09660238068515309</v>
      </c>
      <c r="K1058" s="2" t="s">
        <v>4491</v>
      </c>
      <c r="L1058" s="53">
        <v>0.0</v>
      </c>
      <c r="M1058" s="2" t="s">
        <v>3369</v>
      </c>
      <c r="N1058" s="2" t="s">
        <v>3360</v>
      </c>
      <c r="O1058" s="55"/>
      <c r="AB1058" s="2" t="s">
        <v>164</v>
      </c>
      <c r="AC1058" s="2" t="s">
        <v>3361</v>
      </c>
      <c r="AD1058" s="2" t="s">
        <v>3362</v>
      </c>
      <c r="AE1058" s="2" t="s">
        <v>3363</v>
      </c>
      <c r="AF1058" s="93"/>
      <c r="AG1058" s="2" t="s">
        <v>3364</v>
      </c>
      <c r="AH1058" s="2" t="s">
        <v>3365</v>
      </c>
      <c r="AI1058" s="2">
        <v>0.0</v>
      </c>
      <c r="AJ1058" s="94">
        <v>0.009332019954039239</v>
      </c>
      <c r="AK1058" s="94">
        <v>0.009245562130177515</v>
      </c>
      <c r="AL1058" s="79"/>
      <c r="AM1058" s="2" t="s">
        <v>4492</v>
      </c>
    </row>
    <row r="1059">
      <c r="A1059" s="54">
        <v>46190.0</v>
      </c>
      <c r="B1059" s="54">
        <v>46191.0</v>
      </c>
      <c r="C1059" s="2" t="s">
        <v>229</v>
      </c>
      <c r="D1059" s="2" t="s">
        <v>146</v>
      </c>
      <c r="E1059" s="2" t="s">
        <v>148</v>
      </c>
      <c r="F1059" s="53">
        <v>0.0</v>
      </c>
      <c r="G1059" s="53">
        <v>0.08333333333333333</v>
      </c>
      <c r="H1059" s="53">
        <v>0.08</v>
      </c>
      <c r="I1059" s="53">
        <v>0.057692307692307696</v>
      </c>
      <c r="J1059" s="53">
        <v>0.07177412182542305</v>
      </c>
      <c r="K1059" s="2" t="s">
        <v>4463</v>
      </c>
      <c r="L1059" s="53">
        <v>0.0</v>
      </c>
      <c r="M1059" s="2" t="s">
        <v>3369</v>
      </c>
      <c r="N1059" s="2" t="s">
        <v>3360</v>
      </c>
      <c r="O1059" s="55"/>
      <c r="AB1059" s="2" t="s">
        <v>164</v>
      </c>
      <c r="AC1059" s="2" t="s">
        <v>3361</v>
      </c>
      <c r="AD1059" s="2" t="s">
        <v>3362</v>
      </c>
      <c r="AE1059" s="2" t="s">
        <v>3363</v>
      </c>
      <c r="AF1059" s="93"/>
      <c r="AG1059" s="2" t="s">
        <v>3364</v>
      </c>
      <c r="AH1059" s="2" t="s">
        <v>3365</v>
      </c>
      <c r="AI1059" s="2">
        <v>0.0</v>
      </c>
      <c r="AJ1059" s="94">
        <v>0.0051515245638106685</v>
      </c>
      <c r="AK1059" s="94">
        <v>0.003328402366863906</v>
      </c>
      <c r="AL1059" s="79"/>
      <c r="AM1059" s="2" t="s">
        <v>4493</v>
      </c>
    </row>
    <row r="1060">
      <c r="A1060" s="54">
        <v>46190.0</v>
      </c>
      <c r="B1060" s="54">
        <v>46191.0</v>
      </c>
      <c r="C1060" s="2" t="s">
        <v>145</v>
      </c>
      <c r="D1060" s="2" t="s">
        <v>146</v>
      </c>
      <c r="E1060" s="2" t="s">
        <v>148</v>
      </c>
      <c r="F1060" s="53">
        <v>0.0</v>
      </c>
      <c r="G1060" s="53">
        <v>0.08333333333333333</v>
      </c>
      <c r="H1060" s="53">
        <v>0.04</v>
      </c>
      <c r="I1060" s="53">
        <v>0.019230769230769232</v>
      </c>
      <c r="J1060" s="53">
        <v>0.03183373234677013</v>
      </c>
      <c r="K1060" s="2" t="s">
        <v>4465</v>
      </c>
      <c r="L1060" s="53">
        <v>0.0</v>
      </c>
      <c r="M1060" s="2" t="s">
        <v>3369</v>
      </c>
      <c r="N1060" s="2" t="s">
        <v>3360</v>
      </c>
      <c r="O1060" s="55"/>
      <c r="AB1060" s="2" t="s">
        <v>153</v>
      </c>
      <c r="AC1060" s="2" t="s">
        <v>4494</v>
      </c>
      <c r="AD1060" s="2" t="s">
        <v>3362</v>
      </c>
      <c r="AE1060" s="2" t="s">
        <v>3363</v>
      </c>
      <c r="AF1060" s="93"/>
      <c r="AG1060" s="2" t="s">
        <v>3364</v>
      </c>
      <c r="AH1060" s="2" t="s">
        <v>3365</v>
      </c>
      <c r="AI1060" s="2">
        <v>1.0</v>
      </c>
      <c r="AJ1060" s="94">
        <v>0.9373459218215856</v>
      </c>
      <c r="AK1060" s="94">
        <v>0.9619082840236686</v>
      </c>
      <c r="AL1060" s="79"/>
      <c r="AM1060" s="2" t="s">
        <v>4495</v>
      </c>
    </row>
    <row r="1061">
      <c r="A1061" s="54">
        <v>46190.0</v>
      </c>
      <c r="B1061" s="54">
        <v>46191.0</v>
      </c>
      <c r="C1061" s="2" t="s">
        <v>301</v>
      </c>
      <c r="D1061" s="2" t="s">
        <v>146</v>
      </c>
      <c r="E1061" s="2" t="s">
        <v>148</v>
      </c>
      <c r="F1061" s="53">
        <v>0.0</v>
      </c>
      <c r="G1061" s="53">
        <v>0.0</v>
      </c>
      <c r="H1061" s="53">
        <v>0.08</v>
      </c>
      <c r="I1061" s="53">
        <v>0.038461538461538464</v>
      </c>
      <c r="J1061" s="53">
        <v>0.029618685588911023</v>
      </c>
      <c r="K1061" s="2" t="s">
        <v>3531</v>
      </c>
      <c r="L1061" s="53">
        <v>0.0</v>
      </c>
      <c r="M1061" s="2" t="s">
        <v>3369</v>
      </c>
      <c r="N1061" s="2" t="s">
        <v>3360</v>
      </c>
      <c r="O1061" s="55"/>
      <c r="AB1061" s="2" t="s">
        <v>164</v>
      </c>
      <c r="AC1061" s="2" t="s">
        <v>3361</v>
      </c>
      <c r="AD1061" s="2" t="s">
        <v>3362</v>
      </c>
      <c r="AE1061" s="2" t="s">
        <v>3363</v>
      </c>
      <c r="AF1061" s="93"/>
      <c r="AG1061" s="2" t="s">
        <v>3364</v>
      </c>
      <c r="AH1061" s="2" t="s">
        <v>3365</v>
      </c>
      <c r="AI1061" s="2">
        <v>0.0</v>
      </c>
      <c r="AJ1061" s="94">
        <v>8.772665360147655E-4</v>
      </c>
      <c r="AK1061" s="94">
        <v>0.0014792899408284025</v>
      </c>
      <c r="AL1061" s="79"/>
      <c r="AM1061" s="2" t="s">
        <v>4496</v>
      </c>
    </row>
    <row r="1062">
      <c r="A1062" s="54">
        <v>46191.0</v>
      </c>
      <c r="B1062" s="54">
        <v>46192.0</v>
      </c>
      <c r="C1062" s="2" t="s">
        <v>194</v>
      </c>
      <c r="D1062" s="2" t="s">
        <v>146</v>
      </c>
      <c r="E1062" s="2" t="s">
        <v>196</v>
      </c>
      <c r="F1062" s="53">
        <v>0.0</v>
      </c>
      <c r="G1062" s="53">
        <v>0.0</v>
      </c>
      <c r="H1062" s="53">
        <v>0.04</v>
      </c>
      <c r="I1062" s="53">
        <v>0.07692307692307693</v>
      </c>
      <c r="J1062" s="53">
        <v>0.05959691152420492</v>
      </c>
      <c r="K1062" s="2" t="s">
        <v>4491</v>
      </c>
      <c r="L1062" s="53">
        <v>0.0</v>
      </c>
      <c r="M1062" s="2" t="s">
        <v>3369</v>
      </c>
      <c r="N1062" s="2" t="s">
        <v>3360</v>
      </c>
      <c r="O1062" s="55"/>
      <c r="AB1062" s="2" t="s">
        <v>164</v>
      </c>
      <c r="AC1062" s="2" t="s">
        <v>3361</v>
      </c>
      <c r="AD1062" s="2" t="s">
        <v>3362</v>
      </c>
      <c r="AE1062" s="2" t="s">
        <v>3363</v>
      </c>
      <c r="AF1062" s="93"/>
      <c r="AG1062" s="2" t="s">
        <v>3364</v>
      </c>
      <c r="AH1062" s="2" t="s">
        <v>3365</v>
      </c>
      <c r="AI1062" s="2">
        <v>0.0</v>
      </c>
      <c r="AJ1062" s="94">
        <v>0.003551791863223909</v>
      </c>
      <c r="AK1062" s="94">
        <v>0.00591715976331361</v>
      </c>
      <c r="AL1062" s="79"/>
      <c r="AM1062" s="2" t="s">
        <v>4497</v>
      </c>
    </row>
    <row r="1063">
      <c r="A1063" s="54">
        <v>46191.0</v>
      </c>
      <c r="B1063" s="54">
        <v>46192.0</v>
      </c>
      <c r="C1063" s="2" t="s">
        <v>229</v>
      </c>
      <c r="D1063" s="2" t="s">
        <v>146</v>
      </c>
      <c r="E1063" s="2" t="s">
        <v>196</v>
      </c>
      <c r="F1063" s="53">
        <v>0.125</v>
      </c>
      <c r="G1063" s="53">
        <v>0.08333333333333333</v>
      </c>
      <c r="H1063" s="53">
        <v>0.04</v>
      </c>
      <c r="I1063" s="53">
        <v>0.057692307692307696</v>
      </c>
      <c r="J1063" s="53">
        <v>0.07480303288910516</v>
      </c>
      <c r="K1063" s="2" t="s">
        <v>4463</v>
      </c>
      <c r="L1063" s="53">
        <v>0.0</v>
      </c>
      <c r="M1063" s="2" t="s">
        <v>3369</v>
      </c>
      <c r="N1063" s="2" t="s">
        <v>3360</v>
      </c>
      <c r="O1063" s="55"/>
      <c r="AB1063" s="2" t="s">
        <v>164</v>
      </c>
      <c r="AC1063" s="2" t="s">
        <v>3361</v>
      </c>
      <c r="AD1063" s="2" t="s">
        <v>3362</v>
      </c>
      <c r="AE1063" s="2" t="s">
        <v>3363</v>
      </c>
      <c r="AF1063" s="93"/>
      <c r="AG1063" s="2" t="s">
        <v>3364</v>
      </c>
      <c r="AH1063" s="2" t="s">
        <v>3365</v>
      </c>
      <c r="AI1063" s="2">
        <v>0.0</v>
      </c>
      <c r="AJ1063" s="94">
        <v>0.0055954937294085474</v>
      </c>
      <c r="AK1063" s="94">
        <v>0.003328402366863906</v>
      </c>
      <c r="AL1063" s="79"/>
      <c r="AM1063" s="2" t="s">
        <v>4498</v>
      </c>
    </row>
    <row r="1064">
      <c r="A1064" s="54">
        <v>46191.0</v>
      </c>
      <c r="B1064" s="54">
        <v>46192.0</v>
      </c>
      <c r="C1064" s="2" t="s">
        <v>145</v>
      </c>
      <c r="D1064" s="2" t="s">
        <v>146</v>
      </c>
      <c r="E1064" s="2" t="s">
        <v>196</v>
      </c>
      <c r="F1064" s="53">
        <v>0.0</v>
      </c>
      <c r="G1064" s="53">
        <v>0.0</v>
      </c>
      <c r="H1064" s="53">
        <v>0.0</v>
      </c>
      <c r="I1064" s="53">
        <v>0.019230769230769232</v>
      </c>
      <c r="J1064" s="53">
        <v>0.01965189434171931</v>
      </c>
      <c r="K1064" s="2" t="s">
        <v>3648</v>
      </c>
      <c r="L1064" s="53">
        <v>0.0</v>
      </c>
      <c r="M1064" s="2" t="s">
        <v>3369</v>
      </c>
      <c r="N1064" s="2" t="s">
        <v>3360</v>
      </c>
      <c r="O1064" s="55"/>
      <c r="AB1064" s="2" t="s">
        <v>164</v>
      </c>
      <c r="AC1064" s="2" t="s">
        <v>3361</v>
      </c>
      <c r="AD1064" s="2" t="s">
        <v>3362</v>
      </c>
      <c r="AE1064" s="2" t="s">
        <v>3363</v>
      </c>
      <c r="AF1064" s="93"/>
      <c r="AG1064" s="2" t="s">
        <v>3364</v>
      </c>
      <c r="AH1064" s="2" t="s">
        <v>3365</v>
      </c>
      <c r="AI1064" s="2">
        <v>0.0</v>
      </c>
      <c r="AJ1064" s="94">
        <v>3.861969512180994E-4</v>
      </c>
      <c r="AK1064" s="94">
        <v>3.6982248520710064E-4</v>
      </c>
      <c r="AL1064" s="79"/>
      <c r="AM1064" s="2" t="s">
        <v>4499</v>
      </c>
    </row>
    <row r="1065">
      <c r="A1065" s="54">
        <v>46191.0</v>
      </c>
      <c r="B1065" s="54">
        <v>46192.0</v>
      </c>
      <c r="C1065" s="2" t="s">
        <v>301</v>
      </c>
      <c r="D1065" s="2" t="s">
        <v>146</v>
      </c>
      <c r="E1065" s="2" t="s">
        <v>196</v>
      </c>
      <c r="F1065" s="53">
        <v>0.0</v>
      </c>
      <c r="G1065" s="53">
        <v>0.0</v>
      </c>
      <c r="H1065" s="53">
        <v>0.0</v>
      </c>
      <c r="I1065" s="53">
        <v>0.0</v>
      </c>
      <c r="J1065" s="53">
        <v>0.011494383110496078</v>
      </c>
      <c r="K1065" s="2" t="s">
        <v>3531</v>
      </c>
      <c r="L1065" s="53">
        <v>0.0</v>
      </c>
      <c r="M1065" s="2" t="s">
        <v>3369</v>
      </c>
      <c r="N1065" s="2" t="s">
        <v>3360</v>
      </c>
      <c r="O1065" s="55"/>
      <c r="AB1065" s="2" t="s">
        <v>164</v>
      </c>
      <c r="AC1065" s="2" t="s">
        <v>3361</v>
      </c>
      <c r="AD1065" s="2" t="s">
        <v>3362</v>
      </c>
      <c r="AE1065" s="2" t="s">
        <v>3363</v>
      </c>
      <c r="AF1065" s="93"/>
      <c r="AG1065" s="2" t="s">
        <v>3364</v>
      </c>
      <c r="AH1065" s="2" t="s">
        <v>3365</v>
      </c>
      <c r="AI1065" s="2">
        <v>0.0</v>
      </c>
      <c r="AJ1065" s="94">
        <v>1.321208430908575E-4</v>
      </c>
      <c r="AK1065" s="94">
        <v>0.0</v>
      </c>
      <c r="AL1065" s="79"/>
      <c r="AM1065" s="2" t="s">
        <v>4500</v>
      </c>
    </row>
    <row r="1066">
      <c r="A1066" s="54">
        <v>46192.0</v>
      </c>
      <c r="B1066" s="54">
        <v>46193.0</v>
      </c>
      <c r="C1066" s="2" t="s">
        <v>194</v>
      </c>
      <c r="D1066" s="2" t="s">
        <v>146</v>
      </c>
      <c r="E1066" s="2" t="s">
        <v>288</v>
      </c>
      <c r="F1066" s="53">
        <v>0.125</v>
      </c>
      <c r="G1066" s="53">
        <v>0.08333333333333333</v>
      </c>
      <c r="H1066" s="53">
        <v>0.2</v>
      </c>
      <c r="I1066" s="53">
        <v>0.1346153846153846</v>
      </c>
      <c r="J1066" s="53">
        <v>0.12051162580143754</v>
      </c>
      <c r="K1066" s="2" t="s">
        <v>4491</v>
      </c>
      <c r="L1066" s="53">
        <v>0.0</v>
      </c>
      <c r="M1066" s="2" t="s">
        <v>3369</v>
      </c>
      <c r="N1066" s="2" t="s">
        <v>3360</v>
      </c>
      <c r="O1066" s="55"/>
      <c r="AB1066" s="2" t="s">
        <v>164</v>
      </c>
      <c r="AC1066" s="2" t="s">
        <v>3361</v>
      </c>
      <c r="AD1066" s="2" t="s">
        <v>3362</v>
      </c>
      <c r="AE1066" s="2" t="s">
        <v>3363</v>
      </c>
      <c r="AF1066" s="93"/>
      <c r="AG1066" s="2" t="s">
        <v>3364</v>
      </c>
      <c r="AH1066" s="2" t="s">
        <v>3365</v>
      </c>
      <c r="AI1066" s="2">
        <v>0.0</v>
      </c>
      <c r="AJ1066" s="94">
        <v>0.014523051953305706</v>
      </c>
      <c r="AK1066" s="94">
        <v>0.018121301775147928</v>
      </c>
      <c r="AL1066" s="79"/>
      <c r="AM1066" s="2" t="s">
        <v>4501</v>
      </c>
    </row>
    <row r="1067">
      <c r="A1067" s="54">
        <v>46192.0</v>
      </c>
      <c r="B1067" s="54">
        <v>46193.0</v>
      </c>
      <c r="C1067" s="2" t="s">
        <v>229</v>
      </c>
      <c r="D1067" s="2" t="s">
        <v>146</v>
      </c>
      <c r="E1067" s="2" t="s">
        <v>288</v>
      </c>
      <c r="F1067" s="53">
        <v>0.125</v>
      </c>
      <c r="G1067" s="53">
        <v>0.08333333333333333</v>
      </c>
      <c r="H1067" s="53">
        <v>0.04</v>
      </c>
      <c r="I1067" s="53">
        <v>0.07692307692307693</v>
      </c>
      <c r="J1067" s="53">
        <v>0.08118974047658112</v>
      </c>
      <c r="K1067" s="2" t="s">
        <v>4463</v>
      </c>
      <c r="L1067" s="53">
        <v>0.0</v>
      </c>
      <c r="M1067" s="2" t="s">
        <v>3369</v>
      </c>
      <c r="N1067" s="2" t="s">
        <v>3360</v>
      </c>
      <c r="O1067" s="55"/>
      <c r="AB1067" s="2" t="s">
        <v>164</v>
      </c>
      <c r="AC1067" s="2" t="s">
        <v>3361</v>
      </c>
      <c r="AD1067" s="2" t="s">
        <v>3362</v>
      </c>
      <c r="AE1067" s="2" t="s">
        <v>3363</v>
      </c>
      <c r="AF1067" s="93"/>
      <c r="AG1067" s="2" t="s">
        <v>3364</v>
      </c>
      <c r="AH1067" s="2" t="s">
        <v>3365</v>
      </c>
      <c r="AI1067" s="2">
        <v>0.0</v>
      </c>
      <c r="AJ1067" s="94">
        <v>0.0065917739586545945</v>
      </c>
      <c r="AK1067" s="94">
        <v>0.00591715976331361</v>
      </c>
      <c r="AL1067" s="79"/>
      <c r="AM1067" s="2" t="s">
        <v>4502</v>
      </c>
    </row>
    <row r="1068">
      <c r="A1068" s="54">
        <v>46192.0</v>
      </c>
      <c r="B1068" s="54">
        <v>46193.0</v>
      </c>
      <c r="C1068" s="2" t="s">
        <v>145</v>
      </c>
      <c r="D1068" s="2" t="s">
        <v>146</v>
      </c>
      <c r="E1068" s="2" t="s">
        <v>288</v>
      </c>
      <c r="F1068" s="53">
        <v>0.125</v>
      </c>
      <c r="G1068" s="53">
        <v>0.08333333333333333</v>
      </c>
      <c r="H1068" s="53">
        <v>0.04</v>
      </c>
      <c r="I1068" s="53">
        <v>0.038461538461538464</v>
      </c>
      <c r="J1068" s="53">
        <v>0.04009210184845707</v>
      </c>
      <c r="K1068" s="2" t="s">
        <v>3648</v>
      </c>
      <c r="L1068" s="53">
        <v>0.0</v>
      </c>
      <c r="M1068" s="2" t="s">
        <v>3369</v>
      </c>
      <c r="N1068" s="2" t="s">
        <v>3360</v>
      </c>
      <c r="O1068" s="55"/>
      <c r="AB1068" s="2" t="s">
        <v>164</v>
      </c>
      <c r="AC1068" s="2" t="s">
        <v>3361</v>
      </c>
      <c r="AD1068" s="2" t="s">
        <v>3362</v>
      </c>
      <c r="AE1068" s="2" t="s">
        <v>3363</v>
      </c>
      <c r="AF1068" s="93"/>
      <c r="AG1068" s="2" t="s">
        <v>3364</v>
      </c>
      <c r="AH1068" s="2" t="s">
        <v>3365</v>
      </c>
      <c r="AI1068" s="2">
        <v>0.0</v>
      </c>
      <c r="AJ1068" s="94">
        <v>0.0016073766306270545</v>
      </c>
      <c r="AK1068" s="94">
        <v>0.0014792899408284025</v>
      </c>
      <c r="AL1068" s="79"/>
      <c r="AM1068" s="2" t="s">
        <v>4503</v>
      </c>
    </row>
    <row r="1069">
      <c r="A1069" s="54">
        <v>46192.0</v>
      </c>
      <c r="B1069" s="54">
        <v>46193.0</v>
      </c>
      <c r="C1069" s="2" t="s">
        <v>301</v>
      </c>
      <c r="D1069" s="2" t="s">
        <v>146</v>
      </c>
      <c r="E1069" s="2" t="s">
        <v>288</v>
      </c>
      <c r="F1069" s="53">
        <v>0.0</v>
      </c>
      <c r="G1069" s="53">
        <v>0.0</v>
      </c>
      <c r="H1069" s="53">
        <v>0.0</v>
      </c>
      <c r="I1069" s="53">
        <v>0.0</v>
      </c>
      <c r="J1069" s="53">
        <v>0.011406197585598039</v>
      </c>
      <c r="K1069" s="2" t="s">
        <v>3531</v>
      </c>
      <c r="L1069" s="53">
        <v>0.0</v>
      </c>
      <c r="M1069" s="2" t="s">
        <v>3369</v>
      </c>
      <c r="N1069" s="2" t="s">
        <v>3360</v>
      </c>
      <c r="O1069" s="55"/>
      <c r="AB1069" s="2" t="s">
        <v>164</v>
      </c>
      <c r="AC1069" s="2" t="s">
        <v>3361</v>
      </c>
      <c r="AD1069" s="2" t="s">
        <v>3362</v>
      </c>
      <c r="AE1069" s="2" t="s">
        <v>3363</v>
      </c>
      <c r="AF1069" s="93"/>
      <c r="AG1069" s="2" t="s">
        <v>3364</v>
      </c>
      <c r="AH1069" s="2" t="s">
        <v>3365</v>
      </c>
      <c r="AI1069" s="2">
        <v>0.0</v>
      </c>
      <c r="AJ1069" s="94">
        <v>1.3010134336170252E-4</v>
      </c>
      <c r="AK1069" s="94">
        <v>0.0</v>
      </c>
      <c r="AL1069" s="79"/>
      <c r="AM1069" s="2" t="s">
        <v>4504</v>
      </c>
    </row>
    <row r="1070">
      <c r="A1070" s="54">
        <v>46193.0</v>
      </c>
      <c r="B1070" s="54">
        <v>46194.0</v>
      </c>
      <c r="C1070" s="2" t="s">
        <v>194</v>
      </c>
      <c r="D1070" s="2" t="s">
        <v>146</v>
      </c>
      <c r="E1070" s="2" t="s">
        <v>256</v>
      </c>
      <c r="F1070" s="53">
        <v>0.125</v>
      </c>
      <c r="G1070" s="53">
        <v>0.08333333333333333</v>
      </c>
      <c r="H1070" s="53">
        <v>0.04</v>
      </c>
      <c r="I1070" s="53">
        <v>0.019230769230769232</v>
      </c>
      <c r="J1070" s="53">
        <v>0.06246110175578543</v>
      </c>
      <c r="K1070" s="2" t="s">
        <v>4491</v>
      </c>
      <c r="L1070" s="53">
        <v>0.0</v>
      </c>
      <c r="M1070" s="2" t="s">
        <v>3369</v>
      </c>
      <c r="N1070" s="2" t="s">
        <v>3360</v>
      </c>
      <c r="O1070" s="55"/>
      <c r="AB1070" s="2" t="s">
        <v>164</v>
      </c>
      <c r="AC1070" s="2" t="s">
        <v>3361</v>
      </c>
      <c r="AD1070" s="2" t="s">
        <v>3362</v>
      </c>
      <c r="AE1070" s="2" t="s">
        <v>3363</v>
      </c>
      <c r="AF1070" s="93"/>
      <c r="AG1070" s="2" t="s">
        <v>3364</v>
      </c>
      <c r="AH1070" s="2" t="s">
        <v>3365</v>
      </c>
      <c r="AI1070" s="2">
        <v>0.0</v>
      </c>
      <c r="AJ1070" s="94">
        <v>0.003901389232546582</v>
      </c>
      <c r="AK1070" s="94">
        <v>3.6982248520710064E-4</v>
      </c>
      <c r="AL1070" s="79"/>
      <c r="AM1070" s="2" t="s">
        <v>4505</v>
      </c>
    </row>
    <row r="1071">
      <c r="A1071" s="54">
        <v>46193.0</v>
      </c>
      <c r="B1071" s="54">
        <v>46194.0</v>
      </c>
      <c r="C1071" s="2" t="s">
        <v>229</v>
      </c>
      <c r="D1071" s="2" t="s">
        <v>146</v>
      </c>
      <c r="E1071" s="2" t="s">
        <v>256</v>
      </c>
      <c r="F1071" s="53">
        <v>0.0</v>
      </c>
      <c r="G1071" s="53">
        <v>0.08333333333333333</v>
      </c>
      <c r="H1071" s="53">
        <v>0.08</v>
      </c>
      <c r="I1071" s="53">
        <v>0.038461538461538464</v>
      </c>
      <c r="J1071" s="53">
        <v>0.0661400041229288</v>
      </c>
      <c r="K1071" s="2" t="s">
        <v>4463</v>
      </c>
      <c r="L1071" s="53">
        <v>0.0</v>
      </c>
      <c r="M1071" s="2" t="s">
        <v>3369</v>
      </c>
      <c r="N1071" s="2" t="s">
        <v>3360</v>
      </c>
      <c r="O1071" s="55"/>
      <c r="AB1071" s="2" t="s">
        <v>153</v>
      </c>
      <c r="AC1071" s="2" t="s">
        <v>4506</v>
      </c>
      <c r="AD1071" s="2" t="s">
        <v>3362</v>
      </c>
      <c r="AE1071" s="2" t="s">
        <v>3363</v>
      </c>
      <c r="AF1071" s="93"/>
      <c r="AG1071" s="2" t="s">
        <v>3364</v>
      </c>
      <c r="AH1071" s="2" t="s">
        <v>3365</v>
      </c>
      <c r="AI1071" s="2">
        <v>1.0</v>
      </c>
      <c r="AJ1071" s="94">
        <v>0.8720944918995235</v>
      </c>
      <c r="AK1071" s="94">
        <v>0.9245562130177515</v>
      </c>
      <c r="AL1071" s="79"/>
      <c r="AM1071" s="2" t="s">
        <v>4507</v>
      </c>
    </row>
    <row r="1072">
      <c r="A1072" s="54">
        <v>46193.0</v>
      </c>
      <c r="B1072" s="54">
        <v>46194.0</v>
      </c>
      <c r="C1072" s="2" t="s">
        <v>145</v>
      </c>
      <c r="D1072" s="2" t="s">
        <v>146</v>
      </c>
      <c r="E1072" s="2" t="s">
        <v>256</v>
      </c>
      <c r="F1072" s="53">
        <v>0.0</v>
      </c>
      <c r="G1072" s="53">
        <v>0.0</v>
      </c>
      <c r="H1072" s="53">
        <v>0.0</v>
      </c>
      <c r="I1072" s="53">
        <v>0.0</v>
      </c>
      <c r="J1072" s="53">
        <v>0.017391764138031396</v>
      </c>
      <c r="K1072" s="2" t="s">
        <v>3638</v>
      </c>
      <c r="L1072" s="53">
        <v>0.0</v>
      </c>
      <c r="M1072" s="2" t="s">
        <v>3369</v>
      </c>
      <c r="N1072" s="2" t="s">
        <v>3360</v>
      </c>
      <c r="O1072" s="55"/>
      <c r="AB1072" s="2" t="s">
        <v>164</v>
      </c>
      <c r="AC1072" s="2" t="s">
        <v>3361</v>
      </c>
      <c r="AD1072" s="2" t="s">
        <v>3362</v>
      </c>
      <c r="AE1072" s="2" t="s">
        <v>3363</v>
      </c>
      <c r="AF1072" s="93"/>
      <c r="AG1072" s="2" t="s">
        <v>3364</v>
      </c>
      <c r="AH1072" s="2" t="s">
        <v>3365</v>
      </c>
      <c r="AI1072" s="2">
        <v>0.0</v>
      </c>
      <c r="AJ1072" s="94">
        <v>3.0247345983291495E-4</v>
      </c>
      <c r="AK1072" s="94">
        <v>0.0</v>
      </c>
      <c r="AL1072" s="79"/>
      <c r="AM1072" s="2" t="s">
        <v>4508</v>
      </c>
    </row>
    <row r="1073">
      <c r="A1073" s="54">
        <v>46193.0</v>
      </c>
      <c r="B1073" s="54">
        <v>46194.0</v>
      </c>
      <c r="C1073" s="2" t="s">
        <v>301</v>
      </c>
      <c r="D1073" s="2" t="s">
        <v>146</v>
      </c>
      <c r="E1073" s="2" t="s">
        <v>256</v>
      </c>
      <c r="F1073" s="53">
        <v>0.0</v>
      </c>
      <c r="G1073" s="53">
        <v>0.0</v>
      </c>
      <c r="H1073" s="53">
        <v>0.0</v>
      </c>
      <c r="I1073" s="53">
        <v>0.019230769230769232</v>
      </c>
      <c r="J1073" s="53">
        <v>0.014551723361915994</v>
      </c>
      <c r="K1073" s="2" t="s">
        <v>3531</v>
      </c>
      <c r="L1073" s="53">
        <v>0.0</v>
      </c>
      <c r="M1073" s="2" t="s">
        <v>3369</v>
      </c>
      <c r="N1073" s="2" t="s">
        <v>3360</v>
      </c>
      <c r="O1073" s="55"/>
      <c r="AB1073" s="2" t="s">
        <v>164</v>
      </c>
      <c r="AC1073" s="2" t="s">
        <v>3361</v>
      </c>
      <c r="AD1073" s="2" t="s">
        <v>3362</v>
      </c>
      <c r="AE1073" s="2" t="s">
        <v>3363</v>
      </c>
      <c r="AF1073" s="93"/>
      <c r="AG1073" s="2" t="s">
        <v>3364</v>
      </c>
      <c r="AH1073" s="2" t="s">
        <v>3365</v>
      </c>
      <c r="AI1073" s="2">
        <v>0.0</v>
      </c>
      <c r="AJ1073" s="94">
        <v>2.1175265280173173E-4</v>
      </c>
      <c r="AK1073" s="94">
        <v>3.6982248520710064E-4</v>
      </c>
      <c r="AL1073" s="79"/>
      <c r="AM1073" s="2" t="s">
        <v>4509</v>
      </c>
    </row>
    <row r="1074">
      <c r="A1074" s="54">
        <v>46194.0</v>
      </c>
      <c r="B1074" s="54">
        <v>46195.0</v>
      </c>
      <c r="C1074" s="2" t="s">
        <v>194</v>
      </c>
      <c r="D1074" s="2" t="s">
        <v>146</v>
      </c>
      <c r="E1074" s="2" t="s">
        <v>180</v>
      </c>
      <c r="F1074" s="53">
        <v>0.125</v>
      </c>
      <c r="G1074" s="53">
        <v>0.08333333333333333</v>
      </c>
      <c r="H1074" s="53">
        <v>0.04</v>
      </c>
      <c r="I1074" s="53">
        <v>0.038461538461538464</v>
      </c>
      <c r="J1074" s="53">
        <v>0.06812256288047806</v>
      </c>
      <c r="K1074" s="2" t="s">
        <v>4491</v>
      </c>
      <c r="L1074" s="53">
        <v>0.0</v>
      </c>
      <c r="M1074" s="2" t="s">
        <v>3369</v>
      </c>
      <c r="N1074" s="2" t="s">
        <v>3360</v>
      </c>
      <c r="O1074" s="55"/>
      <c r="AB1074" s="2" t="s">
        <v>164</v>
      </c>
      <c r="AC1074" s="2" t="s">
        <v>3361</v>
      </c>
      <c r="AD1074" s="2" t="s">
        <v>3362</v>
      </c>
      <c r="AE1074" s="2" t="s">
        <v>3363</v>
      </c>
      <c r="AF1074" s="93"/>
      <c r="AG1074" s="2" t="s">
        <v>3364</v>
      </c>
      <c r="AH1074" s="2" t="s">
        <v>3365</v>
      </c>
      <c r="AI1074" s="2">
        <v>0.0</v>
      </c>
      <c r="AJ1074" s="94">
        <v>0.004640683573404688</v>
      </c>
      <c r="AK1074" s="94">
        <v>0.0014792899408284025</v>
      </c>
      <c r="AL1074" s="79"/>
      <c r="AM1074" s="2" t="s">
        <v>4510</v>
      </c>
    </row>
    <row r="1075">
      <c r="A1075" s="54">
        <v>46194.0</v>
      </c>
      <c r="B1075" s="54">
        <v>46195.0</v>
      </c>
      <c r="C1075" s="2" t="s">
        <v>229</v>
      </c>
      <c r="D1075" s="2" t="s">
        <v>146</v>
      </c>
      <c r="E1075" s="2" t="s">
        <v>180</v>
      </c>
      <c r="F1075" s="53">
        <v>0.125</v>
      </c>
      <c r="G1075" s="53">
        <v>0.08333333333333333</v>
      </c>
      <c r="H1075" s="53">
        <v>0.12</v>
      </c>
      <c r="I1075" s="53">
        <v>0.11538461538461539</v>
      </c>
      <c r="J1075" s="53">
        <v>0.09989891448181411</v>
      </c>
      <c r="K1075" s="2" t="s">
        <v>4511</v>
      </c>
      <c r="L1075" s="53">
        <v>0.0</v>
      </c>
      <c r="M1075" s="2" t="s">
        <v>3369</v>
      </c>
      <c r="N1075" s="2" t="s">
        <v>3360</v>
      </c>
      <c r="O1075" s="55"/>
      <c r="AB1075" s="2" t="s">
        <v>164</v>
      </c>
      <c r="AC1075" s="2" t="s">
        <v>3361</v>
      </c>
      <c r="AD1075" s="2" t="s">
        <v>3362</v>
      </c>
      <c r="AE1075" s="2" t="s">
        <v>3363</v>
      </c>
      <c r="AF1075" s="93"/>
      <c r="AG1075" s="2" t="s">
        <v>3364</v>
      </c>
      <c r="AH1075" s="2" t="s">
        <v>3365</v>
      </c>
      <c r="AI1075" s="2">
        <v>0.0</v>
      </c>
      <c r="AJ1075" s="94">
        <v>0.009979793114644808</v>
      </c>
      <c r="AK1075" s="94">
        <v>0.013313609467455623</v>
      </c>
      <c r="AL1075" s="79"/>
      <c r="AM1075" s="2" t="s">
        <v>4512</v>
      </c>
    </row>
    <row r="1076">
      <c r="A1076" s="54">
        <v>46194.0</v>
      </c>
      <c r="B1076" s="54">
        <v>46195.0</v>
      </c>
      <c r="C1076" s="2" t="s">
        <v>145</v>
      </c>
      <c r="D1076" s="2" t="s">
        <v>146</v>
      </c>
      <c r="E1076" s="2" t="s">
        <v>180</v>
      </c>
      <c r="F1076" s="53">
        <v>0.125</v>
      </c>
      <c r="G1076" s="53">
        <v>0.08333333333333333</v>
      </c>
      <c r="H1076" s="53">
        <v>0.04</v>
      </c>
      <c r="I1076" s="53">
        <v>0.038461538461538464</v>
      </c>
      <c r="J1076" s="53">
        <v>0.045948567429297815</v>
      </c>
      <c r="K1076" s="2" t="s">
        <v>3638</v>
      </c>
      <c r="L1076" s="53">
        <v>0.0</v>
      </c>
      <c r="M1076" s="2" t="s">
        <v>3369</v>
      </c>
      <c r="N1076" s="2" t="s">
        <v>3360</v>
      </c>
      <c r="O1076" s="55"/>
      <c r="AB1076" s="2" t="s">
        <v>164</v>
      </c>
      <c r="AC1076" s="2" t="s">
        <v>3361</v>
      </c>
      <c r="AD1076" s="2" t="s">
        <v>3362</v>
      </c>
      <c r="AE1076" s="2" t="s">
        <v>3363</v>
      </c>
      <c r="AF1076" s="93"/>
      <c r="AG1076" s="2" t="s">
        <v>3364</v>
      </c>
      <c r="AH1076" s="2" t="s">
        <v>3365</v>
      </c>
      <c r="AI1076" s="2">
        <v>0.0</v>
      </c>
      <c r="AJ1076" s="94">
        <v>0.002111270848804728</v>
      </c>
      <c r="AK1076" s="94">
        <v>0.0014792899408284025</v>
      </c>
      <c r="AL1076" s="79"/>
      <c r="AM1076" s="2" t="s">
        <v>4513</v>
      </c>
    </row>
    <row r="1077">
      <c r="A1077" s="54">
        <v>46194.0</v>
      </c>
      <c r="B1077" s="54">
        <v>46195.0</v>
      </c>
      <c r="C1077" s="2" t="s">
        <v>301</v>
      </c>
      <c r="D1077" s="2" t="s">
        <v>146</v>
      </c>
      <c r="E1077" s="2" t="s">
        <v>180</v>
      </c>
      <c r="F1077" s="53">
        <v>0.0</v>
      </c>
      <c r="G1077" s="53">
        <v>0.0</v>
      </c>
      <c r="H1077" s="53">
        <v>0.04</v>
      </c>
      <c r="I1077" s="53">
        <v>0.019230769230769232</v>
      </c>
      <c r="J1077" s="53">
        <v>0.02240355928245321</v>
      </c>
      <c r="K1077" s="2" t="s">
        <v>3531</v>
      </c>
      <c r="L1077" s="53">
        <v>0.0</v>
      </c>
      <c r="M1077" s="2" t="s">
        <v>3369</v>
      </c>
      <c r="N1077" s="2" t="s">
        <v>3360</v>
      </c>
      <c r="O1077" s="55"/>
      <c r="AB1077" s="2" t="s">
        <v>164</v>
      </c>
      <c r="AC1077" s="2" t="s">
        <v>3361</v>
      </c>
      <c r="AD1077" s="2" t="s">
        <v>3362</v>
      </c>
      <c r="AE1077" s="2" t="s">
        <v>3363</v>
      </c>
      <c r="AF1077" s="93"/>
      <c r="AG1077" s="2" t="s">
        <v>3364</v>
      </c>
      <c r="AH1077" s="2" t="s">
        <v>3365</v>
      </c>
      <c r="AI1077" s="2">
        <v>0.0</v>
      </c>
      <c r="AJ1077" s="94">
        <v>5.019194685223954E-4</v>
      </c>
      <c r="AK1077" s="94">
        <v>3.6982248520710064E-4</v>
      </c>
      <c r="AL1077" s="79"/>
      <c r="AM1077" s="2" t="s">
        <v>4514</v>
      </c>
    </row>
    <row r="1078">
      <c r="A1078" s="54">
        <v>46195.0</v>
      </c>
      <c r="B1078" s="54">
        <v>46196.0</v>
      </c>
      <c r="C1078" s="2" t="s">
        <v>194</v>
      </c>
      <c r="D1078" s="2" t="s">
        <v>146</v>
      </c>
      <c r="E1078" s="2" t="s">
        <v>208</v>
      </c>
      <c r="F1078" s="53">
        <v>0.0</v>
      </c>
      <c r="G1078" s="53">
        <v>0.0</v>
      </c>
      <c r="H1078" s="53">
        <v>0.12</v>
      </c>
      <c r="I1078" s="53">
        <v>0.07692307692307693</v>
      </c>
      <c r="J1078" s="53">
        <v>0.07152274010507223</v>
      </c>
      <c r="K1078" s="2" t="s">
        <v>4491</v>
      </c>
      <c r="L1078" s="53">
        <v>0.0</v>
      </c>
      <c r="M1078" s="2" t="s">
        <v>3369</v>
      </c>
      <c r="N1078" s="2" t="s">
        <v>3360</v>
      </c>
      <c r="O1078" s="55"/>
      <c r="AB1078" s="2" t="s">
        <v>153</v>
      </c>
      <c r="AC1078" s="2" t="s">
        <v>3421</v>
      </c>
      <c r="AD1078" s="2" t="s">
        <v>3362</v>
      </c>
      <c r="AE1078" s="2" t="s">
        <v>3363</v>
      </c>
      <c r="AF1078" s="93"/>
      <c r="AG1078" s="2" t="s">
        <v>3364</v>
      </c>
      <c r="AH1078" s="2" t="s">
        <v>3365</v>
      </c>
      <c r="AI1078" s="2">
        <v>1.0</v>
      </c>
      <c r="AJ1078" s="94">
        <v>0.8620700221419934</v>
      </c>
      <c r="AK1078" s="94">
        <v>0.8520710059171599</v>
      </c>
      <c r="AL1078" s="79"/>
      <c r="AM1078" s="2" t="s">
        <v>4515</v>
      </c>
    </row>
    <row r="1079">
      <c r="A1079" s="54">
        <v>46195.0</v>
      </c>
      <c r="B1079" s="54">
        <v>46196.0</v>
      </c>
      <c r="C1079" s="2" t="s">
        <v>229</v>
      </c>
      <c r="D1079" s="2" t="s">
        <v>146</v>
      </c>
      <c r="E1079" s="2" t="s">
        <v>208</v>
      </c>
      <c r="F1079" s="53">
        <v>0.0</v>
      </c>
      <c r="G1079" s="53">
        <v>0.0</v>
      </c>
      <c r="H1079" s="53">
        <v>0.04</v>
      </c>
      <c r="I1079" s="53">
        <v>0.09615384615384616</v>
      </c>
      <c r="J1079" s="53">
        <v>0.05931188546449087</v>
      </c>
      <c r="K1079" s="2" t="s">
        <v>4511</v>
      </c>
      <c r="L1079" s="53">
        <v>0.0</v>
      </c>
      <c r="M1079" s="2" t="s">
        <v>3369</v>
      </c>
      <c r="N1079" s="2" t="s">
        <v>3360</v>
      </c>
      <c r="O1079" s="55"/>
      <c r="AB1079" s="2" t="s">
        <v>164</v>
      </c>
      <c r="AC1079" s="2" t="s">
        <v>3361</v>
      </c>
      <c r="AD1079" s="2" t="s">
        <v>3362</v>
      </c>
      <c r="AE1079" s="2" t="s">
        <v>3363</v>
      </c>
      <c r="AF1079" s="93"/>
      <c r="AG1079" s="2" t="s">
        <v>3364</v>
      </c>
      <c r="AH1079" s="2" t="s">
        <v>3365</v>
      </c>
      <c r="AI1079" s="2">
        <v>0.0</v>
      </c>
      <c r="AJ1079" s="94">
        <v>0.0035178997573528836</v>
      </c>
      <c r="AK1079" s="94">
        <v>0.009245562130177515</v>
      </c>
      <c r="AL1079" s="79"/>
      <c r="AM1079" s="2" t="s">
        <v>4516</v>
      </c>
    </row>
    <row r="1080">
      <c r="A1080" s="54">
        <v>46195.0</v>
      </c>
      <c r="B1080" s="54">
        <v>46196.0</v>
      </c>
      <c r="C1080" s="2" t="s">
        <v>145</v>
      </c>
      <c r="D1080" s="2" t="s">
        <v>146</v>
      </c>
      <c r="E1080" s="2" t="s">
        <v>208</v>
      </c>
      <c r="F1080" s="53">
        <v>0.0</v>
      </c>
      <c r="G1080" s="53">
        <v>0.0</v>
      </c>
      <c r="H1080" s="53">
        <v>0.0</v>
      </c>
      <c r="I1080" s="53">
        <v>0.019230769230769232</v>
      </c>
      <c r="J1080" s="53">
        <v>0.018912671357049587</v>
      </c>
      <c r="K1080" s="2" t="s">
        <v>3638</v>
      </c>
      <c r="L1080" s="53">
        <v>0.0</v>
      </c>
      <c r="M1080" s="2" t="s">
        <v>3369</v>
      </c>
      <c r="N1080" s="2" t="s">
        <v>3360</v>
      </c>
      <c r="O1080" s="55"/>
      <c r="AB1080" s="2" t="s">
        <v>164</v>
      </c>
      <c r="AC1080" s="2" t="s">
        <v>3361</v>
      </c>
      <c r="AD1080" s="2" t="s">
        <v>3362</v>
      </c>
      <c r="AE1080" s="2" t="s">
        <v>3363</v>
      </c>
      <c r="AF1080" s="93"/>
      <c r="AG1080" s="2" t="s">
        <v>3364</v>
      </c>
      <c r="AH1080" s="2" t="s">
        <v>3365</v>
      </c>
      <c r="AI1080" s="2">
        <v>0.0</v>
      </c>
      <c r="AJ1080" s="94">
        <v>3.5768913785976387E-4</v>
      </c>
      <c r="AK1080" s="94">
        <v>3.6982248520710064E-4</v>
      </c>
      <c r="AL1080" s="79"/>
      <c r="AM1080" s="2" t="s">
        <v>4517</v>
      </c>
    </row>
    <row r="1081">
      <c r="A1081" s="54">
        <v>46195.0</v>
      </c>
      <c r="B1081" s="54">
        <v>46196.0</v>
      </c>
      <c r="C1081" s="2" t="s">
        <v>301</v>
      </c>
      <c r="D1081" s="2" t="s">
        <v>146</v>
      </c>
      <c r="E1081" s="2" t="s">
        <v>208</v>
      </c>
      <c r="F1081" s="53">
        <v>0.0</v>
      </c>
      <c r="G1081" s="53">
        <v>0.0</v>
      </c>
      <c r="H1081" s="53">
        <v>0.04</v>
      </c>
      <c r="I1081" s="53">
        <v>0.019230769230769232</v>
      </c>
      <c r="J1081" s="53">
        <v>0.022317387917727485</v>
      </c>
      <c r="K1081" s="2" t="s">
        <v>3531</v>
      </c>
      <c r="L1081" s="53">
        <v>0.0</v>
      </c>
      <c r="M1081" s="2" t="s">
        <v>3369</v>
      </c>
      <c r="N1081" s="2" t="s">
        <v>3360</v>
      </c>
      <c r="O1081" s="55"/>
      <c r="AB1081" s="2" t="s">
        <v>153</v>
      </c>
      <c r="AC1081" s="2" t="s">
        <v>4518</v>
      </c>
      <c r="AD1081" s="2" t="s">
        <v>3362</v>
      </c>
      <c r="AE1081" s="2" t="s">
        <v>3363</v>
      </c>
      <c r="AF1081" s="93"/>
      <c r="AG1081" s="2" t="s">
        <v>3364</v>
      </c>
      <c r="AH1081" s="2" t="s">
        <v>3365</v>
      </c>
      <c r="AI1081" s="2">
        <v>1.0</v>
      </c>
      <c r="AJ1081" s="94">
        <v>0.9558632899680153</v>
      </c>
      <c r="AK1081" s="94">
        <v>0.9619082840236686</v>
      </c>
      <c r="AL1081" s="79"/>
      <c r="AM1081" s="2" t="s">
        <v>4519</v>
      </c>
    </row>
    <row r="1082">
      <c r="A1082" s="54">
        <v>46196.0</v>
      </c>
      <c r="B1082" s="54">
        <v>46197.0</v>
      </c>
      <c r="C1082" s="2" t="s">
        <v>194</v>
      </c>
      <c r="D1082" s="2" t="s">
        <v>146</v>
      </c>
      <c r="E1082" s="2" t="s">
        <v>303</v>
      </c>
      <c r="F1082" s="53">
        <v>0.125</v>
      </c>
      <c r="G1082" s="53">
        <v>0.08333333333333333</v>
      </c>
      <c r="H1082" s="53">
        <v>0.04</v>
      </c>
      <c r="I1082" s="53">
        <v>0.038461538461538464</v>
      </c>
      <c r="J1082" s="53">
        <v>0.07405265093695321</v>
      </c>
      <c r="K1082" s="2" t="s">
        <v>4520</v>
      </c>
      <c r="L1082" s="53">
        <v>0.0</v>
      </c>
      <c r="M1082" s="2" t="s">
        <v>3369</v>
      </c>
      <c r="N1082" s="2" t="s">
        <v>3360</v>
      </c>
      <c r="O1082" s="55"/>
      <c r="AB1082" s="2" t="s">
        <v>164</v>
      </c>
      <c r="AC1082" s="2" t="s">
        <v>3361</v>
      </c>
      <c r="AD1082" s="2" t="s">
        <v>3362</v>
      </c>
      <c r="AE1082" s="2" t="s">
        <v>3363</v>
      </c>
      <c r="AF1082" s="93"/>
      <c r="AG1082" s="2" t="s">
        <v>3364</v>
      </c>
      <c r="AH1082" s="2" t="s">
        <v>3365</v>
      </c>
      <c r="AI1082" s="2">
        <v>0.0</v>
      </c>
      <c r="AJ1082" s="94">
        <v>0.005483795110790237</v>
      </c>
      <c r="AK1082" s="94">
        <v>0.0014792899408284025</v>
      </c>
      <c r="AL1082" s="79"/>
      <c r="AM1082" s="2" t="s">
        <v>4521</v>
      </c>
    </row>
    <row r="1083">
      <c r="A1083" s="54">
        <v>46196.0</v>
      </c>
      <c r="B1083" s="54">
        <v>46197.0</v>
      </c>
      <c r="C1083" s="2" t="s">
        <v>229</v>
      </c>
      <c r="D1083" s="2" t="s">
        <v>146</v>
      </c>
      <c r="E1083" s="2" t="s">
        <v>303</v>
      </c>
      <c r="F1083" s="53">
        <v>0.0</v>
      </c>
      <c r="G1083" s="53">
        <v>0.0</v>
      </c>
      <c r="H1083" s="53">
        <v>0.16</v>
      </c>
      <c r="I1083" s="53">
        <v>0.11538461538461539</v>
      </c>
      <c r="J1083" s="53">
        <v>0.09083486202084282</v>
      </c>
      <c r="K1083" s="2" t="s">
        <v>4511</v>
      </c>
      <c r="L1083" s="53">
        <v>0.0</v>
      </c>
      <c r="M1083" s="2" t="s">
        <v>3369</v>
      </c>
      <c r="N1083" s="2" t="s">
        <v>3360</v>
      </c>
      <c r="O1083" s="55"/>
      <c r="AB1083" s="2" t="s">
        <v>153</v>
      </c>
      <c r="AC1083" s="2" t="s">
        <v>3567</v>
      </c>
      <c r="AD1083" s="2" t="s">
        <v>3362</v>
      </c>
      <c r="AE1083" s="2" t="s">
        <v>3363</v>
      </c>
      <c r="AF1083" s="93"/>
      <c r="AG1083" s="2" t="s">
        <v>3364</v>
      </c>
      <c r="AH1083" s="2" t="s">
        <v>3365</v>
      </c>
      <c r="AI1083" s="2">
        <v>1.0</v>
      </c>
      <c r="AJ1083" s="94">
        <v>0.82658124811666</v>
      </c>
      <c r="AK1083" s="94">
        <v>0.7825443786982248</v>
      </c>
      <c r="AL1083" s="79"/>
      <c r="AM1083" s="2" t="s">
        <v>4522</v>
      </c>
    </row>
    <row r="1084">
      <c r="A1084" s="54">
        <v>46196.0</v>
      </c>
      <c r="B1084" s="54">
        <v>46197.0</v>
      </c>
      <c r="C1084" s="2" t="s">
        <v>145</v>
      </c>
      <c r="D1084" s="2" t="s">
        <v>146</v>
      </c>
      <c r="E1084" s="2" t="s">
        <v>303</v>
      </c>
      <c r="F1084" s="53">
        <v>0.125</v>
      </c>
      <c r="G1084" s="53">
        <v>0.08333333333333333</v>
      </c>
      <c r="H1084" s="53">
        <v>0.04</v>
      </c>
      <c r="I1084" s="53">
        <v>0.019230769230769232</v>
      </c>
      <c r="J1084" s="53">
        <v>0.039510697388651324</v>
      </c>
      <c r="K1084" s="2" t="s">
        <v>3638</v>
      </c>
      <c r="L1084" s="53">
        <v>0.0</v>
      </c>
      <c r="M1084" s="2" t="s">
        <v>3369</v>
      </c>
      <c r="N1084" s="2" t="s">
        <v>3360</v>
      </c>
      <c r="O1084" s="55"/>
      <c r="AB1084" s="2" t="s">
        <v>164</v>
      </c>
      <c r="AC1084" s="2" t="s">
        <v>3361</v>
      </c>
      <c r="AD1084" s="2" t="s">
        <v>3362</v>
      </c>
      <c r="AE1084" s="2" t="s">
        <v>3363</v>
      </c>
      <c r="AF1084" s="93"/>
      <c r="AG1084" s="2" t="s">
        <v>3364</v>
      </c>
      <c r="AH1084" s="2" t="s">
        <v>3365</v>
      </c>
      <c r="AI1084" s="2">
        <v>0.0</v>
      </c>
      <c r="AJ1084" s="94">
        <v>0.0015610952081375785</v>
      </c>
      <c r="AK1084" s="94">
        <v>3.6982248520710064E-4</v>
      </c>
      <c r="AL1084" s="79"/>
      <c r="AM1084" s="2" t="s">
        <v>4523</v>
      </c>
    </row>
    <row r="1085">
      <c r="A1085" s="54">
        <v>46196.0</v>
      </c>
      <c r="B1085" s="54">
        <v>46197.0</v>
      </c>
      <c r="C1085" s="2" t="s">
        <v>301</v>
      </c>
      <c r="D1085" s="2" t="s">
        <v>146</v>
      </c>
      <c r="E1085" s="2" t="s">
        <v>303</v>
      </c>
      <c r="F1085" s="53">
        <v>0.0</v>
      </c>
      <c r="G1085" s="53">
        <v>0.0</v>
      </c>
      <c r="H1085" s="53">
        <v>0.12</v>
      </c>
      <c r="I1085" s="53">
        <v>0.09615384615384616</v>
      </c>
      <c r="J1085" s="53">
        <v>0.0519539724332721</v>
      </c>
      <c r="K1085" s="2" t="s">
        <v>208</v>
      </c>
      <c r="L1085" s="53">
        <v>1.0</v>
      </c>
      <c r="M1085" s="2" t="s">
        <v>3369</v>
      </c>
      <c r="N1085" s="2" t="s">
        <v>3360</v>
      </c>
      <c r="O1085" s="55"/>
      <c r="AB1085" s="2" t="s">
        <v>164</v>
      </c>
      <c r="AC1085" s="2" t="s">
        <v>3361</v>
      </c>
      <c r="AD1085" s="2" t="s">
        <v>3362</v>
      </c>
      <c r="AE1085" s="2" t="s">
        <v>3363</v>
      </c>
      <c r="AF1085" s="93"/>
      <c r="AG1085" s="2" t="s">
        <v>3364</v>
      </c>
      <c r="AH1085" s="2" t="s">
        <v>3365</v>
      </c>
      <c r="AI1085" s="2">
        <v>0.0</v>
      </c>
      <c r="AJ1085" s="94">
        <v>0.002699215251597197</v>
      </c>
      <c r="AK1085" s="94">
        <v>0.009245562130177515</v>
      </c>
      <c r="AL1085" s="79"/>
      <c r="AM1085" s="2" t="s">
        <v>4524</v>
      </c>
    </row>
    <row r="1086">
      <c r="A1086" s="54">
        <v>46197.0</v>
      </c>
      <c r="B1086" s="54">
        <v>46198.0</v>
      </c>
      <c r="C1086" s="2" t="s">
        <v>194</v>
      </c>
      <c r="D1086" s="2" t="s">
        <v>146</v>
      </c>
      <c r="E1086" s="2" t="s">
        <v>148</v>
      </c>
      <c r="F1086" s="53">
        <v>0.125</v>
      </c>
      <c r="G1086" s="53">
        <v>0.16666666666666666</v>
      </c>
      <c r="H1086" s="53">
        <v>0.12</v>
      </c>
      <c r="I1086" s="53">
        <v>0.09615384615384616</v>
      </c>
      <c r="J1086" s="53">
        <v>0.09533889875646165</v>
      </c>
      <c r="K1086" s="2" t="s">
        <v>4520</v>
      </c>
      <c r="L1086" s="53">
        <v>0.0</v>
      </c>
      <c r="M1086" s="2" t="s">
        <v>3369</v>
      </c>
      <c r="N1086" s="2" t="s">
        <v>3360</v>
      </c>
      <c r="O1086" s="55"/>
      <c r="AB1086" s="2" t="s">
        <v>153</v>
      </c>
      <c r="AC1086" s="2" t="s">
        <v>4525</v>
      </c>
      <c r="AD1086" s="2" t="s">
        <v>3362</v>
      </c>
      <c r="AE1086" s="2" t="s">
        <v>3363</v>
      </c>
      <c r="AF1086" s="93"/>
      <c r="AG1086" s="2" t="s">
        <v>3364</v>
      </c>
      <c r="AH1086" s="2" t="s">
        <v>3365</v>
      </c>
      <c r="AI1086" s="2">
        <v>1.0</v>
      </c>
      <c r="AJ1086" s="94">
        <v>0.8184117081031715</v>
      </c>
      <c r="AK1086" s="94">
        <v>0.8169378698224852</v>
      </c>
      <c r="AL1086" s="79"/>
      <c r="AM1086" s="2" t="s">
        <v>4526</v>
      </c>
    </row>
    <row r="1087">
      <c r="A1087" s="54">
        <v>46197.0</v>
      </c>
      <c r="B1087" s="54">
        <v>46198.0</v>
      </c>
      <c r="C1087" s="2" t="s">
        <v>229</v>
      </c>
      <c r="D1087" s="2" t="s">
        <v>146</v>
      </c>
      <c r="E1087" s="2" t="s">
        <v>148</v>
      </c>
      <c r="F1087" s="53">
        <v>0.0</v>
      </c>
      <c r="G1087" s="53">
        <v>0.08333333333333333</v>
      </c>
      <c r="H1087" s="53">
        <v>0.08</v>
      </c>
      <c r="I1087" s="53">
        <v>0.057692307692307696</v>
      </c>
      <c r="J1087" s="53">
        <v>0.07558784506342552</v>
      </c>
      <c r="K1087" s="2" t="s">
        <v>4527</v>
      </c>
      <c r="L1087" s="53">
        <v>0.0</v>
      </c>
      <c r="M1087" s="2" t="s">
        <v>3369</v>
      </c>
      <c r="N1087" s="2" t="s">
        <v>3360</v>
      </c>
      <c r="O1087" s="55"/>
      <c r="AB1087" s="2" t="s">
        <v>164</v>
      </c>
      <c r="AC1087" s="2" t="s">
        <v>3361</v>
      </c>
      <c r="AD1087" s="2" t="s">
        <v>3362</v>
      </c>
      <c r="AE1087" s="2" t="s">
        <v>3363</v>
      </c>
      <c r="AF1087" s="93"/>
      <c r="AG1087" s="2" t="s">
        <v>3364</v>
      </c>
      <c r="AH1087" s="2" t="s">
        <v>3365</v>
      </c>
      <c r="AI1087" s="2">
        <v>0.0</v>
      </c>
      <c r="AJ1087" s="94">
        <v>0.005713522321332421</v>
      </c>
      <c r="AK1087" s="94">
        <v>0.003328402366863906</v>
      </c>
      <c r="AL1087" s="79"/>
      <c r="AM1087" s="2" t="s">
        <v>4528</v>
      </c>
    </row>
    <row r="1088">
      <c r="A1088" s="54">
        <v>46197.0</v>
      </c>
      <c r="B1088" s="54">
        <v>46198.0</v>
      </c>
      <c r="C1088" s="2" t="s">
        <v>145</v>
      </c>
      <c r="D1088" s="2" t="s">
        <v>146</v>
      </c>
      <c r="E1088" s="2" t="s">
        <v>148</v>
      </c>
      <c r="F1088" s="53">
        <v>0.125</v>
      </c>
      <c r="G1088" s="53">
        <v>0.16666666666666666</v>
      </c>
      <c r="H1088" s="53">
        <v>0.08</v>
      </c>
      <c r="I1088" s="53">
        <v>0.038461538461538464</v>
      </c>
      <c r="J1088" s="53">
        <v>0.061749649855362285</v>
      </c>
      <c r="K1088" s="2" t="s">
        <v>3638</v>
      </c>
      <c r="L1088" s="53">
        <v>0.0</v>
      </c>
      <c r="M1088" s="2" t="s">
        <v>3369</v>
      </c>
      <c r="N1088" s="2" t="s">
        <v>3360</v>
      </c>
      <c r="O1088" s="55"/>
      <c r="AB1088" s="2" t="s">
        <v>164</v>
      </c>
      <c r="AC1088" s="2" t="s">
        <v>3361</v>
      </c>
      <c r="AD1088" s="2" t="s">
        <v>3362</v>
      </c>
      <c r="AE1088" s="2" t="s">
        <v>3363</v>
      </c>
      <c r="AF1088" s="93"/>
      <c r="AG1088" s="2" t="s">
        <v>3364</v>
      </c>
      <c r="AH1088" s="2" t="s">
        <v>3365</v>
      </c>
      <c r="AI1088" s="2">
        <v>0.0</v>
      </c>
      <c r="AJ1088" s="94">
        <v>0.0038130192572598436</v>
      </c>
      <c r="AK1088" s="94">
        <v>0.0014792899408284025</v>
      </c>
      <c r="AL1088" s="79"/>
      <c r="AM1088" s="2" t="s">
        <v>4529</v>
      </c>
    </row>
    <row r="1089">
      <c r="A1089" s="54">
        <v>46197.0</v>
      </c>
      <c r="B1089" s="54">
        <v>46198.0</v>
      </c>
      <c r="C1089" s="2" t="s">
        <v>301</v>
      </c>
      <c r="D1089" s="2" t="s">
        <v>146</v>
      </c>
      <c r="E1089" s="2" t="s">
        <v>148</v>
      </c>
      <c r="F1089" s="53">
        <v>0.0</v>
      </c>
      <c r="G1089" s="53">
        <v>0.0</v>
      </c>
      <c r="H1089" s="53">
        <v>0.08</v>
      </c>
      <c r="I1089" s="53">
        <v>0.038461538461538464</v>
      </c>
      <c r="J1089" s="53">
        <v>0.03211434850951098</v>
      </c>
      <c r="K1089" s="2" t="s">
        <v>208</v>
      </c>
      <c r="L1089" s="53">
        <v>1.0</v>
      </c>
      <c r="M1089" s="2" t="s">
        <v>3369</v>
      </c>
      <c r="N1089" s="2" t="s">
        <v>3360</v>
      </c>
      <c r="O1089" s="55"/>
      <c r="AB1089" s="2" t="s">
        <v>164</v>
      </c>
      <c r="AC1089" s="2" t="s">
        <v>3361</v>
      </c>
      <c r="AD1089" s="2" t="s">
        <v>3362</v>
      </c>
      <c r="AE1089" s="2" t="s">
        <v>3363</v>
      </c>
      <c r="AF1089" s="93"/>
      <c r="AG1089" s="2" t="s">
        <v>3364</v>
      </c>
      <c r="AH1089" s="2" t="s">
        <v>3365</v>
      </c>
      <c r="AI1089" s="2">
        <v>0.0</v>
      </c>
      <c r="AJ1089" s="94">
        <v>0.0010313313801903303</v>
      </c>
      <c r="AK1089" s="94">
        <v>0.0014792899408284025</v>
      </c>
      <c r="AL1089" s="79"/>
      <c r="AM1089" s="2" t="s">
        <v>4530</v>
      </c>
    </row>
    <row r="1090">
      <c r="A1090" s="54">
        <v>46198.0</v>
      </c>
      <c r="B1090" s="54">
        <v>46199.0</v>
      </c>
      <c r="C1090" s="2" t="s">
        <v>194</v>
      </c>
      <c r="D1090" s="2" t="s">
        <v>146</v>
      </c>
      <c r="E1090" s="2" t="s">
        <v>196</v>
      </c>
      <c r="F1090" s="53">
        <v>0.0</v>
      </c>
      <c r="G1090" s="53">
        <v>0.0</v>
      </c>
      <c r="H1090" s="53">
        <v>0.04</v>
      </c>
      <c r="I1090" s="53">
        <v>0.07692307692307693</v>
      </c>
      <c r="J1090" s="53">
        <v>0.06432790307717358</v>
      </c>
      <c r="K1090" s="2" t="s">
        <v>148</v>
      </c>
      <c r="L1090" s="53">
        <v>0.2857142857142857</v>
      </c>
      <c r="M1090" s="2" t="s">
        <v>4321</v>
      </c>
      <c r="N1090" s="2" t="s">
        <v>3360</v>
      </c>
      <c r="O1090" s="55"/>
      <c r="AB1090" s="2" t="s">
        <v>164</v>
      </c>
      <c r="AC1090" s="2" t="s">
        <v>3361</v>
      </c>
      <c r="AD1090" s="2" t="s">
        <v>3362</v>
      </c>
      <c r="AE1090" s="2" t="s">
        <v>3363</v>
      </c>
      <c r="AF1090" s="93"/>
      <c r="AG1090" s="2" t="s">
        <v>3364</v>
      </c>
      <c r="AH1090" s="2" t="s">
        <v>3365</v>
      </c>
      <c r="AI1090" s="2">
        <v>0.0</v>
      </c>
      <c r="AJ1090" s="94">
        <v>0.004138079114306238</v>
      </c>
      <c r="AK1090" s="94">
        <v>0.00591715976331361</v>
      </c>
      <c r="AL1090" s="79"/>
      <c r="AM1090" s="2" t="s">
        <v>4531</v>
      </c>
    </row>
    <row r="1091">
      <c r="A1091" s="54">
        <v>46198.0</v>
      </c>
      <c r="B1091" s="54">
        <v>46199.0</v>
      </c>
      <c r="C1091" s="2" t="s">
        <v>229</v>
      </c>
      <c r="D1091" s="2" t="s">
        <v>146</v>
      </c>
      <c r="E1091" s="2" t="s">
        <v>196</v>
      </c>
      <c r="F1091" s="53">
        <v>0.125</v>
      </c>
      <c r="G1091" s="53">
        <v>0.08333333333333333</v>
      </c>
      <c r="H1091" s="53">
        <v>0.04</v>
      </c>
      <c r="I1091" s="53">
        <v>0.057692307692307696</v>
      </c>
      <c r="J1091" s="53">
        <v>0.07839962712439588</v>
      </c>
      <c r="K1091" s="2" t="s">
        <v>4527</v>
      </c>
      <c r="L1091" s="53">
        <v>0.0</v>
      </c>
      <c r="M1091" s="2" t="s">
        <v>3369</v>
      </c>
      <c r="N1091" s="2" t="s">
        <v>3360</v>
      </c>
      <c r="O1091" s="55"/>
      <c r="AB1091" s="2" t="s">
        <v>164</v>
      </c>
      <c r="AC1091" s="2" t="s">
        <v>3361</v>
      </c>
      <c r="AD1091" s="2" t="s">
        <v>3362</v>
      </c>
      <c r="AE1091" s="2" t="s">
        <v>3363</v>
      </c>
      <c r="AF1091" s="93"/>
      <c r="AG1091" s="2" t="s">
        <v>3364</v>
      </c>
      <c r="AH1091" s="2" t="s">
        <v>3365</v>
      </c>
      <c r="AI1091" s="2">
        <v>0.0</v>
      </c>
      <c r="AJ1091" s="94">
        <v>0.00614650153324431</v>
      </c>
      <c r="AK1091" s="94">
        <v>0.003328402366863906</v>
      </c>
      <c r="AL1091" s="79"/>
      <c r="AM1091" s="2" t="s">
        <v>4532</v>
      </c>
    </row>
    <row r="1092">
      <c r="A1092" s="54">
        <v>46198.0</v>
      </c>
      <c r="B1092" s="54">
        <v>46199.0</v>
      </c>
      <c r="C1092" s="2" t="s">
        <v>145</v>
      </c>
      <c r="D1092" s="2" t="s">
        <v>146</v>
      </c>
      <c r="E1092" s="2" t="s">
        <v>196</v>
      </c>
      <c r="F1092" s="53">
        <v>0.0</v>
      </c>
      <c r="G1092" s="53">
        <v>0.0</v>
      </c>
      <c r="H1092" s="53">
        <v>0.0</v>
      </c>
      <c r="I1092" s="53">
        <v>0.019230769230769232</v>
      </c>
      <c r="J1092" s="53">
        <v>0.018376911353337893</v>
      </c>
      <c r="K1092" s="2" t="s">
        <v>3638</v>
      </c>
      <c r="L1092" s="53">
        <v>0.0</v>
      </c>
      <c r="M1092" s="2" t="s">
        <v>3369</v>
      </c>
      <c r="N1092" s="2" t="s">
        <v>3360</v>
      </c>
      <c r="O1092" s="55"/>
      <c r="AB1092" s="2" t="s">
        <v>164</v>
      </c>
      <c r="AC1092" s="2" t="s">
        <v>3361</v>
      </c>
      <c r="AD1092" s="2" t="s">
        <v>3362</v>
      </c>
      <c r="AE1092" s="2" t="s">
        <v>3363</v>
      </c>
      <c r="AF1092" s="93"/>
      <c r="AG1092" s="2" t="s">
        <v>3364</v>
      </c>
      <c r="AH1092" s="2" t="s">
        <v>3365</v>
      </c>
      <c r="AI1092" s="2">
        <v>0.0</v>
      </c>
      <c r="AJ1092" s="94">
        <v>3.377108708884391E-4</v>
      </c>
      <c r="AK1092" s="94">
        <v>3.6982248520710064E-4</v>
      </c>
      <c r="AL1092" s="79"/>
      <c r="AM1092" s="2" t="s">
        <v>4533</v>
      </c>
    </row>
    <row r="1093">
      <c r="A1093" s="54">
        <v>46198.0</v>
      </c>
      <c r="B1093" s="54">
        <v>46199.0</v>
      </c>
      <c r="C1093" s="2" t="s">
        <v>301</v>
      </c>
      <c r="D1093" s="2" t="s">
        <v>146</v>
      </c>
      <c r="E1093" s="2" t="s">
        <v>196</v>
      </c>
      <c r="F1093" s="53">
        <v>0.0</v>
      </c>
      <c r="G1093" s="53">
        <v>0.0</v>
      </c>
      <c r="H1093" s="53">
        <v>0.0</v>
      </c>
      <c r="I1093" s="53">
        <v>0.0</v>
      </c>
      <c r="J1093" s="53">
        <v>0.014910208660510823</v>
      </c>
      <c r="K1093" s="2" t="s">
        <v>208</v>
      </c>
      <c r="L1093" s="53">
        <v>1.0</v>
      </c>
      <c r="M1093" s="2" t="s">
        <v>3369</v>
      </c>
      <c r="N1093" s="2" t="s">
        <v>3360</v>
      </c>
      <c r="O1093" s="55"/>
      <c r="AB1093" s="2" t="s">
        <v>164</v>
      </c>
      <c r="AC1093" s="2" t="s">
        <v>3361</v>
      </c>
      <c r="AD1093" s="2" t="s">
        <v>3362</v>
      </c>
      <c r="AE1093" s="2" t="s">
        <v>3363</v>
      </c>
      <c r="AF1093" s="93"/>
      <c r="AG1093" s="2" t="s">
        <v>3364</v>
      </c>
      <c r="AH1093" s="2" t="s">
        <v>3365</v>
      </c>
      <c r="AI1093" s="2">
        <v>0.0</v>
      </c>
      <c r="AJ1093" s="94">
        <v>2.2231432229997193E-4</v>
      </c>
      <c r="AK1093" s="94">
        <v>0.0</v>
      </c>
      <c r="AL1093" s="79"/>
      <c r="AM1093" s="2" t="s">
        <v>4534</v>
      </c>
    </row>
    <row r="1094">
      <c r="A1094" s="54">
        <v>46199.0</v>
      </c>
      <c r="B1094" s="54">
        <v>46200.0</v>
      </c>
      <c r="C1094" s="2" t="s">
        <v>194</v>
      </c>
      <c r="D1094" s="2" t="s">
        <v>146</v>
      </c>
      <c r="E1094" s="2" t="s">
        <v>288</v>
      </c>
      <c r="F1094" s="53">
        <v>0.125</v>
      </c>
      <c r="G1094" s="53">
        <v>0.08333333333333333</v>
      </c>
      <c r="H1094" s="53">
        <v>0.16</v>
      </c>
      <c r="I1094" s="53">
        <v>0.1346153846153846</v>
      </c>
      <c r="J1094" s="53">
        <v>0.1219852762520009</v>
      </c>
      <c r="K1094" s="2" t="s">
        <v>148</v>
      </c>
      <c r="L1094" s="53">
        <v>0.2857142857142857</v>
      </c>
      <c r="M1094" s="2" t="s">
        <v>4321</v>
      </c>
      <c r="N1094" s="2" t="s">
        <v>3360</v>
      </c>
      <c r="O1094" s="55"/>
      <c r="AB1094" s="2" t="s">
        <v>164</v>
      </c>
      <c r="AC1094" s="2" t="s">
        <v>3361</v>
      </c>
      <c r="AD1094" s="2" t="s">
        <v>3362</v>
      </c>
      <c r="AE1094" s="2" t="s">
        <v>3363</v>
      </c>
      <c r="AF1094" s="93"/>
      <c r="AG1094" s="2" t="s">
        <v>3364</v>
      </c>
      <c r="AH1094" s="2" t="s">
        <v>3365</v>
      </c>
      <c r="AI1094" s="2">
        <v>0.0</v>
      </c>
      <c r="AJ1094" s="94">
        <v>0.014880407622276973</v>
      </c>
      <c r="AK1094" s="94">
        <v>0.018121301775147928</v>
      </c>
      <c r="AL1094" s="79"/>
      <c r="AM1094" s="2" t="s">
        <v>4535</v>
      </c>
    </row>
    <row r="1095">
      <c r="A1095" s="54">
        <v>46199.0</v>
      </c>
      <c r="B1095" s="54">
        <v>46200.0</v>
      </c>
      <c r="C1095" s="2" t="s">
        <v>229</v>
      </c>
      <c r="D1095" s="2" t="s">
        <v>146</v>
      </c>
      <c r="E1095" s="2" t="s">
        <v>288</v>
      </c>
      <c r="F1095" s="53">
        <v>0.125</v>
      </c>
      <c r="G1095" s="53">
        <v>0.08333333333333333</v>
      </c>
      <c r="H1095" s="53">
        <v>0.04</v>
      </c>
      <c r="I1095" s="53">
        <v>0.07692307692307693</v>
      </c>
      <c r="J1095" s="53">
        <v>0.08439342134666836</v>
      </c>
      <c r="K1095" s="2" t="s">
        <v>4527</v>
      </c>
      <c r="L1095" s="53">
        <v>0.0</v>
      </c>
      <c r="M1095" s="2" t="s">
        <v>3369</v>
      </c>
      <c r="N1095" s="2" t="s">
        <v>3360</v>
      </c>
      <c r="O1095" s="55"/>
      <c r="AB1095" s="2" t="s">
        <v>164</v>
      </c>
      <c r="AC1095" s="2" t="s">
        <v>3361</v>
      </c>
      <c r="AD1095" s="2" t="s">
        <v>3362</v>
      </c>
      <c r="AE1095" s="2" t="s">
        <v>3363</v>
      </c>
      <c r="AF1095" s="93"/>
      <c r="AG1095" s="2" t="s">
        <v>3364</v>
      </c>
      <c r="AH1095" s="2" t="s">
        <v>3365</v>
      </c>
      <c r="AI1095" s="2">
        <v>0.0</v>
      </c>
      <c r="AJ1095" s="94">
        <v>0.007122249566596298</v>
      </c>
      <c r="AK1095" s="94">
        <v>0.00591715976331361</v>
      </c>
      <c r="AL1095" s="79"/>
      <c r="AM1095" s="2" t="s">
        <v>4536</v>
      </c>
    </row>
    <row r="1096">
      <c r="A1096" s="54">
        <v>46199.0</v>
      </c>
      <c r="B1096" s="54">
        <v>46200.0</v>
      </c>
      <c r="C1096" s="2" t="s">
        <v>145</v>
      </c>
      <c r="D1096" s="2" t="s">
        <v>146</v>
      </c>
      <c r="E1096" s="2" t="s">
        <v>288</v>
      </c>
      <c r="F1096" s="53">
        <v>0.0</v>
      </c>
      <c r="G1096" s="53">
        <v>0.08333333333333333</v>
      </c>
      <c r="H1096" s="53">
        <v>0.04</v>
      </c>
      <c r="I1096" s="53">
        <v>0.038461538461538464</v>
      </c>
      <c r="J1096" s="53">
        <v>0.03774620387508932</v>
      </c>
      <c r="K1096" s="2" t="s">
        <v>3638</v>
      </c>
      <c r="L1096" s="53">
        <v>0.0</v>
      </c>
      <c r="M1096" s="2" t="s">
        <v>3369</v>
      </c>
      <c r="N1096" s="2" t="s">
        <v>3360</v>
      </c>
      <c r="O1096" s="55"/>
      <c r="AB1096" s="2" t="s">
        <v>164</v>
      </c>
      <c r="AC1096" s="2" t="s">
        <v>3361</v>
      </c>
      <c r="AD1096" s="2" t="s">
        <v>3362</v>
      </c>
      <c r="AE1096" s="2" t="s">
        <v>3363</v>
      </c>
      <c r="AF1096" s="93"/>
      <c r="AG1096" s="2" t="s">
        <v>3364</v>
      </c>
      <c r="AH1096" s="2" t="s">
        <v>3365</v>
      </c>
      <c r="AI1096" s="2">
        <v>0.0</v>
      </c>
      <c r="AJ1096" s="94">
        <v>0.001424775906979808</v>
      </c>
      <c r="AK1096" s="94">
        <v>0.0014792899408284025</v>
      </c>
      <c r="AL1096" s="79"/>
      <c r="AM1096" s="2" t="s">
        <v>4537</v>
      </c>
    </row>
    <row r="1097">
      <c r="A1097" s="54">
        <v>46199.0</v>
      </c>
      <c r="B1097" s="54">
        <v>46200.0</v>
      </c>
      <c r="C1097" s="2" t="s">
        <v>301</v>
      </c>
      <c r="D1097" s="2" t="s">
        <v>146</v>
      </c>
      <c r="E1097" s="2" t="s">
        <v>288</v>
      </c>
      <c r="F1097" s="53">
        <v>0.0</v>
      </c>
      <c r="G1097" s="53">
        <v>0.0</v>
      </c>
      <c r="H1097" s="53">
        <v>0.0</v>
      </c>
      <c r="I1097" s="53">
        <v>0.0</v>
      </c>
      <c r="J1097" s="53">
        <v>0.014795816738436657</v>
      </c>
      <c r="K1097" s="2" t="s">
        <v>208</v>
      </c>
      <c r="L1097" s="53">
        <v>1.0</v>
      </c>
      <c r="M1097" s="2" t="s">
        <v>3369</v>
      </c>
      <c r="N1097" s="2" t="s">
        <v>3360</v>
      </c>
      <c r="O1097" s="55"/>
      <c r="AB1097" s="2" t="s">
        <v>164</v>
      </c>
      <c r="AC1097" s="2" t="s">
        <v>3361</v>
      </c>
      <c r="AD1097" s="2" t="s">
        <v>3362</v>
      </c>
      <c r="AE1097" s="2" t="s">
        <v>3363</v>
      </c>
      <c r="AF1097" s="93"/>
      <c r="AG1097" s="2" t="s">
        <v>3364</v>
      </c>
      <c r="AH1097" s="2" t="s">
        <v>3365</v>
      </c>
      <c r="AI1097" s="2">
        <v>0.0</v>
      </c>
      <c r="AJ1097" s="94">
        <v>2.1891619295740235E-4</v>
      </c>
      <c r="AK1097" s="94">
        <v>0.0</v>
      </c>
      <c r="AL1097" s="79"/>
      <c r="AM1097" s="2" t="s">
        <v>4538</v>
      </c>
    </row>
    <row r="1098">
      <c r="A1098" s="54">
        <v>46200.0</v>
      </c>
      <c r="B1098" s="54">
        <v>46201.0</v>
      </c>
      <c r="C1098" s="2" t="s">
        <v>194</v>
      </c>
      <c r="D1098" s="2" t="s">
        <v>146</v>
      </c>
      <c r="E1098" s="2" t="s">
        <v>256</v>
      </c>
      <c r="F1098" s="53">
        <v>0.125</v>
      </c>
      <c r="G1098" s="53">
        <v>0.08333333333333333</v>
      </c>
      <c r="H1098" s="53">
        <v>0.04</v>
      </c>
      <c r="I1098" s="53">
        <v>0.019230769230769232</v>
      </c>
      <c r="J1098" s="53">
        <v>0.0669216443190039</v>
      </c>
      <c r="K1098" s="2" t="s">
        <v>148</v>
      </c>
      <c r="L1098" s="53">
        <v>0.2857142857142857</v>
      </c>
      <c r="M1098" s="2" t="s">
        <v>3369</v>
      </c>
      <c r="N1098" s="2" t="s">
        <v>3360</v>
      </c>
      <c r="O1098" s="55"/>
      <c r="AB1098" s="2" t="s">
        <v>153</v>
      </c>
      <c r="AC1098" s="2" t="s">
        <v>3833</v>
      </c>
      <c r="AD1098" s="2" t="s">
        <v>3362</v>
      </c>
      <c r="AE1098" s="2" t="s">
        <v>3363</v>
      </c>
      <c r="AF1098" s="93"/>
      <c r="AG1098" s="2" t="s">
        <v>3364</v>
      </c>
      <c r="AH1098" s="2" t="s">
        <v>3365</v>
      </c>
      <c r="AI1098" s="2">
        <v>1.0</v>
      </c>
      <c r="AJ1098" s="94">
        <v>0.8706352178403514</v>
      </c>
      <c r="AK1098" s="94">
        <v>0.9619082840236686</v>
      </c>
      <c r="AL1098" s="79"/>
      <c r="AM1098" s="2" t="s">
        <v>4539</v>
      </c>
    </row>
    <row r="1099">
      <c r="A1099" s="54">
        <v>46200.0</v>
      </c>
      <c r="B1099" s="54">
        <v>46201.0</v>
      </c>
      <c r="C1099" s="2" t="s">
        <v>229</v>
      </c>
      <c r="D1099" s="2" t="s">
        <v>146</v>
      </c>
      <c r="E1099" s="2" t="s">
        <v>256</v>
      </c>
      <c r="F1099" s="53">
        <v>0.125</v>
      </c>
      <c r="G1099" s="53">
        <v>0.08333333333333333</v>
      </c>
      <c r="H1099" s="53">
        <v>0.12</v>
      </c>
      <c r="I1099" s="53">
        <v>0.057692307692307696</v>
      </c>
      <c r="J1099" s="53">
        <v>0.09801124979693389</v>
      </c>
      <c r="K1099" s="2" t="s">
        <v>4527</v>
      </c>
      <c r="L1099" s="53">
        <v>0.0</v>
      </c>
      <c r="M1099" s="2" t="s">
        <v>3369</v>
      </c>
      <c r="N1099" s="2" t="s">
        <v>3360</v>
      </c>
      <c r="O1099" s="55"/>
      <c r="AB1099" s="2" t="s">
        <v>164</v>
      </c>
      <c r="AC1099" s="2" t="s">
        <v>3361</v>
      </c>
      <c r="AD1099" s="2" t="s">
        <v>3362</v>
      </c>
      <c r="AE1099" s="2" t="s">
        <v>3363</v>
      </c>
      <c r="AF1099" s="93"/>
      <c r="AG1099" s="2" t="s">
        <v>3364</v>
      </c>
      <c r="AH1099" s="2" t="s">
        <v>3365</v>
      </c>
      <c r="AI1099" s="2">
        <v>0.0</v>
      </c>
      <c r="AJ1099" s="94">
        <v>0.009606205086756973</v>
      </c>
      <c r="AK1099" s="94">
        <v>0.003328402366863906</v>
      </c>
      <c r="AL1099" s="79"/>
      <c r="AM1099" s="2" t="s">
        <v>4540</v>
      </c>
    </row>
    <row r="1100">
      <c r="A1100" s="54">
        <v>46200.0</v>
      </c>
      <c r="B1100" s="54">
        <v>46201.0</v>
      </c>
      <c r="C1100" s="2" t="s">
        <v>145</v>
      </c>
      <c r="D1100" s="2" t="s">
        <v>146</v>
      </c>
      <c r="E1100" s="2" t="s">
        <v>256</v>
      </c>
      <c r="F1100" s="53">
        <v>0.0</v>
      </c>
      <c r="G1100" s="53">
        <v>0.0</v>
      </c>
      <c r="H1100" s="53">
        <v>0.0</v>
      </c>
      <c r="I1100" s="53">
        <v>0.0</v>
      </c>
      <c r="J1100" s="53">
        <v>0.016239124880905228</v>
      </c>
      <c r="K1100" s="2" t="s">
        <v>3638</v>
      </c>
      <c r="L1100" s="53">
        <v>0.0</v>
      </c>
      <c r="M1100" s="2" t="s">
        <v>3369</v>
      </c>
      <c r="N1100" s="2" t="s">
        <v>3360</v>
      </c>
      <c r="O1100" s="55"/>
      <c r="AB1100" s="2" t="s">
        <v>164</v>
      </c>
      <c r="AC1100" s="2" t="s">
        <v>3361</v>
      </c>
      <c r="AD1100" s="2" t="s">
        <v>3362</v>
      </c>
      <c r="AE1100" s="2" t="s">
        <v>3363</v>
      </c>
      <c r="AF1100" s="93"/>
      <c r="AG1100" s="2" t="s">
        <v>3364</v>
      </c>
      <c r="AH1100" s="2" t="s">
        <v>3365</v>
      </c>
      <c r="AI1100" s="2">
        <v>0.0</v>
      </c>
      <c r="AJ1100" s="94">
        <v>2.637091768976352E-4</v>
      </c>
      <c r="AK1100" s="94">
        <v>0.0</v>
      </c>
      <c r="AL1100" s="79"/>
      <c r="AM1100" s="2" t="s">
        <v>4541</v>
      </c>
    </row>
    <row r="1101">
      <c r="A1101" s="54">
        <v>46200.0</v>
      </c>
      <c r="B1101" s="54">
        <v>46201.0</v>
      </c>
      <c r="C1101" s="2" t="s">
        <v>301</v>
      </c>
      <c r="D1101" s="2" t="s">
        <v>146</v>
      </c>
      <c r="E1101" s="2" t="s">
        <v>256</v>
      </c>
      <c r="F1101" s="53">
        <v>0.0</v>
      </c>
      <c r="G1101" s="53">
        <v>0.0</v>
      </c>
      <c r="H1101" s="53">
        <v>0.0</v>
      </c>
      <c r="I1101" s="53">
        <v>0.019230769230769232</v>
      </c>
      <c r="J1101" s="53">
        <v>0.017745654604587987</v>
      </c>
      <c r="K1101" s="2" t="s">
        <v>208</v>
      </c>
      <c r="L1101" s="53">
        <v>1.0</v>
      </c>
      <c r="M1101" s="2" t="s">
        <v>3369</v>
      </c>
      <c r="N1101" s="2" t="s">
        <v>3360</v>
      </c>
      <c r="O1101" s="55"/>
      <c r="AB1101" s="2" t="s">
        <v>164</v>
      </c>
      <c r="AC1101" s="2" t="s">
        <v>3361</v>
      </c>
      <c r="AD1101" s="2" t="s">
        <v>3362</v>
      </c>
      <c r="AE1101" s="2" t="s">
        <v>3363</v>
      </c>
      <c r="AF1101" s="93"/>
      <c r="AG1101" s="2" t="s">
        <v>3364</v>
      </c>
      <c r="AH1101" s="2" t="s">
        <v>3365</v>
      </c>
      <c r="AI1101" s="2">
        <v>0.0</v>
      </c>
      <c r="AJ1101" s="94">
        <v>3.1490825734533485E-4</v>
      </c>
      <c r="AK1101" s="94">
        <v>3.6982248520710064E-4</v>
      </c>
      <c r="AL1101" s="79"/>
      <c r="AM1101" s="2" t="s">
        <v>4542</v>
      </c>
    </row>
    <row r="1102">
      <c r="A1102" s="54">
        <v>46201.0</v>
      </c>
      <c r="B1102" s="54">
        <v>46202.0</v>
      </c>
      <c r="C1102" s="2" t="s">
        <v>194</v>
      </c>
      <c r="D1102" s="2" t="s">
        <v>146</v>
      </c>
      <c r="E1102" s="2" t="s">
        <v>180</v>
      </c>
      <c r="F1102" s="53">
        <v>0.125</v>
      </c>
      <c r="G1102" s="53">
        <v>0.08333333333333333</v>
      </c>
      <c r="H1102" s="53">
        <v>0.04</v>
      </c>
      <c r="I1102" s="53">
        <v>0.019230769230769232</v>
      </c>
      <c r="J1102" s="53">
        <v>0.07461511125431022</v>
      </c>
      <c r="K1102" s="2" t="s">
        <v>4543</v>
      </c>
      <c r="L1102" s="53">
        <v>0.0</v>
      </c>
      <c r="M1102" s="2" t="s">
        <v>3369</v>
      </c>
      <c r="N1102" s="2" t="s">
        <v>3360</v>
      </c>
      <c r="O1102" s="55"/>
      <c r="AB1102" s="2" t="s">
        <v>164</v>
      </c>
      <c r="AC1102" s="2" t="s">
        <v>3361</v>
      </c>
      <c r="AD1102" s="2" t="s">
        <v>3362</v>
      </c>
      <c r="AE1102" s="2" t="s">
        <v>3363</v>
      </c>
      <c r="AF1102" s="93"/>
      <c r="AG1102" s="2" t="s">
        <v>3364</v>
      </c>
      <c r="AH1102" s="2" t="s">
        <v>3365</v>
      </c>
      <c r="AI1102" s="2">
        <v>0.0</v>
      </c>
      <c r="AJ1102" s="94">
        <v>0.005567414827493092</v>
      </c>
      <c r="AK1102" s="94">
        <v>3.6982248520710064E-4</v>
      </c>
      <c r="AL1102" s="79"/>
      <c r="AM1102" s="2" t="s">
        <v>4544</v>
      </c>
    </row>
    <row r="1103">
      <c r="A1103" s="54">
        <v>46201.0</v>
      </c>
      <c r="B1103" s="54">
        <v>46202.0</v>
      </c>
      <c r="C1103" s="2" t="s">
        <v>229</v>
      </c>
      <c r="D1103" s="2" t="s">
        <v>146</v>
      </c>
      <c r="E1103" s="2" t="s">
        <v>180</v>
      </c>
      <c r="F1103" s="53">
        <v>0.125</v>
      </c>
      <c r="G1103" s="53">
        <v>0.08333333333333333</v>
      </c>
      <c r="H1103" s="53">
        <v>0.12</v>
      </c>
      <c r="I1103" s="53">
        <v>0.09615384615384616</v>
      </c>
      <c r="J1103" s="53">
        <v>0.09644632149475718</v>
      </c>
      <c r="K1103" s="2" t="s">
        <v>4527</v>
      </c>
      <c r="L1103" s="53">
        <v>0.0</v>
      </c>
      <c r="M1103" s="2" t="s">
        <v>3369</v>
      </c>
      <c r="N1103" s="2" t="s">
        <v>3360</v>
      </c>
      <c r="O1103" s="55"/>
      <c r="AB1103" s="2" t="s">
        <v>164</v>
      </c>
      <c r="AC1103" s="2" t="s">
        <v>3361</v>
      </c>
      <c r="AD1103" s="2" t="s">
        <v>3362</v>
      </c>
      <c r="AE1103" s="2" t="s">
        <v>3363</v>
      </c>
      <c r="AF1103" s="93"/>
      <c r="AG1103" s="2" t="s">
        <v>3364</v>
      </c>
      <c r="AH1103" s="2" t="s">
        <v>3365</v>
      </c>
      <c r="AI1103" s="2">
        <v>0.0</v>
      </c>
      <c r="AJ1103" s="94">
        <v>0.00930189292987006</v>
      </c>
      <c r="AK1103" s="94">
        <v>0.009245562130177515</v>
      </c>
      <c r="AL1103" s="79"/>
      <c r="AM1103" s="2" t="s">
        <v>4545</v>
      </c>
    </row>
    <row r="1104">
      <c r="A1104" s="54">
        <v>46201.0</v>
      </c>
      <c r="B1104" s="54">
        <v>46202.0</v>
      </c>
      <c r="C1104" s="2" t="s">
        <v>145</v>
      </c>
      <c r="D1104" s="2" t="s">
        <v>146</v>
      </c>
      <c r="E1104" s="2" t="s">
        <v>180</v>
      </c>
      <c r="F1104" s="53">
        <v>0.125</v>
      </c>
      <c r="G1104" s="53">
        <v>0.08333333333333333</v>
      </c>
      <c r="H1104" s="53">
        <v>0.04</v>
      </c>
      <c r="I1104" s="53">
        <v>0.038461538461538464</v>
      </c>
      <c r="J1104" s="53">
        <v>0.04329899327382618</v>
      </c>
      <c r="K1104" s="2" t="s">
        <v>3638</v>
      </c>
      <c r="L1104" s="53">
        <v>0.0</v>
      </c>
      <c r="M1104" s="2" t="s">
        <v>3369</v>
      </c>
      <c r="N1104" s="2" t="s">
        <v>3360</v>
      </c>
      <c r="O1104" s="55"/>
      <c r="AB1104" s="2" t="s">
        <v>164</v>
      </c>
      <c r="AC1104" s="2" t="s">
        <v>3361</v>
      </c>
      <c r="AD1104" s="2" t="s">
        <v>3362</v>
      </c>
      <c r="AE1104" s="2" t="s">
        <v>3363</v>
      </c>
      <c r="AF1104" s="93"/>
      <c r="AG1104" s="2" t="s">
        <v>3364</v>
      </c>
      <c r="AH1104" s="2" t="s">
        <v>3365</v>
      </c>
      <c r="AI1104" s="2">
        <v>0.0</v>
      </c>
      <c r="AJ1104" s="94">
        <v>0.0018748028185268447</v>
      </c>
      <c r="AK1104" s="94">
        <v>0.0014792899408284025</v>
      </c>
      <c r="AL1104" s="79"/>
      <c r="AM1104" s="2" t="s">
        <v>4546</v>
      </c>
    </row>
    <row r="1105">
      <c r="A1105" s="54">
        <v>46201.0</v>
      </c>
      <c r="B1105" s="54">
        <v>46202.0</v>
      </c>
      <c r="C1105" s="2" t="s">
        <v>301</v>
      </c>
      <c r="D1105" s="2" t="s">
        <v>146</v>
      </c>
      <c r="E1105" s="2" t="s">
        <v>180</v>
      </c>
      <c r="F1105" s="53">
        <v>0.0</v>
      </c>
      <c r="G1105" s="53">
        <v>0.0</v>
      </c>
      <c r="H1105" s="53">
        <v>0.04</v>
      </c>
      <c r="I1105" s="53">
        <v>0.019230769230769232</v>
      </c>
      <c r="J1105" s="53">
        <v>0.025155031420855466</v>
      </c>
      <c r="K1105" s="2" t="s">
        <v>208</v>
      </c>
      <c r="L1105" s="53">
        <v>1.0</v>
      </c>
      <c r="M1105" s="2" t="s">
        <v>3369</v>
      </c>
      <c r="N1105" s="2" t="s">
        <v>3360</v>
      </c>
      <c r="O1105" s="55"/>
      <c r="AB1105" s="2" t="s">
        <v>164</v>
      </c>
      <c r="AC1105" s="2" t="s">
        <v>3361</v>
      </c>
      <c r="AD1105" s="2" t="s">
        <v>3362</v>
      </c>
      <c r="AE1105" s="2" t="s">
        <v>3363</v>
      </c>
      <c r="AF1105" s="93"/>
      <c r="AG1105" s="2" t="s">
        <v>3364</v>
      </c>
      <c r="AH1105" s="2" t="s">
        <v>3365</v>
      </c>
      <c r="AI1105" s="2">
        <v>0.0</v>
      </c>
      <c r="AJ1105" s="94">
        <v>6.327756057842258E-4</v>
      </c>
      <c r="AK1105" s="94">
        <v>3.6982248520710064E-4</v>
      </c>
      <c r="AL1105" s="79"/>
      <c r="AM1105" s="2" t="s">
        <v>4547</v>
      </c>
    </row>
    <row r="1106">
      <c r="A1106" s="54">
        <v>46202.0</v>
      </c>
      <c r="B1106" s="54">
        <v>46203.0</v>
      </c>
      <c r="C1106" s="2" t="s">
        <v>194</v>
      </c>
      <c r="D1106" s="2" t="s">
        <v>146</v>
      </c>
      <c r="E1106" s="2" t="s">
        <v>208</v>
      </c>
      <c r="F1106" s="53">
        <v>0.125</v>
      </c>
      <c r="G1106" s="53">
        <v>0.08333333333333333</v>
      </c>
      <c r="H1106" s="53">
        <v>0.16</v>
      </c>
      <c r="I1106" s="53">
        <v>0.09615384615384616</v>
      </c>
      <c r="J1106" s="53">
        <v>0.10737453801370417</v>
      </c>
      <c r="K1106" s="2" t="s">
        <v>4543</v>
      </c>
      <c r="L1106" s="53">
        <v>0.0</v>
      </c>
      <c r="M1106" s="2" t="s">
        <v>3369</v>
      </c>
      <c r="N1106" s="2" t="s">
        <v>3360</v>
      </c>
      <c r="O1106" s="55"/>
      <c r="AB1106" s="2" t="s">
        <v>164</v>
      </c>
      <c r="AC1106" s="2" t="s">
        <v>3361</v>
      </c>
      <c r="AD1106" s="2" t="s">
        <v>3362</v>
      </c>
      <c r="AE1106" s="2" t="s">
        <v>3363</v>
      </c>
      <c r="AF1106" s="93"/>
      <c r="AG1106" s="2" t="s">
        <v>3364</v>
      </c>
      <c r="AH1106" s="2" t="s">
        <v>3365</v>
      </c>
      <c r="AI1106" s="2">
        <v>0.0</v>
      </c>
      <c r="AJ1106" s="94">
        <v>0.011529291413656401</v>
      </c>
      <c r="AK1106" s="94">
        <v>0.009245562130177515</v>
      </c>
      <c r="AL1106" s="79"/>
      <c r="AM1106" s="2" t="s">
        <v>4548</v>
      </c>
    </row>
    <row r="1107">
      <c r="A1107" s="54">
        <v>46202.0</v>
      </c>
      <c r="B1107" s="54">
        <v>46203.0</v>
      </c>
      <c r="C1107" s="2" t="s">
        <v>229</v>
      </c>
      <c r="D1107" s="2" t="s">
        <v>146</v>
      </c>
      <c r="E1107" s="2" t="s">
        <v>208</v>
      </c>
      <c r="F1107" s="53">
        <v>0.0</v>
      </c>
      <c r="G1107" s="53">
        <v>0.0</v>
      </c>
      <c r="H1107" s="53">
        <v>0.0</v>
      </c>
      <c r="I1107" s="53">
        <v>0.07692307692307693</v>
      </c>
      <c r="J1107" s="53">
        <v>0.057962736422170855</v>
      </c>
      <c r="K1107" s="2" t="s">
        <v>4527</v>
      </c>
      <c r="L1107" s="53">
        <v>0.0</v>
      </c>
      <c r="M1107" s="2" t="s">
        <v>3369</v>
      </c>
      <c r="N1107" s="2" t="s">
        <v>3360</v>
      </c>
      <c r="O1107" s="55"/>
      <c r="AB1107" s="2" t="s">
        <v>164</v>
      </c>
      <c r="AC1107" s="2" t="s">
        <v>3361</v>
      </c>
      <c r="AD1107" s="2" t="s">
        <v>3362</v>
      </c>
      <c r="AE1107" s="2" t="s">
        <v>3363</v>
      </c>
      <c r="AF1107" s="93"/>
      <c r="AG1107" s="2" t="s">
        <v>3364</v>
      </c>
      <c r="AH1107" s="2" t="s">
        <v>3365</v>
      </c>
      <c r="AI1107" s="2">
        <v>0.0</v>
      </c>
      <c r="AJ1107" s="94">
        <v>0.0033596788135460518</v>
      </c>
      <c r="AK1107" s="94">
        <v>0.00591715976331361</v>
      </c>
      <c r="AL1107" s="79"/>
      <c r="AM1107" s="2" t="s">
        <v>4549</v>
      </c>
    </row>
    <row r="1108">
      <c r="A1108" s="54">
        <v>46202.0</v>
      </c>
      <c r="B1108" s="54">
        <v>46203.0</v>
      </c>
      <c r="C1108" s="2" t="s">
        <v>145</v>
      </c>
      <c r="D1108" s="2" t="s">
        <v>146</v>
      </c>
      <c r="E1108" s="2" t="s">
        <v>208</v>
      </c>
      <c r="F1108" s="53">
        <v>0.0</v>
      </c>
      <c r="G1108" s="53">
        <v>0.0</v>
      </c>
      <c r="H1108" s="53">
        <v>0.0</v>
      </c>
      <c r="I1108" s="53">
        <v>0.0</v>
      </c>
      <c r="J1108" s="53">
        <v>0.015990905844971967</v>
      </c>
      <c r="K1108" s="2" t="s">
        <v>3638</v>
      </c>
      <c r="L1108" s="53">
        <v>0.0</v>
      </c>
      <c r="M1108" s="2" t="s">
        <v>3369</v>
      </c>
      <c r="N1108" s="2" t="s">
        <v>3360</v>
      </c>
      <c r="O1108" s="55"/>
      <c r="AB1108" s="2" t="s">
        <v>164</v>
      </c>
      <c r="AC1108" s="2" t="s">
        <v>3361</v>
      </c>
      <c r="AD1108" s="2" t="s">
        <v>3362</v>
      </c>
      <c r="AE1108" s="2" t="s">
        <v>3363</v>
      </c>
      <c r="AF1108" s="93"/>
      <c r="AG1108" s="2" t="s">
        <v>3364</v>
      </c>
      <c r="AH1108" s="2" t="s">
        <v>3365</v>
      </c>
      <c r="AI1108" s="2">
        <v>0.0</v>
      </c>
      <c r="AJ1108" s="94">
        <v>2.557090697427586E-4</v>
      </c>
      <c r="AK1108" s="94">
        <v>0.0</v>
      </c>
      <c r="AL1108" s="79"/>
      <c r="AM1108" s="2" t="s">
        <v>4550</v>
      </c>
    </row>
    <row r="1109">
      <c r="A1109" s="54">
        <v>46202.0</v>
      </c>
      <c r="B1109" s="54">
        <v>46203.0</v>
      </c>
      <c r="C1109" s="2" t="s">
        <v>301</v>
      </c>
      <c r="D1109" s="2" t="s">
        <v>146</v>
      </c>
      <c r="E1109" s="2" t="s">
        <v>208</v>
      </c>
      <c r="F1109" s="53">
        <v>0.125</v>
      </c>
      <c r="G1109" s="53">
        <v>0.08333333333333333</v>
      </c>
      <c r="H1109" s="53">
        <v>0.08</v>
      </c>
      <c r="I1109" s="53">
        <v>0.038461538461538464</v>
      </c>
      <c r="J1109" s="53">
        <v>0.05297821744600871</v>
      </c>
      <c r="K1109" s="2" t="s">
        <v>208</v>
      </c>
      <c r="L1109" s="53">
        <v>1.0</v>
      </c>
      <c r="M1109" s="2" t="s">
        <v>3369</v>
      </c>
      <c r="N1109" s="2" t="s">
        <v>3360</v>
      </c>
      <c r="O1109" s="55"/>
      <c r="AB1109" s="2" t="s">
        <v>164</v>
      </c>
      <c r="AC1109" s="2" t="s">
        <v>3361</v>
      </c>
      <c r="AD1109" s="2" t="s">
        <v>3362</v>
      </c>
      <c r="AE1109" s="2" t="s">
        <v>3363</v>
      </c>
      <c r="AF1109" s="93"/>
      <c r="AG1109" s="2" t="s">
        <v>3364</v>
      </c>
      <c r="AH1109" s="2" t="s">
        <v>3365</v>
      </c>
      <c r="AI1109" s="2">
        <v>0.0</v>
      </c>
      <c r="AJ1109" s="94">
        <v>0.0028066915237565816</v>
      </c>
      <c r="AK1109" s="94">
        <v>0.0014792899408284025</v>
      </c>
      <c r="AL1109" s="79"/>
      <c r="AM1109" s="2" t="s">
        <v>4551</v>
      </c>
    </row>
    <row r="1110">
      <c r="A1110" s="54">
        <v>46203.0</v>
      </c>
      <c r="B1110" s="54">
        <v>46204.0</v>
      </c>
      <c r="C1110" s="2" t="s">
        <v>194</v>
      </c>
      <c r="D1110" s="2" t="s">
        <v>146</v>
      </c>
      <c r="E1110" s="2" t="s">
        <v>303</v>
      </c>
      <c r="F1110" s="53">
        <v>0.125</v>
      </c>
      <c r="G1110" s="53">
        <v>0.08333333333333333</v>
      </c>
      <c r="H1110" s="53">
        <v>0.04</v>
      </c>
      <c r="I1110" s="53">
        <v>0.038461538461538464</v>
      </c>
      <c r="J1110" s="53">
        <v>0.07811246921594925</v>
      </c>
      <c r="K1110" s="2" t="s">
        <v>4543</v>
      </c>
      <c r="L1110" s="53">
        <v>0.0</v>
      </c>
      <c r="M1110" s="2" t="s">
        <v>3369</v>
      </c>
      <c r="N1110" s="2" t="s">
        <v>3360</v>
      </c>
      <c r="O1110" s="55"/>
      <c r="AB1110" s="2" t="s">
        <v>164</v>
      </c>
      <c r="AC1110" s="2" t="s">
        <v>3361</v>
      </c>
      <c r="AD1110" s="2" t="s">
        <v>3362</v>
      </c>
      <c r="AE1110" s="2" t="s">
        <v>3363</v>
      </c>
      <c r="AF1110" s="93"/>
      <c r="AG1110" s="2" t="s">
        <v>3364</v>
      </c>
      <c r="AH1110" s="2" t="s">
        <v>3365</v>
      </c>
      <c r="AI1110" s="2">
        <v>0.0</v>
      </c>
      <c r="AJ1110" s="94">
        <v>0.006101557847012619</v>
      </c>
      <c r="AK1110" s="94">
        <v>0.0014792899408284025</v>
      </c>
      <c r="AL1110" s="79"/>
      <c r="AM1110" s="2" t="s">
        <v>4552</v>
      </c>
    </row>
    <row r="1111">
      <c r="A1111" s="54">
        <v>46203.0</v>
      </c>
      <c r="B1111" s="54">
        <v>46204.0</v>
      </c>
      <c r="C1111" s="2" t="s">
        <v>229</v>
      </c>
      <c r="D1111" s="2" t="s">
        <v>146</v>
      </c>
      <c r="E1111" s="2" t="s">
        <v>303</v>
      </c>
      <c r="F1111" s="53">
        <v>0.125</v>
      </c>
      <c r="G1111" s="53">
        <v>0.08333333333333333</v>
      </c>
      <c r="H1111" s="53">
        <v>0.2</v>
      </c>
      <c r="I1111" s="53">
        <v>0.1346153846153846</v>
      </c>
      <c r="J1111" s="53">
        <v>0.11766524911230603</v>
      </c>
      <c r="K1111" s="2" t="s">
        <v>4527</v>
      </c>
      <c r="L1111" s="53">
        <v>0.0</v>
      </c>
      <c r="M1111" s="2" t="s">
        <v>3369</v>
      </c>
      <c r="N1111" s="2" t="s">
        <v>3360</v>
      </c>
      <c r="O1111" s="55"/>
      <c r="AB1111" s="2" t="s">
        <v>153</v>
      </c>
      <c r="AC1111" s="2" t="s">
        <v>3633</v>
      </c>
      <c r="AD1111" s="2" t="s">
        <v>3362</v>
      </c>
      <c r="AE1111" s="2" t="s">
        <v>3363</v>
      </c>
      <c r="AF1111" s="93"/>
      <c r="AG1111" s="2" t="s">
        <v>3364</v>
      </c>
      <c r="AH1111" s="2" t="s">
        <v>3365</v>
      </c>
      <c r="AI1111" s="2">
        <v>1.0</v>
      </c>
      <c r="AJ1111" s="94">
        <v>0.778514612624049</v>
      </c>
      <c r="AK1111" s="94">
        <v>0.7488905325443788</v>
      </c>
      <c r="AL1111" s="79"/>
      <c r="AM1111" s="2" t="s">
        <v>4553</v>
      </c>
    </row>
    <row r="1112">
      <c r="A1112" s="54">
        <v>46203.0</v>
      </c>
      <c r="B1112" s="54">
        <v>46204.0</v>
      </c>
      <c r="C1112" s="2" t="s">
        <v>145</v>
      </c>
      <c r="D1112" s="2" t="s">
        <v>146</v>
      </c>
      <c r="E1112" s="2" t="s">
        <v>303</v>
      </c>
      <c r="F1112" s="53">
        <v>0.125</v>
      </c>
      <c r="G1112" s="53">
        <v>0.08333333333333333</v>
      </c>
      <c r="H1112" s="53">
        <v>0.04</v>
      </c>
      <c r="I1112" s="53">
        <v>0.019230769230769232</v>
      </c>
      <c r="J1112" s="53">
        <v>0.037202646394231965</v>
      </c>
      <c r="K1112" s="2" t="s">
        <v>3638</v>
      </c>
      <c r="L1112" s="53">
        <v>0.0</v>
      </c>
      <c r="M1112" s="2" t="s">
        <v>3369</v>
      </c>
      <c r="N1112" s="2" t="s">
        <v>3360</v>
      </c>
      <c r="O1112" s="55"/>
      <c r="AB1112" s="2" t="s">
        <v>164</v>
      </c>
      <c r="AC1112" s="2" t="s">
        <v>3361</v>
      </c>
      <c r="AD1112" s="2" t="s">
        <v>3362</v>
      </c>
      <c r="AE1112" s="2" t="s">
        <v>3363</v>
      </c>
      <c r="AF1112" s="93"/>
      <c r="AG1112" s="2" t="s">
        <v>3364</v>
      </c>
      <c r="AH1112" s="2" t="s">
        <v>3365</v>
      </c>
      <c r="AI1112" s="2">
        <v>0.0</v>
      </c>
      <c r="AJ1112" s="94">
        <v>0.0013840368987342606</v>
      </c>
      <c r="AK1112" s="94">
        <v>3.6982248520710064E-4</v>
      </c>
      <c r="AL1112" s="79"/>
      <c r="AM1112" s="2" t="s">
        <v>4554</v>
      </c>
    </row>
    <row r="1113">
      <c r="A1113" s="54">
        <v>46203.0</v>
      </c>
      <c r="B1113" s="54">
        <v>46204.0</v>
      </c>
      <c r="C1113" s="2" t="s">
        <v>301</v>
      </c>
      <c r="D1113" s="2" t="s">
        <v>146</v>
      </c>
      <c r="E1113" s="2" t="s">
        <v>303</v>
      </c>
      <c r="F1113" s="53">
        <v>0.0</v>
      </c>
      <c r="G1113" s="53">
        <v>0.0</v>
      </c>
      <c r="H1113" s="53">
        <v>0.12</v>
      </c>
      <c r="I1113" s="53">
        <v>0.09615384615384616</v>
      </c>
      <c r="J1113" s="53">
        <v>0.04922722055009615</v>
      </c>
      <c r="K1113" s="2" t="s">
        <v>208</v>
      </c>
      <c r="L1113" s="53">
        <v>1.0</v>
      </c>
      <c r="M1113" s="2" t="s">
        <v>3369</v>
      </c>
      <c r="N1113" s="2" t="s">
        <v>3360</v>
      </c>
      <c r="O1113" s="55"/>
      <c r="AB1113" s="2" t="s">
        <v>164</v>
      </c>
      <c r="AC1113" s="2" t="s">
        <v>3361</v>
      </c>
      <c r="AD1113" s="2" t="s">
        <v>3362</v>
      </c>
      <c r="AE1113" s="2" t="s">
        <v>3363</v>
      </c>
      <c r="AF1113" s="93"/>
      <c r="AG1113" s="2" t="s">
        <v>3364</v>
      </c>
      <c r="AH1113" s="2" t="s">
        <v>3365</v>
      </c>
      <c r="AI1113" s="2">
        <v>0.0</v>
      </c>
      <c r="AJ1113" s="94">
        <v>0.0024233192430878087</v>
      </c>
      <c r="AK1113" s="94">
        <v>0.009245562130177515</v>
      </c>
      <c r="AL1113" s="79"/>
      <c r="AM1113" s="2" t="s">
        <v>4555</v>
      </c>
    </row>
    <row r="1114">
      <c r="A1114" s="54">
        <v>46204.0</v>
      </c>
      <c r="B1114" s="54">
        <v>46205.0</v>
      </c>
      <c r="C1114" s="2" t="s">
        <v>194</v>
      </c>
      <c r="D1114" s="2" t="s">
        <v>146</v>
      </c>
      <c r="E1114" s="2" t="s">
        <v>148</v>
      </c>
      <c r="F1114" s="53">
        <v>0.25</v>
      </c>
      <c r="G1114" s="53">
        <v>0.25</v>
      </c>
      <c r="H1114" s="53">
        <v>0.16</v>
      </c>
      <c r="I1114" s="53">
        <v>0.11538461538461539</v>
      </c>
      <c r="J1114" s="53">
        <v>0.12615552981831762</v>
      </c>
      <c r="K1114" s="2" t="s">
        <v>4543</v>
      </c>
      <c r="L1114" s="53">
        <v>0.0</v>
      </c>
      <c r="M1114" s="2" t="s">
        <v>3369</v>
      </c>
      <c r="N1114" s="2" t="s">
        <v>3360</v>
      </c>
      <c r="O1114" s="55"/>
      <c r="AB1114" s="2" t="s">
        <v>164</v>
      </c>
      <c r="AC1114" s="2" t="s">
        <v>3361</v>
      </c>
      <c r="AD1114" s="2" t="s">
        <v>3362</v>
      </c>
      <c r="AE1114" s="2" t="s">
        <v>3363</v>
      </c>
      <c r="AF1114" s="93"/>
      <c r="AG1114" s="2" t="s">
        <v>3364</v>
      </c>
      <c r="AH1114" s="2" t="s">
        <v>3365</v>
      </c>
      <c r="AI1114" s="2">
        <v>0.0</v>
      </c>
      <c r="AJ1114" s="94">
        <v>0.015915217703740426</v>
      </c>
      <c r="AK1114" s="94">
        <v>0.013313609467455623</v>
      </c>
      <c r="AL1114" s="79"/>
      <c r="AM1114" s="2" t="s">
        <v>4556</v>
      </c>
    </row>
    <row r="1115">
      <c r="A1115" s="54">
        <v>46204.0</v>
      </c>
      <c r="B1115" s="54">
        <v>46205.0</v>
      </c>
      <c r="C1115" s="2" t="s">
        <v>229</v>
      </c>
      <c r="D1115" s="2" t="s">
        <v>146</v>
      </c>
      <c r="E1115" s="2" t="s">
        <v>148</v>
      </c>
      <c r="F1115" s="53">
        <v>0.0</v>
      </c>
      <c r="G1115" s="53">
        <v>0.08333333333333333</v>
      </c>
      <c r="H1115" s="53">
        <v>0.08</v>
      </c>
      <c r="I1115" s="53">
        <v>0.057692307692307696</v>
      </c>
      <c r="J1115" s="53">
        <v>0.07570217633539565</v>
      </c>
      <c r="K1115" s="2" t="s">
        <v>303</v>
      </c>
      <c r="L1115" s="53">
        <v>0.3333333333333333</v>
      </c>
      <c r="M1115" s="2" t="s">
        <v>3369</v>
      </c>
      <c r="N1115" s="2" t="s">
        <v>3360</v>
      </c>
      <c r="O1115" s="55"/>
      <c r="AB1115" s="2" t="s">
        <v>164</v>
      </c>
      <c r="AC1115" s="2" t="s">
        <v>3361</v>
      </c>
      <c r="AD1115" s="2" t="s">
        <v>3362</v>
      </c>
      <c r="AE1115" s="2" t="s">
        <v>3363</v>
      </c>
      <c r="AF1115" s="93"/>
      <c r="AG1115" s="2" t="s">
        <v>3364</v>
      </c>
      <c r="AH1115" s="2" t="s">
        <v>3365</v>
      </c>
      <c r="AI1115" s="2">
        <v>0.0</v>
      </c>
      <c r="AJ1115" s="94">
        <v>0.005730819501915337</v>
      </c>
      <c r="AK1115" s="94">
        <v>0.003328402366863906</v>
      </c>
      <c r="AL1115" s="79"/>
      <c r="AM1115" s="2" t="s">
        <v>4557</v>
      </c>
    </row>
    <row r="1116">
      <c r="A1116" s="54">
        <v>46204.0</v>
      </c>
      <c r="B1116" s="54">
        <v>46205.0</v>
      </c>
      <c r="C1116" s="2" t="s">
        <v>145</v>
      </c>
      <c r="D1116" s="2" t="s">
        <v>146</v>
      </c>
      <c r="E1116" s="2" t="s">
        <v>148</v>
      </c>
      <c r="F1116" s="53">
        <v>0.125</v>
      </c>
      <c r="G1116" s="53">
        <v>0.16666666666666666</v>
      </c>
      <c r="H1116" s="53">
        <v>0.08</v>
      </c>
      <c r="I1116" s="53">
        <v>0.038461538461538464</v>
      </c>
      <c r="J1116" s="53">
        <v>0.058508781714916996</v>
      </c>
      <c r="K1116" s="2" t="s">
        <v>3638</v>
      </c>
      <c r="L1116" s="53">
        <v>0.0</v>
      </c>
      <c r="M1116" s="2" t="s">
        <v>3369</v>
      </c>
      <c r="N1116" s="2" t="s">
        <v>3360</v>
      </c>
      <c r="O1116" s="55"/>
      <c r="AB1116" s="2" t="s">
        <v>164</v>
      </c>
      <c r="AC1116" s="2" t="s">
        <v>3361</v>
      </c>
      <c r="AD1116" s="2" t="s">
        <v>3362</v>
      </c>
      <c r="AE1116" s="2" t="s">
        <v>3363</v>
      </c>
      <c r="AF1116" s="93"/>
      <c r="AG1116" s="2" t="s">
        <v>3364</v>
      </c>
      <c r="AH1116" s="2" t="s">
        <v>3365</v>
      </c>
      <c r="AI1116" s="2">
        <v>0.0</v>
      </c>
      <c r="AJ1116" s="94">
        <v>0.0034232775377638055</v>
      </c>
      <c r="AK1116" s="94">
        <v>0.0014792899408284025</v>
      </c>
      <c r="AL1116" s="79"/>
      <c r="AM1116" s="2" t="s">
        <v>4558</v>
      </c>
    </row>
    <row r="1117">
      <c r="A1117" s="54">
        <v>46204.0</v>
      </c>
      <c r="B1117" s="54">
        <v>46205.0</v>
      </c>
      <c r="C1117" s="2" t="s">
        <v>301</v>
      </c>
      <c r="D1117" s="2" t="s">
        <v>146</v>
      </c>
      <c r="E1117" s="2" t="s">
        <v>148</v>
      </c>
      <c r="F1117" s="53">
        <v>0.0</v>
      </c>
      <c r="G1117" s="53">
        <v>0.0</v>
      </c>
      <c r="H1117" s="53">
        <v>0.08</v>
      </c>
      <c r="I1117" s="53">
        <v>0.038461538461538464</v>
      </c>
      <c r="J1117" s="53">
        <v>0.030428859293306264</v>
      </c>
      <c r="K1117" s="2" t="s">
        <v>208</v>
      </c>
      <c r="L1117" s="53">
        <v>1.0</v>
      </c>
      <c r="M1117" s="2" t="s">
        <v>3369</v>
      </c>
      <c r="N1117" s="2" t="s">
        <v>3360</v>
      </c>
      <c r="O1117" s="55"/>
      <c r="AB1117" s="2" t="s">
        <v>164</v>
      </c>
      <c r="AC1117" s="2" t="s">
        <v>3361</v>
      </c>
      <c r="AD1117" s="2" t="s">
        <v>3362</v>
      </c>
      <c r="AE1117" s="2" t="s">
        <v>3363</v>
      </c>
      <c r="AF1117" s="93"/>
      <c r="AG1117" s="2" t="s">
        <v>3364</v>
      </c>
      <c r="AH1117" s="2" t="s">
        <v>3365</v>
      </c>
      <c r="AI1117" s="2">
        <v>0.0</v>
      </c>
      <c r="AJ1117" s="94">
        <v>9.25915477891831E-4</v>
      </c>
      <c r="AK1117" s="94">
        <v>0.0014792899408284025</v>
      </c>
      <c r="AL1117" s="79"/>
      <c r="AM1117" s="2" t="s">
        <v>4559</v>
      </c>
    </row>
    <row r="1118">
      <c r="A1118" s="54">
        <v>46205.0</v>
      </c>
      <c r="B1118" s="54">
        <v>46206.0</v>
      </c>
      <c r="C1118" s="2" t="s">
        <v>194</v>
      </c>
      <c r="D1118" s="2" t="s">
        <v>146</v>
      </c>
      <c r="E1118" s="2" t="s">
        <v>196</v>
      </c>
      <c r="F1118" s="53">
        <v>0.0</v>
      </c>
      <c r="G1118" s="53">
        <v>0.0</v>
      </c>
      <c r="H1118" s="53">
        <v>0.04</v>
      </c>
      <c r="I1118" s="53">
        <v>0.07692307692307693</v>
      </c>
      <c r="J1118" s="53">
        <v>0.0649093816926628</v>
      </c>
      <c r="K1118" s="2" t="s">
        <v>4543</v>
      </c>
      <c r="L1118" s="53">
        <v>0.0</v>
      </c>
      <c r="M1118" s="2" t="s">
        <v>3369</v>
      </c>
      <c r="N1118" s="2" t="s">
        <v>3360</v>
      </c>
      <c r="O1118" s="55"/>
      <c r="AB1118" s="2" t="s">
        <v>164</v>
      </c>
      <c r="AC1118" s="2" t="s">
        <v>3361</v>
      </c>
      <c r="AD1118" s="2" t="s">
        <v>3362</v>
      </c>
      <c r="AE1118" s="2" t="s">
        <v>3363</v>
      </c>
      <c r="AF1118" s="93"/>
      <c r="AG1118" s="2" t="s">
        <v>3364</v>
      </c>
      <c r="AH1118" s="2" t="s">
        <v>3365</v>
      </c>
      <c r="AI1118" s="2">
        <v>0.0</v>
      </c>
      <c r="AJ1118" s="94">
        <v>0.00421322783172379</v>
      </c>
      <c r="AK1118" s="94">
        <v>0.00591715976331361</v>
      </c>
      <c r="AL1118" s="79"/>
      <c r="AM1118" s="2" t="s">
        <v>4560</v>
      </c>
    </row>
    <row r="1119">
      <c r="A1119" s="54">
        <v>46205.0</v>
      </c>
      <c r="B1119" s="54">
        <v>46206.0</v>
      </c>
      <c r="C1119" s="2" t="s">
        <v>229</v>
      </c>
      <c r="D1119" s="2" t="s">
        <v>146</v>
      </c>
      <c r="E1119" s="2" t="s">
        <v>196</v>
      </c>
      <c r="F1119" s="53">
        <v>0.125</v>
      </c>
      <c r="G1119" s="53">
        <v>0.08333333333333333</v>
      </c>
      <c r="H1119" s="53">
        <v>0.04</v>
      </c>
      <c r="I1119" s="53">
        <v>0.057692307692307696</v>
      </c>
      <c r="J1119" s="53">
        <v>0.07833507149066266</v>
      </c>
      <c r="K1119" s="2" t="s">
        <v>303</v>
      </c>
      <c r="L1119" s="53">
        <v>0.3333333333333333</v>
      </c>
      <c r="M1119" s="2" t="s">
        <v>3369</v>
      </c>
      <c r="N1119" s="2" t="s">
        <v>3360</v>
      </c>
      <c r="O1119" s="55"/>
      <c r="AB1119" s="2" t="s">
        <v>164</v>
      </c>
      <c r="AC1119" s="2" t="s">
        <v>3361</v>
      </c>
      <c r="AD1119" s="2" t="s">
        <v>3362</v>
      </c>
      <c r="AE1119" s="2" t="s">
        <v>3363</v>
      </c>
      <c r="AF1119" s="93"/>
      <c r="AG1119" s="2" t="s">
        <v>3364</v>
      </c>
      <c r="AH1119" s="2" t="s">
        <v>3365</v>
      </c>
      <c r="AI1119" s="2">
        <v>0.0</v>
      </c>
      <c r="AJ1119" s="94">
        <v>0.006136383425447229</v>
      </c>
      <c r="AK1119" s="94">
        <v>0.003328402366863906</v>
      </c>
      <c r="AL1119" s="79"/>
      <c r="AM1119" s="2" t="s">
        <v>4561</v>
      </c>
    </row>
    <row r="1120">
      <c r="A1120" s="54">
        <v>46205.0</v>
      </c>
      <c r="B1120" s="54">
        <v>46206.0</v>
      </c>
      <c r="C1120" s="2" t="s">
        <v>145</v>
      </c>
      <c r="D1120" s="2" t="s">
        <v>146</v>
      </c>
      <c r="E1120" s="2" t="s">
        <v>196</v>
      </c>
      <c r="F1120" s="53">
        <v>0.0</v>
      </c>
      <c r="G1120" s="53">
        <v>0.0</v>
      </c>
      <c r="H1120" s="53">
        <v>0.0</v>
      </c>
      <c r="I1120" s="53">
        <v>0.019230769230769232</v>
      </c>
      <c r="J1120" s="53">
        <v>0.0174124176814819</v>
      </c>
      <c r="K1120" s="2" t="s">
        <v>3638</v>
      </c>
      <c r="L1120" s="53">
        <v>0.0</v>
      </c>
      <c r="M1120" s="2" t="s">
        <v>3369</v>
      </c>
      <c r="N1120" s="2" t="s">
        <v>3360</v>
      </c>
      <c r="O1120" s="55"/>
      <c r="AB1120" s="2" t="s">
        <v>164</v>
      </c>
      <c r="AC1120" s="2" t="s">
        <v>3361</v>
      </c>
      <c r="AD1120" s="2" t="s">
        <v>3362</v>
      </c>
      <c r="AE1120" s="2" t="s">
        <v>3363</v>
      </c>
      <c r="AF1120" s="93"/>
      <c r="AG1120" s="2" t="s">
        <v>3364</v>
      </c>
      <c r="AH1120" s="2" t="s">
        <v>3365</v>
      </c>
      <c r="AI1120" s="2">
        <v>0.0</v>
      </c>
      <c r="AJ1120" s="94">
        <v>3.031922895143836E-4</v>
      </c>
      <c r="AK1120" s="94">
        <v>3.6982248520710064E-4</v>
      </c>
      <c r="AL1120" s="79"/>
      <c r="AM1120" s="2" t="s">
        <v>4562</v>
      </c>
    </row>
    <row r="1121">
      <c r="A1121" s="54">
        <v>46205.0</v>
      </c>
      <c r="B1121" s="54">
        <v>46206.0</v>
      </c>
      <c r="C1121" s="2" t="s">
        <v>301</v>
      </c>
      <c r="D1121" s="2" t="s">
        <v>146</v>
      </c>
      <c r="E1121" s="2" t="s">
        <v>196</v>
      </c>
      <c r="F1121" s="53">
        <v>0.0</v>
      </c>
      <c r="G1121" s="53">
        <v>0.0</v>
      </c>
      <c r="H1121" s="53">
        <v>0.0</v>
      </c>
      <c r="I1121" s="53">
        <v>0.0</v>
      </c>
      <c r="J1121" s="53">
        <v>0.014127661385693446</v>
      </c>
      <c r="K1121" s="2" t="s">
        <v>208</v>
      </c>
      <c r="L1121" s="53">
        <v>1.0</v>
      </c>
      <c r="M1121" s="2" t="s">
        <v>3369</v>
      </c>
      <c r="N1121" s="2" t="s">
        <v>3360</v>
      </c>
      <c r="O1121" s="55"/>
      <c r="AB1121" s="2" t="s">
        <v>164</v>
      </c>
      <c r="AC1121" s="2" t="s">
        <v>3361</v>
      </c>
      <c r="AD1121" s="2" t="s">
        <v>3362</v>
      </c>
      <c r="AE1121" s="2" t="s">
        <v>3363</v>
      </c>
      <c r="AF1121" s="93"/>
      <c r="AG1121" s="2" t="s">
        <v>3364</v>
      </c>
      <c r="AH1121" s="2" t="s">
        <v>3365</v>
      </c>
      <c r="AI1121" s="2">
        <v>0.0</v>
      </c>
      <c r="AJ1121" s="94">
        <v>1.9959081622881366E-4</v>
      </c>
      <c r="AK1121" s="94">
        <v>0.0</v>
      </c>
      <c r="AL1121" s="79"/>
      <c r="AM1121" s="2" t="s">
        <v>4563</v>
      </c>
    </row>
    <row r="1122">
      <c r="A1122" s="54">
        <v>46206.0</v>
      </c>
      <c r="B1122" s="54">
        <v>46207.0</v>
      </c>
      <c r="C1122" s="2" t="s">
        <v>194</v>
      </c>
      <c r="D1122" s="2" t="s">
        <v>146</v>
      </c>
      <c r="E1122" s="2" t="s">
        <v>288</v>
      </c>
      <c r="F1122" s="53">
        <v>0.125</v>
      </c>
      <c r="G1122" s="53">
        <v>0.08333333333333333</v>
      </c>
      <c r="H1122" s="53">
        <v>0.16</v>
      </c>
      <c r="I1122" s="53">
        <v>0.1346153846153846</v>
      </c>
      <c r="J1122" s="53">
        <v>0.11951030233518845</v>
      </c>
      <c r="K1122" s="2" t="s">
        <v>4543</v>
      </c>
      <c r="L1122" s="53">
        <v>0.0</v>
      </c>
      <c r="M1122" s="2" t="s">
        <v>3369</v>
      </c>
      <c r="N1122" s="2" t="s">
        <v>3360</v>
      </c>
      <c r="O1122" s="55"/>
      <c r="AB1122" s="2" t="s">
        <v>164</v>
      </c>
      <c r="AC1122" s="2" t="s">
        <v>3361</v>
      </c>
      <c r="AD1122" s="2" t="s">
        <v>3362</v>
      </c>
      <c r="AE1122" s="2" t="s">
        <v>3363</v>
      </c>
      <c r="AF1122" s="93"/>
      <c r="AG1122" s="2" t="s">
        <v>3364</v>
      </c>
      <c r="AH1122" s="2" t="s">
        <v>3365</v>
      </c>
      <c r="AI1122" s="2">
        <v>0.0</v>
      </c>
      <c r="AJ1122" s="94">
        <v>0.014282712364248148</v>
      </c>
      <c r="AK1122" s="94">
        <v>0.018121301775147928</v>
      </c>
      <c r="AL1122" s="79"/>
      <c r="AM1122" s="2" t="s">
        <v>4564</v>
      </c>
    </row>
    <row r="1123">
      <c r="A1123" s="54">
        <v>46206.0</v>
      </c>
      <c r="B1123" s="54">
        <v>46207.0</v>
      </c>
      <c r="C1123" s="2" t="s">
        <v>229</v>
      </c>
      <c r="D1123" s="2" t="s">
        <v>146</v>
      </c>
      <c r="E1123" s="2" t="s">
        <v>288</v>
      </c>
      <c r="F1123" s="53">
        <v>0.125</v>
      </c>
      <c r="G1123" s="53">
        <v>0.08333333333333333</v>
      </c>
      <c r="H1123" s="53">
        <v>0.04</v>
      </c>
      <c r="I1123" s="53">
        <v>0.07692307692307693</v>
      </c>
      <c r="J1123" s="53">
        <v>0.08398321434359007</v>
      </c>
      <c r="K1123" s="2" t="s">
        <v>303</v>
      </c>
      <c r="L1123" s="53">
        <v>0.3333333333333333</v>
      </c>
      <c r="M1123" s="2" t="s">
        <v>3369</v>
      </c>
      <c r="N1123" s="2" t="s">
        <v>3360</v>
      </c>
      <c r="O1123" s="55"/>
      <c r="AB1123" s="2" t="s">
        <v>164</v>
      </c>
      <c r="AC1123" s="2" t="s">
        <v>3361</v>
      </c>
      <c r="AD1123" s="2" t="s">
        <v>3362</v>
      </c>
      <c r="AE1123" s="2" t="s">
        <v>3363</v>
      </c>
      <c r="AF1123" s="93"/>
      <c r="AG1123" s="2" t="s">
        <v>3364</v>
      </c>
      <c r="AH1123" s="2" t="s">
        <v>3365</v>
      </c>
      <c r="AI1123" s="2">
        <v>0.0</v>
      </c>
      <c r="AJ1123" s="94">
        <v>0.007053180291481394</v>
      </c>
      <c r="AK1123" s="94">
        <v>0.00591715976331361</v>
      </c>
      <c r="AL1123" s="79"/>
      <c r="AM1123" s="2" t="s">
        <v>4565</v>
      </c>
    </row>
    <row r="1124">
      <c r="A1124" s="54">
        <v>46206.0</v>
      </c>
      <c r="B1124" s="54">
        <v>46207.0</v>
      </c>
      <c r="C1124" s="2" t="s">
        <v>145</v>
      </c>
      <c r="D1124" s="2" t="s">
        <v>146</v>
      </c>
      <c r="E1124" s="2" t="s">
        <v>288</v>
      </c>
      <c r="F1124" s="53">
        <v>0.0</v>
      </c>
      <c r="G1124" s="53">
        <v>0.08333333333333333</v>
      </c>
      <c r="H1124" s="53">
        <v>0.04</v>
      </c>
      <c r="I1124" s="53">
        <v>0.038461538461538464</v>
      </c>
      <c r="J1124" s="53">
        <v>0.03576513240588963</v>
      </c>
      <c r="K1124" s="2" t="s">
        <v>3638</v>
      </c>
      <c r="L1124" s="53">
        <v>0.0</v>
      </c>
      <c r="M1124" s="2" t="s">
        <v>3369</v>
      </c>
      <c r="N1124" s="2" t="s">
        <v>3360</v>
      </c>
      <c r="O1124" s="55"/>
      <c r="AB1124" s="2" t="s">
        <v>153</v>
      </c>
      <c r="AC1124" s="2" t="s">
        <v>4566</v>
      </c>
      <c r="AD1124" s="2" t="s">
        <v>3362</v>
      </c>
      <c r="AE1124" s="2" t="s">
        <v>3363</v>
      </c>
      <c r="AF1124" s="93"/>
      <c r="AG1124" s="2" t="s">
        <v>3364</v>
      </c>
      <c r="AH1124" s="2" t="s">
        <v>3365</v>
      </c>
      <c r="AI1124" s="2">
        <v>1.0</v>
      </c>
      <c r="AJ1124" s="94">
        <v>0.9297488798842316</v>
      </c>
      <c r="AK1124" s="94">
        <v>0.9245562130177515</v>
      </c>
      <c r="AL1124" s="79"/>
      <c r="AM1124" s="2" t="s">
        <v>4567</v>
      </c>
    </row>
    <row r="1125">
      <c r="A1125" s="54">
        <v>46206.0</v>
      </c>
      <c r="B1125" s="54">
        <v>46207.0</v>
      </c>
      <c r="C1125" s="2" t="s">
        <v>301</v>
      </c>
      <c r="D1125" s="2" t="s">
        <v>146</v>
      </c>
      <c r="E1125" s="2" t="s">
        <v>288</v>
      </c>
      <c r="F1125" s="53">
        <v>0.0</v>
      </c>
      <c r="G1125" s="53">
        <v>0.0</v>
      </c>
      <c r="H1125" s="53">
        <v>0.0</v>
      </c>
      <c r="I1125" s="53">
        <v>0.0</v>
      </c>
      <c r="J1125" s="53">
        <v>0.014019273208363466</v>
      </c>
      <c r="K1125" s="2" t="s">
        <v>208</v>
      </c>
      <c r="L1125" s="53">
        <v>1.0</v>
      </c>
      <c r="M1125" s="2" t="s">
        <v>3369</v>
      </c>
      <c r="N1125" s="2" t="s">
        <v>3360</v>
      </c>
      <c r="O1125" s="55"/>
      <c r="AB1125" s="2" t="s">
        <v>164</v>
      </c>
      <c r="AC1125" s="2" t="s">
        <v>3361</v>
      </c>
      <c r="AD1125" s="2" t="s">
        <v>3362</v>
      </c>
      <c r="AE1125" s="2" t="s">
        <v>3363</v>
      </c>
      <c r="AF1125" s="93"/>
      <c r="AG1125" s="2" t="s">
        <v>3364</v>
      </c>
      <c r="AH1125" s="2" t="s">
        <v>3365</v>
      </c>
      <c r="AI1125" s="2">
        <v>0.0</v>
      </c>
      <c r="AJ1125" s="94">
        <v>1.9654002129073766E-4</v>
      </c>
      <c r="AK1125" s="94">
        <v>0.0</v>
      </c>
      <c r="AL1125" s="79"/>
      <c r="AM1125" s="2" t="s">
        <v>4568</v>
      </c>
    </row>
    <row r="1126">
      <c r="A1126" s="54">
        <v>46207.0</v>
      </c>
      <c r="B1126" s="54">
        <v>46208.0</v>
      </c>
      <c r="C1126" s="2" t="s">
        <v>194</v>
      </c>
      <c r="D1126" s="2" t="s">
        <v>146</v>
      </c>
      <c r="E1126" s="2" t="s">
        <v>256</v>
      </c>
      <c r="F1126" s="53">
        <v>0.25</v>
      </c>
      <c r="G1126" s="53">
        <v>0.16666666666666666</v>
      </c>
      <c r="H1126" s="53">
        <v>0.08</v>
      </c>
      <c r="I1126" s="53">
        <v>0.038461538461538464</v>
      </c>
      <c r="J1126" s="53">
        <v>0.09499600812985173</v>
      </c>
      <c r="K1126" s="2" t="s">
        <v>4543</v>
      </c>
      <c r="L1126" s="53">
        <v>0.0</v>
      </c>
      <c r="M1126" s="2" t="s">
        <v>3369</v>
      </c>
      <c r="N1126" s="2" t="s">
        <v>3360</v>
      </c>
      <c r="O1126" s="55"/>
      <c r="AB1126" s="2" t="s">
        <v>164</v>
      </c>
      <c r="AC1126" s="2" t="s">
        <v>3361</v>
      </c>
      <c r="AD1126" s="2" t="s">
        <v>3362</v>
      </c>
      <c r="AE1126" s="2" t="s">
        <v>3363</v>
      </c>
      <c r="AF1126" s="93"/>
      <c r="AG1126" s="2" t="s">
        <v>3364</v>
      </c>
      <c r="AH1126" s="2" t="s">
        <v>3365</v>
      </c>
      <c r="AI1126" s="2">
        <v>0.0</v>
      </c>
      <c r="AJ1126" s="94">
        <v>0.009024241560606857</v>
      </c>
      <c r="AK1126" s="94">
        <v>0.0014792899408284025</v>
      </c>
      <c r="AL1126" s="79"/>
      <c r="AM1126" s="2" t="s">
        <v>4569</v>
      </c>
    </row>
    <row r="1127">
      <c r="A1127" s="54">
        <v>46207.0</v>
      </c>
      <c r="B1127" s="54">
        <v>46208.0</v>
      </c>
      <c r="C1127" s="2" t="s">
        <v>229</v>
      </c>
      <c r="D1127" s="2" t="s">
        <v>146</v>
      </c>
      <c r="E1127" s="2" t="s">
        <v>256</v>
      </c>
      <c r="F1127" s="53">
        <v>0.125</v>
      </c>
      <c r="G1127" s="53">
        <v>0.08333333333333333</v>
      </c>
      <c r="H1127" s="53">
        <v>0.12</v>
      </c>
      <c r="I1127" s="53">
        <v>0.057692307692307696</v>
      </c>
      <c r="J1127" s="53">
        <v>0.09685549006631726</v>
      </c>
      <c r="K1127" s="2" t="s">
        <v>303</v>
      </c>
      <c r="L1127" s="53">
        <v>0.3333333333333333</v>
      </c>
      <c r="M1127" s="2" t="s">
        <v>3369</v>
      </c>
      <c r="N1127" s="2" t="s">
        <v>3360</v>
      </c>
      <c r="O1127" s="55"/>
      <c r="AB1127" s="2" t="s">
        <v>164</v>
      </c>
      <c r="AC1127" s="2" t="s">
        <v>3361</v>
      </c>
      <c r="AD1127" s="2" t="s">
        <v>3362</v>
      </c>
      <c r="AE1127" s="2" t="s">
        <v>3363</v>
      </c>
      <c r="AF1127" s="93"/>
      <c r="AG1127" s="2" t="s">
        <v>3364</v>
      </c>
      <c r="AH1127" s="2" t="s">
        <v>3365</v>
      </c>
      <c r="AI1127" s="2">
        <v>0.0</v>
      </c>
      <c r="AJ1127" s="94">
        <v>0.00938098595598648</v>
      </c>
      <c r="AK1127" s="94">
        <v>0.003328402366863906</v>
      </c>
      <c r="AL1127" s="79"/>
      <c r="AM1127" s="2" t="s">
        <v>4570</v>
      </c>
    </row>
    <row r="1128">
      <c r="A1128" s="54">
        <v>46207.0</v>
      </c>
      <c r="B1128" s="54">
        <v>46208.0</v>
      </c>
      <c r="C1128" s="2" t="s">
        <v>145</v>
      </c>
      <c r="D1128" s="2" t="s">
        <v>146</v>
      </c>
      <c r="E1128" s="2" t="s">
        <v>256</v>
      </c>
      <c r="F1128" s="53">
        <v>0.0</v>
      </c>
      <c r="G1128" s="53">
        <v>0.0</v>
      </c>
      <c r="H1128" s="53">
        <v>0.0</v>
      </c>
      <c r="I1128" s="53">
        <v>0.0</v>
      </c>
      <c r="J1128" s="53">
        <v>0.015141374504518041</v>
      </c>
      <c r="K1128" s="2" t="s">
        <v>3638</v>
      </c>
      <c r="L1128" s="53">
        <v>0.0</v>
      </c>
      <c r="M1128" s="2" t="s">
        <v>3369</v>
      </c>
      <c r="N1128" s="2" t="s">
        <v>3360</v>
      </c>
      <c r="O1128" s="55"/>
      <c r="AB1128" s="2" t="s">
        <v>164</v>
      </c>
      <c r="AC1128" s="2" t="s">
        <v>3361</v>
      </c>
      <c r="AD1128" s="2" t="s">
        <v>3362</v>
      </c>
      <c r="AE1128" s="2" t="s">
        <v>3363</v>
      </c>
      <c r="AF1128" s="93"/>
      <c r="AG1128" s="2" t="s">
        <v>3364</v>
      </c>
      <c r="AH1128" s="2" t="s">
        <v>3365</v>
      </c>
      <c r="AI1128" s="2">
        <v>0.0</v>
      </c>
      <c r="AJ1128" s="94">
        <v>2.2926122188606895E-4</v>
      </c>
      <c r="AK1128" s="94">
        <v>0.0</v>
      </c>
      <c r="AL1128" s="79"/>
      <c r="AM1128" s="2" t="s">
        <v>4571</v>
      </c>
    </row>
    <row r="1129">
      <c r="A1129" s="54">
        <v>46207.0</v>
      </c>
      <c r="B1129" s="54">
        <v>46208.0</v>
      </c>
      <c r="C1129" s="2" t="s">
        <v>301</v>
      </c>
      <c r="D1129" s="2" t="s">
        <v>146</v>
      </c>
      <c r="E1129" s="2" t="s">
        <v>256</v>
      </c>
      <c r="F1129" s="53">
        <v>0.0</v>
      </c>
      <c r="G1129" s="53">
        <v>0.0</v>
      </c>
      <c r="H1129" s="53">
        <v>0.0</v>
      </c>
      <c r="I1129" s="53">
        <v>0.019230769230769232</v>
      </c>
      <c r="J1129" s="53">
        <v>0.016814291807000215</v>
      </c>
      <c r="K1129" s="2" t="s">
        <v>208</v>
      </c>
      <c r="L1129" s="53">
        <v>1.0</v>
      </c>
      <c r="M1129" s="2" t="s">
        <v>3369</v>
      </c>
      <c r="N1129" s="2" t="s">
        <v>3360</v>
      </c>
      <c r="O1129" s="55"/>
      <c r="AB1129" s="2" t="s">
        <v>164</v>
      </c>
      <c r="AC1129" s="2" t="s">
        <v>3361</v>
      </c>
      <c r="AD1129" s="2" t="s">
        <v>3362</v>
      </c>
      <c r="AE1129" s="2" t="s">
        <v>3363</v>
      </c>
      <c r="AF1129" s="93"/>
      <c r="AG1129" s="2" t="s">
        <v>3364</v>
      </c>
      <c r="AH1129" s="2" t="s">
        <v>3365</v>
      </c>
      <c r="AI1129" s="2">
        <v>0.0</v>
      </c>
      <c r="AJ1129" s="94">
        <v>2.8272040897095457E-4</v>
      </c>
      <c r="AK1129" s="94">
        <v>3.6982248520710064E-4</v>
      </c>
      <c r="AL1129" s="79"/>
      <c r="AM1129" s="2" t="s">
        <v>4572</v>
      </c>
    </row>
    <row r="1130">
      <c r="A1130" s="54">
        <v>46208.0</v>
      </c>
      <c r="B1130" s="54">
        <v>46209.0</v>
      </c>
      <c r="C1130" s="2" t="s">
        <v>194</v>
      </c>
      <c r="D1130" s="2" t="s">
        <v>146</v>
      </c>
      <c r="E1130" s="2" t="s">
        <v>180</v>
      </c>
      <c r="F1130" s="53">
        <v>0.125</v>
      </c>
      <c r="G1130" s="53">
        <v>0.08333333333333333</v>
      </c>
      <c r="H1130" s="53">
        <v>0.04</v>
      </c>
      <c r="I1130" s="53">
        <v>0.019230769230769232</v>
      </c>
      <c r="J1130" s="53">
        <v>0.07045543921901705</v>
      </c>
      <c r="K1130" s="2" t="s">
        <v>4543</v>
      </c>
      <c r="L1130" s="53">
        <v>0.0</v>
      </c>
      <c r="M1130" s="2" t="s">
        <v>3369</v>
      </c>
      <c r="N1130" s="2" t="s">
        <v>3360</v>
      </c>
      <c r="O1130" s="55"/>
      <c r="AB1130" s="2" t="s">
        <v>153</v>
      </c>
      <c r="AC1130" s="2" t="s">
        <v>3833</v>
      </c>
      <c r="AD1130" s="2" t="s">
        <v>3362</v>
      </c>
      <c r="AE1130" s="2" t="s">
        <v>3363</v>
      </c>
      <c r="AF1130" s="93"/>
      <c r="AG1130" s="2" t="s">
        <v>3364</v>
      </c>
      <c r="AH1130" s="2" t="s">
        <v>3365</v>
      </c>
      <c r="AI1130" s="2">
        <v>1.0</v>
      </c>
      <c r="AJ1130" s="94">
        <v>0.8640530904775104</v>
      </c>
      <c r="AK1130" s="94">
        <v>0.9619082840236686</v>
      </c>
      <c r="AL1130" s="79"/>
      <c r="AM1130" s="2" t="s">
        <v>4573</v>
      </c>
    </row>
    <row r="1131">
      <c r="A1131" s="54">
        <v>46208.0</v>
      </c>
      <c r="B1131" s="54">
        <v>46209.0</v>
      </c>
      <c r="C1131" s="2" t="s">
        <v>229</v>
      </c>
      <c r="D1131" s="2" t="s">
        <v>146</v>
      </c>
      <c r="E1131" s="2" t="s">
        <v>180</v>
      </c>
      <c r="F1131" s="53">
        <v>0.125</v>
      </c>
      <c r="G1131" s="53">
        <v>0.08333333333333333</v>
      </c>
      <c r="H1131" s="53">
        <v>0.12</v>
      </c>
      <c r="I1131" s="53">
        <v>0.09615384615384616</v>
      </c>
      <c r="J1131" s="53">
        <v>0.09534209728901821</v>
      </c>
      <c r="K1131" s="2" t="s">
        <v>303</v>
      </c>
      <c r="L1131" s="53">
        <v>0.3333333333333333</v>
      </c>
      <c r="M1131" s="2" t="s">
        <v>3369</v>
      </c>
      <c r="N1131" s="2" t="s">
        <v>3360</v>
      </c>
      <c r="O1131" s="55"/>
      <c r="AB1131" s="2" t="s">
        <v>164</v>
      </c>
      <c r="AC1131" s="2" t="s">
        <v>3361</v>
      </c>
      <c r="AD1131" s="2" t="s">
        <v>3362</v>
      </c>
      <c r="AE1131" s="2" t="s">
        <v>3363</v>
      </c>
      <c r="AF1131" s="93"/>
      <c r="AG1131" s="2" t="s">
        <v>3364</v>
      </c>
      <c r="AH1131" s="2" t="s">
        <v>3365</v>
      </c>
      <c r="AI1131" s="2">
        <v>0.0</v>
      </c>
      <c r="AJ1131" s="94">
        <v>0.009090115515468613</v>
      </c>
      <c r="AK1131" s="94">
        <v>0.009245562130177515</v>
      </c>
      <c r="AL1131" s="79"/>
      <c r="AM1131" s="2" t="s">
        <v>4574</v>
      </c>
    </row>
    <row r="1132">
      <c r="A1132" s="54">
        <v>46208.0</v>
      </c>
      <c r="B1132" s="54">
        <v>46209.0</v>
      </c>
      <c r="C1132" s="2" t="s">
        <v>145</v>
      </c>
      <c r="D1132" s="2" t="s">
        <v>146</v>
      </c>
      <c r="E1132" s="2" t="s">
        <v>180</v>
      </c>
      <c r="F1132" s="53">
        <v>0.125</v>
      </c>
      <c r="G1132" s="53">
        <v>0.08333333333333333</v>
      </c>
      <c r="H1132" s="53">
        <v>0.04</v>
      </c>
      <c r="I1132" s="53">
        <v>0.038461538461538464</v>
      </c>
      <c r="J1132" s="53">
        <v>0.04078291612989032</v>
      </c>
      <c r="K1132" s="2" t="s">
        <v>3638</v>
      </c>
      <c r="L1132" s="53">
        <v>0.0</v>
      </c>
      <c r="M1132" s="2" t="s">
        <v>3369</v>
      </c>
      <c r="N1132" s="2" t="s">
        <v>3360</v>
      </c>
      <c r="O1132" s="55"/>
      <c r="AB1132" s="2" t="s">
        <v>164</v>
      </c>
      <c r="AC1132" s="2" t="s">
        <v>3361</v>
      </c>
      <c r="AD1132" s="2" t="s">
        <v>3362</v>
      </c>
      <c r="AE1132" s="2" t="s">
        <v>3363</v>
      </c>
      <c r="AF1132" s="93"/>
      <c r="AG1132" s="2" t="s">
        <v>3364</v>
      </c>
      <c r="AH1132" s="2" t="s">
        <v>3365</v>
      </c>
      <c r="AI1132" s="2">
        <v>0.0</v>
      </c>
      <c r="AJ1132" s="94">
        <v>0.0016632462480576683</v>
      </c>
      <c r="AK1132" s="94">
        <v>0.0014792899408284025</v>
      </c>
      <c r="AL1132" s="79"/>
      <c r="AM1132" s="2" t="s">
        <v>4575</v>
      </c>
    </row>
    <row r="1133">
      <c r="A1133" s="54">
        <v>46208.0</v>
      </c>
      <c r="B1133" s="54">
        <v>46209.0</v>
      </c>
      <c r="C1133" s="2" t="s">
        <v>301</v>
      </c>
      <c r="D1133" s="2" t="s">
        <v>146</v>
      </c>
      <c r="E1133" s="2" t="s">
        <v>180</v>
      </c>
      <c r="F1133" s="53">
        <v>0.0</v>
      </c>
      <c r="G1133" s="53">
        <v>0.0</v>
      </c>
      <c r="H1133" s="53">
        <v>0.04</v>
      </c>
      <c r="I1133" s="53">
        <v>0.019230769230769232</v>
      </c>
      <c r="J1133" s="53">
        <v>0.023834794948345797</v>
      </c>
      <c r="K1133" s="2" t="s">
        <v>208</v>
      </c>
      <c r="L1133" s="53">
        <v>1.0</v>
      </c>
      <c r="M1133" s="2" t="s">
        <v>3369</v>
      </c>
      <c r="N1133" s="2" t="s">
        <v>3360</v>
      </c>
      <c r="O1133" s="55"/>
      <c r="AB1133" s="2" t="s">
        <v>164</v>
      </c>
      <c r="AC1133" s="2" t="s">
        <v>3361</v>
      </c>
      <c r="AD1133" s="2" t="s">
        <v>3362</v>
      </c>
      <c r="AE1133" s="2" t="s">
        <v>3363</v>
      </c>
      <c r="AF1133" s="93"/>
      <c r="AG1133" s="2" t="s">
        <v>3364</v>
      </c>
      <c r="AH1133" s="2" t="s">
        <v>3365</v>
      </c>
      <c r="AI1133" s="2">
        <v>0.0</v>
      </c>
      <c r="AJ1133" s="94">
        <v>5.680974502296904E-4</v>
      </c>
      <c r="AK1133" s="94">
        <v>3.6982248520710064E-4</v>
      </c>
      <c r="AL1133" s="79"/>
      <c r="AM1133" s="2" t="s">
        <v>4576</v>
      </c>
    </row>
    <row r="1134">
      <c r="A1134" s="54">
        <v>46209.0</v>
      </c>
      <c r="B1134" s="54">
        <v>46210.0</v>
      </c>
      <c r="C1134" s="2" t="s">
        <v>194</v>
      </c>
      <c r="D1134" s="2" t="s">
        <v>146</v>
      </c>
      <c r="E1134" s="2" t="s">
        <v>208</v>
      </c>
      <c r="F1134" s="53">
        <v>0.125</v>
      </c>
      <c r="G1134" s="53">
        <v>0.08333333333333333</v>
      </c>
      <c r="H1134" s="53">
        <v>0.16</v>
      </c>
      <c r="I1134" s="53">
        <v>0.09615384615384616</v>
      </c>
      <c r="J1134" s="53">
        <v>0.10557887232801313</v>
      </c>
      <c r="K1134" s="2" t="s">
        <v>4577</v>
      </c>
      <c r="L1134" s="53">
        <v>0.0</v>
      </c>
      <c r="M1134" s="2" t="s">
        <v>3369</v>
      </c>
      <c r="N1134" s="2" t="s">
        <v>3360</v>
      </c>
      <c r="O1134" s="55"/>
      <c r="AB1134" s="2" t="s">
        <v>164</v>
      </c>
      <c r="AC1134" s="2" t="s">
        <v>3361</v>
      </c>
      <c r="AD1134" s="2" t="s">
        <v>3362</v>
      </c>
      <c r="AE1134" s="2" t="s">
        <v>3363</v>
      </c>
      <c r="AF1134" s="93"/>
      <c r="AG1134" s="2" t="s">
        <v>3364</v>
      </c>
      <c r="AH1134" s="2" t="s">
        <v>3365</v>
      </c>
      <c r="AI1134" s="2">
        <v>0.0</v>
      </c>
      <c r="AJ1134" s="94">
        <v>0.011146898282054897</v>
      </c>
      <c r="AK1134" s="94">
        <v>0.009245562130177515</v>
      </c>
      <c r="AL1134" s="79"/>
      <c r="AM1134" s="2" t="s">
        <v>4578</v>
      </c>
    </row>
    <row r="1135">
      <c r="A1135" s="54">
        <v>46209.0</v>
      </c>
      <c r="B1135" s="54">
        <v>46210.0</v>
      </c>
      <c r="C1135" s="2" t="s">
        <v>229</v>
      </c>
      <c r="D1135" s="2" t="s">
        <v>146</v>
      </c>
      <c r="E1135" s="2" t="s">
        <v>208</v>
      </c>
      <c r="F1135" s="53">
        <v>0.0</v>
      </c>
      <c r="G1135" s="53">
        <v>0.0</v>
      </c>
      <c r="H1135" s="53">
        <v>0.0</v>
      </c>
      <c r="I1135" s="53">
        <v>0.07692307692307693</v>
      </c>
      <c r="J1135" s="53">
        <v>0.058847920985461405</v>
      </c>
      <c r="K1135" s="2" t="s">
        <v>303</v>
      </c>
      <c r="L1135" s="53">
        <v>0.3333333333333333</v>
      </c>
      <c r="M1135" s="2" t="s">
        <v>3369</v>
      </c>
      <c r="N1135" s="2" t="s">
        <v>3360</v>
      </c>
      <c r="O1135" s="55"/>
      <c r="AB1135" s="2" t="s">
        <v>153</v>
      </c>
      <c r="AC1135" s="2" t="s">
        <v>3844</v>
      </c>
      <c r="AD1135" s="2" t="s">
        <v>3362</v>
      </c>
      <c r="AE1135" s="2" t="s">
        <v>3363</v>
      </c>
      <c r="AF1135" s="93"/>
      <c r="AG1135" s="2" t="s">
        <v>3364</v>
      </c>
      <c r="AH1135" s="2" t="s">
        <v>3365</v>
      </c>
      <c r="AI1135" s="2">
        <v>1.0</v>
      </c>
      <c r="AJ1135" s="94">
        <v>0.8857672358333882</v>
      </c>
      <c r="AK1135" s="94">
        <v>0.8520710059171599</v>
      </c>
      <c r="AL1135" s="79"/>
      <c r="AM1135" s="2" t="s">
        <v>4579</v>
      </c>
    </row>
    <row r="1136">
      <c r="A1136" s="54">
        <v>46209.0</v>
      </c>
      <c r="B1136" s="54">
        <v>46210.0</v>
      </c>
      <c r="C1136" s="2" t="s">
        <v>145</v>
      </c>
      <c r="D1136" s="2" t="s">
        <v>146</v>
      </c>
      <c r="E1136" s="2" t="s">
        <v>208</v>
      </c>
      <c r="F1136" s="53">
        <v>0.0</v>
      </c>
      <c r="G1136" s="53">
        <v>0.0</v>
      </c>
      <c r="H1136" s="53">
        <v>0.0</v>
      </c>
      <c r="I1136" s="53">
        <v>0.0</v>
      </c>
      <c r="J1136" s="53">
        <v>0.01490993485430418</v>
      </c>
      <c r="K1136" s="2" t="s">
        <v>3638</v>
      </c>
      <c r="L1136" s="53">
        <v>0.0</v>
      </c>
      <c r="M1136" s="2" t="s">
        <v>3369</v>
      </c>
      <c r="N1136" s="2" t="s">
        <v>3360</v>
      </c>
      <c r="O1136" s="55"/>
      <c r="AB1136" s="2" t="s">
        <v>164</v>
      </c>
      <c r="AC1136" s="2" t="s">
        <v>3361</v>
      </c>
      <c r="AD1136" s="2" t="s">
        <v>3362</v>
      </c>
      <c r="AE1136" s="2" t="s">
        <v>3363</v>
      </c>
      <c r="AF1136" s="93"/>
      <c r="AG1136" s="2" t="s">
        <v>3364</v>
      </c>
      <c r="AH1136" s="2" t="s">
        <v>3365</v>
      </c>
      <c r="AI1136" s="2">
        <v>0.0</v>
      </c>
      <c r="AJ1136" s="94">
        <v>2.223061573595946E-4</v>
      </c>
      <c r="AK1136" s="94">
        <v>0.0</v>
      </c>
      <c r="AL1136" s="79"/>
      <c r="AM1136" s="2" t="s">
        <v>4580</v>
      </c>
    </row>
    <row r="1137">
      <c r="A1137" s="54">
        <v>46209.0</v>
      </c>
      <c r="B1137" s="54">
        <v>46210.0</v>
      </c>
      <c r="C1137" s="2" t="s">
        <v>301</v>
      </c>
      <c r="D1137" s="2" t="s">
        <v>146</v>
      </c>
      <c r="E1137" s="2" t="s">
        <v>208</v>
      </c>
      <c r="F1137" s="53">
        <v>0.125</v>
      </c>
      <c r="G1137" s="53">
        <v>0.08333333333333333</v>
      </c>
      <c r="H1137" s="53">
        <v>0.08</v>
      </c>
      <c r="I1137" s="53">
        <v>0.038461538461538464</v>
      </c>
      <c r="J1137" s="53">
        <v>0.050197709095588613</v>
      </c>
      <c r="K1137" s="2" t="s">
        <v>208</v>
      </c>
      <c r="L1137" s="53">
        <v>1.0</v>
      </c>
      <c r="M1137" s="2" t="s">
        <v>3369</v>
      </c>
      <c r="N1137" s="2" t="s">
        <v>3360</v>
      </c>
      <c r="O1137" s="55"/>
      <c r="AB1137" s="2" t="s">
        <v>164</v>
      </c>
      <c r="AC1137" s="2" t="s">
        <v>3361</v>
      </c>
      <c r="AD1137" s="2" t="s">
        <v>3362</v>
      </c>
      <c r="AE1137" s="2" t="s">
        <v>3363</v>
      </c>
      <c r="AF1137" s="93"/>
      <c r="AG1137" s="2" t="s">
        <v>3364</v>
      </c>
      <c r="AH1137" s="2" t="s">
        <v>3365</v>
      </c>
      <c r="AI1137" s="2">
        <v>0.0</v>
      </c>
      <c r="AJ1137" s="94">
        <v>0.00251980999844534</v>
      </c>
      <c r="AK1137" s="94">
        <v>0.0014792899408284025</v>
      </c>
      <c r="AL1137" s="79"/>
      <c r="AM1137" s="2" t="s">
        <v>4581</v>
      </c>
    </row>
    <row r="1138">
      <c r="A1138" s="54">
        <v>46210.0</v>
      </c>
      <c r="B1138" s="54">
        <v>46211.0</v>
      </c>
      <c r="C1138" s="2" t="s">
        <v>194</v>
      </c>
      <c r="D1138" s="2" t="s">
        <v>146</v>
      </c>
      <c r="E1138" s="2" t="s">
        <v>303</v>
      </c>
      <c r="F1138" s="53">
        <v>0.125</v>
      </c>
      <c r="G1138" s="53">
        <v>0.08333333333333333</v>
      </c>
      <c r="H1138" s="53">
        <v>0.04</v>
      </c>
      <c r="I1138" s="53">
        <v>0.038461538461538464</v>
      </c>
      <c r="J1138" s="53">
        <v>0.0778231347316193</v>
      </c>
      <c r="K1138" s="2" t="s">
        <v>4577</v>
      </c>
      <c r="L1138" s="53">
        <v>0.0</v>
      </c>
      <c r="M1138" s="2" t="s">
        <v>3369</v>
      </c>
      <c r="N1138" s="2" t="s">
        <v>3360</v>
      </c>
      <c r="O1138" s="55"/>
      <c r="AB1138" s="2" t="s">
        <v>153</v>
      </c>
      <c r="AC1138" s="2" t="s">
        <v>4476</v>
      </c>
      <c r="AD1138" s="2" t="s">
        <v>3362</v>
      </c>
      <c r="AE1138" s="2" t="s">
        <v>3363</v>
      </c>
      <c r="AF1138" s="93"/>
      <c r="AG1138" s="2" t="s">
        <v>3364</v>
      </c>
      <c r="AH1138" s="2" t="s">
        <v>3365</v>
      </c>
      <c r="AI1138" s="2">
        <v>1.0</v>
      </c>
      <c r="AJ1138" s="94">
        <v>0.8504101708362172</v>
      </c>
      <c r="AK1138" s="94">
        <v>0.9245562130177515</v>
      </c>
      <c r="AL1138" s="79"/>
      <c r="AM1138" s="2" t="s">
        <v>4582</v>
      </c>
    </row>
    <row r="1139">
      <c r="A1139" s="54">
        <v>46210.0</v>
      </c>
      <c r="B1139" s="54">
        <v>46211.0</v>
      </c>
      <c r="C1139" s="2" t="s">
        <v>229</v>
      </c>
      <c r="D1139" s="2" t="s">
        <v>146</v>
      </c>
      <c r="E1139" s="2" t="s">
        <v>303</v>
      </c>
      <c r="F1139" s="53">
        <v>0.25</v>
      </c>
      <c r="G1139" s="53">
        <v>0.16666666666666666</v>
      </c>
      <c r="H1139" s="53">
        <v>0.2</v>
      </c>
      <c r="I1139" s="53">
        <v>0.15384615384615385</v>
      </c>
      <c r="J1139" s="53">
        <v>0.14740332538035128</v>
      </c>
      <c r="K1139" s="2" t="s">
        <v>303</v>
      </c>
      <c r="L1139" s="53">
        <v>0.2857142857142857</v>
      </c>
      <c r="M1139" s="2" t="s">
        <v>3369</v>
      </c>
      <c r="N1139" s="2" t="s">
        <v>3360</v>
      </c>
      <c r="O1139" s="55"/>
      <c r="AB1139" s="2" t="s">
        <v>153</v>
      </c>
      <c r="AC1139" s="2" t="s">
        <v>3633</v>
      </c>
      <c r="AD1139" s="2" t="s">
        <v>3362</v>
      </c>
      <c r="AE1139" s="2" t="s">
        <v>3363</v>
      </c>
      <c r="AF1139" s="93"/>
      <c r="AG1139" s="2" t="s">
        <v>3364</v>
      </c>
      <c r="AH1139" s="2" t="s">
        <v>3365</v>
      </c>
      <c r="AI1139" s="2">
        <v>1.0</v>
      </c>
      <c r="AJ1139" s="94">
        <v>0.7269210895724831</v>
      </c>
      <c r="AK1139" s="94">
        <v>0.7159763313609467</v>
      </c>
      <c r="AL1139" s="79"/>
      <c r="AM1139" s="2" t="s">
        <v>4583</v>
      </c>
    </row>
    <row r="1140">
      <c r="A1140" s="54">
        <v>46210.0</v>
      </c>
      <c r="B1140" s="54">
        <v>46211.0</v>
      </c>
      <c r="C1140" s="2" t="s">
        <v>145</v>
      </c>
      <c r="D1140" s="2" t="s">
        <v>146</v>
      </c>
      <c r="E1140" s="2" t="s">
        <v>303</v>
      </c>
      <c r="F1140" s="53">
        <v>0.125</v>
      </c>
      <c r="G1140" s="53">
        <v>0.08333333333333333</v>
      </c>
      <c r="H1140" s="53">
        <v>0.04</v>
      </c>
      <c r="I1140" s="53">
        <v>0.019230769230769232</v>
      </c>
      <c r="J1140" s="53">
        <v>0.035010252947590206</v>
      </c>
      <c r="K1140" s="2" t="s">
        <v>3638</v>
      </c>
      <c r="L1140" s="53">
        <v>0.0</v>
      </c>
      <c r="M1140" s="2" t="s">
        <v>3369</v>
      </c>
      <c r="N1140" s="2" t="s">
        <v>3360</v>
      </c>
      <c r="O1140" s="55"/>
      <c r="AB1140" s="2" t="s">
        <v>164</v>
      </c>
      <c r="AC1140" s="2" t="s">
        <v>3361</v>
      </c>
      <c r="AD1140" s="2" t="s">
        <v>3362</v>
      </c>
      <c r="AE1140" s="2" t="s">
        <v>3363</v>
      </c>
      <c r="AF1140" s="93"/>
      <c r="AG1140" s="2" t="s">
        <v>3364</v>
      </c>
      <c r="AH1140" s="2" t="s">
        <v>3365</v>
      </c>
      <c r="AI1140" s="2">
        <v>0.0</v>
      </c>
      <c r="AJ1140" s="94">
        <v>0.0012257178114542487</v>
      </c>
      <c r="AK1140" s="94">
        <v>3.6982248520710064E-4</v>
      </c>
      <c r="AL1140" s="79"/>
      <c r="AM1140" s="2" t="s">
        <v>4584</v>
      </c>
    </row>
    <row r="1141">
      <c r="A1141" s="54">
        <v>46210.0</v>
      </c>
      <c r="B1141" s="54">
        <v>46211.0</v>
      </c>
      <c r="C1141" s="2" t="s">
        <v>301</v>
      </c>
      <c r="D1141" s="2" t="s">
        <v>146</v>
      </c>
      <c r="E1141" s="2" t="s">
        <v>303</v>
      </c>
      <c r="F1141" s="53">
        <v>0.0</v>
      </c>
      <c r="G1141" s="53">
        <v>0.0</v>
      </c>
      <c r="H1141" s="53">
        <v>0.12</v>
      </c>
      <c r="I1141" s="53">
        <v>0.09615384615384616</v>
      </c>
      <c r="J1141" s="53">
        <v>0.04664357949144768</v>
      </c>
      <c r="K1141" s="2" t="s">
        <v>208</v>
      </c>
      <c r="L1141" s="53">
        <v>1.0</v>
      </c>
      <c r="M1141" s="2" t="s">
        <v>3369</v>
      </c>
      <c r="N1141" s="2" t="s">
        <v>3360</v>
      </c>
      <c r="O1141" s="55"/>
      <c r="AB1141" s="2" t="s">
        <v>164</v>
      </c>
      <c r="AC1141" s="2" t="s">
        <v>3361</v>
      </c>
      <c r="AD1141" s="2" t="s">
        <v>3362</v>
      </c>
      <c r="AE1141" s="2" t="s">
        <v>3363</v>
      </c>
      <c r="AF1141" s="93"/>
      <c r="AG1141" s="2" t="s">
        <v>3364</v>
      </c>
      <c r="AH1141" s="2" t="s">
        <v>3365</v>
      </c>
      <c r="AI1141" s="2">
        <v>0.0</v>
      </c>
      <c r="AJ1141" s="94">
        <v>0.0021756235077749985</v>
      </c>
      <c r="AK1141" s="94">
        <v>0.009245562130177515</v>
      </c>
      <c r="AL1141" s="79"/>
      <c r="AM1141" s="2" t="s">
        <v>4585</v>
      </c>
    </row>
    <row r="1142">
      <c r="A1142" s="54">
        <v>46211.0</v>
      </c>
      <c r="B1142" s="54">
        <v>46212.0</v>
      </c>
      <c r="C1142" s="2" t="s">
        <v>194</v>
      </c>
      <c r="D1142" s="2" t="s">
        <v>146</v>
      </c>
      <c r="E1142" s="2" t="s">
        <v>148</v>
      </c>
      <c r="F1142" s="53">
        <v>0.25</v>
      </c>
      <c r="G1142" s="53">
        <v>0.25</v>
      </c>
      <c r="H1142" s="53">
        <v>0.16</v>
      </c>
      <c r="I1142" s="53">
        <v>0.11538461538461539</v>
      </c>
      <c r="J1142" s="53">
        <v>0.12739695388055655</v>
      </c>
      <c r="K1142" s="2" t="s">
        <v>4586</v>
      </c>
      <c r="L1142" s="53">
        <v>0.0</v>
      </c>
      <c r="M1142" s="2" t="s">
        <v>3369</v>
      </c>
      <c r="N1142" s="2" t="s">
        <v>3360</v>
      </c>
      <c r="O1142" s="55"/>
      <c r="AB1142" s="2" t="s">
        <v>164</v>
      </c>
      <c r="AC1142" s="2" t="s">
        <v>3361</v>
      </c>
      <c r="AD1142" s="2" t="s">
        <v>3362</v>
      </c>
      <c r="AE1142" s="2" t="s">
        <v>3363</v>
      </c>
      <c r="AF1142" s="93"/>
      <c r="AG1142" s="2" t="s">
        <v>3364</v>
      </c>
      <c r="AH1142" s="2" t="s">
        <v>3365</v>
      </c>
      <c r="AI1142" s="2">
        <v>0.0</v>
      </c>
      <c r="AJ1142" s="94">
        <v>0.016229983858044653</v>
      </c>
      <c r="AK1142" s="94">
        <v>0.013313609467455623</v>
      </c>
      <c r="AL1142" s="79"/>
      <c r="AM1142" s="2" t="s">
        <v>4587</v>
      </c>
    </row>
    <row r="1143">
      <c r="A1143" s="54">
        <v>46211.0</v>
      </c>
      <c r="B1143" s="54">
        <v>46212.0</v>
      </c>
      <c r="C1143" s="2" t="s">
        <v>229</v>
      </c>
      <c r="D1143" s="2" t="s">
        <v>146</v>
      </c>
      <c r="E1143" s="2" t="s">
        <v>148</v>
      </c>
      <c r="F1143" s="53">
        <v>0.0</v>
      </c>
      <c r="G1143" s="53">
        <v>0.08333333333333333</v>
      </c>
      <c r="H1143" s="53">
        <v>0.08</v>
      </c>
      <c r="I1143" s="53">
        <v>0.057692307692307696</v>
      </c>
      <c r="J1143" s="53">
        <v>0.07986067682936432</v>
      </c>
      <c r="K1143" s="2" t="s">
        <v>303</v>
      </c>
      <c r="L1143" s="53">
        <v>0.375</v>
      </c>
      <c r="M1143" s="2" t="s">
        <v>3369</v>
      </c>
      <c r="N1143" s="2" t="s">
        <v>3360</v>
      </c>
      <c r="O1143" s="55"/>
      <c r="AB1143" s="2" t="s">
        <v>164</v>
      </c>
      <c r="AC1143" s="2" t="s">
        <v>3361</v>
      </c>
      <c r="AD1143" s="2" t="s">
        <v>3362</v>
      </c>
      <c r="AE1143" s="2" t="s">
        <v>3363</v>
      </c>
      <c r="AF1143" s="93"/>
      <c r="AG1143" s="2" t="s">
        <v>3364</v>
      </c>
      <c r="AH1143" s="2" t="s">
        <v>3365</v>
      </c>
      <c r="AI1143" s="2">
        <v>0.0</v>
      </c>
      <c r="AJ1143" s="94">
        <v>0.006377727703644167</v>
      </c>
      <c r="AK1143" s="94">
        <v>0.003328402366863906</v>
      </c>
      <c r="AL1143" s="79"/>
      <c r="AM1143" s="2" t="s">
        <v>4588</v>
      </c>
    </row>
    <row r="1144">
      <c r="A1144" s="54">
        <v>46211.0</v>
      </c>
      <c r="B1144" s="54">
        <v>46212.0</v>
      </c>
      <c r="C1144" s="2" t="s">
        <v>145</v>
      </c>
      <c r="D1144" s="2" t="s">
        <v>146</v>
      </c>
      <c r="E1144" s="2" t="s">
        <v>148</v>
      </c>
      <c r="F1144" s="53">
        <v>0.125</v>
      </c>
      <c r="G1144" s="53">
        <v>0.16666666666666666</v>
      </c>
      <c r="H1144" s="53">
        <v>0.08</v>
      </c>
      <c r="I1144" s="53">
        <v>0.038461538461538464</v>
      </c>
      <c r="J1144" s="53">
        <v>0.05519999737103497</v>
      </c>
      <c r="K1144" s="2" t="s">
        <v>3638</v>
      </c>
      <c r="L1144" s="53">
        <v>0.0</v>
      </c>
      <c r="M1144" s="2" t="s">
        <v>3369</v>
      </c>
      <c r="N1144" s="2" t="s">
        <v>3360</v>
      </c>
      <c r="O1144" s="55"/>
      <c r="AB1144" s="2" t="s">
        <v>164</v>
      </c>
      <c r="AC1144" s="2" t="s">
        <v>3361</v>
      </c>
      <c r="AD1144" s="2" t="s">
        <v>3362</v>
      </c>
      <c r="AE1144" s="2" t="s">
        <v>3363</v>
      </c>
      <c r="AF1144" s="93"/>
      <c r="AG1144" s="2" t="s">
        <v>3364</v>
      </c>
      <c r="AH1144" s="2" t="s">
        <v>3365</v>
      </c>
      <c r="AI1144" s="2">
        <v>0.0</v>
      </c>
      <c r="AJ1144" s="94">
        <v>0.0030470397097622673</v>
      </c>
      <c r="AK1144" s="94">
        <v>0.0014792899408284025</v>
      </c>
      <c r="AL1144" s="79"/>
      <c r="AM1144" s="2" t="s">
        <v>4589</v>
      </c>
    </row>
    <row r="1145">
      <c r="A1145" s="54">
        <v>46211.0</v>
      </c>
      <c r="B1145" s="54">
        <v>46212.0</v>
      </c>
      <c r="C1145" s="2" t="s">
        <v>301</v>
      </c>
      <c r="D1145" s="2" t="s">
        <v>146</v>
      </c>
      <c r="E1145" s="2" t="s">
        <v>148</v>
      </c>
      <c r="F1145" s="53">
        <v>0.0</v>
      </c>
      <c r="G1145" s="53">
        <v>0.0</v>
      </c>
      <c r="H1145" s="53">
        <v>0.04</v>
      </c>
      <c r="I1145" s="53">
        <v>0.038461538461538464</v>
      </c>
      <c r="J1145" s="53">
        <v>0.028831831279953</v>
      </c>
      <c r="K1145" s="2" t="s">
        <v>208</v>
      </c>
      <c r="L1145" s="53">
        <v>1.0</v>
      </c>
      <c r="M1145" s="2" t="s">
        <v>3369</v>
      </c>
      <c r="N1145" s="2" t="s">
        <v>3360</v>
      </c>
      <c r="O1145" s="55"/>
      <c r="AB1145" s="2" t="s">
        <v>164</v>
      </c>
      <c r="AC1145" s="2" t="s">
        <v>3361</v>
      </c>
      <c r="AD1145" s="2" t="s">
        <v>3362</v>
      </c>
      <c r="AE1145" s="2" t="s">
        <v>3363</v>
      </c>
      <c r="AF1145" s="93"/>
      <c r="AG1145" s="2" t="s">
        <v>3364</v>
      </c>
      <c r="AH1145" s="2" t="s">
        <v>3365</v>
      </c>
      <c r="AI1145" s="2">
        <v>0.0</v>
      </c>
      <c r="AJ1145" s="94">
        <v>8.312744949556763E-4</v>
      </c>
      <c r="AK1145" s="94">
        <v>0.0014792899408284025</v>
      </c>
      <c r="AL1145" s="79"/>
      <c r="AM1145" s="2" t="s">
        <v>4590</v>
      </c>
    </row>
    <row r="1146">
      <c r="A1146" s="54">
        <v>46212.0</v>
      </c>
      <c r="B1146" s="54">
        <v>46213.0</v>
      </c>
      <c r="C1146" s="2" t="s">
        <v>194</v>
      </c>
      <c r="D1146" s="2" t="s">
        <v>146</v>
      </c>
      <c r="E1146" s="2" t="s">
        <v>196</v>
      </c>
      <c r="F1146" s="53">
        <v>0.0</v>
      </c>
      <c r="G1146" s="53">
        <v>0.0</v>
      </c>
      <c r="H1146" s="53">
        <v>0.0</v>
      </c>
      <c r="I1146" s="53">
        <v>0.057692307692307696</v>
      </c>
      <c r="J1146" s="53">
        <v>0.06761195691615442</v>
      </c>
      <c r="K1146" s="2" t="s">
        <v>4161</v>
      </c>
      <c r="L1146" s="53">
        <v>0.0</v>
      </c>
      <c r="M1146" s="2" t="s">
        <v>3369</v>
      </c>
      <c r="N1146" s="2" t="s">
        <v>3360</v>
      </c>
      <c r="O1146" s="55"/>
      <c r="AB1146" s="2" t="s">
        <v>164</v>
      </c>
      <c r="AC1146" s="2" t="s">
        <v>3361</v>
      </c>
      <c r="AD1146" s="2" t="s">
        <v>3362</v>
      </c>
      <c r="AE1146" s="2" t="s">
        <v>3363</v>
      </c>
      <c r="AF1146" s="93"/>
      <c r="AG1146" s="2" t="s">
        <v>3364</v>
      </c>
      <c r="AH1146" s="2" t="s">
        <v>3365</v>
      </c>
      <c r="AI1146" s="2">
        <v>0.0</v>
      </c>
      <c r="AJ1146" s="94">
        <v>0.0045713767180319215</v>
      </c>
      <c r="AK1146" s="94">
        <v>0.003328402366863906</v>
      </c>
      <c r="AL1146" s="79"/>
      <c r="AM1146" s="2" t="s">
        <v>4591</v>
      </c>
    </row>
    <row r="1147">
      <c r="A1147" s="54">
        <v>46212.0</v>
      </c>
      <c r="B1147" s="54">
        <v>46213.0</v>
      </c>
      <c r="C1147" s="2" t="s">
        <v>229</v>
      </c>
      <c r="D1147" s="2" t="s">
        <v>146</v>
      </c>
      <c r="E1147" s="2" t="s">
        <v>196</v>
      </c>
      <c r="F1147" s="53">
        <v>0.125</v>
      </c>
      <c r="G1147" s="53">
        <v>0.08333333333333333</v>
      </c>
      <c r="H1147" s="53">
        <v>0.04</v>
      </c>
      <c r="I1147" s="53">
        <v>0.057692307692307696</v>
      </c>
      <c r="J1147" s="53">
        <v>0.08229300065766504</v>
      </c>
      <c r="K1147" s="2" t="s">
        <v>303</v>
      </c>
      <c r="L1147" s="53">
        <v>0.375</v>
      </c>
      <c r="M1147" s="2" t="s">
        <v>3369</v>
      </c>
      <c r="N1147" s="2" t="s">
        <v>3360</v>
      </c>
      <c r="O1147" s="55"/>
      <c r="AB1147" s="2" t="s">
        <v>164</v>
      </c>
      <c r="AC1147" s="2" t="s">
        <v>3361</v>
      </c>
      <c r="AD1147" s="2" t="s">
        <v>3362</v>
      </c>
      <c r="AE1147" s="2" t="s">
        <v>3363</v>
      </c>
      <c r="AF1147" s="93"/>
      <c r="AG1147" s="2" t="s">
        <v>3364</v>
      </c>
      <c r="AH1147" s="2" t="s">
        <v>3365</v>
      </c>
      <c r="AI1147" s="2">
        <v>0.0</v>
      </c>
      <c r="AJ1147" s="94">
        <v>0.006772137957242458</v>
      </c>
      <c r="AK1147" s="94">
        <v>0.003328402366863906</v>
      </c>
      <c r="AL1147" s="79"/>
      <c r="AM1147" s="2" t="s">
        <v>4592</v>
      </c>
    </row>
    <row r="1148">
      <c r="A1148" s="54">
        <v>46212.0</v>
      </c>
      <c r="B1148" s="54">
        <v>46213.0</v>
      </c>
      <c r="C1148" s="2" t="s">
        <v>145</v>
      </c>
      <c r="D1148" s="2" t="s">
        <v>146</v>
      </c>
      <c r="E1148" s="2" t="s">
        <v>196</v>
      </c>
      <c r="F1148" s="53">
        <v>0.0</v>
      </c>
      <c r="G1148" s="53">
        <v>0.0</v>
      </c>
      <c r="H1148" s="53">
        <v>0.0</v>
      </c>
      <c r="I1148" s="53">
        <v>0.0</v>
      </c>
      <c r="J1148" s="53">
        <v>0.014569391471588537</v>
      </c>
      <c r="K1148" s="2" t="s">
        <v>3638</v>
      </c>
      <c r="L1148" s="53">
        <v>0.0</v>
      </c>
      <c r="M1148" s="2" t="s">
        <v>3369</v>
      </c>
      <c r="N1148" s="2" t="s">
        <v>3360</v>
      </c>
      <c r="O1148" s="55"/>
      <c r="AB1148" s="2" t="s">
        <v>164</v>
      </c>
      <c r="AC1148" s="2" t="s">
        <v>3361</v>
      </c>
      <c r="AD1148" s="2" t="s">
        <v>3362</v>
      </c>
      <c r="AE1148" s="2" t="s">
        <v>3363</v>
      </c>
      <c r="AF1148" s="93"/>
      <c r="AG1148" s="2" t="s">
        <v>3364</v>
      </c>
      <c r="AH1148" s="2" t="s">
        <v>3365</v>
      </c>
      <c r="AI1148" s="2">
        <v>0.0</v>
      </c>
      <c r="AJ1148" s="94">
        <v>2.1226716785239678E-4</v>
      </c>
      <c r="AK1148" s="94">
        <v>0.0</v>
      </c>
      <c r="AL1148" s="79"/>
      <c r="AM1148" s="2" t="s">
        <v>4593</v>
      </c>
    </row>
    <row r="1149">
      <c r="A1149" s="54">
        <v>46212.0</v>
      </c>
      <c r="B1149" s="54">
        <v>46213.0</v>
      </c>
      <c r="C1149" s="2" t="s">
        <v>301</v>
      </c>
      <c r="D1149" s="2" t="s">
        <v>146</v>
      </c>
      <c r="E1149" s="2" t="s">
        <v>196</v>
      </c>
      <c r="F1149" s="53">
        <v>0.0</v>
      </c>
      <c r="G1149" s="53">
        <v>0.0</v>
      </c>
      <c r="H1149" s="53">
        <v>0.0</v>
      </c>
      <c r="I1149" s="53">
        <v>0.0</v>
      </c>
      <c r="J1149" s="53">
        <v>0.013386185315932107</v>
      </c>
      <c r="K1149" s="2" t="s">
        <v>208</v>
      </c>
      <c r="L1149" s="53">
        <v>1.0</v>
      </c>
      <c r="M1149" s="2" t="s">
        <v>3369</v>
      </c>
      <c r="N1149" s="2" t="s">
        <v>3360</v>
      </c>
      <c r="O1149" s="55"/>
      <c r="AB1149" s="2" t="s">
        <v>164</v>
      </c>
      <c r="AC1149" s="2" t="s">
        <v>3361</v>
      </c>
      <c r="AD1149" s="2" t="s">
        <v>3362</v>
      </c>
      <c r="AE1149" s="2" t="s">
        <v>3363</v>
      </c>
      <c r="AF1149" s="93"/>
      <c r="AG1149" s="2" t="s">
        <v>3364</v>
      </c>
      <c r="AH1149" s="2" t="s">
        <v>3365</v>
      </c>
      <c r="AI1149" s="2">
        <v>0.0</v>
      </c>
      <c r="AJ1149" s="94">
        <v>1.7918995731247637E-4</v>
      </c>
      <c r="AK1149" s="94">
        <v>0.0</v>
      </c>
      <c r="AL1149" s="79"/>
      <c r="AM1149" s="2" t="s">
        <v>4594</v>
      </c>
    </row>
    <row r="1150">
      <c r="A1150" s="54">
        <v>46213.0</v>
      </c>
      <c r="B1150" s="54">
        <v>46214.0</v>
      </c>
      <c r="C1150" s="2" t="s">
        <v>194</v>
      </c>
      <c r="D1150" s="2" t="s">
        <v>146</v>
      </c>
      <c r="E1150" s="2" t="s">
        <v>288</v>
      </c>
      <c r="F1150" s="53">
        <v>0.125</v>
      </c>
      <c r="G1150" s="53">
        <v>0.08333333333333333</v>
      </c>
      <c r="H1150" s="53">
        <v>0.16</v>
      </c>
      <c r="I1150" s="53">
        <v>0.1346153846153846</v>
      </c>
      <c r="J1150" s="53">
        <v>0.12073485686813384</v>
      </c>
      <c r="K1150" s="2" t="s">
        <v>4161</v>
      </c>
      <c r="L1150" s="53">
        <v>0.0</v>
      </c>
      <c r="M1150" s="2" t="s">
        <v>3369</v>
      </c>
      <c r="N1150" s="2" t="s">
        <v>3360</v>
      </c>
      <c r="O1150" s="55"/>
      <c r="AB1150" s="2" t="s">
        <v>153</v>
      </c>
      <c r="AC1150" s="2" t="s">
        <v>4476</v>
      </c>
      <c r="AD1150" s="2" t="s">
        <v>3362</v>
      </c>
      <c r="AE1150" s="2" t="s">
        <v>3363</v>
      </c>
      <c r="AF1150" s="93"/>
      <c r="AG1150" s="2" t="s">
        <v>3364</v>
      </c>
      <c r="AH1150" s="2" t="s">
        <v>3365</v>
      </c>
      <c r="AI1150" s="2">
        <v>1.0</v>
      </c>
      <c r="AJ1150" s="94">
        <v>0.773107191926701</v>
      </c>
      <c r="AK1150" s="94">
        <v>0.7488905325443788</v>
      </c>
      <c r="AL1150" s="79"/>
      <c r="AM1150" s="2" t="s">
        <v>4595</v>
      </c>
    </row>
    <row r="1151">
      <c r="A1151" s="54">
        <v>46213.0</v>
      </c>
      <c r="B1151" s="54">
        <v>46214.0</v>
      </c>
      <c r="C1151" s="2" t="s">
        <v>229</v>
      </c>
      <c r="D1151" s="2" t="s">
        <v>146</v>
      </c>
      <c r="E1151" s="2" t="s">
        <v>288</v>
      </c>
      <c r="F1151" s="53">
        <v>0.125</v>
      </c>
      <c r="G1151" s="53">
        <v>0.08333333333333333</v>
      </c>
      <c r="H1151" s="53">
        <v>0.04</v>
      </c>
      <c r="I1151" s="53">
        <v>0.07692307692307693</v>
      </c>
      <c r="J1151" s="53">
        <v>0.08758279857943915</v>
      </c>
      <c r="K1151" s="2" t="s">
        <v>303</v>
      </c>
      <c r="L1151" s="53">
        <v>0.42857142857142855</v>
      </c>
      <c r="M1151" s="2" t="s">
        <v>3369</v>
      </c>
      <c r="N1151" s="2" t="s">
        <v>3360</v>
      </c>
      <c r="O1151" s="55"/>
      <c r="AB1151" s="2" t="s">
        <v>153</v>
      </c>
      <c r="AC1151" s="2" t="s">
        <v>3633</v>
      </c>
      <c r="AD1151" s="2" t="s">
        <v>3362</v>
      </c>
      <c r="AE1151" s="2" t="s">
        <v>3363</v>
      </c>
      <c r="AF1151" s="93"/>
      <c r="AG1151" s="2" t="s">
        <v>3364</v>
      </c>
      <c r="AH1151" s="2" t="s">
        <v>3365</v>
      </c>
      <c r="AI1151" s="2">
        <v>1.0</v>
      </c>
      <c r="AJ1151" s="94">
        <v>0.8325051494481283</v>
      </c>
      <c r="AK1151" s="94">
        <v>0.8520710059171599</v>
      </c>
      <c r="AL1151" s="79"/>
      <c r="AM1151" s="2" t="s">
        <v>4596</v>
      </c>
    </row>
    <row r="1152">
      <c r="A1152" s="54">
        <v>46213.0</v>
      </c>
      <c r="B1152" s="54">
        <v>46214.0</v>
      </c>
      <c r="C1152" s="2" t="s">
        <v>145</v>
      </c>
      <c r="D1152" s="2" t="s">
        <v>146</v>
      </c>
      <c r="E1152" s="2" t="s">
        <v>288</v>
      </c>
      <c r="F1152" s="53">
        <v>0.0</v>
      </c>
      <c r="G1152" s="53">
        <v>0.08333333333333333</v>
      </c>
      <c r="H1152" s="53">
        <v>0.04</v>
      </c>
      <c r="I1152" s="53">
        <v>0.038461538461538464</v>
      </c>
      <c r="J1152" s="53">
        <v>0.03365366361475454</v>
      </c>
      <c r="K1152" s="2" t="s">
        <v>3638</v>
      </c>
      <c r="L1152" s="53">
        <v>0.0</v>
      </c>
      <c r="M1152" s="2" t="s">
        <v>3369</v>
      </c>
      <c r="N1152" s="2" t="s">
        <v>3360</v>
      </c>
      <c r="O1152" s="55"/>
      <c r="AB1152" s="2" t="s">
        <v>164</v>
      </c>
      <c r="AC1152" s="2" t="s">
        <v>3361</v>
      </c>
      <c r="AD1152" s="2" t="s">
        <v>3362</v>
      </c>
      <c r="AE1152" s="2" t="s">
        <v>3363</v>
      </c>
      <c r="AF1152" s="93"/>
      <c r="AG1152" s="2" t="s">
        <v>3364</v>
      </c>
      <c r="AH1152" s="2" t="s">
        <v>3365</v>
      </c>
      <c r="AI1152" s="2">
        <v>0.0</v>
      </c>
      <c r="AJ1152" s="94">
        <v>0.0011325690746950535</v>
      </c>
      <c r="AK1152" s="94">
        <v>0.0014792899408284025</v>
      </c>
      <c r="AL1152" s="79"/>
      <c r="AM1152" s="2" t="s">
        <v>4597</v>
      </c>
    </row>
    <row r="1153">
      <c r="A1153" s="54">
        <v>46213.0</v>
      </c>
      <c r="B1153" s="54">
        <v>46214.0</v>
      </c>
      <c r="C1153" s="2" t="s">
        <v>301</v>
      </c>
      <c r="D1153" s="2" t="s">
        <v>146</v>
      </c>
      <c r="E1153" s="2" t="s">
        <v>288</v>
      </c>
      <c r="F1153" s="53">
        <v>0.0</v>
      </c>
      <c r="G1153" s="53">
        <v>0.0</v>
      </c>
      <c r="H1153" s="53">
        <v>0.0</v>
      </c>
      <c r="I1153" s="53">
        <v>0.0</v>
      </c>
      <c r="J1153" s="53">
        <v>0.013283485782854076</v>
      </c>
      <c r="K1153" s="2" t="s">
        <v>208</v>
      </c>
      <c r="L1153" s="53">
        <v>1.0</v>
      </c>
      <c r="M1153" s="2" t="s">
        <v>3369</v>
      </c>
      <c r="N1153" s="2" t="s">
        <v>3360</v>
      </c>
      <c r="O1153" s="55"/>
      <c r="AB1153" s="2" t="s">
        <v>164</v>
      </c>
      <c r="AC1153" s="2" t="s">
        <v>3361</v>
      </c>
      <c r="AD1153" s="2" t="s">
        <v>3362</v>
      </c>
      <c r="AE1153" s="2" t="s">
        <v>3363</v>
      </c>
      <c r="AF1153" s="93"/>
      <c r="AG1153" s="2" t="s">
        <v>3364</v>
      </c>
      <c r="AH1153" s="2" t="s">
        <v>3365</v>
      </c>
      <c r="AI1153" s="2">
        <v>0.0</v>
      </c>
      <c r="AJ1153" s="94">
        <v>1.7645099454328636E-4</v>
      </c>
      <c r="AK1153" s="94">
        <v>0.0</v>
      </c>
      <c r="AL1153" s="79"/>
      <c r="AM1153" s="2" t="s">
        <v>4598</v>
      </c>
    </row>
    <row r="1154">
      <c r="A1154" s="54">
        <v>46214.0</v>
      </c>
      <c r="B1154" s="54">
        <v>46215.0</v>
      </c>
      <c r="C1154" s="2" t="s">
        <v>194</v>
      </c>
      <c r="D1154" s="2" t="s">
        <v>146</v>
      </c>
      <c r="E1154" s="2" t="s">
        <v>256</v>
      </c>
      <c r="F1154" s="53">
        <v>0.25</v>
      </c>
      <c r="G1154" s="53">
        <v>0.16666666666666666</v>
      </c>
      <c r="H1154" s="53">
        <v>0.08</v>
      </c>
      <c r="I1154" s="53">
        <v>0.038461538461538464</v>
      </c>
      <c r="J1154" s="53">
        <v>0.10176371071027407</v>
      </c>
      <c r="K1154" s="2" t="s">
        <v>4599</v>
      </c>
      <c r="L1154" s="53">
        <v>0.0</v>
      </c>
      <c r="M1154" s="2" t="s">
        <v>3369</v>
      </c>
      <c r="N1154" s="2" t="s">
        <v>3360</v>
      </c>
      <c r="O1154" s="55"/>
      <c r="AB1154" s="2" t="s">
        <v>164</v>
      </c>
      <c r="AC1154" s="2" t="s">
        <v>3361</v>
      </c>
      <c r="AD1154" s="2" t="s">
        <v>3362</v>
      </c>
      <c r="AE1154" s="2" t="s">
        <v>3363</v>
      </c>
      <c r="AF1154" s="93"/>
      <c r="AG1154" s="2" t="s">
        <v>3364</v>
      </c>
      <c r="AH1154" s="2" t="s">
        <v>3365</v>
      </c>
      <c r="AI1154" s="2">
        <v>0.0</v>
      </c>
      <c r="AJ1154" s="94">
        <v>0.010355852817524349</v>
      </c>
      <c r="AK1154" s="94">
        <v>0.0014792899408284025</v>
      </c>
      <c r="AL1154" s="79"/>
      <c r="AM1154" s="2" t="s">
        <v>4600</v>
      </c>
    </row>
    <row r="1155">
      <c r="A1155" s="54">
        <v>46214.0</v>
      </c>
      <c r="B1155" s="54">
        <v>46215.0</v>
      </c>
      <c r="C1155" s="2" t="s">
        <v>229</v>
      </c>
      <c r="D1155" s="2" t="s">
        <v>146</v>
      </c>
      <c r="E1155" s="2" t="s">
        <v>256</v>
      </c>
      <c r="F1155" s="53">
        <v>0.125</v>
      </c>
      <c r="G1155" s="53">
        <v>0.08333333333333333</v>
      </c>
      <c r="H1155" s="53">
        <v>0.12</v>
      </c>
      <c r="I1155" s="53">
        <v>0.057692307692307696</v>
      </c>
      <c r="J1155" s="53">
        <v>0.10379953613982182</v>
      </c>
      <c r="K1155" s="2" t="s">
        <v>303</v>
      </c>
      <c r="L1155" s="53">
        <v>0.375</v>
      </c>
      <c r="M1155" s="2" t="s">
        <v>3369</v>
      </c>
      <c r="N1155" s="2" t="s">
        <v>3360</v>
      </c>
      <c r="O1155" s="55"/>
      <c r="AB1155" s="2" t="s">
        <v>164</v>
      </c>
      <c r="AC1155" s="2" t="s">
        <v>3361</v>
      </c>
      <c r="AD1155" s="2" t="s">
        <v>3362</v>
      </c>
      <c r="AE1155" s="2" t="s">
        <v>3363</v>
      </c>
      <c r="AF1155" s="93"/>
      <c r="AG1155" s="2" t="s">
        <v>3364</v>
      </c>
      <c r="AH1155" s="2" t="s">
        <v>3365</v>
      </c>
      <c r="AI1155" s="2">
        <v>0.0</v>
      </c>
      <c r="AJ1155" s="94">
        <v>0.010774343702842176</v>
      </c>
      <c r="AK1155" s="94">
        <v>0.003328402366863906</v>
      </c>
      <c r="AL1155" s="79"/>
      <c r="AM1155" s="2" t="s">
        <v>4601</v>
      </c>
    </row>
    <row r="1156">
      <c r="A1156" s="54">
        <v>46214.0</v>
      </c>
      <c r="B1156" s="54">
        <v>46215.0</v>
      </c>
      <c r="C1156" s="2" t="s">
        <v>145</v>
      </c>
      <c r="D1156" s="2" t="s">
        <v>146</v>
      </c>
      <c r="E1156" s="2" t="s">
        <v>256</v>
      </c>
      <c r="F1156" s="53">
        <v>0.0</v>
      </c>
      <c r="G1156" s="53">
        <v>0.0</v>
      </c>
      <c r="H1156" s="53">
        <v>0.0</v>
      </c>
      <c r="I1156" s="53">
        <v>0.0</v>
      </c>
      <c r="J1156" s="53">
        <v>0.014346694723350316</v>
      </c>
      <c r="K1156" s="2" t="s">
        <v>3638</v>
      </c>
      <c r="L1156" s="53">
        <v>0.0</v>
      </c>
      <c r="M1156" s="2" t="s">
        <v>3369</v>
      </c>
      <c r="N1156" s="2" t="s">
        <v>3360</v>
      </c>
      <c r="O1156" s="55"/>
      <c r="AB1156" s="2" t="s">
        <v>164</v>
      </c>
      <c r="AC1156" s="2" t="s">
        <v>3361</v>
      </c>
      <c r="AD1156" s="2" t="s">
        <v>3362</v>
      </c>
      <c r="AE1156" s="2" t="s">
        <v>3363</v>
      </c>
      <c r="AF1156" s="93"/>
      <c r="AG1156" s="2" t="s">
        <v>3364</v>
      </c>
      <c r="AH1156" s="2" t="s">
        <v>3365</v>
      </c>
      <c r="AI1156" s="2">
        <v>0.0</v>
      </c>
      <c r="AJ1156" s="94">
        <v>2.0582764948500777E-4</v>
      </c>
      <c r="AK1156" s="94">
        <v>0.0</v>
      </c>
      <c r="AL1156" s="79"/>
      <c r="AM1156" s="2" t="s">
        <v>4602</v>
      </c>
    </row>
    <row r="1157">
      <c r="A1157" s="54">
        <v>46214.0</v>
      </c>
      <c r="B1157" s="54">
        <v>46215.0</v>
      </c>
      <c r="C1157" s="2" t="s">
        <v>301</v>
      </c>
      <c r="D1157" s="2" t="s">
        <v>146</v>
      </c>
      <c r="E1157" s="2" t="s">
        <v>256</v>
      </c>
      <c r="F1157" s="53">
        <v>0.0</v>
      </c>
      <c r="G1157" s="53">
        <v>0.0</v>
      </c>
      <c r="H1157" s="53">
        <v>0.0</v>
      </c>
      <c r="I1157" s="53">
        <v>0.019230769230769232</v>
      </c>
      <c r="J1157" s="53">
        <v>0.015931810647202595</v>
      </c>
      <c r="K1157" s="2" t="s">
        <v>208</v>
      </c>
      <c r="L1157" s="53">
        <v>1.0</v>
      </c>
      <c r="M1157" s="2" t="s">
        <v>3369</v>
      </c>
      <c r="N1157" s="2" t="s">
        <v>3360</v>
      </c>
      <c r="O1157" s="55"/>
      <c r="AB1157" s="2" t="s">
        <v>164</v>
      </c>
      <c r="AC1157" s="2" t="s">
        <v>3361</v>
      </c>
      <c r="AD1157" s="2" t="s">
        <v>3362</v>
      </c>
      <c r="AE1157" s="2" t="s">
        <v>3363</v>
      </c>
      <c r="AF1157" s="93"/>
      <c r="AG1157" s="2" t="s">
        <v>3364</v>
      </c>
      <c r="AH1157" s="2" t="s">
        <v>3365</v>
      </c>
      <c r="AI1157" s="2">
        <v>0.0</v>
      </c>
      <c r="AJ1157" s="94">
        <v>2.5382259049831795E-4</v>
      </c>
      <c r="AK1157" s="94">
        <v>3.6982248520710064E-4</v>
      </c>
      <c r="AL1157" s="79"/>
      <c r="AM1157" s="2" t="s">
        <v>4603</v>
      </c>
    </row>
    <row r="1158">
      <c r="A1158" s="54">
        <v>46215.0</v>
      </c>
      <c r="B1158" s="54">
        <v>46216.0</v>
      </c>
      <c r="C1158" s="2" t="s">
        <v>194</v>
      </c>
      <c r="D1158" s="2" t="s">
        <v>146</v>
      </c>
      <c r="E1158" s="2" t="s">
        <v>180</v>
      </c>
      <c r="F1158" s="53">
        <v>0.25</v>
      </c>
      <c r="G1158" s="53">
        <v>0.16666666666666666</v>
      </c>
      <c r="H1158" s="53">
        <v>0.08</v>
      </c>
      <c r="I1158" s="53">
        <v>0.038461538461538464</v>
      </c>
      <c r="J1158" s="53">
        <v>0.10635592078718842</v>
      </c>
      <c r="K1158" s="2" t="s">
        <v>4599</v>
      </c>
      <c r="L1158" s="53">
        <v>0.0</v>
      </c>
      <c r="M1158" s="2" t="s">
        <v>3369</v>
      </c>
      <c r="N1158" s="2" t="s">
        <v>3360</v>
      </c>
      <c r="O1158" s="55"/>
      <c r="AB1158" s="2" t="s">
        <v>164</v>
      </c>
      <c r="AC1158" s="2" t="s">
        <v>3361</v>
      </c>
      <c r="AD1158" s="2" t="s">
        <v>3362</v>
      </c>
      <c r="AE1158" s="2" t="s">
        <v>3363</v>
      </c>
      <c r="AF1158" s="93"/>
      <c r="AG1158" s="2" t="s">
        <v>3364</v>
      </c>
      <c r="AH1158" s="2" t="s">
        <v>3365</v>
      </c>
      <c r="AI1158" s="2">
        <v>0.0</v>
      </c>
      <c r="AJ1158" s="94">
        <v>0.011311581886490698</v>
      </c>
      <c r="AK1158" s="94">
        <v>0.0014792899408284025</v>
      </c>
      <c r="AL1158" s="79"/>
      <c r="AM1158" s="2" t="s">
        <v>4604</v>
      </c>
    </row>
    <row r="1159">
      <c r="A1159" s="54">
        <v>46215.0</v>
      </c>
      <c r="B1159" s="54">
        <v>46216.0</v>
      </c>
      <c r="C1159" s="2" t="s">
        <v>229</v>
      </c>
      <c r="D1159" s="2" t="s">
        <v>146</v>
      </c>
      <c r="E1159" s="2" t="s">
        <v>180</v>
      </c>
      <c r="F1159" s="53">
        <v>0.125</v>
      </c>
      <c r="G1159" s="53">
        <v>0.08333333333333333</v>
      </c>
      <c r="H1159" s="53">
        <v>0.12</v>
      </c>
      <c r="I1159" s="53">
        <v>0.09615384615384616</v>
      </c>
      <c r="J1159" s="53">
        <v>0.10227329733014934</v>
      </c>
      <c r="K1159" s="2" t="s">
        <v>303</v>
      </c>
      <c r="L1159" s="53">
        <v>0.375</v>
      </c>
      <c r="M1159" s="2" t="s">
        <v>3369</v>
      </c>
      <c r="N1159" s="2" t="s">
        <v>3360</v>
      </c>
      <c r="O1159" s="55"/>
      <c r="AB1159" s="2" t="s">
        <v>164</v>
      </c>
      <c r="AC1159" s="2" t="s">
        <v>3361</v>
      </c>
      <c r="AD1159" s="2" t="s">
        <v>3362</v>
      </c>
      <c r="AE1159" s="2" t="s">
        <v>3363</v>
      </c>
      <c r="AF1159" s="93"/>
      <c r="AG1159" s="2" t="s">
        <v>3364</v>
      </c>
      <c r="AH1159" s="2" t="s">
        <v>3365</v>
      </c>
      <c r="AI1159" s="2">
        <v>0.0</v>
      </c>
      <c r="AJ1159" s="94">
        <v>0.010459827346781131</v>
      </c>
      <c r="AK1159" s="94">
        <v>0.009245562130177515</v>
      </c>
      <c r="AL1159" s="79"/>
      <c r="AM1159" s="2" t="s">
        <v>4605</v>
      </c>
    </row>
    <row r="1160">
      <c r="A1160" s="54">
        <v>46215.0</v>
      </c>
      <c r="B1160" s="54">
        <v>46216.0</v>
      </c>
      <c r="C1160" s="2" t="s">
        <v>145</v>
      </c>
      <c r="D1160" s="2" t="s">
        <v>146</v>
      </c>
      <c r="E1160" s="2" t="s">
        <v>180</v>
      </c>
      <c r="F1160" s="53">
        <v>0.125</v>
      </c>
      <c r="G1160" s="53">
        <v>0.08333333333333333</v>
      </c>
      <c r="H1160" s="53">
        <v>0.04</v>
      </c>
      <c r="I1160" s="53">
        <v>0.038461538461538464</v>
      </c>
      <c r="J1160" s="53">
        <v>0.038642465878441064</v>
      </c>
      <c r="K1160" s="2" t="s">
        <v>3638</v>
      </c>
      <c r="L1160" s="53">
        <v>0.0</v>
      </c>
      <c r="M1160" s="2" t="s">
        <v>3369</v>
      </c>
      <c r="N1160" s="2" t="s">
        <v>3360</v>
      </c>
      <c r="O1160" s="55"/>
      <c r="AB1160" s="2" t="s">
        <v>164</v>
      </c>
      <c r="AC1160" s="2" t="s">
        <v>3361</v>
      </c>
      <c r="AD1160" s="2" t="s">
        <v>3362</v>
      </c>
      <c r="AE1160" s="2" t="s">
        <v>3363</v>
      </c>
      <c r="AF1160" s="93"/>
      <c r="AG1160" s="2" t="s">
        <v>3364</v>
      </c>
      <c r="AH1160" s="2" t="s">
        <v>3365</v>
      </c>
      <c r="AI1160" s="2">
        <v>0.0</v>
      </c>
      <c r="AJ1160" s="94">
        <v>0.0014932401691664819</v>
      </c>
      <c r="AK1160" s="94">
        <v>0.0014792899408284025</v>
      </c>
      <c r="AL1160" s="79"/>
      <c r="AM1160" s="2" t="s">
        <v>4606</v>
      </c>
    </row>
    <row r="1161">
      <c r="A1161" s="54">
        <v>46215.0</v>
      </c>
      <c r="B1161" s="54">
        <v>46216.0</v>
      </c>
      <c r="C1161" s="2" t="s">
        <v>301</v>
      </c>
      <c r="D1161" s="2" t="s">
        <v>146</v>
      </c>
      <c r="E1161" s="2" t="s">
        <v>180</v>
      </c>
      <c r="F1161" s="53">
        <v>0.0</v>
      </c>
      <c r="G1161" s="53">
        <v>0.0</v>
      </c>
      <c r="H1161" s="53">
        <v>0.04</v>
      </c>
      <c r="I1161" s="53">
        <v>0.019230769230769232</v>
      </c>
      <c r="J1161" s="53">
        <v>0.022583849756541895</v>
      </c>
      <c r="K1161" s="2" t="s">
        <v>208</v>
      </c>
      <c r="L1161" s="53">
        <v>1.0</v>
      </c>
      <c r="M1161" s="2" t="s">
        <v>3369</v>
      </c>
      <c r="N1161" s="2" t="s">
        <v>3360</v>
      </c>
      <c r="O1161" s="55"/>
      <c r="AB1161" s="2" t="s">
        <v>164</v>
      </c>
      <c r="AC1161" s="2" t="s">
        <v>3361</v>
      </c>
      <c r="AD1161" s="2" t="s">
        <v>3362</v>
      </c>
      <c r="AE1161" s="2" t="s">
        <v>3363</v>
      </c>
      <c r="AF1161" s="93"/>
      <c r="AG1161" s="2" t="s">
        <v>3364</v>
      </c>
      <c r="AH1161" s="2" t="s">
        <v>3365</v>
      </c>
      <c r="AI1161" s="2">
        <v>0.0</v>
      </c>
      <c r="AJ1161" s="94">
        <v>5.100302698260574E-4</v>
      </c>
      <c r="AK1161" s="94">
        <v>3.6982248520710064E-4</v>
      </c>
      <c r="AL1161" s="79"/>
      <c r="AM1161" s="2" t="s">
        <v>4607</v>
      </c>
    </row>
    <row r="1162">
      <c r="A1162" s="54">
        <v>46216.0</v>
      </c>
      <c r="B1162" s="54">
        <v>46217.0</v>
      </c>
      <c r="C1162" s="2" t="s">
        <v>194</v>
      </c>
      <c r="D1162" s="2" t="s">
        <v>146</v>
      </c>
      <c r="E1162" s="2" t="s">
        <v>208</v>
      </c>
      <c r="F1162" s="53">
        <v>0.125</v>
      </c>
      <c r="G1162" s="53">
        <v>0.08333333333333333</v>
      </c>
      <c r="H1162" s="53">
        <v>0.12</v>
      </c>
      <c r="I1162" s="53">
        <v>0.09615384615384616</v>
      </c>
      <c r="J1162" s="53">
        <v>0.10774421860587356</v>
      </c>
      <c r="K1162" s="2" t="s">
        <v>4599</v>
      </c>
      <c r="L1162" s="53">
        <v>0.0</v>
      </c>
      <c r="M1162" s="2" t="s">
        <v>3369</v>
      </c>
      <c r="N1162" s="2" t="s">
        <v>3360</v>
      </c>
      <c r="O1162" s="55"/>
      <c r="AB1162" s="2" t="s">
        <v>153</v>
      </c>
      <c r="AC1162" s="2" t="s">
        <v>3421</v>
      </c>
      <c r="AD1162" s="2" t="s">
        <v>3362</v>
      </c>
      <c r="AE1162" s="2" t="s">
        <v>3363</v>
      </c>
      <c r="AF1162" s="93"/>
      <c r="AG1162" s="2" t="s">
        <v>3364</v>
      </c>
      <c r="AH1162" s="2" t="s">
        <v>3365</v>
      </c>
      <c r="AI1162" s="2">
        <v>1.0</v>
      </c>
      <c r="AJ1162" s="94">
        <v>0.7961203794312431</v>
      </c>
      <c r="AK1162" s="94">
        <v>0.8169378698224852</v>
      </c>
      <c r="AL1162" s="79"/>
      <c r="AM1162" s="2" t="s">
        <v>4608</v>
      </c>
    </row>
    <row r="1163">
      <c r="A1163" s="54">
        <v>46216.0</v>
      </c>
      <c r="B1163" s="54">
        <v>46217.0</v>
      </c>
      <c r="C1163" s="2" t="s">
        <v>229</v>
      </c>
      <c r="D1163" s="2" t="s">
        <v>146</v>
      </c>
      <c r="E1163" s="2" t="s">
        <v>208</v>
      </c>
      <c r="F1163" s="53">
        <v>0.125</v>
      </c>
      <c r="G1163" s="53">
        <v>0.08333333333333333</v>
      </c>
      <c r="H1163" s="53">
        <v>0.04</v>
      </c>
      <c r="I1163" s="53">
        <v>0.09615384615384616</v>
      </c>
      <c r="J1163" s="53">
        <v>0.09553787933375749</v>
      </c>
      <c r="K1163" s="2" t="s">
        <v>303</v>
      </c>
      <c r="L1163" s="53">
        <v>0.375</v>
      </c>
      <c r="M1163" s="2" t="s">
        <v>3369</v>
      </c>
      <c r="N1163" s="2" t="s">
        <v>3360</v>
      </c>
      <c r="O1163" s="55"/>
      <c r="AB1163" s="2" t="s">
        <v>164</v>
      </c>
      <c r="AC1163" s="2" t="s">
        <v>3361</v>
      </c>
      <c r="AD1163" s="2" t="s">
        <v>3362</v>
      </c>
      <c r="AE1163" s="2" t="s">
        <v>3363</v>
      </c>
      <c r="AF1163" s="93"/>
      <c r="AG1163" s="2" t="s">
        <v>3364</v>
      </c>
      <c r="AH1163" s="2" t="s">
        <v>3365</v>
      </c>
      <c r="AI1163" s="2">
        <v>0.0</v>
      </c>
      <c r="AJ1163" s="94">
        <v>0.009127486387591605</v>
      </c>
      <c r="AK1163" s="94">
        <v>0.009245562130177515</v>
      </c>
      <c r="AL1163" s="79"/>
      <c r="AM1163" s="2" t="s">
        <v>4609</v>
      </c>
    </row>
    <row r="1164">
      <c r="A1164" s="54">
        <v>46216.0</v>
      </c>
      <c r="B1164" s="54">
        <v>46217.0</v>
      </c>
      <c r="C1164" s="2" t="s">
        <v>145</v>
      </c>
      <c r="D1164" s="2" t="s">
        <v>146</v>
      </c>
      <c r="E1164" s="2" t="s">
        <v>208</v>
      </c>
      <c r="F1164" s="53">
        <v>0.0</v>
      </c>
      <c r="G1164" s="53">
        <v>0.0</v>
      </c>
      <c r="H1164" s="53">
        <v>0.0</v>
      </c>
      <c r="I1164" s="53">
        <v>0.0</v>
      </c>
      <c r="J1164" s="53">
        <v>0.014127401949929614</v>
      </c>
      <c r="K1164" s="2" t="s">
        <v>3819</v>
      </c>
      <c r="L1164" s="53">
        <v>0.0</v>
      </c>
      <c r="M1164" s="2" t="s">
        <v>3369</v>
      </c>
      <c r="N1164" s="2" t="s">
        <v>3360</v>
      </c>
      <c r="O1164" s="55"/>
      <c r="AB1164" s="2" t="s">
        <v>164</v>
      </c>
      <c r="AC1164" s="2" t="s">
        <v>3361</v>
      </c>
      <c r="AD1164" s="2" t="s">
        <v>3362</v>
      </c>
      <c r="AE1164" s="2" t="s">
        <v>3363</v>
      </c>
      <c r="AF1164" s="93"/>
      <c r="AG1164" s="2" t="s">
        <v>3364</v>
      </c>
      <c r="AH1164" s="2" t="s">
        <v>3365</v>
      </c>
      <c r="AI1164" s="2">
        <v>0.0</v>
      </c>
      <c r="AJ1164" s="94">
        <v>1.9958348585487505E-4</v>
      </c>
      <c r="AK1164" s="94">
        <v>0.0</v>
      </c>
      <c r="AL1164" s="79"/>
      <c r="AM1164" s="2" t="s">
        <v>4610</v>
      </c>
    </row>
    <row r="1165">
      <c r="A1165" s="54">
        <v>46216.0</v>
      </c>
      <c r="B1165" s="54">
        <v>46217.0</v>
      </c>
      <c r="C1165" s="2" t="s">
        <v>301</v>
      </c>
      <c r="D1165" s="2" t="s">
        <v>146</v>
      </c>
      <c r="E1165" s="2" t="s">
        <v>208</v>
      </c>
      <c r="F1165" s="53">
        <v>0.125</v>
      </c>
      <c r="G1165" s="53">
        <v>0.08333333333333333</v>
      </c>
      <c r="H1165" s="53">
        <v>0.08</v>
      </c>
      <c r="I1165" s="53">
        <v>0.038461538461538464</v>
      </c>
      <c r="J1165" s="53">
        <v>0.047563132923702726</v>
      </c>
      <c r="K1165" s="2" t="s">
        <v>208</v>
      </c>
      <c r="L1165" s="53">
        <v>1.0</v>
      </c>
      <c r="M1165" s="2" t="s">
        <v>3369</v>
      </c>
      <c r="N1165" s="2" t="s">
        <v>3360</v>
      </c>
      <c r="O1165" s="55"/>
      <c r="AB1165" s="2" t="s">
        <v>164</v>
      </c>
      <c r="AC1165" s="2" t="s">
        <v>3361</v>
      </c>
      <c r="AD1165" s="2" t="s">
        <v>3362</v>
      </c>
      <c r="AE1165" s="2" t="s">
        <v>3363</v>
      </c>
      <c r="AF1165" s="93"/>
      <c r="AG1165" s="2" t="s">
        <v>3364</v>
      </c>
      <c r="AH1165" s="2" t="s">
        <v>3365</v>
      </c>
      <c r="AI1165" s="2">
        <v>0.0</v>
      </c>
      <c r="AJ1165" s="94">
        <v>0.002262251613517814</v>
      </c>
      <c r="AK1165" s="94">
        <v>0.0014792899408284025</v>
      </c>
      <c r="AL1165" s="79"/>
      <c r="AM1165" s="2" t="s">
        <v>4611</v>
      </c>
    </row>
    <row r="1166">
      <c r="A1166" s="54">
        <v>46217.0</v>
      </c>
      <c r="B1166" s="54">
        <v>46218.0</v>
      </c>
      <c r="C1166" s="2" t="s">
        <v>194</v>
      </c>
      <c r="D1166" s="2" t="s">
        <v>146</v>
      </c>
      <c r="E1166" s="2" t="s">
        <v>303</v>
      </c>
      <c r="F1166" s="53">
        <v>0.25</v>
      </c>
      <c r="G1166" s="53">
        <v>0.16666666666666666</v>
      </c>
      <c r="H1166" s="53">
        <v>0.08</v>
      </c>
      <c r="I1166" s="53">
        <v>0.057692307692307696</v>
      </c>
      <c r="J1166" s="53">
        <v>0.11340253625565136</v>
      </c>
      <c r="K1166" s="2" t="s">
        <v>4612</v>
      </c>
      <c r="L1166" s="53">
        <v>0.0</v>
      </c>
      <c r="M1166" s="2" t="s">
        <v>3369</v>
      </c>
      <c r="N1166" s="2" t="s">
        <v>3360</v>
      </c>
      <c r="O1166" s="55"/>
      <c r="AB1166" s="2" t="s">
        <v>164</v>
      </c>
      <c r="AC1166" s="2" t="s">
        <v>3361</v>
      </c>
      <c r="AD1166" s="2" t="s">
        <v>3362</v>
      </c>
      <c r="AE1166" s="2" t="s">
        <v>3363</v>
      </c>
      <c r="AF1166" s="93"/>
      <c r="AG1166" s="2" t="s">
        <v>3364</v>
      </c>
      <c r="AH1166" s="2" t="s">
        <v>3365</v>
      </c>
      <c r="AI1166" s="2">
        <v>0.0</v>
      </c>
      <c r="AJ1166" s="94">
        <v>0.012860135229214321</v>
      </c>
      <c r="AK1166" s="94">
        <v>0.003328402366863906</v>
      </c>
      <c r="AL1166" s="79"/>
      <c r="AM1166" s="2" t="s">
        <v>4613</v>
      </c>
    </row>
    <row r="1167">
      <c r="A1167" s="54">
        <v>46217.0</v>
      </c>
      <c r="B1167" s="54">
        <v>46218.0</v>
      </c>
      <c r="C1167" s="2" t="s">
        <v>229</v>
      </c>
      <c r="D1167" s="2" t="s">
        <v>146</v>
      </c>
      <c r="E1167" s="2" t="s">
        <v>303</v>
      </c>
      <c r="F1167" s="53">
        <v>0.375</v>
      </c>
      <c r="G1167" s="53">
        <v>0.25</v>
      </c>
      <c r="H1167" s="53">
        <v>0.24</v>
      </c>
      <c r="I1167" s="53">
        <v>0.17307692307692307</v>
      </c>
      <c r="J1167" s="53">
        <v>0.17524195120911024</v>
      </c>
      <c r="K1167" s="2" t="s">
        <v>303</v>
      </c>
      <c r="L1167" s="53">
        <v>0.375</v>
      </c>
      <c r="M1167" s="2" t="s">
        <v>3369</v>
      </c>
      <c r="N1167" s="2" t="s">
        <v>3360</v>
      </c>
      <c r="O1167" s="55"/>
      <c r="AB1167" s="2" t="s">
        <v>164</v>
      </c>
      <c r="AC1167" s="2" t="s">
        <v>3361</v>
      </c>
      <c r="AD1167" s="2" t="s">
        <v>3362</v>
      </c>
      <c r="AE1167" s="2" t="s">
        <v>3363</v>
      </c>
      <c r="AF1167" s="93"/>
      <c r="AG1167" s="2" t="s">
        <v>3364</v>
      </c>
      <c r="AH1167" s="2" t="s">
        <v>3365</v>
      </c>
      <c r="AI1167" s="2">
        <v>0.0</v>
      </c>
      <c r="AJ1167" s="94">
        <v>0.030709741463576173</v>
      </c>
      <c r="AK1167" s="94">
        <v>0.029955621301775145</v>
      </c>
      <c r="AL1167" s="79"/>
      <c r="AM1167" s="2" t="s">
        <v>4614</v>
      </c>
    </row>
    <row r="1168">
      <c r="A1168" s="54">
        <v>46217.0</v>
      </c>
      <c r="B1168" s="54">
        <v>46218.0</v>
      </c>
      <c r="C1168" s="2" t="s">
        <v>145</v>
      </c>
      <c r="D1168" s="2" t="s">
        <v>146</v>
      </c>
      <c r="E1168" s="2" t="s">
        <v>303</v>
      </c>
      <c r="F1168" s="53">
        <v>0.125</v>
      </c>
      <c r="G1168" s="53">
        <v>0.08333333333333333</v>
      </c>
      <c r="H1168" s="53">
        <v>0.04</v>
      </c>
      <c r="I1168" s="53">
        <v>0.019230769230769232</v>
      </c>
      <c r="J1168" s="53">
        <v>0.03317277510548836</v>
      </c>
      <c r="K1168" s="2" t="s">
        <v>3819</v>
      </c>
      <c r="L1168" s="53">
        <v>0.0</v>
      </c>
      <c r="M1168" s="2" t="s">
        <v>3369</v>
      </c>
      <c r="N1168" s="2" t="s">
        <v>3360</v>
      </c>
      <c r="O1168" s="55"/>
      <c r="AB1168" s="2" t="s">
        <v>164</v>
      </c>
      <c r="AC1168" s="2" t="s">
        <v>3361</v>
      </c>
      <c r="AD1168" s="2" t="s">
        <v>3362</v>
      </c>
      <c r="AE1168" s="2" t="s">
        <v>3363</v>
      </c>
      <c r="AF1168" s="93"/>
      <c r="AG1168" s="2" t="s">
        <v>3364</v>
      </c>
      <c r="AH1168" s="2" t="s">
        <v>3365</v>
      </c>
      <c r="AI1168" s="2">
        <v>0.0</v>
      </c>
      <c r="AJ1168" s="94">
        <v>0.0011004330081993085</v>
      </c>
      <c r="AK1168" s="94">
        <v>3.6982248520710064E-4</v>
      </c>
      <c r="AL1168" s="79"/>
      <c r="AM1168" s="2" t="s">
        <v>4615</v>
      </c>
    </row>
    <row r="1169">
      <c r="A1169" s="54">
        <v>46217.0</v>
      </c>
      <c r="B1169" s="54">
        <v>46218.0</v>
      </c>
      <c r="C1169" s="2" t="s">
        <v>301</v>
      </c>
      <c r="D1169" s="2" t="s">
        <v>146</v>
      </c>
      <c r="E1169" s="2" t="s">
        <v>303</v>
      </c>
      <c r="F1169" s="53">
        <v>0.0</v>
      </c>
      <c r="G1169" s="53">
        <v>0.0</v>
      </c>
      <c r="H1169" s="53">
        <v>0.12</v>
      </c>
      <c r="I1169" s="53">
        <v>0.09615384615384616</v>
      </c>
      <c r="J1169" s="53">
        <v>0.044195538229930595</v>
      </c>
      <c r="K1169" s="2" t="s">
        <v>208</v>
      </c>
      <c r="L1169" s="53">
        <v>1.0</v>
      </c>
      <c r="M1169" s="2" t="s">
        <v>3369</v>
      </c>
      <c r="N1169" s="2" t="s">
        <v>3360</v>
      </c>
      <c r="O1169" s="55"/>
      <c r="AB1169" s="2" t="s">
        <v>164</v>
      </c>
      <c r="AC1169" s="2" t="s">
        <v>3361</v>
      </c>
      <c r="AD1169" s="2" t="s">
        <v>3362</v>
      </c>
      <c r="AE1169" s="2" t="s">
        <v>3363</v>
      </c>
      <c r="AF1169" s="93"/>
      <c r="AG1169" s="2" t="s">
        <v>3364</v>
      </c>
      <c r="AH1169" s="2" t="s">
        <v>3365</v>
      </c>
      <c r="AI1169" s="2">
        <v>0.0</v>
      </c>
      <c r="AJ1169" s="94">
        <v>0.0019532455994332567</v>
      </c>
      <c r="AK1169" s="94">
        <v>0.009245562130177515</v>
      </c>
      <c r="AL1169" s="79"/>
      <c r="AM1169" s="2" t="s">
        <v>4616</v>
      </c>
    </row>
    <row r="1170">
      <c r="A1170" s="54">
        <v>46218.0</v>
      </c>
      <c r="B1170" s="54">
        <v>46219.0</v>
      </c>
      <c r="C1170" s="2" t="s">
        <v>194</v>
      </c>
      <c r="D1170" s="2" t="s">
        <v>146</v>
      </c>
      <c r="E1170" s="2" t="s">
        <v>148</v>
      </c>
      <c r="F1170" s="53">
        <v>0.125</v>
      </c>
      <c r="G1170" s="53">
        <v>0.16666666666666666</v>
      </c>
      <c r="H1170" s="53">
        <v>0.16</v>
      </c>
      <c r="I1170" s="53">
        <v>0.09615384615384616</v>
      </c>
      <c r="J1170" s="53">
        <v>0.12678933369376488</v>
      </c>
      <c r="K1170" s="2" t="s">
        <v>4612</v>
      </c>
      <c r="L1170" s="53">
        <v>0.0</v>
      </c>
      <c r="M1170" s="2" t="s">
        <v>3369</v>
      </c>
      <c r="N1170" s="2" t="s">
        <v>3360</v>
      </c>
      <c r="O1170" s="55"/>
      <c r="AB1170" s="2" t="s">
        <v>153</v>
      </c>
      <c r="AC1170" s="2" t="s">
        <v>3833</v>
      </c>
      <c r="AD1170" s="2" t="s">
        <v>3362</v>
      </c>
      <c r="AE1170" s="2" t="s">
        <v>3363</v>
      </c>
      <c r="AF1170" s="93"/>
      <c r="AG1170" s="2" t="s">
        <v>3364</v>
      </c>
      <c r="AH1170" s="2" t="s">
        <v>3365</v>
      </c>
      <c r="AI1170" s="2">
        <v>1.0</v>
      </c>
      <c r="AJ1170" s="94">
        <v>0.7624968677509791</v>
      </c>
      <c r="AK1170" s="94">
        <v>0.8169378698224852</v>
      </c>
      <c r="AL1170" s="79"/>
      <c r="AM1170" s="2" t="s">
        <v>4617</v>
      </c>
    </row>
    <row r="1171">
      <c r="A1171" s="54">
        <v>46218.0</v>
      </c>
      <c r="B1171" s="54">
        <v>46219.0</v>
      </c>
      <c r="C1171" s="2" t="s">
        <v>229</v>
      </c>
      <c r="D1171" s="2" t="s">
        <v>146</v>
      </c>
      <c r="E1171" s="2" t="s">
        <v>148</v>
      </c>
      <c r="F1171" s="53">
        <v>0.0</v>
      </c>
      <c r="G1171" s="53">
        <v>0.0</v>
      </c>
      <c r="H1171" s="53">
        <v>0.04</v>
      </c>
      <c r="I1171" s="53">
        <v>0.057692307692307696</v>
      </c>
      <c r="J1171" s="53">
        <v>0.07938336034930267</v>
      </c>
      <c r="K1171" s="2" t="s">
        <v>303</v>
      </c>
      <c r="L1171" s="53">
        <v>0.375</v>
      </c>
      <c r="M1171" s="2" t="s">
        <v>3369</v>
      </c>
      <c r="N1171" s="2" t="s">
        <v>3360</v>
      </c>
      <c r="O1171" s="55"/>
      <c r="AB1171" s="2" t="s">
        <v>164</v>
      </c>
      <c r="AC1171" s="2" t="s">
        <v>3361</v>
      </c>
      <c r="AD1171" s="2" t="s">
        <v>3362</v>
      </c>
      <c r="AE1171" s="2" t="s">
        <v>3363</v>
      </c>
      <c r="AF1171" s="93"/>
      <c r="AG1171" s="2" t="s">
        <v>3364</v>
      </c>
      <c r="AH1171" s="2" t="s">
        <v>3365</v>
      </c>
      <c r="AI1171" s="2">
        <v>0.0</v>
      </c>
      <c r="AJ1171" s="94">
        <v>0.0063017179003472396</v>
      </c>
      <c r="AK1171" s="94">
        <v>0.003328402366863906</v>
      </c>
      <c r="AL1171" s="79"/>
      <c r="AM1171" s="2" t="s">
        <v>4618</v>
      </c>
    </row>
    <row r="1172">
      <c r="A1172" s="54">
        <v>46218.0</v>
      </c>
      <c r="B1172" s="54">
        <v>46219.0</v>
      </c>
      <c r="C1172" s="2" t="s">
        <v>145</v>
      </c>
      <c r="D1172" s="2" t="s">
        <v>146</v>
      </c>
      <c r="E1172" s="2" t="s">
        <v>148</v>
      </c>
      <c r="F1172" s="53">
        <v>0.125</v>
      </c>
      <c r="G1172" s="53">
        <v>0.08333333333333333</v>
      </c>
      <c r="H1172" s="53">
        <v>0.08</v>
      </c>
      <c r="I1172" s="53">
        <v>0.038461538461538464</v>
      </c>
      <c r="J1172" s="53">
        <v>0.052302881140392644</v>
      </c>
      <c r="K1172" s="2" t="s">
        <v>148</v>
      </c>
      <c r="L1172" s="53">
        <v>1.0</v>
      </c>
      <c r="M1172" s="2" t="s">
        <v>3369</v>
      </c>
      <c r="N1172" s="2" t="s">
        <v>3360</v>
      </c>
      <c r="O1172" s="55"/>
      <c r="AB1172" s="2" t="s">
        <v>164</v>
      </c>
      <c r="AC1172" s="2" t="s">
        <v>3361</v>
      </c>
      <c r="AD1172" s="2" t="s">
        <v>3362</v>
      </c>
      <c r="AE1172" s="2" t="s">
        <v>3363</v>
      </c>
      <c r="AF1172" s="93"/>
      <c r="AG1172" s="2" t="s">
        <v>3364</v>
      </c>
      <c r="AH1172" s="2" t="s">
        <v>3365</v>
      </c>
      <c r="AI1172" s="2">
        <v>0.0</v>
      </c>
      <c r="AJ1172" s="94">
        <v>0.0027355913755860405</v>
      </c>
      <c r="AK1172" s="94">
        <v>0.0014792899408284025</v>
      </c>
      <c r="AL1172" s="79"/>
      <c r="AM1172" s="2" t="s">
        <v>4619</v>
      </c>
    </row>
    <row r="1173">
      <c r="A1173" s="54">
        <v>46218.0</v>
      </c>
      <c r="B1173" s="54">
        <v>46219.0</v>
      </c>
      <c r="C1173" s="2" t="s">
        <v>301</v>
      </c>
      <c r="D1173" s="2" t="s">
        <v>146</v>
      </c>
      <c r="E1173" s="2" t="s">
        <v>148</v>
      </c>
      <c r="F1173" s="53">
        <v>0.0</v>
      </c>
      <c r="G1173" s="53">
        <v>0.0</v>
      </c>
      <c r="H1173" s="53">
        <v>0.04</v>
      </c>
      <c r="I1173" s="53">
        <v>0.038461538461538464</v>
      </c>
      <c r="J1173" s="53">
        <v>0.027318621672372055</v>
      </c>
      <c r="K1173" s="2" t="s">
        <v>208</v>
      </c>
      <c r="L1173" s="53">
        <v>1.0</v>
      </c>
      <c r="M1173" s="2" t="s">
        <v>3369</v>
      </c>
      <c r="N1173" s="2" t="s">
        <v>3360</v>
      </c>
      <c r="O1173" s="55"/>
      <c r="AB1173" s="2" t="s">
        <v>164</v>
      </c>
      <c r="AC1173" s="2" t="s">
        <v>3361</v>
      </c>
      <c r="AD1173" s="2" t="s">
        <v>3362</v>
      </c>
      <c r="AE1173" s="2" t="s">
        <v>3363</v>
      </c>
      <c r="AF1173" s="93"/>
      <c r="AG1173" s="2" t="s">
        <v>3364</v>
      </c>
      <c r="AH1173" s="2" t="s">
        <v>3365</v>
      </c>
      <c r="AI1173" s="2">
        <v>0.0</v>
      </c>
      <c r="AJ1173" s="94">
        <v>7.463070900781962E-4</v>
      </c>
      <c r="AK1173" s="94">
        <v>0.0014792899408284025</v>
      </c>
      <c r="AL1173" s="79"/>
      <c r="AM1173" s="2" t="s">
        <v>4620</v>
      </c>
    </row>
    <row r="1174">
      <c r="A1174" s="54">
        <v>46219.0</v>
      </c>
      <c r="B1174" s="54">
        <v>46220.0</v>
      </c>
      <c r="C1174" s="2" t="s">
        <v>194</v>
      </c>
      <c r="D1174" s="2" t="s">
        <v>146</v>
      </c>
      <c r="E1174" s="2" t="s">
        <v>196</v>
      </c>
      <c r="F1174" s="53">
        <v>0.0</v>
      </c>
      <c r="G1174" s="53">
        <v>0.0</v>
      </c>
      <c r="H1174" s="53">
        <v>0.0</v>
      </c>
      <c r="I1174" s="53">
        <v>0.057692307692307696</v>
      </c>
      <c r="J1174" s="53">
        <v>0.07585691980993413</v>
      </c>
      <c r="K1174" s="2" t="s">
        <v>4621</v>
      </c>
      <c r="L1174" s="53">
        <v>0.0</v>
      </c>
      <c r="M1174" s="2" t="s">
        <v>3369</v>
      </c>
      <c r="N1174" s="2" t="s">
        <v>3360</v>
      </c>
      <c r="O1174" s="55"/>
      <c r="AB1174" s="2" t="s">
        <v>164</v>
      </c>
      <c r="AC1174" s="2" t="s">
        <v>3361</v>
      </c>
      <c r="AD1174" s="2" t="s">
        <v>3362</v>
      </c>
      <c r="AE1174" s="2" t="s">
        <v>3363</v>
      </c>
      <c r="AF1174" s="93"/>
      <c r="AG1174" s="2" t="s">
        <v>3364</v>
      </c>
      <c r="AH1174" s="2" t="s">
        <v>3365</v>
      </c>
      <c r="AI1174" s="2">
        <v>0.0</v>
      </c>
      <c r="AJ1174" s="94">
        <v>0.005754272283050777</v>
      </c>
      <c r="AK1174" s="94">
        <v>0.003328402366863906</v>
      </c>
      <c r="AL1174" s="79"/>
      <c r="AM1174" s="2" t="s">
        <v>4622</v>
      </c>
    </row>
    <row r="1175">
      <c r="A1175" s="54">
        <v>46219.0</v>
      </c>
      <c r="B1175" s="54">
        <v>46220.0</v>
      </c>
      <c r="C1175" s="2" t="s">
        <v>229</v>
      </c>
      <c r="D1175" s="2" t="s">
        <v>146</v>
      </c>
      <c r="E1175" s="2" t="s">
        <v>196</v>
      </c>
      <c r="F1175" s="53">
        <v>0.0</v>
      </c>
      <c r="G1175" s="53">
        <v>0.08333333333333333</v>
      </c>
      <c r="H1175" s="53">
        <v>0.04</v>
      </c>
      <c r="I1175" s="53">
        <v>0.057692307692307696</v>
      </c>
      <c r="J1175" s="53">
        <v>0.08165953140969037</v>
      </c>
      <c r="K1175" s="2" t="s">
        <v>303</v>
      </c>
      <c r="L1175" s="53">
        <v>0.375</v>
      </c>
      <c r="M1175" s="2" t="s">
        <v>3369</v>
      </c>
      <c r="N1175" s="2" t="s">
        <v>3360</v>
      </c>
      <c r="O1175" s="55"/>
      <c r="AB1175" s="2" t="s">
        <v>164</v>
      </c>
      <c r="AC1175" s="2" t="s">
        <v>3361</v>
      </c>
      <c r="AD1175" s="2" t="s">
        <v>3362</v>
      </c>
      <c r="AE1175" s="2" t="s">
        <v>3363</v>
      </c>
      <c r="AF1175" s="93"/>
      <c r="AG1175" s="2" t="s">
        <v>3364</v>
      </c>
      <c r="AH1175" s="2" t="s">
        <v>3365</v>
      </c>
      <c r="AI1175" s="2">
        <v>0.0</v>
      </c>
      <c r="AJ1175" s="94">
        <v>0.006668279070050209</v>
      </c>
      <c r="AK1175" s="94">
        <v>0.003328402366863906</v>
      </c>
      <c r="AL1175" s="79"/>
      <c r="AM1175" s="2" t="s">
        <v>4623</v>
      </c>
    </row>
    <row r="1176">
      <c r="A1176" s="54">
        <v>46219.0</v>
      </c>
      <c r="B1176" s="54">
        <v>46220.0</v>
      </c>
      <c r="C1176" s="2" t="s">
        <v>145</v>
      </c>
      <c r="D1176" s="2" t="s">
        <v>146</v>
      </c>
      <c r="E1176" s="2" t="s">
        <v>196</v>
      </c>
      <c r="F1176" s="53">
        <v>0.0</v>
      </c>
      <c r="G1176" s="53">
        <v>0.0</v>
      </c>
      <c r="H1176" s="53">
        <v>0.0</v>
      </c>
      <c r="I1176" s="53">
        <v>0.0</v>
      </c>
      <c r="J1176" s="53">
        <v>0.013804731643451128</v>
      </c>
      <c r="K1176" s="2" t="s">
        <v>148</v>
      </c>
      <c r="L1176" s="53">
        <v>1.0</v>
      </c>
      <c r="M1176" s="2" t="s">
        <v>3369</v>
      </c>
      <c r="N1176" s="2" t="s">
        <v>3360</v>
      </c>
      <c r="O1176" s="55"/>
      <c r="AB1176" s="2" t="s">
        <v>164</v>
      </c>
      <c r="AC1176" s="2" t="s">
        <v>3361</v>
      </c>
      <c r="AD1176" s="2" t="s">
        <v>3362</v>
      </c>
      <c r="AE1176" s="2" t="s">
        <v>3363</v>
      </c>
      <c r="AF1176" s="93"/>
      <c r="AG1176" s="2" t="s">
        <v>3364</v>
      </c>
      <c r="AH1176" s="2" t="s">
        <v>3365</v>
      </c>
      <c r="AI1176" s="2">
        <v>0.0</v>
      </c>
      <c r="AJ1176" s="94">
        <v>1.905706157477009E-4</v>
      </c>
      <c r="AK1176" s="94">
        <v>0.0</v>
      </c>
      <c r="AL1176" s="79"/>
      <c r="AM1176" s="2" t="s">
        <v>4624</v>
      </c>
    </row>
    <row r="1177">
      <c r="A1177" s="54">
        <v>46219.0</v>
      </c>
      <c r="B1177" s="54">
        <v>46220.0</v>
      </c>
      <c r="C1177" s="2" t="s">
        <v>301</v>
      </c>
      <c r="D1177" s="2" t="s">
        <v>146</v>
      </c>
      <c r="E1177" s="2" t="s">
        <v>196</v>
      </c>
      <c r="F1177" s="53">
        <v>0.0</v>
      </c>
      <c r="G1177" s="53">
        <v>0.0</v>
      </c>
      <c r="H1177" s="53">
        <v>0.0</v>
      </c>
      <c r="I1177" s="53">
        <v>0.0</v>
      </c>
      <c r="J1177" s="53">
        <v>0.012438168597377704</v>
      </c>
      <c r="K1177" s="2" t="s">
        <v>208</v>
      </c>
      <c r="L1177" s="53">
        <v>1.0</v>
      </c>
      <c r="M1177" s="2" t="s">
        <v>3369</v>
      </c>
      <c r="N1177" s="2" t="s">
        <v>3360</v>
      </c>
      <c r="O1177" s="55"/>
      <c r="AB1177" s="2" t="s">
        <v>164</v>
      </c>
      <c r="AC1177" s="2" t="s">
        <v>3361</v>
      </c>
      <c r="AD1177" s="2" t="s">
        <v>3362</v>
      </c>
      <c r="AE1177" s="2" t="s">
        <v>3363</v>
      </c>
      <c r="AF1177" s="93"/>
      <c r="AG1177" s="2" t="s">
        <v>3364</v>
      </c>
      <c r="AH1177" s="2" t="s">
        <v>3365</v>
      </c>
      <c r="AI1177" s="2">
        <v>0.0</v>
      </c>
      <c r="AJ1177" s="94">
        <v>1.5470803805679283E-4</v>
      </c>
      <c r="AK1177" s="94">
        <v>0.0</v>
      </c>
      <c r="AL1177" s="79"/>
      <c r="AM1177" s="2" t="s">
        <v>4625</v>
      </c>
    </row>
    <row r="1178">
      <c r="A1178" s="54">
        <v>46220.0</v>
      </c>
      <c r="B1178" s="54">
        <v>46221.0</v>
      </c>
      <c r="C1178" s="2" t="s">
        <v>194</v>
      </c>
      <c r="D1178" s="2" t="s">
        <v>146</v>
      </c>
      <c r="E1178" s="2" t="s">
        <v>288</v>
      </c>
      <c r="F1178" s="53">
        <v>0.25</v>
      </c>
      <c r="G1178" s="53">
        <v>0.16666666666666666</v>
      </c>
      <c r="H1178" s="53">
        <v>0.2</v>
      </c>
      <c r="I1178" s="53">
        <v>0.15384615384615385</v>
      </c>
      <c r="J1178" s="53">
        <v>0.15426877644650522</v>
      </c>
      <c r="K1178" s="2" t="s">
        <v>4621</v>
      </c>
      <c r="L1178" s="53">
        <v>0.0</v>
      </c>
      <c r="M1178" s="2" t="s">
        <v>3369</v>
      </c>
      <c r="N1178" s="2" t="s">
        <v>3360</v>
      </c>
      <c r="O1178" s="55"/>
      <c r="AB1178" s="2" t="s">
        <v>164</v>
      </c>
      <c r="AC1178" s="2" t="s">
        <v>3361</v>
      </c>
      <c r="AD1178" s="2" t="s">
        <v>3362</v>
      </c>
      <c r="AE1178" s="2" t="s">
        <v>3363</v>
      </c>
      <c r="AF1178" s="93"/>
      <c r="AG1178" s="2" t="s">
        <v>3364</v>
      </c>
      <c r="AH1178" s="2" t="s">
        <v>3365</v>
      </c>
      <c r="AI1178" s="2">
        <v>0.0</v>
      </c>
      <c r="AJ1178" s="94">
        <v>0.023798855386301804</v>
      </c>
      <c r="AK1178" s="94">
        <v>0.02366863905325444</v>
      </c>
      <c r="AL1178" s="79"/>
      <c r="AM1178" s="2" t="s">
        <v>4626</v>
      </c>
    </row>
    <row r="1179">
      <c r="A1179" s="54">
        <v>46220.0</v>
      </c>
      <c r="B1179" s="54">
        <v>46221.0</v>
      </c>
      <c r="C1179" s="2" t="s">
        <v>229</v>
      </c>
      <c r="D1179" s="2" t="s">
        <v>146</v>
      </c>
      <c r="E1179" s="2" t="s">
        <v>288</v>
      </c>
      <c r="F1179" s="53">
        <v>0.25</v>
      </c>
      <c r="G1179" s="53">
        <v>0.16666666666666666</v>
      </c>
      <c r="H1179" s="53">
        <v>0.08</v>
      </c>
      <c r="I1179" s="53">
        <v>0.09615384615384616</v>
      </c>
      <c r="J1179" s="53">
        <v>0.1145783887605702</v>
      </c>
      <c r="K1179" s="2" t="s">
        <v>303</v>
      </c>
      <c r="L1179" s="53">
        <v>0.375</v>
      </c>
      <c r="M1179" s="2" t="s">
        <v>3369</v>
      </c>
      <c r="N1179" s="2" t="s">
        <v>3360</v>
      </c>
      <c r="O1179" s="55"/>
      <c r="AB1179" s="2" t="s">
        <v>164</v>
      </c>
      <c r="AC1179" s="2" t="s">
        <v>3361</v>
      </c>
      <c r="AD1179" s="2" t="s">
        <v>3362</v>
      </c>
      <c r="AE1179" s="2" t="s">
        <v>3363</v>
      </c>
      <c r="AF1179" s="93"/>
      <c r="AG1179" s="2" t="s">
        <v>3364</v>
      </c>
      <c r="AH1179" s="2" t="s">
        <v>3365</v>
      </c>
      <c r="AI1179" s="2">
        <v>0.0</v>
      </c>
      <c r="AJ1179" s="94">
        <v>0.013128207170968359</v>
      </c>
      <c r="AK1179" s="94">
        <v>0.009245562130177515</v>
      </c>
      <c r="AL1179" s="79"/>
      <c r="AM1179" s="2" t="s">
        <v>4627</v>
      </c>
    </row>
    <row r="1180">
      <c r="A1180" s="54">
        <v>46220.0</v>
      </c>
      <c r="B1180" s="54">
        <v>46221.0</v>
      </c>
      <c r="C1180" s="2" t="s">
        <v>145</v>
      </c>
      <c r="D1180" s="2" t="s">
        <v>146</v>
      </c>
      <c r="E1180" s="2" t="s">
        <v>288</v>
      </c>
      <c r="F1180" s="53">
        <v>0.0</v>
      </c>
      <c r="G1180" s="53">
        <v>0.08333333333333333</v>
      </c>
      <c r="H1180" s="53">
        <v>0.04</v>
      </c>
      <c r="I1180" s="53">
        <v>0.038461538461538464</v>
      </c>
      <c r="J1180" s="53">
        <v>0.03188738499659571</v>
      </c>
      <c r="K1180" s="2" t="s">
        <v>148</v>
      </c>
      <c r="L1180" s="53">
        <v>1.0</v>
      </c>
      <c r="M1180" s="2" t="s">
        <v>3369</v>
      </c>
      <c r="N1180" s="2" t="s">
        <v>3360</v>
      </c>
      <c r="O1180" s="55"/>
      <c r="AB1180" s="2" t="s">
        <v>164</v>
      </c>
      <c r="AC1180" s="2" t="s">
        <v>3361</v>
      </c>
      <c r="AD1180" s="2" t="s">
        <v>3362</v>
      </c>
      <c r="AE1180" s="2" t="s">
        <v>3363</v>
      </c>
      <c r="AF1180" s="93"/>
      <c r="AG1180" s="2" t="s">
        <v>3364</v>
      </c>
      <c r="AH1180" s="2" t="s">
        <v>3365</v>
      </c>
      <c r="AI1180" s="2">
        <v>0.0</v>
      </c>
      <c r="AJ1180" s="94">
        <v>0.0010168053219211173</v>
      </c>
      <c r="AK1180" s="94">
        <v>0.0014792899408284025</v>
      </c>
      <c r="AL1180" s="79"/>
      <c r="AM1180" s="2" t="s">
        <v>4628</v>
      </c>
    </row>
    <row r="1181">
      <c r="A1181" s="54">
        <v>46220.0</v>
      </c>
      <c r="B1181" s="54">
        <v>46221.0</v>
      </c>
      <c r="C1181" s="2" t="s">
        <v>301</v>
      </c>
      <c r="D1181" s="2" t="s">
        <v>146</v>
      </c>
      <c r="E1181" s="2" t="s">
        <v>288</v>
      </c>
      <c r="F1181" s="53">
        <v>0.0</v>
      </c>
      <c r="G1181" s="53">
        <v>0.0</v>
      </c>
      <c r="H1181" s="53">
        <v>0.0</v>
      </c>
      <c r="I1181" s="53">
        <v>0.0</v>
      </c>
      <c r="J1181" s="53">
        <v>0.012342742299508056</v>
      </c>
      <c r="K1181" s="2" t="s">
        <v>208</v>
      </c>
      <c r="L1181" s="53">
        <v>1.0</v>
      </c>
      <c r="M1181" s="2" t="s">
        <v>3369</v>
      </c>
      <c r="N1181" s="2" t="s">
        <v>3360</v>
      </c>
      <c r="O1181" s="55"/>
      <c r="AB1181" s="2" t="s">
        <v>164</v>
      </c>
      <c r="AC1181" s="2" t="s">
        <v>3361</v>
      </c>
      <c r="AD1181" s="2" t="s">
        <v>3362</v>
      </c>
      <c r="AE1181" s="2" t="s">
        <v>3363</v>
      </c>
      <c r="AF1181" s="93"/>
      <c r="AG1181" s="2" t="s">
        <v>3364</v>
      </c>
      <c r="AH1181" s="2" t="s">
        <v>3365</v>
      </c>
      <c r="AI1181" s="2">
        <v>0.0</v>
      </c>
      <c r="AJ1181" s="94">
        <v>1.523432874720654E-4</v>
      </c>
      <c r="AK1181" s="94">
        <v>0.0</v>
      </c>
      <c r="AL1181" s="79"/>
      <c r="AM1181" s="2" t="s">
        <v>4629</v>
      </c>
    </row>
    <row r="1182">
      <c r="A1182" s="54">
        <v>46221.0</v>
      </c>
      <c r="B1182" s="54">
        <v>46222.0</v>
      </c>
      <c r="C1182" s="2" t="s">
        <v>194</v>
      </c>
      <c r="D1182" s="2" t="s">
        <v>146</v>
      </c>
      <c r="E1182" s="2" t="s">
        <v>256</v>
      </c>
      <c r="F1182" s="53">
        <v>0.25</v>
      </c>
      <c r="G1182" s="53">
        <v>0.16666666666666666</v>
      </c>
      <c r="H1182" s="53">
        <v>0.08</v>
      </c>
      <c r="I1182" s="53">
        <v>0.038461538461538464</v>
      </c>
      <c r="J1182" s="53">
        <v>0.10439950535386171</v>
      </c>
      <c r="K1182" s="2" t="s">
        <v>4621</v>
      </c>
      <c r="L1182" s="53">
        <v>0.0</v>
      </c>
      <c r="M1182" s="2" t="s">
        <v>3369</v>
      </c>
      <c r="N1182" s="2" t="s">
        <v>3360</v>
      </c>
      <c r="O1182" s="55"/>
      <c r="AB1182" s="2" t="s">
        <v>153</v>
      </c>
      <c r="AC1182" s="2" t="s">
        <v>4476</v>
      </c>
      <c r="AD1182" s="2" t="s">
        <v>3362</v>
      </c>
      <c r="AE1182" s="2" t="s">
        <v>3363</v>
      </c>
      <c r="AF1182" s="93"/>
      <c r="AG1182" s="2" t="s">
        <v>3364</v>
      </c>
      <c r="AH1182" s="2" t="s">
        <v>3365</v>
      </c>
      <c r="AI1182" s="2">
        <v>1.0</v>
      </c>
      <c r="AJ1182" s="94">
        <v>0.8021002460104076</v>
      </c>
      <c r="AK1182" s="94">
        <v>0.9245562130177515</v>
      </c>
      <c r="AL1182" s="79"/>
      <c r="AM1182" s="2" t="s">
        <v>4630</v>
      </c>
    </row>
    <row r="1183">
      <c r="A1183" s="54">
        <v>46221.0</v>
      </c>
      <c r="B1183" s="54">
        <v>46222.0</v>
      </c>
      <c r="C1183" s="2" t="s">
        <v>229</v>
      </c>
      <c r="D1183" s="2" t="s">
        <v>146</v>
      </c>
      <c r="E1183" s="2" t="s">
        <v>256</v>
      </c>
      <c r="F1183" s="53">
        <v>0.125</v>
      </c>
      <c r="G1183" s="53">
        <v>0.08333333333333333</v>
      </c>
      <c r="H1183" s="53">
        <v>0.12</v>
      </c>
      <c r="I1183" s="53">
        <v>0.057692307692307696</v>
      </c>
      <c r="J1183" s="53">
        <v>0.09811371219464302</v>
      </c>
      <c r="K1183" s="2" t="s">
        <v>303</v>
      </c>
      <c r="L1183" s="53">
        <v>0.42857142857142855</v>
      </c>
      <c r="M1183" s="2" t="s">
        <v>3369</v>
      </c>
      <c r="N1183" s="2" t="s">
        <v>3360</v>
      </c>
      <c r="O1183" s="55"/>
      <c r="AB1183" s="2" t="s">
        <v>164</v>
      </c>
      <c r="AC1183" s="2" t="s">
        <v>3361</v>
      </c>
      <c r="AD1183" s="2" t="s">
        <v>3362</v>
      </c>
      <c r="AE1183" s="2" t="s">
        <v>3363</v>
      </c>
      <c r="AF1183" s="93"/>
      <c r="AG1183" s="2" t="s">
        <v>3364</v>
      </c>
      <c r="AH1183" s="2" t="s">
        <v>3365</v>
      </c>
      <c r="AI1183" s="2">
        <v>0.0</v>
      </c>
      <c r="AJ1183" s="94">
        <v>0.00962630052061324</v>
      </c>
      <c r="AK1183" s="94">
        <v>0.003328402366863906</v>
      </c>
      <c r="AL1183" s="79"/>
      <c r="AM1183" s="2" t="s">
        <v>4631</v>
      </c>
    </row>
    <row r="1184">
      <c r="A1184" s="54">
        <v>46221.0</v>
      </c>
      <c r="B1184" s="54">
        <v>46222.0</v>
      </c>
      <c r="C1184" s="2" t="s">
        <v>145</v>
      </c>
      <c r="D1184" s="2" t="s">
        <v>146</v>
      </c>
      <c r="E1184" s="2" t="s">
        <v>256</v>
      </c>
      <c r="F1184" s="53">
        <v>0.0</v>
      </c>
      <c r="G1184" s="53">
        <v>0.0</v>
      </c>
      <c r="H1184" s="53">
        <v>0.0</v>
      </c>
      <c r="I1184" s="53">
        <v>0.0</v>
      </c>
      <c r="J1184" s="53">
        <v>0.0135937229096071</v>
      </c>
      <c r="K1184" s="2" t="s">
        <v>148</v>
      </c>
      <c r="L1184" s="53">
        <v>1.0</v>
      </c>
      <c r="M1184" s="2" t="s">
        <v>3369</v>
      </c>
      <c r="N1184" s="2" t="s">
        <v>3360</v>
      </c>
      <c r="O1184" s="55"/>
      <c r="AB1184" s="2" t="s">
        <v>164</v>
      </c>
      <c r="AC1184" s="2" t="s">
        <v>3361</v>
      </c>
      <c r="AD1184" s="2" t="s">
        <v>3362</v>
      </c>
      <c r="AE1184" s="2" t="s">
        <v>3363</v>
      </c>
      <c r="AF1184" s="93"/>
      <c r="AG1184" s="2" t="s">
        <v>3364</v>
      </c>
      <c r="AH1184" s="2" t="s">
        <v>3365</v>
      </c>
      <c r="AI1184" s="2">
        <v>0.0</v>
      </c>
      <c r="AJ1184" s="94">
        <v>1.8478930254317693E-4</v>
      </c>
      <c r="AK1184" s="94">
        <v>0.0</v>
      </c>
      <c r="AL1184" s="79"/>
      <c r="AM1184" s="2" t="s">
        <v>4632</v>
      </c>
    </row>
    <row r="1185">
      <c r="A1185" s="54">
        <v>46221.0</v>
      </c>
      <c r="B1185" s="54">
        <v>46222.0</v>
      </c>
      <c r="C1185" s="2" t="s">
        <v>301</v>
      </c>
      <c r="D1185" s="2" t="s">
        <v>146</v>
      </c>
      <c r="E1185" s="2" t="s">
        <v>256</v>
      </c>
      <c r="F1185" s="53">
        <v>0.0</v>
      </c>
      <c r="G1185" s="53">
        <v>0.0</v>
      </c>
      <c r="H1185" s="53">
        <v>0.0</v>
      </c>
      <c r="I1185" s="53">
        <v>0.019230769230769232</v>
      </c>
      <c r="J1185" s="53">
        <v>0.014853941208432715</v>
      </c>
      <c r="K1185" s="2" t="s">
        <v>208</v>
      </c>
      <c r="L1185" s="53">
        <v>1.0</v>
      </c>
      <c r="M1185" s="2" t="s">
        <v>3369</v>
      </c>
      <c r="N1185" s="2" t="s">
        <v>3360</v>
      </c>
      <c r="O1185" s="55"/>
      <c r="AB1185" s="2" t="s">
        <v>164</v>
      </c>
      <c r="AC1185" s="2" t="s">
        <v>3361</v>
      </c>
      <c r="AD1185" s="2" t="s">
        <v>3362</v>
      </c>
      <c r="AE1185" s="2" t="s">
        <v>3363</v>
      </c>
      <c r="AF1185" s="93"/>
      <c r="AG1185" s="2" t="s">
        <v>3364</v>
      </c>
      <c r="AH1185" s="2" t="s">
        <v>3365</v>
      </c>
      <c r="AI1185" s="2">
        <v>0.0</v>
      </c>
      <c r="AJ1185" s="94">
        <v>2.2063956942357552E-4</v>
      </c>
      <c r="AK1185" s="94">
        <v>3.6982248520710064E-4</v>
      </c>
      <c r="AL1185" s="79"/>
      <c r="AM1185" s="2" t="s">
        <v>4633</v>
      </c>
    </row>
    <row r="1186">
      <c r="A1186" s="54">
        <v>46222.0</v>
      </c>
      <c r="B1186" s="54">
        <v>46223.0</v>
      </c>
      <c r="C1186" s="2" t="s">
        <v>194</v>
      </c>
      <c r="D1186" s="2" t="s">
        <v>146</v>
      </c>
      <c r="E1186" s="2" t="s">
        <v>180</v>
      </c>
      <c r="F1186" s="53">
        <v>0.25</v>
      </c>
      <c r="G1186" s="53">
        <v>0.16666666666666666</v>
      </c>
      <c r="H1186" s="53">
        <v>0.08</v>
      </c>
      <c r="I1186" s="53">
        <v>0.038461538461538464</v>
      </c>
      <c r="J1186" s="53">
        <v>0.112770982919806</v>
      </c>
      <c r="K1186" s="2" t="s">
        <v>4621</v>
      </c>
      <c r="L1186" s="53">
        <v>0.0</v>
      </c>
      <c r="M1186" s="2" t="s">
        <v>3369</v>
      </c>
      <c r="N1186" s="2" t="s">
        <v>3360</v>
      </c>
      <c r="O1186" s="55"/>
      <c r="AB1186" s="2" t="s">
        <v>164</v>
      </c>
      <c r="AC1186" s="2" t="s">
        <v>3361</v>
      </c>
      <c r="AD1186" s="2" t="s">
        <v>3362</v>
      </c>
      <c r="AE1186" s="2" t="s">
        <v>3363</v>
      </c>
      <c r="AF1186" s="93"/>
      <c r="AG1186" s="2" t="s">
        <v>3364</v>
      </c>
      <c r="AH1186" s="2" t="s">
        <v>3365</v>
      </c>
      <c r="AI1186" s="2">
        <v>0.0</v>
      </c>
      <c r="AJ1186" s="94">
        <v>0.012717294588699177</v>
      </c>
      <c r="AK1186" s="94">
        <v>0.0014792899408284025</v>
      </c>
      <c r="AL1186" s="79"/>
      <c r="AM1186" s="2" t="s">
        <v>4634</v>
      </c>
    </row>
    <row r="1187">
      <c r="A1187" s="54">
        <v>46222.0</v>
      </c>
      <c r="B1187" s="54">
        <v>46223.0</v>
      </c>
      <c r="C1187" s="2" t="s">
        <v>229</v>
      </c>
      <c r="D1187" s="2" t="s">
        <v>146</v>
      </c>
      <c r="E1187" s="2" t="s">
        <v>180</v>
      </c>
      <c r="F1187" s="53">
        <v>0.125</v>
      </c>
      <c r="G1187" s="53">
        <v>0.08333333333333333</v>
      </c>
      <c r="H1187" s="53">
        <v>0.12</v>
      </c>
      <c r="I1187" s="53">
        <v>0.07692307692307693</v>
      </c>
      <c r="J1187" s="53">
        <v>0.09497643337594938</v>
      </c>
      <c r="K1187" s="2" t="s">
        <v>303</v>
      </c>
      <c r="L1187" s="53">
        <v>0.42857142857142855</v>
      </c>
      <c r="M1187" s="2" t="s">
        <v>3369</v>
      </c>
      <c r="N1187" s="2" t="s">
        <v>3360</v>
      </c>
      <c r="O1187" s="55"/>
      <c r="AB1187" s="2" t="s">
        <v>164</v>
      </c>
      <c r="AC1187" s="2" t="s">
        <v>3361</v>
      </c>
      <c r="AD1187" s="2" t="s">
        <v>3362</v>
      </c>
      <c r="AE1187" s="2" t="s">
        <v>3363</v>
      </c>
      <c r="AF1187" s="93"/>
      <c r="AG1187" s="2" t="s">
        <v>3364</v>
      </c>
      <c r="AH1187" s="2" t="s">
        <v>3365</v>
      </c>
      <c r="AI1187" s="2">
        <v>0.0</v>
      </c>
      <c r="AJ1187" s="94">
        <v>0.009020522896816152</v>
      </c>
      <c r="AK1187" s="94">
        <v>0.00591715976331361</v>
      </c>
      <c r="AL1187" s="79"/>
      <c r="AM1187" s="2" t="s">
        <v>4635</v>
      </c>
    </row>
    <row r="1188">
      <c r="A1188" s="54">
        <v>46222.0</v>
      </c>
      <c r="B1188" s="54">
        <v>46223.0</v>
      </c>
      <c r="C1188" s="2" t="s">
        <v>145</v>
      </c>
      <c r="D1188" s="2" t="s">
        <v>146</v>
      </c>
      <c r="E1188" s="2" t="s">
        <v>180</v>
      </c>
      <c r="F1188" s="53">
        <v>0.0</v>
      </c>
      <c r="G1188" s="53">
        <v>0.08333333333333333</v>
      </c>
      <c r="H1188" s="53">
        <v>0.04</v>
      </c>
      <c r="I1188" s="53">
        <v>0.038461538461538464</v>
      </c>
      <c r="J1188" s="53">
        <v>0.036614355001261596</v>
      </c>
      <c r="K1188" s="2" t="s">
        <v>148</v>
      </c>
      <c r="L1188" s="53">
        <v>1.0</v>
      </c>
      <c r="M1188" s="2" t="s">
        <v>3369</v>
      </c>
      <c r="N1188" s="2" t="s">
        <v>3360</v>
      </c>
      <c r="O1188" s="55"/>
      <c r="AB1188" s="2" t="s">
        <v>164</v>
      </c>
      <c r="AC1188" s="2" t="s">
        <v>3361</v>
      </c>
      <c r="AD1188" s="2" t="s">
        <v>3362</v>
      </c>
      <c r="AE1188" s="2" t="s">
        <v>3363</v>
      </c>
      <c r="AF1188" s="93"/>
      <c r="AG1188" s="2" t="s">
        <v>3364</v>
      </c>
      <c r="AH1188" s="2" t="s">
        <v>3365</v>
      </c>
      <c r="AI1188" s="2">
        <v>0.0</v>
      </c>
      <c r="AJ1188" s="94">
        <v>0.00134061099215841</v>
      </c>
      <c r="AK1188" s="94">
        <v>0.0014792899408284025</v>
      </c>
      <c r="AL1188" s="79"/>
      <c r="AM1188" s="2" t="s">
        <v>4636</v>
      </c>
    </row>
    <row r="1189">
      <c r="A1189" s="54">
        <v>46222.0</v>
      </c>
      <c r="B1189" s="54">
        <v>46223.0</v>
      </c>
      <c r="C1189" s="2" t="s">
        <v>301</v>
      </c>
      <c r="D1189" s="2" t="s">
        <v>146</v>
      </c>
      <c r="E1189" s="2" t="s">
        <v>180</v>
      </c>
      <c r="F1189" s="53">
        <v>0.0</v>
      </c>
      <c r="G1189" s="53">
        <v>0.0</v>
      </c>
      <c r="H1189" s="53">
        <v>0.04</v>
      </c>
      <c r="I1189" s="53">
        <v>0.019230769230769232</v>
      </c>
      <c r="J1189" s="53">
        <v>0.021158709118389126</v>
      </c>
      <c r="K1189" s="2" t="s">
        <v>208</v>
      </c>
      <c r="L1189" s="53">
        <v>1.0</v>
      </c>
      <c r="M1189" s="2" t="s">
        <v>3369</v>
      </c>
      <c r="N1189" s="2" t="s">
        <v>3360</v>
      </c>
      <c r="O1189" s="55"/>
      <c r="AB1189" s="2" t="s">
        <v>164</v>
      </c>
      <c r="AC1189" s="2" t="s">
        <v>3361</v>
      </c>
      <c r="AD1189" s="2" t="s">
        <v>3362</v>
      </c>
      <c r="AE1189" s="2" t="s">
        <v>3363</v>
      </c>
      <c r="AF1189" s="93"/>
      <c r="AG1189" s="2" t="s">
        <v>3364</v>
      </c>
      <c r="AH1189" s="2" t="s">
        <v>3365</v>
      </c>
      <c r="AI1189" s="2">
        <v>0.0</v>
      </c>
      <c r="AJ1189" s="94">
        <v>4.4769097155660317E-4</v>
      </c>
      <c r="AK1189" s="94">
        <v>3.6982248520710064E-4</v>
      </c>
      <c r="AL1189" s="79"/>
      <c r="AM1189" s="2" t="s">
        <v>4637</v>
      </c>
    </row>
    <row r="1190">
      <c r="A1190" s="54">
        <v>46223.0</v>
      </c>
      <c r="B1190" s="54">
        <v>46224.0</v>
      </c>
      <c r="C1190" s="2" t="s">
        <v>194</v>
      </c>
      <c r="D1190" s="2" t="s">
        <v>146</v>
      </c>
      <c r="E1190" s="2" t="s">
        <v>208</v>
      </c>
      <c r="F1190" s="53">
        <v>0.25</v>
      </c>
      <c r="G1190" s="53">
        <v>0.16666666666666666</v>
      </c>
      <c r="H1190" s="53">
        <v>0.12</v>
      </c>
      <c r="I1190" s="53">
        <v>0.11538461538461539</v>
      </c>
      <c r="J1190" s="53">
        <v>0.1419293405813776</v>
      </c>
      <c r="K1190" s="2" t="s">
        <v>4621</v>
      </c>
      <c r="L1190" s="53">
        <v>0.0</v>
      </c>
      <c r="M1190" s="2" t="s">
        <v>3369</v>
      </c>
      <c r="N1190" s="2" t="s">
        <v>3360</v>
      </c>
      <c r="O1190" s="55"/>
      <c r="AB1190" s="2" t="s">
        <v>164</v>
      </c>
      <c r="AC1190" s="2" t="s">
        <v>3361</v>
      </c>
      <c r="AD1190" s="2" t="s">
        <v>3362</v>
      </c>
      <c r="AE1190" s="2" t="s">
        <v>3363</v>
      </c>
      <c r="AF1190" s="93"/>
      <c r="AG1190" s="2" t="s">
        <v>3364</v>
      </c>
      <c r="AH1190" s="2" t="s">
        <v>3365</v>
      </c>
      <c r="AI1190" s="2">
        <v>0.0</v>
      </c>
      <c r="AJ1190" s="94">
        <v>0.020143937717864678</v>
      </c>
      <c r="AK1190" s="94">
        <v>0.013313609467455623</v>
      </c>
      <c r="AL1190" s="79"/>
      <c r="AM1190" s="2" t="s">
        <v>4638</v>
      </c>
    </row>
    <row r="1191">
      <c r="A1191" s="54">
        <v>46223.0</v>
      </c>
      <c r="B1191" s="54">
        <v>46224.0</v>
      </c>
      <c r="C1191" s="2" t="s">
        <v>229</v>
      </c>
      <c r="D1191" s="2" t="s">
        <v>146</v>
      </c>
      <c r="E1191" s="2" t="s">
        <v>208</v>
      </c>
      <c r="F1191" s="53">
        <v>0.125</v>
      </c>
      <c r="G1191" s="53">
        <v>0.08333333333333333</v>
      </c>
      <c r="H1191" s="53">
        <v>0.04</v>
      </c>
      <c r="I1191" s="53">
        <v>0.09615384615384616</v>
      </c>
      <c r="J1191" s="53">
        <v>0.09028929815997458</v>
      </c>
      <c r="K1191" s="2" t="s">
        <v>303</v>
      </c>
      <c r="L1191" s="53">
        <v>0.5</v>
      </c>
      <c r="M1191" s="2" t="s">
        <v>3369</v>
      </c>
      <c r="N1191" s="2" t="s">
        <v>3360</v>
      </c>
      <c r="O1191" s="55"/>
      <c r="AB1191" s="2" t="s">
        <v>164</v>
      </c>
      <c r="AC1191" s="2" t="s">
        <v>3361</v>
      </c>
      <c r="AD1191" s="2" t="s">
        <v>3362</v>
      </c>
      <c r="AE1191" s="2" t="s">
        <v>3363</v>
      </c>
      <c r="AF1191" s="93"/>
      <c r="AG1191" s="2" t="s">
        <v>3364</v>
      </c>
      <c r="AH1191" s="2" t="s">
        <v>3365</v>
      </c>
      <c r="AI1191" s="2">
        <v>0.0</v>
      </c>
      <c r="AJ1191" s="94">
        <v>0.008152157362220788</v>
      </c>
      <c r="AK1191" s="94">
        <v>0.009245562130177515</v>
      </c>
      <c r="AL1191" s="79"/>
      <c r="AM1191" s="2" t="s">
        <v>4639</v>
      </c>
    </row>
    <row r="1192">
      <c r="A1192" s="54">
        <v>46223.0</v>
      </c>
      <c r="B1192" s="54">
        <v>46224.0</v>
      </c>
      <c r="C1192" s="2" t="s">
        <v>145</v>
      </c>
      <c r="D1192" s="2" t="s">
        <v>146</v>
      </c>
      <c r="E1192" s="2" t="s">
        <v>208</v>
      </c>
      <c r="F1192" s="53">
        <v>0.0</v>
      </c>
      <c r="G1192" s="53">
        <v>0.0</v>
      </c>
      <c r="H1192" s="53">
        <v>0.0</v>
      </c>
      <c r="I1192" s="53">
        <v>0.0</v>
      </c>
      <c r="J1192" s="53">
        <v>0.013385939496392874</v>
      </c>
      <c r="K1192" s="2" t="s">
        <v>148</v>
      </c>
      <c r="L1192" s="53">
        <v>1.0</v>
      </c>
      <c r="M1192" s="2" t="s">
        <v>3369</v>
      </c>
      <c r="N1192" s="2" t="s">
        <v>3360</v>
      </c>
      <c r="O1192" s="55"/>
      <c r="AB1192" s="2" t="s">
        <v>164</v>
      </c>
      <c r="AC1192" s="2" t="s">
        <v>3361</v>
      </c>
      <c r="AD1192" s="2" t="s">
        <v>3362</v>
      </c>
      <c r="AE1192" s="2" t="s">
        <v>3363</v>
      </c>
      <c r="AF1192" s="93"/>
      <c r="AG1192" s="2" t="s">
        <v>3364</v>
      </c>
      <c r="AH1192" s="2" t="s">
        <v>3365</v>
      </c>
      <c r="AI1192" s="2">
        <v>0.0</v>
      </c>
      <c r="AJ1192" s="94">
        <v>1.791833762010907E-4</v>
      </c>
      <c r="AK1192" s="94">
        <v>0.0</v>
      </c>
      <c r="AL1192" s="79"/>
      <c r="AM1192" s="2" t="s">
        <v>4640</v>
      </c>
    </row>
    <row r="1193">
      <c r="A1193" s="54">
        <v>46223.0</v>
      </c>
      <c r="B1193" s="54">
        <v>46224.0</v>
      </c>
      <c r="C1193" s="2" t="s">
        <v>301</v>
      </c>
      <c r="D1193" s="2" t="s">
        <v>146</v>
      </c>
      <c r="E1193" s="2" t="s">
        <v>208</v>
      </c>
      <c r="F1193" s="53">
        <v>0.125</v>
      </c>
      <c r="G1193" s="53">
        <v>0.08333333333333333</v>
      </c>
      <c r="H1193" s="53">
        <v>0.08</v>
      </c>
      <c r="I1193" s="53">
        <v>0.038461538461538464</v>
      </c>
      <c r="J1193" s="53">
        <v>0.044828819925440314</v>
      </c>
      <c r="K1193" s="2" t="s">
        <v>208</v>
      </c>
      <c r="L1193" s="53">
        <v>1.0</v>
      </c>
      <c r="M1193" s="2" t="s">
        <v>3369</v>
      </c>
      <c r="N1193" s="2" t="s">
        <v>3360</v>
      </c>
      <c r="O1193" s="55"/>
      <c r="AB1193" s="2" t="s">
        <v>164</v>
      </c>
      <c r="AC1193" s="2" t="s">
        <v>3361</v>
      </c>
      <c r="AD1193" s="2" t="s">
        <v>3362</v>
      </c>
      <c r="AE1193" s="2" t="s">
        <v>3363</v>
      </c>
      <c r="AF1193" s="93"/>
      <c r="AG1193" s="2" t="s">
        <v>3364</v>
      </c>
      <c r="AH1193" s="2" t="s">
        <v>3365</v>
      </c>
      <c r="AI1193" s="2">
        <v>0.0</v>
      </c>
      <c r="AJ1193" s="94">
        <v>0.0020096230959075543</v>
      </c>
      <c r="AK1193" s="94">
        <v>0.0014792899408284025</v>
      </c>
      <c r="AL1193" s="79"/>
      <c r="AM1193" s="2" t="s">
        <v>4641</v>
      </c>
    </row>
    <row r="1194">
      <c r="A1194" s="54">
        <v>46224.0</v>
      </c>
      <c r="B1194" s="54">
        <v>46225.0</v>
      </c>
      <c r="C1194" s="2" t="s">
        <v>194</v>
      </c>
      <c r="D1194" s="2" t="s">
        <v>146</v>
      </c>
      <c r="E1194" s="2" t="s">
        <v>303</v>
      </c>
      <c r="F1194" s="53">
        <v>0.25</v>
      </c>
      <c r="G1194" s="53">
        <v>0.16666666666666666</v>
      </c>
      <c r="H1194" s="53">
        <v>0.08</v>
      </c>
      <c r="I1194" s="53">
        <v>0.057692307692307696</v>
      </c>
      <c r="J1194" s="53">
        <v>0.11539711546109388</v>
      </c>
      <c r="K1194" s="2" t="s">
        <v>4621</v>
      </c>
      <c r="L1194" s="53">
        <v>0.0</v>
      </c>
      <c r="M1194" s="2" t="s">
        <v>3369</v>
      </c>
      <c r="N1194" s="2" t="s">
        <v>3360</v>
      </c>
      <c r="O1194" s="55"/>
      <c r="AB1194" s="2" t="s">
        <v>164</v>
      </c>
      <c r="AC1194" s="2" t="s">
        <v>3361</v>
      </c>
      <c r="AD1194" s="2" t="s">
        <v>3362</v>
      </c>
      <c r="AE1194" s="2" t="s">
        <v>3363</v>
      </c>
      <c r="AF1194" s="93"/>
      <c r="AG1194" s="2" t="s">
        <v>3364</v>
      </c>
      <c r="AH1194" s="2" t="s">
        <v>3365</v>
      </c>
      <c r="AI1194" s="2">
        <v>0.0</v>
      </c>
      <c r="AJ1194" s="94">
        <v>0.013316494256741033</v>
      </c>
      <c r="AK1194" s="94">
        <v>0.003328402366863906</v>
      </c>
      <c r="AL1194" s="79"/>
      <c r="AM1194" s="2" t="s">
        <v>4642</v>
      </c>
    </row>
    <row r="1195">
      <c r="A1195" s="54">
        <v>46224.0</v>
      </c>
      <c r="B1195" s="54">
        <v>46225.0</v>
      </c>
      <c r="C1195" s="2" t="s">
        <v>229</v>
      </c>
      <c r="D1195" s="2" t="s">
        <v>146</v>
      </c>
      <c r="E1195" s="2" t="s">
        <v>303</v>
      </c>
      <c r="F1195" s="53">
        <v>0.375</v>
      </c>
      <c r="G1195" s="53">
        <v>0.25</v>
      </c>
      <c r="H1195" s="53">
        <v>0.24</v>
      </c>
      <c r="I1195" s="53">
        <v>0.17307692307692307</v>
      </c>
      <c r="J1195" s="53">
        <v>0.16604455401133889</v>
      </c>
      <c r="K1195" s="2" t="s">
        <v>303</v>
      </c>
      <c r="L1195" s="53">
        <v>0.5</v>
      </c>
      <c r="M1195" s="2" t="s">
        <v>3369</v>
      </c>
      <c r="N1195" s="2" t="s">
        <v>3360</v>
      </c>
      <c r="O1195" s="55"/>
      <c r="AB1195" s="2" t="s">
        <v>164</v>
      </c>
      <c r="AC1195" s="2" t="s">
        <v>3361</v>
      </c>
      <c r="AD1195" s="2" t="s">
        <v>3362</v>
      </c>
      <c r="AE1195" s="2" t="s">
        <v>3363</v>
      </c>
      <c r="AF1195" s="93"/>
      <c r="AG1195" s="2" t="s">
        <v>3364</v>
      </c>
      <c r="AH1195" s="2" t="s">
        <v>3365</v>
      </c>
      <c r="AI1195" s="2">
        <v>0.0</v>
      </c>
      <c r="AJ1195" s="94">
        <v>0.027570793916824436</v>
      </c>
      <c r="AK1195" s="94">
        <v>0.029955621301775145</v>
      </c>
      <c r="AL1195" s="79"/>
      <c r="AM1195" s="2" t="s">
        <v>4643</v>
      </c>
    </row>
    <row r="1196">
      <c r="A1196" s="54">
        <v>46224.0</v>
      </c>
      <c r="B1196" s="54">
        <v>46225.0</v>
      </c>
      <c r="C1196" s="2" t="s">
        <v>145</v>
      </c>
      <c r="D1196" s="2" t="s">
        <v>146</v>
      </c>
      <c r="E1196" s="2" t="s">
        <v>303</v>
      </c>
      <c r="F1196" s="53">
        <v>0.0</v>
      </c>
      <c r="G1196" s="53">
        <v>0.08333333333333333</v>
      </c>
      <c r="H1196" s="53">
        <v>0.04</v>
      </c>
      <c r="I1196" s="53">
        <v>0.019230769230769232</v>
      </c>
      <c r="J1196" s="53">
        <v>0.0314317354360918</v>
      </c>
      <c r="K1196" s="2" t="s">
        <v>148</v>
      </c>
      <c r="L1196" s="53">
        <v>1.0</v>
      </c>
      <c r="M1196" s="2" t="s">
        <v>3369</v>
      </c>
      <c r="N1196" s="2" t="s">
        <v>3360</v>
      </c>
      <c r="O1196" s="55"/>
      <c r="AB1196" s="2" t="s">
        <v>164</v>
      </c>
      <c r="AC1196" s="2" t="s">
        <v>3361</v>
      </c>
      <c r="AD1196" s="2" t="s">
        <v>3362</v>
      </c>
      <c r="AE1196" s="2" t="s">
        <v>3363</v>
      </c>
      <c r="AF1196" s="93"/>
      <c r="AG1196" s="2" t="s">
        <v>3364</v>
      </c>
      <c r="AH1196" s="2" t="s">
        <v>3365</v>
      </c>
      <c r="AI1196" s="2">
        <v>0.0</v>
      </c>
      <c r="AJ1196" s="94">
        <v>9.879539925244688E-4</v>
      </c>
      <c r="AK1196" s="94">
        <v>3.6982248520710064E-4</v>
      </c>
      <c r="AL1196" s="79"/>
      <c r="AM1196" s="2" t="s">
        <v>4644</v>
      </c>
    </row>
    <row r="1197">
      <c r="A1197" s="54">
        <v>46224.0</v>
      </c>
      <c r="B1197" s="54">
        <v>46225.0</v>
      </c>
      <c r="C1197" s="2" t="s">
        <v>301</v>
      </c>
      <c r="D1197" s="2" t="s">
        <v>146</v>
      </c>
      <c r="E1197" s="2" t="s">
        <v>303</v>
      </c>
      <c r="F1197" s="53">
        <v>0.0</v>
      </c>
      <c r="G1197" s="53">
        <v>0.0</v>
      </c>
      <c r="H1197" s="53">
        <v>0.08</v>
      </c>
      <c r="I1197" s="53">
        <v>0.07692307692307693</v>
      </c>
      <c r="J1197" s="53">
        <v>0.03994682693047821</v>
      </c>
      <c r="K1197" s="2" t="s">
        <v>208</v>
      </c>
      <c r="L1197" s="53">
        <v>1.0</v>
      </c>
      <c r="M1197" s="2" t="s">
        <v>3369</v>
      </c>
      <c r="N1197" s="2" t="s">
        <v>3360</v>
      </c>
      <c r="O1197" s="55"/>
      <c r="AB1197" s="2" t="s">
        <v>164</v>
      </c>
      <c r="AC1197" s="2" t="s">
        <v>3361</v>
      </c>
      <c r="AD1197" s="2" t="s">
        <v>3362</v>
      </c>
      <c r="AE1197" s="2" t="s">
        <v>3363</v>
      </c>
      <c r="AF1197" s="93"/>
      <c r="AG1197" s="2" t="s">
        <v>3364</v>
      </c>
      <c r="AH1197" s="2" t="s">
        <v>3365</v>
      </c>
      <c r="AI1197" s="2">
        <v>0.0</v>
      </c>
      <c r="AJ1197" s="94">
        <v>0.0015957489818135794</v>
      </c>
      <c r="AK1197" s="94">
        <v>0.00591715976331361</v>
      </c>
      <c r="AL1197" s="79"/>
      <c r="AM1197" s="2" t="s">
        <v>4645</v>
      </c>
    </row>
    <row r="1198">
      <c r="A1198" s="54">
        <v>46225.0</v>
      </c>
      <c r="B1198" s="54">
        <v>46226.0</v>
      </c>
      <c r="C1198" s="2" t="s">
        <v>194</v>
      </c>
      <c r="D1198" s="2" t="s">
        <v>146</v>
      </c>
      <c r="E1198" s="2" t="s">
        <v>148</v>
      </c>
      <c r="F1198" s="53">
        <v>0.25</v>
      </c>
      <c r="G1198" s="53">
        <v>0.25</v>
      </c>
      <c r="H1198" s="53">
        <v>0.2</v>
      </c>
      <c r="I1198" s="53">
        <v>0.11538461538461539</v>
      </c>
      <c r="J1198" s="53">
        <v>0.15595532037415155</v>
      </c>
      <c r="K1198" s="2" t="s">
        <v>4621</v>
      </c>
      <c r="L1198" s="53">
        <v>0.0</v>
      </c>
      <c r="M1198" s="2" t="s">
        <v>3369</v>
      </c>
      <c r="N1198" s="2" t="s">
        <v>3360</v>
      </c>
      <c r="O1198" s="55"/>
      <c r="AB1198" s="2" t="s">
        <v>164</v>
      </c>
      <c r="AC1198" s="2" t="s">
        <v>3361</v>
      </c>
      <c r="AD1198" s="2" t="s">
        <v>3362</v>
      </c>
      <c r="AE1198" s="2" t="s">
        <v>3363</v>
      </c>
      <c r="AF1198" s="93"/>
      <c r="AG1198" s="2" t="s">
        <v>3364</v>
      </c>
      <c r="AH1198" s="2" t="s">
        <v>3365</v>
      </c>
      <c r="AI1198" s="2">
        <v>0.0</v>
      </c>
      <c r="AJ1198" s="94">
        <v>0.02432206195300425</v>
      </c>
      <c r="AK1198" s="94">
        <v>0.013313609467455623</v>
      </c>
      <c r="AL1198" s="79"/>
      <c r="AM1198" s="2" t="s">
        <v>4646</v>
      </c>
    </row>
    <row r="1199">
      <c r="A1199" s="54">
        <v>46225.0</v>
      </c>
      <c r="B1199" s="54">
        <v>46226.0</v>
      </c>
      <c r="C1199" s="2" t="s">
        <v>229</v>
      </c>
      <c r="D1199" s="2" t="s">
        <v>146</v>
      </c>
      <c r="E1199" s="2" t="s">
        <v>148</v>
      </c>
      <c r="F1199" s="53">
        <v>0.0</v>
      </c>
      <c r="G1199" s="53">
        <v>0.0</v>
      </c>
      <c r="H1199" s="53">
        <v>0.04</v>
      </c>
      <c r="I1199" s="53">
        <v>0.057692307692307696</v>
      </c>
      <c r="J1199" s="53">
        <v>0.07521700468509802</v>
      </c>
      <c r="K1199" s="2" t="s">
        <v>303</v>
      </c>
      <c r="L1199" s="53">
        <v>0.5</v>
      </c>
      <c r="M1199" s="2" t="s">
        <v>3369</v>
      </c>
      <c r="N1199" s="2" t="s">
        <v>3360</v>
      </c>
      <c r="O1199" s="55"/>
      <c r="AB1199" s="2" t="s">
        <v>164</v>
      </c>
      <c r="AC1199" s="2" t="s">
        <v>3361</v>
      </c>
      <c r="AD1199" s="2" t="s">
        <v>3362</v>
      </c>
      <c r="AE1199" s="2" t="s">
        <v>3363</v>
      </c>
      <c r="AF1199" s="93"/>
      <c r="AG1199" s="2" t="s">
        <v>3364</v>
      </c>
      <c r="AH1199" s="2" t="s">
        <v>3365</v>
      </c>
      <c r="AI1199" s="2">
        <v>0.0</v>
      </c>
      <c r="AJ1199" s="94">
        <v>0.005657597793798058</v>
      </c>
      <c r="AK1199" s="94">
        <v>0.003328402366863906</v>
      </c>
      <c r="AL1199" s="79"/>
      <c r="AM1199" s="2" t="s">
        <v>4647</v>
      </c>
    </row>
    <row r="1200">
      <c r="A1200" s="54">
        <v>46225.0</v>
      </c>
      <c r="B1200" s="54">
        <v>46226.0</v>
      </c>
      <c r="C1200" s="2" t="s">
        <v>145</v>
      </c>
      <c r="D1200" s="2" t="s">
        <v>146</v>
      </c>
      <c r="E1200" s="2" t="s">
        <v>148</v>
      </c>
      <c r="F1200" s="53">
        <v>0.125</v>
      </c>
      <c r="G1200" s="53">
        <v>0.08333333333333333</v>
      </c>
      <c r="H1200" s="53">
        <v>0.08</v>
      </c>
      <c r="I1200" s="53">
        <v>0.038461538461538464</v>
      </c>
      <c r="J1200" s="53">
        <v>0.049557817135358846</v>
      </c>
      <c r="K1200" s="2" t="s">
        <v>148</v>
      </c>
      <c r="L1200" s="53">
        <v>1.0</v>
      </c>
      <c r="M1200" s="2" t="s">
        <v>3369</v>
      </c>
      <c r="N1200" s="2" t="s">
        <v>3360</v>
      </c>
      <c r="O1200" s="55"/>
      <c r="AB1200" s="2" t="s">
        <v>164</v>
      </c>
      <c r="AC1200" s="2" t="s">
        <v>3361</v>
      </c>
      <c r="AD1200" s="2" t="s">
        <v>3362</v>
      </c>
      <c r="AE1200" s="2" t="s">
        <v>3363</v>
      </c>
      <c r="AF1200" s="93"/>
      <c r="AG1200" s="2" t="s">
        <v>3364</v>
      </c>
      <c r="AH1200" s="2" t="s">
        <v>3365</v>
      </c>
      <c r="AI1200" s="2">
        <v>0.0</v>
      </c>
      <c r="AJ1200" s="94">
        <v>0.002455977239221667</v>
      </c>
      <c r="AK1200" s="94">
        <v>0.0014792899408284025</v>
      </c>
      <c r="AL1200" s="79"/>
      <c r="AM1200" s="2" t="s">
        <v>4648</v>
      </c>
    </row>
    <row r="1201">
      <c r="A1201" s="54">
        <v>46225.0</v>
      </c>
      <c r="B1201" s="54">
        <v>46226.0</v>
      </c>
      <c r="C1201" s="2" t="s">
        <v>301</v>
      </c>
      <c r="D1201" s="2" t="s">
        <v>146</v>
      </c>
      <c r="E1201" s="2" t="s">
        <v>148</v>
      </c>
      <c r="F1201" s="53">
        <v>0.0</v>
      </c>
      <c r="G1201" s="53">
        <v>0.0</v>
      </c>
      <c r="H1201" s="53">
        <v>0.0</v>
      </c>
      <c r="I1201" s="53">
        <v>0.038461538461538464</v>
      </c>
      <c r="J1201" s="53">
        <v>0.02565045948456679</v>
      </c>
      <c r="K1201" s="2" t="s">
        <v>208</v>
      </c>
      <c r="L1201" s="53">
        <v>1.0</v>
      </c>
      <c r="M1201" s="2" t="s">
        <v>3369</v>
      </c>
      <c r="N1201" s="2" t="s">
        <v>3360</v>
      </c>
      <c r="O1201" s="55"/>
      <c r="AB1201" s="2" t="s">
        <v>164</v>
      </c>
      <c r="AC1201" s="2" t="s">
        <v>3361</v>
      </c>
      <c r="AD1201" s="2" t="s">
        <v>3362</v>
      </c>
      <c r="AE1201" s="2" t="s">
        <v>3363</v>
      </c>
      <c r="AF1201" s="93"/>
      <c r="AG1201" s="2" t="s">
        <v>3364</v>
      </c>
      <c r="AH1201" s="2" t="s">
        <v>3365</v>
      </c>
      <c r="AI1201" s="2">
        <v>0.0</v>
      </c>
      <c r="AJ1201" s="94">
        <v>6.579460717694023E-4</v>
      </c>
      <c r="AK1201" s="94">
        <v>0.0014792899408284025</v>
      </c>
      <c r="AL1201" s="79"/>
      <c r="AM1201" s="2" t="s">
        <v>4649</v>
      </c>
    </row>
    <row r="1202">
      <c r="A1202" s="54">
        <v>46226.0</v>
      </c>
      <c r="B1202" s="54">
        <v>46227.0</v>
      </c>
      <c r="C1202" s="2" t="s">
        <v>194</v>
      </c>
      <c r="D1202" s="2" t="s">
        <v>146</v>
      </c>
      <c r="E1202" s="2" t="s">
        <v>196</v>
      </c>
      <c r="F1202" s="53">
        <v>0.0</v>
      </c>
      <c r="G1202" s="53">
        <v>0.0</v>
      </c>
      <c r="H1202" s="53">
        <v>0.0</v>
      </c>
      <c r="I1202" s="53">
        <v>0.057692307692307696</v>
      </c>
      <c r="J1202" s="53">
        <v>0.07583330960131855</v>
      </c>
      <c r="K1202" s="2" t="s">
        <v>4621</v>
      </c>
      <c r="L1202" s="53">
        <v>0.0</v>
      </c>
      <c r="M1202" s="2" t="s">
        <v>3369</v>
      </c>
      <c r="N1202" s="2" t="s">
        <v>3360</v>
      </c>
      <c r="O1202" s="55"/>
      <c r="AB1202" s="2" t="s">
        <v>153</v>
      </c>
      <c r="AC1202" s="2" t="s">
        <v>4476</v>
      </c>
      <c r="AD1202" s="2" t="s">
        <v>3362</v>
      </c>
      <c r="AE1202" s="2" t="s">
        <v>3363</v>
      </c>
      <c r="AF1202" s="93"/>
      <c r="AG1202" s="2" t="s">
        <v>3364</v>
      </c>
      <c r="AH1202" s="2" t="s">
        <v>3365</v>
      </c>
      <c r="AI1202" s="2">
        <v>1.0</v>
      </c>
      <c r="AJ1202" s="94">
        <v>0.8540840716424524</v>
      </c>
      <c r="AK1202" s="94">
        <v>0.8879437869822485</v>
      </c>
      <c r="AL1202" s="79"/>
      <c r="AM1202" s="2" t="s">
        <v>4650</v>
      </c>
    </row>
    <row r="1203">
      <c r="A1203" s="54">
        <v>46226.0</v>
      </c>
      <c r="B1203" s="54">
        <v>46227.0</v>
      </c>
      <c r="C1203" s="2" t="s">
        <v>229</v>
      </c>
      <c r="D1203" s="2" t="s">
        <v>146</v>
      </c>
      <c r="E1203" s="2" t="s">
        <v>196</v>
      </c>
      <c r="F1203" s="53">
        <v>0.0</v>
      </c>
      <c r="G1203" s="53">
        <v>0.08333333333333333</v>
      </c>
      <c r="H1203" s="53">
        <v>0.04</v>
      </c>
      <c r="I1203" s="53">
        <v>0.057692307692307696</v>
      </c>
      <c r="J1203" s="53">
        <v>0.07737371320134026</v>
      </c>
      <c r="K1203" s="2" t="s">
        <v>303</v>
      </c>
      <c r="L1203" s="53">
        <v>0.5</v>
      </c>
      <c r="M1203" s="2" t="s">
        <v>3369</v>
      </c>
      <c r="N1203" s="2" t="s">
        <v>3360</v>
      </c>
      <c r="O1203" s="55"/>
      <c r="AB1203" s="2" t="s">
        <v>164</v>
      </c>
      <c r="AC1203" s="2" t="s">
        <v>3361</v>
      </c>
      <c r="AD1203" s="2" t="s">
        <v>3362</v>
      </c>
      <c r="AE1203" s="2" t="s">
        <v>3363</v>
      </c>
      <c r="AF1203" s="93"/>
      <c r="AG1203" s="2" t="s">
        <v>3364</v>
      </c>
      <c r="AH1203" s="2" t="s">
        <v>3365</v>
      </c>
      <c r="AI1203" s="2">
        <v>0.0</v>
      </c>
      <c r="AJ1203" s="94">
        <v>0.005986691494563256</v>
      </c>
      <c r="AK1203" s="94">
        <v>0.003328402366863906</v>
      </c>
      <c r="AL1203" s="79"/>
      <c r="AM1203" s="2" t="s">
        <v>4651</v>
      </c>
    </row>
    <row r="1204">
      <c r="A1204" s="54">
        <v>46226.0</v>
      </c>
      <c r="B1204" s="54">
        <v>46227.0</v>
      </c>
      <c r="C1204" s="2" t="s">
        <v>145</v>
      </c>
      <c r="D1204" s="2" t="s">
        <v>146</v>
      </c>
      <c r="E1204" s="2" t="s">
        <v>196</v>
      </c>
      <c r="F1204" s="53">
        <v>0.0</v>
      </c>
      <c r="G1204" s="53">
        <v>0.0</v>
      </c>
      <c r="H1204" s="53">
        <v>0.0</v>
      </c>
      <c r="I1204" s="53">
        <v>0.0</v>
      </c>
      <c r="J1204" s="53">
        <v>0.013080204215757986</v>
      </c>
      <c r="K1204" s="2" t="s">
        <v>148</v>
      </c>
      <c r="L1204" s="53">
        <v>1.0</v>
      </c>
      <c r="M1204" s="2" t="s">
        <v>3369</v>
      </c>
      <c r="N1204" s="2" t="s">
        <v>3360</v>
      </c>
      <c r="O1204" s="55"/>
      <c r="AB1204" s="2" t="s">
        <v>164</v>
      </c>
      <c r="AC1204" s="2" t="s">
        <v>3361</v>
      </c>
      <c r="AD1204" s="2" t="s">
        <v>3362</v>
      </c>
      <c r="AE1204" s="2" t="s">
        <v>3363</v>
      </c>
      <c r="AF1204" s="93"/>
      <c r="AG1204" s="2" t="s">
        <v>3364</v>
      </c>
      <c r="AH1204" s="2" t="s">
        <v>3365</v>
      </c>
      <c r="AI1204" s="2">
        <v>0.0</v>
      </c>
      <c r="AJ1204" s="94">
        <v>1.71091742325933E-4</v>
      </c>
      <c r="AK1204" s="94">
        <v>0.0</v>
      </c>
      <c r="AL1204" s="79"/>
      <c r="AM1204" s="2" t="s">
        <v>4652</v>
      </c>
    </row>
    <row r="1205">
      <c r="A1205" s="54">
        <v>46226.0</v>
      </c>
      <c r="B1205" s="54">
        <v>46227.0</v>
      </c>
      <c r="C1205" s="2" t="s">
        <v>301</v>
      </c>
      <c r="D1205" s="2" t="s">
        <v>146</v>
      </c>
      <c r="E1205" s="2" t="s">
        <v>196</v>
      </c>
      <c r="F1205" s="53">
        <v>0.0</v>
      </c>
      <c r="G1205" s="53">
        <v>0.0</v>
      </c>
      <c r="H1205" s="53">
        <v>0.0</v>
      </c>
      <c r="I1205" s="53">
        <v>0.0</v>
      </c>
      <c r="J1205" s="53">
        <v>0.011785363853915213</v>
      </c>
      <c r="K1205" s="2" t="s">
        <v>208</v>
      </c>
      <c r="L1205" s="53">
        <v>1.0</v>
      </c>
      <c r="M1205" s="2" t="s">
        <v>3369</v>
      </c>
      <c r="N1205" s="2" t="s">
        <v>3360</v>
      </c>
      <c r="O1205" s="55"/>
      <c r="AB1205" s="2" t="s">
        <v>164</v>
      </c>
      <c r="AC1205" s="2" t="s">
        <v>3361</v>
      </c>
      <c r="AD1205" s="2" t="s">
        <v>3362</v>
      </c>
      <c r="AE1205" s="2" t="s">
        <v>3363</v>
      </c>
      <c r="AF1205" s="93"/>
      <c r="AG1205" s="2" t="s">
        <v>3364</v>
      </c>
      <c r="AH1205" s="2" t="s">
        <v>3365</v>
      </c>
      <c r="AI1205" s="2">
        <v>0.0</v>
      </c>
      <c r="AJ1205" s="94">
        <v>1.3889480116917124E-4</v>
      </c>
      <c r="AK1205" s="94">
        <v>0.0</v>
      </c>
      <c r="AL1205" s="79"/>
      <c r="AM1205" s="2" t="s">
        <v>4653</v>
      </c>
    </row>
    <row r="1206">
      <c r="A1206" s="54">
        <v>46227.0</v>
      </c>
      <c r="B1206" s="54">
        <v>46228.0</v>
      </c>
      <c r="C1206" s="2" t="s">
        <v>194</v>
      </c>
      <c r="D1206" s="2" t="s">
        <v>146</v>
      </c>
      <c r="E1206" s="2" t="s">
        <v>288</v>
      </c>
      <c r="F1206" s="53">
        <v>0.25</v>
      </c>
      <c r="G1206" s="53">
        <v>0.16666666666666666</v>
      </c>
      <c r="H1206" s="53">
        <v>0.16</v>
      </c>
      <c r="I1206" s="53">
        <v>0.15384615384615385</v>
      </c>
      <c r="J1206" s="53">
        <v>0.1541809186993469</v>
      </c>
      <c r="K1206" s="2" t="s">
        <v>4621</v>
      </c>
      <c r="L1206" s="53">
        <v>0.0</v>
      </c>
      <c r="M1206" s="2" t="s">
        <v>3369</v>
      </c>
      <c r="N1206" s="2" t="s">
        <v>3360</v>
      </c>
      <c r="O1206" s="55"/>
      <c r="AB1206" s="2" t="s">
        <v>164</v>
      </c>
      <c r="AC1206" s="2" t="s">
        <v>3361</v>
      </c>
      <c r="AD1206" s="2" t="s">
        <v>3362</v>
      </c>
      <c r="AE1206" s="2" t="s">
        <v>3363</v>
      </c>
      <c r="AF1206" s="93"/>
      <c r="AG1206" s="2" t="s">
        <v>3364</v>
      </c>
      <c r="AH1206" s="2" t="s">
        <v>3365</v>
      </c>
      <c r="AI1206" s="2">
        <v>0.0</v>
      </c>
      <c r="AJ1206" s="94">
        <v>0.023771755690974623</v>
      </c>
      <c r="AK1206" s="94">
        <v>0.02366863905325444</v>
      </c>
      <c r="AL1206" s="79"/>
      <c r="AM1206" s="2" t="s">
        <v>4654</v>
      </c>
    </row>
    <row r="1207">
      <c r="A1207" s="54">
        <v>46227.0</v>
      </c>
      <c r="B1207" s="54">
        <v>46228.0</v>
      </c>
      <c r="C1207" s="2" t="s">
        <v>229</v>
      </c>
      <c r="D1207" s="2" t="s">
        <v>146</v>
      </c>
      <c r="E1207" s="2" t="s">
        <v>288</v>
      </c>
      <c r="F1207" s="53">
        <v>0.125</v>
      </c>
      <c r="G1207" s="53">
        <v>0.16666666666666666</v>
      </c>
      <c r="H1207" s="53">
        <v>0.08</v>
      </c>
      <c r="I1207" s="53">
        <v>0.09615384615384616</v>
      </c>
      <c r="J1207" s="53">
        <v>0.10856485750027206</v>
      </c>
      <c r="K1207" s="2" t="s">
        <v>303</v>
      </c>
      <c r="L1207" s="53">
        <v>0.5</v>
      </c>
      <c r="M1207" s="2" t="s">
        <v>3369</v>
      </c>
      <c r="N1207" s="2" t="s">
        <v>3360</v>
      </c>
      <c r="O1207" s="55"/>
      <c r="AB1207" s="2" t="s">
        <v>164</v>
      </c>
      <c r="AC1207" s="2" t="s">
        <v>3361</v>
      </c>
      <c r="AD1207" s="2" t="s">
        <v>3362</v>
      </c>
      <c r="AE1207" s="2" t="s">
        <v>3363</v>
      </c>
      <c r="AF1207" s="93"/>
      <c r="AG1207" s="2" t="s">
        <v>3364</v>
      </c>
      <c r="AH1207" s="2" t="s">
        <v>3365</v>
      </c>
      <c r="AI1207" s="2">
        <v>0.0</v>
      </c>
      <c r="AJ1207" s="94">
        <v>0.01178632828405438</v>
      </c>
      <c r="AK1207" s="94">
        <v>0.009245562130177515</v>
      </c>
      <c r="AL1207" s="79"/>
      <c r="AM1207" s="2" t="s">
        <v>4655</v>
      </c>
    </row>
    <row r="1208">
      <c r="A1208" s="54">
        <v>46227.0</v>
      </c>
      <c r="B1208" s="54">
        <v>46228.0</v>
      </c>
      <c r="C1208" s="2" t="s">
        <v>145</v>
      </c>
      <c r="D1208" s="2" t="s">
        <v>146</v>
      </c>
      <c r="E1208" s="2" t="s">
        <v>288</v>
      </c>
      <c r="F1208" s="53">
        <v>0.0</v>
      </c>
      <c r="G1208" s="53">
        <v>0.0</v>
      </c>
      <c r="H1208" s="53">
        <v>0.04</v>
      </c>
      <c r="I1208" s="53">
        <v>0.038461538461538464</v>
      </c>
      <c r="J1208" s="53">
        <v>0.030213807731629155</v>
      </c>
      <c r="K1208" s="2" t="s">
        <v>148</v>
      </c>
      <c r="L1208" s="53">
        <v>1.0</v>
      </c>
      <c r="M1208" s="2" t="s">
        <v>3369</v>
      </c>
      <c r="N1208" s="2" t="s">
        <v>3360</v>
      </c>
      <c r="O1208" s="55"/>
      <c r="AB1208" s="2" t="s">
        <v>164</v>
      </c>
      <c r="AC1208" s="2" t="s">
        <v>3361</v>
      </c>
      <c r="AD1208" s="2" t="s">
        <v>3362</v>
      </c>
      <c r="AE1208" s="2" t="s">
        <v>3363</v>
      </c>
      <c r="AF1208" s="93"/>
      <c r="AG1208" s="2" t="s">
        <v>3364</v>
      </c>
      <c r="AH1208" s="2" t="s">
        <v>3365</v>
      </c>
      <c r="AI1208" s="2">
        <v>0.0</v>
      </c>
      <c r="AJ1208" s="94">
        <v>9.128741776438538E-4</v>
      </c>
      <c r="AK1208" s="94">
        <v>0.0014792899408284025</v>
      </c>
      <c r="AL1208" s="79"/>
      <c r="AM1208" s="2" t="s">
        <v>4656</v>
      </c>
    </row>
    <row r="1209">
      <c r="A1209" s="54">
        <v>46227.0</v>
      </c>
      <c r="B1209" s="54">
        <v>46228.0</v>
      </c>
      <c r="C1209" s="2" t="s">
        <v>301</v>
      </c>
      <c r="D1209" s="2" t="s">
        <v>146</v>
      </c>
      <c r="E1209" s="2" t="s">
        <v>288</v>
      </c>
      <c r="F1209" s="53">
        <v>0.0</v>
      </c>
      <c r="G1209" s="53">
        <v>0.0</v>
      </c>
      <c r="H1209" s="53">
        <v>0.0</v>
      </c>
      <c r="I1209" s="53">
        <v>0.0</v>
      </c>
      <c r="J1209" s="53">
        <v>0.011694945909117214</v>
      </c>
      <c r="K1209" s="2" t="s">
        <v>208</v>
      </c>
      <c r="L1209" s="53">
        <v>1.0</v>
      </c>
      <c r="M1209" s="2" t="s">
        <v>3369</v>
      </c>
      <c r="N1209" s="2" t="s">
        <v>3360</v>
      </c>
      <c r="O1209" s="55"/>
      <c r="AB1209" s="2" t="s">
        <v>164</v>
      </c>
      <c r="AC1209" s="2" t="s">
        <v>3361</v>
      </c>
      <c r="AD1209" s="2" t="s">
        <v>3362</v>
      </c>
      <c r="AE1209" s="2" t="s">
        <v>3363</v>
      </c>
      <c r="AF1209" s="93"/>
      <c r="AG1209" s="2" t="s">
        <v>3364</v>
      </c>
      <c r="AH1209" s="2" t="s">
        <v>3365</v>
      </c>
      <c r="AI1209" s="2">
        <v>0.0</v>
      </c>
      <c r="AJ1209" s="94">
        <v>1.3677175981717746E-4</v>
      </c>
      <c r="AK1209" s="94">
        <v>0.0</v>
      </c>
      <c r="AL1209" s="79"/>
      <c r="AM1209" s="2" t="s">
        <v>4657</v>
      </c>
    </row>
    <row r="1210">
      <c r="A1210" s="54">
        <v>46228.0</v>
      </c>
      <c r="B1210" s="54">
        <v>46229.0</v>
      </c>
      <c r="C1210" s="2" t="s">
        <v>194</v>
      </c>
      <c r="D1210" s="2" t="s">
        <v>146</v>
      </c>
      <c r="E1210" s="2" t="s">
        <v>256</v>
      </c>
      <c r="F1210" s="53">
        <v>0.25</v>
      </c>
      <c r="G1210" s="53">
        <v>0.25</v>
      </c>
      <c r="H1210" s="53">
        <v>0.12</v>
      </c>
      <c r="I1210" s="53">
        <v>0.057692307692307696</v>
      </c>
      <c r="J1210" s="53">
        <v>0.1348025074556665</v>
      </c>
      <c r="K1210" s="2" t="s">
        <v>4621</v>
      </c>
      <c r="L1210" s="53">
        <v>0.0</v>
      </c>
      <c r="M1210" s="2" t="s">
        <v>3369</v>
      </c>
      <c r="N1210" s="2" t="s">
        <v>3360</v>
      </c>
      <c r="O1210" s="55"/>
      <c r="AB1210" s="2" t="s">
        <v>164</v>
      </c>
      <c r="AC1210" s="2" t="s">
        <v>3361</v>
      </c>
      <c r="AD1210" s="2" t="s">
        <v>3362</v>
      </c>
      <c r="AE1210" s="2" t="s">
        <v>3363</v>
      </c>
      <c r="AF1210" s="93"/>
      <c r="AG1210" s="2" t="s">
        <v>3364</v>
      </c>
      <c r="AH1210" s="2" t="s">
        <v>3365</v>
      </c>
      <c r="AI1210" s="2">
        <v>0.0</v>
      </c>
      <c r="AJ1210" s="94">
        <v>0.01817171601633502</v>
      </c>
      <c r="AK1210" s="94">
        <v>0.003328402366863906</v>
      </c>
      <c r="AL1210" s="79"/>
      <c r="AM1210" s="2" t="s">
        <v>4658</v>
      </c>
    </row>
    <row r="1211">
      <c r="A1211" s="54">
        <v>46228.0</v>
      </c>
      <c r="B1211" s="54">
        <v>46229.0</v>
      </c>
      <c r="C1211" s="2" t="s">
        <v>229</v>
      </c>
      <c r="D1211" s="2" t="s">
        <v>146</v>
      </c>
      <c r="E1211" s="2" t="s">
        <v>256</v>
      </c>
      <c r="F1211" s="53">
        <v>0.125</v>
      </c>
      <c r="G1211" s="53">
        <v>0.08333333333333333</v>
      </c>
      <c r="H1211" s="53">
        <v>0.12</v>
      </c>
      <c r="I1211" s="53">
        <v>0.057692307692307696</v>
      </c>
      <c r="J1211" s="53">
        <v>0.0929643128905622</v>
      </c>
      <c r="K1211" s="2" t="s">
        <v>303</v>
      </c>
      <c r="L1211" s="53">
        <v>0.5</v>
      </c>
      <c r="M1211" s="2" t="s">
        <v>3369</v>
      </c>
      <c r="N1211" s="2" t="s">
        <v>3360</v>
      </c>
      <c r="O1211" s="55"/>
      <c r="AB1211" s="2" t="s">
        <v>164</v>
      </c>
      <c r="AC1211" s="2" t="s">
        <v>3361</v>
      </c>
      <c r="AD1211" s="2" t="s">
        <v>3362</v>
      </c>
      <c r="AE1211" s="2" t="s">
        <v>3363</v>
      </c>
      <c r="AF1211" s="93"/>
      <c r="AG1211" s="2" t="s">
        <v>3364</v>
      </c>
      <c r="AH1211" s="2" t="s">
        <v>3365</v>
      </c>
      <c r="AI1211" s="2">
        <v>0.0</v>
      </c>
      <c r="AJ1211" s="94">
        <v>0.008642363471214349</v>
      </c>
      <c r="AK1211" s="94">
        <v>0.003328402366863906</v>
      </c>
      <c r="AL1211" s="79"/>
      <c r="AM1211" s="2" t="s">
        <v>4659</v>
      </c>
    </row>
    <row r="1212">
      <c r="A1212" s="54">
        <v>46228.0</v>
      </c>
      <c r="B1212" s="54">
        <v>46229.0</v>
      </c>
      <c r="C1212" s="2" t="s">
        <v>145</v>
      </c>
      <c r="D1212" s="2" t="s">
        <v>146</v>
      </c>
      <c r="E1212" s="2" t="s">
        <v>256</v>
      </c>
      <c r="F1212" s="53">
        <v>0.0</v>
      </c>
      <c r="G1212" s="53">
        <v>0.0</v>
      </c>
      <c r="H1212" s="53">
        <v>0.0</v>
      </c>
      <c r="I1212" s="53">
        <v>0.0</v>
      </c>
      <c r="J1212" s="53">
        <v>0.012880270062652032</v>
      </c>
      <c r="K1212" s="2" t="s">
        <v>148</v>
      </c>
      <c r="L1212" s="53">
        <v>1.0</v>
      </c>
      <c r="M1212" s="2" t="s">
        <v>3369</v>
      </c>
      <c r="N1212" s="2" t="s">
        <v>3360</v>
      </c>
      <c r="O1212" s="55"/>
      <c r="AB1212" s="2" t="s">
        <v>164</v>
      </c>
      <c r="AC1212" s="2" t="s">
        <v>3361</v>
      </c>
      <c r="AD1212" s="2" t="s">
        <v>3362</v>
      </c>
      <c r="AE1212" s="2" t="s">
        <v>3363</v>
      </c>
      <c r="AF1212" s="93"/>
      <c r="AG1212" s="2" t="s">
        <v>3364</v>
      </c>
      <c r="AH1212" s="2" t="s">
        <v>3365</v>
      </c>
      <c r="AI1212" s="2">
        <v>0.0</v>
      </c>
      <c r="AJ1212" s="94">
        <v>1.659013568868502E-4</v>
      </c>
      <c r="AK1212" s="94">
        <v>0.0</v>
      </c>
      <c r="AL1212" s="79"/>
      <c r="AM1212" s="2" t="s">
        <v>4660</v>
      </c>
    </row>
    <row r="1213">
      <c r="A1213" s="54">
        <v>46228.0</v>
      </c>
      <c r="B1213" s="54">
        <v>46229.0</v>
      </c>
      <c r="C1213" s="2" t="s">
        <v>301</v>
      </c>
      <c r="D1213" s="2" t="s">
        <v>146</v>
      </c>
      <c r="E1213" s="2" t="s">
        <v>256</v>
      </c>
      <c r="F1213" s="53">
        <v>0.0</v>
      </c>
      <c r="G1213" s="53">
        <v>0.0</v>
      </c>
      <c r="H1213" s="53">
        <v>0.0</v>
      </c>
      <c r="I1213" s="53">
        <v>0.019230769230769232</v>
      </c>
      <c r="J1213" s="53">
        <v>0.014074347074130484</v>
      </c>
      <c r="K1213" s="2" t="s">
        <v>208</v>
      </c>
      <c r="L1213" s="53">
        <v>1.0</v>
      </c>
      <c r="M1213" s="2" t="s">
        <v>3369</v>
      </c>
      <c r="N1213" s="2" t="s">
        <v>3360</v>
      </c>
      <c r="O1213" s="55"/>
      <c r="AB1213" s="2" t="s">
        <v>164</v>
      </c>
      <c r="AC1213" s="2" t="s">
        <v>3361</v>
      </c>
      <c r="AD1213" s="2" t="s">
        <v>3362</v>
      </c>
      <c r="AE1213" s="2" t="s">
        <v>3363</v>
      </c>
      <c r="AF1213" s="93"/>
      <c r="AG1213" s="2" t="s">
        <v>3364</v>
      </c>
      <c r="AH1213" s="2" t="s">
        <v>3365</v>
      </c>
      <c r="AI1213" s="2">
        <v>0.0</v>
      </c>
      <c r="AJ1213" s="94">
        <v>1.980872455630853E-4</v>
      </c>
      <c r="AK1213" s="94">
        <v>3.6982248520710064E-4</v>
      </c>
      <c r="AL1213" s="79"/>
      <c r="AM1213" s="2" t="s">
        <v>4661</v>
      </c>
    </row>
    <row r="1214">
      <c r="A1214" s="54">
        <v>46229.0</v>
      </c>
      <c r="B1214" s="54">
        <v>46230.0</v>
      </c>
      <c r="C1214" s="2" t="s">
        <v>194</v>
      </c>
      <c r="D1214" s="2" t="s">
        <v>146</v>
      </c>
      <c r="E1214" s="2" t="s">
        <v>180</v>
      </c>
      <c r="F1214" s="53">
        <v>0.25</v>
      </c>
      <c r="G1214" s="53">
        <v>0.16666666666666666</v>
      </c>
      <c r="H1214" s="53">
        <v>0.08</v>
      </c>
      <c r="I1214" s="53">
        <v>0.038461538461538464</v>
      </c>
      <c r="J1214" s="53">
        <v>0.1108714081968892</v>
      </c>
      <c r="K1214" s="2" t="s">
        <v>4621</v>
      </c>
      <c r="L1214" s="53">
        <v>0.0</v>
      </c>
      <c r="M1214" s="2" t="s">
        <v>3369</v>
      </c>
      <c r="N1214" s="2" t="s">
        <v>3360</v>
      </c>
      <c r="O1214" s="55"/>
      <c r="AB1214" s="2" t="s">
        <v>164</v>
      </c>
      <c r="AC1214" s="2" t="s">
        <v>3361</v>
      </c>
      <c r="AD1214" s="2" t="s">
        <v>3362</v>
      </c>
      <c r="AE1214" s="2" t="s">
        <v>3363</v>
      </c>
      <c r="AF1214" s="93"/>
      <c r="AG1214" s="2" t="s">
        <v>3364</v>
      </c>
      <c r="AH1214" s="2" t="s">
        <v>3365</v>
      </c>
      <c r="AI1214" s="2">
        <v>0.0</v>
      </c>
      <c r="AJ1214" s="94">
        <v>0.012292469155561231</v>
      </c>
      <c r="AK1214" s="94">
        <v>0.0014792899408284025</v>
      </c>
      <c r="AL1214" s="79"/>
      <c r="AM1214" s="2" t="s">
        <v>4662</v>
      </c>
    </row>
    <row r="1215">
      <c r="A1215" s="54">
        <v>46229.0</v>
      </c>
      <c r="B1215" s="54">
        <v>46230.0</v>
      </c>
      <c r="C1215" s="2" t="s">
        <v>229</v>
      </c>
      <c r="D1215" s="2" t="s">
        <v>146</v>
      </c>
      <c r="E1215" s="2" t="s">
        <v>180</v>
      </c>
      <c r="F1215" s="53">
        <v>0.0</v>
      </c>
      <c r="G1215" s="53">
        <v>0.08333333333333333</v>
      </c>
      <c r="H1215" s="53">
        <v>0.12</v>
      </c>
      <c r="I1215" s="53">
        <v>0.07692307692307693</v>
      </c>
      <c r="J1215" s="53">
        <v>0.08999169098887155</v>
      </c>
      <c r="K1215" s="2" t="s">
        <v>303</v>
      </c>
      <c r="L1215" s="53">
        <v>0.5</v>
      </c>
      <c r="M1215" s="2" t="s">
        <v>3369</v>
      </c>
      <c r="N1215" s="2" t="s">
        <v>3360</v>
      </c>
      <c r="O1215" s="55"/>
      <c r="AB1215" s="2" t="s">
        <v>164</v>
      </c>
      <c r="AC1215" s="2" t="s">
        <v>3361</v>
      </c>
      <c r="AD1215" s="2" t="s">
        <v>3362</v>
      </c>
      <c r="AE1215" s="2" t="s">
        <v>3363</v>
      </c>
      <c r="AF1215" s="93"/>
      <c r="AG1215" s="2" t="s">
        <v>3364</v>
      </c>
      <c r="AH1215" s="2" t="s">
        <v>3365</v>
      </c>
      <c r="AI1215" s="2">
        <v>0.0</v>
      </c>
      <c r="AJ1215" s="94">
        <v>0.008098504447036546</v>
      </c>
      <c r="AK1215" s="94">
        <v>0.00591715976331361</v>
      </c>
      <c r="AL1215" s="79"/>
      <c r="AM1215" s="2" t="s">
        <v>4663</v>
      </c>
    </row>
    <row r="1216">
      <c r="A1216" s="54">
        <v>46229.0</v>
      </c>
      <c r="B1216" s="54">
        <v>46230.0</v>
      </c>
      <c r="C1216" s="2" t="s">
        <v>145</v>
      </c>
      <c r="D1216" s="2" t="s">
        <v>146</v>
      </c>
      <c r="E1216" s="2" t="s">
        <v>180</v>
      </c>
      <c r="F1216" s="53">
        <v>0.0</v>
      </c>
      <c r="G1216" s="53">
        <v>0.08333333333333333</v>
      </c>
      <c r="H1216" s="53">
        <v>0.04</v>
      </c>
      <c r="I1216" s="53">
        <v>0.038461538461538464</v>
      </c>
      <c r="J1216" s="53">
        <v>0.03469268747951066</v>
      </c>
      <c r="K1216" s="2" t="s">
        <v>148</v>
      </c>
      <c r="L1216" s="53">
        <v>1.0</v>
      </c>
      <c r="M1216" s="2" t="s">
        <v>3369</v>
      </c>
      <c r="N1216" s="2" t="s">
        <v>3360</v>
      </c>
      <c r="O1216" s="55"/>
      <c r="AB1216" s="2" t="s">
        <v>164</v>
      </c>
      <c r="AC1216" s="2" t="s">
        <v>3361</v>
      </c>
      <c r="AD1216" s="2" t="s">
        <v>3362</v>
      </c>
      <c r="AE1216" s="2" t="s">
        <v>3363</v>
      </c>
      <c r="AF1216" s="93"/>
      <c r="AG1216" s="2" t="s">
        <v>3364</v>
      </c>
      <c r="AH1216" s="2" t="s">
        <v>3365</v>
      </c>
      <c r="AI1216" s="2">
        <v>0.0</v>
      </c>
      <c r="AJ1216" s="94">
        <v>0.0012035825645509957</v>
      </c>
      <c r="AK1216" s="94">
        <v>0.0014792899408284025</v>
      </c>
      <c r="AL1216" s="79"/>
      <c r="AM1216" s="2" t="s">
        <v>4664</v>
      </c>
    </row>
    <row r="1217">
      <c r="A1217" s="54">
        <v>46229.0</v>
      </c>
      <c r="B1217" s="54">
        <v>46230.0</v>
      </c>
      <c r="C1217" s="2" t="s">
        <v>301</v>
      </c>
      <c r="D1217" s="2" t="s">
        <v>146</v>
      </c>
      <c r="E1217" s="2" t="s">
        <v>180</v>
      </c>
      <c r="F1217" s="53">
        <v>0.0</v>
      </c>
      <c r="G1217" s="53">
        <v>0.0</v>
      </c>
      <c r="H1217" s="53">
        <v>0.04</v>
      </c>
      <c r="I1217" s="53">
        <v>0.019230769230769232</v>
      </c>
      <c r="J1217" s="53">
        <v>0.02004821559437149</v>
      </c>
      <c r="K1217" s="2" t="s">
        <v>208</v>
      </c>
      <c r="L1217" s="53">
        <v>1.0</v>
      </c>
      <c r="M1217" s="2" t="s">
        <v>3369</v>
      </c>
      <c r="N1217" s="2" t="s">
        <v>3360</v>
      </c>
      <c r="O1217" s="55"/>
      <c r="AB1217" s="2" t="s">
        <v>164</v>
      </c>
      <c r="AC1217" s="2" t="s">
        <v>3361</v>
      </c>
      <c r="AD1217" s="2" t="s">
        <v>3362</v>
      </c>
      <c r="AE1217" s="2" t="s">
        <v>3363</v>
      </c>
      <c r="AF1217" s="93"/>
      <c r="AG1217" s="2" t="s">
        <v>3364</v>
      </c>
      <c r="AH1217" s="2" t="s">
        <v>3365</v>
      </c>
      <c r="AI1217" s="2">
        <v>0.0</v>
      </c>
      <c r="AJ1217" s="94">
        <v>4.019309485184002E-4</v>
      </c>
      <c r="AK1217" s="94">
        <v>3.6982248520710064E-4</v>
      </c>
      <c r="AL1217" s="79"/>
      <c r="AM1217" s="2" t="s">
        <v>4665</v>
      </c>
    </row>
    <row r="1218">
      <c r="A1218" s="54">
        <v>46230.0</v>
      </c>
      <c r="B1218" s="54">
        <v>46231.0</v>
      </c>
      <c r="C1218" s="2" t="s">
        <v>194</v>
      </c>
      <c r="D1218" s="2" t="s">
        <v>146</v>
      </c>
      <c r="E1218" s="2" t="s">
        <v>208</v>
      </c>
      <c r="F1218" s="53">
        <v>0.25</v>
      </c>
      <c r="G1218" s="53">
        <v>0.16666666666666666</v>
      </c>
      <c r="H1218" s="53">
        <v>0.12</v>
      </c>
      <c r="I1218" s="53">
        <v>0.11538461538461539</v>
      </c>
      <c r="J1218" s="53">
        <v>0.138468584117243</v>
      </c>
      <c r="K1218" s="2" t="s">
        <v>4621</v>
      </c>
      <c r="L1218" s="53">
        <v>0.0</v>
      </c>
      <c r="M1218" s="2" t="s">
        <v>3369</v>
      </c>
      <c r="N1218" s="2" t="s">
        <v>3360</v>
      </c>
      <c r="O1218" s="55"/>
      <c r="AB1218" s="2" t="s">
        <v>164</v>
      </c>
      <c r="AC1218" s="2" t="s">
        <v>3361</v>
      </c>
      <c r="AD1218" s="2" t="s">
        <v>3362</v>
      </c>
      <c r="AE1218" s="2" t="s">
        <v>3363</v>
      </c>
      <c r="AF1218" s="93"/>
      <c r="AG1218" s="2" t="s">
        <v>3364</v>
      </c>
      <c r="AH1218" s="2" t="s">
        <v>3365</v>
      </c>
      <c r="AI1218" s="2">
        <v>0.0</v>
      </c>
      <c r="AJ1218" s="94">
        <v>0.019173548787434</v>
      </c>
      <c r="AK1218" s="94">
        <v>0.013313609467455623</v>
      </c>
      <c r="AL1218" s="79"/>
      <c r="AM1218" s="2" t="s">
        <v>4666</v>
      </c>
    </row>
    <row r="1219">
      <c r="A1219" s="54">
        <v>46230.0</v>
      </c>
      <c r="B1219" s="54">
        <v>46231.0</v>
      </c>
      <c r="C1219" s="2" t="s">
        <v>229</v>
      </c>
      <c r="D1219" s="2" t="s">
        <v>146</v>
      </c>
      <c r="E1219" s="2" t="s">
        <v>208</v>
      </c>
      <c r="F1219" s="53">
        <v>0.125</v>
      </c>
      <c r="G1219" s="53">
        <v>0.08333333333333333</v>
      </c>
      <c r="H1219" s="53">
        <v>0.04</v>
      </c>
      <c r="I1219" s="53">
        <v>0.09615384615384616</v>
      </c>
      <c r="J1219" s="53">
        <v>0.08555055534094275</v>
      </c>
      <c r="K1219" s="2" t="s">
        <v>303</v>
      </c>
      <c r="L1219" s="53">
        <v>0.5</v>
      </c>
      <c r="M1219" s="2" t="s">
        <v>3369</v>
      </c>
      <c r="N1219" s="2" t="s">
        <v>3360</v>
      </c>
      <c r="O1219" s="55"/>
      <c r="AB1219" s="2" t="s">
        <v>164</v>
      </c>
      <c r="AC1219" s="2" t="s">
        <v>3361</v>
      </c>
      <c r="AD1219" s="2" t="s">
        <v>3362</v>
      </c>
      <c r="AE1219" s="2" t="s">
        <v>3363</v>
      </c>
      <c r="AF1219" s="93"/>
      <c r="AG1219" s="2" t="s">
        <v>3364</v>
      </c>
      <c r="AH1219" s="2" t="s">
        <v>3365</v>
      </c>
      <c r="AI1219" s="2">
        <v>0.0</v>
      </c>
      <c r="AJ1219" s="94">
        <v>0.007318897519143708</v>
      </c>
      <c r="AK1219" s="94">
        <v>0.009245562130177515</v>
      </c>
      <c r="AL1219" s="79"/>
      <c r="AM1219" s="2" t="s">
        <v>4667</v>
      </c>
    </row>
    <row r="1220">
      <c r="A1220" s="54">
        <v>46230.0</v>
      </c>
      <c r="B1220" s="54">
        <v>46231.0</v>
      </c>
      <c r="C1220" s="2" t="s">
        <v>145</v>
      </c>
      <c r="D1220" s="2" t="s">
        <v>146</v>
      </c>
      <c r="E1220" s="2" t="s">
        <v>208</v>
      </c>
      <c r="F1220" s="53">
        <v>0.0</v>
      </c>
      <c r="G1220" s="53">
        <v>0.0</v>
      </c>
      <c r="H1220" s="53">
        <v>0.0</v>
      </c>
      <c r="I1220" s="53">
        <v>0.0</v>
      </c>
      <c r="J1220" s="53">
        <v>0.012683391952473148</v>
      </c>
      <c r="K1220" s="2" t="s">
        <v>148</v>
      </c>
      <c r="L1220" s="53">
        <v>1.0</v>
      </c>
      <c r="M1220" s="2" t="s">
        <v>3369</v>
      </c>
      <c r="N1220" s="2" t="s">
        <v>3360</v>
      </c>
      <c r="O1220" s="55"/>
      <c r="AB1220" s="2" t="s">
        <v>164</v>
      </c>
      <c r="AC1220" s="2" t="s">
        <v>3361</v>
      </c>
      <c r="AD1220" s="2" t="s">
        <v>3362</v>
      </c>
      <c r="AE1220" s="2" t="s">
        <v>3363</v>
      </c>
      <c r="AF1220" s="93"/>
      <c r="AG1220" s="2" t="s">
        <v>3364</v>
      </c>
      <c r="AH1220" s="2" t="s">
        <v>3365</v>
      </c>
      <c r="AI1220" s="2">
        <v>0.0</v>
      </c>
      <c r="AJ1220" s="94">
        <v>1.608684314200606E-4</v>
      </c>
      <c r="AK1220" s="94">
        <v>0.0</v>
      </c>
      <c r="AL1220" s="79"/>
      <c r="AM1220" s="2" t="s">
        <v>4668</v>
      </c>
    </row>
    <row r="1221">
      <c r="A1221" s="54">
        <v>46230.0</v>
      </c>
      <c r="B1221" s="54">
        <v>46231.0</v>
      </c>
      <c r="C1221" s="2" t="s">
        <v>301</v>
      </c>
      <c r="D1221" s="2" t="s">
        <v>146</v>
      </c>
      <c r="E1221" s="2" t="s">
        <v>208</v>
      </c>
      <c r="F1221" s="53">
        <v>0.125</v>
      </c>
      <c r="G1221" s="53">
        <v>0.08333333333333333</v>
      </c>
      <c r="H1221" s="53">
        <v>0.08</v>
      </c>
      <c r="I1221" s="53">
        <v>0.038461538461538464</v>
      </c>
      <c r="J1221" s="53">
        <v>0.042476024490803496</v>
      </c>
      <c r="K1221" s="2" t="s">
        <v>208</v>
      </c>
      <c r="L1221" s="53">
        <v>1.0</v>
      </c>
      <c r="M1221" s="2" t="s">
        <v>3369</v>
      </c>
      <c r="N1221" s="2" t="s">
        <v>3360</v>
      </c>
      <c r="O1221" s="55"/>
      <c r="AB1221" s="2" t="s">
        <v>164</v>
      </c>
      <c r="AC1221" s="2" t="s">
        <v>3361</v>
      </c>
      <c r="AD1221" s="2" t="s">
        <v>3362</v>
      </c>
      <c r="AE1221" s="2" t="s">
        <v>3363</v>
      </c>
      <c r="AF1221" s="93"/>
      <c r="AG1221" s="2" t="s">
        <v>3364</v>
      </c>
      <c r="AH1221" s="2" t="s">
        <v>3365</v>
      </c>
      <c r="AI1221" s="2">
        <v>0.0</v>
      </c>
      <c r="AJ1221" s="94">
        <v>0.0018042126565433385</v>
      </c>
      <c r="AK1221" s="94">
        <v>0.0014792899408284025</v>
      </c>
      <c r="AL1221" s="79"/>
      <c r="AM1221" s="2" t="s">
        <v>4669</v>
      </c>
    </row>
    <row r="1222">
      <c r="A1222" s="54">
        <v>46231.0</v>
      </c>
      <c r="B1222" s="54">
        <v>46232.0</v>
      </c>
      <c r="C1222" s="2" t="s">
        <v>194</v>
      </c>
      <c r="D1222" s="2" t="s">
        <v>146</v>
      </c>
      <c r="E1222" s="2" t="s">
        <v>303</v>
      </c>
      <c r="F1222" s="53">
        <v>0.25</v>
      </c>
      <c r="G1222" s="53">
        <v>0.16666666666666666</v>
      </c>
      <c r="H1222" s="53">
        <v>0.08</v>
      </c>
      <c r="I1222" s="53">
        <v>0.057692307692307696</v>
      </c>
      <c r="J1222" s="53">
        <v>0.11329827793292307</v>
      </c>
      <c r="K1222" s="2" t="s">
        <v>4621</v>
      </c>
      <c r="L1222" s="53">
        <v>0.0</v>
      </c>
      <c r="M1222" s="2" t="s">
        <v>3369</v>
      </c>
      <c r="N1222" s="2" t="s">
        <v>3360</v>
      </c>
      <c r="O1222" s="55"/>
      <c r="AB1222" s="2" t="s">
        <v>164</v>
      </c>
      <c r="AC1222" s="2" t="s">
        <v>3361</v>
      </c>
      <c r="AD1222" s="2" t="s">
        <v>3362</v>
      </c>
      <c r="AE1222" s="2" t="s">
        <v>3363</v>
      </c>
      <c r="AF1222" s="93"/>
      <c r="AG1222" s="2" t="s">
        <v>3364</v>
      </c>
      <c r="AH1222" s="2" t="s">
        <v>3365</v>
      </c>
      <c r="AI1222" s="2">
        <v>0.0</v>
      </c>
      <c r="AJ1222" s="94">
        <v>0.012836499782565883</v>
      </c>
      <c r="AK1222" s="94">
        <v>0.003328402366863906</v>
      </c>
      <c r="AL1222" s="79"/>
      <c r="AM1222" s="2" t="s">
        <v>4670</v>
      </c>
    </row>
    <row r="1223">
      <c r="A1223" s="54">
        <v>46231.0</v>
      </c>
      <c r="B1223" s="54">
        <v>46232.0</v>
      </c>
      <c r="C1223" s="2" t="s">
        <v>229</v>
      </c>
      <c r="D1223" s="2" t="s">
        <v>146</v>
      </c>
      <c r="E1223" s="2" t="s">
        <v>303</v>
      </c>
      <c r="F1223" s="53">
        <v>0.375</v>
      </c>
      <c r="G1223" s="53">
        <v>0.25</v>
      </c>
      <c r="H1223" s="53">
        <v>0.24</v>
      </c>
      <c r="I1223" s="53">
        <v>0.17307692307692307</v>
      </c>
      <c r="J1223" s="53">
        <v>0.15732987293621914</v>
      </c>
      <c r="K1223" s="2" t="s">
        <v>303</v>
      </c>
      <c r="L1223" s="53">
        <v>0.5</v>
      </c>
      <c r="M1223" s="2" t="s">
        <v>3369</v>
      </c>
      <c r="N1223" s="2" t="s">
        <v>3360</v>
      </c>
      <c r="O1223" s="55"/>
      <c r="AB1223" s="2" t="s">
        <v>164</v>
      </c>
      <c r="AC1223" s="2" t="s">
        <v>3361</v>
      </c>
      <c r="AD1223" s="2" t="s">
        <v>3362</v>
      </c>
      <c r="AE1223" s="2" t="s">
        <v>3363</v>
      </c>
      <c r="AF1223" s="93"/>
      <c r="AG1223" s="2" t="s">
        <v>3364</v>
      </c>
      <c r="AH1223" s="2" t="s">
        <v>3365</v>
      </c>
      <c r="AI1223" s="2">
        <v>0.0</v>
      </c>
      <c r="AJ1223" s="94">
        <v>0.02475268891812686</v>
      </c>
      <c r="AK1223" s="94">
        <v>0.029955621301775145</v>
      </c>
      <c r="AL1223" s="79"/>
      <c r="AM1223" s="2" t="s">
        <v>4671</v>
      </c>
    </row>
    <row r="1224">
      <c r="A1224" s="54">
        <v>46231.0</v>
      </c>
      <c r="B1224" s="54">
        <v>46232.0</v>
      </c>
      <c r="C1224" s="2" t="s">
        <v>145</v>
      </c>
      <c r="D1224" s="2" t="s">
        <v>146</v>
      </c>
      <c r="E1224" s="2" t="s">
        <v>303</v>
      </c>
      <c r="F1224" s="53">
        <v>0.0</v>
      </c>
      <c r="G1224" s="53">
        <v>0.08333333333333333</v>
      </c>
      <c r="H1224" s="53">
        <v>0.04</v>
      </c>
      <c r="I1224" s="53">
        <v>0.019230769230769232</v>
      </c>
      <c r="J1224" s="53">
        <v>0.029782072479097893</v>
      </c>
      <c r="K1224" s="2" t="s">
        <v>148</v>
      </c>
      <c r="L1224" s="53">
        <v>1.0</v>
      </c>
      <c r="M1224" s="2" t="s">
        <v>3369</v>
      </c>
      <c r="N1224" s="2" t="s">
        <v>3360</v>
      </c>
      <c r="O1224" s="55"/>
      <c r="AB1224" s="2" t="s">
        <v>164</v>
      </c>
      <c r="AC1224" s="2" t="s">
        <v>3361</v>
      </c>
      <c r="AD1224" s="2" t="s">
        <v>3362</v>
      </c>
      <c r="AE1224" s="2" t="s">
        <v>3363</v>
      </c>
      <c r="AF1224" s="93"/>
      <c r="AG1224" s="2" t="s">
        <v>3364</v>
      </c>
      <c r="AH1224" s="2" t="s">
        <v>3365</v>
      </c>
      <c r="AI1224" s="2">
        <v>0.0</v>
      </c>
      <c r="AJ1224" s="94">
        <v>8.869718411502401E-4</v>
      </c>
      <c r="AK1224" s="94">
        <v>3.6982248520710064E-4</v>
      </c>
      <c r="AL1224" s="79"/>
      <c r="AM1224" s="2" t="s">
        <v>4672</v>
      </c>
    </row>
    <row r="1225">
      <c r="A1225" s="54">
        <v>46231.0</v>
      </c>
      <c r="B1225" s="54">
        <v>46232.0</v>
      </c>
      <c r="C1225" s="2" t="s">
        <v>301</v>
      </c>
      <c r="D1225" s="2" t="s">
        <v>146</v>
      </c>
      <c r="E1225" s="2" t="s">
        <v>303</v>
      </c>
      <c r="F1225" s="53">
        <v>0.0</v>
      </c>
      <c r="G1225" s="53">
        <v>0.0</v>
      </c>
      <c r="H1225" s="53">
        <v>0.04</v>
      </c>
      <c r="I1225" s="53">
        <v>0.07692307692307693</v>
      </c>
      <c r="J1225" s="53">
        <v>0.037850257978037</v>
      </c>
      <c r="K1225" s="2" t="s">
        <v>208</v>
      </c>
      <c r="L1225" s="53">
        <v>1.0</v>
      </c>
      <c r="M1225" s="2" t="s">
        <v>3369</v>
      </c>
      <c r="N1225" s="2" t="s">
        <v>3360</v>
      </c>
      <c r="O1225" s="55"/>
      <c r="AB1225" s="2" t="s">
        <v>164</v>
      </c>
      <c r="AC1225" s="2" t="s">
        <v>3361</v>
      </c>
      <c r="AD1225" s="2" t="s">
        <v>3362</v>
      </c>
      <c r="AE1225" s="2" t="s">
        <v>3363</v>
      </c>
      <c r="AF1225" s="93"/>
      <c r="AG1225" s="2" t="s">
        <v>3364</v>
      </c>
      <c r="AH1225" s="2" t="s">
        <v>3365</v>
      </c>
      <c r="AI1225" s="2">
        <v>0.0</v>
      </c>
      <c r="AJ1225" s="94">
        <v>0.0014326420290039533</v>
      </c>
      <c r="AK1225" s="94">
        <v>0.00591715976331361</v>
      </c>
      <c r="AL1225" s="79"/>
      <c r="AM1225" s="2" t="s">
        <v>4673</v>
      </c>
    </row>
    <row r="1226">
      <c r="A1226" s="54">
        <v>46232.0</v>
      </c>
      <c r="B1226" s="54">
        <v>46233.0</v>
      </c>
      <c r="C1226" s="2" t="s">
        <v>194</v>
      </c>
      <c r="D1226" s="2" t="s">
        <v>146</v>
      </c>
      <c r="E1226" s="2" t="s">
        <v>148</v>
      </c>
      <c r="F1226" s="53">
        <v>0.25</v>
      </c>
      <c r="G1226" s="53">
        <v>0.25</v>
      </c>
      <c r="H1226" s="53">
        <v>0.2</v>
      </c>
      <c r="I1226" s="53">
        <v>0.11538461538461539</v>
      </c>
      <c r="J1226" s="53">
        <v>0.15169746292710257</v>
      </c>
      <c r="K1226" s="2" t="s">
        <v>4621</v>
      </c>
      <c r="L1226" s="53">
        <v>0.0</v>
      </c>
      <c r="M1226" s="2" t="s">
        <v>3369</v>
      </c>
      <c r="N1226" s="2" t="s">
        <v>3360</v>
      </c>
      <c r="O1226" s="55"/>
      <c r="AB1226" s="2" t="s">
        <v>153</v>
      </c>
      <c r="AC1226" s="2" t="s">
        <v>3421</v>
      </c>
      <c r="AD1226" s="2" t="s">
        <v>3362</v>
      </c>
      <c r="AE1226" s="2" t="s">
        <v>3363</v>
      </c>
      <c r="AF1226" s="93"/>
      <c r="AG1226" s="2" t="s">
        <v>3364</v>
      </c>
      <c r="AH1226" s="2" t="s">
        <v>3365</v>
      </c>
      <c r="AI1226" s="2">
        <v>1.0</v>
      </c>
      <c r="AJ1226" s="94">
        <v>0.7196171944043144</v>
      </c>
      <c r="AK1226" s="94">
        <v>0.7825443786982248</v>
      </c>
      <c r="AL1226" s="79"/>
      <c r="AM1226" s="2" t="s">
        <v>4674</v>
      </c>
    </row>
    <row r="1227">
      <c r="A1227" s="54">
        <v>46232.0</v>
      </c>
      <c r="B1227" s="54">
        <v>46233.0</v>
      </c>
      <c r="C1227" s="2" t="s">
        <v>229</v>
      </c>
      <c r="D1227" s="2" t="s">
        <v>146</v>
      </c>
      <c r="E1227" s="2" t="s">
        <v>148</v>
      </c>
      <c r="F1227" s="53">
        <v>0.0</v>
      </c>
      <c r="G1227" s="53">
        <v>0.0</v>
      </c>
      <c r="H1227" s="53">
        <v>0.04</v>
      </c>
      <c r="I1227" s="53">
        <v>0.057692307692307696</v>
      </c>
      <c r="J1227" s="53">
        <v>0.0712693159990141</v>
      </c>
      <c r="K1227" s="2" t="s">
        <v>303</v>
      </c>
      <c r="L1227" s="53">
        <v>0.5</v>
      </c>
      <c r="M1227" s="2" t="s">
        <v>3369</v>
      </c>
      <c r="N1227" s="2" t="s">
        <v>3360</v>
      </c>
      <c r="O1227" s="55"/>
      <c r="AB1227" s="2" t="s">
        <v>164</v>
      </c>
      <c r="AC1227" s="2" t="s">
        <v>3361</v>
      </c>
      <c r="AD1227" s="2" t="s">
        <v>3362</v>
      </c>
      <c r="AE1227" s="2" t="s">
        <v>3363</v>
      </c>
      <c r="AF1227" s="93"/>
      <c r="AG1227" s="2" t="s">
        <v>3364</v>
      </c>
      <c r="AH1227" s="2" t="s">
        <v>3365</v>
      </c>
      <c r="AI1227" s="2">
        <v>0.0</v>
      </c>
      <c r="AJ1227" s="94">
        <v>0.005079315402967326</v>
      </c>
      <c r="AK1227" s="94">
        <v>0.003328402366863906</v>
      </c>
      <c r="AL1227" s="79"/>
      <c r="AM1227" s="2" t="s">
        <v>4675</v>
      </c>
    </row>
    <row r="1228">
      <c r="A1228" s="54">
        <v>46232.0</v>
      </c>
      <c r="B1228" s="54">
        <v>46233.0</v>
      </c>
      <c r="C1228" s="2" t="s">
        <v>145</v>
      </c>
      <c r="D1228" s="2" t="s">
        <v>146</v>
      </c>
      <c r="E1228" s="2" t="s">
        <v>148</v>
      </c>
      <c r="F1228" s="53">
        <v>0.125</v>
      </c>
      <c r="G1228" s="53">
        <v>0.08333333333333333</v>
      </c>
      <c r="H1228" s="53">
        <v>0.08</v>
      </c>
      <c r="I1228" s="53">
        <v>0.038461538461538464</v>
      </c>
      <c r="J1228" s="53">
        <v>0.046956825048113014</v>
      </c>
      <c r="K1228" s="2" t="s">
        <v>148</v>
      </c>
      <c r="L1228" s="53">
        <v>1.0</v>
      </c>
      <c r="M1228" s="2" t="s">
        <v>3369</v>
      </c>
      <c r="N1228" s="2" t="s">
        <v>3360</v>
      </c>
      <c r="O1228" s="55"/>
      <c r="AB1228" s="2" t="s">
        <v>164</v>
      </c>
      <c r="AC1228" s="2" t="s">
        <v>3361</v>
      </c>
      <c r="AD1228" s="2" t="s">
        <v>3362</v>
      </c>
      <c r="AE1228" s="2" t="s">
        <v>3363</v>
      </c>
      <c r="AF1228" s="93"/>
      <c r="AG1228" s="2" t="s">
        <v>3364</v>
      </c>
      <c r="AH1228" s="2" t="s">
        <v>3365</v>
      </c>
      <c r="AI1228" s="2">
        <v>0.0</v>
      </c>
      <c r="AJ1228" s="94">
        <v>0.0022049434185990938</v>
      </c>
      <c r="AK1228" s="94">
        <v>0.0014792899408284025</v>
      </c>
      <c r="AL1228" s="79"/>
      <c r="AM1228" s="2" t="s">
        <v>4676</v>
      </c>
    </row>
    <row r="1229">
      <c r="A1229" s="54">
        <v>46232.0</v>
      </c>
      <c r="B1229" s="54">
        <v>46233.0</v>
      </c>
      <c r="C1229" s="2" t="s">
        <v>301</v>
      </c>
      <c r="D1229" s="2" t="s">
        <v>146</v>
      </c>
      <c r="E1229" s="2" t="s">
        <v>148</v>
      </c>
      <c r="F1229" s="53">
        <v>0.0</v>
      </c>
      <c r="G1229" s="53">
        <v>0.0</v>
      </c>
      <c r="H1229" s="53">
        <v>0.0</v>
      </c>
      <c r="I1229" s="53">
        <v>0.038461538461538464</v>
      </c>
      <c r="J1229" s="53">
        <v>0.02430422096943299</v>
      </c>
      <c r="K1229" s="2" t="s">
        <v>208</v>
      </c>
      <c r="L1229" s="53">
        <v>1.0</v>
      </c>
      <c r="M1229" s="2" t="s">
        <v>3369</v>
      </c>
      <c r="N1229" s="2" t="s">
        <v>3360</v>
      </c>
      <c r="O1229" s="55"/>
      <c r="AB1229" s="2" t="s">
        <v>153</v>
      </c>
      <c r="AC1229" s="2" t="s">
        <v>4677</v>
      </c>
      <c r="AD1229" s="2" t="s">
        <v>3362</v>
      </c>
      <c r="AE1229" s="2" t="s">
        <v>3363</v>
      </c>
      <c r="AF1229" s="93"/>
      <c r="AG1229" s="2" t="s">
        <v>3364</v>
      </c>
      <c r="AH1229" s="2" t="s">
        <v>3365</v>
      </c>
      <c r="AI1229" s="2">
        <v>1.0</v>
      </c>
      <c r="AJ1229" s="94">
        <v>0.9519822532180651</v>
      </c>
      <c r="AK1229" s="94">
        <v>0.9245562130177515</v>
      </c>
      <c r="AL1229" s="79"/>
      <c r="AM1229" s="2" t="s">
        <v>4678</v>
      </c>
    </row>
    <row r="1230">
      <c r="A1230" s="54">
        <v>46233.0</v>
      </c>
      <c r="B1230" s="54">
        <v>46234.0</v>
      </c>
      <c r="C1230" s="2" t="s">
        <v>194</v>
      </c>
      <c r="D1230" s="2" t="s">
        <v>146</v>
      </c>
      <c r="E1230" s="2" t="s">
        <v>196</v>
      </c>
      <c r="F1230" s="53">
        <v>0.125</v>
      </c>
      <c r="G1230" s="53">
        <v>0.08333333333333333</v>
      </c>
      <c r="H1230" s="53">
        <v>0.04</v>
      </c>
      <c r="I1230" s="53">
        <v>0.07692307692307693</v>
      </c>
      <c r="J1230" s="53">
        <v>0.10776689305574864</v>
      </c>
      <c r="K1230" s="2" t="s">
        <v>148</v>
      </c>
      <c r="L1230" s="53">
        <v>0.21428571428571427</v>
      </c>
      <c r="M1230" s="2" t="s">
        <v>3440</v>
      </c>
      <c r="N1230" s="2" t="s">
        <v>3360</v>
      </c>
      <c r="O1230" s="55"/>
      <c r="AB1230" s="2" t="s">
        <v>164</v>
      </c>
      <c r="AC1230" s="2" t="s">
        <v>3361</v>
      </c>
      <c r="AD1230" s="2" t="s">
        <v>3362</v>
      </c>
      <c r="AE1230" s="2" t="s">
        <v>3363</v>
      </c>
      <c r="AF1230" s="93"/>
      <c r="AG1230" s="2" t="s">
        <v>3364</v>
      </c>
      <c r="AH1230" s="2" t="s">
        <v>3365</v>
      </c>
      <c r="AI1230" s="2">
        <v>0.0</v>
      </c>
      <c r="AJ1230" s="94">
        <v>0.011613703238889165</v>
      </c>
      <c r="AK1230" s="94">
        <v>0.00591715976331361</v>
      </c>
      <c r="AL1230" s="79"/>
      <c r="AM1230" s="2" t="s">
        <v>4679</v>
      </c>
    </row>
    <row r="1231">
      <c r="A1231" s="54">
        <v>46233.0</v>
      </c>
      <c r="B1231" s="54">
        <v>46234.0</v>
      </c>
      <c r="C1231" s="2" t="s">
        <v>229</v>
      </c>
      <c r="D1231" s="2" t="s">
        <v>146</v>
      </c>
      <c r="E1231" s="2" t="s">
        <v>196</v>
      </c>
      <c r="F1231" s="53">
        <v>0.0</v>
      </c>
      <c r="G1231" s="53">
        <v>0.08333333333333333</v>
      </c>
      <c r="H1231" s="53">
        <v>0.04</v>
      </c>
      <c r="I1231" s="53">
        <v>0.057692307692307696</v>
      </c>
      <c r="J1231" s="53">
        <v>0.07331283184234419</v>
      </c>
      <c r="K1231" s="2" t="s">
        <v>303</v>
      </c>
      <c r="L1231" s="53">
        <v>0.5</v>
      </c>
      <c r="M1231" s="2" t="s">
        <v>3369</v>
      </c>
      <c r="N1231" s="2" t="s">
        <v>3360</v>
      </c>
      <c r="O1231" s="55"/>
      <c r="AB1231" s="2" t="s">
        <v>164</v>
      </c>
      <c r="AC1231" s="2" t="s">
        <v>3361</v>
      </c>
      <c r="AD1231" s="2" t="s">
        <v>3362</v>
      </c>
      <c r="AE1231" s="2" t="s">
        <v>3363</v>
      </c>
      <c r="AF1231" s="93"/>
      <c r="AG1231" s="2" t="s">
        <v>3364</v>
      </c>
      <c r="AH1231" s="2" t="s">
        <v>3365</v>
      </c>
      <c r="AI1231" s="2">
        <v>0.0</v>
      </c>
      <c r="AJ1231" s="94">
        <v>0.0053747713127438364</v>
      </c>
      <c r="AK1231" s="94">
        <v>0.003328402366863906</v>
      </c>
      <c r="AL1231" s="79"/>
      <c r="AM1231" s="2" t="s">
        <v>4680</v>
      </c>
    </row>
    <row r="1232">
      <c r="A1232" s="54">
        <v>46233.0</v>
      </c>
      <c r="B1232" s="54">
        <v>46234.0</v>
      </c>
      <c r="C1232" s="2" t="s">
        <v>145</v>
      </c>
      <c r="D1232" s="2" t="s">
        <v>146</v>
      </c>
      <c r="E1232" s="2" t="s">
        <v>196</v>
      </c>
      <c r="F1232" s="53">
        <v>0.0</v>
      </c>
      <c r="G1232" s="53">
        <v>0.0</v>
      </c>
      <c r="H1232" s="53">
        <v>0.0</v>
      </c>
      <c r="I1232" s="53">
        <v>0.0</v>
      </c>
      <c r="J1232" s="53">
        <v>0.01239370287991783</v>
      </c>
      <c r="K1232" s="2" t="s">
        <v>148</v>
      </c>
      <c r="L1232" s="53">
        <v>1.0</v>
      </c>
      <c r="M1232" s="2" t="s">
        <v>3369</v>
      </c>
      <c r="N1232" s="2" t="s">
        <v>3360</v>
      </c>
      <c r="O1232" s="55"/>
      <c r="AB1232" s="2" t="s">
        <v>164</v>
      </c>
      <c r="AC1232" s="2" t="s">
        <v>3361</v>
      </c>
      <c r="AD1232" s="2" t="s">
        <v>3362</v>
      </c>
      <c r="AE1232" s="2" t="s">
        <v>3363</v>
      </c>
      <c r="AF1232" s="93"/>
      <c r="AG1232" s="2" t="s">
        <v>3364</v>
      </c>
      <c r="AH1232" s="2" t="s">
        <v>3365</v>
      </c>
      <c r="AI1232" s="2">
        <v>0.0</v>
      </c>
      <c r="AJ1232" s="94">
        <v>1.5360387107568352E-4</v>
      </c>
      <c r="AK1232" s="94">
        <v>0.0</v>
      </c>
      <c r="AL1232" s="79"/>
      <c r="AM1232" s="2" t="s">
        <v>4681</v>
      </c>
    </row>
    <row r="1233">
      <c r="A1233" s="54">
        <v>46233.0</v>
      </c>
      <c r="B1233" s="54">
        <v>46234.0</v>
      </c>
      <c r="C1233" s="2" t="s">
        <v>301</v>
      </c>
      <c r="D1233" s="2" t="s">
        <v>146</v>
      </c>
      <c r="E1233" s="2" t="s">
        <v>196</v>
      </c>
      <c r="F1233" s="53">
        <v>0.0</v>
      </c>
      <c r="G1233" s="53">
        <v>0.0</v>
      </c>
      <c r="H1233" s="53">
        <v>0.0</v>
      </c>
      <c r="I1233" s="53">
        <v>0.0</v>
      </c>
      <c r="J1233" s="53">
        <v>0.0152483040510792</v>
      </c>
      <c r="K1233" s="2" t="s">
        <v>4682</v>
      </c>
      <c r="L1233" s="53">
        <v>0.0</v>
      </c>
      <c r="M1233" s="2" t="s">
        <v>3369</v>
      </c>
      <c r="N1233" s="2" t="s">
        <v>3360</v>
      </c>
      <c r="O1233" s="55"/>
      <c r="AB1233" s="2" t="s">
        <v>164</v>
      </c>
      <c r="AC1233" s="2" t="s">
        <v>3361</v>
      </c>
      <c r="AD1233" s="2" t="s">
        <v>3362</v>
      </c>
      <c r="AE1233" s="2" t="s">
        <v>3363</v>
      </c>
      <c r="AF1233" s="93"/>
      <c r="AG1233" s="2" t="s">
        <v>3364</v>
      </c>
      <c r="AH1233" s="2" t="s">
        <v>3365</v>
      </c>
      <c r="AI1233" s="2">
        <v>0.0</v>
      </c>
      <c r="AJ1233" s="94">
        <v>2.3251077643415835E-4</v>
      </c>
      <c r="AK1233" s="94">
        <v>0.0</v>
      </c>
      <c r="AL1233" s="79"/>
      <c r="AM1233" s="2" t="s">
        <v>4683</v>
      </c>
    </row>
    <row r="1234">
      <c r="A1234" s="54">
        <v>46234.0</v>
      </c>
      <c r="B1234" s="54">
        <v>46235.0</v>
      </c>
      <c r="C1234" s="2" t="s">
        <v>194</v>
      </c>
      <c r="D1234" s="2" t="s">
        <v>146</v>
      </c>
      <c r="E1234" s="2" t="s">
        <v>288</v>
      </c>
      <c r="F1234" s="53">
        <v>0.25</v>
      </c>
      <c r="G1234" s="53">
        <v>0.16666666666666666</v>
      </c>
      <c r="H1234" s="53">
        <v>0.16</v>
      </c>
      <c r="I1234" s="53">
        <v>0.15384615384615385</v>
      </c>
      <c r="J1234" s="53">
        <v>0.15013905835081254</v>
      </c>
      <c r="K1234" s="2" t="s">
        <v>148</v>
      </c>
      <c r="L1234" s="53">
        <v>0.21428571428571427</v>
      </c>
      <c r="M1234" s="2" t="s">
        <v>3440</v>
      </c>
      <c r="N1234" s="2" t="s">
        <v>3360</v>
      </c>
      <c r="O1234" s="55"/>
      <c r="AB1234" s="2" t="s">
        <v>153</v>
      </c>
      <c r="AC1234" s="2" t="s">
        <v>3833</v>
      </c>
      <c r="AD1234" s="2" t="s">
        <v>3362</v>
      </c>
      <c r="AE1234" s="2" t="s">
        <v>3363</v>
      </c>
      <c r="AF1234" s="93"/>
      <c r="AG1234" s="2" t="s">
        <v>3364</v>
      </c>
      <c r="AH1234" s="2" t="s">
        <v>3365</v>
      </c>
      <c r="AI1234" s="2">
        <v>1.0</v>
      </c>
      <c r="AJ1234" s="94">
        <v>0.7222636201408437</v>
      </c>
      <c r="AK1234" s="94">
        <v>0.7159763313609467</v>
      </c>
      <c r="AL1234" s="79"/>
      <c r="AM1234" s="2" t="s">
        <v>4684</v>
      </c>
    </row>
    <row r="1235">
      <c r="A1235" s="54">
        <v>46234.0</v>
      </c>
      <c r="B1235" s="54">
        <v>46235.0</v>
      </c>
      <c r="C1235" s="2" t="s">
        <v>229</v>
      </c>
      <c r="D1235" s="2" t="s">
        <v>146</v>
      </c>
      <c r="E1235" s="2" t="s">
        <v>288</v>
      </c>
      <c r="F1235" s="53">
        <v>0.125</v>
      </c>
      <c r="G1235" s="53">
        <v>0.16666666666666666</v>
      </c>
      <c r="H1235" s="53">
        <v>0.08</v>
      </c>
      <c r="I1235" s="53">
        <v>0.09615384615384616</v>
      </c>
      <c r="J1235" s="53">
        <v>0.1028669403676446</v>
      </c>
      <c r="K1235" s="2" t="s">
        <v>303</v>
      </c>
      <c r="L1235" s="53">
        <v>0.5</v>
      </c>
      <c r="M1235" s="2" t="s">
        <v>3369</v>
      </c>
      <c r="N1235" s="2" t="s">
        <v>3360</v>
      </c>
      <c r="O1235" s="55"/>
      <c r="AB1235" s="2" t="s">
        <v>164</v>
      </c>
      <c r="AC1235" s="2" t="s">
        <v>3361</v>
      </c>
      <c r="AD1235" s="2" t="s">
        <v>3362</v>
      </c>
      <c r="AE1235" s="2" t="s">
        <v>3363</v>
      </c>
      <c r="AF1235" s="93"/>
      <c r="AG1235" s="2" t="s">
        <v>3364</v>
      </c>
      <c r="AH1235" s="2" t="s">
        <v>3365</v>
      </c>
      <c r="AI1235" s="2">
        <v>0.0</v>
      </c>
      <c r="AJ1235" s="94">
        <v>0.01058160742060055</v>
      </c>
      <c r="AK1235" s="94">
        <v>0.009245562130177515</v>
      </c>
      <c r="AL1235" s="79"/>
      <c r="AM1235" s="2" t="s">
        <v>4685</v>
      </c>
    </row>
    <row r="1236">
      <c r="A1236" s="54">
        <v>46234.0</v>
      </c>
      <c r="B1236" s="54">
        <v>46235.0</v>
      </c>
      <c r="C1236" s="2" t="s">
        <v>145</v>
      </c>
      <c r="D1236" s="2" t="s">
        <v>146</v>
      </c>
      <c r="E1236" s="2" t="s">
        <v>288</v>
      </c>
      <c r="F1236" s="53">
        <v>0.0</v>
      </c>
      <c r="G1236" s="53">
        <v>0.0</v>
      </c>
      <c r="H1236" s="53">
        <v>0.04</v>
      </c>
      <c r="I1236" s="53">
        <v>0.038461538461538464</v>
      </c>
      <c r="J1236" s="53">
        <v>0.028628066482758355</v>
      </c>
      <c r="K1236" s="2" t="s">
        <v>148</v>
      </c>
      <c r="L1236" s="53">
        <v>1.0</v>
      </c>
      <c r="M1236" s="2" t="s">
        <v>3369</v>
      </c>
      <c r="N1236" s="2" t="s">
        <v>3360</v>
      </c>
      <c r="O1236" s="55"/>
      <c r="AB1236" s="2" t="s">
        <v>164</v>
      </c>
      <c r="AC1236" s="2" t="s">
        <v>3361</v>
      </c>
      <c r="AD1236" s="2" t="s">
        <v>3362</v>
      </c>
      <c r="AE1236" s="2" t="s">
        <v>3363</v>
      </c>
      <c r="AF1236" s="93"/>
      <c r="AG1236" s="2" t="s">
        <v>3364</v>
      </c>
      <c r="AH1236" s="2" t="s">
        <v>3365</v>
      </c>
      <c r="AI1236" s="2">
        <v>0.0</v>
      </c>
      <c r="AJ1236" s="94">
        <v>8.195661905412323E-4</v>
      </c>
      <c r="AK1236" s="94">
        <v>0.0014792899408284025</v>
      </c>
      <c r="AL1236" s="79"/>
      <c r="AM1236" s="2" t="s">
        <v>4686</v>
      </c>
    </row>
    <row r="1237">
      <c r="A1237" s="54">
        <v>46234.0</v>
      </c>
      <c r="B1237" s="54">
        <v>46235.0</v>
      </c>
      <c r="C1237" s="2" t="s">
        <v>301</v>
      </c>
      <c r="D1237" s="2" t="s">
        <v>146</v>
      </c>
      <c r="E1237" s="2" t="s">
        <v>288</v>
      </c>
      <c r="F1237" s="53">
        <v>0.0</v>
      </c>
      <c r="G1237" s="53">
        <v>0.0</v>
      </c>
      <c r="H1237" s="53">
        <v>0.0</v>
      </c>
      <c r="I1237" s="53">
        <v>0.0</v>
      </c>
      <c r="J1237" s="53">
        <v>0.015131318243000342</v>
      </c>
      <c r="K1237" s="2" t="s">
        <v>4682</v>
      </c>
      <c r="L1237" s="53">
        <v>0.0</v>
      </c>
      <c r="M1237" s="2" t="s">
        <v>3369</v>
      </c>
      <c r="N1237" s="2" t="s">
        <v>3360</v>
      </c>
      <c r="O1237" s="55"/>
      <c r="AB1237" s="2" t="s">
        <v>164</v>
      </c>
      <c r="AC1237" s="2" t="s">
        <v>3361</v>
      </c>
      <c r="AD1237" s="2" t="s">
        <v>3362</v>
      </c>
      <c r="AE1237" s="2" t="s">
        <v>3363</v>
      </c>
      <c r="AF1237" s="93"/>
      <c r="AG1237" s="2" t="s">
        <v>3364</v>
      </c>
      <c r="AH1237" s="2" t="s">
        <v>3365</v>
      </c>
      <c r="AI1237" s="2">
        <v>0.0</v>
      </c>
      <c r="AJ1237" s="94">
        <v>2.2895679177095495E-4</v>
      </c>
      <c r="AK1237" s="94">
        <v>0.0</v>
      </c>
      <c r="AL1237" s="79"/>
      <c r="AM1237" s="2" t="s">
        <v>4687</v>
      </c>
    </row>
    <row r="1238">
      <c r="A1238" s="54">
        <v>46235.0</v>
      </c>
      <c r="B1238" s="54">
        <v>46236.0</v>
      </c>
      <c r="C1238" s="2" t="s">
        <v>194</v>
      </c>
      <c r="D1238" s="2" t="s">
        <v>146</v>
      </c>
      <c r="E1238" s="2" t="s">
        <v>256</v>
      </c>
      <c r="F1238" s="53">
        <v>0.25</v>
      </c>
      <c r="G1238" s="53">
        <v>0.25</v>
      </c>
      <c r="H1238" s="53">
        <v>0.12</v>
      </c>
      <c r="I1238" s="53">
        <v>0.057692307692307696</v>
      </c>
      <c r="J1238" s="53">
        <v>0.13582811351275453</v>
      </c>
      <c r="K1238" s="2" t="s">
        <v>148</v>
      </c>
      <c r="L1238" s="53">
        <v>0.21428571428571427</v>
      </c>
      <c r="M1238" s="2" t="s">
        <v>3440</v>
      </c>
      <c r="N1238" s="2" t="s">
        <v>3360</v>
      </c>
      <c r="O1238" s="55"/>
      <c r="AB1238" s="2" t="s">
        <v>164</v>
      </c>
      <c r="AC1238" s="2" t="s">
        <v>3361</v>
      </c>
      <c r="AD1238" s="2" t="s">
        <v>3362</v>
      </c>
      <c r="AE1238" s="2" t="s">
        <v>3363</v>
      </c>
      <c r="AF1238" s="93"/>
      <c r="AG1238" s="2" t="s">
        <v>3364</v>
      </c>
      <c r="AH1238" s="2" t="s">
        <v>3365</v>
      </c>
      <c r="AI1238" s="2">
        <v>0.0</v>
      </c>
      <c r="AJ1238" s="94">
        <v>0.01844927642043373</v>
      </c>
      <c r="AK1238" s="94">
        <v>0.003328402366863906</v>
      </c>
      <c r="AL1238" s="79"/>
      <c r="AM1238" s="2" t="s">
        <v>4688</v>
      </c>
    </row>
    <row r="1239">
      <c r="A1239" s="54">
        <v>46235.0</v>
      </c>
      <c r="B1239" s="54">
        <v>46236.0</v>
      </c>
      <c r="C1239" s="2" t="s">
        <v>229</v>
      </c>
      <c r="D1239" s="2" t="s">
        <v>146</v>
      </c>
      <c r="E1239" s="2" t="s">
        <v>256</v>
      </c>
      <c r="F1239" s="53">
        <v>0.125</v>
      </c>
      <c r="G1239" s="53">
        <v>0.08333333333333333</v>
      </c>
      <c r="H1239" s="53">
        <v>0.12</v>
      </c>
      <c r="I1239" s="53">
        <v>0.057692307692307696</v>
      </c>
      <c r="J1239" s="53">
        <v>0.08808517461931503</v>
      </c>
      <c r="K1239" s="2" t="s">
        <v>303</v>
      </c>
      <c r="L1239" s="53">
        <v>0.5</v>
      </c>
      <c r="M1239" s="2" t="s">
        <v>3369</v>
      </c>
      <c r="N1239" s="2" t="s">
        <v>3360</v>
      </c>
      <c r="O1239" s="55"/>
      <c r="AB1239" s="2" t="s">
        <v>164</v>
      </c>
      <c r="AC1239" s="2" t="s">
        <v>3361</v>
      </c>
      <c r="AD1239" s="2" t="s">
        <v>3362</v>
      </c>
      <c r="AE1239" s="2" t="s">
        <v>3363</v>
      </c>
      <c r="AF1239" s="93"/>
      <c r="AG1239" s="2" t="s">
        <v>3364</v>
      </c>
      <c r="AH1239" s="2" t="s">
        <v>3365</v>
      </c>
      <c r="AI1239" s="2">
        <v>0.0</v>
      </c>
      <c r="AJ1239" s="94">
        <v>0.007758997987715221</v>
      </c>
      <c r="AK1239" s="94">
        <v>0.003328402366863906</v>
      </c>
      <c r="AL1239" s="79"/>
      <c r="AM1239" s="2" t="s">
        <v>4689</v>
      </c>
    </row>
    <row r="1240">
      <c r="A1240" s="54">
        <v>46235.0</v>
      </c>
      <c r="B1240" s="54">
        <v>46236.0</v>
      </c>
      <c r="C1240" s="2" t="s">
        <v>145</v>
      </c>
      <c r="D1240" s="2" t="s">
        <v>146</v>
      </c>
      <c r="E1240" s="2" t="s">
        <v>256</v>
      </c>
      <c r="F1240" s="53">
        <v>0.0</v>
      </c>
      <c r="G1240" s="53">
        <v>0.0</v>
      </c>
      <c r="H1240" s="53">
        <v>0.0</v>
      </c>
      <c r="I1240" s="53">
        <v>0.0</v>
      </c>
      <c r="J1240" s="53">
        <v>0.012204262069341032</v>
      </c>
      <c r="K1240" s="2" t="s">
        <v>148</v>
      </c>
      <c r="L1240" s="53">
        <v>1.0</v>
      </c>
      <c r="M1240" s="2" t="s">
        <v>3369</v>
      </c>
      <c r="N1240" s="2" t="s">
        <v>3360</v>
      </c>
      <c r="O1240" s="55"/>
      <c r="AB1240" s="2" t="s">
        <v>164</v>
      </c>
      <c r="AC1240" s="2" t="s">
        <v>3361</v>
      </c>
      <c r="AD1240" s="2" t="s">
        <v>3362</v>
      </c>
      <c r="AE1240" s="2" t="s">
        <v>3363</v>
      </c>
      <c r="AF1240" s="93"/>
      <c r="AG1240" s="2" t="s">
        <v>3364</v>
      </c>
      <c r="AH1240" s="2" t="s">
        <v>3365</v>
      </c>
      <c r="AI1240" s="2">
        <v>0.0</v>
      </c>
      <c r="AJ1240" s="94">
        <v>1.4894401265715625E-4</v>
      </c>
      <c r="AK1240" s="94">
        <v>0.0</v>
      </c>
      <c r="AL1240" s="79"/>
      <c r="AM1240" s="2" t="s">
        <v>4690</v>
      </c>
    </row>
    <row r="1241">
      <c r="A1241" s="54">
        <v>46235.0</v>
      </c>
      <c r="B1241" s="54">
        <v>46236.0</v>
      </c>
      <c r="C1241" s="2" t="s">
        <v>301</v>
      </c>
      <c r="D1241" s="2" t="s">
        <v>146</v>
      </c>
      <c r="E1241" s="2" t="s">
        <v>256</v>
      </c>
      <c r="F1241" s="53">
        <v>0.0</v>
      </c>
      <c r="G1241" s="53">
        <v>0.0</v>
      </c>
      <c r="H1241" s="53">
        <v>0.0</v>
      </c>
      <c r="I1241" s="53">
        <v>0.019230769230769232</v>
      </c>
      <c r="J1241" s="53">
        <v>0.01735476581563984</v>
      </c>
      <c r="K1241" s="2" t="s">
        <v>4682</v>
      </c>
      <c r="L1241" s="53">
        <v>0.0</v>
      </c>
      <c r="M1241" s="2" t="s">
        <v>3369</v>
      </c>
      <c r="N1241" s="2" t="s">
        <v>3360</v>
      </c>
      <c r="O1241" s="55"/>
      <c r="AB1241" s="2" t="s">
        <v>164</v>
      </c>
      <c r="AC1241" s="2" t="s">
        <v>3361</v>
      </c>
      <c r="AD1241" s="2" t="s">
        <v>3362</v>
      </c>
      <c r="AE1241" s="2" t="s">
        <v>3363</v>
      </c>
      <c r="AF1241" s="93"/>
      <c r="AG1241" s="2" t="s">
        <v>3364</v>
      </c>
      <c r="AH1241" s="2" t="s">
        <v>3365</v>
      </c>
      <c r="AI1241" s="2">
        <v>0.0</v>
      </c>
      <c r="AJ1241" s="94">
        <v>3.011878965157012E-4</v>
      </c>
      <c r="AK1241" s="94">
        <v>3.6982248520710064E-4</v>
      </c>
      <c r="AL1241" s="79"/>
      <c r="AM1241" s="2" t="s">
        <v>4691</v>
      </c>
    </row>
    <row r="1242">
      <c r="A1242" s="54">
        <v>46236.0</v>
      </c>
      <c r="B1242" s="54">
        <v>46237.0</v>
      </c>
      <c r="C1242" s="2" t="s">
        <v>194</v>
      </c>
      <c r="D1242" s="2" t="s">
        <v>146</v>
      </c>
      <c r="E1242" s="2" t="s">
        <v>180</v>
      </c>
      <c r="F1242" s="53">
        <v>0.25</v>
      </c>
      <c r="G1242" s="53">
        <v>0.16666666666666666</v>
      </c>
      <c r="H1242" s="53">
        <v>0.08</v>
      </c>
      <c r="I1242" s="53">
        <v>0.038461538461538464</v>
      </c>
      <c r="J1242" s="53">
        <v>0.11309086579689251</v>
      </c>
      <c r="K1242" s="2" t="s">
        <v>148</v>
      </c>
      <c r="L1242" s="53">
        <v>0.21428571428571427</v>
      </c>
      <c r="M1242" s="2" t="s">
        <v>3440</v>
      </c>
      <c r="N1242" s="2" t="s">
        <v>3360</v>
      </c>
      <c r="O1242" s="55"/>
      <c r="AB1242" s="2" t="s">
        <v>164</v>
      </c>
      <c r="AC1242" s="2" t="s">
        <v>3361</v>
      </c>
      <c r="AD1242" s="2" t="s">
        <v>3362</v>
      </c>
      <c r="AE1242" s="2" t="s">
        <v>3363</v>
      </c>
      <c r="AF1242" s="93"/>
      <c r="AG1242" s="2" t="s">
        <v>3364</v>
      </c>
      <c r="AH1242" s="2" t="s">
        <v>3365</v>
      </c>
      <c r="AI1242" s="2">
        <v>0.0</v>
      </c>
      <c r="AJ1242" s="94">
        <v>0.012789543926690752</v>
      </c>
      <c r="AK1242" s="94">
        <v>0.0014792899408284025</v>
      </c>
      <c r="AL1242" s="79"/>
      <c r="AM1242" s="2" t="s">
        <v>4692</v>
      </c>
    </row>
    <row r="1243">
      <c r="A1243" s="54">
        <v>46236.0</v>
      </c>
      <c r="B1243" s="54">
        <v>46237.0</v>
      </c>
      <c r="C1243" s="2" t="s">
        <v>229</v>
      </c>
      <c r="D1243" s="2" t="s">
        <v>146</v>
      </c>
      <c r="E1243" s="2" t="s">
        <v>180</v>
      </c>
      <c r="F1243" s="53">
        <v>0.0</v>
      </c>
      <c r="G1243" s="53">
        <v>0.08333333333333333</v>
      </c>
      <c r="H1243" s="53">
        <v>0.12</v>
      </c>
      <c r="I1243" s="53">
        <v>0.07692307692307693</v>
      </c>
      <c r="J1243" s="53">
        <v>0.08526856778228217</v>
      </c>
      <c r="K1243" s="2" t="s">
        <v>303</v>
      </c>
      <c r="L1243" s="53">
        <v>0.5</v>
      </c>
      <c r="M1243" s="2" t="s">
        <v>3369</v>
      </c>
      <c r="N1243" s="2" t="s">
        <v>3360</v>
      </c>
      <c r="O1243" s="55"/>
      <c r="AB1243" s="2" t="s">
        <v>164</v>
      </c>
      <c r="AC1243" s="2" t="s">
        <v>3361</v>
      </c>
      <c r="AD1243" s="2" t="s">
        <v>3362</v>
      </c>
      <c r="AE1243" s="2" t="s">
        <v>3363</v>
      </c>
      <c r="AF1243" s="93"/>
      <c r="AG1243" s="2" t="s">
        <v>3364</v>
      </c>
      <c r="AH1243" s="2" t="s">
        <v>3365</v>
      </c>
      <c r="AI1243" s="2">
        <v>0.0</v>
      </c>
      <c r="AJ1243" s="94">
        <v>0.007270728651641649</v>
      </c>
      <c r="AK1243" s="94">
        <v>0.00591715976331361</v>
      </c>
      <c r="AL1243" s="79"/>
      <c r="AM1243" s="2" t="s">
        <v>4693</v>
      </c>
    </row>
    <row r="1244">
      <c r="A1244" s="54">
        <v>46236.0</v>
      </c>
      <c r="B1244" s="54">
        <v>46237.0</v>
      </c>
      <c r="C1244" s="2" t="s">
        <v>145</v>
      </c>
      <c r="D1244" s="2" t="s">
        <v>146</v>
      </c>
      <c r="E1244" s="2" t="s">
        <v>180</v>
      </c>
      <c r="F1244" s="53">
        <v>0.0</v>
      </c>
      <c r="G1244" s="53">
        <v>0.08333333333333333</v>
      </c>
      <c r="H1244" s="53">
        <v>0.04</v>
      </c>
      <c r="I1244" s="53">
        <v>0.038461538461538464</v>
      </c>
      <c r="J1244" s="53">
        <v>0.03287187674095377</v>
      </c>
      <c r="K1244" s="2" t="s">
        <v>148</v>
      </c>
      <c r="L1244" s="53">
        <v>1.0</v>
      </c>
      <c r="M1244" s="2" t="s">
        <v>3369</v>
      </c>
      <c r="N1244" s="2" t="s">
        <v>3360</v>
      </c>
      <c r="O1244" s="55"/>
      <c r="AB1244" s="2" t="s">
        <v>164</v>
      </c>
      <c r="AC1244" s="2" t="s">
        <v>3361</v>
      </c>
      <c r="AD1244" s="2" t="s">
        <v>3362</v>
      </c>
      <c r="AE1244" s="2" t="s">
        <v>3363</v>
      </c>
      <c r="AF1244" s="93"/>
      <c r="AG1244" s="2" t="s">
        <v>3364</v>
      </c>
      <c r="AH1244" s="2" t="s">
        <v>3365</v>
      </c>
      <c r="AI1244" s="2">
        <v>0.0</v>
      </c>
      <c r="AJ1244" s="94">
        <v>0.0010805602804724575</v>
      </c>
      <c r="AK1244" s="94">
        <v>0.0014792899408284025</v>
      </c>
      <c r="AL1244" s="79"/>
      <c r="AM1244" s="2" t="s">
        <v>4694</v>
      </c>
    </row>
    <row r="1245">
      <c r="A1245" s="54">
        <v>46236.0</v>
      </c>
      <c r="B1245" s="54">
        <v>46237.0</v>
      </c>
      <c r="C1245" s="2" t="s">
        <v>301</v>
      </c>
      <c r="D1245" s="2" t="s">
        <v>146</v>
      </c>
      <c r="E1245" s="2" t="s">
        <v>180</v>
      </c>
      <c r="F1245" s="53">
        <v>0.0</v>
      </c>
      <c r="G1245" s="53">
        <v>0.0</v>
      </c>
      <c r="H1245" s="53">
        <v>0.04</v>
      </c>
      <c r="I1245" s="53">
        <v>0.019230769230769232</v>
      </c>
      <c r="J1245" s="53">
        <v>0.022984267141573617</v>
      </c>
      <c r="K1245" s="2" t="s">
        <v>4682</v>
      </c>
      <c r="L1245" s="53">
        <v>0.0</v>
      </c>
      <c r="M1245" s="2" t="s">
        <v>3369</v>
      </c>
      <c r="N1245" s="2" t="s">
        <v>3360</v>
      </c>
      <c r="O1245" s="55"/>
      <c r="AB1245" s="2" t="s">
        <v>164</v>
      </c>
      <c r="AC1245" s="2" t="s">
        <v>3361</v>
      </c>
      <c r="AD1245" s="2" t="s">
        <v>3362</v>
      </c>
      <c r="AE1245" s="2" t="s">
        <v>3363</v>
      </c>
      <c r="AF1245" s="93"/>
      <c r="AG1245" s="2" t="s">
        <v>3364</v>
      </c>
      <c r="AH1245" s="2" t="s">
        <v>3365</v>
      </c>
      <c r="AI1245" s="2">
        <v>0.0</v>
      </c>
      <c r="AJ1245" s="94">
        <v>5.282765360352206E-4</v>
      </c>
      <c r="AK1245" s="94">
        <v>3.6982248520710064E-4</v>
      </c>
      <c r="AL1245" s="79"/>
      <c r="AM1245" s="2" t="s">
        <v>4695</v>
      </c>
    </row>
    <row r="1246">
      <c r="A1246" s="54">
        <v>46237.0</v>
      </c>
      <c r="B1246" s="54">
        <v>46238.0</v>
      </c>
      <c r="C1246" s="2" t="s">
        <v>194</v>
      </c>
      <c r="D1246" s="2" t="s">
        <v>146</v>
      </c>
      <c r="E1246" s="2" t="s">
        <v>208</v>
      </c>
      <c r="F1246" s="53">
        <v>0.25</v>
      </c>
      <c r="G1246" s="53">
        <v>0.16666666666666666</v>
      </c>
      <c r="H1246" s="53">
        <v>0.08</v>
      </c>
      <c r="I1246" s="53">
        <v>0.11538461538461539</v>
      </c>
      <c r="J1246" s="53">
        <v>0.13917796047178194</v>
      </c>
      <c r="K1246" s="2" t="s">
        <v>148</v>
      </c>
      <c r="L1246" s="53">
        <v>0.21428571428571427</v>
      </c>
      <c r="M1246" s="2" t="s">
        <v>3440</v>
      </c>
      <c r="N1246" s="2" t="s">
        <v>3360</v>
      </c>
      <c r="O1246" s="55"/>
      <c r="AB1246" s="2" t="s">
        <v>164</v>
      </c>
      <c r="AC1246" s="2" t="s">
        <v>3361</v>
      </c>
      <c r="AD1246" s="2" t="s">
        <v>3362</v>
      </c>
      <c r="AE1246" s="2" t="s">
        <v>3363</v>
      </c>
      <c r="AF1246" s="93"/>
      <c r="AG1246" s="2" t="s">
        <v>3364</v>
      </c>
      <c r="AH1246" s="2" t="s">
        <v>3365</v>
      </c>
      <c r="AI1246" s="2">
        <v>0.0</v>
      </c>
      <c r="AJ1246" s="94">
        <v>0.019370504681084894</v>
      </c>
      <c r="AK1246" s="94">
        <v>0.013313609467455623</v>
      </c>
      <c r="AL1246" s="79"/>
      <c r="AM1246" s="2" t="s">
        <v>4696</v>
      </c>
    </row>
    <row r="1247">
      <c r="A1247" s="54">
        <v>46237.0</v>
      </c>
      <c r="B1247" s="54">
        <v>46238.0</v>
      </c>
      <c r="C1247" s="2" t="s">
        <v>229</v>
      </c>
      <c r="D1247" s="2" t="s">
        <v>146</v>
      </c>
      <c r="E1247" s="2" t="s">
        <v>208</v>
      </c>
      <c r="F1247" s="53">
        <v>0.125</v>
      </c>
      <c r="G1247" s="53">
        <v>0.08333333333333333</v>
      </c>
      <c r="H1247" s="53">
        <v>0.04</v>
      </c>
      <c r="I1247" s="53">
        <v>0.09615384615384616</v>
      </c>
      <c r="J1247" s="53">
        <v>0.08106052066299249</v>
      </c>
      <c r="K1247" s="2" t="s">
        <v>303</v>
      </c>
      <c r="L1247" s="53">
        <v>0.5</v>
      </c>
      <c r="M1247" s="2" t="s">
        <v>3369</v>
      </c>
      <c r="N1247" s="2" t="s">
        <v>3360</v>
      </c>
      <c r="O1247" s="55"/>
      <c r="AB1247" s="2" t="s">
        <v>164</v>
      </c>
      <c r="AC1247" s="2" t="s">
        <v>3361</v>
      </c>
      <c r="AD1247" s="2" t="s">
        <v>3362</v>
      </c>
      <c r="AE1247" s="2" t="s">
        <v>3363</v>
      </c>
      <c r="AF1247" s="93"/>
      <c r="AG1247" s="2" t="s">
        <v>3364</v>
      </c>
      <c r="AH1247" s="2" t="s">
        <v>3365</v>
      </c>
      <c r="AI1247" s="2">
        <v>0.0</v>
      </c>
      <c r="AJ1247" s="94">
        <v>0.006570808010155433</v>
      </c>
      <c r="AK1247" s="94">
        <v>0.009245562130177515</v>
      </c>
      <c r="AL1247" s="79"/>
      <c r="AM1247" s="2" t="s">
        <v>4697</v>
      </c>
    </row>
    <row r="1248">
      <c r="A1248" s="54">
        <v>46237.0</v>
      </c>
      <c r="B1248" s="54">
        <v>46238.0</v>
      </c>
      <c r="C1248" s="2" t="s">
        <v>145</v>
      </c>
      <c r="D1248" s="2" t="s">
        <v>146</v>
      </c>
      <c r="E1248" s="2" t="s">
        <v>208</v>
      </c>
      <c r="F1248" s="53">
        <v>0.0</v>
      </c>
      <c r="G1248" s="53">
        <v>0.0</v>
      </c>
      <c r="H1248" s="53">
        <v>0.0</v>
      </c>
      <c r="I1248" s="53">
        <v>0.0</v>
      </c>
      <c r="J1248" s="53">
        <v>0.012017716908358206</v>
      </c>
      <c r="K1248" s="2" t="s">
        <v>148</v>
      </c>
      <c r="L1248" s="53">
        <v>1.0</v>
      </c>
      <c r="M1248" s="2" t="s">
        <v>3369</v>
      </c>
      <c r="N1248" s="2" t="s">
        <v>3360</v>
      </c>
      <c r="O1248" s="55"/>
      <c r="AB1248" s="2" t="s">
        <v>164</v>
      </c>
      <c r="AC1248" s="2" t="s">
        <v>3361</v>
      </c>
      <c r="AD1248" s="2" t="s">
        <v>3362</v>
      </c>
      <c r="AE1248" s="2" t="s">
        <v>3363</v>
      </c>
      <c r="AF1248" s="93"/>
      <c r="AG1248" s="2" t="s">
        <v>3364</v>
      </c>
      <c r="AH1248" s="2" t="s">
        <v>3365</v>
      </c>
      <c r="AI1248" s="2">
        <v>0.0</v>
      </c>
      <c r="AJ1248" s="94">
        <v>1.444255196894387E-4</v>
      </c>
      <c r="AK1248" s="94">
        <v>0.0</v>
      </c>
      <c r="AL1248" s="79"/>
      <c r="AM1248" s="2" t="s">
        <v>4698</v>
      </c>
    </row>
    <row r="1249">
      <c r="A1249" s="54">
        <v>46237.0</v>
      </c>
      <c r="B1249" s="54">
        <v>46238.0</v>
      </c>
      <c r="C1249" s="2" t="s">
        <v>301</v>
      </c>
      <c r="D1249" s="2" t="s">
        <v>146</v>
      </c>
      <c r="E1249" s="2" t="s">
        <v>208</v>
      </c>
      <c r="F1249" s="53">
        <v>0.125</v>
      </c>
      <c r="G1249" s="53">
        <v>0.08333333333333333</v>
      </c>
      <c r="H1249" s="53">
        <v>0.08</v>
      </c>
      <c r="I1249" s="53">
        <v>0.038461538461538464</v>
      </c>
      <c r="J1249" s="53">
        <v>0.044204376931250865</v>
      </c>
      <c r="K1249" s="2" t="s">
        <v>4682</v>
      </c>
      <c r="L1249" s="53">
        <v>0.0</v>
      </c>
      <c r="M1249" s="2" t="s">
        <v>3369</v>
      </c>
      <c r="N1249" s="2" t="s">
        <v>3360</v>
      </c>
      <c r="O1249" s="55"/>
      <c r="AB1249" s="2" t="s">
        <v>164</v>
      </c>
      <c r="AC1249" s="2" t="s">
        <v>3361</v>
      </c>
      <c r="AD1249" s="2" t="s">
        <v>3362</v>
      </c>
      <c r="AE1249" s="2" t="s">
        <v>3363</v>
      </c>
      <c r="AF1249" s="93"/>
      <c r="AG1249" s="2" t="s">
        <v>3364</v>
      </c>
      <c r="AH1249" s="2" t="s">
        <v>3365</v>
      </c>
      <c r="AI1249" s="2">
        <v>0.0</v>
      </c>
      <c r="AJ1249" s="94">
        <v>0.0019540269398801036</v>
      </c>
      <c r="AK1249" s="94">
        <v>0.0014792899408284025</v>
      </c>
      <c r="AL1249" s="79"/>
      <c r="AM1249" s="2" t="s">
        <v>4699</v>
      </c>
    </row>
    <row r="1250">
      <c r="A1250" s="54">
        <v>46238.0</v>
      </c>
      <c r="B1250" s="54">
        <v>46239.0</v>
      </c>
      <c r="C1250" s="2" t="s">
        <v>194</v>
      </c>
      <c r="D1250" s="2" t="s">
        <v>146</v>
      </c>
      <c r="E1250" s="2" t="s">
        <v>303</v>
      </c>
      <c r="F1250" s="53">
        <v>0.25</v>
      </c>
      <c r="G1250" s="53">
        <v>0.16666666666666666</v>
      </c>
      <c r="H1250" s="53">
        <v>0.08</v>
      </c>
      <c r="I1250" s="53">
        <v>0.057692307692307696</v>
      </c>
      <c r="J1250" s="53">
        <v>0.11526749430578517</v>
      </c>
      <c r="K1250" s="2" t="s">
        <v>148</v>
      </c>
      <c r="L1250" s="53">
        <v>0.21428571428571427</v>
      </c>
      <c r="M1250" s="2" t="s">
        <v>3440</v>
      </c>
      <c r="N1250" s="2" t="s">
        <v>3360</v>
      </c>
      <c r="O1250" s="55"/>
      <c r="AB1250" s="2" t="s">
        <v>153</v>
      </c>
      <c r="AC1250" s="2" t="s">
        <v>3833</v>
      </c>
      <c r="AD1250" s="2" t="s">
        <v>3362</v>
      </c>
      <c r="AE1250" s="2" t="s">
        <v>3363</v>
      </c>
      <c r="AF1250" s="93"/>
      <c r="AG1250" s="2" t="s">
        <v>3364</v>
      </c>
      <c r="AH1250" s="2" t="s">
        <v>3365</v>
      </c>
      <c r="AI1250" s="2">
        <v>1.0</v>
      </c>
      <c r="AJ1250" s="94">
        <v>0.7827516066319639</v>
      </c>
      <c r="AK1250" s="94">
        <v>0.8879437869822485</v>
      </c>
      <c r="AL1250" s="79"/>
      <c r="AM1250" s="2" t="s">
        <v>4700</v>
      </c>
    </row>
    <row r="1251">
      <c r="A1251" s="54">
        <v>46238.0</v>
      </c>
      <c r="B1251" s="54">
        <v>46239.0</v>
      </c>
      <c r="C1251" s="2" t="s">
        <v>229</v>
      </c>
      <c r="D1251" s="2" t="s">
        <v>146</v>
      </c>
      <c r="E1251" s="2" t="s">
        <v>303</v>
      </c>
      <c r="F1251" s="53">
        <v>0.375</v>
      </c>
      <c r="G1251" s="53">
        <v>0.25</v>
      </c>
      <c r="H1251" s="53">
        <v>0.2</v>
      </c>
      <c r="I1251" s="53">
        <v>0.17307692307692307</v>
      </c>
      <c r="J1251" s="53">
        <v>0.1490725731145422</v>
      </c>
      <c r="K1251" s="2" t="s">
        <v>303</v>
      </c>
      <c r="L1251" s="53">
        <v>0.5</v>
      </c>
      <c r="M1251" s="2" t="s">
        <v>3369</v>
      </c>
      <c r="N1251" s="2" t="s">
        <v>3360</v>
      </c>
      <c r="O1251" s="55"/>
      <c r="AB1251" s="2" t="s">
        <v>164</v>
      </c>
      <c r="AC1251" s="2" t="s">
        <v>3361</v>
      </c>
      <c r="AD1251" s="2" t="s">
        <v>3362</v>
      </c>
      <c r="AE1251" s="2" t="s">
        <v>3363</v>
      </c>
      <c r="AF1251" s="93"/>
      <c r="AG1251" s="2" t="s">
        <v>3364</v>
      </c>
      <c r="AH1251" s="2" t="s">
        <v>3365</v>
      </c>
      <c r="AI1251" s="2">
        <v>0.0</v>
      </c>
      <c r="AJ1251" s="94">
        <v>0.02222263205499053</v>
      </c>
      <c r="AK1251" s="94">
        <v>0.029955621301775145</v>
      </c>
      <c r="AL1251" s="79"/>
      <c r="AM1251" s="2" t="s">
        <v>4701</v>
      </c>
    </row>
    <row r="1252">
      <c r="A1252" s="54">
        <v>46238.0</v>
      </c>
      <c r="B1252" s="54">
        <v>46239.0</v>
      </c>
      <c r="C1252" s="2" t="s">
        <v>145</v>
      </c>
      <c r="D1252" s="2" t="s">
        <v>146</v>
      </c>
      <c r="E1252" s="2" t="s">
        <v>303</v>
      </c>
      <c r="F1252" s="53">
        <v>0.0</v>
      </c>
      <c r="G1252" s="53">
        <v>0.08333333333333333</v>
      </c>
      <c r="H1252" s="53">
        <v>0.04</v>
      </c>
      <c r="I1252" s="53">
        <v>0.019230769230769232</v>
      </c>
      <c r="J1252" s="53">
        <v>0.028218990419847004</v>
      </c>
      <c r="K1252" s="2" t="s">
        <v>148</v>
      </c>
      <c r="L1252" s="53">
        <v>1.0</v>
      </c>
      <c r="M1252" s="2" t="s">
        <v>3369</v>
      </c>
      <c r="N1252" s="2" t="s">
        <v>3360</v>
      </c>
      <c r="O1252" s="55"/>
      <c r="AB1252" s="2" t="s">
        <v>164</v>
      </c>
      <c r="AC1252" s="2" t="s">
        <v>3361</v>
      </c>
      <c r="AD1252" s="2" t="s">
        <v>3362</v>
      </c>
      <c r="AE1252" s="2" t="s">
        <v>3363</v>
      </c>
      <c r="AF1252" s="93"/>
      <c r="AG1252" s="2" t="s">
        <v>3364</v>
      </c>
      <c r="AH1252" s="2" t="s">
        <v>3365</v>
      </c>
      <c r="AI1252" s="2">
        <v>0.0</v>
      </c>
      <c r="AJ1252" s="94">
        <v>7.96311420315417E-4</v>
      </c>
      <c r="AK1252" s="94">
        <v>3.6982248520710064E-4</v>
      </c>
      <c r="AL1252" s="79"/>
      <c r="AM1252" s="2" t="s">
        <v>4702</v>
      </c>
    </row>
    <row r="1253">
      <c r="A1253" s="54">
        <v>46238.0</v>
      </c>
      <c r="B1253" s="54">
        <v>46239.0</v>
      </c>
      <c r="C1253" s="2" t="s">
        <v>301</v>
      </c>
      <c r="D1253" s="2" t="s">
        <v>146</v>
      </c>
      <c r="E1253" s="2" t="s">
        <v>303</v>
      </c>
      <c r="F1253" s="53">
        <v>0.0</v>
      </c>
      <c r="G1253" s="53">
        <v>0.0</v>
      </c>
      <c r="H1253" s="53">
        <v>0.0</v>
      </c>
      <c r="I1253" s="53">
        <v>0.07692307692307693</v>
      </c>
      <c r="J1253" s="53">
        <v>0.03979102570281369</v>
      </c>
      <c r="K1253" s="2" t="s">
        <v>4682</v>
      </c>
      <c r="L1253" s="53">
        <v>0.0</v>
      </c>
      <c r="M1253" s="2" t="s">
        <v>3369</v>
      </c>
      <c r="N1253" s="2" t="s">
        <v>3360</v>
      </c>
      <c r="O1253" s="55"/>
      <c r="AB1253" s="2" t="s">
        <v>164</v>
      </c>
      <c r="AC1253" s="2" t="s">
        <v>3361</v>
      </c>
      <c r="AD1253" s="2" t="s">
        <v>3362</v>
      </c>
      <c r="AE1253" s="2" t="s">
        <v>3363</v>
      </c>
      <c r="AF1253" s="93"/>
      <c r="AG1253" s="2" t="s">
        <v>3364</v>
      </c>
      <c r="AH1253" s="2" t="s">
        <v>3365</v>
      </c>
      <c r="AI1253" s="2">
        <v>0.0</v>
      </c>
      <c r="AJ1253" s="94">
        <v>0.0015833257264819796</v>
      </c>
      <c r="AK1253" s="94">
        <v>0.00591715976331361</v>
      </c>
      <c r="AL1253" s="79"/>
      <c r="AM1253" s="2" t="s">
        <v>4703</v>
      </c>
    </row>
    <row r="1254">
      <c r="A1254" s="54">
        <v>46239.0</v>
      </c>
      <c r="B1254" s="54">
        <v>46240.0</v>
      </c>
      <c r="C1254" s="2" t="s">
        <v>194</v>
      </c>
      <c r="D1254" s="2" t="s">
        <v>146</v>
      </c>
      <c r="E1254" s="2" t="s">
        <v>148</v>
      </c>
      <c r="F1254" s="53">
        <v>0.375</v>
      </c>
      <c r="G1254" s="53">
        <v>0.3333333333333333</v>
      </c>
      <c r="H1254" s="53">
        <v>0.24</v>
      </c>
      <c r="I1254" s="53">
        <v>0.1346153846153846</v>
      </c>
      <c r="J1254" s="53">
        <v>0.1836070565291277</v>
      </c>
      <c r="K1254" s="2" t="s">
        <v>4704</v>
      </c>
      <c r="L1254" s="53">
        <v>0.0</v>
      </c>
      <c r="M1254" s="2" t="s">
        <v>3369</v>
      </c>
      <c r="N1254" s="2" t="s">
        <v>3360</v>
      </c>
      <c r="O1254" s="55"/>
      <c r="AB1254" s="2" t="s">
        <v>164</v>
      </c>
      <c r="AC1254" s="2" t="s">
        <v>3361</v>
      </c>
      <c r="AD1254" s="2" t="s">
        <v>3362</v>
      </c>
      <c r="AE1254" s="2" t="s">
        <v>3363</v>
      </c>
      <c r="AF1254" s="93"/>
      <c r="AG1254" s="2" t="s">
        <v>3364</v>
      </c>
      <c r="AH1254" s="2" t="s">
        <v>3365</v>
      </c>
      <c r="AI1254" s="2">
        <v>0.0</v>
      </c>
      <c r="AJ1254" s="94">
        <v>0.033711551207290295</v>
      </c>
      <c r="AK1254" s="94">
        <v>0.018121301775147928</v>
      </c>
      <c r="AL1254" s="79"/>
      <c r="AM1254" s="2" t="s">
        <v>4705</v>
      </c>
    </row>
    <row r="1255">
      <c r="A1255" s="54">
        <v>46239.0</v>
      </c>
      <c r="B1255" s="54">
        <v>46240.0</v>
      </c>
      <c r="C1255" s="2" t="s">
        <v>229</v>
      </c>
      <c r="D1255" s="2" t="s">
        <v>146</v>
      </c>
      <c r="E1255" s="2" t="s">
        <v>148</v>
      </c>
      <c r="F1255" s="53">
        <v>0.0</v>
      </c>
      <c r="G1255" s="53">
        <v>0.0</v>
      </c>
      <c r="H1255" s="53">
        <v>0.04</v>
      </c>
      <c r="I1255" s="53">
        <v>0.057692307692307696</v>
      </c>
      <c r="J1255" s="53">
        <v>0.06728336150203615</v>
      </c>
      <c r="K1255" s="2" t="s">
        <v>303</v>
      </c>
      <c r="L1255" s="53">
        <v>0.5</v>
      </c>
      <c r="M1255" s="2" t="s">
        <v>3369</v>
      </c>
      <c r="N1255" s="2" t="s">
        <v>3360</v>
      </c>
      <c r="O1255" s="55"/>
      <c r="AB1255" s="2" t="s">
        <v>164</v>
      </c>
      <c r="AC1255" s="2" t="s">
        <v>3361</v>
      </c>
      <c r="AD1255" s="2" t="s">
        <v>3362</v>
      </c>
      <c r="AE1255" s="2" t="s">
        <v>3363</v>
      </c>
      <c r="AF1255" s="93"/>
      <c r="AG1255" s="2" t="s">
        <v>3364</v>
      </c>
      <c r="AH1255" s="2" t="s">
        <v>3365</v>
      </c>
      <c r="AI1255" s="2">
        <v>0.0</v>
      </c>
      <c r="AJ1255" s="94">
        <v>0.0045270507350136805</v>
      </c>
      <c r="AK1255" s="94">
        <v>0.003328402366863906</v>
      </c>
      <c r="AL1255" s="79"/>
      <c r="AM1255" s="2" t="s">
        <v>4706</v>
      </c>
    </row>
    <row r="1256">
      <c r="A1256" s="54">
        <v>46239.0</v>
      </c>
      <c r="B1256" s="54">
        <v>46240.0</v>
      </c>
      <c r="C1256" s="2" t="s">
        <v>145</v>
      </c>
      <c r="D1256" s="2" t="s">
        <v>146</v>
      </c>
      <c r="E1256" s="2" t="s">
        <v>148</v>
      </c>
      <c r="F1256" s="53">
        <v>0.125</v>
      </c>
      <c r="G1256" s="53">
        <v>0.08333333333333333</v>
      </c>
      <c r="H1256" s="53">
        <v>0.08</v>
      </c>
      <c r="I1256" s="53">
        <v>0.038461538461538464</v>
      </c>
      <c r="J1256" s="53">
        <v>0.04449234340924786</v>
      </c>
      <c r="K1256" s="2" t="s">
        <v>148</v>
      </c>
      <c r="L1256" s="53">
        <v>1.0</v>
      </c>
      <c r="M1256" s="2" t="s">
        <v>3369</v>
      </c>
      <c r="N1256" s="2" t="s">
        <v>3360</v>
      </c>
      <c r="O1256" s="55"/>
      <c r="AB1256" s="2" t="s">
        <v>164</v>
      </c>
      <c r="AC1256" s="2" t="s">
        <v>3361</v>
      </c>
      <c r="AD1256" s="2" t="s">
        <v>3362</v>
      </c>
      <c r="AE1256" s="2" t="s">
        <v>3363</v>
      </c>
      <c r="AF1256" s="93"/>
      <c r="AG1256" s="2" t="s">
        <v>3364</v>
      </c>
      <c r="AH1256" s="2" t="s">
        <v>3365</v>
      </c>
      <c r="AI1256" s="2">
        <v>0.0</v>
      </c>
      <c r="AJ1256" s="94">
        <v>0.001979568622046442</v>
      </c>
      <c r="AK1256" s="94">
        <v>0.0014792899408284025</v>
      </c>
      <c r="AL1256" s="79"/>
      <c r="AM1256" s="2" t="s">
        <v>4707</v>
      </c>
    </row>
    <row r="1257">
      <c r="A1257" s="54">
        <v>46239.0</v>
      </c>
      <c r="B1257" s="54">
        <v>46240.0</v>
      </c>
      <c r="C1257" s="2" t="s">
        <v>301</v>
      </c>
      <c r="D1257" s="2" t="s">
        <v>146</v>
      </c>
      <c r="E1257" s="2" t="s">
        <v>148</v>
      </c>
      <c r="F1257" s="53">
        <v>0.125</v>
      </c>
      <c r="G1257" s="53">
        <v>0.08333333333333333</v>
      </c>
      <c r="H1257" s="53">
        <v>0.04</v>
      </c>
      <c r="I1257" s="53">
        <v>0.057692307692307696</v>
      </c>
      <c r="J1257" s="53">
        <v>0.054860773567355275</v>
      </c>
      <c r="K1257" s="2" t="s">
        <v>4682</v>
      </c>
      <c r="L1257" s="53">
        <v>0.0</v>
      </c>
      <c r="M1257" s="2" t="s">
        <v>3369</v>
      </c>
      <c r="N1257" s="2" t="s">
        <v>3360</v>
      </c>
      <c r="O1257" s="55"/>
      <c r="AB1257" s="2" t="s">
        <v>164</v>
      </c>
      <c r="AC1257" s="2" t="s">
        <v>3361</v>
      </c>
      <c r="AD1257" s="2" t="s">
        <v>3362</v>
      </c>
      <c r="AE1257" s="2" t="s">
        <v>3363</v>
      </c>
      <c r="AF1257" s="93"/>
      <c r="AG1257" s="2" t="s">
        <v>3364</v>
      </c>
      <c r="AH1257" s="2" t="s">
        <v>3365</v>
      </c>
      <c r="AI1257" s="2">
        <v>0.0</v>
      </c>
      <c r="AJ1257" s="94">
        <v>0.003009704476408627</v>
      </c>
      <c r="AK1257" s="94">
        <v>0.003328402366863906</v>
      </c>
      <c r="AL1257" s="79"/>
      <c r="AM1257" s="2" t="s">
        <v>4708</v>
      </c>
    </row>
    <row r="1258">
      <c r="A1258" s="54">
        <v>46240.0</v>
      </c>
      <c r="B1258" s="54">
        <v>46241.0</v>
      </c>
      <c r="C1258" s="2" t="s">
        <v>194</v>
      </c>
      <c r="D1258" s="2" t="s">
        <v>146</v>
      </c>
      <c r="E1258" s="2" t="s">
        <v>196</v>
      </c>
      <c r="F1258" s="53">
        <v>0.125</v>
      </c>
      <c r="G1258" s="53">
        <v>0.08333333333333333</v>
      </c>
      <c r="H1258" s="53">
        <v>0.04</v>
      </c>
      <c r="I1258" s="53">
        <v>0.07692307692307693</v>
      </c>
      <c r="J1258" s="53">
        <v>0.11008832643507702</v>
      </c>
      <c r="K1258" s="2" t="s">
        <v>4704</v>
      </c>
      <c r="L1258" s="53">
        <v>0.0</v>
      </c>
      <c r="M1258" s="2" t="s">
        <v>3369</v>
      </c>
      <c r="N1258" s="2" t="s">
        <v>3360</v>
      </c>
      <c r="O1258" s="55"/>
      <c r="AB1258" s="2" t="s">
        <v>164</v>
      </c>
      <c r="AC1258" s="2" t="s">
        <v>3361</v>
      </c>
      <c r="AD1258" s="2" t="s">
        <v>3362</v>
      </c>
      <c r="AE1258" s="2" t="s">
        <v>3363</v>
      </c>
      <c r="AF1258" s="93"/>
      <c r="AG1258" s="2" t="s">
        <v>3364</v>
      </c>
      <c r="AH1258" s="2" t="s">
        <v>3365</v>
      </c>
      <c r="AI1258" s="2">
        <v>0.0</v>
      </c>
      <c r="AJ1258" s="94">
        <v>0.012119439617276077</v>
      </c>
      <c r="AK1258" s="94">
        <v>0.00591715976331361</v>
      </c>
      <c r="AL1258" s="79"/>
      <c r="AM1258" s="2" t="s">
        <v>4709</v>
      </c>
    </row>
    <row r="1259">
      <c r="A1259" s="54">
        <v>46240.0</v>
      </c>
      <c r="B1259" s="54">
        <v>46241.0</v>
      </c>
      <c r="C1259" s="2" t="s">
        <v>229</v>
      </c>
      <c r="D1259" s="2" t="s">
        <v>146</v>
      </c>
      <c r="E1259" s="2" t="s">
        <v>196</v>
      </c>
      <c r="F1259" s="53">
        <v>0.0</v>
      </c>
      <c r="G1259" s="53">
        <v>0.08333333333333333</v>
      </c>
      <c r="H1259" s="53">
        <v>0.04</v>
      </c>
      <c r="I1259" s="53">
        <v>0.057692307692307696</v>
      </c>
      <c r="J1259" s="53">
        <v>0.06922150862953154</v>
      </c>
      <c r="K1259" s="2" t="s">
        <v>303</v>
      </c>
      <c r="L1259" s="53">
        <v>0.5</v>
      </c>
      <c r="M1259" s="2" t="s">
        <v>3369</v>
      </c>
      <c r="N1259" s="2" t="s">
        <v>3360</v>
      </c>
      <c r="O1259" s="55"/>
      <c r="AB1259" s="2" t="s">
        <v>164</v>
      </c>
      <c r="AC1259" s="2" t="s">
        <v>3361</v>
      </c>
      <c r="AD1259" s="2" t="s">
        <v>3362</v>
      </c>
      <c r="AE1259" s="2" t="s">
        <v>3363</v>
      </c>
      <c r="AF1259" s="93"/>
      <c r="AG1259" s="2" t="s">
        <v>3364</v>
      </c>
      <c r="AH1259" s="2" t="s">
        <v>3365</v>
      </c>
      <c r="AI1259" s="2">
        <v>0.0</v>
      </c>
      <c r="AJ1259" s="94">
        <v>0.00479161725694831</v>
      </c>
      <c r="AK1259" s="94">
        <v>0.003328402366863906</v>
      </c>
      <c r="AL1259" s="79"/>
      <c r="AM1259" s="2" t="s">
        <v>4710</v>
      </c>
    </row>
    <row r="1260">
      <c r="A1260" s="54">
        <v>46240.0</v>
      </c>
      <c r="B1260" s="54">
        <v>46241.0</v>
      </c>
      <c r="C1260" s="2" t="s">
        <v>145</v>
      </c>
      <c r="D1260" s="2" t="s">
        <v>146</v>
      </c>
      <c r="E1260" s="2" t="s">
        <v>196</v>
      </c>
      <c r="F1260" s="53">
        <v>0.0</v>
      </c>
      <c r="G1260" s="53">
        <v>0.0</v>
      </c>
      <c r="H1260" s="53">
        <v>0.0</v>
      </c>
      <c r="I1260" s="53">
        <v>0.0</v>
      </c>
      <c r="J1260" s="53">
        <v>0.01174323187482301</v>
      </c>
      <c r="K1260" s="2" t="s">
        <v>148</v>
      </c>
      <c r="L1260" s="53">
        <v>1.0</v>
      </c>
      <c r="M1260" s="2" t="s">
        <v>3369</v>
      </c>
      <c r="N1260" s="2" t="s">
        <v>3360</v>
      </c>
      <c r="O1260" s="55"/>
      <c r="AB1260" s="2" t="s">
        <v>164</v>
      </c>
      <c r="AC1260" s="2" t="s">
        <v>3361</v>
      </c>
      <c r="AD1260" s="2" t="s">
        <v>3362</v>
      </c>
      <c r="AE1260" s="2" t="s">
        <v>3363</v>
      </c>
      <c r="AF1260" s="93"/>
      <c r="AG1260" s="2" t="s">
        <v>3364</v>
      </c>
      <c r="AH1260" s="2" t="s">
        <v>3365</v>
      </c>
      <c r="AI1260" s="2">
        <v>0.0</v>
      </c>
      <c r="AJ1260" s="94">
        <v>1.3790349486585916E-4</v>
      </c>
      <c r="AK1260" s="94">
        <v>0.0</v>
      </c>
      <c r="AL1260" s="79"/>
      <c r="AM1260" s="2" t="s">
        <v>4711</v>
      </c>
    </row>
    <row r="1261">
      <c r="A1261" s="54">
        <v>46240.0</v>
      </c>
      <c r="B1261" s="54">
        <v>46241.0</v>
      </c>
      <c r="C1261" s="2" t="s">
        <v>301</v>
      </c>
      <c r="D1261" s="2" t="s">
        <v>146</v>
      </c>
      <c r="E1261" s="2" t="s">
        <v>196</v>
      </c>
      <c r="F1261" s="53">
        <v>0.0</v>
      </c>
      <c r="G1261" s="53">
        <v>0.0</v>
      </c>
      <c r="H1261" s="53">
        <v>0.0</v>
      </c>
      <c r="I1261" s="53">
        <v>0.0</v>
      </c>
      <c r="J1261" s="53">
        <v>0.014448012180425393</v>
      </c>
      <c r="K1261" s="2" t="s">
        <v>4682</v>
      </c>
      <c r="L1261" s="53">
        <v>0.0</v>
      </c>
      <c r="M1261" s="2" t="s">
        <v>3369</v>
      </c>
      <c r="N1261" s="2" t="s">
        <v>3360</v>
      </c>
      <c r="O1261" s="55"/>
      <c r="AB1261" s="2" t="s">
        <v>164</v>
      </c>
      <c r="AC1261" s="2" t="s">
        <v>3361</v>
      </c>
      <c r="AD1261" s="2" t="s">
        <v>3362</v>
      </c>
      <c r="AE1261" s="2" t="s">
        <v>3363</v>
      </c>
      <c r="AF1261" s="93"/>
      <c r="AG1261" s="2" t="s">
        <v>3364</v>
      </c>
      <c r="AH1261" s="2" t="s">
        <v>3365</v>
      </c>
      <c r="AI1261" s="2">
        <v>0.0</v>
      </c>
      <c r="AJ1261" s="94">
        <v>2.087450559657205E-4</v>
      </c>
      <c r="AK1261" s="94">
        <v>0.0</v>
      </c>
      <c r="AL1261" s="79"/>
      <c r="AM1261" s="2" t="s">
        <v>4712</v>
      </c>
    </row>
    <row r="1262">
      <c r="A1262" s="54">
        <v>46241.0</v>
      </c>
      <c r="B1262" s="54">
        <v>46242.0</v>
      </c>
      <c r="C1262" s="2" t="s">
        <v>194</v>
      </c>
      <c r="D1262" s="2" t="s">
        <v>146</v>
      </c>
      <c r="E1262" s="2" t="s">
        <v>288</v>
      </c>
      <c r="F1262" s="53">
        <v>0.25</v>
      </c>
      <c r="G1262" s="53">
        <v>0.25</v>
      </c>
      <c r="H1262" s="53">
        <v>0.2</v>
      </c>
      <c r="I1262" s="53">
        <v>0.17307692307692307</v>
      </c>
      <c r="J1262" s="53">
        <v>0.1781103929903487</v>
      </c>
      <c r="K1262" s="2" t="s">
        <v>4704</v>
      </c>
      <c r="L1262" s="53">
        <v>0.0</v>
      </c>
      <c r="M1262" s="2" t="s">
        <v>3369</v>
      </c>
      <c r="N1262" s="2" t="s">
        <v>3360</v>
      </c>
      <c r="O1262" s="55"/>
      <c r="AB1262" s="2" t="s">
        <v>153</v>
      </c>
      <c r="AC1262" s="2" t="s">
        <v>3421</v>
      </c>
      <c r="AD1262" s="2" t="s">
        <v>3362</v>
      </c>
      <c r="AE1262" s="2" t="s">
        <v>3363</v>
      </c>
      <c r="AF1262" s="93"/>
      <c r="AG1262" s="2" t="s">
        <v>3364</v>
      </c>
      <c r="AH1262" s="2" t="s">
        <v>3365</v>
      </c>
      <c r="AI1262" s="2">
        <v>1.0</v>
      </c>
      <c r="AJ1262" s="94">
        <v>0.675502526110479</v>
      </c>
      <c r="AK1262" s="94">
        <v>0.683801775147929</v>
      </c>
      <c r="AL1262" s="79"/>
      <c r="AM1262" s="2" t="s">
        <v>4713</v>
      </c>
    </row>
    <row r="1263">
      <c r="A1263" s="54">
        <v>46241.0</v>
      </c>
      <c r="B1263" s="54">
        <v>46242.0</v>
      </c>
      <c r="C1263" s="2" t="s">
        <v>229</v>
      </c>
      <c r="D1263" s="2" t="s">
        <v>146</v>
      </c>
      <c r="E1263" s="2" t="s">
        <v>288</v>
      </c>
      <c r="F1263" s="53">
        <v>0.125</v>
      </c>
      <c r="G1263" s="53">
        <v>0.16666666666666666</v>
      </c>
      <c r="H1263" s="53">
        <v>0.08</v>
      </c>
      <c r="I1263" s="53">
        <v>0.09615384615384616</v>
      </c>
      <c r="J1263" s="53">
        <v>0.09722636826001108</v>
      </c>
      <c r="K1263" s="2" t="s">
        <v>303</v>
      </c>
      <c r="L1263" s="53">
        <v>0.5</v>
      </c>
      <c r="M1263" s="2" t="s">
        <v>3369</v>
      </c>
      <c r="N1263" s="2" t="s">
        <v>3360</v>
      </c>
      <c r="O1263" s="55"/>
      <c r="AB1263" s="2" t="s">
        <v>164</v>
      </c>
      <c r="AC1263" s="2" t="s">
        <v>3361</v>
      </c>
      <c r="AD1263" s="2" t="s">
        <v>3362</v>
      </c>
      <c r="AE1263" s="2" t="s">
        <v>3363</v>
      </c>
      <c r="AF1263" s="93"/>
      <c r="AG1263" s="2" t="s">
        <v>3364</v>
      </c>
      <c r="AH1263" s="2" t="s">
        <v>3365</v>
      </c>
      <c r="AI1263" s="2">
        <v>0.0</v>
      </c>
      <c r="AJ1263" s="94">
        <v>0.009452966685031289</v>
      </c>
      <c r="AK1263" s="94">
        <v>0.009245562130177515</v>
      </c>
      <c r="AL1263" s="79"/>
      <c r="AM1263" s="2" t="s">
        <v>4714</v>
      </c>
    </row>
    <row r="1264">
      <c r="A1264" s="54">
        <v>46241.0</v>
      </c>
      <c r="B1264" s="54">
        <v>46242.0</v>
      </c>
      <c r="C1264" s="2" t="s">
        <v>145</v>
      </c>
      <c r="D1264" s="2" t="s">
        <v>146</v>
      </c>
      <c r="E1264" s="2" t="s">
        <v>288</v>
      </c>
      <c r="F1264" s="53">
        <v>0.0</v>
      </c>
      <c r="G1264" s="53">
        <v>0.0</v>
      </c>
      <c r="H1264" s="53">
        <v>0.04</v>
      </c>
      <c r="I1264" s="53">
        <v>0.038461538461538464</v>
      </c>
      <c r="J1264" s="53">
        <v>0.02712555126520099</v>
      </c>
      <c r="K1264" s="2" t="s">
        <v>148</v>
      </c>
      <c r="L1264" s="53">
        <v>1.0</v>
      </c>
      <c r="M1264" s="2" t="s">
        <v>3369</v>
      </c>
      <c r="N1264" s="2" t="s">
        <v>3360</v>
      </c>
      <c r="O1264" s="55"/>
      <c r="AB1264" s="2" t="s">
        <v>164</v>
      </c>
      <c r="AC1264" s="2" t="s">
        <v>3361</v>
      </c>
      <c r="AD1264" s="2" t="s">
        <v>3362</v>
      </c>
      <c r="AE1264" s="2" t="s">
        <v>3363</v>
      </c>
      <c r="AF1264" s="93"/>
      <c r="AG1264" s="2" t="s">
        <v>3364</v>
      </c>
      <c r="AH1264" s="2" t="s">
        <v>3365</v>
      </c>
      <c r="AI1264" s="2">
        <v>0.0</v>
      </c>
      <c r="AJ1264" s="94">
        <v>7.357955314410471E-4</v>
      </c>
      <c r="AK1264" s="94">
        <v>0.0014792899408284025</v>
      </c>
      <c r="AL1264" s="79"/>
      <c r="AM1264" s="2" t="s">
        <v>4715</v>
      </c>
    </row>
    <row r="1265">
      <c r="A1265" s="54">
        <v>46241.0</v>
      </c>
      <c r="B1265" s="54">
        <v>46242.0</v>
      </c>
      <c r="C1265" s="2" t="s">
        <v>301</v>
      </c>
      <c r="D1265" s="2" t="s">
        <v>146</v>
      </c>
      <c r="E1265" s="2" t="s">
        <v>288</v>
      </c>
      <c r="F1265" s="53">
        <v>0.0</v>
      </c>
      <c r="G1265" s="53">
        <v>0.0</v>
      </c>
      <c r="H1265" s="53">
        <v>0.0</v>
      </c>
      <c r="I1265" s="53">
        <v>0.0</v>
      </c>
      <c r="J1265" s="53">
        <v>0.014337166254583521</v>
      </c>
      <c r="K1265" s="2" t="s">
        <v>4682</v>
      </c>
      <c r="L1265" s="53">
        <v>0.0</v>
      </c>
      <c r="M1265" s="2" t="s">
        <v>3369</v>
      </c>
      <c r="N1265" s="2" t="s">
        <v>3360</v>
      </c>
      <c r="O1265" s="55"/>
      <c r="AB1265" s="2" t="s">
        <v>164</v>
      </c>
      <c r="AC1265" s="2" t="s">
        <v>3361</v>
      </c>
      <c r="AD1265" s="2" t="s">
        <v>3362</v>
      </c>
      <c r="AE1265" s="2" t="s">
        <v>3363</v>
      </c>
      <c r="AF1265" s="93"/>
      <c r="AG1265" s="2" t="s">
        <v>3364</v>
      </c>
      <c r="AH1265" s="2" t="s">
        <v>3365</v>
      </c>
      <c r="AI1265" s="2">
        <v>0.0</v>
      </c>
      <c r="AJ1265" s="94">
        <v>2.0555433621156848E-4</v>
      </c>
      <c r="AK1265" s="94">
        <v>0.0</v>
      </c>
      <c r="AL1265" s="79"/>
      <c r="AM1265" s="2" t="s">
        <v>4716</v>
      </c>
    </row>
    <row r="1266">
      <c r="A1266" s="54">
        <v>46242.0</v>
      </c>
      <c r="B1266" s="54">
        <v>46243.0</v>
      </c>
      <c r="C1266" s="2" t="s">
        <v>194</v>
      </c>
      <c r="D1266" s="2" t="s">
        <v>146</v>
      </c>
      <c r="E1266" s="2" t="s">
        <v>256</v>
      </c>
      <c r="F1266" s="53">
        <v>0.25</v>
      </c>
      <c r="G1266" s="53">
        <v>0.25</v>
      </c>
      <c r="H1266" s="53">
        <v>0.12</v>
      </c>
      <c r="I1266" s="53">
        <v>0.057692307692307696</v>
      </c>
      <c r="J1266" s="53">
        <v>0.13676905694398162</v>
      </c>
      <c r="K1266" s="2" t="s">
        <v>4717</v>
      </c>
      <c r="L1266" s="53">
        <v>0.0</v>
      </c>
      <c r="M1266" s="2" t="s">
        <v>3369</v>
      </c>
      <c r="N1266" s="2" t="s">
        <v>3360</v>
      </c>
      <c r="O1266" s="55"/>
      <c r="AB1266" s="2" t="s">
        <v>164</v>
      </c>
      <c r="AC1266" s="2" t="s">
        <v>3361</v>
      </c>
      <c r="AD1266" s="2" t="s">
        <v>3362</v>
      </c>
      <c r="AE1266" s="2" t="s">
        <v>3363</v>
      </c>
      <c r="AF1266" s="93"/>
      <c r="AG1266" s="2" t="s">
        <v>3364</v>
      </c>
      <c r="AH1266" s="2" t="s">
        <v>3365</v>
      </c>
      <c r="AI1266" s="2">
        <v>0.0</v>
      </c>
      <c r="AJ1266" s="94">
        <v>0.018705774937346084</v>
      </c>
      <c r="AK1266" s="94">
        <v>0.003328402366863906</v>
      </c>
      <c r="AL1266" s="79"/>
      <c r="AM1266" s="2" t="s">
        <v>4718</v>
      </c>
    </row>
    <row r="1267">
      <c r="A1267" s="54">
        <v>46242.0</v>
      </c>
      <c r="B1267" s="54">
        <v>46243.0</v>
      </c>
      <c r="C1267" s="2" t="s">
        <v>229</v>
      </c>
      <c r="D1267" s="2" t="s">
        <v>146</v>
      </c>
      <c r="E1267" s="2" t="s">
        <v>256</v>
      </c>
      <c r="F1267" s="53">
        <v>0.125</v>
      </c>
      <c r="G1267" s="53">
        <v>0.08333333333333333</v>
      </c>
      <c r="H1267" s="53">
        <v>0.12</v>
      </c>
      <c r="I1267" s="53">
        <v>0.057692307692307696</v>
      </c>
      <c r="J1267" s="53">
        <v>0.08322226295894675</v>
      </c>
      <c r="K1267" s="2" t="s">
        <v>303</v>
      </c>
      <c r="L1267" s="53">
        <v>0.5</v>
      </c>
      <c r="M1267" s="2" t="s">
        <v>3369</v>
      </c>
      <c r="N1267" s="2" t="s">
        <v>3360</v>
      </c>
      <c r="O1267" s="55"/>
      <c r="AB1267" s="2" t="s">
        <v>153</v>
      </c>
      <c r="AC1267" s="2" t="s">
        <v>4719</v>
      </c>
      <c r="AD1267" s="2" t="s">
        <v>3362</v>
      </c>
      <c r="AE1267" s="2" t="s">
        <v>3363</v>
      </c>
      <c r="AF1267" s="93"/>
      <c r="AG1267" s="2" t="s">
        <v>3364</v>
      </c>
      <c r="AH1267" s="2" t="s">
        <v>3365</v>
      </c>
      <c r="AI1267" s="2">
        <v>1.0</v>
      </c>
      <c r="AJ1267" s="94">
        <v>0.8404814191341146</v>
      </c>
      <c r="AK1267" s="94">
        <v>0.8879437869822485</v>
      </c>
      <c r="AL1267" s="79"/>
      <c r="AM1267" s="2" t="s">
        <v>4720</v>
      </c>
    </row>
    <row r="1268">
      <c r="A1268" s="54">
        <v>46242.0</v>
      </c>
      <c r="B1268" s="54">
        <v>46243.0</v>
      </c>
      <c r="C1268" s="2" t="s">
        <v>145</v>
      </c>
      <c r="D1268" s="2" t="s">
        <v>146</v>
      </c>
      <c r="E1268" s="2" t="s">
        <v>256</v>
      </c>
      <c r="F1268" s="53">
        <v>0.0</v>
      </c>
      <c r="G1268" s="53">
        <v>0.0</v>
      </c>
      <c r="H1268" s="53">
        <v>0.0</v>
      </c>
      <c r="I1268" s="53">
        <v>0.0</v>
      </c>
      <c r="J1268" s="53">
        <v>0.011563733674268079</v>
      </c>
      <c r="K1268" s="2" t="s">
        <v>148</v>
      </c>
      <c r="L1268" s="53">
        <v>1.0</v>
      </c>
      <c r="M1268" s="2" t="s">
        <v>3369</v>
      </c>
      <c r="N1268" s="2" t="s">
        <v>3360</v>
      </c>
      <c r="O1268" s="55"/>
      <c r="AB1268" s="2" t="s">
        <v>164</v>
      </c>
      <c r="AC1268" s="2" t="s">
        <v>3361</v>
      </c>
      <c r="AD1268" s="2" t="s">
        <v>3362</v>
      </c>
      <c r="AE1268" s="2" t="s">
        <v>3363</v>
      </c>
      <c r="AF1268" s="93"/>
      <c r="AG1268" s="2" t="s">
        <v>3364</v>
      </c>
      <c r="AH1268" s="2" t="s">
        <v>3365</v>
      </c>
      <c r="AI1268" s="2">
        <v>0.0</v>
      </c>
      <c r="AJ1268" s="94">
        <v>1.3371993648940151E-4</v>
      </c>
      <c r="AK1268" s="94">
        <v>0.0</v>
      </c>
      <c r="AL1268" s="79"/>
      <c r="AM1268" s="2" t="s">
        <v>4721</v>
      </c>
    </row>
    <row r="1269">
      <c r="A1269" s="54">
        <v>46242.0</v>
      </c>
      <c r="B1269" s="54">
        <v>46243.0</v>
      </c>
      <c r="C1269" s="2" t="s">
        <v>301</v>
      </c>
      <c r="D1269" s="2" t="s">
        <v>146</v>
      </c>
      <c r="E1269" s="2" t="s">
        <v>256</v>
      </c>
      <c r="F1269" s="53">
        <v>0.0</v>
      </c>
      <c r="G1269" s="53">
        <v>0.0</v>
      </c>
      <c r="H1269" s="53">
        <v>0.0</v>
      </c>
      <c r="I1269" s="53">
        <v>0.019230769230769232</v>
      </c>
      <c r="J1269" s="53">
        <v>0.016443918422196495</v>
      </c>
      <c r="K1269" s="2" t="s">
        <v>4682</v>
      </c>
      <c r="L1269" s="53">
        <v>0.0</v>
      </c>
      <c r="M1269" s="2" t="s">
        <v>3369</v>
      </c>
      <c r="N1269" s="2" t="s">
        <v>3360</v>
      </c>
      <c r="O1269" s="55"/>
      <c r="AB1269" s="2" t="s">
        <v>164</v>
      </c>
      <c r="AC1269" s="2" t="s">
        <v>3361</v>
      </c>
      <c r="AD1269" s="2" t="s">
        <v>3362</v>
      </c>
      <c r="AE1269" s="2" t="s">
        <v>3363</v>
      </c>
      <c r="AF1269" s="93"/>
      <c r="AG1269" s="2" t="s">
        <v>3364</v>
      </c>
      <c r="AH1269" s="2" t="s">
        <v>3365</v>
      </c>
      <c r="AI1269" s="2">
        <v>0.0</v>
      </c>
      <c r="AJ1269" s="94">
        <v>2.7040245307585325E-4</v>
      </c>
      <c r="AK1269" s="94">
        <v>3.6982248520710064E-4</v>
      </c>
      <c r="AL1269" s="79"/>
      <c r="AM1269" s="2" t="s">
        <v>4722</v>
      </c>
    </row>
    <row r="1270">
      <c r="A1270" s="54">
        <v>46243.0</v>
      </c>
      <c r="B1270" s="54">
        <v>46244.0</v>
      </c>
      <c r="C1270" s="2" t="s">
        <v>194</v>
      </c>
      <c r="D1270" s="2" t="s">
        <v>146</v>
      </c>
      <c r="E1270" s="2" t="s">
        <v>180</v>
      </c>
      <c r="F1270" s="53">
        <v>0.25</v>
      </c>
      <c r="G1270" s="53">
        <v>0.16666666666666666</v>
      </c>
      <c r="H1270" s="53">
        <v>0.08</v>
      </c>
      <c r="I1270" s="53">
        <v>0.038461538461538464</v>
      </c>
      <c r="J1270" s="53">
        <v>0.1151632392416578</v>
      </c>
      <c r="K1270" s="2" t="s">
        <v>4717</v>
      </c>
      <c r="L1270" s="53">
        <v>0.0</v>
      </c>
      <c r="M1270" s="2" t="s">
        <v>3369</v>
      </c>
      <c r="N1270" s="2" t="s">
        <v>3360</v>
      </c>
      <c r="O1270" s="55"/>
      <c r="AB1270" s="2" t="s">
        <v>164</v>
      </c>
      <c r="AC1270" s="2" t="s">
        <v>3361</v>
      </c>
      <c r="AD1270" s="2" t="s">
        <v>3362</v>
      </c>
      <c r="AE1270" s="2" t="s">
        <v>3363</v>
      </c>
      <c r="AF1270" s="93"/>
      <c r="AG1270" s="2" t="s">
        <v>3364</v>
      </c>
      <c r="AH1270" s="2" t="s">
        <v>3365</v>
      </c>
      <c r="AI1270" s="2">
        <v>0.0</v>
      </c>
      <c r="AJ1270" s="94">
        <v>0.013262571672631313</v>
      </c>
      <c r="AK1270" s="94">
        <v>0.0014792899408284025</v>
      </c>
      <c r="AL1270" s="79"/>
      <c r="AM1270" s="2" t="s">
        <v>4723</v>
      </c>
    </row>
    <row r="1271">
      <c r="A1271" s="54">
        <v>46243.0</v>
      </c>
      <c r="B1271" s="54">
        <v>46244.0</v>
      </c>
      <c r="C1271" s="2" t="s">
        <v>229</v>
      </c>
      <c r="D1271" s="2" t="s">
        <v>146</v>
      </c>
      <c r="E1271" s="2" t="s">
        <v>180</v>
      </c>
      <c r="F1271" s="53">
        <v>0.0</v>
      </c>
      <c r="G1271" s="53">
        <v>0.08333333333333333</v>
      </c>
      <c r="H1271" s="53">
        <v>0.12</v>
      </c>
      <c r="I1271" s="53">
        <v>0.07692307692307693</v>
      </c>
      <c r="J1271" s="53">
        <v>0.0846368061771361</v>
      </c>
      <c r="K1271" s="2" t="s">
        <v>303</v>
      </c>
      <c r="L1271" s="53">
        <v>0.42857142857142855</v>
      </c>
      <c r="M1271" s="2" t="s">
        <v>3369</v>
      </c>
      <c r="N1271" s="2" t="s">
        <v>3360</v>
      </c>
      <c r="O1271" s="55"/>
      <c r="AB1271" s="2" t="s">
        <v>164</v>
      </c>
      <c r="AC1271" s="2" t="s">
        <v>3361</v>
      </c>
      <c r="AD1271" s="2" t="s">
        <v>3362</v>
      </c>
      <c r="AE1271" s="2" t="s">
        <v>3363</v>
      </c>
      <c r="AF1271" s="93"/>
      <c r="AG1271" s="2" t="s">
        <v>3364</v>
      </c>
      <c r="AH1271" s="2" t="s">
        <v>3365</v>
      </c>
      <c r="AI1271" s="2">
        <v>0.0</v>
      </c>
      <c r="AJ1271" s="94">
        <v>0.007163388959866105</v>
      </c>
      <c r="AK1271" s="94">
        <v>0.00591715976331361</v>
      </c>
      <c r="AL1271" s="79"/>
      <c r="AM1271" s="2" t="s">
        <v>4724</v>
      </c>
    </row>
    <row r="1272">
      <c r="A1272" s="54">
        <v>46243.0</v>
      </c>
      <c r="B1272" s="54">
        <v>46244.0</v>
      </c>
      <c r="C1272" s="2" t="s">
        <v>145</v>
      </c>
      <c r="D1272" s="2" t="s">
        <v>146</v>
      </c>
      <c r="E1272" s="2" t="s">
        <v>180</v>
      </c>
      <c r="F1272" s="53">
        <v>0.0</v>
      </c>
      <c r="G1272" s="53">
        <v>0.08333333333333333</v>
      </c>
      <c r="H1272" s="53">
        <v>0.04</v>
      </c>
      <c r="I1272" s="53">
        <v>0.038461538461538464</v>
      </c>
      <c r="J1272" s="53">
        <v>0.03114662941896997</v>
      </c>
      <c r="K1272" s="2" t="s">
        <v>148</v>
      </c>
      <c r="L1272" s="53">
        <v>1.0</v>
      </c>
      <c r="M1272" s="2" t="s">
        <v>3369</v>
      </c>
      <c r="N1272" s="2" t="s">
        <v>3360</v>
      </c>
      <c r="O1272" s="55"/>
      <c r="AB1272" s="2" t="s">
        <v>164</v>
      </c>
      <c r="AC1272" s="2" t="s">
        <v>3361</v>
      </c>
      <c r="AD1272" s="2" t="s">
        <v>3362</v>
      </c>
      <c r="AE1272" s="2" t="s">
        <v>3363</v>
      </c>
      <c r="AF1272" s="93"/>
      <c r="AG1272" s="2" t="s">
        <v>3364</v>
      </c>
      <c r="AH1272" s="2" t="s">
        <v>3365</v>
      </c>
      <c r="AI1272" s="2">
        <v>0.0</v>
      </c>
      <c r="AJ1272" s="94">
        <v>9.701125241626456E-4</v>
      </c>
      <c r="AK1272" s="94">
        <v>0.0014792899408284025</v>
      </c>
      <c r="AL1272" s="79"/>
      <c r="AM1272" s="2" t="s">
        <v>4725</v>
      </c>
    </row>
    <row r="1273">
      <c r="A1273" s="54">
        <v>46243.0</v>
      </c>
      <c r="B1273" s="54">
        <v>46244.0</v>
      </c>
      <c r="C1273" s="2" t="s">
        <v>301</v>
      </c>
      <c r="D1273" s="2" t="s">
        <v>146</v>
      </c>
      <c r="E1273" s="2" t="s">
        <v>180</v>
      </c>
      <c r="F1273" s="53">
        <v>0.0</v>
      </c>
      <c r="G1273" s="53">
        <v>0.0</v>
      </c>
      <c r="H1273" s="53">
        <v>0.04</v>
      </c>
      <c r="I1273" s="53">
        <v>0.019230769230769232</v>
      </c>
      <c r="J1273" s="53">
        <v>0.021777961044533604</v>
      </c>
      <c r="K1273" s="2" t="s">
        <v>4682</v>
      </c>
      <c r="L1273" s="53">
        <v>0.0</v>
      </c>
      <c r="M1273" s="2" t="s">
        <v>3369</v>
      </c>
      <c r="N1273" s="2" t="s">
        <v>3360</v>
      </c>
      <c r="O1273" s="55"/>
      <c r="AB1273" s="2" t="s">
        <v>164</v>
      </c>
      <c r="AC1273" s="2" t="s">
        <v>3361</v>
      </c>
      <c r="AD1273" s="2" t="s">
        <v>3362</v>
      </c>
      <c r="AE1273" s="2" t="s">
        <v>3363</v>
      </c>
      <c r="AF1273" s="93"/>
      <c r="AG1273" s="2" t="s">
        <v>3364</v>
      </c>
      <c r="AH1273" s="2" t="s">
        <v>3365</v>
      </c>
      <c r="AI1273" s="2">
        <v>0.0</v>
      </c>
      <c r="AJ1273" s="94">
        <v>4.742795872572232E-4</v>
      </c>
      <c r="AK1273" s="94">
        <v>3.6982248520710064E-4</v>
      </c>
      <c r="AL1273" s="79"/>
      <c r="AM1273" s="2" t="s">
        <v>4726</v>
      </c>
    </row>
    <row r="1274">
      <c r="A1274" s="54">
        <v>46244.0</v>
      </c>
      <c r="B1274" s="54">
        <v>46245.0</v>
      </c>
      <c r="C1274" s="2" t="s">
        <v>194</v>
      </c>
      <c r="D1274" s="2" t="s">
        <v>146</v>
      </c>
      <c r="E1274" s="2" t="s">
        <v>208</v>
      </c>
      <c r="F1274" s="53">
        <v>0.25</v>
      </c>
      <c r="G1274" s="53">
        <v>0.16666666666666666</v>
      </c>
      <c r="H1274" s="53">
        <v>0.08</v>
      </c>
      <c r="I1274" s="53">
        <v>0.11538461538461539</v>
      </c>
      <c r="J1274" s="53">
        <v>0.13981974251409585</v>
      </c>
      <c r="K1274" s="2" t="s">
        <v>4717</v>
      </c>
      <c r="L1274" s="53">
        <v>0.0</v>
      </c>
      <c r="M1274" s="2" t="s">
        <v>3369</v>
      </c>
      <c r="N1274" s="2" t="s">
        <v>3360</v>
      </c>
      <c r="O1274" s="55"/>
      <c r="AB1274" s="2" t="s">
        <v>153</v>
      </c>
      <c r="AC1274" s="2" t="s">
        <v>4727</v>
      </c>
      <c r="AD1274" s="2" t="s">
        <v>3362</v>
      </c>
      <c r="AE1274" s="2" t="s">
        <v>3363</v>
      </c>
      <c r="AF1274" s="93"/>
      <c r="AG1274" s="2" t="s">
        <v>3364</v>
      </c>
      <c r="AH1274" s="2" t="s">
        <v>3365</v>
      </c>
      <c r="AI1274" s="2">
        <v>1.0</v>
      </c>
      <c r="AJ1274" s="94">
        <v>0.7399100753685163</v>
      </c>
      <c r="AK1274" s="94">
        <v>0.7825443786982248</v>
      </c>
      <c r="AL1274" s="79"/>
      <c r="AM1274" s="2" t="s">
        <v>4728</v>
      </c>
    </row>
    <row r="1275">
      <c r="A1275" s="54">
        <v>46244.0</v>
      </c>
      <c r="B1275" s="54">
        <v>46245.0</v>
      </c>
      <c r="C1275" s="2" t="s">
        <v>229</v>
      </c>
      <c r="D1275" s="2" t="s">
        <v>146</v>
      </c>
      <c r="E1275" s="2" t="s">
        <v>208</v>
      </c>
      <c r="F1275" s="53">
        <v>0.125</v>
      </c>
      <c r="G1275" s="53">
        <v>0.08333333333333333</v>
      </c>
      <c r="H1275" s="53">
        <v>0.04</v>
      </c>
      <c r="I1275" s="53">
        <v>0.07692307692307693</v>
      </c>
      <c r="J1275" s="53">
        <v>0.07892715769720032</v>
      </c>
      <c r="K1275" s="2" t="s">
        <v>303</v>
      </c>
      <c r="L1275" s="53">
        <v>0.42857142857142855</v>
      </c>
      <c r="M1275" s="2" t="s">
        <v>3369</v>
      </c>
      <c r="N1275" s="2" t="s">
        <v>3360</v>
      </c>
      <c r="O1275" s="55"/>
      <c r="AB1275" s="2" t="s">
        <v>164</v>
      </c>
      <c r="AC1275" s="2" t="s">
        <v>3361</v>
      </c>
      <c r="AD1275" s="2" t="s">
        <v>3362</v>
      </c>
      <c r="AE1275" s="2" t="s">
        <v>3363</v>
      </c>
      <c r="AF1275" s="93"/>
      <c r="AG1275" s="2" t="s">
        <v>3364</v>
      </c>
      <c r="AH1275" s="2" t="s">
        <v>3365</v>
      </c>
      <c r="AI1275" s="2">
        <v>0.0</v>
      </c>
      <c r="AJ1275" s="94">
        <v>0.006229496222158728</v>
      </c>
      <c r="AK1275" s="94">
        <v>0.00591715976331361</v>
      </c>
      <c r="AL1275" s="79"/>
      <c r="AM1275" s="2" t="s">
        <v>4729</v>
      </c>
    </row>
    <row r="1276">
      <c r="A1276" s="54">
        <v>46244.0</v>
      </c>
      <c r="B1276" s="54">
        <v>46245.0</v>
      </c>
      <c r="C1276" s="2" t="s">
        <v>145</v>
      </c>
      <c r="D1276" s="2" t="s">
        <v>146</v>
      </c>
      <c r="E1276" s="2" t="s">
        <v>208</v>
      </c>
      <c r="F1276" s="53">
        <v>0.0</v>
      </c>
      <c r="G1276" s="53">
        <v>0.0</v>
      </c>
      <c r="H1276" s="53">
        <v>0.0</v>
      </c>
      <c r="I1276" s="53">
        <v>0.0</v>
      </c>
      <c r="J1276" s="53">
        <v>0.011386979148056451</v>
      </c>
      <c r="K1276" s="2" t="s">
        <v>148</v>
      </c>
      <c r="L1276" s="53">
        <v>1.0</v>
      </c>
      <c r="M1276" s="2" t="s">
        <v>3369</v>
      </c>
      <c r="N1276" s="2" t="s">
        <v>3360</v>
      </c>
      <c r="O1276" s="55"/>
      <c r="AB1276" s="2" t="s">
        <v>164</v>
      </c>
      <c r="AC1276" s="2" t="s">
        <v>3361</v>
      </c>
      <c r="AD1276" s="2" t="s">
        <v>3362</v>
      </c>
      <c r="AE1276" s="2" t="s">
        <v>3363</v>
      </c>
      <c r="AF1276" s="93"/>
      <c r="AG1276" s="2" t="s">
        <v>3364</v>
      </c>
      <c r="AH1276" s="2" t="s">
        <v>3365</v>
      </c>
      <c r="AI1276" s="2">
        <v>0.0</v>
      </c>
      <c r="AJ1276" s="94">
        <v>1.2966329411827243E-4</v>
      </c>
      <c r="AK1276" s="94">
        <v>0.0</v>
      </c>
      <c r="AL1276" s="79"/>
      <c r="AM1276" s="2" t="s">
        <v>4730</v>
      </c>
    </row>
    <row r="1277">
      <c r="A1277" s="54">
        <v>46244.0</v>
      </c>
      <c r="B1277" s="54">
        <v>46245.0</v>
      </c>
      <c r="C1277" s="2" t="s">
        <v>301</v>
      </c>
      <c r="D1277" s="2" t="s">
        <v>146</v>
      </c>
      <c r="E1277" s="2" t="s">
        <v>208</v>
      </c>
      <c r="F1277" s="53">
        <v>0.125</v>
      </c>
      <c r="G1277" s="53">
        <v>0.08333333333333333</v>
      </c>
      <c r="H1277" s="53">
        <v>0.08</v>
      </c>
      <c r="I1277" s="53">
        <v>0.038461538461538464</v>
      </c>
      <c r="J1277" s="53">
        <v>0.04188435475784116</v>
      </c>
      <c r="K1277" s="2" t="s">
        <v>4682</v>
      </c>
      <c r="L1277" s="53">
        <v>0.0</v>
      </c>
      <c r="M1277" s="2" t="s">
        <v>3369</v>
      </c>
      <c r="N1277" s="2" t="s">
        <v>3360</v>
      </c>
      <c r="O1277" s="55"/>
      <c r="AB1277" s="2" t="s">
        <v>164</v>
      </c>
      <c r="AC1277" s="2" t="s">
        <v>3361</v>
      </c>
      <c r="AD1277" s="2" t="s">
        <v>3362</v>
      </c>
      <c r="AE1277" s="2" t="s">
        <v>3363</v>
      </c>
      <c r="AF1277" s="93"/>
      <c r="AG1277" s="2" t="s">
        <v>3364</v>
      </c>
      <c r="AH1277" s="2" t="s">
        <v>3365</v>
      </c>
      <c r="AI1277" s="2">
        <v>0.0</v>
      </c>
      <c r="AJ1277" s="94">
        <v>0.0017542991734806918</v>
      </c>
      <c r="AK1277" s="94">
        <v>0.0014792899408284025</v>
      </c>
      <c r="AL1277" s="79"/>
      <c r="AM1277" s="2" t="s">
        <v>4731</v>
      </c>
    </row>
    <row r="1278">
      <c r="A1278" s="54">
        <v>46245.0</v>
      </c>
      <c r="B1278" s="54">
        <v>46246.0</v>
      </c>
      <c r="C1278" s="2" t="s">
        <v>194</v>
      </c>
      <c r="D1278" s="2" t="s">
        <v>146</v>
      </c>
      <c r="E1278" s="2" t="s">
        <v>303</v>
      </c>
      <c r="F1278" s="53">
        <v>0.375</v>
      </c>
      <c r="G1278" s="53">
        <v>0.25</v>
      </c>
      <c r="H1278" s="53">
        <v>0.12</v>
      </c>
      <c r="I1278" s="53">
        <v>0.07692307692307693</v>
      </c>
      <c r="J1278" s="53">
        <v>0.14911967625614136</v>
      </c>
      <c r="K1278" s="2" t="s">
        <v>4732</v>
      </c>
      <c r="L1278" s="53">
        <v>0.0</v>
      </c>
      <c r="M1278" s="2" t="s">
        <v>3369</v>
      </c>
      <c r="N1278" s="2" t="s">
        <v>3360</v>
      </c>
      <c r="O1278" s="55"/>
      <c r="AB1278" s="2" t="s">
        <v>164</v>
      </c>
      <c r="AC1278" s="2" t="s">
        <v>3361</v>
      </c>
      <c r="AD1278" s="2" t="s">
        <v>3362</v>
      </c>
      <c r="AE1278" s="2" t="s">
        <v>3363</v>
      </c>
      <c r="AF1278" s="93"/>
      <c r="AG1278" s="2" t="s">
        <v>3364</v>
      </c>
      <c r="AH1278" s="2" t="s">
        <v>3365</v>
      </c>
      <c r="AI1278" s="2">
        <v>0.0</v>
      </c>
      <c r="AJ1278" s="94">
        <v>0.02223667784673641</v>
      </c>
      <c r="AK1278" s="94">
        <v>0.00591715976331361</v>
      </c>
      <c r="AL1278" s="79"/>
      <c r="AM1278" s="2" t="s">
        <v>4733</v>
      </c>
    </row>
    <row r="1279">
      <c r="A1279" s="54">
        <v>46245.0</v>
      </c>
      <c r="B1279" s="54">
        <v>46246.0</v>
      </c>
      <c r="C1279" s="2" t="s">
        <v>229</v>
      </c>
      <c r="D1279" s="2" t="s">
        <v>146</v>
      </c>
      <c r="E1279" s="2" t="s">
        <v>303</v>
      </c>
      <c r="F1279" s="53">
        <v>0.375</v>
      </c>
      <c r="G1279" s="53">
        <v>0.25</v>
      </c>
      <c r="H1279" s="53">
        <v>0.2</v>
      </c>
      <c r="I1279" s="53">
        <v>0.17307692307692307</v>
      </c>
      <c r="J1279" s="53">
        <v>0.1450333741540928</v>
      </c>
      <c r="K1279" s="2" t="s">
        <v>303</v>
      </c>
      <c r="L1279" s="53">
        <v>0.42857142857142855</v>
      </c>
      <c r="M1279" s="2" t="s">
        <v>3369</v>
      </c>
      <c r="N1279" s="2" t="s">
        <v>3360</v>
      </c>
      <c r="O1279" s="55"/>
      <c r="AB1279" s="2" t="s">
        <v>164</v>
      </c>
      <c r="AC1279" s="2" t="s">
        <v>3361</v>
      </c>
      <c r="AD1279" s="2" t="s">
        <v>3362</v>
      </c>
      <c r="AE1279" s="2" t="s">
        <v>3363</v>
      </c>
      <c r="AF1279" s="93"/>
      <c r="AG1279" s="2" t="s">
        <v>3364</v>
      </c>
      <c r="AH1279" s="2" t="s">
        <v>3365</v>
      </c>
      <c r="AI1279" s="2">
        <v>0.0</v>
      </c>
      <c r="AJ1279" s="94">
        <v>0.02103467961852107</v>
      </c>
      <c r="AK1279" s="94">
        <v>0.029955621301775145</v>
      </c>
      <c r="AL1279" s="79"/>
      <c r="AM1279" s="2" t="s">
        <v>4734</v>
      </c>
    </row>
    <row r="1280">
      <c r="A1280" s="54">
        <v>46245.0</v>
      </c>
      <c r="B1280" s="54">
        <v>46246.0</v>
      </c>
      <c r="C1280" s="2" t="s">
        <v>145</v>
      </c>
      <c r="D1280" s="2" t="s">
        <v>146</v>
      </c>
      <c r="E1280" s="2" t="s">
        <v>303</v>
      </c>
      <c r="F1280" s="53">
        <v>0.0</v>
      </c>
      <c r="G1280" s="53">
        <v>0.08333333333333333</v>
      </c>
      <c r="H1280" s="53">
        <v>0.04</v>
      </c>
      <c r="I1280" s="53">
        <v>0.019230769230769232</v>
      </c>
      <c r="J1280" s="53">
        <v>0.02673794514717861</v>
      </c>
      <c r="K1280" s="2" t="s">
        <v>148</v>
      </c>
      <c r="L1280" s="53">
        <v>1.0</v>
      </c>
      <c r="M1280" s="2" t="s">
        <v>3369</v>
      </c>
      <c r="N1280" s="2" t="s">
        <v>3360</v>
      </c>
      <c r="O1280" s="55"/>
      <c r="AB1280" s="2" t="s">
        <v>164</v>
      </c>
      <c r="AC1280" s="2" t="s">
        <v>3361</v>
      </c>
      <c r="AD1280" s="2" t="s">
        <v>3362</v>
      </c>
      <c r="AE1280" s="2" t="s">
        <v>3363</v>
      </c>
      <c r="AF1280" s="93"/>
      <c r="AG1280" s="2" t="s">
        <v>3364</v>
      </c>
      <c r="AH1280" s="2" t="s">
        <v>3365</v>
      </c>
      <c r="AI1280" s="2">
        <v>0.0</v>
      </c>
      <c r="AJ1280" s="94">
        <v>7.149177106935322E-4</v>
      </c>
      <c r="AK1280" s="94">
        <v>3.6982248520710064E-4</v>
      </c>
      <c r="AL1280" s="79"/>
      <c r="AM1280" s="2" t="s">
        <v>4735</v>
      </c>
    </row>
    <row r="1281">
      <c r="A1281" s="54">
        <v>46245.0</v>
      </c>
      <c r="B1281" s="54">
        <v>46246.0</v>
      </c>
      <c r="C1281" s="2" t="s">
        <v>301</v>
      </c>
      <c r="D1281" s="2" t="s">
        <v>146</v>
      </c>
      <c r="E1281" s="2" t="s">
        <v>303</v>
      </c>
      <c r="F1281" s="53">
        <v>0.0</v>
      </c>
      <c r="G1281" s="53">
        <v>0.0</v>
      </c>
      <c r="H1281" s="53">
        <v>0.0</v>
      </c>
      <c r="I1281" s="53">
        <v>0.07692307692307693</v>
      </c>
      <c r="J1281" s="53">
        <v>0.03770263382078766</v>
      </c>
      <c r="K1281" s="2" t="s">
        <v>4682</v>
      </c>
      <c r="L1281" s="53">
        <v>0.0</v>
      </c>
      <c r="M1281" s="2" t="s">
        <v>3369</v>
      </c>
      <c r="N1281" s="2" t="s">
        <v>3360</v>
      </c>
      <c r="O1281" s="55"/>
      <c r="AB1281" s="2" t="s">
        <v>164</v>
      </c>
      <c r="AC1281" s="2" t="s">
        <v>3361</v>
      </c>
      <c r="AD1281" s="2" t="s">
        <v>3362</v>
      </c>
      <c r="AE1281" s="2" t="s">
        <v>3363</v>
      </c>
      <c r="AF1281" s="93"/>
      <c r="AG1281" s="2" t="s">
        <v>3364</v>
      </c>
      <c r="AH1281" s="2" t="s">
        <v>3365</v>
      </c>
      <c r="AI1281" s="2">
        <v>0.0</v>
      </c>
      <c r="AJ1281" s="94">
        <v>0.0014214885970244015</v>
      </c>
      <c r="AK1281" s="94">
        <v>0.00591715976331361</v>
      </c>
      <c r="AL1281" s="79"/>
      <c r="AM1281" s="2" t="s">
        <v>4736</v>
      </c>
    </row>
    <row r="1282">
      <c r="A1282" s="54">
        <v>46246.0</v>
      </c>
      <c r="B1282" s="54">
        <v>46247.0</v>
      </c>
      <c r="C1282" s="2" t="s">
        <v>194</v>
      </c>
      <c r="D1282" s="2" t="s">
        <v>146</v>
      </c>
      <c r="E1282" s="2" t="s">
        <v>148</v>
      </c>
      <c r="F1282" s="53">
        <v>0.375</v>
      </c>
      <c r="G1282" s="53">
        <v>0.25</v>
      </c>
      <c r="H1282" s="53">
        <v>0.2</v>
      </c>
      <c r="I1282" s="53">
        <v>0.1346153846153846</v>
      </c>
      <c r="J1282" s="53">
        <v>0.18197845877057503</v>
      </c>
      <c r="K1282" s="2" t="s">
        <v>4737</v>
      </c>
      <c r="L1282" s="53">
        <v>0.0</v>
      </c>
      <c r="M1282" s="2" t="s">
        <v>3369</v>
      </c>
      <c r="N1282" s="2" t="s">
        <v>3360</v>
      </c>
      <c r="O1282" s="55"/>
      <c r="AB1282" s="2" t="s">
        <v>164</v>
      </c>
      <c r="AC1282" s="2" t="s">
        <v>3361</v>
      </c>
      <c r="AD1282" s="2" t="s">
        <v>3362</v>
      </c>
      <c r="AE1282" s="2" t="s">
        <v>3363</v>
      </c>
      <c r="AF1282" s="93"/>
      <c r="AG1282" s="2" t="s">
        <v>3364</v>
      </c>
      <c r="AH1282" s="2" t="s">
        <v>3365</v>
      </c>
      <c r="AI1282" s="2">
        <v>0.0</v>
      </c>
      <c r="AJ1282" s="94">
        <v>0.033116159456513874</v>
      </c>
      <c r="AK1282" s="94">
        <v>0.018121301775147928</v>
      </c>
      <c r="AL1282" s="79"/>
      <c r="AM1282" s="2" t="s">
        <v>4738</v>
      </c>
    </row>
    <row r="1283">
      <c r="A1283" s="54">
        <v>46246.0</v>
      </c>
      <c r="B1283" s="54">
        <v>46247.0</v>
      </c>
      <c r="C1283" s="2" t="s">
        <v>229</v>
      </c>
      <c r="D1283" s="2" t="s">
        <v>146</v>
      </c>
      <c r="E1283" s="2" t="s">
        <v>148</v>
      </c>
      <c r="F1283" s="53">
        <v>0.0</v>
      </c>
      <c r="G1283" s="53">
        <v>0.0</v>
      </c>
      <c r="H1283" s="53">
        <v>0.04</v>
      </c>
      <c r="I1283" s="53">
        <v>0.057692307692307696</v>
      </c>
      <c r="J1283" s="53">
        <v>0.06774032402055544</v>
      </c>
      <c r="K1283" s="2" t="s">
        <v>303</v>
      </c>
      <c r="L1283" s="53">
        <v>0.42857142857142855</v>
      </c>
      <c r="M1283" s="2" t="s">
        <v>3369</v>
      </c>
      <c r="N1283" s="2" t="s">
        <v>3360</v>
      </c>
      <c r="O1283" s="55"/>
      <c r="AB1283" s="2" t="s">
        <v>164</v>
      </c>
      <c r="AC1283" s="2" t="s">
        <v>3361</v>
      </c>
      <c r="AD1283" s="2" t="s">
        <v>3362</v>
      </c>
      <c r="AE1283" s="2" t="s">
        <v>3363</v>
      </c>
      <c r="AF1283" s="93"/>
      <c r="AG1283" s="2" t="s">
        <v>3364</v>
      </c>
      <c r="AH1283" s="2" t="s">
        <v>3365</v>
      </c>
      <c r="AI1283" s="2">
        <v>0.0</v>
      </c>
      <c r="AJ1283" s="94">
        <v>0.00458875149840984</v>
      </c>
      <c r="AK1283" s="94">
        <v>0.003328402366863906</v>
      </c>
      <c r="AL1283" s="79"/>
      <c r="AM1283" s="2" t="s">
        <v>4739</v>
      </c>
    </row>
    <row r="1284">
      <c r="A1284" s="54">
        <v>46246.0</v>
      </c>
      <c r="B1284" s="54">
        <v>46247.0</v>
      </c>
      <c r="C1284" s="2" t="s">
        <v>145</v>
      </c>
      <c r="D1284" s="2" t="s">
        <v>146</v>
      </c>
      <c r="E1284" s="2" t="s">
        <v>148</v>
      </c>
      <c r="F1284" s="53">
        <v>0.125</v>
      </c>
      <c r="G1284" s="53">
        <v>0.08333333333333333</v>
      </c>
      <c r="H1284" s="53">
        <v>0.08</v>
      </c>
      <c r="I1284" s="53">
        <v>0.038461538461538464</v>
      </c>
      <c r="J1284" s="53">
        <v>0.04215720760545738</v>
      </c>
      <c r="K1284" s="2" t="s">
        <v>148</v>
      </c>
      <c r="L1284" s="53">
        <v>1.0</v>
      </c>
      <c r="M1284" s="2" t="s">
        <v>3369</v>
      </c>
      <c r="N1284" s="2" t="s">
        <v>3360</v>
      </c>
      <c r="O1284" s="55"/>
      <c r="AB1284" s="2" t="s">
        <v>164</v>
      </c>
      <c r="AC1284" s="2" t="s">
        <v>3361</v>
      </c>
      <c r="AD1284" s="2" t="s">
        <v>3362</v>
      </c>
      <c r="AE1284" s="2" t="s">
        <v>3363</v>
      </c>
      <c r="AF1284" s="93"/>
      <c r="AG1284" s="2" t="s">
        <v>3364</v>
      </c>
      <c r="AH1284" s="2" t="s">
        <v>3365</v>
      </c>
      <c r="AI1284" s="2">
        <v>0.0</v>
      </c>
      <c r="AJ1284" s="94">
        <v>0.0017772301530896337</v>
      </c>
      <c r="AK1284" s="94">
        <v>0.0014792899408284025</v>
      </c>
      <c r="AL1284" s="79"/>
      <c r="AM1284" s="2" t="s">
        <v>4740</v>
      </c>
    </row>
    <row r="1285">
      <c r="A1285" s="54">
        <v>46246.0</v>
      </c>
      <c r="B1285" s="54">
        <v>46247.0</v>
      </c>
      <c r="C1285" s="2" t="s">
        <v>301</v>
      </c>
      <c r="D1285" s="2" t="s">
        <v>146</v>
      </c>
      <c r="E1285" s="2" t="s">
        <v>148</v>
      </c>
      <c r="F1285" s="53">
        <v>0.125</v>
      </c>
      <c r="G1285" s="53">
        <v>0.08333333333333333</v>
      </c>
      <c r="H1285" s="53">
        <v>0.04</v>
      </c>
      <c r="I1285" s="53">
        <v>0.057692307692307696</v>
      </c>
      <c r="J1285" s="53">
        <v>0.0519814611561743</v>
      </c>
      <c r="K1285" s="2" t="s">
        <v>4682</v>
      </c>
      <c r="L1285" s="53">
        <v>0.0</v>
      </c>
      <c r="M1285" s="2" t="s">
        <v>3369</v>
      </c>
      <c r="N1285" s="2" t="s">
        <v>3360</v>
      </c>
      <c r="O1285" s="55"/>
      <c r="AB1285" s="2" t="s">
        <v>164</v>
      </c>
      <c r="AC1285" s="2" t="s">
        <v>3361</v>
      </c>
      <c r="AD1285" s="2" t="s">
        <v>3362</v>
      </c>
      <c r="AE1285" s="2" t="s">
        <v>3363</v>
      </c>
      <c r="AF1285" s="93"/>
      <c r="AG1285" s="2" t="s">
        <v>3364</v>
      </c>
      <c r="AH1285" s="2" t="s">
        <v>3365</v>
      </c>
      <c r="AI1285" s="2">
        <v>0.0</v>
      </c>
      <c r="AJ1285" s="94">
        <v>0.0027020723039308577</v>
      </c>
      <c r="AK1285" s="94">
        <v>0.003328402366863906</v>
      </c>
      <c r="AL1285" s="79"/>
      <c r="AM1285" s="2" t="s">
        <v>4741</v>
      </c>
    </row>
    <row r="1286">
      <c r="A1286" s="54">
        <v>46247.0</v>
      </c>
      <c r="B1286" s="54">
        <v>46248.0</v>
      </c>
      <c r="C1286" s="2" t="s">
        <v>194</v>
      </c>
      <c r="D1286" s="2" t="s">
        <v>146</v>
      </c>
      <c r="E1286" s="2" t="s">
        <v>196</v>
      </c>
      <c r="F1286" s="53">
        <v>0.125</v>
      </c>
      <c r="G1286" s="53">
        <v>0.08333333333333333</v>
      </c>
      <c r="H1286" s="53">
        <v>0.04</v>
      </c>
      <c r="I1286" s="53">
        <v>0.07692307692307693</v>
      </c>
      <c r="J1286" s="53">
        <v>0.11225684860284259</v>
      </c>
      <c r="K1286" s="2" t="s">
        <v>4737</v>
      </c>
      <c r="L1286" s="53">
        <v>0.0</v>
      </c>
      <c r="M1286" s="2" t="s">
        <v>3369</v>
      </c>
      <c r="N1286" s="2" t="s">
        <v>3360</v>
      </c>
      <c r="O1286" s="55"/>
      <c r="AB1286" s="2" t="s">
        <v>164</v>
      </c>
      <c r="AC1286" s="2" t="s">
        <v>3361</v>
      </c>
      <c r="AD1286" s="2" t="s">
        <v>3362</v>
      </c>
      <c r="AE1286" s="2" t="s">
        <v>3363</v>
      </c>
      <c r="AF1286" s="93"/>
      <c r="AG1286" s="2" t="s">
        <v>3364</v>
      </c>
      <c r="AH1286" s="2" t="s">
        <v>3365</v>
      </c>
      <c r="AI1286" s="2">
        <v>0.0</v>
      </c>
      <c r="AJ1286" s="94">
        <v>0.012601600058241522</v>
      </c>
      <c r="AK1286" s="94">
        <v>0.00591715976331361</v>
      </c>
      <c r="AL1286" s="79"/>
      <c r="AM1286" s="2" t="s">
        <v>4742</v>
      </c>
    </row>
    <row r="1287">
      <c r="A1287" s="54">
        <v>46247.0</v>
      </c>
      <c r="B1287" s="54">
        <v>46248.0</v>
      </c>
      <c r="C1287" s="2" t="s">
        <v>229</v>
      </c>
      <c r="D1287" s="2" t="s">
        <v>146</v>
      </c>
      <c r="E1287" s="2" t="s">
        <v>196</v>
      </c>
      <c r="F1287" s="53">
        <v>0.0</v>
      </c>
      <c r="G1287" s="53">
        <v>0.0</v>
      </c>
      <c r="H1287" s="53">
        <v>0.04</v>
      </c>
      <c r="I1287" s="53">
        <v>0.057692307692307696</v>
      </c>
      <c r="J1287" s="53">
        <v>0.06954615128945354</v>
      </c>
      <c r="K1287" s="2" t="s">
        <v>303</v>
      </c>
      <c r="L1287" s="53">
        <v>0.42857142857142855</v>
      </c>
      <c r="M1287" s="2" t="s">
        <v>3369</v>
      </c>
      <c r="N1287" s="2" t="s">
        <v>3360</v>
      </c>
      <c r="O1287" s="55"/>
      <c r="AB1287" s="2" t="s">
        <v>164</v>
      </c>
      <c r="AC1287" s="2" t="s">
        <v>3361</v>
      </c>
      <c r="AD1287" s="2" t="s">
        <v>3362</v>
      </c>
      <c r="AE1287" s="2" t="s">
        <v>3363</v>
      </c>
      <c r="AF1287" s="93"/>
      <c r="AG1287" s="2" t="s">
        <v>3364</v>
      </c>
      <c r="AH1287" s="2" t="s">
        <v>3365</v>
      </c>
      <c r="AI1287" s="2">
        <v>0.0</v>
      </c>
      <c r="AJ1287" s="94">
        <v>0.004836667159175561</v>
      </c>
      <c r="AK1287" s="94">
        <v>0.003328402366863906</v>
      </c>
      <c r="AL1287" s="79"/>
      <c r="AM1287" s="2" t="s">
        <v>4743</v>
      </c>
    </row>
    <row r="1288">
      <c r="A1288" s="54">
        <v>46247.0</v>
      </c>
      <c r="B1288" s="54">
        <v>46248.0</v>
      </c>
      <c r="C1288" s="2" t="s">
        <v>145</v>
      </c>
      <c r="D1288" s="2" t="s">
        <v>146</v>
      </c>
      <c r="E1288" s="2" t="s">
        <v>196</v>
      </c>
      <c r="F1288" s="53">
        <v>0.0</v>
      </c>
      <c r="G1288" s="53">
        <v>0.0</v>
      </c>
      <c r="H1288" s="53">
        <v>0.0</v>
      </c>
      <c r="I1288" s="53">
        <v>0.0</v>
      </c>
      <c r="J1288" s="53">
        <v>0.011126900184876262</v>
      </c>
      <c r="K1288" s="2" t="s">
        <v>3531</v>
      </c>
      <c r="L1288" s="53">
        <v>0.0</v>
      </c>
      <c r="M1288" s="2" t="s">
        <v>3369</v>
      </c>
      <c r="N1288" s="2" t="s">
        <v>3360</v>
      </c>
      <c r="O1288" s="55"/>
      <c r="AB1288" s="2" t="s">
        <v>164</v>
      </c>
      <c r="AC1288" s="2" t="s">
        <v>3361</v>
      </c>
      <c r="AD1288" s="2" t="s">
        <v>3362</v>
      </c>
      <c r="AE1288" s="2" t="s">
        <v>3363</v>
      </c>
      <c r="AF1288" s="93"/>
      <c r="AG1288" s="2" t="s">
        <v>3364</v>
      </c>
      <c r="AH1288" s="2" t="s">
        <v>3365</v>
      </c>
      <c r="AI1288" s="2">
        <v>0.0</v>
      </c>
      <c r="AJ1288" s="94">
        <v>1.238079077241994E-4</v>
      </c>
      <c r="AK1288" s="94">
        <v>0.0</v>
      </c>
      <c r="AL1288" s="79"/>
      <c r="AM1288" s="2" t="s">
        <v>4744</v>
      </c>
    </row>
    <row r="1289">
      <c r="A1289" s="54">
        <v>46247.0</v>
      </c>
      <c r="B1289" s="54">
        <v>46248.0</v>
      </c>
      <c r="C1289" s="2" t="s">
        <v>301</v>
      </c>
      <c r="D1289" s="2" t="s">
        <v>146</v>
      </c>
      <c r="E1289" s="2" t="s">
        <v>196</v>
      </c>
      <c r="F1289" s="53">
        <v>0.0</v>
      </c>
      <c r="G1289" s="53">
        <v>0.0</v>
      </c>
      <c r="H1289" s="53">
        <v>0.0</v>
      </c>
      <c r="I1289" s="53">
        <v>0.0</v>
      </c>
      <c r="J1289" s="53">
        <v>0.013689722822056829</v>
      </c>
      <c r="K1289" s="2" t="s">
        <v>4682</v>
      </c>
      <c r="L1289" s="53">
        <v>0.0</v>
      </c>
      <c r="M1289" s="2" t="s">
        <v>3369</v>
      </c>
      <c r="N1289" s="2" t="s">
        <v>3360</v>
      </c>
      <c r="O1289" s="55"/>
      <c r="AB1289" s="2" t="s">
        <v>164</v>
      </c>
      <c r="AC1289" s="2" t="s">
        <v>3361</v>
      </c>
      <c r="AD1289" s="2" t="s">
        <v>3362</v>
      </c>
      <c r="AE1289" s="2" t="s">
        <v>3363</v>
      </c>
      <c r="AF1289" s="93"/>
      <c r="AG1289" s="2" t="s">
        <v>3364</v>
      </c>
      <c r="AH1289" s="2" t="s">
        <v>3365</v>
      </c>
      <c r="AI1289" s="2">
        <v>0.0</v>
      </c>
      <c r="AJ1289" s="94">
        <v>1.8740851094474357E-4</v>
      </c>
      <c r="AK1289" s="94">
        <v>0.0</v>
      </c>
      <c r="AL1289" s="79"/>
      <c r="AM1289" s="2" t="s">
        <v>4745</v>
      </c>
    </row>
    <row r="1290">
      <c r="A1290" s="54">
        <v>46248.0</v>
      </c>
      <c r="B1290" s="54">
        <v>46249.0</v>
      </c>
      <c r="C1290" s="2" t="s">
        <v>194</v>
      </c>
      <c r="D1290" s="2" t="s">
        <v>146</v>
      </c>
      <c r="E1290" s="2" t="s">
        <v>288</v>
      </c>
      <c r="F1290" s="53">
        <v>0.375</v>
      </c>
      <c r="G1290" s="53">
        <v>0.3333333333333333</v>
      </c>
      <c r="H1290" s="53">
        <v>0.24</v>
      </c>
      <c r="I1290" s="53">
        <v>0.19230769230769232</v>
      </c>
      <c r="J1290" s="53">
        <v>0.20458284559567924</v>
      </c>
      <c r="K1290" s="2" t="s">
        <v>4737</v>
      </c>
      <c r="L1290" s="53">
        <v>0.0</v>
      </c>
      <c r="M1290" s="2" t="s">
        <v>3369</v>
      </c>
      <c r="N1290" s="2" t="s">
        <v>3360</v>
      </c>
      <c r="O1290" s="55"/>
      <c r="AB1290" s="2" t="s">
        <v>164</v>
      </c>
      <c r="AC1290" s="2" t="s">
        <v>3361</v>
      </c>
      <c r="AD1290" s="2" t="s">
        <v>3362</v>
      </c>
      <c r="AE1290" s="2" t="s">
        <v>3363</v>
      </c>
      <c r="AF1290" s="93"/>
      <c r="AG1290" s="2" t="s">
        <v>3364</v>
      </c>
      <c r="AH1290" s="2" t="s">
        <v>3365</v>
      </c>
      <c r="AI1290" s="2">
        <v>0.0</v>
      </c>
      <c r="AJ1290" s="94">
        <v>0.041854140712025534</v>
      </c>
      <c r="AK1290" s="94">
        <v>0.03698224852071006</v>
      </c>
      <c r="AL1290" s="79"/>
      <c r="AM1290" s="2" t="s">
        <v>4746</v>
      </c>
    </row>
    <row r="1291">
      <c r="A1291" s="54">
        <v>46248.0</v>
      </c>
      <c r="B1291" s="54">
        <v>46249.0</v>
      </c>
      <c r="C1291" s="2" t="s">
        <v>229</v>
      </c>
      <c r="D1291" s="2" t="s">
        <v>146</v>
      </c>
      <c r="E1291" s="2" t="s">
        <v>288</v>
      </c>
      <c r="F1291" s="53">
        <v>0.125</v>
      </c>
      <c r="G1291" s="53">
        <v>0.16666666666666666</v>
      </c>
      <c r="H1291" s="53">
        <v>0.08</v>
      </c>
      <c r="I1291" s="53">
        <v>0.09615384615384616</v>
      </c>
      <c r="J1291" s="53">
        <v>0.09605084067676335</v>
      </c>
      <c r="K1291" s="2" t="s">
        <v>303</v>
      </c>
      <c r="L1291" s="53">
        <v>0.42857142857142855</v>
      </c>
      <c r="M1291" s="2" t="s">
        <v>3369</v>
      </c>
      <c r="N1291" s="2" t="s">
        <v>3360</v>
      </c>
      <c r="O1291" s="55"/>
      <c r="AB1291" s="2" t="s">
        <v>164</v>
      </c>
      <c r="AC1291" s="2" t="s">
        <v>3361</v>
      </c>
      <c r="AD1291" s="2" t="s">
        <v>3362</v>
      </c>
      <c r="AE1291" s="2" t="s">
        <v>3363</v>
      </c>
      <c r="AF1291" s="93"/>
      <c r="AG1291" s="2" t="s">
        <v>3364</v>
      </c>
      <c r="AH1291" s="2" t="s">
        <v>3365</v>
      </c>
      <c r="AI1291" s="2">
        <v>0.0</v>
      </c>
      <c r="AJ1291" s="94">
        <v>0.009225763994712977</v>
      </c>
      <c r="AK1291" s="94">
        <v>0.009245562130177515</v>
      </c>
      <c r="AL1291" s="79"/>
      <c r="AM1291" s="2" t="s">
        <v>4747</v>
      </c>
    </row>
    <row r="1292">
      <c r="A1292" s="54">
        <v>46248.0</v>
      </c>
      <c r="B1292" s="54">
        <v>46249.0</v>
      </c>
      <c r="C1292" s="2" t="s">
        <v>145</v>
      </c>
      <c r="D1292" s="2" t="s">
        <v>146</v>
      </c>
      <c r="E1292" s="2" t="s">
        <v>288</v>
      </c>
      <c r="F1292" s="53">
        <v>0.0</v>
      </c>
      <c r="G1292" s="53">
        <v>0.0</v>
      </c>
      <c r="H1292" s="53">
        <v>0.04</v>
      </c>
      <c r="I1292" s="53">
        <v>0.038461538461538464</v>
      </c>
      <c r="J1292" s="53">
        <v>0.02570189404457999</v>
      </c>
      <c r="K1292" s="2" t="s">
        <v>3531</v>
      </c>
      <c r="L1292" s="53">
        <v>0.0</v>
      </c>
      <c r="M1292" s="2" t="s">
        <v>3369</v>
      </c>
      <c r="N1292" s="2" t="s">
        <v>3360</v>
      </c>
      <c r="O1292" s="55"/>
      <c r="AB1292" s="2" t="s">
        <v>164</v>
      </c>
      <c r="AC1292" s="2" t="s">
        <v>3361</v>
      </c>
      <c r="AD1292" s="2" t="s">
        <v>3362</v>
      </c>
      <c r="AE1292" s="2" t="s">
        <v>3363</v>
      </c>
      <c r="AF1292" s="93"/>
      <c r="AG1292" s="2" t="s">
        <v>3364</v>
      </c>
      <c r="AH1292" s="2" t="s">
        <v>3365</v>
      </c>
      <c r="AI1292" s="2">
        <v>0.0</v>
      </c>
      <c r="AJ1292" s="94">
        <v>6.605873574788163E-4</v>
      </c>
      <c r="AK1292" s="94">
        <v>0.0014792899408284025</v>
      </c>
      <c r="AL1292" s="79"/>
      <c r="AM1292" s="2" t="s">
        <v>4748</v>
      </c>
    </row>
    <row r="1293">
      <c r="A1293" s="54">
        <v>46248.0</v>
      </c>
      <c r="B1293" s="54">
        <v>46249.0</v>
      </c>
      <c r="C1293" s="2" t="s">
        <v>301</v>
      </c>
      <c r="D1293" s="2" t="s">
        <v>146</v>
      </c>
      <c r="E1293" s="2" t="s">
        <v>288</v>
      </c>
      <c r="F1293" s="53">
        <v>0.0</v>
      </c>
      <c r="G1293" s="53">
        <v>0.0</v>
      </c>
      <c r="H1293" s="53">
        <v>0.0</v>
      </c>
      <c r="I1293" s="53">
        <v>0.0</v>
      </c>
      <c r="J1293" s="53">
        <v>0.013584694532920603</v>
      </c>
      <c r="K1293" s="2" t="s">
        <v>4682</v>
      </c>
      <c r="L1293" s="53">
        <v>0.0</v>
      </c>
      <c r="M1293" s="2" t="s">
        <v>3369</v>
      </c>
      <c r="N1293" s="2" t="s">
        <v>3360</v>
      </c>
      <c r="O1293" s="55"/>
      <c r="AB1293" s="2" t="s">
        <v>164</v>
      </c>
      <c r="AC1293" s="2" t="s">
        <v>3361</v>
      </c>
      <c r="AD1293" s="2" t="s">
        <v>3362</v>
      </c>
      <c r="AE1293" s="2" t="s">
        <v>3363</v>
      </c>
      <c r="AF1293" s="93"/>
      <c r="AG1293" s="2" t="s">
        <v>3364</v>
      </c>
      <c r="AH1293" s="2" t="s">
        <v>3365</v>
      </c>
      <c r="AI1293" s="2">
        <v>0.0</v>
      </c>
      <c r="AJ1293" s="94">
        <v>1.8454392555276292E-4</v>
      </c>
      <c r="AK1293" s="94">
        <v>0.0</v>
      </c>
      <c r="AL1293" s="79"/>
      <c r="AM1293" s="2" t="s">
        <v>4749</v>
      </c>
    </row>
    <row r="1294">
      <c r="A1294" s="54">
        <v>46249.0</v>
      </c>
      <c r="B1294" s="54">
        <v>46250.0</v>
      </c>
      <c r="C1294" s="2" t="s">
        <v>194</v>
      </c>
      <c r="D1294" s="2" t="s">
        <v>146</v>
      </c>
      <c r="E1294" s="2" t="s">
        <v>256</v>
      </c>
      <c r="F1294" s="53">
        <v>0.25</v>
      </c>
      <c r="G1294" s="53">
        <v>0.25</v>
      </c>
      <c r="H1294" s="53">
        <v>0.12</v>
      </c>
      <c r="I1294" s="53">
        <v>0.057692307692307696</v>
      </c>
      <c r="J1294" s="53">
        <v>0.13354853460604124</v>
      </c>
      <c r="K1294" s="2" t="s">
        <v>4737</v>
      </c>
      <c r="L1294" s="53">
        <v>0.0</v>
      </c>
      <c r="M1294" s="2" t="s">
        <v>3369</v>
      </c>
      <c r="N1294" s="2" t="s">
        <v>3360</v>
      </c>
      <c r="O1294" s="55"/>
      <c r="AB1294" s="2" t="s">
        <v>153</v>
      </c>
      <c r="AC1294" s="2" t="s">
        <v>3421</v>
      </c>
      <c r="AD1294" s="2" t="s">
        <v>3362</v>
      </c>
      <c r="AE1294" s="2" t="s">
        <v>3363</v>
      </c>
      <c r="AF1294" s="93"/>
      <c r="AG1294" s="2" t="s">
        <v>3364</v>
      </c>
      <c r="AH1294" s="2" t="s">
        <v>3365</v>
      </c>
      <c r="AI1294" s="2">
        <v>1.0</v>
      </c>
      <c r="AJ1294" s="94">
        <v>0.7507381418833385</v>
      </c>
      <c r="AK1294" s="94">
        <v>0.8879437869822485</v>
      </c>
      <c r="AL1294" s="79"/>
      <c r="AM1294" s="2" t="s">
        <v>4750</v>
      </c>
    </row>
    <row r="1295">
      <c r="A1295" s="54">
        <v>46249.0</v>
      </c>
      <c r="B1295" s="54">
        <v>46250.0</v>
      </c>
      <c r="C1295" s="2" t="s">
        <v>229</v>
      </c>
      <c r="D1295" s="2" t="s">
        <v>146</v>
      </c>
      <c r="E1295" s="2" t="s">
        <v>256</v>
      </c>
      <c r="F1295" s="53">
        <v>0.25</v>
      </c>
      <c r="G1295" s="53">
        <v>0.16666666666666666</v>
      </c>
      <c r="H1295" s="53">
        <v>0.16</v>
      </c>
      <c r="I1295" s="53">
        <v>0.07692307692307693</v>
      </c>
      <c r="J1295" s="53">
        <v>0.1106865615015264</v>
      </c>
      <c r="K1295" s="2" t="s">
        <v>303</v>
      </c>
      <c r="L1295" s="53">
        <v>0.42857142857142855</v>
      </c>
      <c r="M1295" s="2" t="s">
        <v>3369</v>
      </c>
      <c r="N1295" s="2" t="s">
        <v>3360</v>
      </c>
      <c r="O1295" s="55"/>
      <c r="AB1295" s="2" t="s">
        <v>164</v>
      </c>
      <c r="AC1295" s="2" t="s">
        <v>3361</v>
      </c>
      <c r="AD1295" s="2" t="s">
        <v>3362</v>
      </c>
      <c r="AE1295" s="2" t="s">
        <v>3363</v>
      </c>
      <c r="AF1295" s="93"/>
      <c r="AG1295" s="2" t="s">
        <v>3364</v>
      </c>
      <c r="AH1295" s="2" t="s">
        <v>3365</v>
      </c>
      <c r="AI1295" s="2">
        <v>0.0</v>
      </c>
      <c r="AJ1295" s="94">
        <v>0.012251514897031187</v>
      </c>
      <c r="AK1295" s="94">
        <v>0.00591715976331361</v>
      </c>
      <c r="AL1295" s="79"/>
      <c r="AM1295" s="2" t="s">
        <v>4751</v>
      </c>
    </row>
    <row r="1296">
      <c r="A1296" s="54">
        <v>46249.0</v>
      </c>
      <c r="B1296" s="54">
        <v>46250.0</v>
      </c>
      <c r="C1296" s="2" t="s">
        <v>145</v>
      </c>
      <c r="D1296" s="2" t="s">
        <v>146</v>
      </c>
      <c r="E1296" s="2" t="s">
        <v>256</v>
      </c>
      <c r="F1296" s="53">
        <v>0.0</v>
      </c>
      <c r="G1296" s="53">
        <v>0.0</v>
      </c>
      <c r="H1296" s="53">
        <v>0.0</v>
      </c>
      <c r="I1296" s="53">
        <v>0.0</v>
      </c>
      <c r="J1296" s="53">
        <v>0.010956822766476505</v>
      </c>
      <c r="K1296" s="2" t="s">
        <v>3531</v>
      </c>
      <c r="L1296" s="53">
        <v>0.0</v>
      </c>
      <c r="M1296" s="2" t="s">
        <v>3369</v>
      </c>
      <c r="N1296" s="2" t="s">
        <v>3360</v>
      </c>
      <c r="O1296" s="55"/>
      <c r="AB1296" s="2" t="s">
        <v>164</v>
      </c>
      <c r="AC1296" s="2" t="s">
        <v>3361</v>
      </c>
      <c r="AD1296" s="2" t="s">
        <v>3362</v>
      </c>
      <c r="AE1296" s="2" t="s">
        <v>3363</v>
      </c>
      <c r="AF1296" s="93"/>
      <c r="AG1296" s="2" t="s">
        <v>3364</v>
      </c>
      <c r="AH1296" s="2" t="s">
        <v>3365</v>
      </c>
      <c r="AI1296" s="2">
        <v>0.0</v>
      </c>
      <c r="AJ1296" s="94">
        <v>1.2005196513597786E-4</v>
      </c>
      <c r="AK1296" s="94">
        <v>0.0</v>
      </c>
      <c r="AL1296" s="79"/>
      <c r="AM1296" s="2" t="s">
        <v>4752</v>
      </c>
    </row>
    <row r="1297">
      <c r="A1297" s="54">
        <v>46249.0</v>
      </c>
      <c r="B1297" s="54">
        <v>46250.0</v>
      </c>
      <c r="C1297" s="2" t="s">
        <v>301</v>
      </c>
      <c r="D1297" s="2" t="s">
        <v>146</v>
      </c>
      <c r="E1297" s="2" t="s">
        <v>256</v>
      </c>
      <c r="F1297" s="53">
        <v>0.0</v>
      </c>
      <c r="G1297" s="53">
        <v>0.0</v>
      </c>
      <c r="H1297" s="53">
        <v>0.0</v>
      </c>
      <c r="I1297" s="53">
        <v>0.019230769230769232</v>
      </c>
      <c r="J1297" s="53">
        <v>0.015580875936232502</v>
      </c>
      <c r="K1297" s="2" t="s">
        <v>4682</v>
      </c>
      <c r="L1297" s="53">
        <v>0.0</v>
      </c>
      <c r="M1297" s="2" t="s">
        <v>3369</v>
      </c>
      <c r="N1297" s="2" t="s">
        <v>3360</v>
      </c>
      <c r="O1297" s="55"/>
      <c r="AB1297" s="2" t="s">
        <v>153</v>
      </c>
      <c r="AC1297" s="2" t="s">
        <v>4753</v>
      </c>
      <c r="AD1297" s="2" t="s">
        <v>3362</v>
      </c>
      <c r="AE1297" s="2" t="s">
        <v>3363</v>
      </c>
      <c r="AF1297" s="93"/>
      <c r="AG1297" s="2" t="s">
        <v>3364</v>
      </c>
      <c r="AH1297" s="2" t="s">
        <v>3365</v>
      </c>
      <c r="AI1297" s="2">
        <v>1.0</v>
      </c>
      <c r="AJ1297" s="94">
        <v>0.9690810118224753</v>
      </c>
      <c r="AK1297" s="94">
        <v>0.9619082840236686</v>
      </c>
      <c r="AL1297" s="79"/>
      <c r="AM1297" s="2" t="s">
        <v>4754</v>
      </c>
    </row>
    <row r="1298">
      <c r="A1298" s="54">
        <v>46250.0</v>
      </c>
      <c r="B1298" s="54">
        <v>46251.0</v>
      </c>
      <c r="C1298" s="2" t="s">
        <v>194</v>
      </c>
      <c r="D1298" s="2" t="s">
        <v>146</v>
      </c>
      <c r="E1298" s="2" t="s">
        <v>180</v>
      </c>
      <c r="F1298" s="53">
        <v>0.125</v>
      </c>
      <c r="G1298" s="53">
        <v>0.16666666666666666</v>
      </c>
      <c r="H1298" s="53">
        <v>0.08</v>
      </c>
      <c r="I1298" s="53">
        <v>0.038461538461538464</v>
      </c>
      <c r="J1298" s="53">
        <v>0.11712779620355526</v>
      </c>
      <c r="K1298" s="2" t="s">
        <v>4755</v>
      </c>
      <c r="L1298" s="53">
        <v>0.0</v>
      </c>
      <c r="M1298" s="2" t="s">
        <v>3369</v>
      </c>
      <c r="N1298" s="2" t="s">
        <v>3360</v>
      </c>
      <c r="O1298" s="55"/>
      <c r="AB1298" s="2" t="s">
        <v>164</v>
      </c>
      <c r="AC1298" s="2" t="s">
        <v>3361</v>
      </c>
      <c r="AD1298" s="2" t="s">
        <v>3362</v>
      </c>
      <c r="AE1298" s="2" t="s">
        <v>3363</v>
      </c>
      <c r="AF1298" s="93"/>
      <c r="AG1298" s="2" t="s">
        <v>3364</v>
      </c>
      <c r="AH1298" s="2" t="s">
        <v>3365</v>
      </c>
      <c r="AI1298" s="2">
        <v>0.0</v>
      </c>
      <c r="AJ1298" s="94">
        <v>0.013718920643501574</v>
      </c>
      <c r="AK1298" s="94">
        <v>0.0014792899408284025</v>
      </c>
      <c r="AL1298" s="79"/>
      <c r="AM1298" s="2" t="s">
        <v>4756</v>
      </c>
    </row>
    <row r="1299">
      <c r="A1299" s="54">
        <v>46250.0</v>
      </c>
      <c r="B1299" s="54">
        <v>46251.0</v>
      </c>
      <c r="C1299" s="2" t="s">
        <v>229</v>
      </c>
      <c r="D1299" s="2" t="s">
        <v>146</v>
      </c>
      <c r="E1299" s="2" t="s">
        <v>180</v>
      </c>
      <c r="F1299" s="53">
        <v>0.0</v>
      </c>
      <c r="G1299" s="53">
        <v>0.08333333333333333</v>
      </c>
      <c r="H1299" s="53">
        <v>0.12</v>
      </c>
      <c r="I1299" s="53">
        <v>0.07692307692307693</v>
      </c>
      <c r="J1299" s="53">
        <v>0.08019472870315829</v>
      </c>
      <c r="K1299" s="2" t="s">
        <v>303</v>
      </c>
      <c r="L1299" s="53">
        <v>0.5</v>
      </c>
      <c r="M1299" s="2" t="s">
        <v>3369</v>
      </c>
      <c r="N1299" s="2" t="s">
        <v>3360</v>
      </c>
      <c r="O1299" s="55"/>
      <c r="AB1299" s="2" t="s">
        <v>164</v>
      </c>
      <c r="AC1299" s="2" t="s">
        <v>3361</v>
      </c>
      <c r="AD1299" s="2" t="s">
        <v>3362</v>
      </c>
      <c r="AE1299" s="2" t="s">
        <v>3363</v>
      </c>
      <c r="AF1299" s="93"/>
      <c r="AG1299" s="2" t="s">
        <v>3364</v>
      </c>
      <c r="AH1299" s="2" t="s">
        <v>3365</v>
      </c>
      <c r="AI1299" s="2">
        <v>0.0</v>
      </c>
      <c r="AJ1299" s="94">
        <v>0.00643119451177316</v>
      </c>
      <c r="AK1299" s="94">
        <v>0.00591715976331361</v>
      </c>
      <c r="AL1299" s="79"/>
      <c r="AM1299" s="2" t="s">
        <v>4757</v>
      </c>
    </row>
    <row r="1300">
      <c r="A1300" s="54">
        <v>46250.0</v>
      </c>
      <c r="B1300" s="54">
        <v>46251.0</v>
      </c>
      <c r="C1300" s="2" t="s">
        <v>145</v>
      </c>
      <c r="D1300" s="2" t="s">
        <v>146</v>
      </c>
      <c r="E1300" s="2" t="s">
        <v>180</v>
      </c>
      <c r="F1300" s="53">
        <v>0.0</v>
      </c>
      <c r="G1300" s="53">
        <v>0.0</v>
      </c>
      <c r="H1300" s="53">
        <v>0.04</v>
      </c>
      <c r="I1300" s="53">
        <v>0.038461538461538464</v>
      </c>
      <c r="J1300" s="53">
        <v>0.02951192996395063</v>
      </c>
      <c r="K1300" s="2" t="s">
        <v>3531</v>
      </c>
      <c r="L1300" s="53">
        <v>0.0</v>
      </c>
      <c r="M1300" s="2" t="s">
        <v>3369</v>
      </c>
      <c r="N1300" s="2" t="s">
        <v>3360</v>
      </c>
      <c r="O1300" s="55"/>
      <c r="AB1300" s="2" t="s">
        <v>164</v>
      </c>
      <c r="AC1300" s="2" t="s">
        <v>3361</v>
      </c>
      <c r="AD1300" s="2" t="s">
        <v>3362</v>
      </c>
      <c r="AE1300" s="2" t="s">
        <v>3363</v>
      </c>
      <c r="AF1300" s="93"/>
      <c r="AG1300" s="2" t="s">
        <v>3364</v>
      </c>
      <c r="AH1300" s="2" t="s">
        <v>3365</v>
      </c>
      <c r="AI1300" s="2">
        <v>0.0</v>
      </c>
      <c r="AJ1300" s="94">
        <v>8.709540101971271E-4</v>
      </c>
      <c r="AK1300" s="94">
        <v>0.0014792899408284025</v>
      </c>
      <c r="AL1300" s="79"/>
      <c r="AM1300" s="2" t="s">
        <v>4758</v>
      </c>
    </row>
    <row r="1301">
      <c r="A1301" s="54">
        <v>46250.0</v>
      </c>
      <c r="B1301" s="54">
        <v>46251.0</v>
      </c>
      <c r="C1301" s="2" t="s">
        <v>301</v>
      </c>
      <c r="D1301" s="2" t="s">
        <v>146</v>
      </c>
      <c r="E1301" s="2" t="s">
        <v>180</v>
      </c>
      <c r="F1301" s="53">
        <v>0.0</v>
      </c>
      <c r="G1301" s="53">
        <v>0.0</v>
      </c>
      <c r="H1301" s="53">
        <v>0.0</v>
      </c>
      <c r="I1301" s="53">
        <v>0.019230769230769232</v>
      </c>
      <c r="J1301" s="53">
        <v>0.02471644984883571</v>
      </c>
      <c r="K1301" s="2" t="s">
        <v>4759</v>
      </c>
      <c r="L1301" s="53">
        <v>0.0</v>
      </c>
      <c r="M1301" s="2" t="s">
        <v>3369</v>
      </c>
      <c r="N1301" s="2" t="s">
        <v>3360</v>
      </c>
      <c r="O1301" s="55"/>
      <c r="AB1301" s="2" t="s">
        <v>164</v>
      </c>
      <c r="AC1301" s="2" t="s">
        <v>3361</v>
      </c>
      <c r="AD1301" s="2" t="s">
        <v>3362</v>
      </c>
      <c r="AE1301" s="2" t="s">
        <v>3363</v>
      </c>
      <c r="AF1301" s="93"/>
      <c r="AG1301" s="2" t="s">
        <v>3364</v>
      </c>
      <c r="AH1301" s="2" t="s">
        <v>3365</v>
      </c>
      <c r="AI1301" s="2">
        <v>0.0</v>
      </c>
      <c r="AJ1301" s="94">
        <v>6.109028931300109E-4</v>
      </c>
      <c r="AK1301" s="94">
        <v>3.6982248520710064E-4</v>
      </c>
      <c r="AL1301" s="79"/>
      <c r="AM1301" s="2" t="s">
        <v>4760</v>
      </c>
    </row>
    <row r="1302">
      <c r="A1302" s="54">
        <v>46251.0</v>
      </c>
      <c r="B1302" s="54">
        <v>46252.0</v>
      </c>
      <c r="C1302" s="2" t="s">
        <v>194</v>
      </c>
      <c r="D1302" s="2" t="s">
        <v>146</v>
      </c>
      <c r="E1302" s="2" t="s">
        <v>208</v>
      </c>
      <c r="F1302" s="53">
        <v>0.375</v>
      </c>
      <c r="G1302" s="53">
        <v>0.25</v>
      </c>
      <c r="H1302" s="53">
        <v>0.12</v>
      </c>
      <c r="I1302" s="53">
        <v>0.1346153846153846</v>
      </c>
      <c r="J1302" s="53">
        <v>0.1683637491655863</v>
      </c>
      <c r="K1302" s="2" t="s">
        <v>4755</v>
      </c>
      <c r="L1302" s="53">
        <v>0.0</v>
      </c>
      <c r="M1302" s="2" t="s">
        <v>3369</v>
      </c>
      <c r="N1302" s="2" t="s">
        <v>3360</v>
      </c>
      <c r="O1302" s="55"/>
      <c r="AB1302" s="2" t="s">
        <v>164</v>
      </c>
      <c r="AC1302" s="2" t="s">
        <v>3361</v>
      </c>
      <c r="AD1302" s="2" t="s">
        <v>3362</v>
      </c>
      <c r="AE1302" s="2" t="s">
        <v>3363</v>
      </c>
      <c r="AF1302" s="93"/>
      <c r="AG1302" s="2" t="s">
        <v>3364</v>
      </c>
      <c r="AH1302" s="2" t="s">
        <v>3365</v>
      </c>
      <c r="AI1302" s="2">
        <v>0.0</v>
      </c>
      <c r="AJ1302" s="94">
        <v>0.02834635203309246</v>
      </c>
      <c r="AK1302" s="94">
        <v>0.018121301775147928</v>
      </c>
      <c r="AL1302" s="79"/>
      <c r="AM1302" s="2" t="s">
        <v>4761</v>
      </c>
    </row>
    <row r="1303">
      <c r="A1303" s="54">
        <v>46251.0</v>
      </c>
      <c r="B1303" s="54">
        <v>46252.0</v>
      </c>
      <c r="C1303" s="2" t="s">
        <v>229</v>
      </c>
      <c r="D1303" s="2" t="s">
        <v>146</v>
      </c>
      <c r="E1303" s="2" t="s">
        <v>208</v>
      </c>
      <c r="F1303" s="53">
        <v>0.125</v>
      </c>
      <c r="G1303" s="53">
        <v>0.08333333333333333</v>
      </c>
      <c r="H1303" s="53">
        <v>0.04</v>
      </c>
      <c r="I1303" s="53">
        <v>0.07692307692307693</v>
      </c>
      <c r="J1303" s="53">
        <v>0.07478474536942345</v>
      </c>
      <c r="K1303" s="2" t="s">
        <v>303</v>
      </c>
      <c r="L1303" s="53">
        <v>0.5</v>
      </c>
      <c r="M1303" s="2" t="s">
        <v>3369</v>
      </c>
      <c r="N1303" s="2" t="s">
        <v>3360</v>
      </c>
      <c r="O1303" s="55"/>
      <c r="AB1303" s="2" t="s">
        <v>164</v>
      </c>
      <c r="AC1303" s="2" t="s">
        <v>3361</v>
      </c>
      <c r="AD1303" s="2" t="s">
        <v>3362</v>
      </c>
      <c r="AE1303" s="2" t="s">
        <v>3363</v>
      </c>
      <c r="AF1303" s="93"/>
      <c r="AG1303" s="2" t="s">
        <v>3364</v>
      </c>
      <c r="AH1303" s="2" t="s">
        <v>3365</v>
      </c>
      <c r="AI1303" s="2">
        <v>0.0</v>
      </c>
      <c r="AJ1303" s="94">
        <v>0.005592758139969502</v>
      </c>
      <c r="AK1303" s="94">
        <v>0.00591715976331361</v>
      </c>
      <c r="AL1303" s="79"/>
      <c r="AM1303" s="2" t="s">
        <v>4762</v>
      </c>
    </row>
    <row r="1304">
      <c r="A1304" s="54">
        <v>46251.0</v>
      </c>
      <c r="B1304" s="54">
        <v>46252.0</v>
      </c>
      <c r="C1304" s="2" t="s">
        <v>145</v>
      </c>
      <c r="D1304" s="2" t="s">
        <v>146</v>
      </c>
      <c r="E1304" s="2" t="s">
        <v>208</v>
      </c>
      <c r="F1304" s="53">
        <v>0.0</v>
      </c>
      <c r="G1304" s="53">
        <v>0.0</v>
      </c>
      <c r="H1304" s="53">
        <v>0.0</v>
      </c>
      <c r="I1304" s="53">
        <v>0.0</v>
      </c>
      <c r="J1304" s="53">
        <v>0.010789345023437263</v>
      </c>
      <c r="K1304" s="2" t="s">
        <v>3531</v>
      </c>
      <c r="L1304" s="53">
        <v>0.0</v>
      </c>
      <c r="M1304" s="2" t="s">
        <v>3369</v>
      </c>
      <c r="N1304" s="2" t="s">
        <v>3360</v>
      </c>
      <c r="O1304" s="55"/>
      <c r="AB1304" s="2" t="s">
        <v>164</v>
      </c>
      <c r="AC1304" s="2" t="s">
        <v>3361</v>
      </c>
      <c r="AD1304" s="2" t="s">
        <v>3362</v>
      </c>
      <c r="AE1304" s="2" t="s">
        <v>3363</v>
      </c>
      <c r="AF1304" s="93"/>
      <c r="AG1304" s="2" t="s">
        <v>3364</v>
      </c>
      <c r="AH1304" s="2" t="s">
        <v>3365</v>
      </c>
      <c r="AI1304" s="2">
        <v>0.0</v>
      </c>
      <c r="AJ1304" s="94">
        <v>1.1640996603477044E-4</v>
      </c>
      <c r="AK1304" s="94">
        <v>0.0</v>
      </c>
      <c r="AL1304" s="79"/>
      <c r="AM1304" s="2" t="s">
        <v>4763</v>
      </c>
    </row>
    <row r="1305">
      <c r="A1305" s="54">
        <v>46251.0</v>
      </c>
      <c r="B1305" s="54">
        <v>46252.0</v>
      </c>
      <c r="C1305" s="2" t="s">
        <v>301</v>
      </c>
      <c r="D1305" s="2" t="s">
        <v>146</v>
      </c>
      <c r="E1305" s="2" t="s">
        <v>208</v>
      </c>
      <c r="F1305" s="53">
        <v>0.125</v>
      </c>
      <c r="G1305" s="53">
        <v>0.08333333333333333</v>
      </c>
      <c r="H1305" s="53">
        <v>0.04</v>
      </c>
      <c r="I1305" s="53">
        <v>0.038461538461538464</v>
      </c>
      <c r="J1305" s="53">
        <v>0.043736266393633226</v>
      </c>
      <c r="K1305" s="2" t="s">
        <v>4759</v>
      </c>
      <c r="L1305" s="53">
        <v>0.0</v>
      </c>
      <c r="M1305" s="2" t="s">
        <v>3369</v>
      </c>
      <c r="N1305" s="2" t="s">
        <v>3360</v>
      </c>
      <c r="O1305" s="55"/>
      <c r="AB1305" s="2" t="s">
        <v>164</v>
      </c>
      <c r="AC1305" s="2" t="s">
        <v>3361</v>
      </c>
      <c r="AD1305" s="2" t="s">
        <v>3362</v>
      </c>
      <c r="AE1305" s="2" t="s">
        <v>3363</v>
      </c>
      <c r="AF1305" s="93"/>
      <c r="AG1305" s="2" t="s">
        <v>3364</v>
      </c>
      <c r="AH1305" s="2" t="s">
        <v>3365</v>
      </c>
      <c r="AI1305" s="2">
        <v>0.0</v>
      </c>
      <c r="AJ1305" s="94">
        <v>0.0019128609980548512</v>
      </c>
      <c r="AK1305" s="94">
        <v>0.0014792899408284025</v>
      </c>
      <c r="AL1305" s="79"/>
      <c r="AM1305" s="2" t="s">
        <v>4764</v>
      </c>
    </row>
    <row r="1306">
      <c r="A1306" s="54">
        <v>46252.0</v>
      </c>
      <c r="B1306" s="54">
        <v>46253.0</v>
      </c>
      <c r="C1306" s="2" t="s">
        <v>194</v>
      </c>
      <c r="D1306" s="2" t="s">
        <v>146</v>
      </c>
      <c r="E1306" s="2" t="s">
        <v>303</v>
      </c>
      <c r="F1306" s="53">
        <v>0.25</v>
      </c>
      <c r="G1306" s="53">
        <v>0.25</v>
      </c>
      <c r="H1306" s="53">
        <v>0.12</v>
      </c>
      <c r="I1306" s="53">
        <v>0.07692307692307693</v>
      </c>
      <c r="J1306" s="53">
        <v>0.14531237699621952</v>
      </c>
      <c r="K1306" s="2" t="s">
        <v>4765</v>
      </c>
      <c r="L1306" s="53">
        <v>0.0</v>
      </c>
      <c r="M1306" s="2" t="s">
        <v>3369</v>
      </c>
      <c r="N1306" s="2" t="s">
        <v>3360</v>
      </c>
      <c r="O1306" s="55"/>
      <c r="AB1306" s="2" t="s">
        <v>164</v>
      </c>
      <c r="AC1306" s="2" t="s">
        <v>3361</v>
      </c>
      <c r="AD1306" s="2" t="s">
        <v>3362</v>
      </c>
      <c r="AE1306" s="2" t="s">
        <v>3363</v>
      </c>
      <c r="AF1306" s="93"/>
      <c r="AG1306" s="2" t="s">
        <v>3364</v>
      </c>
      <c r="AH1306" s="2" t="s">
        <v>3365</v>
      </c>
      <c r="AI1306" s="2">
        <v>0.0</v>
      </c>
      <c r="AJ1306" s="94">
        <v>0.021115686908291426</v>
      </c>
      <c r="AK1306" s="94">
        <v>0.00591715976331361</v>
      </c>
      <c r="AL1306" s="79"/>
      <c r="AM1306" s="2" t="s">
        <v>4766</v>
      </c>
    </row>
    <row r="1307">
      <c r="A1307" s="54">
        <v>46252.0</v>
      </c>
      <c r="B1307" s="54">
        <v>46253.0</v>
      </c>
      <c r="C1307" s="2" t="s">
        <v>229</v>
      </c>
      <c r="D1307" s="2" t="s">
        <v>146</v>
      </c>
      <c r="E1307" s="2" t="s">
        <v>303</v>
      </c>
      <c r="F1307" s="53">
        <v>0.375</v>
      </c>
      <c r="G1307" s="53">
        <v>0.25</v>
      </c>
      <c r="H1307" s="53">
        <v>0.2</v>
      </c>
      <c r="I1307" s="53">
        <v>0.17307692307692307</v>
      </c>
      <c r="J1307" s="53">
        <v>0.1374214436784018</v>
      </c>
      <c r="K1307" s="2" t="s">
        <v>303</v>
      </c>
      <c r="L1307" s="53">
        <v>0.5</v>
      </c>
      <c r="M1307" s="2" t="s">
        <v>3369</v>
      </c>
      <c r="N1307" s="2" t="s">
        <v>3360</v>
      </c>
      <c r="O1307" s="55"/>
      <c r="AB1307" s="2" t="s">
        <v>164</v>
      </c>
      <c r="AC1307" s="2" t="s">
        <v>3361</v>
      </c>
      <c r="AD1307" s="2" t="s">
        <v>3362</v>
      </c>
      <c r="AE1307" s="2" t="s">
        <v>3363</v>
      </c>
      <c r="AF1307" s="93"/>
      <c r="AG1307" s="2" t="s">
        <v>3364</v>
      </c>
      <c r="AH1307" s="2" t="s">
        <v>3365</v>
      </c>
      <c r="AI1307" s="2">
        <v>0.0</v>
      </c>
      <c r="AJ1307" s="94">
        <v>0.018884653182656162</v>
      </c>
      <c r="AK1307" s="94">
        <v>0.029955621301775145</v>
      </c>
      <c r="AL1307" s="79"/>
      <c r="AM1307" s="2" t="s">
        <v>4767</v>
      </c>
    </row>
    <row r="1308">
      <c r="A1308" s="54">
        <v>46252.0</v>
      </c>
      <c r="B1308" s="54">
        <v>46253.0</v>
      </c>
      <c r="C1308" s="2" t="s">
        <v>145</v>
      </c>
      <c r="D1308" s="2" t="s">
        <v>146</v>
      </c>
      <c r="E1308" s="2" t="s">
        <v>303</v>
      </c>
      <c r="F1308" s="53">
        <v>0.0</v>
      </c>
      <c r="G1308" s="53">
        <v>0.0</v>
      </c>
      <c r="H1308" s="53">
        <v>0.04</v>
      </c>
      <c r="I1308" s="53">
        <v>0.019230769230769232</v>
      </c>
      <c r="J1308" s="53">
        <v>0.025334631043026818</v>
      </c>
      <c r="K1308" s="2" t="s">
        <v>3531</v>
      </c>
      <c r="L1308" s="53">
        <v>0.0</v>
      </c>
      <c r="M1308" s="2" t="s">
        <v>3369</v>
      </c>
      <c r="N1308" s="2" t="s">
        <v>3360</v>
      </c>
      <c r="O1308" s="55"/>
      <c r="AB1308" s="2" t="s">
        <v>164</v>
      </c>
      <c r="AC1308" s="2" t="s">
        <v>3361</v>
      </c>
      <c r="AD1308" s="2" t="s">
        <v>3362</v>
      </c>
      <c r="AE1308" s="2" t="s">
        <v>3363</v>
      </c>
      <c r="AF1308" s="93"/>
      <c r="AG1308" s="2" t="s">
        <v>3364</v>
      </c>
      <c r="AH1308" s="2" t="s">
        <v>3365</v>
      </c>
      <c r="AI1308" s="2">
        <v>0.0</v>
      </c>
      <c r="AJ1308" s="94">
        <v>6.418435300862981E-4</v>
      </c>
      <c r="AK1308" s="94">
        <v>3.6982248520710064E-4</v>
      </c>
      <c r="AL1308" s="79"/>
      <c r="AM1308" s="2" t="s">
        <v>4768</v>
      </c>
    </row>
    <row r="1309">
      <c r="A1309" s="54">
        <v>46252.0</v>
      </c>
      <c r="B1309" s="54">
        <v>46253.0</v>
      </c>
      <c r="C1309" s="2" t="s">
        <v>301</v>
      </c>
      <c r="D1309" s="2" t="s">
        <v>146</v>
      </c>
      <c r="E1309" s="2" t="s">
        <v>303</v>
      </c>
      <c r="F1309" s="53">
        <v>0.0</v>
      </c>
      <c r="G1309" s="53">
        <v>0.0</v>
      </c>
      <c r="H1309" s="53">
        <v>0.0</v>
      </c>
      <c r="I1309" s="53">
        <v>0.07692307692307693</v>
      </c>
      <c r="J1309" s="53">
        <v>0.0397429457453367</v>
      </c>
      <c r="K1309" s="2" t="s">
        <v>4769</v>
      </c>
      <c r="L1309" s="53">
        <v>0.0</v>
      </c>
      <c r="M1309" s="2" t="s">
        <v>3369</v>
      </c>
      <c r="N1309" s="2" t="s">
        <v>3360</v>
      </c>
      <c r="O1309" s="55"/>
      <c r="AB1309" s="2" t="s">
        <v>164</v>
      </c>
      <c r="AC1309" s="2" t="s">
        <v>3361</v>
      </c>
      <c r="AD1309" s="2" t="s">
        <v>3362</v>
      </c>
      <c r="AE1309" s="2" t="s">
        <v>3363</v>
      </c>
      <c r="AF1309" s="93"/>
      <c r="AG1309" s="2" t="s">
        <v>3364</v>
      </c>
      <c r="AH1309" s="2" t="s">
        <v>3365</v>
      </c>
      <c r="AI1309" s="2">
        <v>0.0</v>
      </c>
      <c r="AJ1309" s="94">
        <v>0.0015795017365167763</v>
      </c>
      <c r="AK1309" s="94">
        <v>0.00591715976331361</v>
      </c>
      <c r="AL1309" s="79"/>
      <c r="AM1309" s="2" t="s">
        <v>4770</v>
      </c>
    </row>
    <row r="1310">
      <c r="A1310" s="54">
        <v>46253.0</v>
      </c>
      <c r="B1310" s="54">
        <v>46254.0</v>
      </c>
      <c r="C1310" s="2" t="s">
        <v>194</v>
      </c>
      <c r="D1310" s="2" t="s">
        <v>146</v>
      </c>
      <c r="E1310" s="2" t="s">
        <v>148</v>
      </c>
      <c r="F1310" s="53">
        <v>0.375</v>
      </c>
      <c r="G1310" s="53">
        <v>0.25</v>
      </c>
      <c r="H1310" s="53">
        <v>0.2</v>
      </c>
      <c r="I1310" s="53">
        <v>0.1346153846153846</v>
      </c>
      <c r="J1310" s="53">
        <v>0.176415764700376</v>
      </c>
      <c r="K1310" s="2" t="s">
        <v>4765</v>
      </c>
      <c r="L1310" s="53">
        <v>0.0</v>
      </c>
      <c r="M1310" s="2" t="s">
        <v>3369</v>
      </c>
      <c r="N1310" s="2" t="s">
        <v>3360</v>
      </c>
      <c r="O1310" s="55"/>
      <c r="AB1310" s="2" t="s">
        <v>153</v>
      </c>
      <c r="AC1310" s="2" t="s">
        <v>4771</v>
      </c>
      <c r="AD1310" s="2" t="s">
        <v>3362</v>
      </c>
      <c r="AE1310" s="2" t="s">
        <v>3363</v>
      </c>
      <c r="AF1310" s="93"/>
      <c r="AG1310" s="2" t="s">
        <v>3364</v>
      </c>
      <c r="AH1310" s="2" t="s">
        <v>3365</v>
      </c>
      <c r="AI1310" s="2">
        <v>1.0</v>
      </c>
      <c r="AJ1310" s="94">
        <v>0.6782909926340664</v>
      </c>
      <c r="AK1310" s="94">
        <v>0.7488905325443788</v>
      </c>
      <c r="AL1310" s="79"/>
      <c r="AM1310" s="2" t="s">
        <v>4772</v>
      </c>
    </row>
    <row r="1311">
      <c r="A1311" s="54">
        <v>46253.0</v>
      </c>
      <c r="B1311" s="54">
        <v>46254.0</v>
      </c>
      <c r="C1311" s="2" t="s">
        <v>229</v>
      </c>
      <c r="D1311" s="2" t="s">
        <v>146</v>
      </c>
      <c r="E1311" s="2" t="s">
        <v>148</v>
      </c>
      <c r="F1311" s="53">
        <v>0.0</v>
      </c>
      <c r="G1311" s="53">
        <v>0.0</v>
      </c>
      <c r="H1311" s="53">
        <v>0.04</v>
      </c>
      <c r="I1311" s="53">
        <v>0.057692307692307696</v>
      </c>
      <c r="J1311" s="53">
        <v>0.06393958511099641</v>
      </c>
      <c r="K1311" s="2" t="s">
        <v>303</v>
      </c>
      <c r="L1311" s="53">
        <v>0.4</v>
      </c>
      <c r="M1311" s="2" t="s">
        <v>3369</v>
      </c>
      <c r="N1311" s="2" t="s">
        <v>3360</v>
      </c>
      <c r="O1311" s="55"/>
      <c r="AB1311" s="2" t="s">
        <v>164</v>
      </c>
      <c r="AC1311" s="2" t="s">
        <v>3361</v>
      </c>
      <c r="AD1311" s="2" t="s">
        <v>3362</v>
      </c>
      <c r="AE1311" s="2" t="s">
        <v>3363</v>
      </c>
      <c r="AF1311" s="93"/>
      <c r="AG1311" s="2" t="s">
        <v>3364</v>
      </c>
      <c r="AH1311" s="2" t="s">
        <v>3365</v>
      </c>
      <c r="AI1311" s="2">
        <v>0.0</v>
      </c>
      <c r="AJ1311" s="94">
        <v>0.004088270544166354</v>
      </c>
      <c r="AK1311" s="94">
        <v>0.003328402366863906</v>
      </c>
      <c r="AL1311" s="79"/>
      <c r="AM1311" s="2" t="s">
        <v>4773</v>
      </c>
    </row>
    <row r="1312">
      <c r="A1312" s="54">
        <v>46253.0</v>
      </c>
      <c r="B1312" s="54">
        <v>46254.0</v>
      </c>
      <c r="C1312" s="2" t="s">
        <v>145</v>
      </c>
      <c r="D1312" s="2" t="s">
        <v>146</v>
      </c>
      <c r="E1312" s="2" t="s">
        <v>148</v>
      </c>
      <c r="F1312" s="53">
        <v>0.0</v>
      </c>
      <c r="G1312" s="53">
        <v>0.08333333333333333</v>
      </c>
      <c r="H1312" s="53">
        <v>0.08</v>
      </c>
      <c r="I1312" s="53">
        <v>0.038461538461538464</v>
      </c>
      <c r="J1312" s="53">
        <v>0.03994462905094433</v>
      </c>
      <c r="K1312" s="2" t="s">
        <v>3531</v>
      </c>
      <c r="L1312" s="53">
        <v>0.0</v>
      </c>
      <c r="M1312" s="2" t="s">
        <v>3369</v>
      </c>
      <c r="N1312" s="2" t="s">
        <v>3360</v>
      </c>
      <c r="O1312" s="55"/>
      <c r="AB1312" s="2" t="s">
        <v>164</v>
      </c>
      <c r="AC1312" s="2" t="s">
        <v>3361</v>
      </c>
      <c r="AD1312" s="2" t="s">
        <v>3362</v>
      </c>
      <c r="AE1312" s="2" t="s">
        <v>3363</v>
      </c>
      <c r="AF1312" s="93"/>
      <c r="AG1312" s="2" t="s">
        <v>3364</v>
      </c>
      <c r="AH1312" s="2" t="s">
        <v>3365</v>
      </c>
      <c r="AI1312" s="2">
        <v>0.0</v>
      </c>
      <c r="AJ1312" s="94">
        <v>0.0015955733900175455</v>
      </c>
      <c r="AK1312" s="94">
        <v>0.0014792899408284025</v>
      </c>
      <c r="AL1312" s="79"/>
      <c r="AM1312" s="2" t="s">
        <v>4774</v>
      </c>
    </row>
    <row r="1313">
      <c r="A1313" s="54">
        <v>46253.0</v>
      </c>
      <c r="B1313" s="54">
        <v>46254.0</v>
      </c>
      <c r="C1313" s="2" t="s">
        <v>301</v>
      </c>
      <c r="D1313" s="2" t="s">
        <v>146</v>
      </c>
      <c r="E1313" s="2" t="s">
        <v>148</v>
      </c>
      <c r="F1313" s="53">
        <v>0.125</v>
      </c>
      <c r="G1313" s="53">
        <v>0.08333333333333333</v>
      </c>
      <c r="H1313" s="53">
        <v>0.04</v>
      </c>
      <c r="I1313" s="53">
        <v>0.057692307692307696</v>
      </c>
      <c r="J1313" s="53">
        <v>0.05324152849286393</v>
      </c>
      <c r="K1313" s="2" t="s">
        <v>4769</v>
      </c>
      <c r="L1313" s="53">
        <v>0.0</v>
      </c>
      <c r="M1313" s="2" t="s">
        <v>3369</v>
      </c>
      <c r="N1313" s="2" t="s">
        <v>3360</v>
      </c>
      <c r="O1313" s="55"/>
      <c r="AB1313" s="2" t="s">
        <v>164</v>
      </c>
      <c r="AC1313" s="2" t="s">
        <v>3361</v>
      </c>
      <c r="AD1313" s="2" t="s">
        <v>3362</v>
      </c>
      <c r="AE1313" s="2" t="s">
        <v>3363</v>
      </c>
      <c r="AF1313" s="93"/>
      <c r="AG1313" s="2" t="s">
        <v>3364</v>
      </c>
      <c r="AH1313" s="2" t="s">
        <v>3365</v>
      </c>
      <c r="AI1313" s="2">
        <v>0.0</v>
      </c>
      <c r="AJ1313" s="94">
        <v>0.002834660356256442</v>
      </c>
      <c r="AK1313" s="94">
        <v>0.003328402366863906</v>
      </c>
      <c r="AL1313" s="79"/>
      <c r="AM1313" s="2" t="s">
        <v>4775</v>
      </c>
    </row>
    <row r="1314">
      <c r="A1314" s="54">
        <v>46254.0</v>
      </c>
      <c r="B1314" s="54">
        <v>46255.0</v>
      </c>
      <c r="C1314" s="2" t="s">
        <v>194</v>
      </c>
      <c r="D1314" s="2" t="s">
        <v>146</v>
      </c>
      <c r="E1314" s="2" t="s">
        <v>196</v>
      </c>
      <c r="F1314" s="53">
        <v>0.125</v>
      </c>
      <c r="G1314" s="53">
        <v>0.08333333333333333</v>
      </c>
      <c r="H1314" s="53">
        <v>0.04</v>
      </c>
      <c r="I1314" s="53">
        <v>0.07692307692307693</v>
      </c>
      <c r="J1314" s="53">
        <v>0.11440430795749171</v>
      </c>
      <c r="K1314" s="2" t="s">
        <v>4765</v>
      </c>
      <c r="L1314" s="53">
        <v>0.0</v>
      </c>
      <c r="M1314" s="2" t="s">
        <v>3369</v>
      </c>
      <c r="N1314" s="2" t="s">
        <v>3360</v>
      </c>
      <c r="O1314" s="55"/>
      <c r="AB1314" s="2" t="s">
        <v>164</v>
      </c>
      <c r="AC1314" s="2" t="s">
        <v>3361</v>
      </c>
      <c r="AD1314" s="2" t="s">
        <v>3362</v>
      </c>
      <c r="AE1314" s="2" t="s">
        <v>3363</v>
      </c>
      <c r="AF1314" s="93"/>
      <c r="AG1314" s="2" t="s">
        <v>3364</v>
      </c>
      <c r="AH1314" s="2" t="s">
        <v>3365</v>
      </c>
      <c r="AI1314" s="2">
        <v>0.0</v>
      </c>
      <c r="AJ1314" s="94">
        <v>0.0130883456792326</v>
      </c>
      <c r="AK1314" s="94">
        <v>0.00591715976331361</v>
      </c>
      <c r="AL1314" s="79"/>
      <c r="AM1314" s="2" t="s">
        <v>4776</v>
      </c>
    </row>
    <row r="1315">
      <c r="A1315" s="54">
        <v>46254.0</v>
      </c>
      <c r="B1315" s="54">
        <v>46255.0</v>
      </c>
      <c r="C1315" s="2" t="s">
        <v>229</v>
      </c>
      <c r="D1315" s="2" t="s">
        <v>146</v>
      </c>
      <c r="E1315" s="2" t="s">
        <v>196</v>
      </c>
      <c r="F1315" s="53">
        <v>0.0</v>
      </c>
      <c r="G1315" s="53">
        <v>0.0</v>
      </c>
      <c r="H1315" s="53">
        <v>0.04</v>
      </c>
      <c r="I1315" s="53">
        <v>0.057692307692307696</v>
      </c>
      <c r="J1315" s="53">
        <v>0.06540706223629891</v>
      </c>
      <c r="K1315" s="2" t="s">
        <v>303</v>
      </c>
      <c r="L1315" s="53">
        <v>0.4</v>
      </c>
      <c r="M1315" s="2" t="s">
        <v>3369</v>
      </c>
      <c r="N1315" s="2" t="s">
        <v>3360</v>
      </c>
      <c r="O1315" s="55"/>
      <c r="AB1315" s="2" t="s">
        <v>164</v>
      </c>
      <c r="AC1315" s="2" t="s">
        <v>3361</v>
      </c>
      <c r="AD1315" s="2" t="s">
        <v>3362</v>
      </c>
      <c r="AE1315" s="2" t="s">
        <v>3363</v>
      </c>
      <c r="AF1315" s="93"/>
      <c r="AG1315" s="2" t="s">
        <v>3364</v>
      </c>
      <c r="AH1315" s="2" t="s">
        <v>3365</v>
      </c>
      <c r="AI1315" s="2">
        <v>0.0</v>
      </c>
      <c r="AJ1315" s="94">
        <v>0.0042780837903830795</v>
      </c>
      <c r="AK1315" s="94">
        <v>0.003328402366863906</v>
      </c>
      <c r="AL1315" s="79"/>
      <c r="AM1315" s="2" t="s">
        <v>4777</v>
      </c>
    </row>
    <row r="1316">
      <c r="A1316" s="54">
        <v>46254.0</v>
      </c>
      <c r="B1316" s="54">
        <v>46255.0</v>
      </c>
      <c r="C1316" s="2" t="s">
        <v>145</v>
      </c>
      <c r="D1316" s="2" t="s">
        <v>146</v>
      </c>
      <c r="E1316" s="2" t="s">
        <v>196</v>
      </c>
      <c r="F1316" s="53">
        <v>0.0</v>
      </c>
      <c r="G1316" s="53">
        <v>0.0</v>
      </c>
      <c r="H1316" s="53">
        <v>0.0</v>
      </c>
      <c r="I1316" s="53">
        <v>0.0</v>
      </c>
      <c r="J1316" s="53">
        <v>0.010542916042528145</v>
      </c>
      <c r="K1316" s="2" t="s">
        <v>3531</v>
      </c>
      <c r="L1316" s="53">
        <v>0.0</v>
      </c>
      <c r="M1316" s="2" t="s">
        <v>3369</v>
      </c>
      <c r="N1316" s="2" t="s">
        <v>3360</v>
      </c>
      <c r="O1316" s="55"/>
      <c r="AB1316" s="2" t="s">
        <v>164</v>
      </c>
      <c r="AC1316" s="2" t="s">
        <v>3361</v>
      </c>
      <c r="AD1316" s="2" t="s">
        <v>3362</v>
      </c>
      <c r="AE1316" s="2" t="s">
        <v>3363</v>
      </c>
      <c r="AF1316" s="93"/>
      <c r="AG1316" s="2" t="s">
        <v>3364</v>
      </c>
      <c r="AH1316" s="2" t="s">
        <v>3365</v>
      </c>
      <c r="AI1316" s="2">
        <v>0.0</v>
      </c>
      <c r="AJ1316" s="94">
        <v>1.1115307867979733E-4</v>
      </c>
      <c r="AK1316" s="94">
        <v>0.0</v>
      </c>
      <c r="AL1316" s="79"/>
      <c r="AM1316" s="2" t="s">
        <v>4778</v>
      </c>
    </row>
    <row r="1317">
      <c r="A1317" s="54">
        <v>46254.0</v>
      </c>
      <c r="B1317" s="54">
        <v>46255.0</v>
      </c>
      <c r="C1317" s="2" t="s">
        <v>301</v>
      </c>
      <c r="D1317" s="2" t="s">
        <v>146</v>
      </c>
      <c r="E1317" s="2" t="s">
        <v>196</v>
      </c>
      <c r="F1317" s="53">
        <v>0.0</v>
      </c>
      <c r="G1317" s="53">
        <v>0.0</v>
      </c>
      <c r="H1317" s="53">
        <v>0.0</v>
      </c>
      <c r="I1317" s="53">
        <v>0.0</v>
      </c>
      <c r="J1317" s="53">
        <v>0.016928895294326396</v>
      </c>
      <c r="K1317" s="2" t="s">
        <v>4769</v>
      </c>
      <c r="L1317" s="53">
        <v>0.0</v>
      </c>
      <c r="M1317" s="2" t="s">
        <v>3369</v>
      </c>
      <c r="N1317" s="2" t="s">
        <v>3360</v>
      </c>
      <c r="O1317" s="55"/>
      <c r="AB1317" s="2" t="s">
        <v>164</v>
      </c>
      <c r="AC1317" s="2" t="s">
        <v>3361</v>
      </c>
      <c r="AD1317" s="2" t="s">
        <v>3362</v>
      </c>
      <c r="AE1317" s="2" t="s">
        <v>3363</v>
      </c>
      <c r="AF1317" s="93"/>
      <c r="AG1317" s="2" t="s">
        <v>3364</v>
      </c>
      <c r="AH1317" s="2" t="s">
        <v>3365</v>
      </c>
      <c r="AI1317" s="2">
        <v>0.0</v>
      </c>
      <c r="AJ1317" s="94">
        <v>2.865874958862664E-4</v>
      </c>
      <c r="AK1317" s="94">
        <v>0.0</v>
      </c>
      <c r="AL1317" s="79"/>
      <c r="AM1317" s="2" t="s">
        <v>4779</v>
      </c>
    </row>
    <row r="1318">
      <c r="A1318" s="54">
        <v>46255.0</v>
      </c>
      <c r="B1318" s="54">
        <v>46256.0</v>
      </c>
      <c r="C1318" s="2" t="s">
        <v>194</v>
      </c>
      <c r="D1318" s="2" t="s">
        <v>146</v>
      </c>
      <c r="E1318" s="2" t="s">
        <v>288</v>
      </c>
      <c r="F1318" s="53">
        <v>0.375</v>
      </c>
      <c r="G1318" s="53">
        <v>0.3333333333333333</v>
      </c>
      <c r="H1318" s="53">
        <v>0.24</v>
      </c>
      <c r="I1318" s="53">
        <v>0.19230769230769232</v>
      </c>
      <c r="J1318" s="53">
        <v>0.20182299127850295</v>
      </c>
      <c r="K1318" s="2" t="s">
        <v>4765</v>
      </c>
      <c r="L1318" s="53">
        <v>0.0</v>
      </c>
      <c r="M1318" s="2" t="s">
        <v>3369</v>
      </c>
      <c r="N1318" s="2" t="s">
        <v>3360</v>
      </c>
      <c r="O1318" s="55"/>
      <c r="AB1318" s="2" t="s">
        <v>153</v>
      </c>
      <c r="AC1318" s="2" t="s">
        <v>4780</v>
      </c>
      <c r="AD1318" s="2" t="s">
        <v>3362</v>
      </c>
      <c r="AE1318" s="2" t="s">
        <v>3363</v>
      </c>
      <c r="AF1318" s="93"/>
      <c r="AG1318" s="2" t="s">
        <v>3364</v>
      </c>
      <c r="AH1318" s="2" t="s">
        <v>3365</v>
      </c>
      <c r="AI1318" s="2">
        <v>1.0</v>
      </c>
      <c r="AJ1318" s="94">
        <v>0.6370865372515967</v>
      </c>
      <c r="AK1318" s="94">
        <v>0.6523668639053255</v>
      </c>
      <c r="AL1318" s="79"/>
      <c r="AM1318" s="2" t="s">
        <v>4781</v>
      </c>
    </row>
    <row r="1319">
      <c r="A1319" s="54">
        <v>46255.0</v>
      </c>
      <c r="B1319" s="54">
        <v>46256.0</v>
      </c>
      <c r="C1319" s="2" t="s">
        <v>229</v>
      </c>
      <c r="D1319" s="2" t="s">
        <v>146</v>
      </c>
      <c r="E1319" s="2" t="s">
        <v>288</v>
      </c>
      <c r="F1319" s="53">
        <v>0.125</v>
      </c>
      <c r="G1319" s="53">
        <v>0.08333333333333333</v>
      </c>
      <c r="H1319" s="53">
        <v>0.08</v>
      </c>
      <c r="I1319" s="53">
        <v>0.09615384615384616</v>
      </c>
      <c r="J1319" s="53">
        <v>0.09052443157271228</v>
      </c>
      <c r="K1319" s="2" t="s">
        <v>303</v>
      </c>
      <c r="L1319" s="53">
        <v>0.4</v>
      </c>
      <c r="M1319" s="2" t="s">
        <v>3369</v>
      </c>
      <c r="N1319" s="2" t="s">
        <v>3360</v>
      </c>
      <c r="O1319" s="55"/>
      <c r="AB1319" s="2" t="s">
        <v>164</v>
      </c>
      <c r="AC1319" s="2" t="s">
        <v>3361</v>
      </c>
      <c r="AD1319" s="2" t="s">
        <v>3362</v>
      </c>
      <c r="AE1319" s="2" t="s">
        <v>3363</v>
      </c>
      <c r="AF1319" s="93"/>
      <c r="AG1319" s="2" t="s">
        <v>3364</v>
      </c>
      <c r="AH1319" s="2" t="s">
        <v>3365</v>
      </c>
      <c r="AI1319" s="2">
        <v>0.0</v>
      </c>
      <c r="AJ1319" s="94">
        <v>0.008194672711562668</v>
      </c>
      <c r="AK1319" s="94">
        <v>0.009245562130177515</v>
      </c>
      <c r="AL1319" s="79"/>
      <c r="AM1319" s="2" t="s">
        <v>4782</v>
      </c>
    </row>
    <row r="1320">
      <c r="A1320" s="54">
        <v>46255.0</v>
      </c>
      <c r="B1320" s="54">
        <v>46256.0</v>
      </c>
      <c r="C1320" s="2" t="s">
        <v>145</v>
      </c>
      <c r="D1320" s="2" t="s">
        <v>146</v>
      </c>
      <c r="E1320" s="2" t="s">
        <v>288</v>
      </c>
      <c r="F1320" s="53">
        <v>0.0</v>
      </c>
      <c r="G1320" s="53">
        <v>0.0</v>
      </c>
      <c r="H1320" s="53">
        <v>0.04</v>
      </c>
      <c r="I1320" s="53">
        <v>0.038461538461538464</v>
      </c>
      <c r="J1320" s="53">
        <v>0.024352956038400403</v>
      </c>
      <c r="K1320" s="2" t="s">
        <v>3531</v>
      </c>
      <c r="L1320" s="53">
        <v>0.0</v>
      </c>
      <c r="M1320" s="2" t="s">
        <v>3369</v>
      </c>
      <c r="N1320" s="2" t="s">
        <v>3360</v>
      </c>
      <c r="O1320" s="55"/>
      <c r="AB1320" s="2" t="s">
        <v>164</v>
      </c>
      <c r="AC1320" s="2" t="s">
        <v>3361</v>
      </c>
      <c r="AD1320" s="2" t="s">
        <v>3362</v>
      </c>
      <c r="AE1320" s="2" t="s">
        <v>3363</v>
      </c>
      <c r="AF1320" s="93"/>
      <c r="AG1320" s="2" t="s">
        <v>3364</v>
      </c>
      <c r="AH1320" s="2" t="s">
        <v>3365</v>
      </c>
      <c r="AI1320" s="2">
        <v>0.0</v>
      </c>
      <c r="AJ1320" s="94">
        <v>5.930664678082627E-4</v>
      </c>
      <c r="AK1320" s="94">
        <v>0.0014792899408284025</v>
      </c>
      <c r="AL1320" s="79"/>
      <c r="AM1320" s="2" t="s">
        <v>4783</v>
      </c>
    </row>
    <row r="1321">
      <c r="A1321" s="54">
        <v>46255.0</v>
      </c>
      <c r="B1321" s="54">
        <v>46256.0</v>
      </c>
      <c r="C1321" s="2" t="s">
        <v>301</v>
      </c>
      <c r="D1321" s="2" t="s">
        <v>146</v>
      </c>
      <c r="E1321" s="2" t="s">
        <v>288</v>
      </c>
      <c r="F1321" s="53">
        <v>0.0</v>
      </c>
      <c r="G1321" s="53">
        <v>0.0</v>
      </c>
      <c r="H1321" s="53">
        <v>0.0</v>
      </c>
      <c r="I1321" s="53">
        <v>0.0</v>
      </c>
      <c r="J1321" s="53">
        <v>0.016799015899919317</v>
      </c>
      <c r="K1321" s="2" t="s">
        <v>4769</v>
      </c>
      <c r="L1321" s="53">
        <v>0.0</v>
      </c>
      <c r="M1321" s="2" t="s">
        <v>3369</v>
      </c>
      <c r="N1321" s="2" t="s">
        <v>3360</v>
      </c>
      <c r="O1321" s="55"/>
      <c r="AB1321" s="2" t="s">
        <v>164</v>
      </c>
      <c r="AC1321" s="2" t="s">
        <v>3361</v>
      </c>
      <c r="AD1321" s="2" t="s">
        <v>3362</v>
      </c>
      <c r="AE1321" s="2" t="s">
        <v>3363</v>
      </c>
      <c r="AF1321" s="93"/>
      <c r="AG1321" s="2" t="s">
        <v>3364</v>
      </c>
      <c r="AH1321" s="2" t="s">
        <v>3365</v>
      </c>
      <c r="AI1321" s="2">
        <v>0.0</v>
      </c>
      <c r="AJ1321" s="94">
        <v>2.82206935205742E-4</v>
      </c>
      <c r="AK1321" s="94">
        <v>0.0</v>
      </c>
      <c r="AL1321" s="79"/>
      <c r="AM1321" s="2" t="s">
        <v>4784</v>
      </c>
    </row>
    <row r="1322">
      <c r="A1322" s="54">
        <v>46256.0</v>
      </c>
      <c r="B1322" s="54">
        <v>46257.0</v>
      </c>
      <c r="C1322" s="2" t="s">
        <v>194</v>
      </c>
      <c r="D1322" s="2" t="s">
        <v>146</v>
      </c>
      <c r="E1322" s="2" t="s">
        <v>256</v>
      </c>
      <c r="F1322" s="53">
        <v>0.375</v>
      </c>
      <c r="G1322" s="53">
        <v>0.25</v>
      </c>
      <c r="H1322" s="53">
        <v>0.16</v>
      </c>
      <c r="I1322" s="53">
        <v>0.07692307692307693</v>
      </c>
      <c r="J1322" s="53">
        <v>0.16647208930571789</v>
      </c>
      <c r="K1322" s="2" t="s">
        <v>288</v>
      </c>
      <c r="L1322" s="53">
        <v>0.25</v>
      </c>
      <c r="M1322" s="2" t="s">
        <v>4785</v>
      </c>
      <c r="N1322" s="2" t="s">
        <v>3360</v>
      </c>
      <c r="O1322" s="55"/>
      <c r="AB1322" s="2" t="s">
        <v>164</v>
      </c>
      <c r="AC1322" s="2" t="s">
        <v>3361</v>
      </c>
      <c r="AD1322" s="2" t="s">
        <v>3362</v>
      </c>
      <c r="AE1322" s="2" t="s">
        <v>3363</v>
      </c>
      <c r="AF1322" s="93"/>
      <c r="AG1322" s="2" t="s">
        <v>3364</v>
      </c>
      <c r="AH1322" s="2" t="s">
        <v>3365</v>
      </c>
      <c r="AI1322" s="2">
        <v>0.0</v>
      </c>
      <c r="AJ1322" s="94">
        <v>0.027712956517810913</v>
      </c>
      <c r="AK1322" s="94">
        <v>0.00591715976331361</v>
      </c>
      <c r="AL1322" s="79"/>
      <c r="AM1322" s="2" t="s">
        <v>4786</v>
      </c>
    </row>
    <row r="1323">
      <c r="A1323" s="54">
        <v>46256.0</v>
      </c>
      <c r="B1323" s="54">
        <v>46257.0</v>
      </c>
      <c r="C1323" s="2" t="s">
        <v>229</v>
      </c>
      <c r="D1323" s="2" t="s">
        <v>146</v>
      </c>
      <c r="E1323" s="2" t="s">
        <v>256</v>
      </c>
      <c r="F1323" s="53">
        <v>0.125</v>
      </c>
      <c r="G1323" s="53">
        <v>0.16666666666666666</v>
      </c>
      <c r="H1323" s="53">
        <v>0.16</v>
      </c>
      <c r="I1323" s="53">
        <v>0.07692307692307693</v>
      </c>
      <c r="J1323" s="53">
        <v>0.10439573441539171</v>
      </c>
      <c r="K1323" s="2" t="s">
        <v>303</v>
      </c>
      <c r="L1323" s="53">
        <v>0.4</v>
      </c>
      <c r="M1323" s="2" t="s">
        <v>3369</v>
      </c>
      <c r="N1323" s="2" t="s">
        <v>3360</v>
      </c>
      <c r="O1323" s="55"/>
      <c r="AB1323" s="2" t="s">
        <v>164</v>
      </c>
      <c r="AC1323" s="2" t="s">
        <v>3361</v>
      </c>
      <c r="AD1323" s="2" t="s">
        <v>3362</v>
      </c>
      <c r="AE1323" s="2" t="s">
        <v>3363</v>
      </c>
      <c r="AF1323" s="93"/>
      <c r="AG1323" s="2" t="s">
        <v>3364</v>
      </c>
      <c r="AH1323" s="2" t="s">
        <v>3365</v>
      </c>
      <c r="AI1323" s="2">
        <v>0.0</v>
      </c>
      <c r="AJ1323" s="94">
        <v>0.010898469364129002</v>
      </c>
      <c r="AK1323" s="94">
        <v>0.00591715976331361</v>
      </c>
      <c r="AL1323" s="79"/>
      <c r="AM1323" s="2" t="s">
        <v>4787</v>
      </c>
    </row>
    <row r="1324">
      <c r="A1324" s="54">
        <v>46256.0</v>
      </c>
      <c r="B1324" s="54">
        <v>46257.0</v>
      </c>
      <c r="C1324" s="2" t="s">
        <v>145</v>
      </c>
      <c r="D1324" s="2" t="s">
        <v>146</v>
      </c>
      <c r="E1324" s="2" t="s">
        <v>256</v>
      </c>
      <c r="F1324" s="53">
        <v>0.0</v>
      </c>
      <c r="G1324" s="53">
        <v>0.0</v>
      </c>
      <c r="H1324" s="53">
        <v>0.0</v>
      </c>
      <c r="I1324" s="53">
        <v>0.0</v>
      </c>
      <c r="J1324" s="53">
        <v>0.010381764966026556</v>
      </c>
      <c r="K1324" s="2" t="s">
        <v>3531</v>
      </c>
      <c r="L1324" s="53">
        <v>0.0</v>
      </c>
      <c r="M1324" s="2" t="s">
        <v>3369</v>
      </c>
      <c r="N1324" s="2" t="s">
        <v>3360</v>
      </c>
      <c r="O1324" s="55"/>
      <c r="AB1324" s="2" t="s">
        <v>164</v>
      </c>
      <c r="AC1324" s="2" t="s">
        <v>3361</v>
      </c>
      <c r="AD1324" s="2" t="s">
        <v>3362</v>
      </c>
      <c r="AE1324" s="2" t="s">
        <v>3363</v>
      </c>
      <c r="AF1324" s="93"/>
      <c r="AG1324" s="2" t="s">
        <v>3364</v>
      </c>
      <c r="AH1324" s="2" t="s">
        <v>3365</v>
      </c>
      <c r="AI1324" s="2">
        <v>0.0</v>
      </c>
      <c r="AJ1324" s="94">
        <v>1.0778104380981637E-4</v>
      </c>
      <c r="AK1324" s="94">
        <v>0.0</v>
      </c>
      <c r="AL1324" s="79"/>
      <c r="AM1324" s="2" t="s">
        <v>4788</v>
      </c>
    </row>
    <row r="1325">
      <c r="A1325" s="54">
        <v>46256.0</v>
      </c>
      <c r="B1325" s="54">
        <v>46257.0</v>
      </c>
      <c r="C1325" s="2" t="s">
        <v>301</v>
      </c>
      <c r="D1325" s="2" t="s">
        <v>146</v>
      </c>
      <c r="E1325" s="2" t="s">
        <v>256</v>
      </c>
      <c r="F1325" s="53">
        <v>0.125</v>
      </c>
      <c r="G1325" s="53">
        <v>0.08333333333333333</v>
      </c>
      <c r="H1325" s="53">
        <v>0.04</v>
      </c>
      <c r="I1325" s="53">
        <v>0.038461538461538464</v>
      </c>
      <c r="J1325" s="53">
        <v>0.04659526450670576</v>
      </c>
      <c r="K1325" s="2" t="s">
        <v>4769</v>
      </c>
      <c r="L1325" s="53">
        <v>0.0</v>
      </c>
      <c r="M1325" s="2" t="s">
        <v>3369</v>
      </c>
      <c r="N1325" s="2" t="s">
        <v>3360</v>
      </c>
      <c r="O1325" s="55"/>
      <c r="AB1325" s="2" t="s">
        <v>164</v>
      </c>
      <c r="AC1325" s="2" t="s">
        <v>3361</v>
      </c>
      <c r="AD1325" s="2" t="s">
        <v>3362</v>
      </c>
      <c r="AE1325" s="2" t="s">
        <v>3363</v>
      </c>
      <c r="AF1325" s="93"/>
      <c r="AG1325" s="2" t="s">
        <v>3364</v>
      </c>
      <c r="AH1325" s="2" t="s">
        <v>3365</v>
      </c>
      <c r="AI1325" s="2">
        <v>0.0</v>
      </c>
      <c r="AJ1325" s="94">
        <v>0.002171118674449873</v>
      </c>
      <c r="AK1325" s="94">
        <v>0.0014792899408284025</v>
      </c>
      <c r="AL1325" s="79"/>
      <c r="AM1325" s="2" t="s">
        <v>4789</v>
      </c>
    </row>
    <row r="1326">
      <c r="A1326" s="54">
        <v>46257.0</v>
      </c>
      <c r="B1326" s="54">
        <v>46258.0</v>
      </c>
      <c r="C1326" s="2" t="s">
        <v>194</v>
      </c>
      <c r="D1326" s="2" t="s">
        <v>146</v>
      </c>
      <c r="E1326" s="2" t="s">
        <v>180</v>
      </c>
      <c r="F1326" s="53">
        <v>0.125</v>
      </c>
      <c r="G1326" s="53">
        <v>0.16666666666666666</v>
      </c>
      <c r="H1326" s="53">
        <v>0.08</v>
      </c>
      <c r="I1326" s="53">
        <v>0.038461538461538464</v>
      </c>
      <c r="J1326" s="53">
        <v>0.11901889358430932</v>
      </c>
      <c r="K1326" s="2" t="s">
        <v>288</v>
      </c>
      <c r="L1326" s="53">
        <v>0.26666666666666666</v>
      </c>
      <c r="M1326" s="2" t="s">
        <v>3369</v>
      </c>
      <c r="N1326" s="2" t="s">
        <v>3360</v>
      </c>
      <c r="O1326" s="55"/>
      <c r="AB1326" s="2" t="s">
        <v>164</v>
      </c>
      <c r="AC1326" s="2" t="s">
        <v>3361</v>
      </c>
      <c r="AD1326" s="2" t="s">
        <v>3362</v>
      </c>
      <c r="AE1326" s="2" t="s">
        <v>3363</v>
      </c>
      <c r="AF1326" s="93"/>
      <c r="AG1326" s="2" t="s">
        <v>3364</v>
      </c>
      <c r="AH1326" s="2" t="s">
        <v>3365</v>
      </c>
      <c r="AI1326" s="2">
        <v>0.0</v>
      </c>
      <c r="AJ1326" s="94">
        <v>0.014165497030033147</v>
      </c>
      <c r="AK1326" s="94">
        <v>0.0014792899408284025</v>
      </c>
      <c r="AL1326" s="79"/>
      <c r="AM1326" s="2" t="s">
        <v>4790</v>
      </c>
    </row>
    <row r="1327">
      <c r="A1327" s="54">
        <v>46257.0</v>
      </c>
      <c r="B1327" s="54">
        <v>46258.0</v>
      </c>
      <c r="C1327" s="2" t="s">
        <v>229</v>
      </c>
      <c r="D1327" s="2" t="s">
        <v>146</v>
      </c>
      <c r="E1327" s="2" t="s">
        <v>180</v>
      </c>
      <c r="F1327" s="53">
        <v>0.0</v>
      </c>
      <c r="G1327" s="53">
        <v>0.0</v>
      </c>
      <c r="H1327" s="53">
        <v>0.08</v>
      </c>
      <c r="I1327" s="53">
        <v>0.07692307692307693</v>
      </c>
      <c r="J1327" s="53">
        <v>0.07550792924299803</v>
      </c>
      <c r="K1327" s="2" t="s">
        <v>303</v>
      </c>
      <c r="L1327" s="53">
        <v>0.4</v>
      </c>
      <c r="M1327" s="2" t="s">
        <v>3369</v>
      </c>
      <c r="N1327" s="2" t="s">
        <v>3360</v>
      </c>
      <c r="O1327" s="55"/>
      <c r="AB1327" s="2" t="s">
        <v>164</v>
      </c>
      <c r="AC1327" s="2" t="s">
        <v>3361</v>
      </c>
      <c r="AD1327" s="2" t="s">
        <v>3362</v>
      </c>
      <c r="AE1327" s="2" t="s">
        <v>3363</v>
      </c>
      <c r="AF1327" s="93"/>
      <c r="AG1327" s="2" t="s">
        <v>3364</v>
      </c>
      <c r="AH1327" s="2" t="s">
        <v>3365</v>
      </c>
      <c r="AI1327" s="2">
        <v>0.0</v>
      </c>
      <c r="AJ1327" s="94">
        <v>0.0057014473785655965</v>
      </c>
      <c r="AK1327" s="94">
        <v>0.00591715976331361</v>
      </c>
      <c r="AL1327" s="79"/>
      <c r="AM1327" s="2" t="s">
        <v>4791</v>
      </c>
    </row>
    <row r="1328">
      <c r="A1328" s="54">
        <v>46257.0</v>
      </c>
      <c r="B1328" s="54">
        <v>46258.0</v>
      </c>
      <c r="C1328" s="2" t="s">
        <v>145</v>
      </c>
      <c r="D1328" s="2" t="s">
        <v>146</v>
      </c>
      <c r="E1328" s="2" t="s">
        <v>180</v>
      </c>
      <c r="F1328" s="53">
        <v>0.0</v>
      </c>
      <c r="G1328" s="53">
        <v>0.0</v>
      </c>
      <c r="H1328" s="53">
        <v>0.04</v>
      </c>
      <c r="I1328" s="53">
        <v>0.038461538461538464</v>
      </c>
      <c r="J1328" s="53">
        <v>0.02796302606235361</v>
      </c>
      <c r="K1328" s="2" t="s">
        <v>3531</v>
      </c>
      <c r="L1328" s="53">
        <v>0.0</v>
      </c>
      <c r="M1328" s="2" t="s">
        <v>3369</v>
      </c>
      <c r="N1328" s="2" t="s">
        <v>3360</v>
      </c>
      <c r="O1328" s="55"/>
      <c r="AB1328" s="2" t="s">
        <v>164</v>
      </c>
      <c r="AC1328" s="2" t="s">
        <v>3361</v>
      </c>
      <c r="AD1328" s="2" t="s">
        <v>3362</v>
      </c>
      <c r="AE1328" s="2" t="s">
        <v>3363</v>
      </c>
      <c r="AF1328" s="93"/>
      <c r="AG1328" s="2" t="s">
        <v>3364</v>
      </c>
      <c r="AH1328" s="2" t="s">
        <v>3365</v>
      </c>
      <c r="AI1328" s="2">
        <v>0.0</v>
      </c>
      <c r="AJ1328" s="94">
        <v>7.819308265638673E-4</v>
      </c>
      <c r="AK1328" s="94">
        <v>0.0014792899408284025</v>
      </c>
      <c r="AL1328" s="79"/>
      <c r="AM1328" s="2" t="s">
        <v>4792</v>
      </c>
    </row>
    <row r="1329">
      <c r="A1329" s="54">
        <v>46257.0</v>
      </c>
      <c r="B1329" s="54">
        <v>46258.0</v>
      </c>
      <c r="C1329" s="2" t="s">
        <v>301</v>
      </c>
      <c r="D1329" s="2" t="s">
        <v>146</v>
      </c>
      <c r="E1329" s="2" t="s">
        <v>180</v>
      </c>
      <c r="F1329" s="53">
        <v>0.0</v>
      </c>
      <c r="G1329" s="53">
        <v>0.0</v>
      </c>
      <c r="H1329" s="53">
        <v>0.0</v>
      </c>
      <c r="I1329" s="53">
        <v>0.019230769230769232</v>
      </c>
      <c r="J1329" s="53">
        <v>0.023419231888124482</v>
      </c>
      <c r="K1329" s="2" t="s">
        <v>4769</v>
      </c>
      <c r="L1329" s="53">
        <v>0.0</v>
      </c>
      <c r="M1329" s="2" t="s">
        <v>3369</v>
      </c>
      <c r="N1329" s="2" t="s">
        <v>3360</v>
      </c>
      <c r="O1329" s="55"/>
      <c r="AB1329" s="2" t="s">
        <v>164</v>
      </c>
      <c r="AC1329" s="2" t="s">
        <v>3361</v>
      </c>
      <c r="AD1329" s="2" t="s">
        <v>3362</v>
      </c>
      <c r="AE1329" s="2" t="s">
        <v>3363</v>
      </c>
      <c r="AF1329" s="93"/>
      <c r="AG1329" s="2" t="s">
        <v>3364</v>
      </c>
      <c r="AH1329" s="2" t="s">
        <v>3365</v>
      </c>
      <c r="AI1329" s="2">
        <v>0.0</v>
      </c>
      <c r="AJ1329" s="94">
        <v>5.484604222297466E-4</v>
      </c>
      <c r="AK1329" s="94">
        <v>3.6982248520710064E-4</v>
      </c>
      <c r="AL1329" s="79"/>
      <c r="AM1329" s="2" t="s">
        <v>4793</v>
      </c>
    </row>
    <row r="1330">
      <c r="A1330" s="54">
        <v>46258.0</v>
      </c>
      <c r="B1330" s="54">
        <v>46259.0</v>
      </c>
      <c r="C1330" s="2" t="s">
        <v>194</v>
      </c>
      <c r="D1330" s="2" t="s">
        <v>146</v>
      </c>
      <c r="E1330" s="2" t="s">
        <v>208</v>
      </c>
      <c r="F1330" s="53">
        <v>0.25</v>
      </c>
      <c r="G1330" s="53">
        <v>0.25</v>
      </c>
      <c r="H1330" s="53">
        <v>0.12</v>
      </c>
      <c r="I1330" s="53">
        <v>0.1346153846153846</v>
      </c>
      <c r="J1330" s="53">
        <v>0.16750410791135395</v>
      </c>
      <c r="K1330" s="2" t="s">
        <v>288</v>
      </c>
      <c r="L1330" s="53">
        <v>0.26666666666666666</v>
      </c>
      <c r="M1330" s="2" t="s">
        <v>3369</v>
      </c>
      <c r="N1330" s="2" t="s">
        <v>3360</v>
      </c>
      <c r="O1330" s="55"/>
      <c r="AB1330" s="2" t="s">
        <v>164</v>
      </c>
      <c r="AC1330" s="2" t="s">
        <v>3361</v>
      </c>
      <c r="AD1330" s="2" t="s">
        <v>3362</v>
      </c>
      <c r="AE1330" s="2" t="s">
        <v>3363</v>
      </c>
      <c r="AF1330" s="93"/>
      <c r="AG1330" s="2" t="s">
        <v>3364</v>
      </c>
      <c r="AH1330" s="2" t="s">
        <v>3365</v>
      </c>
      <c r="AI1330" s="2">
        <v>0.0</v>
      </c>
      <c r="AJ1330" s="94">
        <v>0.02805762616717851</v>
      </c>
      <c r="AK1330" s="94">
        <v>0.018121301775147928</v>
      </c>
      <c r="AL1330" s="79"/>
      <c r="AM1330" s="2" t="s">
        <v>4794</v>
      </c>
    </row>
    <row r="1331">
      <c r="A1331" s="54">
        <v>46258.0</v>
      </c>
      <c r="B1331" s="54">
        <v>46259.0</v>
      </c>
      <c r="C1331" s="2" t="s">
        <v>229</v>
      </c>
      <c r="D1331" s="2" t="s">
        <v>146</v>
      </c>
      <c r="E1331" s="2" t="s">
        <v>208</v>
      </c>
      <c r="F1331" s="53">
        <v>0.125</v>
      </c>
      <c r="G1331" s="53">
        <v>0.08333333333333333</v>
      </c>
      <c r="H1331" s="53">
        <v>0.04</v>
      </c>
      <c r="I1331" s="53">
        <v>0.057692307692307696</v>
      </c>
      <c r="J1331" s="53">
        <v>0.06869258045991862</v>
      </c>
      <c r="K1331" s="2" t="s">
        <v>303</v>
      </c>
      <c r="L1331" s="53">
        <v>0.4</v>
      </c>
      <c r="M1331" s="2" t="s">
        <v>3369</v>
      </c>
      <c r="N1331" s="2" t="s">
        <v>3360</v>
      </c>
      <c r="O1331" s="55"/>
      <c r="AB1331" s="2" t="s">
        <v>164</v>
      </c>
      <c r="AC1331" s="2" t="s">
        <v>3361</v>
      </c>
      <c r="AD1331" s="2" t="s">
        <v>3362</v>
      </c>
      <c r="AE1331" s="2" t="s">
        <v>3363</v>
      </c>
      <c r="AF1331" s="93"/>
      <c r="AG1331" s="2" t="s">
        <v>3364</v>
      </c>
      <c r="AH1331" s="2" t="s">
        <v>3365</v>
      </c>
      <c r="AI1331" s="2">
        <v>0.0</v>
      </c>
      <c r="AJ1331" s="94">
        <v>0.004718670610242393</v>
      </c>
      <c r="AK1331" s="94">
        <v>0.003328402366863906</v>
      </c>
      <c r="AL1331" s="79"/>
      <c r="AM1331" s="2" t="s">
        <v>4795</v>
      </c>
    </row>
    <row r="1332">
      <c r="A1332" s="54">
        <v>46258.0</v>
      </c>
      <c r="B1332" s="54">
        <v>46259.0</v>
      </c>
      <c r="C1332" s="2" t="s">
        <v>145</v>
      </c>
      <c r="D1332" s="2" t="s">
        <v>146</v>
      </c>
      <c r="E1332" s="2" t="s">
        <v>208</v>
      </c>
      <c r="F1332" s="53">
        <v>0.0</v>
      </c>
      <c r="G1332" s="53">
        <v>0.0</v>
      </c>
      <c r="H1332" s="53">
        <v>0.0</v>
      </c>
      <c r="I1332" s="53">
        <v>0.0</v>
      </c>
      <c r="J1332" s="53">
        <v>0.010223077123544172</v>
      </c>
      <c r="K1332" s="2" t="s">
        <v>3531</v>
      </c>
      <c r="L1332" s="53">
        <v>0.0</v>
      </c>
      <c r="M1332" s="2" t="s">
        <v>3369</v>
      </c>
      <c r="N1332" s="2" t="s">
        <v>3360</v>
      </c>
      <c r="O1332" s="55"/>
      <c r="AB1332" s="2" t="s">
        <v>164</v>
      </c>
      <c r="AC1332" s="2" t="s">
        <v>3361</v>
      </c>
      <c r="AD1332" s="2" t="s">
        <v>3362</v>
      </c>
      <c r="AE1332" s="2" t="s">
        <v>3363</v>
      </c>
      <c r="AF1332" s="93"/>
      <c r="AG1332" s="2" t="s">
        <v>3364</v>
      </c>
      <c r="AH1332" s="2" t="s">
        <v>3365</v>
      </c>
      <c r="AI1332" s="2">
        <v>0.0</v>
      </c>
      <c r="AJ1332" s="94">
        <v>1.0451130587393218E-4</v>
      </c>
      <c r="AK1332" s="94">
        <v>0.0</v>
      </c>
      <c r="AL1332" s="79"/>
      <c r="AM1332" s="2" t="s">
        <v>4796</v>
      </c>
    </row>
    <row r="1333">
      <c r="A1333" s="54">
        <v>46258.0</v>
      </c>
      <c r="B1333" s="54">
        <v>46259.0</v>
      </c>
      <c r="C1333" s="2" t="s">
        <v>301</v>
      </c>
      <c r="D1333" s="2" t="s">
        <v>146</v>
      </c>
      <c r="E1333" s="2" t="s">
        <v>208</v>
      </c>
      <c r="F1333" s="53">
        <v>0.0</v>
      </c>
      <c r="G1333" s="53">
        <v>0.08333333333333333</v>
      </c>
      <c r="H1333" s="53">
        <v>0.04</v>
      </c>
      <c r="I1333" s="53">
        <v>0.038461538461538464</v>
      </c>
      <c r="J1333" s="53">
        <v>0.04144081253002164</v>
      </c>
      <c r="K1333" s="2" t="s">
        <v>4769</v>
      </c>
      <c r="L1333" s="53">
        <v>0.0</v>
      </c>
      <c r="M1333" s="2" t="s">
        <v>3369</v>
      </c>
      <c r="N1333" s="2" t="s">
        <v>3360</v>
      </c>
      <c r="O1333" s="55"/>
      <c r="AB1333" s="2" t="s">
        <v>164</v>
      </c>
      <c r="AC1333" s="2" t="s">
        <v>3361</v>
      </c>
      <c r="AD1333" s="2" t="s">
        <v>3362</v>
      </c>
      <c r="AE1333" s="2" t="s">
        <v>3363</v>
      </c>
      <c r="AF1333" s="93"/>
      <c r="AG1333" s="2" t="s">
        <v>3364</v>
      </c>
      <c r="AH1333" s="2" t="s">
        <v>3365</v>
      </c>
      <c r="AI1333" s="2">
        <v>0.0</v>
      </c>
      <c r="AJ1333" s="94">
        <v>0.0017173409431483985</v>
      </c>
      <c r="AK1333" s="94">
        <v>0.0014792899408284025</v>
      </c>
      <c r="AL1333" s="79"/>
      <c r="AM1333" s="2" t="s">
        <v>4797</v>
      </c>
    </row>
    <row r="1334">
      <c r="A1334" s="54">
        <v>46259.0</v>
      </c>
      <c r="B1334" s="54">
        <v>46260.0</v>
      </c>
      <c r="C1334" s="2" t="s">
        <v>194</v>
      </c>
      <c r="D1334" s="2" t="s">
        <v>146</v>
      </c>
      <c r="E1334" s="2" t="s">
        <v>303</v>
      </c>
      <c r="F1334" s="53">
        <v>0.25</v>
      </c>
      <c r="G1334" s="53">
        <v>0.25</v>
      </c>
      <c r="H1334" s="53">
        <v>0.12</v>
      </c>
      <c r="I1334" s="53">
        <v>0.07692307692307693</v>
      </c>
      <c r="J1334" s="53">
        <v>0.1456013656440286</v>
      </c>
      <c r="K1334" s="2" t="s">
        <v>288</v>
      </c>
      <c r="L1334" s="53">
        <v>0.26666666666666666</v>
      </c>
      <c r="M1334" s="2" t="s">
        <v>3369</v>
      </c>
      <c r="N1334" s="2" t="s">
        <v>3360</v>
      </c>
      <c r="O1334" s="55"/>
      <c r="AB1334" s="2" t="s">
        <v>164</v>
      </c>
      <c r="AC1334" s="2" t="s">
        <v>3361</v>
      </c>
      <c r="AD1334" s="2" t="s">
        <v>3362</v>
      </c>
      <c r="AE1334" s="2" t="s">
        <v>3363</v>
      </c>
      <c r="AF1334" s="93"/>
      <c r="AG1334" s="2" t="s">
        <v>3364</v>
      </c>
      <c r="AH1334" s="2" t="s">
        <v>3365</v>
      </c>
      <c r="AI1334" s="2">
        <v>0.0</v>
      </c>
      <c r="AJ1334" s="94">
        <v>0.02119975767740611</v>
      </c>
      <c r="AK1334" s="94">
        <v>0.00591715976331361</v>
      </c>
      <c r="AL1334" s="79"/>
      <c r="AM1334" s="2" t="s">
        <v>4798</v>
      </c>
    </row>
    <row r="1335">
      <c r="A1335" s="54">
        <v>46259.0</v>
      </c>
      <c r="B1335" s="54">
        <v>46260.0</v>
      </c>
      <c r="C1335" s="2" t="s">
        <v>229</v>
      </c>
      <c r="D1335" s="2" t="s">
        <v>146</v>
      </c>
      <c r="E1335" s="2" t="s">
        <v>303</v>
      </c>
      <c r="F1335" s="53">
        <v>0.25</v>
      </c>
      <c r="G1335" s="53">
        <v>0.25</v>
      </c>
      <c r="H1335" s="53">
        <v>0.16</v>
      </c>
      <c r="I1335" s="53">
        <v>0.15384615384615385</v>
      </c>
      <c r="J1335" s="53">
        <v>0.12804549282449418</v>
      </c>
      <c r="K1335" s="2" t="s">
        <v>303</v>
      </c>
      <c r="L1335" s="53">
        <v>0.4</v>
      </c>
      <c r="M1335" s="2" t="s">
        <v>3369</v>
      </c>
      <c r="N1335" s="2" t="s">
        <v>3360</v>
      </c>
      <c r="O1335" s="55"/>
      <c r="AB1335" s="2" t="s">
        <v>164</v>
      </c>
      <c r="AC1335" s="2" t="s">
        <v>3361</v>
      </c>
      <c r="AD1335" s="2" t="s">
        <v>3362</v>
      </c>
      <c r="AE1335" s="2" t="s">
        <v>3363</v>
      </c>
      <c r="AF1335" s="93"/>
      <c r="AG1335" s="2" t="s">
        <v>3364</v>
      </c>
      <c r="AH1335" s="2" t="s">
        <v>3365</v>
      </c>
      <c r="AI1335" s="2">
        <v>0.0</v>
      </c>
      <c r="AJ1335" s="94">
        <v>0.01639564823266759</v>
      </c>
      <c r="AK1335" s="94">
        <v>0.02366863905325444</v>
      </c>
      <c r="AL1335" s="79"/>
      <c r="AM1335" s="2" t="s">
        <v>4799</v>
      </c>
    </row>
    <row r="1336">
      <c r="A1336" s="54">
        <v>46259.0</v>
      </c>
      <c r="B1336" s="54">
        <v>46260.0</v>
      </c>
      <c r="C1336" s="2" t="s">
        <v>145</v>
      </c>
      <c r="D1336" s="2" t="s">
        <v>146</v>
      </c>
      <c r="E1336" s="2" t="s">
        <v>303</v>
      </c>
      <c r="F1336" s="53">
        <v>0.0</v>
      </c>
      <c r="G1336" s="53">
        <v>0.0</v>
      </c>
      <c r="H1336" s="53">
        <v>0.04</v>
      </c>
      <c r="I1336" s="53">
        <v>0.019230769230769232</v>
      </c>
      <c r="J1336" s="53">
        <v>0.02400496846535065</v>
      </c>
      <c r="K1336" s="2" t="s">
        <v>3531</v>
      </c>
      <c r="L1336" s="53">
        <v>0.0</v>
      </c>
      <c r="M1336" s="2" t="s">
        <v>3369</v>
      </c>
      <c r="N1336" s="2" t="s">
        <v>3360</v>
      </c>
      <c r="O1336" s="55"/>
      <c r="AB1336" s="2" t="s">
        <v>164</v>
      </c>
      <c r="AC1336" s="2" t="s">
        <v>3361</v>
      </c>
      <c r="AD1336" s="2" t="s">
        <v>3362</v>
      </c>
      <c r="AE1336" s="2" t="s">
        <v>3363</v>
      </c>
      <c r="AF1336" s="93"/>
      <c r="AG1336" s="2" t="s">
        <v>3364</v>
      </c>
      <c r="AH1336" s="2" t="s">
        <v>3365</v>
      </c>
      <c r="AI1336" s="2">
        <v>0.0</v>
      </c>
      <c r="AJ1336" s="94">
        <v>5.762385110224791E-4</v>
      </c>
      <c r="AK1336" s="94">
        <v>3.6982248520710064E-4</v>
      </c>
      <c r="AL1336" s="79"/>
      <c r="AM1336" s="2" t="s">
        <v>4800</v>
      </c>
    </row>
    <row r="1337">
      <c r="A1337" s="54">
        <v>46259.0</v>
      </c>
      <c r="B1337" s="54">
        <v>46260.0</v>
      </c>
      <c r="C1337" s="2" t="s">
        <v>301</v>
      </c>
      <c r="D1337" s="2" t="s">
        <v>146</v>
      </c>
      <c r="E1337" s="2" t="s">
        <v>303</v>
      </c>
      <c r="F1337" s="53">
        <v>0.0</v>
      </c>
      <c r="G1337" s="53">
        <v>0.0</v>
      </c>
      <c r="H1337" s="53">
        <v>0.0</v>
      </c>
      <c r="I1337" s="53">
        <v>0.07692307692307693</v>
      </c>
      <c r="J1337" s="53">
        <v>0.03765707729142316</v>
      </c>
      <c r="K1337" s="2" t="s">
        <v>4769</v>
      </c>
      <c r="L1337" s="53">
        <v>0.0</v>
      </c>
      <c r="M1337" s="2" t="s">
        <v>3369</v>
      </c>
      <c r="N1337" s="2" t="s">
        <v>3360</v>
      </c>
      <c r="O1337" s="55"/>
      <c r="AB1337" s="2" t="s">
        <v>164</v>
      </c>
      <c r="AC1337" s="2" t="s">
        <v>3361</v>
      </c>
      <c r="AD1337" s="2" t="s">
        <v>3362</v>
      </c>
      <c r="AE1337" s="2" t="s">
        <v>3363</v>
      </c>
      <c r="AF1337" s="93"/>
      <c r="AG1337" s="2" t="s">
        <v>3364</v>
      </c>
      <c r="AH1337" s="2" t="s">
        <v>3365</v>
      </c>
      <c r="AI1337" s="2">
        <v>0.0</v>
      </c>
      <c r="AJ1337" s="94">
        <v>0.001418055470132218</v>
      </c>
      <c r="AK1337" s="94">
        <v>0.00591715976331361</v>
      </c>
      <c r="AL1337" s="79"/>
      <c r="AM1337" s="2" t="s">
        <v>4801</v>
      </c>
    </row>
    <row r="1338">
      <c r="A1338" s="54">
        <v>46260.0</v>
      </c>
      <c r="B1338" s="54">
        <v>46261.0</v>
      </c>
      <c r="C1338" s="2" t="s">
        <v>194</v>
      </c>
      <c r="D1338" s="2" t="s">
        <v>146</v>
      </c>
      <c r="E1338" s="2" t="s">
        <v>148</v>
      </c>
      <c r="F1338" s="53">
        <v>0.375</v>
      </c>
      <c r="G1338" s="53">
        <v>0.3333333333333333</v>
      </c>
      <c r="H1338" s="53">
        <v>0.24</v>
      </c>
      <c r="I1338" s="53">
        <v>0.15384615384615385</v>
      </c>
      <c r="J1338" s="53">
        <v>0.20294656000373001</v>
      </c>
      <c r="K1338" s="2" t="s">
        <v>288</v>
      </c>
      <c r="L1338" s="53">
        <v>0.26666666666666666</v>
      </c>
      <c r="M1338" s="2" t="s">
        <v>3369</v>
      </c>
      <c r="N1338" s="2" t="s">
        <v>3360</v>
      </c>
      <c r="O1338" s="55"/>
      <c r="AB1338" s="2" t="s">
        <v>153</v>
      </c>
      <c r="AC1338" s="2" t="s">
        <v>3421</v>
      </c>
      <c r="AD1338" s="2" t="s">
        <v>3362</v>
      </c>
      <c r="AE1338" s="2" t="s">
        <v>3363</v>
      </c>
      <c r="AF1338" s="93"/>
      <c r="AG1338" s="2" t="s">
        <v>3364</v>
      </c>
      <c r="AH1338" s="2" t="s">
        <v>3365</v>
      </c>
      <c r="AI1338" s="2">
        <v>1.0</v>
      </c>
      <c r="AJ1338" s="94">
        <v>0.6352941862098875</v>
      </c>
      <c r="AK1338" s="94">
        <v>0.7159763313609467</v>
      </c>
      <c r="AL1338" s="79"/>
      <c r="AM1338" s="2" t="s">
        <v>4802</v>
      </c>
    </row>
    <row r="1339">
      <c r="A1339" s="54">
        <v>46260.0</v>
      </c>
      <c r="B1339" s="54">
        <v>46261.0</v>
      </c>
      <c r="C1339" s="2" t="s">
        <v>229</v>
      </c>
      <c r="D1339" s="2" t="s">
        <v>146</v>
      </c>
      <c r="E1339" s="2" t="s">
        <v>148</v>
      </c>
      <c r="F1339" s="53">
        <v>0.0</v>
      </c>
      <c r="G1339" s="53">
        <v>0.0</v>
      </c>
      <c r="H1339" s="53">
        <v>0.04</v>
      </c>
      <c r="I1339" s="53">
        <v>0.057692307692307696</v>
      </c>
      <c r="J1339" s="53">
        <v>0.06034940856426531</v>
      </c>
      <c r="K1339" s="2" t="s">
        <v>4803</v>
      </c>
      <c r="L1339" s="53">
        <v>0.0</v>
      </c>
      <c r="M1339" s="2" t="s">
        <v>3369</v>
      </c>
      <c r="N1339" s="2" t="s">
        <v>3360</v>
      </c>
      <c r="O1339" s="55"/>
      <c r="AB1339" s="2" t="s">
        <v>164</v>
      </c>
      <c r="AC1339" s="2" t="s">
        <v>3361</v>
      </c>
      <c r="AD1339" s="2" t="s">
        <v>3362</v>
      </c>
      <c r="AE1339" s="2" t="s">
        <v>3363</v>
      </c>
      <c r="AF1339" s="93"/>
      <c r="AG1339" s="2" t="s">
        <v>3364</v>
      </c>
      <c r="AH1339" s="2" t="s">
        <v>3365</v>
      </c>
      <c r="AI1339" s="2">
        <v>0.0</v>
      </c>
      <c r="AJ1339" s="94">
        <v>0.003642051114056619</v>
      </c>
      <c r="AK1339" s="94">
        <v>0.003328402366863906</v>
      </c>
      <c r="AL1339" s="79"/>
      <c r="AM1339" s="2" t="s">
        <v>4804</v>
      </c>
    </row>
    <row r="1340">
      <c r="A1340" s="54">
        <v>46260.0</v>
      </c>
      <c r="B1340" s="54">
        <v>46261.0</v>
      </c>
      <c r="C1340" s="2" t="s">
        <v>145</v>
      </c>
      <c r="D1340" s="2" t="s">
        <v>146</v>
      </c>
      <c r="E1340" s="2" t="s">
        <v>148</v>
      </c>
      <c r="F1340" s="53">
        <v>0.0</v>
      </c>
      <c r="G1340" s="53">
        <v>0.08333333333333333</v>
      </c>
      <c r="H1340" s="53">
        <v>0.08</v>
      </c>
      <c r="I1340" s="53">
        <v>0.038461538461538464</v>
      </c>
      <c r="J1340" s="53">
        <v>0.0378481754519954</v>
      </c>
      <c r="K1340" s="2" t="s">
        <v>3531</v>
      </c>
      <c r="L1340" s="53">
        <v>0.0</v>
      </c>
      <c r="M1340" s="2" t="s">
        <v>3369</v>
      </c>
      <c r="N1340" s="2" t="s">
        <v>3360</v>
      </c>
      <c r="O1340" s="55"/>
      <c r="AB1340" s="2" t="s">
        <v>164</v>
      </c>
      <c r="AC1340" s="2" t="s">
        <v>3361</v>
      </c>
      <c r="AD1340" s="2" t="s">
        <v>3362</v>
      </c>
      <c r="AE1340" s="2" t="s">
        <v>3363</v>
      </c>
      <c r="AF1340" s="93"/>
      <c r="AG1340" s="2" t="s">
        <v>3364</v>
      </c>
      <c r="AH1340" s="2" t="s">
        <v>3365</v>
      </c>
      <c r="AI1340" s="2">
        <v>0.0</v>
      </c>
      <c r="AJ1340" s="94">
        <v>0.001432484385045027</v>
      </c>
      <c r="AK1340" s="94">
        <v>0.0014792899408284025</v>
      </c>
      <c r="AL1340" s="79"/>
      <c r="AM1340" s="2" t="s">
        <v>4805</v>
      </c>
    </row>
    <row r="1341">
      <c r="A1341" s="54">
        <v>46260.0</v>
      </c>
      <c r="B1341" s="54">
        <v>46261.0</v>
      </c>
      <c r="C1341" s="2" t="s">
        <v>301</v>
      </c>
      <c r="D1341" s="2" t="s">
        <v>146</v>
      </c>
      <c r="E1341" s="2" t="s">
        <v>148</v>
      </c>
      <c r="F1341" s="53">
        <v>0.125</v>
      </c>
      <c r="G1341" s="53">
        <v>0.08333333333333333</v>
      </c>
      <c r="H1341" s="53">
        <v>0.04</v>
      </c>
      <c r="I1341" s="53">
        <v>0.057692307692307696</v>
      </c>
      <c r="J1341" s="53">
        <v>0.05044720052751841</v>
      </c>
      <c r="K1341" s="2" t="s">
        <v>4769</v>
      </c>
      <c r="L1341" s="53">
        <v>0.0</v>
      </c>
      <c r="M1341" s="2" t="s">
        <v>3369</v>
      </c>
      <c r="N1341" s="2" t="s">
        <v>3360</v>
      </c>
      <c r="O1341" s="55"/>
      <c r="AB1341" s="2" t="s">
        <v>153</v>
      </c>
      <c r="AC1341" s="2" t="s">
        <v>4220</v>
      </c>
      <c r="AD1341" s="2" t="s">
        <v>3362</v>
      </c>
      <c r="AE1341" s="2" t="s">
        <v>3363</v>
      </c>
      <c r="AF1341" s="93"/>
      <c r="AG1341" s="2" t="s">
        <v>3364</v>
      </c>
      <c r="AH1341" s="2" t="s">
        <v>3365</v>
      </c>
      <c r="AI1341" s="2">
        <v>1.0</v>
      </c>
      <c r="AJ1341" s="94">
        <v>0.9016505189860269</v>
      </c>
      <c r="AK1341" s="94">
        <v>0.8879437869822485</v>
      </c>
      <c r="AL1341" s="79"/>
      <c r="AM1341" s="2" t="s">
        <v>4806</v>
      </c>
    </row>
    <row r="1342">
      <c r="A1342" s="54">
        <v>46261.0</v>
      </c>
      <c r="B1342" s="54">
        <v>46262.0</v>
      </c>
      <c r="C1342" s="2" t="s">
        <v>194</v>
      </c>
      <c r="D1342" s="2" t="s">
        <v>146</v>
      </c>
      <c r="E1342" s="2" t="s">
        <v>196</v>
      </c>
      <c r="F1342" s="53">
        <v>0.125</v>
      </c>
      <c r="G1342" s="53">
        <v>0.08333333333333333</v>
      </c>
      <c r="H1342" s="53">
        <v>0.04</v>
      </c>
      <c r="I1342" s="53">
        <v>0.07692307692307693</v>
      </c>
      <c r="J1342" s="53">
        <v>0.11640869666297639</v>
      </c>
      <c r="K1342" s="2" t="s">
        <v>4807</v>
      </c>
      <c r="L1342" s="53">
        <v>0.0</v>
      </c>
      <c r="M1342" s="2" t="s">
        <v>3369</v>
      </c>
      <c r="N1342" s="2" t="s">
        <v>3360</v>
      </c>
      <c r="O1342" s="55"/>
      <c r="AB1342" s="2" t="s">
        <v>164</v>
      </c>
      <c r="AC1342" s="2" t="s">
        <v>3361</v>
      </c>
      <c r="AD1342" s="2" t="s">
        <v>3362</v>
      </c>
      <c r="AE1342" s="2" t="s">
        <v>3363</v>
      </c>
      <c r="AF1342" s="93"/>
      <c r="AG1342" s="2" t="s">
        <v>3364</v>
      </c>
      <c r="AH1342" s="2" t="s">
        <v>3365</v>
      </c>
      <c r="AI1342" s="2">
        <v>0.0</v>
      </c>
      <c r="AJ1342" s="94">
        <v>0.01355098465877285</v>
      </c>
      <c r="AK1342" s="94">
        <v>0.00591715976331361</v>
      </c>
      <c r="AL1342" s="79"/>
      <c r="AM1342" s="2" t="s">
        <v>4808</v>
      </c>
    </row>
    <row r="1343">
      <c r="A1343" s="54">
        <v>46261.0</v>
      </c>
      <c r="B1343" s="54">
        <v>46262.0</v>
      </c>
      <c r="C1343" s="2" t="s">
        <v>229</v>
      </c>
      <c r="D1343" s="2" t="s">
        <v>146</v>
      </c>
      <c r="E1343" s="2" t="s">
        <v>196</v>
      </c>
      <c r="F1343" s="53">
        <v>0.0</v>
      </c>
      <c r="G1343" s="53">
        <v>0.0</v>
      </c>
      <c r="H1343" s="53">
        <v>0.04</v>
      </c>
      <c r="I1343" s="53">
        <v>0.057692307692307696</v>
      </c>
      <c r="J1343" s="53">
        <v>0.061974238493034614</v>
      </c>
      <c r="K1343" s="2" t="s">
        <v>4803</v>
      </c>
      <c r="L1343" s="53">
        <v>0.0</v>
      </c>
      <c r="M1343" s="2" t="s">
        <v>3369</v>
      </c>
      <c r="N1343" s="2" t="s">
        <v>3360</v>
      </c>
      <c r="O1343" s="55"/>
      <c r="AB1343" s="2" t="s">
        <v>164</v>
      </c>
      <c r="AC1343" s="2" t="s">
        <v>3361</v>
      </c>
      <c r="AD1343" s="2" t="s">
        <v>3362</v>
      </c>
      <c r="AE1343" s="2" t="s">
        <v>3363</v>
      </c>
      <c r="AF1343" s="93"/>
      <c r="AG1343" s="2" t="s">
        <v>3364</v>
      </c>
      <c r="AH1343" s="2" t="s">
        <v>3365</v>
      </c>
      <c r="AI1343" s="2">
        <v>0.0</v>
      </c>
      <c r="AJ1343" s="94">
        <v>0.0038408062367915334</v>
      </c>
      <c r="AK1343" s="94">
        <v>0.003328402366863906</v>
      </c>
      <c r="AL1343" s="79"/>
      <c r="AM1343" s="2" t="s">
        <v>4809</v>
      </c>
    </row>
    <row r="1344">
      <c r="A1344" s="54">
        <v>46261.0</v>
      </c>
      <c r="B1344" s="54">
        <v>46262.0</v>
      </c>
      <c r="C1344" s="2" t="s">
        <v>145</v>
      </c>
      <c r="D1344" s="2" t="s">
        <v>146</v>
      </c>
      <c r="E1344" s="2" t="s">
        <v>196</v>
      </c>
      <c r="F1344" s="53">
        <v>0.0</v>
      </c>
      <c r="G1344" s="53">
        <v>0.0</v>
      </c>
      <c r="H1344" s="53">
        <v>0.0</v>
      </c>
      <c r="I1344" s="53">
        <v>0.0</v>
      </c>
      <c r="J1344" s="53">
        <v>0.009989581719343284</v>
      </c>
      <c r="K1344" s="2" t="s">
        <v>3531</v>
      </c>
      <c r="L1344" s="53">
        <v>0.0</v>
      </c>
      <c r="M1344" s="2" t="s">
        <v>3369</v>
      </c>
      <c r="N1344" s="2" t="s">
        <v>3360</v>
      </c>
      <c r="O1344" s="55"/>
      <c r="AB1344" s="2" t="s">
        <v>164</v>
      </c>
      <c r="AC1344" s="2" t="s">
        <v>3361</v>
      </c>
      <c r="AD1344" s="2" t="s">
        <v>3362</v>
      </c>
      <c r="AE1344" s="2" t="s">
        <v>3363</v>
      </c>
      <c r="AF1344" s="93"/>
      <c r="AG1344" s="2" t="s">
        <v>3364</v>
      </c>
      <c r="AH1344" s="2" t="s">
        <v>3365</v>
      </c>
      <c r="AI1344" s="2">
        <v>0.0</v>
      </c>
      <c r="AJ1344" s="94">
        <v>9.979174292743751E-5</v>
      </c>
      <c r="AK1344" s="94">
        <v>0.0</v>
      </c>
      <c r="AL1344" s="79"/>
      <c r="AM1344" s="2" t="s">
        <v>4810</v>
      </c>
    </row>
    <row r="1345">
      <c r="A1345" s="54">
        <v>46261.0</v>
      </c>
      <c r="B1345" s="54">
        <v>46262.0</v>
      </c>
      <c r="C1345" s="2" t="s">
        <v>301</v>
      </c>
      <c r="D1345" s="2" t="s">
        <v>146</v>
      </c>
      <c r="E1345" s="2" t="s">
        <v>196</v>
      </c>
      <c r="F1345" s="53">
        <v>0.0</v>
      </c>
      <c r="G1345" s="53">
        <v>0.0</v>
      </c>
      <c r="H1345" s="53">
        <v>0.0</v>
      </c>
      <c r="I1345" s="53">
        <v>0.0</v>
      </c>
      <c r="J1345" s="53">
        <v>0.020121882427567704</v>
      </c>
      <c r="K1345" s="2" t="s">
        <v>148</v>
      </c>
      <c r="L1345" s="53">
        <v>0.6666666666666666</v>
      </c>
      <c r="M1345" s="2" t="s">
        <v>3359</v>
      </c>
      <c r="N1345" s="2" t="s">
        <v>3360</v>
      </c>
      <c r="O1345" s="55"/>
      <c r="AB1345" s="2" t="s">
        <v>164</v>
      </c>
      <c r="AC1345" s="2" t="s">
        <v>3361</v>
      </c>
      <c r="AD1345" s="2" t="s">
        <v>3362</v>
      </c>
      <c r="AE1345" s="2" t="s">
        <v>3363</v>
      </c>
      <c r="AF1345" s="93"/>
      <c r="AG1345" s="2" t="s">
        <v>3364</v>
      </c>
      <c r="AH1345" s="2" t="s">
        <v>3365</v>
      </c>
      <c r="AI1345" s="2">
        <v>0.0</v>
      </c>
      <c r="AJ1345" s="94">
        <v>4.04890152428858E-4</v>
      </c>
      <c r="AK1345" s="94">
        <v>0.0</v>
      </c>
      <c r="AL1345" s="79"/>
      <c r="AM1345" s="2" t="s">
        <v>4811</v>
      </c>
    </row>
    <row r="1346">
      <c r="A1346" s="54">
        <v>46262.0</v>
      </c>
      <c r="B1346" s="54">
        <v>46263.0</v>
      </c>
      <c r="C1346" s="2" t="s">
        <v>194</v>
      </c>
      <c r="D1346" s="2" t="s">
        <v>146</v>
      </c>
      <c r="E1346" s="2" t="s">
        <v>288</v>
      </c>
      <c r="F1346" s="53">
        <v>0.5</v>
      </c>
      <c r="G1346" s="53">
        <v>0.4166666666666667</v>
      </c>
      <c r="H1346" s="53">
        <v>0.28</v>
      </c>
      <c r="I1346" s="53">
        <v>0.21153846153846154</v>
      </c>
      <c r="J1346" s="53">
        <v>0.22686736363334378</v>
      </c>
      <c r="K1346" s="2" t="s">
        <v>4807</v>
      </c>
      <c r="L1346" s="53">
        <v>0.0</v>
      </c>
      <c r="M1346" s="2" t="s">
        <v>3369</v>
      </c>
      <c r="N1346" s="2" t="s">
        <v>3360</v>
      </c>
      <c r="O1346" s="55"/>
      <c r="AB1346" s="2" t="s">
        <v>164</v>
      </c>
      <c r="AC1346" s="2" t="s">
        <v>3361</v>
      </c>
      <c r="AD1346" s="2" t="s">
        <v>3362</v>
      </c>
      <c r="AE1346" s="2" t="s">
        <v>3363</v>
      </c>
      <c r="AF1346" s="93"/>
      <c r="AG1346" s="2" t="s">
        <v>3364</v>
      </c>
      <c r="AH1346" s="2" t="s">
        <v>3365</v>
      </c>
      <c r="AI1346" s="2">
        <v>0.0</v>
      </c>
      <c r="AJ1346" s="94">
        <v>0.05146880068194384</v>
      </c>
      <c r="AK1346" s="94">
        <v>0.04474852071005917</v>
      </c>
      <c r="AL1346" s="79"/>
      <c r="AM1346" s="2" t="s">
        <v>4812</v>
      </c>
    </row>
    <row r="1347">
      <c r="A1347" s="54">
        <v>46262.0</v>
      </c>
      <c r="B1347" s="54">
        <v>46263.0</v>
      </c>
      <c r="C1347" s="2" t="s">
        <v>229</v>
      </c>
      <c r="D1347" s="2" t="s">
        <v>146</v>
      </c>
      <c r="E1347" s="2" t="s">
        <v>288</v>
      </c>
      <c r="F1347" s="53">
        <v>0.125</v>
      </c>
      <c r="G1347" s="53">
        <v>0.08333333333333333</v>
      </c>
      <c r="H1347" s="53">
        <v>0.08</v>
      </c>
      <c r="I1347" s="53">
        <v>0.09615384615384616</v>
      </c>
      <c r="J1347" s="53">
        <v>0.08577334801348388</v>
      </c>
      <c r="K1347" s="2" t="s">
        <v>4803</v>
      </c>
      <c r="L1347" s="53">
        <v>0.0</v>
      </c>
      <c r="M1347" s="2" t="s">
        <v>3369</v>
      </c>
      <c r="N1347" s="2" t="s">
        <v>3360</v>
      </c>
      <c r="O1347" s="55"/>
      <c r="AB1347" s="2" t="s">
        <v>164</v>
      </c>
      <c r="AC1347" s="2" t="s">
        <v>3361</v>
      </c>
      <c r="AD1347" s="2" t="s">
        <v>3362</v>
      </c>
      <c r="AE1347" s="2" t="s">
        <v>3363</v>
      </c>
      <c r="AF1347" s="93"/>
      <c r="AG1347" s="2" t="s">
        <v>3364</v>
      </c>
      <c r="AH1347" s="2" t="s">
        <v>3365</v>
      </c>
      <c r="AI1347" s="2">
        <v>0.0</v>
      </c>
      <c r="AJ1347" s="94">
        <v>0.007357067229442219</v>
      </c>
      <c r="AK1347" s="94">
        <v>0.009245562130177515</v>
      </c>
      <c r="AL1347" s="79"/>
      <c r="AM1347" s="2" t="s">
        <v>4813</v>
      </c>
    </row>
    <row r="1348">
      <c r="A1348" s="54">
        <v>46262.0</v>
      </c>
      <c r="B1348" s="54">
        <v>46263.0</v>
      </c>
      <c r="C1348" s="2" t="s">
        <v>145</v>
      </c>
      <c r="D1348" s="2" t="s">
        <v>146</v>
      </c>
      <c r="E1348" s="2" t="s">
        <v>288</v>
      </c>
      <c r="F1348" s="53">
        <v>0.0</v>
      </c>
      <c r="G1348" s="53">
        <v>0.0</v>
      </c>
      <c r="H1348" s="53">
        <v>0.04</v>
      </c>
      <c r="I1348" s="53">
        <v>0.038461538461538464</v>
      </c>
      <c r="J1348" s="53">
        <v>0.023074815683995414</v>
      </c>
      <c r="K1348" s="2" t="s">
        <v>3531</v>
      </c>
      <c r="L1348" s="53">
        <v>0.0</v>
      </c>
      <c r="M1348" s="2" t="s">
        <v>3369</v>
      </c>
      <c r="N1348" s="2" t="s">
        <v>3360</v>
      </c>
      <c r="O1348" s="55"/>
      <c r="AB1348" s="2" t="s">
        <v>164</v>
      </c>
      <c r="AC1348" s="2" t="s">
        <v>3361</v>
      </c>
      <c r="AD1348" s="2" t="s">
        <v>3362</v>
      </c>
      <c r="AE1348" s="2" t="s">
        <v>3363</v>
      </c>
      <c r="AF1348" s="93"/>
      <c r="AG1348" s="2" t="s">
        <v>3364</v>
      </c>
      <c r="AH1348" s="2" t="s">
        <v>3365</v>
      </c>
      <c r="AI1348" s="2">
        <v>0.0</v>
      </c>
      <c r="AJ1348" s="94">
        <v>5.324471188503608E-4</v>
      </c>
      <c r="AK1348" s="94">
        <v>0.0014792899408284025</v>
      </c>
      <c r="AL1348" s="79"/>
      <c r="AM1348" s="2" t="s">
        <v>4814</v>
      </c>
    </row>
    <row r="1349">
      <c r="A1349" s="54">
        <v>46262.0</v>
      </c>
      <c r="B1349" s="54">
        <v>46263.0</v>
      </c>
      <c r="C1349" s="2" t="s">
        <v>301</v>
      </c>
      <c r="D1349" s="2" t="s">
        <v>146</v>
      </c>
      <c r="E1349" s="2" t="s">
        <v>288</v>
      </c>
      <c r="F1349" s="53">
        <v>0.0</v>
      </c>
      <c r="G1349" s="53">
        <v>0.0</v>
      </c>
      <c r="H1349" s="53">
        <v>0.0</v>
      </c>
      <c r="I1349" s="53">
        <v>0.0</v>
      </c>
      <c r="J1349" s="53">
        <v>0.019967506264292674</v>
      </c>
      <c r="K1349" s="2" t="s">
        <v>148</v>
      </c>
      <c r="L1349" s="53">
        <v>0.6666666666666666</v>
      </c>
      <c r="M1349" s="2" t="s">
        <v>3359</v>
      </c>
      <c r="N1349" s="2" t="s">
        <v>3360</v>
      </c>
      <c r="O1349" s="55"/>
      <c r="AB1349" s="2" t="s">
        <v>164</v>
      </c>
      <c r="AC1349" s="2" t="s">
        <v>3361</v>
      </c>
      <c r="AD1349" s="2" t="s">
        <v>3362</v>
      </c>
      <c r="AE1349" s="2" t="s">
        <v>3363</v>
      </c>
      <c r="AF1349" s="93"/>
      <c r="AG1349" s="2" t="s">
        <v>3364</v>
      </c>
      <c r="AH1349" s="2" t="s">
        <v>3365</v>
      </c>
      <c r="AI1349" s="2">
        <v>0.0</v>
      </c>
      <c r="AJ1349" s="94">
        <v>3.9870130641456717E-4</v>
      </c>
      <c r="AK1349" s="94">
        <v>0.0</v>
      </c>
      <c r="AL1349" s="79"/>
      <c r="AM1349" s="2" t="s">
        <v>4815</v>
      </c>
    </row>
    <row r="1350">
      <c r="A1350" s="54">
        <v>46263.0</v>
      </c>
      <c r="B1350" s="54">
        <v>46264.0</v>
      </c>
      <c r="C1350" s="2" t="s">
        <v>194</v>
      </c>
      <c r="D1350" s="2" t="s">
        <v>146</v>
      </c>
      <c r="E1350" s="2" t="s">
        <v>256</v>
      </c>
      <c r="F1350" s="53">
        <v>0.25</v>
      </c>
      <c r="G1350" s="53">
        <v>0.25</v>
      </c>
      <c r="H1350" s="53">
        <v>0.16</v>
      </c>
      <c r="I1350" s="53">
        <v>0.07692307692307693</v>
      </c>
      <c r="J1350" s="53">
        <v>0.16151049301558135</v>
      </c>
      <c r="K1350" s="2" t="s">
        <v>4807</v>
      </c>
      <c r="L1350" s="53">
        <v>0.0</v>
      </c>
      <c r="M1350" s="2" t="s">
        <v>3369</v>
      </c>
      <c r="N1350" s="2" t="s">
        <v>3360</v>
      </c>
      <c r="O1350" s="55"/>
      <c r="AB1350" s="2" t="s">
        <v>164</v>
      </c>
      <c r="AC1350" s="2" t="s">
        <v>3361</v>
      </c>
      <c r="AD1350" s="2" t="s">
        <v>3362</v>
      </c>
      <c r="AE1350" s="2" t="s">
        <v>3363</v>
      </c>
      <c r="AF1350" s="93"/>
      <c r="AG1350" s="2" t="s">
        <v>3364</v>
      </c>
      <c r="AH1350" s="2" t="s">
        <v>3365</v>
      </c>
      <c r="AI1350" s="2">
        <v>0.0</v>
      </c>
      <c r="AJ1350" s="94">
        <v>0.02608563935413615</v>
      </c>
      <c r="AK1350" s="94">
        <v>0.00591715976331361</v>
      </c>
      <c r="AL1350" s="79"/>
      <c r="AM1350" s="2" t="s">
        <v>4816</v>
      </c>
    </row>
    <row r="1351">
      <c r="A1351" s="54">
        <v>46263.0</v>
      </c>
      <c r="B1351" s="54">
        <v>46264.0</v>
      </c>
      <c r="C1351" s="2" t="s">
        <v>229</v>
      </c>
      <c r="D1351" s="2" t="s">
        <v>146</v>
      </c>
      <c r="E1351" s="2" t="s">
        <v>256</v>
      </c>
      <c r="F1351" s="53">
        <v>0.125</v>
      </c>
      <c r="G1351" s="53">
        <v>0.16666666666666666</v>
      </c>
      <c r="H1351" s="53">
        <v>0.16</v>
      </c>
      <c r="I1351" s="53">
        <v>0.07692307692307693</v>
      </c>
      <c r="J1351" s="53">
        <v>0.09891662950617011</v>
      </c>
      <c r="K1351" s="2" t="s">
        <v>4803</v>
      </c>
      <c r="L1351" s="53">
        <v>0.0</v>
      </c>
      <c r="M1351" s="2" t="s">
        <v>3369</v>
      </c>
      <c r="N1351" s="2" t="s">
        <v>3360</v>
      </c>
      <c r="O1351" s="55"/>
      <c r="AB1351" s="2" t="s">
        <v>164</v>
      </c>
      <c r="AC1351" s="2" t="s">
        <v>3361</v>
      </c>
      <c r="AD1351" s="2" t="s">
        <v>3362</v>
      </c>
      <c r="AE1351" s="2" t="s">
        <v>3363</v>
      </c>
      <c r="AF1351" s="93"/>
      <c r="AG1351" s="2" t="s">
        <v>3364</v>
      </c>
      <c r="AH1351" s="2" t="s">
        <v>3365</v>
      </c>
      <c r="AI1351" s="2">
        <v>0.0</v>
      </c>
      <c r="AJ1351" s="94">
        <v>0.009784499592860924</v>
      </c>
      <c r="AK1351" s="94">
        <v>0.00591715976331361</v>
      </c>
      <c r="AL1351" s="79"/>
      <c r="AM1351" s="2" t="s">
        <v>4817</v>
      </c>
    </row>
    <row r="1352">
      <c r="A1352" s="54">
        <v>46263.0</v>
      </c>
      <c r="B1352" s="54">
        <v>46264.0</v>
      </c>
      <c r="C1352" s="2" t="s">
        <v>145</v>
      </c>
      <c r="D1352" s="2" t="s">
        <v>146</v>
      </c>
      <c r="E1352" s="2" t="s">
        <v>256</v>
      </c>
      <c r="F1352" s="53">
        <v>0.0</v>
      </c>
      <c r="G1352" s="53">
        <v>0.0</v>
      </c>
      <c r="H1352" s="53">
        <v>0.0</v>
      </c>
      <c r="I1352" s="53">
        <v>0.0</v>
      </c>
      <c r="J1352" s="53">
        <v>0.009836888494681433</v>
      </c>
      <c r="K1352" s="2" t="s">
        <v>3531</v>
      </c>
      <c r="L1352" s="53">
        <v>0.0</v>
      </c>
      <c r="M1352" s="2" t="s">
        <v>3369</v>
      </c>
      <c r="N1352" s="2" t="s">
        <v>3360</v>
      </c>
      <c r="O1352" s="55"/>
      <c r="AB1352" s="2" t="s">
        <v>164</v>
      </c>
      <c r="AC1352" s="2" t="s">
        <v>3361</v>
      </c>
      <c r="AD1352" s="2" t="s">
        <v>3362</v>
      </c>
      <c r="AE1352" s="2" t="s">
        <v>3363</v>
      </c>
      <c r="AF1352" s="93"/>
      <c r="AG1352" s="2" t="s">
        <v>3364</v>
      </c>
      <c r="AH1352" s="2" t="s">
        <v>3365</v>
      </c>
      <c r="AI1352" s="2">
        <v>0.0</v>
      </c>
      <c r="AJ1352" s="94">
        <v>9.676437525679596E-5</v>
      </c>
      <c r="AK1352" s="94">
        <v>0.0</v>
      </c>
      <c r="AL1352" s="79"/>
      <c r="AM1352" s="2" t="s">
        <v>4818</v>
      </c>
    </row>
    <row r="1353">
      <c r="A1353" s="54">
        <v>46263.0</v>
      </c>
      <c r="B1353" s="54">
        <v>46264.0</v>
      </c>
      <c r="C1353" s="2" t="s">
        <v>301</v>
      </c>
      <c r="D1353" s="2" t="s">
        <v>146</v>
      </c>
      <c r="E1353" s="2" t="s">
        <v>256</v>
      </c>
      <c r="F1353" s="53">
        <v>0.125</v>
      </c>
      <c r="G1353" s="53">
        <v>0.08333333333333333</v>
      </c>
      <c r="H1353" s="53">
        <v>0.04</v>
      </c>
      <c r="I1353" s="53">
        <v>0.038461538461538464</v>
      </c>
      <c r="J1353" s="53">
        <v>0.04816885567182955</v>
      </c>
      <c r="K1353" s="2" t="s">
        <v>148</v>
      </c>
      <c r="L1353" s="53">
        <v>0.6666666666666666</v>
      </c>
      <c r="M1353" s="2" t="s">
        <v>3359</v>
      </c>
      <c r="N1353" s="2" t="s">
        <v>3360</v>
      </c>
      <c r="O1353" s="55"/>
      <c r="AB1353" s="2" t="s">
        <v>164</v>
      </c>
      <c r="AC1353" s="2" t="s">
        <v>3361</v>
      </c>
      <c r="AD1353" s="2" t="s">
        <v>3362</v>
      </c>
      <c r="AE1353" s="2" t="s">
        <v>3363</v>
      </c>
      <c r="AF1353" s="93"/>
      <c r="AG1353" s="2" t="s">
        <v>3364</v>
      </c>
      <c r="AH1353" s="2" t="s">
        <v>3365</v>
      </c>
      <c r="AI1353" s="2">
        <v>0.0</v>
      </c>
      <c r="AJ1353" s="94">
        <v>0.0023202386567335457</v>
      </c>
      <c r="AK1353" s="94">
        <v>0.0014792899408284025</v>
      </c>
      <c r="AL1353" s="79"/>
      <c r="AM1353" s="2" t="s">
        <v>4819</v>
      </c>
    </row>
    <row r="1354">
      <c r="A1354" s="54">
        <v>46264.0</v>
      </c>
      <c r="B1354" s="54">
        <v>46265.0</v>
      </c>
      <c r="C1354" s="2" t="s">
        <v>194</v>
      </c>
      <c r="D1354" s="2" t="s">
        <v>146</v>
      </c>
      <c r="E1354" s="2" t="s">
        <v>180</v>
      </c>
      <c r="F1354" s="53">
        <v>0.125</v>
      </c>
      <c r="G1354" s="53">
        <v>0.16666666666666666</v>
      </c>
      <c r="H1354" s="53">
        <v>0.08</v>
      </c>
      <c r="I1354" s="53">
        <v>0.038461538461538464</v>
      </c>
      <c r="J1354" s="53">
        <v>0.11651886442806084</v>
      </c>
      <c r="K1354" s="2" t="s">
        <v>4807</v>
      </c>
      <c r="L1354" s="53">
        <v>0.0</v>
      </c>
      <c r="M1354" s="2" t="s">
        <v>3369</v>
      </c>
      <c r="N1354" s="2" t="s">
        <v>3360</v>
      </c>
      <c r="O1354" s="55"/>
      <c r="AB1354" s="2" t="s">
        <v>164</v>
      </c>
      <c r="AC1354" s="2" t="s">
        <v>3361</v>
      </c>
      <c r="AD1354" s="2" t="s">
        <v>3362</v>
      </c>
      <c r="AE1354" s="2" t="s">
        <v>3363</v>
      </c>
      <c r="AF1354" s="93"/>
      <c r="AG1354" s="2" t="s">
        <v>3364</v>
      </c>
      <c r="AH1354" s="2" t="s">
        <v>3365</v>
      </c>
      <c r="AI1354" s="2">
        <v>0.0</v>
      </c>
      <c r="AJ1354" s="94">
        <v>0.013576645767604822</v>
      </c>
      <c r="AK1354" s="94">
        <v>0.0014792899408284025</v>
      </c>
      <c r="AL1354" s="79"/>
      <c r="AM1354" s="2" t="s">
        <v>4820</v>
      </c>
    </row>
    <row r="1355">
      <c r="A1355" s="54">
        <v>46264.0</v>
      </c>
      <c r="B1355" s="54">
        <v>46265.0</v>
      </c>
      <c r="C1355" s="2" t="s">
        <v>229</v>
      </c>
      <c r="D1355" s="2" t="s">
        <v>146</v>
      </c>
      <c r="E1355" s="2" t="s">
        <v>180</v>
      </c>
      <c r="F1355" s="53">
        <v>0.0</v>
      </c>
      <c r="G1355" s="53">
        <v>0.0</v>
      </c>
      <c r="H1355" s="53">
        <v>0.08</v>
      </c>
      <c r="I1355" s="53">
        <v>0.07692307692307693</v>
      </c>
      <c r="J1355" s="53">
        <v>0.07154497167469079</v>
      </c>
      <c r="K1355" s="2" t="s">
        <v>4803</v>
      </c>
      <c r="L1355" s="53">
        <v>0.0</v>
      </c>
      <c r="M1355" s="2" t="s">
        <v>3369</v>
      </c>
      <c r="N1355" s="2" t="s">
        <v>3360</v>
      </c>
      <c r="O1355" s="55"/>
      <c r="AB1355" s="2" t="s">
        <v>164</v>
      </c>
      <c r="AC1355" s="2" t="s">
        <v>3361</v>
      </c>
      <c r="AD1355" s="2" t="s">
        <v>3362</v>
      </c>
      <c r="AE1355" s="2" t="s">
        <v>3363</v>
      </c>
      <c r="AF1355" s="93"/>
      <c r="AG1355" s="2" t="s">
        <v>3364</v>
      </c>
      <c r="AH1355" s="2" t="s">
        <v>3365</v>
      </c>
      <c r="AI1355" s="2">
        <v>0.0</v>
      </c>
      <c r="AJ1355" s="94">
        <v>0.0051186829719323075</v>
      </c>
      <c r="AK1355" s="94">
        <v>0.00591715976331361</v>
      </c>
      <c r="AL1355" s="79"/>
      <c r="AM1355" s="2" t="s">
        <v>4821</v>
      </c>
    </row>
    <row r="1356">
      <c r="A1356" s="54">
        <v>46264.0</v>
      </c>
      <c r="B1356" s="54">
        <v>46265.0</v>
      </c>
      <c r="C1356" s="2" t="s">
        <v>145</v>
      </c>
      <c r="D1356" s="2" t="s">
        <v>146</v>
      </c>
      <c r="E1356" s="2" t="s">
        <v>180</v>
      </c>
      <c r="F1356" s="53">
        <v>0.0</v>
      </c>
      <c r="G1356" s="53">
        <v>0.0</v>
      </c>
      <c r="H1356" s="53">
        <v>0.04</v>
      </c>
      <c r="I1356" s="53">
        <v>0.038461538461538464</v>
      </c>
      <c r="J1356" s="53">
        <v>0.026495414821023584</v>
      </c>
      <c r="K1356" s="2" t="s">
        <v>3531</v>
      </c>
      <c r="L1356" s="53">
        <v>0.0</v>
      </c>
      <c r="M1356" s="2" t="s">
        <v>3369</v>
      </c>
      <c r="N1356" s="2" t="s">
        <v>3360</v>
      </c>
      <c r="O1356" s="55"/>
      <c r="AB1356" s="2" t="s">
        <v>164</v>
      </c>
      <c r="AC1356" s="2" t="s">
        <v>3361</v>
      </c>
      <c r="AD1356" s="2" t="s">
        <v>3362</v>
      </c>
      <c r="AE1356" s="2" t="s">
        <v>3363</v>
      </c>
      <c r="AF1356" s="93"/>
      <c r="AG1356" s="2" t="s">
        <v>3364</v>
      </c>
      <c r="AH1356" s="2" t="s">
        <v>3365</v>
      </c>
      <c r="AI1356" s="2">
        <v>0.0</v>
      </c>
      <c r="AJ1356" s="94">
        <v>7.020070065381162E-4</v>
      </c>
      <c r="AK1356" s="94">
        <v>0.0014792899408284025</v>
      </c>
      <c r="AL1356" s="79"/>
      <c r="AM1356" s="2" t="s">
        <v>4822</v>
      </c>
    </row>
    <row r="1357">
      <c r="A1357" s="54">
        <v>46264.0</v>
      </c>
      <c r="B1357" s="54">
        <v>46265.0</v>
      </c>
      <c r="C1357" s="2" t="s">
        <v>301</v>
      </c>
      <c r="D1357" s="2" t="s">
        <v>146</v>
      </c>
      <c r="E1357" s="2" t="s">
        <v>180</v>
      </c>
      <c r="F1357" s="53">
        <v>0.0</v>
      </c>
      <c r="G1357" s="53">
        <v>0.0</v>
      </c>
      <c r="H1357" s="53">
        <v>0.0</v>
      </c>
      <c r="I1357" s="53">
        <v>0.019230769230769232</v>
      </c>
      <c r="J1357" s="53">
        <v>0.026178359042509224</v>
      </c>
      <c r="K1357" s="2" t="s">
        <v>148</v>
      </c>
      <c r="L1357" s="53">
        <v>0.6666666666666666</v>
      </c>
      <c r="M1357" s="2" t="s">
        <v>3359</v>
      </c>
      <c r="N1357" s="2" t="s">
        <v>3360</v>
      </c>
      <c r="O1357" s="55"/>
      <c r="AB1357" s="2" t="s">
        <v>164</v>
      </c>
      <c r="AC1357" s="2" t="s">
        <v>3361</v>
      </c>
      <c r="AD1357" s="2" t="s">
        <v>3362</v>
      </c>
      <c r="AE1357" s="2" t="s">
        <v>3363</v>
      </c>
      <c r="AF1357" s="93"/>
      <c r="AG1357" s="2" t="s">
        <v>3364</v>
      </c>
      <c r="AH1357" s="2" t="s">
        <v>3365</v>
      </c>
      <c r="AI1357" s="2">
        <v>0.0</v>
      </c>
      <c r="AJ1357" s="94">
        <v>6.853064821585245E-4</v>
      </c>
      <c r="AK1357" s="94">
        <v>3.6982248520710064E-4</v>
      </c>
      <c r="AL1357" s="79"/>
      <c r="AM1357" s="2" t="s">
        <v>4823</v>
      </c>
    </row>
    <row r="1358">
      <c r="A1358" s="54">
        <v>46265.0</v>
      </c>
      <c r="B1358" s="54">
        <v>46266.0</v>
      </c>
      <c r="C1358" s="2" t="s">
        <v>194</v>
      </c>
      <c r="D1358" s="2" t="s">
        <v>146</v>
      </c>
      <c r="E1358" s="2" t="s">
        <v>208</v>
      </c>
      <c r="F1358" s="53">
        <v>0.25</v>
      </c>
      <c r="G1358" s="53">
        <v>0.25</v>
      </c>
      <c r="H1358" s="53">
        <v>0.12</v>
      </c>
      <c r="I1358" s="53">
        <v>0.1346153846153846</v>
      </c>
      <c r="J1358" s="53">
        <v>0.16243063735461183</v>
      </c>
      <c r="K1358" s="2" t="s">
        <v>4807</v>
      </c>
      <c r="L1358" s="53">
        <v>0.0</v>
      </c>
      <c r="M1358" s="2" t="s">
        <v>3369</v>
      </c>
      <c r="N1358" s="2" t="s">
        <v>3360</v>
      </c>
      <c r="O1358" s="55"/>
      <c r="AB1358" s="2" t="s">
        <v>153</v>
      </c>
      <c r="AC1358" s="2" t="s">
        <v>3421</v>
      </c>
      <c r="AD1358" s="2" t="s">
        <v>3362</v>
      </c>
      <c r="AE1358" s="2" t="s">
        <v>3363</v>
      </c>
      <c r="AF1358" s="93"/>
      <c r="AG1358" s="2" t="s">
        <v>3364</v>
      </c>
      <c r="AH1358" s="2" t="s">
        <v>3365</v>
      </c>
      <c r="AI1358" s="2">
        <v>1.0</v>
      </c>
      <c r="AJ1358" s="94">
        <v>0.7015224372422018</v>
      </c>
      <c r="AK1358" s="94">
        <v>0.7488905325443788</v>
      </c>
      <c r="AL1358" s="79"/>
      <c r="AM1358" s="2" t="s">
        <v>4824</v>
      </c>
    </row>
    <row r="1359">
      <c r="A1359" s="54">
        <v>46265.0</v>
      </c>
      <c r="B1359" s="54">
        <v>46266.0</v>
      </c>
      <c r="C1359" s="2" t="s">
        <v>229</v>
      </c>
      <c r="D1359" s="2" t="s">
        <v>146</v>
      </c>
      <c r="E1359" s="2" t="s">
        <v>208</v>
      </c>
      <c r="F1359" s="53">
        <v>0.125</v>
      </c>
      <c r="G1359" s="53">
        <v>0.08333333333333333</v>
      </c>
      <c r="H1359" s="53">
        <v>0.04</v>
      </c>
      <c r="I1359" s="53">
        <v>0.057692307692307696</v>
      </c>
      <c r="J1359" s="53">
        <v>0.06508731960388169</v>
      </c>
      <c r="K1359" s="2" t="s">
        <v>4803</v>
      </c>
      <c r="L1359" s="53">
        <v>0.0</v>
      </c>
      <c r="M1359" s="2" t="s">
        <v>3369</v>
      </c>
      <c r="N1359" s="2" t="s">
        <v>3360</v>
      </c>
      <c r="O1359" s="55"/>
      <c r="AB1359" s="2" t="s">
        <v>164</v>
      </c>
      <c r="AC1359" s="2" t="s">
        <v>3361</v>
      </c>
      <c r="AD1359" s="2" t="s">
        <v>3362</v>
      </c>
      <c r="AE1359" s="2" t="s">
        <v>3363</v>
      </c>
      <c r="AF1359" s="93"/>
      <c r="AG1359" s="2" t="s">
        <v>3364</v>
      </c>
      <c r="AH1359" s="2" t="s">
        <v>3365</v>
      </c>
      <c r="AI1359" s="2">
        <v>0.0</v>
      </c>
      <c r="AJ1359" s="94">
        <v>0.004236359173217841</v>
      </c>
      <c r="AK1359" s="94">
        <v>0.003328402366863906</v>
      </c>
      <c r="AL1359" s="79"/>
      <c r="AM1359" s="2" t="s">
        <v>4825</v>
      </c>
    </row>
    <row r="1360">
      <c r="A1360" s="54">
        <v>46265.0</v>
      </c>
      <c r="B1360" s="54">
        <v>46266.0</v>
      </c>
      <c r="C1360" s="2" t="s">
        <v>145</v>
      </c>
      <c r="D1360" s="2" t="s">
        <v>146</v>
      </c>
      <c r="E1360" s="2" t="s">
        <v>208</v>
      </c>
      <c r="F1360" s="53">
        <v>0.0</v>
      </c>
      <c r="G1360" s="53">
        <v>0.0</v>
      </c>
      <c r="H1360" s="53">
        <v>0.0</v>
      </c>
      <c r="I1360" s="53">
        <v>0.0</v>
      </c>
      <c r="J1360" s="53">
        <v>0.009686529223683776</v>
      </c>
      <c r="K1360" s="2" t="s">
        <v>3531</v>
      </c>
      <c r="L1360" s="53">
        <v>0.0</v>
      </c>
      <c r="M1360" s="2" t="s">
        <v>3369</v>
      </c>
      <c r="N1360" s="2" t="s">
        <v>3360</v>
      </c>
      <c r="O1360" s="55"/>
      <c r="AB1360" s="2" t="s">
        <v>164</v>
      </c>
      <c r="AC1360" s="2" t="s">
        <v>3361</v>
      </c>
      <c r="AD1360" s="2" t="s">
        <v>3362</v>
      </c>
      <c r="AE1360" s="2" t="s">
        <v>3363</v>
      </c>
      <c r="AF1360" s="93"/>
      <c r="AG1360" s="2" t="s">
        <v>3364</v>
      </c>
      <c r="AH1360" s="2" t="s">
        <v>3365</v>
      </c>
      <c r="AI1360" s="2">
        <v>0.0</v>
      </c>
      <c r="AJ1360" s="94">
        <v>9.382884840127981E-5</v>
      </c>
      <c r="AK1360" s="94">
        <v>0.0</v>
      </c>
      <c r="AL1360" s="79"/>
      <c r="AM1360" s="2" t="s">
        <v>4826</v>
      </c>
    </row>
    <row r="1361">
      <c r="A1361" s="54">
        <v>46265.0</v>
      </c>
      <c r="B1361" s="54">
        <v>46266.0</v>
      </c>
      <c r="C1361" s="2" t="s">
        <v>301</v>
      </c>
      <c r="D1361" s="2" t="s">
        <v>146</v>
      </c>
      <c r="E1361" s="2" t="s">
        <v>208</v>
      </c>
      <c r="F1361" s="53">
        <v>0.0</v>
      </c>
      <c r="G1361" s="53">
        <v>0.08333333333333333</v>
      </c>
      <c r="H1361" s="53">
        <v>0.04</v>
      </c>
      <c r="I1361" s="53">
        <v>0.038461538461538464</v>
      </c>
      <c r="J1361" s="53">
        <v>0.04322349702692867</v>
      </c>
      <c r="K1361" s="2" t="s">
        <v>148</v>
      </c>
      <c r="L1361" s="53">
        <v>0.6666666666666666</v>
      </c>
      <c r="M1361" s="2" t="s">
        <v>3359</v>
      </c>
      <c r="N1361" s="2" t="s">
        <v>3360</v>
      </c>
      <c r="O1361" s="55"/>
      <c r="AB1361" s="2" t="s">
        <v>164</v>
      </c>
      <c r="AC1361" s="2" t="s">
        <v>3361</v>
      </c>
      <c r="AD1361" s="2" t="s">
        <v>3362</v>
      </c>
      <c r="AE1361" s="2" t="s">
        <v>3363</v>
      </c>
      <c r="AF1361" s="93"/>
      <c r="AG1361" s="2" t="s">
        <v>3364</v>
      </c>
      <c r="AH1361" s="2" t="s">
        <v>3365</v>
      </c>
      <c r="AI1361" s="2">
        <v>0.0</v>
      </c>
      <c r="AJ1361" s="94">
        <v>0.0018682706952369114</v>
      </c>
      <c r="AK1361" s="94">
        <v>0.0014792899408284025</v>
      </c>
      <c r="AL1361" s="79"/>
      <c r="AM1361" s="2" t="s">
        <v>4827</v>
      </c>
    </row>
    <row r="1362">
      <c r="A1362" s="54">
        <v>46266.0</v>
      </c>
      <c r="B1362" s="54">
        <v>46267.0</v>
      </c>
      <c r="C1362" s="2" t="s">
        <v>194</v>
      </c>
      <c r="D1362" s="2" t="s">
        <v>146</v>
      </c>
      <c r="E1362" s="2" t="s">
        <v>303</v>
      </c>
      <c r="F1362" s="53">
        <v>0.25</v>
      </c>
      <c r="G1362" s="53">
        <v>0.25</v>
      </c>
      <c r="H1362" s="53">
        <v>0.12</v>
      </c>
      <c r="I1362" s="53">
        <v>0.07692307692307693</v>
      </c>
      <c r="J1362" s="53">
        <v>0.14573039831610002</v>
      </c>
      <c r="K1362" s="2" t="s">
        <v>4807</v>
      </c>
      <c r="L1362" s="53">
        <v>0.0</v>
      </c>
      <c r="M1362" s="2" t="s">
        <v>3369</v>
      </c>
      <c r="N1362" s="2" t="s">
        <v>3360</v>
      </c>
      <c r="O1362" s="55"/>
      <c r="AB1362" s="2" t="s">
        <v>164</v>
      </c>
      <c r="AC1362" s="2" t="s">
        <v>3361</v>
      </c>
      <c r="AD1362" s="2" t="s">
        <v>3362</v>
      </c>
      <c r="AE1362" s="2" t="s">
        <v>3363</v>
      </c>
      <c r="AF1362" s="93"/>
      <c r="AG1362" s="2" t="s">
        <v>3364</v>
      </c>
      <c r="AH1362" s="2" t="s">
        <v>3365</v>
      </c>
      <c r="AI1362" s="2">
        <v>0.0</v>
      </c>
      <c r="AJ1362" s="94">
        <v>0.021237348993369168</v>
      </c>
      <c r="AK1362" s="94">
        <v>0.00591715976331361</v>
      </c>
      <c r="AL1362" s="79"/>
      <c r="AM1362" s="2" t="s">
        <v>4828</v>
      </c>
    </row>
    <row r="1363">
      <c r="A1363" s="54">
        <v>46266.0</v>
      </c>
      <c r="B1363" s="54">
        <v>46267.0</v>
      </c>
      <c r="C1363" s="2" t="s">
        <v>229</v>
      </c>
      <c r="D1363" s="2" t="s">
        <v>146</v>
      </c>
      <c r="E1363" s="2" t="s">
        <v>303</v>
      </c>
      <c r="F1363" s="53">
        <v>0.125</v>
      </c>
      <c r="G1363" s="53">
        <v>0.25</v>
      </c>
      <c r="H1363" s="53">
        <v>0.12</v>
      </c>
      <c r="I1363" s="53">
        <v>0.15384615384615385</v>
      </c>
      <c r="J1363" s="53">
        <v>0.12132515417974829</v>
      </c>
      <c r="K1363" s="2" t="s">
        <v>4829</v>
      </c>
      <c r="L1363" s="53">
        <v>0.0</v>
      </c>
      <c r="M1363" s="2" t="s">
        <v>3369</v>
      </c>
      <c r="N1363" s="2" t="s">
        <v>3360</v>
      </c>
      <c r="O1363" s="55"/>
      <c r="AB1363" s="2" t="s">
        <v>153</v>
      </c>
      <c r="AC1363" s="2" t="s">
        <v>4830</v>
      </c>
      <c r="AD1363" s="2" t="s">
        <v>3362</v>
      </c>
      <c r="AE1363" s="2" t="s">
        <v>3363</v>
      </c>
      <c r="AF1363" s="93"/>
      <c r="AG1363" s="2" t="s">
        <v>3364</v>
      </c>
      <c r="AH1363" s="2" t="s">
        <v>3365</v>
      </c>
      <c r="AI1363" s="2">
        <v>1.0</v>
      </c>
      <c r="AJ1363" s="94">
        <v>0.772069484677243</v>
      </c>
      <c r="AK1363" s="94">
        <v>0.7159763313609467</v>
      </c>
      <c r="AL1363" s="79"/>
      <c r="AM1363" s="2" t="s">
        <v>4831</v>
      </c>
    </row>
    <row r="1364">
      <c r="A1364" s="54">
        <v>46266.0</v>
      </c>
      <c r="B1364" s="54">
        <v>46267.0</v>
      </c>
      <c r="C1364" s="2" t="s">
        <v>145</v>
      </c>
      <c r="D1364" s="2" t="s">
        <v>146</v>
      </c>
      <c r="E1364" s="2" t="s">
        <v>303</v>
      </c>
      <c r="F1364" s="53">
        <v>0.0</v>
      </c>
      <c r="G1364" s="53">
        <v>0.0</v>
      </c>
      <c r="H1364" s="53">
        <v>0.04</v>
      </c>
      <c r="I1364" s="53">
        <v>0.019230769230769232</v>
      </c>
      <c r="J1364" s="53">
        <v>0.02274509188801014</v>
      </c>
      <c r="K1364" s="2" t="s">
        <v>3531</v>
      </c>
      <c r="L1364" s="53">
        <v>0.0</v>
      </c>
      <c r="M1364" s="2" t="s">
        <v>3369</v>
      </c>
      <c r="N1364" s="2" t="s">
        <v>3360</v>
      </c>
      <c r="O1364" s="55"/>
      <c r="AB1364" s="2" t="s">
        <v>164</v>
      </c>
      <c r="AC1364" s="2" t="s">
        <v>3361</v>
      </c>
      <c r="AD1364" s="2" t="s">
        <v>3362</v>
      </c>
      <c r="AE1364" s="2" t="s">
        <v>3363</v>
      </c>
      <c r="AF1364" s="93"/>
      <c r="AG1364" s="2" t="s">
        <v>3364</v>
      </c>
      <c r="AH1364" s="2" t="s">
        <v>3365</v>
      </c>
      <c r="AI1364" s="2">
        <v>0.0</v>
      </c>
      <c r="AJ1364" s="94">
        <v>5.173392049940247E-4</v>
      </c>
      <c r="AK1364" s="94">
        <v>3.6982248520710064E-4</v>
      </c>
      <c r="AL1364" s="79"/>
      <c r="AM1364" s="2" t="s">
        <v>4832</v>
      </c>
    </row>
    <row r="1365">
      <c r="A1365" s="54">
        <v>46266.0</v>
      </c>
      <c r="B1365" s="54">
        <v>46267.0</v>
      </c>
      <c r="C1365" s="2" t="s">
        <v>301</v>
      </c>
      <c r="D1365" s="2" t="s">
        <v>146</v>
      </c>
      <c r="E1365" s="2" t="s">
        <v>303</v>
      </c>
      <c r="F1365" s="53">
        <v>0.0</v>
      </c>
      <c r="G1365" s="53">
        <v>0.0</v>
      </c>
      <c r="H1365" s="53">
        <v>0.0</v>
      </c>
      <c r="I1365" s="53">
        <v>0.07692307692307693</v>
      </c>
      <c r="J1365" s="53">
        <v>0.03960798390984642</v>
      </c>
      <c r="K1365" s="2" t="s">
        <v>148</v>
      </c>
      <c r="L1365" s="53">
        <v>0.6666666666666666</v>
      </c>
      <c r="M1365" s="2" t="s">
        <v>3359</v>
      </c>
      <c r="N1365" s="2" t="s">
        <v>3360</v>
      </c>
      <c r="O1365" s="55"/>
      <c r="AB1365" s="2" t="s">
        <v>164</v>
      </c>
      <c r="AC1365" s="2" t="s">
        <v>3361</v>
      </c>
      <c r="AD1365" s="2" t="s">
        <v>3362</v>
      </c>
      <c r="AE1365" s="2" t="s">
        <v>3363</v>
      </c>
      <c r="AF1365" s="93"/>
      <c r="AG1365" s="2" t="s">
        <v>3364</v>
      </c>
      <c r="AH1365" s="2" t="s">
        <v>3365</v>
      </c>
      <c r="AI1365" s="2">
        <v>0.0</v>
      </c>
      <c r="AJ1365" s="94">
        <v>0.001568792389402653</v>
      </c>
      <c r="AK1365" s="94">
        <v>0.00591715976331361</v>
      </c>
      <c r="AL1365" s="79"/>
      <c r="AM1365" s="2" t="s">
        <v>4833</v>
      </c>
    </row>
    <row r="1366">
      <c r="A1366" s="54">
        <v>46267.0</v>
      </c>
      <c r="B1366" s="54">
        <v>46268.0</v>
      </c>
      <c r="C1366" s="2" t="s">
        <v>194</v>
      </c>
      <c r="D1366" s="2" t="s">
        <v>146</v>
      </c>
      <c r="E1366" s="2" t="s">
        <v>148</v>
      </c>
      <c r="F1366" s="53">
        <v>0.5</v>
      </c>
      <c r="G1366" s="53">
        <v>0.4166666666666667</v>
      </c>
      <c r="H1366" s="53">
        <v>0.28</v>
      </c>
      <c r="I1366" s="53">
        <v>0.15384615384615385</v>
      </c>
      <c r="J1366" s="53">
        <v>0.22624826624304678</v>
      </c>
      <c r="K1366" s="2" t="s">
        <v>4807</v>
      </c>
      <c r="L1366" s="53">
        <v>0.0</v>
      </c>
      <c r="M1366" s="2" t="s">
        <v>3369</v>
      </c>
      <c r="N1366" s="2" t="s">
        <v>3360</v>
      </c>
      <c r="O1366" s="55"/>
      <c r="AB1366" s="2" t="s">
        <v>164</v>
      </c>
      <c r="AC1366" s="2" t="s">
        <v>3361</v>
      </c>
      <c r="AD1366" s="2" t="s">
        <v>3362</v>
      </c>
      <c r="AE1366" s="2" t="s">
        <v>3363</v>
      </c>
      <c r="AF1366" s="93"/>
      <c r="AG1366" s="2" t="s">
        <v>3364</v>
      </c>
      <c r="AH1366" s="2" t="s">
        <v>3365</v>
      </c>
      <c r="AI1366" s="2">
        <v>0.0</v>
      </c>
      <c r="AJ1366" s="94">
        <v>0.05118827797798458</v>
      </c>
      <c r="AK1366" s="94">
        <v>0.02366863905325444</v>
      </c>
      <c r="AL1366" s="79"/>
      <c r="AM1366" s="2" t="s">
        <v>4834</v>
      </c>
    </row>
    <row r="1367">
      <c r="A1367" s="54">
        <v>46267.0</v>
      </c>
      <c r="B1367" s="54">
        <v>46268.0</v>
      </c>
      <c r="C1367" s="2" t="s">
        <v>229</v>
      </c>
      <c r="D1367" s="2" t="s">
        <v>146</v>
      </c>
      <c r="E1367" s="2" t="s">
        <v>148</v>
      </c>
      <c r="F1367" s="53">
        <v>0.0</v>
      </c>
      <c r="G1367" s="53">
        <v>0.0</v>
      </c>
      <c r="H1367" s="53">
        <v>0.04</v>
      </c>
      <c r="I1367" s="53">
        <v>0.057692307692307696</v>
      </c>
      <c r="J1367" s="53">
        <v>0.061263513818371446</v>
      </c>
      <c r="K1367" s="2" t="s">
        <v>4829</v>
      </c>
      <c r="L1367" s="53">
        <v>0.0</v>
      </c>
      <c r="M1367" s="2" t="s">
        <v>3369</v>
      </c>
      <c r="N1367" s="2" t="s">
        <v>3360</v>
      </c>
      <c r="O1367" s="55"/>
      <c r="AB1367" s="2" t="s">
        <v>164</v>
      </c>
      <c r="AC1367" s="2" t="s">
        <v>3361</v>
      </c>
      <c r="AD1367" s="2" t="s">
        <v>3362</v>
      </c>
      <c r="AE1367" s="2" t="s">
        <v>3363</v>
      </c>
      <c r="AF1367" s="93"/>
      <c r="AG1367" s="2" t="s">
        <v>3364</v>
      </c>
      <c r="AH1367" s="2" t="s">
        <v>3365</v>
      </c>
      <c r="AI1367" s="2">
        <v>0.0</v>
      </c>
      <c r="AJ1367" s="94">
        <v>0.003753218125373789</v>
      </c>
      <c r="AK1367" s="94">
        <v>0.003328402366863906</v>
      </c>
      <c r="AL1367" s="79"/>
      <c r="AM1367" s="2" t="s">
        <v>4835</v>
      </c>
    </row>
    <row r="1368">
      <c r="A1368" s="54">
        <v>46267.0</v>
      </c>
      <c r="B1368" s="54">
        <v>46268.0</v>
      </c>
      <c r="C1368" s="2" t="s">
        <v>145</v>
      </c>
      <c r="D1368" s="2" t="s">
        <v>146</v>
      </c>
      <c r="E1368" s="2" t="s">
        <v>148</v>
      </c>
      <c r="F1368" s="53">
        <v>0.0</v>
      </c>
      <c r="G1368" s="53">
        <v>0.08333333333333333</v>
      </c>
      <c r="H1368" s="53">
        <v>0.08</v>
      </c>
      <c r="I1368" s="53">
        <v>0.038461538461538464</v>
      </c>
      <c r="J1368" s="53">
        <v>0.03586175210735025</v>
      </c>
      <c r="K1368" s="2" t="s">
        <v>3531</v>
      </c>
      <c r="L1368" s="53">
        <v>0.0</v>
      </c>
      <c r="M1368" s="2" t="s">
        <v>3369</v>
      </c>
      <c r="N1368" s="2" t="s">
        <v>3360</v>
      </c>
      <c r="O1368" s="55"/>
      <c r="AB1368" s="2" t="s">
        <v>164</v>
      </c>
      <c r="AC1368" s="2" t="s">
        <v>3361</v>
      </c>
      <c r="AD1368" s="2" t="s">
        <v>3362</v>
      </c>
      <c r="AE1368" s="2" t="s">
        <v>3363</v>
      </c>
      <c r="AF1368" s="93"/>
      <c r="AG1368" s="2" t="s">
        <v>3364</v>
      </c>
      <c r="AH1368" s="2" t="s">
        <v>3365</v>
      </c>
      <c r="AI1368" s="2">
        <v>0.0</v>
      </c>
      <c r="AJ1368" s="94">
        <v>0.0012860652642090401</v>
      </c>
      <c r="AK1368" s="94">
        <v>0.0014792899408284025</v>
      </c>
      <c r="AL1368" s="79"/>
      <c r="AM1368" s="2" t="s">
        <v>4836</v>
      </c>
    </row>
    <row r="1369">
      <c r="A1369" s="54">
        <v>46267.0</v>
      </c>
      <c r="B1369" s="54">
        <v>46268.0</v>
      </c>
      <c r="C1369" s="2" t="s">
        <v>301</v>
      </c>
      <c r="D1369" s="2" t="s">
        <v>146</v>
      </c>
      <c r="E1369" s="2" t="s">
        <v>148</v>
      </c>
      <c r="F1369" s="53">
        <v>0.25</v>
      </c>
      <c r="G1369" s="53">
        <v>0.16666666666666666</v>
      </c>
      <c r="H1369" s="53">
        <v>0.08</v>
      </c>
      <c r="I1369" s="53">
        <v>0.07692307692307693</v>
      </c>
      <c r="J1369" s="53">
        <v>0.0796316651906173</v>
      </c>
      <c r="K1369" s="2" t="s">
        <v>148</v>
      </c>
      <c r="L1369" s="53">
        <v>0.6666666666666666</v>
      </c>
      <c r="M1369" s="2" t="s">
        <v>3359</v>
      </c>
      <c r="N1369" s="2" t="s">
        <v>3360</v>
      </c>
      <c r="O1369" s="55"/>
      <c r="AB1369" s="2" t="s">
        <v>164</v>
      </c>
      <c r="AC1369" s="2" t="s">
        <v>3361</v>
      </c>
      <c r="AD1369" s="2" t="s">
        <v>3362</v>
      </c>
      <c r="AE1369" s="2" t="s">
        <v>3363</v>
      </c>
      <c r="AF1369" s="93"/>
      <c r="AG1369" s="2" t="s">
        <v>3364</v>
      </c>
      <c r="AH1369" s="2" t="s">
        <v>3365</v>
      </c>
      <c r="AI1369" s="2">
        <v>0.0</v>
      </c>
      <c r="AJ1369" s="94">
        <v>0.006341202101030572</v>
      </c>
      <c r="AK1369" s="94">
        <v>0.00591715976331361</v>
      </c>
      <c r="AL1369" s="79"/>
      <c r="AM1369" s="2" t="s">
        <v>4837</v>
      </c>
    </row>
    <row r="1370">
      <c r="A1370" s="54">
        <v>46268.0</v>
      </c>
      <c r="B1370" s="54">
        <v>46269.0</v>
      </c>
      <c r="C1370" s="2" t="s">
        <v>194</v>
      </c>
      <c r="D1370" s="2" t="s">
        <v>146</v>
      </c>
      <c r="E1370" s="2" t="s">
        <v>196</v>
      </c>
      <c r="F1370" s="53">
        <v>0.125</v>
      </c>
      <c r="G1370" s="53">
        <v>0.08333333333333333</v>
      </c>
      <c r="H1370" s="53">
        <v>0.04</v>
      </c>
      <c r="I1370" s="53">
        <v>0.07692307692307693</v>
      </c>
      <c r="J1370" s="53">
        <v>0.11408382833894809</v>
      </c>
      <c r="K1370" s="2" t="s">
        <v>4807</v>
      </c>
      <c r="L1370" s="53">
        <v>0.0</v>
      </c>
      <c r="M1370" s="2" t="s">
        <v>3369</v>
      </c>
      <c r="N1370" s="2" t="s">
        <v>3360</v>
      </c>
      <c r="O1370" s="55"/>
      <c r="AB1370" s="2" t="s">
        <v>164</v>
      </c>
      <c r="AC1370" s="2" t="s">
        <v>3361</v>
      </c>
      <c r="AD1370" s="2" t="s">
        <v>3362</v>
      </c>
      <c r="AE1370" s="2" t="s">
        <v>3363</v>
      </c>
      <c r="AF1370" s="93"/>
      <c r="AG1370" s="2" t="s">
        <v>3364</v>
      </c>
      <c r="AH1370" s="2" t="s">
        <v>3365</v>
      </c>
      <c r="AI1370" s="2">
        <v>0.0</v>
      </c>
      <c r="AJ1370" s="94">
        <v>0.013015119888470575</v>
      </c>
      <c r="AK1370" s="94">
        <v>0.00591715976331361</v>
      </c>
      <c r="AL1370" s="79"/>
      <c r="AM1370" s="2" t="s">
        <v>4838</v>
      </c>
    </row>
    <row r="1371">
      <c r="A1371" s="54">
        <v>46268.0</v>
      </c>
      <c r="B1371" s="54">
        <v>46269.0</v>
      </c>
      <c r="C1371" s="2" t="s">
        <v>229</v>
      </c>
      <c r="D1371" s="2" t="s">
        <v>146</v>
      </c>
      <c r="E1371" s="2" t="s">
        <v>196</v>
      </c>
      <c r="F1371" s="53">
        <v>0.0</v>
      </c>
      <c r="G1371" s="53">
        <v>0.0</v>
      </c>
      <c r="H1371" s="53">
        <v>0.04</v>
      </c>
      <c r="I1371" s="53">
        <v>0.057692307692307696</v>
      </c>
      <c r="J1371" s="53">
        <v>0.062771752827868</v>
      </c>
      <c r="K1371" s="2" t="s">
        <v>4829</v>
      </c>
      <c r="L1371" s="53">
        <v>0.0</v>
      </c>
      <c r="M1371" s="2" t="s">
        <v>3369</v>
      </c>
      <c r="N1371" s="2" t="s">
        <v>3360</v>
      </c>
      <c r="O1371" s="55"/>
      <c r="AB1371" s="2" t="s">
        <v>164</v>
      </c>
      <c r="AC1371" s="2" t="s">
        <v>3361</v>
      </c>
      <c r="AD1371" s="2" t="s">
        <v>3362</v>
      </c>
      <c r="AE1371" s="2" t="s">
        <v>3363</v>
      </c>
      <c r="AF1371" s="93"/>
      <c r="AG1371" s="2" t="s">
        <v>3364</v>
      </c>
      <c r="AH1371" s="2" t="s">
        <v>3365</v>
      </c>
      <c r="AI1371" s="2">
        <v>0.0</v>
      </c>
      <c r="AJ1371" s="94">
        <v>0.0039402929530829535</v>
      </c>
      <c r="AK1371" s="94">
        <v>0.003328402366863906</v>
      </c>
      <c r="AL1371" s="79"/>
      <c r="AM1371" s="2" t="s">
        <v>4839</v>
      </c>
    </row>
    <row r="1372">
      <c r="A1372" s="54">
        <v>46268.0</v>
      </c>
      <c r="B1372" s="54">
        <v>46269.0</v>
      </c>
      <c r="C1372" s="2" t="s">
        <v>145</v>
      </c>
      <c r="D1372" s="2" t="s">
        <v>146</v>
      </c>
      <c r="E1372" s="2" t="s">
        <v>196</v>
      </c>
      <c r="F1372" s="53">
        <v>0.0</v>
      </c>
      <c r="G1372" s="53">
        <v>0.0</v>
      </c>
      <c r="H1372" s="53">
        <v>0.0</v>
      </c>
      <c r="I1372" s="53">
        <v>0.0</v>
      </c>
      <c r="J1372" s="53">
        <v>0.00946528859045224</v>
      </c>
      <c r="K1372" s="2" t="s">
        <v>3531</v>
      </c>
      <c r="L1372" s="53">
        <v>0.0</v>
      </c>
      <c r="M1372" s="2" t="s">
        <v>3369</v>
      </c>
      <c r="N1372" s="2" t="s">
        <v>3360</v>
      </c>
      <c r="O1372" s="55"/>
      <c r="AB1372" s="2" t="s">
        <v>164</v>
      </c>
      <c r="AC1372" s="2" t="s">
        <v>3361</v>
      </c>
      <c r="AD1372" s="2" t="s">
        <v>3362</v>
      </c>
      <c r="AE1372" s="2" t="s">
        <v>3363</v>
      </c>
      <c r="AF1372" s="93"/>
      <c r="AG1372" s="2" t="s">
        <v>3364</v>
      </c>
      <c r="AH1372" s="2" t="s">
        <v>3365</v>
      </c>
      <c r="AI1372" s="2">
        <v>0.0</v>
      </c>
      <c r="AJ1372" s="94">
        <v>8.959168810054535E-5</v>
      </c>
      <c r="AK1372" s="94">
        <v>0.0</v>
      </c>
      <c r="AL1372" s="79"/>
      <c r="AM1372" s="2" t="s">
        <v>4840</v>
      </c>
    </row>
    <row r="1373">
      <c r="A1373" s="54">
        <v>46268.0</v>
      </c>
      <c r="B1373" s="54">
        <v>46269.0</v>
      </c>
      <c r="C1373" s="2" t="s">
        <v>301</v>
      </c>
      <c r="D1373" s="2" t="s">
        <v>146</v>
      </c>
      <c r="E1373" s="2" t="s">
        <v>196</v>
      </c>
      <c r="F1373" s="53">
        <v>0.0</v>
      </c>
      <c r="G1373" s="53">
        <v>0.0</v>
      </c>
      <c r="H1373" s="53">
        <v>0.0</v>
      </c>
      <c r="I1373" s="53">
        <v>0.0</v>
      </c>
      <c r="J1373" s="53">
        <v>0.019065805707488507</v>
      </c>
      <c r="K1373" s="2" t="s">
        <v>148</v>
      </c>
      <c r="L1373" s="53">
        <v>0.6666666666666666</v>
      </c>
      <c r="M1373" s="2" t="s">
        <v>3359</v>
      </c>
      <c r="N1373" s="2" t="s">
        <v>3360</v>
      </c>
      <c r="O1373" s="55"/>
      <c r="AB1373" s="2" t="s">
        <v>164</v>
      </c>
      <c r="AC1373" s="2" t="s">
        <v>3361</v>
      </c>
      <c r="AD1373" s="2" t="s">
        <v>3362</v>
      </c>
      <c r="AE1373" s="2" t="s">
        <v>3363</v>
      </c>
      <c r="AF1373" s="93"/>
      <c r="AG1373" s="2" t="s">
        <v>3364</v>
      </c>
      <c r="AH1373" s="2" t="s">
        <v>3365</v>
      </c>
      <c r="AI1373" s="2">
        <v>0.0</v>
      </c>
      <c r="AJ1373" s="94">
        <v>3.635049472757013E-4</v>
      </c>
      <c r="AK1373" s="94">
        <v>0.0</v>
      </c>
      <c r="AL1373" s="79"/>
      <c r="AM1373" s="2" t="s">
        <v>4841</v>
      </c>
    </row>
    <row r="1374">
      <c r="A1374" s="54">
        <v>46269.0</v>
      </c>
      <c r="B1374" s="54">
        <v>46270.0</v>
      </c>
      <c r="C1374" s="2" t="s">
        <v>194</v>
      </c>
      <c r="D1374" s="2" t="s">
        <v>146</v>
      </c>
      <c r="E1374" s="2" t="s">
        <v>288</v>
      </c>
      <c r="F1374" s="53">
        <v>0.5</v>
      </c>
      <c r="G1374" s="53">
        <v>0.3333333333333333</v>
      </c>
      <c r="H1374" s="53">
        <v>0.24</v>
      </c>
      <c r="I1374" s="53">
        <v>0.21153846153846154</v>
      </c>
      <c r="J1374" s="53">
        <v>0.21894872063112672</v>
      </c>
      <c r="K1374" s="2" t="s">
        <v>4807</v>
      </c>
      <c r="L1374" s="53">
        <v>0.0</v>
      </c>
      <c r="M1374" s="2" t="s">
        <v>3369</v>
      </c>
      <c r="N1374" s="2" t="s">
        <v>3360</v>
      </c>
      <c r="O1374" s="55"/>
      <c r="AB1374" s="2" t="s">
        <v>164</v>
      </c>
      <c r="AC1374" s="2" t="s">
        <v>3361</v>
      </c>
      <c r="AD1374" s="2" t="s">
        <v>3362</v>
      </c>
      <c r="AE1374" s="2" t="s">
        <v>3363</v>
      </c>
      <c r="AF1374" s="93"/>
      <c r="AG1374" s="2" t="s">
        <v>3364</v>
      </c>
      <c r="AH1374" s="2" t="s">
        <v>3365</v>
      </c>
      <c r="AI1374" s="2">
        <v>0.0</v>
      </c>
      <c r="AJ1374" s="94">
        <v>0.047938542266007175</v>
      </c>
      <c r="AK1374" s="94">
        <v>0.04474852071005917</v>
      </c>
      <c r="AL1374" s="79"/>
      <c r="AM1374" s="2" t="s">
        <v>4842</v>
      </c>
    </row>
    <row r="1375">
      <c r="A1375" s="54">
        <v>46269.0</v>
      </c>
      <c r="B1375" s="54">
        <v>46270.0</v>
      </c>
      <c r="C1375" s="2" t="s">
        <v>229</v>
      </c>
      <c r="D1375" s="2" t="s">
        <v>146</v>
      </c>
      <c r="E1375" s="2" t="s">
        <v>288</v>
      </c>
      <c r="F1375" s="53">
        <v>0.125</v>
      </c>
      <c r="G1375" s="53">
        <v>0.08333333333333333</v>
      </c>
      <c r="H1375" s="53">
        <v>0.08</v>
      </c>
      <c r="I1375" s="53">
        <v>0.09615384615384616</v>
      </c>
      <c r="J1375" s="53">
        <v>0.08529071695000832</v>
      </c>
      <c r="K1375" s="2" t="s">
        <v>4829</v>
      </c>
      <c r="L1375" s="53">
        <v>0.0</v>
      </c>
      <c r="M1375" s="2" t="s">
        <v>3369</v>
      </c>
      <c r="N1375" s="2" t="s">
        <v>3360</v>
      </c>
      <c r="O1375" s="55"/>
      <c r="AB1375" s="2" t="s">
        <v>164</v>
      </c>
      <c r="AC1375" s="2" t="s">
        <v>3361</v>
      </c>
      <c r="AD1375" s="2" t="s">
        <v>3362</v>
      </c>
      <c r="AE1375" s="2" t="s">
        <v>3363</v>
      </c>
      <c r="AF1375" s="93"/>
      <c r="AG1375" s="2" t="s">
        <v>3364</v>
      </c>
      <c r="AH1375" s="2" t="s">
        <v>3365</v>
      </c>
      <c r="AI1375" s="2">
        <v>0.0</v>
      </c>
      <c r="AJ1375" s="94">
        <v>0.007274506397846437</v>
      </c>
      <c r="AK1375" s="94">
        <v>0.009245562130177515</v>
      </c>
      <c r="AL1375" s="79"/>
      <c r="AM1375" s="2" t="s">
        <v>4843</v>
      </c>
    </row>
    <row r="1376">
      <c r="A1376" s="54">
        <v>46269.0</v>
      </c>
      <c r="B1376" s="54">
        <v>46270.0</v>
      </c>
      <c r="C1376" s="2" t="s">
        <v>145</v>
      </c>
      <c r="D1376" s="2" t="s">
        <v>146</v>
      </c>
      <c r="E1376" s="2" t="s">
        <v>288</v>
      </c>
      <c r="F1376" s="53">
        <v>0.0</v>
      </c>
      <c r="G1376" s="53">
        <v>0.0</v>
      </c>
      <c r="H1376" s="53">
        <v>0.04</v>
      </c>
      <c r="I1376" s="53">
        <v>0.038461538461538464</v>
      </c>
      <c r="J1376" s="53">
        <v>0.021863757237962564</v>
      </c>
      <c r="K1376" s="2" t="s">
        <v>3531</v>
      </c>
      <c r="L1376" s="53">
        <v>0.0</v>
      </c>
      <c r="M1376" s="2" t="s">
        <v>3369</v>
      </c>
      <c r="N1376" s="2" t="s">
        <v>3360</v>
      </c>
      <c r="O1376" s="55"/>
      <c r="AB1376" s="2" t="s">
        <v>153</v>
      </c>
      <c r="AC1376" s="2" t="s">
        <v>4222</v>
      </c>
      <c r="AD1376" s="2" t="s">
        <v>3362</v>
      </c>
      <c r="AE1376" s="2" t="s">
        <v>3363</v>
      </c>
      <c r="AF1376" s="93"/>
      <c r="AG1376" s="2" t="s">
        <v>3364</v>
      </c>
      <c r="AH1376" s="2" t="s">
        <v>3365</v>
      </c>
      <c r="AI1376" s="2">
        <v>1.0</v>
      </c>
      <c r="AJ1376" s="94">
        <v>0.9567505094046355</v>
      </c>
      <c r="AK1376" s="94">
        <v>0.9245562130177515</v>
      </c>
      <c r="AL1376" s="79"/>
      <c r="AM1376" s="2" t="s">
        <v>4844</v>
      </c>
    </row>
    <row r="1377">
      <c r="A1377" s="54">
        <v>46269.0</v>
      </c>
      <c r="B1377" s="54">
        <v>46270.0</v>
      </c>
      <c r="C1377" s="2" t="s">
        <v>301</v>
      </c>
      <c r="D1377" s="2" t="s">
        <v>146</v>
      </c>
      <c r="E1377" s="2" t="s">
        <v>288</v>
      </c>
      <c r="F1377" s="53">
        <v>0.0</v>
      </c>
      <c r="G1377" s="53">
        <v>0.0</v>
      </c>
      <c r="H1377" s="53">
        <v>0.0</v>
      </c>
      <c r="I1377" s="53">
        <v>0.0</v>
      </c>
      <c r="J1377" s="53">
        <v>0.018919531821560375</v>
      </c>
      <c r="K1377" s="2" t="s">
        <v>148</v>
      </c>
      <c r="L1377" s="53">
        <v>0.6666666666666666</v>
      </c>
      <c r="M1377" s="2" t="s">
        <v>3359</v>
      </c>
      <c r="N1377" s="2" t="s">
        <v>3360</v>
      </c>
      <c r="O1377" s="55"/>
      <c r="AB1377" s="2" t="s">
        <v>164</v>
      </c>
      <c r="AC1377" s="2" t="s">
        <v>3361</v>
      </c>
      <c r="AD1377" s="2" t="s">
        <v>3362</v>
      </c>
      <c r="AE1377" s="2" t="s">
        <v>3363</v>
      </c>
      <c r="AF1377" s="93"/>
      <c r="AG1377" s="2" t="s">
        <v>3364</v>
      </c>
      <c r="AH1377" s="2" t="s">
        <v>3365</v>
      </c>
      <c r="AI1377" s="2">
        <v>0.0</v>
      </c>
      <c r="AJ1377" s="94">
        <v>3.5794868434703566E-4</v>
      </c>
      <c r="AK1377" s="94">
        <v>0.0</v>
      </c>
      <c r="AL1377" s="79"/>
      <c r="AM1377" s="2" t="s">
        <v>4845</v>
      </c>
    </row>
    <row r="1378">
      <c r="A1378" s="54">
        <v>46270.0</v>
      </c>
      <c r="B1378" s="54">
        <v>46271.0</v>
      </c>
      <c r="C1378" s="2" t="s">
        <v>194</v>
      </c>
      <c r="D1378" s="2" t="s">
        <v>146</v>
      </c>
      <c r="E1378" s="2" t="s">
        <v>256</v>
      </c>
      <c r="F1378" s="53">
        <v>0.25</v>
      </c>
      <c r="G1378" s="53">
        <v>0.25</v>
      </c>
      <c r="H1378" s="53">
        <v>0.16</v>
      </c>
      <c r="I1378" s="53">
        <v>0.07692307692307693</v>
      </c>
      <c r="J1378" s="53">
        <v>0.15699144134020943</v>
      </c>
      <c r="K1378" s="2" t="s">
        <v>148</v>
      </c>
      <c r="L1378" s="53">
        <v>0.2857142857142857</v>
      </c>
      <c r="M1378" s="2" t="s">
        <v>3369</v>
      </c>
      <c r="N1378" s="2" t="s">
        <v>3360</v>
      </c>
      <c r="O1378" s="55"/>
      <c r="AB1378" s="2" t="s">
        <v>164</v>
      </c>
      <c r="AC1378" s="2" t="s">
        <v>3361</v>
      </c>
      <c r="AD1378" s="2" t="s">
        <v>3362</v>
      </c>
      <c r="AE1378" s="2" t="s">
        <v>3363</v>
      </c>
      <c r="AF1378" s="93"/>
      <c r="AG1378" s="2" t="s">
        <v>3364</v>
      </c>
      <c r="AH1378" s="2" t="s">
        <v>3365</v>
      </c>
      <c r="AI1378" s="2">
        <v>0.0</v>
      </c>
      <c r="AJ1378" s="94">
        <v>0.024646312654076418</v>
      </c>
      <c r="AK1378" s="94">
        <v>0.00591715976331361</v>
      </c>
      <c r="AL1378" s="79"/>
      <c r="AM1378" s="2" t="s">
        <v>4846</v>
      </c>
    </row>
    <row r="1379">
      <c r="A1379" s="54">
        <v>46270.0</v>
      </c>
      <c r="B1379" s="54">
        <v>46271.0</v>
      </c>
      <c r="C1379" s="2" t="s">
        <v>229</v>
      </c>
      <c r="D1379" s="2" t="s">
        <v>146</v>
      </c>
      <c r="E1379" s="2" t="s">
        <v>256</v>
      </c>
      <c r="F1379" s="53">
        <v>0.125</v>
      </c>
      <c r="G1379" s="53">
        <v>0.16666666666666666</v>
      </c>
      <c r="H1379" s="53">
        <v>0.12</v>
      </c>
      <c r="I1379" s="53">
        <v>0.07692307692307693</v>
      </c>
      <c r="J1379" s="53">
        <v>0.09771335183396933</v>
      </c>
      <c r="K1379" s="2" t="s">
        <v>4847</v>
      </c>
      <c r="L1379" s="53">
        <v>0.0</v>
      </c>
      <c r="M1379" s="2" t="s">
        <v>3369</v>
      </c>
      <c r="N1379" s="2" t="s">
        <v>3360</v>
      </c>
      <c r="O1379" s="55"/>
      <c r="AB1379" s="2" t="s">
        <v>164</v>
      </c>
      <c r="AC1379" s="2" t="s">
        <v>3361</v>
      </c>
      <c r="AD1379" s="2" t="s">
        <v>3362</v>
      </c>
      <c r="AE1379" s="2" t="s">
        <v>3363</v>
      </c>
      <c r="AF1379" s="93"/>
      <c r="AG1379" s="2" t="s">
        <v>3364</v>
      </c>
      <c r="AH1379" s="2" t="s">
        <v>3365</v>
      </c>
      <c r="AI1379" s="2">
        <v>0.0</v>
      </c>
      <c r="AJ1379" s="94">
        <v>0.009547899126629077</v>
      </c>
      <c r="AK1379" s="94">
        <v>0.00591715976331361</v>
      </c>
      <c r="AL1379" s="79"/>
      <c r="AM1379" s="2" t="s">
        <v>4848</v>
      </c>
    </row>
    <row r="1380">
      <c r="A1380" s="54">
        <v>46270.0</v>
      </c>
      <c r="B1380" s="54">
        <v>46271.0</v>
      </c>
      <c r="C1380" s="2" t="s">
        <v>145</v>
      </c>
      <c r="D1380" s="2" t="s">
        <v>146</v>
      </c>
      <c r="E1380" s="2" t="s">
        <v>256</v>
      </c>
      <c r="F1380" s="53">
        <v>0.0</v>
      </c>
      <c r="G1380" s="53">
        <v>0.0</v>
      </c>
      <c r="H1380" s="53">
        <v>0.0</v>
      </c>
      <c r="I1380" s="53">
        <v>0.0</v>
      </c>
      <c r="J1380" s="53">
        <v>0.013402092457372422</v>
      </c>
      <c r="K1380" s="2" t="s">
        <v>288</v>
      </c>
      <c r="L1380" s="53">
        <v>1.0</v>
      </c>
      <c r="M1380" s="2" t="s">
        <v>3369</v>
      </c>
      <c r="N1380" s="2" t="s">
        <v>3360</v>
      </c>
      <c r="O1380" s="55"/>
      <c r="AB1380" s="2" t="s">
        <v>164</v>
      </c>
      <c r="AC1380" s="2" t="s">
        <v>3361</v>
      </c>
      <c r="AD1380" s="2" t="s">
        <v>3362</v>
      </c>
      <c r="AE1380" s="2" t="s">
        <v>3363</v>
      </c>
      <c r="AF1380" s="93"/>
      <c r="AG1380" s="2" t="s">
        <v>3364</v>
      </c>
      <c r="AH1380" s="2" t="s">
        <v>3365</v>
      </c>
      <c r="AI1380" s="2">
        <v>0.0</v>
      </c>
      <c r="AJ1380" s="94">
        <v>1.7961608223595877E-4</v>
      </c>
      <c r="AK1380" s="94">
        <v>0.0</v>
      </c>
      <c r="AL1380" s="79"/>
      <c r="AM1380" s="2" t="s">
        <v>4849</v>
      </c>
    </row>
    <row r="1381">
      <c r="A1381" s="54">
        <v>46270.0</v>
      </c>
      <c r="B1381" s="54">
        <v>46271.0</v>
      </c>
      <c r="C1381" s="2" t="s">
        <v>301</v>
      </c>
      <c r="D1381" s="2" t="s">
        <v>146</v>
      </c>
      <c r="E1381" s="2" t="s">
        <v>256</v>
      </c>
      <c r="F1381" s="53">
        <v>0.125</v>
      </c>
      <c r="G1381" s="53">
        <v>0.08333333333333333</v>
      </c>
      <c r="H1381" s="53">
        <v>0.04</v>
      </c>
      <c r="I1381" s="53">
        <v>0.038461538461538464</v>
      </c>
      <c r="J1381" s="53">
        <v>0.04564076182718109</v>
      </c>
      <c r="K1381" s="2" t="s">
        <v>148</v>
      </c>
      <c r="L1381" s="53">
        <v>0.6666666666666666</v>
      </c>
      <c r="M1381" s="2" t="s">
        <v>3359</v>
      </c>
      <c r="N1381" s="2" t="s">
        <v>3360</v>
      </c>
      <c r="O1381" s="55"/>
      <c r="AB1381" s="2" t="s">
        <v>164</v>
      </c>
      <c r="AC1381" s="2" t="s">
        <v>3361</v>
      </c>
      <c r="AD1381" s="2" t="s">
        <v>3362</v>
      </c>
      <c r="AE1381" s="2" t="s">
        <v>3363</v>
      </c>
      <c r="AF1381" s="93"/>
      <c r="AG1381" s="2" t="s">
        <v>3364</v>
      </c>
      <c r="AH1381" s="2" t="s">
        <v>3365</v>
      </c>
      <c r="AI1381" s="2">
        <v>0.0</v>
      </c>
      <c r="AJ1381" s="94">
        <v>0.0020830791401654706</v>
      </c>
      <c r="AK1381" s="94">
        <v>0.0014792899408284025</v>
      </c>
      <c r="AL1381" s="79"/>
      <c r="AM1381" s="2" t="s">
        <v>4850</v>
      </c>
    </row>
    <row r="1382">
      <c r="A1382" s="54">
        <v>46271.0</v>
      </c>
      <c r="B1382" s="54">
        <v>46272.0</v>
      </c>
      <c r="C1382" s="2" t="s">
        <v>194</v>
      </c>
      <c r="D1382" s="2" t="s">
        <v>146</v>
      </c>
      <c r="E1382" s="2" t="s">
        <v>180</v>
      </c>
      <c r="F1382" s="53">
        <v>0.0</v>
      </c>
      <c r="G1382" s="53">
        <v>0.16666666666666666</v>
      </c>
      <c r="H1382" s="53">
        <v>0.08</v>
      </c>
      <c r="I1382" s="53">
        <v>0.038461538461538464</v>
      </c>
      <c r="J1382" s="53">
        <v>0.11433078962669693</v>
      </c>
      <c r="K1382" s="2" t="s">
        <v>148</v>
      </c>
      <c r="L1382" s="53">
        <v>0.2857142857142857</v>
      </c>
      <c r="M1382" s="2" t="s">
        <v>3369</v>
      </c>
      <c r="N1382" s="2" t="s">
        <v>3360</v>
      </c>
      <c r="O1382" s="55"/>
      <c r="AB1382" s="2" t="s">
        <v>164</v>
      </c>
      <c r="AC1382" s="2" t="s">
        <v>3361</v>
      </c>
      <c r="AD1382" s="2" t="s">
        <v>3362</v>
      </c>
      <c r="AE1382" s="2" t="s">
        <v>3363</v>
      </c>
      <c r="AF1382" s="93"/>
      <c r="AG1382" s="2" t="s">
        <v>3364</v>
      </c>
      <c r="AH1382" s="2" t="s">
        <v>3365</v>
      </c>
      <c r="AI1382" s="2">
        <v>0.0</v>
      </c>
      <c r="AJ1382" s="94">
        <v>0.013071529456664031</v>
      </c>
      <c r="AK1382" s="94">
        <v>0.0014792899408284025</v>
      </c>
      <c r="AL1382" s="79"/>
      <c r="AM1382" s="2" t="s">
        <v>4851</v>
      </c>
    </row>
    <row r="1383">
      <c r="A1383" s="54">
        <v>46271.0</v>
      </c>
      <c r="B1383" s="54">
        <v>46272.0</v>
      </c>
      <c r="C1383" s="2" t="s">
        <v>229</v>
      </c>
      <c r="D1383" s="2" t="s">
        <v>146</v>
      </c>
      <c r="E1383" s="2" t="s">
        <v>180</v>
      </c>
      <c r="F1383" s="53">
        <v>0.0</v>
      </c>
      <c r="G1383" s="53">
        <v>0.0</v>
      </c>
      <c r="H1383" s="53">
        <v>0.08</v>
      </c>
      <c r="I1383" s="53">
        <v>0.07692307692307693</v>
      </c>
      <c r="J1383" s="53">
        <v>0.07174766971830814</v>
      </c>
      <c r="K1383" s="2" t="s">
        <v>4847</v>
      </c>
      <c r="L1383" s="53">
        <v>0.0</v>
      </c>
      <c r="M1383" s="2" t="s">
        <v>3369</v>
      </c>
      <c r="N1383" s="2" t="s">
        <v>3360</v>
      </c>
      <c r="O1383" s="55"/>
      <c r="AB1383" s="2" t="s">
        <v>164</v>
      </c>
      <c r="AC1383" s="2" t="s">
        <v>3361</v>
      </c>
      <c r="AD1383" s="2" t="s">
        <v>3362</v>
      </c>
      <c r="AE1383" s="2" t="s">
        <v>3363</v>
      </c>
      <c r="AF1383" s="93"/>
      <c r="AG1383" s="2" t="s">
        <v>3364</v>
      </c>
      <c r="AH1383" s="2" t="s">
        <v>3365</v>
      </c>
      <c r="AI1383" s="2">
        <v>0.0</v>
      </c>
      <c r="AJ1383" s="94">
        <v>0.00514772811000743</v>
      </c>
      <c r="AK1383" s="94">
        <v>0.00591715976331361</v>
      </c>
      <c r="AL1383" s="79"/>
      <c r="AM1383" s="2" t="s">
        <v>4852</v>
      </c>
    </row>
    <row r="1384">
      <c r="A1384" s="54">
        <v>46271.0</v>
      </c>
      <c r="B1384" s="54">
        <v>46272.0</v>
      </c>
      <c r="C1384" s="2" t="s">
        <v>145</v>
      </c>
      <c r="D1384" s="2" t="s">
        <v>146</v>
      </c>
      <c r="E1384" s="2" t="s">
        <v>180</v>
      </c>
      <c r="F1384" s="53">
        <v>0.0</v>
      </c>
      <c r="G1384" s="53">
        <v>0.0</v>
      </c>
      <c r="H1384" s="53">
        <v>0.04</v>
      </c>
      <c r="I1384" s="53">
        <v>0.038461538461538464</v>
      </c>
      <c r="J1384" s="53">
        <v>0.029154999460197492</v>
      </c>
      <c r="K1384" s="2" t="s">
        <v>288</v>
      </c>
      <c r="L1384" s="53">
        <v>1.0</v>
      </c>
      <c r="M1384" s="2" t="s">
        <v>3369</v>
      </c>
      <c r="N1384" s="2" t="s">
        <v>3360</v>
      </c>
      <c r="O1384" s="55"/>
      <c r="AB1384" s="2" t="s">
        <v>164</v>
      </c>
      <c r="AC1384" s="2" t="s">
        <v>3361</v>
      </c>
      <c r="AD1384" s="2" t="s">
        <v>3362</v>
      </c>
      <c r="AE1384" s="2" t="s">
        <v>3363</v>
      </c>
      <c r="AF1384" s="93"/>
      <c r="AG1384" s="2" t="s">
        <v>3364</v>
      </c>
      <c r="AH1384" s="2" t="s">
        <v>3365</v>
      </c>
      <c r="AI1384" s="2">
        <v>0.0</v>
      </c>
      <c r="AJ1384" s="94">
        <v>8.500139935241161E-4</v>
      </c>
      <c r="AK1384" s="94">
        <v>0.0014792899408284025</v>
      </c>
      <c r="AL1384" s="79"/>
      <c r="AM1384" s="2" t="s">
        <v>4853</v>
      </c>
    </row>
    <row r="1385">
      <c r="A1385" s="54">
        <v>46271.0</v>
      </c>
      <c r="B1385" s="54">
        <v>46272.0</v>
      </c>
      <c r="C1385" s="2" t="s">
        <v>301</v>
      </c>
      <c r="D1385" s="2" t="s">
        <v>146</v>
      </c>
      <c r="E1385" s="2" t="s">
        <v>180</v>
      </c>
      <c r="F1385" s="53">
        <v>0.0</v>
      </c>
      <c r="G1385" s="53">
        <v>0.0</v>
      </c>
      <c r="H1385" s="53">
        <v>0.0</v>
      </c>
      <c r="I1385" s="53">
        <v>0.019230769230769232</v>
      </c>
      <c r="J1385" s="53">
        <v>0.024804414251101824</v>
      </c>
      <c r="K1385" s="2" t="s">
        <v>148</v>
      </c>
      <c r="L1385" s="53">
        <v>0.6666666666666666</v>
      </c>
      <c r="M1385" s="2" t="s">
        <v>3359</v>
      </c>
      <c r="N1385" s="2" t="s">
        <v>3360</v>
      </c>
      <c r="O1385" s="55"/>
      <c r="AB1385" s="2" t="s">
        <v>164</v>
      </c>
      <c r="AC1385" s="2" t="s">
        <v>3361</v>
      </c>
      <c r="AD1385" s="2" t="s">
        <v>3362</v>
      </c>
      <c r="AE1385" s="2" t="s">
        <v>3363</v>
      </c>
      <c r="AF1385" s="93"/>
      <c r="AG1385" s="2" t="s">
        <v>3364</v>
      </c>
      <c r="AH1385" s="2" t="s">
        <v>3365</v>
      </c>
      <c r="AI1385" s="2">
        <v>0.0</v>
      </c>
      <c r="AJ1385" s="94">
        <v>6.152589663402633E-4</v>
      </c>
      <c r="AK1385" s="94">
        <v>3.6982248520710064E-4</v>
      </c>
      <c r="AL1385" s="79"/>
      <c r="AM1385" s="2" t="s">
        <v>4854</v>
      </c>
    </row>
    <row r="1386">
      <c r="A1386" s="54">
        <v>46272.0</v>
      </c>
      <c r="B1386" s="54">
        <v>46273.0</v>
      </c>
      <c r="C1386" s="2" t="s">
        <v>194</v>
      </c>
      <c r="D1386" s="2" t="s">
        <v>146</v>
      </c>
      <c r="E1386" s="2" t="s">
        <v>208</v>
      </c>
      <c r="F1386" s="53">
        <v>0.375</v>
      </c>
      <c r="G1386" s="53">
        <v>0.3333333333333333</v>
      </c>
      <c r="H1386" s="53">
        <v>0.16</v>
      </c>
      <c r="I1386" s="53">
        <v>0.15384615384615385</v>
      </c>
      <c r="J1386" s="53">
        <v>0.18573776419441004</v>
      </c>
      <c r="K1386" s="2" t="s">
        <v>148</v>
      </c>
      <c r="L1386" s="53">
        <v>0.2857142857142857</v>
      </c>
      <c r="M1386" s="2" t="s">
        <v>3369</v>
      </c>
      <c r="N1386" s="2" t="s">
        <v>3360</v>
      </c>
      <c r="O1386" s="55"/>
      <c r="AB1386" s="2" t="s">
        <v>153</v>
      </c>
      <c r="AC1386" s="2" t="s">
        <v>3421</v>
      </c>
      <c r="AD1386" s="2" t="s">
        <v>3362</v>
      </c>
      <c r="AE1386" s="2" t="s">
        <v>3363</v>
      </c>
      <c r="AF1386" s="93"/>
      <c r="AG1386" s="2" t="s">
        <v>3364</v>
      </c>
      <c r="AH1386" s="2" t="s">
        <v>3365</v>
      </c>
      <c r="AI1386" s="2">
        <v>1.0</v>
      </c>
      <c r="AJ1386" s="94">
        <v>0.6630229886591182</v>
      </c>
      <c r="AK1386" s="94">
        <v>0.7159763313609467</v>
      </c>
      <c r="AL1386" s="79"/>
      <c r="AM1386" s="2" t="s">
        <v>4855</v>
      </c>
    </row>
    <row r="1387">
      <c r="A1387" s="54">
        <v>46272.0</v>
      </c>
      <c r="B1387" s="54">
        <v>46273.0</v>
      </c>
      <c r="C1387" s="2" t="s">
        <v>229</v>
      </c>
      <c r="D1387" s="2" t="s">
        <v>146</v>
      </c>
      <c r="E1387" s="2" t="s">
        <v>208</v>
      </c>
      <c r="F1387" s="53">
        <v>0.0</v>
      </c>
      <c r="G1387" s="53">
        <v>0.08333333333333333</v>
      </c>
      <c r="H1387" s="53">
        <v>0.04</v>
      </c>
      <c r="I1387" s="53">
        <v>0.057692307692307696</v>
      </c>
      <c r="J1387" s="53">
        <v>0.06559857759914078</v>
      </c>
      <c r="K1387" s="2" t="s">
        <v>4847</v>
      </c>
      <c r="L1387" s="53">
        <v>0.0</v>
      </c>
      <c r="M1387" s="2" t="s">
        <v>3369</v>
      </c>
      <c r="N1387" s="2" t="s">
        <v>3360</v>
      </c>
      <c r="O1387" s="55"/>
      <c r="AB1387" s="2" t="s">
        <v>153</v>
      </c>
      <c r="AC1387" s="2" t="s">
        <v>4220</v>
      </c>
      <c r="AD1387" s="2" t="s">
        <v>3362</v>
      </c>
      <c r="AE1387" s="2" t="s">
        <v>3363</v>
      </c>
      <c r="AF1387" s="93"/>
      <c r="AG1387" s="2" t="s">
        <v>3364</v>
      </c>
      <c r="AH1387" s="2" t="s">
        <v>3365</v>
      </c>
      <c r="AI1387" s="2">
        <v>1.0</v>
      </c>
      <c r="AJ1387" s="94">
        <v>0.873106018184749</v>
      </c>
      <c r="AK1387" s="94">
        <v>0.8879437869822485</v>
      </c>
      <c r="AL1387" s="79"/>
      <c r="AM1387" s="2" t="s">
        <v>4856</v>
      </c>
    </row>
    <row r="1388">
      <c r="A1388" s="54">
        <v>46272.0</v>
      </c>
      <c r="B1388" s="54">
        <v>46273.0</v>
      </c>
      <c r="C1388" s="2" t="s">
        <v>145</v>
      </c>
      <c r="D1388" s="2" t="s">
        <v>146</v>
      </c>
      <c r="E1388" s="2" t="s">
        <v>208</v>
      </c>
      <c r="F1388" s="53">
        <v>0.0</v>
      </c>
      <c r="G1388" s="53">
        <v>0.0</v>
      </c>
      <c r="H1388" s="53">
        <v>0.0</v>
      </c>
      <c r="I1388" s="53">
        <v>0.0</v>
      </c>
      <c r="J1388" s="53">
        <v>0.013197238162965889</v>
      </c>
      <c r="K1388" s="2" t="s">
        <v>288</v>
      </c>
      <c r="L1388" s="53">
        <v>1.0</v>
      </c>
      <c r="M1388" s="2" t="s">
        <v>3369</v>
      </c>
      <c r="N1388" s="2" t="s">
        <v>3360</v>
      </c>
      <c r="O1388" s="55"/>
      <c r="AB1388" s="2" t="s">
        <v>164</v>
      </c>
      <c r="AC1388" s="2" t="s">
        <v>3361</v>
      </c>
      <c r="AD1388" s="2" t="s">
        <v>3362</v>
      </c>
      <c r="AE1388" s="2" t="s">
        <v>3363</v>
      </c>
      <c r="AF1388" s="93"/>
      <c r="AG1388" s="2" t="s">
        <v>3364</v>
      </c>
      <c r="AH1388" s="2" t="s">
        <v>3365</v>
      </c>
      <c r="AI1388" s="2">
        <v>0.0</v>
      </c>
      <c r="AJ1388" s="94">
        <v>1.7416709513004328E-4</v>
      </c>
      <c r="AK1388" s="94">
        <v>0.0</v>
      </c>
      <c r="AL1388" s="79"/>
      <c r="AM1388" s="2" t="s">
        <v>4857</v>
      </c>
    </row>
    <row r="1389">
      <c r="A1389" s="54">
        <v>46272.0</v>
      </c>
      <c r="B1389" s="54">
        <v>46273.0</v>
      </c>
      <c r="C1389" s="2" t="s">
        <v>301</v>
      </c>
      <c r="D1389" s="2" t="s">
        <v>146</v>
      </c>
      <c r="E1389" s="2" t="s">
        <v>208</v>
      </c>
      <c r="F1389" s="53">
        <v>0.0</v>
      </c>
      <c r="G1389" s="53">
        <v>0.08333333333333333</v>
      </c>
      <c r="H1389" s="53">
        <v>0.04</v>
      </c>
      <c r="I1389" s="53">
        <v>0.038461538461538464</v>
      </c>
      <c r="J1389" s="53">
        <v>0.04070949907370809</v>
      </c>
      <c r="K1389" s="2" t="s">
        <v>148</v>
      </c>
      <c r="L1389" s="53">
        <v>0.6666666666666666</v>
      </c>
      <c r="M1389" s="2" t="s">
        <v>3359</v>
      </c>
      <c r="N1389" s="2" t="s">
        <v>3360</v>
      </c>
      <c r="O1389" s="55"/>
      <c r="AB1389" s="2" t="s">
        <v>164</v>
      </c>
      <c r="AC1389" s="2" t="s">
        <v>3361</v>
      </c>
      <c r="AD1389" s="2" t="s">
        <v>3362</v>
      </c>
      <c r="AE1389" s="2" t="s">
        <v>3363</v>
      </c>
      <c r="AF1389" s="93"/>
      <c r="AG1389" s="2" t="s">
        <v>3364</v>
      </c>
      <c r="AH1389" s="2" t="s">
        <v>3365</v>
      </c>
      <c r="AI1389" s="2">
        <v>0.0</v>
      </c>
      <c r="AJ1389" s="94">
        <v>0.0016572633148322399</v>
      </c>
      <c r="AK1389" s="94">
        <v>0.0014792899408284025</v>
      </c>
      <c r="AL1389" s="79"/>
      <c r="AM1389" s="2" t="s">
        <v>4858</v>
      </c>
    </row>
    <row r="1390">
      <c r="A1390" s="54">
        <v>46273.0</v>
      </c>
      <c r="B1390" s="54">
        <v>46274.0</v>
      </c>
      <c r="C1390" s="2" t="s">
        <v>194</v>
      </c>
      <c r="D1390" s="2" t="s">
        <v>146</v>
      </c>
      <c r="E1390" s="2" t="s">
        <v>303</v>
      </c>
      <c r="F1390" s="53">
        <v>0.125</v>
      </c>
      <c r="G1390" s="53">
        <v>0.25</v>
      </c>
      <c r="H1390" s="53">
        <v>0.12</v>
      </c>
      <c r="I1390" s="53">
        <v>0.07692307692307693</v>
      </c>
      <c r="J1390" s="53">
        <v>0.14216336837130955</v>
      </c>
      <c r="K1390" s="2" t="s">
        <v>148</v>
      </c>
      <c r="L1390" s="53">
        <v>0.2857142857142857</v>
      </c>
      <c r="M1390" s="2" t="s">
        <v>3369</v>
      </c>
      <c r="N1390" s="2" t="s">
        <v>3360</v>
      </c>
      <c r="O1390" s="55"/>
      <c r="AB1390" s="2" t="s">
        <v>164</v>
      </c>
      <c r="AC1390" s="2" t="s">
        <v>3361</v>
      </c>
      <c r="AD1390" s="2" t="s">
        <v>3362</v>
      </c>
      <c r="AE1390" s="2" t="s">
        <v>3363</v>
      </c>
      <c r="AF1390" s="93"/>
      <c r="AG1390" s="2" t="s">
        <v>3364</v>
      </c>
      <c r="AH1390" s="2" t="s">
        <v>3365</v>
      </c>
      <c r="AI1390" s="2">
        <v>0.0</v>
      </c>
      <c r="AJ1390" s="94">
        <v>0.020210423306676658</v>
      </c>
      <c r="AK1390" s="94">
        <v>0.00591715976331361</v>
      </c>
      <c r="AL1390" s="79"/>
      <c r="AM1390" s="2" t="s">
        <v>4859</v>
      </c>
    </row>
    <row r="1391">
      <c r="A1391" s="54">
        <v>46273.0</v>
      </c>
      <c r="B1391" s="54">
        <v>46274.0</v>
      </c>
      <c r="C1391" s="2" t="s">
        <v>229</v>
      </c>
      <c r="D1391" s="2" t="s">
        <v>146</v>
      </c>
      <c r="E1391" s="2" t="s">
        <v>303</v>
      </c>
      <c r="F1391" s="53">
        <v>0.125</v>
      </c>
      <c r="G1391" s="53">
        <v>0.3333333333333333</v>
      </c>
      <c r="H1391" s="53">
        <v>0.16</v>
      </c>
      <c r="I1391" s="53">
        <v>0.17307692307692307</v>
      </c>
      <c r="J1391" s="53">
        <v>0.15087114401883547</v>
      </c>
      <c r="K1391" s="2" t="s">
        <v>4860</v>
      </c>
      <c r="L1391" s="53">
        <v>0.0</v>
      </c>
      <c r="M1391" s="2" t="s">
        <v>3369</v>
      </c>
      <c r="N1391" s="2" t="s">
        <v>3360</v>
      </c>
      <c r="O1391" s="55"/>
      <c r="AB1391" s="2" t="s">
        <v>164</v>
      </c>
      <c r="AC1391" s="2" t="s">
        <v>3361</v>
      </c>
      <c r="AD1391" s="2" t="s">
        <v>3362</v>
      </c>
      <c r="AE1391" s="2" t="s">
        <v>3363</v>
      </c>
      <c r="AF1391" s="93"/>
      <c r="AG1391" s="2" t="s">
        <v>3364</v>
      </c>
      <c r="AH1391" s="2" t="s">
        <v>3365</v>
      </c>
      <c r="AI1391" s="2">
        <v>0.0</v>
      </c>
      <c r="AJ1391" s="94">
        <v>0.022762102097552195</v>
      </c>
      <c r="AK1391" s="94">
        <v>0.029955621301775145</v>
      </c>
      <c r="AL1391" s="79"/>
      <c r="AM1391" s="2" t="s">
        <v>4861</v>
      </c>
    </row>
    <row r="1392">
      <c r="A1392" s="54">
        <v>46273.0</v>
      </c>
      <c r="B1392" s="54">
        <v>46274.0</v>
      </c>
      <c r="C1392" s="2" t="s">
        <v>145</v>
      </c>
      <c r="D1392" s="2" t="s">
        <v>146</v>
      </c>
      <c r="E1392" s="2" t="s">
        <v>303</v>
      </c>
      <c r="F1392" s="53">
        <v>0.0</v>
      </c>
      <c r="G1392" s="53">
        <v>0.0</v>
      </c>
      <c r="H1392" s="53">
        <v>0.04</v>
      </c>
      <c r="I1392" s="53">
        <v>0.019230769230769232</v>
      </c>
      <c r="J1392" s="53">
        <v>0.025539600600892592</v>
      </c>
      <c r="K1392" s="2" t="s">
        <v>288</v>
      </c>
      <c r="L1392" s="53">
        <v>1.0</v>
      </c>
      <c r="M1392" s="2" t="s">
        <v>3369</v>
      </c>
      <c r="N1392" s="2" t="s">
        <v>3360</v>
      </c>
      <c r="O1392" s="55"/>
      <c r="AB1392" s="2" t="s">
        <v>164</v>
      </c>
      <c r="AC1392" s="2" t="s">
        <v>3361</v>
      </c>
      <c r="AD1392" s="2" t="s">
        <v>3362</v>
      </c>
      <c r="AE1392" s="2" t="s">
        <v>3363</v>
      </c>
      <c r="AF1392" s="93"/>
      <c r="AG1392" s="2" t="s">
        <v>3364</v>
      </c>
      <c r="AH1392" s="2" t="s">
        <v>3365</v>
      </c>
      <c r="AI1392" s="2">
        <v>0.0</v>
      </c>
      <c r="AJ1392" s="94">
        <v>6.522711988531133E-4</v>
      </c>
      <c r="AK1392" s="94">
        <v>3.6982248520710064E-4</v>
      </c>
      <c r="AL1392" s="79"/>
      <c r="AM1392" s="2" t="s">
        <v>4862</v>
      </c>
    </row>
    <row r="1393">
      <c r="A1393" s="54">
        <v>46273.0</v>
      </c>
      <c r="B1393" s="54">
        <v>46274.0</v>
      </c>
      <c r="C1393" s="2" t="s">
        <v>301</v>
      </c>
      <c r="D1393" s="2" t="s">
        <v>146</v>
      </c>
      <c r="E1393" s="2" t="s">
        <v>303</v>
      </c>
      <c r="F1393" s="53">
        <v>0.0</v>
      </c>
      <c r="G1393" s="53">
        <v>0.0</v>
      </c>
      <c r="H1393" s="53">
        <v>0.0</v>
      </c>
      <c r="I1393" s="53">
        <v>0.07692307692307693</v>
      </c>
      <c r="J1393" s="53">
        <v>0.03728562567252503</v>
      </c>
      <c r="K1393" s="2" t="s">
        <v>148</v>
      </c>
      <c r="L1393" s="53">
        <v>0.6666666666666666</v>
      </c>
      <c r="M1393" s="2" t="s">
        <v>3359</v>
      </c>
      <c r="N1393" s="2" t="s">
        <v>3360</v>
      </c>
      <c r="O1393" s="55"/>
      <c r="AB1393" s="2" t="s">
        <v>164</v>
      </c>
      <c r="AC1393" s="2" t="s">
        <v>3361</v>
      </c>
      <c r="AD1393" s="2" t="s">
        <v>3362</v>
      </c>
      <c r="AE1393" s="2" t="s">
        <v>3363</v>
      </c>
      <c r="AF1393" s="93"/>
      <c r="AG1393" s="2" t="s">
        <v>3364</v>
      </c>
      <c r="AH1393" s="2" t="s">
        <v>3365</v>
      </c>
      <c r="AI1393" s="2">
        <v>0.0</v>
      </c>
      <c r="AJ1393" s="94">
        <v>0.0013902178817916577</v>
      </c>
      <c r="AK1393" s="94">
        <v>0.00591715976331361</v>
      </c>
      <c r="AL1393" s="79"/>
      <c r="AM1393" s="2" t="s">
        <v>4863</v>
      </c>
    </row>
    <row r="1394">
      <c r="A1394" s="54">
        <v>46274.0</v>
      </c>
      <c r="B1394" s="54">
        <v>46275.0</v>
      </c>
      <c r="C1394" s="2" t="s">
        <v>194</v>
      </c>
      <c r="D1394" s="2" t="s">
        <v>146</v>
      </c>
      <c r="E1394" s="2" t="s">
        <v>148</v>
      </c>
      <c r="F1394" s="53">
        <v>0.5</v>
      </c>
      <c r="G1394" s="53">
        <v>0.4166666666666667</v>
      </c>
      <c r="H1394" s="53">
        <v>0.28</v>
      </c>
      <c r="I1394" s="53">
        <v>0.15384615384615385</v>
      </c>
      <c r="J1394" s="53">
        <v>0.21842402378922351</v>
      </c>
      <c r="K1394" s="2" t="s">
        <v>148</v>
      </c>
      <c r="L1394" s="53">
        <v>0.2857142857142857</v>
      </c>
      <c r="M1394" s="2" t="s">
        <v>3369</v>
      </c>
      <c r="N1394" s="2" t="s">
        <v>3360</v>
      </c>
      <c r="O1394" s="55"/>
      <c r="AB1394" s="2" t="s">
        <v>164</v>
      </c>
      <c r="AC1394" s="2" t="s">
        <v>3361</v>
      </c>
      <c r="AD1394" s="2" t="s">
        <v>3362</v>
      </c>
      <c r="AE1394" s="2" t="s">
        <v>3363</v>
      </c>
      <c r="AF1394" s="93"/>
      <c r="AG1394" s="2" t="s">
        <v>3364</v>
      </c>
      <c r="AH1394" s="2" t="s">
        <v>3365</v>
      </c>
      <c r="AI1394" s="2">
        <v>0.0</v>
      </c>
      <c r="AJ1394" s="94">
        <v>0.04770905416827528</v>
      </c>
      <c r="AK1394" s="94">
        <v>0.02366863905325444</v>
      </c>
      <c r="AL1394" s="79"/>
      <c r="AM1394" s="2" t="s">
        <v>4864</v>
      </c>
    </row>
    <row r="1395">
      <c r="A1395" s="54">
        <v>46274.0</v>
      </c>
      <c r="B1395" s="54">
        <v>46275.0</v>
      </c>
      <c r="C1395" s="2" t="s">
        <v>229</v>
      </c>
      <c r="D1395" s="2" t="s">
        <v>146</v>
      </c>
      <c r="E1395" s="2" t="s">
        <v>148</v>
      </c>
      <c r="F1395" s="53">
        <v>0.0</v>
      </c>
      <c r="G1395" s="53">
        <v>0.0</v>
      </c>
      <c r="H1395" s="53">
        <v>0.04</v>
      </c>
      <c r="I1395" s="53">
        <v>0.057692307692307696</v>
      </c>
      <c r="J1395" s="53">
        <v>0.062098329821475645</v>
      </c>
      <c r="K1395" s="2" t="s">
        <v>4860</v>
      </c>
      <c r="L1395" s="53">
        <v>0.0</v>
      </c>
      <c r="M1395" s="2" t="s">
        <v>3369</v>
      </c>
      <c r="N1395" s="2" t="s">
        <v>3360</v>
      </c>
      <c r="O1395" s="55"/>
      <c r="AB1395" s="2" t="s">
        <v>164</v>
      </c>
      <c r="AC1395" s="2" t="s">
        <v>3361</v>
      </c>
      <c r="AD1395" s="2" t="s">
        <v>3362</v>
      </c>
      <c r="AE1395" s="2" t="s">
        <v>3363</v>
      </c>
      <c r="AF1395" s="93"/>
      <c r="AG1395" s="2" t="s">
        <v>3364</v>
      </c>
      <c r="AH1395" s="2" t="s">
        <v>3365</v>
      </c>
      <c r="AI1395" s="2">
        <v>0.0</v>
      </c>
      <c r="AJ1395" s="94">
        <v>0.0038562025666167713</v>
      </c>
      <c r="AK1395" s="94">
        <v>0.003328402366863906</v>
      </c>
      <c r="AL1395" s="79"/>
      <c r="AM1395" s="2" t="s">
        <v>4865</v>
      </c>
    </row>
    <row r="1396">
      <c r="A1396" s="54">
        <v>46274.0</v>
      </c>
      <c r="B1396" s="54">
        <v>46275.0</v>
      </c>
      <c r="C1396" s="2" t="s">
        <v>145</v>
      </c>
      <c r="D1396" s="2" t="s">
        <v>146</v>
      </c>
      <c r="E1396" s="2" t="s">
        <v>148</v>
      </c>
      <c r="F1396" s="53">
        <v>0.0</v>
      </c>
      <c r="G1396" s="53">
        <v>0.08333333333333333</v>
      </c>
      <c r="H1396" s="53">
        <v>0.08</v>
      </c>
      <c r="I1396" s="53">
        <v>0.038461538461538464</v>
      </c>
      <c r="J1396" s="53">
        <v>0.0379372479678813</v>
      </c>
      <c r="K1396" s="2" t="s">
        <v>288</v>
      </c>
      <c r="L1396" s="53">
        <v>1.0</v>
      </c>
      <c r="M1396" s="2" t="s">
        <v>4785</v>
      </c>
      <c r="N1396" s="2" t="s">
        <v>3360</v>
      </c>
      <c r="O1396" s="55"/>
      <c r="AB1396" s="2" t="s">
        <v>164</v>
      </c>
      <c r="AC1396" s="2" t="s">
        <v>3361</v>
      </c>
      <c r="AD1396" s="2" t="s">
        <v>3362</v>
      </c>
      <c r="AE1396" s="2" t="s">
        <v>3363</v>
      </c>
      <c r="AF1396" s="93"/>
      <c r="AG1396" s="2" t="s">
        <v>3364</v>
      </c>
      <c r="AH1396" s="2" t="s">
        <v>3365</v>
      </c>
      <c r="AI1396" s="2">
        <v>0.0</v>
      </c>
      <c r="AJ1396" s="94">
        <v>0.001439234783376514</v>
      </c>
      <c r="AK1396" s="94">
        <v>0.0014792899408284025</v>
      </c>
      <c r="AL1396" s="79"/>
      <c r="AM1396" s="2" t="s">
        <v>4866</v>
      </c>
    </row>
    <row r="1397">
      <c r="A1397" s="54">
        <v>46274.0</v>
      </c>
      <c r="B1397" s="54">
        <v>46275.0</v>
      </c>
      <c r="C1397" s="2" t="s">
        <v>301</v>
      </c>
      <c r="D1397" s="2" t="s">
        <v>146</v>
      </c>
      <c r="E1397" s="2" t="s">
        <v>148</v>
      </c>
      <c r="F1397" s="53">
        <v>0.25</v>
      </c>
      <c r="G1397" s="53">
        <v>0.16666666666666666</v>
      </c>
      <c r="H1397" s="53">
        <v>0.08</v>
      </c>
      <c r="I1397" s="53">
        <v>0.07692307692307693</v>
      </c>
      <c r="J1397" s="53">
        <v>0.07521057308379495</v>
      </c>
      <c r="K1397" s="2" t="s">
        <v>148</v>
      </c>
      <c r="L1397" s="53">
        <v>0.6666666666666666</v>
      </c>
      <c r="M1397" s="2" t="s">
        <v>3359</v>
      </c>
      <c r="N1397" s="2" t="s">
        <v>3360</v>
      </c>
      <c r="O1397" s="55"/>
      <c r="AB1397" s="2" t="s">
        <v>164</v>
      </c>
      <c r="AC1397" s="2" t="s">
        <v>3361</v>
      </c>
      <c r="AD1397" s="2" t="s">
        <v>3362</v>
      </c>
      <c r="AE1397" s="2" t="s">
        <v>3363</v>
      </c>
      <c r="AF1397" s="93"/>
      <c r="AG1397" s="2" t="s">
        <v>3364</v>
      </c>
      <c r="AH1397" s="2" t="s">
        <v>3365</v>
      </c>
      <c r="AI1397" s="2">
        <v>0.0</v>
      </c>
      <c r="AJ1397" s="94">
        <v>0.005656630303592861</v>
      </c>
      <c r="AK1397" s="94">
        <v>0.00591715976331361</v>
      </c>
      <c r="AL1397" s="79"/>
      <c r="AM1397" s="2" t="s">
        <v>4867</v>
      </c>
    </row>
    <row r="1398">
      <c r="A1398" s="54">
        <v>46275.0</v>
      </c>
      <c r="B1398" s="54">
        <v>46276.0</v>
      </c>
      <c r="C1398" s="2" t="s">
        <v>194</v>
      </c>
      <c r="D1398" s="2" t="s">
        <v>146</v>
      </c>
      <c r="E1398" s="2" t="s">
        <v>196</v>
      </c>
      <c r="F1398" s="53">
        <v>0.125</v>
      </c>
      <c r="G1398" s="53">
        <v>0.08333333333333333</v>
      </c>
      <c r="H1398" s="53">
        <v>0.04</v>
      </c>
      <c r="I1398" s="53">
        <v>0.07692307692307693</v>
      </c>
      <c r="J1398" s="53">
        <v>0.1121153502473127</v>
      </c>
      <c r="K1398" s="2" t="s">
        <v>4737</v>
      </c>
      <c r="L1398" s="53">
        <v>0.0</v>
      </c>
      <c r="M1398" s="2" t="s">
        <v>3369</v>
      </c>
      <c r="N1398" s="2" t="s">
        <v>3360</v>
      </c>
      <c r="O1398" s="55"/>
      <c r="AB1398" s="2" t="s">
        <v>164</v>
      </c>
      <c r="AC1398" s="2" t="s">
        <v>3361</v>
      </c>
      <c r="AD1398" s="2" t="s">
        <v>3362</v>
      </c>
      <c r="AE1398" s="2" t="s">
        <v>3363</v>
      </c>
      <c r="AF1398" s="93"/>
      <c r="AG1398" s="2" t="s">
        <v>3364</v>
      </c>
      <c r="AH1398" s="2" t="s">
        <v>3365</v>
      </c>
      <c r="AI1398" s="2">
        <v>0.0</v>
      </c>
      <c r="AJ1398" s="94">
        <v>0.0125698517610776</v>
      </c>
      <c r="AK1398" s="94">
        <v>0.00591715976331361</v>
      </c>
      <c r="AL1398" s="79"/>
      <c r="AM1398" s="2" t="s">
        <v>4868</v>
      </c>
    </row>
    <row r="1399">
      <c r="A1399" s="54">
        <v>46275.0</v>
      </c>
      <c r="B1399" s="54">
        <v>46276.0</v>
      </c>
      <c r="C1399" s="2" t="s">
        <v>229</v>
      </c>
      <c r="D1399" s="2" t="s">
        <v>146</v>
      </c>
      <c r="E1399" s="2" t="s">
        <v>196</v>
      </c>
      <c r="F1399" s="53">
        <v>0.0</v>
      </c>
      <c r="G1399" s="53">
        <v>0.0</v>
      </c>
      <c r="H1399" s="53">
        <v>0.04</v>
      </c>
      <c r="I1399" s="53">
        <v>0.057692307692307696</v>
      </c>
      <c r="J1399" s="53">
        <v>0.06349633730636055</v>
      </c>
      <c r="K1399" s="2" t="s">
        <v>4860</v>
      </c>
      <c r="L1399" s="53">
        <v>0.0</v>
      </c>
      <c r="M1399" s="2" t="s">
        <v>3369</v>
      </c>
      <c r="N1399" s="2" t="s">
        <v>3360</v>
      </c>
      <c r="O1399" s="55"/>
      <c r="AB1399" s="2" t="s">
        <v>164</v>
      </c>
      <c r="AC1399" s="2" t="s">
        <v>3361</v>
      </c>
      <c r="AD1399" s="2" t="s">
        <v>3362</v>
      </c>
      <c r="AE1399" s="2" t="s">
        <v>3363</v>
      </c>
      <c r="AF1399" s="93"/>
      <c r="AG1399" s="2" t="s">
        <v>3364</v>
      </c>
      <c r="AH1399" s="2" t="s">
        <v>3365</v>
      </c>
      <c r="AI1399" s="2">
        <v>0.0</v>
      </c>
      <c r="AJ1399" s="94">
        <v>0.0040317848513231145</v>
      </c>
      <c r="AK1399" s="94">
        <v>0.003328402366863906</v>
      </c>
      <c r="AL1399" s="79"/>
      <c r="AM1399" s="2" t="s">
        <v>4869</v>
      </c>
    </row>
    <row r="1400">
      <c r="A1400" s="54">
        <v>46275.0</v>
      </c>
      <c r="B1400" s="54">
        <v>46276.0</v>
      </c>
      <c r="C1400" s="2" t="s">
        <v>145</v>
      </c>
      <c r="D1400" s="2" t="s">
        <v>146</v>
      </c>
      <c r="E1400" s="2" t="s">
        <v>196</v>
      </c>
      <c r="F1400" s="53">
        <v>0.0</v>
      </c>
      <c r="G1400" s="53">
        <v>0.0</v>
      </c>
      <c r="H1400" s="53">
        <v>0.0</v>
      </c>
      <c r="I1400" s="53">
        <v>0.0</v>
      </c>
      <c r="J1400" s="53">
        <v>0.012895812826742974</v>
      </c>
      <c r="K1400" s="2" t="s">
        <v>288</v>
      </c>
      <c r="L1400" s="53">
        <v>1.0</v>
      </c>
      <c r="M1400" s="2" t="s">
        <v>4785</v>
      </c>
      <c r="N1400" s="2" t="s">
        <v>3360</v>
      </c>
      <c r="O1400" s="55"/>
      <c r="AB1400" s="2" t="s">
        <v>164</v>
      </c>
      <c r="AC1400" s="2" t="s">
        <v>3361</v>
      </c>
      <c r="AD1400" s="2" t="s">
        <v>3362</v>
      </c>
      <c r="AE1400" s="2" t="s">
        <v>3363</v>
      </c>
      <c r="AF1400" s="93"/>
      <c r="AG1400" s="2" t="s">
        <v>3364</v>
      </c>
      <c r="AH1400" s="2" t="s">
        <v>3365</v>
      </c>
      <c r="AI1400" s="2">
        <v>0.0</v>
      </c>
      <c r="AJ1400" s="94">
        <v>1.6630198846238862E-4</v>
      </c>
      <c r="AK1400" s="94">
        <v>0.0</v>
      </c>
      <c r="AL1400" s="79"/>
      <c r="AM1400" s="2" t="s">
        <v>4870</v>
      </c>
    </row>
    <row r="1401">
      <c r="A1401" s="54">
        <v>46275.0</v>
      </c>
      <c r="B1401" s="54">
        <v>46276.0</v>
      </c>
      <c r="C1401" s="2" t="s">
        <v>301</v>
      </c>
      <c r="D1401" s="2" t="s">
        <v>146</v>
      </c>
      <c r="E1401" s="2" t="s">
        <v>196</v>
      </c>
      <c r="F1401" s="53">
        <v>0.0</v>
      </c>
      <c r="G1401" s="53">
        <v>0.0</v>
      </c>
      <c r="H1401" s="53">
        <v>0.0</v>
      </c>
      <c r="I1401" s="53">
        <v>0.0</v>
      </c>
      <c r="J1401" s="53">
        <v>0.017825306065713312</v>
      </c>
      <c r="K1401" s="2" t="s">
        <v>148</v>
      </c>
      <c r="L1401" s="53">
        <v>0.6666666666666666</v>
      </c>
      <c r="M1401" s="2" t="s">
        <v>3359</v>
      </c>
      <c r="N1401" s="2" t="s">
        <v>3360</v>
      </c>
      <c r="O1401" s="55"/>
      <c r="AB1401" s="2" t="s">
        <v>164</v>
      </c>
      <c r="AC1401" s="2" t="s">
        <v>3361</v>
      </c>
      <c r="AD1401" s="2" t="s">
        <v>3362</v>
      </c>
      <c r="AE1401" s="2" t="s">
        <v>3363</v>
      </c>
      <c r="AF1401" s="93"/>
      <c r="AG1401" s="2" t="s">
        <v>3364</v>
      </c>
      <c r="AH1401" s="2" t="s">
        <v>3365</v>
      </c>
      <c r="AI1401" s="2">
        <v>0.0</v>
      </c>
      <c r="AJ1401" s="94">
        <v>3.177415363363558E-4</v>
      </c>
      <c r="AK1401" s="94">
        <v>0.0</v>
      </c>
      <c r="AL1401" s="79"/>
      <c r="AM1401" s="2" t="s">
        <v>4871</v>
      </c>
    </row>
    <row r="1402">
      <c r="A1402" s="54">
        <v>46276.0</v>
      </c>
      <c r="B1402" s="54">
        <v>46277.0</v>
      </c>
      <c r="C1402" s="2" t="s">
        <v>194</v>
      </c>
      <c r="D1402" s="2" t="s">
        <v>146</v>
      </c>
      <c r="E1402" s="2" t="s">
        <v>288</v>
      </c>
      <c r="F1402" s="53">
        <v>0.375</v>
      </c>
      <c r="G1402" s="53">
        <v>0.3333333333333333</v>
      </c>
      <c r="H1402" s="53">
        <v>0.2</v>
      </c>
      <c r="I1402" s="53">
        <v>0.21153846153846154</v>
      </c>
      <c r="J1402" s="53">
        <v>0.21144567962635513</v>
      </c>
      <c r="K1402" s="2" t="s">
        <v>4737</v>
      </c>
      <c r="L1402" s="53">
        <v>0.0</v>
      </c>
      <c r="M1402" s="2" t="s">
        <v>3369</v>
      </c>
      <c r="N1402" s="2" t="s">
        <v>3360</v>
      </c>
      <c r="O1402" s="55"/>
      <c r="AB1402" s="2" t="s">
        <v>164</v>
      </c>
      <c r="AC1402" s="2" t="s">
        <v>3361</v>
      </c>
      <c r="AD1402" s="2" t="s">
        <v>3362</v>
      </c>
      <c r="AE1402" s="2" t="s">
        <v>3363</v>
      </c>
      <c r="AF1402" s="93"/>
      <c r="AG1402" s="2" t="s">
        <v>3364</v>
      </c>
      <c r="AH1402" s="2" t="s">
        <v>3365</v>
      </c>
      <c r="AI1402" s="2">
        <v>0.0</v>
      </c>
      <c r="AJ1402" s="94">
        <v>0.04470927543265121</v>
      </c>
      <c r="AK1402" s="94">
        <v>0.04474852071005917</v>
      </c>
      <c r="AL1402" s="79"/>
      <c r="AM1402" s="2" t="s">
        <v>4872</v>
      </c>
    </row>
    <row r="1403">
      <c r="A1403" s="54">
        <v>46276.0</v>
      </c>
      <c r="B1403" s="54">
        <v>46277.0</v>
      </c>
      <c r="C1403" s="2" t="s">
        <v>229</v>
      </c>
      <c r="D1403" s="2" t="s">
        <v>146</v>
      </c>
      <c r="E1403" s="2" t="s">
        <v>288</v>
      </c>
      <c r="F1403" s="53">
        <v>0.0</v>
      </c>
      <c r="G1403" s="53">
        <v>0.08333333333333333</v>
      </c>
      <c r="H1403" s="53">
        <v>0.08</v>
      </c>
      <c r="I1403" s="53">
        <v>0.09615384615384616</v>
      </c>
      <c r="J1403" s="53">
        <v>0.08480258156592083</v>
      </c>
      <c r="K1403" s="2" t="s">
        <v>4860</v>
      </c>
      <c r="L1403" s="53">
        <v>0.0</v>
      </c>
      <c r="M1403" s="2" t="s">
        <v>3369</v>
      </c>
      <c r="N1403" s="2" t="s">
        <v>3360</v>
      </c>
      <c r="O1403" s="55"/>
      <c r="AB1403" s="2" t="s">
        <v>164</v>
      </c>
      <c r="AC1403" s="2" t="s">
        <v>3361</v>
      </c>
      <c r="AD1403" s="2" t="s">
        <v>3362</v>
      </c>
      <c r="AE1403" s="2" t="s">
        <v>3363</v>
      </c>
      <c r="AF1403" s="93"/>
      <c r="AG1403" s="2" t="s">
        <v>3364</v>
      </c>
      <c r="AH1403" s="2" t="s">
        <v>3365</v>
      </c>
      <c r="AI1403" s="2">
        <v>0.0</v>
      </c>
      <c r="AJ1403" s="94">
        <v>0.007191477840244655</v>
      </c>
      <c r="AK1403" s="94">
        <v>0.009245562130177515</v>
      </c>
      <c r="AL1403" s="79"/>
      <c r="AM1403" s="2" t="s">
        <v>4873</v>
      </c>
    </row>
    <row r="1404">
      <c r="A1404" s="54">
        <v>46276.0</v>
      </c>
      <c r="B1404" s="54">
        <v>46277.0</v>
      </c>
      <c r="C1404" s="2" t="s">
        <v>145</v>
      </c>
      <c r="D1404" s="2" t="s">
        <v>146</v>
      </c>
      <c r="E1404" s="2" t="s">
        <v>288</v>
      </c>
      <c r="F1404" s="53">
        <v>0.125</v>
      </c>
      <c r="G1404" s="53">
        <v>0.08333333333333333</v>
      </c>
      <c r="H1404" s="53">
        <v>0.08</v>
      </c>
      <c r="I1404" s="53">
        <v>0.057692307692307696</v>
      </c>
      <c r="J1404" s="53">
        <v>0.05254839511529552</v>
      </c>
      <c r="K1404" s="2" t="s">
        <v>288</v>
      </c>
      <c r="L1404" s="53">
        <v>1.0</v>
      </c>
      <c r="M1404" s="2" t="s">
        <v>4785</v>
      </c>
      <c r="N1404" s="2" t="s">
        <v>3360</v>
      </c>
      <c r="O1404" s="55"/>
      <c r="AB1404" s="2" t="s">
        <v>164</v>
      </c>
      <c r="AC1404" s="2" t="s">
        <v>3361</v>
      </c>
      <c r="AD1404" s="2" t="s">
        <v>3362</v>
      </c>
      <c r="AE1404" s="2" t="s">
        <v>3363</v>
      </c>
      <c r="AF1404" s="93"/>
      <c r="AG1404" s="2" t="s">
        <v>3364</v>
      </c>
      <c r="AH1404" s="2" t="s">
        <v>3365</v>
      </c>
      <c r="AI1404" s="2">
        <v>0.0</v>
      </c>
      <c r="AJ1404" s="94">
        <v>0.002761333829193214</v>
      </c>
      <c r="AK1404" s="94">
        <v>0.003328402366863906</v>
      </c>
      <c r="AL1404" s="79"/>
      <c r="AM1404" s="2" t="s">
        <v>4874</v>
      </c>
    </row>
    <row r="1405">
      <c r="A1405" s="54">
        <v>46276.0</v>
      </c>
      <c r="B1405" s="54">
        <v>46277.0</v>
      </c>
      <c r="C1405" s="2" t="s">
        <v>301</v>
      </c>
      <c r="D1405" s="2" t="s">
        <v>146</v>
      </c>
      <c r="E1405" s="2" t="s">
        <v>288</v>
      </c>
      <c r="F1405" s="53">
        <v>0.0</v>
      </c>
      <c r="G1405" s="53">
        <v>0.0</v>
      </c>
      <c r="H1405" s="53">
        <v>0.0</v>
      </c>
      <c r="I1405" s="53">
        <v>0.0</v>
      </c>
      <c r="J1405" s="53">
        <v>0.01768854935969768</v>
      </c>
      <c r="K1405" s="2" t="s">
        <v>148</v>
      </c>
      <c r="L1405" s="53">
        <v>0.6666666666666666</v>
      </c>
      <c r="M1405" s="2" t="s">
        <v>3359</v>
      </c>
      <c r="N1405" s="2" t="s">
        <v>3360</v>
      </c>
      <c r="O1405" s="55"/>
      <c r="AB1405" s="2" t="s">
        <v>153</v>
      </c>
      <c r="AC1405" s="2" t="s">
        <v>4220</v>
      </c>
      <c r="AD1405" s="2" t="s">
        <v>3362</v>
      </c>
      <c r="AE1405" s="2" t="s">
        <v>3363</v>
      </c>
      <c r="AF1405" s="93"/>
      <c r="AG1405" s="2" t="s">
        <v>3364</v>
      </c>
      <c r="AH1405" s="2" t="s">
        <v>3365</v>
      </c>
      <c r="AI1405" s="2">
        <v>1.0</v>
      </c>
      <c r="AJ1405" s="94">
        <v>0.9649357860590552</v>
      </c>
      <c r="AK1405" s="94">
        <v>1.0</v>
      </c>
      <c r="AL1405" s="79"/>
      <c r="AM1405" s="2" t="s">
        <v>4875</v>
      </c>
    </row>
    <row r="1406">
      <c r="A1406" s="54">
        <v>46277.0</v>
      </c>
      <c r="B1406" s="54">
        <v>46278.0</v>
      </c>
      <c r="C1406" s="2" t="s">
        <v>194</v>
      </c>
      <c r="D1406" s="2" t="s">
        <v>146</v>
      </c>
      <c r="E1406" s="2" t="s">
        <v>256</v>
      </c>
      <c r="F1406" s="53">
        <v>0.25</v>
      </c>
      <c r="G1406" s="53">
        <v>0.25</v>
      </c>
      <c r="H1406" s="53">
        <v>0.16</v>
      </c>
      <c r="I1406" s="53">
        <v>0.07692307692307693</v>
      </c>
      <c r="J1406" s="53">
        <v>0.15270956753765208</v>
      </c>
      <c r="K1406" s="2" t="s">
        <v>4737</v>
      </c>
      <c r="L1406" s="53">
        <v>0.0</v>
      </c>
      <c r="M1406" s="2" t="s">
        <v>3369</v>
      </c>
      <c r="N1406" s="2" t="s">
        <v>3360</v>
      </c>
      <c r="O1406" s="55"/>
      <c r="AB1406" s="2" t="s">
        <v>164</v>
      </c>
      <c r="AC1406" s="2" t="s">
        <v>3361</v>
      </c>
      <c r="AD1406" s="2" t="s">
        <v>3362</v>
      </c>
      <c r="AE1406" s="2" t="s">
        <v>3363</v>
      </c>
      <c r="AF1406" s="93"/>
      <c r="AG1406" s="2" t="s">
        <v>3364</v>
      </c>
      <c r="AH1406" s="2" t="s">
        <v>3365</v>
      </c>
      <c r="AI1406" s="2">
        <v>0.0</v>
      </c>
      <c r="AJ1406" s="94">
        <v>0.023320212017536722</v>
      </c>
      <c r="AK1406" s="94">
        <v>0.00591715976331361</v>
      </c>
      <c r="AL1406" s="79"/>
      <c r="AM1406" s="2" t="s">
        <v>4876</v>
      </c>
    </row>
    <row r="1407">
      <c r="A1407" s="54">
        <v>46277.0</v>
      </c>
      <c r="B1407" s="54">
        <v>46278.0</v>
      </c>
      <c r="C1407" s="2" t="s">
        <v>229</v>
      </c>
      <c r="D1407" s="2" t="s">
        <v>146</v>
      </c>
      <c r="E1407" s="2" t="s">
        <v>256</v>
      </c>
      <c r="F1407" s="53">
        <v>0.125</v>
      </c>
      <c r="G1407" s="53">
        <v>0.16666666666666666</v>
      </c>
      <c r="H1407" s="53">
        <v>0.12</v>
      </c>
      <c r="I1407" s="53">
        <v>0.07692307692307693</v>
      </c>
      <c r="J1407" s="53">
        <v>0.09654262881780878</v>
      </c>
      <c r="K1407" s="2" t="s">
        <v>4860</v>
      </c>
      <c r="L1407" s="53">
        <v>0.0</v>
      </c>
      <c r="M1407" s="2" t="s">
        <v>3369</v>
      </c>
      <c r="N1407" s="2" t="s">
        <v>3360</v>
      </c>
      <c r="O1407" s="55"/>
      <c r="AB1407" s="2" t="s">
        <v>164</v>
      </c>
      <c r="AC1407" s="2" t="s">
        <v>3361</v>
      </c>
      <c r="AD1407" s="2" t="s">
        <v>3362</v>
      </c>
      <c r="AE1407" s="2" t="s">
        <v>3363</v>
      </c>
      <c r="AF1407" s="93"/>
      <c r="AG1407" s="2" t="s">
        <v>3364</v>
      </c>
      <c r="AH1407" s="2" t="s">
        <v>3365</v>
      </c>
      <c r="AI1407" s="2">
        <v>0.0</v>
      </c>
      <c r="AJ1407" s="94">
        <v>0.009320479179053202</v>
      </c>
      <c r="AK1407" s="94">
        <v>0.00591715976331361</v>
      </c>
      <c r="AL1407" s="79"/>
      <c r="AM1407" s="2" t="s">
        <v>4877</v>
      </c>
    </row>
    <row r="1408">
      <c r="A1408" s="54">
        <v>46277.0</v>
      </c>
      <c r="B1408" s="54">
        <v>46278.0</v>
      </c>
      <c r="C1408" s="2" t="s">
        <v>145</v>
      </c>
      <c r="D1408" s="2" t="s">
        <v>146</v>
      </c>
      <c r="E1408" s="2" t="s">
        <v>256</v>
      </c>
      <c r="F1408" s="53">
        <v>0.0</v>
      </c>
      <c r="G1408" s="53">
        <v>0.0</v>
      </c>
      <c r="H1408" s="53">
        <v>0.0</v>
      </c>
      <c r="I1408" s="53">
        <v>0.0</v>
      </c>
      <c r="J1408" s="53">
        <v>0.012698697141574879</v>
      </c>
      <c r="K1408" s="2" t="s">
        <v>288</v>
      </c>
      <c r="L1408" s="53">
        <v>1.0</v>
      </c>
      <c r="M1408" s="2" t="s">
        <v>4785</v>
      </c>
      <c r="N1408" s="2" t="s">
        <v>3360</v>
      </c>
      <c r="O1408" s="55"/>
      <c r="AB1408" s="2" t="s">
        <v>164</v>
      </c>
      <c r="AC1408" s="2" t="s">
        <v>3361</v>
      </c>
      <c r="AD1408" s="2" t="s">
        <v>3362</v>
      </c>
      <c r="AE1408" s="2" t="s">
        <v>3363</v>
      </c>
      <c r="AF1408" s="93"/>
      <c r="AG1408" s="2" t="s">
        <v>3364</v>
      </c>
      <c r="AH1408" s="2" t="s">
        <v>3365</v>
      </c>
      <c r="AI1408" s="2">
        <v>0.0</v>
      </c>
      <c r="AJ1408" s="94">
        <v>1.61256909093442E-4</v>
      </c>
      <c r="AK1408" s="94">
        <v>0.0</v>
      </c>
      <c r="AL1408" s="79"/>
      <c r="AM1408" s="2" t="s">
        <v>4878</v>
      </c>
    </row>
    <row r="1409">
      <c r="A1409" s="54">
        <v>46277.0</v>
      </c>
      <c r="B1409" s="54">
        <v>46278.0</v>
      </c>
      <c r="C1409" s="2" t="s">
        <v>301</v>
      </c>
      <c r="D1409" s="2" t="s">
        <v>146</v>
      </c>
      <c r="E1409" s="2" t="s">
        <v>256</v>
      </c>
      <c r="F1409" s="53">
        <v>0.125</v>
      </c>
      <c r="G1409" s="53">
        <v>0.08333333333333333</v>
      </c>
      <c r="H1409" s="53">
        <v>0.04</v>
      </c>
      <c r="I1409" s="53">
        <v>0.019230769230769232</v>
      </c>
      <c r="J1409" s="53">
        <v>0.04539768256531694</v>
      </c>
      <c r="K1409" s="2" t="s">
        <v>148</v>
      </c>
      <c r="L1409" s="53">
        <v>0.5</v>
      </c>
      <c r="M1409" s="2" t="s">
        <v>3359</v>
      </c>
      <c r="N1409" s="2" t="s">
        <v>3360</v>
      </c>
      <c r="O1409" s="55"/>
      <c r="AB1409" s="2" t="s">
        <v>164</v>
      </c>
      <c r="AC1409" s="2" t="s">
        <v>3361</v>
      </c>
      <c r="AD1409" s="2" t="s">
        <v>3362</v>
      </c>
      <c r="AE1409" s="2" t="s">
        <v>3363</v>
      </c>
      <c r="AF1409" s="93"/>
      <c r="AG1409" s="2" t="s">
        <v>3364</v>
      </c>
      <c r="AH1409" s="2" t="s">
        <v>3365</v>
      </c>
      <c r="AI1409" s="2">
        <v>0.0</v>
      </c>
      <c r="AJ1409" s="94">
        <v>0.0020609495823012817</v>
      </c>
      <c r="AK1409" s="94">
        <v>3.6982248520710064E-4</v>
      </c>
      <c r="AL1409" s="79"/>
      <c r="AM1409" s="2" t="s">
        <v>4879</v>
      </c>
    </row>
    <row r="1410">
      <c r="A1410" s="54">
        <v>46278.0</v>
      </c>
      <c r="B1410" s="54">
        <v>46279.0</v>
      </c>
      <c r="C1410" s="2" t="s">
        <v>194</v>
      </c>
      <c r="D1410" s="2" t="s">
        <v>146</v>
      </c>
      <c r="E1410" s="2" t="s">
        <v>180</v>
      </c>
      <c r="F1410" s="53">
        <v>0.0</v>
      </c>
      <c r="G1410" s="53">
        <v>0.08333333333333333</v>
      </c>
      <c r="H1410" s="53">
        <v>0.08</v>
      </c>
      <c r="I1410" s="53">
        <v>0.038461538461538464</v>
      </c>
      <c r="J1410" s="53">
        <v>0.11225755372610838</v>
      </c>
      <c r="K1410" s="2" t="s">
        <v>4737</v>
      </c>
      <c r="L1410" s="53">
        <v>0.0</v>
      </c>
      <c r="M1410" s="2" t="s">
        <v>3369</v>
      </c>
      <c r="N1410" s="2" t="s">
        <v>3360</v>
      </c>
      <c r="O1410" s="55"/>
      <c r="AB1410" s="2" t="s">
        <v>164</v>
      </c>
      <c r="AC1410" s="2" t="s">
        <v>3361</v>
      </c>
      <c r="AD1410" s="2" t="s">
        <v>3362</v>
      </c>
      <c r="AE1410" s="2" t="s">
        <v>3363</v>
      </c>
      <c r="AF1410" s="93"/>
      <c r="AG1410" s="2" t="s">
        <v>3364</v>
      </c>
      <c r="AH1410" s="2" t="s">
        <v>3365</v>
      </c>
      <c r="AI1410" s="2">
        <v>0.0</v>
      </c>
      <c r="AJ1410" s="94">
        <v>0.01260175836857011</v>
      </c>
      <c r="AK1410" s="94">
        <v>0.0014792899408284025</v>
      </c>
      <c r="AL1410" s="79"/>
      <c r="AM1410" s="2" t="s">
        <v>4880</v>
      </c>
    </row>
    <row r="1411">
      <c r="A1411" s="54">
        <v>46278.0</v>
      </c>
      <c r="B1411" s="54">
        <v>46279.0</v>
      </c>
      <c r="C1411" s="2" t="s">
        <v>229</v>
      </c>
      <c r="D1411" s="2" t="s">
        <v>146</v>
      </c>
      <c r="E1411" s="2" t="s">
        <v>180</v>
      </c>
      <c r="F1411" s="53">
        <v>0.0</v>
      </c>
      <c r="G1411" s="53">
        <v>0.0</v>
      </c>
      <c r="H1411" s="53">
        <v>0.08</v>
      </c>
      <c r="I1411" s="53">
        <v>0.07692307692307693</v>
      </c>
      <c r="J1411" s="53">
        <v>0.07190936595021125</v>
      </c>
      <c r="K1411" s="2" t="s">
        <v>4860</v>
      </c>
      <c r="L1411" s="53">
        <v>0.0</v>
      </c>
      <c r="M1411" s="2" t="s">
        <v>3369</v>
      </c>
      <c r="N1411" s="2" t="s">
        <v>3360</v>
      </c>
      <c r="O1411" s="55"/>
      <c r="AB1411" s="2" t="s">
        <v>164</v>
      </c>
      <c r="AC1411" s="2" t="s">
        <v>3361</v>
      </c>
      <c r="AD1411" s="2" t="s">
        <v>3362</v>
      </c>
      <c r="AE1411" s="2" t="s">
        <v>3363</v>
      </c>
      <c r="AF1411" s="93"/>
      <c r="AG1411" s="2" t="s">
        <v>3364</v>
      </c>
      <c r="AH1411" s="2" t="s">
        <v>3365</v>
      </c>
      <c r="AI1411" s="2">
        <v>0.0</v>
      </c>
      <c r="AJ1411" s="94">
        <v>0.0051709569113614</v>
      </c>
      <c r="AK1411" s="94">
        <v>0.00591715976331361</v>
      </c>
      <c r="AL1411" s="79"/>
      <c r="AM1411" s="2" t="s">
        <v>4881</v>
      </c>
    </row>
    <row r="1412">
      <c r="A1412" s="54">
        <v>46278.0</v>
      </c>
      <c r="B1412" s="54">
        <v>46279.0</v>
      </c>
      <c r="C1412" s="2" t="s">
        <v>145</v>
      </c>
      <c r="D1412" s="2" t="s">
        <v>146</v>
      </c>
      <c r="E1412" s="2" t="s">
        <v>180</v>
      </c>
      <c r="F1412" s="53">
        <v>0.0</v>
      </c>
      <c r="G1412" s="53">
        <v>0.0</v>
      </c>
      <c r="H1412" s="53">
        <v>0.04</v>
      </c>
      <c r="I1412" s="53">
        <v>0.038461538461538464</v>
      </c>
      <c r="J1412" s="53">
        <v>0.02737937242332621</v>
      </c>
      <c r="K1412" s="2" t="s">
        <v>288</v>
      </c>
      <c r="L1412" s="53">
        <v>1.0</v>
      </c>
      <c r="M1412" s="2" t="s">
        <v>4785</v>
      </c>
      <c r="N1412" s="2" t="s">
        <v>3360</v>
      </c>
      <c r="O1412" s="55"/>
      <c r="AB1412" s="2" t="s">
        <v>164</v>
      </c>
      <c r="AC1412" s="2" t="s">
        <v>3361</v>
      </c>
      <c r="AD1412" s="2" t="s">
        <v>3362</v>
      </c>
      <c r="AE1412" s="2" t="s">
        <v>3363</v>
      </c>
      <c r="AF1412" s="93"/>
      <c r="AG1412" s="2" t="s">
        <v>3364</v>
      </c>
      <c r="AH1412" s="2" t="s">
        <v>3365</v>
      </c>
      <c r="AI1412" s="2">
        <v>0.0</v>
      </c>
      <c r="AJ1412" s="94">
        <v>7.496300342951957E-4</v>
      </c>
      <c r="AK1412" s="94">
        <v>0.0014792899408284025</v>
      </c>
      <c r="AL1412" s="79"/>
      <c r="AM1412" s="2" t="s">
        <v>4882</v>
      </c>
    </row>
    <row r="1413">
      <c r="A1413" s="54">
        <v>46278.0</v>
      </c>
      <c r="B1413" s="54">
        <v>46279.0</v>
      </c>
      <c r="C1413" s="2" t="s">
        <v>301</v>
      </c>
      <c r="D1413" s="2" t="s">
        <v>146</v>
      </c>
      <c r="E1413" s="2" t="s">
        <v>180</v>
      </c>
      <c r="F1413" s="53">
        <v>0.0</v>
      </c>
      <c r="G1413" s="53">
        <v>0.0</v>
      </c>
      <c r="H1413" s="53">
        <v>0.0</v>
      </c>
      <c r="I1413" s="53">
        <v>0.019230769230769232</v>
      </c>
      <c r="J1413" s="53">
        <v>0.027318377489529505</v>
      </c>
      <c r="K1413" s="2" t="s">
        <v>148</v>
      </c>
      <c r="L1413" s="53">
        <v>0.5</v>
      </c>
      <c r="M1413" s="2" t="s">
        <v>3359</v>
      </c>
      <c r="N1413" s="2" t="s">
        <v>3360</v>
      </c>
      <c r="O1413" s="55"/>
      <c r="AB1413" s="2" t="s">
        <v>164</v>
      </c>
      <c r="AC1413" s="2" t="s">
        <v>3361</v>
      </c>
      <c r="AD1413" s="2" t="s">
        <v>3362</v>
      </c>
      <c r="AE1413" s="2" t="s">
        <v>3363</v>
      </c>
      <c r="AF1413" s="93"/>
      <c r="AG1413" s="2" t="s">
        <v>3364</v>
      </c>
      <c r="AH1413" s="2" t="s">
        <v>3365</v>
      </c>
      <c r="AI1413" s="2">
        <v>0.0</v>
      </c>
      <c r="AJ1413" s="94">
        <v>7.462937486604323E-4</v>
      </c>
      <c r="AK1413" s="94">
        <v>3.6982248520710064E-4</v>
      </c>
      <c r="AL1413" s="79"/>
      <c r="AM1413" s="2" t="s">
        <v>4883</v>
      </c>
    </row>
    <row r="1414">
      <c r="A1414" s="54">
        <v>46279.0</v>
      </c>
      <c r="B1414" s="54">
        <v>46280.0</v>
      </c>
      <c r="C1414" s="2" t="s">
        <v>194</v>
      </c>
      <c r="D1414" s="2" t="s">
        <v>146</v>
      </c>
      <c r="E1414" s="2" t="s">
        <v>208</v>
      </c>
      <c r="F1414" s="53">
        <v>0.375</v>
      </c>
      <c r="G1414" s="53">
        <v>0.4166666666666667</v>
      </c>
      <c r="H1414" s="53">
        <v>0.2</v>
      </c>
      <c r="I1414" s="53">
        <v>0.17307692307692307</v>
      </c>
      <c r="J1414" s="53">
        <v>0.20782163997128972</v>
      </c>
      <c r="K1414" s="2" t="s">
        <v>4737</v>
      </c>
      <c r="L1414" s="53">
        <v>0.0</v>
      </c>
      <c r="M1414" s="2" t="s">
        <v>3369</v>
      </c>
      <c r="N1414" s="2" t="s">
        <v>3360</v>
      </c>
      <c r="O1414" s="55"/>
      <c r="AB1414" s="2" t="s">
        <v>164</v>
      </c>
      <c r="AC1414" s="2" t="s">
        <v>3361</v>
      </c>
      <c r="AD1414" s="2" t="s">
        <v>3362</v>
      </c>
      <c r="AE1414" s="2" t="s">
        <v>3363</v>
      </c>
      <c r="AF1414" s="93"/>
      <c r="AG1414" s="2" t="s">
        <v>3364</v>
      </c>
      <c r="AH1414" s="2" t="s">
        <v>3365</v>
      </c>
      <c r="AI1414" s="2">
        <v>0.0</v>
      </c>
      <c r="AJ1414" s="94">
        <v>0.04318983404035637</v>
      </c>
      <c r="AK1414" s="94">
        <v>0.029955621301775145</v>
      </c>
      <c r="AL1414" s="79"/>
      <c r="AM1414" s="2" t="s">
        <v>4884</v>
      </c>
    </row>
    <row r="1415">
      <c r="A1415" s="54">
        <v>46279.0</v>
      </c>
      <c r="B1415" s="54">
        <v>46280.0</v>
      </c>
      <c r="C1415" s="2" t="s">
        <v>229</v>
      </c>
      <c r="D1415" s="2" t="s">
        <v>146</v>
      </c>
      <c r="E1415" s="2" t="s">
        <v>208</v>
      </c>
      <c r="F1415" s="53">
        <v>0.125</v>
      </c>
      <c r="G1415" s="53">
        <v>0.16666666666666666</v>
      </c>
      <c r="H1415" s="53">
        <v>0.08</v>
      </c>
      <c r="I1415" s="53">
        <v>0.07692307692307693</v>
      </c>
      <c r="J1415" s="53">
        <v>0.09398783750641823</v>
      </c>
      <c r="K1415" s="2" t="s">
        <v>4860</v>
      </c>
      <c r="L1415" s="53">
        <v>0.0</v>
      </c>
      <c r="M1415" s="2" t="s">
        <v>3369</v>
      </c>
      <c r="N1415" s="2" t="s">
        <v>3360</v>
      </c>
      <c r="O1415" s="55"/>
      <c r="AB1415" s="2" t="s">
        <v>164</v>
      </c>
      <c r="AC1415" s="2" t="s">
        <v>3361</v>
      </c>
      <c r="AD1415" s="2" t="s">
        <v>3362</v>
      </c>
      <c r="AE1415" s="2" t="s">
        <v>3363</v>
      </c>
      <c r="AF1415" s="93"/>
      <c r="AG1415" s="2" t="s">
        <v>3364</v>
      </c>
      <c r="AH1415" s="2" t="s">
        <v>3365</v>
      </c>
      <c r="AI1415" s="2">
        <v>0.0</v>
      </c>
      <c r="AJ1415" s="94">
        <v>0.008833713599132877</v>
      </c>
      <c r="AK1415" s="94">
        <v>0.00591715976331361</v>
      </c>
      <c r="AL1415" s="79"/>
      <c r="AM1415" s="2" t="s">
        <v>4885</v>
      </c>
    </row>
    <row r="1416">
      <c r="A1416" s="54">
        <v>46279.0</v>
      </c>
      <c r="B1416" s="54">
        <v>46280.0</v>
      </c>
      <c r="C1416" s="2" t="s">
        <v>145</v>
      </c>
      <c r="D1416" s="2" t="s">
        <v>146</v>
      </c>
      <c r="E1416" s="2" t="s">
        <v>208</v>
      </c>
      <c r="F1416" s="53">
        <v>0.0</v>
      </c>
      <c r="G1416" s="53">
        <v>0.0</v>
      </c>
      <c r="H1416" s="53">
        <v>0.0</v>
      </c>
      <c r="I1416" s="53">
        <v>0.0</v>
      </c>
      <c r="J1416" s="53">
        <v>0.012261021299028068</v>
      </c>
      <c r="K1416" s="2" t="s">
        <v>288</v>
      </c>
      <c r="L1416" s="53">
        <v>1.0</v>
      </c>
      <c r="M1416" s="2" t="s">
        <v>4785</v>
      </c>
      <c r="N1416" s="2" t="s">
        <v>3360</v>
      </c>
      <c r="O1416" s="55"/>
      <c r="AB1416" s="2" t="s">
        <v>164</v>
      </c>
      <c r="AC1416" s="2" t="s">
        <v>3361</v>
      </c>
      <c r="AD1416" s="2" t="s">
        <v>3362</v>
      </c>
      <c r="AE1416" s="2" t="s">
        <v>3363</v>
      </c>
      <c r="AF1416" s="93"/>
      <c r="AG1416" s="2" t="s">
        <v>3364</v>
      </c>
      <c r="AH1416" s="2" t="s">
        <v>3365</v>
      </c>
      <c r="AI1416" s="2">
        <v>0.0</v>
      </c>
      <c r="AJ1416" s="94">
        <v>1.5033264329521995E-4</v>
      </c>
      <c r="AK1416" s="94">
        <v>0.0</v>
      </c>
      <c r="AL1416" s="79"/>
      <c r="AM1416" s="2" t="s">
        <v>4886</v>
      </c>
    </row>
    <row r="1417">
      <c r="A1417" s="54">
        <v>46279.0</v>
      </c>
      <c r="B1417" s="54">
        <v>46280.0</v>
      </c>
      <c r="C1417" s="2" t="s">
        <v>301</v>
      </c>
      <c r="D1417" s="2" t="s">
        <v>146</v>
      </c>
      <c r="E1417" s="2" t="s">
        <v>208</v>
      </c>
      <c r="F1417" s="53">
        <v>0.0</v>
      </c>
      <c r="G1417" s="53">
        <v>0.08333333333333333</v>
      </c>
      <c r="H1417" s="53">
        <v>0.04</v>
      </c>
      <c r="I1417" s="53">
        <v>0.038461538461538464</v>
      </c>
      <c r="J1417" s="53">
        <v>0.04259199870582103</v>
      </c>
      <c r="K1417" s="2" t="s">
        <v>148</v>
      </c>
      <c r="L1417" s="53">
        <v>0.5</v>
      </c>
      <c r="M1417" s="2" t="s">
        <v>3359</v>
      </c>
      <c r="N1417" s="2" t="s">
        <v>3360</v>
      </c>
      <c r="O1417" s="55"/>
      <c r="AB1417" s="2" t="s">
        <v>164</v>
      </c>
      <c r="AC1417" s="2" t="s">
        <v>3361</v>
      </c>
      <c r="AD1417" s="2" t="s">
        <v>3362</v>
      </c>
      <c r="AE1417" s="2" t="s">
        <v>3363</v>
      </c>
      <c r="AF1417" s="93"/>
      <c r="AG1417" s="2" t="s">
        <v>3364</v>
      </c>
      <c r="AH1417" s="2" t="s">
        <v>3365</v>
      </c>
      <c r="AI1417" s="2">
        <v>0.0</v>
      </c>
      <c r="AJ1417" s="94">
        <v>0.0018140783537566605</v>
      </c>
      <c r="AK1417" s="94">
        <v>0.0014792899408284025</v>
      </c>
      <c r="AL1417" s="79"/>
      <c r="AM1417" s="2" t="s">
        <v>4887</v>
      </c>
    </row>
    <row r="1418">
      <c r="A1418" s="54">
        <v>46280.0</v>
      </c>
      <c r="B1418" s="54">
        <v>46281.0</v>
      </c>
      <c r="C1418" s="2" t="s">
        <v>194</v>
      </c>
      <c r="D1418" s="2" t="s">
        <v>146</v>
      </c>
      <c r="E1418" s="2" t="s">
        <v>303</v>
      </c>
      <c r="F1418" s="53">
        <v>0.125</v>
      </c>
      <c r="G1418" s="53">
        <v>0.16666666666666666</v>
      </c>
      <c r="H1418" s="53">
        <v>0.12</v>
      </c>
      <c r="I1418" s="53">
        <v>0.07692307692307693</v>
      </c>
      <c r="J1418" s="53">
        <v>0.1347020672566935</v>
      </c>
      <c r="K1418" s="2" t="s">
        <v>4737</v>
      </c>
      <c r="L1418" s="53">
        <v>0.0</v>
      </c>
      <c r="M1418" s="2" t="s">
        <v>3369</v>
      </c>
      <c r="N1418" s="2" t="s">
        <v>3360</v>
      </c>
      <c r="O1418" s="55"/>
      <c r="AB1418" s="2" t="s">
        <v>164</v>
      </c>
      <c r="AC1418" s="2" t="s">
        <v>3361</v>
      </c>
      <c r="AD1418" s="2" t="s">
        <v>3362</v>
      </c>
      <c r="AE1418" s="2" t="s">
        <v>3363</v>
      </c>
      <c r="AF1418" s="93"/>
      <c r="AG1418" s="2" t="s">
        <v>3364</v>
      </c>
      <c r="AH1418" s="2" t="s">
        <v>3365</v>
      </c>
      <c r="AI1418" s="2">
        <v>0.0</v>
      </c>
      <c r="AJ1418" s="94">
        <v>0.01814464692322678</v>
      </c>
      <c r="AK1418" s="94">
        <v>0.00591715976331361</v>
      </c>
      <c r="AL1418" s="79"/>
      <c r="AM1418" s="2" t="s">
        <v>4888</v>
      </c>
    </row>
    <row r="1419">
      <c r="A1419" s="54">
        <v>46280.0</v>
      </c>
      <c r="B1419" s="54">
        <v>46281.0</v>
      </c>
      <c r="C1419" s="2" t="s">
        <v>229</v>
      </c>
      <c r="D1419" s="2" t="s">
        <v>146</v>
      </c>
      <c r="E1419" s="2" t="s">
        <v>303</v>
      </c>
      <c r="F1419" s="53">
        <v>0.125</v>
      </c>
      <c r="G1419" s="53">
        <v>0.3333333333333333</v>
      </c>
      <c r="H1419" s="53">
        <v>0.16</v>
      </c>
      <c r="I1419" s="53">
        <v>0.17307692307692307</v>
      </c>
      <c r="J1419" s="53">
        <v>0.14295282407518456</v>
      </c>
      <c r="K1419" s="2" t="s">
        <v>4860</v>
      </c>
      <c r="L1419" s="53">
        <v>0.0</v>
      </c>
      <c r="M1419" s="2" t="s">
        <v>3369</v>
      </c>
      <c r="N1419" s="2" t="s">
        <v>3360</v>
      </c>
      <c r="O1419" s="55"/>
      <c r="AB1419" s="2" t="s">
        <v>164</v>
      </c>
      <c r="AC1419" s="2" t="s">
        <v>3361</v>
      </c>
      <c r="AD1419" s="2" t="s">
        <v>3362</v>
      </c>
      <c r="AE1419" s="2" t="s">
        <v>3363</v>
      </c>
      <c r="AF1419" s="93"/>
      <c r="AG1419" s="2" t="s">
        <v>3364</v>
      </c>
      <c r="AH1419" s="2" t="s">
        <v>3365</v>
      </c>
      <c r="AI1419" s="2">
        <v>0.0</v>
      </c>
      <c r="AJ1419" s="94">
        <v>0.020435509911070668</v>
      </c>
      <c r="AK1419" s="94">
        <v>0.029955621301775145</v>
      </c>
      <c r="AL1419" s="79"/>
      <c r="AM1419" s="2" t="s">
        <v>4889</v>
      </c>
    </row>
    <row r="1420">
      <c r="A1420" s="54">
        <v>46280.0</v>
      </c>
      <c r="B1420" s="54">
        <v>46281.0</v>
      </c>
      <c r="C1420" s="2" t="s">
        <v>145</v>
      </c>
      <c r="D1420" s="2" t="s">
        <v>146</v>
      </c>
      <c r="E1420" s="2" t="s">
        <v>303</v>
      </c>
      <c r="F1420" s="53">
        <v>0.0</v>
      </c>
      <c r="G1420" s="53">
        <v>0.0</v>
      </c>
      <c r="H1420" s="53">
        <v>0.04</v>
      </c>
      <c r="I1420" s="53">
        <v>0.019230769230769232</v>
      </c>
      <c r="J1420" s="53">
        <v>0.023957475989276576</v>
      </c>
      <c r="K1420" s="2" t="s">
        <v>288</v>
      </c>
      <c r="L1420" s="53">
        <v>1.0</v>
      </c>
      <c r="M1420" s="2" t="s">
        <v>4785</v>
      </c>
      <c r="N1420" s="2" t="s">
        <v>3360</v>
      </c>
      <c r="O1420" s="55"/>
      <c r="AB1420" s="2" t="s">
        <v>164</v>
      </c>
      <c r="AC1420" s="2" t="s">
        <v>3361</v>
      </c>
      <c r="AD1420" s="2" t="s">
        <v>3362</v>
      </c>
      <c r="AE1420" s="2" t="s">
        <v>3363</v>
      </c>
      <c r="AF1420" s="93"/>
      <c r="AG1420" s="2" t="s">
        <v>3364</v>
      </c>
      <c r="AH1420" s="2" t="s">
        <v>3365</v>
      </c>
      <c r="AI1420" s="2">
        <v>0.0</v>
      </c>
      <c r="AJ1420" s="94">
        <v>5.739606557767637E-4</v>
      </c>
      <c r="AK1420" s="94">
        <v>3.6982248520710064E-4</v>
      </c>
      <c r="AL1420" s="79"/>
      <c r="AM1420" s="2" t="s">
        <v>4890</v>
      </c>
    </row>
    <row r="1421">
      <c r="A1421" s="54">
        <v>46280.0</v>
      </c>
      <c r="B1421" s="54">
        <v>46281.0</v>
      </c>
      <c r="C1421" s="2" t="s">
        <v>301</v>
      </c>
      <c r="D1421" s="2" t="s">
        <v>146</v>
      </c>
      <c r="E1421" s="2" t="s">
        <v>303</v>
      </c>
      <c r="F1421" s="53">
        <v>0.0</v>
      </c>
      <c r="G1421" s="53">
        <v>0.0</v>
      </c>
      <c r="H1421" s="53">
        <v>0.0</v>
      </c>
      <c r="I1421" s="53">
        <v>0.07692307692307693</v>
      </c>
      <c r="J1421" s="53">
        <v>0.039316989123892934</v>
      </c>
      <c r="K1421" s="2" t="s">
        <v>148</v>
      </c>
      <c r="L1421" s="53">
        <v>0.5</v>
      </c>
      <c r="M1421" s="2" t="s">
        <v>3359</v>
      </c>
      <c r="N1421" s="2" t="s">
        <v>3360</v>
      </c>
      <c r="O1421" s="55"/>
      <c r="AB1421" s="2" t="s">
        <v>164</v>
      </c>
      <c r="AC1421" s="2" t="s">
        <v>3361</v>
      </c>
      <c r="AD1421" s="2" t="s">
        <v>3362</v>
      </c>
      <c r="AE1421" s="2" t="s">
        <v>3363</v>
      </c>
      <c r="AF1421" s="93"/>
      <c r="AG1421" s="2" t="s">
        <v>3364</v>
      </c>
      <c r="AH1421" s="2" t="s">
        <v>3365</v>
      </c>
      <c r="AI1421" s="2">
        <v>0.0</v>
      </c>
      <c r="AJ1421" s="94">
        <v>0.0015458256337683152</v>
      </c>
      <c r="AK1421" s="94">
        <v>0.00591715976331361</v>
      </c>
      <c r="AL1421" s="79"/>
      <c r="AM1421" s="2" t="s">
        <v>4891</v>
      </c>
    </row>
    <row r="1422">
      <c r="A1422" s="54">
        <v>46281.0</v>
      </c>
      <c r="B1422" s="54">
        <v>46282.0</v>
      </c>
      <c r="C1422" s="2" t="s">
        <v>194</v>
      </c>
      <c r="D1422" s="2" t="s">
        <v>146</v>
      </c>
      <c r="E1422" s="2" t="s">
        <v>148</v>
      </c>
      <c r="F1422" s="53">
        <v>0.375</v>
      </c>
      <c r="G1422" s="53">
        <v>0.4166666666666667</v>
      </c>
      <c r="H1422" s="53">
        <v>0.28</v>
      </c>
      <c r="I1422" s="53">
        <v>0.15384615384615385</v>
      </c>
      <c r="J1422" s="53">
        <v>0.2069602590316184</v>
      </c>
      <c r="K1422" s="2" t="s">
        <v>4737</v>
      </c>
      <c r="L1422" s="53">
        <v>0.0</v>
      </c>
      <c r="M1422" s="2" t="s">
        <v>3369</v>
      </c>
      <c r="N1422" s="2" t="s">
        <v>3360</v>
      </c>
      <c r="O1422" s="55"/>
      <c r="AB1422" s="2" t="s">
        <v>153</v>
      </c>
      <c r="AC1422" s="2" t="s">
        <v>3421</v>
      </c>
      <c r="AD1422" s="2" t="s">
        <v>3362</v>
      </c>
      <c r="AE1422" s="2" t="s">
        <v>3363</v>
      </c>
      <c r="AF1422" s="93"/>
      <c r="AG1422" s="2" t="s">
        <v>3364</v>
      </c>
      <c r="AH1422" s="2" t="s">
        <v>3365</v>
      </c>
      <c r="AI1422" s="2">
        <v>1.0</v>
      </c>
      <c r="AJ1422" s="94">
        <v>0.6289120307551977</v>
      </c>
      <c r="AK1422" s="94">
        <v>0.7159763313609467</v>
      </c>
      <c r="AL1422" s="79"/>
      <c r="AM1422" s="2" t="s">
        <v>4892</v>
      </c>
    </row>
    <row r="1423">
      <c r="A1423" s="54">
        <v>46281.0</v>
      </c>
      <c r="B1423" s="54">
        <v>46282.0</v>
      </c>
      <c r="C1423" s="2" t="s">
        <v>229</v>
      </c>
      <c r="D1423" s="2" t="s">
        <v>146</v>
      </c>
      <c r="E1423" s="2" t="s">
        <v>148</v>
      </c>
      <c r="F1423" s="53">
        <v>0.0</v>
      </c>
      <c r="G1423" s="53">
        <v>0.0</v>
      </c>
      <c r="H1423" s="53">
        <v>0.04</v>
      </c>
      <c r="I1423" s="53">
        <v>0.057692307692307696</v>
      </c>
      <c r="J1423" s="53">
        <v>0.05883916156441373</v>
      </c>
      <c r="K1423" s="2" t="s">
        <v>4860</v>
      </c>
      <c r="L1423" s="53">
        <v>0.0</v>
      </c>
      <c r="M1423" s="2" t="s">
        <v>3369</v>
      </c>
      <c r="N1423" s="2" t="s">
        <v>3360</v>
      </c>
      <c r="O1423" s="55"/>
      <c r="AB1423" s="2" t="s">
        <v>164</v>
      </c>
      <c r="AC1423" s="2" t="s">
        <v>3361</v>
      </c>
      <c r="AD1423" s="2" t="s">
        <v>3362</v>
      </c>
      <c r="AE1423" s="2" t="s">
        <v>3363</v>
      </c>
      <c r="AF1423" s="93"/>
      <c r="AG1423" s="2" t="s">
        <v>3364</v>
      </c>
      <c r="AH1423" s="2" t="s">
        <v>3365</v>
      </c>
      <c r="AI1423" s="2">
        <v>0.0</v>
      </c>
      <c r="AJ1423" s="94">
        <v>0.003462046933603182</v>
      </c>
      <c r="AK1423" s="94">
        <v>0.003328402366863906</v>
      </c>
      <c r="AL1423" s="79"/>
      <c r="AM1423" s="2" t="s">
        <v>4893</v>
      </c>
    </row>
    <row r="1424">
      <c r="A1424" s="54">
        <v>46281.0</v>
      </c>
      <c r="B1424" s="54">
        <v>46282.0</v>
      </c>
      <c r="C1424" s="2" t="s">
        <v>145</v>
      </c>
      <c r="D1424" s="2" t="s">
        <v>146</v>
      </c>
      <c r="E1424" s="2" t="s">
        <v>148</v>
      </c>
      <c r="F1424" s="53">
        <v>0.0</v>
      </c>
      <c r="G1424" s="53">
        <v>0.0</v>
      </c>
      <c r="H1424" s="53">
        <v>0.08</v>
      </c>
      <c r="I1424" s="53">
        <v>0.038461538461538464</v>
      </c>
      <c r="J1424" s="53">
        <v>0.03570629969798893</v>
      </c>
      <c r="K1424" s="2" t="s">
        <v>288</v>
      </c>
      <c r="L1424" s="53">
        <v>1.0</v>
      </c>
      <c r="M1424" s="2" t="s">
        <v>4785</v>
      </c>
      <c r="N1424" s="2" t="s">
        <v>3360</v>
      </c>
      <c r="O1424" s="55"/>
      <c r="AB1424" s="2" t="s">
        <v>164</v>
      </c>
      <c r="AC1424" s="2" t="s">
        <v>3361</v>
      </c>
      <c r="AD1424" s="2" t="s">
        <v>3362</v>
      </c>
      <c r="AE1424" s="2" t="s">
        <v>3363</v>
      </c>
      <c r="AF1424" s="93"/>
      <c r="AG1424" s="2" t="s">
        <v>3364</v>
      </c>
      <c r="AH1424" s="2" t="s">
        <v>3365</v>
      </c>
      <c r="AI1424" s="2">
        <v>0.0</v>
      </c>
      <c r="AJ1424" s="94">
        <v>0.0012749398381226042</v>
      </c>
      <c r="AK1424" s="94">
        <v>0.0014792899408284025</v>
      </c>
      <c r="AL1424" s="79"/>
      <c r="AM1424" s="2" t="s">
        <v>4894</v>
      </c>
    </row>
    <row r="1425">
      <c r="A1425" s="54">
        <v>46281.0</v>
      </c>
      <c r="B1425" s="54">
        <v>46282.0</v>
      </c>
      <c r="C1425" s="2" t="s">
        <v>301</v>
      </c>
      <c r="D1425" s="2" t="s">
        <v>146</v>
      </c>
      <c r="E1425" s="2" t="s">
        <v>148</v>
      </c>
      <c r="F1425" s="53">
        <v>0.25</v>
      </c>
      <c r="G1425" s="53">
        <v>0.16666666666666666</v>
      </c>
      <c r="H1425" s="53">
        <v>0.08</v>
      </c>
      <c r="I1425" s="53">
        <v>0.07692307692307693</v>
      </c>
      <c r="J1425" s="53">
        <v>0.07522088573170295</v>
      </c>
      <c r="K1425" s="2" t="s">
        <v>148</v>
      </c>
      <c r="L1425" s="53">
        <v>0.5</v>
      </c>
      <c r="M1425" s="2" t="s">
        <v>3359</v>
      </c>
      <c r="N1425" s="2" t="s">
        <v>3360</v>
      </c>
      <c r="O1425" s="55"/>
      <c r="AB1425" s="2" t="s">
        <v>164</v>
      </c>
      <c r="AC1425" s="2" t="s">
        <v>3361</v>
      </c>
      <c r="AD1425" s="2" t="s">
        <v>3362</v>
      </c>
      <c r="AE1425" s="2" t="s">
        <v>3363</v>
      </c>
      <c r="AF1425" s="93"/>
      <c r="AG1425" s="2" t="s">
        <v>3364</v>
      </c>
      <c r="AH1425" s="2" t="s">
        <v>3365</v>
      </c>
      <c r="AI1425" s="2">
        <v>0.0</v>
      </c>
      <c r="AJ1425" s="94">
        <v>0.005658181650261912</v>
      </c>
      <c r="AK1425" s="94">
        <v>0.00591715976331361</v>
      </c>
      <c r="AL1425" s="79"/>
      <c r="AM1425" s="2" t="s">
        <v>4895</v>
      </c>
    </row>
    <row r="1426">
      <c r="A1426" s="54">
        <v>46282.0</v>
      </c>
      <c r="B1426" s="54">
        <v>46283.0</v>
      </c>
      <c r="C1426" s="2" t="s">
        <v>194</v>
      </c>
      <c r="D1426" s="2" t="s">
        <v>146</v>
      </c>
      <c r="E1426" s="2" t="s">
        <v>196</v>
      </c>
      <c r="F1426" s="55"/>
      <c r="G1426" s="53">
        <v>0.0</v>
      </c>
      <c r="H1426" s="53">
        <v>0.0</v>
      </c>
      <c r="I1426" s="53">
        <v>0.0577</v>
      </c>
      <c r="J1426" s="55"/>
      <c r="L1426" s="55"/>
      <c r="O1426" s="55"/>
      <c r="AB1426" s="2" t="s">
        <v>4896</v>
      </c>
      <c r="AD1426" s="2" t="s">
        <v>4897</v>
      </c>
      <c r="AE1426" s="2" t="s">
        <v>4898</v>
      </c>
      <c r="AF1426" s="95"/>
      <c r="AG1426" s="2" t="s">
        <v>4899</v>
      </c>
      <c r="AH1426" s="2" t="s">
        <v>4900</v>
      </c>
      <c r="AI1426" s="2"/>
      <c r="AJ1426" s="96"/>
      <c r="AK1426" s="96"/>
      <c r="AL1426" s="96"/>
      <c r="AM1426" s="2" t="s">
        <v>4901</v>
      </c>
    </row>
    <row r="1427">
      <c r="A1427" s="54">
        <v>46282.0</v>
      </c>
      <c r="B1427" s="54">
        <v>46283.0</v>
      </c>
      <c r="C1427" s="2" t="s">
        <v>194</v>
      </c>
      <c r="D1427" s="2" t="s">
        <v>146</v>
      </c>
      <c r="E1427" s="2" t="s">
        <v>196</v>
      </c>
      <c r="F1427" s="53">
        <v>0.125</v>
      </c>
      <c r="G1427" s="53">
        <v>0.08333333333333333</v>
      </c>
      <c r="H1427" s="53">
        <v>0.04</v>
      </c>
      <c r="I1427" s="53">
        <v>0.07692307692307693</v>
      </c>
      <c r="J1427" s="53">
        <v>0.11031257222266823</v>
      </c>
      <c r="K1427" s="2" t="s">
        <v>148</v>
      </c>
      <c r="L1427" s="53">
        <v>0.3076923076923077</v>
      </c>
      <c r="M1427" s="2" t="s">
        <v>3369</v>
      </c>
      <c r="N1427" s="2" t="s">
        <v>3360</v>
      </c>
      <c r="O1427" s="55"/>
      <c r="AB1427" s="2" t="s">
        <v>153</v>
      </c>
      <c r="AC1427" s="2" t="s">
        <v>3833</v>
      </c>
      <c r="AD1427" s="2" t="s">
        <v>3362</v>
      </c>
      <c r="AE1427" s="2" t="s">
        <v>3363</v>
      </c>
      <c r="AF1427" s="93"/>
      <c r="AG1427" s="2" t="s">
        <v>3364</v>
      </c>
      <c r="AH1427" s="2" t="s">
        <v>3365</v>
      </c>
      <c r="AI1427" s="2">
        <v>1.0</v>
      </c>
      <c r="AJ1427" s="94">
        <v>0.791543719145045</v>
      </c>
      <c r="AK1427" s="94">
        <v>0.8520710059171599</v>
      </c>
      <c r="AL1427" s="79"/>
      <c r="AM1427" s="2" t="s">
        <v>4902</v>
      </c>
    </row>
    <row r="1428">
      <c r="A1428" s="54">
        <v>46282.0</v>
      </c>
      <c r="B1428" s="54">
        <v>46283.0</v>
      </c>
      <c r="C1428" s="2" t="s">
        <v>229</v>
      </c>
      <c r="D1428" s="2" t="s">
        <v>146</v>
      </c>
      <c r="E1428" s="2" t="s">
        <v>196</v>
      </c>
      <c r="F1428" s="53">
        <v>0.0</v>
      </c>
      <c r="G1428" s="53">
        <v>0.0</v>
      </c>
      <c r="H1428" s="53">
        <v>0.04</v>
      </c>
      <c r="I1428" s="53">
        <v>0.057692307692307696</v>
      </c>
      <c r="J1428" s="53">
        <v>0.06016379603538716</v>
      </c>
      <c r="K1428" s="2" t="s">
        <v>4860</v>
      </c>
      <c r="L1428" s="53">
        <v>0.0</v>
      </c>
      <c r="M1428" s="2" t="s">
        <v>3369</v>
      </c>
      <c r="N1428" s="2" t="s">
        <v>3360</v>
      </c>
      <c r="O1428" s="55"/>
      <c r="AB1428" s="2" t="s">
        <v>164</v>
      </c>
      <c r="AC1428" s="2" t="s">
        <v>3361</v>
      </c>
      <c r="AD1428" s="2" t="s">
        <v>3362</v>
      </c>
      <c r="AE1428" s="2" t="s">
        <v>3363</v>
      </c>
      <c r="AF1428" s="93"/>
      <c r="AG1428" s="2" t="s">
        <v>3364</v>
      </c>
      <c r="AH1428" s="2" t="s">
        <v>3365</v>
      </c>
      <c r="AI1428" s="2">
        <v>0.0</v>
      </c>
      <c r="AJ1428" s="94">
        <v>0.0036196823533876676</v>
      </c>
      <c r="AK1428" s="94">
        <v>0.003328402366863906</v>
      </c>
      <c r="AL1428" s="79"/>
      <c r="AM1428" s="2" t="s">
        <v>4903</v>
      </c>
    </row>
    <row r="1429">
      <c r="A1429" s="54">
        <v>46282.0</v>
      </c>
      <c r="B1429" s="54">
        <v>46283.0</v>
      </c>
      <c r="C1429" s="2" t="s">
        <v>145</v>
      </c>
      <c r="D1429" s="2" t="s">
        <v>146</v>
      </c>
      <c r="E1429" s="2" t="s">
        <v>196</v>
      </c>
      <c r="F1429" s="53">
        <v>0.0</v>
      </c>
      <c r="G1429" s="53">
        <v>0.0</v>
      </c>
      <c r="H1429" s="53">
        <v>0.0</v>
      </c>
      <c r="I1429" s="53">
        <v>0.0</v>
      </c>
      <c r="J1429" s="53">
        <v>0.011980979185529884</v>
      </c>
      <c r="K1429" s="2" t="s">
        <v>288</v>
      </c>
      <c r="L1429" s="53">
        <v>1.0</v>
      </c>
      <c r="M1429" s="2" t="s">
        <v>4785</v>
      </c>
      <c r="N1429" s="2" t="s">
        <v>3360</v>
      </c>
      <c r="O1429" s="55"/>
      <c r="AB1429" s="2" t="s">
        <v>164</v>
      </c>
      <c r="AC1429" s="2" t="s">
        <v>3361</v>
      </c>
      <c r="AD1429" s="2" t="s">
        <v>3362</v>
      </c>
      <c r="AE1429" s="2" t="s">
        <v>3363</v>
      </c>
      <c r="AF1429" s="93"/>
      <c r="AG1429" s="2" t="s">
        <v>3364</v>
      </c>
      <c r="AH1429" s="2" t="s">
        <v>3365</v>
      </c>
      <c r="AI1429" s="2">
        <v>0.0</v>
      </c>
      <c r="AJ1429" s="94">
        <v>1.4354386224410033E-4</v>
      </c>
      <c r="AK1429" s="94">
        <v>0.0</v>
      </c>
      <c r="AL1429" s="79"/>
      <c r="AM1429" s="2" t="s">
        <v>4904</v>
      </c>
    </row>
    <row r="1430">
      <c r="A1430" s="54">
        <v>46282.0</v>
      </c>
      <c r="B1430" s="54">
        <v>46283.0</v>
      </c>
      <c r="C1430" s="2" t="s">
        <v>301</v>
      </c>
      <c r="D1430" s="2" t="s">
        <v>146</v>
      </c>
      <c r="E1430" s="2" t="s">
        <v>196</v>
      </c>
      <c r="F1430" s="53">
        <v>0.0</v>
      </c>
      <c r="G1430" s="53">
        <v>0.0</v>
      </c>
      <c r="H1430" s="53">
        <v>0.0</v>
      </c>
      <c r="I1430" s="53">
        <v>0.0</v>
      </c>
      <c r="J1430" s="53">
        <v>0.020817063210164636</v>
      </c>
      <c r="K1430" s="2" t="s">
        <v>148</v>
      </c>
      <c r="L1430" s="53">
        <v>0.5</v>
      </c>
      <c r="M1430" s="2" t="s">
        <v>3359</v>
      </c>
      <c r="N1430" s="2" t="s">
        <v>3360</v>
      </c>
      <c r="O1430" s="55"/>
      <c r="AB1430" s="2" t="s">
        <v>164</v>
      </c>
      <c r="AC1430" s="2" t="s">
        <v>3361</v>
      </c>
      <c r="AD1430" s="2" t="s">
        <v>3362</v>
      </c>
      <c r="AE1430" s="2" t="s">
        <v>3363</v>
      </c>
      <c r="AF1430" s="93"/>
      <c r="AG1430" s="2" t="s">
        <v>3364</v>
      </c>
      <c r="AH1430" s="2" t="s">
        <v>3365</v>
      </c>
      <c r="AI1430" s="2">
        <v>0.0</v>
      </c>
      <c r="AJ1430" s="94">
        <v>4.3335012069599E-4</v>
      </c>
      <c r="AK1430" s="94">
        <v>0.0</v>
      </c>
      <c r="AL1430" s="79"/>
      <c r="AM1430" s="2" t="s">
        <v>4905</v>
      </c>
    </row>
    <row r="1431">
      <c r="A1431" s="54">
        <v>46283.0</v>
      </c>
      <c r="B1431" s="54">
        <v>46284.0</v>
      </c>
      <c r="C1431" s="2" t="s">
        <v>194</v>
      </c>
      <c r="D1431" s="2" t="s">
        <v>146</v>
      </c>
      <c r="E1431" s="2" t="s">
        <v>288</v>
      </c>
      <c r="F1431" s="53">
        <v>0.375</v>
      </c>
      <c r="G1431" s="53">
        <v>0.3333333333333333</v>
      </c>
      <c r="H1431" s="53">
        <v>0.2</v>
      </c>
      <c r="I1431" s="53">
        <v>0.21153846153846154</v>
      </c>
      <c r="J1431" s="53">
        <v>0.2084798191544147</v>
      </c>
      <c r="K1431" s="2" t="s">
        <v>148</v>
      </c>
      <c r="L1431" s="53">
        <v>0.3076923076923077</v>
      </c>
      <c r="M1431" s="2" t="s">
        <v>3369</v>
      </c>
      <c r="N1431" s="2" t="s">
        <v>3360</v>
      </c>
      <c r="O1431" s="55"/>
      <c r="AB1431" s="2" t="s">
        <v>164</v>
      </c>
      <c r="AC1431" s="2" t="s">
        <v>3361</v>
      </c>
      <c r="AD1431" s="2" t="s">
        <v>3362</v>
      </c>
      <c r="AE1431" s="2" t="s">
        <v>3363</v>
      </c>
      <c r="AF1431" s="93"/>
      <c r="AG1431" s="2" t="s">
        <v>3364</v>
      </c>
      <c r="AH1431" s="2" t="s">
        <v>3365</v>
      </c>
      <c r="AI1431" s="2">
        <v>0.0</v>
      </c>
      <c r="AJ1431" s="94">
        <v>0.04346383499465745</v>
      </c>
      <c r="AK1431" s="94">
        <v>0.04474852071005917</v>
      </c>
      <c r="AL1431" s="79"/>
      <c r="AM1431" s="2" t="s">
        <v>4906</v>
      </c>
    </row>
    <row r="1432">
      <c r="A1432" s="54">
        <v>46283.0</v>
      </c>
      <c r="B1432" s="54">
        <v>46284.0</v>
      </c>
      <c r="C1432" s="2" t="s">
        <v>229</v>
      </c>
      <c r="D1432" s="2" t="s">
        <v>146</v>
      </c>
      <c r="E1432" s="2" t="s">
        <v>288</v>
      </c>
      <c r="F1432" s="53">
        <v>0.0</v>
      </c>
      <c r="G1432" s="53">
        <v>0.08333333333333333</v>
      </c>
      <c r="H1432" s="53">
        <v>0.08</v>
      </c>
      <c r="I1432" s="53">
        <v>0.09615384615384616</v>
      </c>
      <c r="J1432" s="53">
        <v>0.08035180353773352</v>
      </c>
      <c r="K1432" s="2" t="s">
        <v>4860</v>
      </c>
      <c r="L1432" s="53">
        <v>0.0</v>
      </c>
      <c r="M1432" s="2" t="s">
        <v>3369</v>
      </c>
      <c r="N1432" s="2" t="s">
        <v>3360</v>
      </c>
      <c r="O1432" s="55"/>
      <c r="AB1432" s="2" t="s">
        <v>164</v>
      </c>
      <c r="AC1432" s="2" t="s">
        <v>3361</v>
      </c>
      <c r="AD1432" s="2" t="s">
        <v>3362</v>
      </c>
      <c r="AE1432" s="2" t="s">
        <v>3363</v>
      </c>
      <c r="AF1432" s="93"/>
      <c r="AG1432" s="2" t="s">
        <v>3364</v>
      </c>
      <c r="AH1432" s="2" t="s">
        <v>3365</v>
      </c>
      <c r="AI1432" s="2">
        <v>0.0</v>
      </c>
      <c r="AJ1432" s="94">
        <v>0.006456412331766526</v>
      </c>
      <c r="AK1432" s="94">
        <v>0.009245562130177515</v>
      </c>
      <c r="AL1432" s="79"/>
      <c r="AM1432" s="2" t="s">
        <v>4907</v>
      </c>
    </row>
    <row r="1433">
      <c r="A1433" s="54">
        <v>46283.0</v>
      </c>
      <c r="B1433" s="54">
        <v>46284.0</v>
      </c>
      <c r="C1433" s="2" t="s">
        <v>145</v>
      </c>
      <c r="D1433" s="2" t="s">
        <v>146</v>
      </c>
      <c r="E1433" s="2" t="s">
        <v>288</v>
      </c>
      <c r="F1433" s="53">
        <v>0.125</v>
      </c>
      <c r="G1433" s="53">
        <v>0.08333333333333333</v>
      </c>
      <c r="H1433" s="53">
        <v>0.08</v>
      </c>
      <c r="I1433" s="53">
        <v>0.038461538461538464</v>
      </c>
      <c r="J1433" s="53">
        <v>0.04786129254034787</v>
      </c>
      <c r="K1433" s="2" t="s">
        <v>288</v>
      </c>
      <c r="L1433" s="53">
        <v>1.0</v>
      </c>
      <c r="M1433" s="2" t="s">
        <v>4785</v>
      </c>
      <c r="N1433" s="2" t="s">
        <v>3360</v>
      </c>
      <c r="O1433" s="55"/>
      <c r="AB1433" s="2" t="s">
        <v>164</v>
      </c>
      <c r="AC1433" s="2" t="s">
        <v>3361</v>
      </c>
      <c r="AD1433" s="2" t="s">
        <v>3362</v>
      </c>
      <c r="AE1433" s="2" t="s">
        <v>3363</v>
      </c>
      <c r="AF1433" s="93"/>
      <c r="AG1433" s="2" t="s">
        <v>3364</v>
      </c>
      <c r="AH1433" s="2" t="s">
        <v>3365</v>
      </c>
      <c r="AI1433" s="2">
        <v>0.0</v>
      </c>
      <c r="AJ1433" s="94">
        <v>0.002290703323632759</v>
      </c>
      <c r="AK1433" s="94">
        <v>0.0014792899408284025</v>
      </c>
      <c r="AL1433" s="79"/>
      <c r="AM1433" s="2" t="s">
        <v>4908</v>
      </c>
    </row>
    <row r="1434">
      <c r="A1434" s="54">
        <v>46283.0</v>
      </c>
      <c r="B1434" s="54">
        <v>46284.0</v>
      </c>
      <c r="C1434" s="2" t="s">
        <v>301</v>
      </c>
      <c r="D1434" s="2" t="s">
        <v>146</v>
      </c>
      <c r="E1434" s="2" t="s">
        <v>288</v>
      </c>
      <c r="F1434" s="53">
        <v>0.125</v>
      </c>
      <c r="G1434" s="53">
        <v>0.08333333333333333</v>
      </c>
      <c r="H1434" s="53">
        <v>0.04</v>
      </c>
      <c r="I1434" s="53">
        <v>0.019230769230769232</v>
      </c>
      <c r="J1434" s="53">
        <v>0.04859231881468492</v>
      </c>
      <c r="K1434" s="2" t="s">
        <v>148</v>
      </c>
      <c r="L1434" s="53">
        <v>0.5</v>
      </c>
      <c r="M1434" s="2" t="s">
        <v>3359</v>
      </c>
      <c r="N1434" s="2" t="s">
        <v>3360</v>
      </c>
      <c r="O1434" s="55"/>
      <c r="AB1434" s="2" t="s">
        <v>164</v>
      </c>
      <c r="AC1434" s="2" t="s">
        <v>3361</v>
      </c>
      <c r="AD1434" s="2" t="s">
        <v>3362</v>
      </c>
      <c r="AE1434" s="2" t="s">
        <v>3363</v>
      </c>
      <c r="AF1434" s="93"/>
      <c r="AG1434" s="2" t="s">
        <v>3364</v>
      </c>
      <c r="AH1434" s="2" t="s">
        <v>3365</v>
      </c>
      <c r="AI1434" s="2">
        <v>0.0</v>
      </c>
      <c r="AJ1434" s="94">
        <v>0.002361213447787982</v>
      </c>
      <c r="AK1434" s="94">
        <v>3.6982248520710064E-4</v>
      </c>
      <c r="AL1434" s="79"/>
      <c r="AM1434" s="2" t="s">
        <v>4909</v>
      </c>
    </row>
    <row r="1435">
      <c r="A1435" s="54">
        <v>46284.0</v>
      </c>
      <c r="B1435" s="54">
        <v>46285.0</v>
      </c>
      <c r="C1435" s="2" t="s">
        <v>194</v>
      </c>
      <c r="D1435" s="2" t="s">
        <v>146</v>
      </c>
      <c r="E1435" s="2" t="s">
        <v>256</v>
      </c>
      <c r="F1435" s="53">
        <v>0.125</v>
      </c>
      <c r="G1435" s="53">
        <v>0.25</v>
      </c>
      <c r="H1435" s="53">
        <v>0.16</v>
      </c>
      <c r="I1435" s="53">
        <v>0.07692307692307693</v>
      </c>
      <c r="J1435" s="53">
        <v>0.15276402623534896</v>
      </c>
      <c r="K1435" s="2" t="s">
        <v>148</v>
      </c>
      <c r="L1435" s="53">
        <v>0.3076923076923077</v>
      </c>
      <c r="M1435" s="2" t="s">
        <v>3369</v>
      </c>
      <c r="N1435" s="2" t="s">
        <v>3360</v>
      </c>
      <c r="O1435" s="55"/>
      <c r="AB1435" s="2" t="s">
        <v>164</v>
      </c>
      <c r="AC1435" s="2" t="s">
        <v>3361</v>
      </c>
      <c r="AD1435" s="2" t="s">
        <v>3362</v>
      </c>
      <c r="AE1435" s="2" t="s">
        <v>3363</v>
      </c>
      <c r="AF1435" s="93"/>
      <c r="AG1435" s="2" t="s">
        <v>3364</v>
      </c>
      <c r="AH1435" s="2" t="s">
        <v>3365</v>
      </c>
      <c r="AI1435" s="2">
        <v>0.0</v>
      </c>
      <c r="AJ1435" s="94">
        <v>0.023336847711634384</v>
      </c>
      <c r="AK1435" s="94">
        <v>0.00591715976331361</v>
      </c>
      <c r="AL1435" s="79"/>
      <c r="AM1435" s="2" t="s">
        <v>4910</v>
      </c>
    </row>
    <row r="1436">
      <c r="A1436" s="54">
        <v>46284.0</v>
      </c>
      <c r="B1436" s="54">
        <v>46285.0</v>
      </c>
      <c r="C1436" s="2" t="s">
        <v>229</v>
      </c>
      <c r="D1436" s="2" t="s">
        <v>146</v>
      </c>
      <c r="E1436" s="2" t="s">
        <v>256</v>
      </c>
      <c r="F1436" s="53">
        <v>0.125</v>
      </c>
      <c r="G1436" s="53">
        <v>0.08333333333333333</v>
      </c>
      <c r="H1436" s="53">
        <v>0.12</v>
      </c>
      <c r="I1436" s="53">
        <v>0.07692307692307693</v>
      </c>
      <c r="J1436" s="53">
        <v>0.09147568624139996</v>
      </c>
      <c r="K1436" s="2" t="s">
        <v>4860</v>
      </c>
      <c r="L1436" s="53">
        <v>0.0</v>
      </c>
      <c r="M1436" s="2" t="s">
        <v>3369</v>
      </c>
      <c r="N1436" s="2" t="s">
        <v>3360</v>
      </c>
      <c r="O1436" s="55"/>
      <c r="AB1436" s="2" t="s">
        <v>164</v>
      </c>
      <c r="AC1436" s="2" t="s">
        <v>3361</v>
      </c>
      <c r="AD1436" s="2" t="s">
        <v>3362</v>
      </c>
      <c r="AE1436" s="2" t="s">
        <v>3363</v>
      </c>
      <c r="AF1436" s="93"/>
      <c r="AG1436" s="2" t="s">
        <v>3364</v>
      </c>
      <c r="AH1436" s="2" t="s">
        <v>3365</v>
      </c>
      <c r="AI1436" s="2">
        <v>0.0</v>
      </c>
      <c r="AJ1436" s="94">
        <v>0.008367801173335049</v>
      </c>
      <c r="AK1436" s="94">
        <v>0.00591715976331361</v>
      </c>
      <c r="AL1436" s="79"/>
      <c r="AM1436" s="2" t="s">
        <v>4911</v>
      </c>
    </row>
    <row r="1437">
      <c r="A1437" s="54">
        <v>46284.0</v>
      </c>
      <c r="B1437" s="54">
        <v>46285.0</v>
      </c>
      <c r="C1437" s="2" t="s">
        <v>145</v>
      </c>
      <c r="D1437" s="2" t="s">
        <v>146</v>
      </c>
      <c r="E1437" s="2" t="s">
        <v>256</v>
      </c>
      <c r="F1437" s="53">
        <v>0.0</v>
      </c>
      <c r="G1437" s="53">
        <v>0.0</v>
      </c>
      <c r="H1437" s="53">
        <v>0.0</v>
      </c>
      <c r="I1437" s="53">
        <v>0.0</v>
      </c>
      <c r="J1437" s="53">
        <v>0.011797846958591623</v>
      </c>
      <c r="K1437" s="2" t="s">
        <v>288</v>
      </c>
      <c r="L1437" s="53">
        <v>1.0</v>
      </c>
      <c r="M1437" s="2" t="s">
        <v>4785</v>
      </c>
      <c r="N1437" s="2" t="s">
        <v>3360</v>
      </c>
      <c r="O1437" s="55"/>
      <c r="AB1437" s="2" t="s">
        <v>164</v>
      </c>
      <c r="AC1437" s="2" t="s">
        <v>3361</v>
      </c>
      <c r="AD1437" s="2" t="s">
        <v>3362</v>
      </c>
      <c r="AE1437" s="2" t="s">
        <v>3363</v>
      </c>
      <c r="AF1437" s="93"/>
      <c r="AG1437" s="2" t="s">
        <v>3364</v>
      </c>
      <c r="AH1437" s="2" t="s">
        <v>3365</v>
      </c>
      <c r="AI1437" s="2">
        <v>0.0</v>
      </c>
      <c r="AJ1437" s="94">
        <v>1.391891928583496E-4</v>
      </c>
      <c r="AK1437" s="94">
        <v>0.0</v>
      </c>
      <c r="AL1437" s="79"/>
      <c r="AM1437" s="2" t="s">
        <v>4912</v>
      </c>
    </row>
    <row r="1438">
      <c r="A1438" s="54">
        <v>46284.0</v>
      </c>
      <c r="B1438" s="54">
        <v>46285.0</v>
      </c>
      <c r="C1438" s="2" t="s">
        <v>301</v>
      </c>
      <c r="D1438" s="2" t="s">
        <v>146</v>
      </c>
      <c r="E1438" s="2" t="s">
        <v>256</v>
      </c>
      <c r="F1438" s="53">
        <v>0.125</v>
      </c>
      <c r="G1438" s="53">
        <v>0.08333333333333333</v>
      </c>
      <c r="H1438" s="53">
        <v>0.04</v>
      </c>
      <c r="I1438" s="53">
        <v>0.019230769230769232</v>
      </c>
      <c r="J1438" s="53">
        <v>0.04301503094833441</v>
      </c>
      <c r="K1438" s="2" t="s">
        <v>148</v>
      </c>
      <c r="L1438" s="53">
        <v>0.5</v>
      </c>
      <c r="M1438" s="2" t="s">
        <v>3359</v>
      </c>
      <c r="N1438" s="2" t="s">
        <v>3360</v>
      </c>
      <c r="O1438" s="55"/>
      <c r="AB1438" s="2" t="s">
        <v>164</v>
      </c>
      <c r="AC1438" s="2" t="s">
        <v>3361</v>
      </c>
      <c r="AD1438" s="2" t="s">
        <v>3362</v>
      </c>
      <c r="AE1438" s="2" t="s">
        <v>3363</v>
      </c>
      <c r="AF1438" s="93"/>
      <c r="AG1438" s="2" t="s">
        <v>3364</v>
      </c>
      <c r="AH1438" s="2" t="s">
        <v>3365</v>
      </c>
      <c r="AI1438" s="2">
        <v>0.0</v>
      </c>
      <c r="AJ1438" s="94">
        <v>0.0018502928874861667</v>
      </c>
      <c r="AK1438" s="94">
        <v>3.6982248520710064E-4</v>
      </c>
      <c r="AL1438" s="79"/>
      <c r="AM1438" s="2" t="s">
        <v>4913</v>
      </c>
    </row>
    <row r="1439">
      <c r="A1439" s="54">
        <v>46285.0</v>
      </c>
      <c r="B1439" s="54">
        <v>46286.0</v>
      </c>
      <c r="C1439" s="2" t="s">
        <v>194</v>
      </c>
      <c r="D1439" s="2" t="s">
        <v>146</v>
      </c>
      <c r="E1439" s="2" t="s">
        <v>180</v>
      </c>
      <c r="F1439" s="53">
        <v>0.0</v>
      </c>
      <c r="G1439" s="53">
        <v>0.08333333333333333</v>
      </c>
      <c r="H1439" s="53">
        <v>0.08</v>
      </c>
      <c r="I1439" s="53">
        <v>0.038461538461538464</v>
      </c>
      <c r="J1439" s="53">
        <v>0.11437318775476478</v>
      </c>
      <c r="K1439" s="2" t="s">
        <v>148</v>
      </c>
      <c r="L1439" s="53">
        <v>0.3076923076923077</v>
      </c>
      <c r="M1439" s="2" t="s">
        <v>3369</v>
      </c>
      <c r="N1439" s="2" t="s">
        <v>3360</v>
      </c>
      <c r="O1439" s="55"/>
      <c r="AB1439" s="2" t="s">
        <v>164</v>
      </c>
      <c r="AC1439" s="2" t="s">
        <v>3361</v>
      </c>
      <c r="AD1439" s="2" t="s">
        <v>3362</v>
      </c>
      <c r="AE1439" s="2" t="s">
        <v>3363</v>
      </c>
      <c r="AF1439" s="93"/>
      <c r="AG1439" s="2" t="s">
        <v>3364</v>
      </c>
      <c r="AH1439" s="2" t="s">
        <v>3365</v>
      </c>
      <c r="AI1439" s="2">
        <v>0.0</v>
      </c>
      <c r="AJ1439" s="94">
        <v>0.013081226077186677</v>
      </c>
      <c r="AK1439" s="94">
        <v>0.0014792899408284025</v>
      </c>
      <c r="AL1439" s="79"/>
      <c r="AM1439" s="2" t="s">
        <v>4914</v>
      </c>
    </row>
    <row r="1440">
      <c r="A1440" s="54">
        <v>46285.0</v>
      </c>
      <c r="B1440" s="54">
        <v>46286.0</v>
      </c>
      <c r="C1440" s="2" t="s">
        <v>229</v>
      </c>
      <c r="D1440" s="2" t="s">
        <v>146</v>
      </c>
      <c r="E1440" s="2" t="s">
        <v>180</v>
      </c>
      <c r="F1440" s="53">
        <v>0.0</v>
      </c>
      <c r="G1440" s="53">
        <v>0.0</v>
      </c>
      <c r="H1440" s="53">
        <v>0.04</v>
      </c>
      <c r="I1440" s="53">
        <v>0.07692307692307693</v>
      </c>
      <c r="J1440" s="53">
        <v>0.06813527534964045</v>
      </c>
      <c r="K1440" s="2" t="s">
        <v>4860</v>
      </c>
      <c r="L1440" s="53">
        <v>0.0</v>
      </c>
      <c r="M1440" s="2" t="s">
        <v>3369</v>
      </c>
      <c r="N1440" s="2" t="s">
        <v>3360</v>
      </c>
      <c r="O1440" s="55"/>
      <c r="AB1440" s="2" t="s">
        <v>164</v>
      </c>
      <c r="AC1440" s="2" t="s">
        <v>3361</v>
      </c>
      <c r="AD1440" s="2" t="s">
        <v>3362</v>
      </c>
      <c r="AE1440" s="2" t="s">
        <v>3363</v>
      </c>
      <c r="AF1440" s="93"/>
      <c r="AG1440" s="2" t="s">
        <v>3364</v>
      </c>
      <c r="AH1440" s="2" t="s">
        <v>3365</v>
      </c>
      <c r="AI1440" s="2">
        <v>0.0</v>
      </c>
      <c r="AJ1440" s="94">
        <v>0.004642415746971322</v>
      </c>
      <c r="AK1440" s="94">
        <v>0.00591715976331361</v>
      </c>
      <c r="AL1440" s="79"/>
      <c r="AM1440" s="2" t="s">
        <v>4915</v>
      </c>
    </row>
    <row r="1441">
      <c r="A1441" s="54">
        <v>46285.0</v>
      </c>
      <c r="B1441" s="54">
        <v>46286.0</v>
      </c>
      <c r="C1441" s="2" t="s">
        <v>145</v>
      </c>
      <c r="D1441" s="2" t="s">
        <v>146</v>
      </c>
      <c r="E1441" s="2" t="s">
        <v>180</v>
      </c>
      <c r="F1441" s="53">
        <v>0.0</v>
      </c>
      <c r="G1441" s="53">
        <v>0.0</v>
      </c>
      <c r="H1441" s="53">
        <v>0.04</v>
      </c>
      <c r="I1441" s="53">
        <v>0.038461538461538464</v>
      </c>
      <c r="J1441" s="53">
        <v>0.025942393655025736</v>
      </c>
      <c r="K1441" s="2" t="s">
        <v>288</v>
      </c>
      <c r="L1441" s="53">
        <v>1.0</v>
      </c>
      <c r="M1441" s="2" t="s">
        <v>4785</v>
      </c>
      <c r="N1441" s="2" t="s">
        <v>3360</v>
      </c>
      <c r="O1441" s="55"/>
      <c r="AB1441" s="2" t="s">
        <v>164</v>
      </c>
      <c r="AC1441" s="2" t="s">
        <v>3361</v>
      </c>
      <c r="AD1441" s="2" t="s">
        <v>3362</v>
      </c>
      <c r="AE1441" s="2" t="s">
        <v>3363</v>
      </c>
      <c r="AF1441" s="93"/>
      <c r="AG1441" s="2" t="s">
        <v>3364</v>
      </c>
      <c r="AH1441" s="2" t="s">
        <v>3365</v>
      </c>
      <c r="AI1441" s="2">
        <v>0.0</v>
      </c>
      <c r="AJ1441" s="94">
        <v>6.730077885523196E-4</v>
      </c>
      <c r="AK1441" s="94">
        <v>0.0014792899408284025</v>
      </c>
      <c r="AL1441" s="79"/>
      <c r="AM1441" s="2" t="s">
        <v>4916</v>
      </c>
    </row>
    <row r="1442">
      <c r="A1442" s="54">
        <v>46285.0</v>
      </c>
      <c r="B1442" s="54">
        <v>46286.0</v>
      </c>
      <c r="C1442" s="2" t="s">
        <v>301</v>
      </c>
      <c r="D1442" s="2" t="s">
        <v>146</v>
      </c>
      <c r="E1442" s="2" t="s">
        <v>180</v>
      </c>
      <c r="F1442" s="53">
        <v>0.0</v>
      </c>
      <c r="G1442" s="53">
        <v>0.0</v>
      </c>
      <c r="H1442" s="53">
        <v>0.0</v>
      </c>
      <c r="I1442" s="53">
        <v>0.019230769230769232</v>
      </c>
      <c r="J1442" s="53">
        <v>0.025884599978857746</v>
      </c>
      <c r="K1442" s="2" t="s">
        <v>148</v>
      </c>
      <c r="L1442" s="53">
        <v>0.5</v>
      </c>
      <c r="M1442" s="2" t="s">
        <v>3359</v>
      </c>
      <c r="N1442" s="2" t="s">
        <v>3360</v>
      </c>
      <c r="O1442" s="55"/>
      <c r="AB1442" s="2" t="s">
        <v>164</v>
      </c>
      <c r="AC1442" s="2" t="s">
        <v>3361</v>
      </c>
      <c r="AD1442" s="2" t="s">
        <v>3362</v>
      </c>
      <c r="AE1442" s="2" t="s">
        <v>3363</v>
      </c>
      <c r="AF1442" s="93"/>
      <c r="AG1442" s="2" t="s">
        <v>3364</v>
      </c>
      <c r="AH1442" s="2" t="s">
        <v>3365</v>
      </c>
      <c r="AI1442" s="2">
        <v>0.0</v>
      </c>
      <c r="AJ1442" s="94">
        <v>6.700125160654824E-4</v>
      </c>
      <c r="AK1442" s="94">
        <v>3.6982248520710064E-4</v>
      </c>
      <c r="AL1442" s="79"/>
      <c r="AM1442" s="2" t="s">
        <v>4917</v>
      </c>
    </row>
    <row r="1443">
      <c r="A1443" s="54">
        <v>46286.0</v>
      </c>
      <c r="B1443" s="54">
        <v>46287.0</v>
      </c>
      <c r="C1443" s="2" t="s">
        <v>194</v>
      </c>
      <c r="D1443" s="2" t="s">
        <v>146</v>
      </c>
      <c r="E1443" s="2" t="s">
        <v>208</v>
      </c>
      <c r="F1443" s="53">
        <v>0.375</v>
      </c>
      <c r="G1443" s="53">
        <v>0.3333333333333333</v>
      </c>
      <c r="H1443" s="53">
        <v>0.2</v>
      </c>
      <c r="I1443" s="53">
        <v>0.17307692307692307</v>
      </c>
      <c r="J1443" s="53">
        <v>0.20486025635879213</v>
      </c>
      <c r="K1443" s="2" t="s">
        <v>148</v>
      </c>
      <c r="L1443" s="53">
        <v>0.3076923076923077</v>
      </c>
      <c r="M1443" s="2" t="s">
        <v>3369</v>
      </c>
      <c r="N1443" s="2" t="s">
        <v>3360</v>
      </c>
      <c r="O1443" s="55"/>
      <c r="AB1443" s="2" t="s">
        <v>164</v>
      </c>
      <c r="AC1443" s="2" t="s">
        <v>3361</v>
      </c>
      <c r="AD1443" s="2" t="s">
        <v>3362</v>
      </c>
      <c r="AE1443" s="2" t="s">
        <v>3363</v>
      </c>
      <c r="AF1443" s="93"/>
      <c r="AG1443" s="2" t="s">
        <v>3364</v>
      </c>
      <c r="AH1443" s="2" t="s">
        <v>3365</v>
      </c>
      <c r="AI1443" s="2">
        <v>0.0</v>
      </c>
      <c r="AJ1443" s="94">
        <v>0.04196772463539003</v>
      </c>
      <c r="AK1443" s="94">
        <v>0.029955621301775145</v>
      </c>
      <c r="AL1443" s="79"/>
      <c r="AM1443" s="2" t="s">
        <v>4918</v>
      </c>
    </row>
    <row r="1444">
      <c r="A1444" s="54">
        <v>46286.0</v>
      </c>
      <c r="B1444" s="54">
        <v>46287.0</v>
      </c>
      <c r="C1444" s="2" t="s">
        <v>229</v>
      </c>
      <c r="D1444" s="2" t="s">
        <v>146</v>
      </c>
      <c r="E1444" s="2" t="s">
        <v>208</v>
      </c>
      <c r="F1444" s="53">
        <v>0.125</v>
      </c>
      <c r="G1444" s="53">
        <v>0.16666666666666666</v>
      </c>
      <c r="H1444" s="53">
        <v>0.08</v>
      </c>
      <c r="I1444" s="53">
        <v>0.07692307692307693</v>
      </c>
      <c r="J1444" s="53">
        <v>0.08905498057723113</v>
      </c>
      <c r="K1444" s="2" t="s">
        <v>4860</v>
      </c>
      <c r="L1444" s="53">
        <v>0.0</v>
      </c>
      <c r="M1444" s="2" t="s">
        <v>3369</v>
      </c>
      <c r="N1444" s="2" t="s">
        <v>3360</v>
      </c>
      <c r="O1444" s="55"/>
      <c r="AB1444" s="2" t="s">
        <v>164</v>
      </c>
      <c r="AC1444" s="2" t="s">
        <v>3361</v>
      </c>
      <c r="AD1444" s="2" t="s">
        <v>3362</v>
      </c>
      <c r="AE1444" s="2" t="s">
        <v>3363</v>
      </c>
      <c r="AF1444" s="93"/>
      <c r="AG1444" s="2" t="s">
        <v>3364</v>
      </c>
      <c r="AH1444" s="2" t="s">
        <v>3365</v>
      </c>
      <c r="AI1444" s="2">
        <v>0.0</v>
      </c>
      <c r="AJ1444" s="94">
        <v>0.007930789565611013</v>
      </c>
      <c r="AK1444" s="94">
        <v>0.00591715976331361</v>
      </c>
      <c r="AL1444" s="79"/>
      <c r="AM1444" s="2" t="s">
        <v>4919</v>
      </c>
    </row>
    <row r="1445">
      <c r="A1445" s="54">
        <v>46286.0</v>
      </c>
      <c r="B1445" s="54">
        <v>46287.0</v>
      </c>
      <c r="C1445" s="2" t="s">
        <v>145</v>
      </c>
      <c r="D1445" s="2" t="s">
        <v>146</v>
      </c>
      <c r="E1445" s="2" t="s">
        <v>208</v>
      </c>
      <c r="F1445" s="53">
        <v>0.0</v>
      </c>
      <c r="G1445" s="53">
        <v>0.0</v>
      </c>
      <c r="H1445" s="53">
        <v>0.0</v>
      </c>
      <c r="I1445" s="53">
        <v>0.0</v>
      </c>
      <c r="J1445" s="53">
        <v>0.011617513952987782</v>
      </c>
      <c r="K1445" s="2" t="s">
        <v>288</v>
      </c>
      <c r="L1445" s="53">
        <v>1.0</v>
      </c>
      <c r="M1445" s="2" t="s">
        <v>4785</v>
      </c>
      <c r="N1445" s="2" t="s">
        <v>3360</v>
      </c>
      <c r="O1445" s="55"/>
      <c r="AB1445" s="2" t="s">
        <v>153</v>
      </c>
      <c r="AC1445" s="2" t="s">
        <v>4920</v>
      </c>
      <c r="AD1445" s="2" t="s">
        <v>3362</v>
      </c>
      <c r="AE1445" s="2" t="s">
        <v>3363</v>
      </c>
      <c r="AF1445" s="93"/>
      <c r="AG1445" s="2" t="s">
        <v>3364</v>
      </c>
      <c r="AH1445" s="2" t="s">
        <v>3365</v>
      </c>
      <c r="AI1445" s="2">
        <v>1.0</v>
      </c>
      <c r="AJ1445" s="94">
        <v>0.9768999387244722</v>
      </c>
      <c r="AK1445" s="94">
        <v>1.0</v>
      </c>
      <c r="AL1445" s="79"/>
      <c r="AM1445" s="2" t="s">
        <v>4921</v>
      </c>
    </row>
    <row r="1446">
      <c r="A1446" s="54">
        <v>46286.0</v>
      </c>
      <c r="B1446" s="54">
        <v>46287.0</v>
      </c>
      <c r="C1446" s="2" t="s">
        <v>301</v>
      </c>
      <c r="D1446" s="2" t="s">
        <v>146</v>
      </c>
      <c r="E1446" s="2" t="s">
        <v>208</v>
      </c>
      <c r="F1446" s="53">
        <v>0.0</v>
      </c>
      <c r="G1446" s="53">
        <v>0.0</v>
      </c>
      <c r="H1446" s="53">
        <v>0.04</v>
      </c>
      <c r="I1446" s="53">
        <v>0.038461538461538464</v>
      </c>
      <c r="J1446" s="53">
        <v>0.04035660057859432</v>
      </c>
      <c r="K1446" s="2" t="s">
        <v>148</v>
      </c>
      <c r="L1446" s="53">
        <v>0.5</v>
      </c>
      <c r="M1446" s="2" t="s">
        <v>3359</v>
      </c>
      <c r="N1446" s="2" t="s">
        <v>3360</v>
      </c>
      <c r="O1446" s="55"/>
      <c r="AB1446" s="2" t="s">
        <v>153</v>
      </c>
      <c r="AC1446" s="2" t="s">
        <v>4920</v>
      </c>
      <c r="AD1446" s="2" t="s">
        <v>3362</v>
      </c>
      <c r="AE1446" s="2" t="s">
        <v>3363</v>
      </c>
      <c r="AF1446" s="93"/>
      <c r="AG1446" s="2" t="s">
        <v>3364</v>
      </c>
      <c r="AH1446" s="2" t="s">
        <v>3365</v>
      </c>
      <c r="AI1446" s="2">
        <v>1.0</v>
      </c>
      <c r="AJ1446" s="94">
        <v>0.9209154540530715</v>
      </c>
      <c r="AK1446" s="94">
        <v>0.9245562130177515</v>
      </c>
      <c r="AL1446" s="79"/>
      <c r="AM1446" s="2" t="s">
        <v>4922</v>
      </c>
    </row>
    <row r="1447">
      <c r="A1447" s="54">
        <v>46287.0</v>
      </c>
      <c r="B1447" s="54">
        <v>46288.0</v>
      </c>
      <c r="C1447" s="2" t="s">
        <v>194</v>
      </c>
      <c r="D1447" s="2" t="s">
        <v>146</v>
      </c>
      <c r="E1447" s="2" t="s">
        <v>303</v>
      </c>
      <c r="F1447" s="53">
        <v>0.125</v>
      </c>
      <c r="G1447" s="53">
        <v>0.16666666666666666</v>
      </c>
      <c r="H1447" s="53">
        <v>0.12</v>
      </c>
      <c r="I1447" s="53">
        <v>0.07692307692307693</v>
      </c>
      <c r="J1447" s="53">
        <v>0.13551732915804984</v>
      </c>
      <c r="K1447" s="2" t="s">
        <v>148</v>
      </c>
      <c r="L1447" s="53">
        <v>0.3076923076923077</v>
      </c>
      <c r="M1447" s="2" t="s">
        <v>3369</v>
      </c>
      <c r="N1447" s="2" t="s">
        <v>3360</v>
      </c>
      <c r="O1447" s="55"/>
      <c r="AB1447" s="2" t="s">
        <v>164</v>
      </c>
      <c r="AC1447" s="2" t="s">
        <v>3361</v>
      </c>
      <c r="AD1447" s="2" t="s">
        <v>3362</v>
      </c>
      <c r="AE1447" s="2" t="s">
        <v>3363</v>
      </c>
      <c r="AF1447" s="93"/>
      <c r="AG1447" s="2" t="s">
        <v>3364</v>
      </c>
      <c r="AH1447" s="2" t="s">
        <v>3365</v>
      </c>
      <c r="AI1447" s="2">
        <v>0.0</v>
      </c>
      <c r="AJ1447" s="94">
        <v>0.018364946502131226</v>
      </c>
      <c r="AK1447" s="94">
        <v>0.00591715976331361</v>
      </c>
      <c r="AL1447" s="79"/>
      <c r="AM1447" s="2" t="s">
        <v>4923</v>
      </c>
    </row>
    <row r="1448">
      <c r="A1448" s="54">
        <v>46287.0</v>
      </c>
      <c r="B1448" s="54">
        <v>46288.0</v>
      </c>
      <c r="C1448" s="2" t="s">
        <v>229</v>
      </c>
      <c r="D1448" s="2" t="s">
        <v>146</v>
      </c>
      <c r="E1448" s="2" t="s">
        <v>303</v>
      </c>
      <c r="F1448" s="53">
        <v>0.125</v>
      </c>
      <c r="G1448" s="53">
        <v>0.25</v>
      </c>
      <c r="H1448" s="53">
        <v>0.16</v>
      </c>
      <c r="I1448" s="53">
        <v>0.17307692307692307</v>
      </c>
      <c r="J1448" s="53">
        <v>0.13545008917357582</v>
      </c>
      <c r="K1448" s="2" t="s">
        <v>4860</v>
      </c>
      <c r="L1448" s="53">
        <v>0.0</v>
      </c>
      <c r="M1448" s="2" t="s">
        <v>3369</v>
      </c>
      <c r="N1448" s="2" t="s">
        <v>3360</v>
      </c>
      <c r="O1448" s="55"/>
      <c r="AB1448" s="2" t="s">
        <v>164</v>
      </c>
      <c r="AC1448" s="2" t="s">
        <v>3361</v>
      </c>
      <c r="AD1448" s="2" t="s">
        <v>3362</v>
      </c>
      <c r="AE1448" s="2" t="s">
        <v>3363</v>
      </c>
      <c r="AF1448" s="93"/>
      <c r="AG1448" s="2" t="s">
        <v>3364</v>
      </c>
      <c r="AH1448" s="2" t="s">
        <v>3365</v>
      </c>
      <c r="AI1448" s="2">
        <v>0.0</v>
      </c>
      <c r="AJ1448" s="94">
        <v>0.01834672665712964</v>
      </c>
      <c r="AK1448" s="94">
        <v>0.029955621301775145</v>
      </c>
      <c r="AL1448" s="79"/>
      <c r="AM1448" s="2" t="s">
        <v>4924</v>
      </c>
    </row>
    <row r="1449">
      <c r="A1449" s="54">
        <v>46287.0</v>
      </c>
      <c r="B1449" s="54">
        <v>46288.0</v>
      </c>
      <c r="C1449" s="2" t="s">
        <v>145</v>
      </c>
      <c r="D1449" s="2" t="s">
        <v>146</v>
      </c>
      <c r="E1449" s="2" t="s">
        <v>303</v>
      </c>
      <c r="F1449" s="53">
        <v>0.0</v>
      </c>
      <c r="G1449" s="53">
        <v>0.0</v>
      </c>
      <c r="H1449" s="53">
        <v>0.04</v>
      </c>
      <c r="I1449" s="53">
        <v>0.019230769230769232</v>
      </c>
      <c r="J1449" s="53">
        <v>0.026781575148251344</v>
      </c>
      <c r="K1449" s="2" t="s">
        <v>4925</v>
      </c>
      <c r="L1449" s="53">
        <v>0.0</v>
      </c>
      <c r="M1449" s="2" t="s">
        <v>3369</v>
      </c>
      <c r="N1449" s="2" t="s">
        <v>3360</v>
      </c>
      <c r="O1449" s="55"/>
      <c r="AB1449" s="2" t="s">
        <v>164</v>
      </c>
      <c r="AC1449" s="2" t="s">
        <v>3361</v>
      </c>
      <c r="AD1449" s="2" t="s">
        <v>3362</v>
      </c>
      <c r="AE1449" s="2" t="s">
        <v>3363</v>
      </c>
      <c r="AF1449" s="93"/>
      <c r="AG1449" s="2" t="s">
        <v>3364</v>
      </c>
      <c r="AH1449" s="2" t="s">
        <v>3365</v>
      </c>
      <c r="AI1449" s="2">
        <v>0.0</v>
      </c>
      <c r="AJ1449" s="94">
        <v>7.17252767421434E-4</v>
      </c>
      <c r="AK1449" s="94">
        <v>3.6982248520710064E-4</v>
      </c>
      <c r="AL1449" s="79"/>
      <c r="AM1449" s="2" t="s">
        <v>4926</v>
      </c>
    </row>
    <row r="1450">
      <c r="A1450" s="54">
        <v>46287.0</v>
      </c>
      <c r="B1450" s="54">
        <v>46288.0</v>
      </c>
      <c r="C1450" s="2" t="s">
        <v>301</v>
      </c>
      <c r="D1450" s="2" t="s">
        <v>146</v>
      </c>
      <c r="E1450" s="2" t="s">
        <v>303</v>
      </c>
      <c r="F1450" s="53">
        <v>0.0</v>
      </c>
      <c r="G1450" s="53">
        <v>0.0</v>
      </c>
      <c r="H1450" s="53">
        <v>0.0</v>
      </c>
      <c r="I1450" s="53">
        <v>0.07692307692307693</v>
      </c>
      <c r="J1450" s="53">
        <v>0.0413349597155426</v>
      </c>
      <c r="K1450" s="2" t="s">
        <v>148</v>
      </c>
      <c r="L1450" s="53">
        <v>0.4</v>
      </c>
      <c r="M1450" s="2" t="s">
        <v>3359</v>
      </c>
      <c r="N1450" s="2" t="s">
        <v>3360</v>
      </c>
      <c r="O1450" s="55"/>
      <c r="AB1450" s="2" t="s">
        <v>164</v>
      </c>
      <c r="AC1450" s="2" t="s">
        <v>3361</v>
      </c>
      <c r="AD1450" s="2" t="s">
        <v>3362</v>
      </c>
      <c r="AE1450" s="2" t="s">
        <v>3363</v>
      </c>
      <c r="AF1450" s="93"/>
      <c r="AG1450" s="2" t="s">
        <v>3364</v>
      </c>
      <c r="AH1450" s="2" t="s">
        <v>3365</v>
      </c>
      <c r="AI1450" s="2">
        <v>0.0</v>
      </c>
      <c r="AJ1450" s="94">
        <v>0.0017085788946855297</v>
      </c>
      <c r="AK1450" s="94">
        <v>0.00591715976331361</v>
      </c>
      <c r="AL1450" s="79"/>
      <c r="AM1450" s="2" t="s">
        <v>4927</v>
      </c>
    </row>
    <row r="1451">
      <c r="A1451" s="54">
        <v>46288.0</v>
      </c>
      <c r="B1451" s="54">
        <v>46289.0</v>
      </c>
      <c r="C1451" s="2" t="s">
        <v>194</v>
      </c>
      <c r="D1451" s="2" t="s">
        <v>146</v>
      </c>
      <c r="E1451" s="2" t="s">
        <v>148</v>
      </c>
      <c r="F1451" s="53">
        <v>0.5</v>
      </c>
      <c r="G1451" s="53">
        <v>0.4166666666666667</v>
      </c>
      <c r="H1451" s="53">
        <v>0.32</v>
      </c>
      <c r="I1451" s="53">
        <v>0.17307692307692307</v>
      </c>
      <c r="J1451" s="53">
        <v>0.2318575939240147</v>
      </c>
      <c r="K1451" s="2" t="s">
        <v>148</v>
      </c>
      <c r="L1451" s="53">
        <v>0.3076923076923077</v>
      </c>
      <c r="M1451" s="2" t="s">
        <v>3369</v>
      </c>
      <c r="N1451" s="2" t="s">
        <v>3360</v>
      </c>
      <c r="O1451" s="55"/>
      <c r="AB1451" s="2" t="s">
        <v>153</v>
      </c>
      <c r="AC1451" s="2" t="s">
        <v>4920</v>
      </c>
      <c r="AD1451" s="2" t="s">
        <v>3362</v>
      </c>
      <c r="AE1451" s="2" t="s">
        <v>3363</v>
      </c>
      <c r="AF1451" s="93"/>
      <c r="AG1451" s="2" t="s">
        <v>3364</v>
      </c>
      <c r="AH1451" s="2" t="s">
        <v>3365</v>
      </c>
      <c r="AI1451" s="2">
        <v>1.0</v>
      </c>
      <c r="AJ1451" s="94">
        <v>0.5900427560122039</v>
      </c>
      <c r="AK1451" s="94">
        <v>0.683801775147929</v>
      </c>
      <c r="AL1451" s="79"/>
      <c r="AM1451" s="2" t="s">
        <v>4928</v>
      </c>
    </row>
    <row r="1452">
      <c r="A1452" s="54">
        <v>46288.0</v>
      </c>
      <c r="B1452" s="54">
        <v>46289.0</v>
      </c>
      <c r="C1452" s="2" t="s">
        <v>229</v>
      </c>
      <c r="D1452" s="2" t="s">
        <v>146</v>
      </c>
      <c r="E1452" s="2" t="s">
        <v>148</v>
      </c>
      <c r="F1452" s="53">
        <v>0.0</v>
      </c>
      <c r="G1452" s="53">
        <v>0.0</v>
      </c>
      <c r="H1452" s="53">
        <v>0.04</v>
      </c>
      <c r="I1452" s="53">
        <v>0.057692307692307696</v>
      </c>
      <c r="J1452" s="53">
        <v>0.055505591195641704</v>
      </c>
      <c r="K1452" s="2" t="s">
        <v>4860</v>
      </c>
      <c r="L1452" s="53">
        <v>0.0</v>
      </c>
      <c r="M1452" s="2" t="s">
        <v>3369</v>
      </c>
      <c r="N1452" s="2" t="s">
        <v>3360</v>
      </c>
      <c r="O1452" s="55"/>
      <c r="AB1452" s="2" t="s">
        <v>153</v>
      </c>
      <c r="AC1452" s="2" t="s">
        <v>4929</v>
      </c>
      <c r="AD1452" s="2" t="s">
        <v>3362</v>
      </c>
      <c r="AE1452" s="2" t="s">
        <v>3363</v>
      </c>
      <c r="AF1452" s="93"/>
      <c r="AG1452" s="2" t="s">
        <v>3364</v>
      </c>
      <c r="AH1452" s="2" t="s">
        <v>3365</v>
      </c>
      <c r="AI1452" s="2">
        <v>1.0</v>
      </c>
      <c r="AJ1452" s="94">
        <v>0.8920696882626943</v>
      </c>
      <c r="AK1452" s="94">
        <v>0.8879437869822485</v>
      </c>
      <c r="AL1452" s="79"/>
      <c r="AM1452" s="2" t="s">
        <v>4930</v>
      </c>
    </row>
    <row r="1453">
      <c r="A1453" s="54">
        <v>46288.0</v>
      </c>
      <c r="B1453" s="54">
        <v>46289.0</v>
      </c>
      <c r="C1453" s="2" t="s">
        <v>145</v>
      </c>
      <c r="D1453" s="2" t="s">
        <v>146</v>
      </c>
      <c r="E1453" s="2" t="s">
        <v>148</v>
      </c>
      <c r="F1453" s="53">
        <v>0.0</v>
      </c>
      <c r="G1453" s="53">
        <v>0.0</v>
      </c>
      <c r="H1453" s="53">
        <v>0.08</v>
      </c>
      <c r="I1453" s="53">
        <v>0.038461538461538464</v>
      </c>
      <c r="J1453" s="53">
        <v>0.037882460327261766</v>
      </c>
      <c r="K1453" s="2" t="s">
        <v>4925</v>
      </c>
      <c r="L1453" s="53">
        <v>0.0</v>
      </c>
      <c r="M1453" s="2" t="s">
        <v>3369</v>
      </c>
      <c r="N1453" s="2" t="s">
        <v>3360</v>
      </c>
      <c r="O1453" s="55"/>
      <c r="AB1453" s="2" t="s">
        <v>164</v>
      </c>
      <c r="AC1453" s="2" t="s">
        <v>3361</v>
      </c>
      <c r="AD1453" s="2" t="s">
        <v>3362</v>
      </c>
      <c r="AE1453" s="2" t="s">
        <v>3363</v>
      </c>
      <c r="AF1453" s="93"/>
      <c r="AG1453" s="2" t="s">
        <v>3364</v>
      </c>
      <c r="AH1453" s="2" t="s">
        <v>3365</v>
      </c>
      <c r="AI1453" s="2">
        <v>0.0</v>
      </c>
      <c r="AJ1453" s="94">
        <v>0.0014350808004465617</v>
      </c>
      <c r="AK1453" s="94">
        <v>0.0014792899408284025</v>
      </c>
      <c r="AL1453" s="79"/>
      <c r="AM1453" s="2" t="s">
        <v>4931</v>
      </c>
    </row>
    <row r="1454">
      <c r="A1454" s="54">
        <v>46288.0</v>
      </c>
      <c r="B1454" s="54">
        <v>46289.0</v>
      </c>
      <c r="C1454" s="2" t="s">
        <v>301</v>
      </c>
      <c r="D1454" s="2" t="s">
        <v>146</v>
      </c>
      <c r="E1454" s="2" t="s">
        <v>148</v>
      </c>
      <c r="F1454" s="53">
        <v>0.25</v>
      </c>
      <c r="G1454" s="53">
        <v>0.16666666666666666</v>
      </c>
      <c r="H1454" s="53">
        <v>0.08</v>
      </c>
      <c r="I1454" s="53">
        <v>0.07692307692307693</v>
      </c>
      <c r="J1454" s="53">
        <v>0.07532316313638246</v>
      </c>
      <c r="K1454" s="2" t="s">
        <v>148</v>
      </c>
      <c r="L1454" s="53">
        <v>0.4</v>
      </c>
      <c r="M1454" s="2" t="s">
        <v>3359</v>
      </c>
      <c r="N1454" s="2" t="s">
        <v>3360</v>
      </c>
      <c r="O1454" s="55"/>
      <c r="AB1454" s="2" t="s">
        <v>164</v>
      </c>
      <c r="AC1454" s="2" t="s">
        <v>3361</v>
      </c>
      <c r="AD1454" s="2" t="s">
        <v>3362</v>
      </c>
      <c r="AE1454" s="2" t="s">
        <v>3363</v>
      </c>
      <c r="AF1454" s="93"/>
      <c r="AG1454" s="2" t="s">
        <v>3364</v>
      </c>
      <c r="AH1454" s="2" t="s">
        <v>3365</v>
      </c>
      <c r="AI1454" s="2">
        <v>0.0</v>
      </c>
      <c r="AJ1454" s="94">
        <v>0.005673578904870085</v>
      </c>
      <c r="AK1454" s="94">
        <v>0.00591715976331361</v>
      </c>
      <c r="AL1454" s="79"/>
      <c r="AM1454" s="2" t="s">
        <v>4932</v>
      </c>
    </row>
    <row r="1455">
      <c r="A1455" s="54">
        <v>46289.0</v>
      </c>
      <c r="B1455" s="54">
        <v>46290.0</v>
      </c>
      <c r="C1455" s="2" t="s">
        <v>194</v>
      </c>
      <c r="D1455" s="2" t="s">
        <v>146</v>
      </c>
      <c r="E1455" s="2" t="s">
        <v>196</v>
      </c>
      <c r="F1455" s="53">
        <v>0.125</v>
      </c>
      <c r="G1455" s="53">
        <v>0.16666666666666666</v>
      </c>
      <c r="H1455" s="53">
        <v>0.08</v>
      </c>
      <c r="I1455" s="53">
        <v>0.09615384615384616</v>
      </c>
      <c r="J1455" s="53">
        <v>0.1404365463271293</v>
      </c>
      <c r="K1455" s="2" t="s">
        <v>148</v>
      </c>
      <c r="L1455" s="53">
        <v>0.3076923076923077</v>
      </c>
      <c r="M1455" s="2" t="s">
        <v>3440</v>
      </c>
      <c r="N1455" s="2" t="s">
        <v>3360</v>
      </c>
      <c r="O1455" s="55"/>
      <c r="AB1455" s="2" t="s">
        <v>164</v>
      </c>
      <c r="AC1455" s="2" t="s">
        <v>3361</v>
      </c>
      <c r="AD1455" s="2" t="s">
        <v>3362</v>
      </c>
      <c r="AE1455" s="2" t="s">
        <v>3363</v>
      </c>
      <c r="AF1455" s="93"/>
      <c r="AG1455" s="2" t="s">
        <v>3364</v>
      </c>
      <c r="AH1455" s="2" t="s">
        <v>3365</v>
      </c>
      <c r="AI1455" s="2">
        <v>0.0</v>
      </c>
      <c r="AJ1455" s="94">
        <v>0.01972242354429193</v>
      </c>
      <c r="AK1455" s="94">
        <v>0.009245562130177515</v>
      </c>
      <c r="AL1455" s="79"/>
      <c r="AM1455" s="2" t="s">
        <v>4933</v>
      </c>
    </row>
    <row r="1456">
      <c r="A1456" s="54">
        <v>46289.0</v>
      </c>
      <c r="B1456" s="54">
        <v>46290.0</v>
      </c>
      <c r="C1456" s="2" t="s">
        <v>229</v>
      </c>
      <c r="D1456" s="2" t="s">
        <v>146</v>
      </c>
      <c r="E1456" s="2" t="s">
        <v>196</v>
      </c>
      <c r="F1456" s="53">
        <v>0.0</v>
      </c>
      <c r="G1456" s="53">
        <v>0.0</v>
      </c>
      <c r="H1456" s="53">
        <v>0.04</v>
      </c>
      <c r="I1456" s="53">
        <v>0.057692307692307696</v>
      </c>
      <c r="J1456" s="53">
        <v>0.0608440698566814</v>
      </c>
      <c r="K1456" s="2" t="s">
        <v>4934</v>
      </c>
      <c r="L1456" s="53">
        <v>0.0</v>
      </c>
      <c r="M1456" s="2" t="s">
        <v>3369</v>
      </c>
      <c r="N1456" s="2" t="s">
        <v>3360</v>
      </c>
      <c r="O1456" s="55"/>
      <c r="AB1456" s="2" t="s">
        <v>164</v>
      </c>
      <c r="AC1456" s="2" t="s">
        <v>3361</v>
      </c>
      <c r="AD1456" s="2" t="s">
        <v>3362</v>
      </c>
      <c r="AE1456" s="2" t="s">
        <v>3363</v>
      </c>
      <c r="AF1456" s="93"/>
      <c r="AG1456" s="2" t="s">
        <v>3364</v>
      </c>
      <c r="AH1456" s="2" t="s">
        <v>3365</v>
      </c>
      <c r="AI1456" s="2">
        <v>0.0</v>
      </c>
      <c r="AJ1456" s="94">
        <v>0.003702000836724726</v>
      </c>
      <c r="AK1456" s="94">
        <v>0.003328402366863906</v>
      </c>
      <c r="AL1456" s="79"/>
      <c r="AM1456" s="2" t="s">
        <v>4935</v>
      </c>
    </row>
    <row r="1457">
      <c r="A1457" s="54">
        <v>46289.0</v>
      </c>
      <c r="B1457" s="54">
        <v>46290.0</v>
      </c>
      <c r="C1457" s="2" t="s">
        <v>145</v>
      </c>
      <c r="D1457" s="2" t="s">
        <v>146</v>
      </c>
      <c r="E1457" s="2" t="s">
        <v>196</v>
      </c>
      <c r="F1457" s="53">
        <v>0.0</v>
      </c>
      <c r="G1457" s="53">
        <v>0.0</v>
      </c>
      <c r="H1457" s="53">
        <v>0.0</v>
      </c>
      <c r="I1457" s="53">
        <v>0.0</v>
      </c>
      <c r="J1457" s="53">
        <v>0.015371266230945223</v>
      </c>
      <c r="K1457" s="2" t="s">
        <v>4925</v>
      </c>
      <c r="L1457" s="53">
        <v>0.0</v>
      </c>
      <c r="M1457" s="2" t="s">
        <v>3369</v>
      </c>
      <c r="N1457" s="2" t="s">
        <v>3360</v>
      </c>
      <c r="O1457" s="55"/>
      <c r="AB1457" s="2" t="s">
        <v>164</v>
      </c>
      <c r="AC1457" s="2" t="s">
        <v>3361</v>
      </c>
      <c r="AD1457" s="2" t="s">
        <v>3362</v>
      </c>
      <c r="AE1457" s="2" t="s">
        <v>3363</v>
      </c>
      <c r="AF1457" s="93"/>
      <c r="AG1457" s="2" t="s">
        <v>3364</v>
      </c>
      <c r="AH1457" s="2" t="s">
        <v>3365</v>
      </c>
      <c r="AI1457" s="2">
        <v>0.0</v>
      </c>
      <c r="AJ1457" s="94">
        <v>2.3627582554259697E-4</v>
      </c>
      <c r="AK1457" s="94">
        <v>0.0</v>
      </c>
      <c r="AL1457" s="79"/>
      <c r="AM1457" s="2" t="s">
        <v>4936</v>
      </c>
    </row>
    <row r="1458">
      <c r="A1458" s="54">
        <v>46289.0</v>
      </c>
      <c r="B1458" s="54">
        <v>46290.0</v>
      </c>
      <c r="C1458" s="2" t="s">
        <v>301</v>
      </c>
      <c r="D1458" s="2" t="s">
        <v>146</v>
      </c>
      <c r="E1458" s="2" t="s">
        <v>196</v>
      </c>
      <c r="F1458" s="53">
        <v>0.0</v>
      </c>
      <c r="G1458" s="53">
        <v>0.0</v>
      </c>
      <c r="H1458" s="53">
        <v>0.0</v>
      </c>
      <c r="I1458" s="53">
        <v>0.0</v>
      </c>
      <c r="J1458" s="53">
        <v>0.02374359729068361</v>
      </c>
      <c r="K1458" s="2" t="s">
        <v>4937</v>
      </c>
      <c r="L1458" s="53">
        <v>0.0</v>
      </c>
      <c r="M1458" s="2" t="s">
        <v>3369</v>
      </c>
      <c r="N1458" s="2" t="s">
        <v>3360</v>
      </c>
      <c r="O1458" s="55"/>
      <c r="AB1458" s="2" t="s">
        <v>164</v>
      </c>
      <c r="AC1458" s="2" t="s">
        <v>3361</v>
      </c>
      <c r="AD1458" s="2" t="s">
        <v>3362</v>
      </c>
      <c r="AE1458" s="2" t="s">
        <v>3363</v>
      </c>
      <c r="AF1458" s="93"/>
      <c r="AG1458" s="2" t="s">
        <v>3364</v>
      </c>
      <c r="AH1458" s="2" t="s">
        <v>3365</v>
      </c>
      <c r="AI1458" s="2">
        <v>0.0</v>
      </c>
      <c r="AJ1458" s="94">
        <v>5.63758412302158E-4</v>
      </c>
      <c r="AK1458" s="94">
        <v>0.0</v>
      </c>
      <c r="AL1458" s="79"/>
      <c r="AM1458" s="2" t="s">
        <v>4938</v>
      </c>
    </row>
    <row r="1459">
      <c r="A1459" s="54">
        <v>46290.0</v>
      </c>
      <c r="B1459" s="54">
        <v>46291.0</v>
      </c>
      <c r="C1459" s="2" t="s">
        <v>194</v>
      </c>
      <c r="D1459" s="2" t="s">
        <v>146</v>
      </c>
      <c r="E1459" s="2" t="s">
        <v>288</v>
      </c>
      <c r="F1459" s="53">
        <v>0.375</v>
      </c>
      <c r="G1459" s="53">
        <v>0.3333333333333333</v>
      </c>
      <c r="H1459" s="53">
        <v>0.2</v>
      </c>
      <c r="I1459" s="53">
        <v>0.21153846153846154</v>
      </c>
      <c r="J1459" s="53">
        <v>0.20158813573873363</v>
      </c>
      <c r="K1459" s="2" t="s">
        <v>148</v>
      </c>
      <c r="L1459" s="53">
        <v>0.3076923076923077</v>
      </c>
      <c r="M1459" s="2" t="s">
        <v>3440</v>
      </c>
      <c r="N1459" s="2" t="s">
        <v>3360</v>
      </c>
      <c r="O1459" s="55"/>
      <c r="AB1459" s="2" t="s">
        <v>164</v>
      </c>
      <c r="AC1459" s="2" t="s">
        <v>3361</v>
      </c>
      <c r="AD1459" s="2" t="s">
        <v>3362</v>
      </c>
      <c r="AE1459" s="2" t="s">
        <v>3363</v>
      </c>
      <c r="AF1459" s="93"/>
      <c r="AG1459" s="2" t="s">
        <v>3364</v>
      </c>
      <c r="AH1459" s="2" t="s">
        <v>3365</v>
      </c>
      <c r="AI1459" s="2">
        <v>0.0</v>
      </c>
      <c r="AJ1459" s="94">
        <v>0.040637776470618094</v>
      </c>
      <c r="AK1459" s="94">
        <v>0.04474852071005917</v>
      </c>
      <c r="AL1459" s="79"/>
      <c r="AM1459" s="2" t="s">
        <v>4939</v>
      </c>
    </row>
    <row r="1460">
      <c r="A1460" s="54">
        <v>46290.0</v>
      </c>
      <c r="B1460" s="54">
        <v>46291.0</v>
      </c>
      <c r="C1460" s="2" t="s">
        <v>229</v>
      </c>
      <c r="D1460" s="2" t="s">
        <v>146</v>
      </c>
      <c r="E1460" s="2" t="s">
        <v>288</v>
      </c>
      <c r="F1460" s="53">
        <v>0.0</v>
      </c>
      <c r="G1460" s="53">
        <v>0.08333333333333333</v>
      </c>
      <c r="H1460" s="53">
        <v>0.08</v>
      </c>
      <c r="I1460" s="53">
        <v>0.09615384615384616</v>
      </c>
      <c r="J1460" s="53">
        <v>0.079943085479112</v>
      </c>
      <c r="K1460" s="2" t="s">
        <v>4934</v>
      </c>
      <c r="L1460" s="53">
        <v>0.0</v>
      </c>
      <c r="M1460" s="2" t="s">
        <v>3369</v>
      </c>
      <c r="N1460" s="2" t="s">
        <v>3360</v>
      </c>
      <c r="O1460" s="55"/>
      <c r="AB1460" s="2" t="s">
        <v>164</v>
      </c>
      <c r="AC1460" s="2" t="s">
        <v>3361</v>
      </c>
      <c r="AD1460" s="2" t="s">
        <v>3362</v>
      </c>
      <c r="AE1460" s="2" t="s">
        <v>3363</v>
      </c>
      <c r="AF1460" s="93"/>
      <c r="AG1460" s="2" t="s">
        <v>3364</v>
      </c>
      <c r="AH1460" s="2" t="s">
        <v>3365</v>
      </c>
      <c r="AI1460" s="2">
        <v>0.0</v>
      </c>
      <c r="AJ1460" s="94">
        <v>0.006390896915920608</v>
      </c>
      <c r="AK1460" s="94">
        <v>0.009245562130177515</v>
      </c>
      <c r="AL1460" s="79"/>
      <c r="AM1460" s="2" t="s">
        <v>4940</v>
      </c>
    </row>
    <row r="1461">
      <c r="A1461" s="54">
        <v>46290.0</v>
      </c>
      <c r="B1461" s="54">
        <v>46291.0</v>
      </c>
      <c r="C1461" s="2" t="s">
        <v>145</v>
      </c>
      <c r="D1461" s="2" t="s">
        <v>146</v>
      </c>
      <c r="E1461" s="2" t="s">
        <v>288</v>
      </c>
      <c r="F1461" s="53">
        <v>0.125</v>
      </c>
      <c r="G1461" s="53">
        <v>0.08333333333333333</v>
      </c>
      <c r="H1461" s="53">
        <v>0.08</v>
      </c>
      <c r="I1461" s="53">
        <v>0.038461538461538464</v>
      </c>
      <c r="J1461" s="53">
        <v>0.049337602774472085</v>
      </c>
      <c r="K1461" s="2" t="s">
        <v>4925</v>
      </c>
      <c r="L1461" s="53">
        <v>0.0</v>
      </c>
      <c r="M1461" s="2" t="s">
        <v>3369</v>
      </c>
      <c r="N1461" s="2" t="s">
        <v>3360</v>
      </c>
      <c r="O1461" s="55"/>
      <c r="AB1461" s="2" t="s">
        <v>164</v>
      </c>
      <c r="AC1461" s="2" t="s">
        <v>3361</v>
      </c>
      <c r="AD1461" s="2" t="s">
        <v>3362</v>
      </c>
      <c r="AE1461" s="2" t="s">
        <v>3363</v>
      </c>
      <c r="AF1461" s="93"/>
      <c r="AG1461" s="2" t="s">
        <v>3364</v>
      </c>
      <c r="AH1461" s="2" t="s">
        <v>3365</v>
      </c>
      <c r="AI1461" s="2">
        <v>0.0</v>
      </c>
      <c r="AJ1461" s="94">
        <v>0.0024341990475315956</v>
      </c>
      <c r="AK1461" s="94">
        <v>0.0014792899408284025</v>
      </c>
      <c r="AL1461" s="79"/>
      <c r="AM1461" s="2" t="s">
        <v>4941</v>
      </c>
    </row>
    <row r="1462">
      <c r="A1462" s="54">
        <v>46290.0</v>
      </c>
      <c r="B1462" s="54">
        <v>46291.0</v>
      </c>
      <c r="C1462" s="2" t="s">
        <v>301</v>
      </c>
      <c r="D1462" s="2" t="s">
        <v>146</v>
      </c>
      <c r="E1462" s="2" t="s">
        <v>288</v>
      </c>
      <c r="F1462" s="53">
        <v>0.125</v>
      </c>
      <c r="G1462" s="53">
        <v>0.08333333333333333</v>
      </c>
      <c r="H1462" s="53">
        <v>0.04</v>
      </c>
      <c r="I1462" s="53">
        <v>0.019230769230769232</v>
      </c>
      <c r="J1462" s="53">
        <v>0.05003026187153968</v>
      </c>
      <c r="K1462" s="2" t="s">
        <v>4937</v>
      </c>
      <c r="L1462" s="53">
        <v>0.0</v>
      </c>
      <c r="M1462" s="2" t="s">
        <v>3369</v>
      </c>
      <c r="N1462" s="2" t="s">
        <v>3360</v>
      </c>
      <c r="O1462" s="55"/>
      <c r="AB1462" s="2" t="s">
        <v>164</v>
      </c>
      <c r="AC1462" s="2" t="s">
        <v>3361</v>
      </c>
      <c r="AD1462" s="2" t="s">
        <v>3362</v>
      </c>
      <c r="AE1462" s="2" t="s">
        <v>3363</v>
      </c>
      <c r="AF1462" s="93"/>
      <c r="AG1462" s="2" t="s">
        <v>3364</v>
      </c>
      <c r="AH1462" s="2" t="s">
        <v>3365</v>
      </c>
      <c r="AI1462" s="2">
        <v>0.0</v>
      </c>
      <c r="AJ1462" s="94">
        <v>0.002503027102934837</v>
      </c>
      <c r="AK1462" s="94">
        <v>3.6982248520710064E-4</v>
      </c>
      <c r="AL1462" s="79"/>
      <c r="AM1462" s="2" t="s">
        <v>4942</v>
      </c>
    </row>
    <row r="1463">
      <c r="A1463" s="85">
        <v>46291.0</v>
      </c>
      <c r="B1463" s="85">
        <v>46291.0</v>
      </c>
      <c r="C1463" s="22" t="s">
        <v>194</v>
      </c>
      <c r="D1463" s="22" t="s">
        <v>146</v>
      </c>
      <c r="E1463" s="22" t="s">
        <v>288</v>
      </c>
      <c r="F1463" s="97">
        <v>0.375</v>
      </c>
      <c r="G1463" s="97">
        <v>0.3333333333</v>
      </c>
      <c r="H1463" s="97">
        <v>0.2</v>
      </c>
      <c r="I1463" s="97">
        <v>0.2115384615</v>
      </c>
      <c r="J1463" s="97">
        <v>0.2330001221</v>
      </c>
      <c r="K1463" s="22" t="s">
        <v>148</v>
      </c>
      <c r="L1463" s="97">
        <v>0.3076923077</v>
      </c>
      <c r="M1463" s="22" t="s">
        <v>3440</v>
      </c>
      <c r="N1463" s="22" t="s">
        <v>4943</v>
      </c>
      <c r="O1463" s="98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23"/>
      <c r="AB1463" s="22"/>
      <c r="AC1463" s="22" t="s">
        <v>4944</v>
      </c>
      <c r="AD1463" s="22" t="s">
        <v>4945</v>
      </c>
      <c r="AE1463" s="22" t="s">
        <v>4946</v>
      </c>
      <c r="AF1463" s="99">
        <v>46291.07638888889</v>
      </c>
      <c r="AG1463" s="22" t="s">
        <v>4947</v>
      </c>
      <c r="AH1463" s="22" t="s">
        <v>4948</v>
      </c>
      <c r="AI1463" s="22"/>
      <c r="AJ1463" s="100"/>
      <c r="AK1463" s="100"/>
      <c r="AL1463" s="100"/>
      <c r="AM1463" s="22" t="s">
        <v>4949</v>
      </c>
    </row>
    <row r="1464">
      <c r="A1464" s="85">
        <v>46291.0</v>
      </c>
      <c r="B1464" s="85">
        <v>46291.0</v>
      </c>
      <c r="C1464" s="22" t="s">
        <v>229</v>
      </c>
      <c r="D1464" s="22" t="s">
        <v>146</v>
      </c>
      <c r="E1464" s="22" t="s">
        <v>288</v>
      </c>
      <c r="F1464" s="97">
        <v>0.0</v>
      </c>
      <c r="G1464" s="97">
        <v>0.0833333333</v>
      </c>
      <c r="H1464" s="97">
        <v>0.08</v>
      </c>
      <c r="I1464" s="97">
        <v>0.0961538462</v>
      </c>
      <c r="J1464" s="97">
        <v>0.0733282889</v>
      </c>
      <c r="K1464" s="22" t="s">
        <v>4950</v>
      </c>
      <c r="L1464" s="97">
        <v>0.0</v>
      </c>
      <c r="M1464" s="22" t="s">
        <v>3369</v>
      </c>
      <c r="N1464" s="22" t="s">
        <v>4943</v>
      </c>
      <c r="O1464" s="98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/>
      <c r="AB1464" s="22"/>
      <c r="AC1464" s="22" t="s">
        <v>4951</v>
      </c>
      <c r="AD1464" s="22" t="s">
        <v>4945</v>
      </c>
      <c r="AE1464" s="22" t="s">
        <v>4946</v>
      </c>
      <c r="AF1464" s="99">
        <v>46291.07638888889</v>
      </c>
      <c r="AG1464" s="22" t="s">
        <v>4947</v>
      </c>
      <c r="AH1464" s="22" t="s">
        <v>4948</v>
      </c>
      <c r="AI1464" s="22"/>
      <c r="AJ1464" s="100"/>
      <c r="AK1464" s="100"/>
      <c r="AL1464" s="100"/>
      <c r="AM1464" s="22" t="s">
        <v>4952</v>
      </c>
    </row>
    <row r="1465">
      <c r="A1465" s="85">
        <v>46291.0</v>
      </c>
      <c r="B1465" s="85">
        <v>46291.0</v>
      </c>
      <c r="C1465" s="22" t="s">
        <v>145</v>
      </c>
      <c r="D1465" s="22" t="s">
        <v>146</v>
      </c>
      <c r="E1465" s="22" t="s">
        <v>288</v>
      </c>
      <c r="F1465" s="97">
        <v>0.125</v>
      </c>
      <c r="G1465" s="97">
        <v>0.0833333333</v>
      </c>
      <c r="H1465" s="97">
        <v>0.08</v>
      </c>
      <c r="I1465" s="97">
        <v>0.0384615385</v>
      </c>
      <c r="J1465" s="97">
        <v>0.0681685314</v>
      </c>
      <c r="K1465" s="22" t="s">
        <v>4925</v>
      </c>
      <c r="L1465" s="97">
        <v>0.0</v>
      </c>
      <c r="M1465" s="22" t="s">
        <v>3369</v>
      </c>
      <c r="N1465" s="22" t="s">
        <v>4943</v>
      </c>
      <c r="O1465" s="98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2"/>
      <c r="AC1465" s="22" t="s">
        <v>4953</v>
      </c>
      <c r="AD1465" s="22" t="s">
        <v>4945</v>
      </c>
      <c r="AE1465" s="22" t="s">
        <v>4946</v>
      </c>
      <c r="AF1465" s="99">
        <v>46291.07638888889</v>
      </c>
      <c r="AG1465" s="22" t="s">
        <v>4947</v>
      </c>
      <c r="AH1465" s="22" t="s">
        <v>4948</v>
      </c>
      <c r="AI1465" s="22"/>
      <c r="AJ1465" s="100"/>
      <c r="AK1465" s="100"/>
      <c r="AL1465" s="100"/>
      <c r="AM1465" s="22" t="s">
        <v>4954</v>
      </c>
    </row>
    <row r="1466">
      <c r="A1466" s="85">
        <v>46291.0</v>
      </c>
      <c r="B1466" s="85">
        <v>46291.0</v>
      </c>
      <c r="C1466" s="22" t="s">
        <v>301</v>
      </c>
      <c r="D1466" s="22" t="s">
        <v>146</v>
      </c>
      <c r="E1466" s="22" t="s">
        <v>288</v>
      </c>
      <c r="F1466" s="97">
        <v>0.125</v>
      </c>
      <c r="G1466" s="97">
        <v>0.0833333333</v>
      </c>
      <c r="H1466" s="97">
        <v>0.04</v>
      </c>
      <c r="I1466" s="97">
        <v>0.0192307692</v>
      </c>
      <c r="J1466" s="97">
        <v>0.053</v>
      </c>
      <c r="K1466" s="22" t="s">
        <v>4955</v>
      </c>
      <c r="L1466" s="97">
        <v>0.0</v>
      </c>
      <c r="M1466" s="22" t="s">
        <v>3369</v>
      </c>
      <c r="N1466" s="22" t="s">
        <v>4943</v>
      </c>
      <c r="O1466" s="98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  <c r="AA1466" s="23"/>
      <c r="AB1466" s="22"/>
      <c r="AC1466" s="22" t="s">
        <v>4956</v>
      </c>
      <c r="AD1466" s="22" t="s">
        <v>4945</v>
      </c>
      <c r="AE1466" s="22" t="s">
        <v>4946</v>
      </c>
      <c r="AF1466" s="99">
        <v>46291.07638888889</v>
      </c>
      <c r="AG1466" s="22" t="s">
        <v>4947</v>
      </c>
      <c r="AH1466" s="22" t="s">
        <v>4948</v>
      </c>
      <c r="AI1466" s="22"/>
      <c r="AJ1466" s="100"/>
      <c r="AK1466" s="100"/>
      <c r="AL1466" s="100"/>
      <c r="AM1466" s="22" t="s">
        <v>4957</v>
      </c>
    </row>
    <row r="1467">
      <c r="A1467" s="54">
        <v>45926.0</v>
      </c>
      <c r="B1467" s="54">
        <v>45927.0</v>
      </c>
      <c r="C1467" s="2" t="s">
        <v>178</v>
      </c>
      <c r="D1467" s="2" t="s">
        <v>146</v>
      </c>
      <c r="E1467" s="2" t="s">
        <v>288</v>
      </c>
      <c r="F1467" s="53">
        <v>0.0</v>
      </c>
      <c r="G1467" s="53">
        <v>0.08333333333333333</v>
      </c>
      <c r="H1467" s="53">
        <v>0.04</v>
      </c>
      <c r="I1467" s="53">
        <v>0.019230769230769232</v>
      </c>
      <c r="J1467" s="53">
        <v>0.02535012683452814</v>
      </c>
      <c r="K1467" s="2" t="s">
        <v>256</v>
      </c>
      <c r="L1467" s="53">
        <v>1.0</v>
      </c>
      <c r="M1467" s="2" t="s">
        <v>4958</v>
      </c>
      <c r="N1467" s="2" t="s">
        <v>3360</v>
      </c>
      <c r="O1467" s="55"/>
      <c r="AB1467" s="2" t="s">
        <v>164</v>
      </c>
      <c r="AC1467" s="2" t="s">
        <v>3361</v>
      </c>
      <c r="AD1467" s="2" t="s">
        <v>3362</v>
      </c>
      <c r="AE1467" s="2" t="s">
        <v>3363</v>
      </c>
      <c r="AF1467" s="93"/>
      <c r="AG1467" s="2" t="s">
        <v>3364</v>
      </c>
      <c r="AH1467" s="2" t="s">
        <v>3365</v>
      </c>
      <c r="AI1467" s="2">
        <v>0.0</v>
      </c>
      <c r="AJ1467" s="94">
        <v>6.426289305266638E-4</v>
      </c>
      <c r="AK1467" s="94">
        <v>3.6982248520710064E-4</v>
      </c>
      <c r="AL1467" s="79"/>
      <c r="AM1467" s="2" t="s">
        <v>4959</v>
      </c>
    </row>
    <row r="1468">
      <c r="A1468" s="54">
        <v>45926.0</v>
      </c>
      <c r="B1468" s="54">
        <v>45927.0</v>
      </c>
      <c r="C1468" s="2" t="s">
        <v>932</v>
      </c>
      <c r="D1468" s="2" t="s">
        <v>146</v>
      </c>
      <c r="E1468" s="2" t="s">
        <v>288</v>
      </c>
      <c r="F1468" s="53">
        <v>0.0</v>
      </c>
      <c r="G1468" s="53">
        <v>0.0</v>
      </c>
      <c r="H1468" s="53">
        <v>0.0</v>
      </c>
      <c r="I1468" s="53">
        <v>0.0</v>
      </c>
      <c r="J1468" s="53">
        <v>0.0</v>
      </c>
      <c r="K1468" s="2" t="s">
        <v>3531</v>
      </c>
      <c r="L1468" s="53">
        <v>0.0</v>
      </c>
      <c r="M1468" s="2" t="s">
        <v>3369</v>
      </c>
      <c r="N1468" s="2" t="s">
        <v>3360</v>
      </c>
      <c r="O1468" s="55"/>
      <c r="AB1468" s="2" t="s">
        <v>164</v>
      </c>
      <c r="AC1468" s="2" t="s">
        <v>3361</v>
      </c>
      <c r="AD1468" s="2" t="s">
        <v>3362</v>
      </c>
      <c r="AE1468" s="2" t="s">
        <v>3363</v>
      </c>
      <c r="AF1468" s="93"/>
      <c r="AG1468" s="2" t="s">
        <v>3364</v>
      </c>
      <c r="AH1468" s="2" t="s">
        <v>3365</v>
      </c>
      <c r="AI1468" s="2">
        <v>0.0</v>
      </c>
      <c r="AJ1468" s="94">
        <v>0.0</v>
      </c>
      <c r="AK1468" s="94">
        <v>0.0</v>
      </c>
      <c r="AL1468" s="79"/>
      <c r="AM1468" s="2" t="s">
        <v>4960</v>
      </c>
    </row>
    <row r="1469">
      <c r="A1469" s="54">
        <v>45926.0</v>
      </c>
      <c r="B1469" s="54">
        <v>45927.0</v>
      </c>
      <c r="C1469" s="2" t="s">
        <v>450</v>
      </c>
      <c r="D1469" s="2" t="s">
        <v>146</v>
      </c>
      <c r="E1469" s="2" t="s">
        <v>288</v>
      </c>
      <c r="F1469" s="53">
        <v>0.0</v>
      </c>
      <c r="G1469" s="53">
        <v>0.0</v>
      </c>
      <c r="H1469" s="53">
        <v>0.0</v>
      </c>
      <c r="I1469" s="53">
        <v>0.0</v>
      </c>
      <c r="J1469" s="53">
        <v>0.0</v>
      </c>
      <c r="K1469" s="2" t="s">
        <v>3531</v>
      </c>
      <c r="L1469" s="53">
        <v>0.0</v>
      </c>
      <c r="M1469" s="2" t="s">
        <v>3369</v>
      </c>
      <c r="N1469" s="2" t="s">
        <v>3360</v>
      </c>
      <c r="O1469" s="55"/>
      <c r="AB1469" s="2" t="s">
        <v>164</v>
      </c>
      <c r="AC1469" s="2" t="s">
        <v>3361</v>
      </c>
      <c r="AD1469" s="2" t="s">
        <v>3362</v>
      </c>
      <c r="AE1469" s="2" t="s">
        <v>3363</v>
      </c>
      <c r="AF1469" s="93"/>
      <c r="AG1469" s="2" t="s">
        <v>3364</v>
      </c>
      <c r="AH1469" s="2" t="s">
        <v>3365</v>
      </c>
      <c r="AI1469" s="2">
        <v>0.0</v>
      </c>
      <c r="AJ1469" s="94">
        <v>0.0</v>
      </c>
      <c r="AK1469" s="94">
        <v>0.0</v>
      </c>
      <c r="AL1469" s="79"/>
      <c r="AM1469" s="2" t="s">
        <v>4961</v>
      </c>
    </row>
    <row r="1470">
      <c r="A1470" s="54">
        <v>45926.0</v>
      </c>
      <c r="B1470" s="54">
        <v>45927.0</v>
      </c>
      <c r="C1470" s="2" t="s">
        <v>515</v>
      </c>
      <c r="D1470" s="2" t="s">
        <v>146</v>
      </c>
      <c r="E1470" s="2" t="s">
        <v>288</v>
      </c>
      <c r="F1470" s="53">
        <v>0.0</v>
      </c>
      <c r="G1470" s="53">
        <v>0.0</v>
      </c>
      <c r="H1470" s="53">
        <v>0.0</v>
      </c>
      <c r="I1470" s="53">
        <v>0.0</v>
      </c>
      <c r="J1470" s="53">
        <v>0.0</v>
      </c>
      <c r="K1470" s="2" t="s">
        <v>3531</v>
      </c>
      <c r="L1470" s="53">
        <v>0.0</v>
      </c>
      <c r="M1470" s="2" t="s">
        <v>3369</v>
      </c>
      <c r="N1470" s="2" t="s">
        <v>3360</v>
      </c>
      <c r="O1470" s="55"/>
      <c r="AB1470" s="2" t="s">
        <v>164</v>
      </c>
      <c r="AC1470" s="2" t="s">
        <v>3361</v>
      </c>
      <c r="AD1470" s="2" t="s">
        <v>3362</v>
      </c>
      <c r="AE1470" s="2" t="s">
        <v>3363</v>
      </c>
      <c r="AF1470" s="93"/>
      <c r="AG1470" s="2" t="s">
        <v>3364</v>
      </c>
      <c r="AH1470" s="2" t="s">
        <v>3365</v>
      </c>
      <c r="AI1470" s="2">
        <v>0.0</v>
      </c>
      <c r="AJ1470" s="94">
        <v>0.0</v>
      </c>
      <c r="AK1470" s="94">
        <v>0.0</v>
      </c>
      <c r="AL1470" s="79"/>
      <c r="AM1470" s="2" t="s">
        <v>4962</v>
      </c>
    </row>
    <row r="1471">
      <c r="A1471" s="54">
        <v>45926.0</v>
      </c>
      <c r="B1471" s="54">
        <v>45927.0</v>
      </c>
      <c r="C1471" s="2" t="s">
        <v>1189</v>
      </c>
      <c r="D1471" s="2" t="s">
        <v>146</v>
      </c>
      <c r="E1471" s="2" t="s">
        <v>288</v>
      </c>
      <c r="F1471" s="53">
        <v>0.0</v>
      </c>
      <c r="G1471" s="53">
        <v>0.0</v>
      </c>
      <c r="H1471" s="53">
        <v>0.0</v>
      </c>
      <c r="I1471" s="53">
        <v>0.0</v>
      </c>
      <c r="J1471" s="53">
        <v>0.0</v>
      </c>
      <c r="K1471" s="2" t="s">
        <v>3531</v>
      </c>
      <c r="L1471" s="53">
        <v>0.0</v>
      </c>
      <c r="M1471" s="2" t="s">
        <v>3369</v>
      </c>
      <c r="N1471" s="2" t="s">
        <v>3360</v>
      </c>
      <c r="O1471" s="55"/>
      <c r="AB1471" s="2" t="s">
        <v>164</v>
      </c>
      <c r="AC1471" s="2" t="s">
        <v>3361</v>
      </c>
      <c r="AD1471" s="2" t="s">
        <v>3362</v>
      </c>
      <c r="AE1471" s="2" t="s">
        <v>3363</v>
      </c>
      <c r="AF1471" s="93"/>
      <c r="AG1471" s="101" t="s">
        <v>3364</v>
      </c>
      <c r="AH1471" s="101" t="s">
        <v>3365</v>
      </c>
      <c r="AI1471" s="2">
        <v>0.0</v>
      </c>
      <c r="AJ1471" s="94">
        <v>0.0</v>
      </c>
      <c r="AK1471" s="94">
        <v>0.0</v>
      </c>
      <c r="AL1471" s="79"/>
      <c r="AM1471" s="2" t="s">
        <v>4963</v>
      </c>
    </row>
    <row r="1472">
      <c r="A1472" s="54">
        <v>45927.0</v>
      </c>
      <c r="B1472" s="54">
        <v>45928.0</v>
      </c>
      <c r="C1472" s="2" t="s">
        <v>178</v>
      </c>
      <c r="D1472" s="2" t="s">
        <v>146</v>
      </c>
      <c r="E1472" s="2" t="s">
        <v>256</v>
      </c>
      <c r="F1472" s="53">
        <v>0.125</v>
      </c>
      <c r="G1472" s="53">
        <v>0.08333333333333333</v>
      </c>
      <c r="H1472" s="53">
        <v>0.04</v>
      </c>
      <c r="I1472" s="53">
        <v>0.019230769230769232</v>
      </c>
      <c r="J1472" s="53">
        <v>0.02848080556862788</v>
      </c>
      <c r="K1472" s="2" t="s">
        <v>256</v>
      </c>
      <c r="L1472" s="53">
        <v>1.0</v>
      </c>
      <c r="M1472" s="2" t="s">
        <v>4958</v>
      </c>
      <c r="N1472" s="2" t="s">
        <v>3360</v>
      </c>
      <c r="O1472" s="55"/>
      <c r="AB1472" s="2" t="s">
        <v>164</v>
      </c>
      <c r="AC1472" s="2" t="s">
        <v>3361</v>
      </c>
      <c r="AD1472" s="2" t="s">
        <v>3362</v>
      </c>
      <c r="AE1472" s="2" t="s">
        <v>3363</v>
      </c>
      <c r="AF1472" s="93"/>
      <c r="AG1472" s="2" t="s">
        <v>3364</v>
      </c>
      <c r="AH1472" s="2" t="s">
        <v>3365</v>
      </c>
      <c r="AI1472" s="2">
        <v>0.0</v>
      </c>
      <c r="AJ1472" s="94">
        <v>8.111562858379848E-4</v>
      </c>
      <c r="AK1472" s="94">
        <v>3.6982248520710064E-4</v>
      </c>
      <c r="AL1472" s="79"/>
      <c r="AM1472" s="2" t="s">
        <v>4964</v>
      </c>
    </row>
    <row r="1473">
      <c r="A1473" s="54">
        <v>45927.0</v>
      </c>
      <c r="B1473" s="54">
        <v>45928.0</v>
      </c>
      <c r="C1473" s="2" t="s">
        <v>932</v>
      </c>
      <c r="D1473" s="2" t="s">
        <v>146</v>
      </c>
      <c r="E1473" s="2" t="s">
        <v>256</v>
      </c>
      <c r="F1473" s="53">
        <v>0.0</v>
      </c>
      <c r="G1473" s="53">
        <v>0.0</v>
      </c>
      <c r="H1473" s="53">
        <v>0.0</v>
      </c>
      <c r="I1473" s="53">
        <v>0.0</v>
      </c>
      <c r="J1473" s="53">
        <v>0.0</v>
      </c>
      <c r="K1473" s="2" t="s">
        <v>3531</v>
      </c>
      <c r="L1473" s="53">
        <v>0.0</v>
      </c>
      <c r="M1473" s="2" t="s">
        <v>3369</v>
      </c>
      <c r="N1473" s="2" t="s">
        <v>3360</v>
      </c>
      <c r="O1473" s="55"/>
      <c r="AB1473" s="2" t="s">
        <v>164</v>
      </c>
      <c r="AC1473" s="2" t="s">
        <v>3361</v>
      </c>
      <c r="AD1473" s="2" t="s">
        <v>3362</v>
      </c>
      <c r="AE1473" s="2" t="s">
        <v>3363</v>
      </c>
      <c r="AF1473" s="93"/>
      <c r="AG1473" s="2" t="s">
        <v>3364</v>
      </c>
      <c r="AH1473" s="2" t="s">
        <v>3365</v>
      </c>
      <c r="AI1473" s="2">
        <v>0.0</v>
      </c>
      <c r="AJ1473" s="94">
        <v>0.0</v>
      </c>
      <c r="AK1473" s="94">
        <v>0.0</v>
      </c>
      <c r="AL1473" s="79"/>
      <c r="AM1473" s="2" t="s">
        <v>4965</v>
      </c>
    </row>
    <row r="1474">
      <c r="A1474" s="54">
        <v>45927.0</v>
      </c>
      <c r="B1474" s="54">
        <v>45928.0</v>
      </c>
      <c r="C1474" s="2" t="s">
        <v>450</v>
      </c>
      <c r="D1474" s="2" t="s">
        <v>146</v>
      </c>
      <c r="E1474" s="2" t="s">
        <v>256</v>
      </c>
      <c r="F1474" s="53">
        <v>0.0</v>
      </c>
      <c r="G1474" s="53">
        <v>0.0</v>
      </c>
      <c r="H1474" s="53">
        <v>0.0</v>
      </c>
      <c r="I1474" s="53">
        <v>0.0</v>
      </c>
      <c r="J1474" s="53">
        <v>0.0</v>
      </c>
      <c r="K1474" s="2" t="s">
        <v>3531</v>
      </c>
      <c r="L1474" s="53">
        <v>0.0</v>
      </c>
      <c r="M1474" s="2" t="s">
        <v>3369</v>
      </c>
      <c r="N1474" s="2" t="s">
        <v>3360</v>
      </c>
      <c r="O1474" s="55"/>
      <c r="AB1474" s="2" t="s">
        <v>164</v>
      </c>
      <c r="AC1474" s="2" t="s">
        <v>3361</v>
      </c>
      <c r="AD1474" s="2" t="s">
        <v>3362</v>
      </c>
      <c r="AE1474" s="2" t="s">
        <v>3363</v>
      </c>
      <c r="AF1474" s="93"/>
      <c r="AG1474" s="2" t="s">
        <v>3364</v>
      </c>
      <c r="AH1474" s="2" t="s">
        <v>3365</v>
      </c>
      <c r="AI1474" s="2">
        <v>0.0</v>
      </c>
      <c r="AJ1474" s="94">
        <v>0.0</v>
      </c>
      <c r="AK1474" s="94">
        <v>0.0</v>
      </c>
      <c r="AL1474" s="79"/>
      <c r="AM1474" s="2" t="s">
        <v>4966</v>
      </c>
    </row>
    <row r="1475">
      <c r="A1475" s="54">
        <v>45927.0</v>
      </c>
      <c r="B1475" s="54">
        <v>45928.0</v>
      </c>
      <c r="C1475" s="2" t="s">
        <v>515</v>
      </c>
      <c r="D1475" s="2" t="s">
        <v>146</v>
      </c>
      <c r="E1475" s="2" t="s">
        <v>256</v>
      </c>
      <c r="F1475" s="53">
        <v>0.0</v>
      </c>
      <c r="G1475" s="53">
        <v>0.0</v>
      </c>
      <c r="H1475" s="53">
        <v>0.0</v>
      </c>
      <c r="I1475" s="53">
        <v>0.0</v>
      </c>
      <c r="J1475" s="53">
        <v>0.0</v>
      </c>
      <c r="K1475" s="2" t="s">
        <v>3531</v>
      </c>
      <c r="L1475" s="53">
        <v>0.0</v>
      </c>
      <c r="M1475" s="2" t="s">
        <v>3369</v>
      </c>
      <c r="N1475" s="2" t="s">
        <v>3360</v>
      </c>
      <c r="O1475" s="55"/>
      <c r="AB1475" s="2" t="s">
        <v>164</v>
      </c>
      <c r="AC1475" s="2" t="s">
        <v>3361</v>
      </c>
      <c r="AD1475" s="2" t="s">
        <v>3362</v>
      </c>
      <c r="AE1475" s="2" t="s">
        <v>3363</v>
      </c>
      <c r="AF1475" s="93"/>
      <c r="AG1475" s="2" t="s">
        <v>3364</v>
      </c>
      <c r="AH1475" s="2" t="s">
        <v>3365</v>
      </c>
      <c r="AI1475" s="2">
        <v>0.0</v>
      </c>
      <c r="AJ1475" s="94">
        <v>0.0</v>
      </c>
      <c r="AK1475" s="94">
        <v>0.0</v>
      </c>
      <c r="AL1475" s="79"/>
      <c r="AM1475" s="2" t="s">
        <v>4967</v>
      </c>
    </row>
    <row r="1476">
      <c r="A1476" s="54">
        <v>45927.0</v>
      </c>
      <c r="B1476" s="54">
        <v>45928.0</v>
      </c>
      <c r="C1476" s="2" t="s">
        <v>1189</v>
      </c>
      <c r="D1476" s="2" t="s">
        <v>146</v>
      </c>
      <c r="E1476" s="2" t="s">
        <v>256</v>
      </c>
      <c r="F1476" s="53">
        <v>0.0</v>
      </c>
      <c r="G1476" s="53">
        <v>0.0</v>
      </c>
      <c r="H1476" s="53">
        <v>0.0</v>
      </c>
      <c r="I1476" s="53">
        <v>0.0</v>
      </c>
      <c r="J1476" s="53">
        <v>0.0</v>
      </c>
      <c r="K1476" s="2" t="s">
        <v>3531</v>
      </c>
      <c r="L1476" s="53">
        <v>0.0</v>
      </c>
      <c r="M1476" s="2" t="s">
        <v>3369</v>
      </c>
      <c r="N1476" s="2" t="s">
        <v>3360</v>
      </c>
      <c r="O1476" s="55"/>
      <c r="AB1476" s="2" t="s">
        <v>164</v>
      </c>
      <c r="AC1476" s="2" t="s">
        <v>3361</v>
      </c>
      <c r="AD1476" s="2" t="s">
        <v>3362</v>
      </c>
      <c r="AE1476" s="2" t="s">
        <v>3363</v>
      </c>
      <c r="AF1476" s="93"/>
      <c r="AG1476" s="101" t="s">
        <v>3364</v>
      </c>
      <c r="AH1476" s="101" t="s">
        <v>3365</v>
      </c>
      <c r="AI1476" s="2">
        <v>0.0</v>
      </c>
      <c r="AJ1476" s="94">
        <v>0.0</v>
      </c>
      <c r="AK1476" s="94">
        <v>0.0</v>
      </c>
      <c r="AL1476" s="79"/>
      <c r="AM1476" s="2" t="s">
        <v>4968</v>
      </c>
    </row>
    <row r="1477">
      <c r="A1477" s="54">
        <v>45928.0</v>
      </c>
      <c r="B1477" s="54">
        <v>45929.0</v>
      </c>
      <c r="C1477" s="2" t="s">
        <v>178</v>
      </c>
      <c r="D1477" s="2" t="s">
        <v>146</v>
      </c>
      <c r="E1477" s="2" t="s">
        <v>180</v>
      </c>
      <c r="F1477" s="53">
        <v>0.0</v>
      </c>
      <c r="G1477" s="53">
        <v>0.0</v>
      </c>
      <c r="H1477" s="53">
        <v>0.04</v>
      </c>
      <c r="I1477" s="53">
        <v>0.019230769230769232</v>
      </c>
      <c r="J1477" s="53">
        <v>0.01888207640875117</v>
      </c>
      <c r="K1477" s="2" t="s">
        <v>256</v>
      </c>
      <c r="L1477" s="53">
        <v>1.0</v>
      </c>
      <c r="M1477" s="2" t="s">
        <v>4958</v>
      </c>
      <c r="N1477" s="2" t="s">
        <v>3360</v>
      </c>
      <c r="O1477" s="55"/>
      <c r="AB1477" s="2" t="s">
        <v>164</v>
      </c>
      <c r="AC1477" s="2" t="s">
        <v>3361</v>
      </c>
      <c r="AD1477" s="2" t="s">
        <v>3362</v>
      </c>
      <c r="AE1477" s="2" t="s">
        <v>3363</v>
      </c>
      <c r="AF1477" s="93"/>
      <c r="AG1477" s="2" t="s">
        <v>3364</v>
      </c>
      <c r="AH1477" s="2" t="s">
        <v>3365</v>
      </c>
      <c r="AI1477" s="2">
        <v>0.0</v>
      </c>
      <c r="AJ1477" s="94">
        <v>3.5653280950591744E-4</v>
      </c>
      <c r="AK1477" s="94">
        <v>3.6982248520710064E-4</v>
      </c>
      <c r="AL1477" s="79"/>
      <c r="AM1477" s="2" t="s">
        <v>4969</v>
      </c>
    </row>
    <row r="1478">
      <c r="A1478" s="54">
        <v>45928.0</v>
      </c>
      <c r="B1478" s="54">
        <v>45929.0</v>
      </c>
      <c r="C1478" s="2" t="s">
        <v>932</v>
      </c>
      <c r="D1478" s="2" t="s">
        <v>146</v>
      </c>
      <c r="E1478" s="2" t="s">
        <v>180</v>
      </c>
      <c r="F1478" s="53">
        <v>0.0</v>
      </c>
      <c r="G1478" s="53">
        <v>0.0</v>
      </c>
      <c r="H1478" s="53">
        <v>0.0</v>
      </c>
      <c r="I1478" s="53">
        <v>0.0</v>
      </c>
      <c r="J1478" s="53">
        <v>0.0</v>
      </c>
      <c r="K1478" s="2" t="s">
        <v>3531</v>
      </c>
      <c r="L1478" s="53">
        <v>0.0</v>
      </c>
      <c r="M1478" s="2" t="s">
        <v>3369</v>
      </c>
      <c r="N1478" s="2" t="s">
        <v>3360</v>
      </c>
      <c r="O1478" s="55"/>
      <c r="AB1478" s="2" t="s">
        <v>164</v>
      </c>
      <c r="AC1478" s="2" t="s">
        <v>3361</v>
      </c>
      <c r="AD1478" s="2" t="s">
        <v>3362</v>
      </c>
      <c r="AE1478" s="2" t="s">
        <v>3363</v>
      </c>
      <c r="AF1478" s="93"/>
      <c r="AG1478" s="2" t="s">
        <v>3364</v>
      </c>
      <c r="AH1478" s="2" t="s">
        <v>3365</v>
      </c>
      <c r="AI1478" s="2">
        <v>0.0</v>
      </c>
      <c r="AJ1478" s="94">
        <v>0.0</v>
      </c>
      <c r="AK1478" s="94">
        <v>0.0</v>
      </c>
      <c r="AL1478" s="79"/>
      <c r="AM1478" s="2" t="s">
        <v>4970</v>
      </c>
    </row>
    <row r="1479">
      <c r="A1479" s="54">
        <v>45928.0</v>
      </c>
      <c r="B1479" s="54">
        <v>45929.0</v>
      </c>
      <c r="C1479" s="2" t="s">
        <v>450</v>
      </c>
      <c r="D1479" s="2" t="s">
        <v>146</v>
      </c>
      <c r="E1479" s="2" t="s">
        <v>180</v>
      </c>
      <c r="F1479" s="53">
        <v>0.0</v>
      </c>
      <c r="G1479" s="53">
        <v>0.0</v>
      </c>
      <c r="H1479" s="53">
        <v>0.0</v>
      </c>
      <c r="I1479" s="53">
        <v>0.0</v>
      </c>
      <c r="J1479" s="53">
        <v>0.0</v>
      </c>
      <c r="K1479" s="2" t="s">
        <v>3531</v>
      </c>
      <c r="L1479" s="53">
        <v>0.0</v>
      </c>
      <c r="M1479" s="2" t="s">
        <v>3369</v>
      </c>
      <c r="N1479" s="2" t="s">
        <v>3360</v>
      </c>
      <c r="O1479" s="55"/>
      <c r="AB1479" s="2" t="s">
        <v>164</v>
      </c>
      <c r="AC1479" s="2" t="s">
        <v>3361</v>
      </c>
      <c r="AD1479" s="2" t="s">
        <v>3362</v>
      </c>
      <c r="AE1479" s="2" t="s">
        <v>3363</v>
      </c>
      <c r="AF1479" s="93"/>
      <c r="AG1479" s="2" t="s">
        <v>3364</v>
      </c>
      <c r="AH1479" s="2" t="s">
        <v>3365</v>
      </c>
      <c r="AI1479" s="2">
        <v>0.0</v>
      </c>
      <c r="AJ1479" s="94">
        <v>0.0</v>
      </c>
      <c r="AK1479" s="94">
        <v>0.0</v>
      </c>
      <c r="AL1479" s="79"/>
      <c r="AM1479" s="2" t="s">
        <v>4971</v>
      </c>
    </row>
    <row r="1480">
      <c r="A1480" s="54">
        <v>45928.0</v>
      </c>
      <c r="B1480" s="54">
        <v>45929.0</v>
      </c>
      <c r="C1480" s="2" t="s">
        <v>515</v>
      </c>
      <c r="D1480" s="2" t="s">
        <v>146</v>
      </c>
      <c r="E1480" s="2" t="s">
        <v>180</v>
      </c>
      <c r="F1480" s="53">
        <v>0.0</v>
      </c>
      <c r="G1480" s="53">
        <v>0.0</v>
      </c>
      <c r="H1480" s="53">
        <v>0.0</v>
      </c>
      <c r="I1480" s="53">
        <v>0.0</v>
      </c>
      <c r="J1480" s="53">
        <v>0.0</v>
      </c>
      <c r="K1480" s="2" t="s">
        <v>3531</v>
      </c>
      <c r="L1480" s="53">
        <v>0.0</v>
      </c>
      <c r="M1480" s="2" t="s">
        <v>3369</v>
      </c>
      <c r="N1480" s="2" t="s">
        <v>3360</v>
      </c>
      <c r="O1480" s="55"/>
      <c r="AB1480" s="2" t="s">
        <v>164</v>
      </c>
      <c r="AC1480" s="2" t="s">
        <v>3361</v>
      </c>
      <c r="AD1480" s="2" t="s">
        <v>3362</v>
      </c>
      <c r="AE1480" s="2" t="s">
        <v>3363</v>
      </c>
      <c r="AF1480" s="93"/>
      <c r="AG1480" s="2" t="s">
        <v>3364</v>
      </c>
      <c r="AH1480" s="2" t="s">
        <v>3365</v>
      </c>
      <c r="AI1480" s="2">
        <v>0.0</v>
      </c>
      <c r="AJ1480" s="94">
        <v>0.0</v>
      </c>
      <c r="AK1480" s="94">
        <v>0.0</v>
      </c>
      <c r="AL1480" s="79"/>
      <c r="AM1480" s="2" t="s">
        <v>4972</v>
      </c>
    </row>
    <row r="1481">
      <c r="A1481" s="54">
        <v>45928.0</v>
      </c>
      <c r="B1481" s="54">
        <v>45929.0</v>
      </c>
      <c r="C1481" s="2" t="s">
        <v>1189</v>
      </c>
      <c r="D1481" s="2" t="s">
        <v>146</v>
      </c>
      <c r="E1481" s="2" t="s">
        <v>180</v>
      </c>
      <c r="F1481" s="53">
        <v>0.0</v>
      </c>
      <c r="G1481" s="53">
        <v>0.0</v>
      </c>
      <c r="H1481" s="53">
        <v>0.0</v>
      </c>
      <c r="I1481" s="53">
        <v>0.0</v>
      </c>
      <c r="J1481" s="53">
        <v>0.0</v>
      </c>
      <c r="K1481" s="2" t="s">
        <v>3531</v>
      </c>
      <c r="L1481" s="53">
        <v>0.0</v>
      </c>
      <c r="M1481" s="2" t="s">
        <v>3369</v>
      </c>
      <c r="N1481" s="2" t="s">
        <v>3360</v>
      </c>
      <c r="O1481" s="55"/>
      <c r="AB1481" s="2" t="s">
        <v>164</v>
      </c>
      <c r="AC1481" s="2" t="s">
        <v>3361</v>
      </c>
      <c r="AD1481" s="2" t="s">
        <v>3362</v>
      </c>
      <c r="AE1481" s="2" t="s">
        <v>3363</v>
      </c>
      <c r="AF1481" s="93"/>
      <c r="AG1481" s="101" t="s">
        <v>3364</v>
      </c>
      <c r="AH1481" s="101" t="s">
        <v>3365</v>
      </c>
      <c r="AI1481" s="2">
        <v>0.0</v>
      </c>
      <c r="AJ1481" s="94">
        <v>0.0</v>
      </c>
      <c r="AK1481" s="94">
        <v>0.0</v>
      </c>
      <c r="AL1481" s="79"/>
      <c r="AM1481" s="2" t="s">
        <v>4973</v>
      </c>
    </row>
    <row r="1482">
      <c r="A1482" s="54">
        <v>45929.0</v>
      </c>
      <c r="B1482" s="54">
        <v>45930.0</v>
      </c>
      <c r="C1482" s="2" t="s">
        <v>178</v>
      </c>
      <c r="D1482" s="2" t="s">
        <v>146</v>
      </c>
      <c r="E1482" s="2" t="s">
        <v>208</v>
      </c>
      <c r="F1482" s="53">
        <v>0.0</v>
      </c>
      <c r="G1482" s="53">
        <v>0.0</v>
      </c>
      <c r="H1482" s="53">
        <v>0.0</v>
      </c>
      <c r="I1482" s="53">
        <v>0.0</v>
      </c>
      <c r="J1482" s="53">
        <v>0.007037147716989644</v>
      </c>
      <c r="K1482" s="2" t="s">
        <v>256</v>
      </c>
      <c r="L1482" s="53">
        <v>1.0</v>
      </c>
      <c r="M1482" s="2" t="s">
        <v>4958</v>
      </c>
      <c r="N1482" s="2" t="s">
        <v>3360</v>
      </c>
      <c r="O1482" s="55"/>
      <c r="AB1482" s="2" t="s">
        <v>164</v>
      </c>
      <c r="AC1482" s="2" t="s">
        <v>3361</v>
      </c>
      <c r="AD1482" s="2" t="s">
        <v>3362</v>
      </c>
      <c r="AE1482" s="2" t="s">
        <v>3363</v>
      </c>
      <c r="AF1482" s="93"/>
      <c r="AG1482" s="2" t="s">
        <v>3364</v>
      </c>
      <c r="AH1482" s="2" t="s">
        <v>3365</v>
      </c>
      <c r="AI1482" s="2">
        <v>0.0</v>
      </c>
      <c r="AJ1482" s="94">
        <v>4.9521447990732566E-5</v>
      </c>
      <c r="AK1482" s="94">
        <v>0.0</v>
      </c>
      <c r="AL1482" s="79"/>
      <c r="AM1482" s="2" t="s">
        <v>4974</v>
      </c>
    </row>
    <row r="1483">
      <c r="A1483" s="54">
        <v>45929.0</v>
      </c>
      <c r="B1483" s="54">
        <v>45930.0</v>
      </c>
      <c r="C1483" s="2" t="s">
        <v>932</v>
      </c>
      <c r="D1483" s="2" t="s">
        <v>146</v>
      </c>
      <c r="E1483" s="2" t="s">
        <v>208</v>
      </c>
      <c r="F1483" s="53">
        <v>0.0</v>
      </c>
      <c r="G1483" s="53">
        <v>0.0</v>
      </c>
      <c r="H1483" s="53">
        <v>0.0</v>
      </c>
      <c r="I1483" s="53">
        <v>0.0</v>
      </c>
      <c r="J1483" s="53">
        <v>0.0</v>
      </c>
      <c r="K1483" s="2" t="s">
        <v>3531</v>
      </c>
      <c r="L1483" s="53">
        <v>0.0</v>
      </c>
      <c r="M1483" s="2" t="s">
        <v>3369</v>
      </c>
      <c r="N1483" s="2" t="s">
        <v>3360</v>
      </c>
      <c r="O1483" s="55"/>
      <c r="AB1483" s="2" t="s">
        <v>164</v>
      </c>
      <c r="AC1483" s="2" t="s">
        <v>3361</v>
      </c>
      <c r="AD1483" s="2" t="s">
        <v>3362</v>
      </c>
      <c r="AE1483" s="2" t="s">
        <v>3363</v>
      </c>
      <c r="AF1483" s="93"/>
      <c r="AG1483" s="2" t="s">
        <v>3364</v>
      </c>
      <c r="AH1483" s="2" t="s">
        <v>3365</v>
      </c>
      <c r="AI1483" s="2">
        <v>0.0</v>
      </c>
      <c r="AJ1483" s="94">
        <v>0.0</v>
      </c>
      <c r="AK1483" s="94">
        <v>0.0</v>
      </c>
      <c r="AL1483" s="79"/>
      <c r="AM1483" s="2" t="s">
        <v>4975</v>
      </c>
    </row>
    <row r="1484">
      <c r="A1484" s="54">
        <v>45929.0</v>
      </c>
      <c r="B1484" s="54">
        <v>45930.0</v>
      </c>
      <c r="C1484" s="2" t="s">
        <v>450</v>
      </c>
      <c r="D1484" s="2" t="s">
        <v>146</v>
      </c>
      <c r="E1484" s="2" t="s">
        <v>208</v>
      </c>
      <c r="F1484" s="53">
        <v>0.0</v>
      </c>
      <c r="G1484" s="53">
        <v>0.0</v>
      </c>
      <c r="H1484" s="53">
        <v>0.0</v>
      </c>
      <c r="I1484" s="53">
        <v>0.0</v>
      </c>
      <c r="J1484" s="53">
        <v>0.0</v>
      </c>
      <c r="K1484" s="2" t="s">
        <v>3531</v>
      </c>
      <c r="L1484" s="53">
        <v>0.0</v>
      </c>
      <c r="M1484" s="2" t="s">
        <v>3369</v>
      </c>
      <c r="N1484" s="2" t="s">
        <v>3360</v>
      </c>
      <c r="O1484" s="55"/>
      <c r="AB1484" s="2" t="s">
        <v>164</v>
      </c>
      <c r="AC1484" s="2" t="s">
        <v>3361</v>
      </c>
      <c r="AD1484" s="2" t="s">
        <v>3362</v>
      </c>
      <c r="AE1484" s="2" t="s">
        <v>3363</v>
      </c>
      <c r="AF1484" s="93"/>
      <c r="AG1484" s="2" t="s">
        <v>3364</v>
      </c>
      <c r="AH1484" s="2" t="s">
        <v>3365</v>
      </c>
      <c r="AI1484" s="2">
        <v>0.0</v>
      </c>
      <c r="AJ1484" s="94">
        <v>0.0</v>
      </c>
      <c r="AK1484" s="94">
        <v>0.0</v>
      </c>
      <c r="AL1484" s="79"/>
      <c r="AM1484" s="2" t="s">
        <v>4976</v>
      </c>
    </row>
    <row r="1485">
      <c r="A1485" s="54">
        <v>45929.0</v>
      </c>
      <c r="B1485" s="54">
        <v>45930.0</v>
      </c>
      <c r="C1485" s="2" t="s">
        <v>515</v>
      </c>
      <c r="D1485" s="2" t="s">
        <v>146</v>
      </c>
      <c r="E1485" s="2" t="s">
        <v>208</v>
      </c>
      <c r="F1485" s="53">
        <v>0.0</v>
      </c>
      <c r="G1485" s="53">
        <v>0.0</v>
      </c>
      <c r="H1485" s="53">
        <v>0.0</v>
      </c>
      <c r="I1485" s="53">
        <v>0.0</v>
      </c>
      <c r="J1485" s="53">
        <v>0.0</v>
      </c>
      <c r="K1485" s="2" t="s">
        <v>3531</v>
      </c>
      <c r="L1485" s="53">
        <v>0.0</v>
      </c>
      <c r="M1485" s="2" t="s">
        <v>3369</v>
      </c>
      <c r="N1485" s="2" t="s">
        <v>3360</v>
      </c>
      <c r="O1485" s="55"/>
      <c r="AB1485" s="2" t="s">
        <v>164</v>
      </c>
      <c r="AC1485" s="2" t="s">
        <v>3361</v>
      </c>
      <c r="AD1485" s="2" t="s">
        <v>3362</v>
      </c>
      <c r="AE1485" s="2" t="s">
        <v>3363</v>
      </c>
      <c r="AF1485" s="93"/>
      <c r="AG1485" s="2" t="s">
        <v>3364</v>
      </c>
      <c r="AH1485" s="2" t="s">
        <v>3365</v>
      </c>
      <c r="AI1485" s="2">
        <v>0.0</v>
      </c>
      <c r="AJ1485" s="94">
        <v>0.0</v>
      </c>
      <c r="AK1485" s="94">
        <v>0.0</v>
      </c>
      <c r="AL1485" s="79"/>
      <c r="AM1485" s="2" t="s">
        <v>4977</v>
      </c>
    </row>
    <row r="1486">
      <c r="A1486" s="54">
        <v>45929.0</v>
      </c>
      <c r="B1486" s="54">
        <v>45930.0</v>
      </c>
      <c r="C1486" s="2" t="s">
        <v>1189</v>
      </c>
      <c r="D1486" s="2" t="s">
        <v>146</v>
      </c>
      <c r="E1486" s="2" t="s">
        <v>208</v>
      </c>
      <c r="F1486" s="53">
        <v>0.0</v>
      </c>
      <c r="G1486" s="53">
        <v>0.0</v>
      </c>
      <c r="H1486" s="53">
        <v>0.0</v>
      </c>
      <c r="I1486" s="53">
        <v>0.0</v>
      </c>
      <c r="J1486" s="53">
        <v>0.0</v>
      </c>
      <c r="K1486" s="2" t="s">
        <v>3531</v>
      </c>
      <c r="L1486" s="53">
        <v>0.0</v>
      </c>
      <c r="M1486" s="2" t="s">
        <v>3369</v>
      </c>
      <c r="N1486" s="2" t="s">
        <v>3360</v>
      </c>
      <c r="O1486" s="55"/>
      <c r="AB1486" s="2" t="s">
        <v>164</v>
      </c>
      <c r="AC1486" s="2" t="s">
        <v>3361</v>
      </c>
      <c r="AD1486" s="2" t="s">
        <v>3362</v>
      </c>
      <c r="AE1486" s="2" t="s">
        <v>3363</v>
      </c>
      <c r="AF1486" s="93"/>
      <c r="AG1486" s="101" t="s">
        <v>3364</v>
      </c>
      <c r="AH1486" s="101" t="s">
        <v>3365</v>
      </c>
      <c r="AI1486" s="2">
        <v>0.0</v>
      </c>
      <c r="AJ1486" s="94">
        <v>0.0</v>
      </c>
      <c r="AK1486" s="94">
        <v>0.0</v>
      </c>
      <c r="AL1486" s="79"/>
      <c r="AM1486" s="2" t="s">
        <v>4978</v>
      </c>
    </row>
    <row r="1487">
      <c r="A1487" s="54">
        <v>45930.0</v>
      </c>
      <c r="B1487" s="54">
        <v>45931.0</v>
      </c>
      <c r="C1487" s="2" t="s">
        <v>178</v>
      </c>
      <c r="D1487" s="2" t="s">
        <v>146</v>
      </c>
      <c r="E1487" s="2" t="s">
        <v>303</v>
      </c>
      <c r="F1487" s="53">
        <v>0.0</v>
      </c>
      <c r="G1487" s="53">
        <v>0.0</v>
      </c>
      <c r="H1487" s="53">
        <v>0.0</v>
      </c>
      <c r="I1487" s="53">
        <v>0.0</v>
      </c>
      <c r="J1487" s="53">
        <v>0.0069831583415492955</v>
      </c>
      <c r="K1487" s="2" t="s">
        <v>256</v>
      </c>
      <c r="L1487" s="53">
        <v>1.0</v>
      </c>
      <c r="M1487" s="2" t="s">
        <v>4958</v>
      </c>
      <c r="N1487" s="2" t="s">
        <v>3360</v>
      </c>
      <c r="O1487" s="55"/>
      <c r="AB1487" s="2" t="s">
        <v>164</v>
      </c>
      <c r="AC1487" s="2" t="s">
        <v>3361</v>
      </c>
      <c r="AD1487" s="2" t="s">
        <v>3362</v>
      </c>
      <c r="AE1487" s="2" t="s">
        <v>3363</v>
      </c>
      <c r="AF1487" s="93"/>
      <c r="AG1487" s="2" t="s">
        <v>3364</v>
      </c>
      <c r="AH1487" s="2" t="s">
        <v>3365</v>
      </c>
      <c r="AI1487" s="2">
        <v>0.0</v>
      </c>
      <c r="AJ1487" s="94">
        <v>4.876450042314951E-5</v>
      </c>
      <c r="AK1487" s="94">
        <v>0.0</v>
      </c>
      <c r="AL1487" s="79"/>
      <c r="AM1487" s="2" t="s">
        <v>4979</v>
      </c>
    </row>
    <row r="1488">
      <c r="A1488" s="54">
        <v>45930.0</v>
      </c>
      <c r="B1488" s="54">
        <v>45931.0</v>
      </c>
      <c r="C1488" s="2" t="s">
        <v>932</v>
      </c>
      <c r="D1488" s="2" t="s">
        <v>146</v>
      </c>
      <c r="E1488" s="2" t="s">
        <v>303</v>
      </c>
      <c r="F1488" s="53">
        <v>0.0</v>
      </c>
      <c r="G1488" s="53">
        <v>0.0</v>
      </c>
      <c r="H1488" s="53">
        <v>0.0</v>
      </c>
      <c r="I1488" s="53">
        <v>0.0</v>
      </c>
      <c r="J1488" s="53">
        <v>0.0</v>
      </c>
      <c r="K1488" s="2" t="s">
        <v>3531</v>
      </c>
      <c r="L1488" s="53">
        <v>0.0</v>
      </c>
      <c r="M1488" s="2" t="s">
        <v>3369</v>
      </c>
      <c r="N1488" s="2" t="s">
        <v>3360</v>
      </c>
      <c r="O1488" s="55"/>
      <c r="AB1488" s="2" t="s">
        <v>164</v>
      </c>
      <c r="AC1488" s="2" t="s">
        <v>3361</v>
      </c>
      <c r="AD1488" s="2" t="s">
        <v>3362</v>
      </c>
      <c r="AE1488" s="2" t="s">
        <v>3363</v>
      </c>
      <c r="AF1488" s="93"/>
      <c r="AG1488" s="2" t="s">
        <v>3364</v>
      </c>
      <c r="AH1488" s="2" t="s">
        <v>3365</v>
      </c>
      <c r="AI1488" s="2">
        <v>0.0</v>
      </c>
      <c r="AJ1488" s="94">
        <v>0.0</v>
      </c>
      <c r="AK1488" s="94">
        <v>0.0</v>
      </c>
      <c r="AL1488" s="79"/>
      <c r="AM1488" s="2" t="s">
        <v>4980</v>
      </c>
    </row>
    <row r="1489">
      <c r="A1489" s="54">
        <v>45930.0</v>
      </c>
      <c r="B1489" s="54">
        <v>45931.0</v>
      </c>
      <c r="C1489" s="2" t="s">
        <v>450</v>
      </c>
      <c r="D1489" s="2" t="s">
        <v>146</v>
      </c>
      <c r="E1489" s="2" t="s">
        <v>303</v>
      </c>
      <c r="F1489" s="53">
        <v>0.0</v>
      </c>
      <c r="G1489" s="53">
        <v>0.0</v>
      </c>
      <c r="H1489" s="53">
        <v>0.0</v>
      </c>
      <c r="I1489" s="53">
        <v>0.0</v>
      </c>
      <c r="J1489" s="53">
        <v>0.0</v>
      </c>
      <c r="K1489" s="2" t="s">
        <v>3531</v>
      </c>
      <c r="L1489" s="53">
        <v>0.0</v>
      </c>
      <c r="M1489" s="2" t="s">
        <v>3369</v>
      </c>
      <c r="N1489" s="2" t="s">
        <v>3360</v>
      </c>
      <c r="O1489" s="55"/>
      <c r="AB1489" s="2" t="s">
        <v>164</v>
      </c>
      <c r="AC1489" s="2" t="s">
        <v>3361</v>
      </c>
      <c r="AD1489" s="2" t="s">
        <v>3362</v>
      </c>
      <c r="AE1489" s="2" t="s">
        <v>3363</v>
      </c>
      <c r="AF1489" s="93"/>
      <c r="AG1489" s="2" t="s">
        <v>3364</v>
      </c>
      <c r="AH1489" s="2" t="s">
        <v>3365</v>
      </c>
      <c r="AI1489" s="2">
        <v>0.0</v>
      </c>
      <c r="AJ1489" s="94">
        <v>0.0</v>
      </c>
      <c r="AK1489" s="94">
        <v>0.0</v>
      </c>
      <c r="AL1489" s="79"/>
      <c r="AM1489" s="2" t="s">
        <v>4981</v>
      </c>
    </row>
    <row r="1490">
      <c r="A1490" s="54">
        <v>45930.0</v>
      </c>
      <c r="B1490" s="54">
        <v>45931.0</v>
      </c>
      <c r="C1490" s="2" t="s">
        <v>515</v>
      </c>
      <c r="D1490" s="2" t="s">
        <v>146</v>
      </c>
      <c r="E1490" s="2" t="s">
        <v>303</v>
      </c>
      <c r="F1490" s="53">
        <v>0.0</v>
      </c>
      <c r="G1490" s="53">
        <v>0.0</v>
      </c>
      <c r="H1490" s="53">
        <v>0.0</v>
      </c>
      <c r="I1490" s="53">
        <v>0.0</v>
      </c>
      <c r="J1490" s="53">
        <v>0.0</v>
      </c>
      <c r="K1490" s="2" t="s">
        <v>3531</v>
      </c>
      <c r="L1490" s="53">
        <v>0.0</v>
      </c>
      <c r="M1490" s="2" t="s">
        <v>3369</v>
      </c>
      <c r="N1490" s="2" t="s">
        <v>3360</v>
      </c>
      <c r="O1490" s="55"/>
      <c r="AB1490" s="2" t="s">
        <v>164</v>
      </c>
      <c r="AC1490" s="2" t="s">
        <v>3361</v>
      </c>
      <c r="AD1490" s="2" t="s">
        <v>3362</v>
      </c>
      <c r="AE1490" s="2" t="s">
        <v>3363</v>
      </c>
      <c r="AF1490" s="93"/>
      <c r="AG1490" s="2" t="s">
        <v>3364</v>
      </c>
      <c r="AH1490" s="2" t="s">
        <v>3365</v>
      </c>
      <c r="AI1490" s="2">
        <v>0.0</v>
      </c>
      <c r="AJ1490" s="94">
        <v>0.0</v>
      </c>
      <c r="AK1490" s="94">
        <v>0.0</v>
      </c>
      <c r="AL1490" s="79"/>
      <c r="AM1490" s="2" t="s">
        <v>4982</v>
      </c>
    </row>
    <row r="1491">
      <c r="A1491" s="54">
        <v>45930.0</v>
      </c>
      <c r="B1491" s="54">
        <v>45931.0</v>
      </c>
      <c r="C1491" s="2" t="s">
        <v>1189</v>
      </c>
      <c r="D1491" s="2" t="s">
        <v>146</v>
      </c>
      <c r="E1491" s="2" t="s">
        <v>303</v>
      </c>
      <c r="F1491" s="53">
        <v>0.0</v>
      </c>
      <c r="G1491" s="53">
        <v>0.0</v>
      </c>
      <c r="H1491" s="53">
        <v>0.0</v>
      </c>
      <c r="I1491" s="53">
        <v>0.0</v>
      </c>
      <c r="J1491" s="53">
        <v>0.0</v>
      </c>
      <c r="K1491" s="2" t="s">
        <v>3531</v>
      </c>
      <c r="L1491" s="53">
        <v>0.0</v>
      </c>
      <c r="M1491" s="2" t="s">
        <v>3369</v>
      </c>
      <c r="N1491" s="2" t="s">
        <v>3360</v>
      </c>
      <c r="O1491" s="55"/>
      <c r="AB1491" s="2" t="s">
        <v>164</v>
      </c>
      <c r="AC1491" s="2" t="s">
        <v>3361</v>
      </c>
      <c r="AD1491" s="2" t="s">
        <v>3362</v>
      </c>
      <c r="AE1491" s="2" t="s">
        <v>3363</v>
      </c>
      <c r="AF1491" s="93"/>
      <c r="AG1491" s="101" t="s">
        <v>3364</v>
      </c>
      <c r="AH1491" s="101" t="s">
        <v>3365</v>
      </c>
      <c r="AI1491" s="2">
        <v>0.0</v>
      </c>
      <c r="AJ1491" s="94">
        <v>0.0</v>
      </c>
      <c r="AK1491" s="94">
        <v>0.0</v>
      </c>
      <c r="AL1491" s="79"/>
      <c r="AM1491" s="2" t="s">
        <v>4983</v>
      </c>
    </row>
    <row r="1492">
      <c r="A1492" s="54">
        <v>45931.0</v>
      </c>
      <c r="B1492" s="54">
        <v>45932.0</v>
      </c>
      <c r="C1492" s="2" t="s">
        <v>178</v>
      </c>
      <c r="D1492" s="2" t="s">
        <v>146</v>
      </c>
      <c r="E1492" s="2" t="s">
        <v>148</v>
      </c>
      <c r="F1492" s="53">
        <v>0.0</v>
      </c>
      <c r="G1492" s="53">
        <v>0.0</v>
      </c>
      <c r="H1492" s="53">
        <v>0.0</v>
      </c>
      <c r="I1492" s="53">
        <v>0.0</v>
      </c>
      <c r="J1492" s="53">
        <v>0.006929583175498555</v>
      </c>
      <c r="K1492" s="2" t="s">
        <v>256</v>
      </c>
      <c r="L1492" s="53">
        <v>1.0</v>
      </c>
      <c r="M1492" s="2" t="s">
        <v>4958</v>
      </c>
      <c r="N1492" s="2" t="s">
        <v>3360</v>
      </c>
      <c r="O1492" s="55"/>
      <c r="AB1492" s="2" t="s">
        <v>164</v>
      </c>
      <c r="AC1492" s="2" t="s">
        <v>3361</v>
      </c>
      <c r="AD1492" s="2" t="s">
        <v>3362</v>
      </c>
      <c r="AE1492" s="2" t="s">
        <v>3363</v>
      </c>
      <c r="AF1492" s="93"/>
      <c r="AG1492" s="2" t="s">
        <v>3364</v>
      </c>
      <c r="AH1492" s="2" t="s">
        <v>3365</v>
      </c>
      <c r="AI1492" s="2">
        <v>0.0</v>
      </c>
      <c r="AJ1492" s="94">
        <v>4.801912298615264E-5</v>
      </c>
      <c r="AK1492" s="94">
        <v>0.0</v>
      </c>
      <c r="AL1492" s="79"/>
      <c r="AM1492" s="2" t="s">
        <v>4984</v>
      </c>
    </row>
    <row r="1493">
      <c r="A1493" s="54">
        <v>45931.0</v>
      </c>
      <c r="B1493" s="54">
        <v>45932.0</v>
      </c>
      <c r="C1493" s="2" t="s">
        <v>932</v>
      </c>
      <c r="D1493" s="2" t="s">
        <v>146</v>
      </c>
      <c r="E1493" s="2" t="s">
        <v>148</v>
      </c>
      <c r="F1493" s="53">
        <v>0.0</v>
      </c>
      <c r="G1493" s="53">
        <v>0.0</v>
      </c>
      <c r="H1493" s="53">
        <v>0.0</v>
      </c>
      <c r="I1493" s="53">
        <v>0.0</v>
      </c>
      <c r="J1493" s="53">
        <v>0.0</v>
      </c>
      <c r="K1493" s="2" t="s">
        <v>3531</v>
      </c>
      <c r="L1493" s="53">
        <v>0.0</v>
      </c>
      <c r="M1493" s="2" t="s">
        <v>3369</v>
      </c>
      <c r="N1493" s="2" t="s">
        <v>3360</v>
      </c>
      <c r="O1493" s="55"/>
      <c r="AB1493" s="2" t="s">
        <v>164</v>
      </c>
      <c r="AC1493" s="2" t="s">
        <v>3361</v>
      </c>
      <c r="AD1493" s="2" t="s">
        <v>3362</v>
      </c>
      <c r="AE1493" s="2" t="s">
        <v>3363</v>
      </c>
      <c r="AF1493" s="93"/>
      <c r="AG1493" s="2" t="s">
        <v>3364</v>
      </c>
      <c r="AH1493" s="2" t="s">
        <v>3365</v>
      </c>
      <c r="AI1493" s="2">
        <v>0.0</v>
      </c>
      <c r="AJ1493" s="94">
        <v>0.0</v>
      </c>
      <c r="AK1493" s="94">
        <v>0.0</v>
      </c>
      <c r="AL1493" s="79"/>
      <c r="AM1493" s="2" t="s">
        <v>4985</v>
      </c>
    </row>
    <row r="1494">
      <c r="A1494" s="54">
        <v>45931.0</v>
      </c>
      <c r="B1494" s="54">
        <v>45932.0</v>
      </c>
      <c r="C1494" s="2" t="s">
        <v>450</v>
      </c>
      <c r="D1494" s="2" t="s">
        <v>146</v>
      </c>
      <c r="E1494" s="2" t="s">
        <v>148</v>
      </c>
      <c r="F1494" s="53">
        <v>0.0</v>
      </c>
      <c r="G1494" s="53">
        <v>0.0</v>
      </c>
      <c r="H1494" s="53">
        <v>0.0</v>
      </c>
      <c r="I1494" s="53">
        <v>0.0</v>
      </c>
      <c r="J1494" s="53">
        <v>0.0</v>
      </c>
      <c r="K1494" s="2" t="s">
        <v>3531</v>
      </c>
      <c r="L1494" s="53">
        <v>0.0</v>
      </c>
      <c r="M1494" s="2" t="s">
        <v>3369</v>
      </c>
      <c r="N1494" s="2" t="s">
        <v>3360</v>
      </c>
      <c r="O1494" s="55"/>
      <c r="AB1494" s="2" t="s">
        <v>164</v>
      </c>
      <c r="AC1494" s="2" t="s">
        <v>3361</v>
      </c>
      <c r="AD1494" s="2" t="s">
        <v>3362</v>
      </c>
      <c r="AE1494" s="2" t="s">
        <v>3363</v>
      </c>
      <c r="AF1494" s="93"/>
      <c r="AG1494" s="2" t="s">
        <v>3364</v>
      </c>
      <c r="AH1494" s="2" t="s">
        <v>3365</v>
      </c>
      <c r="AI1494" s="2">
        <v>0.0</v>
      </c>
      <c r="AJ1494" s="94">
        <v>0.0</v>
      </c>
      <c r="AK1494" s="94">
        <v>0.0</v>
      </c>
      <c r="AL1494" s="79"/>
      <c r="AM1494" s="2" t="s">
        <v>4986</v>
      </c>
    </row>
    <row r="1495">
      <c r="A1495" s="54">
        <v>45931.0</v>
      </c>
      <c r="B1495" s="54">
        <v>45932.0</v>
      </c>
      <c r="C1495" s="2" t="s">
        <v>515</v>
      </c>
      <c r="D1495" s="2" t="s">
        <v>146</v>
      </c>
      <c r="E1495" s="2" t="s">
        <v>148</v>
      </c>
      <c r="F1495" s="53">
        <v>0.0</v>
      </c>
      <c r="G1495" s="53">
        <v>0.0</v>
      </c>
      <c r="H1495" s="53">
        <v>0.0</v>
      </c>
      <c r="I1495" s="53">
        <v>0.0</v>
      </c>
      <c r="J1495" s="53">
        <v>0.0</v>
      </c>
      <c r="K1495" s="2" t="s">
        <v>3531</v>
      </c>
      <c r="L1495" s="53">
        <v>0.0</v>
      </c>
      <c r="M1495" s="2" t="s">
        <v>3369</v>
      </c>
      <c r="N1495" s="2" t="s">
        <v>3360</v>
      </c>
      <c r="O1495" s="55"/>
      <c r="AB1495" s="2" t="s">
        <v>164</v>
      </c>
      <c r="AC1495" s="2" t="s">
        <v>3361</v>
      </c>
      <c r="AD1495" s="2" t="s">
        <v>3362</v>
      </c>
      <c r="AE1495" s="2" t="s">
        <v>3363</v>
      </c>
      <c r="AF1495" s="93"/>
      <c r="AG1495" s="2" t="s">
        <v>3364</v>
      </c>
      <c r="AH1495" s="2" t="s">
        <v>3365</v>
      </c>
      <c r="AI1495" s="2">
        <v>0.0</v>
      </c>
      <c r="AJ1495" s="94">
        <v>0.0</v>
      </c>
      <c r="AK1495" s="94">
        <v>0.0</v>
      </c>
      <c r="AL1495" s="79"/>
      <c r="AM1495" s="2" t="s">
        <v>4987</v>
      </c>
    </row>
    <row r="1496">
      <c r="A1496" s="54">
        <v>45931.0</v>
      </c>
      <c r="B1496" s="54">
        <v>45932.0</v>
      </c>
      <c r="C1496" s="2" t="s">
        <v>1189</v>
      </c>
      <c r="D1496" s="2" t="s">
        <v>146</v>
      </c>
      <c r="E1496" s="2" t="s">
        <v>148</v>
      </c>
      <c r="F1496" s="53">
        <v>0.0</v>
      </c>
      <c r="G1496" s="53">
        <v>0.0</v>
      </c>
      <c r="H1496" s="53">
        <v>0.0</v>
      </c>
      <c r="I1496" s="53">
        <v>0.0</v>
      </c>
      <c r="J1496" s="53">
        <v>0.0</v>
      </c>
      <c r="K1496" s="2" t="s">
        <v>3531</v>
      </c>
      <c r="L1496" s="53">
        <v>0.0</v>
      </c>
      <c r="M1496" s="2" t="s">
        <v>3369</v>
      </c>
      <c r="N1496" s="2" t="s">
        <v>3360</v>
      </c>
      <c r="O1496" s="55"/>
      <c r="AB1496" s="2" t="s">
        <v>164</v>
      </c>
      <c r="AC1496" s="2" t="s">
        <v>3361</v>
      </c>
      <c r="AD1496" s="2" t="s">
        <v>3362</v>
      </c>
      <c r="AE1496" s="2" t="s">
        <v>3363</v>
      </c>
      <c r="AF1496" s="93"/>
      <c r="AG1496" s="101" t="s">
        <v>3364</v>
      </c>
      <c r="AH1496" s="101" t="s">
        <v>3365</v>
      </c>
      <c r="AI1496" s="2">
        <v>0.0</v>
      </c>
      <c r="AJ1496" s="94">
        <v>0.0</v>
      </c>
      <c r="AK1496" s="94">
        <v>0.0</v>
      </c>
      <c r="AL1496" s="79"/>
      <c r="AM1496" s="2" t="s">
        <v>4988</v>
      </c>
    </row>
    <row r="1497">
      <c r="A1497" s="54">
        <v>45932.0</v>
      </c>
      <c r="B1497" s="54">
        <v>45933.0</v>
      </c>
      <c r="C1497" s="2" t="s">
        <v>178</v>
      </c>
      <c r="D1497" s="2" t="s">
        <v>146</v>
      </c>
      <c r="E1497" s="2" t="s">
        <v>196</v>
      </c>
      <c r="F1497" s="53">
        <v>0.0</v>
      </c>
      <c r="G1497" s="53">
        <v>0.0</v>
      </c>
      <c r="H1497" s="53">
        <v>0.0</v>
      </c>
      <c r="I1497" s="53">
        <v>0.0</v>
      </c>
      <c r="J1497" s="53">
        <v>0.006876419041000727</v>
      </c>
      <c r="K1497" s="2" t="s">
        <v>256</v>
      </c>
      <c r="L1497" s="53">
        <v>1.0</v>
      </c>
      <c r="M1497" s="2" t="s">
        <v>4958</v>
      </c>
      <c r="N1497" s="2" t="s">
        <v>3360</v>
      </c>
      <c r="O1497" s="55"/>
      <c r="AB1497" s="2" t="s">
        <v>164</v>
      </c>
      <c r="AC1497" s="2" t="s">
        <v>3361</v>
      </c>
      <c r="AD1497" s="2" t="s">
        <v>3362</v>
      </c>
      <c r="AE1497" s="2" t="s">
        <v>3363</v>
      </c>
      <c r="AF1497" s="93"/>
      <c r="AG1497" s="2" t="s">
        <v>3364</v>
      </c>
      <c r="AH1497" s="2" t="s">
        <v>3365</v>
      </c>
      <c r="AI1497" s="2">
        <v>0.0</v>
      </c>
      <c r="AJ1497" s="94">
        <v>4.728513882743736E-5</v>
      </c>
      <c r="AK1497" s="94">
        <v>0.0</v>
      </c>
      <c r="AL1497" s="79"/>
      <c r="AM1497" s="2" t="s">
        <v>4989</v>
      </c>
    </row>
    <row r="1498">
      <c r="A1498" s="54">
        <v>45932.0</v>
      </c>
      <c r="B1498" s="54">
        <v>45933.0</v>
      </c>
      <c r="C1498" s="2" t="s">
        <v>932</v>
      </c>
      <c r="D1498" s="2" t="s">
        <v>146</v>
      </c>
      <c r="E1498" s="2" t="s">
        <v>196</v>
      </c>
      <c r="F1498" s="53">
        <v>0.0</v>
      </c>
      <c r="G1498" s="53">
        <v>0.0</v>
      </c>
      <c r="H1498" s="53">
        <v>0.0</v>
      </c>
      <c r="I1498" s="53">
        <v>0.0</v>
      </c>
      <c r="J1498" s="53">
        <v>0.0</v>
      </c>
      <c r="K1498" s="2" t="s">
        <v>3531</v>
      </c>
      <c r="L1498" s="53">
        <v>0.0</v>
      </c>
      <c r="M1498" s="2" t="s">
        <v>3369</v>
      </c>
      <c r="N1498" s="2" t="s">
        <v>3360</v>
      </c>
      <c r="O1498" s="55"/>
      <c r="AB1498" s="2" t="s">
        <v>164</v>
      </c>
      <c r="AC1498" s="2" t="s">
        <v>3361</v>
      </c>
      <c r="AD1498" s="2" t="s">
        <v>3362</v>
      </c>
      <c r="AE1498" s="2" t="s">
        <v>3363</v>
      </c>
      <c r="AF1498" s="93"/>
      <c r="AG1498" s="2" t="s">
        <v>3364</v>
      </c>
      <c r="AH1498" s="2" t="s">
        <v>3365</v>
      </c>
      <c r="AI1498" s="2">
        <v>0.0</v>
      </c>
      <c r="AJ1498" s="94">
        <v>0.0</v>
      </c>
      <c r="AK1498" s="94">
        <v>0.0</v>
      </c>
      <c r="AL1498" s="79"/>
      <c r="AM1498" s="2" t="s">
        <v>4990</v>
      </c>
    </row>
    <row r="1499">
      <c r="A1499" s="54">
        <v>45932.0</v>
      </c>
      <c r="B1499" s="54">
        <v>45933.0</v>
      </c>
      <c r="C1499" s="2" t="s">
        <v>450</v>
      </c>
      <c r="D1499" s="2" t="s">
        <v>146</v>
      </c>
      <c r="E1499" s="2" t="s">
        <v>196</v>
      </c>
      <c r="F1499" s="53">
        <v>0.0</v>
      </c>
      <c r="G1499" s="53">
        <v>0.0</v>
      </c>
      <c r="H1499" s="53">
        <v>0.0</v>
      </c>
      <c r="I1499" s="53">
        <v>0.0</v>
      </c>
      <c r="J1499" s="53">
        <v>0.0</v>
      </c>
      <c r="K1499" s="2" t="s">
        <v>3531</v>
      </c>
      <c r="L1499" s="53">
        <v>0.0</v>
      </c>
      <c r="M1499" s="2" t="s">
        <v>3369</v>
      </c>
      <c r="N1499" s="2" t="s">
        <v>3360</v>
      </c>
      <c r="O1499" s="55"/>
      <c r="AB1499" s="2" t="s">
        <v>153</v>
      </c>
      <c r="AC1499" s="2" t="s">
        <v>4991</v>
      </c>
      <c r="AD1499" s="2" t="s">
        <v>3362</v>
      </c>
      <c r="AE1499" s="2" t="s">
        <v>3363</v>
      </c>
      <c r="AF1499" s="93"/>
      <c r="AG1499" s="2" t="s">
        <v>3364</v>
      </c>
      <c r="AH1499" s="2" t="s">
        <v>3365</v>
      </c>
      <c r="AI1499" s="2">
        <v>1.0</v>
      </c>
      <c r="AJ1499" s="94">
        <v>1.0</v>
      </c>
      <c r="AK1499" s="94">
        <v>1.0</v>
      </c>
      <c r="AL1499" s="79"/>
      <c r="AM1499" s="2" t="s">
        <v>4992</v>
      </c>
    </row>
    <row r="1500">
      <c r="A1500" s="54">
        <v>45932.0</v>
      </c>
      <c r="B1500" s="54">
        <v>45933.0</v>
      </c>
      <c r="C1500" s="2" t="s">
        <v>515</v>
      </c>
      <c r="D1500" s="2" t="s">
        <v>146</v>
      </c>
      <c r="E1500" s="2" t="s">
        <v>196</v>
      </c>
      <c r="F1500" s="53">
        <v>0.0</v>
      </c>
      <c r="G1500" s="53">
        <v>0.0</v>
      </c>
      <c r="H1500" s="53">
        <v>0.0</v>
      </c>
      <c r="I1500" s="53">
        <v>0.0</v>
      </c>
      <c r="J1500" s="53">
        <v>0.0</v>
      </c>
      <c r="K1500" s="2" t="s">
        <v>3531</v>
      </c>
      <c r="L1500" s="53">
        <v>0.0</v>
      </c>
      <c r="M1500" s="2" t="s">
        <v>3369</v>
      </c>
      <c r="N1500" s="2" t="s">
        <v>3360</v>
      </c>
      <c r="O1500" s="55"/>
      <c r="AB1500" s="2" t="s">
        <v>164</v>
      </c>
      <c r="AC1500" s="2" t="s">
        <v>3361</v>
      </c>
      <c r="AD1500" s="2" t="s">
        <v>3362</v>
      </c>
      <c r="AE1500" s="2" t="s">
        <v>3363</v>
      </c>
      <c r="AF1500" s="93"/>
      <c r="AG1500" s="2" t="s">
        <v>3364</v>
      </c>
      <c r="AH1500" s="2" t="s">
        <v>3365</v>
      </c>
      <c r="AI1500" s="2">
        <v>0.0</v>
      </c>
      <c r="AJ1500" s="94">
        <v>0.0</v>
      </c>
      <c r="AK1500" s="94">
        <v>0.0</v>
      </c>
      <c r="AL1500" s="79"/>
      <c r="AM1500" s="2" t="s">
        <v>4993</v>
      </c>
    </row>
    <row r="1501">
      <c r="A1501" s="54">
        <v>45932.0</v>
      </c>
      <c r="B1501" s="54">
        <v>45933.0</v>
      </c>
      <c r="C1501" s="2" t="s">
        <v>1189</v>
      </c>
      <c r="D1501" s="2" t="s">
        <v>146</v>
      </c>
      <c r="E1501" s="2" t="s">
        <v>196</v>
      </c>
      <c r="F1501" s="53">
        <v>0.0</v>
      </c>
      <c r="G1501" s="53">
        <v>0.0</v>
      </c>
      <c r="H1501" s="53">
        <v>0.0</v>
      </c>
      <c r="I1501" s="53">
        <v>0.0</v>
      </c>
      <c r="J1501" s="53">
        <v>0.0</v>
      </c>
      <c r="K1501" s="2" t="s">
        <v>3531</v>
      </c>
      <c r="L1501" s="53">
        <v>0.0</v>
      </c>
      <c r="M1501" s="2" t="s">
        <v>3369</v>
      </c>
      <c r="N1501" s="2" t="s">
        <v>3360</v>
      </c>
      <c r="O1501" s="55"/>
      <c r="AB1501" s="2" t="s">
        <v>164</v>
      </c>
      <c r="AC1501" s="2" t="s">
        <v>3361</v>
      </c>
      <c r="AD1501" s="2" t="s">
        <v>3362</v>
      </c>
      <c r="AE1501" s="2" t="s">
        <v>3363</v>
      </c>
      <c r="AF1501" s="93"/>
      <c r="AG1501" s="101" t="s">
        <v>3364</v>
      </c>
      <c r="AH1501" s="101" t="s">
        <v>3365</v>
      </c>
      <c r="AI1501" s="2">
        <v>0.0</v>
      </c>
      <c r="AJ1501" s="94">
        <v>0.0</v>
      </c>
      <c r="AK1501" s="94">
        <v>0.0</v>
      </c>
      <c r="AL1501" s="79"/>
      <c r="AM1501" s="2" t="s">
        <v>4994</v>
      </c>
    </row>
    <row r="1502">
      <c r="A1502" s="54">
        <v>45933.0</v>
      </c>
      <c r="B1502" s="54">
        <v>45934.0</v>
      </c>
      <c r="C1502" s="2" t="s">
        <v>178</v>
      </c>
      <c r="D1502" s="2" t="s">
        <v>146</v>
      </c>
      <c r="E1502" s="2" t="s">
        <v>288</v>
      </c>
      <c r="F1502" s="53">
        <v>0.0</v>
      </c>
      <c r="G1502" s="53">
        <v>0.08333333333333333</v>
      </c>
      <c r="H1502" s="53">
        <v>0.04</v>
      </c>
      <c r="I1502" s="53">
        <v>0.019230769230769232</v>
      </c>
      <c r="J1502" s="53">
        <v>0.024019650975851917</v>
      </c>
      <c r="K1502" s="2" t="s">
        <v>256</v>
      </c>
      <c r="L1502" s="53">
        <v>1.0</v>
      </c>
      <c r="M1502" s="2" t="s">
        <v>4958</v>
      </c>
      <c r="N1502" s="2" t="s">
        <v>3360</v>
      </c>
      <c r="O1502" s="55"/>
      <c r="AB1502" s="2" t="s">
        <v>164</v>
      </c>
      <c r="AC1502" s="2" t="s">
        <v>3361</v>
      </c>
      <c r="AD1502" s="2" t="s">
        <v>3362</v>
      </c>
      <c r="AE1502" s="2" t="s">
        <v>3363</v>
      </c>
      <c r="AF1502" s="93"/>
      <c r="AG1502" s="2" t="s">
        <v>3364</v>
      </c>
      <c r="AH1502" s="2" t="s">
        <v>3365</v>
      </c>
      <c r="AI1502" s="2">
        <v>0.0</v>
      </c>
      <c r="AJ1502" s="94">
        <v>5.769436330017439E-4</v>
      </c>
      <c r="AK1502" s="94">
        <v>3.6982248520710064E-4</v>
      </c>
      <c r="AL1502" s="79"/>
      <c r="AM1502" s="2" t="s">
        <v>4995</v>
      </c>
    </row>
    <row r="1503">
      <c r="A1503" s="54">
        <v>45933.0</v>
      </c>
      <c r="B1503" s="54">
        <v>45934.0</v>
      </c>
      <c r="C1503" s="2" t="s">
        <v>932</v>
      </c>
      <c r="D1503" s="2" t="s">
        <v>146</v>
      </c>
      <c r="E1503" s="2" t="s">
        <v>288</v>
      </c>
      <c r="F1503" s="53">
        <v>0.0</v>
      </c>
      <c r="G1503" s="53">
        <v>0.0</v>
      </c>
      <c r="H1503" s="53">
        <v>0.0</v>
      </c>
      <c r="I1503" s="53">
        <v>0.0</v>
      </c>
      <c r="J1503" s="53">
        <v>0.0</v>
      </c>
      <c r="K1503" s="2" t="s">
        <v>3531</v>
      </c>
      <c r="L1503" s="53">
        <v>0.0</v>
      </c>
      <c r="M1503" s="2" t="s">
        <v>3369</v>
      </c>
      <c r="N1503" s="2" t="s">
        <v>3360</v>
      </c>
      <c r="O1503" s="55"/>
      <c r="AB1503" s="2" t="s">
        <v>164</v>
      </c>
      <c r="AC1503" s="2" t="s">
        <v>3361</v>
      </c>
      <c r="AD1503" s="2" t="s">
        <v>3362</v>
      </c>
      <c r="AE1503" s="2" t="s">
        <v>3363</v>
      </c>
      <c r="AF1503" s="93"/>
      <c r="AG1503" s="2" t="s">
        <v>3364</v>
      </c>
      <c r="AH1503" s="2" t="s">
        <v>3365</v>
      </c>
      <c r="AI1503" s="2">
        <v>0.0</v>
      </c>
      <c r="AJ1503" s="94">
        <v>0.0</v>
      </c>
      <c r="AK1503" s="94">
        <v>0.0</v>
      </c>
      <c r="AL1503" s="79"/>
      <c r="AM1503" s="2" t="s">
        <v>4996</v>
      </c>
    </row>
    <row r="1504">
      <c r="A1504" s="54">
        <v>45933.0</v>
      </c>
      <c r="B1504" s="54">
        <v>45934.0</v>
      </c>
      <c r="C1504" s="2" t="s">
        <v>450</v>
      </c>
      <c r="D1504" s="2" t="s">
        <v>146</v>
      </c>
      <c r="E1504" s="2" t="s">
        <v>288</v>
      </c>
      <c r="F1504" s="53">
        <v>0.0</v>
      </c>
      <c r="G1504" s="53">
        <v>0.0</v>
      </c>
      <c r="H1504" s="53">
        <v>0.0</v>
      </c>
      <c r="I1504" s="53">
        <v>0.0</v>
      </c>
      <c r="J1504" s="53">
        <v>0.004081483141572156</v>
      </c>
      <c r="K1504" s="2" t="s">
        <v>196</v>
      </c>
      <c r="L1504" s="53">
        <v>1.0</v>
      </c>
      <c r="M1504" s="2" t="s">
        <v>3369</v>
      </c>
      <c r="N1504" s="2" t="s">
        <v>3360</v>
      </c>
      <c r="O1504" s="55"/>
      <c r="AB1504" s="2" t="s">
        <v>164</v>
      </c>
      <c r="AC1504" s="2" t="s">
        <v>3361</v>
      </c>
      <c r="AD1504" s="2" t="s">
        <v>3362</v>
      </c>
      <c r="AE1504" s="2" t="s">
        <v>3363</v>
      </c>
      <c r="AF1504" s="93"/>
      <c r="AG1504" s="2" t="s">
        <v>3364</v>
      </c>
      <c r="AH1504" s="2" t="s">
        <v>3365</v>
      </c>
      <c r="AI1504" s="2">
        <v>0.0</v>
      </c>
      <c r="AJ1504" s="94">
        <v>1.6658504634937717E-5</v>
      </c>
      <c r="AK1504" s="94">
        <v>0.0</v>
      </c>
      <c r="AL1504" s="79"/>
      <c r="AM1504" s="2" t="s">
        <v>4997</v>
      </c>
    </row>
    <row r="1505">
      <c r="A1505" s="54">
        <v>45933.0</v>
      </c>
      <c r="B1505" s="54">
        <v>45934.0</v>
      </c>
      <c r="C1505" s="2" t="s">
        <v>515</v>
      </c>
      <c r="D1505" s="2" t="s">
        <v>146</v>
      </c>
      <c r="E1505" s="2" t="s">
        <v>288</v>
      </c>
      <c r="F1505" s="53">
        <v>0.0</v>
      </c>
      <c r="G1505" s="53">
        <v>0.0</v>
      </c>
      <c r="H1505" s="53">
        <v>0.0</v>
      </c>
      <c r="I1505" s="53">
        <v>0.0</v>
      </c>
      <c r="J1505" s="53">
        <v>0.0</v>
      </c>
      <c r="K1505" s="2" t="s">
        <v>3531</v>
      </c>
      <c r="L1505" s="53">
        <v>0.0</v>
      </c>
      <c r="M1505" s="2" t="s">
        <v>3369</v>
      </c>
      <c r="N1505" s="2" t="s">
        <v>3360</v>
      </c>
      <c r="O1505" s="55"/>
      <c r="AB1505" s="2" t="s">
        <v>164</v>
      </c>
      <c r="AC1505" s="2" t="s">
        <v>3361</v>
      </c>
      <c r="AD1505" s="2" t="s">
        <v>3362</v>
      </c>
      <c r="AE1505" s="2" t="s">
        <v>3363</v>
      </c>
      <c r="AF1505" s="93"/>
      <c r="AG1505" s="2" t="s">
        <v>3364</v>
      </c>
      <c r="AH1505" s="2" t="s">
        <v>3365</v>
      </c>
      <c r="AI1505" s="2">
        <v>0.0</v>
      </c>
      <c r="AJ1505" s="94">
        <v>0.0</v>
      </c>
      <c r="AK1505" s="94">
        <v>0.0</v>
      </c>
      <c r="AL1505" s="79"/>
      <c r="AM1505" s="2" t="s">
        <v>4998</v>
      </c>
    </row>
    <row r="1506">
      <c r="A1506" s="54">
        <v>45933.0</v>
      </c>
      <c r="B1506" s="54">
        <v>45934.0</v>
      </c>
      <c r="C1506" s="2" t="s">
        <v>1189</v>
      </c>
      <c r="D1506" s="2" t="s">
        <v>146</v>
      </c>
      <c r="E1506" s="2" t="s">
        <v>288</v>
      </c>
      <c r="F1506" s="53">
        <v>0.0</v>
      </c>
      <c r="G1506" s="53">
        <v>0.0</v>
      </c>
      <c r="H1506" s="53">
        <v>0.0</v>
      </c>
      <c r="I1506" s="53">
        <v>0.0</v>
      </c>
      <c r="J1506" s="53">
        <v>0.0</v>
      </c>
      <c r="K1506" s="2" t="s">
        <v>3531</v>
      </c>
      <c r="L1506" s="53">
        <v>0.0</v>
      </c>
      <c r="M1506" s="2" t="s">
        <v>3369</v>
      </c>
      <c r="N1506" s="2" t="s">
        <v>3360</v>
      </c>
      <c r="O1506" s="55"/>
      <c r="AB1506" s="2" t="s">
        <v>164</v>
      </c>
      <c r="AC1506" s="2" t="s">
        <v>3361</v>
      </c>
      <c r="AD1506" s="2" t="s">
        <v>3362</v>
      </c>
      <c r="AE1506" s="2" t="s">
        <v>3363</v>
      </c>
      <c r="AF1506" s="93"/>
      <c r="AG1506" s="101" t="s">
        <v>3364</v>
      </c>
      <c r="AH1506" s="101" t="s">
        <v>3365</v>
      </c>
      <c r="AI1506" s="2">
        <v>0.0</v>
      </c>
      <c r="AJ1506" s="94">
        <v>0.0</v>
      </c>
      <c r="AK1506" s="94">
        <v>0.0</v>
      </c>
      <c r="AL1506" s="79"/>
      <c r="AM1506" s="2" t="s">
        <v>4999</v>
      </c>
    </row>
    <row r="1507">
      <c r="A1507" s="54">
        <v>45934.0</v>
      </c>
      <c r="B1507" s="54">
        <v>45935.0</v>
      </c>
      <c r="C1507" s="2" t="s">
        <v>178</v>
      </c>
      <c r="D1507" s="2" t="s">
        <v>146</v>
      </c>
      <c r="E1507" s="2" t="s">
        <v>256</v>
      </c>
      <c r="F1507" s="53">
        <v>0.125</v>
      </c>
      <c r="G1507" s="53">
        <v>0.08333333333333333</v>
      </c>
      <c r="H1507" s="53">
        <v>0.04</v>
      </c>
      <c r="I1507" s="53">
        <v>0.019230769230769232</v>
      </c>
      <c r="J1507" s="53">
        <v>0.026986019191736908</v>
      </c>
      <c r="K1507" s="2" t="s">
        <v>256</v>
      </c>
      <c r="L1507" s="53">
        <v>1.0</v>
      </c>
      <c r="M1507" s="2" t="s">
        <v>4958</v>
      </c>
      <c r="N1507" s="2" t="s">
        <v>3360</v>
      </c>
      <c r="O1507" s="55"/>
      <c r="AB1507" s="2" t="s">
        <v>164</v>
      </c>
      <c r="AC1507" s="2" t="s">
        <v>3361</v>
      </c>
      <c r="AD1507" s="2" t="s">
        <v>3362</v>
      </c>
      <c r="AE1507" s="2" t="s">
        <v>3363</v>
      </c>
      <c r="AF1507" s="93"/>
      <c r="AG1507" s="2" t="s">
        <v>3364</v>
      </c>
      <c r="AH1507" s="2" t="s">
        <v>3365</v>
      </c>
      <c r="AI1507" s="2">
        <v>0.0</v>
      </c>
      <c r="AJ1507" s="94">
        <v>7.282452318167927E-4</v>
      </c>
      <c r="AK1507" s="94">
        <v>3.6982248520710064E-4</v>
      </c>
      <c r="AL1507" s="79"/>
      <c r="AM1507" s="2" t="s">
        <v>5000</v>
      </c>
    </row>
    <row r="1508">
      <c r="A1508" s="54">
        <v>45934.0</v>
      </c>
      <c r="B1508" s="54">
        <v>45935.0</v>
      </c>
      <c r="C1508" s="2" t="s">
        <v>932</v>
      </c>
      <c r="D1508" s="2" t="s">
        <v>146</v>
      </c>
      <c r="E1508" s="2" t="s">
        <v>256</v>
      </c>
      <c r="F1508" s="53">
        <v>0.0</v>
      </c>
      <c r="G1508" s="53">
        <v>0.0</v>
      </c>
      <c r="H1508" s="53">
        <v>0.0</v>
      </c>
      <c r="I1508" s="53">
        <v>0.0</v>
      </c>
      <c r="J1508" s="53">
        <v>0.0</v>
      </c>
      <c r="K1508" s="2" t="s">
        <v>3531</v>
      </c>
      <c r="L1508" s="53">
        <v>0.0</v>
      </c>
      <c r="M1508" s="2" t="s">
        <v>3369</v>
      </c>
      <c r="N1508" s="2" t="s">
        <v>3360</v>
      </c>
      <c r="O1508" s="55"/>
      <c r="AB1508" s="2" t="s">
        <v>164</v>
      </c>
      <c r="AC1508" s="2" t="s">
        <v>3361</v>
      </c>
      <c r="AD1508" s="2" t="s">
        <v>3362</v>
      </c>
      <c r="AE1508" s="2" t="s">
        <v>3363</v>
      </c>
      <c r="AF1508" s="93"/>
      <c r="AG1508" s="2" t="s">
        <v>3364</v>
      </c>
      <c r="AH1508" s="2" t="s">
        <v>3365</v>
      </c>
      <c r="AI1508" s="2">
        <v>0.0</v>
      </c>
      <c r="AJ1508" s="94">
        <v>0.0</v>
      </c>
      <c r="AK1508" s="94">
        <v>0.0</v>
      </c>
      <c r="AL1508" s="79"/>
      <c r="AM1508" s="2" t="s">
        <v>5001</v>
      </c>
    </row>
    <row r="1509">
      <c r="A1509" s="54">
        <v>45934.0</v>
      </c>
      <c r="B1509" s="54">
        <v>45935.0</v>
      </c>
      <c r="C1509" s="2" t="s">
        <v>450</v>
      </c>
      <c r="D1509" s="2" t="s">
        <v>146</v>
      </c>
      <c r="E1509" s="2" t="s">
        <v>256</v>
      </c>
      <c r="F1509" s="53">
        <v>0.0</v>
      </c>
      <c r="G1509" s="53">
        <v>0.0</v>
      </c>
      <c r="H1509" s="53">
        <v>0.0</v>
      </c>
      <c r="I1509" s="53">
        <v>0.0</v>
      </c>
      <c r="J1509" s="53">
        <v>0.004050169783583124</v>
      </c>
      <c r="K1509" s="2" t="s">
        <v>196</v>
      </c>
      <c r="L1509" s="53">
        <v>1.0</v>
      </c>
      <c r="M1509" s="2" t="s">
        <v>3369</v>
      </c>
      <c r="N1509" s="2" t="s">
        <v>3360</v>
      </c>
      <c r="O1509" s="55"/>
      <c r="AB1509" s="2" t="s">
        <v>164</v>
      </c>
      <c r="AC1509" s="2" t="s">
        <v>3361</v>
      </c>
      <c r="AD1509" s="2" t="s">
        <v>3362</v>
      </c>
      <c r="AE1509" s="2" t="s">
        <v>3363</v>
      </c>
      <c r="AF1509" s="93"/>
      <c r="AG1509" s="2" t="s">
        <v>3364</v>
      </c>
      <c r="AH1509" s="2" t="s">
        <v>3365</v>
      </c>
      <c r="AI1509" s="2">
        <v>0.0</v>
      </c>
      <c r="AJ1509" s="94">
        <v>1.640387527584977E-5</v>
      </c>
      <c r="AK1509" s="94">
        <v>0.0</v>
      </c>
      <c r="AL1509" s="79"/>
      <c r="AM1509" s="2" t="s">
        <v>5002</v>
      </c>
    </row>
    <row r="1510">
      <c r="A1510" s="54">
        <v>45934.0</v>
      </c>
      <c r="B1510" s="54">
        <v>45935.0</v>
      </c>
      <c r="C1510" s="2" t="s">
        <v>515</v>
      </c>
      <c r="D1510" s="2" t="s">
        <v>146</v>
      </c>
      <c r="E1510" s="2" t="s">
        <v>256</v>
      </c>
      <c r="F1510" s="53">
        <v>0.0</v>
      </c>
      <c r="G1510" s="53">
        <v>0.0</v>
      </c>
      <c r="H1510" s="53">
        <v>0.0</v>
      </c>
      <c r="I1510" s="53">
        <v>0.0</v>
      </c>
      <c r="J1510" s="53">
        <v>0.0</v>
      </c>
      <c r="K1510" s="2" t="s">
        <v>3531</v>
      </c>
      <c r="L1510" s="53">
        <v>0.0</v>
      </c>
      <c r="M1510" s="2" t="s">
        <v>3369</v>
      </c>
      <c r="N1510" s="2" t="s">
        <v>3360</v>
      </c>
      <c r="O1510" s="55"/>
      <c r="AB1510" s="2" t="s">
        <v>164</v>
      </c>
      <c r="AC1510" s="2" t="s">
        <v>3361</v>
      </c>
      <c r="AD1510" s="2" t="s">
        <v>3362</v>
      </c>
      <c r="AE1510" s="2" t="s">
        <v>3363</v>
      </c>
      <c r="AF1510" s="93"/>
      <c r="AG1510" s="2" t="s">
        <v>3364</v>
      </c>
      <c r="AH1510" s="2" t="s">
        <v>3365</v>
      </c>
      <c r="AI1510" s="2">
        <v>0.0</v>
      </c>
      <c r="AJ1510" s="94">
        <v>0.0</v>
      </c>
      <c r="AK1510" s="94">
        <v>0.0</v>
      </c>
      <c r="AL1510" s="79"/>
      <c r="AM1510" s="2" t="s">
        <v>5003</v>
      </c>
    </row>
    <row r="1511">
      <c r="A1511" s="54">
        <v>45934.0</v>
      </c>
      <c r="B1511" s="54">
        <v>45935.0</v>
      </c>
      <c r="C1511" s="2" t="s">
        <v>1189</v>
      </c>
      <c r="D1511" s="2" t="s">
        <v>146</v>
      </c>
      <c r="E1511" s="2" t="s">
        <v>256</v>
      </c>
      <c r="F1511" s="53">
        <v>0.0</v>
      </c>
      <c r="G1511" s="53">
        <v>0.0</v>
      </c>
      <c r="H1511" s="53">
        <v>0.0</v>
      </c>
      <c r="I1511" s="53">
        <v>0.0</v>
      </c>
      <c r="J1511" s="53">
        <v>0.0</v>
      </c>
      <c r="K1511" s="2" t="s">
        <v>3531</v>
      </c>
      <c r="L1511" s="53">
        <v>0.0</v>
      </c>
      <c r="M1511" s="2" t="s">
        <v>3369</v>
      </c>
      <c r="N1511" s="2" t="s">
        <v>3360</v>
      </c>
      <c r="O1511" s="55"/>
      <c r="AB1511" s="2" t="s">
        <v>164</v>
      </c>
      <c r="AC1511" s="2" t="s">
        <v>3361</v>
      </c>
      <c r="AD1511" s="2" t="s">
        <v>3362</v>
      </c>
      <c r="AE1511" s="2" t="s">
        <v>3363</v>
      </c>
      <c r="AF1511" s="93"/>
      <c r="AG1511" s="101" t="s">
        <v>3364</v>
      </c>
      <c r="AH1511" s="101" t="s">
        <v>3365</v>
      </c>
      <c r="AI1511" s="2">
        <v>0.0</v>
      </c>
      <c r="AJ1511" s="94">
        <v>0.0</v>
      </c>
      <c r="AK1511" s="94">
        <v>0.0</v>
      </c>
      <c r="AL1511" s="79"/>
      <c r="AM1511" s="2" t="s">
        <v>5004</v>
      </c>
    </row>
    <row r="1512">
      <c r="A1512" s="54">
        <v>45935.0</v>
      </c>
      <c r="B1512" s="54">
        <v>45936.0</v>
      </c>
      <c r="C1512" s="2" t="s">
        <v>178</v>
      </c>
      <c r="D1512" s="2" t="s">
        <v>146</v>
      </c>
      <c r="E1512" s="2" t="s">
        <v>180</v>
      </c>
      <c r="F1512" s="53">
        <v>0.0</v>
      </c>
      <c r="G1512" s="53">
        <v>0.0</v>
      </c>
      <c r="H1512" s="53">
        <v>0.04</v>
      </c>
      <c r="I1512" s="53">
        <v>0.019230769230769232</v>
      </c>
      <c r="J1512" s="53">
        <v>0.017891069658074653</v>
      </c>
      <c r="K1512" s="2" t="s">
        <v>256</v>
      </c>
      <c r="L1512" s="53">
        <v>1.0</v>
      </c>
      <c r="M1512" s="2" t="s">
        <v>4958</v>
      </c>
      <c r="N1512" s="2" t="s">
        <v>3360</v>
      </c>
      <c r="O1512" s="55"/>
      <c r="AB1512" s="2" t="s">
        <v>164</v>
      </c>
      <c r="AC1512" s="2" t="s">
        <v>3361</v>
      </c>
      <c r="AD1512" s="2" t="s">
        <v>3362</v>
      </c>
      <c r="AE1512" s="2" t="s">
        <v>3363</v>
      </c>
      <c r="AF1512" s="93"/>
      <c r="AG1512" s="2" t="s">
        <v>3364</v>
      </c>
      <c r="AH1512" s="2" t="s">
        <v>3365</v>
      </c>
      <c r="AI1512" s="2">
        <v>0.0</v>
      </c>
      <c r="AJ1512" s="94">
        <v>3.2009037351007945E-4</v>
      </c>
      <c r="AK1512" s="94">
        <v>3.6982248520710064E-4</v>
      </c>
      <c r="AL1512" s="79"/>
      <c r="AM1512" s="2" t="s">
        <v>5005</v>
      </c>
    </row>
    <row r="1513">
      <c r="A1513" s="54">
        <v>45935.0</v>
      </c>
      <c r="B1513" s="54">
        <v>45936.0</v>
      </c>
      <c r="C1513" s="2" t="s">
        <v>932</v>
      </c>
      <c r="D1513" s="2" t="s">
        <v>146</v>
      </c>
      <c r="E1513" s="2" t="s">
        <v>180</v>
      </c>
      <c r="F1513" s="53">
        <v>0.0</v>
      </c>
      <c r="G1513" s="53">
        <v>0.0</v>
      </c>
      <c r="H1513" s="53">
        <v>0.0</v>
      </c>
      <c r="I1513" s="53">
        <v>0.0</v>
      </c>
      <c r="J1513" s="53">
        <v>0.0</v>
      </c>
      <c r="K1513" s="2" t="s">
        <v>3531</v>
      </c>
      <c r="L1513" s="53">
        <v>0.0</v>
      </c>
      <c r="M1513" s="2" t="s">
        <v>3369</v>
      </c>
      <c r="N1513" s="2" t="s">
        <v>3360</v>
      </c>
      <c r="O1513" s="55"/>
      <c r="AB1513" s="2" t="s">
        <v>164</v>
      </c>
      <c r="AC1513" s="2" t="s">
        <v>3361</v>
      </c>
      <c r="AD1513" s="2" t="s">
        <v>3362</v>
      </c>
      <c r="AE1513" s="2" t="s">
        <v>3363</v>
      </c>
      <c r="AF1513" s="93"/>
      <c r="AG1513" s="2" t="s">
        <v>3364</v>
      </c>
      <c r="AH1513" s="2" t="s">
        <v>3365</v>
      </c>
      <c r="AI1513" s="2">
        <v>0.0</v>
      </c>
      <c r="AJ1513" s="94">
        <v>0.0</v>
      </c>
      <c r="AK1513" s="94">
        <v>0.0</v>
      </c>
      <c r="AL1513" s="79"/>
      <c r="AM1513" s="2" t="s">
        <v>5006</v>
      </c>
    </row>
    <row r="1514">
      <c r="A1514" s="54">
        <v>45935.0</v>
      </c>
      <c r="B1514" s="54">
        <v>45936.0</v>
      </c>
      <c r="C1514" s="2" t="s">
        <v>450</v>
      </c>
      <c r="D1514" s="2" t="s">
        <v>146</v>
      </c>
      <c r="E1514" s="2" t="s">
        <v>180</v>
      </c>
      <c r="F1514" s="53">
        <v>0.0</v>
      </c>
      <c r="G1514" s="53">
        <v>0.0</v>
      </c>
      <c r="H1514" s="53">
        <v>0.0</v>
      </c>
      <c r="I1514" s="53">
        <v>0.0</v>
      </c>
      <c r="J1514" s="53">
        <v>0.004019096663359272</v>
      </c>
      <c r="K1514" s="2" t="s">
        <v>196</v>
      </c>
      <c r="L1514" s="53">
        <v>1.0</v>
      </c>
      <c r="M1514" s="2" t="s">
        <v>3369</v>
      </c>
      <c r="N1514" s="2" t="s">
        <v>3360</v>
      </c>
      <c r="O1514" s="55"/>
      <c r="AB1514" s="2" t="s">
        <v>164</v>
      </c>
      <c r="AC1514" s="2" t="s">
        <v>3361</v>
      </c>
      <c r="AD1514" s="2" t="s">
        <v>3362</v>
      </c>
      <c r="AE1514" s="2" t="s">
        <v>3363</v>
      </c>
      <c r="AF1514" s="93"/>
      <c r="AG1514" s="2" t="s">
        <v>3364</v>
      </c>
      <c r="AH1514" s="2" t="s">
        <v>3365</v>
      </c>
      <c r="AI1514" s="2">
        <v>0.0</v>
      </c>
      <c r="AJ1514" s="94">
        <v>1.615313798942563E-5</v>
      </c>
      <c r="AK1514" s="94">
        <v>0.0</v>
      </c>
      <c r="AL1514" s="79"/>
      <c r="AM1514" s="2" t="s">
        <v>5007</v>
      </c>
    </row>
    <row r="1515">
      <c r="A1515" s="54">
        <v>45935.0</v>
      </c>
      <c r="B1515" s="54">
        <v>45936.0</v>
      </c>
      <c r="C1515" s="2" t="s">
        <v>515</v>
      </c>
      <c r="D1515" s="2" t="s">
        <v>146</v>
      </c>
      <c r="E1515" s="2" t="s">
        <v>180</v>
      </c>
      <c r="F1515" s="53">
        <v>0.0</v>
      </c>
      <c r="G1515" s="53">
        <v>0.0</v>
      </c>
      <c r="H1515" s="53">
        <v>0.0</v>
      </c>
      <c r="I1515" s="53">
        <v>0.0</v>
      </c>
      <c r="J1515" s="53">
        <v>0.0</v>
      </c>
      <c r="K1515" s="2" t="s">
        <v>3531</v>
      </c>
      <c r="L1515" s="53">
        <v>0.0</v>
      </c>
      <c r="M1515" s="2" t="s">
        <v>3369</v>
      </c>
      <c r="N1515" s="2" t="s">
        <v>3360</v>
      </c>
      <c r="O1515" s="55"/>
      <c r="AB1515" s="2" t="s">
        <v>164</v>
      </c>
      <c r="AC1515" s="2" t="s">
        <v>3361</v>
      </c>
      <c r="AD1515" s="2" t="s">
        <v>3362</v>
      </c>
      <c r="AE1515" s="2" t="s">
        <v>3363</v>
      </c>
      <c r="AF1515" s="93"/>
      <c r="AG1515" s="2" t="s">
        <v>3364</v>
      </c>
      <c r="AH1515" s="2" t="s">
        <v>3365</v>
      </c>
      <c r="AI1515" s="2">
        <v>0.0</v>
      </c>
      <c r="AJ1515" s="94">
        <v>0.0</v>
      </c>
      <c r="AK1515" s="94">
        <v>0.0</v>
      </c>
      <c r="AL1515" s="79"/>
      <c r="AM1515" s="2" t="s">
        <v>5008</v>
      </c>
    </row>
    <row r="1516">
      <c r="A1516" s="54">
        <v>45935.0</v>
      </c>
      <c r="B1516" s="54">
        <v>45936.0</v>
      </c>
      <c r="C1516" s="2" t="s">
        <v>1189</v>
      </c>
      <c r="D1516" s="2" t="s">
        <v>146</v>
      </c>
      <c r="E1516" s="2" t="s">
        <v>180</v>
      </c>
      <c r="F1516" s="53">
        <v>0.0</v>
      </c>
      <c r="G1516" s="53">
        <v>0.0</v>
      </c>
      <c r="H1516" s="53">
        <v>0.0</v>
      </c>
      <c r="I1516" s="53">
        <v>0.0</v>
      </c>
      <c r="J1516" s="53">
        <v>0.0</v>
      </c>
      <c r="K1516" s="2" t="s">
        <v>3531</v>
      </c>
      <c r="L1516" s="53">
        <v>0.0</v>
      </c>
      <c r="M1516" s="2" t="s">
        <v>3369</v>
      </c>
      <c r="N1516" s="2" t="s">
        <v>3360</v>
      </c>
      <c r="O1516" s="55"/>
      <c r="AB1516" s="2" t="s">
        <v>164</v>
      </c>
      <c r="AC1516" s="2" t="s">
        <v>3361</v>
      </c>
      <c r="AD1516" s="2" t="s">
        <v>3362</v>
      </c>
      <c r="AE1516" s="2" t="s">
        <v>3363</v>
      </c>
      <c r="AF1516" s="93"/>
      <c r="AG1516" s="101" t="s">
        <v>3364</v>
      </c>
      <c r="AH1516" s="101" t="s">
        <v>3365</v>
      </c>
      <c r="AI1516" s="2">
        <v>0.0</v>
      </c>
      <c r="AJ1516" s="94">
        <v>0.0</v>
      </c>
      <c r="AK1516" s="94">
        <v>0.0</v>
      </c>
      <c r="AL1516" s="79"/>
      <c r="AM1516" s="2" t="s">
        <v>5009</v>
      </c>
    </row>
    <row r="1517">
      <c r="A1517" s="54">
        <v>45936.0</v>
      </c>
      <c r="B1517" s="54">
        <v>45937.0</v>
      </c>
      <c r="C1517" s="2" t="s">
        <v>178</v>
      </c>
      <c r="D1517" s="2" t="s">
        <v>146</v>
      </c>
      <c r="E1517" s="2" t="s">
        <v>208</v>
      </c>
      <c r="F1517" s="53">
        <v>0.0</v>
      </c>
      <c r="G1517" s="53">
        <v>0.0</v>
      </c>
      <c r="H1517" s="53">
        <v>0.0</v>
      </c>
      <c r="I1517" s="53">
        <v>0.0</v>
      </c>
      <c r="J1517" s="53">
        <v>0.006667810111205334</v>
      </c>
      <c r="K1517" s="2" t="s">
        <v>256</v>
      </c>
      <c r="L1517" s="53">
        <v>1.0</v>
      </c>
      <c r="M1517" s="2" t="s">
        <v>4958</v>
      </c>
      <c r="N1517" s="2" t="s">
        <v>3360</v>
      </c>
      <c r="O1517" s="55"/>
      <c r="AB1517" s="2" t="s">
        <v>164</v>
      </c>
      <c r="AC1517" s="2" t="s">
        <v>3361</v>
      </c>
      <c r="AD1517" s="2" t="s">
        <v>3362</v>
      </c>
      <c r="AE1517" s="2" t="s">
        <v>3363</v>
      </c>
      <c r="AF1517" s="93"/>
      <c r="AG1517" s="2" t="s">
        <v>3364</v>
      </c>
      <c r="AH1517" s="2" t="s">
        <v>3365</v>
      </c>
      <c r="AI1517" s="2">
        <v>0.0</v>
      </c>
      <c r="AJ1517" s="94">
        <v>4.445969167909208E-5</v>
      </c>
      <c r="AK1517" s="94">
        <v>0.0</v>
      </c>
      <c r="AL1517" s="79"/>
      <c r="AM1517" s="2" t="s">
        <v>5010</v>
      </c>
    </row>
    <row r="1518">
      <c r="A1518" s="54">
        <v>45936.0</v>
      </c>
      <c r="B1518" s="54">
        <v>45937.0</v>
      </c>
      <c r="C1518" s="2" t="s">
        <v>932</v>
      </c>
      <c r="D1518" s="2" t="s">
        <v>146</v>
      </c>
      <c r="E1518" s="2" t="s">
        <v>208</v>
      </c>
      <c r="F1518" s="53">
        <v>0.0</v>
      </c>
      <c r="G1518" s="53">
        <v>0.0</v>
      </c>
      <c r="H1518" s="53">
        <v>0.0</v>
      </c>
      <c r="I1518" s="53">
        <v>0.0</v>
      </c>
      <c r="J1518" s="53">
        <v>0.0</v>
      </c>
      <c r="K1518" s="2" t="s">
        <v>3531</v>
      </c>
      <c r="L1518" s="53">
        <v>0.0</v>
      </c>
      <c r="M1518" s="2" t="s">
        <v>3369</v>
      </c>
      <c r="N1518" s="2" t="s">
        <v>3360</v>
      </c>
      <c r="O1518" s="55"/>
      <c r="AB1518" s="2" t="s">
        <v>164</v>
      </c>
      <c r="AC1518" s="2" t="s">
        <v>3361</v>
      </c>
      <c r="AD1518" s="2" t="s">
        <v>3362</v>
      </c>
      <c r="AE1518" s="2" t="s">
        <v>3363</v>
      </c>
      <c r="AF1518" s="93"/>
      <c r="AG1518" s="2" t="s">
        <v>3364</v>
      </c>
      <c r="AH1518" s="2" t="s">
        <v>3365</v>
      </c>
      <c r="AI1518" s="2">
        <v>0.0</v>
      </c>
      <c r="AJ1518" s="94">
        <v>0.0</v>
      </c>
      <c r="AK1518" s="94">
        <v>0.0</v>
      </c>
      <c r="AL1518" s="79"/>
      <c r="AM1518" s="2" t="s">
        <v>5011</v>
      </c>
    </row>
    <row r="1519">
      <c r="A1519" s="54">
        <v>45936.0</v>
      </c>
      <c r="B1519" s="54">
        <v>45937.0</v>
      </c>
      <c r="C1519" s="2" t="s">
        <v>450</v>
      </c>
      <c r="D1519" s="2" t="s">
        <v>146</v>
      </c>
      <c r="E1519" s="2" t="s">
        <v>208</v>
      </c>
      <c r="F1519" s="53">
        <v>0.0</v>
      </c>
      <c r="G1519" s="53">
        <v>0.0</v>
      </c>
      <c r="H1519" s="53">
        <v>0.0</v>
      </c>
      <c r="I1519" s="53">
        <v>0.0</v>
      </c>
      <c r="J1519" s="53">
        <v>0.003988261937783555</v>
      </c>
      <c r="K1519" s="2" t="s">
        <v>196</v>
      </c>
      <c r="L1519" s="53">
        <v>1.0</v>
      </c>
      <c r="M1519" s="2" t="s">
        <v>3369</v>
      </c>
      <c r="N1519" s="2" t="s">
        <v>3360</v>
      </c>
      <c r="O1519" s="55"/>
      <c r="AB1519" s="2" t="s">
        <v>164</v>
      </c>
      <c r="AC1519" s="2" t="s">
        <v>3361</v>
      </c>
      <c r="AD1519" s="2" t="s">
        <v>3362</v>
      </c>
      <c r="AE1519" s="2" t="s">
        <v>3363</v>
      </c>
      <c r="AF1519" s="93"/>
      <c r="AG1519" s="2" t="s">
        <v>3364</v>
      </c>
      <c r="AH1519" s="2" t="s">
        <v>3365</v>
      </c>
      <c r="AI1519" s="2">
        <v>0.0</v>
      </c>
      <c r="AJ1519" s="94">
        <v>1.5906233284373034E-5</v>
      </c>
      <c r="AK1519" s="94">
        <v>0.0</v>
      </c>
      <c r="AL1519" s="79"/>
      <c r="AM1519" s="2" t="s">
        <v>5012</v>
      </c>
    </row>
    <row r="1520">
      <c r="A1520" s="54">
        <v>45936.0</v>
      </c>
      <c r="B1520" s="54">
        <v>45937.0</v>
      </c>
      <c r="C1520" s="2" t="s">
        <v>515</v>
      </c>
      <c r="D1520" s="2" t="s">
        <v>146</v>
      </c>
      <c r="E1520" s="2" t="s">
        <v>208</v>
      </c>
      <c r="F1520" s="53">
        <v>0.0</v>
      </c>
      <c r="G1520" s="53">
        <v>0.0</v>
      </c>
      <c r="H1520" s="53">
        <v>0.0</v>
      </c>
      <c r="I1520" s="53">
        <v>0.0</v>
      </c>
      <c r="J1520" s="53">
        <v>0.0</v>
      </c>
      <c r="K1520" s="2" t="s">
        <v>3531</v>
      </c>
      <c r="L1520" s="53">
        <v>0.0</v>
      </c>
      <c r="M1520" s="2" t="s">
        <v>3369</v>
      </c>
      <c r="N1520" s="2" t="s">
        <v>3360</v>
      </c>
      <c r="O1520" s="55"/>
      <c r="AB1520" s="2" t="s">
        <v>164</v>
      </c>
      <c r="AC1520" s="2" t="s">
        <v>3361</v>
      </c>
      <c r="AD1520" s="2" t="s">
        <v>3362</v>
      </c>
      <c r="AE1520" s="2" t="s">
        <v>3363</v>
      </c>
      <c r="AF1520" s="93"/>
      <c r="AG1520" s="2" t="s">
        <v>3364</v>
      </c>
      <c r="AH1520" s="2" t="s">
        <v>3365</v>
      </c>
      <c r="AI1520" s="2">
        <v>0.0</v>
      </c>
      <c r="AJ1520" s="94">
        <v>0.0</v>
      </c>
      <c r="AK1520" s="94">
        <v>0.0</v>
      </c>
      <c r="AL1520" s="79"/>
      <c r="AM1520" s="2" t="s">
        <v>5013</v>
      </c>
    </row>
    <row r="1521">
      <c r="A1521" s="54">
        <v>45936.0</v>
      </c>
      <c r="B1521" s="54">
        <v>45937.0</v>
      </c>
      <c r="C1521" s="2" t="s">
        <v>1189</v>
      </c>
      <c r="D1521" s="2" t="s">
        <v>146</v>
      </c>
      <c r="E1521" s="2" t="s">
        <v>208</v>
      </c>
      <c r="F1521" s="53">
        <v>0.0</v>
      </c>
      <c r="G1521" s="53">
        <v>0.0</v>
      </c>
      <c r="H1521" s="53">
        <v>0.0</v>
      </c>
      <c r="I1521" s="53">
        <v>0.0</v>
      </c>
      <c r="J1521" s="53">
        <v>0.0</v>
      </c>
      <c r="K1521" s="2" t="s">
        <v>3531</v>
      </c>
      <c r="L1521" s="53">
        <v>0.0</v>
      </c>
      <c r="M1521" s="2" t="s">
        <v>3369</v>
      </c>
      <c r="N1521" s="2" t="s">
        <v>3360</v>
      </c>
      <c r="O1521" s="55"/>
      <c r="AB1521" s="2" t="s">
        <v>164</v>
      </c>
      <c r="AC1521" s="2" t="s">
        <v>3361</v>
      </c>
      <c r="AD1521" s="2" t="s">
        <v>3362</v>
      </c>
      <c r="AE1521" s="2" t="s">
        <v>3363</v>
      </c>
      <c r="AF1521" s="93"/>
      <c r="AG1521" s="101" t="s">
        <v>3364</v>
      </c>
      <c r="AH1521" s="101" t="s">
        <v>3365</v>
      </c>
      <c r="AI1521" s="2">
        <v>0.0</v>
      </c>
      <c r="AJ1521" s="94">
        <v>0.0</v>
      </c>
      <c r="AK1521" s="94">
        <v>0.0</v>
      </c>
      <c r="AL1521" s="79"/>
      <c r="AM1521" s="2" t="s">
        <v>5014</v>
      </c>
    </row>
    <row r="1522">
      <c r="A1522" s="54">
        <v>45937.0</v>
      </c>
      <c r="B1522" s="54">
        <v>45938.0</v>
      </c>
      <c r="C1522" s="2" t="s">
        <v>178</v>
      </c>
      <c r="D1522" s="2" t="s">
        <v>146</v>
      </c>
      <c r="E1522" s="2" t="s">
        <v>303</v>
      </c>
      <c r="F1522" s="53">
        <v>0.0</v>
      </c>
      <c r="G1522" s="53">
        <v>0.0</v>
      </c>
      <c r="H1522" s="53">
        <v>0.0</v>
      </c>
      <c r="I1522" s="53">
        <v>0.0</v>
      </c>
      <c r="J1522" s="53">
        <v>0.006616654313723678</v>
      </c>
      <c r="K1522" s="2" t="s">
        <v>256</v>
      </c>
      <c r="L1522" s="53">
        <v>1.0</v>
      </c>
      <c r="M1522" s="2" t="s">
        <v>4958</v>
      </c>
      <c r="N1522" s="2" t="s">
        <v>3360</v>
      </c>
      <c r="O1522" s="55"/>
      <c r="AB1522" s="2" t="s">
        <v>164</v>
      </c>
      <c r="AC1522" s="2" t="s">
        <v>3361</v>
      </c>
      <c r="AD1522" s="2" t="s">
        <v>3362</v>
      </c>
      <c r="AE1522" s="2" t="s">
        <v>3363</v>
      </c>
      <c r="AF1522" s="93"/>
      <c r="AG1522" s="2" t="s">
        <v>3364</v>
      </c>
      <c r="AH1522" s="2" t="s">
        <v>3365</v>
      </c>
      <c r="AI1522" s="2">
        <v>0.0</v>
      </c>
      <c r="AJ1522" s="94">
        <v>4.378011430731815E-5</v>
      </c>
      <c r="AK1522" s="94">
        <v>0.0</v>
      </c>
      <c r="AL1522" s="79"/>
      <c r="AM1522" s="2" t="s">
        <v>5015</v>
      </c>
    </row>
    <row r="1523">
      <c r="A1523" s="54">
        <v>45937.0</v>
      </c>
      <c r="B1523" s="54">
        <v>45938.0</v>
      </c>
      <c r="C1523" s="2" t="s">
        <v>932</v>
      </c>
      <c r="D1523" s="2" t="s">
        <v>146</v>
      </c>
      <c r="E1523" s="2" t="s">
        <v>303</v>
      </c>
      <c r="F1523" s="53">
        <v>0.0</v>
      </c>
      <c r="G1523" s="53">
        <v>0.0</v>
      </c>
      <c r="H1523" s="53">
        <v>0.0</v>
      </c>
      <c r="I1523" s="53">
        <v>0.0</v>
      </c>
      <c r="J1523" s="53">
        <v>0.0</v>
      </c>
      <c r="K1523" s="2" t="s">
        <v>3531</v>
      </c>
      <c r="L1523" s="53">
        <v>0.0</v>
      </c>
      <c r="M1523" s="2" t="s">
        <v>3369</v>
      </c>
      <c r="N1523" s="2" t="s">
        <v>3360</v>
      </c>
      <c r="O1523" s="55"/>
      <c r="AB1523" s="2" t="s">
        <v>164</v>
      </c>
      <c r="AC1523" s="2" t="s">
        <v>3361</v>
      </c>
      <c r="AD1523" s="2" t="s">
        <v>3362</v>
      </c>
      <c r="AE1523" s="2" t="s">
        <v>3363</v>
      </c>
      <c r="AF1523" s="93"/>
      <c r="AG1523" s="2" t="s">
        <v>3364</v>
      </c>
      <c r="AH1523" s="2" t="s">
        <v>3365</v>
      </c>
      <c r="AI1523" s="2">
        <v>0.0</v>
      </c>
      <c r="AJ1523" s="94">
        <v>0.0</v>
      </c>
      <c r="AK1523" s="94">
        <v>0.0</v>
      </c>
      <c r="AL1523" s="79"/>
      <c r="AM1523" s="2" t="s">
        <v>5016</v>
      </c>
    </row>
    <row r="1524">
      <c r="A1524" s="54">
        <v>45937.0</v>
      </c>
      <c r="B1524" s="54">
        <v>45938.0</v>
      </c>
      <c r="C1524" s="2" t="s">
        <v>450</v>
      </c>
      <c r="D1524" s="2" t="s">
        <v>146</v>
      </c>
      <c r="E1524" s="2" t="s">
        <v>303</v>
      </c>
      <c r="F1524" s="53">
        <v>0.0</v>
      </c>
      <c r="G1524" s="53">
        <v>0.0</v>
      </c>
      <c r="H1524" s="53">
        <v>0.0</v>
      </c>
      <c r="I1524" s="53">
        <v>0.0</v>
      </c>
      <c r="J1524" s="53">
        <v>0.0039576637778794225</v>
      </c>
      <c r="K1524" s="2" t="s">
        <v>196</v>
      </c>
      <c r="L1524" s="53">
        <v>1.0</v>
      </c>
      <c r="M1524" s="2" t="s">
        <v>3369</v>
      </c>
      <c r="N1524" s="2" t="s">
        <v>3360</v>
      </c>
      <c r="O1524" s="55"/>
      <c r="AB1524" s="2" t="s">
        <v>164</v>
      </c>
      <c r="AC1524" s="2" t="s">
        <v>3361</v>
      </c>
      <c r="AD1524" s="2" t="s">
        <v>3362</v>
      </c>
      <c r="AE1524" s="2" t="s">
        <v>3363</v>
      </c>
      <c r="AF1524" s="93"/>
      <c r="AG1524" s="2" t="s">
        <v>3364</v>
      </c>
      <c r="AH1524" s="2" t="s">
        <v>3365</v>
      </c>
      <c r="AI1524" s="2">
        <v>0.0</v>
      </c>
      <c r="AJ1524" s="94">
        <v>1.5663102578738823E-5</v>
      </c>
      <c r="AK1524" s="94">
        <v>0.0</v>
      </c>
      <c r="AL1524" s="79"/>
      <c r="AM1524" s="2" t="s">
        <v>5017</v>
      </c>
    </row>
    <row r="1525">
      <c r="A1525" s="54">
        <v>45937.0</v>
      </c>
      <c r="B1525" s="54">
        <v>45938.0</v>
      </c>
      <c r="C1525" s="2" t="s">
        <v>515</v>
      </c>
      <c r="D1525" s="2" t="s">
        <v>146</v>
      </c>
      <c r="E1525" s="2" t="s">
        <v>303</v>
      </c>
      <c r="F1525" s="53">
        <v>0.0</v>
      </c>
      <c r="G1525" s="53">
        <v>0.0</v>
      </c>
      <c r="H1525" s="53">
        <v>0.0</v>
      </c>
      <c r="I1525" s="53">
        <v>0.0</v>
      </c>
      <c r="J1525" s="53">
        <v>0.0</v>
      </c>
      <c r="K1525" s="2" t="s">
        <v>3531</v>
      </c>
      <c r="L1525" s="53">
        <v>0.0</v>
      </c>
      <c r="M1525" s="2" t="s">
        <v>3369</v>
      </c>
      <c r="N1525" s="2" t="s">
        <v>3360</v>
      </c>
      <c r="O1525" s="55"/>
      <c r="AB1525" s="2" t="s">
        <v>164</v>
      </c>
      <c r="AC1525" s="2" t="s">
        <v>3361</v>
      </c>
      <c r="AD1525" s="2" t="s">
        <v>3362</v>
      </c>
      <c r="AE1525" s="2" t="s">
        <v>3363</v>
      </c>
      <c r="AF1525" s="93"/>
      <c r="AG1525" s="2" t="s">
        <v>3364</v>
      </c>
      <c r="AH1525" s="2" t="s">
        <v>3365</v>
      </c>
      <c r="AI1525" s="2">
        <v>0.0</v>
      </c>
      <c r="AJ1525" s="94">
        <v>0.0</v>
      </c>
      <c r="AK1525" s="94">
        <v>0.0</v>
      </c>
      <c r="AL1525" s="79"/>
      <c r="AM1525" s="2" t="s">
        <v>5018</v>
      </c>
    </row>
    <row r="1526">
      <c r="A1526" s="54">
        <v>45937.0</v>
      </c>
      <c r="B1526" s="54">
        <v>45938.0</v>
      </c>
      <c r="C1526" s="2" t="s">
        <v>1189</v>
      </c>
      <c r="D1526" s="2" t="s">
        <v>146</v>
      </c>
      <c r="E1526" s="2" t="s">
        <v>303</v>
      </c>
      <c r="F1526" s="53">
        <v>0.0</v>
      </c>
      <c r="G1526" s="53">
        <v>0.0</v>
      </c>
      <c r="H1526" s="53">
        <v>0.0</v>
      </c>
      <c r="I1526" s="53">
        <v>0.0</v>
      </c>
      <c r="J1526" s="53">
        <v>0.0</v>
      </c>
      <c r="K1526" s="2" t="s">
        <v>3531</v>
      </c>
      <c r="L1526" s="53">
        <v>0.0</v>
      </c>
      <c r="M1526" s="2" t="s">
        <v>3369</v>
      </c>
      <c r="N1526" s="2" t="s">
        <v>3360</v>
      </c>
      <c r="O1526" s="55"/>
      <c r="AB1526" s="2" t="s">
        <v>164</v>
      </c>
      <c r="AC1526" s="2" t="s">
        <v>3361</v>
      </c>
      <c r="AD1526" s="2" t="s">
        <v>3362</v>
      </c>
      <c r="AE1526" s="2" t="s">
        <v>3363</v>
      </c>
      <c r="AF1526" s="93"/>
      <c r="AG1526" s="101" t="s">
        <v>3364</v>
      </c>
      <c r="AH1526" s="101" t="s">
        <v>3365</v>
      </c>
      <c r="AI1526" s="2">
        <v>0.0</v>
      </c>
      <c r="AJ1526" s="94">
        <v>0.0</v>
      </c>
      <c r="AK1526" s="94">
        <v>0.0</v>
      </c>
      <c r="AL1526" s="79"/>
      <c r="AM1526" s="2" t="s">
        <v>5019</v>
      </c>
    </row>
    <row r="1527">
      <c r="A1527" s="54">
        <v>45938.0</v>
      </c>
      <c r="B1527" s="54">
        <v>45939.0</v>
      </c>
      <c r="C1527" s="2" t="s">
        <v>178</v>
      </c>
      <c r="D1527" s="2" t="s">
        <v>146</v>
      </c>
      <c r="E1527" s="2" t="s">
        <v>148</v>
      </c>
      <c r="F1527" s="53">
        <v>0.0</v>
      </c>
      <c r="G1527" s="53">
        <v>0.0</v>
      </c>
      <c r="H1527" s="53">
        <v>0.0</v>
      </c>
      <c r="I1527" s="53">
        <v>0.0</v>
      </c>
      <c r="J1527" s="53">
        <v>0.006565890986269263</v>
      </c>
      <c r="K1527" s="2" t="s">
        <v>256</v>
      </c>
      <c r="L1527" s="53">
        <v>1.0</v>
      </c>
      <c r="M1527" s="2" t="s">
        <v>4958</v>
      </c>
      <c r="N1527" s="2" t="s">
        <v>3360</v>
      </c>
      <c r="O1527" s="55"/>
      <c r="AB1527" s="2" t="s">
        <v>164</v>
      </c>
      <c r="AC1527" s="2" t="s">
        <v>3361</v>
      </c>
      <c r="AD1527" s="2" t="s">
        <v>3362</v>
      </c>
      <c r="AE1527" s="2" t="s">
        <v>3363</v>
      </c>
      <c r="AF1527" s="93"/>
      <c r="AG1527" s="2" t="s">
        <v>3364</v>
      </c>
      <c r="AH1527" s="2" t="s">
        <v>3365</v>
      </c>
      <c r="AI1527" s="2">
        <v>0.0</v>
      </c>
      <c r="AJ1527" s="94">
        <v>4.311092444357195E-5</v>
      </c>
      <c r="AK1527" s="94">
        <v>0.0</v>
      </c>
      <c r="AL1527" s="79"/>
      <c r="AM1527" s="2" t="s">
        <v>5020</v>
      </c>
    </row>
    <row r="1528">
      <c r="A1528" s="54">
        <v>45938.0</v>
      </c>
      <c r="B1528" s="54">
        <v>45939.0</v>
      </c>
      <c r="C1528" s="2" t="s">
        <v>932</v>
      </c>
      <c r="D1528" s="2" t="s">
        <v>146</v>
      </c>
      <c r="E1528" s="2" t="s">
        <v>148</v>
      </c>
      <c r="F1528" s="53">
        <v>0.0</v>
      </c>
      <c r="G1528" s="53">
        <v>0.0</v>
      </c>
      <c r="H1528" s="53">
        <v>0.0</v>
      </c>
      <c r="I1528" s="53">
        <v>0.0</v>
      </c>
      <c r="J1528" s="53">
        <v>0.0</v>
      </c>
      <c r="K1528" s="2" t="s">
        <v>3531</v>
      </c>
      <c r="L1528" s="53">
        <v>0.0</v>
      </c>
      <c r="M1528" s="2" t="s">
        <v>3369</v>
      </c>
      <c r="N1528" s="2" t="s">
        <v>3360</v>
      </c>
      <c r="O1528" s="55"/>
      <c r="AB1528" s="2" t="s">
        <v>164</v>
      </c>
      <c r="AC1528" s="2" t="s">
        <v>3361</v>
      </c>
      <c r="AD1528" s="2" t="s">
        <v>3362</v>
      </c>
      <c r="AE1528" s="2" t="s">
        <v>3363</v>
      </c>
      <c r="AF1528" s="93"/>
      <c r="AG1528" s="2" t="s">
        <v>3364</v>
      </c>
      <c r="AH1528" s="2" t="s">
        <v>3365</v>
      </c>
      <c r="AI1528" s="2">
        <v>0.0</v>
      </c>
      <c r="AJ1528" s="94">
        <v>0.0</v>
      </c>
      <c r="AK1528" s="94">
        <v>0.0</v>
      </c>
      <c r="AL1528" s="79"/>
      <c r="AM1528" s="2" t="s">
        <v>5021</v>
      </c>
    </row>
    <row r="1529">
      <c r="A1529" s="54">
        <v>45938.0</v>
      </c>
      <c r="B1529" s="54">
        <v>45939.0</v>
      </c>
      <c r="C1529" s="2" t="s">
        <v>450</v>
      </c>
      <c r="D1529" s="2" t="s">
        <v>146</v>
      </c>
      <c r="E1529" s="2" t="s">
        <v>148</v>
      </c>
      <c r="F1529" s="53">
        <v>0.0</v>
      </c>
      <c r="G1529" s="53">
        <v>0.0</v>
      </c>
      <c r="H1529" s="53">
        <v>0.0</v>
      </c>
      <c r="I1529" s="53">
        <v>0.0</v>
      </c>
      <c r="J1529" s="53">
        <v>0.003927300368702329</v>
      </c>
      <c r="K1529" s="2" t="s">
        <v>196</v>
      </c>
      <c r="L1529" s="53">
        <v>1.0</v>
      </c>
      <c r="M1529" s="2" t="s">
        <v>3369</v>
      </c>
      <c r="N1529" s="2" t="s">
        <v>3360</v>
      </c>
      <c r="O1529" s="55"/>
      <c r="AB1529" s="2" t="s">
        <v>164</v>
      </c>
      <c r="AC1529" s="2" t="s">
        <v>3361</v>
      </c>
      <c r="AD1529" s="2" t="s">
        <v>3362</v>
      </c>
      <c r="AE1529" s="2" t="s">
        <v>3363</v>
      </c>
      <c r="AF1529" s="93"/>
      <c r="AG1529" s="2" t="s">
        <v>3364</v>
      </c>
      <c r="AH1529" s="2" t="s">
        <v>3365</v>
      </c>
      <c r="AI1529" s="2">
        <v>0.0</v>
      </c>
      <c r="AJ1529" s="94">
        <v>1.5423688186009448E-5</v>
      </c>
      <c r="AK1529" s="94">
        <v>0.0</v>
      </c>
      <c r="AL1529" s="79"/>
      <c r="AM1529" s="2" t="s">
        <v>5022</v>
      </c>
    </row>
    <row r="1530">
      <c r="A1530" s="54">
        <v>45938.0</v>
      </c>
      <c r="B1530" s="54">
        <v>45939.0</v>
      </c>
      <c r="C1530" s="2" t="s">
        <v>515</v>
      </c>
      <c r="D1530" s="2" t="s">
        <v>146</v>
      </c>
      <c r="E1530" s="2" t="s">
        <v>148</v>
      </c>
      <c r="F1530" s="53">
        <v>0.0</v>
      </c>
      <c r="G1530" s="53">
        <v>0.0</v>
      </c>
      <c r="H1530" s="53">
        <v>0.0</v>
      </c>
      <c r="I1530" s="53">
        <v>0.0</v>
      </c>
      <c r="J1530" s="53">
        <v>0.0</v>
      </c>
      <c r="K1530" s="2" t="s">
        <v>3531</v>
      </c>
      <c r="L1530" s="53">
        <v>0.0</v>
      </c>
      <c r="M1530" s="2" t="s">
        <v>3369</v>
      </c>
      <c r="N1530" s="2" t="s">
        <v>3360</v>
      </c>
      <c r="O1530" s="55"/>
      <c r="AB1530" s="2" t="s">
        <v>164</v>
      </c>
      <c r="AC1530" s="2" t="s">
        <v>3361</v>
      </c>
      <c r="AD1530" s="2" t="s">
        <v>3362</v>
      </c>
      <c r="AE1530" s="2" t="s">
        <v>3363</v>
      </c>
      <c r="AF1530" s="93"/>
      <c r="AG1530" s="2" t="s">
        <v>3364</v>
      </c>
      <c r="AH1530" s="2" t="s">
        <v>3365</v>
      </c>
      <c r="AI1530" s="2">
        <v>0.0</v>
      </c>
      <c r="AJ1530" s="94">
        <v>0.0</v>
      </c>
      <c r="AK1530" s="94">
        <v>0.0</v>
      </c>
      <c r="AL1530" s="79"/>
      <c r="AM1530" s="2" t="s">
        <v>5023</v>
      </c>
    </row>
    <row r="1531">
      <c r="A1531" s="54">
        <v>45938.0</v>
      </c>
      <c r="B1531" s="54">
        <v>45939.0</v>
      </c>
      <c r="C1531" s="2" t="s">
        <v>1189</v>
      </c>
      <c r="D1531" s="2" t="s">
        <v>146</v>
      </c>
      <c r="E1531" s="2" t="s">
        <v>148</v>
      </c>
      <c r="F1531" s="53">
        <v>0.0</v>
      </c>
      <c r="G1531" s="53">
        <v>0.0</v>
      </c>
      <c r="H1531" s="53">
        <v>0.0</v>
      </c>
      <c r="I1531" s="53">
        <v>0.0</v>
      </c>
      <c r="J1531" s="53">
        <v>0.0</v>
      </c>
      <c r="K1531" s="2" t="s">
        <v>3531</v>
      </c>
      <c r="L1531" s="53">
        <v>0.0</v>
      </c>
      <c r="M1531" s="2" t="s">
        <v>3369</v>
      </c>
      <c r="N1531" s="2" t="s">
        <v>3360</v>
      </c>
      <c r="O1531" s="55"/>
      <c r="AB1531" s="2" t="s">
        <v>164</v>
      </c>
      <c r="AC1531" s="2" t="s">
        <v>3361</v>
      </c>
      <c r="AD1531" s="2" t="s">
        <v>3362</v>
      </c>
      <c r="AE1531" s="2" t="s">
        <v>3363</v>
      </c>
      <c r="AF1531" s="93"/>
      <c r="AG1531" s="101" t="s">
        <v>3364</v>
      </c>
      <c r="AH1531" s="101" t="s">
        <v>3365</v>
      </c>
      <c r="AI1531" s="2">
        <v>0.0</v>
      </c>
      <c r="AJ1531" s="94">
        <v>0.0</v>
      </c>
      <c r="AK1531" s="94">
        <v>0.0</v>
      </c>
      <c r="AL1531" s="79"/>
      <c r="AM1531" s="2" t="s">
        <v>5024</v>
      </c>
    </row>
    <row r="1532">
      <c r="A1532" s="54">
        <v>45939.0</v>
      </c>
      <c r="B1532" s="54">
        <v>45940.0</v>
      </c>
      <c r="C1532" s="2" t="s">
        <v>178</v>
      </c>
      <c r="D1532" s="2" t="s">
        <v>146</v>
      </c>
      <c r="E1532" s="2" t="s">
        <v>196</v>
      </c>
      <c r="F1532" s="53">
        <v>0.0</v>
      </c>
      <c r="G1532" s="53">
        <v>0.0</v>
      </c>
      <c r="H1532" s="53">
        <v>0.0</v>
      </c>
      <c r="I1532" s="53">
        <v>0.0</v>
      </c>
      <c r="J1532" s="53">
        <v>0.006515517117790949</v>
      </c>
      <c r="K1532" s="2" t="s">
        <v>256</v>
      </c>
      <c r="L1532" s="53">
        <v>1.0</v>
      </c>
      <c r="M1532" s="2" t="s">
        <v>4958</v>
      </c>
      <c r="N1532" s="2" t="s">
        <v>3360</v>
      </c>
      <c r="O1532" s="55"/>
      <c r="AB1532" s="2" t="s">
        <v>164</v>
      </c>
      <c r="AC1532" s="2" t="s">
        <v>3361</v>
      </c>
      <c r="AD1532" s="2" t="s">
        <v>3362</v>
      </c>
      <c r="AE1532" s="2" t="s">
        <v>3363</v>
      </c>
      <c r="AF1532" s="93"/>
      <c r="AG1532" s="2" t="s">
        <v>3364</v>
      </c>
      <c r="AH1532" s="2" t="s">
        <v>3365</v>
      </c>
      <c r="AI1532" s="2">
        <v>0.0</v>
      </c>
      <c r="AJ1532" s="94">
        <v>4.245196331222687E-5</v>
      </c>
      <c r="AK1532" s="94">
        <v>0.0</v>
      </c>
      <c r="AL1532" s="79"/>
      <c r="AM1532" s="2" t="s">
        <v>5025</v>
      </c>
    </row>
    <row r="1533">
      <c r="A1533" s="54">
        <v>45939.0</v>
      </c>
      <c r="B1533" s="54">
        <v>45940.0</v>
      </c>
      <c r="C1533" s="2" t="s">
        <v>932</v>
      </c>
      <c r="D1533" s="2" t="s">
        <v>146</v>
      </c>
      <c r="E1533" s="2" t="s">
        <v>196</v>
      </c>
      <c r="F1533" s="53">
        <v>0.0</v>
      </c>
      <c r="G1533" s="53">
        <v>0.0</v>
      </c>
      <c r="H1533" s="53">
        <v>0.0</v>
      </c>
      <c r="I1533" s="53">
        <v>0.0</v>
      </c>
      <c r="J1533" s="53">
        <v>0.0</v>
      </c>
      <c r="K1533" s="2" t="s">
        <v>3531</v>
      </c>
      <c r="L1533" s="53">
        <v>0.0</v>
      </c>
      <c r="M1533" s="2" t="s">
        <v>3369</v>
      </c>
      <c r="N1533" s="2" t="s">
        <v>3360</v>
      </c>
      <c r="O1533" s="55"/>
      <c r="AB1533" s="2" t="s">
        <v>153</v>
      </c>
      <c r="AC1533" s="2" t="s">
        <v>3611</v>
      </c>
      <c r="AD1533" s="2" t="s">
        <v>5026</v>
      </c>
      <c r="AE1533" s="2" t="s">
        <v>3363</v>
      </c>
      <c r="AF1533" s="93"/>
      <c r="AG1533" s="2" t="s">
        <v>3364</v>
      </c>
      <c r="AH1533" s="2" t="s">
        <v>3365</v>
      </c>
      <c r="AI1533" s="2">
        <v>1.0</v>
      </c>
      <c r="AJ1533" s="94">
        <v>1.0</v>
      </c>
      <c r="AK1533" s="94">
        <v>1.0</v>
      </c>
      <c r="AL1533" s="79"/>
      <c r="AM1533" s="2" t="s">
        <v>5027</v>
      </c>
    </row>
    <row r="1534">
      <c r="A1534" s="54">
        <v>45939.0</v>
      </c>
      <c r="B1534" s="54">
        <v>45940.0</v>
      </c>
      <c r="C1534" s="2" t="s">
        <v>450</v>
      </c>
      <c r="D1534" s="2" t="s">
        <v>146</v>
      </c>
      <c r="E1534" s="2" t="s">
        <v>196</v>
      </c>
      <c r="F1534" s="53">
        <v>0.125</v>
      </c>
      <c r="G1534" s="53">
        <v>0.08333333333333333</v>
      </c>
      <c r="H1534" s="53">
        <v>0.04</v>
      </c>
      <c r="I1534" s="53">
        <v>0.019230769230769232</v>
      </c>
      <c r="J1534" s="53">
        <v>0.031832135141348444</v>
      </c>
      <c r="K1534" s="2" t="s">
        <v>196</v>
      </c>
      <c r="L1534" s="53">
        <v>1.0</v>
      </c>
      <c r="M1534" s="2" t="s">
        <v>3369</v>
      </c>
      <c r="N1534" s="2" t="s">
        <v>3360</v>
      </c>
      <c r="O1534" s="55"/>
      <c r="AB1534" s="2" t="s">
        <v>164</v>
      </c>
      <c r="AC1534" s="2" t="s">
        <v>3361</v>
      </c>
      <c r="AD1534" s="2" t="s">
        <v>3362</v>
      </c>
      <c r="AE1534" s="2" t="s">
        <v>3363</v>
      </c>
      <c r="AF1534" s="93"/>
      <c r="AG1534" s="2" t="s">
        <v>3364</v>
      </c>
      <c r="AH1534" s="2" t="s">
        <v>3365</v>
      </c>
      <c r="AI1534" s="2">
        <v>0.0</v>
      </c>
      <c r="AJ1534" s="94">
        <v>0.0010132848276570706</v>
      </c>
      <c r="AK1534" s="94">
        <v>3.6982248520710064E-4</v>
      </c>
      <c r="AL1534" s="79"/>
      <c r="AM1534" s="2" t="s">
        <v>5028</v>
      </c>
    </row>
    <row r="1535">
      <c r="A1535" s="54">
        <v>45939.0</v>
      </c>
      <c r="B1535" s="54">
        <v>45940.0</v>
      </c>
      <c r="C1535" s="2" t="s">
        <v>515</v>
      </c>
      <c r="D1535" s="2" t="s">
        <v>146</v>
      </c>
      <c r="E1535" s="2" t="s">
        <v>196</v>
      </c>
      <c r="F1535" s="53">
        <v>0.0</v>
      </c>
      <c r="G1535" s="53">
        <v>0.0</v>
      </c>
      <c r="H1535" s="53">
        <v>0.0</v>
      </c>
      <c r="I1535" s="53">
        <v>0.0</v>
      </c>
      <c r="J1535" s="53">
        <v>0.0</v>
      </c>
      <c r="K1535" s="2" t="s">
        <v>3531</v>
      </c>
      <c r="L1535" s="53">
        <v>0.0</v>
      </c>
      <c r="M1535" s="2" t="s">
        <v>3369</v>
      </c>
      <c r="N1535" s="2" t="s">
        <v>3360</v>
      </c>
      <c r="O1535" s="55"/>
      <c r="AB1535" s="2" t="s">
        <v>164</v>
      </c>
      <c r="AC1535" s="2" t="s">
        <v>3361</v>
      </c>
      <c r="AD1535" s="2" t="s">
        <v>3362</v>
      </c>
      <c r="AE1535" s="2" t="s">
        <v>3363</v>
      </c>
      <c r="AF1535" s="93"/>
      <c r="AG1535" s="2" t="s">
        <v>3364</v>
      </c>
      <c r="AH1535" s="2" t="s">
        <v>3365</v>
      </c>
      <c r="AI1535" s="2">
        <v>0.0</v>
      </c>
      <c r="AJ1535" s="94">
        <v>0.0</v>
      </c>
      <c r="AK1535" s="94">
        <v>0.0</v>
      </c>
      <c r="AL1535" s="79"/>
      <c r="AM1535" s="2" t="s">
        <v>5029</v>
      </c>
    </row>
    <row r="1536">
      <c r="A1536" s="54">
        <v>45939.0</v>
      </c>
      <c r="B1536" s="54">
        <v>45940.0</v>
      </c>
      <c r="C1536" s="2" t="s">
        <v>1189</v>
      </c>
      <c r="D1536" s="2" t="s">
        <v>146</v>
      </c>
      <c r="E1536" s="2" t="s">
        <v>196</v>
      </c>
      <c r="F1536" s="53">
        <v>0.0</v>
      </c>
      <c r="G1536" s="53">
        <v>0.0</v>
      </c>
      <c r="H1536" s="53">
        <v>0.0</v>
      </c>
      <c r="I1536" s="53">
        <v>0.0</v>
      </c>
      <c r="J1536" s="53">
        <v>0.0</v>
      </c>
      <c r="K1536" s="2" t="s">
        <v>3531</v>
      </c>
      <c r="L1536" s="53">
        <v>0.0</v>
      </c>
      <c r="M1536" s="2" t="s">
        <v>3369</v>
      </c>
      <c r="N1536" s="2" t="s">
        <v>3360</v>
      </c>
      <c r="O1536" s="55"/>
      <c r="AB1536" s="2" t="s">
        <v>164</v>
      </c>
      <c r="AC1536" s="2" t="s">
        <v>3361</v>
      </c>
      <c r="AD1536" s="2" t="s">
        <v>3362</v>
      </c>
      <c r="AE1536" s="2" t="s">
        <v>3363</v>
      </c>
      <c r="AF1536" s="93"/>
      <c r="AG1536" s="101" t="s">
        <v>3364</v>
      </c>
      <c r="AH1536" s="101" t="s">
        <v>3365</v>
      </c>
      <c r="AI1536" s="2">
        <v>0.0</v>
      </c>
      <c r="AJ1536" s="94">
        <v>0.0</v>
      </c>
      <c r="AK1536" s="94">
        <v>0.0</v>
      </c>
      <c r="AL1536" s="79"/>
      <c r="AM1536" s="2" t="s">
        <v>5030</v>
      </c>
    </row>
    <row r="1537">
      <c r="A1537" s="54">
        <v>45940.0</v>
      </c>
      <c r="B1537" s="54">
        <v>45941.0</v>
      </c>
      <c r="C1537" s="2" t="s">
        <v>178</v>
      </c>
      <c r="D1537" s="2" t="s">
        <v>146</v>
      </c>
      <c r="E1537" s="2" t="s">
        <v>288</v>
      </c>
      <c r="F1537" s="53">
        <v>0.0</v>
      </c>
      <c r="G1537" s="53">
        <v>0.08333333333333333</v>
      </c>
      <c r="H1537" s="53">
        <v>0.04</v>
      </c>
      <c r="I1537" s="53">
        <v>0.019230769230769232</v>
      </c>
      <c r="J1537" s="53">
        <v>0.022759003801745</v>
      </c>
      <c r="K1537" s="2" t="s">
        <v>256</v>
      </c>
      <c r="L1537" s="53">
        <v>1.0</v>
      </c>
      <c r="M1537" s="2" t="s">
        <v>4958</v>
      </c>
      <c r="N1537" s="2" t="s">
        <v>3360</v>
      </c>
      <c r="O1537" s="55"/>
      <c r="AB1537" s="2" t="s">
        <v>164</v>
      </c>
      <c r="AC1537" s="2" t="s">
        <v>3361</v>
      </c>
      <c r="AD1537" s="2" t="s">
        <v>3362</v>
      </c>
      <c r="AE1537" s="2" t="s">
        <v>3363</v>
      </c>
      <c r="AF1537" s="93"/>
      <c r="AG1537" s="2" t="s">
        <v>3364</v>
      </c>
      <c r="AH1537" s="2" t="s">
        <v>3365</v>
      </c>
      <c r="AI1537" s="2">
        <v>0.0</v>
      </c>
      <c r="AJ1537" s="94">
        <v>5.179722540478433E-4</v>
      </c>
      <c r="AK1537" s="94">
        <v>3.6982248520710064E-4</v>
      </c>
      <c r="AL1537" s="79"/>
      <c r="AM1537" s="2" t="s">
        <v>5031</v>
      </c>
    </row>
    <row r="1538">
      <c r="A1538" s="54">
        <v>45940.0</v>
      </c>
      <c r="B1538" s="54">
        <v>45941.0</v>
      </c>
      <c r="C1538" s="2" t="s">
        <v>932</v>
      </c>
      <c r="D1538" s="2" t="s">
        <v>146</v>
      </c>
      <c r="E1538" s="2" t="s">
        <v>288</v>
      </c>
      <c r="F1538" s="53">
        <v>0.0</v>
      </c>
      <c r="G1538" s="53">
        <v>0.0</v>
      </c>
      <c r="H1538" s="53">
        <v>0.0</v>
      </c>
      <c r="I1538" s="53">
        <v>0.0</v>
      </c>
      <c r="J1538" s="53">
        <v>0.0</v>
      </c>
      <c r="K1538" s="2" t="s">
        <v>3531</v>
      </c>
      <c r="L1538" s="53">
        <v>0.0</v>
      </c>
      <c r="M1538" s="2" t="s">
        <v>3369</v>
      </c>
      <c r="N1538" s="2" t="s">
        <v>3360</v>
      </c>
      <c r="O1538" s="55"/>
      <c r="AB1538" s="2" t="s">
        <v>164</v>
      </c>
      <c r="AC1538" s="2" t="s">
        <v>3361</v>
      </c>
      <c r="AD1538" s="2" t="s">
        <v>3362</v>
      </c>
      <c r="AE1538" s="2" t="s">
        <v>3363</v>
      </c>
      <c r="AF1538" s="93"/>
      <c r="AG1538" s="2" t="s">
        <v>3364</v>
      </c>
      <c r="AH1538" s="2" t="s">
        <v>3365</v>
      </c>
      <c r="AI1538" s="2">
        <v>0.0</v>
      </c>
      <c r="AJ1538" s="94">
        <v>0.0</v>
      </c>
      <c r="AK1538" s="94">
        <v>0.0</v>
      </c>
      <c r="AL1538" s="79"/>
      <c r="AM1538" s="2" t="s">
        <v>5032</v>
      </c>
    </row>
    <row r="1539">
      <c r="A1539" s="54">
        <v>45940.0</v>
      </c>
      <c r="B1539" s="54">
        <v>45941.0</v>
      </c>
      <c r="C1539" s="2" t="s">
        <v>450</v>
      </c>
      <c r="D1539" s="2" t="s">
        <v>146</v>
      </c>
      <c r="E1539" s="2" t="s">
        <v>288</v>
      </c>
      <c r="F1539" s="53">
        <v>0.0</v>
      </c>
      <c r="G1539" s="53">
        <v>0.0</v>
      </c>
      <c r="H1539" s="53">
        <v>0.0</v>
      </c>
      <c r="I1539" s="53">
        <v>0.0</v>
      </c>
      <c r="J1539" s="53">
        <v>0.003867270612266015</v>
      </c>
      <c r="K1539" s="2" t="s">
        <v>196</v>
      </c>
      <c r="L1539" s="53">
        <v>1.0</v>
      </c>
      <c r="M1539" s="2" t="s">
        <v>3369</v>
      </c>
      <c r="N1539" s="2" t="s">
        <v>3360</v>
      </c>
      <c r="O1539" s="55"/>
      <c r="AB1539" s="2" t="s">
        <v>164</v>
      </c>
      <c r="AC1539" s="2" t="s">
        <v>3361</v>
      </c>
      <c r="AD1539" s="2" t="s">
        <v>3362</v>
      </c>
      <c r="AE1539" s="2" t="s">
        <v>3363</v>
      </c>
      <c r="AF1539" s="93"/>
      <c r="AG1539" s="2" t="s">
        <v>3364</v>
      </c>
      <c r="AH1539" s="2" t="s">
        <v>3365</v>
      </c>
      <c r="AI1539" s="2">
        <v>0.0</v>
      </c>
      <c r="AJ1539" s="94">
        <v>1.495578198849636E-5</v>
      </c>
      <c r="AK1539" s="94">
        <v>0.0</v>
      </c>
      <c r="AL1539" s="79"/>
      <c r="AM1539" s="2" t="s">
        <v>5033</v>
      </c>
    </row>
    <row r="1540">
      <c r="A1540" s="54">
        <v>45940.0</v>
      </c>
      <c r="B1540" s="54">
        <v>45941.0</v>
      </c>
      <c r="C1540" s="2" t="s">
        <v>515</v>
      </c>
      <c r="D1540" s="2" t="s">
        <v>146</v>
      </c>
      <c r="E1540" s="2" t="s">
        <v>288</v>
      </c>
      <c r="F1540" s="53">
        <v>0.0</v>
      </c>
      <c r="G1540" s="53">
        <v>0.0</v>
      </c>
      <c r="H1540" s="53">
        <v>0.0</v>
      </c>
      <c r="I1540" s="53">
        <v>0.0</v>
      </c>
      <c r="J1540" s="53">
        <v>0.0</v>
      </c>
      <c r="K1540" s="2" t="s">
        <v>3531</v>
      </c>
      <c r="L1540" s="53">
        <v>0.0</v>
      </c>
      <c r="M1540" s="2" t="s">
        <v>3369</v>
      </c>
      <c r="N1540" s="2" t="s">
        <v>3360</v>
      </c>
      <c r="O1540" s="55"/>
      <c r="AB1540" s="2" t="s">
        <v>164</v>
      </c>
      <c r="AC1540" s="2" t="s">
        <v>3361</v>
      </c>
      <c r="AD1540" s="2" t="s">
        <v>3362</v>
      </c>
      <c r="AE1540" s="2" t="s">
        <v>3363</v>
      </c>
      <c r="AF1540" s="93"/>
      <c r="AG1540" s="2" t="s">
        <v>3364</v>
      </c>
      <c r="AH1540" s="2" t="s">
        <v>3365</v>
      </c>
      <c r="AI1540" s="2">
        <v>0.0</v>
      </c>
      <c r="AJ1540" s="94">
        <v>0.0</v>
      </c>
      <c r="AK1540" s="94">
        <v>0.0</v>
      </c>
      <c r="AL1540" s="79"/>
      <c r="AM1540" s="2" t="s">
        <v>5034</v>
      </c>
    </row>
    <row r="1541">
      <c r="A1541" s="54">
        <v>45940.0</v>
      </c>
      <c r="B1541" s="54">
        <v>45941.0</v>
      </c>
      <c r="C1541" s="2" t="s">
        <v>1189</v>
      </c>
      <c r="D1541" s="2" t="s">
        <v>146</v>
      </c>
      <c r="E1541" s="2" t="s">
        <v>288</v>
      </c>
      <c r="F1541" s="53">
        <v>0.0</v>
      </c>
      <c r="G1541" s="53">
        <v>0.0</v>
      </c>
      <c r="H1541" s="53">
        <v>0.0</v>
      </c>
      <c r="I1541" s="53">
        <v>0.0</v>
      </c>
      <c r="J1541" s="53">
        <v>0.0</v>
      </c>
      <c r="K1541" s="2" t="s">
        <v>3531</v>
      </c>
      <c r="L1541" s="53">
        <v>0.0</v>
      </c>
      <c r="M1541" s="2" t="s">
        <v>3369</v>
      </c>
      <c r="N1541" s="2" t="s">
        <v>3360</v>
      </c>
      <c r="O1541" s="55"/>
      <c r="AB1541" s="2" t="s">
        <v>164</v>
      </c>
      <c r="AC1541" s="2" t="s">
        <v>3361</v>
      </c>
      <c r="AD1541" s="2" t="s">
        <v>3362</v>
      </c>
      <c r="AE1541" s="2" t="s">
        <v>3363</v>
      </c>
      <c r="AF1541" s="93"/>
      <c r="AG1541" s="101" t="s">
        <v>3364</v>
      </c>
      <c r="AH1541" s="101" t="s">
        <v>3365</v>
      </c>
      <c r="AI1541" s="2">
        <v>0.0</v>
      </c>
      <c r="AJ1541" s="94">
        <v>0.0</v>
      </c>
      <c r="AK1541" s="94">
        <v>0.0</v>
      </c>
      <c r="AL1541" s="79"/>
      <c r="AM1541" s="2" t="s">
        <v>5035</v>
      </c>
    </row>
    <row r="1542">
      <c r="A1542" s="54">
        <v>45941.0</v>
      </c>
      <c r="B1542" s="54">
        <v>45942.0</v>
      </c>
      <c r="C1542" s="2" t="s">
        <v>178</v>
      </c>
      <c r="D1542" s="2" t="s">
        <v>146</v>
      </c>
      <c r="E1542" s="2" t="s">
        <v>256</v>
      </c>
      <c r="F1542" s="53">
        <v>0.125</v>
      </c>
      <c r="G1542" s="53">
        <v>0.08333333333333333</v>
      </c>
      <c r="H1542" s="53">
        <v>0.04</v>
      </c>
      <c r="I1542" s="53">
        <v>0.019230769230769232</v>
      </c>
      <c r="J1542" s="53">
        <v>0.025569685171369178</v>
      </c>
      <c r="K1542" s="2" t="s">
        <v>256</v>
      </c>
      <c r="L1542" s="53">
        <v>1.0</v>
      </c>
      <c r="M1542" s="2" t="s">
        <v>4958</v>
      </c>
      <c r="N1542" s="2" t="s">
        <v>3360</v>
      </c>
      <c r="O1542" s="55"/>
      <c r="AB1542" s="2" t="s">
        <v>164</v>
      </c>
      <c r="AC1542" s="2" t="s">
        <v>3361</v>
      </c>
      <c r="AD1542" s="2" t="s">
        <v>3362</v>
      </c>
      <c r="AE1542" s="2" t="s">
        <v>3363</v>
      </c>
      <c r="AF1542" s="93"/>
      <c r="AG1542" s="2" t="s">
        <v>3364</v>
      </c>
      <c r="AH1542" s="2" t="s">
        <v>3365</v>
      </c>
      <c r="AI1542" s="2">
        <v>0.0</v>
      </c>
      <c r="AJ1542" s="94">
        <v>6.538087997629368E-4</v>
      </c>
      <c r="AK1542" s="94">
        <v>3.6982248520710064E-4</v>
      </c>
      <c r="AL1542" s="79"/>
      <c r="AM1542" s="2" t="s">
        <v>5036</v>
      </c>
    </row>
    <row r="1543">
      <c r="A1543" s="54">
        <v>45941.0</v>
      </c>
      <c r="B1543" s="54">
        <v>45942.0</v>
      </c>
      <c r="C1543" s="2" t="s">
        <v>932</v>
      </c>
      <c r="D1543" s="2" t="s">
        <v>146</v>
      </c>
      <c r="E1543" s="2" t="s">
        <v>256</v>
      </c>
      <c r="F1543" s="53">
        <v>0.0</v>
      </c>
      <c r="G1543" s="53">
        <v>0.0</v>
      </c>
      <c r="H1543" s="53">
        <v>0.0</v>
      </c>
      <c r="I1543" s="53">
        <v>0.0</v>
      </c>
      <c r="J1543" s="53">
        <v>0.0</v>
      </c>
      <c r="K1543" s="2" t="s">
        <v>3531</v>
      </c>
      <c r="L1543" s="53">
        <v>0.0</v>
      </c>
      <c r="M1543" s="2" t="s">
        <v>3369</v>
      </c>
      <c r="N1543" s="2" t="s">
        <v>3360</v>
      </c>
      <c r="O1543" s="55"/>
      <c r="AB1543" s="2" t="s">
        <v>164</v>
      </c>
      <c r="AC1543" s="2" t="s">
        <v>3361</v>
      </c>
      <c r="AD1543" s="2" t="s">
        <v>3362</v>
      </c>
      <c r="AE1543" s="2" t="s">
        <v>3363</v>
      </c>
      <c r="AF1543" s="93"/>
      <c r="AG1543" s="2" t="s">
        <v>3364</v>
      </c>
      <c r="AH1543" s="2" t="s">
        <v>3365</v>
      </c>
      <c r="AI1543" s="2">
        <v>0.0</v>
      </c>
      <c r="AJ1543" s="94">
        <v>0.0</v>
      </c>
      <c r="AK1543" s="94">
        <v>0.0</v>
      </c>
      <c r="AL1543" s="79"/>
      <c r="AM1543" s="2" t="s">
        <v>5037</v>
      </c>
    </row>
    <row r="1544">
      <c r="A1544" s="54">
        <v>45941.0</v>
      </c>
      <c r="B1544" s="54">
        <v>45942.0</v>
      </c>
      <c r="C1544" s="2" t="s">
        <v>450</v>
      </c>
      <c r="D1544" s="2" t="s">
        <v>146</v>
      </c>
      <c r="E1544" s="2" t="s">
        <v>256</v>
      </c>
      <c r="F1544" s="53">
        <v>0.0</v>
      </c>
      <c r="G1544" s="53">
        <v>0.0</v>
      </c>
      <c r="H1544" s="53">
        <v>0.0</v>
      </c>
      <c r="I1544" s="53">
        <v>0.0</v>
      </c>
      <c r="J1544" s="53">
        <v>0.003837600704312971</v>
      </c>
      <c r="K1544" s="2" t="s">
        <v>196</v>
      </c>
      <c r="L1544" s="53">
        <v>1.0</v>
      </c>
      <c r="M1544" s="2" t="s">
        <v>3369</v>
      </c>
      <c r="N1544" s="2" t="s">
        <v>3360</v>
      </c>
      <c r="O1544" s="55"/>
      <c r="AB1544" s="2" t="s">
        <v>164</v>
      </c>
      <c r="AC1544" s="2" t="s">
        <v>3361</v>
      </c>
      <c r="AD1544" s="2" t="s">
        <v>3362</v>
      </c>
      <c r="AE1544" s="2" t="s">
        <v>3363</v>
      </c>
      <c r="AF1544" s="93"/>
      <c r="AG1544" s="2" t="s">
        <v>3364</v>
      </c>
      <c r="AH1544" s="2" t="s">
        <v>3365</v>
      </c>
      <c r="AI1544" s="2">
        <v>0.0</v>
      </c>
      <c r="AJ1544" s="94">
        <v>1.472717916574341E-5</v>
      </c>
      <c r="AK1544" s="94">
        <v>0.0</v>
      </c>
      <c r="AL1544" s="79"/>
      <c r="AM1544" s="2" t="s">
        <v>5038</v>
      </c>
    </row>
    <row r="1545">
      <c r="A1545" s="54">
        <v>45941.0</v>
      </c>
      <c r="B1545" s="54">
        <v>45942.0</v>
      </c>
      <c r="C1545" s="2" t="s">
        <v>515</v>
      </c>
      <c r="D1545" s="2" t="s">
        <v>146</v>
      </c>
      <c r="E1545" s="2" t="s">
        <v>256</v>
      </c>
      <c r="F1545" s="53">
        <v>0.0</v>
      </c>
      <c r="G1545" s="53">
        <v>0.0</v>
      </c>
      <c r="H1545" s="53">
        <v>0.0</v>
      </c>
      <c r="I1545" s="53">
        <v>0.0</v>
      </c>
      <c r="J1545" s="53">
        <v>0.0</v>
      </c>
      <c r="K1545" s="2" t="s">
        <v>3531</v>
      </c>
      <c r="L1545" s="53">
        <v>0.0</v>
      </c>
      <c r="M1545" s="2" t="s">
        <v>3369</v>
      </c>
      <c r="N1545" s="2" t="s">
        <v>3360</v>
      </c>
      <c r="O1545" s="55"/>
      <c r="AB1545" s="2" t="s">
        <v>164</v>
      </c>
      <c r="AC1545" s="2" t="s">
        <v>3361</v>
      </c>
      <c r="AD1545" s="2" t="s">
        <v>3362</v>
      </c>
      <c r="AE1545" s="2" t="s">
        <v>3363</v>
      </c>
      <c r="AF1545" s="93"/>
      <c r="AG1545" s="2" t="s">
        <v>3364</v>
      </c>
      <c r="AH1545" s="2" t="s">
        <v>3365</v>
      </c>
      <c r="AI1545" s="2">
        <v>0.0</v>
      </c>
      <c r="AJ1545" s="94">
        <v>0.0</v>
      </c>
      <c r="AK1545" s="94">
        <v>0.0</v>
      </c>
      <c r="AL1545" s="79"/>
      <c r="AM1545" s="2" t="s">
        <v>5039</v>
      </c>
    </row>
    <row r="1546">
      <c r="A1546" s="54">
        <v>45941.0</v>
      </c>
      <c r="B1546" s="54">
        <v>45942.0</v>
      </c>
      <c r="C1546" s="2" t="s">
        <v>1189</v>
      </c>
      <c r="D1546" s="2" t="s">
        <v>146</v>
      </c>
      <c r="E1546" s="2" t="s">
        <v>256</v>
      </c>
      <c r="F1546" s="53">
        <v>0.0</v>
      </c>
      <c r="G1546" s="53">
        <v>0.0</v>
      </c>
      <c r="H1546" s="53">
        <v>0.0</v>
      </c>
      <c r="I1546" s="53">
        <v>0.0</v>
      </c>
      <c r="J1546" s="53">
        <v>0.0</v>
      </c>
      <c r="K1546" s="2" t="s">
        <v>3531</v>
      </c>
      <c r="L1546" s="53">
        <v>0.0</v>
      </c>
      <c r="M1546" s="2" t="s">
        <v>3369</v>
      </c>
      <c r="N1546" s="2" t="s">
        <v>3360</v>
      </c>
      <c r="O1546" s="55"/>
      <c r="AB1546" s="2" t="s">
        <v>164</v>
      </c>
      <c r="AC1546" s="2" t="s">
        <v>3361</v>
      </c>
      <c r="AD1546" s="2" t="s">
        <v>3362</v>
      </c>
      <c r="AE1546" s="2" t="s">
        <v>3363</v>
      </c>
      <c r="AF1546" s="93"/>
      <c r="AG1546" s="101" t="s">
        <v>3364</v>
      </c>
      <c r="AH1546" s="101" t="s">
        <v>3365</v>
      </c>
      <c r="AI1546" s="2">
        <v>0.0</v>
      </c>
      <c r="AJ1546" s="94">
        <v>0.0</v>
      </c>
      <c r="AK1546" s="94">
        <v>0.0</v>
      </c>
      <c r="AL1546" s="79"/>
      <c r="AM1546" s="2" t="s">
        <v>5040</v>
      </c>
    </row>
    <row r="1547">
      <c r="A1547" s="54">
        <v>45942.0</v>
      </c>
      <c r="B1547" s="54">
        <v>45943.0</v>
      </c>
      <c r="C1547" s="2" t="s">
        <v>178</v>
      </c>
      <c r="D1547" s="2" t="s">
        <v>146</v>
      </c>
      <c r="E1547" s="2" t="s">
        <v>180</v>
      </c>
      <c r="F1547" s="53">
        <v>0.0</v>
      </c>
      <c r="G1547" s="53">
        <v>0.0</v>
      </c>
      <c r="H1547" s="53">
        <v>0.04</v>
      </c>
      <c r="I1547" s="53">
        <v>0.019230769230769232</v>
      </c>
      <c r="J1547" s="53">
        <v>0.016952074897956085</v>
      </c>
      <c r="K1547" s="2" t="s">
        <v>3531</v>
      </c>
      <c r="L1547" s="53">
        <v>0.0</v>
      </c>
      <c r="M1547" s="2" t="s">
        <v>3369</v>
      </c>
      <c r="N1547" s="2" t="s">
        <v>3360</v>
      </c>
      <c r="O1547" s="55"/>
      <c r="AB1547" s="2" t="s">
        <v>164</v>
      </c>
      <c r="AC1547" s="2" t="s">
        <v>3361</v>
      </c>
      <c r="AD1547" s="2" t="s">
        <v>3362</v>
      </c>
      <c r="AE1547" s="2" t="s">
        <v>3363</v>
      </c>
      <c r="AF1547" s="93"/>
      <c r="AG1547" s="2" t="s">
        <v>3364</v>
      </c>
      <c r="AH1547" s="2" t="s">
        <v>3365</v>
      </c>
      <c r="AI1547" s="2">
        <v>0.0</v>
      </c>
      <c r="AJ1547" s="94">
        <v>2.8737284334591284E-4</v>
      </c>
      <c r="AK1547" s="94">
        <v>3.6982248520710064E-4</v>
      </c>
      <c r="AL1547" s="79"/>
      <c r="AM1547" s="2" t="s">
        <v>5041</v>
      </c>
    </row>
    <row r="1548">
      <c r="A1548" s="54">
        <v>45942.0</v>
      </c>
      <c r="B1548" s="54">
        <v>45943.0</v>
      </c>
      <c r="C1548" s="2" t="s">
        <v>932</v>
      </c>
      <c r="D1548" s="2" t="s">
        <v>146</v>
      </c>
      <c r="E1548" s="2" t="s">
        <v>180</v>
      </c>
      <c r="F1548" s="53">
        <v>0.0</v>
      </c>
      <c r="G1548" s="53">
        <v>0.0</v>
      </c>
      <c r="H1548" s="53">
        <v>0.0</v>
      </c>
      <c r="I1548" s="53">
        <v>0.0</v>
      </c>
      <c r="J1548" s="53">
        <v>0.0</v>
      </c>
      <c r="K1548" s="2" t="s">
        <v>3531</v>
      </c>
      <c r="L1548" s="53">
        <v>0.0</v>
      </c>
      <c r="M1548" s="2" t="s">
        <v>3369</v>
      </c>
      <c r="N1548" s="2" t="s">
        <v>3360</v>
      </c>
      <c r="O1548" s="55"/>
      <c r="AB1548" s="2" t="s">
        <v>164</v>
      </c>
      <c r="AC1548" s="2" t="s">
        <v>3361</v>
      </c>
      <c r="AD1548" s="2" t="s">
        <v>3362</v>
      </c>
      <c r="AE1548" s="2" t="s">
        <v>3363</v>
      </c>
      <c r="AF1548" s="93"/>
      <c r="AG1548" s="2" t="s">
        <v>3364</v>
      </c>
      <c r="AH1548" s="2" t="s">
        <v>3365</v>
      </c>
      <c r="AI1548" s="2">
        <v>0.0</v>
      </c>
      <c r="AJ1548" s="94">
        <v>0.0</v>
      </c>
      <c r="AK1548" s="94">
        <v>0.0</v>
      </c>
      <c r="AL1548" s="79"/>
      <c r="AM1548" s="2" t="s">
        <v>5042</v>
      </c>
    </row>
    <row r="1549">
      <c r="A1549" s="54">
        <v>45942.0</v>
      </c>
      <c r="B1549" s="54">
        <v>45943.0</v>
      </c>
      <c r="C1549" s="2" t="s">
        <v>450</v>
      </c>
      <c r="D1549" s="2" t="s">
        <v>146</v>
      </c>
      <c r="E1549" s="2" t="s">
        <v>180</v>
      </c>
      <c r="F1549" s="53">
        <v>0.0</v>
      </c>
      <c r="G1549" s="53">
        <v>0.0</v>
      </c>
      <c r="H1549" s="53">
        <v>0.0</v>
      </c>
      <c r="I1549" s="53">
        <v>0.0</v>
      </c>
      <c r="J1549" s="53">
        <v>0.003808158425488116</v>
      </c>
      <c r="K1549" s="2" t="s">
        <v>196</v>
      </c>
      <c r="L1549" s="53">
        <v>1.0</v>
      </c>
      <c r="M1549" s="2" t="s">
        <v>3369</v>
      </c>
      <c r="N1549" s="2" t="s">
        <v>3360</v>
      </c>
      <c r="O1549" s="55"/>
      <c r="AB1549" s="2" t="s">
        <v>164</v>
      </c>
      <c r="AC1549" s="2" t="s">
        <v>3361</v>
      </c>
      <c r="AD1549" s="2" t="s">
        <v>3362</v>
      </c>
      <c r="AE1549" s="2" t="s">
        <v>3363</v>
      </c>
      <c r="AF1549" s="93"/>
      <c r="AG1549" s="2" t="s">
        <v>3364</v>
      </c>
      <c r="AH1549" s="2" t="s">
        <v>3365</v>
      </c>
      <c r="AI1549" s="2">
        <v>0.0</v>
      </c>
      <c r="AJ1549" s="94">
        <v>1.4502070593616127E-5</v>
      </c>
      <c r="AK1549" s="94">
        <v>0.0</v>
      </c>
      <c r="AL1549" s="79"/>
      <c r="AM1549" s="2" t="s">
        <v>5043</v>
      </c>
    </row>
    <row r="1550">
      <c r="A1550" s="54">
        <v>45942.0</v>
      </c>
      <c r="B1550" s="54">
        <v>45943.0</v>
      </c>
      <c r="C1550" s="2" t="s">
        <v>515</v>
      </c>
      <c r="D1550" s="2" t="s">
        <v>146</v>
      </c>
      <c r="E1550" s="2" t="s">
        <v>180</v>
      </c>
      <c r="F1550" s="53">
        <v>0.0</v>
      </c>
      <c r="G1550" s="53">
        <v>0.0</v>
      </c>
      <c r="H1550" s="53">
        <v>0.0</v>
      </c>
      <c r="I1550" s="53">
        <v>0.0</v>
      </c>
      <c r="J1550" s="53">
        <v>0.0</v>
      </c>
      <c r="K1550" s="2" t="s">
        <v>3531</v>
      </c>
      <c r="L1550" s="53">
        <v>0.0</v>
      </c>
      <c r="M1550" s="2" t="s">
        <v>3369</v>
      </c>
      <c r="N1550" s="2" t="s">
        <v>3360</v>
      </c>
      <c r="O1550" s="55"/>
      <c r="AB1550" s="2" t="s">
        <v>164</v>
      </c>
      <c r="AC1550" s="2" t="s">
        <v>3361</v>
      </c>
      <c r="AD1550" s="2" t="s">
        <v>3362</v>
      </c>
      <c r="AE1550" s="2" t="s">
        <v>3363</v>
      </c>
      <c r="AF1550" s="93"/>
      <c r="AG1550" s="2" t="s">
        <v>3364</v>
      </c>
      <c r="AH1550" s="2" t="s">
        <v>3365</v>
      </c>
      <c r="AI1550" s="2">
        <v>0.0</v>
      </c>
      <c r="AJ1550" s="94">
        <v>0.0</v>
      </c>
      <c r="AK1550" s="94">
        <v>0.0</v>
      </c>
      <c r="AL1550" s="79"/>
      <c r="AM1550" s="2" t="s">
        <v>5044</v>
      </c>
    </row>
    <row r="1551">
      <c r="A1551" s="54">
        <v>45942.0</v>
      </c>
      <c r="B1551" s="54">
        <v>45943.0</v>
      </c>
      <c r="C1551" s="2" t="s">
        <v>1189</v>
      </c>
      <c r="D1551" s="2" t="s">
        <v>146</v>
      </c>
      <c r="E1551" s="2" t="s">
        <v>180</v>
      </c>
      <c r="F1551" s="53">
        <v>0.0</v>
      </c>
      <c r="G1551" s="53">
        <v>0.0</v>
      </c>
      <c r="H1551" s="53">
        <v>0.0</v>
      </c>
      <c r="I1551" s="53">
        <v>0.0</v>
      </c>
      <c r="J1551" s="53">
        <v>0.0</v>
      </c>
      <c r="K1551" s="2" t="s">
        <v>3531</v>
      </c>
      <c r="L1551" s="53">
        <v>0.0</v>
      </c>
      <c r="M1551" s="2" t="s">
        <v>3369</v>
      </c>
      <c r="N1551" s="2" t="s">
        <v>3360</v>
      </c>
      <c r="O1551" s="55"/>
      <c r="AB1551" s="2" t="s">
        <v>164</v>
      </c>
      <c r="AC1551" s="2" t="s">
        <v>3361</v>
      </c>
      <c r="AD1551" s="2" t="s">
        <v>3362</v>
      </c>
      <c r="AE1551" s="2" t="s">
        <v>3363</v>
      </c>
      <c r="AF1551" s="93"/>
      <c r="AG1551" s="101" t="s">
        <v>3364</v>
      </c>
      <c r="AH1551" s="101" t="s">
        <v>3365</v>
      </c>
      <c r="AI1551" s="2">
        <v>0.0</v>
      </c>
      <c r="AJ1551" s="94">
        <v>0.0</v>
      </c>
      <c r="AK1551" s="94">
        <v>0.0</v>
      </c>
      <c r="AL1551" s="79"/>
      <c r="AM1551" s="2" t="s">
        <v>5045</v>
      </c>
    </row>
    <row r="1552">
      <c r="A1552" s="54">
        <v>45943.0</v>
      </c>
      <c r="B1552" s="54">
        <v>45944.0</v>
      </c>
      <c r="C1552" s="2" t="s">
        <v>178</v>
      </c>
      <c r="D1552" s="2" t="s">
        <v>146</v>
      </c>
      <c r="E1552" s="2" t="s">
        <v>208</v>
      </c>
      <c r="F1552" s="53">
        <v>0.0</v>
      </c>
      <c r="G1552" s="53">
        <v>0.0</v>
      </c>
      <c r="H1552" s="53">
        <v>0.0</v>
      </c>
      <c r="I1552" s="53">
        <v>0.0</v>
      </c>
      <c r="J1552" s="53">
        <v>0.006317856817436693</v>
      </c>
      <c r="K1552" s="2" t="s">
        <v>3531</v>
      </c>
      <c r="L1552" s="53">
        <v>0.0</v>
      </c>
      <c r="M1552" s="2" t="s">
        <v>3369</v>
      </c>
      <c r="N1552" s="2" t="s">
        <v>3360</v>
      </c>
      <c r="O1552" s="55"/>
      <c r="AB1552" s="2" t="s">
        <v>164</v>
      </c>
      <c r="AC1552" s="2" t="s">
        <v>3361</v>
      </c>
      <c r="AD1552" s="2" t="s">
        <v>3362</v>
      </c>
      <c r="AE1552" s="2" t="s">
        <v>3363</v>
      </c>
      <c r="AF1552" s="93"/>
      <c r="AG1552" s="2" t="s">
        <v>3364</v>
      </c>
      <c r="AH1552" s="2" t="s">
        <v>3365</v>
      </c>
      <c r="AI1552" s="2">
        <v>0.0</v>
      </c>
      <c r="AJ1552" s="94">
        <v>3.9915314765631304E-5</v>
      </c>
      <c r="AK1552" s="94">
        <v>0.0</v>
      </c>
      <c r="AL1552" s="79"/>
      <c r="AM1552" s="2" t="s">
        <v>5046</v>
      </c>
    </row>
    <row r="1553">
      <c r="A1553" s="54">
        <v>45943.0</v>
      </c>
      <c r="B1553" s="54">
        <v>45944.0</v>
      </c>
      <c r="C1553" s="2" t="s">
        <v>932</v>
      </c>
      <c r="D1553" s="2" t="s">
        <v>146</v>
      </c>
      <c r="E1553" s="2" t="s">
        <v>208</v>
      </c>
      <c r="F1553" s="53">
        <v>0.0</v>
      </c>
      <c r="G1553" s="53">
        <v>0.0</v>
      </c>
      <c r="H1553" s="53">
        <v>0.0</v>
      </c>
      <c r="I1553" s="53">
        <v>0.0</v>
      </c>
      <c r="J1553" s="53">
        <v>0.0</v>
      </c>
      <c r="K1553" s="2" t="s">
        <v>3531</v>
      </c>
      <c r="L1553" s="53">
        <v>0.0</v>
      </c>
      <c r="M1553" s="2" t="s">
        <v>3369</v>
      </c>
      <c r="N1553" s="2" t="s">
        <v>3360</v>
      </c>
      <c r="O1553" s="55"/>
      <c r="AB1553" s="2" t="s">
        <v>164</v>
      </c>
      <c r="AC1553" s="2" t="s">
        <v>3361</v>
      </c>
      <c r="AD1553" s="2" t="s">
        <v>3362</v>
      </c>
      <c r="AE1553" s="2" t="s">
        <v>3363</v>
      </c>
      <c r="AF1553" s="93"/>
      <c r="AG1553" s="2" t="s">
        <v>3364</v>
      </c>
      <c r="AH1553" s="2" t="s">
        <v>3365</v>
      </c>
      <c r="AI1553" s="2">
        <v>0.0</v>
      </c>
      <c r="AJ1553" s="94">
        <v>0.0</v>
      </c>
      <c r="AK1553" s="94">
        <v>0.0</v>
      </c>
      <c r="AL1553" s="79"/>
      <c r="AM1553" s="2" t="s">
        <v>5047</v>
      </c>
    </row>
    <row r="1554">
      <c r="A1554" s="54">
        <v>45943.0</v>
      </c>
      <c r="B1554" s="54">
        <v>45944.0</v>
      </c>
      <c r="C1554" s="2" t="s">
        <v>450</v>
      </c>
      <c r="D1554" s="2" t="s">
        <v>146</v>
      </c>
      <c r="E1554" s="2" t="s">
        <v>208</v>
      </c>
      <c r="F1554" s="53">
        <v>0.0</v>
      </c>
      <c r="G1554" s="53">
        <v>0.0</v>
      </c>
      <c r="H1554" s="53">
        <v>0.0</v>
      </c>
      <c r="I1554" s="53">
        <v>0.0</v>
      </c>
      <c r="J1554" s="53">
        <v>0.0037789420294085463</v>
      </c>
      <c r="K1554" s="2" t="s">
        <v>196</v>
      </c>
      <c r="L1554" s="53">
        <v>1.0</v>
      </c>
      <c r="M1554" s="2" t="s">
        <v>3369</v>
      </c>
      <c r="N1554" s="2" t="s">
        <v>3360</v>
      </c>
      <c r="O1554" s="55"/>
      <c r="AB1554" s="2" t="s">
        <v>164</v>
      </c>
      <c r="AC1554" s="2" t="s">
        <v>3361</v>
      </c>
      <c r="AD1554" s="2" t="s">
        <v>3362</v>
      </c>
      <c r="AE1554" s="2" t="s">
        <v>3363</v>
      </c>
      <c r="AF1554" s="93"/>
      <c r="AG1554" s="2" t="s">
        <v>3364</v>
      </c>
      <c r="AH1554" s="2" t="s">
        <v>3365</v>
      </c>
      <c r="AI1554" s="2">
        <v>0.0</v>
      </c>
      <c r="AJ1554" s="94">
        <v>1.4280402861630383E-5</v>
      </c>
      <c r="AK1554" s="94">
        <v>0.0</v>
      </c>
      <c r="AL1554" s="79"/>
      <c r="AM1554" s="2" t="s">
        <v>5048</v>
      </c>
    </row>
    <row r="1555">
      <c r="A1555" s="54">
        <v>45943.0</v>
      </c>
      <c r="B1555" s="54">
        <v>45944.0</v>
      </c>
      <c r="C1555" s="2" t="s">
        <v>515</v>
      </c>
      <c r="D1555" s="2" t="s">
        <v>146</v>
      </c>
      <c r="E1555" s="2" t="s">
        <v>208</v>
      </c>
      <c r="F1555" s="53">
        <v>0.0</v>
      </c>
      <c r="G1555" s="53">
        <v>0.0</v>
      </c>
      <c r="H1555" s="53">
        <v>0.0</v>
      </c>
      <c r="I1555" s="53">
        <v>0.0</v>
      </c>
      <c r="J1555" s="53">
        <v>0.0</v>
      </c>
      <c r="K1555" s="2" t="s">
        <v>3531</v>
      </c>
      <c r="L1555" s="53">
        <v>0.0</v>
      </c>
      <c r="M1555" s="2" t="s">
        <v>3369</v>
      </c>
      <c r="N1555" s="2" t="s">
        <v>3360</v>
      </c>
      <c r="O1555" s="55"/>
      <c r="AB1555" s="2" t="s">
        <v>164</v>
      </c>
      <c r="AC1555" s="2" t="s">
        <v>3361</v>
      </c>
      <c r="AD1555" s="2" t="s">
        <v>3362</v>
      </c>
      <c r="AE1555" s="2" t="s">
        <v>3363</v>
      </c>
      <c r="AF1555" s="93"/>
      <c r="AG1555" s="2" t="s">
        <v>3364</v>
      </c>
      <c r="AH1555" s="2" t="s">
        <v>3365</v>
      </c>
      <c r="AI1555" s="2">
        <v>0.0</v>
      </c>
      <c r="AJ1555" s="94">
        <v>0.0</v>
      </c>
      <c r="AK1555" s="94">
        <v>0.0</v>
      </c>
      <c r="AL1555" s="79"/>
      <c r="AM1555" s="2" t="s">
        <v>5049</v>
      </c>
    </row>
    <row r="1556">
      <c r="A1556" s="54">
        <v>45943.0</v>
      </c>
      <c r="B1556" s="54">
        <v>45944.0</v>
      </c>
      <c r="C1556" s="2" t="s">
        <v>1189</v>
      </c>
      <c r="D1556" s="2" t="s">
        <v>146</v>
      </c>
      <c r="E1556" s="2" t="s">
        <v>208</v>
      </c>
      <c r="F1556" s="53">
        <v>0.0</v>
      </c>
      <c r="G1556" s="53">
        <v>0.0</v>
      </c>
      <c r="H1556" s="53">
        <v>0.0</v>
      </c>
      <c r="I1556" s="53">
        <v>0.0</v>
      </c>
      <c r="J1556" s="53">
        <v>0.0</v>
      </c>
      <c r="K1556" s="2" t="s">
        <v>3531</v>
      </c>
      <c r="L1556" s="53">
        <v>0.0</v>
      </c>
      <c r="M1556" s="2" t="s">
        <v>3369</v>
      </c>
      <c r="N1556" s="2" t="s">
        <v>3360</v>
      </c>
      <c r="O1556" s="55"/>
      <c r="AB1556" s="2" t="s">
        <v>164</v>
      </c>
      <c r="AC1556" s="2" t="s">
        <v>3361</v>
      </c>
      <c r="AD1556" s="2" t="s">
        <v>3362</v>
      </c>
      <c r="AE1556" s="2" t="s">
        <v>3363</v>
      </c>
      <c r="AF1556" s="93"/>
      <c r="AG1556" s="101" t="s">
        <v>3364</v>
      </c>
      <c r="AH1556" s="101" t="s">
        <v>3365</v>
      </c>
      <c r="AI1556" s="2">
        <v>0.0</v>
      </c>
      <c r="AJ1556" s="94">
        <v>0.0</v>
      </c>
      <c r="AK1556" s="94">
        <v>0.0</v>
      </c>
      <c r="AL1556" s="79"/>
      <c r="AM1556" s="2" t="s">
        <v>5050</v>
      </c>
    </row>
    <row r="1557">
      <c r="A1557" s="54">
        <v>45944.0</v>
      </c>
      <c r="B1557" s="54">
        <v>45945.0</v>
      </c>
      <c r="C1557" s="2" t="s">
        <v>178</v>
      </c>
      <c r="D1557" s="2" t="s">
        <v>146</v>
      </c>
      <c r="E1557" s="2" t="s">
        <v>303</v>
      </c>
      <c r="F1557" s="53">
        <v>0.0</v>
      </c>
      <c r="G1557" s="53">
        <v>0.0</v>
      </c>
      <c r="H1557" s="53">
        <v>0.0</v>
      </c>
      <c r="I1557" s="53">
        <v>0.0</v>
      </c>
      <c r="J1557" s="53">
        <v>0.006269385880430289</v>
      </c>
      <c r="K1557" s="2" t="s">
        <v>3531</v>
      </c>
      <c r="L1557" s="53">
        <v>0.0</v>
      </c>
      <c r="M1557" s="2" t="s">
        <v>3369</v>
      </c>
      <c r="N1557" s="2" t="s">
        <v>3360</v>
      </c>
      <c r="O1557" s="55"/>
      <c r="AB1557" s="2" t="s">
        <v>164</v>
      </c>
      <c r="AC1557" s="2" t="s">
        <v>3361</v>
      </c>
      <c r="AD1557" s="2" t="s">
        <v>3362</v>
      </c>
      <c r="AE1557" s="2" t="s">
        <v>3363</v>
      </c>
      <c r="AF1557" s="93"/>
      <c r="AG1557" s="2" t="s">
        <v>3364</v>
      </c>
      <c r="AH1557" s="2" t="s">
        <v>3365</v>
      </c>
      <c r="AI1557" s="2">
        <v>0.0</v>
      </c>
      <c r="AJ1557" s="94">
        <v>3.930519931773867E-5</v>
      </c>
      <c r="AK1557" s="94">
        <v>0.0</v>
      </c>
      <c r="AL1557" s="79"/>
      <c r="AM1557" s="2" t="s">
        <v>5051</v>
      </c>
    </row>
    <row r="1558">
      <c r="A1558" s="54">
        <v>45944.0</v>
      </c>
      <c r="B1558" s="54">
        <v>45945.0</v>
      </c>
      <c r="C1558" s="2" t="s">
        <v>932</v>
      </c>
      <c r="D1558" s="2" t="s">
        <v>146</v>
      </c>
      <c r="E1558" s="2" t="s">
        <v>303</v>
      </c>
      <c r="F1558" s="53">
        <v>0.0</v>
      </c>
      <c r="G1558" s="53">
        <v>0.0</v>
      </c>
      <c r="H1558" s="53">
        <v>0.0</v>
      </c>
      <c r="I1558" s="53">
        <v>0.0</v>
      </c>
      <c r="J1558" s="53">
        <v>0.0</v>
      </c>
      <c r="K1558" s="2" t="s">
        <v>3531</v>
      </c>
      <c r="L1558" s="53">
        <v>0.0</v>
      </c>
      <c r="M1558" s="2" t="s">
        <v>3369</v>
      </c>
      <c r="N1558" s="2" t="s">
        <v>3360</v>
      </c>
      <c r="O1558" s="55"/>
      <c r="AB1558" s="2" t="s">
        <v>164</v>
      </c>
      <c r="AC1558" s="2" t="s">
        <v>3361</v>
      </c>
      <c r="AD1558" s="2" t="s">
        <v>3362</v>
      </c>
      <c r="AE1558" s="2" t="s">
        <v>3363</v>
      </c>
      <c r="AF1558" s="93"/>
      <c r="AG1558" s="2" t="s">
        <v>3364</v>
      </c>
      <c r="AH1558" s="2" t="s">
        <v>3365</v>
      </c>
      <c r="AI1558" s="2">
        <v>0.0</v>
      </c>
      <c r="AJ1558" s="94">
        <v>0.0</v>
      </c>
      <c r="AK1558" s="94">
        <v>0.0</v>
      </c>
      <c r="AL1558" s="79"/>
      <c r="AM1558" s="2" t="s">
        <v>5052</v>
      </c>
    </row>
    <row r="1559">
      <c r="A1559" s="54">
        <v>45944.0</v>
      </c>
      <c r="B1559" s="54">
        <v>45945.0</v>
      </c>
      <c r="C1559" s="2" t="s">
        <v>450</v>
      </c>
      <c r="D1559" s="2" t="s">
        <v>146</v>
      </c>
      <c r="E1559" s="2" t="s">
        <v>303</v>
      </c>
      <c r="F1559" s="53">
        <v>0.0</v>
      </c>
      <c r="G1559" s="53">
        <v>0.0</v>
      </c>
      <c r="H1559" s="53">
        <v>0.0</v>
      </c>
      <c r="I1559" s="53">
        <v>0.0</v>
      </c>
      <c r="J1559" s="53">
        <v>0.0037499497830897023</v>
      </c>
      <c r="K1559" s="2" t="s">
        <v>196</v>
      </c>
      <c r="L1559" s="53">
        <v>1.0</v>
      </c>
      <c r="M1559" s="2" t="s">
        <v>3369</v>
      </c>
      <c r="N1559" s="2" t="s">
        <v>3360</v>
      </c>
      <c r="O1559" s="55"/>
      <c r="AB1559" s="2" t="s">
        <v>164</v>
      </c>
      <c r="AC1559" s="2" t="s">
        <v>3361</v>
      </c>
      <c r="AD1559" s="2" t="s">
        <v>3362</v>
      </c>
      <c r="AE1559" s="2" t="s">
        <v>3363</v>
      </c>
      <c r="AF1559" s="93"/>
      <c r="AG1559" s="2" t="s">
        <v>3364</v>
      </c>
      <c r="AH1559" s="2" t="s">
        <v>3365</v>
      </c>
      <c r="AI1559" s="2">
        <v>0.0</v>
      </c>
      <c r="AJ1559" s="94">
        <v>1.4062123375694505E-5</v>
      </c>
      <c r="AK1559" s="94">
        <v>0.0</v>
      </c>
      <c r="AL1559" s="79"/>
      <c r="AM1559" s="2" t="s">
        <v>5053</v>
      </c>
    </row>
    <row r="1560">
      <c r="A1560" s="54">
        <v>45944.0</v>
      </c>
      <c r="B1560" s="54">
        <v>45945.0</v>
      </c>
      <c r="C1560" s="2" t="s">
        <v>515</v>
      </c>
      <c r="D1560" s="2" t="s">
        <v>146</v>
      </c>
      <c r="E1560" s="2" t="s">
        <v>303</v>
      </c>
      <c r="F1560" s="53">
        <v>0.0</v>
      </c>
      <c r="G1560" s="53">
        <v>0.0</v>
      </c>
      <c r="H1560" s="53">
        <v>0.0</v>
      </c>
      <c r="I1560" s="53">
        <v>0.0</v>
      </c>
      <c r="J1560" s="53">
        <v>0.0</v>
      </c>
      <c r="K1560" s="2" t="s">
        <v>3531</v>
      </c>
      <c r="L1560" s="53">
        <v>0.0</v>
      </c>
      <c r="M1560" s="2" t="s">
        <v>3369</v>
      </c>
      <c r="N1560" s="2" t="s">
        <v>3360</v>
      </c>
      <c r="O1560" s="55"/>
      <c r="AB1560" s="2" t="s">
        <v>164</v>
      </c>
      <c r="AC1560" s="2" t="s">
        <v>3361</v>
      </c>
      <c r="AD1560" s="2" t="s">
        <v>3362</v>
      </c>
      <c r="AE1560" s="2" t="s">
        <v>3363</v>
      </c>
      <c r="AF1560" s="93"/>
      <c r="AG1560" s="2" t="s">
        <v>3364</v>
      </c>
      <c r="AH1560" s="2" t="s">
        <v>3365</v>
      </c>
      <c r="AI1560" s="2">
        <v>0.0</v>
      </c>
      <c r="AJ1560" s="94">
        <v>0.0</v>
      </c>
      <c r="AK1560" s="94">
        <v>0.0</v>
      </c>
      <c r="AL1560" s="79"/>
      <c r="AM1560" s="2" t="s">
        <v>5054</v>
      </c>
    </row>
    <row r="1561">
      <c r="A1561" s="54">
        <v>45944.0</v>
      </c>
      <c r="B1561" s="54">
        <v>45945.0</v>
      </c>
      <c r="C1561" s="2" t="s">
        <v>1189</v>
      </c>
      <c r="D1561" s="2" t="s">
        <v>146</v>
      </c>
      <c r="E1561" s="2" t="s">
        <v>303</v>
      </c>
      <c r="F1561" s="53">
        <v>0.0</v>
      </c>
      <c r="G1561" s="53">
        <v>0.0</v>
      </c>
      <c r="H1561" s="53">
        <v>0.0</v>
      </c>
      <c r="I1561" s="53">
        <v>0.0</v>
      </c>
      <c r="J1561" s="53">
        <v>0.0</v>
      </c>
      <c r="K1561" s="2" t="s">
        <v>3531</v>
      </c>
      <c r="L1561" s="53">
        <v>0.0</v>
      </c>
      <c r="M1561" s="2" t="s">
        <v>3369</v>
      </c>
      <c r="N1561" s="2" t="s">
        <v>3360</v>
      </c>
      <c r="O1561" s="55"/>
      <c r="AB1561" s="2" t="s">
        <v>164</v>
      </c>
      <c r="AC1561" s="2" t="s">
        <v>3361</v>
      </c>
      <c r="AD1561" s="2" t="s">
        <v>3362</v>
      </c>
      <c r="AE1561" s="2" t="s">
        <v>3363</v>
      </c>
      <c r="AF1561" s="93"/>
      <c r="AG1561" s="101" t="s">
        <v>3364</v>
      </c>
      <c r="AH1561" s="101" t="s">
        <v>3365</v>
      </c>
      <c r="AI1561" s="2">
        <v>0.0</v>
      </c>
      <c r="AJ1561" s="94">
        <v>0.0</v>
      </c>
      <c r="AK1561" s="94">
        <v>0.0</v>
      </c>
      <c r="AL1561" s="79"/>
      <c r="AM1561" s="2" t="s">
        <v>5055</v>
      </c>
    </row>
    <row r="1562">
      <c r="A1562" s="54">
        <v>45945.0</v>
      </c>
      <c r="B1562" s="54">
        <v>45946.0</v>
      </c>
      <c r="C1562" s="2" t="s">
        <v>178</v>
      </c>
      <c r="D1562" s="2" t="s">
        <v>146</v>
      </c>
      <c r="E1562" s="2" t="s">
        <v>148</v>
      </c>
      <c r="F1562" s="53">
        <v>0.0</v>
      </c>
      <c r="G1562" s="53">
        <v>0.0</v>
      </c>
      <c r="H1562" s="53">
        <v>0.0</v>
      </c>
      <c r="I1562" s="53">
        <v>0.0</v>
      </c>
      <c r="J1562" s="53">
        <v>0.006221286815057285</v>
      </c>
      <c r="K1562" s="2" t="s">
        <v>3531</v>
      </c>
      <c r="L1562" s="53">
        <v>0.0</v>
      </c>
      <c r="M1562" s="2" t="s">
        <v>3369</v>
      </c>
      <c r="N1562" s="2" t="s">
        <v>3360</v>
      </c>
      <c r="O1562" s="55"/>
      <c r="AB1562" s="2" t="s">
        <v>164</v>
      </c>
      <c r="AC1562" s="2" t="s">
        <v>3361</v>
      </c>
      <c r="AD1562" s="2" t="s">
        <v>3362</v>
      </c>
      <c r="AE1562" s="2" t="s">
        <v>3363</v>
      </c>
      <c r="AF1562" s="93"/>
      <c r="AG1562" s="2" t="s">
        <v>3364</v>
      </c>
      <c r="AH1562" s="2" t="s">
        <v>3365</v>
      </c>
      <c r="AI1562" s="2">
        <v>0.0</v>
      </c>
      <c r="AJ1562" s="94">
        <v>3.870440963520562E-5</v>
      </c>
      <c r="AK1562" s="94">
        <v>0.0</v>
      </c>
      <c r="AL1562" s="79"/>
      <c r="AM1562" s="2" t="s">
        <v>5056</v>
      </c>
    </row>
    <row r="1563">
      <c r="A1563" s="54">
        <v>45945.0</v>
      </c>
      <c r="B1563" s="54">
        <v>45946.0</v>
      </c>
      <c r="C1563" s="2" t="s">
        <v>932</v>
      </c>
      <c r="D1563" s="2" t="s">
        <v>146</v>
      </c>
      <c r="E1563" s="2" t="s">
        <v>148</v>
      </c>
      <c r="F1563" s="53">
        <v>0.0</v>
      </c>
      <c r="G1563" s="53">
        <v>0.0</v>
      </c>
      <c r="H1563" s="53">
        <v>0.0</v>
      </c>
      <c r="I1563" s="53">
        <v>0.0</v>
      </c>
      <c r="J1563" s="53">
        <v>0.0</v>
      </c>
      <c r="K1563" s="2" t="s">
        <v>3531</v>
      </c>
      <c r="L1563" s="53">
        <v>0.0</v>
      </c>
      <c r="M1563" s="2" t="s">
        <v>3369</v>
      </c>
      <c r="N1563" s="2" t="s">
        <v>3360</v>
      </c>
      <c r="O1563" s="55"/>
      <c r="AB1563" s="2" t="s">
        <v>164</v>
      </c>
      <c r="AC1563" s="2" t="s">
        <v>3361</v>
      </c>
      <c r="AD1563" s="2" t="s">
        <v>3362</v>
      </c>
      <c r="AE1563" s="2" t="s">
        <v>3363</v>
      </c>
      <c r="AF1563" s="93"/>
      <c r="AG1563" s="2" t="s">
        <v>3364</v>
      </c>
      <c r="AH1563" s="2" t="s">
        <v>3365</v>
      </c>
      <c r="AI1563" s="2">
        <v>0.0</v>
      </c>
      <c r="AJ1563" s="94">
        <v>0.0</v>
      </c>
      <c r="AK1563" s="94">
        <v>0.0</v>
      </c>
      <c r="AL1563" s="79"/>
      <c r="AM1563" s="2" t="s">
        <v>5057</v>
      </c>
    </row>
    <row r="1564">
      <c r="A1564" s="54">
        <v>45945.0</v>
      </c>
      <c r="B1564" s="54">
        <v>45946.0</v>
      </c>
      <c r="C1564" s="2" t="s">
        <v>450</v>
      </c>
      <c r="D1564" s="2" t="s">
        <v>146</v>
      </c>
      <c r="E1564" s="2" t="s">
        <v>148</v>
      </c>
      <c r="F1564" s="53">
        <v>0.0</v>
      </c>
      <c r="G1564" s="53">
        <v>0.0</v>
      </c>
      <c r="H1564" s="53">
        <v>0.0</v>
      </c>
      <c r="I1564" s="53">
        <v>0.0</v>
      </c>
      <c r="J1564" s="53">
        <v>0.0037211799668425746</v>
      </c>
      <c r="K1564" s="2" t="s">
        <v>196</v>
      </c>
      <c r="L1564" s="53">
        <v>1.0</v>
      </c>
      <c r="M1564" s="2" t="s">
        <v>3369</v>
      </c>
      <c r="N1564" s="2" t="s">
        <v>3360</v>
      </c>
      <c r="O1564" s="55"/>
      <c r="AB1564" s="2" t="s">
        <v>164</v>
      </c>
      <c r="AC1564" s="2" t="s">
        <v>3361</v>
      </c>
      <c r="AD1564" s="2" t="s">
        <v>3362</v>
      </c>
      <c r="AE1564" s="2" t="s">
        <v>3363</v>
      </c>
      <c r="AF1564" s="93"/>
      <c r="AG1564" s="2" t="s">
        <v>3364</v>
      </c>
      <c r="AH1564" s="2" t="s">
        <v>3365</v>
      </c>
      <c r="AI1564" s="2">
        <v>0.0</v>
      </c>
      <c r="AJ1564" s="94">
        <v>1.3847180345630504E-5</v>
      </c>
      <c r="AK1564" s="94">
        <v>0.0</v>
      </c>
      <c r="AL1564" s="79"/>
      <c r="AM1564" s="2" t="s">
        <v>5058</v>
      </c>
    </row>
    <row r="1565">
      <c r="A1565" s="54">
        <v>45945.0</v>
      </c>
      <c r="B1565" s="54">
        <v>45946.0</v>
      </c>
      <c r="C1565" s="2" t="s">
        <v>515</v>
      </c>
      <c r="D1565" s="2" t="s">
        <v>146</v>
      </c>
      <c r="E1565" s="2" t="s">
        <v>148</v>
      </c>
      <c r="F1565" s="53">
        <v>0.0</v>
      </c>
      <c r="G1565" s="53">
        <v>0.0</v>
      </c>
      <c r="H1565" s="53">
        <v>0.0</v>
      </c>
      <c r="I1565" s="53">
        <v>0.0</v>
      </c>
      <c r="J1565" s="53">
        <v>0.0</v>
      </c>
      <c r="K1565" s="2" t="s">
        <v>3531</v>
      </c>
      <c r="L1565" s="53">
        <v>0.0</v>
      </c>
      <c r="M1565" s="2" t="s">
        <v>3369</v>
      </c>
      <c r="N1565" s="2" t="s">
        <v>3360</v>
      </c>
      <c r="O1565" s="55"/>
      <c r="AB1565" s="2" t="s">
        <v>164</v>
      </c>
      <c r="AC1565" s="2" t="s">
        <v>3361</v>
      </c>
      <c r="AD1565" s="2" t="s">
        <v>3362</v>
      </c>
      <c r="AE1565" s="2" t="s">
        <v>3363</v>
      </c>
      <c r="AF1565" s="93"/>
      <c r="AG1565" s="2" t="s">
        <v>3364</v>
      </c>
      <c r="AH1565" s="2" t="s">
        <v>3365</v>
      </c>
      <c r="AI1565" s="2">
        <v>0.0</v>
      </c>
      <c r="AJ1565" s="94">
        <v>0.0</v>
      </c>
      <c r="AK1565" s="94">
        <v>0.0</v>
      </c>
      <c r="AL1565" s="79"/>
      <c r="AM1565" s="2" t="s">
        <v>5059</v>
      </c>
    </row>
    <row r="1566">
      <c r="A1566" s="54">
        <v>45945.0</v>
      </c>
      <c r="B1566" s="54">
        <v>45946.0</v>
      </c>
      <c r="C1566" s="2" t="s">
        <v>1189</v>
      </c>
      <c r="D1566" s="2" t="s">
        <v>146</v>
      </c>
      <c r="E1566" s="2" t="s">
        <v>148</v>
      </c>
      <c r="F1566" s="53">
        <v>0.0</v>
      </c>
      <c r="G1566" s="53">
        <v>0.0</v>
      </c>
      <c r="H1566" s="53">
        <v>0.0</v>
      </c>
      <c r="I1566" s="53">
        <v>0.0</v>
      </c>
      <c r="J1566" s="53">
        <v>0.0</v>
      </c>
      <c r="K1566" s="2" t="s">
        <v>3531</v>
      </c>
      <c r="L1566" s="53">
        <v>0.0</v>
      </c>
      <c r="M1566" s="2" t="s">
        <v>3369</v>
      </c>
      <c r="N1566" s="2" t="s">
        <v>3360</v>
      </c>
      <c r="O1566" s="55"/>
      <c r="AB1566" s="2" t="s">
        <v>164</v>
      </c>
      <c r="AC1566" s="2" t="s">
        <v>3361</v>
      </c>
      <c r="AD1566" s="2" t="s">
        <v>3362</v>
      </c>
      <c r="AE1566" s="2" t="s">
        <v>3363</v>
      </c>
      <c r="AF1566" s="93"/>
      <c r="AG1566" s="101" t="s">
        <v>3364</v>
      </c>
      <c r="AH1566" s="101" t="s">
        <v>3365</v>
      </c>
      <c r="AI1566" s="2">
        <v>0.0</v>
      </c>
      <c r="AJ1566" s="94">
        <v>0.0</v>
      </c>
      <c r="AK1566" s="94">
        <v>0.0</v>
      </c>
      <c r="AL1566" s="79"/>
      <c r="AM1566" s="2" t="s">
        <v>5060</v>
      </c>
    </row>
    <row r="1567">
      <c r="A1567" s="54">
        <v>45946.0</v>
      </c>
      <c r="B1567" s="54">
        <v>45947.0</v>
      </c>
      <c r="C1567" s="2" t="s">
        <v>178</v>
      </c>
      <c r="D1567" s="2" t="s">
        <v>146</v>
      </c>
      <c r="E1567" s="2" t="s">
        <v>196</v>
      </c>
      <c r="F1567" s="53">
        <v>0.0</v>
      </c>
      <c r="G1567" s="53">
        <v>0.0</v>
      </c>
      <c r="H1567" s="53">
        <v>0.0</v>
      </c>
      <c r="I1567" s="53">
        <v>0.0</v>
      </c>
      <c r="J1567" s="53">
        <v>0.006173556768298525</v>
      </c>
      <c r="K1567" s="2" t="s">
        <v>3531</v>
      </c>
      <c r="L1567" s="53">
        <v>0.0</v>
      </c>
      <c r="M1567" s="2" t="s">
        <v>3369</v>
      </c>
      <c r="N1567" s="2" t="s">
        <v>3360</v>
      </c>
      <c r="O1567" s="55"/>
      <c r="AB1567" s="2" t="s">
        <v>164</v>
      </c>
      <c r="AC1567" s="2" t="s">
        <v>3361</v>
      </c>
      <c r="AD1567" s="2" t="s">
        <v>3362</v>
      </c>
      <c r="AE1567" s="2" t="s">
        <v>3363</v>
      </c>
      <c r="AF1567" s="93"/>
      <c r="AG1567" s="2" t="s">
        <v>3364</v>
      </c>
      <c r="AH1567" s="2" t="s">
        <v>3365</v>
      </c>
      <c r="AI1567" s="2">
        <v>0.0</v>
      </c>
      <c r="AJ1567" s="94">
        <v>3.8112803171404524E-5</v>
      </c>
      <c r="AK1567" s="94">
        <v>0.0</v>
      </c>
      <c r="AL1567" s="79"/>
      <c r="AM1567" s="2" t="s">
        <v>5061</v>
      </c>
    </row>
    <row r="1568">
      <c r="A1568" s="54">
        <v>45946.0</v>
      </c>
      <c r="B1568" s="54">
        <v>45947.0</v>
      </c>
      <c r="C1568" s="2" t="s">
        <v>932</v>
      </c>
      <c r="D1568" s="2" t="s">
        <v>146</v>
      </c>
      <c r="E1568" s="2" t="s">
        <v>196</v>
      </c>
      <c r="F1568" s="53">
        <v>0.0</v>
      </c>
      <c r="G1568" s="53">
        <v>0.0</v>
      </c>
      <c r="H1568" s="53">
        <v>0.0</v>
      </c>
      <c r="I1568" s="53">
        <v>0.0</v>
      </c>
      <c r="J1568" s="53">
        <v>0.0</v>
      </c>
      <c r="K1568" s="2" t="s">
        <v>3531</v>
      </c>
      <c r="L1568" s="53">
        <v>0.0</v>
      </c>
      <c r="M1568" s="2" t="s">
        <v>3369</v>
      </c>
      <c r="N1568" s="2" t="s">
        <v>3360</v>
      </c>
      <c r="O1568" s="55"/>
      <c r="AB1568" s="2" t="s">
        <v>164</v>
      </c>
      <c r="AC1568" s="2" t="s">
        <v>3361</v>
      </c>
      <c r="AD1568" s="2" t="s">
        <v>3362</v>
      </c>
      <c r="AE1568" s="2" t="s">
        <v>3363</v>
      </c>
      <c r="AF1568" s="93"/>
      <c r="AG1568" s="2" t="s">
        <v>3364</v>
      </c>
      <c r="AH1568" s="2" t="s">
        <v>3365</v>
      </c>
      <c r="AI1568" s="2">
        <v>0.0</v>
      </c>
      <c r="AJ1568" s="94">
        <v>0.0</v>
      </c>
      <c r="AK1568" s="94">
        <v>0.0</v>
      </c>
      <c r="AL1568" s="79"/>
      <c r="AM1568" s="2" t="s">
        <v>5062</v>
      </c>
    </row>
    <row r="1569">
      <c r="A1569" s="54">
        <v>45946.0</v>
      </c>
      <c r="B1569" s="54">
        <v>45947.0</v>
      </c>
      <c r="C1569" s="2" t="s">
        <v>450</v>
      </c>
      <c r="D1569" s="2" t="s">
        <v>146</v>
      </c>
      <c r="E1569" s="2" t="s">
        <v>196</v>
      </c>
      <c r="F1569" s="53">
        <v>0.125</v>
      </c>
      <c r="G1569" s="53">
        <v>0.08333333333333333</v>
      </c>
      <c r="H1569" s="53">
        <v>0.04</v>
      </c>
      <c r="I1569" s="53">
        <v>0.019230769230769232</v>
      </c>
      <c r="J1569" s="53">
        <v>0.03016145760935291</v>
      </c>
      <c r="K1569" s="2" t="s">
        <v>196</v>
      </c>
      <c r="L1569" s="53">
        <v>1.0</v>
      </c>
      <c r="M1569" s="2" t="s">
        <v>3369</v>
      </c>
      <c r="N1569" s="2" t="s">
        <v>3360</v>
      </c>
      <c r="O1569" s="55"/>
      <c r="AB1569" s="2" t="s">
        <v>164</v>
      </c>
      <c r="AC1569" s="2" t="s">
        <v>3361</v>
      </c>
      <c r="AD1569" s="2" t="s">
        <v>3362</v>
      </c>
      <c r="AE1569" s="2" t="s">
        <v>3363</v>
      </c>
      <c r="AF1569" s="93"/>
      <c r="AG1569" s="2" t="s">
        <v>3364</v>
      </c>
      <c r="AH1569" s="2" t="s">
        <v>3365</v>
      </c>
      <c r="AI1569" s="2">
        <v>0.0</v>
      </c>
      <c r="AJ1569" s="94">
        <v>9.097135251207926E-4</v>
      </c>
      <c r="AK1569" s="94">
        <v>3.6982248520710064E-4</v>
      </c>
      <c r="AL1569" s="79"/>
      <c r="AM1569" s="2" t="s">
        <v>5063</v>
      </c>
    </row>
    <row r="1570">
      <c r="A1570" s="54">
        <v>45946.0</v>
      </c>
      <c r="B1570" s="54">
        <v>45947.0</v>
      </c>
      <c r="C1570" s="2" t="s">
        <v>515</v>
      </c>
      <c r="D1570" s="2" t="s">
        <v>146</v>
      </c>
      <c r="E1570" s="2" t="s">
        <v>196</v>
      </c>
      <c r="F1570" s="53">
        <v>0.0</v>
      </c>
      <c r="G1570" s="53">
        <v>0.0</v>
      </c>
      <c r="H1570" s="53">
        <v>0.0</v>
      </c>
      <c r="I1570" s="53">
        <v>0.0</v>
      </c>
      <c r="J1570" s="53">
        <v>0.0</v>
      </c>
      <c r="K1570" s="2" t="s">
        <v>3531</v>
      </c>
      <c r="L1570" s="53">
        <v>0.0</v>
      </c>
      <c r="M1570" s="2" t="s">
        <v>3369</v>
      </c>
      <c r="N1570" s="2" t="s">
        <v>3360</v>
      </c>
      <c r="O1570" s="55"/>
      <c r="AB1570" s="2" t="s">
        <v>164</v>
      </c>
      <c r="AC1570" s="2" t="s">
        <v>3361</v>
      </c>
      <c r="AD1570" s="2" t="s">
        <v>3362</v>
      </c>
      <c r="AE1570" s="2" t="s">
        <v>3363</v>
      </c>
      <c r="AF1570" s="93"/>
      <c r="AG1570" s="2" t="s">
        <v>3364</v>
      </c>
      <c r="AH1570" s="2" t="s">
        <v>3365</v>
      </c>
      <c r="AI1570" s="2">
        <v>0.0</v>
      </c>
      <c r="AJ1570" s="94">
        <v>0.0</v>
      </c>
      <c r="AK1570" s="94">
        <v>0.0</v>
      </c>
      <c r="AL1570" s="79"/>
      <c r="AM1570" s="2" t="s">
        <v>5064</v>
      </c>
    </row>
    <row r="1571">
      <c r="A1571" s="54">
        <v>45946.0</v>
      </c>
      <c r="B1571" s="54">
        <v>45947.0</v>
      </c>
      <c r="C1571" s="2" t="s">
        <v>1189</v>
      </c>
      <c r="D1571" s="2" t="s">
        <v>146</v>
      </c>
      <c r="E1571" s="2" t="s">
        <v>196</v>
      </c>
      <c r="F1571" s="53">
        <v>0.0</v>
      </c>
      <c r="G1571" s="53">
        <v>0.0</v>
      </c>
      <c r="H1571" s="53">
        <v>0.0</v>
      </c>
      <c r="I1571" s="53">
        <v>0.0</v>
      </c>
      <c r="J1571" s="53">
        <v>0.0</v>
      </c>
      <c r="K1571" s="2" t="s">
        <v>3531</v>
      </c>
      <c r="L1571" s="53">
        <v>0.0</v>
      </c>
      <c r="M1571" s="2" t="s">
        <v>3369</v>
      </c>
      <c r="N1571" s="2" t="s">
        <v>3360</v>
      </c>
      <c r="O1571" s="55"/>
      <c r="AB1571" s="2" t="s">
        <v>164</v>
      </c>
      <c r="AC1571" s="2" t="s">
        <v>3361</v>
      </c>
      <c r="AD1571" s="2" t="s">
        <v>3362</v>
      </c>
      <c r="AE1571" s="2" t="s">
        <v>3363</v>
      </c>
      <c r="AF1571" s="93"/>
      <c r="AG1571" s="101" t="s">
        <v>3364</v>
      </c>
      <c r="AH1571" s="101" t="s">
        <v>3365</v>
      </c>
      <c r="AI1571" s="2">
        <v>0.0</v>
      </c>
      <c r="AJ1571" s="94">
        <v>0.0</v>
      </c>
      <c r="AK1571" s="94">
        <v>0.0</v>
      </c>
      <c r="AL1571" s="79"/>
      <c r="AM1571" s="2" t="s">
        <v>5065</v>
      </c>
    </row>
    <row r="1572">
      <c r="A1572" s="54">
        <v>45947.0</v>
      </c>
      <c r="B1572" s="54">
        <v>45948.0</v>
      </c>
      <c r="C1572" s="2" t="s">
        <v>178</v>
      </c>
      <c r="D1572" s="2" t="s">
        <v>146</v>
      </c>
      <c r="E1572" s="2" t="s">
        <v>288</v>
      </c>
      <c r="F1572" s="53">
        <v>0.0</v>
      </c>
      <c r="G1572" s="53">
        <v>0.08333333333333333</v>
      </c>
      <c r="H1572" s="53">
        <v>0.04</v>
      </c>
      <c r="I1572" s="53">
        <v>0.019230769230769232</v>
      </c>
      <c r="J1572" s="53">
        <v>0.021564520424072156</v>
      </c>
      <c r="K1572" s="2" t="s">
        <v>3531</v>
      </c>
      <c r="L1572" s="53">
        <v>0.0</v>
      </c>
      <c r="M1572" s="2" t="s">
        <v>3369</v>
      </c>
      <c r="N1572" s="2" t="s">
        <v>3360</v>
      </c>
      <c r="O1572" s="55"/>
      <c r="AB1572" s="2" t="s">
        <v>164</v>
      </c>
      <c r="AC1572" s="2" t="s">
        <v>3361</v>
      </c>
      <c r="AD1572" s="2" t="s">
        <v>3362</v>
      </c>
      <c r="AE1572" s="2" t="s">
        <v>3363</v>
      </c>
      <c r="AF1572" s="93"/>
      <c r="AG1572" s="2" t="s">
        <v>3364</v>
      </c>
      <c r="AH1572" s="2" t="s">
        <v>3365</v>
      </c>
      <c r="AI1572" s="2">
        <v>0.0</v>
      </c>
      <c r="AJ1572" s="94">
        <v>4.6502854112022516E-4</v>
      </c>
      <c r="AK1572" s="94">
        <v>3.6982248520710064E-4</v>
      </c>
      <c r="AL1572" s="79"/>
      <c r="AM1572" s="2" t="s">
        <v>5066</v>
      </c>
    </row>
    <row r="1573">
      <c r="A1573" s="54">
        <v>45947.0</v>
      </c>
      <c r="B1573" s="54">
        <v>45948.0</v>
      </c>
      <c r="C1573" s="2" t="s">
        <v>932</v>
      </c>
      <c r="D1573" s="2" t="s">
        <v>146</v>
      </c>
      <c r="E1573" s="2" t="s">
        <v>288</v>
      </c>
      <c r="F1573" s="53">
        <v>0.0</v>
      </c>
      <c r="G1573" s="53">
        <v>0.0</v>
      </c>
      <c r="H1573" s="53">
        <v>0.0</v>
      </c>
      <c r="I1573" s="53">
        <v>0.0</v>
      </c>
      <c r="J1573" s="53">
        <v>0.0</v>
      </c>
      <c r="K1573" s="2" t="s">
        <v>3531</v>
      </c>
      <c r="L1573" s="53">
        <v>0.0</v>
      </c>
      <c r="M1573" s="2" t="s">
        <v>3369</v>
      </c>
      <c r="N1573" s="2" t="s">
        <v>3360</v>
      </c>
      <c r="O1573" s="55"/>
      <c r="AB1573" s="2" t="s">
        <v>164</v>
      </c>
      <c r="AC1573" s="2" t="s">
        <v>3361</v>
      </c>
      <c r="AD1573" s="2" t="s">
        <v>3362</v>
      </c>
      <c r="AE1573" s="2" t="s">
        <v>3363</v>
      </c>
      <c r="AF1573" s="93"/>
      <c r="AG1573" s="2" t="s">
        <v>3364</v>
      </c>
      <c r="AH1573" s="2" t="s">
        <v>3365</v>
      </c>
      <c r="AI1573" s="2">
        <v>0.0</v>
      </c>
      <c r="AJ1573" s="94">
        <v>0.0</v>
      </c>
      <c r="AK1573" s="94">
        <v>0.0</v>
      </c>
      <c r="AL1573" s="79"/>
      <c r="AM1573" s="2" t="s">
        <v>5067</v>
      </c>
    </row>
    <row r="1574">
      <c r="A1574" s="54">
        <v>45947.0</v>
      </c>
      <c r="B1574" s="54">
        <v>45948.0</v>
      </c>
      <c r="C1574" s="2" t="s">
        <v>450</v>
      </c>
      <c r="D1574" s="2" t="s">
        <v>146</v>
      </c>
      <c r="E1574" s="2" t="s">
        <v>288</v>
      </c>
      <c r="F1574" s="53">
        <v>0.0</v>
      </c>
      <c r="G1574" s="53">
        <v>0.0</v>
      </c>
      <c r="H1574" s="53">
        <v>0.0</v>
      </c>
      <c r="I1574" s="53">
        <v>0.0</v>
      </c>
      <c r="J1574" s="53">
        <v>0.003664300811673941</v>
      </c>
      <c r="K1574" s="2" t="s">
        <v>196</v>
      </c>
      <c r="L1574" s="53">
        <v>1.0</v>
      </c>
      <c r="M1574" s="2" t="s">
        <v>3369</v>
      </c>
      <c r="N1574" s="2" t="s">
        <v>3360</v>
      </c>
      <c r="O1574" s="55"/>
      <c r="AB1574" s="2" t="s">
        <v>164</v>
      </c>
      <c r="AC1574" s="2" t="s">
        <v>3361</v>
      </c>
      <c r="AD1574" s="2" t="s">
        <v>3362</v>
      </c>
      <c r="AE1574" s="2" t="s">
        <v>3363</v>
      </c>
      <c r="AF1574" s="93"/>
      <c r="AG1574" s="2" t="s">
        <v>3364</v>
      </c>
      <c r="AH1574" s="2" t="s">
        <v>3365</v>
      </c>
      <c r="AI1574" s="2">
        <v>0.0</v>
      </c>
      <c r="AJ1574" s="94">
        <v>1.3427100438434302E-5</v>
      </c>
      <c r="AK1574" s="94">
        <v>0.0</v>
      </c>
      <c r="AL1574" s="79"/>
      <c r="AM1574" s="2" t="s">
        <v>5068</v>
      </c>
    </row>
    <row r="1575">
      <c r="A1575" s="54">
        <v>45947.0</v>
      </c>
      <c r="B1575" s="54">
        <v>45948.0</v>
      </c>
      <c r="C1575" s="2" t="s">
        <v>515</v>
      </c>
      <c r="D1575" s="2" t="s">
        <v>146</v>
      </c>
      <c r="E1575" s="2" t="s">
        <v>288</v>
      </c>
      <c r="F1575" s="53">
        <v>0.0</v>
      </c>
      <c r="G1575" s="53">
        <v>0.0</v>
      </c>
      <c r="H1575" s="53">
        <v>0.0</v>
      </c>
      <c r="I1575" s="53">
        <v>0.0</v>
      </c>
      <c r="J1575" s="53">
        <v>0.0</v>
      </c>
      <c r="K1575" s="2" t="s">
        <v>3531</v>
      </c>
      <c r="L1575" s="53">
        <v>0.0</v>
      </c>
      <c r="M1575" s="2" t="s">
        <v>3369</v>
      </c>
      <c r="N1575" s="2" t="s">
        <v>3360</v>
      </c>
      <c r="O1575" s="55"/>
      <c r="AB1575" s="2" t="s">
        <v>164</v>
      </c>
      <c r="AC1575" s="2" t="s">
        <v>3361</v>
      </c>
      <c r="AD1575" s="2" t="s">
        <v>3362</v>
      </c>
      <c r="AE1575" s="2" t="s">
        <v>3363</v>
      </c>
      <c r="AF1575" s="93"/>
      <c r="AG1575" s="2" t="s">
        <v>3364</v>
      </c>
      <c r="AH1575" s="2" t="s">
        <v>3365</v>
      </c>
      <c r="AI1575" s="2">
        <v>0.0</v>
      </c>
      <c r="AJ1575" s="94">
        <v>0.0</v>
      </c>
      <c r="AK1575" s="94">
        <v>0.0</v>
      </c>
      <c r="AL1575" s="79"/>
      <c r="AM1575" s="2" t="s">
        <v>5069</v>
      </c>
    </row>
    <row r="1576">
      <c r="A1576" s="54">
        <v>45947.0</v>
      </c>
      <c r="B1576" s="54">
        <v>45948.0</v>
      </c>
      <c r="C1576" s="2" t="s">
        <v>1189</v>
      </c>
      <c r="D1576" s="2" t="s">
        <v>146</v>
      </c>
      <c r="E1576" s="2" t="s">
        <v>288</v>
      </c>
      <c r="F1576" s="53">
        <v>0.0</v>
      </c>
      <c r="G1576" s="53">
        <v>0.0</v>
      </c>
      <c r="H1576" s="53">
        <v>0.0</v>
      </c>
      <c r="I1576" s="53">
        <v>0.0</v>
      </c>
      <c r="J1576" s="53">
        <v>0.0</v>
      </c>
      <c r="K1576" s="2" t="s">
        <v>3531</v>
      </c>
      <c r="L1576" s="53">
        <v>0.0</v>
      </c>
      <c r="M1576" s="2" t="s">
        <v>3369</v>
      </c>
      <c r="N1576" s="2" t="s">
        <v>3360</v>
      </c>
      <c r="O1576" s="55"/>
      <c r="AB1576" s="2" t="s">
        <v>164</v>
      </c>
      <c r="AC1576" s="2" t="s">
        <v>3361</v>
      </c>
      <c r="AD1576" s="2" t="s">
        <v>3362</v>
      </c>
      <c r="AE1576" s="2" t="s">
        <v>3363</v>
      </c>
      <c r="AF1576" s="93"/>
      <c r="AG1576" s="101" t="s">
        <v>3364</v>
      </c>
      <c r="AH1576" s="101" t="s">
        <v>3365</v>
      </c>
      <c r="AI1576" s="2">
        <v>0.0</v>
      </c>
      <c r="AJ1576" s="94">
        <v>0.0</v>
      </c>
      <c r="AK1576" s="94">
        <v>0.0</v>
      </c>
      <c r="AL1576" s="79"/>
      <c r="AM1576" s="2" t="s">
        <v>5070</v>
      </c>
    </row>
    <row r="1577">
      <c r="A1577" s="54">
        <v>45948.0</v>
      </c>
      <c r="B1577" s="54">
        <v>45949.0</v>
      </c>
      <c r="C1577" s="2" t="s">
        <v>178</v>
      </c>
      <c r="D1577" s="2" t="s">
        <v>146</v>
      </c>
      <c r="E1577" s="2" t="s">
        <v>256</v>
      </c>
      <c r="F1577" s="53">
        <v>0.0</v>
      </c>
      <c r="G1577" s="53">
        <v>0.08333333333333333</v>
      </c>
      <c r="H1577" s="53">
        <v>0.04</v>
      </c>
      <c r="I1577" s="53">
        <v>0.019230769230769232</v>
      </c>
      <c r="J1577" s="53">
        <v>0.024227686014658</v>
      </c>
      <c r="K1577" s="2" t="s">
        <v>3531</v>
      </c>
      <c r="L1577" s="53">
        <v>0.0</v>
      </c>
      <c r="M1577" s="2" t="s">
        <v>3369</v>
      </c>
      <c r="N1577" s="2" t="s">
        <v>3360</v>
      </c>
      <c r="O1577" s="55"/>
      <c r="AB1577" s="2" t="s">
        <v>164</v>
      </c>
      <c r="AC1577" s="2" t="s">
        <v>3361</v>
      </c>
      <c r="AD1577" s="2" t="s">
        <v>3362</v>
      </c>
      <c r="AE1577" s="2" t="s">
        <v>3363</v>
      </c>
      <c r="AF1577" s="93"/>
      <c r="AG1577" s="2" t="s">
        <v>3364</v>
      </c>
      <c r="AH1577" s="2" t="s">
        <v>3365</v>
      </c>
      <c r="AI1577" s="2">
        <v>0.0</v>
      </c>
      <c r="AJ1577" s="94">
        <v>5.869807696248548E-4</v>
      </c>
      <c r="AK1577" s="94">
        <v>3.6982248520710064E-4</v>
      </c>
      <c r="AL1577" s="79"/>
      <c r="AM1577" s="2" t="s">
        <v>5071</v>
      </c>
    </row>
    <row r="1578">
      <c r="A1578" s="54">
        <v>45948.0</v>
      </c>
      <c r="B1578" s="54">
        <v>45949.0</v>
      </c>
      <c r="C1578" s="2" t="s">
        <v>932</v>
      </c>
      <c r="D1578" s="2" t="s">
        <v>146</v>
      </c>
      <c r="E1578" s="2" t="s">
        <v>256</v>
      </c>
      <c r="F1578" s="53">
        <v>0.0</v>
      </c>
      <c r="G1578" s="53">
        <v>0.0</v>
      </c>
      <c r="H1578" s="53">
        <v>0.0</v>
      </c>
      <c r="I1578" s="53">
        <v>0.0</v>
      </c>
      <c r="J1578" s="53">
        <v>0.0</v>
      </c>
      <c r="K1578" s="2" t="s">
        <v>3531</v>
      </c>
      <c r="L1578" s="53">
        <v>0.0</v>
      </c>
      <c r="M1578" s="2" t="s">
        <v>3369</v>
      </c>
      <c r="N1578" s="2" t="s">
        <v>3360</v>
      </c>
      <c r="O1578" s="55"/>
      <c r="AB1578" s="2" t="s">
        <v>164</v>
      </c>
      <c r="AC1578" s="2" t="s">
        <v>3361</v>
      </c>
      <c r="AD1578" s="2" t="s">
        <v>3362</v>
      </c>
      <c r="AE1578" s="2" t="s">
        <v>3363</v>
      </c>
      <c r="AF1578" s="93"/>
      <c r="AG1578" s="2" t="s">
        <v>3364</v>
      </c>
      <c r="AH1578" s="2" t="s">
        <v>3365</v>
      </c>
      <c r="AI1578" s="2">
        <v>0.0</v>
      </c>
      <c r="AJ1578" s="94">
        <v>0.0</v>
      </c>
      <c r="AK1578" s="94">
        <v>0.0</v>
      </c>
      <c r="AL1578" s="79"/>
      <c r="AM1578" s="2" t="s">
        <v>5072</v>
      </c>
    </row>
    <row r="1579">
      <c r="A1579" s="54">
        <v>45948.0</v>
      </c>
      <c r="B1579" s="54">
        <v>45949.0</v>
      </c>
      <c r="C1579" s="2" t="s">
        <v>450</v>
      </c>
      <c r="D1579" s="2" t="s">
        <v>146</v>
      </c>
      <c r="E1579" s="2" t="s">
        <v>256</v>
      </c>
      <c r="F1579" s="53">
        <v>0.0</v>
      </c>
      <c r="G1579" s="53">
        <v>0.0</v>
      </c>
      <c r="H1579" s="53">
        <v>0.0</v>
      </c>
      <c r="I1579" s="53">
        <v>0.0</v>
      </c>
      <c r="J1579" s="53">
        <v>0.003636188098938039</v>
      </c>
      <c r="K1579" s="2" t="s">
        <v>196</v>
      </c>
      <c r="L1579" s="53">
        <v>1.0</v>
      </c>
      <c r="M1579" s="2" t="s">
        <v>3369</v>
      </c>
      <c r="N1579" s="2" t="s">
        <v>3360</v>
      </c>
      <c r="O1579" s="55"/>
      <c r="AB1579" s="2" t="s">
        <v>164</v>
      </c>
      <c r="AC1579" s="2" t="s">
        <v>3361</v>
      </c>
      <c r="AD1579" s="2" t="s">
        <v>3362</v>
      </c>
      <c r="AE1579" s="2" t="s">
        <v>3363</v>
      </c>
      <c r="AF1579" s="93"/>
      <c r="AG1579" s="2" t="s">
        <v>3364</v>
      </c>
      <c r="AH1579" s="2" t="s">
        <v>3365</v>
      </c>
      <c r="AI1579" s="2">
        <v>0.0</v>
      </c>
      <c r="AJ1579" s="94">
        <v>1.322186389085863E-5</v>
      </c>
      <c r="AK1579" s="94">
        <v>0.0</v>
      </c>
      <c r="AL1579" s="79"/>
      <c r="AM1579" s="2" t="s">
        <v>5073</v>
      </c>
    </row>
    <row r="1580">
      <c r="A1580" s="54">
        <v>45948.0</v>
      </c>
      <c r="B1580" s="54">
        <v>45949.0</v>
      </c>
      <c r="C1580" s="2" t="s">
        <v>515</v>
      </c>
      <c r="D1580" s="2" t="s">
        <v>146</v>
      </c>
      <c r="E1580" s="2" t="s">
        <v>256</v>
      </c>
      <c r="F1580" s="53">
        <v>0.0</v>
      </c>
      <c r="G1580" s="53">
        <v>0.0</v>
      </c>
      <c r="H1580" s="53">
        <v>0.0</v>
      </c>
      <c r="I1580" s="53">
        <v>0.0</v>
      </c>
      <c r="J1580" s="53">
        <v>0.0</v>
      </c>
      <c r="K1580" s="2" t="s">
        <v>3531</v>
      </c>
      <c r="L1580" s="53">
        <v>0.0</v>
      </c>
      <c r="M1580" s="2" t="s">
        <v>3369</v>
      </c>
      <c r="N1580" s="2" t="s">
        <v>3360</v>
      </c>
      <c r="O1580" s="55"/>
      <c r="AB1580" s="2" t="s">
        <v>164</v>
      </c>
      <c r="AC1580" s="2" t="s">
        <v>3361</v>
      </c>
      <c r="AD1580" s="2" t="s">
        <v>3362</v>
      </c>
      <c r="AE1580" s="2" t="s">
        <v>3363</v>
      </c>
      <c r="AF1580" s="93"/>
      <c r="AG1580" s="2" t="s">
        <v>3364</v>
      </c>
      <c r="AH1580" s="2" t="s">
        <v>3365</v>
      </c>
      <c r="AI1580" s="2">
        <v>0.0</v>
      </c>
      <c r="AJ1580" s="94">
        <v>0.0</v>
      </c>
      <c r="AK1580" s="94">
        <v>0.0</v>
      </c>
      <c r="AL1580" s="79"/>
      <c r="AM1580" s="2" t="s">
        <v>5074</v>
      </c>
    </row>
    <row r="1581">
      <c r="A1581" s="54">
        <v>45948.0</v>
      </c>
      <c r="B1581" s="54">
        <v>45949.0</v>
      </c>
      <c r="C1581" s="2" t="s">
        <v>1189</v>
      </c>
      <c r="D1581" s="2" t="s">
        <v>146</v>
      </c>
      <c r="E1581" s="2" t="s">
        <v>256</v>
      </c>
      <c r="F1581" s="53">
        <v>0.0</v>
      </c>
      <c r="G1581" s="53">
        <v>0.0</v>
      </c>
      <c r="H1581" s="53">
        <v>0.0</v>
      </c>
      <c r="I1581" s="53">
        <v>0.0</v>
      </c>
      <c r="J1581" s="53">
        <v>0.0</v>
      </c>
      <c r="K1581" s="2" t="s">
        <v>3531</v>
      </c>
      <c r="L1581" s="53">
        <v>0.0</v>
      </c>
      <c r="M1581" s="2" t="s">
        <v>3369</v>
      </c>
      <c r="N1581" s="2" t="s">
        <v>3360</v>
      </c>
      <c r="O1581" s="55"/>
      <c r="AB1581" s="2" t="s">
        <v>164</v>
      </c>
      <c r="AC1581" s="2" t="s">
        <v>3361</v>
      </c>
      <c r="AD1581" s="2" t="s">
        <v>3362</v>
      </c>
      <c r="AE1581" s="2" t="s">
        <v>3363</v>
      </c>
      <c r="AF1581" s="93"/>
      <c r="AG1581" s="101" t="s">
        <v>3364</v>
      </c>
      <c r="AH1581" s="101" t="s">
        <v>3365</v>
      </c>
      <c r="AI1581" s="2">
        <v>0.0</v>
      </c>
      <c r="AJ1581" s="94">
        <v>0.0</v>
      </c>
      <c r="AK1581" s="94">
        <v>0.0</v>
      </c>
      <c r="AL1581" s="79"/>
      <c r="AM1581" s="2" t="s">
        <v>5075</v>
      </c>
    </row>
    <row r="1582">
      <c r="A1582" s="54">
        <v>45949.0</v>
      </c>
      <c r="B1582" s="54">
        <v>45950.0</v>
      </c>
      <c r="C1582" s="2" t="s">
        <v>178</v>
      </c>
      <c r="D1582" s="2" t="s">
        <v>146</v>
      </c>
      <c r="E1582" s="2" t="s">
        <v>180</v>
      </c>
      <c r="F1582" s="53">
        <v>0.0</v>
      </c>
      <c r="G1582" s="53">
        <v>0.0</v>
      </c>
      <c r="H1582" s="53">
        <v>0.04</v>
      </c>
      <c r="I1582" s="53">
        <v>0.019230769230769232</v>
      </c>
      <c r="J1582" s="53">
        <v>0.01606236233148949</v>
      </c>
      <c r="K1582" s="2" t="s">
        <v>3531</v>
      </c>
      <c r="L1582" s="53">
        <v>0.0</v>
      </c>
      <c r="M1582" s="2" t="s">
        <v>3369</v>
      </c>
      <c r="N1582" s="2" t="s">
        <v>3360</v>
      </c>
      <c r="O1582" s="55"/>
      <c r="AB1582" s="2" t="s">
        <v>164</v>
      </c>
      <c r="AC1582" s="2" t="s">
        <v>3361</v>
      </c>
      <c r="AD1582" s="2" t="s">
        <v>3362</v>
      </c>
      <c r="AE1582" s="2" t="s">
        <v>3363</v>
      </c>
      <c r="AF1582" s="93"/>
      <c r="AG1582" s="2" t="s">
        <v>3364</v>
      </c>
      <c r="AH1582" s="2" t="s">
        <v>3365</v>
      </c>
      <c r="AI1582" s="2">
        <v>0.0</v>
      </c>
      <c r="AJ1582" s="94">
        <v>2.5799948366805246E-4</v>
      </c>
      <c r="AK1582" s="94">
        <v>3.6982248520710064E-4</v>
      </c>
      <c r="AL1582" s="79"/>
      <c r="AM1582" s="2" t="s">
        <v>5076</v>
      </c>
    </row>
    <row r="1583">
      <c r="A1583" s="54">
        <v>45949.0</v>
      </c>
      <c r="B1583" s="54">
        <v>45950.0</v>
      </c>
      <c r="C1583" s="2" t="s">
        <v>932</v>
      </c>
      <c r="D1583" s="2" t="s">
        <v>146</v>
      </c>
      <c r="E1583" s="2" t="s">
        <v>180</v>
      </c>
      <c r="F1583" s="53">
        <v>0.0</v>
      </c>
      <c r="G1583" s="53">
        <v>0.0</v>
      </c>
      <c r="H1583" s="53">
        <v>0.0</v>
      </c>
      <c r="I1583" s="53">
        <v>0.0</v>
      </c>
      <c r="J1583" s="53">
        <v>0.0</v>
      </c>
      <c r="K1583" s="2" t="s">
        <v>3531</v>
      </c>
      <c r="L1583" s="53">
        <v>0.0</v>
      </c>
      <c r="M1583" s="2" t="s">
        <v>3369</v>
      </c>
      <c r="N1583" s="2" t="s">
        <v>3360</v>
      </c>
      <c r="O1583" s="55"/>
      <c r="AB1583" s="2" t="s">
        <v>164</v>
      </c>
      <c r="AC1583" s="2" t="s">
        <v>3361</v>
      </c>
      <c r="AD1583" s="2" t="s">
        <v>3362</v>
      </c>
      <c r="AE1583" s="2" t="s">
        <v>3363</v>
      </c>
      <c r="AF1583" s="93"/>
      <c r="AG1583" s="2" t="s">
        <v>3364</v>
      </c>
      <c r="AH1583" s="2" t="s">
        <v>3365</v>
      </c>
      <c r="AI1583" s="2">
        <v>0.0</v>
      </c>
      <c r="AJ1583" s="94">
        <v>0.0</v>
      </c>
      <c r="AK1583" s="94">
        <v>0.0</v>
      </c>
      <c r="AL1583" s="79"/>
      <c r="AM1583" s="2" t="s">
        <v>5077</v>
      </c>
    </row>
    <row r="1584">
      <c r="A1584" s="54">
        <v>45949.0</v>
      </c>
      <c r="B1584" s="54">
        <v>45950.0</v>
      </c>
      <c r="C1584" s="2" t="s">
        <v>450</v>
      </c>
      <c r="D1584" s="2" t="s">
        <v>146</v>
      </c>
      <c r="E1584" s="2" t="s">
        <v>180</v>
      </c>
      <c r="F1584" s="53">
        <v>0.0</v>
      </c>
      <c r="G1584" s="53">
        <v>0.0</v>
      </c>
      <c r="H1584" s="53">
        <v>0.0</v>
      </c>
      <c r="I1584" s="53">
        <v>0.0</v>
      </c>
      <c r="J1584" s="53">
        <v>0.003608291068444941</v>
      </c>
      <c r="K1584" s="2" t="s">
        <v>196</v>
      </c>
      <c r="L1584" s="53">
        <v>1.0</v>
      </c>
      <c r="M1584" s="2" t="s">
        <v>3369</v>
      </c>
      <c r="N1584" s="2" t="s">
        <v>3360</v>
      </c>
      <c r="O1584" s="55"/>
      <c r="AB1584" s="2" t="s">
        <v>164</v>
      </c>
      <c r="AC1584" s="2" t="s">
        <v>3361</v>
      </c>
      <c r="AD1584" s="2" t="s">
        <v>3362</v>
      </c>
      <c r="AE1584" s="2" t="s">
        <v>3363</v>
      </c>
      <c r="AF1584" s="93"/>
      <c r="AG1584" s="2" t="s">
        <v>3364</v>
      </c>
      <c r="AH1584" s="2" t="s">
        <v>3365</v>
      </c>
      <c r="AI1584" s="2">
        <v>0.0</v>
      </c>
      <c r="AJ1584" s="94">
        <v>1.3019764434619534E-5</v>
      </c>
      <c r="AK1584" s="94">
        <v>0.0</v>
      </c>
      <c r="AL1584" s="79"/>
      <c r="AM1584" s="2" t="s">
        <v>5078</v>
      </c>
    </row>
    <row r="1585">
      <c r="A1585" s="54">
        <v>45949.0</v>
      </c>
      <c r="B1585" s="54">
        <v>45950.0</v>
      </c>
      <c r="C1585" s="2" t="s">
        <v>515</v>
      </c>
      <c r="D1585" s="2" t="s">
        <v>146</v>
      </c>
      <c r="E1585" s="2" t="s">
        <v>180</v>
      </c>
      <c r="F1585" s="53">
        <v>0.0</v>
      </c>
      <c r="G1585" s="53">
        <v>0.0</v>
      </c>
      <c r="H1585" s="53">
        <v>0.0</v>
      </c>
      <c r="I1585" s="53">
        <v>0.0</v>
      </c>
      <c r="J1585" s="53">
        <v>0.0</v>
      </c>
      <c r="K1585" s="2" t="s">
        <v>3531</v>
      </c>
      <c r="L1585" s="53">
        <v>0.0</v>
      </c>
      <c r="M1585" s="2" t="s">
        <v>3369</v>
      </c>
      <c r="N1585" s="2" t="s">
        <v>3360</v>
      </c>
      <c r="O1585" s="55"/>
      <c r="AB1585" s="2" t="s">
        <v>164</v>
      </c>
      <c r="AC1585" s="2" t="s">
        <v>3361</v>
      </c>
      <c r="AD1585" s="2" t="s">
        <v>3362</v>
      </c>
      <c r="AE1585" s="2" t="s">
        <v>3363</v>
      </c>
      <c r="AF1585" s="93"/>
      <c r="AG1585" s="2" t="s">
        <v>3364</v>
      </c>
      <c r="AH1585" s="2" t="s">
        <v>3365</v>
      </c>
      <c r="AI1585" s="2">
        <v>0.0</v>
      </c>
      <c r="AJ1585" s="94">
        <v>0.0</v>
      </c>
      <c r="AK1585" s="94">
        <v>0.0</v>
      </c>
      <c r="AL1585" s="79"/>
      <c r="AM1585" s="2" t="s">
        <v>5079</v>
      </c>
    </row>
    <row r="1586">
      <c r="A1586" s="54">
        <v>45949.0</v>
      </c>
      <c r="B1586" s="54">
        <v>45950.0</v>
      </c>
      <c r="C1586" s="2" t="s">
        <v>1189</v>
      </c>
      <c r="D1586" s="2" t="s">
        <v>146</v>
      </c>
      <c r="E1586" s="2" t="s">
        <v>180</v>
      </c>
      <c r="F1586" s="53">
        <v>0.0</v>
      </c>
      <c r="G1586" s="53">
        <v>0.0</v>
      </c>
      <c r="H1586" s="53">
        <v>0.0</v>
      </c>
      <c r="I1586" s="53">
        <v>0.0</v>
      </c>
      <c r="J1586" s="53">
        <v>0.0</v>
      </c>
      <c r="K1586" s="2" t="s">
        <v>3531</v>
      </c>
      <c r="L1586" s="53">
        <v>0.0</v>
      </c>
      <c r="M1586" s="2" t="s">
        <v>3369</v>
      </c>
      <c r="N1586" s="2" t="s">
        <v>3360</v>
      </c>
      <c r="O1586" s="55"/>
      <c r="AB1586" s="2" t="s">
        <v>164</v>
      </c>
      <c r="AC1586" s="2" t="s">
        <v>3361</v>
      </c>
      <c r="AD1586" s="2" t="s">
        <v>3362</v>
      </c>
      <c r="AE1586" s="2" t="s">
        <v>3363</v>
      </c>
      <c r="AF1586" s="93"/>
      <c r="AG1586" s="101" t="s">
        <v>3364</v>
      </c>
      <c r="AH1586" s="101" t="s">
        <v>3365</v>
      </c>
      <c r="AI1586" s="2">
        <v>0.0</v>
      </c>
      <c r="AJ1586" s="94">
        <v>0.0</v>
      </c>
      <c r="AK1586" s="94">
        <v>0.0</v>
      </c>
      <c r="AL1586" s="79"/>
      <c r="AM1586" s="2" t="s">
        <v>5080</v>
      </c>
    </row>
    <row r="1587">
      <c r="A1587" s="54">
        <v>45950.0</v>
      </c>
      <c r="B1587" s="54">
        <v>45951.0</v>
      </c>
      <c r="C1587" s="2" t="s">
        <v>178</v>
      </c>
      <c r="D1587" s="2" t="s">
        <v>146</v>
      </c>
      <c r="E1587" s="2" t="s">
        <v>208</v>
      </c>
      <c r="F1587" s="53">
        <v>0.0</v>
      </c>
      <c r="G1587" s="53">
        <v>0.0</v>
      </c>
      <c r="H1587" s="53">
        <v>0.0</v>
      </c>
      <c r="I1587" s="53">
        <v>0.0</v>
      </c>
      <c r="J1587" s="53">
        <v>0.005986270469603377</v>
      </c>
      <c r="K1587" s="2" t="s">
        <v>3531</v>
      </c>
      <c r="L1587" s="53">
        <v>0.0</v>
      </c>
      <c r="M1587" s="2" t="s">
        <v>3369</v>
      </c>
      <c r="N1587" s="2" t="s">
        <v>3360</v>
      </c>
      <c r="O1587" s="55"/>
      <c r="AB1587" s="2" t="s">
        <v>164</v>
      </c>
      <c r="AC1587" s="2" t="s">
        <v>3361</v>
      </c>
      <c r="AD1587" s="2" t="s">
        <v>3362</v>
      </c>
      <c r="AE1587" s="2" t="s">
        <v>3363</v>
      </c>
      <c r="AF1587" s="93"/>
      <c r="AG1587" s="2" t="s">
        <v>3364</v>
      </c>
      <c r="AH1587" s="2" t="s">
        <v>3365</v>
      </c>
      <c r="AI1587" s="2">
        <v>0.0</v>
      </c>
      <c r="AJ1587" s="94">
        <v>3.583543413524544E-5</v>
      </c>
      <c r="AK1587" s="94">
        <v>0.0</v>
      </c>
      <c r="AL1587" s="79"/>
      <c r="AM1587" s="2" t="s">
        <v>5081</v>
      </c>
    </row>
    <row r="1588">
      <c r="A1588" s="54">
        <v>45950.0</v>
      </c>
      <c r="B1588" s="54">
        <v>45951.0</v>
      </c>
      <c r="C1588" s="2" t="s">
        <v>932</v>
      </c>
      <c r="D1588" s="2" t="s">
        <v>146</v>
      </c>
      <c r="E1588" s="2" t="s">
        <v>208</v>
      </c>
      <c r="F1588" s="53">
        <v>0.0</v>
      </c>
      <c r="G1588" s="53">
        <v>0.0</v>
      </c>
      <c r="H1588" s="53">
        <v>0.0</v>
      </c>
      <c r="I1588" s="53">
        <v>0.0</v>
      </c>
      <c r="J1588" s="53">
        <v>0.0</v>
      </c>
      <c r="K1588" s="2" t="s">
        <v>3531</v>
      </c>
      <c r="L1588" s="53">
        <v>0.0</v>
      </c>
      <c r="M1588" s="2" t="s">
        <v>3369</v>
      </c>
      <c r="N1588" s="2" t="s">
        <v>3360</v>
      </c>
      <c r="O1588" s="55"/>
      <c r="AB1588" s="2" t="s">
        <v>164</v>
      </c>
      <c r="AC1588" s="2" t="s">
        <v>3361</v>
      </c>
      <c r="AD1588" s="2" t="s">
        <v>3362</v>
      </c>
      <c r="AE1588" s="2" t="s">
        <v>3363</v>
      </c>
      <c r="AF1588" s="93"/>
      <c r="AG1588" s="2" t="s">
        <v>3364</v>
      </c>
      <c r="AH1588" s="2" t="s">
        <v>3365</v>
      </c>
      <c r="AI1588" s="2">
        <v>0.0</v>
      </c>
      <c r="AJ1588" s="94">
        <v>0.0</v>
      </c>
      <c r="AK1588" s="94">
        <v>0.0</v>
      </c>
      <c r="AL1588" s="79"/>
      <c r="AM1588" s="2" t="s">
        <v>5082</v>
      </c>
    </row>
    <row r="1589">
      <c r="A1589" s="54">
        <v>45950.0</v>
      </c>
      <c r="B1589" s="54">
        <v>45951.0</v>
      </c>
      <c r="C1589" s="2" t="s">
        <v>450</v>
      </c>
      <c r="D1589" s="2" t="s">
        <v>146</v>
      </c>
      <c r="E1589" s="2" t="s">
        <v>208</v>
      </c>
      <c r="F1589" s="53">
        <v>0.0</v>
      </c>
      <c r="G1589" s="53">
        <v>0.0</v>
      </c>
      <c r="H1589" s="53">
        <v>0.0</v>
      </c>
      <c r="I1589" s="53">
        <v>0.0</v>
      </c>
      <c r="J1589" s="53">
        <v>0.00358060806546889</v>
      </c>
      <c r="K1589" s="2" t="s">
        <v>196</v>
      </c>
      <c r="L1589" s="53">
        <v>1.0</v>
      </c>
      <c r="M1589" s="2" t="s">
        <v>3369</v>
      </c>
      <c r="N1589" s="2" t="s">
        <v>3360</v>
      </c>
      <c r="O1589" s="55"/>
      <c r="AB1589" s="2" t="s">
        <v>164</v>
      </c>
      <c r="AC1589" s="2" t="s">
        <v>3361</v>
      </c>
      <c r="AD1589" s="2" t="s">
        <v>3362</v>
      </c>
      <c r="AE1589" s="2" t="s">
        <v>3363</v>
      </c>
      <c r="AF1589" s="93"/>
      <c r="AG1589" s="2" t="s">
        <v>3364</v>
      </c>
      <c r="AH1589" s="2" t="s">
        <v>3365</v>
      </c>
      <c r="AI1589" s="2">
        <v>0.0</v>
      </c>
      <c r="AJ1589" s="94">
        <v>1.2820754118500868E-5</v>
      </c>
      <c r="AK1589" s="94">
        <v>0.0</v>
      </c>
      <c r="AL1589" s="79"/>
      <c r="AM1589" s="2" t="s">
        <v>5083</v>
      </c>
    </row>
    <row r="1590">
      <c r="A1590" s="54">
        <v>45950.0</v>
      </c>
      <c r="B1590" s="54">
        <v>45951.0</v>
      </c>
      <c r="C1590" s="2" t="s">
        <v>515</v>
      </c>
      <c r="D1590" s="2" t="s">
        <v>146</v>
      </c>
      <c r="E1590" s="2" t="s">
        <v>208</v>
      </c>
      <c r="F1590" s="53">
        <v>0.0</v>
      </c>
      <c r="G1590" s="53">
        <v>0.0</v>
      </c>
      <c r="H1590" s="53">
        <v>0.0</v>
      </c>
      <c r="I1590" s="53">
        <v>0.0</v>
      </c>
      <c r="J1590" s="53">
        <v>0.0</v>
      </c>
      <c r="K1590" s="2" t="s">
        <v>3531</v>
      </c>
      <c r="L1590" s="53">
        <v>0.0</v>
      </c>
      <c r="M1590" s="2" t="s">
        <v>3369</v>
      </c>
      <c r="N1590" s="2" t="s">
        <v>3360</v>
      </c>
      <c r="O1590" s="55"/>
      <c r="AB1590" s="2" t="s">
        <v>164</v>
      </c>
      <c r="AC1590" s="2" t="s">
        <v>3361</v>
      </c>
      <c r="AD1590" s="2" t="s">
        <v>3362</v>
      </c>
      <c r="AE1590" s="2" t="s">
        <v>3363</v>
      </c>
      <c r="AF1590" s="93"/>
      <c r="AG1590" s="2" t="s">
        <v>3364</v>
      </c>
      <c r="AH1590" s="2" t="s">
        <v>3365</v>
      </c>
      <c r="AI1590" s="2">
        <v>0.0</v>
      </c>
      <c r="AJ1590" s="94">
        <v>0.0</v>
      </c>
      <c r="AK1590" s="94">
        <v>0.0</v>
      </c>
      <c r="AL1590" s="79"/>
      <c r="AM1590" s="2" t="s">
        <v>5084</v>
      </c>
    </row>
    <row r="1591">
      <c r="A1591" s="54">
        <v>45950.0</v>
      </c>
      <c r="B1591" s="54">
        <v>45951.0</v>
      </c>
      <c r="C1591" s="2" t="s">
        <v>1189</v>
      </c>
      <c r="D1591" s="2" t="s">
        <v>146</v>
      </c>
      <c r="E1591" s="2" t="s">
        <v>208</v>
      </c>
      <c r="F1591" s="53">
        <v>0.0</v>
      </c>
      <c r="G1591" s="53">
        <v>0.0</v>
      </c>
      <c r="H1591" s="53">
        <v>0.0</v>
      </c>
      <c r="I1591" s="53">
        <v>0.0</v>
      </c>
      <c r="J1591" s="53">
        <v>0.0</v>
      </c>
      <c r="K1591" s="2" t="s">
        <v>3531</v>
      </c>
      <c r="L1591" s="53">
        <v>0.0</v>
      </c>
      <c r="M1591" s="2" t="s">
        <v>3369</v>
      </c>
      <c r="N1591" s="2" t="s">
        <v>3360</v>
      </c>
      <c r="O1591" s="55"/>
      <c r="AB1591" s="2" t="s">
        <v>164</v>
      </c>
      <c r="AC1591" s="2" t="s">
        <v>3361</v>
      </c>
      <c r="AD1591" s="2" t="s">
        <v>3362</v>
      </c>
      <c r="AE1591" s="2" t="s">
        <v>3363</v>
      </c>
      <c r="AF1591" s="93"/>
      <c r="AG1591" s="101" t="s">
        <v>3364</v>
      </c>
      <c r="AH1591" s="101" t="s">
        <v>3365</v>
      </c>
      <c r="AI1591" s="2">
        <v>0.0</v>
      </c>
      <c r="AJ1591" s="94">
        <v>0.0</v>
      </c>
      <c r="AK1591" s="94">
        <v>0.0</v>
      </c>
      <c r="AL1591" s="79"/>
      <c r="AM1591" s="2" t="s">
        <v>5085</v>
      </c>
    </row>
    <row r="1592">
      <c r="A1592" s="54">
        <v>45951.0</v>
      </c>
      <c r="B1592" s="54">
        <v>45952.0</v>
      </c>
      <c r="C1592" s="2" t="s">
        <v>178</v>
      </c>
      <c r="D1592" s="2" t="s">
        <v>146</v>
      </c>
      <c r="E1592" s="2" t="s">
        <v>303</v>
      </c>
      <c r="F1592" s="53">
        <v>0.0</v>
      </c>
      <c r="G1592" s="53">
        <v>0.0</v>
      </c>
      <c r="H1592" s="53">
        <v>0.0</v>
      </c>
      <c r="I1592" s="53">
        <v>0.0</v>
      </c>
      <c r="J1592" s="53">
        <v>0.005940343480876025</v>
      </c>
      <c r="K1592" s="2" t="s">
        <v>3531</v>
      </c>
      <c r="L1592" s="53">
        <v>0.0</v>
      </c>
      <c r="M1592" s="2" t="s">
        <v>3369</v>
      </c>
      <c r="N1592" s="2" t="s">
        <v>3360</v>
      </c>
      <c r="O1592" s="55"/>
      <c r="AB1592" s="2" t="s">
        <v>164</v>
      </c>
      <c r="AC1592" s="2" t="s">
        <v>3361</v>
      </c>
      <c r="AD1592" s="2" t="s">
        <v>3362</v>
      </c>
      <c r="AE1592" s="2" t="s">
        <v>3363</v>
      </c>
      <c r="AF1592" s="93"/>
      <c r="AG1592" s="2" t="s">
        <v>3364</v>
      </c>
      <c r="AH1592" s="2" t="s">
        <v>3365</v>
      </c>
      <c r="AI1592" s="2">
        <v>0.0</v>
      </c>
      <c r="AJ1592" s="94">
        <v>3.5287680670786285E-5</v>
      </c>
      <c r="AK1592" s="94">
        <v>0.0</v>
      </c>
      <c r="AL1592" s="79"/>
      <c r="AM1592" s="2" t="s">
        <v>5086</v>
      </c>
    </row>
    <row r="1593">
      <c r="A1593" s="54">
        <v>45951.0</v>
      </c>
      <c r="B1593" s="54">
        <v>45952.0</v>
      </c>
      <c r="C1593" s="2" t="s">
        <v>932</v>
      </c>
      <c r="D1593" s="2" t="s">
        <v>146</v>
      </c>
      <c r="E1593" s="2" t="s">
        <v>303</v>
      </c>
      <c r="F1593" s="53">
        <v>0.0</v>
      </c>
      <c r="G1593" s="53">
        <v>0.0</v>
      </c>
      <c r="H1593" s="53">
        <v>0.0</v>
      </c>
      <c r="I1593" s="53">
        <v>0.0</v>
      </c>
      <c r="J1593" s="53">
        <v>0.0</v>
      </c>
      <c r="K1593" s="2" t="s">
        <v>3531</v>
      </c>
      <c r="L1593" s="53">
        <v>0.0</v>
      </c>
      <c r="M1593" s="2" t="s">
        <v>3369</v>
      </c>
      <c r="N1593" s="2" t="s">
        <v>3360</v>
      </c>
      <c r="O1593" s="55"/>
      <c r="AB1593" s="2" t="s">
        <v>164</v>
      </c>
      <c r="AC1593" s="2" t="s">
        <v>3361</v>
      </c>
      <c r="AD1593" s="2" t="s">
        <v>3362</v>
      </c>
      <c r="AE1593" s="2" t="s">
        <v>3363</v>
      </c>
      <c r="AF1593" s="93"/>
      <c r="AG1593" s="2" t="s">
        <v>3364</v>
      </c>
      <c r="AH1593" s="2" t="s">
        <v>3365</v>
      </c>
      <c r="AI1593" s="2">
        <v>0.0</v>
      </c>
      <c r="AJ1593" s="94">
        <v>0.0</v>
      </c>
      <c r="AK1593" s="94">
        <v>0.0</v>
      </c>
      <c r="AL1593" s="79"/>
      <c r="AM1593" s="2" t="s">
        <v>5087</v>
      </c>
    </row>
    <row r="1594">
      <c r="A1594" s="54">
        <v>45951.0</v>
      </c>
      <c r="B1594" s="54">
        <v>45952.0</v>
      </c>
      <c r="C1594" s="2" t="s">
        <v>450</v>
      </c>
      <c r="D1594" s="2" t="s">
        <v>146</v>
      </c>
      <c r="E1594" s="2" t="s">
        <v>303</v>
      </c>
      <c r="F1594" s="53">
        <v>0.0</v>
      </c>
      <c r="G1594" s="53">
        <v>0.0</v>
      </c>
      <c r="H1594" s="53">
        <v>0.0</v>
      </c>
      <c r="I1594" s="53">
        <v>0.0</v>
      </c>
      <c r="J1594" s="53">
        <v>0.003553137447979275</v>
      </c>
      <c r="K1594" s="2" t="s">
        <v>196</v>
      </c>
      <c r="L1594" s="53">
        <v>1.0</v>
      </c>
      <c r="M1594" s="2" t="s">
        <v>3369</v>
      </c>
      <c r="N1594" s="2" t="s">
        <v>3360</v>
      </c>
      <c r="O1594" s="55"/>
      <c r="AB1594" s="2" t="s">
        <v>164</v>
      </c>
      <c r="AC1594" s="2" t="s">
        <v>3361</v>
      </c>
      <c r="AD1594" s="2" t="s">
        <v>3362</v>
      </c>
      <c r="AE1594" s="2" t="s">
        <v>3363</v>
      </c>
      <c r="AF1594" s="93"/>
      <c r="AG1594" s="2" t="s">
        <v>3364</v>
      </c>
      <c r="AH1594" s="2" t="s">
        <v>3365</v>
      </c>
      <c r="AI1594" s="2">
        <v>0.0</v>
      </c>
      <c r="AJ1594" s="94">
        <v>1.2624785724232674E-5</v>
      </c>
      <c r="AK1594" s="94">
        <v>0.0</v>
      </c>
      <c r="AL1594" s="79"/>
      <c r="AM1594" s="2" t="s">
        <v>5088</v>
      </c>
    </row>
    <row r="1595">
      <c r="A1595" s="54">
        <v>45951.0</v>
      </c>
      <c r="B1595" s="54">
        <v>45952.0</v>
      </c>
      <c r="C1595" s="2" t="s">
        <v>515</v>
      </c>
      <c r="D1595" s="2" t="s">
        <v>146</v>
      </c>
      <c r="E1595" s="2" t="s">
        <v>303</v>
      </c>
      <c r="F1595" s="53">
        <v>0.0</v>
      </c>
      <c r="G1595" s="53">
        <v>0.0</v>
      </c>
      <c r="H1595" s="53">
        <v>0.0</v>
      </c>
      <c r="I1595" s="53">
        <v>0.0</v>
      </c>
      <c r="J1595" s="53">
        <v>0.0</v>
      </c>
      <c r="K1595" s="2" t="s">
        <v>3531</v>
      </c>
      <c r="L1595" s="53">
        <v>0.0</v>
      </c>
      <c r="M1595" s="2" t="s">
        <v>3369</v>
      </c>
      <c r="N1595" s="2" t="s">
        <v>3360</v>
      </c>
      <c r="O1595" s="55"/>
      <c r="AB1595" s="2" t="s">
        <v>164</v>
      </c>
      <c r="AC1595" s="2" t="s">
        <v>3361</v>
      </c>
      <c r="AD1595" s="2" t="s">
        <v>3362</v>
      </c>
      <c r="AE1595" s="2" t="s">
        <v>3363</v>
      </c>
      <c r="AF1595" s="93"/>
      <c r="AG1595" s="2" t="s">
        <v>3364</v>
      </c>
      <c r="AH1595" s="2" t="s">
        <v>3365</v>
      </c>
      <c r="AI1595" s="2">
        <v>0.0</v>
      </c>
      <c r="AJ1595" s="94">
        <v>0.0</v>
      </c>
      <c r="AK1595" s="94">
        <v>0.0</v>
      </c>
      <c r="AL1595" s="79"/>
      <c r="AM1595" s="2" t="s">
        <v>5089</v>
      </c>
    </row>
    <row r="1596">
      <c r="A1596" s="54">
        <v>45951.0</v>
      </c>
      <c r="B1596" s="54">
        <v>45952.0</v>
      </c>
      <c r="C1596" s="2" t="s">
        <v>1189</v>
      </c>
      <c r="D1596" s="2" t="s">
        <v>146</v>
      </c>
      <c r="E1596" s="2" t="s">
        <v>303</v>
      </c>
      <c r="F1596" s="53">
        <v>0.0</v>
      </c>
      <c r="G1596" s="53">
        <v>0.0</v>
      </c>
      <c r="H1596" s="53">
        <v>0.0</v>
      </c>
      <c r="I1596" s="53">
        <v>0.0</v>
      </c>
      <c r="J1596" s="53">
        <v>0.0</v>
      </c>
      <c r="K1596" s="2" t="s">
        <v>3531</v>
      </c>
      <c r="L1596" s="53">
        <v>0.0</v>
      </c>
      <c r="M1596" s="2" t="s">
        <v>3369</v>
      </c>
      <c r="N1596" s="2" t="s">
        <v>3360</v>
      </c>
      <c r="O1596" s="55"/>
      <c r="AB1596" s="2" t="s">
        <v>164</v>
      </c>
      <c r="AC1596" s="2" t="s">
        <v>3361</v>
      </c>
      <c r="AD1596" s="2" t="s">
        <v>3362</v>
      </c>
      <c r="AE1596" s="2" t="s">
        <v>3363</v>
      </c>
      <c r="AF1596" s="93"/>
      <c r="AG1596" s="101" t="s">
        <v>3364</v>
      </c>
      <c r="AH1596" s="101" t="s">
        <v>3365</v>
      </c>
      <c r="AI1596" s="2">
        <v>0.0</v>
      </c>
      <c r="AJ1596" s="94">
        <v>0.0</v>
      </c>
      <c r="AK1596" s="94">
        <v>0.0</v>
      </c>
      <c r="AL1596" s="79"/>
      <c r="AM1596" s="2" t="s">
        <v>5090</v>
      </c>
    </row>
    <row r="1597">
      <c r="A1597" s="54">
        <v>45952.0</v>
      </c>
      <c r="B1597" s="54">
        <v>45953.0</v>
      </c>
      <c r="C1597" s="2" t="s">
        <v>178</v>
      </c>
      <c r="D1597" s="2" t="s">
        <v>146</v>
      </c>
      <c r="E1597" s="2" t="s">
        <v>148</v>
      </c>
      <c r="F1597" s="53">
        <v>0.0</v>
      </c>
      <c r="G1597" s="53">
        <v>0.0</v>
      </c>
      <c r="H1597" s="53">
        <v>0.0</v>
      </c>
      <c r="I1597" s="53">
        <v>0.0</v>
      </c>
      <c r="J1597" s="53">
        <v>0.005894768846474171</v>
      </c>
      <c r="K1597" s="2" t="s">
        <v>3531</v>
      </c>
      <c r="L1597" s="53">
        <v>0.0</v>
      </c>
      <c r="M1597" s="2" t="s">
        <v>3369</v>
      </c>
      <c r="N1597" s="2" t="s">
        <v>3360</v>
      </c>
      <c r="O1597" s="55"/>
      <c r="AB1597" s="2" t="s">
        <v>164</v>
      </c>
      <c r="AC1597" s="2" t="s">
        <v>3361</v>
      </c>
      <c r="AD1597" s="2" t="s">
        <v>3362</v>
      </c>
      <c r="AE1597" s="2" t="s">
        <v>3363</v>
      </c>
      <c r="AF1597" s="93"/>
      <c r="AG1597" s="2" t="s">
        <v>3364</v>
      </c>
      <c r="AH1597" s="2" t="s">
        <v>3365</v>
      </c>
      <c r="AI1597" s="2">
        <v>0.0</v>
      </c>
      <c r="AJ1597" s="94">
        <v>3.474829975336243E-5</v>
      </c>
      <c r="AK1597" s="94">
        <v>0.0</v>
      </c>
      <c r="AL1597" s="79"/>
      <c r="AM1597" s="2" t="s">
        <v>5091</v>
      </c>
    </row>
    <row r="1598">
      <c r="A1598" s="54">
        <v>45952.0</v>
      </c>
      <c r="B1598" s="54">
        <v>45953.0</v>
      </c>
      <c r="C1598" s="2" t="s">
        <v>932</v>
      </c>
      <c r="D1598" s="2" t="s">
        <v>146</v>
      </c>
      <c r="E1598" s="2" t="s">
        <v>148</v>
      </c>
      <c r="F1598" s="53">
        <v>0.0</v>
      </c>
      <c r="G1598" s="53">
        <v>0.0</v>
      </c>
      <c r="H1598" s="53">
        <v>0.0</v>
      </c>
      <c r="I1598" s="53">
        <v>0.0</v>
      </c>
      <c r="J1598" s="53">
        <v>0.0</v>
      </c>
      <c r="K1598" s="2" t="s">
        <v>3531</v>
      </c>
      <c r="L1598" s="53">
        <v>0.0</v>
      </c>
      <c r="M1598" s="2" t="s">
        <v>3369</v>
      </c>
      <c r="N1598" s="2" t="s">
        <v>3360</v>
      </c>
      <c r="O1598" s="55"/>
      <c r="AB1598" s="2" t="s">
        <v>164</v>
      </c>
      <c r="AC1598" s="2" t="s">
        <v>3361</v>
      </c>
      <c r="AD1598" s="2" t="s">
        <v>3362</v>
      </c>
      <c r="AE1598" s="2" t="s">
        <v>3363</v>
      </c>
      <c r="AF1598" s="93"/>
      <c r="AG1598" s="2" t="s">
        <v>3364</v>
      </c>
      <c r="AH1598" s="2" t="s">
        <v>3365</v>
      </c>
      <c r="AI1598" s="2">
        <v>0.0</v>
      </c>
      <c r="AJ1598" s="94">
        <v>0.0</v>
      </c>
      <c r="AK1598" s="94">
        <v>0.0</v>
      </c>
      <c r="AL1598" s="79"/>
      <c r="AM1598" s="2" t="s">
        <v>5092</v>
      </c>
    </row>
    <row r="1599">
      <c r="A1599" s="54">
        <v>45952.0</v>
      </c>
      <c r="B1599" s="54">
        <v>45953.0</v>
      </c>
      <c r="C1599" s="2" t="s">
        <v>450</v>
      </c>
      <c r="D1599" s="2" t="s">
        <v>146</v>
      </c>
      <c r="E1599" s="2" t="s">
        <v>148</v>
      </c>
      <c r="F1599" s="53">
        <v>0.0</v>
      </c>
      <c r="G1599" s="53">
        <v>0.0</v>
      </c>
      <c r="H1599" s="53">
        <v>0.0</v>
      </c>
      <c r="I1599" s="53">
        <v>0.0</v>
      </c>
      <c r="J1599" s="53">
        <v>0.00352587758654323</v>
      </c>
      <c r="K1599" s="2" t="s">
        <v>196</v>
      </c>
      <c r="L1599" s="53">
        <v>1.0</v>
      </c>
      <c r="M1599" s="2" t="s">
        <v>3369</v>
      </c>
      <c r="N1599" s="2" t="s">
        <v>3360</v>
      </c>
      <c r="O1599" s="55"/>
      <c r="AB1599" s="2" t="s">
        <v>164</v>
      </c>
      <c r="AC1599" s="2" t="s">
        <v>3361</v>
      </c>
      <c r="AD1599" s="2" t="s">
        <v>3362</v>
      </c>
      <c r="AE1599" s="2" t="s">
        <v>3363</v>
      </c>
      <c r="AF1599" s="93"/>
      <c r="AG1599" s="2" t="s">
        <v>3364</v>
      </c>
      <c r="AH1599" s="2" t="s">
        <v>3365</v>
      </c>
      <c r="AI1599" s="2">
        <v>0.0</v>
      </c>
      <c r="AJ1599" s="94">
        <v>1.2431812755287912E-5</v>
      </c>
      <c r="AK1599" s="94">
        <v>0.0</v>
      </c>
      <c r="AL1599" s="79"/>
      <c r="AM1599" s="2" t="s">
        <v>5093</v>
      </c>
    </row>
    <row r="1600">
      <c r="A1600" s="54">
        <v>45952.0</v>
      </c>
      <c r="B1600" s="54">
        <v>45953.0</v>
      </c>
      <c r="C1600" s="2" t="s">
        <v>515</v>
      </c>
      <c r="D1600" s="2" t="s">
        <v>146</v>
      </c>
      <c r="E1600" s="2" t="s">
        <v>148</v>
      </c>
      <c r="F1600" s="53">
        <v>0.0</v>
      </c>
      <c r="G1600" s="53">
        <v>0.0</v>
      </c>
      <c r="H1600" s="53">
        <v>0.0</v>
      </c>
      <c r="I1600" s="53">
        <v>0.0</v>
      </c>
      <c r="J1600" s="53">
        <v>0.0</v>
      </c>
      <c r="K1600" s="2" t="s">
        <v>3531</v>
      </c>
      <c r="L1600" s="53">
        <v>0.0</v>
      </c>
      <c r="M1600" s="2" t="s">
        <v>3369</v>
      </c>
      <c r="N1600" s="2" t="s">
        <v>3360</v>
      </c>
      <c r="O1600" s="55"/>
      <c r="AB1600" s="2" t="s">
        <v>164</v>
      </c>
      <c r="AC1600" s="2" t="s">
        <v>3361</v>
      </c>
      <c r="AD1600" s="2" t="s">
        <v>3362</v>
      </c>
      <c r="AE1600" s="2" t="s">
        <v>3363</v>
      </c>
      <c r="AF1600" s="93"/>
      <c r="AG1600" s="2" t="s">
        <v>3364</v>
      </c>
      <c r="AH1600" s="2" t="s">
        <v>3365</v>
      </c>
      <c r="AI1600" s="2">
        <v>0.0</v>
      </c>
      <c r="AJ1600" s="94">
        <v>0.0</v>
      </c>
      <c r="AK1600" s="94">
        <v>0.0</v>
      </c>
      <c r="AL1600" s="79"/>
      <c r="AM1600" s="2" t="s">
        <v>5094</v>
      </c>
    </row>
    <row r="1601">
      <c r="A1601" s="54">
        <v>45952.0</v>
      </c>
      <c r="B1601" s="54">
        <v>45953.0</v>
      </c>
      <c r="C1601" s="2" t="s">
        <v>1189</v>
      </c>
      <c r="D1601" s="2" t="s">
        <v>146</v>
      </c>
      <c r="E1601" s="2" t="s">
        <v>148</v>
      </c>
      <c r="F1601" s="53">
        <v>0.0</v>
      </c>
      <c r="G1601" s="53">
        <v>0.0</v>
      </c>
      <c r="H1601" s="53">
        <v>0.0</v>
      </c>
      <c r="I1601" s="53">
        <v>0.0</v>
      </c>
      <c r="J1601" s="53">
        <v>0.0</v>
      </c>
      <c r="K1601" s="2" t="s">
        <v>3531</v>
      </c>
      <c r="L1601" s="53">
        <v>0.0</v>
      </c>
      <c r="M1601" s="2" t="s">
        <v>3369</v>
      </c>
      <c r="N1601" s="2" t="s">
        <v>3360</v>
      </c>
      <c r="O1601" s="55"/>
      <c r="AB1601" s="2" t="s">
        <v>164</v>
      </c>
      <c r="AC1601" s="2" t="s">
        <v>3361</v>
      </c>
      <c r="AD1601" s="2" t="s">
        <v>3362</v>
      </c>
      <c r="AE1601" s="2" t="s">
        <v>3363</v>
      </c>
      <c r="AF1601" s="93"/>
      <c r="AG1601" s="101" t="s">
        <v>3364</v>
      </c>
      <c r="AH1601" s="101" t="s">
        <v>3365</v>
      </c>
      <c r="AI1601" s="2">
        <v>0.0</v>
      </c>
      <c r="AJ1601" s="94">
        <v>0.0</v>
      </c>
      <c r="AK1601" s="94">
        <v>0.0</v>
      </c>
      <c r="AL1601" s="79"/>
      <c r="AM1601" s="2" t="s">
        <v>5095</v>
      </c>
    </row>
    <row r="1602">
      <c r="A1602" s="54">
        <v>45953.0</v>
      </c>
      <c r="B1602" s="54">
        <v>45954.0</v>
      </c>
      <c r="C1602" s="2" t="s">
        <v>178</v>
      </c>
      <c r="D1602" s="2" t="s">
        <v>146</v>
      </c>
      <c r="E1602" s="2" t="s">
        <v>196</v>
      </c>
      <c r="F1602" s="53">
        <v>0.0</v>
      </c>
      <c r="G1602" s="53">
        <v>0.0</v>
      </c>
      <c r="H1602" s="53">
        <v>0.0</v>
      </c>
      <c r="I1602" s="53">
        <v>0.0</v>
      </c>
      <c r="J1602" s="53">
        <v>0.0058495438631164945</v>
      </c>
      <c r="K1602" s="2" t="s">
        <v>3531</v>
      </c>
      <c r="L1602" s="53">
        <v>0.0</v>
      </c>
      <c r="M1602" s="2" t="s">
        <v>3369</v>
      </c>
      <c r="N1602" s="2" t="s">
        <v>3360</v>
      </c>
      <c r="O1602" s="55"/>
      <c r="AB1602" s="2" t="s">
        <v>164</v>
      </c>
      <c r="AC1602" s="2" t="s">
        <v>3361</v>
      </c>
      <c r="AD1602" s="2" t="s">
        <v>3362</v>
      </c>
      <c r="AE1602" s="2" t="s">
        <v>3363</v>
      </c>
      <c r="AF1602" s="93"/>
      <c r="AG1602" s="2" t="s">
        <v>3364</v>
      </c>
      <c r="AH1602" s="2" t="s">
        <v>3365</v>
      </c>
      <c r="AI1602" s="2">
        <v>0.0</v>
      </c>
      <c r="AJ1602" s="94">
        <v>3.421716340652384E-5</v>
      </c>
      <c r="AK1602" s="94">
        <v>0.0</v>
      </c>
      <c r="AL1602" s="79"/>
      <c r="AM1602" s="2" t="s">
        <v>5096</v>
      </c>
    </row>
    <row r="1603">
      <c r="A1603" s="54">
        <v>45953.0</v>
      </c>
      <c r="B1603" s="54">
        <v>45954.0</v>
      </c>
      <c r="C1603" s="2" t="s">
        <v>932</v>
      </c>
      <c r="D1603" s="2" t="s">
        <v>146</v>
      </c>
      <c r="E1603" s="2" t="s">
        <v>196</v>
      </c>
      <c r="F1603" s="53">
        <v>0.0</v>
      </c>
      <c r="G1603" s="53">
        <v>0.0</v>
      </c>
      <c r="H1603" s="53">
        <v>0.0</v>
      </c>
      <c r="I1603" s="53">
        <v>0.0</v>
      </c>
      <c r="J1603" s="53">
        <v>0.0</v>
      </c>
      <c r="K1603" s="2" t="s">
        <v>3531</v>
      </c>
      <c r="L1603" s="53">
        <v>0.0</v>
      </c>
      <c r="M1603" s="2" t="s">
        <v>3369</v>
      </c>
      <c r="N1603" s="2" t="s">
        <v>3360</v>
      </c>
      <c r="O1603" s="55"/>
      <c r="AB1603" s="2" t="s">
        <v>164</v>
      </c>
      <c r="AC1603" s="2" t="s">
        <v>3361</v>
      </c>
      <c r="AD1603" s="2" t="s">
        <v>3362</v>
      </c>
      <c r="AE1603" s="2" t="s">
        <v>3363</v>
      </c>
      <c r="AF1603" s="93"/>
      <c r="AG1603" s="2" t="s">
        <v>3364</v>
      </c>
      <c r="AH1603" s="2" t="s">
        <v>3365</v>
      </c>
      <c r="AI1603" s="2">
        <v>0.0</v>
      </c>
      <c r="AJ1603" s="94">
        <v>0.0</v>
      </c>
      <c r="AK1603" s="94">
        <v>0.0</v>
      </c>
      <c r="AL1603" s="79"/>
      <c r="AM1603" s="2" t="s">
        <v>5097</v>
      </c>
    </row>
    <row r="1604">
      <c r="A1604" s="54">
        <v>45953.0</v>
      </c>
      <c r="B1604" s="54">
        <v>45954.0</v>
      </c>
      <c r="C1604" s="2" t="s">
        <v>450</v>
      </c>
      <c r="D1604" s="2" t="s">
        <v>146</v>
      </c>
      <c r="E1604" s="2" t="s">
        <v>196</v>
      </c>
      <c r="F1604" s="53">
        <v>0.125</v>
      </c>
      <c r="G1604" s="53">
        <v>0.08333333333333333</v>
      </c>
      <c r="H1604" s="53">
        <v>0.04</v>
      </c>
      <c r="I1604" s="53">
        <v>0.019230769230769232</v>
      </c>
      <c r="J1604" s="53">
        <v>0.028578463903890555</v>
      </c>
      <c r="K1604" s="2" t="s">
        <v>196</v>
      </c>
      <c r="L1604" s="53">
        <v>1.0</v>
      </c>
      <c r="M1604" s="2" t="s">
        <v>3369</v>
      </c>
      <c r="N1604" s="2" t="s">
        <v>3360</v>
      </c>
      <c r="O1604" s="55"/>
      <c r="AB1604" s="2" t="s">
        <v>164</v>
      </c>
      <c r="AC1604" s="2" t="s">
        <v>3361</v>
      </c>
      <c r="AD1604" s="2" t="s">
        <v>3362</v>
      </c>
      <c r="AE1604" s="2" t="s">
        <v>3363</v>
      </c>
      <c r="AF1604" s="93"/>
      <c r="AG1604" s="2" t="s">
        <v>3364</v>
      </c>
      <c r="AH1604" s="2" t="s">
        <v>3365</v>
      </c>
      <c r="AI1604" s="2">
        <v>0.0</v>
      </c>
      <c r="AJ1604" s="94">
        <v>8.167285991059754E-4</v>
      </c>
      <c r="AK1604" s="94">
        <v>3.6982248520710064E-4</v>
      </c>
      <c r="AL1604" s="79"/>
      <c r="AM1604" s="2" t="s">
        <v>5098</v>
      </c>
    </row>
    <row r="1605">
      <c r="A1605" s="54">
        <v>45953.0</v>
      </c>
      <c r="B1605" s="54">
        <v>45954.0</v>
      </c>
      <c r="C1605" s="2" t="s">
        <v>515</v>
      </c>
      <c r="D1605" s="2" t="s">
        <v>146</v>
      </c>
      <c r="E1605" s="2" t="s">
        <v>196</v>
      </c>
      <c r="F1605" s="53">
        <v>0.0</v>
      </c>
      <c r="G1605" s="53">
        <v>0.0</v>
      </c>
      <c r="H1605" s="53">
        <v>0.0</v>
      </c>
      <c r="I1605" s="53">
        <v>0.0</v>
      </c>
      <c r="J1605" s="53">
        <v>0.0</v>
      </c>
      <c r="K1605" s="2" t="s">
        <v>3531</v>
      </c>
      <c r="L1605" s="53">
        <v>0.0</v>
      </c>
      <c r="M1605" s="2" t="s">
        <v>3369</v>
      </c>
      <c r="N1605" s="2" t="s">
        <v>3360</v>
      </c>
      <c r="O1605" s="55"/>
      <c r="AB1605" s="2" t="s">
        <v>164</v>
      </c>
      <c r="AC1605" s="2" t="s">
        <v>3361</v>
      </c>
      <c r="AD1605" s="2" t="s">
        <v>3362</v>
      </c>
      <c r="AE1605" s="2" t="s">
        <v>3363</v>
      </c>
      <c r="AF1605" s="93"/>
      <c r="AG1605" s="2" t="s">
        <v>3364</v>
      </c>
      <c r="AH1605" s="2" t="s">
        <v>3365</v>
      </c>
      <c r="AI1605" s="2">
        <v>0.0</v>
      </c>
      <c r="AJ1605" s="94">
        <v>0.0</v>
      </c>
      <c r="AK1605" s="94">
        <v>0.0</v>
      </c>
      <c r="AL1605" s="79"/>
      <c r="AM1605" s="2" t="s">
        <v>5099</v>
      </c>
    </row>
    <row r="1606">
      <c r="A1606" s="54">
        <v>45953.0</v>
      </c>
      <c r="B1606" s="54">
        <v>45954.0</v>
      </c>
      <c r="C1606" s="2" t="s">
        <v>1189</v>
      </c>
      <c r="D1606" s="2" t="s">
        <v>146</v>
      </c>
      <c r="E1606" s="2" t="s">
        <v>196</v>
      </c>
      <c r="F1606" s="53">
        <v>0.0</v>
      </c>
      <c r="G1606" s="53">
        <v>0.0</v>
      </c>
      <c r="H1606" s="53">
        <v>0.0</v>
      </c>
      <c r="I1606" s="53">
        <v>0.0</v>
      </c>
      <c r="J1606" s="53">
        <v>0.0</v>
      </c>
      <c r="K1606" s="2" t="s">
        <v>3531</v>
      </c>
      <c r="L1606" s="53">
        <v>0.0</v>
      </c>
      <c r="M1606" s="2" t="s">
        <v>3369</v>
      </c>
      <c r="N1606" s="2" t="s">
        <v>3360</v>
      </c>
      <c r="O1606" s="55"/>
      <c r="AB1606" s="2" t="s">
        <v>164</v>
      </c>
      <c r="AC1606" s="2" t="s">
        <v>3361</v>
      </c>
      <c r="AD1606" s="2" t="s">
        <v>3362</v>
      </c>
      <c r="AE1606" s="2" t="s">
        <v>3363</v>
      </c>
      <c r="AF1606" s="93"/>
      <c r="AG1606" s="101" t="s">
        <v>3364</v>
      </c>
      <c r="AH1606" s="101" t="s">
        <v>3365</v>
      </c>
      <c r="AI1606" s="2">
        <v>0.0</v>
      </c>
      <c r="AJ1606" s="94">
        <v>0.0</v>
      </c>
      <c r="AK1606" s="94">
        <v>0.0</v>
      </c>
      <c r="AL1606" s="79"/>
      <c r="AM1606" s="2" t="s">
        <v>5100</v>
      </c>
    </row>
    <row r="1607">
      <c r="A1607" s="54">
        <v>45954.0</v>
      </c>
      <c r="B1607" s="54">
        <v>45955.0</v>
      </c>
      <c r="C1607" s="2" t="s">
        <v>178</v>
      </c>
      <c r="D1607" s="2" t="s">
        <v>146</v>
      </c>
      <c r="E1607" s="2" t="s">
        <v>288</v>
      </c>
      <c r="F1607" s="53">
        <v>0.0</v>
      </c>
      <c r="G1607" s="53">
        <v>0.0</v>
      </c>
      <c r="H1607" s="53">
        <v>0.04</v>
      </c>
      <c r="I1607" s="53">
        <v>0.019230769230769232</v>
      </c>
      <c r="J1607" s="53">
        <v>0.020432728302658403</v>
      </c>
      <c r="K1607" s="2" t="s">
        <v>3531</v>
      </c>
      <c r="L1607" s="53">
        <v>0.0</v>
      </c>
      <c r="M1607" s="2" t="s">
        <v>3369</v>
      </c>
      <c r="N1607" s="2" t="s">
        <v>3360</v>
      </c>
      <c r="O1607" s="55"/>
      <c r="AB1607" s="2" t="s">
        <v>164</v>
      </c>
      <c r="AC1607" s="2" t="s">
        <v>3361</v>
      </c>
      <c r="AD1607" s="2" t="s">
        <v>3362</v>
      </c>
      <c r="AE1607" s="2" t="s">
        <v>3363</v>
      </c>
      <c r="AF1607" s="93"/>
      <c r="AG1607" s="2" t="s">
        <v>3364</v>
      </c>
      <c r="AH1607" s="2" t="s">
        <v>3365</v>
      </c>
      <c r="AI1607" s="2">
        <v>0.0</v>
      </c>
      <c r="AJ1607" s="94">
        <v>4.1749638589025774E-4</v>
      </c>
      <c r="AK1607" s="94">
        <v>3.6982248520710064E-4</v>
      </c>
      <c r="AL1607" s="79"/>
      <c r="AM1607" s="2" t="s">
        <v>5101</v>
      </c>
    </row>
    <row r="1608">
      <c r="A1608" s="54">
        <v>45954.0</v>
      </c>
      <c r="B1608" s="54">
        <v>45955.0</v>
      </c>
      <c r="C1608" s="2" t="s">
        <v>932</v>
      </c>
      <c r="D1608" s="2" t="s">
        <v>146</v>
      </c>
      <c r="E1608" s="2" t="s">
        <v>288</v>
      </c>
      <c r="F1608" s="53">
        <v>0.0</v>
      </c>
      <c r="G1608" s="53">
        <v>0.0</v>
      </c>
      <c r="H1608" s="53">
        <v>0.0</v>
      </c>
      <c r="I1608" s="53">
        <v>0.0</v>
      </c>
      <c r="J1608" s="53">
        <v>0.0</v>
      </c>
      <c r="K1608" s="2" t="s">
        <v>3531</v>
      </c>
      <c r="L1608" s="53">
        <v>0.0</v>
      </c>
      <c r="M1608" s="2" t="s">
        <v>3369</v>
      </c>
      <c r="N1608" s="2" t="s">
        <v>3360</v>
      </c>
      <c r="O1608" s="55"/>
      <c r="AB1608" s="2" t="s">
        <v>164</v>
      </c>
      <c r="AC1608" s="2" t="s">
        <v>3361</v>
      </c>
      <c r="AD1608" s="2" t="s">
        <v>3362</v>
      </c>
      <c r="AE1608" s="2" t="s">
        <v>3363</v>
      </c>
      <c r="AF1608" s="93"/>
      <c r="AG1608" s="2" t="s">
        <v>3364</v>
      </c>
      <c r="AH1608" s="2" t="s">
        <v>3365</v>
      </c>
      <c r="AI1608" s="2">
        <v>0.0</v>
      </c>
      <c r="AJ1608" s="94">
        <v>0.0</v>
      </c>
      <c r="AK1608" s="94">
        <v>0.0</v>
      </c>
      <c r="AL1608" s="79"/>
      <c r="AM1608" s="2" t="s">
        <v>5102</v>
      </c>
    </row>
    <row r="1609">
      <c r="A1609" s="54">
        <v>45954.0</v>
      </c>
      <c r="B1609" s="54">
        <v>45955.0</v>
      </c>
      <c r="C1609" s="2" t="s">
        <v>450</v>
      </c>
      <c r="D1609" s="2" t="s">
        <v>146</v>
      </c>
      <c r="E1609" s="2" t="s">
        <v>288</v>
      </c>
      <c r="F1609" s="53">
        <v>0.0</v>
      </c>
      <c r="G1609" s="53">
        <v>0.0</v>
      </c>
      <c r="H1609" s="53">
        <v>0.0</v>
      </c>
      <c r="I1609" s="53">
        <v>0.0</v>
      </c>
      <c r="J1609" s="53">
        <v>0.0034719836765099653</v>
      </c>
      <c r="K1609" s="2" t="s">
        <v>196</v>
      </c>
      <c r="L1609" s="53">
        <v>1.0</v>
      </c>
      <c r="M1609" s="2" t="s">
        <v>3369</v>
      </c>
      <c r="N1609" s="2" t="s">
        <v>3360</v>
      </c>
      <c r="O1609" s="55"/>
      <c r="AB1609" s="2" t="s">
        <v>164</v>
      </c>
      <c r="AC1609" s="2" t="s">
        <v>3361</v>
      </c>
      <c r="AD1609" s="2" t="s">
        <v>3362</v>
      </c>
      <c r="AE1609" s="2" t="s">
        <v>3363</v>
      </c>
      <c r="AF1609" s="93"/>
      <c r="AG1609" s="2" t="s">
        <v>3364</v>
      </c>
      <c r="AH1609" s="2" t="s">
        <v>3365</v>
      </c>
      <c r="AI1609" s="2">
        <v>0.0</v>
      </c>
      <c r="AJ1609" s="94">
        <v>1.2054670649951656E-5</v>
      </c>
      <c r="AK1609" s="94">
        <v>0.0</v>
      </c>
      <c r="AL1609" s="79"/>
      <c r="AM1609" s="2" t="s">
        <v>5103</v>
      </c>
    </row>
    <row r="1610">
      <c r="A1610" s="54">
        <v>45954.0</v>
      </c>
      <c r="B1610" s="54">
        <v>45955.0</v>
      </c>
      <c r="C1610" s="2" t="s">
        <v>515</v>
      </c>
      <c r="D1610" s="2" t="s">
        <v>146</v>
      </c>
      <c r="E1610" s="2" t="s">
        <v>288</v>
      </c>
      <c r="F1610" s="53">
        <v>0.0</v>
      </c>
      <c r="G1610" s="53">
        <v>0.0</v>
      </c>
      <c r="H1610" s="53">
        <v>0.0</v>
      </c>
      <c r="I1610" s="53">
        <v>0.0</v>
      </c>
      <c r="J1610" s="53">
        <v>0.0</v>
      </c>
      <c r="K1610" s="2" t="s">
        <v>3531</v>
      </c>
      <c r="L1610" s="53">
        <v>0.0</v>
      </c>
      <c r="M1610" s="2" t="s">
        <v>3369</v>
      </c>
      <c r="N1610" s="2" t="s">
        <v>3360</v>
      </c>
      <c r="O1610" s="55"/>
      <c r="AB1610" s="2" t="s">
        <v>164</v>
      </c>
      <c r="AC1610" s="2" t="s">
        <v>3361</v>
      </c>
      <c r="AD1610" s="2" t="s">
        <v>3362</v>
      </c>
      <c r="AE1610" s="2" t="s">
        <v>3363</v>
      </c>
      <c r="AF1610" s="93"/>
      <c r="AG1610" s="2" t="s">
        <v>3364</v>
      </c>
      <c r="AH1610" s="2" t="s">
        <v>3365</v>
      </c>
      <c r="AI1610" s="2">
        <v>0.0</v>
      </c>
      <c r="AJ1610" s="94">
        <v>0.0</v>
      </c>
      <c r="AK1610" s="94">
        <v>0.0</v>
      </c>
      <c r="AL1610" s="79"/>
      <c r="AM1610" s="2" t="s">
        <v>5104</v>
      </c>
    </row>
    <row r="1611">
      <c r="A1611" s="54">
        <v>45954.0</v>
      </c>
      <c r="B1611" s="54">
        <v>45955.0</v>
      </c>
      <c r="C1611" s="2" t="s">
        <v>1189</v>
      </c>
      <c r="D1611" s="2" t="s">
        <v>146</v>
      </c>
      <c r="E1611" s="2" t="s">
        <v>288</v>
      </c>
      <c r="F1611" s="53">
        <v>0.0</v>
      </c>
      <c r="G1611" s="53">
        <v>0.0</v>
      </c>
      <c r="H1611" s="53">
        <v>0.0</v>
      </c>
      <c r="I1611" s="53">
        <v>0.0</v>
      </c>
      <c r="J1611" s="53">
        <v>0.0</v>
      </c>
      <c r="K1611" s="2" t="s">
        <v>3531</v>
      </c>
      <c r="L1611" s="53">
        <v>0.0</v>
      </c>
      <c r="M1611" s="2" t="s">
        <v>3369</v>
      </c>
      <c r="N1611" s="2" t="s">
        <v>3360</v>
      </c>
      <c r="O1611" s="55"/>
      <c r="AB1611" s="2" t="s">
        <v>164</v>
      </c>
      <c r="AC1611" s="2" t="s">
        <v>3361</v>
      </c>
      <c r="AD1611" s="2" t="s">
        <v>3362</v>
      </c>
      <c r="AE1611" s="2" t="s">
        <v>3363</v>
      </c>
      <c r="AF1611" s="93"/>
      <c r="AG1611" s="101" t="s">
        <v>3364</v>
      </c>
      <c r="AH1611" s="101" t="s">
        <v>3365</v>
      </c>
      <c r="AI1611" s="2">
        <v>0.0</v>
      </c>
      <c r="AJ1611" s="94">
        <v>0.0</v>
      </c>
      <c r="AK1611" s="94">
        <v>0.0</v>
      </c>
      <c r="AL1611" s="79"/>
      <c r="AM1611" s="2" t="s">
        <v>5105</v>
      </c>
    </row>
    <row r="1612">
      <c r="A1612" s="54">
        <v>45955.0</v>
      </c>
      <c r="B1612" s="54">
        <v>45956.0</v>
      </c>
      <c r="C1612" s="2" t="s">
        <v>178</v>
      </c>
      <c r="D1612" s="2" t="s">
        <v>146</v>
      </c>
      <c r="E1612" s="2" t="s">
        <v>256</v>
      </c>
      <c r="F1612" s="53">
        <v>0.0</v>
      </c>
      <c r="G1612" s="53">
        <v>0.08333333333333333</v>
      </c>
      <c r="H1612" s="53">
        <v>0.04</v>
      </c>
      <c r="I1612" s="53">
        <v>0.019230769230769232</v>
      </c>
      <c r="J1612" s="53">
        <v>0.022956120331200144</v>
      </c>
      <c r="K1612" s="2" t="s">
        <v>3531</v>
      </c>
      <c r="L1612" s="53">
        <v>0.0</v>
      </c>
      <c r="M1612" s="2" t="s">
        <v>3369</v>
      </c>
      <c r="N1612" s="2" t="s">
        <v>3360</v>
      </c>
      <c r="O1612" s="55"/>
      <c r="AB1612" s="2" t="s">
        <v>164</v>
      </c>
      <c r="AC1612" s="2" t="s">
        <v>3361</v>
      </c>
      <c r="AD1612" s="2" t="s">
        <v>3362</v>
      </c>
      <c r="AE1612" s="2" t="s">
        <v>3363</v>
      </c>
      <c r="AF1612" s="93"/>
      <c r="AG1612" s="2" t="s">
        <v>3364</v>
      </c>
      <c r="AH1612" s="2" t="s">
        <v>3365</v>
      </c>
      <c r="AI1612" s="2">
        <v>0.0</v>
      </c>
      <c r="AJ1612" s="94">
        <v>5.269834606605406E-4</v>
      </c>
      <c r="AK1612" s="94">
        <v>3.6982248520710064E-4</v>
      </c>
      <c r="AL1612" s="79"/>
      <c r="AM1612" s="2" t="s">
        <v>5106</v>
      </c>
    </row>
    <row r="1613">
      <c r="A1613" s="54">
        <v>45955.0</v>
      </c>
      <c r="B1613" s="54">
        <v>45956.0</v>
      </c>
      <c r="C1613" s="2" t="s">
        <v>932</v>
      </c>
      <c r="D1613" s="2" t="s">
        <v>146</v>
      </c>
      <c r="E1613" s="2" t="s">
        <v>256</v>
      </c>
      <c r="F1613" s="53">
        <v>0.0</v>
      </c>
      <c r="G1613" s="53">
        <v>0.0</v>
      </c>
      <c r="H1613" s="53">
        <v>0.0</v>
      </c>
      <c r="I1613" s="53">
        <v>0.0</v>
      </c>
      <c r="J1613" s="53">
        <v>0.0</v>
      </c>
      <c r="K1613" s="2" t="s">
        <v>3531</v>
      </c>
      <c r="L1613" s="53">
        <v>0.0</v>
      </c>
      <c r="M1613" s="2" t="s">
        <v>3369</v>
      </c>
      <c r="N1613" s="2" t="s">
        <v>3360</v>
      </c>
      <c r="O1613" s="55"/>
      <c r="AB1613" s="2" t="s">
        <v>164</v>
      </c>
      <c r="AC1613" s="2" t="s">
        <v>3361</v>
      </c>
      <c r="AD1613" s="2" t="s">
        <v>3362</v>
      </c>
      <c r="AE1613" s="2" t="s">
        <v>3363</v>
      </c>
      <c r="AF1613" s="93"/>
      <c r="AG1613" s="2" t="s">
        <v>3364</v>
      </c>
      <c r="AH1613" s="2" t="s">
        <v>3365</v>
      </c>
      <c r="AI1613" s="2">
        <v>0.0</v>
      </c>
      <c r="AJ1613" s="94">
        <v>0.0</v>
      </c>
      <c r="AK1613" s="94">
        <v>0.0</v>
      </c>
      <c r="AL1613" s="79"/>
      <c r="AM1613" s="2" t="s">
        <v>5107</v>
      </c>
    </row>
    <row r="1614">
      <c r="A1614" s="54">
        <v>45955.0</v>
      </c>
      <c r="B1614" s="54">
        <v>45956.0</v>
      </c>
      <c r="C1614" s="2" t="s">
        <v>450</v>
      </c>
      <c r="D1614" s="2" t="s">
        <v>146</v>
      </c>
      <c r="E1614" s="2" t="s">
        <v>256</v>
      </c>
      <c r="F1614" s="53">
        <v>0.0</v>
      </c>
      <c r="G1614" s="53">
        <v>0.0</v>
      </c>
      <c r="H1614" s="53">
        <v>0.0</v>
      </c>
      <c r="I1614" s="53">
        <v>0.0</v>
      </c>
      <c r="J1614" s="53">
        <v>0.003445346431169598</v>
      </c>
      <c r="K1614" s="2" t="s">
        <v>196</v>
      </c>
      <c r="L1614" s="53">
        <v>1.0</v>
      </c>
      <c r="M1614" s="2" t="s">
        <v>3369</v>
      </c>
      <c r="N1614" s="2" t="s">
        <v>3360</v>
      </c>
      <c r="O1614" s="55"/>
      <c r="AB1614" s="2" t="s">
        <v>153</v>
      </c>
      <c r="AC1614" s="2" t="s">
        <v>5108</v>
      </c>
      <c r="AD1614" s="2" t="s">
        <v>3362</v>
      </c>
      <c r="AE1614" s="2" t="s">
        <v>3363</v>
      </c>
      <c r="AF1614" s="93"/>
      <c r="AG1614" s="2" t="s">
        <v>3364</v>
      </c>
      <c r="AH1614" s="2" t="s">
        <v>3365</v>
      </c>
      <c r="AI1614" s="2">
        <v>1.0</v>
      </c>
      <c r="AJ1614" s="94">
        <v>0.9931211775496916</v>
      </c>
      <c r="AK1614" s="94">
        <v>1.0</v>
      </c>
      <c r="AL1614" s="79"/>
      <c r="AM1614" s="2" t="s">
        <v>5109</v>
      </c>
    </row>
    <row r="1615">
      <c r="A1615" s="54">
        <v>45955.0</v>
      </c>
      <c r="B1615" s="54">
        <v>45956.0</v>
      </c>
      <c r="C1615" s="2" t="s">
        <v>515</v>
      </c>
      <c r="D1615" s="2" t="s">
        <v>146</v>
      </c>
      <c r="E1615" s="2" t="s">
        <v>256</v>
      </c>
      <c r="F1615" s="53">
        <v>0.0</v>
      </c>
      <c r="G1615" s="53">
        <v>0.0</v>
      </c>
      <c r="H1615" s="53">
        <v>0.0</v>
      </c>
      <c r="I1615" s="53">
        <v>0.0</v>
      </c>
      <c r="J1615" s="53">
        <v>0.0</v>
      </c>
      <c r="K1615" s="2" t="s">
        <v>3531</v>
      </c>
      <c r="L1615" s="53">
        <v>0.0</v>
      </c>
      <c r="M1615" s="2" t="s">
        <v>3369</v>
      </c>
      <c r="N1615" s="2" t="s">
        <v>3360</v>
      </c>
      <c r="O1615" s="55"/>
      <c r="AB1615" s="2" t="s">
        <v>164</v>
      </c>
      <c r="AC1615" s="2" t="s">
        <v>3361</v>
      </c>
      <c r="AD1615" s="2" t="s">
        <v>3362</v>
      </c>
      <c r="AE1615" s="2" t="s">
        <v>3363</v>
      </c>
      <c r="AF1615" s="93"/>
      <c r="AG1615" s="2" t="s">
        <v>3364</v>
      </c>
      <c r="AH1615" s="2" t="s">
        <v>3365</v>
      </c>
      <c r="AI1615" s="2">
        <v>0.0</v>
      </c>
      <c r="AJ1615" s="94">
        <v>0.0</v>
      </c>
      <c r="AK1615" s="94">
        <v>0.0</v>
      </c>
      <c r="AL1615" s="79"/>
      <c r="AM1615" s="2" t="s">
        <v>5110</v>
      </c>
    </row>
    <row r="1616">
      <c r="A1616" s="54">
        <v>45955.0</v>
      </c>
      <c r="B1616" s="54">
        <v>45956.0</v>
      </c>
      <c r="C1616" s="2" t="s">
        <v>1189</v>
      </c>
      <c r="D1616" s="2" t="s">
        <v>146</v>
      </c>
      <c r="E1616" s="2" t="s">
        <v>256</v>
      </c>
      <c r="F1616" s="53">
        <v>0.0</v>
      </c>
      <c r="G1616" s="53">
        <v>0.0</v>
      </c>
      <c r="H1616" s="53">
        <v>0.0</v>
      </c>
      <c r="I1616" s="53">
        <v>0.0</v>
      </c>
      <c r="J1616" s="53">
        <v>0.0</v>
      </c>
      <c r="K1616" s="2" t="s">
        <v>3531</v>
      </c>
      <c r="L1616" s="53">
        <v>0.0</v>
      </c>
      <c r="M1616" s="2" t="s">
        <v>3369</v>
      </c>
      <c r="N1616" s="2" t="s">
        <v>3360</v>
      </c>
      <c r="O1616" s="55"/>
      <c r="AB1616" s="2" t="s">
        <v>164</v>
      </c>
      <c r="AC1616" s="2" t="s">
        <v>3361</v>
      </c>
      <c r="AD1616" s="2" t="s">
        <v>3362</v>
      </c>
      <c r="AE1616" s="2" t="s">
        <v>3363</v>
      </c>
      <c r="AF1616" s="93"/>
      <c r="AG1616" s="101" t="s">
        <v>3364</v>
      </c>
      <c r="AH1616" s="101" t="s">
        <v>3365</v>
      </c>
      <c r="AI1616" s="2">
        <v>0.0</v>
      </c>
      <c r="AJ1616" s="94">
        <v>0.0</v>
      </c>
      <c r="AK1616" s="94">
        <v>0.0</v>
      </c>
      <c r="AL1616" s="79"/>
      <c r="AM1616" s="2" t="s">
        <v>5111</v>
      </c>
    </row>
    <row r="1617">
      <c r="A1617" s="54">
        <v>45956.0</v>
      </c>
      <c r="B1617" s="54">
        <v>45957.0</v>
      </c>
      <c r="C1617" s="2" t="s">
        <v>178</v>
      </c>
      <c r="D1617" s="2" t="s">
        <v>146</v>
      </c>
      <c r="E1617" s="2" t="s">
        <v>180</v>
      </c>
      <c r="F1617" s="53">
        <v>0.0</v>
      </c>
      <c r="G1617" s="53">
        <v>0.0</v>
      </c>
      <c r="H1617" s="53">
        <v>0.04</v>
      </c>
      <c r="I1617" s="53">
        <v>0.019230769230769232</v>
      </c>
      <c r="J1617" s="53">
        <v>0.015219345432408361</v>
      </c>
      <c r="K1617" s="2" t="s">
        <v>3531</v>
      </c>
      <c r="L1617" s="53">
        <v>0.0</v>
      </c>
      <c r="M1617" s="2" t="s">
        <v>3369</v>
      </c>
      <c r="N1617" s="2" t="s">
        <v>3360</v>
      </c>
      <c r="O1617" s="55"/>
      <c r="AB1617" s="2" t="s">
        <v>164</v>
      </c>
      <c r="AC1617" s="2" t="s">
        <v>3361</v>
      </c>
      <c r="AD1617" s="2" t="s">
        <v>3362</v>
      </c>
      <c r="AE1617" s="2" t="s">
        <v>3363</v>
      </c>
      <c r="AF1617" s="93"/>
      <c r="AG1617" s="2" t="s">
        <v>3364</v>
      </c>
      <c r="AH1617" s="2" t="s">
        <v>3365</v>
      </c>
      <c r="AI1617" s="2">
        <v>0.0</v>
      </c>
      <c r="AJ1617" s="94">
        <v>2.3162847539096924E-4</v>
      </c>
      <c r="AK1617" s="94">
        <v>3.6982248520710064E-4</v>
      </c>
      <c r="AL1617" s="79"/>
      <c r="AM1617" s="2" t="s">
        <v>5112</v>
      </c>
    </row>
    <row r="1618">
      <c r="A1618" s="54">
        <v>45956.0</v>
      </c>
      <c r="B1618" s="54">
        <v>45957.0</v>
      </c>
      <c r="C1618" s="2" t="s">
        <v>932</v>
      </c>
      <c r="D1618" s="2" t="s">
        <v>146</v>
      </c>
      <c r="E1618" s="2" t="s">
        <v>180</v>
      </c>
      <c r="F1618" s="53">
        <v>0.0</v>
      </c>
      <c r="G1618" s="53">
        <v>0.0</v>
      </c>
      <c r="H1618" s="53">
        <v>0.0</v>
      </c>
      <c r="I1618" s="53">
        <v>0.0</v>
      </c>
      <c r="J1618" s="53">
        <v>0.0</v>
      </c>
      <c r="K1618" s="2" t="s">
        <v>3531</v>
      </c>
      <c r="L1618" s="53">
        <v>0.0</v>
      </c>
      <c r="M1618" s="2" t="s">
        <v>3369</v>
      </c>
      <c r="N1618" s="2" t="s">
        <v>3360</v>
      </c>
      <c r="O1618" s="55"/>
      <c r="AB1618" s="2" t="s">
        <v>164</v>
      </c>
      <c r="AC1618" s="2" t="s">
        <v>3361</v>
      </c>
      <c r="AD1618" s="2" t="s">
        <v>3362</v>
      </c>
      <c r="AE1618" s="2" t="s">
        <v>3363</v>
      </c>
      <c r="AF1618" s="93"/>
      <c r="AG1618" s="2" t="s">
        <v>3364</v>
      </c>
      <c r="AH1618" s="2" t="s">
        <v>3365</v>
      </c>
      <c r="AI1618" s="2">
        <v>0.0</v>
      </c>
      <c r="AJ1618" s="94">
        <v>0.0</v>
      </c>
      <c r="AK1618" s="94">
        <v>0.0</v>
      </c>
      <c r="AL1618" s="79"/>
      <c r="AM1618" s="2" t="s">
        <v>5113</v>
      </c>
    </row>
    <row r="1619">
      <c r="A1619" s="54">
        <v>45956.0</v>
      </c>
      <c r="B1619" s="54">
        <v>45957.0</v>
      </c>
      <c r="C1619" s="2" t="s">
        <v>450</v>
      </c>
      <c r="D1619" s="2" t="s">
        <v>146</v>
      </c>
      <c r="E1619" s="2" t="s">
        <v>180</v>
      </c>
      <c r="F1619" s="53">
        <v>0.0</v>
      </c>
      <c r="G1619" s="53">
        <v>0.0</v>
      </c>
      <c r="H1619" s="53">
        <v>0.0</v>
      </c>
      <c r="I1619" s="53">
        <v>0.0</v>
      </c>
      <c r="J1619" s="53">
        <v>0.007500396689779045</v>
      </c>
      <c r="K1619" s="2" t="s">
        <v>5114</v>
      </c>
      <c r="L1619" s="53">
        <v>0.0</v>
      </c>
      <c r="M1619" s="2" t="s">
        <v>3369</v>
      </c>
      <c r="N1619" s="2" t="s">
        <v>3360</v>
      </c>
      <c r="O1619" s="55"/>
      <c r="AB1619" s="2" t="s">
        <v>164</v>
      </c>
      <c r="AC1619" s="2" t="s">
        <v>3361</v>
      </c>
      <c r="AD1619" s="2" t="s">
        <v>3362</v>
      </c>
      <c r="AE1619" s="2" t="s">
        <v>3363</v>
      </c>
      <c r="AF1619" s="93"/>
      <c r="AG1619" s="2" t="s">
        <v>3364</v>
      </c>
      <c r="AH1619" s="2" t="s">
        <v>3365</v>
      </c>
      <c r="AI1619" s="2">
        <v>0.0</v>
      </c>
      <c r="AJ1619" s="94">
        <v>5.625595050404846E-5</v>
      </c>
      <c r="AK1619" s="94">
        <v>0.0</v>
      </c>
      <c r="AL1619" s="79"/>
      <c r="AM1619" s="2" t="s">
        <v>5115</v>
      </c>
    </row>
    <row r="1620">
      <c r="A1620" s="54">
        <v>45956.0</v>
      </c>
      <c r="B1620" s="54">
        <v>45957.0</v>
      </c>
      <c r="C1620" s="2" t="s">
        <v>515</v>
      </c>
      <c r="D1620" s="2" t="s">
        <v>146</v>
      </c>
      <c r="E1620" s="2" t="s">
        <v>180</v>
      </c>
      <c r="F1620" s="53">
        <v>0.0</v>
      </c>
      <c r="G1620" s="53">
        <v>0.0</v>
      </c>
      <c r="H1620" s="53">
        <v>0.0</v>
      </c>
      <c r="I1620" s="53">
        <v>0.0</v>
      </c>
      <c r="J1620" s="53">
        <v>0.0</v>
      </c>
      <c r="K1620" s="2" t="s">
        <v>3531</v>
      </c>
      <c r="L1620" s="53">
        <v>0.0</v>
      </c>
      <c r="M1620" s="2" t="s">
        <v>3369</v>
      </c>
      <c r="N1620" s="2" t="s">
        <v>3360</v>
      </c>
      <c r="O1620" s="55"/>
      <c r="AB1620" s="2" t="s">
        <v>164</v>
      </c>
      <c r="AC1620" s="2" t="s">
        <v>3361</v>
      </c>
      <c r="AD1620" s="2" t="s">
        <v>3362</v>
      </c>
      <c r="AE1620" s="2" t="s">
        <v>3363</v>
      </c>
      <c r="AF1620" s="93"/>
      <c r="AG1620" s="2" t="s">
        <v>3364</v>
      </c>
      <c r="AH1620" s="2" t="s">
        <v>3365</v>
      </c>
      <c r="AI1620" s="2">
        <v>0.0</v>
      </c>
      <c r="AJ1620" s="94">
        <v>0.0</v>
      </c>
      <c r="AK1620" s="94">
        <v>0.0</v>
      </c>
      <c r="AL1620" s="79"/>
      <c r="AM1620" s="2" t="s">
        <v>5116</v>
      </c>
    </row>
    <row r="1621">
      <c r="A1621" s="54">
        <v>45956.0</v>
      </c>
      <c r="B1621" s="54">
        <v>45957.0</v>
      </c>
      <c r="C1621" s="2" t="s">
        <v>1189</v>
      </c>
      <c r="D1621" s="2" t="s">
        <v>146</v>
      </c>
      <c r="E1621" s="2" t="s">
        <v>180</v>
      </c>
      <c r="F1621" s="53">
        <v>0.0</v>
      </c>
      <c r="G1621" s="53">
        <v>0.0</v>
      </c>
      <c r="H1621" s="53">
        <v>0.0</v>
      </c>
      <c r="I1621" s="53">
        <v>0.0</v>
      </c>
      <c r="J1621" s="53">
        <v>0.0</v>
      </c>
      <c r="K1621" s="2" t="s">
        <v>3531</v>
      </c>
      <c r="L1621" s="53">
        <v>0.0</v>
      </c>
      <c r="M1621" s="2" t="s">
        <v>3369</v>
      </c>
      <c r="N1621" s="2" t="s">
        <v>3360</v>
      </c>
      <c r="O1621" s="55"/>
      <c r="AB1621" s="2" t="s">
        <v>164</v>
      </c>
      <c r="AC1621" s="2" t="s">
        <v>3361</v>
      </c>
      <c r="AD1621" s="2" t="s">
        <v>3362</v>
      </c>
      <c r="AE1621" s="2" t="s">
        <v>3363</v>
      </c>
      <c r="AF1621" s="93"/>
      <c r="AG1621" s="101" t="s">
        <v>3364</v>
      </c>
      <c r="AH1621" s="101" t="s">
        <v>3365</v>
      </c>
      <c r="AI1621" s="2">
        <v>0.0</v>
      </c>
      <c r="AJ1621" s="94">
        <v>0.0</v>
      </c>
      <c r="AK1621" s="94">
        <v>0.0</v>
      </c>
      <c r="AL1621" s="79"/>
      <c r="AM1621" s="2" t="s">
        <v>5117</v>
      </c>
    </row>
    <row r="1622">
      <c r="A1622" s="54">
        <v>45957.0</v>
      </c>
      <c r="B1622" s="54">
        <v>45958.0</v>
      </c>
      <c r="C1622" s="2" t="s">
        <v>178</v>
      </c>
      <c r="D1622" s="2" t="s">
        <v>146</v>
      </c>
      <c r="E1622" s="2" t="s">
        <v>208</v>
      </c>
      <c r="F1622" s="53">
        <v>0.0</v>
      </c>
      <c r="G1622" s="53">
        <v>0.0</v>
      </c>
      <c r="H1622" s="53">
        <v>0.0</v>
      </c>
      <c r="I1622" s="53">
        <v>0.0</v>
      </c>
      <c r="J1622" s="53">
        <v>0.005672087097058452</v>
      </c>
      <c r="K1622" s="2" t="s">
        <v>3531</v>
      </c>
      <c r="L1622" s="53">
        <v>0.0</v>
      </c>
      <c r="M1622" s="2" t="s">
        <v>3369</v>
      </c>
      <c r="N1622" s="2" t="s">
        <v>3360</v>
      </c>
      <c r="O1622" s="55"/>
      <c r="AB1622" s="2" t="s">
        <v>164</v>
      </c>
      <c r="AC1622" s="2" t="s">
        <v>3361</v>
      </c>
      <c r="AD1622" s="2" t="s">
        <v>3362</v>
      </c>
      <c r="AE1622" s="2" t="s">
        <v>3363</v>
      </c>
      <c r="AF1622" s="93"/>
      <c r="AG1622" s="2" t="s">
        <v>3364</v>
      </c>
      <c r="AH1622" s="2" t="s">
        <v>3365</v>
      </c>
      <c r="AI1622" s="2">
        <v>0.0</v>
      </c>
      <c r="AJ1622" s="94">
        <v>3.217257203661697E-5</v>
      </c>
      <c r="AK1622" s="94">
        <v>0.0</v>
      </c>
      <c r="AL1622" s="79"/>
      <c r="AM1622" s="2" t="s">
        <v>5118</v>
      </c>
    </row>
    <row r="1623">
      <c r="A1623" s="54">
        <v>45957.0</v>
      </c>
      <c r="B1623" s="54">
        <v>45958.0</v>
      </c>
      <c r="C1623" s="2" t="s">
        <v>932</v>
      </c>
      <c r="D1623" s="2" t="s">
        <v>146</v>
      </c>
      <c r="E1623" s="2" t="s">
        <v>208</v>
      </c>
      <c r="F1623" s="53">
        <v>0.0</v>
      </c>
      <c r="G1623" s="53">
        <v>0.0</v>
      </c>
      <c r="H1623" s="53">
        <v>0.0</v>
      </c>
      <c r="I1623" s="53">
        <v>0.0</v>
      </c>
      <c r="J1623" s="53">
        <v>0.0</v>
      </c>
      <c r="K1623" s="2" t="s">
        <v>3531</v>
      </c>
      <c r="L1623" s="53">
        <v>0.0</v>
      </c>
      <c r="M1623" s="2" t="s">
        <v>3369</v>
      </c>
      <c r="N1623" s="2" t="s">
        <v>3360</v>
      </c>
      <c r="O1623" s="55"/>
      <c r="AB1623" s="2" t="s">
        <v>164</v>
      </c>
      <c r="AC1623" s="2" t="s">
        <v>3361</v>
      </c>
      <c r="AD1623" s="2" t="s">
        <v>3362</v>
      </c>
      <c r="AE1623" s="2" t="s">
        <v>3363</v>
      </c>
      <c r="AF1623" s="93"/>
      <c r="AG1623" s="2" t="s">
        <v>3364</v>
      </c>
      <c r="AH1623" s="2" t="s">
        <v>3365</v>
      </c>
      <c r="AI1623" s="2">
        <v>0.0</v>
      </c>
      <c r="AJ1623" s="94">
        <v>0.0</v>
      </c>
      <c r="AK1623" s="94">
        <v>0.0</v>
      </c>
      <c r="AL1623" s="79"/>
      <c r="AM1623" s="2" t="s">
        <v>5119</v>
      </c>
    </row>
    <row r="1624">
      <c r="A1624" s="54">
        <v>45957.0</v>
      </c>
      <c r="B1624" s="54">
        <v>45958.0</v>
      </c>
      <c r="C1624" s="2" t="s">
        <v>450</v>
      </c>
      <c r="D1624" s="2" t="s">
        <v>146</v>
      </c>
      <c r="E1624" s="2" t="s">
        <v>208</v>
      </c>
      <c r="F1624" s="53">
        <v>0.0</v>
      </c>
      <c r="G1624" s="53">
        <v>0.0</v>
      </c>
      <c r="H1624" s="53">
        <v>0.0</v>
      </c>
      <c r="I1624" s="53">
        <v>0.0</v>
      </c>
      <c r="J1624" s="53">
        <v>0.007442853243325819</v>
      </c>
      <c r="K1624" s="2" t="s">
        <v>5114</v>
      </c>
      <c r="L1624" s="53">
        <v>0.0</v>
      </c>
      <c r="M1624" s="2" t="s">
        <v>3369</v>
      </c>
      <c r="N1624" s="2" t="s">
        <v>3360</v>
      </c>
      <c r="O1624" s="55"/>
      <c r="AB1624" s="2" t="s">
        <v>164</v>
      </c>
      <c r="AC1624" s="2" t="s">
        <v>3361</v>
      </c>
      <c r="AD1624" s="2" t="s">
        <v>3362</v>
      </c>
      <c r="AE1624" s="2" t="s">
        <v>3363</v>
      </c>
      <c r="AF1624" s="93"/>
      <c r="AG1624" s="2" t="s">
        <v>3364</v>
      </c>
      <c r="AH1624" s="2" t="s">
        <v>3365</v>
      </c>
      <c r="AI1624" s="2">
        <v>0.0</v>
      </c>
      <c r="AJ1624" s="94">
        <v>5.539606440168566E-5</v>
      </c>
      <c r="AK1624" s="94">
        <v>0.0</v>
      </c>
      <c r="AL1624" s="79"/>
      <c r="AM1624" s="2" t="s">
        <v>5120</v>
      </c>
    </row>
    <row r="1625">
      <c r="A1625" s="54">
        <v>45957.0</v>
      </c>
      <c r="B1625" s="54">
        <v>45958.0</v>
      </c>
      <c r="C1625" s="2" t="s">
        <v>515</v>
      </c>
      <c r="D1625" s="2" t="s">
        <v>146</v>
      </c>
      <c r="E1625" s="2" t="s">
        <v>208</v>
      </c>
      <c r="F1625" s="53">
        <v>0.0</v>
      </c>
      <c r="G1625" s="53">
        <v>0.0</v>
      </c>
      <c r="H1625" s="53">
        <v>0.0</v>
      </c>
      <c r="I1625" s="53">
        <v>0.0</v>
      </c>
      <c r="J1625" s="53">
        <v>0.0</v>
      </c>
      <c r="K1625" s="2" t="s">
        <v>3531</v>
      </c>
      <c r="L1625" s="53">
        <v>0.0</v>
      </c>
      <c r="M1625" s="2" t="s">
        <v>3369</v>
      </c>
      <c r="N1625" s="2" t="s">
        <v>3360</v>
      </c>
      <c r="O1625" s="55"/>
      <c r="AB1625" s="2" t="s">
        <v>164</v>
      </c>
      <c r="AC1625" s="2" t="s">
        <v>3361</v>
      </c>
      <c r="AD1625" s="2" t="s">
        <v>3362</v>
      </c>
      <c r="AE1625" s="2" t="s">
        <v>3363</v>
      </c>
      <c r="AF1625" s="93"/>
      <c r="AG1625" s="2" t="s">
        <v>3364</v>
      </c>
      <c r="AH1625" s="2" t="s">
        <v>3365</v>
      </c>
      <c r="AI1625" s="2">
        <v>0.0</v>
      </c>
      <c r="AJ1625" s="94">
        <v>0.0</v>
      </c>
      <c r="AK1625" s="94">
        <v>0.0</v>
      </c>
      <c r="AL1625" s="79"/>
      <c r="AM1625" s="2" t="s">
        <v>5121</v>
      </c>
    </row>
    <row r="1626">
      <c r="A1626" s="54">
        <v>45957.0</v>
      </c>
      <c r="B1626" s="54">
        <v>45958.0</v>
      </c>
      <c r="C1626" s="2" t="s">
        <v>1189</v>
      </c>
      <c r="D1626" s="2" t="s">
        <v>146</v>
      </c>
      <c r="E1626" s="2" t="s">
        <v>208</v>
      </c>
      <c r="F1626" s="53">
        <v>0.0</v>
      </c>
      <c r="G1626" s="53">
        <v>0.0</v>
      </c>
      <c r="H1626" s="53">
        <v>0.0</v>
      </c>
      <c r="I1626" s="53">
        <v>0.0</v>
      </c>
      <c r="J1626" s="53">
        <v>0.0</v>
      </c>
      <c r="K1626" s="2" t="s">
        <v>3531</v>
      </c>
      <c r="L1626" s="53">
        <v>0.0</v>
      </c>
      <c r="M1626" s="2" t="s">
        <v>3369</v>
      </c>
      <c r="N1626" s="2" t="s">
        <v>3360</v>
      </c>
      <c r="O1626" s="55"/>
      <c r="AB1626" s="2" t="s">
        <v>164</v>
      </c>
      <c r="AC1626" s="2" t="s">
        <v>3361</v>
      </c>
      <c r="AD1626" s="2" t="s">
        <v>3362</v>
      </c>
      <c r="AE1626" s="2" t="s">
        <v>3363</v>
      </c>
      <c r="AF1626" s="93"/>
      <c r="AG1626" s="101" t="s">
        <v>3364</v>
      </c>
      <c r="AH1626" s="101" t="s">
        <v>3365</v>
      </c>
      <c r="AI1626" s="2">
        <v>0.0</v>
      </c>
      <c r="AJ1626" s="94">
        <v>0.0</v>
      </c>
      <c r="AK1626" s="94">
        <v>0.0</v>
      </c>
      <c r="AL1626" s="79"/>
      <c r="AM1626" s="2" t="s">
        <v>5122</v>
      </c>
    </row>
    <row r="1627">
      <c r="A1627" s="54">
        <v>45958.0</v>
      </c>
      <c r="B1627" s="54">
        <v>45959.0</v>
      </c>
      <c r="C1627" s="2" t="s">
        <v>178</v>
      </c>
      <c r="D1627" s="2" t="s">
        <v>146</v>
      </c>
      <c r="E1627" s="2" t="s">
        <v>303</v>
      </c>
      <c r="F1627" s="53">
        <v>0.0</v>
      </c>
      <c r="G1627" s="53">
        <v>0.0</v>
      </c>
      <c r="H1627" s="53">
        <v>0.0</v>
      </c>
      <c r="I1627" s="53">
        <v>0.0</v>
      </c>
      <c r="J1627" s="53">
        <v>0.005628570540048554</v>
      </c>
      <c r="K1627" s="2" t="s">
        <v>3531</v>
      </c>
      <c r="L1627" s="53">
        <v>0.0</v>
      </c>
      <c r="M1627" s="2" t="s">
        <v>3369</v>
      </c>
      <c r="N1627" s="2" t="s">
        <v>3360</v>
      </c>
      <c r="O1627" s="55"/>
      <c r="AB1627" s="2" t="s">
        <v>164</v>
      </c>
      <c r="AC1627" s="2" t="s">
        <v>3361</v>
      </c>
      <c r="AD1627" s="2" t="s">
        <v>3362</v>
      </c>
      <c r="AE1627" s="2" t="s">
        <v>3363</v>
      </c>
      <c r="AF1627" s="93"/>
      <c r="AG1627" s="2" t="s">
        <v>3364</v>
      </c>
      <c r="AH1627" s="2" t="s">
        <v>3365</v>
      </c>
      <c r="AI1627" s="2">
        <v>0.0</v>
      </c>
      <c r="AJ1627" s="94">
        <v>3.168080632430247E-5</v>
      </c>
      <c r="AK1627" s="94">
        <v>0.0</v>
      </c>
      <c r="AL1627" s="79"/>
      <c r="AM1627" s="2" t="s">
        <v>5123</v>
      </c>
    </row>
    <row r="1628">
      <c r="A1628" s="54">
        <v>45958.0</v>
      </c>
      <c r="B1628" s="54">
        <v>45959.0</v>
      </c>
      <c r="C1628" s="2" t="s">
        <v>932</v>
      </c>
      <c r="D1628" s="2" t="s">
        <v>146</v>
      </c>
      <c r="E1628" s="2" t="s">
        <v>303</v>
      </c>
      <c r="F1628" s="53">
        <v>0.0</v>
      </c>
      <c r="G1628" s="53">
        <v>0.0</v>
      </c>
      <c r="H1628" s="53">
        <v>0.0</v>
      </c>
      <c r="I1628" s="53">
        <v>0.0</v>
      </c>
      <c r="J1628" s="53">
        <v>0.0</v>
      </c>
      <c r="K1628" s="2" t="s">
        <v>3531</v>
      </c>
      <c r="L1628" s="53">
        <v>0.0</v>
      </c>
      <c r="M1628" s="2" t="s">
        <v>3369</v>
      </c>
      <c r="N1628" s="2" t="s">
        <v>3360</v>
      </c>
      <c r="O1628" s="55"/>
      <c r="AB1628" s="2" t="s">
        <v>164</v>
      </c>
      <c r="AC1628" s="2" t="s">
        <v>3361</v>
      </c>
      <c r="AD1628" s="2" t="s">
        <v>3362</v>
      </c>
      <c r="AE1628" s="2" t="s">
        <v>3363</v>
      </c>
      <c r="AF1628" s="93"/>
      <c r="AG1628" s="2" t="s">
        <v>3364</v>
      </c>
      <c r="AH1628" s="2" t="s">
        <v>3365</v>
      </c>
      <c r="AI1628" s="2">
        <v>0.0</v>
      </c>
      <c r="AJ1628" s="94">
        <v>0.0</v>
      </c>
      <c r="AK1628" s="94">
        <v>0.0</v>
      </c>
      <c r="AL1628" s="79"/>
      <c r="AM1628" s="2" t="s">
        <v>5124</v>
      </c>
    </row>
    <row r="1629">
      <c r="A1629" s="54">
        <v>45958.0</v>
      </c>
      <c r="B1629" s="54">
        <v>45959.0</v>
      </c>
      <c r="C1629" s="2" t="s">
        <v>450</v>
      </c>
      <c r="D1629" s="2" t="s">
        <v>146</v>
      </c>
      <c r="E1629" s="2" t="s">
        <v>303</v>
      </c>
      <c r="F1629" s="53">
        <v>0.0</v>
      </c>
      <c r="G1629" s="53">
        <v>0.0</v>
      </c>
      <c r="H1629" s="53">
        <v>0.0</v>
      </c>
      <c r="I1629" s="53">
        <v>0.0</v>
      </c>
      <c r="J1629" s="53">
        <v>0.007385751273285998</v>
      </c>
      <c r="K1629" s="2" t="s">
        <v>5114</v>
      </c>
      <c r="L1629" s="53">
        <v>0.0</v>
      </c>
      <c r="M1629" s="2" t="s">
        <v>3369</v>
      </c>
      <c r="N1629" s="2" t="s">
        <v>3360</v>
      </c>
      <c r="O1629" s="55"/>
      <c r="AB1629" s="2" t="s">
        <v>164</v>
      </c>
      <c r="AC1629" s="2" t="s">
        <v>3361</v>
      </c>
      <c r="AD1629" s="2" t="s">
        <v>3362</v>
      </c>
      <c r="AE1629" s="2" t="s">
        <v>3363</v>
      </c>
      <c r="AF1629" s="93"/>
      <c r="AG1629" s="2" t="s">
        <v>3364</v>
      </c>
      <c r="AH1629" s="2" t="s">
        <v>3365</v>
      </c>
      <c r="AI1629" s="2">
        <v>0.0</v>
      </c>
      <c r="AJ1629" s="94">
        <v>5.454932187084575E-5</v>
      </c>
      <c r="AK1629" s="94">
        <v>0.0</v>
      </c>
      <c r="AL1629" s="79"/>
      <c r="AM1629" s="2" t="s">
        <v>5125</v>
      </c>
    </row>
    <row r="1630">
      <c r="A1630" s="54">
        <v>45958.0</v>
      </c>
      <c r="B1630" s="54">
        <v>45959.0</v>
      </c>
      <c r="C1630" s="2" t="s">
        <v>515</v>
      </c>
      <c r="D1630" s="2" t="s">
        <v>146</v>
      </c>
      <c r="E1630" s="2" t="s">
        <v>303</v>
      </c>
      <c r="F1630" s="53">
        <v>0.0</v>
      </c>
      <c r="G1630" s="53">
        <v>0.0</v>
      </c>
      <c r="H1630" s="53">
        <v>0.0</v>
      </c>
      <c r="I1630" s="53">
        <v>0.0</v>
      </c>
      <c r="J1630" s="53">
        <v>0.0</v>
      </c>
      <c r="K1630" s="2" t="s">
        <v>3531</v>
      </c>
      <c r="L1630" s="53">
        <v>0.0</v>
      </c>
      <c r="M1630" s="2" t="s">
        <v>3369</v>
      </c>
      <c r="N1630" s="2" t="s">
        <v>3360</v>
      </c>
      <c r="O1630" s="55"/>
      <c r="AB1630" s="2" t="s">
        <v>164</v>
      </c>
      <c r="AC1630" s="2" t="s">
        <v>3361</v>
      </c>
      <c r="AD1630" s="2" t="s">
        <v>3362</v>
      </c>
      <c r="AE1630" s="2" t="s">
        <v>3363</v>
      </c>
      <c r="AF1630" s="93"/>
      <c r="AG1630" s="2" t="s">
        <v>3364</v>
      </c>
      <c r="AH1630" s="2" t="s">
        <v>3365</v>
      </c>
      <c r="AI1630" s="2">
        <v>0.0</v>
      </c>
      <c r="AJ1630" s="94">
        <v>0.0</v>
      </c>
      <c r="AK1630" s="94">
        <v>0.0</v>
      </c>
      <c r="AL1630" s="79"/>
      <c r="AM1630" s="2" t="s">
        <v>5126</v>
      </c>
    </row>
    <row r="1631">
      <c r="A1631" s="54">
        <v>45958.0</v>
      </c>
      <c r="B1631" s="54">
        <v>45959.0</v>
      </c>
      <c r="C1631" s="2" t="s">
        <v>1189</v>
      </c>
      <c r="D1631" s="2" t="s">
        <v>146</v>
      </c>
      <c r="E1631" s="2" t="s">
        <v>303</v>
      </c>
      <c r="F1631" s="53">
        <v>0.0</v>
      </c>
      <c r="G1631" s="53">
        <v>0.0</v>
      </c>
      <c r="H1631" s="53">
        <v>0.0</v>
      </c>
      <c r="I1631" s="53">
        <v>0.0</v>
      </c>
      <c r="J1631" s="53">
        <v>0.0</v>
      </c>
      <c r="K1631" s="2" t="s">
        <v>3531</v>
      </c>
      <c r="L1631" s="53">
        <v>0.0</v>
      </c>
      <c r="M1631" s="2" t="s">
        <v>3369</v>
      </c>
      <c r="N1631" s="2" t="s">
        <v>3360</v>
      </c>
      <c r="O1631" s="55"/>
      <c r="AB1631" s="2" t="s">
        <v>164</v>
      </c>
      <c r="AC1631" s="2" t="s">
        <v>3361</v>
      </c>
      <c r="AD1631" s="2" t="s">
        <v>3362</v>
      </c>
      <c r="AE1631" s="2" t="s">
        <v>3363</v>
      </c>
      <c r="AF1631" s="93"/>
      <c r="AG1631" s="101" t="s">
        <v>3364</v>
      </c>
      <c r="AH1631" s="101" t="s">
        <v>3365</v>
      </c>
      <c r="AI1631" s="2">
        <v>0.0</v>
      </c>
      <c r="AJ1631" s="94">
        <v>0.0</v>
      </c>
      <c r="AK1631" s="94">
        <v>0.0</v>
      </c>
      <c r="AL1631" s="79"/>
      <c r="AM1631" s="2" t="s">
        <v>5127</v>
      </c>
    </row>
    <row r="1632">
      <c r="A1632" s="54">
        <v>45959.0</v>
      </c>
      <c r="B1632" s="54">
        <v>45960.0</v>
      </c>
      <c r="C1632" s="2" t="s">
        <v>178</v>
      </c>
      <c r="D1632" s="2" t="s">
        <v>146</v>
      </c>
      <c r="E1632" s="2" t="s">
        <v>148</v>
      </c>
      <c r="F1632" s="53">
        <v>0.0</v>
      </c>
      <c r="G1632" s="53">
        <v>0.0</v>
      </c>
      <c r="H1632" s="53">
        <v>0.0</v>
      </c>
      <c r="I1632" s="53">
        <v>0.0</v>
      </c>
      <c r="J1632" s="53">
        <v>0.005585387844402488</v>
      </c>
      <c r="K1632" s="2" t="s">
        <v>3531</v>
      </c>
      <c r="L1632" s="53">
        <v>0.0</v>
      </c>
      <c r="M1632" s="2" t="s">
        <v>3369</v>
      </c>
      <c r="N1632" s="2" t="s">
        <v>3360</v>
      </c>
      <c r="O1632" s="55"/>
      <c r="AB1632" s="2" t="s">
        <v>164</v>
      </c>
      <c r="AC1632" s="2" t="s">
        <v>3361</v>
      </c>
      <c r="AD1632" s="2" t="s">
        <v>3362</v>
      </c>
      <c r="AE1632" s="2" t="s">
        <v>3363</v>
      </c>
      <c r="AF1632" s="93"/>
      <c r="AG1632" s="2" t="s">
        <v>3364</v>
      </c>
      <c r="AH1632" s="2" t="s">
        <v>3365</v>
      </c>
      <c r="AI1632" s="2">
        <v>0.0</v>
      </c>
      <c r="AJ1632" s="94">
        <v>3.119655737239907E-5</v>
      </c>
      <c r="AK1632" s="94">
        <v>0.0</v>
      </c>
      <c r="AL1632" s="79"/>
      <c r="AM1632" s="2" t="s">
        <v>5128</v>
      </c>
    </row>
    <row r="1633">
      <c r="A1633" s="54">
        <v>45959.0</v>
      </c>
      <c r="B1633" s="54">
        <v>45960.0</v>
      </c>
      <c r="C1633" s="2" t="s">
        <v>932</v>
      </c>
      <c r="D1633" s="2" t="s">
        <v>146</v>
      </c>
      <c r="E1633" s="2" t="s">
        <v>148</v>
      </c>
      <c r="F1633" s="53">
        <v>0.0</v>
      </c>
      <c r="G1633" s="53">
        <v>0.0</v>
      </c>
      <c r="H1633" s="53">
        <v>0.0</v>
      </c>
      <c r="I1633" s="53">
        <v>0.0</v>
      </c>
      <c r="J1633" s="53">
        <v>0.0</v>
      </c>
      <c r="K1633" s="2" t="s">
        <v>3531</v>
      </c>
      <c r="L1633" s="53">
        <v>0.0</v>
      </c>
      <c r="M1633" s="2" t="s">
        <v>3369</v>
      </c>
      <c r="N1633" s="2" t="s">
        <v>3360</v>
      </c>
      <c r="O1633" s="55"/>
      <c r="AB1633" s="2" t="s">
        <v>153</v>
      </c>
      <c r="AC1633" s="2" t="s">
        <v>3611</v>
      </c>
      <c r="AD1633" s="2" t="s">
        <v>5026</v>
      </c>
      <c r="AE1633" s="2" t="s">
        <v>3363</v>
      </c>
      <c r="AF1633" s="93"/>
      <c r="AG1633" s="2" t="s">
        <v>3364</v>
      </c>
      <c r="AH1633" s="2" t="s">
        <v>3365</v>
      </c>
      <c r="AI1633" s="2">
        <v>1.0</v>
      </c>
      <c r="AJ1633" s="94">
        <v>1.0</v>
      </c>
      <c r="AK1633" s="94">
        <v>1.0</v>
      </c>
      <c r="AL1633" s="79"/>
      <c r="AM1633" s="2" t="s">
        <v>5129</v>
      </c>
    </row>
    <row r="1634">
      <c r="A1634" s="54">
        <v>45959.0</v>
      </c>
      <c r="B1634" s="54">
        <v>45960.0</v>
      </c>
      <c r="C1634" s="2" t="s">
        <v>450</v>
      </c>
      <c r="D1634" s="2" t="s">
        <v>146</v>
      </c>
      <c r="E1634" s="2" t="s">
        <v>148</v>
      </c>
      <c r="F1634" s="53">
        <v>0.0</v>
      </c>
      <c r="G1634" s="53">
        <v>0.0</v>
      </c>
      <c r="H1634" s="53">
        <v>0.0</v>
      </c>
      <c r="I1634" s="53">
        <v>0.0</v>
      </c>
      <c r="J1634" s="53">
        <v>0.007329087392628815</v>
      </c>
      <c r="K1634" s="2" t="s">
        <v>5114</v>
      </c>
      <c r="L1634" s="53">
        <v>0.0</v>
      </c>
      <c r="M1634" s="2" t="s">
        <v>3369</v>
      </c>
      <c r="N1634" s="2" t="s">
        <v>3360</v>
      </c>
      <c r="O1634" s="55"/>
      <c r="AB1634" s="2" t="s">
        <v>164</v>
      </c>
      <c r="AC1634" s="2" t="s">
        <v>3361</v>
      </c>
      <c r="AD1634" s="2" t="s">
        <v>3362</v>
      </c>
      <c r="AE1634" s="2" t="s">
        <v>3363</v>
      </c>
      <c r="AF1634" s="93"/>
      <c r="AG1634" s="2" t="s">
        <v>3364</v>
      </c>
      <c r="AH1634" s="2" t="s">
        <v>3365</v>
      </c>
      <c r="AI1634" s="2">
        <v>0.0</v>
      </c>
      <c r="AJ1634" s="94">
        <v>5.3715522008790634E-5</v>
      </c>
      <c r="AK1634" s="94">
        <v>0.0</v>
      </c>
      <c r="AL1634" s="79"/>
      <c r="AM1634" s="2" t="s">
        <v>5130</v>
      </c>
    </row>
    <row r="1635">
      <c r="A1635" s="54">
        <v>45959.0</v>
      </c>
      <c r="B1635" s="54">
        <v>45960.0</v>
      </c>
      <c r="C1635" s="2" t="s">
        <v>515</v>
      </c>
      <c r="D1635" s="2" t="s">
        <v>146</v>
      </c>
      <c r="E1635" s="2" t="s">
        <v>148</v>
      </c>
      <c r="F1635" s="53">
        <v>0.0</v>
      </c>
      <c r="G1635" s="53">
        <v>0.0</v>
      </c>
      <c r="H1635" s="53">
        <v>0.0</v>
      </c>
      <c r="I1635" s="53">
        <v>0.0</v>
      </c>
      <c r="J1635" s="53">
        <v>0.0</v>
      </c>
      <c r="K1635" s="2" t="s">
        <v>3531</v>
      </c>
      <c r="L1635" s="53">
        <v>0.0</v>
      </c>
      <c r="M1635" s="2" t="s">
        <v>3369</v>
      </c>
      <c r="N1635" s="2" t="s">
        <v>3360</v>
      </c>
      <c r="O1635" s="55"/>
      <c r="AB1635" s="2" t="s">
        <v>164</v>
      </c>
      <c r="AC1635" s="2" t="s">
        <v>3361</v>
      </c>
      <c r="AD1635" s="2" t="s">
        <v>3362</v>
      </c>
      <c r="AE1635" s="2" t="s">
        <v>3363</v>
      </c>
      <c r="AF1635" s="93"/>
      <c r="AG1635" s="2" t="s">
        <v>3364</v>
      </c>
      <c r="AH1635" s="2" t="s">
        <v>3365</v>
      </c>
      <c r="AI1635" s="2">
        <v>0.0</v>
      </c>
      <c r="AJ1635" s="94">
        <v>0.0</v>
      </c>
      <c r="AK1635" s="94">
        <v>0.0</v>
      </c>
      <c r="AL1635" s="79"/>
      <c r="AM1635" s="2" t="s">
        <v>5131</v>
      </c>
    </row>
    <row r="1636">
      <c r="A1636" s="54">
        <v>45959.0</v>
      </c>
      <c r="B1636" s="54">
        <v>45960.0</v>
      </c>
      <c r="C1636" s="2" t="s">
        <v>1189</v>
      </c>
      <c r="D1636" s="2" t="s">
        <v>146</v>
      </c>
      <c r="E1636" s="2" t="s">
        <v>148</v>
      </c>
      <c r="F1636" s="53">
        <v>0.0</v>
      </c>
      <c r="G1636" s="53">
        <v>0.0</v>
      </c>
      <c r="H1636" s="53">
        <v>0.0</v>
      </c>
      <c r="I1636" s="53">
        <v>0.0</v>
      </c>
      <c r="J1636" s="53">
        <v>0.0</v>
      </c>
      <c r="K1636" s="2" t="s">
        <v>3531</v>
      </c>
      <c r="L1636" s="53">
        <v>0.0</v>
      </c>
      <c r="M1636" s="2" t="s">
        <v>3369</v>
      </c>
      <c r="N1636" s="2" t="s">
        <v>3360</v>
      </c>
      <c r="O1636" s="55"/>
      <c r="AB1636" s="2" t="s">
        <v>164</v>
      </c>
      <c r="AC1636" s="2" t="s">
        <v>3361</v>
      </c>
      <c r="AD1636" s="2" t="s">
        <v>3362</v>
      </c>
      <c r="AE1636" s="2" t="s">
        <v>3363</v>
      </c>
      <c r="AF1636" s="93"/>
      <c r="AG1636" s="101" t="s">
        <v>3364</v>
      </c>
      <c r="AH1636" s="101" t="s">
        <v>3365</v>
      </c>
      <c r="AI1636" s="2">
        <v>0.0</v>
      </c>
      <c r="AJ1636" s="94">
        <v>0.0</v>
      </c>
      <c r="AK1636" s="94">
        <v>0.0</v>
      </c>
      <c r="AL1636" s="79"/>
      <c r="AM1636" s="2" t="s">
        <v>5132</v>
      </c>
    </row>
    <row r="1637">
      <c r="A1637" s="54">
        <v>45960.0</v>
      </c>
      <c r="B1637" s="54">
        <v>45961.0</v>
      </c>
      <c r="C1637" s="2" t="s">
        <v>178</v>
      </c>
      <c r="D1637" s="2" t="s">
        <v>146</v>
      </c>
      <c r="E1637" s="2" t="s">
        <v>196</v>
      </c>
      <c r="F1637" s="53">
        <v>0.0</v>
      </c>
      <c r="G1637" s="53">
        <v>0.0</v>
      </c>
      <c r="H1637" s="53">
        <v>0.0</v>
      </c>
      <c r="I1637" s="53">
        <v>0.0</v>
      </c>
      <c r="J1637" s="53">
        <v>0.00554253644871793</v>
      </c>
      <c r="K1637" s="2" t="s">
        <v>3531</v>
      </c>
      <c r="L1637" s="53">
        <v>0.0</v>
      </c>
      <c r="M1637" s="2" t="s">
        <v>3369</v>
      </c>
      <c r="N1637" s="2" t="s">
        <v>3360</v>
      </c>
      <c r="O1637" s="55"/>
      <c r="AB1637" s="2" t="s">
        <v>164</v>
      </c>
      <c r="AC1637" s="2" t="s">
        <v>3361</v>
      </c>
      <c r="AD1637" s="2" t="s">
        <v>3362</v>
      </c>
      <c r="AE1637" s="2" t="s">
        <v>3363</v>
      </c>
      <c r="AF1637" s="93"/>
      <c r="AG1637" s="2" t="s">
        <v>3364</v>
      </c>
      <c r="AH1637" s="2" t="s">
        <v>3365</v>
      </c>
      <c r="AI1637" s="2">
        <v>0.0</v>
      </c>
      <c r="AJ1637" s="94">
        <v>3.071971028536676E-5</v>
      </c>
      <c r="AK1637" s="94">
        <v>0.0</v>
      </c>
      <c r="AL1637" s="79"/>
      <c r="AM1637" s="2" t="s">
        <v>5133</v>
      </c>
    </row>
    <row r="1638">
      <c r="A1638" s="54">
        <v>45960.0</v>
      </c>
      <c r="B1638" s="54">
        <v>45961.0</v>
      </c>
      <c r="C1638" s="2" t="s">
        <v>932</v>
      </c>
      <c r="D1638" s="2" t="s">
        <v>146</v>
      </c>
      <c r="E1638" s="2" t="s">
        <v>196</v>
      </c>
      <c r="F1638" s="53">
        <v>0.0</v>
      </c>
      <c r="G1638" s="53">
        <v>0.0</v>
      </c>
      <c r="H1638" s="53">
        <v>0.0</v>
      </c>
      <c r="I1638" s="53">
        <v>0.0</v>
      </c>
      <c r="J1638" s="53">
        <v>0.0</v>
      </c>
      <c r="K1638" s="2" t="s">
        <v>3531</v>
      </c>
      <c r="L1638" s="53">
        <v>0.0</v>
      </c>
      <c r="M1638" s="2" t="s">
        <v>3369</v>
      </c>
      <c r="N1638" s="2" t="s">
        <v>3360</v>
      </c>
      <c r="O1638" s="55"/>
      <c r="AB1638" s="2" t="s">
        <v>164</v>
      </c>
      <c r="AC1638" s="2" t="s">
        <v>3361</v>
      </c>
      <c r="AD1638" s="2" t="s">
        <v>3362</v>
      </c>
      <c r="AE1638" s="2" t="s">
        <v>3363</v>
      </c>
      <c r="AF1638" s="93"/>
      <c r="AG1638" s="2" t="s">
        <v>3364</v>
      </c>
      <c r="AH1638" s="2" t="s">
        <v>3365</v>
      </c>
      <c r="AI1638" s="2">
        <v>0.0</v>
      </c>
      <c r="AJ1638" s="94">
        <v>0.0</v>
      </c>
      <c r="AK1638" s="94">
        <v>0.0</v>
      </c>
      <c r="AL1638" s="79"/>
      <c r="AM1638" s="2" t="s">
        <v>5134</v>
      </c>
    </row>
    <row r="1639">
      <c r="A1639" s="54">
        <v>45960.0</v>
      </c>
      <c r="B1639" s="54">
        <v>45961.0</v>
      </c>
      <c r="C1639" s="2" t="s">
        <v>450</v>
      </c>
      <c r="D1639" s="2" t="s">
        <v>146</v>
      </c>
      <c r="E1639" s="2" t="s">
        <v>196</v>
      </c>
      <c r="F1639" s="53">
        <v>0.125</v>
      </c>
      <c r="G1639" s="53">
        <v>0.08333333333333333</v>
      </c>
      <c r="H1639" s="53">
        <v>0.04</v>
      </c>
      <c r="I1639" s="53">
        <v>0.019230769230769232</v>
      </c>
      <c r="J1639" s="53">
        <v>0.031036215805574273</v>
      </c>
      <c r="K1639" s="2" t="s">
        <v>5114</v>
      </c>
      <c r="L1639" s="53">
        <v>0.0</v>
      </c>
      <c r="M1639" s="2" t="s">
        <v>3369</v>
      </c>
      <c r="N1639" s="2" t="s">
        <v>3360</v>
      </c>
      <c r="O1639" s="55"/>
      <c r="AB1639" s="2" t="s">
        <v>164</v>
      </c>
      <c r="AC1639" s="2" t="s">
        <v>3361</v>
      </c>
      <c r="AD1639" s="2" t="s">
        <v>3362</v>
      </c>
      <c r="AE1639" s="2" t="s">
        <v>3363</v>
      </c>
      <c r="AF1639" s="93"/>
      <c r="AG1639" s="2" t="s">
        <v>3364</v>
      </c>
      <c r="AH1639" s="2" t="s">
        <v>3365</v>
      </c>
      <c r="AI1639" s="2">
        <v>0.0</v>
      </c>
      <c r="AJ1639" s="94">
        <v>9.632466915301783E-4</v>
      </c>
      <c r="AK1639" s="94">
        <v>3.6982248520710064E-4</v>
      </c>
      <c r="AL1639" s="79"/>
      <c r="AM1639" s="2" t="s">
        <v>5135</v>
      </c>
    </row>
    <row r="1640">
      <c r="A1640" s="54">
        <v>45960.0</v>
      </c>
      <c r="B1640" s="54">
        <v>45961.0</v>
      </c>
      <c r="C1640" s="2" t="s">
        <v>515</v>
      </c>
      <c r="D1640" s="2" t="s">
        <v>146</v>
      </c>
      <c r="E1640" s="2" t="s">
        <v>196</v>
      </c>
      <c r="F1640" s="53">
        <v>0.0</v>
      </c>
      <c r="G1640" s="53">
        <v>0.0</v>
      </c>
      <c r="H1640" s="53">
        <v>0.0</v>
      </c>
      <c r="I1640" s="53">
        <v>0.0</v>
      </c>
      <c r="J1640" s="53">
        <v>0.0</v>
      </c>
      <c r="K1640" s="2" t="s">
        <v>3531</v>
      </c>
      <c r="L1640" s="53">
        <v>0.0</v>
      </c>
      <c r="M1640" s="2" t="s">
        <v>3369</v>
      </c>
      <c r="N1640" s="2" t="s">
        <v>3360</v>
      </c>
      <c r="O1640" s="55"/>
      <c r="AB1640" s="2" t="s">
        <v>164</v>
      </c>
      <c r="AC1640" s="2" t="s">
        <v>3361</v>
      </c>
      <c r="AD1640" s="2" t="s">
        <v>3362</v>
      </c>
      <c r="AE1640" s="2" t="s">
        <v>3363</v>
      </c>
      <c r="AF1640" s="93"/>
      <c r="AG1640" s="2" t="s">
        <v>3364</v>
      </c>
      <c r="AH1640" s="2" t="s">
        <v>3365</v>
      </c>
      <c r="AI1640" s="2">
        <v>0.0</v>
      </c>
      <c r="AJ1640" s="94">
        <v>0.0</v>
      </c>
      <c r="AK1640" s="94">
        <v>0.0</v>
      </c>
      <c r="AL1640" s="79"/>
      <c r="AM1640" s="2" t="s">
        <v>5136</v>
      </c>
    </row>
    <row r="1641">
      <c r="A1641" s="54">
        <v>45960.0</v>
      </c>
      <c r="B1641" s="54">
        <v>45961.0</v>
      </c>
      <c r="C1641" s="2" t="s">
        <v>1189</v>
      </c>
      <c r="D1641" s="2" t="s">
        <v>146</v>
      </c>
      <c r="E1641" s="2" t="s">
        <v>196</v>
      </c>
      <c r="F1641" s="53">
        <v>0.0</v>
      </c>
      <c r="G1641" s="53">
        <v>0.0</v>
      </c>
      <c r="H1641" s="53">
        <v>0.0</v>
      </c>
      <c r="I1641" s="53">
        <v>0.0</v>
      </c>
      <c r="J1641" s="53">
        <v>0.0</v>
      </c>
      <c r="K1641" s="2" t="s">
        <v>3531</v>
      </c>
      <c r="L1641" s="53">
        <v>0.0</v>
      </c>
      <c r="M1641" s="2" t="s">
        <v>3369</v>
      </c>
      <c r="N1641" s="2" t="s">
        <v>3360</v>
      </c>
      <c r="O1641" s="55"/>
      <c r="AB1641" s="2" t="s">
        <v>164</v>
      </c>
      <c r="AC1641" s="2" t="s">
        <v>3361</v>
      </c>
      <c r="AD1641" s="2" t="s">
        <v>3362</v>
      </c>
      <c r="AE1641" s="2" t="s">
        <v>3363</v>
      </c>
      <c r="AF1641" s="93"/>
      <c r="AG1641" s="101" t="s">
        <v>3364</v>
      </c>
      <c r="AH1641" s="101" t="s">
        <v>3365</v>
      </c>
      <c r="AI1641" s="2">
        <v>0.0</v>
      </c>
      <c r="AJ1641" s="94">
        <v>0.0</v>
      </c>
      <c r="AK1641" s="94">
        <v>0.0</v>
      </c>
      <c r="AL1641" s="79"/>
      <c r="AM1641" s="2" t="s">
        <v>5137</v>
      </c>
    </row>
    <row r="1642">
      <c r="A1642" s="54">
        <v>45961.0</v>
      </c>
      <c r="B1642" s="54">
        <v>45962.0</v>
      </c>
      <c r="C1642" s="2" t="s">
        <v>178</v>
      </c>
      <c r="D1642" s="2" t="s">
        <v>146</v>
      </c>
      <c r="E1642" s="2" t="s">
        <v>288</v>
      </c>
      <c r="F1642" s="53">
        <v>0.0</v>
      </c>
      <c r="G1642" s="53">
        <v>0.0</v>
      </c>
      <c r="H1642" s="53">
        <v>0.04</v>
      </c>
      <c r="I1642" s="53">
        <v>0.019230769230769232</v>
      </c>
      <c r="J1642" s="53">
        <v>0.01936033715010015</v>
      </c>
      <c r="K1642" s="2" t="s">
        <v>3531</v>
      </c>
      <c r="L1642" s="53">
        <v>0.0</v>
      </c>
      <c r="M1642" s="2" t="s">
        <v>3369</v>
      </c>
      <c r="N1642" s="2" t="s">
        <v>3360</v>
      </c>
      <c r="O1642" s="55"/>
      <c r="AB1642" s="2" t="s">
        <v>164</v>
      </c>
      <c r="AC1642" s="2" t="s">
        <v>3361</v>
      </c>
      <c r="AD1642" s="2" t="s">
        <v>3362</v>
      </c>
      <c r="AE1642" s="2" t="s">
        <v>3363</v>
      </c>
      <c r="AF1642" s="93"/>
      <c r="AG1642" s="2" t="s">
        <v>3364</v>
      </c>
      <c r="AH1642" s="2" t="s">
        <v>3365</v>
      </c>
      <c r="AI1642" s="2">
        <v>0.0</v>
      </c>
      <c r="AJ1642" s="94">
        <v>3.7482265456554795E-4</v>
      </c>
      <c r="AK1642" s="94">
        <v>3.6982248520710064E-4</v>
      </c>
      <c r="AL1642" s="79"/>
      <c r="AM1642" s="2" t="s">
        <v>5138</v>
      </c>
    </row>
    <row r="1643">
      <c r="A1643" s="54">
        <v>45961.0</v>
      </c>
      <c r="B1643" s="54">
        <v>45962.0</v>
      </c>
      <c r="C1643" s="2" t="s">
        <v>932</v>
      </c>
      <c r="D1643" s="2" t="s">
        <v>146</v>
      </c>
      <c r="E1643" s="2" t="s">
        <v>288</v>
      </c>
      <c r="F1643" s="53">
        <v>0.0</v>
      </c>
      <c r="G1643" s="53">
        <v>0.0</v>
      </c>
      <c r="H1643" s="53">
        <v>0.0</v>
      </c>
      <c r="I1643" s="53">
        <v>0.0</v>
      </c>
      <c r="J1643" s="53">
        <v>0.0</v>
      </c>
      <c r="K1643" s="2" t="s">
        <v>3531</v>
      </c>
      <c r="L1643" s="53">
        <v>0.0</v>
      </c>
      <c r="M1643" s="2" t="s">
        <v>3369</v>
      </c>
      <c r="N1643" s="2" t="s">
        <v>3360</v>
      </c>
      <c r="O1643" s="55"/>
      <c r="AB1643" s="2" t="s">
        <v>164</v>
      </c>
      <c r="AC1643" s="2" t="s">
        <v>3361</v>
      </c>
      <c r="AD1643" s="2" t="s">
        <v>3362</v>
      </c>
      <c r="AE1643" s="2" t="s">
        <v>3363</v>
      </c>
      <c r="AF1643" s="93"/>
      <c r="AG1643" s="2" t="s">
        <v>3364</v>
      </c>
      <c r="AH1643" s="2" t="s">
        <v>3365</v>
      </c>
      <c r="AI1643" s="2">
        <v>0.0</v>
      </c>
      <c r="AJ1643" s="94">
        <v>0.0</v>
      </c>
      <c r="AK1643" s="94">
        <v>0.0</v>
      </c>
      <c r="AL1643" s="79"/>
      <c r="AM1643" s="2" t="s">
        <v>5139</v>
      </c>
    </row>
    <row r="1644">
      <c r="A1644" s="54">
        <v>45961.0</v>
      </c>
      <c r="B1644" s="54">
        <v>45962.0</v>
      </c>
      <c r="C1644" s="2" t="s">
        <v>450</v>
      </c>
      <c r="D1644" s="2" t="s">
        <v>146</v>
      </c>
      <c r="E1644" s="2" t="s">
        <v>288</v>
      </c>
      <c r="F1644" s="53">
        <v>0.0</v>
      </c>
      <c r="G1644" s="53">
        <v>0.0</v>
      </c>
      <c r="H1644" s="53">
        <v>0.0</v>
      </c>
      <c r="I1644" s="53">
        <v>0.0</v>
      </c>
      <c r="J1644" s="53">
        <v>0.007217060481067337</v>
      </c>
      <c r="K1644" s="2" t="s">
        <v>5114</v>
      </c>
      <c r="L1644" s="53">
        <v>0.0</v>
      </c>
      <c r="M1644" s="2" t="s">
        <v>3369</v>
      </c>
      <c r="N1644" s="2" t="s">
        <v>3360</v>
      </c>
      <c r="O1644" s="55"/>
      <c r="AB1644" s="2" t="s">
        <v>164</v>
      </c>
      <c r="AC1644" s="2" t="s">
        <v>3361</v>
      </c>
      <c r="AD1644" s="2" t="s">
        <v>3362</v>
      </c>
      <c r="AE1644" s="2" t="s">
        <v>3363</v>
      </c>
      <c r="AF1644" s="93"/>
      <c r="AG1644" s="2" t="s">
        <v>3364</v>
      </c>
      <c r="AH1644" s="2" t="s">
        <v>3365</v>
      </c>
      <c r="AI1644" s="2">
        <v>0.0</v>
      </c>
      <c r="AJ1644" s="94">
        <v>5.2085961987383903E-5</v>
      </c>
      <c r="AK1644" s="94">
        <v>0.0</v>
      </c>
      <c r="AL1644" s="79"/>
      <c r="AM1644" s="2" t="s">
        <v>5140</v>
      </c>
    </row>
    <row r="1645">
      <c r="A1645" s="54">
        <v>45961.0</v>
      </c>
      <c r="B1645" s="54">
        <v>45962.0</v>
      </c>
      <c r="C1645" s="2" t="s">
        <v>515</v>
      </c>
      <c r="D1645" s="2" t="s">
        <v>146</v>
      </c>
      <c r="E1645" s="2" t="s">
        <v>288</v>
      </c>
      <c r="F1645" s="53">
        <v>0.0</v>
      </c>
      <c r="G1645" s="53">
        <v>0.0</v>
      </c>
      <c r="H1645" s="53">
        <v>0.0</v>
      </c>
      <c r="I1645" s="53">
        <v>0.0</v>
      </c>
      <c r="J1645" s="53">
        <v>0.0</v>
      </c>
      <c r="K1645" s="2" t="s">
        <v>3531</v>
      </c>
      <c r="L1645" s="53">
        <v>0.0</v>
      </c>
      <c r="M1645" s="2" t="s">
        <v>3369</v>
      </c>
      <c r="N1645" s="2" t="s">
        <v>3360</v>
      </c>
      <c r="O1645" s="55"/>
      <c r="AB1645" s="2" t="s">
        <v>153</v>
      </c>
      <c r="AC1645" s="2" t="s">
        <v>5141</v>
      </c>
      <c r="AD1645" s="2" t="s">
        <v>3362</v>
      </c>
      <c r="AE1645" s="2" t="s">
        <v>3363</v>
      </c>
      <c r="AF1645" s="93"/>
      <c r="AG1645" s="2" t="s">
        <v>3364</v>
      </c>
      <c r="AH1645" s="2" t="s">
        <v>3365</v>
      </c>
      <c r="AI1645" s="2">
        <v>1.0</v>
      </c>
      <c r="AJ1645" s="94">
        <v>1.0</v>
      </c>
      <c r="AK1645" s="94">
        <v>1.0</v>
      </c>
      <c r="AL1645" s="79"/>
      <c r="AM1645" s="2" t="s">
        <v>5142</v>
      </c>
    </row>
    <row r="1646">
      <c r="A1646" s="54">
        <v>45961.0</v>
      </c>
      <c r="B1646" s="54">
        <v>45962.0</v>
      </c>
      <c r="C1646" s="2" t="s">
        <v>1189</v>
      </c>
      <c r="D1646" s="2" t="s">
        <v>146</v>
      </c>
      <c r="E1646" s="2" t="s">
        <v>288</v>
      </c>
      <c r="F1646" s="53">
        <v>0.0</v>
      </c>
      <c r="G1646" s="53">
        <v>0.0</v>
      </c>
      <c r="H1646" s="53">
        <v>0.0</v>
      </c>
      <c r="I1646" s="53">
        <v>0.0</v>
      </c>
      <c r="J1646" s="53">
        <v>0.0</v>
      </c>
      <c r="K1646" s="2" t="s">
        <v>3531</v>
      </c>
      <c r="L1646" s="53">
        <v>0.0</v>
      </c>
      <c r="M1646" s="2" t="s">
        <v>3369</v>
      </c>
      <c r="N1646" s="2" t="s">
        <v>3360</v>
      </c>
      <c r="O1646" s="55"/>
      <c r="AB1646" s="2" t="s">
        <v>164</v>
      </c>
      <c r="AC1646" s="2" t="s">
        <v>3361</v>
      </c>
      <c r="AD1646" s="2" t="s">
        <v>3362</v>
      </c>
      <c r="AE1646" s="2" t="s">
        <v>3363</v>
      </c>
      <c r="AF1646" s="93"/>
      <c r="AG1646" s="101" t="s">
        <v>3364</v>
      </c>
      <c r="AH1646" s="101" t="s">
        <v>3365</v>
      </c>
      <c r="AI1646" s="2">
        <v>0.0</v>
      </c>
      <c r="AJ1646" s="94">
        <v>0.0</v>
      </c>
      <c r="AK1646" s="94">
        <v>0.0</v>
      </c>
      <c r="AL1646" s="79"/>
      <c r="AM1646" s="2" t="s">
        <v>5143</v>
      </c>
    </row>
    <row r="1647">
      <c r="A1647" s="54">
        <v>45962.0</v>
      </c>
      <c r="B1647" s="54">
        <v>45963.0</v>
      </c>
      <c r="C1647" s="2" t="s">
        <v>178</v>
      </c>
      <c r="D1647" s="2" t="s">
        <v>146</v>
      </c>
      <c r="E1647" s="2" t="s">
        <v>256</v>
      </c>
      <c r="F1647" s="53">
        <v>0.0</v>
      </c>
      <c r="G1647" s="53">
        <v>0.08333333333333333</v>
      </c>
      <c r="H1647" s="53">
        <v>0.04</v>
      </c>
      <c r="I1647" s="53">
        <v>0.019230769230769232</v>
      </c>
      <c r="J1647" s="53">
        <v>0.021751291491135808</v>
      </c>
      <c r="K1647" s="2" t="s">
        <v>3531</v>
      </c>
      <c r="L1647" s="53">
        <v>0.0</v>
      </c>
      <c r="M1647" s="2" t="s">
        <v>3369</v>
      </c>
      <c r="N1647" s="2" t="s">
        <v>3360</v>
      </c>
      <c r="O1647" s="55"/>
      <c r="AB1647" s="2" t="s">
        <v>164</v>
      </c>
      <c r="AC1647" s="2" t="s">
        <v>3361</v>
      </c>
      <c r="AD1647" s="2" t="s">
        <v>3362</v>
      </c>
      <c r="AE1647" s="2" t="s">
        <v>3363</v>
      </c>
      <c r="AF1647" s="93"/>
      <c r="AG1647" s="2" t="s">
        <v>3364</v>
      </c>
      <c r="AH1647" s="2" t="s">
        <v>3365</v>
      </c>
      <c r="AI1647" s="2">
        <v>0.0</v>
      </c>
      <c r="AJ1647" s="94">
        <v>4.73118681532357E-4</v>
      </c>
      <c r="AK1647" s="94">
        <v>3.6982248520710064E-4</v>
      </c>
      <c r="AL1647" s="79"/>
      <c r="AM1647" s="2" t="s">
        <v>5144</v>
      </c>
    </row>
    <row r="1648">
      <c r="A1648" s="54">
        <v>45962.0</v>
      </c>
      <c r="B1648" s="54">
        <v>45963.0</v>
      </c>
      <c r="C1648" s="2" t="s">
        <v>932</v>
      </c>
      <c r="D1648" s="2" t="s">
        <v>146</v>
      </c>
      <c r="E1648" s="2" t="s">
        <v>256</v>
      </c>
      <c r="F1648" s="53">
        <v>0.0</v>
      </c>
      <c r="G1648" s="53">
        <v>0.0</v>
      </c>
      <c r="H1648" s="53">
        <v>0.0</v>
      </c>
      <c r="I1648" s="53">
        <v>0.0</v>
      </c>
      <c r="J1648" s="53">
        <v>0.0</v>
      </c>
      <c r="K1648" s="2" t="s">
        <v>3531</v>
      </c>
      <c r="L1648" s="53">
        <v>0.0</v>
      </c>
      <c r="M1648" s="2" t="s">
        <v>3369</v>
      </c>
      <c r="N1648" s="2" t="s">
        <v>3360</v>
      </c>
      <c r="O1648" s="55"/>
      <c r="AB1648" s="2" t="s">
        <v>164</v>
      </c>
      <c r="AC1648" s="2" t="s">
        <v>3361</v>
      </c>
      <c r="AD1648" s="2" t="s">
        <v>3362</v>
      </c>
      <c r="AE1648" s="2" t="s">
        <v>3363</v>
      </c>
      <c r="AF1648" s="93"/>
      <c r="AG1648" s="2" t="s">
        <v>3364</v>
      </c>
      <c r="AH1648" s="2" t="s">
        <v>3365</v>
      </c>
      <c r="AI1648" s="2">
        <v>0.0</v>
      </c>
      <c r="AJ1648" s="94">
        <v>0.0</v>
      </c>
      <c r="AK1648" s="94">
        <v>0.0</v>
      </c>
      <c r="AL1648" s="79"/>
      <c r="AM1648" s="2" t="s">
        <v>5145</v>
      </c>
    </row>
    <row r="1649">
      <c r="A1649" s="54">
        <v>45962.0</v>
      </c>
      <c r="B1649" s="54">
        <v>45963.0</v>
      </c>
      <c r="C1649" s="2" t="s">
        <v>450</v>
      </c>
      <c r="D1649" s="2" t="s">
        <v>146</v>
      </c>
      <c r="E1649" s="2" t="s">
        <v>256</v>
      </c>
      <c r="F1649" s="53">
        <v>0.125</v>
      </c>
      <c r="G1649" s="53">
        <v>0.08333333333333333</v>
      </c>
      <c r="H1649" s="53">
        <v>0.04</v>
      </c>
      <c r="I1649" s="53">
        <v>0.019230769230769232</v>
      </c>
      <c r="J1649" s="53">
        <v>0.035096656037349364</v>
      </c>
      <c r="K1649" s="2" t="s">
        <v>5114</v>
      </c>
      <c r="L1649" s="53">
        <v>0.0</v>
      </c>
      <c r="M1649" s="2" t="s">
        <v>3369</v>
      </c>
      <c r="N1649" s="2" t="s">
        <v>3360</v>
      </c>
      <c r="O1649" s="55"/>
      <c r="AB1649" s="2" t="s">
        <v>164</v>
      </c>
      <c r="AC1649" s="2" t="s">
        <v>3361</v>
      </c>
      <c r="AD1649" s="2" t="s">
        <v>3362</v>
      </c>
      <c r="AE1649" s="2" t="s">
        <v>3363</v>
      </c>
      <c r="AF1649" s="93"/>
      <c r="AG1649" s="2" t="s">
        <v>3364</v>
      </c>
      <c r="AH1649" s="2" t="s">
        <v>3365</v>
      </c>
      <c r="AI1649" s="2">
        <v>0.0</v>
      </c>
      <c r="AJ1649" s="94">
        <v>0.0012317752650040116</v>
      </c>
      <c r="AK1649" s="94">
        <v>3.6982248520710064E-4</v>
      </c>
      <c r="AL1649" s="79"/>
      <c r="AM1649" s="2" t="s">
        <v>5146</v>
      </c>
    </row>
    <row r="1650">
      <c r="A1650" s="54">
        <v>45962.0</v>
      </c>
      <c r="B1650" s="54">
        <v>45963.0</v>
      </c>
      <c r="C1650" s="2" t="s">
        <v>515</v>
      </c>
      <c r="D1650" s="2" t="s">
        <v>146</v>
      </c>
      <c r="E1650" s="2" t="s">
        <v>256</v>
      </c>
      <c r="F1650" s="53">
        <v>0.0</v>
      </c>
      <c r="G1650" s="53">
        <v>0.0</v>
      </c>
      <c r="H1650" s="53">
        <v>0.0</v>
      </c>
      <c r="I1650" s="53">
        <v>0.0</v>
      </c>
      <c r="J1650" s="53">
        <v>0.004081483141572156</v>
      </c>
      <c r="K1650" s="2" t="s">
        <v>288</v>
      </c>
      <c r="L1650" s="53">
        <v>1.0</v>
      </c>
      <c r="M1650" s="2" t="s">
        <v>3369</v>
      </c>
      <c r="N1650" s="2" t="s">
        <v>3360</v>
      </c>
      <c r="O1650" s="55"/>
      <c r="AB1650" s="2" t="s">
        <v>164</v>
      </c>
      <c r="AC1650" s="2" t="s">
        <v>3361</v>
      </c>
      <c r="AD1650" s="2" t="s">
        <v>3362</v>
      </c>
      <c r="AE1650" s="2" t="s">
        <v>3363</v>
      </c>
      <c r="AF1650" s="93"/>
      <c r="AG1650" s="2" t="s">
        <v>3364</v>
      </c>
      <c r="AH1650" s="2" t="s">
        <v>3365</v>
      </c>
      <c r="AI1650" s="2">
        <v>0.0</v>
      </c>
      <c r="AJ1650" s="94">
        <v>1.6658504634937717E-5</v>
      </c>
      <c r="AK1650" s="94">
        <v>0.0</v>
      </c>
      <c r="AL1650" s="79"/>
      <c r="AM1650" s="2" t="s">
        <v>5147</v>
      </c>
    </row>
    <row r="1651">
      <c r="A1651" s="54">
        <v>45962.0</v>
      </c>
      <c r="B1651" s="54">
        <v>45963.0</v>
      </c>
      <c r="C1651" s="2" t="s">
        <v>1189</v>
      </c>
      <c r="D1651" s="2" t="s">
        <v>146</v>
      </c>
      <c r="E1651" s="2" t="s">
        <v>256</v>
      </c>
      <c r="F1651" s="53">
        <v>0.0</v>
      </c>
      <c r="G1651" s="53">
        <v>0.0</v>
      </c>
      <c r="H1651" s="53">
        <v>0.0</v>
      </c>
      <c r="I1651" s="53">
        <v>0.0</v>
      </c>
      <c r="J1651" s="53">
        <v>0.0</v>
      </c>
      <c r="K1651" s="2" t="s">
        <v>3531</v>
      </c>
      <c r="L1651" s="53">
        <v>0.0</v>
      </c>
      <c r="M1651" s="2" t="s">
        <v>3369</v>
      </c>
      <c r="N1651" s="2" t="s">
        <v>3360</v>
      </c>
      <c r="O1651" s="55"/>
      <c r="AB1651" s="2" t="s">
        <v>164</v>
      </c>
      <c r="AC1651" s="2" t="s">
        <v>3361</v>
      </c>
      <c r="AD1651" s="2" t="s">
        <v>3362</v>
      </c>
      <c r="AE1651" s="2" t="s">
        <v>3363</v>
      </c>
      <c r="AF1651" s="93"/>
      <c r="AG1651" s="101" t="s">
        <v>3364</v>
      </c>
      <c r="AH1651" s="101" t="s">
        <v>3365</v>
      </c>
      <c r="AI1651" s="2">
        <v>0.0</v>
      </c>
      <c r="AJ1651" s="94">
        <v>0.0</v>
      </c>
      <c r="AK1651" s="94">
        <v>0.0</v>
      </c>
      <c r="AL1651" s="79"/>
      <c r="AM1651" s="2" t="s">
        <v>5148</v>
      </c>
    </row>
    <row r="1652">
      <c r="A1652" s="54">
        <v>45963.0</v>
      </c>
      <c r="B1652" s="54">
        <v>45964.0</v>
      </c>
      <c r="C1652" s="2" t="s">
        <v>178</v>
      </c>
      <c r="D1652" s="2" t="s">
        <v>146</v>
      </c>
      <c r="E1652" s="2" t="s">
        <v>180</v>
      </c>
      <c r="F1652" s="53">
        <v>0.0</v>
      </c>
      <c r="G1652" s="53">
        <v>0.0</v>
      </c>
      <c r="H1652" s="53">
        <v>0.04</v>
      </c>
      <c r="I1652" s="53">
        <v>0.019230769230769232</v>
      </c>
      <c r="J1652" s="53">
        <v>0.014420573425670567</v>
      </c>
      <c r="K1652" s="2" t="s">
        <v>3531</v>
      </c>
      <c r="L1652" s="53">
        <v>0.0</v>
      </c>
      <c r="M1652" s="2" t="s">
        <v>3369</v>
      </c>
      <c r="N1652" s="2" t="s">
        <v>3360</v>
      </c>
      <c r="O1652" s="55"/>
      <c r="AB1652" s="2" t="s">
        <v>164</v>
      </c>
      <c r="AC1652" s="2" t="s">
        <v>3361</v>
      </c>
      <c r="AD1652" s="2" t="s">
        <v>3362</v>
      </c>
      <c r="AE1652" s="2" t="s">
        <v>3363</v>
      </c>
      <c r="AF1652" s="93"/>
      <c r="AG1652" s="2" t="s">
        <v>3364</v>
      </c>
      <c r="AH1652" s="2" t="s">
        <v>3365</v>
      </c>
      <c r="AI1652" s="2">
        <v>0.0</v>
      </c>
      <c r="AJ1652" s="94">
        <v>2.0795293792515615E-4</v>
      </c>
      <c r="AK1652" s="94">
        <v>3.6982248520710064E-4</v>
      </c>
      <c r="AL1652" s="79"/>
      <c r="AM1652" s="2" t="s">
        <v>5149</v>
      </c>
    </row>
    <row r="1653">
      <c r="A1653" s="54">
        <v>45963.0</v>
      </c>
      <c r="B1653" s="54">
        <v>45964.0</v>
      </c>
      <c r="C1653" s="2" t="s">
        <v>932</v>
      </c>
      <c r="D1653" s="2" t="s">
        <v>146</v>
      </c>
      <c r="E1653" s="2" t="s">
        <v>180</v>
      </c>
      <c r="F1653" s="53">
        <v>0.0</v>
      </c>
      <c r="G1653" s="53">
        <v>0.0</v>
      </c>
      <c r="H1653" s="53">
        <v>0.0</v>
      </c>
      <c r="I1653" s="53">
        <v>0.0</v>
      </c>
      <c r="J1653" s="53">
        <v>0.0</v>
      </c>
      <c r="K1653" s="2" t="s">
        <v>3531</v>
      </c>
      <c r="L1653" s="53">
        <v>0.0</v>
      </c>
      <c r="M1653" s="2" t="s">
        <v>3369</v>
      </c>
      <c r="N1653" s="2" t="s">
        <v>3360</v>
      </c>
      <c r="O1653" s="55"/>
      <c r="AB1653" s="2" t="s">
        <v>164</v>
      </c>
      <c r="AC1653" s="2" t="s">
        <v>3361</v>
      </c>
      <c r="AD1653" s="2" t="s">
        <v>3362</v>
      </c>
      <c r="AE1653" s="2" t="s">
        <v>3363</v>
      </c>
      <c r="AF1653" s="93"/>
      <c r="AG1653" s="2" t="s">
        <v>3364</v>
      </c>
      <c r="AH1653" s="2" t="s">
        <v>3365</v>
      </c>
      <c r="AI1653" s="2">
        <v>0.0</v>
      </c>
      <c r="AJ1653" s="94">
        <v>0.0</v>
      </c>
      <c r="AK1653" s="94">
        <v>0.0</v>
      </c>
      <c r="AL1653" s="79"/>
      <c r="AM1653" s="2" t="s">
        <v>5150</v>
      </c>
    </row>
    <row r="1654">
      <c r="A1654" s="54">
        <v>45963.0</v>
      </c>
      <c r="B1654" s="54">
        <v>45964.0</v>
      </c>
      <c r="C1654" s="2" t="s">
        <v>450</v>
      </c>
      <c r="D1654" s="2" t="s">
        <v>146</v>
      </c>
      <c r="E1654" s="2" t="s">
        <v>180</v>
      </c>
      <c r="F1654" s="53">
        <v>0.0</v>
      </c>
      <c r="G1654" s="53">
        <v>0.0</v>
      </c>
      <c r="H1654" s="53">
        <v>0.0</v>
      </c>
      <c r="I1654" s="53">
        <v>0.0</v>
      </c>
      <c r="J1654" s="53">
        <v>0.0071067459285270715</v>
      </c>
      <c r="K1654" s="2" t="s">
        <v>5114</v>
      </c>
      <c r="L1654" s="53">
        <v>0.0</v>
      </c>
      <c r="M1654" s="2" t="s">
        <v>3369</v>
      </c>
      <c r="N1654" s="2" t="s">
        <v>3360</v>
      </c>
      <c r="O1654" s="55"/>
      <c r="AB1654" s="2" t="s">
        <v>164</v>
      </c>
      <c r="AC1654" s="2" t="s">
        <v>3361</v>
      </c>
      <c r="AD1654" s="2" t="s">
        <v>3362</v>
      </c>
      <c r="AE1654" s="2" t="s">
        <v>3363</v>
      </c>
      <c r="AF1654" s="93"/>
      <c r="AG1654" s="2" t="s">
        <v>3364</v>
      </c>
      <c r="AH1654" s="2" t="s">
        <v>3365</v>
      </c>
      <c r="AI1654" s="2">
        <v>0.0</v>
      </c>
      <c r="AJ1654" s="94">
        <v>5.050583769263611E-5</v>
      </c>
      <c r="AK1654" s="94">
        <v>0.0</v>
      </c>
      <c r="AL1654" s="79"/>
      <c r="AM1654" s="2" t="s">
        <v>5151</v>
      </c>
    </row>
    <row r="1655">
      <c r="A1655" s="54">
        <v>45963.0</v>
      </c>
      <c r="B1655" s="54">
        <v>45964.0</v>
      </c>
      <c r="C1655" s="2" t="s">
        <v>515</v>
      </c>
      <c r="D1655" s="2" t="s">
        <v>146</v>
      </c>
      <c r="E1655" s="2" t="s">
        <v>180</v>
      </c>
      <c r="F1655" s="53">
        <v>0.0</v>
      </c>
      <c r="G1655" s="53">
        <v>0.0</v>
      </c>
      <c r="H1655" s="53">
        <v>0.0</v>
      </c>
      <c r="I1655" s="53">
        <v>0.0</v>
      </c>
      <c r="J1655" s="53">
        <v>0.004050169783583124</v>
      </c>
      <c r="K1655" s="2" t="s">
        <v>288</v>
      </c>
      <c r="L1655" s="53">
        <v>1.0</v>
      </c>
      <c r="M1655" s="2" t="s">
        <v>3369</v>
      </c>
      <c r="N1655" s="2" t="s">
        <v>3360</v>
      </c>
      <c r="O1655" s="55"/>
      <c r="AB1655" s="2" t="s">
        <v>164</v>
      </c>
      <c r="AC1655" s="2" t="s">
        <v>3361</v>
      </c>
      <c r="AD1655" s="2" t="s">
        <v>3362</v>
      </c>
      <c r="AE1655" s="2" t="s">
        <v>3363</v>
      </c>
      <c r="AF1655" s="93"/>
      <c r="AG1655" s="2" t="s">
        <v>3364</v>
      </c>
      <c r="AH1655" s="2" t="s">
        <v>3365</v>
      </c>
      <c r="AI1655" s="2">
        <v>0.0</v>
      </c>
      <c r="AJ1655" s="94">
        <v>1.640387527584977E-5</v>
      </c>
      <c r="AK1655" s="94">
        <v>0.0</v>
      </c>
      <c r="AL1655" s="79"/>
      <c r="AM1655" s="2" t="s">
        <v>5152</v>
      </c>
    </row>
    <row r="1656">
      <c r="A1656" s="54">
        <v>45963.0</v>
      </c>
      <c r="B1656" s="54">
        <v>45964.0</v>
      </c>
      <c r="C1656" s="2" t="s">
        <v>1189</v>
      </c>
      <c r="D1656" s="2" t="s">
        <v>146</v>
      </c>
      <c r="E1656" s="2" t="s">
        <v>180</v>
      </c>
      <c r="F1656" s="53">
        <v>0.0</v>
      </c>
      <c r="G1656" s="53">
        <v>0.0</v>
      </c>
      <c r="H1656" s="53">
        <v>0.0</v>
      </c>
      <c r="I1656" s="53">
        <v>0.0</v>
      </c>
      <c r="J1656" s="53">
        <v>0.0</v>
      </c>
      <c r="K1656" s="2" t="s">
        <v>3531</v>
      </c>
      <c r="L1656" s="53">
        <v>0.0</v>
      </c>
      <c r="M1656" s="2" t="s">
        <v>3369</v>
      </c>
      <c r="N1656" s="2" t="s">
        <v>3360</v>
      </c>
      <c r="O1656" s="55"/>
      <c r="AB1656" s="2" t="s">
        <v>164</v>
      </c>
      <c r="AC1656" s="2" t="s">
        <v>3361</v>
      </c>
      <c r="AD1656" s="2" t="s">
        <v>3362</v>
      </c>
      <c r="AE1656" s="2" t="s">
        <v>3363</v>
      </c>
      <c r="AF1656" s="93"/>
      <c r="AG1656" s="101" t="s">
        <v>3364</v>
      </c>
      <c r="AH1656" s="101" t="s">
        <v>3365</v>
      </c>
      <c r="AI1656" s="2">
        <v>0.0</v>
      </c>
      <c r="AJ1656" s="94">
        <v>0.0</v>
      </c>
      <c r="AK1656" s="94">
        <v>0.0</v>
      </c>
      <c r="AL1656" s="79"/>
      <c r="AM1656" s="2" t="s">
        <v>5153</v>
      </c>
    </row>
    <row r="1657">
      <c r="A1657" s="54">
        <v>45964.0</v>
      </c>
      <c r="B1657" s="54">
        <v>45965.0</v>
      </c>
      <c r="C1657" s="2" t="s">
        <v>178</v>
      </c>
      <c r="D1657" s="2" t="s">
        <v>146</v>
      </c>
      <c r="E1657" s="2" t="s">
        <v>208</v>
      </c>
      <c r="F1657" s="53">
        <v>0.0</v>
      </c>
      <c r="G1657" s="53">
        <v>0.0</v>
      </c>
      <c r="H1657" s="53">
        <v>0.0</v>
      </c>
      <c r="I1657" s="53">
        <v>0.0</v>
      </c>
      <c r="J1657" s="53">
        <v>0.00537439332218288</v>
      </c>
      <c r="K1657" s="2" t="s">
        <v>3531</v>
      </c>
      <c r="L1657" s="53">
        <v>0.0</v>
      </c>
      <c r="M1657" s="2" t="s">
        <v>3369</v>
      </c>
      <c r="N1657" s="2" t="s">
        <v>3360</v>
      </c>
      <c r="O1657" s="55"/>
      <c r="AB1657" s="2" t="s">
        <v>164</v>
      </c>
      <c r="AC1657" s="2" t="s">
        <v>3361</v>
      </c>
      <c r="AD1657" s="2" t="s">
        <v>3362</v>
      </c>
      <c r="AE1657" s="2" t="s">
        <v>3363</v>
      </c>
      <c r="AF1657" s="93"/>
      <c r="AG1657" s="2" t="s">
        <v>3364</v>
      </c>
      <c r="AH1657" s="2" t="s">
        <v>3365</v>
      </c>
      <c r="AI1657" s="2">
        <v>0.0</v>
      </c>
      <c r="AJ1657" s="94">
        <v>2.8884103581523936E-5</v>
      </c>
      <c r="AK1657" s="94">
        <v>0.0</v>
      </c>
      <c r="AL1657" s="79"/>
      <c r="AM1657" s="2" t="s">
        <v>5154</v>
      </c>
    </row>
    <row r="1658">
      <c r="A1658" s="54">
        <v>45964.0</v>
      </c>
      <c r="B1658" s="54">
        <v>45965.0</v>
      </c>
      <c r="C1658" s="2" t="s">
        <v>932</v>
      </c>
      <c r="D1658" s="2" t="s">
        <v>146</v>
      </c>
      <c r="E1658" s="2" t="s">
        <v>208</v>
      </c>
      <c r="F1658" s="53">
        <v>0.0</v>
      </c>
      <c r="G1658" s="53">
        <v>0.0</v>
      </c>
      <c r="H1658" s="53">
        <v>0.0</v>
      </c>
      <c r="I1658" s="53">
        <v>0.0</v>
      </c>
      <c r="J1658" s="53">
        <v>0.0</v>
      </c>
      <c r="K1658" s="2" t="s">
        <v>3531</v>
      </c>
      <c r="L1658" s="53">
        <v>0.0</v>
      </c>
      <c r="M1658" s="2" t="s">
        <v>3369</v>
      </c>
      <c r="N1658" s="2" t="s">
        <v>3360</v>
      </c>
      <c r="O1658" s="55"/>
      <c r="AB1658" s="2" t="s">
        <v>164</v>
      </c>
      <c r="AC1658" s="2" t="s">
        <v>3361</v>
      </c>
      <c r="AD1658" s="2" t="s">
        <v>3362</v>
      </c>
      <c r="AE1658" s="2" t="s">
        <v>3363</v>
      </c>
      <c r="AF1658" s="93"/>
      <c r="AG1658" s="2" t="s">
        <v>3364</v>
      </c>
      <c r="AH1658" s="2" t="s">
        <v>3365</v>
      </c>
      <c r="AI1658" s="2">
        <v>0.0</v>
      </c>
      <c r="AJ1658" s="94">
        <v>0.0</v>
      </c>
      <c r="AK1658" s="94">
        <v>0.0</v>
      </c>
      <c r="AL1658" s="79"/>
      <c r="AM1658" s="2" t="s">
        <v>5155</v>
      </c>
    </row>
    <row r="1659">
      <c r="A1659" s="54">
        <v>45964.0</v>
      </c>
      <c r="B1659" s="54">
        <v>45965.0</v>
      </c>
      <c r="C1659" s="2" t="s">
        <v>450</v>
      </c>
      <c r="D1659" s="2" t="s">
        <v>146</v>
      </c>
      <c r="E1659" s="2" t="s">
        <v>208</v>
      </c>
      <c r="F1659" s="53">
        <v>0.0</v>
      </c>
      <c r="G1659" s="53">
        <v>0.0</v>
      </c>
      <c r="H1659" s="53">
        <v>0.0</v>
      </c>
      <c r="I1659" s="53">
        <v>0.0</v>
      </c>
      <c r="J1659" s="53">
        <v>0.007052222591867803</v>
      </c>
      <c r="K1659" s="2" t="s">
        <v>5114</v>
      </c>
      <c r="L1659" s="53">
        <v>0.0</v>
      </c>
      <c r="M1659" s="2" t="s">
        <v>3369</v>
      </c>
      <c r="N1659" s="2" t="s">
        <v>3360</v>
      </c>
      <c r="O1659" s="55"/>
      <c r="AB1659" s="2" t="s">
        <v>164</v>
      </c>
      <c r="AC1659" s="2" t="s">
        <v>3361</v>
      </c>
      <c r="AD1659" s="2" t="s">
        <v>3362</v>
      </c>
      <c r="AE1659" s="2" t="s">
        <v>3363</v>
      </c>
      <c r="AF1659" s="93"/>
      <c r="AG1659" s="2" t="s">
        <v>3364</v>
      </c>
      <c r="AH1659" s="2" t="s">
        <v>3365</v>
      </c>
      <c r="AI1659" s="2">
        <v>0.0</v>
      </c>
      <c r="AJ1659" s="94">
        <v>4.973384348525064E-5</v>
      </c>
      <c r="AK1659" s="94">
        <v>0.0</v>
      </c>
      <c r="AL1659" s="79"/>
      <c r="AM1659" s="2" t="s">
        <v>5156</v>
      </c>
    </row>
    <row r="1660">
      <c r="A1660" s="54">
        <v>45964.0</v>
      </c>
      <c r="B1660" s="54">
        <v>45965.0</v>
      </c>
      <c r="C1660" s="2" t="s">
        <v>515</v>
      </c>
      <c r="D1660" s="2" t="s">
        <v>146</v>
      </c>
      <c r="E1660" s="2" t="s">
        <v>208</v>
      </c>
      <c r="F1660" s="53">
        <v>0.0</v>
      </c>
      <c r="G1660" s="53">
        <v>0.0</v>
      </c>
      <c r="H1660" s="53">
        <v>0.0</v>
      </c>
      <c r="I1660" s="53">
        <v>0.0</v>
      </c>
      <c r="J1660" s="53">
        <v>0.004019096663359272</v>
      </c>
      <c r="K1660" s="2" t="s">
        <v>288</v>
      </c>
      <c r="L1660" s="53">
        <v>1.0</v>
      </c>
      <c r="M1660" s="2" t="s">
        <v>3369</v>
      </c>
      <c r="N1660" s="2" t="s">
        <v>3360</v>
      </c>
      <c r="O1660" s="55"/>
      <c r="AB1660" s="2" t="s">
        <v>164</v>
      </c>
      <c r="AC1660" s="2" t="s">
        <v>3361</v>
      </c>
      <c r="AD1660" s="2" t="s">
        <v>3362</v>
      </c>
      <c r="AE1660" s="2" t="s">
        <v>3363</v>
      </c>
      <c r="AF1660" s="93"/>
      <c r="AG1660" s="2" t="s">
        <v>3364</v>
      </c>
      <c r="AH1660" s="2" t="s">
        <v>3365</v>
      </c>
      <c r="AI1660" s="2">
        <v>0.0</v>
      </c>
      <c r="AJ1660" s="94">
        <v>1.615313798942563E-5</v>
      </c>
      <c r="AK1660" s="94">
        <v>0.0</v>
      </c>
      <c r="AL1660" s="79"/>
      <c r="AM1660" s="2" t="s">
        <v>5157</v>
      </c>
    </row>
    <row r="1661">
      <c r="A1661" s="54">
        <v>45964.0</v>
      </c>
      <c r="B1661" s="54">
        <v>45965.0</v>
      </c>
      <c r="C1661" s="2" t="s">
        <v>1189</v>
      </c>
      <c r="D1661" s="2" t="s">
        <v>146</v>
      </c>
      <c r="E1661" s="2" t="s">
        <v>208</v>
      </c>
      <c r="F1661" s="53">
        <v>0.0</v>
      </c>
      <c r="G1661" s="53">
        <v>0.0</v>
      </c>
      <c r="H1661" s="53">
        <v>0.0</v>
      </c>
      <c r="I1661" s="53">
        <v>0.0</v>
      </c>
      <c r="J1661" s="53">
        <v>0.0</v>
      </c>
      <c r="K1661" s="2" t="s">
        <v>3531</v>
      </c>
      <c r="L1661" s="53">
        <v>0.0</v>
      </c>
      <c r="M1661" s="2" t="s">
        <v>3369</v>
      </c>
      <c r="N1661" s="2" t="s">
        <v>3360</v>
      </c>
      <c r="O1661" s="55"/>
      <c r="AB1661" s="2" t="s">
        <v>164</v>
      </c>
      <c r="AC1661" s="2" t="s">
        <v>3361</v>
      </c>
      <c r="AD1661" s="2" t="s">
        <v>3362</v>
      </c>
      <c r="AE1661" s="2" t="s">
        <v>3363</v>
      </c>
      <c r="AF1661" s="93"/>
      <c r="AG1661" s="101" t="s">
        <v>3364</v>
      </c>
      <c r="AH1661" s="101" t="s">
        <v>3365</v>
      </c>
      <c r="AI1661" s="2">
        <v>0.0</v>
      </c>
      <c r="AJ1661" s="94">
        <v>0.0</v>
      </c>
      <c r="AK1661" s="94">
        <v>0.0</v>
      </c>
      <c r="AL1661" s="79"/>
      <c r="AM1661" s="2" t="s">
        <v>5158</v>
      </c>
    </row>
    <row r="1662">
      <c r="A1662" s="54">
        <v>45965.0</v>
      </c>
      <c r="B1662" s="54">
        <v>45966.0</v>
      </c>
      <c r="C1662" s="2" t="s">
        <v>178</v>
      </c>
      <c r="D1662" s="2" t="s">
        <v>146</v>
      </c>
      <c r="E1662" s="2" t="s">
        <v>303</v>
      </c>
      <c r="F1662" s="53">
        <v>0.0</v>
      </c>
      <c r="G1662" s="53">
        <v>0.0</v>
      </c>
      <c r="H1662" s="53">
        <v>0.0</v>
      </c>
      <c r="I1662" s="53">
        <v>0.0</v>
      </c>
      <c r="J1662" s="53">
        <v>0.005333160687811016</v>
      </c>
      <c r="K1662" s="2" t="s">
        <v>3531</v>
      </c>
      <c r="L1662" s="53">
        <v>0.0</v>
      </c>
      <c r="M1662" s="2" t="s">
        <v>3369</v>
      </c>
      <c r="N1662" s="2" t="s">
        <v>3360</v>
      </c>
      <c r="O1662" s="55"/>
      <c r="AB1662" s="2" t="s">
        <v>164</v>
      </c>
      <c r="AC1662" s="2" t="s">
        <v>3361</v>
      </c>
      <c r="AD1662" s="2" t="s">
        <v>3362</v>
      </c>
      <c r="AE1662" s="2" t="s">
        <v>3363</v>
      </c>
      <c r="AF1662" s="93"/>
      <c r="AG1662" s="2" t="s">
        <v>3364</v>
      </c>
      <c r="AH1662" s="2" t="s">
        <v>3365</v>
      </c>
      <c r="AI1662" s="2">
        <v>0.0</v>
      </c>
      <c r="AJ1662" s="94">
        <v>2.8442602922012866E-5</v>
      </c>
      <c r="AK1662" s="94">
        <v>0.0</v>
      </c>
      <c r="AL1662" s="79"/>
      <c r="AM1662" s="2" t="s">
        <v>5159</v>
      </c>
    </row>
    <row r="1663">
      <c r="A1663" s="54">
        <v>45965.0</v>
      </c>
      <c r="B1663" s="54">
        <v>45966.0</v>
      </c>
      <c r="C1663" s="2" t="s">
        <v>932</v>
      </c>
      <c r="D1663" s="2" t="s">
        <v>146</v>
      </c>
      <c r="E1663" s="2" t="s">
        <v>303</v>
      </c>
      <c r="F1663" s="53">
        <v>0.0</v>
      </c>
      <c r="G1663" s="53">
        <v>0.0</v>
      </c>
      <c r="H1663" s="53">
        <v>0.0</v>
      </c>
      <c r="I1663" s="53">
        <v>0.0</v>
      </c>
      <c r="J1663" s="53">
        <v>0.0</v>
      </c>
      <c r="K1663" s="2" t="s">
        <v>3531</v>
      </c>
      <c r="L1663" s="53">
        <v>0.0</v>
      </c>
      <c r="M1663" s="2" t="s">
        <v>3369</v>
      </c>
      <c r="N1663" s="2" t="s">
        <v>3360</v>
      </c>
      <c r="O1663" s="55"/>
      <c r="AB1663" s="2" t="s">
        <v>164</v>
      </c>
      <c r="AC1663" s="2" t="s">
        <v>3361</v>
      </c>
      <c r="AD1663" s="2" t="s">
        <v>3362</v>
      </c>
      <c r="AE1663" s="2" t="s">
        <v>3363</v>
      </c>
      <c r="AF1663" s="93"/>
      <c r="AG1663" s="2" t="s">
        <v>3364</v>
      </c>
      <c r="AH1663" s="2" t="s">
        <v>3365</v>
      </c>
      <c r="AI1663" s="2">
        <v>0.0</v>
      </c>
      <c r="AJ1663" s="94">
        <v>0.0</v>
      </c>
      <c r="AK1663" s="94">
        <v>0.0</v>
      </c>
      <c r="AL1663" s="79"/>
      <c r="AM1663" s="2" t="s">
        <v>5160</v>
      </c>
    </row>
    <row r="1664">
      <c r="A1664" s="54">
        <v>45965.0</v>
      </c>
      <c r="B1664" s="54">
        <v>45966.0</v>
      </c>
      <c r="C1664" s="2" t="s">
        <v>450</v>
      </c>
      <c r="D1664" s="2" t="s">
        <v>146</v>
      </c>
      <c r="E1664" s="2" t="s">
        <v>303</v>
      </c>
      <c r="F1664" s="53">
        <v>0.0</v>
      </c>
      <c r="G1664" s="53">
        <v>0.0</v>
      </c>
      <c r="H1664" s="53">
        <v>0.0</v>
      </c>
      <c r="I1664" s="53">
        <v>0.0</v>
      </c>
      <c r="J1664" s="53">
        <v>0.006998117561177309</v>
      </c>
      <c r="K1664" s="2" t="s">
        <v>5114</v>
      </c>
      <c r="L1664" s="53">
        <v>0.0</v>
      </c>
      <c r="M1664" s="2" t="s">
        <v>3369</v>
      </c>
      <c r="N1664" s="2" t="s">
        <v>3360</v>
      </c>
      <c r="O1664" s="55"/>
      <c r="AB1664" s="2" t="s">
        <v>164</v>
      </c>
      <c r="AC1664" s="2" t="s">
        <v>3361</v>
      </c>
      <c r="AD1664" s="2" t="s">
        <v>3362</v>
      </c>
      <c r="AE1664" s="2" t="s">
        <v>3363</v>
      </c>
      <c r="AF1664" s="93"/>
      <c r="AG1664" s="2" t="s">
        <v>3364</v>
      </c>
      <c r="AH1664" s="2" t="s">
        <v>3365</v>
      </c>
      <c r="AI1664" s="2">
        <v>0.0</v>
      </c>
      <c r="AJ1664" s="94">
        <v>4.897364940005825E-5</v>
      </c>
      <c r="AK1664" s="94">
        <v>0.0</v>
      </c>
      <c r="AL1664" s="79"/>
      <c r="AM1664" s="2" t="s">
        <v>5161</v>
      </c>
    </row>
    <row r="1665">
      <c r="A1665" s="54">
        <v>45965.0</v>
      </c>
      <c r="B1665" s="54">
        <v>45966.0</v>
      </c>
      <c r="C1665" s="2" t="s">
        <v>515</v>
      </c>
      <c r="D1665" s="2" t="s">
        <v>146</v>
      </c>
      <c r="E1665" s="2" t="s">
        <v>303</v>
      </c>
      <c r="F1665" s="53">
        <v>0.0</v>
      </c>
      <c r="G1665" s="53">
        <v>0.0</v>
      </c>
      <c r="H1665" s="53">
        <v>0.0</v>
      </c>
      <c r="I1665" s="53">
        <v>0.0</v>
      </c>
      <c r="J1665" s="53">
        <v>0.003988261937783555</v>
      </c>
      <c r="K1665" s="2" t="s">
        <v>288</v>
      </c>
      <c r="L1665" s="53">
        <v>1.0</v>
      </c>
      <c r="M1665" s="2" t="s">
        <v>3369</v>
      </c>
      <c r="N1665" s="2" t="s">
        <v>3360</v>
      </c>
      <c r="O1665" s="55"/>
      <c r="AB1665" s="2" t="s">
        <v>164</v>
      </c>
      <c r="AC1665" s="2" t="s">
        <v>3361</v>
      </c>
      <c r="AD1665" s="2" t="s">
        <v>3362</v>
      </c>
      <c r="AE1665" s="2" t="s">
        <v>3363</v>
      </c>
      <c r="AF1665" s="93"/>
      <c r="AG1665" s="2" t="s">
        <v>3364</v>
      </c>
      <c r="AH1665" s="2" t="s">
        <v>3365</v>
      </c>
      <c r="AI1665" s="2">
        <v>0.0</v>
      </c>
      <c r="AJ1665" s="94">
        <v>1.5906233284373034E-5</v>
      </c>
      <c r="AK1665" s="94">
        <v>0.0</v>
      </c>
      <c r="AL1665" s="79"/>
      <c r="AM1665" s="2" t="s">
        <v>5162</v>
      </c>
    </row>
    <row r="1666">
      <c r="A1666" s="54">
        <v>45965.0</v>
      </c>
      <c r="B1666" s="54">
        <v>45966.0</v>
      </c>
      <c r="C1666" s="2" t="s">
        <v>1189</v>
      </c>
      <c r="D1666" s="2" t="s">
        <v>146</v>
      </c>
      <c r="E1666" s="2" t="s">
        <v>303</v>
      </c>
      <c r="F1666" s="53">
        <v>0.0</v>
      </c>
      <c r="G1666" s="53">
        <v>0.0</v>
      </c>
      <c r="H1666" s="53">
        <v>0.0</v>
      </c>
      <c r="I1666" s="53">
        <v>0.0</v>
      </c>
      <c r="J1666" s="53">
        <v>0.0</v>
      </c>
      <c r="K1666" s="2" t="s">
        <v>3531</v>
      </c>
      <c r="L1666" s="53">
        <v>0.0</v>
      </c>
      <c r="M1666" s="2" t="s">
        <v>3369</v>
      </c>
      <c r="N1666" s="2" t="s">
        <v>3360</v>
      </c>
      <c r="O1666" s="55"/>
      <c r="AB1666" s="2" t="s">
        <v>164</v>
      </c>
      <c r="AC1666" s="2" t="s">
        <v>3361</v>
      </c>
      <c r="AD1666" s="2" t="s">
        <v>3362</v>
      </c>
      <c r="AE1666" s="2" t="s">
        <v>3363</v>
      </c>
      <c r="AF1666" s="93"/>
      <c r="AG1666" s="101" t="s">
        <v>3364</v>
      </c>
      <c r="AH1666" s="101" t="s">
        <v>3365</v>
      </c>
      <c r="AI1666" s="2">
        <v>0.0</v>
      </c>
      <c r="AJ1666" s="94">
        <v>0.0</v>
      </c>
      <c r="AK1666" s="94">
        <v>0.0</v>
      </c>
      <c r="AL1666" s="79"/>
      <c r="AM1666" s="2" t="s">
        <v>5163</v>
      </c>
    </row>
    <row r="1667">
      <c r="A1667" s="54">
        <v>45966.0</v>
      </c>
      <c r="B1667" s="54">
        <v>45967.0</v>
      </c>
      <c r="C1667" s="2" t="s">
        <v>178</v>
      </c>
      <c r="D1667" s="2" t="s">
        <v>146</v>
      </c>
      <c r="E1667" s="2" t="s">
        <v>148</v>
      </c>
      <c r="F1667" s="53">
        <v>0.0</v>
      </c>
      <c r="G1667" s="53">
        <v>0.0</v>
      </c>
      <c r="H1667" s="53">
        <v>0.0</v>
      </c>
      <c r="I1667" s="53">
        <v>0.0</v>
      </c>
      <c r="J1667" s="53">
        <v>0.005292244392425772</v>
      </c>
      <c r="K1667" s="2" t="s">
        <v>3531</v>
      </c>
      <c r="L1667" s="53">
        <v>0.0</v>
      </c>
      <c r="M1667" s="2" t="s">
        <v>3369</v>
      </c>
      <c r="N1667" s="2" t="s">
        <v>3360</v>
      </c>
      <c r="O1667" s="55"/>
      <c r="AB1667" s="2" t="s">
        <v>164</v>
      </c>
      <c r="AC1667" s="2" t="s">
        <v>3361</v>
      </c>
      <c r="AD1667" s="2" t="s">
        <v>3362</v>
      </c>
      <c r="AE1667" s="2" t="s">
        <v>3363</v>
      </c>
      <c r="AF1667" s="93"/>
      <c r="AG1667" s="2" t="s">
        <v>3364</v>
      </c>
      <c r="AH1667" s="2" t="s">
        <v>3365</v>
      </c>
      <c r="AI1667" s="2">
        <v>0.0</v>
      </c>
      <c r="AJ1667" s="94">
        <v>2.800785070916203E-5</v>
      </c>
      <c r="AK1667" s="94">
        <v>0.0</v>
      </c>
      <c r="AL1667" s="79"/>
      <c r="AM1667" s="2" t="s">
        <v>5164</v>
      </c>
    </row>
    <row r="1668">
      <c r="A1668" s="54">
        <v>45966.0</v>
      </c>
      <c r="B1668" s="54">
        <v>45967.0</v>
      </c>
      <c r="C1668" s="2" t="s">
        <v>932</v>
      </c>
      <c r="D1668" s="2" t="s">
        <v>146</v>
      </c>
      <c r="E1668" s="2" t="s">
        <v>148</v>
      </c>
      <c r="F1668" s="53">
        <v>0.0</v>
      </c>
      <c r="G1668" s="53">
        <v>0.0</v>
      </c>
      <c r="H1668" s="53">
        <v>0.0</v>
      </c>
      <c r="I1668" s="53">
        <v>0.0</v>
      </c>
      <c r="J1668" s="53">
        <v>0.0</v>
      </c>
      <c r="K1668" s="2" t="s">
        <v>3531</v>
      </c>
      <c r="L1668" s="53">
        <v>0.0</v>
      </c>
      <c r="M1668" s="2" t="s">
        <v>3369</v>
      </c>
      <c r="N1668" s="2" t="s">
        <v>3360</v>
      </c>
      <c r="O1668" s="55"/>
      <c r="AB1668" s="2" t="s">
        <v>164</v>
      </c>
      <c r="AC1668" s="2" t="s">
        <v>3361</v>
      </c>
      <c r="AD1668" s="2" t="s">
        <v>3362</v>
      </c>
      <c r="AE1668" s="2" t="s">
        <v>3363</v>
      </c>
      <c r="AF1668" s="93"/>
      <c r="AG1668" s="2" t="s">
        <v>3364</v>
      </c>
      <c r="AH1668" s="2" t="s">
        <v>3365</v>
      </c>
      <c r="AI1668" s="2">
        <v>0.0</v>
      </c>
      <c r="AJ1668" s="94">
        <v>0.0</v>
      </c>
      <c r="AK1668" s="94">
        <v>0.0</v>
      </c>
      <c r="AL1668" s="79"/>
      <c r="AM1668" s="2" t="s">
        <v>5165</v>
      </c>
    </row>
    <row r="1669">
      <c r="A1669" s="54">
        <v>45966.0</v>
      </c>
      <c r="B1669" s="54">
        <v>45967.0</v>
      </c>
      <c r="C1669" s="2" t="s">
        <v>450</v>
      </c>
      <c r="D1669" s="2" t="s">
        <v>146</v>
      </c>
      <c r="E1669" s="2" t="s">
        <v>148</v>
      </c>
      <c r="F1669" s="53">
        <v>0.0</v>
      </c>
      <c r="G1669" s="53">
        <v>0.0</v>
      </c>
      <c r="H1669" s="53">
        <v>0.0</v>
      </c>
      <c r="I1669" s="53">
        <v>0.0</v>
      </c>
      <c r="J1669" s="53">
        <v>0.006944427627189719</v>
      </c>
      <c r="K1669" s="2" t="s">
        <v>5114</v>
      </c>
      <c r="L1669" s="53">
        <v>0.0</v>
      </c>
      <c r="M1669" s="2" t="s">
        <v>3369</v>
      </c>
      <c r="N1669" s="2" t="s">
        <v>3360</v>
      </c>
      <c r="O1669" s="55"/>
      <c r="AB1669" s="2" t="s">
        <v>164</v>
      </c>
      <c r="AC1669" s="2" t="s">
        <v>3361</v>
      </c>
      <c r="AD1669" s="2" t="s">
        <v>3362</v>
      </c>
      <c r="AE1669" s="2" t="s">
        <v>3363</v>
      </c>
      <c r="AF1669" s="93"/>
      <c r="AG1669" s="2" t="s">
        <v>3364</v>
      </c>
      <c r="AH1669" s="2" t="s">
        <v>3365</v>
      </c>
      <c r="AI1669" s="2">
        <v>0.0</v>
      </c>
      <c r="AJ1669" s="94">
        <v>4.822507506927583E-5</v>
      </c>
      <c r="AK1669" s="94">
        <v>0.0</v>
      </c>
      <c r="AL1669" s="79"/>
      <c r="AM1669" s="2" t="s">
        <v>5166</v>
      </c>
    </row>
    <row r="1670">
      <c r="A1670" s="54">
        <v>45966.0</v>
      </c>
      <c r="B1670" s="54">
        <v>45967.0</v>
      </c>
      <c r="C1670" s="2" t="s">
        <v>515</v>
      </c>
      <c r="D1670" s="2" t="s">
        <v>146</v>
      </c>
      <c r="E1670" s="2" t="s">
        <v>148</v>
      </c>
      <c r="F1670" s="53">
        <v>0.0</v>
      </c>
      <c r="G1670" s="53">
        <v>0.0</v>
      </c>
      <c r="H1670" s="53">
        <v>0.0</v>
      </c>
      <c r="I1670" s="53">
        <v>0.0</v>
      </c>
      <c r="J1670" s="53">
        <v>0.0039576637778794225</v>
      </c>
      <c r="K1670" s="2" t="s">
        <v>288</v>
      </c>
      <c r="L1670" s="53">
        <v>1.0</v>
      </c>
      <c r="M1670" s="2" t="s">
        <v>3369</v>
      </c>
      <c r="N1670" s="2" t="s">
        <v>3360</v>
      </c>
      <c r="O1670" s="55"/>
      <c r="AB1670" s="2" t="s">
        <v>164</v>
      </c>
      <c r="AC1670" s="2" t="s">
        <v>3361</v>
      </c>
      <c r="AD1670" s="2" t="s">
        <v>3362</v>
      </c>
      <c r="AE1670" s="2" t="s">
        <v>3363</v>
      </c>
      <c r="AF1670" s="93"/>
      <c r="AG1670" s="2" t="s">
        <v>3364</v>
      </c>
      <c r="AH1670" s="2" t="s">
        <v>3365</v>
      </c>
      <c r="AI1670" s="2">
        <v>0.0</v>
      </c>
      <c r="AJ1670" s="94">
        <v>1.5663102578738823E-5</v>
      </c>
      <c r="AK1670" s="94">
        <v>0.0</v>
      </c>
      <c r="AL1670" s="79"/>
      <c r="AM1670" s="2" t="s">
        <v>5167</v>
      </c>
    </row>
    <row r="1671">
      <c r="A1671" s="54">
        <v>45966.0</v>
      </c>
      <c r="B1671" s="54">
        <v>45967.0</v>
      </c>
      <c r="C1671" s="2" t="s">
        <v>1189</v>
      </c>
      <c r="D1671" s="2" t="s">
        <v>146</v>
      </c>
      <c r="E1671" s="2" t="s">
        <v>148</v>
      </c>
      <c r="F1671" s="53">
        <v>0.0</v>
      </c>
      <c r="G1671" s="53">
        <v>0.0</v>
      </c>
      <c r="H1671" s="53">
        <v>0.0</v>
      </c>
      <c r="I1671" s="53">
        <v>0.0</v>
      </c>
      <c r="J1671" s="53">
        <v>0.0</v>
      </c>
      <c r="K1671" s="2" t="s">
        <v>3531</v>
      </c>
      <c r="L1671" s="53">
        <v>0.0</v>
      </c>
      <c r="M1671" s="2" t="s">
        <v>3369</v>
      </c>
      <c r="N1671" s="2" t="s">
        <v>3360</v>
      </c>
      <c r="O1671" s="55"/>
      <c r="AB1671" s="2" t="s">
        <v>164</v>
      </c>
      <c r="AC1671" s="2" t="s">
        <v>3361</v>
      </c>
      <c r="AD1671" s="2" t="s">
        <v>3362</v>
      </c>
      <c r="AE1671" s="2" t="s">
        <v>3363</v>
      </c>
      <c r="AF1671" s="93"/>
      <c r="AG1671" s="101" t="s">
        <v>3364</v>
      </c>
      <c r="AH1671" s="101" t="s">
        <v>3365</v>
      </c>
      <c r="AI1671" s="2">
        <v>0.0</v>
      </c>
      <c r="AJ1671" s="94">
        <v>0.0</v>
      </c>
      <c r="AK1671" s="94">
        <v>0.0</v>
      </c>
      <c r="AL1671" s="79"/>
      <c r="AM1671" s="2" t="s">
        <v>5168</v>
      </c>
    </row>
    <row r="1672">
      <c r="A1672" s="54">
        <v>45967.0</v>
      </c>
      <c r="B1672" s="54">
        <v>45968.0</v>
      </c>
      <c r="C1672" s="2" t="s">
        <v>178</v>
      </c>
      <c r="D1672" s="2" t="s">
        <v>146</v>
      </c>
      <c r="E1672" s="2" t="s">
        <v>196</v>
      </c>
      <c r="F1672" s="53">
        <v>0.0</v>
      </c>
      <c r="G1672" s="53">
        <v>0.0</v>
      </c>
      <c r="H1672" s="53">
        <v>0.0</v>
      </c>
      <c r="I1672" s="53">
        <v>0.0</v>
      </c>
      <c r="J1672" s="53">
        <v>0.005251642009057446</v>
      </c>
      <c r="K1672" s="2" t="s">
        <v>3531</v>
      </c>
      <c r="L1672" s="53">
        <v>0.0</v>
      </c>
      <c r="M1672" s="2" t="s">
        <v>3369</v>
      </c>
      <c r="N1672" s="2" t="s">
        <v>3360</v>
      </c>
      <c r="O1672" s="55"/>
      <c r="AB1672" s="2" t="s">
        <v>164</v>
      </c>
      <c r="AC1672" s="2" t="s">
        <v>3361</v>
      </c>
      <c r="AD1672" s="2" t="s">
        <v>3362</v>
      </c>
      <c r="AE1672" s="2" t="s">
        <v>3363</v>
      </c>
      <c r="AF1672" s="93"/>
      <c r="AG1672" s="2" t="s">
        <v>3364</v>
      </c>
      <c r="AH1672" s="2" t="s">
        <v>3365</v>
      </c>
      <c r="AI1672" s="2">
        <v>0.0</v>
      </c>
      <c r="AJ1672" s="94">
        <v>2.7579743791296926E-5</v>
      </c>
      <c r="AK1672" s="94">
        <v>0.0</v>
      </c>
      <c r="AL1672" s="79"/>
      <c r="AM1672" s="2" t="s">
        <v>5169</v>
      </c>
    </row>
    <row r="1673">
      <c r="A1673" s="54">
        <v>45967.0</v>
      </c>
      <c r="B1673" s="54">
        <v>45968.0</v>
      </c>
      <c r="C1673" s="2" t="s">
        <v>932</v>
      </c>
      <c r="D1673" s="2" t="s">
        <v>146</v>
      </c>
      <c r="E1673" s="2" t="s">
        <v>196</v>
      </c>
      <c r="F1673" s="53">
        <v>0.0</v>
      </c>
      <c r="G1673" s="53">
        <v>0.0</v>
      </c>
      <c r="H1673" s="53">
        <v>0.0</v>
      </c>
      <c r="I1673" s="53">
        <v>0.0</v>
      </c>
      <c r="J1673" s="53">
        <v>0.0</v>
      </c>
      <c r="K1673" s="2" t="s">
        <v>3531</v>
      </c>
      <c r="L1673" s="53">
        <v>0.0</v>
      </c>
      <c r="M1673" s="2" t="s">
        <v>3369</v>
      </c>
      <c r="N1673" s="2" t="s">
        <v>3360</v>
      </c>
      <c r="O1673" s="55"/>
      <c r="AB1673" s="2" t="s">
        <v>164</v>
      </c>
      <c r="AC1673" s="2" t="s">
        <v>3361</v>
      </c>
      <c r="AD1673" s="2" t="s">
        <v>3362</v>
      </c>
      <c r="AE1673" s="2" t="s">
        <v>3363</v>
      </c>
      <c r="AF1673" s="93"/>
      <c r="AG1673" s="2" t="s">
        <v>3364</v>
      </c>
      <c r="AH1673" s="2" t="s">
        <v>3365</v>
      </c>
      <c r="AI1673" s="2">
        <v>0.0</v>
      </c>
      <c r="AJ1673" s="94">
        <v>0.0</v>
      </c>
      <c r="AK1673" s="94">
        <v>0.0</v>
      </c>
      <c r="AL1673" s="79"/>
      <c r="AM1673" s="2" t="s">
        <v>5170</v>
      </c>
    </row>
    <row r="1674">
      <c r="A1674" s="54">
        <v>45967.0</v>
      </c>
      <c r="B1674" s="54">
        <v>45968.0</v>
      </c>
      <c r="C1674" s="2" t="s">
        <v>450</v>
      </c>
      <c r="D1674" s="2" t="s">
        <v>146</v>
      </c>
      <c r="E1674" s="2" t="s">
        <v>196</v>
      </c>
      <c r="F1674" s="53">
        <v>0.125</v>
      </c>
      <c r="G1674" s="53">
        <v>0.08333333333333333</v>
      </c>
      <c r="H1674" s="53">
        <v>0.04</v>
      </c>
      <c r="I1674" s="53">
        <v>0.019230769230769232</v>
      </c>
      <c r="J1674" s="53">
        <v>0.029407311297777527</v>
      </c>
      <c r="K1674" s="2" t="s">
        <v>5114</v>
      </c>
      <c r="L1674" s="53">
        <v>0.0</v>
      </c>
      <c r="M1674" s="2" t="s">
        <v>3369</v>
      </c>
      <c r="N1674" s="2" t="s">
        <v>3360</v>
      </c>
      <c r="O1674" s="55"/>
      <c r="AB1674" s="2" t="s">
        <v>164</v>
      </c>
      <c r="AC1674" s="2" t="s">
        <v>3361</v>
      </c>
      <c r="AD1674" s="2" t="s">
        <v>3362</v>
      </c>
      <c r="AE1674" s="2" t="s">
        <v>3363</v>
      </c>
      <c r="AF1674" s="93"/>
      <c r="AG1674" s="2" t="s">
        <v>3364</v>
      </c>
      <c r="AH1674" s="2" t="s">
        <v>3365</v>
      </c>
      <c r="AI1674" s="2">
        <v>0.0</v>
      </c>
      <c r="AJ1674" s="94">
        <v>8.647899577643938E-4</v>
      </c>
      <c r="AK1674" s="94">
        <v>3.6982248520710064E-4</v>
      </c>
      <c r="AL1674" s="79"/>
      <c r="AM1674" s="2" t="s">
        <v>5171</v>
      </c>
    </row>
    <row r="1675">
      <c r="A1675" s="54">
        <v>45967.0</v>
      </c>
      <c r="B1675" s="54">
        <v>45968.0</v>
      </c>
      <c r="C1675" s="2" t="s">
        <v>515</v>
      </c>
      <c r="D1675" s="2" t="s">
        <v>146</v>
      </c>
      <c r="E1675" s="2" t="s">
        <v>196</v>
      </c>
      <c r="F1675" s="53">
        <v>0.0</v>
      </c>
      <c r="G1675" s="53">
        <v>0.0</v>
      </c>
      <c r="H1675" s="53">
        <v>0.0</v>
      </c>
      <c r="I1675" s="53">
        <v>0.0</v>
      </c>
      <c r="J1675" s="53">
        <v>0.003927300368702329</v>
      </c>
      <c r="K1675" s="2" t="s">
        <v>288</v>
      </c>
      <c r="L1675" s="53">
        <v>1.0</v>
      </c>
      <c r="M1675" s="2" t="s">
        <v>3369</v>
      </c>
      <c r="N1675" s="2" t="s">
        <v>3360</v>
      </c>
      <c r="O1675" s="55"/>
      <c r="AB1675" s="2" t="s">
        <v>164</v>
      </c>
      <c r="AC1675" s="2" t="s">
        <v>3361</v>
      </c>
      <c r="AD1675" s="2" t="s">
        <v>3362</v>
      </c>
      <c r="AE1675" s="2" t="s">
        <v>3363</v>
      </c>
      <c r="AF1675" s="93"/>
      <c r="AG1675" s="2" t="s">
        <v>3364</v>
      </c>
      <c r="AH1675" s="2" t="s">
        <v>3365</v>
      </c>
      <c r="AI1675" s="2">
        <v>0.0</v>
      </c>
      <c r="AJ1675" s="94">
        <v>1.5423688186009448E-5</v>
      </c>
      <c r="AK1675" s="94">
        <v>0.0</v>
      </c>
      <c r="AL1675" s="79"/>
      <c r="AM1675" s="2" t="s">
        <v>5172</v>
      </c>
    </row>
    <row r="1676">
      <c r="A1676" s="54">
        <v>45967.0</v>
      </c>
      <c r="B1676" s="54">
        <v>45968.0</v>
      </c>
      <c r="C1676" s="2" t="s">
        <v>1189</v>
      </c>
      <c r="D1676" s="2" t="s">
        <v>146</v>
      </c>
      <c r="E1676" s="2" t="s">
        <v>196</v>
      </c>
      <c r="F1676" s="53">
        <v>0.0</v>
      </c>
      <c r="G1676" s="53">
        <v>0.0</v>
      </c>
      <c r="H1676" s="53">
        <v>0.0</v>
      </c>
      <c r="I1676" s="53">
        <v>0.0</v>
      </c>
      <c r="J1676" s="53">
        <v>0.0</v>
      </c>
      <c r="K1676" s="2" t="s">
        <v>3531</v>
      </c>
      <c r="L1676" s="53">
        <v>0.0</v>
      </c>
      <c r="M1676" s="2" t="s">
        <v>3369</v>
      </c>
      <c r="N1676" s="2" t="s">
        <v>3360</v>
      </c>
      <c r="O1676" s="55"/>
      <c r="AB1676" s="2" t="s">
        <v>164</v>
      </c>
      <c r="AC1676" s="2" t="s">
        <v>3361</v>
      </c>
      <c r="AD1676" s="2" t="s">
        <v>3362</v>
      </c>
      <c r="AE1676" s="2" t="s">
        <v>3363</v>
      </c>
      <c r="AF1676" s="93"/>
      <c r="AG1676" s="101" t="s">
        <v>3364</v>
      </c>
      <c r="AH1676" s="101" t="s">
        <v>3365</v>
      </c>
      <c r="AI1676" s="2">
        <v>0.0</v>
      </c>
      <c r="AJ1676" s="94">
        <v>0.0</v>
      </c>
      <c r="AK1676" s="94">
        <v>0.0</v>
      </c>
      <c r="AL1676" s="79"/>
      <c r="AM1676" s="2" t="s">
        <v>5173</v>
      </c>
    </row>
    <row r="1677">
      <c r="A1677" s="54">
        <v>45968.0</v>
      </c>
      <c r="B1677" s="54">
        <v>45969.0</v>
      </c>
      <c r="C1677" s="2" t="s">
        <v>178</v>
      </c>
      <c r="D1677" s="2" t="s">
        <v>146</v>
      </c>
      <c r="E1677" s="2" t="s">
        <v>288</v>
      </c>
      <c r="F1677" s="53">
        <v>0.0</v>
      </c>
      <c r="G1677" s="53">
        <v>0.0</v>
      </c>
      <c r="H1677" s="53">
        <v>0.04</v>
      </c>
      <c r="I1677" s="53">
        <v>0.019230769230769232</v>
      </c>
      <c r="J1677" s="53">
        <v>0.018344229366412203</v>
      </c>
      <c r="K1677" s="2" t="s">
        <v>3531</v>
      </c>
      <c r="L1677" s="53">
        <v>0.0</v>
      </c>
      <c r="M1677" s="2" t="s">
        <v>3369</v>
      </c>
      <c r="N1677" s="2" t="s">
        <v>3360</v>
      </c>
      <c r="O1677" s="55"/>
      <c r="AB1677" s="2" t="s">
        <v>164</v>
      </c>
      <c r="AC1677" s="2" t="s">
        <v>3361</v>
      </c>
      <c r="AD1677" s="2" t="s">
        <v>3362</v>
      </c>
      <c r="AE1677" s="2" t="s">
        <v>3363</v>
      </c>
      <c r="AF1677" s="93"/>
      <c r="AG1677" s="2" t="s">
        <v>3364</v>
      </c>
      <c r="AH1677" s="2" t="s">
        <v>3365</v>
      </c>
      <c r="AI1677" s="2">
        <v>0.0</v>
      </c>
      <c r="AJ1677" s="94">
        <v>3.3651075104753985E-4</v>
      </c>
      <c r="AK1677" s="94">
        <v>3.6982248520710064E-4</v>
      </c>
      <c r="AL1677" s="79"/>
      <c r="AM1677" s="2" t="s">
        <v>5174</v>
      </c>
    </row>
    <row r="1678">
      <c r="A1678" s="54">
        <v>45968.0</v>
      </c>
      <c r="B1678" s="54">
        <v>45969.0</v>
      </c>
      <c r="C1678" s="2" t="s">
        <v>932</v>
      </c>
      <c r="D1678" s="2" t="s">
        <v>146</v>
      </c>
      <c r="E1678" s="2" t="s">
        <v>288</v>
      </c>
      <c r="F1678" s="53">
        <v>0.0</v>
      </c>
      <c r="G1678" s="53">
        <v>0.0</v>
      </c>
      <c r="H1678" s="53">
        <v>0.0</v>
      </c>
      <c r="I1678" s="53">
        <v>0.0</v>
      </c>
      <c r="J1678" s="53">
        <v>0.0</v>
      </c>
      <c r="K1678" s="2" t="s">
        <v>3531</v>
      </c>
      <c r="L1678" s="53">
        <v>0.0</v>
      </c>
      <c r="M1678" s="2" t="s">
        <v>3369</v>
      </c>
      <c r="N1678" s="2" t="s">
        <v>3360</v>
      </c>
      <c r="O1678" s="55"/>
      <c r="AB1678" s="2" t="s">
        <v>164</v>
      </c>
      <c r="AC1678" s="2" t="s">
        <v>3361</v>
      </c>
      <c r="AD1678" s="2" t="s">
        <v>3362</v>
      </c>
      <c r="AE1678" s="2" t="s">
        <v>3363</v>
      </c>
      <c r="AF1678" s="93"/>
      <c r="AG1678" s="2" t="s">
        <v>3364</v>
      </c>
      <c r="AH1678" s="2" t="s">
        <v>3365</v>
      </c>
      <c r="AI1678" s="2">
        <v>0.0</v>
      </c>
      <c r="AJ1678" s="94">
        <v>0.0</v>
      </c>
      <c r="AK1678" s="94">
        <v>0.0</v>
      </c>
      <c r="AL1678" s="79"/>
      <c r="AM1678" s="2" t="s">
        <v>5175</v>
      </c>
    </row>
    <row r="1679">
      <c r="A1679" s="54">
        <v>45968.0</v>
      </c>
      <c r="B1679" s="54">
        <v>45969.0</v>
      </c>
      <c r="C1679" s="2" t="s">
        <v>450</v>
      </c>
      <c r="D1679" s="2" t="s">
        <v>146</v>
      </c>
      <c r="E1679" s="2" t="s">
        <v>288</v>
      </c>
      <c r="F1679" s="53">
        <v>0.0</v>
      </c>
      <c r="G1679" s="53">
        <v>0.0</v>
      </c>
      <c r="H1679" s="53">
        <v>0.0</v>
      </c>
      <c r="I1679" s="53">
        <v>0.0</v>
      </c>
      <c r="J1679" s="53">
        <v>0.006838280335179163</v>
      </c>
      <c r="K1679" s="2" t="s">
        <v>5114</v>
      </c>
      <c r="L1679" s="53">
        <v>0.0</v>
      </c>
      <c r="M1679" s="2" t="s">
        <v>3369</v>
      </c>
      <c r="N1679" s="2" t="s">
        <v>3360</v>
      </c>
      <c r="O1679" s="55"/>
      <c r="AB1679" s="2" t="s">
        <v>164</v>
      </c>
      <c r="AC1679" s="2" t="s">
        <v>3361</v>
      </c>
      <c r="AD1679" s="2" t="s">
        <v>3362</v>
      </c>
      <c r="AE1679" s="2" t="s">
        <v>3363</v>
      </c>
      <c r="AF1679" s="93"/>
      <c r="AG1679" s="2" t="s">
        <v>3364</v>
      </c>
      <c r="AH1679" s="2" t="s">
        <v>3365</v>
      </c>
      <c r="AI1679" s="2">
        <v>0.0</v>
      </c>
      <c r="AJ1679" s="94">
        <v>4.676207794249804E-5</v>
      </c>
      <c r="AK1679" s="94">
        <v>0.0</v>
      </c>
      <c r="AL1679" s="79"/>
      <c r="AM1679" s="2" t="s">
        <v>5176</v>
      </c>
    </row>
    <row r="1680">
      <c r="A1680" s="54">
        <v>45968.0</v>
      </c>
      <c r="B1680" s="54">
        <v>45969.0</v>
      </c>
      <c r="C1680" s="2" t="s">
        <v>515</v>
      </c>
      <c r="D1680" s="2" t="s">
        <v>146</v>
      </c>
      <c r="E1680" s="2" t="s">
        <v>288</v>
      </c>
      <c r="F1680" s="53">
        <v>0.125</v>
      </c>
      <c r="G1680" s="53">
        <v>0.08333333333333333</v>
      </c>
      <c r="H1680" s="53">
        <v>0.04</v>
      </c>
      <c r="I1680" s="53">
        <v>0.019230769230769232</v>
      </c>
      <c r="J1680" s="53">
        <v>0.031832135141348444</v>
      </c>
      <c r="K1680" s="2" t="s">
        <v>288</v>
      </c>
      <c r="L1680" s="53">
        <v>1.0</v>
      </c>
      <c r="M1680" s="2" t="s">
        <v>3369</v>
      </c>
      <c r="N1680" s="2" t="s">
        <v>3360</v>
      </c>
      <c r="O1680" s="55"/>
      <c r="AB1680" s="2" t="s">
        <v>164</v>
      </c>
      <c r="AC1680" s="2" t="s">
        <v>3361</v>
      </c>
      <c r="AD1680" s="2" t="s">
        <v>3362</v>
      </c>
      <c r="AE1680" s="2" t="s">
        <v>3363</v>
      </c>
      <c r="AF1680" s="93"/>
      <c r="AG1680" s="2" t="s">
        <v>3364</v>
      </c>
      <c r="AH1680" s="2" t="s">
        <v>3365</v>
      </c>
      <c r="AI1680" s="2">
        <v>0.0</v>
      </c>
      <c r="AJ1680" s="94">
        <v>0.0010132848276570706</v>
      </c>
      <c r="AK1680" s="94">
        <v>3.6982248520710064E-4</v>
      </c>
      <c r="AL1680" s="79"/>
      <c r="AM1680" s="2" t="s">
        <v>5177</v>
      </c>
    </row>
    <row r="1681">
      <c r="A1681" s="54">
        <v>45968.0</v>
      </c>
      <c r="B1681" s="54">
        <v>45969.0</v>
      </c>
      <c r="C1681" s="2" t="s">
        <v>1189</v>
      </c>
      <c r="D1681" s="2" t="s">
        <v>146</v>
      </c>
      <c r="E1681" s="2" t="s">
        <v>288</v>
      </c>
      <c r="F1681" s="53">
        <v>0.0</v>
      </c>
      <c r="G1681" s="53">
        <v>0.0</v>
      </c>
      <c r="H1681" s="53">
        <v>0.0</v>
      </c>
      <c r="I1681" s="53">
        <v>0.0</v>
      </c>
      <c r="J1681" s="53">
        <v>0.0</v>
      </c>
      <c r="K1681" s="2" t="s">
        <v>3531</v>
      </c>
      <c r="L1681" s="53">
        <v>0.0</v>
      </c>
      <c r="M1681" s="2" t="s">
        <v>3369</v>
      </c>
      <c r="N1681" s="2" t="s">
        <v>3360</v>
      </c>
      <c r="O1681" s="55"/>
      <c r="AB1681" s="2" t="s">
        <v>164</v>
      </c>
      <c r="AC1681" s="2" t="s">
        <v>3361</v>
      </c>
      <c r="AD1681" s="2" t="s">
        <v>3362</v>
      </c>
      <c r="AE1681" s="2" t="s">
        <v>3363</v>
      </c>
      <c r="AF1681" s="93"/>
      <c r="AG1681" s="101" t="s">
        <v>3364</v>
      </c>
      <c r="AH1681" s="101" t="s">
        <v>3365</v>
      </c>
      <c r="AI1681" s="2">
        <v>0.0</v>
      </c>
      <c r="AJ1681" s="94">
        <v>0.0</v>
      </c>
      <c r="AK1681" s="94">
        <v>0.0</v>
      </c>
      <c r="AL1681" s="79"/>
      <c r="AM1681" s="2" t="s">
        <v>5178</v>
      </c>
    </row>
    <row r="1682">
      <c r="A1682" s="54">
        <v>45969.0</v>
      </c>
      <c r="B1682" s="54">
        <v>45970.0</v>
      </c>
      <c r="C1682" s="2" t="s">
        <v>178</v>
      </c>
      <c r="D1682" s="2" t="s">
        <v>146</v>
      </c>
      <c r="E1682" s="2" t="s">
        <v>256</v>
      </c>
      <c r="F1682" s="53">
        <v>0.0</v>
      </c>
      <c r="G1682" s="53">
        <v>0.08333333333333333</v>
      </c>
      <c r="H1682" s="53">
        <v>0.04</v>
      </c>
      <c r="I1682" s="53">
        <v>0.019230769230769232</v>
      </c>
      <c r="J1682" s="53">
        <v>0.02060969687849787</v>
      </c>
      <c r="K1682" s="2" t="s">
        <v>3531</v>
      </c>
      <c r="L1682" s="53">
        <v>0.0</v>
      </c>
      <c r="M1682" s="2" t="s">
        <v>3369</v>
      </c>
      <c r="N1682" s="2" t="s">
        <v>3360</v>
      </c>
      <c r="O1682" s="55"/>
      <c r="AB1682" s="2" t="s">
        <v>164</v>
      </c>
      <c r="AC1682" s="2" t="s">
        <v>3361</v>
      </c>
      <c r="AD1682" s="2" t="s">
        <v>3362</v>
      </c>
      <c r="AE1682" s="2" t="s">
        <v>3363</v>
      </c>
      <c r="AF1682" s="93"/>
      <c r="AG1682" s="2" t="s">
        <v>3364</v>
      </c>
      <c r="AH1682" s="2" t="s">
        <v>3365</v>
      </c>
      <c r="AI1682" s="2">
        <v>0.0</v>
      </c>
      <c r="AJ1682" s="94">
        <v>4.247596054235648E-4</v>
      </c>
      <c r="AK1682" s="94">
        <v>3.6982248520710064E-4</v>
      </c>
      <c r="AL1682" s="79"/>
      <c r="AM1682" s="2" t="s">
        <v>5179</v>
      </c>
    </row>
    <row r="1683">
      <c r="A1683" s="54">
        <v>45969.0</v>
      </c>
      <c r="B1683" s="54">
        <v>45970.0</v>
      </c>
      <c r="C1683" s="2" t="s">
        <v>932</v>
      </c>
      <c r="D1683" s="2" t="s">
        <v>146</v>
      </c>
      <c r="E1683" s="2" t="s">
        <v>256</v>
      </c>
      <c r="F1683" s="53">
        <v>0.0</v>
      </c>
      <c r="G1683" s="53">
        <v>0.0</v>
      </c>
      <c r="H1683" s="53">
        <v>0.0</v>
      </c>
      <c r="I1683" s="53">
        <v>0.0</v>
      </c>
      <c r="J1683" s="53">
        <v>0.0</v>
      </c>
      <c r="K1683" s="2" t="s">
        <v>3531</v>
      </c>
      <c r="L1683" s="53">
        <v>0.0</v>
      </c>
      <c r="M1683" s="2" t="s">
        <v>3369</v>
      </c>
      <c r="N1683" s="2" t="s">
        <v>3360</v>
      </c>
      <c r="O1683" s="55"/>
      <c r="AB1683" s="2" t="s">
        <v>164</v>
      </c>
      <c r="AC1683" s="2" t="s">
        <v>3361</v>
      </c>
      <c r="AD1683" s="2" t="s">
        <v>3362</v>
      </c>
      <c r="AE1683" s="2" t="s">
        <v>3363</v>
      </c>
      <c r="AF1683" s="93"/>
      <c r="AG1683" s="2" t="s">
        <v>3364</v>
      </c>
      <c r="AH1683" s="2" t="s">
        <v>3365</v>
      </c>
      <c r="AI1683" s="2">
        <v>0.0</v>
      </c>
      <c r="AJ1683" s="94">
        <v>0.0</v>
      </c>
      <c r="AK1683" s="94">
        <v>0.0</v>
      </c>
      <c r="AL1683" s="79"/>
      <c r="AM1683" s="2" t="s">
        <v>5180</v>
      </c>
    </row>
    <row r="1684">
      <c r="A1684" s="54">
        <v>45969.0</v>
      </c>
      <c r="B1684" s="54">
        <v>45970.0</v>
      </c>
      <c r="C1684" s="2" t="s">
        <v>450</v>
      </c>
      <c r="D1684" s="2" t="s">
        <v>146</v>
      </c>
      <c r="E1684" s="2" t="s">
        <v>256</v>
      </c>
      <c r="F1684" s="53">
        <v>0.125</v>
      </c>
      <c r="G1684" s="53">
        <v>0.08333333333333333</v>
      </c>
      <c r="H1684" s="53">
        <v>0.04</v>
      </c>
      <c r="I1684" s="53">
        <v>0.019230769230769232</v>
      </c>
      <c r="J1684" s="53">
        <v>0.03325464341615982</v>
      </c>
      <c r="K1684" s="2" t="s">
        <v>5114</v>
      </c>
      <c r="L1684" s="53">
        <v>0.0</v>
      </c>
      <c r="M1684" s="2" t="s">
        <v>3369</v>
      </c>
      <c r="N1684" s="2" t="s">
        <v>3360</v>
      </c>
      <c r="O1684" s="55"/>
      <c r="AB1684" s="2" t="s">
        <v>164</v>
      </c>
      <c r="AC1684" s="2" t="s">
        <v>3361</v>
      </c>
      <c r="AD1684" s="2" t="s">
        <v>3362</v>
      </c>
      <c r="AE1684" s="2" t="s">
        <v>3363</v>
      </c>
      <c r="AF1684" s="93"/>
      <c r="AG1684" s="2" t="s">
        <v>3364</v>
      </c>
      <c r="AH1684" s="2" t="s">
        <v>3365</v>
      </c>
      <c r="AI1684" s="2">
        <v>0.0</v>
      </c>
      <c r="AJ1684" s="94">
        <v>0.0011058713087359418</v>
      </c>
      <c r="AK1684" s="94">
        <v>3.6982248520710064E-4</v>
      </c>
      <c r="AL1684" s="79"/>
      <c r="AM1684" s="2" t="s">
        <v>5181</v>
      </c>
    </row>
    <row r="1685">
      <c r="A1685" s="54">
        <v>45969.0</v>
      </c>
      <c r="B1685" s="54">
        <v>45970.0</v>
      </c>
      <c r="C1685" s="2" t="s">
        <v>515</v>
      </c>
      <c r="D1685" s="2" t="s">
        <v>146</v>
      </c>
      <c r="E1685" s="2" t="s">
        <v>256</v>
      </c>
      <c r="F1685" s="53">
        <v>0.0</v>
      </c>
      <c r="G1685" s="53">
        <v>0.0</v>
      </c>
      <c r="H1685" s="53">
        <v>0.0</v>
      </c>
      <c r="I1685" s="53">
        <v>0.0</v>
      </c>
      <c r="J1685" s="53">
        <v>0.003867270612266015</v>
      </c>
      <c r="K1685" s="2" t="s">
        <v>288</v>
      </c>
      <c r="L1685" s="53">
        <v>1.0</v>
      </c>
      <c r="M1685" s="2" t="s">
        <v>3369</v>
      </c>
      <c r="N1685" s="2" t="s">
        <v>3360</v>
      </c>
      <c r="O1685" s="55"/>
      <c r="AB1685" s="2" t="s">
        <v>164</v>
      </c>
      <c r="AC1685" s="2" t="s">
        <v>3361</v>
      </c>
      <c r="AD1685" s="2" t="s">
        <v>3362</v>
      </c>
      <c r="AE1685" s="2" t="s">
        <v>3363</v>
      </c>
      <c r="AF1685" s="93"/>
      <c r="AG1685" s="2" t="s">
        <v>3364</v>
      </c>
      <c r="AH1685" s="2" t="s">
        <v>3365</v>
      </c>
      <c r="AI1685" s="2">
        <v>0.0</v>
      </c>
      <c r="AJ1685" s="94">
        <v>1.495578198849636E-5</v>
      </c>
      <c r="AK1685" s="94">
        <v>0.0</v>
      </c>
      <c r="AL1685" s="79"/>
      <c r="AM1685" s="2" t="s">
        <v>5182</v>
      </c>
    </row>
    <row r="1686">
      <c r="A1686" s="54">
        <v>45969.0</v>
      </c>
      <c r="B1686" s="54">
        <v>45970.0</v>
      </c>
      <c r="C1686" s="2" t="s">
        <v>1189</v>
      </c>
      <c r="D1686" s="2" t="s">
        <v>146</v>
      </c>
      <c r="E1686" s="2" t="s">
        <v>256</v>
      </c>
      <c r="F1686" s="53">
        <v>0.0</v>
      </c>
      <c r="G1686" s="53">
        <v>0.0</v>
      </c>
      <c r="H1686" s="53">
        <v>0.0</v>
      </c>
      <c r="I1686" s="53">
        <v>0.0</v>
      </c>
      <c r="J1686" s="53">
        <v>0.0</v>
      </c>
      <c r="K1686" s="2" t="s">
        <v>3531</v>
      </c>
      <c r="L1686" s="53">
        <v>0.0</v>
      </c>
      <c r="M1686" s="2" t="s">
        <v>3369</v>
      </c>
      <c r="N1686" s="2" t="s">
        <v>3360</v>
      </c>
      <c r="O1686" s="55"/>
      <c r="AB1686" s="2" t="s">
        <v>164</v>
      </c>
      <c r="AC1686" s="2" t="s">
        <v>3361</v>
      </c>
      <c r="AD1686" s="2" t="s">
        <v>3362</v>
      </c>
      <c r="AE1686" s="2" t="s">
        <v>3363</v>
      </c>
      <c r="AF1686" s="93"/>
      <c r="AG1686" s="101" t="s">
        <v>3364</v>
      </c>
      <c r="AH1686" s="101" t="s">
        <v>3365</v>
      </c>
      <c r="AI1686" s="2">
        <v>0.0</v>
      </c>
      <c r="AJ1686" s="94">
        <v>0.0</v>
      </c>
      <c r="AK1686" s="94">
        <v>0.0</v>
      </c>
      <c r="AL1686" s="79"/>
      <c r="AM1686" s="2" t="s">
        <v>5183</v>
      </c>
    </row>
    <row r="1687">
      <c r="A1687" s="54">
        <v>45970.0</v>
      </c>
      <c r="B1687" s="54">
        <v>45971.0</v>
      </c>
      <c r="C1687" s="2" t="s">
        <v>178</v>
      </c>
      <c r="D1687" s="2" t="s">
        <v>146</v>
      </c>
      <c r="E1687" s="2" t="s">
        <v>180</v>
      </c>
      <c r="F1687" s="53">
        <v>0.0</v>
      </c>
      <c r="G1687" s="53">
        <v>0.0</v>
      </c>
      <c r="H1687" s="53">
        <v>0.04</v>
      </c>
      <c r="I1687" s="53">
        <v>0.019230769230769232</v>
      </c>
      <c r="J1687" s="53">
        <v>0.01366372416269213</v>
      </c>
      <c r="K1687" s="2" t="s">
        <v>3531</v>
      </c>
      <c r="L1687" s="53">
        <v>0.0</v>
      </c>
      <c r="M1687" s="2" t="s">
        <v>3369</v>
      </c>
      <c r="N1687" s="2" t="s">
        <v>3360</v>
      </c>
      <c r="O1687" s="55"/>
      <c r="AB1687" s="2" t="s">
        <v>164</v>
      </c>
      <c r="AC1687" s="2" t="s">
        <v>3361</v>
      </c>
      <c r="AD1687" s="2" t="s">
        <v>3362</v>
      </c>
      <c r="AE1687" s="2" t="s">
        <v>3363</v>
      </c>
      <c r="AF1687" s="93"/>
      <c r="AG1687" s="2" t="s">
        <v>3364</v>
      </c>
      <c r="AH1687" s="2" t="s">
        <v>3365</v>
      </c>
      <c r="AI1687" s="2">
        <v>0.0</v>
      </c>
      <c r="AJ1687" s="94">
        <v>1.8669735799413674E-4</v>
      </c>
      <c r="AK1687" s="94">
        <v>3.6982248520710064E-4</v>
      </c>
      <c r="AL1687" s="79"/>
      <c r="AM1687" s="2" t="s">
        <v>5184</v>
      </c>
    </row>
    <row r="1688">
      <c r="A1688" s="54">
        <v>45970.0</v>
      </c>
      <c r="B1688" s="54">
        <v>45971.0</v>
      </c>
      <c r="C1688" s="2" t="s">
        <v>932</v>
      </c>
      <c r="D1688" s="2" t="s">
        <v>146</v>
      </c>
      <c r="E1688" s="2" t="s">
        <v>180</v>
      </c>
      <c r="F1688" s="53">
        <v>0.0</v>
      </c>
      <c r="G1688" s="53">
        <v>0.0</v>
      </c>
      <c r="H1688" s="53">
        <v>0.0</v>
      </c>
      <c r="I1688" s="53">
        <v>0.0</v>
      </c>
      <c r="J1688" s="53">
        <v>0.0</v>
      </c>
      <c r="K1688" s="2" t="s">
        <v>3531</v>
      </c>
      <c r="L1688" s="53">
        <v>0.0</v>
      </c>
      <c r="M1688" s="2" t="s">
        <v>3369</v>
      </c>
      <c r="N1688" s="2" t="s">
        <v>3360</v>
      </c>
      <c r="O1688" s="55"/>
      <c r="AB1688" s="2" t="s">
        <v>164</v>
      </c>
      <c r="AC1688" s="2" t="s">
        <v>3361</v>
      </c>
      <c r="AD1688" s="2" t="s">
        <v>3362</v>
      </c>
      <c r="AE1688" s="2" t="s">
        <v>3363</v>
      </c>
      <c r="AF1688" s="93"/>
      <c r="AG1688" s="2" t="s">
        <v>3364</v>
      </c>
      <c r="AH1688" s="2" t="s">
        <v>3365</v>
      </c>
      <c r="AI1688" s="2">
        <v>0.0</v>
      </c>
      <c r="AJ1688" s="94">
        <v>0.0</v>
      </c>
      <c r="AK1688" s="94">
        <v>0.0</v>
      </c>
      <c r="AL1688" s="79"/>
      <c r="AM1688" s="2" t="s">
        <v>5185</v>
      </c>
    </row>
    <row r="1689">
      <c r="A1689" s="54">
        <v>45970.0</v>
      </c>
      <c r="B1689" s="54">
        <v>45971.0</v>
      </c>
      <c r="C1689" s="2" t="s">
        <v>450</v>
      </c>
      <c r="D1689" s="2" t="s">
        <v>146</v>
      </c>
      <c r="E1689" s="2" t="s">
        <v>180</v>
      </c>
      <c r="F1689" s="53">
        <v>0.0</v>
      </c>
      <c r="G1689" s="53">
        <v>0.0</v>
      </c>
      <c r="H1689" s="53">
        <v>0.0</v>
      </c>
      <c r="I1689" s="53">
        <v>0.0</v>
      </c>
      <c r="J1689" s="53">
        <v>0.006733755530752329</v>
      </c>
      <c r="K1689" s="2" t="s">
        <v>5114</v>
      </c>
      <c r="L1689" s="53">
        <v>0.0</v>
      </c>
      <c r="M1689" s="2" t="s">
        <v>3369</v>
      </c>
      <c r="N1689" s="2" t="s">
        <v>3360</v>
      </c>
      <c r="O1689" s="55"/>
      <c r="AB1689" s="2" t="s">
        <v>164</v>
      </c>
      <c r="AC1689" s="2" t="s">
        <v>3361</v>
      </c>
      <c r="AD1689" s="2" t="s">
        <v>3362</v>
      </c>
      <c r="AE1689" s="2" t="s">
        <v>3363</v>
      </c>
      <c r="AF1689" s="93"/>
      <c r="AG1689" s="2" t="s">
        <v>3364</v>
      </c>
      <c r="AH1689" s="2" t="s">
        <v>3365</v>
      </c>
      <c r="AI1689" s="2">
        <v>0.0</v>
      </c>
      <c r="AJ1689" s="94">
        <v>4.5343463547937586E-5</v>
      </c>
      <c r="AK1689" s="94">
        <v>0.0</v>
      </c>
      <c r="AL1689" s="79"/>
      <c r="AM1689" s="2" t="s">
        <v>5186</v>
      </c>
    </row>
    <row r="1690">
      <c r="A1690" s="54">
        <v>45970.0</v>
      </c>
      <c r="B1690" s="54">
        <v>45971.0</v>
      </c>
      <c r="C1690" s="2" t="s">
        <v>515</v>
      </c>
      <c r="D1690" s="2" t="s">
        <v>146</v>
      </c>
      <c r="E1690" s="2" t="s">
        <v>180</v>
      </c>
      <c r="F1690" s="53">
        <v>0.0</v>
      </c>
      <c r="G1690" s="53">
        <v>0.0</v>
      </c>
      <c r="H1690" s="53">
        <v>0.0</v>
      </c>
      <c r="I1690" s="53">
        <v>0.0</v>
      </c>
      <c r="J1690" s="53">
        <v>0.003837600704312971</v>
      </c>
      <c r="K1690" s="2" t="s">
        <v>288</v>
      </c>
      <c r="L1690" s="53">
        <v>1.0</v>
      </c>
      <c r="M1690" s="2" t="s">
        <v>3369</v>
      </c>
      <c r="N1690" s="2" t="s">
        <v>3360</v>
      </c>
      <c r="O1690" s="55"/>
      <c r="AB1690" s="2" t="s">
        <v>164</v>
      </c>
      <c r="AC1690" s="2" t="s">
        <v>3361</v>
      </c>
      <c r="AD1690" s="2" t="s">
        <v>3362</v>
      </c>
      <c r="AE1690" s="2" t="s">
        <v>3363</v>
      </c>
      <c r="AF1690" s="93"/>
      <c r="AG1690" s="2" t="s">
        <v>3364</v>
      </c>
      <c r="AH1690" s="2" t="s">
        <v>3365</v>
      </c>
      <c r="AI1690" s="2">
        <v>0.0</v>
      </c>
      <c r="AJ1690" s="94">
        <v>1.472717916574341E-5</v>
      </c>
      <c r="AK1690" s="94">
        <v>0.0</v>
      </c>
      <c r="AL1690" s="79"/>
      <c r="AM1690" s="2" t="s">
        <v>5187</v>
      </c>
    </row>
    <row r="1691">
      <c r="A1691" s="54">
        <v>45970.0</v>
      </c>
      <c r="B1691" s="54">
        <v>45971.0</v>
      </c>
      <c r="C1691" s="2" t="s">
        <v>1189</v>
      </c>
      <c r="D1691" s="2" t="s">
        <v>146</v>
      </c>
      <c r="E1691" s="2" t="s">
        <v>180</v>
      </c>
      <c r="F1691" s="53">
        <v>0.0</v>
      </c>
      <c r="G1691" s="53">
        <v>0.0</v>
      </c>
      <c r="H1691" s="53">
        <v>0.0</v>
      </c>
      <c r="I1691" s="53">
        <v>0.0</v>
      </c>
      <c r="J1691" s="53">
        <v>0.0</v>
      </c>
      <c r="K1691" s="2" t="s">
        <v>3531</v>
      </c>
      <c r="L1691" s="53">
        <v>0.0</v>
      </c>
      <c r="M1691" s="2" t="s">
        <v>3369</v>
      </c>
      <c r="N1691" s="2" t="s">
        <v>3360</v>
      </c>
      <c r="O1691" s="55"/>
      <c r="AB1691" s="2" t="s">
        <v>164</v>
      </c>
      <c r="AC1691" s="2" t="s">
        <v>3361</v>
      </c>
      <c r="AD1691" s="2" t="s">
        <v>3362</v>
      </c>
      <c r="AE1691" s="2" t="s">
        <v>3363</v>
      </c>
      <c r="AF1691" s="93"/>
      <c r="AG1691" s="101" t="s">
        <v>3364</v>
      </c>
      <c r="AH1691" s="101" t="s">
        <v>3365</v>
      </c>
      <c r="AI1691" s="2">
        <v>0.0</v>
      </c>
      <c r="AJ1691" s="94">
        <v>0.0</v>
      </c>
      <c r="AK1691" s="94">
        <v>0.0</v>
      </c>
      <c r="AL1691" s="79"/>
      <c r="AM1691" s="2" t="s">
        <v>5188</v>
      </c>
    </row>
    <row r="1692">
      <c r="A1692" s="54">
        <v>45971.0</v>
      </c>
      <c r="B1692" s="54">
        <v>45972.0</v>
      </c>
      <c r="C1692" s="2" t="s">
        <v>178</v>
      </c>
      <c r="D1692" s="2" t="s">
        <v>146</v>
      </c>
      <c r="E1692" s="2" t="s">
        <v>208</v>
      </c>
      <c r="F1692" s="53">
        <v>0.0</v>
      </c>
      <c r="G1692" s="53">
        <v>0.0</v>
      </c>
      <c r="H1692" s="53">
        <v>0.0</v>
      </c>
      <c r="I1692" s="53">
        <v>0.0</v>
      </c>
      <c r="J1692" s="53">
        <v>0.00509232370506145</v>
      </c>
      <c r="K1692" s="2" t="s">
        <v>3531</v>
      </c>
      <c r="L1692" s="53">
        <v>0.0</v>
      </c>
      <c r="M1692" s="2" t="s">
        <v>3369</v>
      </c>
      <c r="N1692" s="2" t="s">
        <v>3360</v>
      </c>
      <c r="O1692" s="55"/>
      <c r="AB1692" s="2" t="s">
        <v>164</v>
      </c>
      <c r="AC1692" s="2" t="s">
        <v>3361</v>
      </c>
      <c r="AD1692" s="2" t="s">
        <v>3362</v>
      </c>
      <c r="AE1692" s="2" t="s">
        <v>3363</v>
      </c>
      <c r="AF1692" s="93"/>
      <c r="AG1692" s="2" t="s">
        <v>3364</v>
      </c>
      <c r="AH1692" s="2" t="s">
        <v>3365</v>
      </c>
      <c r="AI1692" s="2">
        <v>0.0</v>
      </c>
      <c r="AJ1692" s="94">
        <v>2.5931760717130777E-5</v>
      </c>
      <c r="AK1692" s="94">
        <v>0.0</v>
      </c>
      <c r="AL1692" s="79"/>
      <c r="AM1692" s="2" t="s">
        <v>5189</v>
      </c>
    </row>
    <row r="1693">
      <c r="A1693" s="54">
        <v>45971.0</v>
      </c>
      <c r="B1693" s="54">
        <v>45972.0</v>
      </c>
      <c r="C1693" s="2" t="s">
        <v>932</v>
      </c>
      <c r="D1693" s="2" t="s">
        <v>146</v>
      </c>
      <c r="E1693" s="2" t="s">
        <v>208</v>
      </c>
      <c r="F1693" s="53">
        <v>0.0</v>
      </c>
      <c r="G1693" s="53">
        <v>0.0</v>
      </c>
      <c r="H1693" s="53">
        <v>0.0</v>
      </c>
      <c r="I1693" s="53">
        <v>0.0</v>
      </c>
      <c r="J1693" s="53">
        <v>0.0</v>
      </c>
      <c r="K1693" s="2" t="s">
        <v>3531</v>
      </c>
      <c r="L1693" s="53">
        <v>0.0</v>
      </c>
      <c r="M1693" s="2" t="s">
        <v>3369</v>
      </c>
      <c r="N1693" s="2" t="s">
        <v>3360</v>
      </c>
      <c r="O1693" s="55"/>
      <c r="AB1693" s="2" t="s">
        <v>164</v>
      </c>
      <c r="AC1693" s="2" t="s">
        <v>3361</v>
      </c>
      <c r="AD1693" s="2" t="s">
        <v>3362</v>
      </c>
      <c r="AE1693" s="2" t="s">
        <v>3363</v>
      </c>
      <c r="AF1693" s="93"/>
      <c r="AG1693" s="2" t="s">
        <v>3364</v>
      </c>
      <c r="AH1693" s="2" t="s">
        <v>3365</v>
      </c>
      <c r="AI1693" s="2">
        <v>0.0</v>
      </c>
      <c r="AJ1693" s="94">
        <v>0.0</v>
      </c>
      <c r="AK1693" s="94">
        <v>0.0</v>
      </c>
      <c r="AL1693" s="79"/>
      <c r="AM1693" s="2" t="s">
        <v>5190</v>
      </c>
    </row>
    <row r="1694">
      <c r="A1694" s="54">
        <v>45971.0</v>
      </c>
      <c r="B1694" s="54">
        <v>45972.0</v>
      </c>
      <c r="C1694" s="2" t="s">
        <v>450</v>
      </c>
      <c r="D1694" s="2" t="s">
        <v>146</v>
      </c>
      <c r="E1694" s="2" t="s">
        <v>208</v>
      </c>
      <c r="F1694" s="53">
        <v>0.0</v>
      </c>
      <c r="G1694" s="53">
        <v>0.0</v>
      </c>
      <c r="H1694" s="53">
        <v>0.0</v>
      </c>
      <c r="I1694" s="53">
        <v>0.0</v>
      </c>
      <c r="J1694" s="53">
        <v>0.006682093796468196</v>
      </c>
      <c r="K1694" s="2" t="s">
        <v>5114</v>
      </c>
      <c r="L1694" s="53">
        <v>0.0</v>
      </c>
      <c r="M1694" s="2" t="s">
        <v>3369</v>
      </c>
      <c r="N1694" s="2" t="s">
        <v>3360</v>
      </c>
      <c r="O1694" s="55"/>
      <c r="AB1694" s="2" t="s">
        <v>164</v>
      </c>
      <c r="AC1694" s="2" t="s">
        <v>3361</v>
      </c>
      <c r="AD1694" s="2" t="s">
        <v>3362</v>
      </c>
      <c r="AE1694" s="2" t="s">
        <v>3363</v>
      </c>
      <c r="AF1694" s="93"/>
      <c r="AG1694" s="2" t="s">
        <v>3364</v>
      </c>
      <c r="AH1694" s="2" t="s">
        <v>3365</v>
      </c>
      <c r="AI1694" s="2">
        <v>0.0</v>
      </c>
      <c r="AJ1694" s="94">
        <v>4.465037750479875E-5</v>
      </c>
      <c r="AK1694" s="94">
        <v>0.0</v>
      </c>
      <c r="AL1694" s="79"/>
      <c r="AM1694" s="2" t="s">
        <v>5191</v>
      </c>
    </row>
    <row r="1695">
      <c r="A1695" s="54">
        <v>45971.0</v>
      </c>
      <c r="B1695" s="54">
        <v>45972.0</v>
      </c>
      <c r="C1695" s="2" t="s">
        <v>515</v>
      </c>
      <c r="D1695" s="2" t="s">
        <v>146</v>
      </c>
      <c r="E1695" s="2" t="s">
        <v>208</v>
      </c>
      <c r="F1695" s="53">
        <v>0.0</v>
      </c>
      <c r="G1695" s="53">
        <v>0.0</v>
      </c>
      <c r="H1695" s="53">
        <v>0.0</v>
      </c>
      <c r="I1695" s="53">
        <v>0.0</v>
      </c>
      <c r="J1695" s="53">
        <v>0.003808158425488116</v>
      </c>
      <c r="K1695" s="2" t="s">
        <v>288</v>
      </c>
      <c r="L1695" s="53">
        <v>1.0</v>
      </c>
      <c r="M1695" s="2" t="s">
        <v>3369</v>
      </c>
      <c r="N1695" s="2" t="s">
        <v>3360</v>
      </c>
      <c r="O1695" s="55"/>
      <c r="AB1695" s="2" t="s">
        <v>164</v>
      </c>
      <c r="AC1695" s="2" t="s">
        <v>3361</v>
      </c>
      <c r="AD1695" s="2" t="s">
        <v>3362</v>
      </c>
      <c r="AE1695" s="2" t="s">
        <v>3363</v>
      </c>
      <c r="AF1695" s="93"/>
      <c r="AG1695" s="2" t="s">
        <v>3364</v>
      </c>
      <c r="AH1695" s="2" t="s">
        <v>3365</v>
      </c>
      <c r="AI1695" s="2">
        <v>0.0</v>
      </c>
      <c r="AJ1695" s="94">
        <v>1.4502070593616127E-5</v>
      </c>
      <c r="AK1695" s="94">
        <v>0.0</v>
      </c>
      <c r="AL1695" s="79"/>
      <c r="AM1695" s="2" t="s">
        <v>5192</v>
      </c>
    </row>
    <row r="1696">
      <c r="A1696" s="54">
        <v>45971.0</v>
      </c>
      <c r="B1696" s="54">
        <v>45972.0</v>
      </c>
      <c r="C1696" s="2" t="s">
        <v>1189</v>
      </c>
      <c r="D1696" s="2" t="s">
        <v>146</v>
      </c>
      <c r="E1696" s="2" t="s">
        <v>208</v>
      </c>
      <c r="F1696" s="53">
        <v>0.0</v>
      </c>
      <c r="G1696" s="53">
        <v>0.0</v>
      </c>
      <c r="H1696" s="53">
        <v>0.0</v>
      </c>
      <c r="I1696" s="53">
        <v>0.0</v>
      </c>
      <c r="J1696" s="53">
        <v>0.0</v>
      </c>
      <c r="K1696" s="2" t="s">
        <v>3531</v>
      </c>
      <c r="L1696" s="53">
        <v>0.0</v>
      </c>
      <c r="M1696" s="2" t="s">
        <v>3369</v>
      </c>
      <c r="N1696" s="2" t="s">
        <v>3360</v>
      </c>
      <c r="O1696" s="55"/>
      <c r="AB1696" s="2" t="s">
        <v>164</v>
      </c>
      <c r="AC1696" s="2" t="s">
        <v>3361</v>
      </c>
      <c r="AD1696" s="2" t="s">
        <v>3362</v>
      </c>
      <c r="AE1696" s="2" t="s">
        <v>3363</v>
      </c>
      <c r="AF1696" s="93"/>
      <c r="AG1696" s="101" t="s">
        <v>3364</v>
      </c>
      <c r="AH1696" s="101" t="s">
        <v>3365</v>
      </c>
      <c r="AI1696" s="2">
        <v>0.0</v>
      </c>
      <c r="AJ1696" s="94">
        <v>0.0</v>
      </c>
      <c r="AK1696" s="94">
        <v>0.0</v>
      </c>
      <c r="AL1696" s="79"/>
      <c r="AM1696" s="2" t="s">
        <v>5193</v>
      </c>
    </row>
    <row r="1697">
      <c r="A1697" s="54">
        <v>45972.0</v>
      </c>
      <c r="B1697" s="54">
        <v>45973.0</v>
      </c>
      <c r="C1697" s="2" t="s">
        <v>178</v>
      </c>
      <c r="D1697" s="2" t="s">
        <v>146</v>
      </c>
      <c r="E1697" s="2" t="s">
        <v>303</v>
      </c>
      <c r="F1697" s="53">
        <v>0.0</v>
      </c>
      <c r="G1697" s="53">
        <v>0.0</v>
      </c>
      <c r="H1697" s="53">
        <v>0.0</v>
      </c>
      <c r="I1697" s="53">
        <v>0.0</v>
      </c>
      <c r="J1697" s="53">
        <v>0.005053255123949732</v>
      </c>
      <c r="K1697" s="2" t="s">
        <v>3531</v>
      </c>
      <c r="L1697" s="53">
        <v>0.0</v>
      </c>
      <c r="M1697" s="2" t="s">
        <v>3369</v>
      </c>
      <c r="N1697" s="2" t="s">
        <v>3360</v>
      </c>
      <c r="O1697" s="55"/>
      <c r="AB1697" s="2" t="s">
        <v>164</v>
      </c>
      <c r="AC1697" s="2" t="s">
        <v>3361</v>
      </c>
      <c r="AD1697" s="2" t="s">
        <v>3362</v>
      </c>
      <c r="AE1697" s="2" t="s">
        <v>3363</v>
      </c>
      <c r="AF1697" s="93"/>
      <c r="AG1697" s="2" t="s">
        <v>3364</v>
      </c>
      <c r="AH1697" s="2" t="s">
        <v>3365</v>
      </c>
      <c r="AI1697" s="2">
        <v>0.0</v>
      </c>
      <c r="AJ1697" s="94">
        <v>2.553538734772422E-5</v>
      </c>
      <c r="AK1697" s="94">
        <v>0.0</v>
      </c>
      <c r="AL1697" s="79"/>
      <c r="AM1697" s="2" t="s">
        <v>5194</v>
      </c>
    </row>
    <row r="1698">
      <c r="A1698" s="54">
        <v>45972.0</v>
      </c>
      <c r="B1698" s="54">
        <v>45973.0</v>
      </c>
      <c r="C1698" s="2" t="s">
        <v>932</v>
      </c>
      <c r="D1698" s="2" t="s">
        <v>146</v>
      </c>
      <c r="E1698" s="2" t="s">
        <v>303</v>
      </c>
      <c r="F1698" s="53">
        <v>0.0</v>
      </c>
      <c r="G1698" s="53">
        <v>0.0</v>
      </c>
      <c r="H1698" s="53">
        <v>0.0</v>
      </c>
      <c r="I1698" s="53">
        <v>0.0</v>
      </c>
      <c r="J1698" s="53">
        <v>0.0</v>
      </c>
      <c r="K1698" s="2" t="s">
        <v>3531</v>
      </c>
      <c r="L1698" s="53">
        <v>0.0</v>
      </c>
      <c r="M1698" s="2" t="s">
        <v>3369</v>
      </c>
      <c r="N1698" s="2" t="s">
        <v>3360</v>
      </c>
      <c r="O1698" s="55"/>
      <c r="AB1698" s="2" t="s">
        <v>164</v>
      </c>
      <c r="AC1698" s="2" t="s">
        <v>3361</v>
      </c>
      <c r="AD1698" s="2" t="s">
        <v>3362</v>
      </c>
      <c r="AE1698" s="2" t="s">
        <v>3363</v>
      </c>
      <c r="AF1698" s="93"/>
      <c r="AG1698" s="2" t="s">
        <v>3364</v>
      </c>
      <c r="AH1698" s="2" t="s">
        <v>3365</v>
      </c>
      <c r="AI1698" s="2">
        <v>0.0</v>
      </c>
      <c r="AJ1698" s="94">
        <v>0.0</v>
      </c>
      <c r="AK1698" s="94">
        <v>0.0</v>
      </c>
      <c r="AL1698" s="79"/>
      <c r="AM1698" s="2" t="s">
        <v>5195</v>
      </c>
    </row>
    <row r="1699">
      <c r="A1699" s="54">
        <v>45972.0</v>
      </c>
      <c r="B1699" s="54">
        <v>45973.0</v>
      </c>
      <c r="C1699" s="2" t="s">
        <v>450</v>
      </c>
      <c r="D1699" s="2" t="s">
        <v>146</v>
      </c>
      <c r="E1699" s="2" t="s">
        <v>303</v>
      </c>
      <c r="F1699" s="53">
        <v>0.0</v>
      </c>
      <c r="G1699" s="53">
        <v>0.0</v>
      </c>
      <c r="H1699" s="53">
        <v>0.0</v>
      </c>
      <c r="I1699" s="53">
        <v>0.0</v>
      </c>
      <c r="J1699" s="53">
        <v>0.0066308284137856395</v>
      </c>
      <c r="K1699" s="2" t="s">
        <v>5114</v>
      </c>
      <c r="L1699" s="53">
        <v>0.0</v>
      </c>
      <c r="M1699" s="2" t="s">
        <v>3369</v>
      </c>
      <c r="N1699" s="2" t="s">
        <v>3360</v>
      </c>
      <c r="O1699" s="55"/>
      <c r="AB1699" s="2" t="s">
        <v>164</v>
      </c>
      <c r="AC1699" s="2" t="s">
        <v>3361</v>
      </c>
      <c r="AD1699" s="2" t="s">
        <v>3362</v>
      </c>
      <c r="AE1699" s="2" t="s">
        <v>3363</v>
      </c>
      <c r="AF1699" s="93"/>
      <c r="AG1699" s="2" t="s">
        <v>3364</v>
      </c>
      <c r="AH1699" s="2" t="s">
        <v>3365</v>
      </c>
      <c r="AI1699" s="2">
        <v>0.0</v>
      </c>
      <c r="AJ1699" s="94">
        <v>4.396788545306698E-5</v>
      </c>
      <c r="AK1699" s="94">
        <v>0.0</v>
      </c>
      <c r="AL1699" s="79"/>
      <c r="AM1699" s="2" t="s">
        <v>5196</v>
      </c>
    </row>
    <row r="1700">
      <c r="A1700" s="54">
        <v>45972.0</v>
      </c>
      <c r="B1700" s="54">
        <v>45973.0</v>
      </c>
      <c r="C1700" s="2" t="s">
        <v>515</v>
      </c>
      <c r="D1700" s="2" t="s">
        <v>146</v>
      </c>
      <c r="E1700" s="2" t="s">
        <v>303</v>
      </c>
      <c r="F1700" s="53">
        <v>0.0</v>
      </c>
      <c r="G1700" s="53">
        <v>0.0</v>
      </c>
      <c r="H1700" s="53">
        <v>0.0</v>
      </c>
      <c r="I1700" s="53">
        <v>0.0</v>
      </c>
      <c r="J1700" s="53">
        <v>0.0037789420294085463</v>
      </c>
      <c r="K1700" s="2" t="s">
        <v>288</v>
      </c>
      <c r="L1700" s="53">
        <v>1.0</v>
      </c>
      <c r="M1700" s="2" t="s">
        <v>3369</v>
      </c>
      <c r="N1700" s="2" t="s">
        <v>3360</v>
      </c>
      <c r="O1700" s="55"/>
      <c r="AB1700" s="2" t="s">
        <v>164</v>
      </c>
      <c r="AC1700" s="2" t="s">
        <v>3361</v>
      </c>
      <c r="AD1700" s="2" t="s">
        <v>3362</v>
      </c>
      <c r="AE1700" s="2" t="s">
        <v>3363</v>
      </c>
      <c r="AF1700" s="93"/>
      <c r="AG1700" s="2" t="s">
        <v>3364</v>
      </c>
      <c r="AH1700" s="2" t="s">
        <v>3365</v>
      </c>
      <c r="AI1700" s="2">
        <v>0.0</v>
      </c>
      <c r="AJ1700" s="94">
        <v>1.4280402861630383E-5</v>
      </c>
      <c r="AK1700" s="94">
        <v>0.0</v>
      </c>
      <c r="AL1700" s="79"/>
      <c r="AM1700" s="2" t="s">
        <v>5197</v>
      </c>
    </row>
    <row r="1701">
      <c r="A1701" s="54">
        <v>45972.0</v>
      </c>
      <c r="B1701" s="54">
        <v>45973.0</v>
      </c>
      <c r="C1701" s="2" t="s">
        <v>1189</v>
      </c>
      <c r="D1701" s="2" t="s">
        <v>146</v>
      </c>
      <c r="E1701" s="2" t="s">
        <v>303</v>
      </c>
      <c r="F1701" s="53">
        <v>0.0</v>
      </c>
      <c r="G1701" s="53">
        <v>0.0</v>
      </c>
      <c r="H1701" s="53">
        <v>0.0</v>
      </c>
      <c r="I1701" s="53">
        <v>0.0</v>
      </c>
      <c r="J1701" s="53">
        <v>0.0</v>
      </c>
      <c r="K1701" s="2" t="s">
        <v>3531</v>
      </c>
      <c r="L1701" s="53">
        <v>0.0</v>
      </c>
      <c r="M1701" s="2" t="s">
        <v>3369</v>
      </c>
      <c r="N1701" s="2" t="s">
        <v>3360</v>
      </c>
      <c r="O1701" s="55"/>
      <c r="AB1701" s="2" t="s">
        <v>164</v>
      </c>
      <c r="AC1701" s="2" t="s">
        <v>3361</v>
      </c>
      <c r="AD1701" s="2" t="s">
        <v>3362</v>
      </c>
      <c r="AE1701" s="2" t="s">
        <v>3363</v>
      </c>
      <c r="AF1701" s="93"/>
      <c r="AG1701" s="101" t="s">
        <v>3364</v>
      </c>
      <c r="AH1701" s="101" t="s">
        <v>3365</v>
      </c>
      <c r="AI1701" s="2">
        <v>0.0</v>
      </c>
      <c r="AJ1701" s="94">
        <v>0.0</v>
      </c>
      <c r="AK1701" s="94">
        <v>0.0</v>
      </c>
      <c r="AL1701" s="79"/>
      <c r="AM1701" s="2" t="s">
        <v>5198</v>
      </c>
    </row>
    <row r="1702">
      <c r="A1702" s="54">
        <v>45973.0</v>
      </c>
      <c r="B1702" s="54">
        <v>45974.0</v>
      </c>
      <c r="C1702" s="2" t="s">
        <v>178</v>
      </c>
      <c r="D1702" s="2" t="s">
        <v>146</v>
      </c>
      <c r="E1702" s="2" t="s">
        <v>148</v>
      </c>
      <c r="F1702" s="53">
        <v>0.0</v>
      </c>
      <c r="G1702" s="53">
        <v>0.0</v>
      </c>
      <c r="H1702" s="53">
        <v>0.0</v>
      </c>
      <c r="I1702" s="53">
        <v>0.0</v>
      </c>
      <c r="J1702" s="53">
        <v>0.005014486279091734</v>
      </c>
      <c r="K1702" s="2" t="s">
        <v>3531</v>
      </c>
      <c r="L1702" s="53">
        <v>0.0</v>
      </c>
      <c r="M1702" s="2" t="s">
        <v>3369</v>
      </c>
      <c r="N1702" s="2" t="s">
        <v>3360</v>
      </c>
      <c r="O1702" s="55"/>
      <c r="AB1702" s="2" t="s">
        <v>164</v>
      </c>
      <c r="AC1702" s="2" t="s">
        <v>3361</v>
      </c>
      <c r="AD1702" s="2" t="s">
        <v>3362</v>
      </c>
      <c r="AE1702" s="2" t="s">
        <v>3363</v>
      </c>
      <c r="AF1702" s="93"/>
      <c r="AG1702" s="2" t="s">
        <v>3364</v>
      </c>
      <c r="AH1702" s="2" t="s">
        <v>3365</v>
      </c>
      <c r="AI1702" s="2">
        <v>0.0</v>
      </c>
      <c r="AJ1702" s="94">
        <v>2.5145072643199267E-5</v>
      </c>
      <c r="AK1702" s="94">
        <v>0.0</v>
      </c>
      <c r="AL1702" s="79"/>
      <c r="AM1702" s="2" t="s">
        <v>5199</v>
      </c>
    </row>
    <row r="1703">
      <c r="A1703" s="54">
        <v>45973.0</v>
      </c>
      <c r="B1703" s="54">
        <v>45974.0</v>
      </c>
      <c r="C1703" s="2" t="s">
        <v>932</v>
      </c>
      <c r="D1703" s="2" t="s">
        <v>146</v>
      </c>
      <c r="E1703" s="2" t="s">
        <v>148</v>
      </c>
      <c r="F1703" s="53">
        <v>0.0</v>
      </c>
      <c r="G1703" s="53">
        <v>0.0</v>
      </c>
      <c r="H1703" s="53">
        <v>0.0</v>
      </c>
      <c r="I1703" s="53">
        <v>0.0</v>
      </c>
      <c r="J1703" s="53">
        <v>0.0</v>
      </c>
      <c r="K1703" s="2" t="s">
        <v>3531</v>
      </c>
      <c r="L1703" s="53">
        <v>0.0</v>
      </c>
      <c r="M1703" s="2" t="s">
        <v>3369</v>
      </c>
      <c r="N1703" s="2" t="s">
        <v>3360</v>
      </c>
      <c r="O1703" s="55"/>
      <c r="AB1703" s="2" t="s">
        <v>164</v>
      </c>
      <c r="AC1703" s="2" t="s">
        <v>3361</v>
      </c>
      <c r="AD1703" s="2" t="s">
        <v>3362</v>
      </c>
      <c r="AE1703" s="2" t="s">
        <v>3363</v>
      </c>
      <c r="AF1703" s="93"/>
      <c r="AG1703" s="2" t="s">
        <v>3364</v>
      </c>
      <c r="AH1703" s="2" t="s">
        <v>3365</v>
      </c>
      <c r="AI1703" s="2">
        <v>0.0</v>
      </c>
      <c r="AJ1703" s="94">
        <v>0.0</v>
      </c>
      <c r="AK1703" s="94">
        <v>0.0</v>
      </c>
      <c r="AL1703" s="79"/>
      <c r="AM1703" s="2" t="s">
        <v>5200</v>
      </c>
    </row>
    <row r="1704">
      <c r="A1704" s="54">
        <v>45973.0</v>
      </c>
      <c r="B1704" s="54">
        <v>45974.0</v>
      </c>
      <c r="C1704" s="2" t="s">
        <v>450</v>
      </c>
      <c r="D1704" s="2" t="s">
        <v>146</v>
      </c>
      <c r="E1704" s="2" t="s">
        <v>148</v>
      </c>
      <c r="F1704" s="53">
        <v>0.0</v>
      </c>
      <c r="G1704" s="53">
        <v>0.0</v>
      </c>
      <c r="H1704" s="53">
        <v>0.0</v>
      </c>
      <c r="I1704" s="53">
        <v>0.0</v>
      </c>
      <c r="J1704" s="53">
        <v>0.006579956341873874</v>
      </c>
      <c r="K1704" s="2" t="s">
        <v>5114</v>
      </c>
      <c r="L1704" s="53">
        <v>0.0</v>
      </c>
      <c r="M1704" s="2" t="s">
        <v>3369</v>
      </c>
      <c r="N1704" s="2" t="s">
        <v>3360</v>
      </c>
      <c r="O1704" s="55"/>
      <c r="AB1704" s="2" t="s">
        <v>164</v>
      </c>
      <c r="AC1704" s="2" t="s">
        <v>3361</v>
      </c>
      <c r="AD1704" s="2" t="s">
        <v>3362</v>
      </c>
      <c r="AE1704" s="2" t="s">
        <v>3363</v>
      </c>
      <c r="AF1704" s="93"/>
      <c r="AG1704" s="2" t="s">
        <v>3364</v>
      </c>
      <c r="AH1704" s="2" t="s">
        <v>3365</v>
      </c>
      <c r="AI1704" s="2">
        <v>0.0</v>
      </c>
      <c r="AJ1704" s="94">
        <v>4.329582546096622E-5</v>
      </c>
      <c r="AK1704" s="94">
        <v>0.0</v>
      </c>
      <c r="AL1704" s="79"/>
      <c r="AM1704" s="2" t="s">
        <v>5201</v>
      </c>
    </row>
    <row r="1705">
      <c r="A1705" s="54">
        <v>45973.0</v>
      </c>
      <c r="B1705" s="54">
        <v>45974.0</v>
      </c>
      <c r="C1705" s="2" t="s">
        <v>515</v>
      </c>
      <c r="D1705" s="2" t="s">
        <v>146</v>
      </c>
      <c r="E1705" s="2" t="s">
        <v>148</v>
      </c>
      <c r="F1705" s="53">
        <v>0.0</v>
      </c>
      <c r="G1705" s="53">
        <v>0.0</v>
      </c>
      <c r="H1705" s="53">
        <v>0.0</v>
      </c>
      <c r="I1705" s="53">
        <v>0.0</v>
      </c>
      <c r="J1705" s="53">
        <v>0.0037499497830897023</v>
      </c>
      <c r="K1705" s="2" t="s">
        <v>288</v>
      </c>
      <c r="L1705" s="53">
        <v>1.0</v>
      </c>
      <c r="M1705" s="2" t="s">
        <v>3369</v>
      </c>
      <c r="N1705" s="2" t="s">
        <v>3360</v>
      </c>
      <c r="O1705" s="55"/>
      <c r="AB1705" s="2" t="s">
        <v>164</v>
      </c>
      <c r="AC1705" s="2" t="s">
        <v>3361</v>
      </c>
      <c r="AD1705" s="2" t="s">
        <v>3362</v>
      </c>
      <c r="AE1705" s="2" t="s">
        <v>3363</v>
      </c>
      <c r="AF1705" s="93"/>
      <c r="AG1705" s="2" t="s">
        <v>3364</v>
      </c>
      <c r="AH1705" s="2" t="s">
        <v>3365</v>
      </c>
      <c r="AI1705" s="2">
        <v>0.0</v>
      </c>
      <c r="AJ1705" s="94">
        <v>1.4062123375694505E-5</v>
      </c>
      <c r="AK1705" s="94">
        <v>0.0</v>
      </c>
      <c r="AL1705" s="79"/>
      <c r="AM1705" s="2" t="s">
        <v>5202</v>
      </c>
    </row>
    <row r="1706">
      <c r="A1706" s="54">
        <v>45973.0</v>
      </c>
      <c r="B1706" s="54">
        <v>45974.0</v>
      </c>
      <c r="C1706" s="2" t="s">
        <v>1189</v>
      </c>
      <c r="D1706" s="2" t="s">
        <v>146</v>
      </c>
      <c r="E1706" s="2" t="s">
        <v>148</v>
      </c>
      <c r="F1706" s="53">
        <v>0.0</v>
      </c>
      <c r="G1706" s="53">
        <v>0.0</v>
      </c>
      <c r="H1706" s="53">
        <v>0.0</v>
      </c>
      <c r="I1706" s="53">
        <v>0.0</v>
      </c>
      <c r="J1706" s="53">
        <v>0.0</v>
      </c>
      <c r="K1706" s="2" t="s">
        <v>3531</v>
      </c>
      <c r="L1706" s="53">
        <v>0.0</v>
      </c>
      <c r="M1706" s="2" t="s">
        <v>3369</v>
      </c>
      <c r="N1706" s="2" t="s">
        <v>3360</v>
      </c>
      <c r="O1706" s="55"/>
      <c r="AB1706" s="2" t="s">
        <v>164</v>
      </c>
      <c r="AC1706" s="2" t="s">
        <v>3361</v>
      </c>
      <c r="AD1706" s="2" t="s">
        <v>3362</v>
      </c>
      <c r="AE1706" s="2" t="s">
        <v>3363</v>
      </c>
      <c r="AF1706" s="93"/>
      <c r="AG1706" s="101" t="s">
        <v>3364</v>
      </c>
      <c r="AH1706" s="101" t="s">
        <v>3365</v>
      </c>
      <c r="AI1706" s="2">
        <v>0.0</v>
      </c>
      <c r="AJ1706" s="94">
        <v>0.0</v>
      </c>
      <c r="AK1706" s="94">
        <v>0.0</v>
      </c>
      <c r="AL1706" s="79"/>
      <c r="AM1706" s="2" t="s">
        <v>5203</v>
      </c>
    </row>
    <row r="1707">
      <c r="A1707" s="54">
        <v>45974.0</v>
      </c>
      <c r="B1707" s="54">
        <v>45975.0</v>
      </c>
      <c r="C1707" s="2" t="s">
        <v>178</v>
      </c>
      <c r="D1707" s="2" t="s">
        <v>146</v>
      </c>
      <c r="E1707" s="2" t="s">
        <v>196</v>
      </c>
      <c r="F1707" s="53">
        <v>0.0</v>
      </c>
      <c r="G1707" s="53">
        <v>0.0</v>
      </c>
      <c r="H1707" s="53">
        <v>0.0</v>
      </c>
      <c r="I1707" s="53">
        <v>0.0</v>
      </c>
      <c r="J1707" s="53">
        <v>0.00497601487089481</v>
      </c>
      <c r="K1707" s="2" t="s">
        <v>3531</v>
      </c>
      <c r="L1707" s="53">
        <v>0.0</v>
      </c>
      <c r="M1707" s="2" t="s">
        <v>3369</v>
      </c>
      <c r="N1707" s="2" t="s">
        <v>3360</v>
      </c>
      <c r="O1707" s="55"/>
      <c r="AB1707" s="2" t="s">
        <v>164</v>
      </c>
      <c r="AC1707" s="2" t="s">
        <v>3361</v>
      </c>
      <c r="AD1707" s="2" t="s">
        <v>3362</v>
      </c>
      <c r="AE1707" s="2" t="s">
        <v>3363</v>
      </c>
      <c r="AF1707" s="93"/>
      <c r="AG1707" s="2" t="s">
        <v>3364</v>
      </c>
      <c r="AH1707" s="2" t="s">
        <v>3365</v>
      </c>
      <c r="AI1707" s="2">
        <v>0.0</v>
      </c>
      <c r="AJ1707" s="94">
        <v>2.4760723995366293E-5</v>
      </c>
      <c r="AK1707" s="94">
        <v>0.0</v>
      </c>
      <c r="AL1707" s="79"/>
      <c r="AM1707" s="2" t="s">
        <v>5204</v>
      </c>
    </row>
    <row r="1708">
      <c r="A1708" s="54">
        <v>45974.0</v>
      </c>
      <c r="B1708" s="54">
        <v>45975.0</v>
      </c>
      <c r="C1708" s="2" t="s">
        <v>932</v>
      </c>
      <c r="D1708" s="2" t="s">
        <v>146</v>
      </c>
      <c r="E1708" s="2" t="s">
        <v>196</v>
      </c>
      <c r="F1708" s="53">
        <v>0.0</v>
      </c>
      <c r="G1708" s="53">
        <v>0.0</v>
      </c>
      <c r="H1708" s="53">
        <v>0.0</v>
      </c>
      <c r="I1708" s="53">
        <v>0.0</v>
      </c>
      <c r="J1708" s="53">
        <v>0.0</v>
      </c>
      <c r="K1708" s="2" t="s">
        <v>3531</v>
      </c>
      <c r="L1708" s="53">
        <v>0.0</v>
      </c>
      <c r="M1708" s="2" t="s">
        <v>3369</v>
      </c>
      <c r="N1708" s="2" t="s">
        <v>3360</v>
      </c>
      <c r="O1708" s="55"/>
      <c r="AB1708" s="2" t="s">
        <v>164</v>
      </c>
      <c r="AC1708" s="2" t="s">
        <v>3361</v>
      </c>
      <c r="AD1708" s="2" t="s">
        <v>3362</v>
      </c>
      <c r="AE1708" s="2" t="s">
        <v>3363</v>
      </c>
      <c r="AF1708" s="93"/>
      <c r="AG1708" s="2" t="s">
        <v>3364</v>
      </c>
      <c r="AH1708" s="2" t="s">
        <v>3365</v>
      </c>
      <c r="AI1708" s="2">
        <v>0.0</v>
      </c>
      <c r="AJ1708" s="94">
        <v>0.0</v>
      </c>
      <c r="AK1708" s="94">
        <v>0.0</v>
      </c>
      <c r="AL1708" s="79"/>
      <c r="AM1708" s="2" t="s">
        <v>5205</v>
      </c>
    </row>
    <row r="1709">
      <c r="A1709" s="54">
        <v>45974.0</v>
      </c>
      <c r="B1709" s="54">
        <v>45975.0</v>
      </c>
      <c r="C1709" s="2" t="s">
        <v>450</v>
      </c>
      <c r="D1709" s="2" t="s">
        <v>146</v>
      </c>
      <c r="E1709" s="2" t="s">
        <v>196</v>
      </c>
      <c r="F1709" s="53">
        <v>0.125</v>
      </c>
      <c r="G1709" s="53">
        <v>0.08333333333333333</v>
      </c>
      <c r="H1709" s="53">
        <v>0.04</v>
      </c>
      <c r="I1709" s="53">
        <v>0.019230769230769232</v>
      </c>
      <c r="J1709" s="53">
        <v>0.027863898201438364</v>
      </c>
      <c r="K1709" s="2" t="s">
        <v>5114</v>
      </c>
      <c r="L1709" s="53">
        <v>0.0</v>
      </c>
      <c r="M1709" s="2" t="s">
        <v>3369</v>
      </c>
      <c r="N1709" s="2" t="s">
        <v>3360</v>
      </c>
      <c r="O1709" s="55"/>
      <c r="AB1709" s="2" t="s">
        <v>164</v>
      </c>
      <c r="AC1709" s="2" t="s">
        <v>3361</v>
      </c>
      <c r="AD1709" s="2" t="s">
        <v>3362</v>
      </c>
      <c r="AE1709" s="2" t="s">
        <v>3363</v>
      </c>
      <c r="AF1709" s="93"/>
      <c r="AG1709" s="2" t="s">
        <v>3364</v>
      </c>
      <c r="AH1709" s="2" t="s">
        <v>3365</v>
      </c>
      <c r="AI1709" s="2">
        <v>0.0</v>
      </c>
      <c r="AJ1709" s="94">
        <v>7.763968229801201E-4</v>
      </c>
      <c r="AK1709" s="94">
        <v>3.6982248520710064E-4</v>
      </c>
      <c r="AL1709" s="79"/>
      <c r="AM1709" s="2" t="s">
        <v>5206</v>
      </c>
    </row>
    <row r="1710">
      <c r="A1710" s="54">
        <v>45974.0</v>
      </c>
      <c r="B1710" s="54">
        <v>45975.0</v>
      </c>
      <c r="C1710" s="2" t="s">
        <v>515</v>
      </c>
      <c r="D1710" s="2" t="s">
        <v>146</v>
      </c>
      <c r="E1710" s="2" t="s">
        <v>196</v>
      </c>
      <c r="F1710" s="53">
        <v>0.0</v>
      </c>
      <c r="G1710" s="53">
        <v>0.0</v>
      </c>
      <c r="H1710" s="53">
        <v>0.0</v>
      </c>
      <c r="I1710" s="53">
        <v>0.0</v>
      </c>
      <c r="J1710" s="53">
        <v>0.0037211799668425746</v>
      </c>
      <c r="K1710" s="2" t="s">
        <v>288</v>
      </c>
      <c r="L1710" s="53">
        <v>1.0</v>
      </c>
      <c r="M1710" s="2" t="s">
        <v>3369</v>
      </c>
      <c r="N1710" s="2" t="s">
        <v>3360</v>
      </c>
      <c r="O1710" s="55"/>
      <c r="AB1710" s="2" t="s">
        <v>164</v>
      </c>
      <c r="AC1710" s="2" t="s">
        <v>3361</v>
      </c>
      <c r="AD1710" s="2" t="s">
        <v>3362</v>
      </c>
      <c r="AE1710" s="2" t="s">
        <v>3363</v>
      </c>
      <c r="AF1710" s="93"/>
      <c r="AG1710" s="2" t="s">
        <v>3364</v>
      </c>
      <c r="AH1710" s="2" t="s">
        <v>3365</v>
      </c>
      <c r="AI1710" s="2">
        <v>0.0</v>
      </c>
      <c r="AJ1710" s="94">
        <v>1.3847180345630504E-5</v>
      </c>
      <c r="AK1710" s="94">
        <v>0.0</v>
      </c>
      <c r="AL1710" s="79"/>
      <c r="AM1710" s="2" t="s">
        <v>5207</v>
      </c>
    </row>
    <row r="1711">
      <c r="A1711" s="54">
        <v>45974.0</v>
      </c>
      <c r="B1711" s="54">
        <v>45975.0</v>
      </c>
      <c r="C1711" s="2" t="s">
        <v>1189</v>
      </c>
      <c r="D1711" s="2" t="s">
        <v>146</v>
      </c>
      <c r="E1711" s="2" t="s">
        <v>196</v>
      </c>
      <c r="F1711" s="53">
        <v>0.0</v>
      </c>
      <c r="G1711" s="53">
        <v>0.0</v>
      </c>
      <c r="H1711" s="53">
        <v>0.0</v>
      </c>
      <c r="I1711" s="53">
        <v>0.0</v>
      </c>
      <c r="J1711" s="53">
        <v>0.0</v>
      </c>
      <c r="K1711" s="2" t="s">
        <v>3531</v>
      </c>
      <c r="L1711" s="53">
        <v>0.0</v>
      </c>
      <c r="M1711" s="2" t="s">
        <v>3369</v>
      </c>
      <c r="N1711" s="2" t="s">
        <v>3360</v>
      </c>
      <c r="O1711" s="55"/>
      <c r="AB1711" s="2" t="s">
        <v>164</v>
      </c>
      <c r="AC1711" s="2" t="s">
        <v>3361</v>
      </c>
      <c r="AD1711" s="2" t="s">
        <v>3362</v>
      </c>
      <c r="AE1711" s="2" t="s">
        <v>3363</v>
      </c>
      <c r="AF1711" s="93"/>
      <c r="AG1711" s="101" t="s">
        <v>3364</v>
      </c>
      <c r="AH1711" s="101" t="s">
        <v>3365</v>
      </c>
      <c r="AI1711" s="2">
        <v>0.0</v>
      </c>
      <c r="AJ1711" s="94">
        <v>0.0</v>
      </c>
      <c r="AK1711" s="94">
        <v>0.0</v>
      </c>
      <c r="AL1711" s="79"/>
      <c r="AM1711" s="2" t="s">
        <v>5208</v>
      </c>
    </row>
    <row r="1712">
      <c r="A1712" s="54">
        <v>45975.0</v>
      </c>
      <c r="B1712" s="54">
        <v>45976.0</v>
      </c>
      <c r="C1712" s="2" t="s">
        <v>178</v>
      </c>
      <c r="D1712" s="2" t="s">
        <v>146</v>
      </c>
      <c r="E1712" s="2" t="s">
        <v>288</v>
      </c>
      <c r="F1712" s="53">
        <v>0.0</v>
      </c>
      <c r="G1712" s="53">
        <v>0.0</v>
      </c>
      <c r="H1712" s="53">
        <v>0.04</v>
      </c>
      <c r="I1712" s="53">
        <v>0.019230769230769232</v>
      </c>
      <c r="J1712" s="53">
        <v>0.01738145097570262</v>
      </c>
      <c r="K1712" s="2" t="s">
        <v>3531</v>
      </c>
      <c r="L1712" s="53">
        <v>0.0</v>
      </c>
      <c r="M1712" s="2" t="s">
        <v>3369</v>
      </c>
      <c r="N1712" s="2" t="s">
        <v>3360</v>
      </c>
      <c r="O1712" s="55"/>
      <c r="AB1712" s="2" t="s">
        <v>164</v>
      </c>
      <c r="AC1712" s="2" t="s">
        <v>3361</v>
      </c>
      <c r="AD1712" s="2" t="s">
        <v>3362</v>
      </c>
      <c r="AE1712" s="2" t="s">
        <v>3363</v>
      </c>
      <c r="AF1712" s="93"/>
      <c r="AG1712" s="2" t="s">
        <v>3364</v>
      </c>
      <c r="AH1712" s="2" t="s">
        <v>3365</v>
      </c>
      <c r="AI1712" s="2">
        <v>0.0</v>
      </c>
      <c r="AJ1712" s="94">
        <v>3.021148380207535E-4</v>
      </c>
      <c r="AK1712" s="94">
        <v>3.6982248520710064E-4</v>
      </c>
      <c r="AL1712" s="79"/>
      <c r="AM1712" s="2" t="s">
        <v>5209</v>
      </c>
    </row>
    <row r="1713">
      <c r="A1713" s="54">
        <v>45975.0</v>
      </c>
      <c r="B1713" s="54">
        <v>45976.0</v>
      </c>
      <c r="C1713" s="2" t="s">
        <v>932</v>
      </c>
      <c r="D1713" s="2" t="s">
        <v>146</v>
      </c>
      <c r="E1713" s="2" t="s">
        <v>288</v>
      </c>
      <c r="F1713" s="53">
        <v>0.0</v>
      </c>
      <c r="G1713" s="53">
        <v>0.0</v>
      </c>
      <c r="H1713" s="53">
        <v>0.0</v>
      </c>
      <c r="I1713" s="53">
        <v>0.0</v>
      </c>
      <c r="J1713" s="53">
        <v>0.0</v>
      </c>
      <c r="K1713" s="2" t="s">
        <v>3531</v>
      </c>
      <c r="L1713" s="53">
        <v>0.0</v>
      </c>
      <c r="M1713" s="2" t="s">
        <v>3369</v>
      </c>
      <c r="N1713" s="2" t="s">
        <v>3360</v>
      </c>
      <c r="O1713" s="55"/>
      <c r="AB1713" s="2" t="s">
        <v>164</v>
      </c>
      <c r="AC1713" s="2" t="s">
        <v>3361</v>
      </c>
      <c r="AD1713" s="2" t="s">
        <v>3362</v>
      </c>
      <c r="AE1713" s="2" t="s">
        <v>3363</v>
      </c>
      <c r="AF1713" s="93"/>
      <c r="AG1713" s="2" t="s">
        <v>3364</v>
      </c>
      <c r="AH1713" s="2" t="s">
        <v>3365</v>
      </c>
      <c r="AI1713" s="2">
        <v>0.0</v>
      </c>
      <c r="AJ1713" s="94">
        <v>0.0</v>
      </c>
      <c r="AK1713" s="94">
        <v>0.0</v>
      </c>
      <c r="AL1713" s="79"/>
      <c r="AM1713" s="2" t="s">
        <v>5210</v>
      </c>
    </row>
    <row r="1714">
      <c r="A1714" s="54">
        <v>45975.0</v>
      </c>
      <c r="B1714" s="54">
        <v>45976.0</v>
      </c>
      <c r="C1714" s="2" t="s">
        <v>450</v>
      </c>
      <c r="D1714" s="2" t="s">
        <v>146</v>
      </c>
      <c r="E1714" s="2" t="s">
        <v>288</v>
      </c>
      <c r="F1714" s="53">
        <v>0.0</v>
      </c>
      <c r="G1714" s="53">
        <v>0.0</v>
      </c>
      <c r="H1714" s="53">
        <v>0.0</v>
      </c>
      <c r="I1714" s="53">
        <v>0.0</v>
      </c>
      <c r="J1714" s="53">
        <v>0.006479380083507676</v>
      </c>
      <c r="K1714" s="2" t="s">
        <v>5114</v>
      </c>
      <c r="L1714" s="53">
        <v>0.0</v>
      </c>
      <c r="M1714" s="2" t="s">
        <v>3369</v>
      </c>
      <c r="N1714" s="2" t="s">
        <v>3360</v>
      </c>
      <c r="O1714" s="55"/>
      <c r="AB1714" s="2" t="s">
        <v>164</v>
      </c>
      <c r="AC1714" s="2" t="s">
        <v>3361</v>
      </c>
      <c r="AD1714" s="2" t="s">
        <v>3362</v>
      </c>
      <c r="AE1714" s="2" t="s">
        <v>3363</v>
      </c>
      <c r="AF1714" s="93"/>
      <c r="AG1714" s="2" t="s">
        <v>3364</v>
      </c>
      <c r="AH1714" s="2" t="s">
        <v>3365</v>
      </c>
      <c r="AI1714" s="2">
        <v>0.0</v>
      </c>
      <c r="AJ1714" s="94">
        <v>4.198236626655594E-5</v>
      </c>
      <c r="AK1714" s="94">
        <v>0.0</v>
      </c>
      <c r="AL1714" s="79"/>
      <c r="AM1714" s="2" t="s">
        <v>5211</v>
      </c>
    </row>
    <row r="1715">
      <c r="A1715" s="54">
        <v>45975.0</v>
      </c>
      <c r="B1715" s="54">
        <v>45976.0</v>
      </c>
      <c r="C1715" s="2" t="s">
        <v>515</v>
      </c>
      <c r="D1715" s="2" t="s">
        <v>146</v>
      </c>
      <c r="E1715" s="2" t="s">
        <v>288</v>
      </c>
      <c r="F1715" s="53">
        <v>0.125</v>
      </c>
      <c r="G1715" s="53">
        <v>0.08333333333333333</v>
      </c>
      <c r="H1715" s="53">
        <v>0.04</v>
      </c>
      <c r="I1715" s="53">
        <v>0.019230769230769232</v>
      </c>
      <c r="J1715" s="53">
        <v>0.03016145760935291</v>
      </c>
      <c r="K1715" s="2" t="s">
        <v>288</v>
      </c>
      <c r="L1715" s="53">
        <v>1.0</v>
      </c>
      <c r="M1715" s="2" t="s">
        <v>3369</v>
      </c>
      <c r="N1715" s="2" t="s">
        <v>3360</v>
      </c>
      <c r="O1715" s="55"/>
      <c r="AB1715" s="2" t="s">
        <v>164</v>
      </c>
      <c r="AC1715" s="2" t="s">
        <v>3361</v>
      </c>
      <c r="AD1715" s="2" t="s">
        <v>3362</v>
      </c>
      <c r="AE1715" s="2" t="s">
        <v>3363</v>
      </c>
      <c r="AF1715" s="93"/>
      <c r="AG1715" s="2" t="s">
        <v>3364</v>
      </c>
      <c r="AH1715" s="2" t="s">
        <v>3365</v>
      </c>
      <c r="AI1715" s="2">
        <v>0.0</v>
      </c>
      <c r="AJ1715" s="94">
        <v>9.097135251207926E-4</v>
      </c>
      <c r="AK1715" s="94">
        <v>3.6982248520710064E-4</v>
      </c>
      <c r="AL1715" s="79"/>
      <c r="AM1715" s="2" t="s">
        <v>5212</v>
      </c>
    </row>
    <row r="1716">
      <c r="A1716" s="54">
        <v>45975.0</v>
      </c>
      <c r="B1716" s="54">
        <v>45976.0</v>
      </c>
      <c r="C1716" s="2" t="s">
        <v>1189</v>
      </c>
      <c r="D1716" s="2" t="s">
        <v>146</v>
      </c>
      <c r="E1716" s="2" t="s">
        <v>288</v>
      </c>
      <c r="F1716" s="53">
        <v>0.0</v>
      </c>
      <c r="G1716" s="53">
        <v>0.0</v>
      </c>
      <c r="H1716" s="53">
        <v>0.0</v>
      </c>
      <c r="I1716" s="53">
        <v>0.0</v>
      </c>
      <c r="J1716" s="53">
        <v>0.0</v>
      </c>
      <c r="K1716" s="2" t="s">
        <v>3531</v>
      </c>
      <c r="L1716" s="53">
        <v>0.0</v>
      </c>
      <c r="M1716" s="2" t="s">
        <v>3369</v>
      </c>
      <c r="N1716" s="2" t="s">
        <v>3360</v>
      </c>
      <c r="O1716" s="55"/>
      <c r="AB1716" s="2" t="s">
        <v>164</v>
      </c>
      <c r="AC1716" s="2" t="s">
        <v>3361</v>
      </c>
      <c r="AD1716" s="2" t="s">
        <v>3362</v>
      </c>
      <c r="AE1716" s="2" t="s">
        <v>3363</v>
      </c>
      <c r="AF1716" s="93"/>
      <c r="AG1716" s="101" t="s">
        <v>3364</v>
      </c>
      <c r="AH1716" s="101" t="s">
        <v>3365</v>
      </c>
      <c r="AI1716" s="2">
        <v>0.0</v>
      </c>
      <c r="AJ1716" s="94">
        <v>0.0</v>
      </c>
      <c r="AK1716" s="94">
        <v>0.0</v>
      </c>
      <c r="AL1716" s="79"/>
      <c r="AM1716" s="2" t="s">
        <v>5213</v>
      </c>
    </row>
    <row r="1717">
      <c r="A1717" s="54">
        <v>45976.0</v>
      </c>
      <c r="B1717" s="54">
        <v>45977.0</v>
      </c>
      <c r="C1717" s="2" t="s">
        <v>178</v>
      </c>
      <c r="D1717" s="2" t="s">
        <v>146</v>
      </c>
      <c r="E1717" s="2" t="s">
        <v>256</v>
      </c>
      <c r="F1717" s="53">
        <v>0.0</v>
      </c>
      <c r="G1717" s="53">
        <v>0.0</v>
      </c>
      <c r="H1717" s="53">
        <v>0.04</v>
      </c>
      <c r="I1717" s="53">
        <v>0.019230769230769232</v>
      </c>
      <c r="J1717" s="53">
        <v>0.019528017708588242</v>
      </c>
      <c r="K1717" s="2" t="s">
        <v>3531</v>
      </c>
      <c r="L1717" s="53">
        <v>0.0</v>
      </c>
      <c r="M1717" s="2" t="s">
        <v>3369</v>
      </c>
      <c r="N1717" s="2" t="s">
        <v>3360</v>
      </c>
      <c r="O1717" s="55"/>
      <c r="AB1717" s="2" t="s">
        <v>164</v>
      </c>
      <c r="AC1717" s="2" t="s">
        <v>3361</v>
      </c>
      <c r="AD1717" s="2" t="s">
        <v>3362</v>
      </c>
      <c r="AE1717" s="2" t="s">
        <v>3363</v>
      </c>
      <c r="AF1717" s="93"/>
      <c r="AG1717" s="2" t="s">
        <v>3364</v>
      </c>
      <c r="AH1717" s="2" t="s">
        <v>3365</v>
      </c>
      <c r="AI1717" s="2">
        <v>0.0</v>
      </c>
      <c r="AJ1717" s="94">
        <v>3.81343475626936E-4</v>
      </c>
      <c r="AK1717" s="94">
        <v>3.6982248520710064E-4</v>
      </c>
      <c r="AL1717" s="79"/>
      <c r="AM1717" s="2" t="s">
        <v>5214</v>
      </c>
    </row>
    <row r="1718">
      <c r="A1718" s="54">
        <v>45976.0</v>
      </c>
      <c r="B1718" s="54">
        <v>45977.0</v>
      </c>
      <c r="C1718" s="2" t="s">
        <v>932</v>
      </c>
      <c r="D1718" s="2" t="s">
        <v>146</v>
      </c>
      <c r="E1718" s="2" t="s">
        <v>256</v>
      </c>
      <c r="F1718" s="53">
        <v>0.0</v>
      </c>
      <c r="G1718" s="53">
        <v>0.0</v>
      </c>
      <c r="H1718" s="53">
        <v>0.0</v>
      </c>
      <c r="I1718" s="53">
        <v>0.0</v>
      </c>
      <c r="J1718" s="53">
        <v>0.0</v>
      </c>
      <c r="K1718" s="2" t="s">
        <v>3531</v>
      </c>
      <c r="L1718" s="53">
        <v>0.0</v>
      </c>
      <c r="M1718" s="2" t="s">
        <v>3369</v>
      </c>
      <c r="N1718" s="2" t="s">
        <v>3360</v>
      </c>
      <c r="O1718" s="55"/>
      <c r="AB1718" s="2" t="s">
        <v>164</v>
      </c>
      <c r="AC1718" s="2" t="s">
        <v>3361</v>
      </c>
      <c r="AD1718" s="2" t="s">
        <v>3362</v>
      </c>
      <c r="AE1718" s="2" t="s">
        <v>3363</v>
      </c>
      <c r="AF1718" s="93"/>
      <c r="AG1718" s="2" t="s">
        <v>3364</v>
      </c>
      <c r="AH1718" s="2" t="s">
        <v>3365</v>
      </c>
      <c r="AI1718" s="2">
        <v>0.0</v>
      </c>
      <c r="AJ1718" s="94">
        <v>0.0</v>
      </c>
      <c r="AK1718" s="94">
        <v>0.0</v>
      </c>
      <c r="AL1718" s="79"/>
      <c r="AM1718" s="2" t="s">
        <v>5215</v>
      </c>
    </row>
    <row r="1719">
      <c r="A1719" s="54">
        <v>45976.0</v>
      </c>
      <c r="B1719" s="54">
        <v>45977.0</v>
      </c>
      <c r="C1719" s="2" t="s">
        <v>450</v>
      </c>
      <c r="D1719" s="2" t="s">
        <v>146</v>
      </c>
      <c r="E1719" s="2" t="s">
        <v>256</v>
      </c>
      <c r="F1719" s="53">
        <v>0.125</v>
      </c>
      <c r="G1719" s="53">
        <v>0.08333333333333333</v>
      </c>
      <c r="H1719" s="53">
        <v>0.04</v>
      </c>
      <c r="I1719" s="53">
        <v>0.019230769230769232</v>
      </c>
      <c r="J1719" s="53">
        <v>0.03150930697098576</v>
      </c>
      <c r="K1719" s="2" t="s">
        <v>5114</v>
      </c>
      <c r="L1719" s="53">
        <v>0.0</v>
      </c>
      <c r="M1719" s="2" t="s">
        <v>3369</v>
      </c>
      <c r="N1719" s="2" t="s">
        <v>3360</v>
      </c>
      <c r="O1719" s="55"/>
      <c r="AB1719" s="2" t="s">
        <v>164</v>
      </c>
      <c r="AC1719" s="2" t="s">
        <v>3361</v>
      </c>
      <c r="AD1719" s="2" t="s">
        <v>3362</v>
      </c>
      <c r="AE1719" s="2" t="s">
        <v>3363</v>
      </c>
      <c r="AF1719" s="93"/>
      <c r="AG1719" s="2" t="s">
        <v>3364</v>
      </c>
      <c r="AH1719" s="2" t="s">
        <v>3365</v>
      </c>
      <c r="AI1719" s="2">
        <v>0.0</v>
      </c>
      <c r="AJ1719" s="94">
        <v>9.928364257918117E-4</v>
      </c>
      <c r="AK1719" s="94">
        <v>3.6982248520710064E-4</v>
      </c>
      <c r="AL1719" s="79"/>
      <c r="AM1719" s="2" t="s">
        <v>5216</v>
      </c>
    </row>
    <row r="1720">
      <c r="A1720" s="54">
        <v>45976.0</v>
      </c>
      <c r="B1720" s="54">
        <v>45977.0</v>
      </c>
      <c r="C1720" s="2" t="s">
        <v>515</v>
      </c>
      <c r="D1720" s="2" t="s">
        <v>146</v>
      </c>
      <c r="E1720" s="2" t="s">
        <v>256</v>
      </c>
      <c r="F1720" s="53">
        <v>0.0</v>
      </c>
      <c r="G1720" s="53">
        <v>0.0</v>
      </c>
      <c r="H1720" s="53">
        <v>0.0</v>
      </c>
      <c r="I1720" s="53">
        <v>0.0</v>
      </c>
      <c r="J1720" s="53">
        <v>0.003664300811673941</v>
      </c>
      <c r="K1720" s="2" t="s">
        <v>288</v>
      </c>
      <c r="L1720" s="53">
        <v>1.0</v>
      </c>
      <c r="M1720" s="2" t="s">
        <v>3369</v>
      </c>
      <c r="N1720" s="2" t="s">
        <v>3360</v>
      </c>
      <c r="O1720" s="55"/>
      <c r="AB1720" s="2" t="s">
        <v>164</v>
      </c>
      <c r="AC1720" s="2" t="s">
        <v>3361</v>
      </c>
      <c r="AD1720" s="2" t="s">
        <v>3362</v>
      </c>
      <c r="AE1720" s="2" t="s">
        <v>3363</v>
      </c>
      <c r="AF1720" s="93"/>
      <c r="AG1720" s="2" t="s">
        <v>3364</v>
      </c>
      <c r="AH1720" s="2" t="s">
        <v>3365</v>
      </c>
      <c r="AI1720" s="2">
        <v>0.0</v>
      </c>
      <c r="AJ1720" s="94">
        <v>1.3427100438434302E-5</v>
      </c>
      <c r="AK1720" s="94">
        <v>0.0</v>
      </c>
      <c r="AL1720" s="79"/>
      <c r="AM1720" s="2" t="s">
        <v>5217</v>
      </c>
    </row>
    <row r="1721">
      <c r="A1721" s="54">
        <v>45976.0</v>
      </c>
      <c r="B1721" s="54">
        <v>45977.0</v>
      </c>
      <c r="C1721" s="2" t="s">
        <v>1189</v>
      </c>
      <c r="D1721" s="2" t="s">
        <v>146</v>
      </c>
      <c r="E1721" s="2" t="s">
        <v>256</v>
      </c>
      <c r="F1721" s="53">
        <v>0.0</v>
      </c>
      <c r="G1721" s="53">
        <v>0.0</v>
      </c>
      <c r="H1721" s="53">
        <v>0.0</v>
      </c>
      <c r="I1721" s="53">
        <v>0.0</v>
      </c>
      <c r="J1721" s="53">
        <v>0.0</v>
      </c>
      <c r="K1721" s="2" t="s">
        <v>3531</v>
      </c>
      <c r="L1721" s="53">
        <v>0.0</v>
      </c>
      <c r="M1721" s="2" t="s">
        <v>3369</v>
      </c>
      <c r="N1721" s="2" t="s">
        <v>3360</v>
      </c>
      <c r="O1721" s="55"/>
      <c r="AB1721" s="2" t="s">
        <v>164</v>
      </c>
      <c r="AC1721" s="2" t="s">
        <v>3361</v>
      </c>
      <c r="AD1721" s="2" t="s">
        <v>3362</v>
      </c>
      <c r="AE1721" s="2" t="s">
        <v>3363</v>
      </c>
      <c r="AF1721" s="93"/>
      <c r="AG1721" s="101" t="s">
        <v>3364</v>
      </c>
      <c r="AH1721" s="101" t="s">
        <v>3365</v>
      </c>
      <c r="AI1721" s="2">
        <v>0.0</v>
      </c>
      <c r="AJ1721" s="94">
        <v>0.0</v>
      </c>
      <c r="AK1721" s="94">
        <v>0.0</v>
      </c>
      <c r="AL1721" s="79"/>
      <c r="AM1721" s="2" t="s">
        <v>5218</v>
      </c>
    </row>
    <row r="1722">
      <c r="A1722" s="54">
        <v>45977.0</v>
      </c>
      <c r="B1722" s="54">
        <v>45978.0</v>
      </c>
      <c r="C1722" s="2" t="s">
        <v>178</v>
      </c>
      <c r="D1722" s="2" t="s">
        <v>146</v>
      </c>
      <c r="E1722" s="2" t="s">
        <v>180</v>
      </c>
      <c r="F1722" s="53">
        <v>0.0</v>
      </c>
      <c r="G1722" s="53">
        <v>0.0</v>
      </c>
      <c r="H1722" s="53">
        <v>0.04</v>
      </c>
      <c r="I1722" s="53">
        <v>0.019230769230769232</v>
      </c>
      <c r="J1722" s="53">
        <v>0.01294659737051719</v>
      </c>
      <c r="K1722" s="2" t="s">
        <v>3531</v>
      </c>
      <c r="L1722" s="53">
        <v>0.0</v>
      </c>
      <c r="M1722" s="2" t="s">
        <v>3369</v>
      </c>
      <c r="N1722" s="2" t="s">
        <v>3360</v>
      </c>
      <c r="O1722" s="55"/>
      <c r="AB1722" s="2" t="s">
        <v>164</v>
      </c>
      <c r="AC1722" s="2" t="s">
        <v>3361</v>
      </c>
      <c r="AD1722" s="2" t="s">
        <v>3362</v>
      </c>
      <c r="AE1722" s="2" t="s">
        <v>3363</v>
      </c>
      <c r="AF1722" s="93"/>
      <c r="AG1722" s="2" t="s">
        <v>3364</v>
      </c>
      <c r="AH1722" s="2" t="s">
        <v>3365</v>
      </c>
      <c r="AI1722" s="2">
        <v>0.0</v>
      </c>
      <c r="AJ1722" s="94">
        <v>1.6761438347428264E-4</v>
      </c>
      <c r="AK1722" s="94">
        <v>3.6982248520710064E-4</v>
      </c>
      <c r="AL1722" s="79"/>
      <c r="AM1722" s="2" t="s">
        <v>5219</v>
      </c>
    </row>
    <row r="1723">
      <c r="A1723" s="54">
        <v>45977.0</v>
      </c>
      <c r="B1723" s="54">
        <v>45978.0</v>
      </c>
      <c r="C1723" s="2" t="s">
        <v>932</v>
      </c>
      <c r="D1723" s="2" t="s">
        <v>146</v>
      </c>
      <c r="E1723" s="2" t="s">
        <v>180</v>
      </c>
      <c r="F1723" s="53">
        <v>0.0</v>
      </c>
      <c r="G1723" s="53">
        <v>0.0</v>
      </c>
      <c r="H1723" s="53">
        <v>0.0</v>
      </c>
      <c r="I1723" s="53">
        <v>0.0</v>
      </c>
      <c r="J1723" s="53">
        <v>0.0</v>
      </c>
      <c r="K1723" s="2" t="s">
        <v>3531</v>
      </c>
      <c r="L1723" s="53">
        <v>0.0</v>
      </c>
      <c r="M1723" s="2" t="s">
        <v>3369</v>
      </c>
      <c r="N1723" s="2" t="s">
        <v>3360</v>
      </c>
      <c r="O1723" s="55"/>
      <c r="AB1723" s="2" t="s">
        <v>164</v>
      </c>
      <c r="AC1723" s="2" t="s">
        <v>3361</v>
      </c>
      <c r="AD1723" s="2" t="s">
        <v>3362</v>
      </c>
      <c r="AE1723" s="2" t="s">
        <v>3363</v>
      </c>
      <c r="AF1723" s="93"/>
      <c r="AG1723" s="2" t="s">
        <v>3364</v>
      </c>
      <c r="AH1723" s="2" t="s">
        <v>3365</v>
      </c>
      <c r="AI1723" s="2">
        <v>0.0</v>
      </c>
      <c r="AJ1723" s="94">
        <v>0.0</v>
      </c>
      <c r="AK1723" s="94">
        <v>0.0</v>
      </c>
      <c r="AL1723" s="79"/>
      <c r="AM1723" s="2" t="s">
        <v>5220</v>
      </c>
    </row>
    <row r="1724">
      <c r="A1724" s="54">
        <v>45977.0</v>
      </c>
      <c r="B1724" s="54">
        <v>45978.0</v>
      </c>
      <c r="C1724" s="2" t="s">
        <v>450</v>
      </c>
      <c r="D1724" s="2" t="s">
        <v>146</v>
      </c>
      <c r="E1724" s="2" t="s">
        <v>180</v>
      </c>
      <c r="F1724" s="53">
        <v>0.0</v>
      </c>
      <c r="G1724" s="53">
        <v>0.0</v>
      </c>
      <c r="H1724" s="53">
        <v>0.0</v>
      </c>
      <c r="I1724" s="53">
        <v>0.0</v>
      </c>
      <c r="J1724" s="53">
        <v>0.0063803411580995355</v>
      </c>
      <c r="K1724" s="2" t="s">
        <v>5114</v>
      </c>
      <c r="L1724" s="53">
        <v>0.0</v>
      </c>
      <c r="M1724" s="2" t="s">
        <v>3369</v>
      </c>
      <c r="N1724" s="2" t="s">
        <v>3360</v>
      </c>
      <c r="O1724" s="55"/>
      <c r="AB1724" s="2" t="s">
        <v>164</v>
      </c>
      <c r="AC1724" s="2" t="s">
        <v>3361</v>
      </c>
      <c r="AD1724" s="2" t="s">
        <v>3362</v>
      </c>
      <c r="AE1724" s="2" t="s">
        <v>3363</v>
      </c>
      <c r="AF1724" s="93"/>
      <c r="AG1724" s="2" t="s">
        <v>3364</v>
      </c>
      <c r="AH1724" s="2" t="s">
        <v>3365</v>
      </c>
      <c r="AI1724" s="2">
        <v>0.0</v>
      </c>
      <c r="AJ1724" s="94">
        <v>4.070875329373892E-5</v>
      </c>
      <c r="AK1724" s="94">
        <v>0.0</v>
      </c>
      <c r="AL1724" s="79"/>
      <c r="AM1724" s="2" t="s">
        <v>5221</v>
      </c>
    </row>
    <row r="1725">
      <c r="A1725" s="54">
        <v>45977.0</v>
      </c>
      <c r="B1725" s="54">
        <v>45978.0</v>
      </c>
      <c r="C1725" s="2" t="s">
        <v>515</v>
      </c>
      <c r="D1725" s="2" t="s">
        <v>146</v>
      </c>
      <c r="E1725" s="2" t="s">
        <v>180</v>
      </c>
      <c r="F1725" s="53">
        <v>0.0</v>
      </c>
      <c r="G1725" s="53">
        <v>0.0</v>
      </c>
      <c r="H1725" s="53">
        <v>0.0</v>
      </c>
      <c r="I1725" s="53">
        <v>0.0</v>
      </c>
      <c r="J1725" s="53">
        <v>0.003636188098938039</v>
      </c>
      <c r="K1725" s="2" t="s">
        <v>288</v>
      </c>
      <c r="L1725" s="53">
        <v>1.0</v>
      </c>
      <c r="M1725" s="2" t="s">
        <v>3369</v>
      </c>
      <c r="N1725" s="2" t="s">
        <v>3360</v>
      </c>
      <c r="O1725" s="55"/>
      <c r="AB1725" s="2" t="s">
        <v>164</v>
      </c>
      <c r="AC1725" s="2" t="s">
        <v>3361</v>
      </c>
      <c r="AD1725" s="2" t="s">
        <v>3362</v>
      </c>
      <c r="AE1725" s="2" t="s">
        <v>3363</v>
      </c>
      <c r="AF1725" s="93"/>
      <c r="AG1725" s="2" t="s">
        <v>3364</v>
      </c>
      <c r="AH1725" s="2" t="s">
        <v>3365</v>
      </c>
      <c r="AI1725" s="2">
        <v>0.0</v>
      </c>
      <c r="AJ1725" s="94">
        <v>1.322186389085863E-5</v>
      </c>
      <c r="AK1725" s="94">
        <v>0.0</v>
      </c>
      <c r="AL1725" s="79"/>
      <c r="AM1725" s="2" t="s">
        <v>5222</v>
      </c>
    </row>
    <row r="1726">
      <c r="A1726" s="54">
        <v>45977.0</v>
      </c>
      <c r="B1726" s="54">
        <v>45978.0</v>
      </c>
      <c r="C1726" s="2" t="s">
        <v>1189</v>
      </c>
      <c r="D1726" s="2" t="s">
        <v>146</v>
      </c>
      <c r="E1726" s="2" t="s">
        <v>180</v>
      </c>
      <c r="F1726" s="53">
        <v>0.0</v>
      </c>
      <c r="G1726" s="53">
        <v>0.0</v>
      </c>
      <c r="H1726" s="53">
        <v>0.0</v>
      </c>
      <c r="I1726" s="53">
        <v>0.0</v>
      </c>
      <c r="J1726" s="53">
        <v>0.0</v>
      </c>
      <c r="K1726" s="2" t="s">
        <v>3531</v>
      </c>
      <c r="L1726" s="53">
        <v>0.0</v>
      </c>
      <c r="M1726" s="2" t="s">
        <v>3369</v>
      </c>
      <c r="N1726" s="2" t="s">
        <v>3360</v>
      </c>
      <c r="O1726" s="55"/>
      <c r="AB1726" s="2" t="s">
        <v>164</v>
      </c>
      <c r="AC1726" s="2" t="s">
        <v>3361</v>
      </c>
      <c r="AD1726" s="2" t="s">
        <v>3362</v>
      </c>
      <c r="AE1726" s="2" t="s">
        <v>3363</v>
      </c>
      <c r="AF1726" s="93"/>
      <c r="AG1726" s="101" t="s">
        <v>3364</v>
      </c>
      <c r="AH1726" s="101" t="s">
        <v>3365</v>
      </c>
      <c r="AI1726" s="2">
        <v>0.0</v>
      </c>
      <c r="AJ1726" s="94">
        <v>0.0</v>
      </c>
      <c r="AK1726" s="94">
        <v>0.0</v>
      </c>
      <c r="AL1726" s="79"/>
      <c r="AM1726" s="2" t="s">
        <v>5223</v>
      </c>
    </row>
    <row r="1727">
      <c r="A1727" s="54">
        <v>45978.0</v>
      </c>
      <c r="B1727" s="54">
        <v>45979.0</v>
      </c>
      <c r="C1727" s="2" t="s">
        <v>178</v>
      </c>
      <c r="D1727" s="2" t="s">
        <v>146</v>
      </c>
      <c r="E1727" s="2" t="s">
        <v>208</v>
      </c>
      <c r="F1727" s="53">
        <v>0.0</v>
      </c>
      <c r="G1727" s="53">
        <v>0.0</v>
      </c>
      <c r="H1727" s="53">
        <v>0.0</v>
      </c>
      <c r="I1727" s="53">
        <v>0.0</v>
      </c>
      <c r="J1727" s="53">
        <v>0.004825058227520693</v>
      </c>
      <c r="K1727" s="2" t="s">
        <v>3531</v>
      </c>
      <c r="L1727" s="53">
        <v>0.0</v>
      </c>
      <c r="M1727" s="2" t="s">
        <v>3369</v>
      </c>
      <c r="N1727" s="2" t="s">
        <v>3360</v>
      </c>
      <c r="O1727" s="55"/>
      <c r="AB1727" s="2" t="s">
        <v>164</v>
      </c>
      <c r="AC1727" s="2" t="s">
        <v>3361</v>
      </c>
      <c r="AD1727" s="2" t="s">
        <v>3362</v>
      </c>
      <c r="AE1727" s="2" t="s">
        <v>3363</v>
      </c>
      <c r="AF1727" s="93"/>
      <c r="AG1727" s="2" t="s">
        <v>3364</v>
      </c>
      <c r="AH1727" s="2" t="s">
        <v>3365</v>
      </c>
      <c r="AI1727" s="2">
        <v>0.0</v>
      </c>
      <c r="AJ1727" s="94">
        <v>2.3281186898965135E-5</v>
      </c>
      <c r="AK1727" s="94">
        <v>0.0</v>
      </c>
      <c r="AL1727" s="79"/>
      <c r="AM1727" s="2" t="s">
        <v>5224</v>
      </c>
    </row>
    <row r="1728">
      <c r="A1728" s="54">
        <v>45978.0</v>
      </c>
      <c r="B1728" s="54">
        <v>45979.0</v>
      </c>
      <c r="C1728" s="2" t="s">
        <v>932</v>
      </c>
      <c r="D1728" s="2" t="s">
        <v>146</v>
      </c>
      <c r="E1728" s="2" t="s">
        <v>208</v>
      </c>
      <c r="F1728" s="53">
        <v>0.0</v>
      </c>
      <c r="G1728" s="53">
        <v>0.0</v>
      </c>
      <c r="H1728" s="53">
        <v>0.0</v>
      </c>
      <c r="I1728" s="53">
        <v>0.0</v>
      </c>
      <c r="J1728" s="53">
        <v>0.0</v>
      </c>
      <c r="K1728" s="2" t="s">
        <v>3531</v>
      </c>
      <c r="L1728" s="53">
        <v>0.0</v>
      </c>
      <c r="M1728" s="2" t="s">
        <v>3369</v>
      </c>
      <c r="N1728" s="2" t="s">
        <v>3360</v>
      </c>
      <c r="O1728" s="55"/>
      <c r="AB1728" s="2" t="s">
        <v>164</v>
      </c>
      <c r="AC1728" s="2" t="s">
        <v>3361</v>
      </c>
      <c r="AD1728" s="2" t="s">
        <v>3362</v>
      </c>
      <c r="AE1728" s="2" t="s">
        <v>3363</v>
      </c>
      <c r="AF1728" s="93"/>
      <c r="AG1728" s="2" t="s">
        <v>3364</v>
      </c>
      <c r="AH1728" s="2" t="s">
        <v>3365</v>
      </c>
      <c r="AI1728" s="2">
        <v>0.0</v>
      </c>
      <c r="AJ1728" s="94">
        <v>0.0</v>
      </c>
      <c r="AK1728" s="94">
        <v>0.0</v>
      </c>
      <c r="AL1728" s="79"/>
      <c r="AM1728" s="2" t="s">
        <v>5225</v>
      </c>
    </row>
    <row r="1729">
      <c r="A1729" s="54">
        <v>45978.0</v>
      </c>
      <c r="B1729" s="54">
        <v>45979.0</v>
      </c>
      <c r="C1729" s="2" t="s">
        <v>450</v>
      </c>
      <c r="D1729" s="2" t="s">
        <v>146</v>
      </c>
      <c r="E1729" s="2" t="s">
        <v>208</v>
      </c>
      <c r="F1729" s="53">
        <v>0.0</v>
      </c>
      <c r="G1729" s="53">
        <v>0.0</v>
      </c>
      <c r="H1729" s="53">
        <v>0.0</v>
      </c>
      <c r="I1729" s="53">
        <v>0.0</v>
      </c>
      <c r="J1729" s="53">
        <v>0.0063313908378738425</v>
      </c>
      <c r="K1729" s="2" t="s">
        <v>5114</v>
      </c>
      <c r="L1729" s="53">
        <v>0.0</v>
      </c>
      <c r="M1729" s="2" t="s">
        <v>3369</v>
      </c>
      <c r="N1729" s="2" t="s">
        <v>3360</v>
      </c>
      <c r="O1729" s="55"/>
      <c r="AB1729" s="2" t="s">
        <v>164</v>
      </c>
      <c r="AC1729" s="2" t="s">
        <v>3361</v>
      </c>
      <c r="AD1729" s="2" t="s">
        <v>3362</v>
      </c>
      <c r="AE1729" s="2" t="s">
        <v>3363</v>
      </c>
      <c r="AF1729" s="93"/>
      <c r="AG1729" s="2" t="s">
        <v>3364</v>
      </c>
      <c r="AH1729" s="2" t="s">
        <v>3365</v>
      </c>
      <c r="AI1729" s="2">
        <v>0.0</v>
      </c>
      <c r="AJ1729" s="94">
        <v>4.0086509941912836E-5</v>
      </c>
      <c r="AK1729" s="94">
        <v>0.0</v>
      </c>
      <c r="AL1729" s="79"/>
      <c r="AM1729" s="2" t="s">
        <v>5226</v>
      </c>
    </row>
    <row r="1730">
      <c r="A1730" s="54">
        <v>45978.0</v>
      </c>
      <c r="B1730" s="54">
        <v>45979.0</v>
      </c>
      <c r="C1730" s="2" t="s">
        <v>515</v>
      </c>
      <c r="D1730" s="2" t="s">
        <v>146</v>
      </c>
      <c r="E1730" s="2" t="s">
        <v>208</v>
      </c>
      <c r="F1730" s="53">
        <v>0.0</v>
      </c>
      <c r="G1730" s="53">
        <v>0.0</v>
      </c>
      <c r="H1730" s="53">
        <v>0.0</v>
      </c>
      <c r="I1730" s="53">
        <v>0.0</v>
      </c>
      <c r="J1730" s="53">
        <v>0.003608291068444941</v>
      </c>
      <c r="K1730" s="2" t="s">
        <v>288</v>
      </c>
      <c r="L1730" s="53">
        <v>1.0</v>
      </c>
      <c r="M1730" s="2" t="s">
        <v>3369</v>
      </c>
      <c r="N1730" s="2" t="s">
        <v>3360</v>
      </c>
      <c r="O1730" s="55"/>
      <c r="AB1730" s="2" t="s">
        <v>164</v>
      </c>
      <c r="AC1730" s="2" t="s">
        <v>3361</v>
      </c>
      <c r="AD1730" s="2" t="s">
        <v>3362</v>
      </c>
      <c r="AE1730" s="2" t="s">
        <v>3363</v>
      </c>
      <c r="AF1730" s="93"/>
      <c r="AG1730" s="2" t="s">
        <v>3364</v>
      </c>
      <c r="AH1730" s="2" t="s">
        <v>3365</v>
      </c>
      <c r="AI1730" s="2">
        <v>0.0</v>
      </c>
      <c r="AJ1730" s="94">
        <v>1.3019764434619534E-5</v>
      </c>
      <c r="AK1730" s="94">
        <v>0.0</v>
      </c>
      <c r="AL1730" s="79"/>
      <c r="AM1730" s="2" t="s">
        <v>5227</v>
      </c>
    </row>
    <row r="1731">
      <c r="A1731" s="54">
        <v>45978.0</v>
      </c>
      <c r="B1731" s="54">
        <v>45979.0</v>
      </c>
      <c r="C1731" s="2" t="s">
        <v>1189</v>
      </c>
      <c r="D1731" s="2" t="s">
        <v>146</v>
      </c>
      <c r="E1731" s="2" t="s">
        <v>208</v>
      </c>
      <c r="F1731" s="53">
        <v>0.0</v>
      </c>
      <c r="G1731" s="53">
        <v>0.0</v>
      </c>
      <c r="H1731" s="53">
        <v>0.0</v>
      </c>
      <c r="I1731" s="53">
        <v>0.0</v>
      </c>
      <c r="J1731" s="53">
        <v>0.0</v>
      </c>
      <c r="K1731" s="2" t="s">
        <v>3531</v>
      </c>
      <c r="L1731" s="53">
        <v>0.0</v>
      </c>
      <c r="M1731" s="2" t="s">
        <v>3369</v>
      </c>
      <c r="N1731" s="2" t="s">
        <v>3360</v>
      </c>
      <c r="O1731" s="55"/>
      <c r="AB1731" s="2" t="s">
        <v>164</v>
      </c>
      <c r="AC1731" s="2" t="s">
        <v>3361</v>
      </c>
      <c r="AD1731" s="2" t="s">
        <v>3362</v>
      </c>
      <c r="AE1731" s="2" t="s">
        <v>3363</v>
      </c>
      <c r="AF1731" s="93"/>
      <c r="AG1731" s="101" t="s">
        <v>3364</v>
      </c>
      <c r="AH1731" s="101" t="s">
        <v>3365</v>
      </c>
      <c r="AI1731" s="2">
        <v>0.0</v>
      </c>
      <c r="AJ1731" s="94">
        <v>0.0</v>
      </c>
      <c r="AK1731" s="94">
        <v>0.0</v>
      </c>
      <c r="AL1731" s="79"/>
      <c r="AM1731" s="2" t="s">
        <v>5228</v>
      </c>
    </row>
    <row r="1732">
      <c r="A1732" s="54">
        <v>45979.0</v>
      </c>
      <c r="B1732" s="54">
        <v>45980.0</v>
      </c>
      <c r="C1732" s="2" t="s">
        <v>178</v>
      </c>
      <c r="D1732" s="2" t="s">
        <v>146</v>
      </c>
      <c r="E1732" s="2" t="s">
        <v>303</v>
      </c>
      <c r="F1732" s="53">
        <v>0.0</v>
      </c>
      <c r="G1732" s="53">
        <v>0.0</v>
      </c>
      <c r="H1732" s="53">
        <v>0.0</v>
      </c>
      <c r="I1732" s="53">
        <v>0.0</v>
      </c>
      <c r="J1732" s="53">
        <v>0.004788040121514727</v>
      </c>
      <c r="K1732" s="2" t="s">
        <v>3531</v>
      </c>
      <c r="L1732" s="53">
        <v>0.0</v>
      </c>
      <c r="M1732" s="2" t="s">
        <v>3369</v>
      </c>
      <c r="N1732" s="2" t="s">
        <v>3360</v>
      </c>
      <c r="O1732" s="55"/>
      <c r="AB1732" s="2" t="s">
        <v>164</v>
      </c>
      <c r="AC1732" s="2" t="s">
        <v>3361</v>
      </c>
      <c r="AD1732" s="2" t="s">
        <v>3362</v>
      </c>
      <c r="AE1732" s="2" t="s">
        <v>3363</v>
      </c>
      <c r="AF1732" s="93"/>
      <c r="AG1732" s="2" t="s">
        <v>3364</v>
      </c>
      <c r="AH1732" s="2" t="s">
        <v>3365</v>
      </c>
      <c r="AI1732" s="2">
        <v>0.0</v>
      </c>
      <c r="AJ1732" s="94">
        <v>2.2925328205234757E-5</v>
      </c>
      <c r="AK1732" s="94">
        <v>0.0</v>
      </c>
      <c r="AL1732" s="79"/>
      <c r="AM1732" s="2" t="s">
        <v>5229</v>
      </c>
    </row>
    <row r="1733">
      <c r="A1733" s="54">
        <v>45979.0</v>
      </c>
      <c r="B1733" s="54">
        <v>45980.0</v>
      </c>
      <c r="C1733" s="2" t="s">
        <v>932</v>
      </c>
      <c r="D1733" s="2" t="s">
        <v>146</v>
      </c>
      <c r="E1733" s="2" t="s">
        <v>303</v>
      </c>
      <c r="F1733" s="53">
        <v>0.0</v>
      </c>
      <c r="G1733" s="53">
        <v>0.0</v>
      </c>
      <c r="H1733" s="53">
        <v>0.0</v>
      </c>
      <c r="I1733" s="53">
        <v>0.0</v>
      </c>
      <c r="J1733" s="53">
        <v>0.0</v>
      </c>
      <c r="K1733" s="2" t="s">
        <v>3531</v>
      </c>
      <c r="L1733" s="53">
        <v>0.0</v>
      </c>
      <c r="M1733" s="2" t="s">
        <v>3369</v>
      </c>
      <c r="N1733" s="2" t="s">
        <v>3360</v>
      </c>
      <c r="O1733" s="55"/>
      <c r="AB1733" s="2" t="s">
        <v>164</v>
      </c>
      <c r="AC1733" s="2" t="s">
        <v>3361</v>
      </c>
      <c r="AD1733" s="2" t="s">
        <v>3362</v>
      </c>
      <c r="AE1733" s="2" t="s">
        <v>3363</v>
      </c>
      <c r="AF1733" s="93"/>
      <c r="AG1733" s="2" t="s">
        <v>3364</v>
      </c>
      <c r="AH1733" s="2" t="s">
        <v>3365</v>
      </c>
      <c r="AI1733" s="2">
        <v>0.0</v>
      </c>
      <c r="AJ1733" s="94">
        <v>0.0</v>
      </c>
      <c r="AK1733" s="94">
        <v>0.0</v>
      </c>
      <c r="AL1733" s="79"/>
      <c r="AM1733" s="2" t="s">
        <v>5230</v>
      </c>
    </row>
    <row r="1734">
      <c r="A1734" s="54">
        <v>45979.0</v>
      </c>
      <c r="B1734" s="54">
        <v>45980.0</v>
      </c>
      <c r="C1734" s="2" t="s">
        <v>450</v>
      </c>
      <c r="D1734" s="2" t="s">
        <v>146</v>
      </c>
      <c r="E1734" s="2" t="s">
        <v>303</v>
      </c>
      <c r="F1734" s="53">
        <v>0.0</v>
      </c>
      <c r="G1734" s="53">
        <v>0.0</v>
      </c>
      <c r="H1734" s="53">
        <v>0.0</v>
      </c>
      <c r="I1734" s="53">
        <v>0.0</v>
      </c>
      <c r="J1734" s="53">
        <v>0.006282816067135368</v>
      </c>
      <c r="K1734" s="2" t="s">
        <v>5114</v>
      </c>
      <c r="L1734" s="53">
        <v>0.0</v>
      </c>
      <c r="M1734" s="2" t="s">
        <v>3369</v>
      </c>
      <c r="N1734" s="2" t="s">
        <v>3360</v>
      </c>
      <c r="O1734" s="55"/>
      <c r="AB1734" s="2" t="s">
        <v>164</v>
      </c>
      <c r="AC1734" s="2" t="s">
        <v>3361</v>
      </c>
      <c r="AD1734" s="2" t="s">
        <v>3362</v>
      </c>
      <c r="AE1734" s="2" t="s">
        <v>3363</v>
      </c>
      <c r="AF1734" s="93"/>
      <c r="AG1734" s="2" t="s">
        <v>3364</v>
      </c>
      <c r="AH1734" s="2" t="s">
        <v>3365</v>
      </c>
      <c r="AI1734" s="2">
        <v>0.0</v>
      </c>
      <c r="AJ1734" s="94">
        <v>3.947377773345433E-5</v>
      </c>
      <c r="AK1734" s="94">
        <v>0.0</v>
      </c>
      <c r="AL1734" s="79"/>
      <c r="AM1734" s="2" t="s">
        <v>5231</v>
      </c>
    </row>
    <row r="1735">
      <c r="A1735" s="54">
        <v>45979.0</v>
      </c>
      <c r="B1735" s="54">
        <v>45980.0</v>
      </c>
      <c r="C1735" s="2" t="s">
        <v>515</v>
      </c>
      <c r="D1735" s="2" t="s">
        <v>146</v>
      </c>
      <c r="E1735" s="2" t="s">
        <v>303</v>
      </c>
      <c r="F1735" s="53">
        <v>0.0</v>
      </c>
      <c r="G1735" s="53">
        <v>0.0</v>
      </c>
      <c r="H1735" s="53">
        <v>0.0</v>
      </c>
      <c r="I1735" s="53">
        <v>0.0</v>
      </c>
      <c r="J1735" s="53">
        <v>0.00358060806546889</v>
      </c>
      <c r="K1735" s="2" t="s">
        <v>288</v>
      </c>
      <c r="L1735" s="53">
        <v>1.0</v>
      </c>
      <c r="M1735" s="2" t="s">
        <v>3369</v>
      </c>
      <c r="N1735" s="2" t="s">
        <v>3360</v>
      </c>
      <c r="O1735" s="55"/>
      <c r="AB1735" s="2" t="s">
        <v>164</v>
      </c>
      <c r="AC1735" s="2" t="s">
        <v>3361</v>
      </c>
      <c r="AD1735" s="2" t="s">
        <v>3362</v>
      </c>
      <c r="AE1735" s="2" t="s">
        <v>3363</v>
      </c>
      <c r="AF1735" s="93"/>
      <c r="AG1735" s="2" t="s">
        <v>3364</v>
      </c>
      <c r="AH1735" s="2" t="s">
        <v>3365</v>
      </c>
      <c r="AI1735" s="2">
        <v>0.0</v>
      </c>
      <c r="AJ1735" s="94">
        <v>1.2820754118500868E-5</v>
      </c>
      <c r="AK1735" s="94">
        <v>0.0</v>
      </c>
      <c r="AL1735" s="79"/>
      <c r="AM1735" s="2" t="s">
        <v>5232</v>
      </c>
    </row>
    <row r="1736">
      <c r="A1736" s="54">
        <v>45979.0</v>
      </c>
      <c r="B1736" s="54">
        <v>45980.0</v>
      </c>
      <c r="C1736" s="2" t="s">
        <v>1189</v>
      </c>
      <c r="D1736" s="2" t="s">
        <v>146</v>
      </c>
      <c r="E1736" s="2" t="s">
        <v>303</v>
      </c>
      <c r="F1736" s="53">
        <v>0.0</v>
      </c>
      <c r="G1736" s="53">
        <v>0.0</v>
      </c>
      <c r="H1736" s="53">
        <v>0.0</v>
      </c>
      <c r="I1736" s="53">
        <v>0.0</v>
      </c>
      <c r="J1736" s="53">
        <v>0.0</v>
      </c>
      <c r="K1736" s="2" t="s">
        <v>3531</v>
      </c>
      <c r="L1736" s="53">
        <v>0.0</v>
      </c>
      <c r="M1736" s="2" t="s">
        <v>3369</v>
      </c>
      <c r="N1736" s="2" t="s">
        <v>3360</v>
      </c>
      <c r="O1736" s="55"/>
      <c r="AB1736" s="2" t="s">
        <v>164</v>
      </c>
      <c r="AC1736" s="2" t="s">
        <v>3361</v>
      </c>
      <c r="AD1736" s="2" t="s">
        <v>3362</v>
      </c>
      <c r="AE1736" s="2" t="s">
        <v>3363</v>
      </c>
      <c r="AF1736" s="93"/>
      <c r="AG1736" s="101" t="s">
        <v>3364</v>
      </c>
      <c r="AH1736" s="101" t="s">
        <v>3365</v>
      </c>
      <c r="AI1736" s="2">
        <v>0.0</v>
      </c>
      <c r="AJ1736" s="94">
        <v>0.0</v>
      </c>
      <c r="AK1736" s="94">
        <v>0.0</v>
      </c>
      <c r="AL1736" s="79"/>
      <c r="AM1736" s="2" t="s">
        <v>5233</v>
      </c>
    </row>
    <row r="1737">
      <c r="A1737" s="54">
        <v>45980.0</v>
      </c>
      <c r="B1737" s="54">
        <v>45981.0</v>
      </c>
      <c r="C1737" s="2" t="s">
        <v>178</v>
      </c>
      <c r="D1737" s="2" t="s">
        <v>146</v>
      </c>
      <c r="E1737" s="2" t="s">
        <v>148</v>
      </c>
      <c r="F1737" s="53">
        <v>0.0</v>
      </c>
      <c r="G1737" s="53">
        <v>0.0</v>
      </c>
      <c r="H1737" s="53">
        <v>0.0</v>
      </c>
      <c r="I1737" s="53">
        <v>0.0</v>
      </c>
      <c r="J1737" s="53">
        <v>0.004751306020407284</v>
      </c>
      <c r="K1737" s="2" t="s">
        <v>3531</v>
      </c>
      <c r="L1737" s="53">
        <v>0.0</v>
      </c>
      <c r="M1737" s="2" t="s">
        <v>3369</v>
      </c>
      <c r="N1737" s="2" t="s">
        <v>3360</v>
      </c>
      <c r="O1737" s="55"/>
      <c r="AB1737" s="2" t="s">
        <v>164</v>
      </c>
      <c r="AC1737" s="2" t="s">
        <v>3361</v>
      </c>
      <c r="AD1737" s="2" t="s">
        <v>3362</v>
      </c>
      <c r="AE1737" s="2" t="s">
        <v>3363</v>
      </c>
      <c r="AF1737" s="93"/>
      <c r="AG1737" s="2" t="s">
        <v>3364</v>
      </c>
      <c r="AH1737" s="2" t="s">
        <v>3365</v>
      </c>
      <c r="AI1737" s="2">
        <v>0.0</v>
      </c>
      <c r="AJ1737" s="94">
        <v>2.25749088995585E-5</v>
      </c>
      <c r="AK1737" s="94">
        <v>0.0</v>
      </c>
      <c r="AL1737" s="79"/>
      <c r="AM1737" s="2" t="s">
        <v>5234</v>
      </c>
    </row>
    <row r="1738">
      <c r="A1738" s="54">
        <v>45980.0</v>
      </c>
      <c r="B1738" s="54">
        <v>45981.0</v>
      </c>
      <c r="C1738" s="2" t="s">
        <v>932</v>
      </c>
      <c r="D1738" s="2" t="s">
        <v>146</v>
      </c>
      <c r="E1738" s="2" t="s">
        <v>148</v>
      </c>
      <c r="F1738" s="53">
        <v>0.0</v>
      </c>
      <c r="G1738" s="53">
        <v>0.0</v>
      </c>
      <c r="H1738" s="53">
        <v>0.0</v>
      </c>
      <c r="I1738" s="53">
        <v>0.0</v>
      </c>
      <c r="J1738" s="53">
        <v>0.0</v>
      </c>
      <c r="K1738" s="2" t="s">
        <v>3531</v>
      </c>
      <c r="L1738" s="53">
        <v>0.0</v>
      </c>
      <c r="M1738" s="2" t="s">
        <v>3369</v>
      </c>
      <c r="N1738" s="2" t="s">
        <v>3360</v>
      </c>
      <c r="O1738" s="55"/>
      <c r="AB1738" s="2" t="s">
        <v>164</v>
      </c>
      <c r="AC1738" s="2" t="s">
        <v>3361</v>
      </c>
      <c r="AD1738" s="2" t="s">
        <v>3362</v>
      </c>
      <c r="AE1738" s="2" t="s">
        <v>3363</v>
      </c>
      <c r="AF1738" s="93"/>
      <c r="AG1738" s="2" t="s">
        <v>3364</v>
      </c>
      <c r="AH1738" s="2" t="s">
        <v>3365</v>
      </c>
      <c r="AI1738" s="2">
        <v>0.0</v>
      </c>
      <c r="AJ1738" s="94">
        <v>0.0</v>
      </c>
      <c r="AK1738" s="94">
        <v>0.0</v>
      </c>
      <c r="AL1738" s="79"/>
      <c r="AM1738" s="2" t="s">
        <v>5235</v>
      </c>
    </row>
    <row r="1739">
      <c r="A1739" s="54">
        <v>45980.0</v>
      </c>
      <c r="B1739" s="54">
        <v>45981.0</v>
      </c>
      <c r="C1739" s="2" t="s">
        <v>450</v>
      </c>
      <c r="D1739" s="2" t="s">
        <v>146</v>
      </c>
      <c r="E1739" s="2" t="s">
        <v>148</v>
      </c>
      <c r="F1739" s="53">
        <v>0.0</v>
      </c>
      <c r="G1739" s="53">
        <v>0.0</v>
      </c>
      <c r="H1739" s="53">
        <v>0.0</v>
      </c>
      <c r="I1739" s="53">
        <v>0.0</v>
      </c>
      <c r="J1739" s="53">
        <v>0.006234613964648262</v>
      </c>
      <c r="K1739" s="2" t="s">
        <v>5114</v>
      </c>
      <c r="L1739" s="53">
        <v>0.0</v>
      </c>
      <c r="M1739" s="2" t="s">
        <v>3369</v>
      </c>
      <c r="N1739" s="2" t="s">
        <v>3360</v>
      </c>
      <c r="O1739" s="55"/>
      <c r="AB1739" s="2" t="s">
        <v>164</v>
      </c>
      <c r="AC1739" s="2" t="s">
        <v>3361</v>
      </c>
      <c r="AD1739" s="2" t="s">
        <v>3362</v>
      </c>
      <c r="AE1739" s="2" t="s">
        <v>3363</v>
      </c>
      <c r="AF1739" s="93"/>
      <c r="AG1739" s="2" t="s">
        <v>3364</v>
      </c>
      <c r="AH1739" s="2" t="s">
        <v>3365</v>
      </c>
      <c r="AI1739" s="2">
        <v>0.0</v>
      </c>
      <c r="AJ1739" s="94">
        <v>3.887041128818712E-5</v>
      </c>
      <c r="AK1739" s="94">
        <v>0.0</v>
      </c>
      <c r="AL1739" s="79"/>
      <c r="AM1739" s="2" t="s">
        <v>5236</v>
      </c>
    </row>
    <row r="1740">
      <c r="A1740" s="54">
        <v>45980.0</v>
      </c>
      <c r="B1740" s="54">
        <v>45981.0</v>
      </c>
      <c r="C1740" s="2" t="s">
        <v>515</v>
      </c>
      <c r="D1740" s="2" t="s">
        <v>146</v>
      </c>
      <c r="E1740" s="2" t="s">
        <v>148</v>
      </c>
      <c r="F1740" s="53">
        <v>0.0</v>
      </c>
      <c r="G1740" s="53">
        <v>0.0</v>
      </c>
      <c r="H1740" s="53">
        <v>0.0</v>
      </c>
      <c r="I1740" s="53">
        <v>0.0</v>
      </c>
      <c r="J1740" s="53">
        <v>0.003553137447979275</v>
      </c>
      <c r="K1740" s="2" t="s">
        <v>288</v>
      </c>
      <c r="L1740" s="53">
        <v>1.0</v>
      </c>
      <c r="M1740" s="2" t="s">
        <v>3369</v>
      </c>
      <c r="N1740" s="2" t="s">
        <v>3360</v>
      </c>
      <c r="O1740" s="55"/>
      <c r="AB1740" s="2" t="s">
        <v>164</v>
      </c>
      <c r="AC1740" s="2" t="s">
        <v>3361</v>
      </c>
      <c r="AD1740" s="2" t="s">
        <v>3362</v>
      </c>
      <c r="AE1740" s="2" t="s">
        <v>3363</v>
      </c>
      <c r="AF1740" s="93"/>
      <c r="AG1740" s="2" t="s">
        <v>3364</v>
      </c>
      <c r="AH1740" s="2" t="s">
        <v>3365</v>
      </c>
      <c r="AI1740" s="2">
        <v>0.0</v>
      </c>
      <c r="AJ1740" s="94">
        <v>1.2624785724232674E-5</v>
      </c>
      <c r="AK1740" s="94">
        <v>0.0</v>
      </c>
      <c r="AL1740" s="79"/>
      <c r="AM1740" s="2" t="s">
        <v>5237</v>
      </c>
    </row>
    <row r="1741">
      <c r="A1741" s="54">
        <v>45980.0</v>
      </c>
      <c r="B1741" s="54">
        <v>45981.0</v>
      </c>
      <c r="C1741" s="2" t="s">
        <v>1189</v>
      </c>
      <c r="D1741" s="2" t="s">
        <v>146</v>
      </c>
      <c r="E1741" s="2" t="s">
        <v>148</v>
      </c>
      <c r="F1741" s="53">
        <v>0.0</v>
      </c>
      <c r="G1741" s="53">
        <v>0.0</v>
      </c>
      <c r="H1741" s="53">
        <v>0.0</v>
      </c>
      <c r="I1741" s="53">
        <v>0.0</v>
      </c>
      <c r="J1741" s="53">
        <v>0.0</v>
      </c>
      <c r="K1741" s="2" t="s">
        <v>3531</v>
      </c>
      <c r="L1741" s="53">
        <v>0.0</v>
      </c>
      <c r="M1741" s="2" t="s">
        <v>3369</v>
      </c>
      <c r="N1741" s="2" t="s">
        <v>3360</v>
      </c>
      <c r="O1741" s="55"/>
      <c r="AB1741" s="2" t="s">
        <v>164</v>
      </c>
      <c r="AC1741" s="2" t="s">
        <v>3361</v>
      </c>
      <c r="AD1741" s="2" t="s">
        <v>3362</v>
      </c>
      <c r="AE1741" s="2" t="s">
        <v>3363</v>
      </c>
      <c r="AF1741" s="93"/>
      <c r="AG1741" s="101" t="s">
        <v>3364</v>
      </c>
      <c r="AH1741" s="101" t="s">
        <v>3365</v>
      </c>
      <c r="AI1741" s="2">
        <v>0.0</v>
      </c>
      <c r="AJ1741" s="94">
        <v>0.0</v>
      </c>
      <c r="AK1741" s="94">
        <v>0.0</v>
      </c>
      <c r="AL1741" s="79"/>
      <c r="AM1741" s="2" t="s">
        <v>5238</v>
      </c>
    </row>
    <row r="1742">
      <c r="A1742" s="54">
        <v>45981.0</v>
      </c>
      <c r="B1742" s="54">
        <v>45982.0</v>
      </c>
      <c r="C1742" s="2" t="s">
        <v>178</v>
      </c>
      <c r="D1742" s="2" t="s">
        <v>146</v>
      </c>
      <c r="E1742" s="2" t="s">
        <v>196</v>
      </c>
      <c r="F1742" s="53">
        <v>0.0</v>
      </c>
      <c r="G1742" s="53">
        <v>0.0</v>
      </c>
      <c r="H1742" s="53">
        <v>0.0</v>
      </c>
      <c r="I1742" s="53">
        <v>0.0</v>
      </c>
      <c r="J1742" s="53">
        <v>0.00471485374529752</v>
      </c>
      <c r="K1742" s="2" t="s">
        <v>3531</v>
      </c>
      <c r="L1742" s="53">
        <v>0.0</v>
      </c>
      <c r="M1742" s="2" t="s">
        <v>3369</v>
      </c>
      <c r="N1742" s="2" t="s">
        <v>3360</v>
      </c>
      <c r="O1742" s="55"/>
      <c r="AB1742" s="2" t="s">
        <v>164</v>
      </c>
      <c r="AC1742" s="2" t="s">
        <v>3361</v>
      </c>
      <c r="AD1742" s="2" t="s">
        <v>3362</v>
      </c>
      <c r="AE1742" s="2" t="s">
        <v>3363</v>
      </c>
      <c r="AF1742" s="93"/>
      <c r="AG1742" s="2" t="s">
        <v>3364</v>
      </c>
      <c r="AH1742" s="2" t="s">
        <v>3365</v>
      </c>
      <c r="AI1742" s="2">
        <v>0.0</v>
      </c>
      <c r="AJ1742" s="94">
        <v>2.222984583954605E-5</v>
      </c>
      <c r="AK1742" s="94">
        <v>0.0</v>
      </c>
      <c r="AL1742" s="79"/>
      <c r="AM1742" s="2" t="s">
        <v>5239</v>
      </c>
    </row>
    <row r="1743">
      <c r="A1743" s="54">
        <v>45981.0</v>
      </c>
      <c r="B1743" s="54">
        <v>45982.0</v>
      </c>
      <c r="C1743" s="2" t="s">
        <v>932</v>
      </c>
      <c r="D1743" s="2" t="s">
        <v>146</v>
      </c>
      <c r="E1743" s="2" t="s">
        <v>196</v>
      </c>
      <c r="F1743" s="53">
        <v>0.0</v>
      </c>
      <c r="G1743" s="53">
        <v>0.0</v>
      </c>
      <c r="H1743" s="53">
        <v>0.0</v>
      </c>
      <c r="I1743" s="53">
        <v>0.0</v>
      </c>
      <c r="J1743" s="53">
        <v>0.0</v>
      </c>
      <c r="K1743" s="2" t="s">
        <v>3531</v>
      </c>
      <c r="L1743" s="53">
        <v>0.0</v>
      </c>
      <c r="M1743" s="2" t="s">
        <v>3369</v>
      </c>
      <c r="N1743" s="2" t="s">
        <v>3360</v>
      </c>
      <c r="O1743" s="55"/>
      <c r="AB1743" s="2" t="s">
        <v>164</v>
      </c>
      <c r="AC1743" s="2" t="s">
        <v>3361</v>
      </c>
      <c r="AD1743" s="2" t="s">
        <v>3362</v>
      </c>
      <c r="AE1743" s="2" t="s">
        <v>3363</v>
      </c>
      <c r="AF1743" s="93"/>
      <c r="AG1743" s="2" t="s">
        <v>3364</v>
      </c>
      <c r="AH1743" s="2" t="s">
        <v>3365</v>
      </c>
      <c r="AI1743" s="2">
        <v>0.0</v>
      </c>
      <c r="AJ1743" s="94">
        <v>0.0</v>
      </c>
      <c r="AK1743" s="94">
        <v>0.0</v>
      </c>
      <c r="AL1743" s="79"/>
      <c r="AM1743" s="2" t="s">
        <v>5240</v>
      </c>
    </row>
    <row r="1744">
      <c r="A1744" s="54">
        <v>45981.0</v>
      </c>
      <c r="B1744" s="54">
        <v>45982.0</v>
      </c>
      <c r="C1744" s="2" t="s">
        <v>450</v>
      </c>
      <c r="D1744" s="2" t="s">
        <v>146</v>
      </c>
      <c r="E1744" s="2" t="s">
        <v>196</v>
      </c>
      <c r="F1744" s="53">
        <v>0.125</v>
      </c>
      <c r="G1744" s="53">
        <v>0.08333333333333333</v>
      </c>
      <c r="H1744" s="53">
        <v>0.04</v>
      </c>
      <c r="I1744" s="53">
        <v>0.019230769230769232</v>
      </c>
      <c r="J1744" s="53">
        <v>0.026401489585985937</v>
      </c>
      <c r="K1744" s="2" t="s">
        <v>5114</v>
      </c>
      <c r="L1744" s="53">
        <v>0.0</v>
      </c>
      <c r="M1744" s="2" t="s">
        <v>3369</v>
      </c>
      <c r="N1744" s="2" t="s">
        <v>3360</v>
      </c>
      <c r="O1744" s="55"/>
      <c r="AB1744" s="2" t="s">
        <v>164</v>
      </c>
      <c r="AC1744" s="2" t="s">
        <v>3361</v>
      </c>
      <c r="AD1744" s="2" t="s">
        <v>3362</v>
      </c>
      <c r="AE1744" s="2" t="s">
        <v>3363</v>
      </c>
      <c r="AF1744" s="93"/>
      <c r="AG1744" s="2" t="s">
        <v>3364</v>
      </c>
      <c r="AH1744" s="2" t="s">
        <v>3365</v>
      </c>
      <c r="AI1744" s="2">
        <v>0.0</v>
      </c>
      <c r="AJ1744" s="94">
        <v>6.970386523589239E-4</v>
      </c>
      <c r="AK1744" s="94">
        <v>3.6982248520710064E-4</v>
      </c>
      <c r="AL1744" s="79"/>
      <c r="AM1744" s="2" t="s">
        <v>5241</v>
      </c>
    </row>
    <row r="1745">
      <c r="A1745" s="54">
        <v>45981.0</v>
      </c>
      <c r="B1745" s="54">
        <v>45982.0</v>
      </c>
      <c r="C1745" s="2" t="s">
        <v>515</v>
      </c>
      <c r="D1745" s="2" t="s">
        <v>146</v>
      </c>
      <c r="E1745" s="2" t="s">
        <v>196</v>
      </c>
      <c r="F1745" s="53">
        <v>0.0</v>
      </c>
      <c r="G1745" s="53">
        <v>0.0</v>
      </c>
      <c r="H1745" s="53">
        <v>0.0</v>
      </c>
      <c r="I1745" s="53">
        <v>0.0</v>
      </c>
      <c r="J1745" s="53">
        <v>0.00352587758654323</v>
      </c>
      <c r="K1745" s="2" t="s">
        <v>288</v>
      </c>
      <c r="L1745" s="53">
        <v>1.0</v>
      </c>
      <c r="M1745" s="2" t="s">
        <v>3369</v>
      </c>
      <c r="N1745" s="2" t="s">
        <v>3360</v>
      </c>
      <c r="O1745" s="55"/>
      <c r="AB1745" s="2" t="s">
        <v>164</v>
      </c>
      <c r="AC1745" s="2" t="s">
        <v>3361</v>
      </c>
      <c r="AD1745" s="2" t="s">
        <v>3362</v>
      </c>
      <c r="AE1745" s="2" t="s">
        <v>3363</v>
      </c>
      <c r="AF1745" s="93"/>
      <c r="AG1745" s="2" t="s">
        <v>3364</v>
      </c>
      <c r="AH1745" s="2" t="s">
        <v>3365</v>
      </c>
      <c r="AI1745" s="2">
        <v>0.0</v>
      </c>
      <c r="AJ1745" s="94">
        <v>1.2431812755287912E-5</v>
      </c>
      <c r="AK1745" s="94">
        <v>0.0</v>
      </c>
      <c r="AL1745" s="79"/>
      <c r="AM1745" s="2" t="s">
        <v>5242</v>
      </c>
    </row>
    <row r="1746">
      <c r="A1746" s="54">
        <v>45981.0</v>
      </c>
      <c r="B1746" s="54">
        <v>45982.0</v>
      </c>
      <c r="C1746" s="2" t="s">
        <v>1189</v>
      </c>
      <c r="D1746" s="2" t="s">
        <v>146</v>
      </c>
      <c r="E1746" s="2" t="s">
        <v>196</v>
      </c>
      <c r="F1746" s="53">
        <v>0.0</v>
      </c>
      <c r="G1746" s="53">
        <v>0.0</v>
      </c>
      <c r="H1746" s="53">
        <v>0.0</v>
      </c>
      <c r="I1746" s="53">
        <v>0.0</v>
      </c>
      <c r="J1746" s="53">
        <v>0.0</v>
      </c>
      <c r="K1746" s="2" t="s">
        <v>3531</v>
      </c>
      <c r="L1746" s="53">
        <v>0.0</v>
      </c>
      <c r="M1746" s="2" t="s">
        <v>3369</v>
      </c>
      <c r="N1746" s="2" t="s">
        <v>3360</v>
      </c>
      <c r="O1746" s="55"/>
      <c r="AB1746" s="2" t="s">
        <v>164</v>
      </c>
      <c r="AC1746" s="2" t="s">
        <v>3361</v>
      </c>
      <c r="AD1746" s="2" t="s">
        <v>3362</v>
      </c>
      <c r="AE1746" s="2" t="s">
        <v>3363</v>
      </c>
      <c r="AF1746" s="93"/>
      <c r="AG1746" s="101" t="s">
        <v>3364</v>
      </c>
      <c r="AH1746" s="101" t="s">
        <v>3365</v>
      </c>
      <c r="AI1746" s="2">
        <v>0.0</v>
      </c>
      <c r="AJ1746" s="94">
        <v>0.0</v>
      </c>
      <c r="AK1746" s="94">
        <v>0.0</v>
      </c>
      <c r="AL1746" s="79"/>
      <c r="AM1746" s="2" t="s">
        <v>5243</v>
      </c>
    </row>
    <row r="1747">
      <c r="A1747" s="54">
        <v>45982.0</v>
      </c>
      <c r="B1747" s="54">
        <v>45983.0</v>
      </c>
      <c r="C1747" s="2" t="s">
        <v>178</v>
      </c>
      <c r="D1747" s="2" t="s">
        <v>146</v>
      </c>
      <c r="E1747" s="2" t="s">
        <v>288</v>
      </c>
      <c r="F1747" s="53">
        <v>0.0</v>
      </c>
      <c r="G1747" s="53">
        <v>0.0</v>
      </c>
      <c r="H1747" s="53">
        <v>0.04</v>
      </c>
      <c r="I1747" s="53">
        <v>0.019230769230769232</v>
      </c>
      <c r="J1747" s="53">
        <v>0.016469203038527076</v>
      </c>
      <c r="K1747" s="2" t="s">
        <v>3531</v>
      </c>
      <c r="L1747" s="53">
        <v>0.0</v>
      </c>
      <c r="M1747" s="2" t="s">
        <v>3369</v>
      </c>
      <c r="N1747" s="2" t="s">
        <v>3360</v>
      </c>
      <c r="O1747" s="55"/>
      <c r="AB1747" s="2" t="s">
        <v>164</v>
      </c>
      <c r="AC1747" s="2" t="s">
        <v>3361</v>
      </c>
      <c r="AD1747" s="2" t="s">
        <v>3362</v>
      </c>
      <c r="AE1747" s="2" t="s">
        <v>3363</v>
      </c>
      <c r="AF1747" s="93"/>
      <c r="AG1747" s="2" t="s">
        <v>3364</v>
      </c>
      <c r="AH1747" s="2" t="s">
        <v>3365</v>
      </c>
      <c r="AI1747" s="2">
        <v>0.0</v>
      </c>
      <c r="AJ1747" s="94">
        <v>2.7123464872422947E-4</v>
      </c>
      <c r="AK1747" s="94">
        <v>3.6982248520710064E-4</v>
      </c>
      <c r="AL1747" s="79"/>
      <c r="AM1747" s="2" t="s">
        <v>5244</v>
      </c>
    </row>
    <row r="1748">
      <c r="A1748" s="54">
        <v>45982.0</v>
      </c>
      <c r="B1748" s="54">
        <v>45983.0</v>
      </c>
      <c r="C1748" s="2" t="s">
        <v>932</v>
      </c>
      <c r="D1748" s="2" t="s">
        <v>146</v>
      </c>
      <c r="E1748" s="2" t="s">
        <v>288</v>
      </c>
      <c r="F1748" s="53">
        <v>0.0</v>
      </c>
      <c r="G1748" s="53">
        <v>0.0</v>
      </c>
      <c r="H1748" s="53">
        <v>0.0</v>
      </c>
      <c r="I1748" s="53">
        <v>0.0</v>
      </c>
      <c r="J1748" s="53">
        <v>0.0</v>
      </c>
      <c r="K1748" s="2" t="s">
        <v>3531</v>
      </c>
      <c r="L1748" s="53">
        <v>0.0</v>
      </c>
      <c r="M1748" s="2" t="s">
        <v>3369</v>
      </c>
      <c r="N1748" s="2" t="s">
        <v>3360</v>
      </c>
      <c r="O1748" s="55"/>
      <c r="AB1748" s="2" t="s">
        <v>164</v>
      </c>
      <c r="AC1748" s="2" t="s">
        <v>3361</v>
      </c>
      <c r="AD1748" s="2" t="s">
        <v>3362</v>
      </c>
      <c r="AE1748" s="2" t="s">
        <v>3363</v>
      </c>
      <c r="AF1748" s="93"/>
      <c r="AG1748" s="2" t="s">
        <v>3364</v>
      </c>
      <c r="AH1748" s="2" t="s">
        <v>3365</v>
      </c>
      <c r="AI1748" s="2">
        <v>0.0</v>
      </c>
      <c r="AJ1748" s="94">
        <v>0.0</v>
      </c>
      <c r="AK1748" s="94">
        <v>0.0</v>
      </c>
      <c r="AL1748" s="79"/>
      <c r="AM1748" s="2" t="s">
        <v>5245</v>
      </c>
    </row>
    <row r="1749">
      <c r="A1749" s="54">
        <v>45982.0</v>
      </c>
      <c r="B1749" s="54">
        <v>45983.0</v>
      </c>
      <c r="C1749" s="2" t="s">
        <v>450</v>
      </c>
      <c r="D1749" s="2" t="s">
        <v>146</v>
      </c>
      <c r="E1749" s="2" t="s">
        <v>288</v>
      </c>
      <c r="F1749" s="53">
        <v>0.0</v>
      </c>
      <c r="G1749" s="53">
        <v>0.0</v>
      </c>
      <c r="H1749" s="53">
        <v>0.0</v>
      </c>
      <c r="I1749" s="53">
        <v>0.0</v>
      </c>
      <c r="J1749" s="53">
        <v>0.006139316349840169</v>
      </c>
      <c r="K1749" s="2" t="s">
        <v>5114</v>
      </c>
      <c r="L1749" s="53">
        <v>0.0</v>
      </c>
      <c r="M1749" s="2" t="s">
        <v>3369</v>
      </c>
      <c r="N1749" s="2" t="s">
        <v>3360</v>
      </c>
      <c r="O1749" s="55"/>
      <c r="AB1749" s="2" t="s">
        <v>164</v>
      </c>
      <c r="AC1749" s="2" t="s">
        <v>3361</v>
      </c>
      <c r="AD1749" s="2" t="s">
        <v>3362</v>
      </c>
      <c r="AE1749" s="2" t="s">
        <v>3363</v>
      </c>
      <c r="AF1749" s="93"/>
      <c r="AG1749" s="2" t="s">
        <v>3364</v>
      </c>
      <c r="AH1749" s="2" t="s">
        <v>3365</v>
      </c>
      <c r="AI1749" s="2">
        <v>0.0</v>
      </c>
      <c r="AJ1749" s="94">
        <v>3.7691205243414815E-5</v>
      </c>
      <c r="AK1749" s="94">
        <v>0.0</v>
      </c>
      <c r="AL1749" s="79"/>
      <c r="AM1749" s="2" t="s">
        <v>5246</v>
      </c>
    </row>
    <row r="1750">
      <c r="A1750" s="54">
        <v>45982.0</v>
      </c>
      <c r="B1750" s="54">
        <v>45983.0</v>
      </c>
      <c r="C1750" s="2" t="s">
        <v>515</v>
      </c>
      <c r="D1750" s="2" t="s">
        <v>146</v>
      </c>
      <c r="E1750" s="2" t="s">
        <v>288</v>
      </c>
      <c r="F1750" s="53">
        <v>0.125</v>
      </c>
      <c r="G1750" s="53">
        <v>0.08333333333333333</v>
      </c>
      <c r="H1750" s="53">
        <v>0.04</v>
      </c>
      <c r="I1750" s="53">
        <v>0.019230769230769232</v>
      </c>
      <c r="J1750" s="53">
        <v>0.028578463903890555</v>
      </c>
      <c r="K1750" s="2" t="s">
        <v>288</v>
      </c>
      <c r="L1750" s="53">
        <v>1.0</v>
      </c>
      <c r="M1750" s="2" t="s">
        <v>3369</v>
      </c>
      <c r="N1750" s="2" t="s">
        <v>3360</v>
      </c>
      <c r="O1750" s="55"/>
      <c r="AB1750" s="2" t="s">
        <v>164</v>
      </c>
      <c r="AC1750" s="2" t="s">
        <v>3361</v>
      </c>
      <c r="AD1750" s="2" t="s">
        <v>3362</v>
      </c>
      <c r="AE1750" s="2" t="s">
        <v>3363</v>
      </c>
      <c r="AF1750" s="93"/>
      <c r="AG1750" s="2" t="s">
        <v>3364</v>
      </c>
      <c r="AH1750" s="2" t="s">
        <v>3365</v>
      </c>
      <c r="AI1750" s="2">
        <v>0.0</v>
      </c>
      <c r="AJ1750" s="94">
        <v>8.167285991059754E-4</v>
      </c>
      <c r="AK1750" s="94">
        <v>3.6982248520710064E-4</v>
      </c>
      <c r="AL1750" s="79"/>
      <c r="AM1750" s="2" t="s">
        <v>5247</v>
      </c>
    </row>
    <row r="1751">
      <c r="A1751" s="54">
        <v>45982.0</v>
      </c>
      <c r="B1751" s="54">
        <v>45983.0</v>
      </c>
      <c r="C1751" s="2" t="s">
        <v>1189</v>
      </c>
      <c r="D1751" s="2" t="s">
        <v>146</v>
      </c>
      <c r="E1751" s="2" t="s">
        <v>288</v>
      </c>
      <c r="F1751" s="53">
        <v>0.0</v>
      </c>
      <c r="G1751" s="53">
        <v>0.0</v>
      </c>
      <c r="H1751" s="53">
        <v>0.0</v>
      </c>
      <c r="I1751" s="53">
        <v>0.0</v>
      </c>
      <c r="J1751" s="53">
        <v>0.0</v>
      </c>
      <c r="K1751" s="2" t="s">
        <v>3531</v>
      </c>
      <c r="L1751" s="53">
        <v>0.0</v>
      </c>
      <c r="M1751" s="2" t="s">
        <v>3369</v>
      </c>
      <c r="N1751" s="2" t="s">
        <v>3360</v>
      </c>
      <c r="O1751" s="55"/>
      <c r="AB1751" s="2" t="s">
        <v>164</v>
      </c>
      <c r="AC1751" s="2" t="s">
        <v>3361</v>
      </c>
      <c r="AD1751" s="2" t="s">
        <v>3362</v>
      </c>
      <c r="AE1751" s="2" t="s">
        <v>3363</v>
      </c>
      <c r="AF1751" s="93"/>
      <c r="AG1751" s="101" t="s">
        <v>3364</v>
      </c>
      <c r="AH1751" s="101" t="s">
        <v>3365</v>
      </c>
      <c r="AI1751" s="2">
        <v>0.0</v>
      </c>
      <c r="AJ1751" s="94">
        <v>0.0</v>
      </c>
      <c r="AK1751" s="94">
        <v>0.0</v>
      </c>
      <c r="AL1751" s="79"/>
      <c r="AM1751" s="2" t="s">
        <v>5248</v>
      </c>
    </row>
    <row r="1752">
      <c r="A1752" s="54">
        <v>45983.0</v>
      </c>
      <c r="B1752" s="54">
        <v>45984.0</v>
      </c>
      <c r="C1752" s="2" t="s">
        <v>178</v>
      </c>
      <c r="D1752" s="2" t="s">
        <v>146</v>
      </c>
      <c r="E1752" s="2" t="s">
        <v>256</v>
      </c>
      <c r="F1752" s="53">
        <v>0.0</v>
      </c>
      <c r="G1752" s="53">
        <v>0.0</v>
      </c>
      <c r="H1752" s="53">
        <v>0.04</v>
      </c>
      <c r="I1752" s="53">
        <v>0.019230769230769232</v>
      </c>
      <c r="J1752" s="53">
        <v>0.018503109379779004</v>
      </c>
      <c r="K1752" s="2" t="s">
        <v>3531</v>
      </c>
      <c r="L1752" s="53">
        <v>0.0</v>
      </c>
      <c r="M1752" s="2" t="s">
        <v>3369</v>
      </c>
      <c r="N1752" s="2" t="s">
        <v>3360</v>
      </c>
      <c r="O1752" s="55"/>
      <c r="AB1752" s="2" t="s">
        <v>164</v>
      </c>
      <c r="AC1752" s="2" t="s">
        <v>3361</v>
      </c>
      <c r="AD1752" s="2" t="s">
        <v>3362</v>
      </c>
      <c r="AE1752" s="2" t="s">
        <v>3363</v>
      </c>
      <c r="AF1752" s="93"/>
      <c r="AG1752" s="2" t="s">
        <v>3364</v>
      </c>
      <c r="AH1752" s="2" t="s">
        <v>3365</v>
      </c>
      <c r="AI1752" s="2">
        <v>0.0</v>
      </c>
      <c r="AJ1752" s="94">
        <v>3.4236505672006573E-4</v>
      </c>
      <c r="AK1752" s="94">
        <v>3.6982248520710064E-4</v>
      </c>
      <c r="AL1752" s="79"/>
      <c r="AM1752" s="2" t="s">
        <v>5249</v>
      </c>
    </row>
    <row r="1753">
      <c r="A1753" s="54">
        <v>45983.0</v>
      </c>
      <c r="B1753" s="54">
        <v>45984.0</v>
      </c>
      <c r="C1753" s="2" t="s">
        <v>932</v>
      </c>
      <c r="D1753" s="2" t="s">
        <v>146</v>
      </c>
      <c r="E1753" s="2" t="s">
        <v>256</v>
      </c>
      <c r="F1753" s="53">
        <v>0.0</v>
      </c>
      <c r="G1753" s="53">
        <v>0.0</v>
      </c>
      <c r="H1753" s="53">
        <v>0.0</v>
      </c>
      <c r="I1753" s="53">
        <v>0.0</v>
      </c>
      <c r="J1753" s="53">
        <v>0.0</v>
      </c>
      <c r="K1753" s="2" t="s">
        <v>3531</v>
      </c>
      <c r="L1753" s="53">
        <v>0.0</v>
      </c>
      <c r="M1753" s="2" t="s">
        <v>3369</v>
      </c>
      <c r="N1753" s="2" t="s">
        <v>3360</v>
      </c>
      <c r="O1753" s="55"/>
      <c r="AB1753" s="2" t="s">
        <v>164</v>
      </c>
      <c r="AC1753" s="2" t="s">
        <v>3361</v>
      </c>
      <c r="AD1753" s="2" t="s">
        <v>3362</v>
      </c>
      <c r="AE1753" s="2" t="s">
        <v>3363</v>
      </c>
      <c r="AF1753" s="93"/>
      <c r="AG1753" s="2" t="s">
        <v>3364</v>
      </c>
      <c r="AH1753" s="2" t="s">
        <v>3365</v>
      </c>
      <c r="AI1753" s="2">
        <v>0.0</v>
      </c>
      <c r="AJ1753" s="94">
        <v>0.0</v>
      </c>
      <c r="AK1753" s="94">
        <v>0.0</v>
      </c>
      <c r="AL1753" s="79"/>
      <c r="AM1753" s="2" t="s">
        <v>5250</v>
      </c>
    </row>
    <row r="1754">
      <c r="A1754" s="54">
        <v>45983.0</v>
      </c>
      <c r="B1754" s="54">
        <v>45984.0</v>
      </c>
      <c r="C1754" s="2" t="s">
        <v>450</v>
      </c>
      <c r="D1754" s="2" t="s">
        <v>146</v>
      </c>
      <c r="E1754" s="2" t="s">
        <v>256</v>
      </c>
      <c r="F1754" s="53">
        <v>0.125</v>
      </c>
      <c r="G1754" s="53">
        <v>0.08333333333333333</v>
      </c>
      <c r="H1754" s="53">
        <v>0.04</v>
      </c>
      <c r="I1754" s="53">
        <v>0.019230769230769232</v>
      </c>
      <c r="J1754" s="53">
        <v>0.029855572750160694</v>
      </c>
      <c r="K1754" s="2" t="s">
        <v>5114</v>
      </c>
      <c r="L1754" s="53">
        <v>0.0</v>
      </c>
      <c r="M1754" s="2" t="s">
        <v>3369</v>
      </c>
      <c r="N1754" s="2" t="s">
        <v>3360</v>
      </c>
      <c r="O1754" s="55"/>
      <c r="AB1754" s="2" t="s">
        <v>164</v>
      </c>
      <c r="AC1754" s="2" t="s">
        <v>3361</v>
      </c>
      <c r="AD1754" s="2" t="s">
        <v>3362</v>
      </c>
      <c r="AE1754" s="2" t="s">
        <v>3363</v>
      </c>
      <c r="AF1754" s="93"/>
      <c r="AG1754" s="2" t="s">
        <v>3364</v>
      </c>
      <c r="AH1754" s="2" t="s">
        <v>3365</v>
      </c>
      <c r="AI1754" s="2">
        <v>0.0</v>
      </c>
      <c r="AJ1754" s="94">
        <v>8.913552242401378E-4</v>
      </c>
      <c r="AK1754" s="94">
        <v>3.6982248520710064E-4</v>
      </c>
      <c r="AL1754" s="79"/>
      <c r="AM1754" s="2" t="s">
        <v>5251</v>
      </c>
    </row>
    <row r="1755">
      <c r="A1755" s="54">
        <v>45983.0</v>
      </c>
      <c r="B1755" s="54">
        <v>45984.0</v>
      </c>
      <c r="C1755" s="2" t="s">
        <v>515</v>
      </c>
      <c r="D1755" s="2" t="s">
        <v>146</v>
      </c>
      <c r="E1755" s="2" t="s">
        <v>256</v>
      </c>
      <c r="F1755" s="53">
        <v>0.0</v>
      </c>
      <c r="G1755" s="53">
        <v>0.0</v>
      </c>
      <c r="H1755" s="53">
        <v>0.0</v>
      </c>
      <c r="I1755" s="53">
        <v>0.0</v>
      </c>
      <c r="J1755" s="53">
        <v>0.0034719836765099653</v>
      </c>
      <c r="K1755" s="2" t="s">
        <v>288</v>
      </c>
      <c r="L1755" s="53">
        <v>1.0</v>
      </c>
      <c r="M1755" s="2" t="s">
        <v>3369</v>
      </c>
      <c r="N1755" s="2" t="s">
        <v>3360</v>
      </c>
      <c r="O1755" s="55"/>
      <c r="AB1755" s="2" t="s">
        <v>164</v>
      </c>
      <c r="AC1755" s="2" t="s">
        <v>3361</v>
      </c>
      <c r="AD1755" s="2" t="s">
        <v>3362</v>
      </c>
      <c r="AE1755" s="2" t="s">
        <v>3363</v>
      </c>
      <c r="AF1755" s="93"/>
      <c r="AG1755" s="2" t="s">
        <v>3364</v>
      </c>
      <c r="AH1755" s="2" t="s">
        <v>3365</v>
      </c>
      <c r="AI1755" s="2">
        <v>0.0</v>
      </c>
      <c r="AJ1755" s="94">
        <v>1.2054670649951656E-5</v>
      </c>
      <c r="AK1755" s="94">
        <v>0.0</v>
      </c>
      <c r="AL1755" s="79"/>
      <c r="AM1755" s="2" t="s">
        <v>5252</v>
      </c>
    </row>
    <row r="1756">
      <c r="A1756" s="54">
        <v>45983.0</v>
      </c>
      <c r="B1756" s="54">
        <v>45984.0</v>
      </c>
      <c r="C1756" s="2" t="s">
        <v>1189</v>
      </c>
      <c r="D1756" s="2" t="s">
        <v>146</v>
      </c>
      <c r="E1756" s="2" t="s">
        <v>256</v>
      </c>
      <c r="F1756" s="53">
        <v>0.0</v>
      </c>
      <c r="G1756" s="53">
        <v>0.0</v>
      </c>
      <c r="H1756" s="53">
        <v>0.0</v>
      </c>
      <c r="I1756" s="53">
        <v>0.0</v>
      </c>
      <c r="J1756" s="53">
        <v>0.0</v>
      </c>
      <c r="K1756" s="2" t="s">
        <v>3531</v>
      </c>
      <c r="L1756" s="53">
        <v>0.0</v>
      </c>
      <c r="M1756" s="2" t="s">
        <v>3369</v>
      </c>
      <c r="N1756" s="2" t="s">
        <v>3360</v>
      </c>
      <c r="O1756" s="55"/>
      <c r="AB1756" s="2" t="s">
        <v>164</v>
      </c>
      <c r="AC1756" s="2" t="s">
        <v>3361</v>
      </c>
      <c r="AD1756" s="2" t="s">
        <v>3362</v>
      </c>
      <c r="AE1756" s="2" t="s">
        <v>3363</v>
      </c>
      <c r="AF1756" s="93"/>
      <c r="AG1756" s="101" t="s">
        <v>3364</v>
      </c>
      <c r="AH1756" s="101" t="s">
        <v>3365</v>
      </c>
      <c r="AI1756" s="2">
        <v>0.0</v>
      </c>
      <c r="AJ1756" s="94">
        <v>0.0</v>
      </c>
      <c r="AK1756" s="94">
        <v>0.0</v>
      </c>
      <c r="AL1756" s="79"/>
      <c r="AM1756" s="2" t="s">
        <v>5253</v>
      </c>
    </row>
    <row r="1757">
      <c r="A1757" s="54">
        <v>45984.0</v>
      </c>
      <c r="B1757" s="54">
        <v>45985.0</v>
      </c>
      <c r="C1757" s="2" t="s">
        <v>178</v>
      </c>
      <c r="D1757" s="2" t="s">
        <v>146</v>
      </c>
      <c r="E1757" s="2" t="s">
        <v>180</v>
      </c>
      <c r="F1757" s="53">
        <v>0.0</v>
      </c>
      <c r="G1757" s="53">
        <v>0.0</v>
      </c>
      <c r="H1757" s="53">
        <v>0.04</v>
      </c>
      <c r="I1757" s="53">
        <v>0.019230769230769232</v>
      </c>
      <c r="J1757" s="53">
        <v>0.012267108255298538</v>
      </c>
      <c r="K1757" s="2" t="s">
        <v>3531</v>
      </c>
      <c r="L1757" s="53">
        <v>0.0</v>
      </c>
      <c r="M1757" s="2" t="s">
        <v>3369</v>
      </c>
      <c r="N1757" s="2" t="s">
        <v>3360</v>
      </c>
      <c r="O1757" s="55"/>
      <c r="AB1757" s="2" t="s">
        <v>164</v>
      </c>
      <c r="AC1757" s="2" t="s">
        <v>3361</v>
      </c>
      <c r="AD1757" s="2" t="s">
        <v>3362</v>
      </c>
      <c r="AE1757" s="2" t="s">
        <v>3363</v>
      </c>
      <c r="AF1757" s="93"/>
      <c r="AG1757" s="2" t="s">
        <v>3364</v>
      </c>
      <c r="AH1757" s="2" t="s">
        <v>3365</v>
      </c>
      <c r="AI1757" s="2">
        <v>0.0</v>
      </c>
      <c r="AJ1757" s="94">
        <v>1.5048194494721355E-4</v>
      </c>
      <c r="AK1757" s="94">
        <v>3.6982248520710064E-4</v>
      </c>
      <c r="AL1757" s="79"/>
      <c r="AM1757" s="2" t="s">
        <v>5254</v>
      </c>
    </row>
    <row r="1758">
      <c r="A1758" s="54">
        <v>45984.0</v>
      </c>
      <c r="B1758" s="54">
        <v>45985.0</v>
      </c>
      <c r="C1758" s="2" t="s">
        <v>932</v>
      </c>
      <c r="D1758" s="2" t="s">
        <v>146</v>
      </c>
      <c r="E1758" s="2" t="s">
        <v>180</v>
      </c>
      <c r="F1758" s="53">
        <v>0.0</v>
      </c>
      <c r="G1758" s="53">
        <v>0.0</v>
      </c>
      <c r="H1758" s="53">
        <v>0.0</v>
      </c>
      <c r="I1758" s="53">
        <v>0.0</v>
      </c>
      <c r="J1758" s="53">
        <v>0.0</v>
      </c>
      <c r="K1758" s="2" t="s">
        <v>3531</v>
      </c>
      <c r="L1758" s="53">
        <v>0.0</v>
      </c>
      <c r="M1758" s="2" t="s">
        <v>3369</v>
      </c>
      <c r="N1758" s="2" t="s">
        <v>3360</v>
      </c>
      <c r="O1758" s="55"/>
      <c r="AB1758" s="2" t="s">
        <v>164</v>
      </c>
      <c r="AC1758" s="2" t="s">
        <v>3361</v>
      </c>
      <c r="AD1758" s="2" t="s">
        <v>3362</v>
      </c>
      <c r="AE1758" s="2" t="s">
        <v>3363</v>
      </c>
      <c r="AF1758" s="93"/>
      <c r="AG1758" s="2" t="s">
        <v>3364</v>
      </c>
      <c r="AH1758" s="2" t="s">
        <v>3365</v>
      </c>
      <c r="AI1758" s="2">
        <v>0.0</v>
      </c>
      <c r="AJ1758" s="94">
        <v>0.0</v>
      </c>
      <c r="AK1758" s="94">
        <v>0.0</v>
      </c>
      <c r="AL1758" s="79"/>
      <c r="AM1758" s="2" t="s">
        <v>5255</v>
      </c>
    </row>
    <row r="1759">
      <c r="A1759" s="54">
        <v>45984.0</v>
      </c>
      <c r="B1759" s="54">
        <v>45985.0</v>
      </c>
      <c r="C1759" s="2" t="s">
        <v>450</v>
      </c>
      <c r="D1759" s="2" t="s">
        <v>146</v>
      </c>
      <c r="E1759" s="2" t="s">
        <v>180</v>
      </c>
      <c r="F1759" s="53">
        <v>0.0</v>
      </c>
      <c r="G1759" s="53">
        <v>0.0</v>
      </c>
      <c r="H1759" s="53">
        <v>0.0</v>
      </c>
      <c r="I1759" s="53">
        <v>0.0</v>
      </c>
      <c r="J1759" s="53">
        <v>0.006045475382619177</v>
      </c>
      <c r="K1759" s="2" t="s">
        <v>5114</v>
      </c>
      <c r="L1759" s="53">
        <v>0.0</v>
      </c>
      <c r="M1759" s="2" t="s">
        <v>3369</v>
      </c>
      <c r="N1759" s="2" t="s">
        <v>3360</v>
      </c>
      <c r="O1759" s="55"/>
      <c r="AB1759" s="2" t="s">
        <v>164</v>
      </c>
      <c r="AC1759" s="2" t="s">
        <v>3361</v>
      </c>
      <c r="AD1759" s="2" t="s">
        <v>3362</v>
      </c>
      <c r="AE1759" s="2" t="s">
        <v>3363</v>
      </c>
      <c r="AF1759" s="93"/>
      <c r="AG1759" s="2" t="s">
        <v>3364</v>
      </c>
      <c r="AH1759" s="2" t="s">
        <v>3365</v>
      </c>
      <c r="AI1759" s="2">
        <v>0.0</v>
      </c>
      <c r="AJ1759" s="94">
        <v>3.654777260185448E-5</v>
      </c>
      <c r="AK1759" s="94">
        <v>0.0</v>
      </c>
      <c r="AL1759" s="79"/>
      <c r="AM1759" s="2" t="s">
        <v>5256</v>
      </c>
    </row>
    <row r="1760">
      <c r="A1760" s="54">
        <v>45984.0</v>
      </c>
      <c r="B1760" s="54">
        <v>45985.0</v>
      </c>
      <c r="C1760" s="2" t="s">
        <v>515</v>
      </c>
      <c r="D1760" s="2" t="s">
        <v>146</v>
      </c>
      <c r="E1760" s="2" t="s">
        <v>180</v>
      </c>
      <c r="F1760" s="53">
        <v>0.0</v>
      </c>
      <c r="G1760" s="53">
        <v>0.0</v>
      </c>
      <c r="H1760" s="53">
        <v>0.0</v>
      </c>
      <c r="I1760" s="53">
        <v>0.0</v>
      </c>
      <c r="J1760" s="53">
        <v>0.003445346431169598</v>
      </c>
      <c r="K1760" s="2" t="s">
        <v>288</v>
      </c>
      <c r="L1760" s="53">
        <v>1.0</v>
      </c>
      <c r="M1760" s="2" t="s">
        <v>3369</v>
      </c>
      <c r="N1760" s="2" t="s">
        <v>3360</v>
      </c>
      <c r="O1760" s="55"/>
      <c r="AB1760" s="2" t="s">
        <v>164</v>
      </c>
      <c r="AC1760" s="2" t="s">
        <v>3361</v>
      </c>
      <c r="AD1760" s="2" t="s">
        <v>3362</v>
      </c>
      <c r="AE1760" s="2" t="s">
        <v>3363</v>
      </c>
      <c r="AF1760" s="93"/>
      <c r="AG1760" s="2" t="s">
        <v>3364</v>
      </c>
      <c r="AH1760" s="2" t="s">
        <v>3365</v>
      </c>
      <c r="AI1760" s="2">
        <v>0.0</v>
      </c>
      <c r="AJ1760" s="94">
        <v>1.1870412030773085E-5</v>
      </c>
      <c r="AK1760" s="94">
        <v>0.0</v>
      </c>
      <c r="AL1760" s="79"/>
      <c r="AM1760" s="2" t="s">
        <v>5257</v>
      </c>
    </row>
    <row r="1761">
      <c r="A1761" s="54">
        <v>45984.0</v>
      </c>
      <c r="B1761" s="54">
        <v>45985.0</v>
      </c>
      <c r="C1761" s="2" t="s">
        <v>1189</v>
      </c>
      <c r="D1761" s="2" t="s">
        <v>146</v>
      </c>
      <c r="E1761" s="2" t="s">
        <v>180</v>
      </c>
      <c r="F1761" s="53">
        <v>0.0</v>
      </c>
      <c r="G1761" s="53">
        <v>0.0</v>
      </c>
      <c r="H1761" s="53">
        <v>0.0</v>
      </c>
      <c r="I1761" s="53">
        <v>0.0</v>
      </c>
      <c r="J1761" s="53">
        <v>0.0</v>
      </c>
      <c r="K1761" s="2" t="s">
        <v>3531</v>
      </c>
      <c r="L1761" s="53">
        <v>0.0</v>
      </c>
      <c r="M1761" s="2" t="s">
        <v>3369</v>
      </c>
      <c r="N1761" s="2" t="s">
        <v>3360</v>
      </c>
      <c r="O1761" s="55"/>
      <c r="AB1761" s="2" t="s">
        <v>164</v>
      </c>
      <c r="AC1761" s="2" t="s">
        <v>3361</v>
      </c>
      <c r="AD1761" s="2" t="s">
        <v>3362</v>
      </c>
      <c r="AE1761" s="2" t="s">
        <v>3363</v>
      </c>
      <c r="AF1761" s="93"/>
      <c r="AG1761" s="101" t="s">
        <v>3364</v>
      </c>
      <c r="AH1761" s="101" t="s">
        <v>3365</v>
      </c>
      <c r="AI1761" s="2">
        <v>0.0</v>
      </c>
      <c r="AJ1761" s="94">
        <v>0.0</v>
      </c>
      <c r="AK1761" s="94">
        <v>0.0</v>
      </c>
      <c r="AL1761" s="79"/>
      <c r="AM1761" s="2" t="s">
        <v>5258</v>
      </c>
    </row>
    <row r="1762">
      <c r="A1762" s="54">
        <v>45985.0</v>
      </c>
      <c r="B1762" s="54">
        <v>45986.0</v>
      </c>
      <c r="C1762" s="2" t="s">
        <v>178</v>
      </c>
      <c r="D1762" s="2" t="s">
        <v>146</v>
      </c>
      <c r="E1762" s="2" t="s">
        <v>208</v>
      </c>
      <c r="F1762" s="53">
        <v>0.0</v>
      </c>
      <c r="G1762" s="53">
        <v>0.0</v>
      </c>
      <c r="H1762" s="53">
        <v>0.0</v>
      </c>
      <c r="I1762" s="53">
        <v>0.0</v>
      </c>
      <c r="J1762" s="53">
        <v>0.004571819909214548</v>
      </c>
      <c r="K1762" s="2" t="s">
        <v>3531</v>
      </c>
      <c r="L1762" s="53">
        <v>0.0</v>
      </c>
      <c r="M1762" s="2" t="s">
        <v>3369</v>
      </c>
      <c r="N1762" s="2" t="s">
        <v>3360</v>
      </c>
      <c r="O1762" s="55"/>
      <c r="AB1762" s="2" t="s">
        <v>164</v>
      </c>
      <c r="AC1762" s="2" t="s">
        <v>3361</v>
      </c>
      <c r="AD1762" s="2" t="s">
        <v>3362</v>
      </c>
      <c r="AE1762" s="2" t="s">
        <v>3363</v>
      </c>
      <c r="AF1762" s="93"/>
      <c r="AG1762" s="2" t="s">
        <v>3364</v>
      </c>
      <c r="AH1762" s="2" t="s">
        <v>3365</v>
      </c>
      <c r="AI1762" s="2">
        <v>0.0</v>
      </c>
      <c r="AJ1762" s="94">
        <v>2.0901537282290515E-5</v>
      </c>
      <c r="AK1762" s="94">
        <v>0.0</v>
      </c>
      <c r="AL1762" s="79"/>
      <c r="AM1762" s="2" t="s">
        <v>5259</v>
      </c>
    </row>
    <row r="1763">
      <c r="A1763" s="54">
        <v>45985.0</v>
      </c>
      <c r="B1763" s="54">
        <v>45986.0</v>
      </c>
      <c r="C1763" s="2" t="s">
        <v>932</v>
      </c>
      <c r="D1763" s="2" t="s">
        <v>146</v>
      </c>
      <c r="E1763" s="2" t="s">
        <v>208</v>
      </c>
      <c r="F1763" s="53">
        <v>0.0</v>
      </c>
      <c r="G1763" s="53">
        <v>0.0</v>
      </c>
      <c r="H1763" s="53">
        <v>0.0</v>
      </c>
      <c r="I1763" s="53">
        <v>0.0</v>
      </c>
      <c r="J1763" s="53">
        <v>0.0</v>
      </c>
      <c r="K1763" s="2" t="s">
        <v>3531</v>
      </c>
      <c r="L1763" s="53">
        <v>0.0</v>
      </c>
      <c r="M1763" s="2" t="s">
        <v>3369</v>
      </c>
      <c r="N1763" s="2" t="s">
        <v>3360</v>
      </c>
      <c r="O1763" s="55"/>
      <c r="AB1763" s="2" t="s">
        <v>164</v>
      </c>
      <c r="AC1763" s="2" t="s">
        <v>3361</v>
      </c>
      <c r="AD1763" s="2" t="s">
        <v>3362</v>
      </c>
      <c r="AE1763" s="2" t="s">
        <v>3363</v>
      </c>
      <c r="AF1763" s="93"/>
      <c r="AG1763" s="2" t="s">
        <v>3364</v>
      </c>
      <c r="AH1763" s="2" t="s">
        <v>3365</v>
      </c>
      <c r="AI1763" s="2">
        <v>0.0</v>
      </c>
      <c r="AJ1763" s="94">
        <v>0.0</v>
      </c>
      <c r="AK1763" s="94">
        <v>0.0</v>
      </c>
      <c r="AL1763" s="79"/>
      <c r="AM1763" s="2" t="s">
        <v>5260</v>
      </c>
    </row>
    <row r="1764">
      <c r="A1764" s="54">
        <v>45985.0</v>
      </c>
      <c r="B1764" s="54">
        <v>45986.0</v>
      </c>
      <c r="C1764" s="2" t="s">
        <v>450</v>
      </c>
      <c r="D1764" s="2" t="s">
        <v>146</v>
      </c>
      <c r="E1764" s="2" t="s">
        <v>208</v>
      </c>
      <c r="F1764" s="53">
        <v>0.0</v>
      </c>
      <c r="G1764" s="53">
        <v>0.0</v>
      </c>
      <c r="H1764" s="53">
        <v>0.0</v>
      </c>
      <c r="I1764" s="53">
        <v>0.0</v>
      </c>
      <c r="J1764" s="53">
        <v>0.005999094170617669</v>
      </c>
      <c r="K1764" s="2" t="s">
        <v>5114</v>
      </c>
      <c r="L1764" s="53">
        <v>0.0</v>
      </c>
      <c r="M1764" s="2" t="s">
        <v>3369</v>
      </c>
      <c r="N1764" s="2" t="s">
        <v>3360</v>
      </c>
      <c r="O1764" s="55"/>
      <c r="AB1764" s="2" t="s">
        <v>164</v>
      </c>
      <c r="AC1764" s="2" t="s">
        <v>3361</v>
      </c>
      <c r="AD1764" s="2" t="s">
        <v>3362</v>
      </c>
      <c r="AE1764" s="2" t="s">
        <v>3363</v>
      </c>
      <c r="AF1764" s="93"/>
      <c r="AG1764" s="2" t="s">
        <v>3364</v>
      </c>
      <c r="AH1764" s="2" t="s">
        <v>3365</v>
      </c>
      <c r="AI1764" s="2">
        <v>0.0</v>
      </c>
      <c r="AJ1764" s="94">
        <v>3.59891308679389E-5</v>
      </c>
      <c r="AK1764" s="94">
        <v>0.0</v>
      </c>
      <c r="AL1764" s="79"/>
      <c r="AM1764" s="2" t="s">
        <v>5261</v>
      </c>
    </row>
    <row r="1765">
      <c r="A1765" s="54">
        <v>45985.0</v>
      </c>
      <c r="B1765" s="54">
        <v>45986.0</v>
      </c>
      <c r="C1765" s="2" t="s">
        <v>515</v>
      </c>
      <c r="D1765" s="2" t="s">
        <v>146</v>
      </c>
      <c r="E1765" s="2" t="s">
        <v>208</v>
      </c>
      <c r="F1765" s="53">
        <v>0.0</v>
      </c>
      <c r="G1765" s="53">
        <v>0.0</v>
      </c>
      <c r="H1765" s="53">
        <v>0.0</v>
      </c>
      <c r="I1765" s="53">
        <v>0.0</v>
      </c>
      <c r="J1765" s="53">
        <v>0.0034189135482068887</v>
      </c>
      <c r="K1765" s="2" t="s">
        <v>288</v>
      </c>
      <c r="L1765" s="53">
        <v>1.0</v>
      </c>
      <c r="M1765" s="2" t="s">
        <v>3369</v>
      </c>
      <c r="N1765" s="2" t="s">
        <v>3360</v>
      </c>
      <c r="O1765" s="55"/>
      <c r="AB1765" s="2" t="s">
        <v>164</v>
      </c>
      <c r="AC1765" s="2" t="s">
        <v>3361</v>
      </c>
      <c r="AD1765" s="2" t="s">
        <v>3362</v>
      </c>
      <c r="AE1765" s="2" t="s">
        <v>3363</v>
      </c>
      <c r="AF1765" s="93"/>
      <c r="AG1765" s="2" t="s">
        <v>3364</v>
      </c>
      <c r="AH1765" s="2" t="s">
        <v>3365</v>
      </c>
      <c r="AI1765" s="2">
        <v>0.0</v>
      </c>
      <c r="AJ1765" s="94">
        <v>1.1688969850112618E-5</v>
      </c>
      <c r="AK1765" s="94">
        <v>0.0</v>
      </c>
      <c r="AL1765" s="79"/>
      <c r="AM1765" s="2" t="s">
        <v>5262</v>
      </c>
    </row>
    <row r="1766">
      <c r="A1766" s="54">
        <v>45985.0</v>
      </c>
      <c r="B1766" s="54">
        <v>45986.0</v>
      </c>
      <c r="C1766" s="2" t="s">
        <v>1189</v>
      </c>
      <c r="D1766" s="2" t="s">
        <v>146</v>
      </c>
      <c r="E1766" s="2" t="s">
        <v>208</v>
      </c>
      <c r="F1766" s="53">
        <v>0.0</v>
      </c>
      <c r="G1766" s="53">
        <v>0.0</v>
      </c>
      <c r="H1766" s="53">
        <v>0.0</v>
      </c>
      <c r="I1766" s="53">
        <v>0.0</v>
      </c>
      <c r="J1766" s="53">
        <v>0.0</v>
      </c>
      <c r="K1766" s="2" t="s">
        <v>3531</v>
      </c>
      <c r="L1766" s="53">
        <v>0.0</v>
      </c>
      <c r="M1766" s="2" t="s">
        <v>3369</v>
      </c>
      <c r="N1766" s="2" t="s">
        <v>3360</v>
      </c>
      <c r="O1766" s="55"/>
      <c r="AB1766" s="2" t="s">
        <v>164</v>
      </c>
      <c r="AC1766" s="2" t="s">
        <v>3361</v>
      </c>
      <c r="AD1766" s="2" t="s">
        <v>3362</v>
      </c>
      <c r="AE1766" s="2" t="s">
        <v>3363</v>
      </c>
      <c r="AF1766" s="93"/>
      <c r="AG1766" s="101" t="s">
        <v>3364</v>
      </c>
      <c r="AH1766" s="101" t="s">
        <v>3365</v>
      </c>
      <c r="AI1766" s="2">
        <v>0.0</v>
      </c>
      <c r="AJ1766" s="94">
        <v>0.0</v>
      </c>
      <c r="AK1766" s="94">
        <v>0.0</v>
      </c>
      <c r="AL1766" s="79"/>
      <c r="AM1766" s="2" t="s">
        <v>5263</v>
      </c>
    </row>
    <row r="1767">
      <c r="A1767" s="54">
        <v>45986.0</v>
      </c>
      <c r="B1767" s="54">
        <v>45987.0</v>
      </c>
      <c r="C1767" s="2" t="s">
        <v>178</v>
      </c>
      <c r="D1767" s="2" t="s">
        <v>146</v>
      </c>
      <c r="E1767" s="2" t="s">
        <v>303</v>
      </c>
      <c r="F1767" s="53">
        <v>0.0</v>
      </c>
      <c r="G1767" s="53">
        <v>0.0</v>
      </c>
      <c r="H1767" s="53">
        <v>0.0</v>
      </c>
      <c r="I1767" s="53">
        <v>0.0</v>
      </c>
      <c r="J1767" s="53">
        <v>0.004536744661194909</v>
      </c>
      <c r="K1767" s="2" t="s">
        <v>3531</v>
      </c>
      <c r="L1767" s="53">
        <v>0.0</v>
      </c>
      <c r="M1767" s="2" t="s">
        <v>3369</v>
      </c>
      <c r="N1767" s="2" t="s">
        <v>3360</v>
      </c>
      <c r="O1767" s="55"/>
      <c r="AB1767" s="2" t="s">
        <v>164</v>
      </c>
      <c r="AC1767" s="2" t="s">
        <v>3361</v>
      </c>
      <c r="AD1767" s="2" t="s">
        <v>3362</v>
      </c>
      <c r="AE1767" s="2" t="s">
        <v>3363</v>
      </c>
      <c r="AF1767" s="93"/>
      <c r="AG1767" s="2" t="s">
        <v>3364</v>
      </c>
      <c r="AH1767" s="2" t="s">
        <v>3365</v>
      </c>
      <c r="AI1767" s="2">
        <v>0.0</v>
      </c>
      <c r="AJ1767" s="94">
        <v>2.0582052120880512E-5</v>
      </c>
      <c r="AK1767" s="94">
        <v>0.0</v>
      </c>
      <c r="AL1767" s="79"/>
      <c r="AM1767" s="2" t="s">
        <v>5264</v>
      </c>
    </row>
    <row r="1768">
      <c r="A1768" s="54">
        <v>45986.0</v>
      </c>
      <c r="B1768" s="54">
        <v>45987.0</v>
      </c>
      <c r="C1768" s="2" t="s">
        <v>932</v>
      </c>
      <c r="D1768" s="2" t="s">
        <v>146</v>
      </c>
      <c r="E1768" s="2" t="s">
        <v>303</v>
      </c>
      <c r="F1768" s="53">
        <v>0.0</v>
      </c>
      <c r="G1768" s="53">
        <v>0.0</v>
      </c>
      <c r="H1768" s="53">
        <v>0.0</v>
      </c>
      <c r="I1768" s="53">
        <v>0.0</v>
      </c>
      <c r="J1768" s="53">
        <v>0.0</v>
      </c>
      <c r="K1768" s="2" t="s">
        <v>3531</v>
      </c>
      <c r="L1768" s="53">
        <v>0.0</v>
      </c>
      <c r="M1768" s="2" t="s">
        <v>3369</v>
      </c>
      <c r="N1768" s="2" t="s">
        <v>3360</v>
      </c>
      <c r="O1768" s="55"/>
      <c r="AB1768" s="2" t="s">
        <v>164</v>
      </c>
      <c r="AC1768" s="2" t="s">
        <v>3361</v>
      </c>
      <c r="AD1768" s="2" t="s">
        <v>3362</v>
      </c>
      <c r="AE1768" s="2" t="s">
        <v>3363</v>
      </c>
      <c r="AF1768" s="93"/>
      <c r="AG1768" s="2" t="s">
        <v>3364</v>
      </c>
      <c r="AH1768" s="2" t="s">
        <v>3365</v>
      </c>
      <c r="AI1768" s="2">
        <v>0.0</v>
      </c>
      <c r="AJ1768" s="94">
        <v>0.0</v>
      </c>
      <c r="AK1768" s="94">
        <v>0.0</v>
      </c>
      <c r="AL1768" s="79"/>
      <c r="AM1768" s="2" t="s">
        <v>5265</v>
      </c>
    </row>
    <row r="1769">
      <c r="A1769" s="54">
        <v>45986.0</v>
      </c>
      <c r="B1769" s="54">
        <v>45987.0</v>
      </c>
      <c r="C1769" s="2" t="s">
        <v>450</v>
      </c>
      <c r="D1769" s="2" t="s">
        <v>146</v>
      </c>
      <c r="E1769" s="2" t="s">
        <v>303</v>
      </c>
      <c r="F1769" s="53">
        <v>0.0</v>
      </c>
      <c r="G1769" s="53">
        <v>0.0</v>
      </c>
      <c r="H1769" s="53">
        <v>0.0</v>
      </c>
      <c r="I1769" s="53">
        <v>0.0</v>
      </c>
      <c r="J1769" s="53">
        <v>0.0059530687977670275</v>
      </c>
      <c r="K1769" s="2" t="s">
        <v>5114</v>
      </c>
      <c r="L1769" s="53">
        <v>0.0</v>
      </c>
      <c r="M1769" s="2" t="s">
        <v>3369</v>
      </c>
      <c r="N1769" s="2" t="s">
        <v>3360</v>
      </c>
      <c r="O1769" s="55"/>
      <c r="AB1769" s="2" t="s">
        <v>164</v>
      </c>
      <c r="AC1769" s="2" t="s">
        <v>3361</v>
      </c>
      <c r="AD1769" s="2" t="s">
        <v>3362</v>
      </c>
      <c r="AE1769" s="2" t="s">
        <v>3363</v>
      </c>
      <c r="AF1769" s="93"/>
      <c r="AG1769" s="2" t="s">
        <v>3364</v>
      </c>
      <c r="AH1769" s="2" t="s">
        <v>3365</v>
      </c>
      <c r="AI1769" s="2">
        <v>0.0</v>
      </c>
      <c r="AJ1769" s="94">
        <v>3.5439028110947364E-5</v>
      </c>
      <c r="AK1769" s="94">
        <v>0.0</v>
      </c>
      <c r="AL1769" s="79"/>
      <c r="AM1769" s="2" t="s">
        <v>5266</v>
      </c>
    </row>
    <row r="1770">
      <c r="A1770" s="54">
        <v>45986.0</v>
      </c>
      <c r="B1770" s="54">
        <v>45987.0</v>
      </c>
      <c r="C1770" s="2" t="s">
        <v>515</v>
      </c>
      <c r="D1770" s="2" t="s">
        <v>146</v>
      </c>
      <c r="E1770" s="2" t="s">
        <v>303</v>
      </c>
      <c r="F1770" s="53">
        <v>0.0</v>
      </c>
      <c r="G1770" s="53">
        <v>0.0</v>
      </c>
      <c r="H1770" s="53">
        <v>0.0</v>
      </c>
      <c r="I1770" s="53">
        <v>0.0</v>
      </c>
      <c r="J1770" s="53">
        <v>0.003392683459742695</v>
      </c>
      <c r="K1770" s="2" t="s">
        <v>288</v>
      </c>
      <c r="L1770" s="53">
        <v>1.0</v>
      </c>
      <c r="M1770" s="2" t="s">
        <v>3369</v>
      </c>
      <c r="N1770" s="2" t="s">
        <v>3360</v>
      </c>
      <c r="O1770" s="55"/>
      <c r="AB1770" s="2" t="s">
        <v>164</v>
      </c>
      <c r="AC1770" s="2" t="s">
        <v>3361</v>
      </c>
      <c r="AD1770" s="2" t="s">
        <v>3362</v>
      </c>
      <c r="AE1770" s="2" t="s">
        <v>3363</v>
      </c>
      <c r="AF1770" s="93"/>
      <c r="AG1770" s="2" t="s">
        <v>3364</v>
      </c>
      <c r="AH1770" s="2" t="s">
        <v>3365</v>
      </c>
      <c r="AI1770" s="2">
        <v>0.0</v>
      </c>
      <c r="AJ1770" s="94">
        <v>1.1510301058011662E-5</v>
      </c>
      <c r="AK1770" s="94">
        <v>0.0</v>
      </c>
      <c r="AL1770" s="79"/>
      <c r="AM1770" s="2" t="s">
        <v>5267</v>
      </c>
    </row>
    <row r="1771">
      <c r="A1771" s="54">
        <v>45986.0</v>
      </c>
      <c r="B1771" s="54">
        <v>45987.0</v>
      </c>
      <c r="C1771" s="2" t="s">
        <v>1189</v>
      </c>
      <c r="D1771" s="2" t="s">
        <v>146</v>
      </c>
      <c r="E1771" s="2" t="s">
        <v>303</v>
      </c>
      <c r="F1771" s="53">
        <v>0.0</v>
      </c>
      <c r="G1771" s="53">
        <v>0.0</v>
      </c>
      <c r="H1771" s="53">
        <v>0.0</v>
      </c>
      <c r="I1771" s="53">
        <v>0.0</v>
      </c>
      <c r="J1771" s="53">
        <v>0.0</v>
      </c>
      <c r="K1771" s="2" t="s">
        <v>3531</v>
      </c>
      <c r="L1771" s="53">
        <v>0.0</v>
      </c>
      <c r="M1771" s="2" t="s">
        <v>3369</v>
      </c>
      <c r="N1771" s="2" t="s">
        <v>3360</v>
      </c>
      <c r="O1771" s="55"/>
      <c r="AB1771" s="2" t="s">
        <v>164</v>
      </c>
      <c r="AC1771" s="2" t="s">
        <v>3361</v>
      </c>
      <c r="AD1771" s="2" t="s">
        <v>3362</v>
      </c>
      <c r="AE1771" s="2" t="s">
        <v>3363</v>
      </c>
      <c r="AF1771" s="93"/>
      <c r="AG1771" s="101" t="s">
        <v>3364</v>
      </c>
      <c r="AH1771" s="101" t="s">
        <v>3365</v>
      </c>
      <c r="AI1771" s="2">
        <v>0.0</v>
      </c>
      <c r="AJ1771" s="94">
        <v>0.0</v>
      </c>
      <c r="AK1771" s="94">
        <v>0.0</v>
      </c>
      <c r="AL1771" s="79"/>
      <c r="AM1771" s="2" t="s">
        <v>5268</v>
      </c>
    </row>
    <row r="1772">
      <c r="A1772" s="54">
        <v>45987.0</v>
      </c>
      <c r="B1772" s="54">
        <v>45988.0</v>
      </c>
      <c r="C1772" s="2" t="s">
        <v>178</v>
      </c>
      <c r="D1772" s="2" t="s">
        <v>146</v>
      </c>
      <c r="E1772" s="2" t="s">
        <v>148</v>
      </c>
      <c r="F1772" s="53">
        <v>0.0</v>
      </c>
      <c r="G1772" s="53">
        <v>0.0</v>
      </c>
      <c r="H1772" s="53">
        <v>0.0</v>
      </c>
      <c r="I1772" s="53">
        <v>0.0</v>
      </c>
      <c r="J1772" s="53">
        <v>0.004501938512362917</v>
      </c>
      <c r="K1772" s="2" t="s">
        <v>3531</v>
      </c>
      <c r="L1772" s="53">
        <v>0.0</v>
      </c>
      <c r="M1772" s="2" t="s">
        <v>3369</v>
      </c>
      <c r="N1772" s="2" t="s">
        <v>3360</v>
      </c>
      <c r="O1772" s="55"/>
      <c r="AB1772" s="2" t="s">
        <v>164</v>
      </c>
      <c r="AC1772" s="2" t="s">
        <v>3361</v>
      </c>
      <c r="AD1772" s="2" t="s">
        <v>3362</v>
      </c>
      <c r="AE1772" s="2" t="s">
        <v>3363</v>
      </c>
      <c r="AF1772" s="93"/>
      <c r="AG1772" s="2" t="s">
        <v>3364</v>
      </c>
      <c r="AH1772" s="2" t="s">
        <v>3365</v>
      </c>
      <c r="AI1772" s="2">
        <v>0.0</v>
      </c>
      <c r="AJ1772" s="94">
        <v>2.0267450369096438E-5</v>
      </c>
      <c r="AK1772" s="94">
        <v>0.0</v>
      </c>
      <c r="AL1772" s="79"/>
      <c r="AM1772" s="2" t="s">
        <v>5269</v>
      </c>
    </row>
    <row r="1773">
      <c r="A1773" s="54">
        <v>45987.0</v>
      </c>
      <c r="B1773" s="54">
        <v>45988.0</v>
      </c>
      <c r="C1773" s="2" t="s">
        <v>932</v>
      </c>
      <c r="D1773" s="2" t="s">
        <v>146</v>
      </c>
      <c r="E1773" s="2" t="s">
        <v>148</v>
      </c>
      <c r="F1773" s="53">
        <v>0.0</v>
      </c>
      <c r="G1773" s="53">
        <v>0.0</v>
      </c>
      <c r="H1773" s="53">
        <v>0.0</v>
      </c>
      <c r="I1773" s="53">
        <v>0.0</v>
      </c>
      <c r="J1773" s="53">
        <v>0.0</v>
      </c>
      <c r="K1773" s="2" t="s">
        <v>3531</v>
      </c>
      <c r="L1773" s="53">
        <v>0.0</v>
      </c>
      <c r="M1773" s="2" t="s">
        <v>3369</v>
      </c>
      <c r="N1773" s="2" t="s">
        <v>3360</v>
      </c>
      <c r="O1773" s="55"/>
      <c r="AB1773" s="2" t="s">
        <v>164</v>
      </c>
      <c r="AC1773" s="2" t="s">
        <v>3361</v>
      </c>
      <c r="AD1773" s="2" t="s">
        <v>3362</v>
      </c>
      <c r="AE1773" s="2" t="s">
        <v>3363</v>
      </c>
      <c r="AF1773" s="93"/>
      <c r="AG1773" s="2" t="s">
        <v>3364</v>
      </c>
      <c r="AH1773" s="2" t="s">
        <v>3365</v>
      </c>
      <c r="AI1773" s="2">
        <v>0.0</v>
      </c>
      <c r="AJ1773" s="94">
        <v>0.0</v>
      </c>
      <c r="AK1773" s="94">
        <v>0.0</v>
      </c>
      <c r="AL1773" s="79"/>
      <c r="AM1773" s="2" t="s">
        <v>5270</v>
      </c>
    </row>
    <row r="1774">
      <c r="A1774" s="54">
        <v>45987.0</v>
      </c>
      <c r="B1774" s="54">
        <v>45988.0</v>
      </c>
      <c r="C1774" s="2" t="s">
        <v>450</v>
      </c>
      <c r="D1774" s="2" t="s">
        <v>146</v>
      </c>
      <c r="E1774" s="2" t="s">
        <v>148</v>
      </c>
      <c r="F1774" s="53">
        <v>0.0</v>
      </c>
      <c r="G1774" s="53">
        <v>0.0</v>
      </c>
      <c r="H1774" s="53">
        <v>0.0</v>
      </c>
      <c r="I1774" s="53">
        <v>0.0</v>
      </c>
      <c r="J1774" s="53">
        <v>0.005907396534050166</v>
      </c>
      <c r="K1774" s="2" t="s">
        <v>5114</v>
      </c>
      <c r="L1774" s="53">
        <v>0.0</v>
      </c>
      <c r="M1774" s="2" t="s">
        <v>3369</v>
      </c>
      <c r="N1774" s="2" t="s">
        <v>3360</v>
      </c>
      <c r="O1774" s="55"/>
      <c r="AB1774" s="2" t="s">
        <v>164</v>
      </c>
      <c r="AC1774" s="2" t="s">
        <v>3361</v>
      </c>
      <c r="AD1774" s="2" t="s">
        <v>3362</v>
      </c>
      <c r="AE1774" s="2" t="s">
        <v>3363</v>
      </c>
      <c r="AF1774" s="93"/>
      <c r="AG1774" s="2" t="s">
        <v>3364</v>
      </c>
      <c r="AH1774" s="2" t="s">
        <v>3365</v>
      </c>
      <c r="AI1774" s="2">
        <v>0.0</v>
      </c>
      <c r="AJ1774" s="94">
        <v>3.489733381050791E-5</v>
      </c>
      <c r="AK1774" s="94">
        <v>0.0</v>
      </c>
      <c r="AL1774" s="79"/>
      <c r="AM1774" s="2" t="s">
        <v>5271</v>
      </c>
    </row>
    <row r="1775">
      <c r="A1775" s="54">
        <v>45987.0</v>
      </c>
      <c r="B1775" s="54">
        <v>45988.0</v>
      </c>
      <c r="C1775" s="2" t="s">
        <v>515</v>
      </c>
      <c r="D1775" s="2" t="s">
        <v>146</v>
      </c>
      <c r="E1775" s="2" t="s">
        <v>148</v>
      </c>
      <c r="F1775" s="53">
        <v>0.0</v>
      </c>
      <c r="G1775" s="53">
        <v>0.0</v>
      </c>
      <c r="H1775" s="53">
        <v>0.0</v>
      </c>
      <c r="I1775" s="53">
        <v>0.0</v>
      </c>
      <c r="J1775" s="53">
        <v>0.003366654609926726</v>
      </c>
      <c r="K1775" s="2" t="s">
        <v>288</v>
      </c>
      <c r="L1775" s="53">
        <v>1.0</v>
      </c>
      <c r="M1775" s="2" t="s">
        <v>3369</v>
      </c>
      <c r="N1775" s="2" t="s">
        <v>3360</v>
      </c>
      <c r="O1775" s="55"/>
      <c r="AB1775" s="2" t="s">
        <v>164</v>
      </c>
      <c r="AC1775" s="2" t="s">
        <v>3361</v>
      </c>
      <c r="AD1775" s="2" t="s">
        <v>3362</v>
      </c>
      <c r="AE1775" s="2" t="s">
        <v>3363</v>
      </c>
      <c r="AF1775" s="93"/>
      <c r="AG1775" s="2" t="s">
        <v>3364</v>
      </c>
      <c r="AH1775" s="2" t="s">
        <v>3365</v>
      </c>
      <c r="AI1775" s="2">
        <v>0.0</v>
      </c>
      <c r="AJ1775" s="94">
        <v>1.1334363262540876E-5</v>
      </c>
      <c r="AK1775" s="94">
        <v>0.0</v>
      </c>
      <c r="AL1775" s="79"/>
      <c r="AM1775" s="2" t="s">
        <v>5272</v>
      </c>
    </row>
    <row r="1776">
      <c r="A1776" s="54">
        <v>45987.0</v>
      </c>
      <c r="B1776" s="54">
        <v>45988.0</v>
      </c>
      <c r="C1776" s="2" t="s">
        <v>1189</v>
      </c>
      <c r="D1776" s="2" t="s">
        <v>146</v>
      </c>
      <c r="E1776" s="2" t="s">
        <v>148</v>
      </c>
      <c r="F1776" s="53">
        <v>0.0</v>
      </c>
      <c r="G1776" s="53">
        <v>0.0</v>
      </c>
      <c r="H1776" s="53">
        <v>0.0</v>
      </c>
      <c r="I1776" s="53">
        <v>0.0</v>
      </c>
      <c r="J1776" s="53">
        <v>0.0</v>
      </c>
      <c r="K1776" s="2" t="s">
        <v>3531</v>
      </c>
      <c r="L1776" s="53">
        <v>0.0</v>
      </c>
      <c r="M1776" s="2" t="s">
        <v>3369</v>
      </c>
      <c r="N1776" s="2" t="s">
        <v>3360</v>
      </c>
      <c r="O1776" s="55"/>
      <c r="AB1776" s="2" t="s">
        <v>164</v>
      </c>
      <c r="AC1776" s="2" t="s">
        <v>3361</v>
      </c>
      <c r="AD1776" s="2" t="s">
        <v>3362</v>
      </c>
      <c r="AE1776" s="2" t="s">
        <v>3363</v>
      </c>
      <c r="AF1776" s="93"/>
      <c r="AG1776" s="101" t="s">
        <v>3364</v>
      </c>
      <c r="AH1776" s="101" t="s">
        <v>3365</v>
      </c>
      <c r="AI1776" s="2">
        <v>0.0</v>
      </c>
      <c r="AJ1776" s="94">
        <v>0.0</v>
      </c>
      <c r="AK1776" s="94">
        <v>0.0</v>
      </c>
      <c r="AL1776" s="79"/>
      <c r="AM1776" s="2" t="s">
        <v>5273</v>
      </c>
    </row>
    <row r="1777">
      <c r="A1777" s="54">
        <v>45988.0</v>
      </c>
      <c r="B1777" s="54">
        <v>45989.0</v>
      </c>
      <c r="C1777" s="2" t="s">
        <v>178</v>
      </c>
      <c r="D1777" s="2" t="s">
        <v>146</v>
      </c>
      <c r="E1777" s="2" t="s">
        <v>196</v>
      </c>
      <c r="F1777" s="53">
        <v>0.0</v>
      </c>
      <c r="G1777" s="53">
        <v>0.0</v>
      </c>
      <c r="H1777" s="53">
        <v>0.0</v>
      </c>
      <c r="I1777" s="53">
        <v>0.0</v>
      </c>
      <c r="J1777" s="53">
        <v>0.004467399398175145</v>
      </c>
      <c r="K1777" s="2" t="s">
        <v>3531</v>
      </c>
      <c r="L1777" s="53">
        <v>0.0</v>
      </c>
      <c r="M1777" s="2" t="s">
        <v>3369</v>
      </c>
      <c r="N1777" s="2" t="s">
        <v>3360</v>
      </c>
      <c r="O1777" s="55"/>
      <c r="AB1777" s="2" t="s">
        <v>164</v>
      </c>
      <c r="AC1777" s="2" t="s">
        <v>3361</v>
      </c>
      <c r="AD1777" s="2" t="s">
        <v>3362</v>
      </c>
      <c r="AE1777" s="2" t="s">
        <v>3363</v>
      </c>
      <c r="AF1777" s="93"/>
      <c r="AG1777" s="2" t="s">
        <v>3364</v>
      </c>
      <c r="AH1777" s="2" t="s">
        <v>3365</v>
      </c>
      <c r="AI1777" s="2">
        <v>0.0</v>
      </c>
      <c r="AJ1777" s="94">
        <v>1.995765738281565E-5</v>
      </c>
      <c r="AK1777" s="94">
        <v>0.0</v>
      </c>
      <c r="AL1777" s="79"/>
      <c r="AM1777" s="2" t="s">
        <v>5274</v>
      </c>
    </row>
    <row r="1778">
      <c r="A1778" s="54">
        <v>45988.0</v>
      </c>
      <c r="B1778" s="54">
        <v>45989.0</v>
      </c>
      <c r="C1778" s="2" t="s">
        <v>932</v>
      </c>
      <c r="D1778" s="2" t="s">
        <v>146</v>
      </c>
      <c r="E1778" s="2" t="s">
        <v>196</v>
      </c>
      <c r="F1778" s="53">
        <v>0.0</v>
      </c>
      <c r="G1778" s="53">
        <v>0.0</v>
      </c>
      <c r="H1778" s="53">
        <v>0.0</v>
      </c>
      <c r="I1778" s="53">
        <v>0.0</v>
      </c>
      <c r="J1778" s="53">
        <v>0.0</v>
      </c>
      <c r="K1778" s="2" t="s">
        <v>3531</v>
      </c>
      <c r="L1778" s="53">
        <v>0.0</v>
      </c>
      <c r="M1778" s="2" t="s">
        <v>3369</v>
      </c>
      <c r="N1778" s="2" t="s">
        <v>3360</v>
      </c>
      <c r="O1778" s="55"/>
      <c r="AB1778" s="2" t="s">
        <v>164</v>
      </c>
      <c r="AC1778" s="2" t="s">
        <v>3361</v>
      </c>
      <c r="AD1778" s="2" t="s">
        <v>3362</v>
      </c>
      <c r="AE1778" s="2" t="s">
        <v>3363</v>
      </c>
      <c r="AF1778" s="93"/>
      <c r="AG1778" s="2" t="s">
        <v>3364</v>
      </c>
      <c r="AH1778" s="2" t="s">
        <v>3365</v>
      </c>
      <c r="AI1778" s="2">
        <v>0.0</v>
      </c>
      <c r="AJ1778" s="94">
        <v>0.0</v>
      </c>
      <c r="AK1778" s="94">
        <v>0.0</v>
      </c>
      <c r="AL1778" s="79"/>
      <c r="AM1778" s="2" t="s">
        <v>5275</v>
      </c>
    </row>
    <row r="1779">
      <c r="A1779" s="54">
        <v>45988.0</v>
      </c>
      <c r="B1779" s="54">
        <v>45989.0</v>
      </c>
      <c r="C1779" s="2" t="s">
        <v>450</v>
      </c>
      <c r="D1779" s="2" t="s">
        <v>146</v>
      </c>
      <c r="E1779" s="2" t="s">
        <v>196</v>
      </c>
      <c r="F1779" s="53">
        <v>0.125</v>
      </c>
      <c r="G1779" s="53">
        <v>0.08333333333333333</v>
      </c>
      <c r="H1779" s="53">
        <v>0.04</v>
      </c>
      <c r="I1779" s="53">
        <v>0.019230769230769232</v>
      </c>
      <c r="J1779" s="53">
        <v>0.025015834012878435</v>
      </c>
      <c r="K1779" s="2" t="s">
        <v>5114</v>
      </c>
      <c r="L1779" s="53">
        <v>0.0</v>
      </c>
      <c r="M1779" s="2" t="s">
        <v>3369</v>
      </c>
      <c r="N1779" s="2" t="s">
        <v>3360</v>
      </c>
      <c r="O1779" s="55"/>
      <c r="AB1779" s="2" t="s">
        <v>164</v>
      </c>
      <c r="AC1779" s="2" t="s">
        <v>3361</v>
      </c>
      <c r="AD1779" s="2" t="s">
        <v>3362</v>
      </c>
      <c r="AE1779" s="2" t="s">
        <v>3363</v>
      </c>
      <c r="AF1779" s="93"/>
      <c r="AG1779" s="2" t="s">
        <v>3364</v>
      </c>
      <c r="AH1779" s="2" t="s">
        <v>3365</v>
      </c>
      <c r="AI1779" s="2">
        <v>0.0</v>
      </c>
      <c r="AJ1779" s="94">
        <v>6.257919513598856E-4</v>
      </c>
      <c r="AK1779" s="94">
        <v>3.6982248520710064E-4</v>
      </c>
      <c r="AL1779" s="79"/>
      <c r="AM1779" s="2" t="s">
        <v>5276</v>
      </c>
    </row>
    <row r="1780">
      <c r="A1780" s="54">
        <v>45988.0</v>
      </c>
      <c r="B1780" s="54">
        <v>45989.0</v>
      </c>
      <c r="C1780" s="2" t="s">
        <v>515</v>
      </c>
      <c r="D1780" s="2" t="s">
        <v>146</v>
      </c>
      <c r="E1780" s="2" t="s">
        <v>196</v>
      </c>
      <c r="F1780" s="53">
        <v>0.0</v>
      </c>
      <c r="G1780" s="53">
        <v>0.0</v>
      </c>
      <c r="H1780" s="53">
        <v>0.0</v>
      </c>
      <c r="I1780" s="53">
        <v>0.0</v>
      </c>
      <c r="J1780" s="53">
        <v>0.003340825454845259</v>
      </c>
      <c r="K1780" s="2" t="s">
        <v>288</v>
      </c>
      <c r="L1780" s="53">
        <v>1.0</v>
      </c>
      <c r="M1780" s="2" t="s">
        <v>3369</v>
      </c>
      <c r="N1780" s="2" t="s">
        <v>3360</v>
      </c>
      <c r="O1780" s="55"/>
      <c r="AB1780" s="2" t="s">
        <v>164</v>
      </c>
      <c r="AC1780" s="2" t="s">
        <v>3361</v>
      </c>
      <c r="AD1780" s="2" t="s">
        <v>3362</v>
      </c>
      <c r="AE1780" s="2" t="s">
        <v>3363</v>
      </c>
      <c r="AF1780" s="93"/>
      <c r="AG1780" s="2" t="s">
        <v>3364</v>
      </c>
      <c r="AH1780" s="2" t="s">
        <v>3365</v>
      </c>
      <c r="AI1780" s="2">
        <v>0.0</v>
      </c>
      <c r="AJ1780" s="94">
        <v>1.1161114719742033E-5</v>
      </c>
      <c r="AK1780" s="94">
        <v>0.0</v>
      </c>
      <c r="AL1780" s="79"/>
      <c r="AM1780" s="2" t="s">
        <v>5277</v>
      </c>
    </row>
    <row r="1781">
      <c r="A1781" s="54">
        <v>45988.0</v>
      </c>
      <c r="B1781" s="54">
        <v>45989.0</v>
      </c>
      <c r="C1781" s="2" t="s">
        <v>1189</v>
      </c>
      <c r="D1781" s="2" t="s">
        <v>146</v>
      </c>
      <c r="E1781" s="2" t="s">
        <v>196</v>
      </c>
      <c r="F1781" s="53">
        <v>0.0</v>
      </c>
      <c r="G1781" s="53">
        <v>0.0</v>
      </c>
      <c r="H1781" s="53">
        <v>0.0</v>
      </c>
      <c r="I1781" s="53">
        <v>0.0</v>
      </c>
      <c r="J1781" s="53">
        <v>0.0</v>
      </c>
      <c r="K1781" s="2" t="s">
        <v>3531</v>
      </c>
      <c r="L1781" s="53">
        <v>0.0</v>
      </c>
      <c r="M1781" s="2" t="s">
        <v>3369</v>
      </c>
      <c r="N1781" s="2" t="s">
        <v>3360</v>
      </c>
      <c r="O1781" s="55"/>
      <c r="AB1781" s="2" t="s">
        <v>164</v>
      </c>
      <c r="AC1781" s="2" t="s">
        <v>3361</v>
      </c>
      <c r="AD1781" s="2" t="s">
        <v>3362</v>
      </c>
      <c r="AE1781" s="2" t="s">
        <v>3363</v>
      </c>
      <c r="AF1781" s="93"/>
      <c r="AG1781" s="101" t="s">
        <v>3364</v>
      </c>
      <c r="AH1781" s="101" t="s">
        <v>3365</v>
      </c>
      <c r="AI1781" s="2">
        <v>0.0</v>
      </c>
      <c r="AJ1781" s="94">
        <v>0.0</v>
      </c>
      <c r="AK1781" s="94">
        <v>0.0</v>
      </c>
      <c r="AL1781" s="79"/>
      <c r="AM1781" s="2" t="s">
        <v>5278</v>
      </c>
    </row>
    <row r="1782">
      <c r="A1782" s="54">
        <v>45989.0</v>
      </c>
      <c r="B1782" s="54">
        <v>45990.0</v>
      </c>
      <c r="C1782" s="2" t="s">
        <v>178</v>
      </c>
      <c r="D1782" s="2" t="s">
        <v>146</v>
      </c>
      <c r="E1782" s="2" t="s">
        <v>288</v>
      </c>
      <c r="F1782" s="53">
        <v>0.0</v>
      </c>
      <c r="G1782" s="53">
        <v>0.0</v>
      </c>
      <c r="H1782" s="53">
        <v>0.04</v>
      </c>
      <c r="I1782" s="53">
        <v>0.019230769230769232</v>
      </c>
      <c r="J1782" s="53">
        <v>0.015604833514957185</v>
      </c>
      <c r="K1782" s="2" t="s">
        <v>3531</v>
      </c>
      <c r="L1782" s="53">
        <v>0.0</v>
      </c>
      <c r="M1782" s="2" t="s">
        <v>3369</v>
      </c>
      <c r="N1782" s="2" t="s">
        <v>3360</v>
      </c>
      <c r="O1782" s="55"/>
      <c r="AB1782" s="2" t="s">
        <v>164</v>
      </c>
      <c r="AC1782" s="2" t="s">
        <v>3361</v>
      </c>
      <c r="AD1782" s="2" t="s">
        <v>3362</v>
      </c>
      <c r="AE1782" s="2" t="s">
        <v>3363</v>
      </c>
      <c r="AF1782" s="93"/>
      <c r="AG1782" s="2" t="s">
        <v>3364</v>
      </c>
      <c r="AH1782" s="2" t="s">
        <v>3365</v>
      </c>
      <c r="AI1782" s="2">
        <v>0.0</v>
      </c>
      <c r="AJ1782" s="94">
        <v>2.43510829029531E-4</v>
      </c>
      <c r="AK1782" s="94">
        <v>3.6982248520710064E-4</v>
      </c>
      <c r="AL1782" s="79"/>
      <c r="AM1782" s="2" t="s">
        <v>5279</v>
      </c>
    </row>
    <row r="1783">
      <c r="A1783" s="54">
        <v>45989.0</v>
      </c>
      <c r="B1783" s="54">
        <v>45990.0</v>
      </c>
      <c r="C1783" s="2" t="s">
        <v>932</v>
      </c>
      <c r="D1783" s="2" t="s">
        <v>146</v>
      </c>
      <c r="E1783" s="2" t="s">
        <v>288</v>
      </c>
      <c r="F1783" s="53">
        <v>0.0</v>
      </c>
      <c r="G1783" s="53">
        <v>0.0</v>
      </c>
      <c r="H1783" s="53">
        <v>0.0</v>
      </c>
      <c r="I1783" s="53">
        <v>0.0</v>
      </c>
      <c r="J1783" s="53">
        <v>0.0</v>
      </c>
      <c r="K1783" s="2" t="s">
        <v>3531</v>
      </c>
      <c r="L1783" s="53">
        <v>0.0</v>
      </c>
      <c r="M1783" s="2" t="s">
        <v>3369</v>
      </c>
      <c r="N1783" s="2" t="s">
        <v>3360</v>
      </c>
      <c r="O1783" s="55"/>
      <c r="AB1783" s="2" t="s">
        <v>164</v>
      </c>
      <c r="AC1783" s="2" t="s">
        <v>3361</v>
      </c>
      <c r="AD1783" s="2" t="s">
        <v>3362</v>
      </c>
      <c r="AE1783" s="2" t="s">
        <v>3363</v>
      </c>
      <c r="AF1783" s="93"/>
      <c r="AG1783" s="2" t="s">
        <v>3364</v>
      </c>
      <c r="AH1783" s="2" t="s">
        <v>3365</v>
      </c>
      <c r="AI1783" s="2">
        <v>0.0</v>
      </c>
      <c r="AJ1783" s="94">
        <v>0.0</v>
      </c>
      <c r="AK1783" s="94">
        <v>0.0</v>
      </c>
      <c r="AL1783" s="79"/>
      <c r="AM1783" s="2" t="s">
        <v>5280</v>
      </c>
    </row>
    <row r="1784">
      <c r="A1784" s="54">
        <v>45989.0</v>
      </c>
      <c r="B1784" s="54">
        <v>45990.0</v>
      </c>
      <c r="C1784" s="2" t="s">
        <v>450</v>
      </c>
      <c r="D1784" s="2" t="s">
        <v>146</v>
      </c>
      <c r="E1784" s="2" t="s">
        <v>288</v>
      </c>
      <c r="F1784" s="53">
        <v>0.0</v>
      </c>
      <c r="G1784" s="53">
        <v>0.0</v>
      </c>
      <c r="H1784" s="53">
        <v>0.0</v>
      </c>
      <c r="I1784" s="53">
        <v>0.0</v>
      </c>
      <c r="J1784" s="53">
        <v>0.005817100518512925</v>
      </c>
      <c r="K1784" s="2" t="s">
        <v>256</v>
      </c>
      <c r="L1784" s="53">
        <v>1.0</v>
      </c>
      <c r="M1784" s="2" t="s">
        <v>5281</v>
      </c>
      <c r="N1784" s="2" t="s">
        <v>3360</v>
      </c>
      <c r="O1784" s="55"/>
      <c r="AB1784" s="2" t="s">
        <v>164</v>
      </c>
      <c r="AC1784" s="2" t="s">
        <v>3361</v>
      </c>
      <c r="AD1784" s="2" t="s">
        <v>3362</v>
      </c>
      <c r="AE1784" s="2" t="s">
        <v>3363</v>
      </c>
      <c r="AF1784" s="93"/>
      <c r="AG1784" s="2" t="s">
        <v>3364</v>
      </c>
      <c r="AH1784" s="2" t="s">
        <v>3365</v>
      </c>
      <c r="AI1784" s="2">
        <v>0.0</v>
      </c>
      <c r="AJ1784" s="94">
        <v>3.383865844248334E-5</v>
      </c>
      <c r="AK1784" s="94">
        <v>0.0</v>
      </c>
      <c r="AL1784" s="79"/>
      <c r="AM1784" s="2" t="s">
        <v>5282</v>
      </c>
    </row>
    <row r="1785">
      <c r="A1785" s="54">
        <v>45989.0</v>
      </c>
      <c r="B1785" s="54">
        <v>45990.0</v>
      </c>
      <c r="C1785" s="2" t="s">
        <v>515</v>
      </c>
      <c r="D1785" s="2" t="s">
        <v>146</v>
      </c>
      <c r="E1785" s="2" t="s">
        <v>288</v>
      </c>
      <c r="F1785" s="53">
        <v>0.125</v>
      </c>
      <c r="G1785" s="53">
        <v>0.08333333333333333</v>
      </c>
      <c r="H1785" s="53">
        <v>0.04</v>
      </c>
      <c r="I1785" s="53">
        <v>0.019230769230769232</v>
      </c>
      <c r="J1785" s="53">
        <v>0.02707855202769485</v>
      </c>
      <c r="K1785" s="2" t="s">
        <v>288</v>
      </c>
      <c r="L1785" s="53">
        <v>1.0</v>
      </c>
      <c r="M1785" s="2" t="s">
        <v>3369</v>
      </c>
      <c r="N1785" s="2" t="s">
        <v>3360</v>
      </c>
      <c r="O1785" s="55"/>
      <c r="AB1785" s="2" t="s">
        <v>164</v>
      </c>
      <c r="AC1785" s="2" t="s">
        <v>3361</v>
      </c>
      <c r="AD1785" s="2" t="s">
        <v>3362</v>
      </c>
      <c r="AE1785" s="2" t="s">
        <v>3363</v>
      </c>
      <c r="AF1785" s="93"/>
      <c r="AG1785" s="2" t="s">
        <v>3364</v>
      </c>
      <c r="AH1785" s="2" t="s">
        <v>3365</v>
      </c>
      <c r="AI1785" s="2">
        <v>0.0</v>
      </c>
      <c r="AJ1785" s="94">
        <v>7.332479799165768E-4</v>
      </c>
      <c r="AK1785" s="94">
        <v>3.6982248520710064E-4</v>
      </c>
      <c r="AL1785" s="79"/>
      <c r="AM1785" s="2" t="s">
        <v>5283</v>
      </c>
    </row>
    <row r="1786">
      <c r="A1786" s="54">
        <v>45989.0</v>
      </c>
      <c r="B1786" s="54">
        <v>45990.0</v>
      </c>
      <c r="C1786" s="2" t="s">
        <v>1189</v>
      </c>
      <c r="D1786" s="2" t="s">
        <v>146</v>
      </c>
      <c r="E1786" s="2" t="s">
        <v>288</v>
      </c>
      <c r="F1786" s="53">
        <v>0.0</v>
      </c>
      <c r="G1786" s="53">
        <v>0.0</v>
      </c>
      <c r="H1786" s="53">
        <v>0.0</v>
      </c>
      <c r="I1786" s="53">
        <v>0.0</v>
      </c>
      <c r="J1786" s="53">
        <v>0.0</v>
      </c>
      <c r="K1786" s="2" t="s">
        <v>3531</v>
      </c>
      <c r="L1786" s="53">
        <v>0.0</v>
      </c>
      <c r="M1786" s="2" t="s">
        <v>3369</v>
      </c>
      <c r="N1786" s="2" t="s">
        <v>3360</v>
      </c>
      <c r="O1786" s="55"/>
      <c r="AB1786" s="2" t="s">
        <v>164</v>
      </c>
      <c r="AC1786" s="2" t="s">
        <v>3361</v>
      </c>
      <c r="AD1786" s="2" t="s">
        <v>3362</v>
      </c>
      <c r="AE1786" s="2" t="s">
        <v>3363</v>
      </c>
      <c r="AF1786" s="93"/>
      <c r="AG1786" s="101" t="s">
        <v>3364</v>
      </c>
      <c r="AH1786" s="101" t="s">
        <v>3365</v>
      </c>
      <c r="AI1786" s="2">
        <v>0.0</v>
      </c>
      <c r="AJ1786" s="94">
        <v>0.0</v>
      </c>
      <c r="AK1786" s="94">
        <v>0.0</v>
      </c>
      <c r="AL1786" s="79"/>
      <c r="AM1786" s="2" t="s">
        <v>5284</v>
      </c>
    </row>
    <row r="1787">
      <c r="A1787" s="54">
        <v>45990.0</v>
      </c>
      <c r="B1787" s="54">
        <v>45991.0</v>
      </c>
      <c r="C1787" s="2" t="s">
        <v>178</v>
      </c>
      <c r="D1787" s="2" t="s">
        <v>146</v>
      </c>
      <c r="E1787" s="2" t="s">
        <v>256</v>
      </c>
      <c r="F1787" s="53">
        <v>0.0</v>
      </c>
      <c r="G1787" s="53">
        <v>0.0</v>
      </c>
      <c r="H1787" s="53">
        <v>0.04</v>
      </c>
      <c r="I1787" s="53">
        <v>0.019230769230769232</v>
      </c>
      <c r="J1787" s="53">
        <v>0.0175319923316895</v>
      </c>
      <c r="K1787" s="2" t="s">
        <v>3531</v>
      </c>
      <c r="L1787" s="53">
        <v>0.0</v>
      </c>
      <c r="M1787" s="2" t="s">
        <v>3369</v>
      </c>
      <c r="N1787" s="2" t="s">
        <v>3360</v>
      </c>
      <c r="O1787" s="55"/>
      <c r="AB1787" s="2" t="s">
        <v>164</v>
      </c>
      <c r="AC1787" s="2" t="s">
        <v>3361</v>
      </c>
      <c r="AD1787" s="2" t="s">
        <v>3362</v>
      </c>
      <c r="AE1787" s="2" t="s">
        <v>3363</v>
      </c>
      <c r="AF1787" s="93"/>
      <c r="AG1787" s="2" t="s">
        <v>3364</v>
      </c>
      <c r="AH1787" s="2" t="s">
        <v>3365</v>
      </c>
      <c r="AI1787" s="2">
        <v>0.0</v>
      </c>
      <c r="AJ1787" s="94">
        <v>3.0737075511841935E-4</v>
      </c>
      <c r="AK1787" s="94">
        <v>3.6982248520710064E-4</v>
      </c>
      <c r="AL1787" s="79"/>
      <c r="AM1787" s="2" t="s">
        <v>5285</v>
      </c>
    </row>
    <row r="1788">
      <c r="A1788" s="54">
        <v>45990.0</v>
      </c>
      <c r="B1788" s="54">
        <v>45991.0</v>
      </c>
      <c r="C1788" s="2" t="s">
        <v>932</v>
      </c>
      <c r="D1788" s="2" t="s">
        <v>146</v>
      </c>
      <c r="E1788" s="2" t="s">
        <v>256</v>
      </c>
      <c r="F1788" s="53">
        <v>0.0</v>
      </c>
      <c r="G1788" s="53">
        <v>0.0</v>
      </c>
      <c r="H1788" s="53">
        <v>0.0</v>
      </c>
      <c r="I1788" s="53">
        <v>0.0</v>
      </c>
      <c r="J1788" s="53">
        <v>0.0</v>
      </c>
      <c r="K1788" s="2" t="s">
        <v>3531</v>
      </c>
      <c r="L1788" s="53">
        <v>0.0</v>
      </c>
      <c r="M1788" s="2" t="s">
        <v>3369</v>
      </c>
      <c r="N1788" s="2" t="s">
        <v>3360</v>
      </c>
      <c r="O1788" s="55"/>
      <c r="AB1788" s="2" t="s">
        <v>164</v>
      </c>
      <c r="AC1788" s="2" t="s">
        <v>3361</v>
      </c>
      <c r="AD1788" s="2" t="s">
        <v>3362</v>
      </c>
      <c r="AE1788" s="2" t="s">
        <v>3363</v>
      </c>
      <c r="AF1788" s="93"/>
      <c r="AG1788" s="2" t="s">
        <v>3364</v>
      </c>
      <c r="AH1788" s="2" t="s">
        <v>3365</v>
      </c>
      <c r="AI1788" s="2">
        <v>0.0</v>
      </c>
      <c r="AJ1788" s="94">
        <v>0.0</v>
      </c>
      <c r="AK1788" s="94">
        <v>0.0</v>
      </c>
      <c r="AL1788" s="79"/>
      <c r="AM1788" s="2" t="s">
        <v>5286</v>
      </c>
    </row>
    <row r="1789">
      <c r="A1789" s="54">
        <v>45990.0</v>
      </c>
      <c r="B1789" s="54">
        <v>45991.0</v>
      </c>
      <c r="C1789" s="2" t="s">
        <v>450</v>
      </c>
      <c r="D1789" s="2" t="s">
        <v>146</v>
      </c>
      <c r="E1789" s="2" t="s">
        <v>256</v>
      </c>
      <c r="F1789" s="53">
        <v>0.125</v>
      </c>
      <c r="G1789" s="53">
        <v>0.08333333333333333</v>
      </c>
      <c r="H1789" s="53">
        <v>0.04</v>
      </c>
      <c r="I1789" s="53">
        <v>0.019230769230769232</v>
      </c>
      <c r="J1789" s="53">
        <v>0.02828863310325774</v>
      </c>
      <c r="K1789" s="2" t="s">
        <v>256</v>
      </c>
      <c r="L1789" s="53">
        <v>1.0</v>
      </c>
      <c r="M1789" s="2" t="s">
        <v>5281</v>
      </c>
      <c r="N1789" s="2" t="s">
        <v>3360</v>
      </c>
      <c r="O1789" s="55"/>
      <c r="AB1789" s="2" t="s">
        <v>164</v>
      </c>
      <c r="AC1789" s="2" t="s">
        <v>3361</v>
      </c>
      <c r="AD1789" s="2" t="s">
        <v>3362</v>
      </c>
      <c r="AE1789" s="2" t="s">
        <v>3363</v>
      </c>
      <c r="AF1789" s="93"/>
      <c r="AG1789" s="2" t="s">
        <v>3364</v>
      </c>
      <c r="AH1789" s="2" t="s">
        <v>3365</v>
      </c>
      <c r="AI1789" s="2">
        <v>0.0</v>
      </c>
      <c r="AJ1789" s="94">
        <v>8.002467628507296E-4</v>
      </c>
      <c r="AK1789" s="94">
        <v>3.6982248520710064E-4</v>
      </c>
      <c r="AL1789" s="79"/>
      <c r="AM1789" s="2" t="s">
        <v>5287</v>
      </c>
    </row>
    <row r="1790">
      <c r="A1790" s="54">
        <v>45990.0</v>
      </c>
      <c r="B1790" s="54">
        <v>45991.0</v>
      </c>
      <c r="C1790" s="2" t="s">
        <v>515</v>
      </c>
      <c r="D1790" s="2" t="s">
        <v>146</v>
      </c>
      <c r="E1790" s="2" t="s">
        <v>256</v>
      </c>
      <c r="F1790" s="53">
        <v>0.0</v>
      </c>
      <c r="G1790" s="53">
        <v>0.0</v>
      </c>
      <c r="H1790" s="53">
        <v>0.0</v>
      </c>
      <c r="I1790" s="53">
        <v>0.0</v>
      </c>
      <c r="J1790" s="53">
        <v>0.0032897601123650084</v>
      </c>
      <c r="K1790" s="2" t="s">
        <v>288</v>
      </c>
      <c r="L1790" s="53">
        <v>1.0</v>
      </c>
      <c r="M1790" s="2" t="s">
        <v>3369</v>
      </c>
      <c r="N1790" s="2" t="s">
        <v>3360</v>
      </c>
      <c r="O1790" s="55"/>
      <c r="AB1790" s="2" t="s">
        <v>164</v>
      </c>
      <c r="AC1790" s="2" t="s">
        <v>3361</v>
      </c>
      <c r="AD1790" s="2" t="s">
        <v>3362</v>
      </c>
      <c r="AE1790" s="2" t="s">
        <v>3363</v>
      </c>
      <c r="AF1790" s="93"/>
      <c r="AG1790" s="2" t="s">
        <v>3364</v>
      </c>
      <c r="AH1790" s="2" t="s">
        <v>3365</v>
      </c>
      <c r="AI1790" s="2">
        <v>0.0</v>
      </c>
      <c r="AJ1790" s="94">
        <v>1.0822521596907832E-5</v>
      </c>
      <c r="AK1790" s="94">
        <v>0.0</v>
      </c>
      <c r="AL1790" s="79"/>
      <c r="AM1790" s="2" t="s">
        <v>5288</v>
      </c>
    </row>
    <row r="1791">
      <c r="A1791" s="54">
        <v>45990.0</v>
      </c>
      <c r="B1791" s="54">
        <v>45991.0</v>
      </c>
      <c r="C1791" s="2" t="s">
        <v>1189</v>
      </c>
      <c r="D1791" s="2" t="s">
        <v>146</v>
      </c>
      <c r="E1791" s="2" t="s">
        <v>256</v>
      </c>
      <c r="F1791" s="53">
        <v>0.0</v>
      </c>
      <c r="G1791" s="53">
        <v>0.0</v>
      </c>
      <c r="H1791" s="53">
        <v>0.0</v>
      </c>
      <c r="I1791" s="53">
        <v>0.0</v>
      </c>
      <c r="J1791" s="53">
        <v>0.0</v>
      </c>
      <c r="K1791" s="2" t="s">
        <v>3531</v>
      </c>
      <c r="L1791" s="53">
        <v>0.0</v>
      </c>
      <c r="M1791" s="2" t="s">
        <v>3369</v>
      </c>
      <c r="N1791" s="2" t="s">
        <v>3360</v>
      </c>
      <c r="O1791" s="55"/>
      <c r="AB1791" s="2" t="s">
        <v>164</v>
      </c>
      <c r="AC1791" s="2" t="s">
        <v>3361</v>
      </c>
      <c r="AD1791" s="2" t="s">
        <v>3362</v>
      </c>
      <c r="AE1791" s="2" t="s">
        <v>3363</v>
      </c>
      <c r="AF1791" s="93"/>
      <c r="AG1791" s="101" t="s">
        <v>3364</v>
      </c>
      <c r="AH1791" s="101" t="s">
        <v>3365</v>
      </c>
      <c r="AI1791" s="2">
        <v>0.0</v>
      </c>
      <c r="AJ1791" s="94">
        <v>0.0</v>
      </c>
      <c r="AK1791" s="94">
        <v>0.0</v>
      </c>
      <c r="AL1791" s="79"/>
      <c r="AM1791" s="2" t="s">
        <v>5289</v>
      </c>
    </row>
    <row r="1792">
      <c r="A1792" s="54">
        <v>45991.0</v>
      </c>
      <c r="B1792" s="54">
        <v>45992.0</v>
      </c>
      <c r="C1792" s="2" t="s">
        <v>178</v>
      </c>
      <c r="D1792" s="2" t="s">
        <v>146</v>
      </c>
      <c r="E1792" s="2" t="s">
        <v>180</v>
      </c>
      <c r="F1792" s="53">
        <v>0.0</v>
      </c>
      <c r="G1792" s="53">
        <v>0.0</v>
      </c>
      <c r="H1792" s="53">
        <v>0.0</v>
      </c>
      <c r="I1792" s="53">
        <v>0.019230769230769232</v>
      </c>
      <c r="J1792" s="53">
        <v>0.011623281441492921</v>
      </c>
      <c r="K1792" s="2" t="s">
        <v>3531</v>
      </c>
      <c r="L1792" s="53">
        <v>0.0</v>
      </c>
      <c r="M1792" s="2" t="s">
        <v>3369</v>
      </c>
      <c r="N1792" s="2" t="s">
        <v>3360</v>
      </c>
      <c r="O1792" s="55"/>
      <c r="AB1792" s="2" t="s">
        <v>164</v>
      </c>
      <c r="AC1792" s="2" t="s">
        <v>3361</v>
      </c>
      <c r="AD1792" s="2" t="s">
        <v>3362</v>
      </c>
      <c r="AE1792" s="2" t="s">
        <v>3363</v>
      </c>
      <c r="AF1792" s="93"/>
      <c r="AG1792" s="2" t="s">
        <v>3364</v>
      </c>
      <c r="AH1792" s="2" t="s">
        <v>3365</v>
      </c>
      <c r="AI1792" s="2">
        <v>0.0</v>
      </c>
      <c r="AJ1792" s="94">
        <v>1.3510067146815376E-4</v>
      </c>
      <c r="AK1792" s="94">
        <v>3.6982248520710064E-4</v>
      </c>
      <c r="AL1792" s="79"/>
      <c r="AM1792" s="2" t="s">
        <v>5290</v>
      </c>
    </row>
    <row r="1793">
      <c r="A1793" s="54">
        <v>45991.0</v>
      </c>
      <c r="B1793" s="54">
        <v>45992.0</v>
      </c>
      <c r="C1793" s="2" t="s">
        <v>932</v>
      </c>
      <c r="D1793" s="2" t="s">
        <v>146</v>
      </c>
      <c r="E1793" s="2" t="s">
        <v>180</v>
      </c>
      <c r="F1793" s="53">
        <v>0.0</v>
      </c>
      <c r="G1793" s="53">
        <v>0.0</v>
      </c>
      <c r="H1793" s="53">
        <v>0.0</v>
      </c>
      <c r="I1793" s="53">
        <v>0.0</v>
      </c>
      <c r="J1793" s="53">
        <v>0.0</v>
      </c>
      <c r="K1793" s="2" t="s">
        <v>3531</v>
      </c>
      <c r="L1793" s="53">
        <v>0.0</v>
      </c>
      <c r="M1793" s="2" t="s">
        <v>3369</v>
      </c>
      <c r="N1793" s="2" t="s">
        <v>3360</v>
      </c>
      <c r="O1793" s="55"/>
      <c r="AB1793" s="2" t="s">
        <v>164</v>
      </c>
      <c r="AC1793" s="2" t="s">
        <v>3361</v>
      </c>
      <c r="AD1793" s="2" t="s">
        <v>3362</v>
      </c>
      <c r="AE1793" s="2" t="s">
        <v>3363</v>
      </c>
      <c r="AF1793" s="93"/>
      <c r="AG1793" s="2" t="s">
        <v>3364</v>
      </c>
      <c r="AH1793" s="2" t="s">
        <v>3365</v>
      </c>
      <c r="AI1793" s="2">
        <v>0.0</v>
      </c>
      <c r="AJ1793" s="94">
        <v>0.0</v>
      </c>
      <c r="AK1793" s="94">
        <v>0.0</v>
      </c>
      <c r="AL1793" s="79"/>
      <c r="AM1793" s="2" t="s">
        <v>5291</v>
      </c>
    </row>
    <row r="1794">
      <c r="A1794" s="54">
        <v>45991.0</v>
      </c>
      <c r="B1794" s="54">
        <v>45992.0</v>
      </c>
      <c r="C1794" s="2" t="s">
        <v>450</v>
      </c>
      <c r="D1794" s="2" t="s">
        <v>146</v>
      </c>
      <c r="E1794" s="2" t="s">
        <v>180</v>
      </c>
      <c r="F1794" s="53">
        <v>0.0</v>
      </c>
      <c r="G1794" s="53">
        <v>0.0</v>
      </c>
      <c r="H1794" s="53">
        <v>0.0</v>
      </c>
      <c r="I1794" s="53">
        <v>0.0</v>
      </c>
      <c r="J1794" s="53">
        <v>0.005728184699882206</v>
      </c>
      <c r="K1794" s="2" t="s">
        <v>256</v>
      </c>
      <c r="L1794" s="53">
        <v>1.0</v>
      </c>
      <c r="M1794" s="2" t="s">
        <v>5281</v>
      </c>
      <c r="N1794" s="2" t="s">
        <v>3360</v>
      </c>
      <c r="O1794" s="55"/>
      <c r="AB1794" s="2" t="s">
        <v>164</v>
      </c>
      <c r="AC1794" s="2" t="s">
        <v>3361</v>
      </c>
      <c r="AD1794" s="2" t="s">
        <v>3362</v>
      </c>
      <c r="AE1794" s="2" t="s">
        <v>3363</v>
      </c>
      <c r="AF1794" s="93"/>
      <c r="AG1794" s="2" t="s">
        <v>3364</v>
      </c>
      <c r="AH1794" s="2" t="s">
        <v>3365</v>
      </c>
      <c r="AI1794" s="2">
        <v>0.0</v>
      </c>
      <c r="AJ1794" s="94">
        <v>3.28120999559646E-5</v>
      </c>
      <c r="AK1794" s="94">
        <v>0.0</v>
      </c>
      <c r="AL1794" s="79"/>
      <c r="AM1794" s="2" t="s">
        <v>5292</v>
      </c>
    </row>
    <row r="1795">
      <c r="A1795" s="54">
        <v>45991.0</v>
      </c>
      <c r="B1795" s="54">
        <v>45992.0</v>
      </c>
      <c r="C1795" s="2" t="s">
        <v>515</v>
      </c>
      <c r="D1795" s="2" t="s">
        <v>146</v>
      </c>
      <c r="E1795" s="2" t="s">
        <v>180</v>
      </c>
      <c r="F1795" s="53">
        <v>0.0</v>
      </c>
      <c r="G1795" s="53">
        <v>0.0</v>
      </c>
      <c r="H1795" s="53">
        <v>0.0</v>
      </c>
      <c r="I1795" s="53">
        <v>0.0</v>
      </c>
      <c r="J1795" s="53">
        <v>0.003264520896000919</v>
      </c>
      <c r="K1795" s="2" t="s">
        <v>288</v>
      </c>
      <c r="L1795" s="53">
        <v>1.0</v>
      </c>
      <c r="M1795" s="2" t="s">
        <v>3369</v>
      </c>
      <c r="N1795" s="2" t="s">
        <v>3360</v>
      </c>
      <c r="O1795" s="55"/>
      <c r="AB1795" s="2" t="s">
        <v>164</v>
      </c>
      <c r="AC1795" s="2" t="s">
        <v>3361</v>
      </c>
      <c r="AD1795" s="2" t="s">
        <v>3362</v>
      </c>
      <c r="AE1795" s="2" t="s">
        <v>3363</v>
      </c>
      <c r="AF1795" s="93"/>
      <c r="AG1795" s="2" t="s">
        <v>3364</v>
      </c>
      <c r="AH1795" s="2" t="s">
        <v>3365</v>
      </c>
      <c r="AI1795" s="2">
        <v>0.0</v>
      </c>
      <c r="AJ1795" s="94">
        <v>1.0657096680426644E-5</v>
      </c>
      <c r="AK1795" s="94">
        <v>0.0</v>
      </c>
      <c r="AL1795" s="79"/>
      <c r="AM1795" s="2" t="s">
        <v>5293</v>
      </c>
    </row>
    <row r="1796">
      <c r="A1796" s="54">
        <v>45991.0</v>
      </c>
      <c r="B1796" s="54">
        <v>45992.0</v>
      </c>
      <c r="C1796" s="2" t="s">
        <v>1189</v>
      </c>
      <c r="D1796" s="2" t="s">
        <v>146</v>
      </c>
      <c r="E1796" s="2" t="s">
        <v>180</v>
      </c>
      <c r="F1796" s="53">
        <v>0.0</v>
      </c>
      <c r="G1796" s="53">
        <v>0.0</v>
      </c>
      <c r="H1796" s="53">
        <v>0.0</v>
      </c>
      <c r="I1796" s="53">
        <v>0.0</v>
      </c>
      <c r="J1796" s="53">
        <v>0.0</v>
      </c>
      <c r="K1796" s="2" t="s">
        <v>3531</v>
      </c>
      <c r="L1796" s="53">
        <v>0.0</v>
      </c>
      <c r="M1796" s="2" t="s">
        <v>3369</v>
      </c>
      <c r="N1796" s="2" t="s">
        <v>3360</v>
      </c>
      <c r="O1796" s="55"/>
      <c r="AB1796" s="2" t="s">
        <v>164</v>
      </c>
      <c r="AC1796" s="2" t="s">
        <v>3361</v>
      </c>
      <c r="AD1796" s="2" t="s">
        <v>3362</v>
      </c>
      <c r="AE1796" s="2" t="s">
        <v>3363</v>
      </c>
      <c r="AF1796" s="93"/>
      <c r="AG1796" s="101" t="s">
        <v>3364</v>
      </c>
      <c r="AH1796" s="101" t="s">
        <v>3365</v>
      </c>
      <c r="AI1796" s="2">
        <v>0.0</v>
      </c>
      <c r="AJ1796" s="94">
        <v>0.0</v>
      </c>
      <c r="AK1796" s="94">
        <v>0.0</v>
      </c>
      <c r="AL1796" s="79"/>
      <c r="AM1796" s="2" t="s">
        <v>5294</v>
      </c>
    </row>
    <row r="1797">
      <c r="A1797" s="54">
        <v>45992.0</v>
      </c>
      <c r="B1797" s="54">
        <v>45993.0</v>
      </c>
      <c r="C1797" s="2" t="s">
        <v>178</v>
      </c>
      <c r="D1797" s="2" t="s">
        <v>146</v>
      </c>
      <c r="E1797" s="2" t="s">
        <v>208</v>
      </c>
      <c r="F1797" s="53">
        <v>0.0</v>
      </c>
      <c r="G1797" s="53">
        <v>0.0</v>
      </c>
      <c r="H1797" s="53">
        <v>0.0</v>
      </c>
      <c r="I1797" s="53">
        <v>0.0</v>
      </c>
      <c r="J1797" s="53">
        <v>0.004331872548827367</v>
      </c>
      <c r="K1797" s="2" t="s">
        <v>3531</v>
      </c>
      <c r="L1797" s="53">
        <v>0.0</v>
      </c>
      <c r="M1797" s="2" t="s">
        <v>3369</v>
      </c>
      <c r="N1797" s="2" t="s">
        <v>3360</v>
      </c>
      <c r="O1797" s="55"/>
      <c r="AB1797" s="2" t="s">
        <v>164</v>
      </c>
      <c r="AC1797" s="2" t="s">
        <v>3361</v>
      </c>
      <c r="AD1797" s="2" t="s">
        <v>3362</v>
      </c>
      <c r="AE1797" s="2" t="s">
        <v>3363</v>
      </c>
      <c r="AF1797" s="93"/>
      <c r="AG1797" s="2" t="s">
        <v>3364</v>
      </c>
      <c r="AH1797" s="2" t="s">
        <v>3365</v>
      </c>
      <c r="AI1797" s="2">
        <v>0.0</v>
      </c>
      <c r="AJ1797" s="94">
        <v>1.8765119779284108E-5</v>
      </c>
      <c r="AK1797" s="94">
        <v>0.0</v>
      </c>
      <c r="AL1797" s="79"/>
      <c r="AM1797" s="2" t="s">
        <v>5295</v>
      </c>
    </row>
    <row r="1798">
      <c r="A1798" s="54">
        <v>45992.0</v>
      </c>
      <c r="B1798" s="54">
        <v>45993.0</v>
      </c>
      <c r="C1798" s="2" t="s">
        <v>932</v>
      </c>
      <c r="D1798" s="2" t="s">
        <v>146</v>
      </c>
      <c r="E1798" s="2" t="s">
        <v>208</v>
      </c>
      <c r="F1798" s="53">
        <v>0.0</v>
      </c>
      <c r="G1798" s="53">
        <v>0.0</v>
      </c>
      <c r="H1798" s="53">
        <v>0.0</v>
      </c>
      <c r="I1798" s="53">
        <v>0.0</v>
      </c>
      <c r="J1798" s="53">
        <v>0.0</v>
      </c>
      <c r="K1798" s="2" t="s">
        <v>3531</v>
      </c>
      <c r="L1798" s="53">
        <v>0.0</v>
      </c>
      <c r="M1798" s="2" t="s">
        <v>3369</v>
      </c>
      <c r="N1798" s="2" t="s">
        <v>3360</v>
      </c>
      <c r="O1798" s="55"/>
      <c r="AB1798" s="2" t="s">
        <v>164</v>
      </c>
      <c r="AC1798" s="2" t="s">
        <v>3361</v>
      </c>
      <c r="AD1798" s="2" t="s">
        <v>3362</v>
      </c>
      <c r="AE1798" s="2" t="s">
        <v>3363</v>
      </c>
      <c r="AF1798" s="93"/>
      <c r="AG1798" s="2" t="s">
        <v>3364</v>
      </c>
      <c r="AH1798" s="2" t="s">
        <v>3365</v>
      </c>
      <c r="AI1798" s="2">
        <v>0.0</v>
      </c>
      <c r="AJ1798" s="94">
        <v>0.0</v>
      </c>
      <c r="AK1798" s="94">
        <v>0.0</v>
      </c>
      <c r="AL1798" s="79"/>
      <c r="AM1798" s="2" t="s">
        <v>5296</v>
      </c>
    </row>
    <row r="1799">
      <c r="A1799" s="54">
        <v>45992.0</v>
      </c>
      <c r="B1799" s="54">
        <v>45993.0</v>
      </c>
      <c r="C1799" s="2" t="s">
        <v>450</v>
      </c>
      <c r="D1799" s="2" t="s">
        <v>146</v>
      </c>
      <c r="E1799" s="2" t="s">
        <v>208</v>
      </c>
      <c r="F1799" s="53">
        <v>0.0</v>
      </c>
      <c r="G1799" s="53">
        <v>0.0</v>
      </c>
      <c r="H1799" s="53">
        <v>0.0</v>
      </c>
      <c r="I1799" s="53">
        <v>0.0</v>
      </c>
      <c r="J1799" s="53">
        <v>0.005684237759048924</v>
      </c>
      <c r="K1799" s="2" t="s">
        <v>256</v>
      </c>
      <c r="L1799" s="53">
        <v>1.0</v>
      </c>
      <c r="M1799" s="2" t="s">
        <v>5281</v>
      </c>
      <c r="N1799" s="2" t="s">
        <v>3360</v>
      </c>
      <c r="O1799" s="55"/>
      <c r="AB1799" s="2" t="s">
        <v>164</v>
      </c>
      <c r="AC1799" s="2" t="s">
        <v>3361</v>
      </c>
      <c r="AD1799" s="2" t="s">
        <v>3362</v>
      </c>
      <c r="AE1799" s="2" t="s">
        <v>3363</v>
      </c>
      <c r="AF1799" s="93"/>
      <c r="AG1799" s="2" t="s">
        <v>3364</v>
      </c>
      <c r="AH1799" s="2" t="s">
        <v>3365</v>
      </c>
      <c r="AI1799" s="2">
        <v>0.0</v>
      </c>
      <c r="AJ1799" s="94">
        <v>3.2310558901397535E-5</v>
      </c>
      <c r="AK1799" s="94">
        <v>0.0</v>
      </c>
      <c r="AL1799" s="79"/>
      <c r="AM1799" s="2" t="s">
        <v>5297</v>
      </c>
    </row>
    <row r="1800">
      <c r="A1800" s="54">
        <v>45992.0</v>
      </c>
      <c r="B1800" s="54">
        <v>45993.0</v>
      </c>
      <c r="C1800" s="2" t="s">
        <v>515</v>
      </c>
      <c r="D1800" s="2" t="s">
        <v>146</v>
      </c>
      <c r="E1800" s="2" t="s">
        <v>208</v>
      </c>
      <c r="F1800" s="53">
        <v>0.0</v>
      </c>
      <c r="G1800" s="53">
        <v>0.0</v>
      </c>
      <c r="H1800" s="53">
        <v>0.0</v>
      </c>
      <c r="I1800" s="53">
        <v>0.0</v>
      </c>
      <c r="J1800" s="53">
        <v>0.003239475316261056</v>
      </c>
      <c r="K1800" s="2" t="s">
        <v>288</v>
      </c>
      <c r="L1800" s="53">
        <v>1.0</v>
      </c>
      <c r="M1800" s="2" t="s">
        <v>3369</v>
      </c>
      <c r="N1800" s="2" t="s">
        <v>3360</v>
      </c>
      <c r="O1800" s="55"/>
      <c r="AB1800" s="2" t="s">
        <v>164</v>
      </c>
      <c r="AC1800" s="2" t="s">
        <v>3361</v>
      </c>
      <c r="AD1800" s="2" t="s">
        <v>3362</v>
      </c>
      <c r="AE1800" s="2" t="s">
        <v>3363</v>
      </c>
      <c r="AF1800" s="93"/>
      <c r="AG1800" s="2" t="s">
        <v>3364</v>
      </c>
      <c r="AH1800" s="2" t="s">
        <v>3365</v>
      </c>
      <c r="AI1800" s="2">
        <v>0.0</v>
      </c>
      <c r="AJ1800" s="94">
        <v>1.0494200324664668E-5</v>
      </c>
      <c r="AK1800" s="94">
        <v>0.0</v>
      </c>
      <c r="AL1800" s="79"/>
      <c r="AM1800" s="2" t="s">
        <v>5298</v>
      </c>
    </row>
    <row r="1801">
      <c r="A1801" s="54">
        <v>45992.0</v>
      </c>
      <c r="B1801" s="54">
        <v>45993.0</v>
      </c>
      <c r="C1801" s="2" t="s">
        <v>1189</v>
      </c>
      <c r="D1801" s="2" t="s">
        <v>146</v>
      </c>
      <c r="E1801" s="2" t="s">
        <v>208</v>
      </c>
      <c r="F1801" s="53">
        <v>0.0</v>
      </c>
      <c r="G1801" s="53">
        <v>0.0</v>
      </c>
      <c r="H1801" s="53">
        <v>0.0</v>
      </c>
      <c r="I1801" s="53">
        <v>0.0</v>
      </c>
      <c r="J1801" s="53">
        <v>0.0</v>
      </c>
      <c r="K1801" s="2" t="s">
        <v>3531</v>
      </c>
      <c r="L1801" s="53">
        <v>0.0</v>
      </c>
      <c r="M1801" s="2" t="s">
        <v>3369</v>
      </c>
      <c r="N1801" s="2" t="s">
        <v>3360</v>
      </c>
      <c r="O1801" s="55"/>
      <c r="AB1801" s="2" t="s">
        <v>164</v>
      </c>
      <c r="AC1801" s="2" t="s">
        <v>3361</v>
      </c>
      <c r="AD1801" s="2" t="s">
        <v>3362</v>
      </c>
      <c r="AE1801" s="2" t="s">
        <v>3363</v>
      </c>
      <c r="AF1801" s="93"/>
      <c r="AG1801" s="101" t="s">
        <v>3364</v>
      </c>
      <c r="AH1801" s="101" t="s">
        <v>3365</v>
      </c>
      <c r="AI1801" s="2">
        <v>0.0</v>
      </c>
      <c r="AJ1801" s="94">
        <v>0.0</v>
      </c>
      <c r="AK1801" s="94">
        <v>0.0</v>
      </c>
      <c r="AL1801" s="79"/>
      <c r="AM1801" s="2" t="s">
        <v>5299</v>
      </c>
    </row>
    <row r="1802">
      <c r="A1802" s="54">
        <v>45993.0</v>
      </c>
      <c r="B1802" s="54">
        <v>45994.0</v>
      </c>
      <c r="C1802" s="2" t="s">
        <v>178</v>
      </c>
      <c r="D1802" s="2" t="s">
        <v>146</v>
      </c>
      <c r="E1802" s="2" t="s">
        <v>303</v>
      </c>
      <c r="F1802" s="53">
        <v>0.0</v>
      </c>
      <c r="G1802" s="53">
        <v>0.0</v>
      </c>
      <c r="H1802" s="53">
        <v>0.0</v>
      </c>
      <c r="I1802" s="53">
        <v>0.0</v>
      </c>
      <c r="J1802" s="53">
        <v>0.004298638189850683</v>
      </c>
      <c r="K1802" s="2" t="s">
        <v>3531</v>
      </c>
      <c r="L1802" s="53">
        <v>0.0</v>
      </c>
      <c r="M1802" s="2" t="s">
        <v>3369</v>
      </c>
      <c r="N1802" s="2" t="s">
        <v>3360</v>
      </c>
      <c r="O1802" s="55"/>
      <c r="AB1802" s="2" t="s">
        <v>153</v>
      </c>
      <c r="AC1802" s="2" t="s">
        <v>5300</v>
      </c>
      <c r="AD1802" s="2" t="s">
        <v>3362</v>
      </c>
      <c r="AE1802" s="2" t="s">
        <v>3363</v>
      </c>
      <c r="AF1802" s="93"/>
      <c r="AG1802" s="2" t="s">
        <v>3364</v>
      </c>
      <c r="AH1802" s="2" t="s">
        <v>3365</v>
      </c>
      <c r="AI1802" s="2">
        <v>1.0</v>
      </c>
      <c r="AJ1802" s="94">
        <v>0.9914212019105859</v>
      </c>
      <c r="AK1802" s="94">
        <v>1.0</v>
      </c>
      <c r="AL1802" s="79"/>
      <c r="AM1802" s="2" t="s">
        <v>5301</v>
      </c>
    </row>
    <row r="1803">
      <c r="A1803" s="54">
        <v>45993.0</v>
      </c>
      <c r="B1803" s="54">
        <v>45994.0</v>
      </c>
      <c r="C1803" s="2" t="s">
        <v>932</v>
      </c>
      <c r="D1803" s="2" t="s">
        <v>146</v>
      </c>
      <c r="E1803" s="2" t="s">
        <v>303</v>
      </c>
      <c r="F1803" s="53">
        <v>0.0</v>
      </c>
      <c r="G1803" s="53">
        <v>0.0</v>
      </c>
      <c r="H1803" s="53">
        <v>0.0</v>
      </c>
      <c r="I1803" s="53">
        <v>0.0</v>
      </c>
      <c r="J1803" s="53">
        <v>0.0</v>
      </c>
      <c r="K1803" s="2" t="s">
        <v>3531</v>
      </c>
      <c r="L1803" s="53">
        <v>0.0</v>
      </c>
      <c r="M1803" s="2" t="s">
        <v>3369</v>
      </c>
      <c r="N1803" s="2" t="s">
        <v>3360</v>
      </c>
      <c r="O1803" s="55"/>
      <c r="AB1803" s="2" t="s">
        <v>164</v>
      </c>
      <c r="AC1803" s="2" t="s">
        <v>3361</v>
      </c>
      <c r="AD1803" s="2" t="s">
        <v>3362</v>
      </c>
      <c r="AE1803" s="2" t="s">
        <v>3363</v>
      </c>
      <c r="AF1803" s="93"/>
      <c r="AG1803" s="2" t="s">
        <v>3364</v>
      </c>
      <c r="AH1803" s="2" t="s">
        <v>3365</v>
      </c>
      <c r="AI1803" s="2">
        <v>0.0</v>
      </c>
      <c r="AJ1803" s="94">
        <v>0.0</v>
      </c>
      <c r="AK1803" s="94">
        <v>0.0</v>
      </c>
      <c r="AL1803" s="79"/>
      <c r="AM1803" s="2" t="s">
        <v>5302</v>
      </c>
    </row>
    <row r="1804">
      <c r="A1804" s="54">
        <v>45993.0</v>
      </c>
      <c r="B1804" s="54">
        <v>45994.0</v>
      </c>
      <c r="C1804" s="2" t="s">
        <v>450</v>
      </c>
      <c r="D1804" s="2" t="s">
        <v>146</v>
      </c>
      <c r="E1804" s="2" t="s">
        <v>303</v>
      </c>
      <c r="F1804" s="53">
        <v>0.0</v>
      </c>
      <c r="G1804" s="53">
        <v>0.0</v>
      </c>
      <c r="H1804" s="53">
        <v>0.0</v>
      </c>
      <c r="I1804" s="53">
        <v>0.0</v>
      </c>
      <c r="J1804" s="53">
        <v>0.005640627981507296</v>
      </c>
      <c r="K1804" s="2" t="s">
        <v>256</v>
      </c>
      <c r="L1804" s="53">
        <v>1.0</v>
      </c>
      <c r="M1804" s="2" t="s">
        <v>5281</v>
      </c>
      <c r="N1804" s="2" t="s">
        <v>3360</v>
      </c>
      <c r="O1804" s="55"/>
      <c r="AB1804" s="2" t="s">
        <v>164</v>
      </c>
      <c r="AC1804" s="2" t="s">
        <v>3361</v>
      </c>
      <c r="AD1804" s="2" t="s">
        <v>3362</v>
      </c>
      <c r="AE1804" s="2" t="s">
        <v>3363</v>
      </c>
      <c r="AF1804" s="93"/>
      <c r="AG1804" s="2" t="s">
        <v>3364</v>
      </c>
      <c r="AH1804" s="2" t="s">
        <v>3365</v>
      </c>
      <c r="AI1804" s="2">
        <v>0.0</v>
      </c>
      <c r="AJ1804" s="94">
        <v>3.1816684025763076E-5</v>
      </c>
      <c r="AK1804" s="94">
        <v>0.0</v>
      </c>
      <c r="AL1804" s="79"/>
      <c r="AM1804" s="2" t="s">
        <v>5303</v>
      </c>
    </row>
    <row r="1805">
      <c r="A1805" s="54">
        <v>45993.0</v>
      </c>
      <c r="B1805" s="54">
        <v>45994.0</v>
      </c>
      <c r="C1805" s="2" t="s">
        <v>515</v>
      </c>
      <c r="D1805" s="2" t="s">
        <v>146</v>
      </c>
      <c r="E1805" s="2" t="s">
        <v>303</v>
      </c>
      <c r="F1805" s="53">
        <v>0.0</v>
      </c>
      <c r="G1805" s="53">
        <v>0.0</v>
      </c>
      <c r="H1805" s="53">
        <v>0.0</v>
      </c>
      <c r="I1805" s="53">
        <v>0.0</v>
      </c>
      <c r="J1805" s="53">
        <v>0.003214621887554833</v>
      </c>
      <c r="K1805" s="2" t="s">
        <v>288</v>
      </c>
      <c r="L1805" s="53">
        <v>1.0</v>
      </c>
      <c r="M1805" s="2" t="s">
        <v>3369</v>
      </c>
      <c r="N1805" s="2" t="s">
        <v>3360</v>
      </c>
      <c r="O1805" s="55"/>
      <c r="AB1805" s="2" t="s">
        <v>164</v>
      </c>
      <c r="AC1805" s="2" t="s">
        <v>3361</v>
      </c>
      <c r="AD1805" s="2" t="s">
        <v>3362</v>
      </c>
      <c r="AE1805" s="2" t="s">
        <v>3363</v>
      </c>
      <c r="AF1805" s="93"/>
      <c r="AG1805" s="2" t="s">
        <v>3364</v>
      </c>
      <c r="AH1805" s="2" t="s">
        <v>3365</v>
      </c>
      <c r="AI1805" s="2">
        <v>0.0</v>
      </c>
      <c r="AJ1805" s="94">
        <v>1.0333793879946598E-5</v>
      </c>
      <c r="AK1805" s="94">
        <v>0.0</v>
      </c>
      <c r="AL1805" s="79"/>
      <c r="AM1805" s="2" t="s">
        <v>5304</v>
      </c>
    </row>
    <row r="1806">
      <c r="A1806" s="54">
        <v>45993.0</v>
      </c>
      <c r="B1806" s="54">
        <v>45994.0</v>
      </c>
      <c r="C1806" s="2" t="s">
        <v>1189</v>
      </c>
      <c r="D1806" s="2" t="s">
        <v>146</v>
      </c>
      <c r="E1806" s="2" t="s">
        <v>303</v>
      </c>
      <c r="F1806" s="53">
        <v>0.0</v>
      </c>
      <c r="G1806" s="53">
        <v>0.0</v>
      </c>
      <c r="H1806" s="53">
        <v>0.0</v>
      </c>
      <c r="I1806" s="53">
        <v>0.0</v>
      </c>
      <c r="J1806" s="53">
        <v>0.0</v>
      </c>
      <c r="K1806" s="2" t="s">
        <v>3531</v>
      </c>
      <c r="L1806" s="53">
        <v>0.0</v>
      </c>
      <c r="M1806" s="2" t="s">
        <v>3369</v>
      </c>
      <c r="N1806" s="2" t="s">
        <v>3360</v>
      </c>
      <c r="O1806" s="55"/>
      <c r="AB1806" s="2" t="s">
        <v>164</v>
      </c>
      <c r="AC1806" s="2" t="s">
        <v>3361</v>
      </c>
      <c r="AD1806" s="2" t="s">
        <v>3362</v>
      </c>
      <c r="AE1806" s="2" t="s">
        <v>3363</v>
      </c>
      <c r="AF1806" s="93"/>
      <c r="AG1806" s="101" t="s">
        <v>3364</v>
      </c>
      <c r="AH1806" s="101" t="s">
        <v>3365</v>
      </c>
      <c r="AI1806" s="2">
        <v>0.0</v>
      </c>
      <c r="AJ1806" s="94">
        <v>0.0</v>
      </c>
      <c r="AK1806" s="94">
        <v>0.0</v>
      </c>
      <c r="AL1806" s="79"/>
      <c r="AM1806" s="2" t="s">
        <v>5305</v>
      </c>
    </row>
    <row r="1807">
      <c r="A1807" s="54">
        <v>45994.0</v>
      </c>
      <c r="B1807" s="54">
        <v>45995.0</v>
      </c>
      <c r="C1807" s="2" t="s">
        <v>178</v>
      </c>
      <c r="D1807" s="2" t="s">
        <v>146</v>
      </c>
      <c r="E1807" s="2" t="s">
        <v>148</v>
      </c>
      <c r="F1807" s="53">
        <v>0.0</v>
      </c>
      <c r="G1807" s="53">
        <v>0.0</v>
      </c>
      <c r="H1807" s="53">
        <v>0.0</v>
      </c>
      <c r="I1807" s="53">
        <v>0.0</v>
      </c>
      <c r="J1807" s="53">
        <v>0.008347141948234143</v>
      </c>
      <c r="K1807" s="2" t="s">
        <v>303</v>
      </c>
      <c r="L1807" s="53">
        <v>1.0</v>
      </c>
      <c r="M1807" s="2" t="s">
        <v>3670</v>
      </c>
      <c r="N1807" s="2" t="s">
        <v>3360</v>
      </c>
      <c r="O1807" s="55"/>
      <c r="AB1807" s="2" t="s">
        <v>164</v>
      </c>
      <c r="AC1807" s="2" t="s">
        <v>3361</v>
      </c>
      <c r="AD1807" s="2" t="s">
        <v>3362</v>
      </c>
      <c r="AE1807" s="2" t="s">
        <v>3363</v>
      </c>
      <c r="AF1807" s="93"/>
      <c r="AG1807" s="2" t="s">
        <v>3364</v>
      </c>
      <c r="AH1807" s="2" t="s">
        <v>3365</v>
      </c>
      <c r="AI1807" s="2">
        <v>0.0</v>
      </c>
      <c r="AJ1807" s="94">
        <v>6.967477870397008E-5</v>
      </c>
      <c r="AK1807" s="94">
        <v>0.0</v>
      </c>
      <c r="AL1807" s="79"/>
      <c r="AM1807" s="2" t="s">
        <v>5306</v>
      </c>
    </row>
    <row r="1808">
      <c r="A1808" s="54">
        <v>45994.0</v>
      </c>
      <c r="B1808" s="54">
        <v>45995.0</v>
      </c>
      <c r="C1808" s="2" t="s">
        <v>932</v>
      </c>
      <c r="D1808" s="2" t="s">
        <v>146</v>
      </c>
      <c r="E1808" s="2" t="s">
        <v>148</v>
      </c>
      <c r="F1808" s="53">
        <v>0.0</v>
      </c>
      <c r="G1808" s="53">
        <v>0.0</v>
      </c>
      <c r="H1808" s="53">
        <v>0.0</v>
      </c>
      <c r="I1808" s="53">
        <v>0.0</v>
      </c>
      <c r="J1808" s="53">
        <v>0.0</v>
      </c>
      <c r="K1808" s="2" t="s">
        <v>3531</v>
      </c>
      <c r="L1808" s="53">
        <v>0.0</v>
      </c>
      <c r="M1808" s="2" t="s">
        <v>3369</v>
      </c>
      <c r="N1808" s="2" t="s">
        <v>3360</v>
      </c>
      <c r="O1808" s="55"/>
      <c r="AB1808" s="2" t="s">
        <v>164</v>
      </c>
      <c r="AC1808" s="2" t="s">
        <v>3361</v>
      </c>
      <c r="AD1808" s="2" t="s">
        <v>3362</v>
      </c>
      <c r="AE1808" s="2" t="s">
        <v>3363</v>
      </c>
      <c r="AF1808" s="93"/>
      <c r="AG1808" s="2" t="s">
        <v>3364</v>
      </c>
      <c r="AH1808" s="2" t="s">
        <v>3365</v>
      </c>
      <c r="AI1808" s="2">
        <v>0.0</v>
      </c>
      <c r="AJ1808" s="94">
        <v>0.0</v>
      </c>
      <c r="AK1808" s="94">
        <v>0.0</v>
      </c>
      <c r="AL1808" s="79"/>
      <c r="AM1808" s="2" t="s">
        <v>5307</v>
      </c>
    </row>
    <row r="1809">
      <c r="A1809" s="54">
        <v>45994.0</v>
      </c>
      <c r="B1809" s="54">
        <v>45995.0</v>
      </c>
      <c r="C1809" s="2" t="s">
        <v>450</v>
      </c>
      <c r="D1809" s="2" t="s">
        <v>146</v>
      </c>
      <c r="E1809" s="2" t="s">
        <v>148</v>
      </c>
      <c r="F1809" s="53">
        <v>0.0</v>
      </c>
      <c r="G1809" s="53">
        <v>0.0</v>
      </c>
      <c r="H1809" s="53">
        <v>0.0</v>
      </c>
      <c r="I1809" s="53">
        <v>0.0</v>
      </c>
      <c r="J1809" s="53">
        <v>0.005597352780522427</v>
      </c>
      <c r="K1809" s="2" t="s">
        <v>256</v>
      </c>
      <c r="L1809" s="53">
        <v>1.0</v>
      </c>
      <c r="M1809" s="2" t="s">
        <v>5281</v>
      </c>
      <c r="N1809" s="2" t="s">
        <v>3360</v>
      </c>
      <c r="O1809" s="55"/>
      <c r="AB1809" s="2" t="s">
        <v>164</v>
      </c>
      <c r="AC1809" s="2" t="s">
        <v>3361</v>
      </c>
      <c r="AD1809" s="2" t="s">
        <v>3362</v>
      </c>
      <c r="AE1809" s="2" t="s">
        <v>3363</v>
      </c>
      <c r="AF1809" s="93"/>
      <c r="AG1809" s="2" t="s">
        <v>3364</v>
      </c>
      <c r="AH1809" s="2" t="s">
        <v>3365</v>
      </c>
      <c r="AI1809" s="2">
        <v>0.0</v>
      </c>
      <c r="AJ1809" s="94">
        <v>3.133035814962214E-5</v>
      </c>
      <c r="AK1809" s="94">
        <v>0.0</v>
      </c>
      <c r="AL1809" s="79"/>
      <c r="AM1809" s="2" t="s">
        <v>5308</v>
      </c>
    </row>
    <row r="1810">
      <c r="A1810" s="54">
        <v>45994.0</v>
      </c>
      <c r="B1810" s="54">
        <v>45995.0</v>
      </c>
      <c r="C1810" s="2" t="s">
        <v>515</v>
      </c>
      <c r="D1810" s="2" t="s">
        <v>146</v>
      </c>
      <c r="E1810" s="2" t="s">
        <v>148</v>
      </c>
      <c r="F1810" s="53">
        <v>0.0</v>
      </c>
      <c r="G1810" s="53">
        <v>0.0</v>
      </c>
      <c r="H1810" s="53">
        <v>0.0</v>
      </c>
      <c r="I1810" s="53">
        <v>0.0</v>
      </c>
      <c r="J1810" s="53">
        <v>0.0031899591356891943</v>
      </c>
      <c r="K1810" s="2" t="s">
        <v>288</v>
      </c>
      <c r="L1810" s="53">
        <v>1.0</v>
      </c>
      <c r="M1810" s="2" t="s">
        <v>3369</v>
      </c>
      <c r="N1810" s="2" t="s">
        <v>3360</v>
      </c>
      <c r="O1810" s="55"/>
      <c r="AB1810" s="2" t="s">
        <v>164</v>
      </c>
      <c r="AC1810" s="2" t="s">
        <v>3361</v>
      </c>
      <c r="AD1810" s="2" t="s">
        <v>3362</v>
      </c>
      <c r="AE1810" s="2" t="s">
        <v>3363</v>
      </c>
      <c r="AF1810" s="93"/>
      <c r="AG1810" s="2" t="s">
        <v>3364</v>
      </c>
      <c r="AH1810" s="2" t="s">
        <v>3365</v>
      </c>
      <c r="AI1810" s="2">
        <v>0.0</v>
      </c>
      <c r="AJ1810" s="94">
        <v>1.017583928736695E-5</v>
      </c>
      <c r="AK1810" s="94">
        <v>0.0</v>
      </c>
      <c r="AL1810" s="79"/>
      <c r="AM1810" s="2" t="s">
        <v>5309</v>
      </c>
    </row>
    <row r="1811">
      <c r="A1811" s="54">
        <v>45994.0</v>
      </c>
      <c r="B1811" s="54">
        <v>45995.0</v>
      </c>
      <c r="C1811" s="2" t="s">
        <v>1189</v>
      </c>
      <c r="D1811" s="2" t="s">
        <v>146</v>
      </c>
      <c r="E1811" s="2" t="s">
        <v>148</v>
      </c>
      <c r="F1811" s="53">
        <v>0.0</v>
      </c>
      <c r="G1811" s="53">
        <v>0.0</v>
      </c>
      <c r="H1811" s="53">
        <v>0.0</v>
      </c>
      <c r="I1811" s="53">
        <v>0.0</v>
      </c>
      <c r="J1811" s="53">
        <v>0.0</v>
      </c>
      <c r="K1811" s="2" t="s">
        <v>3531</v>
      </c>
      <c r="L1811" s="53">
        <v>0.0</v>
      </c>
      <c r="M1811" s="2" t="s">
        <v>3369</v>
      </c>
      <c r="N1811" s="2" t="s">
        <v>3360</v>
      </c>
      <c r="O1811" s="55"/>
      <c r="AB1811" s="2" t="s">
        <v>164</v>
      </c>
      <c r="AC1811" s="2" t="s">
        <v>3361</v>
      </c>
      <c r="AD1811" s="2" t="s">
        <v>3362</v>
      </c>
      <c r="AE1811" s="2" t="s">
        <v>3363</v>
      </c>
      <c r="AF1811" s="93"/>
      <c r="AG1811" s="101" t="s">
        <v>3364</v>
      </c>
      <c r="AH1811" s="101" t="s">
        <v>3365</v>
      </c>
      <c r="AI1811" s="2">
        <v>0.0</v>
      </c>
      <c r="AJ1811" s="94">
        <v>0.0</v>
      </c>
      <c r="AK1811" s="94">
        <v>0.0</v>
      </c>
      <c r="AL1811" s="79"/>
      <c r="AM1811" s="2" t="s">
        <v>5310</v>
      </c>
    </row>
    <row r="1812">
      <c r="A1812" s="54">
        <v>45995.0</v>
      </c>
      <c r="B1812" s="54">
        <v>45996.0</v>
      </c>
      <c r="C1812" s="2" t="s">
        <v>178</v>
      </c>
      <c r="D1812" s="2" t="s">
        <v>146</v>
      </c>
      <c r="E1812" s="2" t="s">
        <v>196</v>
      </c>
      <c r="F1812" s="53">
        <v>0.0</v>
      </c>
      <c r="G1812" s="53">
        <v>0.0</v>
      </c>
      <c r="H1812" s="53">
        <v>0.0</v>
      </c>
      <c r="I1812" s="53">
        <v>0.0</v>
      </c>
      <c r="J1812" s="53">
        <v>0.00828310222665645</v>
      </c>
      <c r="K1812" s="2" t="s">
        <v>303</v>
      </c>
      <c r="L1812" s="53">
        <v>1.0</v>
      </c>
      <c r="M1812" s="2" t="s">
        <v>3670</v>
      </c>
      <c r="N1812" s="2" t="s">
        <v>3360</v>
      </c>
      <c r="O1812" s="55"/>
      <c r="AB1812" s="2" t="s">
        <v>164</v>
      </c>
      <c r="AC1812" s="2" t="s">
        <v>3361</v>
      </c>
      <c r="AD1812" s="2" t="s">
        <v>3362</v>
      </c>
      <c r="AE1812" s="2" t="s">
        <v>3363</v>
      </c>
      <c r="AF1812" s="93"/>
      <c r="AG1812" s="2" t="s">
        <v>3364</v>
      </c>
      <c r="AH1812" s="2" t="s">
        <v>3365</v>
      </c>
      <c r="AI1812" s="2">
        <v>0.0</v>
      </c>
      <c r="AJ1812" s="94">
        <v>6.860978249724103E-5</v>
      </c>
      <c r="AK1812" s="94">
        <v>0.0</v>
      </c>
      <c r="AL1812" s="79"/>
      <c r="AM1812" s="2" t="s">
        <v>5311</v>
      </c>
    </row>
    <row r="1813">
      <c r="A1813" s="54">
        <v>45995.0</v>
      </c>
      <c r="B1813" s="54">
        <v>45996.0</v>
      </c>
      <c r="C1813" s="2" t="s">
        <v>932</v>
      </c>
      <c r="D1813" s="2" t="s">
        <v>146</v>
      </c>
      <c r="E1813" s="2" t="s">
        <v>196</v>
      </c>
      <c r="F1813" s="53">
        <v>0.0</v>
      </c>
      <c r="G1813" s="53">
        <v>0.0</v>
      </c>
      <c r="H1813" s="53">
        <v>0.0</v>
      </c>
      <c r="I1813" s="53">
        <v>0.0</v>
      </c>
      <c r="J1813" s="53">
        <v>0.0</v>
      </c>
      <c r="K1813" s="2" t="s">
        <v>3531</v>
      </c>
      <c r="L1813" s="53">
        <v>0.0</v>
      </c>
      <c r="M1813" s="2" t="s">
        <v>3369</v>
      </c>
      <c r="N1813" s="2" t="s">
        <v>3360</v>
      </c>
      <c r="O1813" s="55"/>
      <c r="AB1813" s="2" t="s">
        <v>164</v>
      </c>
      <c r="AC1813" s="2" t="s">
        <v>3361</v>
      </c>
      <c r="AD1813" s="2" t="s">
        <v>3362</v>
      </c>
      <c r="AE1813" s="2" t="s">
        <v>3363</v>
      </c>
      <c r="AF1813" s="93"/>
      <c r="AG1813" s="2" t="s">
        <v>3364</v>
      </c>
      <c r="AH1813" s="2" t="s">
        <v>3365</v>
      </c>
      <c r="AI1813" s="2">
        <v>0.0</v>
      </c>
      <c r="AJ1813" s="94">
        <v>0.0</v>
      </c>
      <c r="AK1813" s="94">
        <v>0.0</v>
      </c>
      <c r="AL1813" s="79"/>
      <c r="AM1813" s="2" t="s">
        <v>5312</v>
      </c>
    </row>
    <row r="1814">
      <c r="A1814" s="54">
        <v>45995.0</v>
      </c>
      <c r="B1814" s="54">
        <v>45996.0</v>
      </c>
      <c r="C1814" s="2" t="s">
        <v>450</v>
      </c>
      <c r="D1814" s="2" t="s">
        <v>146</v>
      </c>
      <c r="E1814" s="2" t="s">
        <v>196</v>
      </c>
      <c r="F1814" s="53">
        <v>0.0</v>
      </c>
      <c r="G1814" s="53">
        <v>0.08333333333333333</v>
      </c>
      <c r="H1814" s="53">
        <v>0.04</v>
      </c>
      <c r="I1814" s="53">
        <v>0.019230769230769232</v>
      </c>
      <c r="J1814" s="53">
        <v>0.023702903176041228</v>
      </c>
      <c r="K1814" s="2" t="s">
        <v>256</v>
      </c>
      <c r="L1814" s="53">
        <v>1.0</v>
      </c>
      <c r="M1814" s="2" t="s">
        <v>5281</v>
      </c>
      <c r="N1814" s="2" t="s">
        <v>3360</v>
      </c>
      <c r="O1814" s="55"/>
      <c r="AB1814" s="2" t="s">
        <v>164</v>
      </c>
      <c r="AC1814" s="2" t="s">
        <v>3361</v>
      </c>
      <c r="AD1814" s="2" t="s">
        <v>3362</v>
      </c>
      <c r="AE1814" s="2" t="s">
        <v>3363</v>
      </c>
      <c r="AF1814" s="93"/>
      <c r="AG1814" s="2" t="s">
        <v>3364</v>
      </c>
      <c r="AH1814" s="2" t="s">
        <v>3365</v>
      </c>
      <c r="AI1814" s="2">
        <v>0.0</v>
      </c>
      <c r="AJ1814" s="94">
        <v>5.618276189727853E-4</v>
      </c>
      <c r="AK1814" s="94">
        <v>3.6982248520710064E-4</v>
      </c>
      <c r="AL1814" s="79"/>
      <c r="AM1814" s="2" t="s">
        <v>5313</v>
      </c>
    </row>
    <row r="1815">
      <c r="A1815" s="54">
        <v>45995.0</v>
      </c>
      <c r="B1815" s="54">
        <v>45996.0</v>
      </c>
      <c r="C1815" s="2" t="s">
        <v>515</v>
      </c>
      <c r="D1815" s="2" t="s">
        <v>146</v>
      </c>
      <c r="E1815" s="2" t="s">
        <v>196</v>
      </c>
      <c r="F1815" s="53">
        <v>0.0</v>
      </c>
      <c r="G1815" s="53">
        <v>0.0</v>
      </c>
      <c r="H1815" s="53">
        <v>0.0</v>
      </c>
      <c r="I1815" s="53">
        <v>0.0</v>
      </c>
      <c r="J1815" s="53">
        <v>0.0031654855977811727</v>
      </c>
      <c r="K1815" s="2" t="s">
        <v>288</v>
      </c>
      <c r="L1815" s="53">
        <v>1.0</v>
      </c>
      <c r="M1815" s="2" t="s">
        <v>3369</v>
      </c>
      <c r="N1815" s="2" t="s">
        <v>3360</v>
      </c>
      <c r="O1815" s="55"/>
      <c r="AB1815" s="2" t="s">
        <v>164</v>
      </c>
      <c r="AC1815" s="2" t="s">
        <v>3361</v>
      </c>
      <c r="AD1815" s="2" t="s">
        <v>3362</v>
      </c>
      <c r="AE1815" s="2" t="s">
        <v>3363</v>
      </c>
      <c r="AF1815" s="93"/>
      <c r="AG1815" s="2" t="s">
        <v>3364</v>
      </c>
      <c r="AH1815" s="2" t="s">
        <v>3365</v>
      </c>
      <c r="AI1815" s="2">
        <v>0.0</v>
      </c>
      <c r="AJ1815" s="94">
        <v>1.0020299069760028E-5</v>
      </c>
      <c r="AK1815" s="94">
        <v>0.0</v>
      </c>
      <c r="AL1815" s="79"/>
      <c r="AM1815" s="2" t="s">
        <v>5314</v>
      </c>
    </row>
    <row r="1816">
      <c r="A1816" s="54">
        <v>45995.0</v>
      </c>
      <c r="B1816" s="54">
        <v>45996.0</v>
      </c>
      <c r="C1816" s="2" t="s">
        <v>1189</v>
      </c>
      <c r="D1816" s="2" t="s">
        <v>146</v>
      </c>
      <c r="E1816" s="2" t="s">
        <v>196</v>
      </c>
      <c r="F1816" s="53">
        <v>0.0</v>
      </c>
      <c r="G1816" s="53">
        <v>0.0</v>
      </c>
      <c r="H1816" s="53">
        <v>0.0</v>
      </c>
      <c r="I1816" s="53">
        <v>0.0</v>
      </c>
      <c r="J1816" s="53">
        <v>0.0</v>
      </c>
      <c r="K1816" s="2" t="s">
        <v>3531</v>
      </c>
      <c r="L1816" s="53">
        <v>0.0</v>
      </c>
      <c r="M1816" s="2" t="s">
        <v>3369</v>
      </c>
      <c r="N1816" s="2" t="s">
        <v>3360</v>
      </c>
      <c r="O1816" s="55"/>
      <c r="AB1816" s="2" t="s">
        <v>164</v>
      </c>
      <c r="AC1816" s="2" t="s">
        <v>3361</v>
      </c>
      <c r="AD1816" s="2" t="s">
        <v>3362</v>
      </c>
      <c r="AE1816" s="2" t="s">
        <v>3363</v>
      </c>
      <c r="AF1816" s="93"/>
      <c r="AG1816" s="101" t="s">
        <v>3364</v>
      </c>
      <c r="AH1816" s="101" t="s">
        <v>3365</v>
      </c>
      <c r="AI1816" s="2">
        <v>0.0</v>
      </c>
      <c r="AJ1816" s="94">
        <v>0.0</v>
      </c>
      <c r="AK1816" s="94">
        <v>0.0</v>
      </c>
      <c r="AL1816" s="79"/>
      <c r="AM1816" s="2" t="s">
        <v>5315</v>
      </c>
    </row>
    <row r="1817">
      <c r="A1817" s="54">
        <v>45996.0</v>
      </c>
      <c r="B1817" s="54">
        <v>45997.0</v>
      </c>
      <c r="C1817" s="2" t="s">
        <v>178</v>
      </c>
      <c r="D1817" s="2" t="s">
        <v>146</v>
      </c>
      <c r="E1817" s="2" t="s">
        <v>288</v>
      </c>
      <c r="F1817" s="53">
        <v>0.0</v>
      </c>
      <c r="G1817" s="53">
        <v>0.0</v>
      </c>
      <c r="H1817" s="53">
        <v>0.04</v>
      </c>
      <c r="I1817" s="53">
        <v>0.019230769230769232</v>
      </c>
      <c r="J1817" s="53">
        <v>0.018804926218066703</v>
      </c>
      <c r="K1817" s="2" t="s">
        <v>303</v>
      </c>
      <c r="L1817" s="53">
        <v>1.0</v>
      </c>
      <c r="M1817" s="2" t="s">
        <v>3670</v>
      </c>
      <c r="N1817" s="2" t="s">
        <v>3360</v>
      </c>
      <c r="O1817" s="55"/>
      <c r="AB1817" s="2" t="s">
        <v>164</v>
      </c>
      <c r="AC1817" s="2" t="s">
        <v>3361</v>
      </c>
      <c r="AD1817" s="2" t="s">
        <v>3362</v>
      </c>
      <c r="AE1817" s="2" t="s">
        <v>3363</v>
      </c>
      <c r="AF1817" s="93"/>
      <c r="AG1817" s="2" t="s">
        <v>3364</v>
      </c>
      <c r="AH1817" s="2" t="s">
        <v>3365</v>
      </c>
      <c r="AI1817" s="2">
        <v>0.0</v>
      </c>
      <c r="AJ1817" s="94">
        <v>3.536252500669325E-4</v>
      </c>
      <c r="AK1817" s="94">
        <v>3.6982248520710064E-4</v>
      </c>
      <c r="AL1817" s="79"/>
      <c r="AM1817" s="2" t="s">
        <v>5316</v>
      </c>
    </row>
    <row r="1818">
      <c r="A1818" s="54">
        <v>45996.0</v>
      </c>
      <c r="B1818" s="54">
        <v>45997.0</v>
      </c>
      <c r="C1818" s="2" t="s">
        <v>932</v>
      </c>
      <c r="D1818" s="2" t="s">
        <v>146</v>
      </c>
      <c r="E1818" s="2" t="s">
        <v>288</v>
      </c>
      <c r="F1818" s="53">
        <v>0.0</v>
      </c>
      <c r="G1818" s="53">
        <v>0.0</v>
      </c>
      <c r="H1818" s="53">
        <v>0.0</v>
      </c>
      <c r="I1818" s="53">
        <v>0.0</v>
      </c>
      <c r="J1818" s="53">
        <v>0.0</v>
      </c>
      <c r="K1818" s="2" t="s">
        <v>3531</v>
      </c>
      <c r="L1818" s="53">
        <v>0.0</v>
      </c>
      <c r="M1818" s="2" t="s">
        <v>3369</v>
      </c>
      <c r="N1818" s="2" t="s">
        <v>3360</v>
      </c>
      <c r="O1818" s="55"/>
      <c r="AB1818" s="2" t="s">
        <v>164</v>
      </c>
      <c r="AC1818" s="2" t="s">
        <v>3361</v>
      </c>
      <c r="AD1818" s="2" t="s">
        <v>3362</v>
      </c>
      <c r="AE1818" s="2" t="s">
        <v>3363</v>
      </c>
      <c r="AF1818" s="93"/>
      <c r="AG1818" s="2" t="s">
        <v>3364</v>
      </c>
      <c r="AH1818" s="2" t="s">
        <v>3365</v>
      </c>
      <c r="AI1818" s="2">
        <v>0.0</v>
      </c>
      <c r="AJ1818" s="94">
        <v>0.0</v>
      </c>
      <c r="AK1818" s="94">
        <v>0.0</v>
      </c>
      <c r="AL1818" s="79"/>
      <c r="AM1818" s="2" t="s">
        <v>5317</v>
      </c>
    </row>
    <row r="1819">
      <c r="A1819" s="54">
        <v>45996.0</v>
      </c>
      <c r="B1819" s="54">
        <v>45997.0</v>
      </c>
      <c r="C1819" s="2" t="s">
        <v>450</v>
      </c>
      <c r="D1819" s="2" t="s">
        <v>146</v>
      </c>
      <c r="E1819" s="2" t="s">
        <v>288</v>
      </c>
      <c r="F1819" s="53">
        <v>0.0</v>
      </c>
      <c r="G1819" s="53">
        <v>0.0</v>
      </c>
      <c r="H1819" s="53">
        <v>0.0</v>
      </c>
      <c r="I1819" s="53">
        <v>0.0</v>
      </c>
      <c r="J1819" s="53">
        <v>0.005511795860358994</v>
      </c>
      <c r="K1819" s="2" t="s">
        <v>256</v>
      </c>
      <c r="L1819" s="53">
        <v>1.0</v>
      </c>
      <c r="M1819" s="2" t="s">
        <v>5281</v>
      </c>
      <c r="N1819" s="2" t="s">
        <v>3360</v>
      </c>
      <c r="O1819" s="55"/>
      <c r="AB1819" s="2" t="s">
        <v>164</v>
      </c>
      <c r="AC1819" s="2" t="s">
        <v>3361</v>
      </c>
      <c r="AD1819" s="2" t="s">
        <v>3362</v>
      </c>
      <c r="AE1819" s="2" t="s">
        <v>3363</v>
      </c>
      <c r="AF1819" s="93"/>
      <c r="AG1819" s="2" t="s">
        <v>3364</v>
      </c>
      <c r="AH1819" s="2" t="s">
        <v>3365</v>
      </c>
      <c r="AI1819" s="2">
        <v>0.0</v>
      </c>
      <c r="AJ1819" s="94">
        <v>3.037989360627054E-5</v>
      </c>
      <c r="AK1819" s="94">
        <v>0.0</v>
      </c>
      <c r="AL1819" s="79"/>
      <c r="AM1819" s="2" t="s">
        <v>5318</v>
      </c>
    </row>
    <row r="1820">
      <c r="A1820" s="54">
        <v>45996.0</v>
      </c>
      <c r="B1820" s="54">
        <v>45997.0</v>
      </c>
      <c r="C1820" s="2" t="s">
        <v>515</v>
      </c>
      <c r="D1820" s="2" t="s">
        <v>146</v>
      </c>
      <c r="E1820" s="2" t="s">
        <v>288</v>
      </c>
      <c r="F1820" s="53">
        <v>0.125</v>
      </c>
      <c r="G1820" s="53">
        <v>0.08333333333333333</v>
      </c>
      <c r="H1820" s="53">
        <v>0.04</v>
      </c>
      <c r="I1820" s="53">
        <v>0.019230769230769232</v>
      </c>
      <c r="J1820" s="53">
        <v>0.025657361514687824</v>
      </c>
      <c r="K1820" s="2" t="s">
        <v>288</v>
      </c>
      <c r="L1820" s="53">
        <v>1.0</v>
      </c>
      <c r="M1820" s="2" t="s">
        <v>3369</v>
      </c>
      <c r="N1820" s="2" t="s">
        <v>3360</v>
      </c>
      <c r="O1820" s="55"/>
      <c r="AB1820" s="2" t="s">
        <v>164</v>
      </c>
      <c r="AC1820" s="2" t="s">
        <v>3361</v>
      </c>
      <c r="AD1820" s="2" t="s">
        <v>3362</v>
      </c>
      <c r="AE1820" s="2" t="s">
        <v>3363</v>
      </c>
      <c r="AF1820" s="93"/>
      <c r="AG1820" s="2" t="s">
        <v>3364</v>
      </c>
      <c r="AH1820" s="2" t="s">
        <v>3365</v>
      </c>
      <c r="AI1820" s="2">
        <v>0.0</v>
      </c>
      <c r="AJ1820" s="94">
        <v>6.583001998953839E-4</v>
      </c>
      <c r="AK1820" s="94">
        <v>3.6982248520710064E-4</v>
      </c>
      <c r="AL1820" s="79"/>
      <c r="AM1820" s="2" t="s">
        <v>5319</v>
      </c>
    </row>
    <row r="1821">
      <c r="A1821" s="54">
        <v>45996.0</v>
      </c>
      <c r="B1821" s="54">
        <v>45997.0</v>
      </c>
      <c r="C1821" s="2" t="s">
        <v>1189</v>
      </c>
      <c r="D1821" s="2" t="s">
        <v>146</v>
      </c>
      <c r="E1821" s="2" t="s">
        <v>288</v>
      </c>
      <c r="F1821" s="53">
        <v>0.0</v>
      </c>
      <c r="G1821" s="53">
        <v>0.0</v>
      </c>
      <c r="H1821" s="53">
        <v>0.0</v>
      </c>
      <c r="I1821" s="53">
        <v>0.0</v>
      </c>
      <c r="J1821" s="53">
        <v>0.0</v>
      </c>
      <c r="K1821" s="2" t="s">
        <v>3531</v>
      </c>
      <c r="L1821" s="53">
        <v>0.0</v>
      </c>
      <c r="M1821" s="2" t="s">
        <v>3369</v>
      </c>
      <c r="N1821" s="2" t="s">
        <v>3360</v>
      </c>
      <c r="O1821" s="55"/>
      <c r="AB1821" s="2" t="s">
        <v>164</v>
      </c>
      <c r="AC1821" s="2" t="s">
        <v>3361</v>
      </c>
      <c r="AD1821" s="2" t="s">
        <v>3362</v>
      </c>
      <c r="AE1821" s="2" t="s">
        <v>3363</v>
      </c>
      <c r="AF1821" s="93"/>
      <c r="AG1821" s="101" t="s">
        <v>3364</v>
      </c>
      <c r="AH1821" s="101" t="s">
        <v>3365</v>
      </c>
      <c r="AI1821" s="2">
        <v>0.0</v>
      </c>
      <c r="AJ1821" s="94">
        <v>0.0</v>
      </c>
      <c r="AK1821" s="94">
        <v>0.0</v>
      </c>
      <c r="AL1821" s="79"/>
      <c r="AM1821" s="2" t="s">
        <v>5320</v>
      </c>
    </row>
    <row r="1822">
      <c r="A1822" s="54">
        <v>45997.0</v>
      </c>
      <c r="B1822" s="54">
        <v>45998.0</v>
      </c>
      <c r="C1822" s="2" t="s">
        <v>178</v>
      </c>
      <c r="D1822" s="2" t="s">
        <v>146</v>
      </c>
      <c r="E1822" s="2" t="s">
        <v>256</v>
      </c>
      <c r="F1822" s="53">
        <v>0.0</v>
      </c>
      <c r="G1822" s="53">
        <v>0.0</v>
      </c>
      <c r="H1822" s="53">
        <v>0.04</v>
      </c>
      <c r="I1822" s="53">
        <v>0.019230769230769232</v>
      </c>
      <c r="J1822" s="53">
        <v>0.020600105320946353</v>
      </c>
      <c r="K1822" s="2" t="s">
        <v>303</v>
      </c>
      <c r="L1822" s="53">
        <v>1.0</v>
      </c>
      <c r="M1822" s="2" t="s">
        <v>3670</v>
      </c>
      <c r="N1822" s="2" t="s">
        <v>3360</v>
      </c>
      <c r="O1822" s="55"/>
      <c r="AB1822" s="2" t="s">
        <v>164</v>
      </c>
      <c r="AC1822" s="2" t="s">
        <v>3361</v>
      </c>
      <c r="AD1822" s="2" t="s">
        <v>3362</v>
      </c>
      <c r="AE1822" s="2" t="s">
        <v>3363</v>
      </c>
      <c r="AF1822" s="93"/>
      <c r="AG1822" s="2" t="s">
        <v>3364</v>
      </c>
      <c r="AH1822" s="2" t="s">
        <v>3365</v>
      </c>
      <c r="AI1822" s="2">
        <v>0.0</v>
      </c>
      <c r="AJ1822" s="94">
        <v>4.243643392340823E-4</v>
      </c>
      <c r="AK1822" s="94">
        <v>3.6982248520710064E-4</v>
      </c>
      <c r="AL1822" s="79"/>
      <c r="AM1822" s="2" t="s">
        <v>5321</v>
      </c>
    </row>
    <row r="1823">
      <c r="A1823" s="54">
        <v>45997.0</v>
      </c>
      <c r="B1823" s="54">
        <v>45998.0</v>
      </c>
      <c r="C1823" s="2" t="s">
        <v>932</v>
      </c>
      <c r="D1823" s="2" t="s">
        <v>146</v>
      </c>
      <c r="E1823" s="2" t="s">
        <v>256</v>
      </c>
      <c r="F1823" s="53">
        <v>0.0</v>
      </c>
      <c r="G1823" s="53">
        <v>0.0</v>
      </c>
      <c r="H1823" s="53">
        <v>0.0</v>
      </c>
      <c r="I1823" s="53">
        <v>0.0</v>
      </c>
      <c r="J1823" s="53">
        <v>0.0</v>
      </c>
      <c r="K1823" s="2" t="s">
        <v>3531</v>
      </c>
      <c r="L1823" s="53">
        <v>0.0</v>
      </c>
      <c r="M1823" s="2" t="s">
        <v>3369</v>
      </c>
      <c r="N1823" s="2" t="s">
        <v>3360</v>
      </c>
      <c r="O1823" s="55"/>
      <c r="AB1823" s="2" t="s">
        <v>164</v>
      </c>
      <c r="AC1823" s="2" t="s">
        <v>3361</v>
      </c>
      <c r="AD1823" s="2" t="s">
        <v>3362</v>
      </c>
      <c r="AE1823" s="2" t="s">
        <v>3363</v>
      </c>
      <c r="AF1823" s="93"/>
      <c r="AG1823" s="2" t="s">
        <v>3364</v>
      </c>
      <c r="AH1823" s="2" t="s">
        <v>3365</v>
      </c>
      <c r="AI1823" s="2">
        <v>0.0</v>
      </c>
      <c r="AJ1823" s="94">
        <v>0.0</v>
      </c>
      <c r="AK1823" s="94">
        <v>0.0</v>
      </c>
      <c r="AL1823" s="79"/>
      <c r="AM1823" s="2" t="s">
        <v>5322</v>
      </c>
    </row>
    <row r="1824">
      <c r="A1824" s="54">
        <v>45997.0</v>
      </c>
      <c r="B1824" s="54">
        <v>45998.0</v>
      </c>
      <c r="C1824" s="2" t="s">
        <v>450</v>
      </c>
      <c r="D1824" s="2" t="s">
        <v>146</v>
      </c>
      <c r="E1824" s="2" t="s">
        <v>256</v>
      </c>
      <c r="F1824" s="53">
        <v>0.125</v>
      </c>
      <c r="G1824" s="53">
        <v>0.08333333333333333</v>
      </c>
      <c r="H1824" s="53">
        <v>0.04</v>
      </c>
      <c r="I1824" s="53">
        <v>0.019230769230769232</v>
      </c>
      <c r="J1824" s="53">
        <v>0.026803932704537462</v>
      </c>
      <c r="K1824" s="2" t="s">
        <v>256</v>
      </c>
      <c r="L1824" s="53">
        <v>1.0</v>
      </c>
      <c r="M1824" s="2" t="s">
        <v>5281</v>
      </c>
      <c r="N1824" s="2" t="s">
        <v>3360</v>
      </c>
      <c r="O1824" s="55"/>
      <c r="AB1824" s="2" t="s">
        <v>164</v>
      </c>
      <c r="AC1824" s="2" t="s">
        <v>3361</v>
      </c>
      <c r="AD1824" s="2" t="s">
        <v>3362</v>
      </c>
      <c r="AE1824" s="2" t="s">
        <v>3363</v>
      </c>
      <c r="AF1824" s="93"/>
      <c r="AG1824" s="2" t="s">
        <v>3364</v>
      </c>
      <c r="AH1824" s="2" t="s">
        <v>3365</v>
      </c>
      <c r="AI1824" s="2">
        <v>0.0</v>
      </c>
      <c r="AJ1824" s="94">
        <v>7.18450808429373E-4</v>
      </c>
      <c r="AK1824" s="94">
        <v>3.6982248520710064E-4</v>
      </c>
      <c r="AL1824" s="79"/>
      <c r="AM1824" s="2" t="s">
        <v>5323</v>
      </c>
    </row>
    <row r="1825">
      <c r="A1825" s="54">
        <v>45997.0</v>
      </c>
      <c r="B1825" s="54">
        <v>45998.0</v>
      </c>
      <c r="C1825" s="2" t="s">
        <v>515</v>
      </c>
      <c r="D1825" s="2" t="s">
        <v>146</v>
      </c>
      <c r="E1825" s="2" t="s">
        <v>256</v>
      </c>
      <c r="F1825" s="53">
        <v>0.0</v>
      </c>
      <c r="G1825" s="53">
        <v>0.0</v>
      </c>
      <c r="H1825" s="53">
        <v>0.0</v>
      </c>
      <c r="I1825" s="53">
        <v>0.0</v>
      </c>
      <c r="J1825" s="53">
        <v>0.003117100368336588</v>
      </c>
      <c r="K1825" s="2" t="s">
        <v>288</v>
      </c>
      <c r="L1825" s="53">
        <v>1.0</v>
      </c>
      <c r="M1825" s="2" t="s">
        <v>3369</v>
      </c>
      <c r="N1825" s="2" t="s">
        <v>3360</v>
      </c>
      <c r="O1825" s="55"/>
      <c r="AB1825" s="2" t="s">
        <v>164</v>
      </c>
      <c r="AC1825" s="2" t="s">
        <v>3361</v>
      </c>
      <c r="AD1825" s="2" t="s">
        <v>3362</v>
      </c>
      <c r="AE1825" s="2" t="s">
        <v>3363</v>
      </c>
      <c r="AF1825" s="93"/>
      <c r="AG1825" s="2" t="s">
        <v>3364</v>
      </c>
      <c r="AH1825" s="2" t="s">
        <v>3365</v>
      </c>
      <c r="AI1825" s="2">
        <v>0.0</v>
      </c>
      <c r="AJ1825" s="94">
        <v>9.716314706284093E-6</v>
      </c>
      <c r="AK1825" s="94">
        <v>0.0</v>
      </c>
      <c r="AL1825" s="79"/>
      <c r="AM1825" s="2" t="s">
        <v>5324</v>
      </c>
    </row>
    <row r="1826">
      <c r="A1826" s="54">
        <v>45997.0</v>
      </c>
      <c r="B1826" s="54">
        <v>45998.0</v>
      </c>
      <c r="C1826" s="2" t="s">
        <v>1189</v>
      </c>
      <c r="D1826" s="2" t="s">
        <v>146</v>
      </c>
      <c r="E1826" s="2" t="s">
        <v>256</v>
      </c>
      <c r="F1826" s="53">
        <v>0.0</v>
      </c>
      <c r="G1826" s="53">
        <v>0.0</v>
      </c>
      <c r="H1826" s="53">
        <v>0.0</v>
      </c>
      <c r="I1826" s="53">
        <v>0.0</v>
      </c>
      <c r="J1826" s="53">
        <v>0.0</v>
      </c>
      <c r="K1826" s="2" t="s">
        <v>3531</v>
      </c>
      <c r="L1826" s="53">
        <v>0.0</v>
      </c>
      <c r="M1826" s="2" t="s">
        <v>3369</v>
      </c>
      <c r="N1826" s="2" t="s">
        <v>3360</v>
      </c>
      <c r="O1826" s="55"/>
      <c r="AB1826" s="2" t="s">
        <v>164</v>
      </c>
      <c r="AC1826" s="2" t="s">
        <v>3361</v>
      </c>
      <c r="AD1826" s="2" t="s">
        <v>3362</v>
      </c>
      <c r="AE1826" s="2" t="s">
        <v>3363</v>
      </c>
      <c r="AF1826" s="93"/>
      <c r="AG1826" s="101" t="s">
        <v>3364</v>
      </c>
      <c r="AH1826" s="101" t="s">
        <v>3365</v>
      </c>
      <c r="AI1826" s="2">
        <v>0.0</v>
      </c>
      <c r="AJ1826" s="94">
        <v>0.0</v>
      </c>
      <c r="AK1826" s="94">
        <v>0.0</v>
      </c>
      <c r="AL1826" s="79"/>
      <c r="AM1826" s="2" t="s">
        <v>5325</v>
      </c>
    </row>
    <row r="1827">
      <c r="A1827" s="54">
        <v>45998.0</v>
      </c>
      <c r="B1827" s="54">
        <v>45999.0</v>
      </c>
      <c r="C1827" s="2" t="s">
        <v>178</v>
      </c>
      <c r="D1827" s="2" t="s">
        <v>146</v>
      </c>
      <c r="E1827" s="2" t="s">
        <v>180</v>
      </c>
      <c r="F1827" s="53">
        <v>0.0</v>
      </c>
      <c r="G1827" s="53">
        <v>0.0</v>
      </c>
      <c r="H1827" s="53">
        <v>0.0</v>
      </c>
      <c r="I1827" s="53">
        <v>0.019230769230769232</v>
      </c>
      <c r="J1827" s="53">
        <v>0.014970909007031097</v>
      </c>
      <c r="K1827" s="2" t="s">
        <v>303</v>
      </c>
      <c r="L1827" s="53">
        <v>1.0</v>
      </c>
      <c r="M1827" s="2" t="s">
        <v>3369</v>
      </c>
      <c r="N1827" s="2" t="s">
        <v>3360</v>
      </c>
      <c r="O1827" s="55"/>
      <c r="AB1827" s="2" t="s">
        <v>164</v>
      </c>
      <c r="AC1827" s="2" t="s">
        <v>3361</v>
      </c>
      <c r="AD1827" s="2" t="s">
        <v>3362</v>
      </c>
      <c r="AE1827" s="2" t="s">
        <v>3363</v>
      </c>
      <c r="AF1827" s="93"/>
      <c r="AG1827" s="2" t="s">
        <v>3364</v>
      </c>
      <c r="AH1827" s="2" t="s">
        <v>3365</v>
      </c>
      <c r="AI1827" s="2">
        <v>0.0</v>
      </c>
      <c r="AJ1827" s="94">
        <v>2.2412811649680483E-4</v>
      </c>
      <c r="AK1827" s="94">
        <v>3.6982248520710064E-4</v>
      </c>
      <c r="AL1827" s="79"/>
      <c r="AM1827" s="2" t="s">
        <v>5326</v>
      </c>
    </row>
    <row r="1828">
      <c r="A1828" s="54">
        <v>45998.0</v>
      </c>
      <c r="B1828" s="54">
        <v>45999.0</v>
      </c>
      <c r="C1828" s="2" t="s">
        <v>932</v>
      </c>
      <c r="D1828" s="2" t="s">
        <v>146</v>
      </c>
      <c r="E1828" s="2" t="s">
        <v>180</v>
      </c>
      <c r="F1828" s="53">
        <v>0.0</v>
      </c>
      <c r="G1828" s="53">
        <v>0.0</v>
      </c>
      <c r="H1828" s="53">
        <v>0.0</v>
      </c>
      <c r="I1828" s="53">
        <v>0.0</v>
      </c>
      <c r="J1828" s="53">
        <v>0.0</v>
      </c>
      <c r="K1828" s="2" t="s">
        <v>3531</v>
      </c>
      <c r="L1828" s="53">
        <v>0.0</v>
      </c>
      <c r="M1828" s="2" t="s">
        <v>3369</v>
      </c>
      <c r="N1828" s="2" t="s">
        <v>3360</v>
      </c>
      <c r="O1828" s="55"/>
      <c r="AB1828" s="2" t="s">
        <v>164</v>
      </c>
      <c r="AC1828" s="2" t="s">
        <v>3361</v>
      </c>
      <c r="AD1828" s="2" t="s">
        <v>3362</v>
      </c>
      <c r="AE1828" s="2" t="s">
        <v>3363</v>
      </c>
      <c r="AF1828" s="93"/>
      <c r="AG1828" s="2" t="s">
        <v>3364</v>
      </c>
      <c r="AH1828" s="2" t="s">
        <v>3365</v>
      </c>
      <c r="AI1828" s="2">
        <v>0.0</v>
      </c>
      <c r="AJ1828" s="94">
        <v>0.0</v>
      </c>
      <c r="AK1828" s="94">
        <v>0.0</v>
      </c>
      <c r="AL1828" s="79"/>
      <c r="AM1828" s="2" t="s">
        <v>5327</v>
      </c>
    </row>
    <row r="1829">
      <c r="A1829" s="54">
        <v>45998.0</v>
      </c>
      <c r="B1829" s="54">
        <v>45999.0</v>
      </c>
      <c r="C1829" s="2" t="s">
        <v>450</v>
      </c>
      <c r="D1829" s="2" t="s">
        <v>146</v>
      </c>
      <c r="E1829" s="2" t="s">
        <v>180</v>
      </c>
      <c r="F1829" s="53">
        <v>0.0</v>
      </c>
      <c r="G1829" s="53">
        <v>0.0</v>
      </c>
      <c r="H1829" s="53">
        <v>0.0</v>
      </c>
      <c r="I1829" s="53">
        <v>0.0</v>
      </c>
      <c r="J1829" s="53">
        <v>0.005427546698858426</v>
      </c>
      <c r="K1829" s="2" t="s">
        <v>256</v>
      </c>
      <c r="L1829" s="53">
        <v>1.0</v>
      </c>
      <c r="M1829" s="2" t="s">
        <v>5281</v>
      </c>
      <c r="N1829" s="2" t="s">
        <v>3360</v>
      </c>
      <c r="O1829" s="55"/>
      <c r="AB1829" s="2" t="s">
        <v>164</v>
      </c>
      <c r="AC1829" s="2" t="s">
        <v>3361</v>
      </c>
      <c r="AD1829" s="2" t="s">
        <v>3362</v>
      </c>
      <c r="AE1829" s="2" t="s">
        <v>3363</v>
      </c>
      <c r="AF1829" s="93"/>
      <c r="AG1829" s="2" t="s">
        <v>3364</v>
      </c>
      <c r="AH1829" s="2" t="s">
        <v>3365</v>
      </c>
      <c r="AI1829" s="2">
        <v>0.0</v>
      </c>
      <c r="AJ1829" s="94">
        <v>2.9458263168288998E-5</v>
      </c>
      <c r="AK1829" s="94">
        <v>0.0</v>
      </c>
      <c r="AL1829" s="79"/>
      <c r="AM1829" s="2" t="s">
        <v>5328</v>
      </c>
    </row>
    <row r="1830">
      <c r="A1830" s="54">
        <v>45998.0</v>
      </c>
      <c r="B1830" s="54">
        <v>45999.0</v>
      </c>
      <c r="C1830" s="2" t="s">
        <v>515</v>
      </c>
      <c r="D1830" s="2" t="s">
        <v>146</v>
      </c>
      <c r="E1830" s="2" t="s">
        <v>180</v>
      </c>
      <c r="F1830" s="53">
        <v>0.0</v>
      </c>
      <c r="G1830" s="53">
        <v>0.0</v>
      </c>
      <c r="H1830" s="53">
        <v>0.0</v>
      </c>
      <c r="I1830" s="53">
        <v>0.0</v>
      </c>
      <c r="J1830" s="53">
        <v>0.003093185806806911</v>
      </c>
      <c r="K1830" s="2" t="s">
        <v>288</v>
      </c>
      <c r="L1830" s="53">
        <v>1.0</v>
      </c>
      <c r="M1830" s="2" t="s">
        <v>3369</v>
      </c>
      <c r="N1830" s="2" t="s">
        <v>3360</v>
      </c>
      <c r="O1830" s="55"/>
      <c r="AB1830" s="2" t="s">
        <v>164</v>
      </c>
      <c r="AC1830" s="2" t="s">
        <v>3361</v>
      </c>
      <c r="AD1830" s="2" t="s">
        <v>3362</v>
      </c>
      <c r="AE1830" s="2" t="s">
        <v>3363</v>
      </c>
      <c r="AF1830" s="93"/>
      <c r="AG1830" s="2" t="s">
        <v>3364</v>
      </c>
      <c r="AH1830" s="2" t="s">
        <v>3365</v>
      </c>
      <c r="AI1830" s="2">
        <v>0.0</v>
      </c>
      <c r="AJ1830" s="94">
        <v>9.56779843543172E-6</v>
      </c>
      <c r="AK1830" s="94">
        <v>0.0</v>
      </c>
      <c r="AL1830" s="79"/>
      <c r="AM1830" s="2" t="s">
        <v>5329</v>
      </c>
    </row>
    <row r="1831">
      <c r="A1831" s="54">
        <v>45998.0</v>
      </c>
      <c r="B1831" s="54">
        <v>45999.0</v>
      </c>
      <c r="C1831" s="2" t="s">
        <v>1189</v>
      </c>
      <c r="D1831" s="2" t="s">
        <v>146</v>
      </c>
      <c r="E1831" s="2" t="s">
        <v>180</v>
      </c>
      <c r="F1831" s="53">
        <v>0.0</v>
      </c>
      <c r="G1831" s="53">
        <v>0.0</v>
      </c>
      <c r="H1831" s="53">
        <v>0.0</v>
      </c>
      <c r="I1831" s="53">
        <v>0.0</v>
      </c>
      <c r="J1831" s="53">
        <v>0.0</v>
      </c>
      <c r="K1831" s="2" t="s">
        <v>3531</v>
      </c>
      <c r="L1831" s="53">
        <v>0.0</v>
      </c>
      <c r="M1831" s="2" t="s">
        <v>3369</v>
      </c>
      <c r="N1831" s="2" t="s">
        <v>3360</v>
      </c>
      <c r="O1831" s="55"/>
      <c r="AB1831" s="2" t="s">
        <v>164</v>
      </c>
      <c r="AC1831" s="2" t="s">
        <v>3361</v>
      </c>
      <c r="AD1831" s="2" t="s">
        <v>3362</v>
      </c>
      <c r="AE1831" s="2" t="s">
        <v>3363</v>
      </c>
      <c r="AF1831" s="93"/>
      <c r="AG1831" s="101" t="s">
        <v>3364</v>
      </c>
      <c r="AH1831" s="101" t="s">
        <v>3365</v>
      </c>
      <c r="AI1831" s="2">
        <v>0.0</v>
      </c>
      <c r="AJ1831" s="94">
        <v>0.0</v>
      </c>
      <c r="AK1831" s="94">
        <v>0.0</v>
      </c>
      <c r="AL1831" s="79"/>
      <c r="AM1831" s="2" t="s">
        <v>5330</v>
      </c>
    </row>
    <row r="1832">
      <c r="A1832" s="54">
        <v>45999.0</v>
      </c>
      <c r="B1832" s="54">
        <v>46000.0</v>
      </c>
      <c r="C1832" s="2" t="s">
        <v>178</v>
      </c>
      <c r="D1832" s="2" t="s">
        <v>146</v>
      </c>
      <c r="E1832" s="2" t="s">
        <v>208</v>
      </c>
      <c r="F1832" s="53">
        <v>0.0</v>
      </c>
      <c r="G1832" s="53">
        <v>0.0</v>
      </c>
      <c r="H1832" s="53">
        <v>0.0</v>
      </c>
      <c r="I1832" s="53">
        <v>0.0</v>
      </c>
      <c r="J1832" s="53">
        <v>0.008031818952529926</v>
      </c>
      <c r="K1832" s="2" t="s">
        <v>303</v>
      </c>
      <c r="L1832" s="53">
        <v>1.0</v>
      </c>
      <c r="M1832" s="2" t="s">
        <v>3369</v>
      </c>
      <c r="N1832" s="2" t="s">
        <v>3360</v>
      </c>
      <c r="O1832" s="55"/>
      <c r="AB1832" s="2" t="s">
        <v>164</v>
      </c>
      <c r="AC1832" s="2" t="s">
        <v>3361</v>
      </c>
      <c r="AD1832" s="2" t="s">
        <v>3362</v>
      </c>
      <c r="AE1832" s="2" t="s">
        <v>3363</v>
      </c>
      <c r="AF1832" s="93"/>
      <c r="AG1832" s="2" t="s">
        <v>3364</v>
      </c>
      <c r="AH1832" s="2" t="s">
        <v>3365</v>
      </c>
      <c r="AI1832" s="2">
        <v>0.0</v>
      </c>
      <c r="AJ1832" s="94">
        <v>6.451011568621892E-5</v>
      </c>
      <c r="AK1832" s="94">
        <v>0.0</v>
      </c>
      <c r="AL1832" s="79"/>
      <c r="AM1832" s="2" t="s">
        <v>5331</v>
      </c>
    </row>
    <row r="1833">
      <c r="A1833" s="54">
        <v>45999.0</v>
      </c>
      <c r="B1833" s="54">
        <v>46000.0</v>
      </c>
      <c r="C1833" s="2" t="s">
        <v>932</v>
      </c>
      <c r="D1833" s="2" t="s">
        <v>146</v>
      </c>
      <c r="E1833" s="2" t="s">
        <v>208</v>
      </c>
      <c r="F1833" s="53">
        <v>0.0</v>
      </c>
      <c r="G1833" s="53">
        <v>0.0</v>
      </c>
      <c r="H1833" s="53">
        <v>0.0</v>
      </c>
      <c r="I1833" s="53">
        <v>0.0</v>
      </c>
      <c r="J1833" s="53">
        <v>0.0</v>
      </c>
      <c r="K1833" s="2" t="s">
        <v>3531</v>
      </c>
      <c r="L1833" s="53">
        <v>0.0</v>
      </c>
      <c r="M1833" s="2" t="s">
        <v>3369</v>
      </c>
      <c r="N1833" s="2" t="s">
        <v>3360</v>
      </c>
      <c r="O1833" s="55"/>
      <c r="AB1833" s="2" t="s">
        <v>164</v>
      </c>
      <c r="AC1833" s="2" t="s">
        <v>3361</v>
      </c>
      <c r="AD1833" s="2" t="s">
        <v>3362</v>
      </c>
      <c r="AE1833" s="2" t="s">
        <v>3363</v>
      </c>
      <c r="AF1833" s="93"/>
      <c r="AG1833" s="2" t="s">
        <v>3364</v>
      </c>
      <c r="AH1833" s="2" t="s">
        <v>3365</v>
      </c>
      <c r="AI1833" s="2">
        <v>0.0</v>
      </c>
      <c r="AJ1833" s="94">
        <v>0.0</v>
      </c>
      <c r="AK1833" s="94">
        <v>0.0</v>
      </c>
      <c r="AL1833" s="79"/>
      <c r="AM1833" s="2" t="s">
        <v>5332</v>
      </c>
    </row>
    <row r="1834">
      <c r="A1834" s="54">
        <v>45999.0</v>
      </c>
      <c r="B1834" s="54">
        <v>46000.0</v>
      </c>
      <c r="C1834" s="2" t="s">
        <v>450</v>
      </c>
      <c r="D1834" s="2" t="s">
        <v>146</v>
      </c>
      <c r="E1834" s="2" t="s">
        <v>208</v>
      </c>
      <c r="F1834" s="53">
        <v>0.0</v>
      </c>
      <c r="G1834" s="53">
        <v>0.0</v>
      </c>
      <c r="H1834" s="53">
        <v>0.0</v>
      </c>
      <c r="I1834" s="53">
        <v>0.0</v>
      </c>
      <c r="J1834" s="53">
        <v>0.005385906268924402</v>
      </c>
      <c r="K1834" s="2" t="s">
        <v>256</v>
      </c>
      <c r="L1834" s="53">
        <v>1.0</v>
      </c>
      <c r="M1834" s="2" t="s">
        <v>5281</v>
      </c>
      <c r="N1834" s="2" t="s">
        <v>3360</v>
      </c>
      <c r="O1834" s="55"/>
      <c r="AB1834" s="2" t="s">
        <v>164</v>
      </c>
      <c r="AC1834" s="2" t="s">
        <v>3361</v>
      </c>
      <c r="AD1834" s="2" t="s">
        <v>3362</v>
      </c>
      <c r="AE1834" s="2" t="s">
        <v>3363</v>
      </c>
      <c r="AF1834" s="93"/>
      <c r="AG1834" s="2" t="s">
        <v>3364</v>
      </c>
      <c r="AH1834" s="2" t="s">
        <v>3365</v>
      </c>
      <c r="AI1834" s="2">
        <v>0.0</v>
      </c>
      <c r="AJ1834" s="94">
        <v>2.9007986337639173E-5</v>
      </c>
      <c r="AK1834" s="94">
        <v>0.0</v>
      </c>
      <c r="AL1834" s="79"/>
      <c r="AM1834" s="2" t="s">
        <v>5333</v>
      </c>
    </row>
    <row r="1835">
      <c r="A1835" s="54">
        <v>45999.0</v>
      </c>
      <c r="B1835" s="54">
        <v>46000.0</v>
      </c>
      <c r="C1835" s="2" t="s">
        <v>515</v>
      </c>
      <c r="D1835" s="2" t="s">
        <v>146</v>
      </c>
      <c r="E1835" s="2" t="s">
        <v>208</v>
      </c>
      <c r="F1835" s="53">
        <v>0.0</v>
      </c>
      <c r="G1835" s="53">
        <v>0.0</v>
      </c>
      <c r="H1835" s="53">
        <v>0.0</v>
      </c>
      <c r="I1835" s="53">
        <v>0.0</v>
      </c>
      <c r="J1835" s="53">
        <v>0.0030694547190783877</v>
      </c>
      <c r="K1835" s="2" t="s">
        <v>288</v>
      </c>
      <c r="L1835" s="53">
        <v>1.0</v>
      </c>
      <c r="M1835" s="2" t="s">
        <v>3369</v>
      </c>
      <c r="N1835" s="2" t="s">
        <v>3360</v>
      </c>
      <c r="O1835" s="55"/>
      <c r="AB1835" s="2" t="s">
        <v>164</v>
      </c>
      <c r="AC1835" s="2" t="s">
        <v>3361</v>
      </c>
      <c r="AD1835" s="2" t="s">
        <v>3362</v>
      </c>
      <c r="AE1835" s="2" t="s">
        <v>3363</v>
      </c>
      <c r="AF1835" s="93"/>
      <c r="AG1835" s="2" t="s">
        <v>3364</v>
      </c>
      <c r="AH1835" s="2" t="s">
        <v>3365</v>
      </c>
      <c r="AI1835" s="2">
        <v>0.0</v>
      </c>
      <c r="AJ1835" s="94">
        <v>9.421552272472584E-6</v>
      </c>
      <c r="AK1835" s="94">
        <v>0.0</v>
      </c>
      <c r="AL1835" s="79"/>
      <c r="AM1835" s="2" t="s">
        <v>5334</v>
      </c>
    </row>
    <row r="1836">
      <c r="A1836" s="54">
        <v>45999.0</v>
      </c>
      <c r="B1836" s="54">
        <v>46000.0</v>
      </c>
      <c r="C1836" s="2" t="s">
        <v>1189</v>
      </c>
      <c r="D1836" s="2" t="s">
        <v>146</v>
      </c>
      <c r="E1836" s="2" t="s">
        <v>208</v>
      </c>
      <c r="F1836" s="53">
        <v>0.0</v>
      </c>
      <c r="G1836" s="53">
        <v>0.0</v>
      </c>
      <c r="H1836" s="53">
        <v>0.0</v>
      </c>
      <c r="I1836" s="53">
        <v>0.0</v>
      </c>
      <c r="J1836" s="53">
        <v>0.0</v>
      </c>
      <c r="K1836" s="2" t="s">
        <v>3531</v>
      </c>
      <c r="L1836" s="53">
        <v>0.0</v>
      </c>
      <c r="M1836" s="2" t="s">
        <v>3369</v>
      </c>
      <c r="N1836" s="2" t="s">
        <v>3360</v>
      </c>
      <c r="O1836" s="55"/>
      <c r="AB1836" s="2" t="s">
        <v>164</v>
      </c>
      <c r="AC1836" s="2" t="s">
        <v>3361</v>
      </c>
      <c r="AD1836" s="2" t="s">
        <v>3362</v>
      </c>
      <c r="AE1836" s="2" t="s">
        <v>3363</v>
      </c>
      <c r="AF1836" s="93"/>
      <c r="AG1836" s="101" t="s">
        <v>3364</v>
      </c>
      <c r="AH1836" s="101" t="s">
        <v>3365</v>
      </c>
      <c r="AI1836" s="2">
        <v>0.0</v>
      </c>
      <c r="AJ1836" s="94">
        <v>0.0</v>
      </c>
      <c r="AK1836" s="94">
        <v>0.0</v>
      </c>
      <c r="AL1836" s="79"/>
      <c r="AM1836" s="2" t="s">
        <v>5335</v>
      </c>
    </row>
    <row r="1837">
      <c r="A1837" s="54">
        <v>46000.0</v>
      </c>
      <c r="B1837" s="54">
        <v>46001.0</v>
      </c>
      <c r="C1837" s="2" t="s">
        <v>178</v>
      </c>
      <c r="D1837" s="2" t="s">
        <v>146</v>
      </c>
      <c r="E1837" s="2" t="s">
        <v>303</v>
      </c>
      <c r="F1837" s="53">
        <v>0.125</v>
      </c>
      <c r="G1837" s="53">
        <v>0.08333333333333333</v>
      </c>
      <c r="H1837" s="53">
        <v>0.04</v>
      </c>
      <c r="I1837" s="53">
        <v>0.019230769230769232</v>
      </c>
      <c r="J1837" s="53">
        <v>0.03590516363803617</v>
      </c>
      <c r="K1837" s="2" t="s">
        <v>303</v>
      </c>
      <c r="L1837" s="53">
        <v>1.0</v>
      </c>
      <c r="M1837" s="2" t="s">
        <v>3369</v>
      </c>
      <c r="N1837" s="2" t="s">
        <v>3360</v>
      </c>
      <c r="O1837" s="55"/>
      <c r="AB1837" s="2" t="s">
        <v>164</v>
      </c>
      <c r="AC1837" s="2" t="s">
        <v>3361</v>
      </c>
      <c r="AD1837" s="2" t="s">
        <v>3362</v>
      </c>
      <c r="AE1837" s="2" t="s">
        <v>3363</v>
      </c>
      <c r="AF1837" s="93"/>
      <c r="AG1837" s="2" t="s">
        <v>3364</v>
      </c>
      <c r="AH1837" s="2" t="s">
        <v>3365</v>
      </c>
      <c r="AI1837" s="2">
        <v>0.0</v>
      </c>
      <c r="AJ1837" s="94">
        <v>0.0012891807758741547</v>
      </c>
      <c r="AK1837" s="94">
        <v>3.6982248520710064E-4</v>
      </c>
      <c r="AL1837" s="79"/>
      <c r="AM1837" s="2" t="s">
        <v>5336</v>
      </c>
    </row>
    <row r="1838">
      <c r="A1838" s="54">
        <v>46000.0</v>
      </c>
      <c r="B1838" s="54">
        <v>46001.0</v>
      </c>
      <c r="C1838" s="2" t="s">
        <v>932</v>
      </c>
      <c r="D1838" s="2" t="s">
        <v>146</v>
      </c>
      <c r="E1838" s="2" t="s">
        <v>303</v>
      </c>
      <c r="F1838" s="53">
        <v>0.0</v>
      </c>
      <c r="G1838" s="53">
        <v>0.0</v>
      </c>
      <c r="H1838" s="53">
        <v>0.0</v>
      </c>
      <c r="I1838" s="53">
        <v>0.0</v>
      </c>
      <c r="J1838" s="53">
        <v>0.0</v>
      </c>
      <c r="K1838" s="2" t="s">
        <v>3531</v>
      </c>
      <c r="L1838" s="53">
        <v>0.0</v>
      </c>
      <c r="M1838" s="2" t="s">
        <v>3369</v>
      </c>
      <c r="N1838" s="2" t="s">
        <v>3360</v>
      </c>
      <c r="O1838" s="55"/>
      <c r="AB1838" s="2" t="s">
        <v>164</v>
      </c>
      <c r="AC1838" s="2" t="s">
        <v>3361</v>
      </c>
      <c r="AD1838" s="2" t="s">
        <v>3362</v>
      </c>
      <c r="AE1838" s="2" t="s">
        <v>3363</v>
      </c>
      <c r="AF1838" s="93"/>
      <c r="AG1838" s="2" t="s">
        <v>3364</v>
      </c>
      <c r="AH1838" s="2" t="s">
        <v>3365</v>
      </c>
      <c r="AI1838" s="2">
        <v>0.0</v>
      </c>
      <c r="AJ1838" s="94">
        <v>0.0</v>
      </c>
      <c r="AK1838" s="94">
        <v>0.0</v>
      </c>
      <c r="AL1838" s="79"/>
      <c r="AM1838" s="2" t="s">
        <v>5337</v>
      </c>
    </row>
    <row r="1839">
      <c r="A1839" s="54">
        <v>46000.0</v>
      </c>
      <c r="B1839" s="54">
        <v>46001.0</v>
      </c>
      <c r="C1839" s="2" t="s">
        <v>450</v>
      </c>
      <c r="D1839" s="2" t="s">
        <v>146</v>
      </c>
      <c r="E1839" s="2" t="s">
        <v>303</v>
      </c>
      <c r="F1839" s="53">
        <v>0.0</v>
      </c>
      <c r="G1839" s="53">
        <v>0.0</v>
      </c>
      <c r="H1839" s="53">
        <v>0.0</v>
      </c>
      <c r="I1839" s="53">
        <v>0.0</v>
      </c>
      <c r="J1839" s="53">
        <v>0.005344585306606465</v>
      </c>
      <c r="K1839" s="2" t="s">
        <v>256</v>
      </c>
      <c r="L1839" s="53">
        <v>1.0</v>
      </c>
      <c r="M1839" s="2" t="s">
        <v>5281</v>
      </c>
      <c r="N1839" s="2" t="s">
        <v>3360</v>
      </c>
      <c r="O1839" s="55"/>
      <c r="AB1839" s="2" t="s">
        <v>164</v>
      </c>
      <c r="AC1839" s="2" t="s">
        <v>3361</v>
      </c>
      <c r="AD1839" s="2" t="s">
        <v>3362</v>
      </c>
      <c r="AE1839" s="2" t="s">
        <v>3363</v>
      </c>
      <c r="AF1839" s="93"/>
      <c r="AG1839" s="2" t="s">
        <v>3364</v>
      </c>
      <c r="AH1839" s="2" t="s">
        <v>3365</v>
      </c>
      <c r="AI1839" s="2">
        <v>0.0</v>
      </c>
      <c r="AJ1839" s="94">
        <v>2.856459209959372E-5</v>
      </c>
      <c r="AK1839" s="94">
        <v>0.0</v>
      </c>
      <c r="AL1839" s="79"/>
      <c r="AM1839" s="2" t="s">
        <v>5338</v>
      </c>
    </row>
    <row r="1840">
      <c r="A1840" s="54">
        <v>46000.0</v>
      </c>
      <c r="B1840" s="54">
        <v>46001.0</v>
      </c>
      <c r="C1840" s="2" t="s">
        <v>515</v>
      </c>
      <c r="D1840" s="2" t="s">
        <v>146</v>
      </c>
      <c r="E1840" s="2" t="s">
        <v>303</v>
      </c>
      <c r="F1840" s="53">
        <v>0.0</v>
      </c>
      <c r="G1840" s="53">
        <v>0.0</v>
      </c>
      <c r="H1840" s="53">
        <v>0.0</v>
      </c>
      <c r="I1840" s="53">
        <v>0.0</v>
      </c>
      <c r="J1840" s="53">
        <v>0.0030459056975301567</v>
      </c>
      <c r="K1840" s="2" t="s">
        <v>288</v>
      </c>
      <c r="L1840" s="53">
        <v>1.0</v>
      </c>
      <c r="M1840" s="2" t="s">
        <v>3369</v>
      </c>
      <c r="N1840" s="2" t="s">
        <v>3360</v>
      </c>
      <c r="O1840" s="55"/>
      <c r="AB1840" s="2" t="s">
        <v>164</v>
      </c>
      <c r="AC1840" s="2" t="s">
        <v>3361</v>
      </c>
      <c r="AD1840" s="2" t="s">
        <v>3362</v>
      </c>
      <c r="AE1840" s="2" t="s">
        <v>3363</v>
      </c>
      <c r="AF1840" s="93"/>
      <c r="AG1840" s="2" t="s">
        <v>3364</v>
      </c>
      <c r="AH1840" s="2" t="s">
        <v>3365</v>
      </c>
      <c r="AI1840" s="2">
        <v>0.0</v>
      </c>
      <c r="AJ1840" s="94">
        <v>9.277541518246671E-6</v>
      </c>
      <c r="AK1840" s="94">
        <v>0.0</v>
      </c>
      <c r="AL1840" s="79"/>
      <c r="AM1840" s="2" t="s">
        <v>5339</v>
      </c>
    </row>
    <row r="1841">
      <c r="A1841" s="54">
        <v>46000.0</v>
      </c>
      <c r="B1841" s="54">
        <v>46001.0</v>
      </c>
      <c r="C1841" s="2" t="s">
        <v>1189</v>
      </c>
      <c r="D1841" s="2" t="s">
        <v>146</v>
      </c>
      <c r="E1841" s="2" t="s">
        <v>303</v>
      </c>
      <c r="F1841" s="53">
        <v>0.0</v>
      </c>
      <c r="G1841" s="53">
        <v>0.0</v>
      </c>
      <c r="H1841" s="53">
        <v>0.0</v>
      </c>
      <c r="I1841" s="53">
        <v>0.0</v>
      </c>
      <c r="J1841" s="53">
        <v>0.0</v>
      </c>
      <c r="K1841" s="2" t="s">
        <v>3531</v>
      </c>
      <c r="L1841" s="53">
        <v>0.0</v>
      </c>
      <c r="M1841" s="2" t="s">
        <v>3369</v>
      </c>
      <c r="N1841" s="2" t="s">
        <v>3360</v>
      </c>
      <c r="O1841" s="55"/>
      <c r="AB1841" s="2" t="s">
        <v>164</v>
      </c>
      <c r="AC1841" s="2" t="s">
        <v>3361</v>
      </c>
      <c r="AD1841" s="2" t="s">
        <v>3362</v>
      </c>
      <c r="AE1841" s="2" t="s">
        <v>3363</v>
      </c>
      <c r="AF1841" s="93"/>
      <c r="AG1841" s="101" t="s">
        <v>3364</v>
      </c>
      <c r="AH1841" s="101" t="s">
        <v>3365</v>
      </c>
      <c r="AI1841" s="2">
        <v>0.0</v>
      </c>
      <c r="AJ1841" s="94">
        <v>0.0</v>
      </c>
      <c r="AK1841" s="94">
        <v>0.0</v>
      </c>
      <c r="AL1841" s="79"/>
      <c r="AM1841" s="2" t="s">
        <v>5340</v>
      </c>
    </row>
    <row r="1842">
      <c r="A1842" s="54">
        <v>46001.0</v>
      </c>
      <c r="B1842" s="54">
        <v>46002.0</v>
      </c>
      <c r="C1842" s="2" t="s">
        <v>178</v>
      </c>
      <c r="D1842" s="2" t="s">
        <v>146</v>
      </c>
      <c r="E1842" s="2" t="s">
        <v>148</v>
      </c>
      <c r="F1842" s="53">
        <v>0.0</v>
      </c>
      <c r="G1842" s="53">
        <v>0.0</v>
      </c>
      <c r="H1842" s="53">
        <v>0.0</v>
      </c>
      <c r="I1842" s="53">
        <v>0.0</v>
      </c>
      <c r="J1842" s="53">
        <v>0.007909050615454587</v>
      </c>
      <c r="K1842" s="2" t="s">
        <v>303</v>
      </c>
      <c r="L1842" s="53">
        <v>1.0</v>
      </c>
      <c r="M1842" s="2" t="s">
        <v>3369</v>
      </c>
      <c r="N1842" s="2" t="s">
        <v>3360</v>
      </c>
      <c r="O1842" s="55"/>
      <c r="AB1842" s="2" t="s">
        <v>164</v>
      </c>
      <c r="AC1842" s="2" t="s">
        <v>3361</v>
      </c>
      <c r="AD1842" s="2" t="s">
        <v>3362</v>
      </c>
      <c r="AE1842" s="2" t="s">
        <v>3363</v>
      </c>
      <c r="AF1842" s="93"/>
      <c r="AG1842" s="2" t="s">
        <v>3364</v>
      </c>
      <c r="AH1842" s="2" t="s">
        <v>3365</v>
      </c>
      <c r="AI1842" s="2">
        <v>0.0</v>
      </c>
      <c r="AJ1842" s="94">
        <v>6.255308163782258E-5</v>
      </c>
      <c r="AK1842" s="94">
        <v>0.0</v>
      </c>
      <c r="AL1842" s="79"/>
      <c r="AM1842" s="2" t="s">
        <v>5341</v>
      </c>
    </row>
    <row r="1843">
      <c r="A1843" s="54">
        <v>46001.0</v>
      </c>
      <c r="B1843" s="54">
        <v>46002.0</v>
      </c>
      <c r="C1843" s="2" t="s">
        <v>932</v>
      </c>
      <c r="D1843" s="2" t="s">
        <v>146</v>
      </c>
      <c r="E1843" s="2" t="s">
        <v>148</v>
      </c>
      <c r="F1843" s="53">
        <v>0.0</v>
      </c>
      <c r="G1843" s="53">
        <v>0.0</v>
      </c>
      <c r="H1843" s="53">
        <v>0.0</v>
      </c>
      <c r="I1843" s="53">
        <v>0.0</v>
      </c>
      <c r="J1843" s="53">
        <v>0.0</v>
      </c>
      <c r="K1843" s="2" t="s">
        <v>3531</v>
      </c>
      <c r="L1843" s="53">
        <v>0.0</v>
      </c>
      <c r="M1843" s="2" t="s">
        <v>3369</v>
      </c>
      <c r="N1843" s="2" t="s">
        <v>3360</v>
      </c>
      <c r="O1843" s="55"/>
      <c r="AB1843" s="2" t="s">
        <v>164</v>
      </c>
      <c r="AC1843" s="2" t="s">
        <v>3361</v>
      </c>
      <c r="AD1843" s="2" t="s">
        <v>3362</v>
      </c>
      <c r="AE1843" s="2" t="s">
        <v>3363</v>
      </c>
      <c r="AF1843" s="93"/>
      <c r="AG1843" s="2" t="s">
        <v>3364</v>
      </c>
      <c r="AH1843" s="2" t="s">
        <v>3365</v>
      </c>
      <c r="AI1843" s="2">
        <v>0.0</v>
      </c>
      <c r="AJ1843" s="94">
        <v>0.0</v>
      </c>
      <c r="AK1843" s="94">
        <v>0.0</v>
      </c>
      <c r="AL1843" s="79"/>
      <c r="AM1843" s="2" t="s">
        <v>5342</v>
      </c>
    </row>
    <row r="1844">
      <c r="A1844" s="54">
        <v>46001.0</v>
      </c>
      <c r="B1844" s="54">
        <v>46002.0</v>
      </c>
      <c r="C1844" s="2" t="s">
        <v>450</v>
      </c>
      <c r="D1844" s="2" t="s">
        <v>146</v>
      </c>
      <c r="E1844" s="2" t="s">
        <v>148</v>
      </c>
      <c r="F1844" s="53">
        <v>0.0</v>
      </c>
      <c r="G1844" s="53">
        <v>0.0</v>
      </c>
      <c r="H1844" s="53">
        <v>0.0</v>
      </c>
      <c r="I1844" s="53">
        <v>0.0</v>
      </c>
      <c r="J1844" s="53">
        <v>0.005303581360931896</v>
      </c>
      <c r="K1844" s="2" t="s">
        <v>256</v>
      </c>
      <c r="L1844" s="53">
        <v>1.0</v>
      </c>
      <c r="M1844" s="2" t="s">
        <v>5281</v>
      </c>
      <c r="N1844" s="2" t="s">
        <v>3360</v>
      </c>
      <c r="O1844" s="55"/>
      <c r="AB1844" s="2" t="s">
        <v>164</v>
      </c>
      <c r="AC1844" s="2" t="s">
        <v>3361</v>
      </c>
      <c r="AD1844" s="2" t="s">
        <v>3362</v>
      </c>
      <c r="AE1844" s="2" t="s">
        <v>3363</v>
      </c>
      <c r="AF1844" s="93"/>
      <c r="AG1844" s="2" t="s">
        <v>3364</v>
      </c>
      <c r="AH1844" s="2" t="s">
        <v>3365</v>
      </c>
      <c r="AI1844" s="2">
        <v>0.0</v>
      </c>
      <c r="AJ1844" s="94">
        <v>2.8127975252024225E-5</v>
      </c>
      <c r="AK1844" s="94">
        <v>0.0</v>
      </c>
      <c r="AL1844" s="79"/>
      <c r="AM1844" s="2" t="s">
        <v>5343</v>
      </c>
    </row>
    <row r="1845">
      <c r="A1845" s="54">
        <v>46001.0</v>
      </c>
      <c r="B1845" s="54">
        <v>46002.0</v>
      </c>
      <c r="C1845" s="2" t="s">
        <v>515</v>
      </c>
      <c r="D1845" s="2" t="s">
        <v>146</v>
      </c>
      <c r="E1845" s="2" t="s">
        <v>148</v>
      </c>
      <c r="F1845" s="53">
        <v>0.0</v>
      </c>
      <c r="G1845" s="53">
        <v>0.0</v>
      </c>
      <c r="H1845" s="53">
        <v>0.0</v>
      </c>
      <c r="I1845" s="53">
        <v>0.0</v>
      </c>
      <c r="J1845" s="53">
        <v>0.0030225373453406984</v>
      </c>
      <c r="K1845" s="2" t="s">
        <v>288</v>
      </c>
      <c r="L1845" s="53">
        <v>1.0</v>
      </c>
      <c r="M1845" s="2" t="s">
        <v>3369</v>
      </c>
      <c r="N1845" s="2" t="s">
        <v>3360</v>
      </c>
      <c r="O1845" s="55"/>
      <c r="AB1845" s="2" t="s">
        <v>164</v>
      </c>
      <c r="AC1845" s="2" t="s">
        <v>3361</v>
      </c>
      <c r="AD1845" s="2" t="s">
        <v>3362</v>
      </c>
      <c r="AE1845" s="2" t="s">
        <v>3363</v>
      </c>
      <c r="AF1845" s="93"/>
      <c r="AG1845" s="2" t="s">
        <v>3364</v>
      </c>
      <c r="AH1845" s="2" t="s">
        <v>3365</v>
      </c>
      <c r="AI1845" s="2">
        <v>0.0</v>
      </c>
      <c r="AJ1845" s="94">
        <v>9.135732003979195E-6</v>
      </c>
      <c r="AK1845" s="94">
        <v>0.0</v>
      </c>
      <c r="AL1845" s="79"/>
      <c r="AM1845" s="2" t="s">
        <v>5344</v>
      </c>
    </row>
    <row r="1846">
      <c r="A1846" s="54">
        <v>46001.0</v>
      </c>
      <c r="B1846" s="54">
        <v>46002.0</v>
      </c>
      <c r="C1846" s="2" t="s">
        <v>1189</v>
      </c>
      <c r="D1846" s="2" t="s">
        <v>146</v>
      </c>
      <c r="E1846" s="2" t="s">
        <v>148</v>
      </c>
      <c r="F1846" s="53">
        <v>0.0</v>
      </c>
      <c r="G1846" s="53">
        <v>0.0</v>
      </c>
      <c r="H1846" s="53">
        <v>0.0</v>
      </c>
      <c r="I1846" s="53">
        <v>0.0</v>
      </c>
      <c r="J1846" s="53">
        <v>0.0</v>
      </c>
      <c r="K1846" s="2" t="s">
        <v>3531</v>
      </c>
      <c r="L1846" s="53">
        <v>0.0</v>
      </c>
      <c r="M1846" s="2" t="s">
        <v>3369</v>
      </c>
      <c r="N1846" s="2" t="s">
        <v>3360</v>
      </c>
      <c r="O1846" s="55"/>
      <c r="AB1846" s="2" t="s">
        <v>164</v>
      </c>
      <c r="AC1846" s="2" t="s">
        <v>3361</v>
      </c>
      <c r="AD1846" s="2" t="s">
        <v>3362</v>
      </c>
      <c r="AE1846" s="2" t="s">
        <v>3363</v>
      </c>
      <c r="AF1846" s="93"/>
      <c r="AG1846" s="101" t="s">
        <v>3364</v>
      </c>
      <c r="AH1846" s="101" t="s">
        <v>3365</v>
      </c>
      <c r="AI1846" s="2">
        <v>0.0</v>
      </c>
      <c r="AJ1846" s="94">
        <v>0.0</v>
      </c>
      <c r="AK1846" s="94">
        <v>0.0</v>
      </c>
      <c r="AL1846" s="79"/>
      <c r="AM1846" s="2" t="s">
        <v>5345</v>
      </c>
    </row>
    <row r="1847">
      <c r="A1847" s="54">
        <v>46002.0</v>
      </c>
      <c r="B1847" s="54">
        <v>46003.0</v>
      </c>
      <c r="C1847" s="2" t="s">
        <v>178</v>
      </c>
      <c r="D1847" s="2" t="s">
        <v>146</v>
      </c>
      <c r="E1847" s="2" t="s">
        <v>196</v>
      </c>
      <c r="F1847" s="53">
        <v>0.0</v>
      </c>
      <c r="G1847" s="53">
        <v>0.0</v>
      </c>
      <c r="H1847" s="53">
        <v>0.0</v>
      </c>
      <c r="I1847" s="53">
        <v>0.0</v>
      </c>
      <c r="J1847" s="53">
        <v>0.007848371954123719</v>
      </c>
      <c r="K1847" s="2" t="s">
        <v>303</v>
      </c>
      <c r="L1847" s="53">
        <v>1.0</v>
      </c>
      <c r="M1847" s="2" t="s">
        <v>3369</v>
      </c>
      <c r="N1847" s="2" t="s">
        <v>3360</v>
      </c>
      <c r="O1847" s="55"/>
      <c r="AB1847" s="2" t="s">
        <v>164</v>
      </c>
      <c r="AC1847" s="2" t="s">
        <v>3361</v>
      </c>
      <c r="AD1847" s="2" t="s">
        <v>3362</v>
      </c>
      <c r="AE1847" s="2" t="s">
        <v>3363</v>
      </c>
      <c r="AF1847" s="93"/>
      <c r="AG1847" s="2" t="s">
        <v>3364</v>
      </c>
      <c r="AH1847" s="2" t="s">
        <v>3365</v>
      </c>
      <c r="AI1847" s="2">
        <v>0.0</v>
      </c>
      <c r="AJ1847" s="94">
        <v>6.159694233027577E-5</v>
      </c>
      <c r="AK1847" s="94">
        <v>0.0</v>
      </c>
      <c r="AL1847" s="79"/>
      <c r="AM1847" s="2" t="s">
        <v>5346</v>
      </c>
    </row>
    <row r="1848">
      <c r="A1848" s="54">
        <v>46002.0</v>
      </c>
      <c r="B1848" s="54">
        <v>46003.0</v>
      </c>
      <c r="C1848" s="2" t="s">
        <v>932</v>
      </c>
      <c r="D1848" s="2" t="s">
        <v>146</v>
      </c>
      <c r="E1848" s="2" t="s">
        <v>196</v>
      </c>
      <c r="F1848" s="53">
        <v>0.0</v>
      </c>
      <c r="G1848" s="53">
        <v>0.0</v>
      </c>
      <c r="H1848" s="53">
        <v>0.0</v>
      </c>
      <c r="I1848" s="53">
        <v>0.0</v>
      </c>
      <c r="J1848" s="53">
        <v>0.0</v>
      </c>
      <c r="K1848" s="2" t="s">
        <v>3531</v>
      </c>
      <c r="L1848" s="53">
        <v>0.0</v>
      </c>
      <c r="M1848" s="2" t="s">
        <v>3369</v>
      </c>
      <c r="N1848" s="2" t="s">
        <v>3360</v>
      </c>
      <c r="O1848" s="55"/>
      <c r="AB1848" s="2" t="s">
        <v>164</v>
      </c>
      <c r="AC1848" s="2" t="s">
        <v>3361</v>
      </c>
      <c r="AD1848" s="2" t="s">
        <v>3362</v>
      </c>
      <c r="AE1848" s="2" t="s">
        <v>3363</v>
      </c>
      <c r="AF1848" s="93"/>
      <c r="AG1848" s="2" t="s">
        <v>3364</v>
      </c>
      <c r="AH1848" s="2" t="s">
        <v>3365</v>
      </c>
      <c r="AI1848" s="2">
        <v>0.0</v>
      </c>
      <c r="AJ1848" s="94">
        <v>0.0</v>
      </c>
      <c r="AK1848" s="94">
        <v>0.0</v>
      </c>
      <c r="AL1848" s="79"/>
      <c r="AM1848" s="2" t="s">
        <v>5347</v>
      </c>
    </row>
    <row r="1849">
      <c r="A1849" s="54">
        <v>46002.0</v>
      </c>
      <c r="B1849" s="54">
        <v>46003.0</v>
      </c>
      <c r="C1849" s="2" t="s">
        <v>450</v>
      </c>
      <c r="D1849" s="2" t="s">
        <v>146</v>
      </c>
      <c r="E1849" s="2" t="s">
        <v>196</v>
      </c>
      <c r="F1849" s="53">
        <v>0.0</v>
      </c>
      <c r="G1849" s="53">
        <v>0.08333333333333333</v>
      </c>
      <c r="H1849" s="53">
        <v>0.04</v>
      </c>
      <c r="I1849" s="53">
        <v>0.019230769230769232</v>
      </c>
      <c r="J1849" s="53">
        <v>0.022458880190984243</v>
      </c>
      <c r="K1849" s="2" t="s">
        <v>256</v>
      </c>
      <c r="L1849" s="53">
        <v>1.0</v>
      </c>
      <c r="M1849" s="2" t="s">
        <v>5281</v>
      </c>
      <c r="N1849" s="2" t="s">
        <v>3360</v>
      </c>
      <c r="O1849" s="55"/>
      <c r="AB1849" s="2" t="s">
        <v>164</v>
      </c>
      <c r="AC1849" s="2" t="s">
        <v>3361</v>
      </c>
      <c r="AD1849" s="2" t="s">
        <v>3362</v>
      </c>
      <c r="AE1849" s="2" t="s">
        <v>3363</v>
      </c>
      <c r="AF1849" s="93"/>
      <c r="AG1849" s="2" t="s">
        <v>3364</v>
      </c>
      <c r="AH1849" s="2" t="s">
        <v>3365</v>
      </c>
      <c r="AI1849" s="2">
        <v>0.0</v>
      </c>
      <c r="AJ1849" s="94">
        <v>5.044012994329844E-4</v>
      </c>
      <c r="AK1849" s="94">
        <v>3.6982248520710064E-4</v>
      </c>
      <c r="AL1849" s="79"/>
      <c r="AM1849" s="2" t="s">
        <v>5348</v>
      </c>
    </row>
    <row r="1850">
      <c r="A1850" s="54">
        <v>46002.0</v>
      </c>
      <c r="B1850" s="54">
        <v>46003.0</v>
      </c>
      <c r="C1850" s="2" t="s">
        <v>515</v>
      </c>
      <c r="D1850" s="2" t="s">
        <v>146</v>
      </c>
      <c r="E1850" s="2" t="s">
        <v>196</v>
      </c>
      <c r="F1850" s="53">
        <v>0.0</v>
      </c>
      <c r="G1850" s="53">
        <v>0.0</v>
      </c>
      <c r="H1850" s="53">
        <v>0.0</v>
      </c>
      <c r="I1850" s="53">
        <v>0.0</v>
      </c>
      <c r="J1850" s="53">
        <v>0.0029993482764049846</v>
      </c>
      <c r="K1850" s="2" t="s">
        <v>288</v>
      </c>
      <c r="L1850" s="53">
        <v>1.0</v>
      </c>
      <c r="M1850" s="2" t="s">
        <v>3369</v>
      </c>
      <c r="N1850" s="2" t="s">
        <v>3360</v>
      </c>
      <c r="O1850" s="55"/>
      <c r="AB1850" s="2" t="s">
        <v>164</v>
      </c>
      <c r="AC1850" s="2" t="s">
        <v>3361</v>
      </c>
      <c r="AD1850" s="2" t="s">
        <v>3362</v>
      </c>
      <c r="AE1850" s="2" t="s">
        <v>3363</v>
      </c>
      <c r="AF1850" s="93"/>
      <c r="AG1850" s="2" t="s">
        <v>3364</v>
      </c>
      <c r="AH1850" s="2" t="s">
        <v>3365</v>
      </c>
      <c r="AI1850" s="2">
        <v>0.0</v>
      </c>
      <c r="AJ1850" s="94">
        <v>8.996090083173553E-6</v>
      </c>
      <c r="AK1850" s="94">
        <v>0.0</v>
      </c>
      <c r="AL1850" s="79"/>
      <c r="AM1850" s="2" t="s">
        <v>5349</v>
      </c>
    </row>
    <row r="1851">
      <c r="A1851" s="54">
        <v>46002.0</v>
      </c>
      <c r="B1851" s="54">
        <v>46003.0</v>
      </c>
      <c r="C1851" s="2" t="s">
        <v>1189</v>
      </c>
      <c r="D1851" s="2" t="s">
        <v>146</v>
      </c>
      <c r="E1851" s="2" t="s">
        <v>196</v>
      </c>
      <c r="F1851" s="53">
        <v>0.0</v>
      </c>
      <c r="G1851" s="53">
        <v>0.0</v>
      </c>
      <c r="H1851" s="53">
        <v>0.0</v>
      </c>
      <c r="I1851" s="53">
        <v>0.0</v>
      </c>
      <c r="J1851" s="53">
        <v>0.0</v>
      </c>
      <c r="K1851" s="2" t="s">
        <v>3531</v>
      </c>
      <c r="L1851" s="53">
        <v>0.0</v>
      </c>
      <c r="M1851" s="2" t="s">
        <v>3369</v>
      </c>
      <c r="N1851" s="2" t="s">
        <v>3360</v>
      </c>
      <c r="O1851" s="55"/>
      <c r="AB1851" s="2" t="s">
        <v>164</v>
      </c>
      <c r="AC1851" s="2" t="s">
        <v>3361</v>
      </c>
      <c r="AD1851" s="2" t="s">
        <v>3362</v>
      </c>
      <c r="AE1851" s="2" t="s">
        <v>3363</v>
      </c>
      <c r="AF1851" s="93"/>
      <c r="AG1851" s="101" t="s">
        <v>3364</v>
      </c>
      <c r="AH1851" s="101" t="s">
        <v>3365</v>
      </c>
      <c r="AI1851" s="2">
        <v>0.0</v>
      </c>
      <c r="AJ1851" s="94">
        <v>0.0</v>
      </c>
      <c r="AK1851" s="94">
        <v>0.0</v>
      </c>
      <c r="AL1851" s="79"/>
      <c r="AM1851" s="2" t="s">
        <v>5350</v>
      </c>
    </row>
    <row r="1852">
      <c r="A1852" s="54">
        <v>46003.0</v>
      </c>
      <c r="B1852" s="54">
        <v>46004.0</v>
      </c>
      <c r="C1852" s="2" t="s">
        <v>178</v>
      </c>
      <c r="D1852" s="2" t="s">
        <v>146</v>
      </c>
      <c r="E1852" s="2" t="s">
        <v>288</v>
      </c>
      <c r="F1852" s="53">
        <v>0.0</v>
      </c>
      <c r="G1852" s="53">
        <v>0.0</v>
      </c>
      <c r="H1852" s="53">
        <v>0.04</v>
      </c>
      <c r="I1852" s="53">
        <v>0.019230769230769232</v>
      </c>
      <c r="J1852" s="53">
        <v>0.017817968617395152</v>
      </c>
      <c r="K1852" s="2" t="s">
        <v>303</v>
      </c>
      <c r="L1852" s="53">
        <v>1.0</v>
      </c>
      <c r="M1852" s="2" t="s">
        <v>3369</v>
      </c>
      <c r="N1852" s="2" t="s">
        <v>3360</v>
      </c>
      <c r="O1852" s="55"/>
      <c r="AB1852" s="2" t="s">
        <v>164</v>
      </c>
      <c r="AC1852" s="2" t="s">
        <v>3361</v>
      </c>
      <c r="AD1852" s="2" t="s">
        <v>3362</v>
      </c>
      <c r="AE1852" s="2" t="s">
        <v>3363</v>
      </c>
      <c r="AF1852" s="93"/>
      <c r="AG1852" s="2" t="s">
        <v>3364</v>
      </c>
      <c r="AH1852" s="2" t="s">
        <v>3365</v>
      </c>
      <c r="AI1852" s="2">
        <v>0.0</v>
      </c>
      <c r="AJ1852" s="94">
        <v>3.1748000565047854E-4</v>
      </c>
      <c r="AK1852" s="94">
        <v>3.6982248520710064E-4</v>
      </c>
      <c r="AL1852" s="79"/>
      <c r="AM1852" s="2" t="s">
        <v>5351</v>
      </c>
    </row>
    <row r="1853">
      <c r="A1853" s="54">
        <v>46003.0</v>
      </c>
      <c r="B1853" s="54">
        <v>46004.0</v>
      </c>
      <c r="C1853" s="2" t="s">
        <v>932</v>
      </c>
      <c r="D1853" s="2" t="s">
        <v>146</v>
      </c>
      <c r="E1853" s="2" t="s">
        <v>288</v>
      </c>
      <c r="F1853" s="53">
        <v>0.0</v>
      </c>
      <c r="G1853" s="53">
        <v>0.0</v>
      </c>
      <c r="H1853" s="53">
        <v>0.0</v>
      </c>
      <c r="I1853" s="53">
        <v>0.0</v>
      </c>
      <c r="J1853" s="53">
        <v>0.0</v>
      </c>
      <c r="K1853" s="2" t="s">
        <v>3531</v>
      </c>
      <c r="L1853" s="53">
        <v>0.0</v>
      </c>
      <c r="M1853" s="2" t="s">
        <v>3369</v>
      </c>
      <c r="N1853" s="2" t="s">
        <v>3360</v>
      </c>
      <c r="O1853" s="55"/>
      <c r="AB1853" s="2" t="s">
        <v>164</v>
      </c>
      <c r="AC1853" s="2" t="s">
        <v>3361</v>
      </c>
      <c r="AD1853" s="2" t="s">
        <v>3362</v>
      </c>
      <c r="AE1853" s="2" t="s">
        <v>3363</v>
      </c>
      <c r="AF1853" s="93"/>
      <c r="AG1853" s="2" t="s">
        <v>3364</v>
      </c>
      <c r="AH1853" s="2" t="s">
        <v>3365</v>
      </c>
      <c r="AI1853" s="2">
        <v>0.0</v>
      </c>
      <c r="AJ1853" s="94">
        <v>0.0</v>
      </c>
      <c r="AK1853" s="94">
        <v>0.0</v>
      </c>
      <c r="AL1853" s="79"/>
      <c r="AM1853" s="2" t="s">
        <v>5352</v>
      </c>
    </row>
    <row r="1854">
      <c r="A1854" s="54">
        <v>46003.0</v>
      </c>
      <c r="B1854" s="54">
        <v>46004.0</v>
      </c>
      <c r="C1854" s="2" t="s">
        <v>450</v>
      </c>
      <c r="D1854" s="2" t="s">
        <v>146</v>
      </c>
      <c r="E1854" s="2" t="s">
        <v>288</v>
      </c>
      <c r="F1854" s="53">
        <v>0.0</v>
      </c>
      <c r="G1854" s="53">
        <v>0.0</v>
      </c>
      <c r="H1854" s="53">
        <v>0.0</v>
      </c>
      <c r="I1854" s="53">
        <v>0.0</v>
      </c>
      <c r="J1854" s="53">
        <v>0.005222514809497707</v>
      </c>
      <c r="K1854" s="2" t="s">
        <v>256</v>
      </c>
      <c r="L1854" s="53">
        <v>1.0</v>
      </c>
      <c r="M1854" s="2" t="s">
        <v>5281</v>
      </c>
      <c r="N1854" s="2" t="s">
        <v>3360</v>
      </c>
      <c r="O1854" s="55"/>
      <c r="AB1854" s="2" t="s">
        <v>164</v>
      </c>
      <c r="AC1854" s="2" t="s">
        <v>3361</v>
      </c>
      <c r="AD1854" s="2" t="s">
        <v>3362</v>
      </c>
      <c r="AE1854" s="2" t="s">
        <v>3363</v>
      </c>
      <c r="AF1854" s="93"/>
      <c r="AG1854" s="2" t="s">
        <v>3364</v>
      </c>
      <c r="AH1854" s="2" t="s">
        <v>3365</v>
      </c>
      <c r="AI1854" s="2">
        <v>0.0</v>
      </c>
      <c r="AJ1854" s="94">
        <v>2.727466093542287E-5</v>
      </c>
      <c r="AK1854" s="94">
        <v>0.0</v>
      </c>
      <c r="AL1854" s="79"/>
      <c r="AM1854" s="2" t="s">
        <v>5353</v>
      </c>
    </row>
    <row r="1855">
      <c r="A1855" s="54">
        <v>46003.0</v>
      </c>
      <c r="B1855" s="54">
        <v>46004.0</v>
      </c>
      <c r="C1855" s="2" t="s">
        <v>515</v>
      </c>
      <c r="D1855" s="2" t="s">
        <v>146</v>
      </c>
      <c r="E1855" s="2" t="s">
        <v>288</v>
      </c>
      <c r="F1855" s="53">
        <v>0.125</v>
      </c>
      <c r="G1855" s="53">
        <v>0.08333333333333333</v>
      </c>
      <c r="H1855" s="53">
        <v>0.04</v>
      </c>
      <c r="I1855" s="53">
        <v>0.019230769230769232</v>
      </c>
      <c r="J1855" s="53">
        <v>0.024310760753459087</v>
      </c>
      <c r="K1855" s="2" t="s">
        <v>288</v>
      </c>
      <c r="L1855" s="53">
        <v>1.0</v>
      </c>
      <c r="M1855" s="2" t="s">
        <v>3369</v>
      </c>
      <c r="N1855" s="2" t="s">
        <v>3360</v>
      </c>
      <c r="O1855" s="55"/>
      <c r="AB1855" s="2" t="s">
        <v>164</v>
      </c>
      <c r="AC1855" s="2" t="s">
        <v>3361</v>
      </c>
      <c r="AD1855" s="2" t="s">
        <v>3362</v>
      </c>
      <c r="AE1855" s="2" t="s">
        <v>3363</v>
      </c>
      <c r="AF1855" s="93"/>
      <c r="AG1855" s="2" t="s">
        <v>3364</v>
      </c>
      <c r="AH1855" s="2" t="s">
        <v>3365</v>
      </c>
      <c r="AI1855" s="2">
        <v>0.0</v>
      </c>
      <c r="AJ1855" s="94">
        <v>5.910130884119267E-4</v>
      </c>
      <c r="AK1855" s="94">
        <v>3.6982248520710064E-4</v>
      </c>
      <c r="AL1855" s="79"/>
      <c r="AM1855" s="2" t="s">
        <v>5354</v>
      </c>
    </row>
    <row r="1856">
      <c r="A1856" s="54">
        <v>46003.0</v>
      </c>
      <c r="B1856" s="54">
        <v>46004.0</v>
      </c>
      <c r="C1856" s="2" t="s">
        <v>1189</v>
      </c>
      <c r="D1856" s="2" t="s">
        <v>146</v>
      </c>
      <c r="E1856" s="2" t="s">
        <v>288</v>
      </c>
      <c r="F1856" s="53">
        <v>0.0</v>
      </c>
      <c r="G1856" s="53">
        <v>0.0</v>
      </c>
      <c r="H1856" s="53">
        <v>0.0</v>
      </c>
      <c r="I1856" s="53">
        <v>0.0</v>
      </c>
      <c r="J1856" s="53">
        <v>0.0</v>
      </c>
      <c r="K1856" s="2" t="s">
        <v>3531</v>
      </c>
      <c r="L1856" s="53">
        <v>0.0</v>
      </c>
      <c r="M1856" s="2" t="s">
        <v>3369</v>
      </c>
      <c r="N1856" s="2" t="s">
        <v>3360</v>
      </c>
      <c r="O1856" s="55"/>
      <c r="AB1856" s="2" t="s">
        <v>164</v>
      </c>
      <c r="AC1856" s="2" t="s">
        <v>3361</v>
      </c>
      <c r="AD1856" s="2" t="s">
        <v>3362</v>
      </c>
      <c r="AE1856" s="2" t="s">
        <v>3363</v>
      </c>
      <c r="AF1856" s="93"/>
      <c r="AG1856" s="101" t="s">
        <v>3364</v>
      </c>
      <c r="AH1856" s="101" t="s">
        <v>3365</v>
      </c>
      <c r="AI1856" s="2">
        <v>0.0</v>
      </c>
      <c r="AJ1856" s="94">
        <v>0.0</v>
      </c>
      <c r="AK1856" s="94">
        <v>0.0</v>
      </c>
      <c r="AL1856" s="79"/>
      <c r="AM1856" s="2" t="s">
        <v>5355</v>
      </c>
    </row>
    <row r="1857">
      <c r="A1857" s="54">
        <v>46004.0</v>
      </c>
      <c r="B1857" s="54">
        <v>46005.0</v>
      </c>
      <c r="C1857" s="2" t="s">
        <v>178</v>
      </c>
      <c r="D1857" s="2" t="s">
        <v>146</v>
      </c>
      <c r="E1857" s="2" t="s">
        <v>256</v>
      </c>
      <c r="F1857" s="53">
        <v>0.0</v>
      </c>
      <c r="G1857" s="53">
        <v>0.0</v>
      </c>
      <c r="H1857" s="53">
        <v>0.04</v>
      </c>
      <c r="I1857" s="53">
        <v>0.019230769230769232</v>
      </c>
      <c r="J1857" s="53">
        <v>0.019518929554268302</v>
      </c>
      <c r="K1857" s="2" t="s">
        <v>303</v>
      </c>
      <c r="L1857" s="53">
        <v>1.0</v>
      </c>
      <c r="M1857" s="2" t="s">
        <v>3369</v>
      </c>
      <c r="N1857" s="2" t="s">
        <v>3360</v>
      </c>
      <c r="O1857" s="55"/>
      <c r="AB1857" s="2" t="s">
        <v>164</v>
      </c>
      <c r="AC1857" s="2" t="s">
        <v>3361</v>
      </c>
      <c r="AD1857" s="2" t="s">
        <v>3362</v>
      </c>
      <c r="AE1857" s="2" t="s">
        <v>3363</v>
      </c>
      <c r="AF1857" s="93"/>
      <c r="AG1857" s="2" t="s">
        <v>3364</v>
      </c>
      <c r="AH1857" s="2" t="s">
        <v>3365</v>
      </c>
      <c r="AI1857" s="2">
        <v>0.0</v>
      </c>
      <c r="AJ1857" s="94">
        <v>3.809886109444886E-4</v>
      </c>
      <c r="AK1857" s="94">
        <v>3.6982248520710064E-4</v>
      </c>
      <c r="AL1857" s="79"/>
      <c r="AM1857" s="2" t="s">
        <v>5356</v>
      </c>
    </row>
    <row r="1858">
      <c r="A1858" s="54">
        <v>46004.0</v>
      </c>
      <c r="B1858" s="54">
        <v>46005.0</v>
      </c>
      <c r="C1858" s="2" t="s">
        <v>932</v>
      </c>
      <c r="D1858" s="2" t="s">
        <v>146</v>
      </c>
      <c r="E1858" s="2" t="s">
        <v>256</v>
      </c>
      <c r="F1858" s="53">
        <v>0.0</v>
      </c>
      <c r="G1858" s="53">
        <v>0.0</v>
      </c>
      <c r="H1858" s="53">
        <v>0.0</v>
      </c>
      <c r="I1858" s="53">
        <v>0.0</v>
      </c>
      <c r="J1858" s="53">
        <v>0.0</v>
      </c>
      <c r="K1858" s="2" t="s">
        <v>3531</v>
      </c>
      <c r="L1858" s="53">
        <v>0.0</v>
      </c>
      <c r="M1858" s="2" t="s">
        <v>3369</v>
      </c>
      <c r="N1858" s="2" t="s">
        <v>3360</v>
      </c>
      <c r="O1858" s="55"/>
      <c r="AB1858" s="2" t="s">
        <v>164</v>
      </c>
      <c r="AC1858" s="2" t="s">
        <v>3361</v>
      </c>
      <c r="AD1858" s="2" t="s">
        <v>3362</v>
      </c>
      <c r="AE1858" s="2" t="s">
        <v>3363</v>
      </c>
      <c r="AF1858" s="93"/>
      <c r="AG1858" s="2" t="s">
        <v>3364</v>
      </c>
      <c r="AH1858" s="2" t="s">
        <v>3365</v>
      </c>
      <c r="AI1858" s="2">
        <v>0.0</v>
      </c>
      <c r="AJ1858" s="94">
        <v>0.0</v>
      </c>
      <c r="AK1858" s="94">
        <v>0.0</v>
      </c>
      <c r="AL1858" s="79"/>
      <c r="AM1858" s="2" t="s">
        <v>5357</v>
      </c>
    </row>
    <row r="1859">
      <c r="A1859" s="54">
        <v>46004.0</v>
      </c>
      <c r="B1859" s="54">
        <v>46005.0</v>
      </c>
      <c r="C1859" s="2" t="s">
        <v>450</v>
      </c>
      <c r="D1859" s="2" t="s">
        <v>146</v>
      </c>
      <c r="E1859" s="2" t="s">
        <v>256</v>
      </c>
      <c r="F1859" s="53">
        <v>0.125</v>
      </c>
      <c r="G1859" s="53">
        <v>0.08333333333333333</v>
      </c>
      <c r="H1859" s="53">
        <v>0.04</v>
      </c>
      <c r="I1859" s="53">
        <v>0.019230769230769232</v>
      </c>
      <c r="J1859" s="53">
        <v>0.025397155309940925</v>
      </c>
      <c r="K1859" s="2" t="s">
        <v>256</v>
      </c>
      <c r="L1859" s="53">
        <v>1.0</v>
      </c>
      <c r="M1859" s="2" t="s">
        <v>5281</v>
      </c>
      <c r="N1859" s="2" t="s">
        <v>3360</v>
      </c>
      <c r="O1859" s="55"/>
      <c r="AB1859" s="2" t="s">
        <v>164</v>
      </c>
      <c r="AC1859" s="2" t="s">
        <v>3361</v>
      </c>
      <c r="AD1859" s="2" t="s">
        <v>3362</v>
      </c>
      <c r="AE1859" s="2" t="s">
        <v>3363</v>
      </c>
      <c r="AF1859" s="93"/>
      <c r="AG1859" s="2" t="s">
        <v>3364</v>
      </c>
      <c r="AH1859" s="2" t="s">
        <v>3365</v>
      </c>
      <c r="AI1859" s="2">
        <v>0.0</v>
      </c>
      <c r="AJ1859" s="94">
        <v>6.450154978372605E-4</v>
      </c>
      <c r="AK1859" s="94">
        <v>3.6982248520710064E-4</v>
      </c>
      <c r="AL1859" s="79"/>
      <c r="AM1859" s="2" t="s">
        <v>5358</v>
      </c>
    </row>
    <row r="1860">
      <c r="A1860" s="54">
        <v>46004.0</v>
      </c>
      <c r="B1860" s="54">
        <v>46005.0</v>
      </c>
      <c r="C1860" s="2" t="s">
        <v>515</v>
      </c>
      <c r="D1860" s="2" t="s">
        <v>146</v>
      </c>
      <c r="E1860" s="2" t="s">
        <v>256</v>
      </c>
      <c r="F1860" s="53">
        <v>0.0</v>
      </c>
      <c r="G1860" s="53">
        <v>0.0</v>
      </c>
      <c r="H1860" s="53">
        <v>0.0</v>
      </c>
      <c r="I1860" s="53">
        <v>0.0</v>
      </c>
      <c r="J1860" s="53">
        <v>0.0029535024969644464</v>
      </c>
      <c r="K1860" s="2" t="s">
        <v>288</v>
      </c>
      <c r="L1860" s="53">
        <v>1.0</v>
      </c>
      <c r="M1860" s="2" t="s">
        <v>3369</v>
      </c>
      <c r="N1860" s="2" t="s">
        <v>3360</v>
      </c>
      <c r="O1860" s="55"/>
      <c r="AB1860" s="2" t="s">
        <v>164</v>
      </c>
      <c r="AC1860" s="2" t="s">
        <v>3361</v>
      </c>
      <c r="AD1860" s="2" t="s">
        <v>3362</v>
      </c>
      <c r="AE1860" s="2" t="s">
        <v>3363</v>
      </c>
      <c r="AF1860" s="93"/>
      <c r="AG1860" s="2" t="s">
        <v>3364</v>
      </c>
      <c r="AH1860" s="2" t="s">
        <v>3365</v>
      </c>
      <c r="AI1860" s="2">
        <v>0.0</v>
      </c>
      <c r="AJ1860" s="94">
        <v>8.72317699957522E-6</v>
      </c>
      <c r="AK1860" s="94">
        <v>0.0</v>
      </c>
      <c r="AL1860" s="79"/>
      <c r="AM1860" s="2" t="s">
        <v>5359</v>
      </c>
    </row>
    <row r="1861">
      <c r="A1861" s="54">
        <v>46004.0</v>
      </c>
      <c r="B1861" s="54">
        <v>46005.0</v>
      </c>
      <c r="C1861" s="2" t="s">
        <v>1189</v>
      </c>
      <c r="D1861" s="2" t="s">
        <v>146</v>
      </c>
      <c r="E1861" s="2" t="s">
        <v>256</v>
      </c>
      <c r="F1861" s="53">
        <v>0.0</v>
      </c>
      <c r="G1861" s="53">
        <v>0.0</v>
      </c>
      <c r="H1861" s="53">
        <v>0.0</v>
      </c>
      <c r="I1861" s="53">
        <v>0.0</v>
      </c>
      <c r="J1861" s="53">
        <v>0.0</v>
      </c>
      <c r="K1861" s="2" t="s">
        <v>3531</v>
      </c>
      <c r="L1861" s="53">
        <v>0.0</v>
      </c>
      <c r="M1861" s="2" t="s">
        <v>3369</v>
      </c>
      <c r="N1861" s="2" t="s">
        <v>3360</v>
      </c>
      <c r="O1861" s="55"/>
      <c r="AB1861" s="2" t="s">
        <v>164</v>
      </c>
      <c r="AC1861" s="2" t="s">
        <v>3361</v>
      </c>
      <c r="AD1861" s="2" t="s">
        <v>3362</v>
      </c>
      <c r="AE1861" s="2" t="s">
        <v>3363</v>
      </c>
      <c r="AF1861" s="93"/>
      <c r="AG1861" s="101" t="s">
        <v>3364</v>
      </c>
      <c r="AH1861" s="101" t="s">
        <v>3365</v>
      </c>
      <c r="AI1861" s="2">
        <v>0.0</v>
      </c>
      <c r="AJ1861" s="94">
        <v>0.0</v>
      </c>
      <c r="AK1861" s="94">
        <v>0.0</v>
      </c>
      <c r="AL1861" s="79"/>
      <c r="AM1861" s="2" t="s">
        <v>5360</v>
      </c>
    </row>
    <row r="1862">
      <c r="A1862" s="54">
        <v>46005.0</v>
      </c>
      <c r="B1862" s="54">
        <v>46006.0</v>
      </c>
      <c r="C1862" s="2" t="s">
        <v>178</v>
      </c>
      <c r="D1862" s="2" t="s">
        <v>146</v>
      </c>
      <c r="E1862" s="2" t="s">
        <v>180</v>
      </c>
      <c r="F1862" s="53">
        <v>0.0</v>
      </c>
      <c r="G1862" s="53">
        <v>0.0</v>
      </c>
      <c r="H1862" s="53">
        <v>0.0</v>
      </c>
      <c r="I1862" s="53">
        <v>0.019230769230769232</v>
      </c>
      <c r="J1862" s="53">
        <v>0.014185175935701313</v>
      </c>
      <c r="K1862" s="2" t="s">
        <v>303</v>
      </c>
      <c r="L1862" s="53">
        <v>1.0</v>
      </c>
      <c r="M1862" s="2" t="s">
        <v>3369</v>
      </c>
      <c r="N1862" s="2" t="s">
        <v>3360</v>
      </c>
      <c r="O1862" s="55"/>
      <c r="AB1862" s="2" t="s">
        <v>164</v>
      </c>
      <c r="AC1862" s="2" t="s">
        <v>3361</v>
      </c>
      <c r="AD1862" s="2" t="s">
        <v>3362</v>
      </c>
      <c r="AE1862" s="2" t="s">
        <v>3363</v>
      </c>
      <c r="AF1862" s="93"/>
      <c r="AG1862" s="2" t="s">
        <v>3364</v>
      </c>
      <c r="AH1862" s="2" t="s">
        <v>3365</v>
      </c>
      <c r="AI1862" s="2">
        <v>0.0</v>
      </c>
      <c r="AJ1862" s="94">
        <v>2.012192163267996E-4</v>
      </c>
      <c r="AK1862" s="94">
        <v>3.6982248520710064E-4</v>
      </c>
      <c r="AL1862" s="79"/>
      <c r="AM1862" s="2" t="s">
        <v>5361</v>
      </c>
    </row>
    <row r="1863">
      <c r="A1863" s="54">
        <v>46005.0</v>
      </c>
      <c r="B1863" s="54">
        <v>46006.0</v>
      </c>
      <c r="C1863" s="2" t="s">
        <v>932</v>
      </c>
      <c r="D1863" s="2" t="s">
        <v>146</v>
      </c>
      <c r="E1863" s="2" t="s">
        <v>180</v>
      </c>
      <c r="F1863" s="53">
        <v>0.0</v>
      </c>
      <c r="G1863" s="53">
        <v>0.0</v>
      </c>
      <c r="H1863" s="53">
        <v>0.0</v>
      </c>
      <c r="I1863" s="53">
        <v>0.0</v>
      </c>
      <c r="J1863" s="53">
        <v>0.0</v>
      </c>
      <c r="K1863" s="2" t="s">
        <v>3531</v>
      </c>
      <c r="L1863" s="53">
        <v>0.0</v>
      </c>
      <c r="M1863" s="2" t="s">
        <v>3369</v>
      </c>
      <c r="N1863" s="2" t="s">
        <v>3360</v>
      </c>
      <c r="O1863" s="55"/>
      <c r="AB1863" s="2" t="s">
        <v>164</v>
      </c>
      <c r="AC1863" s="2" t="s">
        <v>3361</v>
      </c>
      <c r="AD1863" s="2" t="s">
        <v>3362</v>
      </c>
      <c r="AE1863" s="2" t="s">
        <v>3363</v>
      </c>
      <c r="AF1863" s="93"/>
      <c r="AG1863" s="2" t="s">
        <v>3364</v>
      </c>
      <c r="AH1863" s="2" t="s">
        <v>3365</v>
      </c>
      <c r="AI1863" s="2">
        <v>0.0</v>
      </c>
      <c r="AJ1863" s="94">
        <v>0.0</v>
      </c>
      <c r="AK1863" s="94">
        <v>0.0</v>
      </c>
      <c r="AL1863" s="79"/>
      <c r="AM1863" s="2" t="s">
        <v>5362</v>
      </c>
    </row>
    <row r="1864">
      <c r="A1864" s="54">
        <v>46005.0</v>
      </c>
      <c r="B1864" s="54">
        <v>46006.0</v>
      </c>
      <c r="C1864" s="2" t="s">
        <v>450</v>
      </c>
      <c r="D1864" s="2" t="s">
        <v>146</v>
      </c>
      <c r="E1864" s="2" t="s">
        <v>180</v>
      </c>
      <c r="F1864" s="53">
        <v>0.0</v>
      </c>
      <c r="G1864" s="53">
        <v>0.0</v>
      </c>
      <c r="H1864" s="53">
        <v>0.0</v>
      </c>
      <c r="I1864" s="53">
        <v>0.0</v>
      </c>
      <c r="J1864" s="53">
        <v>0.005142687380330943</v>
      </c>
      <c r="K1864" s="2" t="s">
        <v>256</v>
      </c>
      <c r="L1864" s="53">
        <v>1.0</v>
      </c>
      <c r="M1864" s="2" t="s">
        <v>5281</v>
      </c>
      <c r="N1864" s="2" t="s">
        <v>3360</v>
      </c>
      <c r="O1864" s="55"/>
      <c r="AB1864" s="2" t="s">
        <v>164</v>
      </c>
      <c r="AC1864" s="2" t="s">
        <v>3361</v>
      </c>
      <c r="AD1864" s="2" t="s">
        <v>3362</v>
      </c>
      <c r="AE1864" s="2" t="s">
        <v>3363</v>
      </c>
      <c r="AF1864" s="93"/>
      <c r="AG1864" s="2" t="s">
        <v>3364</v>
      </c>
      <c r="AH1864" s="2" t="s">
        <v>3365</v>
      </c>
      <c r="AI1864" s="2">
        <v>0.0</v>
      </c>
      <c r="AJ1864" s="94">
        <v>2.6447233491815136E-5</v>
      </c>
      <c r="AK1864" s="94">
        <v>0.0</v>
      </c>
      <c r="AL1864" s="79"/>
      <c r="AM1864" s="2" t="s">
        <v>5363</v>
      </c>
    </row>
    <row r="1865">
      <c r="A1865" s="54">
        <v>46005.0</v>
      </c>
      <c r="B1865" s="54">
        <v>46006.0</v>
      </c>
      <c r="C1865" s="2" t="s">
        <v>515</v>
      </c>
      <c r="D1865" s="2" t="s">
        <v>146</v>
      </c>
      <c r="E1865" s="2" t="s">
        <v>180</v>
      </c>
      <c r="F1865" s="53">
        <v>0.0</v>
      </c>
      <c r="G1865" s="53">
        <v>0.0</v>
      </c>
      <c r="H1865" s="53">
        <v>0.0</v>
      </c>
      <c r="I1865" s="53">
        <v>0.0</v>
      </c>
      <c r="J1865" s="53">
        <v>0.0029308430670952046</v>
      </c>
      <c r="K1865" s="2" t="s">
        <v>288</v>
      </c>
      <c r="L1865" s="53">
        <v>1.0</v>
      </c>
      <c r="M1865" s="2" t="s">
        <v>3369</v>
      </c>
      <c r="N1865" s="2" t="s">
        <v>3360</v>
      </c>
      <c r="O1865" s="55"/>
      <c r="AB1865" s="2" t="s">
        <v>164</v>
      </c>
      <c r="AC1865" s="2" t="s">
        <v>3361</v>
      </c>
      <c r="AD1865" s="2" t="s">
        <v>3362</v>
      </c>
      <c r="AE1865" s="2" t="s">
        <v>3363</v>
      </c>
      <c r="AF1865" s="93"/>
      <c r="AG1865" s="2" t="s">
        <v>3364</v>
      </c>
      <c r="AH1865" s="2" t="s">
        <v>3365</v>
      </c>
      <c r="AI1865" s="2">
        <v>0.0</v>
      </c>
      <c r="AJ1865" s="94">
        <v>8.589841083940026E-6</v>
      </c>
      <c r="AK1865" s="94">
        <v>0.0</v>
      </c>
      <c r="AL1865" s="79"/>
      <c r="AM1865" s="2" t="s">
        <v>5364</v>
      </c>
    </row>
    <row r="1866">
      <c r="A1866" s="54">
        <v>46005.0</v>
      </c>
      <c r="B1866" s="54">
        <v>46006.0</v>
      </c>
      <c r="C1866" s="2" t="s">
        <v>1189</v>
      </c>
      <c r="D1866" s="2" t="s">
        <v>146</v>
      </c>
      <c r="E1866" s="2" t="s">
        <v>180</v>
      </c>
      <c r="F1866" s="53">
        <v>0.0</v>
      </c>
      <c r="G1866" s="53">
        <v>0.0</v>
      </c>
      <c r="H1866" s="53">
        <v>0.0</v>
      </c>
      <c r="I1866" s="53">
        <v>0.0</v>
      </c>
      <c r="J1866" s="53">
        <v>0.0</v>
      </c>
      <c r="K1866" s="2" t="s">
        <v>3531</v>
      </c>
      <c r="L1866" s="53">
        <v>0.0</v>
      </c>
      <c r="M1866" s="2" t="s">
        <v>3369</v>
      </c>
      <c r="N1866" s="2" t="s">
        <v>3360</v>
      </c>
      <c r="O1866" s="55"/>
      <c r="AB1866" s="2" t="s">
        <v>164</v>
      </c>
      <c r="AC1866" s="2" t="s">
        <v>3361</v>
      </c>
      <c r="AD1866" s="2" t="s">
        <v>3362</v>
      </c>
      <c r="AE1866" s="2" t="s">
        <v>3363</v>
      </c>
      <c r="AF1866" s="93"/>
      <c r="AG1866" s="101" t="s">
        <v>3364</v>
      </c>
      <c r="AH1866" s="101" t="s">
        <v>3365</v>
      </c>
      <c r="AI1866" s="2">
        <v>0.0</v>
      </c>
      <c r="AJ1866" s="94">
        <v>0.0</v>
      </c>
      <c r="AK1866" s="94">
        <v>0.0</v>
      </c>
      <c r="AL1866" s="79"/>
      <c r="AM1866" s="2" t="s">
        <v>5365</v>
      </c>
    </row>
    <row r="1867">
      <c r="A1867" s="54">
        <v>46006.0</v>
      </c>
      <c r="B1867" s="54">
        <v>46007.0</v>
      </c>
      <c r="C1867" s="2" t="s">
        <v>178</v>
      </c>
      <c r="D1867" s="2" t="s">
        <v>146</v>
      </c>
      <c r="E1867" s="2" t="s">
        <v>208</v>
      </c>
      <c r="F1867" s="53">
        <v>0.0</v>
      </c>
      <c r="G1867" s="53">
        <v>0.0</v>
      </c>
      <c r="H1867" s="53">
        <v>0.0</v>
      </c>
      <c r="I1867" s="53">
        <v>0.0</v>
      </c>
      <c r="J1867" s="53">
        <v>0.0076102770293927135</v>
      </c>
      <c r="K1867" s="2" t="s">
        <v>303</v>
      </c>
      <c r="L1867" s="53">
        <v>1.0</v>
      </c>
      <c r="M1867" s="2" t="s">
        <v>3369</v>
      </c>
      <c r="N1867" s="2" t="s">
        <v>3360</v>
      </c>
      <c r="O1867" s="55"/>
      <c r="AB1867" s="2" t="s">
        <v>164</v>
      </c>
      <c r="AC1867" s="2" t="s">
        <v>3361</v>
      </c>
      <c r="AD1867" s="2" t="s">
        <v>3362</v>
      </c>
      <c r="AE1867" s="2" t="s">
        <v>3363</v>
      </c>
      <c r="AF1867" s="93"/>
      <c r="AG1867" s="2" t="s">
        <v>3364</v>
      </c>
      <c r="AH1867" s="2" t="s">
        <v>3365</v>
      </c>
      <c r="AI1867" s="2">
        <v>0.0</v>
      </c>
      <c r="AJ1867" s="94">
        <v>5.7916316464102386E-5</v>
      </c>
      <c r="AK1867" s="94">
        <v>0.0</v>
      </c>
      <c r="AL1867" s="79"/>
      <c r="AM1867" s="2" t="s">
        <v>5366</v>
      </c>
    </row>
    <row r="1868">
      <c r="A1868" s="54">
        <v>46006.0</v>
      </c>
      <c r="B1868" s="54">
        <v>46007.0</v>
      </c>
      <c r="C1868" s="2" t="s">
        <v>932</v>
      </c>
      <c r="D1868" s="2" t="s">
        <v>146</v>
      </c>
      <c r="E1868" s="2" t="s">
        <v>208</v>
      </c>
      <c r="F1868" s="53">
        <v>0.0</v>
      </c>
      <c r="G1868" s="53">
        <v>0.0</v>
      </c>
      <c r="H1868" s="53">
        <v>0.0</v>
      </c>
      <c r="I1868" s="53">
        <v>0.0</v>
      </c>
      <c r="J1868" s="53">
        <v>0.0</v>
      </c>
      <c r="K1868" s="2" t="s">
        <v>3531</v>
      </c>
      <c r="L1868" s="53">
        <v>0.0</v>
      </c>
      <c r="M1868" s="2" t="s">
        <v>3369</v>
      </c>
      <c r="N1868" s="2" t="s">
        <v>3360</v>
      </c>
      <c r="O1868" s="55"/>
      <c r="AB1868" s="2" t="s">
        <v>164</v>
      </c>
      <c r="AC1868" s="2" t="s">
        <v>3361</v>
      </c>
      <c r="AD1868" s="2" t="s">
        <v>3362</v>
      </c>
      <c r="AE1868" s="2" t="s">
        <v>3363</v>
      </c>
      <c r="AF1868" s="93"/>
      <c r="AG1868" s="2" t="s">
        <v>3364</v>
      </c>
      <c r="AH1868" s="2" t="s">
        <v>3365</v>
      </c>
      <c r="AI1868" s="2">
        <v>0.0</v>
      </c>
      <c r="AJ1868" s="94">
        <v>0.0</v>
      </c>
      <c r="AK1868" s="94">
        <v>0.0</v>
      </c>
      <c r="AL1868" s="79"/>
      <c r="AM1868" s="2" t="s">
        <v>5367</v>
      </c>
    </row>
    <row r="1869">
      <c r="A1869" s="54">
        <v>46006.0</v>
      </c>
      <c r="B1869" s="54">
        <v>46007.0</v>
      </c>
      <c r="C1869" s="2" t="s">
        <v>450</v>
      </c>
      <c r="D1869" s="2" t="s">
        <v>146</v>
      </c>
      <c r="E1869" s="2" t="s">
        <v>208</v>
      </c>
      <c r="F1869" s="53">
        <v>0.0</v>
      </c>
      <c r="G1869" s="53">
        <v>0.0</v>
      </c>
      <c r="H1869" s="53">
        <v>0.0</v>
      </c>
      <c r="I1869" s="53">
        <v>0.0</v>
      </c>
      <c r="J1869" s="53">
        <v>0.005103232406396162</v>
      </c>
      <c r="K1869" s="2" t="s">
        <v>256</v>
      </c>
      <c r="L1869" s="53">
        <v>1.0</v>
      </c>
      <c r="M1869" s="2" t="s">
        <v>5281</v>
      </c>
      <c r="N1869" s="2" t="s">
        <v>3360</v>
      </c>
      <c r="O1869" s="55"/>
      <c r="AB1869" s="2" t="s">
        <v>164</v>
      </c>
      <c r="AC1869" s="2" t="s">
        <v>3361</v>
      </c>
      <c r="AD1869" s="2" t="s">
        <v>3362</v>
      </c>
      <c r="AE1869" s="2" t="s">
        <v>3363</v>
      </c>
      <c r="AF1869" s="93"/>
      <c r="AG1869" s="2" t="s">
        <v>3364</v>
      </c>
      <c r="AH1869" s="2" t="s">
        <v>3365</v>
      </c>
      <c r="AI1869" s="2">
        <v>0.0</v>
      </c>
      <c r="AJ1869" s="94">
        <v>2.604298099369196E-5</v>
      </c>
      <c r="AK1869" s="94">
        <v>0.0</v>
      </c>
      <c r="AL1869" s="79"/>
      <c r="AM1869" s="2" t="s">
        <v>5368</v>
      </c>
    </row>
    <row r="1870">
      <c r="A1870" s="54">
        <v>46006.0</v>
      </c>
      <c r="B1870" s="54">
        <v>46007.0</v>
      </c>
      <c r="C1870" s="2" t="s">
        <v>515</v>
      </c>
      <c r="D1870" s="2" t="s">
        <v>146</v>
      </c>
      <c r="E1870" s="2" t="s">
        <v>208</v>
      </c>
      <c r="F1870" s="53">
        <v>0.0</v>
      </c>
      <c r="G1870" s="53">
        <v>0.0</v>
      </c>
      <c r="H1870" s="53">
        <v>0.0</v>
      </c>
      <c r="I1870" s="53">
        <v>0.0</v>
      </c>
      <c r="J1870" s="53">
        <v>0.002908357481589571</v>
      </c>
      <c r="K1870" s="2" t="s">
        <v>288</v>
      </c>
      <c r="L1870" s="53">
        <v>1.0</v>
      </c>
      <c r="M1870" s="2" t="s">
        <v>3369</v>
      </c>
      <c r="N1870" s="2" t="s">
        <v>3360</v>
      </c>
      <c r="O1870" s="55"/>
      <c r="AB1870" s="2" t="s">
        <v>164</v>
      </c>
      <c r="AC1870" s="2" t="s">
        <v>3361</v>
      </c>
      <c r="AD1870" s="2" t="s">
        <v>3362</v>
      </c>
      <c r="AE1870" s="2" t="s">
        <v>3363</v>
      </c>
      <c r="AF1870" s="93"/>
      <c r="AG1870" s="2" t="s">
        <v>3364</v>
      </c>
      <c r="AH1870" s="2" t="s">
        <v>3365</v>
      </c>
      <c r="AI1870" s="2">
        <v>0.0</v>
      </c>
      <c r="AJ1870" s="94">
        <v>8.458543240718032E-6</v>
      </c>
      <c r="AK1870" s="94">
        <v>0.0</v>
      </c>
      <c r="AL1870" s="79"/>
      <c r="AM1870" s="2" t="s">
        <v>5369</v>
      </c>
    </row>
    <row r="1871">
      <c r="A1871" s="54">
        <v>46006.0</v>
      </c>
      <c r="B1871" s="54">
        <v>46007.0</v>
      </c>
      <c r="C1871" s="2" t="s">
        <v>1189</v>
      </c>
      <c r="D1871" s="2" t="s">
        <v>146</v>
      </c>
      <c r="E1871" s="2" t="s">
        <v>208</v>
      </c>
      <c r="F1871" s="53">
        <v>0.0</v>
      </c>
      <c r="G1871" s="53">
        <v>0.0</v>
      </c>
      <c r="H1871" s="53">
        <v>0.0</v>
      </c>
      <c r="I1871" s="53">
        <v>0.0</v>
      </c>
      <c r="J1871" s="53">
        <v>0.0</v>
      </c>
      <c r="K1871" s="2" t="s">
        <v>3531</v>
      </c>
      <c r="L1871" s="53">
        <v>0.0</v>
      </c>
      <c r="M1871" s="2" t="s">
        <v>3369</v>
      </c>
      <c r="N1871" s="2" t="s">
        <v>3360</v>
      </c>
      <c r="O1871" s="55"/>
      <c r="AB1871" s="2" t="s">
        <v>164</v>
      </c>
      <c r="AC1871" s="2" t="s">
        <v>3361</v>
      </c>
      <c r="AD1871" s="2" t="s">
        <v>3362</v>
      </c>
      <c r="AE1871" s="2" t="s">
        <v>3363</v>
      </c>
      <c r="AF1871" s="93"/>
      <c r="AG1871" s="101" t="s">
        <v>3364</v>
      </c>
      <c r="AH1871" s="101" t="s">
        <v>3365</v>
      </c>
      <c r="AI1871" s="2">
        <v>0.0</v>
      </c>
      <c r="AJ1871" s="94">
        <v>0.0</v>
      </c>
      <c r="AK1871" s="94">
        <v>0.0</v>
      </c>
      <c r="AL1871" s="79"/>
      <c r="AM1871" s="2" t="s">
        <v>5370</v>
      </c>
    </row>
    <row r="1872">
      <c r="A1872" s="54">
        <v>46007.0</v>
      </c>
      <c r="B1872" s="54">
        <v>46008.0</v>
      </c>
      <c r="C1872" s="2" t="s">
        <v>178</v>
      </c>
      <c r="D1872" s="2" t="s">
        <v>146</v>
      </c>
      <c r="E1872" s="2" t="s">
        <v>303</v>
      </c>
      <c r="F1872" s="53">
        <v>0.125</v>
      </c>
      <c r="G1872" s="53">
        <v>0.08333333333333333</v>
      </c>
      <c r="H1872" s="53">
        <v>0.04</v>
      </c>
      <c r="I1872" s="53">
        <v>0.019230769230769232</v>
      </c>
      <c r="J1872" s="53">
        <v>0.03402071731025054</v>
      </c>
      <c r="K1872" s="2" t="s">
        <v>303</v>
      </c>
      <c r="L1872" s="53">
        <v>1.0</v>
      </c>
      <c r="M1872" s="2" t="s">
        <v>3369</v>
      </c>
      <c r="N1872" s="2" t="s">
        <v>3360</v>
      </c>
      <c r="O1872" s="55"/>
      <c r="AB1872" s="2" t="s">
        <v>164</v>
      </c>
      <c r="AC1872" s="2" t="s">
        <v>3361</v>
      </c>
      <c r="AD1872" s="2" t="s">
        <v>3362</v>
      </c>
      <c r="AE1872" s="2" t="s">
        <v>3363</v>
      </c>
      <c r="AF1872" s="93"/>
      <c r="AG1872" s="2" t="s">
        <v>3364</v>
      </c>
      <c r="AH1872" s="2" t="s">
        <v>3365</v>
      </c>
      <c r="AI1872" s="2">
        <v>0.0</v>
      </c>
      <c r="AJ1872" s="94">
        <v>0.0011574092063039807</v>
      </c>
      <c r="AK1872" s="94">
        <v>3.6982248520710064E-4</v>
      </c>
      <c r="AL1872" s="79"/>
      <c r="AM1872" s="2" t="s">
        <v>5371</v>
      </c>
    </row>
    <row r="1873">
      <c r="A1873" s="54">
        <v>46007.0</v>
      </c>
      <c r="B1873" s="54">
        <v>46008.0</v>
      </c>
      <c r="C1873" s="2" t="s">
        <v>932</v>
      </c>
      <c r="D1873" s="2" t="s">
        <v>146</v>
      </c>
      <c r="E1873" s="2" t="s">
        <v>303</v>
      </c>
      <c r="F1873" s="53">
        <v>0.0</v>
      </c>
      <c r="G1873" s="53">
        <v>0.0</v>
      </c>
      <c r="H1873" s="53">
        <v>0.0</v>
      </c>
      <c r="I1873" s="53">
        <v>0.0</v>
      </c>
      <c r="J1873" s="53">
        <v>0.0</v>
      </c>
      <c r="K1873" s="2" t="s">
        <v>3531</v>
      </c>
      <c r="L1873" s="53">
        <v>0.0</v>
      </c>
      <c r="M1873" s="2" t="s">
        <v>3369</v>
      </c>
      <c r="N1873" s="2" t="s">
        <v>3360</v>
      </c>
      <c r="O1873" s="55"/>
      <c r="AB1873" s="2" t="s">
        <v>164</v>
      </c>
      <c r="AC1873" s="2" t="s">
        <v>3361</v>
      </c>
      <c r="AD1873" s="2" t="s">
        <v>3362</v>
      </c>
      <c r="AE1873" s="2" t="s">
        <v>3363</v>
      </c>
      <c r="AF1873" s="93"/>
      <c r="AG1873" s="2" t="s">
        <v>3364</v>
      </c>
      <c r="AH1873" s="2" t="s">
        <v>3365</v>
      </c>
      <c r="AI1873" s="2">
        <v>0.0</v>
      </c>
      <c r="AJ1873" s="94">
        <v>0.0</v>
      </c>
      <c r="AK1873" s="94">
        <v>0.0</v>
      </c>
      <c r="AL1873" s="79"/>
      <c r="AM1873" s="2" t="s">
        <v>5372</v>
      </c>
    </row>
    <row r="1874">
      <c r="A1874" s="54">
        <v>46007.0</v>
      </c>
      <c r="B1874" s="54">
        <v>46008.0</v>
      </c>
      <c r="C1874" s="2" t="s">
        <v>450</v>
      </c>
      <c r="D1874" s="2" t="s">
        <v>146</v>
      </c>
      <c r="E1874" s="2" t="s">
        <v>303</v>
      </c>
      <c r="F1874" s="53">
        <v>0.0</v>
      </c>
      <c r="G1874" s="53">
        <v>0.0</v>
      </c>
      <c r="H1874" s="53">
        <v>0.0</v>
      </c>
      <c r="I1874" s="53">
        <v>0.0</v>
      </c>
      <c r="J1874" s="53">
        <v>0.005064080133141601</v>
      </c>
      <c r="K1874" s="2" t="s">
        <v>256</v>
      </c>
      <c r="L1874" s="53">
        <v>1.0</v>
      </c>
      <c r="M1874" s="2" t="s">
        <v>5281</v>
      </c>
      <c r="N1874" s="2" t="s">
        <v>3360</v>
      </c>
      <c r="O1874" s="55"/>
      <c r="AB1874" s="2" t="s">
        <v>164</v>
      </c>
      <c r="AC1874" s="2" t="s">
        <v>3361</v>
      </c>
      <c r="AD1874" s="2" t="s">
        <v>3362</v>
      </c>
      <c r="AE1874" s="2" t="s">
        <v>3363</v>
      </c>
      <c r="AF1874" s="93"/>
      <c r="AG1874" s="2" t="s">
        <v>3364</v>
      </c>
      <c r="AH1874" s="2" t="s">
        <v>3365</v>
      </c>
      <c r="AI1874" s="2">
        <v>0.0</v>
      </c>
      <c r="AJ1874" s="94">
        <v>2.564490759487946E-5</v>
      </c>
      <c r="AK1874" s="94">
        <v>0.0</v>
      </c>
      <c r="AL1874" s="79"/>
      <c r="AM1874" s="2" t="s">
        <v>5373</v>
      </c>
    </row>
    <row r="1875">
      <c r="A1875" s="54">
        <v>46007.0</v>
      </c>
      <c r="B1875" s="54">
        <v>46008.0</v>
      </c>
      <c r="C1875" s="2" t="s">
        <v>515</v>
      </c>
      <c r="D1875" s="2" t="s">
        <v>146</v>
      </c>
      <c r="E1875" s="2" t="s">
        <v>303</v>
      </c>
      <c r="F1875" s="53">
        <v>0.0</v>
      </c>
      <c r="G1875" s="53">
        <v>0.0</v>
      </c>
      <c r="H1875" s="53">
        <v>0.0</v>
      </c>
      <c r="I1875" s="53">
        <v>0.0</v>
      </c>
      <c r="J1875" s="53">
        <v>0.002886044406704245</v>
      </c>
      <c r="K1875" s="2" t="s">
        <v>288</v>
      </c>
      <c r="L1875" s="53">
        <v>1.0</v>
      </c>
      <c r="M1875" s="2" t="s">
        <v>3369</v>
      </c>
      <c r="N1875" s="2" t="s">
        <v>3360</v>
      </c>
      <c r="O1875" s="55"/>
      <c r="AB1875" s="2" t="s">
        <v>164</v>
      </c>
      <c r="AC1875" s="2" t="s">
        <v>3361</v>
      </c>
      <c r="AD1875" s="2" t="s">
        <v>3362</v>
      </c>
      <c r="AE1875" s="2" t="s">
        <v>3363</v>
      </c>
      <c r="AF1875" s="93"/>
      <c r="AG1875" s="2" t="s">
        <v>3364</v>
      </c>
      <c r="AH1875" s="2" t="s">
        <v>3365</v>
      </c>
      <c r="AI1875" s="2">
        <v>0.0</v>
      </c>
      <c r="AJ1875" s="94">
        <v>8.329252317468857E-6</v>
      </c>
      <c r="AK1875" s="94">
        <v>0.0</v>
      </c>
      <c r="AL1875" s="79"/>
      <c r="AM1875" s="2" t="s">
        <v>5374</v>
      </c>
    </row>
    <row r="1876">
      <c r="A1876" s="54">
        <v>46007.0</v>
      </c>
      <c r="B1876" s="54">
        <v>46008.0</v>
      </c>
      <c r="C1876" s="2" t="s">
        <v>1189</v>
      </c>
      <c r="D1876" s="2" t="s">
        <v>146</v>
      </c>
      <c r="E1876" s="2" t="s">
        <v>303</v>
      </c>
      <c r="F1876" s="53">
        <v>0.0</v>
      </c>
      <c r="G1876" s="53">
        <v>0.0</v>
      </c>
      <c r="H1876" s="53">
        <v>0.0</v>
      </c>
      <c r="I1876" s="53">
        <v>0.0</v>
      </c>
      <c r="J1876" s="53">
        <v>0.0</v>
      </c>
      <c r="K1876" s="2" t="s">
        <v>3531</v>
      </c>
      <c r="L1876" s="53">
        <v>0.0</v>
      </c>
      <c r="M1876" s="2" t="s">
        <v>3369</v>
      </c>
      <c r="N1876" s="2" t="s">
        <v>3360</v>
      </c>
      <c r="O1876" s="55"/>
      <c r="AB1876" s="2" t="s">
        <v>164</v>
      </c>
      <c r="AC1876" s="2" t="s">
        <v>3361</v>
      </c>
      <c r="AD1876" s="2" t="s">
        <v>3362</v>
      </c>
      <c r="AE1876" s="2" t="s">
        <v>3363</v>
      </c>
      <c r="AF1876" s="93"/>
      <c r="AG1876" s="101" t="s">
        <v>3364</v>
      </c>
      <c r="AH1876" s="101" t="s">
        <v>3365</v>
      </c>
      <c r="AI1876" s="2">
        <v>0.0</v>
      </c>
      <c r="AJ1876" s="94">
        <v>0.0</v>
      </c>
      <c r="AK1876" s="94">
        <v>0.0</v>
      </c>
      <c r="AL1876" s="79"/>
      <c r="AM1876" s="2" t="s">
        <v>5375</v>
      </c>
    </row>
    <row r="1877">
      <c r="A1877" s="54">
        <v>46008.0</v>
      </c>
      <c r="B1877" s="54">
        <v>46009.0</v>
      </c>
      <c r="C1877" s="2" t="s">
        <v>178</v>
      </c>
      <c r="D1877" s="2" t="s">
        <v>146</v>
      </c>
      <c r="E1877" s="2" t="s">
        <v>148</v>
      </c>
      <c r="F1877" s="53">
        <v>0.0</v>
      </c>
      <c r="G1877" s="53">
        <v>0.0</v>
      </c>
      <c r="H1877" s="53">
        <v>0.0</v>
      </c>
      <c r="I1877" s="53">
        <v>0.0</v>
      </c>
      <c r="J1877" s="53">
        <v>0.007493952064761024</v>
      </c>
      <c r="K1877" s="2" t="s">
        <v>303</v>
      </c>
      <c r="L1877" s="53">
        <v>1.0</v>
      </c>
      <c r="M1877" s="2" t="s">
        <v>3369</v>
      </c>
      <c r="N1877" s="2" t="s">
        <v>3360</v>
      </c>
      <c r="O1877" s="55"/>
      <c r="AB1877" s="2" t="s">
        <v>164</v>
      </c>
      <c r="AC1877" s="2" t="s">
        <v>3361</v>
      </c>
      <c r="AD1877" s="2" t="s">
        <v>3362</v>
      </c>
      <c r="AE1877" s="2" t="s">
        <v>3363</v>
      </c>
      <c r="AF1877" s="93"/>
      <c r="AG1877" s="2" t="s">
        <v>3364</v>
      </c>
      <c r="AH1877" s="2" t="s">
        <v>3365</v>
      </c>
      <c r="AI1877" s="2">
        <v>0.0</v>
      </c>
      <c r="AJ1877" s="94">
        <v>5.615931754893601E-5</v>
      </c>
      <c r="AK1877" s="94">
        <v>0.0</v>
      </c>
      <c r="AL1877" s="79"/>
      <c r="AM1877" s="2" t="s">
        <v>5376</v>
      </c>
    </row>
    <row r="1878">
      <c r="A1878" s="54">
        <v>46008.0</v>
      </c>
      <c r="B1878" s="54">
        <v>46009.0</v>
      </c>
      <c r="C1878" s="2" t="s">
        <v>932</v>
      </c>
      <c r="D1878" s="2" t="s">
        <v>146</v>
      </c>
      <c r="E1878" s="2" t="s">
        <v>148</v>
      </c>
      <c r="F1878" s="53">
        <v>0.0</v>
      </c>
      <c r="G1878" s="53">
        <v>0.0</v>
      </c>
      <c r="H1878" s="53">
        <v>0.0</v>
      </c>
      <c r="I1878" s="53">
        <v>0.0</v>
      </c>
      <c r="J1878" s="53">
        <v>0.0</v>
      </c>
      <c r="K1878" s="2" t="s">
        <v>3531</v>
      </c>
      <c r="L1878" s="53">
        <v>0.0</v>
      </c>
      <c r="M1878" s="2" t="s">
        <v>3369</v>
      </c>
      <c r="N1878" s="2" t="s">
        <v>3360</v>
      </c>
      <c r="O1878" s="55"/>
      <c r="AB1878" s="2" t="s">
        <v>164</v>
      </c>
      <c r="AC1878" s="2" t="s">
        <v>3361</v>
      </c>
      <c r="AD1878" s="2" t="s">
        <v>3362</v>
      </c>
      <c r="AE1878" s="2" t="s">
        <v>3363</v>
      </c>
      <c r="AF1878" s="93"/>
      <c r="AG1878" s="2" t="s">
        <v>3364</v>
      </c>
      <c r="AH1878" s="2" t="s">
        <v>3365</v>
      </c>
      <c r="AI1878" s="2">
        <v>0.0</v>
      </c>
      <c r="AJ1878" s="94">
        <v>0.0</v>
      </c>
      <c r="AK1878" s="94">
        <v>0.0</v>
      </c>
      <c r="AL1878" s="79"/>
      <c r="AM1878" s="2" t="s">
        <v>5377</v>
      </c>
    </row>
    <row r="1879">
      <c r="A1879" s="54">
        <v>46008.0</v>
      </c>
      <c r="B1879" s="54">
        <v>46009.0</v>
      </c>
      <c r="C1879" s="2" t="s">
        <v>450</v>
      </c>
      <c r="D1879" s="2" t="s">
        <v>146</v>
      </c>
      <c r="E1879" s="2" t="s">
        <v>148</v>
      </c>
      <c r="F1879" s="53">
        <v>0.0</v>
      </c>
      <c r="G1879" s="53">
        <v>0.0</v>
      </c>
      <c r="H1879" s="53">
        <v>0.0</v>
      </c>
      <c r="I1879" s="53">
        <v>0.0</v>
      </c>
      <c r="J1879" s="53">
        <v>0.005025228238231379</v>
      </c>
      <c r="K1879" s="2" t="s">
        <v>256</v>
      </c>
      <c r="L1879" s="53">
        <v>1.0</v>
      </c>
      <c r="M1879" s="2" t="s">
        <v>5281</v>
      </c>
      <c r="N1879" s="2" t="s">
        <v>3360</v>
      </c>
      <c r="O1879" s="55"/>
      <c r="AB1879" s="2" t="s">
        <v>164</v>
      </c>
      <c r="AC1879" s="2" t="s">
        <v>3361</v>
      </c>
      <c r="AD1879" s="2" t="s">
        <v>3362</v>
      </c>
      <c r="AE1879" s="2" t="s">
        <v>3363</v>
      </c>
      <c r="AF1879" s="93"/>
      <c r="AG1879" s="2" t="s">
        <v>3364</v>
      </c>
      <c r="AH1879" s="2" t="s">
        <v>3365</v>
      </c>
      <c r="AI1879" s="2">
        <v>0.0</v>
      </c>
      <c r="AJ1879" s="94">
        <v>2.5252918846318047E-5</v>
      </c>
      <c r="AK1879" s="94">
        <v>0.0</v>
      </c>
      <c r="AL1879" s="79"/>
      <c r="AM1879" s="2" t="s">
        <v>5378</v>
      </c>
    </row>
    <row r="1880">
      <c r="A1880" s="54">
        <v>46008.0</v>
      </c>
      <c r="B1880" s="54">
        <v>46009.0</v>
      </c>
      <c r="C1880" s="2" t="s">
        <v>515</v>
      </c>
      <c r="D1880" s="2" t="s">
        <v>146</v>
      </c>
      <c r="E1880" s="2" t="s">
        <v>148</v>
      </c>
      <c r="F1880" s="53">
        <v>0.0</v>
      </c>
      <c r="G1880" s="53">
        <v>0.0</v>
      </c>
      <c r="H1880" s="53">
        <v>0.0</v>
      </c>
      <c r="I1880" s="53">
        <v>0.0</v>
      </c>
      <c r="J1880" s="53">
        <v>0.0028639025189284785</v>
      </c>
      <c r="K1880" s="2" t="s">
        <v>288</v>
      </c>
      <c r="L1880" s="53">
        <v>1.0</v>
      </c>
      <c r="M1880" s="2" t="s">
        <v>3369</v>
      </c>
      <c r="N1880" s="2" t="s">
        <v>3360</v>
      </c>
      <c r="O1880" s="55"/>
      <c r="AB1880" s="2" t="s">
        <v>164</v>
      </c>
      <c r="AC1880" s="2" t="s">
        <v>3361</v>
      </c>
      <c r="AD1880" s="2" t="s">
        <v>3362</v>
      </c>
      <c r="AE1880" s="2" t="s">
        <v>3363</v>
      </c>
      <c r="AF1880" s="93"/>
      <c r="AG1880" s="2" t="s">
        <v>3364</v>
      </c>
      <c r="AH1880" s="2" t="s">
        <v>3365</v>
      </c>
      <c r="AI1880" s="2">
        <v>0.0</v>
      </c>
      <c r="AJ1880" s="94">
        <v>8.201937637924885E-6</v>
      </c>
      <c r="AK1880" s="94">
        <v>0.0</v>
      </c>
      <c r="AL1880" s="79"/>
      <c r="AM1880" s="2" t="s">
        <v>5379</v>
      </c>
    </row>
    <row r="1881">
      <c r="A1881" s="54">
        <v>46008.0</v>
      </c>
      <c r="B1881" s="54">
        <v>46009.0</v>
      </c>
      <c r="C1881" s="2" t="s">
        <v>1189</v>
      </c>
      <c r="D1881" s="2" t="s">
        <v>146</v>
      </c>
      <c r="E1881" s="2" t="s">
        <v>148</v>
      </c>
      <c r="F1881" s="53">
        <v>0.0</v>
      </c>
      <c r="G1881" s="53">
        <v>0.0</v>
      </c>
      <c r="H1881" s="53">
        <v>0.0</v>
      </c>
      <c r="I1881" s="53">
        <v>0.0</v>
      </c>
      <c r="J1881" s="53">
        <v>0.0</v>
      </c>
      <c r="K1881" s="2" t="s">
        <v>3531</v>
      </c>
      <c r="L1881" s="53">
        <v>0.0</v>
      </c>
      <c r="M1881" s="2" t="s">
        <v>3369</v>
      </c>
      <c r="N1881" s="2" t="s">
        <v>3360</v>
      </c>
      <c r="O1881" s="55"/>
      <c r="AB1881" s="2" t="s">
        <v>164</v>
      </c>
      <c r="AC1881" s="2" t="s">
        <v>3361</v>
      </c>
      <c r="AD1881" s="2" t="s">
        <v>3362</v>
      </c>
      <c r="AE1881" s="2" t="s">
        <v>3363</v>
      </c>
      <c r="AF1881" s="93"/>
      <c r="AG1881" s="101" t="s">
        <v>3364</v>
      </c>
      <c r="AH1881" s="101" t="s">
        <v>3365</v>
      </c>
      <c r="AI1881" s="2">
        <v>0.0</v>
      </c>
      <c r="AJ1881" s="94">
        <v>0.0</v>
      </c>
      <c r="AK1881" s="94">
        <v>0.0</v>
      </c>
      <c r="AL1881" s="79"/>
      <c r="AM1881" s="2" t="s">
        <v>5380</v>
      </c>
    </row>
    <row r="1882">
      <c r="A1882" s="54">
        <v>46009.0</v>
      </c>
      <c r="B1882" s="54">
        <v>46010.0</v>
      </c>
      <c r="C1882" s="2" t="s">
        <v>178</v>
      </c>
      <c r="D1882" s="2" t="s">
        <v>146</v>
      </c>
      <c r="E1882" s="2" t="s">
        <v>196</v>
      </c>
      <c r="F1882" s="53">
        <v>0.0</v>
      </c>
      <c r="G1882" s="53">
        <v>0.0</v>
      </c>
      <c r="H1882" s="53">
        <v>0.0</v>
      </c>
      <c r="I1882" s="53">
        <v>0.0</v>
      </c>
      <c r="J1882" s="53">
        <v>0.007436458061817251</v>
      </c>
      <c r="K1882" s="2" t="s">
        <v>303</v>
      </c>
      <c r="L1882" s="53">
        <v>1.0</v>
      </c>
      <c r="M1882" s="2" t="s">
        <v>3369</v>
      </c>
      <c r="N1882" s="2" t="s">
        <v>3360</v>
      </c>
      <c r="O1882" s="55"/>
      <c r="AB1882" s="2" t="s">
        <v>164</v>
      </c>
      <c r="AC1882" s="2" t="s">
        <v>3361</v>
      </c>
      <c r="AD1882" s="2" t="s">
        <v>3362</v>
      </c>
      <c r="AE1882" s="2" t="s">
        <v>3363</v>
      </c>
      <c r="AF1882" s="93"/>
      <c r="AG1882" s="2" t="s">
        <v>3364</v>
      </c>
      <c r="AH1882" s="2" t="s">
        <v>3365</v>
      </c>
      <c r="AI1882" s="2">
        <v>0.0</v>
      </c>
      <c r="AJ1882" s="94">
        <v>5.530090850516678E-5</v>
      </c>
      <c r="AK1882" s="94">
        <v>0.0</v>
      </c>
      <c r="AL1882" s="79"/>
      <c r="AM1882" s="2" t="s">
        <v>5381</v>
      </c>
    </row>
    <row r="1883">
      <c r="A1883" s="54">
        <v>46009.0</v>
      </c>
      <c r="B1883" s="54">
        <v>46010.0</v>
      </c>
      <c r="C1883" s="2" t="s">
        <v>932</v>
      </c>
      <c r="D1883" s="2" t="s">
        <v>146</v>
      </c>
      <c r="E1883" s="2" t="s">
        <v>196</v>
      </c>
      <c r="F1883" s="53">
        <v>0.0</v>
      </c>
      <c r="G1883" s="53">
        <v>0.0</v>
      </c>
      <c r="H1883" s="53">
        <v>0.0</v>
      </c>
      <c r="I1883" s="53">
        <v>0.0</v>
      </c>
      <c r="J1883" s="53">
        <v>0.0</v>
      </c>
      <c r="K1883" s="2" t="s">
        <v>3531</v>
      </c>
      <c r="L1883" s="53">
        <v>0.0</v>
      </c>
      <c r="M1883" s="2" t="s">
        <v>3369</v>
      </c>
      <c r="N1883" s="2" t="s">
        <v>3360</v>
      </c>
      <c r="O1883" s="55"/>
      <c r="AB1883" s="2" t="s">
        <v>164</v>
      </c>
      <c r="AC1883" s="2" t="s">
        <v>3361</v>
      </c>
      <c r="AD1883" s="2" t="s">
        <v>3362</v>
      </c>
      <c r="AE1883" s="2" t="s">
        <v>3363</v>
      </c>
      <c r="AF1883" s="93"/>
      <c r="AG1883" s="2" t="s">
        <v>3364</v>
      </c>
      <c r="AH1883" s="2" t="s">
        <v>3365</v>
      </c>
      <c r="AI1883" s="2">
        <v>0.0</v>
      </c>
      <c r="AJ1883" s="94">
        <v>0.0</v>
      </c>
      <c r="AK1883" s="94">
        <v>0.0</v>
      </c>
      <c r="AL1883" s="79"/>
      <c r="AM1883" s="2" t="s">
        <v>5382</v>
      </c>
    </row>
    <row r="1884">
      <c r="A1884" s="54">
        <v>46009.0</v>
      </c>
      <c r="B1884" s="54">
        <v>46010.0</v>
      </c>
      <c r="C1884" s="2" t="s">
        <v>450</v>
      </c>
      <c r="D1884" s="2" t="s">
        <v>146</v>
      </c>
      <c r="E1884" s="2" t="s">
        <v>196</v>
      </c>
      <c r="F1884" s="53">
        <v>0.0</v>
      </c>
      <c r="G1884" s="53">
        <v>0.08333333333333333</v>
      </c>
      <c r="H1884" s="53">
        <v>0.04</v>
      </c>
      <c r="I1884" s="53">
        <v>0.019230769230769232</v>
      </c>
      <c r="J1884" s="53">
        <v>0.021280148498553145</v>
      </c>
      <c r="K1884" s="2" t="s">
        <v>256</v>
      </c>
      <c r="L1884" s="53">
        <v>1.0</v>
      </c>
      <c r="M1884" s="2" t="s">
        <v>5281</v>
      </c>
      <c r="N1884" s="2" t="s">
        <v>3360</v>
      </c>
      <c r="O1884" s="55"/>
      <c r="AB1884" s="2" t="s">
        <v>164</v>
      </c>
      <c r="AC1884" s="2" t="s">
        <v>3361</v>
      </c>
      <c r="AD1884" s="2" t="s">
        <v>3362</v>
      </c>
      <c r="AE1884" s="2" t="s">
        <v>3363</v>
      </c>
      <c r="AF1884" s="93"/>
      <c r="AG1884" s="2" t="s">
        <v>3364</v>
      </c>
      <c r="AH1884" s="2" t="s">
        <v>3365</v>
      </c>
      <c r="AI1884" s="2">
        <v>0.0</v>
      </c>
      <c r="AJ1884" s="94">
        <v>4.528447201204737E-4</v>
      </c>
      <c r="AK1884" s="94">
        <v>3.6982248520710064E-4</v>
      </c>
      <c r="AL1884" s="79"/>
      <c r="AM1884" s="2" t="s">
        <v>5383</v>
      </c>
    </row>
    <row r="1885">
      <c r="A1885" s="54">
        <v>46009.0</v>
      </c>
      <c r="B1885" s="54">
        <v>46010.0</v>
      </c>
      <c r="C1885" s="2" t="s">
        <v>515</v>
      </c>
      <c r="D1885" s="2" t="s">
        <v>146</v>
      </c>
      <c r="E1885" s="2" t="s">
        <v>196</v>
      </c>
      <c r="F1885" s="53">
        <v>0.0</v>
      </c>
      <c r="G1885" s="53">
        <v>0.0</v>
      </c>
      <c r="H1885" s="53">
        <v>0.0</v>
      </c>
      <c r="I1885" s="53">
        <v>0.0</v>
      </c>
      <c r="J1885" s="53">
        <v>0.0028419305049055678</v>
      </c>
      <c r="K1885" s="2" t="s">
        <v>288</v>
      </c>
      <c r="L1885" s="53">
        <v>1.0</v>
      </c>
      <c r="M1885" s="2" t="s">
        <v>3369</v>
      </c>
      <c r="N1885" s="2" t="s">
        <v>3360</v>
      </c>
      <c r="O1885" s="55"/>
      <c r="AB1885" s="2" t="s">
        <v>164</v>
      </c>
      <c r="AC1885" s="2" t="s">
        <v>3361</v>
      </c>
      <c r="AD1885" s="2" t="s">
        <v>3362</v>
      </c>
      <c r="AE1885" s="2" t="s">
        <v>3363</v>
      </c>
      <c r="AF1885" s="93"/>
      <c r="AG1885" s="2" t="s">
        <v>3364</v>
      </c>
      <c r="AH1885" s="2" t="s">
        <v>3365</v>
      </c>
      <c r="AI1885" s="2">
        <v>0.0</v>
      </c>
      <c r="AJ1885" s="94">
        <v>8.076568994712815E-6</v>
      </c>
      <c r="AK1885" s="94">
        <v>0.0</v>
      </c>
      <c r="AL1885" s="79"/>
      <c r="AM1885" s="2" t="s">
        <v>5384</v>
      </c>
    </row>
    <row r="1886">
      <c r="A1886" s="54">
        <v>46009.0</v>
      </c>
      <c r="B1886" s="54">
        <v>46010.0</v>
      </c>
      <c r="C1886" s="2" t="s">
        <v>1189</v>
      </c>
      <c r="D1886" s="2" t="s">
        <v>146</v>
      </c>
      <c r="E1886" s="2" t="s">
        <v>196</v>
      </c>
      <c r="F1886" s="53">
        <v>0.0</v>
      </c>
      <c r="G1886" s="53">
        <v>0.0</v>
      </c>
      <c r="H1886" s="53">
        <v>0.0</v>
      </c>
      <c r="I1886" s="53">
        <v>0.0</v>
      </c>
      <c r="J1886" s="53">
        <v>0.0</v>
      </c>
      <c r="K1886" s="2" t="s">
        <v>3531</v>
      </c>
      <c r="L1886" s="53">
        <v>0.0</v>
      </c>
      <c r="M1886" s="2" t="s">
        <v>3369</v>
      </c>
      <c r="N1886" s="2" t="s">
        <v>3360</v>
      </c>
      <c r="O1886" s="55"/>
      <c r="AB1886" s="2" t="s">
        <v>164</v>
      </c>
      <c r="AC1886" s="2" t="s">
        <v>3361</v>
      </c>
      <c r="AD1886" s="2" t="s">
        <v>3362</v>
      </c>
      <c r="AE1886" s="2" t="s">
        <v>3363</v>
      </c>
      <c r="AF1886" s="93"/>
      <c r="AG1886" s="101" t="s">
        <v>3364</v>
      </c>
      <c r="AH1886" s="101" t="s">
        <v>3365</v>
      </c>
      <c r="AI1886" s="2">
        <v>0.0</v>
      </c>
      <c r="AJ1886" s="94">
        <v>0.0</v>
      </c>
      <c r="AK1886" s="94">
        <v>0.0</v>
      </c>
      <c r="AL1886" s="79"/>
      <c r="AM1886" s="2" t="s">
        <v>5385</v>
      </c>
    </row>
    <row r="1887">
      <c r="A1887" s="54">
        <v>46010.0</v>
      </c>
      <c r="B1887" s="54">
        <v>46011.0</v>
      </c>
      <c r="C1887" s="2" t="s">
        <v>178</v>
      </c>
      <c r="D1887" s="2" t="s">
        <v>146</v>
      </c>
      <c r="E1887" s="2" t="s">
        <v>288</v>
      </c>
      <c r="F1887" s="53">
        <v>0.0</v>
      </c>
      <c r="G1887" s="53">
        <v>0.0</v>
      </c>
      <c r="H1887" s="53">
        <v>0.04</v>
      </c>
      <c r="I1887" s="53">
        <v>0.019230769230769232</v>
      </c>
      <c r="J1887" s="53">
        <v>0.016882810491724333</v>
      </c>
      <c r="K1887" s="2" t="s">
        <v>303</v>
      </c>
      <c r="L1887" s="53">
        <v>1.0</v>
      </c>
      <c r="M1887" s="2" t="s">
        <v>3369</v>
      </c>
      <c r="N1887" s="2" t="s">
        <v>3360</v>
      </c>
      <c r="O1887" s="55"/>
      <c r="AB1887" s="2" t="s">
        <v>164</v>
      </c>
      <c r="AC1887" s="2" t="s">
        <v>3361</v>
      </c>
      <c r="AD1887" s="2" t="s">
        <v>3362</v>
      </c>
      <c r="AE1887" s="2" t="s">
        <v>3363</v>
      </c>
      <c r="AF1887" s="93"/>
      <c r="AG1887" s="2" t="s">
        <v>3364</v>
      </c>
      <c r="AH1887" s="2" t="s">
        <v>3365</v>
      </c>
      <c r="AI1887" s="2">
        <v>0.0</v>
      </c>
      <c r="AJ1887" s="94">
        <v>2.850292900994772E-4</v>
      </c>
      <c r="AK1887" s="94">
        <v>3.6982248520710064E-4</v>
      </c>
      <c r="AL1887" s="79"/>
      <c r="AM1887" s="2" t="s">
        <v>5386</v>
      </c>
    </row>
    <row r="1888">
      <c r="A1888" s="54">
        <v>46010.0</v>
      </c>
      <c r="B1888" s="54">
        <v>46011.0</v>
      </c>
      <c r="C1888" s="2" t="s">
        <v>932</v>
      </c>
      <c r="D1888" s="2" t="s">
        <v>146</v>
      </c>
      <c r="E1888" s="2" t="s">
        <v>288</v>
      </c>
      <c r="F1888" s="53">
        <v>0.0</v>
      </c>
      <c r="G1888" s="53">
        <v>0.0</v>
      </c>
      <c r="H1888" s="53">
        <v>0.0</v>
      </c>
      <c r="I1888" s="53">
        <v>0.0</v>
      </c>
      <c r="J1888" s="53">
        <v>0.0</v>
      </c>
      <c r="K1888" s="2" t="s">
        <v>3531</v>
      </c>
      <c r="L1888" s="53">
        <v>0.0</v>
      </c>
      <c r="M1888" s="2" t="s">
        <v>3369</v>
      </c>
      <c r="N1888" s="2" t="s">
        <v>3360</v>
      </c>
      <c r="O1888" s="55"/>
      <c r="AB1888" s="2" t="s">
        <v>164</v>
      </c>
      <c r="AC1888" s="2" t="s">
        <v>3361</v>
      </c>
      <c r="AD1888" s="2" t="s">
        <v>3362</v>
      </c>
      <c r="AE1888" s="2" t="s">
        <v>3363</v>
      </c>
      <c r="AF1888" s="93"/>
      <c r="AG1888" s="2" t="s">
        <v>3364</v>
      </c>
      <c r="AH1888" s="2" t="s">
        <v>3365</v>
      </c>
      <c r="AI1888" s="2">
        <v>0.0</v>
      </c>
      <c r="AJ1888" s="94">
        <v>0.0</v>
      </c>
      <c r="AK1888" s="94">
        <v>0.0</v>
      </c>
      <c r="AL1888" s="79"/>
      <c r="AM1888" s="2" t="s">
        <v>5387</v>
      </c>
    </row>
    <row r="1889">
      <c r="A1889" s="54">
        <v>46010.0</v>
      </c>
      <c r="B1889" s="54">
        <v>46011.0</v>
      </c>
      <c r="C1889" s="2" t="s">
        <v>450</v>
      </c>
      <c r="D1889" s="2" t="s">
        <v>146</v>
      </c>
      <c r="E1889" s="2" t="s">
        <v>288</v>
      </c>
      <c r="F1889" s="53">
        <v>0.0</v>
      </c>
      <c r="G1889" s="53">
        <v>0.0</v>
      </c>
      <c r="H1889" s="53">
        <v>0.0</v>
      </c>
      <c r="I1889" s="53">
        <v>0.0</v>
      </c>
      <c r="J1889" s="53">
        <v>0.00494841638304914</v>
      </c>
      <c r="K1889" s="2" t="s">
        <v>256</v>
      </c>
      <c r="L1889" s="53">
        <v>1.0</v>
      </c>
      <c r="M1889" s="2" t="s">
        <v>5281</v>
      </c>
      <c r="N1889" s="2" t="s">
        <v>3360</v>
      </c>
      <c r="O1889" s="55"/>
      <c r="AB1889" s="2" t="s">
        <v>164</v>
      </c>
      <c r="AC1889" s="2" t="s">
        <v>3361</v>
      </c>
      <c r="AD1889" s="2" t="s">
        <v>3362</v>
      </c>
      <c r="AE1889" s="2" t="s">
        <v>3363</v>
      </c>
      <c r="AF1889" s="93"/>
      <c r="AG1889" s="2" t="s">
        <v>3364</v>
      </c>
      <c r="AH1889" s="2" t="s">
        <v>3365</v>
      </c>
      <c r="AI1889" s="2">
        <v>0.0</v>
      </c>
      <c r="AJ1889" s="94">
        <v>2.4486824700029132E-5</v>
      </c>
      <c r="AK1889" s="94">
        <v>0.0</v>
      </c>
      <c r="AL1889" s="79"/>
      <c r="AM1889" s="2" t="s">
        <v>5388</v>
      </c>
    </row>
    <row r="1890">
      <c r="A1890" s="54">
        <v>46010.0</v>
      </c>
      <c r="B1890" s="54">
        <v>46011.0</v>
      </c>
      <c r="C1890" s="2" t="s">
        <v>515</v>
      </c>
      <c r="D1890" s="2" t="s">
        <v>146</v>
      </c>
      <c r="E1890" s="2" t="s">
        <v>288</v>
      </c>
      <c r="F1890" s="53">
        <v>0.125</v>
      </c>
      <c r="G1890" s="53">
        <v>0.08333333333333333</v>
      </c>
      <c r="H1890" s="53">
        <v>0.04</v>
      </c>
      <c r="I1890" s="53">
        <v>0.019230769230769232</v>
      </c>
      <c r="J1890" s="53">
        <v>0.02303483497605921</v>
      </c>
      <c r="K1890" s="2" t="s">
        <v>288</v>
      </c>
      <c r="L1890" s="53">
        <v>1.0</v>
      </c>
      <c r="M1890" s="2" t="s">
        <v>3369</v>
      </c>
      <c r="N1890" s="2" t="s">
        <v>3360</v>
      </c>
      <c r="O1890" s="55"/>
      <c r="AB1890" s="2" t="s">
        <v>164</v>
      </c>
      <c r="AC1890" s="2" t="s">
        <v>3361</v>
      </c>
      <c r="AD1890" s="2" t="s">
        <v>3362</v>
      </c>
      <c r="AE1890" s="2" t="s">
        <v>3363</v>
      </c>
      <c r="AF1890" s="93"/>
      <c r="AG1890" s="2" t="s">
        <v>3364</v>
      </c>
      <c r="AH1890" s="2" t="s">
        <v>3365</v>
      </c>
      <c r="AI1890" s="2">
        <v>0.0</v>
      </c>
      <c r="AJ1890" s="94">
        <v>5.306036223742807E-4</v>
      </c>
      <c r="AK1890" s="94">
        <v>3.6982248520710064E-4</v>
      </c>
      <c r="AL1890" s="79"/>
      <c r="AM1890" s="2" t="s">
        <v>5389</v>
      </c>
    </row>
    <row r="1891">
      <c r="A1891" s="54">
        <v>46010.0</v>
      </c>
      <c r="B1891" s="54">
        <v>46011.0</v>
      </c>
      <c r="C1891" s="2" t="s">
        <v>1189</v>
      </c>
      <c r="D1891" s="2" t="s">
        <v>146</v>
      </c>
      <c r="E1891" s="2" t="s">
        <v>288</v>
      </c>
      <c r="F1891" s="53">
        <v>0.0</v>
      </c>
      <c r="G1891" s="53">
        <v>0.0</v>
      </c>
      <c r="H1891" s="53">
        <v>0.0</v>
      </c>
      <c r="I1891" s="53">
        <v>0.0</v>
      </c>
      <c r="J1891" s="53">
        <v>0.0</v>
      </c>
      <c r="K1891" s="2" t="s">
        <v>3531</v>
      </c>
      <c r="L1891" s="53">
        <v>0.0</v>
      </c>
      <c r="M1891" s="2" t="s">
        <v>3369</v>
      </c>
      <c r="N1891" s="2" t="s">
        <v>3360</v>
      </c>
      <c r="O1891" s="55"/>
      <c r="AB1891" s="2" t="s">
        <v>164</v>
      </c>
      <c r="AC1891" s="2" t="s">
        <v>3361</v>
      </c>
      <c r="AD1891" s="2" t="s">
        <v>3362</v>
      </c>
      <c r="AE1891" s="2" t="s">
        <v>3363</v>
      </c>
      <c r="AF1891" s="93"/>
      <c r="AG1891" s="101" t="s">
        <v>3364</v>
      </c>
      <c r="AH1891" s="101" t="s">
        <v>3365</v>
      </c>
      <c r="AI1891" s="2">
        <v>0.0</v>
      </c>
      <c r="AJ1891" s="94">
        <v>0.0</v>
      </c>
      <c r="AK1891" s="94">
        <v>0.0</v>
      </c>
      <c r="AL1891" s="79"/>
      <c r="AM1891" s="2" t="s">
        <v>5390</v>
      </c>
    </row>
    <row r="1892">
      <c r="A1892" s="54">
        <v>46011.0</v>
      </c>
      <c r="B1892" s="54">
        <v>46012.0</v>
      </c>
      <c r="C1892" s="2" t="s">
        <v>178</v>
      </c>
      <c r="D1892" s="2" t="s">
        <v>146</v>
      </c>
      <c r="E1892" s="2" t="s">
        <v>256</v>
      </c>
      <c r="F1892" s="53">
        <v>0.0</v>
      </c>
      <c r="G1892" s="53">
        <v>0.0</v>
      </c>
      <c r="H1892" s="53">
        <v>0.04</v>
      </c>
      <c r="I1892" s="53">
        <v>0.019230769230769232</v>
      </c>
      <c r="J1892" s="53">
        <v>0.018494498208079368</v>
      </c>
      <c r="K1892" s="2" t="s">
        <v>303</v>
      </c>
      <c r="L1892" s="53">
        <v>1.0</v>
      </c>
      <c r="M1892" s="2" t="s">
        <v>3369</v>
      </c>
      <c r="N1892" s="2" t="s">
        <v>3360</v>
      </c>
      <c r="O1892" s="55"/>
      <c r="AB1892" s="2" t="s">
        <v>164</v>
      </c>
      <c r="AC1892" s="2" t="s">
        <v>3361</v>
      </c>
      <c r="AD1892" s="2" t="s">
        <v>3362</v>
      </c>
      <c r="AE1892" s="2" t="s">
        <v>3363</v>
      </c>
      <c r="AF1892" s="93"/>
      <c r="AG1892" s="2" t="s">
        <v>3364</v>
      </c>
      <c r="AH1892" s="2" t="s">
        <v>3365</v>
      </c>
      <c r="AI1892" s="2">
        <v>0.0</v>
      </c>
      <c r="AJ1892" s="94">
        <v>3.4204646396865097E-4</v>
      </c>
      <c r="AK1892" s="94">
        <v>3.6982248520710064E-4</v>
      </c>
      <c r="AL1892" s="79"/>
      <c r="AM1892" s="2" t="s">
        <v>5391</v>
      </c>
    </row>
    <row r="1893">
      <c r="A1893" s="54">
        <v>46011.0</v>
      </c>
      <c r="B1893" s="54">
        <v>46012.0</v>
      </c>
      <c r="C1893" s="2" t="s">
        <v>932</v>
      </c>
      <c r="D1893" s="2" t="s">
        <v>146</v>
      </c>
      <c r="E1893" s="2" t="s">
        <v>256</v>
      </c>
      <c r="F1893" s="53">
        <v>0.0</v>
      </c>
      <c r="G1893" s="53">
        <v>0.0</v>
      </c>
      <c r="H1893" s="53">
        <v>0.0</v>
      </c>
      <c r="I1893" s="53">
        <v>0.0</v>
      </c>
      <c r="J1893" s="53">
        <v>0.0</v>
      </c>
      <c r="K1893" s="2" t="s">
        <v>3531</v>
      </c>
      <c r="L1893" s="53">
        <v>0.0</v>
      </c>
      <c r="M1893" s="2" t="s">
        <v>3369</v>
      </c>
      <c r="N1893" s="2" t="s">
        <v>3360</v>
      </c>
      <c r="O1893" s="55"/>
      <c r="AB1893" s="2" t="s">
        <v>164</v>
      </c>
      <c r="AC1893" s="2" t="s">
        <v>3361</v>
      </c>
      <c r="AD1893" s="2" t="s">
        <v>3362</v>
      </c>
      <c r="AE1893" s="2" t="s">
        <v>3363</v>
      </c>
      <c r="AF1893" s="93"/>
      <c r="AG1893" s="2" t="s">
        <v>3364</v>
      </c>
      <c r="AH1893" s="2" t="s">
        <v>3365</v>
      </c>
      <c r="AI1893" s="2">
        <v>0.0</v>
      </c>
      <c r="AJ1893" s="94">
        <v>0.0</v>
      </c>
      <c r="AK1893" s="94">
        <v>0.0</v>
      </c>
      <c r="AL1893" s="79"/>
      <c r="AM1893" s="2" t="s">
        <v>5392</v>
      </c>
    </row>
    <row r="1894">
      <c r="A1894" s="54">
        <v>46011.0</v>
      </c>
      <c r="B1894" s="54">
        <v>46012.0</v>
      </c>
      <c r="C1894" s="2" t="s">
        <v>450</v>
      </c>
      <c r="D1894" s="2" t="s">
        <v>146</v>
      </c>
      <c r="E1894" s="2" t="s">
        <v>256</v>
      </c>
      <c r="F1894" s="53">
        <v>0.125</v>
      </c>
      <c r="G1894" s="53">
        <v>0.08333333333333333</v>
      </c>
      <c r="H1894" s="53">
        <v>0.04</v>
      </c>
      <c r="I1894" s="53">
        <v>0.019230769230769232</v>
      </c>
      <c r="J1894" s="53">
        <v>0.02406421120912866</v>
      </c>
      <c r="K1894" s="2" t="s">
        <v>256</v>
      </c>
      <c r="L1894" s="53">
        <v>1.0</v>
      </c>
      <c r="M1894" s="2" t="s">
        <v>5281</v>
      </c>
      <c r="N1894" s="2" t="s">
        <v>3360</v>
      </c>
      <c r="O1894" s="55"/>
      <c r="AB1894" s="2" t="s">
        <v>164</v>
      </c>
      <c r="AC1894" s="2" t="s">
        <v>3361</v>
      </c>
      <c r="AD1894" s="2" t="s">
        <v>3362</v>
      </c>
      <c r="AE1894" s="2" t="s">
        <v>3363</v>
      </c>
      <c r="AF1894" s="93"/>
      <c r="AG1894" s="2" t="s">
        <v>3364</v>
      </c>
      <c r="AH1894" s="2" t="s">
        <v>3365</v>
      </c>
      <c r="AI1894" s="2">
        <v>0.0</v>
      </c>
      <c r="AJ1894" s="94">
        <v>5.790862611175535E-4</v>
      </c>
      <c r="AK1894" s="94">
        <v>3.6982248520710064E-4</v>
      </c>
      <c r="AL1894" s="79"/>
      <c r="AM1894" s="2" t="s">
        <v>5393</v>
      </c>
    </row>
    <row r="1895">
      <c r="A1895" s="54">
        <v>46011.0</v>
      </c>
      <c r="B1895" s="54">
        <v>46012.0</v>
      </c>
      <c r="C1895" s="2" t="s">
        <v>515</v>
      </c>
      <c r="D1895" s="2" t="s">
        <v>146</v>
      </c>
      <c r="E1895" s="2" t="s">
        <v>256</v>
      </c>
      <c r="F1895" s="53">
        <v>0.0</v>
      </c>
      <c r="G1895" s="53">
        <v>0.0</v>
      </c>
      <c r="H1895" s="53">
        <v>0.0</v>
      </c>
      <c r="I1895" s="53">
        <v>0.0</v>
      </c>
      <c r="J1895" s="53">
        <v>0.0027984908949949096</v>
      </c>
      <c r="K1895" s="2" t="s">
        <v>288</v>
      </c>
      <c r="L1895" s="53">
        <v>1.0</v>
      </c>
      <c r="M1895" s="2" t="s">
        <v>3369</v>
      </c>
      <c r="N1895" s="2" t="s">
        <v>3360</v>
      </c>
      <c r="O1895" s="55"/>
      <c r="AB1895" s="2" t="s">
        <v>164</v>
      </c>
      <c r="AC1895" s="2" t="s">
        <v>3361</v>
      </c>
      <c r="AD1895" s="2" t="s">
        <v>3362</v>
      </c>
      <c r="AE1895" s="2" t="s">
        <v>3363</v>
      </c>
      <c r="AF1895" s="93"/>
      <c r="AG1895" s="2" t="s">
        <v>3364</v>
      </c>
      <c r="AH1895" s="2" t="s">
        <v>3365</v>
      </c>
      <c r="AI1895" s="2">
        <v>0.0</v>
      </c>
      <c r="AJ1895" s="94">
        <v>7.83155128936941E-6</v>
      </c>
      <c r="AK1895" s="94">
        <v>0.0</v>
      </c>
      <c r="AL1895" s="79"/>
      <c r="AM1895" s="2" t="s">
        <v>5394</v>
      </c>
    </row>
    <row r="1896">
      <c r="A1896" s="54">
        <v>46011.0</v>
      </c>
      <c r="B1896" s="54">
        <v>46012.0</v>
      </c>
      <c r="C1896" s="2" t="s">
        <v>1189</v>
      </c>
      <c r="D1896" s="2" t="s">
        <v>146</v>
      </c>
      <c r="E1896" s="2" t="s">
        <v>256</v>
      </c>
      <c r="F1896" s="53">
        <v>0.0</v>
      </c>
      <c r="G1896" s="53">
        <v>0.0</v>
      </c>
      <c r="H1896" s="53">
        <v>0.0</v>
      </c>
      <c r="I1896" s="53">
        <v>0.0</v>
      </c>
      <c r="J1896" s="53">
        <v>0.0</v>
      </c>
      <c r="K1896" s="2" t="s">
        <v>3531</v>
      </c>
      <c r="L1896" s="53">
        <v>0.0</v>
      </c>
      <c r="M1896" s="2" t="s">
        <v>3369</v>
      </c>
      <c r="N1896" s="2" t="s">
        <v>3360</v>
      </c>
      <c r="O1896" s="55"/>
      <c r="AB1896" s="2" t="s">
        <v>164</v>
      </c>
      <c r="AC1896" s="2" t="s">
        <v>3361</v>
      </c>
      <c r="AD1896" s="2" t="s">
        <v>3362</v>
      </c>
      <c r="AE1896" s="2" t="s">
        <v>3363</v>
      </c>
      <c r="AF1896" s="93"/>
      <c r="AG1896" s="101" t="s">
        <v>3364</v>
      </c>
      <c r="AH1896" s="101" t="s">
        <v>3365</v>
      </c>
      <c r="AI1896" s="2">
        <v>0.0</v>
      </c>
      <c r="AJ1896" s="94">
        <v>0.0</v>
      </c>
      <c r="AK1896" s="94">
        <v>0.0</v>
      </c>
      <c r="AL1896" s="79"/>
      <c r="AM1896" s="2" t="s">
        <v>5395</v>
      </c>
    </row>
    <row r="1897">
      <c r="A1897" s="54">
        <v>46012.0</v>
      </c>
      <c r="B1897" s="54">
        <v>46013.0</v>
      </c>
      <c r="C1897" s="2" t="s">
        <v>178</v>
      </c>
      <c r="D1897" s="2" t="s">
        <v>146</v>
      </c>
      <c r="E1897" s="2" t="s">
        <v>180</v>
      </c>
      <c r="F1897" s="53">
        <v>0.0</v>
      </c>
      <c r="G1897" s="53">
        <v>0.0</v>
      </c>
      <c r="H1897" s="53">
        <v>0.0</v>
      </c>
      <c r="I1897" s="53">
        <v>0.019230769230769232</v>
      </c>
      <c r="J1897" s="53">
        <v>0.013440681272746825</v>
      </c>
      <c r="K1897" s="2" t="s">
        <v>303</v>
      </c>
      <c r="L1897" s="53">
        <v>1.0</v>
      </c>
      <c r="M1897" s="2" t="s">
        <v>3369</v>
      </c>
      <c r="N1897" s="2" t="s">
        <v>3360</v>
      </c>
      <c r="O1897" s="55"/>
      <c r="AB1897" s="2" t="s">
        <v>164</v>
      </c>
      <c r="AC1897" s="2" t="s">
        <v>3361</v>
      </c>
      <c r="AD1897" s="2" t="s">
        <v>3362</v>
      </c>
      <c r="AE1897" s="2" t="s">
        <v>3363</v>
      </c>
      <c r="AF1897" s="93"/>
      <c r="AG1897" s="2" t="s">
        <v>3364</v>
      </c>
      <c r="AH1897" s="2" t="s">
        <v>3365</v>
      </c>
      <c r="AI1897" s="2">
        <v>0.0</v>
      </c>
      <c r="AJ1897" s="94">
        <v>1.806519130755672E-4</v>
      </c>
      <c r="AK1897" s="94">
        <v>3.6982248520710064E-4</v>
      </c>
      <c r="AL1897" s="79"/>
      <c r="AM1897" s="2" t="s">
        <v>5396</v>
      </c>
    </row>
    <row r="1898">
      <c r="A1898" s="54">
        <v>46012.0</v>
      </c>
      <c r="B1898" s="54">
        <v>46013.0</v>
      </c>
      <c r="C1898" s="2" t="s">
        <v>932</v>
      </c>
      <c r="D1898" s="2" t="s">
        <v>146</v>
      </c>
      <c r="E1898" s="2" t="s">
        <v>180</v>
      </c>
      <c r="F1898" s="53">
        <v>0.0</v>
      </c>
      <c r="G1898" s="53">
        <v>0.0</v>
      </c>
      <c r="H1898" s="53">
        <v>0.0</v>
      </c>
      <c r="I1898" s="53">
        <v>0.0</v>
      </c>
      <c r="J1898" s="53">
        <v>0.0</v>
      </c>
      <c r="K1898" s="2" t="s">
        <v>3531</v>
      </c>
      <c r="L1898" s="53">
        <v>0.0</v>
      </c>
      <c r="M1898" s="2" t="s">
        <v>3369</v>
      </c>
      <c r="N1898" s="2" t="s">
        <v>3360</v>
      </c>
      <c r="O1898" s="55"/>
      <c r="AB1898" s="2" t="s">
        <v>164</v>
      </c>
      <c r="AC1898" s="2" t="s">
        <v>3361</v>
      </c>
      <c r="AD1898" s="2" t="s">
        <v>3362</v>
      </c>
      <c r="AE1898" s="2" t="s">
        <v>3363</v>
      </c>
      <c r="AF1898" s="93"/>
      <c r="AG1898" s="2" t="s">
        <v>3364</v>
      </c>
      <c r="AH1898" s="2" t="s">
        <v>3365</v>
      </c>
      <c r="AI1898" s="2">
        <v>0.0</v>
      </c>
      <c r="AJ1898" s="94">
        <v>0.0</v>
      </c>
      <c r="AK1898" s="94">
        <v>0.0</v>
      </c>
      <c r="AL1898" s="79"/>
      <c r="AM1898" s="2" t="s">
        <v>5397</v>
      </c>
    </row>
    <row r="1899">
      <c r="A1899" s="54">
        <v>46012.0</v>
      </c>
      <c r="B1899" s="54">
        <v>46013.0</v>
      </c>
      <c r="C1899" s="2" t="s">
        <v>450</v>
      </c>
      <c r="D1899" s="2" t="s">
        <v>146</v>
      </c>
      <c r="E1899" s="2" t="s">
        <v>180</v>
      </c>
      <c r="F1899" s="53">
        <v>0.0</v>
      </c>
      <c r="G1899" s="53">
        <v>0.0</v>
      </c>
      <c r="H1899" s="53">
        <v>0.0</v>
      </c>
      <c r="I1899" s="53">
        <v>0.0</v>
      </c>
      <c r="J1899" s="53">
        <v>0.004872778616050926</v>
      </c>
      <c r="K1899" s="2" t="s">
        <v>3531</v>
      </c>
      <c r="L1899" s="53">
        <v>0.0</v>
      </c>
      <c r="M1899" s="2" t="s">
        <v>3369</v>
      </c>
      <c r="N1899" s="2" t="s">
        <v>3360</v>
      </c>
      <c r="O1899" s="55"/>
      <c r="AB1899" s="2" t="s">
        <v>164</v>
      </c>
      <c r="AC1899" s="2" t="s">
        <v>3361</v>
      </c>
      <c r="AD1899" s="2" t="s">
        <v>3362</v>
      </c>
      <c r="AE1899" s="2" t="s">
        <v>3363</v>
      </c>
      <c r="AF1899" s="93"/>
      <c r="AG1899" s="2" t="s">
        <v>3364</v>
      </c>
      <c r="AH1899" s="2" t="s">
        <v>3365</v>
      </c>
      <c r="AI1899" s="2">
        <v>0.0</v>
      </c>
      <c r="AJ1899" s="94">
        <v>2.3743971441043177E-5</v>
      </c>
      <c r="AK1899" s="94">
        <v>0.0</v>
      </c>
      <c r="AL1899" s="79"/>
      <c r="AM1899" s="2" t="s">
        <v>5398</v>
      </c>
    </row>
    <row r="1900">
      <c r="A1900" s="54">
        <v>46012.0</v>
      </c>
      <c r="B1900" s="54">
        <v>46013.0</v>
      </c>
      <c r="C1900" s="2" t="s">
        <v>515</v>
      </c>
      <c r="D1900" s="2" t="s">
        <v>146</v>
      </c>
      <c r="E1900" s="2" t="s">
        <v>180</v>
      </c>
      <c r="F1900" s="53">
        <v>0.0</v>
      </c>
      <c r="G1900" s="53">
        <v>0.0</v>
      </c>
      <c r="H1900" s="53">
        <v>0.0</v>
      </c>
      <c r="I1900" s="53">
        <v>0.0</v>
      </c>
      <c r="J1900" s="53">
        <v>0.0027770207224658457</v>
      </c>
      <c r="K1900" s="2" t="s">
        <v>288</v>
      </c>
      <c r="L1900" s="53">
        <v>1.0</v>
      </c>
      <c r="M1900" s="2" t="s">
        <v>3369</v>
      </c>
      <c r="N1900" s="2" t="s">
        <v>3360</v>
      </c>
      <c r="O1900" s="55"/>
      <c r="AB1900" s="2" t="s">
        <v>164</v>
      </c>
      <c r="AC1900" s="2" t="s">
        <v>3361</v>
      </c>
      <c r="AD1900" s="2" t="s">
        <v>3362</v>
      </c>
      <c r="AE1900" s="2" t="s">
        <v>3363</v>
      </c>
      <c r="AF1900" s="93"/>
      <c r="AG1900" s="2" t="s">
        <v>3364</v>
      </c>
      <c r="AH1900" s="2" t="s">
        <v>3365</v>
      </c>
      <c r="AI1900" s="2">
        <v>0.0</v>
      </c>
      <c r="AJ1900" s="94">
        <v>7.711844093004727E-6</v>
      </c>
      <c r="AK1900" s="94">
        <v>0.0</v>
      </c>
      <c r="AL1900" s="79"/>
      <c r="AM1900" s="2" t="s">
        <v>5399</v>
      </c>
    </row>
    <row r="1901">
      <c r="A1901" s="54">
        <v>46012.0</v>
      </c>
      <c r="B1901" s="54">
        <v>46013.0</v>
      </c>
      <c r="C1901" s="2" t="s">
        <v>1189</v>
      </c>
      <c r="D1901" s="2" t="s">
        <v>146</v>
      </c>
      <c r="E1901" s="2" t="s">
        <v>180</v>
      </c>
      <c r="F1901" s="53">
        <v>0.0</v>
      </c>
      <c r="G1901" s="53">
        <v>0.0</v>
      </c>
      <c r="H1901" s="53">
        <v>0.0</v>
      </c>
      <c r="I1901" s="53">
        <v>0.0</v>
      </c>
      <c r="J1901" s="53">
        <v>0.0</v>
      </c>
      <c r="K1901" s="2" t="s">
        <v>3531</v>
      </c>
      <c r="L1901" s="53">
        <v>0.0</v>
      </c>
      <c r="M1901" s="2" t="s">
        <v>3369</v>
      </c>
      <c r="N1901" s="2" t="s">
        <v>3360</v>
      </c>
      <c r="O1901" s="55"/>
      <c r="AB1901" s="2" t="s">
        <v>164</v>
      </c>
      <c r="AC1901" s="2" t="s">
        <v>3361</v>
      </c>
      <c r="AD1901" s="2" t="s">
        <v>3362</v>
      </c>
      <c r="AE1901" s="2" t="s">
        <v>3363</v>
      </c>
      <c r="AF1901" s="93"/>
      <c r="AG1901" s="101" t="s">
        <v>3364</v>
      </c>
      <c r="AH1901" s="101" t="s">
        <v>3365</v>
      </c>
      <c r="AI1901" s="2">
        <v>0.0</v>
      </c>
      <c r="AJ1901" s="94">
        <v>0.0</v>
      </c>
      <c r="AK1901" s="94">
        <v>0.0</v>
      </c>
      <c r="AL1901" s="79"/>
      <c r="AM1901" s="2" t="s">
        <v>5400</v>
      </c>
    </row>
    <row r="1902">
      <c r="A1902" s="54">
        <v>46013.0</v>
      </c>
      <c r="B1902" s="54">
        <v>46014.0</v>
      </c>
      <c r="C1902" s="2" t="s">
        <v>178</v>
      </c>
      <c r="D1902" s="2" t="s">
        <v>146</v>
      </c>
      <c r="E1902" s="2" t="s">
        <v>208</v>
      </c>
      <c r="F1902" s="53">
        <v>0.0</v>
      </c>
      <c r="G1902" s="53">
        <v>0.0</v>
      </c>
      <c r="H1902" s="53">
        <v>0.0</v>
      </c>
      <c r="I1902" s="53">
        <v>0.0</v>
      </c>
      <c r="J1902" s="53">
        <v>0.007210859309255154</v>
      </c>
      <c r="K1902" s="2" t="s">
        <v>303</v>
      </c>
      <c r="L1902" s="53">
        <v>1.0</v>
      </c>
      <c r="M1902" s="2" t="s">
        <v>3369</v>
      </c>
      <c r="N1902" s="2" t="s">
        <v>3360</v>
      </c>
      <c r="O1902" s="55"/>
      <c r="AB1902" s="2" t="s">
        <v>164</v>
      </c>
      <c r="AC1902" s="2" t="s">
        <v>3361</v>
      </c>
      <c r="AD1902" s="2" t="s">
        <v>3362</v>
      </c>
      <c r="AE1902" s="2" t="s">
        <v>3363</v>
      </c>
      <c r="AF1902" s="93"/>
      <c r="AG1902" s="2" t="s">
        <v>3364</v>
      </c>
      <c r="AH1902" s="2" t="s">
        <v>3365</v>
      </c>
      <c r="AI1902" s="2">
        <v>0.0</v>
      </c>
      <c r="AJ1902" s="94">
        <v>5.199649197787171E-5</v>
      </c>
      <c r="AK1902" s="94">
        <v>0.0</v>
      </c>
      <c r="AL1902" s="79"/>
      <c r="AM1902" s="2" t="s">
        <v>5401</v>
      </c>
    </row>
    <row r="1903">
      <c r="A1903" s="54">
        <v>46013.0</v>
      </c>
      <c r="B1903" s="54">
        <v>46014.0</v>
      </c>
      <c r="C1903" s="2" t="s">
        <v>932</v>
      </c>
      <c r="D1903" s="2" t="s">
        <v>146</v>
      </c>
      <c r="E1903" s="2" t="s">
        <v>208</v>
      </c>
      <c r="F1903" s="53">
        <v>0.0</v>
      </c>
      <c r="G1903" s="53">
        <v>0.0</v>
      </c>
      <c r="H1903" s="53">
        <v>0.0</v>
      </c>
      <c r="I1903" s="53">
        <v>0.0</v>
      </c>
      <c r="J1903" s="53">
        <v>0.0</v>
      </c>
      <c r="K1903" s="2" t="s">
        <v>3531</v>
      </c>
      <c r="L1903" s="53">
        <v>0.0</v>
      </c>
      <c r="M1903" s="2" t="s">
        <v>3369</v>
      </c>
      <c r="N1903" s="2" t="s">
        <v>3360</v>
      </c>
      <c r="O1903" s="55"/>
      <c r="AB1903" s="2" t="s">
        <v>164</v>
      </c>
      <c r="AC1903" s="2" t="s">
        <v>3361</v>
      </c>
      <c r="AD1903" s="2" t="s">
        <v>3362</v>
      </c>
      <c r="AE1903" s="2" t="s">
        <v>3363</v>
      </c>
      <c r="AF1903" s="93"/>
      <c r="AG1903" s="2" t="s">
        <v>3364</v>
      </c>
      <c r="AH1903" s="2" t="s">
        <v>3365</v>
      </c>
      <c r="AI1903" s="2">
        <v>0.0</v>
      </c>
      <c r="AJ1903" s="94">
        <v>0.0</v>
      </c>
      <c r="AK1903" s="94">
        <v>0.0</v>
      </c>
      <c r="AL1903" s="79"/>
      <c r="AM1903" s="2" t="s">
        <v>5402</v>
      </c>
    </row>
    <row r="1904">
      <c r="A1904" s="54">
        <v>46013.0</v>
      </c>
      <c r="B1904" s="54">
        <v>46014.0</v>
      </c>
      <c r="C1904" s="2" t="s">
        <v>450</v>
      </c>
      <c r="D1904" s="2" t="s">
        <v>146</v>
      </c>
      <c r="E1904" s="2" t="s">
        <v>208</v>
      </c>
      <c r="F1904" s="53">
        <v>0.0</v>
      </c>
      <c r="G1904" s="53">
        <v>0.0</v>
      </c>
      <c r="H1904" s="53">
        <v>0.0</v>
      </c>
      <c r="I1904" s="53">
        <v>0.0</v>
      </c>
      <c r="J1904" s="53">
        <v>0.004835394396659803</v>
      </c>
      <c r="K1904" s="2" t="s">
        <v>3531</v>
      </c>
      <c r="L1904" s="53">
        <v>0.0</v>
      </c>
      <c r="M1904" s="2" t="s">
        <v>3369</v>
      </c>
      <c r="N1904" s="2" t="s">
        <v>3360</v>
      </c>
      <c r="O1904" s="55"/>
      <c r="AB1904" s="2" t="s">
        <v>164</v>
      </c>
      <c r="AC1904" s="2" t="s">
        <v>3361</v>
      </c>
      <c r="AD1904" s="2" t="s">
        <v>3362</v>
      </c>
      <c r="AE1904" s="2" t="s">
        <v>3363</v>
      </c>
      <c r="AF1904" s="93"/>
      <c r="AG1904" s="2" t="s">
        <v>3364</v>
      </c>
      <c r="AH1904" s="2" t="s">
        <v>3365</v>
      </c>
      <c r="AI1904" s="2">
        <v>0.0</v>
      </c>
      <c r="AJ1904" s="94">
        <v>2.338103897124902E-5</v>
      </c>
      <c r="AK1904" s="94">
        <v>0.0</v>
      </c>
      <c r="AL1904" s="79"/>
      <c r="AM1904" s="2" t="s">
        <v>5403</v>
      </c>
    </row>
    <row r="1905">
      <c r="A1905" s="54">
        <v>46013.0</v>
      </c>
      <c r="B1905" s="54">
        <v>46014.0</v>
      </c>
      <c r="C1905" s="2" t="s">
        <v>515</v>
      </c>
      <c r="D1905" s="2" t="s">
        <v>146</v>
      </c>
      <c r="E1905" s="2" t="s">
        <v>208</v>
      </c>
      <c r="F1905" s="53">
        <v>0.0</v>
      </c>
      <c r="G1905" s="53">
        <v>0.0</v>
      </c>
      <c r="H1905" s="53">
        <v>0.0</v>
      </c>
      <c r="I1905" s="53">
        <v>0.0</v>
      </c>
      <c r="J1905" s="53">
        <v>0.002755715270254168</v>
      </c>
      <c r="K1905" s="2" t="s">
        <v>288</v>
      </c>
      <c r="L1905" s="53">
        <v>1.0</v>
      </c>
      <c r="M1905" s="2" t="s">
        <v>3369</v>
      </c>
      <c r="N1905" s="2" t="s">
        <v>3360</v>
      </c>
      <c r="O1905" s="55"/>
      <c r="AB1905" s="2" t="s">
        <v>164</v>
      </c>
      <c r="AC1905" s="2" t="s">
        <v>3361</v>
      </c>
      <c r="AD1905" s="2" t="s">
        <v>3362</v>
      </c>
      <c r="AE1905" s="2" t="s">
        <v>3363</v>
      </c>
      <c r="AF1905" s="93"/>
      <c r="AG1905" s="2" t="s">
        <v>3364</v>
      </c>
      <c r="AH1905" s="2" t="s">
        <v>3365</v>
      </c>
      <c r="AI1905" s="2">
        <v>0.0</v>
      </c>
      <c r="AJ1905" s="94">
        <v>7.593966650712003E-6</v>
      </c>
      <c r="AK1905" s="94">
        <v>0.0</v>
      </c>
      <c r="AL1905" s="79"/>
      <c r="AM1905" s="2" t="s">
        <v>5404</v>
      </c>
    </row>
    <row r="1906">
      <c r="A1906" s="54">
        <v>46013.0</v>
      </c>
      <c r="B1906" s="54">
        <v>46014.0</v>
      </c>
      <c r="C1906" s="2" t="s">
        <v>1189</v>
      </c>
      <c r="D1906" s="2" t="s">
        <v>146</v>
      </c>
      <c r="E1906" s="2" t="s">
        <v>208</v>
      </c>
      <c r="F1906" s="53">
        <v>0.0</v>
      </c>
      <c r="G1906" s="53">
        <v>0.0</v>
      </c>
      <c r="H1906" s="53">
        <v>0.0</v>
      </c>
      <c r="I1906" s="53">
        <v>0.0</v>
      </c>
      <c r="J1906" s="53">
        <v>0.0</v>
      </c>
      <c r="K1906" s="2" t="s">
        <v>3531</v>
      </c>
      <c r="L1906" s="53">
        <v>0.0</v>
      </c>
      <c r="M1906" s="2" t="s">
        <v>3369</v>
      </c>
      <c r="N1906" s="2" t="s">
        <v>3360</v>
      </c>
      <c r="O1906" s="55"/>
      <c r="AB1906" s="2" t="s">
        <v>164</v>
      </c>
      <c r="AC1906" s="2" t="s">
        <v>3361</v>
      </c>
      <c r="AD1906" s="2" t="s">
        <v>3362</v>
      </c>
      <c r="AE1906" s="2" t="s">
        <v>3363</v>
      </c>
      <c r="AF1906" s="93"/>
      <c r="AG1906" s="101" t="s">
        <v>3364</v>
      </c>
      <c r="AH1906" s="101" t="s">
        <v>3365</v>
      </c>
      <c r="AI1906" s="2">
        <v>0.0</v>
      </c>
      <c r="AJ1906" s="94">
        <v>0.0</v>
      </c>
      <c r="AK1906" s="94">
        <v>0.0</v>
      </c>
      <c r="AL1906" s="79"/>
      <c r="AM1906" s="2" t="s">
        <v>5405</v>
      </c>
    </row>
    <row r="1907">
      <c r="A1907" s="54">
        <v>46014.0</v>
      </c>
      <c r="B1907" s="54">
        <v>46015.0</v>
      </c>
      <c r="C1907" s="2" t="s">
        <v>178</v>
      </c>
      <c r="D1907" s="2" t="s">
        <v>146</v>
      </c>
      <c r="E1907" s="2" t="s">
        <v>303</v>
      </c>
      <c r="F1907" s="53">
        <v>0.125</v>
      </c>
      <c r="G1907" s="53">
        <v>0.08333333333333333</v>
      </c>
      <c r="H1907" s="53">
        <v>0.04</v>
      </c>
      <c r="I1907" s="53">
        <v>0.019230769230769232</v>
      </c>
      <c r="J1907" s="53">
        <v>0.03223517424880576</v>
      </c>
      <c r="K1907" s="2" t="s">
        <v>303</v>
      </c>
      <c r="L1907" s="53">
        <v>1.0</v>
      </c>
      <c r="M1907" s="2" t="s">
        <v>3369</v>
      </c>
      <c r="N1907" s="2" t="s">
        <v>3360</v>
      </c>
      <c r="O1907" s="55"/>
      <c r="AB1907" s="2" t="s">
        <v>164</v>
      </c>
      <c r="AC1907" s="2" t="s">
        <v>3361</v>
      </c>
      <c r="AD1907" s="2" t="s">
        <v>3362</v>
      </c>
      <c r="AE1907" s="2" t="s">
        <v>3363</v>
      </c>
      <c r="AF1907" s="93"/>
      <c r="AG1907" s="2" t="s">
        <v>3364</v>
      </c>
      <c r="AH1907" s="2" t="s">
        <v>3365</v>
      </c>
      <c r="AI1907" s="2">
        <v>0.0</v>
      </c>
      <c r="AJ1907" s="94">
        <v>0.00103910645885087</v>
      </c>
      <c r="AK1907" s="94">
        <v>3.6982248520710064E-4</v>
      </c>
      <c r="AL1907" s="79"/>
      <c r="AM1907" s="2" t="s">
        <v>5406</v>
      </c>
    </row>
    <row r="1908">
      <c r="A1908" s="54">
        <v>46014.0</v>
      </c>
      <c r="B1908" s="54">
        <v>46015.0</v>
      </c>
      <c r="C1908" s="2" t="s">
        <v>932</v>
      </c>
      <c r="D1908" s="2" t="s">
        <v>146</v>
      </c>
      <c r="E1908" s="2" t="s">
        <v>303</v>
      </c>
      <c r="F1908" s="53">
        <v>0.0</v>
      </c>
      <c r="G1908" s="53">
        <v>0.0</v>
      </c>
      <c r="H1908" s="53">
        <v>0.0</v>
      </c>
      <c r="I1908" s="53">
        <v>0.0</v>
      </c>
      <c r="J1908" s="53">
        <v>0.0</v>
      </c>
      <c r="K1908" s="2" t="s">
        <v>3531</v>
      </c>
      <c r="L1908" s="53">
        <v>0.0</v>
      </c>
      <c r="M1908" s="2" t="s">
        <v>3369</v>
      </c>
      <c r="N1908" s="2" t="s">
        <v>3360</v>
      </c>
      <c r="O1908" s="55"/>
      <c r="AB1908" s="2" t="s">
        <v>164</v>
      </c>
      <c r="AC1908" s="2" t="s">
        <v>3361</v>
      </c>
      <c r="AD1908" s="2" t="s">
        <v>3362</v>
      </c>
      <c r="AE1908" s="2" t="s">
        <v>3363</v>
      </c>
      <c r="AF1908" s="93"/>
      <c r="AG1908" s="2" t="s">
        <v>3364</v>
      </c>
      <c r="AH1908" s="2" t="s">
        <v>3365</v>
      </c>
      <c r="AI1908" s="2">
        <v>0.0</v>
      </c>
      <c r="AJ1908" s="94">
        <v>0.0</v>
      </c>
      <c r="AK1908" s="94">
        <v>0.0</v>
      </c>
      <c r="AL1908" s="79"/>
      <c r="AM1908" s="2" t="s">
        <v>5407</v>
      </c>
    </row>
    <row r="1909">
      <c r="A1909" s="54">
        <v>46014.0</v>
      </c>
      <c r="B1909" s="54">
        <v>46015.0</v>
      </c>
      <c r="C1909" s="2" t="s">
        <v>450</v>
      </c>
      <c r="D1909" s="2" t="s">
        <v>146</v>
      </c>
      <c r="E1909" s="2" t="s">
        <v>303</v>
      </c>
      <c r="F1909" s="53">
        <v>0.0</v>
      </c>
      <c r="G1909" s="53">
        <v>0.0</v>
      </c>
      <c r="H1909" s="53">
        <v>0.0</v>
      </c>
      <c r="I1909" s="53">
        <v>0.0</v>
      </c>
      <c r="J1909" s="53">
        <v>0.004798296991008767</v>
      </c>
      <c r="K1909" s="2" t="s">
        <v>3531</v>
      </c>
      <c r="L1909" s="53">
        <v>0.0</v>
      </c>
      <c r="M1909" s="2" t="s">
        <v>3369</v>
      </c>
      <c r="N1909" s="2" t="s">
        <v>3360</v>
      </c>
      <c r="O1909" s="55"/>
      <c r="AB1909" s="2" t="s">
        <v>164</v>
      </c>
      <c r="AC1909" s="2" t="s">
        <v>3361</v>
      </c>
      <c r="AD1909" s="2" t="s">
        <v>3362</v>
      </c>
      <c r="AE1909" s="2" t="s">
        <v>3363</v>
      </c>
      <c r="AF1909" s="93"/>
      <c r="AG1909" s="2" t="s">
        <v>3364</v>
      </c>
      <c r="AH1909" s="2" t="s">
        <v>3365</v>
      </c>
      <c r="AI1909" s="2">
        <v>0.0</v>
      </c>
      <c r="AJ1909" s="94">
        <v>2.3023654013923787E-5</v>
      </c>
      <c r="AK1909" s="94">
        <v>0.0</v>
      </c>
      <c r="AL1909" s="79"/>
      <c r="AM1909" s="2" t="s">
        <v>5408</v>
      </c>
    </row>
    <row r="1910">
      <c r="A1910" s="54">
        <v>46014.0</v>
      </c>
      <c r="B1910" s="54">
        <v>46015.0</v>
      </c>
      <c r="C1910" s="2" t="s">
        <v>515</v>
      </c>
      <c r="D1910" s="2" t="s">
        <v>146</v>
      </c>
      <c r="E1910" s="2" t="s">
        <v>303</v>
      </c>
      <c r="F1910" s="53">
        <v>0.0</v>
      </c>
      <c r="G1910" s="53">
        <v>0.0</v>
      </c>
      <c r="H1910" s="53">
        <v>0.0</v>
      </c>
      <c r="I1910" s="53">
        <v>0.0</v>
      </c>
      <c r="J1910" s="53">
        <v>0.002734573274616751</v>
      </c>
      <c r="K1910" s="2" t="s">
        <v>288</v>
      </c>
      <c r="L1910" s="53">
        <v>1.0</v>
      </c>
      <c r="M1910" s="2" t="s">
        <v>3369</v>
      </c>
      <c r="N1910" s="2" t="s">
        <v>3360</v>
      </c>
      <c r="O1910" s="55"/>
      <c r="AB1910" s="2" t="s">
        <v>164</v>
      </c>
      <c r="AC1910" s="2" t="s">
        <v>3361</v>
      </c>
      <c r="AD1910" s="2" t="s">
        <v>3362</v>
      </c>
      <c r="AE1910" s="2" t="s">
        <v>3363</v>
      </c>
      <c r="AF1910" s="93"/>
      <c r="AG1910" s="2" t="s">
        <v>3364</v>
      </c>
      <c r="AH1910" s="2" t="s">
        <v>3365</v>
      </c>
      <c r="AI1910" s="2">
        <v>0.0</v>
      </c>
      <c r="AJ1910" s="94">
        <v>7.47789099424818E-6</v>
      </c>
      <c r="AK1910" s="94">
        <v>0.0</v>
      </c>
      <c r="AL1910" s="79"/>
      <c r="AM1910" s="2" t="s">
        <v>5409</v>
      </c>
    </row>
    <row r="1911">
      <c r="A1911" s="54">
        <v>46014.0</v>
      </c>
      <c r="B1911" s="54">
        <v>46015.0</v>
      </c>
      <c r="C1911" s="2" t="s">
        <v>1189</v>
      </c>
      <c r="D1911" s="2" t="s">
        <v>146</v>
      </c>
      <c r="E1911" s="2" t="s">
        <v>303</v>
      </c>
      <c r="F1911" s="53">
        <v>0.0</v>
      </c>
      <c r="G1911" s="53">
        <v>0.0</v>
      </c>
      <c r="H1911" s="53">
        <v>0.0</v>
      </c>
      <c r="I1911" s="53">
        <v>0.0</v>
      </c>
      <c r="J1911" s="53">
        <v>0.0</v>
      </c>
      <c r="K1911" s="2" t="s">
        <v>3531</v>
      </c>
      <c r="L1911" s="53">
        <v>0.0</v>
      </c>
      <c r="M1911" s="2" t="s">
        <v>3369</v>
      </c>
      <c r="N1911" s="2" t="s">
        <v>3360</v>
      </c>
      <c r="O1911" s="55"/>
      <c r="AB1911" s="2" t="s">
        <v>164</v>
      </c>
      <c r="AC1911" s="2" t="s">
        <v>3361</v>
      </c>
      <c r="AD1911" s="2" t="s">
        <v>3362</v>
      </c>
      <c r="AE1911" s="2" t="s">
        <v>3363</v>
      </c>
      <c r="AF1911" s="93"/>
      <c r="AG1911" s="101" t="s">
        <v>3364</v>
      </c>
      <c r="AH1911" s="101" t="s">
        <v>3365</v>
      </c>
      <c r="AI1911" s="2">
        <v>0.0</v>
      </c>
      <c r="AJ1911" s="94">
        <v>0.0</v>
      </c>
      <c r="AK1911" s="94">
        <v>0.0</v>
      </c>
      <c r="AL1911" s="79"/>
      <c r="AM1911" s="2" t="s">
        <v>5410</v>
      </c>
    </row>
    <row r="1912">
      <c r="A1912" s="54">
        <v>46015.0</v>
      </c>
      <c r="B1912" s="54">
        <v>46016.0</v>
      </c>
      <c r="C1912" s="2" t="s">
        <v>178</v>
      </c>
      <c r="D1912" s="2" t="s">
        <v>146</v>
      </c>
      <c r="E1912" s="2" t="s">
        <v>148</v>
      </c>
      <c r="F1912" s="53">
        <v>0.0</v>
      </c>
      <c r="G1912" s="53">
        <v>0.0</v>
      </c>
      <c r="H1912" s="53">
        <v>0.0</v>
      </c>
      <c r="I1912" s="53">
        <v>0.0</v>
      </c>
      <c r="J1912" s="53">
        <v>0.007100639543158132</v>
      </c>
      <c r="K1912" s="2" t="s">
        <v>303</v>
      </c>
      <c r="L1912" s="53">
        <v>1.0</v>
      </c>
      <c r="M1912" s="2" t="s">
        <v>3369</v>
      </c>
      <c r="N1912" s="2" t="s">
        <v>3360</v>
      </c>
      <c r="O1912" s="55"/>
      <c r="AB1912" s="2" t="s">
        <v>164</v>
      </c>
      <c r="AC1912" s="2" t="s">
        <v>3361</v>
      </c>
      <c r="AD1912" s="2" t="s">
        <v>3362</v>
      </c>
      <c r="AE1912" s="2" t="s">
        <v>3363</v>
      </c>
      <c r="AF1912" s="93"/>
      <c r="AG1912" s="2" t="s">
        <v>3364</v>
      </c>
      <c r="AH1912" s="2" t="s">
        <v>3365</v>
      </c>
      <c r="AI1912" s="2">
        <v>0.0</v>
      </c>
      <c r="AJ1912" s="94">
        <v>5.041908192186092E-5</v>
      </c>
      <c r="AK1912" s="94">
        <v>0.0</v>
      </c>
      <c r="AL1912" s="79"/>
      <c r="AM1912" s="2" t="s">
        <v>5411</v>
      </c>
    </row>
    <row r="1913">
      <c r="A1913" s="54">
        <v>46015.0</v>
      </c>
      <c r="B1913" s="54">
        <v>46016.0</v>
      </c>
      <c r="C1913" s="2" t="s">
        <v>932</v>
      </c>
      <c r="D1913" s="2" t="s">
        <v>146</v>
      </c>
      <c r="E1913" s="2" t="s">
        <v>148</v>
      </c>
      <c r="F1913" s="53">
        <v>0.0</v>
      </c>
      <c r="G1913" s="53">
        <v>0.0</v>
      </c>
      <c r="H1913" s="53">
        <v>0.0</v>
      </c>
      <c r="I1913" s="53">
        <v>0.0</v>
      </c>
      <c r="J1913" s="53">
        <v>0.0</v>
      </c>
      <c r="K1913" s="2" t="s">
        <v>3531</v>
      </c>
      <c r="L1913" s="53">
        <v>0.0</v>
      </c>
      <c r="M1913" s="2" t="s">
        <v>3369</v>
      </c>
      <c r="N1913" s="2" t="s">
        <v>3360</v>
      </c>
      <c r="O1913" s="55"/>
      <c r="AB1913" s="2" t="s">
        <v>164</v>
      </c>
      <c r="AC1913" s="2" t="s">
        <v>3361</v>
      </c>
      <c r="AD1913" s="2" t="s">
        <v>3362</v>
      </c>
      <c r="AE1913" s="2" t="s">
        <v>3363</v>
      </c>
      <c r="AF1913" s="93"/>
      <c r="AG1913" s="2" t="s">
        <v>3364</v>
      </c>
      <c r="AH1913" s="2" t="s">
        <v>3365</v>
      </c>
      <c r="AI1913" s="2">
        <v>0.0</v>
      </c>
      <c r="AJ1913" s="94">
        <v>0.0</v>
      </c>
      <c r="AK1913" s="94">
        <v>0.0</v>
      </c>
      <c r="AL1913" s="79"/>
      <c r="AM1913" s="2" t="s">
        <v>5412</v>
      </c>
    </row>
    <row r="1914">
      <c r="A1914" s="54">
        <v>46015.0</v>
      </c>
      <c r="B1914" s="54">
        <v>46016.0</v>
      </c>
      <c r="C1914" s="2" t="s">
        <v>450</v>
      </c>
      <c r="D1914" s="2" t="s">
        <v>146</v>
      </c>
      <c r="E1914" s="2" t="s">
        <v>148</v>
      </c>
      <c r="F1914" s="53">
        <v>0.0</v>
      </c>
      <c r="G1914" s="53">
        <v>0.0</v>
      </c>
      <c r="H1914" s="53">
        <v>0.0</v>
      </c>
      <c r="I1914" s="53">
        <v>0.0</v>
      </c>
      <c r="J1914" s="53">
        <v>0.004761484198647391</v>
      </c>
      <c r="K1914" s="2" t="s">
        <v>3531</v>
      </c>
      <c r="L1914" s="53">
        <v>0.0</v>
      </c>
      <c r="M1914" s="2" t="s">
        <v>3369</v>
      </c>
      <c r="N1914" s="2" t="s">
        <v>3360</v>
      </c>
      <c r="O1914" s="55"/>
      <c r="AB1914" s="2" t="s">
        <v>164</v>
      </c>
      <c r="AC1914" s="2" t="s">
        <v>3361</v>
      </c>
      <c r="AD1914" s="2" t="s">
        <v>3362</v>
      </c>
      <c r="AE1914" s="2" t="s">
        <v>3363</v>
      </c>
      <c r="AF1914" s="93"/>
      <c r="AG1914" s="2" t="s">
        <v>3364</v>
      </c>
      <c r="AH1914" s="2" t="s">
        <v>3365</v>
      </c>
      <c r="AI1914" s="2">
        <v>0.0</v>
      </c>
      <c r="AJ1914" s="94">
        <v>2.2671731773968786E-5</v>
      </c>
      <c r="AK1914" s="94">
        <v>0.0</v>
      </c>
      <c r="AL1914" s="79"/>
      <c r="AM1914" s="2" t="s">
        <v>5413</v>
      </c>
    </row>
    <row r="1915">
      <c r="A1915" s="54">
        <v>46015.0</v>
      </c>
      <c r="B1915" s="54">
        <v>46016.0</v>
      </c>
      <c r="C1915" s="2" t="s">
        <v>515</v>
      </c>
      <c r="D1915" s="2" t="s">
        <v>146</v>
      </c>
      <c r="E1915" s="2" t="s">
        <v>148</v>
      </c>
      <c r="F1915" s="53">
        <v>0.0</v>
      </c>
      <c r="G1915" s="53">
        <v>0.0</v>
      </c>
      <c r="H1915" s="53">
        <v>0.0</v>
      </c>
      <c r="I1915" s="53">
        <v>0.0</v>
      </c>
      <c r="J1915" s="53">
        <v>0.0027135934815059725</v>
      </c>
      <c r="K1915" s="2" t="s">
        <v>288</v>
      </c>
      <c r="L1915" s="53">
        <v>1.0</v>
      </c>
      <c r="M1915" s="2" t="s">
        <v>3369</v>
      </c>
      <c r="N1915" s="2" t="s">
        <v>3360</v>
      </c>
      <c r="O1915" s="55"/>
      <c r="AB1915" s="2" t="s">
        <v>164</v>
      </c>
      <c r="AC1915" s="2" t="s">
        <v>3361</v>
      </c>
      <c r="AD1915" s="2" t="s">
        <v>3362</v>
      </c>
      <c r="AE1915" s="2" t="s">
        <v>3363</v>
      </c>
      <c r="AF1915" s="93"/>
      <c r="AG1915" s="2" t="s">
        <v>3364</v>
      </c>
      <c r="AH1915" s="2" t="s">
        <v>3365</v>
      </c>
      <c r="AI1915" s="2">
        <v>0.0</v>
      </c>
      <c r="AJ1915" s="94">
        <v>7.363589582871705E-6</v>
      </c>
      <c r="AK1915" s="94">
        <v>0.0</v>
      </c>
      <c r="AL1915" s="79"/>
      <c r="AM1915" s="2" t="s">
        <v>5414</v>
      </c>
    </row>
    <row r="1916">
      <c r="A1916" s="54">
        <v>46015.0</v>
      </c>
      <c r="B1916" s="54">
        <v>46016.0</v>
      </c>
      <c r="C1916" s="2" t="s">
        <v>1189</v>
      </c>
      <c r="D1916" s="2" t="s">
        <v>146</v>
      </c>
      <c r="E1916" s="2" t="s">
        <v>148</v>
      </c>
      <c r="F1916" s="53">
        <v>0.0</v>
      </c>
      <c r="G1916" s="53">
        <v>0.0</v>
      </c>
      <c r="H1916" s="53">
        <v>0.0</v>
      </c>
      <c r="I1916" s="53">
        <v>0.0</v>
      </c>
      <c r="J1916" s="53">
        <v>0.0</v>
      </c>
      <c r="K1916" s="2" t="s">
        <v>3531</v>
      </c>
      <c r="L1916" s="53">
        <v>0.0</v>
      </c>
      <c r="M1916" s="2" t="s">
        <v>3369</v>
      </c>
      <c r="N1916" s="2" t="s">
        <v>3360</v>
      </c>
      <c r="O1916" s="55"/>
      <c r="AB1916" s="2" t="s">
        <v>164</v>
      </c>
      <c r="AC1916" s="2" t="s">
        <v>3361</v>
      </c>
      <c r="AD1916" s="2" t="s">
        <v>3362</v>
      </c>
      <c r="AE1916" s="2" t="s">
        <v>3363</v>
      </c>
      <c r="AF1916" s="93"/>
      <c r="AG1916" s="101" t="s">
        <v>3364</v>
      </c>
      <c r="AH1916" s="101" t="s">
        <v>3365</v>
      </c>
      <c r="AI1916" s="2">
        <v>0.0</v>
      </c>
      <c r="AJ1916" s="94">
        <v>0.0</v>
      </c>
      <c r="AK1916" s="94">
        <v>0.0</v>
      </c>
      <c r="AL1916" s="79"/>
      <c r="AM1916" s="2" t="s">
        <v>5415</v>
      </c>
    </row>
    <row r="1917">
      <c r="A1917" s="54">
        <v>46016.0</v>
      </c>
      <c r="B1917" s="54">
        <v>46017.0</v>
      </c>
      <c r="C1917" s="2" t="s">
        <v>178</v>
      </c>
      <c r="D1917" s="2" t="s">
        <v>146</v>
      </c>
      <c r="E1917" s="2" t="s">
        <v>196</v>
      </c>
      <c r="F1917" s="53">
        <v>0.0</v>
      </c>
      <c r="G1917" s="53">
        <v>0.0</v>
      </c>
      <c r="H1917" s="53">
        <v>0.0</v>
      </c>
      <c r="I1917" s="53">
        <v>0.0</v>
      </c>
      <c r="J1917" s="53">
        <v>0.007046163055015554</v>
      </c>
      <c r="K1917" s="2" t="s">
        <v>303</v>
      </c>
      <c r="L1917" s="53">
        <v>1.0</v>
      </c>
      <c r="M1917" s="2" t="s">
        <v>3369</v>
      </c>
      <c r="N1917" s="2" t="s">
        <v>3360</v>
      </c>
      <c r="O1917" s="55"/>
      <c r="AB1917" s="2" t="s">
        <v>164</v>
      </c>
      <c r="AC1917" s="2" t="s">
        <v>3361</v>
      </c>
      <c r="AD1917" s="2" t="s">
        <v>3362</v>
      </c>
      <c r="AE1917" s="2" t="s">
        <v>3363</v>
      </c>
      <c r="AF1917" s="93"/>
      <c r="AG1917" s="2" t="s">
        <v>3364</v>
      </c>
      <c r="AH1917" s="2" t="s">
        <v>3365</v>
      </c>
      <c r="AI1917" s="2">
        <v>0.0</v>
      </c>
      <c r="AJ1917" s="94">
        <v>4.9648413797866126E-5</v>
      </c>
      <c r="AK1917" s="94">
        <v>0.0</v>
      </c>
      <c r="AL1917" s="79"/>
      <c r="AM1917" s="2" t="s">
        <v>5416</v>
      </c>
    </row>
    <row r="1918">
      <c r="A1918" s="54">
        <v>46016.0</v>
      </c>
      <c r="B1918" s="54">
        <v>46017.0</v>
      </c>
      <c r="C1918" s="2" t="s">
        <v>932</v>
      </c>
      <c r="D1918" s="2" t="s">
        <v>146</v>
      </c>
      <c r="E1918" s="2" t="s">
        <v>196</v>
      </c>
      <c r="F1918" s="53">
        <v>0.0</v>
      </c>
      <c r="G1918" s="53">
        <v>0.0</v>
      </c>
      <c r="H1918" s="53">
        <v>0.0</v>
      </c>
      <c r="I1918" s="53">
        <v>0.0</v>
      </c>
      <c r="J1918" s="53">
        <v>0.0</v>
      </c>
      <c r="K1918" s="2" t="s">
        <v>3531</v>
      </c>
      <c r="L1918" s="53">
        <v>0.0</v>
      </c>
      <c r="M1918" s="2" t="s">
        <v>3369</v>
      </c>
      <c r="N1918" s="2" t="s">
        <v>3360</v>
      </c>
      <c r="O1918" s="55"/>
      <c r="AB1918" s="2" t="s">
        <v>164</v>
      </c>
      <c r="AC1918" s="2" t="s">
        <v>3361</v>
      </c>
      <c r="AD1918" s="2" t="s">
        <v>3362</v>
      </c>
      <c r="AE1918" s="2" t="s">
        <v>3363</v>
      </c>
      <c r="AF1918" s="93"/>
      <c r="AG1918" s="2" t="s">
        <v>3364</v>
      </c>
      <c r="AH1918" s="2" t="s">
        <v>3365</v>
      </c>
      <c r="AI1918" s="2">
        <v>0.0</v>
      </c>
      <c r="AJ1918" s="94">
        <v>0.0</v>
      </c>
      <c r="AK1918" s="94">
        <v>0.0</v>
      </c>
      <c r="AL1918" s="79"/>
      <c r="AM1918" s="2" t="s">
        <v>5417</v>
      </c>
    </row>
    <row r="1919">
      <c r="A1919" s="54">
        <v>46016.0</v>
      </c>
      <c r="B1919" s="54">
        <v>46017.0</v>
      </c>
      <c r="C1919" s="2" t="s">
        <v>450</v>
      </c>
      <c r="D1919" s="2" t="s">
        <v>146</v>
      </c>
      <c r="E1919" s="2" t="s">
        <v>196</v>
      </c>
      <c r="F1919" s="53">
        <v>0.0</v>
      </c>
      <c r="G1919" s="53">
        <v>0.08333333333333333</v>
      </c>
      <c r="H1919" s="53">
        <v>0.04</v>
      </c>
      <c r="I1919" s="53">
        <v>0.019230769230769232</v>
      </c>
      <c r="J1919" s="53">
        <v>0.02016328135105601</v>
      </c>
      <c r="K1919" s="2" t="s">
        <v>3531</v>
      </c>
      <c r="L1919" s="53">
        <v>0.0</v>
      </c>
      <c r="M1919" s="2" t="s">
        <v>3369</v>
      </c>
      <c r="N1919" s="2" t="s">
        <v>3360</v>
      </c>
      <c r="O1919" s="55"/>
      <c r="AB1919" s="2" t="s">
        <v>164</v>
      </c>
      <c r="AC1919" s="2" t="s">
        <v>3361</v>
      </c>
      <c r="AD1919" s="2" t="s">
        <v>3362</v>
      </c>
      <c r="AE1919" s="2" t="s">
        <v>3363</v>
      </c>
      <c r="AF1919" s="93"/>
      <c r="AG1919" s="2" t="s">
        <v>3364</v>
      </c>
      <c r="AH1919" s="2" t="s">
        <v>3365</v>
      </c>
      <c r="AI1919" s="2">
        <v>0.0</v>
      </c>
      <c r="AJ1919" s="94">
        <v>4.06557914841843E-4</v>
      </c>
      <c r="AK1919" s="94">
        <v>3.6982248520710064E-4</v>
      </c>
      <c r="AL1919" s="79"/>
      <c r="AM1919" s="2" t="s">
        <v>5418</v>
      </c>
    </row>
    <row r="1920">
      <c r="A1920" s="54">
        <v>46016.0</v>
      </c>
      <c r="B1920" s="54">
        <v>46017.0</v>
      </c>
      <c r="C1920" s="2" t="s">
        <v>515</v>
      </c>
      <c r="D1920" s="2" t="s">
        <v>146</v>
      </c>
      <c r="E1920" s="2" t="s">
        <v>196</v>
      </c>
      <c r="F1920" s="53">
        <v>0.0</v>
      </c>
      <c r="G1920" s="53">
        <v>0.0</v>
      </c>
      <c r="H1920" s="53">
        <v>0.0</v>
      </c>
      <c r="I1920" s="53">
        <v>0.0</v>
      </c>
      <c r="J1920" s="53">
        <v>0.0026927746464953323</v>
      </c>
      <c r="K1920" s="2" t="s">
        <v>288</v>
      </c>
      <c r="L1920" s="53">
        <v>1.0</v>
      </c>
      <c r="M1920" s="2" t="s">
        <v>3369</v>
      </c>
      <c r="N1920" s="2" t="s">
        <v>3360</v>
      </c>
      <c r="O1920" s="55"/>
      <c r="AB1920" s="2" t="s">
        <v>164</v>
      </c>
      <c r="AC1920" s="2" t="s">
        <v>3361</v>
      </c>
      <c r="AD1920" s="2" t="s">
        <v>3362</v>
      </c>
      <c r="AE1920" s="2" t="s">
        <v>3363</v>
      </c>
      <c r="AF1920" s="93"/>
      <c r="AG1920" s="2" t="s">
        <v>3364</v>
      </c>
      <c r="AH1920" s="2" t="s">
        <v>3365</v>
      </c>
      <c r="AI1920" s="2">
        <v>0.0</v>
      </c>
      <c r="AJ1920" s="94">
        <v>7.251035296808062E-6</v>
      </c>
      <c r="AK1920" s="94">
        <v>0.0</v>
      </c>
      <c r="AL1920" s="79"/>
      <c r="AM1920" s="2" t="s">
        <v>5419</v>
      </c>
    </row>
    <row r="1921">
      <c r="A1921" s="54">
        <v>46016.0</v>
      </c>
      <c r="B1921" s="54">
        <v>46017.0</v>
      </c>
      <c r="C1921" s="2" t="s">
        <v>1189</v>
      </c>
      <c r="D1921" s="2" t="s">
        <v>146</v>
      </c>
      <c r="E1921" s="2" t="s">
        <v>196</v>
      </c>
      <c r="F1921" s="53">
        <v>0.0</v>
      </c>
      <c r="G1921" s="53">
        <v>0.0</v>
      </c>
      <c r="H1921" s="53">
        <v>0.0</v>
      </c>
      <c r="I1921" s="53">
        <v>0.0</v>
      </c>
      <c r="J1921" s="53">
        <v>0.0</v>
      </c>
      <c r="K1921" s="2" t="s">
        <v>3531</v>
      </c>
      <c r="L1921" s="53">
        <v>0.0</v>
      </c>
      <c r="M1921" s="2" t="s">
        <v>3369</v>
      </c>
      <c r="N1921" s="2" t="s">
        <v>3360</v>
      </c>
      <c r="O1921" s="55"/>
      <c r="AB1921" s="2" t="s">
        <v>164</v>
      </c>
      <c r="AC1921" s="2" t="s">
        <v>3361</v>
      </c>
      <c r="AD1921" s="2" t="s">
        <v>3362</v>
      </c>
      <c r="AE1921" s="2" t="s">
        <v>3363</v>
      </c>
      <c r="AF1921" s="93"/>
      <c r="AG1921" s="101" t="s">
        <v>3364</v>
      </c>
      <c r="AH1921" s="101" t="s">
        <v>3365</v>
      </c>
      <c r="AI1921" s="2">
        <v>0.0</v>
      </c>
      <c r="AJ1921" s="94">
        <v>0.0</v>
      </c>
      <c r="AK1921" s="94">
        <v>0.0</v>
      </c>
      <c r="AL1921" s="79"/>
      <c r="AM1921" s="2" t="s">
        <v>5420</v>
      </c>
    </row>
    <row r="1922">
      <c r="A1922" s="54">
        <v>46017.0</v>
      </c>
      <c r="B1922" s="54">
        <v>46018.0</v>
      </c>
      <c r="C1922" s="2" t="s">
        <v>178</v>
      </c>
      <c r="D1922" s="2" t="s">
        <v>146</v>
      </c>
      <c r="E1922" s="2" t="s">
        <v>288</v>
      </c>
      <c r="F1922" s="53">
        <v>0.0</v>
      </c>
      <c r="G1922" s="53">
        <v>0.0</v>
      </c>
      <c r="H1922" s="53">
        <v>0.04</v>
      </c>
      <c r="I1922" s="53">
        <v>0.019230769230769232</v>
      </c>
      <c r="J1922" s="53">
        <v>0.01599673319781311</v>
      </c>
      <c r="K1922" s="2" t="s">
        <v>303</v>
      </c>
      <c r="L1922" s="53">
        <v>1.0</v>
      </c>
      <c r="M1922" s="2" t="s">
        <v>3369</v>
      </c>
      <c r="N1922" s="2" t="s">
        <v>3360</v>
      </c>
      <c r="O1922" s="55"/>
      <c r="AB1922" s="2" t="s">
        <v>164</v>
      </c>
      <c r="AC1922" s="2" t="s">
        <v>3361</v>
      </c>
      <c r="AD1922" s="2" t="s">
        <v>3362</v>
      </c>
      <c r="AE1922" s="2" t="s">
        <v>3363</v>
      </c>
      <c r="AF1922" s="93"/>
      <c r="AG1922" s="2" t="s">
        <v>3364</v>
      </c>
      <c r="AH1922" s="2" t="s">
        <v>3365</v>
      </c>
      <c r="AI1922" s="2">
        <v>0.0</v>
      </c>
      <c r="AJ1922" s="94">
        <v>2.55895473002016E-4</v>
      </c>
      <c r="AK1922" s="94">
        <v>3.6982248520710064E-4</v>
      </c>
      <c r="AL1922" s="79"/>
      <c r="AM1922" s="2" t="s">
        <v>5421</v>
      </c>
    </row>
    <row r="1923">
      <c r="A1923" s="54">
        <v>46017.0</v>
      </c>
      <c r="B1923" s="54">
        <v>46018.0</v>
      </c>
      <c r="C1923" s="2" t="s">
        <v>932</v>
      </c>
      <c r="D1923" s="2" t="s">
        <v>146</v>
      </c>
      <c r="E1923" s="2" t="s">
        <v>288</v>
      </c>
      <c r="F1923" s="53">
        <v>0.0</v>
      </c>
      <c r="G1923" s="53">
        <v>0.0</v>
      </c>
      <c r="H1923" s="53">
        <v>0.0</v>
      </c>
      <c r="I1923" s="53">
        <v>0.0</v>
      </c>
      <c r="J1923" s="53">
        <v>0.0</v>
      </c>
      <c r="K1923" s="2" t="s">
        <v>3531</v>
      </c>
      <c r="L1923" s="53">
        <v>0.0</v>
      </c>
      <c r="M1923" s="2" t="s">
        <v>3369</v>
      </c>
      <c r="N1923" s="2" t="s">
        <v>3360</v>
      </c>
      <c r="O1923" s="55"/>
      <c r="AB1923" s="2" t="s">
        <v>164</v>
      </c>
      <c r="AC1923" s="2" t="s">
        <v>3361</v>
      </c>
      <c r="AD1923" s="2" t="s">
        <v>3362</v>
      </c>
      <c r="AE1923" s="2" t="s">
        <v>3363</v>
      </c>
      <c r="AF1923" s="93"/>
      <c r="AG1923" s="2" t="s">
        <v>3364</v>
      </c>
      <c r="AH1923" s="2" t="s">
        <v>3365</v>
      </c>
      <c r="AI1923" s="2">
        <v>0.0</v>
      </c>
      <c r="AJ1923" s="94">
        <v>0.0</v>
      </c>
      <c r="AK1923" s="94">
        <v>0.0</v>
      </c>
      <c r="AL1923" s="79"/>
      <c r="AM1923" s="2" t="s">
        <v>5422</v>
      </c>
    </row>
    <row r="1924">
      <c r="A1924" s="54">
        <v>46017.0</v>
      </c>
      <c r="B1924" s="54">
        <v>46018.0</v>
      </c>
      <c r="C1924" s="2" t="s">
        <v>450</v>
      </c>
      <c r="D1924" s="2" t="s">
        <v>146</v>
      </c>
      <c r="E1924" s="2" t="s">
        <v>288</v>
      </c>
      <c r="F1924" s="53">
        <v>0.0</v>
      </c>
      <c r="G1924" s="53">
        <v>0.0</v>
      </c>
      <c r="H1924" s="53">
        <v>0.0</v>
      </c>
      <c r="I1924" s="53">
        <v>0.0</v>
      </c>
      <c r="J1924" s="53">
        <v>0.004688703736272264</v>
      </c>
      <c r="K1924" s="2" t="s">
        <v>3531</v>
      </c>
      <c r="L1924" s="53">
        <v>0.0</v>
      </c>
      <c r="M1924" s="2" t="s">
        <v>3369</v>
      </c>
      <c r="N1924" s="2" t="s">
        <v>3360</v>
      </c>
      <c r="O1924" s="55"/>
      <c r="AB1924" s="2" t="s">
        <v>164</v>
      </c>
      <c r="AC1924" s="2" t="s">
        <v>3361</v>
      </c>
      <c r="AD1924" s="2" t="s">
        <v>3362</v>
      </c>
      <c r="AE1924" s="2" t="s">
        <v>3363</v>
      </c>
      <c r="AF1924" s="93"/>
      <c r="AG1924" s="2" t="s">
        <v>3364</v>
      </c>
      <c r="AH1924" s="2" t="s">
        <v>3365</v>
      </c>
      <c r="AI1924" s="2">
        <v>0.0</v>
      </c>
      <c r="AJ1924" s="94">
        <v>2.198394272653349E-5</v>
      </c>
      <c r="AK1924" s="94">
        <v>0.0</v>
      </c>
      <c r="AL1924" s="79"/>
      <c r="AM1924" s="2" t="s">
        <v>5423</v>
      </c>
    </row>
    <row r="1925">
      <c r="A1925" s="54">
        <v>46017.0</v>
      </c>
      <c r="B1925" s="54">
        <v>46018.0</v>
      </c>
      <c r="C1925" s="2" t="s">
        <v>515</v>
      </c>
      <c r="D1925" s="2" t="s">
        <v>146</v>
      </c>
      <c r="E1925" s="2" t="s">
        <v>288</v>
      </c>
      <c r="F1925" s="53">
        <v>0.125</v>
      </c>
      <c r="G1925" s="53">
        <v>0.08333333333333333</v>
      </c>
      <c r="H1925" s="53">
        <v>0.04</v>
      </c>
      <c r="I1925" s="53">
        <v>0.019230769230769232</v>
      </c>
      <c r="J1925" s="53">
        <v>0.02182587487718924</v>
      </c>
      <c r="K1925" s="2" t="s">
        <v>288</v>
      </c>
      <c r="L1925" s="53">
        <v>1.0</v>
      </c>
      <c r="M1925" s="2" t="s">
        <v>3369</v>
      </c>
      <c r="N1925" s="2" t="s">
        <v>3360</v>
      </c>
      <c r="O1925" s="55"/>
      <c r="AB1925" s="2" t="s">
        <v>164</v>
      </c>
      <c r="AC1925" s="2" t="s">
        <v>3361</v>
      </c>
      <c r="AD1925" s="2" t="s">
        <v>3362</v>
      </c>
      <c r="AE1925" s="2" t="s">
        <v>3363</v>
      </c>
      <c r="AF1925" s="93"/>
      <c r="AG1925" s="2" t="s">
        <v>3364</v>
      </c>
      <c r="AH1925" s="2" t="s">
        <v>3365</v>
      </c>
      <c r="AI1925" s="2">
        <v>0.0</v>
      </c>
      <c r="AJ1925" s="94">
        <v>4.7636881415472044E-4</v>
      </c>
      <c r="AK1925" s="94">
        <v>3.6982248520710064E-4</v>
      </c>
      <c r="AL1925" s="79"/>
      <c r="AM1925" s="2" t="s">
        <v>5424</v>
      </c>
    </row>
    <row r="1926">
      <c r="A1926" s="54">
        <v>46017.0</v>
      </c>
      <c r="B1926" s="54">
        <v>46018.0</v>
      </c>
      <c r="C1926" s="2" t="s">
        <v>1189</v>
      </c>
      <c r="D1926" s="2" t="s">
        <v>146</v>
      </c>
      <c r="E1926" s="2" t="s">
        <v>288</v>
      </c>
      <c r="F1926" s="53">
        <v>0.0</v>
      </c>
      <c r="G1926" s="53">
        <v>0.0</v>
      </c>
      <c r="H1926" s="53">
        <v>0.0</v>
      </c>
      <c r="I1926" s="53">
        <v>0.0</v>
      </c>
      <c r="J1926" s="53">
        <v>0.0</v>
      </c>
      <c r="K1926" s="2" t="s">
        <v>3531</v>
      </c>
      <c r="L1926" s="53">
        <v>0.0</v>
      </c>
      <c r="M1926" s="2" t="s">
        <v>3369</v>
      </c>
      <c r="N1926" s="2" t="s">
        <v>3360</v>
      </c>
      <c r="O1926" s="55"/>
      <c r="AB1926" s="2" t="s">
        <v>164</v>
      </c>
      <c r="AC1926" s="2" t="s">
        <v>3361</v>
      </c>
      <c r="AD1926" s="2" t="s">
        <v>3362</v>
      </c>
      <c r="AE1926" s="2" t="s">
        <v>3363</v>
      </c>
      <c r="AF1926" s="93"/>
      <c r="AG1926" s="101" t="s">
        <v>3364</v>
      </c>
      <c r="AH1926" s="101" t="s">
        <v>3365</v>
      </c>
      <c r="AI1926" s="2">
        <v>0.0</v>
      </c>
      <c r="AJ1926" s="94">
        <v>0.0</v>
      </c>
      <c r="AK1926" s="94">
        <v>0.0</v>
      </c>
      <c r="AL1926" s="79"/>
      <c r="AM1926" s="2" t="s">
        <v>5425</v>
      </c>
    </row>
    <row r="1927">
      <c r="A1927" s="54">
        <v>46018.0</v>
      </c>
      <c r="B1927" s="54">
        <v>46019.0</v>
      </c>
      <c r="C1927" s="2" t="s">
        <v>178</v>
      </c>
      <c r="D1927" s="2" t="s">
        <v>146</v>
      </c>
      <c r="E1927" s="2" t="s">
        <v>256</v>
      </c>
      <c r="F1927" s="53">
        <v>0.0</v>
      </c>
      <c r="G1927" s="53">
        <v>0.0</v>
      </c>
      <c r="H1927" s="53">
        <v>0.04</v>
      </c>
      <c r="I1927" s="53">
        <v>0.019230769230769232</v>
      </c>
      <c r="J1927" s="53">
        <v>0.01752383310865805</v>
      </c>
      <c r="K1927" s="2" t="s">
        <v>303</v>
      </c>
      <c r="L1927" s="53">
        <v>1.0</v>
      </c>
      <c r="M1927" s="2" t="s">
        <v>3369</v>
      </c>
      <c r="N1927" s="2" t="s">
        <v>3360</v>
      </c>
      <c r="O1927" s="55"/>
      <c r="AB1927" s="2" t="s">
        <v>164</v>
      </c>
      <c r="AC1927" s="2" t="s">
        <v>3361</v>
      </c>
      <c r="AD1927" s="2" t="s">
        <v>3362</v>
      </c>
      <c r="AE1927" s="2" t="s">
        <v>3363</v>
      </c>
      <c r="AF1927" s="93"/>
      <c r="AG1927" s="2" t="s">
        <v>3364</v>
      </c>
      <c r="AH1927" s="2" t="s">
        <v>3365</v>
      </c>
      <c r="AI1927" s="2">
        <v>0.0</v>
      </c>
      <c r="AJ1927" s="94">
        <v>3.070847268201001E-4</v>
      </c>
      <c r="AK1927" s="94">
        <v>3.6982248520710064E-4</v>
      </c>
      <c r="AL1927" s="79"/>
      <c r="AM1927" s="2" t="s">
        <v>5426</v>
      </c>
    </row>
    <row r="1928">
      <c r="A1928" s="54">
        <v>46018.0</v>
      </c>
      <c r="B1928" s="54">
        <v>46019.0</v>
      </c>
      <c r="C1928" s="2" t="s">
        <v>932</v>
      </c>
      <c r="D1928" s="2" t="s">
        <v>146</v>
      </c>
      <c r="E1928" s="2" t="s">
        <v>256</v>
      </c>
      <c r="F1928" s="53">
        <v>0.0</v>
      </c>
      <c r="G1928" s="53">
        <v>0.0</v>
      </c>
      <c r="H1928" s="53">
        <v>0.0</v>
      </c>
      <c r="I1928" s="53">
        <v>0.0</v>
      </c>
      <c r="J1928" s="53">
        <v>0.0</v>
      </c>
      <c r="K1928" s="2" t="s">
        <v>3531</v>
      </c>
      <c r="L1928" s="53">
        <v>0.0</v>
      </c>
      <c r="M1928" s="2" t="s">
        <v>3369</v>
      </c>
      <c r="N1928" s="2" t="s">
        <v>3360</v>
      </c>
      <c r="O1928" s="55"/>
      <c r="AB1928" s="2" t="s">
        <v>164</v>
      </c>
      <c r="AC1928" s="2" t="s">
        <v>3361</v>
      </c>
      <c r="AD1928" s="2" t="s">
        <v>3362</v>
      </c>
      <c r="AE1928" s="2" t="s">
        <v>3363</v>
      </c>
      <c r="AF1928" s="93"/>
      <c r="AG1928" s="2" t="s">
        <v>3364</v>
      </c>
      <c r="AH1928" s="2" t="s">
        <v>3365</v>
      </c>
      <c r="AI1928" s="2">
        <v>0.0</v>
      </c>
      <c r="AJ1928" s="94">
        <v>0.0</v>
      </c>
      <c r="AK1928" s="94">
        <v>0.0</v>
      </c>
      <c r="AL1928" s="79"/>
      <c r="AM1928" s="2" t="s">
        <v>5427</v>
      </c>
    </row>
    <row r="1929">
      <c r="A1929" s="54">
        <v>46018.0</v>
      </c>
      <c r="B1929" s="54">
        <v>46019.0</v>
      </c>
      <c r="C1929" s="2" t="s">
        <v>450</v>
      </c>
      <c r="D1929" s="2" t="s">
        <v>146</v>
      </c>
      <c r="E1929" s="2" t="s">
        <v>256</v>
      </c>
      <c r="F1929" s="53">
        <v>0.0</v>
      </c>
      <c r="G1929" s="53">
        <v>0.08333333333333333</v>
      </c>
      <c r="H1929" s="53">
        <v>0.04</v>
      </c>
      <c r="I1929" s="53">
        <v>0.019230769230769232</v>
      </c>
      <c r="J1929" s="53">
        <v>0.022801225336086677</v>
      </c>
      <c r="K1929" s="2" t="s">
        <v>3531</v>
      </c>
      <c r="L1929" s="53">
        <v>0.0</v>
      </c>
      <c r="M1929" s="2" t="s">
        <v>3369</v>
      </c>
      <c r="N1929" s="2" t="s">
        <v>3360</v>
      </c>
      <c r="O1929" s="55"/>
      <c r="AB1929" s="2" t="s">
        <v>164</v>
      </c>
      <c r="AC1929" s="2" t="s">
        <v>3361</v>
      </c>
      <c r="AD1929" s="2" t="s">
        <v>3362</v>
      </c>
      <c r="AE1929" s="2" t="s">
        <v>3363</v>
      </c>
      <c r="AF1929" s="93"/>
      <c r="AG1929" s="2" t="s">
        <v>3364</v>
      </c>
      <c r="AH1929" s="2" t="s">
        <v>3365</v>
      </c>
      <c r="AI1929" s="2">
        <v>0.0</v>
      </c>
      <c r="AJ1929" s="94">
        <v>5.19895876827001E-4</v>
      </c>
      <c r="AK1929" s="94">
        <v>3.6982248520710064E-4</v>
      </c>
      <c r="AL1929" s="79"/>
      <c r="AM1929" s="2" t="s">
        <v>5428</v>
      </c>
    </row>
    <row r="1930">
      <c r="A1930" s="54">
        <v>46018.0</v>
      </c>
      <c r="B1930" s="54">
        <v>46019.0</v>
      </c>
      <c r="C1930" s="2" t="s">
        <v>515</v>
      </c>
      <c r="D1930" s="2" t="s">
        <v>146</v>
      </c>
      <c r="E1930" s="2" t="s">
        <v>256</v>
      </c>
      <c r="F1930" s="53">
        <v>0.0</v>
      </c>
      <c r="G1930" s="53">
        <v>0.0</v>
      </c>
      <c r="H1930" s="53">
        <v>0.0</v>
      </c>
      <c r="I1930" s="53">
        <v>0.0</v>
      </c>
      <c r="J1930" s="53">
        <v>0.0026516149207317513</v>
      </c>
      <c r="K1930" s="2" t="s">
        <v>3531</v>
      </c>
      <c r="L1930" s="53">
        <v>0.0</v>
      </c>
      <c r="M1930" s="2" t="s">
        <v>3369</v>
      </c>
      <c r="N1930" s="2" t="s">
        <v>3360</v>
      </c>
      <c r="O1930" s="55"/>
      <c r="AB1930" s="2" t="s">
        <v>164</v>
      </c>
      <c r="AC1930" s="2" t="s">
        <v>3361</v>
      </c>
      <c r="AD1930" s="2" t="s">
        <v>3362</v>
      </c>
      <c r="AE1930" s="2" t="s">
        <v>3363</v>
      </c>
      <c r="AF1930" s="93"/>
      <c r="AG1930" s="2" t="s">
        <v>3364</v>
      </c>
      <c r="AH1930" s="2" t="s">
        <v>3365</v>
      </c>
      <c r="AI1930" s="2">
        <v>0.0</v>
      </c>
      <c r="AJ1930" s="94">
        <v>7.031061687847251E-6</v>
      </c>
      <c r="AK1930" s="94">
        <v>0.0</v>
      </c>
      <c r="AL1930" s="79"/>
      <c r="AM1930" s="2" t="s">
        <v>5429</v>
      </c>
    </row>
    <row r="1931">
      <c r="A1931" s="54">
        <v>46018.0</v>
      </c>
      <c r="B1931" s="54">
        <v>46019.0</v>
      </c>
      <c r="C1931" s="2" t="s">
        <v>1189</v>
      </c>
      <c r="D1931" s="2" t="s">
        <v>146</v>
      </c>
      <c r="E1931" s="2" t="s">
        <v>256</v>
      </c>
      <c r="F1931" s="53">
        <v>0.0</v>
      </c>
      <c r="G1931" s="53">
        <v>0.0</v>
      </c>
      <c r="H1931" s="53">
        <v>0.0</v>
      </c>
      <c r="I1931" s="53">
        <v>0.0</v>
      </c>
      <c r="J1931" s="53">
        <v>0.0</v>
      </c>
      <c r="K1931" s="2" t="s">
        <v>3531</v>
      </c>
      <c r="L1931" s="53">
        <v>0.0</v>
      </c>
      <c r="M1931" s="2" t="s">
        <v>3369</v>
      </c>
      <c r="N1931" s="2" t="s">
        <v>3360</v>
      </c>
      <c r="O1931" s="55"/>
      <c r="AB1931" s="2" t="s">
        <v>164</v>
      </c>
      <c r="AC1931" s="2" t="s">
        <v>3361</v>
      </c>
      <c r="AD1931" s="2" t="s">
        <v>3362</v>
      </c>
      <c r="AE1931" s="2" t="s">
        <v>3363</v>
      </c>
      <c r="AF1931" s="93"/>
      <c r="AG1931" s="101" t="s">
        <v>3364</v>
      </c>
      <c r="AH1931" s="101" t="s">
        <v>3365</v>
      </c>
      <c r="AI1931" s="2">
        <v>0.0</v>
      </c>
      <c r="AJ1931" s="94">
        <v>0.0</v>
      </c>
      <c r="AK1931" s="94">
        <v>0.0</v>
      </c>
      <c r="AL1931" s="79"/>
      <c r="AM1931" s="2" t="s">
        <v>5430</v>
      </c>
    </row>
    <row r="1932">
      <c r="A1932" s="54">
        <v>46019.0</v>
      </c>
      <c r="B1932" s="54">
        <v>46020.0</v>
      </c>
      <c r="C1932" s="2" t="s">
        <v>178</v>
      </c>
      <c r="D1932" s="2" t="s">
        <v>146</v>
      </c>
      <c r="E1932" s="2" t="s">
        <v>180</v>
      </c>
      <c r="F1932" s="53">
        <v>0.0</v>
      </c>
      <c r="G1932" s="53">
        <v>0.0</v>
      </c>
      <c r="H1932" s="53">
        <v>0.0</v>
      </c>
      <c r="I1932" s="53">
        <v>0.019230769230769232</v>
      </c>
      <c r="J1932" s="53">
        <v>0.012735260661864738</v>
      </c>
      <c r="K1932" s="2" t="s">
        <v>303</v>
      </c>
      <c r="L1932" s="53">
        <v>1.0</v>
      </c>
      <c r="M1932" s="2" t="s">
        <v>3369</v>
      </c>
      <c r="N1932" s="2" t="s">
        <v>3360</v>
      </c>
      <c r="O1932" s="55"/>
      <c r="AB1932" s="2" t="s">
        <v>164</v>
      </c>
      <c r="AC1932" s="2" t="s">
        <v>3361</v>
      </c>
      <c r="AD1932" s="2" t="s">
        <v>3362</v>
      </c>
      <c r="AE1932" s="2" t="s">
        <v>3363</v>
      </c>
      <c r="AF1932" s="93"/>
      <c r="AG1932" s="2" t="s">
        <v>3364</v>
      </c>
      <c r="AH1932" s="2" t="s">
        <v>3365</v>
      </c>
      <c r="AI1932" s="2">
        <v>0.0</v>
      </c>
      <c r="AJ1932" s="94">
        <v>1.621868641256395E-4</v>
      </c>
      <c r="AK1932" s="94">
        <v>3.6982248520710064E-4</v>
      </c>
      <c r="AL1932" s="79"/>
      <c r="AM1932" s="2" t="s">
        <v>5431</v>
      </c>
    </row>
    <row r="1933">
      <c r="A1933" s="54">
        <v>46019.0</v>
      </c>
      <c r="B1933" s="54">
        <v>46020.0</v>
      </c>
      <c r="C1933" s="2" t="s">
        <v>932</v>
      </c>
      <c r="D1933" s="2" t="s">
        <v>146</v>
      </c>
      <c r="E1933" s="2" t="s">
        <v>180</v>
      </c>
      <c r="F1933" s="53">
        <v>0.0</v>
      </c>
      <c r="G1933" s="53">
        <v>0.0</v>
      </c>
      <c r="H1933" s="53">
        <v>0.0</v>
      </c>
      <c r="I1933" s="53">
        <v>0.0</v>
      </c>
      <c r="J1933" s="53">
        <v>0.0</v>
      </c>
      <c r="K1933" s="2" t="s">
        <v>3531</v>
      </c>
      <c r="L1933" s="53">
        <v>0.0</v>
      </c>
      <c r="M1933" s="2" t="s">
        <v>3369</v>
      </c>
      <c r="N1933" s="2" t="s">
        <v>3360</v>
      </c>
      <c r="O1933" s="55"/>
      <c r="AB1933" s="2" t="s">
        <v>164</v>
      </c>
      <c r="AC1933" s="2" t="s">
        <v>3361</v>
      </c>
      <c r="AD1933" s="2" t="s">
        <v>3362</v>
      </c>
      <c r="AE1933" s="2" t="s">
        <v>3363</v>
      </c>
      <c r="AF1933" s="93"/>
      <c r="AG1933" s="2" t="s">
        <v>3364</v>
      </c>
      <c r="AH1933" s="2" t="s">
        <v>3365</v>
      </c>
      <c r="AI1933" s="2">
        <v>0.0</v>
      </c>
      <c r="AJ1933" s="94">
        <v>0.0</v>
      </c>
      <c r="AK1933" s="94">
        <v>0.0</v>
      </c>
      <c r="AL1933" s="79"/>
      <c r="AM1933" s="2" t="s">
        <v>5432</v>
      </c>
    </row>
    <row r="1934">
      <c r="A1934" s="54">
        <v>46019.0</v>
      </c>
      <c r="B1934" s="54">
        <v>46020.0</v>
      </c>
      <c r="C1934" s="2" t="s">
        <v>450</v>
      </c>
      <c r="D1934" s="2" t="s">
        <v>146</v>
      </c>
      <c r="E1934" s="2" t="s">
        <v>180</v>
      </c>
      <c r="F1934" s="53">
        <v>0.0</v>
      </c>
      <c r="G1934" s="53">
        <v>0.0</v>
      </c>
      <c r="H1934" s="53">
        <v>0.0</v>
      </c>
      <c r="I1934" s="53">
        <v>0.0</v>
      </c>
      <c r="J1934" s="53">
        <v>0.004617035741246087</v>
      </c>
      <c r="K1934" s="2" t="s">
        <v>3531</v>
      </c>
      <c r="L1934" s="53">
        <v>0.0</v>
      </c>
      <c r="M1934" s="2" t="s">
        <v>3369</v>
      </c>
      <c r="N1934" s="2" t="s">
        <v>3360</v>
      </c>
      <c r="O1934" s="55"/>
      <c r="AB1934" s="2" t="s">
        <v>164</v>
      </c>
      <c r="AC1934" s="2" t="s">
        <v>3361</v>
      </c>
      <c r="AD1934" s="2" t="s">
        <v>3362</v>
      </c>
      <c r="AE1934" s="2" t="s">
        <v>3363</v>
      </c>
      <c r="AF1934" s="93"/>
      <c r="AG1934" s="2" t="s">
        <v>3364</v>
      </c>
      <c r="AH1934" s="2" t="s">
        <v>3365</v>
      </c>
      <c r="AI1934" s="2">
        <v>0.0</v>
      </c>
      <c r="AJ1934" s="94">
        <v>2.1317019035943807E-5</v>
      </c>
      <c r="AK1934" s="94">
        <v>0.0</v>
      </c>
      <c r="AL1934" s="79"/>
      <c r="AM1934" s="2" t="s">
        <v>5433</v>
      </c>
    </row>
    <row r="1935">
      <c r="A1935" s="54">
        <v>46019.0</v>
      </c>
      <c r="B1935" s="54">
        <v>46020.0</v>
      </c>
      <c r="C1935" s="2" t="s">
        <v>515</v>
      </c>
      <c r="D1935" s="2" t="s">
        <v>146</v>
      </c>
      <c r="E1935" s="2" t="s">
        <v>180</v>
      </c>
      <c r="F1935" s="53">
        <v>0.0</v>
      </c>
      <c r="G1935" s="53">
        <v>0.0</v>
      </c>
      <c r="H1935" s="53">
        <v>0.0</v>
      </c>
      <c r="I1935" s="53">
        <v>0.0</v>
      </c>
      <c r="J1935" s="53">
        <v>0.0026312715885699165</v>
      </c>
      <c r="K1935" s="2" t="s">
        <v>3531</v>
      </c>
      <c r="L1935" s="53">
        <v>0.0</v>
      </c>
      <c r="M1935" s="2" t="s">
        <v>3369</v>
      </c>
      <c r="N1935" s="2" t="s">
        <v>3360</v>
      </c>
      <c r="O1935" s="55"/>
      <c r="AB1935" s="2" t="s">
        <v>164</v>
      </c>
      <c r="AC1935" s="2" t="s">
        <v>3361</v>
      </c>
      <c r="AD1935" s="2" t="s">
        <v>3362</v>
      </c>
      <c r="AE1935" s="2" t="s">
        <v>3363</v>
      </c>
      <c r="AF1935" s="93"/>
      <c r="AG1935" s="2" t="s">
        <v>3364</v>
      </c>
      <c r="AH1935" s="2" t="s">
        <v>3365</v>
      </c>
      <c r="AI1935" s="2">
        <v>0.0</v>
      </c>
      <c r="AJ1935" s="94">
        <v>6.923590172815252E-6</v>
      </c>
      <c r="AK1935" s="94">
        <v>0.0</v>
      </c>
      <c r="AL1935" s="79"/>
      <c r="AM1935" s="2" t="s">
        <v>5434</v>
      </c>
    </row>
    <row r="1936">
      <c r="A1936" s="54">
        <v>46019.0</v>
      </c>
      <c r="B1936" s="54">
        <v>46020.0</v>
      </c>
      <c r="C1936" s="2" t="s">
        <v>1189</v>
      </c>
      <c r="D1936" s="2" t="s">
        <v>146</v>
      </c>
      <c r="E1936" s="2" t="s">
        <v>180</v>
      </c>
      <c r="F1936" s="53">
        <v>0.0</v>
      </c>
      <c r="G1936" s="53">
        <v>0.0</v>
      </c>
      <c r="H1936" s="53">
        <v>0.0</v>
      </c>
      <c r="I1936" s="53">
        <v>0.0</v>
      </c>
      <c r="J1936" s="53">
        <v>0.0</v>
      </c>
      <c r="K1936" s="2" t="s">
        <v>3531</v>
      </c>
      <c r="L1936" s="53">
        <v>0.0</v>
      </c>
      <c r="M1936" s="2" t="s">
        <v>3369</v>
      </c>
      <c r="N1936" s="2" t="s">
        <v>3360</v>
      </c>
      <c r="O1936" s="55"/>
      <c r="AB1936" s="2" t="s">
        <v>164</v>
      </c>
      <c r="AC1936" s="2" t="s">
        <v>3361</v>
      </c>
      <c r="AD1936" s="2" t="s">
        <v>3362</v>
      </c>
      <c r="AE1936" s="2" t="s">
        <v>3363</v>
      </c>
      <c r="AF1936" s="93"/>
      <c r="AG1936" s="101" t="s">
        <v>3364</v>
      </c>
      <c r="AH1936" s="101" t="s">
        <v>3365</v>
      </c>
      <c r="AI1936" s="2">
        <v>0.0</v>
      </c>
      <c r="AJ1936" s="94">
        <v>0.0</v>
      </c>
      <c r="AK1936" s="94">
        <v>0.0</v>
      </c>
      <c r="AL1936" s="79"/>
      <c r="AM1936" s="2" t="s">
        <v>5435</v>
      </c>
    </row>
    <row r="1937">
      <c r="A1937" s="54">
        <v>46020.0</v>
      </c>
      <c r="B1937" s="54">
        <v>46021.0</v>
      </c>
      <c r="C1937" s="2" t="s">
        <v>178</v>
      </c>
      <c r="D1937" s="2" t="s">
        <v>146</v>
      </c>
      <c r="E1937" s="2" t="s">
        <v>208</v>
      </c>
      <c r="F1937" s="53">
        <v>0.0</v>
      </c>
      <c r="G1937" s="53">
        <v>0.0</v>
      </c>
      <c r="H1937" s="53">
        <v>0.0</v>
      </c>
      <c r="I1937" s="53">
        <v>0.0</v>
      </c>
      <c r="J1937" s="53">
        <v>0.006832404625619907</v>
      </c>
      <c r="K1937" s="2" t="s">
        <v>303</v>
      </c>
      <c r="L1937" s="53">
        <v>1.0</v>
      </c>
      <c r="M1937" s="2" t="s">
        <v>3369</v>
      </c>
      <c r="N1937" s="2" t="s">
        <v>3360</v>
      </c>
      <c r="O1937" s="55"/>
      <c r="AB1937" s="2" t="s">
        <v>164</v>
      </c>
      <c r="AC1937" s="2" t="s">
        <v>3361</v>
      </c>
      <c r="AD1937" s="2" t="s">
        <v>3362</v>
      </c>
      <c r="AE1937" s="2" t="s">
        <v>3363</v>
      </c>
      <c r="AF1937" s="93"/>
      <c r="AG1937" s="2" t="s">
        <v>3364</v>
      </c>
      <c r="AH1937" s="2" t="s">
        <v>3365</v>
      </c>
      <c r="AI1937" s="2">
        <v>0.0</v>
      </c>
      <c r="AJ1937" s="94">
        <v>4.66817529681923E-5</v>
      </c>
      <c r="AK1937" s="94">
        <v>0.0</v>
      </c>
      <c r="AL1937" s="79"/>
      <c r="AM1937" s="2" t="s">
        <v>5436</v>
      </c>
    </row>
    <row r="1938">
      <c r="A1938" s="54">
        <v>46020.0</v>
      </c>
      <c r="B1938" s="54">
        <v>46021.0</v>
      </c>
      <c r="C1938" s="2" t="s">
        <v>932</v>
      </c>
      <c r="D1938" s="2" t="s">
        <v>146</v>
      </c>
      <c r="E1938" s="2" t="s">
        <v>208</v>
      </c>
      <c r="F1938" s="53">
        <v>0.0</v>
      </c>
      <c r="G1938" s="53">
        <v>0.0</v>
      </c>
      <c r="H1938" s="53">
        <v>0.0</v>
      </c>
      <c r="I1938" s="53">
        <v>0.0</v>
      </c>
      <c r="J1938" s="53">
        <v>0.0</v>
      </c>
      <c r="K1938" s="2" t="s">
        <v>3531</v>
      </c>
      <c r="L1938" s="53">
        <v>0.0</v>
      </c>
      <c r="M1938" s="2" t="s">
        <v>3369</v>
      </c>
      <c r="N1938" s="2" t="s">
        <v>3360</v>
      </c>
      <c r="O1938" s="55"/>
      <c r="AB1938" s="2" t="s">
        <v>164</v>
      </c>
      <c r="AC1938" s="2" t="s">
        <v>3361</v>
      </c>
      <c r="AD1938" s="2" t="s">
        <v>3362</v>
      </c>
      <c r="AE1938" s="2" t="s">
        <v>3363</v>
      </c>
      <c r="AF1938" s="93"/>
      <c r="AG1938" s="2" t="s">
        <v>3364</v>
      </c>
      <c r="AH1938" s="2" t="s">
        <v>3365</v>
      </c>
      <c r="AI1938" s="2">
        <v>0.0</v>
      </c>
      <c r="AJ1938" s="94">
        <v>0.0</v>
      </c>
      <c r="AK1938" s="94">
        <v>0.0</v>
      </c>
      <c r="AL1938" s="79"/>
      <c r="AM1938" s="2" t="s">
        <v>5437</v>
      </c>
    </row>
    <row r="1939">
      <c r="A1939" s="54">
        <v>46020.0</v>
      </c>
      <c r="B1939" s="54">
        <v>46021.0</v>
      </c>
      <c r="C1939" s="2" t="s">
        <v>450</v>
      </c>
      <c r="D1939" s="2" t="s">
        <v>146</v>
      </c>
      <c r="E1939" s="2" t="s">
        <v>208</v>
      </c>
      <c r="F1939" s="53">
        <v>0.0</v>
      </c>
      <c r="G1939" s="53">
        <v>0.0</v>
      </c>
      <c r="H1939" s="53">
        <v>0.0</v>
      </c>
      <c r="I1939" s="53">
        <v>0.0</v>
      </c>
      <c r="J1939" s="53">
        <v>0.004581613594933336</v>
      </c>
      <c r="K1939" s="2" t="s">
        <v>3531</v>
      </c>
      <c r="L1939" s="53">
        <v>0.0</v>
      </c>
      <c r="M1939" s="2" t="s">
        <v>3369</v>
      </c>
      <c r="N1939" s="2" t="s">
        <v>3360</v>
      </c>
      <c r="O1939" s="55"/>
      <c r="AB1939" s="2" t="s">
        <v>164</v>
      </c>
      <c r="AC1939" s="2" t="s">
        <v>3361</v>
      </c>
      <c r="AD1939" s="2" t="s">
        <v>3362</v>
      </c>
      <c r="AE1939" s="2" t="s">
        <v>3363</v>
      </c>
      <c r="AF1939" s="93"/>
      <c r="AG1939" s="2" t="s">
        <v>3364</v>
      </c>
      <c r="AH1939" s="2" t="s">
        <v>3365</v>
      </c>
      <c r="AI1939" s="2">
        <v>0.0</v>
      </c>
      <c r="AJ1939" s="94">
        <v>2.0991183133277968E-5</v>
      </c>
      <c r="AK1939" s="94">
        <v>0.0</v>
      </c>
      <c r="AL1939" s="79"/>
      <c r="AM1939" s="2" t="s">
        <v>5438</v>
      </c>
    </row>
    <row r="1940">
      <c r="A1940" s="54">
        <v>46020.0</v>
      </c>
      <c r="B1940" s="54">
        <v>46021.0</v>
      </c>
      <c r="C1940" s="2" t="s">
        <v>515</v>
      </c>
      <c r="D1940" s="2" t="s">
        <v>146</v>
      </c>
      <c r="E1940" s="2" t="s">
        <v>208</v>
      </c>
      <c r="F1940" s="53">
        <v>0.0</v>
      </c>
      <c r="G1940" s="53">
        <v>0.0</v>
      </c>
      <c r="H1940" s="53">
        <v>0.0</v>
      </c>
      <c r="I1940" s="53">
        <v>0.0</v>
      </c>
      <c r="J1940" s="53">
        <v>0.0026110843315456183</v>
      </c>
      <c r="K1940" s="2" t="s">
        <v>3531</v>
      </c>
      <c r="L1940" s="53">
        <v>0.0</v>
      </c>
      <c r="M1940" s="2" t="s">
        <v>3369</v>
      </c>
      <c r="N1940" s="2" t="s">
        <v>3360</v>
      </c>
      <c r="O1940" s="55"/>
      <c r="AB1940" s="2" t="s">
        <v>164</v>
      </c>
      <c r="AC1940" s="2" t="s">
        <v>3361</v>
      </c>
      <c r="AD1940" s="2" t="s">
        <v>3362</v>
      </c>
      <c r="AE1940" s="2" t="s">
        <v>3363</v>
      </c>
      <c r="AF1940" s="93"/>
      <c r="AG1940" s="2" t="s">
        <v>3364</v>
      </c>
      <c r="AH1940" s="2" t="s">
        <v>3365</v>
      </c>
      <c r="AI1940" s="2">
        <v>0.0</v>
      </c>
      <c r="AJ1940" s="94">
        <v>6.817761386443028E-6</v>
      </c>
      <c r="AK1940" s="94">
        <v>0.0</v>
      </c>
      <c r="AL1940" s="79"/>
      <c r="AM1940" s="2" t="s">
        <v>5439</v>
      </c>
    </row>
    <row r="1941">
      <c r="A1941" s="54">
        <v>46020.0</v>
      </c>
      <c r="B1941" s="54">
        <v>46021.0</v>
      </c>
      <c r="C1941" s="2" t="s">
        <v>1189</v>
      </c>
      <c r="D1941" s="2" t="s">
        <v>146</v>
      </c>
      <c r="E1941" s="2" t="s">
        <v>208</v>
      </c>
      <c r="F1941" s="53">
        <v>0.0</v>
      </c>
      <c r="G1941" s="53">
        <v>0.0</v>
      </c>
      <c r="H1941" s="53">
        <v>0.0</v>
      </c>
      <c r="I1941" s="53">
        <v>0.0</v>
      </c>
      <c r="J1941" s="53">
        <v>0.0</v>
      </c>
      <c r="K1941" s="2" t="s">
        <v>3531</v>
      </c>
      <c r="L1941" s="53">
        <v>0.0</v>
      </c>
      <c r="M1941" s="2" t="s">
        <v>3369</v>
      </c>
      <c r="N1941" s="2" t="s">
        <v>3360</v>
      </c>
      <c r="O1941" s="55"/>
      <c r="AB1941" s="2" t="s">
        <v>164</v>
      </c>
      <c r="AC1941" s="2" t="s">
        <v>3361</v>
      </c>
      <c r="AD1941" s="2" t="s">
        <v>3362</v>
      </c>
      <c r="AE1941" s="2" t="s">
        <v>3363</v>
      </c>
      <c r="AF1941" s="93"/>
      <c r="AG1941" s="101" t="s">
        <v>3364</v>
      </c>
      <c r="AH1941" s="101" t="s">
        <v>3365</v>
      </c>
      <c r="AI1941" s="2">
        <v>0.0</v>
      </c>
      <c r="AJ1941" s="94">
        <v>0.0</v>
      </c>
      <c r="AK1941" s="94">
        <v>0.0</v>
      </c>
      <c r="AL1941" s="79"/>
      <c r="AM1941" s="2" t="s">
        <v>5440</v>
      </c>
    </row>
    <row r="1942">
      <c r="A1942" s="54">
        <v>46021.0</v>
      </c>
      <c r="B1942" s="54">
        <v>46022.0</v>
      </c>
      <c r="C1942" s="2" t="s">
        <v>178</v>
      </c>
      <c r="D1942" s="2" t="s">
        <v>146</v>
      </c>
      <c r="E1942" s="2" t="s">
        <v>303</v>
      </c>
      <c r="F1942" s="53">
        <v>0.125</v>
      </c>
      <c r="G1942" s="53">
        <v>0.08333333333333333</v>
      </c>
      <c r="H1942" s="53">
        <v>0.04</v>
      </c>
      <c r="I1942" s="53">
        <v>0.019230769230769232</v>
      </c>
      <c r="J1942" s="53">
        <v>0.030543343615444127</v>
      </c>
      <c r="K1942" s="2" t="s">
        <v>303</v>
      </c>
      <c r="L1942" s="53">
        <v>1.0</v>
      </c>
      <c r="M1942" s="2" t="s">
        <v>3369</v>
      </c>
      <c r="N1942" s="2" t="s">
        <v>3360</v>
      </c>
      <c r="O1942" s="55"/>
      <c r="AB1942" s="2" t="s">
        <v>164</v>
      </c>
      <c r="AC1942" s="2" t="s">
        <v>3361</v>
      </c>
      <c r="AD1942" s="2" t="s">
        <v>3362</v>
      </c>
      <c r="AE1942" s="2" t="s">
        <v>3363</v>
      </c>
      <c r="AF1942" s="93"/>
      <c r="AG1942" s="2" t="s">
        <v>3364</v>
      </c>
      <c r="AH1942" s="2" t="s">
        <v>3365</v>
      </c>
      <c r="AI1942" s="2">
        <v>0.0</v>
      </c>
      <c r="AJ1942" s="94">
        <v>9.328958392110915E-4</v>
      </c>
      <c r="AK1942" s="94">
        <v>3.6982248520710064E-4</v>
      </c>
      <c r="AL1942" s="79"/>
      <c r="AM1942" s="2" t="s">
        <v>5441</v>
      </c>
    </row>
    <row r="1943">
      <c r="A1943" s="54">
        <v>46021.0</v>
      </c>
      <c r="B1943" s="54">
        <v>46022.0</v>
      </c>
      <c r="C1943" s="2" t="s">
        <v>932</v>
      </c>
      <c r="D1943" s="2" t="s">
        <v>146</v>
      </c>
      <c r="E1943" s="2" t="s">
        <v>303</v>
      </c>
      <c r="F1943" s="53">
        <v>0.0</v>
      </c>
      <c r="G1943" s="53">
        <v>0.0</v>
      </c>
      <c r="H1943" s="53">
        <v>0.0</v>
      </c>
      <c r="I1943" s="53">
        <v>0.0</v>
      </c>
      <c r="J1943" s="53">
        <v>0.0</v>
      </c>
      <c r="K1943" s="2" t="s">
        <v>3531</v>
      </c>
      <c r="L1943" s="53">
        <v>0.0</v>
      </c>
      <c r="M1943" s="2" t="s">
        <v>3369</v>
      </c>
      <c r="N1943" s="2" t="s">
        <v>3360</v>
      </c>
      <c r="O1943" s="55"/>
      <c r="AB1943" s="2" t="s">
        <v>164</v>
      </c>
      <c r="AC1943" s="2" t="s">
        <v>3361</v>
      </c>
      <c r="AD1943" s="2" t="s">
        <v>3362</v>
      </c>
      <c r="AE1943" s="2" t="s">
        <v>3363</v>
      </c>
      <c r="AF1943" s="93"/>
      <c r="AG1943" s="2" t="s">
        <v>3364</v>
      </c>
      <c r="AH1943" s="2" t="s">
        <v>3365</v>
      </c>
      <c r="AI1943" s="2">
        <v>0.0</v>
      </c>
      <c r="AJ1943" s="94">
        <v>0.0</v>
      </c>
      <c r="AK1943" s="94">
        <v>0.0</v>
      </c>
      <c r="AL1943" s="79"/>
      <c r="AM1943" s="2" t="s">
        <v>5442</v>
      </c>
    </row>
    <row r="1944">
      <c r="A1944" s="54">
        <v>46021.0</v>
      </c>
      <c r="B1944" s="54">
        <v>46022.0</v>
      </c>
      <c r="C1944" s="2" t="s">
        <v>450</v>
      </c>
      <c r="D1944" s="2" t="s">
        <v>146</v>
      </c>
      <c r="E1944" s="2" t="s">
        <v>303</v>
      </c>
      <c r="F1944" s="53">
        <v>0.0</v>
      </c>
      <c r="G1944" s="53">
        <v>0.0</v>
      </c>
      <c r="H1944" s="53">
        <v>0.0</v>
      </c>
      <c r="I1944" s="53">
        <v>0.0</v>
      </c>
      <c r="J1944" s="53">
        <v>0.004546463209230579</v>
      </c>
      <c r="K1944" s="2" t="s">
        <v>3531</v>
      </c>
      <c r="L1944" s="53">
        <v>0.0</v>
      </c>
      <c r="M1944" s="2" t="s">
        <v>3369</v>
      </c>
      <c r="N1944" s="2" t="s">
        <v>3360</v>
      </c>
      <c r="O1944" s="55"/>
      <c r="AB1944" s="2" t="s">
        <v>164</v>
      </c>
      <c r="AC1944" s="2" t="s">
        <v>3361</v>
      </c>
      <c r="AD1944" s="2" t="s">
        <v>3362</v>
      </c>
      <c r="AE1944" s="2" t="s">
        <v>3363</v>
      </c>
      <c r="AF1944" s="93"/>
      <c r="AG1944" s="2" t="s">
        <v>3364</v>
      </c>
      <c r="AH1944" s="2" t="s">
        <v>3365</v>
      </c>
      <c r="AI1944" s="2">
        <v>0.0</v>
      </c>
      <c r="AJ1944" s="94">
        <v>2.0670327712887213E-5</v>
      </c>
      <c r="AK1944" s="94">
        <v>0.0</v>
      </c>
      <c r="AL1944" s="79"/>
      <c r="AM1944" s="2" t="s">
        <v>5443</v>
      </c>
    </row>
    <row r="1945">
      <c r="A1945" s="54">
        <v>46021.0</v>
      </c>
      <c r="B1945" s="54">
        <v>46022.0</v>
      </c>
      <c r="C1945" s="2" t="s">
        <v>515</v>
      </c>
      <c r="D1945" s="2" t="s">
        <v>146</v>
      </c>
      <c r="E1945" s="2" t="s">
        <v>303</v>
      </c>
      <c r="F1945" s="53">
        <v>0.0</v>
      </c>
      <c r="G1945" s="53">
        <v>0.0</v>
      </c>
      <c r="H1945" s="53">
        <v>0.0</v>
      </c>
      <c r="I1945" s="53">
        <v>0.0</v>
      </c>
      <c r="J1945" s="53">
        <v>0.002591051952242014</v>
      </c>
      <c r="K1945" s="2" t="s">
        <v>3531</v>
      </c>
      <c r="L1945" s="53">
        <v>0.0</v>
      </c>
      <c r="M1945" s="2" t="s">
        <v>3369</v>
      </c>
      <c r="N1945" s="2" t="s">
        <v>3360</v>
      </c>
      <c r="O1945" s="55"/>
      <c r="AB1945" s="2" t="s">
        <v>164</v>
      </c>
      <c r="AC1945" s="2" t="s">
        <v>3361</v>
      </c>
      <c r="AD1945" s="2" t="s">
        <v>3362</v>
      </c>
      <c r="AE1945" s="2" t="s">
        <v>3363</v>
      </c>
      <c r="AF1945" s="93"/>
      <c r="AG1945" s="2" t="s">
        <v>3364</v>
      </c>
      <c r="AH1945" s="2" t="s">
        <v>3365</v>
      </c>
      <c r="AI1945" s="2">
        <v>0.0</v>
      </c>
      <c r="AJ1945" s="94">
        <v>6.713550219217152E-6</v>
      </c>
      <c r="AK1945" s="94">
        <v>0.0</v>
      </c>
      <c r="AL1945" s="79"/>
      <c r="AM1945" s="2" t="s">
        <v>5444</v>
      </c>
    </row>
    <row r="1946">
      <c r="A1946" s="54">
        <v>46021.0</v>
      </c>
      <c r="B1946" s="54">
        <v>46022.0</v>
      </c>
      <c r="C1946" s="2" t="s">
        <v>1189</v>
      </c>
      <c r="D1946" s="2" t="s">
        <v>146</v>
      </c>
      <c r="E1946" s="2" t="s">
        <v>303</v>
      </c>
      <c r="F1946" s="53">
        <v>0.0</v>
      </c>
      <c r="G1946" s="53">
        <v>0.0</v>
      </c>
      <c r="H1946" s="53">
        <v>0.0</v>
      </c>
      <c r="I1946" s="53">
        <v>0.0</v>
      </c>
      <c r="J1946" s="53">
        <v>0.0</v>
      </c>
      <c r="K1946" s="2" t="s">
        <v>3531</v>
      </c>
      <c r="L1946" s="53">
        <v>0.0</v>
      </c>
      <c r="M1946" s="2" t="s">
        <v>3369</v>
      </c>
      <c r="N1946" s="2" t="s">
        <v>3360</v>
      </c>
      <c r="O1946" s="55"/>
      <c r="AB1946" s="2" t="s">
        <v>164</v>
      </c>
      <c r="AC1946" s="2" t="s">
        <v>3361</v>
      </c>
      <c r="AD1946" s="2" t="s">
        <v>3362</v>
      </c>
      <c r="AE1946" s="2" t="s">
        <v>3363</v>
      </c>
      <c r="AF1946" s="93"/>
      <c r="AG1946" s="101" t="s">
        <v>3364</v>
      </c>
      <c r="AH1946" s="101" t="s">
        <v>3365</v>
      </c>
      <c r="AI1946" s="2">
        <v>0.0</v>
      </c>
      <c r="AJ1946" s="94">
        <v>0.0</v>
      </c>
      <c r="AK1946" s="94">
        <v>0.0</v>
      </c>
      <c r="AL1946" s="79"/>
      <c r="AM1946" s="2" t="s">
        <v>5445</v>
      </c>
    </row>
    <row r="1947">
      <c r="A1947" s="54">
        <v>46022.0</v>
      </c>
      <c r="B1947" s="54">
        <v>46023.0</v>
      </c>
      <c r="C1947" s="2" t="s">
        <v>178</v>
      </c>
      <c r="D1947" s="2" t="s">
        <v>146</v>
      </c>
      <c r="E1947" s="2" t="s">
        <v>148</v>
      </c>
      <c r="F1947" s="53">
        <v>0.0</v>
      </c>
      <c r="G1947" s="53">
        <v>0.0</v>
      </c>
      <c r="H1947" s="53">
        <v>0.0</v>
      </c>
      <c r="I1947" s="53">
        <v>0.0</v>
      </c>
      <c r="J1947" s="53">
        <v>0.0067279696328653715</v>
      </c>
      <c r="K1947" s="2" t="s">
        <v>303</v>
      </c>
      <c r="L1947" s="53">
        <v>1.0</v>
      </c>
      <c r="M1947" s="2" t="s">
        <v>3369</v>
      </c>
      <c r="N1947" s="2" t="s">
        <v>3360</v>
      </c>
      <c r="O1947" s="55"/>
      <c r="AB1947" s="2" t="s">
        <v>164</v>
      </c>
      <c r="AC1947" s="2" t="s">
        <v>3361</v>
      </c>
      <c r="AD1947" s="2" t="s">
        <v>3362</v>
      </c>
      <c r="AE1947" s="2" t="s">
        <v>3363</v>
      </c>
      <c r="AF1947" s="93"/>
      <c r="AG1947" s="2" t="s">
        <v>3364</v>
      </c>
      <c r="AH1947" s="2" t="s">
        <v>3365</v>
      </c>
      <c r="AI1947" s="2">
        <v>0.0</v>
      </c>
      <c r="AJ1947" s="94">
        <v>4.5265575380758604E-5</v>
      </c>
      <c r="AK1947" s="94">
        <v>0.0</v>
      </c>
      <c r="AL1947" s="79"/>
      <c r="AM1947" s="2" t="s">
        <v>5446</v>
      </c>
    </row>
    <row r="1948">
      <c r="A1948" s="54">
        <v>46022.0</v>
      </c>
      <c r="B1948" s="54">
        <v>46023.0</v>
      </c>
      <c r="C1948" s="2" t="s">
        <v>932</v>
      </c>
      <c r="D1948" s="2" t="s">
        <v>146</v>
      </c>
      <c r="E1948" s="2" t="s">
        <v>148</v>
      </c>
      <c r="F1948" s="53">
        <v>0.0</v>
      </c>
      <c r="G1948" s="53">
        <v>0.0</v>
      </c>
      <c r="H1948" s="53">
        <v>0.0</v>
      </c>
      <c r="I1948" s="53">
        <v>0.0</v>
      </c>
      <c r="J1948" s="53">
        <v>0.0</v>
      </c>
      <c r="K1948" s="2" t="s">
        <v>3531</v>
      </c>
      <c r="L1948" s="53">
        <v>0.0</v>
      </c>
      <c r="M1948" s="2" t="s">
        <v>3369</v>
      </c>
      <c r="N1948" s="2" t="s">
        <v>3360</v>
      </c>
      <c r="O1948" s="55"/>
      <c r="AB1948" s="2" t="s">
        <v>164</v>
      </c>
      <c r="AC1948" s="2" t="s">
        <v>3361</v>
      </c>
      <c r="AD1948" s="2" t="s">
        <v>3362</v>
      </c>
      <c r="AE1948" s="2" t="s">
        <v>3363</v>
      </c>
      <c r="AF1948" s="93"/>
      <c r="AG1948" s="2" t="s">
        <v>3364</v>
      </c>
      <c r="AH1948" s="2" t="s">
        <v>3365</v>
      </c>
      <c r="AI1948" s="2">
        <v>0.0</v>
      </c>
      <c r="AJ1948" s="94">
        <v>0.0</v>
      </c>
      <c r="AK1948" s="94">
        <v>0.0</v>
      </c>
      <c r="AL1948" s="79"/>
      <c r="AM1948" s="2" t="s">
        <v>5447</v>
      </c>
    </row>
    <row r="1949">
      <c r="A1949" s="54">
        <v>46022.0</v>
      </c>
      <c r="B1949" s="54">
        <v>46023.0</v>
      </c>
      <c r="C1949" s="2" t="s">
        <v>450</v>
      </c>
      <c r="D1949" s="2" t="s">
        <v>146</v>
      </c>
      <c r="E1949" s="2" t="s">
        <v>148</v>
      </c>
      <c r="F1949" s="53">
        <v>0.0</v>
      </c>
      <c r="G1949" s="53">
        <v>0.0</v>
      </c>
      <c r="H1949" s="53">
        <v>0.0</v>
      </c>
      <c r="I1949" s="53">
        <v>0.0</v>
      </c>
      <c r="J1949" s="53">
        <v>0.004511582499175812</v>
      </c>
      <c r="K1949" s="2" t="s">
        <v>3531</v>
      </c>
      <c r="L1949" s="53">
        <v>0.0</v>
      </c>
      <c r="M1949" s="2" t="s">
        <v>3369</v>
      </c>
      <c r="N1949" s="2" t="s">
        <v>3360</v>
      </c>
      <c r="O1949" s="55"/>
      <c r="AB1949" s="2" t="s">
        <v>164</v>
      </c>
      <c r="AC1949" s="2" t="s">
        <v>3361</v>
      </c>
      <c r="AD1949" s="2" t="s">
        <v>3362</v>
      </c>
      <c r="AE1949" s="2" t="s">
        <v>3363</v>
      </c>
      <c r="AF1949" s="93"/>
      <c r="AG1949" s="2" t="s">
        <v>3364</v>
      </c>
      <c r="AH1949" s="2" t="s">
        <v>3365</v>
      </c>
      <c r="AI1949" s="2">
        <v>0.0</v>
      </c>
      <c r="AJ1949" s="94">
        <v>2.0354376646869464E-5</v>
      </c>
      <c r="AK1949" s="94">
        <v>0.0</v>
      </c>
      <c r="AL1949" s="79"/>
      <c r="AM1949" s="2" t="s">
        <v>5448</v>
      </c>
    </row>
    <row r="1950">
      <c r="A1950" s="54">
        <v>46022.0</v>
      </c>
      <c r="B1950" s="54">
        <v>46023.0</v>
      </c>
      <c r="C1950" s="2" t="s">
        <v>515</v>
      </c>
      <c r="D1950" s="2" t="s">
        <v>146</v>
      </c>
      <c r="E1950" s="2" t="s">
        <v>148</v>
      </c>
      <c r="F1950" s="53">
        <v>0.0</v>
      </c>
      <c r="G1950" s="53">
        <v>0.0</v>
      </c>
      <c r="H1950" s="53">
        <v>0.0</v>
      </c>
      <c r="I1950" s="53">
        <v>0.0</v>
      </c>
      <c r="J1950" s="53">
        <v>0.0025711732624289084</v>
      </c>
      <c r="K1950" s="2" t="s">
        <v>3531</v>
      </c>
      <c r="L1950" s="53">
        <v>0.0</v>
      </c>
      <c r="M1950" s="2" t="s">
        <v>3369</v>
      </c>
      <c r="N1950" s="2" t="s">
        <v>3360</v>
      </c>
      <c r="O1950" s="55"/>
      <c r="AB1950" s="2" t="s">
        <v>164</v>
      </c>
      <c r="AC1950" s="2" t="s">
        <v>3361</v>
      </c>
      <c r="AD1950" s="2" t="s">
        <v>3362</v>
      </c>
      <c r="AE1950" s="2" t="s">
        <v>3363</v>
      </c>
      <c r="AF1950" s="93"/>
      <c r="AG1950" s="2" t="s">
        <v>3364</v>
      </c>
      <c r="AH1950" s="2" t="s">
        <v>3365</v>
      </c>
      <c r="AI1950" s="2">
        <v>0.0</v>
      </c>
      <c r="AJ1950" s="94">
        <v>6.610931945429316E-6</v>
      </c>
      <c r="AK1950" s="94">
        <v>0.0</v>
      </c>
      <c r="AL1950" s="79"/>
      <c r="AM1950" s="2" t="s">
        <v>5449</v>
      </c>
    </row>
    <row r="1951">
      <c r="A1951" s="54">
        <v>46022.0</v>
      </c>
      <c r="B1951" s="54">
        <v>46023.0</v>
      </c>
      <c r="C1951" s="2" t="s">
        <v>1189</v>
      </c>
      <c r="D1951" s="2" t="s">
        <v>146</v>
      </c>
      <c r="E1951" s="2" t="s">
        <v>148</v>
      </c>
      <c r="F1951" s="53">
        <v>0.0</v>
      </c>
      <c r="G1951" s="53">
        <v>0.0</v>
      </c>
      <c r="H1951" s="53">
        <v>0.0</v>
      </c>
      <c r="I1951" s="53">
        <v>0.0</v>
      </c>
      <c r="J1951" s="53">
        <v>0.0</v>
      </c>
      <c r="K1951" s="2" t="s">
        <v>3531</v>
      </c>
      <c r="L1951" s="53">
        <v>0.0</v>
      </c>
      <c r="M1951" s="2" t="s">
        <v>3369</v>
      </c>
      <c r="N1951" s="2" t="s">
        <v>3360</v>
      </c>
      <c r="O1951" s="55"/>
      <c r="AB1951" s="2" t="s">
        <v>164</v>
      </c>
      <c r="AC1951" s="2" t="s">
        <v>3361</v>
      </c>
      <c r="AD1951" s="2" t="s">
        <v>3362</v>
      </c>
      <c r="AE1951" s="2" t="s">
        <v>3363</v>
      </c>
      <c r="AF1951" s="93"/>
      <c r="AG1951" s="101" t="s">
        <v>3364</v>
      </c>
      <c r="AH1951" s="101" t="s">
        <v>3365</v>
      </c>
      <c r="AI1951" s="2">
        <v>0.0</v>
      </c>
      <c r="AJ1951" s="94">
        <v>0.0</v>
      </c>
      <c r="AK1951" s="94">
        <v>0.0</v>
      </c>
      <c r="AL1951" s="79"/>
      <c r="AM1951" s="2" t="s">
        <v>5450</v>
      </c>
    </row>
    <row r="1952">
      <c r="A1952" s="54">
        <v>46023.0</v>
      </c>
      <c r="B1952" s="54">
        <v>46024.0</v>
      </c>
      <c r="C1952" s="2" t="s">
        <v>178</v>
      </c>
      <c r="D1952" s="2" t="s">
        <v>146</v>
      </c>
      <c r="E1952" s="2" t="s">
        <v>196</v>
      </c>
      <c r="F1952" s="53">
        <v>0.0</v>
      </c>
      <c r="G1952" s="53">
        <v>0.0</v>
      </c>
      <c r="H1952" s="53">
        <v>0.0</v>
      </c>
      <c r="I1952" s="53">
        <v>0.0</v>
      </c>
      <c r="J1952" s="53">
        <v>0.006676352288300745</v>
      </c>
      <c r="K1952" s="2" t="s">
        <v>303</v>
      </c>
      <c r="L1952" s="53">
        <v>1.0</v>
      </c>
      <c r="M1952" s="2" t="s">
        <v>3369</v>
      </c>
      <c r="N1952" s="2" t="s">
        <v>3360</v>
      </c>
      <c r="O1952" s="55"/>
      <c r="AB1952" s="2" t="s">
        <v>153</v>
      </c>
      <c r="AC1952" s="2" t="s">
        <v>5451</v>
      </c>
      <c r="AD1952" s="2" t="s">
        <v>3362</v>
      </c>
      <c r="AE1952" s="2" t="s">
        <v>3363</v>
      </c>
      <c r="AF1952" s="93"/>
      <c r="AG1952" s="2" t="s">
        <v>3364</v>
      </c>
      <c r="AH1952" s="2" t="s">
        <v>3365</v>
      </c>
      <c r="AI1952" s="2">
        <v>1.0</v>
      </c>
      <c r="AJ1952" s="94">
        <v>0.986691869103276</v>
      </c>
      <c r="AK1952" s="94">
        <v>1.0</v>
      </c>
      <c r="AL1952" s="79"/>
      <c r="AM1952" s="2" t="s">
        <v>5452</v>
      </c>
    </row>
    <row r="1953">
      <c r="A1953" s="54">
        <v>46023.0</v>
      </c>
      <c r="B1953" s="54">
        <v>46024.0</v>
      </c>
      <c r="C1953" s="2" t="s">
        <v>932</v>
      </c>
      <c r="D1953" s="2" t="s">
        <v>146</v>
      </c>
      <c r="E1953" s="2" t="s">
        <v>196</v>
      </c>
      <c r="F1953" s="53">
        <v>0.0</v>
      </c>
      <c r="G1953" s="53">
        <v>0.0</v>
      </c>
      <c r="H1953" s="53">
        <v>0.0</v>
      </c>
      <c r="I1953" s="53">
        <v>0.0</v>
      </c>
      <c r="J1953" s="53">
        <v>0.0</v>
      </c>
      <c r="K1953" s="2" t="s">
        <v>3531</v>
      </c>
      <c r="L1953" s="53">
        <v>0.0</v>
      </c>
      <c r="M1953" s="2" t="s">
        <v>3369</v>
      </c>
      <c r="N1953" s="2" t="s">
        <v>3360</v>
      </c>
      <c r="O1953" s="55"/>
      <c r="AB1953" s="2" t="s">
        <v>164</v>
      </c>
      <c r="AC1953" s="2" t="s">
        <v>3361</v>
      </c>
      <c r="AD1953" s="2" t="s">
        <v>3362</v>
      </c>
      <c r="AE1953" s="2" t="s">
        <v>3363</v>
      </c>
      <c r="AF1953" s="93"/>
      <c r="AG1953" s="2" t="s">
        <v>3364</v>
      </c>
      <c r="AH1953" s="2" t="s">
        <v>3365</v>
      </c>
      <c r="AI1953" s="2">
        <v>0.0</v>
      </c>
      <c r="AJ1953" s="94">
        <v>0.0</v>
      </c>
      <c r="AK1953" s="94">
        <v>0.0</v>
      </c>
      <c r="AL1953" s="79"/>
      <c r="AM1953" s="2" t="s">
        <v>5453</v>
      </c>
    </row>
    <row r="1954">
      <c r="A1954" s="54">
        <v>46023.0</v>
      </c>
      <c r="B1954" s="54">
        <v>46024.0</v>
      </c>
      <c r="C1954" s="2" t="s">
        <v>450</v>
      </c>
      <c r="D1954" s="2" t="s">
        <v>146</v>
      </c>
      <c r="E1954" s="2" t="s">
        <v>196</v>
      </c>
      <c r="F1954" s="53">
        <v>0.0</v>
      </c>
      <c r="G1954" s="53">
        <v>0.0</v>
      </c>
      <c r="H1954" s="53">
        <v>0.04</v>
      </c>
      <c r="I1954" s="53">
        <v>0.019230769230769232</v>
      </c>
      <c r="J1954" s="53">
        <v>0.019105031850199978</v>
      </c>
      <c r="K1954" s="2" t="s">
        <v>3531</v>
      </c>
      <c r="L1954" s="53">
        <v>0.0</v>
      </c>
      <c r="M1954" s="2" t="s">
        <v>3369</v>
      </c>
      <c r="N1954" s="2" t="s">
        <v>3360</v>
      </c>
      <c r="O1954" s="55"/>
      <c r="AB1954" s="2" t="s">
        <v>164</v>
      </c>
      <c r="AC1954" s="2" t="s">
        <v>3361</v>
      </c>
      <c r="AD1954" s="2" t="s">
        <v>3362</v>
      </c>
      <c r="AE1954" s="2" t="s">
        <v>3363</v>
      </c>
      <c r="AF1954" s="93"/>
      <c r="AG1954" s="2" t="s">
        <v>3364</v>
      </c>
      <c r="AH1954" s="2" t="s">
        <v>3365</v>
      </c>
      <c r="AI1954" s="2">
        <v>0.0</v>
      </c>
      <c r="AJ1954" s="94">
        <v>3.6500224199715556E-4</v>
      </c>
      <c r="AK1954" s="94">
        <v>3.6982248520710064E-4</v>
      </c>
      <c r="AL1954" s="79"/>
      <c r="AM1954" s="2" t="s">
        <v>5454</v>
      </c>
    </row>
    <row r="1955">
      <c r="A1955" s="54">
        <v>46023.0</v>
      </c>
      <c r="B1955" s="54">
        <v>46024.0</v>
      </c>
      <c r="C1955" s="2" t="s">
        <v>515</v>
      </c>
      <c r="D1955" s="2" t="s">
        <v>146</v>
      </c>
      <c r="E1955" s="2" t="s">
        <v>196</v>
      </c>
      <c r="F1955" s="53">
        <v>0.0</v>
      </c>
      <c r="G1955" s="53">
        <v>0.0</v>
      </c>
      <c r="H1955" s="53">
        <v>0.0</v>
      </c>
      <c r="I1955" s="53">
        <v>0.0</v>
      </c>
      <c r="J1955" s="53">
        <v>0.0025514470829922707</v>
      </c>
      <c r="K1955" s="2" t="s">
        <v>3531</v>
      </c>
      <c r="L1955" s="53">
        <v>0.0</v>
      </c>
      <c r="M1955" s="2" t="s">
        <v>3369</v>
      </c>
      <c r="N1955" s="2" t="s">
        <v>3360</v>
      </c>
      <c r="O1955" s="55"/>
      <c r="AB1955" s="2" t="s">
        <v>164</v>
      </c>
      <c r="AC1955" s="2" t="s">
        <v>3361</v>
      </c>
      <c r="AD1955" s="2" t="s">
        <v>3362</v>
      </c>
      <c r="AE1955" s="2" t="s">
        <v>3363</v>
      </c>
      <c r="AF1955" s="93"/>
      <c r="AG1955" s="2" t="s">
        <v>3364</v>
      </c>
      <c r="AH1955" s="2" t="s">
        <v>3365</v>
      </c>
      <c r="AI1955" s="2">
        <v>0.0</v>
      </c>
      <c r="AJ1955" s="94">
        <v>6.509882217309767E-6</v>
      </c>
      <c r="AK1955" s="94">
        <v>0.0</v>
      </c>
      <c r="AL1955" s="79"/>
      <c r="AM1955" s="2" t="s">
        <v>5455</v>
      </c>
    </row>
    <row r="1956">
      <c r="A1956" s="54">
        <v>46023.0</v>
      </c>
      <c r="B1956" s="54">
        <v>46024.0</v>
      </c>
      <c r="C1956" s="2" t="s">
        <v>1189</v>
      </c>
      <c r="D1956" s="2" t="s">
        <v>146</v>
      </c>
      <c r="E1956" s="2" t="s">
        <v>196</v>
      </c>
      <c r="F1956" s="53">
        <v>0.0</v>
      </c>
      <c r="G1956" s="53">
        <v>0.0</v>
      </c>
      <c r="H1956" s="53">
        <v>0.0</v>
      </c>
      <c r="I1956" s="53">
        <v>0.0</v>
      </c>
      <c r="J1956" s="53">
        <v>0.0</v>
      </c>
      <c r="K1956" s="2" t="s">
        <v>3531</v>
      </c>
      <c r="L1956" s="53">
        <v>0.0</v>
      </c>
      <c r="M1956" s="2" t="s">
        <v>3369</v>
      </c>
      <c r="N1956" s="2" t="s">
        <v>3360</v>
      </c>
      <c r="O1956" s="55"/>
      <c r="AB1956" s="2" t="s">
        <v>164</v>
      </c>
      <c r="AC1956" s="2" t="s">
        <v>3361</v>
      </c>
      <c r="AD1956" s="2" t="s">
        <v>3362</v>
      </c>
      <c r="AE1956" s="2" t="s">
        <v>3363</v>
      </c>
      <c r="AF1956" s="93"/>
      <c r="AG1956" s="101" t="s">
        <v>3364</v>
      </c>
      <c r="AH1956" s="101" t="s">
        <v>3365</v>
      </c>
      <c r="AI1956" s="2">
        <v>0.0</v>
      </c>
      <c r="AJ1956" s="94">
        <v>0.0</v>
      </c>
      <c r="AK1956" s="94">
        <v>0.0</v>
      </c>
      <c r="AL1956" s="79"/>
      <c r="AM1956" s="2" t="s">
        <v>5456</v>
      </c>
    </row>
    <row r="1957">
      <c r="A1957" s="54">
        <v>46024.0</v>
      </c>
      <c r="B1957" s="54">
        <v>46025.0</v>
      </c>
      <c r="C1957" s="2" t="s">
        <v>178</v>
      </c>
      <c r="D1957" s="2" t="s">
        <v>146</v>
      </c>
      <c r="E1957" s="2" t="s">
        <v>288</v>
      </c>
      <c r="F1957" s="53">
        <v>0.0</v>
      </c>
      <c r="G1957" s="53">
        <v>0.0</v>
      </c>
      <c r="H1957" s="53">
        <v>0.04</v>
      </c>
      <c r="I1957" s="53">
        <v>0.019230769230769232</v>
      </c>
      <c r="J1957" s="53">
        <v>0.019238643919243133</v>
      </c>
      <c r="K1957" s="2" t="s">
        <v>3485</v>
      </c>
      <c r="L1957" s="53">
        <v>0.0</v>
      </c>
      <c r="M1957" s="2" t="s">
        <v>3369</v>
      </c>
      <c r="N1957" s="2" t="s">
        <v>3360</v>
      </c>
      <c r="O1957" s="55"/>
      <c r="AB1957" s="2" t="s">
        <v>164</v>
      </c>
      <c r="AC1957" s="2" t="s">
        <v>3361</v>
      </c>
      <c r="AD1957" s="2" t="s">
        <v>3362</v>
      </c>
      <c r="AE1957" s="2" t="s">
        <v>3363</v>
      </c>
      <c r="AF1957" s="93"/>
      <c r="AG1957" s="2" t="s">
        <v>3364</v>
      </c>
      <c r="AH1957" s="2" t="s">
        <v>3365</v>
      </c>
      <c r="AI1957" s="2">
        <v>0.0</v>
      </c>
      <c r="AJ1957" s="94">
        <v>3.7012541985143076E-4</v>
      </c>
      <c r="AK1957" s="94">
        <v>3.6982248520710064E-4</v>
      </c>
      <c r="AL1957" s="79"/>
      <c r="AM1957" s="2" t="s">
        <v>5457</v>
      </c>
    </row>
    <row r="1958">
      <c r="A1958" s="54">
        <v>46024.0</v>
      </c>
      <c r="B1958" s="54">
        <v>46025.0</v>
      </c>
      <c r="C1958" s="2" t="s">
        <v>932</v>
      </c>
      <c r="D1958" s="2" t="s">
        <v>146</v>
      </c>
      <c r="E1958" s="2" t="s">
        <v>288</v>
      </c>
      <c r="F1958" s="53">
        <v>0.0</v>
      </c>
      <c r="G1958" s="53">
        <v>0.0</v>
      </c>
      <c r="H1958" s="53">
        <v>0.0</v>
      </c>
      <c r="I1958" s="53">
        <v>0.0</v>
      </c>
      <c r="J1958" s="53">
        <v>0.0</v>
      </c>
      <c r="K1958" s="2" t="s">
        <v>3531</v>
      </c>
      <c r="L1958" s="53">
        <v>0.0</v>
      </c>
      <c r="M1958" s="2" t="s">
        <v>3369</v>
      </c>
      <c r="N1958" s="2" t="s">
        <v>3360</v>
      </c>
      <c r="O1958" s="55"/>
      <c r="AB1958" s="2" t="s">
        <v>164</v>
      </c>
      <c r="AC1958" s="2" t="s">
        <v>3361</v>
      </c>
      <c r="AD1958" s="2" t="s">
        <v>3362</v>
      </c>
      <c r="AE1958" s="2" t="s">
        <v>3363</v>
      </c>
      <c r="AF1958" s="93"/>
      <c r="AG1958" s="2" t="s">
        <v>3364</v>
      </c>
      <c r="AH1958" s="2" t="s">
        <v>3365</v>
      </c>
      <c r="AI1958" s="2">
        <v>0.0</v>
      </c>
      <c r="AJ1958" s="94">
        <v>0.0</v>
      </c>
      <c r="AK1958" s="94">
        <v>0.0</v>
      </c>
      <c r="AL1958" s="79"/>
      <c r="AM1958" s="2" t="s">
        <v>5458</v>
      </c>
    </row>
    <row r="1959">
      <c r="A1959" s="54">
        <v>46024.0</v>
      </c>
      <c r="B1959" s="54">
        <v>46025.0</v>
      </c>
      <c r="C1959" s="2" t="s">
        <v>450</v>
      </c>
      <c r="D1959" s="2" t="s">
        <v>146</v>
      </c>
      <c r="E1959" s="2" t="s">
        <v>288</v>
      </c>
      <c r="F1959" s="53">
        <v>0.0</v>
      </c>
      <c r="G1959" s="53">
        <v>0.0</v>
      </c>
      <c r="H1959" s="53">
        <v>0.0</v>
      </c>
      <c r="I1959" s="53">
        <v>0.0</v>
      </c>
      <c r="J1959" s="53">
        <v>0.004442621846019214</v>
      </c>
      <c r="K1959" s="2" t="s">
        <v>3531</v>
      </c>
      <c r="L1959" s="53">
        <v>0.0</v>
      </c>
      <c r="M1959" s="2" t="s">
        <v>3369</v>
      </c>
      <c r="N1959" s="2" t="s">
        <v>3360</v>
      </c>
      <c r="O1959" s="55"/>
      <c r="AB1959" s="2" t="s">
        <v>164</v>
      </c>
      <c r="AC1959" s="2" t="s">
        <v>3361</v>
      </c>
      <c r="AD1959" s="2" t="s">
        <v>3362</v>
      </c>
      <c r="AE1959" s="2" t="s">
        <v>3363</v>
      </c>
      <c r="AF1959" s="93"/>
      <c r="AG1959" s="2" t="s">
        <v>3364</v>
      </c>
      <c r="AH1959" s="2" t="s">
        <v>3365</v>
      </c>
      <c r="AI1959" s="2">
        <v>0.0</v>
      </c>
      <c r="AJ1959" s="94">
        <v>1.9736888866727166E-5</v>
      </c>
      <c r="AK1959" s="94">
        <v>0.0</v>
      </c>
      <c r="AL1959" s="79"/>
      <c r="AM1959" s="2" t="s">
        <v>5459</v>
      </c>
    </row>
    <row r="1960">
      <c r="A1960" s="54">
        <v>46024.0</v>
      </c>
      <c r="B1960" s="54">
        <v>46025.0</v>
      </c>
      <c r="C1960" s="2" t="s">
        <v>515</v>
      </c>
      <c r="D1960" s="2" t="s">
        <v>146</v>
      </c>
      <c r="E1960" s="2" t="s">
        <v>288</v>
      </c>
      <c r="F1960" s="53">
        <v>0.0</v>
      </c>
      <c r="G1960" s="53">
        <v>0.08333333333333333</v>
      </c>
      <c r="H1960" s="53">
        <v>0.04</v>
      </c>
      <c r="I1960" s="53">
        <v>0.019230769230769232</v>
      </c>
      <c r="J1960" s="53">
        <v>0.02068036583070053</v>
      </c>
      <c r="K1960" s="2" t="s">
        <v>3531</v>
      </c>
      <c r="L1960" s="53">
        <v>0.0</v>
      </c>
      <c r="M1960" s="2" t="s">
        <v>3369</v>
      </c>
      <c r="N1960" s="2" t="s">
        <v>3360</v>
      </c>
      <c r="O1960" s="55"/>
      <c r="AB1960" s="2" t="s">
        <v>164</v>
      </c>
      <c r="AC1960" s="2" t="s">
        <v>3361</v>
      </c>
      <c r="AD1960" s="2" t="s">
        <v>3362</v>
      </c>
      <c r="AE1960" s="2" t="s">
        <v>3363</v>
      </c>
      <c r="AF1960" s="93"/>
      <c r="AG1960" s="2" t="s">
        <v>3364</v>
      </c>
      <c r="AH1960" s="2" t="s">
        <v>3365</v>
      </c>
      <c r="AI1960" s="2">
        <v>0.0</v>
      </c>
      <c r="AJ1960" s="94">
        <v>4.2767753089160596E-4</v>
      </c>
      <c r="AK1960" s="94">
        <v>3.6982248520710064E-4</v>
      </c>
      <c r="AL1960" s="79"/>
      <c r="AM1960" s="2" t="s">
        <v>5460</v>
      </c>
    </row>
    <row r="1961">
      <c r="A1961" s="54">
        <v>46024.0</v>
      </c>
      <c r="B1961" s="54">
        <v>46025.0</v>
      </c>
      <c r="C1961" s="2" t="s">
        <v>1189</v>
      </c>
      <c r="D1961" s="2" t="s">
        <v>146</v>
      </c>
      <c r="E1961" s="2" t="s">
        <v>288</v>
      </c>
      <c r="F1961" s="53">
        <v>0.0</v>
      </c>
      <c r="G1961" s="53">
        <v>0.0</v>
      </c>
      <c r="H1961" s="53">
        <v>0.0</v>
      </c>
      <c r="I1961" s="53">
        <v>0.0</v>
      </c>
      <c r="J1961" s="53">
        <v>0.0</v>
      </c>
      <c r="K1961" s="2" t="s">
        <v>3531</v>
      </c>
      <c r="L1961" s="53">
        <v>0.0</v>
      </c>
      <c r="M1961" s="2" t="s">
        <v>3369</v>
      </c>
      <c r="N1961" s="2" t="s">
        <v>3360</v>
      </c>
      <c r="O1961" s="55"/>
      <c r="AB1961" s="2" t="s">
        <v>164</v>
      </c>
      <c r="AC1961" s="2" t="s">
        <v>3361</v>
      </c>
      <c r="AD1961" s="2" t="s">
        <v>3362</v>
      </c>
      <c r="AE1961" s="2" t="s">
        <v>3363</v>
      </c>
      <c r="AF1961" s="93"/>
      <c r="AG1961" s="101" t="s">
        <v>3364</v>
      </c>
      <c r="AH1961" s="101" t="s">
        <v>3365</v>
      </c>
      <c r="AI1961" s="2">
        <v>0.0</v>
      </c>
      <c r="AJ1961" s="94">
        <v>0.0</v>
      </c>
      <c r="AK1961" s="94">
        <v>0.0</v>
      </c>
      <c r="AL1961" s="79"/>
      <c r="AM1961" s="2" t="s">
        <v>5461</v>
      </c>
    </row>
    <row r="1962">
      <c r="A1962" s="54">
        <v>46025.0</v>
      </c>
      <c r="B1962" s="54">
        <v>46026.0</v>
      </c>
      <c r="C1962" s="2" t="s">
        <v>178</v>
      </c>
      <c r="D1962" s="2" t="s">
        <v>146</v>
      </c>
      <c r="E1962" s="2" t="s">
        <v>256</v>
      </c>
      <c r="F1962" s="53">
        <v>0.0</v>
      </c>
      <c r="G1962" s="53">
        <v>0.0</v>
      </c>
      <c r="H1962" s="53">
        <v>0.04</v>
      </c>
      <c r="I1962" s="53">
        <v>0.019230769230769232</v>
      </c>
      <c r="J1962" s="53">
        <v>0.020654282172312292</v>
      </c>
      <c r="K1962" s="2" t="s">
        <v>3485</v>
      </c>
      <c r="L1962" s="53">
        <v>0.0</v>
      </c>
      <c r="M1962" s="2" t="s">
        <v>3369</v>
      </c>
      <c r="N1962" s="2" t="s">
        <v>3360</v>
      </c>
      <c r="O1962" s="55"/>
      <c r="AB1962" s="2" t="s">
        <v>164</v>
      </c>
      <c r="AC1962" s="2" t="s">
        <v>3361</v>
      </c>
      <c r="AD1962" s="2" t="s">
        <v>3362</v>
      </c>
      <c r="AE1962" s="2" t="s">
        <v>3363</v>
      </c>
      <c r="AF1962" s="93"/>
      <c r="AG1962" s="2" t="s">
        <v>3364</v>
      </c>
      <c r="AH1962" s="2" t="s">
        <v>3365</v>
      </c>
      <c r="AI1962" s="2">
        <v>0.0</v>
      </c>
      <c r="AJ1962" s="94">
        <v>4.265993720534974E-4</v>
      </c>
      <c r="AK1962" s="94">
        <v>3.6982248520710064E-4</v>
      </c>
      <c r="AL1962" s="79"/>
      <c r="AM1962" s="2" t="s">
        <v>5462</v>
      </c>
    </row>
    <row r="1963">
      <c r="A1963" s="54">
        <v>46025.0</v>
      </c>
      <c r="B1963" s="54">
        <v>46026.0</v>
      </c>
      <c r="C1963" s="2" t="s">
        <v>932</v>
      </c>
      <c r="D1963" s="2" t="s">
        <v>146</v>
      </c>
      <c r="E1963" s="2" t="s">
        <v>256</v>
      </c>
      <c r="F1963" s="53">
        <v>0.0</v>
      </c>
      <c r="G1963" s="53">
        <v>0.0</v>
      </c>
      <c r="H1963" s="53">
        <v>0.0</v>
      </c>
      <c r="I1963" s="53">
        <v>0.0</v>
      </c>
      <c r="J1963" s="53">
        <v>0.0</v>
      </c>
      <c r="K1963" s="2" t="s">
        <v>3531</v>
      </c>
      <c r="L1963" s="53">
        <v>0.0</v>
      </c>
      <c r="M1963" s="2" t="s">
        <v>3369</v>
      </c>
      <c r="N1963" s="2" t="s">
        <v>3360</v>
      </c>
      <c r="O1963" s="55"/>
      <c r="AB1963" s="2" t="s">
        <v>164</v>
      </c>
      <c r="AC1963" s="2" t="s">
        <v>3361</v>
      </c>
      <c r="AD1963" s="2" t="s">
        <v>3362</v>
      </c>
      <c r="AE1963" s="2" t="s">
        <v>3363</v>
      </c>
      <c r="AF1963" s="93"/>
      <c r="AG1963" s="2" t="s">
        <v>3364</v>
      </c>
      <c r="AH1963" s="2" t="s">
        <v>3365</v>
      </c>
      <c r="AI1963" s="2">
        <v>0.0</v>
      </c>
      <c r="AJ1963" s="94">
        <v>0.0</v>
      </c>
      <c r="AK1963" s="94">
        <v>0.0</v>
      </c>
      <c r="AL1963" s="79"/>
      <c r="AM1963" s="2" t="s">
        <v>5463</v>
      </c>
    </row>
    <row r="1964">
      <c r="A1964" s="54">
        <v>46025.0</v>
      </c>
      <c r="B1964" s="54">
        <v>46026.0</v>
      </c>
      <c r="C1964" s="2" t="s">
        <v>450</v>
      </c>
      <c r="D1964" s="2" t="s">
        <v>146</v>
      </c>
      <c r="E1964" s="2" t="s">
        <v>256</v>
      </c>
      <c r="F1964" s="53">
        <v>0.0</v>
      </c>
      <c r="G1964" s="53">
        <v>0.08333333333333333</v>
      </c>
      <c r="H1964" s="53">
        <v>0.04</v>
      </c>
      <c r="I1964" s="53">
        <v>0.019230769230769232</v>
      </c>
      <c r="J1964" s="53">
        <v>0.0216045260037354</v>
      </c>
      <c r="K1964" s="2" t="s">
        <v>3531</v>
      </c>
      <c r="L1964" s="53">
        <v>0.0</v>
      </c>
      <c r="M1964" s="2" t="s">
        <v>3369</v>
      </c>
      <c r="N1964" s="2" t="s">
        <v>3360</v>
      </c>
      <c r="O1964" s="55"/>
      <c r="AB1964" s="2" t="s">
        <v>164</v>
      </c>
      <c r="AC1964" s="2" t="s">
        <v>3361</v>
      </c>
      <c r="AD1964" s="2" t="s">
        <v>3362</v>
      </c>
      <c r="AE1964" s="2" t="s">
        <v>3363</v>
      </c>
      <c r="AF1964" s="93"/>
      <c r="AG1964" s="2" t="s">
        <v>3364</v>
      </c>
      <c r="AH1964" s="2" t="s">
        <v>3365</v>
      </c>
      <c r="AI1964" s="2">
        <v>0.0</v>
      </c>
      <c r="AJ1964" s="94">
        <v>4.667555438460791E-4</v>
      </c>
      <c r="AK1964" s="94">
        <v>3.6982248520710064E-4</v>
      </c>
      <c r="AL1964" s="79"/>
      <c r="AM1964" s="2" t="s">
        <v>5464</v>
      </c>
    </row>
    <row r="1965">
      <c r="A1965" s="54">
        <v>46025.0</v>
      </c>
      <c r="B1965" s="54">
        <v>46026.0</v>
      </c>
      <c r="C1965" s="2" t="s">
        <v>515</v>
      </c>
      <c r="D1965" s="2" t="s">
        <v>146</v>
      </c>
      <c r="E1965" s="2" t="s">
        <v>256</v>
      </c>
      <c r="F1965" s="53">
        <v>0.0</v>
      </c>
      <c r="G1965" s="53">
        <v>0.0</v>
      </c>
      <c r="H1965" s="53">
        <v>0.0</v>
      </c>
      <c r="I1965" s="53">
        <v>0.0</v>
      </c>
      <c r="J1965" s="53">
        <v>0.002512447583954009</v>
      </c>
      <c r="K1965" s="2" t="s">
        <v>3531</v>
      </c>
      <c r="L1965" s="53">
        <v>0.0</v>
      </c>
      <c r="M1965" s="2" t="s">
        <v>3369</v>
      </c>
      <c r="N1965" s="2" t="s">
        <v>3360</v>
      </c>
      <c r="O1965" s="55"/>
      <c r="AB1965" s="2" t="s">
        <v>164</v>
      </c>
      <c r="AC1965" s="2" t="s">
        <v>3361</v>
      </c>
      <c r="AD1965" s="2" t="s">
        <v>3362</v>
      </c>
      <c r="AE1965" s="2" t="s">
        <v>3363</v>
      </c>
      <c r="AF1965" s="93"/>
      <c r="AG1965" s="2" t="s">
        <v>3364</v>
      </c>
      <c r="AH1965" s="2" t="s">
        <v>3365</v>
      </c>
      <c r="AI1965" s="2">
        <v>0.0</v>
      </c>
      <c r="AJ1965" s="94">
        <v>6.312392862116337E-6</v>
      </c>
      <c r="AK1965" s="94">
        <v>0.0</v>
      </c>
      <c r="AL1965" s="79"/>
      <c r="AM1965" s="2" t="s">
        <v>5465</v>
      </c>
    </row>
    <row r="1966">
      <c r="A1966" s="54">
        <v>46025.0</v>
      </c>
      <c r="B1966" s="54">
        <v>46026.0</v>
      </c>
      <c r="C1966" s="2" t="s">
        <v>1189</v>
      </c>
      <c r="D1966" s="2" t="s">
        <v>146</v>
      </c>
      <c r="E1966" s="2" t="s">
        <v>256</v>
      </c>
      <c r="F1966" s="53">
        <v>0.0</v>
      </c>
      <c r="G1966" s="53">
        <v>0.0</v>
      </c>
      <c r="H1966" s="53">
        <v>0.0</v>
      </c>
      <c r="I1966" s="53">
        <v>0.0</v>
      </c>
      <c r="J1966" s="53">
        <v>0.0</v>
      </c>
      <c r="K1966" s="2" t="s">
        <v>3531</v>
      </c>
      <c r="L1966" s="53">
        <v>0.0</v>
      </c>
      <c r="M1966" s="2" t="s">
        <v>3369</v>
      </c>
      <c r="N1966" s="2" t="s">
        <v>3360</v>
      </c>
      <c r="O1966" s="55"/>
      <c r="AB1966" s="2" t="s">
        <v>164</v>
      </c>
      <c r="AC1966" s="2" t="s">
        <v>3361</v>
      </c>
      <c r="AD1966" s="2" t="s">
        <v>3362</v>
      </c>
      <c r="AE1966" s="2" t="s">
        <v>3363</v>
      </c>
      <c r="AF1966" s="93"/>
      <c r="AG1966" s="101" t="s">
        <v>3364</v>
      </c>
      <c r="AH1966" s="101" t="s">
        <v>3365</v>
      </c>
      <c r="AI1966" s="2">
        <v>0.0</v>
      </c>
      <c r="AJ1966" s="94">
        <v>0.0</v>
      </c>
      <c r="AK1966" s="94">
        <v>0.0</v>
      </c>
      <c r="AL1966" s="79"/>
      <c r="AM1966" s="2" t="s">
        <v>5466</v>
      </c>
    </row>
    <row r="1967">
      <c r="A1967" s="54">
        <v>46026.0</v>
      </c>
      <c r="B1967" s="54">
        <v>46027.0</v>
      </c>
      <c r="C1967" s="2" t="s">
        <v>178</v>
      </c>
      <c r="D1967" s="2" t="s">
        <v>146</v>
      </c>
      <c r="E1967" s="2" t="s">
        <v>180</v>
      </c>
      <c r="F1967" s="53">
        <v>0.0</v>
      </c>
      <c r="G1967" s="53">
        <v>0.0</v>
      </c>
      <c r="H1967" s="53">
        <v>0.0</v>
      </c>
      <c r="I1967" s="53">
        <v>0.019230769230769232</v>
      </c>
      <c r="J1967" s="53">
        <v>0.01608596000417071</v>
      </c>
      <c r="K1967" s="2" t="s">
        <v>3485</v>
      </c>
      <c r="L1967" s="53">
        <v>0.0</v>
      </c>
      <c r="M1967" s="2" t="s">
        <v>3369</v>
      </c>
      <c r="N1967" s="2" t="s">
        <v>3360</v>
      </c>
      <c r="O1967" s="55"/>
      <c r="AB1967" s="2" t="s">
        <v>164</v>
      </c>
      <c r="AC1967" s="2" t="s">
        <v>3361</v>
      </c>
      <c r="AD1967" s="2" t="s">
        <v>3362</v>
      </c>
      <c r="AE1967" s="2" t="s">
        <v>3363</v>
      </c>
      <c r="AF1967" s="93"/>
      <c r="AG1967" s="2" t="s">
        <v>3364</v>
      </c>
      <c r="AH1967" s="2" t="s">
        <v>3365</v>
      </c>
      <c r="AI1967" s="2">
        <v>0.0</v>
      </c>
      <c r="AJ1967" s="94">
        <v>2.587581092557797E-4</v>
      </c>
      <c r="AK1967" s="94">
        <v>3.6982248520710064E-4</v>
      </c>
      <c r="AL1967" s="79"/>
      <c r="AM1967" s="2" t="s">
        <v>5467</v>
      </c>
    </row>
    <row r="1968">
      <c r="A1968" s="54">
        <v>46026.0</v>
      </c>
      <c r="B1968" s="54">
        <v>46027.0</v>
      </c>
      <c r="C1968" s="2" t="s">
        <v>932</v>
      </c>
      <c r="D1968" s="2" t="s">
        <v>146</v>
      </c>
      <c r="E1968" s="2" t="s">
        <v>180</v>
      </c>
      <c r="F1968" s="53">
        <v>0.0</v>
      </c>
      <c r="G1968" s="53">
        <v>0.0</v>
      </c>
      <c r="H1968" s="53">
        <v>0.0</v>
      </c>
      <c r="I1968" s="53">
        <v>0.0</v>
      </c>
      <c r="J1968" s="53">
        <v>0.0</v>
      </c>
      <c r="K1968" s="2" t="s">
        <v>3531</v>
      </c>
      <c r="L1968" s="53">
        <v>0.0</v>
      </c>
      <c r="M1968" s="2" t="s">
        <v>3369</v>
      </c>
      <c r="N1968" s="2" t="s">
        <v>3360</v>
      </c>
      <c r="O1968" s="55"/>
      <c r="AB1968" s="2" t="s">
        <v>164</v>
      </c>
      <c r="AC1968" s="2" t="s">
        <v>3361</v>
      </c>
      <c r="AD1968" s="2" t="s">
        <v>3362</v>
      </c>
      <c r="AE1968" s="2" t="s">
        <v>3363</v>
      </c>
      <c r="AF1968" s="93"/>
      <c r="AG1968" s="2" t="s">
        <v>3364</v>
      </c>
      <c r="AH1968" s="2" t="s">
        <v>3365</v>
      </c>
      <c r="AI1968" s="2">
        <v>0.0</v>
      </c>
      <c r="AJ1968" s="94">
        <v>0.0</v>
      </c>
      <c r="AK1968" s="94">
        <v>0.0</v>
      </c>
      <c r="AL1968" s="79"/>
      <c r="AM1968" s="2" t="s">
        <v>5468</v>
      </c>
    </row>
    <row r="1969">
      <c r="A1969" s="54">
        <v>46026.0</v>
      </c>
      <c r="B1969" s="54">
        <v>46027.0</v>
      </c>
      <c r="C1969" s="2" t="s">
        <v>450</v>
      </c>
      <c r="D1969" s="2" t="s">
        <v>146</v>
      </c>
      <c r="E1969" s="2" t="s">
        <v>180</v>
      </c>
      <c r="F1969" s="53">
        <v>0.0</v>
      </c>
      <c r="G1969" s="53">
        <v>0.0</v>
      </c>
      <c r="H1969" s="53">
        <v>0.0</v>
      </c>
      <c r="I1969" s="53">
        <v>0.0</v>
      </c>
      <c r="J1969" s="53">
        <v>0.0043747152734839164</v>
      </c>
      <c r="K1969" s="2" t="s">
        <v>3531</v>
      </c>
      <c r="L1969" s="53">
        <v>0.0</v>
      </c>
      <c r="M1969" s="2" t="s">
        <v>3369</v>
      </c>
      <c r="N1969" s="2" t="s">
        <v>3360</v>
      </c>
      <c r="O1969" s="55"/>
      <c r="AB1969" s="2" t="s">
        <v>164</v>
      </c>
      <c r="AC1969" s="2" t="s">
        <v>3361</v>
      </c>
      <c r="AD1969" s="2" t="s">
        <v>3362</v>
      </c>
      <c r="AE1969" s="2" t="s">
        <v>3363</v>
      </c>
      <c r="AF1969" s="93"/>
      <c r="AG1969" s="2" t="s">
        <v>3364</v>
      </c>
      <c r="AH1969" s="2" t="s">
        <v>3365</v>
      </c>
      <c r="AI1969" s="2">
        <v>0.0</v>
      </c>
      <c r="AJ1969" s="94">
        <v>1.913813372405346E-5</v>
      </c>
      <c r="AK1969" s="94">
        <v>0.0</v>
      </c>
      <c r="AL1969" s="79"/>
      <c r="AM1969" s="2" t="s">
        <v>5469</v>
      </c>
    </row>
    <row r="1970">
      <c r="A1970" s="54">
        <v>46026.0</v>
      </c>
      <c r="B1970" s="54">
        <v>46027.0</v>
      </c>
      <c r="C1970" s="2" t="s">
        <v>515</v>
      </c>
      <c r="D1970" s="2" t="s">
        <v>146</v>
      </c>
      <c r="E1970" s="2" t="s">
        <v>180</v>
      </c>
      <c r="F1970" s="53">
        <v>0.0</v>
      </c>
      <c r="G1970" s="53">
        <v>0.0</v>
      </c>
      <c r="H1970" s="53">
        <v>0.0</v>
      </c>
      <c r="I1970" s="53">
        <v>0.0</v>
      </c>
      <c r="J1970" s="53">
        <v>0.002493171951078376</v>
      </c>
      <c r="K1970" s="2" t="s">
        <v>3531</v>
      </c>
      <c r="L1970" s="53">
        <v>0.0</v>
      </c>
      <c r="M1970" s="2" t="s">
        <v>3369</v>
      </c>
      <c r="N1970" s="2" t="s">
        <v>3360</v>
      </c>
      <c r="O1970" s="55"/>
      <c r="AB1970" s="2" t="s">
        <v>164</v>
      </c>
      <c r="AC1970" s="2" t="s">
        <v>3361</v>
      </c>
      <c r="AD1970" s="2" t="s">
        <v>3362</v>
      </c>
      <c r="AE1970" s="2" t="s">
        <v>3363</v>
      </c>
      <c r="AF1970" s="93"/>
      <c r="AG1970" s="2" t="s">
        <v>3364</v>
      </c>
      <c r="AH1970" s="2" t="s">
        <v>3365</v>
      </c>
      <c r="AI1970" s="2">
        <v>0.0</v>
      </c>
      <c r="AJ1970" s="94">
        <v>6.215906377643956E-6</v>
      </c>
      <c r="AK1970" s="94">
        <v>0.0</v>
      </c>
      <c r="AL1970" s="79"/>
      <c r="AM1970" s="2" t="s">
        <v>5470</v>
      </c>
    </row>
    <row r="1971">
      <c r="A1971" s="54">
        <v>46026.0</v>
      </c>
      <c r="B1971" s="54">
        <v>46027.0</v>
      </c>
      <c r="C1971" s="2" t="s">
        <v>1189</v>
      </c>
      <c r="D1971" s="2" t="s">
        <v>146</v>
      </c>
      <c r="E1971" s="2" t="s">
        <v>180</v>
      </c>
      <c r="F1971" s="53">
        <v>0.0</v>
      </c>
      <c r="G1971" s="53">
        <v>0.0</v>
      </c>
      <c r="H1971" s="53">
        <v>0.0</v>
      </c>
      <c r="I1971" s="53">
        <v>0.0</v>
      </c>
      <c r="J1971" s="53">
        <v>0.0</v>
      </c>
      <c r="K1971" s="2" t="s">
        <v>3531</v>
      </c>
      <c r="L1971" s="53">
        <v>0.0</v>
      </c>
      <c r="M1971" s="2" t="s">
        <v>3369</v>
      </c>
      <c r="N1971" s="2" t="s">
        <v>3360</v>
      </c>
      <c r="O1971" s="55"/>
      <c r="AB1971" s="2" t="s">
        <v>164</v>
      </c>
      <c r="AC1971" s="2" t="s">
        <v>3361</v>
      </c>
      <c r="AD1971" s="2" t="s">
        <v>3362</v>
      </c>
      <c r="AE1971" s="2" t="s">
        <v>3363</v>
      </c>
      <c r="AF1971" s="93"/>
      <c r="AG1971" s="101" t="s">
        <v>3364</v>
      </c>
      <c r="AH1971" s="101" t="s">
        <v>3365</v>
      </c>
      <c r="AI1971" s="2">
        <v>0.0</v>
      </c>
      <c r="AJ1971" s="94">
        <v>0.0</v>
      </c>
      <c r="AK1971" s="94">
        <v>0.0</v>
      </c>
      <c r="AL1971" s="79"/>
      <c r="AM1971" s="2" t="s">
        <v>5471</v>
      </c>
    </row>
    <row r="1972">
      <c r="A1972" s="54">
        <v>46027.0</v>
      </c>
      <c r="B1972" s="54">
        <v>46028.0</v>
      </c>
      <c r="C1972" s="2" t="s">
        <v>178</v>
      </c>
      <c r="D1972" s="2" t="s">
        <v>146</v>
      </c>
      <c r="E1972" s="2" t="s">
        <v>208</v>
      </c>
      <c r="F1972" s="53">
        <v>0.0</v>
      </c>
      <c r="G1972" s="53">
        <v>0.0</v>
      </c>
      <c r="H1972" s="53">
        <v>0.0</v>
      </c>
      <c r="I1972" s="53">
        <v>0.0</v>
      </c>
      <c r="J1972" s="53">
        <v>0.010462074692426567</v>
      </c>
      <c r="K1972" s="2" t="s">
        <v>3485</v>
      </c>
      <c r="L1972" s="53">
        <v>0.0</v>
      </c>
      <c r="M1972" s="2" t="s">
        <v>3369</v>
      </c>
      <c r="N1972" s="2" t="s">
        <v>3360</v>
      </c>
      <c r="O1972" s="55"/>
      <c r="AB1972" s="2" t="s">
        <v>164</v>
      </c>
      <c r="AC1972" s="2" t="s">
        <v>3361</v>
      </c>
      <c r="AD1972" s="2" t="s">
        <v>3362</v>
      </c>
      <c r="AE1972" s="2" t="s">
        <v>3363</v>
      </c>
      <c r="AF1972" s="93"/>
      <c r="AG1972" s="2" t="s">
        <v>3364</v>
      </c>
      <c r="AH1972" s="2" t="s">
        <v>3365</v>
      </c>
      <c r="AI1972" s="2">
        <v>0.0</v>
      </c>
      <c r="AJ1972" s="94">
        <v>1.0945500686991245E-4</v>
      </c>
      <c r="AK1972" s="94">
        <v>0.0</v>
      </c>
      <c r="AL1972" s="79"/>
      <c r="AM1972" s="2" t="s">
        <v>5472</v>
      </c>
    </row>
    <row r="1973">
      <c r="A1973" s="54">
        <v>46027.0</v>
      </c>
      <c r="B1973" s="54">
        <v>46028.0</v>
      </c>
      <c r="C1973" s="2" t="s">
        <v>932</v>
      </c>
      <c r="D1973" s="2" t="s">
        <v>146</v>
      </c>
      <c r="E1973" s="2" t="s">
        <v>208</v>
      </c>
      <c r="F1973" s="53">
        <v>0.0</v>
      </c>
      <c r="G1973" s="53">
        <v>0.0</v>
      </c>
      <c r="H1973" s="53">
        <v>0.0</v>
      </c>
      <c r="I1973" s="53">
        <v>0.0</v>
      </c>
      <c r="J1973" s="53">
        <v>0.0</v>
      </c>
      <c r="K1973" s="2" t="s">
        <v>3531</v>
      </c>
      <c r="L1973" s="53">
        <v>0.0</v>
      </c>
      <c r="M1973" s="2" t="s">
        <v>3369</v>
      </c>
      <c r="N1973" s="2" t="s">
        <v>3360</v>
      </c>
      <c r="O1973" s="55"/>
      <c r="AB1973" s="2" t="s">
        <v>164</v>
      </c>
      <c r="AC1973" s="2" t="s">
        <v>3361</v>
      </c>
      <c r="AD1973" s="2" t="s">
        <v>3362</v>
      </c>
      <c r="AE1973" s="2" t="s">
        <v>3363</v>
      </c>
      <c r="AF1973" s="93"/>
      <c r="AG1973" s="2" t="s">
        <v>3364</v>
      </c>
      <c r="AH1973" s="2" t="s">
        <v>3365</v>
      </c>
      <c r="AI1973" s="2">
        <v>0.0</v>
      </c>
      <c r="AJ1973" s="94">
        <v>0.0</v>
      </c>
      <c r="AK1973" s="94">
        <v>0.0</v>
      </c>
      <c r="AL1973" s="79"/>
      <c r="AM1973" s="2" t="s">
        <v>5473</v>
      </c>
    </row>
    <row r="1974">
      <c r="A1974" s="54">
        <v>46027.0</v>
      </c>
      <c r="B1974" s="54">
        <v>46028.0</v>
      </c>
      <c r="C1974" s="2" t="s">
        <v>450</v>
      </c>
      <c r="D1974" s="2" t="s">
        <v>146</v>
      </c>
      <c r="E1974" s="2" t="s">
        <v>208</v>
      </c>
      <c r="F1974" s="53">
        <v>0.0</v>
      </c>
      <c r="G1974" s="53">
        <v>0.0</v>
      </c>
      <c r="H1974" s="53">
        <v>0.0</v>
      </c>
      <c r="I1974" s="53">
        <v>0.0</v>
      </c>
      <c r="J1974" s="53">
        <v>0.004341152222821426</v>
      </c>
      <c r="K1974" s="2" t="s">
        <v>3531</v>
      </c>
      <c r="L1974" s="53">
        <v>0.0</v>
      </c>
      <c r="M1974" s="2" t="s">
        <v>3369</v>
      </c>
      <c r="N1974" s="2" t="s">
        <v>3360</v>
      </c>
      <c r="O1974" s="55"/>
      <c r="AB1974" s="2" t="s">
        <v>164</v>
      </c>
      <c r="AC1974" s="2" t="s">
        <v>3361</v>
      </c>
      <c r="AD1974" s="2" t="s">
        <v>3362</v>
      </c>
      <c r="AE1974" s="2" t="s">
        <v>3363</v>
      </c>
      <c r="AF1974" s="93"/>
      <c r="AG1974" s="2" t="s">
        <v>3364</v>
      </c>
      <c r="AH1974" s="2" t="s">
        <v>3365</v>
      </c>
      <c r="AI1974" s="2">
        <v>0.0</v>
      </c>
      <c r="AJ1974" s="94">
        <v>1.884560262170741E-5</v>
      </c>
      <c r="AK1974" s="94">
        <v>0.0</v>
      </c>
      <c r="AL1974" s="79"/>
      <c r="AM1974" s="2" t="s">
        <v>5474</v>
      </c>
    </row>
    <row r="1975">
      <c r="A1975" s="54">
        <v>46027.0</v>
      </c>
      <c r="B1975" s="54">
        <v>46028.0</v>
      </c>
      <c r="C1975" s="2" t="s">
        <v>515</v>
      </c>
      <c r="D1975" s="2" t="s">
        <v>146</v>
      </c>
      <c r="E1975" s="2" t="s">
        <v>208</v>
      </c>
      <c r="F1975" s="53">
        <v>0.0</v>
      </c>
      <c r="G1975" s="53">
        <v>0.0</v>
      </c>
      <c r="H1975" s="53">
        <v>0.0</v>
      </c>
      <c r="I1975" s="53">
        <v>0.0</v>
      </c>
      <c r="J1975" s="53">
        <v>0.0024740442018939806</v>
      </c>
      <c r="K1975" s="2" t="s">
        <v>3531</v>
      </c>
      <c r="L1975" s="53">
        <v>0.0</v>
      </c>
      <c r="M1975" s="2" t="s">
        <v>3369</v>
      </c>
      <c r="N1975" s="2" t="s">
        <v>3360</v>
      </c>
      <c r="O1975" s="55"/>
      <c r="AB1975" s="2" t="s">
        <v>164</v>
      </c>
      <c r="AC1975" s="2" t="s">
        <v>3361</v>
      </c>
      <c r="AD1975" s="2" t="s">
        <v>3362</v>
      </c>
      <c r="AE1975" s="2" t="s">
        <v>3363</v>
      </c>
      <c r="AF1975" s="93"/>
      <c r="AG1975" s="2" t="s">
        <v>3364</v>
      </c>
      <c r="AH1975" s="2" t="s">
        <v>3365</v>
      </c>
      <c r="AI1975" s="2">
        <v>0.0</v>
      </c>
      <c r="AJ1975" s="94">
        <v>6.120894712925224E-6</v>
      </c>
      <c r="AK1975" s="94">
        <v>0.0</v>
      </c>
      <c r="AL1975" s="79"/>
      <c r="AM1975" s="2" t="s">
        <v>5475</v>
      </c>
    </row>
    <row r="1976">
      <c r="A1976" s="54">
        <v>46027.0</v>
      </c>
      <c r="B1976" s="54">
        <v>46028.0</v>
      </c>
      <c r="C1976" s="2" t="s">
        <v>1189</v>
      </c>
      <c r="D1976" s="2" t="s">
        <v>146</v>
      </c>
      <c r="E1976" s="2" t="s">
        <v>208</v>
      </c>
      <c r="F1976" s="53">
        <v>0.0</v>
      </c>
      <c r="G1976" s="53">
        <v>0.0</v>
      </c>
      <c r="H1976" s="53">
        <v>0.0</v>
      </c>
      <c r="I1976" s="53">
        <v>0.0</v>
      </c>
      <c r="J1976" s="53">
        <v>0.0</v>
      </c>
      <c r="K1976" s="2" t="s">
        <v>3531</v>
      </c>
      <c r="L1976" s="53">
        <v>0.0</v>
      </c>
      <c r="M1976" s="2" t="s">
        <v>3369</v>
      </c>
      <c r="N1976" s="2" t="s">
        <v>3360</v>
      </c>
      <c r="O1976" s="55"/>
      <c r="AB1976" s="2" t="s">
        <v>164</v>
      </c>
      <c r="AC1976" s="2" t="s">
        <v>3361</v>
      </c>
      <c r="AD1976" s="2" t="s">
        <v>3362</v>
      </c>
      <c r="AE1976" s="2" t="s">
        <v>3363</v>
      </c>
      <c r="AF1976" s="93"/>
      <c r="AG1976" s="101" t="s">
        <v>3364</v>
      </c>
      <c r="AH1976" s="101" t="s">
        <v>3365</v>
      </c>
      <c r="AI1976" s="2">
        <v>0.0</v>
      </c>
      <c r="AJ1976" s="94">
        <v>0.0</v>
      </c>
      <c r="AK1976" s="94">
        <v>0.0</v>
      </c>
      <c r="AL1976" s="79"/>
      <c r="AM1976" s="2" t="s">
        <v>5476</v>
      </c>
    </row>
    <row r="1977">
      <c r="A1977" s="54">
        <v>46028.0</v>
      </c>
      <c r="B1977" s="54">
        <v>46029.0</v>
      </c>
      <c r="C1977" s="2" t="s">
        <v>178</v>
      </c>
      <c r="D1977" s="2" t="s">
        <v>146</v>
      </c>
      <c r="E1977" s="2" t="s">
        <v>303</v>
      </c>
      <c r="F1977" s="53">
        <v>0.125</v>
      </c>
      <c r="G1977" s="53">
        <v>0.08333333333333333</v>
      </c>
      <c r="H1977" s="53">
        <v>0.04</v>
      </c>
      <c r="I1977" s="53">
        <v>0.019230769230769232</v>
      </c>
      <c r="J1977" s="53">
        <v>0.03289797078570188</v>
      </c>
      <c r="K1977" s="2" t="s">
        <v>3485</v>
      </c>
      <c r="L1977" s="53">
        <v>0.0</v>
      </c>
      <c r="M1977" s="2" t="s">
        <v>3369</v>
      </c>
      <c r="N1977" s="2" t="s">
        <v>3360</v>
      </c>
      <c r="O1977" s="55"/>
      <c r="AB1977" s="2" t="s">
        <v>164</v>
      </c>
      <c r="AC1977" s="2" t="s">
        <v>3361</v>
      </c>
      <c r="AD1977" s="2" t="s">
        <v>3362</v>
      </c>
      <c r="AE1977" s="2" t="s">
        <v>3363</v>
      </c>
      <c r="AF1977" s="93"/>
      <c r="AG1977" s="2" t="s">
        <v>3364</v>
      </c>
      <c r="AH1977" s="2" t="s">
        <v>3365</v>
      </c>
      <c r="AI1977" s="2">
        <v>0.0</v>
      </c>
      <c r="AJ1977" s="94">
        <v>0.0010822764818168942</v>
      </c>
      <c r="AK1977" s="94">
        <v>3.6982248520710064E-4</v>
      </c>
      <c r="AL1977" s="79"/>
      <c r="AM1977" s="2" t="s">
        <v>5477</v>
      </c>
    </row>
    <row r="1978">
      <c r="A1978" s="54">
        <v>46028.0</v>
      </c>
      <c r="B1978" s="54">
        <v>46029.0</v>
      </c>
      <c r="C1978" s="2" t="s">
        <v>932</v>
      </c>
      <c r="D1978" s="2" t="s">
        <v>146</v>
      </c>
      <c r="E1978" s="2" t="s">
        <v>303</v>
      </c>
      <c r="F1978" s="53">
        <v>0.0</v>
      </c>
      <c r="G1978" s="53">
        <v>0.0</v>
      </c>
      <c r="H1978" s="53">
        <v>0.0</v>
      </c>
      <c r="I1978" s="53">
        <v>0.0</v>
      </c>
      <c r="J1978" s="53">
        <v>0.0</v>
      </c>
      <c r="K1978" s="2" t="s">
        <v>3531</v>
      </c>
      <c r="L1978" s="53">
        <v>0.0</v>
      </c>
      <c r="M1978" s="2" t="s">
        <v>3369</v>
      </c>
      <c r="N1978" s="2" t="s">
        <v>3360</v>
      </c>
      <c r="O1978" s="55"/>
      <c r="AB1978" s="2" t="s">
        <v>164</v>
      </c>
      <c r="AC1978" s="2" t="s">
        <v>3361</v>
      </c>
      <c r="AD1978" s="2" t="s">
        <v>3362</v>
      </c>
      <c r="AE1978" s="2" t="s">
        <v>3363</v>
      </c>
      <c r="AF1978" s="93"/>
      <c r="AG1978" s="2" t="s">
        <v>3364</v>
      </c>
      <c r="AH1978" s="2" t="s">
        <v>3365</v>
      </c>
      <c r="AI1978" s="2">
        <v>0.0</v>
      </c>
      <c r="AJ1978" s="94">
        <v>0.0</v>
      </c>
      <c r="AK1978" s="94">
        <v>0.0</v>
      </c>
      <c r="AL1978" s="79"/>
      <c r="AM1978" s="2" t="s">
        <v>5478</v>
      </c>
    </row>
    <row r="1979">
      <c r="A1979" s="54">
        <v>46028.0</v>
      </c>
      <c r="B1979" s="54">
        <v>46029.0</v>
      </c>
      <c r="C1979" s="2" t="s">
        <v>450</v>
      </c>
      <c r="D1979" s="2" t="s">
        <v>146</v>
      </c>
      <c r="E1979" s="2" t="s">
        <v>303</v>
      </c>
      <c r="F1979" s="53">
        <v>0.0</v>
      </c>
      <c r="G1979" s="53">
        <v>0.0</v>
      </c>
      <c r="H1979" s="53">
        <v>0.0</v>
      </c>
      <c r="I1979" s="53">
        <v>0.0</v>
      </c>
      <c r="J1979" s="53">
        <v>0.004307846669687197</v>
      </c>
      <c r="K1979" s="2" t="s">
        <v>3531</v>
      </c>
      <c r="L1979" s="53">
        <v>0.0</v>
      </c>
      <c r="M1979" s="2" t="s">
        <v>3369</v>
      </c>
      <c r="N1979" s="2" t="s">
        <v>3360</v>
      </c>
      <c r="O1979" s="55"/>
      <c r="AB1979" s="2" t="s">
        <v>164</v>
      </c>
      <c r="AC1979" s="2" t="s">
        <v>3361</v>
      </c>
      <c r="AD1979" s="2" t="s">
        <v>3362</v>
      </c>
      <c r="AE1979" s="2" t="s">
        <v>3363</v>
      </c>
      <c r="AF1979" s="93"/>
      <c r="AG1979" s="2" t="s">
        <v>3364</v>
      </c>
      <c r="AH1979" s="2" t="s">
        <v>3365</v>
      </c>
      <c r="AI1979" s="2">
        <v>0.0</v>
      </c>
      <c r="AJ1979" s="94">
        <v>1.8557542929535072E-5</v>
      </c>
      <c r="AK1979" s="94">
        <v>0.0</v>
      </c>
      <c r="AL1979" s="79"/>
      <c r="AM1979" s="2" t="s">
        <v>5479</v>
      </c>
    </row>
    <row r="1980">
      <c r="A1980" s="54">
        <v>46028.0</v>
      </c>
      <c r="B1980" s="54">
        <v>46029.0</v>
      </c>
      <c r="C1980" s="2" t="s">
        <v>515</v>
      </c>
      <c r="D1980" s="2" t="s">
        <v>146</v>
      </c>
      <c r="E1980" s="2" t="s">
        <v>303</v>
      </c>
      <c r="F1980" s="53">
        <v>0.0</v>
      </c>
      <c r="G1980" s="53">
        <v>0.0</v>
      </c>
      <c r="H1980" s="53">
        <v>0.0</v>
      </c>
      <c r="I1980" s="53">
        <v>0.0</v>
      </c>
      <c r="J1980" s="53">
        <v>0.002455063201829197</v>
      </c>
      <c r="K1980" s="2" t="s">
        <v>3531</v>
      </c>
      <c r="L1980" s="53">
        <v>0.0</v>
      </c>
      <c r="M1980" s="2" t="s">
        <v>3369</v>
      </c>
      <c r="N1980" s="2" t="s">
        <v>3360</v>
      </c>
      <c r="O1980" s="55"/>
      <c r="AB1980" s="2" t="s">
        <v>164</v>
      </c>
      <c r="AC1980" s="2" t="s">
        <v>3361</v>
      </c>
      <c r="AD1980" s="2" t="s">
        <v>3362</v>
      </c>
      <c r="AE1980" s="2" t="s">
        <v>3363</v>
      </c>
      <c r="AF1980" s="93"/>
      <c r="AG1980" s="2" t="s">
        <v>3364</v>
      </c>
      <c r="AH1980" s="2" t="s">
        <v>3365</v>
      </c>
      <c r="AI1980" s="2">
        <v>0.0</v>
      </c>
      <c r="AJ1980" s="94">
        <v>6.027335324975828E-6</v>
      </c>
      <c r="AK1980" s="94">
        <v>0.0</v>
      </c>
      <c r="AL1980" s="79"/>
      <c r="AM1980" s="2" t="s">
        <v>5480</v>
      </c>
    </row>
    <row r="1981">
      <c r="A1981" s="54">
        <v>46028.0</v>
      </c>
      <c r="B1981" s="54">
        <v>46029.0</v>
      </c>
      <c r="C1981" s="2" t="s">
        <v>1189</v>
      </c>
      <c r="D1981" s="2" t="s">
        <v>146</v>
      </c>
      <c r="E1981" s="2" t="s">
        <v>303</v>
      </c>
      <c r="F1981" s="53">
        <v>0.0</v>
      </c>
      <c r="G1981" s="53">
        <v>0.0</v>
      </c>
      <c r="H1981" s="53">
        <v>0.0</v>
      </c>
      <c r="I1981" s="53">
        <v>0.0</v>
      </c>
      <c r="J1981" s="53">
        <v>0.0</v>
      </c>
      <c r="K1981" s="2" t="s">
        <v>3531</v>
      </c>
      <c r="L1981" s="53">
        <v>0.0</v>
      </c>
      <c r="M1981" s="2" t="s">
        <v>3369</v>
      </c>
      <c r="N1981" s="2" t="s">
        <v>3360</v>
      </c>
      <c r="O1981" s="55"/>
      <c r="AB1981" s="2" t="s">
        <v>164</v>
      </c>
      <c r="AC1981" s="2" t="s">
        <v>3361</v>
      </c>
      <c r="AD1981" s="2" t="s">
        <v>3362</v>
      </c>
      <c r="AE1981" s="2" t="s">
        <v>3363</v>
      </c>
      <c r="AF1981" s="93"/>
      <c r="AG1981" s="101" t="s">
        <v>3364</v>
      </c>
      <c r="AH1981" s="101" t="s">
        <v>3365</v>
      </c>
      <c r="AI1981" s="2">
        <v>0.0</v>
      </c>
      <c r="AJ1981" s="94">
        <v>0.0</v>
      </c>
      <c r="AK1981" s="94">
        <v>0.0</v>
      </c>
      <c r="AL1981" s="79"/>
      <c r="AM1981" s="2" t="s">
        <v>5481</v>
      </c>
    </row>
    <row r="1982">
      <c r="A1982" s="54">
        <v>46029.0</v>
      </c>
      <c r="B1982" s="54">
        <v>46030.0</v>
      </c>
      <c r="C1982" s="2" t="s">
        <v>178</v>
      </c>
      <c r="D1982" s="2" t="s">
        <v>146</v>
      </c>
      <c r="E1982" s="2" t="s">
        <v>148</v>
      </c>
      <c r="F1982" s="53">
        <v>0.0</v>
      </c>
      <c r="G1982" s="53">
        <v>0.0</v>
      </c>
      <c r="H1982" s="53">
        <v>0.0</v>
      </c>
      <c r="I1982" s="53">
        <v>0.0</v>
      </c>
      <c r="J1982" s="53">
        <v>0.010302159295934393</v>
      </c>
      <c r="K1982" s="2" t="s">
        <v>3485</v>
      </c>
      <c r="L1982" s="53">
        <v>0.0</v>
      </c>
      <c r="M1982" s="2" t="s">
        <v>3369</v>
      </c>
      <c r="N1982" s="2" t="s">
        <v>3360</v>
      </c>
      <c r="O1982" s="55"/>
      <c r="AB1982" s="2" t="s">
        <v>164</v>
      </c>
      <c r="AC1982" s="2" t="s">
        <v>3361</v>
      </c>
      <c r="AD1982" s="2" t="s">
        <v>3362</v>
      </c>
      <c r="AE1982" s="2" t="s">
        <v>3363</v>
      </c>
      <c r="AF1982" s="93"/>
      <c r="AG1982" s="2" t="s">
        <v>3364</v>
      </c>
      <c r="AH1982" s="2" t="s">
        <v>3365</v>
      </c>
      <c r="AI1982" s="2">
        <v>0.0</v>
      </c>
      <c r="AJ1982" s="94">
        <v>1.0613448615880744E-4</v>
      </c>
      <c r="AK1982" s="94">
        <v>0.0</v>
      </c>
      <c r="AL1982" s="79"/>
      <c r="AM1982" s="2" t="s">
        <v>5482</v>
      </c>
    </row>
    <row r="1983">
      <c r="A1983" s="54">
        <v>46029.0</v>
      </c>
      <c r="B1983" s="54">
        <v>46030.0</v>
      </c>
      <c r="C1983" s="2" t="s">
        <v>932</v>
      </c>
      <c r="D1983" s="2" t="s">
        <v>146</v>
      </c>
      <c r="E1983" s="2" t="s">
        <v>148</v>
      </c>
      <c r="F1983" s="53">
        <v>0.0</v>
      </c>
      <c r="G1983" s="53">
        <v>0.0</v>
      </c>
      <c r="H1983" s="53">
        <v>0.0</v>
      </c>
      <c r="I1983" s="53">
        <v>0.0</v>
      </c>
      <c r="J1983" s="53">
        <v>0.0</v>
      </c>
      <c r="K1983" s="2" t="s">
        <v>3531</v>
      </c>
      <c r="L1983" s="53">
        <v>0.0</v>
      </c>
      <c r="M1983" s="2" t="s">
        <v>3369</v>
      </c>
      <c r="N1983" s="2" t="s">
        <v>3360</v>
      </c>
      <c r="O1983" s="55"/>
      <c r="AB1983" s="2" t="s">
        <v>164</v>
      </c>
      <c r="AC1983" s="2" t="s">
        <v>3361</v>
      </c>
      <c r="AD1983" s="2" t="s">
        <v>3362</v>
      </c>
      <c r="AE1983" s="2" t="s">
        <v>3363</v>
      </c>
      <c r="AF1983" s="93"/>
      <c r="AG1983" s="2" t="s">
        <v>3364</v>
      </c>
      <c r="AH1983" s="2" t="s">
        <v>3365</v>
      </c>
      <c r="AI1983" s="2">
        <v>0.0</v>
      </c>
      <c r="AJ1983" s="94">
        <v>0.0</v>
      </c>
      <c r="AK1983" s="94">
        <v>0.0</v>
      </c>
      <c r="AL1983" s="79"/>
      <c r="AM1983" s="2" t="s">
        <v>5483</v>
      </c>
    </row>
    <row r="1984">
      <c r="A1984" s="54">
        <v>46029.0</v>
      </c>
      <c r="B1984" s="54">
        <v>46030.0</v>
      </c>
      <c r="C1984" s="2" t="s">
        <v>450</v>
      </c>
      <c r="D1984" s="2" t="s">
        <v>146</v>
      </c>
      <c r="E1984" s="2" t="s">
        <v>148</v>
      </c>
      <c r="F1984" s="53">
        <v>0.0</v>
      </c>
      <c r="G1984" s="53">
        <v>0.0</v>
      </c>
      <c r="H1984" s="53">
        <v>0.0</v>
      </c>
      <c r="I1984" s="53">
        <v>0.0</v>
      </c>
      <c r="J1984" s="53">
        <v>0.004274796638546358</v>
      </c>
      <c r="K1984" s="2" t="s">
        <v>3531</v>
      </c>
      <c r="L1984" s="53">
        <v>0.0</v>
      </c>
      <c r="M1984" s="2" t="s">
        <v>3369</v>
      </c>
      <c r="N1984" s="2" t="s">
        <v>3360</v>
      </c>
      <c r="O1984" s="55"/>
      <c r="AB1984" s="2" t="s">
        <v>164</v>
      </c>
      <c r="AC1984" s="2" t="s">
        <v>3361</v>
      </c>
      <c r="AD1984" s="2" t="s">
        <v>3362</v>
      </c>
      <c r="AE1984" s="2" t="s">
        <v>3363</v>
      </c>
      <c r="AF1984" s="93"/>
      <c r="AG1984" s="2" t="s">
        <v>3364</v>
      </c>
      <c r="AH1984" s="2" t="s">
        <v>3365</v>
      </c>
      <c r="AI1984" s="2">
        <v>0.0</v>
      </c>
      <c r="AJ1984" s="94">
        <v>1.827388630092724E-5</v>
      </c>
      <c r="AK1984" s="94">
        <v>0.0</v>
      </c>
      <c r="AL1984" s="79"/>
      <c r="AM1984" s="2" t="s">
        <v>5484</v>
      </c>
    </row>
    <row r="1985">
      <c r="A1985" s="54">
        <v>46029.0</v>
      </c>
      <c r="B1985" s="54">
        <v>46030.0</v>
      </c>
      <c r="C1985" s="2" t="s">
        <v>515</v>
      </c>
      <c r="D1985" s="2" t="s">
        <v>146</v>
      </c>
      <c r="E1985" s="2" t="s">
        <v>148</v>
      </c>
      <c r="F1985" s="53">
        <v>0.0</v>
      </c>
      <c r="G1985" s="53">
        <v>0.0</v>
      </c>
      <c r="H1985" s="53">
        <v>0.0</v>
      </c>
      <c r="I1985" s="53">
        <v>0.0</v>
      </c>
      <c r="J1985" s="53">
        <v>0.0024362278250168934</v>
      </c>
      <c r="K1985" s="2" t="s">
        <v>3531</v>
      </c>
      <c r="L1985" s="53">
        <v>0.0</v>
      </c>
      <c r="M1985" s="2" t="s">
        <v>3369</v>
      </c>
      <c r="N1985" s="2" t="s">
        <v>3360</v>
      </c>
      <c r="O1985" s="55"/>
      <c r="AB1985" s="2" t="s">
        <v>164</v>
      </c>
      <c r="AC1985" s="2" t="s">
        <v>3361</v>
      </c>
      <c r="AD1985" s="2" t="s">
        <v>3362</v>
      </c>
      <c r="AE1985" s="2" t="s">
        <v>3363</v>
      </c>
      <c r="AF1985" s="93"/>
      <c r="AG1985" s="2" t="s">
        <v>3364</v>
      </c>
      <c r="AH1985" s="2" t="s">
        <v>3365</v>
      </c>
      <c r="AI1985" s="2">
        <v>0.0</v>
      </c>
      <c r="AJ1985" s="94">
        <v>5.9352060153865425E-6</v>
      </c>
      <c r="AK1985" s="94">
        <v>0.0</v>
      </c>
      <c r="AL1985" s="79"/>
      <c r="AM1985" s="2" t="s">
        <v>5485</v>
      </c>
    </row>
    <row r="1986">
      <c r="A1986" s="54">
        <v>46029.0</v>
      </c>
      <c r="B1986" s="54">
        <v>46030.0</v>
      </c>
      <c r="C1986" s="2" t="s">
        <v>1189</v>
      </c>
      <c r="D1986" s="2" t="s">
        <v>146</v>
      </c>
      <c r="E1986" s="2" t="s">
        <v>148</v>
      </c>
      <c r="F1986" s="53">
        <v>0.0</v>
      </c>
      <c r="G1986" s="53">
        <v>0.0</v>
      </c>
      <c r="H1986" s="53">
        <v>0.0</v>
      </c>
      <c r="I1986" s="53">
        <v>0.0</v>
      </c>
      <c r="J1986" s="53">
        <v>0.0</v>
      </c>
      <c r="K1986" s="2" t="s">
        <v>3531</v>
      </c>
      <c r="L1986" s="53">
        <v>0.0</v>
      </c>
      <c r="M1986" s="2" t="s">
        <v>3369</v>
      </c>
      <c r="N1986" s="2" t="s">
        <v>3360</v>
      </c>
      <c r="O1986" s="55"/>
      <c r="AB1986" s="2" t="s">
        <v>164</v>
      </c>
      <c r="AC1986" s="2" t="s">
        <v>3361</v>
      </c>
      <c r="AD1986" s="2" t="s">
        <v>3362</v>
      </c>
      <c r="AE1986" s="2" t="s">
        <v>3363</v>
      </c>
      <c r="AF1986" s="93"/>
      <c r="AG1986" s="101" t="s">
        <v>3364</v>
      </c>
      <c r="AH1986" s="101" t="s">
        <v>3365</v>
      </c>
      <c r="AI1986" s="2">
        <v>0.0</v>
      </c>
      <c r="AJ1986" s="94">
        <v>0.0</v>
      </c>
      <c r="AK1986" s="94">
        <v>0.0</v>
      </c>
      <c r="AL1986" s="79"/>
      <c r="AM1986" s="2" t="s">
        <v>5486</v>
      </c>
    </row>
    <row r="1987">
      <c r="A1987" s="54">
        <v>46030.0</v>
      </c>
      <c r="B1987" s="54">
        <v>46031.0</v>
      </c>
      <c r="C1987" s="2" t="s">
        <v>178</v>
      </c>
      <c r="D1987" s="2" t="s">
        <v>146</v>
      </c>
      <c r="E1987" s="2" t="s">
        <v>196</v>
      </c>
      <c r="F1987" s="53">
        <v>0.125</v>
      </c>
      <c r="G1987" s="53">
        <v>0.08333333333333333</v>
      </c>
      <c r="H1987" s="53">
        <v>0.04</v>
      </c>
      <c r="I1987" s="53">
        <v>0.019230769230769232</v>
      </c>
      <c r="J1987" s="53">
        <v>0.038158085808324624</v>
      </c>
      <c r="K1987" s="2" t="s">
        <v>3485</v>
      </c>
      <c r="L1987" s="53">
        <v>0.0</v>
      </c>
      <c r="M1987" s="2" t="s">
        <v>3369</v>
      </c>
      <c r="N1987" s="2" t="s">
        <v>3360</v>
      </c>
      <c r="O1987" s="55"/>
      <c r="AB1987" s="2" t="s">
        <v>153</v>
      </c>
      <c r="AC1987" s="2" t="s">
        <v>5487</v>
      </c>
      <c r="AD1987" s="2" t="s">
        <v>3362</v>
      </c>
      <c r="AE1987" s="2" t="s">
        <v>3363</v>
      </c>
      <c r="AF1987" s="93"/>
      <c r="AG1987" s="2" t="s">
        <v>3364</v>
      </c>
      <c r="AH1987" s="2" t="s">
        <v>3365</v>
      </c>
      <c r="AI1987" s="2">
        <v>1.0</v>
      </c>
      <c r="AJ1987" s="94">
        <v>0.9251398678959063</v>
      </c>
      <c r="AK1987" s="94">
        <v>0.9619082840236686</v>
      </c>
      <c r="AL1987" s="79"/>
      <c r="AM1987" s="2" t="s">
        <v>5488</v>
      </c>
    </row>
    <row r="1988">
      <c r="A1988" s="54">
        <v>46030.0</v>
      </c>
      <c r="B1988" s="54">
        <v>46031.0</v>
      </c>
      <c r="C1988" s="2" t="s">
        <v>932</v>
      </c>
      <c r="D1988" s="2" t="s">
        <v>146</v>
      </c>
      <c r="E1988" s="2" t="s">
        <v>196</v>
      </c>
      <c r="F1988" s="53">
        <v>0.0</v>
      </c>
      <c r="G1988" s="53">
        <v>0.0</v>
      </c>
      <c r="H1988" s="53">
        <v>0.0</v>
      </c>
      <c r="I1988" s="53">
        <v>0.0</v>
      </c>
      <c r="J1988" s="53">
        <v>0.0</v>
      </c>
      <c r="K1988" s="2" t="s">
        <v>3531</v>
      </c>
      <c r="L1988" s="53">
        <v>0.0</v>
      </c>
      <c r="M1988" s="2" t="s">
        <v>3369</v>
      </c>
      <c r="N1988" s="2" t="s">
        <v>3360</v>
      </c>
      <c r="O1988" s="55"/>
      <c r="AB1988" s="2" t="s">
        <v>164</v>
      </c>
      <c r="AC1988" s="2" t="s">
        <v>3361</v>
      </c>
      <c r="AD1988" s="2" t="s">
        <v>3362</v>
      </c>
      <c r="AE1988" s="2" t="s">
        <v>3363</v>
      </c>
      <c r="AF1988" s="93"/>
      <c r="AG1988" s="2" t="s">
        <v>3364</v>
      </c>
      <c r="AH1988" s="2" t="s">
        <v>3365</v>
      </c>
      <c r="AI1988" s="2">
        <v>0.0</v>
      </c>
      <c r="AJ1988" s="94">
        <v>0.0</v>
      </c>
      <c r="AK1988" s="94">
        <v>0.0</v>
      </c>
      <c r="AL1988" s="79"/>
      <c r="AM1988" s="2" t="s">
        <v>5489</v>
      </c>
    </row>
    <row r="1989">
      <c r="A1989" s="54">
        <v>46030.0</v>
      </c>
      <c r="B1989" s="54">
        <v>46031.0</v>
      </c>
      <c r="C1989" s="2" t="s">
        <v>450</v>
      </c>
      <c r="D1989" s="2" t="s">
        <v>146</v>
      </c>
      <c r="E1989" s="2" t="s">
        <v>196</v>
      </c>
      <c r="F1989" s="53">
        <v>0.0</v>
      </c>
      <c r="G1989" s="53">
        <v>0.0</v>
      </c>
      <c r="H1989" s="53">
        <v>0.04</v>
      </c>
      <c r="I1989" s="53">
        <v>0.019230769230769232</v>
      </c>
      <c r="J1989" s="53">
        <v>0.01810232350787682</v>
      </c>
      <c r="K1989" s="2" t="s">
        <v>3531</v>
      </c>
      <c r="L1989" s="53">
        <v>0.0</v>
      </c>
      <c r="M1989" s="2" t="s">
        <v>3369</v>
      </c>
      <c r="N1989" s="2" t="s">
        <v>3360</v>
      </c>
      <c r="O1989" s="55"/>
      <c r="AB1989" s="2" t="s">
        <v>164</v>
      </c>
      <c r="AC1989" s="2" t="s">
        <v>3361</v>
      </c>
      <c r="AD1989" s="2" t="s">
        <v>3362</v>
      </c>
      <c r="AE1989" s="2" t="s">
        <v>3363</v>
      </c>
      <c r="AF1989" s="93"/>
      <c r="AG1989" s="2" t="s">
        <v>3364</v>
      </c>
      <c r="AH1989" s="2" t="s">
        <v>3365</v>
      </c>
      <c r="AI1989" s="2">
        <v>0.0</v>
      </c>
      <c r="AJ1989" s="94">
        <v>3.276941163838298E-4</v>
      </c>
      <c r="AK1989" s="94">
        <v>3.6982248520710064E-4</v>
      </c>
      <c r="AL1989" s="79"/>
      <c r="AM1989" s="2" t="s">
        <v>5490</v>
      </c>
    </row>
    <row r="1990">
      <c r="A1990" s="54">
        <v>46030.0</v>
      </c>
      <c r="B1990" s="54">
        <v>46031.0</v>
      </c>
      <c r="C1990" s="2" t="s">
        <v>515</v>
      </c>
      <c r="D1990" s="2" t="s">
        <v>146</v>
      </c>
      <c r="E1990" s="2" t="s">
        <v>196</v>
      </c>
      <c r="F1990" s="53">
        <v>0.0</v>
      </c>
      <c r="G1990" s="53">
        <v>0.0</v>
      </c>
      <c r="H1990" s="53">
        <v>0.0</v>
      </c>
      <c r="I1990" s="53">
        <v>0.0</v>
      </c>
      <c r="J1990" s="53">
        <v>0.0024175369542276514</v>
      </c>
      <c r="K1990" s="2" t="s">
        <v>3531</v>
      </c>
      <c r="L1990" s="53">
        <v>0.0</v>
      </c>
      <c r="M1990" s="2" t="s">
        <v>3369</v>
      </c>
      <c r="N1990" s="2" t="s">
        <v>3360</v>
      </c>
      <c r="O1990" s="55"/>
      <c r="AB1990" s="2" t="s">
        <v>164</v>
      </c>
      <c r="AC1990" s="2" t="s">
        <v>3361</v>
      </c>
      <c r="AD1990" s="2" t="s">
        <v>3362</v>
      </c>
      <c r="AE1990" s="2" t="s">
        <v>3363</v>
      </c>
      <c r="AF1990" s="93"/>
      <c r="AG1990" s="2" t="s">
        <v>3364</v>
      </c>
      <c r="AH1990" s="2" t="s">
        <v>3365</v>
      </c>
      <c r="AI1990" s="2">
        <v>0.0</v>
      </c>
      <c r="AJ1990" s="94">
        <v>5.84448492505631E-6</v>
      </c>
      <c r="AK1990" s="94">
        <v>0.0</v>
      </c>
      <c r="AL1990" s="79"/>
      <c r="AM1990" s="2" t="s">
        <v>5491</v>
      </c>
    </row>
    <row r="1991">
      <c r="A1991" s="54">
        <v>46030.0</v>
      </c>
      <c r="B1991" s="54">
        <v>46031.0</v>
      </c>
      <c r="C1991" s="2" t="s">
        <v>1189</v>
      </c>
      <c r="D1991" s="2" t="s">
        <v>146</v>
      </c>
      <c r="E1991" s="2" t="s">
        <v>196</v>
      </c>
      <c r="F1991" s="53">
        <v>0.0</v>
      </c>
      <c r="G1991" s="53">
        <v>0.0</v>
      </c>
      <c r="H1991" s="53">
        <v>0.0</v>
      </c>
      <c r="I1991" s="53">
        <v>0.0</v>
      </c>
      <c r="J1991" s="53">
        <v>0.0</v>
      </c>
      <c r="K1991" s="2" t="s">
        <v>3531</v>
      </c>
      <c r="L1991" s="53">
        <v>0.0</v>
      </c>
      <c r="M1991" s="2" t="s">
        <v>3369</v>
      </c>
      <c r="N1991" s="2" t="s">
        <v>3360</v>
      </c>
      <c r="O1991" s="55"/>
      <c r="AB1991" s="2" t="s">
        <v>164</v>
      </c>
      <c r="AC1991" s="2" t="s">
        <v>3361</v>
      </c>
      <c r="AD1991" s="2" t="s">
        <v>3362</v>
      </c>
      <c r="AE1991" s="2" t="s">
        <v>3363</v>
      </c>
      <c r="AF1991" s="93"/>
      <c r="AG1991" s="101" t="s">
        <v>3364</v>
      </c>
      <c r="AH1991" s="101" t="s">
        <v>3365</v>
      </c>
      <c r="AI1991" s="2">
        <v>0.0</v>
      </c>
      <c r="AJ1991" s="94">
        <v>0.0</v>
      </c>
      <c r="AK1991" s="94">
        <v>0.0</v>
      </c>
      <c r="AL1991" s="79"/>
      <c r="AM1991" s="2" t="s">
        <v>5492</v>
      </c>
    </row>
    <row r="1992">
      <c r="A1992" s="54">
        <v>46031.0</v>
      </c>
      <c r="B1992" s="54">
        <v>46032.0</v>
      </c>
      <c r="C1992" s="2" t="s">
        <v>178</v>
      </c>
      <c r="D1992" s="2" t="s">
        <v>146</v>
      </c>
      <c r="E1992" s="2" t="s">
        <v>288</v>
      </c>
      <c r="F1992" s="53">
        <v>0.0</v>
      </c>
      <c r="G1992" s="53">
        <v>0.0</v>
      </c>
      <c r="H1992" s="53">
        <v>0.04</v>
      </c>
      <c r="I1992" s="53">
        <v>0.019230769230769232</v>
      </c>
      <c r="J1992" s="53">
        <v>0.02231040622370463</v>
      </c>
      <c r="K1992" s="2" t="s">
        <v>196</v>
      </c>
      <c r="L1992" s="53">
        <v>0.6666666666666666</v>
      </c>
      <c r="M1992" s="2" t="s">
        <v>3369</v>
      </c>
      <c r="N1992" s="2" t="s">
        <v>3360</v>
      </c>
      <c r="O1992" s="55"/>
      <c r="AB1992" s="2" t="s">
        <v>164</v>
      </c>
      <c r="AC1992" s="2" t="s">
        <v>3361</v>
      </c>
      <c r="AD1992" s="2" t="s">
        <v>3362</v>
      </c>
      <c r="AE1992" s="2" t="s">
        <v>3363</v>
      </c>
      <c r="AF1992" s="93"/>
      <c r="AG1992" s="2" t="s">
        <v>3364</v>
      </c>
      <c r="AH1992" s="2" t="s">
        <v>3365</v>
      </c>
      <c r="AI1992" s="2">
        <v>0.0</v>
      </c>
      <c r="AJ1992" s="94">
        <v>4.977542258667182E-4</v>
      </c>
      <c r="AK1992" s="94">
        <v>3.6982248520710064E-4</v>
      </c>
      <c r="AL1992" s="79"/>
      <c r="AM1992" s="2" t="s">
        <v>5493</v>
      </c>
    </row>
    <row r="1993">
      <c r="A1993" s="54">
        <v>46031.0</v>
      </c>
      <c r="B1993" s="54">
        <v>46032.0</v>
      </c>
      <c r="C1993" s="2" t="s">
        <v>932</v>
      </c>
      <c r="D1993" s="2" t="s">
        <v>146</v>
      </c>
      <c r="E1993" s="2" t="s">
        <v>288</v>
      </c>
      <c r="F1993" s="53">
        <v>0.0</v>
      </c>
      <c r="G1993" s="53">
        <v>0.0</v>
      </c>
      <c r="H1993" s="53">
        <v>0.0</v>
      </c>
      <c r="I1993" s="53">
        <v>0.0</v>
      </c>
      <c r="J1993" s="53">
        <v>0.0</v>
      </c>
      <c r="K1993" s="2" t="s">
        <v>3531</v>
      </c>
      <c r="L1993" s="53">
        <v>0.0</v>
      </c>
      <c r="M1993" s="2" t="s">
        <v>3369</v>
      </c>
      <c r="N1993" s="2" t="s">
        <v>3360</v>
      </c>
      <c r="O1993" s="55"/>
      <c r="AB1993" s="2" t="s">
        <v>164</v>
      </c>
      <c r="AC1993" s="2" t="s">
        <v>3361</v>
      </c>
      <c r="AD1993" s="2" t="s">
        <v>3362</v>
      </c>
      <c r="AE1993" s="2" t="s">
        <v>3363</v>
      </c>
      <c r="AF1993" s="93"/>
      <c r="AG1993" s="2" t="s">
        <v>3364</v>
      </c>
      <c r="AH1993" s="2" t="s">
        <v>3365</v>
      </c>
      <c r="AI1993" s="2">
        <v>0.0</v>
      </c>
      <c r="AJ1993" s="94">
        <v>0.0</v>
      </c>
      <c r="AK1993" s="94">
        <v>0.0</v>
      </c>
      <c r="AL1993" s="79"/>
      <c r="AM1993" s="2" t="s">
        <v>5494</v>
      </c>
    </row>
    <row r="1994">
      <c r="A1994" s="54">
        <v>46031.0</v>
      </c>
      <c r="B1994" s="54">
        <v>46032.0</v>
      </c>
      <c r="C1994" s="2" t="s">
        <v>450</v>
      </c>
      <c r="D1994" s="2" t="s">
        <v>146</v>
      </c>
      <c r="E1994" s="2" t="s">
        <v>288</v>
      </c>
      <c r="F1994" s="53">
        <v>0.0</v>
      </c>
      <c r="G1994" s="53">
        <v>0.0</v>
      </c>
      <c r="H1994" s="53">
        <v>0.0</v>
      </c>
      <c r="I1994" s="53">
        <v>0.0</v>
      </c>
      <c r="J1994" s="53">
        <v>0.004209455315771114</v>
      </c>
      <c r="K1994" s="2" t="s">
        <v>3531</v>
      </c>
      <c r="L1994" s="53">
        <v>0.0</v>
      </c>
      <c r="M1994" s="2" t="s">
        <v>3369</v>
      </c>
      <c r="N1994" s="2" t="s">
        <v>3360</v>
      </c>
      <c r="O1994" s="55"/>
      <c r="AB1994" s="2" t="s">
        <v>164</v>
      </c>
      <c r="AC1994" s="2" t="s">
        <v>3361</v>
      </c>
      <c r="AD1994" s="2" t="s">
        <v>3362</v>
      </c>
      <c r="AE1994" s="2" t="s">
        <v>3363</v>
      </c>
      <c r="AF1994" s="93"/>
      <c r="AG1994" s="2" t="s">
        <v>3364</v>
      </c>
      <c r="AH1994" s="2" t="s">
        <v>3365</v>
      </c>
      <c r="AI1994" s="2">
        <v>0.0</v>
      </c>
      <c r="AJ1994" s="94">
        <v>1.771951405547369E-5</v>
      </c>
      <c r="AK1994" s="94">
        <v>0.0</v>
      </c>
      <c r="AL1994" s="79"/>
      <c r="AM1994" s="2" t="s">
        <v>5495</v>
      </c>
    </row>
    <row r="1995">
      <c r="A1995" s="54">
        <v>46031.0</v>
      </c>
      <c r="B1995" s="54">
        <v>46032.0</v>
      </c>
      <c r="C1995" s="2" t="s">
        <v>515</v>
      </c>
      <c r="D1995" s="2" t="s">
        <v>146</v>
      </c>
      <c r="E1995" s="2" t="s">
        <v>288</v>
      </c>
      <c r="F1995" s="53">
        <v>0.0</v>
      </c>
      <c r="G1995" s="53">
        <v>0.08333333333333333</v>
      </c>
      <c r="H1995" s="53">
        <v>0.04</v>
      </c>
      <c r="I1995" s="53">
        <v>0.019230769230769232</v>
      </c>
      <c r="J1995" s="53">
        <v>0.019594977672055765</v>
      </c>
      <c r="K1995" s="2" t="s">
        <v>3531</v>
      </c>
      <c r="L1995" s="53">
        <v>0.0</v>
      </c>
      <c r="M1995" s="2" t="s">
        <v>3369</v>
      </c>
      <c r="N1995" s="2" t="s">
        <v>3360</v>
      </c>
      <c r="O1995" s="55"/>
      <c r="AB1995" s="2" t="s">
        <v>164</v>
      </c>
      <c r="AC1995" s="2" t="s">
        <v>3361</v>
      </c>
      <c r="AD1995" s="2" t="s">
        <v>3362</v>
      </c>
      <c r="AE1995" s="2" t="s">
        <v>3363</v>
      </c>
      <c r="AF1995" s="93"/>
      <c r="AG1995" s="2" t="s">
        <v>3364</v>
      </c>
      <c r="AH1995" s="2" t="s">
        <v>3365</v>
      </c>
      <c r="AI1995" s="2">
        <v>0.0</v>
      </c>
      <c r="AJ1995" s="94">
        <v>3.83963149968364E-4</v>
      </c>
      <c r="AK1995" s="94">
        <v>3.6982248520710064E-4</v>
      </c>
      <c r="AL1995" s="79"/>
      <c r="AM1995" s="2" t="s">
        <v>5496</v>
      </c>
    </row>
    <row r="1996">
      <c r="A1996" s="54">
        <v>46031.0</v>
      </c>
      <c r="B1996" s="54">
        <v>46032.0</v>
      </c>
      <c r="C1996" s="2" t="s">
        <v>1189</v>
      </c>
      <c r="D1996" s="2" t="s">
        <v>146</v>
      </c>
      <c r="E1996" s="2" t="s">
        <v>288</v>
      </c>
      <c r="F1996" s="53">
        <v>0.0</v>
      </c>
      <c r="G1996" s="53">
        <v>0.0</v>
      </c>
      <c r="H1996" s="53">
        <v>0.0</v>
      </c>
      <c r="I1996" s="53">
        <v>0.0</v>
      </c>
      <c r="J1996" s="53">
        <v>0.0</v>
      </c>
      <c r="K1996" s="2" t="s">
        <v>3531</v>
      </c>
      <c r="L1996" s="53">
        <v>0.0</v>
      </c>
      <c r="M1996" s="2" t="s">
        <v>3369</v>
      </c>
      <c r="N1996" s="2" t="s">
        <v>3360</v>
      </c>
      <c r="O1996" s="55"/>
      <c r="AB1996" s="2" t="s">
        <v>164</v>
      </c>
      <c r="AC1996" s="2" t="s">
        <v>3361</v>
      </c>
      <c r="AD1996" s="2" t="s">
        <v>3362</v>
      </c>
      <c r="AE1996" s="2" t="s">
        <v>3363</v>
      </c>
      <c r="AF1996" s="93"/>
      <c r="AG1996" s="101" t="s">
        <v>3364</v>
      </c>
      <c r="AH1996" s="101" t="s">
        <v>3365</v>
      </c>
      <c r="AI1996" s="2">
        <v>0.0</v>
      </c>
      <c r="AJ1996" s="94">
        <v>0.0</v>
      </c>
      <c r="AK1996" s="94">
        <v>0.0</v>
      </c>
      <c r="AL1996" s="79"/>
      <c r="AM1996" s="2" t="s">
        <v>5497</v>
      </c>
    </row>
    <row r="1997">
      <c r="A1997" s="54">
        <v>46032.0</v>
      </c>
      <c r="B1997" s="54">
        <v>46033.0</v>
      </c>
      <c r="C1997" s="2" t="s">
        <v>178</v>
      </c>
      <c r="D1997" s="2" t="s">
        <v>146</v>
      </c>
      <c r="E1997" s="2" t="s">
        <v>256</v>
      </c>
      <c r="F1997" s="53">
        <v>0.0</v>
      </c>
      <c r="G1997" s="53">
        <v>0.0</v>
      </c>
      <c r="H1997" s="53">
        <v>0.04</v>
      </c>
      <c r="I1997" s="53">
        <v>0.019230769230769232</v>
      </c>
      <c r="J1997" s="53">
        <v>0.023620432771773663</v>
      </c>
      <c r="K1997" s="2" t="s">
        <v>196</v>
      </c>
      <c r="L1997" s="53">
        <v>0.6666666666666666</v>
      </c>
      <c r="M1997" s="2" t="s">
        <v>3369</v>
      </c>
      <c r="N1997" s="2" t="s">
        <v>3360</v>
      </c>
      <c r="O1997" s="55"/>
      <c r="AB1997" s="2" t="s">
        <v>164</v>
      </c>
      <c r="AC1997" s="2" t="s">
        <v>3361</v>
      </c>
      <c r="AD1997" s="2" t="s">
        <v>3362</v>
      </c>
      <c r="AE1997" s="2" t="s">
        <v>3363</v>
      </c>
      <c r="AF1997" s="93"/>
      <c r="AG1997" s="2" t="s">
        <v>3364</v>
      </c>
      <c r="AH1997" s="2" t="s">
        <v>3365</v>
      </c>
      <c r="AI1997" s="2">
        <v>0.0</v>
      </c>
      <c r="AJ1997" s="94">
        <v>5.579248443258792E-4</v>
      </c>
      <c r="AK1997" s="94">
        <v>3.6982248520710064E-4</v>
      </c>
      <c r="AL1997" s="79"/>
      <c r="AM1997" s="2" t="s">
        <v>5498</v>
      </c>
    </row>
    <row r="1998">
      <c r="A1998" s="54">
        <v>46032.0</v>
      </c>
      <c r="B1998" s="54">
        <v>46033.0</v>
      </c>
      <c r="C1998" s="2" t="s">
        <v>932</v>
      </c>
      <c r="D1998" s="2" t="s">
        <v>146</v>
      </c>
      <c r="E1998" s="2" t="s">
        <v>256</v>
      </c>
      <c r="F1998" s="53">
        <v>0.0</v>
      </c>
      <c r="G1998" s="53">
        <v>0.0</v>
      </c>
      <c r="H1998" s="53">
        <v>0.0</v>
      </c>
      <c r="I1998" s="53">
        <v>0.0</v>
      </c>
      <c r="J1998" s="53">
        <v>0.0</v>
      </c>
      <c r="K1998" s="2" t="s">
        <v>3531</v>
      </c>
      <c r="L1998" s="53">
        <v>0.0</v>
      </c>
      <c r="M1998" s="2" t="s">
        <v>3369</v>
      </c>
      <c r="N1998" s="2" t="s">
        <v>3360</v>
      </c>
      <c r="O1998" s="55"/>
      <c r="AB1998" s="2" t="s">
        <v>164</v>
      </c>
      <c r="AC1998" s="2" t="s">
        <v>3361</v>
      </c>
      <c r="AD1998" s="2" t="s">
        <v>3362</v>
      </c>
      <c r="AE1998" s="2" t="s">
        <v>3363</v>
      </c>
      <c r="AF1998" s="93"/>
      <c r="AG1998" s="2" t="s">
        <v>3364</v>
      </c>
      <c r="AH1998" s="2" t="s">
        <v>3365</v>
      </c>
      <c r="AI1998" s="2">
        <v>0.0</v>
      </c>
      <c r="AJ1998" s="94">
        <v>0.0</v>
      </c>
      <c r="AK1998" s="94">
        <v>0.0</v>
      </c>
      <c r="AL1998" s="79"/>
      <c r="AM1998" s="2" t="s">
        <v>5499</v>
      </c>
    </row>
    <row r="1999">
      <c r="A1999" s="54">
        <v>46032.0</v>
      </c>
      <c r="B1999" s="54">
        <v>46033.0</v>
      </c>
      <c r="C1999" s="2" t="s">
        <v>450</v>
      </c>
      <c r="D1999" s="2" t="s">
        <v>146</v>
      </c>
      <c r="E1999" s="2" t="s">
        <v>256</v>
      </c>
      <c r="F1999" s="53">
        <v>0.0</v>
      </c>
      <c r="G1999" s="53">
        <v>0.08333333333333333</v>
      </c>
      <c r="H1999" s="53">
        <v>0.04</v>
      </c>
      <c r="I1999" s="53">
        <v>0.019230769230769232</v>
      </c>
      <c r="J1999" s="53">
        <v>0.020470634229791233</v>
      </c>
      <c r="K1999" s="2" t="s">
        <v>3531</v>
      </c>
      <c r="L1999" s="53">
        <v>0.0</v>
      </c>
      <c r="M1999" s="2" t="s">
        <v>3369</v>
      </c>
      <c r="N1999" s="2" t="s">
        <v>3360</v>
      </c>
      <c r="O1999" s="55"/>
      <c r="AB1999" s="2" t="s">
        <v>164</v>
      </c>
      <c r="AC1999" s="2" t="s">
        <v>3361</v>
      </c>
      <c r="AD1999" s="2" t="s">
        <v>3362</v>
      </c>
      <c r="AE1999" s="2" t="s">
        <v>3363</v>
      </c>
      <c r="AF1999" s="93"/>
      <c r="AG1999" s="2" t="s">
        <v>3364</v>
      </c>
      <c r="AH1999" s="2" t="s">
        <v>3365</v>
      </c>
      <c r="AI1999" s="2">
        <v>0.0</v>
      </c>
      <c r="AJ1999" s="94">
        <v>4.190468657699005E-4</v>
      </c>
      <c r="AK1999" s="94">
        <v>3.6982248520710064E-4</v>
      </c>
      <c r="AL1999" s="79"/>
      <c r="AM1999" s="2" t="s">
        <v>5500</v>
      </c>
    </row>
    <row r="2000">
      <c r="A2000" s="54">
        <v>46032.0</v>
      </c>
      <c r="B2000" s="54">
        <v>46033.0</v>
      </c>
      <c r="C2000" s="2" t="s">
        <v>515</v>
      </c>
      <c r="D2000" s="2" t="s">
        <v>146</v>
      </c>
      <c r="E2000" s="2" t="s">
        <v>256</v>
      </c>
      <c r="F2000" s="53">
        <v>0.0</v>
      </c>
      <c r="G2000" s="53">
        <v>0.0</v>
      </c>
      <c r="H2000" s="53">
        <v>0.0</v>
      </c>
      <c r="I2000" s="53">
        <v>0.0</v>
      </c>
      <c r="J2000" s="53">
        <v>0.002380584304592139</v>
      </c>
      <c r="K2000" s="2" t="s">
        <v>3531</v>
      </c>
      <c r="L2000" s="53">
        <v>0.0</v>
      </c>
      <c r="M2000" s="2" t="s">
        <v>3369</v>
      </c>
      <c r="N2000" s="2" t="s">
        <v>3360</v>
      </c>
      <c r="O2000" s="55"/>
      <c r="AB2000" s="2" t="s">
        <v>164</v>
      </c>
      <c r="AC2000" s="2" t="s">
        <v>3361</v>
      </c>
      <c r="AD2000" s="2" t="s">
        <v>3362</v>
      </c>
      <c r="AE2000" s="2" t="s">
        <v>3363</v>
      </c>
      <c r="AF2000" s="93"/>
      <c r="AG2000" s="2" t="s">
        <v>3364</v>
      </c>
      <c r="AH2000" s="2" t="s">
        <v>3365</v>
      </c>
      <c r="AI2000" s="2">
        <v>0.0</v>
      </c>
      <c r="AJ2000" s="94">
        <v>5.667181631270439E-6</v>
      </c>
      <c r="AK2000" s="94">
        <v>0.0</v>
      </c>
      <c r="AL2000" s="79"/>
      <c r="AM2000" s="2" t="s">
        <v>5501</v>
      </c>
    </row>
    <row r="2001">
      <c r="A2001" s="54">
        <v>46032.0</v>
      </c>
      <c r="B2001" s="54">
        <v>46033.0</v>
      </c>
      <c r="C2001" s="2" t="s">
        <v>1189</v>
      </c>
      <c r="D2001" s="2" t="s">
        <v>146</v>
      </c>
      <c r="E2001" s="2" t="s">
        <v>256</v>
      </c>
      <c r="F2001" s="53">
        <v>0.0</v>
      </c>
      <c r="G2001" s="53">
        <v>0.0</v>
      </c>
      <c r="H2001" s="53">
        <v>0.0</v>
      </c>
      <c r="I2001" s="53">
        <v>0.0</v>
      </c>
      <c r="J2001" s="53">
        <v>0.0</v>
      </c>
      <c r="K2001" s="2" t="s">
        <v>3531</v>
      </c>
      <c r="L2001" s="53">
        <v>0.0</v>
      </c>
      <c r="M2001" s="2" t="s">
        <v>3369</v>
      </c>
      <c r="N2001" s="2" t="s">
        <v>3360</v>
      </c>
      <c r="O2001" s="55"/>
      <c r="AB2001" s="2" t="s">
        <v>164</v>
      </c>
      <c r="AC2001" s="2" t="s">
        <v>3361</v>
      </c>
      <c r="AD2001" s="2" t="s">
        <v>3362</v>
      </c>
      <c r="AE2001" s="2" t="s">
        <v>3363</v>
      </c>
      <c r="AF2001" s="93"/>
      <c r="AG2001" s="101" t="s">
        <v>3364</v>
      </c>
      <c r="AH2001" s="101" t="s">
        <v>3365</v>
      </c>
      <c r="AI2001" s="2">
        <v>0.0</v>
      </c>
      <c r="AJ2001" s="94">
        <v>0.0</v>
      </c>
      <c r="AK2001" s="94">
        <v>0.0</v>
      </c>
      <c r="AL2001" s="79"/>
      <c r="AM2001" s="2" t="s">
        <v>5502</v>
      </c>
    </row>
    <row r="2002">
      <c r="A2002" s="54">
        <v>46033.0</v>
      </c>
      <c r="B2002" s="54">
        <v>46034.0</v>
      </c>
      <c r="C2002" s="2" t="s">
        <v>178</v>
      </c>
      <c r="D2002" s="2" t="s">
        <v>146</v>
      </c>
      <c r="E2002" s="2" t="s">
        <v>180</v>
      </c>
      <c r="F2002" s="53">
        <v>0.0</v>
      </c>
      <c r="G2002" s="53">
        <v>0.0</v>
      </c>
      <c r="H2002" s="53">
        <v>0.0</v>
      </c>
      <c r="I2002" s="53">
        <v>0.019230769230769232</v>
      </c>
      <c r="J2002" s="53">
        <v>0.019260801268380263</v>
      </c>
      <c r="K2002" s="2" t="s">
        <v>196</v>
      </c>
      <c r="L2002" s="53">
        <v>0.6666666666666666</v>
      </c>
      <c r="M2002" s="2" t="s">
        <v>3369</v>
      </c>
      <c r="N2002" s="2" t="s">
        <v>3360</v>
      </c>
      <c r="O2002" s="55"/>
      <c r="AB2002" s="2" t="s">
        <v>164</v>
      </c>
      <c r="AC2002" s="2" t="s">
        <v>3361</v>
      </c>
      <c r="AD2002" s="2" t="s">
        <v>3362</v>
      </c>
      <c r="AE2002" s="2" t="s">
        <v>3363</v>
      </c>
      <c r="AF2002" s="93"/>
      <c r="AG2002" s="2" t="s">
        <v>3364</v>
      </c>
      <c r="AH2002" s="2" t="s">
        <v>3365</v>
      </c>
      <c r="AI2002" s="2">
        <v>0.0</v>
      </c>
      <c r="AJ2002" s="94">
        <v>3.7097846550003874E-4</v>
      </c>
      <c r="AK2002" s="94">
        <v>3.6982248520710064E-4</v>
      </c>
      <c r="AL2002" s="79"/>
      <c r="AM2002" s="2" t="s">
        <v>5503</v>
      </c>
    </row>
    <row r="2003">
      <c r="A2003" s="54">
        <v>46033.0</v>
      </c>
      <c r="B2003" s="54">
        <v>46034.0</v>
      </c>
      <c r="C2003" s="2" t="s">
        <v>932</v>
      </c>
      <c r="D2003" s="2" t="s">
        <v>146</v>
      </c>
      <c r="E2003" s="2" t="s">
        <v>180</v>
      </c>
      <c r="F2003" s="53">
        <v>0.0</v>
      </c>
      <c r="G2003" s="53">
        <v>0.0</v>
      </c>
      <c r="H2003" s="53">
        <v>0.0</v>
      </c>
      <c r="I2003" s="53">
        <v>0.0</v>
      </c>
      <c r="J2003" s="53">
        <v>0.0</v>
      </c>
      <c r="K2003" s="2" t="s">
        <v>3531</v>
      </c>
      <c r="L2003" s="53">
        <v>0.0</v>
      </c>
      <c r="M2003" s="2" t="s">
        <v>3369</v>
      </c>
      <c r="N2003" s="2" t="s">
        <v>3360</v>
      </c>
      <c r="O2003" s="55"/>
      <c r="AB2003" s="2" t="s">
        <v>164</v>
      </c>
      <c r="AC2003" s="2" t="s">
        <v>3361</v>
      </c>
      <c r="AD2003" s="2" t="s">
        <v>3362</v>
      </c>
      <c r="AE2003" s="2" t="s">
        <v>3363</v>
      </c>
      <c r="AF2003" s="93"/>
      <c r="AG2003" s="2" t="s">
        <v>3364</v>
      </c>
      <c r="AH2003" s="2" t="s">
        <v>3365</v>
      </c>
      <c r="AI2003" s="2">
        <v>0.0</v>
      </c>
      <c r="AJ2003" s="94">
        <v>0.0</v>
      </c>
      <c r="AK2003" s="94">
        <v>0.0</v>
      </c>
      <c r="AL2003" s="79"/>
      <c r="AM2003" s="2" t="s">
        <v>5504</v>
      </c>
    </row>
    <row r="2004">
      <c r="A2004" s="54">
        <v>46033.0</v>
      </c>
      <c r="B2004" s="54">
        <v>46034.0</v>
      </c>
      <c r="C2004" s="2" t="s">
        <v>450</v>
      </c>
      <c r="D2004" s="2" t="s">
        <v>146</v>
      </c>
      <c r="E2004" s="2" t="s">
        <v>180</v>
      </c>
      <c r="F2004" s="53">
        <v>0.0</v>
      </c>
      <c r="G2004" s="53">
        <v>0.0</v>
      </c>
      <c r="H2004" s="53">
        <v>0.0</v>
      </c>
      <c r="I2004" s="53">
        <v>0.0</v>
      </c>
      <c r="J2004" s="53">
        <v>0.00414511275125808</v>
      </c>
      <c r="K2004" s="2" t="s">
        <v>3531</v>
      </c>
      <c r="L2004" s="53">
        <v>0.0</v>
      </c>
      <c r="M2004" s="2" t="s">
        <v>3369</v>
      </c>
      <c r="N2004" s="2" t="s">
        <v>3360</v>
      </c>
      <c r="O2004" s="55"/>
      <c r="AB2004" s="2" t="s">
        <v>164</v>
      </c>
      <c r="AC2004" s="2" t="s">
        <v>3361</v>
      </c>
      <c r="AD2004" s="2" t="s">
        <v>3362</v>
      </c>
      <c r="AE2004" s="2" t="s">
        <v>3363</v>
      </c>
      <c r="AF2004" s="93"/>
      <c r="AG2004" s="2" t="s">
        <v>3364</v>
      </c>
      <c r="AH2004" s="2" t="s">
        <v>3365</v>
      </c>
      <c r="AI2004" s="2">
        <v>0.0</v>
      </c>
      <c r="AJ2004" s="94">
        <v>1.7181959720642333E-5</v>
      </c>
      <c r="AK2004" s="94">
        <v>0.0</v>
      </c>
      <c r="AL2004" s="79"/>
      <c r="AM2004" s="2" t="s">
        <v>5505</v>
      </c>
    </row>
    <row r="2005">
      <c r="A2005" s="54">
        <v>46033.0</v>
      </c>
      <c r="B2005" s="54">
        <v>46034.0</v>
      </c>
      <c r="C2005" s="2" t="s">
        <v>515</v>
      </c>
      <c r="D2005" s="2" t="s">
        <v>146</v>
      </c>
      <c r="E2005" s="2" t="s">
        <v>180</v>
      </c>
      <c r="F2005" s="53">
        <v>0.0</v>
      </c>
      <c r="G2005" s="53">
        <v>0.0</v>
      </c>
      <c r="H2005" s="53">
        <v>0.0</v>
      </c>
      <c r="I2005" s="53">
        <v>0.0</v>
      </c>
      <c r="J2005" s="53">
        <v>0.002362320333881715</v>
      </c>
      <c r="K2005" s="2" t="s">
        <v>3531</v>
      </c>
      <c r="L2005" s="53">
        <v>0.0</v>
      </c>
      <c r="M2005" s="2" t="s">
        <v>3369</v>
      </c>
      <c r="N2005" s="2" t="s">
        <v>3360</v>
      </c>
      <c r="O2005" s="55"/>
      <c r="AB2005" s="2" t="s">
        <v>164</v>
      </c>
      <c r="AC2005" s="2" t="s">
        <v>3361</v>
      </c>
      <c r="AD2005" s="2" t="s">
        <v>3362</v>
      </c>
      <c r="AE2005" s="2" t="s">
        <v>3363</v>
      </c>
      <c r="AF2005" s="93"/>
      <c r="AG2005" s="2" t="s">
        <v>3364</v>
      </c>
      <c r="AH2005" s="2" t="s">
        <v>3365</v>
      </c>
      <c r="AI2005" s="2">
        <v>0.0</v>
      </c>
      <c r="AJ2005" s="94">
        <v>5.580557359871018E-6</v>
      </c>
      <c r="AK2005" s="94">
        <v>0.0</v>
      </c>
      <c r="AL2005" s="79"/>
      <c r="AM2005" s="2" t="s">
        <v>5506</v>
      </c>
    </row>
    <row r="2006">
      <c r="A2006" s="54">
        <v>46033.0</v>
      </c>
      <c r="B2006" s="54">
        <v>46034.0</v>
      </c>
      <c r="C2006" s="2" t="s">
        <v>1189</v>
      </c>
      <c r="D2006" s="2" t="s">
        <v>146</v>
      </c>
      <c r="E2006" s="2" t="s">
        <v>180</v>
      </c>
      <c r="F2006" s="53">
        <v>0.0</v>
      </c>
      <c r="G2006" s="53">
        <v>0.0</v>
      </c>
      <c r="H2006" s="53">
        <v>0.0</v>
      </c>
      <c r="I2006" s="53">
        <v>0.0</v>
      </c>
      <c r="J2006" s="53">
        <v>0.0</v>
      </c>
      <c r="K2006" s="2" t="s">
        <v>3531</v>
      </c>
      <c r="L2006" s="53">
        <v>0.0</v>
      </c>
      <c r="M2006" s="2" t="s">
        <v>3369</v>
      </c>
      <c r="N2006" s="2" t="s">
        <v>3360</v>
      </c>
      <c r="O2006" s="55"/>
      <c r="AB2006" s="2" t="s">
        <v>164</v>
      </c>
      <c r="AC2006" s="2" t="s">
        <v>3361</v>
      </c>
      <c r="AD2006" s="2" t="s">
        <v>3362</v>
      </c>
      <c r="AE2006" s="2" t="s">
        <v>3363</v>
      </c>
      <c r="AF2006" s="93"/>
      <c r="AG2006" s="101" t="s">
        <v>3364</v>
      </c>
      <c r="AH2006" s="101" t="s">
        <v>3365</v>
      </c>
      <c r="AI2006" s="2">
        <v>0.0</v>
      </c>
      <c r="AJ2006" s="94">
        <v>0.0</v>
      </c>
      <c r="AK2006" s="94">
        <v>0.0</v>
      </c>
      <c r="AL2006" s="79"/>
      <c r="AM2006" s="2" t="s">
        <v>5507</v>
      </c>
    </row>
    <row r="2007">
      <c r="A2007" s="54">
        <v>46034.0</v>
      </c>
      <c r="B2007" s="54">
        <v>46035.0</v>
      </c>
      <c r="C2007" s="2" t="s">
        <v>178</v>
      </c>
      <c r="D2007" s="2" t="s">
        <v>146</v>
      </c>
      <c r="E2007" s="2" t="s">
        <v>208</v>
      </c>
      <c r="F2007" s="53">
        <v>0.0</v>
      </c>
      <c r="G2007" s="53">
        <v>0.0</v>
      </c>
      <c r="H2007" s="53">
        <v>0.0</v>
      </c>
      <c r="I2007" s="53">
        <v>0.0</v>
      </c>
      <c r="J2007" s="53">
        <v>0.013901245183812232</v>
      </c>
      <c r="K2007" s="2" t="s">
        <v>196</v>
      </c>
      <c r="L2007" s="53">
        <v>0.6666666666666666</v>
      </c>
      <c r="M2007" s="2" t="s">
        <v>3369</v>
      </c>
      <c r="N2007" s="2" t="s">
        <v>3360</v>
      </c>
      <c r="O2007" s="55"/>
      <c r="AB2007" s="2" t="s">
        <v>164</v>
      </c>
      <c r="AC2007" s="2" t="s">
        <v>3361</v>
      </c>
      <c r="AD2007" s="2" t="s">
        <v>3362</v>
      </c>
      <c r="AE2007" s="2" t="s">
        <v>3363</v>
      </c>
      <c r="AF2007" s="93"/>
      <c r="AG2007" s="2" t="s">
        <v>3364</v>
      </c>
      <c r="AH2007" s="2" t="s">
        <v>3365</v>
      </c>
      <c r="AI2007" s="2">
        <v>0.0</v>
      </c>
      <c r="AJ2007" s="94">
        <v>1.9324461766046278E-4</v>
      </c>
      <c r="AK2007" s="94">
        <v>0.0</v>
      </c>
      <c r="AL2007" s="79"/>
      <c r="AM2007" s="2" t="s">
        <v>5508</v>
      </c>
    </row>
    <row r="2008">
      <c r="A2008" s="54">
        <v>46034.0</v>
      </c>
      <c r="B2008" s="54">
        <v>46035.0</v>
      </c>
      <c r="C2008" s="2" t="s">
        <v>932</v>
      </c>
      <c r="D2008" s="2" t="s">
        <v>146</v>
      </c>
      <c r="E2008" s="2" t="s">
        <v>208</v>
      </c>
      <c r="F2008" s="53">
        <v>0.0</v>
      </c>
      <c r="G2008" s="53">
        <v>0.0</v>
      </c>
      <c r="H2008" s="53">
        <v>0.0</v>
      </c>
      <c r="I2008" s="53">
        <v>0.0</v>
      </c>
      <c r="J2008" s="53">
        <v>0.0</v>
      </c>
      <c r="K2008" s="2" t="s">
        <v>3531</v>
      </c>
      <c r="L2008" s="53">
        <v>0.0</v>
      </c>
      <c r="M2008" s="2" t="s">
        <v>3369</v>
      </c>
      <c r="N2008" s="2" t="s">
        <v>3360</v>
      </c>
      <c r="O2008" s="55"/>
      <c r="AB2008" s="2" t="s">
        <v>164</v>
      </c>
      <c r="AC2008" s="2" t="s">
        <v>3361</v>
      </c>
      <c r="AD2008" s="2" t="s">
        <v>3362</v>
      </c>
      <c r="AE2008" s="2" t="s">
        <v>3363</v>
      </c>
      <c r="AF2008" s="93"/>
      <c r="AG2008" s="2" t="s">
        <v>3364</v>
      </c>
      <c r="AH2008" s="2" t="s">
        <v>3365</v>
      </c>
      <c r="AI2008" s="2">
        <v>0.0</v>
      </c>
      <c r="AJ2008" s="94">
        <v>0.0</v>
      </c>
      <c r="AK2008" s="94">
        <v>0.0</v>
      </c>
      <c r="AL2008" s="79"/>
      <c r="AM2008" s="2" t="s">
        <v>5509</v>
      </c>
    </row>
    <row r="2009">
      <c r="A2009" s="54">
        <v>46034.0</v>
      </c>
      <c r="B2009" s="54">
        <v>46035.0</v>
      </c>
      <c r="C2009" s="2" t="s">
        <v>450</v>
      </c>
      <c r="D2009" s="2" t="s">
        <v>146</v>
      </c>
      <c r="E2009" s="2" t="s">
        <v>208</v>
      </c>
      <c r="F2009" s="53">
        <v>0.0</v>
      </c>
      <c r="G2009" s="53">
        <v>0.0</v>
      </c>
      <c r="H2009" s="53">
        <v>0.0</v>
      </c>
      <c r="I2009" s="53">
        <v>0.0</v>
      </c>
      <c r="J2009" s="53">
        <v>0.004113311223484271</v>
      </c>
      <c r="K2009" s="2" t="s">
        <v>3531</v>
      </c>
      <c r="L2009" s="53">
        <v>0.0</v>
      </c>
      <c r="M2009" s="2" t="s">
        <v>3369</v>
      </c>
      <c r="N2009" s="2" t="s">
        <v>3360</v>
      </c>
      <c r="O2009" s="55"/>
      <c r="AB2009" s="2" t="s">
        <v>164</v>
      </c>
      <c r="AC2009" s="2" t="s">
        <v>3361</v>
      </c>
      <c r="AD2009" s="2" t="s">
        <v>3362</v>
      </c>
      <c r="AE2009" s="2" t="s">
        <v>3363</v>
      </c>
      <c r="AF2009" s="93"/>
      <c r="AG2009" s="2" t="s">
        <v>3364</v>
      </c>
      <c r="AH2009" s="2" t="s">
        <v>3365</v>
      </c>
      <c r="AI2009" s="2">
        <v>0.0</v>
      </c>
      <c r="AJ2009" s="94">
        <v>1.6919329221241667E-5</v>
      </c>
      <c r="AK2009" s="94">
        <v>0.0</v>
      </c>
      <c r="AL2009" s="79"/>
      <c r="AM2009" s="2" t="s">
        <v>5510</v>
      </c>
    </row>
    <row r="2010">
      <c r="A2010" s="54">
        <v>46034.0</v>
      </c>
      <c r="B2010" s="54">
        <v>46035.0</v>
      </c>
      <c r="C2010" s="2" t="s">
        <v>515</v>
      </c>
      <c r="D2010" s="2" t="s">
        <v>146</v>
      </c>
      <c r="E2010" s="2" t="s">
        <v>208</v>
      </c>
      <c r="F2010" s="53">
        <v>0.0</v>
      </c>
      <c r="G2010" s="53">
        <v>0.0</v>
      </c>
      <c r="H2010" s="53">
        <v>0.0</v>
      </c>
      <c r="I2010" s="53">
        <v>0.0</v>
      </c>
      <c r="J2010" s="53">
        <v>0.002344196485336033</v>
      </c>
      <c r="K2010" s="2" t="s">
        <v>3531</v>
      </c>
      <c r="L2010" s="53">
        <v>0.0</v>
      </c>
      <c r="M2010" s="2" t="s">
        <v>3369</v>
      </c>
      <c r="N2010" s="2" t="s">
        <v>3360</v>
      </c>
      <c r="O2010" s="55"/>
      <c r="AB2010" s="2" t="s">
        <v>164</v>
      </c>
      <c r="AC2010" s="2" t="s">
        <v>3361</v>
      </c>
      <c r="AD2010" s="2" t="s">
        <v>3362</v>
      </c>
      <c r="AE2010" s="2" t="s">
        <v>3363</v>
      </c>
      <c r="AF2010" s="93"/>
      <c r="AG2010" s="2" t="s">
        <v>3364</v>
      </c>
      <c r="AH2010" s="2" t="s">
        <v>3365</v>
      </c>
      <c r="AI2010" s="2">
        <v>0.0</v>
      </c>
      <c r="AJ2010" s="94">
        <v>5.495257161861809E-6</v>
      </c>
      <c r="AK2010" s="94">
        <v>0.0</v>
      </c>
      <c r="AL2010" s="79"/>
      <c r="AM2010" s="2" t="s">
        <v>5511</v>
      </c>
    </row>
    <row r="2011">
      <c r="A2011" s="54">
        <v>46034.0</v>
      </c>
      <c r="B2011" s="54">
        <v>46035.0</v>
      </c>
      <c r="C2011" s="2" t="s">
        <v>1189</v>
      </c>
      <c r="D2011" s="2" t="s">
        <v>146</v>
      </c>
      <c r="E2011" s="2" t="s">
        <v>208</v>
      </c>
      <c r="F2011" s="53">
        <v>0.0</v>
      </c>
      <c r="G2011" s="53">
        <v>0.0</v>
      </c>
      <c r="H2011" s="53">
        <v>0.0</v>
      </c>
      <c r="I2011" s="53">
        <v>0.0</v>
      </c>
      <c r="J2011" s="53">
        <v>0.0</v>
      </c>
      <c r="K2011" s="2" t="s">
        <v>3531</v>
      </c>
      <c r="L2011" s="53">
        <v>0.0</v>
      </c>
      <c r="M2011" s="2" t="s">
        <v>3369</v>
      </c>
      <c r="N2011" s="2" t="s">
        <v>3360</v>
      </c>
      <c r="O2011" s="55"/>
      <c r="AB2011" s="2" t="s">
        <v>164</v>
      </c>
      <c r="AC2011" s="2" t="s">
        <v>3361</v>
      </c>
      <c r="AD2011" s="2" t="s">
        <v>3362</v>
      </c>
      <c r="AE2011" s="2" t="s">
        <v>3363</v>
      </c>
      <c r="AF2011" s="93"/>
      <c r="AG2011" s="101" t="s">
        <v>3364</v>
      </c>
      <c r="AH2011" s="101" t="s">
        <v>3365</v>
      </c>
      <c r="AI2011" s="2">
        <v>0.0</v>
      </c>
      <c r="AJ2011" s="94">
        <v>0.0</v>
      </c>
      <c r="AK2011" s="94">
        <v>0.0</v>
      </c>
      <c r="AL2011" s="79"/>
      <c r="AM2011" s="2" t="s">
        <v>5512</v>
      </c>
    </row>
    <row r="2012">
      <c r="A2012" s="54">
        <v>46035.0</v>
      </c>
      <c r="B2012" s="54">
        <v>46036.0</v>
      </c>
      <c r="C2012" s="2" t="s">
        <v>178</v>
      </c>
      <c r="D2012" s="2" t="s">
        <v>146</v>
      </c>
      <c r="E2012" s="2" t="s">
        <v>303</v>
      </c>
      <c r="F2012" s="53">
        <v>0.125</v>
      </c>
      <c r="G2012" s="53">
        <v>0.08333333333333333</v>
      </c>
      <c r="H2012" s="53">
        <v>0.04</v>
      </c>
      <c r="I2012" s="53">
        <v>0.019230769230769232</v>
      </c>
      <c r="J2012" s="53">
        <v>0.035129017721956854</v>
      </c>
      <c r="K2012" s="2" t="s">
        <v>196</v>
      </c>
      <c r="L2012" s="53">
        <v>0.6666666666666666</v>
      </c>
      <c r="M2012" s="2" t="s">
        <v>3369</v>
      </c>
      <c r="N2012" s="2" t="s">
        <v>3360</v>
      </c>
      <c r="O2012" s="55"/>
      <c r="AB2012" s="2" t="s">
        <v>164</v>
      </c>
      <c r="AC2012" s="2" t="s">
        <v>3361</v>
      </c>
      <c r="AD2012" s="2" t="s">
        <v>3362</v>
      </c>
      <c r="AE2012" s="2" t="s">
        <v>3363</v>
      </c>
      <c r="AF2012" s="93"/>
      <c r="AG2012" s="2" t="s">
        <v>3364</v>
      </c>
      <c r="AH2012" s="2" t="s">
        <v>3365</v>
      </c>
      <c r="AI2012" s="2">
        <v>0.0</v>
      </c>
      <c r="AJ2012" s="94">
        <v>0.0012340478861095586</v>
      </c>
      <c r="AK2012" s="94">
        <v>3.6982248520710064E-4</v>
      </c>
      <c r="AL2012" s="79"/>
      <c r="AM2012" s="2" t="s">
        <v>5513</v>
      </c>
    </row>
    <row r="2013">
      <c r="A2013" s="54">
        <v>46035.0</v>
      </c>
      <c r="B2013" s="54">
        <v>46036.0</v>
      </c>
      <c r="C2013" s="2" t="s">
        <v>932</v>
      </c>
      <c r="D2013" s="2" t="s">
        <v>146</v>
      </c>
      <c r="E2013" s="2" t="s">
        <v>303</v>
      </c>
      <c r="F2013" s="53">
        <v>0.0</v>
      </c>
      <c r="G2013" s="53">
        <v>0.0</v>
      </c>
      <c r="H2013" s="53">
        <v>0.0</v>
      </c>
      <c r="I2013" s="53">
        <v>0.0</v>
      </c>
      <c r="J2013" s="53">
        <v>0.0</v>
      </c>
      <c r="K2013" s="2" t="s">
        <v>3531</v>
      </c>
      <c r="L2013" s="53">
        <v>0.0</v>
      </c>
      <c r="M2013" s="2" t="s">
        <v>3369</v>
      </c>
      <c r="N2013" s="2" t="s">
        <v>3360</v>
      </c>
      <c r="O2013" s="55"/>
      <c r="AB2013" s="2" t="s">
        <v>164</v>
      </c>
      <c r="AC2013" s="2" t="s">
        <v>3361</v>
      </c>
      <c r="AD2013" s="2" t="s">
        <v>3362</v>
      </c>
      <c r="AE2013" s="2" t="s">
        <v>3363</v>
      </c>
      <c r="AF2013" s="93"/>
      <c r="AG2013" s="2" t="s">
        <v>3364</v>
      </c>
      <c r="AH2013" s="2" t="s">
        <v>3365</v>
      </c>
      <c r="AI2013" s="2">
        <v>0.0</v>
      </c>
      <c r="AJ2013" s="94">
        <v>0.0</v>
      </c>
      <c r="AK2013" s="94">
        <v>0.0</v>
      </c>
      <c r="AL2013" s="79"/>
      <c r="AM2013" s="2" t="s">
        <v>5514</v>
      </c>
    </row>
    <row r="2014">
      <c r="A2014" s="54">
        <v>46035.0</v>
      </c>
      <c r="B2014" s="54">
        <v>46036.0</v>
      </c>
      <c r="C2014" s="2" t="s">
        <v>450</v>
      </c>
      <c r="D2014" s="2" t="s">
        <v>146</v>
      </c>
      <c r="E2014" s="2" t="s">
        <v>303</v>
      </c>
      <c r="F2014" s="53">
        <v>0.0</v>
      </c>
      <c r="G2014" s="53">
        <v>0.0</v>
      </c>
      <c r="H2014" s="53">
        <v>0.0</v>
      </c>
      <c r="I2014" s="53">
        <v>0.0</v>
      </c>
      <c r="J2014" s="53">
        <v>0.004081753678740461</v>
      </c>
      <c r="K2014" s="2" t="s">
        <v>3531</v>
      </c>
      <c r="L2014" s="53">
        <v>0.0</v>
      </c>
      <c r="M2014" s="2" t="s">
        <v>3369</v>
      </c>
      <c r="N2014" s="2" t="s">
        <v>3360</v>
      </c>
      <c r="O2014" s="55"/>
      <c r="AB2014" s="2" t="s">
        <v>164</v>
      </c>
      <c r="AC2014" s="2" t="s">
        <v>3361</v>
      </c>
      <c r="AD2014" s="2" t="s">
        <v>3362</v>
      </c>
      <c r="AE2014" s="2" t="s">
        <v>3363</v>
      </c>
      <c r="AF2014" s="93"/>
      <c r="AG2014" s="2" t="s">
        <v>3364</v>
      </c>
      <c r="AH2014" s="2" t="s">
        <v>3365</v>
      </c>
      <c r="AI2014" s="2">
        <v>0.0</v>
      </c>
      <c r="AJ2014" s="94">
        <v>1.6660713093911285E-5</v>
      </c>
      <c r="AK2014" s="94">
        <v>0.0</v>
      </c>
      <c r="AL2014" s="79"/>
      <c r="AM2014" s="2" t="s">
        <v>5515</v>
      </c>
    </row>
    <row r="2015">
      <c r="A2015" s="54">
        <v>46035.0</v>
      </c>
      <c r="B2015" s="54">
        <v>46036.0</v>
      </c>
      <c r="C2015" s="2" t="s">
        <v>515</v>
      </c>
      <c r="D2015" s="2" t="s">
        <v>146</v>
      </c>
      <c r="E2015" s="2" t="s">
        <v>303</v>
      </c>
      <c r="F2015" s="53">
        <v>0.0</v>
      </c>
      <c r="G2015" s="53">
        <v>0.0</v>
      </c>
      <c r="H2015" s="53">
        <v>0.0</v>
      </c>
      <c r="I2015" s="53">
        <v>0.0</v>
      </c>
      <c r="J2015" s="53">
        <v>0.0023262116839303164</v>
      </c>
      <c r="K2015" s="2" t="s">
        <v>3531</v>
      </c>
      <c r="L2015" s="53">
        <v>0.0</v>
      </c>
      <c r="M2015" s="2" t="s">
        <v>3369</v>
      </c>
      <c r="N2015" s="2" t="s">
        <v>3360</v>
      </c>
      <c r="O2015" s="55"/>
      <c r="AB2015" s="2" t="s">
        <v>164</v>
      </c>
      <c r="AC2015" s="2" t="s">
        <v>3361</v>
      </c>
      <c r="AD2015" s="2" t="s">
        <v>3362</v>
      </c>
      <c r="AE2015" s="2" t="s">
        <v>3363</v>
      </c>
      <c r="AF2015" s="93"/>
      <c r="AG2015" s="2" t="s">
        <v>3364</v>
      </c>
      <c r="AH2015" s="2" t="s">
        <v>3365</v>
      </c>
      <c r="AI2015" s="2">
        <v>0.0</v>
      </c>
      <c r="AJ2015" s="94">
        <v>5.411260798453918E-6</v>
      </c>
      <c r="AK2015" s="94">
        <v>0.0</v>
      </c>
      <c r="AL2015" s="79"/>
      <c r="AM2015" s="2" t="s">
        <v>5516</v>
      </c>
    </row>
    <row r="2016">
      <c r="A2016" s="54">
        <v>46035.0</v>
      </c>
      <c r="B2016" s="54">
        <v>46036.0</v>
      </c>
      <c r="C2016" s="2" t="s">
        <v>1189</v>
      </c>
      <c r="D2016" s="2" t="s">
        <v>146</v>
      </c>
      <c r="E2016" s="2" t="s">
        <v>303</v>
      </c>
      <c r="F2016" s="53">
        <v>0.0</v>
      </c>
      <c r="G2016" s="53">
        <v>0.0</v>
      </c>
      <c r="H2016" s="53">
        <v>0.0</v>
      </c>
      <c r="I2016" s="53">
        <v>0.0</v>
      </c>
      <c r="J2016" s="53">
        <v>0.0</v>
      </c>
      <c r="K2016" s="2" t="s">
        <v>3531</v>
      </c>
      <c r="L2016" s="53">
        <v>0.0</v>
      </c>
      <c r="M2016" s="2" t="s">
        <v>3369</v>
      </c>
      <c r="N2016" s="2" t="s">
        <v>3360</v>
      </c>
      <c r="O2016" s="55"/>
      <c r="AB2016" s="2" t="s">
        <v>164</v>
      </c>
      <c r="AC2016" s="2" t="s">
        <v>3361</v>
      </c>
      <c r="AD2016" s="2" t="s">
        <v>3362</v>
      </c>
      <c r="AE2016" s="2" t="s">
        <v>3363</v>
      </c>
      <c r="AF2016" s="93"/>
      <c r="AG2016" s="101" t="s">
        <v>3364</v>
      </c>
      <c r="AH2016" s="101" t="s">
        <v>3365</v>
      </c>
      <c r="AI2016" s="2">
        <v>0.0</v>
      </c>
      <c r="AJ2016" s="94">
        <v>0.0</v>
      </c>
      <c r="AK2016" s="94">
        <v>0.0</v>
      </c>
      <c r="AL2016" s="79"/>
      <c r="AM2016" s="2" t="s">
        <v>5517</v>
      </c>
    </row>
    <row r="2017">
      <c r="A2017" s="54">
        <v>46036.0</v>
      </c>
      <c r="B2017" s="54">
        <v>46037.0</v>
      </c>
      <c r="C2017" s="2" t="s">
        <v>178</v>
      </c>
      <c r="D2017" s="2" t="s">
        <v>146</v>
      </c>
      <c r="E2017" s="2" t="s">
        <v>148</v>
      </c>
      <c r="F2017" s="53">
        <v>0.0</v>
      </c>
      <c r="G2017" s="53">
        <v>0.0</v>
      </c>
      <c r="H2017" s="53">
        <v>0.0</v>
      </c>
      <c r="I2017" s="53">
        <v>0.0</v>
      </c>
      <c r="J2017" s="53">
        <v>0.013688761216658612</v>
      </c>
      <c r="K2017" s="2" t="s">
        <v>196</v>
      </c>
      <c r="L2017" s="53">
        <v>0.6666666666666666</v>
      </c>
      <c r="M2017" s="2" t="s">
        <v>3369</v>
      </c>
      <c r="N2017" s="2" t="s">
        <v>3360</v>
      </c>
      <c r="O2017" s="55"/>
      <c r="AB2017" s="2" t="s">
        <v>164</v>
      </c>
      <c r="AC2017" s="2" t="s">
        <v>3361</v>
      </c>
      <c r="AD2017" s="2" t="s">
        <v>3362</v>
      </c>
      <c r="AE2017" s="2" t="s">
        <v>3363</v>
      </c>
      <c r="AF2017" s="93"/>
      <c r="AG2017" s="2" t="s">
        <v>3364</v>
      </c>
      <c r="AH2017" s="2" t="s">
        <v>3365</v>
      </c>
      <c r="AI2017" s="2">
        <v>0.0</v>
      </c>
      <c r="AJ2017" s="94">
        <v>1.8738218364669696E-4</v>
      </c>
      <c r="AK2017" s="94">
        <v>0.0</v>
      </c>
      <c r="AL2017" s="79"/>
      <c r="AM2017" s="2" t="s">
        <v>5518</v>
      </c>
    </row>
    <row r="2018">
      <c r="A2018" s="54">
        <v>46036.0</v>
      </c>
      <c r="B2018" s="54">
        <v>46037.0</v>
      </c>
      <c r="C2018" s="2" t="s">
        <v>932</v>
      </c>
      <c r="D2018" s="2" t="s">
        <v>146</v>
      </c>
      <c r="E2018" s="2" t="s">
        <v>148</v>
      </c>
      <c r="F2018" s="53">
        <v>0.0</v>
      </c>
      <c r="G2018" s="53">
        <v>0.0</v>
      </c>
      <c r="H2018" s="53">
        <v>0.0</v>
      </c>
      <c r="I2018" s="53">
        <v>0.0</v>
      </c>
      <c r="J2018" s="53">
        <v>0.0</v>
      </c>
      <c r="K2018" s="2" t="s">
        <v>3531</v>
      </c>
      <c r="L2018" s="53">
        <v>0.0</v>
      </c>
      <c r="M2018" s="2" t="s">
        <v>3369</v>
      </c>
      <c r="N2018" s="2" t="s">
        <v>3360</v>
      </c>
      <c r="O2018" s="55"/>
      <c r="AB2018" s="2" t="s">
        <v>164</v>
      </c>
      <c r="AC2018" s="2" t="s">
        <v>3361</v>
      </c>
      <c r="AD2018" s="2" t="s">
        <v>3362</v>
      </c>
      <c r="AE2018" s="2" t="s">
        <v>3363</v>
      </c>
      <c r="AF2018" s="93"/>
      <c r="AG2018" s="2" t="s">
        <v>3364</v>
      </c>
      <c r="AH2018" s="2" t="s">
        <v>3365</v>
      </c>
      <c r="AI2018" s="2">
        <v>0.0</v>
      </c>
      <c r="AJ2018" s="94">
        <v>0.0</v>
      </c>
      <c r="AK2018" s="94">
        <v>0.0</v>
      </c>
      <c r="AL2018" s="79"/>
      <c r="AM2018" s="2" t="s">
        <v>5519</v>
      </c>
    </row>
    <row r="2019">
      <c r="A2019" s="54">
        <v>46036.0</v>
      </c>
      <c r="B2019" s="54">
        <v>46037.0</v>
      </c>
      <c r="C2019" s="2" t="s">
        <v>450</v>
      </c>
      <c r="D2019" s="2" t="s">
        <v>146</v>
      </c>
      <c r="E2019" s="2" t="s">
        <v>148</v>
      </c>
      <c r="F2019" s="53">
        <v>0.0</v>
      </c>
      <c r="G2019" s="53">
        <v>0.0</v>
      </c>
      <c r="H2019" s="53">
        <v>0.0</v>
      </c>
      <c r="I2019" s="53">
        <v>0.0</v>
      </c>
      <c r="J2019" s="53">
        <v>0.0040504382451757364</v>
      </c>
      <c r="K2019" s="2" t="s">
        <v>3531</v>
      </c>
      <c r="L2019" s="53">
        <v>0.0</v>
      </c>
      <c r="M2019" s="2" t="s">
        <v>3369</v>
      </c>
      <c r="N2019" s="2" t="s">
        <v>3360</v>
      </c>
      <c r="O2019" s="55"/>
      <c r="AB2019" s="2" t="s">
        <v>164</v>
      </c>
      <c r="AC2019" s="2" t="s">
        <v>3361</v>
      </c>
      <c r="AD2019" s="2" t="s">
        <v>3362</v>
      </c>
      <c r="AE2019" s="2" t="s">
        <v>3363</v>
      </c>
      <c r="AF2019" s="93"/>
      <c r="AG2019" s="2" t="s">
        <v>3364</v>
      </c>
      <c r="AH2019" s="2" t="s">
        <v>3365</v>
      </c>
      <c r="AI2019" s="2">
        <v>0.0</v>
      </c>
      <c r="AJ2019" s="94">
        <v>1.64060499779823E-5</v>
      </c>
      <c r="AK2019" s="94">
        <v>0.0</v>
      </c>
      <c r="AL2019" s="79"/>
      <c r="AM2019" s="2" t="s">
        <v>5520</v>
      </c>
    </row>
    <row r="2020">
      <c r="A2020" s="54">
        <v>46036.0</v>
      </c>
      <c r="B2020" s="54">
        <v>46037.0</v>
      </c>
      <c r="C2020" s="2" t="s">
        <v>515</v>
      </c>
      <c r="D2020" s="2" t="s">
        <v>146</v>
      </c>
      <c r="E2020" s="2" t="s">
        <v>148</v>
      </c>
      <c r="F2020" s="53">
        <v>0.0</v>
      </c>
      <c r="G2020" s="53">
        <v>0.0</v>
      </c>
      <c r="H2020" s="53">
        <v>0.0</v>
      </c>
      <c r="I2020" s="53">
        <v>0.0</v>
      </c>
      <c r="J2020" s="53">
        <v>0.002308364862887434</v>
      </c>
      <c r="K2020" s="2" t="s">
        <v>3531</v>
      </c>
      <c r="L2020" s="53">
        <v>0.0</v>
      </c>
      <c r="M2020" s="2" t="s">
        <v>3369</v>
      </c>
      <c r="N2020" s="2" t="s">
        <v>3360</v>
      </c>
      <c r="O2020" s="55"/>
      <c r="AB2020" s="2" t="s">
        <v>153</v>
      </c>
      <c r="AC2020" s="2" t="s">
        <v>5521</v>
      </c>
      <c r="AD2020" s="2" t="s">
        <v>3362</v>
      </c>
      <c r="AE2020" s="2" t="s">
        <v>3363</v>
      </c>
      <c r="AF2020" s="93"/>
      <c r="AG2020" s="2" t="s">
        <v>3364</v>
      </c>
      <c r="AH2020" s="2" t="s">
        <v>3365</v>
      </c>
      <c r="AI2020" s="2">
        <v>1.0</v>
      </c>
      <c r="AJ2020" s="94">
        <v>0.9953885988225654</v>
      </c>
      <c r="AK2020" s="94">
        <v>1.0</v>
      </c>
      <c r="AL2020" s="79"/>
      <c r="AM2020" s="2" t="s">
        <v>5522</v>
      </c>
    </row>
    <row r="2021">
      <c r="A2021" s="54">
        <v>46036.0</v>
      </c>
      <c r="B2021" s="54">
        <v>46037.0</v>
      </c>
      <c r="C2021" s="2" t="s">
        <v>1189</v>
      </c>
      <c r="D2021" s="2" t="s">
        <v>146</v>
      </c>
      <c r="E2021" s="2" t="s">
        <v>148</v>
      </c>
      <c r="F2021" s="53">
        <v>0.0</v>
      </c>
      <c r="G2021" s="53">
        <v>0.0</v>
      </c>
      <c r="H2021" s="53">
        <v>0.0</v>
      </c>
      <c r="I2021" s="53">
        <v>0.0</v>
      </c>
      <c r="J2021" s="53">
        <v>0.0</v>
      </c>
      <c r="K2021" s="2" t="s">
        <v>3531</v>
      </c>
      <c r="L2021" s="53">
        <v>0.0</v>
      </c>
      <c r="M2021" s="2" t="s">
        <v>3369</v>
      </c>
      <c r="N2021" s="2" t="s">
        <v>3360</v>
      </c>
      <c r="O2021" s="55"/>
      <c r="AB2021" s="2" t="s">
        <v>164</v>
      </c>
      <c r="AC2021" s="2" t="s">
        <v>3361</v>
      </c>
      <c r="AD2021" s="2" t="s">
        <v>3362</v>
      </c>
      <c r="AE2021" s="2" t="s">
        <v>3363</v>
      </c>
      <c r="AF2021" s="93"/>
      <c r="AG2021" s="101" t="s">
        <v>3364</v>
      </c>
      <c r="AH2021" s="101" t="s">
        <v>3365</v>
      </c>
      <c r="AI2021" s="2">
        <v>0.0</v>
      </c>
      <c r="AJ2021" s="94">
        <v>0.0</v>
      </c>
      <c r="AK2021" s="94">
        <v>0.0</v>
      </c>
      <c r="AL2021" s="79"/>
      <c r="AM2021" s="2" t="s">
        <v>5523</v>
      </c>
    </row>
    <row r="2022">
      <c r="A2022" s="54">
        <v>46037.0</v>
      </c>
      <c r="B2022" s="54">
        <v>46038.0</v>
      </c>
      <c r="C2022" s="2" t="s">
        <v>178</v>
      </c>
      <c r="D2022" s="2" t="s">
        <v>146</v>
      </c>
      <c r="E2022" s="2" t="s">
        <v>196</v>
      </c>
      <c r="F2022" s="53">
        <v>0.25</v>
      </c>
      <c r="G2022" s="53">
        <v>0.16666666666666666</v>
      </c>
      <c r="H2022" s="53">
        <v>0.08</v>
      </c>
      <c r="I2022" s="53">
        <v>0.038461538461538464</v>
      </c>
      <c r="J2022" s="53">
        <v>0.06798753227230825</v>
      </c>
      <c r="K2022" s="2" t="s">
        <v>196</v>
      </c>
      <c r="L2022" s="53">
        <v>0.6666666666666666</v>
      </c>
      <c r="M2022" s="2" t="s">
        <v>3369</v>
      </c>
      <c r="N2022" s="2" t="s">
        <v>3360</v>
      </c>
      <c r="O2022" s="55"/>
      <c r="AB2022" s="2" t="s">
        <v>164</v>
      </c>
      <c r="AC2022" s="2" t="s">
        <v>3361</v>
      </c>
      <c r="AD2022" s="2" t="s">
        <v>3362</v>
      </c>
      <c r="AE2022" s="2" t="s">
        <v>3363</v>
      </c>
      <c r="AF2022" s="93"/>
      <c r="AG2022" s="2" t="s">
        <v>3364</v>
      </c>
      <c r="AH2022" s="2" t="s">
        <v>3365</v>
      </c>
      <c r="AI2022" s="2">
        <v>0.0</v>
      </c>
      <c r="AJ2022" s="94">
        <v>0.004622304544478156</v>
      </c>
      <c r="AK2022" s="94">
        <v>0.0014792899408284025</v>
      </c>
      <c r="AL2022" s="79"/>
      <c r="AM2022" s="2" t="s">
        <v>5524</v>
      </c>
    </row>
    <row r="2023">
      <c r="A2023" s="54">
        <v>46037.0</v>
      </c>
      <c r="B2023" s="54">
        <v>46038.0</v>
      </c>
      <c r="C2023" s="2" t="s">
        <v>932</v>
      </c>
      <c r="D2023" s="2" t="s">
        <v>146</v>
      </c>
      <c r="E2023" s="2" t="s">
        <v>196</v>
      </c>
      <c r="F2023" s="53">
        <v>0.0</v>
      </c>
      <c r="G2023" s="53">
        <v>0.0</v>
      </c>
      <c r="H2023" s="53">
        <v>0.0</v>
      </c>
      <c r="I2023" s="53">
        <v>0.0</v>
      </c>
      <c r="J2023" s="53">
        <v>0.0</v>
      </c>
      <c r="K2023" s="2" t="s">
        <v>3531</v>
      </c>
      <c r="L2023" s="53">
        <v>0.0</v>
      </c>
      <c r="M2023" s="2" t="s">
        <v>3369</v>
      </c>
      <c r="N2023" s="2" t="s">
        <v>3360</v>
      </c>
      <c r="O2023" s="55"/>
      <c r="AB2023" s="2" t="s">
        <v>164</v>
      </c>
      <c r="AC2023" s="2" t="s">
        <v>3361</v>
      </c>
      <c r="AD2023" s="2" t="s">
        <v>3362</v>
      </c>
      <c r="AE2023" s="2" t="s">
        <v>3363</v>
      </c>
      <c r="AF2023" s="93"/>
      <c r="AG2023" s="2" t="s">
        <v>3364</v>
      </c>
      <c r="AH2023" s="2" t="s">
        <v>3365</v>
      </c>
      <c r="AI2023" s="2">
        <v>0.0</v>
      </c>
      <c r="AJ2023" s="94">
        <v>0.0</v>
      </c>
      <c r="AK2023" s="94">
        <v>0.0</v>
      </c>
      <c r="AL2023" s="79"/>
      <c r="AM2023" s="2" t="s">
        <v>5525</v>
      </c>
    </row>
    <row r="2024">
      <c r="A2024" s="54">
        <v>46037.0</v>
      </c>
      <c r="B2024" s="54">
        <v>46038.0</v>
      </c>
      <c r="C2024" s="2" t="s">
        <v>450</v>
      </c>
      <c r="D2024" s="2" t="s">
        <v>146</v>
      </c>
      <c r="E2024" s="2" t="s">
        <v>196</v>
      </c>
      <c r="F2024" s="53">
        <v>0.0</v>
      </c>
      <c r="G2024" s="53">
        <v>0.0</v>
      </c>
      <c r="H2024" s="53">
        <v>0.04</v>
      </c>
      <c r="I2024" s="53">
        <v>0.019230769230769232</v>
      </c>
      <c r="J2024" s="53">
        <v>0.017152241302356153</v>
      </c>
      <c r="K2024" s="2" t="s">
        <v>3531</v>
      </c>
      <c r="L2024" s="53">
        <v>0.0</v>
      </c>
      <c r="M2024" s="2" t="s">
        <v>3369</v>
      </c>
      <c r="N2024" s="2" t="s">
        <v>3360</v>
      </c>
      <c r="O2024" s="55"/>
      <c r="AB2024" s="2" t="s">
        <v>164</v>
      </c>
      <c r="AC2024" s="2" t="s">
        <v>3361</v>
      </c>
      <c r="AD2024" s="2" t="s">
        <v>3362</v>
      </c>
      <c r="AE2024" s="2" t="s">
        <v>3363</v>
      </c>
      <c r="AF2024" s="93"/>
      <c r="AG2024" s="2" t="s">
        <v>3364</v>
      </c>
      <c r="AH2024" s="2" t="s">
        <v>3365</v>
      </c>
      <c r="AI2024" s="2">
        <v>0.0</v>
      </c>
      <c r="AJ2024" s="94">
        <v>2.941993816942523E-4</v>
      </c>
      <c r="AK2024" s="94">
        <v>3.6982248520710064E-4</v>
      </c>
      <c r="AL2024" s="79"/>
      <c r="AM2024" s="2" t="s">
        <v>5526</v>
      </c>
    </row>
    <row r="2025">
      <c r="A2025" s="54">
        <v>46037.0</v>
      </c>
      <c r="B2025" s="54">
        <v>46038.0</v>
      </c>
      <c r="C2025" s="2" t="s">
        <v>515</v>
      </c>
      <c r="D2025" s="2" t="s">
        <v>146</v>
      </c>
      <c r="E2025" s="2" t="s">
        <v>196</v>
      </c>
      <c r="F2025" s="53">
        <v>0.0</v>
      </c>
      <c r="G2025" s="53">
        <v>0.0</v>
      </c>
      <c r="H2025" s="53">
        <v>0.0</v>
      </c>
      <c r="I2025" s="53">
        <v>0.0</v>
      </c>
      <c r="J2025" s="53">
        <v>0.006372138105186784</v>
      </c>
      <c r="K2025" s="2" t="s">
        <v>148</v>
      </c>
      <c r="L2025" s="53">
        <v>1.0</v>
      </c>
      <c r="M2025" s="2" t="s">
        <v>4321</v>
      </c>
      <c r="N2025" s="2" t="s">
        <v>3360</v>
      </c>
      <c r="O2025" s="55"/>
      <c r="AB2025" s="2" t="s">
        <v>164</v>
      </c>
      <c r="AC2025" s="2" t="s">
        <v>3361</v>
      </c>
      <c r="AD2025" s="2" t="s">
        <v>3362</v>
      </c>
      <c r="AE2025" s="2" t="s">
        <v>3363</v>
      </c>
      <c r="AF2025" s="93"/>
      <c r="AG2025" s="2" t="s">
        <v>3364</v>
      </c>
      <c r="AH2025" s="2" t="s">
        <v>3365</v>
      </c>
      <c r="AI2025" s="2">
        <v>0.0</v>
      </c>
      <c r="AJ2025" s="94">
        <v>4.060414403157342E-5</v>
      </c>
      <c r="AK2025" s="94">
        <v>0.0</v>
      </c>
      <c r="AL2025" s="79"/>
      <c r="AM2025" s="2" t="s">
        <v>5527</v>
      </c>
    </row>
    <row r="2026">
      <c r="A2026" s="54">
        <v>46037.0</v>
      </c>
      <c r="B2026" s="54">
        <v>46038.0</v>
      </c>
      <c r="C2026" s="2" t="s">
        <v>1189</v>
      </c>
      <c r="D2026" s="2" t="s">
        <v>146</v>
      </c>
      <c r="E2026" s="2" t="s">
        <v>196</v>
      </c>
      <c r="F2026" s="53">
        <v>0.0</v>
      </c>
      <c r="G2026" s="53">
        <v>0.0</v>
      </c>
      <c r="H2026" s="53">
        <v>0.0</v>
      </c>
      <c r="I2026" s="53">
        <v>0.0</v>
      </c>
      <c r="J2026" s="53">
        <v>0.0</v>
      </c>
      <c r="K2026" s="2" t="s">
        <v>3531</v>
      </c>
      <c r="L2026" s="53">
        <v>0.0</v>
      </c>
      <c r="M2026" s="2" t="s">
        <v>3369</v>
      </c>
      <c r="N2026" s="2" t="s">
        <v>3360</v>
      </c>
      <c r="O2026" s="55"/>
      <c r="AB2026" s="2" t="s">
        <v>164</v>
      </c>
      <c r="AC2026" s="2" t="s">
        <v>3361</v>
      </c>
      <c r="AD2026" s="2" t="s">
        <v>3362</v>
      </c>
      <c r="AE2026" s="2" t="s">
        <v>3363</v>
      </c>
      <c r="AF2026" s="93"/>
      <c r="AG2026" s="101" t="s">
        <v>3364</v>
      </c>
      <c r="AH2026" s="101" t="s">
        <v>3365</v>
      </c>
      <c r="AI2026" s="2">
        <v>0.0</v>
      </c>
      <c r="AJ2026" s="94">
        <v>0.0</v>
      </c>
      <c r="AK2026" s="94">
        <v>0.0</v>
      </c>
      <c r="AL2026" s="79"/>
      <c r="AM2026" s="2" t="s">
        <v>5528</v>
      </c>
    </row>
    <row r="2027">
      <c r="A2027" s="54">
        <v>46038.0</v>
      </c>
      <c r="B2027" s="54">
        <v>46039.0</v>
      </c>
      <c r="C2027" s="2" t="s">
        <v>178</v>
      </c>
      <c r="D2027" s="2" t="s">
        <v>146</v>
      </c>
      <c r="E2027" s="2" t="s">
        <v>288</v>
      </c>
      <c r="F2027" s="53">
        <v>0.0</v>
      </c>
      <c r="G2027" s="53">
        <v>0.0</v>
      </c>
      <c r="H2027" s="53">
        <v>0.04</v>
      </c>
      <c r="I2027" s="53">
        <v>0.019230769230769232</v>
      </c>
      <c r="J2027" s="53">
        <v>0.021139467037811936</v>
      </c>
      <c r="K2027" s="2" t="s">
        <v>196</v>
      </c>
      <c r="L2027" s="53">
        <v>0.6666666666666666</v>
      </c>
      <c r="M2027" s="2" t="s">
        <v>3369</v>
      </c>
      <c r="N2027" s="2" t="s">
        <v>3360</v>
      </c>
      <c r="O2027" s="55"/>
      <c r="AB2027" s="2" t="s">
        <v>164</v>
      </c>
      <c r="AC2027" s="2" t="s">
        <v>3361</v>
      </c>
      <c r="AD2027" s="2" t="s">
        <v>3362</v>
      </c>
      <c r="AE2027" s="2" t="s">
        <v>3363</v>
      </c>
      <c r="AF2027" s="93"/>
      <c r="AG2027" s="2" t="s">
        <v>3364</v>
      </c>
      <c r="AH2027" s="2" t="s">
        <v>3365</v>
      </c>
      <c r="AI2027" s="2">
        <v>0.0</v>
      </c>
      <c r="AJ2027" s="94">
        <v>4.468770666427374E-4</v>
      </c>
      <c r="AK2027" s="94">
        <v>3.6982248520710064E-4</v>
      </c>
      <c r="AL2027" s="79"/>
      <c r="AM2027" s="2" t="s">
        <v>5529</v>
      </c>
    </row>
    <row r="2028">
      <c r="A2028" s="54">
        <v>46038.0</v>
      </c>
      <c r="B2028" s="54">
        <v>46039.0</v>
      </c>
      <c r="C2028" s="2" t="s">
        <v>932</v>
      </c>
      <c r="D2028" s="2" t="s">
        <v>146</v>
      </c>
      <c r="E2028" s="2" t="s">
        <v>288</v>
      </c>
      <c r="F2028" s="53">
        <v>0.0</v>
      </c>
      <c r="G2028" s="53">
        <v>0.0</v>
      </c>
      <c r="H2028" s="53">
        <v>0.0</v>
      </c>
      <c r="I2028" s="53">
        <v>0.0</v>
      </c>
      <c r="J2028" s="53">
        <v>0.0</v>
      </c>
      <c r="K2028" s="2" t="s">
        <v>3531</v>
      </c>
      <c r="L2028" s="53">
        <v>0.0</v>
      </c>
      <c r="M2028" s="2" t="s">
        <v>3369</v>
      </c>
      <c r="N2028" s="2" t="s">
        <v>3360</v>
      </c>
      <c r="O2028" s="55"/>
      <c r="AB2028" s="2" t="s">
        <v>164</v>
      </c>
      <c r="AC2028" s="2" t="s">
        <v>3361</v>
      </c>
      <c r="AD2028" s="2" t="s">
        <v>3362</v>
      </c>
      <c r="AE2028" s="2" t="s">
        <v>3363</v>
      </c>
      <c r="AF2028" s="93"/>
      <c r="AG2028" s="2" t="s">
        <v>3364</v>
      </c>
      <c r="AH2028" s="2" t="s">
        <v>3365</v>
      </c>
      <c r="AI2028" s="2">
        <v>0.0</v>
      </c>
      <c r="AJ2028" s="94">
        <v>0.0</v>
      </c>
      <c r="AK2028" s="94">
        <v>0.0</v>
      </c>
      <c r="AL2028" s="79"/>
      <c r="AM2028" s="2" t="s">
        <v>5530</v>
      </c>
    </row>
    <row r="2029">
      <c r="A2029" s="54">
        <v>46038.0</v>
      </c>
      <c r="B2029" s="54">
        <v>46039.0</v>
      </c>
      <c r="C2029" s="2" t="s">
        <v>450</v>
      </c>
      <c r="D2029" s="2" t="s">
        <v>146</v>
      </c>
      <c r="E2029" s="2" t="s">
        <v>288</v>
      </c>
      <c r="F2029" s="53">
        <v>0.0</v>
      </c>
      <c r="G2029" s="53">
        <v>0.0</v>
      </c>
      <c r="H2029" s="53">
        <v>0.0</v>
      </c>
      <c r="I2029" s="53">
        <v>0.0</v>
      </c>
      <c r="J2029" s="53">
        <v>0.003988526295874396</v>
      </c>
      <c r="K2029" s="2" t="s">
        <v>3531</v>
      </c>
      <c r="L2029" s="53">
        <v>0.0</v>
      </c>
      <c r="M2029" s="2" t="s">
        <v>3369</v>
      </c>
      <c r="N2029" s="2" t="s">
        <v>3360</v>
      </c>
      <c r="O2029" s="55"/>
      <c r="AB2029" s="2" t="s">
        <v>164</v>
      </c>
      <c r="AC2029" s="2" t="s">
        <v>3361</v>
      </c>
      <c r="AD2029" s="2" t="s">
        <v>3362</v>
      </c>
      <c r="AE2029" s="2" t="s">
        <v>3363</v>
      </c>
      <c r="AF2029" s="93"/>
      <c r="AG2029" s="2" t="s">
        <v>3364</v>
      </c>
      <c r="AH2029" s="2" t="s">
        <v>3365</v>
      </c>
      <c r="AI2029" s="2">
        <v>0.0</v>
      </c>
      <c r="AJ2029" s="94">
        <v>1.590834201288153E-5</v>
      </c>
      <c r="AK2029" s="94">
        <v>0.0</v>
      </c>
      <c r="AL2029" s="79"/>
      <c r="AM2029" s="2" t="s">
        <v>5531</v>
      </c>
    </row>
    <row r="2030">
      <c r="A2030" s="54">
        <v>46038.0</v>
      </c>
      <c r="B2030" s="54">
        <v>46039.0</v>
      </c>
      <c r="C2030" s="2" t="s">
        <v>515</v>
      </c>
      <c r="D2030" s="2" t="s">
        <v>146</v>
      </c>
      <c r="E2030" s="2" t="s">
        <v>288</v>
      </c>
      <c r="F2030" s="53">
        <v>0.0</v>
      </c>
      <c r="G2030" s="53">
        <v>0.08333333333333333</v>
      </c>
      <c r="H2030" s="53">
        <v>0.04</v>
      </c>
      <c r="I2030" s="53">
        <v>0.019230769230769232</v>
      </c>
      <c r="J2030" s="53">
        <v>0.0226167248006303</v>
      </c>
      <c r="K2030" s="2" t="s">
        <v>148</v>
      </c>
      <c r="L2030" s="53">
        <v>1.0</v>
      </c>
      <c r="M2030" s="2" t="s">
        <v>4321</v>
      </c>
      <c r="N2030" s="2" t="s">
        <v>3360</v>
      </c>
      <c r="O2030" s="55"/>
      <c r="AB2030" s="2" t="s">
        <v>164</v>
      </c>
      <c r="AC2030" s="2" t="s">
        <v>3361</v>
      </c>
      <c r="AD2030" s="2" t="s">
        <v>3362</v>
      </c>
      <c r="AE2030" s="2" t="s">
        <v>3363</v>
      </c>
      <c r="AF2030" s="93"/>
      <c r="AG2030" s="2" t="s">
        <v>3364</v>
      </c>
      <c r="AH2030" s="2" t="s">
        <v>3365</v>
      </c>
      <c r="AI2030" s="2">
        <v>0.0</v>
      </c>
      <c r="AJ2030" s="94">
        <v>5.115162407074457E-4</v>
      </c>
      <c r="AK2030" s="94">
        <v>3.6982248520710064E-4</v>
      </c>
      <c r="AL2030" s="79"/>
      <c r="AM2030" s="2" t="s">
        <v>5532</v>
      </c>
    </row>
    <row r="2031">
      <c r="A2031" s="54">
        <v>46038.0</v>
      </c>
      <c r="B2031" s="54">
        <v>46039.0</v>
      </c>
      <c r="C2031" s="2" t="s">
        <v>1189</v>
      </c>
      <c r="D2031" s="2" t="s">
        <v>146</v>
      </c>
      <c r="E2031" s="2" t="s">
        <v>288</v>
      </c>
      <c r="F2031" s="53">
        <v>0.0</v>
      </c>
      <c r="G2031" s="53">
        <v>0.0</v>
      </c>
      <c r="H2031" s="53">
        <v>0.0</v>
      </c>
      <c r="I2031" s="53">
        <v>0.0</v>
      </c>
      <c r="J2031" s="53">
        <v>0.0</v>
      </c>
      <c r="K2031" s="2" t="s">
        <v>3531</v>
      </c>
      <c r="L2031" s="53">
        <v>0.0</v>
      </c>
      <c r="M2031" s="2" t="s">
        <v>3369</v>
      </c>
      <c r="N2031" s="2" t="s">
        <v>3360</v>
      </c>
      <c r="O2031" s="55"/>
      <c r="AB2031" s="2" t="s">
        <v>164</v>
      </c>
      <c r="AC2031" s="2" t="s">
        <v>3361</v>
      </c>
      <c r="AD2031" s="2" t="s">
        <v>3362</v>
      </c>
      <c r="AE2031" s="2" t="s">
        <v>3363</v>
      </c>
      <c r="AF2031" s="93"/>
      <c r="AG2031" s="101" t="s">
        <v>3364</v>
      </c>
      <c r="AH2031" s="101" t="s">
        <v>3365</v>
      </c>
      <c r="AI2031" s="2">
        <v>0.0</v>
      </c>
      <c r="AJ2031" s="94">
        <v>0.0</v>
      </c>
      <c r="AK2031" s="94">
        <v>0.0</v>
      </c>
      <c r="AL2031" s="79"/>
      <c r="AM2031" s="2" t="s">
        <v>5533</v>
      </c>
    </row>
    <row r="2032">
      <c r="A2032" s="54">
        <v>46039.0</v>
      </c>
      <c r="B2032" s="54">
        <v>46040.0</v>
      </c>
      <c r="C2032" s="2" t="s">
        <v>178</v>
      </c>
      <c r="D2032" s="2" t="s">
        <v>146</v>
      </c>
      <c r="E2032" s="2" t="s">
        <v>256</v>
      </c>
      <c r="F2032" s="53">
        <v>0.0</v>
      </c>
      <c r="G2032" s="53">
        <v>0.0</v>
      </c>
      <c r="H2032" s="53">
        <v>0.04</v>
      </c>
      <c r="I2032" s="53">
        <v>0.019230769230769232</v>
      </c>
      <c r="J2032" s="53">
        <v>0.02238073816276976</v>
      </c>
      <c r="K2032" s="2" t="s">
        <v>196</v>
      </c>
      <c r="L2032" s="53">
        <v>0.6666666666666666</v>
      </c>
      <c r="M2032" s="2" t="s">
        <v>3369</v>
      </c>
      <c r="N2032" s="2" t="s">
        <v>3360</v>
      </c>
      <c r="O2032" s="55"/>
      <c r="AB2032" s="2" t="s">
        <v>164</v>
      </c>
      <c r="AC2032" s="2" t="s">
        <v>3361</v>
      </c>
      <c r="AD2032" s="2" t="s">
        <v>3362</v>
      </c>
      <c r="AE2032" s="2" t="s">
        <v>3363</v>
      </c>
      <c r="AF2032" s="93"/>
      <c r="AG2032" s="2" t="s">
        <v>3364</v>
      </c>
      <c r="AH2032" s="2" t="s">
        <v>3365</v>
      </c>
      <c r="AI2032" s="2">
        <v>0.0</v>
      </c>
      <c r="AJ2032" s="94">
        <v>5.008974407104587E-4</v>
      </c>
      <c r="AK2032" s="94">
        <v>3.6982248520710064E-4</v>
      </c>
      <c r="AL2032" s="79"/>
      <c r="AM2032" s="2" t="s">
        <v>5534</v>
      </c>
    </row>
    <row r="2033">
      <c r="A2033" s="54">
        <v>46039.0</v>
      </c>
      <c r="B2033" s="54">
        <v>46040.0</v>
      </c>
      <c r="C2033" s="2" t="s">
        <v>932</v>
      </c>
      <c r="D2033" s="2" t="s">
        <v>146</v>
      </c>
      <c r="E2033" s="2" t="s">
        <v>256</v>
      </c>
      <c r="F2033" s="53">
        <v>0.0</v>
      </c>
      <c r="G2033" s="53">
        <v>0.0</v>
      </c>
      <c r="H2033" s="53">
        <v>0.0</v>
      </c>
      <c r="I2033" s="53">
        <v>0.0</v>
      </c>
      <c r="J2033" s="53">
        <v>0.0</v>
      </c>
      <c r="K2033" s="2" t="s">
        <v>3531</v>
      </c>
      <c r="L2033" s="53">
        <v>0.0</v>
      </c>
      <c r="M2033" s="2" t="s">
        <v>3369</v>
      </c>
      <c r="N2033" s="2" t="s">
        <v>3360</v>
      </c>
      <c r="O2033" s="55"/>
      <c r="AB2033" s="2" t="s">
        <v>164</v>
      </c>
      <c r="AC2033" s="2" t="s">
        <v>3361</v>
      </c>
      <c r="AD2033" s="2" t="s">
        <v>3362</v>
      </c>
      <c r="AE2033" s="2" t="s">
        <v>3363</v>
      </c>
      <c r="AF2033" s="93"/>
      <c r="AG2033" s="2" t="s">
        <v>3364</v>
      </c>
      <c r="AH2033" s="2" t="s">
        <v>3365</v>
      </c>
      <c r="AI2033" s="2">
        <v>0.0</v>
      </c>
      <c r="AJ2033" s="94">
        <v>0.0</v>
      </c>
      <c r="AK2033" s="94">
        <v>0.0</v>
      </c>
      <c r="AL2033" s="79"/>
      <c r="AM2033" s="2" t="s">
        <v>5535</v>
      </c>
    </row>
    <row r="2034">
      <c r="A2034" s="54">
        <v>46039.0</v>
      </c>
      <c r="B2034" s="54">
        <v>46040.0</v>
      </c>
      <c r="C2034" s="2" t="s">
        <v>450</v>
      </c>
      <c r="D2034" s="2" t="s">
        <v>146</v>
      </c>
      <c r="E2034" s="2" t="s">
        <v>256</v>
      </c>
      <c r="F2034" s="53">
        <v>0.0</v>
      </c>
      <c r="G2034" s="53">
        <v>0.08333333333333333</v>
      </c>
      <c r="H2034" s="53">
        <v>0.04</v>
      </c>
      <c r="I2034" s="53">
        <v>0.019230769230769232</v>
      </c>
      <c r="J2034" s="53">
        <v>0.019396253622849573</v>
      </c>
      <c r="K2034" s="2" t="s">
        <v>3531</v>
      </c>
      <c r="L2034" s="53">
        <v>0.0</v>
      </c>
      <c r="M2034" s="2" t="s">
        <v>3369</v>
      </c>
      <c r="N2034" s="2" t="s">
        <v>3360</v>
      </c>
      <c r="O2034" s="55"/>
      <c r="AB2034" s="2" t="s">
        <v>164</v>
      </c>
      <c r="AC2034" s="2" t="s">
        <v>3361</v>
      </c>
      <c r="AD2034" s="2" t="s">
        <v>3362</v>
      </c>
      <c r="AE2034" s="2" t="s">
        <v>3363</v>
      </c>
      <c r="AF2034" s="93"/>
      <c r="AG2034" s="2" t="s">
        <v>3364</v>
      </c>
      <c r="AH2034" s="2" t="s">
        <v>3365</v>
      </c>
      <c r="AI2034" s="2">
        <v>0.0</v>
      </c>
      <c r="AJ2034" s="94">
        <v>3.7621465460190517E-4</v>
      </c>
      <c r="AK2034" s="94">
        <v>3.6982248520710064E-4</v>
      </c>
      <c r="AL2034" s="79"/>
      <c r="AM2034" s="2" t="s">
        <v>5536</v>
      </c>
    </row>
    <row r="2035">
      <c r="A2035" s="54">
        <v>46039.0</v>
      </c>
      <c r="B2035" s="54">
        <v>46040.0</v>
      </c>
      <c r="C2035" s="2" t="s">
        <v>515</v>
      </c>
      <c r="D2035" s="2" t="s">
        <v>146</v>
      </c>
      <c r="E2035" s="2" t="s">
        <v>256</v>
      </c>
      <c r="F2035" s="53">
        <v>0.0</v>
      </c>
      <c r="G2035" s="53">
        <v>0.0</v>
      </c>
      <c r="H2035" s="53">
        <v>0.0</v>
      </c>
      <c r="I2035" s="53">
        <v>0.0</v>
      </c>
      <c r="J2035" s="53">
        <v>0.006274738399913079</v>
      </c>
      <c r="K2035" s="2" t="s">
        <v>148</v>
      </c>
      <c r="L2035" s="53">
        <v>1.0</v>
      </c>
      <c r="M2035" s="2" t="s">
        <v>4321</v>
      </c>
      <c r="N2035" s="2" t="s">
        <v>3360</v>
      </c>
      <c r="O2035" s="55"/>
      <c r="AB2035" s="2" t="s">
        <v>164</v>
      </c>
      <c r="AC2035" s="2" t="s">
        <v>3361</v>
      </c>
      <c r="AD2035" s="2" t="s">
        <v>3362</v>
      </c>
      <c r="AE2035" s="2" t="s">
        <v>3363</v>
      </c>
      <c r="AF2035" s="93"/>
      <c r="AG2035" s="2" t="s">
        <v>3364</v>
      </c>
      <c r="AH2035" s="2" t="s">
        <v>3365</v>
      </c>
      <c r="AI2035" s="2">
        <v>0.0</v>
      </c>
      <c r="AJ2035" s="94">
        <v>3.937234198734375E-5</v>
      </c>
      <c r="AK2035" s="94">
        <v>0.0</v>
      </c>
      <c r="AL2035" s="79"/>
      <c r="AM2035" s="2" t="s">
        <v>5537</v>
      </c>
    </row>
    <row r="2036">
      <c r="A2036" s="54">
        <v>46039.0</v>
      </c>
      <c r="B2036" s="54">
        <v>46040.0</v>
      </c>
      <c r="C2036" s="2" t="s">
        <v>1189</v>
      </c>
      <c r="D2036" s="2" t="s">
        <v>146</v>
      </c>
      <c r="E2036" s="2" t="s">
        <v>256</v>
      </c>
      <c r="F2036" s="53">
        <v>0.0</v>
      </c>
      <c r="G2036" s="53">
        <v>0.0</v>
      </c>
      <c r="H2036" s="53">
        <v>0.0</v>
      </c>
      <c r="I2036" s="53">
        <v>0.0</v>
      </c>
      <c r="J2036" s="53">
        <v>0.0</v>
      </c>
      <c r="K2036" s="2" t="s">
        <v>3531</v>
      </c>
      <c r="L2036" s="53">
        <v>0.0</v>
      </c>
      <c r="M2036" s="2" t="s">
        <v>3369</v>
      </c>
      <c r="N2036" s="2" t="s">
        <v>3360</v>
      </c>
      <c r="O2036" s="55"/>
      <c r="AB2036" s="2" t="s">
        <v>164</v>
      </c>
      <c r="AC2036" s="2" t="s">
        <v>3361</v>
      </c>
      <c r="AD2036" s="2" t="s">
        <v>3362</v>
      </c>
      <c r="AE2036" s="2" t="s">
        <v>3363</v>
      </c>
      <c r="AF2036" s="93"/>
      <c r="AG2036" s="101" t="s">
        <v>3364</v>
      </c>
      <c r="AH2036" s="101" t="s">
        <v>3365</v>
      </c>
      <c r="AI2036" s="2">
        <v>0.0</v>
      </c>
      <c r="AJ2036" s="94">
        <v>0.0</v>
      </c>
      <c r="AK2036" s="94">
        <v>0.0</v>
      </c>
      <c r="AL2036" s="79"/>
      <c r="AM2036" s="2" t="s">
        <v>5538</v>
      </c>
    </row>
    <row r="2037">
      <c r="A2037" s="54">
        <v>46040.0</v>
      </c>
      <c r="B2037" s="54">
        <v>46041.0</v>
      </c>
      <c r="C2037" s="2" t="s">
        <v>178</v>
      </c>
      <c r="D2037" s="2" t="s">
        <v>146</v>
      </c>
      <c r="E2037" s="2" t="s">
        <v>180</v>
      </c>
      <c r="F2037" s="53">
        <v>0.0</v>
      </c>
      <c r="G2037" s="53">
        <v>0.0</v>
      </c>
      <c r="H2037" s="53">
        <v>0.0</v>
      </c>
      <c r="I2037" s="53">
        <v>0.019230769230769232</v>
      </c>
      <c r="J2037" s="53">
        <v>0.018249917525130648</v>
      </c>
      <c r="K2037" s="2" t="s">
        <v>196</v>
      </c>
      <c r="L2037" s="53">
        <v>0.6666666666666666</v>
      </c>
      <c r="M2037" s="2" t="s">
        <v>3369</v>
      </c>
      <c r="N2037" s="2" t="s">
        <v>3360</v>
      </c>
      <c r="O2037" s="55"/>
      <c r="AB2037" s="2" t="s">
        <v>164</v>
      </c>
      <c r="AC2037" s="2" t="s">
        <v>3361</v>
      </c>
      <c r="AD2037" s="2" t="s">
        <v>3362</v>
      </c>
      <c r="AE2037" s="2" t="s">
        <v>3363</v>
      </c>
      <c r="AF2037" s="93"/>
      <c r="AG2037" s="2" t="s">
        <v>3364</v>
      </c>
      <c r="AH2037" s="2" t="s">
        <v>3365</v>
      </c>
      <c r="AI2037" s="2">
        <v>0.0</v>
      </c>
      <c r="AJ2037" s="94">
        <v>3.3305948967407074E-4</v>
      </c>
      <c r="AK2037" s="94">
        <v>3.6982248520710064E-4</v>
      </c>
      <c r="AL2037" s="79"/>
      <c r="AM2037" s="2" t="s">
        <v>5539</v>
      </c>
    </row>
    <row r="2038">
      <c r="A2038" s="54">
        <v>46040.0</v>
      </c>
      <c r="B2038" s="54">
        <v>46041.0</v>
      </c>
      <c r="C2038" s="2" t="s">
        <v>932</v>
      </c>
      <c r="D2038" s="2" t="s">
        <v>146</v>
      </c>
      <c r="E2038" s="2" t="s">
        <v>180</v>
      </c>
      <c r="F2038" s="53">
        <v>0.0</v>
      </c>
      <c r="G2038" s="53">
        <v>0.0</v>
      </c>
      <c r="H2038" s="53">
        <v>0.0</v>
      </c>
      <c r="I2038" s="53">
        <v>0.0</v>
      </c>
      <c r="J2038" s="53">
        <v>0.0</v>
      </c>
      <c r="K2038" s="2" t="s">
        <v>3531</v>
      </c>
      <c r="L2038" s="53">
        <v>0.0</v>
      </c>
      <c r="M2038" s="2" t="s">
        <v>3369</v>
      </c>
      <c r="N2038" s="2" t="s">
        <v>3360</v>
      </c>
      <c r="O2038" s="55"/>
      <c r="AB2038" s="2" t="s">
        <v>164</v>
      </c>
      <c r="AC2038" s="2" t="s">
        <v>3361</v>
      </c>
      <c r="AD2038" s="2" t="s">
        <v>3362</v>
      </c>
      <c r="AE2038" s="2" t="s">
        <v>3363</v>
      </c>
      <c r="AF2038" s="93"/>
      <c r="AG2038" s="2" t="s">
        <v>3364</v>
      </c>
      <c r="AH2038" s="2" t="s">
        <v>3365</v>
      </c>
      <c r="AI2038" s="2">
        <v>0.0</v>
      </c>
      <c r="AJ2038" s="94">
        <v>0.0</v>
      </c>
      <c r="AK2038" s="94">
        <v>0.0</v>
      </c>
      <c r="AL2038" s="79"/>
      <c r="AM2038" s="2" t="s">
        <v>5540</v>
      </c>
    </row>
    <row r="2039">
      <c r="A2039" s="54">
        <v>46040.0</v>
      </c>
      <c r="B2039" s="54">
        <v>46041.0</v>
      </c>
      <c r="C2039" s="2" t="s">
        <v>450</v>
      </c>
      <c r="D2039" s="2" t="s">
        <v>146</v>
      </c>
      <c r="E2039" s="2" t="s">
        <v>180</v>
      </c>
      <c r="F2039" s="53">
        <v>0.0</v>
      </c>
      <c r="G2039" s="53">
        <v>0.0</v>
      </c>
      <c r="H2039" s="53">
        <v>0.0</v>
      </c>
      <c r="I2039" s="53">
        <v>0.0</v>
      </c>
      <c r="J2039" s="53">
        <v>0.003927560686014439</v>
      </c>
      <c r="K2039" s="2" t="s">
        <v>3531</v>
      </c>
      <c r="L2039" s="53">
        <v>0.0</v>
      </c>
      <c r="M2039" s="2" t="s">
        <v>3369</v>
      </c>
      <c r="N2039" s="2" t="s">
        <v>3360</v>
      </c>
      <c r="O2039" s="55"/>
      <c r="AB2039" s="2" t="s">
        <v>164</v>
      </c>
      <c r="AC2039" s="2" t="s">
        <v>3361</v>
      </c>
      <c r="AD2039" s="2" t="s">
        <v>3362</v>
      </c>
      <c r="AE2039" s="2" t="s">
        <v>3363</v>
      </c>
      <c r="AF2039" s="93"/>
      <c r="AG2039" s="2" t="s">
        <v>3364</v>
      </c>
      <c r="AH2039" s="2" t="s">
        <v>3365</v>
      </c>
      <c r="AI2039" s="2">
        <v>0.0</v>
      </c>
      <c r="AJ2039" s="94">
        <v>1.5425732942326208E-5</v>
      </c>
      <c r="AK2039" s="94">
        <v>0.0</v>
      </c>
      <c r="AL2039" s="79"/>
      <c r="AM2039" s="2" t="s">
        <v>5541</v>
      </c>
    </row>
    <row r="2040">
      <c r="A2040" s="54">
        <v>46040.0</v>
      </c>
      <c r="B2040" s="54">
        <v>46041.0</v>
      </c>
      <c r="C2040" s="2" t="s">
        <v>515</v>
      </c>
      <c r="D2040" s="2" t="s">
        <v>146</v>
      </c>
      <c r="E2040" s="2" t="s">
        <v>180</v>
      </c>
      <c r="F2040" s="53">
        <v>0.0</v>
      </c>
      <c r="G2040" s="53">
        <v>0.0</v>
      </c>
      <c r="H2040" s="53">
        <v>0.0</v>
      </c>
      <c r="I2040" s="53">
        <v>0.0</v>
      </c>
      <c r="J2040" s="53">
        <v>0.006226598269722974</v>
      </c>
      <c r="K2040" s="2" t="s">
        <v>148</v>
      </c>
      <c r="L2040" s="53">
        <v>1.0</v>
      </c>
      <c r="M2040" s="2" t="s">
        <v>4321</v>
      </c>
      <c r="N2040" s="2" t="s">
        <v>3360</v>
      </c>
      <c r="O2040" s="55"/>
      <c r="AB2040" s="2" t="s">
        <v>164</v>
      </c>
      <c r="AC2040" s="2" t="s">
        <v>3361</v>
      </c>
      <c r="AD2040" s="2" t="s">
        <v>3362</v>
      </c>
      <c r="AE2040" s="2" t="s">
        <v>3363</v>
      </c>
      <c r="AF2040" s="93"/>
      <c r="AG2040" s="2" t="s">
        <v>3364</v>
      </c>
      <c r="AH2040" s="2" t="s">
        <v>3365</v>
      </c>
      <c r="AI2040" s="2">
        <v>0.0</v>
      </c>
      <c r="AJ2040" s="94">
        <v>3.877052601251713E-5</v>
      </c>
      <c r="AK2040" s="94">
        <v>0.0</v>
      </c>
      <c r="AL2040" s="79"/>
      <c r="AM2040" s="2" t="s">
        <v>5542</v>
      </c>
    </row>
    <row r="2041">
      <c r="A2041" s="54">
        <v>46040.0</v>
      </c>
      <c r="B2041" s="54">
        <v>46041.0</v>
      </c>
      <c r="C2041" s="2" t="s">
        <v>1189</v>
      </c>
      <c r="D2041" s="2" t="s">
        <v>146</v>
      </c>
      <c r="E2041" s="2" t="s">
        <v>180</v>
      </c>
      <c r="F2041" s="53">
        <v>0.0</v>
      </c>
      <c r="G2041" s="53">
        <v>0.0</v>
      </c>
      <c r="H2041" s="53">
        <v>0.0</v>
      </c>
      <c r="I2041" s="53">
        <v>0.0</v>
      </c>
      <c r="J2041" s="53">
        <v>0.0</v>
      </c>
      <c r="K2041" s="2" t="s">
        <v>3531</v>
      </c>
      <c r="L2041" s="53">
        <v>0.0</v>
      </c>
      <c r="M2041" s="2" t="s">
        <v>3369</v>
      </c>
      <c r="N2041" s="2" t="s">
        <v>3360</v>
      </c>
      <c r="O2041" s="55"/>
      <c r="AB2041" s="2" t="s">
        <v>164</v>
      </c>
      <c r="AC2041" s="2" t="s">
        <v>3361</v>
      </c>
      <c r="AD2041" s="2" t="s">
        <v>3362</v>
      </c>
      <c r="AE2041" s="2" t="s">
        <v>3363</v>
      </c>
      <c r="AF2041" s="93"/>
      <c r="AG2041" s="101" t="s">
        <v>3364</v>
      </c>
      <c r="AH2041" s="101" t="s">
        <v>3365</v>
      </c>
      <c r="AI2041" s="2">
        <v>0.0</v>
      </c>
      <c r="AJ2041" s="94">
        <v>0.0</v>
      </c>
      <c r="AK2041" s="94">
        <v>0.0</v>
      </c>
      <c r="AL2041" s="79"/>
      <c r="AM2041" s="2" t="s">
        <v>5543</v>
      </c>
    </row>
    <row r="2042">
      <c r="A2042" s="54">
        <v>46041.0</v>
      </c>
      <c r="B2042" s="54">
        <v>46042.0</v>
      </c>
      <c r="C2042" s="2" t="s">
        <v>178</v>
      </c>
      <c r="D2042" s="2" t="s">
        <v>146</v>
      </c>
      <c r="E2042" s="2" t="s">
        <v>208</v>
      </c>
      <c r="F2042" s="53">
        <v>0.0</v>
      </c>
      <c r="G2042" s="53">
        <v>0.0</v>
      </c>
      <c r="H2042" s="53">
        <v>0.0</v>
      </c>
      <c r="I2042" s="53">
        <v>0.0</v>
      </c>
      <c r="J2042" s="53">
        <v>0.013171652340221017</v>
      </c>
      <c r="K2042" s="2" t="s">
        <v>196</v>
      </c>
      <c r="L2042" s="53">
        <v>0.6666666666666666</v>
      </c>
      <c r="M2042" s="2" t="s">
        <v>3369</v>
      </c>
      <c r="N2042" s="2" t="s">
        <v>3360</v>
      </c>
      <c r="O2042" s="55"/>
      <c r="AB2042" s="2" t="s">
        <v>164</v>
      </c>
      <c r="AC2042" s="2" t="s">
        <v>3361</v>
      </c>
      <c r="AD2042" s="2" t="s">
        <v>3362</v>
      </c>
      <c r="AE2042" s="2" t="s">
        <v>3363</v>
      </c>
      <c r="AF2042" s="93"/>
      <c r="AG2042" s="2" t="s">
        <v>3364</v>
      </c>
      <c r="AH2042" s="2" t="s">
        <v>3365</v>
      </c>
      <c r="AI2042" s="2">
        <v>0.0</v>
      </c>
      <c r="AJ2042" s="94">
        <v>1.734924253716498E-4</v>
      </c>
      <c r="AK2042" s="94">
        <v>0.0</v>
      </c>
      <c r="AL2042" s="79"/>
      <c r="AM2042" s="2" t="s">
        <v>5544</v>
      </c>
    </row>
    <row r="2043">
      <c r="A2043" s="54">
        <v>46041.0</v>
      </c>
      <c r="B2043" s="54">
        <v>46042.0</v>
      </c>
      <c r="C2043" s="2" t="s">
        <v>932</v>
      </c>
      <c r="D2043" s="2" t="s">
        <v>146</v>
      </c>
      <c r="E2043" s="2" t="s">
        <v>208</v>
      </c>
      <c r="F2043" s="53">
        <v>0.0</v>
      </c>
      <c r="G2043" s="53">
        <v>0.0</v>
      </c>
      <c r="H2043" s="53">
        <v>0.0</v>
      </c>
      <c r="I2043" s="53">
        <v>0.0</v>
      </c>
      <c r="J2043" s="53">
        <v>0.0</v>
      </c>
      <c r="K2043" s="2" t="s">
        <v>3531</v>
      </c>
      <c r="L2043" s="53">
        <v>0.0</v>
      </c>
      <c r="M2043" s="2" t="s">
        <v>3369</v>
      </c>
      <c r="N2043" s="2" t="s">
        <v>3360</v>
      </c>
      <c r="O2043" s="55"/>
      <c r="AB2043" s="2" t="s">
        <v>164</v>
      </c>
      <c r="AC2043" s="2" t="s">
        <v>3361</v>
      </c>
      <c r="AD2043" s="2" t="s">
        <v>3362</v>
      </c>
      <c r="AE2043" s="2" t="s">
        <v>3363</v>
      </c>
      <c r="AF2043" s="93"/>
      <c r="AG2043" s="2" t="s">
        <v>3364</v>
      </c>
      <c r="AH2043" s="2" t="s">
        <v>3365</v>
      </c>
      <c r="AI2043" s="2">
        <v>0.0</v>
      </c>
      <c r="AJ2043" s="94">
        <v>0.0</v>
      </c>
      <c r="AK2043" s="94">
        <v>0.0</v>
      </c>
      <c r="AL2043" s="79"/>
      <c r="AM2043" s="2" t="s">
        <v>5545</v>
      </c>
    </row>
    <row r="2044">
      <c r="A2044" s="54">
        <v>46041.0</v>
      </c>
      <c r="B2044" s="54">
        <v>46042.0</v>
      </c>
      <c r="C2044" s="2" t="s">
        <v>450</v>
      </c>
      <c r="D2044" s="2" t="s">
        <v>146</v>
      </c>
      <c r="E2044" s="2" t="s">
        <v>208</v>
      </c>
      <c r="F2044" s="53">
        <v>0.0</v>
      </c>
      <c r="G2044" s="53">
        <v>0.0</v>
      </c>
      <c r="H2044" s="53">
        <v>0.0</v>
      </c>
      <c r="I2044" s="53">
        <v>0.0</v>
      </c>
      <c r="J2044" s="53">
        <v>0.003897428229375785</v>
      </c>
      <c r="K2044" s="2" t="s">
        <v>3531</v>
      </c>
      <c r="L2044" s="53">
        <v>0.0</v>
      </c>
      <c r="M2044" s="2" t="s">
        <v>3369</v>
      </c>
      <c r="N2044" s="2" t="s">
        <v>3360</v>
      </c>
      <c r="O2044" s="55"/>
      <c r="AB2044" s="2" t="s">
        <v>164</v>
      </c>
      <c r="AC2044" s="2" t="s">
        <v>3361</v>
      </c>
      <c r="AD2044" s="2" t="s">
        <v>3362</v>
      </c>
      <c r="AE2044" s="2" t="s">
        <v>3363</v>
      </c>
      <c r="AF2044" s="93"/>
      <c r="AG2044" s="2" t="s">
        <v>3364</v>
      </c>
      <c r="AH2044" s="2" t="s">
        <v>3365</v>
      </c>
      <c r="AI2044" s="2">
        <v>0.0</v>
      </c>
      <c r="AJ2044" s="94">
        <v>1.5189946803135266E-5</v>
      </c>
      <c r="AK2044" s="94">
        <v>0.0</v>
      </c>
      <c r="AL2044" s="79"/>
      <c r="AM2044" s="2" t="s">
        <v>5546</v>
      </c>
    </row>
    <row r="2045">
      <c r="A2045" s="54">
        <v>46041.0</v>
      </c>
      <c r="B2045" s="54">
        <v>46042.0</v>
      </c>
      <c r="C2045" s="2" t="s">
        <v>515</v>
      </c>
      <c r="D2045" s="2" t="s">
        <v>146</v>
      </c>
      <c r="E2045" s="2" t="s">
        <v>208</v>
      </c>
      <c r="F2045" s="53">
        <v>0.0</v>
      </c>
      <c r="G2045" s="53">
        <v>0.0</v>
      </c>
      <c r="H2045" s="53">
        <v>0.0</v>
      </c>
      <c r="I2045" s="53">
        <v>0.0</v>
      </c>
      <c r="J2045" s="53">
        <v>0.006178827473198597</v>
      </c>
      <c r="K2045" s="2" t="s">
        <v>148</v>
      </c>
      <c r="L2045" s="53">
        <v>1.0</v>
      </c>
      <c r="M2045" s="2" t="s">
        <v>4321</v>
      </c>
      <c r="N2045" s="2" t="s">
        <v>3360</v>
      </c>
      <c r="O2045" s="55"/>
      <c r="AB2045" s="2" t="s">
        <v>164</v>
      </c>
      <c r="AC2045" s="2" t="s">
        <v>3361</v>
      </c>
      <c r="AD2045" s="2" t="s">
        <v>3362</v>
      </c>
      <c r="AE2045" s="2" t="s">
        <v>3363</v>
      </c>
      <c r="AF2045" s="93"/>
      <c r="AG2045" s="2" t="s">
        <v>3364</v>
      </c>
      <c r="AH2045" s="2" t="s">
        <v>3365</v>
      </c>
      <c r="AI2045" s="2">
        <v>0.0</v>
      </c>
      <c r="AJ2045" s="94">
        <v>3.817790894355376E-5</v>
      </c>
      <c r="AK2045" s="94">
        <v>0.0</v>
      </c>
      <c r="AL2045" s="79"/>
      <c r="AM2045" s="2" t="s">
        <v>5547</v>
      </c>
    </row>
    <row r="2046">
      <c r="A2046" s="54">
        <v>46041.0</v>
      </c>
      <c r="B2046" s="54">
        <v>46042.0</v>
      </c>
      <c r="C2046" s="2" t="s">
        <v>1189</v>
      </c>
      <c r="D2046" s="2" t="s">
        <v>146</v>
      </c>
      <c r="E2046" s="2" t="s">
        <v>208</v>
      </c>
      <c r="F2046" s="53">
        <v>0.0</v>
      </c>
      <c r="G2046" s="53">
        <v>0.0</v>
      </c>
      <c r="H2046" s="53">
        <v>0.0</v>
      </c>
      <c r="I2046" s="53">
        <v>0.0</v>
      </c>
      <c r="J2046" s="53">
        <v>0.0</v>
      </c>
      <c r="K2046" s="2" t="s">
        <v>3531</v>
      </c>
      <c r="L2046" s="53">
        <v>0.0</v>
      </c>
      <c r="M2046" s="2" t="s">
        <v>3369</v>
      </c>
      <c r="N2046" s="2" t="s">
        <v>3360</v>
      </c>
      <c r="O2046" s="55"/>
      <c r="AB2046" s="2" t="s">
        <v>164</v>
      </c>
      <c r="AC2046" s="2" t="s">
        <v>3361</v>
      </c>
      <c r="AD2046" s="2" t="s">
        <v>3362</v>
      </c>
      <c r="AE2046" s="2" t="s">
        <v>3363</v>
      </c>
      <c r="AF2046" s="93"/>
      <c r="AG2046" s="101" t="s">
        <v>3364</v>
      </c>
      <c r="AH2046" s="101" t="s">
        <v>3365</v>
      </c>
      <c r="AI2046" s="2">
        <v>0.0</v>
      </c>
      <c r="AJ2046" s="94">
        <v>0.0</v>
      </c>
      <c r="AK2046" s="94">
        <v>0.0</v>
      </c>
      <c r="AL2046" s="79"/>
      <c r="AM2046" s="2" t="s">
        <v>5548</v>
      </c>
    </row>
    <row r="2047">
      <c r="A2047" s="54">
        <v>46042.0</v>
      </c>
      <c r="B2047" s="54">
        <v>46043.0</v>
      </c>
      <c r="C2047" s="2" t="s">
        <v>178</v>
      </c>
      <c r="D2047" s="2" t="s">
        <v>146</v>
      </c>
      <c r="E2047" s="2" t="s">
        <v>303</v>
      </c>
      <c r="F2047" s="53">
        <v>0.125</v>
      </c>
      <c r="G2047" s="53">
        <v>0.08333333333333333</v>
      </c>
      <c r="H2047" s="53">
        <v>0.04</v>
      </c>
      <c r="I2047" s="53">
        <v>0.019230769230769232</v>
      </c>
      <c r="J2047" s="53">
        <v>0.033285306630365274</v>
      </c>
      <c r="K2047" s="2" t="s">
        <v>196</v>
      </c>
      <c r="L2047" s="53">
        <v>0.6666666666666666</v>
      </c>
      <c r="M2047" s="2" t="s">
        <v>3369</v>
      </c>
      <c r="N2047" s="2" t="s">
        <v>3360</v>
      </c>
      <c r="O2047" s="55"/>
      <c r="AB2047" s="2" t="s">
        <v>164</v>
      </c>
      <c r="AC2047" s="2" t="s">
        <v>3361</v>
      </c>
      <c r="AD2047" s="2" t="s">
        <v>3362</v>
      </c>
      <c r="AE2047" s="2" t="s">
        <v>3363</v>
      </c>
      <c r="AF2047" s="93"/>
      <c r="AG2047" s="2" t="s">
        <v>3364</v>
      </c>
      <c r="AH2047" s="2" t="s">
        <v>3365</v>
      </c>
      <c r="AI2047" s="2">
        <v>0.0</v>
      </c>
      <c r="AJ2047" s="94">
        <v>0.0011079116374774385</v>
      </c>
      <c r="AK2047" s="94">
        <v>3.6982248520710064E-4</v>
      </c>
      <c r="AL2047" s="79"/>
      <c r="AM2047" s="2" t="s">
        <v>5549</v>
      </c>
    </row>
    <row r="2048">
      <c r="A2048" s="54">
        <v>46042.0</v>
      </c>
      <c r="B2048" s="54">
        <v>46043.0</v>
      </c>
      <c r="C2048" s="2" t="s">
        <v>932</v>
      </c>
      <c r="D2048" s="2" t="s">
        <v>146</v>
      </c>
      <c r="E2048" s="2" t="s">
        <v>303</v>
      </c>
      <c r="F2048" s="53">
        <v>0.0</v>
      </c>
      <c r="G2048" s="53">
        <v>0.0</v>
      </c>
      <c r="H2048" s="53">
        <v>0.0</v>
      </c>
      <c r="I2048" s="53">
        <v>0.0</v>
      </c>
      <c r="J2048" s="53">
        <v>0.0</v>
      </c>
      <c r="K2048" s="2" t="s">
        <v>3531</v>
      </c>
      <c r="L2048" s="53">
        <v>0.0</v>
      </c>
      <c r="M2048" s="2" t="s">
        <v>3369</v>
      </c>
      <c r="N2048" s="2" t="s">
        <v>3360</v>
      </c>
      <c r="O2048" s="55"/>
      <c r="AB2048" s="2" t="s">
        <v>164</v>
      </c>
      <c r="AC2048" s="2" t="s">
        <v>3361</v>
      </c>
      <c r="AD2048" s="2" t="s">
        <v>3362</v>
      </c>
      <c r="AE2048" s="2" t="s">
        <v>3363</v>
      </c>
      <c r="AF2048" s="93"/>
      <c r="AG2048" s="2" t="s">
        <v>3364</v>
      </c>
      <c r="AH2048" s="2" t="s">
        <v>3365</v>
      </c>
      <c r="AI2048" s="2">
        <v>0.0</v>
      </c>
      <c r="AJ2048" s="94">
        <v>0.0</v>
      </c>
      <c r="AK2048" s="94">
        <v>0.0</v>
      </c>
      <c r="AL2048" s="79"/>
      <c r="AM2048" s="2" t="s">
        <v>5550</v>
      </c>
    </row>
    <row r="2049">
      <c r="A2049" s="54">
        <v>46042.0</v>
      </c>
      <c r="B2049" s="54">
        <v>46043.0</v>
      </c>
      <c r="C2049" s="2" t="s">
        <v>450</v>
      </c>
      <c r="D2049" s="2" t="s">
        <v>146</v>
      </c>
      <c r="E2049" s="2" t="s">
        <v>303</v>
      </c>
      <c r="F2049" s="53">
        <v>0.0</v>
      </c>
      <c r="G2049" s="53">
        <v>0.0</v>
      </c>
      <c r="H2049" s="53">
        <v>0.0</v>
      </c>
      <c r="I2049" s="53">
        <v>0.0</v>
      </c>
      <c r="J2049" s="53">
        <v>0.0038675269505636933</v>
      </c>
      <c r="K2049" s="2" t="s">
        <v>3531</v>
      </c>
      <c r="L2049" s="53">
        <v>0.0</v>
      </c>
      <c r="M2049" s="2" t="s">
        <v>3369</v>
      </c>
      <c r="N2049" s="2" t="s">
        <v>3360</v>
      </c>
      <c r="O2049" s="55"/>
      <c r="AB2049" s="2" t="s">
        <v>164</v>
      </c>
      <c r="AC2049" s="2" t="s">
        <v>3361</v>
      </c>
      <c r="AD2049" s="2" t="s">
        <v>3362</v>
      </c>
      <c r="AE2049" s="2" t="s">
        <v>3363</v>
      </c>
      <c r="AF2049" s="93"/>
      <c r="AG2049" s="2" t="s">
        <v>3364</v>
      </c>
      <c r="AH2049" s="2" t="s">
        <v>3365</v>
      </c>
      <c r="AI2049" s="2">
        <v>0.0</v>
      </c>
      <c r="AJ2049" s="94">
        <v>1.49577647133365E-5</v>
      </c>
      <c r="AK2049" s="94">
        <v>0.0</v>
      </c>
      <c r="AL2049" s="79"/>
      <c r="AM2049" s="2" t="s">
        <v>5551</v>
      </c>
    </row>
    <row r="2050">
      <c r="A2050" s="54">
        <v>46042.0</v>
      </c>
      <c r="B2050" s="54">
        <v>46043.0</v>
      </c>
      <c r="C2050" s="2" t="s">
        <v>515</v>
      </c>
      <c r="D2050" s="2" t="s">
        <v>146</v>
      </c>
      <c r="E2050" s="2" t="s">
        <v>303</v>
      </c>
      <c r="F2050" s="53">
        <v>0.0</v>
      </c>
      <c r="G2050" s="53">
        <v>0.0</v>
      </c>
      <c r="H2050" s="53">
        <v>0.0</v>
      </c>
      <c r="I2050" s="53">
        <v>0.0</v>
      </c>
      <c r="J2050" s="53">
        <v>0.006131423176792215</v>
      </c>
      <c r="K2050" s="2" t="s">
        <v>148</v>
      </c>
      <c r="L2050" s="53">
        <v>1.0</v>
      </c>
      <c r="M2050" s="2" t="s">
        <v>4321</v>
      </c>
      <c r="N2050" s="2" t="s">
        <v>3360</v>
      </c>
      <c r="O2050" s="55"/>
      <c r="AB2050" s="2" t="s">
        <v>164</v>
      </c>
      <c r="AC2050" s="2" t="s">
        <v>3361</v>
      </c>
      <c r="AD2050" s="2" t="s">
        <v>3362</v>
      </c>
      <c r="AE2050" s="2" t="s">
        <v>3363</v>
      </c>
      <c r="AF2050" s="93"/>
      <c r="AG2050" s="2" t="s">
        <v>3364</v>
      </c>
      <c r="AH2050" s="2" t="s">
        <v>3365</v>
      </c>
      <c r="AI2050" s="2">
        <v>0.0</v>
      </c>
      <c r="AJ2050" s="94">
        <v>3.759435017290474E-5</v>
      </c>
      <c r="AK2050" s="94">
        <v>0.0</v>
      </c>
      <c r="AL2050" s="79"/>
      <c r="AM2050" s="2" t="s">
        <v>5552</v>
      </c>
    </row>
    <row r="2051">
      <c r="A2051" s="54">
        <v>46042.0</v>
      </c>
      <c r="B2051" s="54">
        <v>46043.0</v>
      </c>
      <c r="C2051" s="2" t="s">
        <v>1189</v>
      </c>
      <c r="D2051" s="2" t="s">
        <v>146</v>
      </c>
      <c r="E2051" s="2" t="s">
        <v>303</v>
      </c>
      <c r="F2051" s="53">
        <v>0.0</v>
      </c>
      <c r="G2051" s="53">
        <v>0.0</v>
      </c>
      <c r="H2051" s="53">
        <v>0.0</v>
      </c>
      <c r="I2051" s="53">
        <v>0.0</v>
      </c>
      <c r="J2051" s="53">
        <v>0.0</v>
      </c>
      <c r="K2051" s="2" t="s">
        <v>3531</v>
      </c>
      <c r="L2051" s="53">
        <v>0.0</v>
      </c>
      <c r="M2051" s="2" t="s">
        <v>3369</v>
      </c>
      <c r="N2051" s="2" t="s">
        <v>3360</v>
      </c>
      <c r="O2051" s="55"/>
      <c r="AB2051" s="2" t="s">
        <v>164</v>
      </c>
      <c r="AC2051" s="2" t="s">
        <v>3361</v>
      </c>
      <c r="AD2051" s="2" t="s">
        <v>3362</v>
      </c>
      <c r="AE2051" s="2" t="s">
        <v>3363</v>
      </c>
      <c r="AF2051" s="93"/>
      <c r="AG2051" s="101" t="s">
        <v>3364</v>
      </c>
      <c r="AH2051" s="101" t="s">
        <v>3365</v>
      </c>
      <c r="AI2051" s="2">
        <v>0.0</v>
      </c>
      <c r="AJ2051" s="94">
        <v>0.0</v>
      </c>
      <c r="AK2051" s="94">
        <v>0.0</v>
      </c>
      <c r="AL2051" s="79"/>
      <c r="AM2051" s="2" t="s">
        <v>5553</v>
      </c>
    </row>
    <row r="2052">
      <c r="A2052" s="54">
        <v>46043.0</v>
      </c>
      <c r="B2052" s="54">
        <v>46044.0</v>
      </c>
      <c r="C2052" s="2" t="s">
        <v>178</v>
      </c>
      <c r="D2052" s="2" t="s">
        <v>146</v>
      </c>
      <c r="E2052" s="2" t="s">
        <v>148</v>
      </c>
      <c r="F2052" s="53">
        <v>0.0</v>
      </c>
      <c r="G2052" s="53">
        <v>0.0</v>
      </c>
      <c r="H2052" s="53">
        <v>0.0</v>
      </c>
      <c r="I2052" s="53">
        <v>0.0</v>
      </c>
      <c r="J2052" s="53">
        <v>0.012970320379938963</v>
      </c>
      <c r="K2052" s="2" t="s">
        <v>196</v>
      </c>
      <c r="L2052" s="53">
        <v>0.6666666666666666</v>
      </c>
      <c r="M2052" s="2" t="s">
        <v>3369</v>
      </c>
      <c r="N2052" s="2" t="s">
        <v>3360</v>
      </c>
      <c r="O2052" s="55"/>
      <c r="AB2052" s="2" t="s">
        <v>164</v>
      </c>
      <c r="AC2052" s="2" t="s">
        <v>3361</v>
      </c>
      <c r="AD2052" s="2" t="s">
        <v>3362</v>
      </c>
      <c r="AE2052" s="2" t="s">
        <v>3363</v>
      </c>
      <c r="AF2052" s="93"/>
      <c r="AG2052" s="2" t="s">
        <v>3364</v>
      </c>
      <c r="AH2052" s="2" t="s">
        <v>3365</v>
      </c>
      <c r="AI2052" s="2">
        <v>0.0</v>
      </c>
      <c r="AJ2052" s="94">
        <v>1.6822921075826E-4</v>
      </c>
      <c r="AK2052" s="94">
        <v>0.0</v>
      </c>
      <c r="AL2052" s="79"/>
      <c r="AM2052" s="2" t="s">
        <v>5554</v>
      </c>
    </row>
    <row r="2053">
      <c r="A2053" s="54">
        <v>46043.0</v>
      </c>
      <c r="B2053" s="54">
        <v>46044.0</v>
      </c>
      <c r="C2053" s="2" t="s">
        <v>932</v>
      </c>
      <c r="D2053" s="2" t="s">
        <v>146</v>
      </c>
      <c r="E2053" s="2" t="s">
        <v>148</v>
      </c>
      <c r="F2053" s="53">
        <v>0.0</v>
      </c>
      <c r="G2053" s="53">
        <v>0.0</v>
      </c>
      <c r="H2053" s="53">
        <v>0.0</v>
      </c>
      <c r="I2053" s="53">
        <v>0.0</v>
      </c>
      <c r="J2053" s="53">
        <v>0.0</v>
      </c>
      <c r="K2053" s="2" t="s">
        <v>3531</v>
      </c>
      <c r="L2053" s="53">
        <v>0.0</v>
      </c>
      <c r="M2053" s="2" t="s">
        <v>3369</v>
      </c>
      <c r="N2053" s="2" t="s">
        <v>3360</v>
      </c>
      <c r="O2053" s="55"/>
      <c r="AB2053" s="2" t="s">
        <v>164</v>
      </c>
      <c r="AC2053" s="2" t="s">
        <v>3361</v>
      </c>
      <c r="AD2053" s="2" t="s">
        <v>3362</v>
      </c>
      <c r="AE2053" s="2" t="s">
        <v>3363</v>
      </c>
      <c r="AF2053" s="93"/>
      <c r="AG2053" s="2" t="s">
        <v>3364</v>
      </c>
      <c r="AH2053" s="2" t="s">
        <v>3365</v>
      </c>
      <c r="AI2053" s="2">
        <v>0.0</v>
      </c>
      <c r="AJ2053" s="94">
        <v>0.0</v>
      </c>
      <c r="AK2053" s="94">
        <v>0.0</v>
      </c>
      <c r="AL2053" s="79"/>
      <c r="AM2053" s="2" t="s">
        <v>5555</v>
      </c>
    </row>
    <row r="2054">
      <c r="A2054" s="54">
        <v>46043.0</v>
      </c>
      <c r="B2054" s="54">
        <v>46044.0</v>
      </c>
      <c r="C2054" s="2" t="s">
        <v>450</v>
      </c>
      <c r="D2054" s="2" t="s">
        <v>146</v>
      </c>
      <c r="E2054" s="2" t="s">
        <v>148</v>
      </c>
      <c r="F2054" s="53">
        <v>0.0</v>
      </c>
      <c r="G2054" s="53">
        <v>0.0</v>
      </c>
      <c r="H2054" s="53">
        <v>0.0</v>
      </c>
      <c r="I2054" s="53">
        <v>0.0</v>
      </c>
      <c r="J2054" s="53">
        <v>0.0038378550759694545</v>
      </c>
      <c r="K2054" s="2" t="s">
        <v>3531</v>
      </c>
      <c r="L2054" s="53">
        <v>0.0</v>
      </c>
      <c r="M2054" s="2" t="s">
        <v>3369</v>
      </c>
      <c r="N2054" s="2" t="s">
        <v>3360</v>
      </c>
      <c r="O2054" s="55"/>
      <c r="AB2054" s="2" t="s">
        <v>164</v>
      </c>
      <c r="AC2054" s="2" t="s">
        <v>3361</v>
      </c>
      <c r="AD2054" s="2" t="s">
        <v>3362</v>
      </c>
      <c r="AE2054" s="2" t="s">
        <v>3363</v>
      </c>
      <c r="AF2054" s="93"/>
      <c r="AG2054" s="2" t="s">
        <v>3364</v>
      </c>
      <c r="AH2054" s="2" t="s">
        <v>3365</v>
      </c>
      <c r="AI2054" s="2">
        <v>0.0</v>
      </c>
      <c r="AJ2054" s="94">
        <v>1.4729131584144508E-5</v>
      </c>
      <c r="AK2054" s="94">
        <v>0.0</v>
      </c>
      <c r="AL2054" s="79"/>
      <c r="AM2054" s="2" t="s">
        <v>5556</v>
      </c>
    </row>
    <row r="2055">
      <c r="A2055" s="54">
        <v>46043.0</v>
      </c>
      <c r="B2055" s="54">
        <v>46044.0</v>
      </c>
      <c r="C2055" s="2" t="s">
        <v>515</v>
      </c>
      <c r="D2055" s="2" t="s">
        <v>146</v>
      </c>
      <c r="E2055" s="2" t="s">
        <v>148</v>
      </c>
      <c r="F2055" s="53">
        <v>0.125</v>
      </c>
      <c r="G2055" s="53">
        <v>0.08333333333333333</v>
      </c>
      <c r="H2055" s="53">
        <v>0.04</v>
      </c>
      <c r="I2055" s="53">
        <v>0.019230769230769232</v>
      </c>
      <c r="J2055" s="53">
        <v>0.03401934780081159</v>
      </c>
      <c r="K2055" s="2" t="s">
        <v>148</v>
      </c>
      <c r="L2055" s="53">
        <v>1.0</v>
      </c>
      <c r="M2055" s="2" t="s">
        <v>4321</v>
      </c>
      <c r="N2055" s="2" t="s">
        <v>3360</v>
      </c>
      <c r="O2055" s="55"/>
      <c r="AB2055" s="2" t="s">
        <v>164</v>
      </c>
      <c r="AC2055" s="2" t="s">
        <v>3361</v>
      </c>
      <c r="AD2055" s="2" t="s">
        <v>3362</v>
      </c>
      <c r="AE2055" s="2" t="s">
        <v>3363</v>
      </c>
      <c r="AF2055" s="93"/>
      <c r="AG2055" s="2" t="s">
        <v>3364</v>
      </c>
      <c r="AH2055" s="2" t="s">
        <v>3365</v>
      </c>
      <c r="AI2055" s="2">
        <v>0.0</v>
      </c>
      <c r="AJ2055" s="94">
        <v>0.0011573160247925842</v>
      </c>
      <c r="AK2055" s="94">
        <v>3.6982248520710064E-4</v>
      </c>
      <c r="AL2055" s="79"/>
      <c r="AM2055" s="2" t="s">
        <v>5557</v>
      </c>
    </row>
    <row r="2056">
      <c r="A2056" s="54">
        <v>46043.0</v>
      </c>
      <c r="B2056" s="54">
        <v>46044.0</v>
      </c>
      <c r="C2056" s="2" t="s">
        <v>1189</v>
      </c>
      <c r="D2056" s="2" t="s">
        <v>146</v>
      </c>
      <c r="E2056" s="2" t="s">
        <v>148</v>
      </c>
      <c r="F2056" s="53">
        <v>0.0</v>
      </c>
      <c r="G2056" s="53">
        <v>0.0</v>
      </c>
      <c r="H2056" s="53">
        <v>0.0</v>
      </c>
      <c r="I2056" s="53">
        <v>0.0</v>
      </c>
      <c r="J2056" s="53">
        <v>0.0</v>
      </c>
      <c r="K2056" s="2" t="s">
        <v>3531</v>
      </c>
      <c r="L2056" s="53">
        <v>0.0</v>
      </c>
      <c r="M2056" s="2" t="s">
        <v>3369</v>
      </c>
      <c r="N2056" s="2" t="s">
        <v>3360</v>
      </c>
      <c r="O2056" s="55"/>
      <c r="AB2056" s="2" t="s">
        <v>164</v>
      </c>
      <c r="AC2056" s="2" t="s">
        <v>3361</v>
      </c>
      <c r="AD2056" s="2" t="s">
        <v>3362</v>
      </c>
      <c r="AE2056" s="2" t="s">
        <v>3363</v>
      </c>
      <c r="AF2056" s="93"/>
      <c r="AG2056" s="101" t="s">
        <v>3364</v>
      </c>
      <c r="AH2056" s="101" t="s">
        <v>3365</v>
      </c>
      <c r="AI2056" s="2">
        <v>0.0</v>
      </c>
      <c r="AJ2056" s="94">
        <v>0.0</v>
      </c>
      <c r="AK2056" s="94">
        <v>0.0</v>
      </c>
      <c r="AL2056" s="79"/>
      <c r="AM2056" s="2" t="s">
        <v>5558</v>
      </c>
    </row>
    <row r="2057">
      <c r="A2057" s="54">
        <v>46044.0</v>
      </c>
      <c r="B2057" s="54">
        <v>46045.0</v>
      </c>
      <c r="C2057" s="2" t="s">
        <v>178</v>
      </c>
      <c r="D2057" s="2" t="s">
        <v>146</v>
      </c>
      <c r="E2057" s="2" t="s">
        <v>196</v>
      </c>
      <c r="F2057" s="53">
        <v>0.25</v>
      </c>
      <c r="G2057" s="53">
        <v>0.16666666666666666</v>
      </c>
      <c r="H2057" s="53">
        <v>0.08</v>
      </c>
      <c r="I2057" s="53">
        <v>0.038461538461538464</v>
      </c>
      <c r="J2057" s="53">
        <v>0.06441927515984001</v>
      </c>
      <c r="K2057" s="2" t="s">
        <v>196</v>
      </c>
      <c r="L2057" s="53">
        <v>0.6666666666666666</v>
      </c>
      <c r="M2057" s="2" t="s">
        <v>3369</v>
      </c>
      <c r="N2057" s="2" t="s">
        <v>3360</v>
      </c>
      <c r="O2057" s="55"/>
      <c r="AB2057" s="2" t="s">
        <v>164</v>
      </c>
      <c r="AC2057" s="2" t="s">
        <v>3361</v>
      </c>
      <c r="AD2057" s="2" t="s">
        <v>3362</v>
      </c>
      <c r="AE2057" s="2" t="s">
        <v>3363</v>
      </c>
      <c r="AF2057" s="93"/>
      <c r="AG2057" s="2" t="s">
        <v>3364</v>
      </c>
      <c r="AH2057" s="2" t="s">
        <v>3365</v>
      </c>
      <c r="AI2057" s="2">
        <v>0.0</v>
      </c>
      <c r="AJ2057" s="94">
        <v>0.004149843012119181</v>
      </c>
      <c r="AK2057" s="94">
        <v>0.0014792899408284025</v>
      </c>
      <c r="AL2057" s="79"/>
      <c r="AM2057" s="2" t="s">
        <v>5559</v>
      </c>
    </row>
    <row r="2058">
      <c r="A2058" s="54">
        <v>46044.0</v>
      </c>
      <c r="B2058" s="54">
        <v>46045.0</v>
      </c>
      <c r="C2058" s="2" t="s">
        <v>932</v>
      </c>
      <c r="D2058" s="2" t="s">
        <v>146</v>
      </c>
      <c r="E2058" s="2" t="s">
        <v>196</v>
      </c>
      <c r="F2058" s="53">
        <v>0.0</v>
      </c>
      <c r="G2058" s="53">
        <v>0.0</v>
      </c>
      <c r="H2058" s="53">
        <v>0.0</v>
      </c>
      <c r="I2058" s="53">
        <v>0.0</v>
      </c>
      <c r="J2058" s="53">
        <v>0.0</v>
      </c>
      <c r="K2058" s="2" t="s">
        <v>3531</v>
      </c>
      <c r="L2058" s="53">
        <v>0.0</v>
      </c>
      <c r="M2058" s="2" t="s">
        <v>3369</v>
      </c>
      <c r="N2058" s="2" t="s">
        <v>3360</v>
      </c>
      <c r="O2058" s="55"/>
      <c r="AB2058" s="2" t="s">
        <v>164</v>
      </c>
      <c r="AC2058" s="2" t="s">
        <v>3361</v>
      </c>
      <c r="AD2058" s="2" t="s">
        <v>3362</v>
      </c>
      <c r="AE2058" s="2" t="s">
        <v>3363</v>
      </c>
      <c r="AF2058" s="93"/>
      <c r="AG2058" s="2" t="s">
        <v>3364</v>
      </c>
      <c r="AH2058" s="2" t="s">
        <v>3365</v>
      </c>
      <c r="AI2058" s="2">
        <v>0.0</v>
      </c>
      <c r="AJ2058" s="94">
        <v>0.0</v>
      </c>
      <c r="AK2058" s="94">
        <v>0.0</v>
      </c>
      <c r="AL2058" s="79"/>
      <c r="AM2058" s="2" t="s">
        <v>5560</v>
      </c>
    </row>
    <row r="2059">
      <c r="A2059" s="54">
        <v>46044.0</v>
      </c>
      <c r="B2059" s="54">
        <v>46045.0</v>
      </c>
      <c r="C2059" s="2" t="s">
        <v>450</v>
      </c>
      <c r="D2059" s="2" t="s">
        <v>146</v>
      </c>
      <c r="E2059" s="2" t="s">
        <v>196</v>
      </c>
      <c r="F2059" s="53">
        <v>0.0</v>
      </c>
      <c r="G2059" s="53">
        <v>0.0</v>
      </c>
      <c r="H2059" s="53">
        <v>0.04</v>
      </c>
      <c r="I2059" s="53">
        <v>0.019230769230769232</v>
      </c>
      <c r="J2059" s="53">
        <v>0.016252023203885288</v>
      </c>
      <c r="K2059" s="2" t="s">
        <v>3531</v>
      </c>
      <c r="L2059" s="53">
        <v>0.0</v>
      </c>
      <c r="M2059" s="2" t="s">
        <v>3369</v>
      </c>
      <c r="N2059" s="2" t="s">
        <v>3360</v>
      </c>
      <c r="O2059" s="55"/>
      <c r="AB2059" s="2" t="s">
        <v>164</v>
      </c>
      <c r="AC2059" s="2" t="s">
        <v>3361</v>
      </c>
      <c r="AD2059" s="2" t="s">
        <v>3362</v>
      </c>
      <c r="AE2059" s="2" t="s">
        <v>3363</v>
      </c>
      <c r="AF2059" s="93"/>
      <c r="AG2059" s="2" t="s">
        <v>3364</v>
      </c>
      <c r="AH2059" s="2" t="s">
        <v>3365</v>
      </c>
      <c r="AI2059" s="2">
        <v>0.0</v>
      </c>
      <c r="AJ2059" s="94">
        <v>2.6412825821962583E-4</v>
      </c>
      <c r="AK2059" s="94">
        <v>3.6982248520710064E-4</v>
      </c>
      <c r="AL2059" s="79"/>
      <c r="AM2059" s="2" t="s">
        <v>5561</v>
      </c>
    </row>
    <row r="2060">
      <c r="A2060" s="54">
        <v>46044.0</v>
      </c>
      <c r="B2060" s="54">
        <v>46045.0</v>
      </c>
      <c r="C2060" s="2" t="s">
        <v>515</v>
      </c>
      <c r="D2060" s="2" t="s">
        <v>146</v>
      </c>
      <c r="E2060" s="2" t="s">
        <v>196</v>
      </c>
      <c r="F2060" s="53">
        <v>0.0</v>
      </c>
      <c r="G2060" s="53">
        <v>0.0</v>
      </c>
      <c r="H2060" s="53">
        <v>0.0</v>
      </c>
      <c r="I2060" s="53">
        <v>0.0</v>
      </c>
      <c r="J2060" s="53">
        <v>0.006037702858671392</v>
      </c>
      <c r="K2060" s="2" t="s">
        <v>148</v>
      </c>
      <c r="L2060" s="53">
        <v>1.0</v>
      </c>
      <c r="M2060" s="2" t="s">
        <v>4321</v>
      </c>
      <c r="N2060" s="2" t="s">
        <v>3360</v>
      </c>
      <c r="O2060" s="55"/>
      <c r="AB2060" s="2" t="s">
        <v>164</v>
      </c>
      <c r="AC2060" s="2" t="s">
        <v>3361</v>
      </c>
      <c r="AD2060" s="2" t="s">
        <v>3362</v>
      </c>
      <c r="AE2060" s="2" t="s">
        <v>3363</v>
      </c>
      <c r="AF2060" s="93"/>
      <c r="AG2060" s="2" t="s">
        <v>3364</v>
      </c>
      <c r="AH2060" s="2" t="s">
        <v>3365</v>
      </c>
      <c r="AI2060" s="2">
        <v>0.0</v>
      </c>
      <c r="AJ2060" s="94">
        <v>3.64538558096087E-5</v>
      </c>
      <c r="AK2060" s="94">
        <v>0.0</v>
      </c>
      <c r="AL2060" s="79"/>
      <c r="AM2060" s="2" t="s">
        <v>5562</v>
      </c>
    </row>
    <row r="2061">
      <c r="A2061" s="54">
        <v>46044.0</v>
      </c>
      <c r="B2061" s="54">
        <v>46045.0</v>
      </c>
      <c r="C2061" s="2" t="s">
        <v>1189</v>
      </c>
      <c r="D2061" s="2" t="s">
        <v>146</v>
      </c>
      <c r="E2061" s="2" t="s">
        <v>196</v>
      </c>
      <c r="F2061" s="53">
        <v>0.0</v>
      </c>
      <c r="G2061" s="53">
        <v>0.0</v>
      </c>
      <c r="H2061" s="53">
        <v>0.0</v>
      </c>
      <c r="I2061" s="53">
        <v>0.0</v>
      </c>
      <c r="J2061" s="53">
        <v>0.0</v>
      </c>
      <c r="K2061" s="2" t="s">
        <v>3531</v>
      </c>
      <c r="L2061" s="53">
        <v>0.0</v>
      </c>
      <c r="M2061" s="2" t="s">
        <v>3369</v>
      </c>
      <c r="N2061" s="2" t="s">
        <v>3360</v>
      </c>
      <c r="O2061" s="55"/>
      <c r="AB2061" s="2" t="s">
        <v>164</v>
      </c>
      <c r="AC2061" s="2" t="s">
        <v>3361</v>
      </c>
      <c r="AD2061" s="2" t="s">
        <v>3362</v>
      </c>
      <c r="AE2061" s="2" t="s">
        <v>3363</v>
      </c>
      <c r="AF2061" s="93"/>
      <c r="AG2061" s="101" t="s">
        <v>3364</v>
      </c>
      <c r="AH2061" s="101" t="s">
        <v>3365</v>
      </c>
      <c r="AI2061" s="2">
        <v>0.0</v>
      </c>
      <c r="AJ2061" s="94">
        <v>0.0</v>
      </c>
      <c r="AK2061" s="94">
        <v>0.0</v>
      </c>
      <c r="AL2061" s="79"/>
      <c r="AM2061" s="2" t="s">
        <v>5563</v>
      </c>
    </row>
    <row r="2062">
      <c r="A2062" s="54">
        <v>46045.0</v>
      </c>
      <c r="B2062" s="54">
        <v>46046.0</v>
      </c>
      <c r="C2062" s="2" t="s">
        <v>178</v>
      </c>
      <c r="D2062" s="2" t="s">
        <v>146</v>
      </c>
      <c r="E2062" s="2" t="s">
        <v>288</v>
      </c>
      <c r="F2062" s="53">
        <v>0.0</v>
      </c>
      <c r="G2062" s="53">
        <v>0.0</v>
      </c>
      <c r="H2062" s="53">
        <v>0.0</v>
      </c>
      <c r="I2062" s="53">
        <v>0.019230769230769232</v>
      </c>
      <c r="J2062" s="53">
        <v>0.02002998341500094</v>
      </c>
      <c r="K2062" s="2" t="s">
        <v>196</v>
      </c>
      <c r="L2062" s="53">
        <v>0.6666666666666666</v>
      </c>
      <c r="M2062" s="2" t="s">
        <v>3369</v>
      </c>
      <c r="N2062" s="2" t="s">
        <v>3360</v>
      </c>
      <c r="O2062" s="55"/>
      <c r="AB2062" s="2" t="s">
        <v>153</v>
      </c>
      <c r="AC2062" s="2" t="s">
        <v>5487</v>
      </c>
      <c r="AD2062" s="2" t="s">
        <v>3362</v>
      </c>
      <c r="AE2062" s="2" t="s">
        <v>3363</v>
      </c>
      <c r="AF2062" s="93"/>
      <c r="AG2062" s="2" t="s">
        <v>3364</v>
      </c>
      <c r="AH2062" s="2" t="s">
        <v>3365</v>
      </c>
      <c r="AI2062" s="2">
        <v>1.0</v>
      </c>
      <c r="AJ2062" s="94">
        <v>0.9603412334056033</v>
      </c>
      <c r="AK2062" s="94">
        <v>0.9619082840236686</v>
      </c>
      <c r="AL2062" s="79"/>
      <c r="AM2062" s="2" t="s">
        <v>5564</v>
      </c>
    </row>
    <row r="2063">
      <c r="A2063" s="54">
        <v>46045.0</v>
      </c>
      <c r="B2063" s="54">
        <v>46046.0</v>
      </c>
      <c r="C2063" s="2" t="s">
        <v>932</v>
      </c>
      <c r="D2063" s="2" t="s">
        <v>146</v>
      </c>
      <c r="E2063" s="2" t="s">
        <v>288</v>
      </c>
      <c r="F2063" s="53">
        <v>0.0</v>
      </c>
      <c r="G2063" s="53">
        <v>0.0</v>
      </c>
      <c r="H2063" s="53">
        <v>0.0</v>
      </c>
      <c r="I2063" s="53">
        <v>0.0</v>
      </c>
      <c r="J2063" s="53">
        <v>0.0</v>
      </c>
      <c r="K2063" s="2" t="s">
        <v>3531</v>
      </c>
      <c r="L2063" s="53">
        <v>0.0</v>
      </c>
      <c r="M2063" s="2" t="s">
        <v>3369</v>
      </c>
      <c r="N2063" s="2" t="s">
        <v>3360</v>
      </c>
      <c r="O2063" s="55"/>
      <c r="AB2063" s="2" t="s">
        <v>164</v>
      </c>
      <c r="AC2063" s="2" t="s">
        <v>3361</v>
      </c>
      <c r="AD2063" s="2" t="s">
        <v>3362</v>
      </c>
      <c r="AE2063" s="2" t="s">
        <v>3363</v>
      </c>
      <c r="AF2063" s="93"/>
      <c r="AG2063" s="2" t="s">
        <v>3364</v>
      </c>
      <c r="AH2063" s="2" t="s">
        <v>3365</v>
      </c>
      <c r="AI2063" s="2">
        <v>0.0</v>
      </c>
      <c r="AJ2063" s="94">
        <v>0.0</v>
      </c>
      <c r="AK2063" s="94">
        <v>0.0</v>
      </c>
      <c r="AL2063" s="79"/>
      <c r="AM2063" s="2" t="s">
        <v>5565</v>
      </c>
    </row>
    <row r="2064">
      <c r="A2064" s="54">
        <v>46045.0</v>
      </c>
      <c r="B2064" s="54">
        <v>46046.0</v>
      </c>
      <c r="C2064" s="2" t="s">
        <v>450</v>
      </c>
      <c r="D2064" s="2" t="s">
        <v>146</v>
      </c>
      <c r="E2064" s="2" t="s">
        <v>288</v>
      </c>
      <c r="F2064" s="53">
        <v>0.0</v>
      </c>
      <c r="G2064" s="53">
        <v>0.0</v>
      </c>
      <c r="H2064" s="53">
        <v>0.0</v>
      </c>
      <c r="I2064" s="53">
        <v>0.0</v>
      </c>
      <c r="J2064" s="53">
        <v>0.003779192512931414</v>
      </c>
      <c r="K2064" s="2" t="s">
        <v>3531</v>
      </c>
      <c r="L2064" s="53">
        <v>0.0</v>
      </c>
      <c r="M2064" s="2" t="s">
        <v>3369</v>
      </c>
      <c r="N2064" s="2" t="s">
        <v>3360</v>
      </c>
      <c r="O2064" s="55"/>
      <c r="AB2064" s="2" t="s">
        <v>164</v>
      </c>
      <c r="AC2064" s="2" t="s">
        <v>3361</v>
      </c>
      <c r="AD2064" s="2" t="s">
        <v>3362</v>
      </c>
      <c r="AE2064" s="2" t="s">
        <v>3363</v>
      </c>
      <c r="AF2064" s="93"/>
      <c r="AG2064" s="2" t="s">
        <v>3364</v>
      </c>
      <c r="AH2064" s="2" t="s">
        <v>3365</v>
      </c>
      <c r="AI2064" s="2">
        <v>0.0</v>
      </c>
      <c r="AJ2064" s="94">
        <v>1.4282296049796856E-5</v>
      </c>
      <c r="AK2064" s="94">
        <v>0.0</v>
      </c>
      <c r="AL2064" s="79"/>
      <c r="AM2064" s="2" t="s">
        <v>5566</v>
      </c>
    </row>
    <row r="2065">
      <c r="A2065" s="54">
        <v>46045.0</v>
      </c>
      <c r="B2065" s="54">
        <v>46046.0</v>
      </c>
      <c r="C2065" s="2" t="s">
        <v>515</v>
      </c>
      <c r="D2065" s="2" t="s">
        <v>146</v>
      </c>
      <c r="E2065" s="2" t="s">
        <v>288</v>
      </c>
      <c r="F2065" s="53">
        <v>0.0</v>
      </c>
      <c r="G2065" s="53">
        <v>0.08333333333333333</v>
      </c>
      <c r="H2065" s="53">
        <v>0.04</v>
      </c>
      <c r="I2065" s="53">
        <v>0.019230769230769232</v>
      </c>
      <c r="J2065" s="53">
        <v>0.021429708792940073</v>
      </c>
      <c r="K2065" s="2" t="s">
        <v>148</v>
      </c>
      <c r="L2065" s="53">
        <v>1.0</v>
      </c>
      <c r="M2065" s="2" t="s">
        <v>4321</v>
      </c>
      <c r="N2065" s="2" t="s">
        <v>3360</v>
      </c>
      <c r="O2065" s="55"/>
      <c r="AB2065" s="2" t="s">
        <v>164</v>
      </c>
      <c r="AC2065" s="2" t="s">
        <v>3361</v>
      </c>
      <c r="AD2065" s="2" t="s">
        <v>3362</v>
      </c>
      <c r="AE2065" s="2" t="s">
        <v>3363</v>
      </c>
      <c r="AF2065" s="93"/>
      <c r="AG2065" s="2" t="s">
        <v>3364</v>
      </c>
      <c r="AH2065" s="2" t="s">
        <v>3365</v>
      </c>
      <c r="AI2065" s="2">
        <v>0.0</v>
      </c>
      <c r="AJ2065" s="94">
        <v>4.592324189502131E-4</v>
      </c>
      <c r="AK2065" s="94">
        <v>3.6982248520710064E-4</v>
      </c>
      <c r="AL2065" s="79"/>
      <c r="AM2065" s="2" t="s">
        <v>5567</v>
      </c>
    </row>
    <row r="2066">
      <c r="A2066" s="54">
        <v>46045.0</v>
      </c>
      <c r="B2066" s="54">
        <v>46046.0</v>
      </c>
      <c r="C2066" s="2" t="s">
        <v>1189</v>
      </c>
      <c r="D2066" s="2" t="s">
        <v>146</v>
      </c>
      <c r="E2066" s="2" t="s">
        <v>288</v>
      </c>
      <c r="F2066" s="53">
        <v>0.0</v>
      </c>
      <c r="G2066" s="53">
        <v>0.0</v>
      </c>
      <c r="H2066" s="53">
        <v>0.0</v>
      </c>
      <c r="I2066" s="53">
        <v>0.0</v>
      </c>
      <c r="J2066" s="53">
        <v>0.0</v>
      </c>
      <c r="K2066" s="2" t="s">
        <v>3531</v>
      </c>
      <c r="L2066" s="53">
        <v>0.0</v>
      </c>
      <c r="M2066" s="2" t="s">
        <v>3369</v>
      </c>
      <c r="N2066" s="2" t="s">
        <v>3360</v>
      </c>
      <c r="O2066" s="55"/>
      <c r="AB2066" s="2" t="s">
        <v>164</v>
      </c>
      <c r="AC2066" s="2" t="s">
        <v>3361</v>
      </c>
      <c r="AD2066" s="2" t="s">
        <v>3362</v>
      </c>
      <c r="AE2066" s="2" t="s">
        <v>3363</v>
      </c>
      <c r="AF2066" s="93"/>
      <c r="AG2066" s="101" t="s">
        <v>3364</v>
      </c>
      <c r="AH2066" s="101" t="s">
        <v>3365</v>
      </c>
      <c r="AI2066" s="2">
        <v>0.0</v>
      </c>
      <c r="AJ2066" s="94">
        <v>0.0</v>
      </c>
      <c r="AK2066" s="94">
        <v>0.0</v>
      </c>
      <c r="AL2066" s="79"/>
      <c r="AM2066" s="2" t="s">
        <v>5568</v>
      </c>
    </row>
    <row r="2067">
      <c r="A2067" s="54">
        <v>46046.0</v>
      </c>
      <c r="B2067" s="54">
        <v>46047.0</v>
      </c>
      <c r="C2067" s="2" t="s">
        <v>178</v>
      </c>
      <c r="D2067" s="2" t="s">
        <v>146</v>
      </c>
      <c r="E2067" s="2" t="s">
        <v>256</v>
      </c>
      <c r="F2067" s="53">
        <v>0.0</v>
      </c>
      <c r="G2067" s="53">
        <v>0.0</v>
      </c>
      <c r="H2067" s="53">
        <v>0.04</v>
      </c>
      <c r="I2067" s="53">
        <v>0.019230769230769232</v>
      </c>
      <c r="J2067" s="53">
        <v>0.025287590817508962</v>
      </c>
      <c r="K2067" s="2" t="s">
        <v>196</v>
      </c>
      <c r="L2067" s="53">
        <v>0.5</v>
      </c>
      <c r="M2067" s="2" t="s">
        <v>3369</v>
      </c>
      <c r="N2067" s="2" t="s">
        <v>3360</v>
      </c>
      <c r="O2067" s="55"/>
      <c r="AB2067" s="2" t="s">
        <v>164</v>
      </c>
      <c r="AC2067" s="2" t="s">
        <v>3361</v>
      </c>
      <c r="AD2067" s="2" t="s">
        <v>3362</v>
      </c>
      <c r="AE2067" s="2" t="s">
        <v>3363</v>
      </c>
      <c r="AF2067" s="93"/>
      <c r="AG2067" s="2" t="s">
        <v>3364</v>
      </c>
      <c r="AH2067" s="2" t="s">
        <v>3365</v>
      </c>
      <c r="AI2067" s="2">
        <v>0.0</v>
      </c>
      <c r="AJ2067" s="94">
        <v>6.394622493537636E-4</v>
      </c>
      <c r="AK2067" s="94">
        <v>3.6982248520710064E-4</v>
      </c>
      <c r="AL2067" s="79"/>
      <c r="AM2067" s="2" t="s">
        <v>5569</v>
      </c>
    </row>
    <row r="2068">
      <c r="A2068" s="54">
        <v>46046.0</v>
      </c>
      <c r="B2068" s="54">
        <v>46047.0</v>
      </c>
      <c r="C2068" s="2" t="s">
        <v>932</v>
      </c>
      <c r="D2068" s="2" t="s">
        <v>146</v>
      </c>
      <c r="E2068" s="2" t="s">
        <v>256</v>
      </c>
      <c r="F2068" s="53">
        <v>0.0</v>
      </c>
      <c r="G2068" s="53">
        <v>0.0</v>
      </c>
      <c r="H2068" s="53">
        <v>0.0</v>
      </c>
      <c r="I2068" s="53">
        <v>0.0</v>
      </c>
      <c r="J2068" s="53">
        <v>0.0</v>
      </c>
      <c r="K2068" s="2" t="s">
        <v>3531</v>
      </c>
      <c r="L2068" s="53">
        <v>0.0</v>
      </c>
      <c r="M2068" s="2" t="s">
        <v>3369</v>
      </c>
      <c r="N2068" s="2" t="s">
        <v>3360</v>
      </c>
      <c r="O2068" s="55"/>
      <c r="AB2068" s="2" t="s">
        <v>164</v>
      </c>
      <c r="AC2068" s="2" t="s">
        <v>3361</v>
      </c>
      <c r="AD2068" s="2" t="s">
        <v>3362</v>
      </c>
      <c r="AE2068" s="2" t="s">
        <v>3363</v>
      </c>
      <c r="AF2068" s="93"/>
      <c r="AG2068" s="2" t="s">
        <v>3364</v>
      </c>
      <c r="AH2068" s="2" t="s">
        <v>3365</v>
      </c>
      <c r="AI2068" s="2">
        <v>0.0</v>
      </c>
      <c r="AJ2068" s="94">
        <v>0.0</v>
      </c>
      <c r="AK2068" s="94">
        <v>0.0</v>
      </c>
      <c r="AL2068" s="79"/>
      <c r="AM2068" s="2" t="s">
        <v>5570</v>
      </c>
    </row>
    <row r="2069">
      <c r="A2069" s="54">
        <v>46046.0</v>
      </c>
      <c r="B2069" s="54">
        <v>46047.0</v>
      </c>
      <c r="C2069" s="2" t="s">
        <v>450</v>
      </c>
      <c r="D2069" s="2" t="s">
        <v>146</v>
      </c>
      <c r="E2069" s="2" t="s">
        <v>256</v>
      </c>
      <c r="F2069" s="53">
        <v>0.0</v>
      </c>
      <c r="G2069" s="53">
        <v>0.0</v>
      </c>
      <c r="H2069" s="53">
        <v>0.04</v>
      </c>
      <c r="I2069" s="53">
        <v>0.019230769230769232</v>
      </c>
      <c r="J2069" s="53">
        <v>0.018378260799286526</v>
      </c>
      <c r="K2069" s="2" t="s">
        <v>3531</v>
      </c>
      <c r="L2069" s="53">
        <v>0.0</v>
      </c>
      <c r="M2069" s="2" t="s">
        <v>3369</v>
      </c>
      <c r="N2069" s="2" t="s">
        <v>3360</v>
      </c>
      <c r="O2069" s="55"/>
      <c r="AB2069" s="2" t="s">
        <v>164</v>
      </c>
      <c r="AC2069" s="2" t="s">
        <v>3361</v>
      </c>
      <c r="AD2069" s="2" t="s">
        <v>3362</v>
      </c>
      <c r="AE2069" s="2" t="s">
        <v>3363</v>
      </c>
      <c r="AF2069" s="93"/>
      <c r="AG2069" s="2" t="s">
        <v>3364</v>
      </c>
      <c r="AH2069" s="2" t="s">
        <v>3365</v>
      </c>
      <c r="AI2069" s="2">
        <v>0.0</v>
      </c>
      <c r="AJ2069" s="94">
        <v>3.3776047000659185E-4</v>
      </c>
      <c r="AK2069" s="94">
        <v>3.6982248520710064E-4</v>
      </c>
      <c r="AL2069" s="79"/>
      <c r="AM2069" s="2" t="s">
        <v>5571</v>
      </c>
    </row>
    <row r="2070">
      <c r="A2070" s="54">
        <v>46046.0</v>
      </c>
      <c r="B2070" s="54">
        <v>46047.0</v>
      </c>
      <c r="C2070" s="2" t="s">
        <v>515</v>
      </c>
      <c r="D2070" s="2" t="s">
        <v>146</v>
      </c>
      <c r="E2070" s="2" t="s">
        <v>256</v>
      </c>
      <c r="F2070" s="53">
        <v>0.0</v>
      </c>
      <c r="G2070" s="53">
        <v>0.0</v>
      </c>
      <c r="H2070" s="53">
        <v>0.0</v>
      </c>
      <c r="I2070" s="53">
        <v>0.0</v>
      </c>
      <c r="J2070" s="53">
        <v>0.005945415078768109</v>
      </c>
      <c r="K2070" s="2" t="s">
        <v>148</v>
      </c>
      <c r="L2070" s="53">
        <v>1.0</v>
      </c>
      <c r="M2070" s="2" t="s">
        <v>4321</v>
      </c>
      <c r="N2070" s="2" t="s">
        <v>3360</v>
      </c>
      <c r="O2070" s="55"/>
      <c r="AB2070" s="2" t="s">
        <v>164</v>
      </c>
      <c r="AC2070" s="2" t="s">
        <v>3361</v>
      </c>
      <c r="AD2070" s="2" t="s">
        <v>3362</v>
      </c>
      <c r="AE2070" s="2" t="s">
        <v>3363</v>
      </c>
      <c r="AF2070" s="93"/>
      <c r="AG2070" s="2" t="s">
        <v>3364</v>
      </c>
      <c r="AH2070" s="2" t="s">
        <v>3365</v>
      </c>
      <c r="AI2070" s="2">
        <v>0.0</v>
      </c>
      <c r="AJ2070" s="94">
        <v>3.53479604588432E-5</v>
      </c>
      <c r="AK2070" s="94">
        <v>0.0</v>
      </c>
      <c r="AL2070" s="79"/>
      <c r="AM2070" s="2" t="s">
        <v>5572</v>
      </c>
    </row>
    <row r="2071">
      <c r="A2071" s="54">
        <v>46046.0</v>
      </c>
      <c r="B2071" s="54">
        <v>46047.0</v>
      </c>
      <c r="C2071" s="2" t="s">
        <v>1189</v>
      </c>
      <c r="D2071" s="2" t="s">
        <v>146</v>
      </c>
      <c r="E2071" s="2" t="s">
        <v>256</v>
      </c>
      <c r="F2071" s="53">
        <v>0.0</v>
      </c>
      <c r="G2071" s="53">
        <v>0.0</v>
      </c>
      <c r="H2071" s="53">
        <v>0.0</v>
      </c>
      <c r="I2071" s="53">
        <v>0.0</v>
      </c>
      <c r="J2071" s="53">
        <v>0.0</v>
      </c>
      <c r="K2071" s="2" t="s">
        <v>3531</v>
      </c>
      <c r="L2071" s="53">
        <v>0.0</v>
      </c>
      <c r="M2071" s="2" t="s">
        <v>3369</v>
      </c>
      <c r="N2071" s="2" t="s">
        <v>3360</v>
      </c>
      <c r="O2071" s="55"/>
      <c r="AB2071" s="2" t="s">
        <v>164</v>
      </c>
      <c r="AC2071" s="2" t="s">
        <v>3361</v>
      </c>
      <c r="AD2071" s="2" t="s">
        <v>3362</v>
      </c>
      <c r="AE2071" s="2" t="s">
        <v>3363</v>
      </c>
      <c r="AF2071" s="93"/>
      <c r="AG2071" s="101" t="s">
        <v>3364</v>
      </c>
      <c r="AH2071" s="101" t="s">
        <v>3365</v>
      </c>
      <c r="AI2071" s="2">
        <v>0.0</v>
      </c>
      <c r="AJ2071" s="94">
        <v>0.0</v>
      </c>
      <c r="AK2071" s="94">
        <v>0.0</v>
      </c>
      <c r="AL2071" s="79"/>
      <c r="AM2071" s="2" t="s">
        <v>5573</v>
      </c>
    </row>
    <row r="2072">
      <c r="A2072" s="54">
        <v>46047.0</v>
      </c>
      <c r="B2072" s="54">
        <v>46048.0</v>
      </c>
      <c r="C2072" s="2" t="s">
        <v>178</v>
      </c>
      <c r="D2072" s="2" t="s">
        <v>146</v>
      </c>
      <c r="E2072" s="2" t="s">
        <v>180</v>
      </c>
      <c r="F2072" s="53">
        <v>0.0</v>
      </c>
      <c r="G2072" s="53">
        <v>0.0</v>
      </c>
      <c r="H2072" s="53">
        <v>0.0</v>
      </c>
      <c r="I2072" s="53">
        <v>0.019230769230769232</v>
      </c>
      <c r="J2072" s="53">
        <v>0.021342258779944976</v>
      </c>
      <c r="K2072" s="2" t="s">
        <v>196</v>
      </c>
      <c r="L2072" s="53">
        <v>0.5</v>
      </c>
      <c r="M2072" s="2" t="s">
        <v>3369</v>
      </c>
      <c r="N2072" s="2" t="s">
        <v>3360</v>
      </c>
      <c r="O2072" s="55"/>
      <c r="AB2072" s="2" t="s">
        <v>164</v>
      </c>
      <c r="AC2072" s="2" t="s">
        <v>3361</v>
      </c>
      <c r="AD2072" s="2" t="s">
        <v>3362</v>
      </c>
      <c r="AE2072" s="2" t="s">
        <v>3363</v>
      </c>
      <c r="AF2072" s="93"/>
      <c r="AG2072" s="2" t="s">
        <v>3364</v>
      </c>
      <c r="AH2072" s="2" t="s">
        <v>3365</v>
      </c>
      <c r="AI2072" s="2">
        <v>0.0</v>
      </c>
      <c r="AJ2072" s="94">
        <v>4.5549200983013843E-4</v>
      </c>
      <c r="AK2072" s="94">
        <v>3.6982248520710064E-4</v>
      </c>
      <c r="AL2072" s="79"/>
      <c r="AM2072" s="2" t="s">
        <v>5574</v>
      </c>
    </row>
    <row r="2073">
      <c r="A2073" s="54">
        <v>46047.0</v>
      </c>
      <c r="B2073" s="54">
        <v>46048.0</v>
      </c>
      <c r="C2073" s="2" t="s">
        <v>932</v>
      </c>
      <c r="D2073" s="2" t="s">
        <v>146</v>
      </c>
      <c r="E2073" s="2" t="s">
        <v>180</v>
      </c>
      <c r="F2073" s="53">
        <v>0.0</v>
      </c>
      <c r="G2073" s="53">
        <v>0.0</v>
      </c>
      <c r="H2073" s="53">
        <v>0.0</v>
      </c>
      <c r="I2073" s="53">
        <v>0.0</v>
      </c>
      <c r="J2073" s="53">
        <v>0.0</v>
      </c>
      <c r="K2073" s="2" t="s">
        <v>3531</v>
      </c>
      <c r="L2073" s="53">
        <v>0.0</v>
      </c>
      <c r="M2073" s="2" t="s">
        <v>3369</v>
      </c>
      <c r="N2073" s="2" t="s">
        <v>3360</v>
      </c>
      <c r="O2073" s="55"/>
      <c r="AB2073" s="2" t="s">
        <v>164</v>
      </c>
      <c r="AC2073" s="2" t="s">
        <v>3361</v>
      </c>
      <c r="AD2073" s="2" t="s">
        <v>3362</v>
      </c>
      <c r="AE2073" s="2" t="s">
        <v>3363</v>
      </c>
      <c r="AF2073" s="93"/>
      <c r="AG2073" s="2" t="s">
        <v>3364</v>
      </c>
      <c r="AH2073" s="2" t="s">
        <v>3365</v>
      </c>
      <c r="AI2073" s="2">
        <v>0.0</v>
      </c>
      <c r="AJ2073" s="94">
        <v>0.0</v>
      </c>
      <c r="AK2073" s="94">
        <v>0.0</v>
      </c>
      <c r="AL2073" s="79"/>
      <c r="AM2073" s="2" t="s">
        <v>5575</v>
      </c>
    </row>
    <row r="2074">
      <c r="A2074" s="54">
        <v>46047.0</v>
      </c>
      <c r="B2074" s="54">
        <v>46048.0</v>
      </c>
      <c r="C2074" s="2" t="s">
        <v>450</v>
      </c>
      <c r="D2074" s="2" t="s">
        <v>146</v>
      </c>
      <c r="E2074" s="2" t="s">
        <v>180</v>
      </c>
      <c r="F2074" s="53">
        <v>0.0</v>
      </c>
      <c r="G2074" s="53">
        <v>0.0</v>
      </c>
      <c r="H2074" s="53">
        <v>0.0</v>
      </c>
      <c r="I2074" s="53">
        <v>0.0</v>
      </c>
      <c r="J2074" s="53">
        <v>0.0037214266216629094</v>
      </c>
      <c r="K2074" s="2" t="s">
        <v>3531</v>
      </c>
      <c r="L2074" s="53">
        <v>0.0</v>
      </c>
      <c r="M2074" s="2" t="s">
        <v>3369</v>
      </c>
      <c r="N2074" s="2" t="s">
        <v>3360</v>
      </c>
      <c r="O2074" s="55"/>
      <c r="AB2074" s="2" t="s">
        <v>164</v>
      </c>
      <c r="AC2074" s="2" t="s">
        <v>3361</v>
      </c>
      <c r="AD2074" s="2" t="s">
        <v>3362</v>
      </c>
      <c r="AE2074" s="2" t="s">
        <v>3363</v>
      </c>
      <c r="AF2074" s="93"/>
      <c r="AG2074" s="2" t="s">
        <v>3364</v>
      </c>
      <c r="AH2074" s="2" t="s">
        <v>3365</v>
      </c>
      <c r="AI2074" s="2">
        <v>0.0</v>
      </c>
      <c r="AJ2074" s="94">
        <v>1.3849016100421415E-5</v>
      </c>
      <c r="AK2074" s="94">
        <v>0.0</v>
      </c>
      <c r="AL2074" s="79"/>
      <c r="AM2074" s="2" t="s">
        <v>5576</v>
      </c>
    </row>
    <row r="2075">
      <c r="A2075" s="54">
        <v>46047.0</v>
      </c>
      <c r="B2075" s="54">
        <v>46048.0</v>
      </c>
      <c r="C2075" s="2" t="s">
        <v>515</v>
      </c>
      <c r="D2075" s="2" t="s">
        <v>146</v>
      </c>
      <c r="E2075" s="2" t="s">
        <v>180</v>
      </c>
      <c r="F2075" s="53">
        <v>0.0</v>
      </c>
      <c r="G2075" s="53">
        <v>0.0</v>
      </c>
      <c r="H2075" s="53">
        <v>0.0</v>
      </c>
      <c r="I2075" s="53">
        <v>0.0</v>
      </c>
      <c r="J2075" s="53">
        <v>0.005899801534794694</v>
      </c>
      <c r="K2075" s="2" t="s">
        <v>148</v>
      </c>
      <c r="L2075" s="53">
        <v>1.0</v>
      </c>
      <c r="M2075" s="2" t="s">
        <v>4321</v>
      </c>
      <c r="N2075" s="2" t="s">
        <v>3360</v>
      </c>
      <c r="O2075" s="55"/>
      <c r="AB2075" s="2" t="s">
        <v>164</v>
      </c>
      <c r="AC2075" s="2" t="s">
        <v>3361</v>
      </c>
      <c r="AD2075" s="2" t="s">
        <v>3362</v>
      </c>
      <c r="AE2075" s="2" t="s">
        <v>3363</v>
      </c>
      <c r="AF2075" s="93"/>
      <c r="AG2075" s="2" t="s">
        <v>3364</v>
      </c>
      <c r="AH2075" s="2" t="s">
        <v>3365</v>
      </c>
      <c r="AI2075" s="2">
        <v>0.0</v>
      </c>
      <c r="AJ2075" s="94">
        <v>3.480765814996583E-5</v>
      </c>
      <c r="AK2075" s="94">
        <v>0.0</v>
      </c>
      <c r="AL2075" s="79"/>
      <c r="AM2075" s="2" t="s">
        <v>5577</v>
      </c>
    </row>
    <row r="2076">
      <c r="A2076" s="54">
        <v>46047.0</v>
      </c>
      <c r="B2076" s="54">
        <v>46048.0</v>
      </c>
      <c r="C2076" s="2" t="s">
        <v>1189</v>
      </c>
      <c r="D2076" s="2" t="s">
        <v>146</v>
      </c>
      <c r="E2076" s="2" t="s">
        <v>180</v>
      </c>
      <c r="F2076" s="53">
        <v>0.0</v>
      </c>
      <c r="G2076" s="53">
        <v>0.0</v>
      </c>
      <c r="H2076" s="53">
        <v>0.0</v>
      </c>
      <c r="I2076" s="53">
        <v>0.0</v>
      </c>
      <c r="J2076" s="53">
        <v>0.0</v>
      </c>
      <c r="K2076" s="2" t="s">
        <v>3531</v>
      </c>
      <c r="L2076" s="53">
        <v>0.0</v>
      </c>
      <c r="M2076" s="2" t="s">
        <v>3369</v>
      </c>
      <c r="N2076" s="2" t="s">
        <v>3360</v>
      </c>
      <c r="O2076" s="55"/>
      <c r="AB2076" s="2" t="s">
        <v>164</v>
      </c>
      <c r="AC2076" s="2" t="s">
        <v>3361</v>
      </c>
      <c r="AD2076" s="2" t="s">
        <v>3362</v>
      </c>
      <c r="AE2076" s="2" t="s">
        <v>3363</v>
      </c>
      <c r="AF2076" s="93"/>
      <c r="AG2076" s="101" t="s">
        <v>3364</v>
      </c>
      <c r="AH2076" s="101" t="s">
        <v>3365</v>
      </c>
      <c r="AI2076" s="2">
        <v>0.0</v>
      </c>
      <c r="AJ2076" s="94">
        <v>0.0</v>
      </c>
      <c r="AK2076" s="94">
        <v>0.0</v>
      </c>
      <c r="AL2076" s="79"/>
      <c r="AM2076" s="2" t="s">
        <v>5578</v>
      </c>
    </row>
    <row r="2077">
      <c r="A2077" s="54">
        <v>46048.0</v>
      </c>
      <c r="B2077" s="54">
        <v>46049.0</v>
      </c>
      <c r="C2077" s="2" t="s">
        <v>178</v>
      </c>
      <c r="D2077" s="2" t="s">
        <v>146</v>
      </c>
      <c r="E2077" s="2" t="s">
        <v>208</v>
      </c>
      <c r="F2077" s="53">
        <v>0.0</v>
      </c>
      <c r="G2077" s="53">
        <v>0.0</v>
      </c>
      <c r="H2077" s="53">
        <v>0.0</v>
      </c>
      <c r="I2077" s="53">
        <v>0.0</v>
      </c>
      <c r="J2077" s="53">
        <v>0.016499448105090464</v>
      </c>
      <c r="K2077" s="2" t="s">
        <v>196</v>
      </c>
      <c r="L2077" s="53">
        <v>0.5</v>
      </c>
      <c r="M2077" s="2" t="s">
        <v>3369</v>
      </c>
      <c r="N2077" s="2" t="s">
        <v>3360</v>
      </c>
      <c r="O2077" s="55"/>
      <c r="AB2077" s="2" t="s">
        <v>164</v>
      </c>
      <c r="AC2077" s="2" t="s">
        <v>3361</v>
      </c>
      <c r="AD2077" s="2" t="s">
        <v>3362</v>
      </c>
      <c r="AE2077" s="2" t="s">
        <v>3363</v>
      </c>
      <c r="AF2077" s="93"/>
      <c r="AG2077" s="2" t="s">
        <v>3364</v>
      </c>
      <c r="AH2077" s="2" t="s">
        <v>3365</v>
      </c>
      <c r="AI2077" s="2">
        <v>0.0</v>
      </c>
      <c r="AJ2077" s="94">
        <v>2.722317877725733E-4</v>
      </c>
      <c r="AK2077" s="94">
        <v>0.0</v>
      </c>
      <c r="AL2077" s="79"/>
      <c r="AM2077" s="2" t="s">
        <v>5579</v>
      </c>
    </row>
    <row r="2078">
      <c r="A2078" s="54">
        <v>46048.0</v>
      </c>
      <c r="B2078" s="54">
        <v>46049.0</v>
      </c>
      <c r="C2078" s="2" t="s">
        <v>932</v>
      </c>
      <c r="D2078" s="2" t="s">
        <v>146</v>
      </c>
      <c r="E2078" s="2" t="s">
        <v>208</v>
      </c>
      <c r="F2078" s="53">
        <v>0.0</v>
      </c>
      <c r="G2078" s="53">
        <v>0.0</v>
      </c>
      <c r="H2078" s="53">
        <v>0.0</v>
      </c>
      <c r="I2078" s="53">
        <v>0.0</v>
      </c>
      <c r="J2078" s="53">
        <v>0.0</v>
      </c>
      <c r="K2078" s="2" t="s">
        <v>3531</v>
      </c>
      <c r="L2078" s="53">
        <v>0.0</v>
      </c>
      <c r="M2078" s="2" t="s">
        <v>3369</v>
      </c>
      <c r="N2078" s="2" t="s">
        <v>3360</v>
      </c>
      <c r="O2078" s="55"/>
      <c r="AB2078" s="2" t="s">
        <v>164</v>
      </c>
      <c r="AC2078" s="2" t="s">
        <v>3361</v>
      </c>
      <c r="AD2078" s="2" t="s">
        <v>3362</v>
      </c>
      <c r="AE2078" s="2" t="s">
        <v>3363</v>
      </c>
      <c r="AF2078" s="93"/>
      <c r="AG2078" s="2" t="s">
        <v>3364</v>
      </c>
      <c r="AH2078" s="2" t="s">
        <v>3365</v>
      </c>
      <c r="AI2078" s="2">
        <v>0.0</v>
      </c>
      <c r="AJ2078" s="94">
        <v>0.0</v>
      </c>
      <c r="AK2078" s="94">
        <v>0.0</v>
      </c>
      <c r="AL2078" s="79"/>
      <c r="AM2078" s="2" t="s">
        <v>5580</v>
      </c>
    </row>
    <row r="2079">
      <c r="A2079" s="54">
        <v>46048.0</v>
      </c>
      <c r="B2079" s="54">
        <v>46049.0</v>
      </c>
      <c r="C2079" s="2" t="s">
        <v>450</v>
      </c>
      <c r="D2079" s="2" t="s">
        <v>146</v>
      </c>
      <c r="E2079" s="2" t="s">
        <v>208</v>
      </c>
      <c r="F2079" s="53">
        <v>0.0</v>
      </c>
      <c r="G2079" s="53">
        <v>0.0</v>
      </c>
      <c r="H2079" s="53">
        <v>0.0</v>
      </c>
      <c r="I2079" s="53">
        <v>0.0</v>
      </c>
      <c r="J2079" s="53">
        <v>0.003692875636642999</v>
      </c>
      <c r="K2079" s="2" t="s">
        <v>3531</v>
      </c>
      <c r="L2079" s="53">
        <v>0.0</v>
      </c>
      <c r="M2079" s="2" t="s">
        <v>3369</v>
      </c>
      <c r="N2079" s="2" t="s">
        <v>3360</v>
      </c>
      <c r="O2079" s="55"/>
      <c r="AB2079" s="2" t="s">
        <v>164</v>
      </c>
      <c r="AC2079" s="2" t="s">
        <v>3361</v>
      </c>
      <c r="AD2079" s="2" t="s">
        <v>3362</v>
      </c>
      <c r="AE2079" s="2" t="s">
        <v>3363</v>
      </c>
      <c r="AF2079" s="93"/>
      <c r="AG2079" s="2" t="s">
        <v>3364</v>
      </c>
      <c r="AH2079" s="2" t="s">
        <v>3365</v>
      </c>
      <c r="AI2079" s="2">
        <v>0.0</v>
      </c>
      <c r="AJ2079" s="94">
        <v>1.3637330467711437E-5</v>
      </c>
      <c r="AK2079" s="94">
        <v>0.0</v>
      </c>
      <c r="AL2079" s="79"/>
      <c r="AM2079" s="2" t="s">
        <v>5581</v>
      </c>
    </row>
    <row r="2080">
      <c r="A2080" s="54">
        <v>46048.0</v>
      </c>
      <c r="B2080" s="54">
        <v>46049.0</v>
      </c>
      <c r="C2080" s="2" t="s">
        <v>515</v>
      </c>
      <c r="D2080" s="2" t="s">
        <v>146</v>
      </c>
      <c r="E2080" s="2" t="s">
        <v>208</v>
      </c>
      <c r="F2080" s="53">
        <v>0.0</v>
      </c>
      <c r="G2080" s="53">
        <v>0.0</v>
      </c>
      <c r="H2080" s="53">
        <v>0.0</v>
      </c>
      <c r="I2080" s="53">
        <v>0.0</v>
      </c>
      <c r="J2080" s="53">
        <v>0.005854537940381781</v>
      </c>
      <c r="K2080" s="2" t="s">
        <v>148</v>
      </c>
      <c r="L2080" s="53">
        <v>1.0</v>
      </c>
      <c r="M2080" s="2" t="s">
        <v>4321</v>
      </c>
      <c r="N2080" s="2" t="s">
        <v>3360</v>
      </c>
      <c r="O2080" s="55"/>
      <c r="AB2080" s="2" t="s">
        <v>164</v>
      </c>
      <c r="AC2080" s="2" t="s">
        <v>3361</v>
      </c>
      <c r="AD2080" s="2" t="s">
        <v>3362</v>
      </c>
      <c r="AE2080" s="2" t="s">
        <v>3363</v>
      </c>
      <c r="AF2080" s="93"/>
      <c r="AG2080" s="2" t="s">
        <v>3364</v>
      </c>
      <c r="AH2080" s="2" t="s">
        <v>3365</v>
      </c>
      <c r="AI2080" s="2">
        <v>0.0</v>
      </c>
      <c r="AJ2080" s="94">
        <v>3.427561449536975E-5</v>
      </c>
      <c r="AK2080" s="94">
        <v>0.0</v>
      </c>
      <c r="AL2080" s="79"/>
      <c r="AM2080" s="2" t="s">
        <v>5582</v>
      </c>
    </row>
    <row r="2081">
      <c r="A2081" s="54">
        <v>46048.0</v>
      </c>
      <c r="B2081" s="54">
        <v>46049.0</v>
      </c>
      <c r="C2081" s="2" t="s">
        <v>1189</v>
      </c>
      <c r="D2081" s="2" t="s">
        <v>146</v>
      </c>
      <c r="E2081" s="2" t="s">
        <v>208</v>
      </c>
      <c r="F2081" s="53">
        <v>0.0</v>
      </c>
      <c r="G2081" s="53">
        <v>0.0</v>
      </c>
      <c r="H2081" s="53">
        <v>0.0</v>
      </c>
      <c r="I2081" s="53">
        <v>0.0</v>
      </c>
      <c r="J2081" s="53">
        <v>0.0</v>
      </c>
      <c r="K2081" s="2" t="s">
        <v>3531</v>
      </c>
      <c r="L2081" s="53">
        <v>0.0</v>
      </c>
      <c r="M2081" s="2" t="s">
        <v>3369</v>
      </c>
      <c r="N2081" s="2" t="s">
        <v>3360</v>
      </c>
      <c r="O2081" s="55"/>
      <c r="AB2081" s="2" t="s">
        <v>164</v>
      </c>
      <c r="AC2081" s="2" t="s">
        <v>3361</v>
      </c>
      <c r="AD2081" s="2" t="s">
        <v>3362</v>
      </c>
      <c r="AE2081" s="2" t="s">
        <v>3363</v>
      </c>
      <c r="AF2081" s="93"/>
      <c r="AG2081" s="101" t="s">
        <v>3364</v>
      </c>
      <c r="AH2081" s="101" t="s">
        <v>3365</v>
      </c>
      <c r="AI2081" s="2">
        <v>0.0</v>
      </c>
      <c r="AJ2081" s="94">
        <v>0.0</v>
      </c>
      <c r="AK2081" s="94">
        <v>0.0</v>
      </c>
      <c r="AL2081" s="79"/>
      <c r="AM2081" s="2" t="s">
        <v>5583</v>
      </c>
    </row>
    <row r="2082">
      <c r="A2082" s="54">
        <v>46049.0</v>
      </c>
      <c r="B2082" s="54">
        <v>46050.0</v>
      </c>
      <c r="C2082" s="2" t="s">
        <v>178</v>
      </c>
      <c r="D2082" s="2" t="s">
        <v>146</v>
      </c>
      <c r="E2082" s="2" t="s">
        <v>303</v>
      </c>
      <c r="F2082" s="53">
        <v>0.125</v>
      </c>
      <c r="G2082" s="53">
        <v>0.08333333333333333</v>
      </c>
      <c r="H2082" s="53">
        <v>0.04</v>
      </c>
      <c r="I2082" s="53">
        <v>0.019230769230769232</v>
      </c>
      <c r="J2082" s="53">
        <v>0.03552662279508004</v>
      </c>
      <c r="K2082" s="2" t="s">
        <v>196</v>
      </c>
      <c r="L2082" s="53">
        <v>0.5</v>
      </c>
      <c r="M2082" s="2" t="s">
        <v>3369</v>
      </c>
      <c r="N2082" s="2" t="s">
        <v>3360</v>
      </c>
      <c r="O2082" s="55"/>
      <c r="AB2082" s="2" t="s">
        <v>164</v>
      </c>
      <c r="AC2082" s="2" t="s">
        <v>3361</v>
      </c>
      <c r="AD2082" s="2" t="s">
        <v>3362</v>
      </c>
      <c r="AE2082" s="2" t="s">
        <v>3363</v>
      </c>
      <c r="AF2082" s="93"/>
      <c r="AG2082" s="2" t="s">
        <v>3364</v>
      </c>
      <c r="AH2082" s="2" t="s">
        <v>3365</v>
      </c>
      <c r="AI2082" s="2">
        <v>0.0</v>
      </c>
      <c r="AJ2082" s="94">
        <v>0.0012621409272239004</v>
      </c>
      <c r="AK2082" s="94">
        <v>3.6982248520710064E-4</v>
      </c>
      <c r="AL2082" s="79"/>
      <c r="AM2082" s="2" t="s">
        <v>5584</v>
      </c>
    </row>
    <row r="2083">
      <c r="A2083" s="54">
        <v>46049.0</v>
      </c>
      <c r="B2083" s="54">
        <v>46050.0</v>
      </c>
      <c r="C2083" s="2" t="s">
        <v>932</v>
      </c>
      <c r="D2083" s="2" t="s">
        <v>146</v>
      </c>
      <c r="E2083" s="2" t="s">
        <v>303</v>
      </c>
      <c r="F2083" s="53">
        <v>0.0</v>
      </c>
      <c r="G2083" s="53">
        <v>0.0</v>
      </c>
      <c r="H2083" s="53">
        <v>0.0</v>
      </c>
      <c r="I2083" s="53">
        <v>0.0</v>
      </c>
      <c r="J2083" s="53">
        <v>0.0</v>
      </c>
      <c r="K2083" s="2" t="s">
        <v>3531</v>
      </c>
      <c r="L2083" s="53">
        <v>0.0</v>
      </c>
      <c r="M2083" s="2" t="s">
        <v>3369</v>
      </c>
      <c r="N2083" s="2" t="s">
        <v>3360</v>
      </c>
      <c r="O2083" s="55"/>
      <c r="AB2083" s="2" t="s">
        <v>164</v>
      </c>
      <c r="AC2083" s="2" t="s">
        <v>3361</v>
      </c>
      <c r="AD2083" s="2" t="s">
        <v>3362</v>
      </c>
      <c r="AE2083" s="2" t="s">
        <v>3363</v>
      </c>
      <c r="AF2083" s="93"/>
      <c r="AG2083" s="2" t="s">
        <v>3364</v>
      </c>
      <c r="AH2083" s="2" t="s">
        <v>3365</v>
      </c>
      <c r="AI2083" s="2">
        <v>0.0</v>
      </c>
      <c r="AJ2083" s="94">
        <v>0.0</v>
      </c>
      <c r="AK2083" s="94">
        <v>0.0</v>
      </c>
      <c r="AL2083" s="79"/>
      <c r="AM2083" s="2" t="s">
        <v>5585</v>
      </c>
    </row>
    <row r="2084">
      <c r="A2084" s="54">
        <v>46049.0</v>
      </c>
      <c r="B2084" s="54">
        <v>46050.0</v>
      </c>
      <c r="C2084" s="2" t="s">
        <v>450</v>
      </c>
      <c r="D2084" s="2" t="s">
        <v>146</v>
      </c>
      <c r="E2084" s="2" t="s">
        <v>303</v>
      </c>
      <c r="F2084" s="53">
        <v>0.0</v>
      </c>
      <c r="G2084" s="53">
        <v>0.0</v>
      </c>
      <c r="H2084" s="53">
        <v>0.0</v>
      </c>
      <c r="I2084" s="53">
        <v>0.0</v>
      </c>
      <c r="J2084" s="53">
        <v>0.0036645436963144073</v>
      </c>
      <c r="K2084" s="2" t="s">
        <v>3531</v>
      </c>
      <c r="L2084" s="53">
        <v>0.0</v>
      </c>
      <c r="M2084" s="2" t="s">
        <v>3369</v>
      </c>
      <c r="N2084" s="2" t="s">
        <v>3360</v>
      </c>
      <c r="O2084" s="55"/>
      <c r="AB2084" s="2" t="s">
        <v>164</v>
      </c>
      <c r="AC2084" s="2" t="s">
        <v>3361</v>
      </c>
      <c r="AD2084" s="2" t="s">
        <v>3362</v>
      </c>
      <c r="AE2084" s="2" t="s">
        <v>3363</v>
      </c>
      <c r="AF2084" s="93"/>
      <c r="AG2084" s="2" t="s">
        <v>3364</v>
      </c>
      <c r="AH2084" s="2" t="s">
        <v>3365</v>
      </c>
      <c r="AI2084" s="2">
        <v>0.0</v>
      </c>
      <c r="AJ2084" s="94">
        <v>1.3428880502197659E-5</v>
      </c>
      <c r="AK2084" s="94">
        <v>0.0</v>
      </c>
      <c r="AL2084" s="79"/>
      <c r="AM2084" s="2" t="s">
        <v>5586</v>
      </c>
    </row>
    <row r="2085">
      <c r="A2085" s="54">
        <v>46049.0</v>
      </c>
      <c r="B2085" s="54">
        <v>46050.0</v>
      </c>
      <c r="C2085" s="2" t="s">
        <v>515</v>
      </c>
      <c r="D2085" s="2" t="s">
        <v>146</v>
      </c>
      <c r="E2085" s="2" t="s">
        <v>303</v>
      </c>
      <c r="F2085" s="53">
        <v>0.0</v>
      </c>
      <c r="G2085" s="53">
        <v>0.0</v>
      </c>
      <c r="H2085" s="53">
        <v>0.0</v>
      </c>
      <c r="I2085" s="53">
        <v>0.0</v>
      </c>
      <c r="J2085" s="53">
        <v>0.005809621610697535</v>
      </c>
      <c r="K2085" s="2" t="s">
        <v>148</v>
      </c>
      <c r="L2085" s="53">
        <v>1.0</v>
      </c>
      <c r="M2085" s="2" t="s">
        <v>4321</v>
      </c>
      <c r="N2085" s="2" t="s">
        <v>3360</v>
      </c>
      <c r="O2085" s="55"/>
      <c r="AB2085" s="2" t="s">
        <v>164</v>
      </c>
      <c r="AC2085" s="2" t="s">
        <v>3361</v>
      </c>
      <c r="AD2085" s="2" t="s">
        <v>3362</v>
      </c>
      <c r="AE2085" s="2" t="s">
        <v>3363</v>
      </c>
      <c r="AF2085" s="93"/>
      <c r="AG2085" s="2" t="s">
        <v>3364</v>
      </c>
      <c r="AH2085" s="2" t="s">
        <v>3365</v>
      </c>
      <c r="AI2085" s="2">
        <v>0.0</v>
      </c>
      <c r="AJ2085" s="94">
        <v>3.375170325948382E-5</v>
      </c>
      <c r="AK2085" s="94">
        <v>0.0</v>
      </c>
      <c r="AL2085" s="79"/>
      <c r="AM2085" s="2" t="s">
        <v>5587</v>
      </c>
    </row>
    <row r="2086">
      <c r="A2086" s="54">
        <v>46049.0</v>
      </c>
      <c r="B2086" s="54">
        <v>46050.0</v>
      </c>
      <c r="C2086" s="2" t="s">
        <v>1189</v>
      </c>
      <c r="D2086" s="2" t="s">
        <v>146</v>
      </c>
      <c r="E2086" s="2" t="s">
        <v>303</v>
      </c>
      <c r="F2086" s="53">
        <v>0.0</v>
      </c>
      <c r="G2086" s="53">
        <v>0.0</v>
      </c>
      <c r="H2086" s="53">
        <v>0.0</v>
      </c>
      <c r="I2086" s="53">
        <v>0.0</v>
      </c>
      <c r="J2086" s="53">
        <v>0.0</v>
      </c>
      <c r="K2086" s="2" t="s">
        <v>3531</v>
      </c>
      <c r="L2086" s="53">
        <v>0.0</v>
      </c>
      <c r="M2086" s="2" t="s">
        <v>3369</v>
      </c>
      <c r="N2086" s="2" t="s">
        <v>3360</v>
      </c>
      <c r="O2086" s="55"/>
      <c r="AB2086" s="2" t="s">
        <v>164</v>
      </c>
      <c r="AC2086" s="2" t="s">
        <v>3361</v>
      </c>
      <c r="AD2086" s="2" t="s">
        <v>3362</v>
      </c>
      <c r="AE2086" s="2" t="s">
        <v>3363</v>
      </c>
      <c r="AF2086" s="93"/>
      <c r="AG2086" s="101" t="s">
        <v>3364</v>
      </c>
      <c r="AH2086" s="101" t="s">
        <v>3365</v>
      </c>
      <c r="AI2086" s="2">
        <v>0.0</v>
      </c>
      <c r="AJ2086" s="94">
        <v>0.0</v>
      </c>
      <c r="AK2086" s="94">
        <v>0.0</v>
      </c>
      <c r="AL2086" s="79"/>
      <c r="AM2086" s="2" t="s">
        <v>5588</v>
      </c>
    </row>
    <row r="2087">
      <c r="A2087" s="54">
        <v>46050.0</v>
      </c>
      <c r="B2087" s="54">
        <v>46051.0</v>
      </c>
      <c r="C2087" s="2" t="s">
        <v>178</v>
      </c>
      <c r="D2087" s="2" t="s">
        <v>146</v>
      </c>
      <c r="E2087" s="2" t="s">
        <v>148</v>
      </c>
      <c r="F2087" s="53">
        <v>0.0</v>
      </c>
      <c r="G2087" s="53">
        <v>0.0</v>
      </c>
      <c r="H2087" s="53">
        <v>0.0</v>
      </c>
      <c r="I2087" s="53">
        <v>0.0</v>
      </c>
      <c r="J2087" s="53">
        <v>0.016247249964358626</v>
      </c>
      <c r="K2087" s="2" t="s">
        <v>196</v>
      </c>
      <c r="L2087" s="53">
        <v>0.6666666666666666</v>
      </c>
      <c r="M2087" s="2" t="s">
        <v>5589</v>
      </c>
      <c r="N2087" s="2" t="s">
        <v>3360</v>
      </c>
      <c r="O2087" s="55"/>
      <c r="AB2087" s="2" t="s">
        <v>164</v>
      </c>
      <c r="AC2087" s="2" t="s">
        <v>3361</v>
      </c>
      <c r="AD2087" s="2" t="s">
        <v>3362</v>
      </c>
      <c r="AE2087" s="2" t="s">
        <v>3363</v>
      </c>
      <c r="AF2087" s="93"/>
      <c r="AG2087" s="2" t="s">
        <v>3364</v>
      </c>
      <c r="AH2087" s="2" t="s">
        <v>3365</v>
      </c>
      <c r="AI2087" s="2">
        <v>0.0</v>
      </c>
      <c r="AJ2087" s="94">
        <v>2.6397313140435135E-4</v>
      </c>
      <c r="AK2087" s="94">
        <v>0.0</v>
      </c>
      <c r="AL2087" s="79"/>
      <c r="AM2087" s="2" t="s">
        <v>5590</v>
      </c>
    </row>
    <row r="2088">
      <c r="A2088" s="54">
        <v>46050.0</v>
      </c>
      <c r="B2088" s="54">
        <v>46051.0</v>
      </c>
      <c r="C2088" s="2" t="s">
        <v>932</v>
      </c>
      <c r="D2088" s="2" t="s">
        <v>146</v>
      </c>
      <c r="E2088" s="2" t="s">
        <v>148</v>
      </c>
      <c r="F2088" s="53">
        <v>0.0</v>
      </c>
      <c r="G2088" s="53">
        <v>0.0</v>
      </c>
      <c r="H2088" s="53">
        <v>0.0</v>
      </c>
      <c r="I2088" s="53">
        <v>0.0</v>
      </c>
      <c r="J2088" s="53">
        <v>0.0</v>
      </c>
      <c r="K2088" s="2" t="s">
        <v>3531</v>
      </c>
      <c r="L2088" s="53">
        <v>0.0</v>
      </c>
      <c r="M2088" s="2" t="s">
        <v>3369</v>
      </c>
      <c r="N2088" s="2" t="s">
        <v>3360</v>
      </c>
      <c r="O2088" s="55"/>
      <c r="AB2088" s="2" t="s">
        <v>164</v>
      </c>
      <c r="AC2088" s="2" t="s">
        <v>3361</v>
      </c>
      <c r="AD2088" s="2" t="s">
        <v>3362</v>
      </c>
      <c r="AE2088" s="2" t="s">
        <v>3363</v>
      </c>
      <c r="AF2088" s="93"/>
      <c r="AG2088" s="2" t="s">
        <v>3364</v>
      </c>
      <c r="AH2088" s="2" t="s">
        <v>3365</v>
      </c>
      <c r="AI2088" s="2">
        <v>0.0</v>
      </c>
      <c r="AJ2088" s="94">
        <v>0.0</v>
      </c>
      <c r="AK2088" s="94">
        <v>0.0</v>
      </c>
      <c r="AL2088" s="79"/>
      <c r="AM2088" s="2" t="s">
        <v>5591</v>
      </c>
    </row>
    <row r="2089">
      <c r="A2089" s="54">
        <v>46050.0</v>
      </c>
      <c r="B2089" s="54">
        <v>46051.0</v>
      </c>
      <c r="C2089" s="2" t="s">
        <v>450</v>
      </c>
      <c r="D2089" s="2" t="s">
        <v>146</v>
      </c>
      <c r="E2089" s="2" t="s">
        <v>148</v>
      </c>
      <c r="F2089" s="53">
        <v>0.0</v>
      </c>
      <c r="G2089" s="53">
        <v>0.0</v>
      </c>
      <c r="H2089" s="53">
        <v>0.0</v>
      </c>
      <c r="I2089" s="53">
        <v>0.0</v>
      </c>
      <c r="J2089" s="53">
        <v>0.003636429120154492</v>
      </c>
      <c r="K2089" s="2" t="s">
        <v>3531</v>
      </c>
      <c r="L2089" s="53">
        <v>0.0</v>
      </c>
      <c r="M2089" s="2" t="s">
        <v>3369</v>
      </c>
      <c r="N2089" s="2" t="s">
        <v>3360</v>
      </c>
      <c r="O2089" s="55"/>
      <c r="AB2089" s="2" t="s">
        <v>164</v>
      </c>
      <c r="AC2089" s="2" t="s">
        <v>3361</v>
      </c>
      <c r="AD2089" s="2" t="s">
        <v>3362</v>
      </c>
      <c r="AE2089" s="2" t="s">
        <v>3363</v>
      </c>
      <c r="AF2089" s="93"/>
      <c r="AG2089" s="2" t="s">
        <v>3364</v>
      </c>
      <c r="AH2089" s="2" t="s">
        <v>3365</v>
      </c>
      <c r="AI2089" s="2">
        <v>0.0</v>
      </c>
      <c r="AJ2089" s="94">
        <v>1.3223616745907571E-5</v>
      </c>
      <c r="AK2089" s="94">
        <v>0.0</v>
      </c>
      <c r="AL2089" s="79"/>
      <c r="AM2089" s="2" t="s">
        <v>5592</v>
      </c>
    </row>
    <row r="2090">
      <c r="A2090" s="54">
        <v>46050.0</v>
      </c>
      <c r="B2090" s="54">
        <v>46051.0</v>
      </c>
      <c r="C2090" s="2" t="s">
        <v>515</v>
      </c>
      <c r="D2090" s="2" t="s">
        <v>146</v>
      </c>
      <c r="E2090" s="2" t="s">
        <v>148</v>
      </c>
      <c r="F2090" s="53">
        <v>0.125</v>
      </c>
      <c r="G2090" s="53">
        <v>0.08333333333333333</v>
      </c>
      <c r="H2090" s="53">
        <v>0.04</v>
      </c>
      <c r="I2090" s="53">
        <v>0.019230769230769232</v>
      </c>
      <c r="J2090" s="53">
        <v>0.032233876616689514</v>
      </c>
      <c r="K2090" s="2" t="s">
        <v>148</v>
      </c>
      <c r="L2090" s="53">
        <v>1.0</v>
      </c>
      <c r="M2090" s="2" t="s">
        <v>4321</v>
      </c>
      <c r="N2090" s="2" t="s">
        <v>3360</v>
      </c>
      <c r="O2090" s="55"/>
      <c r="AB2090" s="2" t="s">
        <v>164</v>
      </c>
      <c r="AC2090" s="2" t="s">
        <v>3361</v>
      </c>
      <c r="AD2090" s="2" t="s">
        <v>3362</v>
      </c>
      <c r="AE2090" s="2" t="s">
        <v>3363</v>
      </c>
      <c r="AF2090" s="93"/>
      <c r="AG2090" s="2" t="s">
        <v>3364</v>
      </c>
      <c r="AH2090" s="2" t="s">
        <v>3365</v>
      </c>
      <c r="AI2090" s="2">
        <v>0.0</v>
      </c>
      <c r="AJ2090" s="94">
        <v>0.001039022801739963</v>
      </c>
      <c r="AK2090" s="94">
        <v>3.6982248520710064E-4</v>
      </c>
      <c r="AL2090" s="79"/>
      <c r="AM2090" s="2" t="s">
        <v>5593</v>
      </c>
    </row>
    <row r="2091">
      <c r="A2091" s="54">
        <v>46050.0</v>
      </c>
      <c r="B2091" s="54">
        <v>46051.0</v>
      </c>
      <c r="C2091" s="2" t="s">
        <v>1189</v>
      </c>
      <c r="D2091" s="2" t="s">
        <v>146</v>
      </c>
      <c r="E2091" s="2" t="s">
        <v>148</v>
      </c>
      <c r="F2091" s="53">
        <v>0.0</v>
      </c>
      <c r="G2091" s="53">
        <v>0.0</v>
      </c>
      <c r="H2091" s="53">
        <v>0.0</v>
      </c>
      <c r="I2091" s="53">
        <v>0.0</v>
      </c>
      <c r="J2091" s="53">
        <v>0.0</v>
      </c>
      <c r="K2091" s="2" t="s">
        <v>3531</v>
      </c>
      <c r="L2091" s="53">
        <v>0.0</v>
      </c>
      <c r="M2091" s="2" t="s">
        <v>3369</v>
      </c>
      <c r="N2091" s="2" t="s">
        <v>3360</v>
      </c>
      <c r="O2091" s="55"/>
      <c r="AB2091" s="2" t="s">
        <v>164</v>
      </c>
      <c r="AC2091" s="2" t="s">
        <v>3361</v>
      </c>
      <c r="AD2091" s="2" t="s">
        <v>3362</v>
      </c>
      <c r="AE2091" s="2" t="s">
        <v>3363</v>
      </c>
      <c r="AF2091" s="93"/>
      <c r="AG2091" s="101" t="s">
        <v>3364</v>
      </c>
      <c r="AH2091" s="101" t="s">
        <v>3365</v>
      </c>
      <c r="AI2091" s="2">
        <v>0.0</v>
      </c>
      <c r="AJ2091" s="94">
        <v>0.0</v>
      </c>
      <c r="AK2091" s="94">
        <v>0.0</v>
      </c>
      <c r="AL2091" s="79"/>
      <c r="AM2091" s="2" t="s">
        <v>5594</v>
      </c>
    </row>
    <row r="2092">
      <c r="A2092" s="54">
        <v>46051.0</v>
      </c>
      <c r="B2092" s="54">
        <v>46052.0</v>
      </c>
      <c r="C2092" s="2" t="s">
        <v>178</v>
      </c>
      <c r="D2092" s="2" t="s">
        <v>146</v>
      </c>
      <c r="E2092" s="2" t="s">
        <v>196</v>
      </c>
      <c r="F2092" s="53">
        <v>0.25</v>
      </c>
      <c r="G2092" s="53">
        <v>0.16666666666666666</v>
      </c>
      <c r="H2092" s="53">
        <v>0.08</v>
      </c>
      <c r="I2092" s="53">
        <v>0.038461538461538464</v>
      </c>
      <c r="J2092" s="53">
        <v>0.06496559479447954</v>
      </c>
      <c r="K2092" s="2" t="s">
        <v>196</v>
      </c>
      <c r="L2092" s="53">
        <v>0.6666666666666666</v>
      </c>
      <c r="M2092" s="2" t="s">
        <v>5589</v>
      </c>
      <c r="N2092" s="2" t="s">
        <v>3360</v>
      </c>
      <c r="O2092" s="55"/>
      <c r="AB2092" s="2" t="s">
        <v>164</v>
      </c>
      <c r="AC2092" s="2" t="s">
        <v>3361</v>
      </c>
      <c r="AD2092" s="2" t="s">
        <v>3362</v>
      </c>
      <c r="AE2092" s="2" t="s">
        <v>3363</v>
      </c>
      <c r="AF2092" s="93"/>
      <c r="AG2092" s="2" t="s">
        <v>3364</v>
      </c>
      <c r="AH2092" s="2" t="s">
        <v>3365</v>
      </c>
      <c r="AI2092" s="2">
        <v>0.0</v>
      </c>
      <c r="AJ2092" s="94">
        <v>0.004220528507000507</v>
      </c>
      <c r="AK2092" s="94">
        <v>0.0014792899408284025</v>
      </c>
      <c r="AL2092" s="79"/>
      <c r="AM2092" s="2" t="s">
        <v>5595</v>
      </c>
    </row>
    <row r="2093">
      <c r="A2093" s="54">
        <v>46051.0</v>
      </c>
      <c r="B2093" s="54">
        <v>46052.0</v>
      </c>
      <c r="C2093" s="2" t="s">
        <v>932</v>
      </c>
      <c r="D2093" s="2" t="s">
        <v>146</v>
      </c>
      <c r="E2093" s="2" t="s">
        <v>196</v>
      </c>
      <c r="F2093" s="53">
        <v>0.0</v>
      </c>
      <c r="G2093" s="53">
        <v>0.0</v>
      </c>
      <c r="H2093" s="53">
        <v>0.0</v>
      </c>
      <c r="I2093" s="53">
        <v>0.0</v>
      </c>
      <c r="J2093" s="53">
        <v>0.0</v>
      </c>
      <c r="K2093" s="2" t="s">
        <v>3531</v>
      </c>
      <c r="L2093" s="53">
        <v>0.0</v>
      </c>
      <c r="M2093" s="2" t="s">
        <v>3369</v>
      </c>
      <c r="N2093" s="2" t="s">
        <v>3360</v>
      </c>
      <c r="O2093" s="55"/>
      <c r="AB2093" s="2" t="s">
        <v>164</v>
      </c>
      <c r="AC2093" s="2" t="s">
        <v>3361</v>
      </c>
      <c r="AD2093" s="2" t="s">
        <v>3362</v>
      </c>
      <c r="AE2093" s="2" t="s">
        <v>3363</v>
      </c>
      <c r="AF2093" s="93"/>
      <c r="AG2093" s="2" t="s">
        <v>3364</v>
      </c>
      <c r="AH2093" s="2" t="s">
        <v>3365</v>
      </c>
      <c r="AI2093" s="2">
        <v>0.0</v>
      </c>
      <c r="AJ2093" s="94">
        <v>0.0</v>
      </c>
      <c r="AK2093" s="94">
        <v>0.0</v>
      </c>
      <c r="AL2093" s="79"/>
      <c r="AM2093" s="2" t="s">
        <v>5596</v>
      </c>
    </row>
    <row r="2094">
      <c r="A2094" s="54">
        <v>46051.0</v>
      </c>
      <c r="B2094" s="54">
        <v>46052.0</v>
      </c>
      <c r="C2094" s="2" t="s">
        <v>450</v>
      </c>
      <c r="D2094" s="2" t="s">
        <v>146</v>
      </c>
      <c r="E2094" s="2" t="s">
        <v>196</v>
      </c>
      <c r="F2094" s="53">
        <v>0.0</v>
      </c>
      <c r="G2094" s="53">
        <v>0.0</v>
      </c>
      <c r="H2094" s="53">
        <v>0.04</v>
      </c>
      <c r="I2094" s="53">
        <v>0.019230769230769232</v>
      </c>
      <c r="J2094" s="53">
        <v>0.01539905214505951</v>
      </c>
      <c r="K2094" s="2" t="s">
        <v>3531</v>
      </c>
      <c r="L2094" s="53">
        <v>0.0</v>
      </c>
      <c r="M2094" s="2" t="s">
        <v>3369</v>
      </c>
      <c r="N2094" s="2" t="s">
        <v>3360</v>
      </c>
      <c r="O2094" s="55"/>
      <c r="AB2094" s="2" t="s">
        <v>164</v>
      </c>
      <c r="AC2094" s="2" t="s">
        <v>3361</v>
      </c>
      <c r="AD2094" s="2" t="s">
        <v>3362</v>
      </c>
      <c r="AE2094" s="2" t="s">
        <v>3363</v>
      </c>
      <c r="AF2094" s="93"/>
      <c r="AG2094" s="2" t="s">
        <v>3364</v>
      </c>
      <c r="AH2094" s="2" t="s">
        <v>3365</v>
      </c>
      <c r="AI2094" s="2">
        <v>0.0</v>
      </c>
      <c r="AJ2094" s="94">
        <v>2.3713080696626188E-4</v>
      </c>
      <c r="AK2094" s="94">
        <v>3.6982248520710064E-4</v>
      </c>
      <c r="AL2094" s="79"/>
      <c r="AM2094" s="2" t="s">
        <v>5597</v>
      </c>
    </row>
    <row r="2095">
      <c r="A2095" s="54">
        <v>46051.0</v>
      </c>
      <c r="B2095" s="54">
        <v>46052.0</v>
      </c>
      <c r="C2095" s="2" t="s">
        <v>515</v>
      </c>
      <c r="D2095" s="2" t="s">
        <v>146</v>
      </c>
      <c r="E2095" s="2" t="s">
        <v>196</v>
      </c>
      <c r="F2095" s="53">
        <v>0.0</v>
      </c>
      <c r="G2095" s="53">
        <v>0.0</v>
      </c>
      <c r="H2095" s="53">
        <v>0.0</v>
      </c>
      <c r="I2095" s="53">
        <v>0.0</v>
      </c>
      <c r="J2095" s="53">
        <v>0.005720820109020555</v>
      </c>
      <c r="K2095" s="2" t="s">
        <v>148</v>
      </c>
      <c r="L2095" s="53">
        <v>1.0</v>
      </c>
      <c r="M2095" s="2" t="s">
        <v>4321</v>
      </c>
      <c r="N2095" s="2" t="s">
        <v>3360</v>
      </c>
      <c r="O2095" s="55"/>
      <c r="AB2095" s="2" t="s">
        <v>164</v>
      </c>
      <c r="AC2095" s="2" t="s">
        <v>3361</v>
      </c>
      <c r="AD2095" s="2" t="s">
        <v>3362</v>
      </c>
      <c r="AE2095" s="2" t="s">
        <v>3363</v>
      </c>
      <c r="AF2095" s="93"/>
      <c r="AG2095" s="2" t="s">
        <v>3364</v>
      </c>
      <c r="AH2095" s="2" t="s">
        <v>3365</v>
      </c>
      <c r="AI2095" s="2">
        <v>0.0</v>
      </c>
      <c r="AJ2095" s="94">
        <v>3.272778271977396E-5</v>
      </c>
      <c r="AK2095" s="94">
        <v>0.0</v>
      </c>
      <c r="AL2095" s="79"/>
      <c r="AM2095" s="2" t="s">
        <v>5598</v>
      </c>
    </row>
    <row r="2096">
      <c r="A2096" s="54">
        <v>46051.0</v>
      </c>
      <c r="B2096" s="54">
        <v>46052.0</v>
      </c>
      <c r="C2096" s="2" t="s">
        <v>1189</v>
      </c>
      <c r="D2096" s="2" t="s">
        <v>146</v>
      </c>
      <c r="E2096" s="2" t="s">
        <v>196</v>
      </c>
      <c r="F2096" s="53">
        <v>0.0</v>
      </c>
      <c r="G2096" s="53">
        <v>0.0</v>
      </c>
      <c r="H2096" s="53">
        <v>0.0</v>
      </c>
      <c r="I2096" s="53">
        <v>0.0</v>
      </c>
      <c r="J2096" s="53">
        <v>0.0</v>
      </c>
      <c r="K2096" s="2" t="s">
        <v>3531</v>
      </c>
      <c r="L2096" s="53">
        <v>0.0</v>
      </c>
      <c r="M2096" s="2" t="s">
        <v>3369</v>
      </c>
      <c r="N2096" s="2" t="s">
        <v>3360</v>
      </c>
      <c r="O2096" s="55"/>
      <c r="AB2096" s="2" t="s">
        <v>164</v>
      </c>
      <c r="AC2096" s="2" t="s">
        <v>3361</v>
      </c>
      <c r="AD2096" s="2" t="s">
        <v>3362</v>
      </c>
      <c r="AE2096" s="2" t="s">
        <v>3363</v>
      </c>
      <c r="AF2096" s="93"/>
      <c r="AG2096" s="101" t="s">
        <v>3364</v>
      </c>
      <c r="AH2096" s="101" t="s">
        <v>3365</v>
      </c>
      <c r="AI2096" s="2">
        <v>0.0</v>
      </c>
      <c r="AJ2096" s="94">
        <v>0.0</v>
      </c>
      <c r="AK2096" s="94">
        <v>0.0</v>
      </c>
      <c r="AL2096" s="79"/>
      <c r="AM2096" s="2" t="s">
        <v>5599</v>
      </c>
    </row>
    <row r="2097">
      <c r="A2097" s="54">
        <v>46052.0</v>
      </c>
      <c r="B2097" s="54">
        <v>46053.0</v>
      </c>
      <c r="C2097" s="2" t="s">
        <v>178</v>
      </c>
      <c r="D2097" s="2" t="s">
        <v>146</v>
      </c>
      <c r="E2097" s="2" t="s">
        <v>288</v>
      </c>
      <c r="F2097" s="53">
        <v>0.125</v>
      </c>
      <c r="G2097" s="53">
        <v>0.08333333333333333</v>
      </c>
      <c r="H2097" s="53">
        <v>0.04</v>
      </c>
      <c r="I2097" s="53">
        <v>0.038461538461538464</v>
      </c>
      <c r="J2097" s="53">
        <v>0.05081086506332756</v>
      </c>
      <c r="K2097" s="2" t="s">
        <v>196</v>
      </c>
      <c r="L2097" s="53">
        <v>0.6666666666666666</v>
      </c>
      <c r="M2097" s="2" t="s">
        <v>5589</v>
      </c>
      <c r="N2097" s="2" t="s">
        <v>3360</v>
      </c>
      <c r="O2097" s="55"/>
      <c r="AB2097" s="2" t="s">
        <v>164</v>
      </c>
      <c r="AC2097" s="2" t="s">
        <v>3361</v>
      </c>
      <c r="AD2097" s="2" t="s">
        <v>3362</v>
      </c>
      <c r="AE2097" s="2" t="s">
        <v>3363</v>
      </c>
      <c r="AF2097" s="93"/>
      <c r="AG2097" s="2" t="s">
        <v>3364</v>
      </c>
      <c r="AH2097" s="2" t="s">
        <v>3365</v>
      </c>
      <c r="AI2097" s="2">
        <v>0.0</v>
      </c>
      <c r="AJ2097" s="94">
        <v>0.0025817440084836816</v>
      </c>
      <c r="AK2097" s="94">
        <v>0.0014792899408284025</v>
      </c>
      <c r="AL2097" s="79"/>
      <c r="AM2097" s="2" t="s">
        <v>5600</v>
      </c>
    </row>
    <row r="2098">
      <c r="A2098" s="54">
        <v>46052.0</v>
      </c>
      <c r="B2098" s="54">
        <v>46053.0</v>
      </c>
      <c r="C2098" s="2" t="s">
        <v>932</v>
      </c>
      <c r="D2098" s="2" t="s">
        <v>146</v>
      </c>
      <c r="E2098" s="2" t="s">
        <v>288</v>
      </c>
      <c r="F2098" s="53">
        <v>0.0</v>
      </c>
      <c r="G2098" s="53">
        <v>0.0</v>
      </c>
      <c r="H2098" s="53">
        <v>0.0</v>
      </c>
      <c r="I2098" s="53">
        <v>0.0</v>
      </c>
      <c r="J2098" s="53">
        <v>0.0</v>
      </c>
      <c r="K2098" s="2" t="s">
        <v>3531</v>
      </c>
      <c r="L2098" s="53">
        <v>0.0</v>
      </c>
      <c r="M2098" s="2" t="s">
        <v>3369</v>
      </c>
      <c r="N2098" s="2" t="s">
        <v>3360</v>
      </c>
      <c r="O2098" s="55"/>
      <c r="AB2098" s="2" t="s">
        <v>164</v>
      </c>
      <c r="AC2098" s="2" t="s">
        <v>3361</v>
      </c>
      <c r="AD2098" s="2" t="s">
        <v>3362</v>
      </c>
      <c r="AE2098" s="2" t="s">
        <v>3363</v>
      </c>
      <c r="AF2098" s="93"/>
      <c r="AG2098" s="2" t="s">
        <v>3364</v>
      </c>
      <c r="AH2098" s="2" t="s">
        <v>3365</v>
      </c>
      <c r="AI2098" s="2">
        <v>0.0</v>
      </c>
      <c r="AJ2098" s="94">
        <v>0.0</v>
      </c>
      <c r="AK2098" s="94">
        <v>0.0</v>
      </c>
      <c r="AL2098" s="79"/>
      <c r="AM2098" s="2" t="s">
        <v>5601</v>
      </c>
    </row>
    <row r="2099">
      <c r="A2099" s="54">
        <v>46052.0</v>
      </c>
      <c r="B2099" s="54">
        <v>46053.0</v>
      </c>
      <c r="C2099" s="2" t="s">
        <v>450</v>
      </c>
      <c r="D2099" s="2" t="s">
        <v>146</v>
      </c>
      <c r="E2099" s="2" t="s">
        <v>288</v>
      </c>
      <c r="F2099" s="53">
        <v>0.0</v>
      </c>
      <c r="G2099" s="53">
        <v>0.0</v>
      </c>
      <c r="H2099" s="53">
        <v>0.0</v>
      </c>
      <c r="I2099" s="53">
        <v>0.0</v>
      </c>
      <c r="J2099" s="53">
        <v>0.0035808454026165014</v>
      </c>
      <c r="K2099" s="2" t="s">
        <v>3531</v>
      </c>
      <c r="L2099" s="53">
        <v>0.0</v>
      </c>
      <c r="M2099" s="2" t="s">
        <v>3369</v>
      </c>
      <c r="N2099" s="2" t="s">
        <v>3360</v>
      </c>
      <c r="O2099" s="55"/>
      <c r="AB2099" s="2" t="s">
        <v>164</v>
      </c>
      <c r="AC2099" s="2" t="s">
        <v>3361</v>
      </c>
      <c r="AD2099" s="2" t="s">
        <v>3362</v>
      </c>
      <c r="AE2099" s="2" t="s">
        <v>3363</v>
      </c>
      <c r="AF2099" s="93"/>
      <c r="AG2099" s="2" t="s">
        <v>3364</v>
      </c>
      <c r="AH2099" s="2" t="s">
        <v>3365</v>
      </c>
      <c r="AI2099" s="2">
        <v>0.0</v>
      </c>
      <c r="AJ2099" s="94">
        <v>1.2822453797439733E-5</v>
      </c>
      <c r="AK2099" s="94">
        <v>0.0</v>
      </c>
      <c r="AL2099" s="79"/>
      <c r="AM2099" s="2" t="s">
        <v>5602</v>
      </c>
    </row>
    <row r="2100">
      <c r="A2100" s="54">
        <v>46052.0</v>
      </c>
      <c r="B2100" s="54">
        <v>46053.0</v>
      </c>
      <c r="C2100" s="2" t="s">
        <v>515</v>
      </c>
      <c r="D2100" s="2" t="s">
        <v>146</v>
      </c>
      <c r="E2100" s="2" t="s">
        <v>288</v>
      </c>
      <c r="F2100" s="53">
        <v>0.0</v>
      </c>
      <c r="G2100" s="53">
        <v>0.0</v>
      </c>
      <c r="H2100" s="53">
        <v>0.04</v>
      </c>
      <c r="I2100" s="53">
        <v>0.019230769230769232</v>
      </c>
      <c r="J2100" s="53">
        <v>0.020304992124121124</v>
      </c>
      <c r="K2100" s="2" t="s">
        <v>148</v>
      </c>
      <c r="L2100" s="53">
        <v>1.0</v>
      </c>
      <c r="M2100" s="2" t="s">
        <v>4321</v>
      </c>
      <c r="N2100" s="2" t="s">
        <v>3360</v>
      </c>
      <c r="O2100" s="55"/>
      <c r="AB2100" s="2" t="s">
        <v>164</v>
      </c>
      <c r="AC2100" s="2" t="s">
        <v>3361</v>
      </c>
      <c r="AD2100" s="2" t="s">
        <v>3362</v>
      </c>
      <c r="AE2100" s="2" t="s">
        <v>3363</v>
      </c>
      <c r="AF2100" s="93"/>
      <c r="AG2100" s="2" t="s">
        <v>3364</v>
      </c>
      <c r="AH2100" s="2" t="s">
        <v>3365</v>
      </c>
      <c r="AI2100" s="2">
        <v>0.0</v>
      </c>
      <c r="AJ2100" s="94">
        <v>4.122927051606209E-4</v>
      </c>
      <c r="AK2100" s="94">
        <v>3.6982248520710064E-4</v>
      </c>
      <c r="AL2100" s="79"/>
      <c r="AM2100" s="2" t="s">
        <v>5603</v>
      </c>
    </row>
    <row r="2101">
      <c r="A2101" s="54">
        <v>46052.0</v>
      </c>
      <c r="B2101" s="54">
        <v>46053.0</v>
      </c>
      <c r="C2101" s="2" t="s">
        <v>1189</v>
      </c>
      <c r="D2101" s="2" t="s">
        <v>146</v>
      </c>
      <c r="E2101" s="2" t="s">
        <v>288</v>
      </c>
      <c r="F2101" s="53">
        <v>0.0</v>
      </c>
      <c r="G2101" s="53">
        <v>0.0</v>
      </c>
      <c r="H2101" s="53">
        <v>0.0</v>
      </c>
      <c r="I2101" s="53">
        <v>0.0</v>
      </c>
      <c r="J2101" s="53">
        <v>0.0</v>
      </c>
      <c r="K2101" s="2" t="s">
        <v>3531</v>
      </c>
      <c r="L2101" s="53">
        <v>0.0</v>
      </c>
      <c r="M2101" s="2" t="s">
        <v>3369</v>
      </c>
      <c r="N2101" s="2" t="s">
        <v>3360</v>
      </c>
      <c r="O2101" s="55"/>
      <c r="AB2101" s="2" t="s">
        <v>164</v>
      </c>
      <c r="AC2101" s="2" t="s">
        <v>3361</v>
      </c>
      <c r="AD2101" s="2" t="s">
        <v>3362</v>
      </c>
      <c r="AE2101" s="2" t="s">
        <v>3363</v>
      </c>
      <c r="AF2101" s="93"/>
      <c r="AG2101" s="101" t="s">
        <v>3364</v>
      </c>
      <c r="AH2101" s="101" t="s">
        <v>3365</v>
      </c>
      <c r="AI2101" s="2">
        <v>0.0</v>
      </c>
      <c r="AJ2101" s="94">
        <v>0.0</v>
      </c>
      <c r="AK2101" s="94">
        <v>0.0</v>
      </c>
      <c r="AL2101" s="79"/>
      <c r="AM2101" s="2" t="s">
        <v>5604</v>
      </c>
    </row>
    <row r="2102">
      <c r="A2102" s="54">
        <v>46053.0</v>
      </c>
      <c r="B2102" s="54">
        <v>46054.0</v>
      </c>
      <c r="C2102" s="2" t="s">
        <v>178</v>
      </c>
      <c r="D2102" s="2" t="s">
        <v>146</v>
      </c>
      <c r="E2102" s="2" t="s">
        <v>256</v>
      </c>
      <c r="F2102" s="53">
        <v>0.0</v>
      </c>
      <c r="G2102" s="53">
        <v>0.0</v>
      </c>
      <c r="H2102" s="53">
        <v>0.04</v>
      </c>
      <c r="I2102" s="53">
        <v>0.019230769230769232</v>
      </c>
      <c r="J2102" s="53">
        <v>0.02396039709866126</v>
      </c>
      <c r="K2102" s="2" t="s">
        <v>196</v>
      </c>
      <c r="L2102" s="53">
        <v>0.6666666666666666</v>
      </c>
      <c r="M2102" s="2" t="s">
        <v>5589</v>
      </c>
      <c r="N2102" s="2" t="s">
        <v>3360</v>
      </c>
      <c r="O2102" s="55"/>
      <c r="AB2102" s="2" t="s">
        <v>164</v>
      </c>
      <c r="AC2102" s="2" t="s">
        <v>3361</v>
      </c>
      <c r="AD2102" s="2" t="s">
        <v>3362</v>
      </c>
      <c r="AE2102" s="2" t="s">
        <v>3363</v>
      </c>
      <c r="AF2102" s="93"/>
      <c r="AG2102" s="2" t="s">
        <v>3364</v>
      </c>
      <c r="AH2102" s="2" t="s">
        <v>3365</v>
      </c>
      <c r="AI2102" s="2">
        <v>0.0</v>
      </c>
      <c r="AJ2102" s="94">
        <v>5.74100629125535E-4</v>
      </c>
      <c r="AK2102" s="94">
        <v>3.6982248520710064E-4</v>
      </c>
      <c r="AL2102" s="79"/>
      <c r="AM2102" s="2" t="s">
        <v>5605</v>
      </c>
    </row>
    <row r="2103">
      <c r="A2103" s="54">
        <v>46053.0</v>
      </c>
      <c r="B2103" s="54">
        <v>46054.0</v>
      </c>
      <c r="C2103" s="2" t="s">
        <v>932</v>
      </c>
      <c r="D2103" s="2" t="s">
        <v>146</v>
      </c>
      <c r="E2103" s="2" t="s">
        <v>256</v>
      </c>
      <c r="F2103" s="53">
        <v>0.0</v>
      </c>
      <c r="G2103" s="53">
        <v>0.0</v>
      </c>
      <c r="H2103" s="53">
        <v>0.0</v>
      </c>
      <c r="I2103" s="53">
        <v>0.0</v>
      </c>
      <c r="J2103" s="53">
        <v>0.0</v>
      </c>
      <c r="K2103" s="2" t="s">
        <v>3531</v>
      </c>
      <c r="L2103" s="53">
        <v>0.0</v>
      </c>
      <c r="M2103" s="2" t="s">
        <v>3369</v>
      </c>
      <c r="N2103" s="2" t="s">
        <v>3360</v>
      </c>
      <c r="O2103" s="55"/>
      <c r="AB2103" s="2" t="s">
        <v>164</v>
      </c>
      <c r="AC2103" s="2" t="s">
        <v>3361</v>
      </c>
      <c r="AD2103" s="2" t="s">
        <v>3362</v>
      </c>
      <c r="AE2103" s="2" t="s">
        <v>3363</v>
      </c>
      <c r="AF2103" s="93"/>
      <c r="AG2103" s="2" t="s">
        <v>3364</v>
      </c>
      <c r="AH2103" s="2" t="s">
        <v>3365</v>
      </c>
      <c r="AI2103" s="2">
        <v>0.0</v>
      </c>
      <c r="AJ2103" s="94">
        <v>0.0</v>
      </c>
      <c r="AK2103" s="94">
        <v>0.0</v>
      </c>
      <c r="AL2103" s="79"/>
      <c r="AM2103" s="2" t="s">
        <v>5606</v>
      </c>
    </row>
    <row r="2104">
      <c r="A2104" s="54">
        <v>46053.0</v>
      </c>
      <c r="B2104" s="54">
        <v>46054.0</v>
      </c>
      <c r="C2104" s="2" t="s">
        <v>450</v>
      </c>
      <c r="D2104" s="2" t="s">
        <v>146</v>
      </c>
      <c r="E2104" s="2" t="s">
        <v>256</v>
      </c>
      <c r="F2104" s="53">
        <v>0.0</v>
      </c>
      <c r="G2104" s="53">
        <v>0.0</v>
      </c>
      <c r="H2104" s="53">
        <v>0.04</v>
      </c>
      <c r="I2104" s="53">
        <v>0.019230769230769232</v>
      </c>
      <c r="J2104" s="53">
        <v>0.017413696303119914</v>
      </c>
      <c r="K2104" s="2" t="s">
        <v>3531</v>
      </c>
      <c r="L2104" s="53">
        <v>0.0</v>
      </c>
      <c r="M2104" s="2" t="s">
        <v>3369</v>
      </c>
      <c r="N2104" s="2" t="s">
        <v>3360</v>
      </c>
      <c r="O2104" s="55"/>
      <c r="AB2104" s="2" t="s">
        <v>164</v>
      </c>
      <c r="AC2104" s="2" t="s">
        <v>3361</v>
      </c>
      <c r="AD2104" s="2" t="s">
        <v>3362</v>
      </c>
      <c r="AE2104" s="2" t="s">
        <v>3363</v>
      </c>
      <c r="AF2104" s="93"/>
      <c r="AG2104" s="2" t="s">
        <v>3364</v>
      </c>
      <c r="AH2104" s="2" t="s">
        <v>3365</v>
      </c>
      <c r="AI2104" s="2">
        <v>0.0</v>
      </c>
      <c r="AJ2104" s="94">
        <v>3.0323681893729213E-4</v>
      </c>
      <c r="AK2104" s="94">
        <v>3.6982248520710064E-4</v>
      </c>
      <c r="AL2104" s="79"/>
      <c r="AM2104" s="2" t="s">
        <v>5607</v>
      </c>
    </row>
    <row r="2105">
      <c r="A2105" s="54">
        <v>46053.0</v>
      </c>
      <c r="B2105" s="54">
        <v>46054.0</v>
      </c>
      <c r="C2105" s="2" t="s">
        <v>515</v>
      </c>
      <c r="D2105" s="2" t="s">
        <v>146</v>
      </c>
      <c r="E2105" s="2" t="s">
        <v>256</v>
      </c>
      <c r="F2105" s="53">
        <v>0.0</v>
      </c>
      <c r="G2105" s="53">
        <v>0.0</v>
      </c>
      <c r="H2105" s="53">
        <v>0.0</v>
      </c>
      <c r="I2105" s="53">
        <v>0.0</v>
      </c>
      <c r="J2105" s="53">
        <v>0.005633375960236503</v>
      </c>
      <c r="K2105" s="2" t="s">
        <v>148</v>
      </c>
      <c r="L2105" s="53">
        <v>1.0</v>
      </c>
      <c r="M2105" s="2" t="s">
        <v>4321</v>
      </c>
      <c r="N2105" s="2" t="s">
        <v>3360</v>
      </c>
      <c r="O2105" s="55"/>
      <c r="AB2105" s="2" t="s">
        <v>164</v>
      </c>
      <c r="AC2105" s="2" t="s">
        <v>3361</v>
      </c>
      <c r="AD2105" s="2" t="s">
        <v>3362</v>
      </c>
      <c r="AE2105" s="2" t="s">
        <v>3363</v>
      </c>
      <c r="AF2105" s="93"/>
      <c r="AG2105" s="2" t="s">
        <v>3364</v>
      </c>
      <c r="AH2105" s="2" t="s">
        <v>3365</v>
      </c>
      <c r="AI2105" s="2">
        <v>0.0</v>
      </c>
      <c r="AJ2105" s="94">
        <v>3.1734924709370536E-5</v>
      </c>
      <c r="AK2105" s="94">
        <v>0.0</v>
      </c>
      <c r="AL2105" s="79"/>
      <c r="AM2105" s="2" t="s">
        <v>5608</v>
      </c>
    </row>
    <row r="2106">
      <c r="A2106" s="54">
        <v>46053.0</v>
      </c>
      <c r="B2106" s="54">
        <v>46054.0</v>
      </c>
      <c r="C2106" s="2" t="s">
        <v>1189</v>
      </c>
      <c r="D2106" s="2" t="s">
        <v>146</v>
      </c>
      <c r="E2106" s="2" t="s">
        <v>256</v>
      </c>
      <c r="F2106" s="53">
        <v>0.0</v>
      </c>
      <c r="G2106" s="53">
        <v>0.0</v>
      </c>
      <c r="H2106" s="53">
        <v>0.0</v>
      </c>
      <c r="I2106" s="53">
        <v>0.0</v>
      </c>
      <c r="J2106" s="53">
        <v>0.0</v>
      </c>
      <c r="K2106" s="2" t="s">
        <v>3531</v>
      </c>
      <c r="L2106" s="53">
        <v>0.0</v>
      </c>
      <c r="M2106" s="2" t="s">
        <v>3369</v>
      </c>
      <c r="N2106" s="2" t="s">
        <v>3360</v>
      </c>
      <c r="O2106" s="55"/>
      <c r="AB2106" s="2" t="s">
        <v>164</v>
      </c>
      <c r="AC2106" s="2" t="s">
        <v>3361</v>
      </c>
      <c r="AD2106" s="2" t="s">
        <v>3362</v>
      </c>
      <c r="AE2106" s="2" t="s">
        <v>3363</v>
      </c>
      <c r="AF2106" s="93"/>
      <c r="AG2106" s="101" t="s">
        <v>3364</v>
      </c>
      <c r="AH2106" s="101" t="s">
        <v>3365</v>
      </c>
      <c r="AI2106" s="2">
        <v>0.0</v>
      </c>
      <c r="AJ2106" s="94">
        <v>0.0</v>
      </c>
      <c r="AK2106" s="94">
        <v>0.0</v>
      </c>
      <c r="AL2106" s="79"/>
      <c r="AM2106" s="2" t="s">
        <v>5609</v>
      </c>
    </row>
    <row r="2107">
      <c r="A2107" s="54">
        <v>46054.0</v>
      </c>
      <c r="B2107" s="54">
        <v>46055.0</v>
      </c>
      <c r="C2107" s="2" t="s">
        <v>178</v>
      </c>
      <c r="D2107" s="2" t="s">
        <v>146</v>
      </c>
      <c r="E2107" s="2" t="s">
        <v>180</v>
      </c>
      <c r="F2107" s="53">
        <v>0.0</v>
      </c>
      <c r="G2107" s="53">
        <v>0.0</v>
      </c>
      <c r="H2107" s="53">
        <v>0.0</v>
      </c>
      <c r="I2107" s="53">
        <v>0.019230769230769232</v>
      </c>
      <c r="J2107" s="53">
        <v>0.020222131836924652</v>
      </c>
      <c r="K2107" s="2" t="s">
        <v>196</v>
      </c>
      <c r="L2107" s="53">
        <v>0.6666666666666666</v>
      </c>
      <c r="M2107" s="2" t="s">
        <v>5589</v>
      </c>
      <c r="N2107" s="2" t="s">
        <v>3360</v>
      </c>
      <c r="O2107" s="55"/>
      <c r="AB2107" s="2" t="s">
        <v>164</v>
      </c>
      <c r="AC2107" s="2" t="s">
        <v>3361</v>
      </c>
      <c r="AD2107" s="2" t="s">
        <v>3362</v>
      </c>
      <c r="AE2107" s="2" t="s">
        <v>3363</v>
      </c>
      <c r="AF2107" s="93"/>
      <c r="AG2107" s="2" t="s">
        <v>3364</v>
      </c>
      <c r="AH2107" s="2" t="s">
        <v>3365</v>
      </c>
      <c r="AI2107" s="2">
        <v>0.0</v>
      </c>
      <c r="AJ2107" s="94">
        <v>4.089346160299616E-4</v>
      </c>
      <c r="AK2107" s="94">
        <v>3.6982248520710064E-4</v>
      </c>
      <c r="AL2107" s="79"/>
      <c r="AM2107" s="2" t="s">
        <v>5610</v>
      </c>
    </row>
    <row r="2108">
      <c r="A2108" s="54">
        <v>46054.0</v>
      </c>
      <c r="B2108" s="54">
        <v>46055.0</v>
      </c>
      <c r="C2108" s="2" t="s">
        <v>932</v>
      </c>
      <c r="D2108" s="2" t="s">
        <v>146</v>
      </c>
      <c r="E2108" s="2" t="s">
        <v>180</v>
      </c>
      <c r="F2108" s="53">
        <v>0.0</v>
      </c>
      <c r="G2108" s="53">
        <v>0.0</v>
      </c>
      <c r="H2108" s="53">
        <v>0.0</v>
      </c>
      <c r="I2108" s="53">
        <v>0.0</v>
      </c>
      <c r="J2108" s="53">
        <v>0.0</v>
      </c>
      <c r="K2108" s="2" t="s">
        <v>3531</v>
      </c>
      <c r="L2108" s="53">
        <v>0.0</v>
      </c>
      <c r="M2108" s="2" t="s">
        <v>3369</v>
      </c>
      <c r="N2108" s="2" t="s">
        <v>3360</v>
      </c>
      <c r="O2108" s="55"/>
      <c r="AB2108" s="2" t="s">
        <v>164</v>
      </c>
      <c r="AC2108" s="2" t="s">
        <v>3361</v>
      </c>
      <c r="AD2108" s="2" t="s">
        <v>3362</v>
      </c>
      <c r="AE2108" s="2" t="s">
        <v>3363</v>
      </c>
      <c r="AF2108" s="93"/>
      <c r="AG2108" s="2" t="s">
        <v>3364</v>
      </c>
      <c r="AH2108" s="2" t="s">
        <v>3365</v>
      </c>
      <c r="AI2108" s="2">
        <v>0.0</v>
      </c>
      <c r="AJ2108" s="94">
        <v>0.0</v>
      </c>
      <c r="AK2108" s="94">
        <v>0.0</v>
      </c>
      <c r="AL2108" s="79"/>
      <c r="AM2108" s="2" t="s">
        <v>5611</v>
      </c>
    </row>
    <row r="2109">
      <c r="A2109" s="54">
        <v>46054.0</v>
      </c>
      <c r="B2109" s="54">
        <v>46055.0</v>
      </c>
      <c r="C2109" s="2" t="s">
        <v>450</v>
      </c>
      <c r="D2109" s="2" t="s">
        <v>146</v>
      </c>
      <c r="E2109" s="2" t="s">
        <v>180</v>
      </c>
      <c r="F2109" s="53">
        <v>0.0</v>
      </c>
      <c r="G2109" s="53">
        <v>0.0</v>
      </c>
      <c r="H2109" s="53">
        <v>0.0</v>
      </c>
      <c r="I2109" s="53">
        <v>0.0</v>
      </c>
      <c r="J2109" s="53">
        <v>0.0035261112959339017</v>
      </c>
      <c r="K2109" s="2" t="s">
        <v>3531</v>
      </c>
      <c r="L2109" s="53">
        <v>0.0</v>
      </c>
      <c r="M2109" s="2" t="s">
        <v>3369</v>
      </c>
      <c r="N2109" s="2" t="s">
        <v>3360</v>
      </c>
      <c r="O2109" s="55"/>
      <c r="AB2109" s="2" t="s">
        <v>164</v>
      </c>
      <c r="AC2109" s="2" t="s">
        <v>3361</v>
      </c>
      <c r="AD2109" s="2" t="s">
        <v>3362</v>
      </c>
      <c r="AE2109" s="2" t="s">
        <v>3363</v>
      </c>
      <c r="AF2109" s="93"/>
      <c r="AG2109" s="2" t="s">
        <v>3364</v>
      </c>
      <c r="AH2109" s="2" t="s">
        <v>3365</v>
      </c>
      <c r="AI2109" s="2">
        <v>0.0</v>
      </c>
      <c r="AJ2109" s="94">
        <v>1.243346087131266E-5</v>
      </c>
      <c r="AK2109" s="94">
        <v>0.0</v>
      </c>
      <c r="AL2109" s="79"/>
      <c r="AM2109" s="2" t="s">
        <v>5612</v>
      </c>
    </row>
    <row r="2110">
      <c r="A2110" s="54">
        <v>46054.0</v>
      </c>
      <c r="B2110" s="54">
        <v>46055.0</v>
      </c>
      <c r="C2110" s="2" t="s">
        <v>515</v>
      </c>
      <c r="D2110" s="2" t="s">
        <v>146</v>
      </c>
      <c r="E2110" s="2" t="s">
        <v>180</v>
      </c>
      <c r="F2110" s="53">
        <v>0.0</v>
      </c>
      <c r="G2110" s="53">
        <v>0.0</v>
      </c>
      <c r="H2110" s="53">
        <v>0.0</v>
      </c>
      <c r="I2110" s="53">
        <v>0.0</v>
      </c>
      <c r="J2110" s="53">
        <v>0.0055901563971485265</v>
      </c>
      <c r="K2110" s="2" t="s">
        <v>148</v>
      </c>
      <c r="L2110" s="53">
        <v>1.0</v>
      </c>
      <c r="M2110" s="2" t="s">
        <v>4321</v>
      </c>
      <c r="N2110" s="2" t="s">
        <v>3360</v>
      </c>
      <c r="O2110" s="55"/>
      <c r="AB2110" s="2" t="s">
        <v>164</v>
      </c>
      <c r="AC2110" s="2" t="s">
        <v>3361</v>
      </c>
      <c r="AD2110" s="2" t="s">
        <v>3362</v>
      </c>
      <c r="AE2110" s="2" t="s">
        <v>3363</v>
      </c>
      <c r="AF2110" s="93"/>
      <c r="AG2110" s="2" t="s">
        <v>3364</v>
      </c>
      <c r="AH2110" s="2" t="s">
        <v>3365</v>
      </c>
      <c r="AI2110" s="2">
        <v>0.0</v>
      </c>
      <c r="AJ2110" s="94">
        <v>3.1249848544580594E-5</v>
      </c>
      <c r="AK2110" s="94">
        <v>0.0</v>
      </c>
      <c r="AL2110" s="79"/>
      <c r="AM2110" s="2" t="s">
        <v>5613</v>
      </c>
    </row>
    <row r="2111">
      <c r="A2111" s="54">
        <v>46054.0</v>
      </c>
      <c r="B2111" s="54">
        <v>46055.0</v>
      </c>
      <c r="C2111" s="2" t="s">
        <v>1189</v>
      </c>
      <c r="D2111" s="2" t="s">
        <v>146</v>
      </c>
      <c r="E2111" s="2" t="s">
        <v>180</v>
      </c>
      <c r="F2111" s="53">
        <v>0.0</v>
      </c>
      <c r="G2111" s="53">
        <v>0.0</v>
      </c>
      <c r="H2111" s="53">
        <v>0.0</v>
      </c>
      <c r="I2111" s="53">
        <v>0.0</v>
      </c>
      <c r="J2111" s="53">
        <v>0.0</v>
      </c>
      <c r="K2111" s="2" t="s">
        <v>3531</v>
      </c>
      <c r="L2111" s="53">
        <v>0.0</v>
      </c>
      <c r="M2111" s="2" t="s">
        <v>3369</v>
      </c>
      <c r="N2111" s="2" t="s">
        <v>3360</v>
      </c>
      <c r="O2111" s="55"/>
      <c r="AB2111" s="2" t="s">
        <v>164</v>
      </c>
      <c r="AC2111" s="2" t="s">
        <v>3361</v>
      </c>
      <c r="AD2111" s="2" t="s">
        <v>3362</v>
      </c>
      <c r="AE2111" s="2" t="s">
        <v>3363</v>
      </c>
      <c r="AF2111" s="93"/>
      <c r="AG2111" s="101" t="s">
        <v>3364</v>
      </c>
      <c r="AH2111" s="101" t="s">
        <v>3365</v>
      </c>
      <c r="AI2111" s="2">
        <v>0.0</v>
      </c>
      <c r="AJ2111" s="94">
        <v>0.0</v>
      </c>
      <c r="AK2111" s="94">
        <v>0.0</v>
      </c>
      <c r="AL2111" s="79"/>
      <c r="AM2111" s="2" t="s">
        <v>5614</v>
      </c>
    </row>
    <row r="2112">
      <c r="A2112" s="54">
        <v>46055.0</v>
      </c>
      <c r="B2112" s="54">
        <v>46056.0</v>
      </c>
      <c r="C2112" s="2" t="s">
        <v>178</v>
      </c>
      <c r="D2112" s="2" t="s">
        <v>146</v>
      </c>
      <c r="E2112" s="2" t="s">
        <v>208</v>
      </c>
      <c r="F2112" s="53">
        <v>0.0</v>
      </c>
      <c r="G2112" s="53">
        <v>0.0</v>
      </c>
      <c r="H2112" s="53">
        <v>0.0</v>
      </c>
      <c r="I2112" s="53">
        <v>0.0</v>
      </c>
      <c r="J2112" s="53">
        <v>0.015633491199683422</v>
      </c>
      <c r="K2112" s="2" t="s">
        <v>196</v>
      </c>
      <c r="L2112" s="53">
        <v>0.6666666666666666</v>
      </c>
      <c r="M2112" s="2" t="s">
        <v>5589</v>
      </c>
      <c r="N2112" s="2" t="s">
        <v>3360</v>
      </c>
      <c r="O2112" s="55"/>
      <c r="AB2112" s="2" t="s">
        <v>164</v>
      </c>
      <c r="AC2112" s="2" t="s">
        <v>3361</v>
      </c>
      <c r="AD2112" s="2" t="s">
        <v>3362</v>
      </c>
      <c r="AE2112" s="2" t="s">
        <v>3363</v>
      </c>
      <c r="AF2112" s="93"/>
      <c r="AG2112" s="2" t="s">
        <v>3364</v>
      </c>
      <c r="AH2112" s="2" t="s">
        <v>3365</v>
      </c>
      <c r="AI2112" s="2">
        <v>0.0</v>
      </c>
      <c r="AJ2112" s="94">
        <v>2.44406047090579E-4</v>
      </c>
      <c r="AK2112" s="94">
        <v>0.0</v>
      </c>
      <c r="AL2112" s="79"/>
      <c r="AM2112" s="2" t="s">
        <v>5615</v>
      </c>
    </row>
    <row r="2113">
      <c r="A2113" s="54">
        <v>46055.0</v>
      </c>
      <c r="B2113" s="54">
        <v>46056.0</v>
      </c>
      <c r="C2113" s="2" t="s">
        <v>932</v>
      </c>
      <c r="D2113" s="2" t="s">
        <v>146</v>
      </c>
      <c r="E2113" s="2" t="s">
        <v>208</v>
      </c>
      <c r="F2113" s="53">
        <v>0.0</v>
      </c>
      <c r="G2113" s="53">
        <v>0.0</v>
      </c>
      <c r="H2113" s="53">
        <v>0.0</v>
      </c>
      <c r="I2113" s="53">
        <v>0.0</v>
      </c>
      <c r="J2113" s="53">
        <v>0.0</v>
      </c>
      <c r="K2113" s="2" t="s">
        <v>3531</v>
      </c>
      <c r="L2113" s="53">
        <v>0.0</v>
      </c>
      <c r="M2113" s="2" t="s">
        <v>3369</v>
      </c>
      <c r="N2113" s="2" t="s">
        <v>3360</v>
      </c>
      <c r="O2113" s="55"/>
      <c r="AB2113" s="2" t="s">
        <v>164</v>
      </c>
      <c r="AC2113" s="2" t="s">
        <v>3361</v>
      </c>
      <c r="AD2113" s="2" t="s">
        <v>3362</v>
      </c>
      <c r="AE2113" s="2" t="s">
        <v>3363</v>
      </c>
      <c r="AF2113" s="93"/>
      <c r="AG2113" s="2" t="s">
        <v>3364</v>
      </c>
      <c r="AH2113" s="2" t="s">
        <v>3365</v>
      </c>
      <c r="AI2113" s="2">
        <v>0.0</v>
      </c>
      <c r="AJ2113" s="94">
        <v>0.0</v>
      </c>
      <c r="AK2113" s="94">
        <v>0.0</v>
      </c>
      <c r="AL2113" s="79"/>
      <c r="AM2113" s="2" t="s">
        <v>5616</v>
      </c>
    </row>
    <row r="2114">
      <c r="A2114" s="54">
        <v>46055.0</v>
      </c>
      <c r="B2114" s="54">
        <v>46056.0</v>
      </c>
      <c r="C2114" s="2" t="s">
        <v>450</v>
      </c>
      <c r="D2114" s="2" t="s">
        <v>146</v>
      </c>
      <c r="E2114" s="2" t="s">
        <v>208</v>
      </c>
      <c r="F2114" s="53">
        <v>0.0</v>
      </c>
      <c r="G2114" s="53">
        <v>0.0</v>
      </c>
      <c r="H2114" s="53">
        <v>0.0</v>
      </c>
      <c r="I2114" s="53">
        <v>0.0</v>
      </c>
      <c r="J2114" s="53">
        <v>0.0034990587805886547</v>
      </c>
      <c r="K2114" s="2" t="s">
        <v>3531</v>
      </c>
      <c r="L2114" s="53">
        <v>0.0</v>
      </c>
      <c r="M2114" s="2" t="s">
        <v>3369</v>
      </c>
      <c r="N2114" s="2" t="s">
        <v>3360</v>
      </c>
      <c r="O2114" s="55"/>
      <c r="AB2114" s="2" t="s">
        <v>164</v>
      </c>
      <c r="AC2114" s="2" t="s">
        <v>3361</v>
      </c>
      <c r="AD2114" s="2" t="s">
        <v>3362</v>
      </c>
      <c r="AE2114" s="2" t="s">
        <v>3363</v>
      </c>
      <c r="AF2114" s="93"/>
      <c r="AG2114" s="2" t="s">
        <v>3364</v>
      </c>
      <c r="AH2114" s="2" t="s">
        <v>3365</v>
      </c>
      <c r="AI2114" s="2">
        <v>0.0</v>
      </c>
      <c r="AJ2114" s="94">
        <v>1.2243412350014563E-5</v>
      </c>
      <c r="AK2114" s="94">
        <v>0.0</v>
      </c>
      <c r="AL2114" s="79"/>
      <c r="AM2114" s="2" t="s">
        <v>5617</v>
      </c>
    </row>
    <row r="2115">
      <c r="A2115" s="54">
        <v>46055.0</v>
      </c>
      <c r="B2115" s="54">
        <v>46056.0</v>
      </c>
      <c r="C2115" s="2" t="s">
        <v>515</v>
      </c>
      <c r="D2115" s="2" t="s">
        <v>146</v>
      </c>
      <c r="E2115" s="2" t="s">
        <v>208</v>
      </c>
      <c r="F2115" s="53">
        <v>0.0</v>
      </c>
      <c r="G2115" s="53">
        <v>0.0</v>
      </c>
      <c r="H2115" s="53">
        <v>0.0</v>
      </c>
      <c r="I2115" s="53">
        <v>0.0</v>
      </c>
      <c r="J2115" s="53">
        <v>0.005547268416871052</v>
      </c>
      <c r="K2115" s="2" t="s">
        <v>148</v>
      </c>
      <c r="L2115" s="53">
        <v>1.0</v>
      </c>
      <c r="M2115" s="2" t="s">
        <v>4321</v>
      </c>
      <c r="N2115" s="2" t="s">
        <v>3360</v>
      </c>
      <c r="O2115" s="55"/>
      <c r="AB2115" s="2" t="s">
        <v>164</v>
      </c>
      <c r="AC2115" s="2" t="s">
        <v>3361</v>
      </c>
      <c r="AD2115" s="2" t="s">
        <v>3362</v>
      </c>
      <c r="AE2115" s="2" t="s">
        <v>3363</v>
      </c>
      <c r="AF2115" s="93"/>
      <c r="AG2115" s="2" t="s">
        <v>3364</v>
      </c>
      <c r="AH2115" s="2" t="s">
        <v>3365</v>
      </c>
      <c r="AI2115" s="2">
        <v>0.0</v>
      </c>
      <c r="AJ2115" s="94">
        <v>3.077218688881506E-5</v>
      </c>
      <c r="AK2115" s="94">
        <v>0.0</v>
      </c>
      <c r="AL2115" s="79"/>
      <c r="AM2115" s="2" t="s">
        <v>5618</v>
      </c>
    </row>
    <row r="2116">
      <c r="A2116" s="54">
        <v>46055.0</v>
      </c>
      <c r="B2116" s="54">
        <v>46056.0</v>
      </c>
      <c r="C2116" s="2" t="s">
        <v>1189</v>
      </c>
      <c r="D2116" s="2" t="s">
        <v>146</v>
      </c>
      <c r="E2116" s="2" t="s">
        <v>208</v>
      </c>
      <c r="F2116" s="53">
        <v>0.0</v>
      </c>
      <c r="G2116" s="53">
        <v>0.0</v>
      </c>
      <c r="H2116" s="53">
        <v>0.0</v>
      </c>
      <c r="I2116" s="53">
        <v>0.0</v>
      </c>
      <c r="J2116" s="53">
        <v>0.0</v>
      </c>
      <c r="K2116" s="2" t="s">
        <v>3531</v>
      </c>
      <c r="L2116" s="53">
        <v>0.0</v>
      </c>
      <c r="M2116" s="2" t="s">
        <v>3369</v>
      </c>
      <c r="N2116" s="2" t="s">
        <v>3360</v>
      </c>
      <c r="O2116" s="55"/>
      <c r="AB2116" s="2" t="s">
        <v>164</v>
      </c>
      <c r="AC2116" s="2" t="s">
        <v>3361</v>
      </c>
      <c r="AD2116" s="2" t="s">
        <v>3362</v>
      </c>
      <c r="AE2116" s="2" t="s">
        <v>3363</v>
      </c>
      <c r="AF2116" s="93"/>
      <c r="AG2116" s="101" t="s">
        <v>3364</v>
      </c>
      <c r="AH2116" s="101" t="s">
        <v>3365</v>
      </c>
      <c r="AI2116" s="2">
        <v>0.0</v>
      </c>
      <c r="AJ2116" s="94">
        <v>0.0</v>
      </c>
      <c r="AK2116" s="94">
        <v>0.0</v>
      </c>
      <c r="AL2116" s="79"/>
      <c r="AM2116" s="2" t="s">
        <v>5619</v>
      </c>
    </row>
    <row r="2117">
      <c r="A2117" s="54">
        <v>46056.0</v>
      </c>
      <c r="B2117" s="54">
        <v>46057.0</v>
      </c>
      <c r="C2117" s="2" t="s">
        <v>178</v>
      </c>
      <c r="D2117" s="2" t="s">
        <v>146</v>
      </c>
      <c r="E2117" s="2" t="s">
        <v>303</v>
      </c>
      <c r="F2117" s="53">
        <v>0.0</v>
      </c>
      <c r="G2117" s="53">
        <v>0.08333333333333333</v>
      </c>
      <c r="H2117" s="53">
        <v>0.04</v>
      </c>
      <c r="I2117" s="53">
        <v>0.019230769230769232</v>
      </c>
      <c r="J2117" s="53">
        <v>0.03366204380193788</v>
      </c>
      <c r="K2117" s="2" t="s">
        <v>196</v>
      </c>
      <c r="L2117" s="53">
        <v>0.6666666666666666</v>
      </c>
      <c r="M2117" s="2" t="s">
        <v>5589</v>
      </c>
      <c r="N2117" s="2" t="s">
        <v>3360</v>
      </c>
      <c r="O2117" s="55"/>
      <c r="AB2117" s="2" t="s">
        <v>164</v>
      </c>
      <c r="AC2117" s="2" t="s">
        <v>3361</v>
      </c>
      <c r="AD2117" s="2" t="s">
        <v>3362</v>
      </c>
      <c r="AE2117" s="2" t="s">
        <v>3363</v>
      </c>
      <c r="AF2117" s="93"/>
      <c r="AG2117" s="2" t="s">
        <v>3364</v>
      </c>
      <c r="AH2117" s="2" t="s">
        <v>3365</v>
      </c>
      <c r="AI2117" s="2">
        <v>0.0</v>
      </c>
      <c r="AJ2117" s="94">
        <v>0.0011331331929235844</v>
      </c>
      <c r="AK2117" s="94">
        <v>3.6982248520710064E-4</v>
      </c>
      <c r="AL2117" s="79"/>
      <c r="AM2117" s="2" t="s">
        <v>5620</v>
      </c>
    </row>
    <row r="2118">
      <c r="A2118" s="54">
        <v>46056.0</v>
      </c>
      <c r="B2118" s="54">
        <v>46057.0</v>
      </c>
      <c r="C2118" s="2" t="s">
        <v>932</v>
      </c>
      <c r="D2118" s="2" t="s">
        <v>146</v>
      </c>
      <c r="E2118" s="2" t="s">
        <v>303</v>
      </c>
      <c r="F2118" s="53">
        <v>0.0</v>
      </c>
      <c r="G2118" s="53">
        <v>0.0</v>
      </c>
      <c r="H2118" s="53">
        <v>0.0</v>
      </c>
      <c r="I2118" s="53">
        <v>0.0</v>
      </c>
      <c r="J2118" s="53">
        <v>0.0</v>
      </c>
      <c r="K2118" s="2" t="s">
        <v>3531</v>
      </c>
      <c r="L2118" s="53">
        <v>0.0</v>
      </c>
      <c r="M2118" s="2" t="s">
        <v>3369</v>
      </c>
      <c r="N2118" s="2" t="s">
        <v>3360</v>
      </c>
      <c r="O2118" s="55"/>
      <c r="AB2118" s="2" t="s">
        <v>164</v>
      </c>
      <c r="AC2118" s="2" t="s">
        <v>3361</v>
      </c>
      <c r="AD2118" s="2" t="s">
        <v>3362</v>
      </c>
      <c r="AE2118" s="2" t="s">
        <v>3363</v>
      </c>
      <c r="AF2118" s="93"/>
      <c r="AG2118" s="2" t="s">
        <v>3364</v>
      </c>
      <c r="AH2118" s="2" t="s">
        <v>3365</v>
      </c>
      <c r="AI2118" s="2">
        <v>0.0</v>
      </c>
      <c r="AJ2118" s="94">
        <v>0.0</v>
      </c>
      <c r="AK2118" s="94">
        <v>0.0</v>
      </c>
      <c r="AL2118" s="79"/>
      <c r="AM2118" s="2" t="s">
        <v>5621</v>
      </c>
    </row>
    <row r="2119">
      <c r="A2119" s="54">
        <v>46056.0</v>
      </c>
      <c r="B2119" s="54">
        <v>46057.0</v>
      </c>
      <c r="C2119" s="2" t="s">
        <v>450</v>
      </c>
      <c r="D2119" s="2" t="s">
        <v>146</v>
      </c>
      <c r="E2119" s="2" t="s">
        <v>303</v>
      </c>
      <c r="F2119" s="53">
        <v>0.0</v>
      </c>
      <c r="G2119" s="53">
        <v>0.0</v>
      </c>
      <c r="H2119" s="53">
        <v>0.0</v>
      </c>
      <c r="I2119" s="53">
        <v>0.0</v>
      </c>
      <c r="J2119" s="53">
        <v>0.003472213813594859</v>
      </c>
      <c r="K2119" s="2" t="s">
        <v>3531</v>
      </c>
      <c r="L2119" s="53">
        <v>0.0</v>
      </c>
      <c r="M2119" s="2" t="s">
        <v>3369</v>
      </c>
      <c r="N2119" s="2" t="s">
        <v>3360</v>
      </c>
      <c r="O2119" s="55"/>
      <c r="AB2119" s="2" t="s">
        <v>164</v>
      </c>
      <c r="AC2119" s="2" t="s">
        <v>3361</v>
      </c>
      <c r="AD2119" s="2" t="s">
        <v>3362</v>
      </c>
      <c r="AE2119" s="2" t="s">
        <v>3363</v>
      </c>
      <c r="AF2119" s="93"/>
      <c r="AG2119" s="2" t="s">
        <v>3364</v>
      </c>
      <c r="AH2119" s="2" t="s">
        <v>3365</v>
      </c>
      <c r="AI2119" s="2">
        <v>0.0</v>
      </c>
      <c r="AJ2119" s="94">
        <v>1.2056268767318955E-5</v>
      </c>
      <c r="AK2119" s="94">
        <v>0.0</v>
      </c>
      <c r="AL2119" s="79"/>
      <c r="AM2119" s="2" t="s">
        <v>5622</v>
      </c>
    </row>
    <row r="2120">
      <c r="A2120" s="54">
        <v>46056.0</v>
      </c>
      <c r="B2120" s="54">
        <v>46057.0</v>
      </c>
      <c r="C2120" s="2" t="s">
        <v>515</v>
      </c>
      <c r="D2120" s="2" t="s">
        <v>146</v>
      </c>
      <c r="E2120" s="2" t="s">
        <v>303</v>
      </c>
      <c r="F2120" s="53">
        <v>0.0</v>
      </c>
      <c r="G2120" s="53">
        <v>0.0</v>
      </c>
      <c r="H2120" s="53">
        <v>0.0</v>
      </c>
      <c r="I2120" s="53">
        <v>0.0</v>
      </c>
      <c r="J2120" s="53">
        <v>0.005504709475482941</v>
      </c>
      <c r="K2120" s="2" t="s">
        <v>148</v>
      </c>
      <c r="L2120" s="53">
        <v>1.0</v>
      </c>
      <c r="M2120" s="2" t="s">
        <v>4321</v>
      </c>
      <c r="N2120" s="2" t="s">
        <v>3360</v>
      </c>
      <c r="O2120" s="55"/>
      <c r="AB2120" s="2" t="s">
        <v>164</v>
      </c>
      <c r="AC2120" s="2" t="s">
        <v>3361</v>
      </c>
      <c r="AD2120" s="2" t="s">
        <v>3362</v>
      </c>
      <c r="AE2120" s="2" t="s">
        <v>3363</v>
      </c>
      <c r="AF2120" s="93"/>
      <c r="AG2120" s="2" t="s">
        <v>3364</v>
      </c>
      <c r="AH2120" s="2" t="s">
        <v>3365</v>
      </c>
      <c r="AI2120" s="2">
        <v>0.0</v>
      </c>
      <c r="AJ2120" s="94">
        <v>3.0301826409471678E-5</v>
      </c>
      <c r="AK2120" s="94">
        <v>0.0</v>
      </c>
      <c r="AL2120" s="79"/>
      <c r="AM2120" s="2" t="s">
        <v>5623</v>
      </c>
    </row>
    <row r="2121">
      <c r="A2121" s="54">
        <v>46056.0</v>
      </c>
      <c r="B2121" s="54">
        <v>46057.0</v>
      </c>
      <c r="C2121" s="2" t="s">
        <v>1189</v>
      </c>
      <c r="D2121" s="2" t="s">
        <v>146</v>
      </c>
      <c r="E2121" s="2" t="s">
        <v>303</v>
      </c>
      <c r="F2121" s="53">
        <v>0.0</v>
      </c>
      <c r="G2121" s="53">
        <v>0.0</v>
      </c>
      <c r="H2121" s="53">
        <v>0.0</v>
      </c>
      <c r="I2121" s="53">
        <v>0.0</v>
      </c>
      <c r="J2121" s="53">
        <v>0.0</v>
      </c>
      <c r="K2121" s="2" t="s">
        <v>3531</v>
      </c>
      <c r="L2121" s="53">
        <v>0.0</v>
      </c>
      <c r="M2121" s="2" t="s">
        <v>3369</v>
      </c>
      <c r="N2121" s="2" t="s">
        <v>3360</v>
      </c>
      <c r="O2121" s="55"/>
      <c r="AB2121" s="2" t="s">
        <v>164</v>
      </c>
      <c r="AC2121" s="2" t="s">
        <v>3361</v>
      </c>
      <c r="AD2121" s="2" t="s">
        <v>3362</v>
      </c>
      <c r="AE2121" s="2" t="s">
        <v>3363</v>
      </c>
      <c r="AF2121" s="93"/>
      <c r="AG2121" s="101" t="s">
        <v>3364</v>
      </c>
      <c r="AH2121" s="101" t="s">
        <v>3365</v>
      </c>
      <c r="AI2121" s="2">
        <v>0.0</v>
      </c>
      <c r="AJ2121" s="94">
        <v>0.0</v>
      </c>
      <c r="AK2121" s="94">
        <v>0.0</v>
      </c>
      <c r="AL2121" s="79"/>
      <c r="AM2121" s="2" t="s">
        <v>5624</v>
      </c>
    </row>
    <row r="2122">
      <c r="A2122" s="54">
        <v>46057.0</v>
      </c>
      <c r="B2122" s="54">
        <v>46058.0</v>
      </c>
      <c r="C2122" s="2" t="s">
        <v>178</v>
      </c>
      <c r="D2122" s="2" t="s">
        <v>146</v>
      </c>
      <c r="E2122" s="2" t="s">
        <v>148</v>
      </c>
      <c r="F2122" s="53">
        <v>0.0</v>
      </c>
      <c r="G2122" s="53">
        <v>0.0</v>
      </c>
      <c r="H2122" s="53">
        <v>0.0</v>
      </c>
      <c r="I2122" s="53">
        <v>0.0</v>
      </c>
      <c r="J2122" s="53">
        <v>0.015394529424198868</v>
      </c>
      <c r="K2122" s="2" t="s">
        <v>196</v>
      </c>
      <c r="L2122" s="53">
        <v>0.6666666666666666</v>
      </c>
      <c r="M2122" s="2" t="s">
        <v>5589</v>
      </c>
      <c r="N2122" s="2" t="s">
        <v>3360</v>
      </c>
      <c r="O2122" s="55"/>
      <c r="AB2122" s="2" t="s">
        <v>164</v>
      </c>
      <c r="AC2122" s="2" t="s">
        <v>3361</v>
      </c>
      <c r="AD2122" s="2" t="s">
        <v>3362</v>
      </c>
      <c r="AE2122" s="2" t="s">
        <v>3363</v>
      </c>
      <c r="AF2122" s="93"/>
      <c r="AG2122" s="2" t="s">
        <v>3364</v>
      </c>
      <c r="AH2122" s="2" t="s">
        <v>3365</v>
      </c>
      <c r="AI2122" s="2">
        <v>0.0</v>
      </c>
      <c r="AJ2122" s="94">
        <v>2.3699153619252471E-4</v>
      </c>
      <c r="AK2122" s="94">
        <v>0.0</v>
      </c>
      <c r="AL2122" s="79"/>
      <c r="AM2122" s="2" t="s">
        <v>5625</v>
      </c>
    </row>
    <row r="2123">
      <c r="A2123" s="54">
        <v>46057.0</v>
      </c>
      <c r="B2123" s="54">
        <v>46058.0</v>
      </c>
      <c r="C2123" s="2" t="s">
        <v>932</v>
      </c>
      <c r="D2123" s="2" t="s">
        <v>146</v>
      </c>
      <c r="E2123" s="2" t="s">
        <v>148</v>
      </c>
      <c r="F2123" s="53">
        <v>0.0</v>
      </c>
      <c r="G2123" s="53">
        <v>0.0</v>
      </c>
      <c r="H2123" s="53">
        <v>0.0</v>
      </c>
      <c r="I2123" s="53">
        <v>0.0</v>
      </c>
      <c r="J2123" s="53">
        <v>0.0</v>
      </c>
      <c r="K2123" s="2" t="s">
        <v>3531</v>
      </c>
      <c r="L2123" s="53">
        <v>0.0</v>
      </c>
      <c r="M2123" s="2" t="s">
        <v>3369</v>
      </c>
      <c r="N2123" s="2" t="s">
        <v>3360</v>
      </c>
      <c r="O2123" s="55"/>
      <c r="AB2123" s="2" t="s">
        <v>164</v>
      </c>
      <c r="AC2123" s="2" t="s">
        <v>3361</v>
      </c>
      <c r="AD2123" s="2" t="s">
        <v>3362</v>
      </c>
      <c r="AE2123" s="2" t="s">
        <v>3363</v>
      </c>
      <c r="AF2123" s="93"/>
      <c r="AG2123" s="2" t="s">
        <v>3364</v>
      </c>
      <c r="AH2123" s="2" t="s">
        <v>3365</v>
      </c>
      <c r="AI2123" s="2">
        <v>0.0</v>
      </c>
      <c r="AJ2123" s="94">
        <v>0.0</v>
      </c>
      <c r="AK2123" s="94">
        <v>0.0</v>
      </c>
      <c r="AL2123" s="79"/>
      <c r="AM2123" s="2" t="s">
        <v>5626</v>
      </c>
    </row>
    <row r="2124">
      <c r="A2124" s="54">
        <v>46057.0</v>
      </c>
      <c r="B2124" s="54">
        <v>46058.0</v>
      </c>
      <c r="C2124" s="2" t="s">
        <v>450</v>
      </c>
      <c r="D2124" s="2" t="s">
        <v>146</v>
      </c>
      <c r="E2124" s="2" t="s">
        <v>148</v>
      </c>
      <c r="F2124" s="53">
        <v>0.0</v>
      </c>
      <c r="G2124" s="53">
        <v>0.0</v>
      </c>
      <c r="H2124" s="53">
        <v>0.0</v>
      </c>
      <c r="I2124" s="53">
        <v>0.0</v>
      </c>
      <c r="J2124" s="53">
        <v>0.00344557480263041</v>
      </c>
      <c r="K2124" s="2" t="s">
        <v>3531</v>
      </c>
      <c r="L2124" s="53">
        <v>0.0</v>
      </c>
      <c r="M2124" s="2" t="s">
        <v>3369</v>
      </c>
      <c r="N2124" s="2" t="s">
        <v>3360</v>
      </c>
      <c r="O2124" s="55"/>
      <c r="AB2124" s="2" t="s">
        <v>164</v>
      </c>
      <c r="AC2124" s="2" t="s">
        <v>3361</v>
      </c>
      <c r="AD2124" s="2" t="s">
        <v>3362</v>
      </c>
      <c r="AE2124" s="2" t="s">
        <v>3363</v>
      </c>
      <c r="AF2124" s="93"/>
      <c r="AG2124" s="2" t="s">
        <v>3364</v>
      </c>
      <c r="AH2124" s="2" t="s">
        <v>3365</v>
      </c>
      <c r="AI2124" s="2">
        <v>0.0</v>
      </c>
      <c r="AJ2124" s="94">
        <v>1.1871985720521588E-5</v>
      </c>
      <c r="AK2124" s="94">
        <v>0.0</v>
      </c>
      <c r="AL2124" s="79"/>
      <c r="AM2124" s="2" t="s">
        <v>5627</v>
      </c>
    </row>
    <row r="2125">
      <c r="A2125" s="54">
        <v>46057.0</v>
      </c>
      <c r="B2125" s="54">
        <v>46058.0</v>
      </c>
      <c r="C2125" s="2" t="s">
        <v>515</v>
      </c>
      <c r="D2125" s="2" t="s">
        <v>146</v>
      </c>
      <c r="E2125" s="2" t="s">
        <v>148</v>
      </c>
      <c r="F2125" s="53">
        <v>0.125</v>
      </c>
      <c r="G2125" s="53">
        <v>0.08333333333333333</v>
      </c>
      <c r="H2125" s="53">
        <v>0.04</v>
      </c>
      <c r="I2125" s="53">
        <v>0.019230769230769232</v>
      </c>
      <c r="J2125" s="53">
        <v>0.03054211408824172</v>
      </c>
      <c r="K2125" s="2" t="s">
        <v>148</v>
      </c>
      <c r="L2125" s="53">
        <v>1.0</v>
      </c>
      <c r="M2125" s="2" t="s">
        <v>4321</v>
      </c>
      <c r="N2125" s="2" t="s">
        <v>3360</v>
      </c>
      <c r="O2125" s="55"/>
      <c r="AB2125" s="2" t="s">
        <v>164</v>
      </c>
      <c r="AC2125" s="2" t="s">
        <v>3361</v>
      </c>
      <c r="AD2125" s="2" t="s">
        <v>3362</v>
      </c>
      <c r="AE2125" s="2" t="s">
        <v>3363</v>
      </c>
      <c r="AF2125" s="93"/>
      <c r="AG2125" s="2" t="s">
        <v>3364</v>
      </c>
      <c r="AH2125" s="2" t="s">
        <v>3365</v>
      </c>
      <c r="AI2125" s="2">
        <v>0.0</v>
      </c>
      <c r="AJ2125" s="94">
        <v>9.328207329791735E-4</v>
      </c>
      <c r="AK2125" s="94">
        <v>3.6982248520710064E-4</v>
      </c>
      <c r="AL2125" s="79"/>
      <c r="AM2125" s="2" t="s">
        <v>5628</v>
      </c>
    </row>
    <row r="2126">
      <c r="A2126" s="54">
        <v>46057.0</v>
      </c>
      <c r="B2126" s="54">
        <v>46058.0</v>
      </c>
      <c r="C2126" s="2" t="s">
        <v>1189</v>
      </c>
      <c r="D2126" s="2" t="s">
        <v>146</v>
      </c>
      <c r="E2126" s="2" t="s">
        <v>148</v>
      </c>
      <c r="F2126" s="53">
        <v>0.0</v>
      </c>
      <c r="G2126" s="53">
        <v>0.0</v>
      </c>
      <c r="H2126" s="53">
        <v>0.0</v>
      </c>
      <c r="I2126" s="53">
        <v>0.0</v>
      </c>
      <c r="J2126" s="53">
        <v>0.0</v>
      </c>
      <c r="K2126" s="2" t="s">
        <v>3531</v>
      </c>
      <c r="L2126" s="53">
        <v>0.0</v>
      </c>
      <c r="M2126" s="2" t="s">
        <v>3369</v>
      </c>
      <c r="N2126" s="2" t="s">
        <v>3360</v>
      </c>
      <c r="O2126" s="55"/>
      <c r="AB2126" s="2" t="s">
        <v>164</v>
      </c>
      <c r="AC2126" s="2" t="s">
        <v>3361</v>
      </c>
      <c r="AD2126" s="2" t="s">
        <v>3362</v>
      </c>
      <c r="AE2126" s="2" t="s">
        <v>3363</v>
      </c>
      <c r="AF2126" s="93"/>
      <c r="AG2126" s="101" t="s">
        <v>3364</v>
      </c>
      <c r="AH2126" s="101" t="s">
        <v>3365</v>
      </c>
      <c r="AI2126" s="2">
        <v>0.0</v>
      </c>
      <c r="AJ2126" s="94">
        <v>0.0</v>
      </c>
      <c r="AK2126" s="94">
        <v>0.0</v>
      </c>
      <c r="AL2126" s="79"/>
      <c r="AM2126" s="2" t="s">
        <v>5629</v>
      </c>
    </row>
    <row r="2127">
      <c r="A2127" s="54">
        <v>46058.0</v>
      </c>
      <c r="B2127" s="54">
        <v>46059.0</v>
      </c>
      <c r="C2127" s="2" t="s">
        <v>178</v>
      </c>
      <c r="D2127" s="2" t="s">
        <v>146</v>
      </c>
      <c r="E2127" s="2" t="s">
        <v>196</v>
      </c>
      <c r="F2127" s="53">
        <v>0.25</v>
      </c>
      <c r="G2127" s="53">
        <v>0.16666666666666666</v>
      </c>
      <c r="H2127" s="53">
        <v>0.08</v>
      </c>
      <c r="I2127" s="53">
        <v>0.038461538461538464</v>
      </c>
      <c r="J2127" s="53">
        <v>0.061555941024981714</v>
      </c>
      <c r="K2127" s="2" t="s">
        <v>196</v>
      </c>
      <c r="L2127" s="53">
        <v>0.6666666666666666</v>
      </c>
      <c r="M2127" s="2" t="s">
        <v>5589</v>
      </c>
      <c r="N2127" s="2" t="s">
        <v>3360</v>
      </c>
      <c r="O2127" s="55"/>
      <c r="AB2127" s="2" t="s">
        <v>164</v>
      </c>
      <c r="AC2127" s="2" t="s">
        <v>3361</v>
      </c>
      <c r="AD2127" s="2" t="s">
        <v>3362</v>
      </c>
      <c r="AE2127" s="2" t="s">
        <v>3363</v>
      </c>
      <c r="AF2127" s="93"/>
      <c r="AG2127" s="2" t="s">
        <v>3364</v>
      </c>
      <c r="AH2127" s="2" t="s">
        <v>3365</v>
      </c>
      <c r="AI2127" s="2">
        <v>0.0</v>
      </c>
      <c r="AJ2127" s="94">
        <v>0.003789133875471027</v>
      </c>
      <c r="AK2127" s="94">
        <v>0.0014792899408284025</v>
      </c>
      <c r="AL2127" s="79"/>
      <c r="AM2127" s="2" t="s">
        <v>5630</v>
      </c>
    </row>
    <row r="2128">
      <c r="A2128" s="54">
        <v>46058.0</v>
      </c>
      <c r="B2128" s="54">
        <v>46059.0</v>
      </c>
      <c r="C2128" s="2" t="s">
        <v>932</v>
      </c>
      <c r="D2128" s="2" t="s">
        <v>146</v>
      </c>
      <c r="E2128" s="2" t="s">
        <v>196</v>
      </c>
      <c r="F2128" s="53">
        <v>0.0</v>
      </c>
      <c r="G2128" s="53">
        <v>0.0</v>
      </c>
      <c r="H2128" s="53">
        <v>0.0</v>
      </c>
      <c r="I2128" s="53">
        <v>0.0</v>
      </c>
      <c r="J2128" s="53">
        <v>0.0</v>
      </c>
      <c r="K2128" s="2" t="s">
        <v>3531</v>
      </c>
      <c r="L2128" s="53">
        <v>0.0</v>
      </c>
      <c r="M2128" s="2" t="s">
        <v>3369</v>
      </c>
      <c r="N2128" s="2" t="s">
        <v>3360</v>
      </c>
      <c r="O2128" s="55"/>
      <c r="AB2128" s="2" t="s">
        <v>164</v>
      </c>
      <c r="AC2128" s="2" t="s">
        <v>3361</v>
      </c>
      <c r="AD2128" s="2" t="s">
        <v>3362</v>
      </c>
      <c r="AE2128" s="2" t="s">
        <v>3363</v>
      </c>
      <c r="AF2128" s="93"/>
      <c r="AG2128" s="2" t="s">
        <v>3364</v>
      </c>
      <c r="AH2128" s="2" t="s">
        <v>3365</v>
      </c>
      <c r="AI2128" s="2">
        <v>0.0</v>
      </c>
      <c r="AJ2128" s="94">
        <v>0.0</v>
      </c>
      <c r="AK2128" s="94">
        <v>0.0</v>
      </c>
      <c r="AL2128" s="79"/>
      <c r="AM2128" s="2" t="s">
        <v>5631</v>
      </c>
    </row>
    <row r="2129">
      <c r="A2129" s="54">
        <v>46058.0</v>
      </c>
      <c r="B2129" s="54">
        <v>46059.0</v>
      </c>
      <c r="C2129" s="2" t="s">
        <v>450</v>
      </c>
      <c r="D2129" s="2" t="s">
        <v>146</v>
      </c>
      <c r="E2129" s="2" t="s">
        <v>196</v>
      </c>
      <c r="F2129" s="53">
        <v>0.0</v>
      </c>
      <c r="G2129" s="53">
        <v>0.0</v>
      </c>
      <c r="H2129" s="53">
        <v>0.04</v>
      </c>
      <c r="I2129" s="53">
        <v>0.019230769230769232</v>
      </c>
      <c r="J2129" s="53">
        <v>0.014590848412619315</v>
      </c>
      <c r="K2129" s="2" t="s">
        <v>3531</v>
      </c>
      <c r="L2129" s="53">
        <v>0.0</v>
      </c>
      <c r="M2129" s="2" t="s">
        <v>3369</v>
      </c>
      <c r="N2129" s="2" t="s">
        <v>3360</v>
      </c>
      <c r="O2129" s="55"/>
      <c r="AB2129" s="2" t="s">
        <v>164</v>
      </c>
      <c r="AC2129" s="2" t="s">
        <v>3361</v>
      </c>
      <c r="AD2129" s="2" t="s">
        <v>3362</v>
      </c>
      <c r="AE2129" s="2" t="s">
        <v>3363</v>
      </c>
      <c r="AF2129" s="93"/>
      <c r="AG2129" s="2" t="s">
        <v>3364</v>
      </c>
      <c r="AH2129" s="2" t="s">
        <v>3365</v>
      </c>
      <c r="AI2129" s="2">
        <v>0.0</v>
      </c>
      <c r="AJ2129" s="94">
        <v>2.128928574000356E-4</v>
      </c>
      <c r="AK2129" s="94">
        <v>3.6982248520710064E-4</v>
      </c>
      <c r="AL2129" s="79"/>
      <c r="AM2129" s="2" t="s">
        <v>5632</v>
      </c>
    </row>
    <row r="2130">
      <c r="A2130" s="54">
        <v>46058.0</v>
      </c>
      <c r="B2130" s="54">
        <v>46059.0</v>
      </c>
      <c r="C2130" s="2" t="s">
        <v>515</v>
      </c>
      <c r="D2130" s="2" t="s">
        <v>146</v>
      </c>
      <c r="E2130" s="2" t="s">
        <v>196</v>
      </c>
      <c r="F2130" s="53">
        <v>0.0</v>
      </c>
      <c r="G2130" s="53">
        <v>0.0</v>
      </c>
      <c r="H2130" s="53">
        <v>0.0</v>
      </c>
      <c r="I2130" s="53">
        <v>0.0</v>
      </c>
      <c r="J2130" s="53">
        <v>0.005420568631126008</v>
      </c>
      <c r="K2130" s="2" t="s">
        <v>148</v>
      </c>
      <c r="L2130" s="53">
        <v>1.0</v>
      </c>
      <c r="M2130" s="2" t="s">
        <v>4321</v>
      </c>
      <c r="N2130" s="2" t="s">
        <v>3360</v>
      </c>
      <c r="O2130" s="55"/>
      <c r="AB2130" s="2" t="s">
        <v>164</v>
      </c>
      <c r="AC2130" s="2" t="s">
        <v>3361</v>
      </c>
      <c r="AD2130" s="2" t="s">
        <v>3362</v>
      </c>
      <c r="AE2130" s="2" t="s">
        <v>3363</v>
      </c>
      <c r="AF2130" s="93"/>
      <c r="AG2130" s="2" t="s">
        <v>3364</v>
      </c>
      <c r="AH2130" s="2" t="s">
        <v>3365</v>
      </c>
      <c r="AI2130" s="2">
        <v>0.0</v>
      </c>
      <c r="AJ2130" s="94">
        <v>2.9382564284747283E-5</v>
      </c>
      <c r="AK2130" s="94">
        <v>0.0</v>
      </c>
      <c r="AL2130" s="79"/>
      <c r="AM2130" s="2" t="s">
        <v>5633</v>
      </c>
    </row>
    <row r="2131">
      <c r="A2131" s="54">
        <v>46058.0</v>
      </c>
      <c r="B2131" s="54">
        <v>46059.0</v>
      </c>
      <c r="C2131" s="2" t="s">
        <v>1189</v>
      </c>
      <c r="D2131" s="2" t="s">
        <v>146</v>
      </c>
      <c r="E2131" s="2" t="s">
        <v>196</v>
      </c>
      <c r="F2131" s="53">
        <v>0.0</v>
      </c>
      <c r="G2131" s="53">
        <v>0.0</v>
      </c>
      <c r="H2131" s="53">
        <v>0.0</v>
      </c>
      <c r="I2131" s="53">
        <v>0.0</v>
      </c>
      <c r="J2131" s="53">
        <v>0.0</v>
      </c>
      <c r="K2131" s="2" t="s">
        <v>3531</v>
      </c>
      <c r="L2131" s="53">
        <v>0.0</v>
      </c>
      <c r="M2131" s="2" t="s">
        <v>3369</v>
      </c>
      <c r="N2131" s="2" t="s">
        <v>3360</v>
      </c>
      <c r="O2131" s="55"/>
      <c r="AB2131" s="2" t="s">
        <v>164</v>
      </c>
      <c r="AC2131" s="2" t="s">
        <v>3361</v>
      </c>
      <c r="AD2131" s="2" t="s">
        <v>3362</v>
      </c>
      <c r="AE2131" s="2" t="s">
        <v>3363</v>
      </c>
      <c r="AF2131" s="93"/>
      <c r="AG2131" s="101" t="s">
        <v>3364</v>
      </c>
      <c r="AH2131" s="101" t="s">
        <v>3365</v>
      </c>
      <c r="AI2131" s="2">
        <v>0.0</v>
      </c>
      <c r="AJ2131" s="94">
        <v>0.0</v>
      </c>
      <c r="AK2131" s="94">
        <v>0.0</v>
      </c>
      <c r="AL2131" s="79"/>
      <c r="AM2131" s="2" t="s">
        <v>5634</v>
      </c>
    </row>
    <row r="2132">
      <c r="A2132" s="54">
        <v>46059.0</v>
      </c>
      <c r="B2132" s="54">
        <v>46060.0</v>
      </c>
      <c r="C2132" s="2" t="s">
        <v>178</v>
      </c>
      <c r="D2132" s="2" t="s">
        <v>146</v>
      </c>
      <c r="E2132" s="2" t="s">
        <v>288</v>
      </c>
      <c r="F2132" s="53">
        <v>0.125</v>
      </c>
      <c r="G2132" s="53">
        <v>0.08333333333333333</v>
      </c>
      <c r="H2132" s="53">
        <v>0.04</v>
      </c>
      <c r="I2132" s="53">
        <v>0.038461538461538464</v>
      </c>
      <c r="J2132" s="53">
        <v>0.04814410801842259</v>
      </c>
      <c r="K2132" s="2" t="s">
        <v>196</v>
      </c>
      <c r="L2132" s="53">
        <v>0.6666666666666666</v>
      </c>
      <c r="M2132" s="2" t="s">
        <v>5589</v>
      </c>
      <c r="N2132" s="2" t="s">
        <v>3360</v>
      </c>
      <c r="O2132" s="55"/>
      <c r="AB2132" s="2" t="s">
        <v>164</v>
      </c>
      <c r="AC2132" s="2" t="s">
        <v>3361</v>
      </c>
      <c r="AD2132" s="2" t="s">
        <v>3362</v>
      </c>
      <c r="AE2132" s="2" t="s">
        <v>3363</v>
      </c>
      <c r="AF2132" s="93"/>
      <c r="AG2132" s="2" t="s">
        <v>3364</v>
      </c>
      <c r="AH2132" s="2" t="s">
        <v>3365</v>
      </c>
      <c r="AI2132" s="2">
        <v>0.0</v>
      </c>
      <c r="AJ2132" s="94">
        <v>0.002317855136889542</v>
      </c>
      <c r="AK2132" s="94">
        <v>0.0014792899408284025</v>
      </c>
      <c r="AL2132" s="79"/>
      <c r="AM2132" s="2" t="s">
        <v>5635</v>
      </c>
    </row>
    <row r="2133">
      <c r="A2133" s="54">
        <v>46059.0</v>
      </c>
      <c r="B2133" s="54">
        <v>46060.0</v>
      </c>
      <c r="C2133" s="2" t="s">
        <v>932</v>
      </c>
      <c r="D2133" s="2" t="s">
        <v>146</v>
      </c>
      <c r="E2133" s="2" t="s">
        <v>288</v>
      </c>
      <c r="F2133" s="53">
        <v>0.0</v>
      </c>
      <c r="G2133" s="53">
        <v>0.0</v>
      </c>
      <c r="H2133" s="53">
        <v>0.0</v>
      </c>
      <c r="I2133" s="53">
        <v>0.0</v>
      </c>
      <c r="J2133" s="53">
        <v>0.0</v>
      </c>
      <c r="K2133" s="2" t="s">
        <v>3531</v>
      </c>
      <c r="L2133" s="53">
        <v>0.0</v>
      </c>
      <c r="M2133" s="2" t="s">
        <v>3369</v>
      </c>
      <c r="N2133" s="2" t="s">
        <v>3360</v>
      </c>
      <c r="O2133" s="55"/>
      <c r="AB2133" s="2" t="s">
        <v>164</v>
      </c>
      <c r="AC2133" s="2" t="s">
        <v>3361</v>
      </c>
      <c r="AD2133" s="2" t="s">
        <v>3362</v>
      </c>
      <c r="AE2133" s="2" t="s">
        <v>3363</v>
      </c>
      <c r="AF2133" s="93"/>
      <c r="AG2133" s="2" t="s">
        <v>3364</v>
      </c>
      <c r="AH2133" s="2" t="s">
        <v>3365</v>
      </c>
      <c r="AI2133" s="2">
        <v>0.0</v>
      </c>
      <c r="AJ2133" s="94">
        <v>0.0</v>
      </c>
      <c r="AK2133" s="94">
        <v>0.0</v>
      </c>
      <c r="AL2133" s="79"/>
      <c r="AM2133" s="2" t="s">
        <v>5636</v>
      </c>
    </row>
    <row r="2134">
      <c r="A2134" s="54">
        <v>46059.0</v>
      </c>
      <c r="B2134" s="54">
        <v>46060.0</v>
      </c>
      <c r="C2134" s="2" t="s">
        <v>450</v>
      </c>
      <c r="D2134" s="2" t="s">
        <v>146</v>
      </c>
      <c r="E2134" s="2" t="s">
        <v>288</v>
      </c>
      <c r="F2134" s="53">
        <v>0.0</v>
      </c>
      <c r="G2134" s="53">
        <v>0.0</v>
      </c>
      <c r="H2134" s="53">
        <v>0.0</v>
      </c>
      <c r="I2134" s="53">
        <v>0.0</v>
      </c>
      <c r="J2134" s="53">
        <v>0.0033929083404893056</v>
      </c>
      <c r="K2134" s="2" t="s">
        <v>3531</v>
      </c>
      <c r="L2134" s="53">
        <v>0.0</v>
      </c>
      <c r="M2134" s="2" t="s">
        <v>3369</v>
      </c>
      <c r="N2134" s="2" t="s">
        <v>3360</v>
      </c>
      <c r="O2134" s="55"/>
      <c r="AB2134" s="2" t="s">
        <v>164</v>
      </c>
      <c r="AC2134" s="2" t="s">
        <v>3361</v>
      </c>
      <c r="AD2134" s="2" t="s">
        <v>3362</v>
      </c>
      <c r="AE2134" s="2" t="s">
        <v>3363</v>
      </c>
      <c r="AF2134" s="93"/>
      <c r="AG2134" s="2" t="s">
        <v>3364</v>
      </c>
      <c r="AH2134" s="2" t="s">
        <v>3365</v>
      </c>
      <c r="AI2134" s="2">
        <v>0.0</v>
      </c>
      <c r="AJ2134" s="94">
        <v>1.1511827006961894E-5</v>
      </c>
      <c r="AK2134" s="94">
        <v>0.0</v>
      </c>
      <c r="AL2134" s="79"/>
      <c r="AM2134" s="2" t="s">
        <v>5637</v>
      </c>
    </row>
    <row r="2135">
      <c r="A2135" s="54">
        <v>46059.0</v>
      </c>
      <c r="B2135" s="54">
        <v>46060.0</v>
      </c>
      <c r="C2135" s="2" t="s">
        <v>515</v>
      </c>
      <c r="D2135" s="2" t="s">
        <v>146</v>
      </c>
      <c r="E2135" s="2" t="s">
        <v>288</v>
      </c>
      <c r="F2135" s="53">
        <v>0.0</v>
      </c>
      <c r="G2135" s="53">
        <v>0.0</v>
      </c>
      <c r="H2135" s="53">
        <v>0.04</v>
      </c>
      <c r="I2135" s="53">
        <v>0.019230769230769232</v>
      </c>
      <c r="J2135" s="53">
        <v>0.019239305076158984</v>
      </c>
      <c r="K2135" s="2" t="s">
        <v>148</v>
      </c>
      <c r="L2135" s="53">
        <v>1.0</v>
      </c>
      <c r="M2135" s="2" t="s">
        <v>4321</v>
      </c>
      <c r="N2135" s="2" t="s">
        <v>3360</v>
      </c>
      <c r="O2135" s="55"/>
      <c r="AB2135" s="2" t="s">
        <v>164</v>
      </c>
      <c r="AC2135" s="2" t="s">
        <v>3361</v>
      </c>
      <c r="AD2135" s="2" t="s">
        <v>3362</v>
      </c>
      <c r="AE2135" s="2" t="s">
        <v>3363</v>
      </c>
      <c r="AF2135" s="93"/>
      <c r="AG2135" s="2" t="s">
        <v>3364</v>
      </c>
      <c r="AH2135" s="2" t="s">
        <v>3365</v>
      </c>
      <c r="AI2135" s="2">
        <v>0.0</v>
      </c>
      <c r="AJ2135" s="94">
        <v>3.7015085981351685E-4</v>
      </c>
      <c r="AK2135" s="94">
        <v>3.6982248520710064E-4</v>
      </c>
      <c r="AL2135" s="79"/>
      <c r="AM2135" s="2" t="s">
        <v>5638</v>
      </c>
    </row>
    <row r="2136">
      <c r="A2136" s="54">
        <v>46059.0</v>
      </c>
      <c r="B2136" s="54">
        <v>46060.0</v>
      </c>
      <c r="C2136" s="2" t="s">
        <v>1189</v>
      </c>
      <c r="D2136" s="2" t="s">
        <v>146</v>
      </c>
      <c r="E2136" s="2" t="s">
        <v>288</v>
      </c>
      <c r="F2136" s="53">
        <v>0.0</v>
      </c>
      <c r="G2136" s="53">
        <v>0.0</v>
      </c>
      <c r="H2136" s="53">
        <v>0.0</v>
      </c>
      <c r="I2136" s="53">
        <v>0.0</v>
      </c>
      <c r="J2136" s="53">
        <v>0.0</v>
      </c>
      <c r="K2136" s="2" t="s">
        <v>3531</v>
      </c>
      <c r="L2136" s="53">
        <v>0.0</v>
      </c>
      <c r="M2136" s="2" t="s">
        <v>3369</v>
      </c>
      <c r="N2136" s="2" t="s">
        <v>3360</v>
      </c>
      <c r="O2136" s="55"/>
      <c r="AB2136" s="2" t="s">
        <v>164</v>
      </c>
      <c r="AC2136" s="2" t="s">
        <v>3361</v>
      </c>
      <c r="AD2136" s="2" t="s">
        <v>3362</v>
      </c>
      <c r="AE2136" s="2" t="s">
        <v>3363</v>
      </c>
      <c r="AF2136" s="93"/>
      <c r="AG2136" s="101" t="s">
        <v>3364</v>
      </c>
      <c r="AH2136" s="101" t="s">
        <v>3365</v>
      </c>
      <c r="AI2136" s="2">
        <v>0.0</v>
      </c>
      <c r="AJ2136" s="94">
        <v>0.0</v>
      </c>
      <c r="AK2136" s="94">
        <v>0.0</v>
      </c>
      <c r="AL2136" s="79"/>
      <c r="AM2136" s="2" t="s">
        <v>5639</v>
      </c>
    </row>
    <row r="2137">
      <c r="A2137" s="54">
        <v>46060.0</v>
      </c>
      <c r="B2137" s="54">
        <v>46061.0</v>
      </c>
      <c r="C2137" s="2" t="s">
        <v>178</v>
      </c>
      <c r="D2137" s="2" t="s">
        <v>146</v>
      </c>
      <c r="E2137" s="2" t="s">
        <v>256</v>
      </c>
      <c r="F2137" s="53">
        <v>0.0</v>
      </c>
      <c r="G2137" s="53">
        <v>0.0</v>
      </c>
      <c r="H2137" s="53">
        <v>0.04</v>
      </c>
      <c r="I2137" s="53">
        <v>0.019230769230769232</v>
      </c>
      <c r="J2137" s="53">
        <v>0.02270285980458176</v>
      </c>
      <c r="K2137" s="2" t="s">
        <v>196</v>
      </c>
      <c r="L2137" s="53">
        <v>0.6666666666666666</v>
      </c>
      <c r="M2137" s="2" t="s">
        <v>5589</v>
      </c>
      <c r="N2137" s="2" t="s">
        <v>3360</v>
      </c>
      <c r="O2137" s="55"/>
      <c r="AB2137" s="2" t="s">
        <v>164</v>
      </c>
      <c r="AC2137" s="2" t="s">
        <v>3361</v>
      </c>
      <c r="AD2137" s="2" t="s">
        <v>3362</v>
      </c>
      <c r="AE2137" s="2" t="s">
        <v>3363</v>
      </c>
      <c r="AF2137" s="93"/>
      <c r="AG2137" s="2" t="s">
        <v>3364</v>
      </c>
      <c r="AH2137" s="2" t="s">
        <v>3365</v>
      </c>
      <c r="AI2137" s="2">
        <v>0.0</v>
      </c>
      <c r="AJ2137" s="94">
        <v>5.154198433064942E-4</v>
      </c>
      <c r="AK2137" s="94">
        <v>3.6982248520710064E-4</v>
      </c>
      <c r="AL2137" s="79"/>
      <c r="AM2137" s="2" t="s">
        <v>5640</v>
      </c>
    </row>
    <row r="2138">
      <c r="A2138" s="54">
        <v>46060.0</v>
      </c>
      <c r="B2138" s="54">
        <v>46061.0</v>
      </c>
      <c r="C2138" s="2" t="s">
        <v>932</v>
      </c>
      <c r="D2138" s="2" t="s">
        <v>146</v>
      </c>
      <c r="E2138" s="2" t="s">
        <v>256</v>
      </c>
      <c r="F2138" s="53">
        <v>0.0</v>
      </c>
      <c r="G2138" s="53">
        <v>0.0</v>
      </c>
      <c r="H2138" s="53">
        <v>0.0</v>
      </c>
      <c r="I2138" s="53">
        <v>0.0</v>
      </c>
      <c r="J2138" s="53">
        <v>0.0</v>
      </c>
      <c r="K2138" s="2" t="s">
        <v>3531</v>
      </c>
      <c r="L2138" s="53">
        <v>0.0</v>
      </c>
      <c r="M2138" s="2" t="s">
        <v>3369</v>
      </c>
      <c r="N2138" s="2" t="s">
        <v>3360</v>
      </c>
      <c r="O2138" s="55"/>
      <c r="AB2138" s="2" t="s">
        <v>164</v>
      </c>
      <c r="AC2138" s="2" t="s">
        <v>3361</v>
      </c>
      <c r="AD2138" s="2" t="s">
        <v>3362</v>
      </c>
      <c r="AE2138" s="2" t="s">
        <v>3363</v>
      </c>
      <c r="AF2138" s="93"/>
      <c r="AG2138" s="2" t="s">
        <v>3364</v>
      </c>
      <c r="AH2138" s="2" t="s">
        <v>3365</v>
      </c>
      <c r="AI2138" s="2">
        <v>0.0</v>
      </c>
      <c r="AJ2138" s="94">
        <v>0.0</v>
      </c>
      <c r="AK2138" s="94">
        <v>0.0</v>
      </c>
      <c r="AL2138" s="79"/>
      <c r="AM2138" s="2" t="s">
        <v>5641</v>
      </c>
    </row>
    <row r="2139">
      <c r="A2139" s="54">
        <v>46060.0</v>
      </c>
      <c r="B2139" s="54">
        <v>46061.0</v>
      </c>
      <c r="C2139" s="2" t="s">
        <v>450</v>
      </c>
      <c r="D2139" s="2" t="s">
        <v>146</v>
      </c>
      <c r="E2139" s="2" t="s">
        <v>256</v>
      </c>
      <c r="F2139" s="53">
        <v>0.0</v>
      </c>
      <c r="G2139" s="53">
        <v>0.0</v>
      </c>
      <c r="H2139" s="53">
        <v>0.04</v>
      </c>
      <c r="I2139" s="53">
        <v>0.019230769230769232</v>
      </c>
      <c r="J2139" s="53">
        <v>0.016499756002432198</v>
      </c>
      <c r="K2139" s="2" t="s">
        <v>3531</v>
      </c>
      <c r="L2139" s="53">
        <v>0.0</v>
      </c>
      <c r="M2139" s="2" t="s">
        <v>3369</v>
      </c>
      <c r="N2139" s="2" t="s">
        <v>3360</v>
      </c>
      <c r="O2139" s="55"/>
      <c r="AB2139" s="2" t="s">
        <v>164</v>
      </c>
      <c r="AC2139" s="2" t="s">
        <v>3361</v>
      </c>
      <c r="AD2139" s="2" t="s">
        <v>3362</v>
      </c>
      <c r="AE2139" s="2" t="s">
        <v>3363</v>
      </c>
      <c r="AF2139" s="93"/>
      <c r="AG2139" s="2" t="s">
        <v>3364</v>
      </c>
      <c r="AH2139" s="2" t="s">
        <v>3365</v>
      </c>
      <c r="AI2139" s="2">
        <v>0.0</v>
      </c>
      <c r="AJ2139" s="94">
        <v>2.7224194813979736E-4</v>
      </c>
      <c r="AK2139" s="94">
        <v>3.6982248520710064E-4</v>
      </c>
      <c r="AL2139" s="79"/>
      <c r="AM2139" s="2" t="s">
        <v>5642</v>
      </c>
    </row>
    <row r="2140">
      <c r="A2140" s="54">
        <v>46060.0</v>
      </c>
      <c r="B2140" s="54">
        <v>46061.0</v>
      </c>
      <c r="C2140" s="2" t="s">
        <v>515</v>
      </c>
      <c r="D2140" s="2" t="s">
        <v>146</v>
      </c>
      <c r="E2140" s="2" t="s">
        <v>256</v>
      </c>
      <c r="F2140" s="53">
        <v>0.0</v>
      </c>
      <c r="G2140" s="53">
        <v>0.0</v>
      </c>
      <c r="H2140" s="53">
        <v>0.0</v>
      </c>
      <c r="I2140" s="53">
        <v>0.0</v>
      </c>
      <c r="J2140" s="53">
        <v>0.005337713900363373</v>
      </c>
      <c r="K2140" s="2" t="s">
        <v>148</v>
      </c>
      <c r="L2140" s="53">
        <v>1.0</v>
      </c>
      <c r="M2140" s="2" t="s">
        <v>4321</v>
      </c>
      <c r="N2140" s="2" t="s">
        <v>3360</v>
      </c>
      <c r="O2140" s="55"/>
      <c r="AB2140" s="2" t="s">
        <v>164</v>
      </c>
      <c r="AC2140" s="2" t="s">
        <v>3361</v>
      </c>
      <c r="AD2140" s="2" t="s">
        <v>3362</v>
      </c>
      <c r="AE2140" s="2" t="s">
        <v>3363</v>
      </c>
      <c r="AF2140" s="93"/>
      <c r="AG2140" s="2" t="s">
        <v>3364</v>
      </c>
      <c r="AH2140" s="2" t="s">
        <v>3365</v>
      </c>
      <c r="AI2140" s="2">
        <v>0.0</v>
      </c>
      <c r="AJ2140" s="94">
        <v>2.8491189682132376E-5</v>
      </c>
      <c r="AK2140" s="94">
        <v>0.0</v>
      </c>
      <c r="AL2140" s="79"/>
      <c r="AM2140" s="2" t="s">
        <v>5643</v>
      </c>
    </row>
    <row r="2141">
      <c r="A2141" s="54">
        <v>46060.0</v>
      </c>
      <c r="B2141" s="54">
        <v>46061.0</v>
      </c>
      <c r="C2141" s="2" t="s">
        <v>1189</v>
      </c>
      <c r="D2141" s="2" t="s">
        <v>146</v>
      </c>
      <c r="E2141" s="2" t="s">
        <v>256</v>
      </c>
      <c r="F2141" s="53">
        <v>0.0</v>
      </c>
      <c r="G2141" s="53">
        <v>0.0</v>
      </c>
      <c r="H2141" s="53">
        <v>0.0</v>
      </c>
      <c r="I2141" s="53">
        <v>0.0</v>
      </c>
      <c r="J2141" s="53">
        <v>0.0</v>
      </c>
      <c r="K2141" s="2" t="s">
        <v>3531</v>
      </c>
      <c r="L2141" s="53">
        <v>0.0</v>
      </c>
      <c r="M2141" s="2" t="s">
        <v>3369</v>
      </c>
      <c r="N2141" s="2" t="s">
        <v>3360</v>
      </c>
      <c r="O2141" s="55"/>
      <c r="AB2141" s="2" t="s">
        <v>164</v>
      </c>
      <c r="AC2141" s="2" t="s">
        <v>3361</v>
      </c>
      <c r="AD2141" s="2" t="s">
        <v>3362</v>
      </c>
      <c r="AE2141" s="2" t="s">
        <v>3363</v>
      </c>
      <c r="AF2141" s="93"/>
      <c r="AG2141" s="101" t="s">
        <v>3364</v>
      </c>
      <c r="AH2141" s="101" t="s">
        <v>3365</v>
      </c>
      <c r="AI2141" s="2">
        <v>0.0</v>
      </c>
      <c r="AJ2141" s="94">
        <v>0.0</v>
      </c>
      <c r="AK2141" s="94">
        <v>0.0</v>
      </c>
      <c r="AL2141" s="79"/>
      <c r="AM2141" s="2" t="s">
        <v>5644</v>
      </c>
    </row>
    <row r="2142">
      <c r="A2142" s="54">
        <v>46061.0</v>
      </c>
      <c r="B2142" s="54">
        <v>46062.0</v>
      </c>
      <c r="C2142" s="2" t="s">
        <v>178</v>
      </c>
      <c r="D2142" s="2" t="s">
        <v>146</v>
      </c>
      <c r="E2142" s="2" t="s">
        <v>180</v>
      </c>
      <c r="F2142" s="53">
        <v>0.0</v>
      </c>
      <c r="G2142" s="53">
        <v>0.0</v>
      </c>
      <c r="H2142" s="53">
        <v>0.0</v>
      </c>
      <c r="I2142" s="53">
        <v>0.019230769230769232</v>
      </c>
      <c r="J2142" s="53">
        <v>0.019160793627628195</v>
      </c>
      <c r="K2142" s="2" t="s">
        <v>196</v>
      </c>
      <c r="L2142" s="53">
        <v>0.6666666666666666</v>
      </c>
      <c r="M2142" s="2" t="s">
        <v>5589</v>
      </c>
      <c r="N2142" s="2" t="s">
        <v>3360</v>
      </c>
      <c r="O2142" s="55"/>
      <c r="AB2142" s="2" t="s">
        <v>164</v>
      </c>
      <c r="AC2142" s="2" t="s">
        <v>3361</v>
      </c>
      <c r="AD2142" s="2" t="s">
        <v>3362</v>
      </c>
      <c r="AE2142" s="2" t="s">
        <v>3363</v>
      </c>
      <c r="AF2142" s="93"/>
      <c r="AG2142" s="2" t="s">
        <v>3364</v>
      </c>
      <c r="AH2142" s="2" t="s">
        <v>3365</v>
      </c>
      <c r="AI2142" s="2">
        <v>0.0</v>
      </c>
      <c r="AJ2142" s="94">
        <v>3.671360124405572E-4</v>
      </c>
      <c r="AK2142" s="94">
        <v>3.6982248520710064E-4</v>
      </c>
      <c r="AL2142" s="79"/>
      <c r="AM2142" s="2" t="s">
        <v>5645</v>
      </c>
    </row>
    <row r="2143">
      <c r="A2143" s="54">
        <v>46061.0</v>
      </c>
      <c r="B2143" s="54">
        <v>46062.0</v>
      </c>
      <c r="C2143" s="2" t="s">
        <v>932</v>
      </c>
      <c r="D2143" s="2" t="s">
        <v>146</v>
      </c>
      <c r="E2143" s="2" t="s">
        <v>180</v>
      </c>
      <c r="F2143" s="53">
        <v>0.0</v>
      </c>
      <c r="G2143" s="53">
        <v>0.0</v>
      </c>
      <c r="H2143" s="53">
        <v>0.0</v>
      </c>
      <c r="I2143" s="53">
        <v>0.0</v>
      </c>
      <c r="J2143" s="53">
        <v>0.0</v>
      </c>
      <c r="K2143" s="2" t="s">
        <v>3531</v>
      </c>
      <c r="L2143" s="53">
        <v>0.0</v>
      </c>
      <c r="M2143" s="2" t="s">
        <v>3369</v>
      </c>
      <c r="N2143" s="2" t="s">
        <v>3360</v>
      </c>
      <c r="O2143" s="55"/>
      <c r="AB2143" s="2" t="s">
        <v>164</v>
      </c>
      <c r="AC2143" s="2" t="s">
        <v>3361</v>
      </c>
      <c r="AD2143" s="2" t="s">
        <v>3362</v>
      </c>
      <c r="AE2143" s="2" t="s">
        <v>3363</v>
      </c>
      <c r="AF2143" s="93"/>
      <c r="AG2143" s="2" t="s">
        <v>3364</v>
      </c>
      <c r="AH2143" s="2" t="s">
        <v>3365</v>
      </c>
      <c r="AI2143" s="2">
        <v>0.0</v>
      </c>
      <c r="AJ2143" s="94">
        <v>0.0</v>
      </c>
      <c r="AK2143" s="94">
        <v>0.0</v>
      </c>
      <c r="AL2143" s="79"/>
      <c r="AM2143" s="2" t="s">
        <v>5646</v>
      </c>
    </row>
    <row r="2144">
      <c r="A2144" s="54">
        <v>46061.0</v>
      </c>
      <c r="B2144" s="54">
        <v>46062.0</v>
      </c>
      <c r="C2144" s="2" t="s">
        <v>450</v>
      </c>
      <c r="D2144" s="2" t="s">
        <v>146</v>
      </c>
      <c r="E2144" s="2" t="s">
        <v>180</v>
      </c>
      <c r="F2144" s="53">
        <v>0.0</v>
      </c>
      <c r="G2144" s="53">
        <v>0.0</v>
      </c>
      <c r="H2144" s="53">
        <v>0.0</v>
      </c>
      <c r="I2144" s="53">
        <v>0.0</v>
      </c>
      <c r="J2144" s="53">
        <v>0.003341046898234098</v>
      </c>
      <c r="K2144" s="2" t="s">
        <v>3531</v>
      </c>
      <c r="L2144" s="53">
        <v>0.0</v>
      </c>
      <c r="M2144" s="2" t="s">
        <v>3369</v>
      </c>
      <c r="N2144" s="2" t="s">
        <v>3360</v>
      </c>
      <c r="O2144" s="55"/>
      <c r="AB2144" s="2" t="s">
        <v>164</v>
      </c>
      <c r="AC2144" s="2" t="s">
        <v>3361</v>
      </c>
      <c r="AD2144" s="2" t="s">
        <v>3362</v>
      </c>
      <c r="AE2144" s="2" t="s">
        <v>3363</v>
      </c>
      <c r="AF2144" s="93"/>
      <c r="AG2144" s="2" t="s">
        <v>3364</v>
      </c>
      <c r="AH2144" s="2" t="s">
        <v>3365</v>
      </c>
      <c r="AI2144" s="2">
        <v>0.0</v>
      </c>
      <c r="AJ2144" s="94">
        <v>1.1162594376199688E-5</v>
      </c>
      <c r="AK2144" s="94">
        <v>0.0</v>
      </c>
      <c r="AL2144" s="79"/>
      <c r="AM2144" s="2" t="s">
        <v>5647</v>
      </c>
    </row>
    <row r="2145">
      <c r="A2145" s="54">
        <v>46061.0</v>
      </c>
      <c r="B2145" s="54">
        <v>46062.0</v>
      </c>
      <c r="C2145" s="2" t="s">
        <v>515</v>
      </c>
      <c r="D2145" s="2" t="s">
        <v>146</v>
      </c>
      <c r="E2145" s="2" t="s">
        <v>180</v>
      </c>
      <c r="F2145" s="53">
        <v>0.0</v>
      </c>
      <c r="G2145" s="53">
        <v>0.0</v>
      </c>
      <c r="H2145" s="53">
        <v>0.0</v>
      </c>
      <c r="I2145" s="53">
        <v>0.0</v>
      </c>
      <c r="J2145" s="53">
        <v>0.005296762672486752</v>
      </c>
      <c r="K2145" s="2" t="s">
        <v>148</v>
      </c>
      <c r="L2145" s="53">
        <v>1.0</v>
      </c>
      <c r="M2145" s="2" t="s">
        <v>4321</v>
      </c>
      <c r="N2145" s="2" t="s">
        <v>3360</v>
      </c>
      <c r="O2145" s="55"/>
      <c r="AB2145" s="2" t="s">
        <v>164</v>
      </c>
      <c r="AC2145" s="2" t="s">
        <v>3361</v>
      </c>
      <c r="AD2145" s="2" t="s">
        <v>3362</v>
      </c>
      <c r="AE2145" s="2" t="s">
        <v>3363</v>
      </c>
      <c r="AF2145" s="93"/>
      <c r="AG2145" s="2" t="s">
        <v>3364</v>
      </c>
      <c r="AH2145" s="2" t="s">
        <v>3365</v>
      </c>
      <c r="AI2145" s="2">
        <v>0.0</v>
      </c>
      <c r="AJ2145" s="94">
        <v>2.8055694808649E-5</v>
      </c>
      <c r="AK2145" s="94">
        <v>0.0</v>
      </c>
      <c r="AL2145" s="79"/>
      <c r="AM2145" s="2" t="s">
        <v>5648</v>
      </c>
    </row>
    <row r="2146">
      <c r="A2146" s="54">
        <v>46061.0</v>
      </c>
      <c r="B2146" s="54">
        <v>46062.0</v>
      </c>
      <c r="C2146" s="2" t="s">
        <v>1189</v>
      </c>
      <c r="D2146" s="2" t="s">
        <v>146</v>
      </c>
      <c r="E2146" s="2" t="s">
        <v>180</v>
      </c>
      <c r="F2146" s="53">
        <v>0.0</v>
      </c>
      <c r="G2146" s="53">
        <v>0.0</v>
      </c>
      <c r="H2146" s="53">
        <v>0.0</v>
      </c>
      <c r="I2146" s="53">
        <v>0.0</v>
      </c>
      <c r="J2146" s="53">
        <v>0.0</v>
      </c>
      <c r="K2146" s="2" t="s">
        <v>3531</v>
      </c>
      <c r="L2146" s="53">
        <v>0.0</v>
      </c>
      <c r="M2146" s="2" t="s">
        <v>3369</v>
      </c>
      <c r="N2146" s="2" t="s">
        <v>3360</v>
      </c>
      <c r="O2146" s="55"/>
      <c r="AB2146" s="2" t="s">
        <v>164</v>
      </c>
      <c r="AC2146" s="2" t="s">
        <v>3361</v>
      </c>
      <c r="AD2146" s="2" t="s">
        <v>3362</v>
      </c>
      <c r="AE2146" s="2" t="s">
        <v>3363</v>
      </c>
      <c r="AF2146" s="93"/>
      <c r="AG2146" s="101" t="s">
        <v>3364</v>
      </c>
      <c r="AH2146" s="101" t="s">
        <v>3365</v>
      </c>
      <c r="AI2146" s="2">
        <v>0.0</v>
      </c>
      <c r="AJ2146" s="94">
        <v>0.0</v>
      </c>
      <c r="AK2146" s="94">
        <v>0.0</v>
      </c>
      <c r="AL2146" s="79"/>
      <c r="AM2146" s="2" t="s">
        <v>5649</v>
      </c>
    </row>
    <row r="2147">
      <c r="A2147" s="54">
        <v>46062.0</v>
      </c>
      <c r="B2147" s="54">
        <v>46063.0</v>
      </c>
      <c r="C2147" s="2" t="s">
        <v>178</v>
      </c>
      <c r="D2147" s="2" t="s">
        <v>146</v>
      </c>
      <c r="E2147" s="2" t="s">
        <v>208</v>
      </c>
      <c r="F2147" s="53">
        <v>0.0</v>
      </c>
      <c r="G2147" s="53">
        <v>0.0</v>
      </c>
      <c r="H2147" s="53">
        <v>0.0</v>
      </c>
      <c r="I2147" s="53">
        <v>0.0</v>
      </c>
      <c r="J2147" s="53">
        <v>0.014812983169732447</v>
      </c>
      <c r="K2147" s="2" t="s">
        <v>196</v>
      </c>
      <c r="L2147" s="53">
        <v>0.6666666666666666</v>
      </c>
      <c r="M2147" s="2" t="s">
        <v>5589</v>
      </c>
      <c r="N2147" s="2" t="s">
        <v>3360</v>
      </c>
      <c r="O2147" s="55"/>
      <c r="AB2147" s="2" t="s">
        <v>164</v>
      </c>
      <c r="AC2147" s="2" t="s">
        <v>3361</v>
      </c>
      <c r="AD2147" s="2" t="s">
        <v>3362</v>
      </c>
      <c r="AE2147" s="2" t="s">
        <v>3363</v>
      </c>
      <c r="AF2147" s="93"/>
      <c r="AG2147" s="2" t="s">
        <v>3364</v>
      </c>
      <c r="AH2147" s="2" t="s">
        <v>3365</v>
      </c>
      <c r="AI2147" s="2">
        <v>0.0</v>
      </c>
      <c r="AJ2147" s="94">
        <v>2.1942447038677672E-4</v>
      </c>
      <c r="AK2147" s="94">
        <v>0.0</v>
      </c>
      <c r="AL2147" s="79"/>
      <c r="AM2147" s="2" t="s">
        <v>5650</v>
      </c>
    </row>
    <row r="2148">
      <c r="A2148" s="54">
        <v>46062.0</v>
      </c>
      <c r="B2148" s="54">
        <v>46063.0</v>
      </c>
      <c r="C2148" s="2" t="s">
        <v>932</v>
      </c>
      <c r="D2148" s="2" t="s">
        <v>146</v>
      </c>
      <c r="E2148" s="2" t="s">
        <v>208</v>
      </c>
      <c r="F2148" s="53">
        <v>0.0</v>
      </c>
      <c r="G2148" s="53">
        <v>0.0</v>
      </c>
      <c r="H2148" s="53">
        <v>0.0</v>
      </c>
      <c r="I2148" s="53">
        <v>0.0</v>
      </c>
      <c r="J2148" s="53">
        <v>0.0</v>
      </c>
      <c r="K2148" s="2" t="s">
        <v>3531</v>
      </c>
      <c r="L2148" s="53">
        <v>0.0</v>
      </c>
      <c r="M2148" s="2" t="s">
        <v>3369</v>
      </c>
      <c r="N2148" s="2" t="s">
        <v>3360</v>
      </c>
      <c r="O2148" s="55"/>
      <c r="AB2148" s="2" t="s">
        <v>164</v>
      </c>
      <c r="AC2148" s="2" t="s">
        <v>3361</v>
      </c>
      <c r="AD2148" s="2" t="s">
        <v>3362</v>
      </c>
      <c r="AE2148" s="2" t="s">
        <v>3363</v>
      </c>
      <c r="AF2148" s="93"/>
      <c r="AG2148" s="2" t="s">
        <v>3364</v>
      </c>
      <c r="AH2148" s="2" t="s">
        <v>3365</v>
      </c>
      <c r="AI2148" s="2">
        <v>0.0</v>
      </c>
      <c r="AJ2148" s="94">
        <v>0.0</v>
      </c>
      <c r="AK2148" s="94">
        <v>0.0</v>
      </c>
      <c r="AL2148" s="79"/>
      <c r="AM2148" s="2" t="s">
        <v>5651</v>
      </c>
    </row>
    <row r="2149">
      <c r="A2149" s="54">
        <v>46062.0</v>
      </c>
      <c r="B2149" s="54">
        <v>46063.0</v>
      </c>
      <c r="C2149" s="2" t="s">
        <v>450</v>
      </c>
      <c r="D2149" s="2" t="s">
        <v>146</v>
      </c>
      <c r="E2149" s="2" t="s">
        <v>208</v>
      </c>
      <c r="F2149" s="53">
        <v>0.0</v>
      </c>
      <c r="G2149" s="53">
        <v>0.0</v>
      </c>
      <c r="H2149" s="53">
        <v>0.0</v>
      </c>
      <c r="I2149" s="53">
        <v>0.0</v>
      </c>
      <c r="J2149" s="53">
        <v>0.0033154142068928198</v>
      </c>
      <c r="K2149" s="2" t="s">
        <v>3531</v>
      </c>
      <c r="L2149" s="53">
        <v>0.0</v>
      </c>
      <c r="M2149" s="2" t="s">
        <v>3369</v>
      </c>
      <c r="N2149" s="2" t="s">
        <v>3360</v>
      </c>
      <c r="O2149" s="55"/>
      <c r="AB2149" s="2" t="s">
        <v>164</v>
      </c>
      <c r="AC2149" s="2" t="s">
        <v>3361</v>
      </c>
      <c r="AD2149" s="2" t="s">
        <v>3362</v>
      </c>
      <c r="AE2149" s="2" t="s">
        <v>3363</v>
      </c>
      <c r="AF2149" s="93"/>
      <c r="AG2149" s="2" t="s">
        <v>3364</v>
      </c>
      <c r="AH2149" s="2" t="s">
        <v>3365</v>
      </c>
      <c r="AI2149" s="2">
        <v>0.0</v>
      </c>
      <c r="AJ2149" s="94">
        <v>1.0991971363266745E-5</v>
      </c>
      <c r="AK2149" s="94">
        <v>0.0</v>
      </c>
      <c r="AL2149" s="79"/>
      <c r="AM2149" s="2" t="s">
        <v>5652</v>
      </c>
    </row>
    <row r="2150">
      <c r="A2150" s="54">
        <v>46062.0</v>
      </c>
      <c r="B2150" s="54">
        <v>46063.0</v>
      </c>
      <c r="C2150" s="2" t="s">
        <v>515</v>
      </c>
      <c r="D2150" s="2" t="s">
        <v>146</v>
      </c>
      <c r="E2150" s="2" t="s">
        <v>208</v>
      </c>
      <c r="F2150" s="53">
        <v>0.0</v>
      </c>
      <c r="G2150" s="53">
        <v>0.0</v>
      </c>
      <c r="H2150" s="53">
        <v>0.0</v>
      </c>
      <c r="I2150" s="53">
        <v>0.0</v>
      </c>
      <c r="J2150" s="53">
        <v>0.005256125624630999</v>
      </c>
      <c r="K2150" s="2" t="s">
        <v>148</v>
      </c>
      <c r="L2150" s="53">
        <v>1.0</v>
      </c>
      <c r="M2150" s="2" t="s">
        <v>4321</v>
      </c>
      <c r="N2150" s="2" t="s">
        <v>3360</v>
      </c>
      <c r="O2150" s="55"/>
      <c r="AB2150" s="2" t="s">
        <v>164</v>
      </c>
      <c r="AC2150" s="2" t="s">
        <v>3361</v>
      </c>
      <c r="AD2150" s="2" t="s">
        <v>3362</v>
      </c>
      <c r="AE2150" s="2" t="s">
        <v>3363</v>
      </c>
      <c r="AF2150" s="93"/>
      <c r="AG2150" s="2" t="s">
        <v>3364</v>
      </c>
      <c r="AH2150" s="2" t="s">
        <v>3365</v>
      </c>
      <c r="AI2150" s="2">
        <v>0.0</v>
      </c>
      <c r="AJ2150" s="94">
        <v>2.7626856581902613E-5</v>
      </c>
      <c r="AK2150" s="94">
        <v>0.0</v>
      </c>
      <c r="AL2150" s="79"/>
      <c r="AM2150" s="2" t="s">
        <v>5653</v>
      </c>
    </row>
    <row r="2151">
      <c r="A2151" s="54">
        <v>46062.0</v>
      </c>
      <c r="B2151" s="54">
        <v>46063.0</v>
      </c>
      <c r="C2151" s="2" t="s">
        <v>1189</v>
      </c>
      <c r="D2151" s="2" t="s">
        <v>146</v>
      </c>
      <c r="E2151" s="2" t="s">
        <v>208</v>
      </c>
      <c r="F2151" s="53">
        <v>0.0</v>
      </c>
      <c r="G2151" s="53">
        <v>0.0</v>
      </c>
      <c r="H2151" s="53">
        <v>0.0</v>
      </c>
      <c r="I2151" s="53">
        <v>0.0</v>
      </c>
      <c r="J2151" s="53">
        <v>0.0</v>
      </c>
      <c r="K2151" s="2" t="s">
        <v>3531</v>
      </c>
      <c r="L2151" s="53">
        <v>0.0</v>
      </c>
      <c r="M2151" s="2" t="s">
        <v>3369</v>
      </c>
      <c r="N2151" s="2" t="s">
        <v>3360</v>
      </c>
      <c r="O2151" s="55"/>
      <c r="AB2151" s="2" t="s">
        <v>164</v>
      </c>
      <c r="AC2151" s="2" t="s">
        <v>3361</v>
      </c>
      <c r="AD2151" s="2" t="s">
        <v>3362</v>
      </c>
      <c r="AE2151" s="2" t="s">
        <v>3363</v>
      </c>
      <c r="AF2151" s="93"/>
      <c r="AG2151" s="101" t="s">
        <v>3364</v>
      </c>
      <c r="AH2151" s="101" t="s">
        <v>3365</v>
      </c>
      <c r="AI2151" s="2">
        <v>0.0</v>
      </c>
      <c r="AJ2151" s="94">
        <v>0.0</v>
      </c>
      <c r="AK2151" s="94">
        <v>0.0</v>
      </c>
      <c r="AL2151" s="79"/>
      <c r="AM2151" s="2" t="s">
        <v>5654</v>
      </c>
    </row>
    <row r="2152">
      <c r="A2152" s="54">
        <v>46063.0</v>
      </c>
      <c r="B2152" s="54">
        <v>46064.0</v>
      </c>
      <c r="C2152" s="2" t="s">
        <v>178</v>
      </c>
      <c r="D2152" s="2" t="s">
        <v>146</v>
      </c>
      <c r="E2152" s="2" t="s">
        <v>303</v>
      </c>
      <c r="F2152" s="53">
        <v>0.0</v>
      </c>
      <c r="G2152" s="53">
        <v>0.08333333333333333</v>
      </c>
      <c r="H2152" s="53">
        <v>0.04</v>
      </c>
      <c r="I2152" s="53">
        <v>0.019230769230769232</v>
      </c>
      <c r="J2152" s="53">
        <v>0.03189532535810041</v>
      </c>
      <c r="K2152" s="2" t="s">
        <v>196</v>
      </c>
      <c r="L2152" s="53">
        <v>0.6666666666666666</v>
      </c>
      <c r="M2152" s="2" t="s">
        <v>5589</v>
      </c>
      <c r="N2152" s="2" t="s">
        <v>3360</v>
      </c>
      <c r="O2152" s="55"/>
      <c r="AB2152" s="2" t="s">
        <v>164</v>
      </c>
      <c r="AC2152" s="2" t="s">
        <v>3361</v>
      </c>
      <c r="AD2152" s="2" t="s">
        <v>3362</v>
      </c>
      <c r="AE2152" s="2" t="s">
        <v>3363</v>
      </c>
      <c r="AF2152" s="93"/>
      <c r="AG2152" s="2" t="s">
        <v>3364</v>
      </c>
      <c r="AH2152" s="2" t="s">
        <v>3365</v>
      </c>
      <c r="AI2152" s="2">
        <v>0.0</v>
      </c>
      <c r="AJ2152" s="94">
        <v>0.0010173117796990832</v>
      </c>
      <c r="AK2152" s="94">
        <v>3.6982248520710064E-4</v>
      </c>
      <c r="AL2152" s="79"/>
      <c r="AM2152" s="2" t="s">
        <v>5655</v>
      </c>
    </row>
    <row r="2153">
      <c r="A2153" s="54">
        <v>46063.0</v>
      </c>
      <c r="B2153" s="54">
        <v>46064.0</v>
      </c>
      <c r="C2153" s="2" t="s">
        <v>932</v>
      </c>
      <c r="D2153" s="2" t="s">
        <v>146</v>
      </c>
      <c r="E2153" s="2" t="s">
        <v>303</v>
      </c>
      <c r="F2153" s="53">
        <v>0.0</v>
      </c>
      <c r="G2153" s="53">
        <v>0.0</v>
      </c>
      <c r="H2153" s="53">
        <v>0.0</v>
      </c>
      <c r="I2153" s="53">
        <v>0.0</v>
      </c>
      <c r="J2153" s="53">
        <v>0.0</v>
      </c>
      <c r="K2153" s="2" t="s">
        <v>3531</v>
      </c>
      <c r="L2153" s="53">
        <v>0.0</v>
      </c>
      <c r="M2153" s="2" t="s">
        <v>3369</v>
      </c>
      <c r="N2153" s="2" t="s">
        <v>3360</v>
      </c>
      <c r="O2153" s="55"/>
      <c r="AB2153" s="2" t="s">
        <v>164</v>
      </c>
      <c r="AC2153" s="2" t="s">
        <v>3361</v>
      </c>
      <c r="AD2153" s="2" t="s">
        <v>3362</v>
      </c>
      <c r="AE2153" s="2" t="s">
        <v>3363</v>
      </c>
      <c r="AF2153" s="93"/>
      <c r="AG2153" s="2" t="s">
        <v>3364</v>
      </c>
      <c r="AH2153" s="2" t="s">
        <v>3365</v>
      </c>
      <c r="AI2153" s="2">
        <v>0.0</v>
      </c>
      <c r="AJ2153" s="94">
        <v>0.0</v>
      </c>
      <c r="AK2153" s="94">
        <v>0.0</v>
      </c>
      <c r="AL2153" s="79"/>
      <c r="AM2153" s="2" t="s">
        <v>5656</v>
      </c>
    </row>
    <row r="2154">
      <c r="A2154" s="54">
        <v>46063.0</v>
      </c>
      <c r="B2154" s="54">
        <v>46064.0</v>
      </c>
      <c r="C2154" s="2" t="s">
        <v>450</v>
      </c>
      <c r="D2154" s="2" t="s">
        <v>146</v>
      </c>
      <c r="E2154" s="2" t="s">
        <v>303</v>
      </c>
      <c r="F2154" s="53">
        <v>0.0</v>
      </c>
      <c r="G2154" s="53">
        <v>0.0</v>
      </c>
      <c r="H2154" s="53">
        <v>0.0</v>
      </c>
      <c r="I2154" s="53">
        <v>0.0</v>
      </c>
      <c r="J2154" s="53">
        <v>0.003289978170936937</v>
      </c>
      <c r="K2154" s="2" t="s">
        <v>3531</v>
      </c>
      <c r="L2154" s="53">
        <v>0.0</v>
      </c>
      <c r="M2154" s="2" t="s">
        <v>3369</v>
      </c>
      <c r="N2154" s="2" t="s">
        <v>3360</v>
      </c>
      <c r="O2154" s="55"/>
      <c r="AB2154" s="2" t="s">
        <v>164</v>
      </c>
      <c r="AC2154" s="2" t="s">
        <v>3361</v>
      </c>
      <c r="AD2154" s="2" t="s">
        <v>3362</v>
      </c>
      <c r="AE2154" s="2" t="s">
        <v>3363</v>
      </c>
      <c r="AF2154" s="93"/>
      <c r="AG2154" s="2" t="s">
        <v>3364</v>
      </c>
      <c r="AH2154" s="2" t="s">
        <v>3365</v>
      </c>
      <c r="AI2154" s="2">
        <v>0.0</v>
      </c>
      <c r="AJ2154" s="94">
        <v>1.0823956365241555E-5</v>
      </c>
      <c r="AK2154" s="94">
        <v>0.0</v>
      </c>
      <c r="AL2154" s="79"/>
      <c r="AM2154" s="2" t="s">
        <v>5657</v>
      </c>
    </row>
    <row r="2155">
      <c r="A2155" s="54">
        <v>46063.0</v>
      </c>
      <c r="B2155" s="54">
        <v>46064.0</v>
      </c>
      <c r="C2155" s="2" t="s">
        <v>515</v>
      </c>
      <c r="D2155" s="2" t="s">
        <v>146</v>
      </c>
      <c r="E2155" s="2" t="s">
        <v>303</v>
      </c>
      <c r="F2155" s="53">
        <v>0.0</v>
      </c>
      <c r="G2155" s="53">
        <v>0.0</v>
      </c>
      <c r="H2155" s="53">
        <v>0.0</v>
      </c>
      <c r="I2155" s="53">
        <v>0.0</v>
      </c>
      <c r="J2155" s="53">
        <v>0.005215800346390111</v>
      </c>
      <c r="K2155" s="2" t="s">
        <v>148</v>
      </c>
      <c r="L2155" s="53">
        <v>1.0</v>
      </c>
      <c r="M2155" s="2" t="s">
        <v>4321</v>
      </c>
      <c r="N2155" s="2" t="s">
        <v>3360</v>
      </c>
      <c r="O2155" s="55"/>
      <c r="AB2155" s="2" t="s">
        <v>164</v>
      </c>
      <c r="AC2155" s="2" t="s">
        <v>3361</v>
      </c>
      <c r="AD2155" s="2" t="s">
        <v>3362</v>
      </c>
      <c r="AE2155" s="2" t="s">
        <v>3363</v>
      </c>
      <c r="AF2155" s="93"/>
      <c r="AG2155" s="2" t="s">
        <v>3364</v>
      </c>
      <c r="AH2155" s="2" t="s">
        <v>3365</v>
      </c>
      <c r="AI2155" s="2">
        <v>0.0</v>
      </c>
      <c r="AJ2155" s="94">
        <v>2.7204573253403198E-5</v>
      </c>
      <c r="AK2155" s="94">
        <v>0.0</v>
      </c>
      <c r="AL2155" s="79"/>
      <c r="AM2155" s="2" t="s">
        <v>5658</v>
      </c>
    </row>
    <row r="2156">
      <c r="A2156" s="54">
        <v>46063.0</v>
      </c>
      <c r="B2156" s="54">
        <v>46064.0</v>
      </c>
      <c r="C2156" s="2" t="s">
        <v>1189</v>
      </c>
      <c r="D2156" s="2" t="s">
        <v>146</v>
      </c>
      <c r="E2156" s="2" t="s">
        <v>303</v>
      </c>
      <c r="F2156" s="53">
        <v>0.0</v>
      </c>
      <c r="G2156" s="53">
        <v>0.0</v>
      </c>
      <c r="H2156" s="53">
        <v>0.0</v>
      </c>
      <c r="I2156" s="53">
        <v>0.0</v>
      </c>
      <c r="J2156" s="53">
        <v>0.0</v>
      </c>
      <c r="K2156" s="2" t="s">
        <v>3531</v>
      </c>
      <c r="L2156" s="53">
        <v>0.0</v>
      </c>
      <c r="M2156" s="2" t="s">
        <v>3369</v>
      </c>
      <c r="N2156" s="2" t="s">
        <v>3360</v>
      </c>
      <c r="O2156" s="55"/>
      <c r="AB2156" s="2" t="s">
        <v>164</v>
      </c>
      <c r="AC2156" s="2" t="s">
        <v>3361</v>
      </c>
      <c r="AD2156" s="2" t="s">
        <v>3362</v>
      </c>
      <c r="AE2156" s="2" t="s">
        <v>3363</v>
      </c>
      <c r="AF2156" s="93"/>
      <c r="AG2156" s="101" t="s">
        <v>3364</v>
      </c>
      <c r="AH2156" s="101" t="s">
        <v>3365</v>
      </c>
      <c r="AI2156" s="2">
        <v>0.0</v>
      </c>
      <c r="AJ2156" s="94">
        <v>0.0</v>
      </c>
      <c r="AK2156" s="94">
        <v>0.0</v>
      </c>
      <c r="AL2156" s="79"/>
      <c r="AM2156" s="2" t="s">
        <v>5659</v>
      </c>
    </row>
    <row r="2157">
      <c r="A2157" s="54">
        <v>46064.0</v>
      </c>
      <c r="B2157" s="54">
        <v>46065.0</v>
      </c>
      <c r="C2157" s="2" t="s">
        <v>178</v>
      </c>
      <c r="D2157" s="2" t="s">
        <v>146</v>
      </c>
      <c r="E2157" s="2" t="s">
        <v>148</v>
      </c>
      <c r="F2157" s="53">
        <v>0.0</v>
      </c>
      <c r="G2157" s="53">
        <v>0.0</v>
      </c>
      <c r="H2157" s="53">
        <v>0.0</v>
      </c>
      <c r="I2157" s="53">
        <v>0.0</v>
      </c>
      <c r="J2157" s="53">
        <v>0.014586563062204976</v>
      </c>
      <c r="K2157" s="2" t="s">
        <v>196</v>
      </c>
      <c r="L2157" s="53">
        <v>0.6666666666666666</v>
      </c>
      <c r="M2157" s="2" t="s">
        <v>5589</v>
      </c>
      <c r="N2157" s="2" t="s">
        <v>3360</v>
      </c>
      <c r="O2157" s="55"/>
      <c r="AB2157" s="2" t="s">
        <v>164</v>
      </c>
      <c r="AC2157" s="2" t="s">
        <v>3361</v>
      </c>
      <c r="AD2157" s="2" t="s">
        <v>3362</v>
      </c>
      <c r="AE2157" s="2" t="s">
        <v>3363</v>
      </c>
      <c r="AF2157" s="93"/>
      <c r="AG2157" s="2" t="s">
        <v>3364</v>
      </c>
      <c r="AH2157" s="2" t="s">
        <v>3365</v>
      </c>
      <c r="AI2157" s="2">
        <v>0.0</v>
      </c>
      <c r="AJ2157" s="94">
        <v>2.127678219676826E-4</v>
      </c>
      <c r="AK2157" s="94">
        <v>0.0</v>
      </c>
      <c r="AL2157" s="79"/>
      <c r="AM2157" s="2" t="s">
        <v>5660</v>
      </c>
    </row>
    <row r="2158">
      <c r="A2158" s="54">
        <v>46064.0</v>
      </c>
      <c r="B2158" s="54">
        <v>46065.0</v>
      </c>
      <c r="C2158" s="2" t="s">
        <v>932</v>
      </c>
      <c r="D2158" s="2" t="s">
        <v>146</v>
      </c>
      <c r="E2158" s="2" t="s">
        <v>148</v>
      </c>
      <c r="F2158" s="53">
        <v>0.0</v>
      </c>
      <c r="G2158" s="53">
        <v>0.0</v>
      </c>
      <c r="H2158" s="53">
        <v>0.0</v>
      </c>
      <c r="I2158" s="53">
        <v>0.0</v>
      </c>
      <c r="J2158" s="53">
        <v>0.0</v>
      </c>
      <c r="K2158" s="2" t="s">
        <v>3531</v>
      </c>
      <c r="L2158" s="53">
        <v>0.0</v>
      </c>
      <c r="M2158" s="2" t="s">
        <v>3369</v>
      </c>
      <c r="N2158" s="2" t="s">
        <v>3360</v>
      </c>
      <c r="O2158" s="55"/>
      <c r="AB2158" s="2" t="s">
        <v>164</v>
      </c>
      <c r="AC2158" s="2" t="s">
        <v>3361</v>
      </c>
      <c r="AD2158" s="2" t="s">
        <v>3362</v>
      </c>
      <c r="AE2158" s="2" t="s">
        <v>3363</v>
      </c>
      <c r="AF2158" s="93"/>
      <c r="AG2158" s="2" t="s">
        <v>3364</v>
      </c>
      <c r="AH2158" s="2" t="s">
        <v>3365</v>
      </c>
      <c r="AI2158" s="2">
        <v>0.0</v>
      </c>
      <c r="AJ2158" s="94">
        <v>0.0</v>
      </c>
      <c r="AK2158" s="94">
        <v>0.0</v>
      </c>
      <c r="AL2158" s="79"/>
      <c r="AM2158" s="2" t="s">
        <v>5661</v>
      </c>
    </row>
    <row r="2159">
      <c r="A2159" s="54">
        <v>46064.0</v>
      </c>
      <c r="B2159" s="54">
        <v>46065.0</v>
      </c>
      <c r="C2159" s="2" t="s">
        <v>450</v>
      </c>
      <c r="D2159" s="2" t="s">
        <v>146</v>
      </c>
      <c r="E2159" s="2" t="s">
        <v>148</v>
      </c>
      <c r="F2159" s="53">
        <v>0.0</v>
      </c>
      <c r="G2159" s="53">
        <v>0.0</v>
      </c>
      <c r="H2159" s="53">
        <v>0.0</v>
      </c>
      <c r="I2159" s="53">
        <v>0.0</v>
      </c>
      <c r="J2159" s="53">
        <v>0.0032647372816157665</v>
      </c>
      <c r="K2159" s="2" t="s">
        <v>3531</v>
      </c>
      <c r="L2159" s="53">
        <v>0.0</v>
      </c>
      <c r="M2159" s="2" t="s">
        <v>3369</v>
      </c>
      <c r="N2159" s="2" t="s">
        <v>3360</v>
      </c>
      <c r="O2159" s="55"/>
      <c r="AB2159" s="2" t="s">
        <v>164</v>
      </c>
      <c r="AC2159" s="2" t="s">
        <v>3361</v>
      </c>
      <c r="AD2159" s="2" t="s">
        <v>3362</v>
      </c>
      <c r="AE2159" s="2" t="s">
        <v>3363</v>
      </c>
      <c r="AF2159" s="93"/>
      <c r="AG2159" s="2" t="s">
        <v>3364</v>
      </c>
      <c r="AH2159" s="2" t="s">
        <v>3365</v>
      </c>
      <c r="AI2159" s="2">
        <v>0.0</v>
      </c>
      <c r="AJ2159" s="94">
        <v>1.0658509517971905E-5</v>
      </c>
      <c r="AK2159" s="94">
        <v>0.0</v>
      </c>
      <c r="AL2159" s="79"/>
      <c r="AM2159" s="2" t="s">
        <v>5662</v>
      </c>
    </row>
    <row r="2160">
      <c r="A2160" s="54">
        <v>46064.0</v>
      </c>
      <c r="B2160" s="54">
        <v>46065.0</v>
      </c>
      <c r="C2160" s="2" t="s">
        <v>515</v>
      </c>
      <c r="D2160" s="2" t="s">
        <v>146</v>
      </c>
      <c r="E2160" s="2" t="s">
        <v>148</v>
      </c>
      <c r="F2160" s="53">
        <v>0.125</v>
      </c>
      <c r="G2160" s="53">
        <v>0.08333333333333333</v>
      </c>
      <c r="H2160" s="53">
        <v>0.04</v>
      </c>
      <c r="I2160" s="53">
        <v>0.019230769230769232</v>
      </c>
      <c r="J2160" s="53">
        <v>0.028939142011116137</v>
      </c>
      <c r="K2160" s="2" t="s">
        <v>148</v>
      </c>
      <c r="L2160" s="53">
        <v>1.0</v>
      </c>
      <c r="M2160" s="2" t="s">
        <v>4321</v>
      </c>
      <c r="N2160" s="2" t="s">
        <v>3360</v>
      </c>
      <c r="O2160" s="55"/>
      <c r="AB2160" s="2" t="s">
        <v>164</v>
      </c>
      <c r="AC2160" s="2" t="s">
        <v>3361</v>
      </c>
      <c r="AD2160" s="2" t="s">
        <v>3362</v>
      </c>
      <c r="AE2160" s="2" t="s">
        <v>3363</v>
      </c>
      <c r="AF2160" s="93"/>
      <c r="AG2160" s="2" t="s">
        <v>3364</v>
      </c>
      <c r="AH2160" s="2" t="s">
        <v>3365</v>
      </c>
      <c r="AI2160" s="2">
        <v>0.0</v>
      </c>
      <c r="AJ2160" s="94">
        <v>8.374739403395469E-4</v>
      </c>
      <c r="AK2160" s="94">
        <v>3.6982248520710064E-4</v>
      </c>
      <c r="AL2160" s="79"/>
      <c r="AM2160" s="2" t="s">
        <v>5663</v>
      </c>
    </row>
    <row r="2161">
      <c r="A2161" s="54">
        <v>46064.0</v>
      </c>
      <c r="B2161" s="54">
        <v>46065.0</v>
      </c>
      <c r="C2161" s="2" t="s">
        <v>1189</v>
      </c>
      <c r="D2161" s="2" t="s">
        <v>146</v>
      </c>
      <c r="E2161" s="2" t="s">
        <v>148</v>
      </c>
      <c r="F2161" s="53">
        <v>0.0</v>
      </c>
      <c r="G2161" s="53">
        <v>0.0</v>
      </c>
      <c r="H2161" s="53">
        <v>0.0</v>
      </c>
      <c r="I2161" s="53">
        <v>0.0</v>
      </c>
      <c r="J2161" s="53">
        <v>0.0</v>
      </c>
      <c r="K2161" s="2" t="s">
        <v>3531</v>
      </c>
      <c r="L2161" s="53">
        <v>0.0</v>
      </c>
      <c r="M2161" s="2" t="s">
        <v>3369</v>
      </c>
      <c r="N2161" s="2" t="s">
        <v>3360</v>
      </c>
      <c r="O2161" s="55"/>
      <c r="AB2161" s="2" t="s">
        <v>164</v>
      </c>
      <c r="AC2161" s="2" t="s">
        <v>3361</v>
      </c>
      <c r="AD2161" s="2" t="s">
        <v>3362</v>
      </c>
      <c r="AE2161" s="2" t="s">
        <v>3363</v>
      </c>
      <c r="AF2161" s="93"/>
      <c r="AG2161" s="101" t="s">
        <v>3364</v>
      </c>
      <c r="AH2161" s="101" t="s">
        <v>3365</v>
      </c>
      <c r="AI2161" s="2">
        <v>0.0</v>
      </c>
      <c r="AJ2161" s="94">
        <v>0.0</v>
      </c>
      <c r="AK2161" s="94">
        <v>0.0</v>
      </c>
      <c r="AL2161" s="79"/>
      <c r="AM2161" s="2" t="s">
        <v>5664</v>
      </c>
    </row>
    <row r="2162">
      <c r="A2162" s="54">
        <v>46065.0</v>
      </c>
      <c r="B2162" s="54">
        <v>46066.0</v>
      </c>
      <c r="C2162" s="2" t="s">
        <v>178</v>
      </c>
      <c r="D2162" s="2" t="s">
        <v>146</v>
      </c>
      <c r="E2162" s="2" t="s">
        <v>196</v>
      </c>
      <c r="F2162" s="53">
        <v>0.25</v>
      </c>
      <c r="G2162" s="53">
        <v>0.16666666666666666</v>
      </c>
      <c r="H2162" s="53">
        <v>0.08</v>
      </c>
      <c r="I2162" s="53">
        <v>0.038461538461538464</v>
      </c>
      <c r="J2162" s="53">
        <v>0.05832523949727631</v>
      </c>
      <c r="K2162" s="2" t="s">
        <v>196</v>
      </c>
      <c r="L2162" s="53">
        <v>0.6666666666666666</v>
      </c>
      <c r="M2162" s="2" t="s">
        <v>5589</v>
      </c>
      <c r="N2162" s="2" t="s">
        <v>3360</v>
      </c>
      <c r="O2162" s="55"/>
      <c r="AB2162" s="2" t="s">
        <v>164</v>
      </c>
      <c r="AC2162" s="2" t="s">
        <v>3361</v>
      </c>
      <c r="AD2162" s="2" t="s">
        <v>3362</v>
      </c>
      <c r="AE2162" s="2" t="s">
        <v>3363</v>
      </c>
      <c r="AF2162" s="93"/>
      <c r="AG2162" s="2" t="s">
        <v>3364</v>
      </c>
      <c r="AH2162" s="2" t="s">
        <v>3365</v>
      </c>
      <c r="AI2162" s="2">
        <v>0.0</v>
      </c>
      <c r="AJ2162" s="94">
        <v>0.003401833562414641</v>
      </c>
      <c r="AK2162" s="94">
        <v>0.0014792899408284025</v>
      </c>
      <c r="AL2162" s="79"/>
      <c r="AM2162" s="2" t="s">
        <v>5665</v>
      </c>
    </row>
    <row r="2163">
      <c r="A2163" s="54">
        <v>46065.0</v>
      </c>
      <c r="B2163" s="54">
        <v>46066.0</v>
      </c>
      <c r="C2163" s="2" t="s">
        <v>932</v>
      </c>
      <c r="D2163" s="2" t="s">
        <v>146</v>
      </c>
      <c r="E2163" s="2" t="s">
        <v>196</v>
      </c>
      <c r="F2163" s="53">
        <v>0.0</v>
      </c>
      <c r="G2163" s="53">
        <v>0.0</v>
      </c>
      <c r="H2163" s="53">
        <v>0.0</v>
      </c>
      <c r="I2163" s="53">
        <v>0.0</v>
      </c>
      <c r="J2163" s="53">
        <v>0.0</v>
      </c>
      <c r="K2163" s="2" t="s">
        <v>3531</v>
      </c>
      <c r="L2163" s="53">
        <v>0.0</v>
      </c>
      <c r="M2163" s="2" t="s">
        <v>3369</v>
      </c>
      <c r="N2163" s="2" t="s">
        <v>3360</v>
      </c>
      <c r="O2163" s="55"/>
      <c r="AB2163" s="2" t="s">
        <v>164</v>
      </c>
      <c r="AC2163" s="2" t="s">
        <v>3361</v>
      </c>
      <c r="AD2163" s="2" t="s">
        <v>3362</v>
      </c>
      <c r="AE2163" s="2" t="s">
        <v>3363</v>
      </c>
      <c r="AF2163" s="93"/>
      <c r="AG2163" s="2" t="s">
        <v>3364</v>
      </c>
      <c r="AH2163" s="2" t="s">
        <v>3365</v>
      </c>
      <c r="AI2163" s="2">
        <v>0.0</v>
      </c>
      <c r="AJ2163" s="94">
        <v>0.0</v>
      </c>
      <c r="AK2163" s="94">
        <v>0.0</v>
      </c>
      <c r="AL2163" s="79"/>
      <c r="AM2163" s="2" t="s">
        <v>5666</v>
      </c>
    </row>
    <row r="2164">
      <c r="A2164" s="54">
        <v>46065.0</v>
      </c>
      <c r="B2164" s="54">
        <v>46066.0</v>
      </c>
      <c r="C2164" s="2" t="s">
        <v>450</v>
      </c>
      <c r="D2164" s="2" t="s">
        <v>146</v>
      </c>
      <c r="E2164" s="2" t="s">
        <v>196</v>
      </c>
      <c r="F2164" s="53">
        <v>0.0</v>
      </c>
      <c r="G2164" s="53">
        <v>0.0</v>
      </c>
      <c r="H2164" s="53">
        <v>0.04</v>
      </c>
      <c r="I2164" s="53">
        <v>0.019230769230769232</v>
      </c>
      <c r="J2164" s="53">
        <v>0.013825062438556529</v>
      </c>
      <c r="K2164" s="2" t="s">
        <v>3531</v>
      </c>
      <c r="L2164" s="53">
        <v>0.0</v>
      </c>
      <c r="M2164" s="2" t="s">
        <v>3369</v>
      </c>
      <c r="N2164" s="2" t="s">
        <v>3360</v>
      </c>
      <c r="O2164" s="55"/>
      <c r="AB2164" s="2" t="s">
        <v>164</v>
      </c>
      <c r="AC2164" s="2" t="s">
        <v>3361</v>
      </c>
      <c r="AD2164" s="2" t="s">
        <v>3362</v>
      </c>
      <c r="AE2164" s="2" t="s">
        <v>3363</v>
      </c>
      <c r="AF2164" s="93"/>
      <c r="AG2164" s="2" t="s">
        <v>3364</v>
      </c>
      <c r="AH2164" s="2" t="s">
        <v>3365</v>
      </c>
      <c r="AI2164" s="2">
        <v>0.0</v>
      </c>
      <c r="AJ2164" s="94">
        <v>1.911323514299866E-4</v>
      </c>
      <c r="AK2164" s="94">
        <v>3.6982248520710064E-4</v>
      </c>
      <c r="AL2164" s="79"/>
      <c r="AM2164" s="2" t="s">
        <v>5667</v>
      </c>
    </row>
    <row r="2165">
      <c r="A2165" s="54">
        <v>46065.0</v>
      </c>
      <c r="B2165" s="54">
        <v>46066.0</v>
      </c>
      <c r="C2165" s="2" t="s">
        <v>515</v>
      </c>
      <c r="D2165" s="2" t="s">
        <v>146</v>
      </c>
      <c r="E2165" s="2" t="s">
        <v>196</v>
      </c>
      <c r="F2165" s="53">
        <v>0.0</v>
      </c>
      <c r="G2165" s="53">
        <v>0.0</v>
      </c>
      <c r="H2165" s="53">
        <v>0.0</v>
      </c>
      <c r="I2165" s="53">
        <v>0.0</v>
      </c>
      <c r="J2165" s="53">
        <v>0.005136075549450859</v>
      </c>
      <c r="K2165" s="2" t="s">
        <v>148</v>
      </c>
      <c r="L2165" s="53">
        <v>1.0</v>
      </c>
      <c r="M2165" s="2" t="s">
        <v>4321</v>
      </c>
      <c r="N2165" s="2" t="s">
        <v>3360</v>
      </c>
      <c r="O2165" s="55"/>
      <c r="AB2165" s="2" t="s">
        <v>164</v>
      </c>
      <c r="AC2165" s="2" t="s">
        <v>3361</v>
      </c>
      <c r="AD2165" s="2" t="s">
        <v>3362</v>
      </c>
      <c r="AE2165" s="2" t="s">
        <v>3363</v>
      </c>
      <c r="AF2165" s="93"/>
      <c r="AG2165" s="2" t="s">
        <v>3364</v>
      </c>
      <c r="AH2165" s="2" t="s">
        <v>3365</v>
      </c>
      <c r="AI2165" s="2">
        <v>0.0</v>
      </c>
      <c r="AJ2165" s="94">
        <v>2.6379272049666946E-5</v>
      </c>
      <c r="AK2165" s="94">
        <v>0.0</v>
      </c>
      <c r="AL2165" s="79"/>
      <c r="AM2165" s="2" t="s">
        <v>5668</v>
      </c>
    </row>
    <row r="2166">
      <c r="A2166" s="54">
        <v>46065.0</v>
      </c>
      <c r="B2166" s="54">
        <v>46066.0</v>
      </c>
      <c r="C2166" s="2" t="s">
        <v>1189</v>
      </c>
      <c r="D2166" s="2" t="s">
        <v>146</v>
      </c>
      <c r="E2166" s="2" t="s">
        <v>196</v>
      </c>
      <c r="F2166" s="53">
        <v>0.0</v>
      </c>
      <c r="G2166" s="53">
        <v>0.0</v>
      </c>
      <c r="H2166" s="53">
        <v>0.0</v>
      </c>
      <c r="I2166" s="53">
        <v>0.0</v>
      </c>
      <c r="J2166" s="53">
        <v>0.0</v>
      </c>
      <c r="K2166" s="2" t="s">
        <v>3531</v>
      </c>
      <c r="L2166" s="53">
        <v>0.0</v>
      </c>
      <c r="M2166" s="2" t="s">
        <v>3369</v>
      </c>
      <c r="N2166" s="2" t="s">
        <v>3360</v>
      </c>
      <c r="O2166" s="55"/>
      <c r="AB2166" s="2" t="s">
        <v>164</v>
      </c>
      <c r="AC2166" s="2" t="s">
        <v>3361</v>
      </c>
      <c r="AD2166" s="2" t="s">
        <v>3362</v>
      </c>
      <c r="AE2166" s="2" t="s">
        <v>3363</v>
      </c>
      <c r="AF2166" s="93"/>
      <c r="AG2166" s="101" t="s">
        <v>3364</v>
      </c>
      <c r="AH2166" s="101" t="s">
        <v>3365</v>
      </c>
      <c r="AI2166" s="2">
        <v>0.0</v>
      </c>
      <c r="AJ2166" s="94">
        <v>0.0</v>
      </c>
      <c r="AK2166" s="94">
        <v>0.0</v>
      </c>
      <c r="AL2166" s="79"/>
      <c r="AM2166" s="2" t="s">
        <v>5669</v>
      </c>
    </row>
    <row r="2167">
      <c r="A2167" s="54">
        <v>46066.0</v>
      </c>
      <c r="B2167" s="54">
        <v>46067.0</v>
      </c>
      <c r="C2167" s="2" t="s">
        <v>178</v>
      </c>
      <c r="D2167" s="2" t="s">
        <v>146</v>
      </c>
      <c r="E2167" s="2" t="s">
        <v>288</v>
      </c>
      <c r="F2167" s="53">
        <v>0.125</v>
      </c>
      <c r="G2167" s="53">
        <v>0.08333333333333333</v>
      </c>
      <c r="H2167" s="53">
        <v>0.04</v>
      </c>
      <c r="I2167" s="53">
        <v>0.038461538461538464</v>
      </c>
      <c r="J2167" s="53">
        <v>0.04561731302942213</v>
      </c>
      <c r="K2167" s="2" t="s">
        <v>196</v>
      </c>
      <c r="L2167" s="53">
        <v>0.6666666666666666</v>
      </c>
      <c r="M2167" s="2" t="s">
        <v>5589</v>
      </c>
      <c r="N2167" s="2" t="s">
        <v>3360</v>
      </c>
      <c r="O2167" s="55"/>
      <c r="AB2167" s="2" t="s">
        <v>164</v>
      </c>
      <c r="AC2167" s="2" t="s">
        <v>3361</v>
      </c>
      <c r="AD2167" s="2" t="s">
        <v>3362</v>
      </c>
      <c r="AE2167" s="2" t="s">
        <v>3363</v>
      </c>
      <c r="AF2167" s="93"/>
      <c r="AG2167" s="2" t="s">
        <v>3364</v>
      </c>
      <c r="AH2167" s="2" t="s">
        <v>3365</v>
      </c>
      <c r="AI2167" s="2">
        <v>0.0</v>
      </c>
      <c r="AJ2167" s="94">
        <v>0.002080939248024286</v>
      </c>
      <c r="AK2167" s="94">
        <v>0.0014792899408284025</v>
      </c>
      <c r="AL2167" s="79"/>
      <c r="AM2167" s="2" t="s">
        <v>5670</v>
      </c>
    </row>
    <row r="2168">
      <c r="A2168" s="54">
        <v>46066.0</v>
      </c>
      <c r="B2168" s="54">
        <v>46067.0</v>
      </c>
      <c r="C2168" s="2" t="s">
        <v>932</v>
      </c>
      <c r="D2168" s="2" t="s">
        <v>146</v>
      </c>
      <c r="E2168" s="2" t="s">
        <v>288</v>
      </c>
      <c r="F2168" s="53">
        <v>0.0</v>
      </c>
      <c r="G2168" s="53">
        <v>0.0</v>
      </c>
      <c r="H2168" s="53">
        <v>0.0</v>
      </c>
      <c r="I2168" s="53">
        <v>0.0</v>
      </c>
      <c r="J2168" s="53">
        <v>0.0</v>
      </c>
      <c r="K2168" s="2" t="s">
        <v>3531</v>
      </c>
      <c r="L2168" s="53">
        <v>0.0</v>
      </c>
      <c r="M2168" s="2" t="s">
        <v>3369</v>
      </c>
      <c r="N2168" s="2" t="s">
        <v>3360</v>
      </c>
      <c r="O2168" s="55"/>
      <c r="AB2168" s="2" t="s">
        <v>164</v>
      </c>
      <c r="AC2168" s="2" t="s">
        <v>3361</v>
      </c>
      <c r="AD2168" s="2" t="s">
        <v>3362</v>
      </c>
      <c r="AE2168" s="2" t="s">
        <v>3363</v>
      </c>
      <c r="AF2168" s="93"/>
      <c r="AG2168" s="2" t="s">
        <v>3364</v>
      </c>
      <c r="AH2168" s="2" t="s">
        <v>3365</v>
      </c>
      <c r="AI2168" s="2">
        <v>0.0</v>
      </c>
      <c r="AJ2168" s="94">
        <v>0.0</v>
      </c>
      <c r="AK2168" s="94">
        <v>0.0</v>
      </c>
      <c r="AL2168" s="79"/>
      <c r="AM2168" s="2" t="s">
        <v>5671</v>
      </c>
    </row>
    <row r="2169">
      <c r="A2169" s="54">
        <v>46066.0</v>
      </c>
      <c r="B2169" s="54">
        <v>46067.0</v>
      </c>
      <c r="C2169" s="2" t="s">
        <v>450</v>
      </c>
      <c r="D2169" s="2" t="s">
        <v>146</v>
      </c>
      <c r="E2169" s="2" t="s">
        <v>288</v>
      </c>
      <c r="F2169" s="53">
        <v>0.0</v>
      </c>
      <c r="G2169" s="53">
        <v>0.0</v>
      </c>
      <c r="H2169" s="53">
        <v>0.0</v>
      </c>
      <c r="I2169" s="53">
        <v>0.0</v>
      </c>
      <c r="J2169" s="53">
        <v>0.003214834965662096</v>
      </c>
      <c r="K2169" s="2" t="s">
        <v>3531</v>
      </c>
      <c r="L2169" s="53">
        <v>0.0</v>
      </c>
      <c r="M2169" s="2" t="s">
        <v>3369</v>
      </c>
      <c r="N2169" s="2" t="s">
        <v>3360</v>
      </c>
      <c r="O2169" s="55"/>
      <c r="AB2169" s="2" t="s">
        <v>164</v>
      </c>
      <c r="AC2169" s="2" t="s">
        <v>3361</v>
      </c>
      <c r="AD2169" s="2" t="s">
        <v>3362</v>
      </c>
      <c r="AE2169" s="2" t="s">
        <v>3363</v>
      </c>
      <c r="AF2169" s="93"/>
      <c r="AG2169" s="2" t="s">
        <v>3364</v>
      </c>
      <c r="AH2169" s="2" t="s">
        <v>3365</v>
      </c>
      <c r="AI2169" s="2">
        <v>0.0</v>
      </c>
      <c r="AJ2169" s="94">
        <v>1.033516385644361E-5</v>
      </c>
      <c r="AK2169" s="94">
        <v>0.0</v>
      </c>
      <c r="AL2169" s="79"/>
      <c r="AM2169" s="2" t="s">
        <v>5672</v>
      </c>
    </row>
    <row r="2170">
      <c r="A2170" s="54">
        <v>46066.0</v>
      </c>
      <c r="B2170" s="54">
        <v>46067.0</v>
      </c>
      <c r="C2170" s="2" t="s">
        <v>515</v>
      </c>
      <c r="D2170" s="2" t="s">
        <v>146</v>
      </c>
      <c r="E2170" s="2" t="s">
        <v>288</v>
      </c>
      <c r="F2170" s="53">
        <v>0.0</v>
      </c>
      <c r="G2170" s="53">
        <v>0.0</v>
      </c>
      <c r="H2170" s="53">
        <v>0.04</v>
      </c>
      <c r="I2170" s="53">
        <v>0.019230769230769232</v>
      </c>
      <c r="J2170" s="53">
        <v>0.01822954953889392</v>
      </c>
      <c r="K2170" s="2" t="s">
        <v>148</v>
      </c>
      <c r="L2170" s="53">
        <v>1.0</v>
      </c>
      <c r="M2170" s="2" t="s">
        <v>4321</v>
      </c>
      <c r="N2170" s="2" t="s">
        <v>3360</v>
      </c>
      <c r="O2170" s="55"/>
      <c r="AB2170" s="2" t="s">
        <v>164</v>
      </c>
      <c r="AC2170" s="2" t="s">
        <v>3361</v>
      </c>
      <c r="AD2170" s="2" t="s">
        <v>3362</v>
      </c>
      <c r="AE2170" s="2" t="s">
        <v>3363</v>
      </c>
      <c r="AF2170" s="93"/>
      <c r="AG2170" s="2" t="s">
        <v>3364</v>
      </c>
      <c r="AH2170" s="2" t="s">
        <v>3365</v>
      </c>
      <c r="AI2170" s="2">
        <v>0.0</v>
      </c>
      <c r="AJ2170" s="94">
        <v>3.3231647639098757E-4</v>
      </c>
      <c r="AK2170" s="94">
        <v>3.6982248520710064E-4</v>
      </c>
      <c r="AL2170" s="79"/>
      <c r="AM2170" s="2" t="s">
        <v>5673</v>
      </c>
    </row>
    <row r="2171">
      <c r="A2171" s="54">
        <v>46066.0</v>
      </c>
      <c r="B2171" s="54">
        <v>46067.0</v>
      </c>
      <c r="C2171" s="2" t="s">
        <v>1189</v>
      </c>
      <c r="D2171" s="2" t="s">
        <v>146</v>
      </c>
      <c r="E2171" s="2" t="s">
        <v>288</v>
      </c>
      <c r="F2171" s="53">
        <v>0.0</v>
      </c>
      <c r="G2171" s="53">
        <v>0.0</v>
      </c>
      <c r="H2171" s="53">
        <v>0.0</v>
      </c>
      <c r="I2171" s="53">
        <v>0.0</v>
      </c>
      <c r="J2171" s="53">
        <v>0.0</v>
      </c>
      <c r="K2171" s="2" t="s">
        <v>3531</v>
      </c>
      <c r="L2171" s="53">
        <v>0.0</v>
      </c>
      <c r="M2171" s="2" t="s">
        <v>3369</v>
      </c>
      <c r="N2171" s="2" t="s">
        <v>3360</v>
      </c>
      <c r="O2171" s="55"/>
      <c r="AB2171" s="2" t="s">
        <v>164</v>
      </c>
      <c r="AC2171" s="2" t="s">
        <v>3361</v>
      </c>
      <c r="AD2171" s="2" t="s">
        <v>3362</v>
      </c>
      <c r="AE2171" s="2" t="s">
        <v>3363</v>
      </c>
      <c r="AF2171" s="93"/>
      <c r="AG2171" s="101" t="s">
        <v>3364</v>
      </c>
      <c r="AH2171" s="101" t="s">
        <v>3365</v>
      </c>
      <c r="AI2171" s="2">
        <v>0.0</v>
      </c>
      <c r="AJ2171" s="94">
        <v>0.0</v>
      </c>
      <c r="AK2171" s="94">
        <v>0.0</v>
      </c>
      <c r="AL2171" s="79"/>
      <c r="AM2171" s="2" t="s">
        <v>5674</v>
      </c>
    </row>
    <row r="2172">
      <c r="A2172" s="54">
        <v>46067.0</v>
      </c>
      <c r="B2172" s="54">
        <v>46068.0</v>
      </c>
      <c r="C2172" s="2" t="s">
        <v>178</v>
      </c>
      <c r="D2172" s="2" t="s">
        <v>146</v>
      </c>
      <c r="E2172" s="2" t="s">
        <v>256</v>
      </c>
      <c r="F2172" s="53">
        <v>0.0</v>
      </c>
      <c r="G2172" s="53">
        <v>0.0</v>
      </c>
      <c r="H2172" s="53">
        <v>0.0</v>
      </c>
      <c r="I2172" s="53">
        <v>0.019230769230769232</v>
      </c>
      <c r="J2172" s="53">
        <v>0.02151132308801728</v>
      </c>
      <c r="K2172" s="2" t="s">
        <v>196</v>
      </c>
      <c r="L2172" s="53">
        <v>0.6666666666666666</v>
      </c>
      <c r="M2172" s="2" t="s">
        <v>5589</v>
      </c>
      <c r="N2172" s="2" t="s">
        <v>3360</v>
      </c>
      <c r="O2172" s="55"/>
      <c r="AB2172" s="2" t="s">
        <v>164</v>
      </c>
      <c r="AC2172" s="2" t="s">
        <v>3361</v>
      </c>
      <c r="AD2172" s="2" t="s">
        <v>3362</v>
      </c>
      <c r="AE2172" s="2" t="s">
        <v>3363</v>
      </c>
      <c r="AF2172" s="93"/>
      <c r="AG2172" s="2" t="s">
        <v>3364</v>
      </c>
      <c r="AH2172" s="2" t="s">
        <v>3365</v>
      </c>
      <c r="AI2172" s="2">
        <v>0.0</v>
      </c>
      <c r="AJ2172" s="94">
        <v>4.6273702099706526E-4</v>
      </c>
      <c r="AK2172" s="94">
        <v>3.6982248520710064E-4</v>
      </c>
      <c r="AL2172" s="79"/>
      <c r="AM2172" s="2" t="s">
        <v>5675</v>
      </c>
    </row>
    <row r="2173">
      <c r="A2173" s="54">
        <v>46067.0</v>
      </c>
      <c r="B2173" s="54">
        <v>46068.0</v>
      </c>
      <c r="C2173" s="2" t="s">
        <v>932</v>
      </c>
      <c r="D2173" s="2" t="s">
        <v>146</v>
      </c>
      <c r="E2173" s="2" t="s">
        <v>256</v>
      </c>
      <c r="F2173" s="53">
        <v>0.0</v>
      </c>
      <c r="G2173" s="53">
        <v>0.0</v>
      </c>
      <c r="H2173" s="53">
        <v>0.0</v>
      </c>
      <c r="I2173" s="53">
        <v>0.0</v>
      </c>
      <c r="J2173" s="53">
        <v>0.0</v>
      </c>
      <c r="K2173" s="2" t="s">
        <v>3531</v>
      </c>
      <c r="L2173" s="53">
        <v>0.0</v>
      </c>
      <c r="M2173" s="2" t="s">
        <v>3369</v>
      </c>
      <c r="N2173" s="2" t="s">
        <v>3360</v>
      </c>
      <c r="O2173" s="55"/>
      <c r="AB2173" s="2" t="s">
        <v>164</v>
      </c>
      <c r="AC2173" s="2" t="s">
        <v>3361</v>
      </c>
      <c r="AD2173" s="2" t="s">
        <v>3362</v>
      </c>
      <c r="AE2173" s="2" t="s">
        <v>3363</v>
      </c>
      <c r="AF2173" s="93"/>
      <c r="AG2173" s="2" t="s">
        <v>3364</v>
      </c>
      <c r="AH2173" s="2" t="s">
        <v>3365</v>
      </c>
      <c r="AI2173" s="2">
        <v>0.0</v>
      </c>
      <c r="AJ2173" s="94">
        <v>0.0</v>
      </c>
      <c r="AK2173" s="94">
        <v>0.0</v>
      </c>
      <c r="AL2173" s="79"/>
      <c r="AM2173" s="2" t="s">
        <v>5676</v>
      </c>
    </row>
    <row r="2174">
      <c r="A2174" s="54">
        <v>46067.0</v>
      </c>
      <c r="B2174" s="54">
        <v>46068.0</v>
      </c>
      <c r="C2174" s="2" t="s">
        <v>450</v>
      </c>
      <c r="D2174" s="2" t="s">
        <v>146</v>
      </c>
      <c r="E2174" s="2" t="s">
        <v>256</v>
      </c>
      <c r="F2174" s="53">
        <v>0.0</v>
      </c>
      <c r="G2174" s="53">
        <v>0.0</v>
      </c>
      <c r="H2174" s="53">
        <v>0.04</v>
      </c>
      <c r="I2174" s="53">
        <v>0.019230769230769232</v>
      </c>
      <c r="J2174" s="53">
        <v>0.015633782937343476</v>
      </c>
      <c r="K2174" s="2" t="s">
        <v>3531</v>
      </c>
      <c r="L2174" s="53">
        <v>0.0</v>
      </c>
      <c r="M2174" s="2" t="s">
        <v>3369</v>
      </c>
      <c r="N2174" s="2" t="s">
        <v>3360</v>
      </c>
      <c r="O2174" s="55"/>
      <c r="AB2174" s="2" t="s">
        <v>164</v>
      </c>
      <c r="AC2174" s="2" t="s">
        <v>3361</v>
      </c>
      <c r="AD2174" s="2" t="s">
        <v>3362</v>
      </c>
      <c r="AE2174" s="2" t="s">
        <v>3363</v>
      </c>
      <c r="AF2174" s="93"/>
      <c r="AG2174" s="2" t="s">
        <v>3364</v>
      </c>
      <c r="AH2174" s="2" t="s">
        <v>3365</v>
      </c>
      <c r="AI2174" s="2">
        <v>0.0</v>
      </c>
      <c r="AJ2174" s="94">
        <v>2.44415168931972E-4</v>
      </c>
      <c r="AK2174" s="94">
        <v>3.6982248520710064E-4</v>
      </c>
      <c r="AL2174" s="79"/>
      <c r="AM2174" s="2" t="s">
        <v>5677</v>
      </c>
    </row>
    <row r="2175">
      <c r="A2175" s="54">
        <v>46067.0</v>
      </c>
      <c r="B2175" s="54">
        <v>46068.0</v>
      </c>
      <c r="C2175" s="2" t="s">
        <v>515</v>
      </c>
      <c r="D2175" s="2" t="s">
        <v>146</v>
      </c>
      <c r="E2175" s="2" t="s">
        <v>256</v>
      </c>
      <c r="F2175" s="53">
        <v>0.0</v>
      </c>
      <c r="G2175" s="53">
        <v>0.0</v>
      </c>
      <c r="H2175" s="53">
        <v>0.0</v>
      </c>
      <c r="I2175" s="53">
        <v>0.0</v>
      </c>
      <c r="J2175" s="53">
        <v>0.005057569365730075</v>
      </c>
      <c r="K2175" s="2" t="s">
        <v>148</v>
      </c>
      <c r="L2175" s="53">
        <v>1.0</v>
      </c>
      <c r="M2175" s="2" t="s">
        <v>4321</v>
      </c>
      <c r="N2175" s="2" t="s">
        <v>3360</v>
      </c>
      <c r="O2175" s="55"/>
      <c r="AB2175" s="2" t="s">
        <v>164</v>
      </c>
      <c r="AC2175" s="2" t="s">
        <v>3361</v>
      </c>
      <c r="AD2175" s="2" t="s">
        <v>3362</v>
      </c>
      <c r="AE2175" s="2" t="s">
        <v>3363</v>
      </c>
      <c r="AF2175" s="93"/>
      <c r="AG2175" s="2" t="s">
        <v>3364</v>
      </c>
      <c r="AH2175" s="2" t="s">
        <v>3365</v>
      </c>
      <c r="AI2175" s="2">
        <v>0.0</v>
      </c>
      <c r="AJ2175" s="94">
        <v>2.5579007889171314E-5</v>
      </c>
      <c r="AK2175" s="94">
        <v>0.0</v>
      </c>
      <c r="AL2175" s="79"/>
      <c r="AM2175" s="2" t="s">
        <v>5678</v>
      </c>
    </row>
    <row r="2176">
      <c r="A2176" s="54">
        <v>46067.0</v>
      </c>
      <c r="B2176" s="54">
        <v>46068.0</v>
      </c>
      <c r="C2176" s="2" t="s">
        <v>1189</v>
      </c>
      <c r="D2176" s="2" t="s">
        <v>146</v>
      </c>
      <c r="E2176" s="2" t="s">
        <v>256</v>
      </c>
      <c r="F2176" s="53">
        <v>0.0</v>
      </c>
      <c r="G2176" s="53">
        <v>0.0</v>
      </c>
      <c r="H2176" s="53">
        <v>0.0</v>
      </c>
      <c r="I2176" s="53">
        <v>0.0</v>
      </c>
      <c r="J2176" s="53">
        <v>0.0</v>
      </c>
      <c r="K2176" s="2" t="s">
        <v>3531</v>
      </c>
      <c r="L2176" s="53">
        <v>0.0</v>
      </c>
      <c r="M2176" s="2" t="s">
        <v>3369</v>
      </c>
      <c r="N2176" s="2" t="s">
        <v>3360</v>
      </c>
      <c r="O2176" s="55"/>
      <c r="AB2176" s="2" t="s">
        <v>164</v>
      </c>
      <c r="AC2176" s="2" t="s">
        <v>3361</v>
      </c>
      <c r="AD2176" s="2" t="s">
        <v>3362</v>
      </c>
      <c r="AE2176" s="2" t="s">
        <v>3363</v>
      </c>
      <c r="AF2176" s="93"/>
      <c r="AG2176" s="101" t="s">
        <v>3364</v>
      </c>
      <c r="AH2176" s="101" t="s">
        <v>3365</v>
      </c>
      <c r="AI2176" s="2">
        <v>0.0</v>
      </c>
      <c r="AJ2176" s="94">
        <v>0.0</v>
      </c>
      <c r="AK2176" s="94">
        <v>0.0</v>
      </c>
      <c r="AL2176" s="79"/>
      <c r="AM2176" s="2" t="s">
        <v>5679</v>
      </c>
    </row>
    <row r="2177">
      <c r="A2177" s="54">
        <v>46068.0</v>
      </c>
      <c r="B2177" s="54">
        <v>46069.0</v>
      </c>
      <c r="C2177" s="2" t="s">
        <v>178</v>
      </c>
      <c r="D2177" s="2" t="s">
        <v>146</v>
      </c>
      <c r="E2177" s="2" t="s">
        <v>180</v>
      </c>
      <c r="F2177" s="53">
        <v>0.0</v>
      </c>
      <c r="G2177" s="53">
        <v>0.0</v>
      </c>
      <c r="H2177" s="53">
        <v>0.0</v>
      </c>
      <c r="I2177" s="53">
        <v>0.019230769230769232</v>
      </c>
      <c r="J2177" s="53">
        <v>0.018155158684614266</v>
      </c>
      <c r="K2177" s="2" t="s">
        <v>196</v>
      </c>
      <c r="L2177" s="53">
        <v>0.6666666666666666</v>
      </c>
      <c r="M2177" s="2" t="s">
        <v>5589</v>
      </c>
      <c r="N2177" s="2" t="s">
        <v>3360</v>
      </c>
      <c r="O2177" s="55"/>
      <c r="AB2177" s="2" t="s">
        <v>164</v>
      </c>
      <c r="AC2177" s="2" t="s">
        <v>3361</v>
      </c>
      <c r="AD2177" s="2" t="s">
        <v>3362</v>
      </c>
      <c r="AE2177" s="2" t="s">
        <v>3363</v>
      </c>
      <c r="AF2177" s="93"/>
      <c r="AG2177" s="2" t="s">
        <v>3364</v>
      </c>
      <c r="AH2177" s="2" t="s">
        <v>3365</v>
      </c>
      <c r="AI2177" s="2">
        <v>0.0</v>
      </c>
      <c r="AJ2177" s="94">
        <v>3.2960978686352477E-4</v>
      </c>
      <c r="AK2177" s="94">
        <v>3.6982248520710064E-4</v>
      </c>
      <c r="AL2177" s="79"/>
      <c r="AM2177" s="2" t="s">
        <v>5680</v>
      </c>
    </row>
    <row r="2178">
      <c r="A2178" s="54">
        <v>46068.0</v>
      </c>
      <c r="B2178" s="54">
        <v>46069.0</v>
      </c>
      <c r="C2178" s="2" t="s">
        <v>932</v>
      </c>
      <c r="D2178" s="2" t="s">
        <v>146</v>
      </c>
      <c r="E2178" s="2" t="s">
        <v>180</v>
      </c>
      <c r="F2178" s="53">
        <v>0.0</v>
      </c>
      <c r="G2178" s="53">
        <v>0.0</v>
      </c>
      <c r="H2178" s="53">
        <v>0.0</v>
      </c>
      <c r="I2178" s="53">
        <v>0.0</v>
      </c>
      <c r="J2178" s="53">
        <v>0.0</v>
      </c>
      <c r="K2178" s="2" t="s">
        <v>3531</v>
      </c>
      <c r="L2178" s="53">
        <v>0.0</v>
      </c>
      <c r="M2178" s="2" t="s">
        <v>3369</v>
      </c>
      <c r="N2178" s="2" t="s">
        <v>3360</v>
      </c>
      <c r="O2178" s="55"/>
      <c r="AB2178" s="2" t="s">
        <v>164</v>
      </c>
      <c r="AC2178" s="2" t="s">
        <v>3361</v>
      </c>
      <c r="AD2178" s="2" t="s">
        <v>3362</v>
      </c>
      <c r="AE2178" s="2" t="s">
        <v>3363</v>
      </c>
      <c r="AF2178" s="93"/>
      <c r="AG2178" s="2" t="s">
        <v>3364</v>
      </c>
      <c r="AH2178" s="2" t="s">
        <v>3365</v>
      </c>
      <c r="AI2178" s="2">
        <v>0.0</v>
      </c>
      <c r="AJ2178" s="94">
        <v>0.0</v>
      </c>
      <c r="AK2178" s="94">
        <v>0.0</v>
      </c>
      <c r="AL2178" s="79"/>
      <c r="AM2178" s="2" t="s">
        <v>5681</v>
      </c>
    </row>
    <row r="2179">
      <c r="A2179" s="54">
        <v>46068.0</v>
      </c>
      <c r="B2179" s="54">
        <v>46069.0</v>
      </c>
      <c r="C2179" s="2" t="s">
        <v>450</v>
      </c>
      <c r="D2179" s="2" t="s">
        <v>146</v>
      </c>
      <c r="E2179" s="2" t="s">
        <v>180</v>
      </c>
      <c r="F2179" s="53">
        <v>0.0</v>
      </c>
      <c r="G2179" s="53">
        <v>0.0</v>
      </c>
      <c r="H2179" s="53">
        <v>0.0</v>
      </c>
      <c r="I2179" s="53">
        <v>0.0</v>
      </c>
      <c r="J2179" s="53">
        <v>0.0031656954189369217</v>
      </c>
      <c r="K2179" s="2" t="s">
        <v>3531</v>
      </c>
      <c r="L2179" s="53">
        <v>0.0</v>
      </c>
      <c r="M2179" s="2" t="s">
        <v>3369</v>
      </c>
      <c r="N2179" s="2" t="s">
        <v>3360</v>
      </c>
      <c r="O2179" s="55"/>
      <c r="AB2179" s="2" t="s">
        <v>164</v>
      </c>
      <c r="AC2179" s="2" t="s">
        <v>3361</v>
      </c>
      <c r="AD2179" s="2" t="s">
        <v>3362</v>
      </c>
      <c r="AE2179" s="2" t="s">
        <v>3363</v>
      </c>
      <c r="AF2179" s="93"/>
      <c r="AG2179" s="2" t="s">
        <v>3364</v>
      </c>
      <c r="AH2179" s="2" t="s">
        <v>3365</v>
      </c>
      <c r="AI2179" s="2">
        <v>0.0</v>
      </c>
      <c r="AJ2179" s="94">
        <v>1.0021627485478212E-5</v>
      </c>
      <c r="AK2179" s="94">
        <v>0.0</v>
      </c>
      <c r="AL2179" s="79"/>
      <c r="AM2179" s="2" t="s">
        <v>5682</v>
      </c>
    </row>
    <row r="2180">
      <c r="A2180" s="54">
        <v>46068.0</v>
      </c>
      <c r="B2180" s="54">
        <v>46069.0</v>
      </c>
      <c r="C2180" s="2" t="s">
        <v>515</v>
      </c>
      <c r="D2180" s="2" t="s">
        <v>146</v>
      </c>
      <c r="E2180" s="2" t="s">
        <v>180</v>
      </c>
      <c r="F2180" s="53">
        <v>0.0</v>
      </c>
      <c r="G2180" s="53">
        <v>0.0</v>
      </c>
      <c r="H2180" s="53">
        <v>0.0</v>
      </c>
      <c r="I2180" s="53">
        <v>0.0</v>
      </c>
      <c r="J2180" s="53">
        <v>0.0050187674217773036</v>
      </c>
      <c r="K2180" s="2" t="s">
        <v>148</v>
      </c>
      <c r="L2180" s="53">
        <v>1.0</v>
      </c>
      <c r="M2180" s="2" t="s">
        <v>4321</v>
      </c>
      <c r="N2180" s="2" t="s">
        <v>3360</v>
      </c>
      <c r="O2180" s="55"/>
      <c r="AB2180" s="2" t="s">
        <v>164</v>
      </c>
      <c r="AC2180" s="2" t="s">
        <v>3361</v>
      </c>
      <c r="AD2180" s="2" t="s">
        <v>3362</v>
      </c>
      <c r="AE2180" s="2" t="s">
        <v>3363</v>
      </c>
      <c r="AF2180" s="93"/>
      <c r="AG2180" s="2" t="s">
        <v>3364</v>
      </c>
      <c r="AH2180" s="2" t="s">
        <v>3365</v>
      </c>
      <c r="AI2180" s="2">
        <v>0.0</v>
      </c>
      <c r="AJ2180" s="94">
        <v>2.5188026433893204E-5</v>
      </c>
      <c r="AK2180" s="94">
        <v>0.0</v>
      </c>
      <c r="AL2180" s="79"/>
      <c r="AM2180" s="2" t="s">
        <v>5683</v>
      </c>
    </row>
    <row r="2181">
      <c r="A2181" s="54">
        <v>46068.0</v>
      </c>
      <c r="B2181" s="54">
        <v>46069.0</v>
      </c>
      <c r="C2181" s="2" t="s">
        <v>1189</v>
      </c>
      <c r="D2181" s="2" t="s">
        <v>146</v>
      </c>
      <c r="E2181" s="2" t="s">
        <v>180</v>
      </c>
      <c r="F2181" s="53">
        <v>0.0</v>
      </c>
      <c r="G2181" s="53">
        <v>0.0</v>
      </c>
      <c r="H2181" s="53">
        <v>0.0</v>
      </c>
      <c r="I2181" s="53">
        <v>0.0</v>
      </c>
      <c r="J2181" s="53">
        <v>0.0</v>
      </c>
      <c r="K2181" s="2" t="s">
        <v>3531</v>
      </c>
      <c r="L2181" s="53">
        <v>0.0</v>
      </c>
      <c r="M2181" s="2" t="s">
        <v>3369</v>
      </c>
      <c r="N2181" s="2" t="s">
        <v>3360</v>
      </c>
      <c r="O2181" s="55"/>
      <c r="AB2181" s="2" t="s">
        <v>164</v>
      </c>
      <c r="AC2181" s="2" t="s">
        <v>3361</v>
      </c>
      <c r="AD2181" s="2" t="s">
        <v>3362</v>
      </c>
      <c r="AE2181" s="2" t="s">
        <v>3363</v>
      </c>
      <c r="AF2181" s="93"/>
      <c r="AG2181" s="101" t="s">
        <v>3364</v>
      </c>
      <c r="AH2181" s="101" t="s">
        <v>3365</v>
      </c>
      <c r="AI2181" s="2">
        <v>0.0</v>
      </c>
      <c r="AJ2181" s="94">
        <v>0.0</v>
      </c>
      <c r="AK2181" s="94">
        <v>0.0</v>
      </c>
      <c r="AL2181" s="79"/>
      <c r="AM2181" s="2" t="s">
        <v>5684</v>
      </c>
    </row>
    <row r="2182">
      <c r="A2182" s="54">
        <v>46069.0</v>
      </c>
      <c r="B2182" s="54">
        <v>46070.0</v>
      </c>
      <c r="C2182" s="2" t="s">
        <v>178</v>
      </c>
      <c r="D2182" s="2" t="s">
        <v>146</v>
      </c>
      <c r="E2182" s="2" t="s">
        <v>208</v>
      </c>
      <c r="F2182" s="53">
        <v>0.0</v>
      </c>
      <c r="G2182" s="53">
        <v>0.0</v>
      </c>
      <c r="H2182" s="53">
        <v>0.0</v>
      </c>
      <c r="I2182" s="53">
        <v>0.0</v>
      </c>
      <c r="J2182" s="53">
        <v>0.014035538676813281</v>
      </c>
      <c r="K2182" s="2" t="s">
        <v>196</v>
      </c>
      <c r="L2182" s="53">
        <v>0.6666666666666666</v>
      </c>
      <c r="M2182" s="2" t="s">
        <v>5589</v>
      </c>
      <c r="N2182" s="2" t="s">
        <v>3360</v>
      </c>
      <c r="O2182" s="55"/>
      <c r="AB2182" s="2" t="s">
        <v>164</v>
      </c>
      <c r="AC2182" s="2" t="s">
        <v>3361</v>
      </c>
      <c r="AD2182" s="2" t="s">
        <v>3362</v>
      </c>
      <c r="AE2182" s="2" t="s">
        <v>3363</v>
      </c>
      <c r="AF2182" s="93"/>
      <c r="AG2182" s="2" t="s">
        <v>3364</v>
      </c>
      <c r="AH2182" s="2" t="s">
        <v>3365</v>
      </c>
      <c r="AI2182" s="2">
        <v>0.0</v>
      </c>
      <c r="AJ2182" s="94">
        <v>1.969963459483215E-4</v>
      </c>
      <c r="AK2182" s="94">
        <v>0.0</v>
      </c>
      <c r="AL2182" s="79"/>
      <c r="AM2182" s="2" t="s">
        <v>5685</v>
      </c>
    </row>
    <row r="2183">
      <c r="A2183" s="54">
        <v>46069.0</v>
      </c>
      <c r="B2183" s="54">
        <v>46070.0</v>
      </c>
      <c r="C2183" s="2" t="s">
        <v>932</v>
      </c>
      <c r="D2183" s="2" t="s">
        <v>146</v>
      </c>
      <c r="E2183" s="2" t="s">
        <v>208</v>
      </c>
      <c r="F2183" s="53">
        <v>0.0</v>
      </c>
      <c r="G2183" s="53">
        <v>0.0</v>
      </c>
      <c r="H2183" s="53">
        <v>0.0</v>
      </c>
      <c r="I2183" s="53">
        <v>0.0</v>
      </c>
      <c r="J2183" s="53">
        <v>0.0</v>
      </c>
      <c r="K2183" s="2" t="s">
        <v>3531</v>
      </c>
      <c r="L2183" s="53">
        <v>0.0</v>
      </c>
      <c r="M2183" s="2" t="s">
        <v>3369</v>
      </c>
      <c r="N2183" s="2" t="s">
        <v>3360</v>
      </c>
      <c r="O2183" s="55"/>
      <c r="AB2183" s="2" t="s">
        <v>164</v>
      </c>
      <c r="AC2183" s="2" t="s">
        <v>3361</v>
      </c>
      <c r="AD2183" s="2" t="s">
        <v>3362</v>
      </c>
      <c r="AE2183" s="2" t="s">
        <v>3363</v>
      </c>
      <c r="AF2183" s="93"/>
      <c r="AG2183" s="2" t="s">
        <v>3364</v>
      </c>
      <c r="AH2183" s="2" t="s">
        <v>3365</v>
      </c>
      <c r="AI2183" s="2">
        <v>0.0</v>
      </c>
      <c r="AJ2183" s="94">
        <v>0.0</v>
      </c>
      <c r="AK2183" s="94">
        <v>0.0</v>
      </c>
      <c r="AL2183" s="79"/>
      <c r="AM2183" s="2" t="s">
        <v>5686</v>
      </c>
    </row>
    <row r="2184">
      <c r="A2184" s="54">
        <v>46069.0</v>
      </c>
      <c r="B2184" s="54">
        <v>46070.0</v>
      </c>
      <c r="C2184" s="2" t="s">
        <v>450</v>
      </c>
      <c r="D2184" s="2" t="s">
        <v>146</v>
      </c>
      <c r="E2184" s="2" t="s">
        <v>208</v>
      </c>
      <c r="F2184" s="53">
        <v>0.0</v>
      </c>
      <c r="G2184" s="53">
        <v>0.0</v>
      </c>
      <c r="H2184" s="53">
        <v>0.0</v>
      </c>
      <c r="I2184" s="53">
        <v>0.0</v>
      </c>
      <c r="J2184" s="53">
        <v>0.003141408033567684</v>
      </c>
      <c r="K2184" s="2" t="s">
        <v>3531</v>
      </c>
      <c r="L2184" s="53">
        <v>0.0</v>
      </c>
      <c r="M2184" s="2" t="s">
        <v>3369</v>
      </c>
      <c r="N2184" s="2" t="s">
        <v>3360</v>
      </c>
      <c r="O2184" s="55"/>
      <c r="AB2184" s="2" t="s">
        <v>164</v>
      </c>
      <c r="AC2184" s="2" t="s">
        <v>3361</v>
      </c>
      <c r="AD2184" s="2" t="s">
        <v>3362</v>
      </c>
      <c r="AE2184" s="2" t="s">
        <v>3363</v>
      </c>
      <c r="AF2184" s="93"/>
      <c r="AG2184" s="2" t="s">
        <v>3364</v>
      </c>
      <c r="AH2184" s="2" t="s">
        <v>3365</v>
      </c>
      <c r="AI2184" s="2">
        <v>0.0</v>
      </c>
      <c r="AJ2184" s="94">
        <v>9.868444433363583E-6</v>
      </c>
      <c r="AK2184" s="94">
        <v>0.0</v>
      </c>
      <c r="AL2184" s="79"/>
      <c r="AM2184" s="2" t="s">
        <v>5687</v>
      </c>
    </row>
    <row r="2185">
      <c r="A2185" s="54">
        <v>46069.0</v>
      </c>
      <c r="B2185" s="54">
        <v>46070.0</v>
      </c>
      <c r="C2185" s="2" t="s">
        <v>515</v>
      </c>
      <c r="D2185" s="2" t="s">
        <v>146</v>
      </c>
      <c r="E2185" s="2" t="s">
        <v>208</v>
      </c>
      <c r="F2185" s="53">
        <v>0.0</v>
      </c>
      <c r="G2185" s="53">
        <v>0.0</v>
      </c>
      <c r="H2185" s="53">
        <v>0.0</v>
      </c>
      <c r="I2185" s="53">
        <v>0.0</v>
      </c>
      <c r="J2185" s="53">
        <v>0.004980263168423639</v>
      </c>
      <c r="K2185" s="2" t="s">
        <v>148</v>
      </c>
      <c r="L2185" s="53">
        <v>1.0</v>
      </c>
      <c r="M2185" s="2" t="s">
        <v>4321</v>
      </c>
      <c r="N2185" s="2" t="s">
        <v>3360</v>
      </c>
      <c r="O2185" s="55"/>
      <c r="AB2185" s="2" t="s">
        <v>164</v>
      </c>
      <c r="AC2185" s="2" t="s">
        <v>3361</v>
      </c>
      <c r="AD2185" s="2" t="s">
        <v>3362</v>
      </c>
      <c r="AE2185" s="2" t="s">
        <v>3363</v>
      </c>
      <c r="AF2185" s="93"/>
      <c r="AG2185" s="2" t="s">
        <v>3364</v>
      </c>
      <c r="AH2185" s="2" t="s">
        <v>3365</v>
      </c>
      <c r="AI2185" s="2">
        <v>0.0</v>
      </c>
      <c r="AJ2185" s="94">
        <v>2.4803021226757066E-5</v>
      </c>
      <c r="AK2185" s="94">
        <v>0.0</v>
      </c>
      <c r="AL2185" s="79"/>
      <c r="AM2185" s="2" t="s">
        <v>5688</v>
      </c>
    </row>
    <row r="2186">
      <c r="A2186" s="54">
        <v>46069.0</v>
      </c>
      <c r="B2186" s="54">
        <v>46070.0</v>
      </c>
      <c r="C2186" s="2" t="s">
        <v>1189</v>
      </c>
      <c r="D2186" s="2" t="s">
        <v>146</v>
      </c>
      <c r="E2186" s="2" t="s">
        <v>208</v>
      </c>
      <c r="F2186" s="53">
        <v>0.0</v>
      </c>
      <c r="G2186" s="53">
        <v>0.0</v>
      </c>
      <c r="H2186" s="53">
        <v>0.0</v>
      </c>
      <c r="I2186" s="53">
        <v>0.0</v>
      </c>
      <c r="J2186" s="53">
        <v>0.0</v>
      </c>
      <c r="K2186" s="2" t="s">
        <v>3531</v>
      </c>
      <c r="L2186" s="53">
        <v>0.0</v>
      </c>
      <c r="M2186" s="2" t="s">
        <v>3369</v>
      </c>
      <c r="N2186" s="2" t="s">
        <v>3360</v>
      </c>
      <c r="O2186" s="55"/>
      <c r="AB2186" s="2" t="s">
        <v>164</v>
      </c>
      <c r="AC2186" s="2" t="s">
        <v>3361</v>
      </c>
      <c r="AD2186" s="2" t="s">
        <v>3362</v>
      </c>
      <c r="AE2186" s="2" t="s">
        <v>3363</v>
      </c>
      <c r="AF2186" s="93"/>
      <c r="AG2186" s="101" t="s">
        <v>3364</v>
      </c>
      <c r="AH2186" s="101" t="s">
        <v>3365</v>
      </c>
      <c r="AI2186" s="2">
        <v>0.0</v>
      </c>
      <c r="AJ2186" s="94">
        <v>0.0</v>
      </c>
      <c r="AK2186" s="94">
        <v>0.0</v>
      </c>
      <c r="AL2186" s="79"/>
      <c r="AM2186" s="2" t="s">
        <v>5689</v>
      </c>
    </row>
    <row r="2187">
      <c r="A2187" s="54">
        <v>46070.0</v>
      </c>
      <c r="B2187" s="54">
        <v>46071.0</v>
      </c>
      <c r="C2187" s="2" t="s">
        <v>178</v>
      </c>
      <c r="D2187" s="2" t="s">
        <v>146</v>
      </c>
      <c r="E2187" s="2" t="s">
        <v>303</v>
      </c>
      <c r="F2187" s="53">
        <v>0.0</v>
      </c>
      <c r="G2187" s="53">
        <v>0.08333333333333333</v>
      </c>
      <c r="H2187" s="53">
        <v>0.04</v>
      </c>
      <c r="I2187" s="53">
        <v>0.019230769230769232</v>
      </c>
      <c r="J2187" s="53">
        <v>0.03022133135126269</v>
      </c>
      <c r="K2187" s="2" t="s">
        <v>196</v>
      </c>
      <c r="L2187" s="53">
        <v>0.6666666666666666</v>
      </c>
      <c r="M2187" s="2" t="s">
        <v>5589</v>
      </c>
      <c r="N2187" s="2" t="s">
        <v>3360</v>
      </c>
      <c r="O2187" s="55"/>
      <c r="AB2187" s="2" t="s">
        <v>164</v>
      </c>
      <c r="AC2187" s="2" t="s">
        <v>3361</v>
      </c>
      <c r="AD2187" s="2" t="s">
        <v>3362</v>
      </c>
      <c r="AE2187" s="2" t="s">
        <v>3363</v>
      </c>
      <c r="AF2187" s="93"/>
      <c r="AG2187" s="2" t="s">
        <v>3364</v>
      </c>
      <c r="AH2187" s="2" t="s">
        <v>3365</v>
      </c>
      <c r="AI2187" s="2">
        <v>0.0</v>
      </c>
      <c r="AJ2187" s="94">
        <v>9.133288686428131E-4</v>
      </c>
      <c r="AK2187" s="94">
        <v>3.6982248520710064E-4</v>
      </c>
      <c r="AL2187" s="79"/>
      <c r="AM2187" s="2" t="s">
        <v>5690</v>
      </c>
    </row>
    <row r="2188">
      <c r="A2188" s="54">
        <v>46070.0</v>
      </c>
      <c r="B2188" s="54">
        <v>46071.0</v>
      </c>
      <c r="C2188" s="2" t="s">
        <v>932</v>
      </c>
      <c r="D2188" s="2" t="s">
        <v>146</v>
      </c>
      <c r="E2188" s="2" t="s">
        <v>303</v>
      </c>
      <c r="F2188" s="53">
        <v>0.0</v>
      </c>
      <c r="G2188" s="53">
        <v>0.0</v>
      </c>
      <c r="H2188" s="53">
        <v>0.0</v>
      </c>
      <c r="I2188" s="53">
        <v>0.0</v>
      </c>
      <c r="J2188" s="53">
        <v>0.0</v>
      </c>
      <c r="K2188" s="2" t="s">
        <v>3531</v>
      </c>
      <c r="L2188" s="53">
        <v>0.0</v>
      </c>
      <c r="M2188" s="2" t="s">
        <v>3369</v>
      </c>
      <c r="N2188" s="2" t="s">
        <v>3360</v>
      </c>
      <c r="O2188" s="55"/>
      <c r="AB2188" s="2" t="s">
        <v>164</v>
      </c>
      <c r="AC2188" s="2" t="s">
        <v>3361</v>
      </c>
      <c r="AD2188" s="2" t="s">
        <v>3362</v>
      </c>
      <c r="AE2188" s="2" t="s">
        <v>3363</v>
      </c>
      <c r="AF2188" s="93"/>
      <c r="AG2188" s="2" t="s">
        <v>3364</v>
      </c>
      <c r="AH2188" s="2" t="s">
        <v>3365</v>
      </c>
      <c r="AI2188" s="2">
        <v>0.0</v>
      </c>
      <c r="AJ2188" s="94">
        <v>0.0</v>
      </c>
      <c r="AK2188" s="94">
        <v>0.0</v>
      </c>
      <c r="AL2188" s="79"/>
      <c r="AM2188" s="2" t="s">
        <v>5691</v>
      </c>
    </row>
    <row r="2189">
      <c r="A2189" s="54">
        <v>46070.0</v>
      </c>
      <c r="B2189" s="54">
        <v>46071.0</v>
      </c>
      <c r="C2189" s="2" t="s">
        <v>450</v>
      </c>
      <c r="D2189" s="2" t="s">
        <v>146</v>
      </c>
      <c r="E2189" s="2" t="s">
        <v>303</v>
      </c>
      <c r="F2189" s="53">
        <v>0.0</v>
      </c>
      <c r="G2189" s="53">
        <v>0.0</v>
      </c>
      <c r="H2189" s="53">
        <v>0.0</v>
      </c>
      <c r="I2189" s="53">
        <v>0.0</v>
      </c>
      <c r="J2189" s="53">
        <v>0.003117306982324131</v>
      </c>
      <c r="K2189" s="2" t="s">
        <v>3531</v>
      </c>
      <c r="L2189" s="53">
        <v>0.0</v>
      </c>
      <c r="M2189" s="2" t="s">
        <v>3369</v>
      </c>
      <c r="N2189" s="2" t="s">
        <v>3360</v>
      </c>
      <c r="O2189" s="55"/>
      <c r="AB2189" s="2" t="s">
        <v>164</v>
      </c>
      <c r="AC2189" s="2" t="s">
        <v>3361</v>
      </c>
      <c r="AD2189" s="2" t="s">
        <v>3362</v>
      </c>
      <c r="AE2189" s="2" t="s">
        <v>3363</v>
      </c>
      <c r="AF2189" s="93"/>
      <c r="AG2189" s="2" t="s">
        <v>3364</v>
      </c>
      <c r="AH2189" s="2" t="s">
        <v>3365</v>
      </c>
      <c r="AI2189" s="2">
        <v>0.0</v>
      </c>
      <c r="AJ2189" s="94">
        <v>9.71760282204678E-6</v>
      </c>
      <c r="AK2189" s="94">
        <v>0.0</v>
      </c>
      <c r="AL2189" s="79"/>
      <c r="AM2189" s="2" t="s">
        <v>5692</v>
      </c>
    </row>
    <row r="2190">
      <c r="A2190" s="54">
        <v>46070.0</v>
      </c>
      <c r="B2190" s="54">
        <v>46071.0</v>
      </c>
      <c r="C2190" s="2" t="s">
        <v>515</v>
      </c>
      <c r="D2190" s="2" t="s">
        <v>146</v>
      </c>
      <c r="E2190" s="2" t="s">
        <v>303</v>
      </c>
      <c r="F2190" s="53">
        <v>0.0</v>
      </c>
      <c r="G2190" s="53">
        <v>0.0</v>
      </c>
      <c r="H2190" s="53">
        <v>0.0</v>
      </c>
      <c r="I2190" s="53">
        <v>0.0</v>
      </c>
      <c r="J2190" s="53">
        <v>0.00494205432177081</v>
      </c>
      <c r="K2190" s="2" t="s">
        <v>148</v>
      </c>
      <c r="L2190" s="53">
        <v>1.0</v>
      </c>
      <c r="M2190" s="2" t="s">
        <v>4321</v>
      </c>
      <c r="N2190" s="2" t="s">
        <v>3360</v>
      </c>
      <c r="O2190" s="55"/>
      <c r="AB2190" s="2" t="s">
        <v>164</v>
      </c>
      <c r="AC2190" s="2" t="s">
        <v>3361</v>
      </c>
      <c r="AD2190" s="2" t="s">
        <v>3362</v>
      </c>
      <c r="AE2190" s="2" t="s">
        <v>3363</v>
      </c>
      <c r="AF2190" s="93"/>
      <c r="AG2190" s="2" t="s">
        <v>3364</v>
      </c>
      <c r="AH2190" s="2" t="s">
        <v>3365</v>
      </c>
      <c r="AI2190" s="2">
        <v>0.0</v>
      </c>
      <c r="AJ2190" s="94">
        <v>2.442390091933354E-5</v>
      </c>
      <c r="AK2190" s="94">
        <v>0.0</v>
      </c>
      <c r="AL2190" s="79"/>
      <c r="AM2190" s="2" t="s">
        <v>5693</v>
      </c>
    </row>
    <row r="2191">
      <c r="A2191" s="54">
        <v>46070.0</v>
      </c>
      <c r="B2191" s="54">
        <v>46071.0</v>
      </c>
      <c r="C2191" s="2" t="s">
        <v>1189</v>
      </c>
      <c r="D2191" s="2" t="s">
        <v>146</v>
      </c>
      <c r="E2191" s="2" t="s">
        <v>303</v>
      </c>
      <c r="F2191" s="53">
        <v>0.0</v>
      </c>
      <c r="G2191" s="53">
        <v>0.0</v>
      </c>
      <c r="H2191" s="53">
        <v>0.0</v>
      </c>
      <c r="I2191" s="53">
        <v>0.0</v>
      </c>
      <c r="J2191" s="53">
        <v>0.0</v>
      </c>
      <c r="K2191" s="2" t="s">
        <v>3531</v>
      </c>
      <c r="L2191" s="53">
        <v>0.0</v>
      </c>
      <c r="M2191" s="2" t="s">
        <v>3369</v>
      </c>
      <c r="N2191" s="2" t="s">
        <v>3360</v>
      </c>
      <c r="O2191" s="55"/>
      <c r="AB2191" s="2" t="s">
        <v>164</v>
      </c>
      <c r="AC2191" s="2" t="s">
        <v>3361</v>
      </c>
      <c r="AD2191" s="2" t="s">
        <v>3362</v>
      </c>
      <c r="AE2191" s="2" t="s">
        <v>3363</v>
      </c>
      <c r="AF2191" s="93"/>
      <c r="AG2191" s="101" t="s">
        <v>3364</v>
      </c>
      <c r="AH2191" s="101" t="s">
        <v>3365</v>
      </c>
      <c r="AI2191" s="2">
        <v>0.0</v>
      </c>
      <c r="AJ2191" s="94">
        <v>0.0</v>
      </c>
      <c r="AK2191" s="94">
        <v>0.0</v>
      </c>
      <c r="AL2191" s="79"/>
      <c r="AM2191" s="2" t="s">
        <v>5694</v>
      </c>
    </row>
    <row r="2192">
      <c r="A2192" s="54">
        <v>46071.0</v>
      </c>
      <c r="B2192" s="54">
        <v>46072.0</v>
      </c>
      <c r="C2192" s="2" t="s">
        <v>178</v>
      </c>
      <c r="D2192" s="2" t="s">
        <v>146</v>
      </c>
      <c r="E2192" s="2" t="s">
        <v>148</v>
      </c>
      <c r="F2192" s="53">
        <v>0.0</v>
      </c>
      <c r="G2192" s="53">
        <v>0.0</v>
      </c>
      <c r="H2192" s="53">
        <v>0.0</v>
      </c>
      <c r="I2192" s="53">
        <v>0.0</v>
      </c>
      <c r="J2192" s="53">
        <v>0.013821002000439847</v>
      </c>
      <c r="K2192" s="2" t="s">
        <v>196</v>
      </c>
      <c r="L2192" s="53">
        <v>0.6666666666666666</v>
      </c>
      <c r="M2192" s="2" t="s">
        <v>5589</v>
      </c>
      <c r="N2192" s="2" t="s">
        <v>3360</v>
      </c>
      <c r="O2192" s="55"/>
      <c r="AB2192" s="2" t="s">
        <v>164</v>
      </c>
      <c r="AC2192" s="2" t="s">
        <v>3361</v>
      </c>
      <c r="AD2192" s="2" t="s">
        <v>3362</v>
      </c>
      <c r="AE2192" s="2" t="s">
        <v>3363</v>
      </c>
      <c r="AF2192" s="93"/>
      <c r="AG2192" s="2" t="s">
        <v>3364</v>
      </c>
      <c r="AH2192" s="2" t="s">
        <v>3365</v>
      </c>
      <c r="AI2192" s="2">
        <v>0.0</v>
      </c>
      <c r="AJ2192" s="94">
        <v>1.9102009629616226E-4</v>
      </c>
      <c r="AK2192" s="94">
        <v>0.0</v>
      </c>
      <c r="AL2192" s="79"/>
      <c r="AM2192" s="2" t="s">
        <v>5695</v>
      </c>
    </row>
    <row r="2193">
      <c r="A2193" s="54">
        <v>46071.0</v>
      </c>
      <c r="B2193" s="54">
        <v>46072.0</v>
      </c>
      <c r="C2193" s="2" t="s">
        <v>932</v>
      </c>
      <c r="D2193" s="2" t="s">
        <v>146</v>
      </c>
      <c r="E2193" s="2" t="s">
        <v>148</v>
      </c>
      <c r="F2193" s="53">
        <v>0.0</v>
      </c>
      <c r="G2193" s="53">
        <v>0.0</v>
      </c>
      <c r="H2193" s="53">
        <v>0.0</v>
      </c>
      <c r="I2193" s="53">
        <v>0.0</v>
      </c>
      <c r="J2193" s="53">
        <v>0.0</v>
      </c>
      <c r="K2193" s="2" t="s">
        <v>3531</v>
      </c>
      <c r="L2193" s="53">
        <v>0.0</v>
      </c>
      <c r="M2193" s="2" t="s">
        <v>3369</v>
      </c>
      <c r="N2193" s="2" t="s">
        <v>3360</v>
      </c>
      <c r="O2193" s="55"/>
      <c r="AB2193" s="2" t="s">
        <v>164</v>
      </c>
      <c r="AC2193" s="2" t="s">
        <v>3361</v>
      </c>
      <c r="AD2193" s="2" t="s">
        <v>3362</v>
      </c>
      <c r="AE2193" s="2" t="s">
        <v>3363</v>
      </c>
      <c r="AF2193" s="93"/>
      <c r="AG2193" s="2" t="s">
        <v>3364</v>
      </c>
      <c r="AH2193" s="2" t="s">
        <v>3365</v>
      </c>
      <c r="AI2193" s="2">
        <v>0.0</v>
      </c>
      <c r="AJ2193" s="94">
        <v>0.0</v>
      </c>
      <c r="AK2193" s="94">
        <v>0.0</v>
      </c>
      <c r="AL2193" s="79"/>
      <c r="AM2193" s="2" t="s">
        <v>5696</v>
      </c>
    </row>
    <row r="2194">
      <c r="A2194" s="54">
        <v>46071.0</v>
      </c>
      <c r="B2194" s="54">
        <v>46072.0</v>
      </c>
      <c r="C2194" s="2" t="s">
        <v>450</v>
      </c>
      <c r="D2194" s="2" t="s">
        <v>146</v>
      </c>
      <c r="E2194" s="2" t="s">
        <v>148</v>
      </c>
      <c r="F2194" s="53">
        <v>0.0</v>
      </c>
      <c r="G2194" s="53">
        <v>0.0</v>
      </c>
      <c r="H2194" s="53">
        <v>0.0</v>
      </c>
      <c r="I2194" s="53">
        <v>0.0</v>
      </c>
      <c r="J2194" s="53">
        <v>0.003093390835640839</v>
      </c>
      <c r="K2194" s="2" t="s">
        <v>3531</v>
      </c>
      <c r="L2194" s="53">
        <v>0.0</v>
      </c>
      <c r="M2194" s="2" t="s">
        <v>3369</v>
      </c>
      <c r="N2194" s="2" t="s">
        <v>3360</v>
      </c>
      <c r="O2194" s="55"/>
      <c r="AB2194" s="2" t="s">
        <v>164</v>
      </c>
      <c r="AC2194" s="2" t="s">
        <v>3361</v>
      </c>
      <c r="AD2194" s="2" t="s">
        <v>3362</v>
      </c>
      <c r="AE2194" s="2" t="s">
        <v>3363</v>
      </c>
      <c r="AF2194" s="93"/>
      <c r="AG2194" s="2" t="s">
        <v>3364</v>
      </c>
      <c r="AH2194" s="2" t="s">
        <v>3365</v>
      </c>
      <c r="AI2194" s="2">
        <v>0.0</v>
      </c>
      <c r="AJ2194" s="94">
        <v>9.56906686202673E-6</v>
      </c>
      <c r="AK2194" s="94">
        <v>0.0</v>
      </c>
      <c r="AL2194" s="79"/>
      <c r="AM2194" s="2" t="s">
        <v>5697</v>
      </c>
    </row>
    <row r="2195">
      <c r="A2195" s="54">
        <v>46071.0</v>
      </c>
      <c r="B2195" s="54">
        <v>46072.0</v>
      </c>
      <c r="C2195" s="2" t="s">
        <v>515</v>
      </c>
      <c r="D2195" s="2" t="s">
        <v>146</v>
      </c>
      <c r="E2195" s="2" t="s">
        <v>148</v>
      </c>
      <c r="F2195" s="53">
        <v>0.125</v>
      </c>
      <c r="G2195" s="53">
        <v>0.08333333333333333</v>
      </c>
      <c r="H2195" s="53">
        <v>0.04</v>
      </c>
      <c r="I2195" s="53">
        <v>0.019230769230769232</v>
      </c>
      <c r="J2195" s="53">
        <v>0.02742030030795944</v>
      </c>
      <c r="K2195" s="2" t="s">
        <v>148</v>
      </c>
      <c r="L2195" s="53">
        <v>1.0</v>
      </c>
      <c r="M2195" s="2" t="s">
        <v>4321</v>
      </c>
      <c r="N2195" s="2" t="s">
        <v>3360</v>
      </c>
      <c r="O2195" s="55"/>
      <c r="AB2195" s="2" t="s">
        <v>164</v>
      </c>
      <c r="AC2195" s="2" t="s">
        <v>3361</v>
      </c>
      <c r="AD2195" s="2" t="s">
        <v>3362</v>
      </c>
      <c r="AE2195" s="2" t="s">
        <v>3363</v>
      </c>
      <c r="AF2195" s="93"/>
      <c r="AG2195" s="2" t="s">
        <v>3364</v>
      </c>
      <c r="AH2195" s="2" t="s">
        <v>3365</v>
      </c>
      <c r="AI2195" s="2">
        <v>0.0</v>
      </c>
      <c r="AJ2195" s="94">
        <v>7.518728689786806E-4</v>
      </c>
      <c r="AK2195" s="94">
        <v>3.6982248520710064E-4</v>
      </c>
      <c r="AL2195" s="79"/>
      <c r="AM2195" s="2" t="s">
        <v>5698</v>
      </c>
    </row>
    <row r="2196">
      <c r="A2196" s="54">
        <v>46071.0</v>
      </c>
      <c r="B2196" s="54">
        <v>46072.0</v>
      </c>
      <c r="C2196" s="2" t="s">
        <v>1189</v>
      </c>
      <c r="D2196" s="2" t="s">
        <v>146</v>
      </c>
      <c r="E2196" s="2" t="s">
        <v>148</v>
      </c>
      <c r="F2196" s="53">
        <v>0.0</v>
      </c>
      <c r="G2196" s="53">
        <v>0.0</v>
      </c>
      <c r="H2196" s="53">
        <v>0.0</v>
      </c>
      <c r="I2196" s="53">
        <v>0.0</v>
      </c>
      <c r="J2196" s="53">
        <v>0.0</v>
      </c>
      <c r="K2196" s="2" t="s">
        <v>3531</v>
      </c>
      <c r="L2196" s="53">
        <v>0.0</v>
      </c>
      <c r="M2196" s="2" t="s">
        <v>3369</v>
      </c>
      <c r="N2196" s="2" t="s">
        <v>3360</v>
      </c>
      <c r="O2196" s="55"/>
      <c r="AB2196" s="2" t="s">
        <v>164</v>
      </c>
      <c r="AC2196" s="2" t="s">
        <v>3361</v>
      </c>
      <c r="AD2196" s="2" t="s">
        <v>3362</v>
      </c>
      <c r="AE2196" s="2" t="s">
        <v>3363</v>
      </c>
      <c r="AF2196" s="93"/>
      <c r="AG2196" s="101" t="s">
        <v>3364</v>
      </c>
      <c r="AH2196" s="101" t="s">
        <v>3365</v>
      </c>
      <c r="AI2196" s="2">
        <v>0.0</v>
      </c>
      <c r="AJ2196" s="94">
        <v>0.0</v>
      </c>
      <c r="AK2196" s="94">
        <v>0.0</v>
      </c>
      <c r="AL2196" s="79"/>
      <c r="AM2196" s="2" t="s">
        <v>5699</v>
      </c>
    </row>
    <row r="2197">
      <c r="A2197" s="54">
        <v>46072.0</v>
      </c>
      <c r="B2197" s="54">
        <v>46073.0</v>
      </c>
      <c r="C2197" s="2" t="s">
        <v>178</v>
      </c>
      <c r="D2197" s="2" t="s">
        <v>146</v>
      </c>
      <c r="E2197" s="2" t="s">
        <v>196</v>
      </c>
      <c r="F2197" s="53">
        <v>0.25</v>
      </c>
      <c r="G2197" s="53">
        <v>0.16666666666666666</v>
      </c>
      <c r="H2197" s="53">
        <v>0.08</v>
      </c>
      <c r="I2197" s="53">
        <v>0.038461538461538464</v>
      </c>
      <c r="J2197" s="53">
        <v>0.0552640980833036</v>
      </c>
      <c r="K2197" s="2" t="s">
        <v>196</v>
      </c>
      <c r="L2197" s="53">
        <v>0.6666666666666666</v>
      </c>
      <c r="M2197" s="2" t="s">
        <v>5589</v>
      </c>
      <c r="N2197" s="2" t="s">
        <v>3360</v>
      </c>
      <c r="O2197" s="55"/>
      <c r="AB2197" s="2" t="s">
        <v>153</v>
      </c>
      <c r="AC2197" s="2" t="s">
        <v>5487</v>
      </c>
      <c r="AD2197" s="2" t="s">
        <v>3362</v>
      </c>
      <c r="AE2197" s="2" t="s">
        <v>3363</v>
      </c>
      <c r="AF2197" s="93"/>
      <c r="AG2197" s="2" t="s">
        <v>3364</v>
      </c>
      <c r="AH2197" s="2" t="s">
        <v>3365</v>
      </c>
      <c r="AI2197" s="2">
        <v>1.0</v>
      </c>
      <c r="AJ2197" s="94">
        <v>0.8925259243703538</v>
      </c>
      <c r="AK2197" s="94">
        <v>0.9245562130177515</v>
      </c>
      <c r="AL2197" s="79"/>
      <c r="AM2197" s="2" t="s">
        <v>5700</v>
      </c>
    </row>
    <row r="2198">
      <c r="A2198" s="54">
        <v>46072.0</v>
      </c>
      <c r="B2198" s="54">
        <v>46073.0</v>
      </c>
      <c r="C2198" s="2" t="s">
        <v>932</v>
      </c>
      <c r="D2198" s="2" t="s">
        <v>146</v>
      </c>
      <c r="E2198" s="2" t="s">
        <v>196</v>
      </c>
      <c r="F2198" s="53">
        <v>0.0</v>
      </c>
      <c r="G2198" s="53">
        <v>0.0</v>
      </c>
      <c r="H2198" s="53">
        <v>0.0</v>
      </c>
      <c r="I2198" s="53">
        <v>0.0</v>
      </c>
      <c r="J2198" s="53">
        <v>0.0</v>
      </c>
      <c r="K2198" s="2" t="s">
        <v>3531</v>
      </c>
      <c r="L2198" s="53">
        <v>0.0</v>
      </c>
      <c r="M2198" s="2" t="s">
        <v>3369</v>
      </c>
      <c r="N2198" s="2" t="s">
        <v>3360</v>
      </c>
      <c r="O2198" s="55"/>
      <c r="AB2198" s="2" t="s">
        <v>164</v>
      </c>
      <c r="AC2198" s="2" t="s">
        <v>3361</v>
      </c>
      <c r="AD2198" s="2" t="s">
        <v>3362</v>
      </c>
      <c r="AE2198" s="2" t="s">
        <v>3363</v>
      </c>
      <c r="AF2198" s="93"/>
      <c r="AG2198" s="2" t="s">
        <v>3364</v>
      </c>
      <c r="AH2198" s="2" t="s">
        <v>3365</v>
      </c>
      <c r="AI2198" s="2">
        <v>0.0</v>
      </c>
      <c r="AJ2198" s="94">
        <v>0.0</v>
      </c>
      <c r="AK2198" s="94">
        <v>0.0</v>
      </c>
      <c r="AL2198" s="79"/>
      <c r="AM2198" s="2" t="s">
        <v>5701</v>
      </c>
    </row>
    <row r="2199">
      <c r="A2199" s="54">
        <v>46072.0</v>
      </c>
      <c r="B2199" s="54">
        <v>46073.0</v>
      </c>
      <c r="C2199" s="2" t="s">
        <v>450</v>
      </c>
      <c r="D2199" s="2" t="s">
        <v>146</v>
      </c>
      <c r="E2199" s="2" t="s">
        <v>196</v>
      </c>
      <c r="F2199" s="53">
        <v>0.0</v>
      </c>
      <c r="G2199" s="53">
        <v>0.0</v>
      </c>
      <c r="H2199" s="53">
        <v>0.04</v>
      </c>
      <c r="I2199" s="53">
        <v>0.019230769230769232</v>
      </c>
      <c r="J2199" s="53">
        <v>0.013099467969571961</v>
      </c>
      <c r="K2199" s="2" t="s">
        <v>3531</v>
      </c>
      <c r="L2199" s="53">
        <v>0.0</v>
      </c>
      <c r="M2199" s="2" t="s">
        <v>3369</v>
      </c>
      <c r="N2199" s="2" t="s">
        <v>3360</v>
      </c>
      <c r="O2199" s="55"/>
      <c r="AB2199" s="2" t="s">
        <v>164</v>
      </c>
      <c r="AC2199" s="2" t="s">
        <v>3361</v>
      </c>
      <c r="AD2199" s="2" t="s">
        <v>3362</v>
      </c>
      <c r="AE2199" s="2" t="s">
        <v>3363</v>
      </c>
      <c r="AF2199" s="93"/>
      <c r="AG2199" s="2" t="s">
        <v>3364</v>
      </c>
      <c r="AH2199" s="2" t="s">
        <v>3365</v>
      </c>
      <c r="AI2199" s="2">
        <v>0.0</v>
      </c>
      <c r="AJ2199" s="94">
        <v>1.7159606108584175E-4</v>
      </c>
      <c r="AK2199" s="94">
        <v>3.6982248520710064E-4</v>
      </c>
      <c r="AL2199" s="79"/>
      <c r="AM2199" s="2" t="s">
        <v>5702</v>
      </c>
    </row>
    <row r="2200">
      <c r="A2200" s="54">
        <v>46072.0</v>
      </c>
      <c r="B2200" s="54">
        <v>46073.0</v>
      </c>
      <c r="C2200" s="2" t="s">
        <v>515</v>
      </c>
      <c r="D2200" s="2" t="s">
        <v>146</v>
      </c>
      <c r="E2200" s="2" t="s">
        <v>196</v>
      </c>
      <c r="F2200" s="53">
        <v>0.0</v>
      </c>
      <c r="G2200" s="53">
        <v>0.0</v>
      </c>
      <c r="H2200" s="53">
        <v>0.0</v>
      </c>
      <c r="I2200" s="53">
        <v>0.0</v>
      </c>
      <c r="J2200" s="53">
        <v>0.0048665138004510815</v>
      </c>
      <c r="K2200" s="2" t="s">
        <v>148</v>
      </c>
      <c r="L2200" s="53">
        <v>1.0</v>
      </c>
      <c r="M2200" s="2" t="s">
        <v>4321</v>
      </c>
      <c r="N2200" s="2" t="s">
        <v>3360</v>
      </c>
      <c r="O2200" s="55"/>
      <c r="AB2200" s="2" t="s">
        <v>164</v>
      </c>
      <c r="AC2200" s="2" t="s">
        <v>3361</v>
      </c>
      <c r="AD2200" s="2" t="s">
        <v>3362</v>
      </c>
      <c r="AE2200" s="2" t="s">
        <v>3363</v>
      </c>
      <c r="AF2200" s="93"/>
      <c r="AG2200" s="2" t="s">
        <v>3364</v>
      </c>
      <c r="AH2200" s="2" t="s">
        <v>3365</v>
      </c>
      <c r="AI2200" s="2">
        <v>0.0</v>
      </c>
      <c r="AJ2200" s="94">
        <v>2.368295656998083E-5</v>
      </c>
      <c r="AK2200" s="94">
        <v>0.0</v>
      </c>
      <c r="AL2200" s="79"/>
      <c r="AM2200" s="2" t="s">
        <v>5703</v>
      </c>
    </row>
    <row r="2201">
      <c r="A2201" s="54">
        <v>46072.0</v>
      </c>
      <c r="B2201" s="54">
        <v>46073.0</v>
      </c>
      <c r="C2201" s="2" t="s">
        <v>1189</v>
      </c>
      <c r="D2201" s="2" t="s">
        <v>146</v>
      </c>
      <c r="E2201" s="2" t="s">
        <v>196</v>
      </c>
      <c r="F2201" s="53">
        <v>0.0</v>
      </c>
      <c r="G2201" s="53">
        <v>0.0</v>
      </c>
      <c r="H2201" s="53">
        <v>0.0</v>
      </c>
      <c r="I2201" s="53">
        <v>0.0</v>
      </c>
      <c r="J2201" s="53">
        <v>0.0</v>
      </c>
      <c r="K2201" s="2" t="s">
        <v>3531</v>
      </c>
      <c r="L2201" s="53">
        <v>0.0</v>
      </c>
      <c r="M2201" s="2" t="s">
        <v>3369</v>
      </c>
      <c r="N2201" s="2" t="s">
        <v>3360</v>
      </c>
      <c r="O2201" s="55"/>
      <c r="AB2201" s="2" t="s">
        <v>164</v>
      </c>
      <c r="AC2201" s="2" t="s">
        <v>3361</v>
      </c>
      <c r="AD2201" s="2" t="s">
        <v>3362</v>
      </c>
      <c r="AE2201" s="2" t="s">
        <v>3363</v>
      </c>
      <c r="AF2201" s="93"/>
      <c r="AG2201" s="101" t="s">
        <v>3364</v>
      </c>
      <c r="AH2201" s="101" t="s">
        <v>3365</v>
      </c>
      <c r="AI2201" s="2">
        <v>0.0</v>
      </c>
      <c r="AJ2201" s="94">
        <v>0.0</v>
      </c>
      <c r="AK2201" s="94">
        <v>0.0</v>
      </c>
      <c r="AL2201" s="79"/>
      <c r="AM2201" s="2" t="s">
        <v>5704</v>
      </c>
    </row>
    <row r="2202">
      <c r="A2202" s="54">
        <v>46073.0</v>
      </c>
      <c r="B2202" s="54">
        <v>46074.0</v>
      </c>
      <c r="C2202" s="2" t="s">
        <v>178</v>
      </c>
      <c r="D2202" s="2" t="s">
        <v>146</v>
      </c>
      <c r="E2202" s="2" t="s">
        <v>288</v>
      </c>
      <c r="F2202" s="53">
        <v>0.125</v>
      </c>
      <c r="G2202" s="53">
        <v>0.08333333333333333</v>
      </c>
      <c r="H2202" s="53">
        <v>0.04</v>
      </c>
      <c r="I2202" s="53">
        <v>0.038461538461538464</v>
      </c>
      <c r="J2202" s="53">
        <v>0.04730461747045003</v>
      </c>
      <c r="K2202" s="2" t="s">
        <v>196</v>
      </c>
      <c r="L2202" s="53">
        <v>0.75</v>
      </c>
      <c r="M2202" s="2" t="s">
        <v>5589</v>
      </c>
      <c r="N2202" s="2" t="s">
        <v>3360</v>
      </c>
      <c r="O2202" s="55"/>
      <c r="AB2202" s="2" t="s">
        <v>164</v>
      </c>
      <c r="AC2202" s="2" t="s">
        <v>3361</v>
      </c>
      <c r="AD2202" s="2" t="s">
        <v>3362</v>
      </c>
      <c r="AE2202" s="2" t="s">
        <v>3363</v>
      </c>
      <c r="AF2202" s="93"/>
      <c r="AG2202" s="2" t="s">
        <v>3364</v>
      </c>
      <c r="AH2202" s="2" t="s">
        <v>3365</v>
      </c>
      <c r="AI2202" s="2">
        <v>0.0</v>
      </c>
      <c r="AJ2202" s="94">
        <v>0.0022377268340256066</v>
      </c>
      <c r="AK2202" s="94">
        <v>0.0014792899408284025</v>
      </c>
      <c r="AL2202" s="79"/>
      <c r="AM2202" s="2" t="s">
        <v>5705</v>
      </c>
    </row>
    <row r="2203">
      <c r="A2203" s="54">
        <v>46073.0</v>
      </c>
      <c r="B2203" s="54">
        <v>46074.0</v>
      </c>
      <c r="C2203" s="2" t="s">
        <v>932</v>
      </c>
      <c r="D2203" s="2" t="s">
        <v>146</v>
      </c>
      <c r="E2203" s="2" t="s">
        <v>288</v>
      </c>
      <c r="F2203" s="53">
        <v>0.0</v>
      </c>
      <c r="G2203" s="53">
        <v>0.0</v>
      </c>
      <c r="H2203" s="53">
        <v>0.0</v>
      </c>
      <c r="I2203" s="53">
        <v>0.0</v>
      </c>
      <c r="J2203" s="53">
        <v>0.0</v>
      </c>
      <c r="K2203" s="2" t="s">
        <v>3531</v>
      </c>
      <c r="L2203" s="53">
        <v>0.0</v>
      </c>
      <c r="M2203" s="2" t="s">
        <v>3369</v>
      </c>
      <c r="N2203" s="2" t="s">
        <v>3360</v>
      </c>
      <c r="O2203" s="55"/>
      <c r="AB2203" s="2" t="s">
        <v>164</v>
      </c>
      <c r="AC2203" s="2" t="s">
        <v>3361</v>
      </c>
      <c r="AD2203" s="2" t="s">
        <v>3362</v>
      </c>
      <c r="AE2203" s="2" t="s">
        <v>3363</v>
      </c>
      <c r="AF2203" s="93"/>
      <c r="AG2203" s="2" t="s">
        <v>3364</v>
      </c>
      <c r="AH2203" s="2" t="s">
        <v>3365</v>
      </c>
      <c r="AI2203" s="2">
        <v>0.0</v>
      </c>
      <c r="AJ2203" s="94">
        <v>0.0</v>
      </c>
      <c r="AK2203" s="94">
        <v>0.0</v>
      </c>
      <c r="AL2203" s="79"/>
      <c r="AM2203" s="2" t="s">
        <v>5706</v>
      </c>
    </row>
    <row r="2204">
      <c r="A2204" s="54">
        <v>46073.0</v>
      </c>
      <c r="B2204" s="54">
        <v>46074.0</v>
      </c>
      <c r="C2204" s="2" t="s">
        <v>450</v>
      </c>
      <c r="D2204" s="2" t="s">
        <v>146</v>
      </c>
      <c r="E2204" s="2" t="s">
        <v>288</v>
      </c>
      <c r="F2204" s="53">
        <v>0.0</v>
      </c>
      <c r="G2204" s="53">
        <v>0.0</v>
      </c>
      <c r="H2204" s="53">
        <v>0.0</v>
      </c>
      <c r="I2204" s="53">
        <v>0.0</v>
      </c>
      <c r="J2204" s="53">
        <v>0.0030461075924477035</v>
      </c>
      <c r="K2204" s="2" t="s">
        <v>3531</v>
      </c>
      <c r="L2204" s="53">
        <v>0.0</v>
      </c>
      <c r="M2204" s="2" t="s">
        <v>3369</v>
      </c>
      <c r="N2204" s="2" t="s">
        <v>3360</v>
      </c>
      <c r="O2204" s="55"/>
      <c r="AB2204" s="2" t="s">
        <v>164</v>
      </c>
      <c r="AC2204" s="2" t="s">
        <v>3361</v>
      </c>
      <c r="AD2204" s="2" t="s">
        <v>3362</v>
      </c>
      <c r="AE2204" s="2" t="s">
        <v>3363</v>
      </c>
      <c r="AF2204" s="93"/>
      <c r="AG2204" s="2" t="s">
        <v>3364</v>
      </c>
      <c r="AH2204" s="2" t="s">
        <v>3365</v>
      </c>
      <c r="AI2204" s="2">
        <v>0.0</v>
      </c>
      <c r="AJ2204" s="94">
        <v>9.278771464767545E-6</v>
      </c>
      <c r="AK2204" s="94">
        <v>0.0</v>
      </c>
      <c r="AL2204" s="79"/>
      <c r="AM2204" s="2" t="s">
        <v>5707</v>
      </c>
    </row>
    <row r="2205">
      <c r="A2205" s="54">
        <v>46073.0</v>
      </c>
      <c r="B2205" s="54">
        <v>46074.0</v>
      </c>
      <c r="C2205" s="2" t="s">
        <v>515</v>
      </c>
      <c r="D2205" s="2" t="s">
        <v>146</v>
      </c>
      <c r="E2205" s="2" t="s">
        <v>288</v>
      </c>
      <c r="F2205" s="53">
        <v>0.0</v>
      </c>
      <c r="G2205" s="53">
        <v>0.0</v>
      </c>
      <c r="H2205" s="53">
        <v>0.04</v>
      </c>
      <c r="I2205" s="53">
        <v>0.019230769230769232</v>
      </c>
      <c r="J2205" s="53">
        <v>0.0172727900033556</v>
      </c>
      <c r="K2205" s="2" t="s">
        <v>148</v>
      </c>
      <c r="L2205" s="53">
        <v>1.0</v>
      </c>
      <c r="M2205" s="2" t="s">
        <v>4321</v>
      </c>
      <c r="N2205" s="2" t="s">
        <v>3360</v>
      </c>
      <c r="O2205" s="55"/>
      <c r="AB2205" s="2" t="s">
        <v>164</v>
      </c>
      <c r="AC2205" s="2" t="s">
        <v>3361</v>
      </c>
      <c r="AD2205" s="2" t="s">
        <v>3362</v>
      </c>
      <c r="AE2205" s="2" t="s">
        <v>3363</v>
      </c>
      <c r="AF2205" s="93"/>
      <c r="AG2205" s="2" t="s">
        <v>3364</v>
      </c>
      <c r="AH2205" s="2" t="s">
        <v>3365</v>
      </c>
      <c r="AI2205" s="2">
        <v>0.0</v>
      </c>
      <c r="AJ2205" s="94">
        <v>2.9834927450002113E-4</v>
      </c>
      <c r="AK2205" s="94">
        <v>3.6982248520710064E-4</v>
      </c>
      <c r="AL2205" s="79"/>
      <c r="AM2205" s="2" t="s">
        <v>5708</v>
      </c>
    </row>
    <row r="2206">
      <c r="A2206" s="54">
        <v>46073.0</v>
      </c>
      <c r="B2206" s="54">
        <v>46074.0</v>
      </c>
      <c r="C2206" s="2" t="s">
        <v>1189</v>
      </c>
      <c r="D2206" s="2" t="s">
        <v>146</v>
      </c>
      <c r="E2206" s="2" t="s">
        <v>288</v>
      </c>
      <c r="F2206" s="53">
        <v>0.0</v>
      </c>
      <c r="G2206" s="53">
        <v>0.0</v>
      </c>
      <c r="H2206" s="53">
        <v>0.0</v>
      </c>
      <c r="I2206" s="53">
        <v>0.0</v>
      </c>
      <c r="J2206" s="53">
        <v>0.0</v>
      </c>
      <c r="K2206" s="2" t="s">
        <v>3531</v>
      </c>
      <c r="L2206" s="53">
        <v>0.0</v>
      </c>
      <c r="M2206" s="2" t="s">
        <v>3369</v>
      </c>
      <c r="N2206" s="2" t="s">
        <v>3360</v>
      </c>
      <c r="O2206" s="55"/>
      <c r="AB2206" s="2" t="s">
        <v>164</v>
      </c>
      <c r="AC2206" s="2" t="s">
        <v>3361</v>
      </c>
      <c r="AD2206" s="2" t="s">
        <v>3362</v>
      </c>
      <c r="AE2206" s="2" t="s">
        <v>3363</v>
      </c>
      <c r="AF2206" s="93"/>
      <c r="AG2206" s="101" t="s">
        <v>3364</v>
      </c>
      <c r="AH2206" s="101" t="s">
        <v>3365</v>
      </c>
      <c r="AI2206" s="2">
        <v>0.0</v>
      </c>
      <c r="AJ2206" s="94">
        <v>0.0</v>
      </c>
      <c r="AK2206" s="94">
        <v>0.0</v>
      </c>
      <c r="AL2206" s="79"/>
      <c r="AM2206" s="2" t="s">
        <v>5709</v>
      </c>
    </row>
    <row r="2207">
      <c r="A2207" s="54">
        <v>46074.0</v>
      </c>
      <c r="B2207" s="54">
        <v>46075.0</v>
      </c>
      <c r="C2207" s="2" t="s">
        <v>178</v>
      </c>
      <c r="D2207" s="2" t="s">
        <v>146</v>
      </c>
      <c r="E2207" s="2" t="s">
        <v>256</v>
      </c>
      <c r="F2207" s="53">
        <v>0.0</v>
      </c>
      <c r="G2207" s="53">
        <v>0.0</v>
      </c>
      <c r="H2207" s="53">
        <v>0.0</v>
      </c>
      <c r="I2207" s="53">
        <v>0.019230769230769232</v>
      </c>
      <c r="J2207" s="53">
        <v>0.024432492758756422</v>
      </c>
      <c r="K2207" s="2" t="s">
        <v>196</v>
      </c>
      <c r="L2207" s="53">
        <v>0.75</v>
      </c>
      <c r="M2207" s="2" t="s">
        <v>5589</v>
      </c>
      <c r="N2207" s="2" t="s">
        <v>3360</v>
      </c>
      <c r="O2207" s="55"/>
      <c r="AB2207" s="2" t="s">
        <v>164</v>
      </c>
      <c r="AC2207" s="2" t="s">
        <v>3361</v>
      </c>
      <c r="AD2207" s="2" t="s">
        <v>3362</v>
      </c>
      <c r="AE2207" s="2" t="s">
        <v>3363</v>
      </c>
      <c r="AF2207" s="93"/>
      <c r="AG2207" s="2" t="s">
        <v>3364</v>
      </c>
      <c r="AH2207" s="2" t="s">
        <v>3365</v>
      </c>
      <c r="AI2207" s="2">
        <v>0.0</v>
      </c>
      <c r="AJ2207" s="94">
        <v>5.96946702406685E-4</v>
      </c>
      <c r="AK2207" s="94">
        <v>3.6982248520710064E-4</v>
      </c>
      <c r="AL2207" s="79"/>
      <c r="AM2207" s="2" t="s">
        <v>5710</v>
      </c>
    </row>
    <row r="2208">
      <c r="A2208" s="54">
        <v>46074.0</v>
      </c>
      <c r="B2208" s="54">
        <v>46075.0</v>
      </c>
      <c r="C2208" s="2" t="s">
        <v>932</v>
      </c>
      <c r="D2208" s="2" t="s">
        <v>146</v>
      </c>
      <c r="E2208" s="2" t="s">
        <v>256</v>
      </c>
      <c r="F2208" s="53">
        <v>0.0</v>
      </c>
      <c r="G2208" s="53">
        <v>0.0</v>
      </c>
      <c r="H2208" s="53">
        <v>0.0</v>
      </c>
      <c r="I2208" s="53">
        <v>0.0</v>
      </c>
      <c r="J2208" s="53">
        <v>0.0</v>
      </c>
      <c r="K2208" s="2" t="s">
        <v>3531</v>
      </c>
      <c r="L2208" s="53">
        <v>0.0</v>
      </c>
      <c r="M2208" s="2" t="s">
        <v>3369</v>
      </c>
      <c r="N2208" s="2" t="s">
        <v>3360</v>
      </c>
      <c r="O2208" s="55"/>
      <c r="AB2208" s="2" t="s">
        <v>164</v>
      </c>
      <c r="AC2208" s="2" t="s">
        <v>3361</v>
      </c>
      <c r="AD2208" s="2" t="s">
        <v>3362</v>
      </c>
      <c r="AE2208" s="2" t="s">
        <v>3363</v>
      </c>
      <c r="AF2208" s="93"/>
      <c r="AG2208" s="2" t="s">
        <v>3364</v>
      </c>
      <c r="AH2208" s="2" t="s">
        <v>3365</v>
      </c>
      <c r="AI2208" s="2">
        <v>0.0</v>
      </c>
      <c r="AJ2208" s="94">
        <v>0.0</v>
      </c>
      <c r="AK2208" s="94">
        <v>0.0</v>
      </c>
      <c r="AL2208" s="79"/>
      <c r="AM2208" s="2" t="s">
        <v>5711</v>
      </c>
    </row>
    <row r="2209">
      <c r="A2209" s="54">
        <v>46074.0</v>
      </c>
      <c r="B2209" s="54">
        <v>46075.0</v>
      </c>
      <c r="C2209" s="2" t="s">
        <v>450</v>
      </c>
      <c r="D2209" s="2" t="s">
        <v>146</v>
      </c>
      <c r="E2209" s="2" t="s">
        <v>256</v>
      </c>
      <c r="F2209" s="53">
        <v>0.0</v>
      </c>
      <c r="G2209" s="53">
        <v>0.0</v>
      </c>
      <c r="H2209" s="53">
        <v>0.04</v>
      </c>
      <c r="I2209" s="53">
        <v>0.019230769230769232</v>
      </c>
      <c r="J2209" s="53">
        <v>0.01481325959583543</v>
      </c>
      <c r="K2209" s="2" t="s">
        <v>3531</v>
      </c>
      <c r="L2209" s="53">
        <v>0.0</v>
      </c>
      <c r="M2209" s="2" t="s">
        <v>3369</v>
      </c>
      <c r="N2209" s="2" t="s">
        <v>3360</v>
      </c>
      <c r="O2209" s="55"/>
      <c r="AB2209" s="2" t="s">
        <v>164</v>
      </c>
      <c r="AC2209" s="2" t="s">
        <v>3361</v>
      </c>
      <c r="AD2209" s="2" t="s">
        <v>3362</v>
      </c>
      <c r="AE2209" s="2" t="s">
        <v>3363</v>
      </c>
      <c r="AF2209" s="93"/>
      <c r="AG2209" s="2" t="s">
        <v>3364</v>
      </c>
      <c r="AH2209" s="2" t="s">
        <v>3365</v>
      </c>
      <c r="AI2209" s="2">
        <v>0.0</v>
      </c>
      <c r="AJ2209" s="94">
        <v>2.1943265985361045E-4</v>
      </c>
      <c r="AK2209" s="94">
        <v>3.6982248520710064E-4</v>
      </c>
      <c r="AL2209" s="79"/>
      <c r="AM2209" s="2" t="s">
        <v>5712</v>
      </c>
    </row>
    <row r="2210">
      <c r="A2210" s="54">
        <v>46074.0</v>
      </c>
      <c r="B2210" s="54">
        <v>46075.0</v>
      </c>
      <c r="C2210" s="2" t="s">
        <v>515</v>
      </c>
      <c r="D2210" s="2" t="s">
        <v>146</v>
      </c>
      <c r="E2210" s="2" t="s">
        <v>256</v>
      </c>
      <c r="F2210" s="53">
        <v>0.0</v>
      </c>
      <c r="G2210" s="53">
        <v>0.0</v>
      </c>
      <c r="H2210" s="53">
        <v>0.0</v>
      </c>
      <c r="I2210" s="53">
        <v>0.0</v>
      </c>
      <c r="J2210" s="53">
        <v>0.0047921279346631864</v>
      </c>
      <c r="K2210" s="2" t="s">
        <v>148</v>
      </c>
      <c r="L2210" s="53">
        <v>1.0</v>
      </c>
      <c r="M2210" s="2" t="s">
        <v>3369</v>
      </c>
      <c r="N2210" s="2" t="s">
        <v>3360</v>
      </c>
      <c r="O2210" s="55"/>
      <c r="AB2210" s="2" t="s">
        <v>164</v>
      </c>
      <c r="AC2210" s="2" t="s">
        <v>3361</v>
      </c>
      <c r="AD2210" s="2" t="s">
        <v>3362</v>
      </c>
      <c r="AE2210" s="2" t="s">
        <v>3363</v>
      </c>
      <c r="AF2210" s="93"/>
      <c r="AG2210" s="2" t="s">
        <v>3364</v>
      </c>
      <c r="AH2210" s="2" t="s">
        <v>3365</v>
      </c>
      <c r="AI2210" s="2">
        <v>0.0</v>
      </c>
      <c r="AJ2210" s="94">
        <v>2.2964490142179257E-5</v>
      </c>
      <c r="AK2210" s="94">
        <v>0.0</v>
      </c>
      <c r="AL2210" s="79"/>
      <c r="AM2210" s="2" t="s">
        <v>5713</v>
      </c>
    </row>
    <row r="2211">
      <c r="A2211" s="54">
        <v>46074.0</v>
      </c>
      <c r="B2211" s="54">
        <v>46075.0</v>
      </c>
      <c r="C2211" s="2" t="s">
        <v>1189</v>
      </c>
      <c r="D2211" s="2" t="s">
        <v>146</v>
      </c>
      <c r="E2211" s="2" t="s">
        <v>256</v>
      </c>
      <c r="F2211" s="53">
        <v>0.0</v>
      </c>
      <c r="G2211" s="53">
        <v>0.0</v>
      </c>
      <c r="H2211" s="53">
        <v>0.0</v>
      </c>
      <c r="I2211" s="53">
        <v>0.0</v>
      </c>
      <c r="J2211" s="53">
        <v>0.0</v>
      </c>
      <c r="K2211" s="2" t="s">
        <v>3531</v>
      </c>
      <c r="L2211" s="53">
        <v>0.0</v>
      </c>
      <c r="M2211" s="2" t="s">
        <v>3369</v>
      </c>
      <c r="N2211" s="2" t="s">
        <v>3360</v>
      </c>
      <c r="O2211" s="55"/>
      <c r="AB2211" s="2" t="s">
        <v>164</v>
      </c>
      <c r="AC2211" s="2" t="s">
        <v>3361</v>
      </c>
      <c r="AD2211" s="2" t="s">
        <v>3362</v>
      </c>
      <c r="AE2211" s="2" t="s">
        <v>3363</v>
      </c>
      <c r="AF2211" s="93"/>
      <c r="AG2211" s="101" t="s">
        <v>3364</v>
      </c>
      <c r="AH2211" s="101" t="s">
        <v>3365</v>
      </c>
      <c r="AI2211" s="2">
        <v>0.0</v>
      </c>
      <c r="AJ2211" s="94">
        <v>0.0</v>
      </c>
      <c r="AK2211" s="94">
        <v>0.0</v>
      </c>
      <c r="AL2211" s="79"/>
      <c r="AM2211" s="2" t="s">
        <v>5714</v>
      </c>
    </row>
    <row r="2212">
      <c r="A2212" s="54">
        <v>46075.0</v>
      </c>
      <c r="B2212" s="54">
        <v>46076.0</v>
      </c>
      <c r="C2212" s="2" t="s">
        <v>178</v>
      </c>
      <c r="D2212" s="2" t="s">
        <v>146</v>
      </c>
      <c r="E2212" s="2" t="s">
        <v>180</v>
      </c>
      <c r="F2212" s="53">
        <v>0.0</v>
      </c>
      <c r="G2212" s="53">
        <v>0.0</v>
      </c>
      <c r="H2212" s="53">
        <v>0.0</v>
      </c>
      <c r="I2212" s="53">
        <v>0.019230769230769232</v>
      </c>
      <c r="J2212" s="53">
        <v>0.021221400141449874</v>
      </c>
      <c r="K2212" s="2" t="s">
        <v>196</v>
      </c>
      <c r="L2212" s="53">
        <v>0.75</v>
      </c>
      <c r="M2212" s="2" t="s">
        <v>5589</v>
      </c>
      <c r="N2212" s="2" t="s">
        <v>3360</v>
      </c>
      <c r="O2212" s="55"/>
      <c r="AB2212" s="2" t="s">
        <v>164</v>
      </c>
      <c r="AC2212" s="2" t="s">
        <v>3361</v>
      </c>
      <c r="AD2212" s="2" t="s">
        <v>3362</v>
      </c>
      <c r="AE2212" s="2" t="s">
        <v>3363</v>
      </c>
      <c r="AF2212" s="93"/>
      <c r="AG2212" s="2" t="s">
        <v>3364</v>
      </c>
      <c r="AH2212" s="2" t="s">
        <v>3365</v>
      </c>
      <c r="AI2212" s="2">
        <v>0.0</v>
      </c>
      <c r="AJ2212" s="94">
        <v>4.5034782396352873E-4</v>
      </c>
      <c r="AK2212" s="94">
        <v>3.6982248520710064E-4</v>
      </c>
      <c r="AL2212" s="79"/>
      <c r="AM2212" s="2" t="s">
        <v>5715</v>
      </c>
    </row>
    <row r="2213">
      <c r="A2213" s="54">
        <v>46075.0</v>
      </c>
      <c r="B2213" s="54">
        <v>46076.0</v>
      </c>
      <c r="C2213" s="2" t="s">
        <v>932</v>
      </c>
      <c r="D2213" s="2" t="s">
        <v>146</v>
      </c>
      <c r="E2213" s="2" t="s">
        <v>180</v>
      </c>
      <c r="F2213" s="53">
        <v>0.0</v>
      </c>
      <c r="G2213" s="53">
        <v>0.0</v>
      </c>
      <c r="H2213" s="53">
        <v>0.0</v>
      </c>
      <c r="I2213" s="53">
        <v>0.0</v>
      </c>
      <c r="J2213" s="53">
        <v>0.0</v>
      </c>
      <c r="K2213" s="2" t="s">
        <v>3531</v>
      </c>
      <c r="L2213" s="53">
        <v>0.0</v>
      </c>
      <c r="M2213" s="2" t="s">
        <v>3369</v>
      </c>
      <c r="N2213" s="2" t="s">
        <v>3360</v>
      </c>
      <c r="O2213" s="55"/>
      <c r="AB2213" s="2" t="s">
        <v>164</v>
      </c>
      <c r="AC2213" s="2" t="s">
        <v>3361</v>
      </c>
      <c r="AD2213" s="2" t="s">
        <v>3362</v>
      </c>
      <c r="AE2213" s="2" t="s">
        <v>3363</v>
      </c>
      <c r="AF2213" s="93"/>
      <c r="AG2213" s="2" t="s">
        <v>3364</v>
      </c>
      <c r="AH2213" s="2" t="s">
        <v>3365</v>
      </c>
      <c r="AI2213" s="2">
        <v>0.0</v>
      </c>
      <c r="AJ2213" s="94">
        <v>0.0</v>
      </c>
      <c r="AK2213" s="94">
        <v>0.0</v>
      </c>
      <c r="AL2213" s="79"/>
      <c r="AM2213" s="2" t="s">
        <v>5716</v>
      </c>
    </row>
    <row r="2214">
      <c r="A2214" s="54">
        <v>46075.0</v>
      </c>
      <c r="B2214" s="54">
        <v>46076.0</v>
      </c>
      <c r="C2214" s="2" t="s">
        <v>450</v>
      </c>
      <c r="D2214" s="2" t="s">
        <v>146</v>
      </c>
      <c r="E2214" s="2" t="s">
        <v>180</v>
      </c>
      <c r="F2214" s="53">
        <v>0.0</v>
      </c>
      <c r="G2214" s="53">
        <v>0.0</v>
      </c>
      <c r="H2214" s="53">
        <v>0.0</v>
      </c>
      <c r="I2214" s="53">
        <v>0.0</v>
      </c>
      <c r="J2214" s="53">
        <v>0.0029995470853088346</v>
      </c>
      <c r="K2214" s="2" t="s">
        <v>3531</v>
      </c>
      <c r="L2214" s="53">
        <v>0.0</v>
      </c>
      <c r="M2214" s="2" t="s">
        <v>3369</v>
      </c>
      <c r="N2214" s="2" t="s">
        <v>3360</v>
      </c>
      <c r="O2214" s="55"/>
      <c r="AB2214" s="2" t="s">
        <v>164</v>
      </c>
      <c r="AC2214" s="2" t="s">
        <v>3361</v>
      </c>
      <c r="AD2214" s="2" t="s">
        <v>3362</v>
      </c>
      <c r="AE2214" s="2" t="s">
        <v>3363</v>
      </c>
      <c r="AF2214" s="93"/>
      <c r="AG2214" s="2" t="s">
        <v>3364</v>
      </c>
      <c r="AH2214" s="2" t="s">
        <v>3365</v>
      </c>
      <c r="AI2214" s="2">
        <v>0.0</v>
      </c>
      <c r="AJ2214" s="94">
        <v>8.997282716984725E-6</v>
      </c>
      <c r="AK2214" s="94">
        <v>0.0</v>
      </c>
      <c r="AL2214" s="79"/>
      <c r="AM2214" s="2" t="s">
        <v>5717</v>
      </c>
    </row>
    <row r="2215">
      <c r="A2215" s="54">
        <v>46075.0</v>
      </c>
      <c r="B2215" s="54">
        <v>46076.0</v>
      </c>
      <c r="C2215" s="2" t="s">
        <v>515</v>
      </c>
      <c r="D2215" s="2" t="s">
        <v>146</v>
      </c>
      <c r="E2215" s="2" t="s">
        <v>180</v>
      </c>
      <c r="F2215" s="53">
        <v>0.0</v>
      </c>
      <c r="G2215" s="53">
        <v>0.0</v>
      </c>
      <c r="H2215" s="53">
        <v>0.0</v>
      </c>
      <c r="I2215" s="53">
        <v>0.0</v>
      </c>
      <c r="J2215" s="53">
        <v>0.004755362471633602</v>
      </c>
      <c r="K2215" s="2" t="s">
        <v>148</v>
      </c>
      <c r="L2215" s="53">
        <v>1.0</v>
      </c>
      <c r="M2215" s="2" t="s">
        <v>3369</v>
      </c>
      <c r="N2215" s="2" t="s">
        <v>3360</v>
      </c>
      <c r="O2215" s="55"/>
      <c r="AB2215" s="2" t="s">
        <v>164</v>
      </c>
      <c r="AC2215" s="2" t="s">
        <v>3361</v>
      </c>
      <c r="AD2215" s="2" t="s">
        <v>3362</v>
      </c>
      <c r="AE2215" s="2" t="s">
        <v>3363</v>
      </c>
      <c r="AF2215" s="93"/>
      <c r="AG2215" s="2" t="s">
        <v>3364</v>
      </c>
      <c r="AH2215" s="2" t="s">
        <v>3365</v>
      </c>
      <c r="AI2215" s="2">
        <v>0.0</v>
      </c>
      <c r="AJ2215" s="94">
        <v>2.261347223662124E-5</v>
      </c>
      <c r="AK2215" s="94">
        <v>0.0</v>
      </c>
      <c r="AL2215" s="79"/>
      <c r="AM2215" s="2" t="s">
        <v>5718</v>
      </c>
    </row>
    <row r="2216">
      <c r="A2216" s="54">
        <v>46075.0</v>
      </c>
      <c r="B2216" s="54">
        <v>46076.0</v>
      </c>
      <c r="C2216" s="2" t="s">
        <v>1189</v>
      </c>
      <c r="D2216" s="2" t="s">
        <v>146</v>
      </c>
      <c r="E2216" s="2" t="s">
        <v>180</v>
      </c>
      <c r="F2216" s="53">
        <v>0.0</v>
      </c>
      <c r="G2216" s="53">
        <v>0.0</v>
      </c>
      <c r="H2216" s="53">
        <v>0.0</v>
      </c>
      <c r="I2216" s="53">
        <v>0.0</v>
      </c>
      <c r="J2216" s="53">
        <v>0.0</v>
      </c>
      <c r="K2216" s="2" t="s">
        <v>3531</v>
      </c>
      <c r="L2216" s="53">
        <v>0.0</v>
      </c>
      <c r="M2216" s="2" t="s">
        <v>3369</v>
      </c>
      <c r="N2216" s="2" t="s">
        <v>3360</v>
      </c>
      <c r="O2216" s="55"/>
      <c r="AB2216" s="2" t="s">
        <v>164</v>
      </c>
      <c r="AC2216" s="2" t="s">
        <v>3361</v>
      </c>
      <c r="AD2216" s="2" t="s">
        <v>3362</v>
      </c>
      <c r="AE2216" s="2" t="s">
        <v>3363</v>
      </c>
      <c r="AF2216" s="93"/>
      <c r="AG2216" s="101" t="s">
        <v>3364</v>
      </c>
      <c r="AH2216" s="101" t="s">
        <v>3365</v>
      </c>
      <c r="AI2216" s="2">
        <v>0.0</v>
      </c>
      <c r="AJ2216" s="94">
        <v>0.0</v>
      </c>
      <c r="AK2216" s="94">
        <v>0.0</v>
      </c>
      <c r="AL2216" s="79"/>
      <c r="AM2216" s="2" t="s">
        <v>5719</v>
      </c>
    </row>
    <row r="2217">
      <c r="A2217" s="54">
        <v>46076.0</v>
      </c>
      <c r="B2217" s="54">
        <v>46077.0</v>
      </c>
      <c r="C2217" s="2" t="s">
        <v>178</v>
      </c>
      <c r="D2217" s="2" t="s">
        <v>146</v>
      </c>
      <c r="E2217" s="2" t="s">
        <v>208</v>
      </c>
      <c r="F2217" s="53">
        <v>0.0</v>
      </c>
      <c r="G2217" s="53">
        <v>0.0</v>
      </c>
      <c r="H2217" s="53">
        <v>0.0</v>
      </c>
      <c r="I2217" s="53">
        <v>0.0</v>
      </c>
      <c r="J2217" s="53">
        <v>0.01728715951236844</v>
      </c>
      <c r="K2217" s="2" t="s">
        <v>196</v>
      </c>
      <c r="L2217" s="53">
        <v>0.75</v>
      </c>
      <c r="M2217" s="2" t="s">
        <v>5589</v>
      </c>
      <c r="N2217" s="2" t="s">
        <v>3360</v>
      </c>
      <c r="O2217" s="55"/>
      <c r="AB2217" s="2" t="s">
        <v>164</v>
      </c>
      <c r="AC2217" s="2" t="s">
        <v>3361</v>
      </c>
      <c r="AD2217" s="2" t="s">
        <v>3362</v>
      </c>
      <c r="AE2217" s="2" t="s">
        <v>3363</v>
      </c>
      <c r="AF2217" s="93"/>
      <c r="AG2217" s="2" t="s">
        <v>3364</v>
      </c>
      <c r="AH2217" s="2" t="s">
        <v>3365</v>
      </c>
      <c r="AI2217" s="2">
        <v>0.0</v>
      </c>
      <c r="AJ2217" s="94">
        <v>2.988458840060706E-4</v>
      </c>
      <c r="AK2217" s="94">
        <v>0.0</v>
      </c>
      <c r="AL2217" s="79"/>
      <c r="AM2217" s="2" t="s">
        <v>5720</v>
      </c>
    </row>
    <row r="2218">
      <c r="A2218" s="54">
        <v>46076.0</v>
      </c>
      <c r="B2218" s="54">
        <v>46077.0</v>
      </c>
      <c r="C2218" s="2" t="s">
        <v>932</v>
      </c>
      <c r="D2218" s="2" t="s">
        <v>146</v>
      </c>
      <c r="E2218" s="2" t="s">
        <v>208</v>
      </c>
      <c r="F2218" s="53">
        <v>0.0</v>
      </c>
      <c r="G2218" s="53">
        <v>0.0</v>
      </c>
      <c r="H2218" s="53">
        <v>0.0</v>
      </c>
      <c r="I2218" s="53">
        <v>0.0</v>
      </c>
      <c r="J2218" s="53">
        <v>0.0</v>
      </c>
      <c r="K2218" s="2" t="s">
        <v>3531</v>
      </c>
      <c r="L2218" s="53">
        <v>0.0</v>
      </c>
      <c r="M2218" s="2" t="s">
        <v>3369</v>
      </c>
      <c r="N2218" s="2" t="s">
        <v>3360</v>
      </c>
      <c r="O2218" s="55"/>
      <c r="AB2218" s="2" t="s">
        <v>164</v>
      </c>
      <c r="AC2218" s="2" t="s">
        <v>3361</v>
      </c>
      <c r="AD2218" s="2" t="s">
        <v>3362</v>
      </c>
      <c r="AE2218" s="2" t="s">
        <v>3363</v>
      </c>
      <c r="AF2218" s="93"/>
      <c r="AG2218" s="2" t="s">
        <v>3364</v>
      </c>
      <c r="AH2218" s="2" t="s">
        <v>3365</v>
      </c>
      <c r="AI2218" s="2">
        <v>0.0</v>
      </c>
      <c r="AJ2218" s="94">
        <v>0.0</v>
      </c>
      <c r="AK2218" s="94">
        <v>0.0</v>
      </c>
      <c r="AL2218" s="79"/>
      <c r="AM2218" s="2" t="s">
        <v>5721</v>
      </c>
    </row>
    <row r="2219">
      <c r="A2219" s="54">
        <v>46076.0</v>
      </c>
      <c r="B2219" s="54">
        <v>46077.0</v>
      </c>
      <c r="C2219" s="2" t="s">
        <v>450</v>
      </c>
      <c r="D2219" s="2" t="s">
        <v>146</v>
      </c>
      <c r="E2219" s="2" t="s">
        <v>208</v>
      </c>
      <c r="F2219" s="53">
        <v>0.0</v>
      </c>
      <c r="G2219" s="53">
        <v>0.0</v>
      </c>
      <c r="H2219" s="53">
        <v>0.0</v>
      </c>
      <c r="I2219" s="53">
        <v>0.0</v>
      </c>
      <c r="J2219" s="53">
        <v>0.0029765343988835146</v>
      </c>
      <c r="K2219" s="2" t="s">
        <v>3531</v>
      </c>
      <c r="L2219" s="53">
        <v>0.0</v>
      </c>
      <c r="M2219" s="2" t="s">
        <v>3369</v>
      </c>
      <c r="N2219" s="2" t="s">
        <v>3360</v>
      </c>
      <c r="O2219" s="55"/>
      <c r="AB2219" s="2" t="s">
        <v>164</v>
      </c>
      <c r="AC2219" s="2" t="s">
        <v>3361</v>
      </c>
      <c r="AD2219" s="2" t="s">
        <v>3362</v>
      </c>
      <c r="AE2219" s="2" t="s">
        <v>3363</v>
      </c>
      <c r="AF2219" s="93"/>
      <c r="AG2219" s="2" t="s">
        <v>3364</v>
      </c>
      <c r="AH2219" s="2" t="s">
        <v>3365</v>
      </c>
      <c r="AI2219" s="2">
        <v>0.0</v>
      </c>
      <c r="AJ2219" s="94">
        <v>8.859757027736846E-6</v>
      </c>
      <c r="AK2219" s="94">
        <v>0.0</v>
      </c>
      <c r="AL2219" s="79"/>
      <c r="AM2219" s="2" t="s">
        <v>5722</v>
      </c>
    </row>
    <row r="2220">
      <c r="A2220" s="54">
        <v>46076.0</v>
      </c>
      <c r="B2220" s="54">
        <v>46077.0</v>
      </c>
      <c r="C2220" s="2" t="s">
        <v>515</v>
      </c>
      <c r="D2220" s="2" t="s">
        <v>146</v>
      </c>
      <c r="E2220" s="2" t="s">
        <v>208</v>
      </c>
      <c r="F2220" s="53">
        <v>0.0</v>
      </c>
      <c r="G2220" s="53">
        <v>0.0</v>
      </c>
      <c r="H2220" s="53">
        <v>0.0</v>
      </c>
      <c r="I2220" s="53">
        <v>0.0</v>
      </c>
      <c r="J2220" s="53">
        <v>0.004718879075212045</v>
      </c>
      <c r="K2220" s="2" t="s">
        <v>148</v>
      </c>
      <c r="L2220" s="53">
        <v>1.0</v>
      </c>
      <c r="M2220" s="2" t="s">
        <v>3369</v>
      </c>
      <c r="N2220" s="2" t="s">
        <v>3360</v>
      </c>
      <c r="O2220" s="55"/>
      <c r="AB2220" s="2" t="s">
        <v>164</v>
      </c>
      <c r="AC2220" s="2" t="s">
        <v>3361</v>
      </c>
      <c r="AD2220" s="2" t="s">
        <v>3362</v>
      </c>
      <c r="AE2220" s="2" t="s">
        <v>3363</v>
      </c>
      <c r="AF2220" s="93"/>
      <c r="AG2220" s="2" t="s">
        <v>3364</v>
      </c>
      <c r="AH2220" s="2" t="s">
        <v>3365</v>
      </c>
      <c r="AI2220" s="2">
        <v>0.0</v>
      </c>
      <c r="AJ2220" s="94">
        <v>2.226781972647409E-5</v>
      </c>
      <c r="AK2220" s="94">
        <v>0.0</v>
      </c>
      <c r="AL2220" s="79"/>
      <c r="AM2220" s="2" t="s">
        <v>5723</v>
      </c>
    </row>
    <row r="2221">
      <c r="A2221" s="54">
        <v>46076.0</v>
      </c>
      <c r="B2221" s="54">
        <v>46077.0</v>
      </c>
      <c r="C2221" s="2" t="s">
        <v>1189</v>
      </c>
      <c r="D2221" s="2" t="s">
        <v>146</v>
      </c>
      <c r="E2221" s="2" t="s">
        <v>208</v>
      </c>
      <c r="F2221" s="53">
        <v>0.0</v>
      </c>
      <c r="G2221" s="53">
        <v>0.0</v>
      </c>
      <c r="H2221" s="53">
        <v>0.0</v>
      </c>
      <c r="I2221" s="53">
        <v>0.0</v>
      </c>
      <c r="J2221" s="53">
        <v>0.0</v>
      </c>
      <c r="K2221" s="2" t="s">
        <v>3531</v>
      </c>
      <c r="L2221" s="53">
        <v>0.0</v>
      </c>
      <c r="M2221" s="2" t="s">
        <v>3369</v>
      </c>
      <c r="N2221" s="2" t="s">
        <v>3360</v>
      </c>
      <c r="O2221" s="55"/>
      <c r="AB2221" s="2" t="s">
        <v>164</v>
      </c>
      <c r="AC2221" s="2" t="s">
        <v>3361</v>
      </c>
      <c r="AD2221" s="2" t="s">
        <v>3362</v>
      </c>
      <c r="AE2221" s="2" t="s">
        <v>3363</v>
      </c>
      <c r="AF2221" s="93"/>
      <c r="AG2221" s="101" t="s">
        <v>3364</v>
      </c>
      <c r="AH2221" s="101" t="s">
        <v>3365</v>
      </c>
      <c r="AI2221" s="2">
        <v>0.0</v>
      </c>
      <c r="AJ2221" s="94">
        <v>0.0</v>
      </c>
      <c r="AK2221" s="94">
        <v>0.0</v>
      </c>
      <c r="AL2221" s="79"/>
      <c r="AM2221" s="2" t="s">
        <v>5724</v>
      </c>
    </row>
    <row r="2222">
      <c r="A2222" s="54">
        <v>46077.0</v>
      </c>
      <c r="B2222" s="54">
        <v>46078.0</v>
      </c>
      <c r="C2222" s="2" t="s">
        <v>178</v>
      </c>
      <c r="D2222" s="2" t="s">
        <v>146</v>
      </c>
      <c r="E2222" s="2" t="s">
        <v>303</v>
      </c>
      <c r="F2222" s="53">
        <v>0.0</v>
      </c>
      <c r="G2222" s="53">
        <v>0.08333333333333333</v>
      </c>
      <c r="H2222" s="53">
        <v>0.04</v>
      </c>
      <c r="I2222" s="53">
        <v>0.019230769230769232</v>
      </c>
      <c r="J2222" s="53">
        <v>0.032592859010677266</v>
      </c>
      <c r="K2222" s="2" t="s">
        <v>196</v>
      </c>
      <c r="L2222" s="53">
        <v>0.75</v>
      </c>
      <c r="M2222" s="2" t="s">
        <v>5589</v>
      </c>
      <c r="N2222" s="2" t="s">
        <v>3360</v>
      </c>
      <c r="O2222" s="55"/>
      <c r="AB2222" s="2" t="s">
        <v>164</v>
      </c>
      <c r="AC2222" s="2" t="s">
        <v>3361</v>
      </c>
      <c r="AD2222" s="2" t="s">
        <v>3362</v>
      </c>
      <c r="AE2222" s="2" t="s">
        <v>3363</v>
      </c>
      <c r="AF2222" s="93"/>
      <c r="AG2222" s="2" t="s">
        <v>3364</v>
      </c>
      <c r="AH2222" s="2" t="s">
        <v>3365</v>
      </c>
      <c r="AI2222" s="2">
        <v>0.0</v>
      </c>
      <c r="AJ2222" s="94">
        <v>0.0010622944584898863</v>
      </c>
      <c r="AK2222" s="94">
        <v>3.6982248520710064E-4</v>
      </c>
      <c r="AL2222" s="79"/>
      <c r="AM2222" s="2" t="s">
        <v>5725</v>
      </c>
    </row>
    <row r="2223">
      <c r="A2223" s="54">
        <v>46077.0</v>
      </c>
      <c r="B2223" s="54">
        <v>46078.0</v>
      </c>
      <c r="C2223" s="2" t="s">
        <v>932</v>
      </c>
      <c r="D2223" s="2" t="s">
        <v>146</v>
      </c>
      <c r="E2223" s="2" t="s">
        <v>303</v>
      </c>
      <c r="F2223" s="53">
        <v>0.0</v>
      </c>
      <c r="G2223" s="53">
        <v>0.0</v>
      </c>
      <c r="H2223" s="53">
        <v>0.0</v>
      </c>
      <c r="I2223" s="53">
        <v>0.0</v>
      </c>
      <c r="J2223" s="53">
        <v>0.0</v>
      </c>
      <c r="K2223" s="2" t="s">
        <v>3531</v>
      </c>
      <c r="L2223" s="53">
        <v>0.0</v>
      </c>
      <c r="M2223" s="2" t="s">
        <v>3369</v>
      </c>
      <c r="N2223" s="2" t="s">
        <v>3360</v>
      </c>
      <c r="O2223" s="55"/>
      <c r="AB2223" s="2" t="s">
        <v>164</v>
      </c>
      <c r="AC2223" s="2" t="s">
        <v>3361</v>
      </c>
      <c r="AD2223" s="2" t="s">
        <v>3362</v>
      </c>
      <c r="AE2223" s="2" t="s">
        <v>3363</v>
      </c>
      <c r="AF2223" s="93"/>
      <c r="AG2223" s="2" t="s">
        <v>3364</v>
      </c>
      <c r="AH2223" s="2" t="s">
        <v>3365</v>
      </c>
      <c r="AI2223" s="2">
        <v>0.0</v>
      </c>
      <c r="AJ2223" s="94">
        <v>0.0</v>
      </c>
      <c r="AK2223" s="94">
        <v>0.0</v>
      </c>
      <c r="AL2223" s="79"/>
      <c r="AM2223" s="2" t="s">
        <v>5726</v>
      </c>
    </row>
    <row r="2224">
      <c r="A2224" s="54">
        <v>46077.0</v>
      </c>
      <c r="B2224" s="54">
        <v>46078.0</v>
      </c>
      <c r="C2224" s="2" t="s">
        <v>450</v>
      </c>
      <c r="D2224" s="2" t="s">
        <v>146</v>
      </c>
      <c r="E2224" s="2" t="s">
        <v>303</v>
      </c>
      <c r="F2224" s="53">
        <v>0.0</v>
      </c>
      <c r="G2224" s="53">
        <v>0.0</v>
      </c>
      <c r="H2224" s="53">
        <v>0.0</v>
      </c>
      <c r="I2224" s="53">
        <v>0.0</v>
      </c>
      <c r="J2224" s="53">
        <v>0.002953698267025083</v>
      </c>
      <c r="K2224" s="2" t="s">
        <v>3531</v>
      </c>
      <c r="L2224" s="53">
        <v>0.0</v>
      </c>
      <c r="M2224" s="2" t="s">
        <v>3369</v>
      </c>
      <c r="N2224" s="2" t="s">
        <v>3360</v>
      </c>
      <c r="O2224" s="55"/>
      <c r="AB2224" s="2" t="s">
        <v>164</v>
      </c>
      <c r="AC2224" s="2" t="s">
        <v>3361</v>
      </c>
      <c r="AD2224" s="2" t="s">
        <v>3362</v>
      </c>
      <c r="AE2224" s="2" t="s">
        <v>3363</v>
      </c>
      <c r="AF2224" s="93"/>
      <c r="AG2224" s="2" t="s">
        <v>3364</v>
      </c>
      <c r="AH2224" s="2" t="s">
        <v>3365</v>
      </c>
      <c r="AI2224" s="2">
        <v>0.0</v>
      </c>
      <c r="AJ2224" s="94">
        <v>8.724333452626977E-6</v>
      </c>
      <c r="AK2224" s="94">
        <v>0.0</v>
      </c>
      <c r="AL2224" s="79"/>
      <c r="AM2224" s="2" t="s">
        <v>5727</v>
      </c>
    </row>
    <row r="2225">
      <c r="A2225" s="54">
        <v>46077.0</v>
      </c>
      <c r="B2225" s="54">
        <v>46078.0</v>
      </c>
      <c r="C2225" s="2" t="s">
        <v>515</v>
      </c>
      <c r="D2225" s="2" t="s">
        <v>146</v>
      </c>
      <c r="E2225" s="2" t="s">
        <v>303</v>
      </c>
      <c r="F2225" s="53">
        <v>0.0</v>
      </c>
      <c r="G2225" s="53">
        <v>0.0</v>
      </c>
      <c r="H2225" s="53">
        <v>0.0</v>
      </c>
      <c r="I2225" s="53">
        <v>0.0</v>
      </c>
      <c r="J2225" s="53">
        <v>0.004682675581368348</v>
      </c>
      <c r="K2225" s="2" t="s">
        <v>148</v>
      </c>
      <c r="L2225" s="53">
        <v>1.0</v>
      </c>
      <c r="M2225" s="2" t="s">
        <v>3369</v>
      </c>
      <c r="N2225" s="2" t="s">
        <v>3360</v>
      </c>
      <c r="O2225" s="55"/>
      <c r="AB2225" s="2" t="s">
        <v>164</v>
      </c>
      <c r="AC2225" s="2" t="s">
        <v>3361</v>
      </c>
      <c r="AD2225" s="2" t="s">
        <v>3362</v>
      </c>
      <c r="AE2225" s="2" t="s">
        <v>3363</v>
      </c>
      <c r="AF2225" s="93"/>
      <c r="AG2225" s="2" t="s">
        <v>3364</v>
      </c>
      <c r="AH2225" s="2" t="s">
        <v>3365</v>
      </c>
      <c r="AI2225" s="2">
        <v>0.0</v>
      </c>
      <c r="AJ2225" s="94">
        <v>2.19274506003434E-5</v>
      </c>
      <c r="AK2225" s="94">
        <v>0.0</v>
      </c>
      <c r="AL2225" s="79"/>
      <c r="AM2225" s="2" t="s">
        <v>5728</v>
      </c>
    </row>
    <row r="2226">
      <c r="A2226" s="54">
        <v>46077.0</v>
      </c>
      <c r="B2226" s="54">
        <v>46078.0</v>
      </c>
      <c r="C2226" s="2" t="s">
        <v>1189</v>
      </c>
      <c r="D2226" s="2" t="s">
        <v>146</v>
      </c>
      <c r="E2226" s="2" t="s">
        <v>303</v>
      </c>
      <c r="F2226" s="53">
        <v>0.0</v>
      </c>
      <c r="G2226" s="53">
        <v>0.0</v>
      </c>
      <c r="H2226" s="53">
        <v>0.0</v>
      </c>
      <c r="I2226" s="53">
        <v>0.0</v>
      </c>
      <c r="J2226" s="53">
        <v>0.0</v>
      </c>
      <c r="K2226" s="2" t="s">
        <v>3531</v>
      </c>
      <c r="L2226" s="53">
        <v>0.0</v>
      </c>
      <c r="M2226" s="2" t="s">
        <v>3369</v>
      </c>
      <c r="N2226" s="2" t="s">
        <v>3360</v>
      </c>
      <c r="O2226" s="55"/>
      <c r="AB2226" s="2" t="s">
        <v>164</v>
      </c>
      <c r="AC2226" s="2" t="s">
        <v>3361</v>
      </c>
      <c r="AD2226" s="2" t="s">
        <v>3362</v>
      </c>
      <c r="AE2226" s="2" t="s">
        <v>3363</v>
      </c>
      <c r="AF2226" s="93"/>
      <c r="AG2226" s="101" t="s">
        <v>3364</v>
      </c>
      <c r="AH2226" s="101" t="s">
        <v>3365</v>
      </c>
      <c r="AI2226" s="2">
        <v>0.0</v>
      </c>
      <c r="AJ2226" s="94">
        <v>0.0</v>
      </c>
      <c r="AK2226" s="94">
        <v>0.0</v>
      </c>
      <c r="AL2226" s="79"/>
      <c r="AM2226" s="2" t="s">
        <v>5729</v>
      </c>
    </row>
    <row r="2227">
      <c r="A2227" s="54">
        <v>46078.0</v>
      </c>
      <c r="B2227" s="54">
        <v>46079.0</v>
      </c>
      <c r="C2227" s="2" t="s">
        <v>178</v>
      </c>
      <c r="D2227" s="2" t="s">
        <v>146</v>
      </c>
      <c r="E2227" s="2" t="s">
        <v>148</v>
      </c>
      <c r="F2227" s="53">
        <v>0.0</v>
      </c>
      <c r="G2227" s="53">
        <v>0.0</v>
      </c>
      <c r="H2227" s="53">
        <v>0.0</v>
      </c>
      <c r="I2227" s="53">
        <v>0.0</v>
      </c>
      <c r="J2227" s="53">
        <v>0.017022921008159993</v>
      </c>
      <c r="K2227" s="2" t="s">
        <v>196</v>
      </c>
      <c r="L2227" s="53">
        <v>0.75</v>
      </c>
      <c r="M2227" s="2" t="s">
        <v>5589</v>
      </c>
      <c r="N2227" s="2" t="s">
        <v>3360</v>
      </c>
      <c r="O2227" s="55"/>
      <c r="AB2227" s="2" t="s">
        <v>153</v>
      </c>
      <c r="AC2227" s="2" t="s">
        <v>5451</v>
      </c>
      <c r="AD2227" s="2" t="s">
        <v>3362</v>
      </c>
      <c r="AE2227" s="2" t="s">
        <v>3363</v>
      </c>
      <c r="AF2227" s="93"/>
      <c r="AG2227" s="2" t="s">
        <v>3364</v>
      </c>
      <c r="AH2227" s="2" t="s">
        <v>3365</v>
      </c>
      <c r="AI2227" s="2">
        <v>1.0</v>
      </c>
      <c r="AJ2227" s="94">
        <v>0.9662439378233302</v>
      </c>
      <c r="AK2227" s="94">
        <v>1.0</v>
      </c>
      <c r="AL2227" s="79"/>
      <c r="AM2227" s="2" t="s">
        <v>5730</v>
      </c>
    </row>
    <row r="2228">
      <c r="A2228" s="54">
        <v>46078.0</v>
      </c>
      <c r="B2228" s="54">
        <v>46079.0</v>
      </c>
      <c r="C2228" s="2" t="s">
        <v>932</v>
      </c>
      <c r="D2228" s="2" t="s">
        <v>146</v>
      </c>
      <c r="E2228" s="2" t="s">
        <v>148</v>
      </c>
      <c r="F2228" s="53">
        <v>0.0</v>
      </c>
      <c r="G2228" s="53">
        <v>0.0</v>
      </c>
      <c r="H2228" s="53">
        <v>0.0</v>
      </c>
      <c r="I2228" s="53">
        <v>0.0</v>
      </c>
      <c r="J2228" s="53">
        <v>0.0</v>
      </c>
      <c r="K2228" s="2" t="s">
        <v>3531</v>
      </c>
      <c r="L2228" s="53">
        <v>0.0</v>
      </c>
      <c r="M2228" s="2" t="s">
        <v>3369</v>
      </c>
      <c r="N2228" s="2" t="s">
        <v>3360</v>
      </c>
      <c r="O2228" s="55"/>
      <c r="AB2228" s="2" t="s">
        <v>164</v>
      </c>
      <c r="AC2228" s="2" t="s">
        <v>3361</v>
      </c>
      <c r="AD2228" s="2" t="s">
        <v>3362</v>
      </c>
      <c r="AE2228" s="2" t="s">
        <v>3363</v>
      </c>
      <c r="AF2228" s="93"/>
      <c r="AG2228" s="2" t="s">
        <v>3364</v>
      </c>
      <c r="AH2228" s="2" t="s">
        <v>3365</v>
      </c>
      <c r="AI2228" s="2">
        <v>0.0</v>
      </c>
      <c r="AJ2228" s="94">
        <v>0.0</v>
      </c>
      <c r="AK2228" s="94">
        <v>0.0</v>
      </c>
      <c r="AL2228" s="79"/>
      <c r="AM2228" s="2" t="s">
        <v>5731</v>
      </c>
    </row>
    <row r="2229">
      <c r="A2229" s="54">
        <v>46078.0</v>
      </c>
      <c r="B2229" s="54">
        <v>46079.0</v>
      </c>
      <c r="C2229" s="2" t="s">
        <v>450</v>
      </c>
      <c r="D2229" s="2" t="s">
        <v>146</v>
      </c>
      <c r="E2229" s="2" t="s">
        <v>148</v>
      </c>
      <c r="F2229" s="53">
        <v>0.0</v>
      </c>
      <c r="G2229" s="53">
        <v>0.0</v>
      </c>
      <c r="H2229" s="53">
        <v>0.0</v>
      </c>
      <c r="I2229" s="53">
        <v>0.0</v>
      </c>
      <c r="J2229" s="53">
        <v>0.002931037335197415</v>
      </c>
      <c r="K2229" s="2" t="s">
        <v>3531</v>
      </c>
      <c r="L2229" s="53">
        <v>0.0</v>
      </c>
      <c r="M2229" s="2" t="s">
        <v>3369</v>
      </c>
      <c r="N2229" s="2" t="s">
        <v>3360</v>
      </c>
      <c r="O2229" s="55"/>
      <c r="AB2229" s="2" t="s">
        <v>164</v>
      </c>
      <c r="AC2229" s="2" t="s">
        <v>3361</v>
      </c>
      <c r="AD2229" s="2" t="s">
        <v>3362</v>
      </c>
      <c r="AE2229" s="2" t="s">
        <v>3363</v>
      </c>
      <c r="AF2229" s="93"/>
      <c r="AG2229" s="2" t="s">
        <v>3364</v>
      </c>
      <c r="AH2229" s="2" t="s">
        <v>3365</v>
      </c>
      <c r="AI2229" s="2">
        <v>0.0</v>
      </c>
      <c r="AJ2229" s="94">
        <v>8.590979860321163E-6</v>
      </c>
      <c r="AK2229" s="94">
        <v>0.0</v>
      </c>
      <c r="AL2229" s="79"/>
      <c r="AM2229" s="2" t="s">
        <v>5732</v>
      </c>
    </row>
    <row r="2230">
      <c r="A2230" s="54">
        <v>46078.0</v>
      </c>
      <c r="B2230" s="54">
        <v>46079.0</v>
      </c>
      <c r="C2230" s="2" t="s">
        <v>515</v>
      </c>
      <c r="D2230" s="2" t="s">
        <v>146</v>
      </c>
      <c r="E2230" s="2" t="s">
        <v>148</v>
      </c>
      <c r="F2230" s="53">
        <v>0.125</v>
      </c>
      <c r="G2230" s="53">
        <v>0.08333333333333333</v>
      </c>
      <c r="H2230" s="53">
        <v>0.04</v>
      </c>
      <c r="I2230" s="53">
        <v>0.019230769230769232</v>
      </c>
      <c r="J2230" s="53">
        <v>0.025981173480881716</v>
      </c>
      <c r="K2230" s="2" t="s">
        <v>148</v>
      </c>
      <c r="L2230" s="53">
        <v>1.0</v>
      </c>
      <c r="M2230" s="2" t="s">
        <v>3369</v>
      </c>
      <c r="N2230" s="2" t="s">
        <v>3360</v>
      </c>
      <c r="O2230" s="55"/>
      <c r="AB2230" s="2" t="s">
        <v>164</v>
      </c>
      <c r="AC2230" s="2" t="s">
        <v>3361</v>
      </c>
      <c r="AD2230" s="2" t="s">
        <v>3362</v>
      </c>
      <c r="AE2230" s="2" t="s">
        <v>3363</v>
      </c>
      <c r="AF2230" s="93"/>
      <c r="AG2230" s="2" t="s">
        <v>3364</v>
      </c>
      <c r="AH2230" s="2" t="s">
        <v>3365</v>
      </c>
      <c r="AI2230" s="2">
        <v>0.0</v>
      </c>
      <c r="AJ2230" s="94">
        <v>6.750213754436713E-4</v>
      </c>
      <c r="AK2230" s="94">
        <v>3.6982248520710064E-4</v>
      </c>
      <c r="AL2230" s="79"/>
      <c r="AM2230" s="2" t="s">
        <v>5733</v>
      </c>
    </row>
    <row r="2231">
      <c r="A2231" s="54">
        <v>46078.0</v>
      </c>
      <c r="B2231" s="54">
        <v>46079.0</v>
      </c>
      <c r="C2231" s="2" t="s">
        <v>1189</v>
      </c>
      <c r="D2231" s="2" t="s">
        <v>146</v>
      </c>
      <c r="E2231" s="2" t="s">
        <v>148</v>
      </c>
      <c r="F2231" s="53">
        <v>0.0</v>
      </c>
      <c r="G2231" s="53">
        <v>0.0</v>
      </c>
      <c r="H2231" s="53">
        <v>0.0</v>
      </c>
      <c r="I2231" s="53">
        <v>0.0</v>
      </c>
      <c r="J2231" s="53">
        <v>0.0</v>
      </c>
      <c r="K2231" s="2" t="s">
        <v>3531</v>
      </c>
      <c r="L2231" s="53">
        <v>0.0</v>
      </c>
      <c r="M2231" s="2" t="s">
        <v>3369</v>
      </c>
      <c r="N2231" s="2" t="s">
        <v>3360</v>
      </c>
      <c r="O2231" s="55"/>
      <c r="AB2231" s="2" t="s">
        <v>164</v>
      </c>
      <c r="AC2231" s="2" t="s">
        <v>3361</v>
      </c>
      <c r="AD2231" s="2" t="s">
        <v>3362</v>
      </c>
      <c r="AE2231" s="2" t="s">
        <v>3363</v>
      </c>
      <c r="AF2231" s="93"/>
      <c r="AG2231" s="101" t="s">
        <v>3364</v>
      </c>
      <c r="AH2231" s="101" t="s">
        <v>3365</v>
      </c>
      <c r="AI2231" s="2">
        <v>0.0</v>
      </c>
      <c r="AJ2231" s="94">
        <v>0.0</v>
      </c>
      <c r="AK2231" s="94">
        <v>0.0</v>
      </c>
      <c r="AL2231" s="79"/>
      <c r="AM2231" s="2" t="s">
        <v>5734</v>
      </c>
    </row>
    <row r="2232">
      <c r="A2232" s="54">
        <v>46079.0</v>
      </c>
      <c r="B2232" s="54">
        <v>46080.0</v>
      </c>
      <c r="C2232" s="2" t="s">
        <v>178</v>
      </c>
      <c r="D2232" s="2" t="s">
        <v>146</v>
      </c>
      <c r="E2232" s="2" t="s">
        <v>196</v>
      </c>
      <c r="F2232" s="53">
        <v>0.375</v>
      </c>
      <c r="G2232" s="53">
        <v>0.25</v>
      </c>
      <c r="H2232" s="53">
        <v>0.12</v>
      </c>
      <c r="I2232" s="53">
        <v>0.057692307692307696</v>
      </c>
      <c r="J2232" s="53">
        <v>0.08827723587430009</v>
      </c>
      <c r="K2232" s="2" t="s">
        <v>196</v>
      </c>
      <c r="L2232" s="53">
        <v>0.6</v>
      </c>
      <c r="M2232" s="2" t="s">
        <v>5589</v>
      </c>
      <c r="N2232" s="2" t="s">
        <v>3360</v>
      </c>
      <c r="O2232" s="55"/>
      <c r="AB2232" s="2" t="s">
        <v>164</v>
      </c>
      <c r="AC2232" s="2" t="s">
        <v>3361</v>
      </c>
      <c r="AD2232" s="2" t="s">
        <v>3362</v>
      </c>
      <c r="AE2232" s="2" t="s">
        <v>3363</v>
      </c>
      <c r="AF2232" s="93"/>
      <c r="AG2232" s="2" t="s">
        <v>3364</v>
      </c>
      <c r="AH2232" s="2" t="s">
        <v>3365</v>
      </c>
      <c r="AI2232" s="2">
        <v>0.0</v>
      </c>
      <c r="AJ2232" s="94">
        <v>0.007792870373606814</v>
      </c>
      <c r="AK2232" s="94">
        <v>0.003328402366863906</v>
      </c>
      <c r="AL2232" s="79"/>
      <c r="AM2232" s="2" t="s">
        <v>5735</v>
      </c>
    </row>
    <row r="2233">
      <c r="A2233" s="54">
        <v>46079.0</v>
      </c>
      <c r="B2233" s="54">
        <v>46080.0</v>
      </c>
      <c r="C2233" s="2" t="s">
        <v>932</v>
      </c>
      <c r="D2233" s="2" t="s">
        <v>146</v>
      </c>
      <c r="E2233" s="2" t="s">
        <v>196</v>
      </c>
      <c r="F2233" s="53">
        <v>0.0</v>
      </c>
      <c r="G2233" s="53">
        <v>0.0</v>
      </c>
      <c r="H2233" s="53">
        <v>0.0</v>
      </c>
      <c r="I2233" s="53">
        <v>0.0</v>
      </c>
      <c r="J2233" s="53">
        <v>0.0</v>
      </c>
      <c r="K2233" s="2" t="s">
        <v>3531</v>
      </c>
      <c r="L2233" s="53">
        <v>0.0</v>
      </c>
      <c r="M2233" s="2" t="s">
        <v>3369</v>
      </c>
      <c r="N2233" s="2" t="s">
        <v>3360</v>
      </c>
      <c r="O2233" s="55"/>
      <c r="AB2233" s="2" t="s">
        <v>164</v>
      </c>
      <c r="AC2233" s="2" t="s">
        <v>3361</v>
      </c>
      <c r="AD2233" s="2" t="s">
        <v>3362</v>
      </c>
      <c r="AE2233" s="2" t="s">
        <v>3363</v>
      </c>
      <c r="AF2233" s="93"/>
      <c r="AG2233" s="2" t="s">
        <v>3364</v>
      </c>
      <c r="AH2233" s="2" t="s">
        <v>3365</v>
      </c>
      <c r="AI2233" s="2">
        <v>0.0</v>
      </c>
      <c r="AJ2233" s="94">
        <v>0.0</v>
      </c>
      <c r="AK2233" s="94">
        <v>0.0</v>
      </c>
      <c r="AL2233" s="79"/>
      <c r="AM2233" s="2" t="s">
        <v>5736</v>
      </c>
    </row>
    <row r="2234">
      <c r="A2234" s="54">
        <v>46079.0</v>
      </c>
      <c r="B2234" s="54">
        <v>46080.0</v>
      </c>
      <c r="C2234" s="2" t="s">
        <v>450</v>
      </c>
      <c r="D2234" s="2" t="s">
        <v>146</v>
      </c>
      <c r="E2234" s="2" t="s">
        <v>196</v>
      </c>
      <c r="F2234" s="53">
        <v>0.0</v>
      </c>
      <c r="G2234" s="53">
        <v>0.0</v>
      </c>
      <c r="H2234" s="53">
        <v>0.04</v>
      </c>
      <c r="I2234" s="53">
        <v>0.019230769230769232</v>
      </c>
      <c r="J2234" s="53">
        <v>0.012411955595027174</v>
      </c>
      <c r="K2234" s="2" t="s">
        <v>3531</v>
      </c>
      <c r="L2234" s="53">
        <v>0.0</v>
      </c>
      <c r="M2234" s="2" t="s">
        <v>3369</v>
      </c>
      <c r="N2234" s="2" t="s">
        <v>3360</v>
      </c>
      <c r="O2234" s="55"/>
      <c r="AB2234" s="2" t="s">
        <v>164</v>
      </c>
      <c r="AC2234" s="2" t="s">
        <v>3361</v>
      </c>
      <c r="AD2234" s="2" t="s">
        <v>3362</v>
      </c>
      <c r="AE2234" s="2" t="s">
        <v>3363</v>
      </c>
      <c r="AF2234" s="93"/>
      <c r="AG2234" s="2" t="s">
        <v>3364</v>
      </c>
      <c r="AH2234" s="2" t="s">
        <v>3365</v>
      </c>
      <c r="AI2234" s="2">
        <v>0.0</v>
      </c>
      <c r="AJ2234" s="94">
        <v>1.5405664169292638E-4</v>
      </c>
      <c r="AK2234" s="94">
        <v>3.6982248520710064E-4</v>
      </c>
      <c r="AL2234" s="79"/>
      <c r="AM2234" s="2" t="s">
        <v>5737</v>
      </c>
    </row>
    <row r="2235">
      <c r="A2235" s="54">
        <v>46079.0</v>
      </c>
      <c r="B2235" s="54">
        <v>46080.0</v>
      </c>
      <c r="C2235" s="2" t="s">
        <v>515</v>
      </c>
      <c r="D2235" s="2" t="s">
        <v>146</v>
      </c>
      <c r="E2235" s="2" t="s">
        <v>196</v>
      </c>
      <c r="F2235" s="53">
        <v>0.0</v>
      </c>
      <c r="G2235" s="53">
        <v>0.0</v>
      </c>
      <c r="H2235" s="53">
        <v>0.0</v>
      </c>
      <c r="I2235" s="53">
        <v>0.0</v>
      </c>
      <c r="J2235" s="53">
        <v>0.0046110997281792266</v>
      </c>
      <c r="K2235" s="2" t="s">
        <v>148</v>
      </c>
      <c r="L2235" s="53">
        <v>1.0</v>
      </c>
      <c r="M2235" s="2" t="s">
        <v>3369</v>
      </c>
      <c r="N2235" s="2" t="s">
        <v>3360</v>
      </c>
      <c r="O2235" s="55"/>
      <c r="AB2235" s="2" t="s">
        <v>164</v>
      </c>
      <c r="AC2235" s="2" t="s">
        <v>3361</v>
      </c>
      <c r="AD2235" s="2" t="s">
        <v>3362</v>
      </c>
      <c r="AE2235" s="2" t="s">
        <v>3363</v>
      </c>
      <c r="AF2235" s="93"/>
      <c r="AG2235" s="2" t="s">
        <v>3364</v>
      </c>
      <c r="AH2235" s="2" t="s">
        <v>3365</v>
      </c>
      <c r="AI2235" s="2">
        <v>0.0</v>
      </c>
      <c r="AJ2235" s="94">
        <v>2.1262240703214536E-5</v>
      </c>
      <c r="AK2235" s="94">
        <v>0.0</v>
      </c>
      <c r="AL2235" s="79"/>
      <c r="AM2235" s="2" t="s">
        <v>5738</v>
      </c>
    </row>
    <row r="2236">
      <c r="A2236" s="54">
        <v>46079.0</v>
      </c>
      <c r="B2236" s="54">
        <v>46080.0</v>
      </c>
      <c r="C2236" s="2" t="s">
        <v>1189</v>
      </c>
      <c r="D2236" s="2" t="s">
        <v>146</v>
      </c>
      <c r="E2236" s="2" t="s">
        <v>196</v>
      </c>
      <c r="F2236" s="53">
        <v>0.0</v>
      </c>
      <c r="G2236" s="53">
        <v>0.0</v>
      </c>
      <c r="H2236" s="53">
        <v>0.0</v>
      </c>
      <c r="I2236" s="53">
        <v>0.0</v>
      </c>
      <c r="J2236" s="53">
        <v>0.0</v>
      </c>
      <c r="K2236" s="2" t="s">
        <v>3531</v>
      </c>
      <c r="L2236" s="53">
        <v>0.0</v>
      </c>
      <c r="M2236" s="2" t="s">
        <v>3369</v>
      </c>
      <c r="N2236" s="2" t="s">
        <v>3360</v>
      </c>
      <c r="O2236" s="55"/>
      <c r="AB2236" s="2" t="s">
        <v>164</v>
      </c>
      <c r="AC2236" s="2" t="s">
        <v>3361</v>
      </c>
      <c r="AD2236" s="2" t="s">
        <v>3362</v>
      </c>
      <c r="AE2236" s="2" t="s">
        <v>3363</v>
      </c>
      <c r="AF2236" s="93"/>
      <c r="AG2236" s="101" t="s">
        <v>3364</v>
      </c>
      <c r="AH2236" s="101" t="s">
        <v>3365</v>
      </c>
      <c r="AI2236" s="2">
        <v>0.0</v>
      </c>
      <c r="AJ2236" s="94">
        <v>0.0</v>
      </c>
      <c r="AK2236" s="94">
        <v>0.0</v>
      </c>
      <c r="AL2236" s="79"/>
      <c r="AM2236" s="2" t="s">
        <v>5739</v>
      </c>
    </row>
    <row r="2237">
      <c r="A2237" s="54">
        <v>46080.0</v>
      </c>
      <c r="B2237" s="54">
        <v>46081.0</v>
      </c>
      <c r="C2237" s="2" t="s">
        <v>178</v>
      </c>
      <c r="D2237" s="2" t="s">
        <v>146</v>
      </c>
      <c r="E2237" s="2" t="s">
        <v>288</v>
      </c>
      <c r="F2237" s="53">
        <v>0.125</v>
      </c>
      <c r="G2237" s="53">
        <v>0.08333333333333333</v>
      </c>
      <c r="H2237" s="53">
        <v>0.04</v>
      </c>
      <c r="I2237" s="53">
        <v>0.038461538461538464</v>
      </c>
      <c r="J2237" s="53">
        <v>0.048872052080392005</v>
      </c>
      <c r="K2237" s="2" t="s">
        <v>196</v>
      </c>
      <c r="L2237" s="53">
        <v>0.5</v>
      </c>
      <c r="M2237" s="2" t="s">
        <v>3369</v>
      </c>
      <c r="N2237" s="2" t="s">
        <v>3360</v>
      </c>
      <c r="O2237" s="55"/>
      <c r="AB2237" s="2" t="s">
        <v>164</v>
      </c>
      <c r="AC2237" s="2" t="s">
        <v>3361</v>
      </c>
      <c r="AD2237" s="2" t="s">
        <v>3362</v>
      </c>
      <c r="AE2237" s="2" t="s">
        <v>3363</v>
      </c>
      <c r="AF2237" s="93"/>
      <c r="AG2237" s="2" t="s">
        <v>3364</v>
      </c>
      <c r="AH2237" s="2" t="s">
        <v>3365</v>
      </c>
      <c r="AI2237" s="2">
        <v>0.0</v>
      </c>
      <c r="AJ2237" s="94">
        <v>0.0023884774745485484</v>
      </c>
      <c r="AK2237" s="94">
        <v>0.0014792899408284025</v>
      </c>
      <c r="AL2237" s="79"/>
      <c r="AM2237" s="2" t="s">
        <v>5740</v>
      </c>
    </row>
    <row r="2238">
      <c r="A2238" s="54">
        <v>46080.0</v>
      </c>
      <c r="B2238" s="54">
        <v>46081.0</v>
      </c>
      <c r="C2238" s="2" t="s">
        <v>932</v>
      </c>
      <c r="D2238" s="2" t="s">
        <v>146</v>
      </c>
      <c r="E2238" s="2" t="s">
        <v>288</v>
      </c>
      <c r="F2238" s="53">
        <v>0.0</v>
      </c>
      <c r="G2238" s="53">
        <v>0.0</v>
      </c>
      <c r="H2238" s="53">
        <v>0.0</v>
      </c>
      <c r="I2238" s="53">
        <v>0.0</v>
      </c>
      <c r="J2238" s="53">
        <v>0.0</v>
      </c>
      <c r="K2238" s="2" t="s">
        <v>3531</v>
      </c>
      <c r="L2238" s="53">
        <v>0.0</v>
      </c>
      <c r="M2238" s="2" t="s">
        <v>3369</v>
      </c>
      <c r="N2238" s="2" t="s">
        <v>3360</v>
      </c>
      <c r="O2238" s="55"/>
      <c r="AB2238" s="2" t="s">
        <v>164</v>
      </c>
      <c r="AC2238" s="2" t="s">
        <v>3361</v>
      </c>
      <c r="AD2238" s="2" t="s">
        <v>3362</v>
      </c>
      <c r="AE2238" s="2" t="s">
        <v>3363</v>
      </c>
      <c r="AF2238" s="93"/>
      <c r="AG2238" s="2" t="s">
        <v>3364</v>
      </c>
      <c r="AH2238" s="2" t="s">
        <v>3365</v>
      </c>
      <c r="AI2238" s="2">
        <v>0.0</v>
      </c>
      <c r="AJ2238" s="94">
        <v>0.0</v>
      </c>
      <c r="AK2238" s="94">
        <v>0.0</v>
      </c>
      <c r="AL2238" s="79"/>
      <c r="AM2238" s="2" t="s">
        <v>5741</v>
      </c>
    </row>
    <row r="2239">
      <c r="A2239" s="54">
        <v>46080.0</v>
      </c>
      <c r="B2239" s="54">
        <v>46081.0</v>
      </c>
      <c r="C2239" s="2" t="s">
        <v>450</v>
      </c>
      <c r="D2239" s="2" t="s">
        <v>146</v>
      </c>
      <c r="E2239" s="2" t="s">
        <v>288</v>
      </c>
      <c r="F2239" s="53">
        <v>0.0</v>
      </c>
      <c r="G2239" s="53">
        <v>0.0</v>
      </c>
      <c r="H2239" s="53">
        <v>0.0</v>
      </c>
      <c r="I2239" s="53">
        <v>0.0</v>
      </c>
      <c r="J2239" s="53">
        <v>0.0028862357053705172</v>
      </c>
      <c r="K2239" s="2" t="s">
        <v>3531</v>
      </c>
      <c r="L2239" s="53">
        <v>0.0</v>
      </c>
      <c r="M2239" s="2" t="s">
        <v>3369</v>
      </c>
      <c r="N2239" s="2" t="s">
        <v>3360</v>
      </c>
      <c r="O2239" s="55"/>
      <c r="AB2239" s="2" t="s">
        <v>164</v>
      </c>
      <c r="AC2239" s="2" t="s">
        <v>3361</v>
      </c>
      <c r="AD2239" s="2" t="s">
        <v>3362</v>
      </c>
      <c r="AE2239" s="2" t="s">
        <v>3363</v>
      </c>
      <c r="AF2239" s="93"/>
      <c r="AG2239" s="2" t="s">
        <v>3364</v>
      </c>
      <c r="AH2239" s="2" t="s">
        <v>3365</v>
      </c>
      <c r="AI2239" s="2">
        <v>0.0</v>
      </c>
      <c r="AJ2239" s="94">
        <v>8.330356546955648E-6</v>
      </c>
      <c r="AK2239" s="94">
        <v>0.0</v>
      </c>
      <c r="AL2239" s="79"/>
      <c r="AM2239" s="2" t="s">
        <v>5742</v>
      </c>
    </row>
    <row r="2240">
      <c r="A2240" s="54">
        <v>46080.0</v>
      </c>
      <c r="B2240" s="54">
        <v>46081.0</v>
      </c>
      <c r="C2240" s="2" t="s">
        <v>515</v>
      </c>
      <c r="D2240" s="2" t="s">
        <v>146</v>
      </c>
      <c r="E2240" s="2" t="s">
        <v>288</v>
      </c>
      <c r="F2240" s="53">
        <v>0.0</v>
      </c>
      <c r="G2240" s="53">
        <v>0.0</v>
      </c>
      <c r="H2240" s="53">
        <v>0.04</v>
      </c>
      <c r="I2240" s="53">
        <v>0.019230769230769232</v>
      </c>
      <c r="J2240" s="53">
        <v>0.01636624502780355</v>
      </c>
      <c r="K2240" s="2" t="s">
        <v>148</v>
      </c>
      <c r="L2240" s="53">
        <v>1.0</v>
      </c>
      <c r="M2240" s="2" t="s">
        <v>3369</v>
      </c>
      <c r="N2240" s="2" t="s">
        <v>3360</v>
      </c>
      <c r="O2240" s="55"/>
      <c r="AB2240" s="2" t="s">
        <v>164</v>
      </c>
      <c r="AC2240" s="2" t="s">
        <v>3361</v>
      </c>
      <c r="AD2240" s="2" t="s">
        <v>3362</v>
      </c>
      <c r="AE2240" s="2" t="s">
        <v>3363</v>
      </c>
      <c r="AF2240" s="93"/>
      <c r="AG2240" s="2" t="s">
        <v>3364</v>
      </c>
      <c r="AH2240" s="2" t="s">
        <v>3365</v>
      </c>
      <c r="AI2240" s="2">
        <v>0.0</v>
      </c>
      <c r="AJ2240" s="94">
        <v>2.678539763101044E-4</v>
      </c>
      <c r="AK2240" s="94">
        <v>3.6982248520710064E-4</v>
      </c>
      <c r="AL2240" s="79"/>
      <c r="AM2240" s="2" t="s">
        <v>5743</v>
      </c>
    </row>
    <row r="2241">
      <c r="A2241" s="54">
        <v>46080.0</v>
      </c>
      <c r="B2241" s="54">
        <v>46081.0</v>
      </c>
      <c r="C2241" s="2" t="s">
        <v>1189</v>
      </c>
      <c r="D2241" s="2" t="s">
        <v>146</v>
      </c>
      <c r="E2241" s="2" t="s">
        <v>288</v>
      </c>
      <c r="F2241" s="53">
        <v>0.0</v>
      </c>
      <c r="G2241" s="53">
        <v>0.0</v>
      </c>
      <c r="H2241" s="53">
        <v>0.0</v>
      </c>
      <c r="I2241" s="53">
        <v>0.0</v>
      </c>
      <c r="J2241" s="53">
        <v>0.0</v>
      </c>
      <c r="K2241" s="2" t="s">
        <v>3531</v>
      </c>
      <c r="L2241" s="53">
        <v>0.0</v>
      </c>
      <c r="M2241" s="2" t="s">
        <v>3369</v>
      </c>
      <c r="N2241" s="2" t="s">
        <v>3360</v>
      </c>
      <c r="O2241" s="55"/>
      <c r="AB2241" s="2" t="s">
        <v>164</v>
      </c>
      <c r="AC2241" s="2" t="s">
        <v>3361</v>
      </c>
      <c r="AD2241" s="2" t="s">
        <v>3362</v>
      </c>
      <c r="AE2241" s="2" t="s">
        <v>3363</v>
      </c>
      <c r="AF2241" s="93"/>
      <c r="AG2241" s="101" t="s">
        <v>3364</v>
      </c>
      <c r="AH2241" s="101" t="s">
        <v>3365</v>
      </c>
      <c r="AI2241" s="2">
        <v>0.0</v>
      </c>
      <c r="AJ2241" s="94">
        <v>0.0</v>
      </c>
      <c r="AK2241" s="94">
        <v>0.0</v>
      </c>
      <c r="AL2241" s="79"/>
      <c r="AM2241" s="2" t="s">
        <v>5744</v>
      </c>
    </row>
    <row r="2242">
      <c r="A2242" s="54">
        <v>46081.0</v>
      </c>
      <c r="B2242" s="54">
        <v>46082.0</v>
      </c>
      <c r="C2242" s="2" t="s">
        <v>178</v>
      </c>
      <c r="D2242" s="2" t="s">
        <v>146</v>
      </c>
      <c r="E2242" s="2" t="s">
        <v>256</v>
      </c>
      <c r="F2242" s="53">
        <v>0.0</v>
      </c>
      <c r="G2242" s="53">
        <v>0.0</v>
      </c>
      <c r="H2242" s="53">
        <v>0.0</v>
      </c>
      <c r="I2242" s="53">
        <v>0.019230769230769232</v>
      </c>
      <c r="J2242" s="53">
        <v>0.027169274663101105</v>
      </c>
      <c r="K2242" s="2" t="s">
        <v>196</v>
      </c>
      <c r="L2242" s="53">
        <v>0.5</v>
      </c>
      <c r="M2242" s="2" t="s">
        <v>3369</v>
      </c>
      <c r="N2242" s="2" t="s">
        <v>3360</v>
      </c>
      <c r="O2242" s="55"/>
      <c r="AB2242" s="2" t="s">
        <v>164</v>
      </c>
      <c r="AC2242" s="2" t="s">
        <v>3361</v>
      </c>
      <c r="AD2242" s="2" t="s">
        <v>3362</v>
      </c>
      <c r="AE2242" s="2" t="s">
        <v>3363</v>
      </c>
      <c r="AF2242" s="93"/>
      <c r="AG2242" s="2" t="s">
        <v>3364</v>
      </c>
      <c r="AH2242" s="2" t="s">
        <v>3365</v>
      </c>
      <c r="AI2242" s="2">
        <v>0.0</v>
      </c>
      <c r="AJ2242" s="94">
        <v>7.381694857190277E-4</v>
      </c>
      <c r="AK2242" s="94">
        <v>3.6982248520710064E-4</v>
      </c>
      <c r="AL2242" s="79"/>
      <c r="AM2242" s="2" t="s">
        <v>5745</v>
      </c>
    </row>
    <row r="2243">
      <c r="A2243" s="54">
        <v>46081.0</v>
      </c>
      <c r="B2243" s="54">
        <v>46082.0</v>
      </c>
      <c r="C2243" s="2" t="s">
        <v>932</v>
      </c>
      <c r="D2243" s="2" t="s">
        <v>146</v>
      </c>
      <c r="E2243" s="2" t="s">
        <v>256</v>
      </c>
      <c r="F2243" s="53">
        <v>0.0</v>
      </c>
      <c r="G2243" s="53">
        <v>0.0</v>
      </c>
      <c r="H2243" s="53">
        <v>0.0</v>
      </c>
      <c r="I2243" s="53">
        <v>0.0</v>
      </c>
      <c r="J2243" s="53">
        <v>0.0</v>
      </c>
      <c r="K2243" s="2" t="s">
        <v>3531</v>
      </c>
      <c r="L2243" s="53">
        <v>0.0</v>
      </c>
      <c r="M2243" s="2" t="s">
        <v>3369</v>
      </c>
      <c r="N2243" s="2" t="s">
        <v>3360</v>
      </c>
      <c r="O2243" s="55"/>
      <c r="AB2243" s="2" t="s">
        <v>164</v>
      </c>
      <c r="AC2243" s="2" t="s">
        <v>3361</v>
      </c>
      <c r="AD2243" s="2" t="s">
        <v>3362</v>
      </c>
      <c r="AE2243" s="2" t="s">
        <v>3363</v>
      </c>
      <c r="AF2243" s="93"/>
      <c r="AG2243" s="2" t="s">
        <v>3364</v>
      </c>
      <c r="AH2243" s="2" t="s">
        <v>3365</v>
      </c>
      <c r="AI2243" s="2">
        <v>0.0</v>
      </c>
      <c r="AJ2243" s="94">
        <v>0.0</v>
      </c>
      <c r="AK2243" s="94">
        <v>0.0</v>
      </c>
      <c r="AL2243" s="79"/>
      <c r="AM2243" s="2" t="s">
        <v>5746</v>
      </c>
    </row>
    <row r="2244">
      <c r="A2244" s="54">
        <v>46081.0</v>
      </c>
      <c r="B2244" s="54">
        <v>46082.0</v>
      </c>
      <c r="C2244" s="2" t="s">
        <v>450</v>
      </c>
      <c r="D2244" s="2" t="s">
        <v>146</v>
      </c>
      <c r="E2244" s="2" t="s">
        <v>256</v>
      </c>
      <c r="F2244" s="53">
        <v>0.0</v>
      </c>
      <c r="G2244" s="53">
        <v>0.0</v>
      </c>
      <c r="H2244" s="53">
        <v>0.04</v>
      </c>
      <c r="I2244" s="53">
        <v>0.019230769230769232</v>
      </c>
      <c r="J2244" s="53">
        <v>0.014035800594970836</v>
      </c>
      <c r="K2244" s="2" t="s">
        <v>3531</v>
      </c>
      <c r="L2244" s="53">
        <v>0.0</v>
      </c>
      <c r="M2244" s="2" t="s">
        <v>3369</v>
      </c>
      <c r="N2244" s="2" t="s">
        <v>3360</v>
      </c>
      <c r="O2244" s="55"/>
      <c r="AB2244" s="2" t="s">
        <v>164</v>
      </c>
      <c r="AC2244" s="2" t="s">
        <v>3361</v>
      </c>
      <c r="AD2244" s="2" t="s">
        <v>3362</v>
      </c>
      <c r="AE2244" s="2" t="s">
        <v>3363</v>
      </c>
      <c r="AF2244" s="93"/>
      <c r="AG2244" s="2" t="s">
        <v>3364</v>
      </c>
      <c r="AH2244" s="2" t="s">
        <v>3365</v>
      </c>
      <c r="AI2244" s="2">
        <v>0.0</v>
      </c>
      <c r="AJ2244" s="94">
        <v>1.9700369834178366E-4</v>
      </c>
      <c r="AK2244" s="94">
        <v>3.6982248520710064E-4</v>
      </c>
      <c r="AL2244" s="79"/>
      <c r="AM2244" s="2" t="s">
        <v>5747</v>
      </c>
    </row>
    <row r="2245">
      <c r="A2245" s="54">
        <v>46081.0</v>
      </c>
      <c r="B2245" s="54">
        <v>46082.0</v>
      </c>
      <c r="C2245" s="2" t="s">
        <v>515</v>
      </c>
      <c r="D2245" s="2" t="s">
        <v>146</v>
      </c>
      <c r="E2245" s="2" t="s">
        <v>256</v>
      </c>
      <c r="F2245" s="53">
        <v>0.0</v>
      </c>
      <c r="G2245" s="53">
        <v>0.0</v>
      </c>
      <c r="H2245" s="53">
        <v>0.0</v>
      </c>
      <c r="I2245" s="53">
        <v>0.0</v>
      </c>
      <c r="J2245" s="53">
        <v>0.004540617929590031</v>
      </c>
      <c r="K2245" s="2" t="s">
        <v>148</v>
      </c>
      <c r="L2245" s="53">
        <v>1.0</v>
      </c>
      <c r="M2245" s="2" t="s">
        <v>3369</v>
      </c>
      <c r="N2245" s="2" t="s">
        <v>3360</v>
      </c>
      <c r="O2245" s="55"/>
      <c r="AB2245" s="2" t="s">
        <v>164</v>
      </c>
      <c r="AC2245" s="2" t="s">
        <v>3361</v>
      </c>
      <c r="AD2245" s="2" t="s">
        <v>3362</v>
      </c>
      <c r="AE2245" s="2" t="s">
        <v>3363</v>
      </c>
      <c r="AF2245" s="93"/>
      <c r="AG2245" s="2" t="s">
        <v>3364</v>
      </c>
      <c r="AH2245" s="2" t="s">
        <v>3365</v>
      </c>
      <c r="AI2245" s="2">
        <v>0.0</v>
      </c>
      <c r="AJ2245" s="94">
        <v>2.061721118251446E-5</v>
      </c>
      <c r="AK2245" s="94">
        <v>0.0</v>
      </c>
      <c r="AL2245" s="79"/>
      <c r="AM2245" s="2" t="s">
        <v>5748</v>
      </c>
    </row>
    <row r="2246">
      <c r="A2246" s="54">
        <v>46081.0</v>
      </c>
      <c r="B2246" s="54">
        <v>46082.0</v>
      </c>
      <c r="C2246" s="2" t="s">
        <v>1189</v>
      </c>
      <c r="D2246" s="2" t="s">
        <v>146</v>
      </c>
      <c r="E2246" s="2" t="s">
        <v>256</v>
      </c>
      <c r="F2246" s="53">
        <v>0.0</v>
      </c>
      <c r="G2246" s="53">
        <v>0.0</v>
      </c>
      <c r="H2246" s="53">
        <v>0.0</v>
      </c>
      <c r="I2246" s="53">
        <v>0.0</v>
      </c>
      <c r="J2246" s="53">
        <v>0.0</v>
      </c>
      <c r="K2246" s="2" t="s">
        <v>3531</v>
      </c>
      <c r="L2246" s="53">
        <v>0.0</v>
      </c>
      <c r="M2246" s="2" t="s">
        <v>3369</v>
      </c>
      <c r="N2246" s="2" t="s">
        <v>3360</v>
      </c>
      <c r="O2246" s="55"/>
      <c r="AB2246" s="2" t="s">
        <v>164</v>
      </c>
      <c r="AC2246" s="2" t="s">
        <v>3361</v>
      </c>
      <c r="AD2246" s="2" t="s">
        <v>3362</v>
      </c>
      <c r="AE2246" s="2" t="s">
        <v>3363</v>
      </c>
      <c r="AF2246" s="93"/>
      <c r="AG2246" s="101" t="s">
        <v>3364</v>
      </c>
      <c r="AH2246" s="101" t="s">
        <v>3365</v>
      </c>
      <c r="AI2246" s="2">
        <v>0.0</v>
      </c>
      <c r="AJ2246" s="94">
        <v>0.0</v>
      </c>
      <c r="AK2246" s="94">
        <v>0.0</v>
      </c>
      <c r="AL2246" s="79"/>
      <c r="AM2246" s="2" t="s">
        <v>5749</v>
      </c>
    </row>
    <row r="2247">
      <c r="A2247" s="54">
        <v>46082.0</v>
      </c>
      <c r="B2247" s="54">
        <v>46083.0</v>
      </c>
      <c r="C2247" s="2" t="s">
        <v>178</v>
      </c>
      <c r="D2247" s="2" t="s">
        <v>146</v>
      </c>
      <c r="E2247" s="2" t="s">
        <v>180</v>
      </c>
      <c r="F2247" s="53">
        <v>0.0</v>
      </c>
      <c r="G2247" s="53">
        <v>0.0</v>
      </c>
      <c r="H2247" s="53">
        <v>0.0</v>
      </c>
      <c r="I2247" s="53">
        <v>0.019230769230769232</v>
      </c>
      <c r="J2247" s="53">
        <v>0.024095878280051393</v>
      </c>
      <c r="K2247" s="2" t="s">
        <v>196</v>
      </c>
      <c r="L2247" s="53">
        <v>0.5</v>
      </c>
      <c r="M2247" s="2" t="s">
        <v>3369</v>
      </c>
      <c r="N2247" s="2" t="s">
        <v>3360</v>
      </c>
      <c r="O2247" s="55"/>
      <c r="AB2247" s="2" t="s">
        <v>164</v>
      </c>
      <c r="AC2247" s="2" t="s">
        <v>3361</v>
      </c>
      <c r="AD2247" s="2" t="s">
        <v>3362</v>
      </c>
      <c r="AE2247" s="2" t="s">
        <v>3363</v>
      </c>
      <c r="AF2247" s="93"/>
      <c r="AG2247" s="2" t="s">
        <v>3364</v>
      </c>
      <c r="AH2247" s="2" t="s">
        <v>3365</v>
      </c>
      <c r="AI2247" s="2">
        <v>0.0</v>
      </c>
      <c r="AJ2247" s="94">
        <v>5.806113500870524E-4</v>
      </c>
      <c r="AK2247" s="94">
        <v>3.6982248520710064E-4</v>
      </c>
      <c r="AL2247" s="79"/>
      <c r="AM2247" s="2" t="s">
        <v>5750</v>
      </c>
    </row>
    <row r="2248">
      <c r="A2248" s="54">
        <v>46082.0</v>
      </c>
      <c r="B2248" s="54">
        <v>46083.0</v>
      </c>
      <c r="C2248" s="2" t="s">
        <v>932</v>
      </c>
      <c r="D2248" s="2" t="s">
        <v>146</v>
      </c>
      <c r="E2248" s="2" t="s">
        <v>180</v>
      </c>
      <c r="F2248" s="53">
        <v>0.0</v>
      </c>
      <c r="G2248" s="53">
        <v>0.0</v>
      </c>
      <c r="H2248" s="53">
        <v>0.0</v>
      </c>
      <c r="I2248" s="53">
        <v>0.0</v>
      </c>
      <c r="J2248" s="53">
        <v>0.0</v>
      </c>
      <c r="K2248" s="2" t="s">
        <v>3531</v>
      </c>
      <c r="L2248" s="53">
        <v>0.0</v>
      </c>
      <c r="M2248" s="2" t="s">
        <v>3369</v>
      </c>
      <c r="N2248" s="2" t="s">
        <v>3360</v>
      </c>
      <c r="O2248" s="55"/>
      <c r="AB2248" s="2" t="s">
        <v>164</v>
      </c>
      <c r="AC2248" s="2" t="s">
        <v>3361</v>
      </c>
      <c r="AD2248" s="2" t="s">
        <v>3362</v>
      </c>
      <c r="AE2248" s="2" t="s">
        <v>3363</v>
      </c>
      <c r="AF2248" s="93"/>
      <c r="AG2248" s="2" t="s">
        <v>3364</v>
      </c>
      <c r="AH2248" s="2" t="s">
        <v>3365</v>
      </c>
      <c r="AI2248" s="2">
        <v>0.0</v>
      </c>
      <c r="AJ2248" s="94">
        <v>0.0</v>
      </c>
      <c r="AK2248" s="94">
        <v>0.0</v>
      </c>
      <c r="AL2248" s="79"/>
      <c r="AM2248" s="2" t="s">
        <v>5751</v>
      </c>
    </row>
    <row r="2249">
      <c r="A2249" s="54">
        <v>46082.0</v>
      </c>
      <c r="B2249" s="54">
        <v>46083.0</v>
      </c>
      <c r="C2249" s="2" t="s">
        <v>450</v>
      </c>
      <c r="D2249" s="2" t="s">
        <v>146</v>
      </c>
      <c r="E2249" s="2" t="s">
        <v>180</v>
      </c>
      <c r="F2249" s="53">
        <v>0.0</v>
      </c>
      <c r="G2249" s="53">
        <v>0.0</v>
      </c>
      <c r="H2249" s="53">
        <v>0.0</v>
      </c>
      <c r="I2249" s="53">
        <v>0.0</v>
      </c>
      <c r="J2249" s="53">
        <v>0.002842118879524462</v>
      </c>
      <c r="K2249" s="2" t="s">
        <v>3531</v>
      </c>
      <c r="L2249" s="53">
        <v>0.0</v>
      </c>
      <c r="M2249" s="2" t="s">
        <v>3369</v>
      </c>
      <c r="N2249" s="2" t="s">
        <v>3360</v>
      </c>
      <c r="O2249" s="55"/>
      <c r="AB2249" s="2" t="s">
        <v>164</v>
      </c>
      <c r="AC2249" s="2" t="s">
        <v>3361</v>
      </c>
      <c r="AD2249" s="2" t="s">
        <v>3362</v>
      </c>
      <c r="AE2249" s="2" t="s">
        <v>3363</v>
      </c>
      <c r="AF2249" s="93"/>
      <c r="AG2249" s="2" t="s">
        <v>3364</v>
      </c>
      <c r="AH2249" s="2" t="s">
        <v>3365</v>
      </c>
      <c r="AI2249" s="2">
        <v>0.0</v>
      </c>
      <c r="AJ2249" s="94">
        <v>8.077639725349384E-6</v>
      </c>
      <c r="AK2249" s="94">
        <v>0.0</v>
      </c>
      <c r="AL2249" s="79"/>
      <c r="AM2249" s="2" t="s">
        <v>5752</v>
      </c>
    </row>
    <row r="2250">
      <c r="A2250" s="54">
        <v>46082.0</v>
      </c>
      <c r="B2250" s="54">
        <v>46083.0</v>
      </c>
      <c r="C2250" s="2" t="s">
        <v>515</v>
      </c>
      <c r="D2250" s="2" t="s">
        <v>146</v>
      </c>
      <c r="E2250" s="2" t="s">
        <v>180</v>
      </c>
      <c r="F2250" s="53">
        <v>0.0</v>
      </c>
      <c r="G2250" s="53">
        <v>0.0</v>
      </c>
      <c r="H2250" s="53">
        <v>0.0</v>
      </c>
      <c r="I2250" s="53">
        <v>0.0</v>
      </c>
      <c r="J2250" s="53">
        <v>0.004505782064834774</v>
      </c>
      <c r="K2250" s="2" t="s">
        <v>148</v>
      </c>
      <c r="L2250" s="53">
        <v>1.0</v>
      </c>
      <c r="M2250" s="2" t="s">
        <v>3369</v>
      </c>
      <c r="N2250" s="2" t="s">
        <v>3360</v>
      </c>
      <c r="O2250" s="55"/>
      <c r="AB2250" s="2" t="s">
        <v>164</v>
      </c>
      <c r="AC2250" s="2" t="s">
        <v>3361</v>
      </c>
      <c r="AD2250" s="2" t="s">
        <v>3362</v>
      </c>
      <c r="AE2250" s="2" t="s">
        <v>3363</v>
      </c>
      <c r="AF2250" s="93"/>
      <c r="AG2250" s="2" t="s">
        <v>3364</v>
      </c>
      <c r="AH2250" s="2" t="s">
        <v>3365</v>
      </c>
      <c r="AI2250" s="2">
        <v>0.0</v>
      </c>
      <c r="AJ2250" s="94">
        <v>2.0302072015786716E-5</v>
      </c>
      <c r="AK2250" s="94">
        <v>0.0</v>
      </c>
      <c r="AL2250" s="79"/>
      <c r="AM2250" s="2" t="s">
        <v>5753</v>
      </c>
    </row>
    <row r="2251">
      <c r="A2251" s="54">
        <v>46082.0</v>
      </c>
      <c r="B2251" s="54">
        <v>46083.0</v>
      </c>
      <c r="C2251" s="2" t="s">
        <v>1189</v>
      </c>
      <c r="D2251" s="2" t="s">
        <v>146</v>
      </c>
      <c r="E2251" s="2" t="s">
        <v>180</v>
      </c>
      <c r="F2251" s="53">
        <v>0.0</v>
      </c>
      <c r="G2251" s="53">
        <v>0.0</v>
      </c>
      <c r="H2251" s="53">
        <v>0.0</v>
      </c>
      <c r="I2251" s="53">
        <v>0.0</v>
      </c>
      <c r="J2251" s="53">
        <v>0.0</v>
      </c>
      <c r="K2251" s="2" t="s">
        <v>3531</v>
      </c>
      <c r="L2251" s="53">
        <v>0.0</v>
      </c>
      <c r="M2251" s="2" t="s">
        <v>3369</v>
      </c>
      <c r="N2251" s="2" t="s">
        <v>3360</v>
      </c>
      <c r="O2251" s="55"/>
      <c r="AB2251" s="2" t="s">
        <v>164</v>
      </c>
      <c r="AC2251" s="2" t="s">
        <v>3361</v>
      </c>
      <c r="AD2251" s="2" t="s">
        <v>3362</v>
      </c>
      <c r="AE2251" s="2" t="s">
        <v>3363</v>
      </c>
      <c r="AF2251" s="93"/>
      <c r="AG2251" s="101" t="s">
        <v>3364</v>
      </c>
      <c r="AH2251" s="101" t="s">
        <v>3365</v>
      </c>
      <c r="AI2251" s="2">
        <v>0.0</v>
      </c>
      <c r="AJ2251" s="94">
        <v>0.0</v>
      </c>
      <c r="AK2251" s="94">
        <v>0.0</v>
      </c>
      <c r="AL2251" s="79"/>
      <c r="AM2251" s="2" t="s">
        <v>5754</v>
      </c>
    </row>
    <row r="2252">
      <c r="A2252" s="54">
        <v>46083.0</v>
      </c>
      <c r="B2252" s="54">
        <v>46084.0</v>
      </c>
      <c r="C2252" s="2" t="s">
        <v>178</v>
      </c>
      <c r="D2252" s="2" t="s">
        <v>146</v>
      </c>
      <c r="E2252" s="2" t="s">
        <v>208</v>
      </c>
      <c r="F2252" s="53">
        <v>0.0</v>
      </c>
      <c r="G2252" s="53">
        <v>0.0</v>
      </c>
      <c r="H2252" s="53">
        <v>0.0</v>
      </c>
      <c r="I2252" s="53">
        <v>0.0</v>
      </c>
      <c r="J2252" s="53">
        <v>0.02033752414549708</v>
      </c>
      <c r="K2252" s="2" t="s">
        <v>196</v>
      </c>
      <c r="L2252" s="53">
        <v>0.5</v>
      </c>
      <c r="M2252" s="2" t="s">
        <v>3369</v>
      </c>
      <c r="N2252" s="2" t="s">
        <v>3360</v>
      </c>
      <c r="O2252" s="55"/>
      <c r="AB2252" s="2" t="s">
        <v>164</v>
      </c>
      <c r="AC2252" s="2" t="s">
        <v>3361</v>
      </c>
      <c r="AD2252" s="2" t="s">
        <v>3362</v>
      </c>
      <c r="AE2252" s="2" t="s">
        <v>3363</v>
      </c>
      <c r="AF2252" s="93"/>
      <c r="AG2252" s="2" t="s">
        <v>3364</v>
      </c>
      <c r="AH2252" s="2" t="s">
        <v>3365</v>
      </c>
      <c r="AI2252" s="2">
        <v>0.0</v>
      </c>
      <c r="AJ2252" s="94">
        <v>4.1361488836867666E-4</v>
      </c>
      <c r="AK2252" s="94">
        <v>0.0</v>
      </c>
      <c r="AL2252" s="79"/>
      <c r="AM2252" s="2" t="s">
        <v>5755</v>
      </c>
    </row>
    <row r="2253">
      <c r="A2253" s="54">
        <v>46083.0</v>
      </c>
      <c r="B2253" s="54">
        <v>46084.0</v>
      </c>
      <c r="C2253" s="2" t="s">
        <v>932</v>
      </c>
      <c r="D2253" s="2" t="s">
        <v>146</v>
      </c>
      <c r="E2253" s="2" t="s">
        <v>208</v>
      </c>
      <c r="F2253" s="53">
        <v>0.0</v>
      </c>
      <c r="G2253" s="53">
        <v>0.0</v>
      </c>
      <c r="H2253" s="53">
        <v>0.0</v>
      </c>
      <c r="I2253" s="53">
        <v>0.0</v>
      </c>
      <c r="J2253" s="53">
        <v>0.0</v>
      </c>
      <c r="K2253" s="2" t="s">
        <v>3531</v>
      </c>
      <c r="L2253" s="53">
        <v>0.0</v>
      </c>
      <c r="M2253" s="2" t="s">
        <v>3369</v>
      </c>
      <c r="N2253" s="2" t="s">
        <v>3360</v>
      </c>
      <c r="O2253" s="55"/>
      <c r="AB2253" s="2" t="s">
        <v>164</v>
      </c>
      <c r="AC2253" s="2" t="s">
        <v>3361</v>
      </c>
      <c r="AD2253" s="2" t="s">
        <v>3362</v>
      </c>
      <c r="AE2253" s="2" t="s">
        <v>3363</v>
      </c>
      <c r="AF2253" s="93"/>
      <c r="AG2253" s="2" t="s">
        <v>3364</v>
      </c>
      <c r="AH2253" s="2" t="s">
        <v>3365</v>
      </c>
      <c r="AI2253" s="2">
        <v>0.0</v>
      </c>
      <c r="AJ2253" s="94">
        <v>0.0</v>
      </c>
      <c r="AK2253" s="94">
        <v>0.0</v>
      </c>
      <c r="AL2253" s="79"/>
      <c r="AM2253" s="2" t="s">
        <v>5756</v>
      </c>
    </row>
    <row r="2254">
      <c r="A2254" s="54">
        <v>46083.0</v>
      </c>
      <c r="B2254" s="54">
        <v>46084.0</v>
      </c>
      <c r="C2254" s="2" t="s">
        <v>450</v>
      </c>
      <c r="D2254" s="2" t="s">
        <v>146</v>
      </c>
      <c r="E2254" s="2" t="s">
        <v>208</v>
      </c>
      <c r="F2254" s="53">
        <v>0.0</v>
      </c>
      <c r="G2254" s="53">
        <v>0.0</v>
      </c>
      <c r="H2254" s="53">
        <v>0.0</v>
      </c>
      <c r="I2254" s="53">
        <v>0.0</v>
      </c>
      <c r="J2254" s="53">
        <v>0.002820313990753648</v>
      </c>
      <c r="K2254" s="2" t="s">
        <v>3531</v>
      </c>
      <c r="L2254" s="53">
        <v>0.0</v>
      </c>
      <c r="M2254" s="2" t="s">
        <v>3369</v>
      </c>
      <c r="N2254" s="2" t="s">
        <v>3360</v>
      </c>
      <c r="O2254" s="55"/>
      <c r="AB2254" s="2" t="s">
        <v>164</v>
      </c>
      <c r="AC2254" s="2" t="s">
        <v>3361</v>
      </c>
      <c r="AD2254" s="2" t="s">
        <v>3362</v>
      </c>
      <c r="AE2254" s="2" t="s">
        <v>3363</v>
      </c>
      <c r="AF2254" s="93"/>
      <c r="AG2254" s="2" t="s">
        <v>3364</v>
      </c>
      <c r="AH2254" s="2" t="s">
        <v>3365</v>
      </c>
      <c r="AI2254" s="2">
        <v>0.0</v>
      </c>
      <c r="AJ2254" s="94">
        <v>7.954171006440769E-6</v>
      </c>
      <c r="AK2254" s="94">
        <v>0.0</v>
      </c>
      <c r="AL2254" s="79"/>
      <c r="AM2254" s="2" t="s">
        <v>5757</v>
      </c>
    </row>
    <row r="2255">
      <c r="A2255" s="54">
        <v>46083.0</v>
      </c>
      <c r="B2255" s="54">
        <v>46084.0</v>
      </c>
      <c r="C2255" s="2" t="s">
        <v>515</v>
      </c>
      <c r="D2255" s="2" t="s">
        <v>146</v>
      </c>
      <c r="E2255" s="2" t="s">
        <v>208</v>
      </c>
      <c r="F2255" s="53">
        <v>0.0</v>
      </c>
      <c r="G2255" s="53">
        <v>0.0</v>
      </c>
      <c r="H2255" s="53">
        <v>0.0</v>
      </c>
      <c r="I2255" s="53">
        <v>0.0</v>
      </c>
      <c r="J2255" s="53">
        <v>0.004471213462705895</v>
      </c>
      <c r="K2255" s="2" t="s">
        <v>148</v>
      </c>
      <c r="L2255" s="53">
        <v>1.0</v>
      </c>
      <c r="M2255" s="2" t="s">
        <v>3369</v>
      </c>
      <c r="N2255" s="2" t="s">
        <v>3360</v>
      </c>
      <c r="O2255" s="55"/>
      <c r="AB2255" s="2" t="s">
        <v>164</v>
      </c>
      <c r="AC2255" s="2" t="s">
        <v>3361</v>
      </c>
      <c r="AD2255" s="2" t="s">
        <v>3362</v>
      </c>
      <c r="AE2255" s="2" t="s">
        <v>3363</v>
      </c>
      <c r="AF2255" s="93"/>
      <c r="AG2255" s="2" t="s">
        <v>3364</v>
      </c>
      <c r="AH2255" s="2" t="s">
        <v>3365</v>
      </c>
      <c r="AI2255" s="2">
        <v>0.0</v>
      </c>
      <c r="AJ2255" s="94">
        <v>1.9991749829082443E-5</v>
      </c>
      <c r="AK2255" s="94">
        <v>0.0</v>
      </c>
      <c r="AL2255" s="79"/>
      <c r="AM2255" s="2" t="s">
        <v>5758</v>
      </c>
    </row>
    <row r="2256">
      <c r="A2256" s="54">
        <v>46083.0</v>
      </c>
      <c r="B2256" s="54">
        <v>46084.0</v>
      </c>
      <c r="C2256" s="2" t="s">
        <v>1189</v>
      </c>
      <c r="D2256" s="2" t="s">
        <v>146</v>
      </c>
      <c r="E2256" s="2" t="s">
        <v>208</v>
      </c>
      <c r="F2256" s="53">
        <v>0.0</v>
      </c>
      <c r="G2256" s="53">
        <v>0.0</v>
      </c>
      <c r="H2256" s="53">
        <v>0.0</v>
      </c>
      <c r="I2256" s="53">
        <v>0.0</v>
      </c>
      <c r="J2256" s="53">
        <v>0.0</v>
      </c>
      <c r="K2256" s="2" t="s">
        <v>3531</v>
      </c>
      <c r="L2256" s="53">
        <v>0.0</v>
      </c>
      <c r="M2256" s="2" t="s">
        <v>3369</v>
      </c>
      <c r="N2256" s="2" t="s">
        <v>3360</v>
      </c>
      <c r="O2256" s="55"/>
      <c r="AB2256" s="2" t="s">
        <v>164</v>
      </c>
      <c r="AC2256" s="2" t="s">
        <v>3361</v>
      </c>
      <c r="AD2256" s="2" t="s">
        <v>3362</v>
      </c>
      <c r="AE2256" s="2" t="s">
        <v>3363</v>
      </c>
      <c r="AF2256" s="93"/>
      <c r="AG2256" s="101" t="s">
        <v>3364</v>
      </c>
      <c r="AH2256" s="101" t="s">
        <v>3365</v>
      </c>
      <c r="AI2256" s="2">
        <v>0.0</v>
      </c>
      <c r="AJ2256" s="94">
        <v>0.0</v>
      </c>
      <c r="AK2256" s="94">
        <v>0.0</v>
      </c>
      <c r="AL2256" s="79"/>
      <c r="AM2256" s="2" t="s">
        <v>5759</v>
      </c>
    </row>
    <row r="2257">
      <c r="A2257" s="54">
        <v>46084.0</v>
      </c>
      <c r="B2257" s="54">
        <v>46085.0</v>
      </c>
      <c r="C2257" s="2" t="s">
        <v>178</v>
      </c>
      <c r="D2257" s="2" t="s">
        <v>146</v>
      </c>
      <c r="E2257" s="2" t="s">
        <v>303</v>
      </c>
      <c r="F2257" s="53">
        <v>0.0</v>
      </c>
      <c r="G2257" s="53">
        <v>0.0</v>
      </c>
      <c r="H2257" s="53">
        <v>0.04</v>
      </c>
      <c r="I2257" s="53">
        <v>0.019230769230769232</v>
      </c>
      <c r="J2257" s="53">
        <v>0.034809556021771146</v>
      </c>
      <c r="K2257" s="2" t="s">
        <v>196</v>
      </c>
      <c r="L2257" s="53">
        <v>0.5</v>
      </c>
      <c r="M2257" s="2" t="s">
        <v>3369</v>
      </c>
      <c r="N2257" s="2" t="s">
        <v>3360</v>
      </c>
      <c r="O2257" s="55"/>
      <c r="AB2257" s="2" t="s">
        <v>164</v>
      </c>
      <c r="AC2257" s="2" t="s">
        <v>3361</v>
      </c>
      <c r="AD2257" s="2" t="s">
        <v>3362</v>
      </c>
      <c r="AE2257" s="2" t="s">
        <v>3363</v>
      </c>
      <c r="AF2257" s="93"/>
      <c r="AG2257" s="2" t="s">
        <v>3364</v>
      </c>
      <c r="AH2257" s="2" t="s">
        <v>3365</v>
      </c>
      <c r="AI2257" s="2">
        <v>0.0</v>
      </c>
      <c r="AJ2257" s="94">
        <v>0.0012117051904328238</v>
      </c>
      <c r="AK2257" s="94">
        <v>3.6982248520710064E-4</v>
      </c>
      <c r="AL2257" s="79"/>
      <c r="AM2257" s="2" t="s">
        <v>5760</v>
      </c>
    </row>
    <row r="2258">
      <c r="A2258" s="54">
        <v>46084.0</v>
      </c>
      <c r="B2258" s="54">
        <v>46085.0</v>
      </c>
      <c r="C2258" s="2" t="s">
        <v>932</v>
      </c>
      <c r="D2258" s="2" t="s">
        <v>146</v>
      </c>
      <c r="E2258" s="2" t="s">
        <v>303</v>
      </c>
      <c r="F2258" s="53">
        <v>0.0</v>
      </c>
      <c r="G2258" s="53">
        <v>0.0</v>
      </c>
      <c r="H2258" s="53">
        <v>0.0</v>
      </c>
      <c r="I2258" s="53">
        <v>0.0</v>
      </c>
      <c r="J2258" s="53">
        <v>0.0</v>
      </c>
      <c r="K2258" s="2" t="s">
        <v>3531</v>
      </c>
      <c r="L2258" s="53">
        <v>0.0</v>
      </c>
      <c r="M2258" s="2" t="s">
        <v>3369</v>
      </c>
      <c r="N2258" s="2" t="s">
        <v>3360</v>
      </c>
      <c r="O2258" s="55"/>
      <c r="AB2258" s="2" t="s">
        <v>164</v>
      </c>
      <c r="AC2258" s="2" t="s">
        <v>3361</v>
      </c>
      <c r="AD2258" s="2" t="s">
        <v>3362</v>
      </c>
      <c r="AE2258" s="2" t="s">
        <v>3363</v>
      </c>
      <c r="AF2258" s="93"/>
      <c r="AG2258" s="2" t="s">
        <v>3364</v>
      </c>
      <c r="AH2258" s="2" t="s">
        <v>3365</v>
      </c>
      <c r="AI2258" s="2">
        <v>0.0</v>
      </c>
      <c r="AJ2258" s="94">
        <v>0.0</v>
      </c>
      <c r="AK2258" s="94">
        <v>0.0</v>
      </c>
      <c r="AL2258" s="79"/>
      <c r="AM2258" s="2" t="s">
        <v>5761</v>
      </c>
    </row>
    <row r="2259">
      <c r="A2259" s="54">
        <v>46084.0</v>
      </c>
      <c r="B2259" s="54">
        <v>46085.0</v>
      </c>
      <c r="C2259" s="2" t="s">
        <v>450</v>
      </c>
      <c r="D2259" s="2" t="s">
        <v>146</v>
      </c>
      <c r="E2259" s="2" t="s">
        <v>303</v>
      </c>
      <c r="F2259" s="53">
        <v>0.0</v>
      </c>
      <c r="G2259" s="53">
        <v>0.0</v>
      </c>
      <c r="H2259" s="53">
        <v>0.0</v>
      </c>
      <c r="I2259" s="53">
        <v>0.0</v>
      </c>
      <c r="J2259" s="53">
        <v>0.0027986763902612135</v>
      </c>
      <c r="K2259" s="2" t="s">
        <v>3531</v>
      </c>
      <c r="L2259" s="53">
        <v>0.0</v>
      </c>
      <c r="M2259" s="2" t="s">
        <v>3369</v>
      </c>
      <c r="N2259" s="2" t="s">
        <v>3360</v>
      </c>
      <c r="O2259" s="55"/>
      <c r="AB2259" s="2" t="s">
        <v>164</v>
      </c>
      <c r="AC2259" s="2" t="s">
        <v>3361</v>
      </c>
      <c r="AD2259" s="2" t="s">
        <v>3362</v>
      </c>
      <c r="AE2259" s="2" t="s">
        <v>3363</v>
      </c>
      <c r="AF2259" s="93"/>
      <c r="AG2259" s="2" t="s">
        <v>3364</v>
      </c>
      <c r="AH2259" s="2" t="s">
        <v>3365</v>
      </c>
      <c r="AI2259" s="2">
        <v>0.0</v>
      </c>
      <c r="AJ2259" s="94">
        <v>7.832589537405535E-6</v>
      </c>
      <c r="AK2259" s="94">
        <v>0.0</v>
      </c>
      <c r="AL2259" s="79"/>
      <c r="AM2259" s="2" t="s">
        <v>5762</v>
      </c>
    </row>
    <row r="2260">
      <c r="A2260" s="54">
        <v>46084.0</v>
      </c>
      <c r="B2260" s="54">
        <v>46085.0</v>
      </c>
      <c r="C2260" s="2" t="s">
        <v>515</v>
      </c>
      <c r="D2260" s="2" t="s">
        <v>146</v>
      </c>
      <c r="E2260" s="2" t="s">
        <v>303</v>
      </c>
      <c r="F2260" s="53">
        <v>0.0</v>
      </c>
      <c r="G2260" s="53">
        <v>0.0</v>
      </c>
      <c r="H2260" s="53">
        <v>0.0</v>
      </c>
      <c r="I2260" s="53">
        <v>0.0</v>
      </c>
      <c r="J2260" s="53">
        <v>0.004436910072750165</v>
      </c>
      <c r="K2260" s="2" t="s">
        <v>148</v>
      </c>
      <c r="L2260" s="53">
        <v>1.0</v>
      </c>
      <c r="M2260" s="2" t="s">
        <v>3369</v>
      </c>
      <c r="N2260" s="2" t="s">
        <v>3360</v>
      </c>
      <c r="O2260" s="55"/>
      <c r="AB2260" s="2" t="s">
        <v>164</v>
      </c>
      <c r="AC2260" s="2" t="s">
        <v>3361</v>
      </c>
      <c r="AD2260" s="2" t="s">
        <v>3362</v>
      </c>
      <c r="AE2260" s="2" t="s">
        <v>3363</v>
      </c>
      <c r="AF2260" s="93"/>
      <c r="AG2260" s="2" t="s">
        <v>3364</v>
      </c>
      <c r="AH2260" s="2" t="s">
        <v>3365</v>
      </c>
      <c r="AI2260" s="2">
        <v>0.0</v>
      </c>
      <c r="AJ2260" s="94">
        <v>1.9686170993671873E-5</v>
      </c>
      <c r="AK2260" s="94">
        <v>0.0</v>
      </c>
      <c r="AL2260" s="79"/>
      <c r="AM2260" s="2" t="s">
        <v>5763</v>
      </c>
    </row>
    <row r="2261">
      <c r="A2261" s="54">
        <v>46084.0</v>
      </c>
      <c r="B2261" s="54">
        <v>46085.0</v>
      </c>
      <c r="C2261" s="2" t="s">
        <v>1189</v>
      </c>
      <c r="D2261" s="2" t="s">
        <v>146</v>
      </c>
      <c r="E2261" s="2" t="s">
        <v>303</v>
      </c>
      <c r="F2261" s="53">
        <v>0.0</v>
      </c>
      <c r="G2261" s="53">
        <v>0.0</v>
      </c>
      <c r="H2261" s="53">
        <v>0.0</v>
      </c>
      <c r="I2261" s="53">
        <v>0.0</v>
      </c>
      <c r="J2261" s="53">
        <v>0.0</v>
      </c>
      <c r="K2261" s="2" t="s">
        <v>3531</v>
      </c>
      <c r="L2261" s="53">
        <v>0.0</v>
      </c>
      <c r="M2261" s="2" t="s">
        <v>3369</v>
      </c>
      <c r="N2261" s="2" t="s">
        <v>3360</v>
      </c>
      <c r="O2261" s="55"/>
      <c r="AB2261" s="2" t="s">
        <v>164</v>
      </c>
      <c r="AC2261" s="2" t="s">
        <v>3361</v>
      </c>
      <c r="AD2261" s="2" t="s">
        <v>3362</v>
      </c>
      <c r="AE2261" s="2" t="s">
        <v>3363</v>
      </c>
      <c r="AF2261" s="93"/>
      <c r="AG2261" s="101" t="s">
        <v>3364</v>
      </c>
      <c r="AH2261" s="101" t="s">
        <v>3365</v>
      </c>
      <c r="AI2261" s="2">
        <v>0.0</v>
      </c>
      <c r="AJ2261" s="94">
        <v>0.0</v>
      </c>
      <c r="AK2261" s="94">
        <v>0.0</v>
      </c>
      <c r="AL2261" s="79"/>
      <c r="AM2261" s="2" t="s">
        <v>5764</v>
      </c>
    </row>
    <row r="2262">
      <c r="A2262" s="54">
        <v>46085.0</v>
      </c>
      <c r="B2262" s="54">
        <v>46086.0</v>
      </c>
      <c r="C2262" s="2" t="s">
        <v>178</v>
      </c>
      <c r="D2262" s="2" t="s">
        <v>146</v>
      </c>
      <c r="E2262" s="2" t="s">
        <v>148</v>
      </c>
      <c r="F2262" s="53">
        <v>0.125</v>
      </c>
      <c r="G2262" s="53">
        <v>0.08333333333333333</v>
      </c>
      <c r="H2262" s="53">
        <v>0.04</v>
      </c>
      <c r="I2262" s="53">
        <v>0.019230769230769232</v>
      </c>
      <c r="J2262" s="53">
        <v>0.04796162529634755</v>
      </c>
      <c r="K2262" s="2" t="s">
        <v>196</v>
      </c>
      <c r="L2262" s="53">
        <v>0.5</v>
      </c>
      <c r="M2262" s="2" t="s">
        <v>3369</v>
      </c>
      <c r="N2262" s="2" t="s">
        <v>3360</v>
      </c>
      <c r="O2262" s="55"/>
      <c r="AB2262" s="2" t="s">
        <v>164</v>
      </c>
      <c r="AC2262" s="2" t="s">
        <v>3361</v>
      </c>
      <c r="AD2262" s="2" t="s">
        <v>3362</v>
      </c>
      <c r="AE2262" s="2" t="s">
        <v>3363</v>
      </c>
      <c r="AF2262" s="93"/>
      <c r="AG2262" s="2" t="s">
        <v>3364</v>
      </c>
      <c r="AH2262" s="2" t="s">
        <v>3365</v>
      </c>
      <c r="AI2262" s="2">
        <v>0.0</v>
      </c>
      <c r="AJ2262" s="94">
        <v>0.0023003175010672455</v>
      </c>
      <c r="AK2262" s="94">
        <v>3.6982248520710064E-4</v>
      </c>
      <c r="AL2262" s="79"/>
      <c r="AM2262" s="2" t="s">
        <v>5765</v>
      </c>
    </row>
    <row r="2263">
      <c r="A2263" s="54">
        <v>46085.0</v>
      </c>
      <c r="B2263" s="54">
        <v>46086.0</v>
      </c>
      <c r="C2263" s="2" t="s">
        <v>932</v>
      </c>
      <c r="D2263" s="2" t="s">
        <v>146</v>
      </c>
      <c r="E2263" s="2" t="s">
        <v>148</v>
      </c>
      <c r="F2263" s="53">
        <v>0.0</v>
      </c>
      <c r="G2263" s="53">
        <v>0.0</v>
      </c>
      <c r="H2263" s="53">
        <v>0.0</v>
      </c>
      <c r="I2263" s="53">
        <v>0.0</v>
      </c>
      <c r="J2263" s="53">
        <v>0.0</v>
      </c>
      <c r="K2263" s="2" t="s">
        <v>3531</v>
      </c>
      <c r="L2263" s="53">
        <v>0.0</v>
      </c>
      <c r="M2263" s="2" t="s">
        <v>3369</v>
      </c>
      <c r="N2263" s="2" t="s">
        <v>3360</v>
      </c>
      <c r="O2263" s="55"/>
      <c r="AB2263" s="2" t="s">
        <v>164</v>
      </c>
      <c r="AC2263" s="2" t="s">
        <v>3361</v>
      </c>
      <c r="AD2263" s="2" t="s">
        <v>3362</v>
      </c>
      <c r="AE2263" s="2" t="s">
        <v>3363</v>
      </c>
      <c r="AF2263" s="93"/>
      <c r="AG2263" s="2" t="s">
        <v>3364</v>
      </c>
      <c r="AH2263" s="2" t="s">
        <v>3365</v>
      </c>
      <c r="AI2263" s="2">
        <v>0.0</v>
      </c>
      <c r="AJ2263" s="94">
        <v>0.0</v>
      </c>
      <c r="AK2263" s="94">
        <v>0.0</v>
      </c>
      <c r="AL2263" s="79"/>
      <c r="AM2263" s="2" t="s">
        <v>5766</v>
      </c>
    </row>
    <row r="2264">
      <c r="A2264" s="54">
        <v>46085.0</v>
      </c>
      <c r="B2264" s="54">
        <v>46086.0</v>
      </c>
      <c r="C2264" s="2" t="s">
        <v>450</v>
      </c>
      <c r="D2264" s="2" t="s">
        <v>146</v>
      </c>
      <c r="E2264" s="2" t="s">
        <v>148</v>
      </c>
      <c r="F2264" s="53">
        <v>0.0</v>
      </c>
      <c r="G2264" s="53">
        <v>0.0</v>
      </c>
      <c r="H2264" s="53">
        <v>0.0</v>
      </c>
      <c r="I2264" s="53">
        <v>0.0</v>
      </c>
      <c r="J2264" s="53">
        <v>0.002777204794602498</v>
      </c>
      <c r="K2264" s="2" t="s">
        <v>3531</v>
      </c>
      <c r="L2264" s="53">
        <v>0.0</v>
      </c>
      <c r="M2264" s="2" t="s">
        <v>3369</v>
      </c>
      <c r="N2264" s="2" t="s">
        <v>3360</v>
      </c>
      <c r="O2264" s="55"/>
      <c r="AB2264" s="2" t="s">
        <v>164</v>
      </c>
      <c r="AC2264" s="2" t="s">
        <v>3361</v>
      </c>
      <c r="AD2264" s="2" t="s">
        <v>3362</v>
      </c>
      <c r="AE2264" s="2" t="s">
        <v>3363</v>
      </c>
      <c r="AF2264" s="93"/>
      <c r="AG2264" s="2" t="s">
        <v>3364</v>
      </c>
      <c r="AH2264" s="2" t="s">
        <v>3365</v>
      </c>
      <c r="AI2264" s="2">
        <v>0.0</v>
      </c>
      <c r="AJ2264" s="94">
        <v>7.712866471163104E-6</v>
      </c>
      <c r="AK2264" s="94">
        <v>0.0</v>
      </c>
      <c r="AL2264" s="79"/>
      <c r="AM2264" s="2" t="s">
        <v>5767</v>
      </c>
    </row>
    <row r="2265">
      <c r="A2265" s="54">
        <v>46085.0</v>
      </c>
      <c r="B2265" s="54">
        <v>46086.0</v>
      </c>
      <c r="C2265" s="2" t="s">
        <v>515</v>
      </c>
      <c r="D2265" s="2" t="s">
        <v>146</v>
      </c>
      <c r="E2265" s="2" t="s">
        <v>148</v>
      </c>
      <c r="F2265" s="53">
        <v>0.125</v>
      </c>
      <c r="G2265" s="53">
        <v>0.08333333333333333</v>
      </c>
      <c r="H2265" s="53">
        <v>0.04</v>
      </c>
      <c r="I2265" s="53">
        <v>0.019230769230769232</v>
      </c>
      <c r="J2265" s="53">
        <v>0.024617577774949797</v>
      </c>
      <c r="K2265" s="2" t="s">
        <v>148</v>
      </c>
      <c r="L2265" s="53">
        <v>1.0</v>
      </c>
      <c r="M2265" s="2" t="s">
        <v>3369</v>
      </c>
      <c r="N2265" s="2" t="s">
        <v>3360</v>
      </c>
      <c r="O2265" s="55"/>
      <c r="AB2265" s="2" t="s">
        <v>164</v>
      </c>
      <c r="AC2265" s="2" t="s">
        <v>3361</v>
      </c>
      <c r="AD2265" s="2" t="s">
        <v>3362</v>
      </c>
      <c r="AE2265" s="2" t="s">
        <v>3363</v>
      </c>
      <c r="AF2265" s="93"/>
      <c r="AG2265" s="2" t="s">
        <v>3364</v>
      </c>
      <c r="AH2265" s="2" t="s">
        <v>3365</v>
      </c>
      <c r="AI2265" s="2">
        <v>0.0</v>
      </c>
      <c r="AJ2265" s="94">
        <v>6.060251355057022E-4</v>
      </c>
      <c r="AK2265" s="94">
        <v>3.6982248520710064E-4</v>
      </c>
      <c r="AL2265" s="79"/>
      <c r="AM2265" s="2" t="s">
        <v>5768</v>
      </c>
    </row>
    <row r="2266">
      <c r="A2266" s="54">
        <v>46085.0</v>
      </c>
      <c r="B2266" s="54">
        <v>46086.0</v>
      </c>
      <c r="C2266" s="2" t="s">
        <v>1189</v>
      </c>
      <c r="D2266" s="2" t="s">
        <v>146</v>
      </c>
      <c r="E2266" s="2" t="s">
        <v>148</v>
      </c>
      <c r="F2266" s="53">
        <v>0.0</v>
      </c>
      <c r="G2266" s="53">
        <v>0.0</v>
      </c>
      <c r="H2266" s="53">
        <v>0.0</v>
      </c>
      <c r="I2266" s="53">
        <v>0.0</v>
      </c>
      <c r="J2266" s="53">
        <v>0.0</v>
      </c>
      <c r="K2266" s="2" t="s">
        <v>3531</v>
      </c>
      <c r="L2266" s="53">
        <v>0.0</v>
      </c>
      <c r="M2266" s="2" t="s">
        <v>3369</v>
      </c>
      <c r="N2266" s="2" t="s">
        <v>3360</v>
      </c>
      <c r="O2266" s="55"/>
      <c r="AB2266" s="2" t="s">
        <v>164</v>
      </c>
      <c r="AC2266" s="2" t="s">
        <v>3361</v>
      </c>
      <c r="AD2266" s="2" t="s">
        <v>3362</v>
      </c>
      <c r="AE2266" s="2" t="s">
        <v>3363</v>
      </c>
      <c r="AF2266" s="93"/>
      <c r="AG2266" s="101" t="s">
        <v>3364</v>
      </c>
      <c r="AH2266" s="101" t="s">
        <v>3365</v>
      </c>
      <c r="AI2266" s="2">
        <v>0.0</v>
      </c>
      <c r="AJ2266" s="94">
        <v>0.0</v>
      </c>
      <c r="AK2266" s="94">
        <v>0.0</v>
      </c>
      <c r="AL2266" s="79"/>
      <c r="AM2266" s="2" t="s">
        <v>5769</v>
      </c>
    </row>
    <row r="2267">
      <c r="A2267" s="54">
        <v>46086.0</v>
      </c>
      <c r="B2267" s="54">
        <v>46087.0</v>
      </c>
      <c r="C2267" s="2" t="s">
        <v>178</v>
      </c>
      <c r="D2267" s="2" t="s">
        <v>146</v>
      </c>
      <c r="E2267" s="2" t="s">
        <v>196</v>
      </c>
      <c r="F2267" s="53">
        <v>0.25</v>
      </c>
      <c r="G2267" s="53">
        <v>0.25</v>
      </c>
      <c r="H2267" s="53">
        <v>0.12</v>
      </c>
      <c r="I2267" s="53">
        <v>0.057692307692307696</v>
      </c>
      <c r="J2267" s="53">
        <v>0.08364409411654566</v>
      </c>
      <c r="K2267" s="2" t="s">
        <v>196</v>
      </c>
      <c r="L2267" s="53">
        <v>0.5</v>
      </c>
      <c r="M2267" s="2" t="s">
        <v>3369</v>
      </c>
      <c r="N2267" s="2" t="s">
        <v>3360</v>
      </c>
      <c r="O2267" s="55"/>
      <c r="AB2267" s="2" t="s">
        <v>164</v>
      </c>
      <c r="AC2267" s="2" t="s">
        <v>3361</v>
      </c>
      <c r="AD2267" s="2" t="s">
        <v>3362</v>
      </c>
      <c r="AE2267" s="2" t="s">
        <v>3363</v>
      </c>
      <c r="AF2267" s="93"/>
      <c r="AG2267" s="2" t="s">
        <v>3364</v>
      </c>
      <c r="AH2267" s="2" t="s">
        <v>3365</v>
      </c>
      <c r="AI2267" s="2">
        <v>0.0</v>
      </c>
      <c r="AJ2267" s="94">
        <v>0.006996334480577549</v>
      </c>
      <c r="AK2267" s="94">
        <v>0.003328402366863906</v>
      </c>
      <c r="AL2267" s="79"/>
      <c r="AM2267" s="2" t="s">
        <v>5770</v>
      </c>
    </row>
    <row r="2268">
      <c r="A2268" s="54">
        <v>46086.0</v>
      </c>
      <c r="B2268" s="54">
        <v>46087.0</v>
      </c>
      <c r="C2268" s="2" t="s">
        <v>932</v>
      </c>
      <c r="D2268" s="2" t="s">
        <v>146</v>
      </c>
      <c r="E2268" s="2" t="s">
        <v>196</v>
      </c>
      <c r="F2268" s="53">
        <v>0.0</v>
      </c>
      <c r="G2268" s="53">
        <v>0.0</v>
      </c>
      <c r="H2268" s="53">
        <v>0.0</v>
      </c>
      <c r="I2268" s="53">
        <v>0.0</v>
      </c>
      <c r="J2268" s="53">
        <v>0.0</v>
      </c>
      <c r="K2268" s="2" t="s">
        <v>3531</v>
      </c>
      <c r="L2268" s="53">
        <v>0.0</v>
      </c>
      <c r="M2268" s="2" t="s">
        <v>3369</v>
      </c>
      <c r="N2268" s="2" t="s">
        <v>3360</v>
      </c>
      <c r="O2268" s="55"/>
      <c r="AB2268" s="2" t="s">
        <v>164</v>
      </c>
      <c r="AC2268" s="2" t="s">
        <v>3361</v>
      </c>
      <c r="AD2268" s="2" t="s">
        <v>3362</v>
      </c>
      <c r="AE2268" s="2" t="s">
        <v>3363</v>
      </c>
      <c r="AF2268" s="93"/>
      <c r="AG2268" s="2" t="s">
        <v>3364</v>
      </c>
      <c r="AH2268" s="2" t="s">
        <v>3365</v>
      </c>
      <c r="AI2268" s="2">
        <v>0.0</v>
      </c>
      <c r="AJ2268" s="94">
        <v>0.0</v>
      </c>
      <c r="AK2268" s="94">
        <v>0.0</v>
      </c>
      <c r="AL2268" s="79"/>
      <c r="AM2268" s="2" t="s">
        <v>5771</v>
      </c>
    </row>
    <row r="2269">
      <c r="A2269" s="54">
        <v>46086.0</v>
      </c>
      <c r="B2269" s="54">
        <v>46087.0</v>
      </c>
      <c r="C2269" s="2" t="s">
        <v>450</v>
      </c>
      <c r="D2269" s="2" t="s">
        <v>146</v>
      </c>
      <c r="E2269" s="2" t="s">
        <v>196</v>
      </c>
      <c r="F2269" s="53">
        <v>0.0</v>
      </c>
      <c r="G2269" s="53">
        <v>0.0</v>
      </c>
      <c r="H2269" s="53">
        <v>0.04</v>
      </c>
      <c r="I2269" s="53">
        <v>0.019230769230769232</v>
      </c>
      <c r="J2269" s="53">
        <v>0.011760526614575193</v>
      </c>
      <c r="K2269" s="2" t="s">
        <v>3531</v>
      </c>
      <c r="L2269" s="53">
        <v>0.0</v>
      </c>
      <c r="M2269" s="2" t="s">
        <v>3369</v>
      </c>
      <c r="N2269" s="2" t="s">
        <v>3360</v>
      </c>
      <c r="O2269" s="55"/>
      <c r="AB2269" s="2" t="s">
        <v>164</v>
      </c>
      <c r="AC2269" s="2" t="s">
        <v>3361</v>
      </c>
      <c r="AD2269" s="2" t="s">
        <v>3362</v>
      </c>
      <c r="AE2269" s="2" t="s">
        <v>3363</v>
      </c>
      <c r="AF2269" s="93"/>
      <c r="AG2269" s="2" t="s">
        <v>3364</v>
      </c>
      <c r="AH2269" s="2" t="s">
        <v>3365</v>
      </c>
      <c r="AI2269" s="2">
        <v>0.0</v>
      </c>
      <c r="AJ2269" s="94">
        <v>1.3830998625213146E-4</v>
      </c>
      <c r="AK2269" s="94">
        <v>3.6982248520710064E-4</v>
      </c>
      <c r="AL2269" s="79"/>
      <c r="AM2269" s="2" t="s">
        <v>5772</v>
      </c>
    </row>
    <row r="2270">
      <c r="A2270" s="54">
        <v>46086.0</v>
      </c>
      <c r="B2270" s="54">
        <v>46087.0</v>
      </c>
      <c r="C2270" s="2" t="s">
        <v>515</v>
      </c>
      <c r="D2270" s="2" t="s">
        <v>146</v>
      </c>
      <c r="E2270" s="2" t="s">
        <v>196</v>
      </c>
      <c r="F2270" s="53">
        <v>0.0</v>
      </c>
      <c r="G2270" s="53">
        <v>0.0</v>
      </c>
      <c r="H2270" s="53">
        <v>0.0</v>
      </c>
      <c r="I2270" s="53">
        <v>0.0</v>
      </c>
      <c r="J2270" s="53">
        <v>0.004369090806080468</v>
      </c>
      <c r="K2270" s="2" t="s">
        <v>148</v>
      </c>
      <c r="L2270" s="53">
        <v>1.0</v>
      </c>
      <c r="M2270" s="2" t="s">
        <v>3369</v>
      </c>
      <c r="N2270" s="2" t="s">
        <v>3360</v>
      </c>
      <c r="O2270" s="55"/>
      <c r="AB2270" s="2" t="s">
        <v>164</v>
      </c>
      <c r="AC2270" s="2" t="s">
        <v>3361</v>
      </c>
      <c r="AD2270" s="2" t="s">
        <v>3362</v>
      </c>
      <c r="AE2270" s="2" t="s">
        <v>3363</v>
      </c>
      <c r="AF2270" s="93"/>
      <c r="AG2270" s="2" t="s">
        <v>3364</v>
      </c>
      <c r="AH2270" s="2" t="s">
        <v>3365</v>
      </c>
      <c r="AI2270" s="2">
        <v>0.0</v>
      </c>
      <c r="AJ2270" s="94">
        <v>1.9088954471776874E-5</v>
      </c>
      <c r="AK2270" s="94">
        <v>0.0</v>
      </c>
      <c r="AL2270" s="79"/>
      <c r="AM2270" s="2" t="s">
        <v>5773</v>
      </c>
    </row>
    <row r="2271">
      <c r="A2271" s="54">
        <v>46086.0</v>
      </c>
      <c r="B2271" s="54">
        <v>46087.0</v>
      </c>
      <c r="C2271" s="2" t="s">
        <v>1189</v>
      </c>
      <c r="D2271" s="2" t="s">
        <v>146</v>
      </c>
      <c r="E2271" s="2" t="s">
        <v>196</v>
      </c>
      <c r="F2271" s="53">
        <v>0.0</v>
      </c>
      <c r="G2271" s="53">
        <v>0.0</v>
      </c>
      <c r="H2271" s="53">
        <v>0.0</v>
      </c>
      <c r="I2271" s="53">
        <v>0.0</v>
      </c>
      <c r="J2271" s="53">
        <v>0.0</v>
      </c>
      <c r="K2271" s="2" t="s">
        <v>3531</v>
      </c>
      <c r="L2271" s="53">
        <v>0.0</v>
      </c>
      <c r="M2271" s="2" t="s">
        <v>3369</v>
      </c>
      <c r="N2271" s="2" t="s">
        <v>3360</v>
      </c>
      <c r="O2271" s="55"/>
      <c r="AB2271" s="2" t="s">
        <v>164</v>
      </c>
      <c r="AC2271" s="2" t="s">
        <v>3361</v>
      </c>
      <c r="AD2271" s="2" t="s">
        <v>3362</v>
      </c>
      <c r="AE2271" s="2" t="s">
        <v>3363</v>
      </c>
      <c r="AF2271" s="93"/>
      <c r="AG2271" s="101" t="s">
        <v>3364</v>
      </c>
      <c r="AH2271" s="101" t="s">
        <v>3365</v>
      </c>
      <c r="AI2271" s="2">
        <v>0.0</v>
      </c>
      <c r="AJ2271" s="94">
        <v>0.0</v>
      </c>
      <c r="AK2271" s="94">
        <v>0.0</v>
      </c>
      <c r="AL2271" s="79"/>
      <c r="AM2271" s="2" t="s">
        <v>5774</v>
      </c>
    </row>
    <row r="2272">
      <c r="A2272" s="54">
        <v>46087.0</v>
      </c>
      <c r="B2272" s="54">
        <v>46088.0</v>
      </c>
      <c r="C2272" s="2" t="s">
        <v>178</v>
      </c>
      <c r="D2272" s="2" t="s">
        <v>146</v>
      </c>
      <c r="E2272" s="2" t="s">
        <v>288</v>
      </c>
      <c r="F2272" s="53">
        <v>0.125</v>
      </c>
      <c r="G2272" s="53">
        <v>0.08333333333333333</v>
      </c>
      <c r="H2272" s="53">
        <v>0.04</v>
      </c>
      <c r="I2272" s="53">
        <v>0.038461538461538464</v>
      </c>
      <c r="J2272" s="53">
        <v>0.046307051680931924</v>
      </c>
      <c r="K2272" s="2" t="s">
        <v>4388</v>
      </c>
      <c r="L2272" s="53">
        <v>0.0</v>
      </c>
      <c r="M2272" s="2" t="s">
        <v>3369</v>
      </c>
      <c r="N2272" s="2" t="s">
        <v>3360</v>
      </c>
      <c r="O2272" s="55"/>
      <c r="AB2272" s="2" t="s">
        <v>164</v>
      </c>
      <c r="AC2272" s="2" t="s">
        <v>3361</v>
      </c>
      <c r="AD2272" s="2" t="s">
        <v>3362</v>
      </c>
      <c r="AE2272" s="2" t="s">
        <v>3363</v>
      </c>
      <c r="AF2272" s="93"/>
      <c r="AG2272" s="2" t="s">
        <v>3364</v>
      </c>
      <c r="AH2272" s="2" t="s">
        <v>3365</v>
      </c>
      <c r="AI2272" s="2">
        <v>0.0</v>
      </c>
      <c r="AJ2272" s="94">
        <v>0.0021443430353805</v>
      </c>
      <c r="AK2272" s="94">
        <v>0.0014792899408284025</v>
      </c>
      <c r="AL2272" s="79"/>
      <c r="AM2272" s="2" t="s">
        <v>5775</v>
      </c>
    </row>
    <row r="2273">
      <c r="A2273" s="54">
        <v>46087.0</v>
      </c>
      <c r="B2273" s="54">
        <v>46088.0</v>
      </c>
      <c r="C2273" s="2" t="s">
        <v>932</v>
      </c>
      <c r="D2273" s="2" t="s">
        <v>146</v>
      </c>
      <c r="E2273" s="2" t="s">
        <v>288</v>
      </c>
      <c r="F2273" s="53">
        <v>0.0</v>
      </c>
      <c r="G2273" s="53">
        <v>0.0</v>
      </c>
      <c r="H2273" s="53">
        <v>0.0</v>
      </c>
      <c r="I2273" s="53">
        <v>0.0</v>
      </c>
      <c r="J2273" s="53">
        <v>0.0</v>
      </c>
      <c r="K2273" s="2" t="s">
        <v>3531</v>
      </c>
      <c r="L2273" s="53">
        <v>0.0</v>
      </c>
      <c r="M2273" s="2" t="s">
        <v>3369</v>
      </c>
      <c r="N2273" s="2" t="s">
        <v>3360</v>
      </c>
      <c r="O2273" s="55"/>
      <c r="AB2273" s="2" t="s">
        <v>164</v>
      </c>
      <c r="AC2273" s="2" t="s">
        <v>3361</v>
      </c>
      <c r="AD2273" s="2" t="s">
        <v>3362</v>
      </c>
      <c r="AE2273" s="2" t="s">
        <v>3363</v>
      </c>
      <c r="AF2273" s="93"/>
      <c r="AG2273" s="2" t="s">
        <v>3364</v>
      </c>
      <c r="AH2273" s="2" t="s">
        <v>3365</v>
      </c>
      <c r="AI2273" s="2">
        <v>0.0</v>
      </c>
      <c r="AJ2273" s="94">
        <v>0.0</v>
      </c>
      <c r="AK2273" s="94">
        <v>0.0</v>
      </c>
      <c r="AL2273" s="79"/>
      <c r="AM2273" s="2" t="s">
        <v>5776</v>
      </c>
    </row>
    <row r="2274">
      <c r="A2274" s="54">
        <v>46087.0</v>
      </c>
      <c r="B2274" s="54">
        <v>46088.0</v>
      </c>
      <c r="C2274" s="2" t="s">
        <v>450</v>
      </c>
      <c r="D2274" s="2" t="s">
        <v>146</v>
      </c>
      <c r="E2274" s="2" t="s">
        <v>288</v>
      </c>
      <c r="F2274" s="53">
        <v>0.0</v>
      </c>
      <c r="G2274" s="53">
        <v>0.0</v>
      </c>
      <c r="H2274" s="53">
        <v>0.0</v>
      </c>
      <c r="I2274" s="53">
        <v>0.0</v>
      </c>
      <c r="J2274" s="53">
        <v>0.002734754533165317</v>
      </c>
      <c r="K2274" s="2" t="s">
        <v>3531</v>
      </c>
      <c r="L2274" s="53">
        <v>0.0</v>
      </c>
      <c r="M2274" s="2" t="s">
        <v>3369</v>
      </c>
      <c r="N2274" s="2" t="s">
        <v>3360</v>
      </c>
      <c r="O2274" s="55"/>
      <c r="AB2274" s="2" t="s">
        <v>164</v>
      </c>
      <c r="AC2274" s="2" t="s">
        <v>3361</v>
      </c>
      <c r="AD2274" s="2" t="s">
        <v>3362</v>
      </c>
      <c r="AE2274" s="2" t="s">
        <v>3363</v>
      </c>
      <c r="AF2274" s="93"/>
      <c r="AG2274" s="2" t="s">
        <v>3364</v>
      </c>
      <c r="AH2274" s="2" t="s">
        <v>3365</v>
      </c>
      <c r="AI2274" s="2">
        <v>0.0</v>
      </c>
      <c r="AJ2274" s="94">
        <v>7.47888235666825E-6</v>
      </c>
      <c r="AK2274" s="94">
        <v>0.0</v>
      </c>
      <c r="AL2274" s="79"/>
      <c r="AM2274" s="2" t="s">
        <v>5777</v>
      </c>
    </row>
    <row r="2275">
      <c r="A2275" s="54">
        <v>46087.0</v>
      </c>
      <c r="B2275" s="54">
        <v>46088.0</v>
      </c>
      <c r="C2275" s="2" t="s">
        <v>515</v>
      </c>
      <c r="D2275" s="2" t="s">
        <v>146</v>
      </c>
      <c r="E2275" s="2" t="s">
        <v>288</v>
      </c>
      <c r="F2275" s="53">
        <v>0.0</v>
      </c>
      <c r="G2275" s="53">
        <v>0.0</v>
      </c>
      <c r="H2275" s="53">
        <v>0.04</v>
      </c>
      <c r="I2275" s="53">
        <v>0.019230769230769232</v>
      </c>
      <c r="J2275" s="53">
        <v>0.015507279151663873</v>
      </c>
      <c r="K2275" s="2" t="s">
        <v>148</v>
      </c>
      <c r="L2275" s="53">
        <v>1.0</v>
      </c>
      <c r="M2275" s="2" t="s">
        <v>3369</v>
      </c>
      <c r="N2275" s="2" t="s">
        <v>3360</v>
      </c>
      <c r="O2275" s="55"/>
      <c r="AB2275" s="2" t="s">
        <v>164</v>
      </c>
      <c r="AC2275" s="2" t="s">
        <v>3361</v>
      </c>
      <c r="AD2275" s="2" t="s">
        <v>3362</v>
      </c>
      <c r="AE2275" s="2" t="s">
        <v>3363</v>
      </c>
      <c r="AF2275" s="93"/>
      <c r="AG2275" s="2" t="s">
        <v>3364</v>
      </c>
      <c r="AH2275" s="2" t="s">
        <v>3365</v>
      </c>
      <c r="AI2275" s="2">
        <v>0.0</v>
      </c>
      <c r="AJ2275" s="94">
        <v>2.4047570668762902E-4</v>
      </c>
      <c r="AK2275" s="94">
        <v>3.6982248520710064E-4</v>
      </c>
      <c r="AL2275" s="79"/>
      <c r="AM2275" s="2" t="s">
        <v>5778</v>
      </c>
    </row>
    <row r="2276">
      <c r="A2276" s="54">
        <v>46087.0</v>
      </c>
      <c r="B2276" s="54">
        <v>46088.0</v>
      </c>
      <c r="C2276" s="2" t="s">
        <v>1189</v>
      </c>
      <c r="D2276" s="2" t="s">
        <v>146</v>
      </c>
      <c r="E2276" s="2" t="s">
        <v>288</v>
      </c>
      <c r="F2276" s="53">
        <v>0.0</v>
      </c>
      <c r="G2276" s="53">
        <v>0.0</v>
      </c>
      <c r="H2276" s="53">
        <v>0.0</v>
      </c>
      <c r="I2276" s="53">
        <v>0.0</v>
      </c>
      <c r="J2276" s="53">
        <v>0.0</v>
      </c>
      <c r="K2276" s="2" t="s">
        <v>3531</v>
      </c>
      <c r="L2276" s="53">
        <v>0.0</v>
      </c>
      <c r="M2276" s="2" t="s">
        <v>3369</v>
      </c>
      <c r="N2276" s="2" t="s">
        <v>3360</v>
      </c>
      <c r="O2276" s="55"/>
      <c r="AB2276" s="2" t="s">
        <v>164</v>
      </c>
      <c r="AC2276" s="2" t="s">
        <v>3361</v>
      </c>
      <c r="AD2276" s="2" t="s">
        <v>3362</v>
      </c>
      <c r="AE2276" s="2" t="s">
        <v>3363</v>
      </c>
      <c r="AF2276" s="93"/>
      <c r="AG2276" s="101" t="s">
        <v>3364</v>
      </c>
      <c r="AH2276" s="101" t="s">
        <v>3365</v>
      </c>
      <c r="AI2276" s="2">
        <v>0.0</v>
      </c>
      <c r="AJ2276" s="94">
        <v>0.0</v>
      </c>
      <c r="AK2276" s="94">
        <v>0.0</v>
      </c>
      <c r="AL2276" s="79"/>
      <c r="AM2276" s="2" t="s">
        <v>5779</v>
      </c>
    </row>
    <row r="2277">
      <c r="A2277" s="54">
        <v>46088.0</v>
      </c>
      <c r="B2277" s="54">
        <v>46089.0</v>
      </c>
      <c r="C2277" s="2" t="s">
        <v>178</v>
      </c>
      <c r="D2277" s="2" t="s">
        <v>146</v>
      </c>
      <c r="E2277" s="2" t="s">
        <v>256</v>
      </c>
      <c r="F2277" s="53">
        <v>0.0</v>
      </c>
      <c r="G2277" s="53">
        <v>0.0</v>
      </c>
      <c r="H2277" s="53">
        <v>0.0</v>
      </c>
      <c r="I2277" s="53">
        <v>0.019230769230769232</v>
      </c>
      <c r="J2277" s="53">
        <v>0.0257433226640064</v>
      </c>
      <c r="K2277" s="2" t="s">
        <v>4388</v>
      </c>
      <c r="L2277" s="53">
        <v>0.0</v>
      </c>
      <c r="M2277" s="2" t="s">
        <v>3369</v>
      </c>
      <c r="N2277" s="2" t="s">
        <v>3360</v>
      </c>
      <c r="O2277" s="55"/>
      <c r="AB2277" s="2" t="s">
        <v>164</v>
      </c>
      <c r="AC2277" s="2" t="s">
        <v>3361</v>
      </c>
      <c r="AD2277" s="2" t="s">
        <v>3362</v>
      </c>
      <c r="AE2277" s="2" t="s">
        <v>3363</v>
      </c>
      <c r="AF2277" s="93"/>
      <c r="AG2277" s="2" t="s">
        <v>3364</v>
      </c>
      <c r="AH2277" s="2" t="s">
        <v>3365</v>
      </c>
      <c r="AI2277" s="2">
        <v>0.0</v>
      </c>
      <c r="AJ2277" s="94">
        <v>6.627186617831456E-4</v>
      </c>
      <c r="AK2277" s="94">
        <v>3.6982248520710064E-4</v>
      </c>
      <c r="AL2277" s="79"/>
      <c r="AM2277" s="2" t="s">
        <v>5780</v>
      </c>
    </row>
    <row r="2278">
      <c r="A2278" s="54">
        <v>46088.0</v>
      </c>
      <c r="B2278" s="54">
        <v>46089.0</v>
      </c>
      <c r="C2278" s="2" t="s">
        <v>932</v>
      </c>
      <c r="D2278" s="2" t="s">
        <v>146</v>
      </c>
      <c r="E2278" s="2" t="s">
        <v>256</v>
      </c>
      <c r="F2278" s="53">
        <v>0.0</v>
      </c>
      <c r="G2278" s="53">
        <v>0.0</v>
      </c>
      <c r="H2278" s="53">
        <v>0.0</v>
      </c>
      <c r="I2278" s="53">
        <v>0.0</v>
      </c>
      <c r="J2278" s="53">
        <v>0.0</v>
      </c>
      <c r="K2278" s="2" t="s">
        <v>3531</v>
      </c>
      <c r="L2278" s="53">
        <v>0.0</v>
      </c>
      <c r="M2278" s="2" t="s">
        <v>3369</v>
      </c>
      <c r="N2278" s="2" t="s">
        <v>3360</v>
      </c>
      <c r="O2278" s="55"/>
      <c r="AB2278" s="2" t="s">
        <v>164</v>
      </c>
      <c r="AC2278" s="2" t="s">
        <v>3361</v>
      </c>
      <c r="AD2278" s="2" t="s">
        <v>3362</v>
      </c>
      <c r="AE2278" s="2" t="s">
        <v>3363</v>
      </c>
      <c r="AF2278" s="93"/>
      <c r="AG2278" s="2" t="s">
        <v>3364</v>
      </c>
      <c r="AH2278" s="2" t="s">
        <v>3365</v>
      </c>
      <c r="AI2278" s="2">
        <v>0.0</v>
      </c>
      <c r="AJ2278" s="94">
        <v>0.0</v>
      </c>
      <c r="AK2278" s="94">
        <v>0.0</v>
      </c>
      <c r="AL2278" s="79"/>
      <c r="AM2278" s="2" t="s">
        <v>5781</v>
      </c>
    </row>
    <row r="2279">
      <c r="A2279" s="54">
        <v>46088.0</v>
      </c>
      <c r="B2279" s="54">
        <v>46089.0</v>
      </c>
      <c r="C2279" s="2" t="s">
        <v>450</v>
      </c>
      <c r="D2279" s="2" t="s">
        <v>146</v>
      </c>
      <c r="E2279" s="2" t="s">
        <v>256</v>
      </c>
      <c r="F2279" s="53">
        <v>0.0</v>
      </c>
      <c r="G2279" s="53">
        <v>0.0</v>
      </c>
      <c r="H2279" s="53">
        <v>0.04</v>
      </c>
      <c r="I2279" s="53">
        <v>0.019230769230769232</v>
      </c>
      <c r="J2279" s="53">
        <v>0.013299145746231904</v>
      </c>
      <c r="K2279" s="2" t="s">
        <v>3531</v>
      </c>
      <c r="L2279" s="53">
        <v>0.0</v>
      </c>
      <c r="M2279" s="2" t="s">
        <v>3369</v>
      </c>
      <c r="N2279" s="2" t="s">
        <v>3360</v>
      </c>
      <c r="O2279" s="55"/>
      <c r="AB2279" s="2" t="s">
        <v>164</v>
      </c>
      <c r="AC2279" s="2" t="s">
        <v>3361</v>
      </c>
      <c r="AD2279" s="2" t="s">
        <v>3362</v>
      </c>
      <c r="AE2279" s="2" t="s">
        <v>3363</v>
      </c>
      <c r="AF2279" s="93"/>
      <c r="AG2279" s="2" t="s">
        <v>3364</v>
      </c>
      <c r="AH2279" s="2" t="s">
        <v>3365</v>
      </c>
      <c r="AI2279" s="2">
        <v>0.0</v>
      </c>
      <c r="AJ2279" s="94">
        <v>1.7686727757951817E-4</v>
      </c>
      <c r="AK2279" s="94">
        <v>3.6982248520710064E-4</v>
      </c>
      <c r="AL2279" s="79"/>
      <c r="AM2279" s="2" t="s">
        <v>5782</v>
      </c>
    </row>
    <row r="2280">
      <c r="A2280" s="54">
        <v>46088.0</v>
      </c>
      <c r="B2280" s="54">
        <v>46089.0</v>
      </c>
      <c r="C2280" s="2" t="s">
        <v>515</v>
      </c>
      <c r="D2280" s="2" t="s">
        <v>146</v>
      </c>
      <c r="E2280" s="2" t="s">
        <v>256</v>
      </c>
      <c r="F2280" s="53">
        <v>0.0</v>
      </c>
      <c r="G2280" s="53">
        <v>0.0</v>
      </c>
      <c r="H2280" s="53">
        <v>0.0</v>
      </c>
      <c r="I2280" s="53">
        <v>0.0</v>
      </c>
      <c r="J2280" s="53">
        <v>0.004302308173657623</v>
      </c>
      <c r="K2280" s="2" t="s">
        <v>148</v>
      </c>
      <c r="L2280" s="53">
        <v>1.0</v>
      </c>
      <c r="M2280" s="2" t="s">
        <v>3369</v>
      </c>
      <c r="N2280" s="2" t="s">
        <v>3360</v>
      </c>
      <c r="O2280" s="55"/>
      <c r="AB2280" s="2" t="s">
        <v>164</v>
      </c>
      <c r="AC2280" s="2" t="s">
        <v>3361</v>
      </c>
      <c r="AD2280" s="2" t="s">
        <v>3362</v>
      </c>
      <c r="AE2280" s="2" t="s">
        <v>3363</v>
      </c>
      <c r="AF2280" s="93"/>
      <c r="AG2280" s="2" t="s">
        <v>3364</v>
      </c>
      <c r="AH2280" s="2" t="s">
        <v>3365</v>
      </c>
      <c r="AI2280" s="2">
        <v>0.0</v>
      </c>
      <c r="AJ2280" s="94">
        <v>1.8509855621121194E-5</v>
      </c>
      <c r="AK2280" s="94">
        <v>0.0</v>
      </c>
      <c r="AL2280" s="79"/>
      <c r="AM2280" s="2" t="s">
        <v>5783</v>
      </c>
    </row>
    <row r="2281">
      <c r="A2281" s="54">
        <v>46088.0</v>
      </c>
      <c r="B2281" s="54">
        <v>46089.0</v>
      </c>
      <c r="C2281" s="2" t="s">
        <v>1189</v>
      </c>
      <c r="D2281" s="2" t="s">
        <v>146</v>
      </c>
      <c r="E2281" s="2" t="s">
        <v>256</v>
      </c>
      <c r="F2281" s="53">
        <v>0.0</v>
      </c>
      <c r="G2281" s="53">
        <v>0.0</v>
      </c>
      <c r="H2281" s="53">
        <v>0.0</v>
      </c>
      <c r="I2281" s="53">
        <v>0.0</v>
      </c>
      <c r="J2281" s="53">
        <v>0.0</v>
      </c>
      <c r="K2281" s="2" t="s">
        <v>3531</v>
      </c>
      <c r="L2281" s="53">
        <v>0.0</v>
      </c>
      <c r="M2281" s="2" t="s">
        <v>3369</v>
      </c>
      <c r="N2281" s="2" t="s">
        <v>3360</v>
      </c>
      <c r="O2281" s="55"/>
      <c r="AB2281" s="2" t="s">
        <v>164</v>
      </c>
      <c r="AC2281" s="2" t="s">
        <v>3361</v>
      </c>
      <c r="AD2281" s="2" t="s">
        <v>3362</v>
      </c>
      <c r="AE2281" s="2" t="s">
        <v>3363</v>
      </c>
      <c r="AF2281" s="93"/>
      <c r="AG2281" s="101" t="s">
        <v>3364</v>
      </c>
      <c r="AH2281" s="101" t="s">
        <v>3365</v>
      </c>
      <c r="AI2281" s="2">
        <v>0.0</v>
      </c>
      <c r="AJ2281" s="94">
        <v>0.0</v>
      </c>
      <c r="AK2281" s="94">
        <v>0.0</v>
      </c>
      <c r="AL2281" s="79"/>
      <c r="AM2281" s="2" t="s">
        <v>5784</v>
      </c>
    </row>
    <row r="2282">
      <c r="A2282" s="54">
        <v>46089.0</v>
      </c>
      <c r="B2282" s="54">
        <v>46090.0</v>
      </c>
      <c r="C2282" s="2" t="s">
        <v>178</v>
      </c>
      <c r="D2282" s="2" t="s">
        <v>146</v>
      </c>
      <c r="E2282" s="2" t="s">
        <v>180</v>
      </c>
      <c r="F2282" s="53">
        <v>0.0</v>
      </c>
      <c r="G2282" s="53">
        <v>0.0</v>
      </c>
      <c r="H2282" s="53">
        <v>0.0</v>
      </c>
      <c r="I2282" s="53">
        <v>0.019230769230769232</v>
      </c>
      <c r="J2282" s="53">
        <v>0.022831230392706577</v>
      </c>
      <c r="K2282" s="2" t="s">
        <v>4388</v>
      </c>
      <c r="L2282" s="53">
        <v>0.0</v>
      </c>
      <c r="M2282" s="2" t="s">
        <v>3369</v>
      </c>
      <c r="N2282" s="2" t="s">
        <v>3360</v>
      </c>
      <c r="O2282" s="55"/>
      <c r="AB2282" s="2" t="s">
        <v>164</v>
      </c>
      <c r="AC2282" s="2" t="s">
        <v>3361</v>
      </c>
      <c r="AD2282" s="2" t="s">
        <v>3362</v>
      </c>
      <c r="AE2282" s="2" t="s">
        <v>3363</v>
      </c>
      <c r="AF2282" s="93"/>
      <c r="AG2282" s="2" t="s">
        <v>3364</v>
      </c>
      <c r="AH2282" s="2" t="s">
        <v>3365</v>
      </c>
      <c r="AI2282" s="2">
        <v>0.0</v>
      </c>
      <c r="AJ2282" s="94">
        <v>5.212650812448484E-4</v>
      </c>
      <c r="AK2282" s="94">
        <v>3.6982248520710064E-4</v>
      </c>
      <c r="AL2282" s="79"/>
      <c r="AM2282" s="2" t="s">
        <v>5785</v>
      </c>
    </row>
    <row r="2283">
      <c r="A2283" s="54">
        <v>46089.0</v>
      </c>
      <c r="B2283" s="54">
        <v>46090.0</v>
      </c>
      <c r="C2283" s="2" t="s">
        <v>932</v>
      </c>
      <c r="D2283" s="2" t="s">
        <v>146</v>
      </c>
      <c r="E2283" s="2" t="s">
        <v>180</v>
      </c>
      <c r="F2283" s="53">
        <v>0.0</v>
      </c>
      <c r="G2283" s="53">
        <v>0.0</v>
      </c>
      <c r="H2283" s="53">
        <v>0.0</v>
      </c>
      <c r="I2283" s="53">
        <v>0.0</v>
      </c>
      <c r="J2283" s="53">
        <v>0.0</v>
      </c>
      <c r="K2283" s="2" t="s">
        <v>3531</v>
      </c>
      <c r="L2283" s="53">
        <v>0.0</v>
      </c>
      <c r="M2283" s="2" t="s">
        <v>3369</v>
      </c>
      <c r="N2283" s="2" t="s">
        <v>3360</v>
      </c>
      <c r="O2283" s="55"/>
      <c r="AB2283" s="2" t="s">
        <v>164</v>
      </c>
      <c r="AC2283" s="2" t="s">
        <v>3361</v>
      </c>
      <c r="AD2283" s="2" t="s">
        <v>3362</v>
      </c>
      <c r="AE2283" s="2" t="s">
        <v>3363</v>
      </c>
      <c r="AF2283" s="93"/>
      <c r="AG2283" s="2" t="s">
        <v>3364</v>
      </c>
      <c r="AH2283" s="2" t="s">
        <v>3365</v>
      </c>
      <c r="AI2283" s="2">
        <v>0.0</v>
      </c>
      <c r="AJ2283" s="94">
        <v>0.0</v>
      </c>
      <c r="AK2283" s="94">
        <v>0.0</v>
      </c>
      <c r="AL2283" s="79"/>
      <c r="AM2283" s="2" t="s">
        <v>5786</v>
      </c>
    </row>
    <row r="2284">
      <c r="A2284" s="54">
        <v>46089.0</v>
      </c>
      <c r="B2284" s="54">
        <v>46090.0</v>
      </c>
      <c r="C2284" s="2" t="s">
        <v>450</v>
      </c>
      <c r="D2284" s="2" t="s">
        <v>146</v>
      </c>
      <c r="E2284" s="2" t="s">
        <v>180</v>
      </c>
      <c r="F2284" s="53">
        <v>0.0</v>
      </c>
      <c r="G2284" s="53">
        <v>0.0</v>
      </c>
      <c r="H2284" s="53">
        <v>0.0</v>
      </c>
      <c r="I2284" s="53">
        <v>0.0</v>
      </c>
      <c r="J2284" s="53">
        <v>0.0026929531344622015</v>
      </c>
      <c r="K2284" s="2" t="s">
        <v>3531</v>
      </c>
      <c r="L2284" s="53">
        <v>0.0</v>
      </c>
      <c r="M2284" s="2" t="s">
        <v>3369</v>
      </c>
      <c r="N2284" s="2" t="s">
        <v>3360</v>
      </c>
      <c r="O2284" s="55"/>
      <c r="AB2284" s="2" t="s">
        <v>164</v>
      </c>
      <c r="AC2284" s="2" t="s">
        <v>3361</v>
      </c>
      <c r="AD2284" s="2" t="s">
        <v>3362</v>
      </c>
      <c r="AE2284" s="2" t="s">
        <v>3363</v>
      </c>
      <c r="AF2284" s="93"/>
      <c r="AG2284" s="2" t="s">
        <v>3364</v>
      </c>
      <c r="AH2284" s="2" t="s">
        <v>3365</v>
      </c>
      <c r="AI2284" s="2">
        <v>0.0</v>
      </c>
      <c r="AJ2284" s="94">
        <v>7.251996584409796E-6</v>
      </c>
      <c r="AK2284" s="94">
        <v>0.0</v>
      </c>
      <c r="AL2284" s="79"/>
      <c r="AM2284" s="2" t="s">
        <v>5787</v>
      </c>
    </row>
    <row r="2285">
      <c r="A2285" s="54">
        <v>46089.0</v>
      </c>
      <c r="B2285" s="54">
        <v>46090.0</v>
      </c>
      <c r="C2285" s="2" t="s">
        <v>515</v>
      </c>
      <c r="D2285" s="2" t="s">
        <v>146</v>
      </c>
      <c r="E2285" s="2" t="s">
        <v>180</v>
      </c>
      <c r="F2285" s="53">
        <v>0.0</v>
      </c>
      <c r="G2285" s="53">
        <v>0.0</v>
      </c>
      <c r="H2285" s="53">
        <v>0.0</v>
      </c>
      <c r="I2285" s="53">
        <v>0.0</v>
      </c>
      <c r="J2285" s="53">
        <v>0.004269300634155944</v>
      </c>
      <c r="K2285" s="2" t="s">
        <v>148</v>
      </c>
      <c r="L2285" s="53">
        <v>1.0</v>
      </c>
      <c r="M2285" s="2" t="s">
        <v>3369</v>
      </c>
      <c r="N2285" s="2" t="s">
        <v>3360</v>
      </c>
      <c r="O2285" s="55"/>
      <c r="AB2285" s="2" t="s">
        <v>164</v>
      </c>
      <c r="AC2285" s="2" t="s">
        <v>3361</v>
      </c>
      <c r="AD2285" s="2" t="s">
        <v>3362</v>
      </c>
      <c r="AE2285" s="2" t="s">
        <v>3363</v>
      </c>
      <c r="AF2285" s="93"/>
      <c r="AG2285" s="2" t="s">
        <v>3364</v>
      </c>
      <c r="AH2285" s="2" t="s">
        <v>3365</v>
      </c>
      <c r="AI2285" s="2">
        <v>0.0</v>
      </c>
      <c r="AJ2285" s="94">
        <v>1.8226927904804345E-5</v>
      </c>
      <c r="AK2285" s="94">
        <v>0.0</v>
      </c>
      <c r="AL2285" s="79"/>
      <c r="AM2285" s="2" t="s">
        <v>5788</v>
      </c>
    </row>
    <row r="2286">
      <c r="A2286" s="54">
        <v>46089.0</v>
      </c>
      <c r="B2286" s="54">
        <v>46090.0</v>
      </c>
      <c r="C2286" s="2" t="s">
        <v>1189</v>
      </c>
      <c r="D2286" s="2" t="s">
        <v>146</v>
      </c>
      <c r="E2286" s="2" t="s">
        <v>180</v>
      </c>
      <c r="F2286" s="53">
        <v>0.0</v>
      </c>
      <c r="G2286" s="53">
        <v>0.0</v>
      </c>
      <c r="H2286" s="53">
        <v>0.0</v>
      </c>
      <c r="I2286" s="53">
        <v>0.0</v>
      </c>
      <c r="J2286" s="53">
        <v>0.0</v>
      </c>
      <c r="K2286" s="2" t="s">
        <v>3531</v>
      </c>
      <c r="L2286" s="53">
        <v>0.0</v>
      </c>
      <c r="M2286" s="2" t="s">
        <v>3369</v>
      </c>
      <c r="N2286" s="2" t="s">
        <v>3360</v>
      </c>
      <c r="O2286" s="55"/>
      <c r="AB2286" s="2" t="s">
        <v>164</v>
      </c>
      <c r="AC2286" s="2" t="s">
        <v>3361</v>
      </c>
      <c r="AD2286" s="2" t="s">
        <v>3362</v>
      </c>
      <c r="AE2286" s="2" t="s">
        <v>3363</v>
      </c>
      <c r="AF2286" s="93"/>
      <c r="AG2286" s="101" t="s">
        <v>3364</v>
      </c>
      <c r="AH2286" s="101" t="s">
        <v>3365</v>
      </c>
      <c r="AI2286" s="2">
        <v>0.0</v>
      </c>
      <c r="AJ2286" s="94">
        <v>0.0</v>
      </c>
      <c r="AK2286" s="94">
        <v>0.0</v>
      </c>
      <c r="AL2286" s="79"/>
      <c r="AM2286" s="2" t="s">
        <v>5789</v>
      </c>
    </row>
    <row r="2287">
      <c r="A2287" s="54">
        <v>46090.0</v>
      </c>
      <c r="B2287" s="54">
        <v>46091.0</v>
      </c>
      <c r="C2287" s="2" t="s">
        <v>178</v>
      </c>
      <c r="D2287" s="2" t="s">
        <v>146</v>
      </c>
      <c r="E2287" s="2" t="s">
        <v>208</v>
      </c>
      <c r="F2287" s="53">
        <v>0.0</v>
      </c>
      <c r="G2287" s="53">
        <v>0.0</v>
      </c>
      <c r="H2287" s="53">
        <v>0.0</v>
      </c>
      <c r="I2287" s="53">
        <v>0.0</v>
      </c>
      <c r="J2287" s="53">
        <v>0.01927012968717928</v>
      </c>
      <c r="K2287" s="2" t="s">
        <v>4388</v>
      </c>
      <c r="L2287" s="53">
        <v>0.0</v>
      </c>
      <c r="M2287" s="2" t="s">
        <v>3369</v>
      </c>
      <c r="N2287" s="2" t="s">
        <v>3360</v>
      </c>
      <c r="O2287" s="55"/>
      <c r="AB2287" s="2" t="s">
        <v>164</v>
      </c>
      <c r="AC2287" s="2" t="s">
        <v>3361</v>
      </c>
      <c r="AD2287" s="2" t="s">
        <v>3362</v>
      </c>
      <c r="AE2287" s="2" t="s">
        <v>3363</v>
      </c>
      <c r="AF2287" s="93"/>
      <c r="AG2287" s="2" t="s">
        <v>3364</v>
      </c>
      <c r="AH2287" s="2" t="s">
        <v>3365</v>
      </c>
      <c r="AI2287" s="2">
        <v>0.0</v>
      </c>
      <c r="AJ2287" s="94">
        <v>3.713378981607082E-4</v>
      </c>
      <c r="AK2287" s="94">
        <v>0.0</v>
      </c>
      <c r="AL2287" s="79"/>
      <c r="AM2287" s="2" t="s">
        <v>5790</v>
      </c>
    </row>
    <row r="2288">
      <c r="A2288" s="54">
        <v>46090.0</v>
      </c>
      <c r="B2288" s="54">
        <v>46091.0</v>
      </c>
      <c r="C2288" s="2" t="s">
        <v>932</v>
      </c>
      <c r="D2288" s="2" t="s">
        <v>146</v>
      </c>
      <c r="E2288" s="2" t="s">
        <v>208</v>
      </c>
      <c r="F2288" s="53">
        <v>0.0</v>
      </c>
      <c r="G2288" s="53">
        <v>0.0</v>
      </c>
      <c r="H2288" s="53">
        <v>0.0</v>
      </c>
      <c r="I2288" s="53">
        <v>0.0</v>
      </c>
      <c r="J2288" s="53">
        <v>0.0</v>
      </c>
      <c r="K2288" s="2" t="s">
        <v>3531</v>
      </c>
      <c r="L2288" s="53">
        <v>0.0</v>
      </c>
      <c r="M2288" s="2" t="s">
        <v>3369</v>
      </c>
      <c r="N2288" s="2" t="s">
        <v>3360</v>
      </c>
      <c r="O2288" s="55"/>
      <c r="AB2288" s="2" t="s">
        <v>164</v>
      </c>
      <c r="AC2288" s="2" t="s">
        <v>3361</v>
      </c>
      <c r="AD2288" s="2" t="s">
        <v>3362</v>
      </c>
      <c r="AE2288" s="2" t="s">
        <v>3363</v>
      </c>
      <c r="AF2288" s="93"/>
      <c r="AG2288" s="2" t="s">
        <v>3364</v>
      </c>
      <c r="AH2288" s="2" t="s">
        <v>3365</v>
      </c>
      <c r="AI2288" s="2">
        <v>0.0</v>
      </c>
      <c r="AJ2288" s="94">
        <v>0.0</v>
      </c>
      <c r="AK2288" s="94">
        <v>0.0</v>
      </c>
      <c r="AL2288" s="79"/>
      <c r="AM2288" s="2" t="s">
        <v>5791</v>
      </c>
    </row>
    <row r="2289">
      <c r="A2289" s="54">
        <v>46090.0</v>
      </c>
      <c r="B2289" s="54">
        <v>46091.0</v>
      </c>
      <c r="C2289" s="2" t="s">
        <v>450</v>
      </c>
      <c r="D2289" s="2" t="s">
        <v>146</v>
      </c>
      <c r="E2289" s="2" t="s">
        <v>208</v>
      </c>
      <c r="F2289" s="53">
        <v>0.0</v>
      </c>
      <c r="G2289" s="53">
        <v>0.0</v>
      </c>
      <c r="H2289" s="53">
        <v>0.0</v>
      </c>
      <c r="I2289" s="53">
        <v>0.0</v>
      </c>
      <c r="J2289" s="53">
        <v>0.0026722926533032324</v>
      </c>
      <c r="K2289" s="2" t="s">
        <v>3531</v>
      </c>
      <c r="L2289" s="53">
        <v>0.0</v>
      </c>
      <c r="M2289" s="2" t="s">
        <v>3369</v>
      </c>
      <c r="N2289" s="2" t="s">
        <v>3360</v>
      </c>
      <c r="O2289" s="55"/>
      <c r="AB2289" s="2" t="s">
        <v>164</v>
      </c>
      <c r="AC2289" s="2" t="s">
        <v>3361</v>
      </c>
      <c r="AD2289" s="2" t="s">
        <v>3362</v>
      </c>
      <c r="AE2289" s="2" t="s">
        <v>3363</v>
      </c>
      <c r="AF2289" s="93"/>
      <c r="AG2289" s="2" t="s">
        <v>3364</v>
      </c>
      <c r="AH2289" s="2" t="s">
        <v>3365</v>
      </c>
      <c r="AI2289" s="2">
        <v>0.0</v>
      </c>
      <c r="AJ2289" s="94">
        <v>7.14114802489843E-6</v>
      </c>
      <c r="AK2289" s="94">
        <v>0.0</v>
      </c>
      <c r="AL2289" s="79"/>
      <c r="AM2289" s="2" t="s">
        <v>5792</v>
      </c>
    </row>
    <row r="2290">
      <c r="A2290" s="54">
        <v>46090.0</v>
      </c>
      <c r="B2290" s="54">
        <v>46091.0</v>
      </c>
      <c r="C2290" s="2" t="s">
        <v>515</v>
      </c>
      <c r="D2290" s="2" t="s">
        <v>146</v>
      </c>
      <c r="E2290" s="2" t="s">
        <v>208</v>
      </c>
      <c r="F2290" s="53">
        <v>0.0</v>
      </c>
      <c r="G2290" s="53">
        <v>0.0</v>
      </c>
      <c r="H2290" s="53">
        <v>0.0</v>
      </c>
      <c r="I2290" s="53">
        <v>0.0</v>
      </c>
      <c r="J2290" s="53">
        <v>0.00423654633027105</v>
      </c>
      <c r="K2290" s="2" t="s">
        <v>148</v>
      </c>
      <c r="L2290" s="53">
        <v>1.0</v>
      </c>
      <c r="M2290" s="2" t="s">
        <v>3369</v>
      </c>
      <c r="N2290" s="2" t="s">
        <v>3360</v>
      </c>
      <c r="O2290" s="55"/>
      <c r="AB2290" s="2" t="s">
        <v>164</v>
      </c>
      <c r="AC2290" s="2" t="s">
        <v>3361</v>
      </c>
      <c r="AD2290" s="2" t="s">
        <v>3362</v>
      </c>
      <c r="AE2290" s="2" t="s">
        <v>3363</v>
      </c>
      <c r="AF2290" s="93"/>
      <c r="AG2290" s="2" t="s">
        <v>3364</v>
      </c>
      <c r="AH2290" s="2" t="s">
        <v>3365</v>
      </c>
      <c r="AI2290" s="2">
        <v>0.0</v>
      </c>
      <c r="AJ2290" s="94">
        <v>1.7948324808533102E-5</v>
      </c>
      <c r="AK2290" s="94">
        <v>0.0</v>
      </c>
      <c r="AL2290" s="79"/>
      <c r="AM2290" s="2" t="s">
        <v>5793</v>
      </c>
    </row>
    <row r="2291">
      <c r="A2291" s="54">
        <v>46090.0</v>
      </c>
      <c r="B2291" s="54">
        <v>46091.0</v>
      </c>
      <c r="C2291" s="2" t="s">
        <v>1189</v>
      </c>
      <c r="D2291" s="2" t="s">
        <v>146</v>
      </c>
      <c r="E2291" s="2" t="s">
        <v>208</v>
      </c>
      <c r="F2291" s="53">
        <v>0.0</v>
      </c>
      <c r="G2291" s="53">
        <v>0.0</v>
      </c>
      <c r="H2291" s="53">
        <v>0.0</v>
      </c>
      <c r="I2291" s="53">
        <v>0.0</v>
      </c>
      <c r="J2291" s="53">
        <v>0.0</v>
      </c>
      <c r="K2291" s="2" t="s">
        <v>3531</v>
      </c>
      <c r="L2291" s="53">
        <v>0.0</v>
      </c>
      <c r="M2291" s="2" t="s">
        <v>3369</v>
      </c>
      <c r="N2291" s="2" t="s">
        <v>3360</v>
      </c>
      <c r="O2291" s="55"/>
      <c r="AB2291" s="2" t="s">
        <v>164</v>
      </c>
      <c r="AC2291" s="2" t="s">
        <v>3361</v>
      </c>
      <c r="AD2291" s="2" t="s">
        <v>3362</v>
      </c>
      <c r="AE2291" s="2" t="s">
        <v>3363</v>
      </c>
      <c r="AF2291" s="93"/>
      <c r="AG2291" s="101" t="s">
        <v>3364</v>
      </c>
      <c r="AH2291" s="101" t="s">
        <v>3365</v>
      </c>
      <c r="AI2291" s="2">
        <v>0.0</v>
      </c>
      <c r="AJ2291" s="94">
        <v>0.0</v>
      </c>
      <c r="AK2291" s="94">
        <v>0.0</v>
      </c>
      <c r="AL2291" s="79"/>
      <c r="AM2291" s="2" t="s">
        <v>5794</v>
      </c>
    </row>
    <row r="2292">
      <c r="A2292" s="54">
        <v>46091.0</v>
      </c>
      <c r="B2292" s="54">
        <v>46092.0</v>
      </c>
      <c r="C2292" s="2" t="s">
        <v>178</v>
      </c>
      <c r="D2292" s="2" t="s">
        <v>146</v>
      </c>
      <c r="E2292" s="2" t="s">
        <v>303</v>
      </c>
      <c r="F2292" s="53">
        <v>0.0</v>
      </c>
      <c r="G2292" s="53">
        <v>0.0</v>
      </c>
      <c r="H2292" s="53">
        <v>0.04</v>
      </c>
      <c r="I2292" s="53">
        <v>0.019230769230769232</v>
      </c>
      <c r="J2292" s="53">
        <v>0.03298261155555557</v>
      </c>
      <c r="K2292" s="2" t="s">
        <v>4388</v>
      </c>
      <c r="L2292" s="53">
        <v>0.0</v>
      </c>
      <c r="M2292" s="2" t="s">
        <v>3369</v>
      </c>
      <c r="N2292" s="2" t="s">
        <v>3360</v>
      </c>
      <c r="O2292" s="55"/>
      <c r="AB2292" s="2" t="s">
        <v>164</v>
      </c>
      <c r="AC2292" s="2" t="s">
        <v>3361</v>
      </c>
      <c r="AD2292" s="2" t="s">
        <v>3362</v>
      </c>
      <c r="AE2292" s="2" t="s">
        <v>3363</v>
      </c>
      <c r="AF2292" s="93"/>
      <c r="AG2292" s="2" t="s">
        <v>3364</v>
      </c>
      <c r="AH2292" s="2" t="s">
        <v>3365</v>
      </c>
      <c r="AI2292" s="2">
        <v>0.0</v>
      </c>
      <c r="AJ2292" s="94">
        <v>0.0010878526650246678</v>
      </c>
      <c r="AK2292" s="94">
        <v>3.6982248520710064E-4</v>
      </c>
      <c r="AL2292" s="79"/>
      <c r="AM2292" s="2" t="s">
        <v>5795</v>
      </c>
    </row>
    <row r="2293">
      <c r="A2293" s="54">
        <v>46091.0</v>
      </c>
      <c r="B2293" s="54">
        <v>46092.0</v>
      </c>
      <c r="C2293" s="2" t="s">
        <v>932</v>
      </c>
      <c r="D2293" s="2" t="s">
        <v>146</v>
      </c>
      <c r="E2293" s="2" t="s">
        <v>303</v>
      </c>
      <c r="F2293" s="53">
        <v>0.0</v>
      </c>
      <c r="G2293" s="53">
        <v>0.0</v>
      </c>
      <c r="H2293" s="53">
        <v>0.0</v>
      </c>
      <c r="I2293" s="53">
        <v>0.0</v>
      </c>
      <c r="J2293" s="53">
        <v>0.0</v>
      </c>
      <c r="K2293" s="2" t="s">
        <v>3531</v>
      </c>
      <c r="L2293" s="53">
        <v>0.0</v>
      </c>
      <c r="M2293" s="2" t="s">
        <v>3369</v>
      </c>
      <c r="N2293" s="2" t="s">
        <v>3360</v>
      </c>
      <c r="O2293" s="55"/>
      <c r="AB2293" s="2" t="s">
        <v>164</v>
      </c>
      <c r="AC2293" s="2" t="s">
        <v>3361</v>
      </c>
      <c r="AD2293" s="2" t="s">
        <v>3362</v>
      </c>
      <c r="AE2293" s="2" t="s">
        <v>3363</v>
      </c>
      <c r="AF2293" s="93"/>
      <c r="AG2293" s="2" t="s">
        <v>3364</v>
      </c>
      <c r="AH2293" s="2" t="s">
        <v>3365</v>
      </c>
      <c r="AI2293" s="2">
        <v>0.0</v>
      </c>
      <c r="AJ2293" s="94">
        <v>0.0</v>
      </c>
      <c r="AK2293" s="94">
        <v>0.0</v>
      </c>
      <c r="AL2293" s="79"/>
      <c r="AM2293" s="2" t="s">
        <v>5796</v>
      </c>
    </row>
    <row r="2294">
      <c r="A2294" s="54">
        <v>46091.0</v>
      </c>
      <c r="B2294" s="54">
        <v>46092.0</v>
      </c>
      <c r="C2294" s="2" t="s">
        <v>450</v>
      </c>
      <c r="D2294" s="2" t="s">
        <v>146</v>
      </c>
      <c r="E2294" s="2" t="s">
        <v>303</v>
      </c>
      <c r="F2294" s="53">
        <v>0.0</v>
      </c>
      <c r="G2294" s="53">
        <v>0.0</v>
      </c>
      <c r="H2294" s="53">
        <v>0.0</v>
      </c>
      <c r="I2294" s="53">
        <v>0.0</v>
      </c>
      <c r="J2294" s="53">
        <v>0.002651790680465948</v>
      </c>
      <c r="K2294" s="2" t="s">
        <v>3531</v>
      </c>
      <c r="L2294" s="53">
        <v>0.0</v>
      </c>
      <c r="M2294" s="2" t="s">
        <v>3369</v>
      </c>
      <c r="N2294" s="2" t="s">
        <v>3360</v>
      </c>
      <c r="O2294" s="55"/>
      <c r="AB2294" s="2" t="s">
        <v>164</v>
      </c>
      <c r="AC2294" s="2" t="s">
        <v>3361</v>
      </c>
      <c r="AD2294" s="2" t="s">
        <v>3362</v>
      </c>
      <c r="AE2294" s="2" t="s">
        <v>3363</v>
      </c>
      <c r="AF2294" s="93"/>
      <c r="AG2294" s="2" t="s">
        <v>3364</v>
      </c>
      <c r="AH2294" s="2" t="s">
        <v>3365</v>
      </c>
      <c r="AI2294" s="2">
        <v>0.0</v>
      </c>
      <c r="AJ2294" s="94">
        <v>7.031993813006056E-6</v>
      </c>
      <c r="AK2294" s="94">
        <v>0.0</v>
      </c>
      <c r="AL2294" s="79"/>
      <c r="AM2294" s="2" t="s">
        <v>5797</v>
      </c>
    </row>
    <row r="2295">
      <c r="A2295" s="54">
        <v>46091.0</v>
      </c>
      <c r="B2295" s="54">
        <v>46092.0</v>
      </c>
      <c r="C2295" s="2" t="s">
        <v>515</v>
      </c>
      <c r="D2295" s="2" t="s">
        <v>146</v>
      </c>
      <c r="E2295" s="2" t="s">
        <v>303</v>
      </c>
      <c r="F2295" s="53">
        <v>0.0</v>
      </c>
      <c r="G2295" s="53">
        <v>0.0</v>
      </c>
      <c r="H2295" s="53">
        <v>0.0</v>
      </c>
      <c r="I2295" s="53">
        <v>0.0</v>
      </c>
      <c r="J2295" s="53">
        <v>0.004204043319165682</v>
      </c>
      <c r="K2295" s="2" t="s">
        <v>148</v>
      </c>
      <c r="L2295" s="53">
        <v>1.0</v>
      </c>
      <c r="M2295" s="2" t="s">
        <v>3369</v>
      </c>
      <c r="N2295" s="2" t="s">
        <v>3360</v>
      </c>
      <c r="O2295" s="55"/>
      <c r="AB2295" s="2" t="s">
        <v>164</v>
      </c>
      <c r="AC2295" s="2" t="s">
        <v>3361</v>
      </c>
      <c r="AD2295" s="2" t="s">
        <v>3362</v>
      </c>
      <c r="AE2295" s="2" t="s">
        <v>3363</v>
      </c>
      <c r="AF2295" s="93"/>
      <c r="AG2295" s="2" t="s">
        <v>3364</v>
      </c>
      <c r="AH2295" s="2" t="s">
        <v>3365</v>
      </c>
      <c r="AI2295" s="2">
        <v>0.0</v>
      </c>
      <c r="AJ2295" s="94">
        <v>1.7673980229421604E-5</v>
      </c>
      <c r="AK2295" s="94">
        <v>0.0</v>
      </c>
      <c r="AL2295" s="79"/>
      <c r="AM2295" s="2" t="s">
        <v>5798</v>
      </c>
    </row>
    <row r="2296">
      <c r="A2296" s="54">
        <v>46091.0</v>
      </c>
      <c r="B2296" s="54">
        <v>46092.0</v>
      </c>
      <c r="C2296" s="2" t="s">
        <v>1189</v>
      </c>
      <c r="D2296" s="2" t="s">
        <v>146</v>
      </c>
      <c r="E2296" s="2" t="s">
        <v>303</v>
      </c>
      <c r="F2296" s="53">
        <v>0.0</v>
      </c>
      <c r="G2296" s="53">
        <v>0.0</v>
      </c>
      <c r="H2296" s="53">
        <v>0.0</v>
      </c>
      <c r="I2296" s="53">
        <v>0.0</v>
      </c>
      <c r="J2296" s="53">
        <v>0.0</v>
      </c>
      <c r="K2296" s="2" t="s">
        <v>3531</v>
      </c>
      <c r="L2296" s="53">
        <v>0.0</v>
      </c>
      <c r="M2296" s="2" t="s">
        <v>3369</v>
      </c>
      <c r="N2296" s="2" t="s">
        <v>3360</v>
      </c>
      <c r="O2296" s="55"/>
      <c r="AB2296" s="2" t="s">
        <v>164</v>
      </c>
      <c r="AC2296" s="2" t="s">
        <v>3361</v>
      </c>
      <c r="AD2296" s="2" t="s">
        <v>3362</v>
      </c>
      <c r="AE2296" s="2" t="s">
        <v>3363</v>
      </c>
      <c r="AF2296" s="93"/>
      <c r="AG2296" s="101" t="s">
        <v>3364</v>
      </c>
      <c r="AH2296" s="101" t="s">
        <v>3365</v>
      </c>
      <c r="AI2296" s="2">
        <v>0.0</v>
      </c>
      <c r="AJ2296" s="94">
        <v>0.0</v>
      </c>
      <c r="AK2296" s="94">
        <v>0.0</v>
      </c>
      <c r="AL2296" s="79"/>
      <c r="AM2296" s="2" t="s">
        <v>5799</v>
      </c>
    </row>
    <row r="2297">
      <c r="A2297" s="54">
        <v>46092.0</v>
      </c>
      <c r="B2297" s="54">
        <v>46093.0</v>
      </c>
      <c r="C2297" s="2" t="s">
        <v>178</v>
      </c>
      <c r="D2297" s="2" t="s">
        <v>146</v>
      </c>
      <c r="E2297" s="2" t="s">
        <v>148</v>
      </c>
      <c r="F2297" s="53">
        <v>0.125</v>
      </c>
      <c r="G2297" s="53">
        <v>0.08333333333333333</v>
      </c>
      <c r="H2297" s="53">
        <v>0.04</v>
      </c>
      <c r="I2297" s="53">
        <v>0.019230769230769232</v>
      </c>
      <c r="J2297" s="53">
        <v>0.045444407729106406</v>
      </c>
      <c r="K2297" s="2" t="s">
        <v>4388</v>
      </c>
      <c r="L2297" s="53">
        <v>0.0</v>
      </c>
      <c r="M2297" s="2" t="s">
        <v>3369</v>
      </c>
      <c r="N2297" s="2" t="s">
        <v>3360</v>
      </c>
      <c r="O2297" s="55"/>
      <c r="AB2297" s="2" t="s">
        <v>164</v>
      </c>
      <c r="AC2297" s="2" t="s">
        <v>3361</v>
      </c>
      <c r="AD2297" s="2" t="s">
        <v>3362</v>
      </c>
      <c r="AE2297" s="2" t="s">
        <v>3363</v>
      </c>
      <c r="AF2297" s="93"/>
      <c r="AG2297" s="2" t="s">
        <v>3364</v>
      </c>
      <c r="AH2297" s="2" t="s">
        <v>3365</v>
      </c>
      <c r="AI2297" s="2">
        <v>0.0</v>
      </c>
      <c r="AJ2297" s="94">
        <v>0.0020651941938492663</v>
      </c>
      <c r="AK2297" s="94">
        <v>3.6982248520710064E-4</v>
      </c>
      <c r="AL2297" s="79"/>
      <c r="AM2297" s="2" t="s">
        <v>5800</v>
      </c>
    </row>
    <row r="2298">
      <c r="A2298" s="54">
        <v>46092.0</v>
      </c>
      <c r="B2298" s="54">
        <v>46093.0</v>
      </c>
      <c r="C2298" s="2" t="s">
        <v>932</v>
      </c>
      <c r="D2298" s="2" t="s">
        <v>146</v>
      </c>
      <c r="E2298" s="2" t="s">
        <v>148</v>
      </c>
      <c r="F2298" s="53">
        <v>0.0</v>
      </c>
      <c r="G2298" s="53">
        <v>0.0</v>
      </c>
      <c r="H2298" s="53">
        <v>0.0</v>
      </c>
      <c r="I2298" s="53">
        <v>0.0</v>
      </c>
      <c r="J2298" s="53">
        <v>0.0</v>
      </c>
      <c r="K2298" s="2" t="s">
        <v>3531</v>
      </c>
      <c r="L2298" s="53">
        <v>0.0</v>
      </c>
      <c r="M2298" s="2" t="s">
        <v>3369</v>
      </c>
      <c r="N2298" s="2" t="s">
        <v>3360</v>
      </c>
      <c r="O2298" s="55"/>
      <c r="AB2298" s="2" t="s">
        <v>164</v>
      </c>
      <c r="AC2298" s="2" t="s">
        <v>3361</v>
      </c>
      <c r="AD2298" s="2" t="s">
        <v>3362</v>
      </c>
      <c r="AE2298" s="2" t="s">
        <v>3363</v>
      </c>
      <c r="AF2298" s="93"/>
      <c r="AG2298" s="2" t="s">
        <v>3364</v>
      </c>
      <c r="AH2298" s="2" t="s">
        <v>3365</v>
      </c>
      <c r="AI2298" s="2">
        <v>0.0</v>
      </c>
      <c r="AJ2298" s="94">
        <v>0.0</v>
      </c>
      <c r="AK2298" s="94">
        <v>0.0</v>
      </c>
      <c r="AL2298" s="79"/>
      <c r="AM2298" s="2" t="s">
        <v>5801</v>
      </c>
    </row>
    <row r="2299">
      <c r="A2299" s="54">
        <v>46092.0</v>
      </c>
      <c r="B2299" s="54">
        <v>46093.0</v>
      </c>
      <c r="C2299" s="2" t="s">
        <v>450</v>
      </c>
      <c r="D2299" s="2" t="s">
        <v>146</v>
      </c>
      <c r="E2299" s="2" t="s">
        <v>148</v>
      </c>
      <c r="F2299" s="53">
        <v>0.0</v>
      </c>
      <c r="G2299" s="53">
        <v>0.0</v>
      </c>
      <c r="H2299" s="53">
        <v>0.0</v>
      </c>
      <c r="I2299" s="53">
        <v>0.0</v>
      </c>
      <c r="J2299" s="53">
        <v>0.002631445999865988</v>
      </c>
      <c r="K2299" s="2" t="s">
        <v>3531</v>
      </c>
      <c r="L2299" s="53">
        <v>0.0</v>
      </c>
      <c r="M2299" s="2" t="s">
        <v>3369</v>
      </c>
      <c r="N2299" s="2" t="s">
        <v>3360</v>
      </c>
      <c r="O2299" s="55"/>
      <c r="AB2299" s="2" t="s">
        <v>164</v>
      </c>
      <c r="AC2299" s="2" t="s">
        <v>3361</v>
      </c>
      <c r="AD2299" s="2" t="s">
        <v>3362</v>
      </c>
      <c r="AE2299" s="2" t="s">
        <v>3363</v>
      </c>
      <c r="AF2299" s="93"/>
      <c r="AG2299" s="2" t="s">
        <v>3364</v>
      </c>
      <c r="AH2299" s="2" t="s">
        <v>3365</v>
      </c>
      <c r="AI2299" s="2">
        <v>0.0</v>
      </c>
      <c r="AJ2299" s="94">
        <v>6.9245080502107085E-6</v>
      </c>
      <c r="AK2299" s="94">
        <v>0.0</v>
      </c>
      <c r="AL2299" s="79"/>
      <c r="AM2299" s="2" t="s">
        <v>5802</v>
      </c>
    </row>
    <row r="2300">
      <c r="A2300" s="54">
        <v>46092.0</v>
      </c>
      <c r="B2300" s="54">
        <v>46093.0</v>
      </c>
      <c r="C2300" s="2" t="s">
        <v>515</v>
      </c>
      <c r="D2300" s="2" t="s">
        <v>146</v>
      </c>
      <c r="E2300" s="2" t="s">
        <v>148</v>
      </c>
      <c r="F2300" s="53">
        <v>0.125</v>
      </c>
      <c r="G2300" s="53">
        <v>0.08333333333333333</v>
      </c>
      <c r="H2300" s="53">
        <v>0.04</v>
      </c>
      <c r="I2300" s="53">
        <v>0.019230769230769232</v>
      </c>
      <c r="J2300" s="53">
        <v>0.02332554901539173</v>
      </c>
      <c r="K2300" s="2" t="s">
        <v>148</v>
      </c>
      <c r="L2300" s="53">
        <v>1.0</v>
      </c>
      <c r="M2300" s="2" t="s">
        <v>3369</v>
      </c>
      <c r="N2300" s="2" t="s">
        <v>3360</v>
      </c>
      <c r="O2300" s="55"/>
      <c r="AB2300" s="2" t="s">
        <v>164</v>
      </c>
      <c r="AC2300" s="2" t="s">
        <v>3361</v>
      </c>
      <c r="AD2300" s="2" t="s">
        <v>3362</v>
      </c>
      <c r="AE2300" s="2" t="s">
        <v>3363</v>
      </c>
      <c r="AF2300" s="93"/>
      <c r="AG2300" s="2" t="s">
        <v>3364</v>
      </c>
      <c r="AH2300" s="2" t="s">
        <v>3365</v>
      </c>
      <c r="AI2300" s="2">
        <v>0.0</v>
      </c>
      <c r="AJ2300" s="94">
        <v>5.440812368694421E-4</v>
      </c>
      <c r="AK2300" s="94">
        <v>3.6982248520710064E-4</v>
      </c>
      <c r="AL2300" s="79"/>
      <c r="AM2300" s="2" t="s">
        <v>5803</v>
      </c>
    </row>
    <row r="2301">
      <c r="A2301" s="54">
        <v>46092.0</v>
      </c>
      <c r="B2301" s="54">
        <v>46093.0</v>
      </c>
      <c r="C2301" s="2" t="s">
        <v>1189</v>
      </c>
      <c r="D2301" s="2" t="s">
        <v>146</v>
      </c>
      <c r="E2301" s="2" t="s">
        <v>148</v>
      </c>
      <c r="F2301" s="53">
        <v>0.0</v>
      </c>
      <c r="G2301" s="53">
        <v>0.0</v>
      </c>
      <c r="H2301" s="53">
        <v>0.0</v>
      </c>
      <c r="I2301" s="53">
        <v>0.0</v>
      </c>
      <c r="J2301" s="53">
        <v>0.0</v>
      </c>
      <c r="K2301" s="2" t="s">
        <v>3531</v>
      </c>
      <c r="L2301" s="53">
        <v>0.0</v>
      </c>
      <c r="M2301" s="2" t="s">
        <v>3369</v>
      </c>
      <c r="N2301" s="2" t="s">
        <v>3360</v>
      </c>
      <c r="O2301" s="55"/>
      <c r="AB2301" s="2" t="s">
        <v>164</v>
      </c>
      <c r="AC2301" s="2" t="s">
        <v>3361</v>
      </c>
      <c r="AD2301" s="2" t="s">
        <v>3362</v>
      </c>
      <c r="AE2301" s="2" t="s">
        <v>3363</v>
      </c>
      <c r="AF2301" s="93"/>
      <c r="AG2301" s="101" t="s">
        <v>3364</v>
      </c>
      <c r="AH2301" s="101" t="s">
        <v>3365</v>
      </c>
      <c r="AI2301" s="2">
        <v>0.0</v>
      </c>
      <c r="AJ2301" s="94">
        <v>0.0</v>
      </c>
      <c r="AK2301" s="94">
        <v>0.0</v>
      </c>
      <c r="AL2301" s="79"/>
      <c r="AM2301" s="2" t="s">
        <v>5804</v>
      </c>
    </row>
    <row r="2302">
      <c r="A2302" s="54">
        <v>46093.0</v>
      </c>
      <c r="B2302" s="54">
        <v>46094.0</v>
      </c>
      <c r="C2302" s="2" t="s">
        <v>178</v>
      </c>
      <c r="D2302" s="2" t="s">
        <v>146</v>
      </c>
      <c r="E2302" s="2" t="s">
        <v>196</v>
      </c>
      <c r="F2302" s="53">
        <v>0.125</v>
      </c>
      <c r="G2302" s="53">
        <v>0.25</v>
      </c>
      <c r="H2302" s="53">
        <v>0.12</v>
      </c>
      <c r="I2302" s="53">
        <v>0.057692307692307696</v>
      </c>
      <c r="J2302" s="53">
        <v>0.079254118134598</v>
      </c>
      <c r="K2302" s="2" t="s">
        <v>4388</v>
      </c>
      <c r="L2302" s="53">
        <v>0.0</v>
      </c>
      <c r="M2302" s="2" t="s">
        <v>3369</v>
      </c>
      <c r="N2302" s="2" t="s">
        <v>3360</v>
      </c>
      <c r="O2302" s="55"/>
      <c r="AB2302" s="2" t="s">
        <v>164</v>
      </c>
      <c r="AC2302" s="2" t="s">
        <v>3361</v>
      </c>
      <c r="AD2302" s="2" t="s">
        <v>3362</v>
      </c>
      <c r="AE2302" s="2" t="s">
        <v>3363</v>
      </c>
      <c r="AF2302" s="93"/>
      <c r="AG2302" s="2" t="s">
        <v>3364</v>
      </c>
      <c r="AH2302" s="2" t="s">
        <v>3365</v>
      </c>
      <c r="AI2302" s="2">
        <v>0.0</v>
      </c>
      <c r="AJ2302" s="94">
        <v>0.006281215241292815</v>
      </c>
      <c r="AK2302" s="94">
        <v>0.003328402366863906</v>
      </c>
      <c r="AL2302" s="79"/>
      <c r="AM2302" s="2" t="s">
        <v>5805</v>
      </c>
    </row>
    <row r="2303">
      <c r="A2303" s="54">
        <v>46093.0</v>
      </c>
      <c r="B2303" s="54">
        <v>46094.0</v>
      </c>
      <c r="C2303" s="2" t="s">
        <v>932</v>
      </c>
      <c r="D2303" s="2" t="s">
        <v>146</v>
      </c>
      <c r="E2303" s="2" t="s">
        <v>196</v>
      </c>
      <c r="F2303" s="53">
        <v>0.0</v>
      </c>
      <c r="G2303" s="53">
        <v>0.0</v>
      </c>
      <c r="H2303" s="53">
        <v>0.0</v>
      </c>
      <c r="I2303" s="53">
        <v>0.0</v>
      </c>
      <c r="J2303" s="53">
        <v>0.0</v>
      </c>
      <c r="K2303" s="2" t="s">
        <v>3531</v>
      </c>
      <c r="L2303" s="53">
        <v>0.0</v>
      </c>
      <c r="M2303" s="2" t="s">
        <v>3369</v>
      </c>
      <c r="N2303" s="2" t="s">
        <v>3360</v>
      </c>
      <c r="O2303" s="55"/>
      <c r="AB2303" s="2" t="s">
        <v>164</v>
      </c>
      <c r="AC2303" s="2" t="s">
        <v>3361</v>
      </c>
      <c r="AD2303" s="2" t="s">
        <v>3362</v>
      </c>
      <c r="AE2303" s="2" t="s">
        <v>3363</v>
      </c>
      <c r="AF2303" s="93"/>
      <c r="AG2303" s="2" t="s">
        <v>3364</v>
      </c>
      <c r="AH2303" s="2" t="s">
        <v>3365</v>
      </c>
      <c r="AI2303" s="2">
        <v>0.0</v>
      </c>
      <c r="AJ2303" s="94">
        <v>0.0</v>
      </c>
      <c r="AK2303" s="94">
        <v>0.0</v>
      </c>
      <c r="AL2303" s="79"/>
      <c r="AM2303" s="2" t="s">
        <v>5806</v>
      </c>
    </row>
    <row r="2304">
      <c r="A2304" s="54">
        <v>46093.0</v>
      </c>
      <c r="B2304" s="54">
        <v>46094.0</v>
      </c>
      <c r="C2304" s="2" t="s">
        <v>450</v>
      </c>
      <c r="D2304" s="2" t="s">
        <v>146</v>
      </c>
      <c r="E2304" s="2" t="s">
        <v>196</v>
      </c>
      <c r="F2304" s="53">
        <v>0.0</v>
      </c>
      <c r="G2304" s="53">
        <v>0.0</v>
      </c>
      <c r="H2304" s="53">
        <v>0.04</v>
      </c>
      <c r="I2304" s="53">
        <v>0.019230769230769232</v>
      </c>
      <c r="J2304" s="53">
        <v>0.011143287227642448</v>
      </c>
      <c r="K2304" s="2" t="s">
        <v>3531</v>
      </c>
      <c r="L2304" s="53">
        <v>0.0</v>
      </c>
      <c r="M2304" s="2" t="s">
        <v>3369</v>
      </c>
      <c r="N2304" s="2" t="s">
        <v>3360</v>
      </c>
      <c r="O2304" s="55"/>
      <c r="AB2304" s="2" t="s">
        <v>164</v>
      </c>
      <c r="AC2304" s="2" t="s">
        <v>3361</v>
      </c>
      <c r="AD2304" s="2" t="s">
        <v>3362</v>
      </c>
      <c r="AE2304" s="2" t="s">
        <v>3363</v>
      </c>
      <c r="AF2304" s="93"/>
      <c r="AG2304" s="2" t="s">
        <v>3364</v>
      </c>
      <c r="AH2304" s="2" t="s">
        <v>3365</v>
      </c>
      <c r="AI2304" s="2">
        <v>0.0</v>
      </c>
      <c r="AJ2304" s="94">
        <v>1.2417285023773932E-4</v>
      </c>
      <c r="AK2304" s="94">
        <v>3.6982248520710064E-4</v>
      </c>
      <c r="AL2304" s="79"/>
      <c r="AM2304" s="2" t="s">
        <v>5807</v>
      </c>
    </row>
    <row r="2305">
      <c r="A2305" s="54">
        <v>46093.0</v>
      </c>
      <c r="B2305" s="54">
        <v>46094.0</v>
      </c>
      <c r="C2305" s="2" t="s">
        <v>515</v>
      </c>
      <c r="D2305" s="2" t="s">
        <v>146</v>
      </c>
      <c r="E2305" s="2" t="s">
        <v>196</v>
      </c>
      <c r="F2305" s="53">
        <v>0.0</v>
      </c>
      <c r="G2305" s="53">
        <v>0.0</v>
      </c>
      <c r="H2305" s="53">
        <v>0.0</v>
      </c>
      <c r="I2305" s="53">
        <v>0.0</v>
      </c>
      <c r="J2305" s="53">
        <v>0.00413978347835788</v>
      </c>
      <c r="K2305" s="2" t="s">
        <v>3531</v>
      </c>
      <c r="L2305" s="53">
        <v>0.0</v>
      </c>
      <c r="M2305" s="2" t="s">
        <v>3369</v>
      </c>
      <c r="N2305" s="2" t="s">
        <v>3360</v>
      </c>
      <c r="O2305" s="55"/>
      <c r="AB2305" s="2" t="s">
        <v>164</v>
      </c>
      <c r="AC2305" s="2" t="s">
        <v>3361</v>
      </c>
      <c r="AD2305" s="2" t="s">
        <v>3362</v>
      </c>
      <c r="AE2305" s="2" t="s">
        <v>3363</v>
      </c>
      <c r="AF2305" s="93"/>
      <c r="AG2305" s="2" t="s">
        <v>3364</v>
      </c>
      <c r="AH2305" s="2" t="s">
        <v>3365</v>
      </c>
      <c r="AI2305" s="2">
        <v>0.0</v>
      </c>
      <c r="AJ2305" s="94">
        <v>1.713780724768487E-5</v>
      </c>
      <c r="AK2305" s="94">
        <v>0.0</v>
      </c>
      <c r="AL2305" s="79"/>
      <c r="AM2305" s="2" t="s">
        <v>5808</v>
      </c>
    </row>
    <row r="2306">
      <c r="A2306" s="54">
        <v>46093.0</v>
      </c>
      <c r="B2306" s="54">
        <v>46094.0</v>
      </c>
      <c r="C2306" s="2" t="s">
        <v>1189</v>
      </c>
      <c r="D2306" s="2" t="s">
        <v>146</v>
      </c>
      <c r="E2306" s="2" t="s">
        <v>196</v>
      </c>
      <c r="F2306" s="53">
        <v>0.0</v>
      </c>
      <c r="G2306" s="53">
        <v>0.0</v>
      </c>
      <c r="H2306" s="53">
        <v>0.0</v>
      </c>
      <c r="I2306" s="53">
        <v>0.0</v>
      </c>
      <c r="J2306" s="53">
        <v>0.0</v>
      </c>
      <c r="K2306" s="2" t="s">
        <v>3531</v>
      </c>
      <c r="L2306" s="53">
        <v>0.0</v>
      </c>
      <c r="M2306" s="2" t="s">
        <v>3369</v>
      </c>
      <c r="N2306" s="2" t="s">
        <v>3360</v>
      </c>
      <c r="O2306" s="55"/>
      <c r="AB2306" s="2" t="s">
        <v>164</v>
      </c>
      <c r="AC2306" s="2" t="s">
        <v>3361</v>
      </c>
      <c r="AD2306" s="2" t="s">
        <v>3362</v>
      </c>
      <c r="AE2306" s="2" t="s">
        <v>3363</v>
      </c>
      <c r="AF2306" s="93"/>
      <c r="AG2306" s="101" t="s">
        <v>3364</v>
      </c>
      <c r="AH2306" s="101" t="s">
        <v>3365</v>
      </c>
      <c r="AI2306" s="2">
        <v>0.0</v>
      </c>
      <c r="AJ2306" s="94">
        <v>0.0</v>
      </c>
      <c r="AK2306" s="94">
        <v>0.0</v>
      </c>
      <c r="AL2306" s="79"/>
      <c r="AM2306" s="2" t="s">
        <v>5809</v>
      </c>
    </row>
    <row r="2307">
      <c r="A2307" s="54">
        <v>46094.0</v>
      </c>
      <c r="B2307" s="54">
        <v>46095.0</v>
      </c>
      <c r="C2307" s="2" t="s">
        <v>178</v>
      </c>
      <c r="D2307" s="2" t="s">
        <v>146</v>
      </c>
      <c r="E2307" s="2" t="s">
        <v>288</v>
      </c>
      <c r="F2307" s="53">
        <v>0.125</v>
      </c>
      <c r="G2307" s="53">
        <v>0.08333333333333333</v>
      </c>
      <c r="H2307" s="53">
        <v>0.04</v>
      </c>
      <c r="I2307" s="53">
        <v>0.038461538461538464</v>
      </c>
      <c r="J2307" s="53">
        <v>0.043876672742392014</v>
      </c>
      <c r="K2307" s="2" t="s">
        <v>4388</v>
      </c>
      <c r="L2307" s="53">
        <v>0.0</v>
      </c>
      <c r="M2307" s="2" t="s">
        <v>3369</v>
      </c>
      <c r="N2307" s="2" t="s">
        <v>3360</v>
      </c>
      <c r="O2307" s="55"/>
      <c r="AB2307" s="2" t="s">
        <v>164</v>
      </c>
      <c r="AC2307" s="2" t="s">
        <v>3361</v>
      </c>
      <c r="AD2307" s="2" t="s">
        <v>3362</v>
      </c>
      <c r="AE2307" s="2" t="s">
        <v>3363</v>
      </c>
      <c r="AF2307" s="93"/>
      <c r="AG2307" s="2" t="s">
        <v>3364</v>
      </c>
      <c r="AH2307" s="2" t="s">
        <v>3365</v>
      </c>
      <c r="AI2307" s="2">
        <v>0.0</v>
      </c>
      <c r="AJ2307" s="94">
        <v>0.0019251624109429663</v>
      </c>
      <c r="AK2307" s="94">
        <v>0.0014792899408284025</v>
      </c>
      <c r="AL2307" s="79"/>
      <c r="AM2307" s="2" t="s">
        <v>5810</v>
      </c>
    </row>
    <row r="2308">
      <c r="A2308" s="54">
        <v>46094.0</v>
      </c>
      <c r="B2308" s="54">
        <v>46095.0</v>
      </c>
      <c r="C2308" s="2" t="s">
        <v>932</v>
      </c>
      <c r="D2308" s="2" t="s">
        <v>146</v>
      </c>
      <c r="E2308" s="2" t="s">
        <v>288</v>
      </c>
      <c r="F2308" s="53">
        <v>0.0</v>
      </c>
      <c r="G2308" s="53">
        <v>0.0</v>
      </c>
      <c r="H2308" s="53">
        <v>0.0</v>
      </c>
      <c r="I2308" s="53">
        <v>0.0</v>
      </c>
      <c r="J2308" s="53">
        <v>0.0</v>
      </c>
      <c r="K2308" s="2" t="s">
        <v>3531</v>
      </c>
      <c r="L2308" s="53">
        <v>0.0</v>
      </c>
      <c r="M2308" s="2" t="s">
        <v>3369</v>
      </c>
      <c r="N2308" s="2" t="s">
        <v>3360</v>
      </c>
      <c r="O2308" s="55"/>
      <c r="AB2308" s="2" t="s">
        <v>164</v>
      </c>
      <c r="AC2308" s="2" t="s">
        <v>3361</v>
      </c>
      <c r="AD2308" s="2" t="s">
        <v>3362</v>
      </c>
      <c r="AE2308" s="2" t="s">
        <v>3363</v>
      </c>
      <c r="AF2308" s="93"/>
      <c r="AG2308" s="2" t="s">
        <v>3364</v>
      </c>
      <c r="AH2308" s="2" t="s">
        <v>3365</v>
      </c>
      <c r="AI2308" s="2">
        <v>0.0</v>
      </c>
      <c r="AJ2308" s="94">
        <v>0.0</v>
      </c>
      <c r="AK2308" s="94">
        <v>0.0</v>
      </c>
      <c r="AL2308" s="79"/>
      <c r="AM2308" s="2" t="s">
        <v>5811</v>
      </c>
    </row>
    <row r="2309">
      <c r="A2309" s="54">
        <v>46094.0</v>
      </c>
      <c r="B2309" s="54">
        <v>46095.0</v>
      </c>
      <c r="C2309" s="2" t="s">
        <v>450</v>
      </c>
      <c r="D2309" s="2" t="s">
        <v>146</v>
      </c>
      <c r="E2309" s="2" t="s">
        <v>288</v>
      </c>
      <c r="F2309" s="53">
        <v>0.0</v>
      </c>
      <c r="G2309" s="53">
        <v>0.0</v>
      </c>
      <c r="H2309" s="53">
        <v>0.0</v>
      </c>
      <c r="I2309" s="53">
        <v>0.0</v>
      </c>
      <c r="J2309" s="53">
        <v>0.0025912236976183335</v>
      </c>
      <c r="K2309" s="2" t="s">
        <v>3531</v>
      </c>
      <c r="L2309" s="53">
        <v>0.0</v>
      </c>
      <c r="M2309" s="2" t="s">
        <v>3369</v>
      </c>
      <c r="N2309" s="2" t="s">
        <v>3360</v>
      </c>
      <c r="O2309" s="55"/>
      <c r="AB2309" s="2" t="s">
        <v>164</v>
      </c>
      <c r="AC2309" s="2" t="s">
        <v>3361</v>
      </c>
      <c r="AD2309" s="2" t="s">
        <v>3362</v>
      </c>
      <c r="AE2309" s="2" t="s">
        <v>3363</v>
      </c>
      <c r="AF2309" s="93"/>
      <c r="AG2309" s="2" t="s">
        <v>3364</v>
      </c>
      <c r="AH2309" s="2" t="s">
        <v>3365</v>
      </c>
      <c r="AI2309" s="2">
        <v>0.0</v>
      </c>
      <c r="AJ2309" s="94">
        <v>6.7144402510988285E-6</v>
      </c>
      <c r="AK2309" s="94">
        <v>0.0</v>
      </c>
      <c r="AL2309" s="79"/>
      <c r="AM2309" s="2" t="s">
        <v>5812</v>
      </c>
    </row>
    <row r="2310">
      <c r="A2310" s="54">
        <v>46094.0</v>
      </c>
      <c r="B2310" s="54">
        <v>46095.0</v>
      </c>
      <c r="C2310" s="2" t="s">
        <v>515</v>
      </c>
      <c r="D2310" s="2" t="s">
        <v>146</v>
      </c>
      <c r="E2310" s="2" t="s">
        <v>288</v>
      </c>
      <c r="F2310" s="53">
        <v>0.0</v>
      </c>
      <c r="G2310" s="53">
        <v>0.0</v>
      </c>
      <c r="H2310" s="53">
        <v>0.04</v>
      </c>
      <c r="I2310" s="53">
        <v>0.019230769230769232</v>
      </c>
      <c r="J2310" s="53">
        <v>0.01469339523385483</v>
      </c>
      <c r="K2310" s="2" t="s">
        <v>3531</v>
      </c>
      <c r="L2310" s="53">
        <v>0.0</v>
      </c>
      <c r="M2310" s="2" t="s">
        <v>3369</v>
      </c>
      <c r="N2310" s="2" t="s">
        <v>3360</v>
      </c>
      <c r="O2310" s="55"/>
      <c r="AB2310" s="2" t="s">
        <v>164</v>
      </c>
      <c r="AC2310" s="2" t="s">
        <v>3361</v>
      </c>
      <c r="AD2310" s="2" t="s">
        <v>3362</v>
      </c>
      <c r="AE2310" s="2" t="s">
        <v>3363</v>
      </c>
      <c r="AF2310" s="93"/>
      <c r="AG2310" s="2" t="s">
        <v>3364</v>
      </c>
      <c r="AH2310" s="2" t="s">
        <v>3365</v>
      </c>
      <c r="AI2310" s="2">
        <v>0.0</v>
      </c>
      <c r="AJ2310" s="94">
        <v>2.158958634982678E-4</v>
      </c>
      <c r="AK2310" s="94">
        <v>3.6982248520710064E-4</v>
      </c>
      <c r="AL2310" s="79"/>
      <c r="AM2310" s="2" t="s">
        <v>5813</v>
      </c>
    </row>
    <row r="2311">
      <c r="A2311" s="54">
        <v>46094.0</v>
      </c>
      <c r="B2311" s="54">
        <v>46095.0</v>
      </c>
      <c r="C2311" s="2" t="s">
        <v>1189</v>
      </c>
      <c r="D2311" s="2" t="s">
        <v>146</v>
      </c>
      <c r="E2311" s="2" t="s">
        <v>288</v>
      </c>
      <c r="F2311" s="53">
        <v>0.0</v>
      </c>
      <c r="G2311" s="53">
        <v>0.0</v>
      </c>
      <c r="H2311" s="53">
        <v>0.0</v>
      </c>
      <c r="I2311" s="53">
        <v>0.0</v>
      </c>
      <c r="J2311" s="53">
        <v>0.0</v>
      </c>
      <c r="K2311" s="2" t="s">
        <v>3531</v>
      </c>
      <c r="L2311" s="53">
        <v>0.0</v>
      </c>
      <c r="M2311" s="2" t="s">
        <v>3369</v>
      </c>
      <c r="N2311" s="2" t="s">
        <v>3360</v>
      </c>
      <c r="O2311" s="55"/>
      <c r="AB2311" s="2" t="s">
        <v>164</v>
      </c>
      <c r="AC2311" s="2" t="s">
        <v>3361</v>
      </c>
      <c r="AD2311" s="2" t="s">
        <v>3362</v>
      </c>
      <c r="AE2311" s="2" t="s">
        <v>3363</v>
      </c>
      <c r="AF2311" s="93"/>
      <c r="AG2311" s="101" t="s">
        <v>3364</v>
      </c>
      <c r="AH2311" s="101" t="s">
        <v>3365</v>
      </c>
      <c r="AI2311" s="2">
        <v>0.0</v>
      </c>
      <c r="AJ2311" s="94">
        <v>0.0</v>
      </c>
      <c r="AK2311" s="94">
        <v>0.0</v>
      </c>
      <c r="AL2311" s="79"/>
      <c r="AM2311" s="2" t="s">
        <v>5814</v>
      </c>
    </row>
    <row r="2312">
      <c r="A2312" s="54">
        <v>46095.0</v>
      </c>
      <c r="B2312" s="54">
        <v>46096.0</v>
      </c>
      <c r="C2312" s="2" t="s">
        <v>178</v>
      </c>
      <c r="D2312" s="2" t="s">
        <v>146</v>
      </c>
      <c r="E2312" s="2" t="s">
        <v>256</v>
      </c>
      <c r="F2312" s="53">
        <v>0.0</v>
      </c>
      <c r="G2312" s="53">
        <v>0.0</v>
      </c>
      <c r="H2312" s="53">
        <v>0.0</v>
      </c>
      <c r="I2312" s="53">
        <v>0.019230769230769232</v>
      </c>
      <c r="J2312" s="53">
        <v>0.024392210318488608</v>
      </c>
      <c r="K2312" s="2" t="s">
        <v>4388</v>
      </c>
      <c r="L2312" s="53">
        <v>0.0</v>
      </c>
      <c r="M2312" s="2" t="s">
        <v>3369</v>
      </c>
      <c r="N2312" s="2" t="s">
        <v>3360</v>
      </c>
      <c r="O2312" s="55"/>
      <c r="AB2312" s="2" t="s">
        <v>164</v>
      </c>
      <c r="AC2312" s="2" t="s">
        <v>3361</v>
      </c>
      <c r="AD2312" s="2" t="s">
        <v>3362</v>
      </c>
      <c r="AE2312" s="2" t="s">
        <v>3363</v>
      </c>
      <c r="AF2312" s="93"/>
      <c r="AG2312" s="2" t="s">
        <v>3364</v>
      </c>
      <c r="AH2312" s="2" t="s">
        <v>3365</v>
      </c>
      <c r="AI2312" s="2">
        <v>0.0</v>
      </c>
      <c r="AJ2312" s="94">
        <v>5.949799242213821E-4</v>
      </c>
      <c r="AK2312" s="94">
        <v>3.6982248520710064E-4</v>
      </c>
      <c r="AL2312" s="79"/>
      <c r="AM2312" s="2" t="s">
        <v>5815</v>
      </c>
    </row>
    <row r="2313">
      <c r="A2313" s="54">
        <v>46095.0</v>
      </c>
      <c r="B2313" s="54">
        <v>46096.0</v>
      </c>
      <c r="C2313" s="2" t="s">
        <v>932</v>
      </c>
      <c r="D2313" s="2" t="s">
        <v>146</v>
      </c>
      <c r="E2313" s="2" t="s">
        <v>256</v>
      </c>
      <c r="F2313" s="53">
        <v>0.0</v>
      </c>
      <c r="G2313" s="53">
        <v>0.0</v>
      </c>
      <c r="H2313" s="53">
        <v>0.0</v>
      </c>
      <c r="I2313" s="53">
        <v>0.0</v>
      </c>
      <c r="J2313" s="53">
        <v>0.0</v>
      </c>
      <c r="K2313" s="2" t="s">
        <v>3531</v>
      </c>
      <c r="L2313" s="53">
        <v>0.0</v>
      </c>
      <c r="M2313" s="2" t="s">
        <v>3369</v>
      </c>
      <c r="N2313" s="2" t="s">
        <v>3360</v>
      </c>
      <c r="O2313" s="55"/>
      <c r="AB2313" s="2" t="s">
        <v>164</v>
      </c>
      <c r="AC2313" s="2" t="s">
        <v>3361</v>
      </c>
      <c r="AD2313" s="2" t="s">
        <v>3362</v>
      </c>
      <c r="AE2313" s="2" t="s">
        <v>3363</v>
      </c>
      <c r="AF2313" s="93"/>
      <c r="AG2313" s="2" t="s">
        <v>3364</v>
      </c>
      <c r="AH2313" s="2" t="s">
        <v>3365</v>
      </c>
      <c r="AI2313" s="2">
        <v>0.0</v>
      </c>
      <c r="AJ2313" s="94">
        <v>0.0</v>
      </c>
      <c r="AK2313" s="94">
        <v>0.0</v>
      </c>
      <c r="AL2313" s="79"/>
      <c r="AM2313" s="2" t="s">
        <v>5816</v>
      </c>
    </row>
    <row r="2314">
      <c r="A2314" s="54">
        <v>46095.0</v>
      </c>
      <c r="B2314" s="54">
        <v>46096.0</v>
      </c>
      <c r="C2314" s="2" t="s">
        <v>450</v>
      </c>
      <c r="D2314" s="2" t="s">
        <v>146</v>
      </c>
      <c r="E2314" s="2" t="s">
        <v>256</v>
      </c>
      <c r="F2314" s="53">
        <v>0.0</v>
      </c>
      <c r="G2314" s="53">
        <v>0.0</v>
      </c>
      <c r="H2314" s="53">
        <v>0.04</v>
      </c>
      <c r="I2314" s="53">
        <v>0.019230769230769232</v>
      </c>
      <c r="J2314" s="53">
        <v>0.012601153484817348</v>
      </c>
      <c r="K2314" s="2" t="s">
        <v>3531</v>
      </c>
      <c r="L2314" s="53">
        <v>0.0</v>
      </c>
      <c r="M2314" s="2" t="s">
        <v>3369</v>
      </c>
      <c r="N2314" s="2" t="s">
        <v>3360</v>
      </c>
      <c r="O2314" s="55"/>
      <c r="AB2314" s="2" t="s">
        <v>164</v>
      </c>
      <c r="AC2314" s="2" t="s">
        <v>3361</v>
      </c>
      <c r="AD2314" s="2" t="s">
        <v>3362</v>
      </c>
      <c r="AE2314" s="2" t="s">
        <v>3363</v>
      </c>
      <c r="AF2314" s="93"/>
      <c r="AG2314" s="2" t="s">
        <v>3364</v>
      </c>
      <c r="AH2314" s="2" t="s">
        <v>3365</v>
      </c>
      <c r="AI2314" s="2">
        <v>0.0</v>
      </c>
      <c r="AJ2314" s="94">
        <v>1.587890691479244E-4</v>
      </c>
      <c r="AK2314" s="94">
        <v>3.6982248520710064E-4</v>
      </c>
      <c r="AL2314" s="79"/>
      <c r="AM2314" s="2" t="s">
        <v>5817</v>
      </c>
    </row>
    <row r="2315">
      <c r="A2315" s="54">
        <v>46095.0</v>
      </c>
      <c r="B2315" s="54">
        <v>46096.0</v>
      </c>
      <c r="C2315" s="2" t="s">
        <v>515</v>
      </c>
      <c r="D2315" s="2" t="s">
        <v>146</v>
      </c>
      <c r="E2315" s="2" t="s">
        <v>256</v>
      </c>
      <c r="F2315" s="53">
        <v>0.0</v>
      </c>
      <c r="G2315" s="53">
        <v>0.0</v>
      </c>
      <c r="H2315" s="53">
        <v>0.0</v>
      </c>
      <c r="I2315" s="53">
        <v>0.0</v>
      </c>
      <c r="J2315" s="53">
        <v>0.00407650586509322</v>
      </c>
      <c r="K2315" s="2" t="s">
        <v>3531</v>
      </c>
      <c r="L2315" s="53">
        <v>0.0</v>
      </c>
      <c r="M2315" s="2" t="s">
        <v>3369</v>
      </c>
      <c r="N2315" s="2" t="s">
        <v>3360</v>
      </c>
      <c r="O2315" s="55"/>
      <c r="AB2315" s="2" t="s">
        <v>164</v>
      </c>
      <c r="AC2315" s="2" t="s">
        <v>3361</v>
      </c>
      <c r="AD2315" s="2" t="s">
        <v>3362</v>
      </c>
      <c r="AE2315" s="2" t="s">
        <v>3363</v>
      </c>
      <c r="AF2315" s="93"/>
      <c r="AG2315" s="2" t="s">
        <v>3364</v>
      </c>
      <c r="AH2315" s="2" t="s">
        <v>3365</v>
      </c>
      <c r="AI2315" s="2">
        <v>0.0</v>
      </c>
      <c r="AJ2315" s="94">
        <v>1.6617900068139425E-5</v>
      </c>
      <c r="AK2315" s="94">
        <v>0.0</v>
      </c>
      <c r="AL2315" s="79"/>
      <c r="AM2315" s="2" t="s">
        <v>5818</v>
      </c>
    </row>
    <row r="2316">
      <c r="A2316" s="54">
        <v>46095.0</v>
      </c>
      <c r="B2316" s="54">
        <v>46096.0</v>
      </c>
      <c r="C2316" s="2" t="s">
        <v>1189</v>
      </c>
      <c r="D2316" s="2" t="s">
        <v>146</v>
      </c>
      <c r="E2316" s="2" t="s">
        <v>256</v>
      </c>
      <c r="F2316" s="53">
        <v>0.0</v>
      </c>
      <c r="G2316" s="53">
        <v>0.0</v>
      </c>
      <c r="H2316" s="53">
        <v>0.0</v>
      </c>
      <c r="I2316" s="53">
        <v>0.0</v>
      </c>
      <c r="J2316" s="53">
        <v>0.0</v>
      </c>
      <c r="K2316" s="2" t="s">
        <v>3531</v>
      </c>
      <c r="L2316" s="53">
        <v>0.0</v>
      </c>
      <c r="M2316" s="2" t="s">
        <v>3369</v>
      </c>
      <c r="N2316" s="2" t="s">
        <v>3360</v>
      </c>
      <c r="O2316" s="55"/>
      <c r="AB2316" s="2" t="s">
        <v>164</v>
      </c>
      <c r="AC2316" s="2" t="s">
        <v>3361</v>
      </c>
      <c r="AD2316" s="2" t="s">
        <v>3362</v>
      </c>
      <c r="AE2316" s="2" t="s">
        <v>3363</v>
      </c>
      <c r="AF2316" s="93"/>
      <c r="AG2316" s="101" t="s">
        <v>3364</v>
      </c>
      <c r="AH2316" s="101" t="s">
        <v>3365</v>
      </c>
      <c r="AI2316" s="2">
        <v>0.0</v>
      </c>
      <c r="AJ2316" s="94">
        <v>0.0</v>
      </c>
      <c r="AK2316" s="94">
        <v>0.0</v>
      </c>
      <c r="AL2316" s="79"/>
      <c r="AM2316" s="2" t="s">
        <v>5819</v>
      </c>
    </row>
    <row r="2317">
      <c r="A2317" s="54">
        <v>46096.0</v>
      </c>
      <c r="B2317" s="54">
        <v>46097.0</v>
      </c>
      <c r="C2317" s="2" t="s">
        <v>178</v>
      </c>
      <c r="D2317" s="2" t="s">
        <v>146</v>
      </c>
      <c r="E2317" s="2" t="s">
        <v>180</v>
      </c>
      <c r="F2317" s="53">
        <v>0.0</v>
      </c>
      <c r="G2317" s="53">
        <v>0.0</v>
      </c>
      <c r="H2317" s="53">
        <v>0.0</v>
      </c>
      <c r="I2317" s="53">
        <v>0.019230769230769232</v>
      </c>
      <c r="J2317" s="53">
        <v>0.021632956275198144</v>
      </c>
      <c r="K2317" s="2" t="s">
        <v>4388</v>
      </c>
      <c r="L2317" s="53">
        <v>0.0</v>
      </c>
      <c r="M2317" s="2" t="s">
        <v>3369</v>
      </c>
      <c r="N2317" s="2" t="s">
        <v>3360</v>
      </c>
      <c r="O2317" s="55"/>
      <c r="AB2317" s="2" t="s">
        <v>164</v>
      </c>
      <c r="AC2317" s="2" t="s">
        <v>3361</v>
      </c>
      <c r="AD2317" s="2" t="s">
        <v>3362</v>
      </c>
      <c r="AE2317" s="2" t="s">
        <v>3363</v>
      </c>
      <c r="AF2317" s="93"/>
      <c r="AG2317" s="2" t="s">
        <v>3364</v>
      </c>
      <c r="AH2317" s="2" t="s">
        <v>3365</v>
      </c>
      <c r="AI2317" s="2">
        <v>0.0</v>
      </c>
      <c r="AJ2317" s="94">
        <v>4.6798479720463473E-4</v>
      </c>
      <c r="AK2317" s="94">
        <v>3.6982248520710064E-4</v>
      </c>
      <c r="AL2317" s="79"/>
      <c r="AM2317" s="2" t="s">
        <v>5820</v>
      </c>
    </row>
    <row r="2318">
      <c r="A2318" s="54">
        <v>46096.0</v>
      </c>
      <c r="B2318" s="54">
        <v>46097.0</v>
      </c>
      <c r="C2318" s="2" t="s">
        <v>932</v>
      </c>
      <c r="D2318" s="2" t="s">
        <v>146</v>
      </c>
      <c r="E2318" s="2" t="s">
        <v>180</v>
      </c>
      <c r="F2318" s="53">
        <v>0.0</v>
      </c>
      <c r="G2318" s="53">
        <v>0.0</v>
      </c>
      <c r="H2318" s="53">
        <v>0.0</v>
      </c>
      <c r="I2318" s="53">
        <v>0.0</v>
      </c>
      <c r="J2318" s="53">
        <v>0.0</v>
      </c>
      <c r="K2318" s="2" t="s">
        <v>3531</v>
      </c>
      <c r="L2318" s="53">
        <v>0.0</v>
      </c>
      <c r="M2318" s="2" t="s">
        <v>3369</v>
      </c>
      <c r="N2318" s="2" t="s">
        <v>3360</v>
      </c>
      <c r="O2318" s="55"/>
      <c r="AB2318" s="2" t="s">
        <v>164</v>
      </c>
      <c r="AC2318" s="2" t="s">
        <v>3361</v>
      </c>
      <c r="AD2318" s="2" t="s">
        <v>3362</v>
      </c>
      <c r="AE2318" s="2" t="s">
        <v>3363</v>
      </c>
      <c r="AF2318" s="93"/>
      <c r="AG2318" s="2" t="s">
        <v>3364</v>
      </c>
      <c r="AH2318" s="2" t="s">
        <v>3365</v>
      </c>
      <c r="AI2318" s="2">
        <v>0.0</v>
      </c>
      <c r="AJ2318" s="94">
        <v>0.0</v>
      </c>
      <c r="AK2318" s="94">
        <v>0.0</v>
      </c>
      <c r="AL2318" s="79"/>
      <c r="AM2318" s="2" t="s">
        <v>5821</v>
      </c>
    </row>
    <row r="2319">
      <c r="A2319" s="54">
        <v>46096.0</v>
      </c>
      <c r="B2319" s="54">
        <v>46097.0</v>
      </c>
      <c r="C2319" s="2" t="s">
        <v>450</v>
      </c>
      <c r="D2319" s="2" t="s">
        <v>146</v>
      </c>
      <c r="E2319" s="2" t="s">
        <v>180</v>
      </c>
      <c r="F2319" s="53">
        <v>0.0</v>
      </c>
      <c r="G2319" s="53">
        <v>0.0</v>
      </c>
      <c r="H2319" s="53">
        <v>0.0</v>
      </c>
      <c r="I2319" s="53">
        <v>0.0</v>
      </c>
      <c r="J2319" s="53">
        <v>0.002551616203198081</v>
      </c>
      <c r="K2319" s="2" t="s">
        <v>3531</v>
      </c>
      <c r="L2319" s="53">
        <v>0.0</v>
      </c>
      <c r="M2319" s="2" t="s">
        <v>3369</v>
      </c>
      <c r="N2319" s="2" t="s">
        <v>3360</v>
      </c>
      <c r="O2319" s="55"/>
      <c r="AB2319" s="2" t="s">
        <v>164</v>
      </c>
      <c r="AC2319" s="2" t="s">
        <v>3361</v>
      </c>
      <c r="AD2319" s="2" t="s">
        <v>3362</v>
      </c>
      <c r="AE2319" s="2" t="s">
        <v>3363</v>
      </c>
      <c r="AF2319" s="93"/>
      <c r="AG2319" s="2" t="s">
        <v>3364</v>
      </c>
      <c r="AH2319" s="2" t="s">
        <v>3365</v>
      </c>
      <c r="AI2319" s="2">
        <v>0.0</v>
      </c>
      <c r="AJ2319" s="94">
        <v>6.51074524842299E-6</v>
      </c>
      <c r="AK2319" s="94">
        <v>0.0</v>
      </c>
      <c r="AL2319" s="79"/>
      <c r="AM2319" s="2" t="s">
        <v>5822</v>
      </c>
    </row>
    <row r="2320">
      <c r="A2320" s="54">
        <v>46096.0</v>
      </c>
      <c r="B2320" s="54">
        <v>46097.0</v>
      </c>
      <c r="C2320" s="2" t="s">
        <v>515</v>
      </c>
      <c r="D2320" s="2" t="s">
        <v>146</v>
      </c>
      <c r="E2320" s="2" t="s">
        <v>180</v>
      </c>
      <c r="F2320" s="53">
        <v>0.0</v>
      </c>
      <c r="G2320" s="53">
        <v>0.0</v>
      </c>
      <c r="H2320" s="53">
        <v>0.0</v>
      </c>
      <c r="I2320" s="53">
        <v>0.0</v>
      </c>
      <c r="J2320" s="53">
        <v>0.004045230693036799</v>
      </c>
      <c r="K2320" s="2" t="s">
        <v>3531</v>
      </c>
      <c r="L2320" s="53">
        <v>0.0</v>
      </c>
      <c r="M2320" s="2" t="s">
        <v>3369</v>
      </c>
      <c r="N2320" s="2" t="s">
        <v>3360</v>
      </c>
      <c r="O2320" s="55"/>
      <c r="AB2320" s="2" t="s">
        <v>164</v>
      </c>
      <c r="AC2320" s="2" t="s">
        <v>3361</v>
      </c>
      <c r="AD2320" s="2" t="s">
        <v>3362</v>
      </c>
      <c r="AE2320" s="2" t="s">
        <v>3363</v>
      </c>
      <c r="AF2320" s="93"/>
      <c r="AG2320" s="2" t="s">
        <v>3364</v>
      </c>
      <c r="AH2320" s="2" t="s">
        <v>3365</v>
      </c>
      <c r="AI2320" s="2">
        <v>0.0</v>
      </c>
      <c r="AJ2320" s="94">
        <v>1.6363891359886982E-5</v>
      </c>
      <c r="AK2320" s="94">
        <v>0.0</v>
      </c>
      <c r="AL2320" s="79"/>
      <c r="AM2320" s="2" t="s">
        <v>5823</v>
      </c>
    </row>
    <row r="2321">
      <c r="A2321" s="54">
        <v>46096.0</v>
      </c>
      <c r="B2321" s="54">
        <v>46097.0</v>
      </c>
      <c r="C2321" s="2" t="s">
        <v>1189</v>
      </c>
      <c r="D2321" s="2" t="s">
        <v>146</v>
      </c>
      <c r="E2321" s="2" t="s">
        <v>180</v>
      </c>
      <c r="F2321" s="53">
        <v>0.0</v>
      </c>
      <c r="G2321" s="53">
        <v>0.0</v>
      </c>
      <c r="H2321" s="53">
        <v>0.0</v>
      </c>
      <c r="I2321" s="53">
        <v>0.0</v>
      </c>
      <c r="J2321" s="53">
        <v>0.0</v>
      </c>
      <c r="K2321" s="2" t="s">
        <v>3531</v>
      </c>
      <c r="L2321" s="53">
        <v>0.0</v>
      </c>
      <c r="M2321" s="2" t="s">
        <v>3369</v>
      </c>
      <c r="N2321" s="2" t="s">
        <v>3360</v>
      </c>
      <c r="O2321" s="55"/>
      <c r="AB2321" s="2" t="s">
        <v>164</v>
      </c>
      <c r="AC2321" s="2" t="s">
        <v>3361</v>
      </c>
      <c r="AD2321" s="2" t="s">
        <v>3362</v>
      </c>
      <c r="AE2321" s="2" t="s">
        <v>3363</v>
      </c>
      <c r="AF2321" s="93"/>
      <c r="AG2321" s="101" t="s">
        <v>3364</v>
      </c>
      <c r="AH2321" s="101" t="s">
        <v>3365</v>
      </c>
      <c r="AI2321" s="2">
        <v>0.0</v>
      </c>
      <c r="AJ2321" s="94">
        <v>0.0</v>
      </c>
      <c r="AK2321" s="94">
        <v>0.0</v>
      </c>
      <c r="AL2321" s="79"/>
      <c r="AM2321" s="2" t="s">
        <v>5824</v>
      </c>
    </row>
    <row r="2322">
      <c r="A2322" s="54">
        <v>46097.0</v>
      </c>
      <c r="B2322" s="54">
        <v>46098.0</v>
      </c>
      <c r="C2322" s="2" t="s">
        <v>178</v>
      </c>
      <c r="D2322" s="2" t="s">
        <v>146</v>
      </c>
      <c r="E2322" s="2" t="s">
        <v>208</v>
      </c>
      <c r="F2322" s="53">
        <v>0.0</v>
      </c>
      <c r="G2322" s="53">
        <v>0.0</v>
      </c>
      <c r="H2322" s="53">
        <v>0.0</v>
      </c>
      <c r="I2322" s="53">
        <v>0.0</v>
      </c>
      <c r="J2322" s="53">
        <v>0.018258756351270312</v>
      </c>
      <c r="K2322" s="2" t="s">
        <v>4388</v>
      </c>
      <c r="L2322" s="53">
        <v>0.0</v>
      </c>
      <c r="M2322" s="2" t="s">
        <v>3369</v>
      </c>
      <c r="N2322" s="2" t="s">
        <v>3360</v>
      </c>
      <c r="O2322" s="55"/>
      <c r="AB2322" s="2" t="s">
        <v>164</v>
      </c>
      <c r="AC2322" s="2" t="s">
        <v>3361</v>
      </c>
      <c r="AD2322" s="2" t="s">
        <v>3362</v>
      </c>
      <c r="AE2322" s="2" t="s">
        <v>3363</v>
      </c>
      <c r="AF2322" s="93"/>
      <c r="AG2322" s="2" t="s">
        <v>3364</v>
      </c>
      <c r="AH2322" s="2" t="s">
        <v>3365</v>
      </c>
      <c r="AI2322" s="2">
        <v>0.0</v>
      </c>
      <c r="AJ2322" s="94">
        <v>3.3338218349505396E-4</v>
      </c>
      <c r="AK2322" s="94">
        <v>0.0</v>
      </c>
      <c r="AL2322" s="79"/>
      <c r="AM2322" s="2" t="s">
        <v>5825</v>
      </c>
    </row>
    <row r="2323">
      <c r="A2323" s="54">
        <v>46097.0</v>
      </c>
      <c r="B2323" s="54">
        <v>46098.0</v>
      </c>
      <c r="C2323" s="2" t="s">
        <v>932</v>
      </c>
      <c r="D2323" s="2" t="s">
        <v>146</v>
      </c>
      <c r="E2323" s="2" t="s">
        <v>208</v>
      </c>
      <c r="F2323" s="53">
        <v>0.0</v>
      </c>
      <c r="G2323" s="53">
        <v>0.0</v>
      </c>
      <c r="H2323" s="53">
        <v>0.0</v>
      </c>
      <c r="I2323" s="53">
        <v>0.0</v>
      </c>
      <c r="J2323" s="53">
        <v>0.0</v>
      </c>
      <c r="K2323" s="2" t="s">
        <v>3531</v>
      </c>
      <c r="L2323" s="53">
        <v>0.0</v>
      </c>
      <c r="M2323" s="2" t="s">
        <v>3369</v>
      </c>
      <c r="N2323" s="2" t="s">
        <v>3360</v>
      </c>
      <c r="O2323" s="55"/>
      <c r="AB2323" s="2" t="s">
        <v>164</v>
      </c>
      <c r="AC2323" s="2" t="s">
        <v>3361</v>
      </c>
      <c r="AD2323" s="2" t="s">
        <v>3362</v>
      </c>
      <c r="AE2323" s="2" t="s">
        <v>3363</v>
      </c>
      <c r="AF2323" s="93"/>
      <c r="AG2323" s="2" t="s">
        <v>3364</v>
      </c>
      <c r="AH2323" s="2" t="s">
        <v>3365</v>
      </c>
      <c r="AI2323" s="2">
        <v>0.0</v>
      </c>
      <c r="AJ2323" s="94">
        <v>0.0</v>
      </c>
      <c r="AK2323" s="94">
        <v>0.0</v>
      </c>
      <c r="AL2323" s="79"/>
      <c r="AM2323" s="2" t="s">
        <v>5826</v>
      </c>
    </row>
    <row r="2324">
      <c r="A2324" s="54">
        <v>46097.0</v>
      </c>
      <c r="B2324" s="54">
        <v>46098.0</v>
      </c>
      <c r="C2324" s="2" t="s">
        <v>450</v>
      </c>
      <c r="D2324" s="2" t="s">
        <v>146</v>
      </c>
      <c r="E2324" s="2" t="s">
        <v>208</v>
      </c>
      <c r="F2324" s="53">
        <v>0.0</v>
      </c>
      <c r="G2324" s="53">
        <v>0.0</v>
      </c>
      <c r="H2324" s="53">
        <v>0.0</v>
      </c>
      <c r="I2324" s="53">
        <v>0.0</v>
      </c>
      <c r="J2324" s="53">
        <v>0.002532040066570801</v>
      </c>
      <c r="K2324" s="2" t="s">
        <v>3531</v>
      </c>
      <c r="L2324" s="53">
        <v>0.0</v>
      </c>
      <c r="M2324" s="2" t="s">
        <v>3369</v>
      </c>
      <c r="N2324" s="2" t="s">
        <v>3360</v>
      </c>
      <c r="O2324" s="55"/>
      <c r="AB2324" s="2" t="s">
        <v>164</v>
      </c>
      <c r="AC2324" s="2" t="s">
        <v>3361</v>
      </c>
      <c r="AD2324" s="2" t="s">
        <v>3362</v>
      </c>
      <c r="AE2324" s="2" t="s">
        <v>3363</v>
      </c>
      <c r="AF2324" s="93"/>
      <c r="AG2324" s="2" t="s">
        <v>3364</v>
      </c>
      <c r="AH2324" s="2" t="s">
        <v>3365</v>
      </c>
      <c r="AI2324" s="2">
        <v>0.0</v>
      </c>
      <c r="AJ2324" s="94">
        <v>6.411226898719867E-6</v>
      </c>
      <c r="AK2324" s="94">
        <v>0.0</v>
      </c>
      <c r="AL2324" s="79"/>
      <c r="AM2324" s="2" t="s">
        <v>5827</v>
      </c>
    </row>
    <row r="2325">
      <c r="A2325" s="54">
        <v>46097.0</v>
      </c>
      <c r="B2325" s="54">
        <v>46098.0</v>
      </c>
      <c r="C2325" s="2" t="s">
        <v>515</v>
      </c>
      <c r="D2325" s="2" t="s">
        <v>146</v>
      </c>
      <c r="E2325" s="2" t="s">
        <v>208</v>
      </c>
      <c r="F2325" s="53">
        <v>0.0</v>
      </c>
      <c r="G2325" s="53">
        <v>0.0</v>
      </c>
      <c r="H2325" s="53">
        <v>0.0</v>
      </c>
      <c r="I2325" s="53">
        <v>0.0</v>
      </c>
      <c r="J2325" s="53">
        <v>0.004014195465781031</v>
      </c>
      <c r="K2325" s="2" t="s">
        <v>3531</v>
      </c>
      <c r="L2325" s="53">
        <v>0.0</v>
      </c>
      <c r="M2325" s="2" t="s">
        <v>3369</v>
      </c>
      <c r="N2325" s="2" t="s">
        <v>3360</v>
      </c>
      <c r="O2325" s="55"/>
      <c r="AB2325" s="2" t="s">
        <v>164</v>
      </c>
      <c r="AC2325" s="2" t="s">
        <v>3361</v>
      </c>
      <c r="AD2325" s="2" t="s">
        <v>3362</v>
      </c>
      <c r="AE2325" s="2" t="s">
        <v>3363</v>
      </c>
      <c r="AF2325" s="93"/>
      <c r="AG2325" s="2" t="s">
        <v>3364</v>
      </c>
      <c r="AH2325" s="2" t="s">
        <v>3365</v>
      </c>
      <c r="AI2325" s="2">
        <v>0.0</v>
      </c>
      <c r="AJ2325" s="94">
        <v>1.611376523749699E-5</v>
      </c>
      <c r="AK2325" s="94">
        <v>0.0</v>
      </c>
      <c r="AL2325" s="79"/>
      <c r="AM2325" s="2" t="s">
        <v>5828</v>
      </c>
    </row>
    <row r="2326">
      <c r="A2326" s="54">
        <v>46097.0</v>
      </c>
      <c r="B2326" s="54">
        <v>46098.0</v>
      </c>
      <c r="C2326" s="2" t="s">
        <v>1189</v>
      </c>
      <c r="D2326" s="2" t="s">
        <v>146</v>
      </c>
      <c r="E2326" s="2" t="s">
        <v>208</v>
      </c>
      <c r="F2326" s="53">
        <v>0.0</v>
      </c>
      <c r="G2326" s="53">
        <v>0.0</v>
      </c>
      <c r="H2326" s="53">
        <v>0.0</v>
      </c>
      <c r="I2326" s="53">
        <v>0.0</v>
      </c>
      <c r="J2326" s="53">
        <v>0.0</v>
      </c>
      <c r="K2326" s="2" t="s">
        <v>3531</v>
      </c>
      <c r="L2326" s="53">
        <v>0.0</v>
      </c>
      <c r="M2326" s="2" t="s">
        <v>3369</v>
      </c>
      <c r="N2326" s="2" t="s">
        <v>3360</v>
      </c>
      <c r="O2326" s="55"/>
      <c r="AB2326" s="2" t="s">
        <v>164</v>
      </c>
      <c r="AC2326" s="2" t="s">
        <v>3361</v>
      </c>
      <c r="AD2326" s="2" t="s">
        <v>3362</v>
      </c>
      <c r="AE2326" s="2" t="s">
        <v>3363</v>
      </c>
      <c r="AF2326" s="93"/>
      <c r="AG2326" s="101" t="s">
        <v>3364</v>
      </c>
      <c r="AH2326" s="101" t="s">
        <v>3365</v>
      </c>
      <c r="AI2326" s="2">
        <v>0.0</v>
      </c>
      <c r="AJ2326" s="94">
        <v>0.0</v>
      </c>
      <c r="AK2326" s="94">
        <v>0.0</v>
      </c>
      <c r="AL2326" s="79"/>
      <c r="AM2326" s="2" t="s">
        <v>5829</v>
      </c>
    </row>
    <row r="2327">
      <c r="A2327" s="54">
        <v>46098.0</v>
      </c>
      <c r="B2327" s="54">
        <v>46099.0</v>
      </c>
      <c r="C2327" s="2" t="s">
        <v>178</v>
      </c>
      <c r="D2327" s="2" t="s">
        <v>146</v>
      </c>
      <c r="E2327" s="2" t="s">
        <v>303</v>
      </c>
      <c r="F2327" s="53">
        <v>0.0</v>
      </c>
      <c r="G2327" s="53">
        <v>0.0</v>
      </c>
      <c r="H2327" s="53">
        <v>0.04</v>
      </c>
      <c r="I2327" s="53">
        <v>0.019230769230769232</v>
      </c>
      <c r="J2327" s="53">
        <v>0.03125155242842758</v>
      </c>
      <c r="K2327" s="2" t="s">
        <v>4388</v>
      </c>
      <c r="L2327" s="53">
        <v>0.0</v>
      </c>
      <c r="M2327" s="2" t="s">
        <v>3369</v>
      </c>
      <c r="N2327" s="2" t="s">
        <v>3360</v>
      </c>
      <c r="O2327" s="55"/>
      <c r="AB2327" s="2" t="s">
        <v>164</v>
      </c>
      <c r="AC2327" s="2" t="s">
        <v>3361</v>
      </c>
      <c r="AD2327" s="2" t="s">
        <v>3362</v>
      </c>
      <c r="AE2327" s="2" t="s">
        <v>3363</v>
      </c>
      <c r="AF2327" s="93"/>
      <c r="AG2327" s="2" t="s">
        <v>3364</v>
      </c>
      <c r="AH2327" s="2" t="s">
        <v>3365</v>
      </c>
      <c r="AI2327" s="2">
        <v>0.0</v>
      </c>
      <c r="AJ2327" s="94">
        <v>9.766595291867577E-4</v>
      </c>
      <c r="AK2327" s="94">
        <v>3.6982248520710064E-4</v>
      </c>
      <c r="AL2327" s="79"/>
      <c r="AM2327" s="2" t="s">
        <v>5830</v>
      </c>
    </row>
    <row r="2328">
      <c r="A2328" s="54">
        <v>46098.0</v>
      </c>
      <c r="B2328" s="54">
        <v>46099.0</v>
      </c>
      <c r="C2328" s="2" t="s">
        <v>932</v>
      </c>
      <c r="D2328" s="2" t="s">
        <v>146</v>
      </c>
      <c r="E2328" s="2" t="s">
        <v>303</v>
      </c>
      <c r="F2328" s="53">
        <v>0.0</v>
      </c>
      <c r="G2328" s="53">
        <v>0.0</v>
      </c>
      <c r="H2328" s="53">
        <v>0.0</v>
      </c>
      <c r="I2328" s="53">
        <v>0.0</v>
      </c>
      <c r="J2328" s="53">
        <v>0.0</v>
      </c>
      <c r="K2328" s="2" t="s">
        <v>3531</v>
      </c>
      <c r="L2328" s="53">
        <v>0.0</v>
      </c>
      <c r="M2328" s="2" t="s">
        <v>3369</v>
      </c>
      <c r="N2328" s="2" t="s">
        <v>3360</v>
      </c>
      <c r="O2328" s="55"/>
      <c r="AB2328" s="2" t="s">
        <v>164</v>
      </c>
      <c r="AC2328" s="2" t="s">
        <v>3361</v>
      </c>
      <c r="AD2328" s="2" t="s">
        <v>3362</v>
      </c>
      <c r="AE2328" s="2" t="s">
        <v>3363</v>
      </c>
      <c r="AF2328" s="93"/>
      <c r="AG2328" s="2" t="s">
        <v>3364</v>
      </c>
      <c r="AH2328" s="2" t="s">
        <v>3365</v>
      </c>
      <c r="AI2328" s="2">
        <v>0.0</v>
      </c>
      <c r="AJ2328" s="94">
        <v>0.0</v>
      </c>
      <c r="AK2328" s="94">
        <v>0.0</v>
      </c>
      <c r="AL2328" s="79"/>
      <c r="AM2328" s="2" t="s">
        <v>5831</v>
      </c>
    </row>
    <row r="2329">
      <c r="A2329" s="54">
        <v>46098.0</v>
      </c>
      <c r="B2329" s="54">
        <v>46099.0</v>
      </c>
      <c r="C2329" s="2" t="s">
        <v>450</v>
      </c>
      <c r="D2329" s="2" t="s">
        <v>146</v>
      </c>
      <c r="E2329" s="2" t="s">
        <v>303</v>
      </c>
      <c r="F2329" s="53">
        <v>0.0</v>
      </c>
      <c r="G2329" s="53">
        <v>0.0</v>
      </c>
      <c r="H2329" s="53">
        <v>0.0</v>
      </c>
      <c r="I2329" s="53">
        <v>0.0</v>
      </c>
      <c r="J2329" s="53">
        <v>0.0025126141191156894</v>
      </c>
      <c r="K2329" s="2" t="s">
        <v>3531</v>
      </c>
      <c r="L2329" s="53">
        <v>0.0</v>
      </c>
      <c r="M2329" s="2" t="s">
        <v>3369</v>
      </c>
      <c r="N2329" s="2" t="s">
        <v>3360</v>
      </c>
      <c r="O2329" s="55"/>
      <c r="AB2329" s="2" t="s">
        <v>164</v>
      </c>
      <c r="AC2329" s="2" t="s">
        <v>3361</v>
      </c>
      <c r="AD2329" s="2" t="s">
        <v>3362</v>
      </c>
      <c r="AE2329" s="2" t="s">
        <v>3363</v>
      </c>
      <c r="AF2329" s="93"/>
      <c r="AG2329" s="2" t="s">
        <v>3364</v>
      </c>
      <c r="AH2329" s="2" t="s">
        <v>3365</v>
      </c>
      <c r="AI2329" s="2">
        <v>0.0</v>
      </c>
      <c r="AJ2329" s="94">
        <v>6.313229711579512E-6</v>
      </c>
      <c r="AK2329" s="94">
        <v>0.0</v>
      </c>
      <c r="AL2329" s="79"/>
      <c r="AM2329" s="2" t="s">
        <v>5832</v>
      </c>
    </row>
    <row r="2330">
      <c r="A2330" s="54">
        <v>46098.0</v>
      </c>
      <c r="B2330" s="54">
        <v>46099.0</v>
      </c>
      <c r="C2330" s="2" t="s">
        <v>515</v>
      </c>
      <c r="D2330" s="2" t="s">
        <v>146</v>
      </c>
      <c r="E2330" s="2" t="s">
        <v>303</v>
      </c>
      <c r="F2330" s="53">
        <v>0.0</v>
      </c>
      <c r="G2330" s="53">
        <v>0.0</v>
      </c>
      <c r="H2330" s="53">
        <v>0.0</v>
      </c>
      <c r="I2330" s="53">
        <v>0.0</v>
      </c>
      <c r="J2330" s="53">
        <v>0.00398339834245651</v>
      </c>
      <c r="K2330" s="2" t="s">
        <v>3531</v>
      </c>
      <c r="L2330" s="53">
        <v>0.0</v>
      </c>
      <c r="M2330" s="2" t="s">
        <v>3369</v>
      </c>
      <c r="N2330" s="2" t="s">
        <v>3360</v>
      </c>
      <c r="O2330" s="55"/>
      <c r="AB2330" s="2" t="s">
        <v>164</v>
      </c>
      <c r="AC2330" s="2" t="s">
        <v>3361</v>
      </c>
      <c r="AD2330" s="2" t="s">
        <v>3362</v>
      </c>
      <c r="AE2330" s="2" t="s">
        <v>3363</v>
      </c>
      <c r="AF2330" s="93"/>
      <c r="AG2330" s="2" t="s">
        <v>3364</v>
      </c>
      <c r="AH2330" s="2" t="s">
        <v>3365</v>
      </c>
      <c r="AI2330" s="2">
        <v>0.0</v>
      </c>
      <c r="AJ2330" s="94">
        <v>1.586746235468527E-5</v>
      </c>
      <c r="AK2330" s="94">
        <v>0.0</v>
      </c>
      <c r="AL2330" s="79"/>
      <c r="AM2330" s="2" t="s">
        <v>5833</v>
      </c>
    </row>
    <row r="2331">
      <c r="A2331" s="54">
        <v>46098.0</v>
      </c>
      <c r="B2331" s="54">
        <v>46099.0</v>
      </c>
      <c r="C2331" s="2" t="s">
        <v>1189</v>
      </c>
      <c r="D2331" s="2" t="s">
        <v>146</v>
      </c>
      <c r="E2331" s="2" t="s">
        <v>303</v>
      </c>
      <c r="F2331" s="53">
        <v>0.0</v>
      </c>
      <c r="G2331" s="53">
        <v>0.0</v>
      </c>
      <c r="H2331" s="53">
        <v>0.0</v>
      </c>
      <c r="I2331" s="53">
        <v>0.0</v>
      </c>
      <c r="J2331" s="53">
        <v>0.0</v>
      </c>
      <c r="K2331" s="2" t="s">
        <v>3531</v>
      </c>
      <c r="L2331" s="53">
        <v>0.0</v>
      </c>
      <c r="M2331" s="2" t="s">
        <v>3369</v>
      </c>
      <c r="N2331" s="2" t="s">
        <v>3360</v>
      </c>
      <c r="O2331" s="55"/>
      <c r="AB2331" s="2" t="s">
        <v>164</v>
      </c>
      <c r="AC2331" s="2" t="s">
        <v>3361</v>
      </c>
      <c r="AD2331" s="2" t="s">
        <v>3362</v>
      </c>
      <c r="AE2331" s="2" t="s">
        <v>3363</v>
      </c>
      <c r="AF2331" s="93"/>
      <c r="AG2331" s="101" t="s">
        <v>3364</v>
      </c>
      <c r="AH2331" s="101" t="s">
        <v>3365</v>
      </c>
      <c r="AI2331" s="2">
        <v>0.0</v>
      </c>
      <c r="AJ2331" s="94">
        <v>0.0</v>
      </c>
      <c r="AK2331" s="94">
        <v>0.0</v>
      </c>
      <c r="AL2331" s="79"/>
      <c r="AM2331" s="2" t="s">
        <v>5834</v>
      </c>
    </row>
    <row r="2332">
      <c r="A2332" s="54">
        <v>46099.0</v>
      </c>
      <c r="B2332" s="54">
        <v>46100.0</v>
      </c>
      <c r="C2332" s="2" t="s">
        <v>178</v>
      </c>
      <c r="D2332" s="2" t="s">
        <v>146</v>
      </c>
      <c r="E2332" s="2" t="s">
        <v>148</v>
      </c>
      <c r="F2332" s="53">
        <v>0.125</v>
      </c>
      <c r="G2332" s="53">
        <v>0.08333333333333333</v>
      </c>
      <c r="H2332" s="53">
        <v>0.04</v>
      </c>
      <c r="I2332" s="53">
        <v>0.019230769230769232</v>
      </c>
      <c r="J2332" s="53">
        <v>0.04305930378899269</v>
      </c>
      <c r="K2332" s="2" t="s">
        <v>4388</v>
      </c>
      <c r="L2332" s="53">
        <v>0.0</v>
      </c>
      <c r="M2332" s="2" t="s">
        <v>3369</v>
      </c>
      <c r="N2332" s="2" t="s">
        <v>3360</v>
      </c>
      <c r="O2332" s="55"/>
      <c r="AB2332" s="2" t="s">
        <v>164</v>
      </c>
      <c r="AC2332" s="2" t="s">
        <v>3361</v>
      </c>
      <c r="AD2332" s="2" t="s">
        <v>3362</v>
      </c>
      <c r="AE2332" s="2" t="s">
        <v>3363</v>
      </c>
      <c r="AF2332" s="93"/>
      <c r="AG2332" s="2" t="s">
        <v>3364</v>
      </c>
      <c r="AH2332" s="2" t="s">
        <v>3365</v>
      </c>
      <c r="AI2332" s="2">
        <v>0.0</v>
      </c>
      <c r="AJ2332" s="94">
        <v>0.0018541036427927604</v>
      </c>
      <c r="AK2332" s="94">
        <v>3.6982248520710064E-4</v>
      </c>
      <c r="AL2332" s="79"/>
      <c r="AM2332" s="2" t="s">
        <v>5835</v>
      </c>
    </row>
    <row r="2333">
      <c r="A2333" s="54">
        <v>46099.0</v>
      </c>
      <c r="B2333" s="54">
        <v>46100.0</v>
      </c>
      <c r="C2333" s="2" t="s">
        <v>932</v>
      </c>
      <c r="D2333" s="2" t="s">
        <v>146</v>
      </c>
      <c r="E2333" s="2" t="s">
        <v>148</v>
      </c>
      <c r="F2333" s="53">
        <v>0.0</v>
      </c>
      <c r="G2333" s="53">
        <v>0.0</v>
      </c>
      <c r="H2333" s="53">
        <v>0.0</v>
      </c>
      <c r="I2333" s="53">
        <v>0.0</v>
      </c>
      <c r="J2333" s="53">
        <v>0.0</v>
      </c>
      <c r="K2333" s="2" t="s">
        <v>3531</v>
      </c>
      <c r="L2333" s="53">
        <v>0.0</v>
      </c>
      <c r="M2333" s="2" t="s">
        <v>3369</v>
      </c>
      <c r="N2333" s="2" t="s">
        <v>3360</v>
      </c>
      <c r="O2333" s="55"/>
      <c r="AB2333" s="2" t="s">
        <v>164</v>
      </c>
      <c r="AC2333" s="2" t="s">
        <v>3361</v>
      </c>
      <c r="AD2333" s="2" t="s">
        <v>3362</v>
      </c>
      <c r="AE2333" s="2" t="s">
        <v>3363</v>
      </c>
      <c r="AF2333" s="93"/>
      <c r="AG2333" s="2" t="s">
        <v>3364</v>
      </c>
      <c r="AH2333" s="2" t="s">
        <v>3365</v>
      </c>
      <c r="AI2333" s="2">
        <v>0.0</v>
      </c>
      <c r="AJ2333" s="94">
        <v>0.0</v>
      </c>
      <c r="AK2333" s="94">
        <v>0.0</v>
      </c>
      <c r="AL2333" s="79"/>
      <c r="AM2333" s="2" t="s">
        <v>5836</v>
      </c>
    </row>
    <row r="2334">
      <c r="A2334" s="54">
        <v>46099.0</v>
      </c>
      <c r="B2334" s="54">
        <v>46100.0</v>
      </c>
      <c r="C2334" s="2" t="s">
        <v>450</v>
      </c>
      <c r="D2334" s="2" t="s">
        <v>146</v>
      </c>
      <c r="E2334" s="2" t="s">
        <v>148</v>
      </c>
      <c r="F2334" s="53">
        <v>0.0</v>
      </c>
      <c r="G2334" s="53">
        <v>0.0</v>
      </c>
      <c r="H2334" s="53">
        <v>0.0</v>
      </c>
      <c r="I2334" s="53">
        <v>0.0</v>
      </c>
      <c r="J2334" s="53">
        <v>0.002493337208573347</v>
      </c>
      <c r="K2334" s="2" t="s">
        <v>3531</v>
      </c>
      <c r="L2334" s="53">
        <v>0.0</v>
      </c>
      <c r="M2334" s="2" t="s">
        <v>3369</v>
      </c>
      <c r="N2334" s="2" t="s">
        <v>3360</v>
      </c>
      <c r="O2334" s="55"/>
      <c r="AB2334" s="2" t="s">
        <v>164</v>
      </c>
      <c r="AC2334" s="2" t="s">
        <v>3361</v>
      </c>
      <c r="AD2334" s="2" t="s">
        <v>3362</v>
      </c>
      <c r="AE2334" s="2" t="s">
        <v>3363</v>
      </c>
      <c r="AF2334" s="93"/>
      <c r="AG2334" s="2" t="s">
        <v>3364</v>
      </c>
      <c r="AH2334" s="2" t="s">
        <v>3365</v>
      </c>
      <c r="AI2334" s="2">
        <v>0.0</v>
      </c>
      <c r="AJ2334" s="94">
        <v>6.21673043565633E-6</v>
      </c>
      <c r="AK2334" s="94">
        <v>0.0</v>
      </c>
      <c r="AL2334" s="79"/>
      <c r="AM2334" s="2" t="s">
        <v>5837</v>
      </c>
    </row>
    <row r="2335">
      <c r="A2335" s="54">
        <v>46099.0</v>
      </c>
      <c r="B2335" s="54">
        <v>46100.0</v>
      </c>
      <c r="C2335" s="2" t="s">
        <v>515</v>
      </c>
      <c r="D2335" s="2" t="s">
        <v>146</v>
      </c>
      <c r="E2335" s="2" t="s">
        <v>148</v>
      </c>
      <c r="F2335" s="53">
        <v>0.0</v>
      </c>
      <c r="G2335" s="53">
        <v>0.08333333333333333</v>
      </c>
      <c r="H2335" s="53">
        <v>0.04</v>
      </c>
      <c r="I2335" s="53">
        <v>0.019230769230769232</v>
      </c>
      <c r="J2335" s="53">
        <v>0.022101331083153312</v>
      </c>
      <c r="K2335" s="2" t="s">
        <v>3531</v>
      </c>
      <c r="L2335" s="53">
        <v>0.0</v>
      </c>
      <c r="M2335" s="2" t="s">
        <v>3369</v>
      </c>
      <c r="N2335" s="2" t="s">
        <v>3360</v>
      </c>
      <c r="O2335" s="55"/>
      <c r="AB2335" s="2" t="s">
        <v>164</v>
      </c>
      <c r="AC2335" s="2" t="s">
        <v>3361</v>
      </c>
      <c r="AD2335" s="2" t="s">
        <v>3362</v>
      </c>
      <c r="AE2335" s="2" t="s">
        <v>3363</v>
      </c>
      <c r="AF2335" s="93"/>
      <c r="AG2335" s="2" t="s">
        <v>3364</v>
      </c>
      <c r="AH2335" s="2" t="s">
        <v>3365</v>
      </c>
      <c r="AI2335" s="2">
        <v>0.0</v>
      </c>
      <c r="AJ2335" s="94">
        <v>4.884688356471588E-4</v>
      </c>
      <c r="AK2335" s="94">
        <v>3.6982248520710064E-4</v>
      </c>
      <c r="AL2335" s="79"/>
      <c r="AM2335" s="2" t="s">
        <v>5838</v>
      </c>
    </row>
    <row r="2336">
      <c r="A2336" s="54">
        <v>46099.0</v>
      </c>
      <c r="B2336" s="54">
        <v>46100.0</v>
      </c>
      <c r="C2336" s="2" t="s">
        <v>1189</v>
      </c>
      <c r="D2336" s="2" t="s">
        <v>146</v>
      </c>
      <c r="E2336" s="2" t="s">
        <v>148</v>
      </c>
      <c r="F2336" s="53">
        <v>0.0</v>
      </c>
      <c r="G2336" s="53">
        <v>0.0</v>
      </c>
      <c r="H2336" s="53">
        <v>0.0</v>
      </c>
      <c r="I2336" s="53">
        <v>0.0</v>
      </c>
      <c r="J2336" s="53">
        <v>0.0</v>
      </c>
      <c r="K2336" s="2" t="s">
        <v>3531</v>
      </c>
      <c r="L2336" s="53">
        <v>0.0</v>
      </c>
      <c r="M2336" s="2" t="s">
        <v>3369</v>
      </c>
      <c r="N2336" s="2" t="s">
        <v>3360</v>
      </c>
      <c r="O2336" s="55"/>
      <c r="AB2336" s="2" t="s">
        <v>164</v>
      </c>
      <c r="AC2336" s="2" t="s">
        <v>3361</v>
      </c>
      <c r="AD2336" s="2" t="s">
        <v>3362</v>
      </c>
      <c r="AE2336" s="2" t="s">
        <v>3363</v>
      </c>
      <c r="AF2336" s="93"/>
      <c r="AG2336" s="101" t="s">
        <v>3364</v>
      </c>
      <c r="AH2336" s="101" t="s">
        <v>3365</v>
      </c>
      <c r="AI2336" s="2">
        <v>0.0</v>
      </c>
      <c r="AJ2336" s="94">
        <v>0.0</v>
      </c>
      <c r="AK2336" s="94">
        <v>0.0</v>
      </c>
      <c r="AL2336" s="79"/>
      <c r="AM2336" s="2" t="s">
        <v>5839</v>
      </c>
    </row>
    <row r="2337">
      <c r="A2337" s="54">
        <v>46100.0</v>
      </c>
      <c r="B2337" s="54">
        <v>46101.0</v>
      </c>
      <c r="C2337" s="2" t="s">
        <v>178</v>
      </c>
      <c r="D2337" s="2" t="s">
        <v>146</v>
      </c>
      <c r="E2337" s="2" t="s">
        <v>196</v>
      </c>
      <c r="F2337" s="53">
        <v>0.125</v>
      </c>
      <c r="G2337" s="53">
        <v>0.25</v>
      </c>
      <c r="H2337" s="53">
        <v>0.12</v>
      </c>
      <c r="I2337" s="53">
        <v>0.057692307692307696</v>
      </c>
      <c r="J2337" s="53">
        <v>0.0750945456177799</v>
      </c>
      <c r="K2337" s="2" t="s">
        <v>4388</v>
      </c>
      <c r="L2337" s="53">
        <v>0.0</v>
      </c>
      <c r="M2337" s="2" t="s">
        <v>3369</v>
      </c>
      <c r="N2337" s="2" t="s">
        <v>3360</v>
      </c>
      <c r="O2337" s="55"/>
      <c r="AB2337" s="2" t="s">
        <v>164</v>
      </c>
      <c r="AC2337" s="2" t="s">
        <v>3361</v>
      </c>
      <c r="AD2337" s="2" t="s">
        <v>3362</v>
      </c>
      <c r="AE2337" s="2" t="s">
        <v>3363</v>
      </c>
      <c r="AF2337" s="93"/>
      <c r="AG2337" s="2" t="s">
        <v>3364</v>
      </c>
      <c r="AH2337" s="2" t="s">
        <v>3365</v>
      </c>
      <c r="AI2337" s="2">
        <v>0.0</v>
      </c>
      <c r="AJ2337" s="94">
        <v>0.005639190781540826</v>
      </c>
      <c r="AK2337" s="94">
        <v>0.003328402366863906</v>
      </c>
      <c r="AL2337" s="79"/>
      <c r="AM2337" s="2" t="s">
        <v>5840</v>
      </c>
    </row>
    <row r="2338">
      <c r="A2338" s="54">
        <v>46100.0</v>
      </c>
      <c r="B2338" s="54">
        <v>46101.0</v>
      </c>
      <c r="C2338" s="2" t="s">
        <v>932</v>
      </c>
      <c r="D2338" s="2" t="s">
        <v>146</v>
      </c>
      <c r="E2338" s="2" t="s">
        <v>196</v>
      </c>
      <c r="F2338" s="53">
        <v>0.0</v>
      </c>
      <c r="G2338" s="53">
        <v>0.0</v>
      </c>
      <c r="H2338" s="53">
        <v>0.0</v>
      </c>
      <c r="I2338" s="53">
        <v>0.0</v>
      </c>
      <c r="J2338" s="53">
        <v>0.0</v>
      </c>
      <c r="K2338" s="2" t="s">
        <v>3531</v>
      </c>
      <c r="L2338" s="53">
        <v>0.0</v>
      </c>
      <c r="M2338" s="2" t="s">
        <v>3369</v>
      </c>
      <c r="N2338" s="2" t="s">
        <v>3360</v>
      </c>
      <c r="O2338" s="55"/>
      <c r="AB2338" s="2" t="s">
        <v>164</v>
      </c>
      <c r="AC2338" s="2" t="s">
        <v>3361</v>
      </c>
      <c r="AD2338" s="2" t="s">
        <v>3362</v>
      </c>
      <c r="AE2338" s="2" t="s">
        <v>3363</v>
      </c>
      <c r="AF2338" s="93"/>
      <c r="AG2338" s="2" t="s">
        <v>3364</v>
      </c>
      <c r="AH2338" s="2" t="s">
        <v>3365</v>
      </c>
      <c r="AI2338" s="2">
        <v>0.0</v>
      </c>
      <c r="AJ2338" s="94">
        <v>0.0</v>
      </c>
      <c r="AK2338" s="94">
        <v>0.0</v>
      </c>
      <c r="AL2338" s="79"/>
      <c r="AM2338" s="2" t="s">
        <v>5841</v>
      </c>
    </row>
    <row r="2339">
      <c r="A2339" s="54">
        <v>46100.0</v>
      </c>
      <c r="B2339" s="54">
        <v>46101.0</v>
      </c>
      <c r="C2339" s="2" t="s">
        <v>450</v>
      </c>
      <c r="D2339" s="2" t="s">
        <v>146</v>
      </c>
      <c r="E2339" s="2" t="s">
        <v>196</v>
      </c>
      <c r="F2339" s="53">
        <v>0.0</v>
      </c>
      <c r="G2339" s="53">
        <v>0.0</v>
      </c>
      <c r="H2339" s="53">
        <v>0.04</v>
      </c>
      <c r="I2339" s="53">
        <v>0.019230769230769232</v>
      </c>
      <c r="J2339" s="53">
        <v>0.010558443027869853</v>
      </c>
      <c r="K2339" s="2" t="s">
        <v>3531</v>
      </c>
      <c r="L2339" s="53">
        <v>0.0</v>
      </c>
      <c r="M2339" s="2" t="s">
        <v>3369</v>
      </c>
      <c r="N2339" s="2" t="s">
        <v>3360</v>
      </c>
      <c r="O2339" s="55"/>
      <c r="AB2339" s="2" t="s">
        <v>164</v>
      </c>
      <c r="AC2339" s="2" t="s">
        <v>3361</v>
      </c>
      <c r="AD2339" s="2" t="s">
        <v>3362</v>
      </c>
      <c r="AE2339" s="2" t="s">
        <v>3363</v>
      </c>
      <c r="AF2339" s="93"/>
      <c r="AG2339" s="2" t="s">
        <v>3364</v>
      </c>
      <c r="AH2339" s="2" t="s">
        <v>3365</v>
      </c>
      <c r="AI2339" s="2">
        <v>0.0</v>
      </c>
      <c r="AJ2339" s="94">
        <v>1.1148071917277351E-4</v>
      </c>
      <c r="AK2339" s="94">
        <v>3.6982248520710064E-4</v>
      </c>
      <c r="AL2339" s="79"/>
      <c r="AM2339" s="2" t="s">
        <v>5842</v>
      </c>
    </row>
    <row r="2340">
      <c r="A2340" s="54">
        <v>46100.0</v>
      </c>
      <c r="B2340" s="54">
        <v>46101.0</v>
      </c>
      <c r="C2340" s="2" t="s">
        <v>515</v>
      </c>
      <c r="D2340" s="2" t="s">
        <v>146</v>
      </c>
      <c r="E2340" s="2" t="s">
        <v>196</v>
      </c>
      <c r="F2340" s="53">
        <v>0.0</v>
      </c>
      <c r="G2340" s="53">
        <v>0.0</v>
      </c>
      <c r="H2340" s="53">
        <v>0.0</v>
      </c>
      <c r="I2340" s="53">
        <v>0.0</v>
      </c>
      <c r="J2340" s="53">
        <v>0.003922511114631486</v>
      </c>
      <c r="K2340" s="2" t="s">
        <v>3531</v>
      </c>
      <c r="L2340" s="53">
        <v>0.0</v>
      </c>
      <c r="M2340" s="2" t="s">
        <v>3369</v>
      </c>
      <c r="N2340" s="2" t="s">
        <v>3360</v>
      </c>
      <c r="O2340" s="55"/>
      <c r="AB2340" s="2" t="s">
        <v>164</v>
      </c>
      <c r="AC2340" s="2" t="s">
        <v>3361</v>
      </c>
      <c r="AD2340" s="2" t="s">
        <v>3362</v>
      </c>
      <c r="AE2340" s="2" t="s">
        <v>3363</v>
      </c>
      <c r="AF2340" s="93"/>
      <c r="AG2340" s="2" t="s">
        <v>3364</v>
      </c>
      <c r="AH2340" s="2" t="s">
        <v>3365</v>
      </c>
      <c r="AI2340" s="2">
        <v>0.0</v>
      </c>
      <c r="AJ2340" s="94">
        <v>1.538609344440754E-5</v>
      </c>
      <c r="AK2340" s="94">
        <v>0.0</v>
      </c>
      <c r="AL2340" s="79"/>
      <c r="AM2340" s="2" t="s">
        <v>5843</v>
      </c>
    </row>
    <row r="2341">
      <c r="A2341" s="54">
        <v>46100.0</v>
      </c>
      <c r="B2341" s="54">
        <v>46101.0</v>
      </c>
      <c r="C2341" s="2" t="s">
        <v>1189</v>
      </c>
      <c r="D2341" s="2" t="s">
        <v>146</v>
      </c>
      <c r="E2341" s="2" t="s">
        <v>196</v>
      </c>
      <c r="F2341" s="53">
        <v>0.0</v>
      </c>
      <c r="G2341" s="53">
        <v>0.0</v>
      </c>
      <c r="H2341" s="53">
        <v>0.0</v>
      </c>
      <c r="I2341" s="53">
        <v>0.0</v>
      </c>
      <c r="J2341" s="53">
        <v>0.0</v>
      </c>
      <c r="K2341" s="2" t="s">
        <v>3531</v>
      </c>
      <c r="L2341" s="53">
        <v>0.0</v>
      </c>
      <c r="M2341" s="2" t="s">
        <v>3369</v>
      </c>
      <c r="N2341" s="2" t="s">
        <v>3360</v>
      </c>
      <c r="O2341" s="55"/>
      <c r="AB2341" s="2" t="s">
        <v>164</v>
      </c>
      <c r="AC2341" s="2" t="s">
        <v>3361</v>
      </c>
      <c r="AD2341" s="2" t="s">
        <v>3362</v>
      </c>
      <c r="AE2341" s="2" t="s">
        <v>3363</v>
      </c>
      <c r="AF2341" s="93"/>
      <c r="AG2341" s="101" t="s">
        <v>3364</v>
      </c>
      <c r="AH2341" s="101" t="s">
        <v>3365</v>
      </c>
      <c r="AI2341" s="2">
        <v>0.0</v>
      </c>
      <c r="AJ2341" s="94">
        <v>0.0</v>
      </c>
      <c r="AK2341" s="94">
        <v>0.0</v>
      </c>
      <c r="AL2341" s="79"/>
      <c r="AM2341" s="2" t="s">
        <v>5844</v>
      </c>
    </row>
    <row r="2342">
      <c r="A2342" s="54">
        <v>46101.0</v>
      </c>
      <c r="B2342" s="54">
        <v>46102.0</v>
      </c>
      <c r="C2342" s="2" t="s">
        <v>178</v>
      </c>
      <c r="D2342" s="2" t="s">
        <v>146</v>
      </c>
      <c r="E2342" s="2" t="s">
        <v>288</v>
      </c>
      <c r="F2342" s="53">
        <v>0.125</v>
      </c>
      <c r="G2342" s="53">
        <v>0.08333333333333333</v>
      </c>
      <c r="H2342" s="53">
        <v>0.04</v>
      </c>
      <c r="I2342" s="53">
        <v>0.038461538461538464</v>
      </c>
      <c r="J2342" s="53">
        <v>0.04157384979306943</v>
      </c>
      <c r="K2342" s="2" t="s">
        <v>4388</v>
      </c>
      <c r="L2342" s="53">
        <v>0.0</v>
      </c>
      <c r="M2342" s="2" t="s">
        <v>3369</v>
      </c>
      <c r="N2342" s="2" t="s">
        <v>3360</v>
      </c>
      <c r="O2342" s="55"/>
      <c r="AB2342" s="2" t="s">
        <v>164</v>
      </c>
      <c r="AC2342" s="2" t="s">
        <v>3361</v>
      </c>
      <c r="AD2342" s="2" t="s">
        <v>3362</v>
      </c>
      <c r="AE2342" s="2" t="s">
        <v>3363</v>
      </c>
      <c r="AF2342" s="93"/>
      <c r="AG2342" s="2" t="s">
        <v>3364</v>
      </c>
      <c r="AH2342" s="2" t="s">
        <v>3365</v>
      </c>
      <c r="AI2342" s="2">
        <v>0.0</v>
      </c>
      <c r="AJ2342" s="94">
        <v>0.0017283849866166993</v>
      </c>
      <c r="AK2342" s="94">
        <v>0.0014792899408284025</v>
      </c>
      <c r="AL2342" s="79"/>
      <c r="AM2342" s="2" t="s">
        <v>5845</v>
      </c>
    </row>
    <row r="2343">
      <c r="A2343" s="54">
        <v>46101.0</v>
      </c>
      <c r="B2343" s="54">
        <v>46102.0</v>
      </c>
      <c r="C2343" s="2" t="s">
        <v>932</v>
      </c>
      <c r="D2343" s="2" t="s">
        <v>146</v>
      </c>
      <c r="E2343" s="2" t="s">
        <v>288</v>
      </c>
      <c r="F2343" s="53">
        <v>0.0</v>
      </c>
      <c r="G2343" s="53">
        <v>0.0</v>
      </c>
      <c r="H2343" s="53">
        <v>0.0</v>
      </c>
      <c r="I2343" s="53">
        <v>0.0</v>
      </c>
      <c r="J2343" s="53">
        <v>0.0</v>
      </c>
      <c r="K2343" s="2" t="s">
        <v>3531</v>
      </c>
      <c r="L2343" s="53">
        <v>0.0</v>
      </c>
      <c r="M2343" s="2" t="s">
        <v>3369</v>
      </c>
      <c r="N2343" s="2" t="s">
        <v>3360</v>
      </c>
      <c r="O2343" s="55"/>
      <c r="AB2343" s="2" t="s">
        <v>164</v>
      </c>
      <c r="AC2343" s="2" t="s">
        <v>3361</v>
      </c>
      <c r="AD2343" s="2" t="s">
        <v>3362</v>
      </c>
      <c r="AE2343" s="2" t="s">
        <v>3363</v>
      </c>
      <c r="AF2343" s="93"/>
      <c r="AG2343" s="2" t="s">
        <v>3364</v>
      </c>
      <c r="AH2343" s="2" t="s">
        <v>3365</v>
      </c>
      <c r="AI2343" s="2">
        <v>0.0</v>
      </c>
      <c r="AJ2343" s="94">
        <v>0.0</v>
      </c>
      <c r="AK2343" s="94">
        <v>0.0</v>
      </c>
      <c r="AL2343" s="79"/>
      <c r="AM2343" s="2" t="s">
        <v>5846</v>
      </c>
    </row>
    <row r="2344">
      <c r="A2344" s="54">
        <v>46101.0</v>
      </c>
      <c r="B2344" s="54">
        <v>46102.0</v>
      </c>
      <c r="C2344" s="2" t="s">
        <v>450</v>
      </c>
      <c r="D2344" s="2" t="s">
        <v>146</v>
      </c>
      <c r="E2344" s="2" t="s">
        <v>288</v>
      </c>
      <c r="F2344" s="53">
        <v>0.0</v>
      </c>
      <c r="G2344" s="53">
        <v>0.0</v>
      </c>
      <c r="H2344" s="53">
        <v>0.0</v>
      </c>
      <c r="I2344" s="53">
        <v>0.0</v>
      </c>
      <c r="J2344" s="53">
        <v>0.0024552259333225275</v>
      </c>
      <c r="K2344" s="2" t="s">
        <v>3531</v>
      </c>
      <c r="L2344" s="53">
        <v>0.0</v>
      </c>
      <c r="M2344" s="2" t="s">
        <v>3369</v>
      </c>
      <c r="N2344" s="2" t="s">
        <v>3360</v>
      </c>
      <c r="O2344" s="55"/>
      <c r="AB2344" s="2" t="s">
        <v>164</v>
      </c>
      <c r="AC2344" s="2" t="s">
        <v>3361</v>
      </c>
      <c r="AD2344" s="2" t="s">
        <v>3362</v>
      </c>
      <c r="AE2344" s="2" t="s">
        <v>3363</v>
      </c>
      <c r="AF2344" s="93"/>
      <c r="AG2344" s="2" t="s">
        <v>3364</v>
      </c>
      <c r="AH2344" s="2" t="s">
        <v>3365</v>
      </c>
      <c r="AI2344" s="2">
        <v>0.0</v>
      </c>
      <c r="AJ2344" s="94">
        <v>6.028134383659476E-6</v>
      </c>
      <c r="AK2344" s="94">
        <v>0.0</v>
      </c>
      <c r="AL2344" s="79"/>
      <c r="AM2344" s="2" t="s">
        <v>5847</v>
      </c>
    </row>
    <row r="2345">
      <c r="A2345" s="54">
        <v>46101.0</v>
      </c>
      <c r="B2345" s="54">
        <v>46102.0</v>
      </c>
      <c r="C2345" s="2" t="s">
        <v>515</v>
      </c>
      <c r="D2345" s="2" t="s">
        <v>146</v>
      </c>
      <c r="E2345" s="2" t="s">
        <v>288</v>
      </c>
      <c r="F2345" s="53">
        <v>0.0</v>
      </c>
      <c r="G2345" s="53">
        <v>0.0</v>
      </c>
      <c r="H2345" s="53">
        <v>0.04</v>
      </c>
      <c r="I2345" s="53">
        <v>0.019230769230769232</v>
      </c>
      <c r="J2345" s="53">
        <v>0.013922227193227707</v>
      </c>
      <c r="K2345" s="2" t="s">
        <v>3531</v>
      </c>
      <c r="L2345" s="53">
        <v>0.0</v>
      </c>
      <c r="M2345" s="2" t="s">
        <v>3369</v>
      </c>
      <c r="N2345" s="2" t="s">
        <v>3360</v>
      </c>
      <c r="O2345" s="55"/>
      <c r="AB2345" s="2" t="s">
        <v>164</v>
      </c>
      <c r="AC2345" s="2" t="s">
        <v>3361</v>
      </c>
      <c r="AD2345" s="2" t="s">
        <v>3362</v>
      </c>
      <c r="AE2345" s="2" t="s">
        <v>3363</v>
      </c>
      <c r="AF2345" s="93"/>
      <c r="AG2345" s="2" t="s">
        <v>3364</v>
      </c>
      <c r="AH2345" s="2" t="s">
        <v>3365</v>
      </c>
      <c r="AI2345" s="2">
        <v>0.0</v>
      </c>
      <c r="AJ2345" s="94">
        <v>1.9382841001984905E-4</v>
      </c>
      <c r="AK2345" s="94">
        <v>3.6982248520710064E-4</v>
      </c>
      <c r="AL2345" s="79"/>
      <c r="AM2345" s="2" t="s">
        <v>5848</v>
      </c>
    </row>
    <row r="2346">
      <c r="A2346" s="54">
        <v>46101.0</v>
      </c>
      <c r="B2346" s="54">
        <v>46102.0</v>
      </c>
      <c r="C2346" s="2" t="s">
        <v>1189</v>
      </c>
      <c r="D2346" s="2" t="s">
        <v>146</v>
      </c>
      <c r="E2346" s="2" t="s">
        <v>288</v>
      </c>
      <c r="F2346" s="53">
        <v>0.0</v>
      </c>
      <c r="G2346" s="53">
        <v>0.0</v>
      </c>
      <c r="H2346" s="53">
        <v>0.0</v>
      </c>
      <c r="I2346" s="53">
        <v>0.0</v>
      </c>
      <c r="J2346" s="53">
        <v>0.0</v>
      </c>
      <c r="K2346" s="2" t="s">
        <v>3531</v>
      </c>
      <c r="L2346" s="53">
        <v>0.0</v>
      </c>
      <c r="M2346" s="2" t="s">
        <v>3369</v>
      </c>
      <c r="N2346" s="2" t="s">
        <v>3360</v>
      </c>
      <c r="O2346" s="55"/>
      <c r="AB2346" s="2" t="s">
        <v>164</v>
      </c>
      <c r="AC2346" s="2" t="s">
        <v>3361</v>
      </c>
      <c r="AD2346" s="2" t="s">
        <v>3362</v>
      </c>
      <c r="AE2346" s="2" t="s">
        <v>3363</v>
      </c>
      <c r="AF2346" s="93"/>
      <c r="AG2346" s="101" t="s">
        <v>3364</v>
      </c>
      <c r="AH2346" s="101" t="s">
        <v>3365</v>
      </c>
      <c r="AI2346" s="2">
        <v>0.0</v>
      </c>
      <c r="AJ2346" s="94">
        <v>0.0</v>
      </c>
      <c r="AK2346" s="94">
        <v>0.0</v>
      </c>
      <c r="AL2346" s="79"/>
      <c r="AM2346" s="2" t="s">
        <v>5849</v>
      </c>
    </row>
    <row r="2347">
      <c r="A2347" s="54">
        <v>46102.0</v>
      </c>
      <c r="B2347" s="54">
        <v>46103.0</v>
      </c>
      <c r="C2347" s="2" t="s">
        <v>178</v>
      </c>
      <c r="D2347" s="2" t="s">
        <v>146</v>
      </c>
      <c r="E2347" s="2" t="s">
        <v>256</v>
      </c>
      <c r="F2347" s="53">
        <v>0.0</v>
      </c>
      <c r="G2347" s="53">
        <v>0.0</v>
      </c>
      <c r="H2347" s="53">
        <v>0.0</v>
      </c>
      <c r="I2347" s="53">
        <v>0.019230769230769232</v>
      </c>
      <c r="J2347" s="53">
        <v>0.023112009742754236</v>
      </c>
      <c r="K2347" s="2" t="s">
        <v>3426</v>
      </c>
      <c r="L2347" s="53">
        <v>0.0</v>
      </c>
      <c r="M2347" s="2" t="s">
        <v>3369</v>
      </c>
      <c r="N2347" s="2" t="s">
        <v>3360</v>
      </c>
      <c r="O2347" s="55"/>
      <c r="AB2347" s="2" t="s">
        <v>164</v>
      </c>
      <c r="AC2347" s="2" t="s">
        <v>3361</v>
      </c>
      <c r="AD2347" s="2" t="s">
        <v>3362</v>
      </c>
      <c r="AE2347" s="2" t="s">
        <v>3363</v>
      </c>
      <c r="AF2347" s="93"/>
      <c r="AG2347" s="2" t="s">
        <v>3364</v>
      </c>
      <c r="AH2347" s="2" t="s">
        <v>3365</v>
      </c>
      <c r="AI2347" s="2">
        <v>0.0</v>
      </c>
      <c r="AJ2347" s="94">
        <v>5.341649943491668E-4</v>
      </c>
      <c r="AK2347" s="94">
        <v>3.6982248520710064E-4</v>
      </c>
      <c r="AL2347" s="79"/>
      <c r="AM2347" s="2" t="s">
        <v>5850</v>
      </c>
    </row>
    <row r="2348">
      <c r="A2348" s="54">
        <v>46102.0</v>
      </c>
      <c r="B2348" s="54">
        <v>46103.0</v>
      </c>
      <c r="C2348" s="2" t="s">
        <v>932</v>
      </c>
      <c r="D2348" s="2" t="s">
        <v>146</v>
      </c>
      <c r="E2348" s="2" t="s">
        <v>256</v>
      </c>
      <c r="F2348" s="53">
        <v>0.0</v>
      </c>
      <c r="G2348" s="53">
        <v>0.0</v>
      </c>
      <c r="H2348" s="53">
        <v>0.0</v>
      </c>
      <c r="I2348" s="53">
        <v>0.0</v>
      </c>
      <c r="J2348" s="53">
        <v>0.0</v>
      </c>
      <c r="K2348" s="2" t="s">
        <v>3531</v>
      </c>
      <c r="L2348" s="53">
        <v>0.0</v>
      </c>
      <c r="M2348" s="2" t="s">
        <v>3369</v>
      </c>
      <c r="N2348" s="2" t="s">
        <v>3360</v>
      </c>
      <c r="O2348" s="55"/>
      <c r="AB2348" s="2" t="s">
        <v>164</v>
      </c>
      <c r="AC2348" s="2" t="s">
        <v>3361</v>
      </c>
      <c r="AD2348" s="2" t="s">
        <v>3362</v>
      </c>
      <c r="AE2348" s="2" t="s">
        <v>3363</v>
      </c>
      <c r="AF2348" s="93"/>
      <c r="AG2348" s="2" t="s">
        <v>3364</v>
      </c>
      <c r="AH2348" s="2" t="s">
        <v>3365</v>
      </c>
      <c r="AI2348" s="2">
        <v>0.0</v>
      </c>
      <c r="AJ2348" s="94">
        <v>0.0</v>
      </c>
      <c r="AK2348" s="94">
        <v>0.0</v>
      </c>
      <c r="AL2348" s="79"/>
      <c r="AM2348" s="2" t="s">
        <v>5851</v>
      </c>
    </row>
    <row r="2349">
      <c r="A2349" s="54">
        <v>46102.0</v>
      </c>
      <c r="B2349" s="54">
        <v>46103.0</v>
      </c>
      <c r="C2349" s="2" t="s">
        <v>450</v>
      </c>
      <c r="D2349" s="2" t="s">
        <v>146</v>
      </c>
      <c r="E2349" s="2" t="s">
        <v>256</v>
      </c>
      <c r="F2349" s="53">
        <v>0.0</v>
      </c>
      <c r="G2349" s="53">
        <v>0.0</v>
      </c>
      <c r="H2349" s="53">
        <v>0.04</v>
      </c>
      <c r="I2349" s="53">
        <v>0.019230769230769232</v>
      </c>
      <c r="J2349" s="53">
        <v>0.011939794643796174</v>
      </c>
      <c r="K2349" s="2" t="s">
        <v>3531</v>
      </c>
      <c r="L2349" s="53">
        <v>0.0</v>
      </c>
      <c r="M2349" s="2" t="s">
        <v>3369</v>
      </c>
      <c r="N2349" s="2" t="s">
        <v>3360</v>
      </c>
      <c r="O2349" s="55"/>
      <c r="AB2349" s="2" t="s">
        <v>164</v>
      </c>
      <c r="AC2349" s="2" t="s">
        <v>3361</v>
      </c>
      <c r="AD2349" s="2" t="s">
        <v>3362</v>
      </c>
      <c r="AE2349" s="2" t="s">
        <v>3363</v>
      </c>
      <c r="AF2349" s="93"/>
      <c r="AG2349" s="2" t="s">
        <v>3364</v>
      </c>
      <c r="AH2349" s="2" t="s">
        <v>3365</v>
      </c>
      <c r="AI2349" s="2">
        <v>0.0</v>
      </c>
      <c r="AJ2349" s="94">
        <v>1.425586961360238E-4</v>
      </c>
      <c r="AK2349" s="94">
        <v>3.6982248520710064E-4</v>
      </c>
      <c r="AL2349" s="79"/>
      <c r="AM2349" s="2" t="s">
        <v>5852</v>
      </c>
    </row>
    <row r="2350">
      <c r="A2350" s="54">
        <v>46102.0</v>
      </c>
      <c r="B2350" s="54">
        <v>46103.0</v>
      </c>
      <c r="C2350" s="2" t="s">
        <v>515</v>
      </c>
      <c r="D2350" s="2" t="s">
        <v>146</v>
      </c>
      <c r="E2350" s="2" t="s">
        <v>256</v>
      </c>
      <c r="F2350" s="53">
        <v>0.0</v>
      </c>
      <c r="G2350" s="53">
        <v>0.0</v>
      </c>
      <c r="H2350" s="53">
        <v>0.0</v>
      </c>
      <c r="I2350" s="53">
        <v>0.0</v>
      </c>
      <c r="J2350" s="53">
        <v>0.0038625545631269034</v>
      </c>
      <c r="K2350" s="2" t="s">
        <v>3531</v>
      </c>
      <c r="L2350" s="53">
        <v>0.0</v>
      </c>
      <c r="M2350" s="2" t="s">
        <v>3369</v>
      </c>
      <c r="N2350" s="2" t="s">
        <v>3360</v>
      </c>
      <c r="O2350" s="55"/>
      <c r="AB2350" s="2" t="s">
        <v>164</v>
      </c>
      <c r="AC2350" s="2" t="s">
        <v>3361</v>
      </c>
      <c r="AD2350" s="2" t="s">
        <v>3362</v>
      </c>
      <c r="AE2350" s="2" t="s">
        <v>3363</v>
      </c>
      <c r="AF2350" s="93"/>
      <c r="AG2350" s="2" t="s">
        <v>3364</v>
      </c>
      <c r="AH2350" s="2" t="s">
        <v>3365</v>
      </c>
      <c r="AI2350" s="2">
        <v>0.0</v>
      </c>
      <c r="AJ2350" s="94">
        <v>1.4919327753132464E-5</v>
      </c>
      <c r="AK2350" s="94">
        <v>0.0</v>
      </c>
      <c r="AL2350" s="79"/>
      <c r="AM2350" s="2" t="s">
        <v>5853</v>
      </c>
    </row>
    <row r="2351">
      <c r="A2351" s="54">
        <v>46102.0</v>
      </c>
      <c r="B2351" s="54">
        <v>46103.0</v>
      </c>
      <c r="C2351" s="2" t="s">
        <v>1189</v>
      </c>
      <c r="D2351" s="2" t="s">
        <v>146</v>
      </c>
      <c r="E2351" s="2" t="s">
        <v>256</v>
      </c>
      <c r="F2351" s="53">
        <v>0.0</v>
      </c>
      <c r="G2351" s="53">
        <v>0.0</v>
      </c>
      <c r="H2351" s="53">
        <v>0.0</v>
      </c>
      <c r="I2351" s="53">
        <v>0.0</v>
      </c>
      <c r="J2351" s="53">
        <v>0.0</v>
      </c>
      <c r="K2351" s="2" t="s">
        <v>3531</v>
      </c>
      <c r="L2351" s="53">
        <v>0.0</v>
      </c>
      <c r="M2351" s="2" t="s">
        <v>3369</v>
      </c>
      <c r="N2351" s="2" t="s">
        <v>3360</v>
      </c>
      <c r="O2351" s="55"/>
      <c r="AB2351" s="2" t="s">
        <v>164</v>
      </c>
      <c r="AC2351" s="2" t="s">
        <v>3361</v>
      </c>
      <c r="AD2351" s="2" t="s">
        <v>3362</v>
      </c>
      <c r="AE2351" s="2" t="s">
        <v>3363</v>
      </c>
      <c r="AF2351" s="93"/>
      <c r="AG2351" s="101" t="s">
        <v>3364</v>
      </c>
      <c r="AH2351" s="101" t="s">
        <v>3365</v>
      </c>
      <c r="AI2351" s="2">
        <v>0.0</v>
      </c>
      <c r="AJ2351" s="94">
        <v>0.0</v>
      </c>
      <c r="AK2351" s="94">
        <v>0.0</v>
      </c>
      <c r="AL2351" s="79"/>
      <c r="AM2351" s="2" t="s">
        <v>5854</v>
      </c>
    </row>
    <row r="2352">
      <c r="A2352" s="54">
        <v>46103.0</v>
      </c>
      <c r="B2352" s="54">
        <v>46104.0</v>
      </c>
      <c r="C2352" s="2" t="s">
        <v>178</v>
      </c>
      <c r="D2352" s="2" t="s">
        <v>146</v>
      </c>
      <c r="E2352" s="2" t="s">
        <v>180</v>
      </c>
      <c r="F2352" s="53">
        <v>0.0</v>
      </c>
      <c r="G2352" s="53">
        <v>0.0</v>
      </c>
      <c r="H2352" s="53">
        <v>0.0</v>
      </c>
      <c r="I2352" s="53">
        <v>0.019230769230769232</v>
      </c>
      <c r="J2352" s="53">
        <v>0.020497572367108703</v>
      </c>
      <c r="K2352" s="2" t="s">
        <v>3426</v>
      </c>
      <c r="L2352" s="53">
        <v>0.0</v>
      </c>
      <c r="M2352" s="2" t="s">
        <v>3369</v>
      </c>
      <c r="N2352" s="2" t="s">
        <v>3360</v>
      </c>
      <c r="O2352" s="55"/>
      <c r="AB2352" s="2" t="s">
        <v>164</v>
      </c>
      <c r="AC2352" s="2" t="s">
        <v>3361</v>
      </c>
      <c r="AD2352" s="2" t="s">
        <v>3362</v>
      </c>
      <c r="AE2352" s="2" t="s">
        <v>3363</v>
      </c>
      <c r="AF2352" s="93"/>
      <c r="AG2352" s="2" t="s">
        <v>3364</v>
      </c>
      <c r="AH2352" s="2" t="s">
        <v>3365</v>
      </c>
      <c r="AI2352" s="2">
        <v>0.0</v>
      </c>
      <c r="AJ2352" s="94">
        <v>4.201504729448583E-4</v>
      </c>
      <c r="AK2352" s="94">
        <v>3.6982248520710064E-4</v>
      </c>
      <c r="AL2352" s="79"/>
      <c r="AM2352" s="2" t="s">
        <v>5855</v>
      </c>
    </row>
    <row r="2353">
      <c r="A2353" s="54">
        <v>46103.0</v>
      </c>
      <c r="B2353" s="54">
        <v>46104.0</v>
      </c>
      <c r="C2353" s="2" t="s">
        <v>932</v>
      </c>
      <c r="D2353" s="2" t="s">
        <v>146</v>
      </c>
      <c r="E2353" s="2" t="s">
        <v>180</v>
      </c>
      <c r="F2353" s="53">
        <v>0.0</v>
      </c>
      <c r="G2353" s="53">
        <v>0.0</v>
      </c>
      <c r="H2353" s="53">
        <v>0.0</v>
      </c>
      <c r="I2353" s="53">
        <v>0.0</v>
      </c>
      <c r="J2353" s="53">
        <v>0.0</v>
      </c>
      <c r="K2353" s="2" t="s">
        <v>3531</v>
      </c>
      <c r="L2353" s="53">
        <v>0.0</v>
      </c>
      <c r="M2353" s="2" t="s">
        <v>3369</v>
      </c>
      <c r="N2353" s="2" t="s">
        <v>3360</v>
      </c>
      <c r="O2353" s="55"/>
      <c r="AB2353" s="2" t="s">
        <v>164</v>
      </c>
      <c r="AC2353" s="2" t="s">
        <v>3361</v>
      </c>
      <c r="AD2353" s="2" t="s">
        <v>3362</v>
      </c>
      <c r="AE2353" s="2" t="s">
        <v>3363</v>
      </c>
      <c r="AF2353" s="93"/>
      <c r="AG2353" s="2" t="s">
        <v>3364</v>
      </c>
      <c r="AH2353" s="2" t="s">
        <v>3365</v>
      </c>
      <c r="AI2353" s="2">
        <v>0.0</v>
      </c>
      <c r="AJ2353" s="94">
        <v>0.0</v>
      </c>
      <c r="AK2353" s="94">
        <v>0.0</v>
      </c>
      <c r="AL2353" s="79"/>
      <c r="AM2353" s="2" t="s">
        <v>5856</v>
      </c>
    </row>
    <row r="2354">
      <c r="A2354" s="54">
        <v>46103.0</v>
      </c>
      <c r="B2354" s="54">
        <v>46104.0</v>
      </c>
      <c r="C2354" s="2" t="s">
        <v>450</v>
      </c>
      <c r="D2354" s="2" t="s">
        <v>146</v>
      </c>
      <c r="E2354" s="2" t="s">
        <v>180</v>
      </c>
      <c r="F2354" s="53">
        <v>0.0</v>
      </c>
      <c r="G2354" s="53">
        <v>0.0</v>
      </c>
      <c r="H2354" s="53">
        <v>0.0</v>
      </c>
      <c r="I2354" s="53">
        <v>0.0</v>
      </c>
      <c r="J2354" s="53">
        <v>0.002417697198329902</v>
      </c>
      <c r="K2354" s="2" t="s">
        <v>3531</v>
      </c>
      <c r="L2354" s="53">
        <v>0.0</v>
      </c>
      <c r="M2354" s="2" t="s">
        <v>3369</v>
      </c>
      <c r="N2354" s="2" t="s">
        <v>3360</v>
      </c>
      <c r="O2354" s="55"/>
      <c r="AB2354" s="2" t="s">
        <v>164</v>
      </c>
      <c r="AC2354" s="2" t="s">
        <v>3361</v>
      </c>
      <c r="AD2354" s="2" t="s">
        <v>3362</v>
      </c>
      <c r="AE2354" s="2" t="s">
        <v>3363</v>
      </c>
      <c r="AF2354" s="93"/>
      <c r="AG2354" s="2" t="s">
        <v>3364</v>
      </c>
      <c r="AH2354" s="2" t="s">
        <v>3365</v>
      </c>
      <c r="AI2354" s="2">
        <v>0.0</v>
      </c>
      <c r="AJ2354" s="94">
        <v>5.845259742812257E-6</v>
      </c>
      <c r="AK2354" s="94">
        <v>0.0</v>
      </c>
      <c r="AL2354" s="79"/>
      <c r="AM2354" s="2" t="s">
        <v>5857</v>
      </c>
    </row>
    <row r="2355">
      <c r="A2355" s="54">
        <v>46103.0</v>
      </c>
      <c r="B2355" s="54">
        <v>46104.0</v>
      </c>
      <c r="C2355" s="2" t="s">
        <v>515</v>
      </c>
      <c r="D2355" s="2" t="s">
        <v>146</v>
      </c>
      <c r="E2355" s="2" t="s">
        <v>180</v>
      </c>
      <c r="F2355" s="53">
        <v>0.0</v>
      </c>
      <c r="G2355" s="53">
        <v>0.0</v>
      </c>
      <c r="H2355" s="53">
        <v>0.0</v>
      </c>
      <c r="I2355" s="53">
        <v>0.0</v>
      </c>
      <c r="J2355" s="53">
        <v>0.003832920836956281</v>
      </c>
      <c r="K2355" s="2" t="s">
        <v>3531</v>
      </c>
      <c r="L2355" s="53">
        <v>0.0</v>
      </c>
      <c r="M2355" s="2" t="s">
        <v>3369</v>
      </c>
      <c r="N2355" s="2" t="s">
        <v>3360</v>
      </c>
      <c r="O2355" s="55"/>
      <c r="AB2355" s="2" t="s">
        <v>164</v>
      </c>
      <c r="AC2355" s="2" t="s">
        <v>3361</v>
      </c>
      <c r="AD2355" s="2" t="s">
        <v>3362</v>
      </c>
      <c r="AE2355" s="2" t="s">
        <v>3363</v>
      </c>
      <c r="AF2355" s="93"/>
      <c r="AG2355" s="2" t="s">
        <v>3364</v>
      </c>
      <c r="AH2355" s="2" t="s">
        <v>3365</v>
      </c>
      <c r="AI2355" s="2">
        <v>0.0</v>
      </c>
      <c r="AJ2355" s="94">
        <v>1.4691282142373636E-5</v>
      </c>
      <c r="AK2355" s="94">
        <v>0.0</v>
      </c>
      <c r="AL2355" s="79"/>
      <c r="AM2355" s="2" t="s">
        <v>5858</v>
      </c>
    </row>
    <row r="2356">
      <c r="A2356" s="54">
        <v>46103.0</v>
      </c>
      <c r="B2356" s="54">
        <v>46104.0</v>
      </c>
      <c r="C2356" s="2" t="s">
        <v>1189</v>
      </c>
      <c r="D2356" s="2" t="s">
        <v>146</v>
      </c>
      <c r="E2356" s="2" t="s">
        <v>180</v>
      </c>
      <c r="F2356" s="53">
        <v>0.0</v>
      </c>
      <c r="G2356" s="53">
        <v>0.0</v>
      </c>
      <c r="H2356" s="53">
        <v>0.0</v>
      </c>
      <c r="I2356" s="53">
        <v>0.0</v>
      </c>
      <c r="J2356" s="53">
        <v>0.0</v>
      </c>
      <c r="K2356" s="2" t="s">
        <v>3531</v>
      </c>
      <c r="L2356" s="53">
        <v>0.0</v>
      </c>
      <c r="M2356" s="2" t="s">
        <v>3369</v>
      </c>
      <c r="N2356" s="2" t="s">
        <v>3360</v>
      </c>
      <c r="O2356" s="55"/>
      <c r="AB2356" s="2" t="s">
        <v>164</v>
      </c>
      <c r="AC2356" s="2" t="s">
        <v>3361</v>
      </c>
      <c r="AD2356" s="2" t="s">
        <v>3362</v>
      </c>
      <c r="AE2356" s="2" t="s">
        <v>3363</v>
      </c>
      <c r="AF2356" s="93"/>
      <c r="AG2356" s="101" t="s">
        <v>3364</v>
      </c>
      <c r="AH2356" s="101" t="s">
        <v>3365</v>
      </c>
      <c r="AI2356" s="2">
        <v>0.0</v>
      </c>
      <c r="AJ2356" s="94">
        <v>0.0</v>
      </c>
      <c r="AK2356" s="94">
        <v>0.0</v>
      </c>
      <c r="AL2356" s="79"/>
      <c r="AM2356" s="2" t="s">
        <v>5859</v>
      </c>
    </row>
    <row r="2357">
      <c r="A2357" s="54">
        <v>46104.0</v>
      </c>
      <c r="B2357" s="54">
        <v>46105.0</v>
      </c>
      <c r="C2357" s="2" t="s">
        <v>178</v>
      </c>
      <c r="D2357" s="2" t="s">
        <v>146</v>
      </c>
      <c r="E2357" s="2" t="s">
        <v>208</v>
      </c>
      <c r="F2357" s="53">
        <v>0.0</v>
      </c>
      <c r="G2357" s="53">
        <v>0.0</v>
      </c>
      <c r="H2357" s="53">
        <v>0.0</v>
      </c>
      <c r="I2357" s="53">
        <v>0.0</v>
      </c>
      <c r="J2357" s="53">
        <v>0.01730046392561948</v>
      </c>
      <c r="K2357" s="2" t="s">
        <v>3426</v>
      </c>
      <c r="L2357" s="53">
        <v>0.0</v>
      </c>
      <c r="M2357" s="2" t="s">
        <v>3369</v>
      </c>
      <c r="N2357" s="2" t="s">
        <v>3360</v>
      </c>
      <c r="O2357" s="55"/>
      <c r="AB2357" s="2" t="s">
        <v>164</v>
      </c>
      <c r="AC2357" s="2" t="s">
        <v>3361</v>
      </c>
      <c r="AD2357" s="2" t="s">
        <v>3362</v>
      </c>
      <c r="AE2357" s="2" t="s">
        <v>3363</v>
      </c>
      <c r="AF2357" s="93"/>
      <c r="AG2357" s="2" t="s">
        <v>3364</v>
      </c>
      <c r="AH2357" s="2" t="s">
        <v>3365</v>
      </c>
      <c r="AI2357" s="2">
        <v>0.0</v>
      </c>
      <c r="AJ2357" s="94">
        <v>2.9930605204166096E-4</v>
      </c>
      <c r="AK2357" s="94">
        <v>0.0</v>
      </c>
      <c r="AL2357" s="79"/>
      <c r="AM2357" s="2" t="s">
        <v>5860</v>
      </c>
    </row>
    <row r="2358">
      <c r="A2358" s="54">
        <v>46104.0</v>
      </c>
      <c r="B2358" s="54">
        <v>46105.0</v>
      </c>
      <c r="C2358" s="2" t="s">
        <v>932</v>
      </c>
      <c r="D2358" s="2" t="s">
        <v>146</v>
      </c>
      <c r="E2358" s="2" t="s">
        <v>208</v>
      </c>
      <c r="F2358" s="53">
        <v>0.0</v>
      </c>
      <c r="G2358" s="53">
        <v>0.0</v>
      </c>
      <c r="H2358" s="53">
        <v>0.0</v>
      </c>
      <c r="I2358" s="53">
        <v>0.0</v>
      </c>
      <c r="J2358" s="53">
        <v>0.0</v>
      </c>
      <c r="K2358" s="2" t="s">
        <v>3531</v>
      </c>
      <c r="L2358" s="53">
        <v>0.0</v>
      </c>
      <c r="M2358" s="2" t="s">
        <v>3369</v>
      </c>
      <c r="N2358" s="2" t="s">
        <v>3360</v>
      </c>
      <c r="O2358" s="55"/>
      <c r="AB2358" s="2" t="s">
        <v>153</v>
      </c>
      <c r="AC2358" s="2" t="s">
        <v>5861</v>
      </c>
      <c r="AD2358" s="2" t="s">
        <v>3362</v>
      </c>
      <c r="AE2358" s="2" t="s">
        <v>3363</v>
      </c>
      <c r="AF2358" s="93"/>
      <c r="AG2358" s="2" t="s">
        <v>3364</v>
      </c>
      <c r="AH2358" s="2" t="s">
        <v>3365</v>
      </c>
      <c r="AI2358" s="2">
        <v>1.0</v>
      </c>
      <c r="AJ2358" s="94">
        <v>1.0</v>
      </c>
      <c r="AK2358" s="94">
        <v>1.0</v>
      </c>
      <c r="AL2358" s="79"/>
      <c r="AM2358" s="2" t="s">
        <v>5862</v>
      </c>
    </row>
    <row r="2359">
      <c r="A2359" s="54">
        <v>46104.0</v>
      </c>
      <c r="B2359" s="54">
        <v>46105.0</v>
      </c>
      <c r="C2359" s="2" t="s">
        <v>450</v>
      </c>
      <c r="D2359" s="2" t="s">
        <v>146</v>
      </c>
      <c r="E2359" s="2" t="s">
        <v>208</v>
      </c>
      <c r="F2359" s="53">
        <v>0.0</v>
      </c>
      <c r="G2359" s="53">
        <v>0.0</v>
      </c>
      <c r="H2359" s="53">
        <v>0.0</v>
      </c>
      <c r="I2359" s="53">
        <v>0.0</v>
      </c>
      <c r="J2359" s="53">
        <v>0.0023991484955043834</v>
      </c>
      <c r="K2359" s="2" t="s">
        <v>3531</v>
      </c>
      <c r="L2359" s="53">
        <v>0.0</v>
      </c>
      <c r="M2359" s="2" t="s">
        <v>3369</v>
      </c>
      <c r="N2359" s="2" t="s">
        <v>3360</v>
      </c>
      <c r="O2359" s="55"/>
      <c r="AB2359" s="2" t="s">
        <v>164</v>
      </c>
      <c r="AC2359" s="2" t="s">
        <v>3361</v>
      </c>
      <c r="AD2359" s="2" t="s">
        <v>3362</v>
      </c>
      <c r="AE2359" s="2" t="s">
        <v>3363</v>
      </c>
      <c r="AF2359" s="93"/>
      <c r="AG2359" s="2" t="s">
        <v>3364</v>
      </c>
      <c r="AH2359" s="2" t="s">
        <v>3365</v>
      </c>
      <c r="AI2359" s="2">
        <v>0.0</v>
      </c>
      <c r="AJ2359" s="94">
        <v>5.755913503480947E-6</v>
      </c>
      <c r="AK2359" s="94">
        <v>0.0</v>
      </c>
      <c r="AL2359" s="79"/>
      <c r="AM2359" s="2" t="s">
        <v>5863</v>
      </c>
    </row>
    <row r="2360">
      <c r="A2360" s="54">
        <v>46104.0</v>
      </c>
      <c r="B2360" s="54">
        <v>46105.0</v>
      </c>
      <c r="C2360" s="2" t="s">
        <v>515</v>
      </c>
      <c r="D2360" s="2" t="s">
        <v>146</v>
      </c>
      <c r="E2360" s="2" t="s">
        <v>208</v>
      </c>
      <c r="F2360" s="53">
        <v>0.0</v>
      </c>
      <c r="G2360" s="53">
        <v>0.0</v>
      </c>
      <c r="H2360" s="53">
        <v>0.0</v>
      </c>
      <c r="I2360" s="53">
        <v>0.0</v>
      </c>
      <c r="J2360" s="53">
        <v>0.003803514462325269</v>
      </c>
      <c r="K2360" s="2" t="s">
        <v>3531</v>
      </c>
      <c r="L2360" s="53">
        <v>0.0</v>
      </c>
      <c r="M2360" s="2" t="s">
        <v>3369</v>
      </c>
      <c r="N2360" s="2" t="s">
        <v>3360</v>
      </c>
      <c r="O2360" s="55"/>
      <c r="AB2360" s="2" t="s">
        <v>164</v>
      </c>
      <c r="AC2360" s="2" t="s">
        <v>3361</v>
      </c>
      <c r="AD2360" s="2" t="s">
        <v>3362</v>
      </c>
      <c r="AE2360" s="2" t="s">
        <v>3363</v>
      </c>
      <c r="AF2360" s="93"/>
      <c r="AG2360" s="2" t="s">
        <v>3364</v>
      </c>
      <c r="AH2360" s="2" t="s">
        <v>3365</v>
      </c>
      <c r="AI2360" s="2">
        <v>0.0</v>
      </c>
      <c r="AJ2360" s="94">
        <v>1.4466722265117479E-5</v>
      </c>
      <c r="AK2360" s="94">
        <v>0.0</v>
      </c>
      <c r="AL2360" s="79"/>
      <c r="AM2360" s="2" t="s">
        <v>5864</v>
      </c>
    </row>
    <row r="2361">
      <c r="A2361" s="54">
        <v>46104.0</v>
      </c>
      <c r="B2361" s="54">
        <v>46105.0</v>
      </c>
      <c r="C2361" s="2" t="s">
        <v>1189</v>
      </c>
      <c r="D2361" s="2" t="s">
        <v>146</v>
      </c>
      <c r="E2361" s="2" t="s">
        <v>208</v>
      </c>
      <c r="F2361" s="53">
        <v>0.0</v>
      </c>
      <c r="G2361" s="53">
        <v>0.0</v>
      </c>
      <c r="H2361" s="53">
        <v>0.0</v>
      </c>
      <c r="I2361" s="53">
        <v>0.0</v>
      </c>
      <c r="J2361" s="53">
        <v>0.0</v>
      </c>
      <c r="K2361" s="2" t="s">
        <v>3531</v>
      </c>
      <c r="L2361" s="53">
        <v>0.0</v>
      </c>
      <c r="M2361" s="2" t="s">
        <v>3369</v>
      </c>
      <c r="N2361" s="2" t="s">
        <v>3360</v>
      </c>
      <c r="O2361" s="55"/>
      <c r="AB2361" s="2" t="s">
        <v>164</v>
      </c>
      <c r="AC2361" s="2" t="s">
        <v>3361</v>
      </c>
      <c r="AD2361" s="2" t="s">
        <v>3362</v>
      </c>
      <c r="AE2361" s="2" t="s">
        <v>3363</v>
      </c>
      <c r="AF2361" s="93"/>
      <c r="AG2361" s="101" t="s">
        <v>3364</v>
      </c>
      <c r="AH2361" s="101" t="s">
        <v>3365</v>
      </c>
      <c r="AI2361" s="2">
        <v>0.0</v>
      </c>
      <c r="AJ2361" s="94">
        <v>0.0</v>
      </c>
      <c r="AK2361" s="94">
        <v>0.0</v>
      </c>
      <c r="AL2361" s="79"/>
      <c r="AM2361" s="2" t="s">
        <v>5865</v>
      </c>
    </row>
    <row r="2362">
      <c r="A2362" s="54">
        <v>46105.0</v>
      </c>
      <c r="B2362" s="54">
        <v>46106.0</v>
      </c>
      <c r="C2362" s="2" t="s">
        <v>178</v>
      </c>
      <c r="D2362" s="2" t="s">
        <v>146</v>
      </c>
      <c r="E2362" s="2" t="s">
        <v>303</v>
      </c>
      <c r="F2362" s="53">
        <v>0.0</v>
      </c>
      <c r="G2362" s="53">
        <v>0.0</v>
      </c>
      <c r="H2362" s="53">
        <v>0.04</v>
      </c>
      <c r="I2362" s="53">
        <v>0.019230769230769232</v>
      </c>
      <c r="J2362" s="53">
        <v>0.029611346194999822</v>
      </c>
      <c r="K2362" s="2" t="s">
        <v>3426</v>
      </c>
      <c r="L2362" s="53">
        <v>0.0</v>
      </c>
      <c r="M2362" s="2" t="s">
        <v>3369</v>
      </c>
      <c r="N2362" s="2" t="s">
        <v>3360</v>
      </c>
      <c r="O2362" s="55"/>
      <c r="AB2362" s="2" t="s">
        <v>164</v>
      </c>
      <c r="AC2362" s="2" t="s">
        <v>3361</v>
      </c>
      <c r="AD2362" s="2" t="s">
        <v>3362</v>
      </c>
      <c r="AE2362" s="2" t="s">
        <v>3363</v>
      </c>
      <c r="AF2362" s="93"/>
      <c r="AG2362" s="2" t="s">
        <v>3364</v>
      </c>
      <c r="AH2362" s="2" t="s">
        <v>3365</v>
      </c>
      <c r="AI2362" s="2">
        <v>0.0</v>
      </c>
      <c r="AJ2362" s="94">
        <v>8.768318234801304E-4</v>
      </c>
      <c r="AK2362" s="94">
        <v>3.6982248520710064E-4</v>
      </c>
      <c r="AL2362" s="79"/>
      <c r="AM2362" s="2" t="s">
        <v>5866</v>
      </c>
    </row>
    <row r="2363">
      <c r="A2363" s="54">
        <v>46105.0</v>
      </c>
      <c r="B2363" s="54">
        <v>46106.0</v>
      </c>
      <c r="C2363" s="2" t="s">
        <v>932</v>
      </c>
      <c r="D2363" s="2" t="s">
        <v>146</v>
      </c>
      <c r="E2363" s="2" t="s">
        <v>303</v>
      </c>
      <c r="F2363" s="53">
        <v>0.0</v>
      </c>
      <c r="G2363" s="53">
        <v>0.0</v>
      </c>
      <c r="H2363" s="53">
        <v>0.0</v>
      </c>
      <c r="I2363" s="53">
        <v>0.0</v>
      </c>
      <c r="J2363" s="53">
        <v>0.004081483141572156</v>
      </c>
      <c r="K2363" s="2" t="s">
        <v>208</v>
      </c>
      <c r="L2363" s="53">
        <v>1.0</v>
      </c>
      <c r="M2363" s="2" t="s">
        <v>3369</v>
      </c>
      <c r="N2363" s="2" t="s">
        <v>3360</v>
      </c>
      <c r="O2363" s="55"/>
      <c r="AB2363" s="2" t="s">
        <v>164</v>
      </c>
      <c r="AC2363" s="2" t="s">
        <v>3361</v>
      </c>
      <c r="AD2363" s="2" t="s">
        <v>3362</v>
      </c>
      <c r="AE2363" s="2" t="s">
        <v>3363</v>
      </c>
      <c r="AF2363" s="93"/>
      <c r="AG2363" s="2" t="s">
        <v>3364</v>
      </c>
      <c r="AH2363" s="2" t="s">
        <v>3365</v>
      </c>
      <c r="AI2363" s="2">
        <v>0.0</v>
      </c>
      <c r="AJ2363" s="94">
        <v>1.6658504634937717E-5</v>
      </c>
      <c r="AK2363" s="94">
        <v>0.0</v>
      </c>
      <c r="AL2363" s="79"/>
      <c r="AM2363" s="2" t="s">
        <v>5867</v>
      </c>
    </row>
    <row r="2364">
      <c r="A2364" s="54">
        <v>46105.0</v>
      </c>
      <c r="B2364" s="54">
        <v>46106.0</v>
      </c>
      <c r="C2364" s="2" t="s">
        <v>450</v>
      </c>
      <c r="D2364" s="2" t="s">
        <v>146</v>
      </c>
      <c r="E2364" s="2" t="s">
        <v>303</v>
      </c>
      <c r="F2364" s="53">
        <v>0.0</v>
      </c>
      <c r="G2364" s="53">
        <v>0.0</v>
      </c>
      <c r="H2364" s="53">
        <v>0.0</v>
      </c>
      <c r="I2364" s="53">
        <v>0.0</v>
      </c>
      <c r="J2364" s="53">
        <v>0.002380742099323696</v>
      </c>
      <c r="K2364" s="2" t="s">
        <v>3531</v>
      </c>
      <c r="L2364" s="53">
        <v>0.0</v>
      </c>
      <c r="M2364" s="2" t="s">
        <v>3369</v>
      </c>
      <c r="N2364" s="2" t="s">
        <v>3360</v>
      </c>
      <c r="O2364" s="55"/>
      <c r="AB2364" s="2" t="s">
        <v>164</v>
      </c>
      <c r="AC2364" s="2" t="s">
        <v>3361</v>
      </c>
      <c r="AD2364" s="2" t="s">
        <v>3362</v>
      </c>
      <c r="AE2364" s="2" t="s">
        <v>3363</v>
      </c>
      <c r="AF2364" s="93"/>
      <c r="AG2364" s="2" t="s">
        <v>3364</v>
      </c>
      <c r="AH2364" s="2" t="s">
        <v>3365</v>
      </c>
      <c r="AI2364" s="2">
        <v>0.0</v>
      </c>
      <c r="AJ2364" s="94">
        <v>5.667932943492198E-6</v>
      </c>
      <c r="AK2364" s="94">
        <v>0.0</v>
      </c>
      <c r="AL2364" s="79"/>
      <c r="AM2364" s="2" t="s">
        <v>5868</v>
      </c>
    </row>
    <row r="2365">
      <c r="A2365" s="54">
        <v>46105.0</v>
      </c>
      <c r="B2365" s="54">
        <v>46106.0</v>
      </c>
      <c r="C2365" s="2" t="s">
        <v>515</v>
      </c>
      <c r="D2365" s="2" t="s">
        <v>146</v>
      </c>
      <c r="E2365" s="2" t="s">
        <v>303</v>
      </c>
      <c r="F2365" s="53">
        <v>0.0</v>
      </c>
      <c r="G2365" s="53">
        <v>0.0</v>
      </c>
      <c r="H2365" s="53">
        <v>0.0</v>
      </c>
      <c r="I2365" s="53">
        <v>0.0</v>
      </c>
      <c r="J2365" s="53">
        <v>0.003774333694980638</v>
      </c>
      <c r="K2365" s="2" t="s">
        <v>3531</v>
      </c>
      <c r="L2365" s="53">
        <v>0.0</v>
      </c>
      <c r="M2365" s="2" t="s">
        <v>3369</v>
      </c>
      <c r="N2365" s="2" t="s">
        <v>3360</v>
      </c>
      <c r="O2365" s="55"/>
      <c r="AB2365" s="2" t="s">
        <v>164</v>
      </c>
      <c r="AC2365" s="2" t="s">
        <v>3361</v>
      </c>
      <c r="AD2365" s="2" t="s">
        <v>3362</v>
      </c>
      <c r="AE2365" s="2" t="s">
        <v>3363</v>
      </c>
      <c r="AF2365" s="93"/>
      <c r="AG2365" s="2" t="s">
        <v>3364</v>
      </c>
      <c r="AH2365" s="2" t="s">
        <v>3365</v>
      </c>
      <c r="AI2365" s="2">
        <v>0.0</v>
      </c>
      <c r="AJ2365" s="94">
        <v>1.4245594841066196E-5</v>
      </c>
      <c r="AK2365" s="94">
        <v>0.0</v>
      </c>
      <c r="AL2365" s="79"/>
      <c r="AM2365" s="2" t="s">
        <v>5869</v>
      </c>
    </row>
    <row r="2366">
      <c r="A2366" s="54">
        <v>46105.0</v>
      </c>
      <c r="B2366" s="54">
        <v>46106.0</v>
      </c>
      <c r="C2366" s="2" t="s">
        <v>1189</v>
      </c>
      <c r="D2366" s="2" t="s">
        <v>146</v>
      </c>
      <c r="E2366" s="2" t="s">
        <v>303</v>
      </c>
      <c r="F2366" s="53">
        <v>0.0</v>
      </c>
      <c r="G2366" s="53">
        <v>0.0</v>
      </c>
      <c r="H2366" s="53">
        <v>0.0</v>
      </c>
      <c r="I2366" s="53">
        <v>0.0</v>
      </c>
      <c r="J2366" s="53">
        <v>0.0</v>
      </c>
      <c r="K2366" s="2" t="s">
        <v>3531</v>
      </c>
      <c r="L2366" s="53">
        <v>0.0</v>
      </c>
      <c r="M2366" s="2" t="s">
        <v>3369</v>
      </c>
      <c r="N2366" s="2" t="s">
        <v>3360</v>
      </c>
      <c r="O2366" s="55"/>
      <c r="AB2366" s="2" t="s">
        <v>164</v>
      </c>
      <c r="AC2366" s="2" t="s">
        <v>3361</v>
      </c>
      <c r="AD2366" s="2" t="s">
        <v>3362</v>
      </c>
      <c r="AE2366" s="2" t="s">
        <v>3363</v>
      </c>
      <c r="AF2366" s="93"/>
      <c r="AG2366" s="101" t="s">
        <v>3364</v>
      </c>
      <c r="AH2366" s="101" t="s">
        <v>3365</v>
      </c>
      <c r="AI2366" s="2">
        <v>0.0</v>
      </c>
      <c r="AJ2366" s="94">
        <v>0.0</v>
      </c>
      <c r="AK2366" s="94">
        <v>0.0</v>
      </c>
      <c r="AL2366" s="79"/>
      <c r="AM2366" s="2" t="s">
        <v>5870</v>
      </c>
    </row>
    <row r="2367">
      <c r="A2367" s="54">
        <v>46106.0</v>
      </c>
      <c r="B2367" s="54">
        <v>46107.0</v>
      </c>
      <c r="C2367" s="2" t="s">
        <v>178</v>
      </c>
      <c r="D2367" s="2" t="s">
        <v>146</v>
      </c>
      <c r="E2367" s="2" t="s">
        <v>148</v>
      </c>
      <c r="F2367" s="53">
        <v>0.125</v>
      </c>
      <c r="G2367" s="53">
        <v>0.08333333333333333</v>
      </c>
      <c r="H2367" s="53">
        <v>0.04</v>
      </c>
      <c r="I2367" s="53">
        <v>0.019230769230769232</v>
      </c>
      <c r="J2367" s="53">
        <v>0.04079937962543271</v>
      </c>
      <c r="K2367" s="2" t="s">
        <v>3426</v>
      </c>
      <c r="L2367" s="53">
        <v>0.0</v>
      </c>
      <c r="M2367" s="2" t="s">
        <v>3369</v>
      </c>
      <c r="N2367" s="2" t="s">
        <v>3360</v>
      </c>
      <c r="O2367" s="55"/>
      <c r="AB2367" s="2" t="s">
        <v>164</v>
      </c>
      <c r="AC2367" s="2" t="s">
        <v>3361</v>
      </c>
      <c r="AD2367" s="2" t="s">
        <v>3362</v>
      </c>
      <c r="AE2367" s="2" t="s">
        <v>3363</v>
      </c>
      <c r="AF2367" s="93"/>
      <c r="AG2367" s="2" t="s">
        <v>3364</v>
      </c>
      <c r="AH2367" s="2" t="s">
        <v>3365</v>
      </c>
      <c r="AI2367" s="2">
        <v>0.0</v>
      </c>
      <c r="AJ2367" s="94">
        <v>0.0016645893778201738</v>
      </c>
      <c r="AK2367" s="94">
        <v>3.6982248520710064E-4</v>
      </c>
      <c r="AL2367" s="79"/>
      <c r="AM2367" s="2" t="s">
        <v>5871</v>
      </c>
    </row>
    <row r="2368">
      <c r="A2368" s="54">
        <v>46106.0</v>
      </c>
      <c r="B2368" s="54">
        <v>46107.0</v>
      </c>
      <c r="C2368" s="2" t="s">
        <v>932</v>
      </c>
      <c r="D2368" s="2" t="s">
        <v>146</v>
      </c>
      <c r="E2368" s="2" t="s">
        <v>148</v>
      </c>
      <c r="F2368" s="53">
        <v>0.0</v>
      </c>
      <c r="G2368" s="53">
        <v>0.0</v>
      </c>
      <c r="H2368" s="53">
        <v>0.0</v>
      </c>
      <c r="I2368" s="53">
        <v>0.0</v>
      </c>
      <c r="J2368" s="53">
        <v>0.004050169783583124</v>
      </c>
      <c r="K2368" s="2" t="s">
        <v>208</v>
      </c>
      <c r="L2368" s="53">
        <v>1.0</v>
      </c>
      <c r="M2368" s="2" t="s">
        <v>3369</v>
      </c>
      <c r="N2368" s="2" t="s">
        <v>3360</v>
      </c>
      <c r="O2368" s="55"/>
      <c r="AB2368" s="2" t="s">
        <v>164</v>
      </c>
      <c r="AC2368" s="2" t="s">
        <v>3361</v>
      </c>
      <c r="AD2368" s="2" t="s">
        <v>3362</v>
      </c>
      <c r="AE2368" s="2" t="s">
        <v>3363</v>
      </c>
      <c r="AF2368" s="93"/>
      <c r="AG2368" s="2" t="s">
        <v>3364</v>
      </c>
      <c r="AH2368" s="2" t="s">
        <v>3365</v>
      </c>
      <c r="AI2368" s="2">
        <v>0.0</v>
      </c>
      <c r="AJ2368" s="94">
        <v>1.640387527584977E-5</v>
      </c>
      <c r="AK2368" s="94">
        <v>0.0</v>
      </c>
      <c r="AL2368" s="79"/>
      <c r="AM2368" s="2" t="s">
        <v>5872</v>
      </c>
    </row>
    <row r="2369">
      <c r="A2369" s="54">
        <v>46106.0</v>
      </c>
      <c r="B2369" s="54">
        <v>46107.0</v>
      </c>
      <c r="C2369" s="2" t="s">
        <v>450</v>
      </c>
      <c r="D2369" s="2" t="s">
        <v>146</v>
      </c>
      <c r="E2369" s="2" t="s">
        <v>148</v>
      </c>
      <c r="F2369" s="53">
        <v>0.0</v>
      </c>
      <c r="G2369" s="53">
        <v>0.0</v>
      </c>
      <c r="H2369" s="53">
        <v>0.0</v>
      </c>
      <c r="I2369" s="53">
        <v>0.0</v>
      </c>
      <c r="J2369" s="53">
        <v>0.002362476918003612</v>
      </c>
      <c r="K2369" s="2" t="s">
        <v>3531</v>
      </c>
      <c r="L2369" s="53">
        <v>0.0</v>
      </c>
      <c r="M2369" s="2" t="s">
        <v>3369</v>
      </c>
      <c r="N2369" s="2" t="s">
        <v>3360</v>
      </c>
      <c r="O2369" s="55"/>
      <c r="AB2369" s="2" t="s">
        <v>164</v>
      </c>
      <c r="AC2369" s="2" t="s">
        <v>3361</v>
      </c>
      <c r="AD2369" s="2" t="s">
        <v>3362</v>
      </c>
      <c r="AE2369" s="2" t="s">
        <v>3363</v>
      </c>
      <c r="AF2369" s="93"/>
      <c r="AG2369" s="2" t="s">
        <v>3364</v>
      </c>
      <c r="AH2369" s="2" t="s">
        <v>3365</v>
      </c>
      <c r="AI2369" s="2">
        <v>0.0</v>
      </c>
      <c r="AJ2369" s="94">
        <v>5.5812971880998455E-6</v>
      </c>
      <c r="AK2369" s="94">
        <v>0.0</v>
      </c>
      <c r="AL2369" s="79"/>
      <c r="AM2369" s="2" t="s">
        <v>5873</v>
      </c>
    </row>
    <row r="2370">
      <c r="A2370" s="54">
        <v>46106.0</v>
      </c>
      <c r="B2370" s="54">
        <v>46107.0</v>
      </c>
      <c r="C2370" s="2" t="s">
        <v>515</v>
      </c>
      <c r="D2370" s="2" t="s">
        <v>146</v>
      </c>
      <c r="E2370" s="2" t="s">
        <v>148</v>
      </c>
      <c r="F2370" s="53">
        <v>0.0</v>
      </c>
      <c r="G2370" s="53">
        <v>0.08333333333333333</v>
      </c>
      <c r="H2370" s="53">
        <v>0.04</v>
      </c>
      <c r="I2370" s="53">
        <v>0.019230769230769232</v>
      </c>
      <c r="J2370" s="53">
        <v>0.02094136499530343</v>
      </c>
      <c r="K2370" s="2" t="s">
        <v>3531</v>
      </c>
      <c r="L2370" s="53">
        <v>0.0</v>
      </c>
      <c r="M2370" s="2" t="s">
        <v>3369</v>
      </c>
      <c r="N2370" s="2" t="s">
        <v>3360</v>
      </c>
      <c r="O2370" s="55"/>
      <c r="AB2370" s="2" t="s">
        <v>164</v>
      </c>
      <c r="AC2370" s="2" t="s">
        <v>3361</v>
      </c>
      <c r="AD2370" s="2" t="s">
        <v>3362</v>
      </c>
      <c r="AE2370" s="2" t="s">
        <v>3363</v>
      </c>
      <c r="AF2370" s="93"/>
      <c r="AG2370" s="2" t="s">
        <v>3364</v>
      </c>
      <c r="AH2370" s="2" t="s">
        <v>3365</v>
      </c>
      <c r="AI2370" s="2">
        <v>0.0</v>
      </c>
      <c r="AJ2370" s="94">
        <v>4.3854076786651984E-4</v>
      </c>
      <c r="AK2370" s="94">
        <v>3.6982248520710064E-4</v>
      </c>
      <c r="AL2370" s="79"/>
      <c r="AM2370" s="2" t="s">
        <v>5874</v>
      </c>
    </row>
    <row r="2371">
      <c r="A2371" s="54">
        <v>46106.0</v>
      </c>
      <c r="B2371" s="54">
        <v>46107.0</v>
      </c>
      <c r="C2371" s="2" t="s">
        <v>1189</v>
      </c>
      <c r="D2371" s="2" t="s">
        <v>146</v>
      </c>
      <c r="E2371" s="2" t="s">
        <v>148</v>
      </c>
      <c r="F2371" s="53">
        <v>0.0</v>
      </c>
      <c r="G2371" s="53">
        <v>0.0</v>
      </c>
      <c r="H2371" s="53">
        <v>0.0</v>
      </c>
      <c r="I2371" s="53">
        <v>0.0</v>
      </c>
      <c r="J2371" s="53">
        <v>0.0</v>
      </c>
      <c r="K2371" s="2" t="s">
        <v>3531</v>
      </c>
      <c r="L2371" s="53">
        <v>0.0</v>
      </c>
      <c r="M2371" s="2" t="s">
        <v>3369</v>
      </c>
      <c r="N2371" s="2" t="s">
        <v>3360</v>
      </c>
      <c r="O2371" s="55"/>
      <c r="AB2371" s="2" t="s">
        <v>164</v>
      </c>
      <c r="AC2371" s="2" t="s">
        <v>3361</v>
      </c>
      <c r="AD2371" s="2" t="s">
        <v>3362</v>
      </c>
      <c r="AE2371" s="2" t="s">
        <v>3363</v>
      </c>
      <c r="AF2371" s="93"/>
      <c r="AG2371" s="101" t="s">
        <v>3364</v>
      </c>
      <c r="AH2371" s="101" t="s">
        <v>3365</v>
      </c>
      <c r="AI2371" s="2">
        <v>0.0</v>
      </c>
      <c r="AJ2371" s="94">
        <v>0.0</v>
      </c>
      <c r="AK2371" s="94">
        <v>0.0</v>
      </c>
      <c r="AL2371" s="79"/>
      <c r="AM2371" s="2" t="s">
        <v>5875</v>
      </c>
    </row>
    <row r="2372">
      <c r="A2372" s="54">
        <v>46107.0</v>
      </c>
      <c r="B2372" s="54">
        <v>46108.0</v>
      </c>
      <c r="C2372" s="2" t="s">
        <v>178</v>
      </c>
      <c r="D2372" s="2" t="s">
        <v>146</v>
      </c>
      <c r="E2372" s="2" t="s">
        <v>196</v>
      </c>
      <c r="F2372" s="53">
        <v>0.125</v>
      </c>
      <c r="G2372" s="53">
        <v>0.25</v>
      </c>
      <c r="H2372" s="53">
        <v>0.12</v>
      </c>
      <c r="I2372" s="53">
        <v>0.057692307692307696</v>
      </c>
      <c r="J2372" s="53">
        <v>0.07115328407242807</v>
      </c>
      <c r="K2372" s="2" t="s">
        <v>3426</v>
      </c>
      <c r="L2372" s="53">
        <v>0.0</v>
      </c>
      <c r="M2372" s="2" t="s">
        <v>3369</v>
      </c>
      <c r="N2372" s="2" t="s">
        <v>3360</v>
      </c>
      <c r="O2372" s="55"/>
      <c r="AB2372" s="2" t="s">
        <v>164</v>
      </c>
      <c r="AC2372" s="2" t="s">
        <v>3361</v>
      </c>
      <c r="AD2372" s="2" t="s">
        <v>3362</v>
      </c>
      <c r="AE2372" s="2" t="s">
        <v>3363</v>
      </c>
      <c r="AF2372" s="93"/>
      <c r="AG2372" s="2" t="s">
        <v>3364</v>
      </c>
      <c r="AH2372" s="2" t="s">
        <v>3365</v>
      </c>
      <c r="AI2372" s="2">
        <v>0.0</v>
      </c>
      <c r="AJ2372" s="94">
        <v>0.005062789834291647</v>
      </c>
      <c r="AK2372" s="94">
        <v>0.003328402366863906</v>
      </c>
      <c r="AL2372" s="79"/>
      <c r="AM2372" s="2" t="s">
        <v>5876</v>
      </c>
    </row>
    <row r="2373">
      <c r="A2373" s="54">
        <v>46107.0</v>
      </c>
      <c r="B2373" s="54">
        <v>46108.0</v>
      </c>
      <c r="C2373" s="2" t="s">
        <v>932</v>
      </c>
      <c r="D2373" s="2" t="s">
        <v>146</v>
      </c>
      <c r="E2373" s="2" t="s">
        <v>196</v>
      </c>
      <c r="F2373" s="53">
        <v>0.0</v>
      </c>
      <c r="G2373" s="53">
        <v>0.0</v>
      </c>
      <c r="H2373" s="53">
        <v>0.0</v>
      </c>
      <c r="I2373" s="53">
        <v>0.0</v>
      </c>
      <c r="J2373" s="53">
        <v>0.004019096663359272</v>
      </c>
      <c r="K2373" s="2" t="s">
        <v>208</v>
      </c>
      <c r="L2373" s="53">
        <v>1.0</v>
      </c>
      <c r="M2373" s="2" t="s">
        <v>3369</v>
      </c>
      <c r="N2373" s="2" t="s">
        <v>3360</v>
      </c>
      <c r="O2373" s="55"/>
      <c r="AB2373" s="2" t="s">
        <v>164</v>
      </c>
      <c r="AC2373" s="2" t="s">
        <v>3361</v>
      </c>
      <c r="AD2373" s="2" t="s">
        <v>3362</v>
      </c>
      <c r="AE2373" s="2" t="s">
        <v>3363</v>
      </c>
      <c r="AF2373" s="93"/>
      <c r="AG2373" s="2" t="s">
        <v>3364</v>
      </c>
      <c r="AH2373" s="2" t="s">
        <v>3365</v>
      </c>
      <c r="AI2373" s="2">
        <v>0.0</v>
      </c>
      <c r="AJ2373" s="94">
        <v>1.615313798942563E-5</v>
      </c>
      <c r="AK2373" s="94">
        <v>0.0</v>
      </c>
      <c r="AL2373" s="79"/>
      <c r="AM2373" s="2" t="s">
        <v>5877</v>
      </c>
    </row>
    <row r="2374">
      <c r="A2374" s="54">
        <v>46107.0</v>
      </c>
      <c r="B2374" s="54">
        <v>46108.0</v>
      </c>
      <c r="C2374" s="2" t="s">
        <v>450</v>
      </c>
      <c r="D2374" s="2" t="s">
        <v>146</v>
      </c>
      <c r="E2374" s="2" t="s">
        <v>196</v>
      </c>
      <c r="F2374" s="53">
        <v>0.0</v>
      </c>
      <c r="G2374" s="53">
        <v>0.0</v>
      </c>
      <c r="H2374" s="53">
        <v>0.04</v>
      </c>
      <c r="I2374" s="53">
        <v>0.019230769230769232</v>
      </c>
      <c r="J2374" s="53">
        <v>0.010004293786507659</v>
      </c>
      <c r="K2374" s="2" t="s">
        <v>3531</v>
      </c>
      <c r="L2374" s="53">
        <v>0.0</v>
      </c>
      <c r="M2374" s="2" t="s">
        <v>3369</v>
      </c>
      <c r="N2374" s="2" t="s">
        <v>3360</v>
      </c>
      <c r="O2374" s="55"/>
      <c r="AB2374" s="2" t="s">
        <v>164</v>
      </c>
      <c r="AC2374" s="2" t="s">
        <v>3361</v>
      </c>
      <c r="AD2374" s="2" t="s">
        <v>3362</v>
      </c>
      <c r="AE2374" s="2" t="s">
        <v>3363</v>
      </c>
      <c r="AF2374" s="93"/>
      <c r="AG2374" s="2" t="s">
        <v>3364</v>
      </c>
      <c r="AH2374" s="2" t="s">
        <v>3365</v>
      </c>
      <c r="AI2374" s="2">
        <v>0.0</v>
      </c>
      <c r="AJ2374" s="94">
        <v>1.0008589416675575E-4</v>
      </c>
      <c r="AK2374" s="94">
        <v>3.6982248520710064E-4</v>
      </c>
      <c r="AL2374" s="79"/>
      <c r="AM2374" s="2" t="s">
        <v>5878</v>
      </c>
    </row>
    <row r="2375">
      <c r="A2375" s="54">
        <v>46107.0</v>
      </c>
      <c r="B2375" s="54">
        <v>46108.0</v>
      </c>
      <c r="C2375" s="2" t="s">
        <v>515</v>
      </c>
      <c r="D2375" s="2" t="s">
        <v>146</v>
      </c>
      <c r="E2375" s="2" t="s">
        <v>196</v>
      </c>
      <c r="F2375" s="53">
        <v>0.0</v>
      </c>
      <c r="G2375" s="53">
        <v>0.0</v>
      </c>
      <c r="H2375" s="53">
        <v>0.0</v>
      </c>
      <c r="I2375" s="53">
        <v>0.0</v>
      </c>
      <c r="J2375" s="53">
        <v>0.003716642071944958</v>
      </c>
      <c r="K2375" s="2" t="s">
        <v>3531</v>
      </c>
      <c r="L2375" s="53">
        <v>0.0</v>
      </c>
      <c r="M2375" s="2" t="s">
        <v>3369</v>
      </c>
      <c r="N2375" s="2" t="s">
        <v>3360</v>
      </c>
      <c r="O2375" s="55"/>
      <c r="AB2375" s="2" t="s">
        <v>164</v>
      </c>
      <c r="AC2375" s="2" t="s">
        <v>3361</v>
      </c>
      <c r="AD2375" s="2" t="s">
        <v>3362</v>
      </c>
      <c r="AE2375" s="2" t="s">
        <v>3363</v>
      </c>
      <c r="AF2375" s="93"/>
      <c r="AG2375" s="2" t="s">
        <v>3364</v>
      </c>
      <c r="AH2375" s="2" t="s">
        <v>3365</v>
      </c>
      <c r="AI2375" s="2">
        <v>0.0</v>
      </c>
      <c r="AJ2375" s="94">
        <v>1.381342829095131E-5</v>
      </c>
      <c r="AK2375" s="94">
        <v>0.0</v>
      </c>
      <c r="AL2375" s="79"/>
      <c r="AM2375" s="2" t="s">
        <v>5879</v>
      </c>
    </row>
    <row r="2376">
      <c r="A2376" s="54">
        <v>46107.0</v>
      </c>
      <c r="B2376" s="54">
        <v>46108.0</v>
      </c>
      <c r="C2376" s="2" t="s">
        <v>1189</v>
      </c>
      <c r="D2376" s="2" t="s">
        <v>146</v>
      </c>
      <c r="E2376" s="2" t="s">
        <v>196</v>
      </c>
      <c r="F2376" s="53">
        <v>0.0</v>
      </c>
      <c r="G2376" s="53">
        <v>0.0</v>
      </c>
      <c r="H2376" s="53">
        <v>0.0</v>
      </c>
      <c r="I2376" s="53">
        <v>0.0</v>
      </c>
      <c r="J2376" s="53">
        <v>0.0</v>
      </c>
      <c r="K2376" s="2" t="s">
        <v>3531</v>
      </c>
      <c r="L2376" s="53">
        <v>0.0</v>
      </c>
      <c r="M2376" s="2" t="s">
        <v>3369</v>
      </c>
      <c r="N2376" s="2" t="s">
        <v>3360</v>
      </c>
      <c r="O2376" s="55"/>
      <c r="AB2376" s="2" t="s">
        <v>164</v>
      </c>
      <c r="AC2376" s="2" t="s">
        <v>3361</v>
      </c>
      <c r="AD2376" s="2" t="s">
        <v>3362</v>
      </c>
      <c r="AE2376" s="2" t="s">
        <v>3363</v>
      </c>
      <c r="AF2376" s="93"/>
      <c r="AG2376" s="101" t="s">
        <v>3364</v>
      </c>
      <c r="AH2376" s="101" t="s">
        <v>3365</v>
      </c>
      <c r="AI2376" s="2">
        <v>0.0</v>
      </c>
      <c r="AJ2376" s="94">
        <v>0.0</v>
      </c>
      <c r="AK2376" s="94">
        <v>0.0</v>
      </c>
      <c r="AL2376" s="79"/>
      <c r="AM2376" s="2" t="s">
        <v>5880</v>
      </c>
    </row>
    <row r="2377">
      <c r="A2377" s="54">
        <v>46108.0</v>
      </c>
      <c r="B2377" s="54">
        <v>46109.0</v>
      </c>
      <c r="C2377" s="2" t="s">
        <v>178</v>
      </c>
      <c r="D2377" s="2" t="s">
        <v>146</v>
      </c>
      <c r="E2377" s="2" t="s">
        <v>288</v>
      </c>
      <c r="F2377" s="53">
        <v>0.0</v>
      </c>
      <c r="G2377" s="53">
        <v>0.08333333333333333</v>
      </c>
      <c r="H2377" s="53">
        <v>0.04</v>
      </c>
      <c r="I2377" s="53">
        <v>0.038461538461538464</v>
      </c>
      <c r="J2377" s="53">
        <v>0.039391888185422906</v>
      </c>
      <c r="K2377" s="2" t="s">
        <v>3426</v>
      </c>
      <c r="L2377" s="53">
        <v>0.0</v>
      </c>
      <c r="M2377" s="2" t="s">
        <v>3369</v>
      </c>
      <c r="N2377" s="2" t="s">
        <v>3360</v>
      </c>
      <c r="O2377" s="55"/>
      <c r="AB2377" s="2" t="s">
        <v>164</v>
      </c>
      <c r="AC2377" s="2" t="s">
        <v>3361</v>
      </c>
      <c r="AD2377" s="2" t="s">
        <v>3362</v>
      </c>
      <c r="AE2377" s="2" t="s">
        <v>3363</v>
      </c>
      <c r="AF2377" s="93"/>
      <c r="AG2377" s="2" t="s">
        <v>3364</v>
      </c>
      <c r="AH2377" s="2" t="s">
        <v>3365</v>
      </c>
      <c r="AI2377" s="2">
        <v>0.0</v>
      </c>
      <c r="AJ2377" s="94">
        <v>0.0015517208548128608</v>
      </c>
      <c r="AK2377" s="94">
        <v>0.0014792899408284025</v>
      </c>
      <c r="AL2377" s="79"/>
      <c r="AM2377" s="2" t="s">
        <v>5881</v>
      </c>
    </row>
    <row r="2378">
      <c r="A2378" s="54">
        <v>46108.0</v>
      </c>
      <c r="B2378" s="54">
        <v>46109.0</v>
      </c>
      <c r="C2378" s="2" t="s">
        <v>932</v>
      </c>
      <c r="D2378" s="2" t="s">
        <v>146</v>
      </c>
      <c r="E2378" s="2" t="s">
        <v>288</v>
      </c>
      <c r="F2378" s="53">
        <v>0.0</v>
      </c>
      <c r="G2378" s="53">
        <v>0.0</v>
      </c>
      <c r="H2378" s="53">
        <v>0.0</v>
      </c>
      <c r="I2378" s="53">
        <v>0.0</v>
      </c>
      <c r="J2378" s="53">
        <v>0.003988261937783555</v>
      </c>
      <c r="K2378" s="2" t="s">
        <v>208</v>
      </c>
      <c r="L2378" s="53">
        <v>1.0</v>
      </c>
      <c r="M2378" s="2" t="s">
        <v>3369</v>
      </c>
      <c r="N2378" s="2" t="s">
        <v>3360</v>
      </c>
      <c r="O2378" s="55"/>
      <c r="AB2378" s="2" t="s">
        <v>164</v>
      </c>
      <c r="AC2378" s="2" t="s">
        <v>3361</v>
      </c>
      <c r="AD2378" s="2" t="s">
        <v>3362</v>
      </c>
      <c r="AE2378" s="2" t="s">
        <v>3363</v>
      </c>
      <c r="AF2378" s="93"/>
      <c r="AG2378" s="2" t="s">
        <v>3364</v>
      </c>
      <c r="AH2378" s="2" t="s">
        <v>3365</v>
      </c>
      <c r="AI2378" s="2">
        <v>0.0</v>
      </c>
      <c r="AJ2378" s="94">
        <v>1.5906233284373034E-5</v>
      </c>
      <c r="AK2378" s="94">
        <v>0.0</v>
      </c>
      <c r="AL2378" s="79"/>
      <c r="AM2378" s="2" t="s">
        <v>5882</v>
      </c>
    </row>
    <row r="2379">
      <c r="A2379" s="54">
        <v>46108.0</v>
      </c>
      <c r="B2379" s="54">
        <v>46109.0</v>
      </c>
      <c r="C2379" s="2" t="s">
        <v>450</v>
      </c>
      <c r="D2379" s="2" t="s">
        <v>146</v>
      </c>
      <c r="E2379" s="2" t="s">
        <v>288</v>
      </c>
      <c r="F2379" s="53">
        <v>0.0</v>
      </c>
      <c r="G2379" s="53">
        <v>0.0</v>
      </c>
      <c r="H2379" s="53">
        <v>0.0</v>
      </c>
      <c r="I2379" s="53">
        <v>0.0</v>
      </c>
      <c r="J2379" s="53">
        <v>0.002326365874625223</v>
      </c>
      <c r="K2379" s="2" t="s">
        <v>3531</v>
      </c>
      <c r="L2379" s="53">
        <v>0.0</v>
      </c>
      <c r="M2379" s="2" t="s">
        <v>3369</v>
      </c>
      <c r="N2379" s="2" t="s">
        <v>3360</v>
      </c>
      <c r="O2379" s="55"/>
      <c r="AB2379" s="2" t="s">
        <v>164</v>
      </c>
      <c r="AC2379" s="2" t="s">
        <v>3361</v>
      </c>
      <c r="AD2379" s="2" t="s">
        <v>3362</v>
      </c>
      <c r="AE2379" s="2" t="s">
        <v>3363</v>
      </c>
      <c r="AF2379" s="93"/>
      <c r="AG2379" s="2" t="s">
        <v>3364</v>
      </c>
      <c r="AH2379" s="2" t="s">
        <v>3365</v>
      </c>
      <c r="AI2379" s="2">
        <v>0.0</v>
      </c>
      <c r="AJ2379" s="94">
        <v>5.4119781826207785E-6</v>
      </c>
      <c r="AK2379" s="94">
        <v>0.0</v>
      </c>
      <c r="AL2379" s="79"/>
      <c r="AM2379" s="2" t="s">
        <v>5883</v>
      </c>
    </row>
    <row r="2380">
      <c r="A2380" s="54">
        <v>46108.0</v>
      </c>
      <c r="B2380" s="54">
        <v>46109.0</v>
      </c>
      <c r="C2380" s="2" t="s">
        <v>515</v>
      </c>
      <c r="D2380" s="2" t="s">
        <v>146</v>
      </c>
      <c r="E2380" s="2" t="s">
        <v>288</v>
      </c>
      <c r="F2380" s="53">
        <v>0.0</v>
      </c>
      <c r="G2380" s="53">
        <v>0.0</v>
      </c>
      <c r="H2380" s="53">
        <v>0.04</v>
      </c>
      <c r="I2380" s="53">
        <v>0.019230769230769232</v>
      </c>
      <c r="J2380" s="53">
        <v>0.013191533130018302</v>
      </c>
      <c r="K2380" s="2" t="s">
        <v>3531</v>
      </c>
      <c r="L2380" s="53">
        <v>0.0</v>
      </c>
      <c r="M2380" s="2" t="s">
        <v>3369</v>
      </c>
      <c r="N2380" s="2" t="s">
        <v>3360</v>
      </c>
      <c r="O2380" s="55"/>
      <c r="AB2380" s="2" t="s">
        <v>164</v>
      </c>
      <c r="AC2380" s="2" t="s">
        <v>3361</v>
      </c>
      <c r="AD2380" s="2" t="s">
        <v>3362</v>
      </c>
      <c r="AE2380" s="2" t="s">
        <v>3363</v>
      </c>
      <c r="AF2380" s="93"/>
      <c r="AG2380" s="2" t="s">
        <v>3364</v>
      </c>
      <c r="AH2380" s="2" t="s">
        <v>3365</v>
      </c>
      <c r="AI2380" s="2">
        <v>0.0</v>
      </c>
      <c r="AJ2380" s="94">
        <v>1.7401654632037046E-4</v>
      </c>
      <c r="AK2380" s="94">
        <v>3.6982248520710064E-4</v>
      </c>
      <c r="AL2380" s="79"/>
      <c r="AM2380" s="2" t="s">
        <v>5884</v>
      </c>
    </row>
    <row r="2381">
      <c r="A2381" s="54">
        <v>46108.0</v>
      </c>
      <c r="B2381" s="54">
        <v>46109.0</v>
      </c>
      <c r="C2381" s="2" t="s">
        <v>1189</v>
      </c>
      <c r="D2381" s="2" t="s">
        <v>146</v>
      </c>
      <c r="E2381" s="2" t="s">
        <v>288</v>
      </c>
      <c r="F2381" s="53">
        <v>0.0</v>
      </c>
      <c r="G2381" s="53">
        <v>0.0</v>
      </c>
      <c r="H2381" s="53">
        <v>0.0</v>
      </c>
      <c r="I2381" s="53">
        <v>0.0</v>
      </c>
      <c r="J2381" s="53">
        <v>0.0</v>
      </c>
      <c r="K2381" s="2" t="s">
        <v>3531</v>
      </c>
      <c r="L2381" s="53">
        <v>0.0</v>
      </c>
      <c r="M2381" s="2" t="s">
        <v>3369</v>
      </c>
      <c r="N2381" s="2" t="s">
        <v>3360</v>
      </c>
      <c r="O2381" s="55"/>
      <c r="AB2381" s="2" t="s">
        <v>164</v>
      </c>
      <c r="AC2381" s="2" t="s">
        <v>3361</v>
      </c>
      <c r="AD2381" s="2" t="s">
        <v>3362</v>
      </c>
      <c r="AE2381" s="2" t="s">
        <v>3363</v>
      </c>
      <c r="AF2381" s="93"/>
      <c r="AG2381" s="101" t="s">
        <v>3364</v>
      </c>
      <c r="AH2381" s="101" t="s">
        <v>3365</v>
      </c>
      <c r="AI2381" s="2">
        <v>0.0</v>
      </c>
      <c r="AJ2381" s="94">
        <v>0.0</v>
      </c>
      <c r="AK2381" s="94">
        <v>0.0</v>
      </c>
      <c r="AL2381" s="79"/>
      <c r="AM2381" s="2" t="s">
        <v>5885</v>
      </c>
    </row>
    <row r="2382">
      <c r="A2382" s="54">
        <v>46109.0</v>
      </c>
      <c r="B2382" s="54">
        <v>46110.0</v>
      </c>
      <c r="C2382" s="2" t="s">
        <v>178</v>
      </c>
      <c r="D2382" s="2" t="s">
        <v>146</v>
      </c>
      <c r="E2382" s="2" t="s">
        <v>256</v>
      </c>
      <c r="F2382" s="53">
        <v>0.0</v>
      </c>
      <c r="G2382" s="53">
        <v>0.0</v>
      </c>
      <c r="H2382" s="53">
        <v>0.0</v>
      </c>
      <c r="I2382" s="53">
        <v>0.019230769230769232</v>
      </c>
      <c r="J2382" s="53">
        <v>0.02189899920403215</v>
      </c>
      <c r="K2382" s="2" t="s">
        <v>3426</v>
      </c>
      <c r="L2382" s="53">
        <v>0.0</v>
      </c>
      <c r="M2382" s="2" t="s">
        <v>3369</v>
      </c>
      <c r="N2382" s="2" t="s">
        <v>3360</v>
      </c>
      <c r="O2382" s="55"/>
      <c r="AB2382" s="2" t="s">
        <v>164</v>
      </c>
      <c r="AC2382" s="2" t="s">
        <v>3361</v>
      </c>
      <c r="AD2382" s="2" t="s">
        <v>3362</v>
      </c>
      <c r="AE2382" s="2" t="s">
        <v>3363</v>
      </c>
      <c r="AF2382" s="93"/>
      <c r="AG2382" s="2" t="s">
        <v>3364</v>
      </c>
      <c r="AH2382" s="2" t="s">
        <v>3365</v>
      </c>
      <c r="AI2382" s="2">
        <v>0.0</v>
      </c>
      <c r="AJ2382" s="94">
        <v>4.795661661382008E-4</v>
      </c>
      <c r="AK2382" s="94">
        <v>3.6982248520710064E-4</v>
      </c>
      <c r="AL2382" s="79"/>
      <c r="AM2382" s="2" t="s">
        <v>5886</v>
      </c>
    </row>
    <row r="2383">
      <c r="A2383" s="54">
        <v>46109.0</v>
      </c>
      <c r="B2383" s="54">
        <v>46110.0</v>
      </c>
      <c r="C2383" s="2" t="s">
        <v>932</v>
      </c>
      <c r="D2383" s="2" t="s">
        <v>146</v>
      </c>
      <c r="E2383" s="2" t="s">
        <v>256</v>
      </c>
      <c r="F2383" s="53">
        <v>0.0</v>
      </c>
      <c r="G2383" s="53">
        <v>0.0</v>
      </c>
      <c r="H2383" s="53">
        <v>0.0</v>
      </c>
      <c r="I2383" s="53">
        <v>0.0</v>
      </c>
      <c r="J2383" s="53">
        <v>0.0039576637778794225</v>
      </c>
      <c r="K2383" s="2" t="s">
        <v>208</v>
      </c>
      <c r="L2383" s="53">
        <v>1.0</v>
      </c>
      <c r="M2383" s="2" t="s">
        <v>3369</v>
      </c>
      <c r="N2383" s="2" t="s">
        <v>3360</v>
      </c>
      <c r="O2383" s="55"/>
      <c r="AB2383" s="2" t="s">
        <v>164</v>
      </c>
      <c r="AC2383" s="2" t="s">
        <v>3361</v>
      </c>
      <c r="AD2383" s="2" t="s">
        <v>3362</v>
      </c>
      <c r="AE2383" s="2" t="s">
        <v>3363</v>
      </c>
      <c r="AF2383" s="93"/>
      <c r="AG2383" s="2" t="s">
        <v>3364</v>
      </c>
      <c r="AH2383" s="2" t="s">
        <v>3365</v>
      </c>
      <c r="AI2383" s="2">
        <v>0.0</v>
      </c>
      <c r="AJ2383" s="94">
        <v>1.5663102578738823E-5</v>
      </c>
      <c r="AK2383" s="94">
        <v>0.0</v>
      </c>
      <c r="AL2383" s="79"/>
      <c r="AM2383" s="2" t="s">
        <v>5887</v>
      </c>
    </row>
    <row r="2384">
      <c r="A2384" s="54">
        <v>46109.0</v>
      </c>
      <c r="B2384" s="54">
        <v>46110.0</v>
      </c>
      <c r="C2384" s="2" t="s">
        <v>450</v>
      </c>
      <c r="D2384" s="2" t="s">
        <v>146</v>
      </c>
      <c r="E2384" s="2" t="s">
        <v>256</v>
      </c>
      <c r="F2384" s="53">
        <v>0.0</v>
      </c>
      <c r="G2384" s="53">
        <v>0.0</v>
      </c>
      <c r="H2384" s="53">
        <v>0.04</v>
      </c>
      <c r="I2384" s="53">
        <v>0.019230769230769232</v>
      </c>
      <c r="J2384" s="53">
        <v>0.01131314655501874</v>
      </c>
      <c r="K2384" s="2" t="s">
        <v>3531</v>
      </c>
      <c r="L2384" s="53">
        <v>0.0</v>
      </c>
      <c r="M2384" s="2" t="s">
        <v>3369</v>
      </c>
      <c r="N2384" s="2" t="s">
        <v>3360</v>
      </c>
      <c r="O2384" s="55"/>
      <c r="AB2384" s="2" t="s">
        <v>164</v>
      </c>
      <c r="AC2384" s="2" t="s">
        <v>3361</v>
      </c>
      <c r="AD2384" s="2" t="s">
        <v>3362</v>
      </c>
      <c r="AE2384" s="2" t="s">
        <v>3363</v>
      </c>
      <c r="AF2384" s="93"/>
      <c r="AG2384" s="2" t="s">
        <v>3364</v>
      </c>
      <c r="AH2384" s="2" t="s">
        <v>3365</v>
      </c>
      <c r="AI2384" s="2">
        <v>0.0</v>
      </c>
      <c r="AJ2384" s="94">
        <v>1.279872849753324E-4</v>
      </c>
      <c r="AK2384" s="94">
        <v>3.6982248520710064E-4</v>
      </c>
      <c r="AL2384" s="79"/>
      <c r="AM2384" s="2" t="s">
        <v>5888</v>
      </c>
    </row>
    <row r="2385">
      <c r="A2385" s="54">
        <v>46109.0</v>
      </c>
      <c r="B2385" s="54">
        <v>46110.0</v>
      </c>
      <c r="C2385" s="2" t="s">
        <v>515</v>
      </c>
      <c r="D2385" s="2" t="s">
        <v>146</v>
      </c>
      <c r="E2385" s="2" t="s">
        <v>256</v>
      </c>
      <c r="F2385" s="53">
        <v>0.0</v>
      </c>
      <c r="G2385" s="53">
        <v>0.0</v>
      </c>
      <c r="H2385" s="53">
        <v>0.0</v>
      </c>
      <c r="I2385" s="53">
        <v>0.0</v>
      </c>
      <c r="J2385" s="53">
        <v>0.0036598322796209917</v>
      </c>
      <c r="K2385" s="2" t="s">
        <v>3531</v>
      </c>
      <c r="L2385" s="53">
        <v>0.0</v>
      </c>
      <c r="M2385" s="2" t="s">
        <v>3369</v>
      </c>
      <c r="N2385" s="2" t="s">
        <v>3360</v>
      </c>
      <c r="O2385" s="55"/>
      <c r="AB2385" s="2" t="s">
        <v>164</v>
      </c>
      <c r="AC2385" s="2" t="s">
        <v>3361</v>
      </c>
      <c r="AD2385" s="2" t="s">
        <v>3362</v>
      </c>
      <c r="AE2385" s="2" t="s">
        <v>3363</v>
      </c>
      <c r="AF2385" s="93"/>
      <c r="AG2385" s="2" t="s">
        <v>3364</v>
      </c>
      <c r="AH2385" s="2" t="s">
        <v>3365</v>
      </c>
      <c r="AI2385" s="2">
        <v>0.0</v>
      </c>
      <c r="AJ2385" s="94">
        <v>1.3394372314955785E-5</v>
      </c>
      <c r="AK2385" s="94">
        <v>0.0</v>
      </c>
      <c r="AL2385" s="79"/>
      <c r="AM2385" s="2" t="s">
        <v>5889</v>
      </c>
    </row>
    <row r="2386">
      <c r="A2386" s="54">
        <v>46109.0</v>
      </c>
      <c r="B2386" s="54">
        <v>46110.0</v>
      </c>
      <c r="C2386" s="2" t="s">
        <v>1189</v>
      </c>
      <c r="D2386" s="2" t="s">
        <v>146</v>
      </c>
      <c r="E2386" s="2" t="s">
        <v>256</v>
      </c>
      <c r="F2386" s="53">
        <v>0.0</v>
      </c>
      <c r="G2386" s="53">
        <v>0.0</v>
      </c>
      <c r="H2386" s="53">
        <v>0.0</v>
      </c>
      <c r="I2386" s="53">
        <v>0.0</v>
      </c>
      <c r="J2386" s="53">
        <v>0.0</v>
      </c>
      <c r="K2386" s="2" t="s">
        <v>3531</v>
      </c>
      <c r="L2386" s="53">
        <v>0.0</v>
      </c>
      <c r="M2386" s="2" t="s">
        <v>3369</v>
      </c>
      <c r="N2386" s="2" t="s">
        <v>3360</v>
      </c>
      <c r="O2386" s="55"/>
      <c r="AB2386" s="2" t="s">
        <v>164</v>
      </c>
      <c r="AC2386" s="2" t="s">
        <v>3361</v>
      </c>
      <c r="AD2386" s="2" t="s">
        <v>3362</v>
      </c>
      <c r="AE2386" s="2" t="s">
        <v>3363</v>
      </c>
      <c r="AF2386" s="93"/>
      <c r="AG2386" s="101" t="s">
        <v>3364</v>
      </c>
      <c r="AH2386" s="101" t="s">
        <v>3365</v>
      </c>
      <c r="AI2386" s="2">
        <v>0.0</v>
      </c>
      <c r="AJ2386" s="94">
        <v>0.0</v>
      </c>
      <c r="AK2386" s="94">
        <v>0.0</v>
      </c>
      <c r="AL2386" s="79"/>
      <c r="AM2386" s="2" t="s">
        <v>5890</v>
      </c>
    </row>
    <row r="2387">
      <c r="A2387" s="54">
        <v>46110.0</v>
      </c>
      <c r="B2387" s="54">
        <v>46111.0</v>
      </c>
      <c r="C2387" s="2" t="s">
        <v>178</v>
      </c>
      <c r="D2387" s="2" t="s">
        <v>146</v>
      </c>
      <c r="E2387" s="2" t="s">
        <v>180</v>
      </c>
      <c r="F2387" s="53">
        <v>0.0</v>
      </c>
      <c r="G2387" s="53">
        <v>0.0</v>
      </c>
      <c r="H2387" s="53">
        <v>0.0</v>
      </c>
      <c r="I2387" s="53">
        <v>0.019230769230769232</v>
      </c>
      <c r="J2387" s="53">
        <v>0.019421777939178597</v>
      </c>
      <c r="K2387" s="2" t="s">
        <v>3426</v>
      </c>
      <c r="L2387" s="53">
        <v>0.0</v>
      </c>
      <c r="M2387" s="2" t="s">
        <v>3369</v>
      </c>
      <c r="N2387" s="2" t="s">
        <v>3360</v>
      </c>
      <c r="O2387" s="55"/>
      <c r="AB2387" s="2" t="s">
        <v>164</v>
      </c>
      <c r="AC2387" s="2" t="s">
        <v>3361</v>
      </c>
      <c r="AD2387" s="2" t="s">
        <v>3362</v>
      </c>
      <c r="AE2387" s="2" t="s">
        <v>3363</v>
      </c>
      <c r="AF2387" s="93"/>
      <c r="AG2387" s="2" t="s">
        <v>3364</v>
      </c>
      <c r="AH2387" s="2" t="s">
        <v>3365</v>
      </c>
      <c r="AI2387" s="2">
        <v>0.0</v>
      </c>
      <c r="AJ2387" s="94">
        <v>3.7720545831876443E-4</v>
      </c>
      <c r="AK2387" s="94">
        <v>3.6982248520710064E-4</v>
      </c>
      <c r="AL2387" s="79"/>
      <c r="AM2387" s="2" t="s">
        <v>5891</v>
      </c>
    </row>
    <row r="2388">
      <c r="A2388" s="54">
        <v>46110.0</v>
      </c>
      <c r="B2388" s="54">
        <v>46111.0</v>
      </c>
      <c r="C2388" s="2" t="s">
        <v>932</v>
      </c>
      <c r="D2388" s="2" t="s">
        <v>146</v>
      </c>
      <c r="E2388" s="2" t="s">
        <v>180</v>
      </c>
      <c r="F2388" s="53">
        <v>0.0</v>
      </c>
      <c r="G2388" s="53">
        <v>0.0</v>
      </c>
      <c r="H2388" s="53">
        <v>0.0</v>
      </c>
      <c r="I2388" s="53">
        <v>0.0</v>
      </c>
      <c r="J2388" s="53">
        <v>0.003927300368702329</v>
      </c>
      <c r="K2388" s="2" t="s">
        <v>208</v>
      </c>
      <c r="L2388" s="53">
        <v>1.0</v>
      </c>
      <c r="M2388" s="2" t="s">
        <v>3369</v>
      </c>
      <c r="N2388" s="2" t="s">
        <v>3360</v>
      </c>
      <c r="O2388" s="55"/>
      <c r="AB2388" s="2" t="s">
        <v>164</v>
      </c>
      <c r="AC2388" s="2" t="s">
        <v>3361</v>
      </c>
      <c r="AD2388" s="2" t="s">
        <v>3362</v>
      </c>
      <c r="AE2388" s="2" t="s">
        <v>3363</v>
      </c>
      <c r="AF2388" s="93"/>
      <c r="AG2388" s="2" t="s">
        <v>3364</v>
      </c>
      <c r="AH2388" s="2" t="s">
        <v>3365</v>
      </c>
      <c r="AI2388" s="2">
        <v>0.0</v>
      </c>
      <c r="AJ2388" s="94">
        <v>1.5423688186009448E-5</v>
      </c>
      <c r="AK2388" s="94">
        <v>0.0</v>
      </c>
      <c r="AL2388" s="79"/>
      <c r="AM2388" s="2" t="s">
        <v>5892</v>
      </c>
    </row>
    <row r="2389">
      <c r="A2389" s="54">
        <v>46110.0</v>
      </c>
      <c r="B2389" s="54">
        <v>46111.0</v>
      </c>
      <c r="C2389" s="2" t="s">
        <v>450</v>
      </c>
      <c r="D2389" s="2" t="s">
        <v>146</v>
      </c>
      <c r="E2389" s="2" t="s">
        <v>180</v>
      </c>
      <c r="F2389" s="53">
        <v>0.0</v>
      </c>
      <c r="G2389" s="53">
        <v>0.0</v>
      </c>
      <c r="H2389" s="53">
        <v>0.0</v>
      </c>
      <c r="I2389" s="53">
        <v>0.0</v>
      </c>
      <c r="J2389" s="53">
        <v>0.0022908067974666685</v>
      </c>
      <c r="K2389" s="2" t="s">
        <v>3531</v>
      </c>
      <c r="L2389" s="53">
        <v>0.0</v>
      </c>
      <c r="M2389" s="2" t="s">
        <v>3369</v>
      </c>
      <c r="N2389" s="2" t="s">
        <v>3360</v>
      </c>
      <c r="O2389" s="55"/>
      <c r="AB2389" s="2" t="s">
        <v>164</v>
      </c>
      <c r="AC2389" s="2" t="s">
        <v>3361</v>
      </c>
      <c r="AD2389" s="2" t="s">
        <v>3362</v>
      </c>
      <c r="AE2389" s="2" t="s">
        <v>3363</v>
      </c>
      <c r="AF2389" s="93"/>
      <c r="AG2389" s="2" t="s">
        <v>3364</v>
      </c>
      <c r="AH2389" s="2" t="s">
        <v>3365</v>
      </c>
      <c r="AI2389" s="2">
        <v>0.0</v>
      </c>
      <c r="AJ2389" s="94">
        <v>5.247795783319494E-6</v>
      </c>
      <c r="AK2389" s="94">
        <v>0.0</v>
      </c>
      <c r="AL2389" s="79"/>
      <c r="AM2389" s="2" t="s">
        <v>5893</v>
      </c>
    </row>
    <row r="2390">
      <c r="A2390" s="54">
        <v>46110.0</v>
      </c>
      <c r="B2390" s="54">
        <v>46111.0</v>
      </c>
      <c r="C2390" s="2" t="s">
        <v>515</v>
      </c>
      <c r="D2390" s="2" t="s">
        <v>146</v>
      </c>
      <c r="E2390" s="2" t="s">
        <v>180</v>
      </c>
      <c r="F2390" s="53">
        <v>0.0</v>
      </c>
      <c r="G2390" s="53">
        <v>0.0</v>
      </c>
      <c r="H2390" s="53">
        <v>0.0</v>
      </c>
      <c r="I2390" s="53">
        <v>0.0</v>
      </c>
      <c r="J2390" s="53">
        <v>0.0036317538497031253</v>
      </c>
      <c r="K2390" s="2" t="s">
        <v>3531</v>
      </c>
      <c r="L2390" s="53">
        <v>0.0</v>
      </c>
      <c r="M2390" s="2" t="s">
        <v>3369</v>
      </c>
      <c r="N2390" s="2" t="s">
        <v>3360</v>
      </c>
      <c r="O2390" s="55"/>
      <c r="AB2390" s="2" t="s">
        <v>164</v>
      </c>
      <c r="AC2390" s="2" t="s">
        <v>3361</v>
      </c>
      <c r="AD2390" s="2" t="s">
        <v>3362</v>
      </c>
      <c r="AE2390" s="2" t="s">
        <v>3363</v>
      </c>
      <c r="AF2390" s="93"/>
      <c r="AG2390" s="2" t="s">
        <v>3364</v>
      </c>
      <c r="AH2390" s="2" t="s">
        <v>3365</v>
      </c>
      <c r="AI2390" s="2">
        <v>0.0</v>
      </c>
      <c r="AJ2390" s="94">
        <v>1.3189636024833471E-5</v>
      </c>
      <c r="AK2390" s="94">
        <v>0.0</v>
      </c>
      <c r="AL2390" s="79"/>
      <c r="AM2390" s="2" t="s">
        <v>5894</v>
      </c>
    </row>
    <row r="2391">
      <c r="A2391" s="54">
        <v>46110.0</v>
      </c>
      <c r="B2391" s="54">
        <v>46111.0</v>
      </c>
      <c r="C2391" s="2" t="s">
        <v>1189</v>
      </c>
      <c r="D2391" s="2" t="s">
        <v>146</v>
      </c>
      <c r="E2391" s="2" t="s">
        <v>180</v>
      </c>
      <c r="F2391" s="53">
        <v>0.0</v>
      </c>
      <c r="G2391" s="53">
        <v>0.0</v>
      </c>
      <c r="H2391" s="53">
        <v>0.0</v>
      </c>
      <c r="I2391" s="53">
        <v>0.0</v>
      </c>
      <c r="J2391" s="53">
        <v>0.0</v>
      </c>
      <c r="K2391" s="2" t="s">
        <v>3531</v>
      </c>
      <c r="L2391" s="53">
        <v>0.0</v>
      </c>
      <c r="M2391" s="2" t="s">
        <v>3369</v>
      </c>
      <c r="N2391" s="2" t="s">
        <v>3360</v>
      </c>
      <c r="O2391" s="55"/>
      <c r="AB2391" s="2" t="s">
        <v>164</v>
      </c>
      <c r="AC2391" s="2" t="s">
        <v>3361</v>
      </c>
      <c r="AD2391" s="2" t="s">
        <v>3362</v>
      </c>
      <c r="AE2391" s="2" t="s">
        <v>3363</v>
      </c>
      <c r="AF2391" s="93"/>
      <c r="AG2391" s="101" t="s">
        <v>3364</v>
      </c>
      <c r="AH2391" s="101" t="s">
        <v>3365</v>
      </c>
      <c r="AI2391" s="2">
        <v>0.0</v>
      </c>
      <c r="AJ2391" s="94">
        <v>0.0</v>
      </c>
      <c r="AK2391" s="94">
        <v>0.0</v>
      </c>
      <c r="AL2391" s="79"/>
      <c r="AM2391" s="2" t="s">
        <v>5895</v>
      </c>
    </row>
    <row r="2392">
      <c r="A2392" s="54">
        <v>46111.0</v>
      </c>
      <c r="B2392" s="54">
        <v>46112.0</v>
      </c>
      <c r="C2392" s="2" t="s">
        <v>178</v>
      </c>
      <c r="D2392" s="2" t="s">
        <v>146</v>
      </c>
      <c r="E2392" s="2" t="s">
        <v>208</v>
      </c>
      <c r="F2392" s="53">
        <v>0.0</v>
      </c>
      <c r="G2392" s="53">
        <v>0.0</v>
      </c>
      <c r="H2392" s="53">
        <v>0.0</v>
      </c>
      <c r="I2392" s="53">
        <v>0.0</v>
      </c>
      <c r="J2392" s="53">
        <v>0.016392466512147597</v>
      </c>
      <c r="K2392" s="2" t="s">
        <v>3426</v>
      </c>
      <c r="L2392" s="53">
        <v>0.0</v>
      </c>
      <c r="M2392" s="2" t="s">
        <v>3369</v>
      </c>
      <c r="N2392" s="2" t="s">
        <v>3360</v>
      </c>
      <c r="O2392" s="55"/>
      <c r="AB2392" s="2" t="s">
        <v>164</v>
      </c>
      <c r="AC2392" s="2" t="s">
        <v>3361</v>
      </c>
      <c r="AD2392" s="2" t="s">
        <v>3362</v>
      </c>
      <c r="AE2392" s="2" t="s">
        <v>3363</v>
      </c>
      <c r="AF2392" s="93"/>
      <c r="AG2392" s="2" t="s">
        <v>3364</v>
      </c>
      <c r="AH2392" s="2" t="s">
        <v>3365</v>
      </c>
      <c r="AI2392" s="2">
        <v>0.0</v>
      </c>
      <c r="AJ2392" s="94">
        <v>2.687129583518804E-4</v>
      </c>
      <c r="AK2392" s="94">
        <v>0.0</v>
      </c>
      <c r="AL2392" s="79"/>
      <c r="AM2392" s="2" t="s">
        <v>5896</v>
      </c>
    </row>
    <row r="2393">
      <c r="A2393" s="54">
        <v>46111.0</v>
      </c>
      <c r="B2393" s="54">
        <v>46112.0</v>
      </c>
      <c r="C2393" s="2" t="s">
        <v>932</v>
      </c>
      <c r="D2393" s="2" t="s">
        <v>146</v>
      </c>
      <c r="E2393" s="2" t="s">
        <v>208</v>
      </c>
      <c r="F2393" s="53">
        <v>0.125</v>
      </c>
      <c r="G2393" s="53">
        <v>0.08333333333333333</v>
      </c>
      <c r="H2393" s="53">
        <v>0.04</v>
      </c>
      <c r="I2393" s="53">
        <v>0.019230769230769232</v>
      </c>
      <c r="J2393" s="53">
        <v>0.031832135141348444</v>
      </c>
      <c r="K2393" s="2" t="s">
        <v>208</v>
      </c>
      <c r="L2393" s="53">
        <v>1.0</v>
      </c>
      <c r="M2393" s="2" t="s">
        <v>3369</v>
      </c>
      <c r="N2393" s="2" t="s">
        <v>3360</v>
      </c>
      <c r="O2393" s="55"/>
      <c r="AB2393" s="2" t="s">
        <v>164</v>
      </c>
      <c r="AC2393" s="2" t="s">
        <v>3361</v>
      </c>
      <c r="AD2393" s="2" t="s">
        <v>3362</v>
      </c>
      <c r="AE2393" s="2" t="s">
        <v>3363</v>
      </c>
      <c r="AF2393" s="93"/>
      <c r="AG2393" s="2" t="s">
        <v>3364</v>
      </c>
      <c r="AH2393" s="2" t="s">
        <v>3365</v>
      </c>
      <c r="AI2393" s="2">
        <v>0.0</v>
      </c>
      <c r="AJ2393" s="94">
        <v>0.0010132848276570706</v>
      </c>
      <c r="AK2393" s="94">
        <v>3.6982248520710064E-4</v>
      </c>
      <c r="AL2393" s="79"/>
      <c r="AM2393" s="2" t="s">
        <v>5897</v>
      </c>
    </row>
    <row r="2394">
      <c r="A2394" s="54">
        <v>46111.0</v>
      </c>
      <c r="B2394" s="54">
        <v>46112.0</v>
      </c>
      <c r="C2394" s="2" t="s">
        <v>450</v>
      </c>
      <c r="D2394" s="2" t="s">
        <v>146</v>
      </c>
      <c r="E2394" s="2" t="s">
        <v>208</v>
      </c>
      <c r="F2394" s="53">
        <v>0.0</v>
      </c>
      <c r="G2394" s="53">
        <v>0.0</v>
      </c>
      <c r="H2394" s="53">
        <v>0.0</v>
      </c>
      <c r="I2394" s="53">
        <v>0.0</v>
      </c>
      <c r="J2394" s="53">
        <v>0.00227323160461529</v>
      </c>
      <c r="K2394" s="2" t="s">
        <v>3531</v>
      </c>
      <c r="L2394" s="53">
        <v>0.0</v>
      </c>
      <c r="M2394" s="2" t="s">
        <v>3369</v>
      </c>
      <c r="N2394" s="2" t="s">
        <v>3360</v>
      </c>
      <c r="O2394" s="55"/>
      <c r="AB2394" s="2" t="s">
        <v>164</v>
      </c>
      <c r="AC2394" s="2" t="s">
        <v>3361</v>
      </c>
      <c r="AD2394" s="2" t="s">
        <v>3362</v>
      </c>
      <c r="AE2394" s="2" t="s">
        <v>3363</v>
      </c>
      <c r="AF2394" s="93"/>
      <c r="AG2394" s="2" t="s">
        <v>3364</v>
      </c>
      <c r="AH2394" s="2" t="s">
        <v>3365</v>
      </c>
      <c r="AI2394" s="2">
        <v>0.0</v>
      </c>
      <c r="AJ2394" s="94">
        <v>5.167581928221806E-6</v>
      </c>
      <c r="AK2394" s="94">
        <v>0.0</v>
      </c>
      <c r="AL2394" s="79"/>
      <c r="AM2394" s="2" t="s">
        <v>5898</v>
      </c>
    </row>
    <row r="2395">
      <c r="A2395" s="54">
        <v>46111.0</v>
      </c>
      <c r="B2395" s="54">
        <v>46112.0</v>
      </c>
      <c r="C2395" s="2" t="s">
        <v>515</v>
      </c>
      <c r="D2395" s="2" t="s">
        <v>146</v>
      </c>
      <c r="E2395" s="2" t="s">
        <v>208</v>
      </c>
      <c r="F2395" s="53">
        <v>0.0</v>
      </c>
      <c r="G2395" s="53">
        <v>0.0</v>
      </c>
      <c r="H2395" s="53">
        <v>0.0</v>
      </c>
      <c r="I2395" s="53">
        <v>0.0</v>
      </c>
      <c r="J2395" s="53">
        <v>0.003603890839008441</v>
      </c>
      <c r="K2395" s="2" t="s">
        <v>3531</v>
      </c>
      <c r="L2395" s="53">
        <v>0.0</v>
      </c>
      <c r="M2395" s="2" t="s">
        <v>3369</v>
      </c>
      <c r="N2395" s="2" t="s">
        <v>3360</v>
      </c>
      <c r="O2395" s="55"/>
      <c r="AB2395" s="2" t="s">
        <v>164</v>
      </c>
      <c r="AC2395" s="2" t="s">
        <v>3361</v>
      </c>
      <c r="AD2395" s="2" t="s">
        <v>3362</v>
      </c>
      <c r="AE2395" s="2" t="s">
        <v>3363</v>
      </c>
      <c r="AF2395" s="93"/>
      <c r="AG2395" s="2" t="s">
        <v>3364</v>
      </c>
      <c r="AH2395" s="2" t="s">
        <v>3365</v>
      </c>
      <c r="AI2395" s="2">
        <v>0.0</v>
      </c>
      <c r="AJ2395" s="94">
        <v>1.2988029179488966E-5</v>
      </c>
      <c r="AK2395" s="94">
        <v>0.0</v>
      </c>
      <c r="AL2395" s="79"/>
      <c r="AM2395" s="2" t="s">
        <v>5899</v>
      </c>
    </row>
    <row r="2396">
      <c r="A2396" s="54">
        <v>46111.0</v>
      </c>
      <c r="B2396" s="54">
        <v>46112.0</v>
      </c>
      <c r="C2396" s="2" t="s">
        <v>1189</v>
      </c>
      <c r="D2396" s="2" t="s">
        <v>146</v>
      </c>
      <c r="E2396" s="2" t="s">
        <v>208</v>
      </c>
      <c r="F2396" s="53">
        <v>0.0</v>
      </c>
      <c r="G2396" s="53">
        <v>0.0</v>
      </c>
      <c r="H2396" s="53">
        <v>0.0</v>
      </c>
      <c r="I2396" s="53">
        <v>0.0</v>
      </c>
      <c r="J2396" s="53">
        <v>0.0</v>
      </c>
      <c r="K2396" s="2" t="s">
        <v>3531</v>
      </c>
      <c r="L2396" s="53">
        <v>0.0</v>
      </c>
      <c r="M2396" s="2" t="s">
        <v>3369</v>
      </c>
      <c r="N2396" s="2" t="s">
        <v>3360</v>
      </c>
      <c r="O2396" s="55"/>
      <c r="AB2396" s="2" t="s">
        <v>164</v>
      </c>
      <c r="AC2396" s="2" t="s">
        <v>3361</v>
      </c>
      <c r="AD2396" s="2" t="s">
        <v>3362</v>
      </c>
      <c r="AE2396" s="2" t="s">
        <v>3363</v>
      </c>
      <c r="AF2396" s="93"/>
      <c r="AG2396" s="101" t="s">
        <v>3364</v>
      </c>
      <c r="AH2396" s="101" t="s">
        <v>3365</v>
      </c>
      <c r="AI2396" s="2">
        <v>0.0</v>
      </c>
      <c r="AJ2396" s="94">
        <v>0.0</v>
      </c>
      <c r="AK2396" s="94">
        <v>0.0</v>
      </c>
      <c r="AL2396" s="79"/>
      <c r="AM2396" s="2" t="s">
        <v>5900</v>
      </c>
    </row>
    <row r="2397">
      <c r="A2397" s="54">
        <v>46112.0</v>
      </c>
      <c r="B2397" s="54">
        <v>46113.0</v>
      </c>
      <c r="C2397" s="2" t="s">
        <v>178</v>
      </c>
      <c r="D2397" s="2" t="s">
        <v>146</v>
      </c>
      <c r="E2397" s="2" t="s">
        <v>303</v>
      </c>
      <c r="F2397" s="53">
        <v>0.0</v>
      </c>
      <c r="G2397" s="53">
        <v>0.0</v>
      </c>
      <c r="H2397" s="53">
        <v>0.04</v>
      </c>
      <c r="I2397" s="53">
        <v>0.019230769230769232</v>
      </c>
      <c r="J2397" s="53">
        <v>0.02805722453270934</v>
      </c>
      <c r="K2397" s="2" t="s">
        <v>3426</v>
      </c>
      <c r="L2397" s="53">
        <v>0.0</v>
      </c>
      <c r="M2397" s="2" t="s">
        <v>3369</v>
      </c>
      <c r="N2397" s="2" t="s">
        <v>3360</v>
      </c>
      <c r="O2397" s="55"/>
      <c r="AB2397" s="2" t="s">
        <v>164</v>
      </c>
      <c r="AC2397" s="2" t="s">
        <v>3361</v>
      </c>
      <c r="AD2397" s="2" t="s">
        <v>3362</v>
      </c>
      <c r="AE2397" s="2" t="s">
        <v>3363</v>
      </c>
      <c r="AF2397" s="93"/>
      <c r="AG2397" s="2" t="s">
        <v>3364</v>
      </c>
      <c r="AH2397" s="2" t="s">
        <v>3365</v>
      </c>
      <c r="AI2397" s="2">
        <v>0.0</v>
      </c>
      <c r="AJ2397" s="94">
        <v>7.872078484788669E-4</v>
      </c>
      <c r="AK2397" s="94">
        <v>3.6982248520710064E-4</v>
      </c>
      <c r="AL2397" s="79"/>
      <c r="AM2397" s="2" t="s">
        <v>5901</v>
      </c>
    </row>
    <row r="2398">
      <c r="A2398" s="54">
        <v>46112.0</v>
      </c>
      <c r="B2398" s="54">
        <v>46113.0</v>
      </c>
      <c r="C2398" s="2" t="s">
        <v>932</v>
      </c>
      <c r="D2398" s="2" t="s">
        <v>146</v>
      </c>
      <c r="E2398" s="2" t="s">
        <v>303</v>
      </c>
      <c r="F2398" s="53">
        <v>0.0</v>
      </c>
      <c r="G2398" s="53">
        <v>0.0</v>
      </c>
      <c r="H2398" s="53">
        <v>0.0</v>
      </c>
      <c r="I2398" s="53">
        <v>0.0</v>
      </c>
      <c r="J2398" s="53">
        <v>0.003867270612266015</v>
      </c>
      <c r="K2398" s="2" t="s">
        <v>208</v>
      </c>
      <c r="L2398" s="53">
        <v>1.0</v>
      </c>
      <c r="M2398" s="2" t="s">
        <v>3369</v>
      </c>
      <c r="N2398" s="2" t="s">
        <v>3360</v>
      </c>
      <c r="O2398" s="55"/>
      <c r="AB2398" s="2" t="s">
        <v>164</v>
      </c>
      <c r="AC2398" s="2" t="s">
        <v>3361</v>
      </c>
      <c r="AD2398" s="2" t="s">
        <v>3362</v>
      </c>
      <c r="AE2398" s="2" t="s">
        <v>3363</v>
      </c>
      <c r="AF2398" s="93"/>
      <c r="AG2398" s="2" t="s">
        <v>3364</v>
      </c>
      <c r="AH2398" s="2" t="s">
        <v>3365</v>
      </c>
      <c r="AI2398" s="2">
        <v>0.0</v>
      </c>
      <c r="AJ2398" s="94">
        <v>1.495578198849636E-5</v>
      </c>
      <c r="AK2398" s="94">
        <v>0.0</v>
      </c>
      <c r="AL2398" s="79"/>
      <c r="AM2398" s="2" t="s">
        <v>5902</v>
      </c>
    </row>
    <row r="2399">
      <c r="A2399" s="54">
        <v>46112.0</v>
      </c>
      <c r="B2399" s="54">
        <v>46113.0</v>
      </c>
      <c r="C2399" s="2" t="s">
        <v>450</v>
      </c>
      <c r="D2399" s="2" t="s">
        <v>146</v>
      </c>
      <c r="E2399" s="2" t="s">
        <v>303</v>
      </c>
      <c r="F2399" s="53">
        <v>0.0</v>
      </c>
      <c r="G2399" s="53">
        <v>0.0</v>
      </c>
      <c r="H2399" s="53">
        <v>0.0</v>
      </c>
      <c r="I2399" s="53">
        <v>0.0</v>
      </c>
      <c r="J2399" s="53">
        <v>0.002255791249587906</v>
      </c>
      <c r="K2399" s="2" t="s">
        <v>3531</v>
      </c>
      <c r="L2399" s="53">
        <v>0.0</v>
      </c>
      <c r="M2399" s="2" t="s">
        <v>3369</v>
      </c>
      <c r="N2399" s="2" t="s">
        <v>3360</v>
      </c>
      <c r="O2399" s="55"/>
      <c r="AB2399" s="2" t="s">
        <v>164</v>
      </c>
      <c r="AC2399" s="2" t="s">
        <v>3361</v>
      </c>
      <c r="AD2399" s="2" t="s">
        <v>3362</v>
      </c>
      <c r="AE2399" s="2" t="s">
        <v>3363</v>
      </c>
      <c r="AF2399" s="93"/>
      <c r="AG2399" s="2" t="s">
        <v>3364</v>
      </c>
      <c r="AH2399" s="2" t="s">
        <v>3365</v>
      </c>
      <c r="AI2399" s="2">
        <v>0.0</v>
      </c>
      <c r="AJ2399" s="94">
        <v>5.088594161717366E-6</v>
      </c>
      <c r="AK2399" s="94">
        <v>0.0</v>
      </c>
      <c r="AL2399" s="79"/>
      <c r="AM2399" s="2" t="s">
        <v>5903</v>
      </c>
    </row>
    <row r="2400">
      <c r="A2400" s="54">
        <v>46112.0</v>
      </c>
      <c r="B2400" s="54">
        <v>46113.0</v>
      </c>
      <c r="C2400" s="2" t="s">
        <v>515</v>
      </c>
      <c r="D2400" s="2" t="s">
        <v>146</v>
      </c>
      <c r="E2400" s="2" t="s">
        <v>303</v>
      </c>
      <c r="F2400" s="53">
        <v>0.0</v>
      </c>
      <c r="G2400" s="53">
        <v>0.0</v>
      </c>
      <c r="H2400" s="53">
        <v>0.0</v>
      </c>
      <c r="I2400" s="53">
        <v>0.0</v>
      </c>
      <c r="J2400" s="53">
        <v>0.0035762415948290827</v>
      </c>
      <c r="K2400" s="2" t="s">
        <v>3531</v>
      </c>
      <c r="L2400" s="53">
        <v>0.0</v>
      </c>
      <c r="M2400" s="2" t="s">
        <v>3369</v>
      </c>
      <c r="N2400" s="2" t="s">
        <v>3360</v>
      </c>
      <c r="O2400" s="55"/>
      <c r="AB2400" s="2" t="s">
        <v>164</v>
      </c>
      <c r="AC2400" s="2" t="s">
        <v>3361</v>
      </c>
      <c r="AD2400" s="2" t="s">
        <v>3362</v>
      </c>
      <c r="AE2400" s="2" t="s">
        <v>3363</v>
      </c>
      <c r="AF2400" s="93"/>
      <c r="AG2400" s="2" t="s">
        <v>3364</v>
      </c>
      <c r="AH2400" s="2" t="s">
        <v>3365</v>
      </c>
      <c r="AI2400" s="2">
        <v>0.0</v>
      </c>
      <c r="AJ2400" s="94">
        <v>1.278950394458566E-5</v>
      </c>
      <c r="AK2400" s="94">
        <v>0.0</v>
      </c>
      <c r="AL2400" s="79"/>
      <c r="AM2400" s="2" t="s">
        <v>5904</v>
      </c>
    </row>
    <row r="2401">
      <c r="A2401" s="54">
        <v>46112.0</v>
      </c>
      <c r="B2401" s="54">
        <v>46113.0</v>
      </c>
      <c r="C2401" s="2" t="s">
        <v>1189</v>
      </c>
      <c r="D2401" s="2" t="s">
        <v>146</v>
      </c>
      <c r="E2401" s="2" t="s">
        <v>303</v>
      </c>
      <c r="F2401" s="53">
        <v>0.0</v>
      </c>
      <c r="G2401" s="53">
        <v>0.0</v>
      </c>
      <c r="H2401" s="53">
        <v>0.0</v>
      </c>
      <c r="I2401" s="53">
        <v>0.0</v>
      </c>
      <c r="J2401" s="53">
        <v>0.0</v>
      </c>
      <c r="K2401" s="2" t="s">
        <v>3531</v>
      </c>
      <c r="L2401" s="53">
        <v>0.0</v>
      </c>
      <c r="M2401" s="2" t="s">
        <v>3369</v>
      </c>
      <c r="N2401" s="2" t="s">
        <v>3360</v>
      </c>
      <c r="O2401" s="55"/>
      <c r="AB2401" s="2" t="s">
        <v>164</v>
      </c>
      <c r="AC2401" s="2" t="s">
        <v>3361</v>
      </c>
      <c r="AD2401" s="2" t="s">
        <v>3362</v>
      </c>
      <c r="AE2401" s="2" t="s">
        <v>3363</v>
      </c>
      <c r="AF2401" s="93"/>
      <c r="AG2401" s="101" t="s">
        <v>3364</v>
      </c>
      <c r="AH2401" s="101" t="s">
        <v>3365</v>
      </c>
      <c r="AI2401" s="2">
        <v>0.0</v>
      </c>
      <c r="AJ2401" s="94">
        <v>0.0</v>
      </c>
      <c r="AK2401" s="94">
        <v>0.0</v>
      </c>
      <c r="AL2401" s="79"/>
      <c r="AM2401" s="2" t="s">
        <v>5905</v>
      </c>
    </row>
    <row r="2402">
      <c r="A2402" s="54">
        <v>46113.0</v>
      </c>
      <c r="B2402" s="54">
        <v>46114.0</v>
      </c>
      <c r="C2402" s="2" t="s">
        <v>178</v>
      </c>
      <c r="D2402" s="2" t="s">
        <v>146</v>
      </c>
      <c r="E2402" s="2" t="s">
        <v>148</v>
      </c>
      <c r="F2402" s="53">
        <v>0.125</v>
      </c>
      <c r="G2402" s="53">
        <v>0.08333333333333333</v>
      </c>
      <c r="H2402" s="53">
        <v>0.04</v>
      </c>
      <c r="I2402" s="53">
        <v>0.019230769230769232</v>
      </c>
      <c r="J2402" s="53">
        <v>0.03865806530401207</v>
      </c>
      <c r="K2402" s="2" t="s">
        <v>3426</v>
      </c>
      <c r="L2402" s="53">
        <v>0.0</v>
      </c>
      <c r="M2402" s="2" t="s">
        <v>3369</v>
      </c>
      <c r="N2402" s="2" t="s">
        <v>3360</v>
      </c>
      <c r="O2402" s="55"/>
      <c r="AB2402" s="2" t="s">
        <v>164</v>
      </c>
      <c r="AC2402" s="2" t="s">
        <v>3361</v>
      </c>
      <c r="AD2402" s="2" t="s">
        <v>3362</v>
      </c>
      <c r="AE2402" s="2" t="s">
        <v>3363</v>
      </c>
      <c r="AF2402" s="93"/>
      <c r="AG2402" s="2" t="s">
        <v>3364</v>
      </c>
      <c r="AH2402" s="2" t="s">
        <v>3365</v>
      </c>
      <c r="AI2402" s="2">
        <v>0.0</v>
      </c>
      <c r="AJ2402" s="94">
        <v>0.001494446013049262</v>
      </c>
      <c r="AK2402" s="94">
        <v>3.6982248520710064E-4</v>
      </c>
      <c r="AL2402" s="79"/>
      <c r="AM2402" s="2" t="s">
        <v>5906</v>
      </c>
    </row>
    <row r="2403">
      <c r="A2403" s="54">
        <v>46113.0</v>
      </c>
      <c r="B2403" s="54">
        <v>46114.0</v>
      </c>
      <c r="C2403" s="2" t="s">
        <v>932</v>
      </c>
      <c r="D2403" s="2" t="s">
        <v>146</v>
      </c>
      <c r="E2403" s="2" t="s">
        <v>148</v>
      </c>
      <c r="F2403" s="53">
        <v>0.0</v>
      </c>
      <c r="G2403" s="53">
        <v>0.0</v>
      </c>
      <c r="H2403" s="53">
        <v>0.0</v>
      </c>
      <c r="I2403" s="53">
        <v>0.0</v>
      </c>
      <c r="J2403" s="53">
        <v>0.003837600704312971</v>
      </c>
      <c r="K2403" s="2" t="s">
        <v>208</v>
      </c>
      <c r="L2403" s="53">
        <v>1.0</v>
      </c>
      <c r="M2403" s="2" t="s">
        <v>3369</v>
      </c>
      <c r="N2403" s="2" t="s">
        <v>3360</v>
      </c>
      <c r="O2403" s="55"/>
      <c r="AB2403" s="2" t="s">
        <v>164</v>
      </c>
      <c r="AC2403" s="2" t="s">
        <v>3361</v>
      </c>
      <c r="AD2403" s="2" t="s">
        <v>3362</v>
      </c>
      <c r="AE2403" s="2" t="s">
        <v>3363</v>
      </c>
      <c r="AF2403" s="93"/>
      <c r="AG2403" s="2" t="s">
        <v>3364</v>
      </c>
      <c r="AH2403" s="2" t="s">
        <v>3365</v>
      </c>
      <c r="AI2403" s="2">
        <v>0.0</v>
      </c>
      <c r="AJ2403" s="94">
        <v>1.472717916574341E-5</v>
      </c>
      <c r="AK2403" s="94">
        <v>0.0</v>
      </c>
      <c r="AL2403" s="79"/>
      <c r="AM2403" s="2" t="s">
        <v>5907</v>
      </c>
    </row>
    <row r="2404">
      <c r="A2404" s="54">
        <v>46113.0</v>
      </c>
      <c r="B2404" s="54">
        <v>46114.0</v>
      </c>
      <c r="C2404" s="2" t="s">
        <v>450</v>
      </c>
      <c r="D2404" s="2" t="s">
        <v>146</v>
      </c>
      <c r="E2404" s="2" t="s">
        <v>148</v>
      </c>
      <c r="F2404" s="53">
        <v>0.0</v>
      </c>
      <c r="G2404" s="53">
        <v>0.0</v>
      </c>
      <c r="H2404" s="53">
        <v>0.0</v>
      </c>
      <c r="I2404" s="53">
        <v>0.0</v>
      </c>
      <c r="J2404" s="53">
        <v>0.002238484697901486</v>
      </c>
      <c r="K2404" s="2" t="s">
        <v>3531</v>
      </c>
      <c r="L2404" s="53">
        <v>0.0</v>
      </c>
      <c r="M2404" s="2" t="s">
        <v>3369</v>
      </c>
      <c r="N2404" s="2" t="s">
        <v>3360</v>
      </c>
      <c r="O2404" s="55"/>
      <c r="AB2404" s="2" t="s">
        <v>164</v>
      </c>
      <c r="AC2404" s="2" t="s">
        <v>3361</v>
      </c>
      <c r="AD2404" s="2" t="s">
        <v>3362</v>
      </c>
      <c r="AE2404" s="2" t="s">
        <v>3363</v>
      </c>
      <c r="AF2404" s="93"/>
      <c r="AG2404" s="2" t="s">
        <v>3364</v>
      </c>
      <c r="AH2404" s="2" t="s">
        <v>3365</v>
      </c>
      <c r="AI2404" s="2">
        <v>0.0</v>
      </c>
      <c r="AJ2404" s="94">
        <v>5.010813742739107E-6</v>
      </c>
      <c r="AK2404" s="94">
        <v>0.0</v>
      </c>
      <c r="AL2404" s="79"/>
      <c r="AM2404" s="2" t="s">
        <v>5908</v>
      </c>
    </row>
    <row r="2405">
      <c r="A2405" s="54">
        <v>46113.0</v>
      </c>
      <c r="B2405" s="54">
        <v>46114.0</v>
      </c>
      <c r="C2405" s="2" t="s">
        <v>515</v>
      </c>
      <c r="D2405" s="2" t="s">
        <v>146</v>
      </c>
      <c r="E2405" s="2" t="s">
        <v>148</v>
      </c>
      <c r="F2405" s="53">
        <v>0.0</v>
      </c>
      <c r="G2405" s="53">
        <v>0.08333333333333333</v>
      </c>
      <c r="H2405" s="53">
        <v>0.04</v>
      </c>
      <c r="I2405" s="53">
        <v>0.019230769230769232</v>
      </c>
      <c r="J2405" s="53">
        <v>0.01984227855854331</v>
      </c>
      <c r="K2405" s="2" t="s">
        <v>3531</v>
      </c>
      <c r="L2405" s="53">
        <v>0.0</v>
      </c>
      <c r="M2405" s="2" t="s">
        <v>3369</v>
      </c>
      <c r="N2405" s="2" t="s">
        <v>3360</v>
      </c>
      <c r="O2405" s="55"/>
      <c r="AB2405" s="2" t="s">
        <v>164</v>
      </c>
      <c r="AC2405" s="2" t="s">
        <v>3361</v>
      </c>
      <c r="AD2405" s="2" t="s">
        <v>3362</v>
      </c>
      <c r="AE2405" s="2" t="s">
        <v>3363</v>
      </c>
      <c r="AF2405" s="93"/>
      <c r="AG2405" s="2" t="s">
        <v>3364</v>
      </c>
      <c r="AH2405" s="2" t="s">
        <v>3365</v>
      </c>
      <c r="AI2405" s="2">
        <v>0.0</v>
      </c>
      <c r="AJ2405" s="94">
        <v>3.937160183948276E-4</v>
      </c>
      <c r="AK2405" s="94">
        <v>3.6982248520710064E-4</v>
      </c>
      <c r="AL2405" s="79"/>
      <c r="AM2405" s="2" t="s">
        <v>5909</v>
      </c>
    </row>
    <row r="2406">
      <c r="A2406" s="54">
        <v>46113.0</v>
      </c>
      <c r="B2406" s="54">
        <v>46114.0</v>
      </c>
      <c r="C2406" s="2" t="s">
        <v>1189</v>
      </c>
      <c r="D2406" s="2" t="s">
        <v>146</v>
      </c>
      <c r="E2406" s="2" t="s">
        <v>148</v>
      </c>
      <c r="F2406" s="53">
        <v>0.0</v>
      </c>
      <c r="G2406" s="53">
        <v>0.0</v>
      </c>
      <c r="H2406" s="53">
        <v>0.0</v>
      </c>
      <c r="I2406" s="53">
        <v>0.0</v>
      </c>
      <c r="J2406" s="53">
        <v>0.0</v>
      </c>
      <c r="K2406" s="2" t="s">
        <v>3531</v>
      </c>
      <c r="L2406" s="53">
        <v>0.0</v>
      </c>
      <c r="M2406" s="2" t="s">
        <v>3369</v>
      </c>
      <c r="N2406" s="2" t="s">
        <v>3360</v>
      </c>
      <c r="O2406" s="55"/>
      <c r="AB2406" s="2" t="s">
        <v>164</v>
      </c>
      <c r="AC2406" s="2" t="s">
        <v>3361</v>
      </c>
      <c r="AD2406" s="2" t="s">
        <v>3362</v>
      </c>
      <c r="AE2406" s="2" t="s">
        <v>3363</v>
      </c>
      <c r="AF2406" s="93"/>
      <c r="AG2406" s="101" t="s">
        <v>3364</v>
      </c>
      <c r="AH2406" s="101" t="s">
        <v>3365</v>
      </c>
      <c r="AI2406" s="2">
        <v>0.0</v>
      </c>
      <c r="AJ2406" s="94">
        <v>0.0</v>
      </c>
      <c r="AK2406" s="94">
        <v>0.0</v>
      </c>
      <c r="AL2406" s="79"/>
      <c r="AM2406" s="2" t="s">
        <v>5910</v>
      </c>
    </row>
    <row r="2407">
      <c r="A2407" s="54">
        <v>46114.0</v>
      </c>
      <c r="B2407" s="54">
        <v>46115.0</v>
      </c>
      <c r="C2407" s="2" t="s">
        <v>178</v>
      </c>
      <c r="D2407" s="2" t="s">
        <v>146</v>
      </c>
      <c r="E2407" s="2" t="s">
        <v>196</v>
      </c>
      <c r="F2407" s="53">
        <v>0.125</v>
      </c>
      <c r="G2407" s="53">
        <v>0.16666666666666666</v>
      </c>
      <c r="H2407" s="53">
        <v>0.12</v>
      </c>
      <c r="I2407" s="53">
        <v>0.057692307692307696</v>
      </c>
      <c r="J2407" s="53">
        <v>0.06741887566722221</v>
      </c>
      <c r="K2407" s="2" t="s">
        <v>3426</v>
      </c>
      <c r="L2407" s="53">
        <v>0.0</v>
      </c>
      <c r="M2407" s="2" t="s">
        <v>3369</v>
      </c>
      <c r="N2407" s="2" t="s">
        <v>3360</v>
      </c>
      <c r="O2407" s="55"/>
      <c r="AB2407" s="2" t="s">
        <v>164</v>
      </c>
      <c r="AC2407" s="2" t="s">
        <v>3361</v>
      </c>
      <c r="AD2407" s="2" t="s">
        <v>3362</v>
      </c>
      <c r="AE2407" s="2" t="s">
        <v>3363</v>
      </c>
      <c r="AF2407" s="93"/>
      <c r="AG2407" s="2" t="s">
        <v>3364</v>
      </c>
      <c r="AH2407" s="2" t="s">
        <v>3365</v>
      </c>
      <c r="AI2407" s="2">
        <v>0.0</v>
      </c>
      <c r="AJ2407" s="94">
        <v>0.004545304796232367</v>
      </c>
      <c r="AK2407" s="94">
        <v>0.003328402366863906</v>
      </c>
      <c r="AL2407" s="79"/>
      <c r="AM2407" s="2" t="s">
        <v>5911</v>
      </c>
    </row>
    <row r="2408">
      <c r="A2408" s="54">
        <v>46114.0</v>
      </c>
      <c r="B2408" s="54">
        <v>46115.0</v>
      </c>
      <c r="C2408" s="2" t="s">
        <v>932</v>
      </c>
      <c r="D2408" s="2" t="s">
        <v>146</v>
      </c>
      <c r="E2408" s="2" t="s">
        <v>196</v>
      </c>
      <c r="F2408" s="53">
        <v>0.0</v>
      </c>
      <c r="G2408" s="53">
        <v>0.0</v>
      </c>
      <c r="H2408" s="53">
        <v>0.0</v>
      </c>
      <c r="I2408" s="53">
        <v>0.0</v>
      </c>
      <c r="J2408" s="53">
        <v>0.003808158425488116</v>
      </c>
      <c r="K2408" s="2" t="s">
        <v>208</v>
      </c>
      <c r="L2408" s="53">
        <v>1.0</v>
      </c>
      <c r="M2408" s="2" t="s">
        <v>3369</v>
      </c>
      <c r="N2408" s="2" t="s">
        <v>3360</v>
      </c>
      <c r="O2408" s="55"/>
      <c r="AB2408" s="2" t="s">
        <v>164</v>
      </c>
      <c r="AC2408" s="2" t="s">
        <v>3361</v>
      </c>
      <c r="AD2408" s="2" t="s">
        <v>3362</v>
      </c>
      <c r="AE2408" s="2" t="s">
        <v>3363</v>
      </c>
      <c r="AF2408" s="93"/>
      <c r="AG2408" s="2" t="s">
        <v>3364</v>
      </c>
      <c r="AH2408" s="2" t="s">
        <v>3365</v>
      </c>
      <c r="AI2408" s="2">
        <v>0.0</v>
      </c>
      <c r="AJ2408" s="94">
        <v>1.4502070593616127E-5</v>
      </c>
      <c r="AK2408" s="94">
        <v>0.0</v>
      </c>
      <c r="AL2408" s="79"/>
      <c r="AM2408" s="2" t="s">
        <v>5912</v>
      </c>
    </row>
    <row r="2409">
      <c r="A2409" s="54">
        <v>46114.0</v>
      </c>
      <c r="B2409" s="54">
        <v>46115.0</v>
      </c>
      <c r="C2409" s="2" t="s">
        <v>450</v>
      </c>
      <c r="D2409" s="2" t="s">
        <v>146</v>
      </c>
      <c r="E2409" s="2" t="s">
        <v>196</v>
      </c>
      <c r="F2409" s="53">
        <v>0.0</v>
      </c>
      <c r="G2409" s="53">
        <v>0.0</v>
      </c>
      <c r="H2409" s="53">
        <v>0.0</v>
      </c>
      <c r="I2409" s="53">
        <v>0.019230769230769232</v>
      </c>
      <c r="J2409" s="53">
        <v>0.009479228509598533</v>
      </c>
      <c r="K2409" s="2" t="s">
        <v>3531</v>
      </c>
      <c r="L2409" s="53">
        <v>0.0</v>
      </c>
      <c r="M2409" s="2" t="s">
        <v>3369</v>
      </c>
      <c r="N2409" s="2" t="s">
        <v>3360</v>
      </c>
      <c r="O2409" s="55"/>
      <c r="AB2409" s="2" t="s">
        <v>164</v>
      </c>
      <c r="AC2409" s="2" t="s">
        <v>3361</v>
      </c>
      <c r="AD2409" s="2" t="s">
        <v>3362</v>
      </c>
      <c r="AE2409" s="2" t="s">
        <v>3363</v>
      </c>
      <c r="AF2409" s="93"/>
      <c r="AG2409" s="2" t="s">
        <v>3364</v>
      </c>
      <c r="AH2409" s="2" t="s">
        <v>3365</v>
      </c>
      <c r="AI2409" s="2">
        <v>0.0</v>
      </c>
      <c r="AJ2409" s="94">
        <v>8.985577313718562E-5</v>
      </c>
      <c r="AK2409" s="94">
        <v>3.6982248520710064E-4</v>
      </c>
      <c r="AL2409" s="79"/>
      <c r="AM2409" s="2" t="s">
        <v>5913</v>
      </c>
    </row>
    <row r="2410">
      <c r="A2410" s="54">
        <v>46114.0</v>
      </c>
      <c r="B2410" s="54">
        <v>46115.0</v>
      </c>
      <c r="C2410" s="2" t="s">
        <v>515</v>
      </c>
      <c r="D2410" s="2" t="s">
        <v>146</v>
      </c>
      <c r="E2410" s="2" t="s">
        <v>196</v>
      </c>
      <c r="F2410" s="53">
        <v>0.0</v>
      </c>
      <c r="G2410" s="53">
        <v>0.0</v>
      </c>
      <c r="H2410" s="53">
        <v>0.0</v>
      </c>
      <c r="I2410" s="53">
        <v>0.0</v>
      </c>
      <c r="J2410" s="53">
        <v>0.0035215778584859565</v>
      </c>
      <c r="K2410" s="2" t="s">
        <v>3531</v>
      </c>
      <c r="L2410" s="53">
        <v>0.0</v>
      </c>
      <c r="M2410" s="2" t="s">
        <v>3369</v>
      </c>
      <c r="N2410" s="2" t="s">
        <v>3360</v>
      </c>
      <c r="O2410" s="55"/>
      <c r="AB2410" s="2" t="s">
        <v>164</v>
      </c>
      <c r="AC2410" s="2" t="s">
        <v>3361</v>
      </c>
      <c r="AD2410" s="2" t="s">
        <v>3362</v>
      </c>
      <c r="AE2410" s="2" t="s">
        <v>3363</v>
      </c>
      <c r="AF2410" s="93"/>
      <c r="AG2410" s="2" t="s">
        <v>3364</v>
      </c>
      <c r="AH2410" s="2" t="s">
        <v>3365</v>
      </c>
      <c r="AI2410" s="2">
        <v>0.0</v>
      </c>
      <c r="AJ2410" s="94">
        <v>1.2401510613378535E-5</v>
      </c>
      <c r="AK2410" s="94">
        <v>0.0</v>
      </c>
      <c r="AL2410" s="79"/>
      <c r="AM2410" s="2" t="s">
        <v>5914</v>
      </c>
    </row>
    <row r="2411">
      <c r="A2411" s="54">
        <v>46114.0</v>
      </c>
      <c r="B2411" s="54">
        <v>46115.0</v>
      </c>
      <c r="C2411" s="2" t="s">
        <v>1189</v>
      </c>
      <c r="D2411" s="2" t="s">
        <v>146</v>
      </c>
      <c r="E2411" s="2" t="s">
        <v>196</v>
      </c>
      <c r="F2411" s="53">
        <v>0.0</v>
      </c>
      <c r="G2411" s="53">
        <v>0.0</v>
      </c>
      <c r="H2411" s="53">
        <v>0.0</v>
      </c>
      <c r="I2411" s="53">
        <v>0.0</v>
      </c>
      <c r="J2411" s="53">
        <v>0.0</v>
      </c>
      <c r="K2411" s="2" t="s">
        <v>3531</v>
      </c>
      <c r="L2411" s="53">
        <v>0.0</v>
      </c>
      <c r="M2411" s="2" t="s">
        <v>3369</v>
      </c>
      <c r="N2411" s="2" t="s">
        <v>3360</v>
      </c>
      <c r="O2411" s="55"/>
      <c r="AB2411" s="2" t="s">
        <v>164</v>
      </c>
      <c r="AC2411" s="2" t="s">
        <v>3361</v>
      </c>
      <c r="AD2411" s="2" t="s">
        <v>3362</v>
      </c>
      <c r="AE2411" s="2" t="s">
        <v>3363</v>
      </c>
      <c r="AF2411" s="93"/>
      <c r="AG2411" s="101" t="s">
        <v>3364</v>
      </c>
      <c r="AH2411" s="101" t="s">
        <v>3365</v>
      </c>
      <c r="AI2411" s="2">
        <v>0.0</v>
      </c>
      <c r="AJ2411" s="94">
        <v>0.0</v>
      </c>
      <c r="AK2411" s="94">
        <v>0.0</v>
      </c>
      <c r="AL2411" s="79"/>
      <c r="AM2411" s="2" t="s">
        <v>5915</v>
      </c>
    </row>
    <row r="2412">
      <c r="A2412" s="54">
        <v>46115.0</v>
      </c>
      <c r="B2412" s="54">
        <v>46116.0</v>
      </c>
      <c r="C2412" s="2" t="s">
        <v>178</v>
      </c>
      <c r="D2412" s="2" t="s">
        <v>146</v>
      </c>
      <c r="E2412" s="2" t="s">
        <v>288</v>
      </c>
      <c r="F2412" s="53">
        <v>0.0</v>
      </c>
      <c r="G2412" s="53">
        <v>0.08333333333333333</v>
      </c>
      <c r="H2412" s="53">
        <v>0.04</v>
      </c>
      <c r="I2412" s="53">
        <v>0.038461538461538464</v>
      </c>
      <c r="J2412" s="53">
        <v>0.03732444463374042</v>
      </c>
      <c r="K2412" s="2" t="s">
        <v>3426</v>
      </c>
      <c r="L2412" s="53">
        <v>0.0</v>
      </c>
      <c r="M2412" s="2" t="s">
        <v>3369</v>
      </c>
      <c r="N2412" s="2" t="s">
        <v>3360</v>
      </c>
      <c r="O2412" s="55"/>
      <c r="AB2412" s="2" t="s">
        <v>164</v>
      </c>
      <c r="AC2412" s="2" t="s">
        <v>3361</v>
      </c>
      <c r="AD2412" s="2" t="s">
        <v>3362</v>
      </c>
      <c r="AE2412" s="2" t="s">
        <v>3363</v>
      </c>
      <c r="AF2412" s="93"/>
      <c r="AG2412" s="2" t="s">
        <v>3364</v>
      </c>
      <c r="AH2412" s="2" t="s">
        <v>3365</v>
      </c>
      <c r="AI2412" s="2">
        <v>0.0</v>
      </c>
      <c r="AJ2412" s="94">
        <v>0.001393114167217154</v>
      </c>
      <c r="AK2412" s="94">
        <v>0.0014792899408284025</v>
      </c>
      <c r="AL2412" s="79"/>
      <c r="AM2412" s="2" t="s">
        <v>5916</v>
      </c>
    </row>
    <row r="2413">
      <c r="A2413" s="54">
        <v>46115.0</v>
      </c>
      <c r="B2413" s="54">
        <v>46116.0</v>
      </c>
      <c r="C2413" s="2" t="s">
        <v>932</v>
      </c>
      <c r="D2413" s="2" t="s">
        <v>146</v>
      </c>
      <c r="E2413" s="2" t="s">
        <v>288</v>
      </c>
      <c r="F2413" s="53">
        <v>0.0</v>
      </c>
      <c r="G2413" s="53">
        <v>0.0</v>
      </c>
      <c r="H2413" s="53">
        <v>0.0</v>
      </c>
      <c r="I2413" s="53">
        <v>0.0</v>
      </c>
      <c r="J2413" s="53">
        <v>0.0037789420294085463</v>
      </c>
      <c r="K2413" s="2" t="s">
        <v>208</v>
      </c>
      <c r="L2413" s="53">
        <v>1.0</v>
      </c>
      <c r="M2413" s="2" t="s">
        <v>3369</v>
      </c>
      <c r="N2413" s="2" t="s">
        <v>3360</v>
      </c>
      <c r="O2413" s="55"/>
      <c r="AB2413" s="2" t="s">
        <v>164</v>
      </c>
      <c r="AC2413" s="2" t="s">
        <v>3361</v>
      </c>
      <c r="AD2413" s="2" t="s">
        <v>3362</v>
      </c>
      <c r="AE2413" s="2" t="s">
        <v>3363</v>
      </c>
      <c r="AF2413" s="93"/>
      <c r="AG2413" s="2" t="s">
        <v>3364</v>
      </c>
      <c r="AH2413" s="2" t="s">
        <v>3365</v>
      </c>
      <c r="AI2413" s="2">
        <v>0.0</v>
      </c>
      <c r="AJ2413" s="94">
        <v>1.4280402861630383E-5</v>
      </c>
      <c r="AK2413" s="94">
        <v>0.0</v>
      </c>
      <c r="AL2413" s="79"/>
      <c r="AM2413" s="2" t="s">
        <v>5917</v>
      </c>
    </row>
    <row r="2414">
      <c r="A2414" s="54">
        <v>46115.0</v>
      </c>
      <c r="B2414" s="54">
        <v>46116.0</v>
      </c>
      <c r="C2414" s="2" t="s">
        <v>450</v>
      </c>
      <c r="D2414" s="2" t="s">
        <v>146</v>
      </c>
      <c r="E2414" s="2" t="s">
        <v>288</v>
      </c>
      <c r="F2414" s="53">
        <v>0.0</v>
      </c>
      <c r="G2414" s="53">
        <v>0.0</v>
      </c>
      <c r="H2414" s="53">
        <v>0.0</v>
      </c>
      <c r="I2414" s="53">
        <v>0.0</v>
      </c>
      <c r="J2414" s="53">
        <v>0.0022042689062415663</v>
      </c>
      <c r="K2414" s="2" t="s">
        <v>3531</v>
      </c>
      <c r="L2414" s="53">
        <v>0.0</v>
      </c>
      <c r="M2414" s="2" t="s">
        <v>3369</v>
      </c>
      <c r="N2414" s="2" t="s">
        <v>3360</v>
      </c>
      <c r="O2414" s="55"/>
      <c r="AB2414" s="2" t="s">
        <v>164</v>
      </c>
      <c r="AC2414" s="2" t="s">
        <v>3361</v>
      </c>
      <c r="AD2414" s="2" t="s">
        <v>3362</v>
      </c>
      <c r="AE2414" s="2" t="s">
        <v>3363</v>
      </c>
      <c r="AF2414" s="93"/>
      <c r="AG2414" s="2" t="s">
        <v>3364</v>
      </c>
      <c r="AH2414" s="2" t="s">
        <v>3365</v>
      </c>
      <c r="AI2414" s="2">
        <v>0.0</v>
      </c>
      <c r="AJ2414" s="94">
        <v>4.858801411023391E-6</v>
      </c>
      <c r="AK2414" s="94">
        <v>0.0</v>
      </c>
      <c r="AL2414" s="79"/>
      <c r="AM2414" s="2" t="s">
        <v>5918</v>
      </c>
    </row>
    <row r="2415">
      <c r="A2415" s="54">
        <v>46115.0</v>
      </c>
      <c r="B2415" s="54">
        <v>46116.0</v>
      </c>
      <c r="C2415" s="2" t="s">
        <v>515</v>
      </c>
      <c r="D2415" s="2" t="s">
        <v>146</v>
      </c>
      <c r="E2415" s="2" t="s">
        <v>288</v>
      </c>
      <c r="F2415" s="53">
        <v>0.0</v>
      </c>
      <c r="G2415" s="53">
        <v>0.0</v>
      </c>
      <c r="H2415" s="53">
        <v>0.04</v>
      </c>
      <c r="I2415" s="53">
        <v>0.019230769230769232</v>
      </c>
      <c r="J2415" s="53">
        <v>0.01249918880831212</v>
      </c>
      <c r="K2415" s="2" t="s">
        <v>3531</v>
      </c>
      <c r="L2415" s="53">
        <v>0.0</v>
      </c>
      <c r="M2415" s="2" t="s">
        <v>3369</v>
      </c>
      <c r="N2415" s="2" t="s">
        <v>3360</v>
      </c>
      <c r="O2415" s="55"/>
      <c r="AB2415" s="2" t="s">
        <v>164</v>
      </c>
      <c r="AC2415" s="2" t="s">
        <v>3361</v>
      </c>
      <c r="AD2415" s="2" t="s">
        <v>3362</v>
      </c>
      <c r="AE2415" s="2" t="s">
        <v>3363</v>
      </c>
      <c r="AF2415" s="93"/>
      <c r="AG2415" s="2" t="s">
        <v>3364</v>
      </c>
      <c r="AH2415" s="2" t="s">
        <v>3365</v>
      </c>
      <c r="AI2415" s="2">
        <v>0.0</v>
      </c>
      <c r="AJ2415" s="94">
        <v>1.5622972086583496E-4</v>
      </c>
      <c r="AK2415" s="94">
        <v>3.6982248520710064E-4</v>
      </c>
      <c r="AL2415" s="79"/>
      <c r="AM2415" s="2" t="s">
        <v>5919</v>
      </c>
    </row>
    <row r="2416">
      <c r="A2416" s="54">
        <v>46115.0</v>
      </c>
      <c r="B2416" s="54">
        <v>46116.0</v>
      </c>
      <c r="C2416" s="2" t="s">
        <v>1189</v>
      </c>
      <c r="D2416" s="2" t="s">
        <v>146</v>
      </c>
      <c r="E2416" s="2" t="s">
        <v>288</v>
      </c>
      <c r="F2416" s="53">
        <v>0.0</v>
      </c>
      <c r="G2416" s="53">
        <v>0.0</v>
      </c>
      <c r="H2416" s="53">
        <v>0.0</v>
      </c>
      <c r="I2416" s="53">
        <v>0.0</v>
      </c>
      <c r="J2416" s="53">
        <v>0.0</v>
      </c>
      <c r="K2416" s="2" t="s">
        <v>3531</v>
      </c>
      <c r="L2416" s="53">
        <v>0.0</v>
      </c>
      <c r="M2416" s="2" t="s">
        <v>3369</v>
      </c>
      <c r="N2416" s="2" t="s">
        <v>3360</v>
      </c>
      <c r="O2416" s="55"/>
      <c r="AB2416" s="2" t="s">
        <v>164</v>
      </c>
      <c r="AC2416" s="2" t="s">
        <v>3361</v>
      </c>
      <c r="AD2416" s="2" t="s">
        <v>3362</v>
      </c>
      <c r="AE2416" s="2" t="s">
        <v>3363</v>
      </c>
      <c r="AF2416" s="93"/>
      <c r="AG2416" s="101" t="s">
        <v>3364</v>
      </c>
      <c r="AH2416" s="101" t="s">
        <v>3365</v>
      </c>
      <c r="AI2416" s="2">
        <v>0.0</v>
      </c>
      <c r="AJ2416" s="94">
        <v>0.0</v>
      </c>
      <c r="AK2416" s="94">
        <v>0.0</v>
      </c>
      <c r="AL2416" s="79"/>
      <c r="AM2416" s="2" t="s">
        <v>5920</v>
      </c>
    </row>
    <row r="2417">
      <c r="A2417" s="54">
        <v>46116.0</v>
      </c>
      <c r="B2417" s="54">
        <v>46117.0</v>
      </c>
      <c r="C2417" s="2" t="s">
        <v>178</v>
      </c>
      <c r="D2417" s="2" t="s">
        <v>146</v>
      </c>
      <c r="E2417" s="2" t="s">
        <v>256</v>
      </c>
      <c r="F2417" s="53">
        <v>0.0</v>
      </c>
      <c r="G2417" s="53">
        <v>0.0</v>
      </c>
      <c r="H2417" s="53">
        <v>0.0</v>
      </c>
      <c r="I2417" s="53">
        <v>0.019230769230769232</v>
      </c>
      <c r="J2417" s="53">
        <v>0.02074965230094487</v>
      </c>
      <c r="K2417" s="2" t="s">
        <v>3426</v>
      </c>
      <c r="L2417" s="53">
        <v>0.0</v>
      </c>
      <c r="M2417" s="2" t="s">
        <v>3369</v>
      </c>
      <c r="N2417" s="2" t="s">
        <v>3360</v>
      </c>
      <c r="O2417" s="55"/>
      <c r="AB2417" s="2" t="s">
        <v>164</v>
      </c>
      <c r="AC2417" s="2" t="s">
        <v>3361</v>
      </c>
      <c r="AD2417" s="2" t="s">
        <v>3362</v>
      </c>
      <c r="AE2417" s="2" t="s">
        <v>3363</v>
      </c>
      <c r="AF2417" s="93"/>
      <c r="AG2417" s="2" t="s">
        <v>3364</v>
      </c>
      <c r="AH2417" s="2" t="s">
        <v>3365</v>
      </c>
      <c r="AI2417" s="2">
        <v>0.0</v>
      </c>
      <c r="AJ2417" s="94">
        <v>4.3054807061010674E-4</v>
      </c>
      <c r="AK2417" s="94">
        <v>3.6982248520710064E-4</v>
      </c>
      <c r="AL2417" s="79"/>
      <c r="AM2417" s="2" t="s">
        <v>5921</v>
      </c>
    </row>
    <row r="2418">
      <c r="A2418" s="54">
        <v>46116.0</v>
      </c>
      <c r="B2418" s="54">
        <v>46117.0</v>
      </c>
      <c r="C2418" s="2" t="s">
        <v>932</v>
      </c>
      <c r="D2418" s="2" t="s">
        <v>146</v>
      </c>
      <c r="E2418" s="2" t="s">
        <v>256</v>
      </c>
      <c r="F2418" s="53">
        <v>0.0</v>
      </c>
      <c r="G2418" s="53">
        <v>0.0</v>
      </c>
      <c r="H2418" s="53">
        <v>0.0</v>
      </c>
      <c r="I2418" s="53">
        <v>0.0</v>
      </c>
      <c r="J2418" s="53">
        <v>0.0037499497830897023</v>
      </c>
      <c r="K2418" s="2" t="s">
        <v>208</v>
      </c>
      <c r="L2418" s="53">
        <v>1.0</v>
      </c>
      <c r="M2418" s="2" t="s">
        <v>3369</v>
      </c>
      <c r="N2418" s="2" t="s">
        <v>3360</v>
      </c>
      <c r="O2418" s="55"/>
      <c r="AB2418" s="2" t="s">
        <v>164</v>
      </c>
      <c r="AC2418" s="2" t="s">
        <v>3361</v>
      </c>
      <c r="AD2418" s="2" t="s">
        <v>3362</v>
      </c>
      <c r="AE2418" s="2" t="s">
        <v>3363</v>
      </c>
      <c r="AF2418" s="93"/>
      <c r="AG2418" s="2" t="s">
        <v>3364</v>
      </c>
      <c r="AH2418" s="2" t="s">
        <v>3365</v>
      </c>
      <c r="AI2418" s="2">
        <v>0.0</v>
      </c>
      <c r="AJ2418" s="94">
        <v>1.4062123375694505E-5</v>
      </c>
      <c r="AK2418" s="94">
        <v>0.0</v>
      </c>
      <c r="AL2418" s="79"/>
      <c r="AM2418" s="2" t="s">
        <v>5922</v>
      </c>
    </row>
    <row r="2419">
      <c r="A2419" s="54">
        <v>46116.0</v>
      </c>
      <c r="B2419" s="54">
        <v>46117.0</v>
      </c>
      <c r="C2419" s="2" t="s">
        <v>450</v>
      </c>
      <c r="D2419" s="2" t="s">
        <v>146</v>
      </c>
      <c r="E2419" s="2" t="s">
        <v>256</v>
      </c>
      <c r="F2419" s="53">
        <v>0.0</v>
      </c>
      <c r="G2419" s="53">
        <v>0.0</v>
      </c>
      <c r="H2419" s="53">
        <v>0.04</v>
      </c>
      <c r="I2419" s="53">
        <v>0.019230769230769232</v>
      </c>
      <c r="J2419" s="53">
        <v>0.010719387459635554</v>
      </c>
      <c r="K2419" s="2" t="s">
        <v>3531</v>
      </c>
      <c r="L2419" s="53">
        <v>0.0</v>
      </c>
      <c r="M2419" s="2" t="s">
        <v>3369</v>
      </c>
      <c r="N2419" s="2" t="s">
        <v>3360</v>
      </c>
      <c r="O2419" s="55"/>
      <c r="AB2419" s="2" t="s">
        <v>164</v>
      </c>
      <c r="AC2419" s="2" t="s">
        <v>3361</v>
      </c>
      <c r="AD2419" s="2" t="s">
        <v>3362</v>
      </c>
      <c r="AE2419" s="2" t="s">
        <v>3363</v>
      </c>
      <c r="AF2419" s="93"/>
      <c r="AG2419" s="2" t="s">
        <v>3364</v>
      </c>
      <c r="AH2419" s="2" t="s">
        <v>3365</v>
      </c>
      <c r="AI2419" s="2">
        <v>0.0</v>
      </c>
      <c r="AJ2419" s="94">
        <v>1.1490526750979197E-4</v>
      </c>
      <c r="AK2419" s="94">
        <v>3.6982248520710064E-4</v>
      </c>
      <c r="AL2419" s="79"/>
      <c r="AM2419" s="2" t="s">
        <v>5923</v>
      </c>
    </row>
    <row r="2420">
      <c r="A2420" s="54">
        <v>46116.0</v>
      </c>
      <c r="B2420" s="54">
        <v>46117.0</v>
      </c>
      <c r="C2420" s="2" t="s">
        <v>515</v>
      </c>
      <c r="D2420" s="2" t="s">
        <v>146</v>
      </c>
      <c r="E2420" s="2" t="s">
        <v>256</v>
      </c>
      <c r="F2420" s="53">
        <v>0.0</v>
      </c>
      <c r="G2420" s="53">
        <v>0.0</v>
      </c>
      <c r="H2420" s="53">
        <v>0.0</v>
      </c>
      <c r="I2420" s="53">
        <v>0.0</v>
      </c>
      <c r="J2420" s="53">
        <v>0.003467749670858362</v>
      </c>
      <c r="K2420" s="2" t="s">
        <v>3531</v>
      </c>
      <c r="L2420" s="53">
        <v>0.0</v>
      </c>
      <c r="M2420" s="2" t="s">
        <v>3369</v>
      </c>
      <c r="N2420" s="2" t="s">
        <v>3360</v>
      </c>
      <c r="O2420" s="55"/>
      <c r="AB2420" s="2" t="s">
        <v>164</v>
      </c>
      <c r="AC2420" s="2" t="s">
        <v>3361</v>
      </c>
      <c r="AD2420" s="2" t="s">
        <v>3362</v>
      </c>
      <c r="AE2420" s="2" t="s">
        <v>3363</v>
      </c>
      <c r="AF2420" s="93"/>
      <c r="AG2420" s="2" t="s">
        <v>3364</v>
      </c>
      <c r="AH2420" s="2" t="s">
        <v>3365</v>
      </c>
      <c r="AI2420" s="2">
        <v>0.0</v>
      </c>
      <c r="AJ2420" s="94">
        <v>1.2025287779738278E-5</v>
      </c>
      <c r="AK2420" s="94">
        <v>0.0</v>
      </c>
      <c r="AL2420" s="79"/>
      <c r="AM2420" s="2" t="s">
        <v>5924</v>
      </c>
    </row>
    <row r="2421">
      <c r="A2421" s="54">
        <v>46116.0</v>
      </c>
      <c r="B2421" s="54">
        <v>46117.0</v>
      </c>
      <c r="C2421" s="2" t="s">
        <v>1189</v>
      </c>
      <c r="D2421" s="2" t="s">
        <v>146</v>
      </c>
      <c r="E2421" s="2" t="s">
        <v>256</v>
      </c>
      <c r="F2421" s="53">
        <v>0.0</v>
      </c>
      <c r="G2421" s="53">
        <v>0.0</v>
      </c>
      <c r="H2421" s="53">
        <v>0.0</v>
      </c>
      <c r="I2421" s="53">
        <v>0.0</v>
      </c>
      <c r="J2421" s="53">
        <v>0.0</v>
      </c>
      <c r="K2421" s="2" t="s">
        <v>3531</v>
      </c>
      <c r="L2421" s="53">
        <v>0.0</v>
      </c>
      <c r="M2421" s="2" t="s">
        <v>3369</v>
      </c>
      <c r="N2421" s="2" t="s">
        <v>3360</v>
      </c>
      <c r="O2421" s="55"/>
      <c r="AB2421" s="2" t="s">
        <v>164</v>
      </c>
      <c r="AC2421" s="2" t="s">
        <v>3361</v>
      </c>
      <c r="AD2421" s="2" t="s">
        <v>3362</v>
      </c>
      <c r="AE2421" s="2" t="s">
        <v>3363</v>
      </c>
      <c r="AF2421" s="93"/>
      <c r="AG2421" s="101" t="s">
        <v>3364</v>
      </c>
      <c r="AH2421" s="101" t="s">
        <v>3365</v>
      </c>
      <c r="AI2421" s="2">
        <v>0.0</v>
      </c>
      <c r="AJ2421" s="94">
        <v>0.0</v>
      </c>
      <c r="AK2421" s="94">
        <v>0.0</v>
      </c>
      <c r="AL2421" s="79"/>
      <c r="AM2421" s="2" t="s">
        <v>5925</v>
      </c>
    </row>
    <row r="2422">
      <c r="A2422" s="54">
        <v>46117.0</v>
      </c>
      <c r="B2422" s="54">
        <v>46118.0</v>
      </c>
      <c r="C2422" s="2" t="s">
        <v>178</v>
      </c>
      <c r="D2422" s="2" t="s">
        <v>146</v>
      </c>
      <c r="E2422" s="2" t="s">
        <v>180</v>
      </c>
      <c r="F2422" s="53">
        <v>0.0</v>
      </c>
      <c r="G2422" s="53">
        <v>0.0</v>
      </c>
      <c r="H2422" s="53">
        <v>0.0</v>
      </c>
      <c r="I2422" s="53">
        <v>0.019230769230769232</v>
      </c>
      <c r="J2422" s="53">
        <v>0.018402445497596807</v>
      </c>
      <c r="K2422" s="2" t="s">
        <v>3426</v>
      </c>
      <c r="L2422" s="53">
        <v>0.0</v>
      </c>
      <c r="M2422" s="2" t="s">
        <v>3369</v>
      </c>
      <c r="N2422" s="2" t="s">
        <v>3360</v>
      </c>
      <c r="O2422" s="55"/>
      <c r="AB2422" s="2" t="s">
        <v>164</v>
      </c>
      <c r="AC2422" s="2" t="s">
        <v>3361</v>
      </c>
      <c r="AD2422" s="2" t="s">
        <v>3362</v>
      </c>
      <c r="AE2422" s="2" t="s">
        <v>3363</v>
      </c>
      <c r="AF2422" s="93"/>
      <c r="AG2422" s="2" t="s">
        <v>3364</v>
      </c>
      <c r="AH2422" s="2" t="s">
        <v>3365</v>
      </c>
      <c r="AI2422" s="2">
        <v>0.0</v>
      </c>
      <c r="AJ2422" s="94">
        <v>3.38650000292021E-4</v>
      </c>
      <c r="AK2422" s="94">
        <v>3.6982248520710064E-4</v>
      </c>
      <c r="AL2422" s="79"/>
      <c r="AM2422" s="2" t="s">
        <v>5926</v>
      </c>
    </row>
    <row r="2423">
      <c r="A2423" s="54">
        <v>46117.0</v>
      </c>
      <c r="B2423" s="54">
        <v>46118.0</v>
      </c>
      <c r="C2423" s="2" t="s">
        <v>932</v>
      </c>
      <c r="D2423" s="2" t="s">
        <v>146</v>
      </c>
      <c r="E2423" s="2" t="s">
        <v>180</v>
      </c>
      <c r="F2423" s="53">
        <v>0.0</v>
      </c>
      <c r="G2423" s="53">
        <v>0.0</v>
      </c>
      <c r="H2423" s="53">
        <v>0.0</v>
      </c>
      <c r="I2423" s="53">
        <v>0.0</v>
      </c>
      <c r="J2423" s="53">
        <v>0.0037211799668425746</v>
      </c>
      <c r="K2423" s="2" t="s">
        <v>208</v>
      </c>
      <c r="L2423" s="53">
        <v>1.0</v>
      </c>
      <c r="M2423" s="2" t="s">
        <v>3369</v>
      </c>
      <c r="N2423" s="2" t="s">
        <v>3360</v>
      </c>
      <c r="O2423" s="55"/>
      <c r="AB2423" s="2" t="s">
        <v>164</v>
      </c>
      <c r="AC2423" s="2" t="s">
        <v>3361</v>
      </c>
      <c r="AD2423" s="2" t="s">
        <v>3362</v>
      </c>
      <c r="AE2423" s="2" t="s">
        <v>3363</v>
      </c>
      <c r="AF2423" s="93"/>
      <c r="AG2423" s="2" t="s">
        <v>3364</v>
      </c>
      <c r="AH2423" s="2" t="s">
        <v>3365</v>
      </c>
      <c r="AI2423" s="2">
        <v>0.0</v>
      </c>
      <c r="AJ2423" s="94">
        <v>1.3847180345630504E-5</v>
      </c>
      <c r="AK2423" s="94">
        <v>0.0</v>
      </c>
      <c r="AL2423" s="79"/>
      <c r="AM2423" s="2" t="s">
        <v>5927</v>
      </c>
    </row>
    <row r="2424">
      <c r="A2424" s="54">
        <v>46117.0</v>
      </c>
      <c r="B2424" s="54">
        <v>46118.0</v>
      </c>
      <c r="C2424" s="2" t="s">
        <v>450</v>
      </c>
      <c r="D2424" s="2" t="s">
        <v>146</v>
      </c>
      <c r="E2424" s="2" t="s">
        <v>180</v>
      </c>
      <c r="F2424" s="53">
        <v>0.0</v>
      </c>
      <c r="G2424" s="53">
        <v>0.0</v>
      </c>
      <c r="H2424" s="53">
        <v>0.0</v>
      </c>
      <c r="I2424" s="53">
        <v>0.0</v>
      </c>
      <c r="J2424" s="53">
        <v>0.002170576111410713</v>
      </c>
      <c r="K2424" s="2" t="s">
        <v>3531</v>
      </c>
      <c r="L2424" s="53">
        <v>0.0</v>
      </c>
      <c r="M2424" s="2" t="s">
        <v>3369</v>
      </c>
      <c r="N2424" s="2" t="s">
        <v>3360</v>
      </c>
      <c r="O2424" s="55"/>
      <c r="AB2424" s="2" t="s">
        <v>164</v>
      </c>
      <c r="AC2424" s="2" t="s">
        <v>3361</v>
      </c>
      <c r="AD2424" s="2" t="s">
        <v>3362</v>
      </c>
      <c r="AE2424" s="2" t="s">
        <v>3363</v>
      </c>
      <c r="AF2424" s="93"/>
      <c r="AG2424" s="2" t="s">
        <v>3364</v>
      </c>
      <c r="AH2424" s="2" t="s">
        <v>3365</v>
      </c>
      <c r="AI2424" s="2">
        <v>0.0</v>
      </c>
      <c r="AJ2424" s="94">
        <v>4.711400655426853E-6</v>
      </c>
      <c r="AK2424" s="94">
        <v>0.0</v>
      </c>
      <c r="AL2424" s="79"/>
      <c r="AM2424" s="2" t="s">
        <v>5928</v>
      </c>
    </row>
    <row r="2425">
      <c r="A2425" s="54">
        <v>46117.0</v>
      </c>
      <c r="B2425" s="54">
        <v>46118.0</v>
      </c>
      <c r="C2425" s="2" t="s">
        <v>515</v>
      </c>
      <c r="D2425" s="2" t="s">
        <v>146</v>
      </c>
      <c r="E2425" s="2" t="s">
        <v>180</v>
      </c>
      <c r="F2425" s="53">
        <v>0.0</v>
      </c>
      <c r="G2425" s="53">
        <v>0.0</v>
      </c>
      <c r="H2425" s="53">
        <v>0.0</v>
      </c>
      <c r="I2425" s="53">
        <v>0.0</v>
      </c>
      <c r="J2425" s="53">
        <v>0.0034411449090368767</v>
      </c>
      <c r="K2425" s="2" t="s">
        <v>3531</v>
      </c>
      <c r="L2425" s="53">
        <v>0.0</v>
      </c>
      <c r="M2425" s="2" t="s">
        <v>3369</v>
      </c>
      <c r="N2425" s="2" t="s">
        <v>3360</v>
      </c>
      <c r="O2425" s="55"/>
      <c r="AB2425" s="2" t="s">
        <v>164</v>
      </c>
      <c r="AC2425" s="2" t="s">
        <v>3361</v>
      </c>
      <c r="AD2425" s="2" t="s">
        <v>3362</v>
      </c>
      <c r="AE2425" s="2" t="s">
        <v>3363</v>
      </c>
      <c r="AF2425" s="93"/>
      <c r="AG2425" s="2" t="s">
        <v>3364</v>
      </c>
      <c r="AH2425" s="2" t="s">
        <v>3365</v>
      </c>
      <c r="AI2425" s="2">
        <v>0.0</v>
      </c>
      <c r="AJ2425" s="94">
        <v>1.1841478284990415E-5</v>
      </c>
      <c r="AK2425" s="94">
        <v>0.0</v>
      </c>
      <c r="AL2425" s="79"/>
      <c r="AM2425" s="2" t="s">
        <v>5929</v>
      </c>
    </row>
    <row r="2426">
      <c r="A2426" s="54">
        <v>46117.0</v>
      </c>
      <c r="B2426" s="54">
        <v>46118.0</v>
      </c>
      <c r="C2426" s="2" t="s">
        <v>1189</v>
      </c>
      <c r="D2426" s="2" t="s">
        <v>146</v>
      </c>
      <c r="E2426" s="2" t="s">
        <v>180</v>
      </c>
      <c r="F2426" s="53">
        <v>0.0</v>
      </c>
      <c r="G2426" s="53">
        <v>0.0</v>
      </c>
      <c r="H2426" s="53">
        <v>0.0</v>
      </c>
      <c r="I2426" s="53">
        <v>0.0</v>
      </c>
      <c r="J2426" s="53">
        <v>0.0</v>
      </c>
      <c r="K2426" s="2" t="s">
        <v>3531</v>
      </c>
      <c r="L2426" s="53">
        <v>0.0</v>
      </c>
      <c r="M2426" s="2" t="s">
        <v>3369</v>
      </c>
      <c r="N2426" s="2" t="s">
        <v>3360</v>
      </c>
      <c r="O2426" s="55"/>
      <c r="AB2426" s="2" t="s">
        <v>164</v>
      </c>
      <c r="AC2426" s="2" t="s">
        <v>3361</v>
      </c>
      <c r="AD2426" s="2" t="s">
        <v>3362</v>
      </c>
      <c r="AE2426" s="2" t="s">
        <v>3363</v>
      </c>
      <c r="AF2426" s="93"/>
      <c r="AG2426" s="101" t="s">
        <v>3364</v>
      </c>
      <c r="AH2426" s="101" t="s">
        <v>3365</v>
      </c>
      <c r="AI2426" s="2">
        <v>0.0</v>
      </c>
      <c r="AJ2426" s="94">
        <v>0.0</v>
      </c>
      <c r="AK2426" s="94">
        <v>0.0</v>
      </c>
      <c r="AL2426" s="79"/>
      <c r="AM2426" s="2" t="s">
        <v>5930</v>
      </c>
    </row>
    <row r="2427">
      <c r="A2427" s="54">
        <v>46118.0</v>
      </c>
      <c r="B2427" s="54">
        <v>46119.0</v>
      </c>
      <c r="C2427" s="2" t="s">
        <v>178</v>
      </c>
      <c r="D2427" s="2" t="s">
        <v>146</v>
      </c>
      <c r="E2427" s="2" t="s">
        <v>208</v>
      </c>
      <c r="F2427" s="53">
        <v>0.0</v>
      </c>
      <c r="G2427" s="53">
        <v>0.0</v>
      </c>
      <c r="H2427" s="53">
        <v>0.0</v>
      </c>
      <c r="I2427" s="53">
        <v>0.0</v>
      </c>
      <c r="J2427" s="53">
        <v>0.01553212442782852</v>
      </c>
      <c r="K2427" s="2" t="s">
        <v>3426</v>
      </c>
      <c r="L2427" s="53">
        <v>0.0</v>
      </c>
      <c r="M2427" s="2" t="s">
        <v>3369</v>
      </c>
      <c r="N2427" s="2" t="s">
        <v>3360</v>
      </c>
      <c r="O2427" s="55"/>
      <c r="AB2427" s="2" t="s">
        <v>164</v>
      </c>
      <c r="AC2427" s="2" t="s">
        <v>3361</v>
      </c>
      <c r="AD2427" s="2" t="s">
        <v>3362</v>
      </c>
      <c r="AE2427" s="2" t="s">
        <v>3363</v>
      </c>
      <c r="AF2427" s="93"/>
      <c r="AG2427" s="2" t="s">
        <v>3364</v>
      </c>
      <c r="AH2427" s="2" t="s">
        <v>3365</v>
      </c>
      <c r="AI2427" s="2">
        <v>0.0</v>
      </c>
      <c r="AJ2427" s="94">
        <v>2.4124688924154745E-4</v>
      </c>
      <c r="AK2427" s="94">
        <v>0.0</v>
      </c>
      <c r="AL2427" s="79"/>
      <c r="AM2427" s="2" t="s">
        <v>5931</v>
      </c>
    </row>
    <row r="2428">
      <c r="A2428" s="54">
        <v>46118.0</v>
      </c>
      <c r="B2428" s="54">
        <v>46119.0</v>
      </c>
      <c r="C2428" s="2" t="s">
        <v>932</v>
      </c>
      <c r="D2428" s="2" t="s">
        <v>146</v>
      </c>
      <c r="E2428" s="2" t="s">
        <v>208</v>
      </c>
      <c r="F2428" s="53">
        <v>0.125</v>
      </c>
      <c r="G2428" s="53">
        <v>0.08333333333333333</v>
      </c>
      <c r="H2428" s="53">
        <v>0.04</v>
      </c>
      <c r="I2428" s="53">
        <v>0.019230769230769232</v>
      </c>
      <c r="J2428" s="53">
        <v>0.03016145760935291</v>
      </c>
      <c r="K2428" s="2" t="s">
        <v>208</v>
      </c>
      <c r="L2428" s="53">
        <v>1.0</v>
      </c>
      <c r="M2428" s="2" t="s">
        <v>3369</v>
      </c>
      <c r="N2428" s="2" t="s">
        <v>3360</v>
      </c>
      <c r="O2428" s="55"/>
      <c r="AB2428" s="2" t="s">
        <v>164</v>
      </c>
      <c r="AC2428" s="2" t="s">
        <v>3361</v>
      </c>
      <c r="AD2428" s="2" t="s">
        <v>3362</v>
      </c>
      <c r="AE2428" s="2" t="s">
        <v>3363</v>
      </c>
      <c r="AF2428" s="93"/>
      <c r="AG2428" s="2" t="s">
        <v>3364</v>
      </c>
      <c r="AH2428" s="2" t="s">
        <v>3365</v>
      </c>
      <c r="AI2428" s="2">
        <v>0.0</v>
      </c>
      <c r="AJ2428" s="94">
        <v>9.097135251207926E-4</v>
      </c>
      <c r="AK2428" s="94">
        <v>3.6982248520710064E-4</v>
      </c>
      <c r="AL2428" s="79"/>
      <c r="AM2428" s="2" t="s">
        <v>5932</v>
      </c>
    </row>
    <row r="2429">
      <c r="A2429" s="54">
        <v>46118.0</v>
      </c>
      <c r="B2429" s="54">
        <v>46119.0</v>
      </c>
      <c r="C2429" s="2" t="s">
        <v>450</v>
      </c>
      <c r="D2429" s="2" t="s">
        <v>146</v>
      </c>
      <c r="E2429" s="2" t="s">
        <v>208</v>
      </c>
      <c r="F2429" s="53">
        <v>0.0</v>
      </c>
      <c r="G2429" s="53">
        <v>0.0</v>
      </c>
      <c r="H2429" s="53">
        <v>0.0</v>
      </c>
      <c r="I2429" s="53">
        <v>0.0</v>
      </c>
      <c r="J2429" s="53">
        <v>0.002153923334843599</v>
      </c>
      <c r="K2429" s="2" t="s">
        <v>3531</v>
      </c>
      <c r="L2429" s="53">
        <v>0.0</v>
      </c>
      <c r="M2429" s="2" t="s">
        <v>3369</v>
      </c>
      <c r="N2429" s="2" t="s">
        <v>3360</v>
      </c>
      <c r="O2429" s="55"/>
      <c r="AB2429" s="2" t="s">
        <v>164</v>
      </c>
      <c r="AC2429" s="2" t="s">
        <v>3361</v>
      </c>
      <c r="AD2429" s="2" t="s">
        <v>3362</v>
      </c>
      <c r="AE2429" s="2" t="s">
        <v>3363</v>
      </c>
      <c r="AF2429" s="93"/>
      <c r="AG2429" s="2" t="s">
        <v>3364</v>
      </c>
      <c r="AH2429" s="2" t="s">
        <v>3365</v>
      </c>
      <c r="AI2429" s="2">
        <v>0.0</v>
      </c>
      <c r="AJ2429" s="94">
        <v>4.639385732383771E-6</v>
      </c>
      <c r="AK2429" s="94">
        <v>0.0</v>
      </c>
      <c r="AL2429" s="79"/>
      <c r="AM2429" s="2" t="s">
        <v>5933</v>
      </c>
    </row>
    <row r="2430">
      <c r="A2430" s="54">
        <v>46118.0</v>
      </c>
      <c r="B2430" s="54">
        <v>46119.0</v>
      </c>
      <c r="C2430" s="2" t="s">
        <v>515</v>
      </c>
      <c r="D2430" s="2" t="s">
        <v>146</v>
      </c>
      <c r="E2430" s="2" t="s">
        <v>208</v>
      </c>
      <c r="F2430" s="53">
        <v>0.0</v>
      </c>
      <c r="G2430" s="53">
        <v>0.0</v>
      </c>
      <c r="H2430" s="53">
        <v>0.0</v>
      </c>
      <c r="I2430" s="53">
        <v>0.0</v>
      </c>
      <c r="J2430" s="53">
        <v>0.003414744260377748</v>
      </c>
      <c r="K2430" s="2" t="s">
        <v>3531</v>
      </c>
      <c r="L2430" s="53">
        <v>0.0</v>
      </c>
      <c r="M2430" s="2" t="s">
        <v>3369</v>
      </c>
      <c r="N2430" s="2" t="s">
        <v>3360</v>
      </c>
      <c r="O2430" s="55"/>
      <c r="AB2430" s="2" t="s">
        <v>164</v>
      </c>
      <c r="AC2430" s="2" t="s">
        <v>3361</v>
      </c>
      <c r="AD2430" s="2" t="s">
        <v>3362</v>
      </c>
      <c r="AE2430" s="2" t="s">
        <v>3363</v>
      </c>
      <c r="AF2430" s="93"/>
      <c r="AG2430" s="2" t="s">
        <v>3364</v>
      </c>
      <c r="AH2430" s="2" t="s">
        <v>3365</v>
      </c>
      <c r="AI2430" s="2">
        <v>0.0</v>
      </c>
      <c r="AJ2430" s="94">
        <v>1.1660478363782773E-5</v>
      </c>
      <c r="AK2430" s="94">
        <v>0.0</v>
      </c>
      <c r="AL2430" s="79"/>
      <c r="AM2430" s="2" t="s">
        <v>5934</v>
      </c>
    </row>
    <row r="2431">
      <c r="A2431" s="54">
        <v>46118.0</v>
      </c>
      <c r="B2431" s="54">
        <v>46119.0</v>
      </c>
      <c r="C2431" s="2" t="s">
        <v>1189</v>
      </c>
      <c r="D2431" s="2" t="s">
        <v>146</v>
      </c>
      <c r="E2431" s="2" t="s">
        <v>208</v>
      </c>
      <c r="F2431" s="53">
        <v>0.0</v>
      </c>
      <c r="G2431" s="53">
        <v>0.0</v>
      </c>
      <c r="H2431" s="53">
        <v>0.0</v>
      </c>
      <c r="I2431" s="53">
        <v>0.0</v>
      </c>
      <c r="J2431" s="53">
        <v>0.0</v>
      </c>
      <c r="K2431" s="2" t="s">
        <v>3531</v>
      </c>
      <c r="L2431" s="53">
        <v>0.0</v>
      </c>
      <c r="M2431" s="2" t="s">
        <v>3369</v>
      </c>
      <c r="N2431" s="2" t="s">
        <v>3360</v>
      </c>
      <c r="O2431" s="55"/>
      <c r="AB2431" s="2" t="s">
        <v>164</v>
      </c>
      <c r="AC2431" s="2" t="s">
        <v>3361</v>
      </c>
      <c r="AD2431" s="2" t="s">
        <v>3362</v>
      </c>
      <c r="AE2431" s="2" t="s">
        <v>3363</v>
      </c>
      <c r="AF2431" s="93"/>
      <c r="AG2431" s="101" t="s">
        <v>3364</v>
      </c>
      <c r="AH2431" s="101" t="s">
        <v>3365</v>
      </c>
      <c r="AI2431" s="2">
        <v>0.0</v>
      </c>
      <c r="AJ2431" s="94">
        <v>0.0</v>
      </c>
      <c r="AK2431" s="94">
        <v>0.0</v>
      </c>
      <c r="AL2431" s="79"/>
      <c r="AM2431" s="2" t="s">
        <v>5935</v>
      </c>
    </row>
    <row r="2432">
      <c r="A2432" s="54">
        <v>46119.0</v>
      </c>
      <c r="B2432" s="54">
        <v>46120.0</v>
      </c>
      <c r="C2432" s="2" t="s">
        <v>178</v>
      </c>
      <c r="D2432" s="2" t="s">
        <v>146</v>
      </c>
      <c r="E2432" s="2" t="s">
        <v>303</v>
      </c>
      <c r="F2432" s="53">
        <v>0.0</v>
      </c>
      <c r="G2432" s="53">
        <v>0.0</v>
      </c>
      <c r="H2432" s="53">
        <v>0.04</v>
      </c>
      <c r="I2432" s="53">
        <v>0.019230769230769232</v>
      </c>
      <c r="J2432" s="53">
        <v>0.02658466937959731</v>
      </c>
      <c r="K2432" s="2" t="s">
        <v>3426</v>
      </c>
      <c r="L2432" s="53">
        <v>0.0</v>
      </c>
      <c r="M2432" s="2" t="s">
        <v>3369</v>
      </c>
      <c r="N2432" s="2" t="s">
        <v>3360</v>
      </c>
      <c r="O2432" s="55"/>
      <c r="AB2432" s="2" t="s">
        <v>164</v>
      </c>
      <c r="AC2432" s="2" t="s">
        <v>3361</v>
      </c>
      <c r="AD2432" s="2" t="s">
        <v>3362</v>
      </c>
      <c r="AE2432" s="2" t="s">
        <v>3363</v>
      </c>
      <c r="AF2432" s="93"/>
      <c r="AG2432" s="2" t="s">
        <v>3364</v>
      </c>
      <c r="AH2432" s="2" t="s">
        <v>3365</v>
      </c>
      <c r="AI2432" s="2">
        <v>0.0</v>
      </c>
      <c r="AJ2432" s="94">
        <v>7.067446460224989E-4</v>
      </c>
      <c r="AK2432" s="94">
        <v>3.6982248520710064E-4</v>
      </c>
      <c r="AL2432" s="79"/>
      <c r="AM2432" s="2" t="s">
        <v>5936</v>
      </c>
    </row>
    <row r="2433">
      <c r="A2433" s="54">
        <v>46119.0</v>
      </c>
      <c r="B2433" s="54">
        <v>46120.0</v>
      </c>
      <c r="C2433" s="2" t="s">
        <v>932</v>
      </c>
      <c r="D2433" s="2" t="s">
        <v>146</v>
      </c>
      <c r="E2433" s="2" t="s">
        <v>303</v>
      </c>
      <c r="F2433" s="53">
        <v>0.0</v>
      </c>
      <c r="G2433" s="53">
        <v>0.0</v>
      </c>
      <c r="H2433" s="53">
        <v>0.0</v>
      </c>
      <c r="I2433" s="53">
        <v>0.0</v>
      </c>
      <c r="J2433" s="53">
        <v>0.003664300811673941</v>
      </c>
      <c r="K2433" s="2" t="s">
        <v>208</v>
      </c>
      <c r="L2433" s="53">
        <v>1.0</v>
      </c>
      <c r="M2433" s="2" t="s">
        <v>3369</v>
      </c>
      <c r="N2433" s="2" t="s">
        <v>3360</v>
      </c>
      <c r="O2433" s="55"/>
      <c r="AB2433" s="2" t="s">
        <v>164</v>
      </c>
      <c r="AC2433" s="2" t="s">
        <v>3361</v>
      </c>
      <c r="AD2433" s="2" t="s">
        <v>3362</v>
      </c>
      <c r="AE2433" s="2" t="s">
        <v>3363</v>
      </c>
      <c r="AF2433" s="93"/>
      <c r="AG2433" s="2" t="s">
        <v>3364</v>
      </c>
      <c r="AH2433" s="2" t="s">
        <v>3365</v>
      </c>
      <c r="AI2433" s="2">
        <v>0.0</v>
      </c>
      <c r="AJ2433" s="94">
        <v>1.3427100438434302E-5</v>
      </c>
      <c r="AK2433" s="94">
        <v>0.0</v>
      </c>
      <c r="AL2433" s="79"/>
      <c r="AM2433" s="2" t="s">
        <v>5937</v>
      </c>
    </row>
    <row r="2434">
      <c r="A2434" s="54">
        <v>46119.0</v>
      </c>
      <c r="B2434" s="54">
        <v>46120.0</v>
      </c>
      <c r="C2434" s="2" t="s">
        <v>450</v>
      </c>
      <c r="D2434" s="2" t="s">
        <v>146</v>
      </c>
      <c r="E2434" s="2" t="s">
        <v>303</v>
      </c>
      <c r="F2434" s="53">
        <v>0.0</v>
      </c>
      <c r="G2434" s="53">
        <v>0.0</v>
      </c>
      <c r="H2434" s="53">
        <v>0.0</v>
      </c>
      <c r="I2434" s="53">
        <v>0.0</v>
      </c>
      <c r="J2434" s="53">
        <v>0.0021373983192731786</v>
      </c>
      <c r="K2434" s="2" t="s">
        <v>3531</v>
      </c>
      <c r="L2434" s="53">
        <v>0.0</v>
      </c>
      <c r="M2434" s="2" t="s">
        <v>3369</v>
      </c>
      <c r="N2434" s="2" t="s">
        <v>3360</v>
      </c>
      <c r="O2434" s="55"/>
      <c r="AB2434" s="2" t="s">
        <v>164</v>
      </c>
      <c r="AC2434" s="2" t="s">
        <v>3361</v>
      </c>
      <c r="AD2434" s="2" t="s">
        <v>3362</v>
      </c>
      <c r="AE2434" s="2" t="s">
        <v>3363</v>
      </c>
      <c r="AF2434" s="93"/>
      <c r="AG2434" s="2" t="s">
        <v>3364</v>
      </c>
      <c r="AH2434" s="2" t="s">
        <v>3365</v>
      </c>
      <c r="AI2434" s="2">
        <v>0.0</v>
      </c>
      <c r="AJ2434" s="94">
        <v>4.568471575231809E-6</v>
      </c>
      <c r="AK2434" s="94">
        <v>0.0</v>
      </c>
      <c r="AL2434" s="79"/>
      <c r="AM2434" s="2" t="s">
        <v>5938</v>
      </c>
    </row>
    <row r="2435">
      <c r="A2435" s="54">
        <v>46119.0</v>
      </c>
      <c r="B2435" s="54">
        <v>46120.0</v>
      </c>
      <c r="C2435" s="2" t="s">
        <v>515</v>
      </c>
      <c r="D2435" s="2" t="s">
        <v>146</v>
      </c>
      <c r="E2435" s="2" t="s">
        <v>303</v>
      </c>
      <c r="F2435" s="53">
        <v>0.0</v>
      </c>
      <c r="G2435" s="53">
        <v>0.0</v>
      </c>
      <c r="H2435" s="53">
        <v>0.0</v>
      </c>
      <c r="I2435" s="53">
        <v>0.0</v>
      </c>
      <c r="J2435" s="53">
        <v>0.0033885461589138236</v>
      </c>
      <c r="K2435" s="2" t="s">
        <v>3531</v>
      </c>
      <c r="L2435" s="53">
        <v>0.0</v>
      </c>
      <c r="M2435" s="2" t="s">
        <v>3369</v>
      </c>
      <c r="N2435" s="2" t="s">
        <v>3360</v>
      </c>
      <c r="O2435" s="55"/>
      <c r="AB2435" s="2" t="s">
        <v>164</v>
      </c>
      <c r="AC2435" s="2" t="s">
        <v>3361</v>
      </c>
      <c r="AD2435" s="2" t="s">
        <v>3362</v>
      </c>
      <c r="AE2435" s="2" t="s">
        <v>3363</v>
      </c>
      <c r="AF2435" s="93"/>
      <c r="AG2435" s="2" t="s">
        <v>3364</v>
      </c>
      <c r="AH2435" s="2" t="s">
        <v>3365</v>
      </c>
      <c r="AI2435" s="2">
        <v>0.0</v>
      </c>
      <c r="AJ2435" s="94">
        <v>1.1482245071089628E-5</v>
      </c>
      <c r="AK2435" s="94">
        <v>0.0</v>
      </c>
      <c r="AL2435" s="79"/>
      <c r="AM2435" s="2" t="s">
        <v>5939</v>
      </c>
    </row>
    <row r="2436">
      <c r="A2436" s="54">
        <v>46119.0</v>
      </c>
      <c r="B2436" s="54">
        <v>46120.0</v>
      </c>
      <c r="C2436" s="2" t="s">
        <v>1189</v>
      </c>
      <c r="D2436" s="2" t="s">
        <v>146</v>
      </c>
      <c r="E2436" s="2" t="s">
        <v>303</v>
      </c>
      <c r="F2436" s="53">
        <v>0.0</v>
      </c>
      <c r="G2436" s="53">
        <v>0.0</v>
      </c>
      <c r="H2436" s="53">
        <v>0.0</v>
      </c>
      <c r="I2436" s="53">
        <v>0.0</v>
      </c>
      <c r="J2436" s="53">
        <v>0.0</v>
      </c>
      <c r="K2436" s="2" t="s">
        <v>3531</v>
      </c>
      <c r="L2436" s="53">
        <v>0.0</v>
      </c>
      <c r="M2436" s="2" t="s">
        <v>3369</v>
      </c>
      <c r="N2436" s="2" t="s">
        <v>3360</v>
      </c>
      <c r="O2436" s="55"/>
      <c r="AB2436" s="2" t="s">
        <v>164</v>
      </c>
      <c r="AC2436" s="2" t="s">
        <v>3361</v>
      </c>
      <c r="AD2436" s="2" t="s">
        <v>3362</v>
      </c>
      <c r="AE2436" s="2" t="s">
        <v>3363</v>
      </c>
      <c r="AF2436" s="93"/>
      <c r="AG2436" s="101" t="s">
        <v>3364</v>
      </c>
      <c r="AH2436" s="101" t="s">
        <v>3365</v>
      </c>
      <c r="AI2436" s="2">
        <v>0.0</v>
      </c>
      <c r="AJ2436" s="94">
        <v>0.0</v>
      </c>
      <c r="AK2436" s="94">
        <v>0.0</v>
      </c>
      <c r="AL2436" s="79"/>
      <c r="AM2436" s="2" t="s">
        <v>5940</v>
      </c>
    </row>
    <row r="2437">
      <c r="A2437" s="54">
        <v>46120.0</v>
      </c>
      <c r="B2437" s="54">
        <v>46121.0</v>
      </c>
      <c r="C2437" s="2" t="s">
        <v>178</v>
      </c>
      <c r="D2437" s="2" t="s">
        <v>146</v>
      </c>
      <c r="E2437" s="2" t="s">
        <v>148</v>
      </c>
      <c r="F2437" s="53">
        <v>0.125</v>
      </c>
      <c r="G2437" s="53">
        <v>0.08333333333333333</v>
      </c>
      <c r="H2437" s="53">
        <v>0.04</v>
      </c>
      <c r="I2437" s="53">
        <v>0.019230769230769232</v>
      </c>
      <c r="J2437" s="53">
        <v>0.036629135706702835</v>
      </c>
      <c r="K2437" s="2" t="s">
        <v>3426</v>
      </c>
      <c r="L2437" s="53">
        <v>0.0</v>
      </c>
      <c r="M2437" s="2" t="s">
        <v>3369</v>
      </c>
      <c r="N2437" s="2" t="s">
        <v>3360</v>
      </c>
      <c r="O2437" s="55"/>
      <c r="AB2437" s="2" t="s">
        <v>164</v>
      </c>
      <c r="AC2437" s="2" t="s">
        <v>3361</v>
      </c>
      <c r="AD2437" s="2" t="s">
        <v>3362</v>
      </c>
      <c r="AE2437" s="2" t="s">
        <v>3363</v>
      </c>
      <c r="AF2437" s="93"/>
      <c r="AG2437" s="2" t="s">
        <v>3364</v>
      </c>
      <c r="AH2437" s="2" t="s">
        <v>3365</v>
      </c>
      <c r="AI2437" s="2">
        <v>0.0</v>
      </c>
      <c r="AJ2437" s="94">
        <v>0.0013416935826200526</v>
      </c>
      <c r="AK2437" s="94">
        <v>3.6982248520710064E-4</v>
      </c>
      <c r="AL2437" s="79"/>
      <c r="AM2437" s="2" t="s">
        <v>5941</v>
      </c>
    </row>
    <row r="2438">
      <c r="A2438" s="54">
        <v>46120.0</v>
      </c>
      <c r="B2438" s="54">
        <v>46121.0</v>
      </c>
      <c r="C2438" s="2" t="s">
        <v>932</v>
      </c>
      <c r="D2438" s="2" t="s">
        <v>146</v>
      </c>
      <c r="E2438" s="2" t="s">
        <v>148</v>
      </c>
      <c r="F2438" s="53">
        <v>0.0</v>
      </c>
      <c r="G2438" s="53">
        <v>0.0</v>
      </c>
      <c r="H2438" s="53">
        <v>0.0</v>
      </c>
      <c r="I2438" s="53">
        <v>0.0</v>
      </c>
      <c r="J2438" s="53">
        <v>0.003636188098938039</v>
      </c>
      <c r="K2438" s="2" t="s">
        <v>208</v>
      </c>
      <c r="L2438" s="53">
        <v>1.0</v>
      </c>
      <c r="M2438" s="2" t="s">
        <v>3369</v>
      </c>
      <c r="N2438" s="2" t="s">
        <v>3360</v>
      </c>
      <c r="O2438" s="55"/>
      <c r="AB2438" s="2" t="s">
        <v>164</v>
      </c>
      <c r="AC2438" s="2" t="s">
        <v>3361</v>
      </c>
      <c r="AD2438" s="2" t="s">
        <v>3362</v>
      </c>
      <c r="AE2438" s="2" t="s">
        <v>3363</v>
      </c>
      <c r="AF2438" s="93"/>
      <c r="AG2438" s="2" t="s">
        <v>3364</v>
      </c>
      <c r="AH2438" s="2" t="s">
        <v>3365</v>
      </c>
      <c r="AI2438" s="2">
        <v>0.0</v>
      </c>
      <c r="AJ2438" s="94">
        <v>1.322186389085863E-5</v>
      </c>
      <c r="AK2438" s="94">
        <v>0.0</v>
      </c>
      <c r="AL2438" s="79"/>
      <c r="AM2438" s="2" t="s">
        <v>5942</v>
      </c>
    </row>
    <row r="2439">
      <c r="A2439" s="54">
        <v>46120.0</v>
      </c>
      <c r="B2439" s="54">
        <v>46121.0</v>
      </c>
      <c r="C2439" s="2" t="s">
        <v>450</v>
      </c>
      <c r="D2439" s="2" t="s">
        <v>146</v>
      </c>
      <c r="E2439" s="2" t="s">
        <v>148</v>
      </c>
      <c r="F2439" s="53">
        <v>0.0</v>
      </c>
      <c r="G2439" s="53">
        <v>0.0</v>
      </c>
      <c r="H2439" s="53">
        <v>0.0</v>
      </c>
      <c r="I2439" s="53">
        <v>0.0</v>
      </c>
      <c r="J2439" s="53">
        <v>0.002121000084510221</v>
      </c>
      <c r="K2439" s="2" t="s">
        <v>3531</v>
      </c>
      <c r="L2439" s="53">
        <v>0.0</v>
      </c>
      <c r="M2439" s="2" t="s">
        <v>3369</v>
      </c>
      <c r="N2439" s="2" t="s">
        <v>3360</v>
      </c>
      <c r="O2439" s="55"/>
      <c r="AB2439" s="2" t="s">
        <v>164</v>
      </c>
      <c r="AC2439" s="2" t="s">
        <v>3361</v>
      </c>
      <c r="AD2439" s="2" t="s">
        <v>3362</v>
      </c>
      <c r="AE2439" s="2" t="s">
        <v>3363</v>
      </c>
      <c r="AF2439" s="93"/>
      <c r="AG2439" s="2" t="s">
        <v>3364</v>
      </c>
      <c r="AH2439" s="2" t="s">
        <v>3365</v>
      </c>
      <c r="AI2439" s="2">
        <v>0.0</v>
      </c>
      <c r="AJ2439" s="94">
        <v>4.498641358492364E-6</v>
      </c>
      <c r="AK2439" s="94">
        <v>0.0</v>
      </c>
      <c r="AL2439" s="79"/>
      <c r="AM2439" s="2" t="s">
        <v>5943</v>
      </c>
    </row>
    <row r="2440">
      <c r="A2440" s="54">
        <v>46120.0</v>
      </c>
      <c r="B2440" s="54">
        <v>46121.0</v>
      </c>
      <c r="C2440" s="2" t="s">
        <v>515</v>
      </c>
      <c r="D2440" s="2" t="s">
        <v>146</v>
      </c>
      <c r="E2440" s="2" t="s">
        <v>148</v>
      </c>
      <c r="F2440" s="53">
        <v>0.0</v>
      </c>
      <c r="G2440" s="53">
        <v>0.08333333333333333</v>
      </c>
      <c r="H2440" s="53">
        <v>0.04</v>
      </c>
      <c r="I2440" s="53">
        <v>0.019230769230769232</v>
      </c>
      <c r="J2440" s="53">
        <v>0.018800876565740927</v>
      </c>
      <c r="K2440" s="2" t="s">
        <v>3531</v>
      </c>
      <c r="L2440" s="53">
        <v>0.0</v>
      </c>
      <c r="M2440" s="2" t="s">
        <v>3369</v>
      </c>
      <c r="N2440" s="2" t="s">
        <v>3360</v>
      </c>
      <c r="O2440" s="55"/>
      <c r="AB2440" s="2" t="s">
        <v>164</v>
      </c>
      <c r="AC2440" s="2" t="s">
        <v>3361</v>
      </c>
      <c r="AD2440" s="2" t="s">
        <v>3362</v>
      </c>
      <c r="AE2440" s="2" t="s">
        <v>3363</v>
      </c>
      <c r="AF2440" s="93"/>
      <c r="AG2440" s="2" t="s">
        <v>3364</v>
      </c>
      <c r="AH2440" s="2" t="s">
        <v>3365</v>
      </c>
      <c r="AI2440" s="2">
        <v>0.0</v>
      </c>
      <c r="AJ2440" s="94">
        <v>3.5347295964022635E-4</v>
      </c>
      <c r="AK2440" s="94">
        <v>3.6982248520710064E-4</v>
      </c>
      <c r="AL2440" s="79"/>
      <c r="AM2440" s="2" t="s">
        <v>5944</v>
      </c>
    </row>
    <row r="2441">
      <c r="A2441" s="54">
        <v>46120.0</v>
      </c>
      <c r="B2441" s="54">
        <v>46121.0</v>
      </c>
      <c r="C2441" s="2" t="s">
        <v>1189</v>
      </c>
      <c r="D2441" s="2" t="s">
        <v>146</v>
      </c>
      <c r="E2441" s="2" t="s">
        <v>148</v>
      </c>
      <c r="F2441" s="53">
        <v>0.0</v>
      </c>
      <c r="G2441" s="53">
        <v>0.0</v>
      </c>
      <c r="H2441" s="53">
        <v>0.0</v>
      </c>
      <c r="I2441" s="53">
        <v>0.0</v>
      </c>
      <c r="J2441" s="53">
        <v>0.0</v>
      </c>
      <c r="K2441" s="2" t="s">
        <v>3531</v>
      </c>
      <c r="L2441" s="53">
        <v>0.0</v>
      </c>
      <c r="M2441" s="2" t="s">
        <v>3369</v>
      </c>
      <c r="N2441" s="2" t="s">
        <v>3360</v>
      </c>
      <c r="O2441" s="55"/>
      <c r="AB2441" s="2" t="s">
        <v>164</v>
      </c>
      <c r="AC2441" s="2" t="s">
        <v>3361</v>
      </c>
      <c r="AD2441" s="2" t="s">
        <v>3362</v>
      </c>
      <c r="AE2441" s="2" t="s">
        <v>3363</v>
      </c>
      <c r="AF2441" s="93"/>
      <c r="AG2441" s="101" t="s">
        <v>3364</v>
      </c>
      <c r="AH2441" s="101" t="s">
        <v>3365</v>
      </c>
      <c r="AI2441" s="2">
        <v>0.0</v>
      </c>
      <c r="AJ2441" s="94">
        <v>0.0</v>
      </c>
      <c r="AK2441" s="94">
        <v>0.0</v>
      </c>
      <c r="AL2441" s="79"/>
      <c r="AM2441" s="2" t="s">
        <v>5945</v>
      </c>
    </row>
    <row r="2442">
      <c r="A2442" s="54">
        <v>46121.0</v>
      </c>
      <c r="B2442" s="54">
        <v>46122.0</v>
      </c>
      <c r="C2442" s="2" t="s">
        <v>178</v>
      </c>
      <c r="D2442" s="2" t="s">
        <v>146</v>
      </c>
      <c r="E2442" s="2" t="s">
        <v>196</v>
      </c>
      <c r="F2442" s="53">
        <v>0.125</v>
      </c>
      <c r="G2442" s="53">
        <v>0.08333333333333333</v>
      </c>
      <c r="H2442" s="53">
        <v>0.12</v>
      </c>
      <c r="I2442" s="53">
        <v>0.057692307692307696</v>
      </c>
      <c r="J2442" s="53">
        <v>0.06388046392357133</v>
      </c>
      <c r="K2442" s="2" t="s">
        <v>3426</v>
      </c>
      <c r="L2442" s="53">
        <v>0.0</v>
      </c>
      <c r="M2442" s="2" t="s">
        <v>3369</v>
      </c>
      <c r="N2442" s="2" t="s">
        <v>3360</v>
      </c>
      <c r="O2442" s="55"/>
      <c r="AB2442" s="2" t="s">
        <v>164</v>
      </c>
      <c r="AC2442" s="2" t="s">
        <v>3361</v>
      </c>
      <c r="AD2442" s="2" t="s">
        <v>3362</v>
      </c>
      <c r="AE2442" s="2" t="s">
        <v>3363</v>
      </c>
      <c r="AF2442" s="93"/>
      <c r="AG2442" s="2" t="s">
        <v>3364</v>
      </c>
      <c r="AH2442" s="2" t="s">
        <v>3365</v>
      </c>
      <c r="AI2442" s="2">
        <v>0.0</v>
      </c>
      <c r="AJ2442" s="94">
        <v>0.004080713671090698</v>
      </c>
      <c r="AK2442" s="94">
        <v>0.003328402366863906</v>
      </c>
      <c r="AL2442" s="79"/>
      <c r="AM2442" s="2" t="s">
        <v>5946</v>
      </c>
    </row>
    <row r="2443">
      <c r="A2443" s="54">
        <v>46121.0</v>
      </c>
      <c r="B2443" s="54">
        <v>46122.0</v>
      </c>
      <c r="C2443" s="2" t="s">
        <v>932</v>
      </c>
      <c r="D2443" s="2" t="s">
        <v>146</v>
      </c>
      <c r="E2443" s="2" t="s">
        <v>196</v>
      </c>
      <c r="F2443" s="53">
        <v>0.0</v>
      </c>
      <c r="G2443" s="53">
        <v>0.0</v>
      </c>
      <c r="H2443" s="53">
        <v>0.0</v>
      </c>
      <c r="I2443" s="53">
        <v>0.0</v>
      </c>
      <c r="J2443" s="53">
        <v>0.003608291068444941</v>
      </c>
      <c r="K2443" s="2" t="s">
        <v>208</v>
      </c>
      <c r="L2443" s="53">
        <v>1.0</v>
      </c>
      <c r="M2443" s="2" t="s">
        <v>3369</v>
      </c>
      <c r="N2443" s="2" t="s">
        <v>3360</v>
      </c>
      <c r="O2443" s="55"/>
      <c r="AB2443" s="2" t="s">
        <v>164</v>
      </c>
      <c r="AC2443" s="2" t="s">
        <v>3361</v>
      </c>
      <c r="AD2443" s="2" t="s">
        <v>3362</v>
      </c>
      <c r="AE2443" s="2" t="s">
        <v>3363</v>
      </c>
      <c r="AF2443" s="93"/>
      <c r="AG2443" s="2" t="s">
        <v>3364</v>
      </c>
      <c r="AH2443" s="2" t="s">
        <v>3365</v>
      </c>
      <c r="AI2443" s="2">
        <v>0.0</v>
      </c>
      <c r="AJ2443" s="94">
        <v>1.3019764434619534E-5</v>
      </c>
      <c r="AK2443" s="94">
        <v>0.0</v>
      </c>
      <c r="AL2443" s="79"/>
      <c r="AM2443" s="2" t="s">
        <v>5947</v>
      </c>
    </row>
    <row r="2444">
      <c r="A2444" s="54">
        <v>46121.0</v>
      </c>
      <c r="B2444" s="54">
        <v>46122.0</v>
      </c>
      <c r="C2444" s="2" t="s">
        <v>450</v>
      </c>
      <c r="D2444" s="2" t="s">
        <v>146</v>
      </c>
      <c r="E2444" s="2" t="s">
        <v>196</v>
      </c>
      <c r="F2444" s="53">
        <v>0.0</v>
      </c>
      <c r="G2444" s="53">
        <v>0.0</v>
      </c>
      <c r="H2444" s="53">
        <v>0.0</v>
      </c>
      <c r="I2444" s="53">
        <v>0.019230769230769232</v>
      </c>
      <c r="J2444" s="53">
        <v>0.008981720754579406</v>
      </c>
      <c r="K2444" s="2" t="s">
        <v>3531</v>
      </c>
      <c r="L2444" s="53">
        <v>0.0</v>
      </c>
      <c r="M2444" s="2" t="s">
        <v>3369</v>
      </c>
      <c r="N2444" s="2" t="s">
        <v>3360</v>
      </c>
      <c r="O2444" s="55"/>
      <c r="AB2444" s="2" t="s">
        <v>164</v>
      </c>
      <c r="AC2444" s="2" t="s">
        <v>3361</v>
      </c>
      <c r="AD2444" s="2" t="s">
        <v>3362</v>
      </c>
      <c r="AE2444" s="2" t="s">
        <v>3363</v>
      </c>
      <c r="AF2444" s="93"/>
      <c r="AG2444" s="2" t="s">
        <v>3364</v>
      </c>
      <c r="AH2444" s="2" t="s">
        <v>3365</v>
      </c>
      <c r="AI2444" s="2">
        <v>0.0</v>
      </c>
      <c r="AJ2444" s="94">
        <v>8.067130771324246E-5</v>
      </c>
      <c r="AK2444" s="94">
        <v>3.6982248520710064E-4</v>
      </c>
      <c r="AL2444" s="79"/>
      <c r="AM2444" s="2" t="s">
        <v>5948</v>
      </c>
    </row>
    <row r="2445">
      <c r="A2445" s="54">
        <v>46121.0</v>
      </c>
      <c r="B2445" s="54">
        <v>46122.0</v>
      </c>
      <c r="C2445" s="2" t="s">
        <v>515</v>
      </c>
      <c r="D2445" s="2" t="s">
        <v>146</v>
      </c>
      <c r="E2445" s="2" t="s">
        <v>196</v>
      </c>
      <c r="F2445" s="53">
        <v>0.0</v>
      </c>
      <c r="G2445" s="53">
        <v>0.0</v>
      </c>
      <c r="H2445" s="53">
        <v>0.0</v>
      </c>
      <c r="I2445" s="53">
        <v>0.0</v>
      </c>
      <c r="J2445" s="53">
        <v>0.0033367513936817415</v>
      </c>
      <c r="K2445" s="2" t="s">
        <v>3531</v>
      </c>
      <c r="L2445" s="53">
        <v>0.0</v>
      </c>
      <c r="M2445" s="2" t="s">
        <v>3369</v>
      </c>
      <c r="N2445" s="2" t="s">
        <v>3360</v>
      </c>
      <c r="O2445" s="55"/>
      <c r="AB2445" s="2" t="s">
        <v>164</v>
      </c>
      <c r="AC2445" s="2" t="s">
        <v>3361</v>
      </c>
      <c r="AD2445" s="2" t="s">
        <v>3362</v>
      </c>
      <c r="AE2445" s="2" t="s">
        <v>3363</v>
      </c>
      <c r="AF2445" s="93"/>
      <c r="AG2445" s="2" t="s">
        <v>3364</v>
      </c>
      <c r="AH2445" s="2" t="s">
        <v>3365</v>
      </c>
      <c r="AI2445" s="2">
        <v>0.0</v>
      </c>
      <c r="AJ2445" s="94">
        <v>1.1133909863237045E-5</v>
      </c>
      <c r="AK2445" s="94">
        <v>0.0</v>
      </c>
      <c r="AL2445" s="79"/>
      <c r="AM2445" s="2" t="s">
        <v>5949</v>
      </c>
    </row>
    <row r="2446">
      <c r="A2446" s="54">
        <v>46121.0</v>
      </c>
      <c r="B2446" s="54">
        <v>46122.0</v>
      </c>
      <c r="C2446" s="2" t="s">
        <v>1189</v>
      </c>
      <c r="D2446" s="2" t="s">
        <v>146</v>
      </c>
      <c r="E2446" s="2" t="s">
        <v>196</v>
      </c>
      <c r="F2446" s="53">
        <v>0.0</v>
      </c>
      <c r="G2446" s="53">
        <v>0.0</v>
      </c>
      <c r="H2446" s="53">
        <v>0.0</v>
      </c>
      <c r="I2446" s="53">
        <v>0.0</v>
      </c>
      <c r="J2446" s="53">
        <v>0.0</v>
      </c>
      <c r="K2446" s="2" t="s">
        <v>3531</v>
      </c>
      <c r="L2446" s="53">
        <v>0.0</v>
      </c>
      <c r="M2446" s="2" t="s">
        <v>3369</v>
      </c>
      <c r="N2446" s="2" t="s">
        <v>3360</v>
      </c>
      <c r="O2446" s="55"/>
      <c r="AB2446" s="2" t="s">
        <v>164</v>
      </c>
      <c r="AC2446" s="2" t="s">
        <v>3361</v>
      </c>
      <c r="AD2446" s="2" t="s">
        <v>3362</v>
      </c>
      <c r="AE2446" s="2" t="s">
        <v>3363</v>
      </c>
      <c r="AF2446" s="93"/>
      <c r="AG2446" s="101" t="s">
        <v>3364</v>
      </c>
      <c r="AH2446" s="101" t="s">
        <v>3365</v>
      </c>
      <c r="AI2446" s="2">
        <v>0.0</v>
      </c>
      <c r="AJ2446" s="94">
        <v>0.0</v>
      </c>
      <c r="AK2446" s="94">
        <v>0.0</v>
      </c>
      <c r="AL2446" s="79"/>
      <c r="AM2446" s="2" t="s">
        <v>5950</v>
      </c>
    </row>
    <row r="2447">
      <c r="A2447" s="54">
        <v>46122.0</v>
      </c>
      <c r="B2447" s="54">
        <v>46123.0</v>
      </c>
      <c r="C2447" s="2" t="s">
        <v>178</v>
      </c>
      <c r="D2447" s="2" t="s">
        <v>146</v>
      </c>
      <c r="E2447" s="2" t="s">
        <v>288</v>
      </c>
      <c r="F2447" s="53">
        <v>0.0</v>
      </c>
      <c r="G2447" s="53">
        <v>0.08333333333333333</v>
      </c>
      <c r="H2447" s="53">
        <v>0.04</v>
      </c>
      <c r="I2447" s="53">
        <v>0.038461538461538464</v>
      </c>
      <c r="J2447" s="53">
        <v>0.03536550877326769</v>
      </c>
      <c r="K2447" s="2" t="s">
        <v>3426</v>
      </c>
      <c r="L2447" s="53">
        <v>0.0</v>
      </c>
      <c r="M2447" s="2" t="s">
        <v>3369</v>
      </c>
      <c r="N2447" s="2" t="s">
        <v>3360</v>
      </c>
      <c r="O2447" s="55"/>
      <c r="AB2447" s="2" t="s">
        <v>164</v>
      </c>
      <c r="AC2447" s="2" t="s">
        <v>3361</v>
      </c>
      <c r="AD2447" s="2" t="s">
        <v>3362</v>
      </c>
      <c r="AE2447" s="2" t="s">
        <v>3363</v>
      </c>
      <c r="AF2447" s="93"/>
      <c r="AG2447" s="2" t="s">
        <v>3364</v>
      </c>
      <c r="AH2447" s="2" t="s">
        <v>3365</v>
      </c>
      <c r="AI2447" s="2">
        <v>0.0</v>
      </c>
      <c r="AJ2447" s="94">
        <v>0.0012507192107920739</v>
      </c>
      <c r="AK2447" s="94">
        <v>0.0014792899408284025</v>
      </c>
      <c r="AL2447" s="79"/>
      <c r="AM2447" s="2" t="s">
        <v>5951</v>
      </c>
    </row>
    <row r="2448">
      <c r="A2448" s="54">
        <v>46122.0</v>
      </c>
      <c r="B2448" s="54">
        <v>46123.0</v>
      </c>
      <c r="C2448" s="2" t="s">
        <v>932</v>
      </c>
      <c r="D2448" s="2" t="s">
        <v>146</v>
      </c>
      <c r="E2448" s="2" t="s">
        <v>288</v>
      </c>
      <c r="F2448" s="53">
        <v>0.0</v>
      </c>
      <c r="G2448" s="53">
        <v>0.0</v>
      </c>
      <c r="H2448" s="53">
        <v>0.0</v>
      </c>
      <c r="I2448" s="53">
        <v>0.0</v>
      </c>
      <c r="J2448" s="53">
        <v>0.00358060806546889</v>
      </c>
      <c r="K2448" s="2" t="s">
        <v>208</v>
      </c>
      <c r="L2448" s="53">
        <v>1.0</v>
      </c>
      <c r="M2448" s="2" t="s">
        <v>3369</v>
      </c>
      <c r="N2448" s="2" t="s">
        <v>3360</v>
      </c>
      <c r="O2448" s="55"/>
      <c r="AB2448" s="2" t="s">
        <v>164</v>
      </c>
      <c r="AC2448" s="2" t="s">
        <v>3361</v>
      </c>
      <c r="AD2448" s="2" t="s">
        <v>3362</v>
      </c>
      <c r="AE2448" s="2" t="s">
        <v>3363</v>
      </c>
      <c r="AF2448" s="93"/>
      <c r="AG2448" s="2" t="s">
        <v>3364</v>
      </c>
      <c r="AH2448" s="2" t="s">
        <v>3365</v>
      </c>
      <c r="AI2448" s="2">
        <v>0.0</v>
      </c>
      <c r="AJ2448" s="94">
        <v>1.2820754118500868E-5</v>
      </c>
      <c r="AK2448" s="94">
        <v>0.0</v>
      </c>
      <c r="AL2448" s="79"/>
      <c r="AM2448" s="2" t="s">
        <v>5952</v>
      </c>
    </row>
    <row r="2449">
      <c r="A2449" s="54">
        <v>46122.0</v>
      </c>
      <c r="B2449" s="54">
        <v>46123.0</v>
      </c>
      <c r="C2449" s="2" t="s">
        <v>450</v>
      </c>
      <c r="D2449" s="2" t="s">
        <v>146</v>
      </c>
      <c r="E2449" s="2" t="s">
        <v>288</v>
      </c>
      <c r="F2449" s="53">
        <v>0.0</v>
      </c>
      <c r="G2449" s="53">
        <v>0.0</v>
      </c>
      <c r="H2449" s="53">
        <v>0.0</v>
      </c>
      <c r="I2449" s="53">
        <v>0.0</v>
      </c>
      <c r="J2449" s="53">
        <v>0.0020885800741923897</v>
      </c>
      <c r="K2449" s="2" t="s">
        <v>3531</v>
      </c>
      <c r="L2449" s="53">
        <v>0.0</v>
      </c>
      <c r="M2449" s="2" t="s">
        <v>3369</v>
      </c>
      <c r="N2449" s="2" t="s">
        <v>3360</v>
      </c>
      <c r="O2449" s="55"/>
      <c r="AB2449" s="2" t="s">
        <v>164</v>
      </c>
      <c r="AC2449" s="2" t="s">
        <v>3361</v>
      </c>
      <c r="AD2449" s="2" t="s">
        <v>3362</v>
      </c>
      <c r="AE2449" s="2" t="s">
        <v>3363</v>
      </c>
      <c r="AF2449" s="93"/>
      <c r="AG2449" s="2" t="s">
        <v>3364</v>
      </c>
      <c r="AH2449" s="2" t="s">
        <v>3365</v>
      </c>
      <c r="AI2449" s="2">
        <v>0.0</v>
      </c>
      <c r="AJ2449" s="94">
        <v>4.362166726313488E-6</v>
      </c>
      <c r="AK2449" s="94">
        <v>0.0</v>
      </c>
      <c r="AL2449" s="79"/>
      <c r="AM2449" s="2" t="s">
        <v>5953</v>
      </c>
    </row>
    <row r="2450">
      <c r="A2450" s="54">
        <v>46122.0</v>
      </c>
      <c r="B2450" s="54">
        <v>46123.0</v>
      </c>
      <c r="C2450" s="2" t="s">
        <v>515</v>
      </c>
      <c r="D2450" s="2" t="s">
        <v>146</v>
      </c>
      <c r="E2450" s="2" t="s">
        <v>288</v>
      </c>
      <c r="F2450" s="53">
        <v>0.0</v>
      </c>
      <c r="G2450" s="53">
        <v>0.0</v>
      </c>
      <c r="H2450" s="53">
        <v>0.04</v>
      </c>
      <c r="I2450" s="53">
        <v>0.019230769230769232</v>
      </c>
      <c r="J2450" s="53">
        <v>0.011843181480575813</v>
      </c>
      <c r="K2450" s="2" t="s">
        <v>3531</v>
      </c>
      <c r="L2450" s="53">
        <v>0.0</v>
      </c>
      <c r="M2450" s="2" t="s">
        <v>3369</v>
      </c>
      <c r="N2450" s="2" t="s">
        <v>3360</v>
      </c>
      <c r="O2450" s="55"/>
      <c r="AB2450" s="2" t="s">
        <v>164</v>
      </c>
      <c r="AC2450" s="2" t="s">
        <v>3361</v>
      </c>
      <c r="AD2450" s="2" t="s">
        <v>3362</v>
      </c>
      <c r="AE2450" s="2" t="s">
        <v>3363</v>
      </c>
      <c r="AF2450" s="93"/>
      <c r="AG2450" s="2" t="s">
        <v>3364</v>
      </c>
      <c r="AH2450" s="2" t="s">
        <v>3365</v>
      </c>
      <c r="AI2450" s="2">
        <v>0.0</v>
      </c>
      <c r="AJ2450" s="94">
        <v>1.402609475818539E-4</v>
      </c>
      <c r="AK2450" s="94">
        <v>3.6982248520710064E-4</v>
      </c>
      <c r="AL2450" s="79"/>
      <c r="AM2450" s="2" t="s">
        <v>5954</v>
      </c>
    </row>
    <row r="2451">
      <c r="A2451" s="54">
        <v>46122.0</v>
      </c>
      <c r="B2451" s="54">
        <v>46123.0</v>
      </c>
      <c r="C2451" s="2" t="s">
        <v>1189</v>
      </c>
      <c r="D2451" s="2" t="s">
        <v>146</v>
      </c>
      <c r="E2451" s="2" t="s">
        <v>288</v>
      </c>
      <c r="F2451" s="53">
        <v>0.0</v>
      </c>
      <c r="G2451" s="53">
        <v>0.0</v>
      </c>
      <c r="H2451" s="53">
        <v>0.0</v>
      </c>
      <c r="I2451" s="53">
        <v>0.0</v>
      </c>
      <c r="J2451" s="53">
        <v>0.0</v>
      </c>
      <c r="K2451" s="2" t="s">
        <v>3531</v>
      </c>
      <c r="L2451" s="53">
        <v>0.0</v>
      </c>
      <c r="M2451" s="2" t="s">
        <v>3369</v>
      </c>
      <c r="N2451" s="2" t="s">
        <v>3360</v>
      </c>
      <c r="O2451" s="55"/>
      <c r="AB2451" s="2" t="s">
        <v>164</v>
      </c>
      <c r="AC2451" s="2" t="s">
        <v>3361</v>
      </c>
      <c r="AD2451" s="2" t="s">
        <v>3362</v>
      </c>
      <c r="AE2451" s="2" t="s">
        <v>3363</v>
      </c>
      <c r="AF2451" s="93"/>
      <c r="AG2451" s="101" t="s">
        <v>3364</v>
      </c>
      <c r="AH2451" s="101" t="s">
        <v>3365</v>
      </c>
      <c r="AI2451" s="2">
        <v>0.0</v>
      </c>
      <c r="AJ2451" s="94">
        <v>0.0</v>
      </c>
      <c r="AK2451" s="94">
        <v>0.0</v>
      </c>
      <c r="AL2451" s="79"/>
      <c r="AM2451" s="2" t="s">
        <v>5955</v>
      </c>
    </row>
    <row r="2452">
      <c r="A2452" s="54">
        <v>46123.0</v>
      </c>
      <c r="B2452" s="54">
        <v>46124.0</v>
      </c>
      <c r="C2452" s="2" t="s">
        <v>178</v>
      </c>
      <c r="D2452" s="2" t="s">
        <v>146</v>
      </c>
      <c r="E2452" s="2" t="s">
        <v>256</v>
      </c>
      <c r="F2452" s="53">
        <v>0.0</v>
      </c>
      <c r="G2452" s="53">
        <v>0.0</v>
      </c>
      <c r="H2452" s="53">
        <v>0.0</v>
      </c>
      <c r="I2452" s="53">
        <v>0.019230769230769232</v>
      </c>
      <c r="J2452" s="53">
        <v>0.019660627711737263</v>
      </c>
      <c r="K2452" s="2" t="s">
        <v>3426</v>
      </c>
      <c r="L2452" s="53">
        <v>0.0</v>
      </c>
      <c r="M2452" s="2" t="s">
        <v>3369</v>
      </c>
      <c r="N2452" s="2" t="s">
        <v>3360</v>
      </c>
      <c r="O2452" s="55"/>
      <c r="AB2452" s="2" t="s">
        <v>164</v>
      </c>
      <c r="AC2452" s="2" t="s">
        <v>3361</v>
      </c>
      <c r="AD2452" s="2" t="s">
        <v>3362</v>
      </c>
      <c r="AE2452" s="2" t="s">
        <v>3363</v>
      </c>
      <c r="AF2452" s="93"/>
      <c r="AG2452" s="2" t="s">
        <v>3364</v>
      </c>
      <c r="AH2452" s="2" t="s">
        <v>3365</v>
      </c>
      <c r="AI2452" s="2">
        <v>0.0</v>
      </c>
      <c r="AJ2452" s="94">
        <v>3.865402820195312E-4</v>
      </c>
      <c r="AK2452" s="94">
        <v>3.6982248520710064E-4</v>
      </c>
      <c r="AL2452" s="79"/>
      <c r="AM2452" s="2" t="s">
        <v>5956</v>
      </c>
    </row>
    <row r="2453">
      <c r="A2453" s="54">
        <v>46123.0</v>
      </c>
      <c r="B2453" s="54">
        <v>46124.0</v>
      </c>
      <c r="C2453" s="2" t="s">
        <v>932</v>
      </c>
      <c r="D2453" s="2" t="s">
        <v>146</v>
      </c>
      <c r="E2453" s="2" t="s">
        <v>256</v>
      </c>
      <c r="F2453" s="53">
        <v>0.0</v>
      </c>
      <c r="G2453" s="53">
        <v>0.0</v>
      </c>
      <c r="H2453" s="53">
        <v>0.0</v>
      </c>
      <c r="I2453" s="53">
        <v>0.0</v>
      </c>
      <c r="J2453" s="53">
        <v>0.003553137447979275</v>
      </c>
      <c r="K2453" s="2" t="s">
        <v>208</v>
      </c>
      <c r="L2453" s="53">
        <v>1.0</v>
      </c>
      <c r="M2453" s="2" t="s">
        <v>3369</v>
      </c>
      <c r="N2453" s="2" t="s">
        <v>3360</v>
      </c>
      <c r="O2453" s="55"/>
      <c r="AB2453" s="2" t="s">
        <v>164</v>
      </c>
      <c r="AC2453" s="2" t="s">
        <v>3361</v>
      </c>
      <c r="AD2453" s="2" t="s">
        <v>3362</v>
      </c>
      <c r="AE2453" s="2" t="s">
        <v>3363</v>
      </c>
      <c r="AF2453" s="93"/>
      <c r="AG2453" s="2" t="s">
        <v>3364</v>
      </c>
      <c r="AH2453" s="2" t="s">
        <v>3365</v>
      </c>
      <c r="AI2453" s="2">
        <v>0.0</v>
      </c>
      <c r="AJ2453" s="94">
        <v>1.2624785724232674E-5</v>
      </c>
      <c r="AK2453" s="94">
        <v>0.0</v>
      </c>
      <c r="AL2453" s="79"/>
      <c r="AM2453" s="2" t="s">
        <v>5957</v>
      </c>
    </row>
    <row r="2454">
      <c r="A2454" s="54">
        <v>46123.0</v>
      </c>
      <c r="B2454" s="54">
        <v>46124.0</v>
      </c>
      <c r="C2454" s="2" t="s">
        <v>450</v>
      </c>
      <c r="D2454" s="2" t="s">
        <v>146</v>
      </c>
      <c r="E2454" s="2" t="s">
        <v>256</v>
      </c>
      <c r="F2454" s="53">
        <v>0.0</v>
      </c>
      <c r="G2454" s="53">
        <v>0.0</v>
      </c>
      <c r="H2454" s="53">
        <v>0.04</v>
      </c>
      <c r="I2454" s="53">
        <v>0.019230769230769232</v>
      </c>
      <c r="J2454" s="53">
        <v>0.010156791211974322</v>
      </c>
      <c r="K2454" s="2" t="s">
        <v>3531</v>
      </c>
      <c r="L2454" s="53">
        <v>0.0</v>
      </c>
      <c r="M2454" s="2" t="s">
        <v>3369</v>
      </c>
      <c r="N2454" s="2" t="s">
        <v>3360</v>
      </c>
      <c r="O2454" s="55"/>
      <c r="AB2454" s="2" t="s">
        <v>164</v>
      </c>
      <c r="AC2454" s="2" t="s">
        <v>3361</v>
      </c>
      <c r="AD2454" s="2" t="s">
        <v>3362</v>
      </c>
      <c r="AE2454" s="2" t="s">
        <v>3363</v>
      </c>
      <c r="AF2454" s="93"/>
      <c r="AG2454" s="2" t="s">
        <v>3364</v>
      </c>
      <c r="AH2454" s="2" t="s">
        <v>3365</v>
      </c>
      <c r="AI2454" s="2">
        <v>0.0</v>
      </c>
      <c r="AJ2454" s="94">
        <v>1.0316040772363881E-4</v>
      </c>
      <c r="AK2454" s="94">
        <v>3.6982248520710064E-4</v>
      </c>
      <c r="AL2454" s="79"/>
      <c r="AM2454" s="2" t="s">
        <v>5958</v>
      </c>
    </row>
    <row r="2455">
      <c r="A2455" s="54">
        <v>46123.0</v>
      </c>
      <c r="B2455" s="54">
        <v>46124.0</v>
      </c>
      <c r="C2455" s="2" t="s">
        <v>515</v>
      </c>
      <c r="D2455" s="2" t="s">
        <v>146</v>
      </c>
      <c r="E2455" s="2" t="s">
        <v>256</v>
      </c>
      <c r="F2455" s="53">
        <v>0.0</v>
      </c>
      <c r="G2455" s="53">
        <v>0.0</v>
      </c>
      <c r="H2455" s="53">
        <v>0.0</v>
      </c>
      <c r="I2455" s="53">
        <v>0.0</v>
      </c>
      <c r="J2455" s="53">
        <v>0.0032857483242329354</v>
      </c>
      <c r="K2455" s="2" t="s">
        <v>3531</v>
      </c>
      <c r="L2455" s="53">
        <v>0.0</v>
      </c>
      <c r="M2455" s="2" t="s">
        <v>3369</v>
      </c>
      <c r="N2455" s="2" t="s">
        <v>3360</v>
      </c>
      <c r="O2455" s="55"/>
      <c r="AB2455" s="2" t="s">
        <v>164</v>
      </c>
      <c r="AC2455" s="2" t="s">
        <v>3361</v>
      </c>
      <c r="AD2455" s="2" t="s">
        <v>3362</v>
      </c>
      <c r="AE2455" s="2" t="s">
        <v>3363</v>
      </c>
      <c r="AF2455" s="93"/>
      <c r="AG2455" s="2" t="s">
        <v>3364</v>
      </c>
      <c r="AH2455" s="2" t="s">
        <v>3365</v>
      </c>
      <c r="AI2455" s="2">
        <v>0.0</v>
      </c>
      <c r="AJ2455" s="94">
        <v>1.0796142050199543E-5</v>
      </c>
      <c r="AK2455" s="94">
        <v>0.0</v>
      </c>
      <c r="AL2455" s="79"/>
      <c r="AM2455" s="2" t="s">
        <v>5959</v>
      </c>
    </row>
    <row r="2456">
      <c r="A2456" s="54">
        <v>46123.0</v>
      </c>
      <c r="B2456" s="54">
        <v>46124.0</v>
      </c>
      <c r="C2456" s="2" t="s">
        <v>1189</v>
      </c>
      <c r="D2456" s="2" t="s">
        <v>146</v>
      </c>
      <c r="E2456" s="2" t="s">
        <v>256</v>
      </c>
      <c r="F2456" s="53">
        <v>0.0</v>
      </c>
      <c r="G2456" s="53">
        <v>0.0</v>
      </c>
      <c r="H2456" s="53">
        <v>0.0</v>
      </c>
      <c r="I2456" s="53">
        <v>0.0</v>
      </c>
      <c r="J2456" s="53">
        <v>0.0</v>
      </c>
      <c r="K2456" s="2" t="s">
        <v>3531</v>
      </c>
      <c r="L2456" s="53">
        <v>0.0</v>
      </c>
      <c r="M2456" s="2" t="s">
        <v>3369</v>
      </c>
      <c r="N2456" s="2" t="s">
        <v>3360</v>
      </c>
      <c r="O2456" s="55"/>
      <c r="AB2456" s="2" t="s">
        <v>164</v>
      </c>
      <c r="AC2456" s="2" t="s">
        <v>3361</v>
      </c>
      <c r="AD2456" s="2" t="s">
        <v>3362</v>
      </c>
      <c r="AE2456" s="2" t="s">
        <v>3363</v>
      </c>
      <c r="AF2456" s="93"/>
      <c r="AG2456" s="101" t="s">
        <v>3364</v>
      </c>
      <c r="AH2456" s="101" t="s">
        <v>3365</v>
      </c>
      <c r="AI2456" s="2">
        <v>0.0</v>
      </c>
      <c r="AJ2456" s="94">
        <v>0.0</v>
      </c>
      <c r="AK2456" s="94">
        <v>0.0</v>
      </c>
      <c r="AL2456" s="79"/>
      <c r="AM2456" s="2" t="s">
        <v>5960</v>
      </c>
    </row>
    <row r="2457">
      <c r="A2457" s="54">
        <v>46124.0</v>
      </c>
      <c r="B2457" s="54">
        <v>46125.0</v>
      </c>
      <c r="C2457" s="2" t="s">
        <v>178</v>
      </c>
      <c r="D2457" s="2" t="s">
        <v>146</v>
      </c>
      <c r="E2457" s="2" t="s">
        <v>180</v>
      </c>
      <c r="F2457" s="53">
        <v>0.0</v>
      </c>
      <c r="G2457" s="53">
        <v>0.0</v>
      </c>
      <c r="H2457" s="53">
        <v>0.0</v>
      </c>
      <c r="I2457" s="53">
        <v>0.019230769230769232</v>
      </c>
      <c r="J2457" s="53">
        <v>0.017436611691913073</v>
      </c>
      <c r="K2457" s="2" t="s">
        <v>3426</v>
      </c>
      <c r="L2457" s="53">
        <v>0.0</v>
      </c>
      <c r="M2457" s="2" t="s">
        <v>3369</v>
      </c>
      <c r="N2457" s="2" t="s">
        <v>3360</v>
      </c>
      <c r="O2457" s="55"/>
      <c r="AB2457" s="2" t="s">
        <v>164</v>
      </c>
      <c r="AC2457" s="2" t="s">
        <v>3361</v>
      </c>
      <c r="AD2457" s="2" t="s">
        <v>3362</v>
      </c>
      <c r="AE2457" s="2" t="s">
        <v>3363</v>
      </c>
      <c r="AF2457" s="93"/>
      <c r="AG2457" s="2" t="s">
        <v>3364</v>
      </c>
      <c r="AH2457" s="2" t="s">
        <v>3365</v>
      </c>
      <c r="AI2457" s="2">
        <v>0.0</v>
      </c>
      <c r="AJ2457" s="94">
        <v>3.040354272945597E-4</v>
      </c>
      <c r="AK2457" s="94">
        <v>3.6982248520710064E-4</v>
      </c>
      <c r="AL2457" s="79"/>
      <c r="AM2457" s="2" t="s">
        <v>5961</v>
      </c>
    </row>
    <row r="2458">
      <c r="A2458" s="54">
        <v>46124.0</v>
      </c>
      <c r="B2458" s="54">
        <v>46125.0</v>
      </c>
      <c r="C2458" s="2" t="s">
        <v>932</v>
      </c>
      <c r="D2458" s="2" t="s">
        <v>146</v>
      </c>
      <c r="E2458" s="2" t="s">
        <v>180</v>
      </c>
      <c r="F2458" s="53">
        <v>0.0</v>
      </c>
      <c r="G2458" s="53">
        <v>0.0</v>
      </c>
      <c r="H2458" s="53">
        <v>0.0</v>
      </c>
      <c r="I2458" s="53">
        <v>0.0</v>
      </c>
      <c r="J2458" s="53">
        <v>0.00352587758654323</v>
      </c>
      <c r="K2458" s="2" t="s">
        <v>208</v>
      </c>
      <c r="L2458" s="53">
        <v>1.0</v>
      </c>
      <c r="M2458" s="2" t="s">
        <v>3369</v>
      </c>
      <c r="N2458" s="2" t="s">
        <v>3360</v>
      </c>
      <c r="O2458" s="55"/>
      <c r="AB2458" s="2" t="s">
        <v>164</v>
      </c>
      <c r="AC2458" s="2" t="s">
        <v>3361</v>
      </c>
      <c r="AD2458" s="2" t="s">
        <v>3362</v>
      </c>
      <c r="AE2458" s="2" t="s">
        <v>3363</v>
      </c>
      <c r="AF2458" s="93"/>
      <c r="AG2458" s="2" t="s">
        <v>3364</v>
      </c>
      <c r="AH2458" s="2" t="s">
        <v>3365</v>
      </c>
      <c r="AI2458" s="2">
        <v>0.0</v>
      </c>
      <c r="AJ2458" s="94">
        <v>1.2431812755287912E-5</v>
      </c>
      <c r="AK2458" s="94">
        <v>0.0</v>
      </c>
      <c r="AL2458" s="79"/>
      <c r="AM2458" s="2" t="s">
        <v>5962</v>
      </c>
    </row>
    <row r="2459">
      <c r="A2459" s="54">
        <v>46124.0</v>
      </c>
      <c r="B2459" s="54">
        <v>46125.0</v>
      </c>
      <c r="C2459" s="2" t="s">
        <v>450</v>
      </c>
      <c r="D2459" s="2" t="s">
        <v>146</v>
      </c>
      <c r="E2459" s="2" t="s">
        <v>180</v>
      </c>
      <c r="F2459" s="53">
        <v>0.0</v>
      </c>
      <c r="G2459" s="53">
        <v>0.0</v>
      </c>
      <c r="H2459" s="53">
        <v>0.0</v>
      </c>
      <c r="I2459" s="53">
        <v>0.0</v>
      </c>
      <c r="J2459" s="53">
        <v>0.0020566556117421354</v>
      </c>
      <c r="K2459" s="2" t="s">
        <v>3531</v>
      </c>
      <c r="L2459" s="53">
        <v>0.0</v>
      </c>
      <c r="M2459" s="2" t="s">
        <v>3369</v>
      </c>
      <c r="N2459" s="2" t="s">
        <v>3360</v>
      </c>
      <c r="O2459" s="55"/>
      <c r="AB2459" s="2" t="s">
        <v>164</v>
      </c>
      <c r="AC2459" s="2" t="s">
        <v>3361</v>
      </c>
      <c r="AD2459" s="2" t="s">
        <v>3362</v>
      </c>
      <c r="AE2459" s="2" t="s">
        <v>3363</v>
      </c>
      <c r="AF2459" s="93"/>
      <c r="AG2459" s="2" t="s">
        <v>3364</v>
      </c>
      <c r="AH2459" s="2" t="s">
        <v>3365</v>
      </c>
      <c r="AI2459" s="2">
        <v>0.0</v>
      </c>
      <c r="AJ2459" s="94">
        <v>4.229832305310417E-6</v>
      </c>
      <c r="AK2459" s="94">
        <v>0.0</v>
      </c>
      <c r="AL2459" s="79"/>
      <c r="AM2459" s="2" t="s">
        <v>5963</v>
      </c>
    </row>
    <row r="2460">
      <c r="A2460" s="54">
        <v>46124.0</v>
      </c>
      <c r="B2460" s="54">
        <v>46125.0</v>
      </c>
      <c r="C2460" s="2" t="s">
        <v>515</v>
      </c>
      <c r="D2460" s="2" t="s">
        <v>146</v>
      </c>
      <c r="E2460" s="2" t="s">
        <v>180</v>
      </c>
      <c r="F2460" s="53">
        <v>0.0</v>
      </c>
      <c r="G2460" s="53">
        <v>0.0</v>
      </c>
      <c r="H2460" s="53">
        <v>0.0</v>
      </c>
      <c r="I2460" s="53">
        <v>0.0</v>
      </c>
      <c r="J2460" s="53">
        <v>0.0032605398865229772</v>
      </c>
      <c r="K2460" s="2" t="s">
        <v>3531</v>
      </c>
      <c r="L2460" s="53">
        <v>0.0</v>
      </c>
      <c r="M2460" s="2" t="s">
        <v>3369</v>
      </c>
      <c r="N2460" s="2" t="s">
        <v>3360</v>
      </c>
      <c r="O2460" s="55"/>
      <c r="AB2460" s="2" t="s">
        <v>164</v>
      </c>
      <c r="AC2460" s="2" t="s">
        <v>3361</v>
      </c>
      <c r="AD2460" s="2" t="s">
        <v>3362</v>
      </c>
      <c r="AE2460" s="2" t="s">
        <v>3363</v>
      </c>
      <c r="AF2460" s="93"/>
      <c r="AG2460" s="2" t="s">
        <v>3364</v>
      </c>
      <c r="AH2460" s="2" t="s">
        <v>3365</v>
      </c>
      <c r="AI2460" s="2">
        <v>0.0</v>
      </c>
      <c r="AJ2460" s="94">
        <v>1.063112035160727E-5</v>
      </c>
      <c r="AK2460" s="94">
        <v>0.0</v>
      </c>
      <c r="AL2460" s="79"/>
      <c r="AM2460" s="2" t="s">
        <v>5964</v>
      </c>
    </row>
    <row r="2461">
      <c r="A2461" s="54">
        <v>46124.0</v>
      </c>
      <c r="B2461" s="54">
        <v>46125.0</v>
      </c>
      <c r="C2461" s="2" t="s">
        <v>1189</v>
      </c>
      <c r="D2461" s="2" t="s">
        <v>146</v>
      </c>
      <c r="E2461" s="2" t="s">
        <v>180</v>
      </c>
      <c r="F2461" s="53">
        <v>0.0</v>
      </c>
      <c r="G2461" s="53">
        <v>0.0</v>
      </c>
      <c r="H2461" s="53">
        <v>0.0</v>
      </c>
      <c r="I2461" s="53">
        <v>0.0</v>
      </c>
      <c r="J2461" s="53">
        <v>0.0</v>
      </c>
      <c r="K2461" s="2" t="s">
        <v>3531</v>
      </c>
      <c r="L2461" s="53">
        <v>0.0</v>
      </c>
      <c r="M2461" s="2" t="s">
        <v>3369</v>
      </c>
      <c r="N2461" s="2" t="s">
        <v>3360</v>
      </c>
      <c r="O2461" s="55"/>
      <c r="AB2461" s="2" t="s">
        <v>164</v>
      </c>
      <c r="AC2461" s="2" t="s">
        <v>3361</v>
      </c>
      <c r="AD2461" s="2" t="s">
        <v>3362</v>
      </c>
      <c r="AE2461" s="2" t="s">
        <v>3363</v>
      </c>
      <c r="AF2461" s="93"/>
      <c r="AG2461" s="101" t="s">
        <v>3364</v>
      </c>
      <c r="AH2461" s="101" t="s">
        <v>3365</v>
      </c>
      <c r="AI2461" s="2">
        <v>0.0</v>
      </c>
      <c r="AJ2461" s="94">
        <v>0.0</v>
      </c>
      <c r="AK2461" s="94">
        <v>0.0</v>
      </c>
      <c r="AL2461" s="79"/>
      <c r="AM2461" s="2" t="s">
        <v>5965</v>
      </c>
    </row>
    <row r="2462">
      <c r="A2462" s="54">
        <v>46125.0</v>
      </c>
      <c r="B2462" s="54">
        <v>46126.0</v>
      </c>
      <c r="C2462" s="2" t="s">
        <v>178</v>
      </c>
      <c r="D2462" s="2" t="s">
        <v>146</v>
      </c>
      <c r="E2462" s="2" t="s">
        <v>208</v>
      </c>
      <c r="F2462" s="53">
        <v>0.0</v>
      </c>
      <c r="G2462" s="53">
        <v>0.0</v>
      </c>
      <c r="H2462" s="53">
        <v>0.0</v>
      </c>
      <c r="I2462" s="53">
        <v>0.0</v>
      </c>
      <c r="J2462" s="53">
        <v>0.01471693653073942</v>
      </c>
      <c r="K2462" s="2" t="s">
        <v>3426</v>
      </c>
      <c r="L2462" s="53">
        <v>0.0</v>
      </c>
      <c r="M2462" s="2" t="s">
        <v>3369</v>
      </c>
      <c r="N2462" s="2" t="s">
        <v>3360</v>
      </c>
      <c r="O2462" s="55"/>
      <c r="AB2462" s="2" t="s">
        <v>164</v>
      </c>
      <c r="AC2462" s="2" t="s">
        <v>3361</v>
      </c>
      <c r="AD2462" s="2" t="s">
        <v>3362</v>
      </c>
      <c r="AE2462" s="2" t="s">
        <v>3363</v>
      </c>
      <c r="AF2462" s="93"/>
      <c r="AG2462" s="2" t="s">
        <v>3364</v>
      </c>
      <c r="AH2462" s="2" t="s">
        <v>3365</v>
      </c>
      <c r="AI2462" s="2">
        <v>0.0</v>
      </c>
      <c r="AJ2462" s="94">
        <v>2.165882208498124E-4</v>
      </c>
      <c r="AK2462" s="94">
        <v>0.0</v>
      </c>
      <c r="AL2462" s="79"/>
      <c r="AM2462" s="2" t="s">
        <v>5966</v>
      </c>
    </row>
    <row r="2463">
      <c r="A2463" s="54">
        <v>46125.0</v>
      </c>
      <c r="B2463" s="54">
        <v>46126.0</v>
      </c>
      <c r="C2463" s="2" t="s">
        <v>932</v>
      </c>
      <c r="D2463" s="2" t="s">
        <v>146</v>
      </c>
      <c r="E2463" s="2" t="s">
        <v>208</v>
      </c>
      <c r="F2463" s="53">
        <v>0.125</v>
      </c>
      <c r="G2463" s="53">
        <v>0.08333333333333333</v>
      </c>
      <c r="H2463" s="53">
        <v>0.04</v>
      </c>
      <c r="I2463" s="53">
        <v>0.019230769230769232</v>
      </c>
      <c r="J2463" s="53">
        <v>0.028578463903890555</v>
      </c>
      <c r="K2463" s="2" t="s">
        <v>208</v>
      </c>
      <c r="L2463" s="53">
        <v>1.0</v>
      </c>
      <c r="M2463" s="2" t="s">
        <v>3369</v>
      </c>
      <c r="N2463" s="2" t="s">
        <v>3360</v>
      </c>
      <c r="O2463" s="55"/>
      <c r="AB2463" s="2" t="s">
        <v>164</v>
      </c>
      <c r="AC2463" s="2" t="s">
        <v>3361</v>
      </c>
      <c r="AD2463" s="2" t="s">
        <v>3362</v>
      </c>
      <c r="AE2463" s="2" t="s">
        <v>3363</v>
      </c>
      <c r="AF2463" s="93"/>
      <c r="AG2463" s="2" t="s">
        <v>3364</v>
      </c>
      <c r="AH2463" s="2" t="s">
        <v>3365</v>
      </c>
      <c r="AI2463" s="2">
        <v>0.0</v>
      </c>
      <c r="AJ2463" s="94">
        <v>8.167285991059754E-4</v>
      </c>
      <c r="AK2463" s="94">
        <v>3.6982248520710064E-4</v>
      </c>
      <c r="AL2463" s="79"/>
      <c r="AM2463" s="2" t="s">
        <v>5967</v>
      </c>
    </row>
    <row r="2464">
      <c r="A2464" s="54">
        <v>46125.0</v>
      </c>
      <c r="B2464" s="54">
        <v>46126.0</v>
      </c>
      <c r="C2464" s="2" t="s">
        <v>450</v>
      </c>
      <c r="D2464" s="2" t="s">
        <v>146</v>
      </c>
      <c r="E2464" s="2" t="s">
        <v>208</v>
      </c>
      <c r="F2464" s="53">
        <v>0.0</v>
      </c>
      <c r="G2464" s="53">
        <v>0.0</v>
      </c>
      <c r="H2464" s="53">
        <v>0.0</v>
      </c>
      <c r="I2464" s="53">
        <v>0.0</v>
      </c>
      <c r="J2464" s="53">
        <v>0.0020408768393702305</v>
      </c>
      <c r="K2464" s="2" t="s">
        <v>3531</v>
      </c>
      <c r="L2464" s="53">
        <v>0.0</v>
      </c>
      <c r="M2464" s="2" t="s">
        <v>3369</v>
      </c>
      <c r="N2464" s="2" t="s">
        <v>3360</v>
      </c>
      <c r="O2464" s="55"/>
      <c r="AB2464" s="2" t="s">
        <v>164</v>
      </c>
      <c r="AC2464" s="2" t="s">
        <v>3361</v>
      </c>
      <c r="AD2464" s="2" t="s">
        <v>3362</v>
      </c>
      <c r="AE2464" s="2" t="s">
        <v>3363</v>
      </c>
      <c r="AF2464" s="93"/>
      <c r="AG2464" s="2" t="s">
        <v>3364</v>
      </c>
      <c r="AH2464" s="2" t="s">
        <v>3365</v>
      </c>
      <c r="AI2464" s="2">
        <v>0.0</v>
      </c>
      <c r="AJ2464" s="94">
        <v>4.165178273477821E-6</v>
      </c>
      <c r="AK2464" s="94">
        <v>0.0</v>
      </c>
      <c r="AL2464" s="79"/>
      <c r="AM2464" s="2" t="s">
        <v>5968</v>
      </c>
    </row>
    <row r="2465">
      <c r="A2465" s="54">
        <v>46125.0</v>
      </c>
      <c r="B2465" s="54">
        <v>46126.0</v>
      </c>
      <c r="C2465" s="2" t="s">
        <v>515</v>
      </c>
      <c r="D2465" s="2" t="s">
        <v>146</v>
      </c>
      <c r="E2465" s="2" t="s">
        <v>208</v>
      </c>
      <c r="F2465" s="53">
        <v>0.0</v>
      </c>
      <c r="G2465" s="53">
        <v>0.0</v>
      </c>
      <c r="H2465" s="53">
        <v>0.0</v>
      </c>
      <c r="I2465" s="53">
        <v>0.0</v>
      </c>
      <c r="J2465" s="53">
        <v>0.0032355248493017566</v>
      </c>
      <c r="K2465" s="2" t="s">
        <v>3531</v>
      </c>
      <c r="L2465" s="53">
        <v>0.0</v>
      </c>
      <c r="M2465" s="2" t="s">
        <v>3369</v>
      </c>
      <c r="N2465" s="2" t="s">
        <v>3360</v>
      </c>
      <c r="O2465" s="55"/>
      <c r="AB2465" s="2" t="s">
        <v>164</v>
      </c>
      <c r="AC2465" s="2" t="s">
        <v>3361</v>
      </c>
      <c r="AD2465" s="2" t="s">
        <v>3362</v>
      </c>
      <c r="AE2465" s="2" t="s">
        <v>3363</v>
      </c>
      <c r="AF2465" s="93"/>
      <c r="AG2465" s="2" t="s">
        <v>3364</v>
      </c>
      <c r="AH2465" s="2" t="s">
        <v>3365</v>
      </c>
      <c r="AI2465" s="2">
        <v>0.0</v>
      </c>
      <c r="AJ2465" s="94">
        <v>1.0468621050449154E-5</v>
      </c>
      <c r="AK2465" s="94">
        <v>0.0</v>
      </c>
      <c r="AL2465" s="79"/>
      <c r="AM2465" s="2" t="s">
        <v>5969</v>
      </c>
    </row>
    <row r="2466">
      <c r="A2466" s="54">
        <v>46125.0</v>
      </c>
      <c r="B2466" s="54">
        <v>46126.0</v>
      </c>
      <c r="C2466" s="2" t="s">
        <v>1189</v>
      </c>
      <c r="D2466" s="2" t="s">
        <v>146</v>
      </c>
      <c r="E2466" s="2" t="s">
        <v>208</v>
      </c>
      <c r="F2466" s="53">
        <v>0.0</v>
      </c>
      <c r="G2466" s="53">
        <v>0.0</v>
      </c>
      <c r="H2466" s="53">
        <v>0.0</v>
      </c>
      <c r="I2466" s="53">
        <v>0.0</v>
      </c>
      <c r="J2466" s="53">
        <v>0.0</v>
      </c>
      <c r="K2466" s="2" t="s">
        <v>3531</v>
      </c>
      <c r="L2466" s="53">
        <v>0.0</v>
      </c>
      <c r="M2466" s="2" t="s">
        <v>3369</v>
      </c>
      <c r="N2466" s="2" t="s">
        <v>3360</v>
      </c>
      <c r="O2466" s="55"/>
      <c r="AB2466" s="2" t="s">
        <v>164</v>
      </c>
      <c r="AC2466" s="2" t="s">
        <v>3361</v>
      </c>
      <c r="AD2466" s="2" t="s">
        <v>3362</v>
      </c>
      <c r="AE2466" s="2" t="s">
        <v>3363</v>
      </c>
      <c r="AF2466" s="93"/>
      <c r="AG2466" s="101" t="s">
        <v>3364</v>
      </c>
      <c r="AH2466" s="101" t="s">
        <v>3365</v>
      </c>
      <c r="AI2466" s="2">
        <v>0.0</v>
      </c>
      <c r="AJ2466" s="94">
        <v>0.0</v>
      </c>
      <c r="AK2466" s="94">
        <v>0.0</v>
      </c>
      <c r="AL2466" s="79"/>
      <c r="AM2466" s="2" t="s">
        <v>5970</v>
      </c>
    </row>
    <row r="2467">
      <c r="A2467" s="54">
        <v>46126.0</v>
      </c>
      <c r="B2467" s="54">
        <v>46127.0</v>
      </c>
      <c r="C2467" s="2" t="s">
        <v>178</v>
      </c>
      <c r="D2467" s="2" t="s">
        <v>146</v>
      </c>
      <c r="E2467" s="2" t="s">
        <v>303</v>
      </c>
      <c r="F2467" s="53">
        <v>0.0</v>
      </c>
      <c r="G2467" s="53">
        <v>0.0</v>
      </c>
      <c r="H2467" s="53">
        <v>0.04</v>
      </c>
      <c r="I2467" s="53">
        <v>0.019230769230769232</v>
      </c>
      <c r="J2467" s="53">
        <v>0.025189399799633423</v>
      </c>
      <c r="K2467" s="2" t="s">
        <v>3426</v>
      </c>
      <c r="L2467" s="53">
        <v>0.0</v>
      </c>
      <c r="M2467" s="2" t="s">
        <v>3369</v>
      </c>
      <c r="N2467" s="2" t="s">
        <v>3360</v>
      </c>
      <c r="O2467" s="55"/>
      <c r="AB2467" s="2" t="s">
        <v>164</v>
      </c>
      <c r="AC2467" s="2" t="s">
        <v>3361</v>
      </c>
      <c r="AD2467" s="2" t="s">
        <v>3362</v>
      </c>
      <c r="AE2467" s="2" t="s">
        <v>3363</v>
      </c>
      <c r="AF2467" s="93"/>
      <c r="AG2467" s="2" t="s">
        <v>3364</v>
      </c>
      <c r="AH2467" s="2" t="s">
        <v>3365</v>
      </c>
      <c r="AI2467" s="2">
        <v>0.0</v>
      </c>
      <c r="AJ2467" s="94">
        <v>6.345058622657723E-4</v>
      </c>
      <c r="AK2467" s="94">
        <v>3.6982248520710064E-4</v>
      </c>
      <c r="AL2467" s="79"/>
      <c r="AM2467" s="2" t="s">
        <v>5971</v>
      </c>
    </row>
    <row r="2468">
      <c r="A2468" s="54">
        <v>46126.0</v>
      </c>
      <c r="B2468" s="54">
        <v>46127.0</v>
      </c>
      <c r="C2468" s="2" t="s">
        <v>932</v>
      </c>
      <c r="D2468" s="2" t="s">
        <v>146</v>
      </c>
      <c r="E2468" s="2" t="s">
        <v>303</v>
      </c>
      <c r="F2468" s="53">
        <v>0.0</v>
      </c>
      <c r="G2468" s="53">
        <v>0.0</v>
      </c>
      <c r="H2468" s="53">
        <v>0.0</v>
      </c>
      <c r="I2468" s="53">
        <v>0.0</v>
      </c>
      <c r="J2468" s="53">
        <v>0.0034719836765099653</v>
      </c>
      <c r="K2468" s="2" t="s">
        <v>208</v>
      </c>
      <c r="L2468" s="53">
        <v>1.0</v>
      </c>
      <c r="M2468" s="2" t="s">
        <v>3369</v>
      </c>
      <c r="N2468" s="2" t="s">
        <v>3360</v>
      </c>
      <c r="O2468" s="55"/>
      <c r="AB2468" s="2" t="s">
        <v>153</v>
      </c>
      <c r="AC2468" s="2" t="s">
        <v>3611</v>
      </c>
      <c r="AD2468" s="2" t="s">
        <v>5026</v>
      </c>
      <c r="AE2468" s="2" t="s">
        <v>3363</v>
      </c>
      <c r="AF2468" s="93"/>
      <c r="AG2468" s="2" t="s">
        <v>3364</v>
      </c>
      <c r="AH2468" s="2" t="s">
        <v>3365</v>
      </c>
      <c r="AI2468" s="2">
        <v>1.0</v>
      </c>
      <c r="AJ2468" s="94">
        <v>0.9930680873176301</v>
      </c>
      <c r="AK2468" s="94">
        <v>1.0</v>
      </c>
      <c r="AL2468" s="79"/>
      <c r="AM2468" s="2" t="s">
        <v>5972</v>
      </c>
    </row>
    <row r="2469">
      <c r="A2469" s="54">
        <v>46126.0</v>
      </c>
      <c r="B2469" s="54">
        <v>46127.0</v>
      </c>
      <c r="C2469" s="2" t="s">
        <v>450</v>
      </c>
      <c r="D2469" s="2" t="s">
        <v>146</v>
      </c>
      <c r="E2469" s="2" t="s">
        <v>303</v>
      </c>
      <c r="F2469" s="53">
        <v>0.0</v>
      </c>
      <c r="G2469" s="53">
        <v>0.0</v>
      </c>
      <c r="H2469" s="53">
        <v>0.0</v>
      </c>
      <c r="I2469" s="53">
        <v>0.0</v>
      </c>
      <c r="J2469" s="53">
        <v>0.0020252191225878682</v>
      </c>
      <c r="K2469" s="2" t="s">
        <v>3531</v>
      </c>
      <c r="L2469" s="53">
        <v>0.0</v>
      </c>
      <c r="M2469" s="2" t="s">
        <v>3369</v>
      </c>
      <c r="N2469" s="2" t="s">
        <v>3360</v>
      </c>
      <c r="O2469" s="55"/>
      <c r="AB2469" s="2" t="s">
        <v>164</v>
      </c>
      <c r="AC2469" s="2" t="s">
        <v>3361</v>
      </c>
      <c r="AD2469" s="2" t="s">
        <v>3362</v>
      </c>
      <c r="AE2469" s="2" t="s">
        <v>3363</v>
      </c>
      <c r="AF2469" s="93"/>
      <c r="AG2469" s="2" t="s">
        <v>3364</v>
      </c>
      <c r="AH2469" s="2" t="s">
        <v>3365</v>
      </c>
      <c r="AI2469" s="2">
        <v>0.0</v>
      </c>
      <c r="AJ2469" s="94">
        <v>4.101512494495575E-6</v>
      </c>
      <c r="AK2469" s="94">
        <v>0.0</v>
      </c>
      <c r="AL2469" s="79"/>
      <c r="AM2469" s="2" t="s">
        <v>5973</v>
      </c>
    </row>
    <row r="2470">
      <c r="A2470" s="54">
        <v>46126.0</v>
      </c>
      <c r="B2470" s="54">
        <v>46127.0</v>
      </c>
      <c r="C2470" s="2" t="s">
        <v>515</v>
      </c>
      <c r="D2470" s="2" t="s">
        <v>146</v>
      </c>
      <c r="E2470" s="2" t="s">
        <v>303</v>
      </c>
      <c r="F2470" s="53">
        <v>0.0</v>
      </c>
      <c r="G2470" s="53">
        <v>0.0</v>
      </c>
      <c r="H2470" s="53">
        <v>0.0</v>
      </c>
      <c r="I2470" s="53">
        <v>0.0</v>
      </c>
      <c r="J2470" s="53">
        <v>0.003210701728790332</v>
      </c>
      <c r="K2470" s="2" t="s">
        <v>3531</v>
      </c>
      <c r="L2470" s="53">
        <v>0.0</v>
      </c>
      <c r="M2470" s="2" t="s">
        <v>3369</v>
      </c>
      <c r="N2470" s="2" t="s">
        <v>3360</v>
      </c>
      <c r="O2470" s="55"/>
      <c r="AB2470" s="2" t="s">
        <v>164</v>
      </c>
      <c r="AC2470" s="2" t="s">
        <v>3361</v>
      </c>
      <c r="AD2470" s="2" t="s">
        <v>3362</v>
      </c>
      <c r="AE2470" s="2" t="s">
        <v>3363</v>
      </c>
      <c r="AF2470" s="93"/>
      <c r="AG2470" s="2" t="s">
        <v>3364</v>
      </c>
      <c r="AH2470" s="2" t="s">
        <v>3365</v>
      </c>
      <c r="AI2470" s="2">
        <v>0.0</v>
      </c>
      <c r="AJ2470" s="94">
        <v>1.0308605591257227E-5</v>
      </c>
      <c r="AK2470" s="94">
        <v>0.0</v>
      </c>
      <c r="AL2470" s="79"/>
      <c r="AM2470" s="2" t="s">
        <v>5974</v>
      </c>
    </row>
    <row r="2471">
      <c r="A2471" s="54">
        <v>46126.0</v>
      </c>
      <c r="B2471" s="54">
        <v>46127.0</v>
      </c>
      <c r="C2471" s="2" t="s">
        <v>1189</v>
      </c>
      <c r="D2471" s="2" t="s">
        <v>146</v>
      </c>
      <c r="E2471" s="2" t="s">
        <v>303</v>
      </c>
      <c r="F2471" s="53">
        <v>0.0</v>
      </c>
      <c r="G2471" s="53">
        <v>0.0</v>
      </c>
      <c r="H2471" s="53">
        <v>0.0</v>
      </c>
      <c r="I2471" s="53">
        <v>0.0</v>
      </c>
      <c r="J2471" s="53">
        <v>0.0</v>
      </c>
      <c r="K2471" s="2" t="s">
        <v>3531</v>
      </c>
      <c r="L2471" s="53">
        <v>0.0</v>
      </c>
      <c r="M2471" s="2" t="s">
        <v>3369</v>
      </c>
      <c r="N2471" s="2" t="s">
        <v>3360</v>
      </c>
      <c r="O2471" s="55"/>
      <c r="AB2471" s="2" t="s">
        <v>164</v>
      </c>
      <c r="AC2471" s="2" t="s">
        <v>3361</v>
      </c>
      <c r="AD2471" s="2" t="s">
        <v>3362</v>
      </c>
      <c r="AE2471" s="2" t="s">
        <v>3363</v>
      </c>
      <c r="AF2471" s="93"/>
      <c r="AG2471" s="101" t="s">
        <v>3364</v>
      </c>
      <c r="AH2471" s="101" t="s">
        <v>3365</v>
      </c>
      <c r="AI2471" s="2">
        <v>0.0</v>
      </c>
      <c r="AJ2471" s="94">
        <v>0.0</v>
      </c>
      <c r="AK2471" s="94">
        <v>0.0</v>
      </c>
      <c r="AL2471" s="79"/>
      <c r="AM2471" s="2" t="s">
        <v>5975</v>
      </c>
    </row>
    <row r="2472">
      <c r="A2472" s="54">
        <v>46127.0</v>
      </c>
      <c r="B2472" s="54">
        <v>46128.0</v>
      </c>
      <c r="C2472" s="2" t="s">
        <v>178</v>
      </c>
      <c r="D2472" s="2" t="s">
        <v>146</v>
      </c>
      <c r="E2472" s="2" t="s">
        <v>148</v>
      </c>
      <c r="F2472" s="53">
        <v>0.125</v>
      </c>
      <c r="G2472" s="53">
        <v>0.08333333333333333</v>
      </c>
      <c r="H2472" s="53">
        <v>0.04</v>
      </c>
      <c r="I2472" s="53">
        <v>0.019230769230769232</v>
      </c>
      <c r="J2472" s="53">
        <v>0.034706692434523026</v>
      </c>
      <c r="K2472" s="2" t="s">
        <v>3426</v>
      </c>
      <c r="L2472" s="53">
        <v>0.0</v>
      </c>
      <c r="M2472" s="2" t="s">
        <v>3369</v>
      </c>
      <c r="N2472" s="2" t="s">
        <v>3360</v>
      </c>
      <c r="O2472" s="55"/>
      <c r="AB2472" s="2" t="s">
        <v>164</v>
      </c>
      <c r="AC2472" s="2" t="s">
        <v>3361</v>
      </c>
      <c r="AD2472" s="2" t="s">
        <v>3362</v>
      </c>
      <c r="AE2472" s="2" t="s">
        <v>3363</v>
      </c>
      <c r="AF2472" s="93"/>
      <c r="AG2472" s="2" t="s">
        <v>3364</v>
      </c>
      <c r="AH2472" s="2" t="s">
        <v>3365</v>
      </c>
      <c r="AI2472" s="2">
        <v>0.0</v>
      </c>
      <c r="AJ2472" s="94">
        <v>0.0012045544997445778</v>
      </c>
      <c r="AK2472" s="94">
        <v>3.6982248520710064E-4</v>
      </c>
      <c r="AL2472" s="79"/>
      <c r="AM2472" s="2" t="s">
        <v>5976</v>
      </c>
    </row>
    <row r="2473">
      <c r="A2473" s="54">
        <v>46127.0</v>
      </c>
      <c r="B2473" s="54">
        <v>46128.0</v>
      </c>
      <c r="C2473" s="2" t="s">
        <v>932</v>
      </c>
      <c r="D2473" s="2" t="s">
        <v>146</v>
      </c>
      <c r="E2473" s="2" t="s">
        <v>148</v>
      </c>
      <c r="F2473" s="53">
        <v>0.0</v>
      </c>
      <c r="G2473" s="53">
        <v>0.0</v>
      </c>
      <c r="H2473" s="53">
        <v>0.0</v>
      </c>
      <c r="I2473" s="53">
        <v>0.0</v>
      </c>
      <c r="J2473" s="53">
        <v>0.003445346431169598</v>
      </c>
      <c r="K2473" s="2" t="s">
        <v>208</v>
      </c>
      <c r="L2473" s="53">
        <v>1.0</v>
      </c>
      <c r="M2473" s="2" t="s">
        <v>3369</v>
      </c>
      <c r="N2473" s="2" t="s">
        <v>3360</v>
      </c>
      <c r="O2473" s="55"/>
      <c r="AB2473" s="2" t="s">
        <v>164</v>
      </c>
      <c r="AC2473" s="2" t="s">
        <v>3361</v>
      </c>
      <c r="AD2473" s="2" t="s">
        <v>3362</v>
      </c>
      <c r="AE2473" s="2" t="s">
        <v>3363</v>
      </c>
      <c r="AF2473" s="93"/>
      <c r="AG2473" s="2" t="s">
        <v>3364</v>
      </c>
      <c r="AH2473" s="2" t="s">
        <v>3365</v>
      </c>
      <c r="AI2473" s="2">
        <v>0.0</v>
      </c>
      <c r="AJ2473" s="94">
        <v>1.1870412030773085E-5</v>
      </c>
      <c r="AK2473" s="94">
        <v>0.0</v>
      </c>
      <c r="AL2473" s="79"/>
      <c r="AM2473" s="2" t="s">
        <v>5977</v>
      </c>
    </row>
    <row r="2474">
      <c r="A2474" s="54">
        <v>46127.0</v>
      </c>
      <c r="B2474" s="54">
        <v>46128.0</v>
      </c>
      <c r="C2474" s="2" t="s">
        <v>450</v>
      </c>
      <c r="D2474" s="2" t="s">
        <v>146</v>
      </c>
      <c r="E2474" s="2" t="s">
        <v>148</v>
      </c>
      <c r="F2474" s="53">
        <v>0.0</v>
      </c>
      <c r="G2474" s="53">
        <v>0.0</v>
      </c>
      <c r="H2474" s="53">
        <v>0.0</v>
      </c>
      <c r="I2474" s="53">
        <v>0.0</v>
      </c>
      <c r="J2474" s="53">
        <v>0.00200968153265006</v>
      </c>
      <c r="K2474" s="2" t="s">
        <v>3531</v>
      </c>
      <c r="L2474" s="53">
        <v>0.0</v>
      </c>
      <c r="M2474" s="2" t="s">
        <v>3369</v>
      </c>
      <c r="N2474" s="2" t="s">
        <v>3360</v>
      </c>
      <c r="O2474" s="55"/>
      <c r="AB2474" s="2" t="s">
        <v>164</v>
      </c>
      <c r="AC2474" s="2" t="s">
        <v>3361</v>
      </c>
      <c r="AD2474" s="2" t="s">
        <v>3362</v>
      </c>
      <c r="AE2474" s="2" t="s">
        <v>3363</v>
      </c>
      <c r="AF2474" s="93"/>
      <c r="AG2474" s="2" t="s">
        <v>3364</v>
      </c>
      <c r="AH2474" s="2" t="s">
        <v>3365</v>
      </c>
      <c r="AI2474" s="2">
        <v>0.0</v>
      </c>
      <c r="AJ2474" s="94">
        <v>4.038819862674694E-6</v>
      </c>
      <c r="AK2474" s="94">
        <v>0.0</v>
      </c>
      <c r="AL2474" s="79"/>
      <c r="AM2474" s="2" t="s">
        <v>5978</v>
      </c>
    </row>
    <row r="2475">
      <c r="A2475" s="54">
        <v>46127.0</v>
      </c>
      <c r="B2475" s="54">
        <v>46128.0</v>
      </c>
      <c r="C2475" s="2" t="s">
        <v>515</v>
      </c>
      <c r="D2475" s="2" t="s">
        <v>146</v>
      </c>
      <c r="E2475" s="2" t="s">
        <v>148</v>
      </c>
      <c r="F2475" s="53">
        <v>0.0</v>
      </c>
      <c r="G2475" s="53">
        <v>0.0</v>
      </c>
      <c r="H2475" s="53">
        <v>0.04</v>
      </c>
      <c r="I2475" s="53">
        <v>0.019230769230769232</v>
      </c>
      <c r="J2475" s="53">
        <v>0.017814131506990398</v>
      </c>
      <c r="K2475" s="2" t="s">
        <v>3531</v>
      </c>
      <c r="L2475" s="53">
        <v>0.0</v>
      </c>
      <c r="M2475" s="2" t="s">
        <v>3369</v>
      </c>
      <c r="N2475" s="2" t="s">
        <v>3360</v>
      </c>
      <c r="O2475" s="55"/>
      <c r="AB2475" s="2" t="s">
        <v>164</v>
      </c>
      <c r="AC2475" s="2" t="s">
        <v>3361</v>
      </c>
      <c r="AD2475" s="2" t="s">
        <v>3362</v>
      </c>
      <c r="AE2475" s="2" t="s">
        <v>3363</v>
      </c>
      <c r="AF2475" s="93"/>
      <c r="AG2475" s="2" t="s">
        <v>3364</v>
      </c>
      <c r="AH2475" s="2" t="s">
        <v>3365</v>
      </c>
      <c r="AI2475" s="2">
        <v>0.0</v>
      </c>
      <c r="AJ2475" s="94">
        <v>3.17343281348348E-4</v>
      </c>
      <c r="AK2475" s="94">
        <v>3.6982248520710064E-4</v>
      </c>
      <c r="AL2475" s="79"/>
      <c r="AM2475" s="2" t="s">
        <v>5979</v>
      </c>
    </row>
    <row r="2476">
      <c r="A2476" s="54">
        <v>46127.0</v>
      </c>
      <c r="B2476" s="54">
        <v>46128.0</v>
      </c>
      <c r="C2476" s="2" t="s">
        <v>1189</v>
      </c>
      <c r="D2476" s="2" t="s">
        <v>146</v>
      </c>
      <c r="E2476" s="2" t="s">
        <v>148</v>
      </c>
      <c r="F2476" s="53">
        <v>0.0</v>
      </c>
      <c r="G2476" s="53">
        <v>0.0</v>
      </c>
      <c r="H2476" s="53">
        <v>0.0</v>
      </c>
      <c r="I2476" s="53">
        <v>0.0</v>
      </c>
      <c r="J2476" s="53">
        <v>0.0</v>
      </c>
      <c r="K2476" s="2" t="s">
        <v>3531</v>
      </c>
      <c r="L2476" s="53">
        <v>0.0</v>
      </c>
      <c r="M2476" s="2" t="s">
        <v>3369</v>
      </c>
      <c r="N2476" s="2" t="s">
        <v>3360</v>
      </c>
      <c r="O2476" s="55"/>
      <c r="AB2476" s="2" t="s">
        <v>164</v>
      </c>
      <c r="AC2476" s="2" t="s">
        <v>3361</v>
      </c>
      <c r="AD2476" s="2" t="s">
        <v>3362</v>
      </c>
      <c r="AE2476" s="2" t="s">
        <v>3363</v>
      </c>
      <c r="AF2476" s="93"/>
      <c r="AG2476" s="101" t="s">
        <v>3364</v>
      </c>
      <c r="AH2476" s="101" t="s">
        <v>3365</v>
      </c>
      <c r="AI2476" s="2">
        <v>0.0</v>
      </c>
      <c r="AJ2476" s="94">
        <v>0.0</v>
      </c>
      <c r="AK2476" s="94">
        <v>0.0</v>
      </c>
      <c r="AL2476" s="79"/>
      <c r="AM2476" s="2" t="s">
        <v>5980</v>
      </c>
    </row>
    <row r="2477">
      <c r="A2477" s="54">
        <v>46128.0</v>
      </c>
      <c r="B2477" s="54">
        <v>46129.0</v>
      </c>
      <c r="C2477" s="2" t="s">
        <v>178</v>
      </c>
      <c r="D2477" s="2" t="s">
        <v>146</v>
      </c>
      <c r="E2477" s="2" t="s">
        <v>196</v>
      </c>
      <c r="F2477" s="53">
        <v>0.125</v>
      </c>
      <c r="G2477" s="53">
        <v>0.08333333333333333</v>
      </c>
      <c r="H2477" s="53">
        <v>0.12</v>
      </c>
      <c r="I2477" s="53">
        <v>0.057692307692307696</v>
      </c>
      <c r="J2477" s="53">
        <v>0.06052776215422215</v>
      </c>
      <c r="K2477" s="2" t="s">
        <v>3426</v>
      </c>
      <c r="L2477" s="53">
        <v>0.0</v>
      </c>
      <c r="M2477" s="2" t="s">
        <v>3369</v>
      </c>
      <c r="N2477" s="2" t="s">
        <v>3360</v>
      </c>
      <c r="O2477" s="55"/>
      <c r="AB2477" s="2" t="s">
        <v>164</v>
      </c>
      <c r="AC2477" s="2" t="s">
        <v>3361</v>
      </c>
      <c r="AD2477" s="2" t="s">
        <v>3362</v>
      </c>
      <c r="AE2477" s="2" t="s">
        <v>3363</v>
      </c>
      <c r="AF2477" s="93"/>
      <c r="AG2477" s="2" t="s">
        <v>3364</v>
      </c>
      <c r="AH2477" s="2" t="s">
        <v>3365</v>
      </c>
      <c r="AI2477" s="2">
        <v>0.0</v>
      </c>
      <c r="AJ2477" s="94">
        <v>0.003663609991398087</v>
      </c>
      <c r="AK2477" s="94">
        <v>0.003328402366863906</v>
      </c>
      <c r="AL2477" s="79"/>
      <c r="AM2477" s="2" t="s">
        <v>5981</v>
      </c>
    </row>
    <row r="2478">
      <c r="A2478" s="54">
        <v>46128.0</v>
      </c>
      <c r="B2478" s="54">
        <v>46129.0</v>
      </c>
      <c r="C2478" s="2" t="s">
        <v>932</v>
      </c>
      <c r="D2478" s="2" t="s">
        <v>146</v>
      </c>
      <c r="E2478" s="2" t="s">
        <v>196</v>
      </c>
      <c r="F2478" s="53">
        <v>0.0</v>
      </c>
      <c r="G2478" s="53">
        <v>0.0</v>
      </c>
      <c r="H2478" s="53">
        <v>0.0</v>
      </c>
      <c r="I2478" s="53">
        <v>0.0</v>
      </c>
      <c r="J2478" s="53">
        <v>0.0034189135482068887</v>
      </c>
      <c r="K2478" s="2" t="s">
        <v>208</v>
      </c>
      <c r="L2478" s="53">
        <v>1.0</v>
      </c>
      <c r="M2478" s="2" t="s">
        <v>3369</v>
      </c>
      <c r="N2478" s="2" t="s">
        <v>3360</v>
      </c>
      <c r="O2478" s="55"/>
      <c r="AB2478" s="2" t="s">
        <v>164</v>
      </c>
      <c r="AC2478" s="2" t="s">
        <v>3361</v>
      </c>
      <c r="AD2478" s="2" t="s">
        <v>3362</v>
      </c>
      <c r="AE2478" s="2" t="s">
        <v>3363</v>
      </c>
      <c r="AF2478" s="93"/>
      <c r="AG2478" s="2" t="s">
        <v>3364</v>
      </c>
      <c r="AH2478" s="2" t="s">
        <v>3365</v>
      </c>
      <c r="AI2478" s="2">
        <v>0.0</v>
      </c>
      <c r="AJ2478" s="94">
        <v>1.1688969850112618E-5</v>
      </c>
      <c r="AK2478" s="94">
        <v>0.0</v>
      </c>
      <c r="AL2478" s="79"/>
      <c r="AM2478" s="2" t="s">
        <v>5982</v>
      </c>
    </row>
    <row r="2479">
      <c r="A2479" s="54">
        <v>46128.0</v>
      </c>
      <c r="B2479" s="54">
        <v>46129.0</v>
      </c>
      <c r="C2479" s="2" t="s">
        <v>450</v>
      </c>
      <c r="D2479" s="2" t="s">
        <v>146</v>
      </c>
      <c r="E2479" s="2" t="s">
        <v>196</v>
      </c>
      <c r="F2479" s="53">
        <v>0.0</v>
      </c>
      <c r="G2479" s="53">
        <v>0.0</v>
      </c>
      <c r="H2479" s="53">
        <v>0.0</v>
      </c>
      <c r="I2479" s="53">
        <v>0.019230769230769232</v>
      </c>
      <c r="J2479" s="53">
        <v>0.008510324192686755</v>
      </c>
      <c r="K2479" s="2" t="s">
        <v>3531</v>
      </c>
      <c r="L2479" s="53">
        <v>0.0</v>
      </c>
      <c r="M2479" s="2" t="s">
        <v>3369</v>
      </c>
      <c r="N2479" s="2" t="s">
        <v>3360</v>
      </c>
      <c r="O2479" s="55"/>
      <c r="AB2479" s="2" t="s">
        <v>164</v>
      </c>
      <c r="AC2479" s="2" t="s">
        <v>3361</v>
      </c>
      <c r="AD2479" s="2" t="s">
        <v>3362</v>
      </c>
      <c r="AE2479" s="2" t="s">
        <v>3363</v>
      </c>
      <c r="AF2479" s="93"/>
      <c r="AG2479" s="2" t="s">
        <v>3364</v>
      </c>
      <c r="AH2479" s="2" t="s">
        <v>3365</v>
      </c>
      <c r="AI2479" s="2">
        <v>0.0</v>
      </c>
      <c r="AJ2479" s="94">
        <v>7.242561786462947E-5</v>
      </c>
      <c r="AK2479" s="94">
        <v>3.6982248520710064E-4</v>
      </c>
      <c r="AL2479" s="79"/>
      <c r="AM2479" s="2" t="s">
        <v>5983</v>
      </c>
    </row>
    <row r="2480">
      <c r="A2480" s="54">
        <v>46128.0</v>
      </c>
      <c r="B2480" s="54">
        <v>46129.0</v>
      </c>
      <c r="C2480" s="2" t="s">
        <v>515</v>
      </c>
      <c r="D2480" s="2" t="s">
        <v>146</v>
      </c>
      <c r="E2480" s="2" t="s">
        <v>196</v>
      </c>
      <c r="F2480" s="53">
        <v>0.0</v>
      </c>
      <c r="G2480" s="53">
        <v>0.0</v>
      </c>
      <c r="H2480" s="53">
        <v>0.0</v>
      </c>
      <c r="I2480" s="53">
        <v>0.0</v>
      </c>
      <c r="J2480" s="53">
        <v>0.0031616253596119226</v>
      </c>
      <c r="K2480" s="2" t="s">
        <v>3531</v>
      </c>
      <c r="L2480" s="53">
        <v>0.0</v>
      </c>
      <c r="M2480" s="2" t="s">
        <v>3369</v>
      </c>
      <c r="N2480" s="2" t="s">
        <v>3360</v>
      </c>
      <c r="O2480" s="55"/>
      <c r="AB2480" s="2" t="s">
        <v>164</v>
      </c>
      <c r="AC2480" s="2" t="s">
        <v>3361</v>
      </c>
      <c r="AD2480" s="2" t="s">
        <v>3362</v>
      </c>
      <c r="AE2480" s="2" t="s">
        <v>3363</v>
      </c>
      <c r="AF2480" s="93"/>
      <c r="AG2480" s="2" t="s">
        <v>3364</v>
      </c>
      <c r="AH2480" s="2" t="s">
        <v>3365</v>
      </c>
      <c r="AI2480" s="2">
        <v>0.0</v>
      </c>
      <c r="AJ2480" s="94">
        <v>9.99587491454122E-6</v>
      </c>
      <c r="AK2480" s="94">
        <v>0.0</v>
      </c>
      <c r="AL2480" s="79"/>
      <c r="AM2480" s="2" t="s">
        <v>5984</v>
      </c>
    </row>
    <row r="2481">
      <c r="A2481" s="54">
        <v>46128.0</v>
      </c>
      <c r="B2481" s="54">
        <v>46129.0</v>
      </c>
      <c r="C2481" s="2" t="s">
        <v>1189</v>
      </c>
      <c r="D2481" s="2" t="s">
        <v>146</v>
      </c>
      <c r="E2481" s="2" t="s">
        <v>196</v>
      </c>
      <c r="F2481" s="53">
        <v>0.0</v>
      </c>
      <c r="G2481" s="53">
        <v>0.0</v>
      </c>
      <c r="H2481" s="53">
        <v>0.0</v>
      </c>
      <c r="I2481" s="53">
        <v>0.0</v>
      </c>
      <c r="J2481" s="53">
        <v>0.0</v>
      </c>
      <c r="K2481" s="2" t="s">
        <v>3531</v>
      </c>
      <c r="L2481" s="53">
        <v>0.0</v>
      </c>
      <c r="M2481" s="2" t="s">
        <v>3369</v>
      </c>
      <c r="N2481" s="2" t="s">
        <v>3360</v>
      </c>
      <c r="O2481" s="55"/>
      <c r="AB2481" s="2" t="s">
        <v>164</v>
      </c>
      <c r="AC2481" s="2" t="s">
        <v>3361</v>
      </c>
      <c r="AD2481" s="2" t="s">
        <v>3362</v>
      </c>
      <c r="AE2481" s="2" t="s">
        <v>3363</v>
      </c>
      <c r="AF2481" s="93"/>
      <c r="AG2481" s="101" t="s">
        <v>3364</v>
      </c>
      <c r="AH2481" s="101" t="s">
        <v>3365</v>
      </c>
      <c r="AI2481" s="2">
        <v>0.0</v>
      </c>
      <c r="AJ2481" s="94">
        <v>0.0</v>
      </c>
      <c r="AK2481" s="94">
        <v>0.0</v>
      </c>
      <c r="AL2481" s="79"/>
      <c r="AM2481" s="2" t="s">
        <v>5985</v>
      </c>
    </row>
    <row r="2482">
      <c r="A2482" s="54">
        <v>46129.0</v>
      </c>
      <c r="B2482" s="54">
        <v>46130.0</v>
      </c>
      <c r="C2482" s="2" t="s">
        <v>178</v>
      </c>
      <c r="D2482" s="2" t="s">
        <v>146</v>
      </c>
      <c r="E2482" s="2" t="s">
        <v>288</v>
      </c>
      <c r="F2482" s="53">
        <v>0.0</v>
      </c>
      <c r="G2482" s="53">
        <v>0.08333333333333333</v>
      </c>
      <c r="H2482" s="53">
        <v>0.04</v>
      </c>
      <c r="I2482" s="53">
        <v>0.038461538461538464</v>
      </c>
      <c r="J2482" s="53">
        <v>0.033509385687187254</v>
      </c>
      <c r="K2482" s="2" t="s">
        <v>148</v>
      </c>
      <c r="L2482" s="53">
        <v>1.0</v>
      </c>
      <c r="M2482" s="2" t="s">
        <v>5986</v>
      </c>
      <c r="N2482" s="2" t="s">
        <v>3360</v>
      </c>
      <c r="O2482" s="55"/>
      <c r="AB2482" s="2" t="s">
        <v>164</v>
      </c>
      <c r="AC2482" s="2" t="s">
        <v>3361</v>
      </c>
      <c r="AD2482" s="2" t="s">
        <v>3362</v>
      </c>
      <c r="AE2482" s="2" t="s">
        <v>3363</v>
      </c>
      <c r="AF2482" s="93"/>
      <c r="AG2482" s="2" t="s">
        <v>3364</v>
      </c>
      <c r="AH2482" s="2" t="s">
        <v>3365</v>
      </c>
      <c r="AI2482" s="2">
        <v>0.0</v>
      </c>
      <c r="AJ2482" s="94">
        <v>0.00112287892913267</v>
      </c>
      <c r="AK2482" s="94">
        <v>0.0014792899408284025</v>
      </c>
      <c r="AL2482" s="79"/>
      <c r="AM2482" s="2" t="s">
        <v>5987</v>
      </c>
    </row>
    <row r="2483">
      <c r="A2483" s="54">
        <v>46129.0</v>
      </c>
      <c r="B2483" s="54">
        <v>46130.0</v>
      </c>
      <c r="C2483" s="2" t="s">
        <v>932</v>
      </c>
      <c r="D2483" s="2" t="s">
        <v>146</v>
      </c>
      <c r="E2483" s="2" t="s">
        <v>288</v>
      </c>
      <c r="F2483" s="53">
        <v>0.0</v>
      </c>
      <c r="G2483" s="53">
        <v>0.0</v>
      </c>
      <c r="H2483" s="53">
        <v>0.0</v>
      </c>
      <c r="I2483" s="53">
        <v>0.0</v>
      </c>
      <c r="J2483" s="53">
        <v>0.003392683459742695</v>
      </c>
      <c r="K2483" s="2" t="s">
        <v>208</v>
      </c>
      <c r="L2483" s="53">
        <v>1.0</v>
      </c>
      <c r="M2483" s="2" t="s">
        <v>3369</v>
      </c>
      <c r="N2483" s="2" t="s">
        <v>3360</v>
      </c>
      <c r="O2483" s="55"/>
      <c r="AB2483" s="2" t="s">
        <v>164</v>
      </c>
      <c r="AC2483" s="2" t="s">
        <v>3361</v>
      </c>
      <c r="AD2483" s="2" t="s">
        <v>3362</v>
      </c>
      <c r="AE2483" s="2" t="s">
        <v>3363</v>
      </c>
      <c r="AF2483" s="93"/>
      <c r="AG2483" s="2" t="s">
        <v>3364</v>
      </c>
      <c r="AH2483" s="2" t="s">
        <v>3365</v>
      </c>
      <c r="AI2483" s="2">
        <v>0.0</v>
      </c>
      <c r="AJ2483" s="94">
        <v>1.1510301058011662E-5</v>
      </c>
      <c r="AK2483" s="94">
        <v>0.0</v>
      </c>
      <c r="AL2483" s="79"/>
      <c r="AM2483" s="2" t="s">
        <v>5988</v>
      </c>
    </row>
    <row r="2484">
      <c r="A2484" s="54">
        <v>46129.0</v>
      </c>
      <c r="B2484" s="54">
        <v>46130.0</v>
      </c>
      <c r="C2484" s="2" t="s">
        <v>450</v>
      </c>
      <c r="D2484" s="2" t="s">
        <v>146</v>
      </c>
      <c r="E2484" s="2" t="s">
        <v>288</v>
      </c>
      <c r="F2484" s="53">
        <v>0.0</v>
      </c>
      <c r="G2484" s="53">
        <v>0.0</v>
      </c>
      <c r="H2484" s="53">
        <v>0.0</v>
      </c>
      <c r="I2484" s="53">
        <v>0.0</v>
      </c>
      <c r="J2484" s="53">
        <v>0.0019789630539003926</v>
      </c>
      <c r="K2484" s="2" t="s">
        <v>3531</v>
      </c>
      <c r="L2484" s="53">
        <v>0.0</v>
      </c>
      <c r="M2484" s="2" t="s">
        <v>3369</v>
      </c>
      <c r="N2484" s="2" t="s">
        <v>3360</v>
      </c>
      <c r="O2484" s="55"/>
      <c r="AB2484" s="2" t="s">
        <v>164</v>
      </c>
      <c r="AC2484" s="2" t="s">
        <v>3361</v>
      </c>
      <c r="AD2484" s="2" t="s">
        <v>3362</v>
      </c>
      <c r="AE2484" s="2" t="s">
        <v>3363</v>
      </c>
      <c r="AF2484" s="93"/>
      <c r="AG2484" s="2" t="s">
        <v>3364</v>
      </c>
      <c r="AH2484" s="2" t="s">
        <v>3365</v>
      </c>
      <c r="AI2484" s="2">
        <v>0.0</v>
      </c>
      <c r="AJ2484" s="94">
        <v>3.916294768702769E-6</v>
      </c>
      <c r="AK2484" s="94">
        <v>0.0</v>
      </c>
      <c r="AL2484" s="79"/>
      <c r="AM2484" s="2" t="s">
        <v>5989</v>
      </c>
    </row>
    <row r="2485">
      <c r="A2485" s="54">
        <v>46129.0</v>
      </c>
      <c r="B2485" s="54">
        <v>46130.0</v>
      </c>
      <c r="C2485" s="2" t="s">
        <v>515</v>
      </c>
      <c r="D2485" s="2" t="s">
        <v>146</v>
      </c>
      <c r="E2485" s="2" t="s">
        <v>288</v>
      </c>
      <c r="F2485" s="53">
        <v>0.0</v>
      </c>
      <c r="G2485" s="53">
        <v>0.0</v>
      </c>
      <c r="H2485" s="53">
        <v>0.04</v>
      </c>
      <c r="I2485" s="53">
        <v>0.019230769230769232</v>
      </c>
      <c r="J2485" s="53">
        <v>0.011221604036301822</v>
      </c>
      <c r="K2485" s="2" t="s">
        <v>3531</v>
      </c>
      <c r="L2485" s="53">
        <v>0.0</v>
      </c>
      <c r="M2485" s="2" t="s">
        <v>3369</v>
      </c>
      <c r="N2485" s="2" t="s">
        <v>3360</v>
      </c>
      <c r="O2485" s="55"/>
      <c r="AB2485" s="2" t="s">
        <v>164</v>
      </c>
      <c r="AC2485" s="2" t="s">
        <v>3361</v>
      </c>
      <c r="AD2485" s="2" t="s">
        <v>3362</v>
      </c>
      <c r="AE2485" s="2" t="s">
        <v>3363</v>
      </c>
      <c r="AF2485" s="93"/>
      <c r="AG2485" s="2" t="s">
        <v>3364</v>
      </c>
      <c r="AH2485" s="2" t="s">
        <v>3365</v>
      </c>
      <c r="AI2485" s="2">
        <v>0.0</v>
      </c>
      <c r="AJ2485" s="94">
        <v>1.2592439714754534E-4</v>
      </c>
      <c r="AK2485" s="94">
        <v>3.6982248520710064E-4</v>
      </c>
      <c r="AL2485" s="79"/>
      <c r="AM2485" s="2" t="s">
        <v>5990</v>
      </c>
    </row>
    <row r="2486">
      <c r="A2486" s="54">
        <v>46129.0</v>
      </c>
      <c r="B2486" s="54">
        <v>46130.0</v>
      </c>
      <c r="C2486" s="2" t="s">
        <v>1189</v>
      </c>
      <c r="D2486" s="2" t="s">
        <v>146</v>
      </c>
      <c r="E2486" s="2" t="s">
        <v>288</v>
      </c>
      <c r="F2486" s="53">
        <v>0.0</v>
      </c>
      <c r="G2486" s="53">
        <v>0.0</v>
      </c>
      <c r="H2486" s="53">
        <v>0.0</v>
      </c>
      <c r="I2486" s="53">
        <v>0.0</v>
      </c>
      <c r="J2486" s="53">
        <v>0.0</v>
      </c>
      <c r="K2486" s="2" t="s">
        <v>3531</v>
      </c>
      <c r="L2486" s="53">
        <v>0.0</v>
      </c>
      <c r="M2486" s="2" t="s">
        <v>3369</v>
      </c>
      <c r="N2486" s="2" t="s">
        <v>3360</v>
      </c>
      <c r="O2486" s="55"/>
      <c r="AB2486" s="2" t="s">
        <v>164</v>
      </c>
      <c r="AC2486" s="2" t="s">
        <v>3361</v>
      </c>
      <c r="AD2486" s="2" t="s">
        <v>3362</v>
      </c>
      <c r="AE2486" s="2" t="s">
        <v>3363</v>
      </c>
      <c r="AF2486" s="93"/>
      <c r="AG2486" s="101" t="s">
        <v>3364</v>
      </c>
      <c r="AH2486" s="101" t="s">
        <v>3365</v>
      </c>
      <c r="AI2486" s="2">
        <v>0.0</v>
      </c>
      <c r="AJ2486" s="94">
        <v>0.0</v>
      </c>
      <c r="AK2486" s="94">
        <v>0.0</v>
      </c>
      <c r="AL2486" s="79"/>
      <c r="AM2486" s="2" t="s">
        <v>5991</v>
      </c>
    </row>
    <row r="2487">
      <c r="A2487" s="54">
        <v>46130.0</v>
      </c>
      <c r="B2487" s="54">
        <v>46131.0</v>
      </c>
      <c r="C2487" s="2" t="s">
        <v>178</v>
      </c>
      <c r="D2487" s="2" t="s">
        <v>146</v>
      </c>
      <c r="E2487" s="2" t="s">
        <v>256</v>
      </c>
      <c r="F2487" s="53">
        <v>0.0</v>
      </c>
      <c r="G2487" s="53">
        <v>0.0</v>
      </c>
      <c r="H2487" s="53">
        <v>0.0</v>
      </c>
      <c r="I2487" s="53">
        <v>0.019230769230769232</v>
      </c>
      <c r="J2487" s="53">
        <v>0.018628759480559077</v>
      </c>
      <c r="K2487" s="2" t="s">
        <v>148</v>
      </c>
      <c r="L2487" s="53">
        <v>1.0</v>
      </c>
      <c r="M2487" s="2" t="s">
        <v>5986</v>
      </c>
      <c r="N2487" s="2" t="s">
        <v>3360</v>
      </c>
      <c r="O2487" s="55"/>
      <c r="AB2487" s="2" t="s">
        <v>164</v>
      </c>
      <c r="AC2487" s="2" t="s">
        <v>3361</v>
      </c>
      <c r="AD2487" s="2" t="s">
        <v>3362</v>
      </c>
      <c r="AE2487" s="2" t="s">
        <v>3363</v>
      </c>
      <c r="AF2487" s="93"/>
      <c r="AG2487" s="2" t="s">
        <v>3364</v>
      </c>
      <c r="AH2487" s="2" t="s">
        <v>3365</v>
      </c>
      <c r="AI2487" s="2">
        <v>0.0</v>
      </c>
      <c r="AJ2487" s="94">
        <v>3.470306797845197E-4</v>
      </c>
      <c r="AK2487" s="94">
        <v>3.6982248520710064E-4</v>
      </c>
      <c r="AL2487" s="79"/>
      <c r="AM2487" s="2" t="s">
        <v>5992</v>
      </c>
    </row>
    <row r="2488">
      <c r="A2488" s="54">
        <v>46130.0</v>
      </c>
      <c r="B2488" s="54">
        <v>46131.0</v>
      </c>
      <c r="C2488" s="2" t="s">
        <v>932</v>
      </c>
      <c r="D2488" s="2" t="s">
        <v>146</v>
      </c>
      <c r="E2488" s="2" t="s">
        <v>256</v>
      </c>
      <c r="F2488" s="53">
        <v>0.0</v>
      </c>
      <c r="G2488" s="53">
        <v>0.0</v>
      </c>
      <c r="H2488" s="53">
        <v>0.0</v>
      </c>
      <c r="I2488" s="53">
        <v>0.0</v>
      </c>
      <c r="J2488" s="53">
        <v>0.003366654609926726</v>
      </c>
      <c r="K2488" s="2" t="s">
        <v>208</v>
      </c>
      <c r="L2488" s="53">
        <v>1.0</v>
      </c>
      <c r="M2488" s="2" t="s">
        <v>3369</v>
      </c>
      <c r="N2488" s="2" t="s">
        <v>3360</v>
      </c>
      <c r="O2488" s="55"/>
      <c r="AB2488" s="2" t="s">
        <v>164</v>
      </c>
      <c r="AC2488" s="2" t="s">
        <v>3361</v>
      </c>
      <c r="AD2488" s="2" t="s">
        <v>3362</v>
      </c>
      <c r="AE2488" s="2" t="s">
        <v>3363</v>
      </c>
      <c r="AF2488" s="93"/>
      <c r="AG2488" s="2" t="s">
        <v>3364</v>
      </c>
      <c r="AH2488" s="2" t="s">
        <v>3365</v>
      </c>
      <c r="AI2488" s="2">
        <v>0.0</v>
      </c>
      <c r="AJ2488" s="94">
        <v>1.1334363262540876E-5</v>
      </c>
      <c r="AK2488" s="94">
        <v>0.0</v>
      </c>
      <c r="AL2488" s="79"/>
      <c r="AM2488" s="2" t="s">
        <v>5993</v>
      </c>
    </row>
    <row r="2489">
      <c r="A2489" s="54">
        <v>46130.0</v>
      </c>
      <c r="B2489" s="54">
        <v>46131.0</v>
      </c>
      <c r="C2489" s="2" t="s">
        <v>450</v>
      </c>
      <c r="D2489" s="2" t="s">
        <v>146</v>
      </c>
      <c r="E2489" s="2" t="s">
        <v>256</v>
      </c>
      <c r="F2489" s="53">
        <v>0.0</v>
      </c>
      <c r="G2489" s="53">
        <v>0.0</v>
      </c>
      <c r="H2489" s="53">
        <v>0.04</v>
      </c>
      <c r="I2489" s="53">
        <v>0.019230769230769232</v>
      </c>
      <c r="J2489" s="53">
        <v>0.009623722261378746</v>
      </c>
      <c r="K2489" s="2" t="s">
        <v>3531</v>
      </c>
      <c r="L2489" s="53">
        <v>0.0</v>
      </c>
      <c r="M2489" s="2" t="s">
        <v>3369</v>
      </c>
      <c r="N2489" s="2" t="s">
        <v>3360</v>
      </c>
      <c r="O2489" s="55"/>
      <c r="AB2489" s="2" t="s">
        <v>164</v>
      </c>
      <c r="AC2489" s="2" t="s">
        <v>3361</v>
      </c>
      <c r="AD2489" s="2" t="s">
        <v>3362</v>
      </c>
      <c r="AE2489" s="2" t="s">
        <v>3363</v>
      </c>
      <c r="AF2489" s="93"/>
      <c r="AG2489" s="2" t="s">
        <v>3364</v>
      </c>
      <c r="AH2489" s="2" t="s">
        <v>3365</v>
      </c>
      <c r="AI2489" s="2">
        <v>0.0</v>
      </c>
      <c r="AJ2489" s="94">
        <v>9.261603016415685E-5</v>
      </c>
      <c r="AK2489" s="94">
        <v>3.6982248520710064E-4</v>
      </c>
      <c r="AL2489" s="79"/>
      <c r="AM2489" s="2" t="s">
        <v>5994</v>
      </c>
    </row>
    <row r="2490">
      <c r="A2490" s="54">
        <v>46130.0</v>
      </c>
      <c r="B2490" s="54">
        <v>46131.0</v>
      </c>
      <c r="C2490" s="2" t="s">
        <v>515</v>
      </c>
      <c r="D2490" s="2" t="s">
        <v>146</v>
      </c>
      <c r="E2490" s="2" t="s">
        <v>256</v>
      </c>
      <c r="F2490" s="53">
        <v>0.0</v>
      </c>
      <c r="G2490" s="53">
        <v>0.0</v>
      </c>
      <c r="H2490" s="53">
        <v>0.0</v>
      </c>
      <c r="I2490" s="53">
        <v>0.0</v>
      </c>
      <c r="J2490" s="53">
        <v>0.003113299134861487</v>
      </c>
      <c r="K2490" s="2" t="s">
        <v>3531</v>
      </c>
      <c r="L2490" s="53">
        <v>0.0</v>
      </c>
      <c r="M2490" s="2" t="s">
        <v>3369</v>
      </c>
      <c r="N2490" s="2" t="s">
        <v>3360</v>
      </c>
      <c r="O2490" s="55"/>
      <c r="AB2490" s="2" t="s">
        <v>164</v>
      </c>
      <c r="AC2490" s="2" t="s">
        <v>3361</v>
      </c>
      <c r="AD2490" s="2" t="s">
        <v>3362</v>
      </c>
      <c r="AE2490" s="2" t="s">
        <v>3363</v>
      </c>
      <c r="AF2490" s="93"/>
      <c r="AG2490" s="2" t="s">
        <v>3364</v>
      </c>
      <c r="AH2490" s="2" t="s">
        <v>3365</v>
      </c>
      <c r="AI2490" s="2">
        <v>0.0</v>
      </c>
      <c r="AJ2490" s="94">
        <v>9.692631503129282E-6</v>
      </c>
      <c r="AK2490" s="94">
        <v>0.0</v>
      </c>
      <c r="AL2490" s="79"/>
      <c r="AM2490" s="2" t="s">
        <v>5995</v>
      </c>
    </row>
    <row r="2491">
      <c r="A2491" s="54">
        <v>46130.0</v>
      </c>
      <c r="B2491" s="54">
        <v>46131.0</v>
      </c>
      <c r="C2491" s="2" t="s">
        <v>1189</v>
      </c>
      <c r="D2491" s="2" t="s">
        <v>146</v>
      </c>
      <c r="E2491" s="2" t="s">
        <v>256</v>
      </c>
      <c r="F2491" s="53">
        <v>0.0</v>
      </c>
      <c r="G2491" s="53">
        <v>0.0</v>
      </c>
      <c r="H2491" s="53">
        <v>0.0</v>
      </c>
      <c r="I2491" s="53">
        <v>0.0</v>
      </c>
      <c r="J2491" s="53">
        <v>0.0</v>
      </c>
      <c r="K2491" s="2" t="s">
        <v>3531</v>
      </c>
      <c r="L2491" s="53">
        <v>0.0</v>
      </c>
      <c r="M2491" s="2" t="s">
        <v>3369</v>
      </c>
      <c r="N2491" s="2" t="s">
        <v>3360</v>
      </c>
      <c r="O2491" s="55"/>
      <c r="AB2491" s="2" t="s">
        <v>164</v>
      </c>
      <c r="AC2491" s="2" t="s">
        <v>3361</v>
      </c>
      <c r="AD2491" s="2" t="s">
        <v>3362</v>
      </c>
      <c r="AE2491" s="2" t="s">
        <v>3363</v>
      </c>
      <c r="AF2491" s="93"/>
      <c r="AG2491" s="101" t="s">
        <v>3364</v>
      </c>
      <c r="AH2491" s="101" t="s">
        <v>3365</v>
      </c>
      <c r="AI2491" s="2">
        <v>0.0</v>
      </c>
      <c r="AJ2491" s="94">
        <v>0.0</v>
      </c>
      <c r="AK2491" s="94">
        <v>0.0</v>
      </c>
      <c r="AL2491" s="79"/>
      <c r="AM2491" s="2" t="s">
        <v>5996</v>
      </c>
    </row>
    <row r="2492">
      <c r="A2492" s="54">
        <v>46131.0</v>
      </c>
      <c r="B2492" s="54">
        <v>46132.0</v>
      </c>
      <c r="C2492" s="2" t="s">
        <v>178</v>
      </c>
      <c r="D2492" s="2" t="s">
        <v>146</v>
      </c>
      <c r="E2492" s="2" t="s">
        <v>180</v>
      </c>
      <c r="F2492" s="53">
        <v>0.0</v>
      </c>
      <c r="G2492" s="53">
        <v>0.0</v>
      </c>
      <c r="H2492" s="53">
        <v>0.0</v>
      </c>
      <c r="I2492" s="53">
        <v>0.019230769230769232</v>
      </c>
      <c r="J2492" s="53">
        <v>0.016521468700139017</v>
      </c>
      <c r="K2492" s="2" t="s">
        <v>148</v>
      </c>
      <c r="L2492" s="53">
        <v>1.0</v>
      </c>
      <c r="M2492" s="2" t="s">
        <v>5986</v>
      </c>
      <c r="N2492" s="2" t="s">
        <v>3360</v>
      </c>
      <c r="O2492" s="55"/>
      <c r="AB2492" s="2" t="s">
        <v>164</v>
      </c>
      <c r="AC2492" s="2" t="s">
        <v>3361</v>
      </c>
      <c r="AD2492" s="2" t="s">
        <v>3362</v>
      </c>
      <c r="AE2492" s="2" t="s">
        <v>3363</v>
      </c>
      <c r="AF2492" s="93"/>
      <c r="AG2492" s="2" t="s">
        <v>3364</v>
      </c>
      <c r="AH2492" s="2" t="s">
        <v>3365</v>
      </c>
      <c r="AI2492" s="2">
        <v>0.0</v>
      </c>
      <c r="AJ2492" s="94">
        <v>2.7295892800967324E-4</v>
      </c>
      <c r="AK2492" s="94">
        <v>3.6982248520710064E-4</v>
      </c>
      <c r="AL2492" s="79"/>
      <c r="AM2492" s="2" t="s">
        <v>5997</v>
      </c>
    </row>
    <row r="2493">
      <c r="A2493" s="54">
        <v>46131.0</v>
      </c>
      <c r="B2493" s="54">
        <v>46132.0</v>
      </c>
      <c r="C2493" s="2" t="s">
        <v>932</v>
      </c>
      <c r="D2493" s="2" t="s">
        <v>146</v>
      </c>
      <c r="E2493" s="2" t="s">
        <v>180</v>
      </c>
      <c r="F2493" s="53">
        <v>0.0</v>
      </c>
      <c r="G2493" s="53">
        <v>0.0</v>
      </c>
      <c r="H2493" s="53">
        <v>0.0</v>
      </c>
      <c r="I2493" s="53">
        <v>0.0</v>
      </c>
      <c r="J2493" s="53">
        <v>0.003340825454845259</v>
      </c>
      <c r="K2493" s="2" t="s">
        <v>208</v>
      </c>
      <c r="L2493" s="53">
        <v>1.0</v>
      </c>
      <c r="M2493" s="2" t="s">
        <v>3369</v>
      </c>
      <c r="N2493" s="2" t="s">
        <v>3360</v>
      </c>
      <c r="O2493" s="55"/>
      <c r="AB2493" s="2" t="s">
        <v>164</v>
      </c>
      <c r="AC2493" s="2" t="s">
        <v>3361</v>
      </c>
      <c r="AD2493" s="2" t="s">
        <v>3362</v>
      </c>
      <c r="AE2493" s="2" t="s">
        <v>3363</v>
      </c>
      <c r="AF2493" s="93"/>
      <c r="AG2493" s="2" t="s">
        <v>3364</v>
      </c>
      <c r="AH2493" s="2" t="s">
        <v>3365</v>
      </c>
      <c r="AI2493" s="2">
        <v>0.0</v>
      </c>
      <c r="AJ2493" s="94">
        <v>1.1161114719742033E-5</v>
      </c>
      <c r="AK2493" s="94">
        <v>0.0</v>
      </c>
      <c r="AL2493" s="79"/>
      <c r="AM2493" s="2" t="s">
        <v>5998</v>
      </c>
    </row>
    <row r="2494">
      <c r="A2494" s="54">
        <v>46131.0</v>
      </c>
      <c r="B2494" s="54">
        <v>46132.0</v>
      </c>
      <c r="C2494" s="2" t="s">
        <v>450</v>
      </c>
      <c r="D2494" s="2" t="s">
        <v>146</v>
      </c>
      <c r="E2494" s="2" t="s">
        <v>180</v>
      </c>
      <c r="F2494" s="53">
        <v>0.0</v>
      </c>
      <c r="G2494" s="53">
        <v>0.0</v>
      </c>
      <c r="H2494" s="53">
        <v>0.0</v>
      </c>
      <c r="I2494" s="53">
        <v>0.0</v>
      </c>
      <c r="J2494" s="53">
        <v>0.0019487141146878925</v>
      </c>
      <c r="K2494" s="2" t="s">
        <v>3531</v>
      </c>
      <c r="L2494" s="53">
        <v>0.0</v>
      </c>
      <c r="M2494" s="2" t="s">
        <v>3369</v>
      </c>
      <c r="N2494" s="2" t="s">
        <v>3360</v>
      </c>
      <c r="O2494" s="55"/>
      <c r="AB2494" s="2" t="s">
        <v>164</v>
      </c>
      <c r="AC2494" s="2" t="s">
        <v>3361</v>
      </c>
      <c r="AD2494" s="2" t="s">
        <v>3362</v>
      </c>
      <c r="AE2494" s="2" t="s">
        <v>3363</v>
      </c>
      <c r="AF2494" s="93"/>
      <c r="AG2494" s="2" t="s">
        <v>3364</v>
      </c>
      <c r="AH2494" s="2" t="s">
        <v>3365</v>
      </c>
      <c r="AI2494" s="2">
        <v>0.0</v>
      </c>
      <c r="AJ2494" s="94">
        <v>3.7974867007838164E-6</v>
      </c>
      <c r="AK2494" s="94">
        <v>0.0</v>
      </c>
      <c r="AL2494" s="79"/>
      <c r="AM2494" s="2" t="s">
        <v>5999</v>
      </c>
    </row>
    <row r="2495">
      <c r="A2495" s="54">
        <v>46131.0</v>
      </c>
      <c r="B2495" s="54">
        <v>46132.0</v>
      </c>
      <c r="C2495" s="2" t="s">
        <v>515</v>
      </c>
      <c r="D2495" s="2" t="s">
        <v>146</v>
      </c>
      <c r="E2495" s="2" t="s">
        <v>180</v>
      </c>
      <c r="F2495" s="53">
        <v>0.0</v>
      </c>
      <c r="G2495" s="53">
        <v>0.0</v>
      </c>
      <c r="H2495" s="53">
        <v>0.0</v>
      </c>
      <c r="I2495" s="53">
        <v>0.0</v>
      </c>
      <c r="J2495" s="53">
        <v>0.0030894137365992985</v>
      </c>
      <c r="K2495" s="2" t="s">
        <v>3531</v>
      </c>
      <c r="L2495" s="53">
        <v>0.0</v>
      </c>
      <c r="M2495" s="2" t="s">
        <v>3369</v>
      </c>
      <c r="N2495" s="2" t="s">
        <v>3360</v>
      </c>
      <c r="O2495" s="55"/>
      <c r="AB2495" s="2" t="s">
        <v>164</v>
      </c>
      <c r="AC2495" s="2" t="s">
        <v>3361</v>
      </c>
      <c r="AD2495" s="2" t="s">
        <v>3362</v>
      </c>
      <c r="AE2495" s="2" t="s">
        <v>3363</v>
      </c>
      <c r="AF2495" s="93"/>
      <c r="AG2495" s="2" t="s">
        <v>3364</v>
      </c>
      <c r="AH2495" s="2" t="s">
        <v>3365</v>
      </c>
      <c r="AI2495" s="2">
        <v>0.0</v>
      </c>
      <c r="AJ2495" s="94">
        <v>9.54447723588844E-6</v>
      </c>
      <c r="AK2495" s="94">
        <v>0.0</v>
      </c>
      <c r="AL2495" s="79"/>
      <c r="AM2495" s="2" t="s">
        <v>6000</v>
      </c>
    </row>
    <row r="2496">
      <c r="A2496" s="54">
        <v>46131.0</v>
      </c>
      <c r="B2496" s="54">
        <v>46132.0</v>
      </c>
      <c r="C2496" s="2" t="s">
        <v>1189</v>
      </c>
      <c r="D2496" s="2" t="s">
        <v>146</v>
      </c>
      <c r="E2496" s="2" t="s">
        <v>180</v>
      </c>
      <c r="F2496" s="53">
        <v>0.0</v>
      </c>
      <c r="G2496" s="53">
        <v>0.0</v>
      </c>
      <c r="H2496" s="53">
        <v>0.0</v>
      </c>
      <c r="I2496" s="53">
        <v>0.0</v>
      </c>
      <c r="J2496" s="53">
        <v>0.0</v>
      </c>
      <c r="K2496" s="2" t="s">
        <v>3531</v>
      </c>
      <c r="L2496" s="53">
        <v>0.0</v>
      </c>
      <c r="M2496" s="2" t="s">
        <v>3369</v>
      </c>
      <c r="N2496" s="2" t="s">
        <v>3360</v>
      </c>
      <c r="O2496" s="55"/>
      <c r="AB2496" s="2" t="s">
        <v>164</v>
      </c>
      <c r="AC2496" s="2" t="s">
        <v>3361</v>
      </c>
      <c r="AD2496" s="2" t="s">
        <v>3362</v>
      </c>
      <c r="AE2496" s="2" t="s">
        <v>3363</v>
      </c>
      <c r="AF2496" s="93"/>
      <c r="AG2496" s="101" t="s">
        <v>3364</v>
      </c>
      <c r="AH2496" s="101" t="s">
        <v>3365</v>
      </c>
      <c r="AI2496" s="2">
        <v>0.0</v>
      </c>
      <c r="AJ2496" s="94">
        <v>0.0</v>
      </c>
      <c r="AK2496" s="94">
        <v>0.0</v>
      </c>
      <c r="AL2496" s="79"/>
      <c r="AM2496" s="2" t="s">
        <v>6001</v>
      </c>
    </row>
    <row r="2497">
      <c r="A2497" s="54">
        <v>46132.0</v>
      </c>
      <c r="B2497" s="54">
        <v>46133.0</v>
      </c>
      <c r="C2497" s="2" t="s">
        <v>178</v>
      </c>
      <c r="D2497" s="2" t="s">
        <v>146</v>
      </c>
      <c r="E2497" s="2" t="s">
        <v>208</v>
      </c>
      <c r="F2497" s="53">
        <v>0.0</v>
      </c>
      <c r="G2497" s="53">
        <v>0.0</v>
      </c>
      <c r="H2497" s="53">
        <v>0.0</v>
      </c>
      <c r="I2497" s="53">
        <v>0.0</v>
      </c>
      <c r="J2497" s="53">
        <v>0.013944532948870571</v>
      </c>
      <c r="K2497" s="2" t="s">
        <v>148</v>
      </c>
      <c r="L2497" s="53">
        <v>1.0</v>
      </c>
      <c r="M2497" s="2" t="s">
        <v>5986</v>
      </c>
      <c r="N2497" s="2" t="s">
        <v>3360</v>
      </c>
      <c r="O2497" s="55"/>
      <c r="AB2497" s="2" t="s">
        <v>164</v>
      </c>
      <c r="AC2497" s="2" t="s">
        <v>3361</v>
      </c>
      <c r="AD2497" s="2" t="s">
        <v>3362</v>
      </c>
      <c r="AE2497" s="2" t="s">
        <v>3363</v>
      </c>
      <c r="AF2497" s="93"/>
      <c r="AG2497" s="2" t="s">
        <v>3364</v>
      </c>
      <c r="AH2497" s="2" t="s">
        <v>3365</v>
      </c>
      <c r="AI2497" s="2">
        <v>0.0</v>
      </c>
      <c r="AJ2497" s="94">
        <v>1.94449999162137E-4</v>
      </c>
      <c r="AK2497" s="94">
        <v>0.0</v>
      </c>
      <c r="AL2497" s="79"/>
      <c r="AM2497" s="2" t="s">
        <v>6002</v>
      </c>
    </row>
    <row r="2498">
      <c r="A2498" s="54">
        <v>46132.0</v>
      </c>
      <c r="B2498" s="54">
        <v>46133.0</v>
      </c>
      <c r="C2498" s="2" t="s">
        <v>932</v>
      </c>
      <c r="D2498" s="2" t="s">
        <v>146</v>
      </c>
      <c r="E2498" s="2" t="s">
        <v>208</v>
      </c>
      <c r="F2498" s="53">
        <v>0.125</v>
      </c>
      <c r="G2498" s="53">
        <v>0.08333333333333333</v>
      </c>
      <c r="H2498" s="53">
        <v>0.04</v>
      </c>
      <c r="I2498" s="53">
        <v>0.019230769230769232</v>
      </c>
      <c r="J2498" s="53">
        <v>0.02707855202769485</v>
      </c>
      <c r="K2498" s="2" t="s">
        <v>208</v>
      </c>
      <c r="L2498" s="53">
        <v>1.0</v>
      </c>
      <c r="M2498" s="2" t="s">
        <v>3369</v>
      </c>
      <c r="N2498" s="2" t="s">
        <v>3360</v>
      </c>
      <c r="O2498" s="55"/>
      <c r="AB2498" s="2" t="s">
        <v>164</v>
      </c>
      <c r="AC2498" s="2" t="s">
        <v>3361</v>
      </c>
      <c r="AD2498" s="2" t="s">
        <v>3362</v>
      </c>
      <c r="AE2498" s="2" t="s">
        <v>3363</v>
      </c>
      <c r="AF2498" s="93"/>
      <c r="AG2498" s="2" t="s">
        <v>3364</v>
      </c>
      <c r="AH2498" s="2" t="s">
        <v>3365</v>
      </c>
      <c r="AI2498" s="2">
        <v>0.0</v>
      </c>
      <c r="AJ2498" s="94">
        <v>7.332479799165768E-4</v>
      </c>
      <c r="AK2498" s="94">
        <v>3.6982248520710064E-4</v>
      </c>
      <c r="AL2498" s="79"/>
      <c r="AM2498" s="2" t="s">
        <v>6003</v>
      </c>
    </row>
    <row r="2499">
      <c r="A2499" s="54">
        <v>46132.0</v>
      </c>
      <c r="B2499" s="54">
        <v>46133.0</v>
      </c>
      <c r="C2499" s="2" t="s">
        <v>450</v>
      </c>
      <c r="D2499" s="2" t="s">
        <v>146</v>
      </c>
      <c r="E2499" s="2" t="s">
        <v>208</v>
      </c>
      <c r="F2499" s="53">
        <v>0.0</v>
      </c>
      <c r="G2499" s="53">
        <v>0.0</v>
      </c>
      <c r="H2499" s="53">
        <v>0.0</v>
      </c>
      <c r="I2499" s="53">
        <v>0.0</v>
      </c>
      <c r="J2499" s="53">
        <v>0.0019337634752818467</v>
      </c>
      <c r="K2499" s="2" t="s">
        <v>3531</v>
      </c>
      <c r="L2499" s="53">
        <v>0.0</v>
      </c>
      <c r="M2499" s="2" t="s">
        <v>3369</v>
      </c>
      <c r="N2499" s="2" t="s">
        <v>3360</v>
      </c>
      <c r="O2499" s="55"/>
      <c r="AB2499" s="2" t="s">
        <v>164</v>
      </c>
      <c r="AC2499" s="2" t="s">
        <v>3361</v>
      </c>
      <c r="AD2499" s="2" t="s">
        <v>3362</v>
      </c>
      <c r="AE2499" s="2" t="s">
        <v>3363</v>
      </c>
      <c r="AF2499" s="93"/>
      <c r="AG2499" s="2" t="s">
        <v>3364</v>
      </c>
      <c r="AH2499" s="2" t="s">
        <v>3365</v>
      </c>
      <c r="AI2499" s="2">
        <v>0.0</v>
      </c>
      <c r="AJ2499" s="94">
        <v>3.739441178334125E-6</v>
      </c>
      <c r="AK2499" s="94">
        <v>0.0</v>
      </c>
      <c r="AL2499" s="79"/>
      <c r="AM2499" s="2" t="s">
        <v>6004</v>
      </c>
    </row>
    <row r="2500">
      <c r="A2500" s="54">
        <v>46132.0</v>
      </c>
      <c r="B2500" s="54">
        <v>46133.0</v>
      </c>
      <c r="C2500" s="2" t="s">
        <v>515</v>
      </c>
      <c r="D2500" s="2" t="s">
        <v>146</v>
      </c>
      <c r="E2500" s="2" t="s">
        <v>208</v>
      </c>
      <c r="F2500" s="53">
        <v>0.0</v>
      </c>
      <c r="G2500" s="53">
        <v>0.0</v>
      </c>
      <c r="H2500" s="53">
        <v>0.0</v>
      </c>
      <c r="I2500" s="53">
        <v>0.0</v>
      </c>
      <c r="J2500" s="53">
        <v>0.003065711588396108</v>
      </c>
      <c r="K2500" s="2" t="s">
        <v>3531</v>
      </c>
      <c r="L2500" s="53">
        <v>0.0</v>
      </c>
      <c r="M2500" s="2" t="s">
        <v>3369</v>
      </c>
      <c r="N2500" s="2" t="s">
        <v>3360</v>
      </c>
      <c r="O2500" s="55"/>
      <c r="AB2500" s="2" t="s">
        <v>164</v>
      </c>
      <c r="AC2500" s="2" t="s">
        <v>3361</v>
      </c>
      <c r="AD2500" s="2" t="s">
        <v>3362</v>
      </c>
      <c r="AE2500" s="2" t="s">
        <v>3363</v>
      </c>
      <c r="AF2500" s="93"/>
      <c r="AG2500" s="2" t="s">
        <v>3364</v>
      </c>
      <c r="AH2500" s="2" t="s">
        <v>3365</v>
      </c>
      <c r="AI2500" s="2">
        <v>0.0</v>
      </c>
      <c r="AJ2500" s="94">
        <v>9.398587543226188E-6</v>
      </c>
      <c r="AK2500" s="94">
        <v>0.0</v>
      </c>
      <c r="AL2500" s="79"/>
      <c r="AM2500" s="2" t="s">
        <v>6005</v>
      </c>
    </row>
    <row r="2501">
      <c r="A2501" s="54">
        <v>46132.0</v>
      </c>
      <c r="B2501" s="54">
        <v>46133.0</v>
      </c>
      <c r="C2501" s="2" t="s">
        <v>1189</v>
      </c>
      <c r="D2501" s="2" t="s">
        <v>146</v>
      </c>
      <c r="E2501" s="2" t="s">
        <v>208</v>
      </c>
      <c r="F2501" s="53">
        <v>0.0</v>
      </c>
      <c r="G2501" s="53">
        <v>0.0</v>
      </c>
      <c r="H2501" s="53">
        <v>0.0</v>
      </c>
      <c r="I2501" s="53">
        <v>0.0</v>
      </c>
      <c r="J2501" s="53">
        <v>0.0</v>
      </c>
      <c r="K2501" s="2" t="s">
        <v>3531</v>
      </c>
      <c r="L2501" s="53">
        <v>0.0</v>
      </c>
      <c r="M2501" s="2" t="s">
        <v>3369</v>
      </c>
      <c r="N2501" s="2" t="s">
        <v>3360</v>
      </c>
      <c r="O2501" s="55"/>
      <c r="AB2501" s="2" t="s">
        <v>164</v>
      </c>
      <c r="AC2501" s="2" t="s">
        <v>3361</v>
      </c>
      <c r="AD2501" s="2" t="s">
        <v>3362</v>
      </c>
      <c r="AE2501" s="2" t="s">
        <v>3363</v>
      </c>
      <c r="AF2501" s="93"/>
      <c r="AG2501" s="101" t="s">
        <v>3364</v>
      </c>
      <c r="AH2501" s="101" t="s">
        <v>3365</v>
      </c>
      <c r="AI2501" s="2">
        <v>0.0</v>
      </c>
      <c r="AJ2501" s="94">
        <v>0.0</v>
      </c>
      <c r="AK2501" s="94">
        <v>0.0</v>
      </c>
      <c r="AL2501" s="79"/>
      <c r="AM2501" s="2" t="s">
        <v>6006</v>
      </c>
    </row>
    <row r="2502">
      <c r="A2502" s="54">
        <v>46133.0</v>
      </c>
      <c r="B2502" s="54">
        <v>46134.0</v>
      </c>
      <c r="C2502" s="2" t="s">
        <v>178</v>
      </c>
      <c r="D2502" s="2" t="s">
        <v>146</v>
      </c>
      <c r="E2502" s="2" t="s">
        <v>303</v>
      </c>
      <c r="F2502" s="53">
        <v>0.0</v>
      </c>
      <c r="G2502" s="53">
        <v>0.0</v>
      </c>
      <c r="H2502" s="53">
        <v>0.04</v>
      </c>
      <c r="I2502" s="53">
        <v>0.019230769230769232</v>
      </c>
      <c r="J2502" s="53">
        <v>0.02386735953740056</v>
      </c>
      <c r="K2502" s="2" t="s">
        <v>148</v>
      </c>
      <c r="L2502" s="53">
        <v>1.0</v>
      </c>
      <c r="M2502" s="2" t="s">
        <v>5986</v>
      </c>
      <c r="N2502" s="2" t="s">
        <v>3360</v>
      </c>
      <c r="O2502" s="55"/>
      <c r="AB2502" s="2" t="s">
        <v>164</v>
      </c>
      <c r="AC2502" s="2" t="s">
        <v>3361</v>
      </c>
      <c r="AD2502" s="2" t="s">
        <v>3362</v>
      </c>
      <c r="AE2502" s="2" t="s">
        <v>3363</v>
      </c>
      <c r="AF2502" s="93"/>
      <c r="AG2502" s="2" t="s">
        <v>3364</v>
      </c>
      <c r="AH2502" s="2" t="s">
        <v>3365</v>
      </c>
      <c r="AI2502" s="2">
        <v>0.0</v>
      </c>
      <c r="AJ2502" s="94">
        <v>5.696508512875454E-4</v>
      </c>
      <c r="AK2502" s="94">
        <v>3.6982248520710064E-4</v>
      </c>
      <c r="AL2502" s="79"/>
      <c r="AM2502" s="2" t="s">
        <v>6007</v>
      </c>
    </row>
    <row r="2503">
      <c r="A2503" s="54">
        <v>46133.0</v>
      </c>
      <c r="B2503" s="54">
        <v>46134.0</v>
      </c>
      <c r="C2503" s="2" t="s">
        <v>932</v>
      </c>
      <c r="D2503" s="2" t="s">
        <v>146</v>
      </c>
      <c r="E2503" s="2" t="s">
        <v>303</v>
      </c>
      <c r="F2503" s="53">
        <v>0.0</v>
      </c>
      <c r="G2503" s="53">
        <v>0.0</v>
      </c>
      <c r="H2503" s="53">
        <v>0.0</v>
      </c>
      <c r="I2503" s="53">
        <v>0.0</v>
      </c>
      <c r="J2503" s="53">
        <v>0.0032897601123650084</v>
      </c>
      <c r="K2503" s="2" t="s">
        <v>208</v>
      </c>
      <c r="L2503" s="53">
        <v>1.0</v>
      </c>
      <c r="M2503" s="2" t="s">
        <v>3369</v>
      </c>
      <c r="N2503" s="2" t="s">
        <v>3360</v>
      </c>
      <c r="O2503" s="55"/>
      <c r="AB2503" s="2" t="s">
        <v>164</v>
      </c>
      <c r="AC2503" s="2" t="s">
        <v>3361</v>
      </c>
      <c r="AD2503" s="2" t="s">
        <v>3362</v>
      </c>
      <c r="AE2503" s="2" t="s">
        <v>3363</v>
      </c>
      <c r="AF2503" s="93"/>
      <c r="AG2503" s="2" t="s">
        <v>3364</v>
      </c>
      <c r="AH2503" s="2" t="s">
        <v>3365</v>
      </c>
      <c r="AI2503" s="2">
        <v>0.0</v>
      </c>
      <c r="AJ2503" s="94">
        <v>1.0822521596907832E-5</v>
      </c>
      <c r="AK2503" s="94">
        <v>0.0</v>
      </c>
      <c r="AL2503" s="79"/>
      <c r="AM2503" s="2" t="s">
        <v>6008</v>
      </c>
    </row>
    <row r="2504">
      <c r="A2504" s="54">
        <v>46133.0</v>
      </c>
      <c r="B2504" s="54">
        <v>46134.0</v>
      </c>
      <c r="C2504" s="2" t="s">
        <v>450</v>
      </c>
      <c r="D2504" s="2" t="s">
        <v>146</v>
      </c>
      <c r="E2504" s="2" t="s">
        <v>303</v>
      </c>
      <c r="F2504" s="53">
        <v>0.0</v>
      </c>
      <c r="G2504" s="53">
        <v>0.0</v>
      </c>
      <c r="H2504" s="53">
        <v>0.0</v>
      </c>
      <c r="I2504" s="53">
        <v>0.0</v>
      </c>
      <c r="J2504" s="53">
        <v>0.001918927537984727</v>
      </c>
      <c r="K2504" s="2" t="s">
        <v>3531</v>
      </c>
      <c r="L2504" s="53">
        <v>0.0</v>
      </c>
      <c r="M2504" s="2" t="s">
        <v>3369</v>
      </c>
      <c r="N2504" s="2" t="s">
        <v>3360</v>
      </c>
      <c r="O2504" s="55"/>
      <c r="AB2504" s="2" t="s">
        <v>164</v>
      </c>
      <c r="AC2504" s="2" t="s">
        <v>3361</v>
      </c>
      <c r="AD2504" s="2" t="s">
        <v>3362</v>
      </c>
      <c r="AE2504" s="2" t="s">
        <v>3363</v>
      </c>
      <c r="AF2504" s="93"/>
      <c r="AG2504" s="2" t="s">
        <v>3364</v>
      </c>
      <c r="AH2504" s="2" t="s">
        <v>3365</v>
      </c>
      <c r="AI2504" s="2">
        <v>0.0</v>
      </c>
      <c r="AJ2504" s="94">
        <v>3.682282896036126E-6</v>
      </c>
      <c r="AK2504" s="94">
        <v>0.0</v>
      </c>
      <c r="AL2504" s="79"/>
      <c r="AM2504" s="2" t="s">
        <v>6009</v>
      </c>
    </row>
    <row r="2505">
      <c r="A2505" s="54">
        <v>46133.0</v>
      </c>
      <c r="B2505" s="54">
        <v>46134.0</v>
      </c>
      <c r="C2505" s="2" t="s">
        <v>515</v>
      </c>
      <c r="D2505" s="2" t="s">
        <v>146</v>
      </c>
      <c r="E2505" s="2" t="s">
        <v>303</v>
      </c>
      <c r="F2505" s="53">
        <v>0.0</v>
      </c>
      <c r="G2505" s="53">
        <v>0.0</v>
      </c>
      <c r="H2505" s="53">
        <v>0.0</v>
      </c>
      <c r="I2505" s="53">
        <v>0.0</v>
      </c>
      <c r="J2505" s="53">
        <v>0.0030421912843476163</v>
      </c>
      <c r="K2505" s="2" t="s">
        <v>3531</v>
      </c>
      <c r="L2505" s="53">
        <v>0.0</v>
      </c>
      <c r="M2505" s="2" t="s">
        <v>3369</v>
      </c>
      <c r="N2505" s="2" t="s">
        <v>3360</v>
      </c>
      <c r="O2505" s="55"/>
      <c r="AB2505" s="2" t="s">
        <v>164</v>
      </c>
      <c r="AC2505" s="2" t="s">
        <v>3361</v>
      </c>
      <c r="AD2505" s="2" t="s">
        <v>3362</v>
      </c>
      <c r="AE2505" s="2" t="s">
        <v>3363</v>
      </c>
      <c r="AF2505" s="93"/>
      <c r="AG2505" s="2" t="s">
        <v>3364</v>
      </c>
      <c r="AH2505" s="2" t="s">
        <v>3365</v>
      </c>
      <c r="AI2505" s="2">
        <v>0.0</v>
      </c>
      <c r="AJ2505" s="94">
        <v>9.254927810560599E-6</v>
      </c>
      <c r="AK2505" s="94">
        <v>0.0</v>
      </c>
      <c r="AL2505" s="79"/>
      <c r="AM2505" s="2" t="s">
        <v>6010</v>
      </c>
    </row>
    <row r="2506">
      <c r="A2506" s="54">
        <v>46133.0</v>
      </c>
      <c r="B2506" s="54">
        <v>46134.0</v>
      </c>
      <c r="C2506" s="2" t="s">
        <v>1189</v>
      </c>
      <c r="D2506" s="2" t="s">
        <v>146</v>
      </c>
      <c r="E2506" s="2" t="s">
        <v>303</v>
      </c>
      <c r="F2506" s="53">
        <v>0.0</v>
      </c>
      <c r="G2506" s="53">
        <v>0.0</v>
      </c>
      <c r="H2506" s="53">
        <v>0.0</v>
      </c>
      <c r="I2506" s="53">
        <v>0.0</v>
      </c>
      <c r="J2506" s="53">
        <v>0.0</v>
      </c>
      <c r="K2506" s="2" t="s">
        <v>3531</v>
      </c>
      <c r="L2506" s="53">
        <v>0.0</v>
      </c>
      <c r="M2506" s="2" t="s">
        <v>3369</v>
      </c>
      <c r="N2506" s="2" t="s">
        <v>3360</v>
      </c>
      <c r="O2506" s="55"/>
      <c r="AB2506" s="2" t="s">
        <v>164</v>
      </c>
      <c r="AC2506" s="2" t="s">
        <v>3361</v>
      </c>
      <c r="AD2506" s="2" t="s">
        <v>3362</v>
      </c>
      <c r="AE2506" s="2" t="s">
        <v>3363</v>
      </c>
      <c r="AF2506" s="93"/>
      <c r="AG2506" s="101" t="s">
        <v>3364</v>
      </c>
      <c r="AH2506" s="101" t="s">
        <v>3365</v>
      </c>
      <c r="AI2506" s="2">
        <v>0.0</v>
      </c>
      <c r="AJ2506" s="94">
        <v>0.0</v>
      </c>
      <c r="AK2506" s="94">
        <v>0.0</v>
      </c>
      <c r="AL2506" s="79"/>
      <c r="AM2506" s="2" t="s">
        <v>6011</v>
      </c>
    </row>
    <row r="2507">
      <c r="A2507" s="54">
        <v>46134.0</v>
      </c>
      <c r="B2507" s="54">
        <v>46135.0</v>
      </c>
      <c r="C2507" s="2" t="s">
        <v>178</v>
      </c>
      <c r="D2507" s="2" t="s">
        <v>146</v>
      </c>
      <c r="E2507" s="2" t="s">
        <v>148</v>
      </c>
      <c r="F2507" s="53">
        <v>0.125</v>
      </c>
      <c r="G2507" s="53">
        <v>0.08333333333333333</v>
      </c>
      <c r="H2507" s="53">
        <v>0.04</v>
      </c>
      <c r="I2507" s="53">
        <v>0.019230769230769232</v>
      </c>
      <c r="J2507" s="53">
        <v>0.032885146660016726</v>
      </c>
      <c r="K2507" s="2" t="s">
        <v>148</v>
      </c>
      <c r="L2507" s="53">
        <v>1.0</v>
      </c>
      <c r="M2507" s="2" t="s">
        <v>5986</v>
      </c>
      <c r="N2507" s="2" t="s">
        <v>3360</v>
      </c>
      <c r="O2507" s="55"/>
      <c r="AB2507" s="2" t="s">
        <v>164</v>
      </c>
      <c r="AC2507" s="2" t="s">
        <v>3361</v>
      </c>
      <c r="AD2507" s="2" t="s">
        <v>3362</v>
      </c>
      <c r="AE2507" s="2" t="s">
        <v>3363</v>
      </c>
      <c r="AF2507" s="93"/>
      <c r="AG2507" s="2" t="s">
        <v>3364</v>
      </c>
      <c r="AH2507" s="2" t="s">
        <v>3365</v>
      </c>
      <c r="AI2507" s="2">
        <v>0.0</v>
      </c>
      <c r="AJ2507" s="94">
        <v>0.0010814328708508092</v>
      </c>
      <c r="AK2507" s="94">
        <v>3.6982248520710064E-4</v>
      </c>
      <c r="AL2507" s="79"/>
      <c r="AM2507" s="2" t="s">
        <v>6012</v>
      </c>
    </row>
    <row r="2508">
      <c r="A2508" s="54">
        <v>46134.0</v>
      </c>
      <c r="B2508" s="54">
        <v>46135.0</v>
      </c>
      <c r="C2508" s="2" t="s">
        <v>932</v>
      </c>
      <c r="D2508" s="2" t="s">
        <v>146</v>
      </c>
      <c r="E2508" s="2" t="s">
        <v>148</v>
      </c>
      <c r="F2508" s="53">
        <v>0.0</v>
      </c>
      <c r="G2508" s="53">
        <v>0.0</v>
      </c>
      <c r="H2508" s="53">
        <v>0.0</v>
      </c>
      <c r="I2508" s="53">
        <v>0.0</v>
      </c>
      <c r="J2508" s="53">
        <v>0.003264520896000919</v>
      </c>
      <c r="K2508" s="2" t="s">
        <v>208</v>
      </c>
      <c r="L2508" s="53">
        <v>1.0</v>
      </c>
      <c r="M2508" s="2" t="s">
        <v>3369</v>
      </c>
      <c r="N2508" s="2" t="s">
        <v>3360</v>
      </c>
      <c r="O2508" s="55"/>
      <c r="AB2508" s="2" t="s">
        <v>164</v>
      </c>
      <c r="AC2508" s="2" t="s">
        <v>3361</v>
      </c>
      <c r="AD2508" s="2" t="s">
        <v>3362</v>
      </c>
      <c r="AE2508" s="2" t="s">
        <v>3363</v>
      </c>
      <c r="AF2508" s="93"/>
      <c r="AG2508" s="2" t="s">
        <v>3364</v>
      </c>
      <c r="AH2508" s="2" t="s">
        <v>3365</v>
      </c>
      <c r="AI2508" s="2">
        <v>0.0</v>
      </c>
      <c r="AJ2508" s="94">
        <v>1.0657096680426644E-5</v>
      </c>
      <c r="AK2508" s="94">
        <v>0.0</v>
      </c>
      <c r="AL2508" s="79"/>
      <c r="AM2508" s="2" t="s">
        <v>6013</v>
      </c>
    </row>
    <row r="2509">
      <c r="A2509" s="54">
        <v>46134.0</v>
      </c>
      <c r="B2509" s="54">
        <v>46135.0</v>
      </c>
      <c r="C2509" s="2" t="s">
        <v>450</v>
      </c>
      <c r="D2509" s="2" t="s">
        <v>146</v>
      </c>
      <c r="E2509" s="2" t="s">
        <v>148</v>
      </c>
      <c r="F2509" s="53">
        <v>0.0</v>
      </c>
      <c r="G2509" s="53">
        <v>0.0</v>
      </c>
      <c r="H2509" s="53">
        <v>0.0</v>
      </c>
      <c r="I2509" s="53">
        <v>0.0</v>
      </c>
      <c r="J2509" s="53">
        <v>0.0019042054227957903</v>
      </c>
      <c r="K2509" s="2" t="s">
        <v>3531</v>
      </c>
      <c r="L2509" s="53">
        <v>0.0</v>
      </c>
      <c r="M2509" s="2" t="s">
        <v>3369</v>
      </c>
      <c r="N2509" s="2" t="s">
        <v>3360</v>
      </c>
      <c r="O2509" s="55"/>
      <c r="AB2509" s="2" t="s">
        <v>164</v>
      </c>
      <c r="AC2509" s="2" t="s">
        <v>3361</v>
      </c>
      <c r="AD2509" s="2" t="s">
        <v>3362</v>
      </c>
      <c r="AE2509" s="2" t="s">
        <v>3363</v>
      </c>
      <c r="AF2509" s="93"/>
      <c r="AG2509" s="2" t="s">
        <v>3364</v>
      </c>
      <c r="AH2509" s="2" t="s">
        <v>3365</v>
      </c>
      <c r="AI2509" s="2">
        <v>0.0</v>
      </c>
      <c r="AJ2509" s="94">
        <v>3.6259982922048946E-6</v>
      </c>
      <c r="AK2509" s="94">
        <v>0.0</v>
      </c>
      <c r="AL2509" s="79"/>
      <c r="AM2509" s="2" t="s">
        <v>6014</v>
      </c>
    </row>
    <row r="2510">
      <c r="A2510" s="54">
        <v>46134.0</v>
      </c>
      <c r="B2510" s="54">
        <v>46135.0</v>
      </c>
      <c r="C2510" s="2" t="s">
        <v>515</v>
      </c>
      <c r="D2510" s="2" t="s">
        <v>146</v>
      </c>
      <c r="E2510" s="2" t="s">
        <v>148</v>
      </c>
      <c r="F2510" s="53">
        <v>0.0</v>
      </c>
      <c r="G2510" s="53">
        <v>0.0</v>
      </c>
      <c r="H2510" s="53">
        <v>0.04</v>
      </c>
      <c r="I2510" s="53">
        <v>0.019230769230769232</v>
      </c>
      <c r="J2510" s="53">
        <v>0.016879174768192073</v>
      </c>
      <c r="K2510" s="2" t="s">
        <v>3531</v>
      </c>
      <c r="L2510" s="53">
        <v>0.0</v>
      </c>
      <c r="M2510" s="2" t="s">
        <v>3369</v>
      </c>
      <c r="N2510" s="2" t="s">
        <v>3360</v>
      </c>
      <c r="O2510" s="55"/>
      <c r="AB2510" s="2" t="s">
        <v>164</v>
      </c>
      <c r="AC2510" s="2" t="s">
        <v>3361</v>
      </c>
      <c r="AD2510" s="2" t="s">
        <v>3362</v>
      </c>
      <c r="AE2510" s="2" t="s">
        <v>3363</v>
      </c>
      <c r="AF2510" s="93"/>
      <c r="AG2510" s="2" t="s">
        <v>3364</v>
      </c>
      <c r="AH2510" s="2" t="s">
        <v>3365</v>
      </c>
      <c r="AI2510" s="2">
        <v>0.0</v>
      </c>
      <c r="AJ2510" s="94">
        <v>2.8490654085517193E-4</v>
      </c>
      <c r="AK2510" s="94">
        <v>3.6982248520710064E-4</v>
      </c>
      <c r="AL2510" s="79"/>
      <c r="AM2510" s="2" t="s">
        <v>6015</v>
      </c>
    </row>
    <row r="2511">
      <c r="A2511" s="54">
        <v>46134.0</v>
      </c>
      <c r="B2511" s="54">
        <v>46135.0</v>
      </c>
      <c r="C2511" s="2" t="s">
        <v>1189</v>
      </c>
      <c r="D2511" s="2" t="s">
        <v>146</v>
      </c>
      <c r="E2511" s="2" t="s">
        <v>148</v>
      </c>
      <c r="F2511" s="53">
        <v>0.0</v>
      </c>
      <c r="G2511" s="53">
        <v>0.0</v>
      </c>
      <c r="H2511" s="53">
        <v>0.0</v>
      </c>
      <c r="I2511" s="53">
        <v>0.0</v>
      </c>
      <c r="J2511" s="53">
        <v>0.0</v>
      </c>
      <c r="K2511" s="2" t="s">
        <v>3531</v>
      </c>
      <c r="L2511" s="53">
        <v>0.0</v>
      </c>
      <c r="M2511" s="2" t="s">
        <v>3369</v>
      </c>
      <c r="N2511" s="2" t="s">
        <v>3360</v>
      </c>
      <c r="O2511" s="55"/>
      <c r="AB2511" s="2" t="s">
        <v>164</v>
      </c>
      <c r="AC2511" s="2" t="s">
        <v>3361</v>
      </c>
      <c r="AD2511" s="2" t="s">
        <v>3362</v>
      </c>
      <c r="AE2511" s="2" t="s">
        <v>3363</v>
      </c>
      <c r="AF2511" s="93"/>
      <c r="AG2511" s="101" t="s">
        <v>3364</v>
      </c>
      <c r="AH2511" s="101" t="s">
        <v>3365</v>
      </c>
      <c r="AI2511" s="2">
        <v>0.0</v>
      </c>
      <c r="AJ2511" s="94">
        <v>0.0</v>
      </c>
      <c r="AK2511" s="94">
        <v>0.0</v>
      </c>
      <c r="AL2511" s="79"/>
      <c r="AM2511" s="2" t="s">
        <v>6016</v>
      </c>
    </row>
    <row r="2512">
      <c r="A2512" s="54">
        <v>46135.0</v>
      </c>
      <c r="B2512" s="54">
        <v>46136.0</v>
      </c>
      <c r="C2512" s="2" t="s">
        <v>178</v>
      </c>
      <c r="D2512" s="2" t="s">
        <v>146</v>
      </c>
      <c r="E2512" s="2" t="s">
        <v>196</v>
      </c>
      <c r="F2512" s="53">
        <v>0.0</v>
      </c>
      <c r="G2512" s="53">
        <v>0.08333333333333333</v>
      </c>
      <c r="H2512" s="53">
        <v>0.12</v>
      </c>
      <c r="I2512" s="53">
        <v>0.057692307692307696</v>
      </c>
      <c r="J2512" s="53">
        <v>0.057351023558334636</v>
      </c>
      <c r="K2512" s="2" t="s">
        <v>3531</v>
      </c>
      <c r="L2512" s="53">
        <v>0.0</v>
      </c>
      <c r="M2512" s="2" t="s">
        <v>3369</v>
      </c>
      <c r="N2512" s="2" t="s">
        <v>3360</v>
      </c>
      <c r="O2512" s="55"/>
      <c r="AB2512" s="2" t="s">
        <v>164</v>
      </c>
      <c r="AC2512" s="2" t="s">
        <v>3361</v>
      </c>
      <c r="AD2512" s="2" t="s">
        <v>3362</v>
      </c>
      <c r="AE2512" s="2" t="s">
        <v>3363</v>
      </c>
      <c r="AF2512" s="93"/>
      <c r="AG2512" s="2" t="s">
        <v>3364</v>
      </c>
      <c r="AH2512" s="2" t="s">
        <v>3365</v>
      </c>
      <c r="AI2512" s="2">
        <v>0.0</v>
      </c>
      <c r="AJ2512" s="94">
        <v>0.0032891399031886545</v>
      </c>
      <c r="AK2512" s="94">
        <v>0.003328402366863906</v>
      </c>
      <c r="AL2512" s="79"/>
      <c r="AM2512" s="2" t="s">
        <v>6017</v>
      </c>
    </row>
    <row r="2513">
      <c r="A2513" s="54">
        <v>46135.0</v>
      </c>
      <c r="B2513" s="54">
        <v>46136.0</v>
      </c>
      <c r="C2513" s="2" t="s">
        <v>932</v>
      </c>
      <c r="D2513" s="2" t="s">
        <v>146</v>
      </c>
      <c r="E2513" s="2" t="s">
        <v>196</v>
      </c>
      <c r="F2513" s="53">
        <v>0.0</v>
      </c>
      <c r="G2513" s="53">
        <v>0.0</v>
      </c>
      <c r="H2513" s="53">
        <v>0.0</v>
      </c>
      <c r="I2513" s="53">
        <v>0.0</v>
      </c>
      <c r="J2513" s="53">
        <v>0.003239475316261056</v>
      </c>
      <c r="K2513" s="2" t="s">
        <v>208</v>
      </c>
      <c r="L2513" s="53">
        <v>1.0</v>
      </c>
      <c r="M2513" s="2" t="s">
        <v>3369</v>
      </c>
      <c r="N2513" s="2" t="s">
        <v>3360</v>
      </c>
      <c r="O2513" s="55"/>
      <c r="AB2513" s="2" t="s">
        <v>164</v>
      </c>
      <c r="AC2513" s="2" t="s">
        <v>3361</v>
      </c>
      <c r="AD2513" s="2" t="s">
        <v>3362</v>
      </c>
      <c r="AE2513" s="2" t="s">
        <v>3363</v>
      </c>
      <c r="AF2513" s="93"/>
      <c r="AG2513" s="2" t="s">
        <v>3364</v>
      </c>
      <c r="AH2513" s="2" t="s">
        <v>3365</v>
      </c>
      <c r="AI2513" s="2">
        <v>0.0</v>
      </c>
      <c r="AJ2513" s="94">
        <v>1.0494200324664668E-5</v>
      </c>
      <c r="AK2513" s="94">
        <v>0.0</v>
      </c>
      <c r="AL2513" s="79"/>
      <c r="AM2513" s="2" t="s">
        <v>6018</v>
      </c>
    </row>
    <row r="2514">
      <c r="A2514" s="54">
        <v>46135.0</v>
      </c>
      <c r="B2514" s="54">
        <v>46136.0</v>
      </c>
      <c r="C2514" s="2" t="s">
        <v>450</v>
      </c>
      <c r="D2514" s="2" t="s">
        <v>146</v>
      </c>
      <c r="E2514" s="2" t="s">
        <v>196</v>
      </c>
      <c r="F2514" s="53">
        <v>0.0</v>
      </c>
      <c r="G2514" s="53">
        <v>0.0</v>
      </c>
      <c r="H2514" s="53">
        <v>0.0</v>
      </c>
      <c r="I2514" s="53">
        <v>0.019230769230769232</v>
      </c>
      <c r="J2514" s="53">
        <v>0.008063668404264594</v>
      </c>
      <c r="K2514" s="2" t="s">
        <v>3531</v>
      </c>
      <c r="L2514" s="53">
        <v>0.0</v>
      </c>
      <c r="M2514" s="2" t="s">
        <v>3369</v>
      </c>
      <c r="N2514" s="2" t="s">
        <v>3360</v>
      </c>
      <c r="O2514" s="55"/>
      <c r="AB2514" s="2" t="s">
        <v>164</v>
      </c>
      <c r="AC2514" s="2" t="s">
        <v>3361</v>
      </c>
      <c r="AD2514" s="2" t="s">
        <v>3362</v>
      </c>
      <c r="AE2514" s="2" t="s">
        <v>3363</v>
      </c>
      <c r="AF2514" s="93"/>
      <c r="AG2514" s="2" t="s">
        <v>3364</v>
      </c>
      <c r="AH2514" s="2" t="s">
        <v>3365</v>
      </c>
      <c r="AI2514" s="2">
        <v>0.0</v>
      </c>
      <c r="AJ2514" s="94">
        <v>6.50227481339351E-5</v>
      </c>
      <c r="AK2514" s="94">
        <v>3.6982248520710064E-4</v>
      </c>
      <c r="AL2514" s="79"/>
      <c r="AM2514" s="2" t="s">
        <v>6019</v>
      </c>
    </row>
    <row r="2515">
      <c r="A2515" s="54">
        <v>46135.0</v>
      </c>
      <c r="B2515" s="54">
        <v>46136.0</v>
      </c>
      <c r="C2515" s="2" t="s">
        <v>515</v>
      </c>
      <c r="D2515" s="2" t="s">
        <v>146</v>
      </c>
      <c r="E2515" s="2" t="s">
        <v>196</v>
      </c>
      <c r="F2515" s="53">
        <v>0.0</v>
      </c>
      <c r="G2515" s="53">
        <v>0.0</v>
      </c>
      <c r="H2515" s="53">
        <v>0.0</v>
      </c>
      <c r="I2515" s="53">
        <v>0.0</v>
      </c>
      <c r="J2515" s="53">
        <v>0.002995690638945643</v>
      </c>
      <c r="K2515" s="2" t="s">
        <v>3531</v>
      </c>
      <c r="L2515" s="53">
        <v>0.0</v>
      </c>
      <c r="M2515" s="2" t="s">
        <v>3369</v>
      </c>
      <c r="N2515" s="2" t="s">
        <v>3360</v>
      </c>
      <c r="O2515" s="55"/>
      <c r="AB2515" s="2" t="s">
        <v>164</v>
      </c>
      <c r="AC2515" s="2" t="s">
        <v>3361</v>
      </c>
      <c r="AD2515" s="2" t="s">
        <v>3362</v>
      </c>
      <c r="AE2515" s="2" t="s">
        <v>3363</v>
      </c>
      <c r="AF2515" s="93"/>
      <c r="AG2515" s="2" t="s">
        <v>3364</v>
      </c>
      <c r="AH2515" s="2" t="s">
        <v>3365</v>
      </c>
      <c r="AI2515" s="2">
        <v>0.0</v>
      </c>
      <c r="AJ2515" s="94">
        <v>8.974162404266554E-6</v>
      </c>
      <c r="AK2515" s="94">
        <v>0.0</v>
      </c>
      <c r="AL2515" s="79"/>
      <c r="AM2515" s="2" t="s">
        <v>6020</v>
      </c>
    </row>
    <row r="2516">
      <c r="A2516" s="54">
        <v>46135.0</v>
      </c>
      <c r="B2516" s="54">
        <v>46136.0</v>
      </c>
      <c r="C2516" s="2" t="s">
        <v>1189</v>
      </c>
      <c r="D2516" s="2" t="s">
        <v>146</v>
      </c>
      <c r="E2516" s="2" t="s">
        <v>196</v>
      </c>
      <c r="F2516" s="53">
        <v>0.0</v>
      </c>
      <c r="G2516" s="53">
        <v>0.0</v>
      </c>
      <c r="H2516" s="53">
        <v>0.0</v>
      </c>
      <c r="I2516" s="53">
        <v>0.0</v>
      </c>
      <c r="J2516" s="53">
        <v>0.0</v>
      </c>
      <c r="K2516" s="2" t="s">
        <v>3531</v>
      </c>
      <c r="L2516" s="53">
        <v>0.0</v>
      </c>
      <c r="M2516" s="2" t="s">
        <v>3369</v>
      </c>
      <c r="N2516" s="2" t="s">
        <v>3360</v>
      </c>
      <c r="O2516" s="55"/>
      <c r="AB2516" s="2" t="s">
        <v>164</v>
      </c>
      <c r="AC2516" s="2" t="s">
        <v>3361</v>
      </c>
      <c r="AD2516" s="2" t="s">
        <v>3362</v>
      </c>
      <c r="AE2516" s="2" t="s">
        <v>3363</v>
      </c>
      <c r="AF2516" s="93"/>
      <c r="AG2516" s="101" t="s">
        <v>3364</v>
      </c>
      <c r="AH2516" s="101" t="s">
        <v>3365</v>
      </c>
      <c r="AI2516" s="2">
        <v>0.0</v>
      </c>
      <c r="AJ2516" s="94">
        <v>0.0</v>
      </c>
      <c r="AK2516" s="94">
        <v>0.0</v>
      </c>
      <c r="AL2516" s="79"/>
      <c r="AM2516" s="2" t="s">
        <v>6021</v>
      </c>
    </row>
    <row r="2517">
      <c r="A2517" s="54">
        <v>46136.0</v>
      </c>
      <c r="B2517" s="54">
        <v>46137.0</v>
      </c>
      <c r="C2517" s="2" t="s">
        <v>178</v>
      </c>
      <c r="D2517" s="2" t="s">
        <v>146</v>
      </c>
      <c r="E2517" s="2" t="s">
        <v>288</v>
      </c>
      <c r="F2517" s="53">
        <v>0.0</v>
      </c>
      <c r="G2517" s="53">
        <v>0.0</v>
      </c>
      <c r="H2517" s="53">
        <v>0.04</v>
      </c>
      <c r="I2517" s="53">
        <v>0.038461538461538464</v>
      </c>
      <c r="J2517" s="53">
        <v>0.03175067935065136</v>
      </c>
      <c r="K2517" s="2" t="s">
        <v>3531</v>
      </c>
      <c r="L2517" s="53">
        <v>0.0</v>
      </c>
      <c r="M2517" s="2" t="s">
        <v>3369</v>
      </c>
      <c r="N2517" s="2" t="s">
        <v>3360</v>
      </c>
      <c r="O2517" s="55"/>
      <c r="AB2517" s="2" t="s">
        <v>153</v>
      </c>
      <c r="AC2517" s="2" t="s">
        <v>6022</v>
      </c>
      <c r="AD2517" s="2" t="s">
        <v>3362</v>
      </c>
      <c r="AE2517" s="2" t="s">
        <v>3363</v>
      </c>
      <c r="AF2517" s="93"/>
      <c r="AG2517" s="2" t="s">
        <v>3364</v>
      </c>
      <c r="AH2517" s="2" t="s">
        <v>3365</v>
      </c>
      <c r="AI2517" s="2">
        <v>1.0</v>
      </c>
      <c r="AJ2517" s="94">
        <v>0.9375067469379252</v>
      </c>
      <c r="AK2517" s="94">
        <v>0.9245562130177515</v>
      </c>
      <c r="AL2517" s="79"/>
      <c r="AM2517" s="2" t="s">
        <v>6023</v>
      </c>
    </row>
    <row r="2518">
      <c r="A2518" s="54">
        <v>46136.0</v>
      </c>
      <c r="B2518" s="54">
        <v>46137.0</v>
      </c>
      <c r="C2518" s="2" t="s">
        <v>932</v>
      </c>
      <c r="D2518" s="2" t="s">
        <v>146</v>
      </c>
      <c r="E2518" s="2" t="s">
        <v>288</v>
      </c>
      <c r="F2518" s="53">
        <v>0.0</v>
      </c>
      <c r="G2518" s="53">
        <v>0.0</v>
      </c>
      <c r="H2518" s="53">
        <v>0.0</v>
      </c>
      <c r="I2518" s="53">
        <v>0.0</v>
      </c>
      <c r="J2518" s="53">
        <v>0.003214621887554833</v>
      </c>
      <c r="K2518" s="2" t="s">
        <v>208</v>
      </c>
      <c r="L2518" s="53">
        <v>1.0</v>
      </c>
      <c r="M2518" s="2" t="s">
        <v>3369</v>
      </c>
      <c r="N2518" s="2" t="s">
        <v>3360</v>
      </c>
      <c r="O2518" s="55"/>
      <c r="AB2518" s="2" t="s">
        <v>164</v>
      </c>
      <c r="AC2518" s="2" t="s">
        <v>3361</v>
      </c>
      <c r="AD2518" s="2" t="s">
        <v>3362</v>
      </c>
      <c r="AE2518" s="2" t="s">
        <v>3363</v>
      </c>
      <c r="AF2518" s="93"/>
      <c r="AG2518" s="2" t="s">
        <v>3364</v>
      </c>
      <c r="AH2518" s="2" t="s">
        <v>3365</v>
      </c>
      <c r="AI2518" s="2">
        <v>0.0</v>
      </c>
      <c r="AJ2518" s="94">
        <v>1.0333793879946598E-5</v>
      </c>
      <c r="AK2518" s="94">
        <v>0.0</v>
      </c>
      <c r="AL2518" s="79"/>
      <c r="AM2518" s="2" t="s">
        <v>6024</v>
      </c>
    </row>
    <row r="2519">
      <c r="A2519" s="54">
        <v>46136.0</v>
      </c>
      <c r="B2519" s="54">
        <v>46137.0</v>
      </c>
      <c r="C2519" s="2" t="s">
        <v>450</v>
      </c>
      <c r="D2519" s="2" t="s">
        <v>146</v>
      </c>
      <c r="E2519" s="2" t="s">
        <v>288</v>
      </c>
      <c r="F2519" s="53">
        <v>0.0</v>
      </c>
      <c r="G2519" s="53">
        <v>0.0</v>
      </c>
      <c r="H2519" s="53">
        <v>0.0</v>
      </c>
      <c r="I2519" s="53">
        <v>0.0</v>
      </c>
      <c r="J2519" s="53">
        <v>0.0018750991724447612</v>
      </c>
      <c r="K2519" s="2" t="s">
        <v>3531</v>
      </c>
      <c r="L2519" s="53">
        <v>0.0</v>
      </c>
      <c r="M2519" s="2" t="s">
        <v>3369</v>
      </c>
      <c r="N2519" s="2" t="s">
        <v>3360</v>
      </c>
      <c r="O2519" s="55"/>
      <c r="AB2519" s="2" t="s">
        <v>164</v>
      </c>
      <c r="AC2519" s="2" t="s">
        <v>3361</v>
      </c>
      <c r="AD2519" s="2" t="s">
        <v>3362</v>
      </c>
      <c r="AE2519" s="2" t="s">
        <v>3363</v>
      </c>
      <c r="AF2519" s="93"/>
      <c r="AG2519" s="2" t="s">
        <v>3364</v>
      </c>
      <c r="AH2519" s="2" t="s">
        <v>3365</v>
      </c>
      <c r="AI2519" s="2">
        <v>0.0</v>
      </c>
      <c r="AJ2519" s="94">
        <v>3.5159969065030286E-6</v>
      </c>
      <c r="AK2519" s="94">
        <v>0.0</v>
      </c>
      <c r="AL2519" s="79"/>
      <c r="AM2519" s="2" t="s">
        <v>6025</v>
      </c>
    </row>
    <row r="2520">
      <c r="A2520" s="54">
        <v>46136.0</v>
      </c>
      <c r="B2520" s="54">
        <v>46137.0</v>
      </c>
      <c r="C2520" s="2" t="s">
        <v>515</v>
      </c>
      <c r="D2520" s="2" t="s">
        <v>146</v>
      </c>
      <c r="E2520" s="2" t="s">
        <v>288</v>
      </c>
      <c r="F2520" s="53">
        <v>0.0</v>
      </c>
      <c r="G2520" s="53">
        <v>0.0</v>
      </c>
      <c r="H2520" s="53">
        <v>0.04</v>
      </c>
      <c r="I2520" s="53">
        <v>0.019230769230769232</v>
      </c>
      <c r="J2520" s="53">
        <v>0.010632649457755581</v>
      </c>
      <c r="K2520" s="2" t="s">
        <v>3531</v>
      </c>
      <c r="L2520" s="53">
        <v>0.0</v>
      </c>
      <c r="M2520" s="2" t="s">
        <v>3369</v>
      </c>
      <c r="N2520" s="2" t="s">
        <v>3360</v>
      </c>
      <c r="O2520" s="55"/>
      <c r="AB2520" s="2" t="s">
        <v>164</v>
      </c>
      <c r="AC2520" s="2" t="s">
        <v>3361</v>
      </c>
      <c r="AD2520" s="2" t="s">
        <v>3362</v>
      </c>
      <c r="AE2520" s="2" t="s">
        <v>3363</v>
      </c>
      <c r="AF2520" s="93"/>
      <c r="AG2520" s="2" t="s">
        <v>3364</v>
      </c>
      <c r="AH2520" s="2" t="s">
        <v>3365</v>
      </c>
      <c r="AI2520" s="2">
        <v>0.0</v>
      </c>
      <c r="AJ2520" s="94">
        <v>1.1305323449151005E-4</v>
      </c>
      <c r="AK2520" s="94">
        <v>3.6982248520710064E-4</v>
      </c>
      <c r="AL2520" s="79"/>
      <c r="AM2520" s="2" t="s">
        <v>6026</v>
      </c>
    </row>
    <row r="2521">
      <c r="A2521" s="54">
        <v>46136.0</v>
      </c>
      <c r="B2521" s="54">
        <v>46137.0</v>
      </c>
      <c r="C2521" s="2" t="s">
        <v>1189</v>
      </c>
      <c r="D2521" s="2" t="s">
        <v>146</v>
      </c>
      <c r="E2521" s="2" t="s">
        <v>288</v>
      </c>
      <c r="F2521" s="53">
        <v>0.0</v>
      </c>
      <c r="G2521" s="53">
        <v>0.0</v>
      </c>
      <c r="H2521" s="53">
        <v>0.0</v>
      </c>
      <c r="I2521" s="53">
        <v>0.0</v>
      </c>
      <c r="J2521" s="53">
        <v>0.0</v>
      </c>
      <c r="K2521" s="2" t="s">
        <v>3531</v>
      </c>
      <c r="L2521" s="53">
        <v>0.0</v>
      </c>
      <c r="M2521" s="2" t="s">
        <v>3369</v>
      </c>
      <c r="N2521" s="2" t="s">
        <v>3360</v>
      </c>
      <c r="O2521" s="55"/>
      <c r="AB2521" s="2" t="s">
        <v>164</v>
      </c>
      <c r="AC2521" s="2" t="s">
        <v>3361</v>
      </c>
      <c r="AD2521" s="2" t="s">
        <v>3362</v>
      </c>
      <c r="AE2521" s="2" t="s">
        <v>3363</v>
      </c>
      <c r="AF2521" s="93"/>
      <c r="AG2521" s="101" t="s">
        <v>3364</v>
      </c>
      <c r="AH2521" s="101" t="s">
        <v>3365</v>
      </c>
      <c r="AI2521" s="2">
        <v>0.0</v>
      </c>
      <c r="AJ2521" s="94">
        <v>0.0</v>
      </c>
      <c r="AK2521" s="94">
        <v>0.0</v>
      </c>
      <c r="AL2521" s="79"/>
      <c r="AM2521" s="2" t="s">
        <v>6027</v>
      </c>
    </row>
    <row r="2522">
      <c r="A2522" s="54">
        <v>46137.0</v>
      </c>
      <c r="B2522" s="54">
        <v>46138.0</v>
      </c>
      <c r="C2522" s="2" t="s">
        <v>178</v>
      </c>
      <c r="D2522" s="2" t="s">
        <v>146</v>
      </c>
      <c r="E2522" s="2" t="s">
        <v>256</v>
      </c>
      <c r="F2522" s="53">
        <v>0.0</v>
      </c>
      <c r="G2522" s="53">
        <v>0.0</v>
      </c>
      <c r="H2522" s="53">
        <v>0.0</v>
      </c>
      <c r="I2522" s="53">
        <v>0.019230769230769232</v>
      </c>
      <c r="J2522" s="53">
        <v>0.021732530955134326</v>
      </c>
      <c r="K2522" s="2" t="s">
        <v>288</v>
      </c>
      <c r="L2522" s="53">
        <v>1.0</v>
      </c>
      <c r="M2522" s="2" t="s">
        <v>3447</v>
      </c>
      <c r="N2522" s="2" t="s">
        <v>3360</v>
      </c>
      <c r="O2522" s="55"/>
      <c r="AB2522" s="2" t="s">
        <v>164</v>
      </c>
      <c r="AC2522" s="2" t="s">
        <v>3361</v>
      </c>
      <c r="AD2522" s="2" t="s">
        <v>3362</v>
      </c>
      <c r="AE2522" s="2" t="s">
        <v>3363</v>
      </c>
      <c r="AF2522" s="93"/>
      <c r="AG2522" s="2" t="s">
        <v>3364</v>
      </c>
      <c r="AH2522" s="2" t="s">
        <v>3365</v>
      </c>
      <c r="AI2522" s="2">
        <v>0.0</v>
      </c>
      <c r="AJ2522" s="94">
        <v>4.723029017158717E-4</v>
      </c>
      <c r="AK2522" s="94">
        <v>3.6982248520710064E-4</v>
      </c>
      <c r="AL2522" s="79"/>
      <c r="AM2522" s="2" t="s">
        <v>6028</v>
      </c>
    </row>
    <row r="2523">
      <c r="A2523" s="54">
        <v>46137.0</v>
      </c>
      <c r="B2523" s="54">
        <v>46138.0</v>
      </c>
      <c r="C2523" s="2" t="s">
        <v>932</v>
      </c>
      <c r="D2523" s="2" t="s">
        <v>146</v>
      </c>
      <c r="E2523" s="2" t="s">
        <v>256</v>
      </c>
      <c r="F2523" s="53">
        <v>0.0</v>
      </c>
      <c r="G2523" s="53">
        <v>0.0</v>
      </c>
      <c r="H2523" s="53">
        <v>0.0</v>
      </c>
      <c r="I2523" s="53">
        <v>0.0</v>
      </c>
      <c r="J2523" s="53">
        <v>0.0031899591356891943</v>
      </c>
      <c r="K2523" s="2" t="s">
        <v>208</v>
      </c>
      <c r="L2523" s="53">
        <v>1.0</v>
      </c>
      <c r="M2523" s="2" t="s">
        <v>3369</v>
      </c>
      <c r="N2523" s="2" t="s">
        <v>3360</v>
      </c>
      <c r="O2523" s="55"/>
      <c r="AB2523" s="2" t="s">
        <v>164</v>
      </c>
      <c r="AC2523" s="2" t="s">
        <v>3361</v>
      </c>
      <c r="AD2523" s="2" t="s">
        <v>3362</v>
      </c>
      <c r="AE2523" s="2" t="s">
        <v>3363</v>
      </c>
      <c r="AF2523" s="93"/>
      <c r="AG2523" s="2" t="s">
        <v>3364</v>
      </c>
      <c r="AH2523" s="2" t="s">
        <v>3365</v>
      </c>
      <c r="AI2523" s="2">
        <v>0.0</v>
      </c>
      <c r="AJ2523" s="94">
        <v>1.017583928736695E-5</v>
      </c>
      <c r="AK2523" s="94">
        <v>0.0</v>
      </c>
      <c r="AL2523" s="79"/>
      <c r="AM2523" s="2" t="s">
        <v>6029</v>
      </c>
    </row>
    <row r="2524">
      <c r="A2524" s="54">
        <v>46137.0</v>
      </c>
      <c r="B2524" s="54">
        <v>46138.0</v>
      </c>
      <c r="C2524" s="2" t="s">
        <v>450</v>
      </c>
      <c r="D2524" s="2" t="s">
        <v>146</v>
      </c>
      <c r="E2524" s="2" t="s">
        <v>256</v>
      </c>
      <c r="F2524" s="53">
        <v>0.0</v>
      </c>
      <c r="G2524" s="53">
        <v>0.0</v>
      </c>
      <c r="H2524" s="53">
        <v>0.0</v>
      </c>
      <c r="I2524" s="53">
        <v>0.019230769230769232</v>
      </c>
      <c r="J2524" s="53">
        <v>0.009118630897420382</v>
      </c>
      <c r="K2524" s="2" t="s">
        <v>3531</v>
      </c>
      <c r="L2524" s="53">
        <v>0.0</v>
      </c>
      <c r="M2524" s="2" t="s">
        <v>3369</v>
      </c>
      <c r="N2524" s="2" t="s">
        <v>3360</v>
      </c>
      <c r="O2524" s="55"/>
      <c r="AB2524" s="2" t="s">
        <v>164</v>
      </c>
      <c r="AC2524" s="2" t="s">
        <v>3361</v>
      </c>
      <c r="AD2524" s="2" t="s">
        <v>3362</v>
      </c>
      <c r="AE2524" s="2" t="s">
        <v>3363</v>
      </c>
      <c r="AF2524" s="93"/>
      <c r="AG2524" s="2" t="s">
        <v>3364</v>
      </c>
      <c r="AH2524" s="2" t="s">
        <v>3365</v>
      </c>
      <c r="AI2524" s="2">
        <v>0.0</v>
      </c>
      <c r="AJ2524" s="94">
        <v>8.314942944338963E-5</v>
      </c>
      <c r="AK2524" s="94">
        <v>3.6982248520710064E-4</v>
      </c>
      <c r="AL2524" s="79"/>
      <c r="AM2524" s="2" t="s">
        <v>6030</v>
      </c>
    </row>
    <row r="2525">
      <c r="A2525" s="54">
        <v>46137.0</v>
      </c>
      <c r="B2525" s="54">
        <v>46138.0</v>
      </c>
      <c r="C2525" s="2" t="s">
        <v>515</v>
      </c>
      <c r="D2525" s="2" t="s">
        <v>146</v>
      </c>
      <c r="E2525" s="2" t="s">
        <v>256</v>
      </c>
      <c r="F2525" s="53">
        <v>0.0</v>
      </c>
      <c r="G2525" s="53">
        <v>0.0</v>
      </c>
      <c r="H2525" s="53">
        <v>0.0</v>
      </c>
      <c r="I2525" s="53">
        <v>0.0</v>
      </c>
      <c r="J2525" s="53">
        <v>0.002949900767397347</v>
      </c>
      <c r="K2525" s="2" t="s">
        <v>3531</v>
      </c>
      <c r="L2525" s="53">
        <v>0.0</v>
      </c>
      <c r="M2525" s="2" t="s">
        <v>3369</v>
      </c>
      <c r="N2525" s="2" t="s">
        <v>3360</v>
      </c>
      <c r="O2525" s="55"/>
      <c r="AB2525" s="2" t="s">
        <v>164</v>
      </c>
      <c r="AC2525" s="2" t="s">
        <v>3361</v>
      </c>
      <c r="AD2525" s="2" t="s">
        <v>3362</v>
      </c>
      <c r="AE2525" s="2" t="s">
        <v>3363</v>
      </c>
      <c r="AF2525" s="93"/>
      <c r="AG2525" s="2" t="s">
        <v>3364</v>
      </c>
      <c r="AH2525" s="2" t="s">
        <v>3365</v>
      </c>
      <c r="AI2525" s="2">
        <v>0.0</v>
      </c>
      <c r="AJ2525" s="94">
        <v>8.701914537491457E-6</v>
      </c>
      <c r="AK2525" s="94">
        <v>0.0</v>
      </c>
      <c r="AL2525" s="79"/>
      <c r="AM2525" s="2" t="s">
        <v>6031</v>
      </c>
    </row>
    <row r="2526">
      <c r="A2526" s="54">
        <v>46137.0</v>
      </c>
      <c r="B2526" s="54">
        <v>46138.0</v>
      </c>
      <c r="C2526" s="2" t="s">
        <v>1189</v>
      </c>
      <c r="D2526" s="2" t="s">
        <v>146</v>
      </c>
      <c r="E2526" s="2" t="s">
        <v>256</v>
      </c>
      <c r="F2526" s="53">
        <v>0.0</v>
      </c>
      <c r="G2526" s="53">
        <v>0.0</v>
      </c>
      <c r="H2526" s="53">
        <v>0.0</v>
      </c>
      <c r="I2526" s="53">
        <v>0.0</v>
      </c>
      <c r="J2526" s="53">
        <v>0.0</v>
      </c>
      <c r="K2526" s="2" t="s">
        <v>3531</v>
      </c>
      <c r="L2526" s="53">
        <v>0.0</v>
      </c>
      <c r="M2526" s="2" t="s">
        <v>3369</v>
      </c>
      <c r="N2526" s="2" t="s">
        <v>3360</v>
      </c>
      <c r="O2526" s="55"/>
      <c r="AB2526" s="2" t="s">
        <v>164</v>
      </c>
      <c r="AC2526" s="2" t="s">
        <v>3361</v>
      </c>
      <c r="AD2526" s="2" t="s">
        <v>3362</v>
      </c>
      <c r="AE2526" s="2" t="s">
        <v>3363</v>
      </c>
      <c r="AF2526" s="93"/>
      <c r="AG2526" s="101" t="s">
        <v>3364</v>
      </c>
      <c r="AH2526" s="101" t="s">
        <v>3365</v>
      </c>
      <c r="AI2526" s="2">
        <v>0.0</v>
      </c>
      <c r="AJ2526" s="94">
        <v>0.0</v>
      </c>
      <c r="AK2526" s="94">
        <v>0.0</v>
      </c>
      <c r="AL2526" s="79"/>
      <c r="AM2526" s="2" t="s">
        <v>6032</v>
      </c>
    </row>
    <row r="2527">
      <c r="A2527" s="54">
        <v>46138.0</v>
      </c>
      <c r="B2527" s="54">
        <v>46139.0</v>
      </c>
      <c r="C2527" s="2" t="s">
        <v>178</v>
      </c>
      <c r="D2527" s="2" t="s">
        <v>146</v>
      </c>
      <c r="E2527" s="2" t="s">
        <v>180</v>
      </c>
      <c r="F2527" s="53">
        <v>0.0</v>
      </c>
      <c r="G2527" s="53">
        <v>0.0</v>
      </c>
      <c r="H2527" s="53">
        <v>0.0</v>
      </c>
      <c r="I2527" s="53">
        <v>0.019230769230769232</v>
      </c>
      <c r="J2527" s="53">
        <v>0.019704525849576653</v>
      </c>
      <c r="K2527" s="2" t="s">
        <v>288</v>
      </c>
      <c r="L2527" s="53">
        <v>1.0</v>
      </c>
      <c r="M2527" s="2" t="s">
        <v>3447</v>
      </c>
      <c r="N2527" s="2" t="s">
        <v>3360</v>
      </c>
      <c r="O2527" s="55"/>
      <c r="AB2527" s="2" t="s">
        <v>164</v>
      </c>
      <c r="AC2527" s="2" t="s">
        <v>3361</v>
      </c>
      <c r="AD2527" s="2" t="s">
        <v>3362</v>
      </c>
      <c r="AE2527" s="2" t="s">
        <v>3363</v>
      </c>
      <c r="AF2527" s="93"/>
      <c r="AG2527" s="2" t="s">
        <v>3364</v>
      </c>
      <c r="AH2527" s="2" t="s">
        <v>3365</v>
      </c>
      <c r="AI2527" s="2">
        <v>0.0</v>
      </c>
      <c r="AJ2527" s="94">
        <v>3.882683389566345E-4</v>
      </c>
      <c r="AK2527" s="94">
        <v>3.6982248520710064E-4</v>
      </c>
      <c r="AL2527" s="79"/>
      <c r="AM2527" s="2" t="s">
        <v>6033</v>
      </c>
    </row>
    <row r="2528">
      <c r="A2528" s="54">
        <v>46138.0</v>
      </c>
      <c r="B2528" s="54">
        <v>46139.0</v>
      </c>
      <c r="C2528" s="2" t="s">
        <v>932</v>
      </c>
      <c r="D2528" s="2" t="s">
        <v>146</v>
      </c>
      <c r="E2528" s="2" t="s">
        <v>180</v>
      </c>
      <c r="F2528" s="53">
        <v>0.0</v>
      </c>
      <c r="G2528" s="53">
        <v>0.0</v>
      </c>
      <c r="H2528" s="53">
        <v>0.0</v>
      </c>
      <c r="I2528" s="53">
        <v>0.0</v>
      </c>
      <c r="J2528" s="53">
        <v>0.0031654855977811727</v>
      </c>
      <c r="K2528" s="2" t="s">
        <v>208</v>
      </c>
      <c r="L2528" s="53">
        <v>1.0</v>
      </c>
      <c r="M2528" s="2" t="s">
        <v>3369</v>
      </c>
      <c r="N2528" s="2" t="s">
        <v>3360</v>
      </c>
      <c r="O2528" s="55"/>
      <c r="AB2528" s="2" t="s">
        <v>164</v>
      </c>
      <c r="AC2528" s="2" t="s">
        <v>3361</v>
      </c>
      <c r="AD2528" s="2" t="s">
        <v>3362</v>
      </c>
      <c r="AE2528" s="2" t="s">
        <v>3363</v>
      </c>
      <c r="AF2528" s="93"/>
      <c r="AG2528" s="2" t="s">
        <v>3364</v>
      </c>
      <c r="AH2528" s="2" t="s">
        <v>3365</v>
      </c>
      <c r="AI2528" s="2">
        <v>0.0</v>
      </c>
      <c r="AJ2528" s="94">
        <v>1.0020299069760028E-5</v>
      </c>
      <c r="AK2528" s="94">
        <v>0.0</v>
      </c>
      <c r="AL2528" s="79"/>
      <c r="AM2528" s="2" t="s">
        <v>6034</v>
      </c>
    </row>
    <row r="2529">
      <c r="A2529" s="54">
        <v>46138.0</v>
      </c>
      <c r="B2529" s="54">
        <v>46139.0</v>
      </c>
      <c r="C2529" s="2" t="s">
        <v>450</v>
      </c>
      <c r="D2529" s="2" t="s">
        <v>146</v>
      </c>
      <c r="E2529" s="2" t="s">
        <v>180</v>
      </c>
      <c r="F2529" s="53">
        <v>0.0</v>
      </c>
      <c r="G2529" s="53">
        <v>0.0</v>
      </c>
      <c r="H2529" s="53">
        <v>0.0</v>
      </c>
      <c r="I2529" s="53">
        <v>0.0</v>
      </c>
      <c r="J2529" s="53">
        <v>0.0018464378183214998</v>
      </c>
      <c r="K2529" s="2" t="s">
        <v>3531</v>
      </c>
      <c r="L2529" s="53">
        <v>0.0</v>
      </c>
      <c r="M2529" s="2" t="s">
        <v>3369</v>
      </c>
      <c r="N2529" s="2" t="s">
        <v>3360</v>
      </c>
      <c r="O2529" s="55"/>
      <c r="AB2529" s="2" t="s">
        <v>164</v>
      </c>
      <c r="AC2529" s="2" t="s">
        <v>3361</v>
      </c>
      <c r="AD2529" s="2" t="s">
        <v>3362</v>
      </c>
      <c r="AE2529" s="2" t="s">
        <v>3363</v>
      </c>
      <c r="AF2529" s="93"/>
      <c r="AG2529" s="2" t="s">
        <v>3364</v>
      </c>
      <c r="AH2529" s="2" t="s">
        <v>3365</v>
      </c>
      <c r="AI2529" s="2">
        <v>0.0</v>
      </c>
      <c r="AJ2529" s="94">
        <v>3.40933261692786E-6</v>
      </c>
      <c r="AK2529" s="94">
        <v>0.0</v>
      </c>
      <c r="AL2529" s="79"/>
      <c r="AM2529" s="2" t="s">
        <v>6035</v>
      </c>
    </row>
    <row r="2530">
      <c r="A2530" s="54">
        <v>46138.0</v>
      </c>
      <c r="B2530" s="54">
        <v>46139.0</v>
      </c>
      <c r="C2530" s="2" t="s">
        <v>515</v>
      </c>
      <c r="D2530" s="2" t="s">
        <v>146</v>
      </c>
      <c r="E2530" s="2" t="s">
        <v>180</v>
      </c>
      <c r="F2530" s="53">
        <v>0.0</v>
      </c>
      <c r="G2530" s="53">
        <v>0.0</v>
      </c>
      <c r="H2530" s="53">
        <v>0.0</v>
      </c>
      <c r="I2530" s="53">
        <v>0.0</v>
      </c>
      <c r="J2530" s="53">
        <v>0.0029272689701908905</v>
      </c>
      <c r="K2530" s="2" t="s">
        <v>3531</v>
      </c>
      <c r="L2530" s="53">
        <v>0.0</v>
      </c>
      <c r="M2530" s="2" t="s">
        <v>3369</v>
      </c>
      <c r="N2530" s="2" t="s">
        <v>3360</v>
      </c>
      <c r="O2530" s="55"/>
      <c r="AB2530" s="2" t="s">
        <v>164</v>
      </c>
      <c r="AC2530" s="2" t="s">
        <v>3361</v>
      </c>
      <c r="AD2530" s="2" t="s">
        <v>3362</v>
      </c>
      <c r="AE2530" s="2" t="s">
        <v>3363</v>
      </c>
      <c r="AF2530" s="93"/>
      <c r="AG2530" s="2" t="s">
        <v>3364</v>
      </c>
      <c r="AH2530" s="2" t="s">
        <v>3365</v>
      </c>
      <c r="AI2530" s="2">
        <v>0.0</v>
      </c>
      <c r="AJ2530" s="94">
        <v>8.568903623842437E-6</v>
      </c>
      <c r="AK2530" s="94">
        <v>0.0</v>
      </c>
      <c r="AL2530" s="79"/>
      <c r="AM2530" s="2" t="s">
        <v>6036</v>
      </c>
    </row>
    <row r="2531">
      <c r="A2531" s="54">
        <v>46138.0</v>
      </c>
      <c r="B2531" s="54">
        <v>46139.0</v>
      </c>
      <c r="C2531" s="2" t="s">
        <v>1189</v>
      </c>
      <c r="D2531" s="2" t="s">
        <v>146</v>
      </c>
      <c r="E2531" s="2" t="s">
        <v>180</v>
      </c>
      <c r="F2531" s="53">
        <v>0.0</v>
      </c>
      <c r="G2531" s="53">
        <v>0.0</v>
      </c>
      <c r="H2531" s="53">
        <v>0.0</v>
      </c>
      <c r="I2531" s="53">
        <v>0.0</v>
      </c>
      <c r="J2531" s="53">
        <v>0.0</v>
      </c>
      <c r="K2531" s="2" t="s">
        <v>3531</v>
      </c>
      <c r="L2531" s="53">
        <v>0.0</v>
      </c>
      <c r="M2531" s="2" t="s">
        <v>3369</v>
      </c>
      <c r="N2531" s="2" t="s">
        <v>3360</v>
      </c>
      <c r="O2531" s="55"/>
      <c r="AB2531" s="2" t="s">
        <v>164</v>
      </c>
      <c r="AC2531" s="2" t="s">
        <v>3361</v>
      </c>
      <c r="AD2531" s="2" t="s">
        <v>3362</v>
      </c>
      <c r="AE2531" s="2" t="s">
        <v>3363</v>
      </c>
      <c r="AF2531" s="93"/>
      <c r="AG2531" s="101" t="s">
        <v>3364</v>
      </c>
      <c r="AH2531" s="101" t="s">
        <v>3365</v>
      </c>
      <c r="AI2531" s="2">
        <v>0.0</v>
      </c>
      <c r="AJ2531" s="94">
        <v>0.0</v>
      </c>
      <c r="AK2531" s="94">
        <v>0.0</v>
      </c>
      <c r="AL2531" s="79"/>
      <c r="AM2531" s="2" t="s">
        <v>6037</v>
      </c>
    </row>
    <row r="2532">
      <c r="A2532" s="54">
        <v>46139.0</v>
      </c>
      <c r="B2532" s="54">
        <v>46140.0</v>
      </c>
      <c r="C2532" s="2" t="s">
        <v>178</v>
      </c>
      <c r="D2532" s="2" t="s">
        <v>146</v>
      </c>
      <c r="E2532" s="2" t="s">
        <v>208</v>
      </c>
      <c r="F2532" s="53">
        <v>0.0</v>
      </c>
      <c r="G2532" s="53">
        <v>0.0</v>
      </c>
      <c r="H2532" s="53">
        <v>0.0</v>
      </c>
      <c r="I2532" s="53">
        <v>0.0</v>
      </c>
      <c r="J2532" s="53">
        <v>0.017231764853915595</v>
      </c>
      <c r="K2532" s="2" t="s">
        <v>288</v>
      </c>
      <c r="L2532" s="53">
        <v>1.0</v>
      </c>
      <c r="M2532" s="2" t="s">
        <v>3447</v>
      </c>
      <c r="N2532" s="2" t="s">
        <v>3360</v>
      </c>
      <c r="O2532" s="55"/>
      <c r="AB2532" s="2" t="s">
        <v>164</v>
      </c>
      <c r="AC2532" s="2" t="s">
        <v>3361</v>
      </c>
      <c r="AD2532" s="2" t="s">
        <v>3362</v>
      </c>
      <c r="AE2532" s="2" t="s">
        <v>3363</v>
      </c>
      <c r="AF2532" s="93"/>
      <c r="AG2532" s="2" t="s">
        <v>3364</v>
      </c>
      <c r="AH2532" s="2" t="s">
        <v>3365</v>
      </c>
      <c r="AI2532" s="2">
        <v>0.0</v>
      </c>
      <c r="AJ2532" s="94">
        <v>2.9693371998064074E-4</v>
      </c>
      <c r="AK2532" s="94">
        <v>0.0</v>
      </c>
      <c r="AL2532" s="79"/>
      <c r="AM2532" s="2" t="s">
        <v>6038</v>
      </c>
    </row>
    <row r="2533">
      <c r="A2533" s="54">
        <v>46139.0</v>
      </c>
      <c r="B2533" s="54">
        <v>46140.0</v>
      </c>
      <c r="C2533" s="2" t="s">
        <v>932</v>
      </c>
      <c r="D2533" s="2" t="s">
        <v>146</v>
      </c>
      <c r="E2533" s="2" t="s">
        <v>208</v>
      </c>
      <c r="F2533" s="53">
        <v>0.125</v>
      </c>
      <c r="G2533" s="53">
        <v>0.08333333333333333</v>
      </c>
      <c r="H2533" s="53">
        <v>0.04</v>
      </c>
      <c r="I2533" s="53">
        <v>0.019230769230769232</v>
      </c>
      <c r="J2533" s="53">
        <v>0.025657361514687824</v>
      </c>
      <c r="K2533" s="2" t="s">
        <v>208</v>
      </c>
      <c r="L2533" s="53">
        <v>1.0</v>
      </c>
      <c r="M2533" s="2" t="s">
        <v>3369</v>
      </c>
      <c r="N2533" s="2" t="s">
        <v>3360</v>
      </c>
      <c r="O2533" s="55"/>
      <c r="AB2533" s="2" t="s">
        <v>164</v>
      </c>
      <c r="AC2533" s="2" t="s">
        <v>3361</v>
      </c>
      <c r="AD2533" s="2" t="s">
        <v>3362</v>
      </c>
      <c r="AE2533" s="2" t="s">
        <v>3363</v>
      </c>
      <c r="AF2533" s="93"/>
      <c r="AG2533" s="2" t="s">
        <v>3364</v>
      </c>
      <c r="AH2533" s="2" t="s">
        <v>3365</v>
      </c>
      <c r="AI2533" s="2">
        <v>0.0</v>
      </c>
      <c r="AJ2533" s="94">
        <v>6.583001998953839E-4</v>
      </c>
      <c r="AK2533" s="94">
        <v>3.6982248520710064E-4</v>
      </c>
      <c r="AL2533" s="79"/>
      <c r="AM2533" s="2" t="s">
        <v>6039</v>
      </c>
    </row>
    <row r="2534">
      <c r="A2534" s="54">
        <v>46139.0</v>
      </c>
      <c r="B2534" s="54">
        <v>46140.0</v>
      </c>
      <c r="C2534" s="2" t="s">
        <v>450</v>
      </c>
      <c r="D2534" s="2" t="s">
        <v>146</v>
      </c>
      <c r="E2534" s="2" t="s">
        <v>208</v>
      </c>
      <c r="F2534" s="53">
        <v>0.0</v>
      </c>
      <c r="G2534" s="53">
        <v>0.0</v>
      </c>
      <c r="H2534" s="53">
        <v>0.0</v>
      </c>
      <c r="I2534" s="53">
        <v>0.0</v>
      </c>
      <c r="J2534" s="53">
        <v>0.0018322718481572039</v>
      </c>
      <c r="K2534" s="2" t="s">
        <v>3531</v>
      </c>
      <c r="L2534" s="53">
        <v>0.0</v>
      </c>
      <c r="M2534" s="2" t="s">
        <v>3369</v>
      </c>
      <c r="N2534" s="2" t="s">
        <v>3360</v>
      </c>
      <c r="O2534" s="55"/>
      <c r="AB2534" s="2" t="s">
        <v>164</v>
      </c>
      <c r="AC2534" s="2" t="s">
        <v>3361</v>
      </c>
      <c r="AD2534" s="2" t="s">
        <v>3362</v>
      </c>
      <c r="AE2534" s="2" t="s">
        <v>3363</v>
      </c>
      <c r="AF2534" s="93"/>
      <c r="AG2534" s="2" t="s">
        <v>3364</v>
      </c>
      <c r="AH2534" s="2" t="s">
        <v>3365</v>
      </c>
      <c r="AI2534" s="2">
        <v>0.0</v>
      </c>
      <c r="AJ2534" s="94">
        <v>3.3572201255494155E-6</v>
      </c>
      <c r="AK2534" s="94">
        <v>0.0</v>
      </c>
      <c r="AL2534" s="79"/>
      <c r="AM2534" s="2" t="s">
        <v>6040</v>
      </c>
    </row>
    <row r="2535">
      <c r="A2535" s="54">
        <v>46139.0</v>
      </c>
      <c r="B2535" s="54">
        <v>46140.0</v>
      </c>
      <c r="C2535" s="2" t="s">
        <v>515</v>
      </c>
      <c r="D2535" s="2" t="s">
        <v>146</v>
      </c>
      <c r="E2535" s="2" t="s">
        <v>208</v>
      </c>
      <c r="F2535" s="53">
        <v>0.0</v>
      </c>
      <c r="G2535" s="53">
        <v>0.0</v>
      </c>
      <c r="H2535" s="53">
        <v>0.0</v>
      </c>
      <c r="I2535" s="53">
        <v>0.0</v>
      </c>
      <c r="J2535" s="53">
        <v>0.0029048108053487676</v>
      </c>
      <c r="K2535" s="2" t="s">
        <v>3531</v>
      </c>
      <c r="L2535" s="53">
        <v>0.0</v>
      </c>
      <c r="M2535" s="2" t="s">
        <v>3369</v>
      </c>
      <c r="N2535" s="2" t="s">
        <v>3360</v>
      </c>
      <c r="O2535" s="55"/>
      <c r="AB2535" s="2" t="s">
        <v>164</v>
      </c>
      <c r="AC2535" s="2" t="s">
        <v>3361</v>
      </c>
      <c r="AD2535" s="2" t="s">
        <v>3362</v>
      </c>
      <c r="AE2535" s="2" t="s">
        <v>3363</v>
      </c>
      <c r="AF2535" s="93"/>
      <c r="AG2535" s="2" t="s">
        <v>3364</v>
      </c>
      <c r="AH2535" s="2" t="s">
        <v>3365</v>
      </c>
      <c r="AI2535" s="2">
        <v>0.0</v>
      </c>
      <c r="AJ2535" s="94">
        <v>8.437925814870955E-6</v>
      </c>
      <c r="AK2535" s="94">
        <v>0.0</v>
      </c>
      <c r="AL2535" s="79"/>
      <c r="AM2535" s="2" t="s">
        <v>6041</v>
      </c>
    </row>
    <row r="2536">
      <c r="A2536" s="54">
        <v>46139.0</v>
      </c>
      <c r="B2536" s="54">
        <v>46140.0</v>
      </c>
      <c r="C2536" s="2" t="s">
        <v>1189</v>
      </c>
      <c r="D2536" s="2" t="s">
        <v>146</v>
      </c>
      <c r="E2536" s="2" t="s">
        <v>208</v>
      </c>
      <c r="F2536" s="53">
        <v>0.0</v>
      </c>
      <c r="G2536" s="53">
        <v>0.0</v>
      </c>
      <c r="H2536" s="53">
        <v>0.0</v>
      </c>
      <c r="I2536" s="53">
        <v>0.0</v>
      </c>
      <c r="J2536" s="53">
        <v>0.0</v>
      </c>
      <c r="K2536" s="2" t="s">
        <v>3531</v>
      </c>
      <c r="L2536" s="53">
        <v>0.0</v>
      </c>
      <c r="M2536" s="2" t="s">
        <v>3369</v>
      </c>
      <c r="N2536" s="2" t="s">
        <v>3360</v>
      </c>
      <c r="O2536" s="55"/>
      <c r="AB2536" s="2" t="s">
        <v>164</v>
      </c>
      <c r="AC2536" s="2" t="s">
        <v>3361</v>
      </c>
      <c r="AD2536" s="2" t="s">
        <v>3362</v>
      </c>
      <c r="AE2536" s="2" t="s">
        <v>3363</v>
      </c>
      <c r="AF2536" s="93"/>
      <c r="AG2536" s="101" t="s">
        <v>3364</v>
      </c>
      <c r="AH2536" s="101" t="s">
        <v>3365</v>
      </c>
      <c r="AI2536" s="2">
        <v>0.0</v>
      </c>
      <c r="AJ2536" s="94">
        <v>0.0</v>
      </c>
      <c r="AK2536" s="94">
        <v>0.0</v>
      </c>
      <c r="AL2536" s="79"/>
      <c r="AM2536" s="2" t="s">
        <v>6042</v>
      </c>
    </row>
    <row r="2537">
      <c r="A2537" s="54">
        <v>46140.0</v>
      </c>
      <c r="B2537" s="54">
        <v>46141.0</v>
      </c>
      <c r="C2537" s="2" t="s">
        <v>178</v>
      </c>
      <c r="D2537" s="2" t="s">
        <v>146</v>
      </c>
      <c r="E2537" s="2" t="s">
        <v>303</v>
      </c>
      <c r="F2537" s="53">
        <v>0.0</v>
      </c>
      <c r="G2537" s="53">
        <v>0.0</v>
      </c>
      <c r="H2537" s="53">
        <v>0.04</v>
      </c>
      <c r="I2537" s="53">
        <v>0.019230769230769232</v>
      </c>
      <c r="J2537" s="53">
        <v>0.026602967163742747</v>
      </c>
      <c r="K2537" s="2" t="s">
        <v>288</v>
      </c>
      <c r="L2537" s="53">
        <v>1.0</v>
      </c>
      <c r="M2537" s="2" t="s">
        <v>3447</v>
      </c>
      <c r="N2537" s="2" t="s">
        <v>3360</v>
      </c>
      <c r="O2537" s="55"/>
      <c r="AB2537" s="2" t="s">
        <v>164</v>
      </c>
      <c r="AC2537" s="2" t="s">
        <v>3361</v>
      </c>
      <c r="AD2537" s="2" t="s">
        <v>3362</v>
      </c>
      <c r="AE2537" s="2" t="s">
        <v>3363</v>
      </c>
      <c r="AF2537" s="93"/>
      <c r="AG2537" s="2" t="s">
        <v>3364</v>
      </c>
      <c r="AH2537" s="2" t="s">
        <v>3365</v>
      </c>
      <c r="AI2537" s="2">
        <v>0.0</v>
      </c>
      <c r="AJ2537" s="94">
        <v>7.077178619151748E-4</v>
      </c>
      <c r="AK2537" s="94">
        <v>3.6982248520710064E-4</v>
      </c>
      <c r="AL2537" s="79"/>
      <c r="AM2537" s="2" t="s">
        <v>6043</v>
      </c>
    </row>
    <row r="2538">
      <c r="A2538" s="54">
        <v>46140.0</v>
      </c>
      <c r="B2538" s="54">
        <v>46141.0</v>
      </c>
      <c r="C2538" s="2" t="s">
        <v>932</v>
      </c>
      <c r="D2538" s="2" t="s">
        <v>146</v>
      </c>
      <c r="E2538" s="2" t="s">
        <v>303</v>
      </c>
      <c r="F2538" s="53">
        <v>0.0</v>
      </c>
      <c r="G2538" s="53">
        <v>0.0</v>
      </c>
      <c r="H2538" s="53">
        <v>0.0</v>
      </c>
      <c r="I2538" s="53">
        <v>0.0</v>
      </c>
      <c r="J2538" s="53">
        <v>0.003117100368336588</v>
      </c>
      <c r="K2538" s="2" t="s">
        <v>208</v>
      </c>
      <c r="L2538" s="53">
        <v>1.0</v>
      </c>
      <c r="M2538" s="2" t="s">
        <v>3369</v>
      </c>
      <c r="N2538" s="2" t="s">
        <v>3360</v>
      </c>
      <c r="O2538" s="55"/>
      <c r="AB2538" s="2" t="s">
        <v>164</v>
      </c>
      <c r="AC2538" s="2" t="s">
        <v>3361</v>
      </c>
      <c r="AD2538" s="2" t="s">
        <v>3362</v>
      </c>
      <c r="AE2538" s="2" t="s">
        <v>3363</v>
      </c>
      <c r="AF2538" s="93"/>
      <c r="AG2538" s="2" t="s">
        <v>3364</v>
      </c>
      <c r="AH2538" s="2" t="s">
        <v>3365</v>
      </c>
      <c r="AI2538" s="2">
        <v>0.0</v>
      </c>
      <c r="AJ2538" s="94">
        <v>9.716314706284093E-6</v>
      </c>
      <c r="AK2538" s="94">
        <v>0.0</v>
      </c>
      <c r="AL2538" s="79"/>
      <c r="AM2538" s="2" t="s">
        <v>6044</v>
      </c>
    </row>
    <row r="2539">
      <c r="A2539" s="54">
        <v>46140.0</v>
      </c>
      <c r="B2539" s="54">
        <v>46141.0</v>
      </c>
      <c r="C2539" s="2" t="s">
        <v>450</v>
      </c>
      <c r="D2539" s="2" t="s">
        <v>146</v>
      </c>
      <c r="E2539" s="2" t="s">
        <v>303</v>
      </c>
      <c r="F2539" s="53">
        <v>0.0</v>
      </c>
      <c r="G2539" s="53">
        <v>0.0</v>
      </c>
      <c r="H2539" s="53">
        <v>0.0</v>
      </c>
      <c r="I2539" s="53">
        <v>0.0</v>
      </c>
      <c r="J2539" s="53">
        <v>0.0018182145600772455</v>
      </c>
      <c r="K2539" s="2" t="s">
        <v>3531</v>
      </c>
      <c r="L2539" s="53">
        <v>0.0</v>
      </c>
      <c r="M2539" s="2" t="s">
        <v>3369</v>
      </c>
      <c r="N2539" s="2" t="s">
        <v>3360</v>
      </c>
      <c r="O2539" s="55"/>
      <c r="AB2539" s="2" t="s">
        <v>164</v>
      </c>
      <c r="AC2539" s="2" t="s">
        <v>3361</v>
      </c>
      <c r="AD2539" s="2" t="s">
        <v>3362</v>
      </c>
      <c r="AE2539" s="2" t="s">
        <v>3363</v>
      </c>
      <c r="AF2539" s="93"/>
      <c r="AG2539" s="2" t="s">
        <v>3364</v>
      </c>
      <c r="AH2539" s="2" t="s">
        <v>3365</v>
      </c>
      <c r="AI2539" s="2">
        <v>0.0</v>
      </c>
      <c r="AJ2539" s="94">
        <v>3.3059041864768915E-6</v>
      </c>
      <c r="AK2539" s="94">
        <v>0.0</v>
      </c>
      <c r="AL2539" s="79"/>
      <c r="AM2539" s="2" t="s">
        <v>6045</v>
      </c>
    </row>
    <row r="2540">
      <c r="A2540" s="54">
        <v>46140.0</v>
      </c>
      <c r="B2540" s="54">
        <v>46141.0</v>
      </c>
      <c r="C2540" s="2" t="s">
        <v>515</v>
      </c>
      <c r="D2540" s="2" t="s">
        <v>146</v>
      </c>
      <c r="E2540" s="2" t="s">
        <v>303</v>
      </c>
      <c r="F2540" s="53">
        <v>0.0</v>
      </c>
      <c r="G2540" s="53">
        <v>0.0</v>
      </c>
      <c r="H2540" s="53">
        <v>0.0</v>
      </c>
      <c r="I2540" s="53">
        <v>0.0</v>
      </c>
      <c r="J2540" s="53">
        <v>0.0028825249407541495</v>
      </c>
      <c r="K2540" s="2" t="s">
        <v>3531</v>
      </c>
      <c r="L2540" s="53">
        <v>0.0</v>
      </c>
      <c r="M2540" s="2" t="s">
        <v>3369</v>
      </c>
      <c r="N2540" s="2" t="s">
        <v>3360</v>
      </c>
      <c r="O2540" s="55"/>
      <c r="AB2540" s="2" t="s">
        <v>164</v>
      </c>
      <c r="AC2540" s="2" t="s">
        <v>3361</v>
      </c>
      <c r="AD2540" s="2" t="s">
        <v>3362</v>
      </c>
      <c r="AE2540" s="2" t="s">
        <v>3363</v>
      </c>
      <c r="AF2540" s="93"/>
      <c r="AG2540" s="2" t="s">
        <v>3364</v>
      </c>
      <c r="AH2540" s="2" t="s">
        <v>3365</v>
      </c>
      <c r="AI2540" s="2">
        <v>0.0</v>
      </c>
      <c r="AJ2540" s="94">
        <v>8.308950034069713E-6</v>
      </c>
      <c r="AK2540" s="94">
        <v>0.0</v>
      </c>
      <c r="AL2540" s="79"/>
      <c r="AM2540" s="2" t="s">
        <v>6046</v>
      </c>
    </row>
    <row r="2541">
      <c r="A2541" s="54">
        <v>46140.0</v>
      </c>
      <c r="B2541" s="54">
        <v>46141.0</v>
      </c>
      <c r="C2541" s="2" t="s">
        <v>1189</v>
      </c>
      <c r="D2541" s="2" t="s">
        <v>146</v>
      </c>
      <c r="E2541" s="2" t="s">
        <v>303</v>
      </c>
      <c r="F2541" s="53">
        <v>0.0</v>
      </c>
      <c r="G2541" s="53">
        <v>0.0</v>
      </c>
      <c r="H2541" s="53">
        <v>0.0</v>
      </c>
      <c r="I2541" s="53">
        <v>0.0</v>
      </c>
      <c r="J2541" s="53">
        <v>0.0</v>
      </c>
      <c r="K2541" s="2" t="s">
        <v>3531</v>
      </c>
      <c r="L2541" s="53">
        <v>0.0</v>
      </c>
      <c r="M2541" s="2" t="s">
        <v>3369</v>
      </c>
      <c r="N2541" s="2" t="s">
        <v>3360</v>
      </c>
      <c r="O2541" s="55"/>
      <c r="AB2541" s="2" t="s">
        <v>164</v>
      </c>
      <c r="AC2541" s="2" t="s">
        <v>3361</v>
      </c>
      <c r="AD2541" s="2" t="s">
        <v>3362</v>
      </c>
      <c r="AE2541" s="2" t="s">
        <v>3363</v>
      </c>
      <c r="AF2541" s="93"/>
      <c r="AG2541" s="101" t="s">
        <v>3364</v>
      </c>
      <c r="AH2541" s="101" t="s">
        <v>3365</v>
      </c>
      <c r="AI2541" s="2">
        <v>0.0</v>
      </c>
      <c r="AJ2541" s="94">
        <v>0.0</v>
      </c>
      <c r="AK2541" s="94">
        <v>0.0</v>
      </c>
      <c r="AL2541" s="79"/>
      <c r="AM2541" s="2" t="s">
        <v>6047</v>
      </c>
    </row>
    <row r="2542">
      <c r="A2542" s="54">
        <v>46141.0</v>
      </c>
      <c r="B2542" s="54">
        <v>46142.0</v>
      </c>
      <c r="C2542" s="2" t="s">
        <v>178</v>
      </c>
      <c r="D2542" s="2" t="s">
        <v>146</v>
      </c>
      <c r="E2542" s="2" t="s">
        <v>148</v>
      </c>
      <c r="F2542" s="53">
        <v>0.0</v>
      </c>
      <c r="G2542" s="53">
        <v>0.08333333333333333</v>
      </c>
      <c r="H2542" s="53">
        <v>0.04</v>
      </c>
      <c r="I2542" s="53">
        <v>0.019230769230769232</v>
      </c>
      <c r="J2542" s="53">
        <v>0.03511686665758394</v>
      </c>
      <c r="K2542" s="2" t="s">
        <v>288</v>
      </c>
      <c r="L2542" s="53">
        <v>1.0</v>
      </c>
      <c r="M2542" s="2" t="s">
        <v>3447</v>
      </c>
      <c r="N2542" s="2" t="s">
        <v>3360</v>
      </c>
      <c r="O2542" s="55"/>
      <c r="AB2542" s="2" t="s">
        <v>164</v>
      </c>
      <c r="AC2542" s="2" t="s">
        <v>3361</v>
      </c>
      <c r="AD2542" s="2" t="s">
        <v>3362</v>
      </c>
      <c r="AE2542" s="2" t="s">
        <v>3363</v>
      </c>
      <c r="AF2542" s="93"/>
      <c r="AG2542" s="2" t="s">
        <v>3364</v>
      </c>
      <c r="AH2542" s="2" t="s">
        <v>3365</v>
      </c>
      <c r="AI2542" s="2">
        <v>0.0</v>
      </c>
      <c r="AJ2542" s="94">
        <v>0.0012331943238465307</v>
      </c>
      <c r="AK2542" s="94">
        <v>3.6982248520710064E-4</v>
      </c>
      <c r="AL2542" s="79"/>
      <c r="AM2542" s="2" t="s">
        <v>6048</v>
      </c>
    </row>
    <row r="2543">
      <c r="A2543" s="54">
        <v>46141.0</v>
      </c>
      <c r="B2543" s="54">
        <v>46142.0</v>
      </c>
      <c r="C2543" s="2" t="s">
        <v>932</v>
      </c>
      <c r="D2543" s="2" t="s">
        <v>146</v>
      </c>
      <c r="E2543" s="2" t="s">
        <v>148</v>
      </c>
      <c r="F2543" s="53">
        <v>0.0</v>
      </c>
      <c r="G2543" s="53">
        <v>0.0</v>
      </c>
      <c r="H2543" s="53">
        <v>0.0</v>
      </c>
      <c r="I2543" s="53">
        <v>0.0</v>
      </c>
      <c r="J2543" s="53">
        <v>0.003093185806806911</v>
      </c>
      <c r="K2543" s="2" t="s">
        <v>208</v>
      </c>
      <c r="L2543" s="53">
        <v>1.0</v>
      </c>
      <c r="M2543" s="2" t="s">
        <v>3369</v>
      </c>
      <c r="N2543" s="2" t="s">
        <v>3360</v>
      </c>
      <c r="O2543" s="55"/>
      <c r="AB2543" s="2" t="s">
        <v>164</v>
      </c>
      <c r="AC2543" s="2" t="s">
        <v>3361</v>
      </c>
      <c r="AD2543" s="2" t="s">
        <v>3362</v>
      </c>
      <c r="AE2543" s="2" t="s">
        <v>3363</v>
      </c>
      <c r="AF2543" s="93"/>
      <c r="AG2543" s="2" t="s">
        <v>3364</v>
      </c>
      <c r="AH2543" s="2" t="s">
        <v>3365</v>
      </c>
      <c r="AI2543" s="2">
        <v>0.0</v>
      </c>
      <c r="AJ2543" s="94">
        <v>9.56779843543172E-6</v>
      </c>
      <c r="AK2543" s="94">
        <v>0.0</v>
      </c>
      <c r="AL2543" s="79"/>
      <c r="AM2543" s="2" t="s">
        <v>6049</v>
      </c>
    </row>
    <row r="2544">
      <c r="A2544" s="54">
        <v>46141.0</v>
      </c>
      <c r="B2544" s="54">
        <v>46142.0</v>
      </c>
      <c r="C2544" s="2" t="s">
        <v>450</v>
      </c>
      <c r="D2544" s="2" t="s">
        <v>146</v>
      </c>
      <c r="E2544" s="2" t="s">
        <v>148</v>
      </c>
      <c r="F2544" s="53">
        <v>0.0</v>
      </c>
      <c r="G2544" s="53">
        <v>0.0</v>
      </c>
      <c r="H2544" s="53">
        <v>0.0</v>
      </c>
      <c r="I2544" s="53">
        <v>0.0</v>
      </c>
      <c r="J2544" s="53">
        <v>0.0018042651202668342</v>
      </c>
      <c r="K2544" s="2" t="s">
        <v>3531</v>
      </c>
      <c r="L2544" s="53">
        <v>0.0</v>
      </c>
      <c r="M2544" s="2" t="s">
        <v>3369</v>
      </c>
      <c r="N2544" s="2" t="s">
        <v>3360</v>
      </c>
      <c r="O2544" s="55"/>
      <c r="AB2544" s="2" t="s">
        <v>164</v>
      </c>
      <c r="AC2544" s="2" t="s">
        <v>3361</v>
      </c>
      <c r="AD2544" s="2" t="s">
        <v>3362</v>
      </c>
      <c r="AE2544" s="2" t="s">
        <v>3363</v>
      </c>
      <c r="AF2544" s="93"/>
      <c r="AG2544" s="2" t="s">
        <v>3364</v>
      </c>
      <c r="AH2544" s="2" t="s">
        <v>3365</v>
      </c>
      <c r="AI2544" s="2">
        <v>0.0</v>
      </c>
      <c r="AJ2544" s="94">
        <v>3.255372624211494E-6</v>
      </c>
      <c r="AK2544" s="94">
        <v>0.0</v>
      </c>
      <c r="AL2544" s="79"/>
      <c r="AM2544" s="2" t="s">
        <v>6050</v>
      </c>
    </row>
    <row r="2545">
      <c r="A2545" s="54">
        <v>46141.0</v>
      </c>
      <c r="B2545" s="54">
        <v>46142.0</v>
      </c>
      <c r="C2545" s="2" t="s">
        <v>515</v>
      </c>
      <c r="D2545" s="2" t="s">
        <v>146</v>
      </c>
      <c r="E2545" s="2" t="s">
        <v>148</v>
      </c>
      <c r="F2545" s="53">
        <v>0.0</v>
      </c>
      <c r="G2545" s="53">
        <v>0.0</v>
      </c>
      <c r="H2545" s="53">
        <v>0.04</v>
      </c>
      <c r="I2545" s="53">
        <v>0.019230769230769232</v>
      </c>
      <c r="J2545" s="53">
        <v>0.01599328829156631</v>
      </c>
      <c r="K2545" s="2" t="s">
        <v>3531</v>
      </c>
      <c r="L2545" s="53">
        <v>0.0</v>
      </c>
      <c r="M2545" s="2" t="s">
        <v>3369</v>
      </c>
      <c r="N2545" s="2" t="s">
        <v>3360</v>
      </c>
      <c r="O2545" s="55"/>
      <c r="AB2545" s="2" t="s">
        <v>164</v>
      </c>
      <c r="AC2545" s="2" t="s">
        <v>3361</v>
      </c>
      <c r="AD2545" s="2" t="s">
        <v>3362</v>
      </c>
      <c r="AE2545" s="2" t="s">
        <v>3363</v>
      </c>
      <c r="AF2545" s="93"/>
      <c r="AG2545" s="2" t="s">
        <v>3364</v>
      </c>
      <c r="AH2545" s="2" t="s">
        <v>3365</v>
      </c>
      <c r="AI2545" s="2">
        <v>0.0</v>
      </c>
      <c r="AJ2545" s="94">
        <v>2.5578527037715206E-4</v>
      </c>
      <c r="AK2545" s="94">
        <v>3.6982248520710064E-4</v>
      </c>
      <c r="AL2545" s="79"/>
      <c r="AM2545" s="2" t="s">
        <v>6051</v>
      </c>
    </row>
    <row r="2546">
      <c r="A2546" s="54">
        <v>46141.0</v>
      </c>
      <c r="B2546" s="54">
        <v>46142.0</v>
      </c>
      <c r="C2546" s="2" t="s">
        <v>1189</v>
      </c>
      <c r="D2546" s="2" t="s">
        <v>146</v>
      </c>
      <c r="E2546" s="2" t="s">
        <v>148</v>
      </c>
      <c r="F2546" s="53">
        <v>0.0</v>
      </c>
      <c r="G2546" s="53">
        <v>0.0</v>
      </c>
      <c r="H2546" s="53">
        <v>0.0</v>
      </c>
      <c r="I2546" s="53">
        <v>0.0</v>
      </c>
      <c r="J2546" s="53">
        <v>0.0</v>
      </c>
      <c r="K2546" s="2" t="s">
        <v>3531</v>
      </c>
      <c r="L2546" s="53">
        <v>0.0</v>
      </c>
      <c r="M2546" s="2" t="s">
        <v>3369</v>
      </c>
      <c r="N2546" s="2" t="s">
        <v>3360</v>
      </c>
      <c r="O2546" s="55"/>
      <c r="AB2546" s="2" t="s">
        <v>164</v>
      </c>
      <c r="AC2546" s="2" t="s">
        <v>3361</v>
      </c>
      <c r="AD2546" s="2" t="s">
        <v>3362</v>
      </c>
      <c r="AE2546" s="2" t="s">
        <v>3363</v>
      </c>
      <c r="AF2546" s="93"/>
      <c r="AG2546" s="101" t="s">
        <v>3364</v>
      </c>
      <c r="AH2546" s="101" t="s">
        <v>3365</v>
      </c>
      <c r="AI2546" s="2">
        <v>0.0</v>
      </c>
      <c r="AJ2546" s="94">
        <v>0.0</v>
      </c>
      <c r="AK2546" s="94">
        <v>0.0</v>
      </c>
      <c r="AL2546" s="79"/>
      <c r="AM2546" s="2" t="s">
        <v>6052</v>
      </c>
    </row>
    <row r="2547">
      <c r="A2547" s="54">
        <v>46142.0</v>
      </c>
      <c r="B2547" s="54">
        <v>46143.0</v>
      </c>
      <c r="C2547" s="2" t="s">
        <v>178</v>
      </c>
      <c r="D2547" s="2" t="s">
        <v>146</v>
      </c>
      <c r="E2547" s="2" t="s">
        <v>196</v>
      </c>
      <c r="F2547" s="53">
        <v>0.0</v>
      </c>
      <c r="G2547" s="53">
        <v>0.08333333333333333</v>
      </c>
      <c r="H2547" s="53">
        <v>0.12</v>
      </c>
      <c r="I2547" s="53">
        <v>0.057692307692307696</v>
      </c>
      <c r="J2547" s="53">
        <v>0.05826831325479033</v>
      </c>
      <c r="K2547" s="2" t="s">
        <v>288</v>
      </c>
      <c r="L2547" s="53">
        <v>1.0</v>
      </c>
      <c r="M2547" s="2" t="s">
        <v>3447</v>
      </c>
      <c r="N2547" s="2" t="s">
        <v>3360</v>
      </c>
      <c r="O2547" s="55"/>
      <c r="AB2547" s="2" t="s">
        <v>164</v>
      </c>
      <c r="AC2547" s="2" t="s">
        <v>3361</v>
      </c>
      <c r="AD2547" s="2" t="s">
        <v>3362</v>
      </c>
      <c r="AE2547" s="2" t="s">
        <v>3363</v>
      </c>
      <c r="AF2547" s="93"/>
      <c r="AG2547" s="2" t="s">
        <v>3364</v>
      </c>
      <c r="AH2547" s="2" t="s">
        <v>3365</v>
      </c>
      <c r="AI2547" s="2">
        <v>0.0</v>
      </c>
      <c r="AJ2547" s="94">
        <v>0.0033951963295583746</v>
      </c>
      <c r="AK2547" s="94">
        <v>0.003328402366863906</v>
      </c>
      <c r="AL2547" s="79"/>
      <c r="AM2547" s="2" t="s">
        <v>6053</v>
      </c>
    </row>
    <row r="2548">
      <c r="A2548" s="54">
        <v>46142.0</v>
      </c>
      <c r="B2548" s="54">
        <v>46143.0</v>
      </c>
      <c r="C2548" s="2" t="s">
        <v>932</v>
      </c>
      <c r="D2548" s="2" t="s">
        <v>146</v>
      </c>
      <c r="E2548" s="2" t="s">
        <v>196</v>
      </c>
      <c r="F2548" s="53">
        <v>0.0</v>
      </c>
      <c r="G2548" s="53">
        <v>0.0</v>
      </c>
      <c r="H2548" s="53">
        <v>0.0</v>
      </c>
      <c r="I2548" s="53">
        <v>0.0</v>
      </c>
      <c r="J2548" s="53">
        <v>0.0030694547190783877</v>
      </c>
      <c r="K2548" s="2" t="s">
        <v>208</v>
      </c>
      <c r="L2548" s="53">
        <v>1.0</v>
      </c>
      <c r="M2548" s="2" t="s">
        <v>3369</v>
      </c>
      <c r="N2548" s="2" t="s">
        <v>3360</v>
      </c>
      <c r="O2548" s="55"/>
      <c r="AB2548" s="2" t="s">
        <v>164</v>
      </c>
      <c r="AC2548" s="2" t="s">
        <v>3361</v>
      </c>
      <c r="AD2548" s="2" t="s">
        <v>3362</v>
      </c>
      <c r="AE2548" s="2" t="s">
        <v>3363</v>
      </c>
      <c r="AF2548" s="93"/>
      <c r="AG2548" s="2" t="s">
        <v>3364</v>
      </c>
      <c r="AH2548" s="2" t="s">
        <v>3365</v>
      </c>
      <c r="AI2548" s="2">
        <v>0.0</v>
      </c>
      <c r="AJ2548" s="94">
        <v>9.421552272472584E-6</v>
      </c>
      <c r="AK2548" s="94">
        <v>0.0</v>
      </c>
      <c r="AL2548" s="79"/>
      <c r="AM2548" s="2" t="s">
        <v>6054</v>
      </c>
    </row>
    <row r="2549">
      <c r="A2549" s="54">
        <v>46142.0</v>
      </c>
      <c r="B2549" s="54">
        <v>46143.0</v>
      </c>
      <c r="C2549" s="2" t="s">
        <v>450</v>
      </c>
      <c r="D2549" s="2" t="s">
        <v>146</v>
      </c>
      <c r="E2549" s="2" t="s">
        <v>196</v>
      </c>
      <c r="F2549" s="53">
        <v>0.0</v>
      </c>
      <c r="G2549" s="53">
        <v>0.0</v>
      </c>
      <c r="H2549" s="53">
        <v>0.0</v>
      </c>
      <c r="I2549" s="53">
        <v>0.019230769230769232</v>
      </c>
      <c r="J2549" s="53">
        <v>0.00764045489475144</v>
      </c>
      <c r="K2549" s="2" t="s">
        <v>3531</v>
      </c>
      <c r="L2549" s="53">
        <v>0.0</v>
      </c>
      <c r="M2549" s="2" t="s">
        <v>3369</v>
      </c>
      <c r="N2549" s="2" t="s">
        <v>3360</v>
      </c>
      <c r="O2549" s="55"/>
      <c r="AB2549" s="2" t="s">
        <v>164</v>
      </c>
      <c r="AC2549" s="2" t="s">
        <v>3361</v>
      </c>
      <c r="AD2549" s="2" t="s">
        <v>3362</v>
      </c>
      <c r="AE2549" s="2" t="s">
        <v>3363</v>
      </c>
      <c r="AF2549" s="93"/>
      <c r="AG2549" s="2" t="s">
        <v>3364</v>
      </c>
      <c r="AH2549" s="2" t="s">
        <v>3365</v>
      </c>
      <c r="AI2549" s="2">
        <v>0.0</v>
      </c>
      <c r="AJ2549" s="94">
        <v>5.837655099873124E-5</v>
      </c>
      <c r="AK2549" s="94">
        <v>3.6982248520710064E-4</v>
      </c>
      <c r="AL2549" s="79"/>
      <c r="AM2549" s="2" t="s">
        <v>6055</v>
      </c>
    </row>
    <row r="2550">
      <c r="A2550" s="54">
        <v>46142.0</v>
      </c>
      <c r="B2550" s="54">
        <v>46143.0</v>
      </c>
      <c r="C2550" s="2" t="s">
        <v>515</v>
      </c>
      <c r="D2550" s="2" t="s">
        <v>146</v>
      </c>
      <c r="E2550" s="2" t="s">
        <v>196</v>
      </c>
      <c r="F2550" s="53">
        <v>0.0</v>
      </c>
      <c r="G2550" s="53">
        <v>0.0</v>
      </c>
      <c r="H2550" s="53">
        <v>0.0</v>
      </c>
      <c r="I2550" s="53">
        <v>0.0</v>
      </c>
      <c r="J2550" s="53">
        <v>0.0028384648348620586</v>
      </c>
      <c r="K2550" s="2" t="s">
        <v>3531</v>
      </c>
      <c r="L2550" s="53">
        <v>0.0</v>
      </c>
      <c r="M2550" s="2" t="s">
        <v>3369</v>
      </c>
      <c r="N2550" s="2" t="s">
        <v>3360</v>
      </c>
      <c r="O2550" s="55"/>
      <c r="AB2550" s="2" t="s">
        <v>164</v>
      </c>
      <c r="AC2550" s="2" t="s">
        <v>3361</v>
      </c>
      <c r="AD2550" s="2" t="s">
        <v>3362</v>
      </c>
      <c r="AE2550" s="2" t="s">
        <v>3363</v>
      </c>
      <c r="AF2550" s="93"/>
      <c r="AG2550" s="2" t="s">
        <v>3364</v>
      </c>
      <c r="AH2550" s="2" t="s">
        <v>3365</v>
      </c>
      <c r="AI2550" s="2">
        <v>0.0</v>
      </c>
      <c r="AJ2550" s="94">
        <v>8.056882618748493E-6</v>
      </c>
      <c r="AK2550" s="94">
        <v>0.0</v>
      </c>
      <c r="AL2550" s="79"/>
      <c r="AM2550" s="2" t="s">
        <v>6056</v>
      </c>
    </row>
    <row r="2551">
      <c r="A2551" s="54">
        <v>46142.0</v>
      </c>
      <c r="B2551" s="54">
        <v>46143.0</v>
      </c>
      <c r="C2551" s="2" t="s">
        <v>1189</v>
      </c>
      <c r="D2551" s="2" t="s">
        <v>146</v>
      </c>
      <c r="E2551" s="2" t="s">
        <v>196</v>
      </c>
      <c r="F2551" s="53">
        <v>0.0</v>
      </c>
      <c r="G2551" s="53">
        <v>0.0</v>
      </c>
      <c r="H2551" s="53">
        <v>0.0</v>
      </c>
      <c r="I2551" s="53">
        <v>0.0</v>
      </c>
      <c r="J2551" s="53">
        <v>0.0</v>
      </c>
      <c r="K2551" s="2" t="s">
        <v>3531</v>
      </c>
      <c r="L2551" s="53">
        <v>0.0</v>
      </c>
      <c r="M2551" s="2" t="s">
        <v>3369</v>
      </c>
      <c r="N2551" s="2" t="s">
        <v>3360</v>
      </c>
      <c r="O2551" s="55"/>
      <c r="AB2551" s="2" t="s">
        <v>164</v>
      </c>
      <c r="AC2551" s="2" t="s">
        <v>3361</v>
      </c>
      <c r="AD2551" s="2" t="s">
        <v>3362</v>
      </c>
      <c r="AE2551" s="2" t="s">
        <v>3363</v>
      </c>
      <c r="AF2551" s="93"/>
      <c r="AG2551" s="101" t="s">
        <v>3364</v>
      </c>
      <c r="AH2551" s="101" t="s">
        <v>3365</v>
      </c>
      <c r="AI2551" s="2">
        <v>0.0</v>
      </c>
      <c r="AJ2551" s="94">
        <v>0.0</v>
      </c>
      <c r="AK2551" s="94">
        <v>0.0</v>
      </c>
      <c r="AL2551" s="79"/>
      <c r="AM2551" s="2" t="s">
        <v>6057</v>
      </c>
    </row>
    <row r="2552">
      <c r="A2552" s="54">
        <v>46143.0</v>
      </c>
      <c r="B2552" s="54">
        <v>46144.0</v>
      </c>
      <c r="C2552" s="2" t="s">
        <v>178</v>
      </c>
      <c r="D2552" s="2" t="s">
        <v>146</v>
      </c>
      <c r="E2552" s="2" t="s">
        <v>288</v>
      </c>
      <c r="F2552" s="53">
        <v>0.125</v>
      </c>
      <c r="G2552" s="53">
        <v>0.08333333333333333</v>
      </c>
      <c r="H2552" s="53">
        <v>0.08</v>
      </c>
      <c r="I2552" s="53">
        <v>0.057692307692307696</v>
      </c>
      <c r="J2552" s="53">
        <v>0.06191641208508665</v>
      </c>
      <c r="K2552" s="2" t="s">
        <v>288</v>
      </c>
      <c r="L2552" s="53">
        <v>1.0</v>
      </c>
      <c r="M2552" s="2" t="s">
        <v>3369</v>
      </c>
      <c r="N2552" s="2" t="s">
        <v>3360</v>
      </c>
      <c r="O2552" s="55"/>
      <c r="AB2552" s="2" t="s">
        <v>164</v>
      </c>
      <c r="AC2552" s="2" t="s">
        <v>3361</v>
      </c>
      <c r="AD2552" s="2" t="s">
        <v>3362</v>
      </c>
      <c r="AE2552" s="2" t="s">
        <v>3363</v>
      </c>
      <c r="AF2552" s="93"/>
      <c r="AG2552" s="2" t="s">
        <v>3364</v>
      </c>
      <c r="AH2552" s="2" t="s">
        <v>3365</v>
      </c>
      <c r="AI2552" s="2">
        <v>0.0</v>
      </c>
      <c r="AJ2552" s="94">
        <v>0.003833642085490264</v>
      </c>
      <c r="AK2552" s="94">
        <v>0.003328402366863906</v>
      </c>
      <c r="AL2552" s="79"/>
      <c r="AM2552" s="2" t="s">
        <v>6058</v>
      </c>
    </row>
    <row r="2553">
      <c r="A2553" s="54">
        <v>46143.0</v>
      </c>
      <c r="B2553" s="54">
        <v>46144.0</v>
      </c>
      <c r="C2553" s="2" t="s">
        <v>932</v>
      </c>
      <c r="D2553" s="2" t="s">
        <v>146</v>
      </c>
      <c r="E2553" s="2" t="s">
        <v>288</v>
      </c>
      <c r="F2553" s="53">
        <v>0.0</v>
      </c>
      <c r="G2553" s="53">
        <v>0.0</v>
      </c>
      <c r="H2553" s="53">
        <v>0.0</v>
      </c>
      <c r="I2553" s="53">
        <v>0.0</v>
      </c>
      <c r="J2553" s="53">
        <v>0.0030459056975301567</v>
      </c>
      <c r="K2553" s="2" t="s">
        <v>208</v>
      </c>
      <c r="L2553" s="53">
        <v>1.0</v>
      </c>
      <c r="M2553" s="2" t="s">
        <v>3369</v>
      </c>
      <c r="N2553" s="2" t="s">
        <v>3360</v>
      </c>
      <c r="O2553" s="55"/>
      <c r="AB2553" s="2" t="s">
        <v>164</v>
      </c>
      <c r="AC2553" s="2" t="s">
        <v>3361</v>
      </c>
      <c r="AD2553" s="2" t="s">
        <v>3362</v>
      </c>
      <c r="AE2553" s="2" t="s">
        <v>3363</v>
      </c>
      <c r="AF2553" s="93"/>
      <c r="AG2553" s="2" t="s">
        <v>3364</v>
      </c>
      <c r="AH2553" s="2" t="s">
        <v>3365</v>
      </c>
      <c r="AI2553" s="2">
        <v>0.0</v>
      </c>
      <c r="AJ2553" s="94">
        <v>9.277541518246671E-6</v>
      </c>
      <c r="AK2553" s="94">
        <v>0.0</v>
      </c>
      <c r="AL2553" s="79"/>
      <c r="AM2553" s="2" t="s">
        <v>6059</v>
      </c>
    </row>
    <row r="2554">
      <c r="A2554" s="54">
        <v>46143.0</v>
      </c>
      <c r="B2554" s="54">
        <v>46144.0</v>
      </c>
      <c r="C2554" s="2" t="s">
        <v>450</v>
      </c>
      <c r="D2554" s="2" t="s">
        <v>146</v>
      </c>
      <c r="E2554" s="2" t="s">
        <v>288</v>
      </c>
      <c r="F2554" s="53">
        <v>0.0</v>
      </c>
      <c r="G2554" s="53">
        <v>0.0</v>
      </c>
      <c r="H2554" s="53">
        <v>0.0</v>
      </c>
      <c r="I2554" s="53">
        <v>0.0</v>
      </c>
      <c r="J2554" s="53">
        <v>0.0017766864821317679</v>
      </c>
      <c r="K2554" s="2" t="s">
        <v>3531</v>
      </c>
      <c r="L2554" s="53">
        <v>0.0</v>
      </c>
      <c r="M2554" s="2" t="s">
        <v>3369</v>
      </c>
      <c r="N2554" s="2" t="s">
        <v>3360</v>
      </c>
      <c r="O2554" s="55"/>
      <c r="AB2554" s="2" t="s">
        <v>164</v>
      </c>
      <c r="AC2554" s="2" t="s">
        <v>3361</v>
      </c>
      <c r="AD2554" s="2" t="s">
        <v>3362</v>
      </c>
      <c r="AE2554" s="2" t="s">
        <v>3363</v>
      </c>
      <c r="AF2554" s="93"/>
      <c r="AG2554" s="2" t="s">
        <v>3364</v>
      </c>
      <c r="AH2554" s="2" t="s">
        <v>3365</v>
      </c>
      <c r="AI2554" s="2">
        <v>0.0</v>
      </c>
      <c r="AJ2554" s="94">
        <v>3.1566148557897568E-6</v>
      </c>
      <c r="AK2554" s="94">
        <v>0.0</v>
      </c>
      <c r="AL2554" s="79"/>
      <c r="AM2554" s="2" t="s">
        <v>6060</v>
      </c>
    </row>
    <row r="2555">
      <c r="A2555" s="54">
        <v>46143.0</v>
      </c>
      <c r="B2555" s="54">
        <v>46144.0</v>
      </c>
      <c r="C2555" s="2" t="s">
        <v>515</v>
      </c>
      <c r="D2555" s="2" t="s">
        <v>146</v>
      </c>
      <c r="E2555" s="2" t="s">
        <v>288</v>
      </c>
      <c r="F2555" s="53">
        <v>0.0</v>
      </c>
      <c r="G2555" s="53">
        <v>0.0</v>
      </c>
      <c r="H2555" s="53">
        <v>0.0</v>
      </c>
      <c r="I2555" s="53">
        <v>0.019230769230769232</v>
      </c>
      <c r="J2555" s="53">
        <v>0.010074605566707178</v>
      </c>
      <c r="K2555" s="2" t="s">
        <v>3531</v>
      </c>
      <c r="L2555" s="53">
        <v>0.0</v>
      </c>
      <c r="M2555" s="2" t="s">
        <v>3369</v>
      </c>
      <c r="N2555" s="2" t="s">
        <v>3360</v>
      </c>
      <c r="O2555" s="55"/>
      <c r="AB2555" s="2" t="s">
        <v>164</v>
      </c>
      <c r="AC2555" s="2" t="s">
        <v>3361</v>
      </c>
      <c r="AD2555" s="2" t="s">
        <v>3362</v>
      </c>
      <c r="AE2555" s="2" t="s">
        <v>3363</v>
      </c>
      <c r="AF2555" s="93"/>
      <c r="AG2555" s="2" t="s">
        <v>3364</v>
      </c>
      <c r="AH2555" s="2" t="s">
        <v>3365</v>
      </c>
      <c r="AI2555" s="2">
        <v>0.0</v>
      </c>
      <c r="AJ2555" s="94">
        <v>1.0149767732472726E-4</v>
      </c>
      <c r="AK2555" s="94">
        <v>3.6982248520710064E-4</v>
      </c>
      <c r="AL2555" s="79"/>
      <c r="AM2555" s="2" t="s">
        <v>6061</v>
      </c>
    </row>
    <row r="2556">
      <c r="A2556" s="54">
        <v>46143.0</v>
      </c>
      <c r="B2556" s="54">
        <v>46144.0</v>
      </c>
      <c r="C2556" s="2" t="s">
        <v>1189</v>
      </c>
      <c r="D2556" s="2" t="s">
        <v>146</v>
      </c>
      <c r="E2556" s="2" t="s">
        <v>288</v>
      </c>
      <c r="F2556" s="53">
        <v>0.0</v>
      </c>
      <c r="G2556" s="53">
        <v>0.0</v>
      </c>
      <c r="H2556" s="53">
        <v>0.0</v>
      </c>
      <c r="I2556" s="53">
        <v>0.0</v>
      </c>
      <c r="J2556" s="53">
        <v>0.0</v>
      </c>
      <c r="K2556" s="2" t="s">
        <v>3531</v>
      </c>
      <c r="L2556" s="53">
        <v>0.0</v>
      </c>
      <c r="M2556" s="2" t="s">
        <v>3369</v>
      </c>
      <c r="N2556" s="2" t="s">
        <v>3360</v>
      </c>
      <c r="O2556" s="55"/>
      <c r="AB2556" s="2" t="s">
        <v>164</v>
      </c>
      <c r="AC2556" s="2" t="s">
        <v>3361</v>
      </c>
      <c r="AD2556" s="2" t="s">
        <v>3362</v>
      </c>
      <c r="AE2556" s="2" t="s">
        <v>3363</v>
      </c>
      <c r="AF2556" s="93"/>
      <c r="AG2556" s="101" t="s">
        <v>3364</v>
      </c>
      <c r="AH2556" s="101" t="s">
        <v>3365</v>
      </c>
      <c r="AI2556" s="2">
        <v>0.0</v>
      </c>
      <c r="AJ2556" s="94">
        <v>0.0</v>
      </c>
      <c r="AK2556" s="94">
        <v>0.0</v>
      </c>
      <c r="AL2556" s="79"/>
      <c r="AM2556" s="2" t="s">
        <v>6062</v>
      </c>
    </row>
    <row r="2557">
      <c r="A2557" s="54">
        <v>46144.0</v>
      </c>
      <c r="B2557" s="54">
        <v>46145.0</v>
      </c>
      <c r="C2557" s="2" t="s">
        <v>178</v>
      </c>
      <c r="D2557" s="2" t="s">
        <v>146</v>
      </c>
      <c r="E2557" s="2" t="s">
        <v>256</v>
      </c>
      <c r="F2557" s="53">
        <v>0.0</v>
      </c>
      <c r="G2557" s="53">
        <v>0.0</v>
      </c>
      <c r="H2557" s="53">
        <v>0.0</v>
      </c>
      <c r="I2557" s="53">
        <v>0.019230769230769232</v>
      </c>
      <c r="J2557" s="53">
        <v>0.020591920970321267</v>
      </c>
      <c r="K2557" s="2" t="s">
        <v>288</v>
      </c>
      <c r="L2557" s="53">
        <v>1.0</v>
      </c>
      <c r="M2557" s="2" t="s">
        <v>3369</v>
      </c>
      <c r="N2557" s="2" t="s">
        <v>3360</v>
      </c>
      <c r="O2557" s="55"/>
      <c r="AB2557" s="2" t="s">
        <v>164</v>
      </c>
      <c r="AC2557" s="2" t="s">
        <v>3361</v>
      </c>
      <c r="AD2557" s="2" t="s">
        <v>3362</v>
      </c>
      <c r="AE2557" s="2" t="s">
        <v>3363</v>
      </c>
      <c r="AF2557" s="93"/>
      <c r="AG2557" s="2" t="s">
        <v>3364</v>
      </c>
      <c r="AH2557" s="2" t="s">
        <v>3365</v>
      </c>
      <c r="AI2557" s="2">
        <v>0.0</v>
      </c>
      <c r="AJ2557" s="94">
        <v>4.240272092479568E-4</v>
      </c>
      <c r="AK2557" s="94">
        <v>3.6982248520710064E-4</v>
      </c>
      <c r="AL2557" s="79"/>
      <c r="AM2557" s="2" t="s">
        <v>6063</v>
      </c>
    </row>
    <row r="2558">
      <c r="A2558" s="54">
        <v>46144.0</v>
      </c>
      <c r="B2558" s="54">
        <v>46145.0</v>
      </c>
      <c r="C2558" s="2" t="s">
        <v>932</v>
      </c>
      <c r="D2558" s="2" t="s">
        <v>146</v>
      </c>
      <c r="E2558" s="2" t="s">
        <v>256</v>
      </c>
      <c r="F2558" s="53">
        <v>0.0</v>
      </c>
      <c r="G2558" s="53">
        <v>0.0</v>
      </c>
      <c r="H2558" s="53">
        <v>0.0</v>
      </c>
      <c r="I2558" s="53">
        <v>0.0</v>
      </c>
      <c r="J2558" s="53">
        <v>0.0030225373453406984</v>
      </c>
      <c r="K2558" s="2" t="s">
        <v>208</v>
      </c>
      <c r="L2558" s="53">
        <v>1.0</v>
      </c>
      <c r="M2558" s="2" t="s">
        <v>3369</v>
      </c>
      <c r="N2558" s="2" t="s">
        <v>3360</v>
      </c>
      <c r="O2558" s="55"/>
      <c r="AB2558" s="2" t="s">
        <v>164</v>
      </c>
      <c r="AC2558" s="2" t="s">
        <v>3361</v>
      </c>
      <c r="AD2558" s="2" t="s">
        <v>3362</v>
      </c>
      <c r="AE2558" s="2" t="s">
        <v>3363</v>
      </c>
      <c r="AF2558" s="93"/>
      <c r="AG2558" s="2" t="s">
        <v>3364</v>
      </c>
      <c r="AH2558" s="2" t="s">
        <v>3365</v>
      </c>
      <c r="AI2558" s="2">
        <v>0.0</v>
      </c>
      <c r="AJ2558" s="94">
        <v>9.135732003979195E-6</v>
      </c>
      <c r="AK2558" s="94">
        <v>0.0</v>
      </c>
      <c r="AL2558" s="79"/>
      <c r="AM2558" s="2" t="s">
        <v>6064</v>
      </c>
    </row>
    <row r="2559">
      <c r="A2559" s="54">
        <v>46144.0</v>
      </c>
      <c r="B2559" s="54">
        <v>46145.0</v>
      </c>
      <c r="C2559" s="2" t="s">
        <v>450</v>
      </c>
      <c r="D2559" s="2" t="s">
        <v>146</v>
      </c>
      <c r="E2559" s="2" t="s">
        <v>256</v>
      </c>
      <c r="F2559" s="53">
        <v>0.0</v>
      </c>
      <c r="G2559" s="53">
        <v>0.0</v>
      </c>
      <c r="H2559" s="53">
        <v>0.0</v>
      </c>
      <c r="I2559" s="53">
        <v>0.019230769230769232</v>
      </c>
      <c r="J2559" s="53">
        <v>0.0086400487446608</v>
      </c>
      <c r="K2559" s="2" t="s">
        <v>3531</v>
      </c>
      <c r="L2559" s="53">
        <v>0.0</v>
      </c>
      <c r="M2559" s="2" t="s">
        <v>3369</v>
      </c>
      <c r="N2559" s="2" t="s">
        <v>3360</v>
      </c>
      <c r="O2559" s="55"/>
      <c r="AB2559" s="2" t="s">
        <v>164</v>
      </c>
      <c r="AC2559" s="2" t="s">
        <v>3361</v>
      </c>
      <c r="AD2559" s="2" t="s">
        <v>3362</v>
      </c>
      <c r="AE2559" s="2" t="s">
        <v>3363</v>
      </c>
      <c r="AF2559" s="93"/>
      <c r="AG2559" s="2" t="s">
        <v>3364</v>
      </c>
      <c r="AH2559" s="2" t="s">
        <v>3365</v>
      </c>
      <c r="AI2559" s="2">
        <v>0.0</v>
      </c>
      <c r="AJ2559" s="94">
        <v>7.465044231011465E-5</v>
      </c>
      <c r="AK2559" s="94">
        <v>3.6982248520710064E-4</v>
      </c>
      <c r="AL2559" s="79"/>
      <c r="AM2559" s="2" t="s">
        <v>6065</v>
      </c>
    </row>
    <row r="2560">
      <c r="A2560" s="54">
        <v>46144.0</v>
      </c>
      <c r="B2560" s="54">
        <v>46145.0</v>
      </c>
      <c r="C2560" s="2" t="s">
        <v>515</v>
      </c>
      <c r="D2560" s="2" t="s">
        <v>146</v>
      </c>
      <c r="E2560" s="2" t="s">
        <v>256</v>
      </c>
      <c r="F2560" s="53">
        <v>0.0</v>
      </c>
      <c r="G2560" s="53">
        <v>0.0</v>
      </c>
      <c r="H2560" s="53">
        <v>0.0</v>
      </c>
      <c r="I2560" s="53">
        <v>0.0</v>
      </c>
      <c r="J2560" s="53">
        <v>0.0027950781985742633</v>
      </c>
      <c r="K2560" s="2" t="s">
        <v>3531</v>
      </c>
      <c r="L2560" s="53">
        <v>0.0</v>
      </c>
      <c r="M2560" s="2" t="s">
        <v>3369</v>
      </c>
      <c r="N2560" s="2" t="s">
        <v>3360</v>
      </c>
      <c r="O2560" s="55"/>
      <c r="AB2560" s="2" t="s">
        <v>153</v>
      </c>
      <c r="AC2560" s="2" t="s">
        <v>6066</v>
      </c>
      <c r="AD2560" s="2" t="s">
        <v>3362</v>
      </c>
      <c r="AE2560" s="2" t="s">
        <v>3363</v>
      </c>
      <c r="AF2560" s="93"/>
      <c r="AG2560" s="2" t="s">
        <v>3364</v>
      </c>
      <c r="AH2560" s="2" t="s">
        <v>3365</v>
      </c>
      <c r="AI2560" s="2">
        <v>1.0</v>
      </c>
      <c r="AJ2560" s="94">
        <v>0.9944176560649876</v>
      </c>
      <c r="AK2560" s="94">
        <v>1.0</v>
      </c>
      <c r="AL2560" s="79"/>
      <c r="AM2560" s="2" t="s">
        <v>6067</v>
      </c>
    </row>
    <row r="2561">
      <c r="A2561" s="54">
        <v>46144.0</v>
      </c>
      <c r="B2561" s="54">
        <v>46145.0</v>
      </c>
      <c r="C2561" s="2" t="s">
        <v>1189</v>
      </c>
      <c r="D2561" s="2" t="s">
        <v>146</v>
      </c>
      <c r="E2561" s="2" t="s">
        <v>256</v>
      </c>
      <c r="F2561" s="53">
        <v>0.0</v>
      </c>
      <c r="G2561" s="53">
        <v>0.0</v>
      </c>
      <c r="H2561" s="53">
        <v>0.0</v>
      </c>
      <c r="I2561" s="53">
        <v>0.0</v>
      </c>
      <c r="J2561" s="53">
        <v>0.0</v>
      </c>
      <c r="K2561" s="2" t="s">
        <v>3531</v>
      </c>
      <c r="L2561" s="53">
        <v>0.0</v>
      </c>
      <c r="M2561" s="2" t="s">
        <v>3369</v>
      </c>
      <c r="N2561" s="2" t="s">
        <v>3360</v>
      </c>
      <c r="O2561" s="55"/>
      <c r="AB2561" s="2" t="s">
        <v>164</v>
      </c>
      <c r="AC2561" s="2" t="s">
        <v>3361</v>
      </c>
      <c r="AD2561" s="2" t="s">
        <v>3362</v>
      </c>
      <c r="AE2561" s="2" t="s">
        <v>3363</v>
      </c>
      <c r="AF2561" s="93"/>
      <c r="AG2561" s="101" t="s">
        <v>3364</v>
      </c>
      <c r="AH2561" s="101" t="s">
        <v>3365</v>
      </c>
      <c r="AI2561" s="2">
        <v>0.0</v>
      </c>
      <c r="AJ2561" s="94">
        <v>0.0</v>
      </c>
      <c r="AK2561" s="94">
        <v>0.0</v>
      </c>
      <c r="AL2561" s="79"/>
      <c r="AM2561" s="2" t="s">
        <v>6068</v>
      </c>
    </row>
    <row r="2562">
      <c r="A2562" s="54">
        <v>46145.0</v>
      </c>
      <c r="B2562" s="54">
        <v>46146.0</v>
      </c>
      <c r="C2562" s="2" t="s">
        <v>178</v>
      </c>
      <c r="D2562" s="2" t="s">
        <v>146</v>
      </c>
      <c r="E2562" s="2" t="s">
        <v>180</v>
      </c>
      <c r="F2562" s="53">
        <v>0.0</v>
      </c>
      <c r="G2562" s="53">
        <v>0.0</v>
      </c>
      <c r="H2562" s="53">
        <v>0.0</v>
      </c>
      <c r="I2562" s="53">
        <v>0.019230769230769232</v>
      </c>
      <c r="J2562" s="53">
        <v>0.01867035366887516</v>
      </c>
      <c r="K2562" s="2" t="s">
        <v>288</v>
      </c>
      <c r="L2562" s="53">
        <v>1.0</v>
      </c>
      <c r="M2562" s="2" t="s">
        <v>3369</v>
      </c>
      <c r="N2562" s="2" t="s">
        <v>3360</v>
      </c>
      <c r="O2562" s="55"/>
      <c r="AB2562" s="2" t="s">
        <v>153</v>
      </c>
      <c r="AC2562" s="2" t="s">
        <v>6069</v>
      </c>
      <c r="AD2562" s="2" t="s">
        <v>3362</v>
      </c>
      <c r="AE2562" s="2" t="s">
        <v>3363</v>
      </c>
      <c r="AF2562" s="93"/>
      <c r="AG2562" s="2" t="s">
        <v>3364</v>
      </c>
      <c r="AH2562" s="2" t="s">
        <v>3365</v>
      </c>
      <c r="AI2562" s="2">
        <v>1.0</v>
      </c>
      <c r="AJ2562" s="94">
        <v>0.9630078747683706</v>
      </c>
      <c r="AK2562" s="94">
        <v>0.9619082840236686</v>
      </c>
      <c r="AL2562" s="79"/>
      <c r="AM2562" s="2" t="s">
        <v>6070</v>
      </c>
    </row>
    <row r="2563">
      <c r="A2563" s="54">
        <v>46145.0</v>
      </c>
      <c r="B2563" s="54">
        <v>46146.0</v>
      </c>
      <c r="C2563" s="2" t="s">
        <v>932</v>
      </c>
      <c r="D2563" s="2" t="s">
        <v>146</v>
      </c>
      <c r="E2563" s="2" t="s">
        <v>180</v>
      </c>
      <c r="F2563" s="53">
        <v>0.0</v>
      </c>
      <c r="G2563" s="53">
        <v>0.0</v>
      </c>
      <c r="H2563" s="53">
        <v>0.0</v>
      </c>
      <c r="I2563" s="53">
        <v>0.0</v>
      </c>
      <c r="J2563" s="53">
        <v>0.0029993482764049846</v>
      </c>
      <c r="K2563" s="2" t="s">
        <v>208</v>
      </c>
      <c r="L2563" s="53">
        <v>1.0</v>
      </c>
      <c r="M2563" s="2" t="s">
        <v>3369</v>
      </c>
      <c r="N2563" s="2" t="s">
        <v>3360</v>
      </c>
      <c r="O2563" s="55"/>
      <c r="AB2563" s="2" t="s">
        <v>164</v>
      </c>
      <c r="AC2563" s="2" t="s">
        <v>3361</v>
      </c>
      <c r="AD2563" s="2" t="s">
        <v>3362</v>
      </c>
      <c r="AE2563" s="2" t="s">
        <v>3363</v>
      </c>
      <c r="AF2563" s="93"/>
      <c r="AG2563" s="2" t="s">
        <v>3364</v>
      </c>
      <c r="AH2563" s="2" t="s">
        <v>3365</v>
      </c>
      <c r="AI2563" s="2">
        <v>0.0</v>
      </c>
      <c r="AJ2563" s="94">
        <v>8.996090083173553E-6</v>
      </c>
      <c r="AK2563" s="94">
        <v>0.0</v>
      </c>
      <c r="AL2563" s="79"/>
      <c r="AM2563" s="2" t="s">
        <v>6071</v>
      </c>
    </row>
    <row r="2564">
      <c r="A2564" s="54">
        <v>46145.0</v>
      </c>
      <c r="B2564" s="54">
        <v>46146.0</v>
      </c>
      <c r="C2564" s="2" t="s">
        <v>450</v>
      </c>
      <c r="D2564" s="2" t="s">
        <v>146</v>
      </c>
      <c r="E2564" s="2" t="s">
        <v>180</v>
      </c>
      <c r="F2564" s="53">
        <v>0.0</v>
      </c>
      <c r="G2564" s="53">
        <v>0.0</v>
      </c>
      <c r="H2564" s="53">
        <v>0.0</v>
      </c>
      <c r="I2564" s="53">
        <v>0.0</v>
      </c>
      <c r="J2564" s="53">
        <v>0.0017495293902943273</v>
      </c>
      <c r="K2564" s="2" t="s">
        <v>3531</v>
      </c>
      <c r="L2564" s="53">
        <v>0.0</v>
      </c>
      <c r="M2564" s="2" t="s">
        <v>3369</v>
      </c>
      <c r="N2564" s="2" t="s">
        <v>3360</v>
      </c>
      <c r="O2564" s="55"/>
      <c r="AB2564" s="2" t="s">
        <v>164</v>
      </c>
      <c r="AC2564" s="2" t="s">
        <v>3361</v>
      </c>
      <c r="AD2564" s="2" t="s">
        <v>3362</v>
      </c>
      <c r="AE2564" s="2" t="s">
        <v>3363</v>
      </c>
      <c r="AF2564" s="93"/>
      <c r="AG2564" s="2" t="s">
        <v>3364</v>
      </c>
      <c r="AH2564" s="2" t="s">
        <v>3365</v>
      </c>
      <c r="AI2564" s="2">
        <v>0.0</v>
      </c>
      <c r="AJ2564" s="94">
        <v>3.0608530875036407E-6</v>
      </c>
      <c r="AK2564" s="94">
        <v>0.0</v>
      </c>
      <c r="AL2564" s="79"/>
      <c r="AM2564" s="2" t="s">
        <v>6072</v>
      </c>
    </row>
    <row r="2565">
      <c r="A2565" s="54">
        <v>46145.0</v>
      </c>
      <c r="B2565" s="54">
        <v>46146.0</v>
      </c>
      <c r="C2565" s="2" t="s">
        <v>515</v>
      </c>
      <c r="D2565" s="2" t="s">
        <v>146</v>
      </c>
      <c r="E2565" s="2" t="s">
        <v>180</v>
      </c>
      <c r="F2565" s="53">
        <v>0.0</v>
      </c>
      <c r="G2565" s="53">
        <v>0.0</v>
      </c>
      <c r="H2565" s="53">
        <v>0.0</v>
      </c>
      <c r="I2565" s="53">
        <v>0.0</v>
      </c>
      <c r="J2565" s="53">
        <v>0.006855117350007683</v>
      </c>
      <c r="K2565" s="2" t="s">
        <v>256</v>
      </c>
      <c r="L2565" s="53">
        <v>1.0</v>
      </c>
      <c r="M2565" s="2" t="s">
        <v>6073</v>
      </c>
      <c r="N2565" s="2" t="s">
        <v>3360</v>
      </c>
      <c r="O2565" s="55"/>
      <c r="AB2565" s="2" t="s">
        <v>164</v>
      </c>
      <c r="AC2565" s="2" t="s">
        <v>3361</v>
      </c>
      <c r="AD2565" s="2" t="s">
        <v>3362</v>
      </c>
      <c r="AE2565" s="2" t="s">
        <v>3363</v>
      </c>
      <c r="AF2565" s="93"/>
      <c r="AG2565" s="2" t="s">
        <v>3364</v>
      </c>
      <c r="AH2565" s="2" t="s">
        <v>3365</v>
      </c>
      <c r="AI2565" s="2">
        <v>0.0</v>
      </c>
      <c r="AJ2565" s="94">
        <v>4.6992633882376364E-5</v>
      </c>
      <c r="AK2565" s="94">
        <v>0.0</v>
      </c>
      <c r="AL2565" s="79"/>
      <c r="AM2565" s="2" t="s">
        <v>6074</v>
      </c>
    </row>
    <row r="2566">
      <c r="A2566" s="54">
        <v>46145.0</v>
      </c>
      <c r="B2566" s="54">
        <v>46146.0</v>
      </c>
      <c r="C2566" s="2" t="s">
        <v>1189</v>
      </c>
      <c r="D2566" s="2" t="s">
        <v>146</v>
      </c>
      <c r="E2566" s="2" t="s">
        <v>180</v>
      </c>
      <c r="F2566" s="53">
        <v>0.0</v>
      </c>
      <c r="G2566" s="53">
        <v>0.0</v>
      </c>
      <c r="H2566" s="53">
        <v>0.0</v>
      </c>
      <c r="I2566" s="53">
        <v>0.0</v>
      </c>
      <c r="J2566" s="53">
        <v>0.0</v>
      </c>
      <c r="K2566" s="2" t="s">
        <v>3531</v>
      </c>
      <c r="L2566" s="53">
        <v>0.0</v>
      </c>
      <c r="M2566" s="2" t="s">
        <v>3369</v>
      </c>
      <c r="N2566" s="2" t="s">
        <v>3360</v>
      </c>
      <c r="O2566" s="55"/>
      <c r="AB2566" s="2" t="s">
        <v>164</v>
      </c>
      <c r="AC2566" s="2" t="s">
        <v>3361</v>
      </c>
      <c r="AD2566" s="2" t="s">
        <v>3362</v>
      </c>
      <c r="AE2566" s="2" t="s">
        <v>3363</v>
      </c>
      <c r="AF2566" s="93"/>
      <c r="AG2566" s="101" t="s">
        <v>3364</v>
      </c>
      <c r="AH2566" s="101" t="s">
        <v>3365</v>
      </c>
      <c r="AI2566" s="2">
        <v>0.0</v>
      </c>
      <c r="AJ2566" s="94">
        <v>0.0</v>
      </c>
      <c r="AK2566" s="94">
        <v>0.0</v>
      </c>
      <c r="AL2566" s="79"/>
      <c r="AM2566" s="2" t="s">
        <v>6075</v>
      </c>
    </row>
    <row r="2567">
      <c r="A2567" s="54">
        <v>46146.0</v>
      </c>
      <c r="B2567" s="54">
        <v>46147.0</v>
      </c>
      <c r="C2567" s="2" t="s">
        <v>178</v>
      </c>
      <c r="D2567" s="2" t="s">
        <v>146</v>
      </c>
      <c r="E2567" s="2" t="s">
        <v>208</v>
      </c>
      <c r="F2567" s="53">
        <v>0.0</v>
      </c>
      <c r="G2567" s="53">
        <v>0.0</v>
      </c>
      <c r="H2567" s="53">
        <v>0.0</v>
      </c>
      <c r="I2567" s="53">
        <v>0.0</v>
      </c>
      <c r="J2567" s="53">
        <v>0.020408856183558307</v>
      </c>
      <c r="K2567" s="2" t="s">
        <v>6076</v>
      </c>
      <c r="L2567" s="53">
        <v>0.0</v>
      </c>
      <c r="M2567" s="2" t="s">
        <v>3369</v>
      </c>
      <c r="N2567" s="2" t="s">
        <v>3360</v>
      </c>
      <c r="O2567" s="55"/>
      <c r="AB2567" s="2" t="s">
        <v>164</v>
      </c>
      <c r="AC2567" s="2" t="s">
        <v>3361</v>
      </c>
      <c r="AD2567" s="2" t="s">
        <v>3362</v>
      </c>
      <c r="AE2567" s="2" t="s">
        <v>3363</v>
      </c>
      <c r="AF2567" s="93"/>
      <c r="AG2567" s="2" t="s">
        <v>3364</v>
      </c>
      <c r="AH2567" s="2" t="s">
        <v>3365</v>
      </c>
      <c r="AI2567" s="2">
        <v>0.0</v>
      </c>
      <c r="AJ2567" s="94">
        <v>4.1652141072116616E-4</v>
      </c>
      <c r="AK2567" s="94">
        <v>0.0</v>
      </c>
      <c r="AL2567" s="79"/>
      <c r="AM2567" s="2" t="s">
        <v>6077</v>
      </c>
    </row>
    <row r="2568">
      <c r="A2568" s="54">
        <v>46146.0</v>
      </c>
      <c r="B2568" s="54">
        <v>46147.0</v>
      </c>
      <c r="C2568" s="2" t="s">
        <v>932</v>
      </c>
      <c r="D2568" s="2" t="s">
        <v>146</v>
      </c>
      <c r="E2568" s="2" t="s">
        <v>208</v>
      </c>
      <c r="F2568" s="53">
        <v>0.125</v>
      </c>
      <c r="G2568" s="53">
        <v>0.08333333333333333</v>
      </c>
      <c r="H2568" s="53">
        <v>0.04</v>
      </c>
      <c r="I2568" s="53">
        <v>0.019230769230769232</v>
      </c>
      <c r="J2568" s="53">
        <v>0.024310760753459087</v>
      </c>
      <c r="K2568" s="2" t="s">
        <v>208</v>
      </c>
      <c r="L2568" s="53">
        <v>1.0</v>
      </c>
      <c r="M2568" s="2" t="s">
        <v>3369</v>
      </c>
      <c r="N2568" s="2" t="s">
        <v>3360</v>
      </c>
      <c r="O2568" s="55"/>
      <c r="AB2568" s="2" t="s">
        <v>164</v>
      </c>
      <c r="AC2568" s="2" t="s">
        <v>3361</v>
      </c>
      <c r="AD2568" s="2" t="s">
        <v>3362</v>
      </c>
      <c r="AE2568" s="2" t="s">
        <v>3363</v>
      </c>
      <c r="AF2568" s="93"/>
      <c r="AG2568" s="2" t="s">
        <v>3364</v>
      </c>
      <c r="AH2568" s="2" t="s">
        <v>3365</v>
      </c>
      <c r="AI2568" s="2">
        <v>0.0</v>
      </c>
      <c r="AJ2568" s="94">
        <v>5.910130884119267E-4</v>
      </c>
      <c r="AK2568" s="94">
        <v>3.6982248520710064E-4</v>
      </c>
      <c r="AL2568" s="79"/>
      <c r="AM2568" s="2" t="s">
        <v>6078</v>
      </c>
    </row>
    <row r="2569">
      <c r="A2569" s="54">
        <v>46146.0</v>
      </c>
      <c r="B2569" s="54">
        <v>46147.0</v>
      </c>
      <c r="C2569" s="2" t="s">
        <v>450</v>
      </c>
      <c r="D2569" s="2" t="s">
        <v>146</v>
      </c>
      <c r="E2569" s="2" t="s">
        <v>208</v>
      </c>
      <c r="F2569" s="53">
        <v>0.0</v>
      </c>
      <c r="G2569" s="53">
        <v>0.0</v>
      </c>
      <c r="H2569" s="53">
        <v>0.0</v>
      </c>
      <c r="I2569" s="53">
        <v>0.0</v>
      </c>
      <c r="J2569" s="53">
        <v>0.00173610690679743</v>
      </c>
      <c r="K2569" s="2" t="s">
        <v>3531</v>
      </c>
      <c r="L2569" s="53">
        <v>0.0</v>
      </c>
      <c r="M2569" s="2" t="s">
        <v>3369</v>
      </c>
      <c r="N2569" s="2" t="s">
        <v>3360</v>
      </c>
      <c r="O2569" s="55"/>
      <c r="AB2569" s="2" t="s">
        <v>164</v>
      </c>
      <c r="AC2569" s="2" t="s">
        <v>3361</v>
      </c>
      <c r="AD2569" s="2" t="s">
        <v>3362</v>
      </c>
      <c r="AE2569" s="2" t="s">
        <v>3363</v>
      </c>
      <c r="AF2569" s="93"/>
      <c r="AG2569" s="2" t="s">
        <v>3364</v>
      </c>
      <c r="AH2569" s="2" t="s">
        <v>3365</v>
      </c>
      <c r="AI2569" s="2">
        <v>0.0</v>
      </c>
      <c r="AJ2569" s="94">
        <v>3.01406719182974E-6</v>
      </c>
      <c r="AK2569" s="94">
        <v>0.0</v>
      </c>
      <c r="AL2569" s="79"/>
      <c r="AM2569" s="2" t="s">
        <v>6079</v>
      </c>
    </row>
    <row r="2570">
      <c r="A2570" s="54">
        <v>46146.0</v>
      </c>
      <c r="B2570" s="54">
        <v>46147.0</v>
      </c>
      <c r="C2570" s="2" t="s">
        <v>515</v>
      </c>
      <c r="D2570" s="2" t="s">
        <v>146</v>
      </c>
      <c r="E2570" s="2" t="s">
        <v>208</v>
      </c>
      <c r="F2570" s="53">
        <v>0.0</v>
      </c>
      <c r="G2570" s="53">
        <v>0.0</v>
      </c>
      <c r="H2570" s="53">
        <v>0.0</v>
      </c>
      <c r="I2570" s="53">
        <v>0.0</v>
      </c>
      <c r="J2570" s="53">
        <v>0.0068025245213245945</v>
      </c>
      <c r="K2570" s="2" t="s">
        <v>256</v>
      </c>
      <c r="L2570" s="53">
        <v>1.0</v>
      </c>
      <c r="M2570" s="2" t="s">
        <v>6073</v>
      </c>
      <c r="N2570" s="2" t="s">
        <v>3360</v>
      </c>
      <c r="O2570" s="55"/>
      <c r="AB2570" s="2" t="s">
        <v>164</v>
      </c>
      <c r="AC2570" s="2" t="s">
        <v>3361</v>
      </c>
      <c r="AD2570" s="2" t="s">
        <v>3362</v>
      </c>
      <c r="AE2570" s="2" t="s">
        <v>3363</v>
      </c>
      <c r="AF2570" s="93"/>
      <c r="AG2570" s="2" t="s">
        <v>3364</v>
      </c>
      <c r="AH2570" s="2" t="s">
        <v>3365</v>
      </c>
      <c r="AI2570" s="2">
        <v>0.0</v>
      </c>
      <c r="AJ2570" s="94">
        <v>4.62743398632224E-5</v>
      </c>
      <c r="AK2570" s="94">
        <v>0.0</v>
      </c>
      <c r="AL2570" s="79"/>
      <c r="AM2570" s="2" t="s">
        <v>6080</v>
      </c>
    </row>
    <row r="2571">
      <c r="A2571" s="54">
        <v>46146.0</v>
      </c>
      <c r="B2571" s="54">
        <v>46147.0</v>
      </c>
      <c r="C2571" s="2" t="s">
        <v>1189</v>
      </c>
      <c r="D2571" s="2" t="s">
        <v>146</v>
      </c>
      <c r="E2571" s="2" t="s">
        <v>208</v>
      </c>
      <c r="F2571" s="53">
        <v>0.0</v>
      </c>
      <c r="G2571" s="53">
        <v>0.0</v>
      </c>
      <c r="H2571" s="53">
        <v>0.0</v>
      </c>
      <c r="I2571" s="53">
        <v>0.0</v>
      </c>
      <c r="J2571" s="53">
        <v>0.0</v>
      </c>
      <c r="K2571" s="2" t="s">
        <v>3531</v>
      </c>
      <c r="L2571" s="53">
        <v>0.0</v>
      </c>
      <c r="M2571" s="2" t="s">
        <v>3369</v>
      </c>
      <c r="N2571" s="2" t="s">
        <v>3360</v>
      </c>
      <c r="O2571" s="55"/>
      <c r="AB2571" s="2" t="s">
        <v>153</v>
      </c>
      <c r="AC2571" s="2" t="s">
        <v>3611</v>
      </c>
      <c r="AD2571" s="2" t="s">
        <v>6081</v>
      </c>
      <c r="AE2571" s="2" t="s">
        <v>3363</v>
      </c>
      <c r="AF2571" s="93"/>
      <c r="AG2571" s="101" t="s">
        <v>3364</v>
      </c>
      <c r="AH2571" s="101" t="s">
        <v>3365</v>
      </c>
      <c r="AI2571" s="2">
        <v>1.0</v>
      </c>
      <c r="AJ2571" s="94">
        <v>1.0</v>
      </c>
      <c r="AK2571" s="94">
        <v>1.0</v>
      </c>
      <c r="AL2571" s="79"/>
      <c r="AM2571" s="2" t="s">
        <v>6082</v>
      </c>
    </row>
    <row r="2572">
      <c r="A2572" s="54">
        <v>46147.0</v>
      </c>
      <c r="B2572" s="54">
        <v>46148.0</v>
      </c>
      <c r="C2572" s="2" t="s">
        <v>178</v>
      </c>
      <c r="D2572" s="2" t="s">
        <v>146</v>
      </c>
      <c r="E2572" s="2" t="s">
        <v>303</v>
      </c>
      <c r="F2572" s="53">
        <v>0.0</v>
      </c>
      <c r="G2572" s="53">
        <v>0.0</v>
      </c>
      <c r="H2572" s="53">
        <v>0.04</v>
      </c>
      <c r="I2572" s="53">
        <v>0.019230769230769232</v>
      </c>
      <c r="J2572" s="53">
        <v>0.02925690702660189</v>
      </c>
      <c r="K2572" s="2" t="s">
        <v>6076</v>
      </c>
      <c r="L2572" s="53">
        <v>0.0</v>
      </c>
      <c r="M2572" s="2" t="s">
        <v>3369</v>
      </c>
      <c r="N2572" s="2" t="s">
        <v>3360</v>
      </c>
      <c r="O2572" s="55"/>
      <c r="AB2572" s="2" t="s">
        <v>164</v>
      </c>
      <c r="AC2572" s="2" t="s">
        <v>3361</v>
      </c>
      <c r="AD2572" s="2" t="s">
        <v>3362</v>
      </c>
      <c r="AE2572" s="2" t="s">
        <v>3363</v>
      </c>
      <c r="AF2572" s="93"/>
      <c r="AG2572" s="2" t="s">
        <v>3364</v>
      </c>
      <c r="AH2572" s="2" t="s">
        <v>3365</v>
      </c>
      <c r="AI2572" s="2">
        <v>0.0</v>
      </c>
      <c r="AJ2572" s="94">
        <v>8.55966608763227E-4</v>
      </c>
      <c r="AK2572" s="94">
        <v>3.6982248520710064E-4</v>
      </c>
      <c r="AL2572" s="79"/>
      <c r="AM2572" s="2" t="s">
        <v>6083</v>
      </c>
    </row>
    <row r="2573">
      <c r="A2573" s="54">
        <v>46147.0</v>
      </c>
      <c r="B2573" s="54">
        <v>46148.0</v>
      </c>
      <c r="C2573" s="2" t="s">
        <v>932</v>
      </c>
      <c r="D2573" s="2" t="s">
        <v>146</v>
      </c>
      <c r="E2573" s="2" t="s">
        <v>303</v>
      </c>
      <c r="F2573" s="53">
        <v>0.0</v>
      </c>
      <c r="G2573" s="53">
        <v>0.0</v>
      </c>
      <c r="H2573" s="53">
        <v>0.0</v>
      </c>
      <c r="I2573" s="53">
        <v>0.0</v>
      </c>
      <c r="J2573" s="53">
        <v>0.0029535024969644464</v>
      </c>
      <c r="K2573" s="2" t="s">
        <v>208</v>
      </c>
      <c r="L2573" s="53">
        <v>1.0</v>
      </c>
      <c r="M2573" s="2" t="s">
        <v>3369</v>
      </c>
      <c r="N2573" s="2" t="s">
        <v>3360</v>
      </c>
      <c r="O2573" s="55"/>
      <c r="AB2573" s="2" t="s">
        <v>164</v>
      </c>
      <c r="AC2573" s="2" t="s">
        <v>3361</v>
      </c>
      <c r="AD2573" s="2" t="s">
        <v>3362</v>
      </c>
      <c r="AE2573" s="2" t="s">
        <v>3363</v>
      </c>
      <c r="AF2573" s="93"/>
      <c r="AG2573" s="2" t="s">
        <v>3364</v>
      </c>
      <c r="AH2573" s="2" t="s">
        <v>3365</v>
      </c>
      <c r="AI2573" s="2">
        <v>0.0</v>
      </c>
      <c r="AJ2573" s="94">
        <v>8.72317699957522E-6</v>
      </c>
      <c r="AK2573" s="94">
        <v>0.0</v>
      </c>
      <c r="AL2573" s="79"/>
      <c r="AM2573" s="2" t="s">
        <v>6084</v>
      </c>
    </row>
    <row r="2574">
      <c r="A2574" s="54">
        <v>46147.0</v>
      </c>
      <c r="B2574" s="54">
        <v>46148.0</v>
      </c>
      <c r="C2574" s="2" t="s">
        <v>450</v>
      </c>
      <c r="D2574" s="2" t="s">
        <v>146</v>
      </c>
      <c r="E2574" s="2" t="s">
        <v>303</v>
      </c>
      <c r="F2574" s="53">
        <v>0.0</v>
      </c>
      <c r="G2574" s="53">
        <v>0.0</v>
      </c>
      <c r="H2574" s="53">
        <v>0.0</v>
      </c>
      <c r="I2574" s="53">
        <v>0.0</v>
      </c>
      <c r="J2574" s="53">
        <v>0.001722787401315205</v>
      </c>
      <c r="K2574" s="2" t="s">
        <v>3531</v>
      </c>
      <c r="L2574" s="53">
        <v>0.0</v>
      </c>
      <c r="M2574" s="2" t="s">
        <v>3369</v>
      </c>
      <c r="N2574" s="2" t="s">
        <v>3360</v>
      </c>
      <c r="O2574" s="55"/>
      <c r="AB2574" s="2" t="s">
        <v>164</v>
      </c>
      <c r="AC2574" s="2" t="s">
        <v>3361</v>
      </c>
      <c r="AD2574" s="2" t="s">
        <v>3362</v>
      </c>
      <c r="AE2574" s="2" t="s">
        <v>3363</v>
      </c>
      <c r="AF2574" s="93"/>
      <c r="AG2574" s="2" t="s">
        <v>3364</v>
      </c>
      <c r="AH2574" s="2" t="s">
        <v>3365</v>
      </c>
      <c r="AI2574" s="2">
        <v>0.0</v>
      </c>
      <c r="AJ2574" s="94">
        <v>2.967996430130397E-6</v>
      </c>
      <c r="AK2574" s="94">
        <v>0.0</v>
      </c>
      <c r="AL2574" s="79"/>
      <c r="AM2574" s="2" t="s">
        <v>6085</v>
      </c>
    </row>
    <row r="2575">
      <c r="A2575" s="54">
        <v>46147.0</v>
      </c>
      <c r="B2575" s="54">
        <v>46148.0</v>
      </c>
      <c r="C2575" s="2" t="s">
        <v>515</v>
      </c>
      <c r="D2575" s="2" t="s">
        <v>146</v>
      </c>
      <c r="E2575" s="2" t="s">
        <v>303</v>
      </c>
      <c r="F2575" s="53">
        <v>0.0</v>
      </c>
      <c r="G2575" s="53">
        <v>0.0</v>
      </c>
      <c r="H2575" s="53">
        <v>0.0</v>
      </c>
      <c r="I2575" s="53">
        <v>0.0</v>
      </c>
      <c r="J2575" s="53">
        <v>0.006750335187649349</v>
      </c>
      <c r="K2575" s="2" t="s">
        <v>256</v>
      </c>
      <c r="L2575" s="53">
        <v>1.0</v>
      </c>
      <c r="M2575" s="2" t="s">
        <v>6073</v>
      </c>
      <c r="N2575" s="2" t="s">
        <v>3360</v>
      </c>
      <c r="O2575" s="55"/>
      <c r="AB2575" s="2" t="s">
        <v>164</v>
      </c>
      <c r="AC2575" s="2" t="s">
        <v>3361</v>
      </c>
      <c r="AD2575" s="2" t="s">
        <v>3362</v>
      </c>
      <c r="AE2575" s="2" t="s">
        <v>3363</v>
      </c>
      <c r="AF2575" s="93"/>
      <c r="AG2575" s="2" t="s">
        <v>3364</v>
      </c>
      <c r="AH2575" s="2" t="s">
        <v>3365</v>
      </c>
      <c r="AI2575" s="2">
        <v>0.0</v>
      </c>
      <c r="AJ2575" s="94">
        <v>4.556702514561697E-5</v>
      </c>
      <c r="AK2575" s="94">
        <v>0.0</v>
      </c>
      <c r="AL2575" s="79"/>
      <c r="AM2575" s="2" t="s">
        <v>6086</v>
      </c>
    </row>
    <row r="2576">
      <c r="A2576" s="54">
        <v>46147.0</v>
      </c>
      <c r="B2576" s="54">
        <v>46148.0</v>
      </c>
      <c r="C2576" s="2" t="s">
        <v>1189</v>
      </c>
      <c r="D2576" s="2" t="s">
        <v>146</v>
      </c>
      <c r="E2576" s="2" t="s">
        <v>303</v>
      </c>
      <c r="F2576" s="53">
        <v>0.0</v>
      </c>
      <c r="G2576" s="53">
        <v>0.0</v>
      </c>
      <c r="H2576" s="53">
        <v>0.0</v>
      </c>
      <c r="I2576" s="53">
        <v>0.0</v>
      </c>
      <c r="J2576" s="53">
        <v>0.0</v>
      </c>
      <c r="K2576" s="2" t="s">
        <v>3531</v>
      </c>
      <c r="L2576" s="53">
        <v>0.0</v>
      </c>
      <c r="M2576" s="2" t="s">
        <v>3369</v>
      </c>
      <c r="N2576" s="2" t="s">
        <v>3360</v>
      </c>
      <c r="O2576" s="55"/>
      <c r="AB2576" s="2" t="s">
        <v>164</v>
      </c>
      <c r="AC2576" s="2" t="s">
        <v>3361</v>
      </c>
      <c r="AD2576" s="2" t="s">
        <v>3362</v>
      </c>
      <c r="AE2576" s="2" t="s">
        <v>3363</v>
      </c>
      <c r="AF2576" s="93"/>
      <c r="AG2576" s="101" t="s">
        <v>3364</v>
      </c>
      <c r="AH2576" s="101" t="s">
        <v>3365</v>
      </c>
      <c r="AI2576" s="2">
        <v>0.0</v>
      </c>
      <c r="AJ2576" s="94">
        <v>0.0</v>
      </c>
      <c r="AK2576" s="94">
        <v>0.0</v>
      </c>
      <c r="AL2576" s="79"/>
      <c r="AM2576" s="2" t="s">
        <v>6087</v>
      </c>
    </row>
    <row r="2577">
      <c r="A2577" s="54">
        <v>46148.0</v>
      </c>
      <c r="B2577" s="54">
        <v>46149.0</v>
      </c>
      <c r="C2577" s="2" t="s">
        <v>178</v>
      </c>
      <c r="D2577" s="2" t="s">
        <v>146</v>
      </c>
      <c r="E2577" s="2" t="s">
        <v>148</v>
      </c>
      <c r="F2577" s="53">
        <v>0.0</v>
      </c>
      <c r="G2577" s="53">
        <v>0.08333333333333333</v>
      </c>
      <c r="H2577" s="53">
        <v>0.04</v>
      </c>
      <c r="I2577" s="53">
        <v>0.019230769230769232</v>
      </c>
      <c r="J2577" s="53">
        <v>0.03729288996571922</v>
      </c>
      <c r="K2577" s="2" t="s">
        <v>6076</v>
      </c>
      <c r="L2577" s="53">
        <v>0.0</v>
      </c>
      <c r="M2577" s="2" t="s">
        <v>3369</v>
      </c>
      <c r="N2577" s="2" t="s">
        <v>3360</v>
      </c>
      <c r="O2577" s="55"/>
      <c r="AB2577" s="2" t="s">
        <v>164</v>
      </c>
      <c r="AC2577" s="2" t="s">
        <v>3361</v>
      </c>
      <c r="AD2577" s="2" t="s">
        <v>3362</v>
      </c>
      <c r="AE2577" s="2" t="s">
        <v>3363</v>
      </c>
      <c r="AF2577" s="93"/>
      <c r="AG2577" s="2" t="s">
        <v>3364</v>
      </c>
      <c r="AH2577" s="2" t="s">
        <v>3365</v>
      </c>
      <c r="AI2577" s="2">
        <v>0.0</v>
      </c>
      <c r="AJ2577" s="94">
        <v>0.0013907596419952416</v>
      </c>
      <c r="AK2577" s="94">
        <v>3.6982248520710064E-4</v>
      </c>
      <c r="AL2577" s="79"/>
      <c r="AM2577" s="2" t="s">
        <v>6088</v>
      </c>
    </row>
    <row r="2578">
      <c r="A2578" s="54">
        <v>46148.0</v>
      </c>
      <c r="B2578" s="54">
        <v>46149.0</v>
      </c>
      <c r="C2578" s="2" t="s">
        <v>932</v>
      </c>
      <c r="D2578" s="2" t="s">
        <v>146</v>
      </c>
      <c r="E2578" s="2" t="s">
        <v>148</v>
      </c>
      <c r="F2578" s="53">
        <v>0.0</v>
      </c>
      <c r="G2578" s="53">
        <v>0.0</v>
      </c>
      <c r="H2578" s="53">
        <v>0.0</v>
      </c>
      <c r="I2578" s="53">
        <v>0.0</v>
      </c>
      <c r="J2578" s="53">
        <v>0.0029308430670952046</v>
      </c>
      <c r="K2578" s="2" t="s">
        <v>208</v>
      </c>
      <c r="L2578" s="53">
        <v>1.0</v>
      </c>
      <c r="M2578" s="2" t="s">
        <v>3369</v>
      </c>
      <c r="N2578" s="2" t="s">
        <v>3360</v>
      </c>
      <c r="O2578" s="55"/>
      <c r="AB2578" s="2" t="s">
        <v>164</v>
      </c>
      <c r="AC2578" s="2" t="s">
        <v>3361</v>
      </c>
      <c r="AD2578" s="2" t="s">
        <v>3362</v>
      </c>
      <c r="AE2578" s="2" t="s">
        <v>3363</v>
      </c>
      <c r="AF2578" s="93"/>
      <c r="AG2578" s="2" t="s">
        <v>3364</v>
      </c>
      <c r="AH2578" s="2" t="s">
        <v>3365</v>
      </c>
      <c r="AI2578" s="2">
        <v>0.0</v>
      </c>
      <c r="AJ2578" s="94">
        <v>8.589841083940026E-6</v>
      </c>
      <c r="AK2578" s="94">
        <v>0.0</v>
      </c>
      <c r="AL2578" s="79"/>
      <c r="AM2578" s="2" t="s">
        <v>6089</v>
      </c>
    </row>
    <row r="2579">
      <c r="A2579" s="54">
        <v>46148.0</v>
      </c>
      <c r="B2579" s="54">
        <v>46149.0</v>
      </c>
      <c r="C2579" s="2" t="s">
        <v>450</v>
      </c>
      <c r="D2579" s="2" t="s">
        <v>146</v>
      </c>
      <c r="E2579" s="2" t="s">
        <v>148</v>
      </c>
      <c r="F2579" s="53">
        <v>0.0</v>
      </c>
      <c r="G2579" s="53">
        <v>0.0</v>
      </c>
      <c r="H2579" s="53">
        <v>0.0</v>
      </c>
      <c r="I2579" s="53">
        <v>0.0</v>
      </c>
      <c r="J2579" s="53">
        <v>0.0017095700837947907</v>
      </c>
      <c r="K2579" s="2" t="s">
        <v>3531</v>
      </c>
      <c r="L2579" s="53">
        <v>0.0</v>
      </c>
      <c r="M2579" s="2" t="s">
        <v>3369</v>
      </c>
      <c r="N2579" s="2" t="s">
        <v>3360</v>
      </c>
      <c r="O2579" s="55"/>
      <c r="AB2579" s="2" t="s">
        <v>164</v>
      </c>
      <c r="AC2579" s="2" t="s">
        <v>3361</v>
      </c>
      <c r="AD2579" s="2" t="s">
        <v>3362</v>
      </c>
      <c r="AE2579" s="2" t="s">
        <v>3363</v>
      </c>
      <c r="AF2579" s="93"/>
      <c r="AG2579" s="2" t="s">
        <v>3364</v>
      </c>
      <c r="AH2579" s="2" t="s">
        <v>3365</v>
      </c>
      <c r="AI2579" s="2">
        <v>0.0</v>
      </c>
      <c r="AJ2579" s="94">
        <v>2.9226298714061275E-6</v>
      </c>
      <c r="AK2579" s="94">
        <v>0.0</v>
      </c>
      <c r="AL2579" s="79"/>
      <c r="AM2579" s="2" t="s">
        <v>6090</v>
      </c>
    </row>
    <row r="2580">
      <c r="A2580" s="54">
        <v>46148.0</v>
      </c>
      <c r="B2580" s="54">
        <v>46149.0</v>
      </c>
      <c r="C2580" s="2" t="s">
        <v>515</v>
      </c>
      <c r="D2580" s="2" t="s">
        <v>146</v>
      </c>
      <c r="E2580" s="2" t="s">
        <v>148</v>
      </c>
      <c r="F2580" s="53">
        <v>0.0</v>
      </c>
      <c r="G2580" s="53">
        <v>0.0</v>
      </c>
      <c r="H2580" s="53">
        <v>0.04</v>
      </c>
      <c r="I2580" s="53">
        <v>0.019230769230769232</v>
      </c>
      <c r="J2580" s="53">
        <v>0.019142158611640266</v>
      </c>
      <c r="K2580" s="2" t="s">
        <v>256</v>
      </c>
      <c r="L2580" s="53">
        <v>1.0</v>
      </c>
      <c r="M2580" s="2" t="s">
        <v>6073</v>
      </c>
      <c r="N2580" s="2" t="s">
        <v>3360</v>
      </c>
      <c r="O2580" s="55"/>
      <c r="AB2580" s="2" t="s">
        <v>164</v>
      </c>
      <c r="AC2580" s="2" t="s">
        <v>3361</v>
      </c>
      <c r="AD2580" s="2" t="s">
        <v>3362</v>
      </c>
      <c r="AE2580" s="2" t="s">
        <v>3363</v>
      </c>
      <c r="AF2580" s="93"/>
      <c r="AG2580" s="2" t="s">
        <v>3364</v>
      </c>
      <c r="AH2580" s="2" t="s">
        <v>3365</v>
      </c>
      <c r="AI2580" s="2">
        <v>0.0</v>
      </c>
      <c r="AJ2580" s="94">
        <v>3.664222363131936E-4</v>
      </c>
      <c r="AK2580" s="94">
        <v>3.6982248520710064E-4</v>
      </c>
      <c r="AL2580" s="79"/>
      <c r="AM2580" s="2" t="s">
        <v>6091</v>
      </c>
    </row>
    <row r="2581">
      <c r="A2581" s="54">
        <v>46148.0</v>
      </c>
      <c r="B2581" s="54">
        <v>46149.0</v>
      </c>
      <c r="C2581" s="2" t="s">
        <v>1189</v>
      </c>
      <c r="D2581" s="2" t="s">
        <v>146</v>
      </c>
      <c r="E2581" s="2" t="s">
        <v>148</v>
      </c>
      <c r="F2581" s="53">
        <v>0.0</v>
      </c>
      <c r="G2581" s="53">
        <v>0.0</v>
      </c>
      <c r="H2581" s="53">
        <v>0.0</v>
      </c>
      <c r="I2581" s="53">
        <v>0.0</v>
      </c>
      <c r="J2581" s="53">
        <v>0.0</v>
      </c>
      <c r="K2581" s="2" t="s">
        <v>3531</v>
      </c>
      <c r="L2581" s="53">
        <v>0.0</v>
      </c>
      <c r="M2581" s="2" t="s">
        <v>3369</v>
      </c>
      <c r="N2581" s="2" t="s">
        <v>3360</v>
      </c>
      <c r="O2581" s="55"/>
      <c r="AB2581" s="2" t="s">
        <v>164</v>
      </c>
      <c r="AC2581" s="2" t="s">
        <v>3361</v>
      </c>
      <c r="AD2581" s="2" t="s">
        <v>3362</v>
      </c>
      <c r="AE2581" s="2" t="s">
        <v>3363</v>
      </c>
      <c r="AF2581" s="93"/>
      <c r="AG2581" s="101" t="s">
        <v>3364</v>
      </c>
      <c r="AH2581" s="101" t="s">
        <v>3365</v>
      </c>
      <c r="AI2581" s="2">
        <v>0.0</v>
      </c>
      <c r="AJ2581" s="94">
        <v>0.0</v>
      </c>
      <c r="AK2581" s="94">
        <v>0.0</v>
      </c>
      <c r="AL2581" s="79"/>
      <c r="AM2581" s="2" t="s">
        <v>6092</v>
      </c>
    </row>
    <row r="2582">
      <c r="A2582" s="54">
        <v>46149.0</v>
      </c>
      <c r="B2582" s="54">
        <v>46150.0</v>
      </c>
      <c r="C2582" s="2" t="s">
        <v>178</v>
      </c>
      <c r="D2582" s="2" t="s">
        <v>146</v>
      </c>
      <c r="E2582" s="2" t="s">
        <v>196</v>
      </c>
      <c r="F2582" s="53">
        <v>0.0</v>
      </c>
      <c r="G2582" s="53">
        <v>0.08333333333333333</v>
      </c>
      <c r="H2582" s="53">
        <v>0.12</v>
      </c>
      <c r="I2582" s="53">
        <v>0.057692307692307696</v>
      </c>
      <c r="J2582" s="53">
        <v>0.05919842149506693</v>
      </c>
      <c r="K2582" s="2" t="s">
        <v>6076</v>
      </c>
      <c r="L2582" s="53">
        <v>0.0</v>
      </c>
      <c r="M2582" s="2" t="s">
        <v>3369</v>
      </c>
      <c r="N2582" s="2" t="s">
        <v>3360</v>
      </c>
      <c r="O2582" s="55"/>
      <c r="AB2582" s="2" t="s">
        <v>164</v>
      </c>
      <c r="AC2582" s="2" t="s">
        <v>3361</v>
      </c>
      <c r="AD2582" s="2" t="s">
        <v>3362</v>
      </c>
      <c r="AE2582" s="2" t="s">
        <v>3363</v>
      </c>
      <c r="AF2582" s="93"/>
      <c r="AG2582" s="2" t="s">
        <v>3364</v>
      </c>
      <c r="AH2582" s="2" t="s">
        <v>3365</v>
      </c>
      <c r="AI2582" s="2">
        <v>0.0</v>
      </c>
      <c r="AJ2582" s="94">
        <v>0.003504453107507603</v>
      </c>
      <c r="AK2582" s="94">
        <v>0.003328402366863906</v>
      </c>
      <c r="AL2582" s="79"/>
      <c r="AM2582" s="2" t="s">
        <v>6093</v>
      </c>
    </row>
    <row r="2583">
      <c r="A2583" s="54">
        <v>46149.0</v>
      </c>
      <c r="B2583" s="54">
        <v>46150.0</v>
      </c>
      <c r="C2583" s="2" t="s">
        <v>932</v>
      </c>
      <c r="D2583" s="2" t="s">
        <v>146</v>
      </c>
      <c r="E2583" s="2" t="s">
        <v>196</v>
      </c>
      <c r="F2583" s="53">
        <v>0.0</v>
      </c>
      <c r="G2583" s="53">
        <v>0.0</v>
      </c>
      <c r="H2583" s="53">
        <v>0.0</v>
      </c>
      <c r="I2583" s="53">
        <v>0.0</v>
      </c>
      <c r="J2583" s="53">
        <v>0.002908357481589571</v>
      </c>
      <c r="K2583" s="2" t="s">
        <v>208</v>
      </c>
      <c r="L2583" s="53">
        <v>1.0</v>
      </c>
      <c r="M2583" s="2" t="s">
        <v>3369</v>
      </c>
      <c r="N2583" s="2" t="s">
        <v>3360</v>
      </c>
      <c r="O2583" s="55"/>
      <c r="AB2583" s="2" t="s">
        <v>164</v>
      </c>
      <c r="AC2583" s="2" t="s">
        <v>3361</v>
      </c>
      <c r="AD2583" s="2" t="s">
        <v>3362</v>
      </c>
      <c r="AE2583" s="2" t="s">
        <v>3363</v>
      </c>
      <c r="AF2583" s="93"/>
      <c r="AG2583" s="2" t="s">
        <v>3364</v>
      </c>
      <c r="AH2583" s="2" t="s">
        <v>3365</v>
      </c>
      <c r="AI2583" s="2">
        <v>0.0</v>
      </c>
      <c r="AJ2583" s="94">
        <v>8.458543240718032E-6</v>
      </c>
      <c r="AK2583" s="94">
        <v>0.0</v>
      </c>
      <c r="AL2583" s="79"/>
      <c r="AM2583" s="2" t="s">
        <v>6094</v>
      </c>
    </row>
    <row r="2584">
      <c r="A2584" s="54">
        <v>46149.0</v>
      </c>
      <c r="B2584" s="54">
        <v>46150.0</v>
      </c>
      <c r="C2584" s="2" t="s">
        <v>450</v>
      </c>
      <c r="D2584" s="2" t="s">
        <v>146</v>
      </c>
      <c r="E2584" s="2" t="s">
        <v>196</v>
      </c>
      <c r="F2584" s="53">
        <v>0.0</v>
      </c>
      <c r="G2584" s="53">
        <v>0.0</v>
      </c>
      <c r="H2584" s="53">
        <v>0.0</v>
      </c>
      <c r="I2584" s="53">
        <v>0.019230769230769232</v>
      </c>
      <c r="J2584" s="53">
        <v>0.007239453319764227</v>
      </c>
      <c r="K2584" s="2" t="s">
        <v>3531</v>
      </c>
      <c r="L2584" s="53">
        <v>0.0</v>
      </c>
      <c r="M2584" s="2" t="s">
        <v>3369</v>
      </c>
      <c r="N2584" s="2" t="s">
        <v>3360</v>
      </c>
      <c r="O2584" s="55"/>
      <c r="AB2584" s="2" t="s">
        <v>164</v>
      </c>
      <c r="AC2584" s="2" t="s">
        <v>3361</v>
      </c>
      <c r="AD2584" s="2" t="s">
        <v>3362</v>
      </c>
      <c r="AE2584" s="2" t="s">
        <v>3363</v>
      </c>
      <c r="AF2584" s="93"/>
      <c r="AG2584" s="2" t="s">
        <v>3364</v>
      </c>
      <c r="AH2584" s="2" t="s">
        <v>3365</v>
      </c>
      <c r="AI2584" s="2">
        <v>0.0</v>
      </c>
      <c r="AJ2584" s="94">
        <v>5.2409684369045286E-5</v>
      </c>
      <c r="AK2584" s="94">
        <v>3.6982248520710064E-4</v>
      </c>
      <c r="AL2584" s="79"/>
      <c r="AM2584" s="2" t="s">
        <v>6095</v>
      </c>
    </row>
    <row r="2585">
      <c r="A2585" s="54">
        <v>46149.0</v>
      </c>
      <c r="B2585" s="54">
        <v>46150.0</v>
      </c>
      <c r="C2585" s="2" t="s">
        <v>515</v>
      </c>
      <c r="D2585" s="2" t="s">
        <v>146</v>
      </c>
      <c r="E2585" s="2" t="s">
        <v>196</v>
      </c>
      <c r="F2585" s="53">
        <v>0.0</v>
      </c>
      <c r="G2585" s="53">
        <v>0.0</v>
      </c>
      <c r="H2585" s="53">
        <v>0.0</v>
      </c>
      <c r="I2585" s="53">
        <v>0.0</v>
      </c>
      <c r="J2585" s="53">
        <v>0.0066471546465307245</v>
      </c>
      <c r="K2585" s="2" t="s">
        <v>256</v>
      </c>
      <c r="L2585" s="53">
        <v>1.0</v>
      </c>
      <c r="M2585" s="2" t="s">
        <v>3369</v>
      </c>
      <c r="N2585" s="2" t="s">
        <v>3360</v>
      </c>
      <c r="O2585" s="55"/>
      <c r="AB2585" s="2" t="s">
        <v>164</v>
      </c>
      <c r="AC2585" s="2" t="s">
        <v>3361</v>
      </c>
      <c r="AD2585" s="2" t="s">
        <v>3362</v>
      </c>
      <c r="AE2585" s="2" t="s">
        <v>3363</v>
      </c>
      <c r="AF2585" s="93"/>
      <c r="AG2585" s="2" t="s">
        <v>3364</v>
      </c>
      <c r="AH2585" s="2" t="s">
        <v>3365</v>
      </c>
      <c r="AI2585" s="2">
        <v>0.0</v>
      </c>
      <c r="AJ2585" s="94">
        <v>4.4184664894895004E-5</v>
      </c>
      <c r="AK2585" s="94">
        <v>0.0</v>
      </c>
      <c r="AL2585" s="79"/>
      <c r="AM2585" s="2" t="s">
        <v>6096</v>
      </c>
    </row>
    <row r="2586">
      <c r="A2586" s="54">
        <v>46149.0</v>
      </c>
      <c r="B2586" s="54">
        <v>46150.0</v>
      </c>
      <c r="C2586" s="2" t="s">
        <v>1189</v>
      </c>
      <c r="D2586" s="2" t="s">
        <v>146</v>
      </c>
      <c r="E2586" s="2" t="s">
        <v>196</v>
      </c>
      <c r="F2586" s="53">
        <v>0.0</v>
      </c>
      <c r="G2586" s="53">
        <v>0.0</v>
      </c>
      <c r="H2586" s="53">
        <v>0.0</v>
      </c>
      <c r="I2586" s="53">
        <v>0.0</v>
      </c>
      <c r="J2586" s="53">
        <v>0.0</v>
      </c>
      <c r="K2586" s="2" t="s">
        <v>3531</v>
      </c>
      <c r="L2586" s="53">
        <v>0.0</v>
      </c>
      <c r="M2586" s="2" t="s">
        <v>3369</v>
      </c>
      <c r="N2586" s="2" t="s">
        <v>3360</v>
      </c>
      <c r="O2586" s="55"/>
      <c r="AB2586" s="2" t="s">
        <v>164</v>
      </c>
      <c r="AC2586" s="2" t="s">
        <v>3361</v>
      </c>
      <c r="AD2586" s="2" t="s">
        <v>3362</v>
      </c>
      <c r="AE2586" s="2" t="s">
        <v>3363</v>
      </c>
      <c r="AF2586" s="93"/>
      <c r="AG2586" s="101" t="s">
        <v>3364</v>
      </c>
      <c r="AH2586" s="101" t="s">
        <v>3365</v>
      </c>
      <c r="AI2586" s="2">
        <v>0.0</v>
      </c>
      <c r="AJ2586" s="94">
        <v>0.0</v>
      </c>
      <c r="AK2586" s="94">
        <v>0.0</v>
      </c>
      <c r="AL2586" s="79"/>
      <c r="AM2586" s="2" t="s">
        <v>6097</v>
      </c>
    </row>
    <row r="2587">
      <c r="A2587" s="54">
        <v>46150.0</v>
      </c>
      <c r="B2587" s="54">
        <v>46151.0</v>
      </c>
      <c r="C2587" s="2" t="s">
        <v>178</v>
      </c>
      <c r="D2587" s="2" t="s">
        <v>146</v>
      </c>
      <c r="E2587" s="2" t="s">
        <v>288</v>
      </c>
      <c r="F2587" s="53">
        <v>0.125</v>
      </c>
      <c r="G2587" s="53">
        <v>0.08333333333333333</v>
      </c>
      <c r="H2587" s="53">
        <v>0.08</v>
      </c>
      <c r="I2587" s="53">
        <v>0.057692307692307696</v>
      </c>
      <c r="J2587" s="53">
        <v>0.06262445537495916</v>
      </c>
      <c r="K2587" s="2" t="s">
        <v>6076</v>
      </c>
      <c r="L2587" s="53">
        <v>0.0</v>
      </c>
      <c r="M2587" s="2" t="s">
        <v>3369</v>
      </c>
      <c r="N2587" s="2" t="s">
        <v>3360</v>
      </c>
      <c r="O2587" s="55"/>
      <c r="AB2587" s="2" t="s">
        <v>164</v>
      </c>
      <c r="AC2587" s="2" t="s">
        <v>3361</v>
      </c>
      <c r="AD2587" s="2" t="s">
        <v>3362</v>
      </c>
      <c r="AE2587" s="2" t="s">
        <v>3363</v>
      </c>
      <c r="AF2587" s="93"/>
      <c r="AG2587" s="2" t="s">
        <v>3364</v>
      </c>
      <c r="AH2587" s="2" t="s">
        <v>3365</v>
      </c>
      <c r="AI2587" s="2">
        <v>0.0</v>
      </c>
      <c r="AJ2587" s="94">
        <v>0.003921822411010251</v>
      </c>
      <c r="AK2587" s="94">
        <v>0.003328402366863906</v>
      </c>
      <c r="AL2587" s="79"/>
      <c r="AM2587" s="2" t="s">
        <v>6098</v>
      </c>
    </row>
    <row r="2588">
      <c r="A2588" s="54">
        <v>46150.0</v>
      </c>
      <c r="B2588" s="54">
        <v>46151.0</v>
      </c>
      <c r="C2588" s="2" t="s">
        <v>932</v>
      </c>
      <c r="D2588" s="2" t="s">
        <v>146</v>
      </c>
      <c r="E2588" s="2" t="s">
        <v>288</v>
      </c>
      <c r="F2588" s="53">
        <v>0.0</v>
      </c>
      <c r="G2588" s="53">
        <v>0.0</v>
      </c>
      <c r="H2588" s="53">
        <v>0.0</v>
      </c>
      <c r="I2588" s="53">
        <v>0.0</v>
      </c>
      <c r="J2588" s="53">
        <v>0.002886044406704245</v>
      </c>
      <c r="K2588" s="2" t="s">
        <v>208</v>
      </c>
      <c r="L2588" s="53">
        <v>1.0</v>
      </c>
      <c r="M2588" s="2" t="s">
        <v>3369</v>
      </c>
      <c r="N2588" s="2" t="s">
        <v>3360</v>
      </c>
      <c r="O2588" s="55"/>
      <c r="AB2588" s="2" t="s">
        <v>164</v>
      </c>
      <c r="AC2588" s="2" t="s">
        <v>3361</v>
      </c>
      <c r="AD2588" s="2" t="s">
        <v>3362</v>
      </c>
      <c r="AE2588" s="2" t="s">
        <v>3363</v>
      </c>
      <c r="AF2588" s="93"/>
      <c r="AG2588" s="2" t="s">
        <v>3364</v>
      </c>
      <c r="AH2588" s="2" t="s">
        <v>3365</v>
      </c>
      <c r="AI2588" s="2">
        <v>0.0</v>
      </c>
      <c r="AJ2588" s="94">
        <v>8.329252317468857E-6</v>
      </c>
      <c r="AK2588" s="94">
        <v>0.0</v>
      </c>
      <c r="AL2588" s="79"/>
      <c r="AM2588" s="2" t="s">
        <v>6099</v>
      </c>
    </row>
    <row r="2589">
      <c r="A2589" s="54">
        <v>46150.0</v>
      </c>
      <c r="B2589" s="54">
        <v>46151.0</v>
      </c>
      <c r="C2589" s="2" t="s">
        <v>450</v>
      </c>
      <c r="D2589" s="2" t="s">
        <v>146</v>
      </c>
      <c r="E2589" s="2" t="s">
        <v>288</v>
      </c>
      <c r="F2589" s="53">
        <v>0.0</v>
      </c>
      <c r="G2589" s="53">
        <v>0.0</v>
      </c>
      <c r="H2589" s="53">
        <v>0.0</v>
      </c>
      <c r="I2589" s="53">
        <v>0.0</v>
      </c>
      <c r="J2589" s="53">
        <v>0.001683438882688082</v>
      </c>
      <c r="K2589" s="2" t="s">
        <v>3531</v>
      </c>
      <c r="L2589" s="53">
        <v>0.0</v>
      </c>
      <c r="M2589" s="2" t="s">
        <v>3369</v>
      </c>
      <c r="N2589" s="2" t="s">
        <v>3360</v>
      </c>
      <c r="O2589" s="55"/>
      <c r="AB2589" s="2" t="s">
        <v>164</v>
      </c>
      <c r="AC2589" s="2" t="s">
        <v>3361</v>
      </c>
      <c r="AD2589" s="2" t="s">
        <v>3362</v>
      </c>
      <c r="AE2589" s="2" t="s">
        <v>3363</v>
      </c>
      <c r="AF2589" s="93"/>
      <c r="AG2589" s="2" t="s">
        <v>3364</v>
      </c>
      <c r="AH2589" s="2" t="s">
        <v>3365</v>
      </c>
      <c r="AI2589" s="2">
        <v>0.0</v>
      </c>
      <c r="AJ2589" s="94">
        <v>2.8339664717460975E-6</v>
      </c>
      <c r="AK2589" s="94">
        <v>0.0</v>
      </c>
      <c r="AL2589" s="79"/>
      <c r="AM2589" s="2" t="s">
        <v>6100</v>
      </c>
    </row>
    <row r="2590">
      <c r="A2590" s="54">
        <v>46150.0</v>
      </c>
      <c r="B2590" s="54">
        <v>46151.0</v>
      </c>
      <c r="C2590" s="2" t="s">
        <v>515</v>
      </c>
      <c r="D2590" s="2" t="s">
        <v>146</v>
      </c>
      <c r="E2590" s="2" t="s">
        <v>288</v>
      </c>
      <c r="F2590" s="53">
        <v>0.0</v>
      </c>
      <c r="G2590" s="53">
        <v>0.0</v>
      </c>
      <c r="H2590" s="53">
        <v>0.0</v>
      </c>
      <c r="I2590" s="53">
        <v>0.019230769230769232</v>
      </c>
      <c r="J2590" s="53">
        <v>0.013473150415577865</v>
      </c>
      <c r="K2590" s="2" t="s">
        <v>256</v>
      </c>
      <c r="L2590" s="53">
        <v>1.0</v>
      </c>
      <c r="M2590" s="2" t="s">
        <v>3369</v>
      </c>
      <c r="N2590" s="2" t="s">
        <v>3360</v>
      </c>
      <c r="O2590" s="55"/>
      <c r="AB2590" s="2" t="s">
        <v>164</v>
      </c>
      <c r="AC2590" s="2" t="s">
        <v>3361</v>
      </c>
      <c r="AD2590" s="2" t="s">
        <v>3362</v>
      </c>
      <c r="AE2590" s="2" t="s">
        <v>3363</v>
      </c>
      <c r="AF2590" s="93"/>
      <c r="AG2590" s="2" t="s">
        <v>3364</v>
      </c>
      <c r="AH2590" s="2" t="s">
        <v>3365</v>
      </c>
      <c r="AI2590" s="2">
        <v>0.0</v>
      </c>
      <c r="AJ2590" s="94">
        <v>1.81525782120786E-4</v>
      </c>
      <c r="AK2590" s="94">
        <v>3.6982248520710064E-4</v>
      </c>
      <c r="AL2590" s="79"/>
      <c r="AM2590" s="2" t="s">
        <v>6101</v>
      </c>
    </row>
    <row r="2591">
      <c r="A2591" s="54">
        <v>46150.0</v>
      </c>
      <c r="B2591" s="54">
        <v>46151.0</v>
      </c>
      <c r="C2591" s="2" t="s">
        <v>1189</v>
      </c>
      <c r="D2591" s="2" t="s">
        <v>146</v>
      </c>
      <c r="E2591" s="2" t="s">
        <v>288</v>
      </c>
      <c r="F2591" s="53">
        <v>0.0</v>
      </c>
      <c r="G2591" s="53">
        <v>0.0</v>
      </c>
      <c r="H2591" s="53">
        <v>0.0</v>
      </c>
      <c r="I2591" s="53">
        <v>0.0</v>
      </c>
      <c r="J2591" s="53">
        <v>0.0</v>
      </c>
      <c r="K2591" s="2" t="s">
        <v>3531</v>
      </c>
      <c r="L2591" s="53">
        <v>0.0</v>
      </c>
      <c r="M2591" s="2" t="s">
        <v>3369</v>
      </c>
      <c r="N2591" s="2" t="s">
        <v>3360</v>
      </c>
      <c r="O2591" s="55"/>
      <c r="AB2591" s="2" t="s">
        <v>164</v>
      </c>
      <c r="AC2591" s="2" t="s">
        <v>3361</v>
      </c>
      <c r="AD2591" s="2" t="s">
        <v>3362</v>
      </c>
      <c r="AE2591" s="2" t="s">
        <v>3363</v>
      </c>
      <c r="AF2591" s="93"/>
      <c r="AG2591" s="101" t="s">
        <v>3364</v>
      </c>
      <c r="AH2591" s="101" t="s">
        <v>3365</v>
      </c>
      <c r="AI2591" s="2">
        <v>0.0</v>
      </c>
      <c r="AJ2591" s="94">
        <v>0.0</v>
      </c>
      <c r="AK2591" s="94">
        <v>0.0</v>
      </c>
      <c r="AL2591" s="79"/>
      <c r="AM2591" s="2" t="s">
        <v>6102</v>
      </c>
    </row>
    <row r="2592">
      <c r="A2592" s="54">
        <v>46151.0</v>
      </c>
      <c r="B2592" s="54">
        <v>46152.0</v>
      </c>
      <c r="C2592" s="2" t="s">
        <v>178</v>
      </c>
      <c r="D2592" s="2" t="s">
        <v>146</v>
      </c>
      <c r="E2592" s="2" t="s">
        <v>256</v>
      </c>
      <c r="F2592" s="53">
        <v>0.0</v>
      </c>
      <c r="G2592" s="53">
        <v>0.0</v>
      </c>
      <c r="H2592" s="53">
        <v>0.0</v>
      </c>
      <c r="I2592" s="53">
        <v>0.019230769230769232</v>
      </c>
      <c r="J2592" s="53">
        <v>0.0234384751197398</v>
      </c>
      <c r="K2592" s="2" t="s">
        <v>6076</v>
      </c>
      <c r="L2592" s="53">
        <v>0.0</v>
      </c>
      <c r="M2592" s="2" t="s">
        <v>3369</v>
      </c>
      <c r="N2592" s="2" t="s">
        <v>3360</v>
      </c>
      <c r="O2592" s="55"/>
      <c r="AB2592" s="2" t="s">
        <v>164</v>
      </c>
      <c r="AC2592" s="2" t="s">
        <v>3361</v>
      </c>
      <c r="AD2592" s="2" t="s">
        <v>3362</v>
      </c>
      <c r="AE2592" s="2" t="s">
        <v>3363</v>
      </c>
      <c r="AF2592" s="93"/>
      <c r="AG2592" s="2" t="s">
        <v>3364</v>
      </c>
      <c r="AH2592" s="2" t="s">
        <v>3365</v>
      </c>
      <c r="AI2592" s="2">
        <v>0.0</v>
      </c>
      <c r="AJ2592" s="94">
        <v>5.493621159386617E-4</v>
      </c>
      <c r="AK2592" s="94">
        <v>3.6982248520710064E-4</v>
      </c>
      <c r="AL2592" s="79"/>
      <c r="AM2592" s="2" t="s">
        <v>6103</v>
      </c>
    </row>
    <row r="2593">
      <c r="A2593" s="54">
        <v>46151.0</v>
      </c>
      <c r="B2593" s="54">
        <v>46152.0</v>
      </c>
      <c r="C2593" s="2" t="s">
        <v>932</v>
      </c>
      <c r="D2593" s="2" t="s">
        <v>146</v>
      </c>
      <c r="E2593" s="2" t="s">
        <v>256</v>
      </c>
      <c r="F2593" s="53">
        <v>0.0</v>
      </c>
      <c r="G2593" s="53">
        <v>0.0</v>
      </c>
      <c r="H2593" s="53">
        <v>0.0</v>
      </c>
      <c r="I2593" s="53">
        <v>0.0</v>
      </c>
      <c r="J2593" s="53">
        <v>0.0028639025189284785</v>
      </c>
      <c r="K2593" s="2" t="s">
        <v>208</v>
      </c>
      <c r="L2593" s="53">
        <v>1.0</v>
      </c>
      <c r="M2593" s="2" t="s">
        <v>3369</v>
      </c>
      <c r="N2593" s="2" t="s">
        <v>3360</v>
      </c>
      <c r="O2593" s="55"/>
      <c r="AB2593" s="2" t="s">
        <v>164</v>
      </c>
      <c r="AC2593" s="2" t="s">
        <v>3361</v>
      </c>
      <c r="AD2593" s="2" t="s">
        <v>3362</v>
      </c>
      <c r="AE2593" s="2" t="s">
        <v>3363</v>
      </c>
      <c r="AF2593" s="93"/>
      <c r="AG2593" s="2" t="s">
        <v>3364</v>
      </c>
      <c r="AH2593" s="2" t="s">
        <v>3365</v>
      </c>
      <c r="AI2593" s="2">
        <v>0.0</v>
      </c>
      <c r="AJ2593" s="94">
        <v>8.201937637924885E-6</v>
      </c>
      <c r="AK2593" s="94">
        <v>0.0</v>
      </c>
      <c r="AL2593" s="79"/>
      <c r="AM2593" s="2" t="s">
        <v>6104</v>
      </c>
    </row>
    <row r="2594">
      <c r="A2594" s="54">
        <v>46151.0</v>
      </c>
      <c r="B2594" s="54">
        <v>46152.0</v>
      </c>
      <c r="C2594" s="2" t="s">
        <v>450</v>
      </c>
      <c r="D2594" s="2" t="s">
        <v>146</v>
      </c>
      <c r="E2594" s="2" t="s">
        <v>256</v>
      </c>
      <c r="F2594" s="53">
        <v>0.0</v>
      </c>
      <c r="G2594" s="53">
        <v>0.0</v>
      </c>
      <c r="H2594" s="53">
        <v>0.0</v>
      </c>
      <c r="I2594" s="53">
        <v>0.019230769230769232</v>
      </c>
      <c r="J2594" s="53">
        <v>0.008186584493866606</v>
      </c>
      <c r="K2594" s="2" t="s">
        <v>3531</v>
      </c>
      <c r="L2594" s="53">
        <v>0.0</v>
      </c>
      <c r="M2594" s="2" t="s">
        <v>3369</v>
      </c>
      <c r="N2594" s="2" t="s">
        <v>3360</v>
      </c>
      <c r="O2594" s="55"/>
      <c r="AB2594" s="2" t="s">
        <v>164</v>
      </c>
      <c r="AC2594" s="2" t="s">
        <v>3361</v>
      </c>
      <c r="AD2594" s="2" t="s">
        <v>3362</v>
      </c>
      <c r="AE2594" s="2" t="s">
        <v>3363</v>
      </c>
      <c r="AF2594" s="93"/>
      <c r="AG2594" s="2" t="s">
        <v>3364</v>
      </c>
      <c r="AH2594" s="2" t="s">
        <v>3365</v>
      </c>
      <c r="AI2594" s="2">
        <v>0.0</v>
      </c>
      <c r="AJ2594" s="94">
        <v>6.702016567521715E-5</v>
      </c>
      <c r="AK2594" s="94">
        <v>3.6982248520710064E-4</v>
      </c>
      <c r="AL2594" s="79"/>
      <c r="AM2594" s="2" t="s">
        <v>6105</v>
      </c>
    </row>
    <row r="2595">
      <c r="A2595" s="54">
        <v>46151.0</v>
      </c>
      <c r="B2595" s="54">
        <v>46152.0</v>
      </c>
      <c r="C2595" s="2" t="s">
        <v>515</v>
      </c>
      <c r="D2595" s="2" t="s">
        <v>146</v>
      </c>
      <c r="E2595" s="2" t="s">
        <v>256</v>
      </c>
      <c r="F2595" s="53">
        <v>0.125</v>
      </c>
      <c r="G2595" s="53">
        <v>0.08333333333333333</v>
      </c>
      <c r="H2595" s="53">
        <v>0.04</v>
      </c>
      <c r="I2595" s="53">
        <v>0.019230769230769232</v>
      </c>
      <c r="J2595" s="53">
        <v>0.034480516477591816</v>
      </c>
      <c r="K2595" s="2" t="s">
        <v>256</v>
      </c>
      <c r="L2595" s="53">
        <v>1.0</v>
      </c>
      <c r="M2595" s="2" t="s">
        <v>3369</v>
      </c>
      <c r="N2595" s="2" t="s">
        <v>3360</v>
      </c>
      <c r="O2595" s="55"/>
      <c r="AB2595" s="2" t="s">
        <v>164</v>
      </c>
      <c r="AC2595" s="2" t="s">
        <v>3361</v>
      </c>
      <c r="AD2595" s="2" t="s">
        <v>3362</v>
      </c>
      <c r="AE2595" s="2" t="s">
        <v>3363</v>
      </c>
      <c r="AF2595" s="93"/>
      <c r="AG2595" s="2" t="s">
        <v>3364</v>
      </c>
      <c r="AH2595" s="2" t="s">
        <v>3365</v>
      </c>
      <c r="AI2595" s="2">
        <v>0.0</v>
      </c>
      <c r="AJ2595" s="94">
        <v>0.0011889060165614807</v>
      </c>
      <c r="AK2595" s="94">
        <v>3.6982248520710064E-4</v>
      </c>
      <c r="AL2595" s="79"/>
      <c r="AM2595" s="2" t="s">
        <v>6106</v>
      </c>
    </row>
    <row r="2596">
      <c r="A2596" s="54">
        <v>46151.0</v>
      </c>
      <c r="B2596" s="54">
        <v>46152.0</v>
      </c>
      <c r="C2596" s="2" t="s">
        <v>1189</v>
      </c>
      <c r="D2596" s="2" t="s">
        <v>146</v>
      </c>
      <c r="E2596" s="2" t="s">
        <v>256</v>
      </c>
      <c r="F2596" s="53">
        <v>0.0</v>
      </c>
      <c r="G2596" s="53">
        <v>0.0</v>
      </c>
      <c r="H2596" s="53">
        <v>0.0</v>
      </c>
      <c r="I2596" s="53">
        <v>0.0</v>
      </c>
      <c r="J2596" s="53">
        <v>0.0</v>
      </c>
      <c r="K2596" s="2" t="s">
        <v>3531</v>
      </c>
      <c r="L2596" s="53">
        <v>0.0</v>
      </c>
      <c r="M2596" s="2" t="s">
        <v>3369</v>
      </c>
      <c r="N2596" s="2" t="s">
        <v>3360</v>
      </c>
      <c r="O2596" s="55"/>
      <c r="AB2596" s="2" t="s">
        <v>164</v>
      </c>
      <c r="AC2596" s="2" t="s">
        <v>3361</v>
      </c>
      <c r="AD2596" s="2" t="s">
        <v>3362</v>
      </c>
      <c r="AE2596" s="2" t="s">
        <v>3363</v>
      </c>
      <c r="AF2596" s="93"/>
      <c r="AG2596" s="101" t="s">
        <v>3364</v>
      </c>
      <c r="AH2596" s="101" t="s">
        <v>3365</v>
      </c>
      <c r="AI2596" s="2">
        <v>0.0</v>
      </c>
      <c r="AJ2596" s="94">
        <v>0.0</v>
      </c>
      <c r="AK2596" s="94">
        <v>0.0</v>
      </c>
      <c r="AL2596" s="79"/>
      <c r="AM2596" s="2" t="s">
        <v>6107</v>
      </c>
    </row>
    <row r="2597">
      <c r="A2597" s="54">
        <v>46152.0</v>
      </c>
      <c r="B2597" s="54">
        <v>46153.0</v>
      </c>
      <c r="C2597" s="2" t="s">
        <v>178</v>
      </c>
      <c r="D2597" s="2" t="s">
        <v>146</v>
      </c>
      <c r="E2597" s="2" t="s">
        <v>180</v>
      </c>
      <c r="F2597" s="53">
        <v>0.125</v>
      </c>
      <c r="G2597" s="53">
        <v>0.08333333333333333</v>
      </c>
      <c r="H2597" s="53">
        <v>0.04</v>
      </c>
      <c r="I2597" s="53">
        <v>0.038461538461538464</v>
      </c>
      <c r="J2597" s="53">
        <v>0.04952259411417217</v>
      </c>
      <c r="K2597" s="2" t="s">
        <v>6076</v>
      </c>
      <c r="L2597" s="53">
        <v>0.0</v>
      </c>
      <c r="M2597" s="2" t="s">
        <v>3369</v>
      </c>
      <c r="N2597" s="2" t="s">
        <v>3360</v>
      </c>
      <c r="O2597" s="55"/>
      <c r="AB2597" s="2" t="s">
        <v>164</v>
      </c>
      <c r="AC2597" s="2" t="s">
        <v>3361</v>
      </c>
      <c r="AD2597" s="2" t="s">
        <v>3362</v>
      </c>
      <c r="AE2597" s="2" t="s">
        <v>3363</v>
      </c>
      <c r="AF2597" s="93"/>
      <c r="AG2597" s="2" t="s">
        <v>3364</v>
      </c>
      <c r="AH2597" s="2" t="s">
        <v>3365</v>
      </c>
      <c r="AI2597" s="2">
        <v>0.0</v>
      </c>
      <c r="AJ2597" s="94">
        <v>0.0024524873277970397</v>
      </c>
      <c r="AK2597" s="94">
        <v>0.0014792899408284025</v>
      </c>
      <c r="AL2597" s="79"/>
      <c r="AM2597" s="2" t="s">
        <v>6108</v>
      </c>
    </row>
    <row r="2598">
      <c r="A2598" s="54">
        <v>46152.0</v>
      </c>
      <c r="B2598" s="54">
        <v>46153.0</v>
      </c>
      <c r="C2598" s="2" t="s">
        <v>932</v>
      </c>
      <c r="D2598" s="2" t="s">
        <v>146</v>
      </c>
      <c r="E2598" s="2" t="s">
        <v>180</v>
      </c>
      <c r="F2598" s="53">
        <v>0.0</v>
      </c>
      <c r="G2598" s="53">
        <v>0.0</v>
      </c>
      <c r="H2598" s="53">
        <v>0.0</v>
      </c>
      <c r="I2598" s="53">
        <v>0.0</v>
      </c>
      <c r="J2598" s="53">
        <v>0.0028419305049055678</v>
      </c>
      <c r="K2598" s="2" t="s">
        <v>208</v>
      </c>
      <c r="L2598" s="53">
        <v>1.0</v>
      </c>
      <c r="M2598" s="2" t="s">
        <v>3369</v>
      </c>
      <c r="N2598" s="2" t="s">
        <v>3360</v>
      </c>
      <c r="O2598" s="55"/>
      <c r="AB2598" s="2" t="s">
        <v>164</v>
      </c>
      <c r="AC2598" s="2" t="s">
        <v>3361</v>
      </c>
      <c r="AD2598" s="2" t="s">
        <v>3362</v>
      </c>
      <c r="AE2598" s="2" t="s">
        <v>3363</v>
      </c>
      <c r="AF2598" s="93"/>
      <c r="AG2598" s="2" t="s">
        <v>3364</v>
      </c>
      <c r="AH2598" s="2" t="s">
        <v>3365</v>
      </c>
      <c r="AI2598" s="2">
        <v>0.0</v>
      </c>
      <c r="AJ2598" s="94">
        <v>8.076568994712815E-6</v>
      </c>
      <c r="AK2598" s="94">
        <v>0.0</v>
      </c>
      <c r="AL2598" s="79"/>
      <c r="AM2598" s="2" t="s">
        <v>6109</v>
      </c>
    </row>
    <row r="2599">
      <c r="A2599" s="54">
        <v>46152.0</v>
      </c>
      <c r="B2599" s="54">
        <v>46153.0</v>
      </c>
      <c r="C2599" s="2" t="s">
        <v>450</v>
      </c>
      <c r="D2599" s="2" t="s">
        <v>146</v>
      </c>
      <c r="E2599" s="2" t="s">
        <v>180</v>
      </c>
      <c r="F2599" s="53">
        <v>0.0</v>
      </c>
      <c r="G2599" s="53">
        <v>0.0</v>
      </c>
      <c r="H2599" s="53">
        <v>0.0</v>
      </c>
      <c r="I2599" s="53">
        <v>0.0</v>
      </c>
      <c r="J2599" s="53">
        <v>0.0016577071034464099</v>
      </c>
      <c r="K2599" s="2" t="s">
        <v>3531</v>
      </c>
      <c r="L2599" s="53">
        <v>0.0</v>
      </c>
      <c r="M2599" s="2" t="s">
        <v>3369</v>
      </c>
      <c r="N2599" s="2" t="s">
        <v>3360</v>
      </c>
      <c r="O2599" s="55"/>
      <c r="AB2599" s="2" t="s">
        <v>164</v>
      </c>
      <c r="AC2599" s="2" t="s">
        <v>3361</v>
      </c>
      <c r="AD2599" s="2" t="s">
        <v>3362</v>
      </c>
      <c r="AE2599" s="2" t="s">
        <v>3363</v>
      </c>
      <c r="AF2599" s="93"/>
      <c r="AG2599" s="2" t="s">
        <v>3364</v>
      </c>
      <c r="AH2599" s="2" t="s">
        <v>3365</v>
      </c>
      <c r="AI2599" s="2">
        <v>0.0</v>
      </c>
      <c r="AJ2599" s="94">
        <v>2.7479928408166864E-6</v>
      </c>
      <c r="AK2599" s="94">
        <v>0.0</v>
      </c>
      <c r="AL2599" s="79"/>
      <c r="AM2599" s="2" t="s">
        <v>6110</v>
      </c>
    </row>
    <row r="2600">
      <c r="A2600" s="54">
        <v>46152.0</v>
      </c>
      <c r="B2600" s="54">
        <v>46153.0</v>
      </c>
      <c r="C2600" s="2" t="s">
        <v>515</v>
      </c>
      <c r="D2600" s="2" t="s">
        <v>146</v>
      </c>
      <c r="E2600" s="2" t="s">
        <v>180</v>
      </c>
      <c r="F2600" s="53">
        <v>0.0</v>
      </c>
      <c r="G2600" s="53">
        <v>0.0</v>
      </c>
      <c r="H2600" s="53">
        <v>0.0</v>
      </c>
      <c r="I2600" s="53">
        <v>0.0</v>
      </c>
      <c r="J2600" s="53">
        <v>0.006495333424581515</v>
      </c>
      <c r="K2600" s="2" t="s">
        <v>256</v>
      </c>
      <c r="L2600" s="53">
        <v>1.0</v>
      </c>
      <c r="M2600" s="2" t="s">
        <v>3369</v>
      </c>
      <c r="N2600" s="2" t="s">
        <v>3360</v>
      </c>
      <c r="O2600" s="55"/>
      <c r="AB2600" s="2" t="s">
        <v>164</v>
      </c>
      <c r="AC2600" s="2" t="s">
        <v>3361</v>
      </c>
      <c r="AD2600" s="2" t="s">
        <v>3362</v>
      </c>
      <c r="AE2600" s="2" t="s">
        <v>3363</v>
      </c>
      <c r="AF2600" s="93"/>
      <c r="AG2600" s="2" t="s">
        <v>3364</v>
      </c>
      <c r="AH2600" s="2" t="s">
        <v>3365</v>
      </c>
      <c r="AI2600" s="2">
        <v>0.0</v>
      </c>
      <c r="AJ2600" s="94">
        <v>4.218935629648583E-5</v>
      </c>
      <c r="AK2600" s="94">
        <v>0.0</v>
      </c>
      <c r="AL2600" s="79"/>
      <c r="AM2600" s="2" t="s">
        <v>6111</v>
      </c>
    </row>
    <row r="2601">
      <c r="A2601" s="54">
        <v>46152.0</v>
      </c>
      <c r="B2601" s="54">
        <v>46153.0</v>
      </c>
      <c r="C2601" s="2" t="s">
        <v>1189</v>
      </c>
      <c r="D2601" s="2" t="s">
        <v>146</v>
      </c>
      <c r="E2601" s="2" t="s">
        <v>180</v>
      </c>
      <c r="F2601" s="53">
        <v>0.0</v>
      </c>
      <c r="G2601" s="53">
        <v>0.0</v>
      </c>
      <c r="H2601" s="53">
        <v>0.0</v>
      </c>
      <c r="I2601" s="53">
        <v>0.0</v>
      </c>
      <c r="J2601" s="53">
        <v>0.0</v>
      </c>
      <c r="K2601" s="2" t="s">
        <v>3531</v>
      </c>
      <c r="L2601" s="53">
        <v>0.0</v>
      </c>
      <c r="M2601" s="2" t="s">
        <v>3369</v>
      </c>
      <c r="N2601" s="2" t="s">
        <v>3360</v>
      </c>
      <c r="O2601" s="55"/>
      <c r="AB2601" s="2" t="s">
        <v>164</v>
      </c>
      <c r="AC2601" s="2" t="s">
        <v>3361</v>
      </c>
      <c r="AD2601" s="2" t="s">
        <v>3362</v>
      </c>
      <c r="AE2601" s="2" t="s">
        <v>3363</v>
      </c>
      <c r="AF2601" s="93"/>
      <c r="AG2601" s="101" t="s">
        <v>3364</v>
      </c>
      <c r="AH2601" s="101" t="s">
        <v>3365</v>
      </c>
      <c r="AI2601" s="2">
        <v>0.0</v>
      </c>
      <c r="AJ2601" s="94">
        <v>0.0</v>
      </c>
      <c r="AK2601" s="94">
        <v>0.0</v>
      </c>
      <c r="AL2601" s="79"/>
      <c r="AM2601" s="2" t="s">
        <v>6112</v>
      </c>
    </row>
    <row r="2602">
      <c r="A2602" s="54">
        <v>46153.0</v>
      </c>
      <c r="B2602" s="54">
        <v>46154.0</v>
      </c>
      <c r="C2602" s="2" t="s">
        <v>178</v>
      </c>
      <c r="D2602" s="2" t="s">
        <v>146</v>
      </c>
      <c r="E2602" s="2" t="s">
        <v>208</v>
      </c>
      <c r="F2602" s="53">
        <v>0.0</v>
      </c>
      <c r="G2602" s="53">
        <v>0.0</v>
      </c>
      <c r="H2602" s="53">
        <v>0.0</v>
      </c>
      <c r="I2602" s="53">
        <v>0.0</v>
      </c>
      <c r="J2602" s="53">
        <v>0.01933771793511235</v>
      </c>
      <c r="K2602" s="2" t="s">
        <v>6076</v>
      </c>
      <c r="L2602" s="53">
        <v>0.0</v>
      </c>
      <c r="M2602" s="2" t="s">
        <v>3369</v>
      </c>
      <c r="N2602" s="2" t="s">
        <v>3360</v>
      </c>
      <c r="O2602" s="55"/>
      <c r="AB2602" s="2" t="s">
        <v>164</v>
      </c>
      <c r="AC2602" s="2" t="s">
        <v>3361</v>
      </c>
      <c r="AD2602" s="2" t="s">
        <v>3362</v>
      </c>
      <c r="AE2602" s="2" t="s">
        <v>3363</v>
      </c>
      <c r="AF2602" s="93"/>
      <c r="AG2602" s="2" t="s">
        <v>3364</v>
      </c>
      <c r="AH2602" s="2" t="s">
        <v>3365</v>
      </c>
      <c r="AI2602" s="2">
        <v>0.0</v>
      </c>
      <c r="AJ2602" s="94">
        <v>3.7394733493796583E-4</v>
      </c>
      <c r="AK2602" s="94">
        <v>0.0</v>
      </c>
      <c r="AL2602" s="79"/>
      <c r="AM2602" s="2" t="s">
        <v>6113</v>
      </c>
    </row>
    <row r="2603">
      <c r="A2603" s="54">
        <v>46153.0</v>
      </c>
      <c r="B2603" s="54">
        <v>46154.0</v>
      </c>
      <c r="C2603" s="2" t="s">
        <v>932</v>
      </c>
      <c r="D2603" s="2" t="s">
        <v>146</v>
      </c>
      <c r="E2603" s="2" t="s">
        <v>208</v>
      </c>
      <c r="F2603" s="53">
        <v>0.125</v>
      </c>
      <c r="G2603" s="53">
        <v>0.08333333333333333</v>
      </c>
      <c r="H2603" s="53">
        <v>0.04</v>
      </c>
      <c r="I2603" s="53">
        <v>0.019230769230769232</v>
      </c>
      <c r="J2603" s="53">
        <v>0.02303483497605921</v>
      </c>
      <c r="K2603" s="2" t="s">
        <v>208</v>
      </c>
      <c r="L2603" s="53">
        <v>1.0</v>
      </c>
      <c r="M2603" s="2" t="s">
        <v>3369</v>
      </c>
      <c r="N2603" s="2" t="s">
        <v>3360</v>
      </c>
      <c r="O2603" s="55"/>
      <c r="AB2603" s="2" t="s">
        <v>164</v>
      </c>
      <c r="AC2603" s="2" t="s">
        <v>3361</v>
      </c>
      <c r="AD2603" s="2" t="s">
        <v>3362</v>
      </c>
      <c r="AE2603" s="2" t="s">
        <v>3363</v>
      </c>
      <c r="AF2603" s="93"/>
      <c r="AG2603" s="2" t="s">
        <v>3364</v>
      </c>
      <c r="AH2603" s="2" t="s">
        <v>3365</v>
      </c>
      <c r="AI2603" s="2">
        <v>0.0</v>
      </c>
      <c r="AJ2603" s="94">
        <v>5.306036223742807E-4</v>
      </c>
      <c r="AK2603" s="94">
        <v>3.6982248520710064E-4</v>
      </c>
      <c r="AL2603" s="79"/>
      <c r="AM2603" s="2" t="s">
        <v>6114</v>
      </c>
    </row>
    <row r="2604">
      <c r="A2604" s="54">
        <v>46153.0</v>
      </c>
      <c r="B2604" s="54">
        <v>46154.0</v>
      </c>
      <c r="C2604" s="2" t="s">
        <v>450</v>
      </c>
      <c r="D2604" s="2" t="s">
        <v>146</v>
      </c>
      <c r="E2604" s="2" t="s">
        <v>208</v>
      </c>
      <c r="F2604" s="53">
        <v>0.0</v>
      </c>
      <c r="G2604" s="53">
        <v>0.0</v>
      </c>
      <c r="H2604" s="53">
        <v>0.0</v>
      </c>
      <c r="I2604" s="53">
        <v>0.0</v>
      </c>
      <c r="J2604" s="53">
        <v>0.0016449890854684688</v>
      </c>
      <c r="K2604" s="2" t="s">
        <v>3531</v>
      </c>
      <c r="L2604" s="53">
        <v>0.0</v>
      </c>
      <c r="M2604" s="2" t="s">
        <v>3369</v>
      </c>
      <c r="N2604" s="2" t="s">
        <v>3360</v>
      </c>
      <c r="O2604" s="55"/>
      <c r="AB2604" s="2" t="s">
        <v>164</v>
      </c>
      <c r="AC2604" s="2" t="s">
        <v>3361</v>
      </c>
      <c r="AD2604" s="2" t="s">
        <v>3362</v>
      </c>
      <c r="AE2604" s="2" t="s">
        <v>3363</v>
      </c>
      <c r="AF2604" s="93"/>
      <c r="AG2604" s="2" t="s">
        <v>3364</v>
      </c>
      <c r="AH2604" s="2" t="s">
        <v>3365</v>
      </c>
      <c r="AI2604" s="2">
        <v>0.0</v>
      </c>
      <c r="AJ2604" s="94">
        <v>2.7059890913103892E-6</v>
      </c>
      <c r="AK2604" s="94">
        <v>0.0</v>
      </c>
      <c r="AL2604" s="79"/>
      <c r="AM2604" s="2" t="s">
        <v>6115</v>
      </c>
    </row>
    <row r="2605">
      <c r="A2605" s="54">
        <v>46153.0</v>
      </c>
      <c r="B2605" s="54">
        <v>46154.0</v>
      </c>
      <c r="C2605" s="2" t="s">
        <v>515</v>
      </c>
      <c r="D2605" s="2" t="s">
        <v>146</v>
      </c>
      <c r="E2605" s="2" t="s">
        <v>208</v>
      </c>
      <c r="F2605" s="53">
        <v>0.0</v>
      </c>
      <c r="G2605" s="53">
        <v>0.0</v>
      </c>
      <c r="H2605" s="53">
        <v>0.0</v>
      </c>
      <c r="I2605" s="53">
        <v>0.0</v>
      </c>
      <c r="J2605" s="53">
        <v>0.006445500877508026</v>
      </c>
      <c r="K2605" s="2" t="s">
        <v>256</v>
      </c>
      <c r="L2605" s="53">
        <v>1.0</v>
      </c>
      <c r="M2605" s="2" t="s">
        <v>3369</v>
      </c>
      <c r="N2605" s="2" t="s">
        <v>3360</v>
      </c>
      <c r="O2605" s="55"/>
      <c r="AB2605" s="2" t="s">
        <v>164</v>
      </c>
      <c r="AC2605" s="2" t="s">
        <v>3361</v>
      </c>
      <c r="AD2605" s="2" t="s">
        <v>3362</v>
      </c>
      <c r="AE2605" s="2" t="s">
        <v>3363</v>
      </c>
      <c r="AF2605" s="93"/>
      <c r="AG2605" s="2" t="s">
        <v>3364</v>
      </c>
      <c r="AH2605" s="2" t="s">
        <v>3365</v>
      </c>
      <c r="AI2605" s="2">
        <v>0.0</v>
      </c>
      <c r="AJ2605" s="94">
        <v>4.1544481561956734E-5</v>
      </c>
      <c r="AK2605" s="94">
        <v>0.0</v>
      </c>
      <c r="AL2605" s="79"/>
      <c r="AM2605" s="2" t="s">
        <v>6116</v>
      </c>
    </row>
    <row r="2606">
      <c r="A2606" s="54">
        <v>46153.0</v>
      </c>
      <c r="B2606" s="54">
        <v>46154.0</v>
      </c>
      <c r="C2606" s="2" t="s">
        <v>1189</v>
      </c>
      <c r="D2606" s="2" t="s">
        <v>146</v>
      </c>
      <c r="E2606" s="2" t="s">
        <v>208</v>
      </c>
      <c r="F2606" s="53">
        <v>0.0</v>
      </c>
      <c r="G2606" s="53">
        <v>0.0</v>
      </c>
      <c r="H2606" s="53">
        <v>0.0</v>
      </c>
      <c r="I2606" s="53">
        <v>0.0</v>
      </c>
      <c r="J2606" s="53">
        <v>0.0</v>
      </c>
      <c r="K2606" s="2" t="s">
        <v>3531</v>
      </c>
      <c r="L2606" s="53">
        <v>0.0</v>
      </c>
      <c r="M2606" s="2" t="s">
        <v>3369</v>
      </c>
      <c r="N2606" s="2" t="s">
        <v>3360</v>
      </c>
      <c r="O2606" s="55"/>
      <c r="AB2606" s="2" t="s">
        <v>164</v>
      </c>
      <c r="AC2606" s="2" t="s">
        <v>3361</v>
      </c>
      <c r="AD2606" s="2" t="s">
        <v>3362</v>
      </c>
      <c r="AE2606" s="2" t="s">
        <v>3363</v>
      </c>
      <c r="AF2606" s="93"/>
      <c r="AG2606" s="101" t="s">
        <v>3364</v>
      </c>
      <c r="AH2606" s="101" t="s">
        <v>3365</v>
      </c>
      <c r="AI2606" s="2">
        <v>0.0</v>
      </c>
      <c r="AJ2606" s="94">
        <v>0.0</v>
      </c>
      <c r="AK2606" s="94">
        <v>0.0</v>
      </c>
      <c r="AL2606" s="79"/>
      <c r="AM2606" s="2" t="s">
        <v>6117</v>
      </c>
    </row>
    <row r="2607">
      <c r="A2607" s="54">
        <v>46154.0</v>
      </c>
      <c r="B2607" s="54">
        <v>46155.0</v>
      </c>
      <c r="C2607" s="2" t="s">
        <v>178</v>
      </c>
      <c r="D2607" s="2" t="s">
        <v>146</v>
      </c>
      <c r="E2607" s="2" t="s">
        <v>303</v>
      </c>
      <c r="F2607" s="53">
        <v>0.0</v>
      </c>
      <c r="G2607" s="53">
        <v>0.0</v>
      </c>
      <c r="H2607" s="53">
        <v>0.04</v>
      </c>
      <c r="I2607" s="53">
        <v>0.019230769230769232</v>
      </c>
      <c r="J2607" s="53">
        <v>0.027721387746855723</v>
      </c>
      <c r="K2607" s="2" t="s">
        <v>6076</v>
      </c>
      <c r="L2607" s="53">
        <v>0.0</v>
      </c>
      <c r="M2607" s="2" t="s">
        <v>3369</v>
      </c>
      <c r="N2607" s="2" t="s">
        <v>3360</v>
      </c>
      <c r="O2607" s="55"/>
      <c r="AB2607" s="2" t="s">
        <v>164</v>
      </c>
      <c r="AC2607" s="2" t="s">
        <v>3361</v>
      </c>
      <c r="AD2607" s="2" t="s">
        <v>3362</v>
      </c>
      <c r="AE2607" s="2" t="s">
        <v>3363</v>
      </c>
      <c r="AF2607" s="93"/>
      <c r="AG2607" s="2" t="s">
        <v>3364</v>
      </c>
      <c r="AH2607" s="2" t="s">
        <v>3365</v>
      </c>
      <c r="AI2607" s="2">
        <v>0.0</v>
      </c>
      <c r="AJ2607" s="94">
        <v>7.684753386115226E-4</v>
      </c>
      <c r="AK2607" s="94">
        <v>3.6982248520710064E-4</v>
      </c>
      <c r="AL2607" s="79"/>
      <c r="AM2607" s="2" t="s">
        <v>6118</v>
      </c>
    </row>
    <row r="2608">
      <c r="A2608" s="54">
        <v>46154.0</v>
      </c>
      <c r="B2608" s="54">
        <v>46155.0</v>
      </c>
      <c r="C2608" s="2" t="s">
        <v>932</v>
      </c>
      <c r="D2608" s="2" t="s">
        <v>146</v>
      </c>
      <c r="E2608" s="2" t="s">
        <v>303</v>
      </c>
      <c r="F2608" s="53">
        <v>0.0</v>
      </c>
      <c r="G2608" s="53">
        <v>0.0</v>
      </c>
      <c r="H2608" s="53">
        <v>0.0</v>
      </c>
      <c r="I2608" s="53">
        <v>0.0</v>
      </c>
      <c r="J2608" s="53">
        <v>0.0027984908949949096</v>
      </c>
      <c r="K2608" s="2" t="s">
        <v>208</v>
      </c>
      <c r="L2608" s="53">
        <v>1.0</v>
      </c>
      <c r="M2608" s="2" t="s">
        <v>3369</v>
      </c>
      <c r="N2608" s="2" t="s">
        <v>3360</v>
      </c>
      <c r="O2608" s="55"/>
      <c r="AB2608" s="2" t="s">
        <v>164</v>
      </c>
      <c r="AC2608" s="2" t="s">
        <v>3361</v>
      </c>
      <c r="AD2608" s="2" t="s">
        <v>3362</v>
      </c>
      <c r="AE2608" s="2" t="s">
        <v>3363</v>
      </c>
      <c r="AF2608" s="93"/>
      <c r="AG2608" s="2" t="s">
        <v>3364</v>
      </c>
      <c r="AH2608" s="2" t="s">
        <v>3365</v>
      </c>
      <c r="AI2608" s="2">
        <v>0.0</v>
      </c>
      <c r="AJ2608" s="94">
        <v>7.83155128936941E-6</v>
      </c>
      <c r="AK2608" s="94">
        <v>0.0</v>
      </c>
      <c r="AL2608" s="79"/>
      <c r="AM2608" s="2" t="s">
        <v>6119</v>
      </c>
    </row>
    <row r="2609">
      <c r="A2609" s="54">
        <v>46154.0</v>
      </c>
      <c r="B2609" s="54">
        <v>46155.0</v>
      </c>
      <c r="C2609" s="2" t="s">
        <v>450</v>
      </c>
      <c r="D2609" s="2" t="s">
        <v>146</v>
      </c>
      <c r="E2609" s="2" t="s">
        <v>303</v>
      </c>
      <c r="F2609" s="53">
        <v>0.0</v>
      </c>
      <c r="G2609" s="53">
        <v>0.0</v>
      </c>
      <c r="H2609" s="53">
        <v>0.0</v>
      </c>
      <c r="I2609" s="53">
        <v>0.0</v>
      </c>
      <c r="J2609" s="53">
        <v>0.0016323686408078832</v>
      </c>
      <c r="K2609" s="2" t="s">
        <v>3531</v>
      </c>
      <c r="L2609" s="53">
        <v>0.0</v>
      </c>
      <c r="M2609" s="2" t="s">
        <v>3369</v>
      </c>
      <c r="N2609" s="2" t="s">
        <v>3360</v>
      </c>
      <c r="O2609" s="55"/>
      <c r="AB2609" s="2" t="s">
        <v>164</v>
      </c>
      <c r="AC2609" s="2" t="s">
        <v>3361</v>
      </c>
      <c r="AD2609" s="2" t="s">
        <v>3362</v>
      </c>
      <c r="AE2609" s="2" t="s">
        <v>3363</v>
      </c>
      <c r="AF2609" s="93"/>
      <c r="AG2609" s="2" t="s">
        <v>3364</v>
      </c>
      <c r="AH2609" s="2" t="s">
        <v>3365</v>
      </c>
      <c r="AI2609" s="2">
        <v>0.0</v>
      </c>
      <c r="AJ2609" s="94">
        <v>2.6646273794929763E-6</v>
      </c>
      <c r="AK2609" s="94">
        <v>0.0</v>
      </c>
      <c r="AL2609" s="79"/>
      <c r="AM2609" s="2" t="s">
        <v>6120</v>
      </c>
    </row>
    <row r="2610">
      <c r="A2610" s="54">
        <v>46154.0</v>
      </c>
      <c r="B2610" s="54">
        <v>46155.0</v>
      </c>
      <c r="C2610" s="2" t="s">
        <v>515</v>
      </c>
      <c r="D2610" s="2" t="s">
        <v>146</v>
      </c>
      <c r="E2610" s="2" t="s">
        <v>303</v>
      </c>
      <c r="F2610" s="53">
        <v>0.0</v>
      </c>
      <c r="G2610" s="53">
        <v>0.0</v>
      </c>
      <c r="H2610" s="53">
        <v>0.0</v>
      </c>
      <c r="I2610" s="53">
        <v>0.0</v>
      </c>
      <c r="J2610" s="53">
        <v>0.00639605064841354</v>
      </c>
      <c r="K2610" s="2" t="s">
        <v>256</v>
      </c>
      <c r="L2610" s="53">
        <v>1.0</v>
      </c>
      <c r="M2610" s="2" t="s">
        <v>3369</v>
      </c>
      <c r="N2610" s="2" t="s">
        <v>3360</v>
      </c>
      <c r="O2610" s="55"/>
      <c r="AB2610" s="2" t="s">
        <v>164</v>
      </c>
      <c r="AC2610" s="2" t="s">
        <v>3361</v>
      </c>
      <c r="AD2610" s="2" t="s">
        <v>3362</v>
      </c>
      <c r="AE2610" s="2" t="s">
        <v>3363</v>
      </c>
      <c r="AF2610" s="93"/>
      <c r="AG2610" s="2" t="s">
        <v>3364</v>
      </c>
      <c r="AH2610" s="2" t="s">
        <v>3365</v>
      </c>
      <c r="AI2610" s="2">
        <v>0.0</v>
      </c>
      <c r="AJ2610" s="94">
        <v>4.090946389707127E-5</v>
      </c>
      <c r="AK2610" s="94">
        <v>0.0</v>
      </c>
      <c r="AL2610" s="79"/>
      <c r="AM2610" s="2" t="s">
        <v>6121</v>
      </c>
    </row>
    <row r="2611">
      <c r="A2611" s="54">
        <v>46154.0</v>
      </c>
      <c r="B2611" s="54">
        <v>46155.0</v>
      </c>
      <c r="C2611" s="2" t="s">
        <v>1189</v>
      </c>
      <c r="D2611" s="2" t="s">
        <v>146</v>
      </c>
      <c r="E2611" s="2" t="s">
        <v>303</v>
      </c>
      <c r="F2611" s="53">
        <v>0.0</v>
      </c>
      <c r="G2611" s="53">
        <v>0.0</v>
      </c>
      <c r="H2611" s="53">
        <v>0.0</v>
      </c>
      <c r="I2611" s="53">
        <v>0.0</v>
      </c>
      <c r="J2611" s="53">
        <v>0.0</v>
      </c>
      <c r="K2611" s="2" t="s">
        <v>3531</v>
      </c>
      <c r="L2611" s="53">
        <v>0.0</v>
      </c>
      <c r="M2611" s="2" t="s">
        <v>3369</v>
      </c>
      <c r="N2611" s="2" t="s">
        <v>3360</v>
      </c>
      <c r="O2611" s="55"/>
      <c r="AB2611" s="2" t="s">
        <v>164</v>
      </c>
      <c r="AC2611" s="2" t="s">
        <v>3361</v>
      </c>
      <c r="AD2611" s="2" t="s">
        <v>3362</v>
      </c>
      <c r="AE2611" s="2" t="s">
        <v>3363</v>
      </c>
      <c r="AF2611" s="93"/>
      <c r="AG2611" s="101" t="s">
        <v>3364</v>
      </c>
      <c r="AH2611" s="101" t="s">
        <v>3365</v>
      </c>
      <c r="AI2611" s="2">
        <v>0.0</v>
      </c>
      <c r="AJ2611" s="94">
        <v>0.0</v>
      </c>
      <c r="AK2611" s="94">
        <v>0.0</v>
      </c>
      <c r="AL2611" s="79"/>
      <c r="AM2611" s="2" t="s">
        <v>6122</v>
      </c>
    </row>
    <row r="2612">
      <c r="A2612" s="54">
        <v>46155.0</v>
      </c>
      <c r="B2612" s="54">
        <v>46156.0</v>
      </c>
      <c r="C2612" s="2" t="s">
        <v>178</v>
      </c>
      <c r="D2612" s="2" t="s">
        <v>146</v>
      </c>
      <c r="E2612" s="2" t="s">
        <v>148</v>
      </c>
      <c r="F2612" s="53">
        <v>0.0</v>
      </c>
      <c r="G2612" s="53">
        <v>0.08333333333333333</v>
      </c>
      <c r="H2612" s="53">
        <v>0.04</v>
      </c>
      <c r="I2612" s="53">
        <v>0.019230769230769232</v>
      </c>
      <c r="J2612" s="53">
        <v>0.03533561022019633</v>
      </c>
      <c r="K2612" s="2" t="s">
        <v>6076</v>
      </c>
      <c r="L2612" s="53">
        <v>0.0</v>
      </c>
      <c r="M2612" s="2" t="s">
        <v>3369</v>
      </c>
      <c r="N2612" s="2" t="s">
        <v>3360</v>
      </c>
      <c r="O2612" s="55"/>
      <c r="AB2612" s="2" t="s">
        <v>164</v>
      </c>
      <c r="AC2612" s="2" t="s">
        <v>3361</v>
      </c>
      <c r="AD2612" s="2" t="s">
        <v>3362</v>
      </c>
      <c r="AE2612" s="2" t="s">
        <v>3363</v>
      </c>
      <c r="AF2612" s="93"/>
      <c r="AG2612" s="2" t="s">
        <v>3364</v>
      </c>
      <c r="AH2612" s="2" t="s">
        <v>3365</v>
      </c>
      <c r="AI2612" s="2">
        <v>0.0</v>
      </c>
      <c r="AJ2612" s="94">
        <v>0.0012486053496336433</v>
      </c>
      <c r="AK2612" s="94">
        <v>3.6982248520710064E-4</v>
      </c>
      <c r="AL2612" s="79"/>
      <c r="AM2612" s="2" t="s">
        <v>6123</v>
      </c>
    </row>
    <row r="2613">
      <c r="A2613" s="54">
        <v>46155.0</v>
      </c>
      <c r="B2613" s="54">
        <v>46156.0</v>
      </c>
      <c r="C2613" s="2" t="s">
        <v>932</v>
      </c>
      <c r="D2613" s="2" t="s">
        <v>146</v>
      </c>
      <c r="E2613" s="2" t="s">
        <v>148</v>
      </c>
      <c r="F2613" s="53">
        <v>0.0</v>
      </c>
      <c r="G2613" s="53">
        <v>0.0</v>
      </c>
      <c r="H2613" s="53">
        <v>0.0</v>
      </c>
      <c r="I2613" s="53">
        <v>0.0</v>
      </c>
      <c r="J2613" s="53">
        <v>0.0027770207224658457</v>
      </c>
      <c r="K2613" s="2" t="s">
        <v>208</v>
      </c>
      <c r="L2613" s="53">
        <v>1.0</v>
      </c>
      <c r="M2613" s="2" t="s">
        <v>3369</v>
      </c>
      <c r="N2613" s="2" t="s">
        <v>3360</v>
      </c>
      <c r="O2613" s="55"/>
      <c r="AB2613" s="2" t="s">
        <v>164</v>
      </c>
      <c r="AC2613" s="2" t="s">
        <v>3361</v>
      </c>
      <c r="AD2613" s="2" t="s">
        <v>3362</v>
      </c>
      <c r="AE2613" s="2" t="s">
        <v>3363</v>
      </c>
      <c r="AF2613" s="93"/>
      <c r="AG2613" s="2" t="s">
        <v>3364</v>
      </c>
      <c r="AH2613" s="2" t="s">
        <v>3365</v>
      </c>
      <c r="AI2613" s="2">
        <v>0.0</v>
      </c>
      <c r="AJ2613" s="94">
        <v>7.711844093004727E-6</v>
      </c>
      <c r="AK2613" s="94">
        <v>0.0</v>
      </c>
      <c r="AL2613" s="79"/>
      <c r="AM2613" s="2" t="s">
        <v>6124</v>
      </c>
    </row>
    <row r="2614">
      <c r="A2614" s="54">
        <v>46155.0</v>
      </c>
      <c r="B2614" s="54">
        <v>46156.0</v>
      </c>
      <c r="C2614" s="2" t="s">
        <v>450</v>
      </c>
      <c r="D2614" s="2" t="s">
        <v>146</v>
      </c>
      <c r="E2614" s="2" t="s">
        <v>148</v>
      </c>
      <c r="F2614" s="53">
        <v>0.0</v>
      </c>
      <c r="G2614" s="53">
        <v>0.0</v>
      </c>
      <c r="H2614" s="53">
        <v>0.0</v>
      </c>
      <c r="I2614" s="53">
        <v>0.0</v>
      </c>
      <c r="J2614" s="53">
        <v>0.001619845020876919</v>
      </c>
      <c r="K2614" s="2" t="s">
        <v>3531</v>
      </c>
      <c r="L2614" s="53">
        <v>0.0</v>
      </c>
      <c r="M2614" s="2" t="s">
        <v>3369</v>
      </c>
      <c r="N2614" s="2" t="s">
        <v>3360</v>
      </c>
      <c r="O2614" s="55"/>
      <c r="AB2614" s="2" t="s">
        <v>164</v>
      </c>
      <c r="AC2614" s="2" t="s">
        <v>3361</v>
      </c>
      <c r="AD2614" s="2" t="s">
        <v>3362</v>
      </c>
      <c r="AE2614" s="2" t="s">
        <v>3363</v>
      </c>
      <c r="AF2614" s="93"/>
      <c r="AG2614" s="2" t="s">
        <v>3364</v>
      </c>
      <c r="AH2614" s="2" t="s">
        <v>3365</v>
      </c>
      <c r="AI2614" s="2">
        <v>0.0</v>
      </c>
      <c r="AJ2614" s="94">
        <v>2.6238978916597464E-6</v>
      </c>
      <c r="AK2614" s="94">
        <v>0.0</v>
      </c>
      <c r="AL2614" s="79"/>
      <c r="AM2614" s="2" t="s">
        <v>6125</v>
      </c>
    </row>
    <row r="2615">
      <c r="A2615" s="54">
        <v>46155.0</v>
      </c>
      <c r="B2615" s="54">
        <v>46156.0</v>
      </c>
      <c r="C2615" s="2" t="s">
        <v>515</v>
      </c>
      <c r="D2615" s="2" t="s">
        <v>146</v>
      </c>
      <c r="E2615" s="2" t="s">
        <v>148</v>
      </c>
      <c r="F2615" s="53">
        <v>0.0</v>
      </c>
      <c r="G2615" s="53">
        <v>0.0</v>
      </c>
      <c r="H2615" s="53">
        <v>0.04</v>
      </c>
      <c r="I2615" s="53">
        <v>0.019230769230769232</v>
      </c>
      <c r="J2615" s="53">
        <v>0.01813750170865982</v>
      </c>
      <c r="K2615" s="2" t="s">
        <v>256</v>
      </c>
      <c r="L2615" s="53">
        <v>1.0</v>
      </c>
      <c r="M2615" s="2" t="s">
        <v>3369</v>
      </c>
      <c r="N2615" s="2" t="s">
        <v>3360</v>
      </c>
      <c r="O2615" s="55"/>
      <c r="AB2615" s="2" t="s">
        <v>164</v>
      </c>
      <c r="AC2615" s="2" t="s">
        <v>3361</v>
      </c>
      <c r="AD2615" s="2" t="s">
        <v>3362</v>
      </c>
      <c r="AE2615" s="2" t="s">
        <v>3363</v>
      </c>
      <c r="AF2615" s="93"/>
      <c r="AG2615" s="2" t="s">
        <v>3364</v>
      </c>
      <c r="AH2615" s="2" t="s">
        <v>3365</v>
      </c>
      <c r="AI2615" s="2">
        <v>0.0</v>
      </c>
      <c r="AJ2615" s="94">
        <v>3.2896896823163784E-4</v>
      </c>
      <c r="AK2615" s="94">
        <v>3.6982248520710064E-4</v>
      </c>
      <c r="AL2615" s="79"/>
      <c r="AM2615" s="2" t="s">
        <v>6126</v>
      </c>
    </row>
    <row r="2616">
      <c r="A2616" s="54">
        <v>46155.0</v>
      </c>
      <c r="B2616" s="54">
        <v>46156.0</v>
      </c>
      <c r="C2616" s="2" t="s">
        <v>1189</v>
      </c>
      <c r="D2616" s="2" t="s">
        <v>146</v>
      </c>
      <c r="E2616" s="2" t="s">
        <v>148</v>
      </c>
      <c r="F2616" s="53">
        <v>0.0</v>
      </c>
      <c r="G2616" s="53">
        <v>0.0</v>
      </c>
      <c r="H2616" s="53">
        <v>0.0</v>
      </c>
      <c r="I2616" s="53">
        <v>0.0</v>
      </c>
      <c r="J2616" s="53">
        <v>0.0</v>
      </c>
      <c r="K2616" s="2" t="s">
        <v>3531</v>
      </c>
      <c r="L2616" s="53">
        <v>0.0</v>
      </c>
      <c r="M2616" s="2" t="s">
        <v>3369</v>
      </c>
      <c r="N2616" s="2" t="s">
        <v>3360</v>
      </c>
      <c r="O2616" s="55"/>
      <c r="AB2616" s="2" t="s">
        <v>164</v>
      </c>
      <c r="AC2616" s="2" t="s">
        <v>3361</v>
      </c>
      <c r="AD2616" s="2" t="s">
        <v>3362</v>
      </c>
      <c r="AE2616" s="2" t="s">
        <v>3363</v>
      </c>
      <c r="AF2616" s="93"/>
      <c r="AG2616" s="101" t="s">
        <v>3364</v>
      </c>
      <c r="AH2616" s="101" t="s">
        <v>3365</v>
      </c>
      <c r="AI2616" s="2">
        <v>0.0</v>
      </c>
      <c r="AJ2616" s="94">
        <v>0.0</v>
      </c>
      <c r="AK2616" s="94">
        <v>0.0</v>
      </c>
      <c r="AL2616" s="79"/>
      <c r="AM2616" s="2" t="s">
        <v>6127</v>
      </c>
    </row>
    <row r="2617">
      <c r="A2617" s="54">
        <v>46156.0</v>
      </c>
      <c r="B2617" s="54">
        <v>46157.0</v>
      </c>
      <c r="C2617" s="2" t="s">
        <v>178</v>
      </c>
      <c r="D2617" s="2" t="s">
        <v>146</v>
      </c>
      <c r="E2617" s="2" t="s">
        <v>196</v>
      </c>
      <c r="F2617" s="53">
        <v>0.0</v>
      </c>
      <c r="G2617" s="53">
        <v>0.08333333333333333</v>
      </c>
      <c r="H2617" s="53">
        <v>0.12</v>
      </c>
      <c r="I2617" s="53">
        <v>0.057692307692307696</v>
      </c>
      <c r="J2617" s="53">
        <v>0.056091452003945955</v>
      </c>
      <c r="K2617" s="2" t="s">
        <v>6076</v>
      </c>
      <c r="L2617" s="53">
        <v>0.0</v>
      </c>
      <c r="M2617" s="2" t="s">
        <v>3369</v>
      </c>
      <c r="N2617" s="2" t="s">
        <v>3360</v>
      </c>
      <c r="O2617" s="55"/>
      <c r="AB2617" s="2" t="s">
        <v>164</v>
      </c>
      <c r="AC2617" s="2" t="s">
        <v>3361</v>
      </c>
      <c r="AD2617" s="2" t="s">
        <v>3362</v>
      </c>
      <c r="AE2617" s="2" t="s">
        <v>3363</v>
      </c>
      <c r="AF2617" s="93"/>
      <c r="AG2617" s="2" t="s">
        <v>3364</v>
      </c>
      <c r="AH2617" s="2" t="s">
        <v>3365</v>
      </c>
      <c r="AI2617" s="2">
        <v>0.0</v>
      </c>
      <c r="AJ2617" s="94">
        <v>0.003146250987910973</v>
      </c>
      <c r="AK2617" s="94">
        <v>0.003328402366863906</v>
      </c>
      <c r="AL2617" s="79"/>
      <c r="AM2617" s="2" t="s">
        <v>6128</v>
      </c>
    </row>
    <row r="2618">
      <c r="A2618" s="54">
        <v>46156.0</v>
      </c>
      <c r="B2618" s="54">
        <v>46157.0</v>
      </c>
      <c r="C2618" s="2" t="s">
        <v>932</v>
      </c>
      <c r="D2618" s="2" t="s">
        <v>146</v>
      </c>
      <c r="E2618" s="2" t="s">
        <v>196</v>
      </c>
      <c r="F2618" s="53">
        <v>0.0</v>
      </c>
      <c r="G2618" s="53">
        <v>0.0</v>
      </c>
      <c r="H2618" s="53">
        <v>0.0</v>
      </c>
      <c r="I2618" s="53">
        <v>0.0</v>
      </c>
      <c r="J2618" s="53">
        <v>0.002755715270254168</v>
      </c>
      <c r="K2618" s="2" t="s">
        <v>208</v>
      </c>
      <c r="L2618" s="53">
        <v>1.0</v>
      </c>
      <c r="M2618" s="2" t="s">
        <v>3369</v>
      </c>
      <c r="N2618" s="2" t="s">
        <v>3360</v>
      </c>
      <c r="O2618" s="55"/>
      <c r="AB2618" s="2" t="s">
        <v>164</v>
      </c>
      <c r="AC2618" s="2" t="s">
        <v>3361</v>
      </c>
      <c r="AD2618" s="2" t="s">
        <v>3362</v>
      </c>
      <c r="AE2618" s="2" t="s">
        <v>3363</v>
      </c>
      <c r="AF2618" s="93"/>
      <c r="AG2618" s="2" t="s">
        <v>3364</v>
      </c>
      <c r="AH2618" s="2" t="s">
        <v>3365</v>
      </c>
      <c r="AI2618" s="2">
        <v>0.0</v>
      </c>
      <c r="AJ2618" s="94">
        <v>7.593966650712003E-6</v>
      </c>
      <c r="AK2618" s="94">
        <v>0.0</v>
      </c>
      <c r="AL2618" s="79"/>
      <c r="AM2618" s="2" t="s">
        <v>6129</v>
      </c>
    </row>
    <row r="2619">
      <c r="A2619" s="54">
        <v>46156.0</v>
      </c>
      <c r="B2619" s="54">
        <v>46157.0</v>
      </c>
      <c r="C2619" s="2" t="s">
        <v>450</v>
      </c>
      <c r="D2619" s="2" t="s">
        <v>146</v>
      </c>
      <c r="E2619" s="2" t="s">
        <v>196</v>
      </c>
      <c r="F2619" s="53">
        <v>0.0</v>
      </c>
      <c r="G2619" s="53">
        <v>0.0</v>
      </c>
      <c r="H2619" s="53">
        <v>0.0</v>
      </c>
      <c r="I2619" s="53">
        <v>0.019230769230769232</v>
      </c>
      <c r="J2619" s="53">
        <v>0.00685949790830488</v>
      </c>
      <c r="K2619" s="2" t="s">
        <v>3531</v>
      </c>
      <c r="L2619" s="53">
        <v>0.0</v>
      </c>
      <c r="M2619" s="2" t="s">
        <v>3369</v>
      </c>
      <c r="N2619" s="2" t="s">
        <v>3360</v>
      </c>
      <c r="O2619" s="55"/>
      <c r="AB2619" s="2" t="s">
        <v>164</v>
      </c>
      <c r="AC2619" s="2" t="s">
        <v>3361</v>
      </c>
      <c r="AD2619" s="2" t="s">
        <v>3362</v>
      </c>
      <c r="AE2619" s="2" t="s">
        <v>3363</v>
      </c>
      <c r="AF2619" s="93"/>
      <c r="AG2619" s="2" t="s">
        <v>3364</v>
      </c>
      <c r="AH2619" s="2" t="s">
        <v>3365</v>
      </c>
      <c r="AI2619" s="2">
        <v>0.0</v>
      </c>
      <c r="AJ2619" s="94">
        <v>4.705271155403903E-5</v>
      </c>
      <c r="AK2619" s="94">
        <v>3.6982248520710064E-4</v>
      </c>
      <c r="AL2619" s="79"/>
      <c r="AM2619" s="2" t="s">
        <v>6130</v>
      </c>
    </row>
    <row r="2620">
      <c r="A2620" s="54">
        <v>46156.0</v>
      </c>
      <c r="B2620" s="54">
        <v>46157.0</v>
      </c>
      <c r="C2620" s="2" t="s">
        <v>515</v>
      </c>
      <c r="D2620" s="2" t="s">
        <v>146</v>
      </c>
      <c r="E2620" s="2" t="s">
        <v>196</v>
      </c>
      <c r="F2620" s="53">
        <v>0.0</v>
      </c>
      <c r="G2620" s="53">
        <v>0.0</v>
      </c>
      <c r="H2620" s="53">
        <v>0.0</v>
      </c>
      <c r="I2620" s="53">
        <v>0.0</v>
      </c>
      <c r="J2620" s="53">
        <v>0.006298285434008647</v>
      </c>
      <c r="K2620" s="2" t="s">
        <v>256</v>
      </c>
      <c r="L2620" s="53">
        <v>1.0</v>
      </c>
      <c r="M2620" s="2" t="s">
        <v>3369</v>
      </c>
      <c r="N2620" s="2" t="s">
        <v>3360</v>
      </c>
      <c r="O2620" s="55"/>
      <c r="AB2620" s="2" t="s">
        <v>164</v>
      </c>
      <c r="AC2620" s="2" t="s">
        <v>3361</v>
      </c>
      <c r="AD2620" s="2" t="s">
        <v>3362</v>
      </c>
      <c r="AE2620" s="2" t="s">
        <v>3363</v>
      </c>
      <c r="AF2620" s="93"/>
      <c r="AG2620" s="2" t="s">
        <v>3364</v>
      </c>
      <c r="AH2620" s="2" t="s">
        <v>3365</v>
      </c>
      <c r="AI2620" s="2">
        <v>0.0</v>
      </c>
      <c r="AJ2620" s="94">
        <v>3.96683994082455E-5</v>
      </c>
      <c r="AK2620" s="94">
        <v>0.0</v>
      </c>
      <c r="AL2620" s="79"/>
      <c r="AM2620" s="2" t="s">
        <v>6131</v>
      </c>
    </row>
    <row r="2621">
      <c r="A2621" s="54">
        <v>46156.0</v>
      </c>
      <c r="B2621" s="54">
        <v>46157.0</v>
      </c>
      <c r="C2621" s="2" t="s">
        <v>1189</v>
      </c>
      <c r="D2621" s="2" t="s">
        <v>146</v>
      </c>
      <c r="E2621" s="2" t="s">
        <v>196</v>
      </c>
      <c r="F2621" s="53">
        <v>0.0</v>
      </c>
      <c r="G2621" s="53">
        <v>0.0</v>
      </c>
      <c r="H2621" s="53">
        <v>0.0</v>
      </c>
      <c r="I2621" s="53">
        <v>0.0</v>
      </c>
      <c r="J2621" s="53">
        <v>0.0</v>
      </c>
      <c r="K2621" s="2" t="s">
        <v>3531</v>
      </c>
      <c r="L2621" s="53">
        <v>0.0</v>
      </c>
      <c r="M2621" s="2" t="s">
        <v>3369</v>
      </c>
      <c r="N2621" s="2" t="s">
        <v>3360</v>
      </c>
      <c r="O2621" s="55"/>
      <c r="AB2621" s="2" t="s">
        <v>164</v>
      </c>
      <c r="AC2621" s="2" t="s">
        <v>3361</v>
      </c>
      <c r="AD2621" s="2" t="s">
        <v>3362</v>
      </c>
      <c r="AE2621" s="2" t="s">
        <v>3363</v>
      </c>
      <c r="AF2621" s="93"/>
      <c r="AG2621" s="101" t="s">
        <v>3364</v>
      </c>
      <c r="AH2621" s="101" t="s">
        <v>3365</v>
      </c>
      <c r="AI2621" s="2">
        <v>0.0</v>
      </c>
      <c r="AJ2621" s="94">
        <v>0.0</v>
      </c>
      <c r="AK2621" s="94">
        <v>0.0</v>
      </c>
      <c r="AL2621" s="79"/>
      <c r="AM2621" s="2" t="s">
        <v>6132</v>
      </c>
    </row>
    <row r="2622">
      <c r="A2622" s="54">
        <v>46157.0</v>
      </c>
      <c r="B2622" s="54">
        <v>46158.0</v>
      </c>
      <c r="C2622" s="2" t="s">
        <v>178</v>
      </c>
      <c r="D2622" s="2" t="s">
        <v>146</v>
      </c>
      <c r="E2622" s="2" t="s">
        <v>288</v>
      </c>
      <c r="F2622" s="53">
        <v>0.125</v>
      </c>
      <c r="G2622" s="53">
        <v>0.08333333333333333</v>
      </c>
      <c r="H2622" s="53">
        <v>0.08</v>
      </c>
      <c r="I2622" s="53">
        <v>0.057692307692307696</v>
      </c>
      <c r="J2622" s="53">
        <v>0.05933767394845982</v>
      </c>
      <c r="K2622" s="2" t="s">
        <v>6076</v>
      </c>
      <c r="L2622" s="53">
        <v>0.0</v>
      </c>
      <c r="M2622" s="2" t="s">
        <v>3369</v>
      </c>
      <c r="N2622" s="2" t="s">
        <v>3360</v>
      </c>
      <c r="O2622" s="55"/>
      <c r="AB2622" s="2" t="s">
        <v>164</v>
      </c>
      <c r="AC2622" s="2" t="s">
        <v>3361</v>
      </c>
      <c r="AD2622" s="2" t="s">
        <v>3362</v>
      </c>
      <c r="AE2622" s="2" t="s">
        <v>3363</v>
      </c>
      <c r="AF2622" s="93"/>
      <c r="AG2622" s="2" t="s">
        <v>3364</v>
      </c>
      <c r="AH2622" s="2" t="s">
        <v>3365</v>
      </c>
      <c r="AI2622" s="2">
        <v>0.0</v>
      </c>
      <c r="AJ2622" s="94">
        <v>0.003520959549613727</v>
      </c>
      <c r="AK2622" s="94">
        <v>0.003328402366863906</v>
      </c>
      <c r="AL2622" s="79"/>
      <c r="AM2622" s="2" t="s">
        <v>6133</v>
      </c>
    </row>
    <row r="2623">
      <c r="A2623" s="54">
        <v>46157.0</v>
      </c>
      <c r="B2623" s="54">
        <v>46158.0</v>
      </c>
      <c r="C2623" s="2" t="s">
        <v>932</v>
      </c>
      <c r="D2623" s="2" t="s">
        <v>146</v>
      </c>
      <c r="E2623" s="2" t="s">
        <v>288</v>
      </c>
      <c r="F2623" s="53">
        <v>0.0</v>
      </c>
      <c r="G2623" s="53">
        <v>0.0</v>
      </c>
      <c r="H2623" s="53">
        <v>0.0</v>
      </c>
      <c r="I2623" s="53">
        <v>0.0</v>
      </c>
      <c r="J2623" s="53">
        <v>0.002734573274616751</v>
      </c>
      <c r="K2623" s="2" t="s">
        <v>208</v>
      </c>
      <c r="L2623" s="53">
        <v>1.0</v>
      </c>
      <c r="M2623" s="2" t="s">
        <v>3369</v>
      </c>
      <c r="N2623" s="2" t="s">
        <v>3360</v>
      </c>
      <c r="O2623" s="55"/>
      <c r="AB2623" s="2" t="s">
        <v>164</v>
      </c>
      <c r="AC2623" s="2" t="s">
        <v>3361</v>
      </c>
      <c r="AD2623" s="2" t="s">
        <v>3362</v>
      </c>
      <c r="AE2623" s="2" t="s">
        <v>3363</v>
      </c>
      <c r="AF2623" s="93"/>
      <c r="AG2623" s="2" t="s">
        <v>3364</v>
      </c>
      <c r="AH2623" s="2" t="s">
        <v>3365</v>
      </c>
      <c r="AI2623" s="2">
        <v>0.0</v>
      </c>
      <c r="AJ2623" s="94">
        <v>7.47789099424818E-6</v>
      </c>
      <c r="AK2623" s="94">
        <v>0.0</v>
      </c>
      <c r="AL2623" s="79"/>
      <c r="AM2623" s="2" t="s">
        <v>6134</v>
      </c>
    </row>
    <row r="2624">
      <c r="A2624" s="54">
        <v>46157.0</v>
      </c>
      <c r="B2624" s="54">
        <v>46158.0</v>
      </c>
      <c r="C2624" s="2" t="s">
        <v>450</v>
      </c>
      <c r="D2624" s="2" t="s">
        <v>146</v>
      </c>
      <c r="E2624" s="2" t="s">
        <v>288</v>
      </c>
      <c r="F2624" s="53">
        <v>0.0</v>
      </c>
      <c r="G2624" s="53">
        <v>0.0</v>
      </c>
      <c r="H2624" s="53">
        <v>0.0</v>
      </c>
      <c r="I2624" s="53">
        <v>0.0</v>
      </c>
      <c r="J2624" s="53">
        <v>0.0015950852895248839</v>
      </c>
      <c r="K2624" s="2" t="s">
        <v>3531</v>
      </c>
      <c r="L2624" s="53">
        <v>0.0</v>
      </c>
      <c r="M2624" s="2" t="s">
        <v>3369</v>
      </c>
      <c r="N2624" s="2" t="s">
        <v>3360</v>
      </c>
      <c r="O2624" s="55"/>
      <c r="AB2624" s="2" t="s">
        <v>164</v>
      </c>
      <c r="AC2624" s="2" t="s">
        <v>3361</v>
      </c>
      <c r="AD2624" s="2" t="s">
        <v>3362</v>
      </c>
      <c r="AE2624" s="2" t="s">
        <v>3363</v>
      </c>
      <c r="AF2624" s="93"/>
      <c r="AG2624" s="2" t="s">
        <v>3364</v>
      </c>
      <c r="AH2624" s="2" t="s">
        <v>3365</v>
      </c>
      <c r="AI2624" s="2">
        <v>0.0</v>
      </c>
      <c r="AJ2624" s="94">
        <v>2.5442970808586825E-6</v>
      </c>
      <c r="AK2624" s="94">
        <v>0.0</v>
      </c>
      <c r="AL2624" s="79"/>
      <c r="AM2624" s="2" t="s">
        <v>6135</v>
      </c>
    </row>
    <row r="2625">
      <c r="A2625" s="54">
        <v>46157.0</v>
      </c>
      <c r="B2625" s="54">
        <v>46158.0</v>
      </c>
      <c r="C2625" s="2" t="s">
        <v>515</v>
      </c>
      <c r="D2625" s="2" t="s">
        <v>146</v>
      </c>
      <c r="E2625" s="2" t="s">
        <v>288</v>
      </c>
      <c r="F2625" s="53">
        <v>0.0</v>
      </c>
      <c r="G2625" s="53">
        <v>0.0</v>
      </c>
      <c r="H2625" s="53">
        <v>0.0</v>
      </c>
      <c r="I2625" s="53">
        <v>0.019230769230769232</v>
      </c>
      <c r="J2625" s="53">
        <v>0.01276602569445717</v>
      </c>
      <c r="K2625" s="2" t="s">
        <v>256</v>
      </c>
      <c r="L2625" s="53">
        <v>1.0</v>
      </c>
      <c r="M2625" s="2" t="s">
        <v>3369</v>
      </c>
      <c r="N2625" s="2" t="s">
        <v>3360</v>
      </c>
      <c r="O2625" s="55"/>
      <c r="AB2625" s="2" t="s">
        <v>164</v>
      </c>
      <c r="AC2625" s="2" t="s">
        <v>3361</v>
      </c>
      <c r="AD2625" s="2" t="s">
        <v>3362</v>
      </c>
      <c r="AE2625" s="2" t="s">
        <v>3363</v>
      </c>
      <c r="AF2625" s="93"/>
      <c r="AG2625" s="2" t="s">
        <v>3364</v>
      </c>
      <c r="AH2625" s="2" t="s">
        <v>3365</v>
      </c>
      <c r="AI2625" s="2">
        <v>0.0</v>
      </c>
      <c r="AJ2625" s="94">
        <v>1.6297141203154065E-4</v>
      </c>
      <c r="AK2625" s="94">
        <v>3.6982248520710064E-4</v>
      </c>
      <c r="AL2625" s="79"/>
      <c r="AM2625" s="2" t="s">
        <v>6136</v>
      </c>
    </row>
    <row r="2626">
      <c r="A2626" s="54">
        <v>46157.0</v>
      </c>
      <c r="B2626" s="54">
        <v>46158.0</v>
      </c>
      <c r="C2626" s="2" t="s">
        <v>1189</v>
      </c>
      <c r="D2626" s="2" t="s">
        <v>146</v>
      </c>
      <c r="E2626" s="2" t="s">
        <v>288</v>
      </c>
      <c r="F2626" s="53">
        <v>0.0</v>
      </c>
      <c r="G2626" s="53">
        <v>0.0</v>
      </c>
      <c r="H2626" s="53">
        <v>0.0</v>
      </c>
      <c r="I2626" s="53">
        <v>0.0</v>
      </c>
      <c r="J2626" s="53">
        <v>0.0</v>
      </c>
      <c r="K2626" s="2" t="s">
        <v>3531</v>
      </c>
      <c r="L2626" s="53">
        <v>0.0</v>
      </c>
      <c r="M2626" s="2" t="s">
        <v>3369</v>
      </c>
      <c r="N2626" s="2" t="s">
        <v>3360</v>
      </c>
      <c r="O2626" s="55"/>
      <c r="AB2626" s="2" t="s">
        <v>164</v>
      </c>
      <c r="AC2626" s="2" t="s">
        <v>3361</v>
      </c>
      <c r="AD2626" s="2" t="s">
        <v>3362</v>
      </c>
      <c r="AE2626" s="2" t="s">
        <v>3363</v>
      </c>
      <c r="AF2626" s="93"/>
      <c r="AG2626" s="101" t="s">
        <v>3364</v>
      </c>
      <c r="AH2626" s="101" t="s">
        <v>3365</v>
      </c>
      <c r="AI2626" s="2">
        <v>0.0</v>
      </c>
      <c r="AJ2626" s="94">
        <v>0.0</v>
      </c>
      <c r="AK2626" s="94">
        <v>0.0</v>
      </c>
      <c r="AL2626" s="79"/>
      <c r="AM2626" s="2" t="s">
        <v>6137</v>
      </c>
    </row>
    <row r="2627">
      <c r="A2627" s="54">
        <v>46158.0</v>
      </c>
      <c r="B2627" s="54">
        <v>46159.0</v>
      </c>
      <c r="C2627" s="2" t="s">
        <v>178</v>
      </c>
      <c r="D2627" s="2" t="s">
        <v>146</v>
      </c>
      <c r="E2627" s="2" t="s">
        <v>256</v>
      </c>
      <c r="F2627" s="53">
        <v>0.0</v>
      </c>
      <c r="G2627" s="53">
        <v>0.0</v>
      </c>
      <c r="H2627" s="53">
        <v>0.0</v>
      </c>
      <c r="I2627" s="53">
        <v>0.019230769230769232</v>
      </c>
      <c r="J2627" s="53">
        <v>0.02220833037472328</v>
      </c>
      <c r="K2627" s="2" t="s">
        <v>6076</v>
      </c>
      <c r="L2627" s="53">
        <v>0.0</v>
      </c>
      <c r="M2627" s="2" t="s">
        <v>3369</v>
      </c>
      <c r="N2627" s="2" t="s">
        <v>3360</v>
      </c>
      <c r="O2627" s="55"/>
      <c r="AB2627" s="2" t="s">
        <v>164</v>
      </c>
      <c r="AC2627" s="2" t="s">
        <v>3361</v>
      </c>
      <c r="AD2627" s="2" t="s">
        <v>3362</v>
      </c>
      <c r="AE2627" s="2" t="s">
        <v>3363</v>
      </c>
      <c r="AF2627" s="93"/>
      <c r="AG2627" s="2" t="s">
        <v>3364</v>
      </c>
      <c r="AH2627" s="2" t="s">
        <v>3365</v>
      </c>
      <c r="AI2627" s="2">
        <v>0.0</v>
      </c>
      <c r="AJ2627" s="94">
        <v>4.932099380328566E-4</v>
      </c>
      <c r="AK2627" s="94">
        <v>3.6982248520710064E-4</v>
      </c>
      <c r="AL2627" s="79"/>
      <c r="AM2627" s="2" t="s">
        <v>6138</v>
      </c>
    </row>
    <row r="2628">
      <c r="A2628" s="54">
        <v>46158.0</v>
      </c>
      <c r="B2628" s="54">
        <v>46159.0</v>
      </c>
      <c r="C2628" s="2" t="s">
        <v>932</v>
      </c>
      <c r="D2628" s="2" t="s">
        <v>146</v>
      </c>
      <c r="E2628" s="2" t="s">
        <v>256</v>
      </c>
      <c r="F2628" s="53">
        <v>0.0</v>
      </c>
      <c r="G2628" s="53">
        <v>0.0</v>
      </c>
      <c r="H2628" s="53">
        <v>0.0</v>
      </c>
      <c r="I2628" s="53">
        <v>0.0</v>
      </c>
      <c r="J2628" s="53">
        <v>0.0027135934815059725</v>
      </c>
      <c r="K2628" s="2" t="s">
        <v>208</v>
      </c>
      <c r="L2628" s="53">
        <v>1.0</v>
      </c>
      <c r="M2628" s="2" t="s">
        <v>3369</v>
      </c>
      <c r="N2628" s="2" t="s">
        <v>3360</v>
      </c>
      <c r="O2628" s="55"/>
      <c r="AB2628" s="2" t="s">
        <v>164</v>
      </c>
      <c r="AC2628" s="2" t="s">
        <v>3361</v>
      </c>
      <c r="AD2628" s="2" t="s">
        <v>3362</v>
      </c>
      <c r="AE2628" s="2" t="s">
        <v>3363</v>
      </c>
      <c r="AF2628" s="93"/>
      <c r="AG2628" s="2" t="s">
        <v>3364</v>
      </c>
      <c r="AH2628" s="2" t="s">
        <v>3365</v>
      </c>
      <c r="AI2628" s="2">
        <v>0.0</v>
      </c>
      <c r="AJ2628" s="94">
        <v>7.363589582871705E-6</v>
      </c>
      <c r="AK2628" s="94">
        <v>0.0</v>
      </c>
      <c r="AL2628" s="79"/>
      <c r="AM2628" s="2" t="s">
        <v>6139</v>
      </c>
    </row>
    <row r="2629">
      <c r="A2629" s="54">
        <v>46158.0</v>
      </c>
      <c r="B2629" s="54">
        <v>46159.0</v>
      </c>
      <c r="C2629" s="2" t="s">
        <v>450</v>
      </c>
      <c r="D2629" s="2" t="s">
        <v>146</v>
      </c>
      <c r="E2629" s="2" t="s">
        <v>256</v>
      </c>
      <c r="F2629" s="53">
        <v>0.0</v>
      </c>
      <c r="G2629" s="53">
        <v>0.0</v>
      </c>
      <c r="H2629" s="53">
        <v>0.0</v>
      </c>
      <c r="I2629" s="53">
        <v>0.019230769230769232</v>
      </c>
      <c r="J2629" s="53">
        <v>0.0077569198572673475</v>
      </c>
      <c r="K2629" s="2" t="s">
        <v>3531</v>
      </c>
      <c r="L2629" s="53">
        <v>0.0</v>
      </c>
      <c r="M2629" s="2" t="s">
        <v>3369</v>
      </c>
      <c r="N2629" s="2" t="s">
        <v>3360</v>
      </c>
      <c r="O2629" s="55"/>
      <c r="AB2629" s="2" t="s">
        <v>164</v>
      </c>
      <c r="AC2629" s="2" t="s">
        <v>3361</v>
      </c>
      <c r="AD2629" s="2" t="s">
        <v>3362</v>
      </c>
      <c r="AE2629" s="2" t="s">
        <v>3363</v>
      </c>
      <c r="AF2629" s="93"/>
      <c r="AG2629" s="2" t="s">
        <v>3364</v>
      </c>
      <c r="AH2629" s="2" t="s">
        <v>3365</v>
      </c>
      <c r="AI2629" s="2">
        <v>0.0</v>
      </c>
      <c r="AJ2629" s="94">
        <v>6.016980567206849E-5</v>
      </c>
      <c r="AK2629" s="94">
        <v>3.6982248520710064E-4</v>
      </c>
      <c r="AL2629" s="79"/>
      <c r="AM2629" s="2" t="s">
        <v>6140</v>
      </c>
    </row>
    <row r="2630">
      <c r="A2630" s="54">
        <v>46158.0</v>
      </c>
      <c r="B2630" s="54">
        <v>46159.0</v>
      </c>
      <c r="C2630" s="2" t="s">
        <v>515</v>
      </c>
      <c r="D2630" s="2" t="s">
        <v>146</v>
      </c>
      <c r="E2630" s="2" t="s">
        <v>256</v>
      </c>
      <c r="F2630" s="53">
        <v>0.125</v>
      </c>
      <c r="G2630" s="53">
        <v>0.08333333333333333</v>
      </c>
      <c r="H2630" s="53">
        <v>0.04</v>
      </c>
      <c r="I2630" s="53">
        <v>0.019230769230769232</v>
      </c>
      <c r="J2630" s="53">
        <v>0.03267084132024156</v>
      </c>
      <c r="K2630" s="2" t="s">
        <v>256</v>
      </c>
      <c r="L2630" s="53">
        <v>1.0</v>
      </c>
      <c r="M2630" s="2" t="s">
        <v>3369</v>
      </c>
      <c r="N2630" s="2" t="s">
        <v>3360</v>
      </c>
      <c r="O2630" s="55"/>
      <c r="AB2630" s="2" t="s">
        <v>164</v>
      </c>
      <c r="AC2630" s="2" t="s">
        <v>3361</v>
      </c>
      <c r="AD2630" s="2" t="s">
        <v>3362</v>
      </c>
      <c r="AE2630" s="2" t="s">
        <v>3363</v>
      </c>
      <c r="AF2630" s="93"/>
      <c r="AG2630" s="2" t="s">
        <v>3364</v>
      </c>
      <c r="AH2630" s="2" t="s">
        <v>3365</v>
      </c>
      <c r="AI2630" s="2">
        <v>0.0</v>
      </c>
      <c r="AJ2630" s="94">
        <v>0.0010673838725724033</v>
      </c>
      <c r="AK2630" s="94">
        <v>3.6982248520710064E-4</v>
      </c>
      <c r="AL2630" s="79"/>
      <c r="AM2630" s="2" t="s">
        <v>6141</v>
      </c>
    </row>
    <row r="2631">
      <c r="A2631" s="54">
        <v>46158.0</v>
      </c>
      <c r="B2631" s="54">
        <v>46159.0</v>
      </c>
      <c r="C2631" s="2" t="s">
        <v>1189</v>
      </c>
      <c r="D2631" s="2" t="s">
        <v>146</v>
      </c>
      <c r="E2631" s="2" t="s">
        <v>256</v>
      </c>
      <c r="F2631" s="53">
        <v>0.0</v>
      </c>
      <c r="G2631" s="53">
        <v>0.0</v>
      </c>
      <c r="H2631" s="53">
        <v>0.0</v>
      </c>
      <c r="I2631" s="53">
        <v>0.0</v>
      </c>
      <c r="J2631" s="53">
        <v>0.0</v>
      </c>
      <c r="K2631" s="2" t="s">
        <v>3531</v>
      </c>
      <c r="L2631" s="53">
        <v>0.0</v>
      </c>
      <c r="M2631" s="2" t="s">
        <v>3369</v>
      </c>
      <c r="N2631" s="2" t="s">
        <v>3360</v>
      </c>
      <c r="O2631" s="55"/>
      <c r="AB2631" s="2" t="s">
        <v>164</v>
      </c>
      <c r="AC2631" s="2" t="s">
        <v>3361</v>
      </c>
      <c r="AD2631" s="2" t="s">
        <v>3362</v>
      </c>
      <c r="AE2631" s="2" t="s">
        <v>3363</v>
      </c>
      <c r="AF2631" s="93"/>
      <c r="AG2631" s="101" t="s">
        <v>3364</v>
      </c>
      <c r="AH2631" s="101" t="s">
        <v>3365</v>
      </c>
      <c r="AI2631" s="2">
        <v>0.0</v>
      </c>
      <c r="AJ2631" s="94">
        <v>0.0</v>
      </c>
      <c r="AK2631" s="94">
        <v>0.0</v>
      </c>
      <c r="AL2631" s="79"/>
      <c r="AM2631" s="2" t="s">
        <v>6142</v>
      </c>
    </row>
    <row r="2632">
      <c r="A2632" s="54">
        <v>46159.0</v>
      </c>
      <c r="B2632" s="54">
        <v>46160.0</v>
      </c>
      <c r="C2632" s="2" t="s">
        <v>178</v>
      </c>
      <c r="D2632" s="2" t="s">
        <v>146</v>
      </c>
      <c r="E2632" s="2" t="s">
        <v>180</v>
      </c>
      <c r="F2632" s="53">
        <v>0.125</v>
      </c>
      <c r="G2632" s="53">
        <v>0.08333333333333333</v>
      </c>
      <c r="H2632" s="53">
        <v>0.04</v>
      </c>
      <c r="I2632" s="53">
        <v>0.038461538461538464</v>
      </c>
      <c r="J2632" s="53">
        <v>0.04692345067169504</v>
      </c>
      <c r="K2632" s="2" t="s">
        <v>6076</v>
      </c>
      <c r="L2632" s="53">
        <v>0.0</v>
      </c>
      <c r="M2632" s="2" t="s">
        <v>3369</v>
      </c>
      <c r="N2632" s="2" t="s">
        <v>3360</v>
      </c>
      <c r="O2632" s="55"/>
      <c r="AB2632" s="2" t="s">
        <v>164</v>
      </c>
      <c r="AC2632" s="2" t="s">
        <v>3361</v>
      </c>
      <c r="AD2632" s="2" t="s">
        <v>3362</v>
      </c>
      <c r="AE2632" s="2" t="s">
        <v>3363</v>
      </c>
      <c r="AF2632" s="93"/>
      <c r="AG2632" s="2" t="s">
        <v>3364</v>
      </c>
      <c r="AH2632" s="2" t="s">
        <v>3365</v>
      </c>
      <c r="AI2632" s="2">
        <v>0.0</v>
      </c>
      <c r="AJ2632" s="94">
        <v>0.0022018102229389973</v>
      </c>
      <c r="AK2632" s="94">
        <v>0.0014792899408284025</v>
      </c>
      <c r="AL2632" s="79"/>
      <c r="AM2632" s="2" t="s">
        <v>6143</v>
      </c>
    </row>
    <row r="2633">
      <c r="A2633" s="54">
        <v>46159.0</v>
      </c>
      <c r="B2633" s="54">
        <v>46160.0</v>
      </c>
      <c r="C2633" s="2" t="s">
        <v>932</v>
      </c>
      <c r="D2633" s="2" t="s">
        <v>146</v>
      </c>
      <c r="E2633" s="2" t="s">
        <v>180</v>
      </c>
      <c r="F2633" s="53">
        <v>0.0</v>
      </c>
      <c r="G2633" s="53">
        <v>0.0</v>
      </c>
      <c r="H2633" s="53">
        <v>0.0</v>
      </c>
      <c r="I2633" s="53">
        <v>0.0</v>
      </c>
      <c r="J2633" s="53">
        <v>0.0026927746464953323</v>
      </c>
      <c r="K2633" s="2" t="s">
        <v>208</v>
      </c>
      <c r="L2633" s="53">
        <v>1.0</v>
      </c>
      <c r="M2633" s="2" t="s">
        <v>3369</v>
      </c>
      <c r="N2633" s="2" t="s">
        <v>3360</v>
      </c>
      <c r="O2633" s="55"/>
      <c r="AB2633" s="2" t="s">
        <v>164</v>
      </c>
      <c r="AC2633" s="2" t="s">
        <v>3361</v>
      </c>
      <c r="AD2633" s="2" t="s">
        <v>3362</v>
      </c>
      <c r="AE2633" s="2" t="s">
        <v>3363</v>
      </c>
      <c r="AF2633" s="93"/>
      <c r="AG2633" s="2" t="s">
        <v>3364</v>
      </c>
      <c r="AH2633" s="2" t="s">
        <v>3365</v>
      </c>
      <c r="AI2633" s="2">
        <v>0.0</v>
      </c>
      <c r="AJ2633" s="94">
        <v>7.251035296808062E-6</v>
      </c>
      <c r="AK2633" s="94">
        <v>0.0</v>
      </c>
      <c r="AL2633" s="79"/>
      <c r="AM2633" s="2" t="s">
        <v>6144</v>
      </c>
    </row>
    <row r="2634">
      <c r="A2634" s="54">
        <v>46159.0</v>
      </c>
      <c r="B2634" s="54">
        <v>46160.0</v>
      </c>
      <c r="C2634" s="2" t="s">
        <v>450</v>
      </c>
      <c r="D2634" s="2" t="s">
        <v>146</v>
      </c>
      <c r="E2634" s="2" t="s">
        <v>180</v>
      </c>
      <c r="F2634" s="53">
        <v>0.0</v>
      </c>
      <c r="G2634" s="53">
        <v>0.0</v>
      </c>
      <c r="H2634" s="53">
        <v>0.0</v>
      </c>
      <c r="I2634" s="53">
        <v>0.0</v>
      </c>
      <c r="J2634" s="53">
        <v>0.0015707040167838421</v>
      </c>
      <c r="K2634" s="2" t="s">
        <v>3531</v>
      </c>
      <c r="L2634" s="53">
        <v>0.0</v>
      </c>
      <c r="M2634" s="2" t="s">
        <v>3369</v>
      </c>
      <c r="N2634" s="2" t="s">
        <v>3360</v>
      </c>
      <c r="O2634" s="55"/>
      <c r="AB2634" s="2" t="s">
        <v>164</v>
      </c>
      <c r="AC2634" s="2" t="s">
        <v>3361</v>
      </c>
      <c r="AD2634" s="2" t="s">
        <v>3362</v>
      </c>
      <c r="AE2634" s="2" t="s">
        <v>3363</v>
      </c>
      <c r="AF2634" s="93"/>
      <c r="AG2634" s="2" t="s">
        <v>3364</v>
      </c>
      <c r="AH2634" s="2" t="s">
        <v>3365</v>
      </c>
      <c r="AI2634" s="2">
        <v>0.0</v>
      </c>
      <c r="AJ2634" s="94">
        <v>2.467111108340896E-6</v>
      </c>
      <c r="AK2634" s="94">
        <v>0.0</v>
      </c>
      <c r="AL2634" s="79"/>
      <c r="AM2634" s="2" t="s">
        <v>6145</v>
      </c>
    </row>
    <row r="2635">
      <c r="A2635" s="54">
        <v>46159.0</v>
      </c>
      <c r="B2635" s="54">
        <v>46160.0</v>
      </c>
      <c r="C2635" s="2" t="s">
        <v>515</v>
      </c>
      <c r="D2635" s="2" t="s">
        <v>146</v>
      </c>
      <c r="E2635" s="2" t="s">
        <v>180</v>
      </c>
      <c r="F2635" s="53">
        <v>0.0</v>
      </c>
      <c r="G2635" s="53">
        <v>0.0</v>
      </c>
      <c r="H2635" s="53">
        <v>0.0</v>
      </c>
      <c r="I2635" s="53">
        <v>0.0</v>
      </c>
      <c r="J2635" s="53">
        <v>0.00615443239588576</v>
      </c>
      <c r="K2635" s="2" t="s">
        <v>256</v>
      </c>
      <c r="L2635" s="53">
        <v>1.0</v>
      </c>
      <c r="M2635" s="2" t="s">
        <v>3369</v>
      </c>
      <c r="N2635" s="2" t="s">
        <v>3360</v>
      </c>
      <c r="O2635" s="55"/>
      <c r="AB2635" s="2" t="s">
        <v>164</v>
      </c>
      <c r="AC2635" s="2" t="s">
        <v>3361</v>
      </c>
      <c r="AD2635" s="2" t="s">
        <v>3362</v>
      </c>
      <c r="AE2635" s="2" t="s">
        <v>3363</v>
      </c>
      <c r="AF2635" s="93"/>
      <c r="AG2635" s="2" t="s">
        <v>3364</v>
      </c>
      <c r="AH2635" s="2" t="s">
        <v>3365</v>
      </c>
      <c r="AI2635" s="2">
        <v>0.0</v>
      </c>
      <c r="AJ2635" s="94">
        <v>3.787703811552814E-5</v>
      </c>
      <c r="AK2635" s="94">
        <v>0.0</v>
      </c>
      <c r="AL2635" s="79"/>
      <c r="AM2635" s="2" t="s">
        <v>6146</v>
      </c>
    </row>
    <row r="2636">
      <c r="A2636" s="54">
        <v>46159.0</v>
      </c>
      <c r="B2636" s="54">
        <v>46160.0</v>
      </c>
      <c r="C2636" s="2" t="s">
        <v>1189</v>
      </c>
      <c r="D2636" s="2" t="s">
        <v>146</v>
      </c>
      <c r="E2636" s="2" t="s">
        <v>180</v>
      </c>
      <c r="F2636" s="53">
        <v>0.0</v>
      </c>
      <c r="G2636" s="53">
        <v>0.0</v>
      </c>
      <c r="H2636" s="53">
        <v>0.0</v>
      </c>
      <c r="I2636" s="53">
        <v>0.0</v>
      </c>
      <c r="J2636" s="53">
        <v>0.0</v>
      </c>
      <c r="K2636" s="2" t="s">
        <v>3531</v>
      </c>
      <c r="L2636" s="53">
        <v>0.0</v>
      </c>
      <c r="M2636" s="2" t="s">
        <v>3369</v>
      </c>
      <c r="N2636" s="2" t="s">
        <v>3360</v>
      </c>
      <c r="O2636" s="55"/>
      <c r="AB2636" s="2" t="s">
        <v>164</v>
      </c>
      <c r="AC2636" s="2" t="s">
        <v>3361</v>
      </c>
      <c r="AD2636" s="2" t="s">
        <v>3362</v>
      </c>
      <c r="AE2636" s="2" t="s">
        <v>3363</v>
      </c>
      <c r="AF2636" s="93"/>
      <c r="AG2636" s="101" t="s">
        <v>3364</v>
      </c>
      <c r="AH2636" s="101" t="s">
        <v>3365</v>
      </c>
      <c r="AI2636" s="2">
        <v>0.0</v>
      </c>
      <c r="AJ2636" s="94">
        <v>0.0</v>
      </c>
      <c r="AK2636" s="94">
        <v>0.0</v>
      </c>
      <c r="AL2636" s="79"/>
      <c r="AM2636" s="2" t="s">
        <v>6147</v>
      </c>
    </row>
    <row r="2637">
      <c r="A2637" s="54">
        <v>46160.0</v>
      </c>
      <c r="B2637" s="54">
        <v>46161.0</v>
      </c>
      <c r="C2637" s="2" t="s">
        <v>178</v>
      </c>
      <c r="D2637" s="2" t="s">
        <v>146</v>
      </c>
      <c r="E2637" s="2" t="s">
        <v>208</v>
      </c>
      <c r="F2637" s="53">
        <v>0.0</v>
      </c>
      <c r="G2637" s="53">
        <v>0.0</v>
      </c>
      <c r="H2637" s="53">
        <v>0.0</v>
      </c>
      <c r="I2637" s="53">
        <v>0.0</v>
      </c>
      <c r="J2637" s="53">
        <v>0.01832279729812706</v>
      </c>
      <c r="K2637" s="2" t="s">
        <v>6076</v>
      </c>
      <c r="L2637" s="53">
        <v>0.0</v>
      </c>
      <c r="M2637" s="2" t="s">
        <v>3369</v>
      </c>
      <c r="N2637" s="2" t="s">
        <v>3360</v>
      </c>
      <c r="O2637" s="55"/>
      <c r="AB2637" s="2" t="s">
        <v>164</v>
      </c>
      <c r="AC2637" s="2" t="s">
        <v>3361</v>
      </c>
      <c r="AD2637" s="2" t="s">
        <v>3362</v>
      </c>
      <c r="AE2637" s="2" t="s">
        <v>3363</v>
      </c>
      <c r="AF2637" s="93"/>
      <c r="AG2637" s="2" t="s">
        <v>3364</v>
      </c>
      <c r="AH2637" s="2" t="s">
        <v>3365</v>
      </c>
      <c r="AI2637" s="2">
        <v>0.0</v>
      </c>
      <c r="AJ2637" s="94">
        <v>3.357249008282523E-4</v>
      </c>
      <c r="AK2637" s="94">
        <v>0.0</v>
      </c>
      <c r="AL2637" s="79"/>
      <c r="AM2637" s="2" t="s">
        <v>6148</v>
      </c>
    </row>
    <row r="2638">
      <c r="A2638" s="54">
        <v>46160.0</v>
      </c>
      <c r="B2638" s="54">
        <v>46161.0</v>
      </c>
      <c r="C2638" s="2" t="s">
        <v>932</v>
      </c>
      <c r="D2638" s="2" t="s">
        <v>146</v>
      </c>
      <c r="E2638" s="2" t="s">
        <v>208</v>
      </c>
      <c r="F2638" s="53">
        <v>0.125</v>
      </c>
      <c r="G2638" s="53">
        <v>0.08333333333333333</v>
      </c>
      <c r="H2638" s="53">
        <v>0.04</v>
      </c>
      <c r="I2638" s="53">
        <v>0.019230769230769232</v>
      </c>
      <c r="J2638" s="53">
        <v>0.02182587487718924</v>
      </c>
      <c r="K2638" s="2" t="s">
        <v>208</v>
      </c>
      <c r="L2638" s="53">
        <v>1.0</v>
      </c>
      <c r="M2638" s="2" t="s">
        <v>3369</v>
      </c>
      <c r="N2638" s="2" t="s">
        <v>3360</v>
      </c>
      <c r="O2638" s="55"/>
      <c r="AB2638" s="2" t="s">
        <v>164</v>
      </c>
      <c r="AC2638" s="2" t="s">
        <v>3361</v>
      </c>
      <c r="AD2638" s="2" t="s">
        <v>3362</v>
      </c>
      <c r="AE2638" s="2" t="s">
        <v>3363</v>
      </c>
      <c r="AF2638" s="93"/>
      <c r="AG2638" s="2" t="s">
        <v>3364</v>
      </c>
      <c r="AH2638" s="2" t="s">
        <v>3365</v>
      </c>
      <c r="AI2638" s="2">
        <v>0.0</v>
      </c>
      <c r="AJ2638" s="94">
        <v>4.7636881415472044E-4</v>
      </c>
      <c r="AK2638" s="94">
        <v>3.6982248520710064E-4</v>
      </c>
      <c r="AL2638" s="79"/>
      <c r="AM2638" s="2" t="s">
        <v>6149</v>
      </c>
    </row>
    <row r="2639">
      <c r="A2639" s="54">
        <v>46160.0</v>
      </c>
      <c r="B2639" s="54">
        <v>46161.0</v>
      </c>
      <c r="C2639" s="2" t="s">
        <v>450</v>
      </c>
      <c r="D2639" s="2" t="s">
        <v>146</v>
      </c>
      <c r="E2639" s="2" t="s">
        <v>208</v>
      </c>
      <c r="F2639" s="53">
        <v>0.0</v>
      </c>
      <c r="G2639" s="53">
        <v>0.0</v>
      </c>
      <c r="H2639" s="53">
        <v>0.0</v>
      </c>
      <c r="I2639" s="53">
        <v>0.0</v>
      </c>
      <c r="J2639" s="53">
        <v>0.001558653491162066</v>
      </c>
      <c r="K2639" s="2" t="s">
        <v>3531</v>
      </c>
      <c r="L2639" s="53">
        <v>0.0</v>
      </c>
      <c r="M2639" s="2" t="s">
        <v>3369</v>
      </c>
      <c r="N2639" s="2" t="s">
        <v>3360</v>
      </c>
      <c r="O2639" s="55"/>
      <c r="AB2639" s="2" t="s">
        <v>164</v>
      </c>
      <c r="AC2639" s="2" t="s">
        <v>3361</v>
      </c>
      <c r="AD2639" s="2" t="s">
        <v>3362</v>
      </c>
      <c r="AE2639" s="2" t="s">
        <v>3363</v>
      </c>
      <c r="AF2639" s="93"/>
      <c r="AG2639" s="2" t="s">
        <v>3364</v>
      </c>
      <c r="AH2639" s="2" t="s">
        <v>3365</v>
      </c>
      <c r="AI2639" s="2">
        <v>0.0</v>
      </c>
      <c r="AJ2639" s="94">
        <v>2.4294007055116967E-6</v>
      </c>
      <c r="AK2639" s="94">
        <v>0.0</v>
      </c>
      <c r="AL2639" s="79"/>
      <c r="AM2639" s="2" t="s">
        <v>6150</v>
      </c>
    </row>
    <row r="2640">
      <c r="A2640" s="54">
        <v>46160.0</v>
      </c>
      <c r="B2640" s="54">
        <v>46161.0</v>
      </c>
      <c r="C2640" s="2" t="s">
        <v>515</v>
      </c>
      <c r="D2640" s="2" t="s">
        <v>146</v>
      </c>
      <c r="E2640" s="2" t="s">
        <v>208</v>
      </c>
      <c r="F2640" s="53">
        <v>0.0</v>
      </c>
      <c r="G2640" s="53">
        <v>0.0</v>
      </c>
      <c r="H2640" s="53">
        <v>0.0</v>
      </c>
      <c r="I2640" s="53">
        <v>0.0</v>
      </c>
      <c r="J2640" s="53">
        <v>0.006107215259823444</v>
      </c>
      <c r="K2640" s="2" t="s">
        <v>256</v>
      </c>
      <c r="L2640" s="53">
        <v>1.0</v>
      </c>
      <c r="M2640" s="2" t="s">
        <v>3369</v>
      </c>
      <c r="N2640" s="2" t="s">
        <v>3360</v>
      </c>
      <c r="O2640" s="55"/>
      <c r="AB2640" s="2" t="s">
        <v>164</v>
      </c>
      <c r="AC2640" s="2" t="s">
        <v>3361</v>
      </c>
      <c r="AD2640" s="2" t="s">
        <v>3362</v>
      </c>
      <c r="AE2640" s="2" t="s">
        <v>3363</v>
      </c>
      <c r="AF2640" s="93"/>
      <c r="AG2640" s="2" t="s">
        <v>3364</v>
      </c>
      <c r="AH2640" s="2" t="s">
        <v>3365</v>
      </c>
      <c r="AI2640" s="2">
        <v>0.0</v>
      </c>
      <c r="AJ2640" s="94">
        <v>3.7298078229820335E-5</v>
      </c>
      <c r="AK2640" s="94">
        <v>0.0</v>
      </c>
      <c r="AL2640" s="79"/>
      <c r="AM2640" s="2" t="s">
        <v>6151</v>
      </c>
    </row>
    <row r="2641">
      <c r="A2641" s="54">
        <v>46160.0</v>
      </c>
      <c r="B2641" s="54">
        <v>46161.0</v>
      </c>
      <c r="C2641" s="2" t="s">
        <v>1189</v>
      </c>
      <c r="D2641" s="2" t="s">
        <v>146</v>
      </c>
      <c r="E2641" s="2" t="s">
        <v>208</v>
      </c>
      <c r="F2641" s="53">
        <v>0.0</v>
      </c>
      <c r="G2641" s="53">
        <v>0.0</v>
      </c>
      <c r="H2641" s="53">
        <v>0.0</v>
      </c>
      <c r="I2641" s="53">
        <v>0.0</v>
      </c>
      <c r="J2641" s="53">
        <v>0.0</v>
      </c>
      <c r="K2641" s="2" t="s">
        <v>3531</v>
      </c>
      <c r="L2641" s="53">
        <v>0.0</v>
      </c>
      <c r="M2641" s="2" t="s">
        <v>3369</v>
      </c>
      <c r="N2641" s="2" t="s">
        <v>3360</v>
      </c>
      <c r="O2641" s="55"/>
      <c r="AB2641" s="2" t="s">
        <v>164</v>
      </c>
      <c r="AC2641" s="2" t="s">
        <v>3361</v>
      </c>
      <c r="AD2641" s="2" t="s">
        <v>3362</v>
      </c>
      <c r="AE2641" s="2" t="s">
        <v>3363</v>
      </c>
      <c r="AF2641" s="93"/>
      <c r="AG2641" s="101" t="s">
        <v>3364</v>
      </c>
      <c r="AH2641" s="101" t="s">
        <v>3365</v>
      </c>
      <c r="AI2641" s="2">
        <v>0.0</v>
      </c>
      <c r="AJ2641" s="94">
        <v>0.0</v>
      </c>
      <c r="AK2641" s="94">
        <v>0.0</v>
      </c>
      <c r="AL2641" s="79"/>
      <c r="AM2641" s="2" t="s">
        <v>6152</v>
      </c>
    </row>
    <row r="2642">
      <c r="A2642" s="54">
        <v>46161.0</v>
      </c>
      <c r="B2642" s="54">
        <v>46162.0</v>
      </c>
      <c r="C2642" s="2" t="s">
        <v>178</v>
      </c>
      <c r="D2642" s="2" t="s">
        <v>146</v>
      </c>
      <c r="E2642" s="2" t="s">
        <v>303</v>
      </c>
      <c r="F2642" s="53">
        <v>0.0</v>
      </c>
      <c r="G2642" s="53">
        <v>0.0</v>
      </c>
      <c r="H2642" s="53">
        <v>0.04</v>
      </c>
      <c r="I2642" s="53">
        <v>0.019230769230769232</v>
      </c>
      <c r="J2642" s="53">
        <v>0.02626645864898792</v>
      </c>
      <c r="K2642" s="2" t="s">
        <v>6076</v>
      </c>
      <c r="L2642" s="53">
        <v>0.0</v>
      </c>
      <c r="M2642" s="2" t="s">
        <v>3369</v>
      </c>
      <c r="N2642" s="2" t="s">
        <v>3360</v>
      </c>
      <c r="O2642" s="55"/>
      <c r="AB2642" s="2" t="s">
        <v>164</v>
      </c>
      <c r="AC2642" s="2" t="s">
        <v>3361</v>
      </c>
      <c r="AD2642" s="2" t="s">
        <v>3362</v>
      </c>
      <c r="AE2642" s="2" t="s">
        <v>3363</v>
      </c>
      <c r="AF2642" s="93"/>
      <c r="AG2642" s="2" t="s">
        <v>3364</v>
      </c>
      <c r="AH2642" s="2" t="s">
        <v>3365</v>
      </c>
      <c r="AI2642" s="2">
        <v>0.0</v>
      </c>
      <c r="AJ2642" s="94">
        <v>6.899268499589922E-4</v>
      </c>
      <c r="AK2642" s="94">
        <v>3.6982248520710064E-4</v>
      </c>
      <c r="AL2642" s="79"/>
      <c r="AM2642" s="2" t="s">
        <v>6153</v>
      </c>
    </row>
    <row r="2643">
      <c r="A2643" s="54">
        <v>46161.0</v>
      </c>
      <c r="B2643" s="54">
        <v>46162.0</v>
      </c>
      <c r="C2643" s="2" t="s">
        <v>932</v>
      </c>
      <c r="D2643" s="2" t="s">
        <v>146</v>
      </c>
      <c r="E2643" s="2" t="s">
        <v>303</v>
      </c>
      <c r="F2643" s="53">
        <v>0.0</v>
      </c>
      <c r="G2643" s="53">
        <v>0.0</v>
      </c>
      <c r="H2643" s="53">
        <v>0.0</v>
      </c>
      <c r="I2643" s="53">
        <v>0.0</v>
      </c>
      <c r="J2643" s="53">
        <v>0.0026516149207317513</v>
      </c>
      <c r="K2643" s="2" t="s">
        <v>3531</v>
      </c>
      <c r="L2643" s="53">
        <v>0.0</v>
      </c>
      <c r="M2643" s="2" t="s">
        <v>3369</v>
      </c>
      <c r="N2643" s="2" t="s">
        <v>3360</v>
      </c>
      <c r="O2643" s="55"/>
      <c r="AB2643" s="2" t="s">
        <v>164</v>
      </c>
      <c r="AC2643" s="2" t="s">
        <v>3361</v>
      </c>
      <c r="AD2643" s="2" t="s">
        <v>3362</v>
      </c>
      <c r="AE2643" s="2" t="s">
        <v>3363</v>
      </c>
      <c r="AF2643" s="93"/>
      <c r="AG2643" s="2" t="s">
        <v>3364</v>
      </c>
      <c r="AH2643" s="2" t="s">
        <v>3365</v>
      </c>
      <c r="AI2643" s="2">
        <v>0.0</v>
      </c>
      <c r="AJ2643" s="94">
        <v>7.031061687847251E-6</v>
      </c>
      <c r="AK2643" s="94">
        <v>0.0</v>
      </c>
      <c r="AL2643" s="79"/>
      <c r="AM2643" s="2" t="s">
        <v>6154</v>
      </c>
    </row>
    <row r="2644">
      <c r="A2644" s="54">
        <v>46161.0</v>
      </c>
      <c r="B2644" s="54">
        <v>46162.0</v>
      </c>
      <c r="C2644" s="2" t="s">
        <v>450</v>
      </c>
      <c r="D2644" s="2" t="s">
        <v>146</v>
      </c>
      <c r="E2644" s="2" t="s">
        <v>303</v>
      </c>
      <c r="F2644" s="53">
        <v>0.0</v>
      </c>
      <c r="G2644" s="53">
        <v>0.0</v>
      </c>
      <c r="H2644" s="53">
        <v>0.0</v>
      </c>
      <c r="I2644" s="53">
        <v>0.0</v>
      </c>
      <c r="J2644" s="53">
        <v>0.00154669541782042</v>
      </c>
      <c r="K2644" s="2" t="s">
        <v>3531</v>
      </c>
      <c r="L2644" s="53">
        <v>0.0</v>
      </c>
      <c r="M2644" s="2" t="s">
        <v>3369</v>
      </c>
      <c r="N2644" s="2" t="s">
        <v>3360</v>
      </c>
      <c r="O2644" s="55"/>
      <c r="AB2644" s="2" t="s">
        <v>164</v>
      </c>
      <c r="AC2644" s="2" t="s">
        <v>3361</v>
      </c>
      <c r="AD2644" s="2" t="s">
        <v>3362</v>
      </c>
      <c r="AE2644" s="2" t="s">
        <v>3363</v>
      </c>
      <c r="AF2644" s="93"/>
      <c r="AG2644" s="2" t="s">
        <v>3364</v>
      </c>
      <c r="AH2644" s="2" t="s">
        <v>3365</v>
      </c>
      <c r="AI2644" s="2">
        <v>0.0</v>
      </c>
      <c r="AJ2644" s="94">
        <v>2.3922667155066837E-6</v>
      </c>
      <c r="AK2644" s="94">
        <v>0.0</v>
      </c>
      <c r="AL2644" s="79"/>
      <c r="AM2644" s="2" t="s">
        <v>6155</v>
      </c>
    </row>
    <row r="2645">
      <c r="A2645" s="54">
        <v>46161.0</v>
      </c>
      <c r="B2645" s="54">
        <v>46162.0</v>
      </c>
      <c r="C2645" s="2" t="s">
        <v>515</v>
      </c>
      <c r="D2645" s="2" t="s">
        <v>146</v>
      </c>
      <c r="E2645" s="2" t="s">
        <v>303</v>
      </c>
      <c r="F2645" s="53">
        <v>0.0</v>
      </c>
      <c r="G2645" s="53">
        <v>0.0</v>
      </c>
      <c r="H2645" s="53">
        <v>0.0</v>
      </c>
      <c r="I2645" s="53">
        <v>0.0</v>
      </c>
      <c r="J2645" s="53">
        <v>0.006060360376166306</v>
      </c>
      <c r="K2645" s="2" t="s">
        <v>256</v>
      </c>
      <c r="L2645" s="53">
        <v>1.0</v>
      </c>
      <c r="M2645" s="2" t="s">
        <v>3369</v>
      </c>
      <c r="N2645" s="2" t="s">
        <v>3360</v>
      </c>
      <c r="O2645" s="55"/>
      <c r="AB2645" s="2" t="s">
        <v>164</v>
      </c>
      <c r="AC2645" s="2" t="s">
        <v>3361</v>
      </c>
      <c r="AD2645" s="2" t="s">
        <v>3362</v>
      </c>
      <c r="AE2645" s="2" t="s">
        <v>3363</v>
      </c>
      <c r="AF2645" s="93"/>
      <c r="AG2645" s="2" t="s">
        <v>3364</v>
      </c>
      <c r="AH2645" s="2" t="s">
        <v>3365</v>
      </c>
      <c r="AI2645" s="2">
        <v>0.0</v>
      </c>
      <c r="AJ2645" s="94">
        <v>3.6727967889006616E-5</v>
      </c>
      <c r="AK2645" s="94">
        <v>0.0</v>
      </c>
      <c r="AL2645" s="79"/>
      <c r="AM2645" s="2" t="s">
        <v>6156</v>
      </c>
    </row>
    <row r="2646">
      <c r="A2646" s="54">
        <v>46161.0</v>
      </c>
      <c r="B2646" s="54">
        <v>46162.0</v>
      </c>
      <c r="C2646" s="2" t="s">
        <v>1189</v>
      </c>
      <c r="D2646" s="2" t="s">
        <v>146</v>
      </c>
      <c r="E2646" s="2" t="s">
        <v>303</v>
      </c>
      <c r="F2646" s="53">
        <v>0.0</v>
      </c>
      <c r="G2646" s="53">
        <v>0.0</v>
      </c>
      <c r="H2646" s="53">
        <v>0.0</v>
      </c>
      <c r="I2646" s="53">
        <v>0.0</v>
      </c>
      <c r="J2646" s="53">
        <v>0.0</v>
      </c>
      <c r="K2646" s="2" t="s">
        <v>3531</v>
      </c>
      <c r="L2646" s="53">
        <v>0.0</v>
      </c>
      <c r="M2646" s="2" t="s">
        <v>3369</v>
      </c>
      <c r="N2646" s="2" t="s">
        <v>3360</v>
      </c>
      <c r="O2646" s="55"/>
      <c r="AB2646" s="2" t="s">
        <v>164</v>
      </c>
      <c r="AC2646" s="2" t="s">
        <v>3361</v>
      </c>
      <c r="AD2646" s="2" t="s">
        <v>3362</v>
      </c>
      <c r="AE2646" s="2" t="s">
        <v>3363</v>
      </c>
      <c r="AF2646" s="93"/>
      <c r="AG2646" s="101" t="s">
        <v>3364</v>
      </c>
      <c r="AH2646" s="101" t="s">
        <v>3365</v>
      </c>
      <c r="AI2646" s="2">
        <v>0.0</v>
      </c>
      <c r="AJ2646" s="94">
        <v>0.0</v>
      </c>
      <c r="AK2646" s="94">
        <v>0.0</v>
      </c>
      <c r="AL2646" s="79"/>
      <c r="AM2646" s="2" t="s">
        <v>6157</v>
      </c>
    </row>
    <row r="2647">
      <c r="A2647" s="54">
        <v>46162.0</v>
      </c>
      <c r="B2647" s="54">
        <v>46163.0</v>
      </c>
      <c r="C2647" s="2" t="s">
        <v>178</v>
      </c>
      <c r="D2647" s="2" t="s">
        <v>146</v>
      </c>
      <c r="E2647" s="2" t="s">
        <v>148</v>
      </c>
      <c r="F2647" s="53">
        <v>0.0</v>
      </c>
      <c r="G2647" s="53">
        <v>0.08333333333333333</v>
      </c>
      <c r="H2647" s="53">
        <v>0.04</v>
      </c>
      <c r="I2647" s="53">
        <v>0.019230769230769232</v>
      </c>
      <c r="J2647" s="53">
        <v>0.03348105632954164</v>
      </c>
      <c r="K2647" s="2" t="s">
        <v>6076</v>
      </c>
      <c r="L2647" s="53">
        <v>0.0</v>
      </c>
      <c r="M2647" s="2" t="s">
        <v>3369</v>
      </c>
      <c r="N2647" s="2" t="s">
        <v>3360</v>
      </c>
      <c r="O2647" s="55"/>
      <c r="AB2647" s="2" t="s">
        <v>164</v>
      </c>
      <c r="AC2647" s="2" t="s">
        <v>3361</v>
      </c>
      <c r="AD2647" s="2" t="s">
        <v>3362</v>
      </c>
      <c r="AE2647" s="2" t="s">
        <v>3363</v>
      </c>
      <c r="AF2647" s="93"/>
      <c r="AG2647" s="2" t="s">
        <v>3364</v>
      </c>
      <c r="AH2647" s="2" t="s">
        <v>3365</v>
      </c>
      <c r="AI2647" s="2">
        <v>0.0</v>
      </c>
      <c r="AJ2647" s="94">
        <v>0.0011209811329419403</v>
      </c>
      <c r="AK2647" s="94">
        <v>3.6982248520710064E-4</v>
      </c>
      <c r="AL2647" s="79"/>
      <c r="AM2647" s="2" t="s">
        <v>6158</v>
      </c>
    </row>
    <row r="2648">
      <c r="A2648" s="54">
        <v>46162.0</v>
      </c>
      <c r="B2648" s="54">
        <v>46163.0</v>
      </c>
      <c r="C2648" s="2" t="s">
        <v>932</v>
      </c>
      <c r="D2648" s="2" t="s">
        <v>146</v>
      </c>
      <c r="E2648" s="2" t="s">
        <v>148</v>
      </c>
      <c r="F2648" s="53">
        <v>0.0</v>
      </c>
      <c r="G2648" s="53">
        <v>0.0</v>
      </c>
      <c r="H2648" s="53">
        <v>0.0</v>
      </c>
      <c r="I2648" s="53">
        <v>0.0</v>
      </c>
      <c r="J2648" s="53">
        <v>0.0026312715885699165</v>
      </c>
      <c r="K2648" s="2" t="s">
        <v>3531</v>
      </c>
      <c r="L2648" s="53">
        <v>0.0</v>
      </c>
      <c r="M2648" s="2" t="s">
        <v>3369</v>
      </c>
      <c r="N2648" s="2" t="s">
        <v>3360</v>
      </c>
      <c r="O2648" s="55"/>
      <c r="AB2648" s="2" t="s">
        <v>164</v>
      </c>
      <c r="AC2648" s="2" t="s">
        <v>3361</v>
      </c>
      <c r="AD2648" s="2" t="s">
        <v>3362</v>
      </c>
      <c r="AE2648" s="2" t="s">
        <v>3363</v>
      </c>
      <c r="AF2648" s="93"/>
      <c r="AG2648" s="2" t="s">
        <v>3364</v>
      </c>
      <c r="AH2648" s="2" t="s">
        <v>3365</v>
      </c>
      <c r="AI2648" s="2">
        <v>0.0</v>
      </c>
      <c r="AJ2648" s="94">
        <v>6.923590172815252E-6</v>
      </c>
      <c r="AK2648" s="94">
        <v>0.0</v>
      </c>
      <c r="AL2648" s="79"/>
      <c r="AM2648" s="2" t="s">
        <v>6159</v>
      </c>
    </row>
    <row r="2649">
      <c r="A2649" s="54">
        <v>46162.0</v>
      </c>
      <c r="B2649" s="54">
        <v>46163.0</v>
      </c>
      <c r="C2649" s="2" t="s">
        <v>450</v>
      </c>
      <c r="D2649" s="2" t="s">
        <v>146</v>
      </c>
      <c r="E2649" s="2" t="s">
        <v>148</v>
      </c>
      <c r="F2649" s="53">
        <v>0.0</v>
      </c>
      <c r="G2649" s="53">
        <v>0.0</v>
      </c>
      <c r="H2649" s="53">
        <v>0.0</v>
      </c>
      <c r="I2649" s="53">
        <v>0.0</v>
      </c>
      <c r="J2649" s="53">
        <v>0.0015348290874600424</v>
      </c>
      <c r="K2649" s="2" t="s">
        <v>3531</v>
      </c>
      <c r="L2649" s="53">
        <v>0.0</v>
      </c>
      <c r="M2649" s="2" t="s">
        <v>3369</v>
      </c>
      <c r="N2649" s="2" t="s">
        <v>3360</v>
      </c>
      <c r="O2649" s="55"/>
      <c r="AB2649" s="2" t="s">
        <v>164</v>
      </c>
      <c r="AC2649" s="2" t="s">
        <v>3361</v>
      </c>
      <c r="AD2649" s="2" t="s">
        <v>3362</v>
      </c>
      <c r="AE2649" s="2" t="s">
        <v>3363</v>
      </c>
      <c r="AF2649" s="93"/>
      <c r="AG2649" s="2" t="s">
        <v>3364</v>
      </c>
      <c r="AH2649" s="2" t="s">
        <v>3365</v>
      </c>
      <c r="AI2649" s="2">
        <v>0.0</v>
      </c>
      <c r="AJ2649" s="94">
        <v>2.3557003277134264E-6</v>
      </c>
      <c r="AK2649" s="94">
        <v>0.0</v>
      </c>
      <c r="AL2649" s="79"/>
      <c r="AM2649" s="2" t="s">
        <v>6160</v>
      </c>
    </row>
    <row r="2650">
      <c r="A2650" s="54">
        <v>46162.0</v>
      </c>
      <c r="B2650" s="54">
        <v>46163.0</v>
      </c>
      <c r="C2650" s="2" t="s">
        <v>515</v>
      </c>
      <c r="D2650" s="2" t="s">
        <v>146</v>
      </c>
      <c r="E2650" s="2" t="s">
        <v>148</v>
      </c>
      <c r="F2650" s="53">
        <v>0.0</v>
      </c>
      <c r="G2650" s="53">
        <v>0.0</v>
      </c>
      <c r="H2650" s="53">
        <v>0.04</v>
      </c>
      <c r="I2650" s="53">
        <v>0.019230769230769232</v>
      </c>
      <c r="J2650" s="53">
        <v>0.017185573210724163</v>
      </c>
      <c r="K2650" s="2" t="s">
        <v>256</v>
      </c>
      <c r="L2650" s="53">
        <v>1.0</v>
      </c>
      <c r="M2650" s="2" t="s">
        <v>3369</v>
      </c>
      <c r="N2650" s="2" t="s">
        <v>3360</v>
      </c>
      <c r="O2650" s="55"/>
      <c r="AB2650" s="2" t="s">
        <v>164</v>
      </c>
      <c r="AC2650" s="2" t="s">
        <v>3361</v>
      </c>
      <c r="AD2650" s="2" t="s">
        <v>3362</v>
      </c>
      <c r="AE2650" s="2" t="s">
        <v>3363</v>
      </c>
      <c r="AF2650" s="93"/>
      <c r="AG2650" s="2" t="s">
        <v>3364</v>
      </c>
      <c r="AH2650" s="2" t="s">
        <v>3365</v>
      </c>
      <c r="AI2650" s="2">
        <v>0.0</v>
      </c>
      <c r="AJ2650" s="94">
        <v>2.9534392658116E-4</v>
      </c>
      <c r="AK2650" s="94">
        <v>3.6982248520710064E-4</v>
      </c>
      <c r="AL2650" s="79"/>
      <c r="AM2650" s="2" t="s">
        <v>6161</v>
      </c>
    </row>
    <row r="2651">
      <c r="A2651" s="54">
        <v>46162.0</v>
      </c>
      <c r="B2651" s="54">
        <v>46163.0</v>
      </c>
      <c r="C2651" s="2" t="s">
        <v>1189</v>
      </c>
      <c r="D2651" s="2" t="s">
        <v>146</v>
      </c>
      <c r="E2651" s="2" t="s">
        <v>148</v>
      </c>
      <c r="F2651" s="53">
        <v>0.0</v>
      </c>
      <c r="G2651" s="53">
        <v>0.0</v>
      </c>
      <c r="H2651" s="53">
        <v>0.0</v>
      </c>
      <c r="I2651" s="53">
        <v>0.0</v>
      </c>
      <c r="J2651" s="53">
        <v>0.0</v>
      </c>
      <c r="K2651" s="2" t="s">
        <v>3531</v>
      </c>
      <c r="L2651" s="53">
        <v>0.0</v>
      </c>
      <c r="M2651" s="2" t="s">
        <v>3369</v>
      </c>
      <c r="N2651" s="2" t="s">
        <v>3360</v>
      </c>
      <c r="O2651" s="55"/>
      <c r="AB2651" s="2" t="s">
        <v>164</v>
      </c>
      <c r="AC2651" s="2" t="s">
        <v>3361</v>
      </c>
      <c r="AD2651" s="2" t="s">
        <v>3362</v>
      </c>
      <c r="AE2651" s="2" t="s">
        <v>3363</v>
      </c>
      <c r="AF2651" s="93"/>
      <c r="AG2651" s="101" t="s">
        <v>3364</v>
      </c>
      <c r="AH2651" s="101" t="s">
        <v>3365</v>
      </c>
      <c r="AI2651" s="2">
        <v>0.0</v>
      </c>
      <c r="AJ2651" s="94">
        <v>0.0</v>
      </c>
      <c r="AK2651" s="94">
        <v>0.0</v>
      </c>
      <c r="AL2651" s="79"/>
      <c r="AM2651" s="2" t="s">
        <v>6162</v>
      </c>
    </row>
    <row r="2652">
      <c r="A2652" s="54">
        <v>46163.0</v>
      </c>
      <c r="B2652" s="54">
        <v>46164.0</v>
      </c>
      <c r="C2652" s="2" t="s">
        <v>178</v>
      </c>
      <c r="D2652" s="2" t="s">
        <v>146</v>
      </c>
      <c r="E2652" s="2" t="s">
        <v>196</v>
      </c>
      <c r="F2652" s="53">
        <v>0.0</v>
      </c>
      <c r="G2652" s="53">
        <v>0.0</v>
      </c>
      <c r="H2652" s="53">
        <v>0.12</v>
      </c>
      <c r="I2652" s="53">
        <v>0.057692307692307696</v>
      </c>
      <c r="J2652" s="53">
        <v>0.0531475486753165</v>
      </c>
      <c r="K2652" s="2" t="s">
        <v>6076</v>
      </c>
      <c r="L2652" s="53">
        <v>0.0</v>
      </c>
      <c r="M2652" s="2" t="s">
        <v>3369</v>
      </c>
      <c r="N2652" s="2" t="s">
        <v>3360</v>
      </c>
      <c r="O2652" s="55"/>
      <c r="AB2652" s="2" t="s">
        <v>164</v>
      </c>
      <c r="AC2652" s="2" t="s">
        <v>3361</v>
      </c>
      <c r="AD2652" s="2" t="s">
        <v>3362</v>
      </c>
      <c r="AE2652" s="2" t="s">
        <v>3363</v>
      </c>
      <c r="AF2652" s="93"/>
      <c r="AG2652" s="2" t="s">
        <v>3364</v>
      </c>
      <c r="AH2652" s="2" t="s">
        <v>3365</v>
      </c>
      <c r="AI2652" s="2">
        <v>0.0</v>
      </c>
      <c r="AJ2652" s="94">
        <v>0.0028246619301951366</v>
      </c>
      <c r="AK2652" s="94">
        <v>0.003328402366863906</v>
      </c>
      <c r="AL2652" s="79"/>
      <c r="AM2652" s="2" t="s">
        <v>6163</v>
      </c>
    </row>
    <row r="2653">
      <c r="A2653" s="54">
        <v>46163.0</v>
      </c>
      <c r="B2653" s="54">
        <v>46164.0</v>
      </c>
      <c r="C2653" s="2" t="s">
        <v>932</v>
      </c>
      <c r="D2653" s="2" t="s">
        <v>146</v>
      </c>
      <c r="E2653" s="2" t="s">
        <v>196</v>
      </c>
      <c r="F2653" s="53">
        <v>0.0</v>
      </c>
      <c r="G2653" s="53">
        <v>0.0</v>
      </c>
      <c r="H2653" s="53">
        <v>0.0</v>
      </c>
      <c r="I2653" s="53">
        <v>0.0</v>
      </c>
      <c r="J2653" s="53">
        <v>0.0026110843315456183</v>
      </c>
      <c r="K2653" s="2" t="s">
        <v>3531</v>
      </c>
      <c r="L2653" s="53">
        <v>0.0</v>
      </c>
      <c r="M2653" s="2" t="s">
        <v>3369</v>
      </c>
      <c r="N2653" s="2" t="s">
        <v>3360</v>
      </c>
      <c r="O2653" s="55"/>
      <c r="AB2653" s="2" t="s">
        <v>164</v>
      </c>
      <c r="AC2653" s="2" t="s">
        <v>3361</v>
      </c>
      <c r="AD2653" s="2" t="s">
        <v>3362</v>
      </c>
      <c r="AE2653" s="2" t="s">
        <v>3363</v>
      </c>
      <c r="AF2653" s="93"/>
      <c r="AG2653" s="2" t="s">
        <v>3364</v>
      </c>
      <c r="AH2653" s="2" t="s">
        <v>3365</v>
      </c>
      <c r="AI2653" s="2">
        <v>0.0</v>
      </c>
      <c r="AJ2653" s="94">
        <v>6.817761386443028E-6</v>
      </c>
      <c r="AK2653" s="94">
        <v>0.0</v>
      </c>
      <c r="AL2653" s="79"/>
      <c r="AM2653" s="2" t="s">
        <v>6164</v>
      </c>
    </row>
    <row r="2654">
      <c r="A2654" s="54">
        <v>46163.0</v>
      </c>
      <c r="B2654" s="54">
        <v>46164.0</v>
      </c>
      <c r="C2654" s="2" t="s">
        <v>450</v>
      </c>
      <c r="D2654" s="2" t="s">
        <v>146</v>
      </c>
      <c r="E2654" s="2" t="s">
        <v>196</v>
      </c>
      <c r="F2654" s="53">
        <v>0.0</v>
      </c>
      <c r="G2654" s="53">
        <v>0.0</v>
      </c>
      <c r="H2654" s="53">
        <v>0.0</v>
      </c>
      <c r="I2654" s="53">
        <v>0.019230769230769232</v>
      </c>
      <c r="J2654" s="53">
        <v>0.006499484073691275</v>
      </c>
      <c r="K2654" s="2" t="s">
        <v>3531</v>
      </c>
      <c r="L2654" s="53">
        <v>0.0</v>
      </c>
      <c r="M2654" s="2" t="s">
        <v>3369</v>
      </c>
      <c r="N2654" s="2" t="s">
        <v>3360</v>
      </c>
      <c r="O2654" s="55"/>
      <c r="AB2654" s="2" t="s">
        <v>164</v>
      </c>
      <c r="AC2654" s="2" t="s">
        <v>3361</v>
      </c>
      <c r="AD2654" s="2" t="s">
        <v>3362</v>
      </c>
      <c r="AE2654" s="2" t="s">
        <v>3363</v>
      </c>
      <c r="AF2654" s="93"/>
      <c r="AG2654" s="2" t="s">
        <v>3364</v>
      </c>
      <c r="AH2654" s="2" t="s">
        <v>3365</v>
      </c>
      <c r="AI2654" s="2">
        <v>0.0</v>
      </c>
      <c r="AJ2654" s="94">
        <v>4.2243293224166534E-5</v>
      </c>
      <c r="AK2654" s="94">
        <v>3.6982248520710064E-4</v>
      </c>
      <c r="AL2654" s="79"/>
      <c r="AM2654" s="2" t="s">
        <v>6165</v>
      </c>
    </row>
    <row r="2655">
      <c r="A2655" s="54">
        <v>46163.0</v>
      </c>
      <c r="B2655" s="54">
        <v>46164.0</v>
      </c>
      <c r="C2655" s="2" t="s">
        <v>515</v>
      </c>
      <c r="D2655" s="2" t="s">
        <v>146</v>
      </c>
      <c r="E2655" s="2" t="s">
        <v>196</v>
      </c>
      <c r="F2655" s="53">
        <v>0.0</v>
      </c>
      <c r="G2655" s="53">
        <v>0.0</v>
      </c>
      <c r="H2655" s="53">
        <v>0.0</v>
      </c>
      <c r="I2655" s="53">
        <v>0.0</v>
      </c>
      <c r="J2655" s="53">
        <v>0.0059677262705102214</v>
      </c>
      <c r="K2655" s="2" t="s">
        <v>256</v>
      </c>
      <c r="L2655" s="53">
        <v>1.0</v>
      </c>
      <c r="M2655" s="2" t="s">
        <v>3369</v>
      </c>
      <c r="N2655" s="2" t="s">
        <v>3360</v>
      </c>
      <c r="O2655" s="55"/>
      <c r="AB2655" s="2" t="s">
        <v>164</v>
      </c>
      <c r="AC2655" s="2" t="s">
        <v>3361</v>
      </c>
      <c r="AD2655" s="2" t="s">
        <v>3362</v>
      </c>
      <c r="AE2655" s="2" t="s">
        <v>3363</v>
      </c>
      <c r="AF2655" s="93"/>
      <c r="AG2655" s="2" t="s">
        <v>3364</v>
      </c>
      <c r="AH2655" s="2" t="s">
        <v>3365</v>
      </c>
      <c r="AI2655" s="2">
        <v>0.0</v>
      </c>
      <c r="AJ2655" s="94">
        <v>3.561375683973784E-5</v>
      </c>
      <c r="AK2655" s="94">
        <v>0.0</v>
      </c>
      <c r="AL2655" s="79"/>
      <c r="AM2655" s="2" t="s">
        <v>6166</v>
      </c>
    </row>
    <row r="2656">
      <c r="A2656" s="54">
        <v>46163.0</v>
      </c>
      <c r="B2656" s="54">
        <v>46164.0</v>
      </c>
      <c r="C2656" s="2" t="s">
        <v>1189</v>
      </c>
      <c r="D2656" s="2" t="s">
        <v>146</v>
      </c>
      <c r="E2656" s="2" t="s">
        <v>196</v>
      </c>
      <c r="F2656" s="53">
        <v>0.0</v>
      </c>
      <c r="G2656" s="53">
        <v>0.0</v>
      </c>
      <c r="H2656" s="53">
        <v>0.0</v>
      </c>
      <c r="I2656" s="53">
        <v>0.0</v>
      </c>
      <c r="J2656" s="53">
        <v>0.0</v>
      </c>
      <c r="K2656" s="2" t="s">
        <v>3531</v>
      </c>
      <c r="L2656" s="53">
        <v>0.0</v>
      </c>
      <c r="M2656" s="2" t="s">
        <v>3369</v>
      </c>
      <c r="N2656" s="2" t="s">
        <v>3360</v>
      </c>
      <c r="O2656" s="55"/>
      <c r="AB2656" s="2" t="s">
        <v>164</v>
      </c>
      <c r="AC2656" s="2" t="s">
        <v>3361</v>
      </c>
      <c r="AD2656" s="2" t="s">
        <v>3362</v>
      </c>
      <c r="AE2656" s="2" t="s">
        <v>3363</v>
      </c>
      <c r="AF2656" s="93"/>
      <c r="AG2656" s="101" t="s">
        <v>3364</v>
      </c>
      <c r="AH2656" s="101" t="s">
        <v>3365</v>
      </c>
      <c r="AI2656" s="2">
        <v>0.0</v>
      </c>
      <c r="AJ2656" s="94">
        <v>0.0</v>
      </c>
      <c r="AK2656" s="94">
        <v>0.0</v>
      </c>
      <c r="AL2656" s="79"/>
      <c r="AM2656" s="2" t="s">
        <v>6167</v>
      </c>
    </row>
    <row r="2657">
      <c r="A2657" s="54">
        <v>46164.0</v>
      </c>
      <c r="B2657" s="54">
        <v>46165.0</v>
      </c>
      <c r="C2657" s="2" t="s">
        <v>178</v>
      </c>
      <c r="D2657" s="2" t="s">
        <v>146</v>
      </c>
      <c r="E2657" s="2" t="s">
        <v>288</v>
      </c>
      <c r="F2657" s="53">
        <v>0.125</v>
      </c>
      <c r="G2657" s="53">
        <v>0.08333333333333333</v>
      </c>
      <c r="H2657" s="53">
        <v>0.08</v>
      </c>
      <c r="I2657" s="53">
        <v>0.057692307692307696</v>
      </c>
      <c r="J2657" s="53">
        <v>0.05622339593266319</v>
      </c>
      <c r="K2657" s="2" t="s">
        <v>6076</v>
      </c>
      <c r="L2657" s="53">
        <v>0.0</v>
      </c>
      <c r="M2657" s="2" t="s">
        <v>3369</v>
      </c>
      <c r="N2657" s="2" t="s">
        <v>3360</v>
      </c>
      <c r="O2657" s="55"/>
      <c r="AB2657" s="2" t="s">
        <v>164</v>
      </c>
      <c r="AC2657" s="2" t="s">
        <v>3361</v>
      </c>
      <c r="AD2657" s="2" t="s">
        <v>3362</v>
      </c>
      <c r="AE2657" s="2" t="s">
        <v>3363</v>
      </c>
      <c r="AF2657" s="93"/>
      <c r="AG2657" s="2" t="s">
        <v>3364</v>
      </c>
      <c r="AH2657" s="2" t="s">
        <v>3365</v>
      </c>
      <c r="AI2657" s="2">
        <v>0.0</v>
      </c>
      <c r="AJ2657" s="94">
        <v>0.003161070250201008</v>
      </c>
      <c r="AK2657" s="94">
        <v>0.003328402366863906</v>
      </c>
      <c r="AL2657" s="79"/>
      <c r="AM2657" s="2" t="s">
        <v>6168</v>
      </c>
    </row>
    <row r="2658">
      <c r="A2658" s="54">
        <v>46164.0</v>
      </c>
      <c r="B2658" s="54">
        <v>46165.0</v>
      </c>
      <c r="C2658" s="2" t="s">
        <v>932</v>
      </c>
      <c r="D2658" s="2" t="s">
        <v>146</v>
      </c>
      <c r="E2658" s="2" t="s">
        <v>288</v>
      </c>
      <c r="F2658" s="53">
        <v>0.0</v>
      </c>
      <c r="G2658" s="53">
        <v>0.0</v>
      </c>
      <c r="H2658" s="53">
        <v>0.0</v>
      </c>
      <c r="I2658" s="53">
        <v>0.0</v>
      </c>
      <c r="J2658" s="53">
        <v>0.002591051952242014</v>
      </c>
      <c r="K2658" s="2" t="s">
        <v>3531</v>
      </c>
      <c r="L2658" s="53">
        <v>0.0</v>
      </c>
      <c r="M2658" s="2" t="s">
        <v>3369</v>
      </c>
      <c r="N2658" s="2" t="s">
        <v>3360</v>
      </c>
      <c r="O2658" s="55"/>
      <c r="AB2658" s="2" t="s">
        <v>164</v>
      </c>
      <c r="AC2658" s="2" t="s">
        <v>3361</v>
      </c>
      <c r="AD2658" s="2" t="s">
        <v>3362</v>
      </c>
      <c r="AE2658" s="2" t="s">
        <v>3363</v>
      </c>
      <c r="AF2658" s="93"/>
      <c r="AG2658" s="2" t="s">
        <v>3364</v>
      </c>
      <c r="AH2658" s="2" t="s">
        <v>3365</v>
      </c>
      <c r="AI2658" s="2">
        <v>0.0</v>
      </c>
      <c r="AJ2658" s="94">
        <v>6.713550219217152E-6</v>
      </c>
      <c r="AK2658" s="94">
        <v>0.0</v>
      </c>
      <c r="AL2658" s="79"/>
      <c r="AM2658" s="2" t="s">
        <v>6169</v>
      </c>
    </row>
    <row r="2659">
      <c r="A2659" s="54">
        <v>46164.0</v>
      </c>
      <c r="B2659" s="54">
        <v>46165.0</v>
      </c>
      <c r="C2659" s="2" t="s">
        <v>450</v>
      </c>
      <c r="D2659" s="2" t="s">
        <v>146</v>
      </c>
      <c r="E2659" s="2" t="s">
        <v>288</v>
      </c>
      <c r="F2659" s="53">
        <v>0.0</v>
      </c>
      <c r="G2659" s="53">
        <v>0.0</v>
      </c>
      <c r="H2659" s="53">
        <v>0.0</v>
      </c>
      <c r="I2659" s="53">
        <v>0.0</v>
      </c>
      <c r="J2659" s="53">
        <v>0.0015113688456547942</v>
      </c>
      <c r="K2659" s="2" t="s">
        <v>3531</v>
      </c>
      <c r="L2659" s="53">
        <v>0.0</v>
      </c>
      <c r="M2659" s="2" t="s">
        <v>3369</v>
      </c>
      <c r="N2659" s="2" t="s">
        <v>3360</v>
      </c>
      <c r="O2659" s="55"/>
      <c r="AB2659" s="2" t="s">
        <v>164</v>
      </c>
      <c r="AC2659" s="2" t="s">
        <v>3361</v>
      </c>
      <c r="AD2659" s="2" t="s">
        <v>3362</v>
      </c>
      <c r="AE2659" s="2" t="s">
        <v>3363</v>
      </c>
      <c r="AF2659" s="93"/>
      <c r="AG2659" s="2" t="s">
        <v>3364</v>
      </c>
      <c r="AH2659" s="2" t="s">
        <v>3365</v>
      </c>
      <c r="AI2659" s="2">
        <v>0.0</v>
      </c>
      <c r="AJ2659" s="94">
        <v>2.284235787615905E-6</v>
      </c>
      <c r="AK2659" s="94">
        <v>0.0</v>
      </c>
      <c r="AL2659" s="79"/>
      <c r="AM2659" s="2" t="s">
        <v>6170</v>
      </c>
    </row>
    <row r="2660">
      <c r="A2660" s="54">
        <v>46164.0</v>
      </c>
      <c r="B2660" s="54">
        <v>46165.0</v>
      </c>
      <c r="C2660" s="2" t="s">
        <v>515</v>
      </c>
      <c r="D2660" s="2" t="s">
        <v>146</v>
      </c>
      <c r="E2660" s="2" t="s">
        <v>288</v>
      </c>
      <c r="F2660" s="53">
        <v>0.0</v>
      </c>
      <c r="G2660" s="53">
        <v>0.0</v>
      </c>
      <c r="H2660" s="53">
        <v>0.0</v>
      </c>
      <c r="I2660" s="53">
        <v>0.019230769230769232</v>
      </c>
      <c r="J2660" s="53">
        <v>0.012096013701673711</v>
      </c>
      <c r="K2660" s="2" t="s">
        <v>256</v>
      </c>
      <c r="L2660" s="53">
        <v>1.0</v>
      </c>
      <c r="M2660" s="2" t="s">
        <v>3369</v>
      </c>
      <c r="N2660" s="2" t="s">
        <v>3360</v>
      </c>
      <c r="O2660" s="55"/>
      <c r="AB2660" s="2" t="s">
        <v>164</v>
      </c>
      <c r="AC2660" s="2" t="s">
        <v>3361</v>
      </c>
      <c r="AD2660" s="2" t="s">
        <v>3362</v>
      </c>
      <c r="AE2660" s="2" t="s">
        <v>3363</v>
      </c>
      <c r="AF2660" s="93"/>
      <c r="AG2660" s="2" t="s">
        <v>3364</v>
      </c>
      <c r="AH2660" s="2" t="s">
        <v>3365</v>
      </c>
      <c r="AI2660" s="2">
        <v>0.0</v>
      </c>
      <c r="AJ2660" s="94">
        <v>1.4631354747107815E-4</v>
      </c>
      <c r="AK2660" s="94">
        <v>3.6982248520710064E-4</v>
      </c>
      <c r="AL2660" s="79"/>
      <c r="AM2660" s="2" t="s">
        <v>6171</v>
      </c>
    </row>
    <row r="2661">
      <c r="A2661" s="54">
        <v>46164.0</v>
      </c>
      <c r="B2661" s="54">
        <v>46165.0</v>
      </c>
      <c r="C2661" s="2" t="s">
        <v>1189</v>
      </c>
      <c r="D2661" s="2" t="s">
        <v>146</v>
      </c>
      <c r="E2661" s="2" t="s">
        <v>288</v>
      </c>
      <c r="F2661" s="53">
        <v>0.0</v>
      </c>
      <c r="G2661" s="53">
        <v>0.0</v>
      </c>
      <c r="H2661" s="53">
        <v>0.0</v>
      </c>
      <c r="I2661" s="53">
        <v>0.0</v>
      </c>
      <c r="J2661" s="53">
        <v>0.0</v>
      </c>
      <c r="K2661" s="2" t="s">
        <v>3531</v>
      </c>
      <c r="L2661" s="53">
        <v>0.0</v>
      </c>
      <c r="M2661" s="2" t="s">
        <v>3369</v>
      </c>
      <c r="N2661" s="2" t="s">
        <v>3360</v>
      </c>
      <c r="O2661" s="55"/>
      <c r="AB2661" s="2" t="s">
        <v>164</v>
      </c>
      <c r="AC2661" s="2" t="s">
        <v>3361</v>
      </c>
      <c r="AD2661" s="2" t="s">
        <v>3362</v>
      </c>
      <c r="AE2661" s="2" t="s">
        <v>3363</v>
      </c>
      <c r="AF2661" s="93"/>
      <c r="AG2661" s="101" t="s">
        <v>3364</v>
      </c>
      <c r="AH2661" s="101" t="s">
        <v>3365</v>
      </c>
      <c r="AI2661" s="2">
        <v>0.0</v>
      </c>
      <c r="AJ2661" s="94">
        <v>0.0</v>
      </c>
      <c r="AK2661" s="94">
        <v>0.0</v>
      </c>
      <c r="AL2661" s="79"/>
      <c r="AM2661" s="2" t="s">
        <v>6172</v>
      </c>
    </row>
    <row r="2662">
      <c r="A2662" s="54">
        <v>46165.0</v>
      </c>
      <c r="B2662" s="54">
        <v>46166.0</v>
      </c>
      <c r="C2662" s="2" t="s">
        <v>178</v>
      </c>
      <c r="D2662" s="2" t="s">
        <v>146</v>
      </c>
      <c r="E2662" s="2" t="s">
        <v>256</v>
      </c>
      <c r="F2662" s="53">
        <v>0.0</v>
      </c>
      <c r="G2662" s="53">
        <v>0.0</v>
      </c>
      <c r="H2662" s="53">
        <v>0.0</v>
      </c>
      <c r="I2662" s="53">
        <v>0.019230769230769232</v>
      </c>
      <c r="J2662" s="53">
        <v>0.02104274853689082</v>
      </c>
      <c r="K2662" s="2" t="s">
        <v>6076</v>
      </c>
      <c r="L2662" s="53">
        <v>0.0</v>
      </c>
      <c r="M2662" s="2" t="s">
        <v>3369</v>
      </c>
      <c r="N2662" s="2" t="s">
        <v>3360</v>
      </c>
      <c r="O2662" s="55"/>
      <c r="AB2662" s="2" t="s">
        <v>164</v>
      </c>
      <c r="AC2662" s="2" t="s">
        <v>3361</v>
      </c>
      <c r="AD2662" s="2" t="s">
        <v>3362</v>
      </c>
      <c r="AE2662" s="2" t="s">
        <v>3363</v>
      </c>
      <c r="AF2662" s="93"/>
      <c r="AG2662" s="2" t="s">
        <v>3364</v>
      </c>
      <c r="AH2662" s="2" t="s">
        <v>3365</v>
      </c>
      <c r="AI2662" s="2">
        <v>0.0</v>
      </c>
      <c r="AJ2662" s="94">
        <v>4.4279726598682077E-4</v>
      </c>
      <c r="AK2662" s="94">
        <v>3.6982248520710064E-4</v>
      </c>
      <c r="AL2662" s="79"/>
      <c r="AM2662" s="2" t="s">
        <v>6173</v>
      </c>
    </row>
    <row r="2663">
      <c r="A2663" s="54">
        <v>46165.0</v>
      </c>
      <c r="B2663" s="54">
        <v>46166.0</v>
      </c>
      <c r="C2663" s="2" t="s">
        <v>932</v>
      </c>
      <c r="D2663" s="2" t="s">
        <v>146</v>
      </c>
      <c r="E2663" s="2" t="s">
        <v>256</v>
      </c>
      <c r="F2663" s="53">
        <v>0.0</v>
      </c>
      <c r="G2663" s="53">
        <v>0.0</v>
      </c>
      <c r="H2663" s="53">
        <v>0.0</v>
      </c>
      <c r="I2663" s="53">
        <v>0.0</v>
      </c>
      <c r="J2663" s="53">
        <v>0.0025711732624289084</v>
      </c>
      <c r="K2663" s="2" t="s">
        <v>3531</v>
      </c>
      <c r="L2663" s="53">
        <v>0.0</v>
      </c>
      <c r="M2663" s="2" t="s">
        <v>3369</v>
      </c>
      <c r="N2663" s="2" t="s">
        <v>3360</v>
      </c>
      <c r="O2663" s="55"/>
      <c r="AB2663" s="2" t="s">
        <v>164</v>
      </c>
      <c r="AC2663" s="2" t="s">
        <v>3361</v>
      </c>
      <c r="AD2663" s="2" t="s">
        <v>3362</v>
      </c>
      <c r="AE2663" s="2" t="s">
        <v>3363</v>
      </c>
      <c r="AF2663" s="93"/>
      <c r="AG2663" s="2" t="s">
        <v>3364</v>
      </c>
      <c r="AH2663" s="2" t="s">
        <v>3365</v>
      </c>
      <c r="AI2663" s="2">
        <v>0.0</v>
      </c>
      <c r="AJ2663" s="94">
        <v>6.610931945429316E-6</v>
      </c>
      <c r="AK2663" s="94">
        <v>0.0</v>
      </c>
      <c r="AL2663" s="79"/>
      <c r="AM2663" s="2" t="s">
        <v>6174</v>
      </c>
    </row>
    <row r="2664">
      <c r="A2664" s="54">
        <v>46165.0</v>
      </c>
      <c r="B2664" s="54">
        <v>46166.0</v>
      </c>
      <c r="C2664" s="2" t="s">
        <v>450</v>
      </c>
      <c r="D2664" s="2" t="s">
        <v>146</v>
      </c>
      <c r="E2664" s="2" t="s">
        <v>256</v>
      </c>
      <c r="F2664" s="53">
        <v>0.0</v>
      </c>
      <c r="G2664" s="53">
        <v>0.0</v>
      </c>
      <c r="H2664" s="53">
        <v>0.0</v>
      </c>
      <c r="I2664" s="53">
        <v>0.019230769230769232</v>
      </c>
      <c r="J2664" s="53">
        <v>0.0073498057360976065</v>
      </c>
      <c r="K2664" s="2" t="s">
        <v>3531</v>
      </c>
      <c r="L2664" s="53">
        <v>0.0</v>
      </c>
      <c r="M2664" s="2" t="s">
        <v>3369</v>
      </c>
      <c r="N2664" s="2" t="s">
        <v>3360</v>
      </c>
      <c r="O2664" s="55"/>
      <c r="AB2664" s="2" t="s">
        <v>164</v>
      </c>
      <c r="AC2664" s="2" t="s">
        <v>3361</v>
      </c>
      <c r="AD2664" s="2" t="s">
        <v>3362</v>
      </c>
      <c r="AE2664" s="2" t="s">
        <v>3363</v>
      </c>
      <c r="AF2664" s="93"/>
      <c r="AG2664" s="2" t="s">
        <v>3364</v>
      </c>
      <c r="AH2664" s="2" t="s">
        <v>3365</v>
      </c>
      <c r="AI2664" s="2">
        <v>0.0</v>
      </c>
      <c r="AJ2664" s="94">
        <v>5.401964435837328E-5</v>
      </c>
      <c r="AK2664" s="94">
        <v>3.6982248520710064E-4</v>
      </c>
      <c r="AL2664" s="79"/>
      <c r="AM2664" s="2" t="s">
        <v>6175</v>
      </c>
    </row>
    <row r="2665">
      <c r="A2665" s="54">
        <v>46165.0</v>
      </c>
      <c r="B2665" s="54">
        <v>46166.0</v>
      </c>
      <c r="C2665" s="2" t="s">
        <v>515</v>
      </c>
      <c r="D2665" s="2" t="s">
        <v>146</v>
      </c>
      <c r="E2665" s="2" t="s">
        <v>256</v>
      </c>
      <c r="F2665" s="53">
        <v>0.125</v>
      </c>
      <c r="G2665" s="53">
        <v>0.08333333333333333</v>
      </c>
      <c r="H2665" s="53">
        <v>0.04</v>
      </c>
      <c r="I2665" s="53">
        <v>0.019230769230769232</v>
      </c>
      <c r="J2665" s="53">
        <v>0.030956145139707354</v>
      </c>
      <c r="K2665" s="2" t="s">
        <v>256</v>
      </c>
      <c r="L2665" s="53">
        <v>1.0</v>
      </c>
      <c r="M2665" s="2" t="s">
        <v>3369</v>
      </c>
      <c r="N2665" s="2" t="s">
        <v>3360</v>
      </c>
      <c r="O2665" s="55"/>
      <c r="AB2665" s="2" t="s">
        <v>164</v>
      </c>
      <c r="AC2665" s="2" t="s">
        <v>3361</v>
      </c>
      <c r="AD2665" s="2" t="s">
        <v>3362</v>
      </c>
      <c r="AE2665" s="2" t="s">
        <v>3363</v>
      </c>
      <c r="AF2665" s="93"/>
      <c r="AG2665" s="2" t="s">
        <v>3364</v>
      </c>
      <c r="AH2665" s="2" t="s">
        <v>3365</v>
      </c>
      <c r="AI2665" s="2">
        <v>0.0</v>
      </c>
      <c r="AJ2665" s="94">
        <v>9.582829219106272E-4</v>
      </c>
      <c r="AK2665" s="94">
        <v>3.6982248520710064E-4</v>
      </c>
      <c r="AL2665" s="79"/>
      <c r="AM2665" s="2" t="s">
        <v>6176</v>
      </c>
    </row>
    <row r="2666">
      <c r="A2666" s="54">
        <v>46165.0</v>
      </c>
      <c r="B2666" s="54">
        <v>46166.0</v>
      </c>
      <c r="C2666" s="2" t="s">
        <v>1189</v>
      </c>
      <c r="D2666" s="2" t="s">
        <v>146</v>
      </c>
      <c r="E2666" s="2" t="s">
        <v>256</v>
      </c>
      <c r="F2666" s="53">
        <v>0.0</v>
      </c>
      <c r="G2666" s="53">
        <v>0.0</v>
      </c>
      <c r="H2666" s="53">
        <v>0.0</v>
      </c>
      <c r="I2666" s="53">
        <v>0.0</v>
      </c>
      <c r="J2666" s="53">
        <v>0.0</v>
      </c>
      <c r="K2666" s="2" t="s">
        <v>3531</v>
      </c>
      <c r="L2666" s="53">
        <v>0.0</v>
      </c>
      <c r="M2666" s="2" t="s">
        <v>3369</v>
      </c>
      <c r="N2666" s="2" t="s">
        <v>3360</v>
      </c>
      <c r="O2666" s="55"/>
      <c r="AB2666" s="2" t="s">
        <v>164</v>
      </c>
      <c r="AC2666" s="2" t="s">
        <v>3361</v>
      </c>
      <c r="AD2666" s="2" t="s">
        <v>3362</v>
      </c>
      <c r="AE2666" s="2" t="s">
        <v>3363</v>
      </c>
      <c r="AF2666" s="93"/>
      <c r="AG2666" s="101" t="s">
        <v>3364</v>
      </c>
      <c r="AH2666" s="101" t="s">
        <v>3365</v>
      </c>
      <c r="AI2666" s="2">
        <v>0.0</v>
      </c>
      <c r="AJ2666" s="94">
        <v>0.0</v>
      </c>
      <c r="AK2666" s="94">
        <v>0.0</v>
      </c>
      <c r="AL2666" s="79"/>
      <c r="AM2666" s="2" t="s">
        <v>6177</v>
      </c>
    </row>
    <row r="2667">
      <c r="A2667" s="54">
        <v>46166.0</v>
      </c>
      <c r="B2667" s="54">
        <v>46167.0</v>
      </c>
      <c r="C2667" s="2" t="s">
        <v>178</v>
      </c>
      <c r="D2667" s="2" t="s">
        <v>146</v>
      </c>
      <c r="E2667" s="2" t="s">
        <v>180</v>
      </c>
      <c r="F2667" s="53">
        <v>0.125</v>
      </c>
      <c r="G2667" s="53">
        <v>0.08333333333333333</v>
      </c>
      <c r="H2667" s="53">
        <v>0.04</v>
      </c>
      <c r="I2667" s="53">
        <v>0.038461538461538464</v>
      </c>
      <c r="J2667" s="53">
        <v>0.04446072065334099</v>
      </c>
      <c r="K2667" s="2" t="s">
        <v>6076</v>
      </c>
      <c r="L2667" s="53">
        <v>0.0</v>
      </c>
      <c r="M2667" s="2" t="s">
        <v>3369</v>
      </c>
      <c r="N2667" s="2" t="s">
        <v>3360</v>
      </c>
      <c r="O2667" s="55"/>
      <c r="AB2667" s="2" t="s">
        <v>153</v>
      </c>
      <c r="AC2667" s="2" t="s">
        <v>6178</v>
      </c>
      <c r="AD2667" s="2" t="s">
        <v>3362</v>
      </c>
      <c r="AE2667" s="2" t="s">
        <v>3363</v>
      </c>
      <c r="AF2667" s="93"/>
      <c r="AG2667" s="2" t="s">
        <v>3364</v>
      </c>
      <c r="AH2667" s="2" t="s">
        <v>3365</v>
      </c>
      <c r="AI2667" s="2">
        <v>1.0</v>
      </c>
      <c r="AJ2667" s="94">
        <v>0.9130553143743325</v>
      </c>
      <c r="AK2667" s="94">
        <v>0.9245562130177515</v>
      </c>
      <c r="AL2667" s="79"/>
      <c r="AM2667" s="2" t="s">
        <v>6179</v>
      </c>
    </row>
    <row r="2668">
      <c r="A2668" s="54">
        <v>46166.0</v>
      </c>
      <c r="B2668" s="54">
        <v>46167.0</v>
      </c>
      <c r="C2668" s="2" t="s">
        <v>932</v>
      </c>
      <c r="D2668" s="2" t="s">
        <v>146</v>
      </c>
      <c r="E2668" s="2" t="s">
        <v>180</v>
      </c>
      <c r="F2668" s="53">
        <v>0.0</v>
      </c>
      <c r="G2668" s="53">
        <v>0.0</v>
      </c>
      <c r="H2668" s="53">
        <v>0.0</v>
      </c>
      <c r="I2668" s="53">
        <v>0.0</v>
      </c>
      <c r="J2668" s="53">
        <v>0.0025514470829922707</v>
      </c>
      <c r="K2668" s="2" t="s">
        <v>3531</v>
      </c>
      <c r="L2668" s="53">
        <v>0.0</v>
      </c>
      <c r="M2668" s="2" t="s">
        <v>3369</v>
      </c>
      <c r="N2668" s="2" t="s">
        <v>3360</v>
      </c>
      <c r="O2668" s="55"/>
      <c r="AB2668" s="2" t="s">
        <v>164</v>
      </c>
      <c r="AC2668" s="2" t="s">
        <v>3361</v>
      </c>
      <c r="AD2668" s="2" t="s">
        <v>3362</v>
      </c>
      <c r="AE2668" s="2" t="s">
        <v>3363</v>
      </c>
      <c r="AF2668" s="93"/>
      <c r="AG2668" s="2" t="s">
        <v>3364</v>
      </c>
      <c r="AH2668" s="2" t="s">
        <v>3365</v>
      </c>
      <c r="AI2668" s="2">
        <v>0.0</v>
      </c>
      <c r="AJ2668" s="94">
        <v>6.509882217309767E-6</v>
      </c>
      <c r="AK2668" s="94">
        <v>0.0</v>
      </c>
      <c r="AL2668" s="79"/>
      <c r="AM2668" s="2" t="s">
        <v>6180</v>
      </c>
    </row>
    <row r="2669">
      <c r="A2669" s="54">
        <v>46166.0</v>
      </c>
      <c r="B2669" s="54">
        <v>46167.0</v>
      </c>
      <c r="C2669" s="2" t="s">
        <v>450</v>
      </c>
      <c r="D2669" s="2" t="s">
        <v>146</v>
      </c>
      <c r="E2669" s="2" t="s">
        <v>180</v>
      </c>
      <c r="F2669" s="53">
        <v>0.0</v>
      </c>
      <c r="G2669" s="53">
        <v>0.0</v>
      </c>
      <c r="H2669" s="53">
        <v>0.0</v>
      </c>
      <c r="I2669" s="53">
        <v>0.0</v>
      </c>
      <c r="J2669" s="53">
        <v>0.0014882671994417575</v>
      </c>
      <c r="K2669" s="2" t="s">
        <v>3531</v>
      </c>
      <c r="L2669" s="53">
        <v>0.0</v>
      </c>
      <c r="M2669" s="2" t="s">
        <v>3369</v>
      </c>
      <c r="N2669" s="2" t="s">
        <v>3360</v>
      </c>
      <c r="O2669" s="55"/>
      <c r="AB2669" s="2" t="s">
        <v>164</v>
      </c>
      <c r="AC2669" s="2" t="s">
        <v>3361</v>
      </c>
      <c r="AD2669" s="2" t="s">
        <v>3362</v>
      </c>
      <c r="AE2669" s="2" t="s">
        <v>3363</v>
      </c>
      <c r="AF2669" s="93"/>
      <c r="AG2669" s="2" t="s">
        <v>3364</v>
      </c>
      <c r="AH2669" s="2" t="s">
        <v>3365</v>
      </c>
      <c r="AI2669" s="2">
        <v>0.0</v>
      </c>
      <c r="AJ2669" s="94">
        <v>2.214939256934212E-6</v>
      </c>
      <c r="AK2669" s="94">
        <v>0.0</v>
      </c>
      <c r="AL2669" s="79"/>
      <c r="AM2669" s="2" t="s">
        <v>6181</v>
      </c>
    </row>
    <row r="2670">
      <c r="A2670" s="54">
        <v>46166.0</v>
      </c>
      <c r="B2670" s="54">
        <v>46167.0</v>
      </c>
      <c r="C2670" s="2" t="s">
        <v>515</v>
      </c>
      <c r="D2670" s="2" t="s">
        <v>146</v>
      </c>
      <c r="E2670" s="2" t="s">
        <v>180</v>
      </c>
      <c r="F2670" s="53">
        <v>0.0</v>
      </c>
      <c r="G2670" s="53">
        <v>0.0</v>
      </c>
      <c r="H2670" s="53">
        <v>0.0</v>
      </c>
      <c r="I2670" s="53">
        <v>0.0</v>
      </c>
      <c r="J2670" s="53">
        <v>0.0058314232141159885</v>
      </c>
      <c r="K2670" s="2" t="s">
        <v>256</v>
      </c>
      <c r="L2670" s="53">
        <v>1.0</v>
      </c>
      <c r="M2670" s="2" t="s">
        <v>3369</v>
      </c>
      <c r="N2670" s="2" t="s">
        <v>3360</v>
      </c>
      <c r="O2670" s="55"/>
      <c r="AB2670" s="2" t="s">
        <v>164</v>
      </c>
      <c r="AC2670" s="2" t="s">
        <v>3361</v>
      </c>
      <c r="AD2670" s="2" t="s">
        <v>3362</v>
      </c>
      <c r="AE2670" s="2" t="s">
        <v>3363</v>
      </c>
      <c r="AF2670" s="93"/>
      <c r="AG2670" s="2" t="s">
        <v>3364</v>
      </c>
      <c r="AH2670" s="2" t="s">
        <v>3365</v>
      </c>
      <c r="AI2670" s="2">
        <v>0.0</v>
      </c>
      <c r="AJ2670" s="94">
        <v>3.4005496702130845E-5</v>
      </c>
      <c r="AK2670" s="94">
        <v>0.0</v>
      </c>
      <c r="AL2670" s="79"/>
      <c r="AM2670" s="2" t="s">
        <v>6182</v>
      </c>
    </row>
    <row r="2671">
      <c r="A2671" s="54">
        <v>46166.0</v>
      </c>
      <c r="B2671" s="54">
        <v>46167.0</v>
      </c>
      <c r="C2671" s="2" t="s">
        <v>1189</v>
      </c>
      <c r="D2671" s="2" t="s">
        <v>146</v>
      </c>
      <c r="E2671" s="2" t="s">
        <v>180</v>
      </c>
      <c r="F2671" s="53">
        <v>0.0</v>
      </c>
      <c r="G2671" s="53">
        <v>0.0</v>
      </c>
      <c r="H2671" s="53">
        <v>0.0</v>
      </c>
      <c r="I2671" s="53">
        <v>0.0</v>
      </c>
      <c r="J2671" s="53">
        <v>0.0</v>
      </c>
      <c r="K2671" s="2" t="s">
        <v>3531</v>
      </c>
      <c r="L2671" s="53">
        <v>0.0</v>
      </c>
      <c r="M2671" s="2" t="s">
        <v>3369</v>
      </c>
      <c r="N2671" s="2" t="s">
        <v>3360</v>
      </c>
      <c r="O2671" s="55"/>
      <c r="AB2671" s="2" t="s">
        <v>164</v>
      </c>
      <c r="AC2671" s="2" t="s">
        <v>3361</v>
      </c>
      <c r="AD2671" s="2" t="s">
        <v>3362</v>
      </c>
      <c r="AE2671" s="2" t="s">
        <v>3363</v>
      </c>
      <c r="AF2671" s="93"/>
      <c r="AG2671" s="101" t="s">
        <v>3364</v>
      </c>
      <c r="AH2671" s="101" t="s">
        <v>3365</v>
      </c>
      <c r="AI2671" s="2">
        <v>0.0</v>
      </c>
      <c r="AJ2671" s="94">
        <v>0.0</v>
      </c>
      <c r="AK2671" s="94">
        <v>0.0</v>
      </c>
      <c r="AL2671" s="79"/>
      <c r="AM2671" s="2" t="s">
        <v>6183</v>
      </c>
    </row>
    <row r="2672">
      <c r="A2672" s="54">
        <v>46167.0</v>
      </c>
      <c r="B2672" s="54">
        <v>46168.0</v>
      </c>
      <c r="C2672" s="2" t="s">
        <v>178</v>
      </c>
      <c r="D2672" s="2" t="s">
        <v>146</v>
      </c>
      <c r="E2672" s="2" t="s">
        <v>208</v>
      </c>
      <c r="F2672" s="53">
        <v>0.0</v>
      </c>
      <c r="G2672" s="53">
        <v>0.0</v>
      </c>
      <c r="H2672" s="53">
        <v>0.0</v>
      </c>
      <c r="I2672" s="53">
        <v>0.0</v>
      </c>
      <c r="J2672" s="53">
        <v>0.02144262688949402</v>
      </c>
      <c r="K2672" s="2" t="s">
        <v>180</v>
      </c>
      <c r="L2672" s="53">
        <v>0.6666666666666666</v>
      </c>
      <c r="M2672" s="2" t="s">
        <v>3369</v>
      </c>
      <c r="N2672" s="2" t="s">
        <v>3360</v>
      </c>
      <c r="O2672" s="55"/>
      <c r="AB2672" s="2" t="s">
        <v>164</v>
      </c>
      <c r="AC2672" s="2" t="s">
        <v>3361</v>
      </c>
      <c r="AD2672" s="2" t="s">
        <v>3362</v>
      </c>
      <c r="AE2672" s="2" t="s">
        <v>3363</v>
      </c>
      <c r="AF2672" s="93"/>
      <c r="AG2672" s="2" t="s">
        <v>3364</v>
      </c>
      <c r="AH2672" s="2" t="s">
        <v>3365</v>
      </c>
      <c r="AI2672" s="2">
        <v>0.0</v>
      </c>
      <c r="AJ2672" s="94">
        <v>4.59786247922052E-4</v>
      </c>
      <c r="AK2672" s="94">
        <v>0.0</v>
      </c>
      <c r="AL2672" s="79"/>
      <c r="AM2672" s="2" t="s">
        <v>6184</v>
      </c>
    </row>
    <row r="2673">
      <c r="A2673" s="54">
        <v>46167.0</v>
      </c>
      <c r="B2673" s="54">
        <v>46168.0</v>
      </c>
      <c r="C2673" s="2" t="s">
        <v>932</v>
      </c>
      <c r="D2673" s="2" t="s">
        <v>146</v>
      </c>
      <c r="E2673" s="2" t="s">
        <v>208</v>
      </c>
      <c r="F2673" s="53">
        <v>0.0</v>
      </c>
      <c r="G2673" s="53">
        <v>0.08333333333333333</v>
      </c>
      <c r="H2673" s="53">
        <v>0.04</v>
      </c>
      <c r="I2673" s="53">
        <v>0.019230769230769232</v>
      </c>
      <c r="J2673" s="53">
        <v>0.02068036583070053</v>
      </c>
      <c r="K2673" s="2" t="s">
        <v>3531</v>
      </c>
      <c r="L2673" s="53">
        <v>0.0</v>
      </c>
      <c r="M2673" s="2" t="s">
        <v>3369</v>
      </c>
      <c r="N2673" s="2" t="s">
        <v>3360</v>
      </c>
      <c r="O2673" s="55"/>
      <c r="AB2673" s="2" t="s">
        <v>164</v>
      </c>
      <c r="AC2673" s="2" t="s">
        <v>3361</v>
      </c>
      <c r="AD2673" s="2" t="s">
        <v>3362</v>
      </c>
      <c r="AE2673" s="2" t="s">
        <v>3363</v>
      </c>
      <c r="AF2673" s="93"/>
      <c r="AG2673" s="2" t="s">
        <v>3364</v>
      </c>
      <c r="AH2673" s="2" t="s">
        <v>3365</v>
      </c>
      <c r="AI2673" s="2">
        <v>0.0</v>
      </c>
      <c r="AJ2673" s="94">
        <v>4.2767753089160596E-4</v>
      </c>
      <c r="AK2673" s="94">
        <v>3.6982248520710064E-4</v>
      </c>
      <c r="AL2673" s="79"/>
      <c r="AM2673" s="2" t="s">
        <v>6185</v>
      </c>
    </row>
    <row r="2674">
      <c r="A2674" s="54">
        <v>46167.0</v>
      </c>
      <c r="B2674" s="54">
        <v>46168.0</v>
      </c>
      <c r="C2674" s="2" t="s">
        <v>450</v>
      </c>
      <c r="D2674" s="2" t="s">
        <v>146</v>
      </c>
      <c r="E2674" s="2" t="s">
        <v>208</v>
      </c>
      <c r="F2674" s="53">
        <v>0.0</v>
      </c>
      <c r="G2674" s="53">
        <v>0.0</v>
      </c>
      <c r="H2674" s="53">
        <v>0.0</v>
      </c>
      <c r="I2674" s="53">
        <v>0.0</v>
      </c>
      <c r="J2674" s="53">
        <v>0.0014768491335125416</v>
      </c>
      <c r="K2674" s="2" t="s">
        <v>3531</v>
      </c>
      <c r="L2674" s="53">
        <v>0.0</v>
      </c>
      <c r="M2674" s="2" t="s">
        <v>3369</v>
      </c>
      <c r="N2674" s="2" t="s">
        <v>3360</v>
      </c>
      <c r="O2674" s="55"/>
      <c r="AB2674" s="2" t="s">
        <v>164</v>
      </c>
      <c r="AC2674" s="2" t="s">
        <v>3361</v>
      </c>
      <c r="AD2674" s="2" t="s">
        <v>3362</v>
      </c>
      <c r="AE2674" s="2" t="s">
        <v>3363</v>
      </c>
      <c r="AF2674" s="93"/>
      <c r="AG2674" s="2" t="s">
        <v>3364</v>
      </c>
      <c r="AH2674" s="2" t="s">
        <v>3365</v>
      </c>
      <c r="AI2674" s="2">
        <v>0.0</v>
      </c>
      <c r="AJ2674" s="94">
        <v>2.181083363156745E-6</v>
      </c>
      <c r="AK2674" s="94">
        <v>0.0</v>
      </c>
      <c r="AL2674" s="79"/>
      <c r="AM2674" s="2" t="s">
        <v>6186</v>
      </c>
    </row>
    <row r="2675">
      <c r="A2675" s="54">
        <v>46167.0</v>
      </c>
      <c r="B2675" s="54">
        <v>46168.0</v>
      </c>
      <c r="C2675" s="2" t="s">
        <v>515</v>
      </c>
      <c r="D2675" s="2" t="s">
        <v>146</v>
      </c>
      <c r="E2675" s="2" t="s">
        <v>208</v>
      </c>
      <c r="F2675" s="53">
        <v>0.0</v>
      </c>
      <c r="G2675" s="53">
        <v>0.0</v>
      </c>
      <c r="H2675" s="53">
        <v>0.0</v>
      </c>
      <c r="I2675" s="53">
        <v>0.0</v>
      </c>
      <c r="J2675" s="53">
        <v>0.005786684221853772</v>
      </c>
      <c r="K2675" s="2" t="s">
        <v>256</v>
      </c>
      <c r="L2675" s="53">
        <v>1.0</v>
      </c>
      <c r="M2675" s="2" t="s">
        <v>3369</v>
      </c>
      <c r="N2675" s="2" t="s">
        <v>3360</v>
      </c>
      <c r="O2675" s="55"/>
      <c r="AB2675" s="2" t="s">
        <v>164</v>
      </c>
      <c r="AC2675" s="2" t="s">
        <v>3361</v>
      </c>
      <c r="AD2675" s="2" t="s">
        <v>3362</v>
      </c>
      <c r="AE2675" s="2" t="s">
        <v>3363</v>
      </c>
      <c r="AF2675" s="93"/>
      <c r="AG2675" s="2" t="s">
        <v>3364</v>
      </c>
      <c r="AH2675" s="2" t="s">
        <v>3365</v>
      </c>
      <c r="AI2675" s="2">
        <v>0.0</v>
      </c>
      <c r="AJ2675" s="94">
        <v>3.348571428345139E-5</v>
      </c>
      <c r="AK2675" s="94">
        <v>0.0</v>
      </c>
      <c r="AL2675" s="79"/>
      <c r="AM2675" s="2" t="s">
        <v>6187</v>
      </c>
    </row>
    <row r="2676">
      <c r="A2676" s="54">
        <v>46167.0</v>
      </c>
      <c r="B2676" s="54">
        <v>46168.0</v>
      </c>
      <c r="C2676" s="2" t="s">
        <v>1189</v>
      </c>
      <c r="D2676" s="2" t="s">
        <v>146</v>
      </c>
      <c r="E2676" s="2" t="s">
        <v>208</v>
      </c>
      <c r="F2676" s="53">
        <v>0.0</v>
      </c>
      <c r="G2676" s="53">
        <v>0.0</v>
      </c>
      <c r="H2676" s="53">
        <v>0.0</v>
      </c>
      <c r="I2676" s="53">
        <v>0.0</v>
      </c>
      <c r="J2676" s="53">
        <v>0.0</v>
      </c>
      <c r="K2676" s="2" t="s">
        <v>3531</v>
      </c>
      <c r="L2676" s="53">
        <v>0.0</v>
      </c>
      <c r="M2676" s="2" t="s">
        <v>3369</v>
      </c>
      <c r="N2676" s="2" t="s">
        <v>3360</v>
      </c>
      <c r="O2676" s="55"/>
      <c r="AB2676" s="2" t="s">
        <v>164</v>
      </c>
      <c r="AC2676" s="2" t="s">
        <v>3361</v>
      </c>
      <c r="AD2676" s="2" t="s">
        <v>3362</v>
      </c>
      <c r="AE2676" s="2" t="s">
        <v>3363</v>
      </c>
      <c r="AF2676" s="93"/>
      <c r="AG2676" s="101" t="s">
        <v>3364</v>
      </c>
      <c r="AH2676" s="101" t="s">
        <v>3365</v>
      </c>
      <c r="AI2676" s="2">
        <v>0.0</v>
      </c>
      <c r="AJ2676" s="94">
        <v>0.0</v>
      </c>
      <c r="AK2676" s="94">
        <v>0.0</v>
      </c>
      <c r="AL2676" s="79"/>
      <c r="AM2676" s="2" t="s">
        <v>6188</v>
      </c>
    </row>
    <row r="2677">
      <c r="A2677" s="54">
        <v>46168.0</v>
      </c>
      <c r="B2677" s="54">
        <v>46169.0</v>
      </c>
      <c r="C2677" s="2" t="s">
        <v>178</v>
      </c>
      <c r="D2677" s="2" t="s">
        <v>146</v>
      </c>
      <c r="E2677" s="2" t="s">
        <v>303</v>
      </c>
      <c r="F2677" s="53">
        <v>0.0</v>
      </c>
      <c r="G2677" s="53">
        <v>0.0</v>
      </c>
      <c r="H2677" s="53">
        <v>0.04</v>
      </c>
      <c r="I2677" s="53">
        <v>0.019230769230769232</v>
      </c>
      <c r="J2677" s="53">
        <v>0.028938059822105688</v>
      </c>
      <c r="K2677" s="2" t="s">
        <v>180</v>
      </c>
      <c r="L2677" s="53">
        <v>0.6666666666666666</v>
      </c>
      <c r="M2677" s="2" t="s">
        <v>3369</v>
      </c>
      <c r="N2677" s="2" t="s">
        <v>3360</v>
      </c>
      <c r="O2677" s="55"/>
      <c r="AB2677" s="2" t="s">
        <v>164</v>
      </c>
      <c r="AC2677" s="2" t="s">
        <v>3361</v>
      </c>
      <c r="AD2677" s="2" t="s">
        <v>3362</v>
      </c>
      <c r="AE2677" s="2" t="s">
        <v>3363</v>
      </c>
      <c r="AF2677" s="93"/>
      <c r="AG2677" s="2" t="s">
        <v>3364</v>
      </c>
      <c r="AH2677" s="2" t="s">
        <v>3365</v>
      </c>
      <c r="AI2677" s="2">
        <v>0.0</v>
      </c>
      <c r="AJ2677" s="94">
        <v>8.374113062677675E-4</v>
      </c>
      <c r="AK2677" s="94">
        <v>3.6982248520710064E-4</v>
      </c>
      <c r="AL2677" s="79"/>
      <c r="AM2677" s="2" t="s">
        <v>6189</v>
      </c>
    </row>
    <row r="2678">
      <c r="A2678" s="54">
        <v>46168.0</v>
      </c>
      <c r="B2678" s="54">
        <v>46169.0</v>
      </c>
      <c r="C2678" s="2" t="s">
        <v>932</v>
      </c>
      <c r="D2678" s="2" t="s">
        <v>146</v>
      </c>
      <c r="E2678" s="2" t="s">
        <v>303</v>
      </c>
      <c r="F2678" s="53">
        <v>0.0</v>
      </c>
      <c r="G2678" s="53">
        <v>0.0</v>
      </c>
      <c r="H2678" s="53">
        <v>0.0</v>
      </c>
      <c r="I2678" s="53">
        <v>0.0</v>
      </c>
      <c r="J2678" s="53">
        <v>0.002512447583954009</v>
      </c>
      <c r="K2678" s="2" t="s">
        <v>3531</v>
      </c>
      <c r="L2678" s="53">
        <v>0.0</v>
      </c>
      <c r="M2678" s="2" t="s">
        <v>3369</v>
      </c>
      <c r="N2678" s="2" t="s">
        <v>3360</v>
      </c>
      <c r="O2678" s="55"/>
      <c r="AB2678" s="2" t="s">
        <v>164</v>
      </c>
      <c r="AC2678" s="2" t="s">
        <v>3361</v>
      </c>
      <c r="AD2678" s="2" t="s">
        <v>3362</v>
      </c>
      <c r="AE2678" s="2" t="s">
        <v>3363</v>
      </c>
      <c r="AF2678" s="93"/>
      <c r="AG2678" s="2" t="s">
        <v>3364</v>
      </c>
      <c r="AH2678" s="2" t="s">
        <v>3365</v>
      </c>
      <c r="AI2678" s="2">
        <v>0.0</v>
      </c>
      <c r="AJ2678" s="94">
        <v>6.312392862116337E-6</v>
      </c>
      <c r="AK2678" s="94">
        <v>0.0</v>
      </c>
      <c r="AL2678" s="79"/>
      <c r="AM2678" s="2" t="s">
        <v>6190</v>
      </c>
    </row>
    <row r="2679">
      <c r="A2679" s="54">
        <v>46168.0</v>
      </c>
      <c r="B2679" s="54">
        <v>46169.0</v>
      </c>
      <c r="C2679" s="2" t="s">
        <v>450</v>
      </c>
      <c r="D2679" s="2" t="s">
        <v>146</v>
      </c>
      <c r="E2679" s="2" t="s">
        <v>303</v>
      </c>
      <c r="F2679" s="53">
        <v>0.0</v>
      </c>
      <c r="G2679" s="53">
        <v>0.0</v>
      </c>
      <c r="H2679" s="53">
        <v>0.0</v>
      </c>
      <c r="I2679" s="53">
        <v>0.0</v>
      </c>
      <c r="J2679" s="53">
        <v>0.001465518667598708</v>
      </c>
      <c r="K2679" s="2" t="s">
        <v>3531</v>
      </c>
      <c r="L2679" s="53">
        <v>0.0</v>
      </c>
      <c r="M2679" s="2" t="s">
        <v>3369</v>
      </c>
      <c r="N2679" s="2" t="s">
        <v>3360</v>
      </c>
      <c r="O2679" s="55"/>
      <c r="AB2679" s="2" t="s">
        <v>164</v>
      </c>
      <c r="AC2679" s="2" t="s">
        <v>3361</v>
      </c>
      <c r="AD2679" s="2" t="s">
        <v>3362</v>
      </c>
      <c r="AE2679" s="2" t="s">
        <v>3363</v>
      </c>
      <c r="AF2679" s="93"/>
      <c r="AG2679" s="2" t="s">
        <v>3364</v>
      </c>
      <c r="AH2679" s="2" t="s">
        <v>3365</v>
      </c>
      <c r="AI2679" s="2">
        <v>0.0</v>
      </c>
      <c r="AJ2679" s="94">
        <v>2.147744965080292E-6</v>
      </c>
      <c r="AK2679" s="94">
        <v>0.0</v>
      </c>
      <c r="AL2679" s="79"/>
      <c r="AM2679" s="2" t="s">
        <v>6191</v>
      </c>
    </row>
    <row r="2680">
      <c r="A2680" s="54">
        <v>46168.0</v>
      </c>
      <c r="B2680" s="54">
        <v>46169.0</v>
      </c>
      <c r="C2680" s="2" t="s">
        <v>515</v>
      </c>
      <c r="D2680" s="2" t="s">
        <v>146</v>
      </c>
      <c r="E2680" s="2" t="s">
        <v>303</v>
      </c>
      <c r="F2680" s="53">
        <v>0.0</v>
      </c>
      <c r="G2680" s="53">
        <v>0.0</v>
      </c>
      <c r="H2680" s="53">
        <v>0.0</v>
      </c>
      <c r="I2680" s="53">
        <v>0.0</v>
      </c>
      <c r="J2680" s="53">
        <v>0.005742288469544332</v>
      </c>
      <c r="K2680" s="2" t="s">
        <v>256</v>
      </c>
      <c r="L2680" s="53">
        <v>1.0</v>
      </c>
      <c r="M2680" s="2" t="s">
        <v>3369</v>
      </c>
      <c r="N2680" s="2" t="s">
        <v>3360</v>
      </c>
      <c r="O2680" s="55"/>
      <c r="AB2680" s="2" t="s">
        <v>164</v>
      </c>
      <c r="AC2680" s="2" t="s">
        <v>3361</v>
      </c>
      <c r="AD2680" s="2" t="s">
        <v>3362</v>
      </c>
      <c r="AE2680" s="2" t="s">
        <v>3363</v>
      </c>
      <c r="AF2680" s="93"/>
      <c r="AG2680" s="2" t="s">
        <v>3364</v>
      </c>
      <c r="AH2680" s="2" t="s">
        <v>3365</v>
      </c>
      <c r="AI2680" s="2">
        <v>0.0</v>
      </c>
      <c r="AJ2680" s="94">
        <v>3.297387686746179E-5</v>
      </c>
      <c r="AK2680" s="94">
        <v>0.0</v>
      </c>
      <c r="AL2680" s="79"/>
      <c r="AM2680" s="2" t="s">
        <v>6192</v>
      </c>
    </row>
    <row r="2681">
      <c r="A2681" s="54">
        <v>46168.0</v>
      </c>
      <c r="B2681" s="54">
        <v>46169.0</v>
      </c>
      <c r="C2681" s="2" t="s">
        <v>1189</v>
      </c>
      <c r="D2681" s="2" t="s">
        <v>146</v>
      </c>
      <c r="E2681" s="2" t="s">
        <v>303</v>
      </c>
      <c r="F2681" s="53">
        <v>0.0</v>
      </c>
      <c r="G2681" s="53">
        <v>0.0</v>
      </c>
      <c r="H2681" s="53">
        <v>0.0</v>
      </c>
      <c r="I2681" s="53">
        <v>0.0</v>
      </c>
      <c r="J2681" s="53">
        <v>0.0</v>
      </c>
      <c r="K2681" s="2" t="s">
        <v>3531</v>
      </c>
      <c r="L2681" s="53">
        <v>0.0</v>
      </c>
      <c r="M2681" s="2" t="s">
        <v>3369</v>
      </c>
      <c r="N2681" s="2" t="s">
        <v>3360</v>
      </c>
      <c r="O2681" s="55"/>
      <c r="AB2681" s="2" t="s">
        <v>164</v>
      </c>
      <c r="AC2681" s="2" t="s">
        <v>3361</v>
      </c>
      <c r="AD2681" s="2" t="s">
        <v>3362</v>
      </c>
      <c r="AE2681" s="2" t="s">
        <v>3363</v>
      </c>
      <c r="AF2681" s="93"/>
      <c r="AG2681" s="101" t="s">
        <v>3364</v>
      </c>
      <c r="AH2681" s="101" t="s">
        <v>3365</v>
      </c>
      <c r="AI2681" s="2">
        <v>0.0</v>
      </c>
      <c r="AJ2681" s="94">
        <v>0.0</v>
      </c>
      <c r="AK2681" s="94">
        <v>0.0</v>
      </c>
      <c r="AL2681" s="79"/>
      <c r="AM2681" s="2" t="s">
        <v>6193</v>
      </c>
    </row>
    <row r="2682">
      <c r="A2682" s="54">
        <v>46169.0</v>
      </c>
      <c r="B2682" s="54">
        <v>46170.0</v>
      </c>
      <c r="C2682" s="2" t="s">
        <v>178</v>
      </c>
      <c r="D2682" s="2" t="s">
        <v>146</v>
      </c>
      <c r="E2682" s="2" t="s">
        <v>148</v>
      </c>
      <c r="F2682" s="53">
        <v>0.0</v>
      </c>
      <c r="G2682" s="53">
        <v>0.0</v>
      </c>
      <c r="H2682" s="53">
        <v>0.04</v>
      </c>
      <c r="I2682" s="53">
        <v>0.019230769230769232</v>
      </c>
      <c r="J2682" s="53">
        <v>0.035742933494150295</v>
      </c>
      <c r="K2682" s="2" t="s">
        <v>180</v>
      </c>
      <c r="L2682" s="53">
        <v>0.6666666666666666</v>
      </c>
      <c r="M2682" s="2" t="s">
        <v>3369</v>
      </c>
      <c r="N2682" s="2" t="s">
        <v>3360</v>
      </c>
      <c r="O2682" s="55"/>
      <c r="AB2682" s="2" t="s">
        <v>164</v>
      </c>
      <c r="AC2682" s="2" t="s">
        <v>3361</v>
      </c>
      <c r="AD2682" s="2" t="s">
        <v>3362</v>
      </c>
      <c r="AE2682" s="2" t="s">
        <v>3363</v>
      </c>
      <c r="AF2682" s="93"/>
      <c r="AG2682" s="2" t="s">
        <v>3364</v>
      </c>
      <c r="AH2682" s="2" t="s">
        <v>3365</v>
      </c>
      <c r="AI2682" s="2">
        <v>0.0</v>
      </c>
      <c r="AJ2682" s="94">
        <v>0.0012775572947672509</v>
      </c>
      <c r="AK2682" s="94">
        <v>3.6982248520710064E-4</v>
      </c>
      <c r="AL2682" s="79"/>
      <c r="AM2682" s="2" t="s">
        <v>6194</v>
      </c>
    </row>
    <row r="2683">
      <c r="A2683" s="54">
        <v>46169.0</v>
      </c>
      <c r="B2683" s="54">
        <v>46170.0</v>
      </c>
      <c r="C2683" s="2" t="s">
        <v>932</v>
      </c>
      <c r="D2683" s="2" t="s">
        <v>146</v>
      </c>
      <c r="E2683" s="2" t="s">
        <v>148</v>
      </c>
      <c r="F2683" s="53">
        <v>0.0</v>
      </c>
      <c r="G2683" s="53">
        <v>0.0</v>
      </c>
      <c r="H2683" s="53">
        <v>0.0</v>
      </c>
      <c r="I2683" s="53">
        <v>0.0</v>
      </c>
      <c r="J2683" s="53">
        <v>0.002493171951078376</v>
      </c>
      <c r="K2683" s="2" t="s">
        <v>3531</v>
      </c>
      <c r="L2683" s="53">
        <v>0.0</v>
      </c>
      <c r="M2683" s="2" t="s">
        <v>3369</v>
      </c>
      <c r="N2683" s="2" t="s">
        <v>3360</v>
      </c>
      <c r="O2683" s="55"/>
      <c r="AB2683" s="2" t="s">
        <v>164</v>
      </c>
      <c r="AC2683" s="2" t="s">
        <v>3361</v>
      </c>
      <c r="AD2683" s="2" t="s">
        <v>3362</v>
      </c>
      <c r="AE2683" s="2" t="s">
        <v>3363</v>
      </c>
      <c r="AF2683" s="93"/>
      <c r="AG2683" s="2" t="s">
        <v>3364</v>
      </c>
      <c r="AH2683" s="2" t="s">
        <v>3365</v>
      </c>
      <c r="AI2683" s="2">
        <v>0.0</v>
      </c>
      <c r="AJ2683" s="94">
        <v>6.215906377643956E-6</v>
      </c>
      <c r="AK2683" s="94">
        <v>0.0</v>
      </c>
      <c r="AL2683" s="79"/>
      <c r="AM2683" s="2" t="s">
        <v>6195</v>
      </c>
    </row>
    <row r="2684">
      <c r="A2684" s="54">
        <v>46169.0</v>
      </c>
      <c r="B2684" s="54">
        <v>46170.0</v>
      </c>
      <c r="C2684" s="2" t="s">
        <v>450</v>
      </c>
      <c r="D2684" s="2" t="s">
        <v>146</v>
      </c>
      <c r="E2684" s="2" t="s">
        <v>148</v>
      </c>
      <c r="F2684" s="53">
        <v>0.0</v>
      </c>
      <c r="G2684" s="53">
        <v>0.0</v>
      </c>
      <c r="H2684" s="53">
        <v>0.0</v>
      </c>
      <c r="I2684" s="53">
        <v>0.0</v>
      </c>
      <c r="J2684" s="53">
        <v>0.0014542751296282312</v>
      </c>
      <c r="K2684" s="2" t="s">
        <v>3531</v>
      </c>
      <c r="L2684" s="53">
        <v>0.0</v>
      </c>
      <c r="M2684" s="2" t="s">
        <v>3369</v>
      </c>
      <c r="N2684" s="2" t="s">
        <v>3360</v>
      </c>
      <c r="O2684" s="55"/>
      <c r="AB2684" s="2" t="s">
        <v>164</v>
      </c>
      <c r="AC2684" s="2" t="s">
        <v>3361</v>
      </c>
      <c r="AD2684" s="2" t="s">
        <v>3362</v>
      </c>
      <c r="AE2684" s="2" t="s">
        <v>3363</v>
      </c>
      <c r="AF2684" s="93"/>
      <c r="AG2684" s="2" t="s">
        <v>3364</v>
      </c>
      <c r="AH2684" s="2" t="s">
        <v>3365</v>
      </c>
      <c r="AI2684" s="2">
        <v>0.0</v>
      </c>
      <c r="AJ2684" s="94">
        <v>2.114916152655209E-6</v>
      </c>
      <c r="AK2684" s="94">
        <v>0.0</v>
      </c>
      <c r="AL2684" s="79"/>
      <c r="AM2684" s="2" t="s">
        <v>6196</v>
      </c>
    </row>
    <row r="2685">
      <c r="A2685" s="54">
        <v>46169.0</v>
      </c>
      <c r="B2685" s="54">
        <v>46170.0</v>
      </c>
      <c r="C2685" s="2" t="s">
        <v>515</v>
      </c>
      <c r="D2685" s="2" t="s">
        <v>146</v>
      </c>
      <c r="E2685" s="2" t="s">
        <v>148</v>
      </c>
      <c r="F2685" s="53">
        <v>0.0</v>
      </c>
      <c r="G2685" s="53">
        <v>0.0</v>
      </c>
      <c r="H2685" s="53">
        <v>0.04</v>
      </c>
      <c r="I2685" s="53">
        <v>0.019230769230769232</v>
      </c>
      <c r="J2685" s="53">
        <v>0.016283605720635</v>
      </c>
      <c r="K2685" s="2" t="s">
        <v>256</v>
      </c>
      <c r="L2685" s="53">
        <v>1.0</v>
      </c>
      <c r="M2685" s="2" t="s">
        <v>3369</v>
      </c>
      <c r="N2685" s="2" t="s">
        <v>3360</v>
      </c>
      <c r="O2685" s="55"/>
      <c r="AB2685" s="2" t="s">
        <v>164</v>
      </c>
      <c r="AC2685" s="2" t="s">
        <v>3361</v>
      </c>
      <c r="AD2685" s="2" t="s">
        <v>3362</v>
      </c>
      <c r="AE2685" s="2" t="s">
        <v>3363</v>
      </c>
      <c r="AF2685" s="93"/>
      <c r="AG2685" s="2" t="s">
        <v>3364</v>
      </c>
      <c r="AH2685" s="2" t="s">
        <v>3365</v>
      </c>
      <c r="AI2685" s="2">
        <v>0.0</v>
      </c>
      <c r="AJ2685" s="94">
        <v>2.6515581526509685E-4</v>
      </c>
      <c r="AK2685" s="94">
        <v>3.6982248520710064E-4</v>
      </c>
      <c r="AL2685" s="79"/>
      <c r="AM2685" s="2" t="s">
        <v>6197</v>
      </c>
    </row>
    <row r="2686">
      <c r="A2686" s="54">
        <v>46169.0</v>
      </c>
      <c r="B2686" s="54">
        <v>46170.0</v>
      </c>
      <c r="C2686" s="2" t="s">
        <v>1189</v>
      </c>
      <c r="D2686" s="2" t="s">
        <v>146</v>
      </c>
      <c r="E2686" s="2" t="s">
        <v>148</v>
      </c>
      <c r="F2686" s="53">
        <v>0.0</v>
      </c>
      <c r="G2686" s="53">
        <v>0.0</v>
      </c>
      <c r="H2686" s="53">
        <v>0.0</v>
      </c>
      <c r="I2686" s="53">
        <v>0.0</v>
      </c>
      <c r="J2686" s="53">
        <v>0.0</v>
      </c>
      <c r="K2686" s="2" t="s">
        <v>3531</v>
      </c>
      <c r="L2686" s="53">
        <v>0.0</v>
      </c>
      <c r="M2686" s="2" t="s">
        <v>3369</v>
      </c>
      <c r="N2686" s="2" t="s">
        <v>3360</v>
      </c>
      <c r="O2686" s="55"/>
      <c r="AB2686" s="2" t="s">
        <v>164</v>
      </c>
      <c r="AC2686" s="2" t="s">
        <v>3361</v>
      </c>
      <c r="AD2686" s="2" t="s">
        <v>3362</v>
      </c>
      <c r="AE2686" s="2" t="s">
        <v>3363</v>
      </c>
      <c r="AF2686" s="93"/>
      <c r="AG2686" s="101" t="s">
        <v>3364</v>
      </c>
      <c r="AH2686" s="101" t="s">
        <v>3365</v>
      </c>
      <c r="AI2686" s="2">
        <v>0.0</v>
      </c>
      <c r="AJ2686" s="94">
        <v>0.0</v>
      </c>
      <c r="AK2686" s="94">
        <v>0.0</v>
      </c>
      <c r="AL2686" s="79"/>
      <c r="AM2686" s="2" t="s">
        <v>6198</v>
      </c>
    </row>
    <row r="2687">
      <c r="A2687" s="54">
        <v>46170.0</v>
      </c>
      <c r="B2687" s="54">
        <v>46171.0</v>
      </c>
      <c r="C2687" s="2" t="s">
        <v>178</v>
      </c>
      <c r="D2687" s="2" t="s">
        <v>146</v>
      </c>
      <c r="E2687" s="2" t="s">
        <v>196</v>
      </c>
      <c r="F2687" s="53">
        <v>0.0</v>
      </c>
      <c r="G2687" s="53">
        <v>0.0</v>
      </c>
      <c r="H2687" s="53">
        <v>0.12</v>
      </c>
      <c r="I2687" s="53">
        <v>0.057692307692307696</v>
      </c>
      <c r="J2687" s="53">
        <v>0.054346415083764255</v>
      </c>
      <c r="K2687" s="2" t="s">
        <v>180</v>
      </c>
      <c r="L2687" s="53">
        <v>0.6666666666666666</v>
      </c>
      <c r="M2687" s="2" t="s">
        <v>3369</v>
      </c>
      <c r="N2687" s="2" t="s">
        <v>3360</v>
      </c>
      <c r="O2687" s="55"/>
      <c r="AB2687" s="2" t="s">
        <v>164</v>
      </c>
      <c r="AC2687" s="2" t="s">
        <v>3361</v>
      </c>
      <c r="AD2687" s="2" t="s">
        <v>3362</v>
      </c>
      <c r="AE2687" s="2" t="s">
        <v>3363</v>
      </c>
      <c r="AF2687" s="93"/>
      <c r="AG2687" s="2" t="s">
        <v>3364</v>
      </c>
      <c r="AH2687" s="2" t="s">
        <v>3365</v>
      </c>
      <c r="AI2687" s="2">
        <v>0.0</v>
      </c>
      <c r="AJ2687" s="94">
        <v>0.002953532832456799</v>
      </c>
      <c r="AK2687" s="94">
        <v>0.003328402366863906</v>
      </c>
      <c r="AL2687" s="79"/>
      <c r="AM2687" s="2" t="s">
        <v>6199</v>
      </c>
    </row>
    <row r="2688">
      <c r="A2688" s="54">
        <v>46170.0</v>
      </c>
      <c r="B2688" s="54">
        <v>46171.0</v>
      </c>
      <c r="C2688" s="2" t="s">
        <v>932</v>
      </c>
      <c r="D2688" s="2" t="s">
        <v>146</v>
      </c>
      <c r="E2688" s="2" t="s">
        <v>196</v>
      </c>
      <c r="F2688" s="53">
        <v>0.0</v>
      </c>
      <c r="G2688" s="53">
        <v>0.0</v>
      </c>
      <c r="H2688" s="53">
        <v>0.0</v>
      </c>
      <c r="I2688" s="53">
        <v>0.0</v>
      </c>
      <c r="J2688" s="53">
        <v>0.0024740442018939806</v>
      </c>
      <c r="K2688" s="2" t="s">
        <v>3531</v>
      </c>
      <c r="L2688" s="53">
        <v>0.0</v>
      </c>
      <c r="M2688" s="2" t="s">
        <v>3369</v>
      </c>
      <c r="N2688" s="2" t="s">
        <v>3360</v>
      </c>
      <c r="O2688" s="55"/>
      <c r="AB2688" s="2" t="s">
        <v>164</v>
      </c>
      <c r="AC2688" s="2" t="s">
        <v>3361</v>
      </c>
      <c r="AD2688" s="2" t="s">
        <v>3362</v>
      </c>
      <c r="AE2688" s="2" t="s">
        <v>3363</v>
      </c>
      <c r="AF2688" s="93"/>
      <c r="AG2688" s="2" t="s">
        <v>3364</v>
      </c>
      <c r="AH2688" s="2" t="s">
        <v>3365</v>
      </c>
      <c r="AI2688" s="2">
        <v>0.0</v>
      </c>
      <c r="AJ2688" s="94">
        <v>6.120894712925224E-6</v>
      </c>
      <c r="AK2688" s="94">
        <v>0.0</v>
      </c>
      <c r="AL2688" s="79"/>
      <c r="AM2688" s="2" t="s">
        <v>6200</v>
      </c>
    </row>
    <row r="2689">
      <c r="A2689" s="54">
        <v>46170.0</v>
      </c>
      <c r="B2689" s="54">
        <v>46171.0</v>
      </c>
      <c r="C2689" s="2" t="s">
        <v>450</v>
      </c>
      <c r="D2689" s="2" t="s">
        <v>146</v>
      </c>
      <c r="E2689" s="2" t="s">
        <v>196</v>
      </c>
      <c r="F2689" s="53">
        <v>0.0</v>
      </c>
      <c r="G2689" s="53">
        <v>0.0</v>
      </c>
      <c r="H2689" s="53">
        <v>0.0</v>
      </c>
      <c r="I2689" s="53">
        <v>0.019230769230769232</v>
      </c>
      <c r="J2689" s="53">
        <v>0.0061583652023600825</v>
      </c>
      <c r="K2689" s="2" t="s">
        <v>3531</v>
      </c>
      <c r="L2689" s="53">
        <v>0.0</v>
      </c>
      <c r="M2689" s="2" t="s">
        <v>3369</v>
      </c>
      <c r="N2689" s="2" t="s">
        <v>3360</v>
      </c>
      <c r="O2689" s="55"/>
      <c r="AB2689" s="2" t="s">
        <v>164</v>
      </c>
      <c r="AC2689" s="2" t="s">
        <v>3361</v>
      </c>
      <c r="AD2689" s="2" t="s">
        <v>3362</v>
      </c>
      <c r="AE2689" s="2" t="s">
        <v>3363</v>
      </c>
      <c r="AF2689" s="93"/>
      <c r="AG2689" s="2" t="s">
        <v>3364</v>
      </c>
      <c r="AH2689" s="2" t="s">
        <v>3365</v>
      </c>
      <c r="AI2689" s="2">
        <v>0.0</v>
      </c>
      <c r="AJ2689" s="94">
        <v>3.7925461965639543E-5</v>
      </c>
      <c r="AK2689" s="94">
        <v>3.6982248520710064E-4</v>
      </c>
      <c r="AL2689" s="79"/>
      <c r="AM2689" s="2" t="s">
        <v>6201</v>
      </c>
    </row>
    <row r="2690">
      <c r="A2690" s="54">
        <v>46170.0</v>
      </c>
      <c r="B2690" s="54">
        <v>46171.0</v>
      </c>
      <c r="C2690" s="2" t="s">
        <v>515</v>
      </c>
      <c r="D2690" s="2" t="s">
        <v>146</v>
      </c>
      <c r="E2690" s="2" t="s">
        <v>196</v>
      </c>
      <c r="F2690" s="53">
        <v>0.0</v>
      </c>
      <c r="G2690" s="53">
        <v>0.0</v>
      </c>
      <c r="H2690" s="53">
        <v>0.0</v>
      </c>
      <c r="I2690" s="53">
        <v>0.0</v>
      </c>
      <c r="J2690" s="53">
        <v>0.00565451617156558</v>
      </c>
      <c r="K2690" s="2" t="s">
        <v>256</v>
      </c>
      <c r="L2690" s="53">
        <v>1.0</v>
      </c>
      <c r="M2690" s="2" t="s">
        <v>3369</v>
      </c>
      <c r="N2690" s="2" t="s">
        <v>3360</v>
      </c>
      <c r="O2690" s="55"/>
      <c r="AB2690" s="2" t="s">
        <v>164</v>
      </c>
      <c r="AC2690" s="2" t="s">
        <v>3361</v>
      </c>
      <c r="AD2690" s="2" t="s">
        <v>3362</v>
      </c>
      <c r="AE2690" s="2" t="s">
        <v>3363</v>
      </c>
      <c r="AF2690" s="93"/>
      <c r="AG2690" s="2" t="s">
        <v>3364</v>
      </c>
      <c r="AH2690" s="2" t="s">
        <v>3365</v>
      </c>
      <c r="AI2690" s="2">
        <v>0.0</v>
      </c>
      <c r="AJ2690" s="94">
        <v>3.197355313449667E-5</v>
      </c>
      <c r="AK2690" s="94">
        <v>0.0</v>
      </c>
      <c r="AL2690" s="79"/>
      <c r="AM2690" s="2" t="s">
        <v>6202</v>
      </c>
    </row>
    <row r="2691">
      <c r="A2691" s="54">
        <v>46170.0</v>
      </c>
      <c r="B2691" s="54">
        <v>46171.0</v>
      </c>
      <c r="C2691" s="2" t="s">
        <v>1189</v>
      </c>
      <c r="D2691" s="2" t="s">
        <v>146</v>
      </c>
      <c r="E2691" s="2" t="s">
        <v>196</v>
      </c>
      <c r="F2691" s="53">
        <v>0.0</v>
      </c>
      <c r="G2691" s="53">
        <v>0.0</v>
      </c>
      <c r="H2691" s="53">
        <v>0.0</v>
      </c>
      <c r="I2691" s="53">
        <v>0.0</v>
      </c>
      <c r="J2691" s="53">
        <v>0.0</v>
      </c>
      <c r="K2691" s="2" t="s">
        <v>3531</v>
      </c>
      <c r="L2691" s="53">
        <v>0.0</v>
      </c>
      <c r="M2691" s="2" t="s">
        <v>3369</v>
      </c>
      <c r="N2691" s="2" t="s">
        <v>3360</v>
      </c>
      <c r="O2691" s="55"/>
      <c r="AB2691" s="2" t="s">
        <v>164</v>
      </c>
      <c r="AC2691" s="2" t="s">
        <v>3361</v>
      </c>
      <c r="AD2691" s="2" t="s">
        <v>3362</v>
      </c>
      <c r="AE2691" s="2" t="s">
        <v>3363</v>
      </c>
      <c r="AF2691" s="93"/>
      <c r="AG2691" s="101" t="s">
        <v>3364</v>
      </c>
      <c r="AH2691" s="101" t="s">
        <v>3365</v>
      </c>
      <c r="AI2691" s="2">
        <v>0.0</v>
      </c>
      <c r="AJ2691" s="94">
        <v>0.0</v>
      </c>
      <c r="AK2691" s="94">
        <v>0.0</v>
      </c>
      <c r="AL2691" s="79"/>
      <c r="AM2691" s="2" t="s">
        <v>6203</v>
      </c>
    </row>
    <row r="2692">
      <c r="A2692" s="54">
        <v>46171.0</v>
      </c>
      <c r="B2692" s="54">
        <v>46172.0</v>
      </c>
      <c r="C2692" s="2" t="s">
        <v>178</v>
      </c>
      <c r="D2692" s="2" t="s">
        <v>146</v>
      </c>
      <c r="E2692" s="2" t="s">
        <v>288</v>
      </c>
      <c r="F2692" s="53">
        <v>0.125</v>
      </c>
      <c r="G2692" s="53">
        <v>0.08333333333333333</v>
      </c>
      <c r="H2692" s="53">
        <v>0.08</v>
      </c>
      <c r="I2692" s="53">
        <v>0.057692307692307696</v>
      </c>
      <c r="J2692" s="53">
        <v>0.05723023143778948</v>
      </c>
      <c r="K2692" s="2" t="s">
        <v>180</v>
      </c>
      <c r="L2692" s="53">
        <v>0.6666666666666666</v>
      </c>
      <c r="M2692" s="2" t="s">
        <v>3369</v>
      </c>
      <c r="N2692" s="2" t="s">
        <v>3360</v>
      </c>
      <c r="O2692" s="55"/>
      <c r="AB2692" s="2" t="s">
        <v>164</v>
      </c>
      <c r="AC2692" s="2" t="s">
        <v>3361</v>
      </c>
      <c r="AD2692" s="2" t="s">
        <v>3362</v>
      </c>
      <c r="AE2692" s="2" t="s">
        <v>3363</v>
      </c>
      <c r="AF2692" s="93"/>
      <c r="AG2692" s="2" t="s">
        <v>3364</v>
      </c>
      <c r="AH2692" s="2" t="s">
        <v>3365</v>
      </c>
      <c r="AI2692" s="2">
        <v>0.0</v>
      </c>
      <c r="AJ2692" s="94">
        <v>0.003275299390422947</v>
      </c>
      <c r="AK2692" s="94">
        <v>0.003328402366863906</v>
      </c>
      <c r="AL2692" s="79"/>
      <c r="AM2692" s="2" t="s">
        <v>6204</v>
      </c>
    </row>
    <row r="2693">
      <c r="A2693" s="54">
        <v>46171.0</v>
      </c>
      <c r="B2693" s="54">
        <v>46172.0</v>
      </c>
      <c r="C2693" s="2" t="s">
        <v>932</v>
      </c>
      <c r="D2693" s="2" t="s">
        <v>146</v>
      </c>
      <c r="E2693" s="2" t="s">
        <v>288</v>
      </c>
      <c r="F2693" s="53">
        <v>0.0</v>
      </c>
      <c r="G2693" s="53">
        <v>0.0</v>
      </c>
      <c r="H2693" s="53">
        <v>0.0</v>
      </c>
      <c r="I2693" s="53">
        <v>0.0</v>
      </c>
      <c r="J2693" s="53">
        <v>0.002455063201829197</v>
      </c>
      <c r="K2693" s="2" t="s">
        <v>3531</v>
      </c>
      <c r="L2693" s="53">
        <v>0.0</v>
      </c>
      <c r="M2693" s="2" t="s">
        <v>3369</v>
      </c>
      <c r="N2693" s="2" t="s">
        <v>3360</v>
      </c>
      <c r="O2693" s="55"/>
      <c r="AB2693" s="2" t="s">
        <v>164</v>
      </c>
      <c r="AC2693" s="2" t="s">
        <v>3361</v>
      </c>
      <c r="AD2693" s="2" t="s">
        <v>3362</v>
      </c>
      <c r="AE2693" s="2" t="s">
        <v>3363</v>
      </c>
      <c r="AF2693" s="93"/>
      <c r="AG2693" s="2" t="s">
        <v>3364</v>
      </c>
      <c r="AH2693" s="2" t="s">
        <v>3365</v>
      </c>
      <c r="AI2693" s="2">
        <v>0.0</v>
      </c>
      <c r="AJ2693" s="94">
        <v>6.027335324975828E-6</v>
      </c>
      <c r="AK2693" s="94">
        <v>0.0</v>
      </c>
      <c r="AL2693" s="79"/>
      <c r="AM2693" s="2" t="s">
        <v>6205</v>
      </c>
    </row>
    <row r="2694">
      <c r="A2694" s="54">
        <v>46171.0</v>
      </c>
      <c r="B2694" s="54">
        <v>46172.0</v>
      </c>
      <c r="C2694" s="2" t="s">
        <v>450</v>
      </c>
      <c r="D2694" s="2" t="s">
        <v>146</v>
      </c>
      <c r="E2694" s="2" t="s">
        <v>288</v>
      </c>
      <c r="F2694" s="53">
        <v>0.0</v>
      </c>
      <c r="G2694" s="53">
        <v>0.0</v>
      </c>
      <c r="H2694" s="53">
        <v>0.0</v>
      </c>
      <c r="I2694" s="53">
        <v>0.0</v>
      </c>
      <c r="J2694" s="53">
        <v>0.0014320461749705515</v>
      </c>
      <c r="K2694" s="2" t="s">
        <v>3531</v>
      </c>
      <c r="L2694" s="53">
        <v>0.0</v>
      </c>
      <c r="M2694" s="2" t="s">
        <v>3369</v>
      </c>
      <c r="N2694" s="2" t="s">
        <v>3360</v>
      </c>
      <c r="O2694" s="55"/>
      <c r="AB2694" s="2" t="s">
        <v>164</v>
      </c>
      <c r="AC2694" s="2" t="s">
        <v>3361</v>
      </c>
      <c r="AD2694" s="2" t="s">
        <v>3362</v>
      </c>
      <c r="AE2694" s="2" t="s">
        <v>3363</v>
      </c>
      <c r="AF2694" s="93"/>
      <c r="AG2694" s="2" t="s">
        <v>3364</v>
      </c>
      <c r="AH2694" s="2" t="s">
        <v>3365</v>
      </c>
      <c r="AI2694" s="2">
        <v>0.0</v>
      </c>
      <c r="AJ2694" s="94">
        <v>2.0507562472477873E-6</v>
      </c>
      <c r="AK2694" s="94">
        <v>0.0</v>
      </c>
      <c r="AL2694" s="79"/>
      <c r="AM2694" s="2" t="s">
        <v>6206</v>
      </c>
    </row>
    <row r="2695">
      <c r="A2695" s="54">
        <v>46171.0</v>
      </c>
      <c r="B2695" s="54">
        <v>46172.0</v>
      </c>
      <c r="C2695" s="2" t="s">
        <v>515</v>
      </c>
      <c r="D2695" s="2" t="s">
        <v>146</v>
      </c>
      <c r="E2695" s="2" t="s">
        <v>288</v>
      </c>
      <c r="F2695" s="53">
        <v>0.0</v>
      </c>
      <c r="G2695" s="53">
        <v>0.0</v>
      </c>
      <c r="H2695" s="53">
        <v>0.0</v>
      </c>
      <c r="I2695" s="53">
        <v>0.019230769230769232</v>
      </c>
      <c r="J2695" s="53">
        <v>0.011461166613083464</v>
      </c>
      <c r="K2695" s="2" t="s">
        <v>256</v>
      </c>
      <c r="L2695" s="53">
        <v>1.0</v>
      </c>
      <c r="M2695" s="2" t="s">
        <v>3369</v>
      </c>
      <c r="N2695" s="2" t="s">
        <v>3360</v>
      </c>
      <c r="O2695" s="55"/>
      <c r="AB2695" s="2" t="s">
        <v>164</v>
      </c>
      <c r="AC2695" s="2" t="s">
        <v>3361</v>
      </c>
      <c r="AD2695" s="2" t="s">
        <v>3362</v>
      </c>
      <c r="AE2695" s="2" t="s">
        <v>3363</v>
      </c>
      <c r="AF2695" s="93"/>
      <c r="AG2695" s="2" t="s">
        <v>3364</v>
      </c>
      <c r="AH2695" s="2" t="s">
        <v>3365</v>
      </c>
      <c r="AI2695" s="2">
        <v>0.0</v>
      </c>
      <c r="AJ2695" s="94">
        <v>1.313583401328591E-4</v>
      </c>
      <c r="AK2695" s="94">
        <v>3.6982248520710064E-4</v>
      </c>
      <c r="AL2695" s="79"/>
      <c r="AM2695" s="2" t="s">
        <v>6207</v>
      </c>
    </row>
    <row r="2696">
      <c r="A2696" s="54">
        <v>46171.0</v>
      </c>
      <c r="B2696" s="54">
        <v>46172.0</v>
      </c>
      <c r="C2696" s="2" t="s">
        <v>1189</v>
      </c>
      <c r="D2696" s="2" t="s">
        <v>146</v>
      </c>
      <c r="E2696" s="2" t="s">
        <v>288</v>
      </c>
      <c r="F2696" s="53">
        <v>0.0</v>
      </c>
      <c r="G2696" s="53">
        <v>0.0</v>
      </c>
      <c r="H2696" s="53">
        <v>0.0</v>
      </c>
      <c r="I2696" s="53">
        <v>0.0</v>
      </c>
      <c r="J2696" s="53">
        <v>0.0</v>
      </c>
      <c r="K2696" s="2" t="s">
        <v>3531</v>
      </c>
      <c r="L2696" s="53">
        <v>0.0</v>
      </c>
      <c r="M2696" s="2" t="s">
        <v>3369</v>
      </c>
      <c r="N2696" s="2" t="s">
        <v>3360</v>
      </c>
      <c r="O2696" s="55"/>
      <c r="AB2696" s="2" t="s">
        <v>164</v>
      </c>
      <c r="AC2696" s="2" t="s">
        <v>3361</v>
      </c>
      <c r="AD2696" s="2" t="s">
        <v>3362</v>
      </c>
      <c r="AE2696" s="2" t="s">
        <v>3363</v>
      </c>
      <c r="AF2696" s="93"/>
      <c r="AG2696" s="101" t="s">
        <v>3364</v>
      </c>
      <c r="AH2696" s="101" t="s">
        <v>3365</v>
      </c>
      <c r="AI2696" s="2">
        <v>0.0</v>
      </c>
      <c r="AJ2696" s="94">
        <v>0.0</v>
      </c>
      <c r="AK2696" s="94">
        <v>0.0</v>
      </c>
      <c r="AL2696" s="79"/>
      <c r="AM2696" s="2" t="s">
        <v>6208</v>
      </c>
    </row>
    <row r="2697">
      <c r="A2697" s="54">
        <v>46172.0</v>
      </c>
      <c r="B2697" s="54">
        <v>46173.0</v>
      </c>
      <c r="C2697" s="2" t="s">
        <v>178</v>
      </c>
      <c r="D2697" s="2" t="s">
        <v>146</v>
      </c>
      <c r="E2697" s="2" t="s">
        <v>256</v>
      </c>
      <c r="F2697" s="53">
        <v>0.0</v>
      </c>
      <c r="G2697" s="53">
        <v>0.0</v>
      </c>
      <c r="H2697" s="53">
        <v>0.0</v>
      </c>
      <c r="I2697" s="53">
        <v>0.019230769230769232</v>
      </c>
      <c r="J2697" s="53">
        <v>0.023865641455828653</v>
      </c>
      <c r="K2697" s="2" t="s">
        <v>180</v>
      </c>
      <c r="L2697" s="53">
        <v>0.6666666666666666</v>
      </c>
      <c r="M2697" s="2" t="s">
        <v>3369</v>
      </c>
      <c r="N2697" s="2" t="s">
        <v>3360</v>
      </c>
      <c r="O2697" s="55"/>
      <c r="AB2697" s="2" t="s">
        <v>164</v>
      </c>
      <c r="AC2697" s="2" t="s">
        <v>3361</v>
      </c>
      <c r="AD2697" s="2" t="s">
        <v>3362</v>
      </c>
      <c r="AE2697" s="2" t="s">
        <v>3363</v>
      </c>
      <c r="AF2697" s="93"/>
      <c r="AG2697" s="2" t="s">
        <v>3364</v>
      </c>
      <c r="AH2697" s="2" t="s">
        <v>3365</v>
      </c>
      <c r="AI2697" s="2">
        <v>0.0</v>
      </c>
      <c r="AJ2697" s="94">
        <v>5.695688420981671E-4</v>
      </c>
      <c r="AK2697" s="94">
        <v>3.6982248520710064E-4</v>
      </c>
      <c r="AL2697" s="79"/>
      <c r="AM2697" s="2" t="s">
        <v>6209</v>
      </c>
    </row>
    <row r="2698">
      <c r="A2698" s="54">
        <v>46172.0</v>
      </c>
      <c r="B2698" s="54">
        <v>46173.0</v>
      </c>
      <c r="C2698" s="2" t="s">
        <v>932</v>
      </c>
      <c r="D2698" s="2" t="s">
        <v>146</v>
      </c>
      <c r="E2698" s="2" t="s">
        <v>256</v>
      </c>
      <c r="F2698" s="53">
        <v>0.0</v>
      </c>
      <c r="G2698" s="53">
        <v>0.0</v>
      </c>
      <c r="H2698" s="53">
        <v>0.0</v>
      </c>
      <c r="I2698" s="53">
        <v>0.0</v>
      </c>
      <c r="J2698" s="53">
        <v>0.0024362278250168934</v>
      </c>
      <c r="K2698" s="2" t="s">
        <v>3531</v>
      </c>
      <c r="L2698" s="53">
        <v>0.0</v>
      </c>
      <c r="M2698" s="2" t="s">
        <v>3369</v>
      </c>
      <c r="N2698" s="2" t="s">
        <v>3360</v>
      </c>
      <c r="O2698" s="55"/>
      <c r="AB2698" s="2" t="s">
        <v>164</v>
      </c>
      <c r="AC2698" s="2" t="s">
        <v>3361</v>
      </c>
      <c r="AD2698" s="2" t="s">
        <v>3362</v>
      </c>
      <c r="AE2698" s="2" t="s">
        <v>3363</v>
      </c>
      <c r="AF2698" s="93"/>
      <c r="AG2698" s="2" t="s">
        <v>3364</v>
      </c>
      <c r="AH2698" s="2" t="s">
        <v>3365</v>
      </c>
      <c r="AI2698" s="2">
        <v>0.0</v>
      </c>
      <c r="AJ2698" s="94">
        <v>5.9352060153865425E-6</v>
      </c>
      <c r="AK2698" s="94">
        <v>0.0</v>
      </c>
      <c r="AL2698" s="79"/>
      <c r="AM2698" s="2" t="s">
        <v>6210</v>
      </c>
    </row>
    <row r="2699">
      <c r="A2699" s="54">
        <v>46172.0</v>
      </c>
      <c r="B2699" s="54">
        <v>46173.0</v>
      </c>
      <c r="C2699" s="2" t="s">
        <v>450</v>
      </c>
      <c r="D2699" s="2" t="s">
        <v>146</v>
      </c>
      <c r="E2699" s="2" t="s">
        <v>256</v>
      </c>
      <c r="F2699" s="53">
        <v>0.0</v>
      </c>
      <c r="G2699" s="53">
        <v>0.0</v>
      </c>
      <c r="H2699" s="53">
        <v>0.0</v>
      </c>
      <c r="I2699" s="53">
        <v>0.019230769230769232</v>
      </c>
      <c r="J2699" s="53">
        <v>0.006964058589281805</v>
      </c>
      <c r="K2699" s="2" t="s">
        <v>3531</v>
      </c>
      <c r="L2699" s="53">
        <v>0.0</v>
      </c>
      <c r="M2699" s="2" t="s">
        <v>3369</v>
      </c>
      <c r="N2699" s="2" t="s">
        <v>3360</v>
      </c>
      <c r="O2699" s="55"/>
      <c r="AB2699" s="2" t="s">
        <v>164</v>
      </c>
      <c r="AC2699" s="2" t="s">
        <v>3361</v>
      </c>
      <c r="AD2699" s="2" t="s">
        <v>3362</v>
      </c>
      <c r="AE2699" s="2" t="s">
        <v>3363</v>
      </c>
      <c r="AF2699" s="93"/>
      <c r="AG2699" s="2" t="s">
        <v>3364</v>
      </c>
      <c r="AH2699" s="2" t="s">
        <v>3365</v>
      </c>
      <c r="AI2699" s="2">
        <v>0.0</v>
      </c>
      <c r="AJ2699" s="94">
        <v>4.8498112034949686E-5</v>
      </c>
      <c r="AK2699" s="94">
        <v>3.6982248520710064E-4</v>
      </c>
      <c r="AL2699" s="79"/>
      <c r="AM2699" s="2" t="s">
        <v>6211</v>
      </c>
    </row>
    <row r="2700">
      <c r="A2700" s="54">
        <v>46172.0</v>
      </c>
      <c r="B2700" s="54">
        <v>46173.0</v>
      </c>
      <c r="C2700" s="2" t="s">
        <v>515</v>
      </c>
      <c r="D2700" s="2" t="s">
        <v>146</v>
      </c>
      <c r="E2700" s="2" t="s">
        <v>256</v>
      </c>
      <c r="F2700" s="53">
        <v>0.125</v>
      </c>
      <c r="G2700" s="53">
        <v>0.08333333333333333</v>
      </c>
      <c r="H2700" s="53">
        <v>0.04</v>
      </c>
      <c r="I2700" s="53">
        <v>0.019230769230769232</v>
      </c>
      <c r="J2700" s="53">
        <v>0.029331443060112233</v>
      </c>
      <c r="K2700" s="2" t="s">
        <v>256</v>
      </c>
      <c r="L2700" s="53">
        <v>1.0</v>
      </c>
      <c r="M2700" s="2" t="s">
        <v>3369</v>
      </c>
      <c r="N2700" s="2" t="s">
        <v>3360</v>
      </c>
      <c r="O2700" s="55"/>
      <c r="AB2700" s="2" t="s">
        <v>164</v>
      </c>
      <c r="AC2700" s="2" t="s">
        <v>3361</v>
      </c>
      <c r="AD2700" s="2" t="s">
        <v>3362</v>
      </c>
      <c r="AE2700" s="2" t="s">
        <v>3363</v>
      </c>
      <c r="AF2700" s="93"/>
      <c r="AG2700" s="2" t="s">
        <v>3364</v>
      </c>
      <c r="AH2700" s="2" t="s">
        <v>3365</v>
      </c>
      <c r="AI2700" s="2">
        <v>0.0</v>
      </c>
      <c r="AJ2700" s="94">
        <v>8.603335519886061E-4</v>
      </c>
      <c r="AK2700" s="94">
        <v>3.6982248520710064E-4</v>
      </c>
      <c r="AL2700" s="79"/>
      <c r="AM2700" s="2" t="s">
        <v>6212</v>
      </c>
    </row>
    <row r="2701">
      <c r="A2701" s="54">
        <v>46172.0</v>
      </c>
      <c r="B2701" s="54">
        <v>46173.0</v>
      </c>
      <c r="C2701" s="2" t="s">
        <v>1189</v>
      </c>
      <c r="D2701" s="2" t="s">
        <v>146</v>
      </c>
      <c r="E2701" s="2" t="s">
        <v>256</v>
      </c>
      <c r="F2701" s="53">
        <v>0.0</v>
      </c>
      <c r="G2701" s="53">
        <v>0.0</v>
      </c>
      <c r="H2701" s="53">
        <v>0.0</v>
      </c>
      <c r="I2701" s="53">
        <v>0.0</v>
      </c>
      <c r="J2701" s="53">
        <v>0.0</v>
      </c>
      <c r="K2701" s="2" t="s">
        <v>3531</v>
      </c>
      <c r="L2701" s="53">
        <v>0.0</v>
      </c>
      <c r="M2701" s="2" t="s">
        <v>3369</v>
      </c>
      <c r="N2701" s="2" t="s">
        <v>3360</v>
      </c>
      <c r="O2701" s="55"/>
      <c r="AB2701" s="2" t="s">
        <v>164</v>
      </c>
      <c r="AC2701" s="2" t="s">
        <v>3361</v>
      </c>
      <c r="AD2701" s="2" t="s">
        <v>3362</v>
      </c>
      <c r="AE2701" s="2" t="s">
        <v>3363</v>
      </c>
      <c r="AF2701" s="93"/>
      <c r="AG2701" s="101" t="s">
        <v>3364</v>
      </c>
      <c r="AH2701" s="101" t="s">
        <v>3365</v>
      </c>
      <c r="AI2701" s="2">
        <v>0.0</v>
      </c>
      <c r="AJ2701" s="94">
        <v>0.0</v>
      </c>
      <c r="AK2701" s="94">
        <v>0.0</v>
      </c>
      <c r="AL2701" s="79"/>
      <c r="AM2701" s="2" t="s">
        <v>6213</v>
      </c>
    </row>
    <row r="2702">
      <c r="A2702" s="54">
        <v>46173.0</v>
      </c>
      <c r="B2702" s="54">
        <v>46174.0</v>
      </c>
      <c r="C2702" s="2" t="s">
        <v>178</v>
      </c>
      <c r="D2702" s="2" t="s">
        <v>146</v>
      </c>
      <c r="E2702" s="2" t="s">
        <v>180</v>
      </c>
      <c r="F2702" s="53">
        <v>0.25</v>
      </c>
      <c r="G2702" s="53">
        <v>0.16666666666666666</v>
      </c>
      <c r="H2702" s="53">
        <v>0.08</v>
      </c>
      <c r="I2702" s="53">
        <v>0.057692307692307696</v>
      </c>
      <c r="J2702" s="53">
        <v>0.07395937967937283</v>
      </c>
      <c r="K2702" s="2" t="s">
        <v>180</v>
      </c>
      <c r="L2702" s="53">
        <v>0.6666666666666666</v>
      </c>
      <c r="M2702" s="2" t="s">
        <v>3369</v>
      </c>
      <c r="N2702" s="2" t="s">
        <v>3360</v>
      </c>
      <c r="O2702" s="55"/>
      <c r="AB2702" s="2" t="s">
        <v>164</v>
      </c>
      <c r="AC2702" s="2" t="s">
        <v>3361</v>
      </c>
      <c r="AD2702" s="2" t="s">
        <v>3362</v>
      </c>
      <c r="AE2702" s="2" t="s">
        <v>3363</v>
      </c>
      <c r="AF2702" s="93"/>
      <c r="AG2702" s="2" t="s">
        <v>3364</v>
      </c>
      <c r="AH2702" s="2" t="s">
        <v>3365</v>
      </c>
      <c r="AI2702" s="2">
        <v>0.0</v>
      </c>
      <c r="AJ2702" s="94">
        <v>0.005469989842557627</v>
      </c>
      <c r="AK2702" s="94">
        <v>0.003328402366863906</v>
      </c>
      <c r="AL2702" s="79"/>
      <c r="AM2702" s="2" t="s">
        <v>6214</v>
      </c>
    </row>
    <row r="2703">
      <c r="A2703" s="54">
        <v>46173.0</v>
      </c>
      <c r="B2703" s="54">
        <v>46174.0</v>
      </c>
      <c r="C2703" s="2" t="s">
        <v>932</v>
      </c>
      <c r="D2703" s="2" t="s">
        <v>146</v>
      </c>
      <c r="E2703" s="2" t="s">
        <v>180</v>
      </c>
      <c r="F2703" s="53">
        <v>0.0</v>
      </c>
      <c r="G2703" s="53">
        <v>0.0</v>
      </c>
      <c r="H2703" s="53">
        <v>0.0</v>
      </c>
      <c r="I2703" s="53">
        <v>0.0</v>
      </c>
      <c r="J2703" s="53">
        <v>0.0024175369542276514</v>
      </c>
      <c r="K2703" s="2" t="s">
        <v>3531</v>
      </c>
      <c r="L2703" s="53">
        <v>0.0</v>
      </c>
      <c r="M2703" s="2" t="s">
        <v>3369</v>
      </c>
      <c r="N2703" s="2" t="s">
        <v>3360</v>
      </c>
      <c r="O2703" s="55"/>
      <c r="AB2703" s="2" t="s">
        <v>164</v>
      </c>
      <c r="AC2703" s="2" t="s">
        <v>3361</v>
      </c>
      <c r="AD2703" s="2" t="s">
        <v>3362</v>
      </c>
      <c r="AE2703" s="2" t="s">
        <v>3363</v>
      </c>
      <c r="AF2703" s="93"/>
      <c r="AG2703" s="2" t="s">
        <v>3364</v>
      </c>
      <c r="AH2703" s="2" t="s">
        <v>3365</v>
      </c>
      <c r="AI2703" s="2">
        <v>0.0</v>
      </c>
      <c r="AJ2703" s="94">
        <v>5.84448492505631E-6</v>
      </c>
      <c r="AK2703" s="94">
        <v>0.0</v>
      </c>
      <c r="AL2703" s="79"/>
      <c r="AM2703" s="2" t="s">
        <v>6215</v>
      </c>
    </row>
    <row r="2704">
      <c r="A2704" s="54">
        <v>46173.0</v>
      </c>
      <c r="B2704" s="54">
        <v>46174.0</v>
      </c>
      <c r="C2704" s="2" t="s">
        <v>450</v>
      </c>
      <c r="D2704" s="2" t="s">
        <v>146</v>
      </c>
      <c r="E2704" s="2" t="s">
        <v>180</v>
      </c>
      <c r="F2704" s="53">
        <v>0.0</v>
      </c>
      <c r="G2704" s="53">
        <v>0.0</v>
      </c>
      <c r="H2704" s="53">
        <v>0.0</v>
      </c>
      <c r="I2704" s="53">
        <v>0.0</v>
      </c>
      <c r="J2704" s="53">
        <v>0.0014101569953768238</v>
      </c>
      <c r="K2704" s="2" t="s">
        <v>3531</v>
      </c>
      <c r="L2704" s="53">
        <v>0.0</v>
      </c>
      <c r="M2704" s="2" t="s">
        <v>3369</v>
      </c>
      <c r="N2704" s="2" t="s">
        <v>3360</v>
      </c>
      <c r="O2704" s="55"/>
      <c r="AB2704" s="2" t="s">
        <v>164</v>
      </c>
      <c r="AC2704" s="2" t="s">
        <v>3361</v>
      </c>
      <c r="AD2704" s="2" t="s">
        <v>3362</v>
      </c>
      <c r="AE2704" s="2" t="s">
        <v>3363</v>
      </c>
      <c r="AF2704" s="93"/>
      <c r="AG2704" s="2" t="s">
        <v>3364</v>
      </c>
      <c r="AH2704" s="2" t="s">
        <v>3365</v>
      </c>
      <c r="AI2704" s="2">
        <v>0.0</v>
      </c>
      <c r="AJ2704" s="94">
        <v>1.9885427516101914E-6</v>
      </c>
      <c r="AK2704" s="94">
        <v>0.0</v>
      </c>
      <c r="AL2704" s="79"/>
      <c r="AM2704" s="2" t="s">
        <v>6216</v>
      </c>
    </row>
    <row r="2705">
      <c r="A2705" s="54">
        <v>46173.0</v>
      </c>
      <c r="B2705" s="54">
        <v>46174.0</v>
      </c>
      <c r="C2705" s="2" t="s">
        <v>515</v>
      </c>
      <c r="D2705" s="2" t="s">
        <v>146</v>
      </c>
      <c r="E2705" s="2" t="s">
        <v>180</v>
      </c>
      <c r="F2705" s="53">
        <v>0.0</v>
      </c>
      <c r="G2705" s="53">
        <v>0.0</v>
      </c>
      <c r="H2705" s="53">
        <v>0.0</v>
      </c>
      <c r="I2705" s="53">
        <v>0.0</v>
      </c>
      <c r="J2705" s="53">
        <v>0.005525366843717956</v>
      </c>
      <c r="K2705" s="2" t="s">
        <v>256</v>
      </c>
      <c r="L2705" s="53">
        <v>1.0</v>
      </c>
      <c r="M2705" s="2" t="s">
        <v>3369</v>
      </c>
      <c r="N2705" s="2" t="s">
        <v>3360</v>
      </c>
      <c r="O2705" s="55"/>
      <c r="AB2705" s="2" t="s">
        <v>164</v>
      </c>
      <c r="AC2705" s="2" t="s">
        <v>3361</v>
      </c>
      <c r="AD2705" s="2" t="s">
        <v>3362</v>
      </c>
      <c r="AE2705" s="2" t="s">
        <v>3363</v>
      </c>
      <c r="AF2705" s="93"/>
      <c r="AG2705" s="2" t="s">
        <v>3364</v>
      </c>
      <c r="AH2705" s="2" t="s">
        <v>3365</v>
      </c>
      <c r="AI2705" s="2">
        <v>0.0</v>
      </c>
      <c r="AJ2705" s="94">
        <v>3.052967875765773E-5</v>
      </c>
      <c r="AK2705" s="94">
        <v>0.0</v>
      </c>
      <c r="AL2705" s="79"/>
      <c r="AM2705" s="2" t="s">
        <v>6217</v>
      </c>
    </row>
    <row r="2706">
      <c r="A2706" s="54">
        <v>46173.0</v>
      </c>
      <c r="B2706" s="54">
        <v>46174.0</v>
      </c>
      <c r="C2706" s="2" t="s">
        <v>1189</v>
      </c>
      <c r="D2706" s="2" t="s">
        <v>146</v>
      </c>
      <c r="E2706" s="2" t="s">
        <v>180</v>
      </c>
      <c r="F2706" s="53">
        <v>0.0</v>
      </c>
      <c r="G2706" s="53">
        <v>0.0</v>
      </c>
      <c r="H2706" s="53">
        <v>0.0</v>
      </c>
      <c r="I2706" s="53">
        <v>0.0</v>
      </c>
      <c r="J2706" s="53">
        <v>0.0</v>
      </c>
      <c r="K2706" s="2" t="s">
        <v>3531</v>
      </c>
      <c r="L2706" s="53">
        <v>0.0</v>
      </c>
      <c r="M2706" s="2" t="s">
        <v>3369</v>
      </c>
      <c r="N2706" s="2" t="s">
        <v>3360</v>
      </c>
      <c r="O2706" s="55"/>
      <c r="AB2706" s="2" t="s">
        <v>164</v>
      </c>
      <c r="AC2706" s="2" t="s">
        <v>3361</v>
      </c>
      <c r="AD2706" s="2" t="s">
        <v>3362</v>
      </c>
      <c r="AE2706" s="2" t="s">
        <v>3363</v>
      </c>
      <c r="AF2706" s="93"/>
      <c r="AG2706" s="101" t="s">
        <v>3364</v>
      </c>
      <c r="AH2706" s="101" t="s">
        <v>3365</v>
      </c>
      <c r="AI2706" s="2">
        <v>0.0</v>
      </c>
      <c r="AJ2706" s="94">
        <v>0.0</v>
      </c>
      <c r="AK2706" s="94">
        <v>0.0</v>
      </c>
      <c r="AL2706" s="79"/>
      <c r="AM2706" s="2" t="s">
        <v>6218</v>
      </c>
    </row>
    <row r="2707">
      <c r="A2707" s="54">
        <v>46174.0</v>
      </c>
      <c r="B2707" s="54">
        <v>46175.0</v>
      </c>
      <c r="C2707" s="2" t="s">
        <v>178</v>
      </c>
      <c r="D2707" s="2" t="s">
        <v>146</v>
      </c>
      <c r="E2707" s="2" t="s">
        <v>208</v>
      </c>
      <c r="F2707" s="53">
        <v>0.0</v>
      </c>
      <c r="G2707" s="53">
        <v>0.0</v>
      </c>
      <c r="H2707" s="53">
        <v>0.0</v>
      </c>
      <c r="I2707" s="53">
        <v>0.0</v>
      </c>
      <c r="J2707" s="53">
        <v>0.02031723222739648</v>
      </c>
      <c r="K2707" s="2" t="s">
        <v>180</v>
      </c>
      <c r="L2707" s="53">
        <v>0.6666666666666666</v>
      </c>
      <c r="M2707" s="2" t="s">
        <v>3369</v>
      </c>
      <c r="N2707" s="2" t="s">
        <v>3360</v>
      </c>
      <c r="O2707" s="55"/>
      <c r="AB2707" s="2" t="s">
        <v>153</v>
      </c>
      <c r="AC2707" s="2" t="s">
        <v>6219</v>
      </c>
      <c r="AD2707" s="2" t="s">
        <v>3362</v>
      </c>
      <c r="AE2707" s="2" t="s">
        <v>3363</v>
      </c>
      <c r="AF2707" s="93"/>
      <c r="AG2707" s="2" t="s">
        <v>3364</v>
      </c>
      <c r="AH2707" s="2" t="s">
        <v>3365</v>
      </c>
      <c r="AI2707" s="2">
        <v>1.0</v>
      </c>
      <c r="AJ2707" s="94">
        <v>0.959778325470589</v>
      </c>
      <c r="AK2707" s="94">
        <v>1.0</v>
      </c>
      <c r="AL2707" s="79"/>
      <c r="AM2707" s="2" t="s">
        <v>6220</v>
      </c>
    </row>
    <row r="2708">
      <c r="A2708" s="54">
        <v>46174.0</v>
      </c>
      <c r="B2708" s="54">
        <v>46175.0</v>
      </c>
      <c r="C2708" s="2" t="s">
        <v>932</v>
      </c>
      <c r="D2708" s="2" t="s">
        <v>146</v>
      </c>
      <c r="E2708" s="2" t="s">
        <v>208</v>
      </c>
      <c r="F2708" s="53">
        <v>0.0</v>
      </c>
      <c r="G2708" s="53">
        <v>0.08333333333333333</v>
      </c>
      <c r="H2708" s="53">
        <v>0.04</v>
      </c>
      <c r="I2708" s="53">
        <v>0.019230769230769232</v>
      </c>
      <c r="J2708" s="53">
        <v>0.019594977672055765</v>
      </c>
      <c r="K2708" s="2" t="s">
        <v>3531</v>
      </c>
      <c r="L2708" s="53">
        <v>0.0</v>
      </c>
      <c r="M2708" s="2" t="s">
        <v>3369</v>
      </c>
      <c r="N2708" s="2" t="s">
        <v>3360</v>
      </c>
      <c r="O2708" s="55"/>
      <c r="AB2708" s="2" t="s">
        <v>153</v>
      </c>
      <c r="AC2708" s="2" t="s">
        <v>3611</v>
      </c>
      <c r="AD2708" s="2" t="s">
        <v>5026</v>
      </c>
      <c r="AE2708" s="2" t="s">
        <v>3363</v>
      </c>
      <c r="AF2708" s="93"/>
      <c r="AG2708" s="2" t="s">
        <v>3364</v>
      </c>
      <c r="AH2708" s="2" t="s">
        <v>3365</v>
      </c>
      <c r="AI2708" s="2">
        <v>1.0</v>
      </c>
      <c r="AJ2708" s="94">
        <v>0.9611940078058568</v>
      </c>
      <c r="AK2708" s="94">
        <v>0.9619082840236686</v>
      </c>
      <c r="AL2708" s="79"/>
      <c r="AM2708" s="2" t="s">
        <v>6221</v>
      </c>
    </row>
    <row r="2709">
      <c r="A2709" s="54">
        <v>46174.0</v>
      </c>
      <c r="B2709" s="54">
        <v>46175.0</v>
      </c>
      <c r="C2709" s="2" t="s">
        <v>450</v>
      </c>
      <c r="D2709" s="2" t="s">
        <v>146</v>
      </c>
      <c r="E2709" s="2" t="s">
        <v>208</v>
      </c>
      <c r="F2709" s="53">
        <v>0.0</v>
      </c>
      <c r="G2709" s="53">
        <v>0.0</v>
      </c>
      <c r="H2709" s="53">
        <v>0.0</v>
      </c>
      <c r="I2709" s="53">
        <v>0.0</v>
      </c>
      <c r="J2709" s="53">
        <v>0.001399338195130607</v>
      </c>
      <c r="K2709" s="2" t="s">
        <v>3531</v>
      </c>
      <c r="L2709" s="53">
        <v>0.0</v>
      </c>
      <c r="M2709" s="2" t="s">
        <v>3369</v>
      </c>
      <c r="N2709" s="2" t="s">
        <v>3360</v>
      </c>
      <c r="O2709" s="55"/>
      <c r="AB2709" s="2" t="s">
        <v>164</v>
      </c>
      <c r="AC2709" s="2" t="s">
        <v>3361</v>
      </c>
      <c r="AD2709" s="2" t="s">
        <v>3362</v>
      </c>
      <c r="AE2709" s="2" t="s">
        <v>3363</v>
      </c>
      <c r="AF2709" s="93"/>
      <c r="AG2709" s="2" t="s">
        <v>3364</v>
      </c>
      <c r="AH2709" s="2" t="s">
        <v>3365</v>
      </c>
      <c r="AI2709" s="2">
        <v>0.0</v>
      </c>
      <c r="AJ2709" s="94">
        <v>1.9581473843513847E-6</v>
      </c>
      <c r="AK2709" s="94">
        <v>0.0</v>
      </c>
      <c r="AL2709" s="79"/>
      <c r="AM2709" s="2" t="s">
        <v>6222</v>
      </c>
    </row>
    <row r="2710">
      <c r="A2710" s="54">
        <v>46174.0</v>
      </c>
      <c r="B2710" s="54">
        <v>46175.0</v>
      </c>
      <c r="C2710" s="2" t="s">
        <v>515</v>
      </c>
      <c r="D2710" s="2" t="s">
        <v>146</v>
      </c>
      <c r="E2710" s="2" t="s">
        <v>208</v>
      </c>
      <c r="F2710" s="53">
        <v>0.0</v>
      </c>
      <c r="G2710" s="53">
        <v>0.0</v>
      </c>
      <c r="H2710" s="53">
        <v>0.0</v>
      </c>
      <c r="I2710" s="53">
        <v>0.0</v>
      </c>
      <c r="J2710" s="53">
        <v>0.005482975932376002</v>
      </c>
      <c r="K2710" s="2" t="s">
        <v>256</v>
      </c>
      <c r="L2710" s="53">
        <v>1.0</v>
      </c>
      <c r="M2710" s="2" t="s">
        <v>3369</v>
      </c>
      <c r="N2710" s="2" t="s">
        <v>3360</v>
      </c>
      <c r="O2710" s="55"/>
      <c r="AB2710" s="2" t="s">
        <v>164</v>
      </c>
      <c r="AC2710" s="2" t="s">
        <v>3361</v>
      </c>
      <c r="AD2710" s="2" t="s">
        <v>3362</v>
      </c>
      <c r="AE2710" s="2" t="s">
        <v>3363</v>
      </c>
      <c r="AF2710" s="93"/>
      <c r="AG2710" s="2" t="s">
        <v>3364</v>
      </c>
      <c r="AH2710" s="2" t="s">
        <v>3365</v>
      </c>
      <c r="AI2710" s="2">
        <v>0.0</v>
      </c>
      <c r="AJ2710" s="94">
        <v>3.006302507501449E-5</v>
      </c>
      <c r="AK2710" s="94">
        <v>0.0</v>
      </c>
      <c r="AL2710" s="79"/>
      <c r="AM2710" s="2" t="s">
        <v>6223</v>
      </c>
    </row>
    <row r="2711">
      <c r="A2711" s="54">
        <v>46174.0</v>
      </c>
      <c r="B2711" s="54">
        <v>46175.0</v>
      </c>
      <c r="C2711" s="2" t="s">
        <v>1189</v>
      </c>
      <c r="D2711" s="2" t="s">
        <v>146</v>
      </c>
      <c r="E2711" s="2" t="s">
        <v>208</v>
      </c>
      <c r="F2711" s="53">
        <v>0.0</v>
      </c>
      <c r="G2711" s="53">
        <v>0.0</v>
      </c>
      <c r="H2711" s="53">
        <v>0.0</v>
      </c>
      <c r="I2711" s="53">
        <v>0.0</v>
      </c>
      <c r="J2711" s="53">
        <v>0.0</v>
      </c>
      <c r="K2711" s="2" t="s">
        <v>3531</v>
      </c>
      <c r="L2711" s="53">
        <v>0.0</v>
      </c>
      <c r="M2711" s="2" t="s">
        <v>3369</v>
      </c>
      <c r="N2711" s="2" t="s">
        <v>3360</v>
      </c>
      <c r="O2711" s="55"/>
      <c r="AB2711" s="2" t="s">
        <v>164</v>
      </c>
      <c r="AC2711" s="2" t="s">
        <v>3361</v>
      </c>
      <c r="AD2711" s="2" t="s">
        <v>3362</v>
      </c>
      <c r="AE2711" s="2" t="s">
        <v>3363</v>
      </c>
      <c r="AF2711" s="93"/>
      <c r="AG2711" s="101" t="s">
        <v>3364</v>
      </c>
      <c r="AH2711" s="101" t="s">
        <v>3365</v>
      </c>
      <c r="AI2711" s="2">
        <v>0.0</v>
      </c>
      <c r="AJ2711" s="94">
        <v>0.0</v>
      </c>
      <c r="AK2711" s="94">
        <v>0.0</v>
      </c>
      <c r="AL2711" s="79"/>
      <c r="AM2711" s="2" t="s">
        <v>6224</v>
      </c>
    </row>
    <row r="2712">
      <c r="A2712" s="54">
        <v>46175.0</v>
      </c>
      <c r="B2712" s="54">
        <v>46176.0</v>
      </c>
      <c r="C2712" s="2" t="s">
        <v>178</v>
      </c>
      <c r="D2712" s="2" t="s">
        <v>146</v>
      </c>
      <c r="E2712" s="2" t="s">
        <v>303</v>
      </c>
      <c r="F2712" s="53">
        <v>0.0</v>
      </c>
      <c r="G2712" s="53">
        <v>0.0</v>
      </c>
      <c r="H2712" s="53">
        <v>0.0</v>
      </c>
      <c r="I2712" s="53">
        <v>0.019230769230769232</v>
      </c>
      <c r="J2712" s="53">
        <v>0.03125530178507683</v>
      </c>
      <c r="K2712" s="2" t="s">
        <v>180</v>
      </c>
      <c r="L2712" s="53">
        <v>0.5</v>
      </c>
      <c r="M2712" s="2" t="s">
        <v>3369</v>
      </c>
      <c r="N2712" s="2" t="s">
        <v>3360</v>
      </c>
      <c r="O2712" s="55"/>
      <c r="AB2712" s="2" t="s">
        <v>164</v>
      </c>
      <c r="AC2712" s="2" t="s">
        <v>3361</v>
      </c>
      <c r="AD2712" s="2" t="s">
        <v>3362</v>
      </c>
      <c r="AE2712" s="2" t="s">
        <v>3363</v>
      </c>
      <c r="AF2712" s="93"/>
      <c r="AG2712" s="2" t="s">
        <v>3364</v>
      </c>
      <c r="AH2712" s="2" t="s">
        <v>3365</v>
      </c>
      <c r="AI2712" s="2">
        <v>0.0</v>
      </c>
      <c r="AJ2712" s="94">
        <v>9.768938896762267E-4</v>
      </c>
      <c r="AK2712" s="94">
        <v>3.6982248520710064E-4</v>
      </c>
      <c r="AL2712" s="79"/>
      <c r="AM2712" s="2" t="s">
        <v>6225</v>
      </c>
    </row>
    <row r="2713">
      <c r="A2713" s="54">
        <v>46175.0</v>
      </c>
      <c r="B2713" s="54">
        <v>46176.0</v>
      </c>
      <c r="C2713" s="2" t="s">
        <v>932</v>
      </c>
      <c r="D2713" s="2" t="s">
        <v>146</v>
      </c>
      <c r="E2713" s="2" t="s">
        <v>303</v>
      </c>
      <c r="F2713" s="53">
        <v>0.0</v>
      </c>
      <c r="G2713" s="53">
        <v>0.0</v>
      </c>
      <c r="H2713" s="53">
        <v>0.0</v>
      </c>
      <c r="I2713" s="53">
        <v>0.0</v>
      </c>
      <c r="J2713" s="53">
        <v>0.002380584304592139</v>
      </c>
      <c r="K2713" s="2" t="s">
        <v>3531</v>
      </c>
      <c r="L2713" s="53">
        <v>0.0</v>
      </c>
      <c r="M2713" s="2" t="s">
        <v>3369</v>
      </c>
      <c r="N2713" s="2" t="s">
        <v>3360</v>
      </c>
      <c r="O2713" s="55"/>
      <c r="AB2713" s="2" t="s">
        <v>164</v>
      </c>
      <c r="AC2713" s="2" t="s">
        <v>3361</v>
      </c>
      <c r="AD2713" s="2" t="s">
        <v>3362</v>
      </c>
      <c r="AE2713" s="2" t="s">
        <v>3363</v>
      </c>
      <c r="AF2713" s="93"/>
      <c r="AG2713" s="2" t="s">
        <v>3364</v>
      </c>
      <c r="AH2713" s="2" t="s">
        <v>3365</v>
      </c>
      <c r="AI2713" s="2">
        <v>0.0</v>
      </c>
      <c r="AJ2713" s="94">
        <v>5.667181631270439E-6</v>
      </c>
      <c r="AK2713" s="94">
        <v>0.0</v>
      </c>
      <c r="AL2713" s="79"/>
      <c r="AM2713" s="2" t="s">
        <v>6226</v>
      </c>
    </row>
    <row r="2714">
      <c r="A2714" s="54">
        <v>46175.0</v>
      </c>
      <c r="B2714" s="54">
        <v>46176.0</v>
      </c>
      <c r="C2714" s="2" t="s">
        <v>450</v>
      </c>
      <c r="D2714" s="2" t="s">
        <v>146</v>
      </c>
      <c r="E2714" s="2" t="s">
        <v>303</v>
      </c>
      <c r="F2714" s="53">
        <v>0.0</v>
      </c>
      <c r="G2714" s="53">
        <v>0.0</v>
      </c>
      <c r="H2714" s="53">
        <v>0.0</v>
      </c>
      <c r="I2714" s="53">
        <v>0.0</v>
      </c>
      <c r="J2714" s="53">
        <v>0.0013886023973012493</v>
      </c>
      <c r="K2714" s="2" t="s">
        <v>3531</v>
      </c>
      <c r="L2714" s="53">
        <v>0.0</v>
      </c>
      <c r="M2714" s="2" t="s">
        <v>3369</v>
      </c>
      <c r="N2714" s="2" t="s">
        <v>3360</v>
      </c>
      <c r="O2714" s="55"/>
      <c r="AB2714" s="2" t="s">
        <v>164</v>
      </c>
      <c r="AC2714" s="2" t="s">
        <v>3361</v>
      </c>
      <c r="AD2714" s="2" t="s">
        <v>3362</v>
      </c>
      <c r="AE2714" s="2" t="s">
        <v>3363</v>
      </c>
      <c r="AF2714" s="93"/>
      <c r="AG2714" s="2" t="s">
        <v>3364</v>
      </c>
      <c r="AH2714" s="2" t="s">
        <v>3365</v>
      </c>
      <c r="AI2714" s="2">
        <v>0.0</v>
      </c>
      <c r="AJ2714" s="94">
        <v>1.9282166177907765E-6</v>
      </c>
      <c r="AK2714" s="94">
        <v>0.0</v>
      </c>
      <c r="AL2714" s="79"/>
      <c r="AM2714" s="2" t="s">
        <v>6227</v>
      </c>
    </row>
    <row r="2715">
      <c r="A2715" s="54">
        <v>46175.0</v>
      </c>
      <c r="B2715" s="54">
        <v>46176.0</v>
      </c>
      <c r="C2715" s="2" t="s">
        <v>515</v>
      </c>
      <c r="D2715" s="2" t="s">
        <v>146</v>
      </c>
      <c r="E2715" s="2" t="s">
        <v>303</v>
      </c>
      <c r="F2715" s="53">
        <v>0.0</v>
      </c>
      <c r="G2715" s="53">
        <v>0.0</v>
      </c>
      <c r="H2715" s="53">
        <v>0.0</v>
      </c>
      <c r="I2715" s="53">
        <v>0.0</v>
      </c>
      <c r="J2715" s="53">
        <v>0.005440910246383826</v>
      </c>
      <c r="K2715" s="2" t="s">
        <v>256</v>
      </c>
      <c r="L2715" s="53">
        <v>1.0</v>
      </c>
      <c r="M2715" s="2" t="s">
        <v>3369</v>
      </c>
      <c r="N2715" s="2" t="s">
        <v>3360</v>
      </c>
      <c r="O2715" s="55"/>
      <c r="AB2715" s="2" t="s">
        <v>164</v>
      </c>
      <c r="AC2715" s="2" t="s">
        <v>3361</v>
      </c>
      <c r="AD2715" s="2" t="s">
        <v>3362</v>
      </c>
      <c r="AE2715" s="2" t="s">
        <v>3363</v>
      </c>
      <c r="AF2715" s="93"/>
      <c r="AG2715" s="2" t="s">
        <v>3364</v>
      </c>
      <c r="AH2715" s="2" t="s">
        <v>3365</v>
      </c>
      <c r="AI2715" s="2">
        <v>0.0</v>
      </c>
      <c r="AJ2715" s="94">
        <v>2.9603504309204505E-5</v>
      </c>
      <c r="AK2715" s="94">
        <v>0.0</v>
      </c>
      <c r="AL2715" s="79"/>
      <c r="AM2715" s="2" t="s">
        <v>6228</v>
      </c>
    </row>
    <row r="2716">
      <c r="A2716" s="54">
        <v>46175.0</v>
      </c>
      <c r="B2716" s="54">
        <v>46176.0</v>
      </c>
      <c r="C2716" s="2" t="s">
        <v>1189</v>
      </c>
      <c r="D2716" s="2" t="s">
        <v>146</v>
      </c>
      <c r="E2716" s="2" t="s">
        <v>303</v>
      </c>
      <c r="F2716" s="53">
        <v>0.0</v>
      </c>
      <c r="G2716" s="53">
        <v>0.0</v>
      </c>
      <c r="H2716" s="53">
        <v>0.0</v>
      </c>
      <c r="I2716" s="53">
        <v>0.0</v>
      </c>
      <c r="J2716" s="53">
        <v>0.0</v>
      </c>
      <c r="K2716" s="2" t="s">
        <v>3531</v>
      </c>
      <c r="L2716" s="53">
        <v>0.0</v>
      </c>
      <c r="M2716" s="2" t="s">
        <v>3369</v>
      </c>
      <c r="N2716" s="2" t="s">
        <v>3360</v>
      </c>
      <c r="O2716" s="55"/>
      <c r="AB2716" s="2" t="s">
        <v>164</v>
      </c>
      <c r="AC2716" s="2" t="s">
        <v>3361</v>
      </c>
      <c r="AD2716" s="2" t="s">
        <v>3362</v>
      </c>
      <c r="AE2716" s="2" t="s">
        <v>3363</v>
      </c>
      <c r="AF2716" s="93"/>
      <c r="AG2716" s="101" t="s">
        <v>3364</v>
      </c>
      <c r="AH2716" s="101" t="s">
        <v>3365</v>
      </c>
      <c r="AI2716" s="2">
        <v>0.0</v>
      </c>
      <c r="AJ2716" s="94">
        <v>0.0</v>
      </c>
      <c r="AK2716" s="94">
        <v>0.0</v>
      </c>
      <c r="AL2716" s="79"/>
      <c r="AM2716" s="2" t="s">
        <v>6229</v>
      </c>
    </row>
    <row r="2717">
      <c r="A2717" s="54">
        <v>46176.0</v>
      </c>
      <c r="B2717" s="54">
        <v>46177.0</v>
      </c>
      <c r="C2717" s="2" t="s">
        <v>178</v>
      </c>
      <c r="D2717" s="2" t="s">
        <v>146</v>
      </c>
      <c r="E2717" s="2" t="s">
        <v>148</v>
      </c>
      <c r="F2717" s="53">
        <v>0.0</v>
      </c>
      <c r="G2717" s="53">
        <v>0.0</v>
      </c>
      <c r="H2717" s="53">
        <v>0.04</v>
      </c>
      <c r="I2717" s="53">
        <v>0.019230769230769232</v>
      </c>
      <c r="J2717" s="53">
        <v>0.03767359831622469</v>
      </c>
      <c r="K2717" s="2" t="s">
        <v>180</v>
      </c>
      <c r="L2717" s="53">
        <v>0.5</v>
      </c>
      <c r="M2717" s="2" t="s">
        <v>3369</v>
      </c>
      <c r="N2717" s="2" t="s">
        <v>3360</v>
      </c>
      <c r="O2717" s="55"/>
      <c r="AB2717" s="2" t="s">
        <v>164</v>
      </c>
      <c r="AC2717" s="2" t="s">
        <v>3361</v>
      </c>
      <c r="AD2717" s="2" t="s">
        <v>3362</v>
      </c>
      <c r="AE2717" s="2" t="s">
        <v>3363</v>
      </c>
      <c r="AF2717" s="93"/>
      <c r="AG2717" s="2" t="s">
        <v>3364</v>
      </c>
      <c r="AH2717" s="2" t="s">
        <v>3365</v>
      </c>
      <c r="AI2717" s="2">
        <v>0.0</v>
      </c>
      <c r="AJ2717" s="94">
        <v>0.0014193000100922476</v>
      </c>
      <c r="AK2717" s="94">
        <v>3.6982248520710064E-4</v>
      </c>
      <c r="AL2717" s="79"/>
      <c r="AM2717" s="2" t="s">
        <v>6230</v>
      </c>
    </row>
    <row r="2718">
      <c r="A2718" s="54">
        <v>46176.0</v>
      </c>
      <c r="B2718" s="54">
        <v>46177.0</v>
      </c>
      <c r="C2718" s="2" t="s">
        <v>932</v>
      </c>
      <c r="D2718" s="2" t="s">
        <v>146</v>
      </c>
      <c r="E2718" s="2" t="s">
        <v>148</v>
      </c>
      <c r="F2718" s="53">
        <v>0.0</v>
      </c>
      <c r="G2718" s="53">
        <v>0.0</v>
      </c>
      <c r="H2718" s="53">
        <v>0.0</v>
      </c>
      <c r="I2718" s="53">
        <v>0.0</v>
      </c>
      <c r="J2718" s="53">
        <v>0.002362320333881715</v>
      </c>
      <c r="K2718" s="2" t="s">
        <v>3531</v>
      </c>
      <c r="L2718" s="53">
        <v>0.0</v>
      </c>
      <c r="M2718" s="2" t="s">
        <v>3369</v>
      </c>
      <c r="N2718" s="2" t="s">
        <v>3360</v>
      </c>
      <c r="O2718" s="55"/>
      <c r="AB2718" s="2" t="s">
        <v>164</v>
      </c>
      <c r="AC2718" s="2" t="s">
        <v>3361</v>
      </c>
      <c r="AD2718" s="2" t="s">
        <v>3362</v>
      </c>
      <c r="AE2718" s="2" t="s">
        <v>3363</v>
      </c>
      <c r="AF2718" s="93"/>
      <c r="AG2718" s="2" t="s">
        <v>3364</v>
      </c>
      <c r="AH2718" s="2" t="s">
        <v>3365</v>
      </c>
      <c r="AI2718" s="2">
        <v>0.0</v>
      </c>
      <c r="AJ2718" s="94">
        <v>5.580557359871018E-6</v>
      </c>
      <c r="AK2718" s="94">
        <v>0.0</v>
      </c>
      <c r="AL2718" s="79"/>
      <c r="AM2718" s="2" t="s">
        <v>6231</v>
      </c>
    </row>
    <row r="2719">
      <c r="A2719" s="54">
        <v>46176.0</v>
      </c>
      <c r="B2719" s="54">
        <v>46177.0</v>
      </c>
      <c r="C2719" s="2" t="s">
        <v>450</v>
      </c>
      <c r="D2719" s="2" t="s">
        <v>146</v>
      </c>
      <c r="E2719" s="2" t="s">
        <v>148</v>
      </c>
      <c r="F2719" s="53">
        <v>0.0</v>
      </c>
      <c r="G2719" s="53">
        <v>0.0</v>
      </c>
      <c r="H2719" s="53">
        <v>0.0</v>
      </c>
      <c r="I2719" s="53">
        <v>0.0</v>
      </c>
      <c r="J2719" s="53">
        <v>0.0013779489650897485</v>
      </c>
      <c r="K2719" s="2" t="s">
        <v>3531</v>
      </c>
      <c r="L2719" s="53">
        <v>0.0</v>
      </c>
      <c r="M2719" s="2" t="s">
        <v>3369</v>
      </c>
      <c r="N2719" s="2" t="s">
        <v>3360</v>
      </c>
      <c r="O2719" s="55"/>
      <c r="AB2719" s="2" t="s">
        <v>164</v>
      </c>
      <c r="AC2719" s="2" t="s">
        <v>3361</v>
      </c>
      <c r="AD2719" s="2" t="s">
        <v>3362</v>
      </c>
      <c r="AE2719" s="2" t="s">
        <v>3363</v>
      </c>
      <c r="AF2719" s="93"/>
      <c r="AG2719" s="2" t="s">
        <v>3364</v>
      </c>
      <c r="AH2719" s="2" t="s">
        <v>3365</v>
      </c>
      <c r="AI2719" s="2">
        <v>0.0</v>
      </c>
      <c r="AJ2719" s="94">
        <v>1.8987433503919089E-6</v>
      </c>
      <c r="AK2719" s="94">
        <v>0.0</v>
      </c>
      <c r="AL2719" s="79"/>
      <c r="AM2719" s="2" t="s">
        <v>6232</v>
      </c>
    </row>
    <row r="2720">
      <c r="A2720" s="54">
        <v>46176.0</v>
      </c>
      <c r="B2720" s="54">
        <v>46177.0</v>
      </c>
      <c r="C2720" s="2" t="s">
        <v>515</v>
      </c>
      <c r="D2720" s="2" t="s">
        <v>146</v>
      </c>
      <c r="E2720" s="2" t="s">
        <v>148</v>
      </c>
      <c r="F2720" s="53">
        <v>0.0</v>
      </c>
      <c r="G2720" s="53">
        <v>0.0</v>
      </c>
      <c r="H2720" s="53">
        <v>0.04</v>
      </c>
      <c r="I2720" s="53">
        <v>0.019230769230769232</v>
      </c>
      <c r="J2720" s="53">
        <v>0.015428977085246945</v>
      </c>
      <c r="K2720" s="2" t="s">
        <v>256</v>
      </c>
      <c r="L2720" s="53">
        <v>1.0</v>
      </c>
      <c r="M2720" s="2" t="s">
        <v>3369</v>
      </c>
      <c r="N2720" s="2" t="s">
        <v>3360</v>
      </c>
      <c r="O2720" s="55"/>
      <c r="AB2720" s="2" t="s">
        <v>164</v>
      </c>
      <c r="AC2720" s="2" t="s">
        <v>3361</v>
      </c>
      <c r="AD2720" s="2" t="s">
        <v>3362</v>
      </c>
      <c r="AE2720" s="2" t="s">
        <v>3363</v>
      </c>
      <c r="AF2720" s="93"/>
      <c r="AG2720" s="2" t="s">
        <v>3364</v>
      </c>
      <c r="AH2720" s="2" t="s">
        <v>3365</v>
      </c>
      <c r="AI2720" s="2">
        <v>0.0</v>
      </c>
      <c r="AJ2720" s="94">
        <v>2.380533338970753E-4</v>
      </c>
      <c r="AK2720" s="94">
        <v>3.6982248520710064E-4</v>
      </c>
      <c r="AL2720" s="79"/>
      <c r="AM2720" s="2" t="s">
        <v>6233</v>
      </c>
    </row>
    <row r="2721">
      <c r="A2721" s="54">
        <v>46176.0</v>
      </c>
      <c r="B2721" s="54">
        <v>46177.0</v>
      </c>
      <c r="C2721" s="2" t="s">
        <v>1189</v>
      </c>
      <c r="D2721" s="2" t="s">
        <v>146</v>
      </c>
      <c r="E2721" s="2" t="s">
        <v>148</v>
      </c>
      <c r="F2721" s="53">
        <v>0.0</v>
      </c>
      <c r="G2721" s="53">
        <v>0.0</v>
      </c>
      <c r="H2721" s="53">
        <v>0.0</v>
      </c>
      <c r="I2721" s="53">
        <v>0.0</v>
      </c>
      <c r="J2721" s="53">
        <v>0.0</v>
      </c>
      <c r="K2721" s="2" t="s">
        <v>3531</v>
      </c>
      <c r="L2721" s="53">
        <v>0.0</v>
      </c>
      <c r="M2721" s="2" t="s">
        <v>3369</v>
      </c>
      <c r="N2721" s="2" t="s">
        <v>3360</v>
      </c>
      <c r="O2721" s="55"/>
      <c r="AB2721" s="2" t="s">
        <v>164</v>
      </c>
      <c r="AC2721" s="2" t="s">
        <v>3361</v>
      </c>
      <c r="AD2721" s="2" t="s">
        <v>3362</v>
      </c>
      <c r="AE2721" s="2" t="s">
        <v>3363</v>
      </c>
      <c r="AF2721" s="93"/>
      <c r="AG2721" s="101" t="s">
        <v>3364</v>
      </c>
      <c r="AH2721" s="101" t="s">
        <v>3365</v>
      </c>
      <c r="AI2721" s="2">
        <v>0.0</v>
      </c>
      <c r="AJ2721" s="94">
        <v>0.0</v>
      </c>
      <c r="AK2721" s="94">
        <v>0.0</v>
      </c>
      <c r="AL2721" s="79"/>
      <c r="AM2721" s="2" t="s">
        <v>6234</v>
      </c>
    </row>
    <row r="2722">
      <c r="A2722" s="54">
        <v>46177.0</v>
      </c>
      <c r="B2722" s="54">
        <v>46178.0</v>
      </c>
      <c r="C2722" s="2" t="s">
        <v>178</v>
      </c>
      <c r="D2722" s="2" t="s">
        <v>146</v>
      </c>
      <c r="E2722" s="2" t="s">
        <v>196</v>
      </c>
      <c r="F2722" s="53">
        <v>0.0</v>
      </c>
      <c r="G2722" s="53">
        <v>0.0</v>
      </c>
      <c r="H2722" s="53">
        <v>0.12</v>
      </c>
      <c r="I2722" s="53">
        <v>0.057692307692307696</v>
      </c>
      <c r="J2722" s="53">
        <v>0.055271490509309074</v>
      </c>
      <c r="K2722" s="2" t="s">
        <v>180</v>
      </c>
      <c r="L2722" s="53">
        <v>0.5</v>
      </c>
      <c r="M2722" s="2" t="s">
        <v>3369</v>
      </c>
      <c r="N2722" s="2" t="s">
        <v>3360</v>
      </c>
      <c r="O2722" s="55"/>
      <c r="AB2722" s="2" t="s">
        <v>164</v>
      </c>
      <c r="AC2722" s="2" t="s">
        <v>3361</v>
      </c>
      <c r="AD2722" s="2" t="s">
        <v>3362</v>
      </c>
      <c r="AE2722" s="2" t="s">
        <v>3363</v>
      </c>
      <c r="AF2722" s="93"/>
      <c r="AG2722" s="2" t="s">
        <v>3364</v>
      </c>
      <c r="AH2722" s="2" t="s">
        <v>3365</v>
      </c>
      <c r="AI2722" s="2">
        <v>0.0</v>
      </c>
      <c r="AJ2722" s="94">
        <v>0.003054937663120643</v>
      </c>
      <c r="AK2722" s="94">
        <v>0.003328402366863906</v>
      </c>
      <c r="AL2722" s="79"/>
      <c r="AM2722" s="2" t="s">
        <v>6235</v>
      </c>
    </row>
    <row r="2723">
      <c r="A2723" s="54">
        <v>46177.0</v>
      </c>
      <c r="B2723" s="54">
        <v>46178.0</v>
      </c>
      <c r="C2723" s="2" t="s">
        <v>932</v>
      </c>
      <c r="D2723" s="2" t="s">
        <v>146</v>
      </c>
      <c r="E2723" s="2" t="s">
        <v>196</v>
      </c>
      <c r="F2723" s="53">
        <v>0.0</v>
      </c>
      <c r="G2723" s="53">
        <v>0.0</v>
      </c>
      <c r="H2723" s="53">
        <v>0.0</v>
      </c>
      <c r="I2723" s="53">
        <v>0.0</v>
      </c>
      <c r="J2723" s="53">
        <v>0.002344196485336033</v>
      </c>
      <c r="K2723" s="2" t="s">
        <v>3531</v>
      </c>
      <c r="L2723" s="53">
        <v>0.0</v>
      </c>
      <c r="M2723" s="2" t="s">
        <v>3369</v>
      </c>
      <c r="N2723" s="2" t="s">
        <v>3360</v>
      </c>
      <c r="O2723" s="55"/>
      <c r="AB2723" s="2" t="s">
        <v>164</v>
      </c>
      <c r="AC2723" s="2" t="s">
        <v>3361</v>
      </c>
      <c r="AD2723" s="2" t="s">
        <v>3362</v>
      </c>
      <c r="AE2723" s="2" t="s">
        <v>3363</v>
      </c>
      <c r="AF2723" s="93"/>
      <c r="AG2723" s="2" t="s">
        <v>3364</v>
      </c>
      <c r="AH2723" s="2" t="s">
        <v>3365</v>
      </c>
      <c r="AI2723" s="2">
        <v>0.0</v>
      </c>
      <c r="AJ2723" s="94">
        <v>5.495257161861809E-6</v>
      </c>
      <c r="AK2723" s="94">
        <v>0.0</v>
      </c>
      <c r="AL2723" s="79"/>
      <c r="AM2723" s="2" t="s">
        <v>6236</v>
      </c>
    </row>
    <row r="2724">
      <c r="A2724" s="54">
        <v>46177.0</v>
      </c>
      <c r="B2724" s="54">
        <v>46178.0</v>
      </c>
      <c r="C2724" s="2" t="s">
        <v>450</v>
      </c>
      <c r="D2724" s="2" t="s">
        <v>146</v>
      </c>
      <c r="E2724" s="2" t="s">
        <v>196</v>
      </c>
      <c r="F2724" s="53">
        <v>0.0</v>
      </c>
      <c r="G2724" s="53">
        <v>0.0</v>
      </c>
      <c r="H2724" s="53">
        <v>0.0</v>
      </c>
      <c r="I2724" s="53">
        <v>0.019230769230769232</v>
      </c>
      <c r="J2724" s="53">
        <v>0.0058351496112060445</v>
      </c>
      <c r="K2724" s="2" t="s">
        <v>3531</v>
      </c>
      <c r="L2724" s="53">
        <v>0.0</v>
      </c>
      <c r="M2724" s="2" t="s">
        <v>3369</v>
      </c>
      <c r="N2724" s="2" t="s">
        <v>3360</v>
      </c>
      <c r="O2724" s="55"/>
      <c r="AB2724" s="2" t="s">
        <v>164</v>
      </c>
      <c r="AC2724" s="2" t="s">
        <v>3361</v>
      </c>
      <c r="AD2724" s="2" t="s">
        <v>3362</v>
      </c>
      <c r="AE2724" s="2" t="s">
        <v>3363</v>
      </c>
      <c r="AF2724" s="93"/>
      <c r="AG2724" s="2" t="s">
        <v>3364</v>
      </c>
      <c r="AH2724" s="2" t="s">
        <v>3365</v>
      </c>
      <c r="AI2724" s="2">
        <v>0.0</v>
      </c>
      <c r="AJ2724" s="94">
        <v>3.404897098515805E-5</v>
      </c>
      <c r="AK2724" s="94">
        <v>3.6982248520710064E-4</v>
      </c>
      <c r="AL2724" s="79"/>
      <c r="AM2724" s="2" t="s">
        <v>6237</v>
      </c>
    </row>
    <row r="2725">
      <c r="A2725" s="54">
        <v>46177.0</v>
      </c>
      <c r="B2725" s="54">
        <v>46178.0</v>
      </c>
      <c r="C2725" s="2" t="s">
        <v>515</v>
      </c>
      <c r="D2725" s="2" t="s">
        <v>146</v>
      </c>
      <c r="E2725" s="2" t="s">
        <v>196</v>
      </c>
      <c r="F2725" s="53">
        <v>0.0</v>
      </c>
      <c r="G2725" s="53">
        <v>0.0</v>
      </c>
      <c r="H2725" s="53">
        <v>0.0</v>
      </c>
      <c r="I2725" s="53">
        <v>0.0</v>
      </c>
      <c r="J2725" s="53">
        <v>0.005357744589006265</v>
      </c>
      <c r="K2725" s="2" t="s">
        <v>256</v>
      </c>
      <c r="L2725" s="53">
        <v>1.0</v>
      </c>
      <c r="M2725" s="2" t="s">
        <v>3369</v>
      </c>
      <c r="N2725" s="2" t="s">
        <v>3360</v>
      </c>
      <c r="O2725" s="55"/>
      <c r="AB2725" s="2" t="s">
        <v>164</v>
      </c>
      <c r="AC2725" s="2" t="s">
        <v>3361</v>
      </c>
      <c r="AD2725" s="2" t="s">
        <v>3362</v>
      </c>
      <c r="AE2725" s="2" t="s">
        <v>3363</v>
      </c>
      <c r="AF2725" s="93"/>
      <c r="AG2725" s="2" t="s">
        <v>3364</v>
      </c>
      <c r="AH2725" s="2" t="s">
        <v>3365</v>
      </c>
      <c r="AI2725" s="2">
        <v>0.0</v>
      </c>
      <c r="AJ2725" s="94">
        <v>2.870542708102591E-5</v>
      </c>
      <c r="AK2725" s="94">
        <v>0.0</v>
      </c>
      <c r="AL2725" s="79"/>
      <c r="AM2725" s="2" t="s">
        <v>6238</v>
      </c>
    </row>
    <row r="2726">
      <c r="A2726" s="54">
        <v>46177.0</v>
      </c>
      <c r="B2726" s="54">
        <v>46178.0</v>
      </c>
      <c r="C2726" s="2" t="s">
        <v>1189</v>
      </c>
      <c r="D2726" s="2" t="s">
        <v>146</v>
      </c>
      <c r="E2726" s="2" t="s">
        <v>196</v>
      </c>
      <c r="F2726" s="53">
        <v>0.0</v>
      </c>
      <c r="G2726" s="53">
        <v>0.0</v>
      </c>
      <c r="H2726" s="53">
        <v>0.0</v>
      </c>
      <c r="I2726" s="53">
        <v>0.0</v>
      </c>
      <c r="J2726" s="53">
        <v>0.0</v>
      </c>
      <c r="K2726" s="2" t="s">
        <v>3531</v>
      </c>
      <c r="L2726" s="53">
        <v>0.0</v>
      </c>
      <c r="M2726" s="2" t="s">
        <v>3369</v>
      </c>
      <c r="N2726" s="2" t="s">
        <v>3360</v>
      </c>
      <c r="O2726" s="55"/>
      <c r="AB2726" s="2" t="s">
        <v>164</v>
      </c>
      <c r="AC2726" s="2" t="s">
        <v>3361</v>
      </c>
      <c r="AD2726" s="2" t="s">
        <v>3362</v>
      </c>
      <c r="AE2726" s="2" t="s">
        <v>3363</v>
      </c>
      <c r="AF2726" s="93"/>
      <c r="AG2726" s="101" t="s">
        <v>3364</v>
      </c>
      <c r="AH2726" s="101" t="s">
        <v>3365</v>
      </c>
      <c r="AI2726" s="2">
        <v>0.0</v>
      </c>
      <c r="AJ2726" s="94">
        <v>0.0</v>
      </c>
      <c r="AK2726" s="94">
        <v>0.0</v>
      </c>
      <c r="AL2726" s="79"/>
      <c r="AM2726" s="2" t="s">
        <v>6239</v>
      </c>
    </row>
    <row r="2727">
      <c r="A2727" s="54">
        <v>46178.0</v>
      </c>
      <c r="B2727" s="54">
        <v>46179.0</v>
      </c>
      <c r="C2727" s="2" t="s">
        <v>178</v>
      </c>
      <c r="D2727" s="2" t="s">
        <v>146</v>
      </c>
      <c r="E2727" s="2" t="s">
        <v>288</v>
      </c>
      <c r="F2727" s="53">
        <v>0.125</v>
      </c>
      <c r="G2727" s="53">
        <v>0.08333333333333333</v>
      </c>
      <c r="H2727" s="53">
        <v>0.08</v>
      </c>
      <c r="I2727" s="53">
        <v>0.057692307692307696</v>
      </c>
      <c r="J2727" s="53">
        <v>0.05797497231201756</v>
      </c>
      <c r="K2727" s="2" t="s">
        <v>180</v>
      </c>
      <c r="L2727" s="53">
        <v>0.5</v>
      </c>
      <c r="M2727" s="2" t="s">
        <v>3369</v>
      </c>
      <c r="N2727" s="2" t="s">
        <v>3360</v>
      </c>
      <c r="O2727" s="55"/>
      <c r="AB2727" s="2" t="s">
        <v>164</v>
      </c>
      <c r="AC2727" s="2" t="s">
        <v>3361</v>
      </c>
      <c r="AD2727" s="2" t="s">
        <v>3362</v>
      </c>
      <c r="AE2727" s="2" t="s">
        <v>3363</v>
      </c>
      <c r="AF2727" s="93"/>
      <c r="AG2727" s="2" t="s">
        <v>3364</v>
      </c>
      <c r="AH2727" s="2" t="s">
        <v>3365</v>
      </c>
      <c r="AI2727" s="2">
        <v>0.0</v>
      </c>
      <c r="AJ2727" s="94">
        <v>0.0033610974145792025</v>
      </c>
      <c r="AK2727" s="94">
        <v>0.003328402366863906</v>
      </c>
      <c r="AL2727" s="79"/>
      <c r="AM2727" s="2" t="s">
        <v>6240</v>
      </c>
    </row>
    <row r="2728">
      <c r="A2728" s="54">
        <v>46178.0</v>
      </c>
      <c r="B2728" s="54">
        <v>46179.0</v>
      </c>
      <c r="C2728" s="2" t="s">
        <v>932</v>
      </c>
      <c r="D2728" s="2" t="s">
        <v>146</v>
      </c>
      <c r="E2728" s="2" t="s">
        <v>288</v>
      </c>
      <c r="F2728" s="53">
        <v>0.0</v>
      </c>
      <c r="G2728" s="53">
        <v>0.0</v>
      </c>
      <c r="H2728" s="53">
        <v>0.0</v>
      </c>
      <c r="I2728" s="53">
        <v>0.0</v>
      </c>
      <c r="J2728" s="53">
        <v>0.0023262116839303164</v>
      </c>
      <c r="K2728" s="2" t="s">
        <v>3531</v>
      </c>
      <c r="L2728" s="53">
        <v>0.0</v>
      </c>
      <c r="M2728" s="2" t="s">
        <v>3369</v>
      </c>
      <c r="N2728" s="2" t="s">
        <v>3360</v>
      </c>
      <c r="O2728" s="55"/>
      <c r="AB2728" s="2" t="s">
        <v>164</v>
      </c>
      <c r="AC2728" s="2" t="s">
        <v>3361</v>
      </c>
      <c r="AD2728" s="2" t="s">
        <v>3362</v>
      </c>
      <c r="AE2728" s="2" t="s">
        <v>3363</v>
      </c>
      <c r="AF2728" s="93"/>
      <c r="AG2728" s="2" t="s">
        <v>3364</v>
      </c>
      <c r="AH2728" s="2" t="s">
        <v>3365</v>
      </c>
      <c r="AI2728" s="2">
        <v>0.0</v>
      </c>
      <c r="AJ2728" s="94">
        <v>5.411260798453918E-6</v>
      </c>
      <c r="AK2728" s="94">
        <v>0.0</v>
      </c>
      <c r="AL2728" s="79"/>
      <c r="AM2728" s="2" t="s">
        <v>6241</v>
      </c>
    </row>
    <row r="2729">
      <c r="A2729" s="54">
        <v>46178.0</v>
      </c>
      <c r="B2729" s="54">
        <v>46179.0</v>
      </c>
      <c r="C2729" s="2" t="s">
        <v>450</v>
      </c>
      <c r="D2729" s="2" t="s">
        <v>146</v>
      </c>
      <c r="E2729" s="2" t="s">
        <v>288</v>
      </c>
      <c r="F2729" s="53">
        <v>0.0</v>
      </c>
      <c r="G2729" s="53">
        <v>0.0</v>
      </c>
      <c r="H2729" s="53">
        <v>0.0</v>
      </c>
      <c r="I2729" s="53">
        <v>0.0</v>
      </c>
      <c r="J2729" s="53">
        <v>0.001356886674714607</v>
      </c>
      <c r="K2729" s="2" t="s">
        <v>3531</v>
      </c>
      <c r="L2729" s="53">
        <v>0.0</v>
      </c>
      <c r="M2729" s="2" t="s">
        <v>3369</v>
      </c>
      <c r="N2729" s="2" t="s">
        <v>3360</v>
      </c>
      <c r="O2729" s="55"/>
      <c r="AB2729" s="2" t="s">
        <v>164</v>
      </c>
      <c r="AC2729" s="2" t="s">
        <v>3361</v>
      </c>
      <c r="AD2729" s="2" t="s">
        <v>3362</v>
      </c>
      <c r="AE2729" s="2" t="s">
        <v>3363</v>
      </c>
      <c r="AF2729" s="93"/>
      <c r="AG2729" s="2" t="s">
        <v>3364</v>
      </c>
      <c r="AH2729" s="2" t="s">
        <v>3365</v>
      </c>
      <c r="AI2729" s="2">
        <v>0.0</v>
      </c>
      <c r="AJ2729" s="94">
        <v>1.8411414480180637E-6</v>
      </c>
      <c r="AK2729" s="94">
        <v>0.0</v>
      </c>
      <c r="AL2729" s="79"/>
      <c r="AM2729" s="2" t="s">
        <v>6242</v>
      </c>
    </row>
    <row r="2730">
      <c r="A2730" s="54">
        <v>46178.0</v>
      </c>
      <c r="B2730" s="54">
        <v>46179.0</v>
      </c>
      <c r="C2730" s="2" t="s">
        <v>515</v>
      </c>
      <c r="D2730" s="2" t="s">
        <v>146</v>
      </c>
      <c r="E2730" s="2" t="s">
        <v>288</v>
      </c>
      <c r="F2730" s="53">
        <v>0.0</v>
      </c>
      <c r="G2730" s="53">
        <v>0.0</v>
      </c>
      <c r="H2730" s="53">
        <v>0.0</v>
      </c>
      <c r="I2730" s="53">
        <v>0.019230769230769232</v>
      </c>
      <c r="J2730" s="53">
        <v>0.010859638834129558</v>
      </c>
      <c r="K2730" s="2" t="s">
        <v>256</v>
      </c>
      <c r="L2730" s="53">
        <v>1.0</v>
      </c>
      <c r="M2730" s="2" t="s">
        <v>3369</v>
      </c>
      <c r="N2730" s="2" t="s">
        <v>3360</v>
      </c>
      <c r="O2730" s="55"/>
      <c r="AB2730" s="2" t="s">
        <v>164</v>
      </c>
      <c r="AC2730" s="2" t="s">
        <v>3361</v>
      </c>
      <c r="AD2730" s="2" t="s">
        <v>3362</v>
      </c>
      <c r="AE2730" s="2" t="s">
        <v>3363</v>
      </c>
      <c r="AF2730" s="93"/>
      <c r="AG2730" s="2" t="s">
        <v>3364</v>
      </c>
      <c r="AH2730" s="2" t="s">
        <v>3365</v>
      </c>
      <c r="AI2730" s="2">
        <v>0.0</v>
      </c>
      <c r="AJ2730" s="94">
        <v>1.179317556077348E-4</v>
      </c>
      <c r="AK2730" s="94">
        <v>3.6982248520710064E-4</v>
      </c>
      <c r="AL2730" s="79"/>
      <c r="AM2730" s="2" t="s">
        <v>6243</v>
      </c>
    </row>
    <row r="2731">
      <c r="A2731" s="54">
        <v>46178.0</v>
      </c>
      <c r="B2731" s="54">
        <v>46179.0</v>
      </c>
      <c r="C2731" s="2" t="s">
        <v>1189</v>
      </c>
      <c r="D2731" s="2" t="s">
        <v>146</v>
      </c>
      <c r="E2731" s="2" t="s">
        <v>288</v>
      </c>
      <c r="F2731" s="53">
        <v>0.0</v>
      </c>
      <c r="G2731" s="53">
        <v>0.0</v>
      </c>
      <c r="H2731" s="53">
        <v>0.0</v>
      </c>
      <c r="I2731" s="53">
        <v>0.0</v>
      </c>
      <c r="J2731" s="53">
        <v>0.0</v>
      </c>
      <c r="K2731" s="2" t="s">
        <v>3531</v>
      </c>
      <c r="L2731" s="53">
        <v>0.0</v>
      </c>
      <c r="M2731" s="2" t="s">
        <v>3369</v>
      </c>
      <c r="N2731" s="2" t="s">
        <v>3360</v>
      </c>
      <c r="O2731" s="55"/>
      <c r="AB2731" s="2" t="s">
        <v>164</v>
      </c>
      <c r="AC2731" s="2" t="s">
        <v>3361</v>
      </c>
      <c r="AD2731" s="2" t="s">
        <v>3362</v>
      </c>
      <c r="AE2731" s="2" t="s">
        <v>3363</v>
      </c>
      <c r="AF2731" s="93"/>
      <c r="AG2731" s="101" t="s">
        <v>3364</v>
      </c>
      <c r="AH2731" s="101" t="s">
        <v>3365</v>
      </c>
      <c r="AI2731" s="2">
        <v>0.0</v>
      </c>
      <c r="AJ2731" s="94">
        <v>0.0</v>
      </c>
      <c r="AK2731" s="94">
        <v>0.0</v>
      </c>
      <c r="AL2731" s="79"/>
      <c r="AM2731" s="2" t="s">
        <v>6244</v>
      </c>
    </row>
    <row r="2732">
      <c r="A2732" s="54">
        <v>46179.0</v>
      </c>
      <c r="B2732" s="54">
        <v>46180.0</v>
      </c>
      <c r="C2732" s="2" t="s">
        <v>178</v>
      </c>
      <c r="D2732" s="2" t="s">
        <v>146</v>
      </c>
      <c r="E2732" s="2" t="s">
        <v>256</v>
      </c>
      <c r="F2732" s="53">
        <v>0.0</v>
      </c>
      <c r="G2732" s="53">
        <v>0.0</v>
      </c>
      <c r="H2732" s="53">
        <v>0.0</v>
      </c>
      <c r="I2732" s="53">
        <v>0.019230769230769232</v>
      </c>
      <c r="J2732" s="53">
        <v>0.026332731192453492</v>
      </c>
      <c r="K2732" s="2" t="s">
        <v>180</v>
      </c>
      <c r="L2732" s="53">
        <v>0.5</v>
      </c>
      <c r="M2732" s="2" t="s">
        <v>3369</v>
      </c>
      <c r="N2732" s="2" t="s">
        <v>3360</v>
      </c>
      <c r="O2732" s="55"/>
      <c r="AB2732" s="2" t="s">
        <v>164</v>
      </c>
      <c r="AC2732" s="2" t="s">
        <v>3361</v>
      </c>
      <c r="AD2732" s="2" t="s">
        <v>3362</v>
      </c>
      <c r="AE2732" s="2" t="s">
        <v>3363</v>
      </c>
      <c r="AF2732" s="93"/>
      <c r="AG2732" s="2" t="s">
        <v>3364</v>
      </c>
      <c r="AH2732" s="2" t="s">
        <v>3365</v>
      </c>
      <c r="AI2732" s="2">
        <v>0.0</v>
      </c>
      <c r="AJ2732" s="94">
        <v>6.934127320540131E-4</v>
      </c>
      <c r="AK2732" s="94">
        <v>3.6982248520710064E-4</v>
      </c>
      <c r="AL2732" s="79"/>
      <c r="AM2732" s="2" t="s">
        <v>6245</v>
      </c>
    </row>
    <row r="2733">
      <c r="A2733" s="54">
        <v>46179.0</v>
      </c>
      <c r="B2733" s="54">
        <v>46180.0</v>
      </c>
      <c r="C2733" s="2" t="s">
        <v>932</v>
      </c>
      <c r="D2733" s="2" t="s">
        <v>146</v>
      </c>
      <c r="E2733" s="2" t="s">
        <v>256</v>
      </c>
      <c r="F2733" s="53">
        <v>0.0</v>
      </c>
      <c r="G2733" s="53">
        <v>0.0</v>
      </c>
      <c r="H2733" s="53">
        <v>0.0</v>
      </c>
      <c r="I2733" s="53">
        <v>0.0</v>
      </c>
      <c r="J2733" s="53">
        <v>0.002308364862887434</v>
      </c>
      <c r="K2733" s="2" t="s">
        <v>3531</v>
      </c>
      <c r="L2733" s="53">
        <v>0.0</v>
      </c>
      <c r="M2733" s="2" t="s">
        <v>3369</v>
      </c>
      <c r="N2733" s="2" t="s">
        <v>3360</v>
      </c>
      <c r="O2733" s="55"/>
      <c r="AB2733" s="2" t="s">
        <v>164</v>
      </c>
      <c r="AC2733" s="2" t="s">
        <v>3361</v>
      </c>
      <c r="AD2733" s="2" t="s">
        <v>3362</v>
      </c>
      <c r="AE2733" s="2" t="s">
        <v>3363</v>
      </c>
      <c r="AF2733" s="93"/>
      <c r="AG2733" s="2" t="s">
        <v>3364</v>
      </c>
      <c r="AH2733" s="2" t="s">
        <v>3365</v>
      </c>
      <c r="AI2733" s="2">
        <v>0.0</v>
      </c>
      <c r="AJ2733" s="94">
        <v>5.328548340213322E-6</v>
      </c>
      <c r="AK2733" s="94">
        <v>0.0</v>
      </c>
      <c r="AL2733" s="79"/>
      <c r="AM2733" s="2" t="s">
        <v>6246</v>
      </c>
    </row>
    <row r="2734">
      <c r="A2734" s="54">
        <v>46179.0</v>
      </c>
      <c r="B2734" s="54">
        <v>46180.0</v>
      </c>
      <c r="C2734" s="2" t="s">
        <v>450</v>
      </c>
      <c r="D2734" s="2" t="s">
        <v>146</v>
      </c>
      <c r="E2734" s="2" t="s">
        <v>256</v>
      </c>
      <c r="F2734" s="53">
        <v>0.0</v>
      </c>
      <c r="G2734" s="53">
        <v>0.0</v>
      </c>
      <c r="H2734" s="53">
        <v>0.0</v>
      </c>
      <c r="I2734" s="53">
        <v>0.019230769230769232</v>
      </c>
      <c r="J2734" s="53">
        <v>0.006598556992704933</v>
      </c>
      <c r="K2734" s="2" t="s">
        <v>3531</v>
      </c>
      <c r="L2734" s="53">
        <v>0.0</v>
      </c>
      <c r="M2734" s="2" t="s">
        <v>3369</v>
      </c>
      <c r="N2734" s="2" t="s">
        <v>3360</v>
      </c>
      <c r="O2734" s="55"/>
      <c r="AB2734" s="2" t="s">
        <v>164</v>
      </c>
      <c r="AC2734" s="2" t="s">
        <v>3361</v>
      </c>
      <c r="AD2734" s="2" t="s">
        <v>3362</v>
      </c>
      <c r="AE2734" s="2" t="s">
        <v>3363</v>
      </c>
      <c r="AF2734" s="93"/>
      <c r="AG2734" s="2" t="s">
        <v>3364</v>
      </c>
      <c r="AH2734" s="2" t="s">
        <v>3365</v>
      </c>
      <c r="AI2734" s="2">
        <v>0.0</v>
      </c>
      <c r="AJ2734" s="94">
        <v>4.354095438597517E-5</v>
      </c>
      <c r="AK2734" s="94">
        <v>3.6982248520710064E-4</v>
      </c>
      <c r="AL2734" s="79"/>
      <c r="AM2734" s="2" t="s">
        <v>6247</v>
      </c>
    </row>
    <row r="2735">
      <c r="A2735" s="54">
        <v>46179.0</v>
      </c>
      <c r="B2735" s="54">
        <v>46180.0</v>
      </c>
      <c r="C2735" s="2" t="s">
        <v>515</v>
      </c>
      <c r="D2735" s="2" t="s">
        <v>146</v>
      </c>
      <c r="E2735" s="2" t="s">
        <v>256</v>
      </c>
      <c r="F2735" s="53">
        <v>0.125</v>
      </c>
      <c r="G2735" s="53">
        <v>0.08333333333333333</v>
      </c>
      <c r="H2735" s="53">
        <v>0.04</v>
      </c>
      <c r="I2735" s="53">
        <v>0.019230769230769232</v>
      </c>
      <c r="J2735" s="53">
        <v>0.027792011831765797</v>
      </c>
      <c r="K2735" s="2" t="s">
        <v>256</v>
      </c>
      <c r="L2735" s="53">
        <v>1.0</v>
      </c>
      <c r="M2735" s="2" t="s">
        <v>3369</v>
      </c>
      <c r="N2735" s="2" t="s">
        <v>3360</v>
      </c>
      <c r="O2735" s="55"/>
      <c r="AB2735" s="2" t="s">
        <v>164</v>
      </c>
      <c r="AC2735" s="2" t="s">
        <v>3361</v>
      </c>
      <c r="AD2735" s="2" t="s">
        <v>3362</v>
      </c>
      <c r="AE2735" s="2" t="s">
        <v>3363</v>
      </c>
      <c r="AF2735" s="93"/>
      <c r="AG2735" s="2" t="s">
        <v>3364</v>
      </c>
      <c r="AH2735" s="2" t="s">
        <v>3365</v>
      </c>
      <c r="AI2735" s="2">
        <v>0.0</v>
      </c>
      <c r="AJ2735" s="94">
        <v>7.723959216570101E-4</v>
      </c>
      <c r="AK2735" s="94">
        <v>3.6982248520710064E-4</v>
      </c>
      <c r="AL2735" s="79"/>
      <c r="AM2735" s="2" t="s">
        <v>6248</v>
      </c>
    </row>
    <row r="2736">
      <c r="A2736" s="54">
        <v>46179.0</v>
      </c>
      <c r="B2736" s="54">
        <v>46180.0</v>
      </c>
      <c r="C2736" s="2" t="s">
        <v>1189</v>
      </c>
      <c r="D2736" s="2" t="s">
        <v>146</v>
      </c>
      <c r="E2736" s="2" t="s">
        <v>256</v>
      </c>
      <c r="F2736" s="53">
        <v>0.0</v>
      </c>
      <c r="G2736" s="53">
        <v>0.0</v>
      </c>
      <c r="H2736" s="53">
        <v>0.0</v>
      </c>
      <c r="I2736" s="53">
        <v>0.0</v>
      </c>
      <c r="J2736" s="53">
        <v>0.0</v>
      </c>
      <c r="K2736" s="2" t="s">
        <v>3531</v>
      </c>
      <c r="L2736" s="53">
        <v>0.0</v>
      </c>
      <c r="M2736" s="2" t="s">
        <v>3369</v>
      </c>
      <c r="N2736" s="2" t="s">
        <v>3360</v>
      </c>
      <c r="O2736" s="55"/>
      <c r="AB2736" s="2" t="s">
        <v>164</v>
      </c>
      <c r="AC2736" s="2" t="s">
        <v>3361</v>
      </c>
      <c r="AD2736" s="2" t="s">
        <v>3362</v>
      </c>
      <c r="AE2736" s="2" t="s">
        <v>3363</v>
      </c>
      <c r="AF2736" s="93"/>
      <c r="AG2736" s="101" t="s">
        <v>3364</v>
      </c>
      <c r="AH2736" s="101" t="s">
        <v>3365</v>
      </c>
      <c r="AI2736" s="2">
        <v>0.0</v>
      </c>
      <c r="AJ2736" s="94">
        <v>0.0</v>
      </c>
      <c r="AK2736" s="94">
        <v>0.0</v>
      </c>
      <c r="AL2736" s="79"/>
      <c r="AM2736" s="2" t="s">
        <v>6249</v>
      </c>
    </row>
    <row r="2737">
      <c r="A2737" s="54">
        <v>46180.0</v>
      </c>
      <c r="B2737" s="54">
        <v>46181.0</v>
      </c>
      <c r="C2737" s="2" t="s">
        <v>178</v>
      </c>
      <c r="D2737" s="2" t="s">
        <v>146</v>
      </c>
      <c r="E2737" s="2" t="s">
        <v>180</v>
      </c>
      <c r="F2737" s="53">
        <v>0.25</v>
      </c>
      <c r="G2737" s="53">
        <v>0.16666666666666666</v>
      </c>
      <c r="H2737" s="53">
        <v>0.08</v>
      </c>
      <c r="I2737" s="53">
        <v>0.038461538461538464</v>
      </c>
      <c r="J2737" s="53">
        <v>0.07207584352658988</v>
      </c>
      <c r="K2737" s="2" t="s">
        <v>180</v>
      </c>
      <c r="L2737" s="53">
        <v>0.5</v>
      </c>
      <c r="M2737" s="2" t="s">
        <v>3369</v>
      </c>
      <c r="N2737" s="2" t="s">
        <v>3360</v>
      </c>
      <c r="O2737" s="55"/>
      <c r="AB2737" s="2" t="s">
        <v>164</v>
      </c>
      <c r="AC2737" s="2" t="s">
        <v>3361</v>
      </c>
      <c r="AD2737" s="2" t="s">
        <v>3362</v>
      </c>
      <c r="AE2737" s="2" t="s">
        <v>3363</v>
      </c>
      <c r="AF2737" s="93"/>
      <c r="AG2737" s="2" t="s">
        <v>3364</v>
      </c>
      <c r="AH2737" s="2" t="s">
        <v>3365</v>
      </c>
      <c r="AI2737" s="2">
        <v>0.0</v>
      </c>
      <c r="AJ2737" s="94">
        <v>0.005194927220069469</v>
      </c>
      <c r="AK2737" s="94">
        <v>0.0014792899408284025</v>
      </c>
      <c r="AL2737" s="79"/>
      <c r="AM2737" s="2" t="s">
        <v>6250</v>
      </c>
    </row>
    <row r="2738">
      <c r="A2738" s="54">
        <v>46180.0</v>
      </c>
      <c r="B2738" s="54">
        <v>46181.0</v>
      </c>
      <c r="C2738" s="2" t="s">
        <v>932</v>
      </c>
      <c r="D2738" s="2" t="s">
        <v>146</v>
      </c>
      <c r="E2738" s="2" t="s">
        <v>180</v>
      </c>
      <c r="F2738" s="53">
        <v>0.0</v>
      </c>
      <c r="G2738" s="53">
        <v>0.0</v>
      </c>
      <c r="H2738" s="53">
        <v>0.0</v>
      </c>
      <c r="I2738" s="53">
        <v>0.0</v>
      </c>
      <c r="J2738" s="53">
        <v>0.0022906549636146282</v>
      </c>
      <c r="K2738" s="2" t="s">
        <v>3531</v>
      </c>
      <c r="L2738" s="53">
        <v>0.0</v>
      </c>
      <c r="M2738" s="2" t="s">
        <v>3369</v>
      </c>
      <c r="N2738" s="2" t="s">
        <v>3360</v>
      </c>
      <c r="O2738" s="55"/>
      <c r="AB2738" s="2" t="s">
        <v>164</v>
      </c>
      <c r="AC2738" s="2" t="s">
        <v>3361</v>
      </c>
      <c r="AD2738" s="2" t="s">
        <v>3362</v>
      </c>
      <c r="AE2738" s="2" t="s">
        <v>3363</v>
      </c>
      <c r="AF2738" s="93"/>
      <c r="AG2738" s="2" t="s">
        <v>3364</v>
      </c>
      <c r="AH2738" s="2" t="s">
        <v>3365</v>
      </c>
      <c r="AI2738" s="2">
        <v>0.0</v>
      </c>
      <c r="AJ2738" s="94">
        <v>5.247100162332334E-6</v>
      </c>
      <c r="AK2738" s="94">
        <v>0.0</v>
      </c>
      <c r="AL2738" s="79"/>
      <c r="AM2738" s="2" t="s">
        <v>6251</v>
      </c>
    </row>
    <row r="2739">
      <c r="A2739" s="54">
        <v>46180.0</v>
      </c>
      <c r="B2739" s="54">
        <v>46181.0</v>
      </c>
      <c r="C2739" s="2" t="s">
        <v>450</v>
      </c>
      <c r="D2739" s="2" t="s">
        <v>146</v>
      </c>
      <c r="E2739" s="2" t="s">
        <v>180</v>
      </c>
      <c r="F2739" s="53">
        <v>0.0</v>
      </c>
      <c r="G2739" s="53">
        <v>0.0</v>
      </c>
      <c r="H2739" s="53">
        <v>0.0</v>
      </c>
      <c r="I2739" s="53">
        <v>0.0</v>
      </c>
      <c r="J2739" s="53">
        <v>0.001336146326651616</v>
      </c>
      <c r="K2739" s="2" t="s">
        <v>3531</v>
      </c>
      <c r="L2739" s="53">
        <v>0.0</v>
      </c>
      <c r="M2739" s="2" t="s">
        <v>3369</v>
      </c>
      <c r="N2739" s="2" t="s">
        <v>3360</v>
      </c>
      <c r="O2739" s="55"/>
      <c r="AB2739" s="2" t="s">
        <v>164</v>
      </c>
      <c r="AC2739" s="2" t="s">
        <v>3361</v>
      </c>
      <c r="AD2739" s="2" t="s">
        <v>3362</v>
      </c>
      <c r="AE2739" s="2" t="s">
        <v>3363</v>
      </c>
      <c r="AF2739" s="93"/>
      <c r="AG2739" s="2" t="s">
        <v>3364</v>
      </c>
      <c r="AH2739" s="2" t="s">
        <v>3365</v>
      </c>
      <c r="AI2739" s="2">
        <v>0.0</v>
      </c>
      <c r="AJ2739" s="94">
        <v>1.7852870062246068E-6</v>
      </c>
      <c r="AK2739" s="94">
        <v>0.0</v>
      </c>
      <c r="AL2739" s="79"/>
      <c r="AM2739" s="2" t="s">
        <v>6252</v>
      </c>
    </row>
    <row r="2740">
      <c r="A2740" s="54">
        <v>46180.0</v>
      </c>
      <c r="B2740" s="54">
        <v>46181.0</v>
      </c>
      <c r="C2740" s="2" t="s">
        <v>515</v>
      </c>
      <c r="D2740" s="2" t="s">
        <v>146</v>
      </c>
      <c r="E2740" s="2" t="s">
        <v>180</v>
      </c>
      <c r="F2740" s="53">
        <v>0.0</v>
      </c>
      <c r="G2740" s="53">
        <v>0.0</v>
      </c>
      <c r="H2740" s="53">
        <v>0.0</v>
      </c>
      <c r="I2740" s="53">
        <v>0.0</v>
      </c>
      <c r="J2740" s="53">
        <v>0.005235373533472114</v>
      </c>
      <c r="K2740" s="2" t="s">
        <v>256</v>
      </c>
      <c r="L2740" s="53">
        <v>1.0</v>
      </c>
      <c r="M2740" s="2" t="s">
        <v>3369</v>
      </c>
      <c r="N2740" s="2" t="s">
        <v>3360</v>
      </c>
      <c r="O2740" s="55"/>
      <c r="AB2740" s="2" t="s">
        <v>164</v>
      </c>
      <c r="AC2740" s="2" t="s">
        <v>3361</v>
      </c>
      <c r="AD2740" s="2" t="s">
        <v>3362</v>
      </c>
      <c r="AE2740" s="2" t="s">
        <v>3363</v>
      </c>
      <c r="AF2740" s="93"/>
      <c r="AG2740" s="2" t="s">
        <v>3364</v>
      </c>
      <c r="AH2740" s="2" t="s">
        <v>3365</v>
      </c>
      <c r="AI2740" s="2">
        <v>0.0</v>
      </c>
      <c r="AJ2740" s="94">
        <v>2.7409136034980292E-5</v>
      </c>
      <c r="AK2740" s="94">
        <v>0.0</v>
      </c>
      <c r="AL2740" s="79"/>
      <c r="AM2740" s="2" t="s">
        <v>6253</v>
      </c>
    </row>
    <row r="2741">
      <c r="A2741" s="54">
        <v>46180.0</v>
      </c>
      <c r="B2741" s="54">
        <v>46181.0</v>
      </c>
      <c r="C2741" s="2" t="s">
        <v>1189</v>
      </c>
      <c r="D2741" s="2" t="s">
        <v>146</v>
      </c>
      <c r="E2741" s="2" t="s">
        <v>180</v>
      </c>
      <c r="F2741" s="53">
        <v>0.0</v>
      </c>
      <c r="G2741" s="53">
        <v>0.0</v>
      </c>
      <c r="H2741" s="53">
        <v>0.0</v>
      </c>
      <c r="I2741" s="53">
        <v>0.0</v>
      </c>
      <c r="J2741" s="53">
        <v>0.0</v>
      </c>
      <c r="K2741" s="2" t="s">
        <v>3531</v>
      </c>
      <c r="L2741" s="53">
        <v>0.0</v>
      </c>
      <c r="M2741" s="2" t="s">
        <v>3369</v>
      </c>
      <c r="N2741" s="2" t="s">
        <v>3360</v>
      </c>
      <c r="O2741" s="55"/>
      <c r="AB2741" s="2" t="s">
        <v>164</v>
      </c>
      <c r="AC2741" s="2" t="s">
        <v>3361</v>
      </c>
      <c r="AD2741" s="2" t="s">
        <v>3362</v>
      </c>
      <c r="AE2741" s="2" t="s">
        <v>3363</v>
      </c>
      <c r="AF2741" s="93"/>
      <c r="AG2741" s="101" t="s">
        <v>3364</v>
      </c>
      <c r="AH2741" s="101" t="s">
        <v>3365</v>
      </c>
      <c r="AI2741" s="2">
        <v>0.0</v>
      </c>
      <c r="AJ2741" s="94">
        <v>0.0</v>
      </c>
      <c r="AK2741" s="94">
        <v>0.0</v>
      </c>
      <c r="AL2741" s="79"/>
      <c r="AM2741" s="2" t="s">
        <v>6254</v>
      </c>
    </row>
    <row r="2742">
      <c r="A2742" s="54">
        <v>46181.0</v>
      </c>
      <c r="B2742" s="54">
        <v>46182.0</v>
      </c>
      <c r="C2742" s="2" t="s">
        <v>178</v>
      </c>
      <c r="D2742" s="2" t="s">
        <v>146</v>
      </c>
      <c r="E2742" s="2" t="s">
        <v>208</v>
      </c>
      <c r="F2742" s="53">
        <v>0.125</v>
      </c>
      <c r="G2742" s="53">
        <v>0.08333333333333333</v>
      </c>
      <c r="H2742" s="53">
        <v>0.04</v>
      </c>
      <c r="I2742" s="53">
        <v>0.019230769230769232</v>
      </c>
      <c r="J2742" s="53">
        <v>0.05084866604985503</v>
      </c>
      <c r="K2742" s="2" t="s">
        <v>180</v>
      </c>
      <c r="L2742" s="53">
        <v>0.5</v>
      </c>
      <c r="M2742" s="2" t="s">
        <v>3369</v>
      </c>
      <c r="N2742" s="2" t="s">
        <v>3360</v>
      </c>
      <c r="O2742" s="55"/>
      <c r="AB2742" s="2" t="s">
        <v>164</v>
      </c>
      <c r="AC2742" s="2" t="s">
        <v>3361</v>
      </c>
      <c r="AD2742" s="2" t="s">
        <v>3362</v>
      </c>
      <c r="AE2742" s="2" t="s">
        <v>3363</v>
      </c>
      <c r="AF2742" s="93"/>
      <c r="AG2742" s="2" t="s">
        <v>3364</v>
      </c>
      <c r="AH2742" s="2" t="s">
        <v>3365</v>
      </c>
      <c r="AI2742" s="2">
        <v>0.0</v>
      </c>
      <c r="AJ2742" s="94">
        <v>0.0025855868390496795</v>
      </c>
      <c r="AK2742" s="94">
        <v>3.6982248520710064E-4</v>
      </c>
      <c r="AL2742" s="79"/>
      <c r="AM2742" s="2" t="s">
        <v>6255</v>
      </c>
    </row>
    <row r="2743">
      <c r="A2743" s="54">
        <v>46181.0</v>
      </c>
      <c r="B2743" s="54">
        <v>46182.0</v>
      </c>
      <c r="C2743" s="2" t="s">
        <v>932</v>
      </c>
      <c r="D2743" s="2" t="s">
        <v>146</v>
      </c>
      <c r="E2743" s="2" t="s">
        <v>208</v>
      </c>
      <c r="F2743" s="53">
        <v>0.0</v>
      </c>
      <c r="G2743" s="53">
        <v>0.08333333333333333</v>
      </c>
      <c r="H2743" s="53">
        <v>0.04</v>
      </c>
      <c r="I2743" s="53">
        <v>0.019230769230769232</v>
      </c>
      <c r="J2743" s="53">
        <v>0.018566555017047175</v>
      </c>
      <c r="K2743" s="2" t="s">
        <v>3531</v>
      </c>
      <c r="L2743" s="53">
        <v>0.0</v>
      </c>
      <c r="M2743" s="2" t="s">
        <v>3369</v>
      </c>
      <c r="N2743" s="2" t="s">
        <v>3360</v>
      </c>
      <c r="O2743" s="55"/>
      <c r="AB2743" s="2" t="s">
        <v>164</v>
      </c>
      <c r="AC2743" s="2" t="s">
        <v>3361</v>
      </c>
      <c r="AD2743" s="2" t="s">
        <v>3362</v>
      </c>
      <c r="AE2743" s="2" t="s">
        <v>3363</v>
      </c>
      <c r="AF2743" s="93"/>
      <c r="AG2743" s="2" t="s">
        <v>3364</v>
      </c>
      <c r="AH2743" s="2" t="s">
        <v>3365</v>
      </c>
      <c r="AI2743" s="2">
        <v>0.0</v>
      </c>
      <c r="AJ2743" s="94">
        <v>3.447169652010396E-4</v>
      </c>
      <c r="AK2743" s="94">
        <v>3.6982248520710064E-4</v>
      </c>
      <c r="AL2743" s="79"/>
      <c r="AM2743" s="2" t="s">
        <v>6256</v>
      </c>
    </row>
    <row r="2744">
      <c r="A2744" s="54">
        <v>46181.0</v>
      </c>
      <c r="B2744" s="54">
        <v>46182.0</v>
      </c>
      <c r="C2744" s="2" t="s">
        <v>450</v>
      </c>
      <c r="D2744" s="2" t="s">
        <v>146</v>
      </c>
      <c r="E2744" s="2" t="s">
        <v>208</v>
      </c>
      <c r="F2744" s="53">
        <v>0.0</v>
      </c>
      <c r="G2744" s="53">
        <v>0.0</v>
      </c>
      <c r="H2744" s="53">
        <v>0.0</v>
      </c>
      <c r="I2744" s="53">
        <v>0.0</v>
      </c>
      <c r="J2744" s="53">
        <v>0.001325895340232974</v>
      </c>
      <c r="K2744" s="2" t="s">
        <v>3531</v>
      </c>
      <c r="L2744" s="53">
        <v>0.0</v>
      </c>
      <c r="M2744" s="2" t="s">
        <v>3369</v>
      </c>
      <c r="N2744" s="2" t="s">
        <v>3360</v>
      </c>
      <c r="O2744" s="55"/>
      <c r="AB2744" s="2" t="s">
        <v>164</v>
      </c>
      <c r="AC2744" s="2" t="s">
        <v>3361</v>
      </c>
      <c r="AD2744" s="2" t="s">
        <v>3362</v>
      </c>
      <c r="AE2744" s="2" t="s">
        <v>3363</v>
      </c>
      <c r="AF2744" s="93"/>
      <c r="AG2744" s="2" t="s">
        <v>3364</v>
      </c>
      <c r="AH2744" s="2" t="s">
        <v>3365</v>
      </c>
      <c r="AI2744" s="2">
        <v>0.0</v>
      </c>
      <c r="AJ2744" s="94">
        <v>1.757998453251514E-6</v>
      </c>
      <c r="AK2744" s="94">
        <v>0.0</v>
      </c>
      <c r="AL2744" s="79"/>
      <c r="AM2744" s="2" t="s">
        <v>6257</v>
      </c>
    </row>
    <row r="2745">
      <c r="A2745" s="54">
        <v>46181.0</v>
      </c>
      <c r="B2745" s="54">
        <v>46182.0</v>
      </c>
      <c r="C2745" s="2" t="s">
        <v>515</v>
      </c>
      <c r="D2745" s="2" t="s">
        <v>146</v>
      </c>
      <c r="E2745" s="2" t="s">
        <v>208</v>
      </c>
      <c r="F2745" s="53">
        <v>0.0</v>
      </c>
      <c r="G2745" s="53">
        <v>0.0</v>
      </c>
      <c r="H2745" s="53">
        <v>0.0</v>
      </c>
      <c r="I2745" s="53">
        <v>0.0</v>
      </c>
      <c r="J2745" s="53">
        <v>0.005195207466389751</v>
      </c>
      <c r="K2745" s="2" t="s">
        <v>256</v>
      </c>
      <c r="L2745" s="53">
        <v>1.0</v>
      </c>
      <c r="M2745" s="2" t="s">
        <v>3369</v>
      </c>
      <c r="N2745" s="2" t="s">
        <v>3360</v>
      </c>
      <c r="O2745" s="55"/>
      <c r="AB2745" s="2" t="s">
        <v>164</v>
      </c>
      <c r="AC2745" s="2" t="s">
        <v>3361</v>
      </c>
      <c r="AD2745" s="2" t="s">
        <v>3362</v>
      </c>
      <c r="AE2745" s="2" t="s">
        <v>3363</v>
      </c>
      <c r="AF2745" s="93"/>
      <c r="AG2745" s="2" t="s">
        <v>3364</v>
      </c>
      <c r="AH2745" s="2" t="s">
        <v>3365</v>
      </c>
      <c r="AI2745" s="2">
        <v>0.0</v>
      </c>
      <c r="AJ2745" s="94">
        <v>2.6990180618831815E-5</v>
      </c>
      <c r="AK2745" s="94">
        <v>0.0</v>
      </c>
      <c r="AL2745" s="79"/>
      <c r="AM2745" s="2" t="s">
        <v>6258</v>
      </c>
    </row>
    <row r="2746">
      <c r="A2746" s="54">
        <v>46181.0</v>
      </c>
      <c r="B2746" s="54">
        <v>46182.0</v>
      </c>
      <c r="C2746" s="2" t="s">
        <v>1189</v>
      </c>
      <c r="D2746" s="2" t="s">
        <v>146</v>
      </c>
      <c r="E2746" s="2" t="s">
        <v>208</v>
      </c>
      <c r="F2746" s="53">
        <v>0.0</v>
      </c>
      <c r="G2746" s="53">
        <v>0.0</v>
      </c>
      <c r="H2746" s="53">
        <v>0.0</v>
      </c>
      <c r="I2746" s="53">
        <v>0.0</v>
      </c>
      <c r="J2746" s="53">
        <v>0.0</v>
      </c>
      <c r="K2746" s="2" t="s">
        <v>3531</v>
      </c>
      <c r="L2746" s="53">
        <v>0.0</v>
      </c>
      <c r="M2746" s="2" t="s">
        <v>3369</v>
      </c>
      <c r="N2746" s="2" t="s">
        <v>3360</v>
      </c>
      <c r="O2746" s="55"/>
      <c r="AB2746" s="2" t="s">
        <v>164</v>
      </c>
      <c r="AC2746" s="2" t="s">
        <v>3361</v>
      </c>
      <c r="AD2746" s="2" t="s">
        <v>3362</v>
      </c>
      <c r="AE2746" s="2" t="s">
        <v>3363</v>
      </c>
      <c r="AF2746" s="93"/>
      <c r="AG2746" s="101" t="s">
        <v>3364</v>
      </c>
      <c r="AH2746" s="101" t="s">
        <v>3365</v>
      </c>
      <c r="AI2746" s="2">
        <v>0.0</v>
      </c>
      <c r="AJ2746" s="94">
        <v>0.0</v>
      </c>
      <c r="AK2746" s="94">
        <v>0.0</v>
      </c>
      <c r="AL2746" s="79"/>
      <c r="AM2746" s="2" t="s">
        <v>6259</v>
      </c>
    </row>
    <row r="2747">
      <c r="A2747" s="54">
        <v>46182.0</v>
      </c>
      <c r="B2747" s="54">
        <v>46183.0</v>
      </c>
      <c r="C2747" s="2" t="s">
        <v>178</v>
      </c>
      <c r="D2747" s="2" t="s">
        <v>146</v>
      </c>
      <c r="E2747" s="2" t="s">
        <v>303</v>
      </c>
      <c r="F2747" s="53">
        <v>0.0</v>
      </c>
      <c r="G2747" s="53">
        <v>0.0</v>
      </c>
      <c r="H2747" s="53">
        <v>0.0</v>
      </c>
      <c r="I2747" s="53">
        <v>0.019230769230769232</v>
      </c>
      <c r="J2747" s="53">
        <v>0.029614898770443994</v>
      </c>
      <c r="K2747" s="2" t="s">
        <v>180</v>
      </c>
      <c r="L2747" s="53">
        <v>0.5</v>
      </c>
      <c r="M2747" s="2" t="s">
        <v>3369</v>
      </c>
      <c r="N2747" s="2" t="s">
        <v>3360</v>
      </c>
      <c r="O2747" s="55"/>
      <c r="AB2747" s="2" t="s">
        <v>164</v>
      </c>
      <c r="AC2747" s="2" t="s">
        <v>3361</v>
      </c>
      <c r="AD2747" s="2" t="s">
        <v>3362</v>
      </c>
      <c r="AE2747" s="2" t="s">
        <v>3363</v>
      </c>
      <c r="AF2747" s="93"/>
      <c r="AG2747" s="2" t="s">
        <v>3364</v>
      </c>
      <c r="AH2747" s="2" t="s">
        <v>3365</v>
      </c>
      <c r="AI2747" s="2">
        <v>0.0</v>
      </c>
      <c r="AJ2747" s="94">
        <v>8.770422291836452E-4</v>
      </c>
      <c r="AK2747" s="94">
        <v>3.6982248520710064E-4</v>
      </c>
      <c r="AL2747" s="79"/>
      <c r="AM2747" s="2" t="s">
        <v>6260</v>
      </c>
    </row>
    <row r="2748">
      <c r="A2748" s="54">
        <v>46182.0</v>
      </c>
      <c r="B2748" s="54">
        <v>46183.0</v>
      </c>
      <c r="C2748" s="2" t="s">
        <v>932</v>
      </c>
      <c r="D2748" s="2" t="s">
        <v>146</v>
      </c>
      <c r="E2748" s="2" t="s">
        <v>303</v>
      </c>
      <c r="F2748" s="53">
        <v>0.0</v>
      </c>
      <c r="G2748" s="53">
        <v>0.0</v>
      </c>
      <c r="H2748" s="53">
        <v>0.0</v>
      </c>
      <c r="I2748" s="53">
        <v>0.0</v>
      </c>
      <c r="J2748" s="53">
        <v>0.0022556417365538076</v>
      </c>
      <c r="K2748" s="2" t="s">
        <v>3531</v>
      </c>
      <c r="L2748" s="53">
        <v>0.0</v>
      </c>
      <c r="M2748" s="2" t="s">
        <v>3369</v>
      </c>
      <c r="N2748" s="2" t="s">
        <v>3360</v>
      </c>
      <c r="O2748" s="55"/>
      <c r="AB2748" s="2" t="s">
        <v>164</v>
      </c>
      <c r="AC2748" s="2" t="s">
        <v>3361</v>
      </c>
      <c r="AD2748" s="2" t="s">
        <v>3362</v>
      </c>
      <c r="AE2748" s="2" t="s">
        <v>3363</v>
      </c>
      <c r="AF2748" s="93"/>
      <c r="AG2748" s="2" t="s">
        <v>3364</v>
      </c>
      <c r="AH2748" s="2" t="s">
        <v>3365</v>
      </c>
      <c r="AI2748" s="2">
        <v>0.0</v>
      </c>
      <c r="AJ2748" s="94">
        <v>5.087919643683477E-6</v>
      </c>
      <c r="AK2748" s="94">
        <v>0.0</v>
      </c>
      <c r="AL2748" s="79"/>
      <c r="AM2748" s="2" t="s">
        <v>6261</v>
      </c>
    </row>
    <row r="2749">
      <c r="A2749" s="54">
        <v>46182.0</v>
      </c>
      <c r="B2749" s="54">
        <v>46183.0</v>
      </c>
      <c r="C2749" s="2" t="s">
        <v>450</v>
      </c>
      <c r="D2749" s="2" t="s">
        <v>146</v>
      </c>
      <c r="E2749" s="2" t="s">
        <v>303</v>
      </c>
      <c r="F2749" s="53">
        <v>0.0</v>
      </c>
      <c r="G2749" s="53">
        <v>0.0</v>
      </c>
      <c r="H2749" s="53">
        <v>0.0</v>
      </c>
      <c r="I2749" s="53">
        <v>0.0</v>
      </c>
      <c r="J2749" s="53">
        <v>0.001315722999932994</v>
      </c>
      <c r="K2749" s="2" t="s">
        <v>3531</v>
      </c>
      <c r="L2749" s="53">
        <v>0.0</v>
      </c>
      <c r="M2749" s="2" t="s">
        <v>3369</v>
      </c>
      <c r="N2749" s="2" t="s">
        <v>3360</v>
      </c>
      <c r="O2749" s="55"/>
      <c r="AB2749" s="2" t="s">
        <v>164</v>
      </c>
      <c r="AC2749" s="2" t="s">
        <v>3361</v>
      </c>
      <c r="AD2749" s="2" t="s">
        <v>3362</v>
      </c>
      <c r="AE2749" s="2" t="s">
        <v>3363</v>
      </c>
      <c r="AF2749" s="93"/>
      <c r="AG2749" s="2" t="s">
        <v>3364</v>
      </c>
      <c r="AH2749" s="2" t="s">
        <v>3365</v>
      </c>
      <c r="AI2749" s="2">
        <v>0.0</v>
      </c>
      <c r="AJ2749" s="94">
        <v>1.7311270125526771E-6</v>
      </c>
      <c r="AK2749" s="94">
        <v>0.0</v>
      </c>
      <c r="AL2749" s="79"/>
      <c r="AM2749" s="2" t="s">
        <v>6262</v>
      </c>
    </row>
    <row r="2750">
      <c r="A2750" s="54">
        <v>46182.0</v>
      </c>
      <c r="B2750" s="54">
        <v>46183.0</v>
      </c>
      <c r="C2750" s="2" t="s">
        <v>515</v>
      </c>
      <c r="D2750" s="2" t="s">
        <v>146</v>
      </c>
      <c r="E2750" s="2" t="s">
        <v>303</v>
      </c>
      <c r="F2750" s="53">
        <v>0.0</v>
      </c>
      <c r="G2750" s="53">
        <v>0.0</v>
      </c>
      <c r="H2750" s="53">
        <v>0.0</v>
      </c>
      <c r="I2750" s="53">
        <v>0.0</v>
      </c>
      <c r="J2750" s="53">
        <v>0.0051553495555324525</v>
      </c>
      <c r="K2750" s="2" t="s">
        <v>256</v>
      </c>
      <c r="L2750" s="53">
        <v>1.0</v>
      </c>
      <c r="M2750" s="2" t="s">
        <v>3369</v>
      </c>
      <c r="N2750" s="2" t="s">
        <v>3360</v>
      </c>
      <c r="O2750" s="55"/>
      <c r="AB2750" s="2" t="s">
        <v>164</v>
      </c>
      <c r="AC2750" s="2" t="s">
        <v>3361</v>
      </c>
      <c r="AD2750" s="2" t="s">
        <v>3362</v>
      </c>
      <c r="AE2750" s="2" t="s">
        <v>3363</v>
      </c>
      <c r="AF2750" s="93"/>
      <c r="AG2750" s="2" t="s">
        <v>3364</v>
      </c>
      <c r="AH2750" s="2" t="s">
        <v>3365</v>
      </c>
      <c r="AI2750" s="2">
        <v>0.0</v>
      </c>
      <c r="AJ2750" s="94">
        <v>2.6577629039728654E-5</v>
      </c>
      <c r="AK2750" s="94">
        <v>0.0</v>
      </c>
      <c r="AL2750" s="79"/>
      <c r="AM2750" s="2" t="s">
        <v>6263</v>
      </c>
    </row>
    <row r="2751">
      <c r="A2751" s="54">
        <v>46182.0</v>
      </c>
      <c r="B2751" s="54">
        <v>46183.0</v>
      </c>
      <c r="C2751" s="2" t="s">
        <v>1189</v>
      </c>
      <c r="D2751" s="2" t="s">
        <v>146</v>
      </c>
      <c r="E2751" s="2" t="s">
        <v>303</v>
      </c>
      <c r="F2751" s="53">
        <v>0.0</v>
      </c>
      <c r="G2751" s="53">
        <v>0.0</v>
      </c>
      <c r="H2751" s="53">
        <v>0.0</v>
      </c>
      <c r="I2751" s="53">
        <v>0.0</v>
      </c>
      <c r="J2751" s="53">
        <v>0.0</v>
      </c>
      <c r="K2751" s="2" t="s">
        <v>3531</v>
      </c>
      <c r="L2751" s="53">
        <v>0.0</v>
      </c>
      <c r="M2751" s="2" t="s">
        <v>3369</v>
      </c>
      <c r="N2751" s="2" t="s">
        <v>3360</v>
      </c>
      <c r="O2751" s="55"/>
      <c r="AB2751" s="2" t="s">
        <v>164</v>
      </c>
      <c r="AC2751" s="2" t="s">
        <v>3361</v>
      </c>
      <c r="AD2751" s="2" t="s">
        <v>3362</v>
      </c>
      <c r="AE2751" s="2" t="s">
        <v>3363</v>
      </c>
      <c r="AF2751" s="93"/>
      <c r="AG2751" s="101" t="s">
        <v>3364</v>
      </c>
      <c r="AH2751" s="101" t="s">
        <v>3365</v>
      </c>
      <c r="AI2751" s="2">
        <v>0.0</v>
      </c>
      <c r="AJ2751" s="94">
        <v>0.0</v>
      </c>
      <c r="AK2751" s="94">
        <v>0.0</v>
      </c>
      <c r="AL2751" s="79"/>
      <c r="AM2751" s="2" t="s">
        <v>6264</v>
      </c>
    </row>
    <row r="2752">
      <c r="A2752" s="54">
        <v>46183.0</v>
      </c>
      <c r="B2752" s="54">
        <v>46184.0</v>
      </c>
      <c r="C2752" s="2" t="s">
        <v>178</v>
      </c>
      <c r="D2752" s="2" t="s">
        <v>146</v>
      </c>
      <c r="E2752" s="2" t="s">
        <v>148</v>
      </c>
      <c r="F2752" s="53">
        <v>0.0</v>
      </c>
      <c r="G2752" s="53">
        <v>0.0</v>
      </c>
      <c r="H2752" s="53">
        <v>0.04</v>
      </c>
      <c r="I2752" s="53">
        <v>0.019230769230769232</v>
      </c>
      <c r="J2752" s="53">
        <v>0.03569633747660904</v>
      </c>
      <c r="K2752" s="2" t="s">
        <v>180</v>
      </c>
      <c r="L2752" s="53">
        <v>0.5</v>
      </c>
      <c r="M2752" s="2" t="s">
        <v>3369</v>
      </c>
      <c r="N2752" s="2" t="s">
        <v>3360</v>
      </c>
      <c r="O2752" s="55"/>
      <c r="AB2752" s="2" t="s">
        <v>164</v>
      </c>
      <c r="AC2752" s="2" t="s">
        <v>3361</v>
      </c>
      <c r="AD2752" s="2" t="s">
        <v>3362</v>
      </c>
      <c r="AE2752" s="2" t="s">
        <v>3363</v>
      </c>
      <c r="AF2752" s="93"/>
      <c r="AG2752" s="2" t="s">
        <v>3364</v>
      </c>
      <c r="AH2752" s="2" t="s">
        <v>3365</v>
      </c>
      <c r="AI2752" s="2">
        <v>0.0</v>
      </c>
      <c r="AJ2752" s="94">
        <v>0.001274228509243963</v>
      </c>
      <c r="AK2752" s="94">
        <v>3.6982248520710064E-4</v>
      </c>
      <c r="AL2752" s="79"/>
      <c r="AM2752" s="2" t="s">
        <v>6265</v>
      </c>
    </row>
    <row r="2753">
      <c r="A2753" s="54">
        <v>46183.0</v>
      </c>
      <c r="B2753" s="54">
        <v>46184.0</v>
      </c>
      <c r="C2753" s="2" t="s">
        <v>932</v>
      </c>
      <c r="D2753" s="2" t="s">
        <v>146</v>
      </c>
      <c r="E2753" s="2" t="s">
        <v>148</v>
      </c>
      <c r="F2753" s="53">
        <v>0.0</v>
      </c>
      <c r="G2753" s="53">
        <v>0.0</v>
      </c>
      <c r="H2753" s="53">
        <v>0.0</v>
      </c>
      <c r="I2753" s="53">
        <v>0.0</v>
      </c>
      <c r="J2753" s="53">
        <v>0.002238336331939419</v>
      </c>
      <c r="K2753" s="2" t="s">
        <v>3531</v>
      </c>
      <c r="L2753" s="53">
        <v>0.0</v>
      </c>
      <c r="M2753" s="2" t="s">
        <v>3369</v>
      </c>
      <c r="N2753" s="2" t="s">
        <v>3360</v>
      </c>
      <c r="O2753" s="55"/>
      <c r="AB2753" s="2" t="s">
        <v>164</v>
      </c>
      <c r="AC2753" s="2" t="s">
        <v>3361</v>
      </c>
      <c r="AD2753" s="2" t="s">
        <v>3362</v>
      </c>
      <c r="AE2753" s="2" t="s">
        <v>3363</v>
      </c>
      <c r="AF2753" s="93"/>
      <c r="AG2753" s="2" t="s">
        <v>3364</v>
      </c>
      <c r="AH2753" s="2" t="s">
        <v>3365</v>
      </c>
      <c r="AI2753" s="2">
        <v>0.0</v>
      </c>
      <c r="AJ2753" s="94">
        <v>5.010149534880014E-6</v>
      </c>
      <c r="AK2753" s="94">
        <v>0.0</v>
      </c>
      <c r="AL2753" s="79"/>
      <c r="AM2753" s="2" t="s">
        <v>6266</v>
      </c>
    </row>
    <row r="2754">
      <c r="A2754" s="54">
        <v>46183.0</v>
      </c>
      <c r="B2754" s="54">
        <v>46184.0</v>
      </c>
      <c r="C2754" s="2" t="s">
        <v>450</v>
      </c>
      <c r="D2754" s="2" t="s">
        <v>146</v>
      </c>
      <c r="E2754" s="2" t="s">
        <v>148</v>
      </c>
      <c r="F2754" s="53">
        <v>0.0</v>
      </c>
      <c r="G2754" s="53">
        <v>0.0</v>
      </c>
      <c r="H2754" s="53">
        <v>0.0</v>
      </c>
      <c r="I2754" s="53">
        <v>0.0</v>
      </c>
      <c r="J2754" s="53">
        <v>0.001305628702374427</v>
      </c>
      <c r="K2754" s="2" t="s">
        <v>3531</v>
      </c>
      <c r="L2754" s="53">
        <v>0.0</v>
      </c>
      <c r="M2754" s="2" t="s">
        <v>3369</v>
      </c>
      <c r="N2754" s="2" t="s">
        <v>3360</v>
      </c>
      <c r="O2754" s="55"/>
      <c r="AB2754" s="2" t="s">
        <v>164</v>
      </c>
      <c r="AC2754" s="2" t="s">
        <v>3361</v>
      </c>
      <c r="AD2754" s="2" t="s">
        <v>3362</v>
      </c>
      <c r="AE2754" s="2" t="s">
        <v>3363</v>
      </c>
      <c r="AF2754" s="93"/>
      <c r="AG2754" s="2" t="s">
        <v>3364</v>
      </c>
      <c r="AH2754" s="2" t="s">
        <v>3365</v>
      </c>
      <c r="AI2754" s="2">
        <v>0.0</v>
      </c>
      <c r="AJ2754" s="94">
        <v>1.7046663084639298E-6</v>
      </c>
      <c r="AK2754" s="94">
        <v>0.0</v>
      </c>
      <c r="AL2754" s="79"/>
      <c r="AM2754" s="2" t="s">
        <v>6267</v>
      </c>
    </row>
    <row r="2755">
      <c r="A2755" s="54">
        <v>46183.0</v>
      </c>
      <c r="B2755" s="54">
        <v>46184.0</v>
      </c>
      <c r="C2755" s="2" t="s">
        <v>515</v>
      </c>
      <c r="D2755" s="2" t="s">
        <v>146</v>
      </c>
      <c r="E2755" s="2" t="s">
        <v>148</v>
      </c>
      <c r="F2755" s="53">
        <v>0.0</v>
      </c>
      <c r="G2755" s="53">
        <v>0.0</v>
      </c>
      <c r="H2755" s="53">
        <v>0.04</v>
      </c>
      <c r="I2755" s="53">
        <v>0.019230769230769232</v>
      </c>
      <c r="J2755" s="53">
        <v>0.014619202772479807</v>
      </c>
      <c r="K2755" s="2" t="s">
        <v>256</v>
      </c>
      <c r="L2755" s="53">
        <v>1.0</v>
      </c>
      <c r="M2755" s="2" t="s">
        <v>3369</v>
      </c>
      <c r="N2755" s="2" t="s">
        <v>3360</v>
      </c>
      <c r="O2755" s="55"/>
      <c r="AB2755" s="2" t="s">
        <v>164</v>
      </c>
      <c r="AC2755" s="2" t="s">
        <v>3361</v>
      </c>
      <c r="AD2755" s="2" t="s">
        <v>3362</v>
      </c>
      <c r="AE2755" s="2" t="s">
        <v>3363</v>
      </c>
      <c r="AF2755" s="93"/>
      <c r="AG2755" s="2" t="s">
        <v>3364</v>
      </c>
      <c r="AH2755" s="2" t="s">
        <v>3365</v>
      </c>
      <c r="AI2755" s="2">
        <v>0.0</v>
      </c>
      <c r="AJ2755" s="94">
        <v>2.1372108970288127E-4</v>
      </c>
      <c r="AK2755" s="94">
        <v>3.6982248520710064E-4</v>
      </c>
      <c r="AL2755" s="79"/>
      <c r="AM2755" s="2" t="s">
        <v>6268</v>
      </c>
    </row>
    <row r="2756">
      <c r="A2756" s="54">
        <v>46183.0</v>
      </c>
      <c r="B2756" s="54">
        <v>46184.0</v>
      </c>
      <c r="C2756" s="2" t="s">
        <v>1189</v>
      </c>
      <c r="D2756" s="2" t="s">
        <v>146</v>
      </c>
      <c r="E2756" s="2" t="s">
        <v>148</v>
      </c>
      <c r="F2756" s="53">
        <v>0.0</v>
      </c>
      <c r="G2756" s="53">
        <v>0.0</v>
      </c>
      <c r="H2756" s="53">
        <v>0.0</v>
      </c>
      <c r="I2756" s="53">
        <v>0.0</v>
      </c>
      <c r="J2756" s="53">
        <v>0.0</v>
      </c>
      <c r="K2756" s="2" t="s">
        <v>3531</v>
      </c>
      <c r="L2756" s="53">
        <v>0.0</v>
      </c>
      <c r="M2756" s="2" t="s">
        <v>3369</v>
      </c>
      <c r="N2756" s="2" t="s">
        <v>3360</v>
      </c>
      <c r="O2756" s="55"/>
      <c r="AB2756" s="2" t="s">
        <v>153</v>
      </c>
      <c r="AC2756" s="2" t="s">
        <v>3611</v>
      </c>
      <c r="AD2756" s="2" t="s">
        <v>6081</v>
      </c>
      <c r="AE2756" s="2" t="s">
        <v>3363</v>
      </c>
      <c r="AF2756" s="93"/>
      <c r="AG2756" s="101" t="s">
        <v>3364</v>
      </c>
      <c r="AH2756" s="101" t="s">
        <v>3365</v>
      </c>
      <c r="AI2756" s="2">
        <v>1.0</v>
      </c>
      <c r="AJ2756" s="94">
        <v>1.0</v>
      </c>
      <c r="AK2756" s="94">
        <v>1.0</v>
      </c>
      <c r="AL2756" s="79"/>
      <c r="AM2756" s="2" t="s">
        <v>6269</v>
      </c>
    </row>
    <row r="2757">
      <c r="A2757" s="54">
        <v>46184.0</v>
      </c>
      <c r="B2757" s="54">
        <v>46185.0</v>
      </c>
      <c r="C2757" s="2" t="s">
        <v>178</v>
      </c>
      <c r="D2757" s="2" t="s">
        <v>146</v>
      </c>
      <c r="E2757" s="2" t="s">
        <v>196</v>
      </c>
      <c r="F2757" s="53">
        <v>0.0</v>
      </c>
      <c r="G2757" s="53">
        <v>0.0</v>
      </c>
      <c r="H2757" s="53">
        <v>0.12</v>
      </c>
      <c r="I2757" s="53">
        <v>0.057692307692307696</v>
      </c>
      <c r="J2757" s="53">
        <v>0.052370622033356275</v>
      </c>
      <c r="K2757" s="2" t="s">
        <v>180</v>
      </c>
      <c r="L2757" s="53">
        <v>0.5</v>
      </c>
      <c r="M2757" s="2" t="s">
        <v>3369</v>
      </c>
      <c r="N2757" s="2" t="s">
        <v>3360</v>
      </c>
      <c r="O2757" s="55"/>
      <c r="AB2757" s="2" t="s">
        <v>164</v>
      </c>
      <c r="AC2757" s="2" t="s">
        <v>3361</v>
      </c>
      <c r="AD2757" s="2" t="s">
        <v>3362</v>
      </c>
      <c r="AE2757" s="2" t="s">
        <v>3363</v>
      </c>
      <c r="AF2757" s="93"/>
      <c r="AG2757" s="2" t="s">
        <v>3364</v>
      </c>
      <c r="AH2757" s="2" t="s">
        <v>3365</v>
      </c>
      <c r="AI2757" s="2">
        <v>0.0</v>
      </c>
      <c r="AJ2757" s="94">
        <v>0.002742682052160662</v>
      </c>
      <c r="AK2757" s="94">
        <v>0.003328402366863906</v>
      </c>
      <c r="AL2757" s="79"/>
      <c r="AM2757" s="2" t="s">
        <v>6270</v>
      </c>
    </row>
    <row r="2758">
      <c r="A2758" s="54">
        <v>46184.0</v>
      </c>
      <c r="B2758" s="54">
        <v>46185.0</v>
      </c>
      <c r="C2758" s="2" t="s">
        <v>932</v>
      </c>
      <c r="D2758" s="2" t="s">
        <v>146</v>
      </c>
      <c r="E2758" s="2" t="s">
        <v>196</v>
      </c>
      <c r="F2758" s="53">
        <v>0.0</v>
      </c>
      <c r="G2758" s="53">
        <v>0.0</v>
      </c>
      <c r="H2758" s="53">
        <v>0.0</v>
      </c>
      <c r="I2758" s="53">
        <v>0.0</v>
      </c>
      <c r="J2758" s="53">
        <v>0.0022211636953191737</v>
      </c>
      <c r="K2758" s="2" t="s">
        <v>3531</v>
      </c>
      <c r="L2758" s="53">
        <v>0.0</v>
      </c>
      <c r="M2758" s="2" t="s">
        <v>3369</v>
      </c>
      <c r="N2758" s="2" t="s">
        <v>3360</v>
      </c>
      <c r="O2758" s="55"/>
      <c r="AB2758" s="2" t="s">
        <v>164</v>
      </c>
      <c r="AC2758" s="2" t="s">
        <v>3361</v>
      </c>
      <c r="AD2758" s="2" t="s">
        <v>3362</v>
      </c>
      <c r="AE2758" s="2" t="s">
        <v>3363</v>
      </c>
      <c r="AF2758" s="93"/>
      <c r="AG2758" s="2" t="s">
        <v>3364</v>
      </c>
      <c r="AH2758" s="2" t="s">
        <v>3365</v>
      </c>
      <c r="AI2758" s="2">
        <v>0.0</v>
      </c>
      <c r="AJ2758" s="94">
        <v>4.933568161403927E-6</v>
      </c>
      <c r="AK2758" s="94">
        <v>0.0</v>
      </c>
      <c r="AL2758" s="79"/>
      <c r="AM2758" s="2" t="s">
        <v>6271</v>
      </c>
    </row>
    <row r="2759">
      <c r="A2759" s="54">
        <v>46184.0</v>
      </c>
      <c r="B2759" s="54">
        <v>46185.0</v>
      </c>
      <c r="C2759" s="2" t="s">
        <v>450</v>
      </c>
      <c r="D2759" s="2" t="s">
        <v>146</v>
      </c>
      <c r="E2759" s="2" t="s">
        <v>196</v>
      </c>
      <c r="F2759" s="53">
        <v>0.0</v>
      </c>
      <c r="G2759" s="53">
        <v>0.0</v>
      </c>
      <c r="H2759" s="53">
        <v>0.0</v>
      </c>
      <c r="I2759" s="53">
        <v>0.019230769230769232</v>
      </c>
      <c r="J2759" s="53">
        <v>0.005528897664612261</v>
      </c>
      <c r="K2759" s="2" t="s">
        <v>3531</v>
      </c>
      <c r="L2759" s="53">
        <v>0.0</v>
      </c>
      <c r="M2759" s="2" t="s">
        <v>3369</v>
      </c>
      <c r="N2759" s="2" t="s">
        <v>3360</v>
      </c>
      <c r="O2759" s="55"/>
      <c r="AB2759" s="2" t="s">
        <v>164</v>
      </c>
      <c r="AC2759" s="2" t="s">
        <v>3361</v>
      </c>
      <c r="AD2759" s="2" t="s">
        <v>3362</v>
      </c>
      <c r="AE2759" s="2" t="s">
        <v>3363</v>
      </c>
      <c r="AF2759" s="93"/>
      <c r="AG2759" s="2" t="s">
        <v>3364</v>
      </c>
      <c r="AH2759" s="2" t="s">
        <v>3365</v>
      </c>
      <c r="AI2759" s="2">
        <v>0.0</v>
      </c>
      <c r="AJ2759" s="94">
        <v>3.0568709385754914E-5</v>
      </c>
      <c r="AK2759" s="94">
        <v>3.6982248520710064E-4</v>
      </c>
      <c r="AL2759" s="79"/>
      <c r="AM2759" s="2" t="s">
        <v>6272</v>
      </c>
    </row>
    <row r="2760">
      <c r="A2760" s="54">
        <v>46184.0</v>
      </c>
      <c r="B2760" s="54">
        <v>46185.0</v>
      </c>
      <c r="C2760" s="2" t="s">
        <v>515</v>
      </c>
      <c r="D2760" s="2" t="s">
        <v>146</v>
      </c>
      <c r="E2760" s="2" t="s">
        <v>196</v>
      </c>
      <c r="F2760" s="53">
        <v>0.0</v>
      </c>
      <c r="G2760" s="53">
        <v>0.0</v>
      </c>
      <c r="H2760" s="53">
        <v>0.0</v>
      </c>
      <c r="I2760" s="53">
        <v>0.0</v>
      </c>
      <c r="J2760" s="53">
        <v>0.005076548763866769</v>
      </c>
      <c r="K2760" s="2" t="s">
        <v>256</v>
      </c>
      <c r="L2760" s="53">
        <v>1.0</v>
      </c>
      <c r="M2760" s="2" t="s">
        <v>3369</v>
      </c>
      <c r="N2760" s="2" t="s">
        <v>3360</v>
      </c>
      <c r="O2760" s="55"/>
      <c r="AB2760" s="2" t="s">
        <v>164</v>
      </c>
      <c r="AC2760" s="2" t="s">
        <v>3361</v>
      </c>
      <c r="AD2760" s="2" t="s">
        <v>3362</v>
      </c>
      <c r="AE2760" s="2" t="s">
        <v>3363</v>
      </c>
      <c r="AF2760" s="93"/>
      <c r="AG2760" s="2" t="s">
        <v>3364</v>
      </c>
      <c r="AH2760" s="2" t="s">
        <v>3365</v>
      </c>
      <c r="AI2760" s="2">
        <v>0.0</v>
      </c>
      <c r="AJ2760" s="94">
        <v>2.5771347351917216E-5</v>
      </c>
      <c r="AK2760" s="94">
        <v>0.0</v>
      </c>
      <c r="AL2760" s="79"/>
      <c r="AM2760" s="2" t="s">
        <v>6273</v>
      </c>
    </row>
    <row r="2761">
      <c r="A2761" s="54">
        <v>46184.0</v>
      </c>
      <c r="B2761" s="54">
        <v>46185.0</v>
      </c>
      <c r="C2761" s="2" t="s">
        <v>1189</v>
      </c>
      <c r="D2761" s="2" t="s">
        <v>146</v>
      </c>
      <c r="E2761" s="2" t="s">
        <v>196</v>
      </c>
      <c r="F2761" s="53">
        <v>0.0</v>
      </c>
      <c r="G2761" s="53">
        <v>0.0</v>
      </c>
      <c r="H2761" s="53">
        <v>0.0</v>
      </c>
      <c r="I2761" s="53">
        <v>0.0</v>
      </c>
      <c r="J2761" s="53">
        <v>0.0</v>
      </c>
      <c r="K2761" s="2" t="s">
        <v>3531</v>
      </c>
      <c r="L2761" s="53">
        <v>0.0</v>
      </c>
      <c r="M2761" s="2" t="s">
        <v>3369</v>
      </c>
      <c r="N2761" s="2" t="s">
        <v>3360</v>
      </c>
      <c r="O2761" s="55"/>
      <c r="AB2761" s="2" t="s">
        <v>164</v>
      </c>
      <c r="AC2761" s="2" t="s">
        <v>3361</v>
      </c>
      <c r="AD2761" s="2" t="s">
        <v>3362</v>
      </c>
      <c r="AE2761" s="2" t="s">
        <v>3363</v>
      </c>
      <c r="AF2761" s="93"/>
      <c r="AG2761" s="101" t="s">
        <v>3364</v>
      </c>
      <c r="AH2761" s="101" t="s">
        <v>3365</v>
      </c>
      <c r="AI2761" s="2">
        <v>0.0</v>
      </c>
      <c r="AJ2761" s="94">
        <v>0.0</v>
      </c>
      <c r="AK2761" s="94">
        <v>0.0</v>
      </c>
      <c r="AL2761" s="79"/>
      <c r="AM2761" s="2" t="s">
        <v>6274</v>
      </c>
    </row>
    <row r="2762">
      <c r="A2762" s="54">
        <v>46185.0</v>
      </c>
      <c r="B2762" s="54">
        <v>46186.0</v>
      </c>
      <c r="C2762" s="2" t="s">
        <v>178</v>
      </c>
      <c r="D2762" s="2" t="s">
        <v>146</v>
      </c>
      <c r="E2762" s="2" t="s">
        <v>288</v>
      </c>
      <c r="F2762" s="53">
        <v>0.125</v>
      </c>
      <c r="G2762" s="53">
        <v>0.08333333333333333</v>
      </c>
      <c r="H2762" s="53">
        <v>0.08</v>
      </c>
      <c r="I2762" s="53">
        <v>0.057692307692307696</v>
      </c>
      <c r="J2762" s="53">
        <v>0.054932214318258676</v>
      </c>
      <c r="K2762" s="2" t="s">
        <v>180</v>
      </c>
      <c r="L2762" s="53">
        <v>0.5</v>
      </c>
      <c r="M2762" s="2" t="s">
        <v>6275</v>
      </c>
      <c r="N2762" s="2" t="s">
        <v>3360</v>
      </c>
      <c r="O2762" s="55"/>
      <c r="AB2762" s="2" t="s">
        <v>164</v>
      </c>
      <c r="AC2762" s="2" t="s">
        <v>3361</v>
      </c>
      <c r="AD2762" s="2" t="s">
        <v>3362</v>
      </c>
      <c r="AE2762" s="2" t="s">
        <v>3363</v>
      </c>
      <c r="AF2762" s="93"/>
      <c r="AG2762" s="2" t="s">
        <v>3364</v>
      </c>
      <c r="AH2762" s="2" t="s">
        <v>3365</v>
      </c>
      <c r="AI2762" s="2">
        <v>0.0</v>
      </c>
      <c r="AJ2762" s="94">
        <v>0.0030175481699071037</v>
      </c>
      <c r="AK2762" s="94">
        <v>0.003328402366863906</v>
      </c>
      <c r="AL2762" s="79"/>
      <c r="AM2762" s="2" t="s">
        <v>6276</v>
      </c>
    </row>
    <row r="2763">
      <c r="A2763" s="54">
        <v>46185.0</v>
      </c>
      <c r="B2763" s="54">
        <v>46186.0</v>
      </c>
      <c r="C2763" s="2" t="s">
        <v>932</v>
      </c>
      <c r="D2763" s="2" t="s">
        <v>146</v>
      </c>
      <c r="E2763" s="2" t="s">
        <v>288</v>
      </c>
      <c r="F2763" s="53">
        <v>0.0</v>
      </c>
      <c r="G2763" s="53">
        <v>0.0</v>
      </c>
      <c r="H2763" s="53">
        <v>0.0</v>
      </c>
      <c r="I2763" s="53">
        <v>0.0</v>
      </c>
      <c r="J2763" s="53">
        <v>0.002204122808089886</v>
      </c>
      <c r="K2763" s="2" t="s">
        <v>3531</v>
      </c>
      <c r="L2763" s="53">
        <v>0.0</v>
      </c>
      <c r="M2763" s="2" t="s">
        <v>3369</v>
      </c>
      <c r="N2763" s="2" t="s">
        <v>3360</v>
      </c>
      <c r="O2763" s="55"/>
      <c r="AB2763" s="2" t="s">
        <v>164</v>
      </c>
      <c r="AC2763" s="2" t="s">
        <v>3361</v>
      </c>
      <c r="AD2763" s="2" t="s">
        <v>3362</v>
      </c>
      <c r="AE2763" s="2" t="s">
        <v>3363</v>
      </c>
      <c r="AF2763" s="93"/>
      <c r="AG2763" s="2" t="s">
        <v>3364</v>
      </c>
      <c r="AH2763" s="2" t="s">
        <v>3365</v>
      </c>
      <c r="AI2763" s="2">
        <v>0.0</v>
      </c>
      <c r="AJ2763" s="94">
        <v>4.858157353142044E-6</v>
      </c>
      <c r="AK2763" s="94">
        <v>0.0</v>
      </c>
      <c r="AL2763" s="79"/>
      <c r="AM2763" s="2" t="s">
        <v>6277</v>
      </c>
    </row>
    <row r="2764">
      <c r="A2764" s="54">
        <v>46185.0</v>
      </c>
      <c r="B2764" s="54">
        <v>46186.0</v>
      </c>
      <c r="C2764" s="2" t="s">
        <v>450</v>
      </c>
      <c r="D2764" s="2" t="s">
        <v>146</v>
      </c>
      <c r="E2764" s="2" t="s">
        <v>288</v>
      </c>
      <c r="F2764" s="53">
        <v>0.0</v>
      </c>
      <c r="G2764" s="53">
        <v>0.0</v>
      </c>
      <c r="H2764" s="53">
        <v>0.0</v>
      </c>
      <c r="I2764" s="53">
        <v>0.0</v>
      </c>
      <c r="J2764" s="53">
        <v>0.0012856718450827357</v>
      </c>
      <c r="K2764" s="2" t="s">
        <v>3531</v>
      </c>
      <c r="L2764" s="53">
        <v>0.0</v>
      </c>
      <c r="M2764" s="2" t="s">
        <v>3369</v>
      </c>
      <c r="N2764" s="2" t="s">
        <v>3360</v>
      </c>
      <c r="O2764" s="55"/>
      <c r="AB2764" s="2" t="s">
        <v>164</v>
      </c>
      <c r="AC2764" s="2" t="s">
        <v>3361</v>
      </c>
      <c r="AD2764" s="2" t="s">
        <v>3362</v>
      </c>
      <c r="AE2764" s="2" t="s">
        <v>3363</v>
      </c>
      <c r="AF2764" s="93"/>
      <c r="AG2764" s="2" t="s">
        <v>3364</v>
      </c>
      <c r="AH2764" s="2" t="s">
        <v>3365</v>
      </c>
      <c r="AI2764" s="2">
        <v>0.0</v>
      </c>
      <c r="AJ2764" s="94">
        <v>1.652952093238446E-6</v>
      </c>
      <c r="AK2764" s="94">
        <v>0.0</v>
      </c>
      <c r="AL2764" s="79"/>
      <c r="AM2764" s="2" t="s">
        <v>6278</v>
      </c>
    </row>
    <row r="2765">
      <c r="A2765" s="54">
        <v>46185.0</v>
      </c>
      <c r="B2765" s="54">
        <v>46186.0</v>
      </c>
      <c r="C2765" s="2" t="s">
        <v>515</v>
      </c>
      <c r="D2765" s="2" t="s">
        <v>146</v>
      </c>
      <c r="E2765" s="2" t="s">
        <v>288</v>
      </c>
      <c r="F2765" s="53">
        <v>0.0</v>
      </c>
      <c r="G2765" s="53">
        <v>0.0</v>
      </c>
      <c r="H2765" s="53">
        <v>0.0</v>
      </c>
      <c r="I2765" s="53">
        <v>0.019230769230769232</v>
      </c>
      <c r="J2765" s="53">
        <v>0.010289681634425427</v>
      </c>
      <c r="K2765" s="2" t="s">
        <v>256</v>
      </c>
      <c r="L2765" s="53">
        <v>1.0</v>
      </c>
      <c r="M2765" s="2" t="s">
        <v>3369</v>
      </c>
      <c r="N2765" s="2" t="s">
        <v>3360</v>
      </c>
      <c r="O2765" s="55"/>
      <c r="AB2765" s="2" t="s">
        <v>164</v>
      </c>
      <c r="AC2765" s="2" t="s">
        <v>3361</v>
      </c>
      <c r="AD2765" s="2" t="s">
        <v>3362</v>
      </c>
      <c r="AE2765" s="2" t="s">
        <v>3363</v>
      </c>
      <c r="AF2765" s="93"/>
      <c r="AG2765" s="2" t="s">
        <v>3364</v>
      </c>
      <c r="AH2765" s="2" t="s">
        <v>3365</v>
      </c>
      <c r="AI2765" s="2">
        <v>0.0</v>
      </c>
      <c r="AJ2765" s="94">
        <v>1.0587754813783193E-4</v>
      </c>
      <c r="AK2765" s="94">
        <v>3.6982248520710064E-4</v>
      </c>
      <c r="AL2765" s="79"/>
      <c r="AM2765" s="2" t="s">
        <v>6279</v>
      </c>
    </row>
    <row r="2766">
      <c r="A2766" s="54">
        <v>46185.0</v>
      </c>
      <c r="B2766" s="54">
        <v>46186.0</v>
      </c>
      <c r="C2766" s="2" t="s">
        <v>1189</v>
      </c>
      <c r="D2766" s="2" t="s">
        <v>146</v>
      </c>
      <c r="E2766" s="2" t="s">
        <v>288</v>
      </c>
      <c r="F2766" s="53">
        <v>0.0</v>
      </c>
      <c r="G2766" s="53">
        <v>0.0</v>
      </c>
      <c r="H2766" s="53">
        <v>0.0</v>
      </c>
      <c r="I2766" s="53">
        <v>0.0</v>
      </c>
      <c r="J2766" s="53">
        <v>0.0</v>
      </c>
      <c r="K2766" s="2" t="s">
        <v>3531</v>
      </c>
      <c r="L2766" s="53">
        <v>0.0</v>
      </c>
      <c r="M2766" s="2" t="s">
        <v>3369</v>
      </c>
      <c r="N2766" s="2" t="s">
        <v>3360</v>
      </c>
      <c r="O2766" s="55"/>
      <c r="AB2766" s="2" t="s">
        <v>164</v>
      </c>
      <c r="AC2766" s="2" t="s">
        <v>3361</v>
      </c>
      <c r="AD2766" s="2" t="s">
        <v>3362</v>
      </c>
      <c r="AE2766" s="2" t="s">
        <v>3363</v>
      </c>
      <c r="AF2766" s="93"/>
      <c r="AG2766" s="101" t="s">
        <v>3364</v>
      </c>
      <c r="AH2766" s="101" t="s">
        <v>3365</v>
      </c>
      <c r="AI2766" s="2">
        <v>0.0</v>
      </c>
      <c r="AJ2766" s="94">
        <v>0.0</v>
      </c>
      <c r="AK2766" s="94">
        <v>0.0</v>
      </c>
      <c r="AL2766" s="79"/>
      <c r="AM2766" s="2" t="s">
        <v>6280</v>
      </c>
    </row>
    <row r="2767">
      <c r="A2767" s="54">
        <v>46186.0</v>
      </c>
      <c r="B2767" s="54">
        <v>46187.0</v>
      </c>
      <c r="C2767" s="2" t="s">
        <v>178</v>
      </c>
      <c r="D2767" s="2" t="s">
        <v>146</v>
      </c>
      <c r="E2767" s="2" t="s">
        <v>256</v>
      </c>
      <c r="F2767" s="53">
        <v>0.0</v>
      </c>
      <c r="G2767" s="53">
        <v>0.0</v>
      </c>
      <c r="H2767" s="53">
        <v>0.0</v>
      </c>
      <c r="I2767" s="53">
        <v>0.019230769230769232</v>
      </c>
      <c r="J2767" s="53">
        <v>0.02495068433433481</v>
      </c>
      <c r="K2767" s="2" t="s">
        <v>180</v>
      </c>
      <c r="L2767" s="53">
        <v>0.5</v>
      </c>
      <c r="M2767" s="2" t="s">
        <v>6275</v>
      </c>
      <c r="N2767" s="2" t="s">
        <v>3360</v>
      </c>
      <c r="O2767" s="55"/>
      <c r="AB2767" s="2" t="s">
        <v>164</v>
      </c>
      <c r="AC2767" s="2" t="s">
        <v>3361</v>
      </c>
      <c r="AD2767" s="2" t="s">
        <v>3362</v>
      </c>
      <c r="AE2767" s="2" t="s">
        <v>3363</v>
      </c>
      <c r="AF2767" s="93"/>
      <c r="AG2767" s="2" t="s">
        <v>3364</v>
      </c>
      <c r="AH2767" s="2" t="s">
        <v>3365</v>
      </c>
      <c r="AI2767" s="2">
        <v>0.0</v>
      </c>
      <c r="AJ2767" s="94">
        <v>6.225366487516205E-4</v>
      </c>
      <c r="AK2767" s="94">
        <v>3.6982248520710064E-4</v>
      </c>
      <c r="AL2767" s="79"/>
      <c r="AM2767" s="2" t="s">
        <v>6281</v>
      </c>
    </row>
    <row r="2768">
      <c r="A2768" s="54">
        <v>46186.0</v>
      </c>
      <c r="B2768" s="54">
        <v>46187.0</v>
      </c>
      <c r="C2768" s="2" t="s">
        <v>932</v>
      </c>
      <c r="D2768" s="2" t="s">
        <v>146</v>
      </c>
      <c r="E2768" s="2" t="s">
        <v>256</v>
      </c>
      <c r="F2768" s="53">
        <v>0.0</v>
      </c>
      <c r="G2768" s="53">
        <v>0.0</v>
      </c>
      <c r="H2768" s="53">
        <v>0.0</v>
      </c>
      <c r="I2768" s="53">
        <v>0.0</v>
      </c>
      <c r="J2768" s="53">
        <v>0.002187212659463149</v>
      </c>
      <c r="K2768" s="2" t="s">
        <v>3531</v>
      </c>
      <c r="L2768" s="53">
        <v>0.0</v>
      </c>
      <c r="M2768" s="2" t="s">
        <v>3369</v>
      </c>
      <c r="N2768" s="2" t="s">
        <v>3360</v>
      </c>
      <c r="O2768" s="55"/>
      <c r="AB2768" s="2" t="s">
        <v>164</v>
      </c>
      <c r="AC2768" s="2" t="s">
        <v>3361</v>
      </c>
      <c r="AD2768" s="2" t="s">
        <v>3362</v>
      </c>
      <c r="AE2768" s="2" t="s">
        <v>3363</v>
      </c>
      <c r="AF2768" s="93"/>
      <c r="AG2768" s="2" t="s">
        <v>3364</v>
      </c>
      <c r="AH2768" s="2" t="s">
        <v>3365</v>
      </c>
      <c r="AI2768" s="2">
        <v>0.0</v>
      </c>
      <c r="AJ2768" s="94">
        <v>4.7838992177158615E-6</v>
      </c>
      <c r="AK2768" s="94">
        <v>0.0</v>
      </c>
      <c r="AL2768" s="79"/>
      <c r="AM2768" s="2" t="s">
        <v>6282</v>
      </c>
    </row>
    <row r="2769">
      <c r="A2769" s="54">
        <v>46186.0</v>
      </c>
      <c r="B2769" s="54">
        <v>46187.0</v>
      </c>
      <c r="C2769" s="2" t="s">
        <v>450</v>
      </c>
      <c r="D2769" s="2" t="s">
        <v>146</v>
      </c>
      <c r="E2769" s="2" t="s">
        <v>256</v>
      </c>
      <c r="F2769" s="53">
        <v>0.0</v>
      </c>
      <c r="G2769" s="53">
        <v>0.0</v>
      </c>
      <c r="H2769" s="53">
        <v>0.0</v>
      </c>
      <c r="I2769" s="53">
        <v>0.019230769230769232</v>
      </c>
      <c r="J2769" s="53">
        <v>0.006252238379066464</v>
      </c>
      <c r="K2769" s="2" t="s">
        <v>3531</v>
      </c>
      <c r="L2769" s="53">
        <v>0.0</v>
      </c>
      <c r="M2769" s="2" t="s">
        <v>3369</v>
      </c>
      <c r="N2769" s="2" t="s">
        <v>3360</v>
      </c>
      <c r="O2769" s="55"/>
      <c r="AB2769" s="2" t="s">
        <v>164</v>
      </c>
      <c r="AC2769" s="2" t="s">
        <v>3361</v>
      </c>
      <c r="AD2769" s="2" t="s">
        <v>3362</v>
      </c>
      <c r="AE2769" s="2" t="s">
        <v>3363</v>
      </c>
      <c r="AF2769" s="93"/>
      <c r="AG2769" s="2" t="s">
        <v>3364</v>
      </c>
      <c r="AH2769" s="2" t="s">
        <v>3365</v>
      </c>
      <c r="AI2769" s="2">
        <v>0.0</v>
      </c>
      <c r="AJ2769" s="94">
        <v>3.909048474867165E-5</v>
      </c>
      <c r="AK2769" s="94">
        <v>3.6982248520710064E-4</v>
      </c>
      <c r="AL2769" s="79"/>
      <c r="AM2769" s="2" t="s">
        <v>6283</v>
      </c>
    </row>
    <row r="2770">
      <c r="A2770" s="54">
        <v>46186.0</v>
      </c>
      <c r="B2770" s="54">
        <v>46187.0</v>
      </c>
      <c r="C2770" s="2" t="s">
        <v>515</v>
      </c>
      <c r="D2770" s="2" t="s">
        <v>146</v>
      </c>
      <c r="E2770" s="2" t="s">
        <v>256</v>
      </c>
      <c r="F2770" s="53">
        <v>0.125</v>
      </c>
      <c r="G2770" s="53">
        <v>0.08333333333333333</v>
      </c>
      <c r="H2770" s="53">
        <v>0.04</v>
      </c>
      <c r="I2770" s="53">
        <v>0.019230769230769232</v>
      </c>
      <c r="J2770" s="53">
        <v>0.026333376099977487</v>
      </c>
      <c r="K2770" s="2" t="s">
        <v>256</v>
      </c>
      <c r="L2770" s="53">
        <v>1.0</v>
      </c>
      <c r="M2770" s="2" t="s">
        <v>3369</v>
      </c>
      <c r="N2770" s="2" t="s">
        <v>3360</v>
      </c>
      <c r="O2770" s="55"/>
      <c r="AB2770" s="2" t="s">
        <v>164</v>
      </c>
      <c r="AC2770" s="2" t="s">
        <v>3361</v>
      </c>
      <c r="AD2770" s="2" t="s">
        <v>3362</v>
      </c>
      <c r="AE2770" s="2" t="s">
        <v>3363</v>
      </c>
      <c r="AF2770" s="93"/>
      <c r="AG2770" s="2" t="s">
        <v>3364</v>
      </c>
      <c r="AH2770" s="2" t="s">
        <v>3365</v>
      </c>
      <c r="AI2770" s="2">
        <v>0.0</v>
      </c>
      <c r="AJ2770" s="94">
        <v>6.934466968228655E-4</v>
      </c>
      <c r="AK2770" s="94">
        <v>3.6982248520710064E-4</v>
      </c>
      <c r="AL2770" s="79"/>
      <c r="AM2770" s="2" t="s">
        <v>6284</v>
      </c>
    </row>
    <row r="2771">
      <c r="A2771" s="54">
        <v>46186.0</v>
      </c>
      <c r="B2771" s="54">
        <v>46187.0</v>
      </c>
      <c r="C2771" s="2" t="s">
        <v>1189</v>
      </c>
      <c r="D2771" s="2" t="s">
        <v>146</v>
      </c>
      <c r="E2771" s="2" t="s">
        <v>256</v>
      </c>
      <c r="F2771" s="53">
        <v>0.0</v>
      </c>
      <c r="G2771" s="53">
        <v>0.0</v>
      </c>
      <c r="H2771" s="53">
        <v>0.0</v>
      </c>
      <c r="I2771" s="53">
        <v>0.0</v>
      </c>
      <c r="J2771" s="53">
        <v>0.0</v>
      </c>
      <c r="K2771" s="2" t="s">
        <v>3531</v>
      </c>
      <c r="L2771" s="53">
        <v>0.0</v>
      </c>
      <c r="M2771" s="2" t="s">
        <v>3369</v>
      </c>
      <c r="N2771" s="2" t="s">
        <v>3360</v>
      </c>
      <c r="O2771" s="55"/>
      <c r="AB2771" s="2" t="s">
        <v>164</v>
      </c>
      <c r="AC2771" s="2" t="s">
        <v>3361</v>
      </c>
      <c r="AD2771" s="2" t="s">
        <v>3362</v>
      </c>
      <c r="AE2771" s="2" t="s">
        <v>3363</v>
      </c>
      <c r="AF2771" s="93"/>
      <c r="AG2771" s="101" t="s">
        <v>3364</v>
      </c>
      <c r="AH2771" s="101" t="s">
        <v>3365</v>
      </c>
      <c r="AI2771" s="2">
        <v>0.0</v>
      </c>
      <c r="AJ2771" s="94">
        <v>0.0</v>
      </c>
      <c r="AK2771" s="94">
        <v>0.0</v>
      </c>
      <c r="AL2771" s="79"/>
      <c r="AM2771" s="2" t="s">
        <v>6285</v>
      </c>
    </row>
    <row r="2772">
      <c r="A2772" s="54">
        <v>46187.0</v>
      </c>
      <c r="B2772" s="54">
        <v>46188.0</v>
      </c>
      <c r="C2772" s="2" t="s">
        <v>178</v>
      </c>
      <c r="D2772" s="2" t="s">
        <v>146</v>
      </c>
      <c r="E2772" s="2" t="s">
        <v>180</v>
      </c>
      <c r="F2772" s="53">
        <v>0.25</v>
      </c>
      <c r="G2772" s="53">
        <v>0.16666666666666666</v>
      </c>
      <c r="H2772" s="53">
        <v>0.08</v>
      </c>
      <c r="I2772" s="53">
        <v>0.038461538461538464</v>
      </c>
      <c r="J2772" s="53">
        <v>0.06829301551820141</v>
      </c>
      <c r="K2772" s="2" t="s">
        <v>180</v>
      </c>
      <c r="L2772" s="53">
        <v>0.5</v>
      </c>
      <c r="M2772" s="2" t="s">
        <v>6275</v>
      </c>
      <c r="N2772" s="2" t="s">
        <v>3360</v>
      </c>
      <c r="O2772" s="55"/>
      <c r="AB2772" s="2" t="s">
        <v>153</v>
      </c>
      <c r="AC2772" s="2" t="s">
        <v>6286</v>
      </c>
      <c r="AD2772" s="2" t="s">
        <v>3362</v>
      </c>
      <c r="AE2772" s="2" t="s">
        <v>3363</v>
      </c>
      <c r="AF2772" s="93"/>
      <c r="AG2772" s="2" t="s">
        <v>3364</v>
      </c>
      <c r="AH2772" s="2" t="s">
        <v>3365</v>
      </c>
      <c r="AI2772" s="2">
        <v>1.0</v>
      </c>
      <c r="AJ2772" s="94">
        <v>0.8680779049321664</v>
      </c>
      <c r="AK2772" s="94">
        <v>0.9245562130177515</v>
      </c>
      <c r="AL2772" s="79"/>
      <c r="AM2772" s="2" t="s">
        <v>6287</v>
      </c>
    </row>
    <row r="2773">
      <c r="A2773" s="54">
        <v>46187.0</v>
      </c>
      <c r="B2773" s="54">
        <v>46188.0</v>
      </c>
      <c r="C2773" s="2" t="s">
        <v>932</v>
      </c>
      <c r="D2773" s="2" t="s">
        <v>146</v>
      </c>
      <c r="E2773" s="2" t="s">
        <v>180</v>
      </c>
      <c r="F2773" s="53">
        <v>0.0</v>
      </c>
      <c r="G2773" s="53">
        <v>0.0</v>
      </c>
      <c r="H2773" s="53">
        <v>0.0</v>
      </c>
      <c r="I2773" s="53">
        <v>0.0</v>
      </c>
      <c r="J2773" s="53">
        <v>0.002170432246405377</v>
      </c>
      <c r="K2773" s="2" t="s">
        <v>3531</v>
      </c>
      <c r="L2773" s="53">
        <v>0.0</v>
      </c>
      <c r="M2773" s="2" t="s">
        <v>3369</v>
      </c>
      <c r="N2773" s="2" t="s">
        <v>3360</v>
      </c>
      <c r="O2773" s="55"/>
      <c r="AB2773" s="2" t="s">
        <v>164</v>
      </c>
      <c r="AC2773" s="2" t="s">
        <v>3361</v>
      </c>
      <c r="AD2773" s="2" t="s">
        <v>3362</v>
      </c>
      <c r="AE2773" s="2" t="s">
        <v>3363</v>
      </c>
      <c r="AF2773" s="93"/>
      <c r="AG2773" s="2" t="s">
        <v>3364</v>
      </c>
      <c r="AH2773" s="2" t="s">
        <v>3365</v>
      </c>
      <c r="AI2773" s="2">
        <v>0.0</v>
      </c>
      <c r="AJ2773" s="94">
        <v>4.7107761362362905E-6</v>
      </c>
      <c r="AK2773" s="94">
        <v>0.0</v>
      </c>
      <c r="AL2773" s="79"/>
      <c r="AM2773" s="2" t="s">
        <v>6288</v>
      </c>
    </row>
    <row r="2774">
      <c r="A2774" s="54">
        <v>46187.0</v>
      </c>
      <c r="B2774" s="54">
        <v>46188.0</v>
      </c>
      <c r="C2774" s="2" t="s">
        <v>450</v>
      </c>
      <c r="D2774" s="2" t="s">
        <v>146</v>
      </c>
      <c r="E2774" s="2" t="s">
        <v>180</v>
      </c>
      <c r="F2774" s="53">
        <v>0.0</v>
      </c>
      <c r="G2774" s="53">
        <v>0.0</v>
      </c>
      <c r="H2774" s="53">
        <v>0.0</v>
      </c>
      <c r="I2774" s="53">
        <v>0.0</v>
      </c>
      <c r="J2774" s="53">
        <v>0.0012660200332854003</v>
      </c>
      <c r="K2774" s="2" t="s">
        <v>3531</v>
      </c>
      <c r="L2774" s="53">
        <v>0.0</v>
      </c>
      <c r="M2774" s="2" t="s">
        <v>3369</v>
      </c>
      <c r="N2774" s="2" t="s">
        <v>3360</v>
      </c>
      <c r="O2774" s="55"/>
      <c r="AB2774" s="2" t="s">
        <v>164</v>
      </c>
      <c r="AC2774" s="2" t="s">
        <v>3361</v>
      </c>
      <c r="AD2774" s="2" t="s">
        <v>3362</v>
      </c>
      <c r="AE2774" s="2" t="s">
        <v>3363</v>
      </c>
      <c r="AF2774" s="93"/>
      <c r="AG2774" s="2" t="s">
        <v>3364</v>
      </c>
      <c r="AH2774" s="2" t="s">
        <v>3365</v>
      </c>
      <c r="AI2774" s="2">
        <v>0.0</v>
      </c>
      <c r="AJ2774" s="94">
        <v>1.6028067246799663E-6</v>
      </c>
      <c r="AK2774" s="94">
        <v>0.0</v>
      </c>
      <c r="AL2774" s="79"/>
      <c r="AM2774" s="2" t="s">
        <v>6289</v>
      </c>
    </row>
    <row r="2775">
      <c r="A2775" s="54">
        <v>46187.0</v>
      </c>
      <c r="B2775" s="54">
        <v>46188.0</v>
      </c>
      <c r="C2775" s="2" t="s">
        <v>515</v>
      </c>
      <c r="D2775" s="2" t="s">
        <v>146</v>
      </c>
      <c r="E2775" s="2" t="s">
        <v>180</v>
      </c>
      <c r="F2775" s="53">
        <v>0.0</v>
      </c>
      <c r="G2775" s="53">
        <v>0.0</v>
      </c>
      <c r="H2775" s="53">
        <v>0.0</v>
      </c>
      <c r="I2775" s="53">
        <v>0.0</v>
      </c>
      <c r="J2775" s="53">
        <v>0.004960600229854962</v>
      </c>
      <c r="K2775" s="2" t="s">
        <v>256</v>
      </c>
      <c r="L2775" s="53">
        <v>1.0</v>
      </c>
      <c r="M2775" s="2" t="s">
        <v>3369</v>
      </c>
      <c r="N2775" s="2" t="s">
        <v>3360</v>
      </c>
      <c r="O2775" s="55"/>
      <c r="AB2775" s="2" t="s">
        <v>164</v>
      </c>
      <c r="AC2775" s="2" t="s">
        <v>3361</v>
      </c>
      <c r="AD2775" s="2" t="s">
        <v>3362</v>
      </c>
      <c r="AE2775" s="2" t="s">
        <v>3363</v>
      </c>
      <c r="AF2775" s="93"/>
      <c r="AG2775" s="2" t="s">
        <v>3364</v>
      </c>
      <c r="AH2775" s="2" t="s">
        <v>3365</v>
      </c>
      <c r="AI2775" s="2">
        <v>0.0</v>
      </c>
      <c r="AJ2775" s="94">
        <v>2.4607554640437104E-5</v>
      </c>
      <c r="AK2775" s="94">
        <v>0.0</v>
      </c>
      <c r="AL2775" s="79"/>
      <c r="AM2775" s="2" t="s">
        <v>6290</v>
      </c>
    </row>
    <row r="2776">
      <c r="A2776" s="54">
        <v>46187.0</v>
      </c>
      <c r="B2776" s="54">
        <v>46188.0</v>
      </c>
      <c r="C2776" s="2" t="s">
        <v>1189</v>
      </c>
      <c r="D2776" s="2" t="s">
        <v>146</v>
      </c>
      <c r="E2776" s="2" t="s">
        <v>180</v>
      </c>
      <c r="F2776" s="53">
        <v>0.0</v>
      </c>
      <c r="G2776" s="53">
        <v>0.0</v>
      </c>
      <c r="H2776" s="53">
        <v>0.0</v>
      </c>
      <c r="I2776" s="53">
        <v>0.0</v>
      </c>
      <c r="J2776" s="53">
        <v>0.0</v>
      </c>
      <c r="K2776" s="2" t="s">
        <v>3531</v>
      </c>
      <c r="L2776" s="53">
        <v>0.0</v>
      </c>
      <c r="M2776" s="2" t="s">
        <v>3369</v>
      </c>
      <c r="N2776" s="2" t="s">
        <v>3360</v>
      </c>
      <c r="O2776" s="55"/>
      <c r="AB2776" s="2" t="s">
        <v>164</v>
      </c>
      <c r="AC2776" s="2" t="s">
        <v>3361</v>
      </c>
      <c r="AD2776" s="2" t="s">
        <v>3362</v>
      </c>
      <c r="AE2776" s="2" t="s">
        <v>3363</v>
      </c>
      <c r="AF2776" s="93"/>
      <c r="AG2776" s="101" t="s">
        <v>3364</v>
      </c>
      <c r="AH2776" s="101" t="s">
        <v>3365</v>
      </c>
      <c r="AI2776" s="2">
        <v>0.0</v>
      </c>
      <c r="AJ2776" s="94">
        <v>0.0</v>
      </c>
      <c r="AK2776" s="94">
        <v>0.0</v>
      </c>
      <c r="AL2776" s="79"/>
      <c r="AM2776" s="2" t="s">
        <v>6291</v>
      </c>
    </row>
    <row r="2777">
      <c r="A2777" s="54">
        <v>46188.0</v>
      </c>
      <c r="B2777" s="54">
        <v>46189.0</v>
      </c>
      <c r="C2777" s="2" t="s">
        <v>178</v>
      </c>
      <c r="D2777" s="2" t="s">
        <v>146</v>
      </c>
      <c r="E2777" s="2" t="s">
        <v>208</v>
      </c>
      <c r="F2777" s="53">
        <v>0.125</v>
      </c>
      <c r="G2777" s="53">
        <v>0.08333333333333333</v>
      </c>
      <c r="H2777" s="53">
        <v>0.04</v>
      </c>
      <c r="I2777" s="53">
        <v>0.019230769230769232</v>
      </c>
      <c r="J2777" s="53">
        <v>0.052261408199840716</v>
      </c>
      <c r="K2777" s="2" t="s">
        <v>180</v>
      </c>
      <c r="L2777" s="53">
        <v>0.6</v>
      </c>
      <c r="M2777" s="2" t="s">
        <v>6275</v>
      </c>
      <c r="N2777" s="2" t="s">
        <v>3360</v>
      </c>
      <c r="O2777" s="55"/>
      <c r="AB2777" s="2" t="s">
        <v>164</v>
      </c>
      <c r="AC2777" s="2" t="s">
        <v>3361</v>
      </c>
      <c r="AD2777" s="2" t="s">
        <v>3362</v>
      </c>
      <c r="AE2777" s="2" t="s">
        <v>3363</v>
      </c>
      <c r="AF2777" s="93"/>
      <c r="AG2777" s="2" t="s">
        <v>3364</v>
      </c>
      <c r="AH2777" s="2" t="s">
        <v>3365</v>
      </c>
      <c r="AI2777" s="2">
        <v>0.0</v>
      </c>
      <c r="AJ2777" s="94">
        <v>0.0027312547870303786</v>
      </c>
      <c r="AK2777" s="94">
        <v>3.6982248520710064E-4</v>
      </c>
      <c r="AL2777" s="79"/>
      <c r="AM2777" s="2" t="s">
        <v>6292</v>
      </c>
    </row>
    <row r="2778">
      <c r="A2778" s="54">
        <v>46188.0</v>
      </c>
      <c r="B2778" s="54">
        <v>46189.0</v>
      </c>
      <c r="C2778" s="2" t="s">
        <v>932</v>
      </c>
      <c r="D2778" s="2" t="s">
        <v>146</v>
      </c>
      <c r="E2778" s="2" t="s">
        <v>208</v>
      </c>
      <c r="F2778" s="53">
        <v>0.0</v>
      </c>
      <c r="G2778" s="53">
        <v>0.08333333333333333</v>
      </c>
      <c r="H2778" s="53">
        <v>0.04</v>
      </c>
      <c r="I2778" s="53">
        <v>0.019230769230769232</v>
      </c>
      <c r="J2778" s="53">
        <v>0.0175921080886271</v>
      </c>
      <c r="K2778" s="2" t="s">
        <v>3531</v>
      </c>
      <c r="L2778" s="53">
        <v>0.0</v>
      </c>
      <c r="M2778" s="2" t="s">
        <v>3369</v>
      </c>
      <c r="N2778" s="2" t="s">
        <v>3360</v>
      </c>
      <c r="O2778" s="55"/>
      <c r="AB2778" s="2" t="s">
        <v>164</v>
      </c>
      <c r="AC2778" s="2" t="s">
        <v>3361</v>
      </c>
      <c r="AD2778" s="2" t="s">
        <v>3362</v>
      </c>
      <c r="AE2778" s="2" t="s">
        <v>3363</v>
      </c>
      <c r="AF2778" s="93"/>
      <c r="AG2778" s="2" t="s">
        <v>3364</v>
      </c>
      <c r="AH2778" s="2" t="s">
        <v>3365</v>
      </c>
      <c r="AI2778" s="2">
        <v>0.0</v>
      </c>
      <c r="AJ2778" s="94">
        <v>3.094822670019391E-4</v>
      </c>
      <c r="AK2778" s="94">
        <v>3.6982248520710064E-4</v>
      </c>
      <c r="AL2778" s="79"/>
      <c r="AM2778" s="2" t="s">
        <v>6293</v>
      </c>
    </row>
    <row r="2779">
      <c r="A2779" s="54">
        <v>46188.0</v>
      </c>
      <c r="B2779" s="54">
        <v>46189.0</v>
      </c>
      <c r="C2779" s="2" t="s">
        <v>450</v>
      </c>
      <c r="D2779" s="2" t="s">
        <v>146</v>
      </c>
      <c r="E2779" s="2" t="s">
        <v>208</v>
      </c>
      <c r="F2779" s="53">
        <v>0.0</v>
      </c>
      <c r="G2779" s="53">
        <v>0.0</v>
      </c>
      <c r="H2779" s="53">
        <v>0.0</v>
      </c>
      <c r="I2779" s="53">
        <v>0.0</v>
      </c>
      <c r="J2779" s="53">
        <v>0.0012563070595578447</v>
      </c>
      <c r="K2779" s="2" t="s">
        <v>3531</v>
      </c>
      <c r="L2779" s="53">
        <v>0.0</v>
      </c>
      <c r="M2779" s="2" t="s">
        <v>3369</v>
      </c>
      <c r="N2779" s="2" t="s">
        <v>3360</v>
      </c>
      <c r="O2779" s="55"/>
      <c r="AB2779" s="2" t="s">
        <v>164</v>
      </c>
      <c r="AC2779" s="2" t="s">
        <v>3361</v>
      </c>
      <c r="AD2779" s="2" t="s">
        <v>3362</v>
      </c>
      <c r="AE2779" s="2" t="s">
        <v>3363</v>
      </c>
      <c r="AF2779" s="93"/>
      <c r="AG2779" s="2" t="s">
        <v>3364</v>
      </c>
      <c r="AH2779" s="2" t="s">
        <v>3365</v>
      </c>
      <c r="AI2779" s="2">
        <v>0.0</v>
      </c>
      <c r="AJ2779" s="94">
        <v>1.578307427894878E-6</v>
      </c>
      <c r="AK2779" s="94">
        <v>0.0</v>
      </c>
      <c r="AL2779" s="79"/>
      <c r="AM2779" s="2" t="s">
        <v>6294</v>
      </c>
    </row>
    <row r="2780">
      <c r="A2780" s="54">
        <v>46188.0</v>
      </c>
      <c r="B2780" s="54">
        <v>46189.0</v>
      </c>
      <c r="C2780" s="2" t="s">
        <v>515</v>
      </c>
      <c r="D2780" s="2" t="s">
        <v>146</v>
      </c>
      <c r="E2780" s="2" t="s">
        <v>208</v>
      </c>
      <c r="F2780" s="53">
        <v>0.0</v>
      </c>
      <c r="G2780" s="53">
        <v>0.0</v>
      </c>
      <c r="H2780" s="53">
        <v>0.0</v>
      </c>
      <c r="I2780" s="53">
        <v>0.0</v>
      </c>
      <c r="J2780" s="53">
        <v>0.004922542238323459</v>
      </c>
      <c r="K2780" s="2" t="s">
        <v>256</v>
      </c>
      <c r="L2780" s="53">
        <v>1.0</v>
      </c>
      <c r="M2780" s="2" t="s">
        <v>3369</v>
      </c>
      <c r="N2780" s="2" t="s">
        <v>3360</v>
      </c>
      <c r="O2780" s="55"/>
      <c r="AB2780" s="2" t="s">
        <v>164</v>
      </c>
      <c r="AC2780" s="2" t="s">
        <v>3361</v>
      </c>
      <c r="AD2780" s="2" t="s">
        <v>3362</v>
      </c>
      <c r="AE2780" s="2" t="s">
        <v>3363</v>
      </c>
      <c r="AF2780" s="93"/>
      <c r="AG2780" s="2" t="s">
        <v>3364</v>
      </c>
      <c r="AH2780" s="2" t="s">
        <v>3365</v>
      </c>
      <c r="AI2780" s="2">
        <v>0.0</v>
      </c>
      <c r="AJ2780" s="94">
        <v>2.423142208807853E-5</v>
      </c>
      <c r="AK2780" s="94">
        <v>0.0</v>
      </c>
      <c r="AL2780" s="79"/>
      <c r="AM2780" s="2" t="s">
        <v>6295</v>
      </c>
    </row>
    <row r="2781">
      <c r="A2781" s="54">
        <v>46188.0</v>
      </c>
      <c r="B2781" s="54">
        <v>46189.0</v>
      </c>
      <c r="C2781" s="2" t="s">
        <v>1189</v>
      </c>
      <c r="D2781" s="2" t="s">
        <v>146</v>
      </c>
      <c r="E2781" s="2" t="s">
        <v>208</v>
      </c>
      <c r="F2781" s="53">
        <v>0.0</v>
      </c>
      <c r="G2781" s="53">
        <v>0.0</v>
      </c>
      <c r="H2781" s="53">
        <v>0.0</v>
      </c>
      <c r="I2781" s="53">
        <v>0.0</v>
      </c>
      <c r="J2781" s="53">
        <v>0.0</v>
      </c>
      <c r="K2781" s="2" t="s">
        <v>3531</v>
      </c>
      <c r="L2781" s="53">
        <v>0.0</v>
      </c>
      <c r="M2781" s="2" t="s">
        <v>3369</v>
      </c>
      <c r="N2781" s="2" t="s">
        <v>3360</v>
      </c>
      <c r="O2781" s="55"/>
      <c r="AB2781" s="2" t="s">
        <v>164</v>
      </c>
      <c r="AC2781" s="2" t="s">
        <v>3361</v>
      </c>
      <c r="AD2781" s="2" t="s">
        <v>3362</v>
      </c>
      <c r="AE2781" s="2" t="s">
        <v>3363</v>
      </c>
      <c r="AF2781" s="93"/>
      <c r="AG2781" s="101" t="s">
        <v>3364</v>
      </c>
      <c r="AH2781" s="101" t="s">
        <v>3365</v>
      </c>
      <c r="AI2781" s="2">
        <v>0.0</v>
      </c>
      <c r="AJ2781" s="94">
        <v>0.0</v>
      </c>
      <c r="AK2781" s="94">
        <v>0.0</v>
      </c>
      <c r="AL2781" s="79"/>
      <c r="AM2781" s="2" t="s">
        <v>6296</v>
      </c>
    </row>
    <row r="2782">
      <c r="A2782" s="54">
        <v>46189.0</v>
      </c>
      <c r="B2782" s="54">
        <v>46190.0</v>
      </c>
      <c r="C2782" s="2" t="s">
        <v>178</v>
      </c>
      <c r="D2782" s="2" t="s">
        <v>146</v>
      </c>
      <c r="E2782" s="2" t="s">
        <v>303</v>
      </c>
      <c r="F2782" s="53">
        <v>0.0</v>
      </c>
      <c r="G2782" s="53">
        <v>0.0</v>
      </c>
      <c r="H2782" s="53">
        <v>0.0</v>
      </c>
      <c r="I2782" s="53">
        <v>0.019230769230769232</v>
      </c>
      <c r="J2782" s="53">
        <v>0.03211076043839479</v>
      </c>
      <c r="K2782" s="2" t="s">
        <v>180</v>
      </c>
      <c r="L2782" s="53">
        <v>0.6</v>
      </c>
      <c r="M2782" s="2" t="s">
        <v>6275</v>
      </c>
      <c r="N2782" s="2" t="s">
        <v>3360</v>
      </c>
      <c r="O2782" s="55"/>
      <c r="AB2782" s="2" t="s">
        <v>164</v>
      </c>
      <c r="AC2782" s="2" t="s">
        <v>3361</v>
      </c>
      <c r="AD2782" s="2" t="s">
        <v>3362</v>
      </c>
      <c r="AE2782" s="2" t="s">
        <v>3363</v>
      </c>
      <c r="AF2782" s="93"/>
      <c r="AG2782" s="2" t="s">
        <v>3364</v>
      </c>
      <c r="AH2782" s="2" t="s">
        <v>3365</v>
      </c>
      <c r="AI2782" s="2">
        <v>0.0</v>
      </c>
      <c r="AJ2782" s="94">
        <v>0.0010311009359319798</v>
      </c>
      <c r="AK2782" s="94">
        <v>3.6982248520710064E-4</v>
      </c>
      <c r="AL2782" s="79"/>
      <c r="AM2782" s="2" t="s">
        <v>6297</v>
      </c>
    </row>
    <row r="2783">
      <c r="A2783" s="54">
        <v>46189.0</v>
      </c>
      <c r="B2783" s="54">
        <v>46190.0</v>
      </c>
      <c r="C2783" s="2" t="s">
        <v>932</v>
      </c>
      <c r="D2783" s="2" t="s">
        <v>146</v>
      </c>
      <c r="E2783" s="2" t="s">
        <v>303</v>
      </c>
      <c r="F2783" s="53">
        <v>0.0</v>
      </c>
      <c r="G2783" s="53">
        <v>0.0</v>
      </c>
      <c r="H2783" s="53">
        <v>0.0</v>
      </c>
      <c r="I2783" s="53">
        <v>0.0</v>
      </c>
      <c r="J2783" s="53">
        <v>0.0021372566532799936</v>
      </c>
      <c r="K2783" s="2" t="s">
        <v>3531</v>
      </c>
      <c r="L2783" s="53">
        <v>0.0</v>
      </c>
      <c r="M2783" s="2" t="s">
        <v>3369</v>
      </c>
      <c r="N2783" s="2" t="s">
        <v>3360</v>
      </c>
      <c r="O2783" s="55"/>
      <c r="AB2783" s="2" t="s">
        <v>164</v>
      </c>
      <c r="AC2783" s="2" t="s">
        <v>3361</v>
      </c>
      <c r="AD2783" s="2" t="s">
        <v>3362</v>
      </c>
      <c r="AE2783" s="2" t="s">
        <v>3363</v>
      </c>
      <c r="AF2783" s="93"/>
      <c r="AG2783" s="2" t="s">
        <v>3364</v>
      </c>
      <c r="AH2783" s="2" t="s">
        <v>3365</v>
      </c>
      <c r="AI2783" s="2">
        <v>0.0</v>
      </c>
      <c r="AJ2783" s="94">
        <v>4.5678660019895985E-6</v>
      </c>
      <c r="AK2783" s="94">
        <v>0.0</v>
      </c>
      <c r="AL2783" s="79"/>
      <c r="AM2783" s="2" t="s">
        <v>6298</v>
      </c>
    </row>
    <row r="2784">
      <c r="A2784" s="54">
        <v>46189.0</v>
      </c>
      <c r="B2784" s="54">
        <v>46190.0</v>
      </c>
      <c r="C2784" s="2" t="s">
        <v>450</v>
      </c>
      <c r="D2784" s="2" t="s">
        <v>146</v>
      </c>
      <c r="E2784" s="2" t="s">
        <v>303</v>
      </c>
      <c r="F2784" s="53">
        <v>0.0</v>
      </c>
      <c r="G2784" s="53">
        <v>0.0</v>
      </c>
      <c r="H2784" s="53">
        <v>0.0</v>
      </c>
      <c r="I2784" s="53">
        <v>0.0</v>
      </c>
      <c r="J2784" s="53">
        <v>0.0012466686042866737</v>
      </c>
      <c r="K2784" s="2" t="s">
        <v>3531</v>
      </c>
      <c r="L2784" s="53">
        <v>0.0</v>
      </c>
      <c r="M2784" s="2" t="s">
        <v>3369</v>
      </c>
      <c r="N2784" s="2" t="s">
        <v>3360</v>
      </c>
      <c r="O2784" s="55"/>
      <c r="AB2784" s="2" t="s">
        <v>164</v>
      </c>
      <c r="AC2784" s="2" t="s">
        <v>3361</v>
      </c>
      <c r="AD2784" s="2" t="s">
        <v>3362</v>
      </c>
      <c r="AE2784" s="2" t="s">
        <v>3363</v>
      </c>
      <c r="AF2784" s="93"/>
      <c r="AG2784" s="2" t="s">
        <v>3364</v>
      </c>
      <c r="AH2784" s="2" t="s">
        <v>3365</v>
      </c>
      <c r="AI2784" s="2">
        <v>0.0</v>
      </c>
      <c r="AJ2784" s="94">
        <v>1.554182608914083E-6</v>
      </c>
      <c r="AK2784" s="94">
        <v>0.0</v>
      </c>
      <c r="AL2784" s="79"/>
      <c r="AM2784" s="2" t="s">
        <v>6299</v>
      </c>
    </row>
    <row r="2785">
      <c r="A2785" s="54">
        <v>46189.0</v>
      </c>
      <c r="B2785" s="54">
        <v>46190.0</v>
      </c>
      <c r="C2785" s="2" t="s">
        <v>515</v>
      </c>
      <c r="D2785" s="2" t="s">
        <v>146</v>
      </c>
      <c r="E2785" s="2" t="s">
        <v>303</v>
      </c>
      <c r="F2785" s="53">
        <v>0.0</v>
      </c>
      <c r="G2785" s="53">
        <v>0.0</v>
      </c>
      <c r="H2785" s="53">
        <v>0.0</v>
      </c>
      <c r="I2785" s="53">
        <v>0.0</v>
      </c>
      <c r="J2785" s="53">
        <v>0.004884776229748112</v>
      </c>
      <c r="K2785" s="2" t="s">
        <v>256</v>
      </c>
      <c r="L2785" s="53">
        <v>1.0</v>
      </c>
      <c r="M2785" s="2" t="s">
        <v>3369</v>
      </c>
      <c r="N2785" s="2" t="s">
        <v>3360</v>
      </c>
      <c r="O2785" s="55"/>
      <c r="AB2785" s="2" t="s">
        <v>164</v>
      </c>
      <c r="AC2785" s="2" t="s">
        <v>3361</v>
      </c>
      <c r="AD2785" s="2" t="s">
        <v>3362</v>
      </c>
      <c r="AE2785" s="2" t="s">
        <v>3363</v>
      </c>
      <c r="AF2785" s="93"/>
      <c r="AG2785" s="2" t="s">
        <v>3364</v>
      </c>
      <c r="AH2785" s="2" t="s">
        <v>3365</v>
      </c>
      <c r="AI2785" s="2">
        <v>0.0</v>
      </c>
      <c r="AJ2785" s="94">
        <v>2.3861038814712184E-5</v>
      </c>
      <c r="AK2785" s="94">
        <v>0.0</v>
      </c>
      <c r="AL2785" s="79"/>
      <c r="AM2785" s="2" t="s">
        <v>6300</v>
      </c>
    </row>
    <row r="2786">
      <c r="A2786" s="54">
        <v>46189.0</v>
      </c>
      <c r="B2786" s="54">
        <v>46190.0</v>
      </c>
      <c r="C2786" s="2" t="s">
        <v>1189</v>
      </c>
      <c r="D2786" s="2" t="s">
        <v>146</v>
      </c>
      <c r="E2786" s="2" t="s">
        <v>303</v>
      </c>
      <c r="F2786" s="53">
        <v>0.0</v>
      </c>
      <c r="G2786" s="53">
        <v>0.0</v>
      </c>
      <c r="H2786" s="53">
        <v>0.0</v>
      </c>
      <c r="I2786" s="53">
        <v>0.0</v>
      </c>
      <c r="J2786" s="53">
        <v>0.0</v>
      </c>
      <c r="K2786" s="2" t="s">
        <v>3531</v>
      </c>
      <c r="L2786" s="53">
        <v>0.0</v>
      </c>
      <c r="M2786" s="2" t="s">
        <v>3369</v>
      </c>
      <c r="N2786" s="2" t="s">
        <v>3360</v>
      </c>
      <c r="O2786" s="55"/>
      <c r="AB2786" s="2" t="s">
        <v>164</v>
      </c>
      <c r="AC2786" s="2" t="s">
        <v>3361</v>
      </c>
      <c r="AD2786" s="2" t="s">
        <v>3362</v>
      </c>
      <c r="AE2786" s="2" t="s">
        <v>3363</v>
      </c>
      <c r="AF2786" s="93"/>
      <c r="AG2786" s="101" t="s">
        <v>3364</v>
      </c>
      <c r="AH2786" s="101" t="s">
        <v>3365</v>
      </c>
      <c r="AI2786" s="2">
        <v>0.0</v>
      </c>
      <c r="AJ2786" s="94">
        <v>0.0</v>
      </c>
      <c r="AK2786" s="94">
        <v>0.0</v>
      </c>
      <c r="AL2786" s="79"/>
      <c r="AM2786" s="2" t="s">
        <v>6301</v>
      </c>
    </row>
    <row r="2787">
      <c r="A2787" s="54">
        <v>46190.0</v>
      </c>
      <c r="B2787" s="54">
        <v>46191.0</v>
      </c>
      <c r="C2787" s="2" t="s">
        <v>178</v>
      </c>
      <c r="D2787" s="2" t="s">
        <v>146</v>
      </c>
      <c r="E2787" s="2" t="s">
        <v>148</v>
      </c>
      <c r="F2787" s="53">
        <v>0.0</v>
      </c>
      <c r="G2787" s="53">
        <v>0.0</v>
      </c>
      <c r="H2787" s="53">
        <v>0.04</v>
      </c>
      <c r="I2787" s="53">
        <v>0.019230769230769232</v>
      </c>
      <c r="J2787" s="53">
        <v>0.03784194784280709</v>
      </c>
      <c r="K2787" s="2" t="s">
        <v>180</v>
      </c>
      <c r="L2787" s="53">
        <v>0.6</v>
      </c>
      <c r="M2787" s="2" t="s">
        <v>6275</v>
      </c>
      <c r="N2787" s="2" t="s">
        <v>3360</v>
      </c>
      <c r="O2787" s="55"/>
      <c r="AB2787" s="2" t="s">
        <v>164</v>
      </c>
      <c r="AC2787" s="2" t="s">
        <v>3361</v>
      </c>
      <c r="AD2787" s="2" t="s">
        <v>3362</v>
      </c>
      <c r="AE2787" s="2" t="s">
        <v>3363</v>
      </c>
      <c r="AF2787" s="93"/>
      <c r="AG2787" s="2" t="s">
        <v>3364</v>
      </c>
      <c r="AH2787" s="2" t="s">
        <v>3365</v>
      </c>
      <c r="AI2787" s="2">
        <v>0.0</v>
      </c>
      <c r="AJ2787" s="94">
        <v>0.0014320130165377321</v>
      </c>
      <c r="AK2787" s="94">
        <v>3.6982248520710064E-4</v>
      </c>
      <c r="AL2787" s="79"/>
      <c r="AM2787" s="2" t="s">
        <v>6302</v>
      </c>
    </row>
    <row r="2788">
      <c r="A2788" s="54">
        <v>46190.0</v>
      </c>
      <c r="B2788" s="54">
        <v>46191.0</v>
      </c>
      <c r="C2788" s="2" t="s">
        <v>932</v>
      </c>
      <c r="D2788" s="2" t="s">
        <v>146</v>
      </c>
      <c r="E2788" s="2" t="s">
        <v>148</v>
      </c>
      <c r="F2788" s="53">
        <v>0.0</v>
      </c>
      <c r="G2788" s="53">
        <v>0.0</v>
      </c>
      <c r="H2788" s="53">
        <v>0.0</v>
      </c>
      <c r="I2788" s="53">
        <v>0.0</v>
      </c>
      <c r="J2788" s="53">
        <v>0.002120859505386148</v>
      </c>
      <c r="K2788" s="2" t="s">
        <v>3531</v>
      </c>
      <c r="L2788" s="53">
        <v>0.0</v>
      </c>
      <c r="M2788" s="2" t="s">
        <v>3369</v>
      </c>
      <c r="N2788" s="2" t="s">
        <v>3360</v>
      </c>
      <c r="O2788" s="55"/>
      <c r="AB2788" s="2" t="s">
        <v>164</v>
      </c>
      <c r="AC2788" s="2" t="s">
        <v>3361</v>
      </c>
      <c r="AD2788" s="2" t="s">
        <v>3362</v>
      </c>
      <c r="AE2788" s="2" t="s">
        <v>3363</v>
      </c>
      <c r="AF2788" s="93"/>
      <c r="AG2788" s="2" t="s">
        <v>3364</v>
      </c>
      <c r="AH2788" s="2" t="s">
        <v>3365</v>
      </c>
      <c r="AI2788" s="2">
        <v>0.0</v>
      </c>
      <c r="AJ2788" s="94">
        <v>4.498045041586776E-6</v>
      </c>
      <c r="AK2788" s="94">
        <v>0.0</v>
      </c>
      <c r="AL2788" s="79"/>
      <c r="AM2788" s="2" t="s">
        <v>6303</v>
      </c>
    </row>
    <row r="2789">
      <c r="A2789" s="54">
        <v>46190.0</v>
      </c>
      <c r="B2789" s="54">
        <v>46191.0</v>
      </c>
      <c r="C2789" s="2" t="s">
        <v>450</v>
      </c>
      <c r="D2789" s="2" t="s">
        <v>146</v>
      </c>
      <c r="E2789" s="2" t="s">
        <v>148</v>
      </c>
      <c r="F2789" s="53">
        <v>0.0</v>
      </c>
      <c r="G2789" s="53">
        <v>0.0</v>
      </c>
      <c r="H2789" s="53">
        <v>0.0</v>
      </c>
      <c r="I2789" s="53">
        <v>0.0</v>
      </c>
      <c r="J2789" s="53">
        <v>0.001237104095762285</v>
      </c>
      <c r="K2789" s="2" t="s">
        <v>3531</v>
      </c>
      <c r="L2789" s="53">
        <v>0.0</v>
      </c>
      <c r="M2789" s="2" t="s">
        <v>3369</v>
      </c>
      <c r="N2789" s="2" t="s">
        <v>3360</v>
      </c>
      <c r="O2789" s="55"/>
      <c r="AB2789" s="2" t="s">
        <v>164</v>
      </c>
      <c r="AC2789" s="2" t="s">
        <v>3361</v>
      </c>
      <c r="AD2789" s="2" t="s">
        <v>3362</v>
      </c>
      <c r="AE2789" s="2" t="s">
        <v>3363</v>
      </c>
      <c r="AF2789" s="93"/>
      <c r="AG2789" s="2" t="s">
        <v>3364</v>
      </c>
      <c r="AH2789" s="2" t="s">
        <v>3365</v>
      </c>
      <c r="AI2789" s="2">
        <v>0.0</v>
      </c>
      <c r="AJ2789" s="94">
        <v>1.5304265437518208E-6</v>
      </c>
      <c r="AK2789" s="94">
        <v>0.0</v>
      </c>
      <c r="AL2789" s="79"/>
      <c r="AM2789" s="2" t="s">
        <v>6304</v>
      </c>
    </row>
    <row r="2790">
      <c r="A2790" s="54">
        <v>46190.0</v>
      </c>
      <c r="B2790" s="54">
        <v>46191.0</v>
      </c>
      <c r="C2790" s="2" t="s">
        <v>515</v>
      </c>
      <c r="D2790" s="2" t="s">
        <v>146</v>
      </c>
      <c r="E2790" s="2" t="s">
        <v>148</v>
      </c>
      <c r="F2790" s="53">
        <v>0.0</v>
      </c>
      <c r="G2790" s="53">
        <v>0.0</v>
      </c>
      <c r="H2790" s="53">
        <v>0.04</v>
      </c>
      <c r="I2790" s="53">
        <v>0.019230769230769232</v>
      </c>
      <c r="J2790" s="53">
        <v>0.013851928648415685</v>
      </c>
      <c r="K2790" s="2" t="s">
        <v>256</v>
      </c>
      <c r="L2790" s="53">
        <v>1.0</v>
      </c>
      <c r="M2790" s="2" t="s">
        <v>3369</v>
      </c>
      <c r="N2790" s="2" t="s">
        <v>3360</v>
      </c>
      <c r="O2790" s="55"/>
      <c r="AB2790" s="2" t="s">
        <v>164</v>
      </c>
      <c r="AC2790" s="2" t="s">
        <v>3361</v>
      </c>
      <c r="AD2790" s="2" t="s">
        <v>3362</v>
      </c>
      <c r="AE2790" s="2" t="s">
        <v>3363</v>
      </c>
      <c r="AF2790" s="93"/>
      <c r="AG2790" s="2" t="s">
        <v>3364</v>
      </c>
      <c r="AH2790" s="2" t="s">
        <v>3365</v>
      </c>
      <c r="AI2790" s="2">
        <v>0.0</v>
      </c>
      <c r="AJ2790" s="94">
        <v>1.918759272807992E-4</v>
      </c>
      <c r="AK2790" s="94">
        <v>3.6982248520710064E-4</v>
      </c>
      <c r="AL2790" s="79"/>
      <c r="AM2790" s="2" t="s">
        <v>6305</v>
      </c>
    </row>
    <row r="2791">
      <c r="A2791" s="54">
        <v>46190.0</v>
      </c>
      <c r="B2791" s="54">
        <v>46191.0</v>
      </c>
      <c r="C2791" s="2" t="s">
        <v>1189</v>
      </c>
      <c r="D2791" s="2" t="s">
        <v>146</v>
      </c>
      <c r="E2791" s="2" t="s">
        <v>148</v>
      </c>
      <c r="F2791" s="53">
        <v>0.0</v>
      </c>
      <c r="G2791" s="53">
        <v>0.0</v>
      </c>
      <c r="H2791" s="53">
        <v>0.0</v>
      </c>
      <c r="I2791" s="53">
        <v>0.0</v>
      </c>
      <c r="J2791" s="53">
        <v>0.0</v>
      </c>
      <c r="K2791" s="2" t="s">
        <v>3531</v>
      </c>
      <c r="L2791" s="53">
        <v>0.0</v>
      </c>
      <c r="M2791" s="2" t="s">
        <v>3369</v>
      </c>
      <c r="N2791" s="2" t="s">
        <v>3360</v>
      </c>
      <c r="O2791" s="55"/>
      <c r="AB2791" s="2" t="s">
        <v>153</v>
      </c>
      <c r="AC2791" s="2" t="s">
        <v>3611</v>
      </c>
      <c r="AD2791" s="2" t="s">
        <v>6081</v>
      </c>
      <c r="AE2791" s="2" t="s">
        <v>3363</v>
      </c>
      <c r="AF2791" s="93"/>
      <c r="AG2791" s="101" t="s">
        <v>3364</v>
      </c>
      <c r="AH2791" s="101" t="s">
        <v>3365</v>
      </c>
      <c r="AI2791" s="2">
        <v>1.0</v>
      </c>
      <c r="AJ2791" s="94">
        <v>1.0</v>
      </c>
      <c r="AK2791" s="94">
        <v>1.0</v>
      </c>
      <c r="AL2791" s="79"/>
      <c r="AM2791" s="2" t="s">
        <v>6306</v>
      </c>
    </row>
    <row r="2792">
      <c r="A2792" s="54">
        <v>46191.0</v>
      </c>
      <c r="B2792" s="54">
        <v>46192.0</v>
      </c>
      <c r="C2792" s="2" t="s">
        <v>178</v>
      </c>
      <c r="D2792" s="2" t="s">
        <v>146</v>
      </c>
      <c r="E2792" s="2" t="s">
        <v>196</v>
      </c>
      <c r="F2792" s="53">
        <v>0.0</v>
      </c>
      <c r="G2792" s="53">
        <v>0.0</v>
      </c>
      <c r="H2792" s="53">
        <v>0.12</v>
      </c>
      <c r="I2792" s="53">
        <v>0.057692307692307696</v>
      </c>
      <c r="J2792" s="53">
        <v>0.053610264653609116</v>
      </c>
      <c r="K2792" s="2" t="s">
        <v>180</v>
      </c>
      <c r="L2792" s="53">
        <v>0.6</v>
      </c>
      <c r="M2792" s="2" t="s">
        <v>3369</v>
      </c>
      <c r="N2792" s="2" t="s">
        <v>3360</v>
      </c>
      <c r="O2792" s="55"/>
      <c r="AB2792" s="2" t="s">
        <v>164</v>
      </c>
      <c r="AC2792" s="2" t="s">
        <v>3361</v>
      </c>
      <c r="AD2792" s="2" t="s">
        <v>3362</v>
      </c>
      <c r="AE2792" s="2" t="s">
        <v>3363</v>
      </c>
      <c r="AF2792" s="93"/>
      <c r="AG2792" s="2" t="s">
        <v>3364</v>
      </c>
      <c r="AH2792" s="2" t="s">
        <v>3365</v>
      </c>
      <c r="AI2792" s="2">
        <v>0.0</v>
      </c>
      <c r="AJ2792" s="94">
        <v>0.002874060476230011</v>
      </c>
      <c r="AK2792" s="94">
        <v>0.003328402366863906</v>
      </c>
      <c r="AL2792" s="79"/>
      <c r="AM2792" s="2" t="s">
        <v>6307</v>
      </c>
    </row>
    <row r="2793">
      <c r="A2793" s="54">
        <v>46191.0</v>
      </c>
      <c r="B2793" s="54">
        <v>46192.0</v>
      </c>
      <c r="C2793" s="2" t="s">
        <v>932</v>
      </c>
      <c r="D2793" s="2" t="s">
        <v>146</v>
      </c>
      <c r="E2793" s="2" t="s">
        <v>196</v>
      </c>
      <c r="F2793" s="53">
        <v>0.0</v>
      </c>
      <c r="G2793" s="53">
        <v>0.0</v>
      </c>
      <c r="H2793" s="53">
        <v>0.0</v>
      </c>
      <c r="I2793" s="53">
        <v>0.0</v>
      </c>
      <c r="J2793" s="53">
        <v>0.0021045881572920784</v>
      </c>
      <c r="K2793" s="2" t="s">
        <v>3531</v>
      </c>
      <c r="L2793" s="53">
        <v>0.0</v>
      </c>
      <c r="M2793" s="2" t="s">
        <v>3369</v>
      </c>
      <c r="N2793" s="2" t="s">
        <v>3360</v>
      </c>
      <c r="O2793" s="55"/>
      <c r="AB2793" s="2" t="s">
        <v>164</v>
      </c>
      <c r="AC2793" s="2" t="s">
        <v>3361</v>
      </c>
      <c r="AD2793" s="2" t="s">
        <v>3362</v>
      </c>
      <c r="AE2793" s="2" t="s">
        <v>3363</v>
      </c>
      <c r="AF2793" s="93"/>
      <c r="AG2793" s="2" t="s">
        <v>3364</v>
      </c>
      <c r="AH2793" s="2" t="s">
        <v>3365</v>
      </c>
      <c r="AI2793" s="2">
        <v>0.0</v>
      </c>
      <c r="AJ2793" s="94">
        <v>4.429291311814066E-6</v>
      </c>
      <c r="AK2793" s="94">
        <v>0.0</v>
      </c>
      <c r="AL2793" s="79"/>
      <c r="AM2793" s="2" t="s">
        <v>6308</v>
      </c>
    </row>
    <row r="2794">
      <c r="A2794" s="54">
        <v>46191.0</v>
      </c>
      <c r="B2794" s="54">
        <v>46192.0</v>
      </c>
      <c r="C2794" s="2" t="s">
        <v>450</v>
      </c>
      <c r="D2794" s="2" t="s">
        <v>146</v>
      </c>
      <c r="E2794" s="2" t="s">
        <v>196</v>
      </c>
      <c r="F2794" s="53">
        <v>0.0</v>
      </c>
      <c r="G2794" s="53">
        <v>0.0</v>
      </c>
      <c r="H2794" s="53">
        <v>0.0</v>
      </c>
      <c r="I2794" s="53">
        <v>0.019230769230769232</v>
      </c>
      <c r="J2794" s="53">
        <v>0.005238719042790193</v>
      </c>
      <c r="K2794" s="2" t="s">
        <v>3531</v>
      </c>
      <c r="L2794" s="53">
        <v>0.0</v>
      </c>
      <c r="M2794" s="2" t="s">
        <v>3369</v>
      </c>
      <c r="N2794" s="2" t="s">
        <v>3360</v>
      </c>
      <c r="O2794" s="55"/>
      <c r="AB2794" s="2" t="s">
        <v>164</v>
      </c>
      <c r="AC2794" s="2" t="s">
        <v>3361</v>
      </c>
      <c r="AD2794" s="2" t="s">
        <v>3362</v>
      </c>
      <c r="AE2794" s="2" t="s">
        <v>3363</v>
      </c>
      <c r="AF2794" s="93"/>
      <c r="AG2794" s="2" t="s">
        <v>3364</v>
      </c>
      <c r="AH2794" s="2" t="s">
        <v>3365</v>
      </c>
      <c r="AI2794" s="2">
        <v>0.0</v>
      </c>
      <c r="AJ2794" s="94">
        <v>2.7444177209292593E-5</v>
      </c>
      <c r="AK2794" s="94">
        <v>3.6982248520710064E-4</v>
      </c>
      <c r="AL2794" s="79"/>
      <c r="AM2794" s="2" t="s">
        <v>6309</v>
      </c>
    </row>
    <row r="2795">
      <c r="A2795" s="54">
        <v>46191.0</v>
      </c>
      <c r="B2795" s="54">
        <v>46192.0</v>
      </c>
      <c r="C2795" s="2" t="s">
        <v>515</v>
      </c>
      <c r="D2795" s="2" t="s">
        <v>146</v>
      </c>
      <c r="E2795" s="2" t="s">
        <v>196</v>
      </c>
      <c r="F2795" s="53">
        <v>0.0</v>
      </c>
      <c r="G2795" s="53">
        <v>0.0</v>
      </c>
      <c r="H2795" s="53">
        <v>0.0</v>
      </c>
      <c r="I2795" s="53">
        <v>0.0</v>
      </c>
      <c r="J2795" s="53">
        <v>0.004810111218216395</v>
      </c>
      <c r="K2795" s="2" t="s">
        <v>256</v>
      </c>
      <c r="L2795" s="53">
        <v>1.0</v>
      </c>
      <c r="M2795" s="2" t="s">
        <v>3369</v>
      </c>
      <c r="N2795" s="2" t="s">
        <v>3360</v>
      </c>
      <c r="O2795" s="55"/>
      <c r="AB2795" s="2" t="s">
        <v>164</v>
      </c>
      <c r="AC2795" s="2" t="s">
        <v>3361</v>
      </c>
      <c r="AD2795" s="2" t="s">
        <v>3362</v>
      </c>
      <c r="AE2795" s="2" t="s">
        <v>3363</v>
      </c>
      <c r="AF2795" s="93"/>
      <c r="AG2795" s="2" t="s">
        <v>3364</v>
      </c>
      <c r="AH2795" s="2" t="s">
        <v>3365</v>
      </c>
      <c r="AI2795" s="2">
        <v>0.0</v>
      </c>
      <c r="AJ2795" s="94">
        <v>2.3137169931611214E-5</v>
      </c>
      <c r="AK2795" s="94">
        <v>0.0</v>
      </c>
      <c r="AL2795" s="79"/>
      <c r="AM2795" s="2" t="s">
        <v>6310</v>
      </c>
    </row>
    <row r="2796">
      <c r="A2796" s="54">
        <v>46191.0</v>
      </c>
      <c r="B2796" s="54">
        <v>46192.0</v>
      </c>
      <c r="C2796" s="2" t="s">
        <v>1189</v>
      </c>
      <c r="D2796" s="2" t="s">
        <v>146</v>
      </c>
      <c r="E2796" s="2" t="s">
        <v>196</v>
      </c>
      <c r="F2796" s="53">
        <v>0.0</v>
      </c>
      <c r="G2796" s="53">
        <v>0.0</v>
      </c>
      <c r="H2796" s="53">
        <v>0.0</v>
      </c>
      <c r="I2796" s="53">
        <v>0.0</v>
      </c>
      <c r="J2796" s="53">
        <v>0.0</v>
      </c>
      <c r="K2796" s="2" t="s">
        <v>3531</v>
      </c>
      <c r="L2796" s="53">
        <v>0.0</v>
      </c>
      <c r="M2796" s="2" t="s">
        <v>3369</v>
      </c>
      <c r="N2796" s="2" t="s">
        <v>3360</v>
      </c>
      <c r="O2796" s="55"/>
      <c r="AB2796" s="2" t="s">
        <v>164</v>
      </c>
      <c r="AC2796" s="2" t="s">
        <v>3361</v>
      </c>
      <c r="AD2796" s="2" t="s">
        <v>3362</v>
      </c>
      <c r="AE2796" s="2" t="s">
        <v>3363</v>
      </c>
      <c r="AF2796" s="93"/>
      <c r="AG2796" s="101" t="s">
        <v>3364</v>
      </c>
      <c r="AH2796" s="101" t="s">
        <v>3365</v>
      </c>
      <c r="AI2796" s="2">
        <v>0.0</v>
      </c>
      <c r="AJ2796" s="94">
        <v>0.0</v>
      </c>
      <c r="AK2796" s="94">
        <v>0.0</v>
      </c>
      <c r="AL2796" s="79"/>
      <c r="AM2796" s="2" t="s">
        <v>6311</v>
      </c>
    </row>
    <row r="2797">
      <c r="A2797" s="54">
        <v>46192.0</v>
      </c>
      <c r="B2797" s="54">
        <v>46193.0</v>
      </c>
      <c r="C2797" s="2" t="s">
        <v>178</v>
      </c>
      <c r="D2797" s="2" t="s">
        <v>146</v>
      </c>
      <c r="E2797" s="2" t="s">
        <v>288</v>
      </c>
      <c r="F2797" s="53">
        <v>0.125</v>
      </c>
      <c r="G2797" s="53">
        <v>0.08333333333333333</v>
      </c>
      <c r="H2797" s="53">
        <v>0.08</v>
      </c>
      <c r="I2797" s="53">
        <v>0.057692307692307696</v>
      </c>
      <c r="J2797" s="53">
        <v>0.056006816189145006</v>
      </c>
      <c r="K2797" s="2" t="s">
        <v>180</v>
      </c>
      <c r="L2797" s="53">
        <v>0.6</v>
      </c>
      <c r="M2797" s="2" t="s">
        <v>3369</v>
      </c>
      <c r="N2797" s="2" t="s">
        <v>3360</v>
      </c>
      <c r="O2797" s="55"/>
      <c r="AB2797" s="2" t="s">
        <v>164</v>
      </c>
      <c r="AC2797" s="2" t="s">
        <v>3361</v>
      </c>
      <c r="AD2797" s="2" t="s">
        <v>3362</v>
      </c>
      <c r="AE2797" s="2" t="s">
        <v>3363</v>
      </c>
      <c r="AF2797" s="93"/>
      <c r="AG2797" s="2" t="s">
        <v>3364</v>
      </c>
      <c r="AH2797" s="2" t="s">
        <v>3365</v>
      </c>
      <c r="AI2797" s="2">
        <v>0.0</v>
      </c>
      <c r="AJ2797" s="94">
        <v>0.003136763459644675</v>
      </c>
      <c r="AK2797" s="94">
        <v>0.003328402366863906</v>
      </c>
      <c r="AL2797" s="79"/>
      <c r="AM2797" s="2" t="s">
        <v>6312</v>
      </c>
    </row>
    <row r="2798">
      <c r="A2798" s="54">
        <v>46192.0</v>
      </c>
      <c r="B2798" s="54">
        <v>46193.0</v>
      </c>
      <c r="C2798" s="2" t="s">
        <v>932</v>
      </c>
      <c r="D2798" s="2" t="s">
        <v>146</v>
      </c>
      <c r="E2798" s="2" t="s">
        <v>288</v>
      </c>
      <c r="F2798" s="53">
        <v>0.0</v>
      </c>
      <c r="G2798" s="53">
        <v>0.0</v>
      </c>
      <c r="H2798" s="53">
        <v>0.0</v>
      </c>
      <c r="I2798" s="53">
        <v>0.0</v>
      </c>
      <c r="J2798" s="53">
        <v>0.0020884416438549606</v>
      </c>
      <c r="K2798" s="2" t="s">
        <v>3531</v>
      </c>
      <c r="L2798" s="53">
        <v>0.0</v>
      </c>
      <c r="M2798" s="2" t="s">
        <v>3369</v>
      </c>
      <c r="N2798" s="2" t="s">
        <v>3360</v>
      </c>
      <c r="O2798" s="55"/>
      <c r="AB2798" s="2" t="s">
        <v>164</v>
      </c>
      <c r="AC2798" s="2" t="s">
        <v>3361</v>
      </c>
      <c r="AD2798" s="2" t="s">
        <v>3362</v>
      </c>
      <c r="AE2798" s="2" t="s">
        <v>3363</v>
      </c>
      <c r="AF2798" s="93"/>
      <c r="AG2798" s="2" t="s">
        <v>3364</v>
      </c>
      <c r="AH2798" s="2" t="s">
        <v>3365</v>
      </c>
      <c r="AI2798" s="2">
        <v>0.0</v>
      </c>
      <c r="AJ2798" s="94">
        <v>4.36158849978761E-6</v>
      </c>
      <c r="AK2798" s="94">
        <v>0.0</v>
      </c>
      <c r="AL2798" s="79"/>
      <c r="AM2798" s="2" t="s">
        <v>6313</v>
      </c>
    </row>
    <row r="2799">
      <c r="A2799" s="54">
        <v>46192.0</v>
      </c>
      <c r="B2799" s="54">
        <v>46193.0</v>
      </c>
      <c r="C2799" s="2" t="s">
        <v>450</v>
      </c>
      <c r="D2799" s="2" t="s">
        <v>146</v>
      </c>
      <c r="E2799" s="2" t="s">
        <v>288</v>
      </c>
      <c r="F2799" s="53">
        <v>0.0</v>
      </c>
      <c r="G2799" s="53">
        <v>0.0</v>
      </c>
      <c r="H2799" s="53">
        <v>0.0</v>
      </c>
      <c r="I2799" s="53">
        <v>0.0</v>
      </c>
      <c r="J2799" s="53">
        <v>0.0012181946540127315</v>
      </c>
      <c r="K2799" s="2" t="s">
        <v>3531</v>
      </c>
      <c r="L2799" s="53">
        <v>0.0</v>
      </c>
      <c r="M2799" s="2" t="s">
        <v>3369</v>
      </c>
      <c r="N2799" s="2" t="s">
        <v>3360</v>
      </c>
      <c r="O2799" s="55"/>
      <c r="AB2799" s="2" t="s">
        <v>164</v>
      </c>
      <c r="AC2799" s="2" t="s">
        <v>3361</v>
      </c>
      <c r="AD2799" s="2" t="s">
        <v>3362</v>
      </c>
      <c r="AE2799" s="2" t="s">
        <v>3363</v>
      </c>
      <c r="AF2799" s="93"/>
      <c r="AG2799" s="2" t="s">
        <v>3364</v>
      </c>
      <c r="AH2799" s="2" t="s">
        <v>3365</v>
      </c>
      <c r="AI2799" s="2">
        <v>0.0</v>
      </c>
      <c r="AJ2799" s="94">
        <v>1.4839982150651985E-6</v>
      </c>
      <c r="AK2799" s="94">
        <v>0.0</v>
      </c>
      <c r="AL2799" s="79"/>
      <c r="AM2799" s="2" t="s">
        <v>6314</v>
      </c>
    </row>
    <row r="2800">
      <c r="A2800" s="54">
        <v>46192.0</v>
      </c>
      <c r="B2800" s="54">
        <v>46193.0</v>
      </c>
      <c r="C2800" s="2" t="s">
        <v>515</v>
      </c>
      <c r="D2800" s="2" t="s">
        <v>146</v>
      </c>
      <c r="E2800" s="2" t="s">
        <v>288</v>
      </c>
      <c r="F2800" s="53">
        <v>0.0</v>
      </c>
      <c r="G2800" s="53">
        <v>0.0</v>
      </c>
      <c r="H2800" s="53">
        <v>0.0</v>
      </c>
      <c r="I2800" s="53">
        <v>0.019230769230769232</v>
      </c>
      <c r="J2800" s="53">
        <v>0.009749638063936444</v>
      </c>
      <c r="K2800" s="2" t="s">
        <v>256</v>
      </c>
      <c r="L2800" s="53">
        <v>1.0</v>
      </c>
      <c r="M2800" s="2" t="s">
        <v>3369</v>
      </c>
      <c r="N2800" s="2" t="s">
        <v>3360</v>
      </c>
      <c r="O2800" s="55"/>
      <c r="AB2800" s="2" t="s">
        <v>164</v>
      </c>
      <c r="AC2800" s="2" t="s">
        <v>3361</v>
      </c>
      <c r="AD2800" s="2" t="s">
        <v>3362</v>
      </c>
      <c r="AE2800" s="2" t="s">
        <v>3363</v>
      </c>
      <c r="AF2800" s="93"/>
      <c r="AG2800" s="2" t="s">
        <v>3364</v>
      </c>
      <c r="AH2800" s="2" t="s">
        <v>3365</v>
      </c>
      <c r="AI2800" s="2">
        <v>0.0</v>
      </c>
      <c r="AJ2800" s="94">
        <v>9.505544237775838E-5</v>
      </c>
      <c r="AK2800" s="94">
        <v>3.6982248520710064E-4</v>
      </c>
      <c r="AL2800" s="79"/>
      <c r="AM2800" s="2" t="s">
        <v>6315</v>
      </c>
    </row>
    <row r="2801">
      <c r="A2801" s="54">
        <v>46192.0</v>
      </c>
      <c r="B2801" s="54">
        <v>46193.0</v>
      </c>
      <c r="C2801" s="2" t="s">
        <v>1189</v>
      </c>
      <c r="D2801" s="2" t="s">
        <v>146</v>
      </c>
      <c r="E2801" s="2" t="s">
        <v>288</v>
      </c>
      <c r="F2801" s="53">
        <v>0.0</v>
      </c>
      <c r="G2801" s="53">
        <v>0.0</v>
      </c>
      <c r="H2801" s="53">
        <v>0.0</v>
      </c>
      <c r="I2801" s="53">
        <v>0.0</v>
      </c>
      <c r="J2801" s="53">
        <v>0.0</v>
      </c>
      <c r="K2801" s="2" t="s">
        <v>3531</v>
      </c>
      <c r="L2801" s="53">
        <v>0.0</v>
      </c>
      <c r="M2801" s="2" t="s">
        <v>3369</v>
      </c>
      <c r="N2801" s="2" t="s">
        <v>3360</v>
      </c>
      <c r="O2801" s="55"/>
      <c r="AB2801" s="2" t="s">
        <v>153</v>
      </c>
      <c r="AC2801" s="2" t="s">
        <v>6316</v>
      </c>
      <c r="AD2801" s="2" t="s">
        <v>3362</v>
      </c>
      <c r="AE2801" s="2" t="s">
        <v>3363</v>
      </c>
      <c r="AF2801" s="93"/>
      <c r="AG2801" s="101" t="s">
        <v>3364</v>
      </c>
      <c r="AH2801" s="101" t="s">
        <v>3365</v>
      </c>
      <c r="AI2801" s="2">
        <v>1.0</v>
      </c>
      <c r="AJ2801" s="94">
        <v>1.0</v>
      </c>
      <c r="AK2801" s="94">
        <v>1.0</v>
      </c>
      <c r="AL2801" s="79"/>
      <c r="AM2801" s="2" t="s">
        <v>6317</v>
      </c>
    </row>
    <row r="2802">
      <c r="A2802" s="54">
        <v>46193.0</v>
      </c>
      <c r="B2802" s="54">
        <v>46194.0</v>
      </c>
      <c r="C2802" s="2" t="s">
        <v>178</v>
      </c>
      <c r="D2802" s="2" t="s">
        <v>146</v>
      </c>
      <c r="E2802" s="2" t="s">
        <v>256</v>
      </c>
      <c r="F2802" s="53">
        <v>0.0</v>
      </c>
      <c r="G2802" s="53">
        <v>0.0</v>
      </c>
      <c r="H2802" s="53">
        <v>0.0</v>
      </c>
      <c r="I2802" s="53">
        <v>0.019230769230769232</v>
      </c>
      <c r="J2802" s="53">
        <v>0.027568473181419473</v>
      </c>
      <c r="K2802" s="2" t="s">
        <v>180</v>
      </c>
      <c r="L2802" s="53">
        <v>0.75</v>
      </c>
      <c r="M2802" s="2" t="s">
        <v>3659</v>
      </c>
      <c r="N2802" s="2" t="s">
        <v>3360</v>
      </c>
      <c r="O2802" s="55"/>
      <c r="AB2802" s="2" t="s">
        <v>164</v>
      </c>
      <c r="AC2802" s="2" t="s">
        <v>3361</v>
      </c>
      <c r="AD2802" s="2" t="s">
        <v>3362</v>
      </c>
      <c r="AE2802" s="2" t="s">
        <v>3363</v>
      </c>
      <c r="AF2802" s="93"/>
      <c r="AG2802" s="2" t="s">
        <v>3364</v>
      </c>
      <c r="AH2802" s="2" t="s">
        <v>3365</v>
      </c>
      <c r="AI2802" s="2">
        <v>0.0</v>
      </c>
      <c r="AJ2802" s="94">
        <v>7.600207135546447E-4</v>
      </c>
      <c r="AK2802" s="94">
        <v>3.6982248520710064E-4</v>
      </c>
      <c r="AL2802" s="79"/>
      <c r="AM2802" s="2" t="s">
        <v>6318</v>
      </c>
    </row>
    <row r="2803">
      <c r="A2803" s="54">
        <v>46193.0</v>
      </c>
      <c r="B2803" s="54">
        <v>46194.0</v>
      </c>
      <c r="C2803" s="2" t="s">
        <v>932</v>
      </c>
      <c r="D2803" s="2" t="s">
        <v>146</v>
      </c>
      <c r="E2803" s="2" t="s">
        <v>256</v>
      </c>
      <c r="F2803" s="53">
        <v>0.0</v>
      </c>
      <c r="G2803" s="53">
        <v>0.0</v>
      </c>
      <c r="H2803" s="53">
        <v>0.0</v>
      </c>
      <c r="I2803" s="53">
        <v>0.0</v>
      </c>
      <c r="J2803" s="53">
        <v>0.0020724190073365986</v>
      </c>
      <c r="K2803" s="2" t="s">
        <v>3531</v>
      </c>
      <c r="L2803" s="53">
        <v>0.0</v>
      </c>
      <c r="M2803" s="2" t="s">
        <v>3369</v>
      </c>
      <c r="N2803" s="2" t="s">
        <v>3360</v>
      </c>
      <c r="O2803" s="55"/>
      <c r="AB2803" s="2" t="s">
        <v>164</v>
      </c>
      <c r="AC2803" s="2" t="s">
        <v>3361</v>
      </c>
      <c r="AD2803" s="2" t="s">
        <v>3362</v>
      </c>
      <c r="AE2803" s="2" t="s">
        <v>3363</v>
      </c>
      <c r="AF2803" s="93"/>
      <c r="AG2803" s="2" t="s">
        <v>3364</v>
      </c>
      <c r="AH2803" s="2" t="s">
        <v>3365</v>
      </c>
      <c r="AI2803" s="2">
        <v>0.0</v>
      </c>
      <c r="AJ2803" s="94">
        <v>4.294920541970013E-6</v>
      </c>
      <c r="AK2803" s="94">
        <v>0.0</v>
      </c>
      <c r="AL2803" s="79"/>
      <c r="AM2803" s="2" t="s">
        <v>6319</v>
      </c>
    </row>
    <row r="2804">
      <c r="A2804" s="54">
        <v>46193.0</v>
      </c>
      <c r="B2804" s="54">
        <v>46194.0</v>
      </c>
      <c r="C2804" s="2" t="s">
        <v>450</v>
      </c>
      <c r="D2804" s="2" t="s">
        <v>146</v>
      </c>
      <c r="E2804" s="2" t="s">
        <v>256</v>
      </c>
      <c r="F2804" s="53">
        <v>0.0</v>
      </c>
      <c r="G2804" s="53">
        <v>0.0</v>
      </c>
      <c r="H2804" s="53">
        <v>0.0</v>
      </c>
      <c r="I2804" s="53">
        <v>0.019230769230769232</v>
      </c>
      <c r="J2804" s="53">
        <v>0.005924095948839774</v>
      </c>
      <c r="K2804" s="2" t="s">
        <v>3531</v>
      </c>
      <c r="L2804" s="53">
        <v>0.0</v>
      </c>
      <c r="M2804" s="2" t="s">
        <v>3369</v>
      </c>
      <c r="N2804" s="2" t="s">
        <v>3360</v>
      </c>
      <c r="O2804" s="55"/>
      <c r="AB2804" s="2" t="s">
        <v>164</v>
      </c>
      <c r="AC2804" s="2" t="s">
        <v>3361</v>
      </c>
      <c r="AD2804" s="2" t="s">
        <v>3362</v>
      </c>
      <c r="AE2804" s="2" t="s">
        <v>3363</v>
      </c>
      <c r="AF2804" s="93"/>
      <c r="AG2804" s="2" t="s">
        <v>3364</v>
      </c>
      <c r="AH2804" s="2" t="s">
        <v>3365</v>
      </c>
      <c r="AI2804" s="2">
        <v>0.0</v>
      </c>
      <c r="AJ2804" s="94">
        <v>3.5094912811059825E-5</v>
      </c>
      <c r="AK2804" s="94">
        <v>3.6982248520710064E-4</v>
      </c>
      <c r="AL2804" s="79"/>
      <c r="AM2804" s="2" t="s">
        <v>6320</v>
      </c>
    </row>
    <row r="2805">
      <c r="A2805" s="54">
        <v>46193.0</v>
      </c>
      <c r="B2805" s="54">
        <v>46194.0</v>
      </c>
      <c r="C2805" s="2" t="s">
        <v>515</v>
      </c>
      <c r="D2805" s="2" t="s">
        <v>146</v>
      </c>
      <c r="E2805" s="2" t="s">
        <v>256</v>
      </c>
      <c r="F2805" s="53">
        <v>0.125</v>
      </c>
      <c r="G2805" s="53">
        <v>0.08333333333333333</v>
      </c>
      <c r="H2805" s="53">
        <v>0.04</v>
      </c>
      <c r="I2805" s="53">
        <v>0.019230769230769232</v>
      </c>
      <c r="J2805" s="53">
        <v>0.024951295394537353</v>
      </c>
      <c r="K2805" s="2" t="s">
        <v>256</v>
      </c>
      <c r="L2805" s="53">
        <v>1.0</v>
      </c>
      <c r="M2805" s="2" t="s">
        <v>3369</v>
      </c>
      <c r="N2805" s="2" t="s">
        <v>3360</v>
      </c>
      <c r="O2805" s="55"/>
      <c r="AB2805" s="2" t="s">
        <v>164</v>
      </c>
      <c r="AC2805" s="2" t="s">
        <v>3361</v>
      </c>
      <c r="AD2805" s="2" t="s">
        <v>3362</v>
      </c>
      <c r="AE2805" s="2" t="s">
        <v>3363</v>
      </c>
      <c r="AF2805" s="93"/>
      <c r="AG2805" s="2" t="s">
        <v>3364</v>
      </c>
      <c r="AH2805" s="2" t="s">
        <v>3365</v>
      </c>
      <c r="AI2805" s="2">
        <v>0.0</v>
      </c>
      <c r="AJ2805" s="94">
        <v>6.225671418654609E-4</v>
      </c>
      <c r="AK2805" s="94">
        <v>3.6982248520710064E-4</v>
      </c>
      <c r="AL2805" s="79"/>
      <c r="AM2805" s="2" t="s">
        <v>6321</v>
      </c>
    </row>
    <row r="2806">
      <c r="A2806" s="54">
        <v>46193.0</v>
      </c>
      <c r="B2806" s="54">
        <v>46194.0</v>
      </c>
      <c r="C2806" s="2" t="s">
        <v>1189</v>
      </c>
      <c r="D2806" s="2" t="s">
        <v>146</v>
      </c>
      <c r="E2806" s="2" t="s">
        <v>256</v>
      </c>
      <c r="F2806" s="53">
        <v>0.0</v>
      </c>
      <c r="G2806" s="53">
        <v>0.0</v>
      </c>
      <c r="H2806" s="53">
        <v>0.0</v>
      </c>
      <c r="I2806" s="53">
        <v>0.0</v>
      </c>
      <c r="J2806" s="53">
        <v>0.004081483141572156</v>
      </c>
      <c r="K2806" s="2" t="s">
        <v>288</v>
      </c>
      <c r="L2806" s="53">
        <v>1.0</v>
      </c>
      <c r="M2806" s="2" t="s">
        <v>3369</v>
      </c>
      <c r="N2806" s="2" t="s">
        <v>3360</v>
      </c>
      <c r="O2806" s="55"/>
      <c r="AB2806" s="2" t="s">
        <v>164</v>
      </c>
      <c r="AC2806" s="2" t="s">
        <v>3361</v>
      </c>
      <c r="AD2806" s="2" t="s">
        <v>3362</v>
      </c>
      <c r="AE2806" s="2" t="s">
        <v>3363</v>
      </c>
      <c r="AF2806" s="93"/>
      <c r="AG2806" s="101" t="s">
        <v>3364</v>
      </c>
      <c r="AH2806" s="101" t="s">
        <v>3365</v>
      </c>
      <c r="AI2806" s="2">
        <v>0.0</v>
      </c>
      <c r="AJ2806" s="94">
        <v>1.6658504634937717E-5</v>
      </c>
      <c r="AK2806" s="94">
        <v>0.0</v>
      </c>
      <c r="AL2806" s="79"/>
      <c r="AM2806" s="2" t="s">
        <v>6322</v>
      </c>
    </row>
    <row r="2807">
      <c r="A2807" s="54">
        <v>46194.0</v>
      </c>
      <c r="B2807" s="54">
        <v>46195.0</v>
      </c>
      <c r="C2807" s="2" t="s">
        <v>178</v>
      </c>
      <c r="D2807" s="2" t="s">
        <v>146</v>
      </c>
      <c r="E2807" s="2" t="s">
        <v>180</v>
      </c>
      <c r="F2807" s="53">
        <v>0.375</v>
      </c>
      <c r="G2807" s="53">
        <v>0.25</v>
      </c>
      <c r="H2807" s="53">
        <v>0.12</v>
      </c>
      <c r="I2807" s="53">
        <v>0.057692307692307696</v>
      </c>
      <c r="J2807" s="53">
        <v>0.09654086056679147</v>
      </c>
      <c r="K2807" s="2" t="s">
        <v>180</v>
      </c>
      <c r="L2807" s="53">
        <v>0.75</v>
      </c>
      <c r="M2807" s="2" t="s">
        <v>3659</v>
      </c>
      <c r="N2807" s="2" t="s">
        <v>3360</v>
      </c>
      <c r="O2807" s="55"/>
      <c r="AB2807" s="2" t="s">
        <v>164</v>
      </c>
      <c r="AC2807" s="2" t="s">
        <v>3361</v>
      </c>
      <c r="AD2807" s="2" t="s">
        <v>3362</v>
      </c>
      <c r="AE2807" s="2" t="s">
        <v>3363</v>
      </c>
      <c r="AF2807" s="93"/>
      <c r="AG2807" s="2" t="s">
        <v>3364</v>
      </c>
      <c r="AH2807" s="2" t="s">
        <v>3365</v>
      </c>
      <c r="AI2807" s="2">
        <v>0.0</v>
      </c>
      <c r="AJ2807" s="94">
        <v>0.009320137758976672</v>
      </c>
      <c r="AK2807" s="94">
        <v>0.003328402366863906</v>
      </c>
      <c r="AL2807" s="79"/>
      <c r="AM2807" s="2" t="s">
        <v>6323</v>
      </c>
    </row>
    <row r="2808">
      <c r="A2808" s="54">
        <v>46194.0</v>
      </c>
      <c r="B2808" s="54">
        <v>46195.0</v>
      </c>
      <c r="C2808" s="2" t="s">
        <v>932</v>
      </c>
      <c r="D2808" s="2" t="s">
        <v>146</v>
      </c>
      <c r="E2808" s="2" t="s">
        <v>180</v>
      </c>
      <c r="F2808" s="53">
        <v>0.0</v>
      </c>
      <c r="G2808" s="53">
        <v>0.0</v>
      </c>
      <c r="H2808" s="53">
        <v>0.0</v>
      </c>
      <c r="I2808" s="53">
        <v>0.0</v>
      </c>
      <c r="J2808" s="53">
        <v>0.002056519297346615</v>
      </c>
      <c r="K2808" s="2" t="s">
        <v>3531</v>
      </c>
      <c r="L2808" s="53">
        <v>0.0</v>
      </c>
      <c r="M2808" s="2" t="s">
        <v>3369</v>
      </c>
      <c r="N2808" s="2" t="s">
        <v>3360</v>
      </c>
      <c r="O2808" s="55"/>
      <c r="AB2808" s="2" t="s">
        <v>164</v>
      </c>
      <c r="AC2808" s="2" t="s">
        <v>3361</v>
      </c>
      <c r="AD2808" s="2" t="s">
        <v>3362</v>
      </c>
      <c r="AE2808" s="2" t="s">
        <v>3363</v>
      </c>
      <c r="AF2808" s="93"/>
      <c r="AG2808" s="2" t="s">
        <v>3364</v>
      </c>
      <c r="AH2808" s="2" t="s">
        <v>3365</v>
      </c>
      <c r="AI2808" s="2">
        <v>0.0</v>
      </c>
      <c r="AJ2808" s="94">
        <v>4.229271620359014E-6</v>
      </c>
      <c r="AK2808" s="94">
        <v>0.0</v>
      </c>
      <c r="AL2808" s="79"/>
      <c r="AM2808" s="2" t="s">
        <v>6324</v>
      </c>
    </row>
    <row r="2809">
      <c r="A2809" s="54">
        <v>46194.0</v>
      </c>
      <c r="B2809" s="54">
        <v>46195.0</v>
      </c>
      <c r="C2809" s="2" t="s">
        <v>450</v>
      </c>
      <c r="D2809" s="2" t="s">
        <v>146</v>
      </c>
      <c r="E2809" s="2" t="s">
        <v>180</v>
      </c>
      <c r="F2809" s="53">
        <v>0.0</v>
      </c>
      <c r="G2809" s="53">
        <v>0.0</v>
      </c>
      <c r="H2809" s="53">
        <v>0.0</v>
      </c>
      <c r="I2809" s="53">
        <v>0.0</v>
      </c>
      <c r="J2809" s="53">
        <v>0.0011995742477521917</v>
      </c>
      <c r="K2809" s="2" t="s">
        <v>3531</v>
      </c>
      <c r="L2809" s="53">
        <v>0.0</v>
      </c>
      <c r="M2809" s="2" t="s">
        <v>3369</v>
      </c>
      <c r="N2809" s="2" t="s">
        <v>3360</v>
      </c>
      <c r="O2809" s="55"/>
      <c r="AB2809" s="2" t="s">
        <v>164</v>
      </c>
      <c r="AC2809" s="2" t="s">
        <v>3361</v>
      </c>
      <c r="AD2809" s="2" t="s">
        <v>3362</v>
      </c>
      <c r="AE2809" s="2" t="s">
        <v>3363</v>
      </c>
      <c r="AF2809" s="93"/>
      <c r="AG2809" s="2" t="s">
        <v>3364</v>
      </c>
      <c r="AH2809" s="2" t="s">
        <v>3365</v>
      </c>
      <c r="AI2809" s="2">
        <v>0.0</v>
      </c>
      <c r="AJ2809" s="94">
        <v>1.4389783758702367E-6</v>
      </c>
      <c r="AK2809" s="94">
        <v>0.0</v>
      </c>
      <c r="AL2809" s="79"/>
      <c r="AM2809" s="2" t="s">
        <v>6325</v>
      </c>
    </row>
    <row r="2810">
      <c r="A2810" s="54">
        <v>46194.0</v>
      </c>
      <c r="B2810" s="54">
        <v>46195.0</v>
      </c>
      <c r="C2810" s="2" t="s">
        <v>515</v>
      </c>
      <c r="D2810" s="2" t="s">
        <v>146</v>
      </c>
      <c r="E2810" s="2" t="s">
        <v>180</v>
      </c>
      <c r="F2810" s="53">
        <v>0.0</v>
      </c>
      <c r="G2810" s="53">
        <v>0.0</v>
      </c>
      <c r="H2810" s="53">
        <v>0.0</v>
      </c>
      <c r="I2810" s="53">
        <v>0.0</v>
      </c>
      <c r="J2810" s="53">
        <v>0.004700248126157544</v>
      </c>
      <c r="K2810" s="2" t="s">
        <v>256</v>
      </c>
      <c r="L2810" s="53">
        <v>1.0</v>
      </c>
      <c r="M2810" s="2" t="s">
        <v>3369</v>
      </c>
      <c r="N2810" s="2" t="s">
        <v>3360</v>
      </c>
      <c r="O2810" s="55"/>
      <c r="AB2810" s="2" t="s">
        <v>164</v>
      </c>
      <c r="AC2810" s="2" t="s">
        <v>3361</v>
      </c>
      <c r="AD2810" s="2" t="s">
        <v>3362</v>
      </c>
      <c r="AE2810" s="2" t="s">
        <v>3363</v>
      </c>
      <c r="AF2810" s="93"/>
      <c r="AG2810" s="2" t="s">
        <v>3364</v>
      </c>
      <c r="AH2810" s="2" t="s">
        <v>3365</v>
      </c>
      <c r="AI2810" s="2">
        <v>0.0</v>
      </c>
      <c r="AJ2810" s="94">
        <v>2.2092332447447505E-5</v>
      </c>
      <c r="AK2810" s="94">
        <v>0.0</v>
      </c>
      <c r="AL2810" s="79"/>
      <c r="AM2810" s="2" t="s">
        <v>6326</v>
      </c>
    </row>
    <row r="2811">
      <c r="A2811" s="54">
        <v>46194.0</v>
      </c>
      <c r="B2811" s="54">
        <v>46195.0</v>
      </c>
      <c r="C2811" s="2" t="s">
        <v>1189</v>
      </c>
      <c r="D2811" s="2" t="s">
        <v>146</v>
      </c>
      <c r="E2811" s="2" t="s">
        <v>180</v>
      </c>
      <c r="F2811" s="53">
        <v>0.0</v>
      </c>
      <c r="G2811" s="53">
        <v>0.0</v>
      </c>
      <c r="H2811" s="53">
        <v>0.0</v>
      </c>
      <c r="I2811" s="53">
        <v>0.0</v>
      </c>
      <c r="J2811" s="53">
        <v>0.004050169783583124</v>
      </c>
      <c r="K2811" s="2" t="s">
        <v>288</v>
      </c>
      <c r="L2811" s="53">
        <v>1.0</v>
      </c>
      <c r="M2811" s="2" t="s">
        <v>3369</v>
      </c>
      <c r="N2811" s="2" t="s">
        <v>3360</v>
      </c>
      <c r="O2811" s="55"/>
      <c r="AB2811" s="2" t="s">
        <v>164</v>
      </c>
      <c r="AC2811" s="2" t="s">
        <v>3361</v>
      </c>
      <c r="AD2811" s="2" t="s">
        <v>3362</v>
      </c>
      <c r="AE2811" s="2" t="s">
        <v>3363</v>
      </c>
      <c r="AF2811" s="93"/>
      <c r="AG2811" s="101" t="s">
        <v>3364</v>
      </c>
      <c r="AH2811" s="101" t="s">
        <v>3365</v>
      </c>
      <c r="AI2811" s="2">
        <v>0.0</v>
      </c>
      <c r="AJ2811" s="94">
        <v>1.640387527584977E-5</v>
      </c>
      <c r="AK2811" s="94">
        <v>0.0</v>
      </c>
      <c r="AL2811" s="79"/>
      <c r="AM2811" s="2" t="s">
        <v>6327</v>
      </c>
    </row>
    <row r="2812">
      <c r="A2812" s="54">
        <v>46195.0</v>
      </c>
      <c r="B2812" s="54">
        <v>46196.0</v>
      </c>
      <c r="C2812" s="2" t="s">
        <v>178</v>
      </c>
      <c r="D2812" s="2" t="s">
        <v>146</v>
      </c>
      <c r="E2812" s="2" t="s">
        <v>208</v>
      </c>
      <c r="F2812" s="53">
        <v>0.125</v>
      </c>
      <c r="G2812" s="53">
        <v>0.08333333333333333</v>
      </c>
      <c r="H2812" s="53">
        <v>0.04</v>
      </c>
      <c r="I2812" s="53">
        <v>0.019230769230769232</v>
      </c>
      <c r="J2812" s="53">
        <v>0.04951852086029475</v>
      </c>
      <c r="K2812" s="2" t="s">
        <v>180</v>
      </c>
      <c r="L2812" s="53">
        <v>0.75</v>
      </c>
      <c r="M2812" s="2" t="s">
        <v>3659</v>
      </c>
      <c r="N2812" s="2" t="s">
        <v>3360</v>
      </c>
      <c r="O2812" s="55"/>
      <c r="AB2812" s="2" t="s">
        <v>164</v>
      </c>
      <c r="AC2812" s="2" t="s">
        <v>3361</v>
      </c>
      <c r="AD2812" s="2" t="s">
        <v>3362</v>
      </c>
      <c r="AE2812" s="2" t="s">
        <v>3363</v>
      </c>
      <c r="AF2812" s="93"/>
      <c r="AG2812" s="2" t="s">
        <v>3364</v>
      </c>
      <c r="AH2812" s="2" t="s">
        <v>3365</v>
      </c>
      <c r="AI2812" s="2">
        <v>0.0</v>
      </c>
      <c r="AJ2812" s="94">
        <v>0.002452083908191446</v>
      </c>
      <c r="AK2812" s="94">
        <v>3.6982248520710064E-4</v>
      </c>
      <c r="AL2812" s="79"/>
      <c r="AM2812" s="2" t="s">
        <v>6328</v>
      </c>
    </row>
    <row r="2813">
      <c r="A2813" s="54">
        <v>46195.0</v>
      </c>
      <c r="B2813" s="54">
        <v>46196.0</v>
      </c>
      <c r="C2813" s="2" t="s">
        <v>932</v>
      </c>
      <c r="D2813" s="2" t="s">
        <v>146</v>
      </c>
      <c r="E2813" s="2" t="s">
        <v>208</v>
      </c>
      <c r="F2813" s="53">
        <v>0.0</v>
      </c>
      <c r="G2813" s="53">
        <v>0.0</v>
      </c>
      <c r="H2813" s="53">
        <v>0.04</v>
      </c>
      <c r="I2813" s="53">
        <v>0.019230769230769232</v>
      </c>
      <c r="J2813" s="53">
        <v>0.016668804025183084</v>
      </c>
      <c r="K2813" s="2" t="s">
        <v>3531</v>
      </c>
      <c r="L2813" s="53">
        <v>0.0</v>
      </c>
      <c r="M2813" s="2" t="s">
        <v>3369</v>
      </c>
      <c r="N2813" s="2" t="s">
        <v>3360</v>
      </c>
      <c r="O2813" s="55"/>
      <c r="AB2813" s="2" t="s">
        <v>164</v>
      </c>
      <c r="AC2813" s="2" t="s">
        <v>3361</v>
      </c>
      <c r="AD2813" s="2" t="s">
        <v>3362</v>
      </c>
      <c r="AE2813" s="2" t="s">
        <v>3363</v>
      </c>
      <c r="AF2813" s="93"/>
      <c r="AG2813" s="2" t="s">
        <v>3364</v>
      </c>
      <c r="AH2813" s="2" t="s">
        <v>3365</v>
      </c>
      <c r="AI2813" s="2">
        <v>0.0</v>
      </c>
      <c r="AJ2813" s="94">
        <v>2.778490276299598E-4</v>
      </c>
      <c r="AK2813" s="94">
        <v>3.6982248520710064E-4</v>
      </c>
      <c r="AL2813" s="79"/>
      <c r="AM2813" s="2" t="s">
        <v>6329</v>
      </c>
    </row>
    <row r="2814">
      <c r="A2814" s="54">
        <v>46195.0</v>
      </c>
      <c r="B2814" s="54">
        <v>46196.0</v>
      </c>
      <c r="C2814" s="2" t="s">
        <v>450</v>
      </c>
      <c r="D2814" s="2" t="s">
        <v>146</v>
      </c>
      <c r="E2814" s="2" t="s">
        <v>208</v>
      </c>
      <c r="F2814" s="53">
        <v>0.0</v>
      </c>
      <c r="G2814" s="53">
        <v>0.0</v>
      </c>
      <c r="H2814" s="53">
        <v>0.0</v>
      </c>
      <c r="I2814" s="53">
        <v>0.0</v>
      </c>
      <c r="J2814" s="53">
        <v>0.0011903710496618477</v>
      </c>
      <c r="K2814" s="2" t="s">
        <v>3531</v>
      </c>
      <c r="L2814" s="53">
        <v>0.0</v>
      </c>
      <c r="M2814" s="2" t="s">
        <v>3369</v>
      </c>
      <c r="N2814" s="2" t="s">
        <v>3360</v>
      </c>
      <c r="O2814" s="55"/>
      <c r="AB2814" s="2" t="s">
        <v>164</v>
      </c>
      <c r="AC2814" s="2" t="s">
        <v>3361</v>
      </c>
      <c r="AD2814" s="2" t="s">
        <v>3362</v>
      </c>
      <c r="AE2814" s="2" t="s">
        <v>3363</v>
      </c>
      <c r="AF2814" s="93"/>
      <c r="AG2814" s="2" t="s">
        <v>3364</v>
      </c>
      <c r="AH2814" s="2" t="s">
        <v>3365</v>
      </c>
      <c r="AI2814" s="2">
        <v>0.0</v>
      </c>
      <c r="AJ2814" s="94">
        <v>1.4169832358730491E-6</v>
      </c>
      <c r="AK2814" s="94">
        <v>0.0</v>
      </c>
      <c r="AL2814" s="79"/>
      <c r="AM2814" s="2" t="s">
        <v>6330</v>
      </c>
    </row>
    <row r="2815">
      <c r="A2815" s="54">
        <v>46195.0</v>
      </c>
      <c r="B2815" s="54">
        <v>46196.0</v>
      </c>
      <c r="C2815" s="2" t="s">
        <v>515</v>
      </c>
      <c r="D2815" s="2" t="s">
        <v>146</v>
      </c>
      <c r="E2815" s="2" t="s">
        <v>208</v>
      </c>
      <c r="F2815" s="53">
        <v>0.0</v>
      </c>
      <c r="G2815" s="53">
        <v>0.0</v>
      </c>
      <c r="H2815" s="53">
        <v>0.0</v>
      </c>
      <c r="I2815" s="53">
        <v>0.0</v>
      </c>
      <c r="J2815" s="53">
        <v>0.004664187569956165</v>
      </c>
      <c r="K2815" s="2" t="s">
        <v>256</v>
      </c>
      <c r="L2815" s="53">
        <v>1.0</v>
      </c>
      <c r="M2815" s="2" t="s">
        <v>3369</v>
      </c>
      <c r="N2815" s="2" t="s">
        <v>3360</v>
      </c>
      <c r="O2815" s="55"/>
      <c r="AB2815" s="2" t="s">
        <v>164</v>
      </c>
      <c r="AC2815" s="2" t="s">
        <v>3361</v>
      </c>
      <c r="AD2815" s="2" t="s">
        <v>3362</v>
      </c>
      <c r="AE2815" s="2" t="s">
        <v>3363</v>
      </c>
      <c r="AF2815" s="93"/>
      <c r="AG2815" s="2" t="s">
        <v>3364</v>
      </c>
      <c r="AH2815" s="2" t="s">
        <v>3365</v>
      </c>
      <c r="AI2815" s="2">
        <v>0.0</v>
      </c>
      <c r="AJ2815" s="94">
        <v>2.1754645687733595E-5</v>
      </c>
      <c r="AK2815" s="94">
        <v>0.0</v>
      </c>
      <c r="AL2815" s="79"/>
      <c r="AM2815" s="2" t="s">
        <v>6331</v>
      </c>
    </row>
    <row r="2816">
      <c r="A2816" s="54">
        <v>46195.0</v>
      </c>
      <c r="B2816" s="54">
        <v>46196.0</v>
      </c>
      <c r="C2816" s="2" t="s">
        <v>1189</v>
      </c>
      <c r="D2816" s="2" t="s">
        <v>146</v>
      </c>
      <c r="E2816" s="2" t="s">
        <v>208</v>
      </c>
      <c r="F2816" s="53">
        <v>0.0</v>
      </c>
      <c r="G2816" s="53">
        <v>0.0</v>
      </c>
      <c r="H2816" s="53">
        <v>0.0</v>
      </c>
      <c r="I2816" s="53">
        <v>0.0</v>
      </c>
      <c r="J2816" s="53">
        <v>0.004019096663359272</v>
      </c>
      <c r="K2816" s="2" t="s">
        <v>288</v>
      </c>
      <c r="L2816" s="53">
        <v>1.0</v>
      </c>
      <c r="M2816" s="2" t="s">
        <v>3369</v>
      </c>
      <c r="N2816" s="2" t="s">
        <v>3360</v>
      </c>
      <c r="O2816" s="55"/>
      <c r="AB2816" s="2" t="s">
        <v>164</v>
      </c>
      <c r="AC2816" s="2" t="s">
        <v>3361</v>
      </c>
      <c r="AD2816" s="2" t="s">
        <v>3362</v>
      </c>
      <c r="AE2816" s="2" t="s">
        <v>3363</v>
      </c>
      <c r="AF2816" s="93"/>
      <c r="AG2816" s="101" t="s">
        <v>3364</v>
      </c>
      <c r="AH2816" s="101" t="s">
        <v>3365</v>
      </c>
      <c r="AI2816" s="2">
        <v>0.0</v>
      </c>
      <c r="AJ2816" s="94">
        <v>1.615313798942563E-5</v>
      </c>
      <c r="AK2816" s="94">
        <v>0.0</v>
      </c>
      <c r="AL2816" s="79"/>
      <c r="AM2816" s="2" t="s">
        <v>6332</v>
      </c>
    </row>
    <row r="2817">
      <c r="A2817" s="54">
        <v>46196.0</v>
      </c>
      <c r="B2817" s="54">
        <v>46197.0</v>
      </c>
      <c r="C2817" s="2" t="s">
        <v>178</v>
      </c>
      <c r="D2817" s="2" t="s">
        <v>146</v>
      </c>
      <c r="E2817" s="2" t="s">
        <v>303</v>
      </c>
      <c r="F2817" s="53">
        <v>0.0</v>
      </c>
      <c r="G2817" s="53">
        <v>0.0</v>
      </c>
      <c r="H2817" s="53">
        <v>0.0</v>
      </c>
      <c r="I2817" s="53">
        <v>0.019230769230769232</v>
      </c>
      <c r="J2817" s="53">
        <v>0.030425459538486486</v>
      </c>
      <c r="K2817" s="2" t="s">
        <v>180</v>
      </c>
      <c r="L2817" s="53">
        <v>0.75</v>
      </c>
      <c r="M2817" s="2" t="s">
        <v>3659</v>
      </c>
      <c r="N2817" s="2" t="s">
        <v>3360</v>
      </c>
      <c r="O2817" s="55"/>
      <c r="AB2817" s="2" t="s">
        <v>164</v>
      </c>
      <c r="AC2817" s="2" t="s">
        <v>3361</v>
      </c>
      <c r="AD2817" s="2" t="s">
        <v>3362</v>
      </c>
      <c r="AE2817" s="2" t="s">
        <v>3363</v>
      </c>
      <c r="AF2817" s="93"/>
      <c r="AG2817" s="2" t="s">
        <v>3364</v>
      </c>
      <c r="AH2817" s="2" t="s">
        <v>3365</v>
      </c>
      <c r="AI2817" s="2">
        <v>0.0</v>
      </c>
      <c r="AJ2817" s="94">
        <v>9.257085881280784E-4</v>
      </c>
      <c r="AK2817" s="94">
        <v>3.6982248520710064E-4</v>
      </c>
      <c r="AL2817" s="79"/>
      <c r="AM2817" s="2" t="s">
        <v>6333</v>
      </c>
    </row>
    <row r="2818">
      <c r="A2818" s="54">
        <v>46196.0</v>
      </c>
      <c r="B2818" s="54">
        <v>46197.0</v>
      </c>
      <c r="C2818" s="2" t="s">
        <v>932</v>
      </c>
      <c r="D2818" s="2" t="s">
        <v>146</v>
      </c>
      <c r="E2818" s="2" t="s">
        <v>303</v>
      </c>
      <c r="F2818" s="53">
        <v>0.0</v>
      </c>
      <c r="G2818" s="53">
        <v>0.0</v>
      </c>
      <c r="H2818" s="53">
        <v>0.0</v>
      </c>
      <c r="I2818" s="53">
        <v>0.0</v>
      </c>
      <c r="J2818" s="53">
        <v>0.002025084891791562</v>
      </c>
      <c r="K2818" s="2" t="s">
        <v>3531</v>
      </c>
      <c r="L2818" s="53">
        <v>0.0</v>
      </c>
      <c r="M2818" s="2" t="s">
        <v>3369</v>
      </c>
      <c r="N2818" s="2" t="s">
        <v>3360</v>
      </c>
      <c r="O2818" s="55"/>
      <c r="AB2818" s="2" t="s">
        <v>164</v>
      </c>
      <c r="AC2818" s="2" t="s">
        <v>3361</v>
      </c>
      <c r="AD2818" s="2" t="s">
        <v>3362</v>
      </c>
      <c r="AE2818" s="2" t="s">
        <v>3363</v>
      </c>
      <c r="AF2818" s="93"/>
      <c r="AG2818" s="2" t="s">
        <v>3364</v>
      </c>
      <c r="AH2818" s="2" t="s">
        <v>3365</v>
      </c>
      <c r="AI2818" s="2">
        <v>0.0</v>
      </c>
      <c r="AJ2818" s="94">
        <v>4.100968818962442E-6</v>
      </c>
      <c r="AK2818" s="94">
        <v>0.0</v>
      </c>
      <c r="AL2818" s="79"/>
      <c r="AM2818" s="2" t="s">
        <v>6334</v>
      </c>
    </row>
    <row r="2819">
      <c r="A2819" s="54">
        <v>46196.0</v>
      </c>
      <c r="B2819" s="54">
        <v>46197.0</v>
      </c>
      <c r="C2819" s="2" t="s">
        <v>450</v>
      </c>
      <c r="D2819" s="2" t="s">
        <v>146</v>
      </c>
      <c r="E2819" s="2" t="s">
        <v>303</v>
      </c>
      <c r="F2819" s="53">
        <v>0.0</v>
      </c>
      <c r="G2819" s="53">
        <v>0.0</v>
      </c>
      <c r="H2819" s="53">
        <v>0.0</v>
      </c>
      <c r="I2819" s="53">
        <v>0.0</v>
      </c>
      <c r="J2819" s="53">
        <v>0.001181238459001806</v>
      </c>
      <c r="K2819" s="2" t="s">
        <v>3531</v>
      </c>
      <c r="L2819" s="53">
        <v>0.0</v>
      </c>
      <c r="M2819" s="2" t="s">
        <v>3369</v>
      </c>
      <c r="N2819" s="2" t="s">
        <v>3360</v>
      </c>
      <c r="O2819" s="55"/>
      <c r="AB2819" s="2" t="s">
        <v>164</v>
      </c>
      <c r="AC2819" s="2" t="s">
        <v>3361</v>
      </c>
      <c r="AD2819" s="2" t="s">
        <v>3362</v>
      </c>
      <c r="AE2819" s="2" t="s">
        <v>3363</v>
      </c>
      <c r="AF2819" s="93"/>
      <c r="AG2819" s="2" t="s">
        <v>3364</v>
      </c>
      <c r="AH2819" s="2" t="s">
        <v>3365</v>
      </c>
      <c r="AI2819" s="2">
        <v>0.0</v>
      </c>
      <c r="AJ2819" s="94">
        <v>1.3953242970249614E-6</v>
      </c>
      <c r="AK2819" s="94">
        <v>0.0</v>
      </c>
      <c r="AL2819" s="79"/>
      <c r="AM2819" s="2" t="s">
        <v>6335</v>
      </c>
    </row>
    <row r="2820">
      <c r="A2820" s="54">
        <v>46196.0</v>
      </c>
      <c r="B2820" s="54">
        <v>46197.0</v>
      </c>
      <c r="C2820" s="2" t="s">
        <v>515</v>
      </c>
      <c r="D2820" s="2" t="s">
        <v>146</v>
      </c>
      <c r="E2820" s="2" t="s">
        <v>303</v>
      </c>
      <c r="F2820" s="53">
        <v>0.0</v>
      </c>
      <c r="G2820" s="53">
        <v>0.0</v>
      </c>
      <c r="H2820" s="53">
        <v>0.0</v>
      </c>
      <c r="I2820" s="53">
        <v>0.0</v>
      </c>
      <c r="J2820" s="53">
        <v>0.00462840367227975</v>
      </c>
      <c r="K2820" s="2" t="s">
        <v>256</v>
      </c>
      <c r="L2820" s="53">
        <v>1.0</v>
      </c>
      <c r="M2820" s="2" t="s">
        <v>3369</v>
      </c>
      <c r="N2820" s="2" t="s">
        <v>3360</v>
      </c>
      <c r="O2820" s="55"/>
      <c r="AB2820" s="2" t="s">
        <v>164</v>
      </c>
      <c r="AC2820" s="2" t="s">
        <v>3361</v>
      </c>
      <c r="AD2820" s="2" t="s">
        <v>3362</v>
      </c>
      <c r="AE2820" s="2" t="s">
        <v>3363</v>
      </c>
      <c r="AF2820" s="93"/>
      <c r="AG2820" s="2" t="s">
        <v>3364</v>
      </c>
      <c r="AH2820" s="2" t="s">
        <v>3365</v>
      </c>
      <c r="AI2820" s="2">
        <v>0.0</v>
      </c>
      <c r="AJ2820" s="94">
        <v>2.1422120553572674E-5</v>
      </c>
      <c r="AK2820" s="94">
        <v>0.0</v>
      </c>
      <c r="AL2820" s="79"/>
      <c r="AM2820" s="2" t="s">
        <v>6336</v>
      </c>
    </row>
    <row r="2821">
      <c r="A2821" s="54">
        <v>46196.0</v>
      </c>
      <c r="B2821" s="54">
        <v>46197.0</v>
      </c>
      <c r="C2821" s="2" t="s">
        <v>1189</v>
      </c>
      <c r="D2821" s="2" t="s">
        <v>146</v>
      </c>
      <c r="E2821" s="2" t="s">
        <v>303</v>
      </c>
      <c r="F2821" s="53">
        <v>0.0</v>
      </c>
      <c r="G2821" s="53">
        <v>0.0</v>
      </c>
      <c r="H2821" s="53">
        <v>0.0</v>
      </c>
      <c r="I2821" s="53">
        <v>0.0</v>
      </c>
      <c r="J2821" s="53">
        <v>0.003988261937783555</v>
      </c>
      <c r="K2821" s="2" t="s">
        <v>288</v>
      </c>
      <c r="L2821" s="53">
        <v>1.0</v>
      </c>
      <c r="M2821" s="2" t="s">
        <v>3369</v>
      </c>
      <c r="N2821" s="2" t="s">
        <v>3360</v>
      </c>
      <c r="O2821" s="55"/>
      <c r="AB2821" s="2" t="s">
        <v>164</v>
      </c>
      <c r="AC2821" s="2" t="s">
        <v>3361</v>
      </c>
      <c r="AD2821" s="2" t="s">
        <v>3362</v>
      </c>
      <c r="AE2821" s="2" t="s">
        <v>3363</v>
      </c>
      <c r="AF2821" s="93"/>
      <c r="AG2821" s="101" t="s">
        <v>3364</v>
      </c>
      <c r="AH2821" s="101" t="s">
        <v>3365</v>
      </c>
      <c r="AI2821" s="2">
        <v>0.0</v>
      </c>
      <c r="AJ2821" s="94">
        <v>1.5906233284373034E-5</v>
      </c>
      <c r="AK2821" s="94">
        <v>0.0</v>
      </c>
      <c r="AL2821" s="79"/>
      <c r="AM2821" s="2" t="s">
        <v>6337</v>
      </c>
    </row>
    <row r="2822">
      <c r="A2822" s="54">
        <v>46197.0</v>
      </c>
      <c r="B2822" s="54">
        <v>46198.0</v>
      </c>
      <c r="C2822" s="2" t="s">
        <v>178</v>
      </c>
      <c r="D2822" s="2" t="s">
        <v>146</v>
      </c>
      <c r="E2822" s="2" t="s">
        <v>148</v>
      </c>
      <c r="F2822" s="53">
        <v>0.0</v>
      </c>
      <c r="G2822" s="53">
        <v>0.0</v>
      </c>
      <c r="H2822" s="53">
        <v>0.04</v>
      </c>
      <c r="I2822" s="53">
        <v>0.019230769230769232</v>
      </c>
      <c r="J2822" s="53">
        <v>0.03585585134795391</v>
      </c>
      <c r="K2822" s="2" t="s">
        <v>180</v>
      </c>
      <c r="L2822" s="53">
        <v>0.75</v>
      </c>
      <c r="M2822" s="2" t="s">
        <v>3659</v>
      </c>
      <c r="N2822" s="2" t="s">
        <v>3360</v>
      </c>
      <c r="O2822" s="55"/>
      <c r="AB2822" s="2" t="s">
        <v>164</v>
      </c>
      <c r="AC2822" s="2" t="s">
        <v>3361</v>
      </c>
      <c r="AD2822" s="2" t="s">
        <v>3362</v>
      </c>
      <c r="AE2822" s="2" t="s">
        <v>3363</v>
      </c>
      <c r="AF2822" s="93"/>
      <c r="AG2822" s="2" t="s">
        <v>3364</v>
      </c>
      <c r="AH2822" s="2" t="s">
        <v>3365</v>
      </c>
      <c r="AI2822" s="2">
        <v>0.0</v>
      </c>
      <c r="AJ2822" s="94">
        <v>0.0012856420758865681</v>
      </c>
      <c r="AK2822" s="94">
        <v>3.6982248520710064E-4</v>
      </c>
      <c r="AL2822" s="79"/>
      <c r="AM2822" s="2" t="s">
        <v>6338</v>
      </c>
    </row>
    <row r="2823">
      <c r="A2823" s="54">
        <v>46197.0</v>
      </c>
      <c r="B2823" s="54">
        <v>46198.0</v>
      </c>
      <c r="C2823" s="2" t="s">
        <v>932</v>
      </c>
      <c r="D2823" s="2" t="s">
        <v>146</v>
      </c>
      <c r="E2823" s="2" t="s">
        <v>148</v>
      </c>
      <c r="F2823" s="53">
        <v>0.0</v>
      </c>
      <c r="G2823" s="53">
        <v>0.0</v>
      </c>
      <c r="H2823" s="53">
        <v>0.0</v>
      </c>
      <c r="I2823" s="53">
        <v>0.0</v>
      </c>
      <c r="J2823" s="53">
        <v>0.002009548331679636</v>
      </c>
      <c r="K2823" s="2" t="s">
        <v>3531</v>
      </c>
      <c r="L2823" s="53">
        <v>0.0</v>
      </c>
      <c r="M2823" s="2" t="s">
        <v>3369</v>
      </c>
      <c r="N2823" s="2" t="s">
        <v>3360</v>
      </c>
      <c r="O2823" s="55"/>
      <c r="AB2823" s="2" t="s">
        <v>164</v>
      </c>
      <c r="AC2823" s="2" t="s">
        <v>3361</v>
      </c>
      <c r="AD2823" s="2" t="s">
        <v>3362</v>
      </c>
      <c r="AE2823" s="2" t="s">
        <v>3363</v>
      </c>
      <c r="AF2823" s="93"/>
      <c r="AG2823" s="2" t="s">
        <v>3364</v>
      </c>
      <c r="AH2823" s="2" t="s">
        <v>3365</v>
      </c>
      <c r="AI2823" s="2">
        <v>0.0</v>
      </c>
      <c r="AJ2823" s="94">
        <v>4.038284497356408E-6</v>
      </c>
      <c r="AK2823" s="94">
        <v>0.0</v>
      </c>
      <c r="AL2823" s="79"/>
      <c r="AM2823" s="2" t="s">
        <v>6339</v>
      </c>
    </row>
    <row r="2824">
      <c r="A2824" s="54">
        <v>46197.0</v>
      </c>
      <c r="B2824" s="54">
        <v>46198.0</v>
      </c>
      <c r="C2824" s="2" t="s">
        <v>450</v>
      </c>
      <c r="D2824" s="2" t="s">
        <v>146</v>
      </c>
      <c r="E2824" s="2" t="s">
        <v>148</v>
      </c>
      <c r="F2824" s="53">
        <v>0.0</v>
      </c>
      <c r="G2824" s="53">
        <v>0.0</v>
      </c>
      <c r="H2824" s="53">
        <v>0.0</v>
      </c>
      <c r="I2824" s="53">
        <v>0.0</v>
      </c>
      <c r="J2824" s="53">
        <v>0.001172175934068066</v>
      </c>
      <c r="K2824" s="2" t="s">
        <v>3531</v>
      </c>
      <c r="L2824" s="53">
        <v>0.0</v>
      </c>
      <c r="M2824" s="2" t="s">
        <v>3369</v>
      </c>
      <c r="N2824" s="2" t="s">
        <v>3360</v>
      </c>
      <c r="O2824" s="55"/>
      <c r="AB2824" s="2" t="s">
        <v>164</v>
      </c>
      <c r="AC2824" s="2" t="s">
        <v>3361</v>
      </c>
      <c r="AD2824" s="2" t="s">
        <v>3362</v>
      </c>
      <c r="AE2824" s="2" t="s">
        <v>3363</v>
      </c>
      <c r="AF2824" s="93"/>
      <c r="AG2824" s="2" t="s">
        <v>3364</v>
      </c>
      <c r="AH2824" s="2" t="s">
        <v>3365</v>
      </c>
      <c r="AI2824" s="2">
        <v>0.0</v>
      </c>
      <c r="AJ2824" s="94">
        <v>1.3739964204083432E-6</v>
      </c>
      <c r="AK2824" s="94">
        <v>0.0</v>
      </c>
      <c r="AL2824" s="79"/>
      <c r="AM2824" s="2" t="s">
        <v>6340</v>
      </c>
    </row>
    <row r="2825">
      <c r="A2825" s="54">
        <v>46197.0</v>
      </c>
      <c r="B2825" s="54">
        <v>46198.0</v>
      </c>
      <c r="C2825" s="2" t="s">
        <v>515</v>
      </c>
      <c r="D2825" s="2" t="s">
        <v>146</v>
      </c>
      <c r="E2825" s="2" t="s">
        <v>148</v>
      </c>
      <c r="F2825" s="53">
        <v>0.0</v>
      </c>
      <c r="G2825" s="53">
        <v>0.0</v>
      </c>
      <c r="H2825" s="53">
        <v>0.04</v>
      </c>
      <c r="I2825" s="53">
        <v>0.019230769230769232</v>
      </c>
      <c r="J2825" s="53">
        <v>0.013124924133482825</v>
      </c>
      <c r="K2825" s="2" t="s">
        <v>256</v>
      </c>
      <c r="L2825" s="53">
        <v>1.0</v>
      </c>
      <c r="M2825" s="2" t="s">
        <v>3369</v>
      </c>
      <c r="N2825" s="2" t="s">
        <v>3360</v>
      </c>
      <c r="O2825" s="55"/>
      <c r="AB2825" s="2" t="s">
        <v>164</v>
      </c>
      <c r="AC2825" s="2" t="s">
        <v>3361</v>
      </c>
      <c r="AD2825" s="2" t="s">
        <v>3362</v>
      </c>
      <c r="AE2825" s="2" t="s">
        <v>3363</v>
      </c>
      <c r="AF2825" s="93"/>
      <c r="AG2825" s="2" t="s">
        <v>3364</v>
      </c>
      <c r="AH2825" s="2" t="s">
        <v>3365</v>
      </c>
      <c r="AI2825" s="2">
        <v>0.0</v>
      </c>
      <c r="AJ2825" s="94">
        <v>1.7226363350967988E-4</v>
      </c>
      <c r="AK2825" s="94">
        <v>3.6982248520710064E-4</v>
      </c>
      <c r="AL2825" s="79"/>
      <c r="AM2825" s="2" t="s">
        <v>6341</v>
      </c>
    </row>
    <row r="2826">
      <c r="A2826" s="54">
        <v>46197.0</v>
      </c>
      <c r="B2826" s="54">
        <v>46198.0</v>
      </c>
      <c r="C2826" s="2" t="s">
        <v>1189</v>
      </c>
      <c r="D2826" s="2" t="s">
        <v>146</v>
      </c>
      <c r="E2826" s="2" t="s">
        <v>148</v>
      </c>
      <c r="F2826" s="53">
        <v>0.0</v>
      </c>
      <c r="G2826" s="53">
        <v>0.0</v>
      </c>
      <c r="H2826" s="53">
        <v>0.0</v>
      </c>
      <c r="I2826" s="53">
        <v>0.0</v>
      </c>
      <c r="J2826" s="53">
        <v>0.0039576637778794225</v>
      </c>
      <c r="K2826" s="2" t="s">
        <v>288</v>
      </c>
      <c r="L2826" s="53">
        <v>1.0</v>
      </c>
      <c r="M2826" s="2" t="s">
        <v>3369</v>
      </c>
      <c r="N2826" s="2" t="s">
        <v>3360</v>
      </c>
      <c r="O2826" s="55"/>
      <c r="AB2826" s="2" t="s">
        <v>164</v>
      </c>
      <c r="AC2826" s="2" t="s">
        <v>3361</v>
      </c>
      <c r="AD2826" s="2" t="s">
        <v>3362</v>
      </c>
      <c r="AE2826" s="2" t="s">
        <v>3363</v>
      </c>
      <c r="AF2826" s="93"/>
      <c r="AG2826" s="101" t="s">
        <v>3364</v>
      </c>
      <c r="AH2826" s="101" t="s">
        <v>3365</v>
      </c>
      <c r="AI2826" s="2">
        <v>0.0</v>
      </c>
      <c r="AJ2826" s="94">
        <v>1.5663102578738823E-5</v>
      </c>
      <c r="AK2826" s="94">
        <v>0.0</v>
      </c>
      <c r="AL2826" s="79"/>
      <c r="AM2826" s="2" t="s">
        <v>6342</v>
      </c>
    </row>
    <row r="2827">
      <c r="A2827" s="54">
        <v>46198.0</v>
      </c>
      <c r="B2827" s="54">
        <v>46199.0</v>
      </c>
      <c r="C2827" s="2" t="s">
        <v>178</v>
      </c>
      <c r="D2827" s="2" t="s">
        <v>146</v>
      </c>
      <c r="E2827" s="2" t="s">
        <v>196</v>
      </c>
      <c r="F2827" s="53">
        <v>0.0</v>
      </c>
      <c r="G2827" s="53">
        <v>0.0</v>
      </c>
      <c r="H2827" s="53">
        <v>0.12</v>
      </c>
      <c r="I2827" s="53">
        <v>0.057692307692307696</v>
      </c>
      <c r="J2827" s="53">
        <v>0.050796583942484666</v>
      </c>
      <c r="K2827" s="2" t="s">
        <v>180</v>
      </c>
      <c r="L2827" s="53">
        <v>0.75</v>
      </c>
      <c r="M2827" s="2" t="s">
        <v>3659</v>
      </c>
      <c r="N2827" s="2" t="s">
        <v>3360</v>
      </c>
      <c r="O2827" s="55"/>
      <c r="AB2827" s="2" t="s">
        <v>164</v>
      </c>
      <c r="AC2827" s="2" t="s">
        <v>3361</v>
      </c>
      <c r="AD2827" s="2" t="s">
        <v>3362</v>
      </c>
      <c r="AE2827" s="2" t="s">
        <v>3363</v>
      </c>
      <c r="AF2827" s="93"/>
      <c r="AG2827" s="2" t="s">
        <v>3364</v>
      </c>
      <c r="AH2827" s="2" t="s">
        <v>3365</v>
      </c>
      <c r="AI2827" s="2">
        <v>0.0</v>
      </c>
      <c r="AJ2827" s="94">
        <v>0.002580292940225891</v>
      </c>
      <c r="AK2827" s="94">
        <v>0.003328402366863906</v>
      </c>
      <c r="AL2827" s="79"/>
      <c r="AM2827" s="2" t="s">
        <v>6343</v>
      </c>
    </row>
    <row r="2828">
      <c r="A2828" s="54">
        <v>46198.0</v>
      </c>
      <c r="B2828" s="54">
        <v>46199.0</v>
      </c>
      <c r="C2828" s="2" t="s">
        <v>932</v>
      </c>
      <c r="D2828" s="2" t="s">
        <v>146</v>
      </c>
      <c r="E2828" s="2" t="s">
        <v>196</v>
      </c>
      <c r="F2828" s="53">
        <v>0.0</v>
      </c>
      <c r="G2828" s="53">
        <v>0.0</v>
      </c>
      <c r="H2828" s="53">
        <v>0.0</v>
      </c>
      <c r="I2828" s="53">
        <v>0.0</v>
      </c>
      <c r="J2828" s="53">
        <v>0.0019941309688917773</v>
      </c>
      <c r="K2828" s="2" t="s">
        <v>3531</v>
      </c>
      <c r="L2828" s="53">
        <v>0.0</v>
      </c>
      <c r="M2828" s="2" t="s">
        <v>3369</v>
      </c>
      <c r="N2828" s="2" t="s">
        <v>3360</v>
      </c>
      <c r="O2828" s="55"/>
      <c r="AB2828" s="2" t="s">
        <v>164</v>
      </c>
      <c r="AC2828" s="2" t="s">
        <v>3361</v>
      </c>
      <c r="AD2828" s="2" t="s">
        <v>3362</v>
      </c>
      <c r="AE2828" s="2" t="s">
        <v>3363</v>
      </c>
      <c r="AF2828" s="93"/>
      <c r="AG2828" s="2" t="s">
        <v>3364</v>
      </c>
      <c r="AH2828" s="2" t="s">
        <v>3365</v>
      </c>
      <c r="AI2828" s="2">
        <v>0.0</v>
      </c>
      <c r="AJ2828" s="94">
        <v>3.976558321093258E-6</v>
      </c>
      <c r="AK2828" s="94">
        <v>0.0</v>
      </c>
      <c r="AL2828" s="79"/>
      <c r="AM2828" s="2" t="s">
        <v>6344</v>
      </c>
    </row>
    <row r="2829">
      <c r="A2829" s="54">
        <v>46198.0</v>
      </c>
      <c r="B2829" s="54">
        <v>46199.0</v>
      </c>
      <c r="C2829" s="2" t="s">
        <v>450</v>
      </c>
      <c r="D2829" s="2" t="s">
        <v>146</v>
      </c>
      <c r="E2829" s="2" t="s">
        <v>196</v>
      </c>
      <c r="F2829" s="53">
        <v>0.0</v>
      </c>
      <c r="G2829" s="53">
        <v>0.0</v>
      </c>
      <c r="H2829" s="53">
        <v>0.0</v>
      </c>
      <c r="I2829" s="53">
        <v>0.019230769230769232</v>
      </c>
      <c r="J2829" s="53">
        <v>0.004963770153488136</v>
      </c>
      <c r="K2829" s="2" t="s">
        <v>3531</v>
      </c>
      <c r="L2829" s="53">
        <v>0.0</v>
      </c>
      <c r="M2829" s="2" t="s">
        <v>3369</v>
      </c>
      <c r="N2829" s="2" t="s">
        <v>3360</v>
      </c>
      <c r="O2829" s="55"/>
      <c r="AB2829" s="2" t="s">
        <v>164</v>
      </c>
      <c r="AC2829" s="2" t="s">
        <v>3361</v>
      </c>
      <c r="AD2829" s="2" t="s">
        <v>3362</v>
      </c>
      <c r="AE2829" s="2" t="s">
        <v>3363</v>
      </c>
      <c r="AF2829" s="93"/>
      <c r="AG2829" s="2" t="s">
        <v>3364</v>
      </c>
      <c r="AH2829" s="2" t="s">
        <v>3365</v>
      </c>
      <c r="AI2829" s="2">
        <v>0.0</v>
      </c>
      <c r="AJ2829" s="94">
        <v>2.4639014136659636E-5</v>
      </c>
      <c r="AK2829" s="94">
        <v>3.6982248520710064E-4</v>
      </c>
      <c r="AL2829" s="79"/>
      <c r="AM2829" s="2" t="s">
        <v>6345</v>
      </c>
    </row>
    <row r="2830">
      <c r="A2830" s="54">
        <v>46198.0</v>
      </c>
      <c r="B2830" s="54">
        <v>46199.0</v>
      </c>
      <c r="C2830" s="2" t="s">
        <v>515</v>
      </c>
      <c r="D2830" s="2" t="s">
        <v>146</v>
      </c>
      <c r="E2830" s="2" t="s">
        <v>196</v>
      </c>
      <c r="F2830" s="53">
        <v>0.0</v>
      </c>
      <c r="G2830" s="53">
        <v>0.0</v>
      </c>
      <c r="H2830" s="53">
        <v>0.0</v>
      </c>
      <c r="I2830" s="53">
        <v>0.0</v>
      </c>
      <c r="J2830" s="53">
        <v>0.004557657378629768</v>
      </c>
      <c r="K2830" s="2" t="s">
        <v>256</v>
      </c>
      <c r="L2830" s="53">
        <v>1.0</v>
      </c>
      <c r="M2830" s="2" t="s">
        <v>3369</v>
      </c>
      <c r="N2830" s="2" t="s">
        <v>3360</v>
      </c>
      <c r="O2830" s="55"/>
      <c r="AB2830" s="2" t="s">
        <v>164</v>
      </c>
      <c r="AC2830" s="2" t="s">
        <v>3361</v>
      </c>
      <c r="AD2830" s="2" t="s">
        <v>3362</v>
      </c>
      <c r="AE2830" s="2" t="s">
        <v>3363</v>
      </c>
      <c r="AF2830" s="93"/>
      <c r="AG2830" s="2" t="s">
        <v>3364</v>
      </c>
      <c r="AH2830" s="2" t="s">
        <v>3365</v>
      </c>
      <c r="AI2830" s="2">
        <v>0.0</v>
      </c>
      <c r="AJ2830" s="94">
        <v>2.0772240780978367E-5</v>
      </c>
      <c r="AK2830" s="94">
        <v>0.0</v>
      </c>
      <c r="AL2830" s="79"/>
      <c r="AM2830" s="2" t="s">
        <v>6346</v>
      </c>
    </row>
    <row r="2831">
      <c r="A2831" s="54">
        <v>46198.0</v>
      </c>
      <c r="B2831" s="54">
        <v>46199.0</v>
      </c>
      <c r="C2831" s="2" t="s">
        <v>1189</v>
      </c>
      <c r="D2831" s="2" t="s">
        <v>146</v>
      </c>
      <c r="E2831" s="2" t="s">
        <v>196</v>
      </c>
      <c r="F2831" s="53">
        <v>0.0</v>
      </c>
      <c r="G2831" s="53">
        <v>0.0</v>
      </c>
      <c r="H2831" s="53">
        <v>0.0</v>
      </c>
      <c r="I2831" s="53">
        <v>0.0</v>
      </c>
      <c r="J2831" s="53">
        <v>0.003927300368702329</v>
      </c>
      <c r="K2831" s="2" t="s">
        <v>288</v>
      </c>
      <c r="L2831" s="53">
        <v>1.0</v>
      </c>
      <c r="M2831" s="2" t="s">
        <v>3369</v>
      </c>
      <c r="N2831" s="2" t="s">
        <v>3360</v>
      </c>
      <c r="O2831" s="55"/>
      <c r="AB2831" s="2" t="s">
        <v>164</v>
      </c>
      <c r="AC2831" s="2" t="s">
        <v>3361</v>
      </c>
      <c r="AD2831" s="2" t="s">
        <v>3362</v>
      </c>
      <c r="AE2831" s="2" t="s">
        <v>3363</v>
      </c>
      <c r="AF2831" s="93"/>
      <c r="AG2831" s="101" t="s">
        <v>3364</v>
      </c>
      <c r="AH2831" s="101" t="s">
        <v>3365</v>
      </c>
      <c r="AI2831" s="2">
        <v>0.0</v>
      </c>
      <c r="AJ2831" s="94">
        <v>1.5423688186009448E-5</v>
      </c>
      <c r="AK2831" s="94">
        <v>0.0</v>
      </c>
      <c r="AL2831" s="79"/>
      <c r="AM2831" s="2" t="s">
        <v>6347</v>
      </c>
    </row>
    <row r="2832">
      <c r="A2832" s="54">
        <v>46199.0</v>
      </c>
      <c r="B2832" s="54">
        <v>46200.0</v>
      </c>
      <c r="C2832" s="2" t="s">
        <v>178</v>
      </c>
      <c r="D2832" s="2" t="s">
        <v>146</v>
      </c>
      <c r="E2832" s="2" t="s">
        <v>288</v>
      </c>
      <c r="F2832" s="53">
        <v>0.0</v>
      </c>
      <c r="G2832" s="53">
        <v>0.08333333333333333</v>
      </c>
      <c r="H2832" s="53">
        <v>0.08</v>
      </c>
      <c r="I2832" s="53">
        <v>0.057692307692307696</v>
      </c>
      <c r="J2832" s="53">
        <v>0.05306735488595815</v>
      </c>
      <c r="K2832" s="2" t="s">
        <v>180</v>
      </c>
      <c r="L2832" s="53">
        <v>0.75</v>
      </c>
      <c r="M2832" s="2" t="s">
        <v>3659</v>
      </c>
      <c r="N2832" s="2" t="s">
        <v>3360</v>
      </c>
      <c r="O2832" s="55"/>
      <c r="AB2832" s="2" t="s">
        <v>164</v>
      </c>
      <c r="AC2832" s="2" t="s">
        <v>3361</v>
      </c>
      <c r="AD2832" s="2" t="s">
        <v>3362</v>
      </c>
      <c r="AE2832" s="2" t="s">
        <v>3363</v>
      </c>
      <c r="AF2832" s="93"/>
      <c r="AG2832" s="2" t="s">
        <v>3364</v>
      </c>
      <c r="AH2832" s="2" t="s">
        <v>3365</v>
      </c>
      <c r="AI2832" s="2">
        <v>0.0</v>
      </c>
      <c r="AJ2832" s="94">
        <v>0.0028161441545922266</v>
      </c>
      <c r="AK2832" s="94">
        <v>0.003328402366863906</v>
      </c>
      <c r="AL2832" s="79"/>
      <c r="AM2832" s="2" t="s">
        <v>6348</v>
      </c>
    </row>
    <row r="2833">
      <c r="A2833" s="54">
        <v>46199.0</v>
      </c>
      <c r="B2833" s="54">
        <v>46200.0</v>
      </c>
      <c r="C2833" s="2" t="s">
        <v>932</v>
      </c>
      <c r="D2833" s="2" t="s">
        <v>146</v>
      </c>
      <c r="E2833" s="2" t="s">
        <v>288</v>
      </c>
      <c r="F2833" s="53">
        <v>0.0</v>
      </c>
      <c r="G2833" s="53">
        <v>0.0</v>
      </c>
      <c r="H2833" s="53">
        <v>0.0</v>
      </c>
      <c r="I2833" s="53">
        <v>0.0</v>
      </c>
      <c r="J2833" s="53">
        <v>0.0019788318889397112</v>
      </c>
      <c r="K2833" s="2" t="s">
        <v>3531</v>
      </c>
      <c r="L2833" s="53">
        <v>0.0</v>
      </c>
      <c r="M2833" s="2" t="s">
        <v>3369</v>
      </c>
      <c r="N2833" s="2" t="s">
        <v>3360</v>
      </c>
      <c r="O2833" s="55"/>
      <c r="AB2833" s="2" t="s">
        <v>164</v>
      </c>
      <c r="AC2833" s="2" t="s">
        <v>3361</v>
      </c>
      <c r="AD2833" s="2" t="s">
        <v>3362</v>
      </c>
      <c r="AE2833" s="2" t="s">
        <v>3363</v>
      </c>
      <c r="AF2833" s="93"/>
      <c r="AG2833" s="2" t="s">
        <v>3364</v>
      </c>
      <c r="AH2833" s="2" t="s">
        <v>3365</v>
      </c>
      <c r="AI2833" s="2">
        <v>0.0</v>
      </c>
      <c r="AJ2833" s="94">
        <v>3.915775644684706E-6</v>
      </c>
      <c r="AK2833" s="94">
        <v>0.0</v>
      </c>
      <c r="AL2833" s="79"/>
      <c r="AM2833" s="2" t="s">
        <v>6349</v>
      </c>
    </row>
    <row r="2834">
      <c r="A2834" s="54">
        <v>46199.0</v>
      </c>
      <c r="B2834" s="54">
        <v>46200.0</v>
      </c>
      <c r="C2834" s="2" t="s">
        <v>450</v>
      </c>
      <c r="D2834" s="2" t="s">
        <v>146</v>
      </c>
      <c r="E2834" s="2" t="s">
        <v>288</v>
      </c>
      <c r="F2834" s="53">
        <v>0.0</v>
      </c>
      <c r="G2834" s="53">
        <v>0.0</v>
      </c>
      <c r="H2834" s="53">
        <v>0.0</v>
      </c>
      <c r="I2834" s="53">
        <v>0.0</v>
      </c>
      <c r="J2834" s="53">
        <v>0.0011542589353115218</v>
      </c>
      <c r="K2834" s="2" t="s">
        <v>3531</v>
      </c>
      <c r="L2834" s="53">
        <v>0.0</v>
      </c>
      <c r="M2834" s="2" t="s">
        <v>3369</v>
      </c>
      <c r="N2834" s="2" t="s">
        <v>3360</v>
      </c>
      <c r="O2834" s="55"/>
      <c r="AB2834" s="2" t="s">
        <v>164</v>
      </c>
      <c r="AC2834" s="2" t="s">
        <v>3361</v>
      </c>
      <c r="AD2834" s="2" t="s">
        <v>3362</v>
      </c>
      <c r="AE2834" s="2" t="s">
        <v>3363</v>
      </c>
      <c r="AF2834" s="93"/>
      <c r="AG2834" s="2" t="s">
        <v>3364</v>
      </c>
      <c r="AH2834" s="2" t="s">
        <v>3365</v>
      </c>
      <c r="AI2834" s="2">
        <v>0.0</v>
      </c>
      <c r="AJ2834" s="94">
        <v>1.332313689746488E-6</v>
      </c>
      <c r="AK2834" s="94">
        <v>0.0</v>
      </c>
      <c r="AL2834" s="79"/>
      <c r="AM2834" s="2" t="s">
        <v>6350</v>
      </c>
    </row>
    <row r="2835">
      <c r="A2835" s="54">
        <v>46199.0</v>
      </c>
      <c r="B2835" s="54">
        <v>46200.0</v>
      </c>
      <c r="C2835" s="2" t="s">
        <v>515</v>
      </c>
      <c r="D2835" s="2" t="s">
        <v>146</v>
      </c>
      <c r="E2835" s="2" t="s">
        <v>288</v>
      </c>
      <c r="F2835" s="53">
        <v>0.0</v>
      </c>
      <c r="G2835" s="53">
        <v>0.0</v>
      </c>
      <c r="H2835" s="53">
        <v>0.0</v>
      </c>
      <c r="I2835" s="53">
        <v>0.019230769230769232</v>
      </c>
      <c r="J2835" s="53">
        <v>0.009237938135980651</v>
      </c>
      <c r="K2835" s="2" t="s">
        <v>256</v>
      </c>
      <c r="L2835" s="53">
        <v>1.0</v>
      </c>
      <c r="M2835" s="2" t="s">
        <v>3369</v>
      </c>
      <c r="N2835" s="2" t="s">
        <v>3360</v>
      </c>
      <c r="O2835" s="55"/>
      <c r="AB2835" s="2" t="s">
        <v>164</v>
      </c>
      <c r="AC2835" s="2" t="s">
        <v>3361</v>
      </c>
      <c r="AD2835" s="2" t="s">
        <v>3362</v>
      </c>
      <c r="AE2835" s="2" t="s">
        <v>3363</v>
      </c>
      <c r="AF2835" s="93"/>
      <c r="AG2835" s="2" t="s">
        <v>3364</v>
      </c>
      <c r="AH2835" s="2" t="s">
        <v>3365</v>
      </c>
      <c r="AI2835" s="2">
        <v>0.0</v>
      </c>
      <c r="AJ2835" s="94">
        <v>8.533950100420567E-5</v>
      </c>
      <c r="AK2835" s="94">
        <v>3.6982248520710064E-4</v>
      </c>
      <c r="AL2835" s="79"/>
      <c r="AM2835" s="2" t="s">
        <v>6351</v>
      </c>
    </row>
    <row r="2836">
      <c r="A2836" s="54">
        <v>46199.0</v>
      </c>
      <c r="B2836" s="54">
        <v>46200.0</v>
      </c>
      <c r="C2836" s="2" t="s">
        <v>1189</v>
      </c>
      <c r="D2836" s="2" t="s">
        <v>146</v>
      </c>
      <c r="E2836" s="2" t="s">
        <v>288</v>
      </c>
      <c r="F2836" s="53">
        <v>0.125</v>
      </c>
      <c r="G2836" s="53">
        <v>0.08333333333333333</v>
      </c>
      <c r="H2836" s="53">
        <v>0.04</v>
      </c>
      <c r="I2836" s="53">
        <v>0.019230769230769232</v>
      </c>
      <c r="J2836" s="53">
        <v>0.031832135141348444</v>
      </c>
      <c r="K2836" s="2" t="s">
        <v>288</v>
      </c>
      <c r="L2836" s="53">
        <v>1.0</v>
      </c>
      <c r="M2836" s="2" t="s">
        <v>3369</v>
      </c>
      <c r="N2836" s="2" t="s">
        <v>3360</v>
      </c>
      <c r="O2836" s="55"/>
      <c r="AB2836" s="2" t="s">
        <v>164</v>
      </c>
      <c r="AC2836" s="2" t="s">
        <v>3361</v>
      </c>
      <c r="AD2836" s="2" t="s">
        <v>3362</v>
      </c>
      <c r="AE2836" s="2" t="s">
        <v>3363</v>
      </c>
      <c r="AF2836" s="93"/>
      <c r="AG2836" s="101" t="s">
        <v>3364</v>
      </c>
      <c r="AH2836" s="101" t="s">
        <v>3365</v>
      </c>
      <c r="AI2836" s="2">
        <v>0.0</v>
      </c>
      <c r="AJ2836" s="94">
        <v>0.0010132848276570706</v>
      </c>
      <c r="AK2836" s="94">
        <v>3.6982248520710064E-4</v>
      </c>
      <c r="AL2836" s="79"/>
      <c r="AM2836" s="2" t="s">
        <v>6352</v>
      </c>
    </row>
    <row r="2837">
      <c r="A2837" s="54">
        <v>46200.0</v>
      </c>
      <c r="B2837" s="54">
        <v>46201.0</v>
      </c>
      <c r="C2837" s="2" t="s">
        <v>178</v>
      </c>
      <c r="D2837" s="2" t="s">
        <v>146</v>
      </c>
      <c r="E2837" s="2" t="s">
        <v>256</v>
      </c>
      <c r="F2837" s="53">
        <v>0.0</v>
      </c>
      <c r="G2837" s="53">
        <v>0.0</v>
      </c>
      <c r="H2837" s="53">
        <v>0.0</v>
      </c>
      <c r="I2837" s="53">
        <v>0.019230769230769232</v>
      </c>
      <c r="J2837" s="53">
        <v>0.026121569650409033</v>
      </c>
      <c r="K2837" s="2" t="s">
        <v>180</v>
      </c>
      <c r="L2837" s="53">
        <v>0.75</v>
      </c>
      <c r="M2837" s="2" t="s">
        <v>3659</v>
      </c>
      <c r="N2837" s="2" t="s">
        <v>3360</v>
      </c>
      <c r="O2837" s="55"/>
      <c r="AB2837" s="2" t="s">
        <v>164</v>
      </c>
      <c r="AC2837" s="2" t="s">
        <v>3361</v>
      </c>
      <c r="AD2837" s="2" t="s">
        <v>3362</v>
      </c>
      <c r="AE2837" s="2" t="s">
        <v>3363</v>
      </c>
      <c r="AF2837" s="93"/>
      <c r="AG2837" s="2" t="s">
        <v>3364</v>
      </c>
      <c r="AH2837" s="2" t="s">
        <v>3365</v>
      </c>
      <c r="AI2837" s="2">
        <v>0.0</v>
      </c>
      <c r="AJ2837" s="94">
        <v>6.823364010011703E-4</v>
      </c>
      <c r="AK2837" s="94">
        <v>3.6982248520710064E-4</v>
      </c>
      <c r="AL2837" s="79"/>
      <c r="AM2837" s="2" t="s">
        <v>6353</v>
      </c>
    </row>
    <row r="2838">
      <c r="A2838" s="54">
        <v>46200.0</v>
      </c>
      <c r="B2838" s="54">
        <v>46201.0</v>
      </c>
      <c r="C2838" s="2" t="s">
        <v>932</v>
      </c>
      <c r="D2838" s="2" t="s">
        <v>146</v>
      </c>
      <c r="E2838" s="2" t="s">
        <v>256</v>
      </c>
      <c r="F2838" s="53">
        <v>0.0</v>
      </c>
      <c r="G2838" s="53">
        <v>0.0</v>
      </c>
      <c r="H2838" s="53">
        <v>0.0</v>
      </c>
      <c r="I2838" s="53">
        <v>0.0</v>
      </c>
      <c r="J2838" s="53">
        <v>0.001963650184351165</v>
      </c>
      <c r="K2838" s="2" t="s">
        <v>3531</v>
      </c>
      <c r="L2838" s="53">
        <v>0.0</v>
      </c>
      <c r="M2838" s="2" t="s">
        <v>3369</v>
      </c>
      <c r="N2838" s="2" t="s">
        <v>3360</v>
      </c>
      <c r="O2838" s="55"/>
      <c r="AB2838" s="2" t="s">
        <v>164</v>
      </c>
      <c r="AC2838" s="2" t="s">
        <v>3361</v>
      </c>
      <c r="AD2838" s="2" t="s">
        <v>3362</v>
      </c>
      <c r="AE2838" s="2" t="s">
        <v>3363</v>
      </c>
      <c r="AF2838" s="93"/>
      <c r="AG2838" s="2" t="s">
        <v>3364</v>
      </c>
      <c r="AH2838" s="2" t="s">
        <v>3365</v>
      </c>
      <c r="AI2838" s="2">
        <v>0.0</v>
      </c>
      <c r="AJ2838" s="94">
        <v>3.855922046502364E-6</v>
      </c>
      <c r="AK2838" s="94">
        <v>0.0</v>
      </c>
      <c r="AL2838" s="79"/>
      <c r="AM2838" s="2" t="s">
        <v>6354</v>
      </c>
    </row>
    <row r="2839">
      <c r="A2839" s="54">
        <v>46200.0</v>
      </c>
      <c r="B2839" s="54">
        <v>46201.0</v>
      </c>
      <c r="C2839" s="2" t="s">
        <v>450</v>
      </c>
      <c r="D2839" s="2" t="s">
        <v>146</v>
      </c>
      <c r="E2839" s="2" t="s">
        <v>256</v>
      </c>
      <c r="F2839" s="53">
        <v>0.0</v>
      </c>
      <c r="G2839" s="53">
        <v>0.0</v>
      </c>
      <c r="H2839" s="53">
        <v>0.0</v>
      </c>
      <c r="I2839" s="53">
        <v>0.019230769230769232</v>
      </c>
      <c r="J2839" s="53">
        <v>0.0056131757433567206</v>
      </c>
      <c r="K2839" s="2" t="s">
        <v>3531</v>
      </c>
      <c r="L2839" s="53">
        <v>0.0</v>
      </c>
      <c r="M2839" s="2" t="s">
        <v>3369</v>
      </c>
      <c r="N2839" s="2" t="s">
        <v>3360</v>
      </c>
      <c r="O2839" s="55"/>
      <c r="AB2839" s="2" t="s">
        <v>164</v>
      </c>
      <c r="AC2839" s="2" t="s">
        <v>3361</v>
      </c>
      <c r="AD2839" s="2" t="s">
        <v>3362</v>
      </c>
      <c r="AE2839" s="2" t="s">
        <v>3363</v>
      </c>
      <c r="AF2839" s="93"/>
      <c r="AG2839" s="2" t="s">
        <v>3364</v>
      </c>
      <c r="AH2839" s="2" t="s">
        <v>3365</v>
      </c>
      <c r="AI2839" s="2">
        <v>0.0</v>
      </c>
      <c r="AJ2839" s="94">
        <v>3.1507741925808274E-5</v>
      </c>
      <c r="AK2839" s="94">
        <v>3.6982248520710064E-4</v>
      </c>
      <c r="AL2839" s="79"/>
      <c r="AM2839" s="2" t="s">
        <v>6355</v>
      </c>
    </row>
    <row r="2840">
      <c r="A2840" s="54">
        <v>46200.0</v>
      </c>
      <c r="B2840" s="54">
        <v>46201.0</v>
      </c>
      <c r="C2840" s="2" t="s">
        <v>515</v>
      </c>
      <c r="D2840" s="2" t="s">
        <v>146</v>
      </c>
      <c r="E2840" s="2" t="s">
        <v>256</v>
      </c>
      <c r="F2840" s="53">
        <v>0.125</v>
      </c>
      <c r="G2840" s="53">
        <v>0.08333333333333333</v>
      </c>
      <c r="H2840" s="53">
        <v>0.04</v>
      </c>
      <c r="I2840" s="53">
        <v>0.019230769230769232</v>
      </c>
      <c r="J2840" s="53">
        <v>0.023641751802040804</v>
      </c>
      <c r="K2840" s="2" t="s">
        <v>256</v>
      </c>
      <c r="L2840" s="53">
        <v>1.0</v>
      </c>
      <c r="M2840" s="2" t="s">
        <v>3369</v>
      </c>
      <c r="N2840" s="2" t="s">
        <v>3360</v>
      </c>
      <c r="O2840" s="55"/>
      <c r="AB2840" s="2" t="s">
        <v>164</v>
      </c>
      <c r="AC2840" s="2" t="s">
        <v>3361</v>
      </c>
      <c r="AD2840" s="2" t="s">
        <v>3362</v>
      </c>
      <c r="AE2840" s="2" t="s">
        <v>3363</v>
      </c>
      <c r="AF2840" s="93"/>
      <c r="AG2840" s="2" t="s">
        <v>3364</v>
      </c>
      <c r="AH2840" s="2" t="s">
        <v>3365</v>
      </c>
      <c r="AI2840" s="2">
        <v>0.0</v>
      </c>
      <c r="AJ2840" s="94">
        <v>5.589324282692996E-4</v>
      </c>
      <c r="AK2840" s="94">
        <v>3.6982248520710064E-4</v>
      </c>
      <c r="AL2840" s="79"/>
      <c r="AM2840" s="2" t="s">
        <v>6356</v>
      </c>
    </row>
    <row r="2841">
      <c r="A2841" s="54">
        <v>46200.0</v>
      </c>
      <c r="B2841" s="54">
        <v>46201.0</v>
      </c>
      <c r="C2841" s="2" t="s">
        <v>1189</v>
      </c>
      <c r="D2841" s="2" t="s">
        <v>146</v>
      </c>
      <c r="E2841" s="2" t="s">
        <v>256</v>
      </c>
      <c r="F2841" s="53">
        <v>0.0</v>
      </c>
      <c r="G2841" s="53">
        <v>0.0</v>
      </c>
      <c r="H2841" s="53">
        <v>0.0</v>
      </c>
      <c r="I2841" s="53">
        <v>0.0</v>
      </c>
      <c r="J2841" s="53">
        <v>0.003867270612266015</v>
      </c>
      <c r="K2841" s="2" t="s">
        <v>288</v>
      </c>
      <c r="L2841" s="53">
        <v>1.0</v>
      </c>
      <c r="M2841" s="2" t="s">
        <v>3369</v>
      </c>
      <c r="N2841" s="2" t="s">
        <v>3360</v>
      </c>
      <c r="O2841" s="55"/>
      <c r="AB2841" s="2" t="s">
        <v>164</v>
      </c>
      <c r="AC2841" s="2" t="s">
        <v>3361</v>
      </c>
      <c r="AD2841" s="2" t="s">
        <v>3362</v>
      </c>
      <c r="AE2841" s="2" t="s">
        <v>3363</v>
      </c>
      <c r="AF2841" s="93"/>
      <c r="AG2841" s="101" t="s">
        <v>3364</v>
      </c>
      <c r="AH2841" s="101" t="s">
        <v>3365</v>
      </c>
      <c r="AI2841" s="2">
        <v>0.0</v>
      </c>
      <c r="AJ2841" s="94">
        <v>1.495578198849636E-5</v>
      </c>
      <c r="AK2841" s="94">
        <v>0.0</v>
      </c>
      <c r="AL2841" s="79"/>
      <c r="AM2841" s="2" t="s">
        <v>6357</v>
      </c>
    </row>
    <row r="2842">
      <c r="A2842" s="54">
        <v>46201.0</v>
      </c>
      <c r="B2842" s="54">
        <v>46202.0</v>
      </c>
      <c r="C2842" s="2" t="s">
        <v>178</v>
      </c>
      <c r="D2842" s="2" t="s">
        <v>146</v>
      </c>
      <c r="E2842" s="2" t="s">
        <v>180</v>
      </c>
      <c r="F2842" s="53">
        <v>0.375</v>
      </c>
      <c r="G2842" s="53">
        <v>0.25</v>
      </c>
      <c r="H2842" s="53">
        <v>0.12</v>
      </c>
      <c r="I2842" s="53">
        <v>0.057692307692307696</v>
      </c>
      <c r="J2842" s="53">
        <v>0.09147401079525525</v>
      </c>
      <c r="K2842" s="2" t="s">
        <v>180</v>
      </c>
      <c r="L2842" s="53">
        <v>0.75</v>
      </c>
      <c r="M2842" s="2" t="s">
        <v>3659</v>
      </c>
      <c r="N2842" s="2" t="s">
        <v>3360</v>
      </c>
      <c r="O2842" s="55"/>
      <c r="AB2842" s="2" t="s">
        <v>164</v>
      </c>
      <c r="AC2842" s="2" t="s">
        <v>3361</v>
      </c>
      <c r="AD2842" s="2" t="s">
        <v>3362</v>
      </c>
      <c r="AE2842" s="2" t="s">
        <v>3363</v>
      </c>
      <c r="AF2842" s="93"/>
      <c r="AG2842" s="2" t="s">
        <v>3364</v>
      </c>
      <c r="AH2842" s="2" t="s">
        <v>3365</v>
      </c>
      <c r="AI2842" s="2">
        <v>0.0</v>
      </c>
      <c r="AJ2842" s="94">
        <v>0.008367494650970473</v>
      </c>
      <c r="AK2842" s="94">
        <v>0.003328402366863906</v>
      </c>
      <c r="AL2842" s="79"/>
      <c r="AM2842" s="2" t="s">
        <v>6358</v>
      </c>
    </row>
    <row r="2843">
      <c r="A2843" s="54">
        <v>46201.0</v>
      </c>
      <c r="B2843" s="54">
        <v>46202.0</v>
      </c>
      <c r="C2843" s="2" t="s">
        <v>932</v>
      </c>
      <c r="D2843" s="2" t="s">
        <v>146</v>
      </c>
      <c r="E2843" s="2" t="s">
        <v>180</v>
      </c>
      <c r="F2843" s="53">
        <v>0.0</v>
      </c>
      <c r="G2843" s="53">
        <v>0.0</v>
      </c>
      <c r="H2843" s="53">
        <v>0.0</v>
      </c>
      <c r="I2843" s="53">
        <v>0.0</v>
      </c>
      <c r="J2843" s="53">
        <v>0.0019485849546160418</v>
      </c>
      <c r="K2843" s="2" t="s">
        <v>3531</v>
      </c>
      <c r="L2843" s="53">
        <v>0.0</v>
      </c>
      <c r="M2843" s="2" t="s">
        <v>3369</v>
      </c>
      <c r="N2843" s="2" t="s">
        <v>3360</v>
      </c>
      <c r="O2843" s="55"/>
      <c r="AB2843" s="2" t="s">
        <v>164</v>
      </c>
      <c r="AC2843" s="2" t="s">
        <v>3361</v>
      </c>
      <c r="AD2843" s="2" t="s">
        <v>3362</v>
      </c>
      <c r="AE2843" s="2" t="s">
        <v>3363</v>
      </c>
      <c r="AF2843" s="93"/>
      <c r="AG2843" s="2" t="s">
        <v>3364</v>
      </c>
      <c r="AH2843" s="2" t="s">
        <v>3365</v>
      </c>
      <c r="AI2843" s="2">
        <v>0.0</v>
      </c>
      <c r="AJ2843" s="94">
        <v>3.7969833253560014E-6</v>
      </c>
      <c r="AK2843" s="94">
        <v>0.0</v>
      </c>
      <c r="AL2843" s="79"/>
      <c r="AM2843" s="2" t="s">
        <v>6359</v>
      </c>
    </row>
    <row r="2844">
      <c r="A2844" s="54">
        <v>46201.0</v>
      </c>
      <c r="B2844" s="54">
        <v>46202.0</v>
      </c>
      <c r="C2844" s="2" t="s">
        <v>450</v>
      </c>
      <c r="D2844" s="2" t="s">
        <v>146</v>
      </c>
      <c r="E2844" s="2" t="s">
        <v>180</v>
      </c>
      <c r="F2844" s="53">
        <v>0.0</v>
      </c>
      <c r="G2844" s="53">
        <v>0.0</v>
      </c>
      <c r="H2844" s="53">
        <v>0.0</v>
      </c>
      <c r="I2844" s="53">
        <v>0.0</v>
      </c>
      <c r="J2844" s="53">
        <v>0.0011366158023076447</v>
      </c>
      <c r="K2844" s="2" t="s">
        <v>3531</v>
      </c>
      <c r="L2844" s="53">
        <v>0.0</v>
      </c>
      <c r="M2844" s="2" t="s">
        <v>3369</v>
      </c>
      <c r="N2844" s="2" t="s">
        <v>3360</v>
      </c>
      <c r="O2844" s="55"/>
      <c r="AB2844" s="2" t="s">
        <v>164</v>
      </c>
      <c r="AC2844" s="2" t="s">
        <v>3361</v>
      </c>
      <c r="AD2844" s="2" t="s">
        <v>3362</v>
      </c>
      <c r="AE2844" s="2" t="s">
        <v>3363</v>
      </c>
      <c r="AF2844" s="93"/>
      <c r="AG2844" s="2" t="s">
        <v>3364</v>
      </c>
      <c r="AH2844" s="2" t="s">
        <v>3365</v>
      </c>
      <c r="AI2844" s="2">
        <v>0.0</v>
      </c>
      <c r="AJ2844" s="94">
        <v>1.2918954820554508E-6</v>
      </c>
      <c r="AK2844" s="94">
        <v>0.0</v>
      </c>
      <c r="AL2844" s="79"/>
      <c r="AM2844" s="2" t="s">
        <v>6360</v>
      </c>
    </row>
    <row r="2845">
      <c r="A2845" s="54">
        <v>46201.0</v>
      </c>
      <c r="B2845" s="54">
        <v>46202.0</v>
      </c>
      <c r="C2845" s="2" t="s">
        <v>515</v>
      </c>
      <c r="D2845" s="2" t="s">
        <v>146</v>
      </c>
      <c r="E2845" s="2" t="s">
        <v>180</v>
      </c>
      <c r="F2845" s="53">
        <v>0.0</v>
      </c>
      <c r="G2845" s="53">
        <v>0.0</v>
      </c>
      <c r="H2845" s="53">
        <v>0.0</v>
      </c>
      <c r="I2845" s="53">
        <v>0.0</v>
      </c>
      <c r="J2845" s="53">
        <v>0.004453560340235972</v>
      </c>
      <c r="K2845" s="2" t="s">
        <v>3531</v>
      </c>
      <c r="L2845" s="53">
        <v>0.0</v>
      </c>
      <c r="M2845" s="2" t="s">
        <v>3369</v>
      </c>
      <c r="N2845" s="2" t="s">
        <v>3360</v>
      </c>
      <c r="O2845" s="55"/>
      <c r="AB2845" s="2" t="s">
        <v>164</v>
      </c>
      <c r="AC2845" s="2" t="s">
        <v>3361</v>
      </c>
      <c r="AD2845" s="2" t="s">
        <v>3362</v>
      </c>
      <c r="AE2845" s="2" t="s">
        <v>3363</v>
      </c>
      <c r="AF2845" s="93"/>
      <c r="AG2845" s="2" t="s">
        <v>3364</v>
      </c>
      <c r="AH2845" s="2" t="s">
        <v>3365</v>
      </c>
      <c r="AI2845" s="2">
        <v>0.0</v>
      </c>
      <c r="AJ2845" s="94">
        <v>1.9834199704122746E-5</v>
      </c>
      <c r="AK2845" s="94">
        <v>0.0</v>
      </c>
      <c r="AL2845" s="79"/>
      <c r="AM2845" s="2" t="s">
        <v>6361</v>
      </c>
    </row>
    <row r="2846">
      <c r="A2846" s="54">
        <v>46201.0</v>
      </c>
      <c r="B2846" s="54">
        <v>46202.0</v>
      </c>
      <c r="C2846" s="2" t="s">
        <v>1189</v>
      </c>
      <c r="D2846" s="2" t="s">
        <v>146</v>
      </c>
      <c r="E2846" s="2" t="s">
        <v>180</v>
      </c>
      <c r="F2846" s="53">
        <v>0.0</v>
      </c>
      <c r="G2846" s="53">
        <v>0.0</v>
      </c>
      <c r="H2846" s="53">
        <v>0.0</v>
      </c>
      <c r="I2846" s="53">
        <v>0.0</v>
      </c>
      <c r="J2846" s="53">
        <v>0.003837600704312971</v>
      </c>
      <c r="K2846" s="2" t="s">
        <v>288</v>
      </c>
      <c r="L2846" s="53">
        <v>1.0</v>
      </c>
      <c r="M2846" s="2" t="s">
        <v>3369</v>
      </c>
      <c r="N2846" s="2" t="s">
        <v>3360</v>
      </c>
      <c r="O2846" s="55"/>
      <c r="AB2846" s="2" t="s">
        <v>164</v>
      </c>
      <c r="AC2846" s="2" t="s">
        <v>3361</v>
      </c>
      <c r="AD2846" s="2" t="s">
        <v>3362</v>
      </c>
      <c r="AE2846" s="2" t="s">
        <v>3363</v>
      </c>
      <c r="AF2846" s="93"/>
      <c r="AG2846" s="101" t="s">
        <v>3364</v>
      </c>
      <c r="AH2846" s="101" t="s">
        <v>3365</v>
      </c>
      <c r="AI2846" s="2">
        <v>0.0</v>
      </c>
      <c r="AJ2846" s="94">
        <v>1.472717916574341E-5</v>
      </c>
      <c r="AK2846" s="94">
        <v>0.0</v>
      </c>
      <c r="AL2846" s="79"/>
      <c r="AM2846" s="2" t="s">
        <v>6362</v>
      </c>
    </row>
    <row r="2847">
      <c r="A2847" s="54">
        <v>46202.0</v>
      </c>
      <c r="B2847" s="54">
        <v>46203.0</v>
      </c>
      <c r="C2847" s="2" t="s">
        <v>178</v>
      </c>
      <c r="D2847" s="2" t="s">
        <v>146</v>
      </c>
      <c r="E2847" s="2" t="s">
        <v>208</v>
      </c>
      <c r="F2847" s="53">
        <v>0.125</v>
      </c>
      <c r="G2847" s="53">
        <v>0.08333333333333333</v>
      </c>
      <c r="H2847" s="53">
        <v>0.04</v>
      </c>
      <c r="I2847" s="53">
        <v>0.019230769230769232</v>
      </c>
      <c r="J2847" s="53">
        <v>0.04691959119844229</v>
      </c>
      <c r="K2847" s="2" t="s">
        <v>180</v>
      </c>
      <c r="L2847" s="53">
        <v>0.6666666666666666</v>
      </c>
      <c r="M2847" s="2" t="s">
        <v>3369</v>
      </c>
      <c r="N2847" s="2" t="s">
        <v>3360</v>
      </c>
      <c r="O2847" s="55"/>
      <c r="AB2847" s="2" t="s">
        <v>164</v>
      </c>
      <c r="AC2847" s="2" t="s">
        <v>3361</v>
      </c>
      <c r="AD2847" s="2" t="s">
        <v>3362</v>
      </c>
      <c r="AE2847" s="2" t="s">
        <v>3363</v>
      </c>
      <c r="AF2847" s="93"/>
      <c r="AG2847" s="2" t="s">
        <v>3364</v>
      </c>
      <c r="AH2847" s="2" t="s">
        <v>3365</v>
      </c>
      <c r="AI2847" s="2">
        <v>0.0</v>
      </c>
      <c r="AJ2847" s="94">
        <v>0.002201448038228943</v>
      </c>
      <c r="AK2847" s="94">
        <v>3.6982248520710064E-4</v>
      </c>
      <c r="AL2847" s="79"/>
      <c r="AM2847" s="2" t="s">
        <v>6363</v>
      </c>
    </row>
    <row r="2848">
      <c r="A2848" s="54">
        <v>46202.0</v>
      </c>
      <c r="B2848" s="54">
        <v>46203.0</v>
      </c>
      <c r="C2848" s="2" t="s">
        <v>932</v>
      </c>
      <c r="D2848" s="2" t="s">
        <v>146</v>
      </c>
      <c r="E2848" s="2" t="s">
        <v>208</v>
      </c>
      <c r="F2848" s="53">
        <v>0.0</v>
      </c>
      <c r="G2848" s="53">
        <v>0.0</v>
      </c>
      <c r="H2848" s="53">
        <v>0.04</v>
      </c>
      <c r="I2848" s="53">
        <v>0.019230769230769232</v>
      </c>
      <c r="J2848" s="53">
        <v>0.015793958644989385</v>
      </c>
      <c r="K2848" s="2" t="s">
        <v>3531</v>
      </c>
      <c r="L2848" s="53">
        <v>0.0</v>
      </c>
      <c r="M2848" s="2" t="s">
        <v>3369</v>
      </c>
      <c r="N2848" s="2" t="s">
        <v>3360</v>
      </c>
      <c r="O2848" s="55"/>
      <c r="AB2848" s="2" t="s">
        <v>164</v>
      </c>
      <c r="AC2848" s="2" t="s">
        <v>3361</v>
      </c>
      <c r="AD2848" s="2" t="s">
        <v>3362</v>
      </c>
      <c r="AE2848" s="2" t="s">
        <v>3363</v>
      </c>
      <c r="AF2848" s="93"/>
      <c r="AG2848" s="2" t="s">
        <v>3364</v>
      </c>
      <c r="AH2848" s="2" t="s">
        <v>3365</v>
      </c>
      <c r="AI2848" s="2">
        <v>0.0</v>
      </c>
      <c r="AJ2848" s="94">
        <v>2.494491296796349E-4</v>
      </c>
      <c r="AK2848" s="94">
        <v>3.6982248520710064E-4</v>
      </c>
      <c r="AL2848" s="79"/>
      <c r="AM2848" s="2" t="s">
        <v>6364</v>
      </c>
    </row>
    <row r="2849">
      <c r="A2849" s="54">
        <v>46202.0</v>
      </c>
      <c r="B2849" s="54">
        <v>46203.0</v>
      </c>
      <c r="C2849" s="2" t="s">
        <v>450</v>
      </c>
      <c r="D2849" s="2" t="s">
        <v>146</v>
      </c>
      <c r="E2849" s="2" t="s">
        <v>208</v>
      </c>
      <c r="F2849" s="53">
        <v>0.0</v>
      </c>
      <c r="G2849" s="53">
        <v>0.0</v>
      </c>
      <c r="H2849" s="53">
        <v>0.0</v>
      </c>
      <c r="I2849" s="53">
        <v>0.0</v>
      </c>
      <c r="J2849" s="53">
        <v>0.001127895624793953</v>
      </c>
      <c r="K2849" s="2" t="s">
        <v>3531</v>
      </c>
      <c r="L2849" s="53">
        <v>0.0</v>
      </c>
      <c r="M2849" s="2" t="s">
        <v>3369</v>
      </c>
      <c r="N2849" s="2" t="s">
        <v>3360</v>
      </c>
      <c r="O2849" s="55"/>
      <c r="AB2849" s="2" t="s">
        <v>164</v>
      </c>
      <c r="AC2849" s="2" t="s">
        <v>3361</v>
      </c>
      <c r="AD2849" s="2" t="s">
        <v>3362</v>
      </c>
      <c r="AE2849" s="2" t="s">
        <v>3363</v>
      </c>
      <c r="AF2849" s="93"/>
      <c r="AG2849" s="2" t="s">
        <v>3364</v>
      </c>
      <c r="AH2849" s="2" t="s">
        <v>3365</v>
      </c>
      <c r="AI2849" s="2">
        <v>0.0</v>
      </c>
      <c r="AJ2849" s="94">
        <v>1.2721485404293415E-6</v>
      </c>
      <c r="AK2849" s="94">
        <v>0.0</v>
      </c>
      <c r="AL2849" s="79"/>
      <c r="AM2849" s="2" t="s">
        <v>6365</v>
      </c>
    </row>
    <row r="2850">
      <c r="A2850" s="54">
        <v>46202.0</v>
      </c>
      <c r="B2850" s="54">
        <v>46203.0</v>
      </c>
      <c r="C2850" s="2" t="s">
        <v>515</v>
      </c>
      <c r="D2850" s="2" t="s">
        <v>146</v>
      </c>
      <c r="E2850" s="2" t="s">
        <v>208</v>
      </c>
      <c r="F2850" s="53">
        <v>0.0</v>
      </c>
      <c r="G2850" s="53">
        <v>0.0</v>
      </c>
      <c r="H2850" s="53">
        <v>0.0</v>
      </c>
      <c r="I2850" s="53">
        <v>0.0</v>
      </c>
      <c r="J2850" s="53">
        <v>0.004419392385984457</v>
      </c>
      <c r="K2850" s="2" t="s">
        <v>3531</v>
      </c>
      <c r="L2850" s="53">
        <v>0.0</v>
      </c>
      <c r="M2850" s="2" t="s">
        <v>3369</v>
      </c>
      <c r="N2850" s="2" t="s">
        <v>3360</v>
      </c>
      <c r="O2850" s="55"/>
      <c r="AB2850" s="2" t="s">
        <v>164</v>
      </c>
      <c r="AC2850" s="2" t="s">
        <v>3361</v>
      </c>
      <c r="AD2850" s="2" t="s">
        <v>3362</v>
      </c>
      <c r="AE2850" s="2" t="s">
        <v>3363</v>
      </c>
      <c r="AF2850" s="93"/>
      <c r="AG2850" s="2" t="s">
        <v>3364</v>
      </c>
      <c r="AH2850" s="2" t="s">
        <v>3365</v>
      </c>
      <c r="AI2850" s="2">
        <v>0.0</v>
      </c>
      <c r="AJ2850" s="94">
        <v>1.9531029061297395E-5</v>
      </c>
      <c r="AK2850" s="94">
        <v>0.0</v>
      </c>
      <c r="AL2850" s="79"/>
      <c r="AM2850" s="2" t="s">
        <v>6366</v>
      </c>
    </row>
    <row r="2851">
      <c r="A2851" s="54">
        <v>46202.0</v>
      </c>
      <c r="B2851" s="54">
        <v>46203.0</v>
      </c>
      <c r="C2851" s="2" t="s">
        <v>1189</v>
      </c>
      <c r="D2851" s="2" t="s">
        <v>146</v>
      </c>
      <c r="E2851" s="2" t="s">
        <v>208</v>
      </c>
      <c r="F2851" s="53">
        <v>0.0</v>
      </c>
      <c r="G2851" s="53">
        <v>0.0</v>
      </c>
      <c r="H2851" s="53">
        <v>0.0</v>
      </c>
      <c r="I2851" s="53">
        <v>0.0</v>
      </c>
      <c r="J2851" s="53">
        <v>0.003808158425488116</v>
      </c>
      <c r="K2851" s="2" t="s">
        <v>288</v>
      </c>
      <c r="L2851" s="53">
        <v>1.0</v>
      </c>
      <c r="M2851" s="2" t="s">
        <v>3369</v>
      </c>
      <c r="N2851" s="2" t="s">
        <v>3360</v>
      </c>
      <c r="O2851" s="55"/>
      <c r="AB2851" s="2" t="s">
        <v>164</v>
      </c>
      <c r="AC2851" s="2" t="s">
        <v>3361</v>
      </c>
      <c r="AD2851" s="2" t="s">
        <v>3362</v>
      </c>
      <c r="AE2851" s="2" t="s">
        <v>3363</v>
      </c>
      <c r="AF2851" s="93"/>
      <c r="AG2851" s="101" t="s">
        <v>3364</v>
      </c>
      <c r="AH2851" s="101" t="s">
        <v>3365</v>
      </c>
      <c r="AI2851" s="2">
        <v>0.0</v>
      </c>
      <c r="AJ2851" s="94">
        <v>1.4502070593616127E-5</v>
      </c>
      <c r="AK2851" s="94">
        <v>0.0</v>
      </c>
      <c r="AL2851" s="79"/>
      <c r="AM2851" s="2" t="s">
        <v>6367</v>
      </c>
    </row>
    <row r="2852">
      <c r="A2852" s="54">
        <v>46203.0</v>
      </c>
      <c r="B2852" s="54">
        <v>46204.0</v>
      </c>
      <c r="C2852" s="2" t="s">
        <v>178</v>
      </c>
      <c r="D2852" s="2" t="s">
        <v>146</v>
      </c>
      <c r="E2852" s="2" t="s">
        <v>303</v>
      </c>
      <c r="F2852" s="53">
        <v>0.0</v>
      </c>
      <c r="G2852" s="53">
        <v>0.0</v>
      </c>
      <c r="H2852" s="53">
        <v>0.0</v>
      </c>
      <c r="I2852" s="53">
        <v>0.019230769230769232</v>
      </c>
      <c r="J2852" s="53">
        <v>0.028828609957838616</v>
      </c>
      <c r="K2852" s="2" t="s">
        <v>180</v>
      </c>
      <c r="L2852" s="53">
        <v>0.6666666666666666</v>
      </c>
      <c r="M2852" s="2" t="s">
        <v>3369</v>
      </c>
      <c r="N2852" s="2" t="s">
        <v>3360</v>
      </c>
      <c r="O2852" s="55"/>
      <c r="AB2852" s="2" t="s">
        <v>164</v>
      </c>
      <c r="AC2852" s="2" t="s">
        <v>3361</v>
      </c>
      <c r="AD2852" s="2" t="s">
        <v>3362</v>
      </c>
      <c r="AE2852" s="2" t="s">
        <v>3363</v>
      </c>
      <c r="AF2852" s="93"/>
      <c r="AG2852" s="2" t="s">
        <v>3364</v>
      </c>
      <c r="AH2852" s="2" t="s">
        <v>3365</v>
      </c>
      <c r="AI2852" s="2">
        <v>0.0</v>
      </c>
      <c r="AJ2852" s="94">
        <v>8.310887521011918E-4</v>
      </c>
      <c r="AK2852" s="94">
        <v>3.6982248520710064E-4</v>
      </c>
      <c r="AL2852" s="79"/>
      <c r="AM2852" s="2" t="s">
        <v>6368</v>
      </c>
    </row>
    <row r="2853">
      <c r="A2853" s="54">
        <v>46203.0</v>
      </c>
      <c r="B2853" s="54">
        <v>46204.0</v>
      </c>
      <c r="C2853" s="2" t="s">
        <v>932</v>
      </c>
      <c r="D2853" s="2" t="s">
        <v>146</v>
      </c>
      <c r="E2853" s="2" t="s">
        <v>303</v>
      </c>
      <c r="F2853" s="53">
        <v>0.0</v>
      </c>
      <c r="G2853" s="53">
        <v>0.0</v>
      </c>
      <c r="H2853" s="53">
        <v>0.0</v>
      </c>
      <c r="I2853" s="53">
        <v>0.0</v>
      </c>
      <c r="J2853" s="53">
        <v>0.0019188003521564854</v>
      </c>
      <c r="K2853" s="2" t="s">
        <v>3531</v>
      </c>
      <c r="L2853" s="53">
        <v>0.0</v>
      </c>
      <c r="M2853" s="2" t="s">
        <v>3369</v>
      </c>
      <c r="N2853" s="2" t="s">
        <v>3360</v>
      </c>
      <c r="O2853" s="55"/>
      <c r="AB2853" s="2" t="s">
        <v>153</v>
      </c>
      <c r="AC2853" s="2" t="s">
        <v>3611</v>
      </c>
      <c r="AD2853" s="2" t="s">
        <v>5026</v>
      </c>
      <c r="AE2853" s="2" t="s">
        <v>3363</v>
      </c>
      <c r="AF2853" s="93"/>
      <c r="AG2853" s="2" t="s">
        <v>3364</v>
      </c>
      <c r="AH2853" s="2" t="s">
        <v>3365</v>
      </c>
      <c r="AI2853" s="2">
        <v>1.0</v>
      </c>
      <c r="AJ2853" s="94">
        <v>0.9961660810904784</v>
      </c>
      <c r="AK2853" s="94">
        <v>1.0</v>
      </c>
      <c r="AL2853" s="79"/>
      <c r="AM2853" s="2" t="s">
        <v>6369</v>
      </c>
    </row>
    <row r="2854">
      <c r="A2854" s="54">
        <v>46203.0</v>
      </c>
      <c r="B2854" s="54">
        <v>46204.0</v>
      </c>
      <c r="C2854" s="2" t="s">
        <v>450</v>
      </c>
      <c r="D2854" s="2" t="s">
        <v>146</v>
      </c>
      <c r="E2854" s="2" t="s">
        <v>303</v>
      </c>
      <c r="F2854" s="53">
        <v>0.0</v>
      </c>
      <c r="G2854" s="53">
        <v>0.0</v>
      </c>
      <c r="H2854" s="53">
        <v>0.0</v>
      </c>
      <c r="I2854" s="53">
        <v>0.0</v>
      </c>
      <c r="J2854" s="53">
        <v>0.001119242348950743</v>
      </c>
      <c r="K2854" s="2" t="s">
        <v>3531</v>
      </c>
      <c r="L2854" s="53">
        <v>0.0</v>
      </c>
      <c r="M2854" s="2" t="s">
        <v>3369</v>
      </c>
      <c r="N2854" s="2" t="s">
        <v>3360</v>
      </c>
      <c r="O2854" s="55"/>
      <c r="AB2854" s="2" t="s">
        <v>164</v>
      </c>
      <c r="AC2854" s="2" t="s">
        <v>3361</v>
      </c>
      <c r="AD2854" s="2" t="s">
        <v>3362</v>
      </c>
      <c r="AE2854" s="2" t="s">
        <v>3363</v>
      </c>
      <c r="AF2854" s="93"/>
      <c r="AG2854" s="2" t="s">
        <v>3364</v>
      </c>
      <c r="AH2854" s="2" t="s">
        <v>3365</v>
      </c>
      <c r="AI2854" s="2">
        <v>0.0</v>
      </c>
      <c r="AJ2854" s="94">
        <v>1.2527034356847768E-6</v>
      </c>
      <c r="AK2854" s="94">
        <v>0.0</v>
      </c>
      <c r="AL2854" s="79"/>
      <c r="AM2854" s="2" t="s">
        <v>6370</v>
      </c>
    </row>
    <row r="2855">
      <c r="A2855" s="54">
        <v>46203.0</v>
      </c>
      <c r="B2855" s="54">
        <v>46204.0</v>
      </c>
      <c r="C2855" s="2" t="s">
        <v>515</v>
      </c>
      <c r="D2855" s="2" t="s">
        <v>146</v>
      </c>
      <c r="E2855" s="2" t="s">
        <v>303</v>
      </c>
      <c r="F2855" s="53">
        <v>0.0</v>
      </c>
      <c r="G2855" s="53">
        <v>0.0</v>
      </c>
      <c r="H2855" s="53">
        <v>0.0</v>
      </c>
      <c r="I2855" s="53">
        <v>0.0</v>
      </c>
      <c r="J2855" s="53">
        <v>0.004385486570114046</v>
      </c>
      <c r="K2855" s="2" t="s">
        <v>3531</v>
      </c>
      <c r="L2855" s="53">
        <v>0.0</v>
      </c>
      <c r="M2855" s="2" t="s">
        <v>3369</v>
      </c>
      <c r="N2855" s="2" t="s">
        <v>3360</v>
      </c>
      <c r="O2855" s="55"/>
      <c r="AB2855" s="2" t="s">
        <v>164</v>
      </c>
      <c r="AC2855" s="2" t="s">
        <v>3361</v>
      </c>
      <c r="AD2855" s="2" t="s">
        <v>3362</v>
      </c>
      <c r="AE2855" s="2" t="s">
        <v>3363</v>
      </c>
      <c r="AF2855" s="93"/>
      <c r="AG2855" s="2" t="s">
        <v>3364</v>
      </c>
      <c r="AH2855" s="2" t="s">
        <v>3365</v>
      </c>
      <c r="AI2855" s="2">
        <v>0.0</v>
      </c>
      <c r="AJ2855" s="94">
        <v>1.9232492456650662E-5</v>
      </c>
      <c r="AK2855" s="94">
        <v>0.0</v>
      </c>
      <c r="AL2855" s="79"/>
      <c r="AM2855" s="2" t="s">
        <v>6371</v>
      </c>
    </row>
    <row r="2856">
      <c r="A2856" s="54">
        <v>46203.0</v>
      </c>
      <c r="B2856" s="54">
        <v>46204.0</v>
      </c>
      <c r="C2856" s="2" t="s">
        <v>1189</v>
      </c>
      <c r="D2856" s="2" t="s">
        <v>146</v>
      </c>
      <c r="E2856" s="2" t="s">
        <v>303</v>
      </c>
      <c r="F2856" s="53">
        <v>0.0</v>
      </c>
      <c r="G2856" s="53">
        <v>0.0</v>
      </c>
      <c r="H2856" s="53">
        <v>0.0</v>
      </c>
      <c r="I2856" s="53">
        <v>0.0</v>
      </c>
      <c r="J2856" s="53">
        <v>0.0037789420294085463</v>
      </c>
      <c r="K2856" s="2" t="s">
        <v>288</v>
      </c>
      <c r="L2856" s="53">
        <v>1.0</v>
      </c>
      <c r="M2856" s="2" t="s">
        <v>3369</v>
      </c>
      <c r="N2856" s="2" t="s">
        <v>3360</v>
      </c>
      <c r="O2856" s="55"/>
      <c r="AB2856" s="2" t="s">
        <v>153</v>
      </c>
      <c r="AC2856" s="2" t="s">
        <v>6069</v>
      </c>
      <c r="AD2856" s="2" t="s">
        <v>3362</v>
      </c>
      <c r="AE2856" s="2" t="s">
        <v>3363</v>
      </c>
      <c r="AF2856" s="93"/>
      <c r="AG2856" s="101" t="s">
        <v>3364</v>
      </c>
      <c r="AH2856" s="101" t="s">
        <v>3365</v>
      </c>
      <c r="AI2856" s="2">
        <v>1.0</v>
      </c>
      <c r="AJ2856" s="94">
        <v>0.9924563963440446</v>
      </c>
      <c r="AK2856" s="94">
        <v>1.0</v>
      </c>
      <c r="AL2856" s="79"/>
      <c r="AM2856" s="2" t="s">
        <v>6372</v>
      </c>
    </row>
    <row r="2857">
      <c r="A2857" s="54">
        <v>46204.0</v>
      </c>
      <c r="B2857" s="54">
        <v>46205.0</v>
      </c>
      <c r="C2857" s="2" t="s">
        <v>178</v>
      </c>
      <c r="D2857" s="2" t="s">
        <v>146</v>
      </c>
      <c r="E2857" s="2" t="s">
        <v>148</v>
      </c>
      <c r="F2857" s="53">
        <v>0.0</v>
      </c>
      <c r="G2857" s="53">
        <v>0.0</v>
      </c>
      <c r="H2857" s="53">
        <v>0.04</v>
      </c>
      <c r="I2857" s="53">
        <v>0.019230769230769232</v>
      </c>
      <c r="J2857" s="53">
        <v>0.03397399312601559</v>
      </c>
      <c r="K2857" s="2" t="s">
        <v>180</v>
      </c>
      <c r="L2857" s="53">
        <v>0.6666666666666666</v>
      </c>
      <c r="M2857" s="2" t="s">
        <v>3369</v>
      </c>
      <c r="N2857" s="2" t="s">
        <v>3360</v>
      </c>
      <c r="O2857" s="55"/>
      <c r="AB2857" s="2" t="s">
        <v>164</v>
      </c>
      <c r="AC2857" s="2" t="s">
        <v>3361</v>
      </c>
      <c r="AD2857" s="2" t="s">
        <v>3362</v>
      </c>
      <c r="AE2857" s="2" t="s">
        <v>3363</v>
      </c>
      <c r="AF2857" s="93"/>
      <c r="AG2857" s="2" t="s">
        <v>3364</v>
      </c>
      <c r="AH2857" s="2" t="s">
        <v>3365</v>
      </c>
      <c r="AI2857" s="2">
        <v>0.0</v>
      </c>
      <c r="AJ2857" s="94">
        <v>0.0011542322089265545</v>
      </c>
      <c r="AK2857" s="94">
        <v>3.6982248520710064E-4</v>
      </c>
      <c r="AL2857" s="79"/>
      <c r="AM2857" s="2" t="s">
        <v>6373</v>
      </c>
    </row>
    <row r="2858">
      <c r="A2858" s="54">
        <v>46204.0</v>
      </c>
      <c r="B2858" s="54">
        <v>46205.0</v>
      </c>
      <c r="C2858" s="2" t="s">
        <v>932</v>
      </c>
      <c r="D2858" s="2" t="s">
        <v>146</v>
      </c>
      <c r="E2858" s="2" t="s">
        <v>148</v>
      </c>
      <c r="F2858" s="53">
        <v>0.0</v>
      </c>
      <c r="G2858" s="53">
        <v>0.0</v>
      </c>
      <c r="H2858" s="53">
        <v>0.0</v>
      </c>
      <c r="I2858" s="53">
        <v>0.0</v>
      </c>
      <c r="J2858" s="53">
        <v>0.0019040792127440575</v>
      </c>
      <c r="K2858" s="2" t="s">
        <v>3531</v>
      </c>
      <c r="L2858" s="53">
        <v>0.0</v>
      </c>
      <c r="M2858" s="2" t="s">
        <v>3369</v>
      </c>
      <c r="N2858" s="2" t="s">
        <v>3360</v>
      </c>
      <c r="O2858" s="55"/>
      <c r="AB2858" s="2" t="s">
        <v>153</v>
      </c>
      <c r="AC2858" s="2" t="s">
        <v>3611</v>
      </c>
      <c r="AD2858" s="2" t="s">
        <v>5026</v>
      </c>
      <c r="AE2858" s="2" t="s">
        <v>3363</v>
      </c>
      <c r="AF2858" s="93"/>
      <c r="AG2858" s="2" t="s">
        <v>3364</v>
      </c>
      <c r="AH2858" s="2" t="s">
        <v>3365</v>
      </c>
      <c r="AI2858" s="2">
        <v>1.0</v>
      </c>
      <c r="AJ2858" s="94">
        <v>0.9961954670921603</v>
      </c>
      <c r="AK2858" s="94">
        <v>1.0</v>
      </c>
      <c r="AL2858" s="79"/>
      <c r="AM2858" s="2" t="s">
        <v>6374</v>
      </c>
    </row>
    <row r="2859">
      <c r="A2859" s="54">
        <v>46204.0</v>
      </c>
      <c r="B2859" s="54">
        <v>46205.0</v>
      </c>
      <c r="C2859" s="2" t="s">
        <v>450</v>
      </c>
      <c r="D2859" s="2" t="s">
        <v>146</v>
      </c>
      <c r="E2859" s="2" t="s">
        <v>148</v>
      </c>
      <c r="F2859" s="53">
        <v>0.0</v>
      </c>
      <c r="G2859" s="53">
        <v>0.0</v>
      </c>
      <c r="H2859" s="53">
        <v>0.0</v>
      </c>
      <c r="I2859" s="53">
        <v>0.0</v>
      </c>
      <c r="J2859" s="53">
        <v>0.0011106554615048037</v>
      </c>
      <c r="K2859" s="2" t="s">
        <v>3531</v>
      </c>
      <c r="L2859" s="53">
        <v>0.0</v>
      </c>
      <c r="M2859" s="2" t="s">
        <v>3369</v>
      </c>
      <c r="N2859" s="2" t="s">
        <v>3360</v>
      </c>
      <c r="O2859" s="55"/>
      <c r="AB2859" s="2" t="s">
        <v>164</v>
      </c>
      <c r="AC2859" s="2" t="s">
        <v>3361</v>
      </c>
      <c r="AD2859" s="2" t="s">
        <v>3362</v>
      </c>
      <c r="AE2859" s="2" t="s">
        <v>3363</v>
      </c>
      <c r="AF2859" s="93"/>
      <c r="AG2859" s="2" t="s">
        <v>3364</v>
      </c>
      <c r="AH2859" s="2" t="s">
        <v>3365</v>
      </c>
      <c r="AI2859" s="2">
        <v>0.0</v>
      </c>
      <c r="AJ2859" s="94">
        <v>1.2335555541704485E-6</v>
      </c>
      <c r="AK2859" s="94">
        <v>0.0</v>
      </c>
      <c r="AL2859" s="79"/>
      <c r="AM2859" s="2" t="s">
        <v>6375</v>
      </c>
    </row>
    <row r="2860">
      <c r="A2860" s="54">
        <v>46204.0</v>
      </c>
      <c r="B2860" s="54">
        <v>46205.0</v>
      </c>
      <c r="C2860" s="2" t="s">
        <v>515</v>
      </c>
      <c r="D2860" s="2" t="s">
        <v>146</v>
      </c>
      <c r="E2860" s="2" t="s">
        <v>148</v>
      </c>
      <c r="F2860" s="53">
        <v>0.0</v>
      </c>
      <c r="G2860" s="53">
        <v>0.0</v>
      </c>
      <c r="H2860" s="53">
        <v>0.04</v>
      </c>
      <c r="I2860" s="53">
        <v>0.019230769230769232</v>
      </c>
      <c r="J2860" s="53">
        <v>0.012436075717830274</v>
      </c>
      <c r="K2860" s="2" t="s">
        <v>3531</v>
      </c>
      <c r="L2860" s="53">
        <v>0.0</v>
      </c>
      <c r="M2860" s="2" t="s">
        <v>3369</v>
      </c>
      <c r="N2860" s="2" t="s">
        <v>3360</v>
      </c>
      <c r="O2860" s="55"/>
      <c r="AB2860" s="2" t="s">
        <v>164</v>
      </c>
      <c r="AC2860" s="2" t="s">
        <v>3361</v>
      </c>
      <c r="AD2860" s="2" t="s">
        <v>3362</v>
      </c>
      <c r="AE2860" s="2" t="s">
        <v>3363</v>
      </c>
      <c r="AF2860" s="93"/>
      <c r="AG2860" s="2" t="s">
        <v>3364</v>
      </c>
      <c r="AH2860" s="2" t="s">
        <v>3365</v>
      </c>
      <c r="AI2860" s="2">
        <v>0.0</v>
      </c>
      <c r="AJ2860" s="94">
        <v>1.5465597925960777E-4</v>
      </c>
      <c r="AK2860" s="94">
        <v>3.6982248520710064E-4</v>
      </c>
      <c r="AL2860" s="79"/>
      <c r="AM2860" s="2" t="s">
        <v>6376</v>
      </c>
    </row>
    <row r="2861">
      <c r="A2861" s="54">
        <v>46204.0</v>
      </c>
      <c r="B2861" s="54">
        <v>46205.0</v>
      </c>
      <c r="C2861" s="2" t="s">
        <v>1189</v>
      </c>
      <c r="D2861" s="2" t="s">
        <v>146</v>
      </c>
      <c r="E2861" s="2" t="s">
        <v>148</v>
      </c>
      <c r="F2861" s="53">
        <v>0.0</v>
      </c>
      <c r="G2861" s="53">
        <v>0.0</v>
      </c>
      <c r="H2861" s="53">
        <v>0.0</v>
      </c>
      <c r="I2861" s="53">
        <v>0.0</v>
      </c>
      <c r="J2861" s="53">
        <v>0.007831432924661859</v>
      </c>
      <c r="K2861" s="2" t="s">
        <v>6377</v>
      </c>
      <c r="L2861" s="53">
        <v>0.0</v>
      </c>
      <c r="M2861" s="2" t="s">
        <v>3369</v>
      </c>
      <c r="N2861" s="2" t="s">
        <v>3360</v>
      </c>
      <c r="O2861" s="55"/>
      <c r="AB2861" s="2" t="s">
        <v>164</v>
      </c>
      <c r="AC2861" s="2" t="s">
        <v>3361</v>
      </c>
      <c r="AD2861" s="2" t="s">
        <v>3362</v>
      </c>
      <c r="AE2861" s="2" t="s">
        <v>3363</v>
      </c>
      <c r="AF2861" s="93"/>
      <c r="AG2861" s="101" t="s">
        <v>3364</v>
      </c>
      <c r="AH2861" s="101" t="s">
        <v>3365</v>
      </c>
      <c r="AI2861" s="2">
        <v>0.0</v>
      </c>
      <c r="AJ2861" s="94">
        <v>6.133134165347779E-5</v>
      </c>
      <c r="AK2861" s="94">
        <v>0.0</v>
      </c>
      <c r="AL2861" s="79"/>
      <c r="AM2861" s="2" t="s">
        <v>6378</v>
      </c>
    </row>
    <row r="2862">
      <c r="A2862" s="54">
        <v>46205.0</v>
      </c>
      <c r="B2862" s="54">
        <v>46206.0</v>
      </c>
      <c r="C2862" s="2" t="s">
        <v>178</v>
      </c>
      <c r="D2862" s="2" t="s">
        <v>146</v>
      </c>
      <c r="E2862" s="2" t="s">
        <v>196</v>
      </c>
      <c r="F2862" s="53">
        <v>0.0</v>
      </c>
      <c r="G2862" s="53">
        <v>0.0</v>
      </c>
      <c r="H2862" s="53">
        <v>0.08</v>
      </c>
      <c r="I2862" s="53">
        <v>0.057692307692307696</v>
      </c>
      <c r="J2862" s="53">
        <v>0.0481305764278144</v>
      </c>
      <c r="K2862" s="2" t="s">
        <v>180</v>
      </c>
      <c r="L2862" s="53">
        <v>0.6666666666666666</v>
      </c>
      <c r="M2862" s="2" t="s">
        <v>3369</v>
      </c>
      <c r="N2862" s="2" t="s">
        <v>3360</v>
      </c>
      <c r="O2862" s="55"/>
      <c r="AB2862" s="2" t="s">
        <v>164</v>
      </c>
      <c r="AC2862" s="2" t="s">
        <v>3361</v>
      </c>
      <c r="AD2862" s="2" t="s">
        <v>3362</v>
      </c>
      <c r="AE2862" s="2" t="s">
        <v>3363</v>
      </c>
      <c r="AF2862" s="93"/>
      <c r="AG2862" s="2" t="s">
        <v>3364</v>
      </c>
      <c r="AH2862" s="2" t="s">
        <v>3365</v>
      </c>
      <c r="AI2862" s="2">
        <v>0.0</v>
      </c>
      <c r="AJ2862" s="94">
        <v>0.0023165523872736835</v>
      </c>
      <c r="AK2862" s="94">
        <v>0.003328402366863906</v>
      </c>
      <c r="AL2862" s="79"/>
      <c r="AM2862" s="2" t="s">
        <v>6379</v>
      </c>
    </row>
    <row r="2863">
      <c r="A2863" s="54">
        <v>46205.0</v>
      </c>
      <c r="B2863" s="54">
        <v>46206.0</v>
      </c>
      <c r="C2863" s="2" t="s">
        <v>932</v>
      </c>
      <c r="D2863" s="2" t="s">
        <v>146</v>
      </c>
      <c r="E2863" s="2" t="s">
        <v>196</v>
      </c>
      <c r="F2863" s="53">
        <v>0.0</v>
      </c>
      <c r="G2863" s="53">
        <v>0.0</v>
      </c>
      <c r="H2863" s="53">
        <v>0.0</v>
      </c>
      <c r="I2863" s="53">
        <v>0.0</v>
      </c>
      <c r="J2863" s="53">
        <v>0.0018894710147042732</v>
      </c>
      <c r="K2863" s="2" t="s">
        <v>3531</v>
      </c>
      <c r="L2863" s="53">
        <v>0.0</v>
      </c>
      <c r="M2863" s="2" t="s">
        <v>3369</v>
      </c>
      <c r="N2863" s="2" t="s">
        <v>3360</v>
      </c>
      <c r="O2863" s="55"/>
      <c r="AB2863" s="2" t="s">
        <v>164</v>
      </c>
      <c r="AC2863" s="2" t="s">
        <v>3361</v>
      </c>
      <c r="AD2863" s="2" t="s">
        <v>3362</v>
      </c>
      <c r="AE2863" s="2" t="s">
        <v>3363</v>
      </c>
      <c r="AF2863" s="93"/>
      <c r="AG2863" s="2" t="s">
        <v>3364</v>
      </c>
      <c r="AH2863" s="2" t="s">
        <v>3365</v>
      </c>
      <c r="AI2863" s="2">
        <v>0.0</v>
      </c>
      <c r="AJ2863" s="94">
        <v>3.5701007154075957E-6</v>
      </c>
      <c r="AK2863" s="94">
        <v>0.0</v>
      </c>
      <c r="AL2863" s="79"/>
      <c r="AM2863" s="2" t="s">
        <v>6380</v>
      </c>
    </row>
    <row r="2864">
      <c r="A2864" s="54">
        <v>46205.0</v>
      </c>
      <c r="B2864" s="54">
        <v>46206.0</v>
      </c>
      <c r="C2864" s="2" t="s">
        <v>450</v>
      </c>
      <c r="D2864" s="2" t="s">
        <v>146</v>
      </c>
      <c r="E2864" s="2" t="s">
        <v>196</v>
      </c>
      <c r="F2864" s="53">
        <v>0.0</v>
      </c>
      <c r="G2864" s="53">
        <v>0.0</v>
      </c>
      <c r="H2864" s="53">
        <v>0.0</v>
      </c>
      <c r="I2864" s="53">
        <v>0.019230769230769232</v>
      </c>
      <c r="J2864" s="53">
        <v>0.004703251679543528</v>
      </c>
      <c r="K2864" s="2" t="s">
        <v>3531</v>
      </c>
      <c r="L2864" s="53">
        <v>0.0</v>
      </c>
      <c r="M2864" s="2" t="s">
        <v>3369</v>
      </c>
      <c r="N2864" s="2" t="s">
        <v>3360</v>
      </c>
      <c r="O2864" s="55"/>
      <c r="AB2864" s="2" t="s">
        <v>164</v>
      </c>
      <c r="AC2864" s="2" t="s">
        <v>3361</v>
      </c>
      <c r="AD2864" s="2" t="s">
        <v>3362</v>
      </c>
      <c r="AE2864" s="2" t="s">
        <v>3363</v>
      </c>
      <c r="AF2864" s="93"/>
      <c r="AG2864" s="2" t="s">
        <v>3364</v>
      </c>
      <c r="AH2864" s="2" t="s">
        <v>3365</v>
      </c>
      <c r="AI2864" s="2">
        <v>0.0</v>
      </c>
      <c r="AJ2864" s="94">
        <v>2.2120576361129015E-5</v>
      </c>
      <c r="AK2864" s="94">
        <v>3.6982248520710064E-4</v>
      </c>
      <c r="AL2864" s="79"/>
      <c r="AM2864" s="2" t="s">
        <v>6381</v>
      </c>
    </row>
    <row r="2865">
      <c r="A2865" s="54">
        <v>46205.0</v>
      </c>
      <c r="B2865" s="54">
        <v>46206.0</v>
      </c>
      <c r="C2865" s="2" t="s">
        <v>515</v>
      </c>
      <c r="D2865" s="2" t="s">
        <v>146</v>
      </c>
      <c r="E2865" s="2" t="s">
        <v>196</v>
      </c>
      <c r="F2865" s="53">
        <v>0.0</v>
      </c>
      <c r="G2865" s="53">
        <v>0.0</v>
      </c>
      <c r="H2865" s="53">
        <v>0.0</v>
      </c>
      <c r="I2865" s="53">
        <v>0.0</v>
      </c>
      <c r="J2865" s="53">
        <v>0.0043184533243871195</v>
      </c>
      <c r="K2865" s="2" t="s">
        <v>3531</v>
      </c>
      <c r="L2865" s="53">
        <v>0.0</v>
      </c>
      <c r="M2865" s="2" t="s">
        <v>3369</v>
      </c>
      <c r="N2865" s="2" t="s">
        <v>3360</v>
      </c>
      <c r="O2865" s="55"/>
      <c r="AB2865" s="2" t="s">
        <v>164</v>
      </c>
      <c r="AC2865" s="2" t="s">
        <v>3361</v>
      </c>
      <c r="AD2865" s="2" t="s">
        <v>3362</v>
      </c>
      <c r="AE2865" s="2" t="s">
        <v>3363</v>
      </c>
      <c r="AF2865" s="93"/>
      <c r="AG2865" s="2" t="s">
        <v>3364</v>
      </c>
      <c r="AH2865" s="2" t="s">
        <v>3365</v>
      </c>
      <c r="AI2865" s="2">
        <v>0.0</v>
      </c>
      <c r="AJ2865" s="94">
        <v>1.8649039114910164E-5</v>
      </c>
      <c r="AK2865" s="94">
        <v>0.0</v>
      </c>
      <c r="AL2865" s="79"/>
      <c r="AM2865" s="2" t="s">
        <v>6382</v>
      </c>
    </row>
    <row r="2866">
      <c r="A2866" s="54">
        <v>46205.0</v>
      </c>
      <c r="B2866" s="54">
        <v>46206.0</v>
      </c>
      <c r="C2866" s="2" t="s">
        <v>1189</v>
      </c>
      <c r="D2866" s="2" t="s">
        <v>146</v>
      </c>
      <c r="E2866" s="2" t="s">
        <v>196</v>
      </c>
      <c r="F2866" s="53">
        <v>0.0</v>
      </c>
      <c r="G2866" s="53">
        <v>0.0</v>
      </c>
      <c r="H2866" s="53">
        <v>0.0</v>
      </c>
      <c r="I2866" s="53">
        <v>0.0</v>
      </c>
      <c r="J2866" s="53">
        <v>0.0077713497504256985</v>
      </c>
      <c r="K2866" s="2" t="s">
        <v>6377</v>
      </c>
      <c r="L2866" s="53">
        <v>0.0</v>
      </c>
      <c r="M2866" s="2" t="s">
        <v>3369</v>
      </c>
      <c r="N2866" s="2" t="s">
        <v>3360</v>
      </c>
      <c r="O2866" s="55"/>
      <c r="AB2866" s="2" t="s">
        <v>164</v>
      </c>
      <c r="AC2866" s="2" t="s">
        <v>3361</v>
      </c>
      <c r="AD2866" s="2" t="s">
        <v>3362</v>
      </c>
      <c r="AE2866" s="2" t="s">
        <v>3363</v>
      </c>
      <c r="AF2866" s="93"/>
      <c r="AG2866" s="101" t="s">
        <v>3364</v>
      </c>
      <c r="AH2866" s="101" t="s">
        <v>3365</v>
      </c>
      <c r="AI2866" s="2">
        <v>0.0</v>
      </c>
      <c r="AJ2866" s="94">
        <v>6.0393876943441565E-5</v>
      </c>
      <c r="AK2866" s="94">
        <v>0.0</v>
      </c>
      <c r="AL2866" s="79"/>
      <c r="AM2866" s="2" t="s">
        <v>6383</v>
      </c>
    </row>
    <row r="2867">
      <c r="A2867" s="54">
        <v>46206.0</v>
      </c>
      <c r="B2867" s="54">
        <v>46207.0</v>
      </c>
      <c r="C2867" s="2" t="s">
        <v>178</v>
      </c>
      <c r="D2867" s="2" t="s">
        <v>146</v>
      </c>
      <c r="E2867" s="2" t="s">
        <v>288</v>
      </c>
      <c r="F2867" s="53">
        <v>0.0</v>
      </c>
      <c r="G2867" s="53">
        <v>0.08333333333333333</v>
      </c>
      <c r="H2867" s="53">
        <v>0.08</v>
      </c>
      <c r="I2867" s="53">
        <v>0.057692307692307696</v>
      </c>
      <c r="J2867" s="53">
        <v>0.05028216824683634</v>
      </c>
      <c r="K2867" s="2" t="s">
        <v>180</v>
      </c>
      <c r="L2867" s="53">
        <v>0.6666666666666666</v>
      </c>
      <c r="M2867" s="2" t="s">
        <v>3369</v>
      </c>
      <c r="N2867" s="2" t="s">
        <v>3360</v>
      </c>
      <c r="O2867" s="55"/>
      <c r="AB2867" s="2" t="s">
        <v>164</v>
      </c>
      <c r="AC2867" s="2" t="s">
        <v>3361</v>
      </c>
      <c r="AD2867" s="2" t="s">
        <v>3362</v>
      </c>
      <c r="AE2867" s="2" t="s">
        <v>3363</v>
      </c>
      <c r="AF2867" s="93"/>
      <c r="AG2867" s="2" t="s">
        <v>3364</v>
      </c>
      <c r="AH2867" s="2" t="s">
        <v>3365</v>
      </c>
      <c r="AI2867" s="2">
        <v>0.0</v>
      </c>
      <c r="AJ2867" s="94">
        <v>0.0025282964436031566</v>
      </c>
      <c r="AK2867" s="94">
        <v>0.003328402366863906</v>
      </c>
      <c r="AL2867" s="79"/>
      <c r="AM2867" s="2" t="s">
        <v>6384</v>
      </c>
    </row>
    <row r="2868">
      <c r="A2868" s="54">
        <v>46206.0</v>
      </c>
      <c r="B2868" s="54">
        <v>46207.0</v>
      </c>
      <c r="C2868" s="2" t="s">
        <v>932</v>
      </c>
      <c r="D2868" s="2" t="s">
        <v>146</v>
      </c>
      <c r="E2868" s="2" t="s">
        <v>288</v>
      </c>
      <c r="F2868" s="53">
        <v>0.0</v>
      </c>
      <c r="G2868" s="53">
        <v>0.0</v>
      </c>
      <c r="H2868" s="53">
        <v>0.0</v>
      </c>
      <c r="I2868" s="53">
        <v>0.0</v>
      </c>
      <c r="J2868" s="53">
        <v>0.0018749748915448514</v>
      </c>
      <c r="K2868" s="2" t="s">
        <v>3531</v>
      </c>
      <c r="L2868" s="53">
        <v>0.0</v>
      </c>
      <c r="M2868" s="2" t="s">
        <v>3369</v>
      </c>
      <c r="N2868" s="2" t="s">
        <v>3360</v>
      </c>
      <c r="O2868" s="55"/>
      <c r="AB2868" s="2" t="s">
        <v>164</v>
      </c>
      <c r="AC2868" s="2" t="s">
        <v>3361</v>
      </c>
      <c r="AD2868" s="2" t="s">
        <v>3362</v>
      </c>
      <c r="AE2868" s="2" t="s">
        <v>3363</v>
      </c>
      <c r="AF2868" s="93"/>
      <c r="AG2868" s="2" t="s">
        <v>3364</v>
      </c>
      <c r="AH2868" s="2" t="s">
        <v>3365</v>
      </c>
      <c r="AI2868" s="2">
        <v>0.0</v>
      </c>
      <c r="AJ2868" s="94">
        <v>3.515530843923627E-6</v>
      </c>
      <c r="AK2868" s="94">
        <v>0.0</v>
      </c>
      <c r="AL2868" s="79"/>
      <c r="AM2868" s="2" t="s">
        <v>6385</v>
      </c>
    </row>
    <row r="2869">
      <c r="A2869" s="54">
        <v>46206.0</v>
      </c>
      <c r="B2869" s="54">
        <v>46207.0</v>
      </c>
      <c r="C2869" s="2" t="s">
        <v>450</v>
      </c>
      <c r="D2869" s="2" t="s">
        <v>146</v>
      </c>
      <c r="E2869" s="2" t="s">
        <v>288</v>
      </c>
      <c r="F2869" s="53">
        <v>0.0</v>
      </c>
      <c r="G2869" s="53">
        <v>0.0</v>
      </c>
      <c r="H2869" s="53">
        <v>0.0</v>
      </c>
      <c r="I2869" s="53">
        <v>0.0</v>
      </c>
      <c r="J2869" s="53">
        <v>0.0010936788183709793</v>
      </c>
      <c r="K2869" s="2" t="s">
        <v>3531</v>
      </c>
      <c r="L2869" s="53">
        <v>0.0</v>
      </c>
      <c r="M2869" s="2" t="s">
        <v>3369</v>
      </c>
      <c r="N2869" s="2" t="s">
        <v>3360</v>
      </c>
      <c r="O2869" s="55"/>
      <c r="AB2869" s="2" t="s">
        <v>164</v>
      </c>
      <c r="AC2869" s="2" t="s">
        <v>3361</v>
      </c>
      <c r="AD2869" s="2" t="s">
        <v>3362</v>
      </c>
      <c r="AE2869" s="2" t="s">
        <v>3363</v>
      </c>
      <c r="AF2869" s="93"/>
      <c r="AG2869" s="2" t="s">
        <v>3364</v>
      </c>
      <c r="AH2869" s="2" t="s">
        <v>3365</v>
      </c>
      <c r="AI2869" s="2">
        <v>0.0</v>
      </c>
      <c r="AJ2869" s="94">
        <v>1.1961333577533416E-6</v>
      </c>
      <c r="AK2869" s="94">
        <v>0.0</v>
      </c>
      <c r="AL2869" s="79"/>
      <c r="AM2869" s="2" t="s">
        <v>6386</v>
      </c>
    </row>
    <row r="2870">
      <c r="A2870" s="54">
        <v>46206.0</v>
      </c>
      <c r="B2870" s="54">
        <v>46207.0</v>
      </c>
      <c r="C2870" s="2" t="s">
        <v>515</v>
      </c>
      <c r="D2870" s="2" t="s">
        <v>146</v>
      </c>
      <c r="E2870" s="2" t="s">
        <v>288</v>
      </c>
      <c r="F2870" s="53">
        <v>0.0</v>
      </c>
      <c r="G2870" s="53">
        <v>0.0</v>
      </c>
      <c r="H2870" s="53">
        <v>0.0</v>
      </c>
      <c r="I2870" s="53">
        <v>0.019230769230769232</v>
      </c>
      <c r="J2870" s="53">
        <v>0.008753094263044839</v>
      </c>
      <c r="K2870" s="2" t="s">
        <v>3531</v>
      </c>
      <c r="L2870" s="53">
        <v>0.0</v>
      </c>
      <c r="M2870" s="2" t="s">
        <v>3369</v>
      </c>
      <c r="N2870" s="2" t="s">
        <v>3360</v>
      </c>
      <c r="O2870" s="55"/>
      <c r="AB2870" s="2" t="s">
        <v>164</v>
      </c>
      <c r="AC2870" s="2" t="s">
        <v>3361</v>
      </c>
      <c r="AD2870" s="2" t="s">
        <v>3362</v>
      </c>
      <c r="AE2870" s="2" t="s">
        <v>3363</v>
      </c>
      <c r="AF2870" s="93"/>
      <c r="AG2870" s="2" t="s">
        <v>3364</v>
      </c>
      <c r="AH2870" s="2" t="s">
        <v>3365</v>
      </c>
      <c r="AI2870" s="2">
        <v>0.0</v>
      </c>
      <c r="AJ2870" s="94">
        <v>7.661665917774846E-5</v>
      </c>
      <c r="AK2870" s="94">
        <v>3.6982248520710064E-4</v>
      </c>
      <c r="AL2870" s="79"/>
      <c r="AM2870" s="2" t="s">
        <v>6387</v>
      </c>
    </row>
    <row r="2871">
      <c r="A2871" s="54">
        <v>46206.0</v>
      </c>
      <c r="B2871" s="54">
        <v>46207.0</v>
      </c>
      <c r="C2871" s="2" t="s">
        <v>1189</v>
      </c>
      <c r="D2871" s="2" t="s">
        <v>146</v>
      </c>
      <c r="E2871" s="2" t="s">
        <v>288</v>
      </c>
      <c r="F2871" s="53">
        <v>0.125</v>
      </c>
      <c r="G2871" s="53">
        <v>0.08333333333333333</v>
      </c>
      <c r="H2871" s="53">
        <v>0.04</v>
      </c>
      <c r="I2871" s="53">
        <v>0.019230769230769232</v>
      </c>
      <c r="J2871" s="53">
        <v>0.03418055427271219</v>
      </c>
      <c r="K2871" s="2" t="s">
        <v>6377</v>
      </c>
      <c r="L2871" s="53">
        <v>0.0</v>
      </c>
      <c r="M2871" s="2" t="s">
        <v>3369</v>
      </c>
      <c r="N2871" s="2" t="s">
        <v>3360</v>
      </c>
      <c r="O2871" s="55"/>
      <c r="AB2871" s="2" t="s">
        <v>164</v>
      </c>
      <c r="AC2871" s="2" t="s">
        <v>3361</v>
      </c>
      <c r="AD2871" s="2" t="s">
        <v>3362</v>
      </c>
      <c r="AE2871" s="2" t="s">
        <v>3363</v>
      </c>
      <c r="AF2871" s="93"/>
      <c r="AG2871" s="101" t="s">
        <v>3364</v>
      </c>
      <c r="AH2871" s="101" t="s">
        <v>3365</v>
      </c>
      <c r="AI2871" s="2">
        <v>0.0</v>
      </c>
      <c r="AJ2871" s="94">
        <v>0.0011683102903898234</v>
      </c>
      <c r="AK2871" s="94">
        <v>3.6982248520710064E-4</v>
      </c>
      <c r="AL2871" s="79"/>
      <c r="AM2871" s="2" t="s">
        <v>6388</v>
      </c>
    </row>
    <row r="2872">
      <c r="A2872" s="54">
        <v>46207.0</v>
      </c>
      <c r="B2872" s="54">
        <v>46208.0</v>
      </c>
      <c r="C2872" s="2" t="s">
        <v>178</v>
      </c>
      <c r="D2872" s="2" t="s">
        <v>146</v>
      </c>
      <c r="E2872" s="2" t="s">
        <v>256</v>
      </c>
      <c r="F2872" s="53">
        <v>0.0</v>
      </c>
      <c r="G2872" s="53">
        <v>0.0</v>
      </c>
      <c r="H2872" s="53">
        <v>0.0</v>
      </c>
      <c r="I2872" s="53">
        <v>0.019230769230769232</v>
      </c>
      <c r="J2872" s="53">
        <v>0.02475060539301281</v>
      </c>
      <c r="K2872" s="2" t="s">
        <v>180</v>
      </c>
      <c r="L2872" s="53">
        <v>0.6666666666666666</v>
      </c>
      <c r="M2872" s="2" t="s">
        <v>3369</v>
      </c>
      <c r="N2872" s="2" t="s">
        <v>3360</v>
      </c>
      <c r="O2872" s="55"/>
      <c r="AB2872" s="2" t="s">
        <v>164</v>
      </c>
      <c r="AC2872" s="2" t="s">
        <v>3361</v>
      </c>
      <c r="AD2872" s="2" t="s">
        <v>3362</v>
      </c>
      <c r="AE2872" s="2" t="s">
        <v>3363</v>
      </c>
      <c r="AF2872" s="93"/>
      <c r="AG2872" s="2" t="s">
        <v>3364</v>
      </c>
      <c r="AH2872" s="2" t="s">
        <v>3365</v>
      </c>
      <c r="AI2872" s="2">
        <v>0.0</v>
      </c>
      <c r="AJ2872" s="94">
        <v>6.125924673206349E-4</v>
      </c>
      <c r="AK2872" s="94">
        <v>3.6982248520710064E-4</v>
      </c>
      <c r="AL2872" s="79"/>
      <c r="AM2872" s="2" t="s">
        <v>6389</v>
      </c>
    </row>
    <row r="2873">
      <c r="A2873" s="54">
        <v>46207.0</v>
      </c>
      <c r="B2873" s="54">
        <v>46208.0</v>
      </c>
      <c r="C2873" s="2" t="s">
        <v>932</v>
      </c>
      <c r="D2873" s="2" t="s">
        <v>146</v>
      </c>
      <c r="E2873" s="2" t="s">
        <v>256</v>
      </c>
      <c r="F2873" s="53">
        <v>0.0</v>
      </c>
      <c r="G2873" s="53">
        <v>0.0</v>
      </c>
      <c r="H2873" s="53">
        <v>0.0</v>
      </c>
      <c r="I2873" s="53">
        <v>0.0</v>
      </c>
      <c r="J2873" s="53">
        <v>0.0018605899834212875</v>
      </c>
      <c r="K2873" s="2" t="s">
        <v>3531</v>
      </c>
      <c r="L2873" s="53">
        <v>0.0</v>
      </c>
      <c r="M2873" s="2" t="s">
        <v>3369</v>
      </c>
      <c r="N2873" s="2" t="s">
        <v>3360</v>
      </c>
      <c r="O2873" s="55"/>
      <c r="AB2873" s="2" t="s">
        <v>164</v>
      </c>
      <c r="AC2873" s="2" t="s">
        <v>3361</v>
      </c>
      <c r="AD2873" s="2" t="s">
        <v>3362</v>
      </c>
      <c r="AE2873" s="2" t="s">
        <v>3363</v>
      </c>
      <c r="AF2873" s="93"/>
      <c r="AG2873" s="2" t="s">
        <v>3364</v>
      </c>
      <c r="AH2873" s="2" t="s">
        <v>3365</v>
      </c>
      <c r="AI2873" s="2">
        <v>0.0</v>
      </c>
      <c r="AJ2873" s="94">
        <v>3.4617950864076268E-6</v>
      </c>
      <c r="AK2873" s="94">
        <v>0.0</v>
      </c>
      <c r="AL2873" s="79"/>
      <c r="AM2873" s="2" t="s">
        <v>6390</v>
      </c>
    </row>
    <row r="2874">
      <c r="A2874" s="54">
        <v>46207.0</v>
      </c>
      <c r="B2874" s="54">
        <v>46208.0</v>
      </c>
      <c r="C2874" s="2" t="s">
        <v>450</v>
      </c>
      <c r="D2874" s="2" t="s">
        <v>146</v>
      </c>
      <c r="E2874" s="2" t="s">
        <v>256</v>
      </c>
      <c r="F2874" s="53">
        <v>0.0</v>
      </c>
      <c r="G2874" s="53">
        <v>0.0</v>
      </c>
      <c r="H2874" s="53">
        <v>0.0</v>
      </c>
      <c r="I2874" s="53">
        <v>0.019230769230769232</v>
      </c>
      <c r="J2874" s="53">
        <v>0.0053185738715084505</v>
      </c>
      <c r="K2874" s="2" t="s">
        <v>3531</v>
      </c>
      <c r="L2874" s="53">
        <v>0.0</v>
      </c>
      <c r="M2874" s="2" t="s">
        <v>3369</v>
      </c>
      <c r="N2874" s="2" t="s">
        <v>3360</v>
      </c>
      <c r="O2874" s="55"/>
      <c r="AB2874" s="2" t="s">
        <v>164</v>
      </c>
      <c r="AC2874" s="2" t="s">
        <v>3361</v>
      </c>
      <c r="AD2874" s="2" t="s">
        <v>3362</v>
      </c>
      <c r="AE2874" s="2" t="s">
        <v>3363</v>
      </c>
      <c r="AF2874" s="93"/>
      <c r="AG2874" s="2" t="s">
        <v>3364</v>
      </c>
      <c r="AH2874" s="2" t="s">
        <v>3365</v>
      </c>
      <c r="AI2874" s="2">
        <v>0.0</v>
      </c>
      <c r="AJ2874" s="94">
        <v>2.828722802669239E-5</v>
      </c>
      <c r="AK2874" s="94">
        <v>3.6982248520710064E-4</v>
      </c>
      <c r="AL2874" s="79"/>
      <c r="AM2874" s="2" t="s">
        <v>6391</v>
      </c>
    </row>
    <row r="2875">
      <c r="A2875" s="54">
        <v>46207.0</v>
      </c>
      <c r="B2875" s="54">
        <v>46208.0</v>
      </c>
      <c r="C2875" s="2" t="s">
        <v>515</v>
      </c>
      <c r="D2875" s="2" t="s">
        <v>146</v>
      </c>
      <c r="E2875" s="2" t="s">
        <v>256</v>
      </c>
      <c r="F2875" s="53">
        <v>0.0</v>
      </c>
      <c r="G2875" s="53">
        <v>0.08333333333333333</v>
      </c>
      <c r="H2875" s="53">
        <v>0.04</v>
      </c>
      <c r="I2875" s="53">
        <v>0.019230769230769232</v>
      </c>
      <c r="J2875" s="53">
        <v>0.022400938285218965</v>
      </c>
      <c r="K2875" s="2" t="s">
        <v>3531</v>
      </c>
      <c r="L2875" s="53">
        <v>0.0</v>
      </c>
      <c r="M2875" s="2" t="s">
        <v>3369</v>
      </c>
      <c r="N2875" s="2" t="s">
        <v>3360</v>
      </c>
      <c r="O2875" s="55"/>
      <c r="AB2875" s="2" t="s">
        <v>164</v>
      </c>
      <c r="AC2875" s="2" t="s">
        <v>3361</v>
      </c>
      <c r="AD2875" s="2" t="s">
        <v>3362</v>
      </c>
      <c r="AE2875" s="2" t="s">
        <v>3363</v>
      </c>
      <c r="AF2875" s="93"/>
      <c r="AG2875" s="2" t="s">
        <v>3364</v>
      </c>
      <c r="AH2875" s="2" t="s">
        <v>3365</v>
      </c>
      <c r="AI2875" s="2">
        <v>0.0</v>
      </c>
      <c r="AJ2875" s="94">
        <v>5.018020360581887E-4</v>
      </c>
      <c r="AK2875" s="94">
        <v>3.6982248520710064E-4</v>
      </c>
      <c r="AL2875" s="79"/>
      <c r="AM2875" s="2" t="s">
        <v>6392</v>
      </c>
    </row>
    <row r="2876">
      <c r="A2876" s="54">
        <v>46207.0</v>
      </c>
      <c r="B2876" s="54">
        <v>46208.0</v>
      </c>
      <c r="C2876" s="2" t="s">
        <v>1189</v>
      </c>
      <c r="D2876" s="2" t="s">
        <v>146</v>
      </c>
      <c r="E2876" s="2" t="s">
        <v>256</v>
      </c>
      <c r="F2876" s="53">
        <v>0.0</v>
      </c>
      <c r="G2876" s="53">
        <v>0.0</v>
      </c>
      <c r="H2876" s="53">
        <v>0.0</v>
      </c>
      <c r="I2876" s="53">
        <v>0.0</v>
      </c>
      <c r="J2876" s="53">
        <v>0.007652562749457496</v>
      </c>
      <c r="K2876" s="2" t="s">
        <v>6377</v>
      </c>
      <c r="L2876" s="53">
        <v>0.0</v>
      </c>
      <c r="M2876" s="2" t="s">
        <v>3369</v>
      </c>
      <c r="N2876" s="2" t="s">
        <v>3360</v>
      </c>
      <c r="O2876" s="55"/>
      <c r="AB2876" s="2" t="s">
        <v>164</v>
      </c>
      <c r="AC2876" s="2" t="s">
        <v>3361</v>
      </c>
      <c r="AD2876" s="2" t="s">
        <v>3362</v>
      </c>
      <c r="AE2876" s="2" t="s">
        <v>3363</v>
      </c>
      <c r="AF2876" s="93"/>
      <c r="AG2876" s="101" t="s">
        <v>3364</v>
      </c>
      <c r="AH2876" s="101" t="s">
        <v>3365</v>
      </c>
      <c r="AI2876" s="2">
        <v>0.0</v>
      </c>
      <c r="AJ2876" s="94">
        <v>5.856171663438447E-5</v>
      </c>
      <c r="AK2876" s="94">
        <v>0.0</v>
      </c>
      <c r="AL2876" s="79"/>
      <c r="AM2876" s="2" t="s">
        <v>6393</v>
      </c>
    </row>
    <row r="2877">
      <c r="A2877" s="54">
        <v>46208.0</v>
      </c>
      <c r="B2877" s="54">
        <v>46209.0</v>
      </c>
      <c r="C2877" s="2" t="s">
        <v>178</v>
      </c>
      <c r="D2877" s="2" t="s">
        <v>146</v>
      </c>
      <c r="E2877" s="2" t="s">
        <v>180</v>
      </c>
      <c r="F2877" s="53">
        <v>0.25</v>
      </c>
      <c r="G2877" s="53">
        <v>0.25</v>
      </c>
      <c r="H2877" s="53">
        <v>0.12</v>
      </c>
      <c r="I2877" s="53">
        <v>0.057692307692307696</v>
      </c>
      <c r="J2877" s="53">
        <v>0.0866730895275317</v>
      </c>
      <c r="K2877" s="2" t="s">
        <v>180</v>
      </c>
      <c r="L2877" s="53">
        <v>0.6666666666666666</v>
      </c>
      <c r="M2877" s="2" t="s">
        <v>3369</v>
      </c>
      <c r="N2877" s="2" t="s">
        <v>3360</v>
      </c>
      <c r="O2877" s="55"/>
      <c r="AB2877" s="2" t="s">
        <v>164</v>
      </c>
      <c r="AC2877" s="2" t="s">
        <v>3361</v>
      </c>
      <c r="AD2877" s="2" t="s">
        <v>3362</v>
      </c>
      <c r="AE2877" s="2" t="s">
        <v>3363</v>
      </c>
      <c r="AF2877" s="93"/>
      <c r="AG2877" s="2" t="s">
        <v>3364</v>
      </c>
      <c r="AH2877" s="2" t="s">
        <v>3365</v>
      </c>
      <c r="AI2877" s="2">
        <v>0.0</v>
      </c>
      <c r="AJ2877" s="94">
        <v>0.007512224448247524</v>
      </c>
      <c r="AK2877" s="94">
        <v>0.003328402366863906</v>
      </c>
      <c r="AL2877" s="79"/>
      <c r="AM2877" s="2" t="s">
        <v>6394</v>
      </c>
    </row>
    <row r="2878">
      <c r="A2878" s="54">
        <v>46208.0</v>
      </c>
      <c r="B2878" s="54">
        <v>46209.0</v>
      </c>
      <c r="C2878" s="2" t="s">
        <v>932</v>
      </c>
      <c r="D2878" s="2" t="s">
        <v>146</v>
      </c>
      <c r="E2878" s="2" t="s">
        <v>180</v>
      </c>
      <c r="F2878" s="53">
        <v>0.0</v>
      </c>
      <c r="G2878" s="53">
        <v>0.0</v>
      </c>
      <c r="H2878" s="53">
        <v>0.0</v>
      </c>
      <c r="I2878" s="53">
        <v>0.0</v>
      </c>
      <c r="J2878" s="53">
        <v>0.0018463154370858504</v>
      </c>
      <c r="K2878" s="2" t="s">
        <v>3531</v>
      </c>
      <c r="L2878" s="53">
        <v>0.0</v>
      </c>
      <c r="M2878" s="2" t="s">
        <v>3369</v>
      </c>
      <c r="N2878" s="2" t="s">
        <v>3360</v>
      </c>
      <c r="O2878" s="55"/>
      <c r="AB2878" s="2" t="s">
        <v>164</v>
      </c>
      <c r="AC2878" s="2" t="s">
        <v>3361</v>
      </c>
      <c r="AD2878" s="2" t="s">
        <v>3362</v>
      </c>
      <c r="AE2878" s="2" t="s">
        <v>3363</v>
      </c>
      <c r="AF2878" s="93"/>
      <c r="AG2878" s="2" t="s">
        <v>3364</v>
      </c>
      <c r="AH2878" s="2" t="s">
        <v>3365</v>
      </c>
      <c r="AI2878" s="2">
        <v>0.0</v>
      </c>
      <c r="AJ2878" s="94">
        <v>3.408880693221515E-6</v>
      </c>
      <c r="AK2878" s="94">
        <v>0.0</v>
      </c>
      <c r="AL2878" s="79"/>
      <c r="AM2878" s="2" t="s">
        <v>6395</v>
      </c>
    </row>
    <row r="2879">
      <c r="A2879" s="54">
        <v>46208.0</v>
      </c>
      <c r="B2879" s="54">
        <v>46209.0</v>
      </c>
      <c r="C2879" s="2" t="s">
        <v>450</v>
      </c>
      <c r="D2879" s="2" t="s">
        <v>146</v>
      </c>
      <c r="E2879" s="2" t="s">
        <v>180</v>
      </c>
      <c r="F2879" s="53">
        <v>0.0</v>
      </c>
      <c r="G2879" s="53">
        <v>0.0</v>
      </c>
      <c r="H2879" s="53">
        <v>0.0</v>
      </c>
      <c r="I2879" s="53">
        <v>0.0</v>
      </c>
      <c r="J2879" s="53">
        <v>0.0010769616674217994</v>
      </c>
      <c r="K2879" s="2" t="s">
        <v>3531</v>
      </c>
      <c r="L2879" s="53">
        <v>0.0</v>
      </c>
      <c r="M2879" s="2" t="s">
        <v>3369</v>
      </c>
      <c r="N2879" s="2" t="s">
        <v>3360</v>
      </c>
      <c r="O2879" s="55"/>
      <c r="AB2879" s="2" t="s">
        <v>164</v>
      </c>
      <c r="AC2879" s="2" t="s">
        <v>3361</v>
      </c>
      <c r="AD2879" s="2" t="s">
        <v>3362</v>
      </c>
      <c r="AE2879" s="2" t="s">
        <v>3363</v>
      </c>
      <c r="AF2879" s="93"/>
      <c r="AG2879" s="2" t="s">
        <v>3364</v>
      </c>
      <c r="AH2879" s="2" t="s">
        <v>3365</v>
      </c>
      <c r="AI2879" s="2">
        <v>0.0</v>
      </c>
      <c r="AJ2879" s="94">
        <v>1.1598464330959427E-6</v>
      </c>
      <c r="AK2879" s="94">
        <v>0.0</v>
      </c>
      <c r="AL2879" s="79"/>
      <c r="AM2879" s="2" t="s">
        <v>6396</v>
      </c>
    </row>
    <row r="2880">
      <c r="A2880" s="54">
        <v>46208.0</v>
      </c>
      <c r="B2880" s="54">
        <v>46209.0</v>
      </c>
      <c r="C2880" s="2" t="s">
        <v>515</v>
      </c>
      <c r="D2880" s="2" t="s">
        <v>146</v>
      </c>
      <c r="E2880" s="2" t="s">
        <v>180</v>
      </c>
      <c r="F2880" s="53">
        <v>0.0</v>
      </c>
      <c r="G2880" s="53">
        <v>0.0</v>
      </c>
      <c r="H2880" s="53">
        <v>0.0</v>
      </c>
      <c r="I2880" s="53">
        <v>0.0</v>
      </c>
      <c r="J2880" s="53">
        <v>0.0042198197141428825</v>
      </c>
      <c r="K2880" s="2" t="s">
        <v>3531</v>
      </c>
      <c r="L2880" s="53">
        <v>0.0</v>
      </c>
      <c r="M2880" s="2" t="s">
        <v>3369</v>
      </c>
      <c r="N2880" s="2" t="s">
        <v>3360</v>
      </c>
      <c r="O2880" s="55"/>
      <c r="AB2880" s="2" t="s">
        <v>164</v>
      </c>
      <c r="AC2880" s="2" t="s">
        <v>3361</v>
      </c>
      <c r="AD2880" s="2" t="s">
        <v>3362</v>
      </c>
      <c r="AE2880" s="2" t="s">
        <v>3363</v>
      </c>
      <c r="AF2880" s="93"/>
      <c r="AG2880" s="2" t="s">
        <v>3364</v>
      </c>
      <c r="AH2880" s="2" t="s">
        <v>3365</v>
      </c>
      <c r="AI2880" s="2">
        <v>0.0</v>
      </c>
      <c r="AJ2880" s="94">
        <v>1.780687841986892E-5</v>
      </c>
      <c r="AK2880" s="94">
        <v>0.0</v>
      </c>
      <c r="AL2880" s="79"/>
      <c r="AM2880" s="2" t="s">
        <v>6397</v>
      </c>
    </row>
    <row r="2881">
      <c r="A2881" s="54">
        <v>46208.0</v>
      </c>
      <c r="B2881" s="54">
        <v>46209.0</v>
      </c>
      <c r="C2881" s="2" t="s">
        <v>1189</v>
      </c>
      <c r="D2881" s="2" t="s">
        <v>146</v>
      </c>
      <c r="E2881" s="2" t="s">
        <v>180</v>
      </c>
      <c r="F2881" s="53">
        <v>0.0</v>
      </c>
      <c r="G2881" s="53">
        <v>0.0</v>
      </c>
      <c r="H2881" s="53">
        <v>0.0</v>
      </c>
      <c r="I2881" s="53">
        <v>0.0</v>
      </c>
      <c r="J2881" s="53">
        <v>0.007593851876817461</v>
      </c>
      <c r="K2881" s="2" t="s">
        <v>6377</v>
      </c>
      <c r="L2881" s="53">
        <v>0.0</v>
      </c>
      <c r="M2881" s="2" t="s">
        <v>3369</v>
      </c>
      <c r="N2881" s="2" t="s">
        <v>3360</v>
      </c>
      <c r="O2881" s="55"/>
      <c r="AB2881" s="2" t="s">
        <v>164</v>
      </c>
      <c r="AC2881" s="2" t="s">
        <v>3361</v>
      </c>
      <c r="AD2881" s="2" t="s">
        <v>3362</v>
      </c>
      <c r="AE2881" s="2" t="s">
        <v>3363</v>
      </c>
      <c r="AF2881" s="93"/>
      <c r="AG2881" s="101" t="s">
        <v>3364</v>
      </c>
      <c r="AH2881" s="101" t="s">
        <v>3365</v>
      </c>
      <c r="AI2881" s="2">
        <v>0.0</v>
      </c>
      <c r="AJ2881" s="94">
        <v>5.766658632704408E-5</v>
      </c>
      <c r="AK2881" s="94">
        <v>0.0</v>
      </c>
      <c r="AL2881" s="79"/>
      <c r="AM2881" s="2" t="s">
        <v>6398</v>
      </c>
    </row>
    <row r="2882">
      <c r="A2882" s="54">
        <v>46209.0</v>
      </c>
      <c r="B2882" s="54">
        <v>46210.0</v>
      </c>
      <c r="C2882" s="2" t="s">
        <v>178</v>
      </c>
      <c r="D2882" s="2" t="s">
        <v>146</v>
      </c>
      <c r="E2882" s="2" t="s">
        <v>208</v>
      </c>
      <c r="F2882" s="53">
        <v>0.125</v>
      </c>
      <c r="G2882" s="53">
        <v>0.08333333333333333</v>
      </c>
      <c r="H2882" s="53">
        <v>0.04</v>
      </c>
      <c r="I2882" s="53">
        <v>0.019230769230769232</v>
      </c>
      <c r="J2882" s="53">
        <v>0.044457063740652274</v>
      </c>
      <c r="K2882" s="2" t="s">
        <v>180</v>
      </c>
      <c r="L2882" s="53">
        <v>0.6666666666666666</v>
      </c>
      <c r="M2882" s="2" t="s">
        <v>3369</v>
      </c>
      <c r="N2882" s="2" t="s">
        <v>3360</v>
      </c>
      <c r="O2882" s="55"/>
      <c r="AB2882" s="2" t="s">
        <v>164</v>
      </c>
      <c r="AC2882" s="2" t="s">
        <v>3361</v>
      </c>
      <c r="AD2882" s="2" t="s">
        <v>3362</v>
      </c>
      <c r="AE2882" s="2" t="s">
        <v>3363</v>
      </c>
      <c r="AF2882" s="93"/>
      <c r="AG2882" s="2" t="s">
        <v>3364</v>
      </c>
      <c r="AH2882" s="2" t="s">
        <v>3365</v>
      </c>
      <c r="AI2882" s="2">
        <v>0.0</v>
      </c>
      <c r="AJ2882" s="94">
        <v>0.001976430516440419</v>
      </c>
      <c r="AK2882" s="94">
        <v>3.6982248520710064E-4</v>
      </c>
      <c r="AL2882" s="79"/>
      <c r="AM2882" s="2" t="s">
        <v>6399</v>
      </c>
    </row>
    <row r="2883">
      <c r="A2883" s="54">
        <v>46209.0</v>
      </c>
      <c r="B2883" s="54">
        <v>46210.0</v>
      </c>
      <c r="C2883" s="2" t="s">
        <v>932</v>
      </c>
      <c r="D2883" s="2" t="s">
        <v>146</v>
      </c>
      <c r="E2883" s="2" t="s">
        <v>208</v>
      </c>
      <c r="F2883" s="53">
        <v>0.0</v>
      </c>
      <c r="G2883" s="53">
        <v>0.0</v>
      </c>
      <c r="H2883" s="53">
        <v>0.04</v>
      </c>
      <c r="I2883" s="53">
        <v>0.019230769230769232</v>
      </c>
      <c r="J2883" s="53">
        <v>0.014965028642893003</v>
      </c>
      <c r="K2883" s="2" t="s">
        <v>3531</v>
      </c>
      <c r="L2883" s="53">
        <v>0.0</v>
      </c>
      <c r="M2883" s="2" t="s">
        <v>3369</v>
      </c>
      <c r="N2883" s="2" t="s">
        <v>3360</v>
      </c>
      <c r="O2883" s="55"/>
      <c r="AB2883" s="2" t="s">
        <v>164</v>
      </c>
      <c r="AC2883" s="2" t="s">
        <v>3361</v>
      </c>
      <c r="AD2883" s="2" t="s">
        <v>3362</v>
      </c>
      <c r="AE2883" s="2" t="s">
        <v>3363</v>
      </c>
      <c r="AF2883" s="93"/>
      <c r="AG2883" s="2" t="s">
        <v>3364</v>
      </c>
      <c r="AH2883" s="2" t="s">
        <v>3365</v>
      </c>
      <c r="AI2883" s="2">
        <v>0.0</v>
      </c>
      <c r="AJ2883" s="94">
        <v>2.23952082282608E-4</v>
      </c>
      <c r="AK2883" s="94">
        <v>3.6982248520710064E-4</v>
      </c>
      <c r="AL2883" s="79"/>
      <c r="AM2883" s="2" t="s">
        <v>6400</v>
      </c>
    </row>
    <row r="2884">
      <c r="A2884" s="54">
        <v>46209.0</v>
      </c>
      <c r="B2884" s="54">
        <v>46210.0</v>
      </c>
      <c r="C2884" s="2" t="s">
        <v>450</v>
      </c>
      <c r="D2884" s="2" t="s">
        <v>146</v>
      </c>
      <c r="E2884" s="2" t="s">
        <v>208</v>
      </c>
      <c r="F2884" s="53">
        <v>0.0</v>
      </c>
      <c r="G2884" s="53">
        <v>0.0</v>
      </c>
      <c r="H2884" s="53">
        <v>0.0</v>
      </c>
      <c r="I2884" s="53">
        <v>0.0</v>
      </c>
      <c r="J2884" s="53">
        <v>0.0010686991596365895</v>
      </c>
      <c r="K2884" s="2" t="s">
        <v>3531</v>
      </c>
      <c r="L2884" s="53">
        <v>0.0</v>
      </c>
      <c r="M2884" s="2" t="s">
        <v>3369</v>
      </c>
      <c r="N2884" s="2" t="s">
        <v>3360</v>
      </c>
      <c r="O2884" s="55"/>
      <c r="AB2884" s="2" t="s">
        <v>164</v>
      </c>
      <c r="AC2884" s="2" t="s">
        <v>3361</v>
      </c>
      <c r="AD2884" s="2" t="s">
        <v>3362</v>
      </c>
      <c r="AE2884" s="2" t="s">
        <v>3363</v>
      </c>
      <c r="AF2884" s="93"/>
      <c r="AG2884" s="2" t="s">
        <v>3364</v>
      </c>
      <c r="AH2884" s="2" t="s">
        <v>3365</v>
      </c>
      <c r="AI2884" s="2">
        <v>0.0</v>
      </c>
      <c r="AJ2884" s="94">
        <v>1.1421178938079526E-6</v>
      </c>
      <c r="AK2884" s="94">
        <v>0.0</v>
      </c>
      <c r="AL2884" s="79"/>
      <c r="AM2884" s="2" t="s">
        <v>6401</v>
      </c>
    </row>
    <row r="2885">
      <c r="A2885" s="54">
        <v>46209.0</v>
      </c>
      <c r="B2885" s="54">
        <v>46210.0</v>
      </c>
      <c r="C2885" s="2" t="s">
        <v>515</v>
      </c>
      <c r="D2885" s="2" t="s">
        <v>146</v>
      </c>
      <c r="E2885" s="2" t="s">
        <v>208</v>
      </c>
      <c r="F2885" s="53">
        <v>0.0</v>
      </c>
      <c r="G2885" s="53">
        <v>0.0</v>
      </c>
      <c r="H2885" s="53">
        <v>0.0</v>
      </c>
      <c r="I2885" s="53">
        <v>0.0</v>
      </c>
      <c r="J2885" s="53">
        <v>0.0041874450305352875</v>
      </c>
      <c r="K2885" s="2" t="s">
        <v>3531</v>
      </c>
      <c r="L2885" s="53">
        <v>0.0</v>
      </c>
      <c r="M2885" s="2" t="s">
        <v>3369</v>
      </c>
      <c r="N2885" s="2" t="s">
        <v>3360</v>
      </c>
      <c r="O2885" s="55"/>
      <c r="AB2885" s="2" t="s">
        <v>164</v>
      </c>
      <c r="AC2885" s="2" t="s">
        <v>3361</v>
      </c>
      <c r="AD2885" s="2" t="s">
        <v>3362</v>
      </c>
      <c r="AE2885" s="2" t="s">
        <v>3363</v>
      </c>
      <c r="AF2885" s="93"/>
      <c r="AG2885" s="2" t="s">
        <v>3364</v>
      </c>
      <c r="AH2885" s="2" t="s">
        <v>3365</v>
      </c>
      <c r="AI2885" s="2">
        <v>0.0</v>
      </c>
      <c r="AJ2885" s="94">
        <v>1.7534695883754675E-5</v>
      </c>
      <c r="AK2885" s="94">
        <v>0.0</v>
      </c>
      <c r="AL2885" s="79"/>
      <c r="AM2885" s="2" t="s">
        <v>6402</v>
      </c>
    </row>
    <row r="2886">
      <c r="A2886" s="54">
        <v>46209.0</v>
      </c>
      <c r="B2886" s="54">
        <v>46210.0</v>
      </c>
      <c r="C2886" s="2" t="s">
        <v>1189</v>
      </c>
      <c r="D2886" s="2" t="s">
        <v>146</v>
      </c>
      <c r="E2886" s="2" t="s">
        <v>208</v>
      </c>
      <c r="F2886" s="53">
        <v>0.0</v>
      </c>
      <c r="G2886" s="53">
        <v>0.0</v>
      </c>
      <c r="H2886" s="53">
        <v>0.0</v>
      </c>
      <c r="I2886" s="53">
        <v>0.0</v>
      </c>
      <c r="J2886" s="53">
        <v>0.00753559143714727</v>
      </c>
      <c r="K2886" s="2" t="s">
        <v>6377</v>
      </c>
      <c r="L2886" s="53">
        <v>0.0</v>
      </c>
      <c r="M2886" s="2" t="s">
        <v>3369</v>
      </c>
      <c r="N2886" s="2" t="s">
        <v>3360</v>
      </c>
      <c r="O2886" s="55"/>
      <c r="AB2886" s="2" t="s">
        <v>164</v>
      </c>
      <c r="AC2886" s="2" t="s">
        <v>3361</v>
      </c>
      <c r="AD2886" s="2" t="s">
        <v>3362</v>
      </c>
      <c r="AE2886" s="2" t="s">
        <v>3363</v>
      </c>
      <c r="AF2886" s="93"/>
      <c r="AG2886" s="101" t="s">
        <v>3364</v>
      </c>
      <c r="AH2886" s="101" t="s">
        <v>3365</v>
      </c>
      <c r="AI2886" s="2">
        <v>0.0</v>
      </c>
      <c r="AJ2886" s="94">
        <v>5.678513830760726E-5</v>
      </c>
      <c r="AK2886" s="94">
        <v>0.0</v>
      </c>
      <c r="AL2886" s="79"/>
      <c r="AM2886" s="2" t="s">
        <v>6403</v>
      </c>
    </row>
    <row r="2887">
      <c r="A2887" s="54">
        <v>46210.0</v>
      </c>
      <c r="B2887" s="54">
        <v>46211.0</v>
      </c>
      <c r="C2887" s="2" t="s">
        <v>178</v>
      </c>
      <c r="D2887" s="2" t="s">
        <v>146</v>
      </c>
      <c r="E2887" s="2" t="s">
        <v>303</v>
      </c>
      <c r="F2887" s="53">
        <v>0.0</v>
      </c>
      <c r="G2887" s="53">
        <v>0.0</v>
      </c>
      <c r="H2887" s="53">
        <v>0.0</v>
      </c>
      <c r="I2887" s="53">
        <v>0.019230769230769232</v>
      </c>
      <c r="J2887" s="53">
        <v>0.027315569418102346</v>
      </c>
      <c r="K2887" s="2" t="s">
        <v>180</v>
      </c>
      <c r="L2887" s="53">
        <v>0.6666666666666666</v>
      </c>
      <c r="M2887" s="2" t="s">
        <v>3369</v>
      </c>
      <c r="N2887" s="2" t="s">
        <v>3360</v>
      </c>
      <c r="O2887" s="55"/>
      <c r="AB2887" s="2" t="s">
        <v>153</v>
      </c>
      <c r="AC2887" s="2" t="s">
        <v>6404</v>
      </c>
      <c r="AD2887" s="2" t="s">
        <v>3362</v>
      </c>
      <c r="AE2887" s="2" t="s">
        <v>3363</v>
      </c>
      <c r="AF2887" s="93"/>
      <c r="AG2887" s="2" t="s">
        <v>3364</v>
      </c>
      <c r="AH2887" s="2" t="s">
        <v>3365</v>
      </c>
      <c r="AI2887" s="2">
        <v>1.0</v>
      </c>
      <c r="AJ2887" s="94">
        <v>0.9461150014964306</v>
      </c>
      <c r="AK2887" s="94">
        <v>0.9619082840236686</v>
      </c>
      <c r="AL2887" s="79"/>
      <c r="AM2887" s="2" t="s">
        <v>6405</v>
      </c>
    </row>
    <row r="2888">
      <c r="A2888" s="54">
        <v>46210.0</v>
      </c>
      <c r="B2888" s="54">
        <v>46211.0</v>
      </c>
      <c r="C2888" s="2" t="s">
        <v>932</v>
      </c>
      <c r="D2888" s="2" t="s">
        <v>146</v>
      </c>
      <c r="E2888" s="2" t="s">
        <v>303</v>
      </c>
      <c r="F2888" s="53">
        <v>0.0</v>
      </c>
      <c r="G2888" s="53">
        <v>0.0</v>
      </c>
      <c r="H2888" s="53">
        <v>0.0</v>
      </c>
      <c r="I2888" s="53">
        <v>0.0</v>
      </c>
      <c r="J2888" s="53">
        <v>0.0018180940494690195</v>
      </c>
      <c r="K2888" s="2" t="s">
        <v>3531</v>
      </c>
      <c r="L2888" s="53">
        <v>0.0</v>
      </c>
      <c r="M2888" s="2" t="s">
        <v>3369</v>
      </c>
      <c r="N2888" s="2" t="s">
        <v>3360</v>
      </c>
      <c r="O2888" s="55"/>
      <c r="AB2888" s="2" t="s">
        <v>164</v>
      </c>
      <c r="AC2888" s="2" t="s">
        <v>3361</v>
      </c>
      <c r="AD2888" s="2" t="s">
        <v>3362</v>
      </c>
      <c r="AE2888" s="2" t="s">
        <v>3363</v>
      </c>
      <c r="AF2888" s="93"/>
      <c r="AG2888" s="2" t="s">
        <v>3364</v>
      </c>
      <c r="AH2888" s="2" t="s">
        <v>3365</v>
      </c>
      <c r="AI2888" s="2">
        <v>0.0</v>
      </c>
      <c r="AJ2888" s="94">
        <v>3.3054659727146575E-6</v>
      </c>
      <c r="AK2888" s="94">
        <v>0.0</v>
      </c>
      <c r="AL2888" s="79"/>
      <c r="AM2888" s="2" t="s">
        <v>6406</v>
      </c>
    </row>
    <row r="2889">
      <c r="A2889" s="54">
        <v>46210.0</v>
      </c>
      <c r="B2889" s="54">
        <v>46211.0</v>
      </c>
      <c r="C2889" s="2" t="s">
        <v>450</v>
      </c>
      <c r="D2889" s="2" t="s">
        <v>146</v>
      </c>
      <c r="E2889" s="2" t="s">
        <v>303</v>
      </c>
      <c r="F2889" s="53">
        <v>0.0</v>
      </c>
      <c r="G2889" s="53">
        <v>0.0</v>
      </c>
      <c r="H2889" s="53">
        <v>0.0</v>
      </c>
      <c r="I2889" s="53">
        <v>0.0</v>
      </c>
      <c r="J2889" s="53">
        <v>0.0010605000422551102</v>
      </c>
      <c r="K2889" s="2" t="s">
        <v>3531</v>
      </c>
      <c r="L2889" s="53">
        <v>0.0</v>
      </c>
      <c r="M2889" s="2" t="s">
        <v>3369</v>
      </c>
      <c r="N2889" s="2" t="s">
        <v>3360</v>
      </c>
      <c r="O2889" s="55"/>
      <c r="AB2889" s="2" t="s">
        <v>164</v>
      </c>
      <c r="AC2889" s="2" t="s">
        <v>3361</v>
      </c>
      <c r="AD2889" s="2" t="s">
        <v>3362</v>
      </c>
      <c r="AE2889" s="2" t="s">
        <v>3363</v>
      </c>
      <c r="AF2889" s="93"/>
      <c r="AG2889" s="2" t="s">
        <v>3364</v>
      </c>
      <c r="AH2889" s="2" t="s">
        <v>3365</v>
      </c>
      <c r="AI2889" s="2">
        <v>0.0</v>
      </c>
      <c r="AJ2889" s="94">
        <v>1.1246603396230906E-6</v>
      </c>
      <c r="AK2889" s="94">
        <v>0.0</v>
      </c>
      <c r="AL2889" s="79"/>
      <c r="AM2889" s="2" t="s">
        <v>6407</v>
      </c>
    </row>
    <row r="2890">
      <c r="A2890" s="54">
        <v>46210.0</v>
      </c>
      <c r="B2890" s="54">
        <v>46211.0</v>
      </c>
      <c r="C2890" s="2" t="s">
        <v>515</v>
      </c>
      <c r="D2890" s="2" t="s">
        <v>146</v>
      </c>
      <c r="E2890" s="2" t="s">
        <v>303</v>
      </c>
      <c r="F2890" s="53">
        <v>0.0</v>
      </c>
      <c r="G2890" s="53">
        <v>0.0</v>
      </c>
      <c r="H2890" s="53">
        <v>0.0</v>
      </c>
      <c r="I2890" s="53">
        <v>0.0</v>
      </c>
      <c r="J2890" s="53">
        <v>0.004155318727240051</v>
      </c>
      <c r="K2890" s="2" t="s">
        <v>3531</v>
      </c>
      <c r="L2890" s="53">
        <v>0.0</v>
      </c>
      <c r="M2890" s="2" t="s">
        <v>3369</v>
      </c>
      <c r="N2890" s="2" t="s">
        <v>3360</v>
      </c>
      <c r="O2890" s="55"/>
      <c r="AB2890" s="2" t="s">
        <v>164</v>
      </c>
      <c r="AC2890" s="2" t="s">
        <v>3361</v>
      </c>
      <c r="AD2890" s="2" t="s">
        <v>3362</v>
      </c>
      <c r="AE2890" s="2" t="s">
        <v>3363</v>
      </c>
      <c r="AF2890" s="93"/>
      <c r="AG2890" s="2" t="s">
        <v>3364</v>
      </c>
      <c r="AH2890" s="2" t="s">
        <v>3365</v>
      </c>
      <c r="AI2890" s="2">
        <v>0.0</v>
      </c>
      <c r="AJ2890" s="94">
        <v>1.726667372495188E-5</v>
      </c>
      <c r="AK2890" s="94">
        <v>0.0</v>
      </c>
      <c r="AL2890" s="79"/>
      <c r="AM2890" s="2" t="s">
        <v>6408</v>
      </c>
    </row>
    <row r="2891">
      <c r="A2891" s="54">
        <v>46210.0</v>
      </c>
      <c r="B2891" s="54">
        <v>46211.0</v>
      </c>
      <c r="C2891" s="2" t="s">
        <v>1189</v>
      </c>
      <c r="D2891" s="2" t="s">
        <v>146</v>
      </c>
      <c r="E2891" s="2" t="s">
        <v>303</v>
      </c>
      <c r="F2891" s="53">
        <v>0.125</v>
      </c>
      <c r="G2891" s="53">
        <v>0.08333333333333333</v>
      </c>
      <c r="H2891" s="53">
        <v>0.04</v>
      </c>
      <c r="I2891" s="53">
        <v>0.019230769230769232</v>
      </c>
      <c r="J2891" s="53">
        <v>0.03541274320681733</v>
      </c>
      <c r="K2891" s="2" t="s">
        <v>6377</v>
      </c>
      <c r="L2891" s="53">
        <v>0.0</v>
      </c>
      <c r="M2891" s="2" t="s">
        <v>3369</v>
      </c>
      <c r="N2891" s="2" t="s">
        <v>3360</v>
      </c>
      <c r="O2891" s="55"/>
      <c r="AB2891" s="2" t="s">
        <v>164</v>
      </c>
      <c r="AC2891" s="2" t="s">
        <v>3361</v>
      </c>
      <c r="AD2891" s="2" t="s">
        <v>3362</v>
      </c>
      <c r="AE2891" s="2" t="s">
        <v>3363</v>
      </c>
      <c r="AF2891" s="93"/>
      <c r="AG2891" s="101" t="s">
        <v>3364</v>
      </c>
      <c r="AH2891" s="101" t="s">
        <v>3365</v>
      </c>
      <c r="AI2891" s="2">
        <v>0.0</v>
      </c>
      <c r="AJ2891" s="94">
        <v>0.001254062381431987</v>
      </c>
      <c r="AK2891" s="94">
        <v>3.6982248520710064E-4</v>
      </c>
      <c r="AL2891" s="79"/>
      <c r="AM2891" s="2" t="s">
        <v>6409</v>
      </c>
    </row>
    <row r="2892">
      <c r="A2892" s="54">
        <v>46211.0</v>
      </c>
      <c r="B2892" s="54">
        <v>46212.0</v>
      </c>
      <c r="C2892" s="2" t="s">
        <v>178</v>
      </c>
      <c r="D2892" s="2" t="s">
        <v>146</v>
      </c>
      <c r="E2892" s="2" t="s">
        <v>148</v>
      </c>
      <c r="F2892" s="53">
        <v>0.0</v>
      </c>
      <c r="G2892" s="53">
        <v>0.0</v>
      </c>
      <c r="H2892" s="53">
        <v>0.04</v>
      </c>
      <c r="I2892" s="53">
        <v>0.019230769230769232</v>
      </c>
      <c r="J2892" s="53">
        <v>0.03627238547786322</v>
      </c>
      <c r="K2892" s="2" t="s">
        <v>180</v>
      </c>
      <c r="L2892" s="53">
        <v>0.5</v>
      </c>
      <c r="M2892" s="2" t="s">
        <v>3369</v>
      </c>
      <c r="N2892" s="2" t="s">
        <v>3360</v>
      </c>
      <c r="O2892" s="55"/>
      <c r="AB2892" s="2" t="s">
        <v>164</v>
      </c>
      <c r="AC2892" s="2" t="s">
        <v>3361</v>
      </c>
      <c r="AD2892" s="2" t="s">
        <v>3362</v>
      </c>
      <c r="AE2892" s="2" t="s">
        <v>3363</v>
      </c>
      <c r="AF2892" s="93"/>
      <c r="AG2892" s="2" t="s">
        <v>3364</v>
      </c>
      <c r="AH2892" s="2" t="s">
        <v>3365</v>
      </c>
      <c r="AI2892" s="2">
        <v>0.0</v>
      </c>
      <c r="AJ2892" s="94">
        <v>0.0013156859482547024</v>
      </c>
      <c r="AK2892" s="94">
        <v>3.6982248520710064E-4</v>
      </c>
      <c r="AL2892" s="79"/>
      <c r="AM2892" s="2" t="s">
        <v>6410</v>
      </c>
    </row>
    <row r="2893">
      <c r="A2893" s="54">
        <v>46211.0</v>
      </c>
      <c r="B2893" s="54">
        <v>46212.0</v>
      </c>
      <c r="C2893" s="2" t="s">
        <v>932</v>
      </c>
      <c r="D2893" s="2" t="s">
        <v>146</v>
      </c>
      <c r="E2893" s="2" t="s">
        <v>148</v>
      </c>
      <c r="F2893" s="53">
        <v>0.0</v>
      </c>
      <c r="G2893" s="53">
        <v>0.0</v>
      </c>
      <c r="H2893" s="53">
        <v>0.0</v>
      </c>
      <c r="I2893" s="53">
        <v>0.0</v>
      </c>
      <c r="J2893" s="53">
        <v>0.0018041455342224704</v>
      </c>
      <c r="K2893" s="2" t="s">
        <v>3531</v>
      </c>
      <c r="L2893" s="53">
        <v>0.0</v>
      </c>
      <c r="M2893" s="2" t="s">
        <v>3369</v>
      </c>
      <c r="N2893" s="2" t="s">
        <v>3360</v>
      </c>
      <c r="O2893" s="55"/>
      <c r="AB2893" s="2" t="s">
        <v>164</v>
      </c>
      <c r="AC2893" s="2" t="s">
        <v>3361</v>
      </c>
      <c r="AD2893" s="2" t="s">
        <v>3362</v>
      </c>
      <c r="AE2893" s="2" t="s">
        <v>3363</v>
      </c>
      <c r="AF2893" s="93"/>
      <c r="AG2893" s="2" t="s">
        <v>3364</v>
      </c>
      <c r="AH2893" s="2" t="s">
        <v>3365</v>
      </c>
      <c r="AI2893" s="2">
        <v>0.0</v>
      </c>
      <c r="AJ2893" s="94">
        <v>3.254941108654883E-6</v>
      </c>
      <c r="AK2893" s="94">
        <v>0.0</v>
      </c>
      <c r="AL2893" s="79"/>
      <c r="AM2893" s="2" t="s">
        <v>6411</v>
      </c>
    </row>
    <row r="2894">
      <c r="A2894" s="54">
        <v>46211.0</v>
      </c>
      <c r="B2894" s="54">
        <v>46212.0</v>
      </c>
      <c r="C2894" s="2" t="s">
        <v>450</v>
      </c>
      <c r="D2894" s="2" t="s">
        <v>146</v>
      </c>
      <c r="E2894" s="2" t="s">
        <v>148</v>
      </c>
      <c r="F2894" s="53">
        <v>0.0</v>
      </c>
      <c r="G2894" s="53">
        <v>0.0</v>
      </c>
      <c r="H2894" s="53">
        <v>0.0</v>
      </c>
      <c r="I2894" s="53">
        <v>0.0</v>
      </c>
      <c r="J2894" s="53">
        <v>0.0010523638289427785</v>
      </c>
      <c r="K2894" s="2" t="s">
        <v>3531</v>
      </c>
      <c r="L2894" s="53">
        <v>0.0</v>
      </c>
      <c r="M2894" s="2" t="s">
        <v>3369</v>
      </c>
      <c r="N2894" s="2" t="s">
        <v>3360</v>
      </c>
      <c r="O2894" s="55"/>
      <c r="AB2894" s="2" t="s">
        <v>164</v>
      </c>
      <c r="AC2894" s="2" t="s">
        <v>3361</v>
      </c>
      <c r="AD2894" s="2" t="s">
        <v>3362</v>
      </c>
      <c r="AE2894" s="2" t="s">
        <v>3363</v>
      </c>
      <c r="AF2894" s="93"/>
      <c r="AG2894" s="2" t="s">
        <v>3364</v>
      </c>
      <c r="AH2894" s="2" t="s">
        <v>3365</v>
      </c>
      <c r="AI2894" s="2">
        <v>0.0</v>
      </c>
      <c r="AJ2894" s="94">
        <v>1.1074696284671056E-6</v>
      </c>
      <c r="AK2894" s="94">
        <v>0.0</v>
      </c>
      <c r="AL2894" s="79"/>
      <c r="AM2894" s="2" t="s">
        <v>6412</v>
      </c>
    </row>
    <row r="2895">
      <c r="A2895" s="54">
        <v>46211.0</v>
      </c>
      <c r="B2895" s="54">
        <v>46212.0</v>
      </c>
      <c r="C2895" s="2" t="s">
        <v>515</v>
      </c>
      <c r="D2895" s="2" t="s">
        <v>146</v>
      </c>
      <c r="E2895" s="2" t="s">
        <v>148</v>
      </c>
      <c r="F2895" s="53">
        <v>0.0</v>
      </c>
      <c r="G2895" s="53">
        <v>0.0</v>
      </c>
      <c r="H2895" s="53">
        <v>0.04</v>
      </c>
      <c r="I2895" s="53">
        <v>0.019230769230769232</v>
      </c>
      <c r="J2895" s="53">
        <v>0.011783380817041595</v>
      </c>
      <c r="K2895" s="2" t="s">
        <v>3531</v>
      </c>
      <c r="L2895" s="53">
        <v>0.0</v>
      </c>
      <c r="M2895" s="2" t="s">
        <v>3369</v>
      </c>
      <c r="N2895" s="2" t="s">
        <v>3360</v>
      </c>
      <c r="O2895" s="55"/>
      <c r="AB2895" s="2" t="s">
        <v>164</v>
      </c>
      <c r="AC2895" s="2" t="s">
        <v>3361</v>
      </c>
      <c r="AD2895" s="2" t="s">
        <v>3362</v>
      </c>
      <c r="AE2895" s="2" t="s">
        <v>3363</v>
      </c>
      <c r="AF2895" s="93"/>
      <c r="AG2895" s="2" t="s">
        <v>3364</v>
      </c>
      <c r="AH2895" s="2" t="s">
        <v>3365</v>
      </c>
      <c r="AI2895" s="2">
        <v>0.0</v>
      </c>
      <c r="AJ2895" s="94">
        <v>1.3884806347942385E-4</v>
      </c>
      <c r="AK2895" s="94">
        <v>3.6982248520710064E-4</v>
      </c>
      <c r="AL2895" s="79"/>
      <c r="AM2895" s="2" t="s">
        <v>6413</v>
      </c>
    </row>
    <row r="2896">
      <c r="A2896" s="54">
        <v>46211.0</v>
      </c>
      <c r="B2896" s="54">
        <v>46212.0</v>
      </c>
      <c r="C2896" s="2" t="s">
        <v>1189</v>
      </c>
      <c r="D2896" s="2" t="s">
        <v>146</v>
      </c>
      <c r="E2896" s="2" t="s">
        <v>148</v>
      </c>
      <c r="F2896" s="53">
        <v>0.0</v>
      </c>
      <c r="G2896" s="53">
        <v>0.0</v>
      </c>
      <c r="H2896" s="53">
        <v>0.0</v>
      </c>
      <c r="I2896" s="53">
        <v>0.0</v>
      </c>
      <c r="J2896" s="53">
        <v>0.00742040806024529</v>
      </c>
      <c r="K2896" s="2" t="s">
        <v>6377</v>
      </c>
      <c r="L2896" s="53">
        <v>0.0</v>
      </c>
      <c r="M2896" s="2" t="s">
        <v>3369</v>
      </c>
      <c r="N2896" s="2" t="s">
        <v>3360</v>
      </c>
      <c r="O2896" s="55"/>
      <c r="AB2896" s="2" t="s">
        <v>164</v>
      </c>
      <c r="AC2896" s="2" t="s">
        <v>3361</v>
      </c>
      <c r="AD2896" s="2" t="s">
        <v>3362</v>
      </c>
      <c r="AE2896" s="2" t="s">
        <v>3363</v>
      </c>
      <c r="AF2896" s="93"/>
      <c r="AG2896" s="101" t="s">
        <v>3364</v>
      </c>
      <c r="AH2896" s="101" t="s">
        <v>3365</v>
      </c>
      <c r="AI2896" s="2">
        <v>0.0</v>
      </c>
      <c r="AJ2896" s="94">
        <v>5.5062455780553275E-5</v>
      </c>
      <c r="AK2896" s="94">
        <v>0.0</v>
      </c>
      <c r="AL2896" s="79"/>
      <c r="AM2896" s="2" t="s">
        <v>6414</v>
      </c>
    </row>
    <row r="2897">
      <c r="A2897" s="54">
        <v>46212.0</v>
      </c>
      <c r="B2897" s="54">
        <v>46213.0</v>
      </c>
      <c r="C2897" s="2" t="s">
        <v>178</v>
      </c>
      <c r="D2897" s="2" t="s">
        <v>146</v>
      </c>
      <c r="E2897" s="2" t="s">
        <v>196</v>
      </c>
      <c r="F2897" s="53">
        <v>0.0</v>
      </c>
      <c r="G2897" s="53">
        <v>0.0</v>
      </c>
      <c r="H2897" s="53">
        <v>0.04</v>
      </c>
      <c r="I2897" s="53">
        <v>0.057692307692307696</v>
      </c>
      <c r="J2897" s="53">
        <v>0.0496546614142928</v>
      </c>
      <c r="K2897" s="2" t="s">
        <v>180</v>
      </c>
      <c r="L2897" s="53">
        <v>0.5</v>
      </c>
      <c r="M2897" s="2" t="s">
        <v>3369</v>
      </c>
      <c r="N2897" s="2" t="s">
        <v>3360</v>
      </c>
      <c r="O2897" s="55"/>
      <c r="AB2897" s="2" t="s">
        <v>164</v>
      </c>
      <c r="AC2897" s="2" t="s">
        <v>3361</v>
      </c>
      <c r="AD2897" s="2" t="s">
        <v>3362</v>
      </c>
      <c r="AE2897" s="2" t="s">
        <v>3363</v>
      </c>
      <c r="AF2897" s="93"/>
      <c r="AG2897" s="2" t="s">
        <v>3364</v>
      </c>
      <c r="AH2897" s="2" t="s">
        <v>3365</v>
      </c>
      <c r="AI2897" s="2">
        <v>0.0</v>
      </c>
      <c r="AJ2897" s="94">
        <v>0.002465585400168058</v>
      </c>
      <c r="AK2897" s="94">
        <v>0.003328402366863906</v>
      </c>
      <c r="AL2897" s="79"/>
      <c r="AM2897" s="2" t="s">
        <v>6415</v>
      </c>
    </row>
    <row r="2898">
      <c r="A2898" s="54">
        <v>46212.0</v>
      </c>
      <c r="B2898" s="54">
        <v>46213.0</v>
      </c>
      <c r="C2898" s="2" t="s">
        <v>932</v>
      </c>
      <c r="D2898" s="2" t="s">
        <v>146</v>
      </c>
      <c r="E2898" s="2" t="s">
        <v>196</v>
      </c>
      <c r="F2898" s="53">
        <v>0.0</v>
      </c>
      <c r="G2898" s="53">
        <v>0.0</v>
      </c>
      <c r="H2898" s="53">
        <v>0.0</v>
      </c>
      <c r="I2898" s="53">
        <v>0.0</v>
      </c>
      <c r="J2898" s="53">
        <v>0.001790304032734445</v>
      </c>
      <c r="K2898" s="2" t="s">
        <v>3531</v>
      </c>
      <c r="L2898" s="53">
        <v>0.0</v>
      </c>
      <c r="M2898" s="2" t="s">
        <v>3369</v>
      </c>
      <c r="N2898" s="2" t="s">
        <v>3360</v>
      </c>
      <c r="O2898" s="55"/>
      <c r="AB2898" s="2" t="s">
        <v>164</v>
      </c>
      <c r="AC2898" s="2" t="s">
        <v>3361</v>
      </c>
      <c r="AD2898" s="2" t="s">
        <v>3362</v>
      </c>
      <c r="AE2898" s="2" t="s">
        <v>3363</v>
      </c>
      <c r="AF2898" s="93"/>
      <c r="AG2898" s="2" t="s">
        <v>3364</v>
      </c>
      <c r="AH2898" s="2" t="s">
        <v>3365</v>
      </c>
      <c r="AI2898" s="2">
        <v>0.0</v>
      </c>
      <c r="AJ2898" s="94">
        <v>3.205188529625217E-6</v>
      </c>
      <c r="AK2898" s="94">
        <v>0.0</v>
      </c>
      <c r="AL2898" s="79"/>
      <c r="AM2898" s="2" t="s">
        <v>6416</v>
      </c>
    </row>
    <row r="2899">
      <c r="A2899" s="54">
        <v>46212.0</v>
      </c>
      <c r="B2899" s="54">
        <v>46213.0</v>
      </c>
      <c r="C2899" s="2" t="s">
        <v>450</v>
      </c>
      <c r="D2899" s="2" t="s">
        <v>146</v>
      </c>
      <c r="E2899" s="2" t="s">
        <v>196</v>
      </c>
      <c r="F2899" s="53">
        <v>0.0</v>
      </c>
      <c r="G2899" s="53">
        <v>0.0</v>
      </c>
      <c r="H2899" s="53">
        <v>0.0</v>
      </c>
      <c r="I2899" s="53">
        <v>0.019230769230769232</v>
      </c>
      <c r="J2899" s="53">
        <v>0.004456406255149519</v>
      </c>
      <c r="K2899" s="2" t="s">
        <v>3531</v>
      </c>
      <c r="L2899" s="53">
        <v>0.0</v>
      </c>
      <c r="M2899" s="2" t="s">
        <v>3369</v>
      </c>
      <c r="N2899" s="2" t="s">
        <v>3360</v>
      </c>
      <c r="O2899" s="55"/>
      <c r="AB2899" s="2" t="s">
        <v>164</v>
      </c>
      <c r="AC2899" s="2" t="s">
        <v>3361</v>
      </c>
      <c r="AD2899" s="2" t="s">
        <v>3362</v>
      </c>
      <c r="AE2899" s="2" t="s">
        <v>3363</v>
      </c>
      <c r="AF2899" s="93"/>
      <c r="AG2899" s="2" t="s">
        <v>3364</v>
      </c>
      <c r="AH2899" s="2" t="s">
        <v>3365</v>
      </c>
      <c r="AI2899" s="2">
        <v>0.0</v>
      </c>
      <c r="AJ2899" s="94">
        <v>1.985955671093576E-5</v>
      </c>
      <c r="AK2899" s="94">
        <v>3.6982248520710064E-4</v>
      </c>
      <c r="AL2899" s="79"/>
      <c r="AM2899" s="2" t="s">
        <v>6417</v>
      </c>
    </row>
    <row r="2900">
      <c r="A2900" s="54">
        <v>46212.0</v>
      </c>
      <c r="B2900" s="54">
        <v>46213.0</v>
      </c>
      <c r="C2900" s="2" t="s">
        <v>515</v>
      </c>
      <c r="D2900" s="2" t="s">
        <v>146</v>
      </c>
      <c r="E2900" s="2" t="s">
        <v>196</v>
      </c>
      <c r="F2900" s="53">
        <v>0.0</v>
      </c>
      <c r="G2900" s="53">
        <v>0.0</v>
      </c>
      <c r="H2900" s="53">
        <v>0.0</v>
      </c>
      <c r="I2900" s="53">
        <v>0.0</v>
      </c>
      <c r="J2900" s="53">
        <v>0.004091803653858002</v>
      </c>
      <c r="K2900" s="2" t="s">
        <v>3531</v>
      </c>
      <c r="L2900" s="53">
        <v>0.0</v>
      </c>
      <c r="M2900" s="2" t="s">
        <v>3369</v>
      </c>
      <c r="N2900" s="2" t="s">
        <v>3360</v>
      </c>
      <c r="O2900" s="55"/>
      <c r="AB2900" s="2" t="s">
        <v>164</v>
      </c>
      <c r="AC2900" s="2" t="s">
        <v>3361</v>
      </c>
      <c r="AD2900" s="2" t="s">
        <v>3362</v>
      </c>
      <c r="AE2900" s="2" t="s">
        <v>3363</v>
      </c>
      <c r="AF2900" s="93"/>
      <c r="AG2900" s="2" t="s">
        <v>3364</v>
      </c>
      <c r="AH2900" s="2" t="s">
        <v>3365</v>
      </c>
      <c r="AI2900" s="2">
        <v>0.0</v>
      </c>
      <c r="AJ2900" s="94">
        <v>1.6742857141725696E-5</v>
      </c>
      <c r="AK2900" s="94">
        <v>0.0</v>
      </c>
      <c r="AL2900" s="79"/>
      <c r="AM2900" s="2" t="s">
        <v>6418</v>
      </c>
    </row>
    <row r="2901">
      <c r="A2901" s="54">
        <v>46212.0</v>
      </c>
      <c r="B2901" s="54">
        <v>46213.0</v>
      </c>
      <c r="C2901" s="2" t="s">
        <v>1189</v>
      </c>
      <c r="D2901" s="2" t="s">
        <v>146</v>
      </c>
      <c r="E2901" s="2" t="s">
        <v>196</v>
      </c>
      <c r="F2901" s="53">
        <v>0.0</v>
      </c>
      <c r="G2901" s="53">
        <v>0.0</v>
      </c>
      <c r="H2901" s="53">
        <v>0.0</v>
      </c>
      <c r="I2901" s="53">
        <v>0.0</v>
      </c>
      <c r="J2901" s="53">
        <v>0.007363478290856201</v>
      </c>
      <c r="K2901" s="2" t="s">
        <v>6377</v>
      </c>
      <c r="L2901" s="53">
        <v>0.0</v>
      </c>
      <c r="M2901" s="2" t="s">
        <v>3369</v>
      </c>
      <c r="N2901" s="2" t="s">
        <v>3360</v>
      </c>
      <c r="O2901" s="55"/>
      <c r="AB2901" s="2" t="s">
        <v>164</v>
      </c>
      <c r="AC2901" s="2" t="s">
        <v>3361</v>
      </c>
      <c r="AD2901" s="2" t="s">
        <v>3362</v>
      </c>
      <c r="AE2901" s="2" t="s">
        <v>3363</v>
      </c>
      <c r="AF2901" s="93"/>
      <c r="AG2901" s="101" t="s">
        <v>3364</v>
      </c>
      <c r="AH2901" s="101" t="s">
        <v>3365</v>
      </c>
      <c r="AI2901" s="2">
        <v>0.0</v>
      </c>
      <c r="AJ2901" s="94">
        <v>5.422081253991056E-5</v>
      </c>
      <c r="AK2901" s="94">
        <v>0.0</v>
      </c>
      <c r="AL2901" s="79"/>
      <c r="AM2901" s="2" t="s">
        <v>6419</v>
      </c>
    </row>
    <row r="2902">
      <c r="A2902" s="54">
        <v>46213.0</v>
      </c>
      <c r="B2902" s="54">
        <v>46214.0</v>
      </c>
      <c r="C2902" s="2" t="s">
        <v>178</v>
      </c>
      <c r="D2902" s="2" t="s">
        <v>146</v>
      </c>
      <c r="E2902" s="2" t="s">
        <v>288</v>
      </c>
      <c r="F2902" s="53">
        <v>0.0</v>
      </c>
      <c r="G2902" s="53">
        <v>0.08333333333333333</v>
      </c>
      <c r="H2902" s="53">
        <v>0.08</v>
      </c>
      <c r="I2902" s="53">
        <v>0.057692307692307696</v>
      </c>
      <c r="J2902" s="53">
        <v>0.05166225598487567</v>
      </c>
      <c r="K2902" s="2" t="s">
        <v>180</v>
      </c>
      <c r="L2902" s="53">
        <v>0.5</v>
      </c>
      <c r="M2902" s="2" t="s">
        <v>3369</v>
      </c>
      <c r="N2902" s="2" t="s">
        <v>3360</v>
      </c>
      <c r="O2902" s="55"/>
      <c r="AB2902" s="2" t="s">
        <v>164</v>
      </c>
      <c r="AC2902" s="2" t="s">
        <v>3361</v>
      </c>
      <c r="AD2902" s="2" t="s">
        <v>3362</v>
      </c>
      <c r="AE2902" s="2" t="s">
        <v>3363</v>
      </c>
      <c r="AF2902" s="93"/>
      <c r="AG2902" s="2" t="s">
        <v>3364</v>
      </c>
      <c r="AH2902" s="2" t="s">
        <v>3365</v>
      </c>
      <c r="AI2902" s="2">
        <v>0.0</v>
      </c>
      <c r="AJ2902" s="94">
        <v>0.0026689886934468223</v>
      </c>
      <c r="AK2902" s="94">
        <v>0.003328402366863906</v>
      </c>
      <c r="AL2902" s="79"/>
      <c r="AM2902" s="2" t="s">
        <v>6420</v>
      </c>
    </row>
    <row r="2903">
      <c r="A2903" s="54">
        <v>46213.0</v>
      </c>
      <c r="B2903" s="54">
        <v>46214.0</v>
      </c>
      <c r="C2903" s="2" t="s">
        <v>932</v>
      </c>
      <c r="D2903" s="2" t="s">
        <v>146</v>
      </c>
      <c r="E2903" s="2" t="s">
        <v>288</v>
      </c>
      <c r="F2903" s="53">
        <v>0.0</v>
      </c>
      <c r="G2903" s="53">
        <v>0.0</v>
      </c>
      <c r="H2903" s="53">
        <v>0.0</v>
      </c>
      <c r="I2903" s="53">
        <v>0.0</v>
      </c>
      <c r="J2903" s="53">
        <v>0.0017765687239896372</v>
      </c>
      <c r="K2903" s="2" t="s">
        <v>3531</v>
      </c>
      <c r="L2903" s="53">
        <v>0.0</v>
      </c>
      <c r="M2903" s="2" t="s">
        <v>3369</v>
      </c>
      <c r="N2903" s="2" t="s">
        <v>3360</v>
      </c>
      <c r="O2903" s="55"/>
      <c r="AB2903" s="2" t="s">
        <v>164</v>
      </c>
      <c r="AC2903" s="2" t="s">
        <v>3361</v>
      </c>
      <c r="AD2903" s="2" t="s">
        <v>3362</v>
      </c>
      <c r="AE2903" s="2" t="s">
        <v>3363</v>
      </c>
      <c r="AF2903" s="93"/>
      <c r="AG2903" s="2" t="s">
        <v>3364</v>
      </c>
      <c r="AH2903" s="2" t="s">
        <v>3365</v>
      </c>
      <c r="AI2903" s="2">
        <v>0.0</v>
      </c>
      <c r="AJ2903" s="94">
        <v>3.1561964310581677E-6</v>
      </c>
      <c r="AK2903" s="94">
        <v>0.0</v>
      </c>
      <c r="AL2903" s="79"/>
      <c r="AM2903" s="2" t="s">
        <v>6421</v>
      </c>
    </row>
    <row r="2904">
      <c r="A2904" s="54">
        <v>46213.0</v>
      </c>
      <c r="B2904" s="54">
        <v>46214.0</v>
      </c>
      <c r="C2904" s="2" t="s">
        <v>450</v>
      </c>
      <c r="D2904" s="2" t="s">
        <v>146</v>
      </c>
      <c r="E2904" s="2" t="s">
        <v>288</v>
      </c>
      <c r="F2904" s="53">
        <v>0.0</v>
      </c>
      <c r="G2904" s="53">
        <v>0.0</v>
      </c>
      <c r="H2904" s="53">
        <v>0.0</v>
      </c>
      <c r="I2904" s="53">
        <v>0.0</v>
      </c>
      <c r="J2904" s="53">
        <v>0.0010362781878145203</v>
      </c>
      <c r="K2904" s="2" t="s">
        <v>3531</v>
      </c>
      <c r="L2904" s="53">
        <v>0.0</v>
      </c>
      <c r="M2904" s="2" t="s">
        <v>3369</v>
      </c>
      <c r="N2904" s="2" t="s">
        <v>3360</v>
      </c>
      <c r="O2904" s="55"/>
      <c r="AB2904" s="2" t="s">
        <v>164</v>
      </c>
      <c r="AC2904" s="2" t="s">
        <v>3361</v>
      </c>
      <c r="AD2904" s="2" t="s">
        <v>3362</v>
      </c>
      <c r="AE2904" s="2" t="s">
        <v>3363</v>
      </c>
      <c r="AF2904" s="93"/>
      <c r="AG2904" s="2" t="s">
        <v>3364</v>
      </c>
      <c r="AH2904" s="2" t="s">
        <v>3365</v>
      </c>
      <c r="AI2904" s="2">
        <v>0.0</v>
      </c>
      <c r="AJ2904" s="94">
        <v>1.0738724825401463E-6</v>
      </c>
      <c r="AK2904" s="94">
        <v>0.0</v>
      </c>
      <c r="AL2904" s="79"/>
      <c r="AM2904" s="2" t="s">
        <v>6422</v>
      </c>
    </row>
    <row r="2905">
      <c r="A2905" s="54">
        <v>46213.0</v>
      </c>
      <c r="B2905" s="54">
        <v>46214.0</v>
      </c>
      <c r="C2905" s="2" t="s">
        <v>515</v>
      </c>
      <c r="D2905" s="2" t="s">
        <v>146</v>
      </c>
      <c r="E2905" s="2" t="s">
        <v>288</v>
      </c>
      <c r="F2905" s="53">
        <v>0.0</v>
      </c>
      <c r="G2905" s="53">
        <v>0.0</v>
      </c>
      <c r="H2905" s="53">
        <v>0.0</v>
      </c>
      <c r="I2905" s="53">
        <v>0.019230769230769232</v>
      </c>
      <c r="J2905" s="53">
        <v>0.008293696932147213</v>
      </c>
      <c r="K2905" s="2" t="s">
        <v>3531</v>
      </c>
      <c r="L2905" s="53">
        <v>0.0</v>
      </c>
      <c r="M2905" s="2" t="s">
        <v>3369</v>
      </c>
      <c r="N2905" s="2" t="s">
        <v>3360</v>
      </c>
      <c r="O2905" s="55"/>
      <c r="AB2905" s="2" t="s">
        <v>164</v>
      </c>
      <c r="AC2905" s="2" t="s">
        <v>3361</v>
      </c>
      <c r="AD2905" s="2" t="s">
        <v>3362</v>
      </c>
      <c r="AE2905" s="2" t="s">
        <v>3363</v>
      </c>
      <c r="AF2905" s="93"/>
      <c r="AG2905" s="2" t="s">
        <v>3364</v>
      </c>
      <c r="AH2905" s="2" t="s">
        <v>3365</v>
      </c>
      <c r="AI2905" s="2">
        <v>0.0</v>
      </c>
      <c r="AJ2905" s="94">
        <v>6.87854088023081E-5</v>
      </c>
      <c r="AK2905" s="94">
        <v>3.6982248520710064E-4</v>
      </c>
      <c r="AL2905" s="79"/>
      <c r="AM2905" s="2" t="s">
        <v>6423</v>
      </c>
    </row>
    <row r="2906">
      <c r="A2906" s="54">
        <v>46213.0</v>
      </c>
      <c r="B2906" s="54">
        <v>46214.0</v>
      </c>
      <c r="C2906" s="2" t="s">
        <v>1189</v>
      </c>
      <c r="D2906" s="2" t="s">
        <v>146</v>
      </c>
      <c r="E2906" s="2" t="s">
        <v>288</v>
      </c>
      <c r="F2906" s="53">
        <v>0.125</v>
      </c>
      <c r="G2906" s="53">
        <v>0.08333333333333333</v>
      </c>
      <c r="H2906" s="53">
        <v>0.04</v>
      </c>
      <c r="I2906" s="53">
        <v>0.019230769230769232</v>
      </c>
      <c r="J2906" s="53">
        <v>0.03238662232937867</v>
      </c>
      <c r="K2906" s="2" t="s">
        <v>6377</v>
      </c>
      <c r="L2906" s="53">
        <v>0.0</v>
      </c>
      <c r="M2906" s="2" t="s">
        <v>3369</v>
      </c>
      <c r="N2906" s="2" t="s">
        <v>3360</v>
      </c>
      <c r="O2906" s="55"/>
      <c r="AB2906" s="2" t="s">
        <v>164</v>
      </c>
      <c r="AC2906" s="2" t="s">
        <v>3361</v>
      </c>
      <c r="AD2906" s="2" t="s">
        <v>3362</v>
      </c>
      <c r="AE2906" s="2" t="s">
        <v>3363</v>
      </c>
      <c r="AF2906" s="93"/>
      <c r="AG2906" s="101" t="s">
        <v>3364</v>
      </c>
      <c r="AH2906" s="101" t="s">
        <v>3365</v>
      </c>
      <c r="AI2906" s="2">
        <v>0.0</v>
      </c>
      <c r="AJ2906" s="94">
        <v>0.0010488933059058089</v>
      </c>
      <c r="AK2906" s="94">
        <v>3.6982248520710064E-4</v>
      </c>
      <c r="AL2906" s="79"/>
      <c r="AM2906" s="2" t="s">
        <v>6424</v>
      </c>
    </row>
    <row r="2907">
      <c r="A2907" s="54">
        <v>46214.0</v>
      </c>
      <c r="B2907" s="54">
        <v>46215.0</v>
      </c>
      <c r="C2907" s="2" t="s">
        <v>178</v>
      </c>
      <c r="D2907" s="2" t="s">
        <v>146</v>
      </c>
      <c r="E2907" s="2" t="s">
        <v>256</v>
      </c>
      <c r="F2907" s="53">
        <v>0.0</v>
      </c>
      <c r="G2907" s="53">
        <v>0.0</v>
      </c>
      <c r="H2907" s="53">
        <v>0.0</v>
      </c>
      <c r="I2907" s="53">
        <v>0.019230769230769232</v>
      </c>
      <c r="J2907" s="53">
        <v>0.02743985675077147</v>
      </c>
      <c r="K2907" s="2" t="s">
        <v>180</v>
      </c>
      <c r="L2907" s="53">
        <v>0.5</v>
      </c>
      <c r="M2907" s="2" t="s">
        <v>3369</v>
      </c>
      <c r="N2907" s="2" t="s">
        <v>3360</v>
      </c>
      <c r="O2907" s="55"/>
      <c r="AB2907" s="2" t="s">
        <v>164</v>
      </c>
      <c r="AC2907" s="2" t="s">
        <v>3361</v>
      </c>
      <c r="AD2907" s="2" t="s">
        <v>3362</v>
      </c>
      <c r="AE2907" s="2" t="s">
        <v>3363</v>
      </c>
      <c r="AF2907" s="93"/>
      <c r="AG2907" s="2" t="s">
        <v>3364</v>
      </c>
      <c r="AH2907" s="2" t="s">
        <v>3365</v>
      </c>
      <c r="AI2907" s="2">
        <v>0.0</v>
      </c>
      <c r="AJ2907" s="94">
        <v>7.529457385028587E-4</v>
      </c>
      <c r="AK2907" s="94">
        <v>3.6982248520710064E-4</v>
      </c>
      <c r="AL2907" s="79"/>
      <c r="AM2907" s="2" t="s">
        <v>6425</v>
      </c>
    </row>
    <row r="2908">
      <c r="A2908" s="54">
        <v>46214.0</v>
      </c>
      <c r="B2908" s="54">
        <v>46215.0</v>
      </c>
      <c r="C2908" s="2" t="s">
        <v>932</v>
      </c>
      <c r="D2908" s="2" t="s">
        <v>146</v>
      </c>
      <c r="E2908" s="2" t="s">
        <v>256</v>
      </c>
      <c r="F2908" s="53">
        <v>0.0</v>
      </c>
      <c r="G2908" s="53">
        <v>0.0</v>
      </c>
      <c r="H2908" s="53">
        <v>0.0</v>
      </c>
      <c r="I2908" s="53">
        <v>0.0</v>
      </c>
      <c r="J2908" s="53">
        <v>0.0017629387932716152</v>
      </c>
      <c r="K2908" s="2" t="s">
        <v>3531</v>
      </c>
      <c r="L2908" s="53">
        <v>0.0</v>
      </c>
      <c r="M2908" s="2" t="s">
        <v>3369</v>
      </c>
      <c r="N2908" s="2" t="s">
        <v>3360</v>
      </c>
      <c r="O2908" s="55"/>
      <c r="AB2908" s="2" t="s">
        <v>164</v>
      </c>
      <c r="AC2908" s="2" t="s">
        <v>3361</v>
      </c>
      <c r="AD2908" s="2" t="s">
        <v>3362</v>
      </c>
      <c r="AE2908" s="2" t="s">
        <v>3363</v>
      </c>
      <c r="AF2908" s="93"/>
      <c r="AG2908" s="2" t="s">
        <v>3364</v>
      </c>
      <c r="AH2908" s="2" t="s">
        <v>3365</v>
      </c>
      <c r="AI2908" s="2">
        <v>0.0</v>
      </c>
      <c r="AJ2908" s="94">
        <v>3.1079531888219787E-6</v>
      </c>
      <c r="AK2908" s="94">
        <v>0.0</v>
      </c>
      <c r="AL2908" s="79"/>
      <c r="AM2908" s="2" t="s">
        <v>6426</v>
      </c>
    </row>
    <row r="2909">
      <c r="A2909" s="54">
        <v>46214.0</v>
      </c>
      <c r="B2909" s="54">
        <v>46215.0</v>
      </c>
      <c r="C2909" s="2" t="s">
        <v>450</v>
      </c>
      <c r="D2909" s="2" t="s">
        <v>146</v>
      </c>
      <c r="E2909" s="2" t="s">
        <v>256</v>
      </c>
      <c r="F2909" s="53">
        <v>0.0</v>
      </c>
      <c r="G2909" s="53">
        <v>0.0</v>
      </c>
      <c r="H2909" s="53">
        <v>0.0</v>
      </c>
      <c r="I2909" s="53">
        <v>0.019230769230769232</v>
      </c>
      <c r="J2909" s="53">
        <v>0.005039433881999996</v>
      </c>
      <c r="K2909" s="2" t="s">
        <v>3531</v>
      </c>
      <c r="L2909" s="53">
        <v>0.0</v>
      </c>
      <c r="M2909" s="2" t="s">
        <v>3369</v>
      </c>
      <c r="N2909" s="2" t="s">
        <v>3360</v>
      </c>
      <c r="O2909" s="55"/>
      <c r="AB2909" s="2" t="s">
        <v>164</v>
      </c>
      <c r="AC2909" s="2" t="s">
        <v>3361</v>
      </c>
      <c r="AD2909" s="2" t="s">
        <v>3362</v>
      </c>
      <c r="AE2909" s="2" t="s">
        <v>3363</v>
      </c>
      <c r="AF2909" s="93"/>
      <c r="AG2909" s="2" t="s">
        <v>3364</v>
      </c>
      <c r="AH2909" s="2" t="s">
        <v>3365</v>
      </c>
      <c r="AI2909" s="2">
        <v>0.0</v>
      </c>
      <c r="AJ2909" s="94">
        <v>2.539589385104955E-5</v>
      </c>
      <c r="AK2909" s="94">
        <v>3.6982248520710064E-4</v>
      </c>
      <c r="AL2909" s="79"/>
      <c r="AM2909" s="2" t="s">
        <v>6427</v>
      </c>
    </row>
    <row r="2910">
      <c r="A2910" s="54">
        <v>46214.0</v>
      </c>
      <c r="B2910" s="54">
        <v>46215.0</v>
      </c>
      <c r="C2910" s="2" t="s">
        <v>515</v>
      </c>
      <c r="D2910" s="2" t="s">
        <v>146</v>
      </c>
      <c r="E2910" s="2" t="s">
        <v>256</v>
      </c>
      <c r="F2910" s="53">
        <v>0.0</v>
      </c>
      <c r="G2910" s="53">
        <v>0.08333333333333333</v>
      </c>
      <c r="H2910" s="53">
        <v>0.04</v>
      </c>
      <c r="I2910" s="53">
        <v>0.019230769230769232</v>
      </c>
      <c r="J2910" s="53">
        <v>0.02122524761531725</v>
      </c>
      <c r="K2910" s="2" t="s">
        <v>3531</v>
      </c>
      <c r="L2910" s="53">
        <v>0.0</v>
      </c>
      <c r="M2910" s="2" t="s">
        <v>3369</v>
      </c>
      <c r="N2910" s="2" t="s">
        <v>3360</v>
      </c>
      <c r="O2910" s="55"/>
      <c r="AB2910" s="2" t="s">
        <v>164</v>
      </c>
      <c r="AC2910" s="2" t="s">
        <v>3361</v>
      </c>
      <c r="AD2910" s="2" t="s">
        <v>3362</v>
      </c>
      <c r="AE2910" s="2" t="s">
        <v>3363</v>
      </c>
      <c r="AF2910" s="93"/>
      <c r="AG2910" s="2" t="s">
        <v>3364</v>
      </c>
      <c r="AH2910" s="2" t="s">
        <v>3365</v>
      </c>
      <c r="AI2910" s="2">
        <v>0.0</v>
      </c>
      <c r="AJ2910" s="94">
        <v>4.5051113633153066E-4</v>
      </c>
      <c r="AK2910" s="94">
        <v>3.6982248520710064E-4</v>
      </c>
      <c r="AL2910" s="79"/>
      <c r="AM2910" s="2" t="s">
        <v>6428</v>
      </c>
    </row>
    <row r="2911">
      <c r="A2911" s="54">
        <v>46214.0</v>
      </c>
      <c r="B2911" s="54">
        <v>46215.0</v>
      </c>
      <c r="C2911" s="2" t="s">
        <v>1189</v>
      </c>
      <c r="D2911" s="2" t="s">
        <v>146</v>
      </c>
      <c r="E2911" s="2" t="s">
        <v>256</v>
      </c>
      <c r="F2911" s="53">
        <v>0.0</v>
      </c>
      <c r="G2911" s="53">
        <v>0.0</v>
      </c>
      <c r="H2911" s="53">
        <v>0.0</v>
      </c>
      <c r="I2911" s="53">
        <v>0.0</v>
      </c>
      <c r="J2911" s="53">
        <v>0.007250925705918511</v>
      </c>
      <c r="K2911" s="2" t="s">
        <v>6377</v>
      </c>
      <c r="L2911" s="53">
        <v>0.0</v>
      </c>
      <c r="M2911" s="2" t="s">
        <v>3369</v>
      </c>
      <c r="N2911" s="2" t="s">
        <v>3360</v>
      </c>
      <c r="O2911" s="55"/>
      <c r="AB2911" s="2" t="s">
        <v>164</v>
      </c>
      <c r="AC2911" s="2" t="s">
        <v>3361</v>
      </c>
      <c r="AD2911" s="2" t="s">
        <v>3362</v>
      </c>
      <c r="AE2911" s="2" t="s">
        <v>3363</v>
      </c>
      <c r="AF2911" s="93"/>
      <c r="AG2911" s="101" t="s">
        <v>3364</v>
      </c>
      <c r="AH2911" s="101" t="s">
        <v>3365</v>
      </c>
      <c r="AI2911" s="2">
        <v>0.0</v>
      </c>
      <c r="AJ2911" s="94">
        <v>5.257592359274986E-5</v>
      </c>
      <c r="AK2911" s="94">
        <v>0.0</v>
      </c>
      <c r="AL2911" s="79"/>
      <c r="AM2911" s="2" t="s">
        <v>6429</v>
      </c>
    </row>
    <row r="2912">
      <c r="A2912" s="54">
        <v>46215.0</v>
      </c>
      <c r="B2912" s="54">
        <v>46216.0</v>
      </c>
      <c r="C2912" s="2" t="s">
        <v>178</v>
      </c>
      <c r="D2912" s="2" t="s">
        <v>146</v>
      </c>
      <c r="E2912" s="2" t="s">
        <v>180</v>
      </c>
      <c r="F2912" s="53">
        <v>0.25</v>
      </c>
      <c r="G2912" s="53">
        <v>0.25</v>
      </c>
      <c r="H2912" s="53">
        <v>0.12</v>
      </c>
      <c r="I2912" s="53">
        <v>0.057692307692307696</v>
      </c>
      <c r="J2912" s="53">
        <v>0.08608180355198435</v>
      </c>
      <c r="K2912" s="2" t="s">
        <v>180</v>
      </c>
      <c r="L2912" s="53">
        <v>0.5</v>
      </c>
      <c r="M2912" s="2" t="s">
        <v>3369</v>
      </c>
      <c r="N2912" s="2" t="s">
        <v>3360</v>
      </c>
      <c r="O2912" s="55"/>
      <c r="AB2912" s="2" t="s">
        <v>164</v>
      </c>
      <c r="AC2912" s="2" t="s">
        <v>3361</v>
      </c>
      <c r="AD2912" s="2" t="s">
        <v>3362</v>
      </c>
      <c r="AE2912" s="2" t="s">
        <v>3363</v>
      </c>
      <c r="AF2912" s="93"/>
      <c r="AG2912" s="2" t="s">
        <v>3364</v>
      </c>
      <c r="AH2912" s="2" t="s">
        <v>3365</v>
      </c>
      <c r="AI2912" s="2">
        <v>0.0</v>
      </c>
      <c r="AJ2912" s="94">
        <v>0.0074100769027624245</v>
      </c>
      <c r="AK2912" s="94">
        <v>0.003328402366863906</v>
      </c>
      <c r="AL2912" s="79"/>
      <c r="AM2912" s="2" t="s">
        <v>6430</v>
      </c>
    </row>
    <row r="2913">
      <c r="A2913" s="54">
        <v>46215.0</v>
      </c>
      <c r="B2913" s="54">
        <v>46216.0</v>
      </c>
      <c r="C2913" s="2" t="s">
        <v>932</v>
      </c>
      <c r="D2913" s="2" t="s">
        <v>146</v>
      </c>
      <c r="E2913" s="2" t="s">
        <v>180</v>
      </c>
      <c r="F2913" s="53">
        <v>0.0</v>
      </c>
      <c r="G2913" s="53">
        <v>0.0</v>
      </c>
      <c r="H2913" s="53">
        <v>0.0</v>
      </c>
      <c r="I2913" s="53">
        <v>0.0</v>
      </c>
      <c r="J2913" s="53">
        <v>0.0017494134321144937</v>
      </c>
      <c r="K2913" s="2" t="s">
        <v>3531</v>
      </c>
      <c r="L2913" s="53">
        <v>0.0</v>
      </c>
      <c r="M2913" s="2" t="s">
        <v>3369</v>
      </c>
      <c r="N2913" s="2" t="s">
        <v>3360</v>
      </c>
      <c r="O2913" s="55"/>
      <c r="AB2913" s="2" t="s">
        <v>164</v>
      </c>
      <c r="AC2913" s="2" t="s">
        <v>3361</v>
      </c>
      <c r="AD2913" s="2" t="s">
        <v>3362</v>
      </c>
      <c r="AE2913" s="2" t="s">
        <v>3363</v>
      </c>
      <c r="AF2913" s="93"/>
      <c r="AG2913" s="2" t="s">
        <v>3364</v>
      </c>
      <c r="AH2913" s="2" t="s">
        <v>3365</v>
      </c>
      <c r="AI2913" s="2">
        <v>0.0</v>
      </c>
      <c r="AJ2913" s="94">
        <v>3.0604473564626123E-6</v>
      </c>
      <c r="AK2913" s="94">
        <v>0.0</v>
      </c>
      <c r="AL2913" s="79"/>
      <c r="AM2913" s="2" t="s">
        <v>6431</v>
      </c>
    </row>
    <row r="2914">
      <c r="A2914" s="54">
        <v>46215.0</v>
      </c>
      <c r="B2914" s="54">
        <v>46216.0</v>
      </c>
      <c r="C2914" s="2" t="s">
        <v>450</v>
      </c>
      <c r="D2914" s="2" t="s">
        <v>146</v>
      </c>
      <c r="E2914" s="2" t="s">
        <v>180</v>
      </c>
      <c r="F2914" s="53">
        <v>0.0</v>
      </c>
      <c r="G2914" s="53">
        <v>0.0</v>
      </c>
      <c r="H2914" s="53">
        <v>0.0</v>
      </c>
      <c r="I2914" s="53">
        <v>0.0</v>
      </c>
      <c r="J2914" s="53">
        <v>0.0010204384196851153</v>
      </c>
      <c r="K2914" s="2" t="s">
        <v>3531</v>
      </c>
      <c r="L2914" s="53">
        <v>0.0</v>
      </c>
      <c r="M2914" s="2" t="s">
        <v>3369</v>
      </c>
      <c r="N2914" s="2" t="s">
        <v>3360</v>
      </c>
      <c r="O2914" s="55"/>
      <c r="AB2914" s="2" t="s">
        <v>164</v>
      </c>
      <c r="AC2914" s="2" t="s">
        <v>3361</v>
      </c>
      <c r="AD2914" s="2" t="s">
        <v>3362</v>
      </c>
      <c r="AE2914" s="2" t="s">
        <v>3363</v>
      </c>
      <c r="AF2914" s="93"/>
      <c r="AG2914" s="2" t="s">
        <v>3364</v>
      </c>
      <c r="AH2914" s="2" t="s">
        <v>3365</v>
      </c>
      <c r="AI2914" s="2">
        <v>0.0</v>
      </c>
      <c r="AJ2914" s="94">
        <v>1.0412945683694553E-6</v>
      </c>
      <c r="AK2914" s="94">
        <v>0.0</v>
      </c>
      <c r="AL2914" s="79"/>
      <c r="AM2914" s="2" t="s">
        <v>6432</v>
      </c>
    </row>
    <row r="2915">
      <c r="A2915" s="54">
        <v>46215.0</v>
      </c>
      <c r="B2915" s="54">
        <v>46216.0</v>
      </c>
      <c r="C2915" s="2" t="s">
        <v>515</v>
      </c>
      <c r="D2915" s="2" t="s">
        <v>146</v>
      </c>
      <c r="E2915" s="2" t="s">
        <v>180</v>
      </c>
      <c r="F2915" s="53">
        <v>0.0</v>
      </c>
      <c r="G2915" s="53">
        <v>0.0</v>
      </c>
      <c r="H2915" s="53">
        <v>0.0</v>
      </c>
      <c r="I2915" s="53">
        <v>0.0</v>
      </c>
      <c r="J2915" s="53">
        <v>0.003998346729243017</v>
      </c>
      <c r="K2915" s="2" t="s">
        <v>3531</v>
      </c>
      <c r="L2915" s="53">
        <v>0.0</v>
      </c>
      <c r="M2915" s="2" t="s">
        <v>3369</v>
      </c>
      <c r="N2915" s="2" t="s">
        <v>3360</v>
      </c>
      <c r="O2915" s="55"/>
      <c r="AB2915" s="2" t="s">
        <v>164</v>
      </c>
      <c r="AC2915" s="2" t="s">
        <v>3361</v>
      </c>
      <c r="AD2915" s="2" t="s">
        <v>3362</v>
      </c>
      <c r="AE2915" s="2" t="s">
        <v>3363</v>
      </c>
      <c r="AF2915" s="93"/>
      <c r="AG2915" s="2" t="s">
        <v>3364</v>
      </c>
      <c r="AH2915" s="2" t="s">
        <v>3365</v>
      </c>
      <c r="AI2915" s="2">
        <v>0.0</v>
      </c>
      <c r="AJ2915" s="94">
        <v>1.5986776567248334E-5</v>
      </c>
      <c r="AK2915" s="94">
        <v>0.0</v>
      </c>
      <c r="AL2915" s="79"/>
      <c r="AM2915" s="2" t="s">
        <v>6433</v>
      </c>
    </row>
    <row r="2916">
      <c r="A2916" s="54">
        <v>46215.0</v>
      </c>
      <c r="B2916" s="54">
        <v>46216.0</v>
      </c>
      <c r="C2916" s="2" t="s">
        <v>1189</v>
      </c>
      <c r="D2916" s="2" t="s">
        <v>146</v>
      </c>
      <c r="E2916" s="2" t="s">
        <v>180</v>
      </c>
      <c r="F2916" s="53">
        <v>0.0</v>
      </c>
      <c r="G2916" s="53">
        <v>0.0</v>
      </c>
      <c r="H2916" s="53">
        <v>0.0</v>
      </c>
      <c r="I2916" s="53">
        <v>0.0</v>
      </c>
      <c r="J2916" s="53">
        <v>0.0071952962142593</v>
      </c>
      <c r="K2916" s="2" t="s">
        <v>6377</v>
      </c>
      <c r="L2916" s="53">
        <v>0.0</v>
      </c>
      <c r="M2916" s="2" t="s">
        <v>3369</v>
      </c>
      <c r="N2916" s="2" t="s">
        <v>3360</v>
      </c>
      <c r="O2916" s="55"/>
      <c r="AB2916" s="2" t="s">
        <v>164</v>
      </c>
      <c r="AC2916" s="2" t="s">
        <v>3361</v>
      </c>
      <c r="AD2916" s="2" t="s">
        <v>3362</v>
      </c>
      <c r="AE2916" s="2" t="s">
        <v>3363</v>
      </c>
      <c r="AF2916" s="93"/>
      <c r="AG2916" s="101" t="s">
        <v>3364</v>
      </c>
      <c r="AH2916" s="101" t="s">
        <v>3365</v>
      </c>
      <c r="AI2916" s="2">
        <v>0.0</v>
      </c>
      <c r="AJ2916" s="94">
        <v>5.177228761093421E-5</v>
      </c>
      <c r="AK2916" s="94">
        <v>0.0</v>
      </c>
      <c r="AL2916" s="79"/>
      <c r="AM2916" s="2" t="s">
        <v>6434</v>
      </c>
    </row>
    <row r="2917">
      <c r="A2917" s="54">
        <v>46216.0</v>
      </c>
      <c r="B2917" s="54">
        <v>46217.0</v>
      </c>
      <c r="C2917" s="2" t="s">
        <v>178</v>
      </c>
      <c r="D2917" s="2" t="s">
        <v>146</v>
      </c>
      <c r="E2917" s="2" t="s">
        <v>208</v>
      </c>
      <c r="F2917" s="53">
        <v>0.125</v>
      </c>
      <c r="G2917" s="53">
        <v>0.08333333333333333</v>
      </c>
      <c r="H2917" s="53">
        <v>0.04</v>
      </c>
      <c r="I2917" s="53">
        <v>0.019230769230769232</v>
      </c>
      <c r="J2917" s="53">
        <v>0.04605107992341498</v>
      </c>
      <c r="K2917" s="2" t="s">
        <v>180</v>
      </c>
      <c r="L2917" s="53">
        <v>0.5</v>
      </c>
      <c r="M2917" s="2" t="s">
        <v>3369</v>
      </c>
      <c r="N2917" s="2" t="s">
        <v>3360</v>
      </c>
      <c r="O2917" s="55"/>
      <c r="AB2917" s="2" t="s">
        <v>164</v>
      </c>
      <c r="AC2917" s="2" t="s">
        <v>3361</v>
      </c>
      <c r="AD2917" s="2" t="s">
        <v>3362</v>
      </c>
      <c r="AE2917" s="2" t="s">
        <v>3363</v>
      </c>
      <c r="AF2917" s="93"/>
      <c r="AG2917" s="2" t="s">
        <v>3364</v>
      </c>
      <c r="AH2917" s="2" t="s">
        <v>3365</v>
      </c>
      <c r="AI2917" s="2">
        <v>0.0</v>
      </c>
      <c r="AJ2917" s="94">
        <v>0.002120701962112754</v>
      </c>
      <c r="AK2917" s="94">
        <v>3.6982248520710064E-4</v>
      </c>
      <c r="AL2917" s="79"/>
      <c r="AM2917" s="2" t="s">
        <v>6435</v>
      </c>
    </row>
    <row r="2918">
      <c r="A2918" s="54">
        <v>46216.0</v>
      </c>
      <c r="B2918" s="54">
        <v>46217.0</v>
      </c>
      <c r="C2918" s="2" t="s">
        <v>932</v>
      </c>
      <c r="D2918" s="2" t="s">
        <v>146</v>
      </c>
      <c r="E2918" s="2" t="s">
        <v>208</v>
      </c>
      <c r="F2918" s="53">
        <v>0.0</v>
      </c>
      <c r="G2918" s="53">
        <v>0.0</v>
      </c>
      <c r="H2918" s="53">
        <v>0.04</v>
      </c>
      <c r="I2918" s="53">
        <v>0.019230769230769232</v>
      </c>
      <c r="J2918" s="53">
        <v>0.014179604196548689</v>
      </c>
      <c r="K2918" s="2" t="s">
        <v>3531</v>
      </c>
      <c r="L2918" s="53">
        <v>0.0</v>
      </c>
      <c r="M2918" s="2" t="s">
        <v>3369</v>
      </c>
      <c r="N2918" s="2" t="s">
        <v>3360</v>
      </c>
      <c r="O2918" s="55"/>
      <c r="AB2918" s="2" t="s">
        <v>164</v>
      </c>
      <c r="AC2918" s="2" t="s">
        <v>3361</v>
      </c>
      <c r="AD2918" s="2" t="s">
        <v>3362</v>
      </c>
      <c r="AE2918" s="2" t="s">
        <v>3363</v>
      </c>
      <c r="AF2918" s="93"/>
      <c r="AG2918" s="2" t="s">
        <v>3364</v>
      </c>
      <c r="AH2918" s="2" t="s">
        <v>3365</v>
      </c>
      <c r="AI2918" s="2">
        <v>0.0</v>
      </c>
      <c r="AJ2918" s="94">
        <v>2.010611751707812E-4</v>
      </c>
      <c r="AK2918" s="94">
        <v>3.6982248520710064E-4</v>
      </c>
      <c r="AL2918" s="79"/>
      <c r="AM2918" s="2" t="s">
        <v>6436</v>
      </c>
    </row>
    <row r="2919">
      <c r="A2919" s="54">
        <v>46216.0</v>
      </c>
      <c r="B2919" s="54">
        <v>46217.0</v>
      </c>
      <c r="C2919" s="2" t="s">
        <v>450</v>
      </c>
      <c r="D2919" s="2" t="s">
        <v>146</v>
      </c>
      <c r="E2919" s="2" t="s">
        <v>208</v>
      </c>
      <c r="F2919" s="53">
        <v>0.0</v>
      </c>
      <c r="G2919" s="53">
        <v>0.0</v>
      </c>
      <c r="H2919" s="53">
        <v>0.0</v>
      </c>
      <c r="I2919" s="53">
        <v>0.0</v>
      </c>
      <c r="J2919" s="53">
        <v>0.001012609561293934</v>
      </c>
      <c r="K2919" s="2" t="s">
        <v>3531</v>
      </c>
      <c r="L2919" s="53">
        <v>0.0</v>
      </c>
      <c r="M2919" s="2" t="s">
        <v>3369</v>
      </c>
      <c r="N2919" s="2" t="s">
        <v>3360</v>
      </c>
      <c r="O2919" s="55"/>
      <c r="AB2919" s="2" t="s">
        <v>164</v>
      </c>
      <c r="AC2919" s="2" t="s">
        <v>3361</v>
      </c>
      <c r="AD2919" s="2" t="s">
        <v>3362</v>
      </c>
      <c r="AE2919" s="2" t="s">
        <v>3363</v>
      </c>
      <c r="AF2919" s="93"/>
      <c r="AG2919" s="2" t="s">
        <v>3364</v>
      </c>
      <c r="AH2919" s="2" t="s">
        <v>3365</v>
      </c>
      <c r="AI2919" s="2">
        <v>0.0</v>
      </c>
      <c r="AJ2919" s="94">
        <v>1.0253781236238932E-6</v>
      </c>
      <c r="AK2919" s="94">
        <v>0.0</v>
      </c>
      <c r="AL2919" s="79"/>
      <c r="AM2919" s="2" t="s">
        <v>6437</v>
      </c>
    </row>
    <row r="2920">
      <c r="A2920" s="54">
        <v>46216.0</v>
      </c>
      <c r="B2920" s="54">
        <v>46217.0</v>
      </c>
      <c r="C2920" s="2" t="s">
        <v>515</v>
      </c>
      <c r="D2920" s="2" t="s">
        <v>146</v>
      </c>
      <c r="E2920" s="2" t="s">
        <v>208</v>
      </c>
      <c r="F2920" s="53">
        <v>0.0</v>
      </c>
      <c r="G2920" s="53">
        <v>0.0</v>
      </c>
      <c r="H2920" s="53">
        <v>0.0</v>
      </c>
      <c r="I2920" s="53">
        <v>0.0</v>
      </c>
      <c r="J2920" s="53">
        <v>0.003967671198276881</v>
      </c>
      <c r="K2920" s="2" t="s">
        <v>3531</v>
      </c>
      <c r="L2920" s="53">
        <v>0.0</v>
      </c>
      <c r="M2920" s="2" t="s">
        <v>3369</v>
      </c>
      <c r="N2920" s="2" t="s">
        <v>3360</v>
      </c>
      <c r="O2920" s="55"/>
      <c r="AB2920" s="2" t="s">
        <v>164</v>
      </c>
      <c r="AC2920" s="2" t="s">
        <v>3361</v>
      </c>
      <c r="AD2920" s="2" t="s">
        <v>3362</v>
      </c>
      <c r="AE2920" s="2" t="s">
        <v>3363</v>
      </c>
      <c r="AF2920" s="93"/>
      <c r="AG2920" s="2" t="s">
        <v>3364</v>
      </c>
      <c r="AH2920" s="2" t="s">
        <v>3365</v>
      </c>
      <c r="AI2920" s="2">
        <v>0.0</v>
      </c>
      <c r="AJ2920" s="94">
        <v>1.57424147376359E-5</v>
      </c>
      <c r="AK2920" s="94">
        <v>0.0</v>
      </c>
      <c r="AL2920" s="79"/>
      <c r="AM2920" s="2" t="s">
        <v>6438</v>
      </c>
    </row>
    <row r="2921">
      <c r="A2921" s="54">
        <v>46216.0</v>
      </c>
      <c r="B2921" s="54">
        <v>46217.0</v>
      </c>
      <c r="C2921" s="2" t="s">
        <v>1189</v>
      </c>
      <c r="D2921" s="2" t="s">
        <v>146</v>
      </c>
      <c r="E2921" s="2" t="s">
        <v>208</v>
      </c>
      <c r="F2921" s="53">
        <v>0.0</v>
      </c>
      <c r="G2921" s="53">
        <v>0.0</v>
      </c>
      <c r="H2921" s="53">
        <v>0.0</v>
      </c>
      <c r="I2921" s="53">
        <v>0.0</v>
      </c>
      <c r="J2921" s="53">
        <v>0.007140093515049463</v>
      </c>
      <c r="K2921" s="2" t="s">
        <v>6377</v>
      </c>
      <c r="L2921" s="53">
        <v>0.0</v>
      </c>
      <c r="M2921" s="2" t="s">
        <v>3369</v>
      </c>
      <c r="N2921" s="2" t="s">
        <v>3360</v>
      </c>
      <c r="O2921" s="55"/>
      <c r="AB2921" s="2" t="s">
        <v>164</v>
      </c>
      <c r="AC2921" s="2" t="s">
        <v>3361</v>
      </c>
      <c r="AD2921" s="2" t="s">
        <v>3362</v>
      </c>
      <c r="AE2921" s="2" t="s">
        <v>3363</v>
      </c>
      <c r="AF2921" s="93"/>
      <c r="AG2921" s="101" t="s">
        <v>3364</v>
      </c>
      <c r="AH2921" s="101" t="s">
        <v>3365</v>
      </c>
      <c r="AI2921" s="2">
        <v>0.0</v>
      </c>
      <c r="AJ2921" s="94">
        <v>5.09809354036514E-5</v>
      </c>
      <c r="AK2921" s="94">
        <v>0.0</v>
      </c>
      <c r="AL2921" s="79"/>
      <c r="AM2921" s="2" t="s">
        <v>6439</v>
      </c>
    </row>
    <row r="2922">
      <c r="A2922" s="54">
        <v>46217.0</v>
      </c>
      <c r="B2922" s="54">
        <v>46218.0</v>
      </c>
      <c r="C2922" s="2" t="s">
        <v>178</v>
      </c>
      <c r="D2922" s="2" t="s">
        <v>146</v>
      </c>
      <c r="E2922" s="2" t="s">
        <v>303</v>
      </c>
      <c r="F2922" s="53">
        <v>0.125</v>
      </c>
      <c r="G2922" s="53">
        <v>0.08333333333333333</v>
      </c>
      <c r="H2922" s="53">
        <v>0.04</v>
      </c>
      <c r="I2922" s="53">
        <v>0.038461538461538464</v>
      </c>
      <c r="J2922" s="53">
        <v>0.057714074427577866</v>
      </c>
      <c r="K2922" s="2" t="s">
        <v>180</v>
      </c>
      <c r="L2922" s="53">
        <v>0.5</v>
      </c>
      <c r="M2922" s="2" t="s">
        <v>3369</v>
      </c>
      <c r="N2922" s="2" t="s">
        <v>3360</v>
      </c>
      <c r="O2922" s="55"/>
      <c r="AB2922" s="2" t="s">
        <v>164</v>
      </c>
      <c r="AC2922" s="2" t="s">
        <v>3361</v>
      </c>
      <c r="AD2922" s="2" t="s">
        <v>3362</v>
      </c>
      <c r="AE2922" s="2" t="s">
        <v>3363</v>
      </c>
      <c r="AF2922" s="93"/>
      <c r="AG2922" s="2" t="s">
        <v>3364</v>
      </c>
      <c r="AH2922" s="2" t="s">
        <v>3365</v>
      </c>
      <c r="AI2922" s="2">
        <v>0.0</v>
      </c>
      <c r="AJ2922" s="94">
        <v>0.0033309143870319975</v>
      </c>
      <c r="AK2922" s="94">
        <v>0.0014792899408284025</v>
      </c>
      <c r="AL2922" s="79"/>
      <c r="AM2922" s="2" t="s">
        <v>6440</v>
      </c>
    </row>
    <row r="2923">
      <c r="A2923" s="54">
        <v>46217.0</v>
      </c>
      <c r="B2923" s="54">
        <v>46218.0</v>
      </c>
      <c r="C2923" s="2" t="s">
        <v>932</v>
      </c>
      <c r="D2923" s="2" t="s">
        <v>146</v>
      </c>
      <c r="E2923" s="2" t="s">
        <v>303</v>
      </c>
      <c r="F2923" s="53">
        <v>0.0</v>
      </c>
      <c r="G2923" s="53">
        <v>0.0</v>
      </c>
      <c r="H2923" s="53">
        <v>0.0</v>
      </c>
      <c r="I2923" s="53">
        <v>0.0</v>
      </c>
      <c r="J2923" s="53">
        <v>0.001722673215584799</v>
      </c>
      <c r="K2923" s="2" t="s">
        <v>3531</v>
      </c>
      <c r="L2923" s="53">
        <v>0.0</v>
      </c>
      <c r="M2923" s="2" t="s">
        <v>3369</v>
      </c>
      <c r="N2923" s="2" t="s">
        <v>3360</v>
      </c>
      <c r="O2923" s="55"/>
      <c r="AB2923" s="2" t="s">
        <v>164</v>
      </c>
      <c r="AC2923" s="2" t="s">
        <v>3361</v>
      </c>
      <c r="AD2923" s="2" t="s">
        <v>3362</v>
      </c>
      <c r="AE2923" s="2" t="s">
        <v>3363</v>
      </c>
      <c r="AF2923" s="93"/>
      <c r="AG2923" s="2" t="s">
        <v>3364</v>
      </c>
      <c r="AH2923" s="2" t="s">
        <v>3365</v>
      </c>
      <c r="AI2923" s="2">
        <v>0.0</v>
      </c>
      <c r="AJ2923" s="94">
        <v>2.9676030076932712E-6</v>
      </c>
      <c r="AK2923" s="94">
        <v>0.0</v>
      </c>
      <c r="AL2923" s="79"/>
      <c r="AM2923" s="2" t="s">
        <v>6441</v>
      </c>
    </row>
    <row r="2924">
      <c r="A2924" s="54">
        <v>46217.0</v>
      </c>
      <c r="B2924" s="54">
        <v>46218.0</v>
      </c>
      <c r="C2924" s="2" t="s">
        <v>450</v>
      </c>
      <c r="D2924" s="2" t="s">
        <v>146</v>
      </c>
      <c r="E2924" s="2" t="s">
        <v>303</v>
      </c>
      <c r="F2924" s="53">
        <v>0.0</v>
      </c>
      <c r="G2924" s="53">
        <v>0.0</v>
      </c>
      <c r="H2924" s="53">
        <v>0.0</v>
      </c>
      <c r="I2924" s="53">
        <v>0.0</v>
      </c>
      <c r="J2924" s="53">
        <v>0.00100484076632503</v>
      </c>
      <c r="K2924" s="2" t="s">
        <v>3531</v>
      </c>
      <c r="L2924" s="53">
        <v>0.0</v>
      </c>
      <c r="M2924" s="2" t="s">
        <v>3369</v>
      </c>
      <c r="N2924" s="2" t="s">
        <v>3360</v>
      </c>
      <c r="O2924" s="55"/>
      <c r="AB2924" s="2" t="s">
        <v>164</v>
      </c>
      <c r="AC2924" s="2" t="s">
        <v>3361</v>
      </c>
      <c r="AD2924" s="2" t="s">
        <v>3362</v>
      </c>
      <c r="AE2924" s="2" t="s">
        <v>3363</v>
      </c>
      <c r="AF2924" s="93"/>
      <c r="AG2924" s="2" t="s">
        <v>3364</v>
      </c>
      <c r="AH2924" s="2" t="s">
        <v>3365</v>
      </c>
      <c r="AI2924" s="2">
        <v>0.0</v>
      </c>
      <c r="AJ2924" s="94">
        <v>1.0097049656686736E-6</v>
      </c>
      <c r="AK2924" s="94">
        <v>0.0</v>
      </c>
      <c r="AL2924" s="79"/>
      <c r="AM2924" s="2" t="s">
        <v>6442</v>
      </c>
    </row>
    <row r="2925">
      <c r="A2925" s="54">
        <v>46217.0</v>
      </c>
      <c r="B2925" s="54">
        <v>46218.0</v>
      </c>
      <c r="C2925" s="2" t="s">
        <v>515</v>
      </c>
      <c r="D2925" s="2" t="s">
        <v>146</v>
      </c>
      <c r="E2925" s="2" t="s">
        <v>303</v>
      </c>
      <c r="F2925" s="53">
        <v>0.0</v>
      </c>
      <c r="G2925" s="53">
        <v>0.0</v>
      </c>
      <c r="H2925" s="53">
        <v>0.0</v>
      </c>
      <c r="I2925" s="53">
        <v>0.0</v>
      </c>
      <c r="J2925" s="53">
        <v>0.003937231011632729</v>
      </c>
      <c r="K2925" s="2" t="s">
        <v>3531</v>
      </c>
      <c r="L2925" s="53">
        <v>0.0</v>
      </c>
      <c r="M2925" s="2" t="s">
        <v>3369</v>
      </c>
      <c r="N2925" s="2" t="s">
        <v>3360</v>
      </c>
      <c r="O2925" s="55"/>
      <c r="AB2925" s="2" t="s">
        <v>164</v>
      </c>
      <c r="AC2925" s="2" t="s">
        <v>3361</v>
      </c>
      <c r="AD2925" s="2" t="s">
        <v>3362</v>
      </c>
      <c r="AE2925" s="2" t="s">
        <v>3363</v>
      </c>
      <c r="AF2925" s="93"/>
      <c r="AG2925" s="2" t="s">
        <v>3364</v>
      </c>
      <c r="AH2925" s="2" t="s">
        <v>3365</v>
      </c>
      <c r="AI2925" s="2">
        <v>0.0</v>
      </c>
      <c r="AJ2925" s="94">
        <v>1.550178803896248E-5</v>
      </c>
      <c r="AK2925" s="94">
        <v>0.0</v>
      </c>
      <c r="AL2925" s="79"/>
      <c r="AM2925" s="2" t="s">
        <v>6443</v>
      </c>
    </row>
    <row r="2926">
      <c r="A2926" s="54">
        <v>46217.0</v>
      </c>
      <c r="B2926" s="54">
        <v>46218.0</v>
      </c>
      <c r="C2926" s="2" t="s">
        <v>1189</v>
      </c>
      <c r="D2926" s="2" t="s">
        <v>146</v>
      </c>
      <c r="E2926" s="2" t="s">
        <v>303</v>
      </c>
      <c r="F2926" s="53">
        <v>0.125</v>
      </c>
      <c r="G2926" s="53">
        <v>0.08333333333333333</v>
      </c>
      <c r="H2926" s="53">
        <v>0.04</v>
      </c>
      <c r="I2926" s="53">
        <v>0.019230769230769232</v>
      </c>
      <c r="J2926" s="53">
        <v>0.03355414106909561</v>
      </c>
      <c r="K2926" s="2" t="s">
        <v>6377</v>
      </c>
      <c r="L2926" s="53">
        <v>0.0</v>
      </c>
      <c r="M2926" s="2" t="s">
        <v>3369</v>
      </c>
      <c r="N2926" s="2" t="s">
        <v>3360</v>
      </c>
      <c r="O2926" s="55"/>
      <c r="AB2926" s="2" t="s">
        <v>164</v>
      </c>
      <c r="AC2926" s="2" t="s">
        <v>3361</v>
      </c>
      <c r="AD2926" s="2" t="s">
        <v>3362</v>
      </c>
      <c r="AE2926" s="2" t="s">
        <v>3363</v>
      </c>
      <c r="AF2926" s="93"/>
      <c r="AG2926" s="101" t="s">
        <v>3364</v>
      </c>
      <c r="AH2926" s="101" t="s">
        <v>3365</v>
      </c>
      <c r="AI2926" s="2">
        <v>0.0</v>
      </c>
      <c r="AJ2926" s="94">
        <v>0.0011258803828847685</v>
      </c>
      <c r="AK2926" s="94">
        <v>3.6982248520710064E-4</v>
      </c>
      <c r="AL2926" s="79"/>
      <c r="AM2926" s="2" t="s">
        <v>6444</v>
      </c>
    </row>
    <row r="2927">
      <c r="A2927" s="54">
        <v>46218.0</v>
      </c>
      <c r="B2927" s="54">
        <v>46219.0</v>
      </c>
      <c r="C2927" s="2" t="s">
        <v>178</v>
      </c>
      <c r="D2927" s="2" t="s">
        <v>146</v>
      </c>
      <c r="E2927" s="2" t="s">
        <v>148</v>
      </c>
      <c r="F2927" s="53">
        <v>0.0</v>
      </c>
      <c r="G2927" s="53">
        <v>0.0</v>
      </c>
      <c r="H2927" s="53">
        <v>0.04</v>
      </c>
      <c r="I2927" s="53">
        <v>0.019230769230769232</v>
      </c>
      <c r="J2927" s="53">
        <v>0.03436866588190588</v>
      </c>
      <c r="K2927" s="2" t="s">
        <v>180</v>
      </c>
      <c r="L2927" s="53">
        <v>0.5</v>
      </c>
      <c r="M2927" s="2" t="s">
        <v>3369</v>
      </c>
      <c r="N2927" s="2" t="s">
        <v>3360</v>
      </c>
      <c r="O2927" s="55"/>
      <c r="AB2927" s="2" t="s">
        <v>164</v>
      </c>
      <c r="AC2927" s="2" t="s">
        <v>3361</v>
      </c>
      <c r="AD2927" s="2" t="s">
        <v>3362</v>
      </c>
      <c r="AE2927" s="2" t="s">
        <v>3363</v>
      </c>
      <c r="AF2927" s="93"/>
      <c r="AG2927" s="2" t="s">
        <v>3364</v>
      </c>
      <c r="AH2927" s="2" t="s">
        <v>3365</v>
      </c>
      <c r="AI2927" s="2">
        <v>0.0</v>
      </c>
      <c r="AJ2927" s="94">
        <v>0.0011812051945020814</v>
      </c>
      <c r="AK2927" s="94">
        <v>3.6982248520710064E-4</v>
      </c>
      <c r="AL2927" s="79"/>
      <c r="AM2927" s="2" t="s">
        <v>6445</v>
      </c>
    </row>
    <row r="2928">
      <c r="A2928" s="54">
        <v>46218.0</v>
      </c>
      <c r="B2928" s="54">
        <v>46219.0</v>
      </c>
      <c r="C2928" s="2" t="s">
        <v>932</v>
      </c>
      <c r="D2928" s="2" t="s">
        <v>146</v>
      </c>
      <c r="E2928" s="2" t="s">
        <v>148</v>
      </c>
      <c r="F2928" s="53">
        <v>0.0</v>
      </c>
      <c r="G2928" s="53">
        <v>0.0</v>
      </c>
      <c r="H2928" s="53">
        <v>0.0</v>
      </c>
      <c r="I2928" s="53">
        <v>0.0</v>
      </c>
      <c r="J2928" s="53">
        <v>0.0017094567741034444</v>
      </c>
      <c r="K2928" s="2" t="s">
        <v>3531</v>
      </c>
      <c r="L2928" s="53">
        <v>0.0</v>
      </c>
      <c r="M2928" s="2" t="s">
        <v>3369</v>
      </c>
      <c r="N2928" s="2" t="s">
        <v>3360</v>
      </c>
      <c r="O2928" s="55"/>
      <c r="AB2928" s="2" t="s">
        <v>164</v>
      </c>
      <c r="AC2928" s="2" t="s">
        <v>3361</v>
      </c>
      <c r="AD2928" s="2" t="s">
        <v>3362</v>
      </c>
      <c r="AE2928" s="2" t="s">
        <v>3363</v>
      </c>
      <c r="AF2928" s="93"/>
      <c r="AG2928" s="2" t="s">
        <v>3364</v>
      </c>
      <c r="AH2928" s="2" t="s">
        <v>3365</v>
      </c>
      <c r="AI2928" s="2">
        <v>0.0</v>
      </c>
      <c r="AJ2928" s="94">
        <v>2.9222424625281545E-6</v>
      </c>
      <c r="AK2928" s="94">
        <v>0.0</v>
      </c>
      <c r="AL2928" s="79"/>
      <c r="AM2928" s="2" t="s">
        <v>6446</v>
      </c>
    </row>
    <row r="2929">
      <c r="A2929" s="54">
        <v>46218.0</v>
      </c>
      <c r="B2929" s="54">
        <v>46219.0</v>
      </c>
      <c r="C2929" s="2" t="s">
        <v>450</v>
      </c>
      <c r="D2929" s="2" t="s">
        <v>146</v>
      </c>
      <c r="E2929" s="2" t="s">
        <v>148</v>
      </c>
      <c r="F2929" s="53">
        <v>0.0</v>
      </c>
      <c r="G2929" s="53">
        <v>0.0</v>
      </c>
      <c r="H2929" s="53">
        <v>0.0</v>
      </c>
      <c r="I2929" s="53">
        <v>0.0</v>
      </c>
      <c r="J2929" s="53">
        <v>9.97131573968599E-4</v>
      </c>
      <c r="K2929" s="2" t="s">
        <v>3531</v>
      </c>
      <c r="L2929" s="53">
        <v>0.0</v>
      </c>
      <c r="M2929" s="2" t="s">
        <v>3369</v>
      </c>
      <c r="N2929" s="2" t="s">
        <v>3360</v>
      </c>
      <c r="O2929" s="55"/>
      <c r="AB2929" s="2" t="s">
        <v>164</v>
      </c>
      <c r="AC2929" s="2" t="s">
        <v>3361</v>
      </c>
      <c r="AD2929" s="2" t="s">
        <v>3362</v>
      </c>
      <c r="AE2929" s="2" t="s">
        <v>3363</v>
      </c>
      <c r="AF2929" s="93"/>
      <c r="AG2929" s="2" t="s">
        <v>3364</v>
      </c>
      <c r="AH2929" s="2" t="s">
        <v>3365</v>
      </c>
      <c r="AI2929" s="2">
        <v>0.0</v>
      </c>
      <c r="AJ2929" s="94">
        <v>9.942713758050957E-7</v>
      </c>
      <c r="AK2929" s="94">
        <v>0.0</v>
      </c>
      <c r="AL2929" s="79"/>
      <c r="AM2929" s="2" t="s">
        <v>6447</v>
      </c>
    </row>
    <row r="2930">
      <c r="A2930" s="54">
        <v>46218.0</v>
      </c>
      <c r="B2930" s="54">
        <v>46219.0</v>
      </c>
      <c r="C2930" s="2" t="s">
        <v>515</v>
      </c>
      <c r="D2930" s="2" t="s">
        <v>146</v>
      </c>
      <c r="E2930" s="2" t="s">
        <v>148</v>
      </c>
      <c r="F2930" s="53">
        <v>0.0</v>
      </c>
      <c r="G2930" s="53">
        <v>0.0</v>
      </c>
      <c r="H2930" s="53">
        <v>0.0</v>
      </c>
      <c r="I2930" s="53">
        <v>0.019230769230769232</v>
      </c>
      <c r="J2930" s="53">
        <v>0.011164941950325205</v>
      </c>
      <c r="K2930" s="2" t="s">
        <v>3531</v>
      </c>
      <c r="L2930" s="53">
        <v>0.0</v>
      </c>
      <c r="M2930" s="2" t="s">
        <v>3369</v>
      </c>
      <c r="N2930" s="2" t="s">
        <v>3360</v>
      </c>
      <c r="O2930" s="55"/>
      <c r="AB2930" s="2" t="s">
        <v>164</v>
      </c>
      <c r="AC2930" s="2" t="s">
        <v>3361</v>
      </c>
      <c r="AD2930" s="2" t="s">
        <v>3362</v>
      </c>
      <c r="AE2930" s="2" t="s">
        <v>3363</v>
      </c>
      <c r="AF2930" s="93"/>
      <c r="AG2930" s="2" t="s">
        <v>3364</v>
      </c>
      <c r="AH2930" s="2" t="s">
        <v>3365</v>
      </c>
      <c r="AI2930" s="2">
        <v>0.0</v>
      </c>
      <c r="AJ2930" s="94">
        <v>1.246559287541316E-4</v>
      </c>
      <c r="AK2930" s="94">
        <v>3.6982248520710064E-4</v>
      </c>
      <c r="AL2930" s="79"/>
      <c r="AM2930" s="2" t="s">
        <v>6448</v>
      </c>
    </row>
    <row r="2931">
      <c r="A2931" s="54">
        <v>46218.0</v>
      </c>
      <c r="B2931" s="54">
        <v>46219.0</v>
      </c>
      <c r="C2931" s="2" t="s">
        <v>1189</v>
      </c>
      <c r="D2931" s="2" t="s">
        <v>146</v>
      </c>
      <c r="E2931" s="2" t="s">
        <v>148</v>
      </c>
      <c r="F2931" s="53">
        <v>0.0</v>
      </c>
      <c r="G2931" s="53">
        <v>0.0</v>
      </c>
      <c r="H2931" s="53">
        <v>0.0</v>
      </c>
      <c r="I2931" s="53">
        <v>0.0</v>
      </c>
      <c r="J2931" s="53">
        <v>0.007030955421600667</v>
      </c>
      <c r="K2931" s="2" t="s">
        <v>6377</v>
      </c>
      <c r="L2931" s="53">
        <v>0.0</v>
      </c>
      <c r="M2931" s="2" t="s">
        <v>3369</v>
      </c>
      <c r="N2931" s="2" t="s">
        <v>3360</v>
      </c>
      <c r="O2931" s="55"/>
      <c r="AB2931" s="2" t="s">
        <v>164</v>
      </c>
      <c r="AC2931" s="2" t="s">
        <v>3361</v>
      </c>
      <c r="AD2931" s="2" t="s">
        <v>3362</v>
      </c>
      <c r="AE2931" s="2" t="s">
        <v>3363</v>
      </c>
      <c r="AF2931" s="93"/>
      <c r="AG2931" s="101" t="s">
        <v>3364</v>
      </c>
      <c r="AH2931" s="101" t="s">
        <v>3365</v>
      </c>
      <c r="AI2931" s="2">
        <v>0.0</v>
      </c>
      <c r="AJ2931" s="94">
        <v>4.943433414053581E-5</v>
      </c>
      <c r="AK2931" s="94">
        <v>0.0</v>
      </c>
      <c r="AL2931" s="79"/>
      <c r="AM2931" s="2" t="s">
        <v>6449</v>
      </c>
    </row>
    <row r="2932">
      <c r="A2932" s="54">
        <v>46219.0</v>
      </c>
      <c r="B2932" s="54">
        <v>46220.0</v>
      </c>
      <c r="C2932" s="2" t="s">
        <v>178</v>
      </c>
      <c r="D2932" s="2" t="s">
        <v>146</v>
      </c>
      <c r="E2932" s="2" t="s">
        <v>196</v>
      </c>
      <c r="F2932" s="53">
        <v>0.0</v>
      </c>
      <c r="G2932" s="53">
        <v>0.0</v>
      </c>
      <c r="H2932" s="53">
        <v>0.04</v>
      </c>
      <c r="I2932" s="53">
        <v>0.057692307692307696</v>
      </c>
      <c r="J2932" s="53">
        <v>0.04704858655266822</v>
      </c>
      <c r="K2932" s="2" t="s">
        <v>180</v>
      </c>
      <c r="L2932" s="53">
        <v>0.5</v>
      </c>
      <c r="M2932" s="2" t="s">
        <v>3369</v>
      </c>
      <c r="N2932" s="2" t="s">
        <v>3360</v>
      </c>
      <c r="O2932" s="55"/>
      <c r="AB2932" s="2" t="s">
        <v>164</v>
      </c>
      <c r="AC2932" s="2" t="s">
        <v>3361</v>
      </c>
      <c r="AD2932" s="2" t="s">
        <v>3362</v>
      </c>
      <c r="AE2932" s="2" t="s">
        <v>3363</v>
      </c>
      <c r="AF2932" s="93"/>
      <c r="AG2932" s="2" t="s">
        <v>3364</v>
      </c>
      <c r="AH2932" s="2" t="s">
        <v>3365</v>
      </c>
      <c r="AI2932" s="2">
        <v>0.0</v>
      </c>
      <c r="AJ2932" s="94">
        <v>0.002213569496603913</v>
      </c>
      <c r="AK2932" s="94">
        <v>0.003328402366863906</v>
      </c>
      <c r="AL2932" s="79"/>
      <c r="AM2932" s="2" t="s">
        <v>6450</v>
      </c>
    </row>
    <row r="2933">
      <c r="A2933" s="54">
        <v>46219.0</v>
      </c>
      <c r="B2933" s="54">
        <v>46220.0</v>
      </c>
      <c r="C2933" s="2" t="s">
        <v>932</v>
      </c>
      <c r="D2933" s="2" t="s">
        <v>146</v>
      </c>
      <c r="E2933" s="2" t="s">
        <v>196</v>
      </c>
      <c r="F2933" s="53">
        <v>0.0</v>
      </c>
      <c r="G2933" s="53">
        <v>0.0</v>
      </c>
      <c r="H2933" s="53">
        <v>0.0</v>
      </c>
      <c r="I2933" s="53">
        <v>0.0</v>
      </c>
      <c r="J2933" s="53">
        <v>0.0016963417298713475</v>
      </c>
      <c r="K2933" s="2" t="s">
        <v>3531</v>
      </c>
      <c r="L2933" s="53">
        <v>0.0</v>
      </c>
      <c r="M2933" s="2" t="s">
        <v>3369</v>
      </c>
      <c r="N2933" s="2" t="s">
        <v>3360</v>
      </c>
      <c r="O2933" s="55"/>
      <c r="AB2933" s="2" t="s">
        <v>164</v>
      </c>
      <c r="AC2933" s="2" t="s">
        <v>3361</v>
      </c>
      <c r="AD2933" s="2" t="s">
        <v>3362</v>
      </c>
      <c r="AE2933" s="2" t="s">
        <v>3363</v>
      </c>
      <c r="AF2933" s="93"/>
      <c r="AG2933" s="2" t="s">
        <v>3364</v>
      </c>
      <c r="AH2933" s="2" t="s">
        <v>3365</v>
      </c>
      <c r="AI2933" s="2">
        <v>0.0</v>
      </c>
      <c r="AJ2933" s="94">
        <v>2.8775752645029155E-6</v>
      </c>
      <c r="AK2933" s="94">
        <v>0.0</v>
      </c>
      <c r="AL2933" s="79"/>
      <c r="AM2933" s="2" t="s">
        <v>6451</v>
      </c>
    </row>
    <row r="2934">
      <c r="A2934" s="54">
        <v>46219.0</v>
      </c>
      <c r="B2934" s="54">
        <v>46220.0</v>
      </c>
      <c r="C2934" s="2" t="s">
        <v>450</v>
      </c>
      <c r="D2934" s="2" t="s">
        <v>146</v>
      </c>
      <c r="E2934" s="2" t="s">
        <v>196</v>
      </c>
      <c r="F2934" s="53">
        <v>0.0</v>
      </c>
      <c r="G2934" s="53">
        <v>0.0</v>
      </c>
      <c r="H2934" s="53">
        <v>0.0</v>
      </c>
      <c r="I2934" s="53">
        <v>0.019230769230769232</v>
      </c>
      <c r="J2934" s="53">
        <v>0.004222516264080345</v>
      </c>
      <c r="K2934" s="2" t="s">
        <v>3531</v>
      </c>
      <c r="L2934" s="53">
        <v>0.0</v>
      </c>
      <c r="M2934" s="2" t="s">
        <v>3369</v>
      </c>
      <c r="N2934" s="2" t="s">
        <v>3360</v>
      </c>
      <c r="O2934" s="55"/>
      <c r="AB2934" s="2" t="s">
        <v>164</v>
      </c>
      <c r="AC2934" s="2" t="s">
        <v>3361</v>
      </c>
      <c r="AD2934" s="2" t="s">
        <v>3362</v>
      </c>
      <c r="AE2934" s="2" t="s">
        <v>3363</v>
      </c>
      <c r="AF2934" s="93"/>
      <c r="AG2934" s="2" t="s">
        <v>3364</v>
      </c>
      <c r="AH2934" s="2" t="s">
        <v>3365</v>
      </c>
      <c r="AI2934" s="2">
        <v>0.0</v>
      </c>
      <c r="AJ2934" s="94">
        <v>1.7829643600423035E-5</v>
      </c>
      <c r="AK2934" s="94">
        <v>3.6982248520710064E-4</v>
      </c>
      <c r="AL2934" s="79"/>
      <c r="AM2934" s="2" t="s">
        <v>6452</v>
      </c>
    </row>
    <row r="2935">
      <c r="A2935" s="54">
        <v>46219.0</v>
      </c>
      <c r="B2935" s="54">
        <v>46220.0</v>
      </c>
      <c r="C2935" s="2" t="s">
        <v>515</v>
      </c>
      <c r="D2935" s="2" t="s">
        <v>146</v>
      </c>
      <c r="E2935" s="2" t="s">
        <v>196</v>
      </c>
      <c r="F2935" s="53">
        <v>0.0</v>
      </c>
      <c r="G2935" s="53">
        <v>0.0</v>
      </c>
      <c r="H2935" s="53">
        <v>0.0</v>
      </c>
      <c r="I2935" s="53">
        <v>0.0</v>
      </c>
      <c r="J2935" s="53">
        <v>0.0038770494628657037</v>
      </c>
      <c r="K2935" s="2" t="s">
        <v>3531</v>
      </c>
      <c r="L2935" s="53">
        <v>0.0</v>
      </c>
      <c r="M2935" s="2" t="s">
        <v>3369</v>
      </c>
      <c r="N2935" s="2" t="s">
        <v>3360</v>
      </c>
      <c r="O2935" s="55"/>
      <c r="AB2935" s="2" t="s">
        <v>164</v>
      </c>
      <c r="AC2935" s="2" t="s">
        <v>3361</v>
      </c>
      <c r="AD2935" s="2" t="s">
        <v>3362</v>
      </c>
      <c r="AE2935" s="2" t="s">
        <v>3363</v>
      </c>
      <c r="AF2935" s="93"/>
      <c r="AG2935" s="2" t="s">
        <v>3364</v>
      </c>
      <c r="AH2935" s="2" t="s">
        <v>3365</v>
      </c>
      <c r="AI2935" s="2">
        <v>0.0</v>
      </c>
      <c r="AJ2935" s="94">
        <v>1.5031512537507241E-5</v>
      </c>
      <c r="AK2935" s="94">
        <v>0.0</v>
      </c>
      <c r="AL2935" s="79"/>
      <c r="AM2935" s="2" t="s">
        <v>6453</v>
      </c>
    </row>
    <row r="2936">
      <c r="A2936" s="54">
        <v>46219.0</v>
      </c>
      <c r="B2936" s="54">
        <v>46220.0</v>
      </c>
      <c r="C2936" s="2" t="s">
        <v>1189</v>
      </c>
      <c r="D2936" s="2" t="s">
        <v>146</v>
      </c>
      <c r="E2936" s="2" t="s">
        <v>196</v>
      </c>
      <c r="F2936" s="53">
        <v>0.0</v>
      </c>
      <c r="G2936" s="53">
        <v>0.0</v>
      </c>
      <c r="H2936" s="53">
        <v>0.0</v>
      </c>
      <c r="I2936" s="53">
        <v>0.0</v>
      </c>
      <c r="J2936" s="53">
        <v>0.0069770135537832985</v>
      </c>
      <c r="K2936" s="2" t="s">
        <v>6377</v>
      </c>
      <c r="L2936" s="53">
        <v>0.0</v>
      </c>
      <c r="M2936" s="2" t="s">
        <v>3369</v>
      </c>
      <c r="N2936" s="2" t="s">
        <v>3360</v>
      </c>
      <c r="O2936" s="55"/>
      <c r="AB2936" s="2" t="s">
        <v>164</v>
      </c>
      <c r="AC2936" s="2" t="s">
        <v>3361</v>
      </c>
      <c r="AD2936" s="2" t="s">
        <v>3362</v>
      </c>
      <c r="AE2936" s="2" t="s">
        <v>3363</v>
      </c>
      <c r="AF2936" s="93"/>
      <c r="AG2936" s="101" t="s">
        <v>3364</v>
      </c>
      <c r="AH2936" s="101" t="s">
        <v>3365</v>
      </c>
      <c r="AI2936" s="2">
        <v>0.0</v>
      </c>
      <c r="AJ2936" s="94">
        <v>4.867871812967585E-5</v>
      </c>
      <c r="AK2936" s="94">
        <v>0.0</v>
      </c>
      <c r="AL2936" s="79"/>
      <c r="AM2936" s="2" t="s">
        <v>6454</v>
      </c>
    </row>
    <row r="2937">
      <c r="A2937" s="54">
        <v>46220.0</v>
      </c>
      <c r="B2937" s="54">
        <v>46221.0</v>
      </c>
      <c r="C2937" s="2" t="s">
        <v>178</v>
      </c>
      <c r="D2937" s="2" t="s">
        <v>146</v>
      </c>
      <c r="E2937" s="2" t="s">
        <v>288</v>
      </c>
      <c r="F2937" s="53">
        <v>0.0</v>
      </c>
      <c r="G2937" s="53">
        <v>0.08333333333333333</v>
      </c>
      <c r="H2937" s="53">
        <v>0.08</v>
      </c>
      <c r="I2937" s="53">
        <v>0.057692307692307696</v>
      </c>
      <c r="J2937" s="53">
        <v>0.04895081454549765</v>
      </c>
      <c r="K2937" s="2" t="s">
        <v>180</v>
      </c>
      <c r="L2937" s="53">
        <v>0.5</v>
      </c>
      <c r="M2937" s="2" t="s">
        <v>3369</v>
      </c>
      <c r="N2937" s="2" t="s">
        <v>3360</v>
      </c>
      <c r="O2937" s="55"/>
      <c r="AB2937" s="2" t="s">
        <v>164</v>
      </c>
      <c r="AC2937" s="2" t="s">
        <v>3361</v>
      </c>
      <c r="AD2937" s="2" t="s">
        <v>3362</v>
      </c>
      <c r="AE2937" s="2" t="s">
        <v>3363</v>
      </c>
      <c r="AF2937" s="93"/>
      <c r="AG2937" s="2" t="s">
        <v>3364</v>
      </c>
      <c r="AH2937" s="2" t="s">
        <v>3365</v>
      </c>
      <c r="AI2937" s="2">
        <v>0.0</v>
      </c>
      <c r="AJ2937" s="94">
        <v>0.0023961822446677042</v>
      </c>
      <c r="AK2937" s="94">
        <v>0.003328402366863906</v>
      </c>
      <c r="AL2937" s="79"/>
      <c r="AM2937" s="2" t="s">
        <v>6455</v>
      </c>
    </row>
    <row r="2938">
      <c r="A2938" s="54">
        <v>46220.0</v>
      </c>
      <c r="B2938" s="54">
        <v>46221.0</v>
      </c>
      <c r="C2938" s="2" t="s">
        <v>932</v>
      </c>
      <c r="D2938" s="2" t="s">
        <v>146</v>
      </c>
      <c r="E2938" s="2" t="s">
        <v>288</v>
      </c>
      <c r="F2938" s="53">
        <v>0.0</v>
      </c>
      <c r="G2938" s="53">
        <v>0.0</v>
      </c>
      <c r="H2938" s="53">
        <v>0.0</v>
      </c>
      <c r="I2938" s="53">
        <v>0.0</v>
      </c>
      <c r="J2938" s="53">
        <v>0.001683327304963363</v>
      </c>
      <c r="K2938" s="2" t="s">
        <v>3531</v>
      </c>
      <c r="L2938" s="53">
        <v>0.0</v>
      </c>
      <c r="M2938" s="2" t="s">
        <v>3369</v>
      </c>
      <c r="N2938" s="2" t="s">
        <v>3360</v>
      </c>
      <c r="O2938" s="55"/>
      <c r="AB2938" s="2" t="s">
        <v>164</v>
      </c>
      <c r="AC2938" s="2" t="s">
        <v>3361</v>
      </c>
      <c r="AD2938" s="2" t="s">
        <v>3362</v>
      </c>
      <c r="AE2938" s="2" t="s">
        <v>3363</v>
      </c>
      <c r="AF2938" s="93"/>
      <c r="AG2938" s="2" t="s">
        <v>3364</v>
      </c>
      <c r="AH2938" s="2" t="s">
        <v>3365</v>
      </c>
      <c r="AI2938" s="2">
        <v>0.0</v>
      </c>
      <c r="AJ2938" s="94">
        <v>2.833590815635219E-6</v>
      </c>
      <c r="AK2938" s="94">
        <v>0.0</v>
      </c>
      <c r="AL2938" s="79"/>
      <c r="AM2938" s="2" t="s">
        <v>6456</v>
      </c>
    </row>
    <row r="2939">
      <c r="A2939" s="54">
        <v>46220.0</v>
      </c>
      <c r="B2939" s="54">
        <v>46221.0</v>
      </c>
      <c r="C2939" s="2" t="s">
        <v>450</v>
      </c>
      <c r="D2939" s="2" t="s">
        <v>146</v>
      </c>
      <c r="E2939" s="2" t="s">
        <v>288</v>
      </c>
      <c r="F2939" s="53">
        <v>0.0</v>
      </c>
      <c r="G2939" s="53">
        <v>0.0</v>
      </c>
      <c r="H2939" s="53">
        <v>0.0</v>
      </c>
      <c r="I2939" s="53">
        <v>0.0</v>
      </c>
      <c r="J2939" s="53">
        <v>9.8189017150361E-4</v>
      </c>
      <c r="K2939" s="2" t="s">
        <v>3531</v>
      </c>
      <c r="L2939" s="53">
        <v>0.0</v>
      </c>
      <c r="M2939" s="2" t="s">
        <v>3369</v>
      </c>
      <c r="N2939" s="2" t="s">
        <v>3360</v>
      </c>
      <c r="O2939" s="55"/>
      <c r="AB2939" s="2" t="s">
        <v>164</v>
      </c>
      <c r="AC2939" s="2" t="s">
        <v>3361</v>
      </c>
      <c r="AD2939" s="2" t="s">
        <v>3362</v>
      </c>
      <c r="AE2939" s="2" t="s">
        <v>3363</v>
      </c>
      <c r="AF2939" s="93"/>
      <c r="AG2939" s="2" t="s">
        <v>3364</v>
      </c>
      <c r="AH2939" s="2" t="s">
        <v>3365</v>
      </c>
      <c r="AI2939" s="2">
        <v>0.0</v>
      </c>
      <c r="AJ2939" s="94">
        <v>9.641083088953887E-7</v>
      </c>
      <c r="AK2939" s="94">
        <v>0.0</v>
      </c>
      <c r="AL2939" s="79"/>
      <c r="AM2939" s="2" t="s">
        <v>6457</v>
      </c>
    </row>
    <row r="2940">
      <c r="A2940" s="54">
        <v>46220.0</v>
      </c>
      <c r="B2940" s="54">
        <v>46221.0</v>
      </c>
      <c r="C2940" s="2" t="s">
        <v>515</v>
      </c>
      <c r="D2940" s="2" t="s">
        <v>146</v>
      </c>
      <c r="E2940" s="2" t="s">
        <v>288</v>
      </c>
      <c r="F2940" s="53">
        <v>0.0</v>
      </c>
      <c r="G2940" s="53">
        <v>0.0</v>
      </c>
      <c r="H2940" s="53">
        <v>0.0</v>
      </c>
      <c r="I2940" s="53">
        <v>0.019230769230769232</v>
      </c>
      <c r="J2940" s="53">
        <v>0.0078584106071743</v>
      </c>
      <c r="K2940" s="2" t="s">
        <v>3531</v>
      </c>
      <c r="L2940" s="53">
        <v>0.0</v>
      </c>
      <c r="M2940" s="2" t="s">
        <v>3369</v>
      </c>
      <c r="N2940" s="2" t="s">
        <v>3360</v>
      </c>
      <c r="O2940" s="55"/>
      <c r="AB2940" s="2" t="s">
        <v>164</v>
      </c>
      <c r="AC2940" s="2" t="s">
        <v>3361</v>
      </c>
      <c r="AD2940" s="2" t="s">
        <v>3362</v>
      </c>
      <c r="AE2940" s="2" t="s">
        <v>3363</v>
      </c>
      <c r="AF2940" s="93"/>
      <c r="AG2940" s="2" t="s">
        <v>3364</v>
      </c>
      <c r="AH2940" s="2" t="s">
        <v>3365</v>
      </c>
      <c r="AI2940" s="2">
        <v>0.0</v>
      </c>
      <c r="AJ2940" s="94">
        <v>6.175461727094956E-5</v>
      </c>
      <c r="AK2940" s="94">
        <v>3.6982248520710064E-4</v>
      </c>
      <c r="AL2940" s="79"/>
      <c r="AM2940" s="2" t="s">
        <v>6458</v>
      </c>
    </row>
    <row r="2941">
      <c r="A2941" s="54">
        <v>46220.0</v>
      </c>
      <c r="B2941" s="54">
        <v>46221.0</v>
      </c>
      <c r="C2941" s="2" t="s">
        <v>1189</v>
      </c>
      <c r="D2941" s="2" t="s">
        <v>146</v>
      </c>
      <c r="E2941" s="2" t="s">
        <v>288</v>
      </c>
      <c r="F2941" s="53">
        <v>0.125</v>
      </c>
      <c r="G2941" s="53">
        <v>0.08333333333333333</v>
      </c>
      <c r="H2941" s="53">
        <v>0.04</v>
      </c>
      <c r="I2941" s="53">
        <v>0.019230769230769232</v>
      </c>
      <c r="J2941" s="53">
        <v>0.03068684309613979</v>
      </c>
      <c r="K2941" s="2" t="s">
        <v>6377</v>
      </c>
      <c r="L2941" s="53">
        <v>0.0</v>
      </c>
      <c r="M2941" s="2" t="s">
        <v>3369</v>
      </c>
      <c r="N2941" s="2" t="s">
        <v>3360</v>
      </c>
      <c r="O2941" s="55"/>
      <c r="AB2941" s="2" t="s">
        <v>164</v>
      </c>
      <c r="AC2941" s="2" t="s">
        <v>3361</v>
      </c>
      <c r="AD2941" s="2" t="s">
        <v>3362</v>
      </c>
      <c r="AE2941" s="2" t="s">
        <v>3363</v>
      </c>
      <c r="AF2941" s="93"/>
      <c r="AG2941" s="101" t="s">
        <v>3364</v>
      </c>
      <c r="AH2941" s="101" t="s">
        <v>3365</v>
      </c>
      <c r="AI2941" s="2">
        <v>0.0</v>
      </c>
      <c r="AJ2941" s="94">
        <v>9.416823392071022E-4</v>
      </c>
      <c r="AK2941" s="94">
        <v>3.6982248520710064E-4</v>
      </c>
      <c r="AL2941" s="79"/>
      <c r="AM2941" s="2" t="s">
        <v>6459</v>
      </c>
    </row>
    <row r="2942">
      <c r="A2942" s="54">
        <v>46221.0</v>
      </c>
      <c r="B2942" s="54">
        <v>46222.0</v>
      </c>
      <c r="C2942" s="2" t="s">
        <v>178</v>
      </c>
      <c r="D2942" s="2" t="s">
        <v>146</v>
      </c>
      <c r="E2942" s="2" t="s">
        <v>256</v>
      </c>
      <c r="F2942" s="53">
        <v>0.0</v>
      </c>
      <c r="G2942" s="53">
        <v>0.0</v>
      </c>
      <c r="H2942" s="53">
        <v>0.0</v>
      </c>
      <c r="I2942" s="53">
        <v>0.019230769230769232</v>
      </c>
      <c r="J2942" s="53">
        <v>0.02599970352350203</v>
      </c>
      <c r="K2942" s="2" t="s">
        <v>180</v>
      </c>
      <c r="L2942" s="53">
        <v>0.5</v>
      </c>
      <c r="M2942" s="2" t="s">
        <v>3369</v>
      </c>
      <c r="N2942" s="2" t="s">
        <v>3360</v>
      </c>
      <c r="O2942" s="55"/>
      <c r="AB2942" s="2" t="s">
        <v>164</v>
      </c>
      <c r="AC2942" s="2" t="s">
        <v>3361</v>
      </c>
      <c r="AD2942" s="2" t="s">
        <v>3362</v>
      </c>
      <c r="AE2942" s="2" t="s">
        <v>3363</v>
      </c>
      <c r="AF2942" s="93"/>
      <c r="AG2942" s="2" t="s">
        <v>3364</v>
      </c>
      <c r="AH2942" s="2" t="s">
        <v>3365</v>
      </c>
      <c r="AI2942" s="2">
        <v>0.0</v>
      </c>
      <c r="AJ2942" s="94">
        <v>6.759845833100038E-4</v>
      </c>
      <c r="AK2942" s="94">
        <v>3.6982248520710064E-4</v>
      </c>
      <c r="AL2942" s="79"/>
      <c r="AM2942" s="2" t="s">
        <v>6460</v>
      </c>
    </row>
    <row r="2943">
      <c r="A2943" s="54">
        <v>46221.0</v>
      </c>
      <c r="B2943" s="54">
        <v>46222.0</v>
      </c>
      <c r="C2943" s="2" t="s">
        <v>932</v>
      </c>
      <c r="D2943" s="2" t="s">
        <v>146</v>
      </c>
      <c r="E2943" s="2" t="s">
        <v>256</v>
      </c>
      <c r="F2943" s="53">
        <v>0.0</v>
      </c>
      <c r="G2943" s="53">
        <v>0.0</v>
      </c>
      <c r="H2943" s="53">
        <v>0.0</v>
      </c>
      <c r="I2943" s="53">
        <v>0.0</v>
      </c>
      <c r="J2943" s="53">
        <v>0.0016704127274226298</v>
      </c>
      <c r="K2943" s="2" t="s">
        <v>3531</v>
      </c>
      <c r="L2943" s="53">
        <v>0.0</v>
      </c>
      <c r="M2943" s="2" t="s">
        <v>3369</v>
      </c>
      <c r="N2943" s="2" t="s">
        <v>3360</v>
      </c>
      <c r="O2943" s="55"/>
      <c r="AB2943" s="2" t="s">
        <v>164</v>
      </c>
      <c r="AC2943" s="2" t="s">
        <v>3361</v>
      </c>
      <c r="AD2943" s="2" t="s">
        <v>3362</v>
      </c>
      <c r="AE2943" s="2" t="s">
        <v>3363</v>
      </c>
      <c r="AF2943" s="93"/>
      <c r="AG2943" s="2" t="s">
        <v>3364</v>
      </c>
      <c r="AH2943" s="2" t="s">
        <v>3365</v>
      </c>
      <c r="AI2943" s="2">
        <v>0.0</v>
      </c>
      <c r="AJ2943" s="94">
        <v>2.790278679935509E-6</v>
      </c>
      <c r="AK2943" s="94">
        <v>0.0</v>
      </c>
      <c r="AL2943" s="79"/>
      <c r="AM2943" s="2" t="s">
        <v>6461</v>
      </c>
    </row>
    <row r="2944">
      <c r="A2944" s="54">
        <v>46221.0</v>
      </c>
      <c r="B2944" s="54">
        <v>46222.0</v>
      </c>
      <c r="C2944" s="2" t="s">
        <v>450</v>
      </c>
      <c r="D2944" s="2" t="s">
        <v>146</v>
      </c>
      <c r="E2944" s="2" t="s">
        <v>256</v>
      </c>
      <c r="F2944" s="53">
        <v>0.0</v>
      </c>
      <c r="G2944" s="53">
        <v>0.0</v>
      </c>
      <c r="H2944" s="53">
        <v>0.0</v>
      </c>
      <c r="I2944" s="53">
        <v>0.019230769230769232</v>
      </c>
      <c r="J2944" s="53">
        <v>0.004774944273519471</v>
      </c>
      <c r="K2944" s="2" t="s">
        <v>3531</v>
      </c>
      <c r="L2944" s="53">
        <v>0.0</v>
      </c>
      <c r="M2944" s="2" t="s">
        <v>3369</v>
      </c>
      <c r="N2944" s="2" t="s">
        <v>3360</v>
      </c>
      <c r="O2944" s="55"/>
      <c r="AB2944" s="2" t="s">
        <v>164</v>
      </c>
      <c r="AC2944" s="2" t="s">
        <v>3361</v>
      </c>
      <c r="AD2944" s="2" t="s">
        <v>3362</v>
      </c>
      <c r="AE2944" s="2" t="s">
        <v>3363</v>
      </c>
      <c r="AF2944" s="93"/>
      <c r="AG2944" s="2" t="s">
        <v>3364</v>
      </c>
      <c r="AH2944" s="2" t="s">
        <v>3365</v>
      </c>
      <c r="AI2944" s="2">
        <v>0.0</v>
      </c>
      <c r="AJ2944" s="94">
        <v>2.2800092815216384E-5</v>
      </c>
      <c r="AK2944" s="94">
        <v>3.6982248520710064E-4</v>
      </c>
      <c r="AL2944" s="79"/>
      <c r="AM2944" s="2" t="s">
        <v>6462</v>
      </c>
    </row>
    <row r="2945">
      <c r="A2945" s="54">
        <v>46221.0</v>
      </c>
      <c r="B2945" s="54">
        <v>46222.0</v>
      </c>
      <c r="C2945" s="2" t="s">
        <v>515</v>
      </c>
      <c r="D2945" s="2" t="s">
        <v>146</v>
      </c>
      <c r="E2945" s="2" t="s">
        <v>256</v>
      </c>
      <c r="F2945" s="53">
        <v>0.0</v>
      </c>
      <c r="G2945" s="53">
        <v>0.08333333333333333</v>
      </c>
      <c r="H2945" s="53">
        <v>0.04</v>
      </c>
      <c r="I2945" s="53">
        <v>0.019230769230769232</v>
      </c>
      <c r="J2945" s="53">
        <v>0.020111261885346822</v>
      </c>
      <c r="K2945" s="2" t="s">
        <v>3531</v>
      </c>
      <c r="L2945" s="53">
        <v>0.0</v>
      </c>
      <c r="M2945" s="2" t="s">
        <v>3369</v>
      </c>
      <c r="N2945" s="2" t="s">
        <v>3360</v>
      </c>
      <c r="O2945" s="55"/>
      <c r="AB2945" s="2" t="s">
        <v>164</v>
      </c>
      <c r="AC2945" s="2" t="s">
        <v>3361</v>
      </c>
      <c r="AD2945" s="2" t="s">
        <v>3362</v>
      </c>
      <c r="AE2945" s="2" t="s">
        <v>3363</v>
      </c>
      <c r="AF2945" s="93"/>
      <c r="AG2945" s="2" t="s">
        <v>3364</v>
      </c>
      <c r="AH2945" s="2" t="s">
        <v>3365</v>
      </c>
      <c r="AI2945" s="2">
        <v>0.0</v>
      </c>
      <c r="AJ2945" s="94">
        <v>4.044628546210038E-4</v>
      </c>
      <c r="AK2945" s="94">
        <v>3.6982248520710064E-4</v>
      </c>
      <c r="AL2945" s="79"/>
      <c r="AM2945" s="2" t="s">
        <v>6463</v>
      </c>
    </row>
    <row r="2946">
      <c r="A2946" s="54">
        <v>46221.0</v>
      </c>
      <c r="B2946" s="54">
        <v>46222.0</v>
      </c>
      <c r="C2946" s="2" t="s">
        <v>1189</v>
      </c>
      <c r="D2946" s="2" t="s">
        <v>146</v>
      </c>
      <c r="E2946" s="2" t="s">
        <v>256</v>
      </c>
      <c r="F2946" s="53">
        <v>0.0</v>
      </c>
      <c r="G2946" s="53">
        <v>0.0</v>
      </c>
      <c r="H2946" s="53">
        <v>0.0</v>
      </c>
      <c r="I2946" s="53">
        <v>0.0</v>
      </c>
      <c r="J2946" s="53">
        <v>0.006870368177833899</v>
      </c>
      <c r="K2946" s="2" t="s">
        <v>6377</v>
      </c>
      <c r="L2946" s="53">
        <v>0.0</v>
      </c>
      <c r="M2946" s="2" t="s">
        <v>3369</v>
      </c>
      <c r="N2946" s="2" t="s">
        <v>3360</v>
      </c>
      <c r="O2946" s="55"/>
      <c r="AB2946" s="2" t="s">
        <v>164</v>
      </c>
      <c r="AC2946" s="2" t="s">
        <v>3361</v>
      </c>
      <c r="AD2946" s="2" t="s">
        <v>3362</v>
      </c>
      <c r="AE2946" s="2" t="s">
        <v>3363</v>
      </c>
      <c r="AF2946" s="93"/>
      <c r="AG2946" s="101" t="s">
        <v>3364</v>
      </c>
      <c r="AH2946" s="101" t="s">
        <v>3365</v>
      </c>
      <c r="AI2946" s="2">
        <v>0.0</v>
      </c>
      <c r="AJ2946" s="94">
        <v>4.7201958898992684E-5</v>
      </c>
      <c r="AK2946" s="94">
        <v>0.0</v>
      </c>
      <c r="AL2946" s="79"/>
      <c r="AM2946" s="2" t="s">
        <v>6464</v>
      </c>
    </row>
    <row r="2947">
      <c r="A2947" s="54">
        <v>46222.0</v>
      </c>
      <c r="B2947" s="54">
        <v>46223.0</v>
      </c>
      <c r="C2947" s="2" t="s">
        <v>178</v>
      </c>
      <c r="D2947" s="2" t="s">
        <v>146</v>
      </c>
      <c r="E2947" s="2" t="s">
        <v>180</v>
      </c>
      <c r="F2947" s="53">
        <v>0.25</v>
      </c>
      <c r="G2947" s="53">
        <v>0.25</v>
      </c>
      <c r="H2947" s="53">
        <v>0.12</v>
      </c>
      <c r="I2947" s="53">
        <v>0.057692307692307696</v>
      </c>
      <c r="J2947" s="53">
        <v>0.08156388684707741</v>
      </c>
      <c r="K2947" s="2" t="s">
        <v>180</v>
      </c>
      <c r="L2947" s="53">
        <v>0.5</v>
      </c>
      <c r="M2947" s="2" t="s">
        <v>3369</v>
      </c>
      <c r="N2947" s="2" t="s">
        <v>3360</v>
      </c>
      <c r="O2947" s="55"/>
      <c r="AB2947" s="2" t="s">
        <v>164</v>
      </c>
      <c r="AC2947" s="2" t="s">
        <v>3361</v>
      </c>
      <c r="AD2947" s="2" t="s">
        <v>3362</v>
      </c>
      <c r="AE2947" s="2" t="s">
        <v>3363</v>
      </c>
      <c r="AF2947" s="93"/>
      <c r="AG2947" s="2" t="s">
        <v>3364</v>
      </c>
      <c r="AH2947" s="2" t="s">
        <v>3365</v>
      </c>
      <c r="AI2947" s="2">
        <v>0.0</v>
      </c>
      <c r="AJ2947" s="94">
        <v>0.006652667637602847</v>
      </c>
      <c r="AK2947" s="94">
        <v>0.003328402366863906</v>
      </c>
      <c r="AL2947" s="79"/>
      <c r="AM2947" s="2" t="s">
        <v>6465</v>
      </c>
    </row>
    <row r="2948">
      <c r="A2948" s="54">
        <v>46222.0</v>
      </c>
      <c r="B2948" s="54">
        <v>46223.0</v>
      </c>
      <c r="C2948" s="2" t="s">
        <v>932</v>
      </c>
      <c r="D2948" s="2" t="s">
        <v>146</v>
      </c>
      <c r="E2948" s="2" t="s">
        <v>180</v>
      </c>
      <c r="F2948" s="53">
        <v>0.0</v>
      </c>
      <c r="G2948" s="53">
        <v>0.0</v>
      </c>
      <c r="H2948" s="53">
        <v>0.0</v>
      </c>
      <c r="I2948" s="53">
        <v>0.0</v>
      </c>
      <c r="J2948" s="53">
        <v>0.0016575972312147804</v>
      </c>
      <c r="K2948" s="2" t="s">
        <v>3531</v>
      </c>
      <c r="L2948" s="53">
        <v>0.0</v>
      </c>
      <c r="M2948" s="2" t="s">
        <v>3369</v>
      </c>
      <c r="N2948" s="2" t="s">
        <v>3360</v>
      </c>
      <c r="O2948" s="55"/>
      <c r="AB2948" s="2" t="s">
        <v>164</v>
      </c>
      <c r="AC2948" s="2" t="s">
        <v>3361</v>
      </c>
      <c r="AD2948" s="2" t="s">
        <v>3362</v>
      </c>
      <c r="AE2948" s="2" t="s">
        <v>3363</v>
      </c>
      <c r="AF2948" s="93"/>
      <c r="AG2948" s="2" t="s">
        <v>3364</v>
      </c>
      <c r="AH2948" s="2" t="s">
        <v>3365</v>
      </c>
      <c r="AI2948" s="2">
        <v>0.0</v>
      </c>
      <c r="AJ2948" s="94">
        <v>2.7476285809309062E-6</v>
      </c>
      <c r="AK2948" s="94">
        <v>0.0</v>
      </c>
      <c r="AL2948" s="79"/>
      <c r="AM2948" s="2" t="s">
        <v>6466</v>
      </c>
    </row>
    <row r="2949">
      <c r="A2949" s="54">
        <v>46222.0</v>
      </c>
      <c r="B2949" s="54">
        <v>46223.0</v>
      </c>
      <c r="C2949" s="2" t="s">
        <v>450</v>
      </c>
      <c r="D2949" s="2" t="s">
        <v>146</v>
      </c>
      <c r="E2949" s="2" t="s">
        <v>180</v>
      </c>
      <c r="F2949" s="53">
        <v>0.0</v>
      </c>
      <c r="G2949" s="53">
        <v>0.0</v>
      </c>
      <c r="H2949" s="53">
        <v>0.0</v>
      </c>
      <c r="I2949" s="53">
        <v>0.0</v>
      </c>
      <c r="J2949" s="53">
        <v>9.668817376409234E-4</v>
      </c>
      <c r="K2949" s="2" t="s">
        <v>3531</v>
      </c>
      <c r="L2949" s="53">
        <v>0.0</v>
      </c>
      <c r="M2949" s="2" t="s">
        <v>3369</v>
      </c>
      <c r="N2949" s="2" t="s">
        <v>3360</v>
      </c>
      <c r="O2949" s="55"/>
      <c r="AB2949" s="2" t="s">
        <v>164</v>
      </c>
      <c r="AC2949" s="2" t="s">
        <v>3361</v>
      </c>
      <c r="AD2949" s="2" t="s">
        <v>3362</v>
      </c>
      <c r="AE2949" s="2" t="s">
        <v>3363</v>
      </c>
      <c r="AF2949" s="93"/>
      <c r="AG2949" s="2" t="s">
        <v>3364</v>
      </c>
      <c r="AH2949" s="2" t="s">
        <v>3365</v>
      </c>
      <c r="AI2949" s="2">
        <v>0.0</v>
      </c>
      <c r="AJ2949" s="94">
        <v>9.348602945835315E-7</v>
      </c>
      <c r="AK2949" s="94">
        <v>0.0</v>
      </c>
      <c r="AL2949" s="79"/>
      <c r="AM2949" s="2" t="s">
        <v>6467</v>
      </c>
    </row>
    <row r="2950">
      <c r="A2950" s="54">
        <v>46222.0</v>
      </c>
      <c r="B2950" s="54">
        <v>46223.0</v>
      </c>
      <c r="C2950" s="2" t="s">
        <v>515</v>
      </c>
      <c r="D2950" s="2" t="s">
        <v>146</v>
      </c>
      <c r="E2950" s="2" t="s">
        <v>180</v>
      </c>
      <c r="F2950" s="53">
        <v>0.0</v>
      </c>
      <c r="G2950" s="53">
        <v>0.0</v>
      </c>
      <c r="H2950" s="53">
        <v>0.0</v>
      </c>
      <c r="I2950" s="53">
        <v>0.0</v>
      </c>
      <c r="J2950" s="53">
        <v>0.0037884975307518613</v>
      </c>
      <c r="K2950" s="2" t="s">
        <v>3531</v>
      </c>
      <c r="L2950" s="53">
        <v>0.0</v>
      </c>
      <c r="M2950" s="2" t="s">
        <v>3369</v>
      </c>
      <c r="N2950" s="2" t="s">
        <v>3360</v>
      </c>
      <c r="O2950" s="55"/>
      <c r="AB2950" s="2" t="s">
        <v>164</v>
      </c>
      <c r="AC2950" s="2" t="s">
        <v>3361</v>
      </c>
      <c r="AD2950" s="2" t="s">
        <v>3362</v>
      </c>
      <c r="AE2950" s="2" t="s">
        <v>3363</v>
      </c>
      <c r="AF2950" s="93"/>
      <c r="AG2950" s="2" t="s">
        <v>3364</v>
      </c>
      <c r="AH2950" s="2" t="s">
        <v>3365</v>
      </c>
      <c r="AI2950" s="2">
        <v>0.0</v>
      </c>
      <c r="AJ2950" s="94">
        <v>1.435271354051295E-5</v>
      </c>
      <c r="AK2950" s="94">
        <v>0.0</v>
      </c>
      <c r="AL2950" s="79"/>
      <c r="AM2950" s="2" t="s">
        <v>6468</v>
      </c>
    </row>
    <row r="2951">
      <c r="A2951" s="54">
        <v>46222.0</v>
      </c>
      <c r="B2951" s="54">
        <v>46223.0</v>
      </c>
      <c r="C2951" s="2" t="s">
        <v>1189</v>
      </c>
      <c r="D2951" s="2" t="s">
        <v>146</v>
      </c>
      <c r="E2951" s="2" t="s">
        <v>180</v>
      </c>
      <c r="F2951" s="53">
        <v>0.0</v>
      </c>
      <c r="G2951" s="53">
        <v>0.0</v>
      </c>
      <c r="H2951" s="53">
        <v>0.0</v>
      </c>
      <c r="I2951" s="53">
        <v>0.0</v>
      </c>
      <c r="J2951" s="53">
        <v>0.006817658343980194</v>
      </c>
      <c r="K2951" s="2" t="s">
        <v>6377</v>
      </c>
      <c r="L2951" s="53">
        <v>0.0</v>
      </c>
      <c r="M2951" s="2" t="s">
        <v>3369</v>
      </c>
      <c r="N2951" s="2" t="s">
        <v>3360</v>
      </c>
      <c r="O2951" s="55"/>
      <c r="AB2951" s="2" t="s">
        <v>164</v>
      </c>
      <c r="AC2951" s="2" t="s">
        <v>3361</v>
      </c>
      <c r="AD2951" s="2" t="s">
        <v>3362</v>
      </c>
      <c r="AE2951" s="2" t="s">
        <v>3363</v>
      </c>
      <c r="AF2951" s="93"/>
      <c r="AG2951" s="101" t="s">
        <v>3364</v>
      </c>
      <c r="AH2951" s="101" t="s">
        <v>3365</v>
      </c>
      <c r="AI2951" s="2">
        <v>0.0</v>
      </c>
      <c r="AJ2951" s="94">
        <v>4.648046529524276E-5</v>
      </c>
      <c r="AK2951" s="94">
        <v>0.0</v>
      </c>
      <c r="AL2951" s="79"/>
      <c r="AM2951" s="2" t="s">
        <v>6469</v>
      </c>
    </row>
    <row r="2952">
      <c r="A2952" s="54">
        <v>46223.0</v>
      </c>
      <c r="B2952" s="54">
        <v>46224.0</v>
      </c>
      <c r="C2952" s="2" t="s">
        <v>178</v>
      </c>
      <c r="D2952" s="2" t="s">
        <v>146</v>
      </c>
      <c r="E2952" s="2" t="s">
        <v>208</v>
      </c>
      <c r="F2952" s="53">
        <v>0.125</v>
      </c>
      <c r="G2952" s="53">
        <v>0.08333333333333333</v>
      </c>
      <c r="H2952" s="53">
        <v>0.04</v>
      </c>
      <c r="I2952" s="53">
        <v>0.019230769230769232</v>
      </c>
      <c r="J2952" s="53">
        <v>0.043634135404596236</v>
      </c>
      <c r="K2952" s="2" t="s">
        <v>3572</v>
      </c>
      <c r="L2952" s="53">
        <v>0.0</v>
      </c>
      <c r="M2952" s="2" t="s">
        <v>3369</v>
      </c>
      <c r="N2952" s="2" t="s">
        <v>3360</v>
      </c>
      <c r="O2952" s="55"/>
      <c r="AB2952" s="2" t="s">
        <v>164</v>
      </c>
      <c r="AC2952" s="2" t="s">
        <v>3361</v>
      </c>
      <c r="AD2952" s="2" t="s">
        <v>3362</v>
      </c>
      <c r="AE2952" s="2" t="s">
        <v>3363</v>
      </c>
      <c r="AF2952" s="93"/>
      <c r="AG2952" s="2" t="s">
        <v>3364</v>
      </c>
      <c r="AH2952" s="2" t="s">
        <v>3365</v>
      </c>
      <c r="AI2952" s="2">
        <v>0.0</v>
      </c>
      <c r="AJ2952" s="94">
        <v>0.0019039377725066388</v>
      </c>
      <c r="AK2952" s="94">
        <v>3.6982248520710064E-4</v>
      </c>
      <c r="AL2952" s="79"/>
      <c r="AM2952" s="2" t="s">
        <v>6470</v>
      </c>
    </row>
    <row r="2953">
      <c r="A2953" s="54">
        <v>46223.0</v>
      </c>
      <c r="B2953" s="54">
        <v>46224.0</v>
      </c>
      <c r="C2953" s="2" t="s">
        <v>932</v>
      </c>
      <c r="D2953" s="2" t="s">
        <v>146</v>
      </c>
      <c r="E2953" s="2" t="s">
        <v>208</v>
      </c>
      <c r="F2953" s="53">
        <v>0.0</v>
      </c>
      <c r="G2953" s="53">
        <v>0.0</v>
      </c>
      <c r="H2953" s="53">
        <v>0.04</v>
      </c>
      <c r="I2953" s="53">
        <v>0.019230769230769232</v>
      </c>
      <c r="J2953" s="53">
        <v>0.013435401960708346</v>
      </c>
      <c r="K2953" s="2" t="s">
        <v>3531</v>
      </c>
      <c r="L2953" s="53">
        <v>0.0</v>
      </c>
      <c r="M2953" s="2" t="s">
        <v>3369</v>
      </c>
      <c r="N2953" s="2" t="s">
        <v>3360</v>
      </c>
      <c r="O2953" s="55"/>
      <c r="AB2953" s="2" t="s">
        <v>164</v>
      </c>
      <c r="AC2953" s="2" t="s">
        <v>3361</v>
      </c>
      <c r="AD2953" s="2" t="s">
        <v>3362</v>
      </c>
      <c r="AE2953" s="2" t="s">
        <v>3363</v>
      </c>
      <c r="AF2953" s="93"/>
      <c r="AG2953" s="2" t="s">
        <v>3364</v>
      </c>
      <c r="AH2953" s="2" t="s">
        <v>3365</v>
      </c>
      <c r="AI2953" s="2">
        <v>0.0</v>
      </c>
      <c r="AJ2953" s="94">
        <v>1.8051002584580566E-4</v>
      </c>
      <c r="AK2953" s="94">
        <v>3.6982248520710064E-4</v>
      </c>
      <c r="AL2953" s="79"/>
      <c r="AM2953" s="2" t="s">
        <v>6471</v>
      </c>
    </row>
    <row r="2954">
      <c r="A2954" s="54">
        <v>46223.0</v>
      </c>
      <c r="B2954" s="54">
        <v>46224.0</v>
      </c>
      <c r="C2954" s="2" t="s">
        <v>450</v>
      </c>
      <c r="D2954" s="2" t="s">
        <v>146</v>
      </c>
      <c r="E2954" s="2" t="s">
        <v>208</v>
      </c>
      <c r="F2954" s="53">
        <v>0.0</v>
      </c>
      <c r="G2954" s="53">
        <v>0.0</v>
      </c>
      <c r="H2954" s="53">
        <v>0.0</v>
      </c>
      <c r="I2954" s="53">
        <v>0.0</v>
      </c>
      <c r="J2954" s="53">
        <v>9.594637689923635E-4</v>
      </c>
      <c r="K2954" s="2" t="s">
        <v>3531</v>
      </c>
      <c r="L2954" s="53">
        <v>0.0</v>
      </c>
      <c r="M2954" s="2" t="s">
        <v>3369</v>
      </c>
      <c r="N2954" s="2" t="s">
        <v>3360</v>
      </c>
      <c r="O2954" s="55"/>
      <c r="AB2954" s="2" t="s">
        <v>164</v>
      </c>
      <c r="AC2954" s="2" t="s">
        <v>3361</v>
      </c>
      <c r="AD2954" s="2" t="s">
        <v>3362</v>
      </c>
      <c r="AE2954" s="2" t="s">
        <v>3363</v>
      </c>
      <c r="AF2954" s="93"/>
      <c r="AG2954" s="2" t="s">
        <v>3364</v>
      </c>
      <c r="AH2954" s="2" t="s">
        <v>3365</v>
      </c>
      <c r="AI2954" s="2">
        <v>0.0</v>
      </c>
      <c r="AJ2954" s="94">
        <v>9.205707240090315E-7</v>
      </c>
      <c r="AK2954" s="94">
        <v>0.0</v>
      </c>
      <c r="AL2954" s="79"/>
      <c r="AM2954" s="2" t="s">
        <v>6472</v>
      </c>
    </row>
    <row r="2955">
      <c r="A2955" s="54">
        <v>46223.0</v>
      </c>
      <c r="B2955" s="54">
        <v>46224.0</v>
      </c>
      <c r="C2955" s="2" t="s">
        <v>515</v>
      </c>
      <c r="D2955" s="2" t="s">
        <v>146</v>
      </c>
      <c r="E2955" s="2" t="s">
        <v>208</v>
      </c>
      <c r="F2955" s="53">
        <v>0.0</v>
      </c>
      <c r="G2955" s="53">
        <v>0.0</v>
      </c>
      <c r="H2955" s="53">
        <v>0.0</v>
      </c>
      <c r="I2955" s="53">
        <v>0.0</v>
      </c>
      <c r="J2955" s="53">
        <v>0.0037594319741132273</v>
      </c>
      <c r="K2955" s="2" t="s">
        <v>3531</v>
      </c>
      <c r="L2955" s="53">
        <v>0.0</v>
      </c>
      <c r="M2955" s="2" t="s">
        <v>3369</v>
      </c>
      <c r="N2955" s="2" t="s">
        <v>3360</v>
      </c>
      <c r="O2955" s="55"/>
      <c r="AB2955" s="2" t="s">
        <v>164</v>
      </c>
      <c r="AC2955" s="2" t="s">
        <v>3361</v>
      </c>
      <c r="AD2955" s="2" t="s">
        <v>3362</v>
      </c>
      <c r="AE2955" s="2" t="s">
        <v>3363</v>
      </c>
      <c r="AF2955" s="93"/>
      <c r="AG2955" s="2" t="s">
        <v>3364</v>
      </c>
      <c r="AH2955" s="2" t="s">
        <v>3365</v>
      </c>
      <c r="AI2955" s="2">
        <v>0.0</v>
      </c>
      <c r="AJ2955" s="94">
        <v>1.4133328767984877E-5</v>
      </c>
      <c r="AK2955" s="94">
        <v>0.0</v>
      </c>
      <c r="AL2955" s="79"/>
      <c r="AM2955" s="2" t="s">
        <v>6473</v>
      </c>
    </row>
    <row r="2956">
      <c r="A2956" s="54">
        <v>46223.0</v>
      </c>
      <c r="B2956" s="54">
        <v>46224.0</v>
      </c>
      <c r="C2956" s="2" t="s">
        <v>1189</v>
      </c>
      <c r="D2956" s="2" t="s">
        <v>146</v>
      </c>
      <c r="E2956" s="2" t="s">
        <v>208</v>
      </c>
      <c r="F2956" s="53">
        <v>0.0</v>
      </c>
      <c r="G2956" s="53">
        <v>0.0</v>
      </c>
      <c r="H2956" s="53">
        <v>0.0</v>
      </c>
      <c r="I2956" s="53">
        <v>0.0</v>
      </c>
      <c r="J2956" s="53">
        <v>0.006765352902804286</v>
      </c>
      <c r="K2956" s="2" t="s">
        <v>6377</v>
      </c>
      <c r="L2956" s="53">
        <v>0.0</v>
      </c>
      <c r="M2956" s="2" t="s">
        <v>3369</v>
      </c>
      <c r="N2956" s="2" t="s">
        <v>3360</v>
      </c>
      <c r="O2956" s="55"/>
      <c r="AB2956" s="2" t="s">
        <v>164</v>
      </c>
      <c r="AC2956" s="2" t="s">
        <v>3361</v>
      </c>
      <c r="AD2956" s="2" t="s">
        <v>3362</v>
      </c>
      <c r="AE2956" s="2" t="s">
        <v>3363</v>
      </c>
      <c r="AF2956" s="93"/>
      <c r="AG2956" s="101" t="s">
        <v>3364</v>
      </c>
      <c r="AH2956" s="101" t="s">
        <v>3365</v>
      </c>
      <c r="AI2956" s="2">
        <v>0.0</v>
      </c>
      <c r="AJ2956" s="94">
        <v>4.5769999899482374E-5</v>
      </c>
      <c r="AK2956" s="94">
        <v>0.0</v>
      </c>
      <c r="AL2956" s="79"/>
      <c r="AM2956" s="2" t="s">
        <v>6474</v>
      </c>
    </row>
    <row r="2957">
      <c r="A2957" s="54">
        <v>46224.0</v>
      </c>
      <c r="B2957" s="54">
        <v>46225.0</v>
      </c>
      <c r="C2957" s="2" t="s">
        <v>178</v>
      </c>
      <c r="D2957" s="2" t="s">
        <v>146</v>
      </c>
      <c r="E2957" s="2" t="s">
        <v>303</v>
      </c>
      <c r="F2957" s="53">
        <v>0.125</v>
      </c>
      <c r="G2957" s="53">
        <v>0.08333333333333333</v>
      </c>
      <c r="H2957" s="53">
        <v>0.04</v>
      </c>
      <c r="I2957" s="53">
        <v>0.038461538461538464</v>
      </c>
      <c r="J2957" s="53">
        <v>0.05468500939634705</v>
      </c>
      <c r="K2957" s="2" t="s">
        <v>3572</v>
      </c>
      <c r="L2957" s="53">
        <v>0.0</v>
      </c>
      <c r="M2957" s="2" t="s">
        <v>3369</v>
      </c>
      <c r="N2957" s="2" t="s">
        <v>3360</v>
      </c>
      <c r="O2957" s="55"/>
      <c r="AB2957" s="2" t="s">
        <v>164</v>
      </c>
      <c r="AC2957" s="2" t="s">
        <v>3361</v>
      </c>
      <c r="AD2957" s="2" t="s">
        <v>3362</v>
      </c>
      <c r="AE2957" s="2" t="s">
        <v>3363</v>
      </c>
      <c r="AF2957" s="93"/>
      <c r="AG2957" s="2" t="s">
        <v>3364</v>
      </c>
      <c r="AH2957" s="2" t="s">
        <v>3365</v>
      </c>
      <c r="AI2957" s="2">
        <v>0.0</v>
      </c>
      <c r="AJ2957" s="94">
        <v>0.0029904502526785655</v>
      </c>
      <c r="AK2957" s="94">
        <v>0.0014792899408284025</v>
      </c>
      <c r="AL2957" s="79"/>
      <c r="AM2957" s="2" t="s">
        <v>6475</v>
      </c>
    </row>
    <row r="2958">
      <c r="A2958" s="54">
        <v>46224.0</v>
      </c>
      <c r="B2958" s="54">
        <v>46225.0</v>
      </c>
      <c r="C2958" s="2" t="s">
        <v>932</v>
      </c>
      <c r="D2958" s="2" t="s">
        <v>146</v>
      </c>
      <c r="E2958" s="2" t="s">
        <v>303</v>
      </c>
      <c r="F2958" s="53">
        <v>0.0</v>
      </c>
      <c r="G2958" s="53">
        <v>0.0</v>
      </c>
      <c r="H2958" s="53">
        <v>0.0</v>
      </c>
      <c r="I2958" s="53">
        <v>0.0</v>
      </c>
      <c r="J2958" s="53">
        <v>0.0016322604480004596</v>
      </c>
      <c r="K2958" s="2" t="s">
        <v>3531</v>
      </c>
      <c r="L2958" s="53">
        <v>0.0</v>
      </c>
      <c r="M2958" s="2" t="s">
        <v>3369</v>
      </c>
      <c r="N2958" s="2" t="s">
        <v>3360</v>
      </c>
      <c r="O2958" s="55"/>
      <c r="AB2958" s="2" t="s">
        <v>164</v>
      </c>
      <c r="AC2958" s="2" t="s">
        <v>3361</v>
      </c>
      <c r="AD2958" s="2" t="s">
        <v>3362</v>
      </c>
      <c r="AE2958" s="2" t="s">
        <v>3363</v>
      </c>
      <c r="AF2958" s="93"/>
      <c r="AG2958" s="2" t="s">
        <v>3364</v>
      </c>
      <c r="AH2958" s="2" t="s">
        <v>3365</v>
      </c>
      <c r="AI2958" s="2">
        <v>0.0</v>
      </c>
      <c r="AJ2958" s="94">
        <v>2.664274170106661E-6</v>
      </c>
      <c r="AK2958" s="94">
        <v>0.0</v>
      </c>
      <c r="AL2958" s="79"/>
      <c r="AM2958" s="2" t="s">
        <v>6476</v>
      </c>
    </row>
    <row r="2959">
      <c r="A2959" s="54">
        <v>46224.0</v>
      </c>
      <c r="B2959" s="54">
        <v>46225.0</v>
      </c>
      <c r="C2959" s="2" t="s">
        <v>450</v>
      </c>
      <c r="D2959" s="2" t="s">
        <v>146</v>
      </c>
      <c r="E2959" s="2" t="s">
        <v>303</v>
      </c>
      <c r="F2959" s="53">
        <v>0.0</v>
      </c>
      <c r="G2959" s="53">
        <v>0.0</v>
      </c>
      <c r="H2959" s="53">
        <v>0.0</v>
      </c>
      <c r="I2959" s="53">
        <v>0.0</v>
      </c>
      <c r="J2959" s="53">
        <v>9.521027113978952E-4</v>
      </c>
      <c r="K2959" s="2" t="s">
        <v>3531</v>
      </c>
      <c r="L2959" s="53">
        <v>0.0</v>
      </c>
      <c r="M2959" s="2" t="s">
        <v>3369</v>
      </c>
      <c r="N2959" s="2" t="s">
        <v>3360</v>
      </c>
      <c r="O2959" s="55"/>
      <c r="AB2959" s="2" t="s">
        <v>164</v>
      </c>
      <c r="AC2959" s="2" t="s">
        <v>3361</v>
      </c>
      <c r="AD2959" s="2" t="s">
        <v>3362</v>
      </c>
      <c r="AE2959" s="2" t="s">
        <v>3363</v>
      </c>
      <c r="AF2959" s="93"/>
      <c r="AG2959" s="2" t="s">
        <v>3364</v>
      </c>
      <c r="AH2959" s="2" t="s">
        <v>3365</v>
      </c>
      <c r="AI2959" s="2">
        <v>0.0</v>
      </c>
      <c r="AJ2959" s="94">
        <v>9.064995730512236E-7</v>
      </c>
      <c r="AK2959" s="94">
        <v>0.0</v>
      </c>
      <c r="AL2959" s="79"/>
      <c r="AM2959" s="2" t="s">
        <v>6477</v>
      </c>
    </row>
    <row r="2960">
      <c r="A2960" s="54">
        <v>46224.0</v>
      </c>
      <c r="B2960" s="54">
        <v>46225.0</v>
      </c>
      <c r="C2960" s="2" t="s">
        <v>515</v>
      </c>
      <c r="D2960" s="2" t="s">
        <v>146</v>
      </c>
      <c r="E2960" s="2" t="s">
        <v>303</v>
      </c>
      <c r="F2960" s="53">
        <v>0.0</v>
      </c>
      <c r="G2960" s="53">
        <v>0.0</v>
      </c>
      <c r="H2960" s="53">
        <v>0.0</v>
      </c>
      <c r="I2960" s="53">
        <v>0.0</v>
      </c>
      <c r="J2960" s="53">
        <v>0.003730589409987021</v>
      </c>
      <c r="K2960" s="2" t="s">
        <v>3531</v>
      </c>
      <c r="L2960" s="53">
        <v>0.0</v>
      </c>
      <c r="M2960" s="2" t="s">
        <v>3369</v>
      </c>
      <c r="N2960" s="2" t="s">
        <v>3360</v>
      </c>
      <c r="O2960" s="55"/>
      <c r="AB2960" s="2" t="s">
        <v>164</v>
      </c>
      <c r="AC2960" s="2" t="s">
        <v>3361</v>
      </c>
      <c r="AD2960" s="2" t="s">
        <v>3362</v>
      </c>
      <c r="AE2960" s="2" t="s">
        <v>3363</v>
      </c>
      <c r="AF2960" s="93"/>
      <c r="AG2960" s="2" t="s">
        <v>3364</v>
      </c>
      <c r="AH2960" s="2" t="s">
        <v>3365</v>
      </c>
      <c r="AI2960" s="2">
        <v>0.0</v>
      </c>
      <c r="AJ2960" s="94">
        <v>1.3917297345907312E-5</v>
      </c>
      <c r="AK2960" s="94">
        <v>0.0</v>
      </c>
      <c r="AL2960" s="79"/>
      <c r="AM2960" s="2" t="s">
        <v>6478</v>
      </c>
    </row>
    <row r="2961">
      <c r="A2961" s="54">
        <v>46224.0</v>
      </c>
      <c r="B2961" s="54">
        <v>46225.0</v>
      </c>
      <c r="C2961" s="2" t="s">
        <v>1189</v>
      </c>
      <c r="D2961" s="2" t="s">
        <v>146</v>
      </c>
      <c r="E2961" s="2" t="s">
        <v>303</v>
      </c>
      <c r="F2961" s="53">
        <v>0.125</v>
      </c>
      <c r="G2961" s="53">
        <v>0.08333333333333333</v>
      </c>
      <c r="H2961" s="53">
        <v>0.04</v>
      </c>
      <c r="I2961" s="53">
        <v>0.019230769230769232</v>
      </c>
      <c r="J2961" s="53">
        <v>0.03179308579144539</v>
      </c>
      <c r="K2961" s="2" t="s">
        <v>6377</v>
      </c>
      <c r="L2961" s="53">
        <v>0.0</v>
      </c>
      <c r="M2961" s="2" t="s">
        <v>3369</v>
      </c>
      <c r="N2961" s="2" t="s">
        <v>3360</v>
      </c>
      <c r="O2961" s="55"/>
      <c r="AB2961" s="2" t="s">
        <v>164</v>
      </c>
      <c r="AC2961" s="2" t="s">
        <v>3361</v>
      </c>
      <c r="AD2961" s="2" t="s">
        <v>3362</v>
      </c>
      <c r="AE2961" s="2" t="s">
        <v>3363</v>
      </c>
      <c r="AF2961" s="93"/>
      <c r="AG2961" s="101" t="s">
        <v>3364</v>
      </c>
      <c r="AH2961" s="101" t="s">
        <v>3365</v>
      </c>
      <c r="AI2961" s="2">
        <v>0.0</v>
      </c>
      <c r="AJ2961" s="94">
        <v>0.0010108003041422065</v>
      </c>
      <c r="AK2961" s="94">
        <v>3.6982248520710064E-4</v>
      </c>
      <c r="AL2961" s="79"/>
      <c r="AM2961" s="2" t="s">
        <v>6479</v>
      </c>
    </row>
    <row r="2962">
      <c r="A2962" s="54">
        <v>46225.0</v>
      </c>
      <c r="B2962" s="54">
        <v>46226.0</v>
      </c>
      <c r="C2962" s="2" t="s">
        <v>178</v>
      </c>
      <c r="D2962" s="2" t="s">
        <v>146</v>
      </c>
      <c r="E2962" s="2" t="s">
        <v>148</v>
      </c>
      <c r="F2962" s="53">
        <v>0.0</v>
      </c>
      <c r="G2962" s="53">
        <v>0.0</v>
      </c>
      <c r="H2962" s="53">
        <v>0.04</v>
      </c>
      <c r="I2962" s="53">
        <v>0.019230769230769232</v>
      </c>
      <c r="J2962" s="53">
        <v>0.03256486109034551</v>
      </c>
      <c r="K2962" s="2" t="s">
        <v>3572</v>
      </c>
      <c r="L2962" s="53">
        <v>0.0</v>
      </c>
      <c r="M2962" s="2" t="s">
        <v>3369</v>
      </c>
      <c r="N2962" s="2" t="s">
        <v>3360</v>
      </c>
      <c r="O2962" s="55"/>
      <c r="AB2962" s="2" t="s">
        <v>164</v>
      </c>
      <c r="AC2962" s="2" t="s">
        <v>3361</v>
      </c>
      <c r="AD2962" s="2" t="s">
        <v>3362</v>
      </c>
      <c r="AE2962" s="2" t="s">
        <v>3363</v>
      </c>
      <c r="AF2962" s="93"/>
      <c r="AG2962" s="2" t="s">
        <v>3364</v>
      </c>
      <c r="AH2962" s="2" t="s">
        <v>3365</v>
      </c>
      <c r="AI2962" s="2">
        <v>0.0</v>
      </c>
      <c r="AJ2962" s="94">
        <v>0.001060470177833499</v>
      </c>
      <c r="AK2962" s="94">
        <v>3.6982248520710064E-4</v>
      </c>
      <c r="AL2962" s="79"/>
      <c r="AM2962" s="2" t="s">
        <v>6480</v>
      </c>
    </row>
    <row r="2963">
      <c r="A2963" s="54">
        <v>46225.0</v>
      </c>
      <c r="B2963" s="54">
        <v>46226.0</v>
      </c>
      <c r="C2963" s="2" t="s">
        <v>932</v>
      </c>
      <c r="D2963" s="2" t="s">
        <v>146</v>
      </c>
      <c r="E2963" s="2" t="s">
        <v>148</v>
      </c>
      <c r="F2963" s="53">
        <v>0.0</v>
      </c>
      <c r="G2963" s="53">
        <v>0.0</v>
      </c>
      <c r="H2963" s="53">
        <v>0.0</v>
      </c>
      <c r="I2963" s="53">
        <v>0.0</v>
      </c>
      <c r="J2963" s="53">
        <v>0.001619737658130528</v>
      </c>
      <c r="K2963" s="2" t="s">
        <v>3531</v>
      </c>
      <c r="L2963" s="53">
        <v>0.0</v>
      </c>
      <c r="M2963" s="2" t="s">
        <v>3369</v>
      </c>
      <c r="N2963" s="2" t="s">
        <v>3360</v>
      </c>
      <c r="O2963" s="55"/>
      <c r="AB2963" s="2" t="s">
        <v>164</v>
      </c>
      <c r="AC2963" s="2" t="s">
        <v>3361</v>
      </c>
      <c r="AD2963" s="2" t="s">
        <v>3362</v>
      </c>
      <c r="AE2963" s="2" t="s">
        <v>3363</v>
      </c>
      <c r="AF2963" s="93"/>
      <c r="AG2963" s="2" t="s">
        <v>3364</v>
      </c>
      <c r="AH2963" s="2" t="s">
        <v>3365</v>
      </c>
      <c r="AI2963" s="2">
        <v>0.0</v>
      </c>
      <c r="AJ2963" s="94">
        <v>2.623550081166167E-6</v>
      </c>
      <c r="AK2963" s="94">
        <v>0.0</v>
      </c>
      <c r="AL2963" s="79"/>
      <c r="AM2963" s="2" t="s">
        <v>6481</v>
      </c>
    </row>
    <row r="2964">
      <c r="A2964" s="54">
        <v>46225.0</v>
      </c>
      <c r="B2964" s="54">
        <v>46226.0</v>
      </c>
      <c r="C2964" s="2" t="s">
        <v>450</v>
      </c>
      <c r="D2964" s="2" t="s">
        <v>146</v>
      </c>
      <c r="E2964" s="2" t="s">
        <v>148</v>
      </c>
      <c r="F2964" s="53">
        <v>0.0</v>
      </c>
      <c r="G2964" s="53">
        <v>0.0</v>
      </c>
      <c r="H2964" s="53">
        <v>0.0</v>
      </c>
      <c r="I2964" s="53">
        <v>0.0</v>
      </c>
      <c r="J2964" s="53">
        <v>9.447981282328536E-4</v>
      </c>
      <c r="K2964" s="2" t="s">
        <v>3531</v>
      </c>
      <c r="L2964" s="53">
        <v>0.0</v>
      </c>
      <c r="M2964" s="2" t="s">
        <v>3369</v>
      </c>
      <c r="N2964" s="2" t="s">
        <v>3360</v>
      </c>
      <c r="O2964" s="55"/>
      <c r="AB2964" s="2" t="s">
        <v>164</v>
      </c>
      <c r="AC2964" s="2" t="s">
        <v>3361</v>
      </c>
      <c r="AD2964" s="2" t="s">
        <v>3362</v>
      </c>
      <c r="AE2964" s="2" t="s">
        <v>3363</v>
      </c>
      <c r="AF2964" s="93"/>
      <c r="AG2964" s="2" t="s">
        <v>3364</v>
      </c>
      <c r="AH2964" s="2" t="s">
        <v>3365</v>
      </c>
      <c r="AI2964" s="2">
        <v>0.0</v>
      </c>
      <c r="AJ2964" s="94">
        <v>8.926435031123037E-7</v>
      </c>
      <c r="AK2964" s="94">
        <v>0.0</v>
      </c>
      <c r="AL2964" s="79"/>
      <c r="AM2964" s="2" t="s">
        <v>6482</v>
      </c>
    </row>
    <row r="2965">
      <c r="A2965" s="54">
        <v>46225.0</v>
      </c>
      <c r="B2965" s="54">
        <v>46226.0</v>
      </c>
      <c r="C2965" s="2" t="s">
        <v>515</v>
      </c>
      <c r="D2965" s="2" t="s">
        <v>146</v>
      </c>
      <c r="E2965" s="2" t="s">
        <v>148</v>
      </c>
      <c r="F2965" s="53">
        <v>0.0</v>
      </c>
      <c r="G2965" s="53">
        <v>0.0</v>
      </c>
      <c r="H2965" s="53">
        <v>0.0</v>
      </c>
      <c r="I2965" s="53">
        <v>0.019230769230769232</v>
      </c>
      <c r="J2965" s="53">
        <v>0.010578961224256556</v>
      </c>
      <c r="K2965" s="2" t="s">
        <v>3531</v>
      </c>
      <c r="L2965" s="53">
        <v>0.0</v>
      </c>
      <c r="M2965" s="2" t="s">
        <v>3369</v>
      </c>
      <c r="N2965" s="2" t="s">
        <v>3360</v>
      </c>
      <c r="O2965" s="55"/>
      <c r="AB2965" s="2" t="s">
        <v>164</v>
      </c>
      <c r="AC2965" s="2" t="s">
        <v>3361</v>
      </c>
      <c r="AD2965" s="2" t="s">
        <v>3362</v>
      </c>
      <c r="AE2965" s="2" t="s">
        <v>3363</v>
      </c>
      <c r="AF2965" s="93"/>
      <c r="AG2965" s="2" t="s">
        <v>3364</v>
      </c>
      <c r="AH2965" s="2" t="s">
        <v>3365</v>
      </c>
      <c r="AI2965" s="2">
        <v>0.0</v>
      </c>
      <c r="AJ2965" s="94">
        <v>1.1191442058432376E-4</v>
      </c>
      <c r="AK2965" s="94">
        <v>3.6982248520710064E-4</v>
      </c>
      <c r="AL2965" s="79"/>
      <c r="AM2965" s="2" t="s">
        <v>6483</v>
      </c>
    </row>
    <row r="2966">
      <c r="A2966" s="54">
        <v>46225.0</v>
      </c>
      <c r="B2966" s="54">
        <v>46226.0</v>
      </c>
      <c r="C2966" s="2" t="s">
        <v>1189</v>
      </c>
      <c r="D2966" s="2" t="s">
        <v>146</v>
      </c>
      <c r="E2966" s="2" t="s">
        <v>148</v>
      </c>
      <c r="F2966" s="53">
        <v>0.0</v>
      </c>
      <c r="G2966" s="53">
        <v>0.0</v>
      </c>
      <c r="H2966" s="53">
        <v>0.0</v>
      </c>
      <c r="I2966" s="53">
        <v>0.0</v>
      </c>
      <c r="J2966" s="53">
        <v>0.00666194281219916</v>
      </c>
      <c r="K2966" s="2" t="s">
        <v>6377</v>
      </c>
      <c r="L2966" s="53">
        <v>0.0</v>
      </c>
      <c r="M2966" s="2" t="s">
        <v>3369</v>
      </c>
      <c r="N2966" s="2" t="s">
        <v>3360</v>
      </c>
      <c r="O2966" s="55"/>
      <c r="AB2966" s="2" t="s">
        <v>164</v>
      </c>
      <c r="AC2966" s="2" t="s">
        <v>3361</v>
      </c>
      <c r="AD2966" s="2" t="s">
        <v>3362</v>
      </c>
      <c r="AE2966" s="2" t="s">
        <v>3363</v>
      </c>
      <c r="AF2966" s="93"/>
      <c r="AG2966" s="101" t="s">
        <v>3364</v>
      </c>
      <c r="AH2966" s="101" t="s">
        <v>3365</v>
      </c>
      <c r="AI2966" s="2">
        <v>0.0</v>
      </c>
      <c r="AJ2966" s="94">
        <v>4.438148203301205E-5</v>
      </c>
      <c r="AK2966" s="94">
        <v>0.0</v>
      </c>
      <c r="AL2966" s="79"/>
      <c r="AM2966" s="2" t="s">
        <v>6484</v>
      </c>
    </row>
    <row r="2967">
      <c r="A2967" s="54">
        <v>46226.0</v>
      </c>
      <c r="B2967" s="54">
        <v>46227.0</v>
      </c>
      <c r="C2967" s="2" t="s">
        <v>178</v>
      </c>
      <c r="D2967" s="2" t="s">
        <v>146</v>
      </c>
      <c r="E2967" s="2" t="s">
        <v>196</v>
      </c>
      <c r="F2967" s="53">
        <v>0.0</v>
      </c>
      <c r="G2967" s="53">
        <v>0.0</v>
      </c>
      <c r="H2967" s="53">
        <v>0.04</v>
      </c>
      <c r="I2967" s="53">
        <v>0.057692307692307696</v>
      </c>
      <c r="J2967" s="53">
        <v>0.04457928890371509</v>
      </c>
      <c r="K2967" s="2" t="s">
        <v>3572</v>
      </c>
      <c r="L2967" s="53">
        <v>0.0</v>
      </c>
      <c r="M2967" s="2" t="s">
        <v>3369</v>
      </c>
      <c r="N2967" s="2" t="s">
        <v>3360</v>
      </c>
      <c r="O2967" s="55"/>
      <c r="AB2967" s="2" t="s">
        <v>164</v>
      </c>
      <c r="AC2967" s="2" t="s">
        <v>3361</v>
      </c>
      <c r="AD2967" s="2" t="s">
        <v>3362</v>
      </c>
      <c r="AE2967" s="2" t="s">
        <v>3363</v>
      </c>
      <c r="AF2967" s="93"/>
      <c r="AG2967" s="2" t="s">
        <v>3364</v>
      </c>
      <c r="AH2967" s="2" t="s">
        <v>3365</v>
      </c>
      <c r="AI2967" s="2">
        <v>0.0</v>
      </c>
      <c r="AJ2967" s="94">
        <v>0.0019873129991608953</v>
      </c>
      <c r="AK2967" s="94">
        <v>0.003328402366863906</v>
      </c>
      <c r="AL2967" s="79"/>
      <c r="AM2967" s="2" t="s">
        <v>6485</v>
      </c>
    </row>
    <row r="2968">
      <c r="A2968" s="54">
        <v>46226.0</v>
      </c>
      <c r="B2968" s="54">
        <v>46227.0</v>
      </c>
      <c r="C2968" s="2" t="s">
        <v>932</v>
      </c>
      <c r="D2968" s="2" t="s">
        <v>146</v>
      </c>
      <c r="E2968" s="2" t="s">
        <v>196</v>
      </c>
      <c r="F2968" s="53">
        <v>0.0</v>
      </c>
      <c r="G2968" s="53">
        <v>0.0</v>
      </c>
      <c r="H2968" s="53">
        <v>0.0</v>
      </c>
      <c r="I2968" s="53">
        <v>0.0</v>
      </c>
      <c r="J2968" s="53">
        <v>0.0016073109437774165</v>
      </c>
      <c r="K2968" s="2" t="s">
        <v>3531</v>
      </c>
      <c r="L2968" s="53">
        <v>0.0</v>
      </c>
      <c r="M2968" s="2" t="s">
        <v>3369</v>
      </c>
      <c r="N2968" s="2" t="s">
        <v>3360</v>
      </c>
      <c r="O2968" s="55"/>
      <c r="AB2968" s="2" t="s">
        <v>164</v>
      </c>
      <c r="AC2968" s="2" t="s">
        <v>3361</v>
      </c>
      <c r="AD2968" s="2" t="s">
        <v>3362</v>
      </c>
      <c r="AE2968" s="2" t="s">
        <v>3363</v>
      </c>
      <c r="AF2968" s="93"/>
      <c r="AG2968" s="2" t="s">
        <v>3364</v>
      </c>
      <c r="AH2968" s="2" t="s">
        <v>3365</v>
      </c>
      <c r="AI2968" s="2">
        <v>0.0</v>
      </c>
      <c r="AJ2968" s="94">
        <v>2.5834484699866495E-6</v>
      </c>
      <c r="AK2968" s="94">
        <v>0.0</v>
      </c>
      <c r="AL2968" s="79"/>
      <c r="AM2968" s="2" t="s">
        <v>6486</v>
      </c>
    </row>
    <row r="2969">
      <c r="A2969" s="54">
        <v>46226.0</v>
      </c>
      <c r="B2969" s="54">
        <v>46227.0</v>
      </c>
      <c r="C2969" s="2" t="s">
        <v>450</v>
      </c>
      <c r="D2969" s="2" t="s">
        <v>146</v>
      </c>
      <c r="E2969" s="2" t="s">
        <v>196</v>
      </c>
      <c r="F2969" s="53">
        <v>0.0</v>
      </c>
      <c r="G2969" s="53">
        <v>0.0</v>
      </c>
      <c r="H2969" s="53">
        <v>0.0</v>
      </c>
      <c r="I2969" s="53">
        <v>0.019230769230769232</v>
      </c>
      <c r="J2969" s="53">
        <v>0.004000901753474637</v>
      </c>
      <c r="K2969" s="2" t="s">
        <v>3531</v>
      </c>
      <c r="L2969" s="53">
        <v>0.0</v>
      </c>
      <c r="M2969" s="2" t="s">
        <v>3369</v>
      </c>
      <c r="N2969" s="2" t="s">
        <v>3360</v>
      </c>
      <c r="O2969" s="55"/>
      <c r="AB2969" s="2" t="s">
        <v>164</v>
      </c>
      <c r="AC2969" s="2" t="s">
        <v>3361</v>
      </c>
      <c r="AD2969" s="2" t="s">
        <v>3362</v>
      </c>
      <c r="AE2969" s="2" t="s">
        <v>3363</v>
      </c>
      <c r="AF2969" s="93"/>
      <c r="AG2969" s="2" t="s">
        <v>3364</v>
      </c>
      <c r="AH2969" s="2" t="s">
        <v>3365</v>
      </c>
      <c r="AI2969" s="2">
        <v>0.0</v>
      </c>
      <c r="AJ2969" s="94">
        <v>1.6007214840956428E-5</v>
      </c>
      <c r="AK2969" s="94">
        <v>3.6982248520710064E-4</v>
      </c>
      <c r="AL2969" s="79"/>
      <c r="AM2969" s="2" t="s">
        <v>6487</v>
      </c>
    </row>
    <row r="2970">
      <c r="A2970" s="54">
        <v>46226.0</v>
      </c>
      <c r="B2970" s="54">
        <v>46227.0</v>
      </c>
      <c r="C2970" s="2" t="s">
        <v>515</v>
      </c>
      <c r="D2970" s="2" t="s">
        <v>146</v>
      </c>
      <c r="E2970" s="2" t="s">
        <v>196</v>
      </c>
      <c r="F2970" s="53">
        <v>0.0</v>
      </c>
      <c r="G2970" s="53">
        <v>0.0</v>
      </c>
      <c r="H2970" s="53">
        <v>0.0</v>
      </c>
      <c r="I2970" s="53">
        <v>0.0</v>
      </c>
      <c r="J2970" s="53">
        <v>0.0036735664291551763</v>
      </c>
      <c r="K2970" s="2" t="s">
        <v>3531</v>
      </c>
      <c r="L2970" s="53">
        <v>0.0</v>
      </c>
      <c r="M2970" s="2" t="s">
        <v>3369</v>
      </c>
      <c r="N2970" s="2" t="s">
        <v>3360</v>
      </c>
      <c r="O2970" s="55"/>
      <c r="AB2970" s="2" t="s">
        <v>164</v>
      </c>
      <c r="AC2970" s="2" t="s">
        <v>3361</v>
      </c>
      <c r="AD2970" s="2" t="s">
        <v>3362</v>
      </c>
      <c r="AE2970" s="2" t="s">
        <v>3363</v>
      </c>
      <c r="AF2970" s="93"/>
      <c r="AG2970" s="2" t="s">
        <v>3364</v>
      </c>
      <c r="AH2970" s="2" t="s">
        <v>3365</v>
      </c>
      <c r="AI2970" s="2">
        <v>0.0</v>
      </c>
      <c r="AJ2970" s="94">
        <v>1.3495090309415913E-5</v>
      </c>
      <c r="AK2970" s="94">
        <v>0.0</v>
      </c>
      <c r="AL2970" s="79"/>
      <c r="AM2970" s="2" t="s">
        <v>6488</v>
      </c>
    </row>
    <row r="2971">
      <c r="A2971" s="54">
        <v>46226.0</v>
      </c>
      <c r="B2971" s="54">
        <v>46227.0</v>
      </c>
      <c r="C2971" s="2" t="s">
        <v>1189</v>
      </c>
      <c r="D2971" s="2" t="s">
        <v>146</v>
      </c>
      <c r="E2971" s="2" t="s">
        <v>196</v>
      </c>
      <c r="F2971" s="53">
        <v>0.0</v>
      </c>
      <c r="G2971" s="53">
        <v>0.0</v>
      </c>
      <c r="H2971" s="53">
        <v>0.0</v>
      </c>
      <c r="I2971" s="53">
        <v>0.0</v>
      </c>
      <c r="J2971" s="53">
        <v>0.00661083202895077</v>
      </c>
      <c r="K2971" s="2" t="s">
        <v>6377</v>
      </c>
      <c r="L2971" s="53">
        <v>0.0</v>
      </c>
      <c r="M2971" s="2" t="s">
        <v>3369</v>
      </c>
      <c r="N2971" s="2" t="s">
        <v>3360</v>
      </c>
      <c r="O2971" s="55"/>
      <c r="AB2971" s="2" t="s">
        <v>164</v>
      </c>
      <c r="AC2971" s="2" t="s">
        <v>3361</v>
      </c>
      <c r="AD2971" s="2" t="s">
        <v>3362</v>
      </c>
      <c r="AE2971" s="2" t="s">
        <v>3363</v>
      </c>
      <c r="AF2971" s="93"/>
      <c r="AG2971" s="101" t="s">
        <v>3364</v>
      </c>
      <c r="AH2971" s="101" t="s">
        <v>3365</v>
      </c>
      <c r="AI2971" s="2">
        <v>0.0</v>
      </c>
      <c r="AJ2971" s="94">
        <v>4.370310011500136E-5</v>
      </c>
      <c r="AK2971" s="94">
        <v>0.0</v>
      </c>
      <c r="AL2971" s="79"/>
      <c r="AM2971" s="2" t="s">
        <v>6489</v>
      </c>
    </row>
    <row r="2972">
      <c r="A2972" s="54">
        <v>46227.0</v>
      </c>
      <c r="B2972" s="54">
        <v>46228.0</v>
      </c>
      <c r="C2972" s="2" t="s">
        <v>178</v>
      </c>
      <c r="D2972" s="2" t="s">
        <v>146</v>
      </c>
      <c r="E2972" s="2" t="s">
        <v>288</v>
      </c>
      <c r="F2972" s="53">
        <v>0.0</v>
      </c>
      <c r="G2972" s="53">
        <v>0.0</v>
      </c>
      <c r="H2972" s="53">
        <v>0.04</v>
      </c>
      <c r="I2972" s="53">
        <v>0.057692307692307696</v>
      </c>
      <c r="J2972" s="53">
        <v>0.04638168037743447</v>
      </c>
      <c r="K2972" s="2" t="s">
        <v>3572</v>
      </c>
      <c r="L2972" s="53">
        <v>0.0</v>
      </c>
      <c r="M2972" s="2" t="s">
        <v>3369</v>
      </c>
      <c r="N2972" s="2" t="s">
        <v>3360</v>
      </c>
      <c r="O2972" s="55"/>
      <c r="AB2972" s="2" t="s">
        <v>164</v>
      </c>
      <c r="AC2972" s="2" t="s">
        <v>3361</v>
      </c>
      <c r="AD2972" s="2" t="s">
        <v>3362</v>
      </c>
      <c r="AE2972" s="2" t="s">
        <v>3363</v>
      </c>
      <c r="AF2972" s="93"/>
      <c r="AG2972" s="2" t="s">
        <v>3364</v>
      </c>
      <c r="AH2972" s="2" t="s">
        <v>3365</v>
      </c>
      <c r="AI2972" s="2">
        <v>0.0</v>
      </c>
      <c r="AJ2972" s="94">
        <v>0.0021512602746344895</v>
      </c>
      <c r="AK2972" s="94">
        <v>0.003328402366863906</v>
      </c>
      <c r="AL2972" s="79"/>
      <c r="AM2972" s="2" t="s">
        <v>6490</v>
      </c>
    </row>
    <row r="2973">
      <c r="A2973" s="54">
        <v>46227.0</v>
      </c>
      <c r="B2973" s="54">
        <v>46228.0</v>
      </c>
      <c r="C2973" s="2" t="s">
        <v>932</v>
      </c>
      <c r="D2973" s="2" t="s">
        <v>146</v>
      </c>
      <c r="E2973" s="2" t="s">
        <v>288</v>
      </c>
      <c r="F2973" s="53">
        <v>0.0</v>
      </c>
      <c r="G2973" s="53">
        <v>0.0</v>
      </c>
      <c r="H2973" s="53">
        <v>0.0</v>
      </c>
      <c r="I2973" s="53">
        <v>0.0</v>
      </c>
      <c r="J2973" s="53">
        <v>0.0015949795678445971</v>
      </c>
      <c r="K2973" s="2" t="s">
        <v>3531</v>
      </c>
      <c r="L2973" s="53">
        <v>0.0</v>
      </c>
      <c r="M2973" s="2" t="s">
        <v>3369</v>
      </c>
      <c r="N2973" s="2" t="s">
        <v>3360</v>
      </c>
      <c r="O2973" s="55"/>
      <c r="AB2973" s="2" t="s">
        <v>164</v>
      </c>
      <c r="AC2973" s="2" t="s">
        <v>3361</v>
      </c>
      <c r="AD2973" s="2" t="s">
        <v>3362</v>
      </c>
      <c r="AE2973" s="2" t="s">
        <v>3363</v>
      </c>
      <c r="AF2973" s="93"/>
      <c r="AG2973" s="2" t="s">
        <v>3364</v>
      </c>
      <c r="AH2973" s="2" t="s">
        <v>3365</v>
      </c>
      <c r="AI2973" s="2">
        <v>0.0</v>
      </c>
      <c r="AJ2973" s="94">
        <v>2.5439598218417377E-6</v>
      </c>
      <c r="AK2973" s="94">
        <v>0.0</v>
      </c>
      <c r="AL2973" s="79"/>
      <c r="AM2973" s="2" t="s">
        <v>6491</v>
      </c>
    </row>
    <row r="2974">
      <c r="A2974" s="54">
        <v>46227.0</v>
      </c>
      <c r="B2974" s="54">
        <v>46228.0</v>
      </c>
      <c r="C2974" s="2" t="s">
        <v>450</v>
      </c>
      <c r="D2974" s="2" t="s">
        <v>146</v>
      </c>
      <c r="E2974" s="2" t="s">
        <v>288</v>
      </c>
      <c r="F2974" s="53">
        <v>0.0</v>
      </c>
      <c r="G2974" s="53">
        <v>0.0</v>
      </c>
      <c r="H2974" s="53">
        <v>0.0</v>
      </c>
      <c r="I2974" s="53">
        <v>0.0</v>
      </c>
      <c r="J2974" s="53">
        <v>9.303566554157276E-4</v>
      </c>
      <c r="K2974" s="2" t="s">
        <v>3531</v>
      </c>
      <c r="L2974" s="53">
        <v>0.0</v>
      </c>
      <c r="M2974" s="2" t="s">
        <v>3369</v>
      </c>
      <c r="N2974" s="2" t="s">
        <v>3360</v>
      </c>
      <c r="O2974" s="55"/>
      <c r="AB2974" s="2" t="s">
        <v>164</v>
      </c>
      <c r="AC2974" s="2" t="s">
        <v>3361</v>
      </c>
      <c r="AD2974" s="2" t="s">
        <v>3362</v>
      </c>
      <c r="AE2974" s="2" t="s">
        <v>3363</v>
      </c>
      <c r="AF2974" s="93"/>
      <c r="AG2974" s="2" t="s">
        <v>3364</v>
      </c>
      <c r="AH2974" s="2" t="s">
        <v>3365</v>
      </c>
      <c r="AI2974" s="2">
        <v>0.0</v>
      </c>
      <c r="AJ2974" s="94">
        <v>8.655635062763389E-7</v>
      </c>
      <c r="AK2974" s="94">
        <v>0.0</v>
      </c>
      <c r="AL2974" s="79"/>
      <c r="AM2974" s="2" t="s">
        <v>6492</v>
      </c>
    </row>
    <row r="2975">
      <c r="A2975" s="54">
        <v>46227.0</v>
      </c>
      <c r="B2975" s="54">
        <v>46228.0</v>
      </c>
      <c r="C2975" s="2" t="s">
        <v>515</v>
      </c>
      <c r="D2975" s="2" t="s">
        <v>146</v>
      </c>
      <c r="E2975" s="2" t="s">
        <v>288</v>
      </c>
      <c r="F2975" s="53">
        <v>0.0</v>
      </c>
      <c r="G2975" s="53">
        <v>0.0</v>
      </c>
      <c r="H2975" s="53">
        <v>0.0</v>
      </c>
      <c r="I2975" s="53">
        <v>0.019230769230769232</v>
      </c>
      <c r="J2975" s="53">
        <v>0.007445969846279574</v>
      </c>
      <c r="K2975" s="2" t="s">
        <v>3531</v>
      </c>
      <c r="L2975" s="53">
        <v>0.0</v>
      </c>
      <c r="M2975" s="2" t="s">
        <v>3369</v>
      </c>
      <c r="N2975" s="2" t="s">
        <v>3360</v>
      </c>
      <c r="O2975" s="55"/>
      <c r="AB2975" s="2" t="s">
        <v>164</v>
      </c>
      <c r="AC2975" s="2" t="s">
        <v>3361</v>
      </c>
      <c r="AD2975" s="2" t="s">
        <v>3362</v>
      </c>
      <c r="AE2975" s="2" t="s">
        <v>3363</v>
      </c>
      <c r="AF2975" s="93"/>
      <c r="AG2975" s="2" t="s">
        <v>3364</v>
      </c>
      <c r="AH2975" s="2" t="s">
        <v>3365</v>
      </c>
      <c r="AI2975" s="2">
        <v>0.0</v>
      </c>
      <c r="AJ2975" s="94">
        <v>5.544246695170467E-5</v>
      </c>
      <c r="AK2975" s="94">
        <v>3.6982248520710064E-4</v>
      </c>
      <c r="AL2975" s="79"/>
      <c r="AM2975" s="2" t="s">
        <v>6493</v>
      </c>
    </row>
    <row r="2976">
      <c r="A2976" s="54">
        <v>46227.0</v>
      </c>
      <c r="B2976" s="54">
        <v>46228.0</v>
      </c>
      <c r="C2976" s="2" t="s">
        <v>1189</v>
      </c>
      <c r="D2976" s="2" t="s">
        <v>146</v>
      </c>
      <c r="E2976" s="2" t="s">
        <v>288</v>
      </c>
      <c r="F2976" s="53">
        <v>0.125</v>
      </c>
      <c r="G2976" s="53">
        <v>0.08333333333333333</v>
      </c>
      <c r="H2976" s="53">
        <v>0.04</v>
      </c>
      <c r="I2976" s="53">
        <v>0.019230769230769232</v>
      </c>
      <c r="J2976" s="53">
        <v>0.029076275062894712</v>
      </c>
      <c r="K2976" s="2" t="s">
        <v>6377</v>
      </c>
      <c r="L2976" s="53">
        <v>0.0</v>
      </c>
      <c r="M2976" s="2" t="s">
        <v>3369</v>
      </c>
      <c r="N2976" s="2" t="s">
        <v>3360</v>
      </c>
      <c r="O2976" s="55"/>
      <c r="AB2976" s="2" t="s">
        <v>164</v>
      </c>
      <c r="AC2976" s="2" t="s">
        <v>3361</v>
      </c>
      <c r="AD2976" s="2" t="s">
        <v>3362</v>
      </c>
      <c r="AE2976" s="2" t="s">
        <v>3363</v>
      </c>
      <c r="AF2976" s="93"/>
      <c r="AG2976" s="101" t="s">
        <v>3364</v>
      </c>
      <c r="AH2976" s="101" t="s">
        <v>3365</v>
      </c>
      <c r="AI2976" s="2">
        <v>0.0</v>
      </c>
      <c r="AJ2976" s="94">
        <v>8.454297715331129E-4</v>
      </c>
      <c r="AK2976" s="94">
        <v>3.6982248520710064E-4</v>
      </c>
      <c r="AL2976" s="79"/>
      <c r="AM2976" s="2" t="s">
        <v>6494</v>
      </c>
    </row>
    <row r="2977">
      <c r="A2977" s="54">
        <v>46228.0</v>
      </c>
      <c r="B2977" s="54">
        <v>46229.0</v>
      </c>
      <c r="C2977" s="2" t="s">
        <v>178</v>
      </c>
      <c r="D2977" s="2" t="s">
        <v>146</v>
      </c>
      <c r="E2977" s="2" t="s">
        <v>256</v>
      </c>
      <c r="F2977" s="53">
        <v>0.0</v>
      </c>
      <c r="G2977" s="53">
        <v>0.0</v>
      </c>
      <c r="H2977" s="53">
        <v>0.0</v>
      </c>
      <c r="I2977" s="53">
        <v>0.019230769230769232</v>
      </c>
      <c r="J2977" s="53">
        <v>0.024635135286958036</v>
      </c>
      <c r="K2977" s="2" t="s">
        <v>3572</v>
      </c>
      <c r="L2977" s="53">
        <v>0.0</v>
      </c>
      <c r="M2977" s="2" t="s">
        <v>3369</v>
      </c>
      <c r="N2977" s="2" t="s">
        <v>3360</v>
      </c>
      <c r="O2977" s="55"/>
      <c r="AB2977" s="2" t="s">
        <v>164</v>
      </c>
      <c r="AC2977" s="2" t="s">
        <v>3361</v>
      </c>
      <c r="AD2977" s="2" t="s">
        <v>3362</v>
      </c>
      <c r="AE2977" s="2" t="s">
        <v>3363</v>
      </c>
      <c r="AF2977" s="93"/>
      <c r="AG2977" s="2" t="s">
        <v>3364</v>
      </c>
      <c r="AH2977" s="2" t="s">
        <v>3365</v>
      </c>
      <c r="AI2977" s="2">
        <v>0.0</v>
      </c>
      <c r="AJ2977" s="94">
        <v>6.06889890606725E-4</v>
      </c>
      <c r="AK2977" s="94">
        <v>3.6982248520710064E-4</v>
      </c>
      <c r="AL2977" s="79"/>
      <c r="AM2977" s="2" t="s">
        <v>6495</v>
      </c>
    </row>
    <row r="2978">
      <c r="A2978" s="54">
        <v>46228.0</v>
      </c>
      <c r="B2978" s="54">
        <v>46229.0</v>
      </c>
      <c r="C2978" s="2" t="s">
        <v>932</v>
      </c>
      <c r="D2978" s="2" t="s">
        <v>146</v>
      </c>
      <c r="E2978" s="2" t="s">
        <v>256</v>
      </c>
      <c r="F2978" s="53">
        <v>0.0</v>
      </c>
      <c r="G2978" s="53">
        <v>0.0</v>
      </c>
      <c r="H2978" s="53">
        <v>0.0</v>
      </c>
      <c r="I2978" s="53">
        <v>0.0</v>
      </c>
      <c r="J2978" s="53">
        <v>0.0015827427988905861</v>
      </c>
      <c r="K2978" s="2" t="s">
        <v>3531</v>
      </c>
      <c r="L2978" s="53">
        <v>0.0</v>
      </c>
      <c r="M2978" s="2" t="s">
        <v>3369</v>
      </c>
      <c r="N2978" s="2" t="s">
        <v>3360</v>
      </c>
      <c r="O2978" s="55"/>
      <c r="AB2978" s="2" t="s">
        <v>164</v>
      </c>
      <c r="AC2978" s="2" t="s">
        <v>3361</v>
      </c>
      <c r="AD2978" s="2" t="s">
        <v>3362</v>
      </c>
      <c r="AE2978" s="2" t="s">
        <v>3363</v>
      </c>
      <c r="AF2978" s="93"/>
      <c r="AG2978" s="2" t="s">
        <v>3364</v>
      </c>
      <c r="AH2978" s="2" t="s">
        <v>3365</v>
      </c>
      <c r="AI2978" s="2">
        <v>0.0</v>
      </c>
      <c r="AJ2978" s="94">
        <v>2.5050747674400065E-6</v>
      </c>
      <c r="AK2978" s="94">
        <v>0.0</v>
      </c>
      <c r="AL2978" s="79"/>
      <c r="AM2978" s="2" t="s">
        <v>6496</v>
      </c>
    </row>
    <row r="2979">
      <c r="A2979" s="54">
        <v>46228.0</v>
      </c>
      <c r="B2979" s="54">
        <v>46229.0</v>
      </c>
      <c r="C2979" s="2" t="s">
        <v>450</v>
      </c>
      <c r="D2979" s="2" t="s">
        <v>146</v>
      </c>
      <c r="E2979" s="2" t="s">
        <v>256</v>
      </c>
      <c r="F2979" s="53">
        <v>0.0</v>
      </c>
      <c r="G2979" s="53">
        <v>0.0</v>
      </c>
      <c r="H2979" s="53">
        <v>0.0</v>
      </c>
      <c r="I2979" s="53">
        <v>0.019230769230769232</v>
      </c>
      <c r="J2979" s="53">
        <v>0.004524336135583494</v>
      </c>
      <c r="K2979" s="2" t="s">
        <v>3531</v>
      </c>
      <c r="L2979" s="53">
        <v>0.0</v>
      </c>
      <c r="M2979" s="2" t="s">
        <v>3369</v>
      </c>
      <c r="N2979" s="2" t="s">
        <v>3360</v>
      </c>
      <c r="O2979" s="55"/>
      <c r="AB2979" s="2" t="s">
        <v>164</v>
      </c>
      <c r="AC2979" s="2" t="s">
        <v>3361</v>
      </c>
      <c r="AD2979" s="2" t="s">
        <v>3362</v>
      </c>
      <c r="AE2979" s="2" t="s">
        <v>3363</v>
      </c>
      <c r="AF2979" s="93"/>
      <c r="AG2979" s="2" t="s">
        <v>3364</v>
      </c>
      <c r="AH2979" s="2" t="s">
        <v>3365</v>
      </c>
      <c r="AI2979" s="2">
        <v>0.0</v>
      </c>
      <c r="AJ2979" s="94">
        <v>2.0469617467746587E-5</v>
      </c>
      <c r="AK2979" s="94">
        <v>3.6982248520710064E-4</v>
      </c>
      <c r="AL2979" s="79"/>
      <c r="AM2979" s="2" t="s">
        <v>6497</v>
      </c>
    </row>
    <row r="2980">
      <c r="A2980" s="54">
        <v>46228.0</v>
      </c>
      <c r="B2980" s="54">
        <v>46229.0</v>
      </c>
      <c r="C2980" s="2" t="s">
        <v>515</v>
      </c>
      <c r="D2980" s="2" t="s">
        <v>146</v>
      </c>
      <c r="E2980" s="2" t="s">
        <v>256</v>
      </c>
      <c r="F2980" s="53">
        <v>0.0</v>
      </c>
      <c r="G2980" s="53">
        <v>0.08333333333333333</v>
      </c>
      <c r="H2980" s="53">
        <v>0.04</v>
      </c>
      <c r="I2980" s="53">
        <v>0.019230769230769232</v>
      </c>
      <c r="J2980" s="53">
        <v>0.019055742573722546</v>
      </c>
      <c r="K2980" s="2" t="s">
        <v>3531</v>
      </c>
      <c r="L2980" s="53">
        <v>0.0</v>
      </c>
      <c r="M2980" s="2" t="s">
        <v>3369</v>
      </c>
      <c r="N2980" s="2" t="s">
        <v>3360</v>
      </c>
      <c r="O2980" s="55"/>
      <c r="AB2980" s="2" t="s">
        <v>164</v>
      </c>
      <c r="AC2980" s="2" t="s">
        <v>3361</v>
      </c>
      <c r="AD2980" s="2" t="s">
        <v>3362</v>
      </c>
      <c r="AE2980" s="2" t="s">
        <v>3363</v>
      </c>
      <c r="AF2980" s="93"/>
      <c r="AG2980" s="2" t="s">
        <v>3364</v>
      </c>
      <c r="AH2980" s="2" t="s">
        <v>3365</v>
      </c>
      <c r="AI2980" s="2">
        <v>0.0</v>
      </c>
      <c r="AJ2980" s="94">
        <v>3.6312132503598196E-4</v>
      </c>
      <c r="AK2980" s="94">
        <v>3.6982248520710064E-4</v>
      </c>
      <c r="AL2980" s="79"/>
      <c r="AM2980" s="2" t="s">
        <v>6498</v>
      </c>
    </row>
    <row r="2981">
      <c r="A2981" s="54">
        <v>46228.0</v>
      </c>
      <c r="B2981" s="54">
        <v>46229.0</v>
      </c>
      <c r="C2981" s="2" t="s">
        <v>1189</v>
      </c>
      <c r="D2981" s="2" t="s">
        <v>146</v>
      </c>
      <c r="E2981" s="2" t="s">
        <v>256</v>
      </c>
      <c r="F2981" s="53">
        <v>0.0</v>
      </c>
      <c r="G2981" s="53">
        <v>0.0</v>
      </c>
      <c r="H2981" s="53">
        <v>0.0</v>
      </c>
      <c r="I2981" s="53">
        <v>0.0</v>
      </c>
      <c r="J2981" s="53">
        <v>0.006509783828079282</v>
      </c>
      <c r="K2981" s="2" t="s">
        <v>6377</v>
      </c>
      <c r="L2981" s="53">
        <v>0.0</v>
      </c>
      <c r="M2981" s="2" t="s">
        <v>3369</v>
      </c>
      <c r="N2981" s="2" t="s">
        <v>3360</v>
      </c>
      <c r="O2981" s="55"/>
      <c r="AB2981" s="2" t="s">
        <v>164</v>
      </c>
      <c r="AC2981" s="2" t="s">
        <v>3361</v>
      </c>
      <c r="AD2981" s="2" t="s">
        <v>3362</v>
      </c>
      <c r="AE2981" s="2" t="s">
        <v>3363</v>
      </c>
      <c r="AF2981" s="93"/>
      <c r="AG2981" s="101" t="s">
        <v>3364</v>
      </c>
      <c r="AH2981" s="101" t="s">
        <v>3365</v>
      </c>
      <c r="AI2981" s="2">
        <v>0.0</v>
      </c>
      <c r="AJ2981" s="94">
        <v>4.2377285488322555E-5</v>
      </c>
      <c r="AK2981" s="94">
        <v>0.0</v>
      </c>
      <c r="AL2981" s="79"/>
      <c r="AM2981" s="2" t="s">
        <v>6499</v>
      </c>
    </row>
    <row r="2982">
      <c r="A2982" s="54">
        <v>46229.0</v>
      </c>
      <c r="B2982" s="54">
        <v>46230.0</v>
      </c>
      <c r="C2982" s="2" t="s">
        <v>178</v>
      </c>
      <c r="D2982" s="2" t="s">
        <v>146</v>
      </c>
      <c r="E2982" s="2" t="s">
        <v>180</v>
      </c>
      <c r="F2982" s="53">
        <v>0.125</v>
      </c>
      <c r="G2982" s="53">
        <v>0.25</v>
      </c>
      <c r="H2982" s="53">
        <v>0.12</v>
      </c>
      <c r="I2982" s="53">
        <v>0.057692307692307696</v>
      </c>
      <c r="J2982" s="53">
        <v>0.0770376321741601</v>
      </c>
      <c r="K2982" s="2" t="s">
        <v>3572</v>
      </c>
      <c r="L2982" s="53">
        <v>0.0</v>
      </c>
      <c r="M2982" s="2" t="s">
        <v>3369</v>
      </c>
      <c r="N2982" s="2" t="s">
        <v>3360</v>
      </c>
      <c r="O2982" s="55"/>
      <c r="AB2982" s="2" t="s">
        <v>164</v>
      </c>
      <c r="AC2982" s="2" t="s">
        <v>3361</v>
      </c>
      <c r="AD2982" s="2" t="s">
        <v>3362</v>
      </c>
      <c r="AE2982" s="2" t="s">
        <v>3363</v>
      </c>
      <c r="AF2982" s="93"/>
      <c r="AG2982" s="2" t="s">
        <v>3364</v>
      </c>
      <c r="AH2982" s="2" t="s">
        <v>3365</v>
      </c>
      <c r="AI2982" s="2">
        <v>0.0</v>
      </c>
      <c r="AJ2982" s="94">
        <v>0.005934796771001187</v>
      </c>
      <c r="AK2982" s="94">
        <v>0.003328402366863906</v>
      </c>
      <c r="AL2982" s="79"/>
      <c r="AM2982" s="2" t="s">
        <v>6500</v>
      </c>
    </row>
    <row r="2983">
      <c r="A2983" s="54">
        <v>46229.0</v>
      </c>
      <c r="B2983" s="54">
        <v>46230.0</v>
      </c>
      <c r="C2983" s="2" t="s">
        <v>932</v>
      </c>
      <c r="D2983" s="2" t="s">
        <v>146</v>
      </c>
      <c r="E2983" s="2" t="s">
        <v>180</v>
      </c>
      <c r="F2983" s="53">
        <v>0.0</v>
      </c>
      <c r="G2983" s="53">
        <v>0.0</v>
      </c>
      <c r="H2983" s="53">
        <v>0.0</v>
      </c>
      <c r="I2983" s="53">
        <v>0.0</v>
      </c>
      <c r="J2983" s="53">
        <v>0.0015705999110855586</v>
      </c>
      <c r="K2983" s="2" t="s">
        <v>3531</v>
      </c>
      <c r="L2983" s="53">
        <v>0.0</v>
      </c>
      <c r="M2983" s="2" t="s">
        <v>3369</v>
      </c>
      <c r="N2983" s="2" t="s">
        <v>3360</v>
      </c>
      <c r="O2983" s="55"/>
      <c r="AB2983" s="2" t="s">
        <v>164</v>
      </c>
      <c r="AC2983" s="2" t="s">
        <v>3361</v>
      </c>
      <c r="AD2983" s="2" t="s">
        <v>3362</v>
      </c>
      <c r="AE2983" s="2" t="s">
        <v>3363</v>
      </c>
      <c r="AF2983" s="93"/>
      <c r="AG2983" s="2" t="s">
        <v>3364</v>
      </c>
      <c r="AH2983" s="2" t="s">
        <v>3365</v>
      </c>
      <c r="AI2983" s="2">
        <v>0.0</v>
      </c>
      <c r="AJ2983" s="94">
        <v>2.4667840807019643E-6</v>
      </c>
      <c r="AK2983" s="94">
        <v>0.0</v>
      </c>
      <c r="AL2983" s="79"/>
      <c r="AM2983" s="2" t="s">
        <v>6501</v>
      </c>
    </row>
    <row r="2984">
      <c r="A2984" s="54">
        <v>46229.0</v>
      </c>
      <c r="B2984" s="54">
        <v>46230.0</v>
      </c>
      <c r="C2984" s="2" t="s">
        <v>450</v>
      </c>
      <c r="D2984" s="2" t="s">
        <v>146</v>
      </c>
      <c r="E2984" s="2" t="s">
        <v>180</v>
      </c>
      <c r="F2984" s="53">
        <v>0.0</v>
      </c>
      <c r="G2984" s="53">
        <v>0.0</v>
      </c>
      <c r="H2984" s="53">
        <v>0.0</v>
      </c>
      <c r="I2984" s="53">
        <v>0.0</v>
      </c>
      <c r="J2984" s="53">
        <v>9.161359240786018E-4</v>
      </c>
      <c r="K2984" s="2" t="s">
        <v>3531</v>
      </c>
      <c r="L2984" s="53">
        <v>0.0</v>
      </c>
      <c r="M2984" s="2" t="s">
        <v>3369</v>
      </c>
      <c r="N2984" s="2" t="s">
        <v>3360</v>
      </c>
      <c r="O2984" s="55"/>
      <c r="AB2984" s="2" t="s">
        <v>164</v>
      </c>
      <c r="AC2984" s="2" t="s">
        <v>3361</v>
      </c>
      <c r="AD2984" s="2" t="s">
        <v>3362</v>
      </c>
      <c r="AE2984" s="2" t="s">
        <v>3363</v>
      </c>
      <c r="AF2984" s="93"/>
      <c r="AG2984" s="2" t="s">
        <v>3364</v>
      </c>
      <c r="AH2984" s="2" t="s">
        <v>3365</v>
      </c>
      <c r="AI2984" s="2">
        <v>0.0</v>
      </c>
      <c r="AJ2984" s="94">
        <v>8.393050313873537E-7</v>
      </c>
      <c r="AK2984" s="94">
        <v>0.0</v>
      </c>
      <c r="AL2984" s="79"/>
      <c r="AM2984" s="2" t="s">
        <v>6502</v>
      </c>
    </row>
    <row r="2985">
      <c r="A2985" s="54">
        <v>46229.0</v>
      </c>
      <c r="B2985" s="54">
        <v>46230.0</v>
      </c>
      <c r="C2985" s="2" t="s">
        <v>515</v>
      </c>
      <c r="D2985" s="2" t="s">
        <v>146</v>
      </c>
      <c r="E2985" s="2" t="s">
        <v>180</v>
      </c>
      <c r="F2985" s="53">
        <v>0.0</v>
      </c>
      <c r="G2985" s="53">
        <v>0.0</v>
      </c>
      <c r="H2985" s="53">
        <v>0.0</v>
      </c>
      <c r="I2985" s="53">
        <v>0.0</v>
      </c>
      <c r="J2985" s="53">
        <v>0.0035896620559543774</v>
      </c>
      <c r="K2985" s="2" t="s">
        <v>3531</v>
      </c>
      <c r="L2985" s="53">
        <v>0.0</v>
      </c>
      <c r="M2985" s="2" t="s">
        <v>3369</v>
      </c>
      <c r="N2985" s="2" t="s">
        <v>3360</v>
      </c>
      <c r="O2985" s="55"/>
      <c r="AB2985" s="2" t="s">
        <v>164</v>
      </c>
      <c r="AC2985" s="2" t="s">
        <v>3361</v>
      </c>
      <c r="AD2985" s="2" t="s">
        <v>3362</v>
      </c>
      <c r="AE2985" s="2" t="s">
        <v>3363</v>
      </c>
      <c r="AF2985" s="93"/>
      <c r="AG2985" s="2" t="s">
        <v>3364</v>
      </c>
      <c r="AH2985" s="2" t="s">
        <v>3365</v>
      </c>
      <c r="AI2985" s="2">
        <v>0.0</v>
      </c>
      <c r="AJ2985" s="94">
        <v>1.2885673675958608E-5</v>
      </c>
      <c r="AK2985" s="94">
        <v>0.0</v>
      </c>
      <c r="AL2985" s="79"/>
      <c r="AM2985" s="2" t="s">
        <v>6503</v>
      </c>
    </row>
    <row r="2986">
      <c r="A2986" s="54">
        <v>46229.0</v>
      </c>
      <c r="B2986" s="54">
        <v>46230.0</v>
      </c>
      <c r="C2986" s="2" t="s">
        <v>1189</v>
      </c>
      <c r="D2986" s="2" t="s">
        <v>146</v>
      </c>
      <c r="E2986" s="2" t="s">
        <v>180</v>
      </c>
      <c r="F2986" s="53">
        <v>0.0</v>
      </c>
      <c r="G2986" s="53">
        <v>0.0</v>
      </c>
      <c r="H2986" s="53">
        <v>0.0</v>
      </c>
      <c r="I2986" s="53">
        <v>0.0</v>
      </c>
      <c r="J2986" s="53">
        <v>0.006459840416733638</v>
      </c>
      <c r="K2986" s="2" t="s">
        <v>6377</v>
      </c>
      <c r="L2986" s="53">
        <v>0.0</v>
      </c>
      <c r="M2986" s="2" t="s">
        <v>3369</v>
      </c>
      <c r="N2986" s="2" t="s">
        <v>3360</v>
      </c>
      <c r="O2986" s="55"/>
      <c r="AB2986" s="2" t="s">
        <v>164</v>
      </c>
      <c r="AC2986" s="2" t="s">
        <v>3361</v>
      </c>
      <c r="AD2986" s="2" t="s">
        <v>3362</v>
      </c>
      <c r="AE2986" s="2" t="s">
        <v>3363</v>
      </c>
      <c r="AF2986" s="93"/>
      <c r="AG2986" s="101" t="s">
        <v>3364</v>
      </c>
      <c r="AH2986" s="101" t="s">
        <v>3365</v>
      </c>
      <c r="AI2986" s="2">
        <v>0.0</v>
      </c>
      <c r="AJ2986" s="94">
        <v>4.172953820966542E-5</v>
      </c>
      <c r="AK2986" s="94">
        <v>0.0</v>
      </c>
      <c r="AL2986" s="79"/>
      <c r="AM2986" s="2" t="s">
        <v>6504</v>
      </c>
    </row>
    <row r="2987">
      <c r="A2987" s="54">
        <v>46230.0</v>
      </c>
      <c r="B2987" s="54">
        <v>46231.0</v>
      </c>
      <c r="C2987" s="2" t="s">
        <v>178</v>
      </c>
      <c r="D2987" s="2" t="s">
        <v>146</v>
      </c>
      <c r="E2987" s="2" t="s">
        <v>208</v>
      </c>
      <c r="F2987" s="53">
        <v>0.125</v>
      </c>
      <c r="G2987" s="53">
        <v>0.08333333333333333</v>
      </c>
      <c r="H2987" s="53">
        <v>0.04</v>
      </c>
      <c r="I2987" s="53">
        <v>0.019230769230769232</v>
      </c>
      <c r="J2987" s="53">
        <v>0.04110046866368813</v>
      </c>
      <c r="K2987" s="2" t="s">
        <v>3572</v>
      </c>
      <c r="L2987" s="53">
        <v>0.0</v>
      </c>
      <c r="M2987" s="2" t="s">
        <v>3369</v>
      </c>
      <c r="N2987" s="2" t="s">
        <v>3360</v>
      </c>
      <c r="O2987" s="55"/>
      <c r="AB2987" s="2" t="s">
        <v>164</v>
      </c>
      <c r="AC2987" s="2" t="s">
        <v>3361</v>
      </c>
      <c r="AD2987" s="2" t="s">
        <v>3362</v>
      </c>
      <c r="AE2987" s="2" t="s">
        <v>3363</v>
      </c>
      <c r="AF2987" s="93"/>
      <c r="AG2987" s="2" t="s">
        <v>3364</v>
      </c>
      <c r="AH2987" s="2" t="s">
        <v>3365</v>
      </c>
      <c r="AI2987" s="2">
        <v>0.0</v>
      </c>
      <c r="AJ2987" s="94">
        <v>0.0016892485243748102</v>
      </c>
      <c r="AK2987" s="94">
        <v>3.6982248520710064E-4</v>
      </c>
      <c r="AL2987" s="79"/>
      <c r="AM2987" s="2" t="s">
        <v>6505</v>
      </c>
    </row>
    <row r="2988">
      <c r="A2988" s="54">
        <v>46230.0</v>
      </c>
      <c r="B2988" s="54">
        <v>46231.0</v>
      </c>
      <c r="C2988" s="2" t="s">
        <v>932</v>
      </c>
      <c r="D2988" s="2" t="s">
        <v>146</v>
      </c>
      <c r="E2988" s="2" t="s">
        <v>208</v>
      </c>
      <c r="F2988" s="53">
        <v>0.0</v>
      </c>
      <c r="G2988" s="53">
        <v>0.0</v>
      </c>
      <c r="H2988" s="53">
        <v>0.04</v>
      </c>
      <c r="I2988" s="53">
        <v>0.019230769230769232</v>
      </c>
      <c r="J2988" s="53">
        <v>0.012730258429198027</v>
      </c>
      <c r="K2988" s="2" t="s">
        <v>3531</v>
      </c>
      <c r="L2988" s="53">
        <v>0.0</v>
      </c>
      <c r="M2988" s="2" t="s">
        <v>3369</v>
      </c>
      <c r="N2988" s="2" t="s">
        <v>3360</v>
      </c>
      <c r="O2988" s="55"/>
      <c r="AB2988" s="2" t="s">
        <v>164</v>
      </c>
      <c r="AC2988" s="2" t="s">
        <v>3361</v>
      </c>
      <c r="AD2988" s="2" t="s">
        <v>3362</v>
      </c>
      <c r="AE2988" s="2" t="s">
        <v>3363</v>
      </c>
      <c r="AF2988" s="93"/>
      <c r="AG2988" s="2" t="s">
        <v>3364</v>
      </c>
      <c r="AH2988" s="2" t="s">
        <v>3365</v>
      </c>
      <c r="AI2988" s="2">
        <v>0.0</v>
      </c>
      <c r="AJ2988" s="94">
        <v>1.6205947967416743E-4</v>
      </c>
      <c r="AK2988" s="94">
        <v>3.6982248520710064E-4</v>
      </c>
      <c r="AL2988" s="79"/>
      <c r="AM2988" s="2" t="s">
        <v>6506</v>
      </c>
    </row>
    <row r="2989">
      <c r="A2989" s="54">
        <v>46230.0</v>
      </c>
      <c r="B2989" s="54">
        <v>46231.0</v>
      </c>
      <c r="C2989" s="2" t="s">
        <v>450</v>
      </c>
      <c r="D2989" s="2" t="s">
        <v>146</v>
      </c>
      <c r="E2989" s="2" t="s">
        <v>208</v>
      </c>
      <c r="F2989" s="53">
        <v>0.0</v>
      </c>
      <c r="G2989" s="53">
        <v>0.0</v>
      </c>
      <c r="H2989" s="53">
        <v>0.0</v>
      </c>
      <c r="I2989" s="53">
        <v>0.0</v>
      </c>
      <c r="J2989" s="53">
        <v>9.091072800386229E-4</v>
      </c>
      <c r="K2989" s="2" t="s">
        <v>3531</v>
      </c>
      <c r="L2989" s="53">
        <v>0.0</v>
      </c>
      <c r="M2989" s="2" t="s">
        <v>3369</v>
      </c>
      <c r="N2989" s="2" t="s">
        <v>3360</v>
      </c>
      <c r="O2989" s="55"/>
      <c r="AB2989" s="2" t="s">
        <v>164</v>
      </c>
      <c r="AC2989" s="2" t="s">
        <v>3361</v>
      </c>
      <c r="AD2989" s="2" t="s">
        <v>3362</v>
      </c>
      <c r="AE2989" s="2" t="s">
        <v>3363</v>
      </c>
      <c r="AF2989" s="93"/>
      <c r="AG2989" s="2" t="s">
        <v>3364</v>
      </c>
      <c r="AH2989" s="2" t="s">
        <v>3365</v>
      </c>
      <c r="AI2989" s="2">
        <v>0.0</v>
      </c>
      <c r="AJ2989" s="94">
        <v>8.264760466192231E-7</v>
      </c>
      <c r="AK2989" s="94">
        <v>0.0</v>
      </c>
      <c r="AL2989" s="79"/>
      <c r="AM2989" s="2" t="s">
        <v>6507</v>
      </c>
    </row>
    <row r="2990">
      <c r="A2990" s="54">
        <v>46230.0</v>
      </c>
      <c r="B2990" s="54">
        <v>46231.0</v>
      </c>
      <c r="C2990" s="2" t="s">
        <v>515</v>
      </c>
      <c r="D2990" s="2" t="s">
        <v>146</v>
      </c>
      <c r="E2990" s="2" t="s">
        <v>208</v>
      </c>
      <c r="F2990" s="53">
        <v>0.0</v>
      </c>
      <c r="G2990" s="53">
        <v>0.0</v>
      </c>
      <c r="H2990" s="53">
        <v>0.0</v>
      </c>
      <c r="I2990" s="53">
        <v>0.0</v>
      </c>
      <c r="J2990" s="53">
        <v>0.003562121975763223</v>
      </c>
      <c r="K2990" s="2" t="s">
        <v>3531</v>
      </c>
      <c r="L2990" s="53">
        <v>0.0</v>
      </c>
      <c r="M2990" s="2" t="s">
        <v>3369</v>
      </c>
      <c r="N2990" s="2" t="s">
        <v>3360</v>
      </c>
      <c r="O2990" s="55"/>
      <c r="AB2990" s="2" t="s">
        <v>164</v>
      </c>
      <c r="AC2990" s="2" t="s">
        <v>3361</v>
      </c>
      <c r="AD2990" s="2" t="s">
        <v>3362</v>
      </c>
      <c r="AE2990" s="2" t="s">
        <v>3363</v>
      </c>
      <c r="AF2990" s="93"/>
      <c r="AG2990" s="2" t="s">
        <v>3364</v>
      </c>
      <c r="AH2990" s="2" t="s">
        <v>3365</v>
      </c>
      <c r="AI2990" s="2">
        <v>0.0</v>
      </c>
      <c r="AJ2990" s="94">
        <v>1.2688712970215287E-5</v>
      </c>
      <c r="AK2990" s="94">
        <v>0.0</v>
      </c>
      <c r="AL2990" s="79"/>
      <c r="AM2990" s="2" t="s">
        <v>6508</v>
      </c>
    </row>
    <row r="2991">
      <c r="A2991" s="54">
        <v>46230.0</v>
      </c>
      <c r="B2991" s="54">
        <v>46231.0</v>
      </c>
      <c r="C2991" s="2" t="s">
        <v>1189</v>
      </c>
      <c r="D2991" s="2" t="s">
        <v>146</v>
      </c>
      <c r="E2991" s="2" t="s">
        <v>208</v>
      </c>
      <c r="F2991" s="53">
        <v>0.0</v>
      </c>
      <c r="G2991" s="53">
        <v>0.0</v>
      </c>
      <c r="H2991" s="53">
        <v>0.0</v>
      </c>
      <c r="I2991" s="53">
        <v>0.0</v>
      </c>
      <c r="J2991" s="53">
        <v>0.006410280173923647</v>
      </c>
      <c r="K2991" s="2" t="s">
        <v>6377</v>
      </c>
      <c r="L2991" s="53">
        <v>0.0</v>
      </c>
      <c r="M2991" s="2" t="s">
        <v>3369</v>
      </c>
      <c r="N2991" s="2" t="s">
        <v>3360</v>
      </c>
      <c r="O2991" s="55"/>
      <c r="AB2991" s="2" t="s">
        <v>164</v>
      </c>
      <c r="AC2991" s="2" t="s">
        <v>3361</v>
      </c>
      <c r="AD2991" s="2" t="s">
        <v>3362</v>
      </c>
      <c r="AE2991" s="2" t="s">
        <v>3363</v>
      </c>
      <c r="AF2991" s="93"/>
      <c r="AG2991" s="101" t="s">
        <v>3364</v>
      </c>
      <c r="AH2991" s="101" t="s">
        <v>3365</v>
      </c>
      <c r="AI2991" s="2">
        <v>0.0</v>
      </c>
      <c r="AJ2991" s="94">
        <v>4.1091691908198586E-5</v>
      </c>
      <c r="AK2991" s="94">
        <v>0.0</v>
      </c>
      <c r="AL2991" s="79"/>
      <c r="AM2991" s="2" t="s">
        <v>6509</v>
      </c>
    </row>
    <row r="2992">
      <c r="A2992" s="54">
        <v>46231.0</v>
      </c>
      <c r="B2992" s="54">
        <v>46232.0</v>
      </c>
      <c r="C2992" s="2" t="s">
        <v>178</v>
      </c>
      <c r="D2992" s="2" t="s">
        <v>146</v>
      </c>
      <c r="E2992" s="2" t="s">
        <v>303</v>
      </c>
      <c r="F2992" s="53">
        <v>0.125</v>
      </c>
      <c r="G2992" s="53">
        <v>0.08333333333333333</v>
      </c>
      <c r="H2992" s="53">
        <v>0.04</v>
      </c>
      <c r="I2992" s="53">
        <v>0.038461538461538464</v>
      </c>
      <c r="J2992" s="53">
        <v>0.05157321737727707</v>
      </c>
      <c r="K2992" s="2" t="s">
        <v>3598</v>
      </c>
      <c r="L2992" s="53">
        <v>0.0</v>
      </c>
      <c r="M2992" s="2" t="s">
        <v>3369</v>
      </c>
      <c r="N2992" s="2" t="s">
        <v>3360</v>
      </c>
      <c r="O2992" s="55"/>
      <c r="AB2992" s="2" t="s">
        <v>164</v>
      </c>
      <c r="AC2992" s="2" t="s">
        <v>3361</v>
      </c>
      <c r="AD2992" s="2" t="s">
        <v>3362</v>
      </c>
      <c r="AE2992" s="2" t="s">
        <v>3363</v>
      </c>
      <c r="AF2992" s="93"/>
      <c r="AG2992" s="2" t="s">
        <v>3364</v>
      </c>
      <c r="AH2992" s="2" t="s">
        <v>3365</v>
      </c>
      <c r="AI2992" s="2">
        <v>0.0</v>
      </c>
      <c r="AJ2992" s="94">
        <v>0.0026597967506438733</v>
      </c>
      <c r="AK2992" s="94">
        <v>0.0014792899408284025</v>
      </c>
      <c r="AL2992" s="79"/>
      <c r="AM2992" s="2" t="s">
        <v>6510</v>
      </c>
    </row>
    <row r="2993">
      <c r="A2993" s="54">
        <v>46231.0</v>
      </c>
      <c r="B2993" s="54">
        <v>46232.0</v>
      </c>
      <c r="C2993" s="2" t="s">
        <v>932</v>
      </c>
      <c r="D2993" s="2" t="s">
        <v>146</v>
      </c>
      <c r="E2993" s="2" t="s">
        <v>303</v>
      </c>
      <c r="F2993" s="53">
        <v>0.0</v>
      </c>
      <c r="G2993" s="53">
        <v>0.0</v>
      </c>
      <c r="H2993" s="53">
        <v>0.0</v>
      </c>
      <c r="I2993" s="53">
        <v>0.0</v>
      </c>
      <c r="J2993" s="53">
        <v>0.0015465929034034554</v>
      </c>
      <c r="K2993" s="2" t="s">
        <v>3531</v>
      </c>
      <c r="L2993" s="53">
        <v>0.0</v>
      </c>
      <c r="M2993" s="2" t="s">
        <v>3369</v>
      </c>
      <c r="N2993" s="2" t="s">
        <v>3360</v>
      </c>
      <c r="O2993" s="55"/>
      <c r="AB2993" s="2" t="s">
        <v>164</v>
      </c>
      <c r="AC2993" s="2" t="s">
        <v>3361</v>
      </c>
      <c r="AD2993" s="2" t="s">
        <v>3362</v>
      </c>
      <c r="AE2993" s="2" t="s">
        <v>3363</v>
      </c>
      <c r="AF2993" s="93"/>
      <c r="AG2993" s="2" t="s">
        <v>3364</v>
      </c>
      <c r="AH2993" s="2" t="s">
        <v>3365</v>
      </c>
      <c r="AI2993" s="2">
        <v>0.0</v>
      </c>
      <c r="AJ2993" s="94">
        <v>2.39194960885793E-6</v>
      </c>
      <c r="AK2993" s="94">
        <v>0.0</v>
      </c>
      <c r="AL2993" s="79"/>
      <c r="AM2993" s="2" t="s">
        <v>6511</v>
      </c>
    </row>
    <row r="2994">
      <c r="A2994" s="54">
        <v>46231.0</v>
      </c>
      <c r="B2994" s="54">
        <v>46232.0</v>
      </c>
      <c r="C2994" s="2" t="s">
        <v>450</v>
      </c>
      <c r="D2994" s="2" t="s">
        <v>146</v>
      </c>
      <c r="E2994" s="2" t="s">
        <v>303</v>
      </c>
      <c r="F2994" s="53">
        <v>0.0</v>
      </c>
      <c r="G2994" s="53">
        <v>0.0</v>
      </c>
      <c r="H2994" s="53">
        <v>0.0</v>
      </c>
      <c r="I2994" s="53">
        <v>0.0</v>
      </c>
      <c r="J2994" s="53">
        <v>9.021325601334171E-4</v>
      </c>
      <c r="K2994" s="2" t="s">
        <v>3531</v>
      </c>
      <c r="L2994" s="53">
        <v>0.0</v>
      </c>
      <c r="M2994" s="2" t="s">
        <v>3369</v>
      </c>
      <c r="N2994" s="2" t="s">
        <v>3360</v>
      </c>
      <c r="O2994" s="55"/>
      <c r="AB2994" s="2" t="s">
        <v>164</v>
      </c>
      <c r="AC2994" s="2" t="s">
        <v>3361</v>
      </c>
      <c r="AD2994" s="2" t="s">
        <v>3362</v>
      </c>
      <c r="AE2994" s="2" t="s">
        <v>3363</v>
      </c>
      <c r="AF2994" s="93"/>
      <c r="AG2994" s="2" t="s">
        <v>3364</v>
      </c>
      <c r="AH2994" s="2" t="s">
        <v>3365</v>
      </c>
      <c r="AI2994" s="2">
        <v>0.0</v>
      </c>
      <c r="AJ2994" s="94">
        <v>8.138431560528735E-7</v>
      </c>
      <c r="AK2994" s="94">
        <v>0.0</v>
      </c>
      <c r="AL2994" s="79"/>
      <c r="AM2994" s="2" t="s">
        <v>6512</v>
      </c>
    </row>
    <row r="2995">
      <c r="A2995" s="54">
        <v>46231.0</v>
      </c>
      <c r="B2995" s="54">
        <v>46232.0</v>
      </c>
      <c r="C2995" s="2" t="s">
        <v>515</v>
      </c>
      <c r="D2995" s="2" t="s">
        <v>146</v>
      </c>
      <c r="E2995" s="2" t="s">
        <v>303</v>
      </c>
      <c r="F2995" s="53">
        <v>0.0</v>
      </c>
      <c r="G2995" s="53">
        <v>0.0</v>
      </c>
      <c r="H2995" s="53">
        <v>0.0</v>
      </c>
      <c r="I2995" s="53">
        <v>0.0</v>
      </c>
      <c r="J2995" s="53">
        <v>0.0035347931845472174</v>
      </c>
      <c r="K2995" s="2" t="s">
        <v>3531</v>
      </c>
      <c r="L2995" s="53">
        <v>0.0</v>
      </c>
      <c r="M2995" s="2" t="s">
        <v>3369</v>
      </c>
      <c r="N2995" s="2" t="s">
        <v>3360</v>
      </c>
      <c r="O2995" s="55"/>
      <c r="AB2995" s="2" t="s">
        <v>164</v>
      </c>
      <c r="AC2995" s="2" t="s">
        <v>3361</v>
      </c>
      <c r="AD2995" s="2" t="s">
        <v>3362</v>
      </c>
      <c r="AE2995" s="2" t="s">
        <v>3363</v>
      </c>
      <c r="AF2995" s="93"/>
      <c r="AG2995" s="2" t="s">
        <v>3364</v>
      </c>
      <c r="AH2995" s="2" t="s">
        <v>3365</v>
      </c>
      <c r="AI2995" s="2">
        <v>0.0</v>
      </c>
      <c r="AJ2995" s="94">
        <v>1.2494762857521459E-5</v>
      </c>
      <c r="AK2995" s="94">
        <v>0.0</v>
      </c>
      <c r="AL2995" s="79"/>
      <c r="AM2995" s="2" t="s">
        <v>6513</v>
      </c>
    </row>
    <row r="2996">
      <c r="A2996" s="54">
        <v>46231.0</v>
      </c>
      <c r="B2996" s="54">
        <v>46232.0</v>
      </c>
      <c r="C2996" s="2" t="s">
        <v>1189</v>
      </c>
      <c r="D2996" s="2" t="s">
        <v>146</v>
      </c>
      <c r="E2996" s="2" t="s">
        <v>303</v>
      </c>
      <c r="F2996" s="53">
        <v>0.125</v>
      </c>
      <c r="G2996" s="53">
        <v>0.08333333333333333</v>
      </c>
      <c r="H2996" s="53">
        <v>0.04</v>
      </c>
      <c r="I2996" s="53">
        <v>0.019230769230769232</v>
      </c>
      <c r="J2996" s="53">
        <v>0.030124457725225005</v>
      </c>
      <c r="K2996" s="2" t="s">
        <v>6377</v>
      </c>
      <c r="L2996" s="53">
        <v>0.0</v>
      </c>
      <c r="M2996" s="2" t="s">
        <v>3369</v>
      </c>
      <c r="N2996" s="2" t="s">
        <v>3360</v>
      </c>
      <c r="O2996" s="55"/>
      <c r="AB2996" s="2" t="s">
        <v>164</v>
      </c>
      <c r="AC2996" s="2" t="s">
        <v>3361</v>
      </c>
      <c r="AD2996" s="2" t="s">
        <v>3362</v>
      </c>
      <c r="AE2996" s="2" t="s">
        <v>3363</v>
      </c>
      <c r="AF2996" s="93"/>
      <c r="AG2996" s="101" t="s">
        <v>3364</v>
      </c>
      <c r="AH2996" s="101" t="s">
        <v>3365</v>
      </c>
      <c r="AI2996" s="2">
        <v>0.0</v>
      </c>
      <c r="AJ2996" s="94">
        <v>9.074829532388685E-4</v>
      </c>
      <c r="AK2996" s="94">
        <v>3.6982248520710064E-4</v>
      </c>
      <c r="AL2996" s="79"/>
      <c r="AM2996" s="2" t="s">
        <v>6514</v>
      </c>
    </row>
    <row r="2997">
      <c r="A2997" s="54">
        <v>46232.0</v>
      </c>
      <c r="B2997" s="54">
        <v>46233.0</v>
      </c>
      <c r="C2997" s="2" t="s">
        <v>178</v>
      </c>
      <c r="D2997" s="2" t="s">
        <v>146</v>
      </c>
      <c r="E2997" s="2" t="s">
        <v>148</v>
      </c>
      <c r="F2997" s="53">
        <v>0.0</v>
      </c>
      <c r="G2997" s="53">
        <v>0.0</v>
      </c>
      <c r="H2997" s="53">
        <v>0.04</v>
      </c>
      <c r="I2997" s="53">
        <v>0.019230769230769232</v>
      </c>
      <c r="J2997" s="53">
        <v>0.030615877131349382</v>
      </c>
      <c r="K2997" s="2" t="s">
        <v>3598</v>
      </c>
      <c r="L2997" s="53">
        <v>0.0</v>
      </c>
      <c r="M2997" s="2" t="s">
        <v>3369</v>
      </c>
      <c r="N2997" s="2" t="s">
        <v>3360</v>
      </c>
      <c r="O2997" s="55"/>
      <c r="AB2997" s="2" t="s">
        <v>164</v>
      </c>
      <c r="AC2997" s="2" t="s">
        <v>3361</v>
      </c>
      <c r="AD2997" s="2" t="s">
        <v>3362</v>
      </c>
      <c r="AE2997" s="2" t="s">
        <v>3363</v>
      </c>
      <c r="AF2997" s="93"/>
      <c r="AG2997" s="2" t="s">
        <v>3364</v>
      </c>
      <c r="AH2997" s="2" t="s">
        <v>3365</v>
      </c>
      <c r="AI2997" s="2">
        <v>0.0</v>
      </c>
      <c r="AJ2997" s="94">
        <v>9.373319325218821E-4</v>
      </c>
      <c r="AK2997" s="94">
        <v>3.6982248520710064E-4</v>
      </c>
      <c r="AL2997" s="79"/>
      <c r="AM2997" s="2" t="s">
        <v>6515</v>
      </c>
    </row>
    <row r="2998">
      <c r="A2998" s="54">
        <v>46232.0</v>
      </c>
      <c r="B2998" s="54">
        <v>46233.0</v>
      </c>
      <c r="C2998" s="2" t="s">
        <v>932</v>
      </c>
      <c r="D2998" s="2" t="s">
        <v>146</v>
      </c>
      <c r="E2998" s="2" t="s">
        <v>148</v>
      </c>
      <c r="F2998" s="53">
        <v>0.0</v>
      </c>
      <c r="G2998" s="53">
        <v>0.0</v>
      </c>
      <c r="H2998" s="53">
        <v>0.0</v>
      </c>
      <c r="I2998" s="53">
        <v>0.0</v>
      </c>
      <c r="J2998" s="53">
        <v>0.0015347273595391938</v>
      </c>
      <c r="K2998" s="2" t="s">
        <v>3531</v>
      </c>
      <c r="L2998" s="53">
        <v>0.0</v>
      </c>
      <c r="M2998" s="2" t="s">
        <v>3369</v>
      </c>
      <c r="N2998" s="2" t="s">
        <v>3360</v>
      </c>
      <c r="O2998" s="55"/>
      <c r="AB2998" s="2" t="s">
        <v>164</v>
      </c>
      <c r="AC2998" s="2" t="s">
        <v>3361</v>
      </c>
      <c r="AD2998" s="2" t="s">
        <v>3362</v>
      </c>
      <c r="AE2998" s="2" t="s">
        <v>3363</v>
      </c>
      <c r="AF2998" s="93"/>
      <c r="AG2998" s="2" t="s">
        <v>3364</v>
      </c>
      <c r="AH2998" s="2" t="s">
        <v>3365</v>
      </c>
      <c r="AI2998" s="2">
        <v>0.0</v>
      </c>
      <c r="AJ2998" s="94">
        <v>2.355388068118146E-6</v>
      </c>
      <c r="AK2998" s="94">
        <v>0.0</v>
      </c>
      <c r="AL2998" s="79"/>
      <c r="AM2998" s="2" t="s">
        <v>6516</v>
      </c>
    </row>
    <row r="2999">
      <c r="A2999" s="54">
        <v>46232.0</v>
      </c>
      <c r="B2999" s="54">
        <v>46233.0</v>
      </c>
      <c r="C2999" s="2" t="s">
        <v>450</v>
      </c>
      <c r="D2999" s="2" t="s">
        <v>146</v>
      </c>
      <c r="E2999" s="2" t="s">
        <v>148</v>
      </c>
      <c r="F2999" s="53">
        <v>0.0</v>
      </c>
      <c r="G2999" s="53">
        <v>0.0</v>
      </c>
      <c r="H2999" s="53">
        <v>0.0</v>
      </c>
      <c r="I2999" s="53">
        <v>0.0</v>
      </c>
      <c r="J2999" s="53">
        <v>8.952113506541253E-4</v>
      </c>
      <c r="K2999" s="2" t="s">
        <v>3531</v>
      </c>
      <c r="L2999" s="53">
        <v>0.0</v>
      </c>
      <c r="M2999" s="2" t="s">
        <v>3369</v>
      </c>
      <c r="N2999" s="2" t="s">
        <v>3360</v>
      </c>
      <c r="O2999" s="55"/>
      <c r="AB2999" s="2" t="s">
        <v>164</v>
      </c>
      <c r="AC2999" s="2" t="s">
        <v>3361</v>
      </c>
      <c r="AD2999" s="2" t="s">
        <v>3362</v>
      </c>
      <c r="AE2999" s="2" t="s">
        <v>3363</v>
      </c>
      <c r="AF2999" s="93"/>
      <c r="AG2999" s="2" t="s">
        <v>3364</v>
      </c>
      <c r="AH2999" s="2" t="s">
        <v>3365</v>
      </c>
      <c r="AI2999" s="2">
        <v>0.0</v>
      </c>
      <c r="AJ2999" s="94">
        <v>8.014033623399833E-7</v>
      </c>
      <c r="AK2999" s="94">
        <v>0.0</v>
      </c>
      <c r="AL2999" s="79"/>
      <c r="AM2999" s="2" t="s">
        <v>6517</v>
      </c>
    </row>
    <row r="3000">
      <c r="A3000" s="54">
        <v>46232.0</v>
      </c>
      <c r="B3000" s="54">
        <v>46233.0</v>
      </c>
      <c r="C3000" s="2" t="s">
        <v>515</v>
      </c>
      <c r="D3000" s="2" t="s">
        <v>146</v>
      </c>
      <c r="E3000" s="2" t="s">
        <v>148</v>
      </c>
      <c r="F3000" s="53">
        <v>0.0</v>
      </c>
      <c r="G3000" s="53">
        <v>0.0</v>
      </c>
      <c r="H3000" s="53">
        <v>0.0</v>
      </c>
      <c r="I3000" s="53">
        <v>0.019230769230769232</v>
      </c>
      <c r="J3000" s="53">
        <v>0.010023735106035547</v>
      </c>
      <c r="K3000" s="2" t="s">
        <v>3531</v>
      </c>
      <c r="L3000" s="53">
        <v>0.0</v>
      </c>
      <c r="M3000" s="2" t="s">
        <v>3369</v>
      </c>
      <c r="N3000" s="2" t="s">
        <v>3360</v>
      </c>
      <c r="O3000" s="55"/>
      <c r="AB3000" s="2" t="s">
        <v>164</v>
      </c>
      <c r="AC3000" s="2" t="s">
        <v>3361</v>
      </c>
      <c r="AD3000" s="2" t="s">
        <v>3362</v>
      </c>
      <c r="AE3000" s="2" t="s">
        <v>3363</v>
      </c>
      <c r="AF3000" s="93"/>
      <c r="AG3000" s="2" t="s">
        <v>3364</v>
      </c>
      <c r="AH3000" s="2" t="s">
        <v>3365</v>
      </c>
      <c r="AI3000" s="2">
        <v>0.0</v>
      </c>
      <c r="AJ3000" s="94">
        <v>1.0047526547596947E-4</v>
      </c>
      <c r="AK3000" s="94">
        <v>3.6982248520710064E-4</v>
      </c>
      <c r="AL3000" s="79"/>
      <c r="AM3000" s="2" t="s">
        <v>6518</v>
      </c>
    </row>
    <row r="3001">
      <c r="A3001" s="54">
        <v>46232.0</v>
      </c>
      <c r="B3001" s="54">
        <v>46233.0</v>
      </c>
      <c r="C3001" s="2" t="s">
        <v>1189</v>
      </c>
      <c r="D3001" s="2" t="s">
        <v>146</v>
      </c>
      <c r="E3001" s="2" t="s">
        <v>148</v>
      </c>
      <c r="F3001" s="53">
        <v>0.0</v>
      </c>
      <c r="G3001" s="53">
        <v>0.0</v>
      </c>
      <c r="H3001" s="53">
        <v>0.0</v>
      </c>
      <c r="I3001" s="53">
        <v>0.0</v>
      </c>
      <c r="J3001" s="53">
        <v>0.006312297457705707</v>
      </c>
      <c r="K3001" s="2" t="s">
        <v>6377</v>
      </c>
      <c r="L3001" s="53">
        <v>0.0</v>
      </c>
      <c r="M3001" s="2" t="s">
        <v>3369</v>
      </c>
      <c r="N3001" s="2" t="s">
        <v>3360</v>
      </c>
      <c r="O3001" s="55"/>
      <c r="AB3001" s="2" t="s">
        <v>164</v>
      </c>
      <c r="AC3001" s="2" t="s">
        <v>3361</v>
      </c>
      <c r="AD3001" s="2" t="s">
        <v>3362</v>
      </c>
      <c r="AE3001" s="2" t="s">
        <v>3363</v>
      </c>
      <c r="AF3001" s="93"/>
      <c r="AG3001" s="101" t="s">
        <v>3364</v>
      </c>
      <c r="AH3001" s="101" t="s">
        <v>3365</v>
      </c>
      <c r="AI3001" s="2">
        <v>0.0</v>
      </c>
      <c r="AJ3001" s="94">
        <v>3.984509919455794E-5</v>
      </c>
      <c r="AK3001" s="94">
        <v>0.0</v>
      </c>
      <c r="AL3001" s="79"/>
      <c r="AM3001" s="2" t="s">
        <v>6519</v>
      </c>
    </row>
    <row r="3002">
      <c r="A3002" s="54">
        <v>46233.0</v>
      </c>
      <c r="B3002" s="54">
        <v>46234.0</v>
      </c>
      <c r="C3002" s="2" t="s">
        <v>178</v>
      </c>
      <c r="D3002" s="2" t="s">
        <v>146</v>
      </c>
      <c r="E3002" s="2" t="s">
        <v>196</v>
      </c>
      <c r="F3002" s="53">
        <v>0.0</v>
      </c>
      <c r="G3002" s="53">
        <v>0.0</v>
      </c>
      <c r="H3002" s="53">
        <v>0.04</v>
      </c>
      <c r="I3002" s="53">
        <v>0.057692307692307696</v>
      </c>
      <c r="J3002" s="53">
        <v>0.042001579951679455</v>
      </c>
      <c r="K3002" s="2" t="s">
        <v>3598</v>
      </c>
      <c r="L3002" s="53">
        <v>0.0</v>
      </c>
      <c r="M3002" s="2" t="s">
        <v>3369</v>
      </c>
      <c r="N3002" s="2" t="s">
        <v>3360</v>
      </c>
      <c r="O3002" s="55"/>
      <c r="AB3002" s="2" t="s">
        <v>164</v>
      </c>
      <c r="AC3002" s="2" t="s">
        <v>3361</v>
      </c>
      <c r="AD3002" s="2" t="s">
        <v>3362</v>
      </c>
      <c r="AE3002" s="2" t="s">
        <v>3363</v>
      </c>
      <c r="AF3002" s="93"/>
      <c r="AG3002" s="2" t="s">
        <v>3364</v>
      </c>
      <c r="AH3002" s="2" t="s">
        <v>3365</v>
      </c>
      <c r="AI3002" s="2">
        <v>0.0</v>
      </c>
      <c r="AJ3002" s="94">
        <v>0.0017641327184373214</v>
      </c>
      <c r="AK3002" s="94">
        <v>0.003328402366863906</v>
      </c>
      <c r="AL3002" s="79"/>
      <c r="AM3002" s="2" t="s">
        <v>6520</v>
      </c>
    </row>
    <row r="3003">
      <c r="A3003" s="54">
        <v>46233.0</v>
      </c>
      <c r="B3003" s="54">
        <v>46234.0</v>
      </c>
      <c r="C3003" s="2" t="s">
        <v>932</v>
      </c>
      <c r="D3003" s="2" t="s">
        <v>146</v>
      </c>
      <c r="E3003" s="2" t="s">
        <v>196</v>
      </c>
      <c r="F3003" s="53">
        <v>0.0</v>
      </c>
      <c r="G3003" s="53">
        <v>0.0</v>
      </c>
      <c r="H3003" s="53">
        <v>0.0</v>
      </c>
      <c r="I3003" s="53">
        <v>0.0</v>
      </c>
      <c r="J3003" s="53">
        <v>0.0015229528487650783</v>
      </c>
      <c r="K3003" s="2" t="s">
        <v>3531</v>
      </c>
      <c r="L3003" s="53">
        <v>0.0</v>
      </c>
      <c r="M3003" s="2" t="s">
        <v>3369</v>
      </c>
      <c r="N3003" s="2" t="s">
        <v>3360</v>
      </c>
      <c r="O3003" s="55"/>
      <c r="AB3003" s="2" t="s">
        <v>164</v>
      </c>
      <c r="AC3003" s="2" t="s">
        <v>3361</v>
      </c>
      <c r="AD3003" s="2" t="s">
        <v>3362</v>
      </c>
      <c r="AE3003" s="2" t="s">
        <v>3363</v>
      </c>
      <c r="AF3003" s="93"/>
      <c r="AG3003" s="2" t="s">
        <v>3364</v>
      </c>
      <c r="AH3003" s="2" t="s">
        <v>3365</v>
      </c>
      <c r="AI3003" s="2">
        <v>0.0</v>
      </c>
      <c r="AJ3003" s="94">
        <v>2.3193853795616677E-6</v>
      </c>
      <c r="AK3003" s="94">
        <v>0.0</v>
      </c>
      <c r="AL3003" s="79"/>
      <c r="AM3003" s="2" t="s">
        <v>6521</v>
      </c>
    </row>
    <row r="3004">
      <c r="A3004" s="54">
        <v>46233.0</v>
      </c>
      <c r="B3004" s="54">
        <v>46234.0</v>
      </c>
      <c r="C3004" s="2" t="s">
        <v>450</v>
      </c>
      <c r="D3004" s="2" t="s">
        <v>146</v>
      </c>
      <c r="E3004" s="2" t="s">
        <v>196</v>
      </c>
      <c r="F3004" s="53">
        <v>0.0</v>
      </c>
      <c r="G3004" s="53">
        <v>0.0</v>
      </c>
      <c r="H3004" s="53">
        <v>0.0</v>
      </c>
      <c r="I3004" s="53">
        <v>0.019230769230769232</v>
      </c>
      <c r="J3004" s="53">
        <v>0.0037909184571116757</v>
      </c>
      <c r="K3004" s="2" t="s">
        <v>3531</v>
      </c>
      <c r="L3004" s="53">
        <v>0.0</v>
      </c>
      <c r="M3004" s="2" t="s">
        <v>3369</v>
      </c>
      <c r="N3004" s="2" t="s">
        <v>3360</v>
      </c>
      <c r="O3004" s="55"/>
      <c r="AB3004" s="2" t="s">
        <v>164</v>
      </c>
      <c r="AC3004" s="2" t="s">
        <v>3361</v>
      </c>
      <c r="AD3004" s="2" t="s">
        <v>3362</v>
      </c>
      <c r="AE3004" s="2" t="s">
        <v>3363</v>
      </c>
      <c r="AF3004" s="93"/>
      <c r="AG3004" s="2" t="s">
        <v>3364</v>
      </c>
      <c r="AH3004" s="2" t="s">
        <v>3365</v>
      </c>
      <c r="AI3004" s="2">
        <v>0.0</v>
      </c>
      <c r="AJ3004" s="94">
        <v>1.4371062748469967E-5</v>
      </c>
      <c r="AK3004" s="94">
        <v>3.6982248520710064E-4</v>
      </c>
      <c r="AL3004" s="79"/>
      <c r="AM3004" s="2" t="s">
        <v>6522</v>
      </c>
    </row>
    <row r="3005">
      <c r="A3005" s="54">
        <v>46233.0</v>
      </c>
      <c r="B3005" s="54">
        <v>46234.0</v>
      </c>
      <c r="C3005" s="2" t="s">
        <v>515</v>
      </c>
      <c r="D3005" s="2" t="s">
        <v>146</v>
      </c>
      <c r="E3005" s="2" t="s">
        <v>196</v>
      </c>
      <c r="F3005" s="53">
        <v>0.0</v>
      </c>
      <c r="G3005" s="53">
        <v>0.0</v>
      </c>
      <c r="H3005" s="53">
        <v>0.0</v>
      </c>
      <c r="I3005" s="53">
        <v>0.0</v>
      </c>
      <c r="J3005" s="53">
        <v>0.0034807629973957243</v>
      </c>
      <c r="K3005" s="2" t="s">
        <v>3531</v>
      </c>
      <c r="L3005" s="53">
        <v>0.0</v>
      </c>
      <c r="M3005" s="2" t="s">
        <v>3369</v>
      </c>
      <c r="N3005" s="2" t="s">
        <v>3360</v>
      </c>
      <c r="O3005" s="55"/>
      <c r="AB3005" s="2" t="s">
        <v>164</v>
      </c>
      <c r="AC3005" s="2" t="s">
        <v>3361</v>
      </c>
      <c r="AD3005" s="2" t="s">
        <v>3362</v>
      </c>
      <c r="AE3005" s="2" t="s">
        <v>3363</v>
      </c>
      <c r="AF3005" s="93"/>
      <c r="AG3005" s="2" t="s">
        <v>3364</v>
      </c>
      <c r="AH3005" s="2" t="s">
        <v>3365</v>
      </c>
      <c r="AI3005" s="2">
        <v>0.0</v>
      </c>
      <c r="AJ3005" s="94">
        <v>1.2115711044039267E-5</v>
      </c>
      <c r="AK3005" s="94">
        <v>0.0</v>
      </c>
      <c r="AL3005" s="79"/>
      <c r="AM3005" s="2" t="s">
        <v>6523</v>
      </c>
    </row>
    <row r="3006">
      <c r="A3006" s="54">
        <v>46233.0</v>
      </c>
      <c r="B3006" s="54">
        <v>46234.0</v>
      </c>
      <c r="C3006" s="2" t="s">
        <v>1189</v>
      </c>
      <c r="D3006" s="2" t="s">
        <v>146</v>
      </c>
      <c r="E3006" s="2" t="s">
        <v>196</v>
      </c>
      <c r="F3006" s="53">
        <v>0.0</v>
      </c>
      <c r="G3006" s="53">
        <v>0.0</v>
      </c>
      <c r="H3006" s="53">
        <v>0.0</v>
      </c>
      <c r="I3006" s="53">
        <v>0.0</v>
      </c>
      <c r="J3006" s="53">
        <v>0.006263869172405904</v>
      </c>
      <c r="K3006" s="2" t="s">
        <v>6377</v>
      </c>
      <c r="L3006" s="53">
        <v>0.0</v>
      </c>
      <c r="M3006" s="2" t="s">
        <v>3369</v>
      </c>
      <c r="N3006" s="2" t="s">
        <v>3360</v>
      </c>
      <c r="O3006" s="55"/>
      <c r="AB3006" s="2" t="s">
        <v>164</v>
      </c>
      <c r="AC3006" s="2" t="s">
        <v>3361</v>
      </c>
      <c r="AD3006" s="2" t="s">
        <v>3362</v>
      </c>
      <c r="AE3006" s="2" t="s">
        <v>3363</v>
      </c>
      <c r="AF3006" s="93"/>
      <c r="AG3006" s="101" t="s">
        <v>3364</v>
      </c>
      <c r="AH3006" s="101" t="s">
        <v>3365</v>
      </c>
      <c r="AI3006" s="2">
        <v>0.0</v>
      </c>
      <c r="AJ3006" s="94">
        <v>3.923605700901702E-5</v>
      </c>
      <c r="AK3006" s="94">
        <v>0.0</v>
      </c>
      <c r="AL3006" s="79"/>
      <c r="AM3006" s="2" t="s">
        <v>6524</v>
      </c>
    </row>
    <row r="3007">
      <c r="A3007" s="54">
        <v>46234.0</v>
      </c>
      <c r="B3007" s="54">
        <v>46235.0</v>
      </c>
      <c r="C3007" s="2" t="s">
        <v>178</v>
      </c>
      <c r="D3007" s="2" t="s">
        <v>146</v>
      </c>
      <c r="E3007" s="2" t="s">
        <v>288</v>
      </c>
      <c r="F3007" s="53">
        <v>0.0</v>
      </c>
      <c r="G3007" s="53">
        <v>0.0</v>
      </c>
      <c r="H3007" s="53">
        <v>0.04</v>
      </c>
      <c r="I3007" s="53">
        <v>0.038461538461538464</v>
      </c>
      <c r="J3007" s="53">
        <v>0.04201823161059684</v>
      </c>
      <c r="K3007" s="2" t="s">
        <v>3598</v>
      </c>
      <c r="L3007" s="53">
        <v>0.0</v>
      </c>
      <c r="M3007" s="2" t="s">
        <v>3369</v>
      </c>
      <c r="N3007" s="2" t="s">
        <v>3360</v>
      </c>
      <c r="O3007" s="55"/>
      <c r="AB3007" s="2" t="s">
        <v>164</v>
      </c>
      <c r="AC3007" s="2" t="s">
        <v>3361</v>
      </c>
      <c r="AD3007" s="2" t="s">
        <v>3362</v>
      </c>
      <c r="AE3007" s="2" t="s">
        <v>3363</v>
      </c>
      <c r="AF3007" s="93"/>
      <c r="AG3007" s="2" t="s">
        <v>3364</v>
      </c>
      <c r="AH3007" s="2" t="s">
        <v>3365</v>
      </c>
      <c r="AI3007" s="2">
        <v>0.0</v>
      </c>
      <c r="AJ3007" s="94">
        <v>0.0017655317876817595</v>
      </c>
      <c r="AK3007" s="94">
        <v>0.0014792899408284025</v>
      </c>
      <c r="AL3007" s="79"/>
      <c r="AM3007" s="2" t="s">
        <v>6525</v>
      </c>
    </row>
    <row r="3008">
      <c r="A3008" s="54">
        <v>46234.0</v>
      </c>
      <c r="B3008" s="54">
        <v>46235.0</v>
      </c>
      <c r="C3008" s="2" t="s">
        <v>932</v>
      </c>
      <c r="D3008" s="2" t="s">
        <v>146</v>
      </c>
      <c r="E3008" s="2" t="s">
        <v>288</v>
      </c>
      <c r="F3008" s="53">
        <v>0.0</v>
      </c>
      <c r="G3008" s="53">
        <v>0.0</v>
      </c>
      <c r="H3008" s="53">
        <v>0.0</v>
      </c>
      <c r="I3008" s="53">
        <v>0.0</v>
      </c>
      <c r="J3008" s="53">
        <v>0.0015112686726703492</v>
      </c>
      <c r="K3008" s="2" t="s">
        <v>3531</v>
      </c>
      <c r="L3008" s="53">
        <v>0.0</v>
      </c>
      <c r="M3008" s="2" t="s">
        <v>3369</v>
      </c>
      <c r="N3008" s="2" t="s">
        <v>3360</v>
      </c>
      <c r="O3008" s="55"/>
      <c r="AB3008" s="2" t="s">
        <v>164</v>
      </c>
      <c r="AC3008" s="2" t="s">
        <v>3361</v>
      </c>
      <c r="AD3008" s="2" t="s">
        <v>3362</v>
      </c>
      <c r="AE3008" s="2" t="s">
        <v>3363</v>
      </c>
      <c r="AF3008" s="93"/>
      <c r="AG3008" s="2" t="s">
        <v>3364</v>
      </c>
      <c r="AH3008" s="2" t="s">
        <v>3365</v>
      </c>
      <c r="AI3008" s="2">
        <v>0.0</v>
      </c>
      <c r="AJ3008" s="94">
        <v>2.283933000994799E-6</v>
      </c>
      <c r="AK3008" s="94">
        <v>0.0</v>
      </c>
      <c r="AL3008" s="79"/>
      <c r="AM3008" s="2" t="s">
        <v>6526</v>
      </c>
    </row>
    <row r="3009">
      <c r="A3009" s="54">
        <v>46234.0</v>
      </c>
      <c r="B3009" s="54">
        <v>46235.0</v>
      </c>
      <c r="C3009" s="2" t="s">
        <v>450</v>
      </c>
      <c r="D3009" s="2" t="s">
        <v>146</v>
      </c>
      <c r="E3009" s="2" t="s">
        <v>288</v>
      </c>
      <c r="F3009" s="53">
        <v>0.0</v>
      </c>
      <c r="G3009" s="53">
        <v>0.0</v>
      </c>
      <c r="H3009" s="53">
        <v>0.0</v>
      </c>
      <c r="I3009" s="53">
        <v>0.0</v>
      </c>
      <c r="J3009" s="53">
        <v>8.815278239834756E-4</v>
      </c>
      <c r="K3009" s="2" t="s">
        <v>3531</v>
      </c>
      <c r="L3009" s="53">
        <v>0.0</v>
      </c>
      <c r="M3009" s="2" t="s">
        <v>3369</v>
      </c>
      <c r="N3009" s="2" t="s">
        <v>3360</v>
      </c>
      <c r="O3009" s="55"/>
      <c r="AB3009" s="2" t="s">
        <v>164</v>
      </c>
      <c r="AC3009" s="2" t="s">
        <v>3361</v>
      </c>
      <c r="AD3009" s="2" t="s">
        <v>3362</v>
      </c>
      <c r="AE3009" s="2" t="s">
        <v>3363</v>
      </c>
      <c r="AF3009" s="93"/>
      <c r="AG3009" s="2" t="s">
        <v>3364</v>
      </c>
      <c r="AH3009" s="2" t="s">
        <v>3365</v>
      </c>
      <c r="AI3009" s="2">
        <v>0.0</v>
      </c>
      <c r="AJ3009" s="94">
        <v>7.770913044570416E-7</v>
      </c>
      <c r="AK3009" s="94">
        <v>0.0</v>
      </c>
      <c r="AL3009" s="79"/>
      <c r="AM3009" s="2" t="s">
        <v>6527</v>
      </c>
    </row>
    <row r="3010">
      <c r="A3010" s="54">
        <v>46234.0</v>
      </c>
      <c r="B3010" s="54">
        <v>46235.0</v>
      </c>
      <c r="C3010" s="2" t="s">
        <v>515</v>
      </c>
      <c r="D3010" s="2" t="s">
        <v>146</v>
      </c>
      <c r="E3010" s="2" t="s">
        <v>288</v>
      </c>
      <c r="F3010" s="53">
        <v>0.0</v>
      </c>
      <c r="G3010" s="53">
        <v>0.0</v>
      </c>
      <c r="H3010" s="53">
        <v>0.0</v>
      </c>
      <c r="I3010" s="53">
        <v>0.019230769230769232</v>
      </c>
      <c r="J3010" s="53">
        <v>0.00705517562305649</v>
      </c>
      <c r="K3010" s="2" t="s">
        <v>3531</v>
      </c>
      <c r="L3010" s="53">
        <v>0.0</v>
      </c>
      <c r="M3010" s="2" t="s">
        <v>3369</v>
      </c>
      <c r="N3010" s="2" t="s">
        <v>3360</v>
      </c>
      <c r="O3010" s="55"/>
      <c r="AB3010" s="2" t="s">
        <v>164</v>
      </c>
      <c r="AC3010" s="2" t="s">
        <v>3361</v>
      </c>
      <c r="AD3010" s="2" t="s">
        <v>3362</v>
      </c>
      <c r="AE3010" s="2" t="s">
        <v>3363</v>
      </c>
      <c r="AF3010" s="93"/>
      <c r="AG3010" s="2" t="s">
        <v>3364</v>
      </c>
      <c r="AH3010" s="2" t="s">
        <v>3365</v>
      </c>
      <c r="AI3010" s="2">
        <v>0.0</v>
      </c>
      <c r="AJ3010" s="94">
        <v>4.977550307217054E-5</v>
      </c>
      <c r="AK3010" s="94">
        <v>3.6982248520710064E-4</v>
      </c>
      <c r="AL3010" s="79"/>
      <c r="AM3010" s="2" t="s">
        <v>6528</v>
      </c>
    </row>
    <row r="3011">
      <c r="A3011" s="54">
        <v>46234.0</v>
      </c>
      <c r="B3011" s="54">
        <v>46235.0</v>
      </c>
      <c r="C3011" s="2" t="s">
        <v>1189</v>
      </c>
      <c r="D3011" s="2" t="s">
        <v>146</v>
      </c>
      <c r="E3011" s="2" t="s">
        <v>288</v>
      </c>
      <c r="F3011" s="53">
        <v>0.125</v>
      </c>
      <c r="G3011" s="53">
        <v>0.08333333333333333</v>
      </c>
      <c r="H3011" s="53">
        <v>0.04</v>
      </c>
      <c r="I3011" s="53">
        <v>0.019230769230769232</v>
      </c>
      <c r="J3011" s="53">
        <v>0.027550236069720145</v>
      </c>
      <c r="K3011" s="2" t="s">
        <v>6377</v>
      </c>
      <c r="L3011" s="53">
        <v>0.0</v>
      </c>
      <c r="M3011" s="2" t="s">
        <v>3369</v>
      </c>
      <c r="N3011" s="2" t="s">
        <v>3360</v>
      </c>
      <c r="O3011" s="55"/>
      <c r="AB3011" s="2" t="s">
        <v>164</v>
      </c>
      <c r="AC3011" s="2" t="s">
        <v>3361</v>
      </c>
      <c r="AD3011" s="2" t="s">
        <v>3362</v>
      </c>
      <c r="AE3011" s="2" t="s">
        <v>3363</v>
      </c>
      <c r="AF3011" s="93"/>
      <c r="AG3011" s="101" t="s">
        <v>3364</v>
      </c>
      <c r="AH3011" s="101" t="s">
        <v>3365</v>
      </c>
      <c r="AI3011" s="2">
        <v>0.0</v>
      </c>
      <c r="AJ3011" s="94">
        <v>7.590155074973089E-4</v>
      </c>
      <c r="AK3011" s="94">
        <v>3.6982248520710064E-4</v>
      </c>
      <c r="AL3011" s="79"/>
      <c r="AM3011" s="2" t="s">
        <v>6529</v>
      </c>
    </row>
    <row r="3012">
      <c r="A3012" s="54">
        <v>46235.0</v>
      </c>
      <c r="B3012" s="54">
        <v>46236.0</v>
      </c>
      <c r="C3012" s="2" t="s">
        <v>178</v>
      </c>
      <c r="D3012" s="2" t="s">
        <v>146</v>
      </c>
      <c r="E3012" s="2" t="s">
        <v>256</v>
      </c>
      <c r="F3012" s="53">
        <v>0.0</v>
      </c>
      <c r="G3012" s="53">
        <v>0.0</v>
      </c>
      <c r="H3012" s="53">
        <v>0.0</v>
      </c>
      <c r="I3012" s="53">
        <v>0.019230769230769232</v>
      </c>
      <c r="J3012" s="53">
        <v>0.02310781317763383</v>
      </c>
      <c r="K3012" s="2" t="s">
        <v>3598</v>
      </c>
      <c r="L3012" s="53">
        <v>0.0</v>
      </c>
      <c r="M3012" s="2" t="s">
        <v>3369</v>
      </c>
      <c r="N3012" s="2" t="s">
        <v>3360</v>
      </c>
      <c r="O3012" s="55"/>
      <c r="AB3012" s="2" t="s">
        <v>164</v>
      </c>
      <c r="AC3012" s="2" t="s">
        <v>3361</v>
      </c>
      <c r="AD3012" s="2" t="s">
        <v>3362</v>
      </c>
      <c r="AE3012" s="2" t="s">
        <v>3363</v>
      </c>
      <c r="AF3012" s="93"/>
      <c r="AG3012" s="2" t="s">
        <v>3364</v>
      </c>
      <c r="AH3012" s="2" t="s">
        <v>3365</v>
      </c>
      <c r="AI3012" s="2">
        <v>0.0</v>
      </c>
      <c r="AJ3012" s="94">
        <v>5.339710298524277E-4</v>
      </c>
      <c r="AK3012" s="94">
        <v>3.6982248520710064E-4</v>
      </c>
      <c r="AL3012" s="79"/>
      <c r="AM3012" s="2" t="s">
        <v>6530</v>
      </c>
    </row>
    <row r="3013">
      <c r="A3013" s="54">
        <v>46235.0</v>
      </c>
      <c r="B3013" s="54">
        <v>46236.0</v>
      </c>
      <c r="C3013" s="2" t="s">
        <v>932</v>
      </c>
      <c r="D3013" s="2" t="s">
        <v>146</v>
      </c>
      <c r="E3013" s="2" t="s">
        <v>256</v>
      </c>
      <c r="F3013" s="53">
        <v>0.0</v>
      </c>
      <c r="G3013" s="53">
        <v>0.0</v>
      </c>
      <c r="H3013" s="53">
        <v>0.0</v>
      </c>
      <c r="I3013" s="53">
        <v>0.0</v>
      </c>
      <c r="J3013" s="53">
        <v>0.0014996741382024923</v>
      </c>
      <c r="K3013" s="2" t="s">
        <v>3531</v>
      </c>
      <c r="L3013" s="53">
        <v>0.0</v>
      </c>
      <c r="M3013" s="2" t="s">
        <v>3369</v>
      </c>
      <c r="N3013" s="2" t="s">
        <v>3360</v>
      </c>
      <c r="O3013" s="55"/>
      <c r="AB3013" s="2" t="s">
        <v>164</v>
      </c>
      <c r="AC3013" s="2" t="s">
        <v>3361</v>
      </c>
      <c r="AD3013" s="2" t="s">
        <v>3362</v>
      </c>
      <c r="AE3013" s="2" t="s">
        <v>3363</v>
      </c>
      <c r="AF3013" s="93"/>
      <c r="AG3013" s="2" t="s">
        <v>3364</v>
      </c>
      <c r="AH3013" s="2" t="s">
        <v>3365</v>
      </c>
      <c r="AI3013" s="2">
        <v>0.0</v>
      </c>
      <c r="AJ3013" s="94">
        <v>2.249022520793388E-6</v>
      </c>
      <c r="AK3013" s="94">
        <v>0.0</v>
      </c>
      <c r="AL3013" s="79"/>
      <c r="AM3013" s="2" t="s">
        <v>6531</v>
      </c>
    </row>
    <row r="3014">
      <c r="A3014" s="54">
        <v>46235.0</v>
      </c>
      <c r="B3014" s="54">
        <v>46236.0</v>
      </c>
      <c r="C3014" s="2" t="s">
        <v>450</v>
      </c>
      <c r="D3014" s="2" t="s">
        <v>146</v>
      </c>
      <c r="E3014" s="2" t="s">
        <v>256</v>
      </c>
      <c r="F3014" s="53">
        <v>0.0</v>
      </c>
      <c r="G3014" s="53">
        <v>0.0</v>
      </c>
      <c r="H3014" s="53">
        <v>0.0</v>
      </c>
      <c r="I3014" s="53">
        <v>0.019230769230769232</v>
      </c>
      <c r="J3014" s="53">
        <v>0.004286880913200487</v>
      </c>
      <c r="K3014" s="2" t="s">
        <v>3531</v>
      </c>
      <c r="L3014" s="53">
        <v>0.0</v>
      </c>
      <c r="M3014" s="2" t="s">
        <v>3369</v>
      </c>
      <c r="N3014" s="2" t="s">
        <v>3360</v>
      </c>
      <c r="O3014" s="55"/>
      <c r="AB3014" s="2" t="s">
        <v>164</v>
      </c>
      <c r="AC3014" s="2" t="s">
        <v>3361</v>
      </c>
      <c r="AD3014" s="2" t="s">
        <v>3362</v>
      </c>
      <c r="AE3014" s="2" t="s">
        <v>3363</v>
      </c>
      <c r="AF3014" s="93"/>
      <c r="AG3014" s="2" t="s">
        <v>3364</v>
      </c>
      <c r="AH3014" s="2" t="s">
        <v>3365</v>
      </c>
      <c r="AI3014" s="2">
        <v>0.0</v>
      </c>
      <c r="AJ3014" s="94">
        <v>1.8377347963962643E-5</v>
      </c>
      <c r="AK3014" s="94">
        <v>3.6982248520710064E-4</v>
      </c>
      <c r="AL3014" s="79"/>
      <c r="AM3014" s="2" t="s">
        <v>6532</v>
      </c>
    </row>
    <row r="3015">
      <c r="A3015" s="54">
        <v>46235.0</v>
      </c>
      <c r="B3015" s="54">
        <v>46236.0</v>
      </c>
      <c r="C3015" s="2" t="s">
        <v>515</v>
      </c>
      <c r="D3015" s="2" t="s">
        <v>146</v>
      </c>
      <c r="E3015" s="2" t="s">
        <v>256</v>
      </c>
      <c r="F3015" s="53">
        <v>0.0</v>
      </c>
      <c r="G3015" s="53">
        <v>0.0</v>
      </c>
      <c r="H3015" s="53">
        <v>0.04</v>
      </c>
      <c r="I3015" s="53">
        <v>0.019230769230769232</v>
      </c>
      <c r="J3015" s="53">
        <v>0.018055621129400845</v>
      </c>
      <c r="K3015" s="2" t="s">
        <v>3531</v>
      </c>
      <c r="L3015" s="53">
        <v>0.0</v>
      </c>
      <c r="M3015" s="2" t="s">
        <v>3369</v>
      </c>
      <c r="N3015" s="2" t="s">
        <v>3360</v>
      </c>
      <c r="O3015" s="55"/>
      <c r="AB3015" s="2" t="s">
        <v>164</v>
      </c>
      <c r="AC3015" s="2" t="s">
        <v>3361</v>
      </c>
      <c r="AD3015" s="2" t="s">
        <v>3362</v>
      </c>
      <c r="AE3015" s="2" t="s">
        <v>3363</v>
      </c>
      <c r="AF3015" s="93"/>
      <c r="AG3015" s="2" t="s">
        <v>3364</v>
      </c>
      <c r="AH3015" s="2" t="s">
        <v>3365</v>
      </c>
      <c r="AI3015" s="2">
        <v>0.0</v>
      </c>
      <c r="AJ3015" s="94">
        <v>3.260054543684662E-4</v>
      </c>
      <c r="AK3015" s="94">
        <v>3.6982248520710064E-4</v>
      </c>
      <c r="AL3015" s="79"/>
      <c r="AM3015" s="2" t="s">
        <v>6533</v>
      </c>
    </row>
    <row r="3016">
      <c r="A3016" s="54">
        <v>46235.0</v>
      </c>
      <c r="B3016" s="54">
        <v>46236.0</v>
      </c>
      <c r="C3016" s="2" t="s">
        <v>1189</v>
      </c>
      <c r="D3016" s="2" t="s">
        <v>146</v>
      </c>
      <c r="E3016" s="2" t="s">
        <v>256</v>
      </c>
      <c r="F3016" s="53">
        <v>0.0</v>
      </c>
      <c r="G3016" s="53">
        <v>0.0</v>
      </c>
      <c r="H3016" s="53">
        <v>0.0</v>
      </c>
      <c r="I3016" s="53">
        <v>0.0</v>
      </c>
      <c r="J3016" s="53">
        <v>0.00616812438451928</v>
      </c>
      <c r="K3016" s="2" t="s">
        <v>6377</v>
      </c>
      <c r="L3016" s="53">
        <v>0.0</v>
      </c>
      <c r="M3016" s="2" t="s">
        <v>3369</v>
      </c>
      <c r="N3016" s="2" t="s">
        <v>3360</v>
      </c>
      <c r="O3016" s="55"/>
      <c r="AB3016" s="2" t="s">
        <v>164</v>
      </c>
      <c r="AC3016" s="2" t="s">
        <v>3361</v>
      </c>
      <c r="AD3016" s="2" t="s">
        <v>3362</v>
      </c>
      <c r="AE3016" s="2" t="s">
        <v>3363</v>
      </c>
      <c r="AF3016" s="93"/>
      <c r="AG3016" s="101" t="s">
        <v>3364</v>
      </c>
      <c r="AH3016" s="101" t="s">
        <v>3365</v>
      </c>
      <c r="AI3016" s="2">
        <v>0.0</v>
      </c>
      <c r="AJ3016" s="94">
        <v>3.8045758422901344E-5</v>
      </c>
      <c r="AK3016" s="94">
        <v>0.0</v>
      </c>
      <c r="AL3016" s="79"/>
      <c r="AM3016" s="2" t="s">
        <v>6534</v>
      </c>
    </row>
    <row r="3017">
      <c r="A3017" s="54">
        <v>46236.0</v>
      </c>
      <c r="B3017" s="54">
        <v>46237.0</v>
      </c>
      <c r="C3017" s="2" t="s">
        <v>178</v>
      </c>
      <c r="D3017" s="2" t="s">
        <v>146</v>
      </c>
      <c r="E3017" s="2" t="s">
        <v>180</v>
      </c>
      <c r="F3017" s="53">
        <v>0.125</v>
      </c>
      <c r="G3017" s="53">
        <v>0.16666666666666666</v>
      </c>
      <c r="H3017" s="53">
        <v>0.12</v>
      </c>
      <c r="I3017" s="53">
        <v>0.057692307692307696</v>
      </c>
      <c r="J3017" s="53">
        <v>0.07299438968916813</v>
      </c>
      <c r="K3017" s="2" t="s">
        <v>3598</v>
      </c>
      <c r="L3017" s="53">
        <v>0.0</v>
      </c>
      <c r="M3017" s="2" t="s">
        <v>3369</v>
      </c>
      <c r="N3017" s="2" t="s">
        <v>3360</v>
      </c>
      <c r="O3017" s="55"/>
      <c r="AB3017" s="2" t="s">
        <v>164</v>
      </c>
      <c r="AC3017" s="2" t="s">
        <v>3361</v>
      </c>
      <c r="AD3017" s="2" t="s">
        <v>3362</v>
      </c>
      <c r="AE3017" s="2" t="s">
        <v>3363</v>
      </c>
      <c r="AF3017" s="93"/>
      <c r="AG3017" s="2" t="s">
        <v>3364</v>
      </c>
      <c r="AH3017" s="2" t="s">
        <v>3365</v>
      </c>
      <c r="AI3017" s="2">
        <v>0.0</v>
      </c>
      <c r="AJ3017" s="94">
        <v>0.005328180926094135</v>
      </c>
      <c r="AK3017" s="94">
        <v>0.003328402366863906</v>
      </c>
      <c r="AL3017" s="79"/>
      <c r="AM3017" s="2" t="s">
        <v>6535</v>
      </c>
    </row>
    <row r="3018">
      <c r="A3018" s="54">
        <v>46236.0</v>
      </c>
      <c r="B3018" s="54">
        <v>46237.0</v>
      </c>
      <c r="C3018" s="2" t="s">
        <v>932</v>
      </c>
      <c r="D3018" s="2" t="s">
        <v>146</v>
      </c>
      <c r="E3018" s="2" t="s">
        <v>180</v>
      </c>
      <c r="F3018" s="53">
        <v>0.0</v>
      </c>
      <c r="G3018" s="53">
        <v>0.0</v>
      </c>
      <c r="H3018" s="53">
        <v>0.0</v>
      </c>
      <c r="I3018" s="53">
        <v>0.0</v>
      </c>
      <c r="J3018" s="53">
        <v>0.0014881685576261289</v>
      </c>
      <c r="K3018" s="2" t="s">
        <v>3531</v>
      </c>
      <c r="L3018" s="53">
        <v>0.0</v>
      </c>
      <c r="M3018" s="2" t="s">
        <v>3369</v>
      </c>
      <c r="N3018" s="2" t="s">
        <v>3360</v>
      </c>
      <c r="O3018" s="55"/>
      <c r="AB3018" s="2" t="s">
        <v>164</v>
      </c>
      <c r="AC3018" s="2" t="s">
        <v>3361</v>
      </c>
      <c r="AD3018" s="2" t="s">
        <v>3362</v>
      </c>
      <c r="AE3018" s="2" t="s">
        <v>3363</v>
      </c>
      <c r="AF3018" s="93"/>
      <c r="AG3018" s="2" t="s">
        <v>3364</v>
      </c>
      <c r="AH3018" s="2" t="s">
        <v>3365</v>
      </c>
      <c r="AI3018" s="2">
        <v>0.0</v>
      </c>
      <c r="AJ3018" s="94">
        <v>2.214645655907033E-6</v>
      </c>
      <c r="AK3018" s="94">
        <v>0.0</v>
      </c>
      <c r="AL3018" s="79"/>
      <c r="AM3018" s="2" t="s">
        <v>6536</v>
      </c>
    </row>
    <row r="3019">
      <c r="A3019" s="54">
        <v>46236.0</v>
      </c>
      <c r="B3019" s="54">
        <v>46237.0</v>
      </c>
      <c r="C3019" s="2" t="s">
        <v>450</v>
      </c>
      <c r="D3019" s="2" t="s">
        <v>146</v>
      </c>
      <c r="E3019" s="2" t="s">
        <v>180</v>
      </c>
      <c r="F3019" s="53">
        <v>0.0</v>
      </c>
      <c r="G3019" s="53">
        <v>0.0</v>
      </c>
      <c r="H3019" s="53">
        <v>0.0</v>
      </c>
      <c r="I3019" s="53">
        <v>0.0</v>
      </c>
      <c r="J3019" s="53">
        <v>8.68053453398715E-4</v>
      </c>
      <c r="K3019" s="2" t="s">
        <v>3531</v>
      </c>
      <c r="L3019" s="53">
        <v>0.0</v>
      </c>
      <c r="M3019" s="2" t="s">
        <v>3369</v>
      </c>
      <c r="N3019" s="2" t="s">
        <v>3360</v>
      </c>
      <c r="O3019" s="55"/>
      <c r="AB3019" s="2" t="s">
        <v>164</v>
      </c>
      <c r="AC3019" s="2" t="s">
        <v>3361</v>
      </c>
      <c r="AD3019" s="2" t="s">
        <v>3362</v>
      </c>
      <c r="AE3019" s="2" t="s">
        <v>3363</v>
      </c>
      <c r="AF3019" s="93"/>
      <c r="AG3019" s="2" t="s">
        <v>3364</v>
      </c>
      <c r="AH3019" s="2" t="s">
        <v>3365</v>
      </c>
      <c r="AI3019" s="2">
        <v>0.0</v>
      </c>
      <c r="AJ3019" s="94">
        <v>7.53516797957435E-7</v>
      </c>
      <c r="AK3019" s="94">
        <v>0.0</v>
      </c>
      <c r="AL3019" s="79"/>
      <c r="AM3019" s="2" t="s">
        <v>6537</v>
      </c>
    </row>
    <row r="3020">
      <c r="A3020" s="54">
        <v>46236.0</v>
      </c>
      <c r="B3020" s="54">
        <v>46237.0</v>
      </c>
      <c r="C3020" s="2" t="s">
        <v>515</v>
      </c>
      <c r="D3020" s="2" t="s">
        <v>146</v>
      </c>
      <c r="E3020" s="2" t="s">
        <v>180</v>
      </c>
      <c r="F3020" s="53">
        <v>0.0</v>
      </c>
      <c r="G3020" s="53">
        <v>0.0</v>
      </c>
      <c r="H3020" s="53">
        <v>0.0</v>
      </c>
      <c r="I3020" s="53">
        <v>0.0</v>
      </c>
      <c r="J3020" s="53">
        <v>0.0034012622606622973</v>
      </c>
      <c r="K3020" s="2" t="s">
        <v>3531</v>
      </c>
      <c r="L3020" s="53">
        <v>0.0</v>
      </c>
      <c r="M3020" s="2" t="s">
        <v>3369</v>
      </c>
      <c r="N3020" s="2" t="s">
        <v>3360</v>
      </c>
      <c r="O3020" s="55"/>
      <c r="AB3020" s="2" t="s">
        <v>164</v>
      </c>
      <c r="AC3020" s="2" t="s">
        <v>3361</v>
      </c>
      <c r="AD3020" s="2" t="s">
        <v>3362</v>
      </c>
      <c r="AE3020" s="2" t="s">
        <v>3363</v>
      </c>
      <c r="AF3020" s="93"/>
      <c r="AG3020" s="2" t="s">
        <v>3364</v>
      </c>
      <c r="AH3020" s="2" t="s">
        <v>3365</v>
      </c>
      <c r="AI3020" s="2">
        <v>0.0</v>
      </c>
      <c r="AJ3020" s="94">
        <v>1.15685849658056E-5</v>
      </c>
      <c r="AK3020" s="94">
        <v>0.0</v>
      </c>
      <c r="AL3020" s="79"/>
      <c r="AM3020" s="2" t="s">
        <v>6538</v>
      </c>
    </row>
    <row r="3021">
      <c r="A3021" s="54">
        <v>46236.0</v>
      </c>
      <c r="B3021" s="54">
        <v>46237.0</v>
      </c>
      <c r="C3021" s="2" t="s">
        <v>1189</v>
      </c>
      <c r="D3021" s="2" t="s">
        <v>146</v>
      </c>
      <c r="E3021" s="2" t="s">
        <v>180</v>
      </c>
      <c r="F3021" s="53">
        <v>0.0</v>
      </c>
      <c r="G3021" s="53">
        <v>0.0</v>
      </c>
      <c r="H3021" s="53">
        <v>0.0</v>
      </c>
      <c r="I3021" s="53">
        <v>0.0</v>
      </c>
      <c r="J3021" s="53">
        <v>0.006120802202784399</v>
      </c>
      <c r="K3021" s="2" t="s">
        <v>6377</v>
      </c>
      <c r="L3021" s="53">
        <v>0.0</v>
      </c>
      <c r="M3021" s="2" t="s">
        <v>3369</v>
      </c>
      <c r="N3021" s="2" t="s">
        <v>3360</v>
      </c>
      <c r="O3021" s="55"/>
      <c r="AB3021" s="2" t="s">
        <v>164</v>
      </c>
      <c r="AC3021" s="2" t="s">
        <v>3361</v>
      </c>
      <c r="AD3021" s="2" t="s">
        <v>3362</v>
      </c>
      <c r="AE3021" s="2" t="s">
        <v>3363</v>
      </c>
      <c r="AF3021" s="93"/>
      <c r="AG3021" s="101" t="s">
        <v>3364</v>
      </c>
      <c r="AH3021" s="101" t="s">
        <v>3365</v>
      </c>
      <c r="AI3021" s="2">
        <v>0.0</v>
      </c>
      <c r="AJ3021" s="94">
        <v>3.7464219605610354E-5</v>
      </c>
      <c r="AK3021" s="94">
        <v>0.0</v>
      </c>
      <c r="AL3021" s="79"/>
      <c r="AM3021" s="2" t="s">
        <v>6539</v>
      </c>
    </row>
    <row r="3022">
      <c r="A3022" s="54">
        <v>46237.0</v>
      </c>
      <c r="B3022" s="54">
        <v>46238.0</v>
      </c>
      <c r="C3022" s="2" t="s">
        <v>178</v>
      </c>
      <c r="D3022" s="2" t="s">
        <v>146</v>
      </c>
      <c r="E3022" s="2" t="s">
        <v>208</v>
      </c>
      <c r="F3022" s="53">
        <v>0.0</v>
      </c>
      <c r="G3022" s="53">
        <v>0.08333333333333333</v>
      </c>
      <c r="H3022" s="53">
        <v>0.04</v>
      </c>
      <c r="I3022" s="53">
        <v>0.019230769230769232</v>
      </c>
      <c r="J3022" s="53">
        <v>0.03894335198753665</v>
      </c>
      <c r="K3022" s="2" t="s">
        <v>3598</v>
      </c>
      <c r="L3022" s="53">
        <v>0.0</v>
      </c>
      <c r="M3022" s="2" t="s">
        <v>3369</v>
      </c>
      <c r="N3022" s="2" t="s">
        <v>3360</v>
      </c>
      <c r="O3022" s="55"/>
      <c r="AB3022" s="2" t="s">
        <v>164</v>
      </c>
      <c r="AC3022" s="2" t="s">
        <v>3361</v>
      </c>
      <c r="AD3022" s="2" t="s">
        <v>3362</v>
      </c>
      <c r="AE3022" s="2" t="s">
        <v>3363</v>
      </c>
      <c r="AF3022" s="93"/>
      <c r="AG3022" s="2" t="s">
        <v>3364</v>
      </c>
      <c r="AH3022" s="2" t="s">
        <v>3365</v>
      </c>
      <c r="AI3022" s="2">
        <v>0.0</v>
      </c>
      <c r="AJ3022" s="94">
        <v>0.0015165846640251748</v>
      </c>
      <c r="AK3022" s="94">
        <v>3.6982248520710064E-4</v>
      </c>
      <c r="AL3022" s="79"/>
      <c r="AM3022" s="2" t="s">
        <v>6540</v>
      </c>
    </row>
    <row r="3023">
      <c r="A3023" s="54">
        <v>46237.0</v>
      </c>
      <c r="B3023" s="54">
        <v>46238.0</v>
      </c>
      <c r="C3023" s="2" t="s">
        <v>932</v>
      </c>
      <c r="D3023" s="2" t="s">
        <v>146</v>
      </c>
      <c r="E3023" s="2" t="s">
        <v>208</v>
      </c>
      <c r="F3023" s="53">
        <v>0.0</v>
      </c>
      <c r="G3023" s="53">
        <v>0.0</v>
      </c>
      <c r="H3023" s="53">
        <v>0.04</v>
      </c>
      <c r="I3023" s="53">
        <v>0.019230769230769232</v>
      </c>
      <c r="J3023" s="53">
        <v>0.012062123645284913</v>
      </c>
      <c r="K3023" s="2" t="s">
        <v>3531</v>
      </c>
      <c r="L3023" s="53">
        <v>0.0</v>
      </c>
      <c r="M3023" s="2" t="s">
        <v>3369</v>
      </c>
      <c r="N3023" s="2" t="s">
        <v>3360</v>
      </c>
      <c r="O3023" s="55"/>
      <c r="AB3023" s="2" t="s">
        <v>164</v>
      </c>
      <c r="AC3023" s="2" t="s">
        <v>3361</v>
      </c>
      <c r="AD3023" s="2" t="s">
        <v>3362</v>
      </c>
      <c r="AE3023" s="2" t="s">
        <v>3363</v>
      </c>
      <c r="AF3023" s="93"/>
      <c r="AG3023" s="2" t="s">
        <v>3364</v>
      </c>
      <c r="AH3023" s="2" t="s">
        <v>3365</v>
      </c>
      <c r="AI3023" s="2">
        <v>0.0</v>
      </c>
      <c r="AJ3023" s="94">
        <v>1.454948268341414E-4</v>
      </c>
      <c r="AK3023" s="94">
        <v>3.6982248520710064E-4</v>
      </c>
      <c r="AL3023" s="79"/>
      <c r="AM3023" s="2" t="s">
        <v>6541</v>
      </c>
    </row>
    <row r="3024">
      <c r="A3024" s="54">
        <v>46237.0</v>
      </c>
      <c r="B3024" s="54">
        <v>46238.0</v>
      </c>
      <c r="C3024" s="2" t="s">
        <v>450</v>
      </c>
      <c r="D3024" s="2" t="s">
        <v>146</v>
      </c>
      <c r="E3024" s="2" t="s">
        <v>208</v>
      </c>
      <c r="F3024" s="53">
        <v>0.0</v>
      </c>
      <c r="G3024" s="53">
        <v>0.0</v>
      </c>
      <c r="H3024" s="53">
        <v>0.0</v>
      </c>
      <c r="I3024" s="53">
        <v>0.0</v>
      </c>
      <c r="J3024" s="53">
        <v>8.613937006576024E-4</v>
      </c>
      <c r="K3024" s="2" t="s">
        <v>3531</v>
      </c>
      <c r="L3024" s="53">
        <v>0.0</v>
      </c>
      <c r="M3024" s="2" t="s">
        <v>3369</v>
      </c>
      <c r="N3024" s="2" t="s">
        <v>3360</v>
      </c>
      <c r="O3024" s="55"/>
      <c r="AB3024" s="2" t="s">
        <v>164</v>
      </c>
      <c r="AC3024" s="2" t="s">
        <v>3361</v>
      </c>
      <c r="AD3024" s="2" t="s">
        <v>3362</v>
      </c>
      <c r="AE3024" s="2" t="s">
        <v>3363</v>
      </c>
      <c r="AF3024" s="93"/>
      <c r="AG3024" s="2" t="s">
        <v>3364</v>
      </c>
      <c r="AH3024" s="2" t="s">
        <v>3365</v>
      </c>
      <c r="AI3024" s="2">
        <v>0.0</v>
      </c>
      <c r="AJ3024" s="94">
        <v>7.419991075325991E-7</v>
      </c>
      <c r="AK3024" s="94">
        <v>0.0</v>
      </c>
      <c r="AL3024" s="79"/>
      <c r="AM3024" s="2" t="s">
        <v>6542</v>
      </c>
    </row>
    <row r="3025">
      <c r="A3025" s="54">
        <v>46237.0</v>
      </c>
      <c r="B3025" s="54">
        <v>46238.0</v>
      </c>
      <c r="C3025" s="2" t="s">
        <v>515</v>
      </c>
      <c r="D3025" s="2" t="s">
        <v>146</v>
      </c>
      <c r="E3025" s="2" t="s">
        <v>208</v>
      </c>
      <c r="F3025" s="53">
        <v>0.0</v>
      </c>
      <c r="G3025" s="53">
        <v>0.0</v>
      </c>
      <c r="H3025" s="53">
        <v>0.0</v>
      </c>
      <c r="I3025" s="53">
        <v>0.0</v>
      </c>
      <c r="J3025" s="53">
        <v>0.0033751675938246736</v>
      </c>
      <c r="K3025" s="2" t="s">
        <v>3531</v>
      </c>
      <c r="L3025" s="53">
        <v>0.0</v>
      </c>
      <c r="M3025" s="2" t="s">
        <v>3369</v>
      </c>
      <c r="N3025" s="2" t="s">
        <v>3360</v>
      </c>
      <c r="O3025" s="55"/>
      <c r="AB3025" s="2" t="s">
        <v>164</v>
      </c>
      <c r="AC3025" s="2" t="s">
        <v>3361</v>
      </c>
      <c r="AD3025" s="2" t="s">
        <v>3362</v>
      </c>
      <c r="AE3025" s="2" t="s">
        <v>3363</v>
      </c>
      <c r="AF3025" s="93"/>
      <c r="AG3025" s="2" t="s">
        <v>3364</v>
      </c>
      <c r="AH3025" s="2" t="s">
        <v>3365</v>
      </c>
      <c r="AI3025" s="2">
        <v>0.0</v>
      </c>
      <c r="AJ3025" s="94">
        <v>1.1391756286404236E-5</v>
      </c>
      <c r="AK3025" s="94">
        <v>0.0</v>
      </c>
      <c r="AL3025" s="79"/>
      <c r="AM3025" s="2" t="s">
        <v>6543</v>
      </c>
    </row>
    <row r="3026">
      <c r="A3026" s="54">
        <v>46237.0</v>
      </c>
      <c r="B3026" s="54">
        <v>46238.0</v>
      </c>
      <c r="C3026" s="2" t="s">
        <v>1189</v>
      </c>
      <c r="D3026" s="2" t="s">
        <v>146</v>
      </c>
      <c r="E3026" s="2" t="s">
        <v>208</v>
      </c>
      <c r="F3026" s="53">
        <v>0.0</v>
      </c>
      <c r="G3026" s="53">
        <v>0.0</v>
      </c>
      <c r="H3026" s="53">
        <v>0.0</v>
      </c>
      <c r="I3026" s="53">
        <v>0.0</v>
      </c>
      <c r="J3026" s="53">
        <v>0.006073843079370743</v>
      </c>
      <c r="K3026" s="2" t="s">
        <v>6377</v>
      </c>
      <c r="L3026" s="53">
        <v>0.0</v>
      </c>
      <c r="M3026" s="2" t="s">
        <v>3369</v>
      </c>
      <c r="N3026" s="2" t="s">
        <v>3360</v>
      </c>
      <c r="O3026" s="55"/>
      <c r="AB3026" s="2" t="s">
        <v>164</v>
      </c>
      <c r="AC3026" s="2" t="s">
        <v>3361</v>
      </c>
      <c r="AD3026" s="2" t="s">
        <v>3362</v>
      </c>
      <c r="AE3026" s="2" t="s">
        <v>3363</v>
      </c>
      <c r="AF3026" s="93"/>
      <c r="AG3026" s="101" t="s">
        <v>3364</v>
      </c>
      <c r="AH3026" s="101" t="s">
        <v>3365</v>
      </c>
      <c r="AI3026" s="2">
        <v>0.0</v>
      </c>
      <c r="AJ3026" s="94">
        <v>3.689156975281987E-5</v>
      </c>
      <c r="AK3026" s="94">
        <v>0.0</v>
      </c>
      <c r="AL3026" s="79"/>
      <c r="AM3026" s="2" t="s">
        <v>6544</v>
      </c>
    </row>
    <row r="3027">
      <c r="A3027" s="54">
        <v>46238.0</v>
      </c>
      <c r="B3027" s="54">
        <v>46239.0</v>
      </c>
      <c r="C3027" s="2" t="s">
        <v>178</v>
      </c>
      <c r="D3027" s="2" t="s">
        <v>146</v>
      </c>
      <c r="E3027" s="2" t="s">
        <v>303</v>
      </c>
      <c r="F3027" s="53">
        <v>0.125</v>
      </c>
      <c r="G3027" s="53">
        <v>0.08333333333333333</v>
      </c>
      <c r="H3027" s="53">
        <v>0.04</v>
      </c>
      <c r="I3027" s="53">
        <v>0.038461538461538464</v>
      </c>
      <c r="J3027" s="53">
        <v>0.048866449039484436</v>
      </c>
      <c r="K3027" s="2" t="s">
        <v>3598</v>
      </c>
      <c r="L3027" s="53">
        <v>0.0</v>
      </c>
      <c r="M3027" s="2" t="s">
        <v>3369</v>
      </c>
      <c r="N3027" s="2" t="s">
        <v>3360</v>
      </c>
      <c r="O3027" s="55"/>
      <c r="AB3027" s="2" t="s">
        <v>164</v>
      </c>
      <c r="AC3027" s="2" t="s">
        <v>3361</v>
      </c>
      <c r="AD3027" s="2" t="s">
        <v>3362</v>
      </c>
      <c r="AE3027" s="2" t="s">
        <v>3363</v>
      </c>
      <c r="AF3027" s="93"/>
      <c r="AG3027" s="2" t="s">
        <v>3364</v>
      </c>
      <c r="AH3027" s="2" t="s">
        <v>3365</v>
      </c>
      <c r="AI3027" s="2">
        <v>0.0</v>
      </c>
      <c r="AJ3027" s="94">
        <v>0.0023879298417285293</v>
      </c>
      <c r="AK3027" s="94">
        <v>0.0014792899408284025</v>
      </c>
      <c r="AL3027" s="79"/>
      <c r="AM3027" s="2" t="s">
        <v>6545</v>
      </c>
    </row>
    <row r="3028">
      <c r="A3028" s="54">
        <v>46238.0</v>
      </c>
      <c r="B3028" s="54">
        <v>46239.0</v>
      </c>
      <c r="C3028" s="2" t="s">
        <v>932</v>
      </c>
      <c r="D3028" s="2" t="s">
        <v>146</v>
      </c>
      <c r="E3028" s="2" t="s">
        <v>303</v>
      </c>
      <c r="F3028" s="53">
        <v>0.0</v>
      </c>
      <c r="G3028" s="53">
        <v>0.0</v>
      </c>
      <c r="H3028" s="53">
        <v>0.0</v>
      </c>
      <c r="I3028" s="53">
        <v>0.0</v>
      </c>
      <c r="J3028" s="53">
        <v>0.0014654215335476023</v>
      </c>
      <c r="K3028" s="2" t="s">
        <v>3531</v>
      </c>
      <c r="L3028" s="53">
        <v>0.0</v>
      </c>
      <c r="M3028" s="2" t="s">
        <v>3369</v>
      </c>
      <c r="N3028" s="2" t="s">
        <v>3360</v>
      </c>
      <c r="O3028" s="55"/>
      <c r="AB3028" s="2" t="s">
        <v>164</v>
      </c>
      <c r="AC3028" s="2" t="s">
        <v>3361</v>
      </c>
      <c r="AD3028" s="2" t="s">
        <v>3362</v>
      </c>
      <c r="AE3028" s="2" t="s">
        <v>3363</v>
      </c>
      <c r="AF3028" s="93"/>
      <c r="AG3028" s="2" t="s">
        <v>3364</v>
      </c>
      <c r="AH3028" s="2" t="s">
        <v>3365</v>
      </c>
      <c r="AI3028" s="2">
        <v>0.0</v>
      </c>
      <c r="AJ3028" s="94">
        <v>2.1474602709850064E-6</v>
      </c>
      <c r="AK3028" s="94">
        <v>0.0</v>
      </c>
      <c r="AL3028" s="79"/>
      <c r="AM3028" s="2" t="s">
        <v>6546</v>
      </c>
    </row>
    <row r="3029">
      <c r="A3029" s="54">
        <v>46238.0</v>
      </c>
      <c r="B3029" s="54">
        <v>46239.0</v>
      </c>
      <c r="C3029" s="2" t="s">
        <v>450</v>
      </c>
      <c r="D3029" s="2" t="s">
        <v>146</v>
      </c>
      <c r="E3029" s="2" t="s">
        <v>303</v>
      </c>
      <c r="F3029" s="53">
        <v>0.0</v>
      </c>
      <c r="G3029" s="53">
        <v>0.0</v>
      </c>
      <c r="H3029" s="53">
        <v>0.0</v>
      </c>
      <c r="I3029" s="53">
        <v>0.0</v>
      </c>
      <c r="J3029" s="53">
        <v>8.547850418973954E-4</v>
      </c>
      <c r="K3029" s="2" t="s">
        <v>3531</v>
      </c>
      <c r="L3029" s="53">
        <v>0.0</v>
      </c>
      <c r="M3029" s="2" t="s">
        <v>3369</v>
      </c>
      <c r="N3029" s="2" t="s">
        <v>3360</v>
      </c>
      <c r="O3029" s="55"/>
      <c r="AB3029" s="2" t="s">
        <v>164</v>
      </c>
      <c r="AC3029" s="2" t="s">
        <v>3361</v>
      </c>
      <c r="AD3029" s="2" t="s">
        <v>3362</v>
      </c>
      <c r="AE3029" s="2" t="s">
        <v>3363</v>
      </c>
      <c r="AF3029" s="93"/>
      <c r="AG3029" s="2" t="s">
        <v>3364</v>
      </c>
      <c r="AH3029" s="2" t="s">
        <v>3365</v>
      </c>
      <c r="AI3029" s="2">
        <v>0.0</v>
      </c>
      <c r="AJ3029" s="94">
        <v>7.306574678515321E-7</v>
      </c>
      <c r="AK3029" s="94">
        <v>0.0</v>
      </c>
      <c r="AL3029" s="79"/>
      <c r="AM3029" s="2" t="s">
        <v>6547</v>
      </c>
    </row>
    <row r="3030">
      <c r="A3030" s="54">
        <v>46238.0</v>
      </c>
      <c r="B3030" s="54">
        <v>46239.0</v>
      </c>
      <c r="C3030" s="2" t="s">
        <v>515</v>
      </c>
      <c r="D3030" s="2" t="s">
        <v>146</v>
      </c>
      <c r="E3030" s="2" t="s">
        <v>303</v>
      </c>
      <c r="F3030" s="53">
        <v>0.0</v>
      </c>
      <c r="G3030" s="53">
        <v>0.0</v>
      </c>
      <c r="H3030" s="53">
        <v>0.0</v>
      </c>
      <c r="I3030" s="53">
        <v>0.0</v>
      </c>
      <c r="J3030" s="53">
        <v>0.0033492731266732793</v>
      </c>
      <c r="K3030" s="2" t="s">
        <v>3531</v>
      </c>
      <c r="L3030" s="53">
        <v>0.0</v>
      </c>
      <c r="M3030" s="2" t="s">
        <v>3369</v>
      </c>
      <c r="N3030" s="2" t="s">
        <v>3360</v>
      </c>
      <c r="O3030" s="55"/>
      <c r="AB3030" s="2" t="s">
        <v>164</v>
      </c>
      <c r="AC3030" s="2" t="s">
        <v>3361</v>
      </c>
      <c r="AD3030" s="2" t="s">
        <v>3362</v>
      </c>
      <c r="AE3030" s="2" t="s">
        <v>3363</v>
      </c>
      <c r="AF3030" s="93"/>
      <c r="AG3030" s="2" t="s">
        <v>3364</v>
      </c>
      <c r="AH3030" s="2" t="s">
        <v>3365</v>
      </c>
      <c r="AI3030" s="2">
        <v>0.0</v>
      </c>
      <c r="AJ3030" s="94">
        <v>1.1217630477055805E-5</v>
      </c>
      <c r="AK3030" s="94">
        <v>0.0</v>
      </c>
      <c r="AL3030" s="79"/>
      <c r="AM3030" s="2" t="s">
        <v>6548</v>
      </c>
    </row>
    <row r="3031">
      <c r="A3031" s="54">
        <v>46238.0</v>
      </c>
      <c r="B3031" s="54">
        <v>46239.0</v>
      </c>
      <c r="C3031" s="2" t="s">
        <v>1189</v>
      </c>
      <c r="D3031" s="2" t="s">
        <v>146</v>
      </c>
      <c r="E3031" s="2" t="s">
        <v>303</v>
      </c>
      <c r="F3031" s="53">
        <v>0.125</v>
      </c>
      <c r="G3031" s="53">
        <v>0.08333333333333333</v>
      </c>
      <c r="H3031" s="53">
        <v>0.04</v>
      </c>
      <c r="I3031" s="53">
        <v>0.019230769230769232</v>
      </c>
      <c r="J3031" s="53">
        <v>0.028543405921392068</v>
      </c>
      <c r="K3031" s="2" t="s">
        <v>6377</v>
      </c>
      <c r="L3031" s="53">
        <v>0.0</v>
      </c>
      <c r="M3031" s="2" t="s">
        <v>3369</v>
      </c>
      <c r="N3031" s="2" t="s">
        <v>3360</v>
      </c>
      <c r="O3031" s="55"/>
      <c r="AB3031" s="2" t="s">
        <v>164</v>
      </c>
      <c r="AC3031" s="2" t="s">
        <v>3361</v>
      </c>
      <c r="AD3031" s="2" t="s">
        <v>3362</v>
      </c>
      <c r="AE3031" s="2" t="s">
        <v>3363</v>
      </c>
      <c r="AF3031" s="93"/>
      <c r="AG3031" s="101" t="s">
        <v>3364</v>
      </c>
      <c r="AH3031" s="101" t="s">
        <v>3365</v>
      </c>
      <c r="AI3031" s="2">
        <v>0.0</v>
      </c>
      <c r="AJ3031" s="94">
        <v>8.147260215933598E-4</v>
      </c>
      <c r="AK3031" s="94">
        <v>3.6982248520710064E-4</v>
      </c>
      <c r="AL3031" s="79"/>
      <c r="AM3031" s="2" t="s">
        <v>6549</v>
      </c>
    </row>
    <row r="3032">
      <c r="A3032" s="54">
        <v>46239.0</v>
      </c>
      <c r="B3032" s="54">
        <v>46240.0</v>
      </c>
      <c r="C3032" s="2" t="s">
        <v>178</v>
      </c>
      <c r="D3032" s="2" t="s">
        <v>146</v>
      </c>
      <c r="E3032" s="2" t="s">
        <v>148</v>
      </c>
      <c r="F3032" s="53">
        <v>0.0</v>
      </c>
      <c r="G3032" s="53">
        <v>0.0</v>
      </c>
      <c r="H3032" s="53">
        <v>0.04</v>
      </c>
      <c r="I3032" s="53">
        <v>0.019230769230769232</v>
      </c>
      <c r="J3032" s="53">
        <v>0.029009033675245786</v>
      </c>
      <c r="K3032" s="2" t="s">
        <v>3598</v>
      </c>
      <c r="L3032" s="53">
        <v>0.0</v>
      </c>
      <c r="M3032" s="2" t="s">
        <v>3369</v>
      </c>
      <c r="N3032" s="2" t="s">
        <v>3360</v>
      </c>
      <c r="O3032" s="55"/>
      <c r="AB3032" s="2" t="s">
        <v>164</v>
      </c>
      <c r="AC3032" s="2" t="s">
        <v>3361</v>
      </c>
      <c r="AD3032" s="2" t="s">
        <v>3362</v>
      </c>
      <c r="AE3032" s="2" t="s">
        <v>3363</v>
      </c>
      <c r="AF3032" s="93"/>
      <c r="AG3032" s="2" t="s">
        <v>3364</v>
      </c>
      <c r="AH3032" s="2" t="s">
        <v>3365</v>
      </c>
      <c r="AI3032" s="2">
        <v>0.0</v>
      </c>
      <c r="AJ3032" s="94">
        <v>8.415240347715441E-4</v>
      </c>
      <c r="AK3032" s="94">
        <v>3.6982248520710064E-4</v>
      </c>
      <c r="AL3032" s="79"/>
      <c r="AM3032" s="2" t="s">
        <v>6550</v>
      </c>
    </row>
    <row r="3033">
      <c r="A3033" s="54">
        <v>46239.0</v>
      </c>
      <c r="B3033" s="54">
        <v>46240.0</v>
      </c>
      <c r="C3033" s="2" t="s">
        <v>932</v>
      </c>
      <c r="D3033" s="2" t="s">
        <v>146</v>
      </c>
      <c r="E3033" s="2" t="s">
        <v>148</v>
      </c>
      <c r="F3033" s="53">
        <v>0.0</v>
      </c>
      <c r="G3033" s="53">
        <v>0.0</v>
      </c>
      <c r="H3033" s="53">
        <v>0.0</v>
      </c>
      <c r="I3033" s="53">
        <v>0.0</v>
      </c>
      <c r="J3033" s="53">
        <v>0.0014541787407947855</v>
      </c>
      <c r="K3033" s="2" t="s">
        <v>3531</v>
      </c>
      <c r="L3033" s="53">
        <v>0.0</v>
      </c>
      <c r="M3033" s="2" t="s">
        <v>3369</v>
      </c>
      <c r="N3033" s="2" t="s">
        <v>3360</v>
      </c>
      <c r="O3033" s="55"/>
      <c r="AB3033" s="2" t="s">
        <v>164</v>
      </c>
      <c r="AC3033" s="2" t="s">
        <v>3361</v>
      </c>
      <c r="AD3033" s="2" t="s">
        <v>3362</v>
      </c>
      <c r="AE3033" s="2" t="s">
        <v>3363</v>
      </c>
      <c r="AF3033" s="93"/>
      <c r="AG3033" s="2" t="s">
        <v>3364</v>
      </c>
      <c r="AH3033" s="2" t="s">
        <v>3365</v>
      </c>
      <c r="AI3033" s="2">
        <v>0.0</v>
      </c>
      <c r="AJ3033" s="94">
        <v>2.114635810179508E-6</v>
      </c>
      <c r="AK3033" s="94">
        <v>0.0</v>
      </c>
      <c r="AL3033" s="79"/>
      <c r="AM3033" s="2" t="s">
        <v>6551</v>
      </c>
    </row>
    <row r="3034">
      <c r="A3034" s="54">
        <v>46239.0</v>
      </c>
      <c r="B3034" s="54">
        <v>46240.0</v>
      </c>
      <c r="C3034" s="2" t="s">
        <v>450</v>
      </c>
      <c r="D3034" s="2" t="s">
        <v>146</v>
      </c>
      <c r="E3034" s="2" t="s">
        <v>148</v>
      </c>
      <c r="F3034" s="53">
        <v>0.0</v>
      </c>
      <c r="G3034" s="53">
        <v>0.0</v>
      </c>
      <c r="H3034" s="53">
        <v>0.0</v>
      </c>
      <c r="I3034" s="53">
        <v>0.0</v>
      </c>
      <c r="J3034" s="53">
        <v>8.482270851223264E-4</v>
      </c>
      <c r="K3034" s="2" t="s">
        <v>3531</v>
      </c>
      <c r="L3034" s="53">
        <v>0.0</v>
      </c>
      <c r="M3034" s="2" t="s">
        <v>3369</v>
      </c>
      <c r="N3034" s="2" t="s">
        <v>3360</v>
      </c>
      <c r="O3034" s="55"/>
      <c r="AB3034" s="2" t="s">
        <v>164</v>
      </c>
      <c r="AC3034" s="2" t="s">
        <v>3361</v>
      </c>
      <c r="AD3034" s="2" t="s">
        <v>3362</v>
      </c>
      <c r="AE3034" s="2" t="s">
        <v>3363</v>
      </c>
      <c r="AF3034" s="93"/>
      <c r="AG3034" s="2" t="s">
        <v>3364</v>
      </c>
      <c r="AH3034" s="2" t="s">
        <v>3365</v>
      </c>
      <c r="AI3034" s="2">
        <v>0.0</v>
      </c>
      <c r="AJ3034" s="94">
        <v>7.194891879351183E-7</v>
      </c>
      <c r="AK3034" s="94">
        <v>0.0</v>
      </c>
      <c r="AL3034" s="79"/>
      <c r="AM3034" s="2" t="s">
        <v>6552</v>
      </c>
    </row>
    <row r="3035">
      <c r="A3035" s="54">
        <v>46239.0</v>
      </c>
      <c r="B3035" s="54">
        <v>46240.0</v>
      </c>
      <c r="C3035" s="2" t="s">
        <v>515</v>
      </c>
      <c r="D3035" s="2" t="s">
        <v>146</v>
      </c>
      <c r="E3035" s="2" t="s">
        <v>148</v>
      </c>
      <c r="F3035" s="53">
        <v>0.0</v>
      </c>
      <c r="G3035" s="53">
        <v>0.0</v>
      </c>
      <c r="H3035" s="53">
        <v>0.0</v>
      </c>
      <c r="I3035" s="53">
        <v>0.019230769230769232</v>
      </c>
      <c r="J3035" s="53">
        <v>0.009497649471064249</v>
      </c>
      <c r="K3035" s="2" t="s">
        <v>3531</v>
      </c>
      <c r="L3035" s="53">
        <v>0.0</v>
      </c>
      <c r="M3035" s="2" t="s">
        <v>3369</v>
      </c>
      <c r="N3035" s="2" t="s">
        <v>3360</v>
      </c>
      <c r="O3035" s="55"/>
      <c r="AB3035" s="2" t="s">
        <v>164</v>
      </c>
      <c r="AC3035" s="2" t="s">
        <v>3361</v>
      </c>
      <c r="AD3035" s="2" t="s">
        <v>3362</v>
      </c>
      <c r="AE3035" s="2" t="s">
        <v>3363</v>
      </c>
      <c r="AF3035" s="93"/>
      <c r="AG3035" s="2" t="s">
        <v>3364</v>
      </c>
      <c r="AH3035" s="2" t="s">
        <v>3365</v>
      </c>
      <c r="AI3035" s="2">
        <v>0.0</v>
      </c>
      <c r="AJ3035" s="94">
        <v>9.0205345475207E-5</v>
      </c>
      <c r="AK3035" s="94">
        <v>3.6982248520710064E-4</v>
      </c>
      <c r="AL3035" s="79"/>
      <c r="AM3035" s="2" t="s">
        <v>6553</v>
      </c>
    </row>
    <row r="3036">
      <c r="A3036" s="54">
        <v>46239.0</v>
      </c>
      <c r="B3036" s="54">
        <v>46240.0</v>
      </c>
      <c r="C3036" s="2" t="s">
        <v>1189</v>
      </c>
      <c r="D3036" s="2" t="s">
        <v>146</v>
      </c>
      <c r="E3036" s="2" t="s">
        <v>148</v>
      </c>
      <c r="F3036" s="53">
        <v>0.0</v>
      </c>
      <c r="G3036" s="53">
        <v>0.0</v>
      </c>
      <c r="H3036" s="53">
        <v>0.0</v>
      </c>
      <c r="I3036" s="53">
        <v>0.0</v>
      </c>
      <c r="J3036" s="53">
        <v>0.005981002887265067</v>
      </c>
      <c r="K3036" s="2" t="s">
        <v>6377</v>
      </c>
      <c r="L3036" s="53">
        <v>0.0</v>
      </c>
      <c r="M3036" s="2" t="s">
        <v>3369</v>
      </c>
      <c r="N3036" s="2" t="s">
        <v>3360</v>
      </c>
      <c r="O3036" s="55"/>
      <c r="AB3036" s="2" t="s">
        <v>164</v>
      </c>
      <c r="AC3036" s="2" t="s">
        <v>3361</v>
      </c>
      <c r="AD3036" s="2" t="s">
        <v>3362</v>
      </c>
      <c r="AE3036" s="2" t="s">
        <v>3363</v>
      </c>
      <c r="AF3036" s="93"/>
      <c r="AG3036" s="101" t="s">
        <v>3364</v>
      </c>
      <c r="AH3036" s="101" t="s">
        <v>3365</v>
      </c>
      <c r="AI3036" s="2">
        <v>0.0</v>
      </c>
      <c r="AJ3036" s="94">
        <v>3.577239553747307E-5</v>
      </c>
      <c r="AK3036" s="94">
        <v>0.0</v>
      </c>
      <c r="AL3036" s="79"/>
      <c r="AM3036" s="2" t="s">
        <v>6554</v>
      </c>
    </row>
    <row r="3037">
      <c r="A3037" s="54">
        <v>46240.0</v>
      </c>
      <c r="B3037" s="54">
        <v>46241.0</v>
      </c>
      <c r="C3037" s="2" t="s">
        <v>178</v>
      </c>
      <c r="D3037" s="2" t="s">
        <v>146</v>
      </c>
      <c r="E3037" s="2" t="s">
        <v>196</v>
      </c>
      <c r="F3037" s="53">
        <v>0.0</v>
      </c>
      <c r="G3037" s="53">
        <v>0.0</v>
      </c>
      <c r="H3037" s="53">
        <v>0.04</v>
      </c>
      <c r="I3037" s="53">
        <v>0.057692307692307696</v>
      </c>
      <c r="J3037" s="53">
        <v>0.039797169357731074</v>
      </c>
      <c r="K3037" s="2" t="s">
        <v>3598</v>
      </c>
      <c r="L3037" s="53">
        <v>0.0</v>
      </c>
      <c r="M3037" s="2" t="s">
        <v>3369</v>
      </c>
      <c r="N3037" s="2" t="s">
        <v>3360</v>
      </c>
      <c r="O3037" s="55"/>
      <c r="AB3037" s="2" t="s">
        <v>164</v>
      </c>
      <c r="AC3037" s="2" t="s">
        <v>3361</v>
      </c>
      <c r="AD3037" s="2" t="s">
        <v>3362</v>
      </c>
      <c r="AE3037" s="2" t="s">
        <v>3363</v>
      </c>
      <c r="AF3037" s="93"/>
      <c r="AG3037" s="2" t="s">
        <v>3364</v>
      </c>
      <c r="AH3037" s="2" t="s">
        <v>3365</v>
      </c>
      <c r="AI3037" s="2">
        <v>0.0</v>
      </c>
      <c r="AJ3037" s="94">
        <v>0.0015838146888879291</v>
      </c>
      <c r="AK3037" s="94">
        <v>0.003328402366863906</v>
      </c>
      <c r="AL3037" s="79"/>
      <c r="AM3037" s="2" t="s">
        <v>6555</v>
      </c>
    </row>
    <row r="3038">
      <c r="A3038" s="54">
        <v>46240.0</v>
      </c>
      <c r="B3038" s="54">
        <v>46241.0</v>
      </c>
      <c r="C3038" s="2" t="s">
        <v>932</v>
      </c>
      <c r="D3038" s="2" t="s">
        <v>146</v>
      </c>
      <c r="E3038" s="2" t="s">
        <v>196</v>
      </c>
      <c r="F3038" s="53">
        <v>0.0</v>
      </c>
      <c r="G3038" s="53">
        <v>0.0</v>
      </c>
      <c r="H3038" s="53">
        <v>0.0</v>
      </c>
      <c r="I3038" s="53">
        <v>0.0</v>
      </c>
      <c r="J3038" s="53">
        <v>0.0014430222033521227</v>
      </c>
      <c r="K3038" s="2" t="s">
        <v>3531</v>
      </c>
      <c r="L3038" s="53">
        <v>0.0</v>
      </c>
      <c r="M3038" s="2" t="s">
        <v>3369</v>
      </c>
      <c r="N3038" s="2" t="s">
        <v>3360</v>
      </c>
      <c r="O3038" s="55"/>
      <c r="AB3038" s="2" t="s">
        <v>164</v>
      </c>
      <c r="AC3038" s="2" t="s">
        <v>3361</v>
      </c>
      <c r="AD3038" s="2" t="s">
        <v>3362</v>
      </c>
      <c r="AE3038" s="2" t="s">
        <v>3363</v>
      </c>
      <c r="AF3038" s="93"/>
      <c r="AG3038" s="2" t="s">
        <v>3364</v>
      </c>
      <c r="AH3038" s="2" t="s">
        <v>3365</v>
      </c>
      <c r="AI3038" s="2">
        <v>0.0</v>
      </c>
      <c r="AJ3038" s="94">
        <v>2.0823130793672147E-6</v>
      </c>
      <c r="AK3038" s="94">
        <v>0.0</v>
      </c>
      <c r="AL3038" s="79"/>
      <c r="AM3038" s="2" t="s">
        <v>6556</v>
      </c>
    </row>
    <row r="3039">
      <c r="A3039" s="54">
        <v>46240.0</v>
      </c>
      <c r="B3039" s="54">
        <v>46241.0</v>
      </c>
      <c r="C3039" s="2" t="s">
        <v>450</v>
      </c>
      <c r="D3039" s="2" t="s">
        <v>146</v>
      </c>
      <c r="E3039" s="2" t="s">
        <v>196</v>
      </c>
      <c r="F3039" s="53">
        <v>0.0</v>
      </c>
      <c r="G3039" s="53">
        <v>0.0</v>
      </c>
      <c r="H3039" s="53">
        <v>0.0</v>
      </c>
      <c r="I3039" s="53">
        <v>0.019230769230769232</v>
      </c>
      <c r="J3039" s="53">
        <v>0.003591955922434041</v>
      </c>
      <c r="K3039" s="2" t="s">
        <v>3531</v>
      </c>
      <c r="L3039" s="53">
        <v>0.0</v>
      </c>
      <c r="M3039" s="2" t="s">
        <v>3369</v>
      </c>
      <c r="N3039" s="2" t="s">
        <v>3360</v>
      </c>
      <c r="O3039" s="55"/>
      <c r="AB3039" s="2" t="s">
        <v>164</v>
      </c>
      <c r="AC3039" s="2" t="s">
        <v>3361</v>
      </c>
      <c r="AD3039" s="2" t="s">
        <v>3362</v>
      </c>
      <c r="AE3039" s="2" t="s">
        <v>3363</v>
      </c>
      <c r="AF3039" s="93"/>
      <c r="AG3039" s="2" t="s">
        <v>3364</v>
      </c>
      <c r="AH3039" s="2" t="s">
        <v>3365</v>
      </c>
      <c r="AI3039" s="2">
        <v>0.0</v>
      </c>
      <c r="AJ3039" s="94">
        <v>1.2902147348708982E-5</v>
      </c>
      <c r="AK3039" s="94">
        <v>3.6982248520710064E-4</v>
      </c>
      <c r="AL3039" s="79"/>
      <c r="AM3039" s="2" t="s">
        <v>6557</v>
      </c>
    </row>
    <row r="3040">
      <c r="A3040" s="54">
        <v>46240.0</v>
      </c>
      <c r="B3040" s="54">
        <v>46241.0</v>
      </c>
      <c r="C3040" s="2" t="s">
        <v>515</v>
      </c>
      <c r="D3040" s="2" t="s">
        <v>146</v>
      </c>
      <c r="E3040" s="2" t="s">
        <v>196</v>
      </c>
      <c r="F3040" s="53">
        <v>0.0</v>
      </c>
      <c r="G3040" s="53">
        <v>0.0</v>
      </c>
      <c r="H3040" s="53">
        <v>0.0</v>
      </c>
      <c r="I3040" s="53">
        <v>0.0</v>
      </c>
      <c r="J3040" s="53">
        <v>0.0032980786594420082</v>
      </c>
      <c r="K3040" s="2" t="s">
        <v>3531</v>
      </c>
      <c r="L3040" s="53">
        <v>0.0</v>
      </c>
      <c r="M3040" s="2" t="s">
        <v>3369</v>
      </c>
      <c r="N3040" s="2" t="s">
        <v>3360</v>
      </c>
      <c r="O3040" s="55"/>
      <c r="AB3040" s="2" t="s">
        <v>164</v>
      </c>
      <c r="AC3040" s="2" t="s">
        <v>3361</v>
      </c>
      <c r="AD3040" s="2" t="s">
        <v>3362</v>
      </c>
      <c r="AE3040" s="2" t="s">
        <v>3363</v>
      </c>
      <c r="AF3040" s="93"/>
      <c r="AG3040" s="2" t="s">
        <v>3364</v>
      </c>
      <c r="AH3040" s="2" t="s">
        <v>3365</v>
      </c>
      <c r="AI3040" s="2">
        <v>0.0</v>
      </c>
      <c r="AJ3040" s="94">
        <v>1.0877322843866794E-5</v>
      </c>
      <c r="AK3040" s="94">
        <v>0.0</v>
      </c>
      <c r="AL3040" s="79"/>
      <c r="AM3040" s="2" t="s">
        <v>6558</v>
      </c>
    </row>
    <row r="3041">
      <c r="A3041" s="54">
        <v>46240.0</v>
      </c>
      <c r="B3041" s="54">
        <v>46241.0</v>
      </c>
      <c r="C3041" s="2" t="s">
        <v>1189</v>
      </c>
      <c r="D3041" s="2" t="s">
        <v>146</v>
      </c>
      <c r="E3041" s="2" t="s">
        <v>196</v>
      </c>
      <c r="F3041" s="53">
        <v>0.0</v>
      </c>
      <c r="G3041" s="53">
        <v>0.0</v>
      </c>
      <c r="H3041" s="53">
        <v>0.0</v>
      </c>
      <c r="I3041" s="53">
        <v>0.0</v>
      </c>
      <c r="J3041" s="53">
        <v>0.005935116311712479</v>
      </c>
      <c r="K3041" s="2" t="s">
        <v>6377</v>
      </c>
      <c r="L3041" s="53">
        <v>0.0</v>
      </c>
      <c r="M3041" s="2" t="s">
        <v>3369</v>
      </c>
      <c r="N3041" s="2" t="s">
        <v>3360</v>
      </c>
      <c r="O3041" s="55"/>
      <c r="AB3041" s="2" t="s">
        <v>164</v>
      </c>
      <c r="AC3041" s="2" t="s">
        <v>3361</v>
      </c>
      <c r="AD3041" s="2" t="s">
        <v>3362</v>
      </c>
      <c r="AE3041" s="2" t="s">
        <v>3363</v>
      </c>
      <c r="AF3041" s="93"/>
      <c r="AG3041" s="101" t="s">
        <v>3364</v>
      </c>
      <c r="AH3041" s="101" t="s">
        <v>3365</v>
      </c>
      <c r="AI3041" s="2">
        <v>0.0</v>
      </c>
      <c r="AJ3041" s="94">
        <v>3.5225605633555536E-5</v>
      </c>
      <c r="AK3041" s="94">
        <v>0.0</v>
      </c>
      <c r="AL3041" s="79"/>
      <c r="AM3041" s="2" t="s">
        <v>6559</v>
      </c>
    </row>
    <row r="3042">
      <c r="A3042" s="54">
        <v>46241.0</v>
      </c>
      <c r="B3042" s="54">
        <v>46242.0</v>
      </c>
      <c r="C3042" s="2" t="s">
        <v>178</v>
      </c>
      <c r="D3042" s="2" t="s">
        <v>146</v>
      </c>
      <c r="E3042" s="2" t="s">
        <v>288</v>
      </c>
      <c r="F3042" s="53">
        <v>0.0</v>
      </c>
      <c r="G3042" s="53">
        <v>0.0</v>
      </c>
      <c r="H3042" s="53">
        <v>0.04</v>
      </c>
      <c r="I3042" s="53">
        <v>0.038461538461538464</v>
      </c>
      <c r="J3042" s="53">
        <v>0.03981294707111198</v>
      </c>
      <c r="K3042" s="2" t="s">
        <v>3598</v>
      </c>
      <c r="L3042" s="53">
        <v>0.0</v>
      </c>
      <c r="M3042" s="2" t="s">
        <v>3369</v>
      </c>
      <c r="N3042" s="2" t="s">
        <v>3360</v>
      </c>
      <c r="O3042" s="55"/>
      <c r="AB3042" s="2" t="s">
        <v>164</v>
      </c>
      <c r="AC3042" s="2" t="s">
        <v>3361</v>
      </c>
      <c r="AD3042" s="2" t="s">
        <v>3362</v>
      </c>
      <c r="AE3042" s="2" t="s">
        <v>3363</v>
      </c>
      <c r="AF3042" s="93"/>
      <c r="AG3042" s="2" t="s">
        <v>3364</v>
      </c>
      <c r="AH3042" s="2" t="s">
        <v>3365</v>
      </c>
      <c r="AI3042" s="2">
        <v>0.0</v>
      </c>
      <c r="AJ3042" s="94">
        <v>0.001585070754487164</v>
      </c>
      <c r="AK3042" s="94">
        <v>0.0014792899408284025</v>
      </c>
      <c r="AL3042" s="79"/>
      <c r="AM3042" s="2" t="s">
        <v>6560</v>
      </c>
    </row>
    <row r="3043">
      <c r="A3043" s="54">
        <v>46241.0</v>
      </c>
      <c r="B3043" s="54">
        <v>46242.0</v>
      </c>
      <c r="C3043" s="2" t="s">
        <v>932</v>
      </c>
      <c r="D3043" s="2" t="s">
        <v>146</v>
      </c>
      <c r="E3043" s="2" t="s">
        <v>288</v>
      </c>
      <c r="F3043" s="53">
        <v>0.0</v>
      </c>
      <c r="G3043" s="53">
        <v>0.0</v>
      </c>
      <c r="H3043" s="53">
        <v>0.0</v>
      </c>
      <c r="I3043" s="53">
        <v>0.0</v>
      </c>
      <c r="J3043" s="53">
        <v>0.0014319512594642393</v>
      </c>
      <c r="K3043" s="2" t="s">
        <v>3531</v>
      </c>
      <c r="L3043" s="53">
        <v>0.0</v>
      </c>
      <c r="M3043" s="2" t="s">
        <v>3369</v>
      </c>
      <c r="N3043" s="2" t="s">
        <v>3360</v>
      </c>
      <c r="O3043" s="55"/>
      <c r="AB3043" s="2" t="s">
        <v>164</v>
      </c>
      <c r="AC3043" s="2" t="s">
        <v>3361</v>
      </c>
      <c r="AD3043" s="2" t="s">
        <v>3362</v>
      </c>
      <c r="AE3043" s="2" t="s">
        <v>3363</v>
      </c>
      <c r="AF3043" s="93"/>
      <c r="AG3043" s="2" t="s">
        <v>3364</v>
      </c>
      <c r="AH3043" s="2" t="s">
        <v>3365</v>
      </c>
      <c r="AI3043" s="2">
        <v>0.0</v>
      </c>
      <c r="AJ3043" s="94">
        <v>2.050484409481221E-6</v>
      </c>
      <c r="AK3043" s="94">
        <v>0.0</v>
      </c>
      <c r="AL3043" s="79"/>
      <c r="AM3043" s="2" t="s">
        <v>6561</v>
      </c>
    </row>
    <row r="3044">
      <c r="A3044" s="54">
        <v>46241.0</v>
      </c>
      <c r="B3044" s="54">
        <v>46242.0</v>
      </c>
      <c r="C3044" s="2" t="s">
        <v>450</v>
      </c>
      <c r="D3044" s="2" t="s">
        <v>146</v>
      </c>
      <c r="E3044" s="2" t="s">
        <v>288</v>
      </c>
      <c r="F3044" s="53">
        <v>0.0</v>
      </c>
      <c r="G3044" s="53">
        <v>0.0</v>
      </c>
      <c r="H3044" s="53">
        <v>0.0</v>
      </c>
      <c r="I3044" s="53">
        <v>0.0</v>
      </c>
      <c r="J3044" s="53">
        <v>8.352617245585246E-4</v>
      </c>
      <c r="K3044" s="2" t="s">
        <v>3531</v>
      </c>
      <c r="L3044" s="53">
        <v>0.0</v>
      </c>
      <c r="M3044" s="2" t="s">
        <v>3369</v>
      </c>
      <c r="N3044" s="2" t="s">
        <v>3360</v>
      </c>
      <c r="O3044" s="55"/>
      <c r="AB3044" s="2" t="s">
        <v>164</v>
      </c>
      <c r="AC3044" s="2" t="s">
        <v>3361</v>
      </c>
      <c r="AD3044" s="2" t="s">
        <v>3362</v>
      </c>
      <c r="AE3044" s="2" t="s">
        <v>3363</v>
      </c>
      <c r="AF3044" s="93"/>
      <c r="AG3044" s="2" t="s">
        <v>3364</v>
      </c>
      <c r="AH3044" s="2" t="s">
        <v>3365</v>
      </c>
      <c r="AI3044" s="2">
        <v>0.0</v>
      </c>
      <c r="AJ3044" s="94">
        <v>6.976621485124807E-7</v>
      </c>
      <c r="AK3044" s="94">
        <v>0.0</v>
      </c>
      <c r="AL3044" s="79"/>
      <c r="AM3044" s="2" t="s">
        <v>6562</v>
      </c>
    </row>
    <row r="3045">
      <c r="A3045" s="54">
        <v>46241.0</v>
      </c>
      <c r="B3045" s="54">
        <v>46242.0</v>
      </c>
      <c r="C3045" s="2" t="s">
        <v>515</v>
      </c>
      <c r="D3045" s="2" t="s">
        <v>146</v>
      </c>
      <c r="E3045" s="2" t="s">
        <v>288</v>
      </c>
      <c r="F3045" s="53">
        <v>0.0</v>
      </c>
      <c r="G3045" s="53">
        <v>0.0</v>
      </c>
      <c r="H3045" s="53">
        <v>0.0</v>
      </c>
      <c r="I3045" s="53">
        <v>0.019230769230769232</v>
      </c>
      <c r="J3045" s="53">
        <v>0.006684891840791054</v>
      </c>
      <c r="K3045" s="2" t="s">
        <v>3531</v>
      </c>
      <c r="L3045" s="53">
        <v>0.0</v>
      </c>
      <c r="M3045" s="2" t="s">
        <v>3369</v>
      </c>
      <c r="N3045" s="2" t="s">
        <v>3360</v>
      </c>
      <c r="O3045" s="55"/>
      <c r="AB3045" s="2" t="s">
        <v>164</v>
      </c>
      <c r="AC3045" s="2" t="s">
        <v>3361</v>
      </c>
      <c r="AD3045" s="2" t="s">
        <v>3362</v>
      </c>
      <c r="AE3045" s="2" t="s">
        <v>3363</v>
      </c>
      <c r="AF3045" s="93"/>
      <c r="AG3045" s="2" t="s">
        <v>3364</v>
      </c>
      <c r="AH3045" s="2" t="s">
        <v>3365</v>
      </c>
      <c r="AI3045" s="2">
        <v>0.0</v>
      </c>
      <c r="AJ3045" s="94">
        <v>4.4687778923074804E-5</v>
      </c>
      <c r="AK3045" s="94">
        <v>3.6982248520710064E-4</v>
      </c>
      <c r="AL3045" s="79"/>
      <c r="AM3045" s="2" t="s">
        <v>6563</v>
      </c>
    </row>
    <row r="3046">
      <c r="A3046" s="54">
        <v>46241.0</v>
      </c>
      <c r="B3046" s="54">
        <v>46242.0</v>
      </c>
      <c r="C3046" s="2" t="s">
        <v>1189</v>
      </c>
      <c r="D3046" s="2" t="s">
        <v>146</v>
      </c>
      <c r="E3046" s="2" t="s">
        <v>288</v>
      </c>
      <c r="F3046" s="53">
        <v>0.125</v>
      </c>
      <c r="G3046" s="53">
        <v>0.08333333333333333</v>
      </c>
      <c r="H3046" s="53">
        <v>0.04</v>
      </c>
      <c r="I3046" s="53">
        <v>0.019230769230769232</v>
      </c>
      <c r="J3046" s="53">
        <v>0.026104289695137596</v>
      </c>
      <c r="K3046" s="2" t="s">
        <v>6377</v>
      </c>
      <c r="L3046" s="53">
        <v>0.0</v>
      </c>
      <c r="M3046" s="2" t="s">
        <v>3369</v>
      </c>
      <c r="N3046" s="2" t="s">
        <v>3360</v>
      </c>
      <c r="O3046" s="55"/>
      <c r="AB3046" s="2" t="s">
        <v>164</v>
      </c>
      <c r="AC3046" s="2" t="s">
        <v>3361</v>
      </c>
      <c r="AD3046" s="2" t="s">
        <v>3362</v>
      </c>
      <c r="AE3046" s="2" t="s">
        <v>3363</v>
      </c>
      <c r="AF3046" s="93"/>
      <c r="AG3046" s="101" t="s">
        <v>3364</v>
      </c>
      <c r="AH3046" s="101" t="s">
        <v>3365</v>
      </c>
      <c r="AI3046" s="2">
        <v>0.0</v>
      </c>
      <c r="AJ3046" s="94">
        <v>6.814339404876669E-4</v>
      </c>
      <c r="AK3046" s="94">
        <v>3.6982248520710064E-4</v>
      </c>
      <c r="AL3046" s="79"/>
      <c r="AM3046" s="2" t="s">
        <v>6564</v>
      </c>
    </row>
    <row r="3047">
      <c r="A3047" s="54">
        <v>46242.0</v>
      </c>
      <c r="B3047" s="54">
        <v>46243.0</v>
      </c>
      <c r="C3047" s="2" t="s">
        <v>178</v>
      </c>
      <c r="D3047" s="2" t="s">
        <v>146</v>
      </c>
      <c r="E3047" s="2" t="s">
        <v>256</v>
      </c>
      <c r="F3047" s="53">
        <v>0.0</v>
      </c>
      <c r="G3047" s="53">
        <v>0.0</v>
      </c>
      <c r="H3047" s="53">
        <v>0.0</v>
      </c>
      <c r="I3047" s="53">
        <v>0.019230769230769232</v>
      </c>
      <c r="J3047" s="53">
        <v>0.02189502289140273</v>
      </c>
      <c r="K3047" s="2" t="s">
        <v>3598</v>
      </c>
      <c r="L3047" s="53">
        <v>0.0</v>
      </c>
      <c r="M3047" s="2" t="s">
        <v>3369</v>
      </c>
      <c r="N3047" s="2" t="s">
        <v>3360</v>
      </c>
      <c r="O3047" s="55"/>
      <c r="AB3047" s="2" t="s">
        <v>164</v>
      </c>
      <c r="AC3047" s="2" t="s">
        <v>3361</v>
      </c>
      <c r="AD3047" s="2" t="s">
        <v>3362</v>
      </c>
      <c r="AE3047" s="2" t="s">
        <v>3363</v>
      </c>
      <c r="AF3047" s="93"/>
      <c r="AG3047" s="2" t="s">
        <v>3364</v>
      </c>
      <c r="AH3047" s="2" t="s">
        <v>3365</v>
      </c>
      <c r="AI3047" s="2">
        <v>0.0</v>
      </c>
      <c r="AJ3047" s="94">
        <v>4.7939202741504954E-4</v>
      </c>
      <c r="AK3047" s="94">
        <v>3.6982248520710064E-4</v>
      </c>
      <c r="AL3047" s="79"/>
      <c r="AM3047" s="2" t="s">
        <v>6565</v>
      </c>
    </row>
    <row r="3048">
      <c r="A3048" s="54">
        <v>46242.0</v>
      </c>
      <c r="B3048" s="54">
        <v>46243.0</v>
      </c>
      <c r="C3048" s="2" t="s">
        <v>932</v>
      </c>
      <c r="D3048" s="2" t="s">
        <v>146</v>
      </c>
      <c r="E3048" s="2" t="s">
        <v>256</v>
      </c>
      <c r="F3048" s="53">
        <v>0.0</v>
      </c>
      <c r="G3048" s="53">
        <v>0.0</v>
      </c>
      <c r="H3048" s="53">
        <v>0.0</v>
      </c>
      <c r="I3048" s="53">
        <v>0.0</v>
      </c>
      <c r="J3048" s="53">
        <v>0.0014209652524527839</v>
      </c>
      <c r="K3048" s="2" t="s">
        <v>3531</v>
      </c>
      <c r="L3048" s="53">
        <v>0.0</v>
      </c>
      <c r="M3048" s="2" t="s">
        <v>3369</v>
      </c>
      <c r="N3048" s="2" t="s">
        <v>3360</v>
      </c>
      <c r="O3048" s="55"/>
      <c r="AB3048" s="2" t="s">
        <v>164</v>
      </c>
      <c r="AC3048" s="2" t="s">
        <v>3361</v>
      </c>
      <c r="AD3048" s="2" t="s">
        <v>3362</v>
      </c>
      <c r="AE3048" s="2" t="s">
        <v>3363</v>
      </c>
      <c r="AF3048" s="93"/>
      <c r="AG3048" s="2" t="s">
        <v>3364</v>
      </c>
      <c r="AH3048" s="2" t="s">
        <v>3365</v>
      </c>
      <c r="AI3048" s="2">
        <v>0.0</v>
      </c>
      <c r="AJ3048" s="94">
        <v>2.019142248678204E-6</v>
      </c>
      <c r="AK3048" s="94">
        <v>0.0</v>
      </c>
      <c r="AL3048" s="79"/>
      <c r="AM3048" s="2" t="s">
        <v>6566</v>
      </c>
    </row>
    <row r="3049">
      <c r="A3049" s="54">
        <v>46242.0</v>
      </c>
      <c r="B3049" s="54">
        <v>46243.0</v>
      </c>
      <c r="C3049" s="2" t="s">
        <v>450</v>
      </c>
      <c r="D3049" s="2" t="s">
        <v>146</v>
      </c>
      <c r="E3049" s="2" t="s">
        <v>256</v>
      </c>
      <c r="F3049" s="53">
        <v>0.0</v>
      </c>
      <c r="G3049" s="53">
        <v>0.0</v>
      </c>
      <c r="H3049" s="53">
        <v>0.0</v>
      </c>
      <c r="I3049" s="53">
        <v>0.019230769230769232</v>
      </c>
      <c r="J3049" s="53">
        <v>0.004061888288853354</v>
      </c>
      <c r="K3049" s="2" t="s">
        <v>3531</v>
      </c>
      <c r="L3049" s="53">
        <v>0.0</v>
      </c>
      <c r="M3049" s="2" t="s">
        <v>3369</v>
      </c>
      <c r="N3049" s="2" t="s">
        <v>3360</v>
      </c>
      <c r="O3049" s="55"/>
      <c r="AB3049" s="2" t="s">
        <v>164</v>
      </c>
      <c r="AC3049" s="2" t="s">
        <v>3361</v>
      </c>
      <c r="AD3049" s="2" t="s">
        <v>3362</v>
      </c>
      <c r="AE3049" s="2" t="s">
        <v>3363</v>
      </c>
      <c r="AF3049" s="93"/>
      <c r="AG3049" s="2" t="s">
        <v>3364</v>
      </c>
      <c r="AH3049" s="2" t="s">
        <v>3365</v>
      </c>
      <c r="AI3049" s="2">
        <v>0.0</v>
      </c>
      <c r="AJ3049" s="94">
        <v>1.649893647112403E-5</v>
      </c>
      <c r="AK3049" s="94">
        <v>3.6982248520710064E-4</v>
      </c>
      <c r="AL3049" s="79"/>
      <c r="AM3049" s="2" t="s">
        <v>6567</v>
      </c>
    </row>
    <row r="3050">
      <c r="A3050" s="54">
        <v>46242.0</v>
      </c>
      <c r="B3050" s="54">
        <v>46243.0</v>
      </c>
      <c r="C3050" s="2" t="s">
        <v>515</v>
      </c>
      <c r="D3050" s="2" t="s">
        <v>146</v>
      </c>
      <c r="E3050" s="2" t="s">
        <v>256</v>
      </c>
      <c r="F3050" s="53">
        <v>0.0</v>
      </c>
      <c r="G3050" s="53">
        <v>0.0</v>
      </c>
      <c r="H3050" s="53">
        <v>0.04</v>
      </c>
      <c r="I3050" s="53">
        <v>0.019230769230769232</v>
      </c>
      <c r="J3050" s="53">
        <v>0.017107990051147135</v>
      </c>
      <c r="K3050" s="2" t="s">
        <v>3531</v>
      </c>
      <c r="L3050" s="53">
        <v>0.0</v>
      </c>
      <c r="M3050" s="2" t="s">
        <v>3369</v>
      </c>
      <c r="N3050" s="2" t="s">
        <v>3360</v>
      </c>
      <c r="O3050" s="55"/>
      <c r="AB3050" s="2" t="s">
        <v>164</v>
      </c>
      <c r="AC3050" s="2" t="s">
        <v>3361</v>
      </c>
      <c r="AD3050" s="2" t="s">
        <v>3362</v>
      </c>
      <c r="AE3050" s="2" t="s">
        <v>3363</v>
      </c>
      <c r="AF3050" s="93"/>
      <c r="AG3050" s="2" t="s">
        <v>3364</v>
      </c>
      <c r="AH3050" s="2" t="s">
        <v>3365</v>
      </c>
      <c r="AI3050" s="2">
        <v>0.0</v>
      </c>
      <c r="AJ3050" s="94">
        <v>2.926833235901494E-4</v>
      </c>
      <c r="AK3050" s="94">
        <v>3.6982248520710064E-4</v>
      </c>
      <c r="AL3050" s="79"/>
      <c r="AM3050" s="2" t="s">
        <v>6568</v>
      </c>
    </row>
    <row r="3051">
      <c r="A3051" s="54">
        <v>46242.0</v>
      </c>
      <c r="B3051" s="54">
        <v>46243.0</v>
      </c>
      <c r="C3051" s="2" t="s">
        <v>1189</v>
      </c>
      <c r="D3051" s="2" t="s">
        <v>146</v>
      </c>
      <c r="E3051" s="2" t="s">
        <v>256</v>
      </c>
      <c r="F3051" s="53">
        <v>0.0</v>
      </c>
      <c r="G3051" s="53">
        <v>0.0</v>
      </c>
      <c r="H3051" s="53">
        <v>0.0</v>
      </c>
      <c r="I3051" s="53">
        <v>0.0</v>
      </c>
      <c r="J3051" s="53">
        <v>0.005844396592525066</v>
      </c>
      <c r="K3051" s="2" t="s">
        <v>6377</v>
      </c>
      <c r="L3051" s="53">
        <v>0.0</v>
      </c>
      <c r="M3051" s="2" t="s">
        <v>3369</v>
      </c>
      <c r="N3051" s="2" t="s">
        <v>3360</v>
      </c>
      <c r="O3051" s="55"/>
      <c r="AB3051" s="2" t="s">
        <v>164</v>
      </c>
      <c r="AC3051" s="2" t="s">
        <v>3361</v>
      </c>
      <c r="AD3051" s="2" t="s">
        <v>3362</v>
      </c>
      <c r="AE3051" s="2" t="s">
        <v>3363</v>
      </c>
      <c r="AF3051" s="93"/>
      <c r="AG3051" s="101" t="s">
        <v>3364</v>
      </c>
      <c r="AH3051" s="101" t="s">
        <v>3365</v>
      </c>
      <c r="AI3051" s="2">
        <v>0.0</v>
      </c>
      <c r="AJ3051" s="94">
        <v>3.415697153071861E-5</v>
      </c>
      <c r="AK3051" s="94">
        <v>0.0</v>
      </c>
      <c r="AL3051" s="79"/>
      <c r="AM3051" s="2" t="s">
        <v>6569</v>
      </c>
    </row>
    <row r="3052">
      <c r="A3052" s="54">
        <v>46243.0</v>
      </c>
      <c r="B3052" s="54">
        <v>46244.0</v>
      </c>
      <c r="C3052" s="2" t="s">
        <v>178</v>
      </c>
      <c r="D3052" s="2" t="s">
        <v>146</v>
      </c>
      <c r="E3052" s="2" t="s">
        <v>180</v>
      </c>
      <c r="F3052" s="53">
        <v>0.125</v>
      </c>
      <c r="G3052" s="53">
        <v>0.16666666666666666</v>
      </c>
      <c r="H3052" s="53">
        <v>0.12</v>
      </c>
      <c r="I3052" s="53">
        <v>0.057692307692307696</v>
      </c>
      <c r="J3052" s="53">
        <v>0.06916335271116121</v>
      </c>
      <c r="K3052" s="2" t="s">
        <v>3598</v>
      </c>
      <c r="L3052" s="53">
        <v>0.0</v>
      </c>
      <c r="M3052" s="2" t="s">
        <v>3369</v>
      </c>
      <c r="N3052" s="2" t="s">
        <v>3360</v>
      </c>
      <c r="O3052" s="55"/>
      <c r="AB3052" s="2" t="s">
        <v>164</v>
      </c>
      <c r="AC3052" s="2" t="s">
        <v>3361</v>
      </c>
      <c r="AD3052" s="2" t="s">
        <v>3362</v>
      </c>
      <c r="AE3052" s="2" t="s">
        <v>3363</v>
      </c>
      <c r="AF3052" s="93"/>
      <c r="AG3052" s="2" t="s">
        <v>3364</v>
      </c>
      <c r="AH3052" s="2" t="s">
        <v>3365</v>
      </c>
      <c r="AI3052" s="2">
        <v>0.0</v>
      </c>
      <c r="AJ3052" s="94">
        <v>0.0047835693582484904</v>
      </c>
      <c r="AK3052" s="94">
        <v>0.003328402366863906</v>
      </c>
      <c r="AL3052" s="79"/>
      <c r="AM3052" s="2" t="s">
        <v>6570</v>
      </c>
    </row>
    <row r="3053">
      <c r="A3053" s="54">
        <v>46243.0</v>
      </c>
      <c r="B3053" s="54">
        <v>46244.0</v>
      </c>
      <c r="C3053" s="2" t="s">
        <v>932</v>
      </c>
      <c r="D3053" s="2" t="s">
        <v>146</v>
      </c>
      <c r="E3053" s="2" t="s">
        <v>180</v>
      </c>
      <c r="F3053" s="53">
        <v>0.0</v>
      </c>
      <c r="G3053" s="53">
        <v>0.0</v>
      </c>
      <c r="H3053" s="53">
        <v>0.0</v>
      </c>
      <c r="I3053" s="53">
        <v>0.0</v>
      </c>
      <c r="J3053" s="53">
        <v>0.0014100635306774762</v>
      </c>
      <c r="K3053" s="2" t="s">
        <v>3531</v>
      </c>
      <c r="L3053" s="53">
        <v>0.0</v>
      </c>
      <c r="M3053" s="2" t="s">
        <v>3369</v>
      </c>
      <c r="N3053" s="2" t="s">
        <v>3360</v>
      </c>
      <c r="O3053" s="55"/>
      <c r="AB3053" s="2" t="s">
        <v>164</v>
      </c>
      <c r="AC3053" s="2" t="s">
        <v>3361</v>
      </c>
      <c r="AD3053" s="2" t="s">
        <v>3362</v>
      </c>
      <c r="AE3053" s="2" t="s">
        <v>3363</v>
      </c>
      <c r="AF3053" s="93"/>
      <c r="AG3053" s="2" t="s">
        <v>3364</v>
      </c>
      <c r="AH3053" s="2" t="s">
        <v>3365</v>
      </c>
      <c r="AI3053" s="2">
        <v>0.0</v>
      </c>
      <c r="AJ3053" s="94">
        <v>1.9882791605466296E-6</v>
      </c>
      <c r="AK3053" s="94">
        <v>0.0</v>
      </c>
      <c r="AL3053" s="79"/>
      <c r="AM3053" s="2" t="s">
        <v>6571</v>
      </c>
    </row>
    <row r="3054">
      <c r="A3054" s="54">
        <v>46243.0</v>
      </c>
      <c r="B3054" s="54">
        <v>46244.0</v>
      </c>
      <c r="C3054" s="2" t="s">
        <v>450</v>
      </c>
      <c r="D3054" s="2" t="s">
        <v>146</v>
      </c>
      <c r="E3054" s="2" t="s">
        <v>180</v>
      </c>
      <c r="F3054" s="53">
        <v>0.0</v>
      </c>
      <c r="G3054" s="53">
        <v>0.0</v>
      </c>
      <c r="H3054" s="53">
        <v>0.0</v>
      </c>
      <c r="I3054" s="53">
        <v>0.0</v>
      </c>
      <c r="J3054" s="53">
        <v>8.224945427342344E-4</v>
      </c>
      <c r="K3054" s="2" t="s">
        <v>3531</v>
      </c>
      <c r="L3054" s="53">
        <v>0.0</v>
      </c>
      <c r="M3054" s="2" t="s">
        <v>3369</v>
      </c>
      <c r="N3054" s="2" t="s">
        <v>3360</v>
      </c>
      <c r="O3054" s="55"/>
      <c r="AB3054" s="2" t="s">
        <v>164</v>
      </c>
      <c r="AC3054" s="2" t="s">
        <v>3361</v>
      </c>
      <c r="AD3054" s="2" t="s">
        <v>3362</v>
      </c>
      <c r="AE3054" s="2" t="s">
        <v>3363</v>
      </c>
      <c r="AF3054" s="93"/>
      <c r="AG3054" s="2" t="s">
        <v>3364</v>
      </c>
      <c r="AH3054" s="2" t="s">
        <v>3365</v>
      </c>
      <c r="AI3054" s="2">
        <v>0.0</v>
      </c>
      <c r="AJ3054" s="94">
        <v>6.764972728275973E-7</v>
      </c>
      <c r="AK3054" s="94">
        <v>0.0</v>
      </c>
      <c r="AL3054" s="79"/>
      <c r="AM3054" s="2" t="s">
        <v>6572</v>
      </c>
    </row>
    <row r="3055">
      <c r="A3055" s="54">
        <v>46243.0</v>
      </c>
      <c r="B3055" s="54">
        <v>46244.0</v>
      </c>
      <c r="C3055" s="2" t="s">
        <v>515</v>
      </c>
      <c r="D3055" s="2" t="s">
        <v>146</v>
      </c>
      <c r="E3055" s="2" t="s">
        <v>180</v>
      </c>
      <c r="F3055" s="53">
        <v>0.0</v>
      </c>
      <c r="G3055" s="53">
        <v>0.0</v>
      </c>
      <c r="H3055" s="53">
        <v>0.0</v>
      </c>
      <c r="I3055" s="53">
        <v>0.0</v>
      </c>
      <c r="J3055" s="53">
        <v>0.0032227504387540135</v>
      </c>
      <c r="K3055" s="2" t="s">
        <v>3531</v>
      </c>
      <c r="L3055" s="53">
        <v>0.0</v>
      </c>
      <c r="M3055" s="2" t="s">
        <v>3369</v>
      </c>
      <c r="N3055" s="2" t="s">
        <v>3360</v>
      </c>
      <c r="O3055" s="55"/>
      <c r="AB3055" s="2" t="s">
        <v>164</v>
      </c>
      <c r="AC3055" s="2" t="s">
        <v>3361</v>
      </c>
      <c r="AD3055" s="2" t="s">
        <v>3362</v>
      </c>
      <c r="AE3055" s="2" t="s">
        <v>3363</v>
      </c>
      <c r="AF3055" s="93"/>
      <c r="AG3055" s="2" t="s">
        <v>3364</v>
      </c>
      <c r="AH3055" s="2" t="s">
        <v>3365</v>
      </c>
      <c r="AI3055" s="2">
        <v>0.0</v>
      </c>
      <c r="AJ3055" s="94">
        <v>1.0386120390489187E-5</v>
      </c>
      <c r="AK3055" s="94">
        <v>0.0</v>
      </c>
      <c r="AL3055" s="79"/>
      <c r="AM3055" s="2" t="s">
        <v>6573</v>
      </c>
    </row>
    <row r="3056">
      <c r="A3056" s="54">
        <v>46243.0</v>
      </c>
      <c r="B3056" s="54">
        <v>46244.0</v>
      </c>
      <c r="C3056" s="2" t="s">
        <v>1189</v>
      </c>
      <c r="D3056" s="2" t="s">
        <v>146</v>
      </c>
      <c r="E3056" s="2" t="s">
        <v>180</v>
      </c>
      <c r="F3056" s="53">
        <v>0.0</v>
      </c>
      <c r="G3056" s="53">
        <v>0.0</v>
      </c>
      <c r="H3056" s="53">
        <v>0.0</v>
      </c>
      <c r="I3056" s="53">
        <v>0.0</v>
      </c>
      <c r="J3056" s="53">
        <v>0.005799558067806544</v>
      </c>
      <c r="K3056" s="2" t="s">
        <v>6377</v>
      </c>
      <c r="L3056" s="53">
        <v>0.0</v>
      </c>
      <c r="M3056" s="2" t="s">
        <v>3369</v>
      </c>
      <c r="N3056" s="2" t="s">
        <v>3360</v>
      </c>
      <c r="O3056" s="55"/>
      <c r="AB3056" s="2" t="s">
        <v>164</v>
      </c>
      <c r="AC3056" s="2" t="s">
        <v>3361</v>
      </c>
      <c r="AD3056" s="2" t="s">
        <v>3362</v>
      </c>
      <c r="AE3056" s="2" t="s">
        <v>3363</v>
      </c>
      <c r="AF3056" s="93"/>
      <c r="AG3056" s="101" t="s">
        <v>3364</v>
      </c>
      <c r="AH3056" s="101" t="s">
        <v>3365</v>
      </c>
      <c r="AI3056" s="2">
        <v>0.0</v>
      </c>
      <c r="AJ3056" s="94">
        <v>3.3634873781859974E-5</v>
      </c>
      <c r="AK3056" s="94">
        <v>0.0</v>
      </c>
      <c r="AL3056" s="79"/>
      <c r="AM3056" s="2" t="s">
        <v>6574</v>
      </c>
    </row>
    <row r="3057">
      <c r="A3057" s="54">
        <v>46244.0</v>
      </c>
      <c r="B3057" s="54">
        <v>46245.0</v>
      </c>
      <c r="C3057" s="2" t="s">
        <v>178</v>
      </c>
      <c r="D3057" s="2" t="s">
        <v>146</v>
      </c>
      <c r="E3057" s="2" t="s">
        <v>208</v>
      </c>
      <c r="F3057" s="53">
        <v>0.0</v>
      </c>
      <c r="G3057" s="53">
        <v>0.08333333333333333</v>
      </c>
      <c r="H3057" s="53">
        <v>0.04</v>
      </c>
      <c r="I3057" s="53">
        <v>0.019230769230769232</v>
      </c>
      <c r="J3057" s="53">
        <v>0.03689944940615879</v>
      </c>
      <c r="K3057" s="2" t="s">
        <v>303</v>
      </c>
      <c r="L3057" s="53">
        <v>1.0</v>
      </c>
      <c r="M3057" s="2" t="s">
        <v>6575</v>
      </c>
      <c r="N3057" s="2" t="s">
        <v>3360</v>
      </c>
      <c r="O3057" s="55"/>
      <c r="AB3057" s="2" t="s">
        <v>164</v>
      </c>
      <c r="AC3057" s="2" t="s">
        <v>3361</v>
      </c>
      <c r="AD3057" s="2" t="s">
        <v>3362</v>
      </c>
      <c r="AE3057" s="2" t="s">
        <v>3363</v>
      </c>
      <c r="AF3057" s="93"/>
      <c r="AG3057" s="2" t="s">
        <v>3364</v>
      </c>
      <c r="AH3057" s="2" t="s">
        <v>3365</v>
      </c>
      <c r="AI3057" s="2">
        <v>0.0</v>
      </c>
      <c r="AJ3057" s="94">
        <v>0.0013615693664776722</v>
      </c>
      <c r="AK3057" s="94">
        <v>3.6982248520710064E-4</v>
      </c>
      <c r="AL3057" s="79"/>
      <c r="AM3057" s="2" t="s">
        <v>6576</v>
      </c>
    </row>
    <row r="3058">
      <c r="A3058" s="54">
        <v>46244.0</v>
      </c>
      <c r="B3058" s="54">
        <v>46245.0</v>
      </c>
      <c r="C3058" s="2" t="s">
        <v>932</v>
      </c>
      <c r="D3058" s="2" t="s">
        <v>146</v>
      </c>
      <c r="E3058" s="2" t="s">
        <v>208</v>
      </c>
      <c r="F3058" s="53">
        <v>0.0</v>
      </c>
      <c r="G3058" s="53">
        <v>0.0</v>
      </c>
      <c r="H3058" s="53">
        <v>0.04</v>
      </c>
      <c r="I3058" s="53">
        <v>0.019230769230769232</v>
      </c>
      <c r="J3058" s="53">
        <v>0.011429055242149332</v>
      </c>
      <c r="K3058" s="2" t="s">
        <v>3531</v>
      </c>
      <c r="L3058" s="53">
        <v>0.0</v>
      </c>
      <c r="M3058" s="2" t="s">
        <v>3369</v>
      </c>
      <c r="N3058" s="2" t="s">
        <v>3360</v>
      </c>
      <c r="O3058" s="55"/>
      <c r="AB3058" s="2" t="s">
        <v>153</v>
      </c>
      <c r="AC3058" s="2" t="s">
        <v>6577</v>
      </c>
      <c r="AD3058" s="2" t="s">
        <v>3362</v>
      </c>
      <c r="AE3058" s="2" t="s">
        <v>3363</v>
      </c>
      <c r="AF3058" s="93"/>
      <c r="AG3058" s="2" t="s">
        <v>3364</v>
      </c>
      <c r="AH3058" s="2" t="s">
        <v>3365</v>
      </c>
      <c r="AI3058" s="2">
        <v>1.0</v>
      </c>
      <c r="AJ3058" s="94">
        <v>0.9772725128194295</v>
      </c>
      <c r="AK3058" s="94">
        <v>0.9619082840236686</v>
      </c>
      <c r="AL3058" s="79"/>
      <c r="AM3058" s="2" t="s">
        <v>6578</v>
      </c>
    </row>
    <row r="3059">
      <c r="A3059" s="54">
        <v>46244.0</v>
      </c>
      <c r="B3059" s="54">
        <v>46245.0</v>
      </c>
      <c r="C3059" s="2" t="s">
        <v>450</v>
      </c>
      <c r="D3059" s="2" t="s">
        <v>146</v>
      </c>
      <c r="E3059" s="2" t="s">
        <v>208</v>
      </c>
      <c r="F3059" s="53">
        <v>0.0</v>
      </c>
      <c r="G3059" s="53">
        <v>0.0</v>
      </c>
      <c r="H3059" s="53">
        <v>0.0</v>
      </c>
      <c r="I3059" s="53">
        <v>0.0</v>
      </c>
      <c r="J3059" s="53">
        <v>8.161843204039416E-4</v>
      </c>
      <c r="K3059" s="2" t="s">
        <v>3531</v>
      </c>
      <c r="L3059" s="53">
        <v>0.0</v>
      </c>
      <c r="M3059" s="2" t="s">
        <v>3369</v>
      </c>
      <c r="N3059" s="2" t="s">
        <v>3360</v>
      </c>
      <c r="O3059" s="55"/>
      <c r="AB3059" s="2" t="s">
        <v>164</v>
      </c>
      <c r="AC3059" s="2" t="s">
        <v>3361</v>
      </c>
      <c r="AD3059" s="2" t="s">
        <v>3362</v>
      </c>
      <c r="AE3059" s="2" t="s">
        <v>3363</v>
      </c>
      <c r="AF3059" s="93"/>
      <c r="AG3059" s="2" t="s">
        <v>3364</v>
      </c>
      <c r="AH3059" s="2" t="s">
        <v>3365</v>
      </c>
      <c r="AI3059" s="2">
        <v>0.0</v>
      </c>
      <c r="AJ3059" s="94">
        <v>6.661568448732441E-7</v>
      </c>
      <c r="AK3059" s="94">
        <v>0.0</v>
      </c>
      <c r="AL3059" s="79"/>
      <c r="AM3059" s="2" t="s">
        <v>6579</v>
      </c>
    </row>
    <row r="3060">
      <c r="A3060" s="54">
        <v>46244.0</v>
      </c>
      <c r="B3060" s="54">
        <v>46245.0</v>
      </c>
      <c r="C3060" s="2" t="s">
        <v>515</v>
      </c>
      <c r="D3060" s="2" t="s">
        <v>146</v>
      </c>
      <c r="E3060" s="2" t="s">
        <v>208</v>
      </c>
      <c r="F3060" s="53">
        <v>0.0</v>
      </c>
      <c r="G3060" s="53">
        <v>0.0</v>
      </c>
      <c r="H3060" s="53">
        <v>0.0</v>
      </c>
      <c r="I3060" s="53">
        <v>0.0</v>
      </c>
      <c r="J3060" s="53">
        <v>0.0031980253242067697</v>
      </c>
      <c r="K3060" s="2" t="s">
        <v>3531</v>
      </c>
      <c r="L3060" s="53">
        <v>0.0</v>
      </c>
      <c r="M3060" s="2" t="s">
        <v>3369</v>
      </c>
      <c r="N3060" s="2" t="s">
        <v>3360</v>
      </c>
      <c r="O3060" s="55"/>
      <c r="AB3060" s="2" t="s">
        <v>164</v>
      </c>
      <c r="AC3060" s="2" t="s">
        <v>3361</v>
      </c>
      <c r="AD3060" s="2" t="s">
        <v>3362</v>
      </c>
      <c r="AE3060" s="2" t="s">
        <v>3363</v>
      </c>
      <c r="AF3060" s="93"/>
      <c r="AG3060" s="2" t="s">
        <v>3364</v>
      </c>
      <c r="AH3060" s="2" t="s">
        <v>3365</v>
      </c>
      <c r="AI3060" s="2">
        <v>0.0</v>
      </c>
      <c r="AJ3060" s="94">
        <v>1.0227365974267815E-5</v>
      </c>
      <c r="AK3060" s="94">
        <v>0.0</v>
      </c>
      <c r="AL3060" s="79"/>
      <c r="AM3060" s="2" t="s">
        <v>6580</v>
      </c>
    </row>
    <row r="3061">
      <c r="A3061" s="54">
        <v>46244.0</v>
      </c>
      <c r="B3061" s="54">
        <v>46245.0</v>
      </c>
      <c r="C3061" s="2" t="s">
        <v>1189</v>
      </c>
      <c r="D3061" s="2" t="s">
        <v>146</v>
      </c>
      <c r="E3061" s="2" t="s">
        <v>208</v>
      </c>
      <c r="F3061" s="53">
        <v>0.0</v>
      </c>
      <c r="G3061" s="53">
        <v>0.0</v>
      </c>
      <c r="H3061" s="53">
        <v>0.0</v>
      </c>
      <c r="I3061" s="53">
        <v>0.0</v>
      </c>
      <c r="J3061" s="53">
        <v>0.005755063546659152</v>
      </c>
      <c r="K3061" s="2" t="s">
        <v>6377</v>
      </c>
      <c r="L3061" s="53">
        <v>0.0</v>
      </c>
      <c r="M3061" s="2" t="s">
        <v>3369</v>
      </c>
      <c r="N3061" s="2" t="s">
        <v>3360</v>
      </c>
      <c r="O3061" s="55"/>
      <c r="AB3061" s="2" t="s">
        <v>164</v>
      </c>
      <c r="AC3061" s="2" t="s">
        <v>3361</v>
      </c>
      <c r="AD3061" s="2" t="s">
        <v>3362</v>
      </c>
      <c r="AE3061" s="2" t="s">
        <v>3363</v>
      </c>
      <c r="AF3061" s="93"/>
      <c r="AG3061" s="101" t="s">
        <v>3364</v>
      </c>
      <c r="AH3061" s="101" t="s">
        <v>3365</v>
      </c>
      <c r="AI3061" s="2">
        <v>0.0</v>
      </c>
      <c r="AJ3061" s="94">
        <v>3.312075642608502E-5</v>
      </c>
      <c r="AK3061" s="94">
        <v>0.0</v>
      </c>
      <c r="AL3061" s="79"/>
      <c r="AM3061" s="2" t="s">
        <v>6581</v>
      </c>
    </row>
    <row r="3062">
      <c r="A3062" s="54">
        <v>46245.0</v>
      </c>
      <c r="B3062" s="54">
        <v>46246.0</v>
      </c>
      <c r="C3062" s="2" t="s">
        <v>178</v>
      </c>
      <c r="D3062" s="2" t="s">
        <v>146</v>
      </c>
      <c r="E3062" s="2" t="s">
        <v>303</v>
      </c>
      <c r="F3062" s="53">
        <v>0.125</v>
      </c>
      <c r="G3062" s="53">
        <v>0.08333333333333333</v>
      </c>
      <c r="H3062" s="53">
        <v>0.04</v>
      </c>
      <c r="I3062" s="53">
        <v>0.038461538461538464</v>
      </c>
      <c r="J3062" s="53">
        <v>0.04630174270997955</v>
      </c>
      <c r="K3062" s="2" t="s">
        <v>303</v>
      </c>
      <c r="L3062" s="53">
        <v>1.0</v>
      </c>
      <c r="M3062" s="2" t="s">
        <v>6575</v>
      </c>
      <c r="N3062" s="2" t="s">
        <v>3360</v>
      </c>
      <c r="O3062" s="55"/>
      <c r="AB3062" s="2" t="s">
        <v>164</v>
      </c>
      <c r="AC3062" s="2" t="s">
        <v>3361</v>
      </c>
      <c r="AD3062" s="2" t="s">
        <v>3362</v>
      </c>
      <c r="AE3062" s="2" t="s">
        <v>3363</v>
      </c>
      <c r="AF3062" s="93"/>
      <c r="AG3062" s="2" t="s">
        <v>3364</v>
      </c>
      <c r="AH3062" s="2" t="s">
        <v>3365</v>
      </c>
      <c r="AI3062" s="2">
        <v>0.0</v>
      </c>
      <c r="AJ3062" s="94">
        <v>0.0021438513779811442</v>
      </c>
      <c r="AK3062" s="94">
        <v>0.0014792899408284025</v>
      </c>
      <c r="AL3062" s="79"/>
      <c r="AM3062" s="2" t="s">
        <v>6582</v>
      </c>
    </row>
    <row r="3063">
      <c r="A3063" s="54">
        <v>46245.0</v>
      </c>
      <c r="B3063" s="54">
        <v>46246.0</v>
      </c>
      <c r="C3063" s="2" t="s">
        <v>932</v>
      </c>
      <c r="D3063" s="2" t="s">
        <v>146</v>
      </c>
      <c r="E3063" s="2" t="s">
        <v>303</v>
      </c>
      <c r="F3063" s="53">
        <v>0.0</v>
      </c>
      <c r="G3063" s="53">
        <v>0.0</v>
      </c>
      <c r="H3063" s="53">
        <v>0.0</v>
      </c>
      <c r="I3063" s="53">
        <v>0.0</v>
      </c>
      <c r="J3063" s="53">
        <v>0.005469993502805079</v>
      </c>
      <c r="K3063" s="2" t="s">
        <v>208</v>
      </c>
      <c r="L3063" s="53">
        <v>1.0</v>
      </c>
      <c r="M3063" s="2" t="s">
        <v>3369</v>
      </c>
      <c r="N3063" s="2" t="s">
        <v>3360</v>
      </c>
      <c r="O3063" s="55"/>
      <c r="AB3063" s="2" t="s">
        <v>164</v>
      </c>
      <c r="AC3063" s="2" t="s">
        <v>3361</v>
      </c>
      <c r="AD3063" s="2" t="s">
        <v>3362</v>
      </c>
      <c r="AE3063" s="2" t="s">
        <v>3363</v>
      </c>
      <c r="AF3063" s="93"/>
      <c r="AG3063" s="2" t="s">
        <v>3364</v>
      </c>
      <c r="AH3063" s="2" t="s">
        <v>3365</v>
      </c>
      <c r="AI3063" s="2">
        <v>0.0</v>
      </c>
      <c r="AJ3063" s="94">
        <v>2.9920828920729777E-5</v>
      </c>
      <c r="AK3063" s="94">
        <v>0.0</v>
      </c>
      <c r="AL3063" s="79"/>
      <c r="AM3063" s="2" t="s">
        <v>6583</v>
      </c>
    </row>
    <row r="3064">
      <c r="A3064" s="54">
        <v>46245.0</v>
      </c>
      <c r="B3064" s="54">
        <v>46246.0</v>
      </c>
      <c r="C3064" s="2" t="s">
        <v>450</v>
      </c>
      <c r="D3064" s="2" t="s">
        <v>146</v>
      </c>
      <c r="E3064" s="2" t="s">
        <v>303</v>
      </c>
      <c r="F3064" s="53">
        <v>0.0</v>
      </c>
      <c r="G3064" s="53">
        <v>0.0</v>
      </c>
      <c r="H3064" s="53">
        <v>0.0</v>
      </c>
      <c r="I3064" s="53">
        <v>0.0</v>
      </c>
      <c r="J3064" s="53">
        <v>8.099225104384598E-4</v>
      </c>
      <c r="K3064" s="2" t="s">
        <v>3531</v>
      </c>
      <c r="L3064" s="53">
        <v>0.0</v>
      </c>
      <c r="M3064" s="2" t="s">
        <v>3369</v>
      </c>
      <c r="N3064" s="2" t="s">
        <v>3360</v>
      </c>
      <c r="O3064" s="55"/>
      <c r="AB3064" s="2" t="s">
        <v>164</v>
      </c>
      <c r="AC3064" s="2" t="s">
        <v>3361</v>
      </c>
      <c r="AD3064" s="2" t="s">
        <v>3362</v>
      </c>
      <c r="AE3064" s="2" t="s">
        <v>3363</v>
      </c>
      <c r="AF3064" s="93"/>
      <c r="AG3064" s="2" t="s">
        <v>3364</v>
      </c>
      <c r="AH3064" s="2" t="s">
        <v>3365</v>
      </c>
      <c r="AI3064" s="2">
        <v>0.0</v>
      </c>
      <c r="AJ3064" s="94">
        <v>6.559744729149369E-7</v>
      </c>
      <c r="AK3064" s="94">
        <v>0.0</v>
      </c>
      <c r="AL3064" s="79"/>
      <c r="AM3064" s="2" t="s">
        <v>6584</v>
      </c>
    </row>
    <row r="3065">
      <c r="A3065" s="54">
        <v>46245.0</v>
      </c>
      <c r="B3065" s="54">
        <v>46246.0</v>
      </c>
      <c r="C3065" s="2" t="s">
        <v>515</v>
      </c>
      <c r="D3065" s="2" t="s">
        <v>146</v>
      </c>
      <c r="E3065" s="2" t="s">
        <v>303</v>
      </c>
      <c r="F3065" s="53">
        <v>0.0</v>
      </c>
      <c r="G3065" s="53">
        <v>0.0</v>
      </c>
      <c r="H3065" s="53">
        <v>0.0</v>
      </c>
      <c r="I3065" s="53">
        <v>0.0</v>
      </c>
      <c r="J3065" s="53">
        <v>0.003173489902066988</v>
      </c>
      <c r="K3065" s="2" t="s">
        <v>3531</v>
      </c>
      <c r="L3065" s="53">
        <v>0.0</v>
      </c>
      <c r="M3065" s="2" t="s">
        <v>3369</v>
      </c>
      <c r="N3065" s="2" t="s">
        <v>3360</v>
      </c>
      <c r="O3065" s="55"/>
      <c r="AB3065" s="2" t="s">
        <v>164</v>
      </c>
      <c r="AC3065" s="2" t="s">
        <v>3361</v>
      </c>
      <c r="AD3065" s="2" t="s">
        <v>3362</v>
      </c>
      <c r="AE3065" s="2" t="s">
        <v>3363</v>
      </c>
      <c r="AF3065" s="93"/>
      <c r="AG3065" s="2" t="s">
        <v>3364</v>
      </c>
      <c r="AH3065" s="2" t="s">
        <v>3365</v>
      </c>
      <c r="AI3065" s="2">
        <v>0.0</v>
      </c>
      <c r="AJ3065" s="94">
        <v>1.0071038158521142E-5</v>
      </c>
      <c r="AK3065" s="94">
        <v>0.0</v>
      </c>
      <c r="AL3065" s="79"/>
      <c r="AM3065" s="2" t="s">
        <v>6585</v>
      </c>
    </row>
    <row r="3066">
      <c r="A3066" s="54">
        <v>46245.0</v>
      </c>
      <c r="B3066" s="54">
        <v>46246.0</v>
      </c>
      <c r="C3066" s="2" t="s">
        <v>1189</v>
      </c>
      <c r="D3066" s="2" t="s">
        <v>146</v>
      </c>
      <c r="E3066" s="2" t="s">
        <v>303</v>
      </c>
      <c r="F3066" s="53">
        <v>0.125</v>
      </c>
      <c r="G3066" s="53">
        <v>0.08333333333333333</v>
      </c>
      <c r="H3066" s="53">
        <v>0.04</v>
      </c>
      <c r="I3066" s="53">
        <v>0.019230769230769232</v>
      </c>
      <c r="J3066" s="53">
        <v>0.027045334028075838</v>
      </c>
      <c r="K3066" s="2" t="s">
        <v>6377</v>
      </c>
      <c r="L3066" s="53">
        <v>0.0</v>
      </c>
      <c r="M3066" s="2" t="s">
        <v>3369</v>
      </c>
      <c r="N3066" s="2" t="s">
        <v>3360</v>
      </c>
      <c r="O3066" s="55"/>
      <c r="AB3066" s="2" t="s">
        <v>164</v>
      </c>
      <c r="AC3066" s="2" t="s">
        <v>3361</v>
      </c>
      <c r="AD3066" s="2" t="s">
        <v>3362</v>
      </c>
      <c r="AE3066" s="2" t="s">
        <v>3363</v>
      </c>
      <c r="AF3066" s="93"/>
      <c r="AG3066" s="101" t="s">
        <v>3364</v>
      </c>
      <c r="AH3066" s="101" t="s">
        <v>3365</v>
      </c>
      <c r="AI3066" s="2">
        <v>0.0</v>
      </c>
      <c r="AJ3066" s="94">
        <v>7.314500926901968E-4</v>
      </c>
      <c r="AK3066" s="94">
        <v>3.6982248520710064E-4</v>
      </c>
      <c r="AL3066" s="79"/>
      <c r="AM3066" s="2" t="s">
        <v>6586</v>
      </c>
    </row>
    <row r="3067">
      <c r="A3067" s="54">
        <v>46246.0</v>
      </c>
      <c r="B3067" s="54">
        <v>46247.0</v>
      </c>
      <c r="C3067" s="2" t="s">
        <v>178</v>
      </c>
      <c r="D3067" s="2" t="s">
        <v>146</v>
      </c>
      <c r="E3067" s="2" t="s">
        <v>148</v>
      </c>
      <c r="F3067" s="53">
        <v>0.0</v>
      </c>
      <c r="G3067" s="53">
        <v>0.0</v>
      </c>
      <c r="H3067" s="53">
        <v>0.04</v>
      </c>
      <c r="I3067" s="53">
        <v>0.019230769230769232</v>
      </c>
      <c r="J3067" s="53">
        <v>0.027486523778535096</v>
      </c>
      <c r="K3067" s="2" t="s">
        <v>303</v>
      </c>
      <c r="L3067" s="53">
        <v>1.0</v>
      </c>
      <c r="M3067" s="2" t="s">
        <v>6575</v>
      </c>
      <c r="N3067" s="2" t="s">
        <v>3360</v>
      </c>
      <c r="O3067" s="55"/>
      <c r="AB3067" s="2" t="s">
        <v>164</v>
      </c>
      <c r="AC3067" s="2" t="s">
        <v>3361</v>
      </c>
      <c r="AD3067" s="2" t="s">
        <v>3362</v>
      </c>
      <c r="AE3067" s="2" t="s">
        <v>3363</v>
      </c>
      <c r="AF3067" s="93"/>
      <c r="AG3067" s="2" t="s">
        <v>3364</v>
      </c>
      <c r="AH3067" s="2" t="s">
        <v>3365</v>
      </c>
      <c r="AI3067" s="2">
        <v>0.0</v>
      </c>
      <c r="AJ3067" s="94">
        <v>7.555089894279753E-4</v>
      </c>
      <c r="AK3067" s="94">
        <v>3.6982248520710064E-4</v>
      </c>
      <c r="AL3067" s="79"/>
      <c r="AM3067" s="2" t="s">
        <v>6587</v>
      </c>
    </row>
    <row r="3068">
      <c r="A3068" s="54">
        <v>46246.0</v>
      </c>
      <c r="B3068" s="54">
        <v>46247.0</v>
      </c>
      <c r="C3068" s="2" t="s">
        <v>932</v>
      </c>
      <c r="D3068" s="2" t="s">
        <v>146</v>
      </c>
      <c r="E3068" s="2" t="s">
        <v>148</v>
      </c>
      <c r="F3068" s="53">
        <v>0.0</v>
      </c>
      <c r="G3068" s="53">
        <v>0.0</v>
      </c>
      <c r="H3068" s="53">
        <v>0.0</v>
      </c>
      <c r="I3068" s="53">
        <v>0.0</v>
      </c>
      <c r="J3068" s="53">
        <v>0.005428027418710208</v>
      </c>
      <c r="K3068" s="2" t="s">
        <v>208</v>
      </c>
      <c r="L3068" s="53">
        <v>1.0</v>
      </c>
      <c r="M3068" s="2" t="s">
        <v>3369</v>
      </c>
      <c r="N3068" s="2" t="s">
        <v>3360</v>
      </c>
      <c r="O3068" s="55"/>
      <c r="AB3068" s="2" t="s">
        <v>164</v>
      </c>
      <c r="AC3068" s="2" t="s">
        <v>3361</v>
      </c>
      <c r="AD3068" s="2" t="s">
        <v>3362</v>
      </c>
      <c r="AE3068" s="2" t="s">
        <v>3363</v>
      </c>
      <c r="AF3068" s="93"/>
      <c r="AG3068" s="2" t="s">
        <v>3364</v>
      </c>
      <c r="AH3068" s="2" t="s">
        <v>3365</v>
      </c>
      <c r="AI3068" s="2">
        <v>0.0</v>
      </c>
      <c r="AJ3068" s="94">
        <v>2.9463481658269806E-5</v>
      </c>
      <c r="AK3068" s="94">
        <v>0.0</v>
      </c>
      <c r="AL3068" s="79"/>
      <c r="AM3068" s="2" t="s">
        <v>6588</v>
      </c>
    </row>
    <row r="3069">
      <c r="A3069" s="54">
        <v>46246.0</v>
      </c>
      <c r="B3069" s="54">
        <v>46247.0</v>
      </c>
      <c r="C3069" s="2" t="s">
        <v>450</v>
      </c>
      <c r="D3069" s="2" t="s">
        <v>146</v>
      </c>
      <c r="E3069" s="2" t="s">
        <v>148</v>
      </c>
      <c r="F3069" s="53">
        <v>0.0</v>
      </c>
      <c r="G3069" s="53">
        <v>0.0</v>
      </c>
      <c r="H3069" s="53">
        <v>0.0</v>
      </c>
      <c r="I3069" s="53">
        <v>0.0</v>
      </c>
      <c r="J3069" s="53">
        <v>8.037087414155241E-4</v>
      </c>
      <c r="K3069" s="2" t="s">
        <v>3531</v>
      </c>
      <c r="L3069" s="53">
        <v>0.0</v>
      </c>
      <c r="M3069" s="2" t="s">
        <v>3369</v>
      </c>
      <c r="N3069" s="2" t="s">
        <v>3360</v>
      </c>
      <c r="O3069" s="55"/>
      <c r="AB3069" s="2" t="s">
        <v>164</v>
      </c>
      <c r="AC3069" s="2" t="s">
        <v>3361</v>
      </c>
      <c r="AD3069" s="2" t="s">
        <v>3362</v>
      </c>
      <c r="AE3069" s="2" t="s">
        <v>3363</v>
      </c>
      <c r="AF3069" s="93"/>
      <c r="AG3069" s="2" t="s">
        <v>3364</v>
      </c>
      <c r="AH3069" s="2" t="s">
        <v>3365</v>
      </c>
      <c r="AI3069" s="2">
        <v>0.0</v>
      </c>
      <c r="AJ3069" s="94">
        <v>6.459477410277258E-7</v>
      </c>
      <c r="AK3069" s="94">
        <v>0.0</v>
      </c>
      <c r="AL3069" s="79"/>
      <c r="AM3069" s="2" t="s">
        <v>6589</v>
      </c>
    </row>
    <row r="3070">
      <c r="A3070" s="54">
        <v>46246.0</v>
      </c>
      <c r="B3070" s="54">
        <v>46247.0</v>
      </c>
      <c r="C3070" s="2" t="s">
        <v>515</v>
      </c>
      <c r="D3070" s="2" t="s">
        <v>146</v>
      </c>
      <c r="E3070" s="2" t="s">
        <v>148</v>
      </c>
      <c r="F3070" s="53">
        <v>0.0</v>
      </c>
      <c r="G3070" s="53">
        <v>0.0</v>
      </c>
      <c r="H3070" s="53">
        <v>0.0</v>
      </c>
      <c r="I3070" s="53">
        <v>0.019230769230769232</v>
      </c>
      <c r="J3070" s="53">
        <v>0.008999174910447513</v>
      </c>
      <c r="K3070" s="2" t="s">
        <v>3531</v>
      </c>
      <c r="L3070" s="53">
        <v>0.0</v>
      </c>
      <c r="M3070" s="2" t="s">
        <v>3369</v>
      </c>
      <c r="N3070" s="2" t="s">
        <v>3360</v>
      </c>
      <c r="O3070" s="55"/>
      <c r="AB3070" s="2" t="s">
        <v>164</v>
      </c>
      <c r="AC3070" s="2" t="s">
        <v>3361</v>
      </c>
      <c r="AD3070" s="2" t="s">
        <v>3362</v>
      </c>
      <c r="AE3070" s="2" t="s">
        <v>3363</v>
      </c>
      <c r="AF3070" s="93"/>
      <c r="AG3070" s="2" t="s">
        <v>3364</v>
      </c>
      <c r="AH3070" s="2" t="s">
        <v>3365</v>
      </c>
      <c r="AI3070" s="2">
        <v>0.0</v>
      </c>
      <c r="AJ3070" s="94">
        <v>8.0985149068828E-5</v>
      </c>
      <c r="AK3070" s="94">
        <v>3.6982248520710064E-4</v>
      </c>
      <c r="AL3070" s="79"/>
      <c r="AM3070" s="2" t="s">
        <v>6590</v>
      </c>
    </row>
    <row r="3071">
      <c r="A3071" s="54">
        <v>46246.0</v>
      </c>
      <c r="B3071" s="54">
        <v>46247.0</v>
      </c>
      <c r="C3071" s="2" t="s">
        <v>1189</v>
      </c>
      <c r="D3071" s="2" t="s">
        <v>146</v>
      </c>
      <c r="E3071" s="2" t="s">
        <v>148</v>
      </c>
      <c r="F3071" s="53">
        <v>0.0</v>
      </c>
      <c r="G3071" s="53">
        <v>0.0</v>
      </c>
      <c r="H3071" s="53">
        <v>0.0</v>
      </c>
      <c r="I3071" s="53">
        <v>0.0</v>
      </c>
      <c r="J3071" s="53">
        <v>0.005667095978470419</v>
      </c>
      <c r="K3071" s="2" t="s">
        <v>6377</v>
      </c>
      <c r="L3071" s="53">
        <v>0.0</v>
      </c>
      <c r="M3071" s="2" t="s">
        <v>3369</v>
      </c>
      <c r="N3071" s="2" t="s">
        <v>3360</v>
      </c>
      <c r="O3071" s="55"/>
      <c r="AB3071" s="2" t="s">
        <v>164</v>
      </c>
      <c r="AC3071" s="2" t="s">
        <v>3361</v>
      </c>
      <c r="AD3071" s="2" t="s">
        <v>3362</v>
      </c>
      <c r="AE3071" s="2" t="s">
        <v>3363</v>
      </c>
      <c r="AF3071" s="93"/>
      <c r="AG3071" s="101" t="s">
        <v>3364</v>
      </c>
      <c r="AH3071" s="101" t="s">
        <v>3365</v>
      </c>
      <c r="AI3071" s="2">
        <v>0.0</v>
      </c>
      <c r="AJ3071" s="94">
        <v>3.2115976829195595E-5</v>
      </c>
      <c r="AK3071" s="94">
        <v>0.0</v>
      </c>
      <c r="AL3071" s="79"/>
      <c r="AM3071" s="2" t="s">
        <v>6591</v>
      </c>
    </row>
    <row r="3072">
      <c r="A3072" s="54">
        <v>46247.0</v>
      </c>
      <c r="B3072" s="54">
        <v>46248.0</v>
      </c>
      <c r="C3072" s="2" t="s">
        <v>178</v>
      </c>
      <c r="D3072" s="2" t="s">
        <v>146</v>
      </c>
      <c r="E3072" s="2" t="s">
        <v>196</v>
      </c>
      <c r="F3072" s="53">
        <v>0.0</v>
      </c>
      <c r="G3072" s="53">
        <v>0.0</v>
      </c>
      <c r="H3072" s="53">
        <v>0.04</v>
      </c>
      <c r="I3072" s="53">
        <v>0.057692307692307696</v>
      </c>
      <c r="J3072" s="53">
        <v>0.037708455032168374</v>
      </c>
      <c r="K3072" s="2" t="s">
        <v>303</v>
      </c>
      <c r="L3072" s="53">
        <v>1.0</v>
      </c>
      <c r="M3072" s="2" t="s">
        <v>6575</v>
      </c>
      <c r="N3072" s="2" t="s">
        <v>3360</v>
      </c>
      <c r="O3072" s="55"/>
      <c r="AB3072" s="2" t="s">
        <v>164</v>
      </c>
      <c r="AC3072" s="2" t="s">
        <v>3361</v>
      </c>
      <c r="AD3072" s="2" t="s">
        <v>3362</v>
      </c>
      <c r="AE3072" s="2" t="s">
        <v>3363</v>
      </c>
      <c r="AF3072" s="93"/>
      <c r="AG3072" s="2" t="s">
        <v>3364</v>
      </c>
      <c r="AH3072" s="2" t="s">
        <v>3365</v>
      </c>
      <c r="AI3072" s="2">
        <v>0.0</v>
      </c>
      <c r="AJ3072" s="94">
        <v>0.0014219275809130643</v>
      </c>
      <c r="AK3072" s="94">
        <v>0.003328402366863906</v>
      </c>
      <c r="AL3072" s="79"/>
      <c r="AM3072" s="2" t="s">
        <v>6592</v>
      </c>
    </row>
    <row r="3073">
      <c r="A3073" s="54">
        <v>46247.0</v>
      </c>
      <c r="B3073" s="54">
        <v>46248.0</v>
      </c>
      <c r="C3073" s="2" t="s">
        <v>932</v>
      </c>
      <c r="D3073" s="2" t="s">
        <v>146</v>
      </c>
      <c r="E3073" s="2" t="s">
        <v>196</v>
      </c>
      <c r="F3073" s="53">
        <v>0.0</v>
      </c>
      <c r="G3073" s="53">
        <v>0.0</v>
      </c>
      <c r="H3073" s="53">
        <v>0.0</v>
      </c>
      <c r="I3073" s="53">
        <v>0.0</v>
      </c>
      <c r="J3073" s="53">
        <v>0.005386383300667647</v>
      </c>
      <c r="K3073" s="2" t="s">
        <v>208</v>
      </c>
      <c r="L3073" s="53">
        <v>1.0</v>
      </c>
      <c r="M3073" s="2" t="s">
        <v>3369</v>
      </c>
      <c r="N3073" s="2" t="s">
        <v>3360</v>
      </c>
      <c r="O3073" s="55"/>
      <c r="AB3073" s="2" t="s">
        <v>164</v>
      </c>
      <c r="AC3073" s="2" t="s">
        <v>3361</v>
      </c>
      <c r="AD3073" s="2" t="s">
        <v>3362</v>
      </c>
      <c r="AE3073" s="2" t="s">
        <v>3363</v>
      </c>
      <c r="AF3073" s="93"/>
      <c r="AG3073" s="2" t="s">
        <v>3364</v>
      </c>
      <c r="AH3073" s="2" t="s">
        <v>3365</v>
      </c>
      <c r="AI3073" s="2">
        <v>0.0</v>
      </c>
      <c r="AJ3073" s="94">
        <v>2.9013125061711294E-5</v>
      </c>
      <c r="AK3073" s="94">
        <v>0.0</v>
      </c>
      <c r="AL3073" s="79"/>
      <c r="AM3073" s="2" t="s">
        <v>6593</v>
      </c>
    </row>
    <row r="3074">
      <c r="A3074" s="54">
        <v>46247.0</v>
      </c>
      <c r="B3074" s="54">
        <v>46248.0</v>
      </c>
      <c r="C3074" s="2" t="s">
        <v>450</v>
      </c>
      <c r="D3074" s="2" t="s">
        <v>146</v>
      </c>
      <c r="E3074" s="2" t="s">
        <v>196</v>
      </c>
      <c r="F3074" s="53">
        <v>0.0</v>
      </c>
      <c r="G3074" s="53">
        <v>0.0</v>
      </c>
      <c r="H3074" s="53">
        <v>0.0</v>
      </c>
      <c r="I3074" s="53">
        <v>0.019230769230769232</v>
      </c>
      <c r="J3074" s="53">
        <v>0.003403435735871569</v>
      </c>
      <c r="K3074" s="2" t="s">
        <v>3531</v>
      </c>
      <c r="L3074" s="53">
        <v>0.0</v>
      </c>
      <c r="M3074" s="2" t="s">
        <v>3369</v>
      </c>
      <c r="N3074" s="2" t="s">
        <v>3360</v>
      </c>
      <c r="O3074" s="55"/>
      <c r="AB3074" s="2" t="s">
        <v>164</v>
      </c>
      <c r="AC3074" s="2" t="s">
        <v>3361</v>
      </c>
      <c r="AD3074" s="2" t="s">
        <v>3362</v>
      </c>
      <c r="AE3074" s="2" t="s">
        <v>3363</v>
      </c>
      <c r="AF3074" s="93"/>
      <c r="AG3074" s="2" t="s">
        <v>3364</v>
      </c>
      <c r="AH3074" s="2" t="s">
        <v>3365</v>
      </c>
      <c r="AI3074" s="2">
        <v>0.0</v>
      </c>
      <c r="AJ3074" s="94">
        <v>1.158337480820765E-5</v>
      </c>
      <c r="AK3074" s="94">
        <v>3.6982248520710064E-4</v>
      </c>
      <c r="AL3074" s="79"/>
      <c r="AM3074" s="2" t="s">
        <v>6594</v>
      </c>
    </row>
    <row r="3075">
      <c r="A3075" s="54">
        <v>46247.0</v>
      </c>
      <c r="B3075" s="54">
        <v>46248.0</v>
      </c>
      <c r="C3075" s="2" t="s">
        <v>515</v>
      </c>
      <c r="D3075" s="2" t="s">
        <v>146</v>
      </c>
      <c r="E3075" s="2" t="s">
        <v>196</v>
      </c>
      <c r="F3075" s="53">
        <v>0.0</v>
      </c>
      <c r="G3075" s="53">
        <v>0.0</v>
      </c>
      <c r="H3075" s="53">
        <v>0.0</v>
      </c>
      <c r="I3075" s="53">
        <v>0.0</v>
      </c>
      <c r="J3075" s="53">
        <v>0.0031249823248538067</v>
      </c>
      <c r="K3075" s="2" t="s">
        <v>3531</v>
      </c>
      <c r="L3075" s="53">
        <v>0.0</v>
      </c>
      <c r="M3075" s="2" t="s">
        <v>3369</v>
      </c>
      <c r="N3075" s="2" t="s">
        <v>3360</v>
      </c>
      <c r="O3075" s="55"/>
      <c r="AB3075" s="2" t="s">
        <v>164</v>
      </c>
      <c r="AC3075" s="2" t="s">
        <v>3361</v>
      </c>
      <c r="AD3075" s="2" t="s">
        <v>3362</v>
      </c>
      <c r="AE3075" s="2" t="s">
        <v>3363</v>
      </c>
      <c r="AF3075" s="93"/>
      <c r="AG3075" s="2" t="s">
        <v>3364</v>
      </c>
      <c r="AH3075" s="2" t="s">
        <v>3365</v>
      </c>
      <c r="AI3075" s="2">
        <v>0.0</v>
      </c>
      <c r="AJ3075" s="94">
        <v>9.765514530648703E-6</v>
      </c>
      <c r="AK3075" s="94">
        <v>0.0</v>
      </c>
      <c r="AL3075" s="79"/>
      <c r="AM3075" s="2" t="s">
        <v>6595</v>
      </c>
    </row>
    <row r="3076">
      <c r="A3076" s="54">
        <v>46247.0</v>
      </c>
      <c r="B3076" s="54">
        <v>46248.0</v>
      </c>
      <c r="C3076" s="2" t="s">
        <v>1189</v>
      </c>
      <c r="D3076" s="2" t="s">
        <v>146</v>
      </c>
      <c r="E3076" s="2" t="s">
        <v>196</v>
      </c>
      <c r="F3076" s="53">
        <v>0.0</v>
      </c>
      <c r="G3076" s="53">
        <v>0.0</v>
      </c>
      <c r="H3076" s="53">
        <v>0.0</v>
      </c>
      <c r="I3076" s="53">
        <v>0.0</v>
      </c>
      <c r="J3076" s="53">
        <v>0.005623617713590537</v>
      </c>
      <c r="K3076" s="2" t="s">
        <v>6377</v>
      </c>
      <c r="L3076" s="53">
        <v>0.0</v>
      </c>
      <c r="M3076" s="2" t="s">
        <v>3369</v>
      </c>
      <c r="N3076" s="2" t="s">
        <v>3360</v>
      </c>
      <c r="O3076" s="55"/>
      <c r="AB3076" s="2" t="s">
        <v>164</v>
      </c>
      <c r="AC3076" s="2" t="s">
        <v>3361</v>
      </c>
      <c r="AD3076" s="2" t="s">
        <v>3362</v>
      </c>
      <c r="AE3076" s="2" t="s">
        <v>3363</v>
      </c>
      <c r="AF3076" s="93"/>
      <c r="AG3076" s="101" t="s">
        <v>3364</v>
      </c>
      <c r="AH3076" s="101" t="s">
        <v>3365</v>
      </c>
      <c r="AI3076" s="2">
        <v>0.0</v>
      </c>
      <c r="AJ3076" s="94">
        <v>3.1625076188609264E-5</v>
      </c>
      <c r="AK3076" s="94">
        <v>0.0</v>
      </c>
      <c r="AL3076" s="79"/>
      <c r="AM3076" s="2" t="s">
        <v>6596</v>
      </c>
    </row>
    <row r="3077">
      <c r="A3077" s="54">
        <v>46248.0</v>
      </c>
      <c r="B3077" s="54">
        <v>46249.0</v>
      </c>
      <c r="C3077" s="2" t="s">
        <v>178</v>
      </c>
      <c r="D3077" s="2" t="s">
        <v>146</v>
      </c>
      <c r="E3077" s="2" t="s">
        <v>288</v>
      </c>
      <c r="F3077" s="53">
        <v>0.0</v>
      </c>
      <c r="G3077" s="53">
        <v>0.0</v>
      </c>
      <c r="H3077" s="53">
        <v>0.04</v>
      </c>
      <c r="I3077" s="53">
        <v>0.038461538461538464</v>
      </c>
      <c r="J3077" s="53">
        <v>0.037723404668163485</v>
      </c>
      <c r="K3077" s="2" t="s">
        <v>303</v>
      </c>
      <c r="L3077" s="53">
        <v>1.0</v>
      </c>
      <c r="M3077" s="2" t="s">
        <v>6575</v>
      </c>
      <c r="N3077" s="2" t="s">
        <v>3360</v>
      </c>
      <c r="O3077" s="55"/>
      <c r="AB3077" s="2" t="s">
        <v>164</v>
      </c>
      <c r="AC3077" s="2" t="s">
        <v>3361</v>
      </c>
      <c r="AD3077" s="2" t="s">
        <v>3362</v>
      </c>
      <c r="AE3077" s="2" t="s">
        <v>3363</v>
      </c>
      <c r="AF3077" s="93"/>
      <c r="AG3077" s="2" t="s">
        <v>3364</v>
      </c>
      <c r="AH3077" s="2" t="s">
        <v>3365</v>
      </c>
      <c r="AI3077" s="2">
        <v>0.0</v>
      </c>
      <c r="AJ3077" s="94">
        <v>0.0014230552597580186</v>
      </c>
      <c r="AK3077" s="94">
        <v>0.0014792899408284025</v>
      </c>
      <c r="AL3077" s="79"/>
      <c r="AM3077" s="2" t="s">
        <v>6597</v>
      </c>
    </row>
    <row r="3078">
      <c r="A3078" s="54">
        <v>46248.0</v>
      </c>
      <c r="B3078" s="54">
        <v>46249.0</v>
      </c>
      <c r="C3078" s="2" t="s">
        <v>932</v>
      </c>
      <c r="D3078" s="2" t="s">
        <v>146</v>
      </c>
      <c r="E3078" s="2" t="s">
        <v>288</v>
      </c>
      <c r="F3078" s="53">
        <v>0.0</v>
      </c>
      <c r="G3078" s="53">
        <v>0.0</v>
      </c>
      <c r="H3078" s="53">
        <v>0.0</v>
      </c>
      <c r="I3078" s="53">
        <v>0.0</v>
      </c>
      <c r="J3078" s="53">
        <v>0.005345058678536542</v>
      </c>
      <c r="K3078" s="2" t="s">
        <v>208</v>
      </c>
      <c r="L3078" s="53">
        <v>1.0</v>
      </c>
      <c r="M3078" s="2" t="s">
        <v>3369</v>
      </c>
      <c r="N3078" s="2" t="s">
        <v>3360</v>
      </c>
      <c r="O3078" s="55"/>
      <c r="AB3078" s="2" t="s">
        <v>164</v>
      </c>
      <c r="AC3078" s="2" t="s">
        <v>3361</v>
      </c>
      <c r="AD3078" s="2" t="s">
        <v>3362</v>
      </c>
      <c r="AE3078" s="2" t="s">
        <v>3363</v>
      </c>
      <c r="AF3078" s="93"/>
      <c r="AG3078" s="2" t="s">
        <v>3364</v>
      </c>
      <c r="AH3078" s="2" t="s">
        <v>3365</v>
      </c>
      <c r="AI3078" s="2">
        <v>0.0</v>
      </c>
      <c r="AJ3078" s="94">
        <v>2.8569652276998802E-5</v>
      </c>
      <c r="AK3078" s="94">
        <v>0.0</v>
      </c>
      <c r="AL3078" s="79"/>
      <c r="AM3078" s="2" t="s">
        <v>6598</v>
      </c>
    </row>
    <row r="3079">
      <c r="A3079" s="54">
        <v>46248.0</v>
      </c>
      <c r="B3079" s="54">
        <v>46249.0</v>
      </c>
      <c r="C3079" s="2" t="s">
        <v>450</v>
      </c>
      <c r="D3079" s="2" t="s">
        <v>146</v>
      </c>
      <c r="E3079" s="2" t="s">
        <v>288</v>
      </c>
      <c r="F3079" s="53">
        <v>0.0</v>
      </c>
      <c r="G3079" s="53">
        <v>0.0</v>
      </c>
      <c r="H3079" s="53">
        <v>0.0</v>
      </c>
      <c r="I3079" s="53">
        <v>0.0</v>
      </c>
      <c r="J3079" s="53">
        <v>7.914238547342303E-4</v>
      </c>
      <c r="K3079" s="2" t="s">
        <v>3531</v>
      </c>
      <c r="L3079" s="53">
        <v>0.0</v>
      </c>
      <c r="M3079" s="2" t="s">
        <v>3369</v>
      </c>
      <c r="N3079" s="2" t="s">
        <v>3360</v>
      </c>
      <c r="O3079" s="55"/>
      <c r="AB3079" s="2" t="s">
        <v>164</v>
      </c>
      <c r="AC3079" s="2" t="s">
        <v>3361</v>
      </c>
      <c r="AD3079" s="2" t="s">
        <v>3362</v>
      </c>
      <c r="AE3079" s="2" t="s">
        <v>3363</v>
      </c>
      <c r="AF3079" s="93"/>
      <c r="AG3079" s="2" t="s">
        <v>3364</v>
      </c>
      <c r="AH3079" s="2" t="s">
        <v>3365</v>
      </c>
      <c r="AI3079" s="2">
        <v>0.0</v>
      </c>
      <c r="AJ3079" s="94">
        <v>6.263517178423881E-7</v>
      </c>
      <c r="AK3079" s="94">
        <v>0.0</v>
      </c>
      <c r="AL3079" s="79"/>
      <c r="AM3079" s="2" t="s">
        <v>6599</v>
      </c>
    </row>
    <row r="3080">
      <c r="A3080" s="54">
        <v>46248.0</v>
      </c>
      <c r="B3080" s="54">
        <v>46249.0</v>
      </c>
      <c r="C3080" s="2" t="s">
        <v>515</v>
      </c>
      <c r="D3080" s="2" t="s">
        <v>146</v>
      </c>
      <c r="E3080" s="2" t="s">
        <v>288</v>
      </c>
      <c r="F3080" s="53">
        <v>0.0</v>
      </c>
      <c r="G3080" s="53">
        <v>0.0</v>
      </c>
      <c r="H3080" s="53">
        <v>0.0</v>
      </c>
      <c r="I3080" s="53">
        <v>0.019230769230769232</v>
      </c>
      <c r="J3080" s="53">
        <v>0.006334042029660326</v>
      </c>
      <c r="K3080" s="2" t="s">
        <v>3531</v>
      </c>
      <c r="L3080" s="53">
        <v>0.0</v>
      </c>
      <c r="M3080" s="2" t="s">
        <v>3369</v>
      </c>
      <c r="N3080" s="2" t="s">
        <v>3360</v>
      </c>
      <c r="O3080" s="55"/>
      <c r="AB3080" s="2" t="s">
        <v>164</v>
      </c>
      <c r="AC3080" s="2" t="s">
        <v>3361</v>
      </c>
      <c r="AD3080" s="2" t="s">
        <v>3362</v>
      </c>
      <c r="AE3080" s="2" t="s">
        <v>3363</v>
      </c>
      <c r="AF3080" s="93"/>
      <c r="AG3080" s="2" t="s">
        <v>3364</v>
      </c>
      <c r="AH3080" s="2" t="s">
        <v>3365</v>
      </c>
      <c r="AI3080" s="2">
        <v>0.0</v>
      </c>
      <c r="AJ3080" s="94">
        <v>4.01200884335035E-5</v>
      </c>
      <c r="AK3080" s="94">
        <v>3.6982248520710064E-4</v>
      </c>
      <c r="AL3080" s="79"/>
      <c r="AM3080" s="2" t="s">
        <v>6600</v>
      </c>
    </row>
    <row r="3081">
      <c r="A3081" s="54">
        <v>46248.0</v>
      </c>
      <c r="B3081" s="54">
        <v>46249.0</v>
      </c>
      <c r="C3081" s="2" t="s">
        <v>1189</v>
      </c>
      <c r="D3081" s="2" t="s">
        <v>146</v>
      </c>
      <c r="E3081" s="2" t="s">
        <v>288</v>
      </c>
      <c r="F3081" s="53">
        <v>0.125</v>
      </c>
      <c r="G3081" s="53">
        <v>0.08333333333333333</v>
      </c>
      <c r="H3081" s="53">
        <v>0.04</v>
      </c>
      <c r="I3081" s="53">
        <v>0.019230769230769232</v>
      </c>
      <c r="J3081" s="53">
        <v>0.02473423235877881</v>
      </c>
      <c r="K3081" s="2" t="s">
        <v>6377</v>
      </c>
      <c r="L3081" s="53">
        <v>0.0</v>
      </c>
      <c r="M3081" s="2" t="s">
        <v>3369</v>
      </c>
      <c r="N3081" s="2" t="s">
        <v>3360</v>
      </c>
      <c r="O3081" s="55"/>
      <c r="AB3081" s="2" t="s">
        <v>164</v>
      </c>
      <c r="AC3081" s="2" t="s">
        <v>3361</v>
      </c>
      <c r="AD3081" s="2" t="s">
        <v>3362</v>
      </c>
      <c r="AE3081" s="2" t="s">
        <v>3363</v>
      </c>
      <c r="AF3081" s="93"/>
      <c r="AG3081" s="101" t="s">
        <v>3364</v>
      </c>
      <c r="AH3081" s="101" t="s">
        <v>3365</v>
      </c>
      <c r="AI3081" s="2">
        <v>0.0</v>
      </c>
      <c r="AJ3081" s="94">
        <v>6.117822503780608E-4</v>
      </c>
      <c r="AK3081" s="94">
        <v>3.6982248520710064E-4</v>
      </c>
      <c r="AL3081" s="79"/>
      <c r="AM3081" s="2" t="s">
        <v>6601</v>
      </c>
    </row>
    <row r="3082">
      <c r="A3082" s="54">
        <v>46249.0</v>
      </c>
      <c r="B3082" s="54">
        <v>46250.0</v>
      </c>
      <c r="C3082" s="2" t="s">
        <v>178</v>
      </c>
      <c r="D3082" s="2" t="s">
        <v>146</v>
      </c>
      <c r="E3082" s="2" t="s">
        <v>256</v>
      </c>
      <c r="F3082" s="53">
        <v>0.0</v>
      </c>
      <c r="G3082" s="53">
        <v>0.0</v>
      </c>
      <c r="H3082" s="53">
        <v>0.0</v>
      </c>
      <c r="I3082" s="53">
        <v>0.019230769230769232</v>
      </c>
      <c r="J3082" s="53">
        <v>0.020745884681076417</v>
      </c>
      <c r="K3082" s="2" t="s">
        <v>303</v>
      </c>
      <c r="L3082" s="53">
        <v>1.0</v>
      </c>
      <c r="M3082" s="2" t="s">
        <v>6575</v>
      </c>
      <c r="N3082" s="2" t="s">
        <v>3360</v>
      </c>
      <c r="O3082" s="55"/>
      <c r="AB3082" s="2" t="s">
        <v>164</v>
      </c>
      <c r="AC3082" s="2" t="s">
        <v>3361</v>
      </c>
      <c r="AD3082" s="2" t="s">
        <v>3362</v>
      </c>
      <c r="AE3082" s="2" t="s">
        <v>3363</v>
      </c>
      <c r="AF3082" s="93"/>
      <c r="AG3082" s="2" t="s">
        <v>3364</v>
      </c>
      <c r="AH3082" s="2" t="s">
        <v>3365</v>
      </c>
      <c r="AI3082" s="2">
        <v>0.0</v>
      </c>
      <c r="AJ3082" s="94">
        <v>4.3039173120052116E-4</v>
      </c>
      <c r="AK3082" s="94">
        <v>3.6982248520710064E-4</v>
      </c>
      <c r="AL3082" s="79"/>
      <c r="AM3082" s="2" t="s">
        <v>6602</v>
      </c>
    </row>
    <row r="3083">
      <c r="A3083" s="54">
        <v>46249.0</v>
      </c>
      <c r="B3083" s="54">
        <v>46250.0</v>
      </c>
      <c r="C3083" s="2" t="s">
        <v>932</v>
      </c>
      <c r="D3083" s="2" t="s">
        <v>146</v>
      </c>
      <c r="E3083" s="2" t="s">
        <v>256</v>
      </c>
      <c r="F3083" s="53">
        <v>0.0</v>
      </c>
      <c r="G3083" s="53">
        <v>0.0</v>
      </c>
      <c r="H3083" s="53">
        <v>0.0</v>
      </c>
      <c r="I3083" s="53">
        <v>0.0</v>
      </c>
      <c r="J3083" s="53">
        <v>0.005304051101127088</v>
      </c>
      <c r="K3083" s="2" t="s">
        <v>208</v>
      </c>
      <c r="L3083" s="53">
        <v>1.0</v>
      </c>
      <c r="M3083" s="2" t="s">
        <v>3369</v>
      </c>
      <c r="N3083" s="2" t="s">
        <v>3360</v>
      </c>
      <c r="O3083" s="55"/>
      <c r="AB3083" s="2" t="s">
        <v>164</v>
      </c>
      <c r="AC3083" s="2" t="s">
        <v>3361</v>
      </c>
      <c r="AD3083" s="2" t="s">
        <v>3362</v>
      </c>
      <c r="AE3083" s="2" t="s">
        <v>3363</v>
      </c>
      <c r="AF3083" s="93"/>
      <c r="AG3083" s="2" t="s">
        <v>3364</v>
      </c>
      <c r="AH3083" s="2" t="s">
        <v>3365</v>
      </c>
      <c r="AI3083" s="2">
        <v>0.0</v>
      </c>
      <c r="AJ3083" s="94">
        <v>2.8132958083367478E-5</v>
      </c>
      <c r="AK3083" s="94">
        <v>0.0</v>
      </c>
      <c r="AL3083" s="79"/>
      <c r="AM3083" s="2" t="s">
        <v>6603</v>
      </c>
    </row>
    <row r="3084">
      <c r="A3084" s="54">
        <v>46249.0</v>
      </c>
      <c r="B3084" s="54">
        <v>46250.0</v>
      </c>
      <c r="C3084" s="2" t="s">
        <v>450</v>
      </c>
      <c r="D3084" s="2" t="s">
        <v>146</v>
      </c>
      <c r="E3084" s="2" t="s">
        <v>256</v>
      </c>
      <c r="F3084" s="53">
        <v>0.0</v>
      </c>
      <c r="G3084" s="53">
        <v>0.0</v>
      </c>
      <c r="H3084" s="53">
        <v>0.0</v>
      </c>
      <c r="I3084" s="53">
        <v>0.019230769230769232</v>
      </c>
      <c r="J3084" s="53">
        <v>0.0038487041756441777</v>
      </c>
      <c r="K3084" s="2" t="s">
        <v>3531</v>
      </c>
      <c r="L3084" s="53">
        <v>0.0</v>
      </c>
      <c r="M3084" s="2" t="s">
        <v>3369</v>
      </c>
      <c r="N3084" s="2" t="s">
        <v>3360</v>
      </c>
      <c r="O3084" s="55"/>
      <c r="AB3084" s="2" t="s">
        <v>164</v>
      </c>
      <c r="AC3084" s="2" t="s">
        <v>3361</v>
      </c>
      <c r="AD3084" s="2" t="s">
        <v>3362</v>
      </c>
      <c r="AE3084" s="2" t="s">
        <v>3363</v>
      </c>
      <c r="AF3084" s="93"/>
      <c r="AG3084" s="2" t="s">
        <v>3364</v>
      </c>
      <c r="AH3084" s="2" t="s">
        <v>3365</v>
      </c>
      <c r="AI3084" s="2">
        <v>0.0</v>
      </c>
      <c r="AJ3084" s="94">
        <v>1.4812523831620929E-5</v>
      </c>
      <c r="AK3084" s="94">
        <v>3.6982248520710064E-4</v>
      </c>
      <c r="AL3084" s="79"/>
      <c r="AM3084" s="2" t="s">
        <v>6604</v>
      </c>
    </row>
    <row r="3085">
      <c r="A3085" s="54">
        <v>46249.0</v>
      </c>
      <c r="B3085" s="54">
        <v>46250.0</v>
      </c>
      <c r="C3085" s="2" t="s">
        <v>515</v>
      </c>
      <c r="D3085" s="2" t="s">
        <v>146</v>
      </c>
      <c r="E3085" s="2" t="s">
        <v>256</v>
      </c>
      <c r="F3085" s="53">
        <v>0.0</v>
      </c>
      <c r="G3085" s="53">
        <v>0.0</v>
      </c>
      <c r="H3085" s="53">
        <v>0.04</v>
      </c>
      <c r="I3085" s="53">
        <v>0.019230769230769232</v>
      </c>
      <c r="J3085" s="53">
        <v>0.016210094434998913</v>
      </c>
      <c r="K3085" s="2" t="s">
        <v>3531</v>
      </c>
      <c r="L3085" s="53">
        <v>0.0</v>
      </c>
      <c r="M3085" s="2" t="s">
        <v>3369</v>
      </c>
      <c r="N3085" s="2" t="s">
        <v>3360</v>
      </c>
      <c r="O3085" s="55"/>
      <c r="AB3085" s="2" t="s">
        <v>164</v>
      </c>
      <c r="AC3085" s="2" t="s">
        <v>3361</v>
      </c>
      <c r="AD3085" s="2" t="s">
        <v>3362</v>
      </c>
      <c r="AE3085" s="2" t="s">
        <v>3363</v>
      </c>
      <c r="AF3085" s="93"/>
      <c r="AG3085" s="2" t="s">
        <v>3364</v>
      </c>
      <c r="AH3085" s="2" t="s">
        <v>3365</v>
      </c>
      <c r="AI3085" s="2">
        <v>0.0</v>
      </c>
      <c r="AJ3085" s="94">
        <v>2.6276716159158274E-4</v>
      </c>
      <c r="AK3085" s="94">
        <v>3.6982248520710064E-4</v>
      </c>
      <c r="AL3085" s="79"/>
      <c r="AM3085" s="2" t="s">
        <v>6605</v>
      </c>
    </row>
    <row r="3086">
      <c r="A3086" s="54">
        <v>46249.0</v>
      </c>
      <c r="B3086" s="54">
        <v>46250.0</v>
      </c>
      <c r="C3086" s="2" t="s">
        <v>1189</v>
      </c>
      <c r="D3086" s="2" t="s">
        <v>146</v>
      </c>
      <c r="E3086" s="2" t="s">
        <v>256</v>
      </c>
      <c r="F3086" s="53">
        <v>0.0</v>
      </c>
      <c r="G3086" s="53">
        <v>0.0</v>
      </c>
      <c r="H3086" s="53">
        <v>0.0</v>
      </c>
      <c r="I3086" s="53">
        <v>0.0</v>
      </c>
      <c r="J3086" s="53">
        <v>0.005537659327435997</v>
      </c>
      <c r="K3086" s="2" t="s">
        <v>303</v>
      </c>
      <c r="L3086" s="53">
        <v>1.0</v>
      </c>
      <c r="M3086" s="2" t="s">
        <v>3941</v>
      </c>
      <c r="N3086" s="2" t="s">
        <v>3360</v>
      </c>
      <c r="O3086" s="55"/>
      <c r="AB3086" s="2" t="s">
        <v>164</v>
      </c>
      <c r="AC3086" s="2" t="s">
        <v>3361</v>
      </c>
      <c r="AD3086" s="2" t="s">
        <v>3362</v>
      </c>
      <c r="AE3086" s="2" t="s">
        <v>3363</v>
      </c>
      <c r="AF3086" s="93"/>
      <c r="AG3086" s="101" t="s">
        <v>3364</v>
      </c>
      <c r="AH3086" s="101" t="s">
        <v>3365</v>
      </c>
      <c r="AI3086" s="2">
        <v>0.0</v>
      </c>
      <c r="AJ3086" s="94">
        <v>3.0665670826738896E-5</v>
      </c>
      <c r="AK3086" s="94">
        <v>0.0</v>
      </c>
      <c r="AL3086" s="79"/>
      <c r="AM3086" s="2" t="s">
        <v>6606</v>
      </c>
    </row>
    <row r="3087">
      <c r="A3087" s="54">
        <v>46250.0</v>
      </c>
      <c r="B3087" s="54">
        <v>46251.0</v>
      </c>
      <c r="C3087" s="2" t="s">
        <v>178</v>
      </c>
      <c r="D3087" s="2" t="s">
        <v>146</v>
      </c>
      <c r="E3087" s="2" t="s">
        <v>180</v>
      </c>
      <c r="F3087" s="53">
        <v>0.0</v>
      </c>
      <c r="G3087" s="53">
        <v>0.16666666666666666</v>
      </c>
      <c r="H3087" s="53">
        <v>0.12</v>
      </c>
      <c r="I3087" s="53">
        <v>0.057692307692307696</v>
      </c>
      <c r="J3087" s="53">
        <v>0.06553338384796907</v>
      </c>
      <c r="K3087" s="2" t="s">
        <v>303</v>
      </c>
      <c r="L3087" s="53">
        <v>1.0</v>
      </c>
      <c r="M3087" s="2" t="s">
        <v>6575</v>
      </c>
      <c r="N3087" s="2" t="s">
        <v>3360</v>
      </c>
      <c r="O3087" s="55"/>
      <c r="AB3087" s="2" t="s">
        <v>164</v>
      </c>
      <c r="AC3087" s="2" t="s">
        <v>3361</v>
      </c>
      <c r="AD3087" s="2" t="s">
        <v>3362</v>
      </c>
      <c r="AE3087" s="2" t="s">
        <v>3363</v>
      </c>
      <c r="AF3087" s="93"/>
      <c r="AG3087" s="2" t="s">
        <v>3364</v>
      </c>
      <c r="AH3087" s="2" t="s">
        <v>3365</v>
      </c>
      <c r="AI3087" s="2">
        <v>0.0</v>
      </c>
      <c r="AJ3087" s="94">
        <v>0.004294624398565253</v>
      </c>
      <c r="AK3087" s="94">
        <v>0.003328402366863906</v>
      </c>
      <c r="AL3087" s="79"/>
      <c r="AM3087" s="2" t="s">
        <v>6607</v>
      </c>
    </row>
    <row r="3088">
      <c r="A3088" s="54">
        <v>46250.0</v>
      </c>
      <c r="B3088" s="54">
        <v>46251.0</v>
      </c>
      <c r="C3088" s="2" t="s">
        <v>932</v>
      </c>
      <c r="D3088" s="2" t="s">
        <v>146</v>
      </c>
      <c r="E3088" s="2" t="s">
        <v>180</v>
      </c>
      <c r="F3088" s="53">
        <v>0.0</v>
      </c>
      <c r="G3088" s="53">
        <v>0.0</v>
      </c>
      <c r="H3088" s="53">
        <v>0.0</v>
      </c>
      <c r="I3088" s="53">
        <v>0.0</v>
      </c>
      <c r="J3088" s="53">
        <v>0.005263358136055147</v>
      </c>
      <c r="K3088" s="2" t="s">
        <v>208</v>
      </c>
      <c r="L3088" s="53">
        <v>1.0</v>
      </c>
      <c r="M3088" s="2" t="s">
        <v>3369</v>
      </c>
      <c r="N3088" s="2" t="s">
        <v>3360</v>
      </c>
      <c r="O3088" s="55"/>
      <c r="AB3088" s="2" t="s">
        <v>164</v>
      </c>
      <c r="AC3088" s="2" t="s">
        <v>3361</v>
      </c>
      <c r="AD3088" s="2" t="s">
        <v>3362</v>
      </c>
      <c r="AE3088" s="2" t="s">
        <v>3363</v>
      </c>
      <c r="AF3088" s="93"/>
      <c r="AG3088" s="2" t="s">
        <v>3364</v>
      </c>
      <c r="AH3088" s="2" t="s">
        <v>3365</v>
      </c>
      <c r="AI3088" s="2">
        <v>0.0</v>
      </c>
      <c r="AJ3088" s="94">
        <v>2.7702938868377916E-5</v>
      </c>
      <c r="AK3088" s="94">
        <v>0.0</v>
      </c>
      <c r="AL3088" s="79"/>
      <c r="AM3088" s="2" t="s">
        <v>6608</v>
      </c>
    </row>
    <row r="3089">
      <c r="A3089" s="54">
        <v>46250.0</v>
      </c>
      <c r="B3089" s="54">
        <v>46251.0</v>
      </c>
      <c r="C3089" s="2" t="s">
        <v>450</v>
      </c>
      <c r="D3089" s="2" t="s">
        <v>146</v>
      </c>
      <c r="E3089" s="2" t="s">
        <v>180</v>
      </c>
      <c r="F3089" s="53">
        <v>0.0</v>
      </c>
      <c r="G3089" s="53">
        <v>0.0</v>
      </c>
      <c r="H3089" s="53">
        <v>0.0</v>
      </c>
      <c r="I3089" s="53">
        <v>0.0</v>
      </c>
      <c r="J3089" s="53">
        <v>7.793267455810329E-4</v>
      </c>
      <c r="K3089" s="2" t="s">
        <v>3531</v>
      </c>
      <c r="L3089" s="53">
        <v>0.0</v>
      </c>
      <c r="M3089" s="2" t="s">
        <v>3369</v>
      </c>
      <c r="N3089" s="2" t="s">
        <v>3360</v>
      </c>
      <c r="O3089" s="55"/>
      <c r="AB3089" s="2" t="s">
        <v>164</v>
      </c>
      <c r="AC3089" s="2" t="s">
        <v>3361</v>
      </c>
      <c r="AD3089" s="2" t="s">
        <v>3362</v>
      </c>
      <c r="AE3089" s="2" t="s">
        <v>3363</v>
      </c>
      <c r="AF3089" s="93"/>
      <c r="AG3089" s="2" t="s">
        <v>3364</v>
      </c>
      <c r="AH3089" s="2" t="s">
        <v>3365</v>
      </c>
      <c r="AI3089" s="2">
        <v>0.0</v>
      </c>
      <c r="AJ3089" s="94">
        <v>6.07350176377924E-7</v>
      </c>
      <c r="AK3089" s="94">
        <v>0.0</v>
      </c>
      <c r="AL3089" s="79"/>
      <c r="AM3089" s="2" t="s">
        <v>6609</v>
      </c>
    </row>
    <row r="3090">
      <c r="A3090" s="54">
        <v>46250.0</v>
      </c>
      <c r="B3090" s="54">
        <v>46251.0</v>
      </c>
      <c r="C3090" s="2" t="s">
        <v>515</v>
      </c>
      <c r="D3090" s="2" t="s">
        <v>146</v>
      </c>
      <c r="E3090" s="2" t="s">
        <v>180</v>
      </c>
      <c r="F3090" s="53">
        <v>0.0</v>
      </c>
      <c r="G3090" s="53">
        <v>0.0</v>
      </c>
      <c r="H3090" s="53">
        <v>0.0</v>
      </c>
      <c r="I3090" s="53">
        <v>0.0</v>
      </c>
      <c r="J3090" s="53">
        <v>0.003053607629911722</v>
      </c>
      <c r="K3090" s="2" t="s">
        <v>3531</v>
      </c>
      <c r="L3090" s="53">
        <v>0.0</v>
      </c>
      <c r="M3090" s="2" t="s">
        <v>3369</v>
      </c>
      <c r="N3090" s="2" t="s">
        <v>3360</v>
      </c>
      <c r="O3090" s="55"/>
      <c r="AB3090" s="2" t="s">
        <v>164</v>
      </c>
      <c r="AC3090" s="2" t="s">
        <v>3361</v>
      </c>
      <c r="AD3090" s="2" t="s">
        <v>3362</v>
      </c>
      <c r="AE3090" s="2" t="s">
        <v>3363</v>
      </c>
      <c r="AF3090" s="93"/>
      <c r="AG3090" s="2" t="s">
        <v>3364</v>
      </c>
      <c r="AH3090" s="2" t="s">
        <v>3365</v>
      </c>
      <c r="AI3090" s="2">
        <v>0.0</v>
      </c>
      <c r="AJ3090" s="94">
        <v>9.324519557455084E-6</v>
      </c>
      <c r="AK3090" s="94">
        <v>0.0</v>
      </c>
      <c r="AL3090" s="79"/>
      <c r="AM3090" s="2" t="s">
        <v>6610</v>
      </c>
    </row>
    <row r="3091">
      <c r="A3091" s="54">
        <v>46250.0</v>
      </c>
      <c r="B3091" s="54">
        <v>46251.0</v>
      </c>
      <c r="C3091" s="2" t="s">
        <v>1189</v>
      </c>
      <c r="D3091" s="2" t="s">
        <v>146</v>
      </c>
      <c r="E3091" s="2" t="s">
        <v>180</v>
      </c>
      <c r="F3091" s="53">
        <v>0.0</v>
      </c>
      <c r="G3091" s="53">
        <v>0.0</v>
      </c>
      <c r="H3091" s="53">
        <v>0.0</v>
      </c>
      <c r="I3091" s="53">
        <v>0.0</v>
      </c>
      <c r="J3091" s="53">
        <v>0.005495174107498395</v>
      </c>
      <c r="K3091" s="2" t="s">
        <v>303</v>
      </c>
      <c r="L3091" s="53">
        <v>1.0</v>
      </c>
      <c r="M3091" s="2" t="s">
        <v>3941</v>
      </c>
      <c r="N3091" s="2" t="s">
        <v>3360</v>
      </c>
      <c r="O3091" s="55"/>
      <c r="AB3091" s="2" t="s">
        <v>164</v>
      </c>
      <c r="AC3091" s="2" t="s">
        <v>3361</v>
      </c>
      <c r="AD3091" s="2" t="s">
        <v>3362</v>
      </c>
      <c r="AE3091" s="2" t="s">
        <v>3363</v>
      </c>
      <c r="AF3091" s="93"/>
      <c r="AG3091" s="101" t="s">
        <v>3364</v>
      </c>
      <c r="AH3091" s="101" t="s">
        <v>3365</v>
      </c>
      <c r="AI3091" s="2">
        <v>0.0</v>
      </c>
      <c r="AJ3091" s="94">
        <v>3.0196938471720783E-5</v>
      </c>
      <c r="AK3091" s="94">
        <v>0.0</v>
      </c>
      <c r="AL3091" s="79"/>
      <c r="AM3091" s="2" t="s">
        <v>6611</v>
      </c>
    </row>
    <row r="3092">
      <c r="A3092" s="54">
        <v>46251.0</v>
      </c>
      <c r="B3092" s="54">
        <v>46252.0</v>
      </c>
      <c r="C3092" s="2" t="s">
        <v>178</v>
      </c>
      <c r="D3092" s="2" t="s">
        <v>146</v>
      </c>
      <c r="E3092" s="2" t="s">
        <v>208</v>
      </c>
      <c r="F3092" s="53">
        <v>0.0</v>
      </c>
      <c r="G3092" s="53">
        <v>0.08333333333333333</v>
      </c>
      <c r="H3092" s="53">
        <v>0.04</v>
      </c>
      <c r="I3092" s="53">
        <v>0.019230769230769232</v>
      </c>
      <c r="J3092" s="53">
        <v>0.03471736271884529</v>
      </c>
      <c r="K3092" s="2" t="s">
        <v>303</v>
      </c>
      <c r="L3092" s="53">
        <v>1.0</v>
      </c>
      <c r="M3092" s="2" t="s">
        <v>6575</v>
      </c>
      <c r="N3092" s="2" t="s">
        <v>3360</v>
      </c>
      <c r="O3092" s="55"/>
      <c r="AB3092" s="2" t="s">
        <v>164</v>
      </c>
      <c r="AC3092" s="2" t="s">
        <v>3361</v>
      </c>
      <c r="AD3092" s="2" t="s">
        <v>3362</v>
      </c>
      <c r="AE3092" s="2" t="s">
        <v>3363</v>
      </c>
      <c r="AF3092" s="93"/>
      <c r="AG3092" s="2" t="s">
        <v>3364</v>
      </c>
      <c r="AH3092" s="2" t="s">
        <v>3365</v>
      </c>
      <c r="AI3092" s="2">
        <v>0.0</v>
      </c>
      <c r="AJ3092" s="94">
        <v>0.0012052952741518688</v>
      </c>
      <c r="AK3092" s="94">
        <v>3.6982248520710064E-4</v>
      </c>
      <c r="AL3092" s="79"/>
      <c r="AM3092" s="2" t="s">
        <v>6612</v>
      </c>
    </row>
    <row r="3093">
      <c r="A3093" s="54">
        <v>46251.0</v>
      </c>
      <c r="B3093" s="54">
        <v>46252.0</v>
      </c>
      <c r="C3093" s="2" t="s">
        <v>932</v>
      </c>
      <c r="D3093" s="2" t="s">
        <v>146</v>
      </c>
      <c r="E3093" s="2" t="s">
        <v>208</v>
      </c>
      <c r="F3093" s="53">
        <v>0.125</v>
      </c>
      <c r="G3093" s="53">
        <v>0.08333333333333333</v>
      </c>
      <c r="H3093" s="53">
        <v>0.08</v>
      </c>
      <c r="I3093" s="53">
        <v>0.038461538461538464</v>
      </c>
      <c r="J3093" s="53">
        <v>0.04266134793748503</v>
      </c>
      <c r="K3093" s="2" t="s">
        <v>208</v>
      </c>
      <c r="L3093" s="53">
        <v>1.0</v>
      </c>
      <c r="M3093" s="2" t="s">
        <v>3369</v>
      </c>
      <c r="N3093" s="2" t="s">
        <v>3360</v>
      </c>
      <c r="O3093" s="55"/>
      <c r="AB3093" s="2" t="s">
        <v>164</v>
      </c>
      <c r="AC3093" s="2" t="s">
        <v>3361</v>
      </c>
      <c r="AD3093" s="2" t="s">
        <v>3362</v>
      </c>
      <c r="AE3093" s="2" t="s">
        <v>3363</v>
      </c>
      <c r="AF3093" s="93"/>
      <c r="AG3093" s="2" t="s">
        <v>3364</v>
      </c>
      <c r="AH3093" s="2" t="s">
        <v>3365</v>
      </c>
      <c r="AI3093" s="2">
        <v>0.0</v>
      </c>
      <c r="AJ3093" s="94">
        <v>0.0018199906078431582</v>
      </c>
      <c r="AK3093" s="94">
        <v>0.0014792899408284025</v>
      </c>
      <c r="AL3093" s="79"/>
      <c r="AM3093" s="2" t="s">
        <v>6613</v>
      </c>
    </row>
    <row r="3094">
      <c r="A3094" s="54">
        <v>46251.0</v>
      </c>
      <c r="B3094" s="54">
        <v>46252.0</v>
      </c>
      <c r="C3094" s="2" t="s">
        <v>450</v>
      </c>
      <c r="D3094" s="2" t="s">
        <v>146</v>
      </c>
      <c r="E3094" s="2" t="s">
        <v>208</v>
      </c>
      <c r="F3094" s="53">
        <v>0.0</v>
      </c>
      <c r="G3094" s="53">
        <v>0.0</v>
      </c>
      <c r="H3094" s="53">
        <v>0.0</v>
      </c>
      <c r="I3094" s="53">
        <v>0.0</v>
      </c>
      <c r="J3094" s="53">
        <v>7.7334770891021E-4</v>
      </c>
      <c r="K3094" s="2" t="s">
        <v>3531</v>
      </c>
      <c r="L3094" s="53">
        <v>0.0</v>
      </c>
      <c r="M3094" s="2" t="s">
        <v>3369</v>
      </c>
      <c r="N3094" s="2" t="s">
        <v>3360</v>
      </c>
      <c r="O3094" s="55"/>
      <c r="AB3094" s="2" t="s">
        <v>164</v>
      </c>
      <c r="AC3094" s="2" t="s">
        <v>3361</v>
      </c>
      <c r="AD3094" s="2" t="s">
        <v>3362</v>
      </c>
      <c r="AE3094" s="2" t="s">
        <v>3363</v>
      </c>
      <c r="AF3094" s="93"/>
      <c r="AG3094" s="2" t="s">
        <v>3364</v>
      </c>
      <c r="AH3094" s="2" t="s">
        <v>3365</v>
      </c>
      <c r="AI3094" s="2">
        <v>0.0</v>
      </c>
      <c r="AJ3094" s="94">
        <v>5.980666788766709E-7</v>
      </c>
      <c r="AK3094" s="94">
        <v>0.0</v>
      </c>
      <c r="AL3094" s="79"/>
      <c r="AM3094" s="2" t="s">
        <v>6614</v>
      </c>
    </row>
    <row r="3095">
      <c r="A3095" s="54">
        <v>46251.0</v>
      </c>
      <c r="B3095" s="54">
        <v>46252.0</v>
      </c>
      <c r="C3095" s="2" t="s">
        <v>515</v>
      </c>
      <c r="D3095" s="2" t="s">
        <v>146</v>
      </c>
      <c r="E3095" s="2" t="s">
        <v>208</v>
      </c>
      <c r="F3095" s="53">
        <v>0.0</v>
      </c>
      <c r="G3095" s="53">
        <v>0.0</v>
      </c>
      <c r="H3095" s="53">
        <v>0.0</v>
      </c>
      <c r="I3095" s="53">
        <v>0.0</v>
      </c>
      <c r="J3095" s="53">
        <v>0.0030301801880831536</v>
      </c>
      <c r="K3095" s="2" t="s">
        <v>3531</v>
      </c>
      <c r="L3095" s="53">
        <v>0.0</v>
      </c>
      <c r="M3095" s="2" t="s">
        <v>3369</v>
      </c>
      <c r="N3095" s="2" t="s">
        <v>3360</v>
      </c>
      <c r="O3095" s="55"/>
      <c r="AB3095" s="2" t="s">
        <v>164</v>
      </c>
      <c r="AC3095" s="2" t="s">
        <v>3361</v>
      </c>
      <c r="AD3095" s="2" t="s">
        <v>3362</v>
      </c>
      <c r="AE3095" s="2" t="s">
        <v>3363</v>
      </c>
      <c r="AF3095" s="93"/>
      <c r="AG3095" s="2" t="s">
        <v>3364</v>
      </c>
      <c r="AH3095" s="2" t="s">
        <v>3365</v>
      </c>
      <c r="AI3095" s="2">
        <v>0.0</v>
      </c>
      <c r="AJ3095" s="94">
        <v>9.181991972251656E-6</v>
      </c>
      <c r="AK3095" s="94">
        <v>0.0</v>
      </c>
      <c r="AL3095" s="79"/>
      <c r="AM3095" s="2" t="s">
        <v>6615</v>
      </c>
    </row>
    <row r="3096">
      <c r="A3096" s="54">
        <v>46251.0</v>
      </c>
      <c r="B3096" s="54">
        <v>46252.0</v>
      </c>
      <c r="C3096" s="2" t="s">
        <v>1189</v>
      </c>
      <c r="D3096" s="2" t="s">
        <v>146</v>
      </c>
      <c r="E3096" s="2" t="s">
        <v>208</v>
      </c>
      <c r="F3096" s="53">
        <v>0.0</v>
      </c>
      <c r="G3096" s="53">
        <v>0.0</v>
      </c>
      <c r="H3096" s="53">
        <v>0.0</v>
      </c>
      <c r="I3096" s="53">
        <v>0.0</v>
      </c>
      <c r="J3096" s="53">
        <v>0.005453014836451185</v>
      </c>
      <c r="K3096" s="2" t="s">
        <v>303</v>
      </c>
      <c r="L3096" s="53">
        <v>1.0</v>
      </c>
      <c r="M3096" s="2" t="s">
        <v>3941</v>
      </c>
      <c r="N3096" s="2" t="s">
        <v>3360</v>
      </c>
      <c r="O3096" s="55"/>
      <c r="AB3096" s="2" t="s">
        <v>164</v>
      </c>
      <c r="AC3096" s="2" t="s">
        <v>3361</v>
      </c>
      <c r="AD3096" s="2" t="s">
        <v>3362</v>
      </c>
      <c r="AE3096" s="2" t="s">
        <v>3363</v>
      </c>
      <c r="AF3096" s="93"/>
      <c r="AG3096" s="101" t="s">
        <v>3364</v>
      </c>
      <c r="AH3096" s="101" t="s">
        <v>3365</v>
      </c>
      <c r="AI3096" s="2">
        <v>0.0</v>
      </c>
      <c r="AJ3096" s="94">
        <v>2.9735370806556747E-5</v>
      </c>
      <c r="AK3096" s="94">
        <v>0.0</v>
      </c>
      <c r="AL3096" s="79"/>
      <c r="AM3096" s="2" t="s">
        <v>6616</v>
      </c>
    </row>
    <row r="3097">
      <c r="A3097" s="54">
        <v>46252.0</v>
      </c>
      <c r="B3097" s="54">
        <v>46253.0</v>
      </c>
      <c r="C3097" s="2" t="s">
        <v>178</v>
      </c>
      <c r="D3097" s="2" t="s">
        <v>146</v>
      </c>
      <c r="E3097" s="2" t="s">
        <v>303</v>
      </c>
      <c r="F3097" s="53">
        <v>0.125</v>
      </c>
      <c r="G3097" s="53">
        <v>0.08333333333333333</v>
      </c>
      <c r="H3097" s="53">
        <v>0.04</v>
      </c>
      <c r="I3097" s="53">
        <v>0.038461538461538464</v>
      </c>
      <c r="J3097" s="53">
        <v>0.04362806928810262</v>
      </c>
      <c r="K3097" s="2" t="s">
        <v>303</v>
      </c>
      <c r="L3097" s="53">
        <v>1.0</v>
      </c>
      <c r="M3097" s="2" t="s">
        <v>6575</v>
      </c>
      <c r="N3097" s="2" t="s">
        <v>3360</v>
      </c>
      <c r="O3097" s="55"/>
      <c r="AB3097" s="2" t="s">
        <v>164</v>
      </c>
      <c r="AC3097" s="2" t="s">
        <v>3361</v>
      </c>
      <c r="AD3097" s="2" t="s">
        <v>3362</v>
      </c>
      <c r="AE3097" s="2" t="s">
        <v>3363</v>
      </c>
      <c r="AF3097" s="93"/>
      <c r="AG3097" s="2" t="s">
        <v>3364</v>
      </c>
      <c r="AH3097" s="2" t="s">
        <v>3365</v>
      </c>
      <c r="AI3097" s="2">
        <v>0.0</v>
      </c>
      <c r="AJ3097" s="94">
        <v>0.0019034084298074827</v>
      </c>
      <c r="AK3097" s="94">
        <v>0.0014792899408284025</v>
      </c>
      <c r="AL3097" s="79"/>
      <c r="AM3097" s="2" t="s">
        <v>6617</v>
      </c>
    </row>
    <row r="3098">
      <c r="A3098" s="54">
        <v>46252.0</v>
      </c>
      <c r="B3098" s="54">
        <v>46253.0</v>
      </c>
      <c r="C3098" s="2" t="s">
        <v>932</v>
      </c>
      <c r="D3098" s="2" t="s">
        <v>146</v>
      </c>
      <c r="E3098" s="2" t="s">
        <v>303</v>
      </c>
      <c r="F3098" s="53">
        <v>0.0</v>
      </c>
      <c r="G3098" s="53">
        <v>0.0</v>
      </c>
      <c r="H3098" s="53">
        <v>0.0</v>
      </c>
      <c r="I3098" s="53">
        <v>0.0</v>
      </c>
      <c r="J3098" s="53">
        <v>0.005182906406550974</v>
      </c>
      <c r="K3098" s="2" t="s">
        <v>208</v>
      </c>
      <c r="L3098" s="53">
        <v>1.0</v>
      </c>
      <c r="M3098" s="2" t="s">
        <v>3369</v>
      </c>
      <c r="N3098" s="2" t="s">
        <v>3360</v>
      </c>
      <c r="O3098" s="55"/>
      <c r="AB3098" s="2" t="s">
        <v>164</v>
      </c>
      <c r="AC3098" s="2" t="s">
        <v>3361</v>
      </c>
      <c r="AD3098" s="2" t="s">
        <v>3362</v>
      </c>
      <c r="AE3098" s="2" t="s">
        <v>3363</v>
      </c>
      <c r="AF3098" s="93"/>
      <c r="AG3098" s="2" t="s">
        <v>3364</v>
      </c>
      <c r="AH3098" s="2" t="s">
        <v>3365</v>
      </c>
      <c r="AI3098" s="2">
        <v>0.0</v>
      </c>
      <c r="AJ3098" s="94">
        <v>2.6862518819067126E-5</v>
      </c>
      <c r="AK3098" s="94">
        <v>0.0</v>
      </c>
      <c r="AL3098" s="79"/>
      <c r="AM3098" s="2" t="s">
        <v>6618</v>
      </c>
    </row>
    <row r="3099">
      <c r="A3099" s="54">
        <v>46252.0</v>
      </c>
      <c r="B3099" s="54">
        <v>46253.0</v>
      </c>
      <c r="C3099" s="2" t="s">
        <v>450</v>
      </c>
      <c r="D3099" s="2" t="s">
        <v>146</v>
      </c>
      <c r="E3099" s="2" t="s">
        <v>303</v>
      </c>
      <c r="F3099" s="53">
        <v>0.0</v>
      </c>
      <c r="G3099" s="53">
        <v>0.0</v>
      </c>
      <c r="H3099" s="53">
        <v>0.0</v>
      </c>
      <c r="I3099" s="53">
        <v>0.0</v>
      </c>
      <c r="J3099" s="53">
        <v>7.674145437300212E-4</v>
      </c>
      <c r="K3099" s="2" t="s">
        <v>3531</v>
      </c>
      <c r="L3099" s="53">
        <v>0.0</v>
      </c>
      <c r="M3099" s="2" t="s">
        <v>3369</v>
      </c>
      <c r="N3099" s="2" t="s">
        <v>3360</v>
      </c>
      <c r="O3099" s="55"/>
      <c r="AB3099" s="2" t="s">
        <v>164</v>
      </c>
      <c r="AC3099" s="2" t="s">
        <v>3361</v>
      </c>
      <c r="AD3099" s="2" t="s">
        <v>3362</v>
      </c>
      <c r="AE3099" s="2" t="s">
        <v>3363</v>
      </c>
      <c r="AF3099" s="93"/>
      <c r="AG3099" s="2" t="s">
        <v>3364</v>
      </c>
      <c r="AH3099" s="2" t="s">
        <v>3365</v>
      </c>
      <c r="AI3099" s="2">
        <v>0.0</v>
      </c>
      <c r="AJ3099" s="94">
        <v>5.889250819283566E-7</v>
      </c>
      <c r="AK3099" s="94">
        <v>0.0</v>
      </c>
      <c r="AL3099" s="79"/>
      <c r="AM3099" s="2" t="s">
        <v>6619</v>
      </c>
    </row>
    <row r="3100">
      <c r="A3100" s="54">
        <v>46252.0</v>
      </c>
      <c r="B3100" s="54">
        <v>46253.0</v>
      </c>
      <c r="C3100" s="2" t="s">
        <v>515</v>
      </c>
      <c r="D3100" s="2" t="s">
        <v>146</v>
      </c>
      <c r="E3100" s="2" t="s">
        <v>303</v>
      </c>
      <c r="F3100" s="53">
        <v>0.0</v>
      </c>
      <c r="G3100" s="53">
        <v>0.0</v>
      </c>
      <c r="H3100" s="53">
        <v>0.0</v>
      </c>
      <c r="I3100" s="53">
        <v>0.0</v>
      </c>
      <c r="J3100" s="53">
        <v>0.0030069324828472153</v>
      </c>
      <c r="K3100" s="2" t="s">
        <v>3531</v>
      </c>
      <c r="L3100" s="53">
        <v>0.0</v>
      </c>
      <c r="M3100" s="2" t="s">
        <v>3369</v>
      </c>
      <c r="N3100" s="2" t="s">
        <v>3360</v>
      </c>
      <c r="O3100" s="55"/>
      <c r="AB3100" s="2" t="s">
        <v>164</v>
      </c>
      <c r="AC3100" s="2" t="s">
        <v>3361</v>
      </c>
      <c r="AD3100" s="2" t="s">
        <v>3362</v>
      </c>
      <c r="AE3100" s="2" t="s">
        <v>3363</v>
      </c>
      <c r="AF3100" s="93"/>
      <c r="AG3100" s="2" t="s">
        <v>3364</v>
      </c>
      <c r="AH3100" s="2" t="s">
        <v>3365</v>
      </c>
      <c r="AI3100" s="2">
        <v>0.0</v>
      </c>
      <c r="AJ3100" s="94">
        <v>9.04164295640172E-6</v>
      </c>
      <c r="AK3100" s="94">
        <v>0.0</v>
      </c>
      <c r="AL3100" s="79"/>
      <c r="AM3100" s="2" t="s">
        <v>6620</v>
      </c>
    </row>
    <row r="3101">
      <c r="A3101" s="54">
        <v>46252.0</v>
      </c>
      <c r="B3101" s="54">
        <v>46253.0</v>
      </c>
      <c r="C3101" s="2" t="s">
        <v>1189</v>
      </c>
      <c r="D3101" s="2" t="s">
        <v>146</v>
      </c>
      <c r="E3101" s="2" t="s">
        <v>303</v>
      </c>
      <c r="F3101" s="53">
        <v>0.125</v>
      </c>
      <c r="G3101" s="53">
        <v>0.08333333333333333</v>
      </c>
      <c r="H3101" s="53">
        <v>0.04</v>
      </c>
      <c r="I3101" s="53">
        <v>0.019230769230769232</v>
      </c>
      <c r="J3101" s="53">
        <v>0.025625886928301225</v>
      </c>
      <c r="K3101" s="2" t="s">
        <v>303</v>
      </c>
      <c r="L3101" s="53">
        <v>1.0</v>
      </c>
      <c r="M3101" s="2" t="s">
        <v>3941</v>
      </c>
      <c r="N3101" s="2" t="s">
        <v>3360</v>
      </c>
      <c r="O3101" s="55"/>
      <c r="AB3101" s="2" t="s">
        <v>164</v>
      </c>
      <c r="AC3101" s="2" t="s">
        <v>3361</v>
      </c>
      <c r="AD3101" s="2" t="s">
        <v>3362</v>
      </c>
      <c r="AE3101" s="2" t="s">
        <v>3363</v>
      </c>
      <c r="AF3101" s="93"/>
      <c r="AG3101" s="101" t="s">
        <v>3364</v>
      </c>
      <c r="AH3101" s="101" t="s">
        <v>3365</v>
      </c>
      <c r="AI3101" s="2">
        <v>0.0</v>
      </c>
      <c r="AJ3101" s="94">
        <v>6.566860808620796E-4</v>
      </c>
      <c r="AK3101" s="94">
        <v>3.6982248520710064E-4</v>
      </c>
      <c r="AL3101" s="79"/>
      <c r="AM3101" s="2" t="s">
        <v>6621</v>
      </c>
    </row>
    <row r="3102">
      <c r="A3102" s="54">
        <v>46253.0</v>
      </c>
      <c r="B3102" s="54">
        <v>46254.0</v>
      </c>
      <c r="C3102" s="2" t="s">
        <v>178</v>
      </c>
      <c r="D3102" s="2" t="s">
        <v>146</v>
      </c>
      <c r="E3102" s="2" t="s">
        <v>148</v>
      </c>
      <c r="F3102" s="53">
        <v>0.0</v>
      </c>
      <c r="G3102" s="53">
        <v>0.0</v>
      </c>
      <c r="H3102" s="53">
        <v>0.04</v>
      </c>
      <c r="I3102" s="53">
        <v>0.019230769230769232</v>
      </c>
      <c r="J3102" s="53">
        <v>0.025802216866078587</v>
      </c>
      <c r="K3102" s="2" t="s">
        <v>303</v>
      </c>
      <c r="L3102" s="53">
        <v>1.0</v>
      </c>
      <c r="M3102" s="2" t="s">
        <v>6575</v>
      </c>
      <c r="N3102" s="2" t="s">
        <v>3360</v>
      </c>
      <c r="O3102" s="55"/>
      <c r="AB3102" s="2" t="s">
        <v>164</v>
      </c>
      <c r="AC3102" s="2" t="s">
        <v>3361</v>
      </c>
      <c r="AD3102" s="2" t="s">
        <v>3362</v>
      </c>
      <c r="AE3102" s="2" t="s">
        <v>3363</v>
      </c>
      <c r="AF3102" s="93"/>
      <c r="AG3102" s="2" t="s">
        <v>3364</v>
      </c>
      <c r="AH3102" s="2" t="s">
        <v>3365</v>
      </c>
      <c r="AI3102" s="2">
        <v>0.0</v>
      </c>
      <c r="AJ3102" s="94">
        <v>6.657543952041503E-4</v>
      </c>
      <c r="AK3102" s="94">
        <v>3.6982248520710064E-4</v>
      </c>
      <c r="AL3102" s="79"/>
      <c r="AM3102" s="2" t="s">
        <v>6622</v>
      </c>
    </row>
    <row r="3103">
      <c r="A3103" s="54">
        <v>46253.0</v>
      </c>
      <c r="B3103" s="54">
        <v>46254.0</v>
      </c>
      <c r="C3103" s="2" t="s">
        <v>932</v>
      </c>
      <c r="D3103" s="2" t="s">
        <v>146</v>
      </c>
      <c r="E3103" s="2" t="s">
        <v>148</v>
      </c>
      <c r="F3103" s="53">
        <v>0.0</v>
      </c>
      <c r="G3103" s="53">
        <v>0.0</v>
      </c>
      <c r="H3103" s="53">
        <v>0.0</v>
      </c>
      <c r="I3103" s="53">
        <v>0.0</v>
      </c>
      <c r="J3103" s="53">
        <v>0.00514314287008578</v>
      </c>
      <c r="K3103" s="2" t="s">
        <v>208</v>
      </c>
      <c r="L3103" s="53">
        <v>1.0</v>
      </c>
      <c r="M3103" s="2" t="s">
        <v>3369</v>
      </c>
      <c r="N3103" s="2" t="s">
        <v>3360</v>
      </c>
      <c r="O3103" s="55"/>
      <c r="AB3103" s="2" t="s">
        <v>164</v>
      </c>
      <c r="AC3103" s="2" t="s">
        <v>3361</v>
      </c>
      <c r="AD3103" s="2" t="s">
        <v>3362</v>
      </c>
      <c r="AE3103" s="2" t="s">
        <v>3363</v>
      </c>
      <c r="AF3103" s="93"/>
      <c r="AG3103" s="2" t="s">
        <v>3364</v>
      </c>
      <c r="AH3103" s="2" t="s">
        <v>3365</v>
      </c>
      <c r="AI3103" s="2">
        <v>0.0</v>
      </c>
      <c r="AJ3103" s="94">
        <v>2.6451918582114197E-5</v>
      </c>
      <c r="AK3103" s="94">
        <v>0.0</v>
      </c>
      <c r="AL3103" s="79"/>
      <c r="AM3103" s="2" t="s">
        <v>6623</v>
      </c>
    </row>
    <row r="3104">
      <c r="A3104" s="54">
        <v>46253.0</v>
      </c>
      <c r="B3104" s="54">
        <v>46254.0</v>
      </c>
      <c r="C3104" s="2" t="s">
        <v>450</v>
      </c>
      <c r="D3104" s="2" t="s">
        <v>146</v>
      </c>
      <c r="E3104" s="2" t="s">
        <v>148</v>
      </c>
      <c r="F3104" s="53">
        <v>0.0</v>
      </c>
      <c r="G3104" s="53">
        <v>0.0</v>
      </c>
      <c r="H3104" s="53">
        <v>0.0</v>
      </c>
      <c r="I3104" s="53">
        <v>0.0</v>
      </c>
      <c r="J3104" s="53">
        <v>7.615268981119256E-4</v>
      </c>
      <c r="K3104" s="2" t="s">
        <v>3531</v>
      </c>
      <c r="L3104" s="53">
        <v>0.0</v>
      </c>
      <c r="M3104" s="2" t="s">
        <v>3369</v>
      </c>
      <c r="N3104" s="2" t="s">
        <v>3360</v>
      </c>
      <c r="O3104" s="55"/>
      <c r="AB3104" s="2" t="s">
        <v>164</v>
      </c>
      <c r="AC3104" s="2" t="s">
        <v>3361</v>
      </c>
      <c r="AD3104" s="2" t="s">
        <v>3362</v>
      </c>
      <c r="AE3104" s="2" t="s">
        <v>3363</v>
      </c>
      <c r="AF3104" s="93"/>
      <c r="AG3104" s="2" t="s">
        <v>3364</v>
      </c>
      <c r="AH3104" s="2" t="s">
        <v>3365</v>
      </c>
      <c r="AI3104" s="2">
        <v>0.0</v>
      </c>
      <c r="AJ3104" s="94">
        <v>5.799232165479712E-7</v>
      </c>
      <c r="AK3104" s="94">
        <v>0.0</v>
      </c>
      <c r="AL3104" s="79"/>
      <c r="AM3104" s="2" t="s">
        <v>6624</v>
      </c>
    </row>
    <row r="3105">
      <c r="A3105" s="54">
        <v>46253.0</v>
      </c>
      <c r="B3105" s="54">
        <v>46254.0</v>
      </c>
      <c r="C3105" s="2" t="s">
        <v>515</v>
      </c>
      <c r="D3105" s="2" t="s">
        <v>146</v>
      </c>
      <c r="E3105" s="2" t="s">
        <v>148</v>
      </c>
      <c r="F3105" s="53">
        <v>0.0</v>
      </c>
      <c r="G3105" s="53">
        <v>0.0</v>
      </c>
      <c r="H3105" s="53">
        <v>0.0</v>
      </c>
      <c r="I3105" s="53">
        <v>0.019230769230769232</v>
      </c>
      <c r="J3105" s="53">
        <v>0.008526862284774684</v>
      </c>
      <c r="K3105" s="2" t="s">
        <v>3531</v>
      </c>
      <c r="L3105" s="53">
        <v>0.0</v>
      </c>
      <c r="M3105" s="2" t="s">
        <v>3369</v>
      </c>
      <c r="N3105" s="2" t="s">
        <v>3360</v>
      </c>
      <c r="O3105" s="55"/>
      <c r="AB3105" s="2" t="s">
        <v>164</v>
      </c>
      <c r="AC3105" s="2" t="s">
        <v>3361</v>
      </c>
      <c r="AD3105" s="2" t="s">
        <v>3362</v>
      </c>
      <c r="AE3105" s="2" t="s">
        <v>3363</v>
      </c>
      <c r="AF3105" s="93"/>
      <c r="AG3105" s="2" t="s">
        <v>3364</v>
      </c>
      <c r="AH3105" s="2" t="s">
        <v>3365</v>
      </c>
      <c r="AI3105" s="2">
        <v>0.0</v>
      </c>
      <c r="AJ3105" s="94">
        <v>7.270738042351296E-5</v>
      </c>
      <c r="AK3105" s="94">
        <v>3.6982248520710064E-4</v>
      </c>
      <c r="AL3105" s="79"/>
      <c r="AM3105" s="2" t="s">
        <v>6625</v>
      </c>
    </row>
    <row r="3106">
      <c r="A3106" s="54">
        <v>46253.0</v>
      </c>
      <c r="B3106" s="54">
        <v>46254.0</v>
      </c>
      <c r="C3106" s="2" t="s">
        <v>1189</v>
      </c>
      <c r="D3106" s="2" t="s">
        <v>146</v>
      </c>
      <c r="E3106" s="2" t="s">
        <v>148</v>
      </c>
      <c r="F3106" s="53">
        <v>0.0</v>
      </c>
      <c r="G3106" s="53">
        <v>0.0</v>
      </c>
      <c r="H3106" s="53">
        <v>0.0</v>
      </c>
      <c r="I3106" s="53">
        <v>0.0</v>
      </c>
      <c r="J3106" s="53">
        <v>0.005369664157423818</v>
      </c>
      <c r="K3106" s="2" t="s">
        <v>303</v>
      </c>
      <c r="L3106" s="53">
        <v>1.0</v>
      </c>
      <c r="M3106" s="2" t="s">
        <v>3941</v>
      </c>
      <c r="N3106" s="2" t="s">
        <v>3360</v>
      </c>
      <c r="O3106" s="55"/>
      <c r="AB3106" s="2" t="s">
        <v>164</v>
      </c>
      <c r="AC3106" s="2" t="s">
        <v>3361</v>
      </c>
      <c r="AD3106" s="2" t="s">
        <v>3362</v>
      </c>
      <c r="AE3106" s="2" t="s">
        <v>3363</v>
      </c>
      <c r="AF3106" s="93"/>
      <c r="AG3106" s="101" t="s">
        <v>3364</v>
      </c>
      <c r="AH3106" s="101" t="s">
        <v>3365</v>
      </c>
      <c r="AI3106" s="2">
        <v>0.0</v>
      </c>
      <c r="AJ3106" s="94">
        <v>2.8833293163522036E-5</v>
      </c>
      <c r="AK3106" s="94">
        <v>0.0</v>
      </c>
      <c r="AL3106" s="79"/>
      <c r="AM3106" s="2" t="s">
        <v>6626</v>
      </c>
    </row>
    <row r="3107">
      <c r="A3107" s="54">
        <v>46254.0</v>
      </c>
      <c r="B3107" s="54">
        <v>46255.0</v>
      </c>
      <c r="C3107" s="2" t="s">
        <v>178</v>
      </c>
      <c r="D3107" s="2" t="s">
        <v>146</v>
      </c>
      <c r="E3107" s="2" t="s">
        <v>196</v>
      </c>
      <c r="F3107" s="53">
        <v>0.0</v>
      </c>
      <c r="G3107" s="53">
        <v>0.0</v>
      </c>
      <c r="H3107" s="53">
        <v>0.0</v>
      </c>
      <c r="I3107" s="53">
        <v>0.057692307692307696</v>
      </c>
      <c r="J3107" s="53">
        <v>0.035489514728925975</v>
      </c>
      <c r="K3107" s="2" t="s">
        <v>303</v>
      </c>
      <c r="L3107" s="53">
        <v>1.0</v>
      </c>
      <c r="M3107" s="2" t="s">
        <v>6575</v>
      </c>
      <c r="N3107" s="2" t="s">
        <v>3360</v>
      </c>
      <c r="O3107" s="55"/>
      <c r="AB3107" s="2" t="s">
        <v>164</v>
      </c>
      <c r="AC3107" s="2" t="s">
        <v>3361</v>
      </c>
      <c r="AD3107" s="2" t="s">
        <v>3362</v>
      </c>
      <c r="AE3107" s="2" t="s">
        <v>3363</v>
      </c>
      <c r="AF3107" s="93"/>
      <c r="AG3107" s="2" t="s">
        <v>3364</v>
      </c>
      <c r="AH3107" s="2" t="s">
        <v>3365</v>
      </c>
      <c r="AI3107" s="2">
        <v>0.0</v>
      </c>
      <c r="AJ3107" s="94">
        <v>0.0012595056556946537</v>
      </c>
      <c r="AK3107" s="94">
        <v>0.003328402366863906</v>
      </c>
      <c r="AL3107" s="79"/>
      <c r="AM3107" s="2" t="s">
        <v>6627</v>
      </c>
    </row>
    <row r="3108">
      <c r="A3108" s="54">
        <v>46254.0</v>
      </c>
      <c r="B3108" s="54">
        <v>46255.0</v>
      </c>
      <c r="C3108" s="2" t="s">
        <v>932</v>
      </c>
      <c r="D3108" s="2" t="s">
        <v>146</v>
      </c>
      <c r="E3108" s="2" t="s">
        <v>196</v>
      </c>
      <c r="F3108" s="53">
        <v>0.0</v>
      </c>
      <c r="G3108" s="53">
        <v>0.0</v>
      </c>
      <c r="H3108" s="53">
        <v>0.0</v>
      </c>
      <c r="I3108" s="53">
        <v>0.0</v>
      </c>
      <c r="J3108" s="53">
        <v>0.0051036844016091225</v>
      </c>
      <c r="K3108" s="2" t="s">
        <v>208</v>
      </c>
      <c r="L3108" s="53">
        <v>1.0</v>
      </c>
      <c r="M3108" s="2" t="s">
        <v>3369</v>
      </c>
      <c r="N3108" s="2" t="s">
        <v>3360</v>
      </c>
      <c r="O3108" s="55"/>
      <c r="AB3108" s="2" t="s">
        <v>164</v>
      </c>
      <c r="AC3108" s="2" t="s">
        <v>3361</v>
      </c>
      <c r="AD3108" s="2" t="s">
        <v>3362</v>
      </c>
      <c r="AE3108" s="2" t="s">
        <v>3363</v>
      </c>
      <c r="AF3108" s="93"/>
      <c r="AG3108" s="2" t="s">
        <v>3364</v>
      </c>
      <c r="AH3108" s="2" t="s">
        <v>3365</v>
      </c>
      <c r="AI3108" s="2">
        <v>0.0</v>
      </c>
      <c r="AJ3108" s="94">
        <v>2.6047594471228265E-5</v>
      </c>
      <c r="AK3108" s="94">
        <v>0.0</v>
      </c>
      <c r="AL3108" s="79"/>
      <c r="AM3108" s="2" t="s">
        <v>6628</v>
      </c>
    </row>
    <row r="3109">
      <c r="A3109" s="54">
        <v>46254.0</v>
      </c>
      <c r="B3109" s="54">
        <v>46255.0</v>
      </c>
      <c r="C3109" s="2" t="s">
        <v>450</v>
      </c>
      <c r="D3109" s="2" t="s">
        <v>146</v>
      </c>
      <c r="E3109" s="2" t="s">
        <v>196</v>
      </c>
      <c r="F3109" s="53">
        <v>0.0</v>
      </c>
      <c r="G3109" s="53">
        <v>0.0</v>
      </c>
      <c r="H3109" s="53">
        <v>0.0</v>
      </c>
      <c r="I3109" s="53">
        <v>0.019230769230769232</v>
      </c>
      <c r="J3109" s="53">
        <v>0.003224809841307387</v>
      </c>
      <c r="K3109" s="2" t="s">
        <v>3531</v>
      </c>
      <c r="L3109" s="53">
        <v>0.0</v>
      </c>
      <c r="M3109" s="2" t="s">
        <v>3369</v>
      </c>
      <c r="N3109" s="2" t="s">
        <v>3360</v>
      </c>
      <c r="O3109" s="55"/>
      <c r="AB3109" s="2" t="s">
        <v>164</v>
      </c>
      <c r="AC3109" s="2" t="s">
        <v>3361</v>
      </c>
      <c r="AD3109" s="2" t="s">
        <v>3362</v>
      </c>
      <c r="AE3109" s="2" t="s">
        <v>3363</v>
      </c>
      <c r="AF3109" s="93"/>
      <c r="AG3109" s="2" t="s">
        <v>3364</v>
      </c>
      <c r="AH3109" s="2" t="s">
        <v>3365</v>
      </c>
      <c r="AI3109" s="2">
        <v>0.0</v>
      </c>
      <c r="AJ3109" s="94">
        <v>1.0399398512592974E-5</v>
      </c>
      <c r="AK3109" s="94">
        <v>3.6982248520710064E-4</v>
      </c>
      <c r="AL3109" s="79"/>
      <c r="AM3109" s="2" t="s">
        <v>6629</v>
      </c>
    </row>
    <row r="3110">
      <c r="A3110" s="54">
        <v>46254.0</v>
      </c>
      <c r="B3110" s="54">
        <v>46255.0</v>
      </c>
      <c r="C3110" s="2" t="s">
        <v>515</v>
      </c>
      <c r="D3110" s="2" t="s">
        <v>146</v>
      </c>
      <c r="E3110" s="2" t="s">
        <v>196</v>
      </c>
      <c r="F3110" s="53">
        <v>0.0</v>
      </c>
      <c r="G3110" s="53">
        <v>0.0</v>
      </c>
      <c r="H3110" s="53">
        <v>0.0</v>
      </c>
      <c r="I3110" s="53">
        <v>0.0</v>
      </c>
      <c r="J3110" s="53">
        <v>0.002960970776937412</v>
      </c>
      <c r="K3110" s="2" t="s">
        <v>3531</v>
      </c>
      <c r="L3110" s="53">
        <v>0.0</v>
      </c>
      <c r="M3110" s="2" t="s">
        <v>3369</v>
      </c>
      <c r="N3110" s="2" t="s">
        <v>3360</v>
      </c>
      <c r="O3110" s="55"/>
      <c r="AB3110" s="2" t="s">
        <v>164</v>
      </c>
      <c r="AC3110" s="2" t="s">
        <v>3361</v>
      </c>
      <c r="AD3110" s="2" t="s">
        <v>3362</v>
      </c>
      <c r="AE3110" s="2" t="s">
        <v>3363</v>
      </c>
      <c r="AF3110" s="93"/>
      <c r="AG3110" s="2" t="s">
        <v>3364</v>
      </c>
      <c r="AH3110" s="2" t="s">
        <v>3365</v>
      </c>
      <c r="AI3110" s="2">
        <v>0.0</v>
      </c>
      <c r="AJ3110" s="94">
        <v>8.76734794187734E-6</v>
      </c>
      <c r="AK3110" s="94">
        <v>0.0</v>
      </c>
      <c r="AL3110" s="79"/>
      <c r="AM3110" s="2" t="s">
        <v>6630</v>
      </c>
    </row>
    <row r="3111">
      <c r="A3111" s="54">
        <v>46254.0</v>
      </c>
      <c r="B3111" s="54">
        <v>46255.0</v>
      </c>
      <c r="C3111" s="2" t="s">
        <v>1189</v>
      </c>
      <c r="D3111" s="2" t="s">
        <v>146</v>
      </c>
      <c r="E3111" s="2" t="s">
        <v>196</v>
      </c>
      <c r="F3111" s="53">
        <v>0.0</v>
      </c>
      <c r="G3111" s="53">
        <v>0.0</v>
      </c>
      <c r="H3111" s="53">
        <v>0.0</v>
      </c>
      <c r="I3111" s="53">
        <v>0.0</v>
      </c>
      <c r="J3111" s="53">
        <v>0.005328467805458116</v>
      </c>
      <c r="K3111" s="2" t="s">
        <v>303</v>
      </c>
      <c r="L3111" s="53">
        <v>1.0</v>
      </c>
      <c r="M3111" s="2" t="s">
        <v>3941</v>
      </c>
      <c r="N3111" s="2" t="s">
        <v>3360</v>
      </c>
      <c r="O3111" s="55"/>
      <c r="AB3111" s="2" t="s">
        <v>164</v>
      </c>
      <c r="AC3111" s="2" t="s">
        <v>3361</v>
      </c>
      <c r="AD3111" s="2" t="s">
        <v>3362</v>
      </c>
      <c r="AE3111" s="2" t="s">
        <v>3363</v>
      </c>
      <c r="AF3111" s="93"/>
      <c r="AG3111" s="101" t="s">
        <v>3364</v>
      </c>
      <c r="AH3111" s="101" t="s">
        <v>3365</v>
      </c>
      <c r="AI3111" s="2">
        <v>0.0</v>
      </c>
      <c r="AJ3111" s="94">
        <v>2.839256915380363E-5</v>
      </c>
      <c r="AK3111" s="94">
        <v>0.0</v>
      </c>
      <c r="AL3111" s="79"/>
      <c r="AM3111" s="2" t="s">
        <v>6631</v>
      </c>
    </row>
    <row r="3112">
      <c r="A3112" s="54">
        <v>46255.0</v>
      </c>
      <c r="B3112" s="54">
        <v>46256.0</v>
      </c>
      <c r="C3112" s="2" t="s">
        <v>178</v>
      </c>
      <c r="D3112" s="2" t="s">
        <v>146</v>
      </c>
      <c r="E3112" s="2" t="s">
        <v>288</v>
      </c>
      <c r="F3112" s="53">
        <v>0.0</v>
      </c>
      <c r="G3112" s="53">
        <v>0.0</v>
      </c>
      <c r="H3112" s="53">
        <v>0.04</v>
      </c>
      <c r="I3112" s="53">
        <v>0.038461538461538464</v>
      </c>
      <c r="J3112" s="53">
        <v>0.0355055198907689</v>
      </c>
      <c r="K3112" s="2" t="s">
        <v>303</v>
      </c>
      <c r="L3112" s="53">
        <v>1.0</v>
      </c>
      <c r="M3112" s="2" t="s">
        <v>6575</v>
      </c>
      <c r="N3112" s="2" t="s">
        <v>3360</v>
      </c>
      <c r="O3112" s="55"/>
      <c r="AB3112" s="2" t="s">
        <v>164</v>
      </c>
      <c r="AC3112" s="2" t="s">
        <v>3361</v>
      </c>
      <c r="AD3112" s="2" t="s">
        <v>3362</v>
      </c>
      <c r="AE3112" s="2" t="s">
        <v>3363</v>
      </c>
      <c r="AF3112" s="93"/>
      <c r="AG3112" s="2" t="s">
        <v>3364</v>
      </c>
      <c r="AH3112" s="2" t="s">
        <v>3365</v>
      </c>
      <c r="AI3112" s="2">
        <v>0.0</v>
      </c>
      <c r="AJ3112" s="94">
        <v>0.0012606419427137862</v>
      </c>
      <c r="AK3112" s="94">
        <v>0.0014792899408284025</v>
      </c>
      <c r="AL3112" s="79"/>
      <c r="AM3112" s="2" t="s">
        <v>6632</v>
      </c>
    </row>
    <row r="3113">
      <c r="A3113" s="54">
        <v>46255.0</v>
      </c>
      <c r="B3113" s="54">
        <v>46256.0</v>
      </c>
      <c r="C3113" s="2" t="s">
        <v>932</v>
      </c>
      <c r="D3113" s="2" t="s">
        <v>146</v>
      </c>
      <c r="E3113" s="2" t="s">
        <v>288</v>
      </c>
      <c r="F3113" s="53">
        <v>0.0</v>
      </c>
      <c r="G3113" s="53">
        <v>0.0</v>
      </c>
      <c r="H3113" s="53">
        <v>0.0</v>
      </c>
      <c r="I3113" s="53">
        <v>0.0</v>
      </c>
      <c r="J3113" s="53">
        <v>0.005064528660623</v>
      </c>
      <c r="K3113" s="2" t="s">
        <v>208</v>
      </c>
      <c r="L3113" s="53">
        <v>1.0</v>
      </c>
      <c r="M3113" s="2" t="s">
        <v>3369</v>
      </c>
      <c r="N3113" s="2" t="s">
        <v>3360</v>
      </c>
      <c r="O3113" s="55"/>
      <c r="AB3113" s="2" t="s">
        <v>164</v>
      </c>
      <c r="AC3113" s="2" t="s">
        <v>3361</v>
      </c>
      <c r="AD3113" s="2" t="s">
        <v>3362</v>
      </c>
      <c r="AE3113" s="2" t="s">
        <v>3363</v>
      </c>
      <c r="AF3113" s="93"/>
      <c r="AG3113" s="2" t="s">
        <v>3364</v>
      </c>
      <c r="AH3113" s="2" t="s">
        <v>3365</v>
      </c>
      <c r="AI3113" s="2">
        <v>0.0</v>
      </c>
      <c r="AJ3113" s="94">
        <v>2.56494505542718E-5</v>
      </c>
      <c r="AK3113" s="94">
        <v>0.0</v>
      </c>
      <c r="AL3113" s="79"/>
      <c r="AM3113" s="2" t="s">
        <v>6633</v>
      </c>
    </row>
    <row r="3114">
      <c r="A3114" s="54">
        <v>46255.0</v>
      </c>
      <c r="B3114" s="54">
        <v>46256.0</v>
      </c>
      <c r="C3114" s="2" t="s">
        <v>450</v>
      </c>
      <c r="D3114" s="2" t="s">
        <v>146</v>
      </c>
      <c r="E3114" s="2" t="s">
        <v>288</v>
      </c>
      <c r="F3114" s="53">
        <v>0.0</v>
      </c>
      <c r="G3114" s="53">
        <v>0.0</v>
      </c>
      <c r="H3114" s="53">
        <v>0.0</v>
      </c>
      <c r="I3114" s="53">
        <v>0.0</v>
      </c>
      <c r="J3114" s="53">
        <v>7.498867713272087E-4</v>
      </c>
      <c r="K3114" s="2" t="s">
        <v>3531</v>
      </c>
      <c r="L3114" s="53">
        <v>0.0</v>
      </c>
      <c r="M3114" s="2" t="s">
        <v>3369</v>
      </c>
      <c r="N3114" s="2" t="s">
        <v>3360</v>
      </c>
      <c r="O3114" s="55"/>
      <c r="AB3114" s="2" t="s">
        <v>164</v>
      </c>
      <c r="AC3114" s="2" t="s">
        <v>3361</v>
      </c>
      <c r="AD3114" s="2" t="s">
        <v>3362</v>
      </c>
      <c r="AE3114" s="2" t="s">
        <v>3363</v>
      </c>
      <c r="AF3114" s="93"/>
      <c r="AG3114" s="2" t="s">
        <v>3364</v>
      </c>
      <c r="AH3114" s="2" t="s">
        <v>3365</v>
      </c>
      <c r="AI3114" s="2">
        <v>0.0</v>
      </c>
      <c r="AJ3114" s="94">
        <v>5.623301698115453E-7</v>
      </c>
      <c r="AK3114" s="94">
        <v>0.0</v>
      </c>
      <c r="AL3114" s="79"/>
      <c r="AM3114" s="2" t="s">
        <v>6634</v>
      </c>
    </row>
    <row r="3115">
      <c r="A3115" s="54">
        <v>46255.0</v>
      </c>
      <c r="B3115" s="54">
        <v>46256.0</v>
      </c>
      <c r="C3115" s="2" t="s">
        <v>515</v>
      </c>
      <c r="D3115" s="2" t="s">
        <v>146</v>
      </c>
      <c r="E3115" s="2" t="s">
        <v>288</v>
      </c>
      <c r="F3115" s="53">
        <v>0.0</v>
      </c>
      <c r="G3115" s="53">
        <v>0.0</v>
      </c>
      <c r="H3115" s="53">
        <v>0.0</v>
      </c>
      <c r="I3115" s="53">
        <v>0.019230769230769232</v>
      </c>
      <c r="J3115" s="53">
        <v>0.006001606217275151</v>
      </c>
      <c r="K3115" s="2" t="s">
        <v>3531</v>
      </c>
      <c r="L3115" s="53">
        <v>0.0</v>
      </c>
      <c r="M3115" s="2" t="s">
        <v>3369</v>
      </c>
      <c r="N3115" s="2" t="s">
        <v>3360</v>
      </c>
      <c r="O3115" s="55"/>
      <c r="AB3115" s="2" t="s">
        <v>164</v>
      </c>
      <c r="AC3115" s="2" t="s">
        <v>3361</v>
      </c>
      <c r="AD3115" s="2" t="s">
        <v>3362</v>
      </c>
      <c r="AE3115" s="2" t="s">
        <v>3363</v>
      </c>
      <c r="AF3115" s="93"/>
      <c r="AG3115" s="2" t="s">
        <v>3364</v>
      </c>
      <c r="AH3115" s="2" t="s">
        <v>3365</v>
      </c>
      <c r="AI3115" s="2">
        <v>0.0</v>
      </c>
      <c r="AJ3115" s="94">
        <v>3.6019277187235745E-5</v>
      </c>
      <c r="AK3115" s="94">
        <v>3.6982248520710064E-4</v>
      </c>
      <c r="AL3115" s="79"/>
      <c r="AM3115" s="2" t="s">
        <v>6635</v>
      </c>
    </row>
    <row r="3116">
      <c r="A3116" s="54">
        <v>46255.0</v>
      </c>
      <c r="B3116" s="54">
        <v>46256.0</v>
      </c>
      <c r="C3116" s="2" t="s">
        <v>1189</v>
      </c>
      <c r="D3116" s="2" t="s">
        <v>146</v>
      </c>
      <c r="E3116" s="2" t="s">
        <v>288</v>
      </c>
      <c r="F3116" s="53">
        <v>0.0</v>
      </c>
      <c r="G3116" s="53">
        <v>0.08333333333333333</v>
      </c>
      <c r="H3116" s="53">
        <v>0.04</v>
      </c>
      <c r="I3116" s="53">
        <v>0.019230769230769232</v>
      </c>
      <c r="J3116" s="53">
        <v>0.023436081100954697</v>
      </c>
      <c r="K3116" s="2" t="s">
        <v>303</v>
      </c>
      <c r="L3116" s="53">
        <v>1.0</v>
      </c>
      <c r="M3116" s="2" t="s">
        <v>3941</v>
      </c>
      <c r="N3116" s="2" t="s">
        <v>3360</v>
      </c>
      <c r="O3116" s="55"/>
      <c r="AB3116" s="2" t="s">
        <v>164</v>
      </c>
      <c r="AC3116" s="2" t="s">
        <v>3361</v>
      </c>
      <c r="AD3116" s="2" t="s">
        <v>3362</v>
      </c>
      <c r="AE3116" s="2" t="s">
        <v>3363</v>
      </c>
      <c r="AF3116" s="93"/>
      <c r="AG3116" s="101" t="s">
        <v>3364</v>
      </c>
      <c r="AH3116" s="101" t="s">
        <v>3365</v>
      </c>
      <c r="AI3116" s="2">
        <v>0.0</v>
      </c>
      <c r="AJ3116" s="94">
        <v>5.492498973705259E-4</v>
      </c>
      <c r="AK3116" s="94">
        <v>3.6982248520710064E-4</v>
      </c>
      <c r="AL3116" s="79"/>
      <c r="AM3116" s="2" t="s">
        <v>6636</v>
      </c>
    </row>
    <row r="3117">
      <c r="A3117" s="54">
        <v>46256.0</v>
      </c>
      <c r="B3117" s="54">
        <v>46257.0</v>
      </c>
      <c r="C3117" s="2" t="s">
        <v>178</v>
      </c>
      <c r="D3117" s="2" t="s">
        <v>146</v>
      </c>
      <c r="E3117" s="2" t="s">
        <v>256</v>
      </c>
      <c r="F3117" s="53">
        <v>0.0</v>
      </c>
      <c r="G3117" s="53">
        <v>0.0</v>
      </c>
      <c r="H3117" s="53">
        <v>0.0</v>
      </c>
      <c r="I3117" s="53">
        <v>0.0</v>
      </c>
      <c r="J3117" s="53">
        <v>0.01772790481522684</v>
      </c>
      <c r="K3117" s="2" t="s">
        <v>303</v>
      </c>
      <c r="L3117" s="53">
        <v>1.0</v>
      </c>
      <c r="M3117" s="2" t="s">
        <v>6575</v>
      </c>
      <c r="N3117" s="2" t="s">
        <v>3360</v>
      </c>
      <c r="O3117" s="55"/>
      <c r="AB3117" s="2" t="s">
        <v>164</v>
      </c>
      <c r="AC3117" s="2" t="s">
        <v>3361</v>
      </c>
      <c r="AD3117" s="2" t="s">
        <v>3362</v>
      </c>
      <c r="AE3117" s="2" t="s">
        <v>3363</v>
      </c>
      <c r="AF3117" s="93"/>
      <c r="AG3117" s="2" t="s">
        <v>3364</v>
      </c>
      <c r="AH3117" s="2" t="s">
        <v>3365</v>
      </c>
      <c r="AI3117" s="2">
        <v>0.0</v>
      </c>
      <c r="AJ3117" s="94">
        <v>3.14278609137743E-4</v>
      </c>
      <c r="AK3117" s="94">
        <v>0.0</v>
      </c>
      <c r="AL3117" s="79"/>
      <c r="AM3117" s="2" t="s">
        <v>6637</v>
      </c>
    </row>
    <row r="3118">
      <c r="A3118" s="54">
        <v>46256.0</v>
      </c>
      <c r="B3118" s="54">
        <v>46257.0</v>
      </c>
      <c r="C3118" s="2" t="s">
        <v>932</v>
      </c>
      <c r="D3118" s="2" t="s">
        <v>146</v>
      </c>
      <c r="E3118" s="2" t="s">
        <v>256</v>
      </c>
      <c r="F3118" s="53">
        <v>0.0</v>
      </c>
      <c r="G3118" s="53">
        <v>0.0</v>
      </c>
      <c r="H3118" s="53">
        <v>0.0</v>
      </c>
      <c r="I3118" s="53">
        <v>0.0</v>
      </c>
      <c r="J3118" s="53">
        <v>0.005025673324585838</v>
      </c>
      <c r="K3118" s="2" t="s">
        <v>208</v>
      </c>
      <c r="L3118" s="53">
        <v>1.0</v>
      </c>
      <c r="M3118" s="2" t="s">
        <v>3369</v>
      </c>
      <c r="N3118" s="2" t="s">
        <v>3360</v>
      </c>
      <c r="O3118" s="55"/>
      <c r="AB3118" s="2" t="s">
        <v>164</v>
      </c>
      <c r="AC3118" s="2" t="s">
        <v>3361</v>
      </c>
      <c r="AD3118" s="2" t="s">
        <v>3362</v>
      </c>
      <c r="AE3118" s="2" t="s">
        <v>3363</v>
      </c>
      <c r="AF3118" s="93"/>
      <c r="AG3118" s="2" t="s">
        <v>3364</v>
      </c>
      <c r="AH3118" s="2" t="s">
        <v>3365</v>
      </c>
      <c r="AI3118" s="2">
        <v>0.0</v>
      </c>
      <c r="AJ3118" s="94">
        <v>2.5257392365453667E-5</v>
      </c>
      <c r="AK3118" s="94">
        <v>0.0</v>
      </c>
      <c r="AL3118" s="79"/>
      <c r="AM3118" s="2" t="s">
        <v>6638</v>
      </c>
    </row>
    <row r="3119">
      <c r="A3119" s="54">
        <v>46256.0</v>
      </c>
      <c r="B3119" s="54">
        <v>46257.0</v>
      </c>
      <c r="C3119" s="2" t="s">
        <v>450</v>
      </c>
      <c r="D3119" s="2" t="s">
        <v>146</v>
      </c>
      <c r="E3119" s="2" t="s">
        <v>256</v>
      </c>
      <c r="F3119" s="53">
        <v>0.0</v>
      </c>
      <c r="G3119" s="53">
        <v>0.0</v>
      </c>
      <c r="H3119" s="53">
        <v>0.0</v>
      </c>
      <c r="I3119" s="53">
        <v>0.019230769230769232</v>
      </c>
      <c r="J3119" s="53">
        <v>0.0036467088157666706</v>
      </c>
      <c r="K3119" s="2" t="s">
        <v>3531</v>
      </c>
      <c r="L3119" s="53">
        <v>0.0</v>
      </c>
      <c r="M3119" s="2" t="s">
        <v>3369</v>
      </c>
      <c r="N3119" s="2" t="s">
        <v>3360</v>
      </c>
      <c r="O3119" s="55"/>
      <c r="AB3119" s="2" t="s">
        <v>164</v>
      </c>
      <c r="AC3119" s="2" t="s">
        <v>3361</v>
      </c>
      <c r="AD3119" s="2" t="s">
        <v>3362</v>
      </c>
      <c r="AE3119" s="2" t="s">
        <v>3363</v>
      </c>
      <c r="AF3119" s="93"/>
      <c r="AG3119" s="2" t="s">
        <v>3364</v>
      </c>
      <c r="AH3119" s="2" t="s">
        <v>3365</v>
      </c>
      <c r="AI3119" s="2">
        <v>0.0</v>
      </c>
      <c r="AJ3119" s="94">
        <v>1.3298485186990354E-5</v>
      </c>
      <c r="AK3119" s="94">
        <v>3.6982248520710064E-4</v>
      </c>
      <c r="AL3119" s="79"/>
      <c r="AM3119" s="2" t="s">
        <v>6639</v>
      </c>
    </row>
    <row r="3120">
      <c r="A3120" s="54">
        <v>46256.0</v>
      </c>
      <c r="B3120" s="54">
        <v>46257.0</v>
      </c>
      <c r="C3120" s="2" t="s">
        <v>515</v>
      </c>
      <c r="D3120" s="2" t="s">
        <v>146</v>
      </c>
      <c r="E3120" s="2" t="s">
        <v>256</v>
      </c>
      <c r="F3120" s="53">
        <v>0.0</v>
      </c>
      <c r="G3120" s="53">
        <v>0.0</v>
      </c>
      <c r="H3120" s="53">
        <v>0.04</v>
      </c>
      <c r="I3120" s="53">
        <v>0.019230769230769232</v>
      </c>
      <c r="J3120" s="53">
        <v>0.015359323965351702</v>
      </c>
      <c r="K3120" s="2" t="s">
        <v>3531</v>
      </c>
      <c r="L3120" s="53">
        <v>0.0</v>
      </c>
      <c r="M3120" s="2" t="s">
        <v>3369</v>
      </c>
      <c r="N3120" s="2" t="s">
        <v>3360</v>
      </c>
      <c r="O3120" s="55"/>
      <c r="AB3120" s="2" t="s">
        <v>164</v>
      </c>
      <c r="AC3120" s="2" t="s">
        <v>3361</v>
      </c>
      <c r="AD3120" s="2" t="s">
        <v>3362</v>
      </c>
      <c r="AE3120" s="2" t="s">
        <v>3363</v>
      </c>
      <c r="AF3120" s="93"/>
      <c r="AG3120" s="2" t="s">
        <v>3364</v>
      </c>
      <c r="AH3120" s="2" t="s">
        <v>3365</v>
      </c>
      <c r="AI3120" s="2">
        <v>0.0</v>
      </c>
      <c r="AJ3120" s="94">
        <v>2.3590883267262714E-4</v>
      </c>
      <c r="AK3120" s="94">
        <v>3.6982248520710064E-4</v>
      </c>
      <c r="AL3120" s="79"/>
      <c r="AM3120" s="2" t="s">
        <v>6640</v>
      </c>
    </row>
    <row r="3121">
      <c r="A3121" s="54">
        <v>46256.0</v>
      </c>
      <c r="B3121" s="54">
        <v>46257.0</v>
      </c>
      <c r="C3121" s="2" t="s">
        <v>1189</v>
      </c>
      <c r="D3121" s="2" t="s">
        <v>146</v>
      </c>
      <c r="E3121" s="2" t="s">
        <v>256</v>
      </c>
      <c r="F3121" s="53">
        <v>0.0</v>
      </c>
      <c r="G3121" s="53">
        <v>0.0</v>
      </c>
      <c r="H3121" s="53">
        <v>0.0</v>
      </c>
      <c r="I3121" s="53">
        <v>0.0</v>
      </c>
      <c r="J3121" s="53">
        <v>0.0052470208585707594</v>
      </c>
      <c r="K3121" s="2" t="s">
        <v>303</v>
      </c>
      <c r="L3121" s="53">
        <v>1.0</v>
      </c>
      <c r="M3121" s="2" t="s">
        <v>3941</v>
      </c>
      <c r="N3121" s="2" t="s">
        <v>3360</v>
      </c>
      <c r="O3121" s="55"/>
      <c r="AB3121" s="2" t="s">
        <v>164</v>
      </c>
      <c r="AC3121" s="2" t="s">
        <v>3361</v>
      </c>
      <c r="AD3121" s="2" t="s">
        <v>3362</v>
      </c>
      <c r="AE3121" s="2" t="s">
        <v>3363</v>
      </c>
      <c r="AF3121" s="93"/>
      <c r="AG3121" s="101" t="s">
        <v>3364</v>
      </c>
      <c r="AH3121" s="101" t="s">
        <v>3365</v>
      </c>
      <c r="AI3121" s="2">
        <v>0.0</v>
      </c>
      <c r="AJ3121" s="94">
        <v>2.753122789027663E-5</v>
      </c>
      <c r="AK3121" s="94">
        <v>0.0</v>
      </c>
      <c r="AL3121" s="79"/>
      <c r="AM3121" s="2" t="s">
        <v>6641</v>
      </c>
    </row>
    <row r="3122">
      <c r="A3122" s="54">
        <v>46257.0</v>
      </c>
      <c r="B3122" s="54">
        <v>46258.0</v>
      </c>
      <c r="C3122" s="2" t="s">
        <v>178</v>
      </c>
      <c r="D3122" s="2" t="s">
        <v>146</v>
      </c>
      <c r="E3122" s="2" t="s">
        <v>180</v>
      </c>
      <c r="F3122" s="53">
        <v>0.0</v>
      </c>
      <c r="G3122" s="53">
        <v>0.08333333333333333</v>
      </c>
      <c r="H3122" s="53">
        <v>0.12</v>
      </c>
      <c r="I3122" s="53">
        <v>0.057692307692307696</v>
      </c>
      <c r="J3122" s="53">
        <v>0.06185955838078197</v>
      </c>
      <c r="K3122" s="2" t="s">
        <v>303</v>
      </c>
      <c r="L3122" s="53">
        <v>1.0</v>
      </c>
      <c r="M3122" s="2" t="s">
        <v>6575</v>
      </c>
      <c r="N3122" s="2" t="s">
        <v>3360</v>
      </c>
      <c r="O3122" s="55"/>
      <c r="AB3122" s="2" t="s">
        <v>164</v>
      </c>
      <c r="AC3122" s="2" t="s">
        <v>3361</v>
      </c>
      <c r="AD3122" s="2" t="s">
        <v>3362</v>
      </c>
      <c r="AE3122" s="2" t="s">
        <v>3363</v>
      </c>
      <c r="AF3122" s="93"/>
      <c r="AG3122" s="2" t="s">
        <v>3364</v>
      </c>
      <c r="AH3122" s="2" t="s">
        <v>3365</v>
      </c>
      <c r="AI3122" s="2">
        <v>0.0</v>
      </c>
      <c r="AJ3122" s="94">
        <v>0.003826604963065373</v>
      </c>
      <c r="AK3122" s="94">
        <v>0.003328402366863906</v>
      </c>
      <c r="AL3122" s="79"/>
      <c r="AM3122" s="2" t="s">
        <v>6642</v>
      </c>
    </row>
    <row r="3123">
      <c r="A3123" s="54">
        <v>46257.0</v>
      </c>
      <c r="B3123" s="54">
        <v>46258.0</v>
      </c>
      <c r="C3123" s="2" t="s">
        <v>932</v>
      </c>
      <c r="D3123" s="2" t="s">
        <v>146</v>
      </c>
      <c r="E3123" s="2" t="s">
        <v>180</v>
      </c>
      <c r="F3123" s="53">
        <v>0.0</v>
      </c>
      <c r="G3123" s="53">
        <v>0.0</v>
      </c>
      <c r="H3123" s="53">
        <v>0.0</v>
      </c>
      <c r="I3123" s="53">
        <v>0.0</v>
      </c>
      <c r="J3123" s="53">
        <v>0.0049871160887747235</v>
      </c>
      <c r="K3123" s="2" t="s">
        <v>208</v>
      </c>
      <c r="L3123" s="53">
        <v>1.0</v>
      </c>
      <c r="M3123" s="2" t="s">
        <v>3369</v>
      </c>
      <c r="N3123" s="2" t="s">
        <v>3360</v>
      </c>
      <c r="O3123" s="55"/>
      <c r="AB3123" s="2" t="s">
        <v>164</v>
      </c>
      <c r="AC3123" s="2" t="s">
        <v>3361</v>
      </c>
      <c r="AD3123" s="2" t="s">
        <v>3362</v>
      </c>
      <c r="AE3123" s="2" t="s">
        <v>3363</v>
      </c>
      <c r="AF3123" s="93"/>
      <c r="AG3123" s="2" t="s">
        <v>3364</v>
      </c>
      <c r="AH3123" s="2" t="s">
        <v>3365</v>
      </c>
      <c r="AI3123" s="2">
        <v>0.0</v>
      </c>
      <c r="AJ3123" s="94">
        <v>2.4871326882915697E-5</v>
      </c>
      <c r="AK3123" s="94">
        <v>0.0</v>
      </c>
      <c r="AL3123" s="79"/>
      <c r="AM3123" s="2" t="s">
        <v>6643</v>
      </c>
    </row>
    <row r="3124">
      <c r="A3124" s="54">
        <v>46257.0</v>
      </c>
      <c r="B3124" s="54">
        <v>46258.0</v>
      </c>
      <c r="C3124" s="2" t="s">
        <v>450</v>
      </c>
      <c r="D3124" s="2" t="s">
        <v>146</v>
      </c>
      <c r="E3124" s="2" t="s">
        <v>180</v>
      </c>
      <c r="F3124" s="53">
        <v>0.0</v>
      </c>
      <c r="G3124" s="53">
        <v>0.0</v>
      </c>
      <c r="H3124" s="53">
        <v>0.0</v>
      </c>
      <c r="I3124" s="53">
        <v>0.0</v>
      </c>
      <c r="J3124" s="53">
        <v>7.384245667562708E-4</v>
      </c>
      <c r="K3124" s="2" t="s">
        <v>3531</v>
      </c>
      <c r="L3124" s="53">
        <v>0.0</v>
      </c>
      <c r="M3124" s="2" t="s">
        <v>3369</v>
      </c>
      <c r="N3124" s="2" t="s">
        <v>3360</v>
      </c>
      <c r="O3124" s="55"/>
      <c r="AB3124" s="2" t="s">
        <v>164</v>
      </c>
      <c r="AC3124" s="2" t="s">
        <v>3361</v>
      </c>
      <c r="AD3124" s="2" t="s">
        <v>3362</v>
      </c>
      <c r="AE3124" s="2" t="s">
        <v>3363</v>
      </c>
      <c r="AF3124" s="93"/>
      <c r="AG3124" s="2" t="s">
        <v>3364</v>
      </c>
      <c r="AH3124" s="2" t="s">
        <v>3365</v>
      </c>
      <c r="AI3124" s="2">
        <v>0.0</v>
      </c>
      <c r="AJ3124" s="94">
        <v>5.452708407891863E-7</v>
      </c>
      <c r="AK3124" s="94">
        <v>0.0</v>
      </c>
      <c r="AL3124" s="79"/>
      <c r="AM3124" s="2" t="s">
        <v>6644</v>
      </c>
    </row>
    <row r="3125">
      <c r="A3125" s="54">
        <v>46257.0</v>
      </c>
      <c r="B3125" s="54">
        <v>46258.0</v>
      </c>
      <c r="C3125" s="2" t="s">
        <v>515</v>
      </c>
      <c r="D3125" s="2" t="s">
        <v>146</v>
      </c>
      <c r="E3125" s="2" t="s">
        <v>180</v>
      </c>
      <c r="F3125" s="53">
        <v>0.0</v>
      </c>
      <c r="G3125" s="53">
        <v>0.0</v>
      </c>
      <c r="H3125" s="53">
        <v>0.0</v>
      </c>
      <c r="I3125" s="53">
        <v>0.0</v>
      </c>
      <c r="J3125" s="53">
        <v>0.0028933421109268863</v>
      </c>
      <c r="K3125" s="2" t="s">
        <v>3531</v>
      </c>
      <c r="L3125" s="53">
        <v>0.0</v>
      </c>
      <c r="M3125" s="2" t="s">
        <v>3369</v>
      </c>
      <c r="N3125" s="2" t="s">
        <v>3360</v>
      </c>
      <c r="O3125" s="55"/>
      <c r="AB3125" s="2" t="s">
        <v>164</v>
      </c>
      <c r="AC3125" s="2" t="s">
        <v>3361</v>
      </c>
      <c r="AD3125" s="2" t="s">
        <v>3362</v>
      </c>
      <c r="AE3125" s="2" t="s">
        <v>3363</v>
      </c>
      <c r="AF3125" s="93"/>
      <c r="AG3125" s="2" t="s">
        <v>3364</v>
      </c>
      <c r="AH3125" s="2" t="s">
        <v>3365</v>
      </c>
      <c r="AI3125" s="2">
        <v>0.0</v>
      </c>
      <c r="AJ3125" s="94">
        <v>8.37142857086285E-6</v>
      </c>
      <c r="AK3125" s="94">
        <v>0.0</v>
      </c>
      <c r="AL3125" s="79"/>
      <c r="AM3125" s="2" t="s">
        <v>6645</v>
      </c>
    </row>
    <row r="3126">
      <c r="A3126" s="54">
        <v>46257.0</v>
      </c>
      <c r="B3126" s="54">
        <v>46258.0</v>
      </c>
      <c r="C3126" s="2" t="s">
        <v>1189</v>
      </c>
      <c r="D3126" s="2" t="s">
        <v>146</v>
      </c>
      <c r="E3126" s="2" t="s">
        <v>180</v>
      </c>
      <c r="F3126" s="53">
        <v>0.0</v>
      </c>
      <c r="G3126" s="53">
        <v>0.0</v>
      </c>
      <c r="H3126" s="53">
        <v>0.0</v>
      </c>
      <c r="I3126" s="53">
        <v>0.0</v>
      </c>
      <c r="J3126" s="53">
        <v>0.005206765432584348</v>
      </c>
      <c r="K3126" s="2" t="s">
        <v>303</v>
      </c>
      <c r="L3126" s="53">
        <v>1.0</v>
      </c>
      <c r="M3126" s="2" t="s">
        <v>3941</v>
      </c>
      <c r="N3126" s="2" t="s">
        <v>3360</v>
      </c>
      <c r="O3126" s="55"/>
      <c r="AB3126" s="2" t="s">
        <v>164</v>
      </c>
      <c r="AC3126" s="2" t="s">
        <v>3361</v>
      </c>
      <c r="AD3126" s="2" t="s">
        <v>3362</v>
      </c>
      <c r="AE3126" s="2" t="s">
        <v>3363</v>
      </c>
      <c r="AF3126" s="93"/>
      <c r="AG3126" s="101" t="s">
        <v>3364</v>
      </c>
      <c r="AH3126" s="101" t="s">
        <v>3365</v>
      </c>
      <c r="AI3126" s="2">
        <v>0.0</v>
      </c>
      <c r="AJ3126" s="94">
        <v>2.7110406269955272E-5</v>
      </c>
      <c r="AK3126" s="94">
        <v>0.0</v>
      </c>
      <c r="AL3126" s="79"/>
      <c r="AM3126" s="2" t="s">
        <v>6646</v>
      </c>
    </row>
    <row r="3127">
      <c r="A3127" s="54">
        <v>46258.0</v>
      </c>
      <c r="B3127" s="54">
        <v>46259.0</v>
      </c>
      <c r="C3127" s="2" t="s">
        <v>178</v>
      </c>
      <c r="D3127" s="2" t="s">
        <v>146</v>
      </c>
      <c r="E3127" s="2" t="s">
        <v>208</v>
      </c>
      <c r="F3127" s="53">
        <v>0.0</v>
      </c>
      <c r="G3127" s="53">
        <v>0.08333333333333333</v>
      </c>
      <c r="H3127" s="53">
        <v>0.04</v>
      </c>
      <c r="I3127" s="53">
        <v>0.019230769230769232</v>
      </c>
      <c r="J3127" s="53">
        <v>0.032895256925219996</v>
      </c>
      <c r="K3127" s="2" t="s">
        <v>303</v>
      </c>
      <c r="L3127" s="53">
        <v>1.0</v>
      </c>
      <c r="M3127" s="2" t="s">
        <v>6575</v>
      </c>
      <c r="N3127" s="2" t="s">
        <v>3360</v>
      </c>
      <c r="O3127" s="55"/>
      <c r="AB3127" s="2" t="s">
        <v>164</v>
      </c>
      <c r="AC3127" s="2" t="s">
        <v>3361</v>
      </c>
      <c r="AD3127" s="2" t="s">
        <v>3362</v>
      </c>
      <c r="AE3127" s="2" t="s">
        <v>3363</v>
      </c>
      <c r="AF3127" s="93"/>
      <c r="AG3127" s="2" t="s">
        <v>3364</v>
      </c>
      <c r="AH3127" s="2" t="s">
        <v>3365</v>
      </c>
      <c r="AI3127" s="2">
        <v>0.0</v>
      </c>
      <c r="AJ3127" s="94">
        <v>0.001082097928176234</v>
      </c>
      <c r="AK3127" s="94">
        <v>3.6982248520710064E-4</v>
      </c>
      <c r="AL3127" s="79"/>
      <c r="AM3127" s="2" t="s">
        <v>6647</v>
      </c>
    </row>
    <row r="3128">
      <c r="A3128" s="54">
        <v>46258.0</v>
      </c>
      <c r="B3128" s="54">
        <v>46259.0</v>
      </c>
      <c r="C3128" s="2" t="s">
        <v>932</v>
      </c>
      <c r="D3128" s="2" t="s">
        <v>146</v>
      </c>
      <c r="E3128" s="2" t="s">
        <v>208</v>
      </c>
      <c r="F3128" s="53">
        <v>0.125</v>
      </c>
      <c r="G3128" s="53">
        <v>0.08333333333333333</v>
      </c>
      <c r="H3128" s="53">
        <v>0.08</v>
      </c>
      <c r="I3128" s="53">
        <v>0.038461538461538464</v>
      </c>
      <c r="J3128" s="53">
        <v>0.04042231008572562</v>
      </c>
      <c r="K3128" s="2" t="s">
        <v>208</v>
      </c>
      <c r="L3128" s="53">
        <v>1.0</v>
      </c>
      <c r="M3128" s="2" t="s">
        <v>3369</v>
      </c>
      <c r="N3128" s="2" t="s">
        <v>3360</v>
      </c>
      <c r="O3128" s="55"/>
      <c r="AB3128" s="2" t="s">
        <v>164</v>
      </c>
      <c r="AC3128" s="2" t="s">
        <v>3361</v>
      </c>
      <c r="AD3128" s="2" t="s">
        <v>3362</v>
      </c>
      <c r="AE3128" s="2" t="s">
        <v>3363</v>
      </c>
      <c r="AF3128" s="93"/>
      <c r="AG3128" s="2" t="s">
        <v>3364</v>
      </c>
      <c r="AH3128" s="2" t="s">
        <v>3365</v>
      </c>
      <c r="AI3128" s="2">
        <v>0.0</v>
      </c>
      <c r="AJ3128" s="94">
        <v>0.001633963152666555</v>
      </c>
      <c r="AK3128" s="94">
        <v>0.0014792899408284025</v>
      </c>
      <c r="AL3128" s="79"/>
      <c r="AM3128" s="2" t="s">
        <v>6648</v>
      </c>
    </row>
    <row r="3129">
      <c r="A3129" s="54">
        <v>46258.0</v>
      </c>
      <c r="B3129" s="54">
        <v>46259.0</v>
      </c>
      <c r="C3129" s="2" t="s">
        <v>450</v>
      </c>
      <c r="D3129" s="2" t="s">
        <v>146</v>
      </c>
      <c r="E3129" s="2" t="s">
        <v>208</v>
      </c>
      <c r="F3129" s="53">
        <v>0.0</v>
      </c>
      <c r="G3129" s="53">
        <v>0.0</v>
      </c>
      <c r="H3129" s="53">
        <v>0.0</v>
      </c>
      <c r="I3129" s="53">
        <v>0.0</v>
      </c>
      <c r="J3129" s="53">
        <v>7.327593337993539E-4</v>
      </c>
      <c r="K3129" s="2" t="s">
        <v>3531</v>
      </c>
      <c r="L3129" s="53">
        <v>0.0</v>
      </c>
      <c r="M3129" s="2" t="s">
        <v>3369</v>
      </c>
      <c r="N3129" s="2" t="s">
        <v>3360</v>
      </c>
      <c r="O3129" s="55"/>
      <c r="AB3129" s="2" t="s">
        <v>164</v>
      </c>
      <c r="AC3129" s="2" t="s">
        <v>3361</v>
      </c>
      <c r="AD3129" s="2" t="s">
        <v>3362</v>
      </c>
      <c r="AE3129" s="2" t="s">
        <v>3363</v>
      </c>
      <c r="AF3129" s="93"/>
      <c r="AG3129" s="2" t="s">
        <v>3364</v>
      </c>
      <c r="AH3129" s="2" t="s">
        <v>3365</v>
      </c>
      <c r="AI3129" s="2">
        <v>0.0</v>
      </c>
      <c r="AJ3129" s="94">
        <v>5.369362412700729E-7</v>
      </c>
      <c r="AK3129" s="94">
        <v>0.0</v>
      </c>
      <c r="AL3129" s="79"/>
      <c r="AM3129" s="2" t="s">
        <v>6649</v>
      </c>
    </row>
    <row r="3130">
      <c r="A3130" s="54">
        <v>46258.0</v>
      </c>
      <c r="B3130" s="54">
        <v>46259.0</v>
      </c>
      <c r="C3130" s="2" t="s">
        <v>515</v>
      </c>
      <c r="D3130" s="2" t="s">
        <v>146</v>
      </c>
      <c r="E3130" s="2" t="s">
        <v>208</v>
      </c>
      <c r="F3130" s="53">
        <v>0.0</v>
      </c>
      <c r="G3130" s="53">
        <v>0.0</v>
      </c>
      <c r="H3130" s="53">
        <v>0.0</v>
      </c>
      <c r="I3130" s="53">
        <v>0.0</v>
      </c>
      <c r="J3130" s="53">
        <v>0.002871144234772167</v>
      </c>
      <c r="K3130" s="2" t="s">
        <v>3531</v>
      </c>
      <c r="L3130" s="53">
        <v>0.0</v>
      </c>
      <c r="M3130" s="2" t="s">
        <v>3369</v>
      </c>
      <c r="N3130" s="2" t="s">
        <v>3360</v>
      </c>
      <c r="O3130" s="55"/>
      <c r="AB3130" s="2" t="s">
        <v>164</v>
      </c>
      <c r="AC3130" s="2" t="s">
        <v>3361</v>
      </c>
      <c r="AD3130" s="2" t="s">
        <v>3362</v>
      </c>
      <c r="AE3130" s="2" t="s">
        <v>3363</v>
      </c>
      <c r="AF3130" s="93"/>
      <c r="AG3130" s="2" t="s">
        <v>3364</v>
      </c>
      <c r="AH3130" s="2" t="s">
        <v>3365</v>
      </c>
      <c r="AI3130" s="2">
        <v>0.0</v>
      </c>
      <c r="AJ3130" s="94">
        <v>8.243469216865453E-6</v>
      </c>
      <c r="AK3130" s="94">
        <v>0.0</v>
      </c>
      <c r="AL3130" s="79"/>
      <c r="AM3130" s="2" t="s">
        <v>6650</v>
      </c>
    </row>
    <row r="3131">
      <c r="A3131" s="54">
        <v>46258.0</v>
      </c>
      <c r="B3131" s="54">
        <v>46259.0</v>
      </c>
      <c r="C3131" s="2" t="s">
        <v>1189</v>
      </c>
      <c r="D3131" s="2" t="s">
        <v>146</v>
      </c>
      <c r="E3131" s="2" t="s">
        <v>208</v>
      </c>
      <c r="F3131" s="53">
        <v>0.0</v>
      </c>
      <c r="G3131" s="53">
        <v>0.0</v>
      </c>
      <c r="H3131" s="53">
        <v>0.0</v>
      </c>
      <c r="I3131" s="53">
        <v>0.0</v>
      </c>
      <c r="J3131" s="53">
        <v>0.005166818848389313</v>
      </c>
      <c r="K3131" s="2" t="s">
        <v>303</v>
      </c>
      <c r="L3131" s="53">
        <v>1.0</v>
      </c>
      <c r="M3131" s="2" t="s">
        <v>3941</v>
      </c>
      <c r="N3131" s="2" t="s">
        <v>3360</v>
      </c>
      <c r="O3131" s="55"/>
      <c r="AB3131" s="2" t="s">
        <v>164</v>
      </c>
      <c r="AC3131" s="2" t="s">
        <v>3361</v>
      </c>
      <c r="AD3131" s="2" t="s">
        <v>3362</v>
      </c>
      <c r="AE3131" s="2" t="s">
        <v>3363</v>
      </c>
      <c r="AF3131" s="93"/>
      <c r="AG3131" s="101" t="s">
        <v>3364</v>
      </c>
      <c r="AH3131" s="101" t="s">
        <v>3365</v>
      </c>
      <c r="AI3131" s="2">
        <v>0.0</v>
      </c>
      <c r="AJ3131" s="94">
        <v>2.6696017012071066E-5</v>
      </c>
      <c r="AK3131" s="94">
        <v>0.0</v>
      </c>
      <c r="AL3131" s="79"/>
      <c r="AM3131" s="2" t="s">
        <v>6651</v>
      </c>
    </row>
    <row r="3132">
      <c r="A3132" s="54">
        <v>46259.0</v>
      </c>
      <c r="B3132" s="54">
        <v>46260.0</v>
      </c>
      <c r="C3132" s="2" t="s">
        <v>178</v>
      </c>
      <c r="D3132" s="2" t="s">
        <v>146</v>
      </c>
      <c r="E3132" s="2" t="s">
        <v>303</v>
      </c>
      <c r="F3132" s="53">
        <v>0.125</v>
      </c>
      <c r="G3132" s="53">
        <v>0.08333333333333333</v>
      </c>
      <c r="H3132" s="53">
        <v>0.04</v>
      </c>
      <c r="I3132" s="53">
        <v>0.038461538461538464</v>
      </c>
      <c r="J3132" s="53">
        <v>0.04133829404053216</v>
      </c>
      <c r="K3132" s="2" t="s">
        <v>303</v>
      </c>
      <c r="L3132" s="53">
        <v>1.0</v>
      </c>
      <c r="M3132" s="2" t="s">
        <v>6575</v>
      </c>
      <c r="N3132" s="2" t="s">
        <v>3360</v>
      </c>
      <c r="O3132" s="55"/>
      <c r="AB3132" s="2" t="s">
        <v>164</v>
      </c>
      <c r="AC3132" s="2" t="s">
        <v>3361</v>
      </c>
      <c r="AD3132" s="2" t="s">
        <v>3362</v>
      </c>
      <c r="AE3132" s="2" t="s">
        <v>3363</v>
      </c>
      <c r="AF3132" s="93"/>
      <c r="AG3132" s="2" t="s">
        <v>3364</v>
      </c>
      <c r="AH3132" s="2" t="s">
        <v>3365</v>
      </c>
      <c r="AI3132" s="2">
        <v>0.0</v>
      </c>
      <c r="AJ3132" s="94">
        <v>0.0017088545541814966</v>
      </c>
      <c r="AK3132" s="94">
        <v>0.0014792899408284025</v>
      </c>
      <c r="AL3132" s="79"/>
      <c r="AM3132" s="2" t="s">
        <v>6652</v>
      </c>
    </row>
    <row r="3133">
      <c r="A3133" s="54">
        <v>46259.0</v>
      </c>
      <c r="B3133" s="54">
        <v>46260.0</v>
      </c>
      <c r="C3133" s="2" t="s">
        <v>932</v>
      </c>
      <c r="D3133" s="2" t="s">
        <v>146</v>
      </c>
      <c r="E3133" s="2" t="s">
        <v>303</v>
      </c>
      <c r="F3133" s="53">
        <v>0.0</v>
      </c>
      <c r="G3133" s="53">
        <v>0.0</v>
      </c>
      <c r="H3133" s="53">
        <v>0.0</v>
      </c>
      <c r="I3133" s="53">
        <v>0.0</v>
      </c>
      <c r="J3133" s="53">
        <v>0.004910886787213129</v>
      </c>
      <c r="K3133" s="2" t="s">
        <v>208</v>
      </c>
      <c r="L3133" s="53">
        <v>1.0</v>
      </c>
      <c r="M3133" s="2" t="s">
        <v>3369</v>
      </c>
      <c r="N3133" s="2" t="s">
        <v>3360</v>
      </c>
      <c r="O3133" s="55"/>
      <c r="AB3133" s="2" t="s">
        <v>164</v>
      </c>
      <c r="AC3133" s="2" t="s">
        <v>3361</v>
      </c>
      <c r="AD3133" s="2" t="s">
        <v>3362</v>
      </c>
      <c r="AE3133" s="2" t="s">
        <v>3363</v>
      </c>
      <c r="AF3133" s="93"/>
      <c r="AG3133" s="2" t="s">
        <v>3364</v>
      </c>
      <c r="AH3133" s="2" t="s">
        <v>3365</v>
      </c>
      <c r="AI3133" s="2">
        <v>0.0</v>
      </c>
      <c r="AJ3133" s="94">
        <v>2.4116809036824483E-5</v>
      </c>
      <c r="AK3133" s="94">
        <v>0.0</v>
      </c>
      <c r="AL3133" s="79"/>
      <c r="AM3133" s="2" t="s">
        <v>6653</v>
      </c>
    </row>
    <row r="3134">
      <c r="A3134" s="54">
        <v>46259.0</v>
      </c>
      <c r="B3134" s="54">
        <v>46260.0</v>
      </c>
      <c r="C3134" s="2" t="s">
        <v>450</v>
      </c>
      <c r="D3134" s="2" t="s">
        <v>146</v>
      </c>
      <c r="E3134" s="2" t="s">
        <v>303</v>
      </c>
      <c r="F3134" s="53">
        <v>0.0</v>
      </c>
      <c r="G3134" s="53">
        <v>0.0</v>
      </c>
      <c r="H3134" s="53">
        <v>0.0</v>
      </c>
      <c r="I3134" s="53">
        <v>0.0</v>
      </c>
      <c r="J3134" s="53">
        <v>7.271375648141156E-4</v>
      </c>
      <c r="K3134" s="2" t="s">
        <v>3531</v>
      </c>
      <c r="L3134" s="53">
        <v>0.0</v>
      </c>
      <c r="M3134" s="2" t="s">
        <v>3369</v>
      </c>
      <c r="N3134" s="2" t="s">
        <v>3360</v>
      </c>
      <c r="O3134" s="55"/>
      <c r="AB3134" s="2" t="s">
        <v>164</v>
      </c>
      <c r="AC3134" s="2" t="s">
        <v>3361</v>
      </c>
      <c r="AD3134" s="2" t="s">
        <v>3362</v>
      </c>
      <c r="AE3134" s="2" t="s">
        <v>3363</v>
      </c>
      <c r="AF3134" s="93"/>
      <c r="AG3134" s="2" t="s">
        <v>3364</v>
      </c>
      <c r="AH3134" s="2" t="s">
        <v>3365</v>
      </c>
      <c r="AI3134" s="2">
        <v>0.0</v>
      </c>
      <c r="AJ3134" s="94">
        <v>5.287290381638022E-7</v>
      </c>
      <c r="AK3134" s="94">
        <v>0.0</v>
      </c>
      <c r="AL3134" s="79"/>
      <c r="AM3134" s="2" t="s">
        <v>6654</v>
      </c>
    </row>
    <row r="3135">
      <c r="A3135" s="54">
        <v>46259.0</v>
      </c>
      <c r="B3135" s="54">
        <v>46260.0</v>
      </c>
      <c r="C3135" s="2" t="s">
        <v>515</v>
      </c>
      <c r="D3135" s="2" t="s">
        <v>146</v>
      </c>
      <c r="E3135" s="2" t="s">
        <v>303</v>
      </c>
      <c r="F3135" s="53">
        <v>0.0</v>
      </c>
      <c r="G3135" s="53">
        <v>0.0</v>
      </c>
      <c r="H3135" s="53">
        <v>0.0</v>
      </c>
      <c r="I3135" s="53">
        <v>0.0</v>
      </c>
      <c r="J3135" s="53">
        <v>0.002849116661916154</v>
      </c>
      <c r="K3135" s="2" t="s">
        <v>3531</v>
      </c>
      <c r="L3135" s="53">
        <v>0.0</v>
      </c>
      <c r="M3135" s="2" t="s">
        <v>3369</v>
      </c>
      <c r="N3135" s="2" t="s">
        <v>3360</v>
      </c>
      <c r="O3135" s="55"/>
      <c r="AB3135" s="2" t="s">
        <v>164</v>
      </c>
      <c r="AC3135" s="2" t="s">
        <v>3361</v>
      </c>
      <c r="AD3135" s="2" t="s">
        <v>3362</v>
      </c>
      <c r="AE3135" s="2" t="s">
        <v>3363</v>
      </c>
      <c r="AF3135" s="93"/>
      <c r="AG3135" s="2" t="s">
        <v>3364</v>
      </c>
      <c r="AH3135" s="2" t="s">
        <v>3365</v>
      </c>
      <c r="AI3135" s="2">
        <v>0.0</v>
      </c>
      <c r="AJ3135" s="94">
        <v>8.117465753208247E-6</v>
      </c>
      <c r="AK3135" s="94">
        <v>0.0</v>
      </c>
      <c r="AL3135" s="79"/>
      <c r="AM3135" s="2" t="s">
        <v>6655</v>
      </c>
    </row>
    <row r="3136">
      <c r="A3136" s="54">
        <v>46259.0</v>
      </c>
      <c r="B3136" s="54">
        <v>46260.0</v>
      </c>
      <c r="C3136" s="2" t="s">
        <v>1189</v>
      </c>
      <c r="D3136" s="2" t="s">
        <v>146</v>
      </c>
      <c r="E3136" s="2" t="s">
        <v>303</v>
      </c>
      <c r="F3136" s="53">
        <v>0.125</v>
      </c>
      <c r="G3136" s="53">
        <v>0.08333333333333333</v>
      </c>
      <c r="H3136" s="53">
        <v>0.04</v>
      </c>
      <c r="I3136" s="53">
        <v>0.019230769230769232</v>
      </c>
      <c r="J3136" s="53">
        <v>0.024280938079018436</v>
      </c>
      <c r="K3136" s="2" t="s">
        <v>303</v>
      </c>
      <c r="L3136" s="53">
        <v>1.0</v>
      </c>
      <c r="M3136" s="2" t="s">
        <v>3941</v>
      </c>
      <c r="N3136" s="2" t="s">
        <v>3360</v>
      </c>
      <c r="O3136" s="55"/>
      <c r="AB3136" s="2" t="s">
        <v>164</v>
      </c>
      <c r="AC3136" s="2" t="s">
        <v>3361</v>
      </c>
      <c r="AD3136" s="2" t="s">
        <v>3362</v>
      </c>
      <c r="AE3136" s="2" t="s">
        <v>3363</v>
      </c>
      <c r="AF3136" s="93"/>
      <c r="AG3136" s="101" t="s">
        <v>3364</v>
      </c>
      <c r="AH3136" s="101" t="s">
        <v>3365</v>
      </c>
      <c r="AI3136" s="2">
        <v>0.0</v>
      </c>
      <c r="AJ3136" s="94">
        <v>5.895639539971275E-4</v>
      </c>
      <c r="AK3136" s="94">
        <v>3.6982248520710064E-4</v>
      </c>
      <c r="AL3136" s="79"/>
      <c r="AM3136" s="2" t="s">
        <v>6656</v>
      </c>
    </row>
    <row r="3137">
      <c r="A3137" s="54">
        <v>46260.0</v>
      </c>
      <c r="B3137" s="54">
        <v>46261.0</v>
      </c>
      <c r="C3137" s="2" t="s">
        <v>178</v>
      </c>
      <c r="D3137" s="2" t="s">
        <v>146</v>
      </c>
      <c r="E3137" s="2" t="s">
        <v>148</v>
      </c>
      <c r="F3137" s="53">
        <v>0.0</v>
      </c>
      <c r="G3137" s="53">
        <v>0.0</v>
      </c>
      <c r="H3137" s="53">
        <v>0.0</v>
      </c>
      <c r="I3137" s="53">
        <v>0.019230769230769232</v>
      </c>
      <c r="J3137" s="53">
        <v>0.024448013517719473</v>
      </c>
      <c r="K3137" s="2" t="s">
        <v>303</v>
      </c>
      <c r="L3137" s="53">
        <v>1.0</v>
      </c>
      <c r="M3137" s="2" t="s">
        <v>6575</v>
      </c>
      <c r="N3137" s="2" t="s">
        <v>3360</v>
      </c>
      <c r="O3137" s="55"/>
      <c r="AB3137" s="2" t="s">
        <v>164</v>
      </c>
      <c r="AC3137" s="2" t="s">
        <v>3361</v>
      </c>
      <c r="AD3137" s="2" t="s">
        <v>3362</v>
      </c>
      <c r="AE3137" s="2" t="s">
        <v>3363</v>
      </c>
      <c r="AF3137" s="93"/>
      <c r="AG3137" s="2" t="s">
        <v>3364</v>
      </c>
      <c r="AH3137" s="2" t="s">
        <v>3365</v>
      </c>
      <c r="AI3137" s="2">
        <v>0.0</v>
      </c>
      <c r="AJ3137" s="94">
        <v>5.97705364962594E-4</v>
      </c>
      <c r="AK3137" s="94">
        <v>3.6982248520710064E-4</v>
      </c>
      <c r="AL3137" s="79"/>
      <c r="AM3137" s="2" t="s">
        <v>6657</v>
      </c>
    </row>
    <row r="3138">
      <c r="A3138" s="54">
        <v>46260.0</v>
      </c>
      <c r="B3138" s="54">
        <v>46261.0</v>
      </c>
      <c r="C3138" s="2" t="s">
        <v>932</v>
      </c>
      <c r="D3138" s="2" t="s">
        <v>146</v>
      </c>
      <c r="E3138" s="2" t="s">
        <v>148</v>
      </c>
      <c r="F3138" s="53">
        <v>0.0</v>
      </c>
      <c r="G3138" s="53">
        <v>0.0</v>
      </c>
      <c r="H3138" s="53">
        <v>0.0</v>
      </c>
      <c r="I3138" s="53">
        <v>0.0</v>
      </c>
      <c r="J3138" s="53">
        <v>0.00487321019988503</v>
      </c>
      <c r="K3138" s="2" t="s">
        <v>208</v>
      </c>
      <c r="L3138" s="53">
        <v>1.0</v>
      </c>
      <c r="M3138" s="2" t="s">
        <v>3369</v>
      </c>
      <c r="N3138" s="2" t="s">
        <v>3360</v>
      </c>
      <c r="O3138" s="55"/>
      <c r="AB3138" s="2" t="s">
        <v>153</v>
      </c>
      <c r="AC3138" s="2" t="s">
        <v>6658</v>
      </c>
      <c r="AD3138" s="2" t="s">
        <v>3362</v>
      </c>
      <c r="AE3138" s="2" t="s">
        <v>3363</v>
      </c>
      <c r="AF3138" s="93"/>
      <c r="AG3138" s="2" t="s">
        <v>3364</v>
      </c>
      <c r="AH3138" s="2" t="s">
        <v>3365</v>
      </c>
      <c r="AI3138" s="2">
        <v>1.0</v>
      </c>
      <c r="AJ3138" s="94">
        <v>0.9902773277778821</v>
      </c>
      <c r="AK3138" s="94">
        <v>1.0</v>
      </c>
      <c r="AL3138" s="79"/>
      <c r="AM3138" s="2" t="s">
        <v>6659</v>
      </c>
    </row>
    <row r="3139">
      <c r="A3139" s="54">
        <v>46260.0</v>
      </c>
      <c r="B3139" s="54">
        <v>46261.0</v>
      </c>
      <c r="C3139" s="2" t="s">
        <v>450</v>
      </c>
      <c r="D3139" s="2" t="s">
        <v>146</v>
      </c>
      <c r="E3139" s="2" t="s">
        <v>148</v>
      </c>
      <c r="F3139" s="53">
        <v>0.0</v>
      </c>
      <c r="G3139" s="53">
        <v>0.0</v>
      </c>
      <c r="H3139" s="53">
        <v>0.0</v>
      </c>
      <c r="I3139" s="53">
        <v>0.0</v>
      </c>
      <c r="J3139" s="53">
        <v>7.215589263426293E-4</v>
      </c>
      <c r="K3139" s="2" t="s">
        <v>3531</v>
      </c>
      <c r="L3139" s="53">
        <v>0.0</v>
      </c>
      <c r="M3139" s="2" t="s">
        <v>3369</v>
      </c>
      <c r="N3139" s="2" t="s">
        <v>3360</v>
      </c>
      <c r="O3139" s="55"/>
      <c r="AB3139" s="2" t="s">
        <v>164</v>
      </c>
      <c r="AC3139" s="2" t="s">
        <v>3361</v>
      </c>
      <c r="AD3139" s="2" t="s">
        <v>3362</v>
      </c>
      <c r="AE3139" s="2" t="s">
        <v>3363</v>
      </c>
      <c r="AF3139" s="93"/>
      <c r="AG3139" s="2" t="s">
        <v>3364</v>
      </c>
      <c r="AH3139" s="2" t="s">
        <v>3365</v>
      </c>
      <c r="AI3139" s="2">
        <v>0.0</v>
      </c>
      <c r="AJ3139" s="94">
        <v>5.20647284184728E-7</v>
      </c>
      <c r="AK3139" s="94">
        <v>0.0</v>
      </c>
      <c r="AL3139" s="79"/>
      <c r="AM3139" s="2" t="s">
        <v>6660</v>
      </c>
    </row>
    <row r="3140">
      <c r="A3140" s="54">
        <v>46260.0</v>
      </c>
      <c r="B3140" s="54">
        <v>46261.0</v>
      </c>
      <c r="C3140" s="2" t="s">
        <v>515</v>
      </c>
      <c r="D3140" s="2" t="s">
        <v>146</v>
      </c>
      <c r="E3140" s="2" t="s">
        <v>148</v>
      </c>
      <c r="F3140" s="53">
        <v>0.0</v>
      </c>
      <c r="G3140" s="53">
        <v>0.0</v>
      </c>
      <c r="H3140" s="53">
        <v>0.0</v>
      </c>
      <c r="I3140" s="53">
        <v>0.019230769230769232</v>
      </c>
      <c r="J3140" s="53">
        <v>0.008079338511256622</v>
      </c>
      <c r="K3140" s="2" t="s">
        <v>3531</v>
      </c>
      <c r="L3140" s="53">
        <v>0.0</v>
      </c>
      <c r="M3140" s="2" t="s">
        <v>3369</v>
      </c>
      <c r="N3140" s="2" t="s">
        <v>3360</v>
      </c>
      <c r="O3140" s="55"/>
      <c r="AB3140" s="2" t="s">
        <v>164</v>
      </c>
      <c r="AC3140" s="2" t="s">
        <v>3361</v>
      </c>
      <c r="AD3140" s="2" t="s">
        <v>3362</v>
      </c>
      <c r="AE3140" s="2" t="s">
        <v>3363</v>
      </c>
      <c r="AF3140" s="93"/>
      <c r="AG3140" s="2" t="s">
        <v>3364</v>
      </c>
      <c r="AH3140" s="2" t="s">
        <v>3365</v>
      </c>
      <c r="AI3140" s="2">
        <v>0.0</v>
      </c>
      <c r="AJ3140" s="94">
        <v>6.527571077947437E-5</v>
      </c>
      <c r="AK3140" s="94">
        <v>3.6982248520710064E-4</v>
      </c>
      <c r="AL3140" s="79"/>
      <c r="AM3140" s="2" t="s">
        <v>6661</v>
      </c>
    </row>
    <row r="3141">
      <c r="A3141" s="54">
        <v>46260.0</v>
      </c>
      <c r="B3141" s="54">
        <v>46261.0</v>
      </c>
      <c r="C3141" s="2" t="s">
        <v>1189</v>
      </c>
      <c r="D3141" s="2" t="s">
        <v>146</v>
      </c>
      <c r="E3141" s="2" t="s">
        <v>148</v>
      </c>
      <c r="F3141" s="53">
        <v>0.0</v>
      </c>
      <c r="G3141" s="53">
        <v>0.0</v>
      </c>
      <c r="H3141" s="53">
        <v>0.0</v>
      </c>
      <c r="I3141" s="53">
        <v>0.0</v>
      </c>
      <c r="J3141" s="53">
        <v>0.005087842745748645</v>
      </c>
      <c r="K3141" s="2" t="s">
        <v>3531</v>
      </c>
      <c r="L3141" s="53">
        <v>0.0</v>
      </c>
      <c r="M3141" s="2" t="s">
        <v>3369</v>
      </c>
      <c r="N3141" s="2" t="s">
        <v>3360</v>
      </c>
      <c r="O3141" s="55"/>
      <c r="AB3141" s="2" t="s">
        <v>164</v>
      </c>
      <c r="AC3141" s="2" t="s">
        <v>3361</v>
      </c>
      <c r="AD3141" s="2" t="s">
        <v>3362</v>
      </c>
      <c r="AE3141" s="2" t="s">
        <v>3363</v>
      </c>
      <c r="AF3141" s="93"/>
      <c r="AG3141" s="101" t="s">
        <v>3364</v>
      </c>
      <c r="AH3141" s="101" t="s">
        <v>3365</v>
      </c>
      <c r="AI3141" s="2">
        <v>0.0</v>
      </c>
      <c r="AJ3141" s="94">
        <v>2.5886143805467106E-5</v>
      </c>
      <c r="AK3141" s="94">
        <v>0.0</v>
      </c>
      <c r="AL3141" s="79"/>
      <c r="AM3141" s="2" t="s">
        <v>6662</v>
      </c>
    </row>
    <row r="3142">
      <c r="A3142" s="54">
        <v>46261.0</v>
      </c>
      <c r="B3142" s="54">
        <v>46262.0</v>
      </c>
      <c r="C3142" s="2" t="s">
        <v>178</v>
      </c>
      <c r="D3142" s="2" t="s">
        <v>146</v>
      </c>
      <c r="E3142" s="2" t="s">
        <v>196</v>
      </c>
      <c r="F3142" s="53">
        <v>0.0</v>
      </c>
      <c r="G3142" s="53">
        <v>0.0</v>
      </c>
      <c r="H3142" s="53">
        <v>0.0</v>
      </c>
      <c r="I3142" s="53">
        <v>0.057692307692307696</v>
      </c>
      <c r="J3142" s="53">
        <v>0.03362688331523786</v>
      </c>
      <c r="K3142" s="2" t="s">
        <v>303</v>
      </c>
      <c r="L3142" s="53">
        <v>1.0</v>
      </c>
      <c r="M3142" s="2" t="s">
        <v>6575</v>
      </c>
      <c r="N3142" s="2" t="s">
        <v>3360</v>
      </c>
      <c r="O3142" s="55"/>
      <c r="AB3142" s="2" t="s">
        <v>164</v>
      </c>
      <c r="AC3142" s="2" t="s">
        <v>3361</v>
      </c>
      <c r="AD3142" s="2" t="s">
        <v>3362</v>
      </c>
      <c r="AE3142" s="2" t="s">
        <v>3363</v>
      </c>
      <c r="AF3142" s="93"/>
      <c r="AG3142" s="2" t="s">
        <v>3364</v>
      </c>
      <c r="AH3142" s="2" t="s">
        <v>3365</v>
      </c>
      <c r="AI3142" s="2">
        <v>0.0</v>
      </c>
      <c r="AJ3142" s="94">
        <v>0.0011307672814966224</v>
      </c>
      <c r="AK3142" s="94">
        <v>0.003328402366863906</v>
      </c>
      <c r="AL3142" s="79"/>
      <c r="AM3142" s="2" t="s">
        <v>6663</v>
      </c>
    </row>
    <row r="3143">
      <c r="A3143" s="54">
        <v>46261.0</v>
      </c>
      <c r="B3143" s="54">
        <v>46262.0</v>
      </c>
      <c r="C3143" s="2" t="s">
        <v>932</v>
      </c>
      <c r="D3143" s="2" t="s">
        <v>146</v>
      </c>
      <c r="E3143" s="2" t="s">
        <v>196</v>
      </c>
      <c r="F3143" s="53">
        <v>0.0</v>
      </c>
      <c r="G3143" s="53">
        <v>0.0</v>
      </c>
      <c r="H3143" s="53">
        <v>0.0</v>
      </c>
      <c r="I3143" s="53">
        <v>0.0</v>
      </c>
      <c r="J3143" s="53">
        <v>0.008917305810931697</v>
      </c>
      <c r="K3143" s="2" t="s">
        <v>4682</v>
      </c>
      <c r="L3143" s="53">
        <v>0.0</v>
      </c>
      <c r="M3143" s="2" t="s">
        <v>3369</v>
      </c>
      <c r="N3143" s="2" t="s">
        <v>3360</v>
      </c>
      <c r="O3143" s="55"/>
      <c r="AB3143" s="2" t="s">
        <v>164</v>
      </c>
      <c r="AC3143" s="2" t="s">
        <v>3361</v>
      </c>
      <c r="AD3143" s="2" t="s">
        <v>3362</v>
      </c>
      <c r="AE3143" s="2" t="s">
        <v>3363</v>
      </c>
      <c r="AF3143" s="93"/>
      <c r="AG3143" s="2" t="s">
        <v>3364</v>
      </c>
      <c r="AH3143" s="2" t="s">
        <v>3365</v>
      </c>
      <c r="AI3143" s="2">
        <v>0.0</v>
      </c>
      <c r="AJ3143" s="94">
        <v>7.951834292567621E-5</v>
      </c>
      <c r="AK3143" s="94">
        <v>0.0</v>
      </c>
      <c r="AL3143" s="79"/>
      <c r="AM3143" s="2" t="s">
        <v>6664</v>
      </c>
    </row>
    <row r="3144">
      <c r="A3144" s="54">
        <v>46261.0</v>
      </c>
      <c r="B3144" s="54">
        <v>46262.0</v>
      </c>
      <c r="C3144" s="2" t="s">
        <v>450</v>
      </c>
      <c r="D3144" s="2" t="s">
        <v>146</v>
      </c>
      <c r="E3144" s="2" t="s">
        <v>196</v>
      </c>
      <c r="F3144" s="53">
        <v>0.0</v>
      </c>
      <c r="G3144" s="53">
        <v>0.0</v>
      </c>
      <c r="H3144" s="53">
        <v>0.0</v>
      </c>
      <c r="I3144" s="53">
        <v>0.019230769230769232</v>
      </c>
      <c r="J3144" s="53">
        <v>0.003055558946797578</v>
      </c>
      <c r="K3144" s="2" t="s">
        <v>3531</v>
      </c>
      <c r="L3144" s="53">
        <v>0.0</v>
      </c>
      <c r="M3144" s="2" t="s">
        <v>3369</v>
      </c>
      <c r="N3144" s="2" t="s">
        <v>3360</v>
      </c>
      <c r="O3144" s="55"/>
      <c r="AB3144" s="2" t="s">
        <v>164</v>
      </c>
      <c r="AC3144" s="2" t="s">
        <v>3361</v>
      </c>
      <c r="AD3144" s="2" t="s">
        <v>3362</v>
      </c>
      <c r="AE3144" s="2" t="s">
        <v>3363</v>
      </c>
      <c r="AF3144" s="93"/>
      <c r="AG3144" s="2" t="s">
        <v>3364</v>
      </c>
      <c r="AH3144" s="2" t="s">
        <v>3365</v>
      </c>
      <c r="AI3144" s="2">
        <v>0.0</v>
      </c>
      <c r="AJ3144" s="94">
        <v>9.336440477354725E-6</v>
      </c>
      <c r="AK3144" s="94">
        <v>3.6982248520710064E-4</v>
      </c>
      <c r="AL3144" s="79"/>
      <c r="AM3144" s="2" t="s">
        <v>6665</v>
      </c>
    </row>
    <row r="3145">
      <c r="A3145" s="54">
        <v>46261.0</v>
      </c>
      <c r="B3145" s="54">
        <v>46262.0</v>
      </c>
      <c r="C3145" s="2" t="s">
        <v>515</v>
      </c>
      <c r="D3145" s="2" t="s">
        <v>146</v>
      </c>
      <c r="E3145" s="2" t="s">
        <v>196</v>
      </c>
      <c r="F3145" s="53">
        <v>0.0</v>
      </c>
      <c r="G3145" s="53">
        <v>0.0</v>
      </c>
      <c r="H3145" s="53">
        <v>0.0</v>
      </c>
      <c r="I3145" s="53">
        <v>0.0</v>
      </c>
      <c r="J3145" s="53">
        <v>0.0028055672098201375</v>
      </c>
      <c r="K3145" s="2" t="s">
        <v>3531</v>
      </c>
      <c r="L3145" s="53">
        <v>0.0</v>
      </c>
      <c r="M3145" s="2" t="s">
        <v>3369</v>
      </c>
      <c r="N3145" s="2" t="s">
        <v>3360</v>
      </c>
      <c r="O3145" s="55"/>
      <c r="AB3145" s="2" t="s">
        <v>164</v>
      </c>
      <c r="AC3145" s="2" t="s">
        <v>3361</v>
      </c>
      <c r="AD3145" s="2" t="s">
        <v>3362</v>
      </c>
      <c r="AE3145" s="2" t="s">
        <v>3363</v>
      </c>
      <c r="AF3145" s="93"/>
      <c r="AG3145" s="2" t="s">
        <v>3364</v>
      </c>
      <c r="AH3145" s="2" t="s">
        <v>3365</v>
      </c>
      <c r="AI3145" s="2">
        <v>0.0</v>
      </c>
      <c r="AJ3145" s="94">
        <v>7.871207368817952E-6</v>
      </c>
      <c r="AK3145" s="94">
        <v>0.0</v>
      </c>
      <c r="AL3145" s="79"/>
      <c r="AM3145" s="2" t="s">
        <v>6666</v>
      </c>
    </row>
    <row r="3146">
      <c r="A3146" s="54">
        <v>46261.0</v>
      </c>
      <c r="B3146" s="54">
        <v>46262.0</v>
      </c>
      <c r="C3146" s="2" t="s">
        <v>1189</v>
      </c>
      <c r="D3146" s="2" t="s">
        <v>146</v>
      </c>
      <c r="E3146" s="2" t="s">
        <v>196</v>
      </c>
      <c r="F3146" s="53">
        <v>0.0</v>
      </c>
      <c r="G3146" s="53">
        <v>0.0</v>
      </c>
      <c r="H3146" s="53">
        <v>0.0</v>
      </c>
      <c r="I3146" s="53">
        <v>0.0</v>
      </c>
      <c r="J3146" s="53">
        <v>0.005048808542797567</v>
      </c>
      <c r="K3146" s="2" t="s">
        <v>3531</v>
      </c>
      <c r="L3146" s="53">
        <v>0.0</v>
      </c>
      <c r="M3146" s="2" t="s">
        <v>3369</v>
      </c>
      <c r="N3146" s="2" t="s">
        <v>3360</v>
      </c>
      <c r="O3146" s="55"/>
      <c r="AB3146" s="2" t="s">
        <v>164</v>
      </c>
      <c r="AC3146" s="2" t="s">
        <v>3361</v>
      </c>
      <c r="AD3146" s="2" t="s">
        <v>3362</v>
      </c>
      <c r="AE3146" s="2" t="s">
        <v>3363</v>
      </c>
      <c r="AF3146" s="93"/>
      <c r="AG3146" s="101" t="s">
        <v>3364</v>
      </c>
      <c r="AH3146" s="101" t="s">
        <v>3365</v>
      </c>
      <c r="AI3146" s="2">
        <v>0.0</v>
      </c>
      <c r="AJ3146" s="94">
        <v>2.5490467701825695E-5</v>
      </c>
      <c r="AK3146" s="94">
        <v>0.0</v>
      </c>
      <c r="AL3146" s="79"/>
      <c r="AM3146" s="2" t="s">
        <v>6667</v>
      </c>
    </row>
    <row r="3147">
      <c r="A3147" s="54">
        <v>46262.0</v>
      </c>
      <c r="B3147" s="54">
        <v>46263.0</v>
      </c>
      <c r="C3147" s="2" t="s">
        <v>178</v>
      </c>
      <c r="D3147" s="2" t="s">
        <v>146</v>
      </c>
      <c r="E3147" s="2" t="s">
        <v>288</v>
      </c>
      <c r="F3147" s="53">
        <v>0.0</v>
      </c>
      <c r="G3147" s="53">
        <v>0.0</v>
      </c>
      <c r="H3147" s="53">
        <v>0.04</v>
      </c>
      <c r="I3147" s="53">
        <v>0.038461538461538464</v>
      </c>
      <c r="J3147" s="53">
        <v>0.033642048462291706</v>
      </c>
      <c r="K3147" s="2" t="s">
        <v>303</v>
      </c>
      <c r="L3147" s="53">
        <v>1.0</v>
      </c>
      <c r="M3147" s="2" t="s">
        <v>6575</v>
      </c>
      <c r="N3147" s="2" t="s">
        <v>3360</v>
      </c>
      <c r="O3147" s="55"/>
      <c r="AB3147" s="2" t="s">
        <v>164</v>
      </c>
      <c r="AC3147" s="2" t="s">
        <v>3361</v>
      </c>
      <c r="AD3147" s="2" t="s">
        <v>3362</v>
      </c>
      <c r="AE3147" s="2" t="s">
        <v>3363</v>
      </c>
      <c r="AF3147" s="93"/>
      <c r="AG3147" s="2" t="s">
        <v>3364</v>
      </c>
      <c r="AH3147" s="2" t="s">
        <v>3365</v>
      </c>
      <c r="AI3147" s="2">
        <v>0.0</v>
      </c>
      <c r="AJ3147" s="94">
        <v>0.0011317874247391837</v>
      </c>
      <c r="AK3147" s="94">
        <v>0.0014792899408284025</v>
      </c>
      <c r="AL3147" s="79"/>
      <c r="AM3147" s="2" t="s">
        <v>6668</v>
      </c>
    </row>
    <row r="3148">
      <c r="A3148" s="54">
        <v>46262.0</v>
      </c>
      <c r="B3148" s="54">
        <v>46263.0</v>
      </c>
      <c r="C3148" s="2" t="s">
        <v>932</v>
      </c>
      <c r="D3148" s="2" t="s">
        <v>146</v>
      </c>
      <c r="E3148" s="2" t="s">
        <v>288</v>
      </c>
      <c r="F3148" s="53">
        <v>0.0</v>
      </c>
      <c r="G3148" s="53">
        <v>0.0</v>
      </c>
      <c r="H3148" s="53">
        <v>0.0</v>
      </c>
      <c r="I3148" s="53">
        <v>0.0</v>
      </c>
      <c r="J3148" s="53">
        <v>0.00884889176156046</v>
      </c>
      <c r="K3148" s="2" t="s">
        <v>4682</v>
      </c>
      <c r="L3148" s="53">
        <v>0.0</v>
      </c>
      <c r="M3148" s="2" t="s">
        <v>3369</v>
      </c>
      <c r="N3148" s="2" t="s">
        <v>3360</v>
      </c>
      <c r="O3148" s="55"/>
      <c r="AB3148" s="2" t="s">
        <v>164</v>
      </c>
      <c r="AC3148" s="2" t="s">
        <v>3361</v>
      </c>
      <c r="AD3148" s="2" t="s">
        <v>3362</v>
      </c>
      <c r="AE3148" s="2" t="s">
        <v>3363</v>
      </c>
      <c r="AF3148" s="93"/>
      <c r="AG3148" s="2" t="s">
        <v>3364</v>
      </c>
      <c r="AH3148" s="2" t="s">
        <v>3365</v>
      </c>
      <c r="AI3148" s="2">
        <v>0.0</v>
      </c>
      <c r="AJ3148" s="94">
        <v>7.830288540781258E-5</v>
      </c>
      <c r="AK3148" s="94">
        <v>0.0</v>
      </c>
      <c r="AL3148" s="79"/>
      <c r="AM3148" s="2" t="s">
        <v>6669</v>
      </c>
    </row>
    <row r="3149">
      <c r="A3149" s="54">
        <v>46262.0</v>
      </c>
      <c r="B3149" s="54">
        <v>46263.0</v>
      </c>
      <c r="C3149" s="2" t="s">
        <v>450</v>
      </c>
      <c r="D3149" s="2" t="s">
        <v>146</v>
      </c>
      <c r="E3149" s="2" t="s">
        <v>288</v>
      </c>
      <c r="F3149" s="53">
        <v>0.0</v>
      </c>
      <c r="G3149" s="53">
        <v>0.0</v>
      </c>
      <c r="H3149" s="53">
        <v>0.0</v>
      </c>
      <c r="I3149" s="53">
        <v>0.0</v>
      </c>
      <c r="J3149" s="53">
        <v>7.105297198811157E-4</v>
      </c>
      <c r="K3149" s="2" t="s">
        <v>3531</v>
      </c>
      <c r="L3149" s="53">
        <v>0.0</v>
      </c>
      <c r="M3149" s="2" t="s">
        <v>3369</v>
      </c>
      <c r="N3149" s="2" t="s">
        <v>3360</v>
      </c>
      <c r="O3149" s="55"/>
      <c r="AB3149" s="2" t="s">
        <v>164</v>
      </c>
      <c r="AC3149" s="2" t="s">
        <v>3361</v>
      </c>
      <c r="AD3149" s="2" t="s">
        <v>3362</v>
      </c>
      <c r="AE3149" s="2" t="s">
        <v>3363</v>
      </c>
      <c r="AF3149" s="93"/>
      <c r="AG3149" s="2" t="s">
        <v>3364</v>
      </c>
      <c r="AH3149" s="2" t="s">
        <v>3365</v>
      </c>
      <c r="AI3149" s="2">
        <v>0.0</v>
      </c>
      <c r="AJ3149" s="94">
        <v>5.048524828343367E-7</v>
      </c>
      <c r="AK3149" s="94">
        <v>0.0</v>
      </c>
      <c r="AL3149" s="79"/>
      <c r="AM3149" s="2" t="s">
        <v>6670</v>
      </c>
    </row>
    <row r="3150">
      <c r="A3150" s="54">
        <v>46262.0</v>
      </c>
      <c r="B3150" s="54">
        <v>46263.0</v>
      </c>
      <c r="C3150" s="2" t="s">
        <v>515</v>
      </c>
      <c r="D3150" s="2" t="s">
        <v>146</v>
      </c>
      <c r="E3150" s="2" t="s">
        <v>288</v>
      </c>
      <c r="F3150" s="53">
        <v>0.0</v>
      </c>
      <c r="G3150" s="53">
        <v>0.0</v>
      </c>
      <c r="H3150" s="53">
        <v>0.0</v>
      </c>
      <c r="I3150" s="53">
        <v>0.019230769230769232</v>
      </c>
      <c r="J3150" s="53">
        <v>0.005686617963469266</v>
      </c>
      <c r="K3150" s="2" t="s">
        <v>3531</v>
      </c>
      <c r="L3150" s="53">
        <v>0.0</v>
      </c>
      <c r="M3150" s="2" t="s">
        <v>3369</v>
      </c>
      <c r="N3150" s="2" t="s">
        <v>3360</v>
      </c>
      <c r="O3150" s="55"/>
      <c r="AB3150" s="2" t="s">
        <v>164</v>
      </c>
      <c r="AC3150" s="2" t="s">
        <v>3361</v>
      </c>
      <c r="AD3150" s="2" t="s">
        <v>3362</v>
      </c>
      <c r="AE3150" s="2" t="s">
        <v>3363</v>
      </c>
      <c r="AF3150" s="93"/>
      <c r="AG3150" s="2" t="s">
        <v>3364</v>
      </c>
      <c r="AH3150" s="2" t="s">
        <v>3365</v>
      </c>
      <c r="AI3150" s="2">
        <v>0.0</v>
      </c>
      <c r="AJ3150" s="94">
        <v>3.233762386245134E-5</v>
      </c>
      <c r="AK3150" s="94">
        <v>3.6982248520710064E-4</v>
      </c>
      <c r="AL3150" s="79"/>
      <c r="AM3150" s="2" t="s">
        <v>6671</v>
      </c>
    </row>
    <row r="3151">
      <c r="A3151" s="54">
        <v>46262.0</v>
      </c>
      <c r="B3151" s="54">
        <v>46263.0</v>
      </c>
      <c r="C3151" s="2" t="s">
        <v>1189</v>
      </c>
      <c r="D3151" s="2" t="s">
        <v>146</v>
      </c>
      <c r="E3151" s="2" t="s">
        <v>288</v>
      </c>
      <c r="F3151" s="53">
        <v>0.0</v>
      </c>
      <c r="G3151" s="53">
        <v>0.08333333333333333</v>
      </c>
      <c r="H3151" s="53">
        <v>0.04</v>
      </c>
      <c r="I3151" s="53">
        <v>0.019230769230769232</v>
      </c>
      <c r="J3151" s="53">
        <v>0.02220606200360138</v>
      </c>
      <c r="K3151" s="2" t="s">
        <v>3531</v>
      </c>
      <c r="L3151" s="53">
        <v>0.0</v>
      </c>
      <c r="M3151" s="2" t="s">
        <v>3369</v>
      </c>
      <c r="N3151" s="2" t="s">
        <v>3360</v>
      </c>
      <c r="O3151" s="55"/>
      <c r="AB3151" s="2" t="s">
        <v>164</v>
      </c>
      <c r="AC3151" s="2" t="s">
        <v>3361</v>
      </c>
      <c r="AD3151" s="2" t="s">
        <v>3362</v>
      </c>
      <c r="AE3151" s="2" t="s">
        <v>3363</v>
      </c>
      <c r="AF3151" s="93"/>
      <c r="AG3151" s="101" t="s">
        <v>3364</v>
      </c>
      <c r="AH3151" s="101" t="s">
        <v>3365</v>
      </c>
      <c r="AI3151" s="2">
        <v>0.0</v>
      </c>
      <c r="AJ3151" s="94">
        <v>4.93109189707789E-4</v>
      </c>
      <c r="AK3151" s="94">
        <v>3.6982248520710064E-4</v>
      </c>
      <c r="AL3151" s="79"/>
      <c r="AM3151" s="2" t="s">
        <v>6672</v>
      </c>
    </row>
    <row r="3152">
      <c r="A3152" s="54">
        <v>46263.0</v>
      </c>
      <c r="B3152" s="54">
        <v>46264.0</v>
      </c>
      <c r="C3152" s="2" t="s">
        <v>178</v>
      </c>
      <c r="D3152" s="2" t="s">
        <v>146</v>
      </c>
      <c r="E3152" s="2" t="s">
        <v>256</v>
      </c>
      <c r="F3152" s="53">
        <v>0.0</v>
      </c>
      <c r="G3152" s="53">
        <v>0.0</v>
      </c>
      <c r="H3152" s="53">
        <v>0.0</v>
      </c>
      <c r="I3152" s="53">
        <v>0.0</v>
      </c>
      <c r="J3152" s="53">
        <v>0.01679747359744519</v>
      </c>
      <c r="K3152" s="2" t="s">
        <v>303</v>
      </c>
      <c r="L3152" s="53">
        <v>1.0</v>
      </c>
      <c r="M3152" s="2" t="s">
        <v>6575</v>
      </c>
      <c r="N3152" s="2" t="s">
        <v>3360</v>
      </c>
      <c r="O3152" s="55"/>
      <c r="AB3152" s="2" t="s">
        <v>164</v>
      </c>
      <c r="AC3152" s="2" t="s">
        <v>3361</v>
      </c>
      <c r="AD3152" s="2" t="s">
        <v>3362</v>
      </c>
      <c r="AE3152" s="2" t="s">
        <v>3363</v>
      </c>
      <c r="AF3152" s="93"/>
      <c r="AG3152" s="2" t="s">
        <v>3364</v>
      </c>
      <c r="AH3152" s="2" t="s">
        <v>3365</v>
      </c>
      <c r="AI3152" s="2">
        <v>0.0</v>
      </c>
      <c r="AJ3152" s="94">
        <v>2.821551192568683E-4</v>
      </c>
      <c r="AK3152" s="94">
        <v>0.0</v>
      </c>
      <c r="AL3152" s="79"/>
      <c r="AM3152" s="2" t="s">
        <v>6673</v>
      </c>
    </row>
    <row r="3153">
      <c r="A3153" s="54">
        <v>46263.0</v>
      </c>
      <c r="B3153" s="54">
        <v>46264.0</v>
      </c>
      <c r="C3153" s="2" t="s">
        <v>932</v>
      </c>
      <c r="D3153" s="2" t="s">
        <v>146</v>
      </c>
      <c r="E3153" s="2" t="s">
        <v>256</v>
      </c>
      <c r="F3153" s="53">
        <v>0.0</v>
      </c>
      <c r="G3153" s="53">
        <v>0.0</v>
      </c>
      <c r="H3153" s="53">
        <v>0.0</v>
      </c>
      <c r="I3153" s="53">
        <v>0.0</v>
      </c>
      <c r="J3153" s="53">
        <v>0.008781002588452373</v>
      </c>
      <c r="K3153" s="2" t="s">
        <v>4682</v>
      </c>
      <c r="L3153" s="53">
        <v>0.0</v>
      </c>
      <c r="M3153" s="2" t="s">
        <v>3369</v>
      </c>
      <c r="N3153" s="2" t="s">
        <v>3360</v>
      </c>
      <c r="O3153" s="55"/>
      <c r="AB3153" s="2" t="s">
        <v>164</v>
      </c>
      <c r="AC3153" s="2" t="s">
        <v>3361</v>
      </c>
      <c r="AD3153" s="2" t="s">
        <v>3362</v>
      </c>
      <c r="AE3153" s="2" t="s">
        <v>3363</v>
      </c>
      <c r="AF3153" s="93"/>
      <c r="AG3153" s="2" t="s">
        <v>3364</v>
      </c>
      <c r="AH3153" s="2" t="s">
        <v>3365</v>
      </c>
      <c r="AI3153" s="2">
        <v>0.0</v>
      </c>
      <c r="AJ3153" s="94">
        <v>7.710600645840727E-5</v>
      </c>
      <c r="AK3153" s="94">
        <v>0.0</v>
      </c>
      <c r="AL3153" s="79"/>
      <c r="AM3153" s="2" t="s">
        <v>6674</v>
      </c>
    </row>
    <row r="3154">
      <c r="A3154" s="54">
        <v>46263.0</v>
      </c>
      <c r="B3154" s="54">
        <v>46264.0</v>
      </c>
      <c r="C3154" s="2" t="s">
        <v>450</v>
      </c>
      <c r="D3154" s="2" t="s">
        <v>146</v>
      </c>
      <c r="E3154" s="2" t="s">
        <v>256</v>
      </c>
      <c r="F3154" s="53">
        <v>0.0</v>
      </c>
      <c r="G3154" s="53">
        <v>0.0</v>
      </c>
      <c r="H3154" s="53">
        <v>0.0</v>
      </c>
      <c r="I3154" s="53">
        <v>0.019230769230769232</v>
      </c>
      <c r="J3154" s="53">
        <v>0.0034553149787784117</v>
      </c>
      <c r="K3154" s="2" t="s">
        <v>3531</v>
      </c>
      <c r="L3154" s="53">
        <v>0.0</v>
      </c>
      <c r="M3154" s="2" t="s">
        <v>3369</v>
      </c>
      <c r="N3154" s="2" t="s">
        <v>3360</v>
      </c>
      <c r="O3154" s="55"/>
      <c r="AB3154" s="2" t="s">
        <v>164</v>
      </c>
      <c r="AC3154" s="2" t="s">
        <v>3361</v>
      </c>
      <c r="AD3154" s="2" t="s">
        <v>3362</v>
      </c>
      <c r="AE3154" s="2" t="s">
        <v>3363</v>
      </c>
      <c r="AF3154" s="93"/>
      <c r="AG3154" s="2" t="s">
        <v>3364</v>
      </c>
      <c r="AH3154" s="2" t="s">
        <v>3365</v>
      </c>
      <c r="AI3154" s="2">
        <v>0.0</v>
      </c>
      <c r="AJ3154" s="94">
        <v>1.1939201602570457E-5</v>
      </c>
      <c r="AK3154" s="94">
        <v>3.6982248520710064E-4</v>
      </c>
      <c r="AL3154" s="79"/>
      <c r="AM3154" s="2" t="s">
        <v>6675</v>
      </c>
    </row>
    <row r="3155">
      <c r="A3155" s="54">
        <v>46263.0</v>
      </c>
      <c r="B3155" s="54">
        <v>46264.0</v>
      </c>
      <c r="C3155" s="2" t="s">
        <v>515</v>
      </c>
      <c r="D3155" s="2" t="s">
        <v>146</v>
      </c>
      <c r="E3155" s="2" t="s">
        <v>256</v>
      </c>
      <c r="F3155" s="53">
        <v>0.0</v>
      </c>
      <c r="G3155" s="53">
        <v>0.0</v>
      </c>
      <c r="H3155" s="53">
        <v>0.04</v>
      </c>
      <c r="I3155" s="53">
        <v>0.019230769230769232</v>
      </c>
      <c r="J3155" s="53">
        <v>0.01455320532638482</v>
      </c>
      <c r="K3155" s="2" t="s">
        <v>3531</v>
      </c>
      <c r="L3155" s="53">
        <v>0.0</v>
      </c>
      <c r="M3155" s="2" t="s">
        <v>3369</v>
      </c>
      <c r="N3155" s="2" t="s">
        <v>3360</v>
      </c>
      <c r="O3155" s="55"/>
      <c r="AB3155" s="2" t="s">
        <v>164</v>
      </c>
      <c r="AC3155" s="2" t="s">
        <v>3361</v>
      </c>
      <c r="AD3155" s="2" t="s">
        <v>3362</v>
      </c>
      <c r="AE3155" s="2" t="s">
        <v>3363</v>
      </c>
      <c r="AF3155" s="93"/>
      <c r="AG3155" s="2" t="s">
        <v>3364</v>
      </c>
      <c r="AH3155" s="2" t="s">
        <v>3365</v>
      </c>
      <c r="AI3155" s="2">
        <v>0.0</v>
      </c>
      <c r="AJ3155" s="94">
        <v>2.117957852719155E-4</v>
      </c>
      <c r="AK3155" s="94">
        <v>3.6982248520710064E-4</v>
      </c>
      <c r="AL3155" s="79"/>
      <c r="AM3155" s="2" t="s">
        <v>6676</v>
      </c>
    </row>
    <row r="3156">
      <c r="A3156" s="54">
        <v>46263.0</v>
      </c>
      <c r="B3156" s="54">
        <v>46264.0</v>
      </c>
      <c r="C3156" s="2" t="s">
        <v>1189</v>
      </c>
      <c r="D3156" s="2" t="s">
        <v>146</v>
      </c>
      <c r="E3156" s="2" t="s">
        <v>256</v>
      </c>
      <c r="F3156" s="53">
        <v>0.0</v>
      </c>
      <c r="G3156" s="53">
        <v>0.0</v>
      </c>
      <c r="H3156" s="53">
        <v>0.0</v>
      </c>
      <c r="I3156" s="53">
        <v>0.0</v>
      </c>
      <c r="J3156" s="53">
        <v>0.0049716362568341535</v>
      </c>
      <c r="K3156" s="2" t="s">
        <v>3531</v>
      </c>
      <c r="L3156" s="53">
        <v>0.0</v>
      </c>
      <c r="M3156" s="2" t="s">
        <v>3369</v>
      </c>
      <c r="N3156" s="2" t="s">
        <v>3360</v>
      </c>
      <c r="O3156" s="55"/>
      <c r="AB3156" s="2" t="s">
        <v>164</v>
      </c>
      <c r="AC3156" s="2" t="s">
        <v>3361</v>
      </c>
      <c r="AD3156" s="2" t="s">
        <v>3362</v>
      </c>
      <c r="AE3156" s="2" t="s">
        <v>3363</v>
      </c>
      <c r="AF3156" s="93"/>
      <c r="AG3156" s="101" t="s">
        <v>3364</v>
      </c>
      <c r="AH3156" s="101" t="s">
        <v>3365</v>
      </c>
      <c r="AI3156" s="2">
        <v>0.0</v>
      </c>
      <c r="AJ3156" s="94">
        <v>2.4717167070267913E-5</v>
      </c>
      <c r="AK3156" s="94">
        <v>0.0</v>
      </c>
      <c r="AL3156" s="79"/>
      <c r="AM3156" s="2" t="s">
        <v>6677</v>
      </c>
    </row>
    <row r="3157">
      <c r="A3157" s="54">
        <v>46264.0</v>
      </c>
      <c r="B3157" s="54">
        <v>46265.0</v>
      </c>
      <c r="C3157" s="2" t="s">
        <v>178</v>
      </c>
      <c r="D3157" s="2" t="s">
        <v>146</v>
      </c>
      <c r="E3157" s="2" t="s">
        <v>180</v>
      </c>
      <c r="F3157" s="53">
        <v>0.0</v>
      </c>
      <c r="G3157" s="53">
        <v>0.08333333333333333</v>
      </c>
      <c r="H3157" s="53">
        <v>0.12</v>
      </c>
      <c r="I3157" s="53">
        <v>0.057692307692307696</v>
      </c>
      <c r="J3157" s="53">
        <v>0.05861292180214747</v>
      </c>
      <c r="K3157" s="2" t="s">
        <v>303</v>
      </c>
      <c r="L3157" s="53">
        <v>1.0</v>
      </c>
      <c r="M3157" s="2" t="s">
        <v>6575</v>
      </c>
      <c r="N3157" s="2" t="s">
        <v>3360</v>
      </c>
      <c r="O3157" s="55"/>
      <c r="AB3157" s="2" t="s">
        <v>164</v>
      </c>
      <c r="AC3157" s="2" t="s">
        <v>3361</v>
      </c>
      <c r="AD3157" s="2" t="s">
        <v>3362</v>
      </c>
      <c r="AE3157" s="2" t="s">
        <v>3363</v>
      </c>
      <c r="AF3157" s="93"/>
      <c r="AG3157" s="2" t="s">
        <v>3364</v>
      </c>
      <c r="AH3157" s="2" t="s">
        <v>3365</v>
      </c>
      <c r="AI3157" s="2">
        <v>0.0</v>
      </c>
      <c r="AJ3157" s="94">
        <v>0.0034354746021846546</v>
      </c>
      <c r="AK3157" s="94">
        <v>0.003328402366863906</v>
      </c>
      <c r="AL3157" s="79"/>
      <c r="AM3157" s="2" t="s">
        <v>6678</v>
      </c>
    </row>
    <row r="3158">
      <c r="A3158" s="54">
        <v>46264.0</v>
      </c>
      <c r="B3158" s="54">
        <v>46265.0</v>
      </c>
      <c r="C3158" s="2" t="s">
        <v>932</v>
      </c>
      <c r="D3158" s="2" t="s">
        <v>146</v>
      </c>
      <c r="E3158" s="2" t="s">
        <v>180</v>
      </c>
      <c r="F3158" s="53">
        <v>0.0</v>
      </c>
      <c r="G3158" s="53">
        <v>0.0</v>
      </c>
      <c r="H3158" s="53">
        <v>0.0</v>
      </c>
      <c r="I3158" s="53">
        <v>0.0</v>
      </c>
      <c r="J3158" s="53">
        <v>0.008713634264728534</v>
      </c>
      <c r="K3158" s="2" t="s">
        <v>4682</v>
      </c>
      <c r="L3158" s="53">
        <v>0.0</v>
      </c>
      <c r="M3158" s="2" t="s">
        <v>3369</v>
      </c>
      <c r="N3158" s="2" t="s">
        <v>3360</v>
      </c>
      <c r="O3158" s="55"/>
      <c r="AB3158" s="2" t="s">
        <v>164</v>
      </c>
      <c r="AC3158" s="2" t="s">
        <v>3361</v>
      </c>
      <c r="AD3158" s="2" t="s">
        <v>3362</v>
      </c>
      <c r="AE3158" s="2" t="s">
        <v>3363</v>
      </c>
      <c r="AF3158" s="93"/>
      <c r="AG3158" s="2" t="s">
        <v>3364</v>
      </c>
      <c r="AH3158" s="2" t="s">
        <v>3365</v>
      </c>
      <c r="AI3158" s="2">
        <v>0.0</v>
      </c>
      <c r="AJ3158" s="94">
        <v>7.592742209945118E-5</v>
      </c>
      <c r="AK3158" s="94">
        <v>0.0</v>
      </c>
      <c r="AL3158" s="79"/>
      <c r="AM3158" s="2" t="s">
        <v>6679</v>
      </c>
    </row>
    <row r="3159">
      <c r="A3159" s="54">
        <v>46264.0</v>
      </c>
      <c r="B3159" s="54">
        <v>46265.0</v>
      </c>
      <c r="C3159" s="2" t="s">
        <v>450</v>
      </c>
      <c r="D3159" s="2" t="s">
        <v>146</v>
      </c>
      <c r="E3159" s="2" t="s">
        <v>180</v>
      </c>
      <c r="F3159" s="53">
        <v>0.0</v>
      </c>
      <c r="G3159" s="53">
        <v>0.0</v>
      </c>
      <c r="H3159" s="53">
        <v>0.0</v>
      </c>
      <c r="I3159" s="53">
        <v>0.0</v>
      </c>
      <c r="J3159" s="53">
        <v>6.996690975653034E-4</v>
      </c>
      <c r="K3159" s="2" t="s">
        <v>3531</v>
      </c>
      <c r="L3159" s="53">
        <v>0.0</v>
      </c>
      <c r="M3159" s="2" t="s">
        <v>3369</v>
      </c>
      <c r="N3159" s="2" t="s">
        <v>3360</v>
      </c>
      <c r="O3159" s="55"/>
      <c r="AB3159" s="2" t="s">
        <v>164</v>
      </c>
      <c r="AC3159" s="2" t="s">
        <v>3361</v>
      </c>
      <c r="AD3159" s="2" t="s">
        <v>3362</v>
      </c>
      <c r="AE3159" s="2" t="s">
        <v>3363</v>
      </c>
      <c r="AF3159" s="93"/>
      <c r="AG3159" s="2" t="s">
        <v>3364</v>
      </c>
      <c r="AH3159" s="2" t="s">
        <v>3365</v>
      </c>
      <c r="AI3159" s="2">
        <v>0.0</v>
      </c>
      <c r="AJ3159" s="94">
        <v>4.89536846087846E-7</v>
      </c>
      <c r="AK3159" s="94">
        <v>0.0</v>
      </c>
      <c r="AL3159" s="79"/>
      <c r="AM3159" s="2" t="s">
        <v>6680</v>
      </c>
    </row>
    <row r="3160">
      <c r="A3160" s="54">
        <v>46264.0</v>
      </c>
      <c r="B3160" s="54">
        <v>46265.0</v>
      </c>
      <c r="C3160" s="2" t="s">
        <v>515</v>
      </c>
      <c r="D3160" s="2" t="s">
        <v>146</v>
      </c>
      <c r="E3160" s="2" t="s">
        <v>180</v>
      </c>
      <c r="F3160" s="53">
        <v>0.0</v>
      </c>
      <c r="G3160" s="53">
        <v>0.0</v>
      </c>
      <c r="H3160" s="53">
        <v>0.0</v>
      </c>
      <c r="I3160" s="53">
        <v>0.0</v>
      </c>
      <c r="J3160" s="53">
        <v>0.002741487966188001</v>
      </c>
      <c r="K3160" s="2" t="s">
        <v>3531</v>
      </c>
      <c r="L3160" s="53">
        <v>0.0</v>
      </c>
      <c r="M3160" s="2" t="s">
        <v>3369</v>
      </c>
      <c r="N3160" s="2" t="s">
        <v>3360</v>
      </c>
      <c r="O3160" s="55"/>
      <c r="AB3160" s="2" t="s">
        <v>164</v>
      </c>
      <c r="AC3160" s="2" t="s">
        <v>3361</v>
      </c>
      <c r="AD3160" s="2" t="s">
        <v>3362</v>
      </c>
      <c r="AE3160" s="2" t="s">
        <v>3363</v>
      </c>
      <c r="AF3160" s="93"/>
      <c r="AG3160" s="2" t="s">
        <v>3364</v>
      </c>
      <c r="AH3160" s="2" t="s">
        <v>3365</v>
      </c>
      <c r="AI3160" s="2">
        <v>0.0</v>
      </c>
      <c r="AJ3160" s="94">
        <v>7.5157562687536224E-6</v>
      </c>
      <c r="AK3160" s="94">
        <v>0.0</v>
      </c>
      <c r="AL3160" s="79"/>
      <c r="AM3160" s="2" t="s">
        <v>6681</v>
      </c>
    </row>
    <row r="3161">
      <c r="A3161" s="54">
        <v>46264.0</v>
      </c>
      <c r="B3161" s="54">
        <v>46265.0</v>
      </c>
      <c r="C3161" s="2" t="s">
        <v>1189</v>
      </c>
      <c r="D3161" s="2" t="s">
        <v>146</v>
      </c>
      <c r="E3161" s="2" t="s">
        <v>180</v>
      </c>
      <c r="F3161" s="53">
        <v>0.0</v>
      </c>
      <c r="G3161" s="53">
        <v>0.0</v>
      </c>
      <c r="H3161" s="53">
        <v>0.0</v>
      </c>
      <c r="I3161" s="53">
        <v>0.0</v>
      </c>
      <c r="J3161" s="53">
        <v>0.004933493596310623</v>
      </c>
      <c r="K3161" s="2" t="s">
        <v>3531</v>
      </c>
      <c r="L3161" s="53">
        <v>0.0</v>
      </c>
      <c r="M3161" s="2" t="s">
        <v>3369</v>
      </c>
      <c r="N3161" s="2" t="s">
        <v>3360</v>
      </c>
      <c r="O3161" s="55"/>
      <c r="AB3161" s="2" t="s">
        <v>164</v>
      </c>
      <c r="AC3161" s="2" t="s">
        <v>3361</v>
      </c>
      <c r="AD3161" s="2" t="s">
        <v>3362</v>
      </c>
      <c r="AE3161" s="2" t="s">
        <v>3363</v>
      </c>
      <c r="AF3161" s="93"/>
      <c r="AG3161" s="101" t="s">
        <v>3364</v>
      </c>
      <c r="AH3161" s="101" t="s">
        <v>3365</v>
      </c>
      <c r="AI3161" s="2">
        <v>0.0</v>
      </c>
      <c r="AJ3161" s="94">
        <v>2.4339359064837923E-5</v>
      </c>
      <c r="AK3161" s="94">
        <v>0.0</v>
      </c>
      <c r="AL3161" s="79"/>
      <c r="AM3161" s="2" t="s">
        <v>6682</v>
      </c>
    </row>
    <row r="3162">
      <c r="A3162" s="54">
        <v>46265.0</v>
      </c>
      <c r="B3162" s="54">
        <v>46266.0</v>
      </c>
      <c r="C3162" s="2" t="s">
        <v>178</v>
      </c>
      <c r="D3162" s="2" t="s">
        <v>146</v>
      </c>
      <c r="E3162" s="2" t="s">
        <v>208</v>
      </c>
      <c r="F3162" s="53">
        <v>0.0</v>
      </c>
      <c r="G3162" s="53">
        <v>0.0</v>
      </c>
      <c r="H3162" s="53">
        <v>0.04</v>
      </c>
      <c r="I3162" s="53">
        <v>0.019230769230769232</v>
      </c>
      <c r="J3162" s="53">
        <v>0.031168782517827884</v>
      </c>
      <c r="K3162" s="2" t="s">
        <v>303</v>
      </c>
      <c r="L3162" s="53">
        <v>1.0</v>
      </c>
      <c r="M3162" s="2" t="s">
        <v>6575</v>
      </c>
      <c r="N3162" s="2" t="s">
        <v>3360</v>
      </c>
      <c r="O3162" s="55"/>
      <c r="AB3162" s="2" t="s">
        <v>164</v>
      </c>
      <c r="AC3162" s="2" t="s">
        <v>3361</v>
      </c>
      <c r="AD3162" s="2" t="s">
        <v>3362</v>
      </c>
      <c r="AE3162" s="2" t="s">
        <v>3363</v>
      </c>
      <c r="AF3162" s="93"/>
      <c r="AG3162" s="2" t="s">
        <v>3364</v>
      </c>
      <c r="AH3162" s="2" t="s">
        <v>3365</v>
      </c>
      <c r="AI3162" s="2">
        <v>0.0</v>
      </c>
      <c r="AJ3162" s="94">
        <v>9.714930036436531E-4</v>
      </c>
      <c r="AK3162" s="94">
        <v>3.6982248520710064E-4</v>
      </c>
      <c r="AL3162" s="79"/>
      <c r="AM3162" s="2" t="s">
        <v>6683</v>
      </c>
    </row>
    <row r="3163">
      <c r="A3163" s="54">
        <v>46265.0</v>
      </c>
      <c r="B3163" s="54">
        <v>46266.0</v>
      </c>
      <c r="C3163" s="2" t="s">
        <v>932</v>
      </c>
      <c r="D3163" s="2" t="s">
        <v>146</v>
      </c>
      <c r="E3163" s="2" t="s">
        <v>208</v>
      </c>
      <c r="F3163" s="53">
        <v>0.125</v>
      </c>
      <c r="G3163" s="53">
        <v>0.08333333333333333</v>
      </c>
      <c r="H3163" s="53">
        <v>0.08</v>
      </c>
      <c r="I3163" s="53">
        <v>0.038461538461538464</v>
      </c>
      <c r="J3163" s="53">
        <v>0.04225844965695964</v>
      </c>
      <c r="K3163" s="2" t="s">
        <v>4682</v>
      </c>
      <c r="L3163" s="53">
        <v>0.0</v>
      </c>
      <c r="M3163" s="2" t="s">
        <v>3369</v>
      </c>
      <c r="N3163" s="2" t="s">
        <v>3360</v>
      </c>
      <c r="O3163" s="55"/>
      <c r="AB3163" s="2" t="s">
        <v>164</v>
      </c>
      <c r="AC3163" s="2" t="s">
        <v>3361</v>
      </c>
      <c r="AD3163" s="2" t="s">
        <v>3362</v>
      </c>
      <c r="AE3163" s="2" t="s">
        <v>3363</v>
      </c>
      <c r="AF3163" s="93"/>
      <c r="AG3163" s="2" t="s">
        <v>3364</v>
      </c>
      <c r="AH3163" s="2" t="s">
        <v>3365</v>
      </c>
      <c r="AI3163" s="2">
        <v>0.0</v>
      </c>
      <c r="AJ3163" s="94">
        <v>0.0017857765674097925</v>
      </c>
      <c r="AK3163" s="94">
        <v>0.0014792899408284025</v>
      </c>
      <c r="AL3163" s="79"/>
      <c r="AM3163" s="2" t="s">
        <v>6684</v>
      </c>
    </row>
    <row r="3164">
      <c r="A3164" s="54">
        <v>46265.0</v>
      </c>
      <c r="B3164" s="54">
        <v>46266.0</v>
      </c>
      <c r="C3164" s="2" t="s">
        <v>450</v>
      </c>
      <c r="D3164" s="2" t="s">
        <v>146</v>
      </c>
      <c r="E3164" s="2" t="s">
        <v>208</v>
      </c>
      <c r="F3164" s="53">
        <v>0.0</v>
      </c>
      <c r="G3164" s="53">
        <v>0.0</v>
      </c>
      <c r="H3164" s="53">
        <v>0.0</v>
      </c>
      <c r="I3164" s="53">
        <v>0.0</v>
      </c>
      <c r="J3164" s="53">
        <v>6.943011986506247E-4</v>
      </c>
      <c r="K3164" s="2" t="s">
        <v>3531</v>
      </c>
      <c r="L3164" s="53">
        <v>0.0</v>
      </c>
      <c r="M3164" s="2" t="s">
        <v>3369</v>
      </c>
      <c r="N3164" s="2" t="s">
        <v>3360</v>
      </c>
      <c r="O3164" s="55"/>
      <c r="AB3164" s="2" t="s">
        <v>164</v>
      </c>
      <c r="AC3164" s="2" t="s">
        <v>3361</v>
      </c>
      <c r="AD3164" s="2" t="s">
        <v>3362</v>
      </c>
      <c r="AE3164" s="2" t="s">
        <v>3363</v>
      </c>
      <c r="AF3164" s="93"/>
      <c r="AG3164" s="2" t="s">
        <v>3364</v>
      </c>
      <c r="AH3164" s="2" t="s">
        <v>3365</v>
      </c>
      <c r="AI3164" s="2">
        <v>0.0</v>
      </c>
      <c r="AJ3164" s="94">
        <v>4.820541544476942E-7</v>
      </c>
      <c r="AK3164" s="94">
        <v>0.0</v>
      </c>
      <c r="AL3164" s="79"/>
      <c r="AM3164" s="2" t="s">
        <v>6685</v>
      </c>
    </row>
    <row r="3165">
      <c r="A3165" s="54">
        <v>46265.0</v>
      </c>
      <c r="B3165" s="54">
        <v>46266.0</v>
      </c>
      <c r="C3165" s="2" t="s">
        <v>515</v>
      </c>
      <c r="D3165" s="2" t="s">
        <v>146</v>
      </c>
      <c r="E3165" s="2" t="s">
        <v>208</v>
      </c>
      <c r="F3165" s="53">
        <v>0.0</v>
      </c>
      <c r="G3165" s="53">
        <v>0.0</v>
      </c>
      <c r="H3165" s="53">
        <v>0.0</v>
      </c>
      <c r="I3165" s="53">
        <v>0.0</v>
      </c>
      <c r="J3165" s="53">
        <v>0.0027204551231919134</v>
      </c>
      <c r="K3165" s="2" t="s">
        <v>3531</v>
      </c>
      <c r="L3165" s="53">
        <v>0.0</v>
      </c>
      <c r="M3165" s="2" t="s">
        <v>3369</v>
      </c>
      <c r="N3165" s="2" t="s">
        <v>3360</v>
      </c>
      <c r="O3165" s="55"/>
      <c r="AB3165" s="2" t="s">
        <v>164</v>
      </c>
      <c r="AC3165" s="2" t="s">
        <v>3361</v>
      </c>
      <c r="AD3165" s="2" t="s">
        <v>3362</v>
      </c>
      <c r="AE3165" s="2" t="s">
        <v>3363</v>
      </c>
      <c r="AF3165" s="93"/>
      <c r="AG3165" s="2" t="s">
        <v>3364</v>
      </c>
      <c r="AH3165" s="2" t="s">
        <v>3365</v>
      </c>
      <c r="AI3165" s="2">
        <v>0.0</v>
      </c>
      <c r="AJ3165" s="94">
        <v>7.400876077301129E-6</v>
      </c>
      <c r="AK3165" s="94">
        <v>0.0</v>
      </c>
      <c r="AL3165" s="79"/>
      <c r="AM3165" s="2" t="s">
        <v>6686</v>
      </c>
    </row>
    <row r="3166">
      <c r="A3166" s="54">
        <v>46265.0</v>
      </c>
      <c r="B3166" s="54">
        <v>46266.0</v>
      </c>
      <c r="C3166" s="2" t="s">
        <v>1189</v>
      </c>
      <c r="D3166" s="2" t="s">
        <v>146</v>
      </c>
      <c r="E3166" s="2" t="s">
        <v>208</v>
      </c>
      <c r="F3166" s="53">
        <v>0.0</v>
      </c>
      <c r="G3166" s="53">
        <v>0.0</v>
      </c>
      <c r="H3166" s="53">
        <v>0.0</v>
      </c>
      <c r="I3166" s="53">
        <v>0.0</v>
      </c>
      <c r="J3166" s="53">
        <v>0.004895643568328303</v>
      </c>
      <c r="K3166" s="2" t="s">
        <v>3531</v>
      </c>
      <c r="L3166" s="53">
        <v>0.0</v>
      </c>
      <c r="M3166" s="2" t="s">
        <v>3369</v>
      </c>
      <c r="N3166" s="2" t="s">
        <v>3360</v>
      </c>
      <c r="O3166" s="55"/>
      <c r="AB3166" s="2" t="s">
        <v>164</v>
      </c>
      <c r="AC3166" s="2" t="s">
        <v>3361</v>
      </c>
      <c r="AD3166" s="2" t="s">
        <v>3362</v>
      </c>
      <c r="AE3166" s="2" t="s">
        <v>3363</v>
      </c>
      <c r="AF3166" s="93"/>
      <c r="AG3166" s="101" t="s">
        <v>3364</v>
      </c>
      <c r="AH3166" s="101" t="s">
        <v>3365</v>
      </c>
      <c r="AI3166" s="2">
        <v>0.0</v>
      </c>
      <c r="AJ3166" s="94">
        <v>2.3967325948114276E-5</v>
      </c>
      <c r="AK3166" s="94">
        <v>0.0</v>
      </c>
      <c r="AL3166" s="79"/>
      <c r="AM3166" s="2" t="s">
        <v>6687</v>
      </c>
    </row>
    <row r="3167">
      <c r="A3167" s="54">
        <v>46266.0</v>
      </c>
      <c r="B3167" s="54">
        <v>46267.0</v>
      </c>
      <c r="C3167" s="2" t="s">
        <v>178</v>
      </c>
      <c r="D3167" s="2" t="s">
        <v>146</v>
      </c>
      <c r="E3167" s="2" t="s">
        <v>303</v>
      </c>
      <c r="F3167" s="53">
        <v>0.125</v>
      </c>
      <c r="G3167" s="53">
        <v>0.08333333333333333</v>
      </c>
      <c r="H3167" s="53">
        <v>0.04</v>
      </c>
      <c r="I3167" s="53">
        <v>0.038461538461538464</v>
      </c>
      <c r="J3167" s="53">
        <v>0.03916869533916097</v>
      </c>
      <c r="K3167" s="2" t="s">
        <v>303</v>
      </c>
      <c r="L3167" s="53">
        <v>1.0</v>
      </c>
      <c r="M3167" s="2" t="s">
        <v>6575</v>
      </c>
      <c r="N3167" s="2" t="s">
        <v>3360</v>
      </c>
      <c r="O3167" s="55"/>
      <c r="AB3167" s="2" t="s">
        <v>164</v>
      </c>
      <c r="AC3167" s="2" t="s">
        <v>3361</v>
      </c>
      <c r="AD3167" s="2" t="s">
        <v>3362</v>
      </c>
      <c r="AE3167" s="2" t="s">
        <v>3363</v>
      </c>
      <c r="AF3167" s="93"/>
      <c r="AG3167" s="2" t="s">
        <v>3364</v>
      </c>
      <c r="AH3167" s="2" t="s">
        <v>3365</v>
      </c>
      <c r="AI3167" s="2">
        <v>0.0</v>
      </c>
      <c r="AJ3167" s="94">
        <v>0.00153418669457201</v>
      </c>
      <c r="AK3167" s="94">
        <v>0.0014792899408284025</v>
      </c>
      <c r="AL3167" s="79"/>
      <c r="AM3167" s="2" t="s">
        <v>6688</v>
      </c>
    </row>
    <row r="3168">
      <c r="A3168" s="54">
        <v>46266.0</v>
      </c>
      <c r="B3168" s="54">
        <v>46267.0</v>
      </c>
      <c r="C3168" s="2" t="s">
        <v>932</v>
      </c>
      <c r="D3168" s="2" t="s">
        <v>146</v>
      </c>
      <c r="E3168" s="2" t="s">
        <v>303</v>
      </c>
      <c r="F3168" s="53">
        <v>0.0</v>
      </c>
      <c r="G3168" s="53">
        <v>0.0</v>
      </c>
      <c r="H3168" s="53">
        <v>0.0</v>
      </c>
      <c r="I3168" s="53">
        <v>0.0</v>
      </c>
      <c r="J3168" s="53">
        <v>0.008580444212153152</v>
      </c>
      <c r="K3168" s="2" t="s">
        <v>4682</v>
      </c>
      <c r="L3168" s="53">
        <v>0.0</v>
      </c>
      <c r="M3168" s="2" t="s">
        <v>3369</v>
      </c>
      <c r="N3168" s="2" t="s">
        <v>3360</v>
      </c>
      <c r="O3168" s="55"/>
      <c r="AB3168" s="2" t="s">
        <v>164</v>
      </c>
      <c r="AC3168" s="2" t="s">
        <v>3361</v>
      </c>
      <c r="AD3168" s="2" t="s">
        <v>3362</v>
      </c>
      <c r="AE3168" s="2" t="s">
        <v>3363</v>
      </c>
      <c r="AF3168" s="93"/>
      <c r="AG3168" s="2" t="s">
        <v>3364</v>
      </c>
      <c r="AH3168" s="2" t="s">
        <v>3365</v>
      </c>
      <c r="AI3168" s="2">
        <v>0.0</v>
      </c>
      <c r="AJ3168" s="94">
        <v>7.362402287787253E-5</v>
      </c>
      <c r="AK3168" s="94">
        <v>0.0</v>
      </c>
      <c r="AL3168" s="79"/>
      <c r="AM3168" s="2" t="s">
        <v>6689</v>
      </c>
    </row>
    <row r="3169">
      <c r="A3169" s="54">
        <v>46266.0</v>
      </c>
      <c r="B3169" s="54">
        <v>46267.0</v>
      </c>
      <c r="C3169" s="2" t="s">
        <v>450</v>
      </c>
      <c r="D3169" s="2" t="s">
        <v>146</v>
      </c>
      <c r="E3169" s="2" t="s">
        <v>303</v>
      </c>
      <c r="F3169" s="53">
        <v>0.0</v>
      </c>
      <c r="G3169" s="53">
        <v>0.0</v>
      </c>
      <c r="H3169" s="53">
        <v>0.0</v>
      </c>
      <c r="I3169" s="53">
        <v>0.0</v>
      </c>
      <c r="J3169" s="53">
        <v>6.889744825448741E-4</v>
      </c>
      <c r="K3169" s="2" t="s">
        <v>3531</v>
      </c>
      <c r="L3169" s="53">
        <v>0.0</v>
      </c>
      <c r="M3169" s="2" t="s">
        <v>3369</v>
      </c>
      <c r="N3169" s="2" t="s">
        <v>3360</v>
      </c>
      <c r="O3169" s="55"/>
      <c r="AB3169" s="2" t="s">
        <v>164</v>
      </c>
      <c r="AC3169" s="2" t="s">
        <v>3361</v>
      </c>
      <c r="AD3169" s="2" t="s">
        <v>3362</v>
      </c>
      <c r="AE3169" s="2" t="s">
        <v>3363</v>
      </c>
      <c r="AF3169" s="93"/>
      <c r="AG3169" s="2" t="s">
        <v>3364</v>
      </c>
      <c r="AH3169" s="2" t="s">
        <v>3365</v>
      </c>
      <c r="AI3169" s="2">
        <v>0.0</v>
      </c>
      <c r="AJ3169" s="94">
        <v>4.746858375979771E-7</v>
      </c>
      <c r="AK3169" s="94">
        <v>0.0</v>
      </c>
      <c r="AL3169" s="79"/>
      <c r="AM3169" s="2" t="s">
        <v>6690</v>
      </c>
    </row>
    <row r="3170">
      <c r="A3170" s="54">
        <v>46266.0</v>
      </c>
      <c r="B3170" s="54">
        <v>46267.0</v>
      </c>
      <c r="C3170" s="2" t="s">
        <v>515</v>
      </c>
      <c r="D3170" s="2" t="s">
        <v>146</v>
      </c>
      <c r="E3170" s="2" t="s">
        <v>303</v>
      </c>
      <c r="F3170" s="53">
        <v>0.0</v>
      </c>
      <c r="G3170" s="53">
        <v>0.0</v>
      </c>
      <c r="H3170" s="53">
        <v>0.0</v>
      </c>
      <c r="I3170" s="53">
        <v>0.0</v>
      </c>
      <c r="J3170" s="53">
        <v>0.0026995836452975335</v>
      </c>
      <c r="K3170" s="2" t="s">
        <v>3531</v>
      </c>
      <c r="L3170" s="53">
        <v>0.0</v>
      </c>
      <c r="M3170" s="2" t="s">
        <v>3369</v>
      </c>
      <c r="N3170" s="2" t="s">
        <v>3360</v>
      </c>
      <c r="O3170" s="55"/>
      <c r="AB3170" s="2" t="s">
        <v>164</v>
      </c>
      <c r="AC3170" s="2" t="s">
        <v>3361</v>
      </c>
      <c r="AD3170" s="2" t="s">
        <v>3362</v>
      </c>
      <c r="AE3170" s="2" t="s">
        <v>3363</v>
      </c>
      <c r="AF3170" s="93"/>
      <c r="AG3170" s="2" t="s">
        <v>3364</v>
      </c>
      <c r="AH3170" s="2" t="s">
        <v>3365</v>
      </c>
      <c r="AI3170" s="2">
        <v>0.0</v>
      </c>
      <c r="AJ3170" s="94">
        <v>7.287751857957919E-6</v>
      </c>
      <c r="AK3170" s="94">
        <v>0.0</v>
      </c>
      <c r="AL3170" s="79"/>
      <c r="AM3170" s="2" t="s">
        <v>6691</v>
      </c>
    </row>
    <row r="3171">
      <c r="A3171" s="54">
        <v>46266.0</v>
      </c>
      <c r="B3171" s="54">
        <v>46267.0</v>
      </c>
      <c r="C3171" s="2" t="s">
        <v>1189</v>
      </c>
      <c r="D3171" s="2" t="s">
        <v>146</v>
      </c>
      <c r="E3171" s="2" t="s">
        <v>303</v>
      </c>
      <c r="F3171" s="53">
        <v>0.0</v>
      </c>
      <c r="G3171" s="53">
        <v>0.08333333333333333</v>
      </c>
      <c r="H3171" s="53">
        <v>0.04</v>
      </c>
      <c r="I3171" s="53">
        <v>0.019230769230769232</v>
      </c>
      <c r="J3171" s="53">
        <v>0.023006577514630845</v>
      </c>
      <c r="K3171" s="2" t="s">
        <v>3531</v>
      </c>
      <c r="L3171" s="53">
        <v>0.0</v>
      </c>
      <c r="M3171" s="2" t="s">
        <v>3369</v>
      </c>
      <c r="N3171" s="2" t="s">
        <v>3360</v>
      </c>
      <c r="O3171" s="55"/>
      <c r="AB3171" s="2" t="s">
        <v>164</v>
      </c>
      <c r="AC3171" s="2" t="s">
        <v>3361</v>
      </c>
      <c r="AD3171" s="2" t="s">
        <v>3362</v>
      </c>
      <c r="AE3171" s="2" t="s">
        <v>3363</v>
      </c>
      <c r="AF3171" s="93"/>
      <c r="AG3171" s="101" t="s">
        <v>3364</v>
      </c>
      <c r="AH3171" s="101" t="s">
        <v>3365</v>
      </c>
      <c r="AI3171" s="2">
        <v>0.0</v>
      </c>
      <c r="AJ3171" s="94">
        <v>5.293026089367176E-4</v>
      </c>
      <c r="AK3171" s="94">
        <v>3.6982248520710064E-4</v>
      </c>
      <c r="AL3171" s="79"/>
      <c r="AM3171" s="2" t="s">
        <v>6692</v>
      </c>
    </row>
    <row r="3172">
      <c r="A3172" s="54">
        <v>46267.0</v>
      </c>
      <c r="B3172" s="54">
        <v>46268.0</v>
      </c>
      <c r="C3172" s="2" t="s">
        <v>178</v>
      </c>
      <c r="D3172" s="2" t="s">
        <v>146</v>
      </c>
      <c r="E3172" s="2" t="s">
        <v>148</v>
      </c>
      <c r="F3172" s="53">
        <v>0.0</v>
      </c>
      <c r="G3172" s="53">
        <v>0.0</v>
      </c>
      <c r="H3172" s="53">
        <v>0.0</v>
      </c>
      <c r="I3172" s="53">
        <v>0.019230769230769232</v>
      </c>
      <c r="J3172" s="53">
        <v>0.023164884167312768</v>
      </c>
      <c r="K3172" s="2" t="s">
        <v>3531</v>
      </c>
      <c r="L3172" s="53">
        <v>0.0</v>
      </c>
      <c r="M3172" s="2" t="s">
        <v>3369</v>
      </c>
      <c r="N3172" s="2" t="s">
        <v>3360</v>
      </c>
      <c r="O3172" s="55"/>
      <c r="AB3172" s="2" t="s">
        <v>164</v>
      </c>
      <c r="AC3172" s="2" t="s">
        <v>3361</v>
      </c>
      <c r="AD3172" s="2" t="s">
        <v>3362</v>
      </c>
      <c r="AE3172" s="2" t="s">
        <v>3363</v>
      </c>
      <c r="AF3172" s="93"/>
      <c r="AG3172" s="2" t="s">
        <v>3364</v>
      </c>
      <c r="AH3172" s="2" t="s">
        <v>3365</v>
      </c>
      <c r="AI3172" s="2">
        <v>0.0</v>
      </c>
      <c r="AJ3172" s="94">
        <v>5.366118584850178E-4</v>
      </c>
      <c r="AK3172" s="94">
        <v>3.6982248520710064E-4</v>
      </c>
      <c r="AL3172" s="79"/>
      <c r="AM3172" s="2" t="s">
        <v>6693</v>
      </c>
    </row>
    <row r="3173">
      <c r="A3173" s="54">
        <v>46267.0</v>
      </c>
      <c r="B3173" s="54">
        <v>46268.0</v>
      </c>
      <c r="C3173" s="2" t="s">
        <v>932</v>
      </c>
      <c r="D3173" s="2" t="s">
        <v>146</v>
      </c>
      <c r="E3173" s="2" t="s">
        <v>148</v>
      </c>
      <c r="F3173" s="53">
        <v>0.125</v>
      </c>
      <c r="G3173" s="53">
        <v>0.08333333333333333</v>
      </c>
      <c r="H3173" s="53">
        <v>0.04</v>
      </c>
      <c r="I3173" s="53">
        <v>0.019230769230769232</v>
      </c>
      <c r="J3173" s="53">
        <v>0.03644957981518606</v>
      </c>
      <c r="K3173" s="2" t="s">
        <v>4682</v>
      </c>
      <c r="L3173" s="53">
        <v>0.0</v>
      </c>
      <c r="M3173" s="2" t="s">
        <v>3369</v>
      </c>
      <c r="N3173" s="2" t="s">
        <v>3360</v>
      </c>
      <c r="O3173" s="55"/>
      <c r="AB3173" s="2" t="s">
        <v>164</v>
      </c>
      <c r="AC3173" s="2" t="s">
        <v>3361</v>
      </c>
      <c r="AD3173" s="2" t="s">
        <v>3362</v>
      </c>
      <c r="AE3173" s="2" t="s">
        <v>3363</v>
      </c>
      <c r="AF3173" s="93"/>
      <c r="AG3173" s="2" t="s">
        <v>3364</v>
      </c>
      <c r="AH3173" s="2" t="s">
        <v>3365</v>
      </c>
      <c r="AI3173" s="2">
        <v>0.0</v>
      </c>
      <c r="AJ3173" s="94">
        <v>0.001328571868703619</v>
      </c>
      <c r="AK3173" s="94">
        <v>3.6982248520710064E-4</v>
      </c>
      <c r="AL3173" s="79"/>
      <c r="AM3173" s="2" t="s">
        <v>6694</v>
      </c>
    </row>
    <row r="3174">
      <c r="A3174" s="54">
        <v>46267.0</v>
      </c>
      <c r="B3174" s="54">
        <v>46268.0</v>
      </c>
      <c r="C3174" s="2" t="s">
        <v>450</v>
      </c>
      <c r="D3174" s="2" t="s">
        <v>146</v>
      </c>
      <c r="E3174" s="2" t="s">
        <v>148</v>
      </c>
      <c r="F3174" s="53">
        <v>0.0</v>
      </c>
      <c r="G3174" s="53">
        <v>0.0</v>
      </c>
      <c r="H3174" s="53">
        <v>0.0</v>
      </c>
      <c r="I3174" s="53">
        <v>0.0</v>
      </c>
      <c r="J3174" s="53">
        <v>6.836886332913292E-4</v>
      </c>
      <c r="K3174" s="2" t="s">
        <v>3531</v>
      </c>
      <c r="L3174" s="53">
        <v>0.0</v>
      </c>
      <c r="M3174" s="2" t="s">
        <v>3369</v>
      </c>
      <c r="N3174" s="2" t="s">
        <v>3360</v>
      </c>
      <c r="O3174" s="55"/>
      <c r="AB3174" s="2" t="s">
        <v>164</v>
      </c>
      <c r="AC3174" s="2" t="s">
        <v>3361</v>
      </c>
      <c r="AD3174" s="2" t="s">
        <v>3362</v>
      </c>
      <c r="AE3174" s="2" t="s">
        <v>3363</v>
      </c>
      <c r="AF3174" s="93"/>
      <c r="AG3174" s="2" t="s">
        <v>3364</v>
      </c>
      <c r="AH3174" s="2" t="s">
        <v>3365</v>
      </c>
      <c r="AI3174" s="2">
        <v>0.0</v>
      </c>
      <c r="AJ3174" s="94">
        <v>4.6743014729176564E-7</v>
      </c>
      <c r="AK3174" s="94">
        <v>0.0</v>
      </c>
      <c r="AL3174" s="79"/>
      <c r="AM3174" s="2" t="s">
        <v>6695</v>
      </c>
    </row>
    <row r="3175">
      <c r="A3175" s="54">
        <v>46267.0</v>
      </c>
      <c r="B3175" s="54">
        <v>46268.0</v>
      </c>
      <c r="C3175" s="2" t="s">
        <v>515</v>
      </c>
      <c r="D3175" s="2" t="s">
        <v>146</v>
      </c>
      <c r="E3175" s="2" t="s">
        <v>148</v>
      </c>
      <c r="F3175" s="53">
        <v>0.0</v>
      </c>
      <c r="G3175" s="53">
        <v>0.0</v>
      </c>
      <c r="H3175" s="53">
        <v>0.0</v>
      </c>
      <c r="I3175" s="53">
        <v>0.019230769230769232</v>
      </c>
      <c r="J3175" s="53">
        <v>0.007655302571970555</v>
      </c>
      <c r="K3175" s="2" t="s">
        <v>3531</v>
      </c>
      <c r="L3175" s="53">
        <v>0.0</v>
      </c>
      <c r="M3175" s="2" t="s">
        <v>3369</v>
      </c>
      <c r="N3175" s="2" t="s">
        <v>3360</v>
      </c>
      <c r="O3175" s="55"/>
      <c r="AB3175" s="2" t="s">
        <v>164</v>
      </c>
      <c r="AC3175" s="2" t="s">
        <v>3361</v>
      </c>
      <c r="AD3175" s="2" t="s">
        <v>3362</v>
      </c>
      <c r="AE3175" s="2" t="s">
        <v>3363</v>
      </c>
      <c r="AF3175" s="93"/>
      <c r="AG3175" s="2" t="s">
        <v>3364</v>
      </c>
      <c r="AH3175" s="2" t="s">
        <v>3365</v>
      </c>
      <c r="AI3175" s="2">
        <v>0.0</v>
      </c>
      <c r="AJ3175" s="94">
        <v>5.8603657468418996E-5</v>
      </c>
      <c r="AK3175" s="94">
        <v>3.6982248520710064E-4</v>
      </c>
      <c r="AL3175" s="79"/>
      <c r="AM3175" s="2" t="s">
        <v>6696</v>
      </c>
    </row>
    <row r="3176">
      <c r="A3176" s="54">
        <v>46267.0</v>
      </c>
      <c r="B3176" s="54">
        <v>46268.0</v>
      </c>
      <c r="C3176" s="2" t="s">
        <v>1189</v>
      </c>
      <c r="D3176" s="2" t="s">
        <v>146</v>
      </c>
      <c r="E3176" s="2" t="s">
        <v>148</v>
      </c>
      <c r="F3176" s="53">
        <v>0.0</v>
      </c>
      <c r="G3176" s="53">
        <v>0.0</v>
      </c>
      <c r="H3176" s="53">
        <v>0.0</v>
      </c>
      <c r="I3176" s="53">
        <v>0.0</v>
      </c>
      <c r="J3176" s="53">
        <v>0.004820812446841443</v>
      </c>
      <c r="K3176" s="2" t="s">
        <v>3531</v>
      </c>
      <c r="L3176" s="53">
        <v>0.0</v>
      </c>
      <c r="M3176" s="2" t="s">
        <v>3369</v>
      </c>
      <c r="N3176" s="2" t="s">
        <v>3360</v>
      </c>
      <c r="O3176" s="55"/>
      <c r="AB3176" s="2" t="s">
        <v>164</v>
      </c>
      <c r="AC3176" s="2" t="s">
        <v>3361</v>
      </c>
      <c r="AD3176" s="2" t="s">
        <v>3362</v>
      </c>
      <c r="AE3176" s="2" t="s">
        <v>3363</v>
      </c>
      <c r="AF3176" s="93"/>
      <c r="AG3176" s="101" t="s">
        <v>3364</v>
      </c>
      <c r="AH3176" s="101" t="s">
        <v>3365</v>
      </c>
      <c r="AI3176" s="2">
        <v>0.0</v>
      </c>
      <c r="AJ3176" s="94">
        <v>2.324023264762138E-5</v>
      </c>
      <c r="AK3176" s="94">
        <v>0.0</v>
      </c>
      <c r="AL3176" s="79"/>
      <c r="AM3176" s="2" t="s">
        <v>6697</v>
      </c>
    </row>
    <row r="3177">
      <c r="A3177" s="54">
        <v>46268.0</v>
      </c>
      <c r="B3177" s="54">
        <v>46269.0</v>
      </c>
      <c r="C3177" s="2" t="s">
        <v>178</v>
      </c>
      <c r="D3177" s="2" t="s">
        <v>146</v>
      </c>
      <c r="E3177" s="2" t="s">
        <v>196</v>
      </c>
      <c r="F3177" s="53">
        <v>0.0</v>
      </c>
      <c r="G3177" s="53">
        <v>0.0</v>
      </c>
      <c r="H3177" s="53">
        <v>0.0</v>
      </c>
      <c r="I3177" s="53">
        <v>0.057692307692307696</v>
      </c>
      <c r="J3177" s="53">
        <v>0.03186201023410958</v>
      </c>
      <c r="K3177" s="2" t="s">
        <v>3531</v>
      </c>
      <c r="L3177" s="53">
        <v>0.0</v>
      </c>
      <c r="M3177" s="2" t="s">
        <v>3369</v>
      </c>
      <c r="N3177" s="2" t="s">
        <v>3360</v>
      </c>
      <c r="O3177" s="55"/>
      <c r="AB3177" s="2" t="s">
        <v>164</v>
      </c>
      <c r="AC3177" s="2" t="s">
        <v>3361</v>
      </c>
      <c r="AD3177" s="2" t="s">
        <v>3362</v>
      </c>
      <c r="AE3177" s="2" t="s">
        <v>3363</v>
      </c>
      <c r="AF3177" s="93"/>
      <c r="AG3177" s="2" t="s">
        <v>3364</v>
      </c>
      <c r="AH3177" s="2" t="s">
        <v>3365</v>
      </c>
      <c r="AI3177" s="2">
        <v>0.0</v>
      </c>
      <c r="AJ3177" s="94">
        <v>0.0010151876961585038</v>
      </c>
      <c r="AK3177" s="94">
        <v>0.003328402366863906</v>
      </c>
      <c r="AL3177" s="79"/>
      <c r="AM3177" s="2" t="s">
        <v>6698</v>
      </c>
    </row>
    <row r="3178">
      <c r="A3178" s="54">
        <v>46268.0</v>
      </c>
      <c r="B3178" s="54">
        <v>46269.0</v>
      </c>
      <c r="C3178" s="2" t="s">
        <v>932</v>
      </c>
      <c r="D3178" s="2" t="s">
        <v>146</v>
      </c>
      <c r="E3178" s="2" t="s">
        <v>196</v>
      </c>
      <c r="F3178" s="53">
        <v>0.0</v>
      </c>
      <c r="G3178" s="53">
        <v>0.0</v>
      </c>
      <c r="H3178" s="53">
        <v>0.0</v>
      </c>
      <c r="I3178" s="53">
        <v>0.0</v>
      </c>
      <c r="J3178" s="53">
        <v>0.008449290002438062</v>
      </c>
      <c r="K3178" s="2" t="s">
        <v>4682</v>
      </c>
      <c r="L3178" s="53">
        <v>0.0</v>
      </c>
      <c r="M3178" s="2" t="s">
        <v>3369</v>
      </c>
      <c r="N3178" s="2" t="s">
        <v>3360</v>
      </c>
      <c r="O3178" s="55"/>
      <c r="AB3178" s="2" t="s">
        <v>164</v>
      </c>
      <c r="AC3178" s="2" t="s">
        <v>3361</v>
      </c>
      <c r="AD3178" s="2" t="s">
        <v>3362</v>
      </c>
      <c r="AE3178" s="2" t="s">
        <v>3363</v>
      </c>
      <c r="AF3178" s="93"/>
      <c r="AG3178" s="2" t="s">
        <v>3364</v>
      </c>
      <c r="AH3178" s="2" t="s">
        <v>3365</v>
      </c>
      <c r="AI3178" s="2">
        <v>0.0</v>
      </c>
      <c r="AJ3178" s="94">
        <v>7.139050154529978E-5</v>
      </c>
      <c r="AK3178" s="94">
        <v>0.0</v>
      </c>
      <c r="AL3178" s="79"/>
      <c r="AM3178" s="2" t="s">
        <v>6699</v>
      </c>
    </row>
    <row r="3179">
      <c r="A3179" s="54">
        <v>46268.0</v>
      </c>
      <c r="B3179" s="54">
        <v>46269.0</v>
      </c>
      <c r="C3179" s="2" t="s">
        <v>450</v>
      </c>
      <c r="D3179" s="2" t="s">
        <v>146</v>
      </c>
      <c r="E3179" s="2" t="s">
        <v>196</v>
      </c>
      <c r="F3179" s="53">
        <v>0.0</v>
      </c>
      <c r="G3179" s="53">
        <v>0.0</v>
      </c>
      <c r="H3179" s="53">
        <v>0.0</v>
      </c>
      <c r="I3179" s="53">
        <v>0.019230769230769232</v>
      </c>
      <c r="J3179" s="53">
        <v>0.002895191014912554</v>
      </c>
      <c r="K3179" s="2" t="s">
        <v>3531</v>
      </c>
      <c r="L3179" s="53">
        <v>0.0</v>
      </c>
      <c r="M3179" s="2" t="s">
        <v>3369</v>
      </c>
      <c r="N3179" s="2" t="s">
        <v>3360</v>
      </c>
      <c r="O3179" s="55"/>
      <c r="AB3179" s="2" t="s">
        <v>164</v>
      </c>
      <c r="AC3179" s="2" t="s">
        <v>3361</v>
      </c>
      <c r="AD3179" s="2" t="s">
        <v>3362</v>
      </c>
      <c r="AE3179" s="2" t="s">
        <v>3363</v>
      </c>
      <c r="AF3179" s="93"/>
      <c r="AG3179" s="2" t="s">
        <v>3364</v>
      </c>
      <c r="AH3179" s="2" t="s">
        <v>3365</v>
      </c>
      <c r="AI3179" s="2">
        <v>0.0</v>
      </c>
      <c r="AJ3179" s="94">
        <v>8.382131012830385E-6</v>
      </c>
      <c r="AK3179" s="94">
        <v>3.6982248520710064E-4</v>
      </c>
      <c r="AL3179" s="79"/>
      <c r="AM3179" s="2" t="s">
        <v>6700</v>
      </c>
    </row>
    <row r="3180">
      <c r="A3180" s="54">
        <v>46268.0</v>
      </c>
      <c r="B3180" s="54">
        <v>46269.0</v>
      </c>
      <c r="C3180" s="2" t="s">
        <v>515</v>
      </c>
      <c r="D3180" s="2" t="s">
        <v>146</v>
      </c>
      <c r="E3180" s="2" t="s">
        <v>196</v>
      </c>
      <c r="F3180" s="53">
        <v>0.0</v>
      </c>
      <c r="G3180" s="53">
        <v>0.0</v>
      </c>
      <c r="H3180" s="53">
        <v>0.0</v>
      </c>
      <c r="I3180" s="53">
        <v>0.0</v>
      </c>
      <c r="J3180" s="53">
        <v>0.0026583198423049915</v>
      </c>
      <c r="K3180" s="2" t="s">
        <v>3531</v>
      </c>
      <c r="L3180" s="53">
        <v>0.0</v>
      </c>
      <c r="M3180" s="2" t="s">
        <v>3369</v>
      </c>
      <c r="N3180" s="2" t="s">
        <v>3360</v>
      </c>
      <c r="O3180" s="55"/>
      <c r="AB3180" s="2" t="s">
        <v>164</v>
      </c>
      <c r="AC3180" s="2" t="s">
        <v>3361</v>
      </c>
      <c r="AD3180" s="2" t="s">
        <v>3362</v>
      </c>
      <c r="AE3180" s="2" t="s">
        <v>3363</v>
      </c>
      <c r="AF3180" s="93"/>
      <c r="AG3180" s="2" t="s">
        <v>3364</v>
      </c>
      <c r="AH3180" s="2" t="s">
        <v>3365</v>
      </c>
      <c r="AI3180" s="2">
        <v>0.0</v>
      </c>
      <c r="AJ3180" s="94">
        <v>7.066664383992435E-6</v>
      </c>
      <c r="AK3180" s="94">
        <v>0.0</v>
      </c>
      <c r="AL3180" s="79"/>
      <c r="AM3180" s="2" t="s">
        <v>6701</v>
      </c>
    </row>
    <row r="3181">
      <c r="A3181" s="54">
        <v>46268.0</v>
      </c>
      <c r="B3181" s="54">
        <v>46269.0</v>
      </c>
      <c r="C3181" s="2" t="s">
        <v>1189</v>
      </c>
      <c r="D3181" s="2" t="s">
        <v>146</v>
      </c>
      <c r="E3181" s="2" t="s">
        <v>196</v>
      </c>
      <c r="F3181" s="53">
        <v>0.0</v>
      </c>
      <c r="G3181" s="53">
        <v>0.0</v>
      </c>
      <c r="H3181" s="53">
        <v>0.0</v>
      </c>
      <c r="I3181" s="53">
        <v>0.0</v>
      </c>
      <c r="J3181" s="53">
        <v>0.004783826914693005</v>
      </c>
      <c r="K3181" s="2" t="s">
        <v>3531</v>
      </c>
      <c r="L3181" s="53">
        <v>0.0</v>
      </c>
      <c r="M3181" s="2" t="s">
        <v>3369</v>
      </c>
      <c r="N3181" s="2" t="s">
        <v>3360</v>
      </c>
      <c r="O3181" s="55"/>
      <c r="AB3181" s="2" t="s">
        <v>164</v>
      </c>
      <c r="AC3181" s="2" t="s">
        <v>3361</v>
      </c>
      <c r="AD3181" s="2" t="s">
        <v>3362</v>
      </c>
      <c r="AE3181" s="2" t="s">
        <v>3363</v>
      </c>
      <c r="AF3181" s="93"/>
      <c r="AG3181" s="101" t="s">
        <v>3364</v>
      </c>
      <c r="AH3181" s="101" t="s">
        <v>3365</v>
      </c>
      <c r="AI3181" s="2">
        <v>0.0</v>
      </c>
      <c r="AJ3181" s="94">
        <v>2.2884999949741197E-5</v>
      </c>
      <c r="AK3181" s="94">
        <v>0.0</v>
      </c>
      <c r="AL3181" s="79"/>
      <c r="AM3181" s="2" t="s">
        <v>6702</v>
      </c>
    </row>
    <row r="3182">
      <c r="A3182" s="54">
        <v>46269.0</v>
      </c>
      <c r="B3182" s="54">
        <v>46270.0</v>
      </c>
      <c r="C3182" s="2" t="s">
        <v>178</v>
      </c>
      <c r="D3182" s="2" t="s">
        <v>146</v>
      </c>
      <c r="E3182" s="2" t="s">
        <v>288</v>
      </c>
      <c r="F3182" s="53">
        <v>0.0</v>
      </c>
      <c r="G3182" s="53">
        <v>0.0</v>
      </c>
      <c r="H3182" s="53">
        <v>0.04</v>
      </c>
      <c r="I3182" s="53">
        <v>0.038461538461538464</v>
      </c>
      <c r="J3182" s="53">
        <v>0.03187637945370396</v>
      </c>
      <c r="K3182" s="2" t="s">
        <v>3531</v>
      </c>
      <c r="L3182" s="53">
        <v>0.0</v>
      </c>
      <c r="M3182" s="2" t="s">
        <v>3369</v>
      </c>
      <c r="N3182" s="2" t="s">
        <v>3360</v>
      </c>
      <c r="O3182" s="55"/>
      <c r="AB3182" s="2" t="s">
        <v>164</v>
      </c>
      <c r="AC3182" s="2" t="s">
        <v>3361</v>
      </c>
      <c r="AD3182" s="2" t="s">
        <v>3362</v>
      </c>
      <c r="AE3182" s="2" t="s">
        <v>3363</v>
      </c>
      <c r="AF3182" s="93"/>
      <c r="AG3182" s="2" t="s">
        <v>3364</v>
      </c>
      <c r="AH3182" s="2" t="s">
        <v>3365</v>
      </c>
      <c r="AI3182" s="2">
        <v>0.0</v>
      </c>
      <c r="AJ3182" s="94">
        <v>0.00101610356707652</v>
      </c>
      <c r="AK3182" s="94">
        <v>0.0014792899408284025</v>
      </c>
      <c r="AL3182" s="79"/>
      <c r="AM3182" s="2" t="s">
        <v>6703</v>
      </c>
    </row>
    <row r="3183">
      <c r="A3183" s="54">
        <v>46269.0</v>
      </c>
      <c r="B3183" s="54">
        <v>46270.0</v>
      </c>
      <c r="C3183" s="2" t="s">
        <v>932</v>
      </c>
      <c r="D3183" s="2" t="s">
        <v>146</v>
      </c>
      <c r="E3183" s="2" t="s">
        <v>288</v>
      </c>
      <c r="F3183" s="53">
        <v>0.0</v>
      </c>
      <c r="G3183" s="53">
        <v>0.0</v>
      </c>
      <c r="H3183" s="53">
        <v>0.0</v>
      </c>
      <c r="I3183" s="53">
        <v>0.0</v>
      </c>
      <c r="J3183" s="53">
        <v>0.008384466595499383</v>
      </c>
      <c r="K3183" s="2" t="s">
        <v>4682</v>
      </c>
      <c r="L3183" s="53">
        <v>0.0</v>
      </c>
      <c r="M3183" s="2" t="s">
        <v>3369</v>
      </c>
      <c r="N3183" s="2" t="s">
        <v>3360</v>
      </c>
      <c r="O3183" s="55"/>
      <c r="AB3183" s="2" t="s">
        <v>164</v>
      </c>
      <c r="AC3183" s="2" t="s">
        <v>3361</v>
      </c>
      <c r="AD3183" s="2" t="s">
        <v>3362</v>
      </c>
      <c r="AE3183" s="2" t="s">
        <v>3363</v>
      </c>
      <c r="AF3183" s="93"/>
      <c r="AG3183" s="2" t="s">
        <v>3364</v>
      </c>
      <c r="AH3183" s="2" t="s">
        <v>3365</v>
      </c>
      <c r="AI3183" s="2">
        <v>0.0</v>
      </c>
      <c r="AJ3183" s="94">
        <v>7.0299280091045E-5</v>
      </c>
      <c r="AK3183" s="94">
        <v>0.0</v>
      </c>
      <c r="AL3183" s="79"/>
      <c r="AM3183" s="2" t="s">
        <v>6704</v>
      </c>
    </row>
    <row r="3184">
      <c r="A3184" s="54">
        <v>46269.0</v>
      </c>
      <c r="B3184" s="54">
        <v>46270.0</v>
      </c>
      <c r="C3184" s="2" t="s">
        <v>450</v>
      </c>
      <c r="D3184" s="2" t="s">
        <v>146</v>
      </c>
      <c r="E3184" s="2" t="s">
        <v>288</v>
      </c>
      <c r="F3184" s="53">
        <v>0.0</v>
      </c>
      <c r="G3184" s="53">
        <v>0.0</v>
      </c>
      <c r="H3184" s="53">
        <v>0.0</v>
      </c>
      <c r="I3184" s="53">
        <v>0.0</v>
      </c>
      <c r="J3184" s="53">
        <v>6.732382836155504E-4</v>
      </c>
      <c r="K3184" s="2" t="s">
        <v>3531</v>
      </c>
      <c r="L3184" s="53">
        <v>0.0</v>
      </c>
      <c r="M3184" s="2" t="s">
        <v>3369</v>
      </c>
      <c r="N3184" s="2" t="s">
        <v>3360</v>
      </c>
      <c r="O3184" s="55"/>
      <c r="AB3184" s="2" t="s">
        <v>164</v>
      </c>
      <c r="AC3184" s="2" t="s">
        <v>3361</v>
      </c>
      <c r="AD3184" s="2" t="s">
        <v>3362</v>
      </c>
      <c r="AE3184" s="2" t="s">
        <v>3363</v>
      </c>
      <c r="AF3184" s="93"/>
      <c r="AG3184" s="2" t="s">
        <v>3364</v>
      </c>
      <c r="AH3184" s="2" t="s">
        <v>3365</v>
      </c>
      <c r="AI3184" s="2">
        <v>0.0</v>
      </c>
      <c r="AJ3184" s="94">
        <v>4.5324978652561224E-7</v>
      </c>
      <c r="AK3184" s="94">
        <v>0.0</v>
      </c>
      <c r="AL3184" s="79"/>
      <c r="AM3184" s="2" t="s">
        <v>6705</v>
      </c>
    </row>
    <row r="3185">
      <c r="A3185" s="54">
        <v>46269.0</v>
      </c>
      <c r="B3185" s="54">
        <v>46270.0</v>
      </c>
      <c r="C3185" s="2" t="s">
        <v>515</v>
      </c>
      <c r="D3185" s="2" t="s">
        <v>146</v>
      </c>
      <c r="E3185" s="2" t="s">
        <v>288</v>
      </c>
      <c r="F3185" s="53">
        <v>0.0</v>
      </c>
      <c r="G3185" s="53">
        <v>0.0</v>
      </c>
      <c r="H3185" s="53">
        <v>0.0</v>
      </c>
      <c r="I3185" s="53">
        <v>0.019230769230769232</v>
      </c>
      <c r="J3185" s="53">
        <v>0.005388161550714544</v>
      </c>
      <c r="K3185" s="2" t="s">
        <v>3531</v>
      </c>
      <c r="L3185" s="53">
        <v>0.0</v>
      </c>
      <c r="M3185" s="2" t="s">
        <v>3369</v>
      </c>
      <c r="N3185" s="2" t="s">
        <v>3360</v>
      </c>
      <c r="O3185" s="55"/>
      <c r="AB3185" s="2" t="s">
        <v>164</v>
      </c>
      <c r="AC3185" s="2" t="s">
        <v>3361</v>
      </c>
      <c r="AD3185" s="2" t="s">
        <v>3362</v>
      </c>
      <c r="AE3185" s="2" t="s">
        <v>3363</v>
      </c>
      <c r="AF3185" s="93"/>
      <c r="AG3185" s="2" t="s">
        <v>3364</v>
      </c>
      <c r="AH3185" s="2" t="s">
        <v>3365</v>
      </c>
      <c r="AI3185" s="2">
        <v>0.0</v>
      </c>
      <c r="AJ3185" s="94">
        <v>2.903228489659856E-5</v>
      </c>
      <c r="AK3185" s="94">
        <v>3.6982248520710064E-4</v>
      </c>
      <c r="AL3185" s="79"/>
      <c r="AM3185" s="2" t="s">
        <v>6706</v>
      </c>
    </row>
    <row r="3186">
      <c r="A3186" s="54">
        <v>46269.0</v>
      </c>
      <c r="B3186" s="54">
        <v>46270.0</v>
      </c>
      <c r="C3186" s="2" t="s">
        <v>1189</v>
      </c>
      <c r="D3186" s="2" t="s">
        <v>146</v>
      </c>
      <c r="E3186" s="2" t="s">
        <v>288</v>
      </c>
      <c r="F3186" s="53">
        <v>0.0</v>
      </c>
      <c r="G3186" s="53">
        <v>0.08333333333333333</v>
      </c>
      <c r="H3186" s="53">
        <v>0.04</v>
      </c>
      <c r="I3186" s="53">
        <v>0.019230769230769232</v>
      </c>
      <c r="J3186" s="53">
        <v>0.021040599218941157</v>
      </c>
      <c r="K3186" s="2" t="s">
        <v>3531</v>
      </c>
      <c r="L3186" s="53">
        <v>0.0</v>
      </c>
      <c r="M3186" s="2" t="s">
        <v>3369</v>
      </c>
      <c r="N3186" s="2" t="s">
        <v>3360</v>
      </c>
      <c r="O3186" s="55"/>
      <c r="AB3186" s="2" t="s">
        <v>164</v>
      </c>
      <c r="AC3186" s="2" t="s">
        <v>3361</v>
      </c>
      <c r="AD3186" s="2" t="s">
        <v>3362</v>
      </c>
      <c r="AE3186" s="2" t="s">
        <v>3363</v>
      </c>
      <c r="AF3186" s="93"/>
      <c r="AG3186" s="101" t="s">
        <v>3364</v>
      </c>
      <c r="AH3186" s="101" t="s">
        <v>3365</v>
      </c>
      <c r="AI3186" s="2">
        <v>0.0</v>
      </c>
      <c r="AJ3186" s="94">
        <v>4.4270681549210723E-4</v>
      </c>
      <c r="AK3186" s="94">
        <v>3.6982248520710064E-4</v>
      </c>
      <c r="AL3186" s="79"/>
      <c r="AM3186" s="2" t="s">
        <v>6707</v>
      </c>
    </row>
    <row r="3187">
      <c r="A3187" s="54">
        <v>46270.0</v>
      </c>
      <c r="B3187" s="54">
        <v>46271.0</v>
      </c>
      <c r="C3187" s="2" t="s">
        <v>178</v>
      </c>
      <c r="D3187" s="2" t="s">
        <v>146</v>
      </c>
      <c r="E3187" s="2" t="s">
        <v>256</v>
      </c>
      <c r="F3187" s="53">
        <v>0.0</v>
      </c>
      <c r="G3187" s="53">
        <v>0.0</v>
      </c>
      <c r="H3187" s="53">
        <v>0.0</v>
      </c>
      <c r="I3187" s="53">
        <v>0.0</v>
      </c>
      <c r="J3187" s="53">
        <v>0.01591587512442642</v>
      </c>
      <c r="K3187" s="2" t="s">
        <v>3531</v>
      </c>
      <c r="L3187" s="53">
        <v>0.0</v>
      </c>
      <c r="M3187" s="2" t="s">
        <v>3369</v>
      </c>
      <c r="N3187" s="2" t="s">
        <v>3360</v>
      </c>
      <c r="O3187" s="55"/>
      <c r="AB3187" s="2" t="s">
        <v>164</v>
      </c>
      <c r="AC3187" s="2" t="s">
        <v>3361</v>
      </c>
      <c r="AD3187" s="2" t="s">
        <v>3362</v>
      </c>
      <c r="AE3187" s="2" t="s">
        <v>3363</v>
      </c>
      <c r="AF3187" s="93"/>
      <c r="AG3187" s="2" t="s">
        <v>3364</v>
      </c>
      <c r="AH3187" s="2" t="s">
        <v>3365</v>
      </c>
      <c r="AI3187" s="2">
        <v>0.0</v>
      </c>
      <c r="AJ3187" s="94">
        <v>2.533150809763357E-4</v>
      </c>
      <c r="AK3187" s="94">
        <v>0.0</v>
      </c>
      <c r="AL3187" s="79"/>
      <c r="AM3187" s="2" t="s">
        <v>6708</v>
      </c>
    </row>
    <row r="3188">
      <c r="A3188" s="54">
        <v>46270.0</v>
      </c>
      <c r="B3188" s="54">
        <v>46271.0</v>
      </c>
      <c r="C3188" s="2" t="s">
        <v>932</v>
      </c>
      <c r="D3188" s="2" t="s">
        <v>146</v>
      </c>
      <c r="E3188" s="2" t="s">
        <v>256</v>
      </c>
      <c r="F3188" s="53">
        <v>0.0</v>
      </c>
      <c r="G3188" s="53">
        <v>0.0</v>
      </c>
      <c r="H3188" s="53">
        <v>0.0</v>
      </c>
      <c r="I3188" s="53">
        <v>0.0</v>
      </c>
      <c r="J3188" s="53">
        <v>0.008320140517222156</v>
      </c>
      <c r="K3188" s="2" t="s">
        <v>4682</v>
      </c>
      <c r="L3188" s="53">
        <v>0.0</v>
      </c>
      <c r="M3188" s="2" t="s">
        <v>3369</v>
      </c>
      <c r="N3188" s="2" t="s">
        <v>3360</v>
      </c>
      <c r="O3188" s="55"/>
      <c r="AB3188" s="2" t="s">
        <v>164</v>
      </c>
      <c r="AC3188" s="2" t="s">
        <v>3361</v>
      </c>
      <c r="AD3188" s="2" t="s">
        <v>3362</v>
      </c>
      <c r="AE3188" s="2" t="s">
        <v>3363</v>
      </c>
      <c r="AF3188" s="93"/>
      <c r="AG3188" s="2" t="s">
        <v>3364</v>
      </c>
      <c r="AH3188" s="2" t="s">
        <v>3365</v>
      </c>
      <c r="AI3188" s="2">
        <v>0.0</v>
      </c>
      <c r="AJ3188" s="94">
        <v>6.922473822632176E-5</v>
      </c>
      <c r="AK3188" s="94">
        <v>0.0</v>
      </c>
      <c r="AL3188" s="79"/>
      <c r="AM3188" s="2" t="s">
        <v>6709</v>
      </c>
    </row>
    <row r="3189">
      <c r="A3189" s="54">
        <v>46270.0</v>
      </c>
      <c r="B3189" s="54">
        <v>46271.0</v>
      </c>
      <c r="C3189" s="2" t="s">
        <v>450</v>
      </c>
      <c r="D3189" s="2" t="s">
        <v>146</v>
      </c>
      <c r="E3189" s="2" t="s">
        <v>256</v>
      </c>
      <c r="F3189" s="53">
        <v>0.0</v>
      </c>
      <c r="G3189" s="53">
        <v>0.0</v>
      </c>
      <c r="H3189" s="53">
        <v>0.0</v>
      </c>
      <c r="I3189" s="53">
        <v>0.019230769230769232</v>
      </c>
      <c r="J3189" s="53">
        <v>0.0032739662544349355</v>
      </c>
      <c r="K3189" s="2" t="s">
        <v>3531</v>
      </c>
      <c r="L3189" s="53">
        <v>0.0</v>
      </c>
      <c r="M3189" s="2" t="s">
        <v>3369</v>
      </c>
      <c r="N3189" s="2" t="s">
        <v>3360</v>
      </c>
      <c r="O3189" s="55"/>
      <c r="AB3189" s="2" t="s">
        <v>164</v>
      </c>
      <c r="AC3189" s="2" t="s">
        <v>3361</v>
      </c>
      <c r="AD3189" s="2" t="s">
        <v>3362</v>
      </c>
      <c r="AE3189" s="2" t="s">
        <v>3363</v>
      </c>
      <c r="AF3189" s="93"/>
      <c r="AG3189" s="2" t="s">
        <v>3364</v>
      </c>
      <c r="AH3189" s="2" t="s">
        <v>3365</v>
      </c>
      <c r="AI3189" s="2">
        <v>0.0</v>
      </c>
      <c r="AJ3189" s="94">
        <v>1.071885503517872E-5</v>
      </c>
      <c r="AK3189" s="94">
        <v>3.6982248520710064E-4</v>
      </c>
      <c r="AL3189" s="79"/>
      <c r="AM3189" s="2" t="s">
        <v>6710</v>
      </c>
    </row>
    <row r="3190">
      <c r="A3190" s="54">
        <v>46270.0</v>
      </c>
      <c r="B3190" s="54">
        <v>46271.0</v>
      </c>
      <c r="C3190" s="2" t="s">
        <v>515</v>
      </c>
      <c r="D3190" s="2" t="s">
        <v>146</v>
      </c>
      <c r="E3190" s="2" t="s">
        <v>256</v>
      </c>
      <c r="F3190" s="53">
        <v>0.0</v>
      </c>
      <c r="G3190" s="53">
        <v>0.0</v>
      </c>
      <c r="H3190" s="53">
        <v>0.04</v>
      </c>
      <c r="I3190" s="53">
        <v>0.019230769230769232</v>
      </c>
      <c r="J3190" s="53">
        <v>0.013789395011765791</v>
      </c>
      <c r="K3190" s="2" t="s">
        <v>3531</v>
      </c>
      <c r="L3190" s="53">
        <v>0.0</v>
      </c>
      <c r="M3190" s="2" t="s">
        <v>3369</v>
      </c>
      <c r="N3190" s="2" t="s">
        <v>3360</v>
      </c>
      <c r="O3190" s="55"/>
      <c r="AB3190" s="2" t="s">
        <v>164</v>
      </c>
      <c r="AC3190" s="2" t="s">
        <v>3361</v>
      </c>
      <c r="AD3190" s="2" t="s">
        <v>3362</v>
      </c>
      <c r="AE3190" s="2" t="s">
        <v>3363</v>
      </c>
      <c r="AF3190" s="93"/>
      <c r="AG3190" s="2" t="s">
        <v>3364</v>
      </c>
      <c r="AH3190" s="2" t="s">
        <v>3365</v>
      </c>
      <c r="AI3190" s="2">
        <v>0.0</v>
      </c>
      <c r="AJ3190" s="94">
        <v>1.9014741479051129E-4</v>
      </c>
      <c r="AK3190" s="94">
        <v>3.6982248520710064E-4</v>
      </c>
      <c r="AL3190" s="79"/>
      <c r="AM3190" s="2" t="s">
        <v>6711</v>
      </c>
    </row>
    <row r="3191">
      <c r="A3191" s="54">
        <v>46270.0</v>
      </c>
      <c r="B3191" s="54">
        <v>46271.0</v>
      </c>
      <c r="C3191" s="2" t="s">
        <v>1189</v>
      </c>
      <c r="D3191" s="2" t="s">
        <v>146</v>
      </c>
      <c r="E3191" s="2" t="s">
        <v>256</v>
      </c>
      <c r="F3191" s="53">
        <v>0.0</v>
      </c>
      <c r="G3191" s="53">
        <v>0.0</v>
      </c>
      <c r="H3191" s="53">
        <v>0.0</v>
      </c>
      <c r="I3191" s="53">
        <v>0.0</v>
      </c>
      <c r="J3191" s="53">
        <v>0.004710704938383005</v>
      </c>
      <c r="K3191" s="2" t="s">
        <v>3531</v>
      </c>
      <c r="L3191" s="53">
        <v>0.0</v>
      </c>
      <c r="M3191" s="2" t="s">
        <v>3369</v>
      </c>
      <c r="N3191" s="2" t="s">
        <v>3360</v>
      </c>
      <c r="O3191" s="55"/>
      <c r="AB3191" s="2" t="s">
        <v>164</v>
      </c>
      <c r="AC3191" s="2" t="s">
        <v>3361</v>
      </c>
      <c r="AD3191" s="2" t="s">
        <v>3362</v>
      </c>
      <c r="AE3191" s="2" t="s">
        <v>3363</v>
      </c>
      <c r="AF3191" s="93"/>
      <c r="AG3191" s="101" t="s">
        <v>3364</v>
      </c>
      <c r="AH3191" s="101" t="s">
        <v>3365</v>
      </c>
      <c r="AI3191" s="2">
        <v>0.0</v>
      </c>
      <c r="AJ3191" s="94">
        <v>2.2190741016506026E-5</v>
      </c>
      <c r="AK3191" s="94">
        <v>0.0</v>
      </c>
      <c r="AL3191" s="79"/>
      <c r="AM3191" s="2" t="s">
        <v>6712</v>
      </c>
    </row>
    <row r="3192">
      <c r="A3192" s="54">
        <v>46271.0</v>
      </c>
      <c r="B3192" s="54">
        <v>46272.0</v>
      </c>
      <c r="C3192" s="2" t="s">
        <v>178</v>
      </c>
      <c r="D3192" s="2" t="s">
        <v>146</v>
      </c>
      <c r="E3192" s="2" t="s">
        <v>180</v>
      </c>
      <c r="F3192" s="53">
        <v>0.0</v>
      </c>
      <c r="G3192" s="53">
        <v>0.08333333333333333</v>
      </c>
      <c r="H3192" s="53">
        <v>0.12</v>
      </c>
      <c r="I3192" s="53">
        <v>0.057692307692307696</v>
      </c>
      <c r="J3192" s="53">
        <v>0.055536681672334096</v>
      </c>
      <c r="K3192" s="2" t="s">
        <v>3531</v>
      </c>
      <c r="L3192" s="53">
        <v>0.0</v>
      </c>
      <c r="M3192" s="2" t="s">
        <v>3369</v>
      </c>
      <c r="N3192" s="2" t="s">
        <v>3360</v>
      </c>
      <c r="O3192" s="55"/>
      <c r="AB3192" s="2" t="s">
        <v>164</v>
      </c>
      <c r="AC3192" s="2" t="s">
        <v>3361</v>
      </c>
      <c r="AD3192" s="2" t="s">
        <v>3362</v>
      </c>
      <c r="AE3192" s="2" t="s">
        <v>3363</v>
      </c>
      <c r="AF3192" s="93"/>
      <c r="AG3192" s="2" t="s">
        <v>3364</v>
      </c>
      <c r="AH3192" s="2" t="s">
        <v>3365</v>
      </c>
      <c r="AI3192" s="2">
        <v>0.0</v>
      </c>
      <c r="AJ3192" s="94">
        <v>0.00308432301117417</v>
      </c>
      <c r="AK3192" s="94">
        <v>0.003328402366863906</v>
      </c>
      <c r="AL3192" s="79"/>
      <c r="AM3192" s="2" t="s">
        <v>6713</v>
      </c>
    </row>
    <row r="3193">
      <c r="A3193" s="54">
        <v>46271.0</v>
      </c>
      <c r="B3193" s="54">
        <v>46272.0</v>
      </c>
      <c r="C3193" s="2" t="s">
        <v>932</v>
      </c>
      <c r="D3193" s="2" t="s">
        <v>146</v>
      </c>
      <c r="E3193" s="2" t="s">
        <v>180</v>
      </c>
      <c r="F3193" s="53">
        <v>0.0</v>
      </c>
      <c r="G3193" s="53">
        <v>0.0</v>
      </c>
      <c r="H3193" s="53">
        <v>0.0</v>
      </c>
      <c r="I3193" s="53">
        <v>0.0</v>
      </c>
      <c r="J3193" s="53">
        <v>0.008256307952074167</v>
      </c>
      <c r="K3193" s="2" t="s">
        <v>4682</v>
      </c>
      <c r="L3193" s="53">
        <v>0.0</v>
      </c>
      <c r="M3193" s="2" t="s">
        <v>3369</v>
      </c>
      <c r="N3193" s="2" t="s">
        <v>3360</v>
      </c>
      <c r="O3193" s="55"/>
      <c r="AB3193" s="2" t="s">
        <v>164</v>
      </c>
      <c r="AC3193" s="2" t="s">
        <v>3361</v>
      </c>
      <c r="AD3193" s="2" t="s">
        <v>3362</v>
      </c>
      <c r="AE3193" s="2" t="s">
        <v>3363</v>
      </c>
      <c r="AF3193" s="93"/>
      <c r="AG3193" s="2" t="s">
        <v>3364</v>
      </c>
      <c r="AH3193" s="2" t="s">
        <v>3365</v>
      </c>
      <c r="AI3193" s="2">
        <v>0.0</v>
      </c>
      <c r="AJ3193" s="94">
        <v>6.816662099948313E-5</v>
      </c>
      <c r="AK3193" s="94">
        <v>0.0</v>
      </c>
      <c r="AL3193" s="79"/>
      <c r="AM3193" s="2" t="s">
        <v>6714</v>
      </c>
    </row>
    <row r="3194">
      <c r="A3194" s="54">
        <v>46271.0</v>
      </c>
      <c r="B3194" s="54">
        <v>46272.0</v>
      </c>
      <c r="C3194" s="2" t="s">
        <v>450</v>
      </c>
      <c r="D3194" s="2" t="s">
        <v>146</v>
      </c>
      <c r="E3194" s="2" t="s">
        <v>180</v>
      </c>
      <c r="F3194" s="53">
        <v>0.0</v>
      </c>
      <c r="G3194" s="53">
        <v>0.0</v>
      </c>
      <c r="H3194" s="53">
        <v>0.0</v>
      </c>
      <c r="I3194" s="53">
        <v>0.0</v>
      </c>
      <c r="J3194" s="53">
        <v>6.62947670116487E-4</v>
      </c>
      <c r="K3194" s="2" t="s">
        <v>3531</v>
      </c>
      <c r="L3194" s="53">
        <v>0.0</v>
      </c>
      <c r="M3194" s="2" t="s">
        <v>3369</v>
      </c>
      <c r="N3194" s="2" t="s">
        <v>3360</v>
      </c>
      <c r="O3194" s="55"/>
      <c r="AB3194" s="2" t="s">
        <v>164</v>
      </c>
      <c r="AC3194" s="2" t="s">
        <v>3361</v>
      </c>
      <c r="AD3194" s="2" t="s">
        <v>3362</v>
      </c>
      <c r="AE3194" s="2" t="s">
        <v>3363</v>
      </c>
      <c r="AF3194" s="93"/>
      <c r="AG3194" s="2" t="s">
        <v>3364</v>
      </c>
      <c r="AH3194" s="2" t="s">
        <v>3365</v>
      </c>
      <c r="AI3194" s="2">
        <v>0.0</v>
      </c>
      <c r="AJ3194" s="94">
        <v>4.394996133128785E-7</v>
      </c>
      <c r="AK3194" s="94">
        <v>0.0</v>
      </c>
      <c r="AL3194" s="79"/>
      <c r="AM3194" s="2" t="s">
        <v>6715</v>
      </c>
    </row>
    <row r="3195">
      <c r="A3195" s="54">
        <v>46271.0</v>
      </c>
      <c r="B3195" s="54">
        <v>46272.0</v>
      </c>
      <c r="C3195" s="2" t="s">
        <v>515</v>
      </c>
      <c r="D3195" s="2" t="s">
        <v>146</v>
      </c>
      <c r="E3195" s="2" t="s">
        <v>180</v>
      </c>
      <c r="F3195" s="53">
        <v>0.0</v>
      </c>
      <c r="G3195" s="53">
        <v>0.0</v>
      </c>
      <c r="H3195" s="53">
        <v>0.0</v>
      </c>
      <c r="I3195" s="53">
        <v>0.0</v>
      </c>
      <c r="J3195" s="53">
        <v>0.002597603733194876</v>
      </c>
      <c r="K3195" s="2" t="s">
        <v>3531</v>
      </c>
      <c r="L3195" s="53">
        <v>0.0</v>
      </c>
      <c r="M3195" s="2" t="s">
        <v>3369</v>
      </c>
      <c r="N3195" s="2" t="s">
        <v>3360</v>
      </c>
      <c r="O3195" s="55"/>
      <c r="AB3195" s="2" t="s">
        <v>164</v>
      </c>
      <c r="AC3195" s="2" t="s">
        <v>3361</v>
      </c>
      <c r="AD3195" s="2" t="s">
        <v>3362</v>
      </c>
      <c r="AE3195" s="2" t="s">
        <v>3363</v>
      </c>
      <c r="AF3195" s="93"/>
      <c r="AG3195" s="2" t="s">
        <v>3364</v>
      </c>
      <c r="AH3195" s="2" t="s">
        <v>3365</v>
      </c>
      <c r="AI3195" s="2">
        <v>0.0</v>
      </c>
      <c r="AJ3195" s="94">
        <v>6.7475451547079555E-6</v>
      </c>
      <c r="AK3195" s="94">
        <v>0.0</v>
      </c>
      <c r="AL3195" s="79"/>
      <c r="AM3195" s="2" t="s">
        <v>6716</v>
      </c>
    </row>
    <row r="3196">
      <c r="A3196" s="54">
        <v>46271.0</v>
      </c>
      <c r="B3196" s="54">
        <v>46272.0</v>
      </c>
      <c r="C3196" s="2" t="s">
        <v>1189</v>
      </c>
      <c r="D3196" s="2" t="s">
        <v>146</v>
      </c>
      <c r="E3196" s="2" t="s">
        <v>180</v>
      </c>
      <c r="F3196" s="53">
        <v>0.0</v>
      </c>
      <c r="G3196" s="53">
        <v>0.0</v>
      </c>
      <c r="H3196" s="53">
        <v>0.0</v>
      </c>
      <c r="I3196" s="53">
        <v>0.0</v>
      </c>
      <c r="J3196" s="53">
        <v>0.0046745641569563125</v>
      </c>
      <c r="K3196" s="2" t="s">
        <v>3531</v>
      </c>
      <c r="L3196" s="53">
        <v>0.0</v>
      </c>
      <c r="M3196" s="2" t="s">
        <v>3369</v>
      </c>
      <c r="N3196" s="2" t="s">
        <v>3360</v>
      </c>
      <c r="O3196" s="55"/>
      <c r="AB3196" s="2" t="s">
        <v>164</v>
      </c>
      <c r="AC3196" s="2" t="s">
        <v>3361</v>
      </c>
      <c r="AD3196" s="2" t="s">
        <v>3362</v>
      </c>
      <c r="AE3196" s="2" t="s">
        <v>3363</v>
      </c>
      <c r="AF3196" s="93"/>
      <c r="AG3196" s="101" t="s">
        <v>3364</v>
      </c>
      <c r="AH3196" s="101" t="s">
        <v>3365</v>
      </c>
      <c r="AI3196" s="2">
        <v>0.0</v>
      </c>
      <c r="AJ3196" s="94">
        <v>2.1851550057500682E-5</v>
      </c>
      <c r="AK3196" s="94">
        <v>0.0</v>
      </c>
      <c r="AL3196" s="79"/>
      <c r="AM3196" s="2" t="s">
        <v>6717</v>
      </c>
    </row>
    <row r="3197">
      <c r="A3197" s="54">
        <v>46272.0</v>
      </c>
      <c r="B3197" s="54">
        <v>46273.0</v>
      </c>
      <c r="C3197" s="2" t="s">
        <v>178</v>
      </c>
      <c r="D3197" s="2" t="s">
        <v>146</v>
      </c>
      <c r="E3197" s="2" t="s">
        <v>208</v>
      </c>
      <c r="F3197" s="53">
        <v>0.0</v>
      </c>
      <c r="G3197" s="53">
        <v>0.0</v>
      </c>
      <c r="H3197" s="53">
        <v>0.04</v>
      </c>
      <c r="I3197" s="53">
        <v>0.019230769230769232</v>
      </c>
      <c r="J3197" s="53">
        <v>0.0295329203797412</v>
      </c>
      <c r="K3197" s="2" t="s">
        <v>3531</v>
      </c>
      <c r="L3197" s="53">
        <v>0.0</v>
      </c>
      <c r="M3197" s="2" t="s">
        <v>3369</v>
      </c>
      <c r="N3197" s="2" t="s">
        <v>3360</v>
      </c>
      <c r="O3197" s="55"/>
      <c r="AB3197" s="2" t="s">
        <v>164</v>
      </c>
      <c r="AC3197" s="2" t="s">
        <v>3361</v>
      </c>
      <c r="AD3197" s="2" t="s">
        <v>3362</v>
      </c>
      <c r="AE3197" s="2" t="s">
        <v>3363</v>
      </c>
      <c r="AF3197" s="93"/>
      <c r="AG3197" s="2" t="s">
        <v>3364</v>
      </c>
      <c r="AH3197" s="2" t="s">
        <v>3365</v>
      </c>
      <c r="AI3197" s="2">
        <v>0.0</v>
      </c>
      <c r="AJ3197" s="94">
        <v>8.721933861561332E-4</v>
      </c>
      <c r="AK3197" s="94">
        <v>3.6982248520710064E-4</v>
      </c>
      <c r="AL3197" s="79"/>
      <c r="AM3197" s="2" t="s">
        <v>6718</v>
      </c>
    </row>
    <row r="3198">
      <c r="A3198" s="54">
        <v>46272.0</v>
      </c>
      <c r="B3198" s="54">
        <v>46273.0</v>
      </c>
      <c r="C3198" s="2" t="s">
        <v>932</v>
      </c>
      <c r="D3198" s="2" t="s">
        <v>146</v>
      </c>
      <c r="E3198" s="2" t="s">
        <v>208</v>
      </c>
      <c r="F3198" s="53">
        <v>0.125</v>
      </c>
      <c r="G3198" s="53">
        <v>0.08333333333333333</v>
      </c>
      <c r="H3198" s="53">
        <v>0.08</v>
      </c>
      <c r="I3198" s="53">
        <v>0.038461538461538464</v>
      </c>
      <c r="J3198" s="53">
        <v>0.04004055751540673</v>
      </c>
      <c r="K3198" s="2" t="s">
        <v>4682</v>
      </c>
      <c r="L3198" s="53">
        <v>0.0</v>
      </c>
      <c r="M3198" s="2" t="s">
        <v>3369</v>
      </c>
      <c r="N3198" s="2" t="s">
        <v>3360</v>
      </c>
      <c r="O3198" s="55"/>
      <c r="AB3198" s="2" t="s">
        <v>164</v>
      </c>
      <c r="AC3198" s="2" t="s">
        <v>3361</v>
      </c>
      <c r="AD3198" s="2" t="s">
        <v>3362</v>
      </c>
      <c r="AE3198" s="2" t="s">
        <v>3363</v>
      </c>
      <c r="AF3198" s="93"/>
      <c r="AG3198" s="2" t="s">
        <v>3364</v>
      </c>
      <c r="AH3198" s="2" t="s">
        <v>3365</v>
      </c>
      <c r="AI3198" s="2">
        <v>0.0</v>
      </c>
      <c r="AJ3198" s="94">
        <v>0.0016032462461445943</v>
      </c>
      <c r="AK3198" s="94">
        <v>0.0014792899408284025</v>
      </c>
      <c r="AL3198" s="79"/>
      <c r="AM3198" s="2" t="s">
        <v>6719</v>
      </c>
    </row>
    <row r="3199">
      <c r="A3199" s="54">
        <v>46272.0</v>
      </c>
      <c r="B3199" s="54">
        <v>46273.0</v>
      </c>
      <c r="C3199" s="2" t="s">
        <v>450</v>
      </c>
      <c r="D3199" s="2" t="s">
        <v>146</v>
      </c>
      <c r="E3199" s="2" t="s">
        <v>208</v>
      </c>
      <c r="F3199" s="53">
        <v>0.0</v>
      </c>
      <c r="G3199" s="53">
        <v>0.0</v>
      </c>
      <c r="H3199" s="53">
        <v>0.0</v>
      </c>
      <c r="I3199" s="53">
        <v>0.0</v>
      </c>
      <c r="J3199" s="53">
        <v>6.57861499966497E-4</v>
      </c>
      <c r="K3199" s="2" t="s">
        <v>3531</v>
      </c>
      <c r="L3199" s="53">
        <v>0.0</v>
      </c>
      <c r="M3199" s="2" t="s">
        <v>3369</v>
      </c>
      <c r="N3199" s="2" t="s">
        <v>3360</v>
      </c>
      <c r="O3199" s="55"/>
      <c r="AB3199" s="2" t="s">
        <v>164</v>
      </c>
      <c r="AC3199" s="2" t="s">
        <v>3361</v>
      </c>
      <c r="AD3199" s="2" t="s">
        <v>3362</v>
      </c>
      <c r="AE3199" s="2" t="s">
        <v>3363</v>
      </c>
      <c r="AF3199" s="93"/>
      <c r="AG3199" s="2" t="s">
        <v>3364</v>
      </c>
      <c r="AH3199" s="2" t="s">
        <v>3365</v>
      </c>
      <c r="AI3199" s="2">
        <v>0.0</v>
      </c>
      <c r="AJ3199" s="94">
        <v>4.327817531381693E-7</v>
      </c>
      <c r="AK3199" s="94">
        <v>0.0</v>
      </c>
      <c r="AL3199" s="79"/>
      <c r="AM3199" s="2" t="s">
        <v>6720</v>
      </c>
    </row>
    <row r="3200">
      <c r="A3200" s="54">
        <v>46272.0</v>
      </c>
      <c r="B3200" s="54">
        <v>46273.0</v>
      </c>
      <c r="C3200" s="2" t="s">
        <v>515</v>
      </c>
      <c r="D3200" s="2" t="s">
        <v>146</v>
      </c>
      <c r="E3200" s="2" t="s">
        <v>208</v>
      </c>
      <c r="F3200" s="53">
        <v>0.0</v>
      </c>
      <c r="G3200" s="53">
        <v>0.0</v>
      </c>
      <c r="H3200" s="53">
        <v>0.0</v>
      </c>
      <c r="I3200" s="53">
        <v>0.0</v>
      </c>
      <c r="J3200" s="53">
        <v>0.0025776747777662267</v>
      </c>
      <c r="K3200" s="2" t="s">
        <v>3531</v>
      </c>
      <c r="L3200" s="53">
        <v>0.0</v>
      </c>
      <c r="M3200" s="2" t="s">
        <v>3369</v>
      </c>
      <c r="N3200" s="2" t="s">
        <v>3360</v>
      </c>
      <c r="O3200" s="55"/>
      <c r="AB3200" s="2" t="s">
        <v>164</v>
      </c>
      <c r="AC3200" s="2" t="s">
        <v>3361</v>
      </c>
      <c r="AD3200" s="2" t="s">
        <v>3362</v>
      </c>
      <c r="AE3200" s="2" t="s">
        <v>3363</v>
      </c>
      <c r="AF3200" s="93"/>
      <c r="AG3200" s="2" t="s">
        <v>3364</v>
      </c>
      <c r="AH3200" s="2" t="s">
        <v>3365</v>
      </c>
      <c r="AI3200" s="2">
        <v>0.0</v>
      </c>
      <c r="AJ3200" s="94">
        <v>6.644407259932166E-6</v>
      </c>
      <c r="AK3200" s="94">
        <v>0.0</v>
      </c>
      <c r="AL3200" s="79"/>
      <c r="AM3200" s="2" t="s">
        <v>6721</v>
      </c>
    </row>
    <row r="3201">
      <c r="A3201" s="54">
        <v>46272.0</v>
      </c>
      <c r="B3201" s="54">
        <v>46273.0</v>
      </c>
      <c r="C3201" s="2" t="s">
        <v>1189</v>
      </c>
      <c r="D3201" s="2" t="s">
        <v>146</v>
      </c>
      <c r="E3201" s="2" t="s">
        <v>208</v>
      </c>
      <c r="F3201" s="53">
        <v>0.0</v>
      </c>
      <c r="G3201" s="53">
        <v>0.0</v>
      </c>
      <c r="H3201" s="53">
        <v>0.0</v>
      </c>
      <c r="I3201" s="53">
        <v>0.0</v>
      </c>
      <c r="J3201" s="53">
        <v>0.004638700649546825</v>
      </c>
      <c r="K3201" s="2" t="s">
        <v>3531</v>
      </c>
      <c r="L3201" s="53">
        <v>0.0</v>
      </c>
      <c r="M3201" s="2" t="s">
        <v>3369</v>
      </c>
      <c r="N3201" s="2" t="s">
        <v>3360</v>
      </c>
      <c r="O3201" s="55"/>
      <c r="AB3201" s="2" t="s">
        <v>164</v>
      </c>
      <c r="AC3201" s="2" t="s">
        <v>3361</v>
      </c>
      <c r="AD3201" s="2" t="s">
        <v>3362</v>
      </c>
      <c r="AE3201" s="2" t="s">
        <v>3363</v>
      </c>
      <c r="AF3201" s="93"/>
      <c r="AG3201" s="101" t="s">
        <v>3364</v>
      </c>
      <c r="AH3201" s="101" t="s">
        <v>3365</v>
      </c>
      <c r="AI3201" s="2">
        <v>0.0</v>
      </c>
      <c r="AJ3201" s="94">
        <v>2.1517543716106136E-5</v>
      </c>
      <c r="AK3201" s="94">
        <v>0.0</v>
      </c>
      <c r="AL3201" s="79"/>
      <c r="AM3201" s="2" t="s">
        <v>6722</v>
      </c>
    </row>
    <row r="3202">
      <c r="A3202" s="54">
        <v>46273.0</v>
      </c>
      <c r="B3202" s="54">
        <v>46274.0</v>
      </c>
      <c r="C3202" s="2" t="s">
        <v>178</v>
      </c>
      <c r="D3202" s="2" t="s">
        <v>146</v>
      </c>
      <c r="E3202" s="2" t="s">
        <v>303</v>
      </c>
      <c r="F3202" s="53">
        <v>0.0</v>
      </c>
      <c r="G3202" s="53">
        <v>0.08333333333333333</v>
      </c>
      <c r="H3202" s="53">
        <v>0.04</v>
      </c>
      <c r="I3202" s="53">
        <v>0.038461538461538464</v>
      </c>
      <c r="J3202" s="53">
        <v>0.03711296583907747</v>
      </c>
      <c r="K3202" s="2" t="s">
        <v>3531</v>
      </c>
      <c r="L3202" s="53">
        <v>0.0</v>
      </c>
      <c r="M3202" s="2" t="s">
        <v>3369</v>
      </c>
      <c r="N3202" s="2" t="s">
        <v>3360</v>
      </c>
      <c r="O3202" s="55"/>
      <c r="AB3202" s="2" t="s">
        <v>164</v>
      </c>
      <c r="AC3202" s="2" t="s">
        <v>3361</v>
      </c>
      <c r="AD3202" s="2" t="s">
        <v>3362</v>
      </c>
      <c r="AE3202" s="2" t="s">
        <v>3363</v>
      </c>
      <c r="AF3202" s="93"/>
      <c r="AG3202" s="2" t="s">
        <v>3364</v>
      </c>
      <c r="AH3202" s="2" t="s">
        <v>3365</v>
      </c>
      <c r="AI3202" s="2">
        <v>0.0</v>
      </c>
      <c r="AJ3202" s="94">
        <v>0.0013773722333725313</v>
      </c>
      <c r="AK3202" s="94">
        <v>0.0014792899408284025</v>
      </c>
      <c r="AL3202" s="79"/>
      <c r="AM3202" s="2" t="s">
        <v>6723</v>
      </c>
    </row>
    <row r="3203">
      <c r="A3203" s="54">
        <v>46273.0</v>
      </c>
      <c r="B3203" s="54">
        <v>46274.0</v>
      </c>
      <c r="C3203" s="2" t="s">
        <v>932</v>
      </c>
      <c r="D3203" s="2" t="s">
        <v>146</v>
      </c>
      <c r="E3203" s="2" t="s">
        <v>303</v>
      </c>
      <c r="F3203" s="53">
        <v>0.0</v>
      </c>
      <c r="G3203" s="53">
        <v>0.0</v>
      </c>
      <c r="H3203" s="53">
        <v>0.0</v>
      </c>
      <c r="I3203" s="53">
        <v>0.0</v>
      </c>
      <c r="J3203" s="53">
        <v>0.008130108245177292</v>
      </c>
      <c r="K3203" s="2" t="s">
        <v>4682</v>
      </c>
      <c r="L3203" s="53">
        <v>0.0</v>
      </c>
      <c r="M3203" s="2" t="s">
        <v>3369</v>
      </c>
      <c r="N3203" s="2" t="s">
        <v>3360</v>
      </c>
      <c r="O3203" s="55"/>
      <c r="AB3203" s="2" t="s">
        <v>164</v>
      </c>
      <c r="AC3203" s="2" t="s">
        <v>3361</v>
      </c>
      <c r="AD3203" s="2" t="s">
        <v>3362</v>
      </c>
      <c r="AE3203" s="2" t="s">
        <v>3363</v>
      </c>
      <c r="AF3203" s="93"/>
      <c r="AG3203" s="2" t="s">
        <v>3364</v>
      </c>
      <c r="AH3203" s="2" t="s">
        <v>3365</v>
      </c>
      <c r="AI3203" s="2">
        <v>0.0</v>
      </c>
      <c r="AJ3203" s="94">
        <v>6.609866007829979E-5</v>
      </c>
      <c r="AK3203" s="94">
        <v>0.0</v>
      </c>
      <c r="AL3203" s="79"/>
      <c r="AM3203" s="2" t="s">
        <v>6724</v>
      </c>
    </row>
    <row r="3204">
      <c r="A3204" s="54">
        <v>46273.0</v>
      </c>
      <c r="B3204" s="54">
        <v>46274.0</v>
      </c>
      <c r="C3204" s="2" t="s">
        <v>450</v>
      </c>
      <c r="D3204" s="2" t="s">
        <v>146</v>
      </c>
      <c r="E3204" s="2" t="s">
        <v>303</v>
      </c>
      <c r="F3204" s="53">
        <v>0.0</v>
      </c>
      <c r="G3204" s="53">
        <v>0.0</v>
      </c>
      <c r="H3204" s="53">
        <v>0.0</v>
      </c>
      <c r="I3204" s="53">
        <v>0.0</v>
      </c>
      <c r="J3204" s="53">
        <v>6.528143511872134E-4</v>
      </c>
      <c r="K3204" s="2" t="s">
        <v>3531</v>
      </c>
      <c r="L3204" s="53">
        <v>0.0</v>
      </c>
      <c r="M3204" s="2" t="s">
        <v>3369</v>
      </c>
      <c r="N3204" s="2" t="s">
        <v>3360</v>
      </c>
      <c r="O3204" s="55"/>
      <c r="AB3204" s="2" t="s">
        <v>164</v>
      </c>
      <c r="AC3204" s="2" t="s">
        <v>3361</v>
      </c>
      <c r="AD3204" s="2" t="s">
        <v>3362</v>
      </c>
      <c r="AE3204" s="2" t="s">
        <v>3363</v>
      </c>
      <c r="AF3204" s="93"/>
      <c r="AG3204" s="2" t="s">
        <v>3364</v>
      </c>
      <c r="AH3204" s="2" t="s">
        <v>3365</v>
      </c>
      <c r="AI3204" s="2">
        <v>0.0</v>
      </c>
      <c r="AJ3204" s="94">
        <v>4.2616657711598235E-7</v>
      </c>
      <c r="AK3204" s="94">
        <v>0.0</v>
      </c>
      <c r="AL3204" s="79"/>
      <c r="AM3204" s="2" t="s">
        <v>6725</v>
      </c>
    </row>
    <row r="3205">
      <c r="A3205" s="54">
        <v>46273.0</v>
      </c>
      <c r="B3205" s="54">
        <v>46274.0</v>
      </c>
      <c r="C3205" s="2" t="s">
        <v>515</v>
      </c>
      <c r="D3205" s="2" t="s">
        <v>146</v>
      </c>
      <c r="E3205" s="2" t="s">
        <v>303</v>
      </c>
      <c r="F3205" s="53">
        <v>0.0</v>
      </c>
      <c r="G3205" s="53">
        <v>0.0</v>
      </c>
      <c r="H3205" s="53">
        <v>0.0</v>
      </c>
      <c r="I3205" s="53">
        <v>0.0</v>
      </c>
      <c r="J3205" s="53">
        <v>0.0025578987183545484</v>
      </c>
      <c r="K3205" s="2" t="s">
        <v>3531</v>
      </c>
      <c r="L3205" s="53">
        <v>0.0</v>
      </c>
      <c r="M3205" s="2" t="s">
        <v>3369</v>
      </c>
      <c r="N3205" s="2" t="s">
        <v>3360</v>
      </c>
      <c r="O3205" s="55"/>
      <c r="AB3205" s="2" t="s">
        <v>153</v>
      </c>
      <c r="AC3205" s="2" t="s">
        <v>6726</v>
      </c>
      <c r="AD3205" s="2" t="s">
        <v>3362</v>
      </c>
      <c r="AE3205" s="2" t="s">
        <v>3363</v>
      </c>
      <c r="AF3205" s="93"/>
      <c r="AG3205" s="2" t="s">
        <v>3364</v>
      </c>
      <c r="AH3205" s="2" t="s">
        <v>3365</v>
      </c>
      <c r="AI3205" s="2">
        <v>1.0</v>
      </c>
      <c r="AJ3205" s="94">
        <v>0.9948907454091442</v>
      </c>
      <c r="AK3205" s="94">
        <v>1.0</v>
      </c>
      <c r="AL3205" s="79"/>
      <c r="AM3205" s="2" t="s">
        <v>6727</v>
      </c>
    </row>
    <row r="3206">
      <c r="A3206" s="54">
        <v>46273.0</v>
      </c>
      <c r="B3206" s="54">
        <v>46274.0</v>
      </c>
      <c r="C3206" s="2" t="s">
        <v>1189</v>
      </c>
      <c r="D3206" s="2" t="s">
        <v>146</v>
      </c>
      <c r="E3206" s="2" t="s">
        <v>303</v>
      </c>
      <c r="F3206" s="53">
        <v>0.0</v>
      </c>
      <c r="G3206" s="53">
        <v>0.08333333333333333</v>
      </c>
      <c r="H3206" s="53">
        <v>0.04</v>
      </c>
      <c r="I3206" s="53">
        <v>0.019230769230769232</v>
      </c>
      <c r="J3206" s="53">
        <v>0.02179910048014565</v>
      </c>
      <c r="K3206" s="2" t="s">
        <v>3531</v>
      </c>
      <c r="L3206" s="53">
        <v>0.0</v>
      </c>
      <c r="M3206" s="2" t="s">
        <v>3369</v>
      </c>
      <c r="N3206" s="2" t="s">
        <v>3360</v>
      </c>
      <c r="O3206" s="55"/>
      <c r="AB3206" s="2" t="s">
        <v>164</v>
      </c>
      <c r="AC3206" s="2" t="s">
        <v>3361</v>
      </c>
      <c r="AD3206" s="2" t="s">
        <v>3362</v>
      </c>
      <c r="AE3206" s="2" t="s">
        <v>3363</v>
      </c>
      <c r="AF3206" s="93"/>
      <c r="AG3206" s="101" t="s">
        <v>3364</v>
      </c>
      <c r="AH3206" s="101" t="s">
        <v>3365</v>
      </c>
      <c r="AI3206" s="2">
        <v>0.0</v>
      </c>
      <c r="AJ3206" s="94">
        <v>4.7520078174348635E-4</v>
      </c>
      <c r="AK3206" s="94">
        <v>3.6982248520710064E-4</v>
      </c>
      <c r="AL3206" s="79"/>
      <c r="AM3206" s="2" t="s">
        <v>6728</v>
      </c>
    </row>
    <row r="3207">
      <c r="A3207" s="54">
        <v>46274.0</v>
      </c>
      <c r="B3207" s="54">
        <v>46275.0</v>
      </c>
      <c r="C3207" s="2" t="s">
        <v>178</v>
      </c>
      <c r="D3207" s="2" t="s">
        <v>146</v>
      </c>
      <c r="E3207" s="2" t="s">
        <v>148</v>
      </c>
      <c r="F3207" s="53">
        <v>0.0</v>
      </c>
      <c r="G3207" s="53">
        <v>0.0</v>
      </c>
      <c r="H3207" s="53">
        <v>0.0</v>
      </c>
      <c r="I3207" s="53">
        <v>0.019230769230769232</v>
      </c>
      <c r="J3207" s="53">
        <v>0.021949098567705355</v>
      </c>
      <c r="K3207" s="2" t="s">
        <v>3531</v>
      </c>
      <c r="L3207" s="53">
        <v>0.0</v>
      </c>
      <c r="M3207" s="2" t="s">
        <v>3369</v>
      </c>
      <c r="N3207" s="2" t="s">
        <v>3360</v>
      </c>
      <c r="O3207" s="55"/>
      <c r="AB3207" s="2" t="s">
        <v>164</v>
      </c>
      <c r="AC3207" s="2" t="s">
        <v>3361</v>
      </c>
      <c r="AD3207" s="2" t="s">
        <v>3362</v>
      </c>
      <c r="AE3207" s="2" t="s">
        <v>3363</v>
      </c>
      <c r="AF3207" s="93"/>
      <c r="AG3207" s="2" t="s">
        <v>3364</v>
      </c>
      <c r="AH3207" s="2" t="s">
        <v>3365</v>
      </c>
      <c r="AI3207" s="2">
        <v>0.0</v>
      </c>
      <c r="AJ3207" s="94">
        <v>4.817629279348453E-4</v>
      </c>
      <c r="AK3207" s="94">
        <v>3.6982248520710064E-4</v>
      </c>
      <c r="AL3207" s="79"/>
      <c r="AM3207" s="2" t="s">
        <v>6729</v>
      </c>
    </row>
    <row r="3208">
      <c r="A3208" s="54">
        <v>46274.0</v>
      </c>
      <c r="B3208" s="54">
        <v>46275.0</v>
      </c>
      <c r="C3208" s="2" t="s">
        <v>932</v>
      </c>
      <c r="D3208" s="2" t="s">
        <v>146</v>
      </c>
      <c r="E3208" s="2" t="s">
        <v>148</v>
      </c>
      <c r="F3208" s="53">
        <v>0.125</v>
      </c>
      <c r="G3208" s="53">
        <v>0.08333333333333333</v>
      </c>
      <c r="H3208" s="53">
        <v>0.04</v>
      </c>
      <c r="I3208" s="53">
        <v>0.019230769230769232</v>
      </c>
      <c r="J3208" s="53">
        <v>0.03453656035301342</v>
      </c>
      <c r="K3208" s="2" t="s">
        <v>4682</v>
      </c>
      <c r="L3208" s="53">
        <v>0.0</v>
      </c>
      <c r="M3208" s="2" t="s">
        <v>3369</v>
      </c>
      <c r="N3208" s="2" t="s">
        <v>3360</v>
      </c>
      <c r="O3208" s="55"/>
      <c r="AB3208" s="2" t="s">
        <v>164</v>
      </c>
      <c r="AC3208" s="2" t="s">
        <v>3361</v>
      </c>
      <c r="AD3208" s="2" t="s">
        <v>3362</v>
      </c>
      <c r="AE3208" s="2" t="s">
        <v>3363</v>
      </c>
      <c r="AF3208" s="93"/>
      <c r="AG3208" s="2" t="s">
        <v>3364</v>
      </c>
      <c r="AH3208" s="2" t="s">
        <v>3365</v>
      </c>
      <c r="AI3208" s="2">
        <v>0.0</v>
      </c>
      <c r="AJ3208" s="94">
        <v>0.0011927740010173383</v>
      </c>
      <c r="AK3208" s="94">
        <v>3.6982248520710064E-4</v>
      </c>
      <c r="AL3208" s="79"/>
      <c r="AM3208" s="2" t="s">
        <v>6730</v>
      </c>
    </row>
    <row r="3209">
      <c r="A3209" s="54">
        <v>46274.0</v>
      </c>
      <c r="B3209" s="54">
        <v>46275.0</v>
      </c>
      <c r="C3209" s="2" t="s">
        <v>450</v>
      </c>
      <c r="D3209" s="2" t="s">
        <v>146</v>
      </c>
      <c r="E3209" s="2" t="s">
        <v>148</v>
      </c>
      <c r="F3209" s="53">
        <v>0.0</v>
      </c>
      <c r="G3209" s="53">
        <v>0.0</v>
      </c>
      <c r="H3209" s="53">
        <v>0.0</v>
      </c>
      <c r="I3209" s="53">
        <v>0.0</v>
      </c>
      <c r="J3209" s="53">
        <v>6.478059244045835E-4</v>
      </c>
      <c r="K3209" s="2" t="s">
        <v>3531</v>
      </c>
      <c r="L3209" s="53">
        <v>0.0</v>
      </c>
      <c r="M3209" s="2" t="s">
        <v>3369</v>
      </c>
      <c r="N3209" s="2" t="s">
        <v>3360</v>
      </c>
      <c r="O3209" s="55"/>
      <c r="AB3209" s="2" t="s">
        <v>164</v>
      </c>
      <c r="AC3209" s="2" t="s">
        <v>3361</v>
      </c>
      <c r="AD3209" s="2" t="s">
        <v>3362</v>
      </c>
      <c r="AE3209" s="2" t="s">
        <v>3363</v>
      </c>
      <c r="AF3209" s="93"/>
      <c r="AG3209" s="2" t="s">
        <v>3364</v>
      </c>
      <c r="AH3209" s="2" t="s">
        <v>3365</v>
      </c>
      <c r="AI3209" s="2">
        <v>0.0</v>
      </c>
      <c r="AJ3209" s="94">
        <v>4.1965251569367694E-7</v>
      </c>
      <c r="AK3209" s="94">
        <v>0.0</v>
      </c>
      <c r="AL3209" s="79"/>
      <c r="AM3209" s="2" t="s">
        <v>6731</v>
      </c>
    </row>
    <row r="3210">
      <c r="A3210" s="54">
        <v>46274.0</v>
      </c>
      <c r="B3210" s="54">
        <v>46275.0</v>
      </c>
      <c r="C3210" s="2" t="s">
        <v>515</v>
      </c>
      <c r="D3210" s="2" t="s">
        <v>146</v>
      </c>
      <c r="E3210" s="2" t="s">
        <v>148</v>
      </c>
      <c r="F3210" s="53">
        <v>0.0</v>
      </c>
      <c r="G3210" s="53">
        <v>0.0</v>
      </c>
      <c r="H3210" s="53">
        <v>0.0</v>
      </c>
      <c r="I3210" s="53">
        <v>0.019230769230769232</v>
      </c>
      <c r="J3210" s="53">
        <v>0.011335004873180364</v>
      </c>
      <c r="K3210" s="2" t="s">
        <v>303</v>
      </c>
      <c r="L3210" s="53">
        <v>1.0</v>
      </c>
      <c r="M3210" s="2" t="s">
        <v>3369</v>
      </c>
      <c r="N3210" s="2" t="s">
        <v>3360</v>
      </c>
      <c r="O3210" s="55"/>
      <c r="AB3210" s="2" t="s">
        <v>164</v>
      </c>
      <c r="AC3210" s="2" t="s">
        <v>3361</v>
      </c>
      <c r="AD3210" s="2" t="s">
        <v>3362</v>
      </c>
      <c r="AE3210" s="2" t="s">
        <v>3363</v>
      </c>
      <c r="AF3210" s="93"/>
      <c r="AG3210" s="2" t="s">
        <v>3364</v>
      </c>
      <c r="AH3210" s="2" t="s">
        <v>3365</v>
      </c>
      <c r="AI3210" s="2">
        <v>0.0</v>
      </c>
      <c r="AJ3210" s="94">
        <v>1.284823354750226E-4</v>
      </c>
      <c r="AK3210" s="94">
        <v>3.6982248520710064E-4</v>
      </c>
      <c r="AL3210" s="79"/>
      <c r="AM3210" s="2" t="s">
        <v>6732</v>
      </c>
    </row>
    <row r="3211">
      <c r="A3211" s="54">
        <v>46274.0</v>
      </c>
      <c r="B3211" s="54">
        <v>46275.0</v>
      </c>
      <c r="C3211" s="2" t="s">
        <v>1189</v>
      </c>
      <c r="D3211" s="2" t="s">
        <v>146</v>
      </c>
      <c r="E3211" s="2" t="s">
        <v>148</v>
      </c>
      <c r="F3211" s="53">
        <v>0.0</v>
      </c>
      <c r="G3211" s="53">
        <v>0.0</v>
      </c>
      <c r="H3211" s="53">
        <v>0.0</v>
      </c>
      <c r="I3211" s="53">
        <v>0.0</v>
      </c>
      <c r="J3211" s="53">
        <v>0.0045677969640552886</v>
      </c>
      <c r="K3211" s="2" t="s">
        <v>3531</v>
      </c>
      <c r="L3211" s="53">
        <v>0.0</v>
      </c>
      <c r="M3211" s="2" t="s">
        <v>3369</v>
      </c>
      <c r="N3211" s="2" t="s">
        <v>3360</v>
      </c>
      <c r="O3211" s="55"/>
      <c r="AB3211" s="2" t="s">
        <v>164</v>
      </c>
      <c r="AC3211" s="2" t="s">
        <v>3361</v>
      </c>
      <c r="AD3211" s="2" t="s">
        <v>3362</v>
      </c>
      <c r="AE3211" s="2" t="s">
        <v>3363</v>
      </c>
      <c r="AF3211" s="93"/>
      <c r="AG3211" s="101" t="s">
        <v>3364</v>
      </c>
      <c r="AH3211" s="101" t="s">
        <v>3365</v>
      </c>
      <c r="AI3211" s="2">
        <v>0.0</v>
      </c>
      <c r="AJ3211" s="94">
        <v>2.086476910483271E-5</v>
      </c>
      <c r="AK3211" s="94">
        <v>0.0</v>
      </c>
      <c r="AL3211" s="79"/>
      <c r="AM3211" s="2" t="s">
        <v>6733</v>
      </c>
    </row>
    <row r="3212">
      <c r="A3212" s="54">
        <v>46275.0</v>
      </c>
      <c r="B3212" s="54">
        <v>46276.0</v>
      </c>
      <c r="C3212" s="2" t="s">
        <v>178</v>
      </c>
      <c r="D3212" s="2" t="s">
        <v>146</v>
      </c>
      <c r="E3212" s="2" t="s">
        <v>196</v>
      </c>
      <c r="F3212" s="53">
        <v>0.0</v>
      </c>
      <c r="G3212" s="53">
        <v>0.0</v>
      </c>
      <c r="H3212" s="53">
        <v>0.0</v>
      </c>
      <c r="I3212" s="53">
        <v>0.057692307692307696</v>
      </c>
      <c r="J3212" s="53">
        <v>0.030189764737979036</v>
      </c>
      <c r="K3212" s="2" t="s">
        <v>3531</v>
      </c>
      <c r="L3212" s="53">
        <v>0.0</v>
      </c>
      <c r="M3212" s="2" t="s">
        <v>3369</v>
      </c>
      <c r="N3212" s="2" t="s">
        <v>3360</v>
      </c>
      <c r="O3212" s="55"/>
      <c r="AB3212" s="2" t="s">
        <v>164</v>
      </c>
      <c r="AC3212" s="2" t="s">
        <v>3361</v>
      </c>
      <c r="AD3212" s="2" t="s">
        <v>3362</v>
      </c>
      <c r="AE3212" s="2" t="s">
        <v>3363</v>
      </c>
      <c r="AF3212" s="93"/>
      <c r="AG3212" s="2" t="s">
        <v>3364</v>
      </c>
      <c r="AH3212" s="2" t="s">
        <v>3365</v>
      </c>
      <c r="AI3212" s="2">
        <v>0.0</v>
      </c>
      <c r="AJ3212" s="94">
        <v>9.114218949345225E-4</v>
      </c>
      <c r="AK3212" s="94">
        <v>0.003328402366863906</v>
      </c>
      <c r="AL3212" s="79"/>
      <c r="AM3212" s="2" t="s">
        <v>6734</v>
      </c>
    </row>
    <row r="3213">
      <c r="A3213" s="54">
        <v>46275.0</v>
      </c>
      <c r="B3213" s="54">
        <v>46276.0</v>
      </c>
      <c r="C3213" s="2" t="s">
        <v>932</v>
      </c>
      <c r="D3213" s="2" t="s">
        <v>146</v>
      </c>
      <c r="E3213" s="2" t="s">
        <v>196</v>
      </c>
      <c r="F3213" s="53">
        <v>0.0</v>
      </c>
      <c r="G3213" s="53">
        <v>0.0</v>
      </c>
      <c r="H3213" s="53">
        <v>0.0</v>
      </c>
      <c r="I3213" s="53">
        <v>0.0</v>
      </c>
      <c r="J3213" s="53">
        <v>0.00800583753197994</v>
      </c>
      <c r="K3213" s="2" t="s">
        <v>4682</v>
      </c>
      <c r="L3213" s="53">
        <v>0.0</v>
      </c>
      <c r="M3213" s="2" t="s">
        <v>3369</v>
      </c>
      <c r="N3213" s="2" t="s">
        <v>3360</v>
      </c>
      <c r="O3213" s="55"/>
      <c r="AB3213" s="2" t="s">
        <v>164</v>
      </c>
      <c r="AC3213" s="2" t="s">
        <v>3361</v>
      </c>
      <c r="AD3213" s="2" t="s">
        <v>3362</v>
      </c>
      <c r="AE3213" s="2" t="s">
        <v>3363</v>
      </c>
      <c r="AF3213" s="93"/>
      <c r="AG3213" s="2" t="s">
        <v>3364</v>
      </c>
      <c r="AH3213" s="2" t="s">
        <v>3365</v>
      </c>
      <c r="AI3213" s="2">
        <v>0.0</v>
      </c>
      <c r="AJ3213" s="94">
        <v>6.409343458845864E-5</v>
      </c>
      <c r="AK3213" s="94">
        <v>0.0</v>
      </c>
      <c r="AL3213" s="79"/>
      <c r="AM3213" s="2" t="s">
        <v>6735</v>
      </c>
    </row>
    <row r="3214">
      <c r="A3214" s="54">
        <v>46275.0</v>
      </c>
      <c r="B3214" s="54">
        <v>46276.0</v>
      </c>
      <c r="C3214" s="2" t="s">
        <v>450</v>
      </c>
      <c r="D3214" s="2" t="s">
        <v>146</v>
      </c>
      <c r="E3214" s="2" t="s">
        <v>196</v>
      </c>
      <c r="F3214" s="53">
        <v>0.0</v>
      </c>
      <c r="G3214" s="53">
        <v>0.0</v>
      </c>
      <c r="H3214" s="53">
        <v>0.0</v>
      </c>
      <c r="I3214" s="53">
        <v>0.019230769230769232</v>
      </c>
      <c r="J3214" s="53">
        <v>0.0027432398323113346</v>
      </c>
      <c r="K3214" s="2" t="s">
        <v>3531</v>
      </c>
      <c r="L3214" s="53">
        <v>0.0</v>
      </c>
      <c r="M3214" s="2" t="s">
        <v>3369</v>
      </c>
      <c r="N3214" s="2" t="s">
        <v>3360</v>
      </c>
      <c r="O3214" s="55"/>
      <c r="AB3214" s="2" t="s">
        <v>164</v>
      </c>
      <c r="AC3214" s="2" t="s">
        <v>3361</v>
      </c>
      <c r="AD3214" s="2" t="s">
        <v>3362</v>
      </c>
      <c r="AE3214" s="2" t="s">
        <v>3363</v>
      </c>
      <c r="AF3214" s="93"/>
      <c r="AG3214" s="2" t="s">
        <v>3364</v>
      </c>
      <c r="AH3214" s="2" t="s">
        <v>3365</v>
      </c>
      <c r="AI3214" s="2">
        <v>0.0</v>
      </c>
      <c r="AJ3214" s="94">
        <v>7.525364777579519E-6</v>
      </c>
      <c r="AK3214" s="94">
        <v>3.6982248520710064E-4</v>
      </c>
      <c r="AL3214" s="79"/>
      <c r="AM3214" s="2" t="s">
        <v>6736</v>
      </c>
    </row>
    <row r="3215">
      <c r="A3215" s="54">
        <v>46275.0</v>
      </c>
      <c r="B3215" s="54">
        <v>46276.0</v>
      </c>
      <c r="C3215" s="2" t="s">
        <v>515</v>
      </c>
      <c r="D3215" s="2" t="s">
        <v>146</v>
      </c>
      <c r="E3215" s="2" t="s">
        <v>196</v>
      </c>
      <c r="F3215" s="53">
        <v>0.0</v>
      </c>
      <c r="G3215" s="53">
        <v>0.0</v>
      </c>
      <c r="H3215" s="53">
        <v>0.0</v>
      </c>
      <c r="I3215" s="53">
        <v>0.0</v>
      </c>
      <c r="J3215" s="53">
        <v>0.006568970388058921</v>
      </c>
      <c r="K3215" s="2" t="s">
        <v>303</v>
      </c>
      <c r="L3215" s="53">
        <v>1.0</v>
      </c>
      <c r="M3215" s="2" t="s">
        <v>3369</v>
      </c>
      <c r="N3215" s="2" t="s">
        <v>3360</v>
      </c>
      <c r="O3215" s="55"/>
      <c r="AB3215" s="2" t="s">
        <v>164</v>
      </c>
      <c r="AC3215" s="2" t="s">
        <v>3361</v>
      </c>
      <c r="AD3215" s="2" t="s">
        <v>3362</v>
      </c>
      <c r="AE3215" s="2" t="s">
        <v>3363</v>
      </c>
      <c r="AF3215" s="93"/>
      <c r="AG3215" s="2" t="s">
        <v>3364</v>
      </c>
      <c r="AH3215" s="2" t="s">
        <v>3365</v>
      </c>
      <c r="AI3215" s="2">
        <v>0.0</v>
      </c>
      <c r="AJ3215" s="94">
        <v>4.315137195919497E-5</v>
      </c>
      <c r="AK3215" s="94">
        <v>0.0</v>
      </c>
      <c r="AL3215" s="79"/>
      <c r="AM3215" s="2" t="s">
        <v>6737</v>
      </c>
    </row>
    <row r="3216">
      <c r="A3216" s="54">
        <v>46275.0</v>
      </c>
      <c r="B3216" s="54">
        <v>46276.0</v>
      </c>
      <c r="C3216" s="2" t="s">
        <v>1189</v>
      </c>
      <c r="D3216" s="2" t="s">
        <v>146</v>
      </c>
      <c r="E3216" s="2" t="s">
        <v>196</v>
      </c>
      <c r="F3216" s="53">
        <v>0.0</v>
      </c>
      <c r="G3216" s="53">
        <v>0.0</v>
      </c>
      <c r="H3216" s="53">
        <v>0.0</v>
      </c>
      <c r="I3216" s="53">
        <v>0.0</v>
      </c>
      <c r="J3216" s="53">
        <v>0.004532752580287093</v>
      </c>
      <c r="K3216" s="2" t="s">
        <v>3531</v>
      </c>
      <c r="L3216" s="53">
        <v>0.0</v>
      </c>
      <c r="M3216" s="2" t="s">
        <v>3369</v>
      </c>
      <c r="N3216" s="2" t="s">
        <v>3360</v>
      </c>
      <c r="O3216" s="55"/>
      <c r="AB3216" s="2" t="s">
        <v>164</v>
      </c>
      <c r="AC3216" s="2" t="s">
        <v>3361</v>
      </c>
      <c r="AD3216" s="2" t="s">
        <v>3362</v>
      </c>
      <c r="AE3216" s="2" t="s">
        <v>3363</v>
      </c>
      <c r="AF3216" s="93"/>
      <c r="AG3216" s="101" t="s">
        <v>3364</v>
      </c>
      <c r="AH3216" s="101" t="s">
        <v>3365</v>
      </c>
      <c r="AI3216" s="2">
        <v>0.0</v>
      </c>
      <c r="AJ3216" s="94">
        <v>2.0545845954099296E-5</v>
      </c>
      <c r="AK3216" s="94">
        <v>0.0</v>
      </c>
      <c r="AL3216" s="79"/>
      <c r="AM3216" s="2" t="s">
        <v>6738</v>
      </c>
    </row>
    <row r="3217">
      <c r="A3217" s="54">
        <v>46276.0</v>
      </c>
      <c r="B3217" s="54">
        <v>46277.0</v>
      </c>
      <c r="C3217" s="2" t="s">
        <v>178</v>
      </c>
      <c r="D3217" s="2" t="s">
        <v>146</v>
      </c>
      <c r="E3217" s="2" t="s">
        <v>288</v>
      </c>
      <c r="F3217" s="53">
        <v>0.0</v>
      </c>
      <c r="G3217" s="53">
        <v>0.0</v>
      </c>
      <c r="H3217" s="53">
        <v>0.04</v>
      </c>
      <c r="I3217" s="53">
        <v>0.038461538461538464</v>
      </c>
      <c r="J3217" s="53">
        <v>0.03020337980356453</v>
      </c>
      <c r="K3217" s="2" t="s">
        <v>3531</v>
      </c>
      <c r="L3217" s="53">
        <v>0.0</v>
      </c>
      <c r="M3217" s="2" t="s">
        <v>3369</v>
      </c>
      <c r="N3217" s="2" t="s">
        <v>3360</v>
      </c>
      <c r="O3217" s="55"/>
      <c r="AB3217" s="2" t="s">
        <v>164</v>
      </c>
      <c r="AC3217" s="2" t="s">
        <v>3361</v>
      </c>
      <c r="AD3217" s="2" t="s">
        <v>3362</v>
      </c>
      <c r="AE3217" s="2" t="s">
        <v>3363</v>
      </c>
      <c r="AF3217" s="93"/>
      <c r="AG3217" s="2" t="s">
        <v>3364</v>
      </c>
      <c r="AH3217" s="2" t="s">
        <v>3365</v>
      </c>
      <c r="AI3217" s="2">
        <v>0.0</v>
      </c>
      <c r="AJ3217" s="94">
        <v>9.122441515583697E-4</v>
      </c>
      <c r="AK3217" s="94">
        <v>0.0014792899408284025</v>
      </c>
      <c r="AL3217" s="79"/>
      <c r="AM3217" s="2" t="s">
        <v>6739</v>
      </c>
    </row>
    <row r="3218">
      <c r="A3218" s="54">
        <v>46276.0</v>
      </c>
      <c r="B3218" s="54">
        <v>46277.0</v>
      </c>
      <c r="C3218" s="2" t="s">
        <v>932</v>
      </c>
      <c r="D3218" s="2" t="s">
        <v>146</v>
      </c>
      <c r="E3218" s="2" t="s">
        <v>288</v>
      </c>
      <c r="F3218" s="53">
        <v>0.0</v>
      </c>
      <c r="G3218" s="53">
        <v>0.0</v>
      </c>
      <c r="H3218" s="53">
        <v>0.0</v>
      </c>
      <c r="I3218" s="53">
        <v>0.0</v>
      </c>
      <c r="J3218" s="53">
        <v>0.007944416316224447</v>
      </c>
      <c r="K3218" s="2" t="s">
        <v>4682</v>
      </c>
      <c r="L3218" s="53">
        <v>0.0</v>
      </c>
      <c r="M3218" s="2" t="s">
        <v>3369</v>
      </c>
      <c r="N3218" s="2" t="s">
        <v>3360</v>
      </c>
      <c r="O3218" s="55"/>
      <c r="AB3218" s="2" t="s">
        <v>153</v>
      </c>
      <c r="AC3218" s="2" t="s">
        <v>6740</v>
      </c>
      <c r="AD3218" s="2" t="s">
        <v>3362</v>
      </c>
      <c r="AE3218" s="2" t="s">
        <v>3363</v>
      </c>
      <c r="AF3218" s="93"/>
      <c r="AG3218" s="2" t="s">
        <v>3364</v>
      </c>
      <c r="AH3218" s="2" t="s">
        <v>3365</v>
      </c>
      <c r="AI3218" s="2">
        <v>1.0</v>
      </c>
      <c r="AJ3218" s="94">
        <v>0.9841742811181566</v>
      </c>
      <c r="AK3218" s="94">
        <v>1.0</v>
      </c>
      <c r="AL3218" s="79"/>
      <c r="AM3218" s="2" t="s">
        <v>6741</v>
      </c>
    </row>
    <row r="3219">
      <c r="A3219" s="54">
        <v>46276.0</v>
      </c>
      <c r="B3219" s="54">
        <v>46277.0</v>
      </c>
      <c r="C3219" s="2" t="s">
        <v>450</v>
      </c>
      <c r="D3219" s="2" t="s">
        <v>146</v>
      </c>
      <c r="E3219" s="2" t="s">
        <v>288</v>
      </c>
      <c r="F3219" s="53">
        <v>0.0</v>
      </c>
      <c r="G3219" s="53">
        <v>0.0</v>
      </c>
      <c r="H3219" s="53">
        <v>0.0</v>
      </c>
      <c r="I3219" s="53">
        <v>0.0</v>
      </c>
      <c r="J3219" s="53">
        <v>6.379040507995202E-4</v>
      </c>
      <c r="K3219" s="2" t="s">
        <v>3531</v>
      </c>
      <c r="L3219" s="53">
        <v>0.0</v>
      </c>
      <c r="M3219" s="2" t="s">
        <v>3369</v>
      </c>
      <c r="N3219" s="2" t="s">
        <v>3360</v>
      </c>
      <c r="O3219" s="55"/>
      <c r="AB3219" s="2" t="s">
        <v>164</v>
      </c>
      <c r="AC3219" s="2" t="s">
        <v>3361</v>
      </c>
      <c r="AD3219" s="2" t="s">
        <v>3362</v>
      </c>
      <c r="AE3219" s="2" t="s">
        <v>3363</v>
      </c>
      <c r="AF3219" s="93"/>
      <c r="AG3219" s="2" t="s">
        <v>3364</v>
      </c>
      <c r="AH3219" s="2" t="s">
        <v>3365</v>
      </c>
      <c r="AI3219" s="2">
        <v>0.0</v>
      </c>
      <c r="AJ3219" s="94">
        <v>4.0692157802643685E-7</v>
      </c>
      <c r="AK3219" s="94">
        <v>0.0</v>
      </c>
      <c r="AL3219" s="79"/>
      <c r="AM3219" s="2" t="s">
        <v>6742</v>
      </c>
    </row>
    <row r="3220">
      <c r="A3220" s="54">
        <v>46276.0</v>
      </c>
      <c r="B3220" s="54">
        <v>46277.0</v>
      </c>
      <c r="C3220" s="2" t="s">
        <v>515</v>
      </c>
      <c r="D3220" s="2" t="s">
        <v>146</v>
      </c>
      <c r="E3220" s="2" t="s">
        <v>288</v>
      </c>
      <c r="F3220" s="53">
        <v>0.0</v>
      </c>
      <c r="G3220" s="53">
        <v>0.0</v>
      </c>
      <c r="H3220" s="53">
        <v>0.0</v>
      </c>
      <c r="I3220" s="53">
        <v>0.019230769230769232</v>
      </c>
      <c r="J3220" s="53">
        <v>0.009124465985353727</v>
      </c>
      <c r="K3220" s="2" t="s">
        <v>303</v>
      </c>
      <c r="L3220" s="53">
        <v>1.0</v>
      </c>
      <c r="M3220" s="2" t="s">
        <v>3369</v>
      </c>
      <c r="N3220" s="2" t="s">
        <v>3360</v>
      </c>
      <c r="O3220" s="55"/>
      <c r="AB3220" s="2" t="s">
        <v>164</v>
      </c>
      <c r="AC3220" s="2" t="s">
        <v>3361</v>
      </c>
      <c r="AD3220" s="2" t="s">
        <v>3362</v>
      </c>
      <c r="AE3220" s="2" t="s">
        <v>3363</v>
      </c>
      <c r="AF3220" s="93"/>
      <c r="AG3220" s="2" t="s">
        <v>3364</v>
      </c>
      <c r="AH3220" s="2" t="s">
        <v>3365</v>
      </c>
      <c r="AI3220" s="2">
        <v>0.0</v>
      </c>
      <c r="AJ3220" s="94">
        <v>8.325587951787716E-5</v>
      </c>
      <c r="AK3220" s="94">
        <v>3.6982248520710064E-4</v>
      </c>
      <c r="AL3220" s="79"/>
      <c r="AM3220" s="2" t="s">
        <v>6743</v>
      </c>
    </row>
    <row r="3221">
      <c r="A3221" s="54">
        <v>46276.0</v>
      </c>
      <c r="B3221" s="54">
        <v>46277.0</v>
      </c>
      <c r="C3221" s="2" t="s">
        <v>1189</v>
      </c>
      <c r="D3221" s="2" t="s">
        <v>146</v>
      </c>
      <c r="E3221" s="2" t="s">
        <v>288</v>
      </c>
      <c r="F3221" s="53">
        <v>0.0</v>
      </c>
      <c r="G3221" s="53">
        <v>0.08333333333333333</v>
      </c>
      <c r="H3221" s="53">
        <v>0.04</v>
      </c>
      <c r="I3221" s="53">
        <v>0.019230769230769232</v>
      </c>
      <c r="J3221" s="53">
        <v>0.019936304573963136</v>
      </c>
      <c r="K3221" s="2" t="s">
        <v>3531</v>
      </c>
      <c r="L3221" s="53">
        <v>0.0</v>
      </c>
      <c r="M3221" s="2" t="s">
        <v>3369</v>
      </c>
      <c r="N3221" s="2" t="s">
        <v>3360</v>
      </c>
      <c r="O3221" s="55"/>
      <c r="AB3221" s="2" t="s">
        <v>164</v>
      </c>
      <c r="AC3221" s="2" t="s">
        <v>3361</v>
      </c>
      <c r="AD3221" s="2" t="s">
        <v>3362</v>
      </c>
      <c r="AE3221" s="2" t="s">
        <v>3363</v>
      </c>
      <c r="AF3221" s="93"/>
      <c r="AG3221" s="101" t="s">
        <v>3364</v>
      </c>
      <c r="AH3221" s="101" t="s">
        <v>3365</v>
      </c>
      <c r="AI3221" s="2">
        <v>0.0</v>
      </c>
      <c r="AJ3221" s="94">
        <v>3.974562400658235E-4</v>
      </c>
      <c r="AK3221" s="94">
        <v>3.6982248520710064E-4</v>
      </c>
      <c r="AL3221" s="79"/>
      <c r="AM3221" s="2" t="s">
        <v>6744</v>
      </c>
    </row>
    <row r="3222">
      <c r="A3222" s="54">
        <v>46277.0</v>
      </c>
      <c r="B3222" s="54">
        <v>46278.0</v>
      </c>
      <c r="C3222" s="2" t="s">
        <v>178</v>
      </c>
      <c r="D3222" s="2" t="s">
        <v>146</v>
      </c>
      <c r="E3222" s="2" t="s">
        <v>256</v>
      </c>
      <c r="F3222" s="53">
        <v>0.0</v>
      </c>
      <c r="G3222" s="53">
        <v>0.0</v>
      </c>
      <c r="H3222" s="53">
        <v>0.0</v>
      </c>
      <c r="I3222" s="53">
        <v>0.0</v>
      </c>
      <c r="J3222" s="53">
        <v>0.015080546458776017</v>
      </c>
      <c r="K3222" s="2" t="s">
        <v>3531</v>
      </c>
      <c r="L3222" s="53">
        <v>0.0</v>
      </c>
      <c r="M3222" s="2" t="s">
        <v>3369</v>
      </c>
      <c r="N3222" s="2" t="s">
        <v>3360</v>
      </c>
      <c r="O3222" s="55"/>
      <c r="AB3222" s="2" t="s">
        <v>164</v>
      </c>
      <c r="AC3222" s="2" t="s">
        <v>3361</v>
      </c>
      <c r="AD3222" s="2" t="s">
        <v>3362</v>
      </c>
      <c r="AE3222" s="2" t="s">
        <v>3363</v>
      </c>
      <c r="AF3222" s="93"/>
      <c r="AG3222" s="2" t="s">
        <v>3364</v>
      </c>
      <c r="AH3222" s="2" t="s">
        <v>3365</v>
      </c>
      <c r="AI3222" s="2">
        <v>0.0</v>
      </c>
      <c r="AJ3222" s="94">
        <v>2.2742288149530187E-4</v>
      </c>
      <c r="AK3222" s="94">
        <v>0.0</v>
      </c>
      <c r="AL3222" s="79"/>
      <c r="AM3222" s="2" t="s">
        <v>6745</v>
      </c>
    </row>
    <row r="3223">
      <c r="A3223" s="54">
        <v>46277.0</v>
      </c>
      <c r="B3223" s="54">
        <v>46278.0</v>
      </c>
      <c r="C3223" s="2" t="s">
        <v>932</v>
      </c>
      <c r="D3223" s="2" t="s">
        <v>146</v>
      </c>
      <c r="E3223" s="2" t="s">
        <v>256</v>
      </c>
      <c r="F3223" s="53">
        <v>0.0</v>
      </c>
      <c r="G3223" s="53">
        <v>0.0</v>
      </c>
      <c r="H3223" s="53">
        <v>0.0</v>
      </c>
      <c r="I3223" s="53">
        <v>0.0</v>
      </c>
      <c r="J3223" s="53">
        <v>0.01196494946890898</v>
      </c>
      <c r="K3223" s="2" t="s">
        <v>6746</v>
      </c>
      <c r="L3223" s="53">
        <v>0.0</v>
      </c>
      <c r="M3223" s="2" t="s">
        <v>3369</v>
      </c>
      <c r="N3223" s="2" t="s">
        <v>3360</v>
      </c>
      <c r="O3223" s="55"/>
      <c r="AB3223" s="2" t="s">
        <v>164</v>
      </c>
      <c r="AC3223" s="2" t="s">
        <v>3361</v>
      </c>
      <c r="AD3223" s="2" t="s">
        <v>3362</v>
      </c>
      <c r="AE3223" s="2" t="s">
        <v>3363</v>
      </c>
      <c r="AF3223" s="93"/>
      <c r="AG3223" s="2" t="s">
        <v>3364</v>
      </c>
      <c r="AH3223" s="2" t="s">
        <v>3365</v>
      </c>
      <c r="AI3223" s="2">
        <v>0.0</v>
      </c>
      <c r="AJ3223" s="94">
        <v>1.431600157935453E-4</v>
      </c>
      <c r="AK3223" s="94">
        <v>0.0</v>
      </c>
      <c r="AL3223" s="79"/>
      <c r="AM3223" s="2" t="s">
        <v>6747</v>
      </c>
    </row>
    <row r="3224">
      <c r="A3224" s="54">
        <v>46277.0</v>
      </c>
      <c r="B3224" s="54">
        <v>46278.0</v>
      </c>
      <c r="C3224" s="2" t="s">
        <v>450</v>
      </c>
      <c r="D3224" s="2" t="s">
        <v>146</v>
      </c>
      <c r="E3224" s="2" t="s">
        <v>256</v>
      </c>
      <c r="F3224" s="53">
        <v>0.0</v>
      </c>
      <c r="G3224" s="53">
        <v>0.0</v>
      </c>
      <c r="H3224" s="53">
        <v>0.0</v>
      </c>
      <c r="I3224" s="53">
        <v>0.019230769230769232</v>
      </c>
      <c r="J3224" s="53">
        <v>0.00310213543512269</v>
      </c>
      <c r="K3224" s="2" t="s">
        <v>3531</v>
      </c>
      <c r="L3224" s="53">
        <v>0.0</v>
      </c>
      <c r="M3224" s="2" t="s">
        <v>3369</v>
      </c>
      <c r="N3224" s="2" t="s">
        <v>3360</v>
      </c>
      <c r="O3224" s="55"/>
      <c r="AB3224" s="2" t="s">
        <v>164</v>
      </c>
      <c r="AC3224" s="2" t="s">
        <v>3361</v>
      </c>
      <c r="AD3224" s="2" t="s">
        <v>3362</v>
      </c>
      <c r="AE3224" s="2" t="s">
        <v>3363</v>
      </c>
      <c r="AF3224" s="93"/>
      <c r="AG3224" s="2" t="s">
        <v>3364</v>
      </c>
      <c r="AH3224" s="2" t="s">
        <v>3365</v>
      </c>
      <c r="AI3224" s="2">
        <v>0.0</v>
      </c>
      <c r="AJ3224" s="94">
        <v>9.623244257843841E-6</v>
      </c>
      <c r="AK3224" s="94">
        <v>3.6982248520710064E-4</v>
      </c>
      <c r="AL3224" s="79"/>
      <c r="AM3224" s="2" t="s">
        <v>6748</v>
      </c>
    </row>
    <row r="3225">
      <c r="A3225" s="54">
        <v>46277.0</v>
      </c>
      <c r="B3225" s="54">
        <v>46278.0</v>
      </c>
      <c r="C3225" s="2" t="s">
        <v>515</v>
      </c>
      <c r="D3225" s="2" t="s">
        <v>146</v>
      </c>
      <c r="E3225" s="2" t="s">
        <v>256</v>
      </c>
      <c r="F3225" s="53">
        <v>0.0</v>
      </c>
      <c r="G3225" s="53">
        <v>0.0</v>
      </c>
      <c r="H3225" s="53">
        <v>0.04</v>
      </c>
      <c r="I3225" s="53">
        <v>0.019230769230769232</v>
      </c>
      <c r="J3225" s="53">
        <v>0.017053934449513725</v>
      </c>
      <c r="K3225" s="2" t="s">
        <v>303</v>
      </c>
      <c r="L3225" s="53">
        <v>1.0</v>
      </c>
      <c r="M3225" s="2" t="s">
        <v>3369</v>
      </c>
      <c r="N3225" s="2" t="s">
        <v>3360</v>
      </c>
      <c r="O3225" s="55"/>
      <c r="AB3225" s="2" t="s">
        <v>164</v>
      </c>
      <c r="AC3225" s="2" t="s">
        <v>3361</v>
      </c>
      <c r="AD3225" s="2" t="s">
        <v>3362</v>
      </c>
      <c r="AE3225" s="2" t="s">
        <v>3363</v>
      </c>
      <c r="AF3225" s="93"/>
      <c r="AG3225" s="2" t="s">
        <v>3364</v>
      </c>
      <c r="AH3225" s="2" t="s">
        <v>3365</v>
      </c>
      <c r="AI3225" s="2">
        <v>0.0</v>
      </c>
      <c r="AJ3225" s="94">
        <v>2.90836680208311E-4</v>
      </c>
      <c r="AK3225" s="94">
        <v>3.6982248520710064E-4</v>
      </c>
      <c r="AL3225" s="79"/>
      <c r="AM3225" s="2" t="s">
        <v>6749</v>
      </c>
    </row>
    <row r="3226">
      <c r="A3226" s="54">
        <v>46277.0</v>
      </c>
      <c r="B3226" s="54">
        <v>46278.0</v>
      </c>
      <c r="C3226" s="2" t="s">
        <v>1189</v>
      </c>
      <c r="D3226" s="2" t="s">
        <v>146</v>
      </c>
      <c r="E3226" s="2" t="s">
        <v>256</v>
      </c>
      <c r="F3226" s="53">
        <v>0.0</v>
      </c>
      <c r="G3226" s="53">
        <v>0.0</v>
      </c>
      <c r="H3226" s="53">
        <v>0.0</v>
      </c>
      <c r="I3226" s="53">
        <v>0.0</v>
      </c>
      <c r="J3226" s="53">
        <v>0.00446346833721031</v>
      </c>
      <c r="K3226" s="2" t="s">
        <v>3531</v>
      </c>
      <c r="L3226" s="53">
        <v>0.0</v>
      </c>
      <c r="M3226" s="2" t="s">
        <v>3369</v>
      </c>
      <c r="N3226" s="2" t="s">
        <v>3360</v>
      </c>
      <c r="O3226" s="55"/>
      <c r="AB3226" s="2" t="s">
        <v>164</v>
      </c>
      <c r="AC3226" s="2" t="s">
        <v>3361</v>
      </c>
      <c r="AD3226" s="2" t="s">
        <v>3362</v>
      </c>
      <c r="AE3226" s="2" t="s">
        <v>3363</v>
      </c>
      <c r="AF3226" s="93"/>
      <c r="AG3226" s="101" t="s">
        <v>3364</v>
      </c>
      <c r="AH3226" s="101" t="s">
        <v>3365</v>
      </c>
      <c r="AI3226" s="2">
        <v>0.0</v>
      </c>
      <c r="AJ3226" s="94">
        <v>1.992254959727897E-5</v>
      </c>
      <c r="AK3226" s="94">
        <v>0.0</v>
      </c>
      <c r="AL3226" s="79"/>
      <c r="AM3226" s="2" t="s">
        <v>6750</v>
      </c>
    </row>
    <row r="3227">
      <c r="A3227" s="54">
        <v>46278.0</v>
      </c>
      <c r="B3227" s="54">
        <v>46279.0</v>
      </c>
      <c r="C3227" s="2" t="s">
        <v>178</v>
      </c>
      <c r="D3227" s="2" t="s">
        <v>146</v>
      </c>
      <c r="E3227" s="2" t="s">
        <v>180</v>
      </c>
      <c r="F3227" s="53">
        <v>0.0</v>
      </c>
      <c r="G3227" s="53">
        <v>0.0</v>
      </c>
      <c r="H3227" s="53">
        <v>0.12</v>
      </c>
      <c r="I3227" s="53">
        <v>0.057692307692307696</v>
      </c>
      <c r="J3227" s="53">
        <v>0.05262189490545351</v>
      </c>
      <c r="K3227" s="2" t="s">
        <v>3531</v>
      </c>
      <c r="L3227" s="53">
        <v>0.0</v>
      </c>
      <c r="M3227" s="2" t="s">
        <v>3369</v>
      </c>
      <c r="N3227" s="2" t="s">
        <v>3360</v>
      </c>
      <c r="O3227" s="55"/>
      <c r="AB3227" s="2" t="s">
        <v>164</v>
      </c>
      <c r="AC3227" s="2" t="s">
        <v>3361</v>
      </c>
      <c r="AD3227" s="2" t="s">
        <v>3362</v>
      </c>
      <c r="AE3227" s="2" t="s">
        <v>3363</v>
      </c>
      <c r="AF3227" s="93"/>
      <c r="AG3227" s="2" t="s">
        <v>3364</v>
      </c>
      <c r="AH3227" s="2" t="s">
        <v>3365</v>
      </c>
      <c r="AI3227" s="2">
        <v>0.0</v>
      </c>
      <c r="AJ3227" s="94">
        <v>0.0027690638234405943</v>
      </c>
      <c r="AK3227" s="94">
        <v>0.003328402366863906</v>
      </c>
      <c r="AL3227" s="79"/>
      <c r="AM3227" s="2" t="s">
        <v>6751</v>
      </c>
    </row>
    <row r="3228">
      <c r="A3228" s="54">
        <v>46278.0</v>
      </c>
      <c r="B3228" s="54">
        <v>46279.0</v>
      </c>
      <c r="C3228" s="2" t="s">
        <v>932</v>
      </c>
      <c r="D3228" s="2" t="s">
        <v>146</v>
      </c>
      <c r="E3228" s="2" t="s">
        <v>180</v>
      </c>
      <c r="F3228" s="53">
        <v>0.0</v>
      </c>
      <c r="G3228" s="53">
        <v>0.0</v>
      </c>
      <c r="H3228" s="53">
        <v>0.0</v>
      </c>
      <c r="I3228" s="53">
        <v>0.0</v>
      </c>
      <c r="J3228" s="53">
        <v>0.011873153733622344</v>
      </c>
      <c r="K3228" s="2" t="s">
        <v>6746</v>
      </c>
      <c r="L3228" s="53">
        <v>0.0</v>
      </c>
      <c r="M3228" s="2" t="s">
        <v>3369</v>
      </c>
      <c r="N3228" s="2" t="s">
        <v>3360</v>
      </c>
      <c r="O3228" s="55"/>
      <c r="AB3228" s="2" t="s">
        <v>164</v>
      </c>
      <c r="AC3228" s="2" t="s">
        <v>3361</v>
      </c>
      <c r="AD3228" s="2" t="s">
        <v>3362</v>
      </c>
      <c r="AE3228" s="2" t="s">
        <v>3363</v>
      </c>
      <c r="AF3228" s="93"/>
      <c r="AG3228" s="2" t="s">
        <v>3364</v>
      </c>
      <c r="AH3228" s="2" t="s">
        <v>3365</v>
      </c>
      <c r="AI3228" s="2">
        <v>0.0</v>
      </c>
      <c r="AJ3228" s="94">
        <v>1.4097177958223022E-4</v>
      </c>
      <c r="AK3228" s="94">
        <v>0.0</v>
      </c>
      <c r="AL3228" s="79"/>
      <c r="AM3228" s="2" t="s">
        <v>6752</v>
      </c>
    </row>
    <row r="3229">
      <c r="A3229" s="54">
        <v>46278.0</v>
      </c>
      <c r="B3229" s="54">
        <v>46279.0</v>
      </c>
      <c r="C3229" s="2" t="s">
        <v>450</v>
      </c>
      <c r="D3229" s="2" t="s">
        <v>146</v>
      </c>
      <c r="E3229" s="2" t="s">
        <v>180</v>
      </c>
      <c r="F3229" s="53">
        <v>0.0</v>
      </c>
      <c r="G3229" s="53">
        <v>0.0</v>
      </c>
      <c r="H3229" s="53">
        <v>0.0</v>
      </c>
      <c r="I3229" s="53">
        <v>0.0</v>
      </c>
      <c r="J3229" s="53">
        <v>6.281535297789223E-4</v>
      </c>
      <c r="K3229" s="2" t="s">
        <v>3531</v>
      </c>
      <c r="L3229" s="53">
        <v>0.0</v>
      </c>
      <c r="M3229" s="2" t="s">
        <v>3369</v>
      </c>
      <c r="N3229" s="2" t="s">
        <v>3360</v>
      </c>
      <c r="O3229" s="55"/>
      <c r="AB3229" s="2" t="s">
        <v>164</v>
      </c>
      <c r="AC3229" s="2" t="s">
        <v>3361</v>
      </c>
      <c r="AD3229" s="2" t="s">
        <v>3362</v>
      </c>
      <c r="AE3229" s="2" t="s">
        <v>3363</v>
      </c>
      <c r="AF3229" s="93"/>
      <c r="AG3229" s="2" t="s">
        <v>3364</v>
      </c>
      <c r="AH3229" s="2" t="s">
        <v>3365</v>
      </c>
      <c r="AI3229" s="2">
        <v>0.0</v>
      </c>
      <c r="AJ3229" s="94">
        <v>3.945768569737195E-7</v>
      </c>
      <c r="AK3229" s="94">
        <v>0.0</v>
      </c>
      <c r="AL3229" s="79"/>
      <c r="AM3229" s="2" t="s">
        <v>6753</v>
      </c>
    </row>
    <row r="3230">
      <c r="A3230" s="54">
        <v>46278.0</v>
      </c>
      <c r="B3230" s="54">
        <v>46279.0</v>
      </c>
      <c r="C3230" s="2" t="s">
        <v>515</v>
      </c>
      <c r="D3230" s="2" t="s">
        <v>146</v>
      </c>
      <c r="E3230" s="2" t="s">
        <v>180</v>
      </c>
      <c r="F3230" s="53">
        <v>0.0</v>
      </c>
      <c r="G3230" s="53">
        <v>0.0</v>
      </c>
      <c r="H3230" s="53">
        <v>0.0</v>
      </c>
      <c r="I3230" s="53">
        <v>0.0</v>
      </c>
      <c r="J3230" s="53">
        <v>0.006418934897041153</v>
      </c>
      <c r="K3230" s="2" t="s">
        <v>303</v>
      </c>
      <c r="L3230" s="53">
        <v>1.0</v>
      </c>
      <c r="M3230" s="2" t="s">
        <v>3369</v>
      </c>
      <c r="N3230" s="2" t="s">
        <v>3360</v>
      </c>
      <c r="O3230" s="55"/>
      <c r="AB3230" s="2" t="s">
        <v>164</v>
      </c>
      <c r="AC3230" s="2" t="s">
        <v>3361</v>
      </c>
      <c r="AD3230" s="2" t="s">
        <v>3362</v>
      </c>
      <c r="AE3230" s="2" t="s">
        <v>3363</v>
      </c>
      <c r="AF3230" s="93"/>
      <c r="AG3230" s="2" t="s">
        <v>3364</v>
      </c>
      <c r="AH3230" s="2" t="s">
        <v>3365</v>
      </c>
      <c r="AI3230" s="2">
        <v>0.0</v>
      </c>
      <c r="AJ3230" s="94">
        <v>4.1202725212452715E-5</v>
      </c>
      <c r="AK3230" s="94">
        <v>0.0</v>
      </c>
      <c r="AL3230" s="79"/>
      <c r="AM3230" s="2" t="s">
        <v>6754</v>
      </c>
    </row>
    <row r="3231">
      <c r="A3231" s="54">
        <v>46278.0</v>
      </c>
      <c r="B3231" s="54">
        <v>46279.0</v>
      </c>
      <c r="C3231" s="2" t="s">
        <v>1189</v>
      </c>
      <c r="D3231" s="2" t="s">
        <v>146</v>
      </c>
      <c r="E3231" s="2" t="s">
        <v>180</v>
      </c>
      <c r="F3231" s="53">
        <v>0.0</v>
      </c>
      <c r="G3231" s="53">
        <v>0.0</v>
      </c>
      <c r="H3231" s="53">
        <v>0.0</v>
      </c>
      <c r="I3231" s="53">
        <v>0.0</v>
      </c>
      <c r="J3231" s="53">
        <v>0.004429224368273582</v>
      </c>
      <c r="K3231" s="2" t="s">
        <v>3531</v>
      </c>
      <c r="L3231" s="53">
        <v>0.0</v>
      </c>
      <c r="M3231" s="2" t="s">
        <v>3369</v>
      </c>
      <c r="N3231" s="2" t="s">
        <v>3360</v>
      </c>
      <c r="O3231" s="55"/>
      <c r="AB3231" s="2" t="s">
        <v>164</v>
      </c>
      <c r="AC3231" s="2" t="s">
        <v>3361</v>
      </c>
      <c r="AD3231" s="2" t="s">
        <v>3362</v>
      </c>
      <c r="AE3231" s="2" t="s">
        <v>3363</v>
      </c>
      <c r="AF3231" s="93"/>
      <c r="AG3231" s="101" t="s">
        <v>3364</v>
      </c>
      <c r="AH3231" s="101" t="s">
        <v>3365</v>
      </c>
      <c r="AI3231" s="2">
        <v>0.0</v>
      </c>
      <c r="AJ3231" s="94">
        <v>1.9618028504508508E-5</v>
      </c>
      <c r="AK3231" s="94">
        <v>0.0</v>
      </c>
      <c r="AL3231" s="79"/>
      <c r="AM3231" s="2" t="s">
        <v>6755</v>
      </c>
    </row>
    <row r="3232">
      <c r="A3232" s="54">
        <v>46279.0</v>
      </c>
      <c r="B3232" s="54">
        <v>46280.0</v>
      </c>
      <c r="C3232" s="2" t="s">
        <v>178</v>
      </c>
      <c r="D3232" s="2" t="s">
        <v>146</v>
      </c>
      <c r="E3232" s="2" t="s">
        <v>208</v>
      </c>
      <c r="F3232" s="53">
        <v>0.0</v>
      </c>
      <c r="G3232" s="53">
        <v>0.0</v>
      </c>
      <c r="H3232" s="53">
        <v>0.04</v>
      </c>
      <c r="I3232" s="53">
        <v>0.019230769230769232</v>
      </c>
      <c r="J3232" s="53">
        <v>0.02798291481732587</v>
      </c>
      <c r="K3232" s="2" t="s">
        <v>3531</v>
      </c>
      <c r="L3232" s="53">
        <v>0.0</v>
      </c>
      <c r="M3232" s="2" t="s">
        <v>3369</v>
      </c>
      <c r="N3232" s="2" t="s">
        <v>3360</v>
      </c>
      <c r="O3232" s="55"/>
      <c r="AB3232" s="2" t="s">
        <v>164</v>
      </c>
      <c r="AC3232" s="2" t="s">
        <v>3361</v>
      </c>
      <c r="AD3232" s="2" t="s">
        <v>3362</v>
      </c>
      <c r="AE3232" s="2" t="s">
        <v>3363</v>
      </c>
      <c r="AF3232" s="93"/>
      <c r="AG3232" s="2" t="s">
        <v>3364</v>
      </c>
      <c r="AH3232" s="2" t="s">
        <v>3365</v>
      </c>
      <c r="AI3232" s="2">
        <v>0.0</v>
      </c>
      <c r="AJ3232" s="94">
        <v>7.830435216737158E-4</v>
      </c>
      <c r="AK3232" s="94">
        <v>3.6982248520710064E-4</v>
      </c>
      <c r="AL3232" s="79"/>
      <c r="AM3232" s="2" t="s">
        <v>6756</v>
      </c>
    </row>
    <row r="3233">
      <c r="A3233" s="54">
        <v>46279.0</v>
      </c>
      <c r="B3233" s="54">
        <v>46280.0</v>
      </c>
      <c r="C3233" s="2" t="s">
        <v>932</v>
      </c>
      <c r="D3233" s="2" t="s">
        <v>146</v>
      </c>
      <c r="E3233" s="2" t="s">
        <v>208</v>
      </c>
      <c r="F3233" s="53">
        <v>0.125</v>
      </c>
      <c r="G3233" s="53">
        <v>0.08333333333333333</v>
      </c>
      <c r="H3233" s="53">
        <v>0.08</v>
      </c>
      <c r="I3233" s="53">
        <v>0.038461538461538464</v>
      </c>
      <c r="J3233" s="53">
        <v>0.0419581658710379</v>
      </c>
      <c r="K3233" s="2" t="s">
        <v>6746</v>
      </c>
      <c r="L3233" s="53">
        <v>0.0</v>
      </c>
      <c r="M3233" s="2" t="s">
        <v>3369</v>
      </c>
      <c r="N3233" s="2" t="s">
        <v>3360</v>
      </c>
      <c r="O3233" s="55"/>
      <c r="AB3233" s="2" t="s">
        <v>164</v>
      </c>
      <c r="AC3233" s="2" t="s">
        <v>3361</v>
      </c>
      <c r="AD3233" s="2" t="s">
        <v>3362</v>
      </c>
      <c r="AE3233" s="2" t="s">
        <v>3363</v>
      </c>
      <c r="AF3233" s="93"/>
      <c r="AG3233" s="2" t="s">
        <v>3364</v>
      </c>
      <c r="AH3233" s="2" t="s">
        <v>3365</v>
      </c>
      <c r="AI3233" s="2">
        <v>0.0</v>
      </c>
      <c r="AJ3233" s="94">
        <v>0.0017604876832615296</v>
      </c>
      <c r="AK3233" s="94">
        <v>0.0014792899408284025</v>
      </c>
      <c r="AL3233" s="79"/>
      <c r="AM3233" s="2" t="s">
        <v>6757</v>
      </c>
    </row>
    <row r="3234">
      <c r="A3234" s="54">
        <v>46279.0</v>
      </c>
      <c r="B3234" s="54">
        <v>46280.0</v>
      </c>
      <c r="C3234" s="2" t="s">
        <v>450</v>
      </c>
      <c r="D3234" s="2" t="s">
        <v>146</v>
      </c>
      <c r="E3234" s="2" t="s">
        <v>208</v>
      </c>
      <c r="F3234" s="53">
        <v>0.0</v>
      </c>
      <c r="G3234" s="53">
        <v>0.0</v>
      </c>
      <c r="H3234" s="53">
        <v>0.0</v>
      </c>
      <c r="I3234" s="53">
        <v>0.0</v>
      </c>
      <c r="J3234" s="53">
        <v>6.233343021433368E-4</v>
      </c>
      <c r="K3234" s="2" t="s">
        <v>3531</v>
      </c>
      <c r="L3234" s="53">
        <v>0.0</v>
      </c>
      <c r="M3234" s="2" t="s">
        <v>3369</v>
      </c>
      <c r="N3234" s="2" t="s">
        <v>3360</v>
      </c>
      <c r="O3234" s="55"/>
      <c r="AB3234" s="2" t="s">
        <v>164</v>
      </c>
      <c r="AC3234" s="2" t="s">
        <v>3361</v>
      </c>
      <c r="AD3234" s="2" t="s">
        <v>3362</v>
      </c>
      <c r="AE3234" s="2" t="s">
        <v>3363</v>
      </c>
      <c r="AF3234" s="93"/>
      <c r="AG3234" s="2" t="s">
        <v>3364</v>
      </c>
      <c r="AH3234" s="2" t="s">
        <v>3365</v>
      </c>
      <c r="AI3234" s="2">
        <v>0.0</v>
      </c>
      <c r="AJ3234" s="94">
        <v>3.8854565222852073E-7</v>
      </c>
      <c r="AK3234" s="94">
        <v>0.0</v>
      </c>
      <c r="AL3234" s="79"/>
      <c r="AM3234" s="2" t="s">
        <v>6758</v>
      </c>
    </row>
    <row r="3235">
      <c r="A3235" s="54">
        <v>46279.0</v>
      </c>
      <c r="B3235" s="54">
        <v>46280.0</v>
      </c>
      <c r="C3235" s="2" t="s">
        <v>515</v>
      </c>
      <c r="D3235" s="2" t="s">
        <v>146</v>
      </c>
      <c r="E3235" s="2" t="s">
        <v>208</v>
      </c>
      <c r="F3235" s="53">
        <v>0.0</v>
      </c>
      <c r="G3235" s="53">
        <v>0.0</v>
      </c>
      <c r="H3235" s="53">
        <v>0.0</v>
      </c>
      <c r="I3235" s="53">
        <v>0.0</v>
      </c>
      <c r="J3235" s="53">
        <v>0.006369688483576385</v>
      </c>
      <c r="K3235" s="2" t="s">
        <v>303</v>
      </c>
      <c r="L3235" s="53">
        <v>1.0</v>
      </c>
      <c r="M3235" s="2" t="s">
        <v>3369</v>
      </c>
      <c r="N3235" s="2" t="s">
        <v>3360</v>
      </c>
      <c r="O3235" s="55"/>
      <c r="AB3235" s="2" t="s">
        <v>164</v>
      </c>
      <c r="AC3235" s="2" t="s">
        <v>3361</v>
      </c>
      <c r="AD3235" s="2" t="s">
        <v>3362</v>
      </c>
      <c r="AE3235" s="2" t="s">
        <v>3363</v>
      </c>
      <c r="AF3235" s="93"/>
      <c r="AG3235" s="2" t="s">
        <v>3364</v>
      </c>
      <c r="AH3235" s="2" t="s">
        <v>3365</v>
      </c>
      <c r="AI3235" s="2">
        <v>0.0</v>
      </c>
      <c r="AJ3235" s="94">
        <v>4.0572931377805626E-5</v>
      </c>
      <c r="AK3235" s="94">
        <v>0.0</v>
      </c>
      <c r="AL3235" s="79"/>
      <c r="AM3235" s="2" t="s">
        <v>6759</v>
      </c>
    </row>
    <row r="3236">
      <c r="A3236" s="54">
        <v>46279.0</v>
      </c>
      <c r="B3236" s="54">
        <v>46280.0</v>
      </c>
      <c r="C3236" s="2" t="s">
        <v>1189</v>
      </c>
      <c r="D3236" s="2" t="s">
        <v>146</v>
      </c>
      <c r="E3236" s="2" t="s">
        <v>208</v>
      </c>
      <c r="F3236" s="53">
        <v>0.0</v>
      </c>
      <c r="G3236" s="53">
        <v>0.0</v>
      </c>
      <c r="H3236" s="53">
        <v>0.0</v>
      </c>
      <c r="I3236" s="53">
        <v>0.0</v>
      </c>
      <c r="J3236" s="53">
        <v>0.0043952431209067075</v>
      </c>
      <c r="K3236" s="2" t="s">
        <v>3531</v>
      </c>
      <c r="L3236" s="53">
        <v>0.0</v>
      </c>
      <c r="M3236" s="2" t="s">
        <v>3369</v>
      </c>
      <c r="N3236" s="2" t="s">
        <v>3360</v>
      </c>
      <c r="O3236" s="55"/>
      <c r="AB3236" s="2" t="s">
        <v>164</v>
      </c>
      <c r="AC3236" s="2" t="s">
        <v>3361</v>
      </c>
      <c r="AD3236" s="2" t="s">
        <v>3362</v>
      </c>
      <c r="AE3236" s="2" t="s">
        <v>3363</v>
      </c>
      <c r="AF3236" s="93"/>
      <c r="AG3236" s="101" t="s">
        <v>3364</v>
      </c>
      <c r="AH3236" s="101" t="s">
        <v>3365</v>
      </c>
      <c r="AI3236" s="2">
        <v>0.0</v>
      </c>
      <c r="AJ3236" s="94">
        <v>1.9318162091877735E-5</v>
      </c>
      <c r="AK3236" s="94">
        <v>0.0</v>
      </c>
      <c r="AL3236" s="79"/>
      <c r="AM3236" s="2" t="s">
        <v>6760</v>
      </c>
    </row>
    <row r="3237">
      <c r="A3237" s="54">
        <v>46280.0</v>
      </c>
      <c r="B3237" s="54">
        <v>46281.0</v>
      </c>
      <c r="C3237" s="2" t="s">
        <v>178</v>
      </c>
      <c r="D3237" s="2" t="s">
        <v>146</v>
      </c>
      <c r="E3237" s="2" t="s">
        <v>303</v>
      </c>
      <c r="F3237" s="53">
        <v>0.0</v>
      </c>
      <c r="G3237" s="53">
        <v>0.08333333333333333</v>
      </c>
      <c r="H3237" s="53">
        <v>0.04</v>
      </c>
      <c r="I3237" s="53">
        <v>0.038461538461538464</v>
      </c>
      <c r="J3237" s="53">
        <v>0.03516512923001117</v>
      </c>
      <c r="K3237" s="2" t="s">
        <v>3531</v>
      </c>
      <c r="L3237" s="53">
        <v>0.0</v>
      </c>
      <c r="M3237" s="2" t="s">
        <v>3369</v>
      </c>
      <c r="N3237" s="2" t="s">
        <v>3360</v>
      </c>
      <c r="O3237" s="55"/>
      <c r="AB3237" s="2" t="s">
        <v>164</v>
      </c>
      <c r="AC3237" s="2" t="s">
        <v>3361</v>
      </c>
      <c r="AD3237" s="2" t="s">
        <v>3362</v>
      </c>
      <c r="AE3237" s="2" t="s">
        <v>3363</v>
      </c>
      <c r="AF3237" s="93"/>
      <c r="AG3237" s="2" t="s">
        <v>3364</v>
      </c>
      <c r="AH3237" s="2" t="s">
        <v>3365</v>
      </c>
      <c r="AI3237" s="2">
        <v>0.0</v>
      </c>
      <c r="AJ3237" s="94">
        <v>0.0012365863137633862</v>
      </c>
      <c r="AK3237" s="94">
        <v>0.0014792899408284025</v>
      </c>
      <c r="AL3237" s="79"/>
      <c r="AM3237" s="2" t="s">
        <v>6761</v>
      </c>
    </row>
    <row r="3238">
      <c r="A3238" s="54">
        <v>46280.0</v>
      </c>
      <c r="B3238" s="54">
        <v>46281.0</v>
      </c>
      <c r="C3238" s="2" t="s">
        <v>932</v>
      </c>
      <c r="D3238" s="2" t="s">
        <v>146</v>
      </c>
      <c r="E3238" s="2" t="s">
        <v>303</v>
      </c>
      <c r="F3238" s="53">
        <v>0.0</v>
      </c>
      <c r="G3238" s="53">
        <v>0.0</v>
      </c>
      <c r="H3238" s="53">
        <v>0.0</v>
      </c>
      <c r="I3238" s="53">
        <v>0.0</v>
      </c>
      <c r="J3238" s="53">
        <v>0.011691669645356447</v>
      </c>
      <c r="K3238" s="2" t="s">
        <v>6746</v>
      </c>
      <c r="L3238" s="53">
        <v>0.0</v>
      </c>
      <c r="M3238" s="2" t="s">
        <v>3369</v>
      </c>
      <c r="N3238" s="2" t="s">
        <v>3360</v>
      </c>
      <c r="O3238" s="55"/>
      <c r="AB3238" s="2" t="s">
        <v>153</v>
      </c>
      <c r="AC3238" s="2" t="s">
        <v>3611</v>
      </c>
      <c r="AD3238" s="2" t="s">
        <v>5026</v>
      </c>
      <c r="AE3238" s="2" t="s">
        <v>3363</v>
      </c>
      <c r="AF3238" s="93"/>
      <c r="AG3238" s="2" t="s">
        <v>3364</v>
      </c>
      <c r="AH3238" s="2" t="s">
        <v>3365</v>
      </c>
      <c r="AI3238" s="2">
        <v>1.0</v>
      </c>
      <c r="AJ3238" s="94">
        <v>0.9767533558483834</v>
      </c>
      <c r="AK3238" s="94">
        <v>1.0</v>
      </c>
      <c r="AL3238" s="79"/>
      <c r="AM3238" s="2" t="s">
        <v>6762</v>
      </c>
    </row>
    <row r="3239">
      <c r="A3239" s="54">
        <v>46280.0</v>
      </c>
      <c r="B3239" s="54">
        <v>46281.0</v>
      </c>
      <c r="C3239" s="2" t="s">
        <v>450</v>
      </c>
      <c r="D3239" s="2" t="s">
        <v>146</v>
      </c>
      <c r="E3239" s="2" t="s">
        <v>303</v>
      </c>
      <c r="F3239" s="53">
        <v>0.0</v>
      </c>
      <c r="G3239" s="53">
        <v>0.0</v>
      </c>
      <c r="H3239" s="53">
        <v>0.0</v>
      </c>
      <c r="I3239" s="53">
        <v>0.0</v>
      </c>
      <c r="J3239" s="53">
        <v>6.185520478811427E-4</v>
      </c>
      <c r="K3239" s="2" t="s">
        <v>3531</v>
      </c>
      <c r="L3239" s="53">
        <v>0.0</v>
      </c>
      <c r="M3239" s="2" t="s">
        <v>3369</v>
      </c>
      <c r="N3239" s="2" t="s">
        <v>3360</v>
      </c>
      <c r="O3239" s="55"/>
      <c r="AB3239" s="2" t="s">
        <v>164</v>
      </c>
      <c r="AC3239" s="2" t="s">
        <v>3361</v>
      </c>
      <c r="AD3239" s="2" t="s">
        <v>3362</v>
      </c>
      <c r="AE3239" s="2" t="s">
        <v>3363</v>
      </c>
      <c r="AF3239" s="93"/>
      <c r="AG3239" s="2" t="s">
        <v>3364</v>
      </c>
      <c r="AH3239" s="2" t="s">
        <v>3365</v>
      </c>
      <c r="AI3239" s="2">
        <v>0.0</v>
      </c>
      <c r="AJ3239" s="94">
        <v>3.8260663593795545E-7</v>
      </c>
      <c r="AK3239" s="94">
        <v>0.0</v>
      </c>
      <c r="AL3239" s="79"/>
      <c r="AM3239" s="2" t="s">
        <v>6763</v>
      </c>
    </row>
    <row r="3240">
      <c r="A3240" s="54">
        <v>46280.0</v>
      </c>
      <c r="B3240" s="54">
        <v>46281.0</v>
      </c>
      <c r="C3240" s="2" t="s">
        <v>515</v>
      </c>
      <c r="D3240" s="2" t="s">
        <v>146</v>
      </c>
      <c r="E3240" s="2" t="s">
        <v>303</v>
      </c>
      <c r="F3240" s="53">
        <v>0.125</v>
      </c>
      <c r="G3240" s="53">
        <v>0.08333333333333333</v>
      </c>
      <c r="H3240" s="53">
        <v>0.04</v>
      </c>
      <c r="I3240" s="53">
        <v>0.019230769230769232</v>
      </c>
      <c r="J3240" s="53">
        <v>0.03425578512335844</v>
      </c>
      <c r="K3240" s="2" t="s">
        <v>303</v>
      </c>
      <c r="L3240" s="53">
        <v>1.0</v>
      </c>
      <c r="M3240" s="2" t="s">
        <v>3369</v>
      </c>
      <c r="N3240" s="2" t="s">
        <v>3360</v>
      </c>
      <c r="O3240" s="55"/>
      <c r="AB3240" s="2" t="s">
        <v>164</v>
      </c>
      <c r="AC3240" s="2" t="s">
        <v>3361</v>
      </c>
      <c r="AD3240" s="2" t="s">
        <v>3362</v>
      </c>
      <c r="AE3240" s="2" t="s">
        <v>3363</v>
      </c>
      <c r="AF3240" s="93"/>
      <c r="AG3240" s="2" t="s">
        <v>3364</v>
      </c>
      <c r="AH3240" s="2" t="s">
        <v>3365</v>
      </c>
      <c r="AI3240" s="2">
        <v>0.0</v>
      </c>
      <c r="AJ3240" s="94">
        <v>0.0011734588144177052</v>
      </c>
      <c r="AK3240" s="94">
        <v>3.6982248520710064E-4</v>
      </c>
      <c r="AL3240" s="79"/>
      <c r="AM3240" s="2" t="s">
        <v>6764</v>
      </c>
    </row>
    <row r="3241">
      <c r="A3241" s="54">
        <v>46280.0</v>
      </c>
      <c r="B3241" s="54">
        <v>46281.0</v>
      </c>
      <c r="C3241" s="2" t="s">
        <v>1189</v>
      </c>
      <c r="D3241" s="2" t="s">
        <v>146</v>
      </c>
      <c r="E3241" s="2" t="s">
        <v>303</v>
      </c>
      <c r="F3241" s="53">
        <v>0.0</v>
      </c>
      <c r="G3241" s="53">
        <v>0.08333333333333333</v>
      </c>
      <c r="H3241" s="53">
        <v>0.04</v>
      </c>
      <c r="I3241" s="53">
        <v>0.019230769230769232</v>
      </c>
      <c r="J3241" s="53">
        <v>0.020654996660902133</v>
      </c>
      <c r="K3241" s="2" t="s">
        <v>3531</v>
      </c>
      <c r="L3241" s="53">
        <v>0.0</v>
      </c>
      <c r="M3241" s="2" t="s">
        <v>3369</v>
      </c>
      <c r="N3241" s="2" t="s">
        <v>3360</v>
      </c>
      <c r="O3241" s="55"/>
      <c r="AB3241" s="2" t="s">
        <v>164</v>
      </c>
      <c r="AC3241" s="2" t="s">
        <v>3361</v>
      </c>
      <c r="AD3241" s="2" t="s">
        <v>3362</v>
      </c>
      <c r="AE3241" s="2" t="s">
        <v>3363</v>
      </c>
      <c r="AF3241" s="93"/>
      <c r="AG3241" s="101" t="s">
        <v>3364</v>
      </c>
      <c r="AH3241" s="101" t="s">
        <v>3365</v>
      </c>
      <c r="AI3241" s="2">
        <v>0.0</v>
      </c>
      <c r="AJ3241" s="94">
        <v>4.266288870618783E-4</v>
      </c>
      <c r="AK3241" s="94">
        <v>3.6982248520710064E-4</v>
      </c>
      <c r="AL3241" s="79"/>
      <c r="AM3241" s="2" t="s">
        <v>6765</v>
      </c>
    </row>
    <row r="3242">
      <c r="A3242" s="54">
        <v>46281.0</v>
      </c>
      <c r="B3242" s="54">
        <v>46282.0</v>
      </c>
      <c r="C3242" s="2" t="s">
        <v>178</v>
      </c>
      <c r="D3242" s="2" t="s">
        <v>146</v>
      </c>
      <c r="E3242" s="2" t="s">
        <v>148</v>
      </c>
      <c r="F3242" s="53">
        <v>0.0</v>
      </c>
      <c r="G3242" s="53">
        <v>0.0</v>
      </c>
      <c r="H3242" s="53">
        <v>0.0</v>
      </c>
      <c r="I3242" s="53">
        <v>0.019230769230769232</v>
      </c>
      <c r="J3242" s="53">
        <v>0.020797122250006572</v>
      </c>
      <c r="K3242" s="2" t="s">
        <v>3531</v>
      </c>
      <c r="L3242" s="53">
        <v>0.0</v>
      </c>
      <c r="M3242" s="2" t="s">
        <v>3369</v>
      </c>
      <c r="N3242" s="2" t="s">
        <v>3360</v>
      </c>
      <c r="O3242" s="55"/>
      <c r="AB3242" s="2" t="s">
        <v>164</v>
      </c>
      <c r="AC3242" s="2" t="s">
        <v>3361</v>
      </c>
      <c r="AD3242" s="2" t="s">
        <v>3362</v>
      </c>
      <c r="AE3242" s="2" t="s">
        <v>3363</v>
      </c>
      <c r="AF3242" s="93"/>
      <c r="AG3242" s="2" t="s">
        <v>3364</v>
      </c>
      <c r="AH3242" s="2" t="s">
        <v>3365</v>
      </c>
      <c r="AI3242" s="2">
        <v>0.0</v>
      </c>
      <c r="AJ3242" s="94">
        <v>4.325202938817184E-4</v>
      </c>
      <c r="AK3242" s="94">
        <v>3.6982248520710064E-4</v>
      </c>
      <c r="AL3242" s="79"/>
      <c r="AM3242" s="2" t="s">
        <v>6766</v>
      </c>
    </row>
    <row r="3243">
      <c r="A3243" s="54">
        <v>46281.0</v>
      </c>
      <c r="B3243" s="54">
        <v>46282.0</v>
      </c>
      <c r="C3243" s="2" t="s">
        <v>932</v>
      </c>
      <c r="D3243" s="2" t="s">
        <v>146</v>
      </c>
      <c r="E3243" s="2" t="s">
        <v>148</v>
      </c>
      <c r="F3243" s="53">
        <v>0.125</v>
      </c>
      <c r="G3243" s="53">
        <v>0.08333333333333333</v>
      </c>
      <c r="H3243" s="53">
        <v>0.04</v>
      </c>
      <c r="I3243" s="53">
        <v>0.019230769230769232</v>
      </c>
      <c r="J3243" s="53">
        <v>0.036681607567222926</v>
      </c>
      <c r="K3243" s="2" t="s">
        <v>6746</v>
      </c>
      <c r="L3243" s="53">
        <v>0.0</v>
      </c>
      <c r="M3243" s="2" t="s">
        <v>3369</v>
      </c>
      <c r="N3243" s="2" t="s">
        <v>3360</v>
      </c>
      <c r="O3243" s="55"/>
      <c r="AB3243" s="2" t="s">
        <v>153</v>
      </c>
      <c r="AC3243" s="2" t="s">
        <v>6767</v>
      </c>
      <c r="AD3243" s="2" t="s">
        <v>3362</v>
      </c>
      <c r="AE3243" s="2" t="s">
        <v>3363</v>
      </c>
      <c r="AF3243" s="93"/>
      <c r="AG3243" s="2" t="s">
        <v>3364</v>
      </c>
      <c r="AH3243" s="2" t="s">
        <v>3365</v>
      </c>
      <c r="AI3243" s="2">
        <v>1.0</v>
      </c>
      <c r="AJ3243" s="94">
        <v>0.9279823251992698</v>
      </c>
      <c r="AK3243" s="94">
        <v>0.9619082840236686</v>
      </c>
      <c r="AL3243" s="79"/>
      <c r="AM3243" s="2" t="s">
        <v>6768</v>
      </c>
    </row>
    <row r="3244">
      <c r="A3244" s="54">
        <v>46281.0</v>
      </c>
      <c r="B3244" s="54">
        <v>46282.0</v>
      </c>
      <c r="C3244" s="2" t="s">
        <v>450</v>
      </c>
      <c r="D3244" s="2" t="s">
        <v>146</v>
      </c>
      <c r="E3244" s="2" t="s">
        <v>148</v>
      </c>
      <c r="F3244" s="53">
        <v>0.0</v>
      </c>
      <c r="G3244" s="53">
        <v>0.0</v>
      </c>
      <c r="H3244" s="53">
        <v>0.0</v>
      </c>
      <c r="I3244" s="53">
        <v>0.0</v>
      </c>
      <c r="J3244" s="53">
        <v>6.138064833306321E-4</v>
      </c>
      <c r="K3244" s="2" t="s">
        <v>3531</v>
      </c>
      <c r="L3244" s="53">
        <v>0.0</v>
      </c>
      <c r="M3244" s="2" t="s">
        <v>3369</v>
      </c>
      <c r="N3244" s="2" t="s">
        <v>3360</v>
      </c>
      <c r="O3244" s="55"/>
      <c r="AB3244" s="2" t="s">
        <v>164</v>
      </c>
      <c r="AC3244" s="2" t="s">
        <v>3361</v>
      </c>
      <c r="AD3244" s="2" t="s">
        <v>3362</v>
      </c>
      <c r="AE3244" s="2" t="s">
        <v>3363</v>
      </c>
      <c r="AF3244" s="93"/>
      <c r="AG3244" s="2" t="s">
        <v>3364</v>
      </c>
      <c r="AH3244" s="2" t="s">
        <v>3365</v>
      </c>
      <c r="AI3244" s="2">
        <v>0.0</v>
      </c>
      <c r="AJ3244" s="94">
        <v>3.767583989787175E-7</v>
      </c>
      <c r="AK3244" s="94">
        <v>0.0</v>
      </c>
      <c r="AL3244" s="79"/>
      <c r="AM3244" s="2" t="s">
        <v>6769</v>
      </c>
    </row>
    <row r="3245">
      <c r="A3245" s="54">
        <v>46281.0</v>
      </c>
      <c r="B3245" s="54">
        <v>46282.0</v>
      </c>
      <c r="C3245" s="2" t="s">
        <v>515</v>
      </c>
      <c r="D3245" s="2" t="s">
        <v>146</v>
      </c>
      <c r="E3245" s="2" t="s">
        <v>148</v>
      </c>
      <c r="F3245" s="53">
        <v>0.0</v>
      </c>
      <c r="G3245" s="53">
        <v>0.0</v>
      </c>
      <c r="H3245" s="53">
        <v>0.0</v>
      </c>
      <c r="I3245" s="53">
        <v>0.019230769230769232</v>
      </c>
      <c r="J3245" s="53">
        <v>0.010740098565997598</v>
      </c>
      <c r="K3245" s="2" t="s">
        <v>303</v>
      </c>
      <c r="L3245" s="53">
        <v>1.0</v>
      </c>
      <c r="M3245" s="2" t="s">
        <v>3369</v>
      </c>
      <c r="N3245" s="2" t="s">
        <v>3360</v>
      </c>
      <c r="O3245" s="55"/>
      <c r="AB3245" s="2" t="s">
        <v>164</v>
      </c>
      <c r="AC3245" s="2" t="s">
        <v>3361</v>
      </c>
      <c r="AD3245" s="2" t="s">
        <v>3362</v>
      </c>
      <c r="AE3245" s="2" t="s">
        <v>3363</v>
      </c>
      <c r="AF3245" s="93"/>
      <c r="AG3245" s="2" t="s">
        <v>3364</v>
      </c>
      <c r="AH3245" s="2" t="s">
        <v>3365</v>
      </c>
      <c r="AI3245" s="2">
        <v>0.0</v>
      </c>
      <c r="AJ3245" s="94">
        <v>1.1534971720734365E-4</v>
      </c>
      <c r="AK3245" s="94">
        <v>3.6982248520710064E-4</v>
      </c>
      <c r="AL3245" s="79"/>
      <c r="AM3245" s="2" t="s">
        <v>6770</v>
      </c>
    </row>
    <row r="3246">
      <c r="A3246" s="54">
        <v>46281.0</v>
      </c>
      <c r="B3246" s="54">
        <v>46282.0</v>
      </c>
      <c r="C3246" s="2" t="s">
        <v>1189</v>
      </c>
      <c r="D3246" s="2" t="s">
        <v>146</v>
      </c>
      <c r="E3246" s="2" t="s">
        <v>148</v>
      </c>
      <c r="F3246" s="53">
        <v>0.0</v>
      </c>
      <c r="G3246" s="53">
        <v>0.0</v>
      </c>
      <c r="H3246" s="53">
        <v>0.0</v>
      </c>
      <c r="I3246" s="53">
        <v>0.0</v>
      </c>
      <c r="J3246" s="53">
        <v>0.004328060743890406</v>
      </c>
      <c r="K3246" s="2" t="s">
        <v>3531</v>
      </c>
      <c r="L3246" s="53">
        <v>0.0</v>
      </c>
      <c r="M3246" s="2" t="s">
        <v>3369</v>
      </c>
      <c r="N3246" s="2" t="s">
        <v>3360</v>
      </c>
      <c r="O3246" s="55"/>
      <c r="AB3246" s="2" t="s">
        <v>164</v>
      </c>
      <c r="AC3246" s="2" t="s">
        <v>3361</v>
      </c>
      <c r="AD3246" s="2" t="s">
        <v>3362</v>
      </c>
      <c r="AE3246" s="2" t="s">
        <v>3363</v>
      </c>
      <c r="AF3246" s="93"/>
      <c r="AG3246" s="101" t="s">
        <v>3364</v>
      </c>
      <c r="AH3246" s="101" t="s">
        <v>3365</v>
      </c>
      <c r="AI3246" s="2">
        <v>0.0</v>
      </c>
      <c r="AJ3246" s="94">
        <v>1.8732109802805174E-5</v>
      </c>
      <c r="AK3246" s="94">
        <v>0.0</v>
      </c>
      <c r="AL3246" s="79"/>
      <c r="AM3246" s="2" t="s">
        <v>6771</v>
      </c>
    </row>
    <row r="3247">
      <c r="A3247" s="54">
        <v>46282.0</v>
      </c>
      <c r="B3247" s="54">
        <v>46283.0</v>
      </c>
      <c r="C3247" s="2" t="s">
        <v>178</v>
      </c>
      <c r="D3247" s="2" t="s">
        <v>146</v>
      </c>
      <c r="E3247" s="2" t="s">
        <v>196</v>
      </c>
      <c r="F3247" s="53">
        <v>0.0</v>
      </c>
      <c r="G3247" s="53">
        <v>0.0</v>
      </c>
      <c r="H3247" s="53">
        <v>0.0</v>
      </c>
      <c r="I3247" s="53">
        <v>0.057692307692307696</v>
      </c>
      <c r="J3247" s="53">
        <v>0.028605285361399085</v>
      </c>
      <c r="K3247" s="2" t="s">
        <v>3531</v>
      </c>
      <c r="L3247" s="53">
        <v>0.0</v>
      </c>
      <c r="M3247" s="2" t="s">
        <v>3369</v>
      </c>
      <c r="N3247" s="2" t="s">
        <v>3360</v>
      </c>
      <c r="O3247" s="55"/>
      <c r="AB3247" s="2" t="s">
        <v>164</v>
      </c>
      <c r="AC3247" s="2" t="s">
        <v>3361</v>
      </c>
      <c r="AD3247" s="2" t="s">
        <v>3362</v>
      </c>
      <c r="AE3247" s="2" t="s">
        <v>3363</v>
      </c>
      <c r="AF3247" s="93"/>
      <c r="AG3247" s="2" t="s">
        <v>3364</v>
      </c>
      <c r="AH3247" s="2" t="s">
        <v>3365</v>
      </c>
      <c r="AI3247" s="2">
        <v>0.0</v>
      </c>
      <c r="AJ3247" s="94">
        <v>8.182623506070728E-4</v>
      </c>
      <c r="AK3247" s="94">
        <v>0.003328402366863906</v>
      </c>
      <c r="AL3247" s="79"/>
      <c r="AM3247" s="2" t="s">
        <v>6772</v>
      </c>
    </row>
    <row r="3248">
      <c r="A3248" s="54">
        <v>46282.0</v>
      </c>
      <c r="B3248" s="54">
        <v>46283.0</v>
      </c>
      <c r="C3248" s="2" t="s">
        <v>932</v>
      </c>
      <c r="D3248" s="2" t="s">
        <v>146</v>
      </c>
      <c r="E3248" s="2" t="s">
        <v>196</v>
      </c>
      <c r="F3248" s="53">
        <v>0.0</v>
      </c>
      <c r="G3248" s="53">
        <v>0.0</v>
      </c>
      <c r="H3248" s="53">
        <v>0.0</v>
      </c>
      <c r="I3248" s="53">
        <v>0.0</v>
      </c>
      <c r="J3248" s="53">
        <v>0.015594442727790318</v>
      </c>
      <c r="K3248" s="2" t="s">
        <v>148</v>
      </c>
      <c r="L3248" s="53">
        <v>0.5</v>
      </c>
      <c r="M3248" s="2" t="s">
        <v>3369</v>
      </c>
      <c r="N3248" s="2" t="s">
        <v>3360</v>
      </c>
      <c r="O3248" s="55"/>
      <c r="AB3248" s="2" t="s">
        <v>164</v>
      </c>
      <c r="AC3248" s="2" t="s">
        <v>3361</v>
      </c>
      <c r="AD3248" s="2" t="s">
        <v>3362</v>
      </c>
      <c r="AE3248" s="2" t="s">
        <v>3363</v>
      </c>
      <c r="AF3248" s="93"/>
      <c r="AG3248" s="2" t="s">
        <v>3364</v>
      </c>
      <c r="AH3248" s="2" t="s">
        <v>3365</v>
      </c>
      <c r="AI3248" s="2">
        <v>0.0</v>
      </c>
      <c r="AJ3248" s="94">
        <v>2.4318664399033233E-4</v>
      </c>
      <c r="AK3248" s="94">
        <v>0.0</v>
      </c>
      <c r="AL3248" s="79"/>
      <c r="AM3248" s="2" t="s">
        <v>6773</v>
      </c>
    </row>
    <row r="3249">
      <c r="A3249" s="54">
        <v>46282.0</v>
      </c>
      <c r="B3249" s="54">
        <v>46283.0</v>
      </c>
      <c r="C3249" s="2" t="s">
        <v>450</v>
      </c>
      <c r="D3249" s="2" t="s">
        <v>146</v>
      </c>
      <c r="E3249" s="2" t="s">
        <v>196</v>
      </c>
      <c r="F3249" s="53">
        <v>0.0</v>
      </c>
      <c r="G3249" s="53">
        <v>0.0</v>
      </c>
      <c r="H3249" s="53">
        <v>0.0</v>
      </c>
      <c r="I3249" s="53">
        <v>0.019230769230769232</v>
      </c>
      <c r="J3249" s="53">
        <v>0.0025992636543902825</v>
      </c>
      <c r="K3249" s="2" t="s">
        <v>3531</v>
      </c>
      <c r="L3249" s="53">
        <v>0.0</v>
      </c>
      <c r="M3249" s="2" t="s">
        <v>3369</v>
      </c>
      <c r="N3249" s="2" t="s">
        <v>3360</v>
      </c>
      <c r="O3249" s="55"/>
      <c r="AB3249" s="2" t="s">
        <v>164</v>
      </c>
      <c r="AC3249" s="2" t="s">
        <v>3361</v>
      </c>
      <c r="AD3249" s="2" t="s">
        <v>3362</v>
      </c>
      <c r="AE3249" s="2" t="s">
        <v>3363</v>
      </c>
      <c r="AF3249" s="93"/>
      <c r="AG3249" s="2" t="s">
        <v>3364</v>
      </c>
      <c r="AH3249" s="2" t="s">
        <v>3365</v>
      </c>
      <c r="AI3249" s="2">
        <v>0.0</v>
      </c>
      <c r="AJ3249" s="94">
        <v>6.756171545034326E-6</v>
      </c>
      <c r="AK3249" s="94">
        <v>3.6982248520710064E-4</v>
      </c>
      <c r="AL3249" s="79"/>
      <c r="AM3249" s="2" t="s">
        <v>6774</v>
      </c>
    </row>
    <row r="3250">
      <c r="A3250" s="54">
        <v>46282.0</v>
      </c>
      <c r="B3250" s="54">
        <v>46283.0</v>
      </c>
      <c r="C3250" s="2" t="s">
        <v>515</v>
      </c>
      <c r="D3250" s="2" t="s">
        <v>146</v>
      </c>
      <c r="E3250" s="2" t="s">
        <v>196</v>
      </c>
      <c r="F3250" s="53">
        <v>0.0</v>
      </c>
      <c r="G3250" s="53">
        <v>0.0</v>
      </c>
      <c r="H3250" s="53">
        <v>0.0</v>
      </c>
      <c r="I3250" s="53">
        <v>0.0</v>
      </c>
      <c r="J3250" s="53">
        <v>0.006224204597547481</v>
      </c>
      <c r="K3250" s="2" t="s">
        <v>303</v>
      </c>
      <c r="L3250" s="53">
        <v>1.0</v>
      </c>
      <c r="M3250" s="2" t="s">
        <v>3369</v>
      </c>
      <c r="N3250" s="2" t="s">
        <v>3360</v>
      </c>
      <c r="O3250" s="55"/>
      <c r="AB3250" s="2" t="s">
        <v>164</v>
      </c>
      <c r="AC3250" s="2" t="s">
        <v>3361</v>
      </c>
      <c r="AD3250" s="2" t="s">
        <v>3362</v>
      </c>
      <c r="AE3250" s="2" t="s">
        <v>3363</v>
      </c>
      <c r="AF3250" s="93"/>
      <c r="AG3250" s="2" t="s">
        <v>3364</v>
      </c>
      <c r="AH3250" s="2" t="s">
        <v>3365</v>
      </c>
      <c r="AI3250" s="2">
        <v>0.0</v>
      </c>
      <c r="AJ3250" s="94">
        <v>3.87407228721312E-5</v>
      </c>
      <c r="AK3250" s="94">
        <v>0.0</v>
      </c>
      <c r="AL3250" s="79"/>
      <c r="AM3250" s="2" t="s">
        <v>6775</v>
      </c>
    </row>
    <row r="3251">
      <c r="A3251" s="54">
        <v>46282.0</v>
      </c>
      <c r="B3251" s="54">
        <v>46283.0</v>
      </c>
      <c r="C3251" s="2" t="s">
        <v>1189</v>
      </c>
      <c r="D3251" s="2" t="s">
        <v>146</v>
      </c>
      <c r="E3251" s="2" t="s">
        <v>196</v>
      </c>
      <c r="F3251" s="53">
        <v>0.0</v>
      </c>
      <c r="G3251" s="53">
        <v>0.0</v>
      </c>
      <c r="H3251" s="53">
        <v>0.0</v>
      </c>
      <c r="I3251" s="53">
        <v>0.0</v>
      </c>
      <c r="J3251" s="53">
        <v>0.004294855629286034</v>
      </c>
      <c r="K3251" s="2" t="s">
        <v>3531</v>
      </c>
      <c r="L3251" s="53">
        <v>0.0</v>
      </c>
      <c r="M3251" s="2" t="s">
        <v>3369</v>
      </c>
      <c r="N3251" s="2" t="s">
        <v>3360</v>
      </c>
      <c r="O3251" s="55"/>
      <c r="AB3251" s="2" t="s">
        <v>164</v>
      </c>
      <c r="AC3251" s="2" t="s">
        <v>3361</v>
      </c>
      <c r="AD3251" s="2" t="s">
        <v>3362</v>
      </c>
      <c r="AE3251" s="2" t="s">
        <v>3363</v>
      </c>
      <c r="AF3251" s="93"/>
      <c r="AG3251" s="101" t="s">
        <v>3364</v>
      </c>
      <c r="AH3251" s="101" t="s">
        <v>3365</v>
      </c>
      <c r="AI3251" s="2">
        <v>0.0</v>
      </c>
      <c r="AJ3251" s="94">
        <v>1.8445784876409935E-5</v>
      </c>
      <c r="AK3251" s="94">
        <v>0.0</v>
      </c>
      <c r="AL3251" s="79"/>
      <c r="AM3251" s="2" t="s">
        <v>6776</v>
      </c>
    </row>
    <row r="3252">
      <c r="A3252" s="54">
        <v>46283.0</v>
      </c>
      <c r="B3252" s="54">
        <v>46284.0</v>
      </c>
      <c r="C3252" s="2" t="s">
        <v>178</v>
      </c>
      <c r="D3252" s="2" t="s">
        <v>146</v>
      </c>
      <c r="E3252" s="2" t="s">
        <v>288</v>
      </c>
      <c r="F3252" s="53">
        <v>0.0</v>
      </c>
      <c r="G3252" s="53">
        <v>0.0</v>
      </c>
      <c r="H3252" s="53">
        <v>0.04</v>
      </c>
      <c r="I3252" s="53">
        <v>0.038461538461538464</v>
      </c>
      <c r="J3252" s="53">
        <v>0.02861818585398878</v>
      </c>
      <c r="K3252" s="2" t="s">
        <v>3531</v>
      </c>
      <c r="L3252" s="53">
        <v>0.0</v>
      </c>
      <c r="M3252" s="2" t="s">
        <v>3369</v>
      </c>
      <c r="N3252" s="2" t="s">
        <v>3360</v>
      </c>
      <c r="O3252" s="55"/>
      <c r="AB3252" s="2" t="s">
        <v>164</v>
      </c>
      <c r="AC3252" s="2" t="s">
        <v>3361</v>
      </c>
      <c r="AD3252" s="2" t="s">
        <v>3362</v>
      </c>
      <c r="AE3252" s="2" t="s">
        <v>3363</v>
      </c>
      <c r="AF3252" s="93"/>
      <c r="AG3252" s="2" t="s">
        <v>3364</v>
      </c>
      <c r="AH3252" s="2" t="s">
        <v>3365</v>
      </c>
      <c r="AI3252" s="2">
        <v>0.0</v>
      </c>
      <c r="AJ3252" s="94">
        <v>8.190005615734435E-4</v>
      </c>
      <c r="AK3252" s="94">
        <v>0.0014792899408284025</v>
      </c>
      <c r="AL3252" s="79"/>
      <c r="AM3252" s="2" t="s">
        <v>6777</v>
      </c>
    </row>
    <row r="3253">
      <c r="A3253" s="54">
        <v>46283.0</v>
      </c>
      <c r="B3253" s="54">
        <v>46284.0</v>
      </c>
      <c r="C3253" s="2" t="s">
        <v>932</v>
      </c>
      <c r="D3253" s="2" t="s">
        <v>146</v>
      </c>
      <c r="E3253" s="2" t="s">
        <v>288</v>
      </c>
      <c r="F3253" s="53">
        <v>0.125</v>
      </c>
      <c r="G3253" s="53">
        <v>0.08333333333333333</v>
      </c>
      <c r="H3253" s="53">
        <v>0.04</v>
      </c>
      <c r="I3253" s="53">
        <v>0.019230769230769232</v>
      </c>
      <c r="J3253" s="53">
        <v>0.04340976655729962</v>
      </c>
      <c r="K3253" s="2" t="s">
        <v>148</v>
      </c>
      <c r="L3253" s="53">
        <v>0.5</v>
      </c>
      <c r="M3253" s="2" t="s">
        <v>3369</v>
      </c>
      <c r="N3253" s="2" t="s">
        <v>3360</v>
      </c>
      <c r="O3253" s="55"/>
      <c r="AB3253" s="2" t="s">
        <v>164</v>
      </c>
      <c r="AC3253" s="2" t="s">
        <v>3361</v>
      </c>
      <c r="AD3253" s="2" t="s">
        <v>3362</v>
      </c>
      <c r="AE3253" s="2" t="s">
        <v>3363</v>
      </c>
      <c r="AF3253" s="93"/>
      <c r="AG3253" s="2" t="s">
        <v>3364</v>
      </c>
      <c r="AH3253" s="2" t="s">
        <v>3365</v>
      </c>
      <c r="AI3253" s="2">
        <v>0.0</v>
      </c>
      <c r="AJ3253" s="94">
        <v>0.0018844078325592484</v>
      </c>
      <c r="AK3253" s="94">
        <v>3.6982248520710064E-4</v>
      </c>
      <c r="AL3253" s="79"/>
      <c r="AM3253" s="2" t="s">
        <v>6778</v>
      </c>
    </row>
    <row r="3254">
      <c r="A3254" s="54">
        <v>46283.0</v>
      </c>
      <c r="B3254" s="54">
        <v>46284.0</v>
      </c>
      <c r="C3254" s="2" t="s">
        <v>450</v>
      </c>
      <c r="D3254" s="2" t="s">
        <v>146</v>
      </c>
      <c r="E3254" s="2" t="s">
        <v>288</v>
      </c>
      <c r="F3254" s="53">
        <v>0.0</v>
      </c>
      <c r="G3254" s="53">
        <v>0.0</v>
      </c>
      <c r="H3254" s="53">
        <v>0.0</v>
      </c>
      <c r="I3254" s="53">
        <v>0.0</v>
      </c>
      <c r="J3254" s="53">
        <v>6.044242995824755E-4</v>
      </c>
      <c r="K3254" s="2" t="s">
        <v>3531</v>
      </c>
      <c r="L3254" s="53">
        <v>0.0</v>
      </c>
      <c r="M3254" s="2" t="s">
        <v>3369</v>
      </c>
      <c r="N3254" s="2" t="s">
        <v>3360</v>
      </c>
      <c r="O3254" s="55"/>
      <c r="AB3254" s="2" t="s">
        <v>164</v>
      </c>
      <c r="AC3254" s="2" t="s">
        <v>3361</v>
      </c>
      <c r="AD3254" s="2" t="s">
        <v>3362</v>
      </c>
      <c r="AE3254" s="2" t="s">
        <v>3363</v>
      </c>
      <c r="AF3254" s="93"/>
      <c r="AG3254" s="2" t="s">
        <v>3364</v>
      </c>
      <c r="AH3254" s="2" t="s">
        <v>3365</v>
      </c>
      <c r="AI3254" s="2">
        <v>0.0</v>
      </c>
      <c r="AJ3254" s="94">
        <v>3.6532873392576605E-7</v>
      </c>
      <c r="AK3254" s="94">
        <v>0.0</v>
      </c>
      <c r="AL3254" s="79"/>
      <c r="AM3254" s="2" t="s">
        <v>6779</v>
      </c>
    </row>
    <row r="3255">
      <c r="A3255" s="54">
        <v>46283.0</v>
      </c>
      <c r="B3255" s="54">
        <v>46284.0</v>
      </c>
      <c r="C3255" s="2" t="s">
        <v>515</v>
      </c>
      <c r="D3255" s="2" t="s">
        <v>146</v>
      </c>
      <c r="E3255" s="2" t="s">
        <v>288</v>
      </c>
      <c r="F3255" s="53">
        <v>0.0</v>
      </c>
      <c r="G3255" s="53">
        <v>0.0</v>
      </c>
      <c r="H3255" s="53">
        <v>0.0</v>
      </c>
      <c r="I3255" s="53">
        <v>0.019230769230769232</v>
      </c>
      <c r="J3255" s="53">
        <v>0.008645577583884652</v>
      </c>
      <c r="K3255" s="2" t="s">
        <v>303</v>
      </c>
      <c r="L3255" s="53">
        <v>1.0</v>
      </c>
      <c r="M3255" s="2" t="s">
        <v>3369</v>
      </c>
      <c r="N3255" s="2" t="s">
        <v>3360</v>
      </c>
      <c r="O3255" s="55"/>
      <c r="AB3255" s="2" t="s">
        <v>164</v>
      </c>
      <c r="AC3255" s="2" t="s">
        <v>3361</v>
      </c>
      <c r="AD3255" s="2" t="s">
        <v>3362</v>
      </c>
      <c r="AE3255" s="2" t="s">
        <v>3363</v>
      </c>
      <c r="AF3255" s="93"/>
      <c r="AG3255" s="2" t="s">
        <v>3364</v>
      </c>
      <c r="AH3255" s="2" t="s">
        <v>3365</v>
      </c>
      <c r="AI3255" s="2">
        <v>0.0</v>
      </c>
      <c r="AJ3255" s="94">
        <v>7.474601175896878E-5</v>
      </c>
      <c r="AK3255" s="94">
        <v>3.6982248520710064E-4</v>
      </c>
      <c r="AL3255" s="79"/>
      <c r="AM3255" s="2" t="s">
        <v>6780</v>
      </c>
    </row>
    <row r="3256">
      <c r="A3256" s="54">
        <v>46283.0</v>
      </c>
      <c r="B3256" s="54">
        <v>46284.0</v>
      </c>
      <c r="C3256" s="2" t="s">
        <v>1189</v>
      </c>
      <c r="D3256" s="2" t="s">
        <v>146</v>
      </c>
      <c r="E3256" s="2" t="s">
        <v>288</v>
      </c>
      <c r="F3256" s="53">
        <v>0.0</v>
      </c>
      <c r="G3256" s="53">
        <v>0.0</v>
      </c>
      <c r="H3256" s="53">
        <v>0.04</v>
      </c>
      <c r="I3256" s="53">
        <v>0.019230769230769232</v>
      </c>
      <c r="J3256" s="53">
        <v>0.018889967720502256</v>
      </c>
      <c r="K3256" s="2" t="s">
        <v>3531</v>
      </c>
      <c r="L3256" s="53">
        <v>0.0</v>
      </c>
      <c r="M3256" s="2" t="s">
        <v>3369</v>
      </c>
      <c r="N3256" s="2" t="s">
        <v>3360</v>
      </c>
      <c r="O3256" s="55"/>
      <c r="AB3256" s="2" t="s">
        <v>164</v>
      </c>
      <c r="AC3256" s="2" t="s">
        <v>3361</v>
      </c>
      <c r="AD3256" s="2" t="s">
        <v>3362</v>
      </c>
      <c r="AE3256" s="2" t="s">
        <v>3363</v>
      </c>
      <c r="AF3256" s="93"/>
      <c r="AG3256" s="101" t="s">
        <v>3364</v>
      </c>
      <c r="AH3256" s="101" t="s">
        <v>3365</v>
      </c>
      <c r="AI3256" s="2">
        <v>0.0</v>
      </c>
      <c r="AJ3256" s="94">
        <v>3.568308804816172E-4</v>
      </c>
      <c r="AK3256" s="94">
        <v>3.6982248520710064E-4</v>
      </c>
      <c r="AL3256" s="79"/>
      <c r="AM3256" s="2" t="s">
        <v>6781</v>
      </c>
    </row>
    <row r="3257">
      <c r="A3257" s="54">
        <v>46284.0</v>
      </c>
      <c r="B3257" s="54">
        <v>46285.0</v>
      </c>
      <c r="C3257" s="2" t="s">
        <v>178</v>
      </c>
      <c r="D3257" s="2" t="s">
        <v>146</v>
      </c>
      <c r="E3257" s="2" t="s">
        <v>256</v>
      </c>
      <c r="F3257" s="53">
        <v>0.0</v>
      </c>
      <c r="G3257" s="53">
        <v>0.0</v>
      </c>
      <c r="H3257" s="53">
        <v>0.0</v>
      </c>
      <c r="I3257" s="53">
        <v>0.0</v>
      </c>
      <c r="J3257" s="53">
        <v>0.014289059176285656</v>
      </c>
      <c r="K3257" s="2" t="s">
        <v>3531</v>
      </c>
      <c r="L3257" s="53">
        <v>0.0</v>
      </c>
      <c r="M3257" s="2" t="s">
        <v>3369</v>
      </c>
      <c r="N3257" s="2" t="s">
        <v>3360</v>
      </c>
      <c r="O3257" s="55"/>
      <c r="AB3257" s="2" t="s">
        <v>164</v>
      </c>
      <c r="AC3257" s="2" t="s">
        <v>3361</v>
      </c>
      <c r="AD3257" s="2" t="s">
        <v>3362</v>
      </c>
      <c r="AE3257" s="2" t="s">
        <v>3363</v>
      </c>
      <c r="AF3257" s="93"/>
      <c r="AG3257" s="2" t="s">
        <v>3364</v>
      </c>
      <c r="AH3257" s="2" t="s">
        <v>3365</v>
      </c>
      <c r="AI3257" s="2">
        <v>0.0</v>
      </c>
      <c r="AJ3257" s="94">
        <v>2.041772121433933E-4</v>
      </c>
      <c r="AK3257" s="94">
        <v>0.0</v>
      </c>
      <c r="AL3257" s="79"/>
      <c r="AM3257" s="2" t="s">
        <v>6782</v>
      </c>
    </row>
    <row r="3258">
      <c r="A3258" s="54">
        <v>46284.0</v>
      </c>
      <c r="B3258" s="54">
        <v>46285.0</v>
      </c>
      <c r="C3258" s="2" t="s">
        <v>932</v>
      </c>
      <c r="D3258" s="2" t="s">
        <v>146</v>
      </c>
      <c r="E3258" s="2" t="s">
        <v>256</v>
      </c>
      <c r="F3258" s="53">
        <v>0.0</v>
      </c>
      <c r="G3258" s="53">
        <v>0.0</v>
      </c>
      <c r="H3258" s="53">
        <v>0.0</v>
      </c>
      <c r="I3258" s="53">
        <v>0.0</v>
      </c>
      <c r="J3258" s="53">
        <v>0.015356077817846182</v>
      </c>
      <c r="K3258" s="2" t="s">
        <v>148</v>
      </c>
      <c r="L3258" s="53">
        <v>0.5</v>
      </c>
      <c r="M3258" s="2" t="s">
        <v>3369</v>
      </c>
      <c r="N3258" s="2" t="s">
        <v>3360</v>
      </c>
      <c r="O3258" s="55"/>
      <c r="AB3258" s="2" t="s">
        <v>164</v>
      </c>
      <c r="AC3258" s="2" t="s">
        <v>3361</v>
      </c>
      <c r="AD3258" s="2" t="s">
        <v>3362</v>
      </c>
      <c r="AE3258" s="2" t="s">
        <v>3363</v>
      </c>
      <c r="AF3258" s="93"/>
      <c r="AG3258" s="2" t="s">
        <v>3364</v>
      </c>
      <c r="AH3258" s="2" t="s">
        <v>3365</v>
      </c>
      <c r="AI3258" s="2">
        <v>0.0</v>
      </c>
      <c r="AJ3258" s="94">
        <v>2.3580912594774756E-4</v>
      </c>
      <c r="AK3258" s="94">
        <v>0.0</v>
      </c>
      <c r="AL3258" s="79"/>
      <c r="AM3258" s="2" t="s">
        <v>6783</v>
      </c>
    </row>
    <row r="3259">
      <c r="A3259" s="54">
        <v>46284.0</v>
      </c>
      <c r="B3259" s="54">
        <v>46285.0</v>
      </c>
      <c r="C3259" s="2" t="s">
        <v>450</v>
      </c>
      <c r="D3259" s="2" t="s">
        <v>146</v>
      </c>
      <c r="E3259" s="2" t="s">
        <v>256</v>
      </c>
      <c r="F3259" s="53">
        <v>0.0</v>
      </c>
      <c r="G3259" s="53">
        <v>0.0</v>
      </c>
      <c r="H3259" s="53">
        <v>0.0</v>
      </c>
      <c r="I3259" s="53">
        <v>0.019230769230769232</v>
      </c>
      <c r="J3259" s="53">
        <v>0.002939322983188398</v>
      </c>
      <c r="K3259" s="2" t="s">
        <v>3531</v>
      </c>
      <c r="L3259" s="53">
        <v>0.0</v>
      </c>
      <c r="M3259" s="2" t="s">
        <v>3369</v>
      </c>
      <c r="N3259" s="2" t="s">
        <v>3360</v>
      </c>
      <c r="O3259" s="55"/>
      <c r="AB3259" s="2" t="s">
        <v>164</v>
      </c>
      <c r="AC3259" s="2" t="s">
        <v>3361</v>
      </c>
      <c r="AD3259" s="2" t="s">
        <v>3362</v>
      </c>
      <c r="AE3259" s="2" t="s">
        <v>3363</v>
      </c>
      <c r="AF3259" s="93"/>
      <c r="AG3259" s="2" t="s">
        <v>3364</v>
      </c>
      <c r="AH3259" s="2" t="s">
        <v>3365</v>
      </c>
      <c r="AI3259" s="2">
        <v>0.0</v>
      </c>
      <c r="AJ3259" s="94">
        <v>8.639619599499545E-6</v>
      </c>
      <c r="AK3259" s="94">
        <v>3.6982248520710064E-4</v>
      </c>
      <c r="AL3259" s="79"/>
      <c r="AM3259" s="2" t="s">
        <v>6784</v>
      </c>
    </row>
    <row r="3260">
      <c r="A3260" s="54">
        <v>46284.0</v>
      </c>
      <c r="B3260" s="54">
        <v>46285.0</v>
      </c>
      <c r="C3260" s="2" t="s">
        <v>515</v>
      </c>
      <c r="D3260" s="2" t="s">
        <v>146</v>
      </c>
      <c r="E3260" s="2" t="s">
        <v>256</v>
      </c>
      <c r="F3260" s="53">
        <v>0.0</v>
      </c>
      <c r="G3260" s="53">
        <v>0.0</v>
      </c>
      <c r="H3260" s="53">
        <v>0.04</v>
      </c>
      <c r="I3260" s="53">
        <v>0.019230769230769232</v>
      </c>
      <c r="J3260" s="53">
        <v>0.016158875887139195</v>
      </c>
      <c r="K3260" s="2" t="s">
        <v>303</v>
      </c>
      <c r="L3260" s="53">
        <v>1.0</v>
      </c>
      <c r="M3260" s="2" t="s">
        <v>3369</v>
      </c>
      <c r="N3260" s="2" t="s">
        <v>3360</v>
      </c>
      <c r="O3260" s="55"/>
      <c r="AB3260" s="2" t="s">
        <v>164</v>
      </c>
      <c r="AC3260" s="2" t="s">
        <v>3361</v>
      </c>
      <c r="AD3260" s="2" t="s">
        <v>3362</v>
      </c>
      <c r="AE3260" s="2" t="s">
        <v>3363</v>
      </c>
      <c r="AF3260" s="93"/>
      <c r="AG3260" s="2" t="s">
        <v>3364</v>
      </c>
      <c r="AH3260" s="2" t="s">
        <v>3365</v>
      </c>
      <c r="AI3260" s="2">
        <v>0.0</v>
      </c>
      <c r="AJ3260" s="94">
        <v>2.611092699359685E-4</v>
      </c>
      <c r="AK3260" s="94">
        <v>3.6982248520710064E-4</v>
      </c>
      <c r="AL3260" s="79"/>
      <c r="AM3260" s="2" t="s">
        <v>6785</v>
      </c>
    </row>
    <row r="3261">
      <c r="A3261" s="54">
        <v>46284.0</v>
      </c>
      <c r="B3261" s="54">
        <v>46285.0</v>
      </c>
      <c r="C3261" s="2" t="s">
        <v>1189</v>
      </c>
      <c r="D3261" s="2" t="s">
        <v>146</v>
      </c>
      <c r="E3261" s="2" t="s">
        <v>256</v>
      </c>
      <c r="F3261" s="53">
        <v>0.0</v>
      </c>
      <c r="G3261" s="53">
        <v>0.0</v>
      </c>
      <c r="H3261" s="53">
        <v>0.0</v>
      </c>
      <c r="I3261" s="53">
        <v>0.0</v>
      </c>
      <c r="J3261" s="53">
        <v>0.0042292076998814475</v>
      </c>
      <c r="K3261" s="2" t="s">
        <v>3531</v>
      </c>
      <c r="L3261" s="53">
        <v>0.0</v>
      </c>
      <c r="M3261" s="2" t="s">
        <v>3369</v>
      </c>
      <c r="N3261" s="2" t="s">
        <v>3360</v>
      </c>
      <c r="O3261" s="55"/>
      <c r="AB3261" s="2" t="s">
        <v>164</v>
      </c>
      <c r="AC3261" s="2" t="s">
        <v>3361</v>
      </c>
      <c r="AD3261" s="2" t="s">
        <v>3362</v>
      </c>
      <c r="AE3261" s="2" t="s">
        <v>3363</v>
      </c>
      <c r="AF3261" s="93"/>
      <c r="AG3261" s="101" t="s">
        <v>3364</v>
      </c>
      <c r="AH3261" s="101" t="s">
        <v>3365</v>
      </c>
      <c r="AI3261" s="2">
        <v>0.0</v>
      </c>
      <c r="AJ3261" s="94">
        <v>1.7886197768736525E-5</v>
      </c>
      <c r="AK3261" s="94">
        <v>0.0</v>
      </c>
      <c r="AL3261" s="79"/>
      <c r="AM3261" s="2" t="s">
        <v>6786</v>
      </c>
    </row>
    <row r="3262">
      <c r="A3262" s="54">
        <v>46285.0</v>
      </c>
      <c r="B3262" s="54">
        <v>46286.0</v>
      </c>
      <c r="C3262" s="2" t="s">
        <v>178</v>
      </c>
      <c r="D3262" s="2" t="s">
        <v>146</v>
      </c>
      <c r="E3262" s="2" t="s">
        <v>180</v>
      </c>
      <c r="F3262" s="53">
        <v>0.0</v>
      </c>
      <c r="G3262" s="53">
        <v>0.0</v>
      </c>
      <c r="H3262" s="53">
        <v>0.12</v>
      </c>
      <c r="I3262" s="53">
        <v>0.057692307692307696</v>
      </c>
      <c r="J3262" s="53">
        <v>0.04986008778446731</v>
      </c>
      <c r="K3262" s="2" t="s">
        <v>3531</v>
      </c>
      <c r="L3262" s="53">
        <v>0.0</v>
      </c>
      <c r="M3262" s="2" t="s">
        <v>3369</v>
      </c>
      <c r="N3262" s="2" t="s">
        <v>3360</v>
      </c>
      <c r="O3262" s="55"/>
      <c r="AB3262" s="2" t="s">
        <v>164</v>
      </c>
      <c r="AC3262" s="2" t="s">
        <v>3361</v>
      </c>
      <c r="AD3262" s="2" t="s">
        <v>3362</v>
      </c>
      <c r="AE3262" s="2" t="s">
        <v>3363</v>
      </c>
      <c r="AF3262" s="93"/>
      <c r="AG3262" s="2" t="s">
        <v>3364</v>
      </c>
      <c r="AH3262" s="2" t="s">
        <v>3365</v>
      </c>
      <c r="AI3262" s="2">
        <v>0.0</v>
      </c>
      <c r="AJ3262" s="94">
        <v>0.002486028353874786</v>
      </c>
      <c r="AK3262" s="94">
        <v>0.003328402366863906</v>
      </c>
      <c r="AL3262" s="79"/>
      <c r="AM3262" s="2" t="s">
        <v>6787</v>
      </c>
    </row>
    <row r="3263">
      <c r="A3263" s="54">
        <v>46285.0</v>
      </c>
      <c r="B3263" s="54">
        <v>46286.0</v>
      </c>
      <c r="C3263" s="2" t="s">
        <v>932</v>
      </c>
      <c r="D3263" s="2" t="s">
        <v>146</v>
      </c>
      <c r="E3263" s="2" t="s">
        <v>180</v>
      </c>
      <c r="F3263" s="53">
        <v>0.0</v>
      </c>
      <c r="G3263" s="53">
        <v>0.0</v>
      </c>
      <c r="H3263" s="53">
        <v>0.0</v>
      </c>
      <c r="I3263" s="53">
        <v>0.0</v>
      </c>
      <c r="J3263" s="53">
        <v>0.015238265163637243</v>
      </c>
      <c r="K3263" s="2" t="s">
        <v>148</v>
      </c>
      <c r="L3263" s="53">
        <v>0.5</v>
      </c>
      <c r="M3263" s="2" t="s">
        <v>3369</v>
      </c>
      <c r="N3263" s="2" t="s">
        <v>3360</v>
      </c>
      <c r="O3263" s="55"/>
      <c r="AB3263" s="2" t="s">
        <v>164</v>
      </c>
      <c r="AC3263" s="2" t="s">
        <v>3361</v>
      </c>
      <c r="AD3263" s="2" t="s">
        <v>3362</v>
      </c>
      <c r="AE3263" s="2" t="s">
        <v>3363</v>
      </c>
      <c r="AF3263" s="93"/>
      <c r="AG3263" s="2" t="s">
        <v>3364</v>
      </c>
      <c r="AH3263" s="2" t="s">
        <v>3365</v>
      </c>
      <c r="AI3263" s="2">
        <v>0.0</v>
      </c>
      <c r="AJ3263" s="94">
        <v>2.322047251973204E-4</v>
      </c>
      <c r="AK3263" s="94">
        <v>0.0</v>
      </c>
      <c r="AL3263" s="79"/>
      <c r="AM3263" s="2" t="s">
        <v>6788</v>
      </c>
    </row>
    <row r="3264">
      <c r="A3264" s="54">
        <v>46285.0</v>
      </c>
      <c r="B3264" s="54">
        <v>46286.0</v>
      </c>
      <c r="C3264" s="2" t="s">
        <v>450</v>
      </c>
      <c r="D3264" s="2" t="s">
        <v>146</v>
      </c>
      <c r="E3264" s="2" t="s">
        <v>180</v>
      </c>
      <c r="F3264" s="53">
        <v>0.0</v>
      </c>
      <c r="G3264" s="53">
        <v>0.0</v>
      </c>
      <c r="H3264" s="53">
        <v>0.0</v>
      </c>
      <c r="I3264" s="53">
        <v>0.0</v>
      </c>
      <c r="J3264" s="53">
        <v>5.951855248309241E-4</v>
      </c>
      <c r="K3264" s="2" t="s">
        <v>3531</v>
      </c>
      <c r="L3264" s="53">
        <v>0.0</v>
      </c>
      <c r="M3264" s="2" t="s">
        <v>3369</v>
      </c>
      <c r="N3264" s="2" t="s">
        <v>3360</v>
      </c>
      <c r="O3264" s="55"/>
      <c r="AB3264" s="2" t="s">
        <v>164</v>
      </c>
      <c r="AC3264" s="2" t="s">
        <v>3361</v>
      </c>
      <c r="AD3264" s="2" t="s">
        <v>3362</v>
      </c>
      <c r="AE3264" s="2" t="s">
        <v>3363</v>
      </c>
      <c r="AF3264" s="93"/>
      <c r="AG3264" s="2" t="s">
        <v>3364</v>
      </c>
      <c r="AH3264" s="2" t="s">
        <v>3365</v>
      </c>
      <c r="AI3264" s="2">
        <v>0.0</v>
      </c>
      <c r="AJ3264" s="94">
        <v>3.5424580896826255E-7</v>
      </c>
      <c r="AK3264" s="94">
        <v>0.0</v>
      </c>
      <c r="AL3264" s="79"/>
      <c r="AM3264" s="2" t="s">
        <v>6789</v>
      </c>
    </row>
    <row r="3265">
      <c r="A3265" s="54">
        <v>46285.0</v>
      </c>
      <c r="B3265" s="54">
        <v>46286.0</v>
      </c>
      <c r="C3265" s="2" t="s">
        <v>515</v>
      </c>
      <c r="D3265" s="2" t="s">
        <v>146</v>
      </c>
      <c r="E3265" s="2" t="s">
        <v>180</v>
      </c>
      <c r="F3265" s="53">
        <v>0.0</v>
      </c>
      <c r="G3265" s="53">
        <v>0.0</v>
      </c>
      <c r="H3265" s="53">
        <v>0.0</v>
      </c>
      <c r="I3265" s="53">
        <v>0.0</v>
      </c>
      <c r="J3265" s="53">
        <v>0.006082043568067784</v>
      </c>
      <c r="K3265" s="2" t="s">
        <v>303</v>
      </c>
      <c r="L3265" s="53">
        <v>1.0</v>
      </c>
      <c r="M3265" s="2" t="s">
        <v>3369</v>
      </c>
      <c r="N3265" s="2" t="s">
        <v>3360</v>
      </c>
      <c r="O3265" s="55"/>
      <c r="AB3265" s="2" t="s">
        <v>164</v>
      </c>
      <c r="AC3265" s="2" t="s">
        <v>3361</v>
      </c>
      <c r="AD3265" s="2" t="s">
        <v>3362</v>
      </c>
      <c r="AE3265" s="2" t="s">
        <v>3363</v>
      </c>
      <c r="AF3265" s="93"/>
      <c r="AG3265" s="2" t="s">
        <v>3364</v>
      </c>
      <c r="AH3265" s="2" t="s">
        <v>3365</v>
      </c>
      <c r="AI3265" s="2">
        <v>0.0</v>
      </c>
      <c r="AJ3265" s="94">
        <v>3.69912539638747E-5</v>
      </c>
      <c r="AK3265" s="94">
        <v>0.0</v>
      </c>
      <c r="AL3265" s="79"/>
      <c r="AM3265" s="2" t="s">
        <v>6790</v>
      </c>
    </row>
    <row r="3266">
      <c r="A3266" s="54">
        <v>46285.0</v>
      </c>
      <c r="B3266" s="54">
        <v>46286.0</v>
      </c>
      <c r="C3266" s="2" t="s">
        <v>1189</v>
      </c>
      <c r="D3266" s="2" t="s">
        <v>146</v>
      </c>
      <c r="E3266" s="2" t="s">
        <v>180</v>
      </c>
      <c r="F3266" s="53">
        <v>0.0</v>
      </c>
      <c r="G3266" s="53">
        <v>0.0</v>
      </c>
      <c r="H3266" s="53">
        <v>0.0</v>
      </c>
      <c r="I3266" s="53">
        <v>0.0</v>
      </c>
      <c r="J3266" s="53">
        <v>0.004196760991142785</v>
      </c>
      <c r="K3266" s="2" t="s">
        <v>3531</v>
      </c>
      <c r="L3266" s="53">
        <v>0.0</v>
      </c>
      <c r="M3266" s="2" t="s">
        <v>3369</v>
      </c>
      <c r="N3266" s="2" t="s">
        <v>3360</v>
      </c>
      <c r="O3266" s="55"/>
      <c r="AB3266" s="2" t="s">
        <v>164</v>
      </c>
      <c r="AC3266" s="2" t="s">
        <v>3361</v>
      </c>
      <c r="AD3266" s="2" t="s">
        <v>3362</v>
      </c>
      <c r="AE3266" s="2" t="s">
        <v>3363</v>
      </c>
      <c r="AF3266" s="93"/>
      <c r="AG3266" s="101" t="s">
        <v>3364</v>
      </c>
      <c r="AH3266" s="101" t="s">
        <v>3365</v>
      </c>
      <c r="AI3266" s="2">
        <v>0.0</v>
      </c>
      <c r="AJ3266" s="94">
        <v>1.761280281677777E-5</v>
      </c>
      <c r="AK3266" s="94">
        <v>0.0</v>
      </c>
      <c r="AL3266" s="79"/>
      <c r="AM3266" s="2" t="s">
        <v>6791</v>
      </c>
    </row>
    <row r="3267">
      <c r="A3267" s="54">
        <v>46286.0</v>
      </c>
      <c r="B3267" s="54">
        <v>46287.0</v>
      </c>
      <c r="C3267" s="2" t="s">
        <v>178</v>
      </c>
      <c r="D3267" s="2" t="s">
        <v>146</v>
      </c>
      <c r="E3267" s="2" t="s">
        <v>208</v>
      </c>
      <c r="F3267" s="53">
        <v>0.0</v>
      </c>
      <c r="G3267" s="53">
        <v>0.0</v>
      </c>
      <c r="H3267" s="53">
        <v>0.04</v>
      </c>
      <c r="I3267" s="53">
        <v>0.019230769230769232</v>
      </c>
      <c r="J3267" s="53">
        <v>0.026514259734735306</v>
      </c>
      <c r="K3267" s="2" t="s">
        <v>3531</v>
      </c>
      <c r="L3267" s="53">
        <v>0.0</v>
      </c>
      <c r="M3267" s="2" t="s">
        <v>3369</v>
      </c>
      <c r="N3267" s="2" t="s">
        <v>3360</v>
      </c>
      <c r="O3267" s="55"/>
      <c r="AB3267" s="2" t="s">
        <v>164</v>
      </c>
      <c r="AC3267" s="2" t="s">
        <v>3361</v>
      </c>
      <c r="AD3267" s="2" t="s">
        <v>3362</v>
      </c>
      <c r="AE3267" s="2" t="s">
        <v>3363</v>
      </c>
      <c r="AF3267" s="93"/>
      <c r="AG3267" s="2" t="s">
        <v>3364</v>
      </c>
      <c r="AH3267" s="2" t="s">
        <v>3365</v>
      </c>
      <c r="AI3267" s="2">
        <v>0.0</v>
      </c>
      <c r="AJ3267" s="94">
        <v>7.03005969281006E-4</v>
      </c>
      <c r="AK3267" s="94">
        <v>3.6982248520710064E-4</v>
      </c>
      <c r="AL3267" s="79"/>
      <c r="AM3267" s="2" t="s">
        <v>6792</v>
      </c>
    </row>
    <row r="3268">
      <c r="A3268" s="54">
        <v>46286.0</v>
      </c>
      <c r="B3268" s="54">
        <v>46287.0</v>
      </c>
      <c r="C3268" s="2" t="s">
        <v>932</v>
      </c>
      <c r="D3268" s="2" t="s">
        <v>146</v>
      </c>
      <c r="E3268" s="2" t="s">
        <v>208</v>
      </c>
      <c r="F3268" s="53">
        <v>0.125</v>
      </c>
      <c r="G3268" s="53">
        <v>0.08333333333333333</v>
      </c>
      <c r="H3268" s="53">
        <v>0.04</v>
      </c>
      <c r="I3268" s="53">
        <v>0.038461538461538464</v>
      </c>
      <c r="J3268" s="53">
        <v>0.04371369759923806</v>
      </c>
      <c r="K3268" s="2" t="s">
        <v>148</v>
      </c>
      <c r="L3268" s="53">
        <v>0.5</v>
      </c>
      <c r="M3268" s="2" t="s">
        <v>3369</v>
      </c>
      <c r="N3268" s="2" t="s">
        <v>3360</v>
      </c>
      <c r="O3268" s="55"/>
      <c r="AB3268" s="2" t="s">
        <v>164</v>
      </c>
      <c r="AC3268" s="2" t="s">
        <v>3361</v>
      </c>
      <c r="AD3268" s="2" t="s">
        <v>3362</v>
      </c>
      <c r="AE3268" s="2" t="s">
        <v>3363</v>
      </c>
      <c r="AF3268" s="93"/>
      <c r="AG3268" s="2" t="s">
        <v>3364</v>
      </c>
      <c r="AH3268" s="2" t="s">
        <v>3365</v>
      </c>
      <c r="AI3268" s="2">
        <v>0.0</v>
      </c>
      <c r="AJ3268" s="94">
        <v>0.0019108873577976312</v>
      </c>
      <c r="AK3268" s="94">
        <v>0.0014792899408284025</v>
      </c>
      <c r="AL3268" s="79"/>
      <c r="AM3268" s="2" t="s">
        <v>6793</v>
      </c>
    </row>
    <row r="3269">
      <c r="A3269" s="54">
        <v>46286.0</v>
      </c>
      <c r="B3269" s="54">
        <v>46287.0</v>
      </c>
      <c r="C3269" s="2" t="s">
        <v>450</v>
      </c>
      <c r="D3269" s="2" t="s">
        <v>146</v>
      </c>
      <c r="E3269" s="2" t="s">
        <v>208</v>
      </c>
      <c r="F3269" s="53">
        <v>0.0</v>
      </c>
      <c r="G3269" s="53">
        <v>0.0</v>
      </c>
      <c r="H3269" s="53">
        <v>0.0</v>
      </c>
      <c r="I3269" s="53">
        <v>0.0</v>
      </c>
      <c r="J3269" s="53">
        <v>5.90619229500903E-4</v>
      </c>
      <c r="K3269" s="2" t="s">
        <v>3531</v>
      </c>
      <c r="L3269" s="53">
        <v>0.0</v>
      </c>
      <c r="M3269" s="2" t="s">
        <v>3369</v>
      </c>
      <c r="N3269" s="2" t="s">
        <v>3360</v>
      </c>
      <c r="O3269" s="55"/>
      <c r="AB3269" s="2" t="s">
        <v>153</v>
      </c>
      <c r="AC3269" s="2" t="s">
        <v>4920</v>
      </c>
      <c r="AD3269" s="2" t="s">
        <v>3362</v>
      </c>
      <c r="AE3269" s="2" t="s">
        <v>3363</v>
      </c>
      <c r="AF3269" s="93"/>
      <c r="AG3269" s="2" t="s">
        <v>3364</v>
      </c>
      <c r="AH3269" s="2" t="s">
        <v>3365</v>
      </c>
      <c r="AI3269" s="2">
        <v>1.0</v>
      </c>
      <c r="AJ3269" s="94">
        <v>0.9988191103720725</v>
      </c>
      <c r="AK3269" s="94">
        <v>1.0</v>
      </c>
      <c r="AL3269" s="79"/>
      <c r="AM3269" s="2" t="s">
        <v>6794</v>
      </c>
    </row>
    <row r="3270">
      <c r="A3270" s="54">
        <v>46286.0</v>
      </c>
      <c r="B3270" s="54">
        <v>46287.0</v>
      </c>
      <c r="C3270" s="2" t="s">
        <v>515</v>
      </c>
      <c r="D3270" s="2" t="s">
        <v>146</v>
      </c>
      <c r="E3270" s="2" t="s">
        <v>208</v>
      </c>
      <c r="F3270" s="53">
        <v>0.0</v>
      </c>
      <c r="G3270" s="53">
        <v>0.0</v>
      </c>
      <c r="H3270" s="53">
        <v>0.0</v>
      </c>
      <c r="I3270" s="53">
        <v>0.0</v>
      </c>
      <c r="J3270" s="53">
        <v>0.00603538180298245</v>
      </c>
      <c r="K3270" s="2" t="s">
        <v>303</v>
      </c>
      <c r="L3270" s="53">
        <v>1.0</v>
      </c>
      <c r="M3270" s="2" t="s">
        <v>3369</v>
      </c>
      <c r="N3270" s="2" t="s">
        <v>3360</v>
      </c>
      <c r="O3270" s="55"/>
      <c r="AB3270" s="2" t="s">
        <v>164</v>
      </c>
      <c r="AC3270" s="2" t="s">
        <v>3361</v>
      </c>
      <c r="AD3270" s="2" t="s">
        <v>3362</v>
      </c>
      <c r="AE3270" s="2" t="s">
        <v>3363</v>
      </c>
      <c r="AF3270" s="93"/>
      <c r="AG3270" s="2" t="s">
        <v>3364</v>
      </c>
      <c r="AH3270" s="2" t="s">
        <v>3365</v>
      </c>
      <c r="AI3270" s="2">
        <v>0.0</v>
      </c>
      <c r="AJ3270" s="94">
        <v>3.6425833507771684E-5</v>
      </c>
      <c r="AK3270" s="94">
        <v>0.0</v>
      </c>
      <c r="AL3270" s="79"/>
      <c r="AM3270" s="2" t="s">
        <v>6795</v>
      </c>
    </row>
    <row r="3271">
      <c r="A3271" s="54">
        <v>46286.0</v>
      </c>
      <c r="B3271" s="54">
        <v>46287.0</v>
      </c>
      <c r="C3271" s="2" t="s">
        <v>1189</v>
      </c>
      <c r="D3271" s="2" t="s">
        <v>146</v>
      </c>
      <c r="E3271" s="2" t="s">
        <v>208</v>
      </c>
      <c r="F3271" s="53">
        <v>0.0</v>
      </c>
      <c r="G3271" s="53">
        <v>0.0</v>
      </c>
      <c r="H3271" s="53">
        <v>0.0</v>
      </c>
      <c r="I3271" s="53">
        <v>0.0</v>
      </c>
      <c r="J3271" s="53">
        <v>0.004164563215297155</v>
      </c>
      <c r="K3271" s="2" t="s">
        <v>3531</v>
      </c>
      <c r="L3271" s="53">
        <v>0.0</v>
      </c>
      <c r="M3271" s="2" t="s">
        <v>3369</v>
      </c>
      <c r="N3271" s="2" t="s">
        <v>3360</v>
      </c>
      <c r="O3271" s="55"/>
      <c r="AB3271" s="2" t="s">
        <v>164</v>
      </c>
      <c r="AC3271" s="2" t="s">
        <v>3361</v>
      </c>
      <c r="AD3271" s="2" t="s">
        <v>3362</v>
      </c>
      <c r="AE3271" s="2" t="s">
        <v>3363</v>
      </c>
      <c r="AF3271" s="93"/>
      <c r="AG3271" s="101" t="s">
        <v>3364</v>
      </c>
      <c r="AH3271" s="101" t="s">
        <v>3365</v>
      </c>
      <c r="AI3271" s="2">
        <v>0.0</v>
      </c>
      <c r="AJ3271" s="94">
        <v>1.7343586774206175E-5</v>
      </c>
      <c r="AK3271" s="94">
        <v>0.0</v>
      </c>
      <c r="AL3271" s="79"/>
      <c r="AM3271" s="2" t="s">
        <v>6796</v>
      </c>
    </row>
    <row r="3272">
      <c r="A3272" s="54">
        <v>46287.0</v>
      </c>
      <c r="B3272" s="54">
        <v>46288.0</v>
      </c>
      <c r="C3272" s="2" t="s">
        <v>178</v>
      </c>
      <c r="D3272" s="2" t="s">
        <v>146</v>
      </c>
      <c r="E3272" s="2" t="s">
        <v>303</v>
      </c>
      <c r="F3272" s="53">
        <v>0.0</v>
      </c>
      <c r="G3272" s="53">
        <v>0.08333333333333333</v>
      </c>
      <c r="H3272" s="53">
        <v>0.04</v>
      </c>
      <c r="I3272" s="53">
        <v>0.038461538461538464</v>
      </c>
      <c r="J3272" s="53">
        <v>0.03331952286231307</v>
      </c>
      <c r="K3272" s="2" t="s">
        <v>3531</v>
      </c>
      <c r="L3272" s="53">
        <v>0.0</v>
      </c>
      <c r="M3272" s="2" t="s">
        <v>3369</v>
      </c>
      <c r="N3272" s="2" t="s">
        <v>3360</v>
      </c>
      <c r="O3272" s="55"/>
      <c r="AB3272" s="2" t="s">
        <v>164</v>
      </c>
      <c r="AC3272" s="2" t="s">
        <v>3361</v>
      </c>
      <c r="AD3272" s="2" t="s">
        <v>3362</v>
      </c>
      <c r="AE3272" s="2" t="s">
        <v>3363</v>
      </c>
      <c r="AF3272" s="93"/>
      <c r="AG3272" s="2" t="s">
        <v>3364</v>
      </c>
      <c r="AH3272" s="2" t="s">
        <v>3365</v>
      </c>
      <c r="AI3272" s="2">
        <v>0.0</v>
      </c>
      <c r="AJ3272" s="94">
        <v>0.0011101906037722035</v>
      </c>
      <c r="AK3272" s="94">
        <v>0.0014792899408284025</v>
      </c>
      <c r="AL3272" s="79"/>
      <c r="AM3272" s="2" t="s">
        <v>6797</v>
      </c>
    </row>
    <row r="3273">
      <c r="A3273" s="54">
        <v>46287.0</v>
      </c>
      <c r="B3273" s="54">
        <v>46288.0</v>
      </c>
      <c r="C3273" s="2" t="s">
        <v>932</v>
      </c>
      <c r="D3273" s="2" t="s">
        <v>146</v>
      </c>
      <c r="E3273" s="2" t="s">
        <v>303</v>
      </c>
      <c r="F3273" s="53">
        <v>0.0</v>
      </c>
      <c r="G3273" s="53">
        <v>0.0</v>
      </c>
      <c r="H3273" s="53">
        <v>0.0</v>
      </c>
      <c r="I3273" s="53">
        <v>0.0</v>
      </c>
      <c r="J3273" s="53">
        <v>0.015005344515760398</v>
      </c>
      <c r="K3273" s="2" t="s">
        <v>148</v>
      </c>
      <c r="L3273" s="53">
        <v>0.5</v>
      </c>
      <c r="M3273" s="2" t="s">
        <v>3369</v>
      </c>
      <c r="N3273" s="2" t="s">
        <v>3360</v>
      </c>
      <c r="O3273" s="55"/>
      <c r="AB3273" s="2" t="s">
        <v>164</v>
      </c>
      <c r="AC3273" s="2" t="s">
        <v>3361</v>
      </c>
      <c r="AD3273" s="2" t="s">
        <v>3362</v>
      </c>
      <c r="AE3273" s="2" t="s">
        <v>3363</v>
      </c>
      <c r="AF3273" s="93"/>
      <c r="AG3273" s="2" t="s">
        <v>3364</v>
      </c>
      <c r="AH3273" s="2" t="s">
        <v>3365</v>
      </c>
      <c r="AI3273" s="2">
        <v>0.0</v>
      </c>
      <c r="AJ3273" s="94">
        <v>2.2516036403666067E-4</v>
      </c>
      <c r="AK3273" s="94">
        <v>0.0</v>
      </c>
      <c r="AL3273" s="79"/>
      <c r="AM3273" s="2" t="s">
        <v>6798</v>
      </c>
    </row>
    <row r="3274">
      <c r="A3274" s="54">
        <v>46287.0</v>
      </c>
      <c r="B3274" s="54">
        <v>46288.0</v>
      </c>
      <c r="C3274" s="2" t="s">
        <v>450</v>
      </c>
      <c r="D3274" s="2" t="s">
        <v>146</v>
      </c>
      <c r="E3274" s="2" t="s">
        <v>303</v>
      </c>
      <c r="F3274" s="53">
        <v>0.0</v>
      </c>
      <c r="G3274" s="53">
        <v>0.0</v>
      </c>
      <c r="H3274" s="53">
        <v>0.0</v>
      </c>
      <c r="I3274" s="53">
        <v>0.0</v>
      </c>
      <c r="J3274" s="53">
        <v>0.00466757110860619</v>
      </c>
      <c r="K3274" s="2" t="s">
        <v>208</v>
      </c>
      <c r="L3274" s="53">
        <v>1.0</v>
      </c>
      <c r="M3274" s="2" t="s">
        <v>3369</v>
      </c>
      <c r="N3274" s="2" t="s">
        <v>3360</v>
      </c>
      <c r="O3274" s="55"/>
      <c r="AB3274" s="2" t="s">
        <v>164</v>
      </c>
      <c r="AC3274" s="2" t="s">
        <v>3361</v>
      </c>
      <c r="AD3274" s="2" t="s">
        <v>3362</v>
      </c>
      <c r="AE3274" s="2" t="s">
        <v>3363</v>
      </c>
      <c r="AF3274" s="93"/>
      <c r="AG3274" s="2" t="s">
        <v>3364</v>
      </c>
      <c r="AH3274" s="2" t="s">
        <v>3365</v>
      </c>
      <c r="AI3274" s="2">
        <v>0.0</v>
      </c>
      <c r="AJ3274" s="94">
        <v>2.1786220053895215E-5</v>
      </c>
      <c r="AK3274" s="94">
        <v>0.0</v>
      </c>
      <c r="AL3274" s="79"/>
      <c r="AM3274" s="2" t="s">
        <v>6799</v>
      </c>
    </row>
    <row r="3275">
      <c r="A3275" s="54">
        <v>46287.0</v>
      </c>
      <c r="B3275" s="54">
        <v>46288.0</v>
      </c>
      <c r="C3275" s="2" t="s">
        <v>515</v>
      </c>
      <c r="D3275" s="2" t="s">
        <v>146</v>
      </c>
      <c r="E3275" s="2" t="s">
        <v>303</v>
      </c>
      <c r="F3275" s="53">
        <v>0.125</v>
      </c>
      <c r="G3275" s="53">
        <v>0.08333333333333333</v>
      </c>
      <c r="H3275" s="53">
        <v>0.04</v>
      </c>
      <c r="I3275" s="53">
        <v>0.019230769230769232</v>
      </c>
      <c r="J3275" s="53">
        <v>0.03245790476464753</v>
      </c>
      <c r="K3275" s="2" t="s">
        <v>303</v>
      </c>
      <c r="L3275" s="53">
        <v>1.0</v>
      </c>
      <c r="M3275" s="2" t="s">
        <v>3369</v>
      </c>
      <c r="N3275" s="2" t="s">
        <v>3360</v>
      </c>
      <c r="O3275" s="55"/>
      <c r="AB3275" s="2" t="s">
        <v>164</v>
      </c>
      <c r="AC3275" s="2" t="s">
        <v>3361</v>
      </c>
      <c r="AD3275" s="2" t="s">
        <v>3362</v>
      </c>
      <c r="AE3275" s="2" t="s">
        <v>3363</v>
      </c>
      <c r="AF3275" s="93"/>
      <c r="AG3275" s="2" t="s">
        <v>3364</v>
      </c>
      <c r="AH3275" s="2" t="s">
        <v>3365</v>
      </c>
      <c r="AI3275" s="2">
        <v>0.0</v>
      </c>
      <c r="AJ3275" s="94">
        <v>0.0010535155817109287</v>
      </c>
      <c r="AK3275" s="94">
        <v>3.6982248520710064E-4</v>
      </c>
      <c r="AL3275" s="79"/>
      <c r="AM3275" s="2" t="s">
        <v>6800</v>
      </c>
    </row>
    <row r="3276">
      <c r="A3276" s="54">
        <v>46287.0</v>
      </c>
      <c r="B3276" s="54">
        <v>46288.0</v>
      </c>
      <c r="C3276" s="2" t="s">
        <v>1189</v>
      </c>
      <c r="D3276" s="2" t="s">
        <v>146</v>
      </c>
      <c r="E3276" s="2" t="s">
        <v>303</v>
      </c>
      <c r="F3276" s="53">
        <v>0.0</v>
      </c>
      <c r="G3276" s="53">
        <v>0.08333333333333333</v>
      </c>
      <c r="H3276" s="53">
        <v>0.04</v>
      </c>
      <c r="I3276" s="53">
        <v>0.019230769230769232</v>
      </c>
      <c r="J3276" s="53">
        <v>0.019570939977566815</v>
      </c>
      <c r="K3276" s="2" t="s">
        <v>3531</v>
      </c>
      <c r="L3276" s="53">
        <v>0.0</v>
      </c>
      <c r="M3276" s="2" t="s">
        <v>3369</v>
      </c>
      <c r="N3276" s="2" t="s">
        <v>3360</v>
      </c>
      <c r="O3276" s="55"/>
      <c r="AB3276" s="2" t="s">
        <v>164</v>
      </c>
      <c r="AC3276" s="2" t="s">
        <v>3361</v>
      </c>
      <c r="AD3276" s="2" t="s">
        <v>3362</v>
      </c>
      <c r="AE3276" s="2" t="s">
        <v>3363</v>
      </c>
      <c r="AF3276" s="93"/>
      <c r="AG3276" s="101" t="s">
        <v>3364</v>
      </c>
      <c r="AH3276" s="101" t="s">
        <v>3365</v>
      </c>
      <c r="AI3276" s="2">
        <v>0.0</v>
      </c>
      <c r="AJ3276" s="94">
        <v>3.8302169160552295E-4</v>
      </c>
      <c r="AK3276" s="94">
        <v>3.6982248520710064E-4</v>
      </c>
      <c r="AL3276" s="79"/>
      <c r="AM3276" s="2" t="s">
        <v>6801</v>
      </c>
    </row>
    <row r="3277">
      <c r="A3277" s="54">
        <v>46288.0</v>
      </c>
      <c r="B3277" s="54">
        <v>46289.0</v>
      </c>
      <c r="C3277" s="2" t="s">
        <v>178</v>
      </c>
      <c r="D3277" s="2" t="s">
        <v>146</v>
      </c>
      <c r="E3277" s="2" t="s">
        <v>148</v>
      </c>
      <c r="F3277" s="53">
        <v>0.0</v>
      </c>
      <c r="G3277" s="53">
        <v>0.0</v>
      </c>
      <c r="H3277" s="53">
        <v>0.0</v>
      </c>
      <c r="I3277" s="53">
        <v>0.019230769230769232</v>
      </c>
      <c r="J3277" s="53">
        <v>0.019705606248363382</v>
      </c>
      <c r="K3277" s="2" t="s">
        <v>3531</v>
      </c>
      <c r="L3277" s="53">
        <v>0.0</v>
      </c>
      <c r="M3277" s="2" t="s">
        <v>3369</v>
      </c>
      <c r="N3277" s="2" t="s">
        <v>3360</v>
      </c>
      <c r="O3277" s="55"/>
      <c r="AB3277" s="2" t="s">
        <v>164</v>
      </c>
      <c r="AC3277" s="2" t="s">
        <v>3361</v>
      </c>
      <c r="AD3277" s="2" t="s">
        <v>3362</v>
      </c>
      <c r="AE3277" s="2" t="s">
        <v>3363</v>
      </c>
      <c r="AF3277" s="93"/>
      <c r="AG3277" s="2" t="s">
        <v>3364</v>
      </c>
      <c r="AH3277" s="2" t="s">
        <v>3365</v>
      </c>
      <c r="AI3277" s="2">
        <v>0.0</v>
      </c>
      <c r="AJ3277" s="94">
        <v>3.8831091761553797E-4</v>
      </c>
      <c r="AK3277" s="94">
        <v>3.6982248520710064E-4</v>
      </c>
      <c r="AL3277" s="79"/>
      <c r="AM3277" s="2" t="s">
        <v>6802</v>
      </c>
    </row>
    <row r="3278">
      <c r="A3278" s="54">
        <v>46288.0</v>
      </c>
      <c r="B3278" s="54">
        <v>46289.0</v>
      </c>
      <c r="C3278" s="2" t="s">
        <v>932</v>
      </c>
      <c r="D3278" s="2" t="s">
        <v>146</v>
      </c>
      <c r="E3278" s="2" t="s">
        <v>148</v>
      </c>
      <c r="F3278" s="53">
        <v>0.25</v>
      </c>
      <c r="G3278" s="53">
        <v>0.16666666666666666</v>
      </c>
      <c r="H3278" s="53">
        <v>0.08</v>
      </c>
      <c r="I3278" s="53">
        <v>0.038461538461538464</v>
      </c>
      <c r="J3278" s="53">
        <v>0.06658854550367409</v>
      </c>
      <c r="K3278" s="2" t="s">
        <v>148</v>
      </c>
      <c r="L3278" s="53">
        <v>0.5</v>
      </c>
      <c r="M3278" s="2" t="s">
        <v>3369</v>
      </c>
      <c r="N3278" s="2" t="s">
        <v>3360</v>
      </c>
      <c r="O3278" s="55"/>
      <c r="AB3278" s="2" t="s">
        <v>164</v>
      </c>
      <c r="AC3278" s="2" t="s">
        <v>3361</v>
      </c>
      <c r="AD3278" s="2" t="s">
        <v>3362</v>
      </c>
      <c r="AE3278" s="2" t="s">
        <v>3363</v>
      </c>
      <c r="AF3278" s="93"/>
      <c r="AG3278" s="2" t="s">
        <v>3364</v>
      </c>
      <c r="AH3278" s="2" t="s">
        <v>3365</v>
      </c>
      <c r="AI3278" s="2">
        <v>0.0</v>
      </c>
      <c r="AJ3278" s="94">
        <v>0.004434034392294874</v>
      </c>
      <c r="AK3278" s="94">
        <v>0.0014792899408284025</v>
      </c>
      <c r="AL3278" s="79"/>
      <c r="AM3278" s="2" t="s">
        <v>6803</v>
      </c>
    </row>
    <row r="3279">
      <c r="A3279" s="54">
        <v>46288.0</v>
      </c>
      <c r="B3279" s="54">
        <v>46289.0</v>
      </c>
      <c r="C3279" s="2" t="s">
        <v>450</v>
      </c>
      <c r="D3279" s="2" t="s">
        <v>146</v>
      </c>
      <c r="E3279" s="2" t="s">
        <v>148</v>
      </c>
      <c r="F3279" s="53">
        <v>0.0</v>
      </c>
      <c r="G3279" s="53">
        <v>0.0</v>
      </c>
      <c r="H3279" s="53">
        <v>0.0</v>
      </c>
      <c r="I3279" s="53">
        <v>0.0</v>
      </c>
      <c r="J3279" s="53">
        <v>0.00463176125223943</v>
      </c>
      <c r="K3279" s="2" t="s">
        <v>208</v>
      </c>
      <c r="L3279" s="53">
        <v>1.0</v>
      </c>
      <c r="M3279" s="2" t="s">
        <v>3369</v>
      </c>
      <c r="N3279" s="2" t="s">
        <v>3360</v>
      </c>
      <c r="O3279" s="55"/>
      <c r="AB3279" s="2" t="s">
        <v>164</v>
      </c>
      <c r="AC3279" s="2" t="s">
        <v>3361</v>
      </c>
      <c r="AD3279" s="2" t="s">
        <v>3362</v>
      </c>
      <c r="AE3279" s="2" t="s">
        <v>3363</v>
      </c>
      <c r="AF3279" s="93"/>
      <c r="AG3279" s="2" t="s">
        <v>3364</v>
      </c>
      <c r="AH3279" s="2" t="s">
        <v>3365</v>
      </c>
      <c r="AI3279" s="2">
        <v>0.0</v>
      </c>
      <c r="AJ3279" s="94">
        <v>2.145321229774657E-5</v>
      </c>
      <c r="AK3279" s="94">
        <v>0.0</v>
      </c>
      <c r="AL3279" s="79"/>
      <c r="AM3279" s="2" t="s">
        <v>6804</v>
      </c>
    </row>
    <row r="3280">
      <c r="A3280" s="54">
        <v>46288.0</v>
      </c>
      <c r="B3280" s="54">
        <v>46289.0</v>
      </c>
      <c r="C3280" s="2" t="s">
        <v>515</v>
      </c>
      <c r="D3280" s="2" t="s">
        <v>146</v>
      </c>
      <c r="E3280" s="2" t="s">
        <v>148</v>
      </c>
      <c r="F3280" s="53">
        <v>0.0</v>
      </c>
      <c r="G3280" s="53">
        <v>0.0</v>
      </c>
      <c r="H3280" s="53">
        <v>0.0</v>
      </c>
      <c r="I3280" s="53">
        <v>0.019230769230769232</v>
      </c>
      <c r="J3280" s="53">
        <v>0.01017641531679192</v>
      </c>
      <c r="K3280" s="2" t="s">
        <v>303</v>
      </c>
      <c r="L3280" s="53">
        <v>1.0</v>
      </c>
      <c r="M3280" s="2" t="s">
        <v>3369</v>
      </c>
      <c r="N3280" s="2" t="s">
        <v>3360</v>
      </c>
      <c r="O3280" s="55"/>
      <c r="AB3280" s="2" t="s">
        <v>164</v>
      </c>
      <c r="AC3280" s="2" t="s">
        <v>3361</v>
      </c>
      <c r="AD3280" s="2" t="s">
        <v>3362</v>
      </c>
      <c r="AE3280" s="2" t="s">
        <v>3363</v>
      </c>
      <c r="AF3280" s="93"/>
      <c r="AG3280" s="2" t="s">
        <v>3364</v>
      </c>
      <c r="AH3280" s="2" t="s">
        <v>3365</v>
      </c>
      <c r="AI3280" s="2">
        <v>0.0</v>
      </c>
      <c r="AJ3280" s="94">
        <v>1.035594286998372E-4</v>
      </c>
      <c r="AK3280" s="94">
        <v>3.6982248520710064E-4</v>
      </c>
      <c r="AL3280" s="79"/>
      <c r="AM3280" s="2" t="s">
        <v>6805</v>
      </c>
    </row>
    <row r="3281">
      <c r="A3281" s="54">
        <v>46288.0</v>
      </c>
      <c r="B3281" s="54">
        <v>46289.0</v>
      </c>
      <c r="C3281" s="2" t="s">
        <v>1189</v>
      </c>
      <c r="D3281" s="2" t="s">
        <v>146</v>
      </c>
      <c r="E3281" s="2" t="s">
        <v>148</v>
      </c>
      <c r="F3281" s="53">
        <v>0.0</v>
      </c>
      <c r="G3281" s="53">
        <v>0.0</v>
      </c>
      <c r="H3281" s="53">
        <v>0.0</v>
      </c>
      <c r="I3281" s="53">
        <v>0.0</v>
      </c>
      <c r="J3281" s="53">
        <v>0.0041009068376311585</v>
      </c>
      <c r="K3281" s="2" t="s">
        <v>3531</v>
      </c>
      <c r="L3281" s="53">
        <v>0.0</v>
      </c>
      <c r="M3281" s="2" t="s">
        <v>3369</v>
      </c>
      <c r="N3281" s="2" t="s">
        <v>3360</v>
      </c>
      <c r="O3281" s="55"/>
      <c r="AB3281" s="2" t="s">
        <v>164</v>
      </c>
      <c r="AC3281" s="2" t="s">
        <v>3361</v>
      </c>
      <c r="AD3281" s="2" t="s">
        <v>3362</v>
      </c>
      <c r="AE3281" s="2" t="s">
        <v>3363</v>
      </c>
      <c r="AF3281" s="93"/>
      <c r="AG3281" s="101" t="s">
        <v>3364</v>
      </c>
      <c r="AH3281" s="101" t="s">
        <v>3365</v>
      </c>
      <c r="AI3281" s="2">
        <v>0.0</v>
      </c>
      <c r="AJ3281" s="94">
        <v>1.681743689092999E-5</v>
      </c>
      <c r="AK3281" s="94">
        <v>0.0</v>
      </c>
      <c r="AL3281" s="79"/>
      <c r="AM3281" s="2" t="s">
        <v>6806</v>
      </c>
    </row>
    <row r="3282">
      <c r="A3282" s="54">
        <v>46289.0</v>
      </c>
      <c r="B3282" s="54">
        <v>46290.0</v>
      </c>
      <c r="C3282" s="2" t="s">
        <v>178</v>
      </c>
      <c r="D3282" s="2" t="s">
        <v>146</v>
      </c>
      <c r="E3282" s="2" t="s">
        <v>196</v>
      </c>
      <c r="F3282" s="53">
        <v>0.0</v>
      </c>
      <c r="G3282" s="53">
        <v>0.0</v>
      </c>
      <c r="H3282" s="53">
        <v>0.0</v>
      </c>
      <c r="I3282" s="53">
        <v>0.057692307692307696</v>
      </c>
      <c r="J3282" s="53">
        <v>0.0271039657880371</v>
      </c>
      <c r="K3282" s="2" t="s">
        <v>3531</v>
      </c>
      <c r="L3282" s="53">
        <v>0.0</v>
      </c>
      <c r="M3282" s="2" t="s">
        <v>3369</v>
      </c>
      <c r="N3282" s="2" t="s">
        <v>3360</v>
      </c>
      <c r="O3282" s="55"/>
      <c r="AB3282" s="2" t="s">
        <v>164</v>
      </c>
      <c r="AC3282" s="2" t="s">
        <v>3361</v>
      </c>
      <c r="AD3282" s="2" t="s">
        <v>3362</v>
      </c>
      <c r="AE3282" s="2" t="s">
        <v>3363</v>
      </c>
      <c r="AF3282" s="93"/>
      <c r="AG3282" s="2" t="s">
        <v>3364</v>
      </c>
      <c r="AH3282" s="2" t="s">
        <v>3365</v>
      </c>
      <c r="AI3282" s="2">
        <v>0.0</v>
      </c>
      <c r="AJ3282" s="94">
        <v>7.346249614390857E-4</v>
      </c>
      <c r="AK3282" s="94">
        <v>0.003328402366863906</v>
      </c>
      <c r="AL3282" s="79"/>
      <c r="AM3282" s="2" t="s">
        <v>6807</v>
      </c>
    </row>
    <row r="3283">
      <c r="A3283" s="54">
        <v>46289.0</v>
      </c>
      <c r="B3283" s="54">
        <v>46290.0</v>
      </c>
      <c r="C3283" s="2" t="s">
        <v>932</v>
      </c>
      <c r="D3283" s="2" t="s">
        <v>146</v>
      </c>
      <c r="E3283" s="2" t="s">
        <v>196</v>
      </c>
      <c r="F3283" s="53">
        <v>0.0</v>
      </c>
      <c r="G3283" s="53">
        <v>0.0</v>
      </c>
      <c r="H3283" s="53">
        <v>0.0</v>
      </c>
      <c r="I3283" s="53">
        <v>0.0</v>
      </c>
      <c r="J3283" s="53">
        <v>0.014775984117533024</v>
      </c>
      <c r="K3283" s="2" t="s">
        <v>148</v>
      </c>
      <c r="L3283" s="53">
        <v>0.5</v>
      </c>
      <c r="M3283" s="2" t="s">
        <v>3369</v>
      </c>
      <c r="N3283" s="2" t="s">
        <v>3360</v>
      </c>
      <c r="O3283" s="55"/>
      <c r="AB3283" s="2" t="s">
        <v>164</v>
      </c>
      <c r="AC3283" s="2" t="s">
        <v>3361</v>
      </c>
      <c r="AD3283" s="2" t="s">
        <v>3362</v>
      </c>
      <c r="AE3283" s="2" t="s">
        <v>3363</v>
      </c>
      <c r="AF3283" s="93"/>
      <c r="AG3283" s="2" t="s">
        <v>3364</v>
      </c>
      <c r="AH3283" s="2" t="s">
        <v>3365</v>
      </c>
      <c r="AI3283" s="2">
        <v>0.0</v>
      </c>
      <c r="AJ3283" s="94">
        <v>2.1832970664158817E-4</v>
      </c>
      <c r="AK3283" s="94">
        <v>0.0</v>
      </c>
      <c r="AL3283" s="79"/>
      <c r="AM3283" s="2" t="s">
        <v>6808</v>
      </c>
    </row>
    <row r="3284">
      <c r="A3284" s="54">
        <v>46289.0</v>
      </c>
      <c r="B3284" s="54">
        <v>46290.0</v>
      </c>
      <c r="C3284" s="2" t="s">
        <v>450</v>
      </c>
      <c r="D3284" s="2" t="s">
        <v>146</v>
      </c>
      <c r="E3284" s="2" t="s">
        <v>196</v>
      </c>
      <c r="F3284" s="53">
        <v>0.0</v>
      </c>
      <c r="G3284" s="53">
        <v>0.0</v>
      </c>
      <c r="H3284" s="53">
        <v>0.0</v>
      </c>
      <c r="I3284" s="53">
        <v>0.019230769230769232</v>
      </c>
      <c r="J3284" s="53">
        <v>0.006481940584425361</v>
      </c>
      <c r="K3284" s="2" t="s">
        <v>208</v>
      </c>
      <c r="L3284" s="53">
        <v>1.0</v>
      </c>
      <c r="M3284" s="2" t="s">
        <v>3369</v>
      </c>
      <c r="N3284" s="2" t="s">
        <v>3360</v>
      </c>
      <c r="O3284" s="55"/>
      <c r="AB3284" s="2" t="s">
        <v>164</v>
      </c>
      <c r="AC3284" s="2" t="s">
        <v>3361</v>
      </c>
      <c r="AD3284" s="2" t="s">
        <v>3362</v>
      </c>
      <c r="AE3284" s="2" t="s">
        <v>3363</v>
      </c>
      <c r="AF3284" s="93"/>
      <c r="AG3284" s="2" t="s">
        <v>3364</v>
      </c>
      <c r="AH3284" s="2" t="s">
        <v>3365</v>
      </c>
      <c r="AI3284" s="2">
        <v>0.0</v>
      </c>
      <c r="AJ3284" s="94">
        <v>4.201555374002059E-5</v>
      </c>
      <c r="AK3284" s="94">
        <v>3.6982248520710064E-4</v>
      </c>
      <c r="AL3284" s="79"/>
      <c r="AM3284" s="2" t="s">
        <v>6809</v>
      </c>
    </row>
    <row r="3285">
      <c r="A3285" s="54">
        <v>46289.0</v>
      </c>
      <c r="B3285" s="54">
        <v>46290.0</v>
      </c>
      <c r="C3285" s="2" t="s">
        <v>515</v>
      </c>
      <c r="D3285" s="2" t="s">
        <v>146</v>
      </c>
      <c r="E3285" s="2" t="s">
        <v>196</v>
      </c>
      <c r="F3285" s="53">
        <v>0.0</v>
      </c>
      <c r="G3285" s="53">
        <v>0.0</v>
      </c>
      <c r="H3285" s="53">
        <v>0.0</v>
      </c>
      <c r="I3285" s="53">
        <v>0.0</v>
      </c>
      <c r="J3285" s="53">
        <v>0.005897533492090953</v>
      </c>
      <c r="K3285" s="2" t="s">
        <v>303</v>
      </c>
      <c r="L3285" s="53">
        <v>1.0</v>
      </c>
      <c r="M3285" s="2" t="s">
        <v>3369</v>
      </c>
      <c r="N3285" s="2" t="s">
        <v>3360</v>
      </c>
      <c r="O3285" s="55"/>
      <c r="AB3285" s="2" t="s">
        <v>164</v>
      </c>
      <c r="AC3285" s="2" t="s">
        <v>3361</v>
      </c>
      <c r="AD3285" s="2" t="s">
        <v>3362</v>
      </c>
      <c r="AE3285" s="2" t="s">
        <v>3363</v>
      </c>
      <c r="AF3285" s="93"/>
      <c r="AG3285" s="2" t="s">
        <v>3364</v>
      </c>
      <c r="AH3285" s="2" t="s">
        <v>3365</v>
      </c>
      <c r="AI3285" s="2">
        <v>0.0</v>
      </c>
      <c r="AJ3285" s="94">
        <v>3.478090129033451E-5</v>
      </c>
      <c r="AK3285" s="94">
        <v>0.0</v>
      </c>
      <c r="AL3285" s="79"/>
      <c r="AM3285" s="2" t="s">
        <v>6810</v>
      </c>
    </row>
    <row r="3286">
      <c r="A3286" s="54">
        <v>46289.0</v>
      </c>
      <c r="B3286" s="54">
        <v>46290.0</v>
      </c>
      <c r="C3286" s="2" t="s">
        <v>1189</v>
      </c>
      <c r="D3286" s="2" t="s">
        <v>146</v>
      </c>
      <c r="E3286" s="2" t="s">
        <v>196</v>
      </c>
      <c r="F3286" s="53">
        <v>0.0</v>
      </c>
      <c r="G3286" s="53">
        <v>0.0</v>
      </c>
      <c r="H3286" s="53">
        <v>0.0</v>
      </c>
      <c r="I3286" s="53">
        <v>0.0</v>
      </c>
      <c r="J3286" s="53">
        <v>0.004069444460002189</v>
      </c>
      <c r="K3286" s="2" t="s">
        <v>3531</v>
      </c>
      <c r="L3286" s="53">
        <v>0.0</v>
      </c>
      <c r="M3286" s="2" t="s">
        <v>3369</v>
      </c>
      <c r="N3286" s="2" t="s">
        <v>3360</v>
      </c>
      <c r="O3286" s="55"/>
      <c r="AB3286" s="2" t="s">
        <v>164</v>
      </c>
      <c r="AC3286" s="2" t="s">
        <v>3361</v>
      </c>
      <c r="AD3286" s="2" t="s">
        <v>3362</v>
      </c>
      <c r="AE3286" s="2" t="s">
        <v>3363</v>
      </c>
      <c r="AF3286" s="93"/>
      <c r="AG3286" s="101" t="s">
        <v>3364</v>
      </c>
      <c r="AH3286" s="101" t="s">
        <v>3365</v>
      </c>
      <c r="AI3286" s="2">
        <v>0.0</v>
      </c>
      <c r="AJ3286" s="94">
        <v>1.656037821304251E-5</v>
      </c>
      <c r="AK3286" s="94">
        <v>0.0</v>
      </c>
      <c r="AL3286" s="79"/>
      <c r="AM3286" s="2" t="s">
        <v>6811</v>
      </c>
    </row>
    <row r="3287">
      <c r="A3287" s="54">
        <v>46290.0</v>
      </c>
      <c r="B3287" s="54">
        <v>46291.0</v>
      </c>
      <c r="C3287" s="2" t="s">
        <v>178</v>
      </c>
      <c r="D3287" s="2" t="s">
        <v>146</v>
      </c>
      <c r="E3287" s="2" t="s">
        <v>288</v>
      </c>
      <c r="F3287" s="53">
        <v>0.0</v>
      </c>
      <c r="G3287" s="53">
        <v>0.0</v>
      </c>
      <c r="H3287" s="53">
        <v>0.04</v>
      </c>
      <c r="I3287" s="53">
        <v>0.038461538461538464</v>
      </c>
      <c r="J3287" s="53">
        <v>0.02711618921127454</v>
      </c>
      <c r="K3287" s="2" t="s">
        <v>3531</v>
      </c>
      <c r="L3287" s="53">
        <v>0.0</v>
      </c>
      <c r="M3287" s="2" t="s">
        <v>3369</v>
      </c>
      <c r="N3287" s="2" t="s">
        <v>3360</v>
      </c>
      <c r="O3287" s="55"/>
      <c r="AB3287" s="2" t="s">
        <v>164</v>
      </c>
      <c r="AC3287" s="2" t="s">
        <v>3361</v>
      </c>
      <c r="AD3287" s="2" t="s">
        <v>3362</v>
      </c>
      <c r="AE3287" s="2" t="s">
        <v>3363</v>
      </c>
      <c r="AF3287" s="93"/>
      <c r="AG3287" s="2" t="s">
        <v>3364</v>
      </c>
      <c r="AH3287" s="2" t="s">
        <v>3365</v>
      </c>
      <c r="AI3287" s="2">
        <v>0.0</v>
      </c>
      <c r="AJ3287" s="94">
        <v>7.352877173416416E-4</v>
      </c>
      <c r="AK3287" s="94">
        <v>0.0014792899408284025</v>
      </c>
      <c r="AL3287" s="79"/>
      <c r="AM3287" s="2" t="s">
        <v>6812</v>
      </c>
    </row>
    <row r="3288">
      <c r="A3288" s="54">
        <v>46290.0</v>
      </c>
      <c r="B3288" s="54">
        <v>46291.0</v>
      </c>
      <c r="C3288" s="2" t="s">
        <v>932</v>
      </c>
      <c r="D3288" s="2" t="s">
        <v>146</v>
      </c>
      <c r="E3288" s="2" t="s">
        <v>288</v>
      </c>
      <c r="F3288" s="53">
        <v>0.125</v>
      </c>
      <c r="G3288" s="53">
        <v>0.08333333333333333</v>
      </c>
      <c r="H3288" s="53">
        <v>0.04</v>
      </c>
      <c r="I3288" s="53">
        <v>0.019230769230769232</v>
      </c>
      <c r="J3288" s="53">
        <v>0.041131448708546625</v>
      </c>
      <c r="K3288" s="2" t="s">
        <v>148</v>
      </c>
      <c r="L3288" s="53">
        <v>0.5</v>
      </c>
      <c r="M3288" s="2" t="s">
        <v>3369</v>
      </c>
      <c r="N3288" s="2" t="s">
        <v>3360</v>
      </c>
      <c r="O3288" s="55"/>
      <c r="AB3288" s="2" t="s">
        <v>164</v>
      </c>
      <c r="AC3288" s="2" t="s">
        <v>3361</v>
      </c>
      <c r="AD3288" s="2" t="s">
        <v>3362</v>
      </c>
      <c r="AE3288" s="2" t="s">
        <v>3363</v>
      </c>
      <c r="AF3288" s="93"/>
      <c r="AG3288" s="2" t="s">
        <v>3364</v>
      </c>
      <c r="AH3288" s="2" t="s">
        <v>3365</v>
      </c>
      <c r="AI3288" s="2">
        <v>0.0</v>
      </c>
      <c r="AJ3288" s="94">
        <v>0.0016917960728638018</v>
      </c>
      <c r="AK3288" s="94">
        <v>3.6982248520710064E-4</v>
      </c>
      <c r="AL3288" s="79"/>
      <c r="AM3288" s="2" t="s">
        <v>6813</v>
      </c>
    </row>
    <row r="3289">
      <c r="A3289" s="54">
        <v>46290.0</v>
      </c>
      <c r="B3289" s="54">
        <v>46291.0</v>
      </c>
      <c r="C3289" s="2" t="s">
        <v>450</v>
      </c>
      <c r="D3289" s="2" t="s">
        <v>146</v>
      </c>
      <c r="E3289" s="2" t="s">
        <v>288</v>
      </c>
      <c r="F3289" s="53">
        <v>0.0</v>
      </c>
      <c r="G3289" s="53">
        <v>0.0</v>
      </c>
      <c r="H3289" s="53">
        <v>0.0</v>
      </c>
      <c r="I3289" s="53">
        <v>0.0</v>
      </c>
      <c r="J3289" s="53">
        <v>0.004560963637150223</v>
      </c>
      <c r="K3289" s="2" t="s">
        <v>208</v>
      </c>
      <c r="L3289" s="53">
        <v>1.0</v>
      </c>
      <c r="M3289" s="2" t="s">
        <v>3369</v>
      </c>
      <c r="N3289" s="2" t="s">
        <v>3360</v>
      </c>
      <c r="O3289" s="55"/>
      <c r="AB3289" s="2" t="s">
        <v>164</v>
      </c>
      <c r="AC3289" s="2" t="s">
        <v>3361</v>
      </c>
      <c r="AD3289" s="2" t="s">
        <v>3362</v>
      </c>
      <c r="AE3289" s="2" t="s">
        <v>3363</v>
      </c>
      <c r="AF3289" s="93"/>
      <c r="AG3289" s="2" t="s">
        <v>3364</v>
      </c>
      <c r="AH3289" s="2" t="s">
        <v>3365</v>
      </c>
      <c r="AI3289" s="2">
        <v>0.0</v>
      </c>
      <c r="AJ3289" s="94">
        <v>2.080238929940659E-5</v>
      </c>
      <c r="AK3289" s="94">
        <v>0.0</v>
      </c>
      <c r="AL3289" s="79"/>
      <c r="AM3289" s="2" t="s">
        <v>6814</v>
      </c>
    </row>
    <row r="3290">
      <c r="A3290" s="54">
        <v>46290.0</v>
      </c>
      <c r="B3290" s="54">
        <v>46291.0</v>
      </c>
      <c r="C3290" s="2" t="s">
        <v>515</v>
      </c>
      <c r="D3290" s="2" t="s">
        <v>146</v>
      </c>
      <c r="E3290" s="2" t="s">
        <v>288</v>
      </c>
      <c r="F3290" s="53">
        <v>0.0</v>
      </c>
      <c r="G3290" s="53">
        <v>0.0</v>
      </c>
      <c r="H3290" s="53">
        <v>0.0</v>
      </c>
      <c r="I3290" s="53">
        <v>0.019230769230769232</v>
      </c>
      <c r="J3290" s="53">
        <v>0.008191823157535843</v>
      </c>
      <c r="K3290" s="2" t="s">
        <v>303</v>
      </c>
      <c r="L3290" s="53">
        <v>1.0</v>
      </c>
      <c r="M3290" s="2" t="s">
        <v>3369</v>
      </c>
      <c r="N3290" s="2" t="s">
        <v>3360</v>
      </c>
      <c r="O3290" s="55"/>
      <c r="AB3290" s="2" t="s">
        <v>164</v>
      </c>
      <c r="AC3290" s="2" t="s">
        <v>3361</v>
      </c>
      <c r="AD3290" s="2" t="s">
        <v>3362</v>
      </c>
      <c r="AE3290" s="2" t="s">
        <v>3363</v>
      </c>
      <c r="AF3290" s="93"/>
      <c r="AG3290" s="2" t="s">
        <v>3364</v>
      </c>
      <c r="AH3290" s="2" t="s">
        <v>3365</v>
      </c>
      <c r="AI3290" s="2">
        <v>0.0</v>
      </c>
      <c r="AJ3290" s="94">
        <v>6.71059666443405E-5</v>
      </c>
      <c r="AK3290" s="94">
        <v>3.6982248520710064E-4</v>
      </c>
      <c r="AL3290" s="79"/>
      <c r="AM3290" s="2" t="s">
        <v>6815</v>
      </c>
    </row>
    <row r="3291">
      <c r="A3291" s="54">
        <v>46290.0</v>
      </c>
      <c r="B3291" s="54">
        <v>46291.0</v>
      </c>
      <c r="C3291" s="2" t="s">
        <v>1189</v>
      </c>
      <c r="D3291" s="2" t="s">
        <v>146</v>
      </c>
      <c r="E3291" s="2" t="s">
        <v>288</v>
      </c>
      <c r="F3291" s="53">
        <v>0.0</v>
      </c>
      <c r="G3291" s="53">
        <v>0.0</v>
      </c>
      <c r="H3291" s="53">
        <v>0.04</v>
      </c>
      <c r="I3291" s="53">
        <v>0.019230769230769232</v>
      </c>
      <c r="J3291" s="53">
        <v>0.017898546802281465</v>
      </c>
      <c r="K3291" s="2" t="s">
        <v>3531</v>
      </c>
      <c r="L3291" s="53">
        <v>0.0</v>
      </c>
      <c r="M3291" s="2" t="s">
        <v>3369</v>
      </c>
      <c r="N3291" s="2" t="s">
        <v>3360</v>
      </c>
      <c r="O3291" s="55"/>
      <c r="AB3291" s="2" t="s">
        <v>164</v>
      </c>
      <c r="AC3291" s="2" t="s">
        <v>3361</v>
      </c>
      <c r="AD3291" s="2" t="s">
        <v>3362</v>
      </c>
      <c r="AE3291" s="2" t="s">
        <v>3363</v>
      </c>
      <c r="AF3291" s="93"/>
      <c r="AG3291" s="101" t="s">
        <v>3364</v>
      </c>
      <c r="AH3291" s="101" t="s">
        <v>3365</v>
      </c>
      <c r="AI3291" s="2">
        <v>0.0</v>
      </c>
      <c r="AJ3291" s="94">
        <v>3.2035797763346004E-4</v>
      </c>
      <c r="AK3291" s="94">
        <v>3.6982248520710064E-4</v>
      </c>
      <c r="AL3291" s="79"/>
      <c r="AM3291" s="2" t="s">
        <v>6816</v>
      </c>
    </row>
    <row r="3292">
      <c r="A3292" s="54"/>
      <c r="B3292" s="54"/>
      <c r="C3292" s="2"/>
      <c r="D3292" s="2"/>
      <c r="E3292" s="2"/>
      <c r="F3292" s="53"/>
      <c r="G3292" s="53"/>
      <c r="H3292" s="53"/>
      <c r="I3292" s="53"/>
      <c r="J3292" s="53"/>
      <c r="K3292" s="2"/>
      <c r="L3292" s="53"/>
      <c r="M3292" s="2"/>
      <c r="N3292" s="2"/>
      <c r="O3292" s="55"/>
      <c r="AB3292" s="2"/>
      <c r="AC3292" s="2"/>
      <c r="AD3292" s="2"/>
      <c r="AE3292" s="2"/>
      <c r="AF3292" s="93"/>
      <c r="AG3292" s="2"/>
      <c r="AH3292" s="2"/>
      <c r="AI3292" s="2"/>
      <c r="AJ3292" s="94"/>
      <c r="AK3292" s="94"/>
      <c r="AL3292" s="79"/>
      <c r="AM3292" s="2"/>
    </row>
    <row r="3293">
      <c r="A3293" s="54"/>
      <c r="B3293" s="54"/>
      <c r="C3293" s="2"/>
      <c r="D3293" s="2"/>
      <c r="E3293" s="2"/>
      <c r="F3293" s="53"/>
      <c r="G3293" s="53"/>
      <c r="H3293" s="53"/>
      <c r="I3293" s="53"/>
      <c r="J3293" s="53"/>
      <c r="K3293" s="2"/>
      <c r="L3293" s="53"/>
      <c r="M3293" s="2"/>
      <c r="N3293" s="2"/>
      <c r="O3293" s="55"/>
      <c r="AB3293" s="2"/>
      <c r="AC3293" s="2"/>
      <c r="AD3293" s="2"/>
      <c r="AE3293" s="2"/>
      <c r="AF3293" s="93"/>
      <c r="AG3293" s="2"/>
      <c r="AH3293" s="2"/>
      <c r="AI3293" s="2"/>
      <c r="AJ3293" s="94"/>
      <c r="AK3293" s="94"/>
      <c r="AL3293" s="79"/>
      <c r="AM3293" s="2"/>
    </row>
    <row r="3294">
      <c r="A3294" s="54"/>
      <c r="B3294" s="54"/>
      <c r="C3294" s="2"/>
      <c r="D3294" s="2"/>
      <c r="E3294" s="2"/>
      <c r="F3294" s="53"/>
      <c r="G3294" s="53"/>
      <c r="H3294" s="53"/>
      <c r="I3294" s="53"/>
      <c r="J3294" s="53"/>
      <c r="K3294" s="2"/>
      <c r="L3294" s="53"/>
      <c r="M3294" s="2"/>
      <c r="N3294" s="2"/>
      <c r="O3294" s="55"/>
      <c r="AB3294" s="2"/>
      <c r="AC3294" s="2"/>
      <c r="AD3294" s="2"/>
      <c r="AE3294" s="2"/>
      <c r="AF3294" s="93"/>
      <c r="AG3294" s="2"/>
      <c r="AH3294" s="2"/>
      <c r="AI3294" s="2"/>
      <c r="AJ3294" s="94"/>
      <c r="AK3294" s="94"/>
      <c r="AL3294" s="79"/>
      <c r="AM3294" s="2"/>
    </row>
    <row r="3295">
      <c r="A3295" s="54"/>
      <c r="B3295" s="54"/>
      <c r="C3295" s="2"/>
      <c r="D3295" s="2"/>
      <c r="E3295" s="2"/>
      <c r="F3295" s="53"/>
      <c r="G3295" s="53"/>
      <c r="H3295" s="53"/>
      <c r="I3295" s="53"/>
      <c r="J3295" s="53"/>
      <c r="K3295" s="2"/>
      <c r="L3295" s="53"/>
      <c r="M3295" s="2"/>
      <c r="N3295" s="2"/>
      <c r="O3295" s="55"/>
      <c r="AB3295" s="2"/>
      <c r="AC3295" s="2"/>
      <c r="AD3295" s="2"/>
      <c r="AE3295" s="2"/>
      <c r="AF3295" s="93"/>
      <c r="AG3295" s="2"/>
      <c r="AH3295" s="2"/>
      <c r="AI3295" s="2"/>
      <c r="AJ3295" s="94"/>
      <c r="AK3295" s="94"/>
      <c r="AL3295" s="79"/>
      <c r="AM3295" s="2"/>
    </row>
    <row r="3296">
      <c r="A3296" s="54"/>
      <c r="B3296" s="54"/>
      <c r="C3296" s="2"/>
      <c r="D3296" s="2"/>
      <c r="E3296" s="2"/>
      <c r="F3296" s="53"/>
      <c r="G3296" s="53"/>
      <c r="H3296" s="53"/>
      <c r="I3296" s="53"/>
      <c r="J3296" s="53"/>
      <c r="K3296" s="2"/>
      <c r="L3296" s="53"/>
      <c r="M3296" s="2"/>
      <c r="N3296" s="2"/>
      <c r="O3296" s="55"/>
      <c r="AB3296" s="2"/>
      <c r="AC3296" s="2"/>
      <c r="AD3296" s="2"/>
      <c r="AE3296" s="2"/>
      <c r="AF3296" s="93"/>
      <c r="AG3296" s="2"/>
      <c r="AH3296" s="2"/>
      <c r="AI3296" s="2"/>
      <c r="AJ3296" s="94"/>
      <c r="AK3296" s="94"/>
      <c r="AL3296" s="79"/>
      <c r="AM3296" s="2"/>
    </row>
    <row r="3297">
      <c r="A3297" s="54"/>
      <c r="B3297" s="54"/>
      <c r="C3297" s="2"/>
      <c r="D3297" s="2"/>
      <c r="E3297" s="2"/>
      <c r="F3297" s="53"/>
      <c r="G3297" s="53"/>
      <c r="H3297" s="53"/>
      <c r="I3297" s="53"/>
      <c r="J3297" s="53"/>
      <c r="K3297" s="2"/>
      <c r="L3297" s="53"/>
      <c r="M3297" s="2"/>
      <c r="N3297" s="2"/>
      <c r="O3297" s="55"/>
      <c r="AB3297" s="2"/>
      <c r="AC3297" s="2"/>
      <c r="AD3297" s="2"/>
      <c r="AE3297" s="2"/>
      <c r="AF3297" s="93"/>
      <c r="AG3297" s="2"/>
      <c r="AH3297" s="2"/>
      <c r="AI3297" s="2"/>
      <c r="AJ3297" s="94"/>
      <c r="AK3297" s="94"/>
      <c r="AL3297" s="79"/>
      <c r="AM3297" s="2"/>
    </row>
    <row r="3298">
      <c r="A3298" s="54"/>
      <c r="B3298" s="54"/>
      <c r="C3298" s="2"/>
      <c r="D3298" s="2"/>
      <c r="E3298" s="2"/>
      <c r="F3298" s="53"/>
      <c r="G3298" s="53"/>
      <c r="H3298" s="53"/>
      <c r="I3298" s="53"/>
      <c r="J3298" s="53"/>
      <c r="K3298" s="2"/>
      <c r="L3298" s="53"/>
      <c r="M3298" s="2"/>
      <c r="N3298" s="2"/>
      <c r="O3298" s="55"/>
      <c r="AB3298" s="2"/>
      <c r="AC3298" s="2"/>
      <c r="AD3298" s="2"/>
      <c r="AE3298" s="2"/>
      <c r="AF3298" s="93"/>
      <c r="AG3298" s="2"/>
      <c r="AH3298" s="2"/>
      <c r="AI3298" s="2"/>
      <c r="AJ3298" s="94"/>
      <c r="AK3298" s="94"/>
      <c r="AL3298" s="79"/>
      <c r="AM3298" s="2"/>
    </row>
    <row r="3299">
      <c r="A3299" s="54"/>
      <c r="B3299" s="54"/>
      <c r="C3299" s="2"/>
      <c r="D3299" s="2"/>
      <c r="E3299" s="2"/>
      <c r="F3299" s="53"/>
      <c r="G3299" s="53"/>
      <c r="H3299" s="53"/>
      <c r="I3299" s="53"/>
      <c r="J3299" s="53"/>
      <c r="K3299" s="2"/>
      <c r="L3299" s="53"/>
      <c r="M3299" s="2"/>
      <c r="N3299" s="2"/>
      <c r="O3299" s="55"/>
      <c r="AB3299" s="2"/>
      <c r="AC3299" s="2"/>
      <c r="AD3299" s="2"/>
      <c r="AE3299" s="2"/>
      <c r="AF3299" s="93"/>
      <c r="AG3299" s="2"/>
      <c r="AH3299" s="2"/>
      <c r="AI3299" s="2"/>
      <c r="AJ3299" s="94"/>
      <c r="AK3299" s="94"/>
      <c r="AL3299" s="79"/>
      <c r="AM3299" s="2"/>
    </row>
    <row r="3300">
      <c r="A3300" s="54"/>
      <c r="B3300" s="54"/>
      <c r="C3300" s="2"/>
      <c r="D3300" s="2"/>
      <c r="E3300" s="2"/>
      <c r="F3300" s="53"/>
      <c r="G3300" s="53"/>
      <c r="H3300" s="53"/>
      <c r="I3300" s="53"/>
      <c r="J3300" s="53"/>
      <c r="K3300" s="2"/>
      <c r="L3300" s="53"/>
      <c r="M3300" s="2"/>
      <c r="N3300" s="2"/>
      <c r="O3300" s="55"/>
      <c r="AB3300" s="2"/>
      <c r="AC3300" s="2"/>
      <c r="AD3300" s="2"/>
      <c r="AE3300" s="2"/>
      <c r="AF3300" s="93"/>
      <c r="AG3300" s="2"/>
      <c r="AH3300" s="2"/>
      <c r="AI3300" s="2"/>
      <c r="AJ3300" s="94"/>
      <c r="AK3300" s="94"/>
      <c r="AL3300" s="79"/>
      <c r="AM3300" s="2"/>
    </row>
    <row r="3301">
      <c r="A3301" s="54"/>
      <c r="B3301" s="54"/>
      <c r="C3301" s="2"/>
      <c r="D3301" s="2"/>
      <c r="E3301" s="2"/>
      <c r="F3301" s="53"/>
      <c r="G3301" s="53"/>
      <c r="H3301" s="53"/>
      <c r="I3301" s="53"/>
      <c r="J3301" s="53"/>
      <c r="K3301" s="2"/>
      <c r="L3301" s="53"/>
      <c r="M3301" s="2"/>
      <c r="N3301" s="2"/>
      <c r="O3301" s="55"/>
      <c r="AB3301" s="2"/>
      <c r="AC3301" s="2"/>
      <c r="AD3301" s="2"/>
      <c r="AE3301" s="2"/>
      <c r="AF3301" s="93"/>
      <c r="AG3301" s="2"/>
      <c r="AH3301" s="2"/>
      <c r="AI3301" s="2"/>
      <c r="AJ3301" s="94"/>
      <c r="AK3301" s="94"/>
      <c r="AL3301" s="79"/>
      <c r="AM3301" s="2"/>
    </row>
    <row r="3302">
      <c r="A3302" s="54"/>
      <c r="B3302" s="54"/>
      <c r="C3302" s="2"/>
      <c r="D3302" s="2"/>
      <c r="E3302" s="2"/>
      <c r="F3302" s="53"/>
      <c r="G3302" s="53"/>
      <c r="H3302" s="53"/>
      <c r="I3302" s="53"/>
      <c r="J3302" s="53"/>
      <c r="K3302" s="2"/>
      <c r="L3302" s="53"/>
      <c r="M3302" s="2"/>
      <c r="N3302" s="2"/>
      <c r="O3302" s="55"/>
      <c r="AB3302" s="2"/>
      <c r="AC3302" s="2"/>
      <c r="AD3302" s="2"/>
      <c r="AE3302" s="2"/>
      <c r="AF3302" s="93"/>
      <c r="AG3302" s="2"/>
      <c r="AH3302" s="2"/>
      <c r="AI3302" s="2"/>
      <c r="AJ3302" s="94"/>
      <c r="AK3302" s="94"/>
      <c r="AL3302" s="79"/>
      <c r="AM3302" s="2"/>
    </row>
    <row r="3303">
      <c r="A3303" s="54"/>
      <c r="B3303" s="54"/>
      <c r="C3303" s="2"/>
      <c r="D3303" s="2"/>
      <c r="E3303" s="2"/>
      <c r="F3303" s="53"/>
      <c r="G3303" s="53"/>
      <c r="H3303" s="53"/>
      <c r="I3303" s="53"/>
      <c r="J3303" s="53"/>
      <c r="K3303" s="2"/>
      <c r="L3303" s="53"/>
      <c r="M3303" s="2"/>
      <c r="N3303" s="2"/>
      <c r="O3303" s="55"/>
      <c r="AB3303" s="2"/>
      <c r="AC3303" s="2"/>
      <c r="AD3303" s="2"/>
      <c r="AE3303" s="2"/>
      <c r="AF3303" s="93"/>
      <c r="AG3303" s="2"/>
      <c r="AH3303" s="2"/>
      <c r="AI3303" s="2"/>
      <c r="AJ3303" s="94"/>
      <c r="AK3303" s="94"/>
      <c r="AL3303" s="79"/>
      <c r="AM3303" s="2"/>
    </row>
    <row r="3304">
      <c r="A3304" s="54"/>
      <c r="B3304" s="54"/>
      <c r="C3304" s="2"/>
      <c r="D3304" s="2"/>
      <c r="E3304" s="2"/>
      <c r="F3304" s="53"/>
      <c r="G3304" s="53"/>
      <c r="H3304" s="53"/>
      <c r="I3304" s="53"/>
      <c r="J3304" s="53"/>
      <c r="K3304" s="2"/>
      <c r="L3304" s="53"/>
      <c r="M3304" s="2"/>
      <c r="N3304" s="2"/>
      <c r="O3304" s="55"/>
      <c r="AB3304" s="2"/>
      <c r="AC3304" s="2"/>
      <c r="AD3304" s="2"/>
      <c r="AE3304" s="2"/>
      <c r="AF3304" s="93"/>
      <c r="AG3304" s="2"/>
      <c r="AH3304" s="2"/>
      <c r="AI3304" s="2"/>
      <c r="AJ3304" s="94"/>
      <c r="AK3304" s="94"/>
      <c r="AL3304" s="79"/>
      <c r="AM3304" s="2"/>
    </row>
    <row r="3305">
      <c r="A3305" s="54"/>
      <c r="B3305" s="54"/>
      <c r="C3305" s="2"/>
      <c r="D3305" s="2"/>
      <c r="E3305" s="2"/>
      <c r="F3305" s="53"/>
      <c r="G3305" s="53"/>
      <c r="H3305" s="53"/>
      <c r="I3305" s="53"/>
      <c r="J3305" s="53"/>
      <c r="K3305" s="2"/>
      <c r="L3305" s="53"/>
      <c r="M3305" s="2"/>
      <c r="N3305" s="2"/>
      <c r="O3305" s="55"/>
      <c r="AB3305" s="2"/>
      <c r="AC3305" s="2"/>
      <c r="AD3305" s="2"/>
      <c r="AE3305" s="2"/>
      <c r="AF3305" s="93"/>
      <c r="AG3305" s="2"/>
      <c r="AH3305" s="2"/>
      <c r="AI3305" s="2"/>
      <c r="AJ3305" s="94"/>
      <c r="AK3305" s="94"/>
      <c r="AL3305" s="79"/>
      <c r="AM3305" s="2"/>
    </row>
    <row r="3306">
      <c r="A3306" s="54"/>
      <c r="B3306" s="54"/>
      <c r="C3306" s="2"/>
      <c r="D3306" s="2"/>
      <c r="E3306" s="2"/>
      <c r="F3306" s="53"/>
      <c r="G3306" s="53"/>
      <c r="H3306" s="53"/>
      <c r="I3306" s="53"/>
      <c r="J3306" s="53"/>
      <c r="K3306" s="2"/>
      <c r="L3306" s="53"/>
      <c r="M3306" s="2"/>
      <c r="N3306" s="2"/>
      <c r="O3306" s="55"/>
      <c r="AB3306" s="2"/>
      <c r="AC3306" s="2"/>
      <c r="AD3306" s="2"/>
      <c r="AE3306" s="2"/>
      <c r="AF3306" s="93"/>
      <c r="AG3306" s="2"/>
      <c r="AH3306" s="2"/>
      <c r="AI3306" s="2"/>
      <c r="AJ3306" s="94"/>
      <c r="AK3306" s="94"/>
      <c r="AL3306" s="79"/>
      <c r="AM3306" s="2"/>
    </row>
    <row r="3307">
      <c r="A3307" s="54"/>
      <c r="B3307" s="54"/>
      <c r="C3307" s="2"/>
      <c r="D3307" s="2"/>
      <c r="E3307" s="2"/>
      <c r="F3307" s="53"/>
      <c r="G3307" s="53"/>
      <c r="H3307" s="53"/>
      <c r="I3307" s="53"/>
      <c r="J3307" s="53"/>
      <c r="K3307" s="2"/>
      <c r="L3307" s="53"/>
      <c r="M3307" s="2"/>
      <c r="N3307" s="2"/>
      <c r="O3307" s="55"/>
      <c r="AB3307" s="2"/>
      <c r="AC3307" s="2"/>
      <c r="AD3307" s="2"/>
      <c r="AE3307" s="2"/>
      <c r="AF3307" s="93"/>
      <c r="AG3307" s="2"/>
      <c r="AH3307" s="2"/>
      <c r="AI3307" s="2"/>
      <c r="AJ3307" s="94"/>
      <c r="AK3307" s="94"/>
      <c r="AL3307" s="79"/>
      <c r="AM3307" s="2"/>
    </row>
    <row r="3308">
      <c r="A3308" s="54"/>
      <c r="B3308" s="54"/>
      <c r="C3308" s="2"/>
      <c r="D3308" s="2"/>
      <c r="E3308" s="2"/>
      <c r="F3308" s="53"/>
      <c r="G3308" s="53"/>
      <c r="H3308" s="53"/>
      <c r="I3308" s="53"/>
      <c r="J3308" s="53"/>
      <c r="K3308" s="2"/>
      <c r="L3308" s="53"/>
      <c r="M3308" s="2"/>
      <c r="N3308" s="2"/>
      <c r="O3308" s="55"/>
      <c r="AB3308" s="2"/>
      <c r="AC3308" s="2"/>
      <c r="AD3308" s="2"/>
      <c r="AE3308" s="2"/>
      <c r="AF3308" s="93"/>
      <c r="AG3308" s="2"/>
      <c r="AH3308" s="2"/>
      <c r="AI3308" s="2"/>
      <c r="AJ3308" s="94"/>
      <c r="AK3308" s="94"/>
      <c r="AL3308" s="79"/>
      <c r="AM3308" s="2"/>
    </row>
    <row r="3309">
      <c r="A3309" s="54"/>
      <c r="B3309" s="54"/>
      <c r="C3309" s="2"/>
      <c r="D3309" s="2"/>
      <c r="E3309" s="2"/>
      <c r="F3309" s="53"/>
      <c r="G3309" s="53"/>
      <c r="H3309" s="53"/>
      <c r="I3309" s="53"/>
      <c r="J3309" s="53"/>
      <c r="K3309" s="2"/>
      <c r="L3309" s="53"/>
      <c r="M3309" s="2"/>
      <c r="N3309" s="2"/>
      <c r="O3309" s="55"/>
      <c r="AB3309" s="2"/>
      <c r="AC3309" s="2"/>
      <c r="AD3309" s="2"/>
      <c r="AE3309" s="2"/>
      <c r="AF3309" s="93"/>
      <c r="AG3309" s="2"/>
      <c r="AH3309" s="2"/>
      <c r="AI3309" s="2"/>
      <c r="AJ3309" s="94"/>
      <c r="AK3309" s="94"/>
      <c r="AL3309" s="79"/>
      <c r="AM3309" s="2"/>
    </row>
    <row r="3310">
      <c r="A3310" s="54"/>
      <c r="B3310" s="54"/>
      <c r="C3310" s="2"/>
      <c r="D3310" s="2"/>
      <c r="E3310" s="2"/>
      <c r="F3310" s="53"/>
      <c r="G3310" s="53"/>
      <c r="H3310" s="53"/>
      <c r="I3310" s="53"/>
      <c r="J3310" s="53"/>
      <c r="K3310" s="2"/>
      <c r="L3310" s="53"/>
      <c r="M3310" s="2"/>
      <c r="N3310" s="2"/>
      <c r="O3310" s="55"/>
      <c r="AB3310" s="2"/>
      <c r="AC3310" s="2"/>
      <c r="AD3310" s="2"/>
      <c r="AE3310" s="2"/>
      <c r="AF3310" s="93"/>
      <c r="AG3310" s="2"/>
      <c r="AH3310" s="2"/>
      <c r="AI3310" s="2"/>
      <c r="AJ3310" s="94"/>
      <c r="AK3310" s="94"/>
      <c r="AL3310" s="79"/>
      <c r="AM3310" s="2"/>
    </row>
    <row r="3311">
      <c r="A3311" s="54"/>
      <c r="B3311" s="54"/>
      <c r="C3311" s="2"/>
      <c r="D3311" s="2"/>
      <c r="E3311" s="2"/>
      <c r="F3311" s="53"/>
      <c r="G3311" s="53"/>
      <c r="H3311" s="53"/>
      <c r="I3311" s="53"/>
      <c r="J3311" s="53"/>
      <c r="K3311" s="2"/>
      <c r="L3311" s="53"/>
      <c r="M3311" s="2"/>
      <c r="N3311" s="2"/>
      <c r="O3311" s="55"/>
      <c r="AB3311" s="2"/>
      <c r="AC3311" s="2"/>
      <c r="AD3311" s="2"/>
      <c r="AE3311" s="2"/>
      <c r="AF3311" s="93"/>
      <c r="AG3311" s="2"/>
      <c r="AH3311" s="2"/>
      <c r="AI3311" s="2"/>
      <c r="AJ3311" s="94"/>
      <c r="AK3311" s="94"/>
      <c r="AL3311" s="79"/>
      <c r="AM3311" s="2"/>
    </row>
    <row r="3312">
      <c r="A3312" s="54"/>
      <c r="B3312" s="54"/>
      <c r="C3312" s="2"/>
      <c r="D3312" s="2"/>
      <c r="E3312" s="2"/>
      <c r="F3312" s="53"/>
      <c r="G3312" s="53"/>
      <c r="H3312" s="53"/>
      <c r="I3312" s="53"/>
      <c r="J3312" s="53"/>
      <c r="K3312" s="2"/>
      <c r="L3312" s="53"/>
      <c r="M3312" s="2"/>
      <c r="N3312" s="2"/>
      <c r="O3312" s="55"/>
      <c r="AB3312" s="2"/>
      <c r="AC3312" s="2"/>
      <c r="AD3312" s="2"/>
      <c r="AE3312" s="2"/>
      <c r="AF3312" s="93"/>
      <c r="AG3312" s="2"/>
      <c r="AH3312" s="2"/>
      <c r="AI3312" s="2"/>
      <c r="AJ3312" s="94"/>
      <c r="AK3312" s="94"/>
      <c r="AL3312" s="79"/>
      <c r="AM3312" s="2"/>
    </row>
    <row r="3313">
      <c r="A3313" s="54"/>
      <c r="B3313" s="54"/>
      <c r="C3313" s="2"/>
      <c r="D3313" s="2"/>
      <c r="E3313" s="2"/>
      <c r="F3313" s="53"/>
      <c r="G3313" s="53"/>
      <c r="H3313" s="53"/>
      <c r="I3313" s="53"/>
      <c r="J3313" s="53"/>
      <c r="K3313" s="2"/>
      <c r="L3313" s="53"/>
      <c r="M3313" s="2"/>
      <c r="N3313" s="2"/>
      <c r="O3313" s="55"/>
      <c r="AB3313" s="2"/>
      <c r="AC3313" s="2"/>
      <c r="AD3313" s="2"/>
      <c r="AE3313" s="2"/>
      <c r="AF3313" s="93"/>
      <c r="AG3313" s="2"/>
      <c r="AH3313" s="2"/>
      <c r="AI3313" s="2"/>
      <c r="AJ3313" s="94"/>
      <c r="AK3313" s="94"/>
      <c r="AL3313" s="79"/>
      <c r="AM3313" s="2"/>
    </row>
    <row r="3314">
      <c r="A3314" s="54"/>
      <c r="B3314" s="54"/>
      <c r="C3314" s="2"/>
      <c r="D3314" s="2"/>
      <c r="E3314" s="2"/>
      <c r="F3314" s="53"/>
      <c r="G3314" s="53"/>
      <c r="H3314" s="53"/>
      <c r="I3314" s="53"/>
      <c r="J3314" s="53"/>
      <c r="K3314" s="2"/>
      <c r="L3314" s="53"/>
      <c r="M3314" s="2"/>
      <c r="N3314" s="2"/>
      <c r="O3314" s="55"/>
      <c r="AB3314" s="2"/>
      <c r="AC3314" s="2"/>
      <c r="AD3314" s="2"/>
      <c r="AE3314" s="2"/>
      <c r="AF3314" s="93"/>
      <c r="AG3314" s="2"/>
      <c r="AH3314" s="2"/>
      <c r="AI3314" s="2"/>
      <c r="AJ3314" s="94"/>
      <c r="AK3314" s="94"/>
      <c r="AL3314" s="79"/>
      <c r="AM3314" s="2"/>
    </row>
    <row r="3315">
      <c r="A3315" s="54"/>
      <c r="B3315" s="54"/>
      <c r="C3315" s="2"/>
      <c r="D3315" s="2"/>
      <c r="E3315" s="2"/>
      <c r="F3315" s="53"/>
      <c r="G3315" s="53"/>
      <c r="H3315" s="53"/>
      <c r="I3315" s="53"/>
      <c r="J3315" s="53"/>
      <c r="K3315" s="2"/>
      <c r="L3315" s="53"/>
      <c r="M3315" s="2"/>
      <c r="N3315" s="2"/>
      <c r="O3315" s="55"/>
      <c r="AB3315" s="2"/>
      <c r="AC3315" s="2"/>
      <c r="AD3315" s="2"/>
      <c r="AE3315" s="2"/>
      <c r="AF3315" s="93"/>
      <c r="AG3315" s="2"/>
      <c r="AH3315" s="2"/>
      <c r="AI3315" s="2"/>
      <c r="AJ3315" s="94"/>
      <c r="AK3315" s="94"/>
      <c r="AL3315" s="79"/>
      <c r="AM3315" s="2"/>
    </row>
    <row r="3316">
      <c r="A3316" s="54"/>
      <c r="B3316" s="54"/>
      <c r="C3316" s="2"/>
      <c r="D3316" s="2"/>
      <c r="E3316" s="2"/>
      <c r="F3316" s="53"/>
      <c r="G3316" s="53"/>
      <c r="H3316" s="53"/>
      <c r="I3316" s="53"/>
      <c r="J3316" s="53"/>
      <c r="K3316" s="2"/>
      <c r="L3316" s="53"/>
      <c r="M3316" s="2"/>
      <c r="N3316" s="2"/>
      <c r="O3316" s="55"/>
      <c r="AB3316" s="2"/>
      <c r="AC3316" s="2"/>
      <c r="AD3316" s="2"/>
      <c r="AE3316" s="2"/>
      <c r="AF3316" s="93"/>
      <c r="AG3316" s="2"/>
      <c r="AH3316" s="2"/>
      <c r="AI3316" s="2"/>
      <c r="AJ3316" s="94"/>
      <c r="AK3316" s="94"/>
      <c r="AL3316" s="79"/>
      <c r="AM3316" s="2"/>
    </row>
    <row r="3317">
      <c r="A3317" s="54"/>
      <c r="B3317" s="54"/>
      <c r="C3317" s="2"/>
      <c r="D3317" s="2"/>
      <c r="E3317" s="2"/>
      <c r="F3317" s="53"/>
      <c r="G3317" s="53"/>
      <c r="H3317" s="53"/>
      <c r="I3317" s="53"/>
      <c r="J3317" s="53"/>
      <c r="K3317" s="2"/>
      <c r="L3317" s="53"/>
      <c r="M3317" s="2"/>
      <c r="N3317" s="2"/>
      <c r="O3317" s="55"/>
      <c r="AB3317" s="2"/>
      <c r="AC3317" s="2"/>
      <c r="AD3317" s="2"/>
      <c r="AE3317" s="2"/>
      <c r="AF3317" s="93"/>
      <c r="AG3317" s="2"/>
      <c r="AH3317" s="2"/>
      <c r="AI3317" s="2"/>
      <c r="AJ3317" s="94"/>
      <c r="AK3317" s="94"/>
      <c r="AL3317" s="79"/>
      <c r="AM3317" s="2"/>
    </row>
    <row r="3318">
      <c r="A3318" s="54"/>
      <c r="B3318" s="54"/>
      <c r="C3318" s="2"/>
      <c r="D3318" s="2"/>
      <c r="E3318" s="2"/>
      <c r="F3318" s="53"/>
      <c r="G3318" s="53"/>
      <c r="H3318" s="53"/>
      <c r="I3318" s="53"/>
      <c r="J3318" s="53"/>
      <c r="K3318" s="2"/>
      <c r="L3318" s="53"/>
      <c r="M3318" s="2"/>
      <c r="N3318" s="2"/>
      <c r="O3318" s="55"/>
      <c r="AB3318" s="2"/>
      <c r="AC3318" s="2"/>
      <c r="AD3318" s="2"/>
      <c r="AE3318" s="2"/>
      <c r="AF3318" s="93"/>
      <c r="AG3318" s="2"/>
      <c r="AH3318" s="2"/>
      <c r="AI3318" s="2"/>
      <c r="AJ3318" s="94"/>
      <c r="AK3318" s="94"/>
      <c r="AL3318" s="79"/>
      <c r="AM3318" s="2"/>
    </row>
    <row r="3319">
      <c r="A3319" s="54"/>
      <c r="B3319" s="54"/>
      <c r="C3319" s="2"/>
      <c r="D3319" s="2"/>
      <c r="E3319" s="2"/>
      <c r="F3319" s="53"/>
      <c r="G3319" s="53"/>
      <c r="H3319" s="53"/>
      <c r="I3319" s="53"/>
      <c r="J3319" s="53"/>
      <c r="K3319" s="2"/>
      <c r="L3319" s="53"/>
      <c r="M3319" s="2"/>
      <c r="N3319" s="2"/>
      <c r="O3319" s="55"/>
      <c r="AB3319" s="2"/>
      <c r="AC3319" s="2"/>
      <c r="AD3319" s="2"/>
      <c r="AE3319" s="2"/>
      <c r="AF3319" s="93"/>
      <c r="AG3319" s="2"/>
      <c r="AH3319" s="2"/>
      <c r="AI3319" s="2"/>
      <c r="AJ3319" s="94"/>
      <c r="AK3319" s="94"/>
      <c r="AL3319" s="79"/>
      <c r="AM3319" s="2"/>
    </row>
    <row r="3320">
      <c r="A3320" s="54"/>
      <c r="B3320" s="54"/>
      <c r="C3320" s="2"/>
      <c r="D3320" s="2"/>
      <c r="E3320" s="2"/>
      <c r="F3320" s="53"/>
      <c r="G3320" s="53"/>
      <c r="H3320" s="53"/>
      <c r="I3320" s="53"/>
      <c r="J3320" s="53"/>
      <c r="K3320" s="2"/>
      <c r="L3320" s="53"/>
      <c r="M3320" s="2"/>
      <c r="N3320" s="2"/>
      <c r="O3320" s="55"/>
      <c r="AB3320" s="2"/>
      <c r="AC3320" s="2"/>
      <c r="AD3320" s="2"/>
      <c r="AE3320" s="2"/>
      <c r="AF3320" s="93"/>
      <c r="AG3320" s="2"/>
      <c r="AH3320" s="2"/>
      <c r="AI3320" s="2"/>
      <c r="AJ3320" s="94"/>
      <c r="AK3320" s="94"/>
      <c r="AL3320" s="79"/>
      <c r="AM3320" s="2"/>
    </row>
    <row r="3321">
      <c r="A3321" s="54"/>
      <c r="B3321" s="54"/>
      <c r="C3321" s="2"/>
      <c r="D3321" s="2"/>
      <c r="E3321" s="2"/>
      <c r="F3321" s="53"/>
      <c r="G3321" s="53"/>
      <c r="H3321" s="53"/>
      <c r="I3321" s="53"/>
      <c r="J3321" s="53"/>
      <c r="K3321" s="2"/>
      <c r="L3321" s="53"/>
      <c r="M3321" s="2"/>
      <c r="N3321" s="2"/>
      <c r="O3321" s="55"/>
      <c r="AB3321" s="2"/>
      <c r="AC3321" s="2"/>
      <c r="AD3321" s="2"/>
      <c r="AE3321" s="2"/>
      <c r="AF3321" s="93"/>
      <c r="AG3321" s="2"/>
      <c r="AH3321" s="2"/>
      <c r="AI3321" s="2"/>
      <c r="AJ3321" s="94"/>
      <c r="AK3321" s="94"/>
      <c r="AL3321" s="79"/>
      <c r="AM3321" s="2"/>
    </row>
    <row r="3322">
      <c r="A3322" s="54"/>
      <c r="B3322" s="54"/>
      <c r="C3322" s="2"/>
      <c r="D3322" s="2"/>
      <c r="E3322" s="2"/>
      <c r="F3322" s="53"/>
      <c r="G3322" s="53"/>
      <c r="H3322" s="53"/>
      <c r="I3322" s="53"/>
      <c r="J3322" s="53"/>
      <c r="K3322" s="2"/>
      <c r="L3322" s="53"/>
      <c r="M3322" s="2"/>
      <c r="N3322" s="2"/>
      <c r="O3322" s="55"/>
      <c r="AB3322" s="2"/>
      <c r="AC3322" s="2"/>
      <c r="AD3322" s="2"/>
      <c r="AE3322" s="2"/>
      <c r="AF3322" s="93"/>
      <c r="AG3322" s="2"/>
      <c r="AH3322" s="2"/>
      <c r="AI3322" s="2"/>
      <c r="AJ3322" s="94"/>
      <c r="AK3322" s="94"/>
      <c r="AL3322" s="79"/>
      <c r="AM3322" s="2"/>
    </row>
    <row r="3323">
      <c r="A3323" s="54"/>
      <c r="B3323" s="54"/>
      <c r="C3323" s="2"/>
      <c r="D3323" s="2"/>
      <c r="E3323" s="2"/>
      <c r="F3323" s="53"/>
      <c r="G3323" s="53"/>
      <c r="H3323" s="53"/>
      <c r="I3323" s="53"/>
      <c r="J3323" s="53"/>
      <c r="K3323" s="2"/>
      <c r="L3323" s="53"/>
      <c r="M3323" s="2"/>
      <c r="N3323" s="2"/>
      <c r="O3323" s="55"/>
      <c r="AB3323" s="2"/>
      <c r="AC3323" s="2"/>
      <c r="AD3323" s="2"/>
      <c r="AE3323" s="2"/>
      <c r="AF3323" s="93"/>
      <c r="AG3323" s="2"/>
      <c r="AH3323" s="2"/>
      <c r="AI3323" s="2"/>
      <c r="AJ3323" s="94"/>
      <c r="AK3323" s="94"/>
      <c r="AL3323" s="79"/>
      <c r="AM3323" s="2"/>
    </row>
    <row r="3324">
      <c r="A3324" s="54"/>
      <c r="B3324" s="54"/>
      <c r="C3324" s="2"/>
      <c r="D3324" s="2"/>
      <c r="E3324" s="2"/>
      <c r="F3324" s="53"/>
      <c r="G3324" s="53"/>
      <c r="H3324" s="53"/>
      <c r="I3324" s="53"/>
      <c r="J3324" s="53"/>
      <c r="K3324" s="2"/>
      <c r="L3324" s="53"/>
      <c r="M3324" s="2"/>
      <c r="N3324" s="2"/>
      <c r="O3324" s="55"/>
      <c r="AB3324" s="2"/>
      <c r="AC3324" s="2"/>
      <c r="AD3324" s="2"/>
      <c r="AE3324" s="2"/>
      <c r="AF3324" s="93"/>
      <c r="AG3324" s="2"/>
      <c r="AH3324" s="2"/>
      <c r="AI3324" s="2"/>
      <c r="AJ3324" s="94"/>
      <c r="AK3324" s="94"/>
      <c r="AL3324" s="79"/>
      <c r="AM3324" s="2"/>
    </row>
    <row r="3325">
      <c r="A3325" s="54"/>
      <c r="B3325" s="54"/>
      <c r="C3325" s="2"/>
      <c r="D3325" s="2"/>
      <c r="E3325" s="2"/>
      <c r="F3325" s="53"/>
      <c r="G3325" s="53"/>
      <c r="H3325" s="53"/>
      <c r="I3325" s="53"/>
      <c r="J3325" s="53"/>
      <c r="K3325" s="2"/>
      <c r="L3325" s="53"/>
      <c r="M3325" s="2"/>
      <c r="N3325" s="2"/>
      <c r="O3325" s="55"/>
      <c r="AB3325" s="2"/>
      <c r="AC3325" s="2"/>
      <c r="AD3325" s="2"/>
      <c r="AE3325" s="2"/>
      <c r="AF3325" s="93"/>
      <c r="AG3325" s="2"/>
      <c r="AH3325" s="2"/>
      <c r="AI3325" s="2"/>
      <c r="AJ3325" s="94"/>
      <c r="AK3325" s="94"/>
      <c r="AL3325" s="79"/>
      <c r="AM3325" s="2"/>
    </row>
    <row r="3326">
      <c r="A3326" s="54"/>
      <c r="B3326" s="54"/>
      <c r="C3326" s="2"/>
      <c r="D3326" s="2"/>
      <c r="E3326" s="2"/>
      <c r="F3326" s="53"/>
      <c r="G3326" s="53"/>
      <c r="H3326" s="53"/>
      <c r="I3326" s="53"/>
      <c r="J3326" s="53"/>
      <c r="K3326" s="2"/>
      <c r="L3326" s="53"/>
      <c r="M3326" s="2"/>
      <c r="N3326" s="2"/>
      <c r="O3326" s="55"/>
      <c r="AB3326" s="2"/>
      <c r="AC3326" s="2"/>
      <c r="AD3326" s="2"/>
      <c r="AE3326" s="2"/>
      <c r="AF3326" s="93"/>
      <c r="AG3326" s="2"/>
      <c r="AH3326" s="2"/>
      <c r="AI3326" s="2"/>
      <c r="AJ3326" s="94"/>
      <c r="AK3326" s="94"/>
      <c r="AL3326" s="79"/>
      <c r="AM3326" s="2"/>
    </row>
    <row r="3327">
      <c r="A3327" s="54"/>
      <c r="B3327" s="54"/>
      <c r="C3327" s="2"/>
      <c r="D3327" s="2"/>
      <c r="E3327" s="2"/>
      <c r="F3327" s="53"/>
      <c r="G3327" s="53"/>
      <c r="H3327" s="53"/>
      <c r="I3327" s="53"/>
      <c r="J3327" s="53"/>
      <c r="K3327" s="2"/>
      <c r="L3327" s="53"/>
      <c r="M3327" s="2"/>
      <c r="N3327" s="2"/>
      <c r="O3327" s="55"/>
      <c r="AB3327" s="2"/>
      <c r="AC3327" s="2"/>
      <c r="AD3327" s="2"/>
      <c r="AE3327" s="2"/>
      <c r="AF3327" s="93"/>
      <c r="AG3327" s="2"/>
      <c r="AH3327" s="2"/>
      <c r="AI3327" s="2"/>
      <c r="AJ3327" s="94"/>
      <c r="AK3327" s="94"/>
      <c r="AL3327" s="79"/>
      <c r="AM3327" s="2"/>
    </row>
    <row r="3328">
      <c r="A3328" s="54"/>
      <c r="B3328" s="54"/>
      <c r="C3328" s="2"/>
      <c r="D3328" s="2"/>
      <c r="E3328" s="2"/>
      <c r="F3328" s="53"/>
      <c r="G3328" s="53"/>
      <c r="H3328" s="53"/>
      <c r="I3328" s="53"/>
      <c r="J3328" s="53"/>
      <c r="K3328" s="2"/>
      <c r="L3328" s="53"/>
      <c r="M3328" s="2"/>
      <c r="N3328" s="2"/>
      <c r="O3328" s="55"/>
      <c r="AB3328" s="2"/>
      <c r="AC3328" s="2"/>
      <c r="AD3328" s="2"/>
      <c r="AE3328" s="2"/>
      <c r="AF3328" s="93"/>
      <c r="AG3328" s="2"/>
      <c r="AH3328" s="2"/>
      <c r="AI3328" s="2"/>
      <c r="AJ3328" s="94"/>
      <c r="AK3328" s="94"/>
      <c r="AL3328" s="79"/>
      <c r="AM3328" s="2"/>
    </row>
    <row r="3329">
      <c r="A3329" s="54"/>
      <c r="B3329" s="54"/>
      <c r="C3329" s="2"/>
      <c r="D3329" s="2"/>
      <c r="E3329" s="2"/>
      <c r="F3329" s="53"/>
      <c r="G3329" s="53"/>
      <c r="H3329" s="53"/>
      <c r="I3329" s="53"/>
      <c r="J3329" s="53"/>
      <c r="K3329" s="2"/>
      <c r="L3329" s="53"/>
      <c r="M3329" s="2"/>
      <c r="N3329" s="2"/>
      <c r="O3329" s="55"/>
      <c r="AB3329" s="2"/>
      <c r="AC3329" s="2"/>
      <c r="AD3329" s="2"/>
      <c r="AE3329" s="2"/>
      <c r="AF3329" s="93"/>
      <c r="AG3329" s="2"/>
      <c r="AH3329" s="2"/>
      <c r="AI3329" s="2"/>
      <c r="AJ3329" s="94"/>
      <c r="AK3329" s="94"/>
      <c r="AL3329" s="79"/>
      <c r="AM3329" s="2"/>
    </row>
    <row r="3330">
      <c r="A3330" s="54"/>
      <c r="B3330" s="54"/>
      <c r="C3330" s="2"/>
      <c r="D3330" s="2"/>
      <c r="E3330" s="2"/>
      <c r="F3330" s="53"/>
      <c r="G3330" s="53"/>
      <c r="H3330" s="53"/>
      <c r="I3330" s="53"/>
      <c r="J3330" s="53"/>
      <c r="K3330" s="2"/>
      <c r="L3330" s="53"/>
      <c r="M3330" s="2"/>
      <c r="N3330" s="2"/>
      <c r="O3330" s="55"/>
      <c r="AB3330" s="2"/>
      <c r="AC3330" s="2"/>
      <c r="AD3330" s="2"/>
      <c r="AE3330" s="2"/>
      <c r="AF3330" s="93"/>
      <c r="AG3330" s="2"/>
      <c r="AH3330" s="2"/>
      <c r="AI3330" s="2"/>
      <c r="AJ3330" s="94"/>
      <c r="AK3330" s="94"/>
      <c r="AL3330" s="79"/>
      <c r="AM3330" s="2"/>
    </row>
    <row r="3331">
      <c r="A3331" s="54"/>
      <c r="B3331" s="54"/>
      <c r="C3331" s="2"/>
      <c r="D3331" s="2"/>
      <c r="E3331" s="2"/>
      <c r="F3331" s="53"/>
      <c r="G3331" s="53"/>
      <c r="H3331" s="53"/>
      <c r="I3331" s="53"/>
      <c r="J3331" s="53"/>
      <c r="K3331" s="2"/>
      <c r="L3331" s="53"/>
      <c r="M3331" s="2"/>
      <c r="N3331" s="2"/>
      <c r="O3331" s="55"/>
      <c r="AB3331" s="2"/>
      <c r="AC3331" s="2"/>
      <c r="AD3331" s="2"/>
      <c r="AE3331" s="2"/>
      <c r="AF3331" s="93"/>
      <c r="AG3331" s="2"/>
      <c r="AH3331" s="2"/>
      <c r="AI3331" s="2"/>
      <c r="AJ3331" s="94"/>
      <c r="AK3331" s="94"/>
      <c r="AL3331" s="79"/>
      <c r="AM3331" s="2"/>
    </row>
    <row r="3332">
      <c r="A3332" s="54"/>
      <c r="B3332" s="54"/>
      <c r="C3332" s="2"/>
      <c r="D3332" s="2"/>
      <c r="E3332" s="2"/>
      <c r="F3332" s="53"/>
      <c r="G3332" s="53"/>
      <c r="H3332" s="53"/>
      <c r="I3332" s="53"/>
      <c r="J3332" s="53"/>
      <c r="K3332" s="2"/>
      <c r="L3332" s="53"/>
      <c r="M3332" s="2"/>
      <c r="N3332" s="2"/>
      <c r="O3332" s="55"/>
      <c r="AB3332" s="2"/>
      <c r="AC3332" s="2"/>
      <c r="AD3332" s="2"/>
      <c r="AE3332" s="2"/>
      <c r="AF3332" s="93"/>
      <c r="AG3332" s="2"/>
      <c r="AH3332" s="2"/>
      <c r="AI3332" s="2"/>
      <c r="AJ3332" s="94"/>
      <c r="AK3332" s="94"/>
      <c r="AL3332" s="79"/>
      <c r="AM3332" s="2"/>
    </row>
    <row r="3333">
      <c r="A3333" s="54"/>
      <c r="B3333" s="54"/>
      <c r="C3333" s="2"/>
      <c r="D3333" s="2"/>
      <c r="E3333" s="2"/>
      <c r="F3333" s="53"/>
      <c r="G3333" s="53"/>
      <c r="H3333" s="53"/>
      <c r="I3333" s="53"/>
      <c r="J3333" s="53"/>
      <c r="K3333" s="2"/>
      <c r="L3333" s="53"/>
      <c r="M3333" s="2"/>
      <c r="N3333" s="2"/>
      <c r="O3333" s="55"/>
      <c r="AB3333" s="2"/>
      <c r="AC3333" s="2"/>
      <c r="AD3333" s="2"/>
      <c r="AE3333" s="2"/>
      <c r="AF3333" s="93"/>
      <c r="AG3333" s="2"/>
      <c r="AH3333" s="2"/>
      <c r="AI3333" s="2"/>
      <c r="AJ3333" s="94"/>
      <c r="AK3333" s="94"/>
      <c r="AL3333" s="79"/>
      <c r="AM3333" s="2"/>
    </row>
    <row r="3334">
      <c r="A3334" s="54"/>
      <c r="B3334" s="54"/>
      <c r="C3334" s="2"/>
      <c r="D3334" s="2"/>
      <c r="E3334" s="2"/>
      <c r="F3334" s="53"/>
      <c r="G3334" s="53"/>
      <c r="H3334" s="53"/>
      <c r="I3334" s="53"/>
      <c r="J3334" s="53"/>
      <c r="K3334" s="2"/>
      <c r="L3334" s="53"/>
      <c r="M3334" s="2"/>
      <c r="N3334" s="2"/>
      <c r="O3334" s="55"/>
      <c r="AB3334" s="2"/>
      <c r="AC3334" s="2"/>
      <c r="AD3334" s="2"/>
      <c r="AE3334" s="2"/>
      <c r="AF3334" s="93"/>
      <c r="AG3334" s="2"/>
      <c r="AH3334" s="2"/>
      <c r="AI3334" s="2"/>
      <c r="AJ3334" s="94"/>
      <c r="AK3334" s="94"/>
      <c r="AL3334" s="79"/>
      <c r="AM3334" s="2"/>
    </row>
    <row r="3335">
      <c r="A3335" s="54"/>
      <c r="B3335" s="54"/>
      <c r="C3335" s="2"/>
      <c r="D3335" s="2"/>
      <c r="E3335" s="2"/>
      <c r="F3335" s="53"/>
      <c r="G3335" s="53"/>
      <c r="H3335" s="53"/>
      <c r="I3335" s="53"/>
      <c r="J3335" s="53"/>
      <c r="K3335" s="2"/>
      <c r="L3335" s="53"/>
      <c r="M3335" s="2"/>
      <c r="N3335" s="2"/>
      <c r="O3335" s="55"/>
      <c r="AB3335" s="2"/>
      <c r="AC3335" s="2"/>
      <c r="AD3335" s="2"/>
      <c r="AE3335" s="2"/>
      <c r="AF3335" s="93"/>
      <c r="AG3335" s="2"/>
      <c r="AH3335" s="2"/>
      <c r="AI3335" s="2"/>
      <c r="AJ3335" s="94"/>
      <c r="AK3335" s="94"/>
      <c r="AL3335" s="79"/>
      <c r="AM3335" s="2"/>
    </row>
    <row r="3336">
      <c r="A3336" s="54"/>
      <c r="B3336" s="54"/>
      <c r="C3336" s="2"/>
      <c r="D3336" s="2"/>
      <c r="E3336" s="2"/>
      <c r="F3336" s="53"/>
      <c r="G3336" s="53"/>
      <c r="H3336" s="53"/>
      <c r="I3336" s="53"/>
      <c r="J3336" s="53"/>
      <c r="K3336" s="2"/>
      <c r="L3336" s="53"/>
      <c r="M3336" s="2"/>
      <c r="N3336" s="2"/>
      <c r="O3336" s="55"/>
      <c r="AB3336" s="2"/>
      <c r="AC3336" s="2"/>
      <c r="AD3336" s="2"/>
      <c r="AE3336" s="2"/>
      <c r="AF3336" s="93"/>
      <c r="AG3336" s="2"/>
      <c r="AH3336" s="2"/>
      <c r="AI3336" s="2"/>
      <c r="AJ3336" s="94"/>
      <c r="AK3336" s="94"/>
      <c r="AL3336" s="79"/>
      <c r="AM3336" s="2"/>
    </row>
    <row r="3337">
      <c r="A3337" s="54"/>
      <c r="B3337" s="54"/>
      <c r="C3337" s="2"/>
      <c r="D3337" s="2"/>
      <c r="E3337" s="2"/>
      <c r="F3337" s="53"/>
      <c r="G3337" s="53"/>
      <c r="H3337" s="53"/>
      <c r="I3337" s="53"/>
      <c r="J3337" s="53"/>
      <c r="K3337" s="2"/>
      <c r="L3337" s="53"/>
      <c r="M3337" s="2"/>
      <c r="N3337" s="2"/>
      <c r="O3337" s="55"/>
      <c r="AB3337" s="2"/>
      <c r="AC3337" s="2"/>
      <c r="AD3337" s="2"/>
      <c r="AE3337" s="2"/>
      <c r="AF3337" s="93"/>
      <c r="AG3337" s="2"/>
      <c r="AH3337" s="2"/>
      <c r="AI3337" s="2"/>
      <c r="AJ3337" s="94"/>
      <c r="AK3337" s="94"/>
      <c r="AL3337" s="79"/>
      <c r="AM3337" s="2"/>
    </row>
    <row r="3338">
      <c r="A3338" s="54"/>
      <c r="B3338" s="54"/>
      <c r="C3338" s="2"/>
      <c r="D3338" s="2"/>
      <c r="E3338" s="2"/>
      <c r="F3338" s="53"/>
      <c r="G3338" s="53"/>
      <c r="H3338" s="53"/>
      <c r="I3338" s="53"/>
      <c r="J3338" s="53"/>
      <c r="K3338" s="2"/>
      <c r="L3338" s="53"/>
      <c r="M3338" s="2"/>
      <c r="N3338" s="2"/>
      <c r="O3338" s="55"/>
      <c r="AB3338" s="2"/>
      <c r="AC3338" s="2"/>
      <c r="AD3338" s="2"/>
      <c r="AE3338" s="2"/>
      <c r="AF3338" s="93"/>
      <c r="AG3338" s="2"/>
      <c r="AH3338" s="2"/>
      <c r="AI3338" s="2"/>
      <c r="AJ3338" s="94"/>
      <c r="AK3338" s="94"/>
      <c r="AL3338" s="79"/>
      <c r="AM3338" s="2"/>
    </row>
    <row r="3339">
      <c r="A3339" s="54"/>
      <c r="B3339" s="54"/>
      <c r="C3339" s="2"/>
      <c r="D3339" s="2"/>
      <c r="E3339" s="2"/>
      <c r="F3339" s="53"/>
      <c r="G3339" s="53"/>
      <c r="H3339" s="53"/>
      <c r="I3339" s="53"/>
      <c r="J3339" s="53"/>
      <c r="K3339" s="2"/>
      <c r="L3339" s="53"/>
      <c r="M3339" s="2"/>
      <c r="N3339" s="2"/>
      <c r="O3339" s="55"/>
      <c r="AB3339" s="2"/>
      <c r="AC3339" s="2"/>
      <c r="AD3339" s="2"/>
      <c r="AE3339" s="2"/>
      <c r="AF3339" s="93"/>
      <c r="AG3339" s="2"/>
      <c r="AH3339" s="2"/>
      <c r="AI3339" s="2"/>
      <c r="AJ3339" s="94"/>
      <c r="AK3339" s="94"/>
      <c r="AL3339" s="79"/>
      <c r="AM3339" s="2"/>
    </row>
    <row r="3340">
      <c r="A3340" s="54"/>
      <c r="B3340" s="54"/>
      <c r="C3340" s="2"/>
      <c r="D3340" s="2"/>
      <c r="E3340" s="2"/>
      <c r="F3340" s="53"/>
      <c r="G3340" s="53"/>
      <c r="H3340" s="53"/>
      <c r="I3340" s="53"/>
      <c r="J3340" s="53"/>
      <c r="K3340" s="2"/>
      <c r="L3340" s="53"/>
      <c r="M3340" s="2"/>
      <c r="N3340" s="2"/>
      <c r="O3340" s="55"/>
      <c r="AB3340" s="2"/>
      <c r="AC3340" s="2"/>
      <c r="AD3340" s="2"/>
      <c r="AE3340" s="2"/>
      <c r="AF3340" s="93"/>
      <c r="AG3340" s="2"/>
      <c r="AH3340" s="2"/>
      <c r="AI3340" s="2"/>
      <c r="AJ3340" s="94"/>
      <c r="AK3340" s="94"/>
      <c r="AL3340" s="79"/>
      <c r="AM3340" s="2"/>
    </row>
    <row r="3341">
      <c r="A3341" s="54"/>
      <c r="B3341" s="54"/>
      <c r="C3341" s="2"/>
      <c r="D3341" s="2"/>
      <c r="E3341" s="2"/>
      <c r="F3341" s="53"/>
      <c r="G3341" s="53"/>
      <c r="H3341" s="53"/>
      <c r="I3341" s="53"/>
      <c r="J3341" s="53"/>
      <c r="K3341" s="2"/>
      <c r="L3341" s="53"/>
      <c r="M3341" s="2"/>
      <c r="N3341" s="2"/>
      <c r="O3341" s="55"/>
      <c r="AB3341" s="2"/>
      <c r="AC3341" s="2"/>
      <c r="AD3341" s="2"/>
      <c r="AE3341" s="2"/>
      <c r="AF3341" s="93"/>
      <c r="AG3341" s="2"/>
      <c r="AH3341" s="2"/>
      <c r="AI3341" s="2"/>
      <c r="AJ3341" s="94"/>
      <c r="AK3341" s="94"/>
      <c r="AL3341" s="79"/>
      <c r="AM3341" s="2"/>
    </row>
    <row r="3342">
      <c r="A3342" s="54"/>
      <c r="B3342" s="54"/>
      <c r="C3342" s="2"/>
      <c r="D3342" s="2"/>
      <c r="E3342" s="2"/>
      <c r="F3342" s="53"/>
      <c r="G3342" s="53"/>
      <c r="H3342" s="53"/>
      <c r="I3342" s="53"/>
      <c r="J3342" s="53"/>
      <c r="K3342" s="2"/>
      <c r="L3342" s="53"/>
      <c r="M3342" s="2"/>
      <c r="N3342" s="2"/>
      <c r="O3342" s="55"/>
      <c r="AB3342" s="2"/>
      <c r="AC3342" s="2"/>
      <c r="AD3342" s="2"/>
      <c r="AE3342" s="2"/>
      <c r="AF3342" s="93"/>
      <c r="AG3342" s="2"/>
      <c r="AH3342" s="2"/>
      <c r="AI3342" s="2"/>
      <c r="AJ3342" s="94"/>
      <c r="AK3342" s="94"/>
      <c r="AL3342" s="79"/>
      <c r="AM3342" s="2"/>
    </row>
    <row r="3343">
      <c r="A3343" s="54"/>
      <c r="B3343" s="54"/>
      <c r="C3343" s="2"/>
      <c r="D3343" s="2"/>
      <c r="E3343" s="2"/>
      <c r="F3343" s="53"/>
      <c r="G3343" s="53"/>
      <c r="H3343" s="53"/>
      <c r="I3343" s="53"/>
      <c r="J3343" s="53"/>
      <c r="K3343" s="2"/>
      <c r="L3343" s="53"/>
      <c r="M3343" s="2"/>
      <c r="N3343" s="2"/>
      <c r="O3343" s="55"/>
      <c r="AB3343" s="2"/>
      <c r="AC3343" s="2"/>
      <c r="AD3343" s="2"/>
      <c r="AE3343" s="2"/>
      <c r="AF3343" s="93"/>
      <c r="AG3343" s="2"/>
      <c r="AH3343" s="2"/>
      <c r="AI3343" s="2"/>
      <c r="AJ3343" s="94"/>
      <c r="AK3343" s="94"/>
      <c r="AL3343" s="79"/>
      <c r="AM3343" s="2"/>
    </row>
    <row r="3344">
      <c r="A3344" s="54"/>
      <c r="B3344" s="54"/>
      <c r="C3344" s="2"/>
      <c r="D3344" s="2"/>
      <c r="E3344" s="2"/>
      <c r="F3344" s="53"/>
      <c r="G3344" s="53"/>
      <c r="H3344" s="53"/>
      <c r="I3344" s="53"/>
      <c r="J3344" s="53"/>
      <c r="K3344" s="2"/>
      <c r="L3344" s="53"/>
      <c r="M3344" s="2"/>
      <c r="N3344" s="2"/>
      <c r="O3344" s="55"/>
      <c r="AB3344" s="2"/>
      <c r="AC3344" s="2"/>
      <c r="AD3344" s="2"/>
      <c r="AE3344" s="2"/>
      <c r="AF3344" s="93"/>
      <c r="AG3344" s="2"/>
      <c r="AH3344" s="2"/>
      <c r="AI3344" s="2"/>
      <c r="AJ3344" s="94"/>
      <c r="AK3344" s="94"/>
      <c r="AL3344" s="79"/>
      <c r="AM3344" s="2"/>
    </row>
    <row r="3345">
      <c r="A3345" s="54"/>
      <c r="B3345" s="54"/>
      <c r="C3345" s="2"/>
      <c r="D3345" s="2"/>
      <c r="E3345" s="2"/>
      <c r="F3345" s="53"/>
      <c r="G3345" s="53"/>
      <c r="H3345" s="53"/>
      <c r="I3345" s="53"/>
      <c r="J3345" s="53"/>
      <c r="K3345" s="2"/>
      <c r="L3345" s="53"/>
      <c r="M3345" s="2"/>
      <c r="N3345" s="2"/>
      <c r="O3345" s="55"/>
      <c r="AB3345" s="2"/>
      <c r="AC3345" s="2"/>
      <c r="AD3345" s="2"/>
      <c r="AE3345" s="2"/>
      <c r="AF3345" s="93"/>
      <c r="AG3345" s="2"/>
      <c r="AH3345" s="2"/>
      <c r="AI3345" s="2"/>
      <c r="AJ3345" s="94"/>
      <c r="AK3345" s="94"/>
      <c r="AL3345" s="79"/>
      <c r="AM3345" s="2"/>
    </row>
    <row r="3346">
      <c r="A3346" s="54"/>
      <c r="B3346" s="54"/>
      <c r="C3346" s="2"/>
      <c r="D3346" s="2"/>
      <c r="E3346" s="2"/>
      <c r="F3346" s="53"/>
      <c r="G3346" s="53"/>
      <c r="H3346" s="53"/>
      <c r="I3346" s="53"/>
      <c r="J3346" s="53"/>
      <c r="K3346" s="2"/>
      <c r="L3346" s="53"/>
      <c r="M3346" s="2"/>
      <c r="N3346" s="2"/>
      <c r="O3346" s="55"/>
      <c r="AB3346" s="2"/>
      <c r="AC3346" s="2"/>
      <c r="AD3346" s="2"/>
      <c r="AE3346" s="2"/>
      <c r="AF3346" s="93"/>
      <c r="AG3346" s="2"/>
      <c r="AH3346" s="2"/>
      <c r="AI3346" s="2"/>
      <c r="AJ3346" s="94"/>
      <c r="AK3346" s="94"/>
      <c r="AL3346" s="79"/>
      <c r="AM3346" s="2"/>
    </row>
    <row r="3347">
      <c r="A3347" s="54"/>
      <c r="B3347" s="54"/>
      <c r="C3347" s="2"/>
      <c r="D3347" s="2"/>
      <c r="E3347" s="2"/>
      <c r="F3347" s="53"/>
      <c r="G3347" s="53"/>
      <c r="H3347" s="53"/>
      <c r="I3347" s="53"/>
      <c r="J3347" s="53"/>
      <c r="K3347" s="2"/>
      <c r="L3347" s="53"/>
      <c r="M3347" s="2"/>
      <c r="N3347" s="2"/>
      <c r="O3347" s="55"/>
      <c r="AB3347" s="2"/>
      <c r="AC3347" s="2"/>
      <c r="AD3347" s="2"/>
      <c r="AE3347" s="2"/>
      <c r="AF3347" s="93"/>
      <c r="AG3347" s="2"/>
      <c r="AH3347" s="2"/>
      <c r="AI3347" s="2"/>
      <c r="AJ3347" s="94"/>
      <c r="AK3347" s="94"/>
      <c r="AL3347" s="79"/>
      <c r="AM3347" s="2"/>
    </row>
    <row r="3348">
      <c r="A3348" s="54"/>
      <c r="B3348" s="54"/>
      <c r="C3348" s="2"/>
      <c r="D3348" s="2"/>
      <c r="E3348" s="2"/>
      <c r="F3348" s="53"/>
      <c r="G3348" s="53"/>
      <c r="H3348" s="53"/>
      <c r="I3348" s="53"/>
      <c r="J3348" s="53"/>
      <c r="K3348" s="2"/>
      <c r="L3348" s="53"/>
      <c r="M3348" s="2"/>
      <c r="N3348" s="2"/>
      <c r="O3348" s="55"/>
      <c r="AB3348" s="2"/>
      <c r="AC3348" s="2"/>
      <c r="AD3348" s="2"/>
      <c r="AE3348" s="2"/>
      <c r="AF3348" s="93"/>
      <c r="AG3348" s="2"/>
      <c r="AH3348" s="2"/>
      <c r="AI3348" s="2"/>
      <c r="AJ3348" s="94"/>
      <c r="AK3348" s="94"/>
      <c r="AL3348" s="79"/>
      <c r="AM3348" s="2"/>
    </row>
    <row r="3349">
      <c r="A3349" s="54"/>
      <c r="B3349" s="54"/>
      <c r="C3349" s="2"/>
      <c r="D3349" s="2"/>
      <c r="E3349" s="2"/>
      <c r="F3349" s="53"/>
      <c r="G3349" s="53"/>
      <c r="H3349" s="53"/>
      <c r="I3349" s="53"/>
      <c r="J3349" s="53"/>
      <c r="K3349" s="2"/>
      <c r="L3349" s="53"/>
      <c r="M3349" s="2"/>
      <c r="N3349" s="2"/>
      <c r="O3349" s="55"/>
      <c r="AB3349" s="2"/>
      <c r="AC3349" s="2"/>
      <c r="AD3349" s="2"/>
      <c r="AE3349" s="2"/>
      <c r="AF3349" s="93"/>
      <c r="AG3349" s="2"/>
      <c r="AH3349" s="2"/>
      <c r="AI3349" s="2"/>
      <c r="AJ3349" s="94"/>
      <c r="AK3349" s="94"/>
      <c r="AL3349" s="79"/>
      <c r="AM3349" s="2"/>
    </row>
    <row r="3350">
      <c r="A3350" s="54"/>
      <c r="B3350" s="54"/>
      <c r="C3350" s="2"/>
      <c r="D3350" s="2"/>
      <c r="E3350" s="2"/>
      <c r="F3350" s="53"/>
      <c r="G3350" s="53"/>
      <c r="H3350" s="53"/>
      <c r="I3350" s="53"/>
      <c r="J3350" s="53"/>
      <c r="K3350" s="2"/>
      <c r="L3350" s="53"/>
      <c r="M3350" s="2"/>
      <c r="N3350" s="2"/>
      <c r="O3350" s="55"/>
      <c r="AB3350" s="2"/>
      <c r="AC3350" s="2"/>
      <c r="AD3350" s="2"/>
      <c r="AE3350" s="2"/>
      <c r="AF3350" s="93"/>
      <c r="AG3350" s="2"/>
      <c r="AH3350" s="2"/>
      <c r="AI3350" s="2"/>
      <c r="AJ3350" s="94"/>
      <c r="AK3350" s="94"/>
      <c r="AL3350" s="79"/>
      <c r="AM3350" s="2"/>
    </row>
    <row r="3351">
      <c r="A3351" s="54"/>
      <c r="B3351" s="54"/>
      <c r="C3351" s="2"/>
      <c r="D3351" s="2"/>
      <c r="E3351" s="2"/>
      <c r="F3351" s="53"/>
      <c r="G3351" s="53"/>
      <c r="H3351" s="53"/>
      <c r="I3351" s="53"/>
      <c r="J3351" s="53"/>
      <c r="K3351" s="2"/>
      <c r="L3351" s="53"/>
      <c r="M3351" s="2"/>
      <c r="N3351" s="2"/>
      <c r="O3351" s="55"/>
      <c r="AB3351" s="2"/>
      <c r="AC3351" s="2"/>
      <c r="AD3351" s="2"/>
      <c r="AE3351" s="2"/>
      <c r="AF3351" s="93"/>
      <c r="AG3351" s="2"/>
      <c r="AH3351" s="2"/>
      <c r="AI3351" s="2"/>
      <c r="AJ3351" s="94"/>
      <c r="AK3351" s="94"/>
      <c r="AL3351" s="79"/>
      <c r="AM3351" s="2"/>
    </row>
    <row r="3352">
      <c r="A3352" s="54"/>
      <c r="B3352" s="54"/>
      <c r="C3352" s="2"/>
      <c r="D3352" s="2"/>
      <c r="E3352" s="2"/>
      <c r="F3352" s="53"/>
      <c r="G3352" s="53"/>
      <c r="H3352" s="53"/>
      <c r="I3352" s="53"/>
      <c r="J3352" s="53"/>
      <c r="K3352" s="2"/>
      <c r="L3352" s="53"/>
      <c r="M3352" s="2"/>
      <c r="N3352" s="2"/>
      <c r="O3352" s="55"/>
      <c r="AB3352" s="2"/>
      <c r="AC3352" s="2"/>
      <c r="AD3352" s="2"/>
      <c r="AE3352" s="2"/>
      <c r="AF3352" s="93"/>
      <c r="AG3352" s="2"/>
      <c r="AH3352" s="2"/>
      <c r="AI3352" s="2"/>
      <c r="AJ3352" s="94"/>
      <c r="AK3352" s="94"/>
      <c r="AL3352" s="79"/>
      <c r="AM3352" s="2"/>
    </row>
    <row r="3353">
      <c r="A3353" s="54"/>
      <c r="B3353" s="54"/>
      <c r="C3353" s="2"/>
      <c r="D3353" s="2"/>
      <c r="E3353" s="2"/>
      <c r="F3353" s="53"/>
      <c r="G3353" s="53"/>
      <c r="H3353" s="53"/>
      <c r="I3353" s="53"/>
      <c r="J3353" s="53"/>
      <c r="K3353" s="2"/>
      <c r="L3353" s="53"/>
      <c r="M3353" s="2"/>
      <c r="N3353" s="2"/>
      <c r="O3353" s="55"/>
      <c r="AB3353" s="2"/>
      <c r="AC3353" s="2"/>
      <c r="AD3353" s="2"/>
      <c r="AE3353" s="2"/>
      <c r="AF3353" s="93"/>
      <c r="AG3353" s="2"/>
      <c r="AH3353" s="2"/>
      <c r="AI3353" s="2"/>
      <c r="AJ3353" s="94"/>
      <c r="AK3353" s="94"/>
      <c r="AL3353" s="79"/>
      <c r="AM3353" s="2"/>
    </row>
    <row r="3354">
      <c r="A3354" s="54"/>
      <c r="B3354" s="54"/>
      <c r="C3354" s="2"/>
      <c r="D3354" s="2"/>
      <c r="E3354" s="2"/>
      <c r="F3354" s="53"/>
      <c r="G3354" s="53"/>
      <c r="H3354" s="53"/>
      <c r="I3354" s="53"/>
      <c r="J3354" s="53"/>
      <c r="K3354" s="2"/>
      <c r="L3354" s="53"/>
      <c r="M3354" s="2"/>
      <c r="N3354" s="2"/>
      <c r="O3354" s="55"/>
      <c r="AB3354" s="2"/>
      <c r="AC3354" s="2"/>
      <c r="AD3354" s="2"/>
      <c r="AE3354" s="2"/>
      <c r="AF3354" s="93"/>
      <c r="AG3354" s="2"/>
      <c r="AH3354" s="2"/>
      <c r="AI3354" s="2"/>
      <c r="AJ3354" s="94"/>
      <c r="AK3354" s="94"/>
      <c r="AL3354" s="79"/>
      <c r="AM3354" s="2"/>
    </row>
    <row r="3355">
      <c r="A3355" s="54"/>
      <c r="B3355" s="54"/>
      <c r="C3355" s="2"/>
      <c r="D3355" s="2"/>
      <c r="E3355" s="2"/>
      <c r="F3355" s="53"/>
      <c r="G3355" s="53"/>
      <c r="H3355" s="53"/>
      <c r="I3355" s="53"/>
      <c r="J3355" s="53"/>
      <c r="K3355" s="2"/>
      <c r="L3355" s="53"/>
      <c r="M3355" s="2"/>
      <c r="N3355" s="2"/>
      <c r="O3355" s="55"/>
      <c r="AB3355" s="2"/>
      <c r="AC3355" s="2"/>
      <c r="AD3355" s="2"/>
      <c r="AE3355" s="2"/>
      <c r="AF3355" s="93"/>
      <c r="AG3355" s="2"/>
      <c r="AH3355" s="2"/>
      <c r="AI3355" s="2"/>
      <c r="AJ3355" s="94"/>
      <c r="AK3355" s="94"/>
      <c r="AL3355" s="79"/>
      <c r="AM3355" s="2"/>
    </row>
    <row r="3356">
      <c r="A3356" s="54"/>
      <c r="B3356" s="54"/>
      <c r="C3356" s="2"/>
      <c r="D3356" s="2"/>
      <c r="E3356" s="2"/>
      <c r="F3356" s="53"/>
      <c r="G3356" s="53"/>
      <c r="H3356" s="53"/>
      <c r="I3356" s="53"/>
      <c r="J3356" s="53"/>
      <c r="K3356" s="2"/>
      <c r="L3356" s="53"/>
      <c r="M3356" s="2"/>
      <c r="N3356" s="2"/>
      <c r="O3356" s="55"/>
      <c r="AB3356" s="2"/>
      <c r="AC3356" s="2"/>
      <c r="AD3356" s="2"/>
      <c r="AE3356" s="2"/>
      <c r="AF3356" s="93"/>
      <c r="AG3356" s="2"/>
      <c r="AH3356" s="2"/>
      <c r="AI3356" s="2"/>
      <c r="AJ3356" s="94"/>
      <c r="AK3356" s="94"/>
      <c r="AL3356" s="79"/>
      <c r="AM3356" s="2"/>
    </row>
    <row r="3357">
      <c r="A3357" s="54"/>
      <c r="B3357" s="54"/>
      <c r="C3357" s="2"/>
      <c r="D3357" s="2"/>
      <c r="E3357" s="2"/>
      <c r="F3357" s="53"/>
      <c r="G3357" s="53"/>
      <c r="H3357" s="53"/>
      <c r="I3357" s="53"/>
      <c r="J3357" s="53"/>
      <c r="K3357" s="2"/>
      <c r="L3357" s="53"/>
      <c r="M3357" s="2"/>
      <c r="N3357" s="2"/>
      <c r="O3357" s="55"/>
      <c r="AB3357" s="2"/>
      <c r="AC3357" s="2"/>
      <c r="AD3357" s="2"/>
      <c r="AE3357" s="2"/>
      <c r="AF3357" s="93"/>
      <c r="AG3357" s="2"/>
      <c r="AH3357" s="2"/>
      <c r="AI3357" s="2"/>
      <c r="AJ3357" s="94"/>
      <c r="AK3357" s="94"/>
      <c r="AL3357" s="79"/>
      <c r="AM3357" s="2"/>
    </row>
    <row r="3358">
      <c r="A3358" s="54"/>
      <c r="B3358" s="54"/>
      <c r="C3358" s="2"/>
      <c r="D3358" s="2"/>
      <c r="E3358" s="2"/>
      <c r="F3358" s="53"/>
      <c r="G3358" s="53"/>
      <c r="H3358" s="53"/>
      <c r="I3358" s="53"/>
      <c r="J3358" s="53"/>
      <c r="K3358" s="2"/>
      <c r="L3358" s="53"/>
      <c r="M3358" s="2"/>
      <c r="N3358" s="2"/>
      <c r="O3358" s="55"/>
      <c r="AB3358" s="2"/>
      <c r="AC3358" s="2"/>
      <c r="AD3358" s="2"/>
      <c r="AE3358" s="2"/>
      <c r="AF3358" s="93"/>
      <c r="AG3358" s="2"/>
      <c r="AH3358" s="2"/>
      <c r="AI3358" s="2"/>
      <c r="AJ3358" s="94"/>
      <c r="AK3358" s="94"/>
      <c r="AL3358" s="79"/>
      <c r="AM3358" s="2"/>
    </row>
    <row r="3359">
      <c r="A3359" s="54"/>
      <c r="B3359" s="54"/>
      <c r="C3359" s="2"/>
      <c r="D3359" s="2"/>
      <c r="E3359" s="2"/>
      <c r="F3359" s="53"/>
      <c r="G3359" s="53"/>
      <c r="H3359" s="53"/>
      <c r="I3359" s="53"/>
      <c r="J3359" s="53"/>
      <c r="K3359" s="2"/>
      <c r="L3359" s="53"/>
      <c r="M3359" s="2"/>
      <c r="N3359" s="2"/>
      <c r="O3359" s="55"/>
      <c r="AB3359" s="2"/>
      <c r="AC3359" s="2"/>
      <c r="AD3359" s="2"/>
      <c r="AE3359" s="2"/>
      <c r="AF3359" s="93"/>
      <c r="AG3359" s="2"/>
      <c r="AH3359" s="2"/>
      <c r="AI3359" s="2"/>
      <c r="AJ3359" s="94"/>
      <c r="AK3359" s="94"/>
      <c r="AL3359" s="79"/>
      <c r="AM3359" s="2"/>
    </row>
    <row r="3360">
      <c r="A3360" s="54"/>
      <c r="B3360" s="54"/>
      <c r="C3360" s="2"/>
      <c r="D3360" s="2"/>
      <c r="E3360" s="2"/>
      <c r="F3360" s="53"/>
      <c r="G3360" s="53"/>
      <c r="H3360" s="53"/>
      <c r="I3360" s="53"/>
      <c r="J3360" s="53"/>
      <c r="K3360" s="2"/>
      <c r="L3360" s="53"/>
      <c r="M3360" s="2"/>
      <c r="N3360" s="2"/>
      <c r="O3360" s="55"/>
      <c r="AB3360" s="2"/>
      <c r="AC3360" s="2"/>
      <c r="AD3360" s="2"/>
      <c r="AE3360" s="2"/>
      <c r="AF3360" s="93"/>
      <c r="AG3360" s="2"/>
      <c r="AH3360" s="2"/>
      <c r="AI3360" s="2"/>
      <c r="AJ3360" s="94"/>
      <c r="AK3360" s="94"/>
      <c r="AL3360" s="79"/>
      <c r="AM3360" s="2"/>
    </row>
    <row r="3361">
      <c r="A3361" s="54"/>
      <c r="B3361" s="54"/>
      <c r="C3361" s="2"/>
      <c r="D3361" s="2"/>
      <c r="E3361" s="2"/>
      <c r="F3361" s="53"/>
      <c r="G3361" s="53"/>
      <c r="H3361" s="53"/>
      <c r="I3361" s="53"/>
      <c r="J3361" s="53"/>
      <c r="K3361" s="2"/>
      <c r="L3361" s="53"/>
      <c r="M3361" s="2"/>
      <c r="N3361" s="2"/>
      <c r="O3361" s="55"/>
      <c r="AB3361" s="2"/>
      <c r="AC3361" s="2"/>
      <c r="AD3361" s="2"/>
      <c r="AE3361" s="2"/>
      <c r="AF3361" s="93"/>
      <c r="AG3361" s="2"/>
      <c r="AH3361" s="2"/>
      <c r="AI3361" s="2"/>
      <c r="AJ3361" s="94"/>
      <c r="AK3361" s="94"/>
      <c r="AL3361" s="79"/>
      <c r="AM3361" s="2"/>
    </row>
    <row r="3362">
      <c r="A3362" s="54"/>
      <c r="B3362" s="54"/>
      <c r="C3362" s="2"/>
      <c r="D3362" s="2"/>
      <c r="E3362" s="2"/>
      <c r="F3362" s="53"/>
      <c r="G3362" s="53"/>
      <c r="H3362" s="53"/>
      <c r="I3362" s="53"/>
      <c r="J3362" s="53"/>
      <c r="K3362" s="2"/>
      <c r="L3362" s="53"/>
      <c r="M3362" s="2"/>
      <c r="N3362" s="2"/>
      <c r="O3362" s="55"/>
      <c r="AB3362" s="2"/>
      <c r="AC3362" s="2"/>
      <c r="AD3362" s="2"/>
      <c r="AE3362" s="2"/>
      <c r="AF3362" s="93"/>
      <c r="AG3362" s="2"/>
      <c r="AH3362" s="2"/>
      <c r="AI3362" s="2"/>
      <c r="AJ3362" s="94"/>
      <c r="AK3362" s="94"/>
      <c r="AL3362" s="79"/>
      <c r="AM3362" s="2"/>
    </row>
    <row r="3363">
      <c r="A3363" s="54"/>
      <c r="B3363" s="54"/>
      <c r="C3363" s="2"/>
      <c r="D3363" s="2"/>
      <c r="E3363" s="2"/>
      <c r="F3363" s="53"/>
      <c r="G3363" s="53"/>
      <c r="H3363" s="53"/>
      <c r="I3363" s="53"/>
      <c r="J3363" s="53"/>
      <c r="K3363" s="2"/>
      <c r="L3363" s="53"/>
      <c r="M3363" s="2"/>
      <c r="N3363" s="2"/>
      <c r="O3363" s="55"/>
      <c r="AB3363" s="2"/>
      <c r="AC3363" s="2"/>
      <c r="AD3363" s="2"/>
      <c r="AE3363" s="2"/>
      <c r="AF3363" s="93"/>
      <c r="AG3363" s="2"/>
      <c r="AH3363" s="2"/>
      <c r="AI3363" s="2"/>
      <c r="AJ3363" s="94"/>
      <c r="AK3363" s="94"/>
      <c r="AL3363" s="79"/>
      <c r="AM3363" s="2"/>
    </row>
    <row r="3364">
      <c r="A3364" s="54"/>
      <c r="B3364" s="54"/>
      <c r="C3364" s="2"/>
      <c r="D3364" s="2"/>
      <c r="E3364" s="2"/>
      <c r="F3364" s="53"/>
      <c r="G3364" s="53"/>
      <c r="H3364" s="53"/>
      <c r="I3364" s="53"/>
      <c r="J3364" s="53"/>
      <c r="K3364" s="2"/>
      <c r="L3364" s="53"/>
      <c r="M3364" s="2"/>
      <c r="N3364" s="2"/>
      <c r="O3364" s="55"/>
      <c r="AB3364" s="2"/>
      <c r="AC3364" s="2"/>
      <c r="AD3364" s="2"/>
      <c r="AE3364" s="2"/>
      <c r="AF3364" s="93"/>
      <c r="AG3364" s="2"/>
      <c r="AH3364" s="2"/>
      <c r="AI3364" s="2"/>
      <c r="AJ3364" s="94"/>
      <c r="AK3364" s="94"/>
      <c r="AL3364" s="79"/>
      <c r="AM3364" s="2"/>
    </row>
    <row r="3365">
      <c r="A3365" s="54"/>
      <c r="B3365" s="54"/>
      <c r="C3365" s="2"/>
      <c r="D3365" s="2"/>
      <c r="E3365" s="2"/>
      <c r="F3365" s="53"/>
      <c r="G3365" s="53"/>
      <c r="H3365" s="53"/>
      <c r="I3365" s="53"/>
      <c r="J3365" s="53"/>
      <c r="K3365" s="2"/>
      <c r="L3365" s="53"/>
      <c r="M3365" s="2"/>
      <c r="N3365" s="2"/>
      <c r="O3365" s="55"/>
      <c r="AB3365" s="2"/>
      <c r="AC3365" s="2"/>
      <c r="AD3365" s="2"/>
      <c r="AE3365" s="2"/>
      <c r="AF3365" s="93"/>
      <c r="AG3365" s="2"/>
      <c r="AH3365" s="2"/>
      <c r="AI3365" s="2"/>
      <c r="AJ3365" s="94"/>
      <c r="AK3365" s="94"/>
      <c r="AL3365" s="79"/>
      <c r="AM3365" s="2"/>
    </row>
    <row r="3366">
      <c r="A3366" s="54"/>
      <c r="B3366" s="54"/>
      <c r="C3366" s="2"/>
      <c r="D3366" s="2"/>
      <c r="E3366" s="2"/>
      <c r="F3366" s="53"/>
      <c r="G3366" s="53"/>
      <c r="H3366" s="53"/>
      <c r="I3366" s="53"/>
      <c r="J3366" s="53"/>
      <c r="K3366" s="2"/>
      <c r="L3366" s="53"/>
      <c r="M3366" s="2"/>
      <c r="N3366" s="2"/>
      <c r="O3366" s="55"/>
      <c r="AB3366" s="2"/>
      <c r="AC3366" s="2"/>
      <c r="AD3366" s="2"/>
      <c r="AE3366" s="2"/>
      <c r="AF3366" s="93"/>
      <c r="AG3366" s="2"/>
      <c r="AH3366" s="2"/>
      <c r="AI3366" s="2"/>
      <c r="AJ3366" s="94"/>
      <c r="AK3366" s="94"/>
      <c r="AL3366" s="79"/>
      <c r="AM3366" s="2"/>
    </row>
    <row r="3367">
      <c r="A3367" s="54"/>
      <c r="B3367" s="54"/>
      <c r="C3367" s="2"/>
      <c r="D3367" s="2"/>
      <c r="E3367" s="2"/>
      <c r="F3367" s="53"/>
      <c r="G3367" s="53"/>
      <c r="H3367" s="53"/>
      <c r="I3367" s="53"/>
      <c r="J3367" s="53"/>
      <c r="K3367" s="2"/>
      <c r="L3367" s="53"/>
      <c r="M3367" s="2"/>
      <c r="N3367" s="2"/>
      <c r="O3367" s="55"/>
      <c r="AB3367" s="2"/>
      <c r="AC3367" s="2"/>
      <c r="AD3367" s="2"/>
      <c r="AE3367" s="2"/>
      <c r="AF3367" s="93"/>
      <c r="AG3367" s="2"/>
      <c r="AH3367" s="2"/>
      <c r="AI3367" s="2"/>
      <c r="AJ3367" s="94"/>
      <c r="AK3367" s="94"/>
      <c r="AL3367" s="79"/>
      <c r="AM3367" s="2"/>
    </row>
    <row r="3368">
      <c r="A3368" s="54"/>
      <c r="B3368" s="54"/>
      <c r="C3368" s="2"/>
      <c r="D3368" s="2"/>
      <c r="E3368" s="2"/>
      <c r="F3368" s="53"/>
      <c r="G3368" s="53"/>
      <c r="H3368" s="53"/>
      <c r="I3368" s="53"/>
      <c r="J3368" s="53"/>
      <c r="K3368" s="2"/>
      <c r="L3368" s="53"/>
      <c r="M3368" s="2"/>
      <c r="N3368" s="2"/>
      <c r="O3368" s="55"/>
      <c r="AB3368" s="2"/>
      <c r="AC3368" s="2"/>
      <c r="AD3368" s="2"/>
      <c r="AE3368" s="2"/>
      <c r="AF3368" s="93"/>
      <c r="AG3368" s="2"/>
      <c r="AH3368" s="2"/>
      <c r="AI3368" s="2"/>
      <c r="AJ3368" s="94"/>
      <c r="AK3368" s="94"/>
      <c r="AL3368" s="79"/>
      <c r="AM3368" s="2"/>
    </row>
    <row r="3369">
      <c r="A3369" s="54"/>
      <c r="B3369" s="54"/>
      <c r="C3369" s="2"/>
      <c r="D3369" s="2"/>
      <c r="E3369" s="2"/>
      <c r="F3369" s="53"/>
      <c r="G3369" s="53"/>
      <c r="H3369" s="53"/>
      <c r="I3369" s="53"/>
      <c r="J3369" s="53"/>
      <c r="K3369" s="2"/>
      <c r="L3369" s="53"/>
      <c r="M3369" s="2"/>
      <c r="N3369" s="2"/>
      <c r="O3369" s="55"/>
      <c r="AB3369" s="2"/>
      <c r="AC3369" s="2"/>
      <c r="AD3369" s="2"/>
      <c r="AE3369" s="2"/>
      <c r="AF3369" s="93"/>
      <c r="AG3369" s="2"/>
      <c r="AH3369" s="2"/>
      <c r="AI3369" s="2"/>
      <c r="AJ3369" s="94"/>
      <c r="AK3369" s="94"/>
      <c r="AL3369" s="79"/>
      <c r="AM3369" s="2"/>
    </row>
    <row r="3370">
      <c r="A3370" s="54"/>
      <c r="B3370" s="54"/>
      <c r="C3370" s="2"/>
      <c r="D3370" s="2"/>
      <c r="E3370" s="2"/>
      <c r="F3370" s="53"/>
      <c r="G3370" s="53"/>
      <c r="H3370" s="53"/>
      <c r="I3370" s="53"/>
      <c r="J3370" s="53"/>
      <c r="K3370" s="2"/>
      <c r="L3370" s="53"/>
      <c r="M3370" s="2"/>
      <c r="N3370" s="2"/>
      <c r="O3370" s="55"/>
      <c r="AB3370" s="2"/>
      <c r="AC3370" s="2"/>
      <c r="AD3370" s="2"/>
      <c r="AE3370" s="2"/>
      <c r="AF3370" s="93"/>
      <c r="AG3370" s="2"/>
      <c r="AH3370" s="2"/>
      <c r="AI3370" s="2"/>
      <c r="AJ3370" s="94"/>
      <c r="AK3370" s="94"/>
      <c r="AL3370" s="79"/>
      <c r="AM3370" s="2"/>
    </row>
    <row r="3371">
      <c r="A3371" s="54"/>
      <c r="B3371" s="54"/>
      <c r="C3371" s="2"/>
      <c r="D3371" s="2"/>
      <c r="E3371" s="2"/>
      <c r="F3371" s="53"/>
      <c r="G3371" s="53"/>
      <c r="H3371" s="53"/>
      <c r="I3371" s="53"/>
      <c r="J3371" s="53"/>
      <c r="K3371" s="2"/>
      <c r="L3371" s="53"/>
      <c r="M3371" s="2"/>
      <c r="N3371" s="2"/>
      <c r="O3371" s="55"/>
      <c r="AB3371" s="2"/>
      <c r="AC3371" s="2"/>
      <c r="AD3371" s="2"/>
      <c r="AE3371" s="2"/>
      <c r="AF3371" s="93"/>
      <c r="AG3371" s="2"/>
      <c r="AH3371" s="2"/>
      <c r="AI3371" s="2"/>
      <c r="AJ3371" s="94"/>
      <c r="AK3371" s="94"/>
      <c r="AL3371" s="79"/>
      <c r="AM3371" s="2"/>
    </row>
    <row r="3372">
      <c r="A3372" s="54"/>
      <c r="B3372" s="54"/>
      <c r="C3372" s="2"/>
      <c r="D3372" s="2"/>
      <c r="E3372" s="2"/>
      <c r="F3372" s="53"/>
      <c r="G3372" s="53"/>
      <c r="H3372" s="53"/>
      <c r="I3372" s="53"/>
      <c r="J3372" s="53"/>
      <c r="K3372" s="2"/>
      <c r="L3372" s="53"/>
      <c r="M3372" s="2"/>
      <c r="N3372" s="2"/>
      <c r="O3372" s="55"/>
      <c r="AB3372" s="2"/>
      <c r="AC3372" s="2"/>
      <c r="AD3372" s="2"/>
      <c r="AE3372" s="2"/>
      <c r="AF3372" s="93"/>
      <c r="AG3372" s="2"/>
      <c r="AH3372" s="2"/>
      <c r="AI3372" s="2"/>
      <c r="AJ3372" s="94"/>
      <c r="AK3372" s="94"/>
      <c r="AL3372" s="79"/>
      <c r="AM3372" s="2"/>
    </row>
    <row r="3373">
      <c r="A3373" s="54"/>
      <c r="B3373" s="54"/>
      <c r="C3373" s="2"/>
      <c r="D3373" s="2"/>
      <c r="E3373" s="2"/>
      <c r="F3373" s="53"/>
      <c r="G3373" s="53"/>
      <c r="H3373" s="53"/>
      <c r="I3373" s="53"/>
      <c r="J3373" s="53"/>
      <c r="K3373" s="2"/>
      <c r="L3373" s="53"/>
      <c r="M3373" s="2"/>
      <c r="N3373" s="2"/>
      <c r="O3373" s="55"/>
      <c r="AB3373" s="2"/>
      <c r="AC3373" s="2"/>
      <c r="AD3373" s="2"/>
      <c r="AE3373" s="2"/>
      <c r="AF3373" s="93"/>
      <c r="AG3373" s="2"/>
      <c r="AH3373" s="2"/>
      <c r="AI3373" s="2"/>
      <c r="AJ3373" s="94"/>
      <c r="AK3373" s="94"/>
      <c r="AL3373" s="79"/>
      <c r="AM3373" s="2"/>
    </row>
    <row r="3374">
      <c r="A3374" s="54"/>
      <c r="B3374" s="54"/>
      <c r="C3374" s="2"/>
      <c r="D3374" s="2"/>
      <c r="E3374" s="2"/>
      <c r="F3374" s="53"/>
      <c r="G3374" s="53"/>
      <c r="H3374" s="53"/>
      <c r="I3374" s="53"/>
      <c r="J3374" s="53"/>
      <c r="K3374" s="2"/>
      <c r="L3374" s="53"/>
      <c r="M3374" s="2"/>
      <c r="N3374" s="2"/>
      <c r="O3374" s="55"/>
      <c r="AB3374" s="2"/>
      <c r="AC3374" s="2"/>
      <c r="AD3374" s="2"/>
      <c r="AE3374" s="2"/>
      <c r="AF3374" s="93"/>
      <c r="AG3374" s="2"/>
      <c r="AH3374" s="2"/>
      <c r="AI3374" s="2"/>
      <c r="AJ3374" s="94"/>
      <c r="AK3374" s="94"/>
      <c r="AL3374" s="79"/>
      <c r="AM3374" s="2"/>
    </row>
    <row r="3375">
      <c r="A3375" s="54"/>
      <c r="B3375" s="54"/>
      <c r="C3375" s="2"/>
      <c r="D3375" s="2"/>
      <c r="E3375" s="2"/>
      <c r="F3375" s="53"/>
      <c r="G3375" s="53"/>
      <c r="H3375" s="53"/>
      <c r="I3375" s="53"/>
      <c r="J3375" s="53"/>
      <c r="K3375" s="2"/>
      <c r="L3375" s="53"/>
      <c r="M3375" s="2"/>
      <c r="N3375" s="2"/>
      <c r="O3375" s="55"/>
      <c r="AB3375" s="2"/>
      <c r="AC3375" s="2"/>
      <c r="AD3375" s="2"/>
      <c r="AE3375" s="2"/>
      <c r="AF3375" s="93"/>
      <c r="AG3375" s="2"/>
      <c r="AH3375" s="2"/>
      <c r="AI3375" s="2"/>
      <c r="AJ3375" s="94"/>
      <c r="AK3375" s="94"/>
      <c r="AL3375" s="79"/>
      <c r="AM3375" s="2"/>
    </row>
    <row r="3376">
      <c r="A3376" s="54"/>
      <c r="B3376" s="54"/>
      <c r="C3376" s="2"/>
      <c r="D3376" s="2"/>
      <c r="E3376" s="2"/>
      <c r="F3376" s="53"/>
      <c r="G3376" s="53"/>
      <c r="H3376" s="53"/>
      <c r="I3376" s="53"/>
      <c r="J3376" s="53"/>
      <c r="K3376" s="2"/>
      <c r="L3376" s="53"/>
      <c r="M3376" s="2"/>
      <c r="N3376" s="2"/>
      <c r="O3376" s="55"/>
      <c r="AB3376" s="2"/>
      <c r="AC3376" s="2"/>
      <c r="AD3376" s="2"/>
      <c r="AE3376" s="2"/>
      <c r="AF3376" s="93"/>
      <c r="AG3376" s="2"/>
      <c r="AH3376" s="2"/>
      <c r="AI3376" s="2"/>
      <c r="AJ3376" s="94"/>
      <c r="AK3376" s="94"/>
      <c r="AL3376" s="79"/>
      <c r="AM3376" s="2"/>
    </row>
    <row r="3377">
      <c r="A3377" s="54"/>
      <c r="B3377" s="54"/>
      <c r="C3377" s="2"/>
      <c r="D3377" s="2"/>
      <c r="E3377" s="2"/>
      <c r="F3377" s="53"/>
      <c r="G3377" s="53"/>
      <c r="H3377" s="53"/>
      <c r="I3377" s="53"/>
      <c r="J3377" s="53"/>
      <c r="K3377" s="2"/>
      <c r="L3377" s="53"/>
      <c r="M3377" s="2"/>
      <c r="N3377" s="2"/>
      <c r="O3377" s="55"/>
      <c r="AB3377" s="2"/>
      <c r="AC3377" s="2"/>
      <c r="AD3377" s="2"/>
      <c r="AE3377" s="2"/>
      <c r="AF3377" s="93"/>
      <c r="AG3377" s="2"/>
      <c r="AH3377" s="2"/>
      <c r="AI3377" s="2"/>
      <c r="AJ3377" s="94"/>
      <c r="AK3377" s="94"/>
      <c r="AL3377" s="79"/>
      <c r="AM3377" s="2"/>
    </row>
    <row r="3378">
      <c r="A3378" s="54"/>
      <c r="B3378" s="54"/>
      <c r="C3378" s="2"/>
      <c r="D3378" s="2"/>
      <c r="E3378" s="2"/>
      <c r="F3378" s="53"/>
      <c r="G3378" s="53"/>
      <c r="H3378" s="53"/>
      <c r="I3378" s="53"/>
      <c r="J3378" s="53"/>
      <c r="K3378" s="2"/>
      <c r="L3378" s="53"/>
      <c r="M3378" s="2"/>
      <c r="N3378" s="2"/>
      <c r="O3378" s="55"/>
      <c r="AB3378" s="2"/>
      <c r="AC3378" s="2"/>
      <c r="AD3378" s="2"/>
      <c r="AE3378" s="2"/>
      <c r="AF3378" s="93"/>
      <c r="AG3378" s="2"/>
      <c r="AH3378" s="2"/>
      <c r="AI3378" s="2"/>
      <c r="AJ3378" s="94"/>
      <c r="AK3378" s="94"/>
      <c r="AL3378" s="79"/>
      <c r="AM3378" s="2"/>
    </row>
    <row r="3379">
      <c r="A3379" s="54"/>
      <c r="B3379" s="54"/>
      <c r="C3379" s="2"/>
      <c r="D3379" s="2"/>
      <c r="E3379" s="2"/>
      <c r="F3379" s="53"/>
      <c r="G3379" s="53"/>
      <c r="H3379" s="53"/>
      <c r="I3379" s="53"/>
      <c r="J3379" s="53"/>
      <c r="K3379" s="2"/>
      <c r="L3379" s="53"/>
      <c r="M3379" s="2"/>
      <c r="N3379" s="2"/>
      <c r="O3379" s="55"/>
      <c r="AB3379" s="2"/>
      <c r="AC3379" s="2"/>
      <c r="AD3379" s="2"/>
      <c r="AE3379" s="2"/>
      <c r="AF3379" s="93"/>
      <c r="AG3379" s="2"/>
      <c r="AH3379" s="2"/>
      <c r="AI3379" s="2"/>
      <c r="AJ3379" s="94"/>
      <c r="AK3379" s="94"/>
      <c r="AL3379" s="79"/>
      <c r="AM3379" s="2"/>
    </row>
    <row r="3380">
      <c r="A3380" s="54"/>
      <c r="B3380" s="54"/>
      <c r="C3380" s="2"/>
      <c r="D3380" s="2"/>
      <c r="E3380" s="2"/>
      <c r="F3380" s="53"/>
      <c r="G3380" s="53"/>
      <c r="H3380" s="53"/>
      <c r="I3380" s="53"/>
      <c r="J3380" s="53"/>
      <c r="K3380" s="2"/>
      <c r="L3380" s="53"/>
      <c r="M3380" s="2"/>
      <c r="N3380" s="2"/>
      <c r="O3380" s="55"/>
      <c r="AB3380" s="2"/>
      <c r="AC3380" s="2"/>
      <c r="AD3380" s="2"/>
      <c r="AE3380" s="2"/>
      <c r="AF3380" s="93"/>
      <c r="AG3380" s="2"/>
      <c r="AH3380" s="2"/>
      <c r="AI3380" s="2"/>
      <c r="AJ3380" s="94"/>
      <c r="AK3380" s="94"/>
      <c r="AL3380" s="79"/>
      <c r="AM3380" s="2"/>
    </row>
    <row r="3381">
      <c r="A3381" s="54"/>
      <c r="B3381" s="54"/>
      <c r="C3381" s="2"/>
      <c r="D3381" s="2"/>
      <c r="E3381" s="2"/>
      <c r="F3381" s="53"/>
      <c r="G3381" s="53"/>
      <c r="H3381" s="53"/>
      <c r="I3381" s="53"/>
      <c r="J3381" s="53"/>
      <c r="K3381" s="2"/>
      <c r="L3381" s="53"/>
      <c r="M3381" s="2"/>
      <c r="N3381" s="2"/>
      <c r="O3381" s="55"/>
      <c r="AB3381" s="2"/>
      <c r="AC3381" s="2"/>
      <c r="AD3381" s="2"/>
      <c r="AE3381" s="2"/>
      <c r="AF3381" s="93"/>
      <c r="AG3381" s="2"/>
      <c r="AH3381" s="2"/>
      <c r="AI3381" s="2"/>
      <c r="AJ3381" s="94"/>
      <c r="AK3381" s="94"/>
      <c r="AL3381" s="79"/>
      <c r="AM3381" s="2"/>
    </row>
    <row r="3382">
      <c r="A3382" s="54"/>
      <c r="B3382" s="54"/>
      <c r="C3382" s="2"/>
      <c r="D3382" s="2"/>
      <c r="E3382" s="2"/>
      <c r="F3382" s="53"/>
      <c r="G3382" s="53"/>
      <c r="H3382" s="53"/>
      <c r="I3382" s="53"/>
      <c r="J3382" s="53"/>
      <c r="K3382" s="2"/>
      <c r="L3382" s="53"/>
      <c r="M3382" s="2"/>
      <c r="N3382" s="2"/>
      <c r="O3382" s="55"/>
      <c r="AB3382" s="2"/>
      <c r="AC3382" s="2"/>
      <c r="AD3382" s="2"/>
      <c r="AE3382" s="2"/>
      <c r="AF3382" s="93"/>
      <c r="AG3382" s="2"/>
      <c r="AH3382" s="2"/>
      <c r="AI3382" s="2"/>
      <c r="AJ3382" s="94"/>
      <c r="AK3382" s="94"/>
      <c r="AL3382" s="79"/>
      <c r="AM3382" s="2"/>
    </row>
    <row r="3383">
      <c r="A3383" s="54"/>
      <c r="B3383" s="54"/>
      <c r="C3383" s="2"/>
      <c r="D3383" s="2"/>
      <c r="E3383" s="2"/>
      <c r="F3383" s="53"/>
      <c r="G3383" s="53"/>
      <c r="H3383" s="53"/>
      <c r="I3383" s="53"/>
      <c r="J3383" s="53"/>
      <c r="K3383" s="2"/>
      <c r="L3383" s="53"/>
      <c r="M3383" s="2"/>
      <c r="N3383" s="2"/>
      <c r="O3383" s="55"/>
      <c r="AB3383" s="2"/>
      <c r="AC3383" s="2"/>
      <c r="AD3383" s="2"/>
      <c r="AE3383" s="2"/>
      <c r="AF3383" s="93"/>
      <c r="AG3383" s="2"/>
      <c r="AH3383" s="2"/>
      <c r="AI3383" s="2"/>
      <c r="AJ3383" s="94"/>
      <c r="AK3383" s="94"/>
      <c r="AL3383" s="79"/>
      <c r="AM3383" s="2"/>
    </row>
    <row r="3384">
      <c r="A3384" s="54"/>
      <c r="B3384" s="54"/>
      <c r="C3384" s="2"/>
      <c r="D3384" s="2"/>
      <c r="E3384" s="2"/>
      <c r="F3384" s="53"/>
      <c r="G3384" s="53"/>
      <c r="H3384" s="53"/>
      <c r="I3384" s="53"/>
      <c r="J3384" s="53"/>
      <c r="K3384" s="2"/>
      <c r="L3384" s="53"/>
      <c r="M3384" s="2"/>
      <c r="N3384" s="2"/>
      <c r="O3384" s="55"/>
      <c r="AB3384" s="2"/>
      <c r="AC3384" s="2"/>
      <c r="AD3384" s="2"/>
      <c r="AE3384" s="2"/>
      <c r="AF3384" s="93"/>
      <c r="AG3384" s="2"/>
      <c r="AH3384" s="2"/>
      <c r="AI3384" s="2"/>
      <c r="AJ3384" s="94"/>
      <c r="AK3384" s="94"/>
      <c r="AL3384" s="79"/>
      <c r="AM3384" s="2"/>
    </row>
    <row r="3385">
      <c r="A3385" s="54"/>
      <c r="B3385" s="54"/>
      <c r="C3385" s="2"/>
      <c r="D3385" s="2"/>
      <c r="E3385" s="2"/>
      <c r="F3385" s="53"/>
      <c r="G3385" s="53"/>
      <c r="H3385" s="53"/>
      <c r="I3385" s="53"/>
      <c r="J3385" s="53"/>
      <c r="K3385" s="2"/>
      <c r="L3385" s="53"/>
      <c r="M3385" s="2"/>
      <c r="N3385" s="2"/>
      <c r="O3385" s="55"/>
      <c r="AB3385" s="2"/>
      <c r="AC3385" s="2"/>
      <c r="AD3385" s="2"/>
      <c r="AE3385" s="2"/>
      <c r="AF3385" s="93"/>
      <c r="AG3385" s="2"/>
      <c r="AH3385" s="2"/>
      <c r="AI3385" s="2"/>
      <c r="AJ3385" s="94"/>
      <c r="AK3385" s="94"/>
      <c r="AL3385" s="79"/>
      <c r="AM3385" s="2"/>
    </row>
    <row r="3386">
      <c r="A3386" s="54"/>
      <c r="B3386" s="54"/>
      <c r="C3386" s="2"/>
      <c r="D3386" s="2"/>
      <c r="E3386" s="2"/>
      <c r="F3386" s="53"/>
      <c r="G3386" s="53"/>
      <c r="H3386" s="53"/>
      <c r="I3386" s="53"/>
      <c r="J3386" s="53"/>
      <c r="K3386" s="2"/>
      <c r="L3386" s="53"/>
      <c r="M3386" s="2"/>
      <c r="N3386" s="2"/>
      <c r="O3386" s="55"/>
      <c r="AB3386" s="2"/>
      <c r="AC3386" s="2"/>
      <c r="AD3386" s="2"/>
      <c r="AE3386" s="2"/>
      <c r="AF3386" s="93"/>
      <c r="AG3386" s="2"/>
      <c r="AH3386" s="2"/>
      <c r="AI3386" s="2"/>
      <c r="AJ3386" s="94"/>
      <c r="AK3386" s="94"/>
      <c r="AL3386" s="79"/>
      <c r="AM3386" s="2"/>
    </row>
    <row r="3387">
      <c r="A3387" s="54"/>
      <c r="B3387" s="54"/>
      <c r="C3387" s="2"/>
      <c r="D3387" s="2"/>
      <c r="E3387" s="2"/>
      <c r="F3387" s="53"/>
      <c r="G3387" s="53"/>
      <c r="H3387" s="53"/>
      <c r="I3387" s="53"/>
      <c r="J3387" s="53"/>
      <c r="K3387" s="2"/>
      <c r="L3387" s="53"/>
      <c r="M3387" s="2"/>
      <c r="N3387" s="2"/>
      <c r="O3387" s="55"/>
      <c r="AB3387" s="2"/>
      <c r="AC3387" s="2"/>
      <c r="AD3387" s="2"/>
      <c r="AE3387" s="2"/>
      <c r="AF3387" s="93"/>
      <c r="AG3387" s="2"/>
      <c r="AH3387" s="2"/>
      <c r="AI3387" s="2"/>
      <c r="AJ3387" s="94"/>
      <c r="AK3387" s="94"/>
      <c r="AL3387" s="79"/>
      <c r="AM3387" s="2"/>
    </row>
    <row r="3388">
      <c r="A3388" s="54"/>
      <c r="B3388" s="54"/>
      <c r="C3388" s="2"/>
      <c r="D3388" s="2"/>
      <c r="E3388" s="2"/>
      <c r="F3388" s="53"/>
      <c r="G3388" s="53"/>
      <c r="H3388" s="53"/>
      <c r="I3388" s="53"/>
      <c r="J3388" s="53"/>
      <c r="K3388" s="2"/>
      <c r="L3388" s="53"/>
      <c r="M3388" s="2"/>
      <c r="N3388" s="2"/>
      <c r="O3388" s="55"/>
      <c r="AB3388" s="2"/>
      <c r="AC3388" s="2"/>
      <c r="AD3388" s="2"/>
      <c r="AE3388" s="2"/>
      <c r="AF3388" s="93"/>
      <c r="AG3388" s="2"/>
      <c r="AH3388" s="2"/>
      <c r="AI3388" s="2"/>
      <c r="AJ3388" s="94"/>
      <c r="AK3388" s="94"/>
      <c r="AL3388" s="79"/>
      <c r="AM3388" s="2"/>
    </row>
    <row r="3389">
      <c r="A3389" s="54"/>
      <c r="B3389" s="54"/>
      <c r="C3389" s="2"/>
      <c r="D3389" s="2"/>
      <c r="E3389" s="2"/>
      <c r="F3389" s="53"/>
      <c r="G3389" s="53"/>
      <c r="H3389" s="53"/>
      <c r="I3389" s="53"/>
      <c r="J3389" s="53"/>
      <c r="K3389" s="2"/>
      <c r="L3389" s="53"/>
      <c r="M3389" s="2"/>
      <c r="N3389" s="2"/>
      <c r="O3389" s="55"/>
      <c r="AB3389" s="2"/>
      <c r="AC3389" s="2"/>
      <c r="AD3389" s="2"/>
      <c r="AE3389" s="2"/>
      <c r="AF3389" s="93"/>
      <c r="AG3389" s="2"/>
      <c r="AH3389" s="2"/>
      <c r="AI3389" s="2"/>
      <c r="AJ3389" s="94"/>
      <c r="AK3389" s="94"/>
      <c r="AL3389" s="79"/>
      <c r="AM3389" s="2"/>
    </row>
    <row r="3390">
      <c r="A3390" s="54"/>
      <c r="B3390" s="54"/>
      <c r="C3390" s="2"/>
      <c r="D3390" s="2"/>
      <c r="E3390" s="2"/>
      <c r="F3390" s="53"/>
      <c r="G3390" s="53"/>
      <c r="H3390" s="53"/>
      <c r="I3390" s="53"/>
      <c r="J3390" s="53"/>
      <c r="K3390" s="2"/>
      <c r="L3390" s="53"/>
      <c r="M3390" s="2"/>
      <c r="N3390" s="2"/>
      <c r="O3390" s="55"/>
      <c r="AB3390" s="2"/>
      <c r="AC3390" s="2"/>
      <c r="AD3390" s="2"/>
      <c r="AE3390" s="2"/>
      <c r="AF3390" s="93"/>
      <c r="AG3390" s="2"/>
      <c r="AH3390" s="2"/>
      <c r="AI3390" s="2"/>
      <c r="AJ3390" s="94"/>
      <c r="AK3390" s="94"/>
      <c r="AL3390" s="79"/>
      <c r="AM3390" s="2"/>
    </row>
    <row r="3391">
      <c r="A3391" s="54"/>
      <c r="B3391" s="54"/>
      <c r="C3391" s="2"/>
      <c r="D3391" s="2"/>
      <c r="E3391" s="2"/>
      <c r="F3391" s="53"/>
      <c r="G3391" s="53"/>
      <c r="H3391" s="53"/>
      <c r="I3391" s="53"/>
      <c r="J3391" s="53"/>
      <c r="K3391" s="2"/>
      <c r="L3391" s="53"/>
      <c r="M3391" s="2"/>
      <c r="N3391" s="2"/>
      <c r="O3391" s="55"/>
      <c r="AB3391" s="2"/>
      <c r="AC3391" s="2"/>
      <c r="AD3391" s="2"/>
      <c r="AE3391" s="2"/>
      <c r="AF3391" s="93"/>
      <c r="AG3391" s="2"/>
      <c r="AH3391" s="2"/>
      <c r="AI3391" s="2"/>
      <c r="AJ3391" s="94"/>
      <c r="AK3391" s="94"/>
      <c r="AL3391" s="79"/>
      <c r="AM3391" s="2"/>
    </row>
    <row r="3392">
      <c r="A3392" s="54"/>
      <c r="B3392" s="54"/>
      <c r="C3392" s="2"/>
      <c r="D3392" s="2"/>
      <c r="E3392" s="2"/>
      <c r="F3392" s="53"/>
      <c r="G3392" s="53"/>
      <c r="H3392" s="53"/>
      <c r="I3392" s="53"/>
      <c r="J3392" s="53"/>
      <c r="K3392" s="2"/>
      <c r="L3392" s="53"/>
      <c r="M3392" s="2"/>
      <c r="N3392" s="2"/>
      <c r="O3392" s="55"/>
      <c r="AB3392" s="2"/>
      <c r="AC3392" s="2"/>
      <c r="AD3392" s="2"/>
      <c r="AE3392" s="2"/>
      <c r="AF3392" s="93"/>
      <c r="AG3392" s="2"/>
      <c r="AH3392" s="2"/>
      <c r="AI3392" s="2"/>
      <c r="AJ3392" s="94"/>
      <c r="AK3392" s="94"/>
      <c r="AL3392" s="79"/>
      <c r="AM3392" s="2"/>
    </row>
    <row r="3393">
      <c r="A3393" s="54"/>
      <c r="B3393" s="54"/>
      <c r="C3393" s="2"/>
      <c r="D3393" s="2"/>
      <c r="E3393" s="2"/>
      <c r="F3393" s="53"/>
      <c r="G3393" s="53"/>
      <c r="H3393" s="53"/>
      <c r="I3393" s="53"/>
      <c r="J3393" s="53"/>
      <c r="K3393" s="2"/>
      <c r="L3393" s="53"/>
      <c r="M3393" s="2"/>
      <c r="N3393" s="2"/>
      <c r="O3393" s="55"/>
      <c r="AB3393" s="2"/>
      <c r="AC3393" s="2"/>
      <c r="AD3393" s="2"/>
      <c r="AE3393" s="2"/>
      <c r="AF3393" s="93"/>
      <c r="AG3393" s="2"/>
      <c r="AH3393" s="2"/>
      <c r="AI3393" s="2"/>
      <c r="AJ3393" s="94"/>
      <c r="AK3393" s="94"/>
      <c r="AL3393" s="79"/>
      <c r="AM3393" s="2"/>
    </row>
    <row r="3394">
      <c r="A3394" s="54"/>
      <c r="B3394" s="54"/>
      <c r="C3394" s="2"/>
      <c r="D3394" s="2"/>
      <c r="E3394" s="2"/>
      <c r="F3394" s="53"/>
      <c r="G3394" s="53"/>
      <c r="H3394" s="53"/>
      <c r="I3394" s="53"/>
      <c r="J3394" s="53"/>
      <c r="K3394" s="2"/>
      <c r="L3394" s="53"/>
      <c r="M3394" s="2"/>
      <c r="N3394" s="2"/>
      <c r="O3394" s="55"/>
      <c r="AB3394" s="2"/>
      <c r="AC3394" s="2"/>
      <c r="AD3394" s="2"/>
      <c r="AE3394" s="2"/>
      <c r="AF3394" s="93"/>
      <c r="AG3394" s="2"/>
      <c r="AH3394" s="2"/>
      <c r="AI3394" s="2"/>
      <c r="AJ3394" s="94"/>
      <c r="AK3394" s="94"/>
      <c r="AL3394" s="79"/>
      <c r="AM3394" s="2"/>
    </row>
    <row r="3395">
      <c r="A3395" s="54"/>
      <c r="B3395" s="54"/>
      <c r="C3395" s="2"/>
      <c r="D3395" s="2"/>
      <c r="E3395" s="2"/>
      <c r="F3395" s="53"/>
      <c r="G3395" s="53"/>
      <c r="H3395" s="53"/>
      <c r="I3395" s="53"/>
      <c r="J3395" s="53"/>
      <c r="K3395" s="2"/>
      <c r="L3395" s="53"/>
      <c r="M3395" s="2"/>
      <c r="N3395" s="2"/>
      <c r="O3395" s="55"/>
      <c r="AB3395" s="2"/>
      <c r="AC3395" s="2"/>
      <c r="AD3395" s="2"/>
      <c r="AE3395" s="2"/>
      <c r="AF3395" s="93"/>
      <c r="AG3395" s="2"/>
      <c r="AH3395" s="2"/>
      <c r="AI3395" s="2"/>
      <c r="AJ3395" s="94"/>
      <c r="AK3395" s="94"/>
      <c r="AL3395" s="79"/>
      <c r="AM3395" s="2"/>
    </row>
    <row r="3396">
      <c r="A3396" s="54"/>
      <c r="B3396" s="54"/>
      <c r="C3396" s="2"/>
      <c r="D3396" s="2"/>
      <c r="E3396" s="2"/>
      <c r="F3396" s="53"/>
      <c r="G3396" s="53"/>
      <c r="H3396" s="53"/>
      <c r="I3396" s="53"/>
      <c r="J3396" s="53"/>
      <c r="K3396" s="2"/>
      <c r="L3396" s="53"/>
      <c r="M3396" s="2"/>
      <c r="N3396" s="2"/>
      <c r="O3396" s="55"/>
      <c r="AB3396" s="2"/>
      <c r="AC3396" s="2"/>
      <c r="AD3396" s="2"/>
      <c r="AE3396" s="2"/>
      <c r="AF3396" s="93"/>
      <c r="AG3396" s="2"/>
      <c r="AH3396" s="2"/>
      <c r="AI3396" s="2"/>
      <c r="AJ3396" s="94"/>
      <c r="AK3396" s="94"/>
      <c r="AL3396" s="79"/>
      <c r="AM3396" s="2"/>
    </row>
    <row r="3397">
      <c r="A3397" s="54"/>
      <c r="B3397" s="54"/>
      <c r="C3397" s="2"/>
      <c r="D3397" s="2"/>
      <c r="E3397" s="2"/>
      <c r="F3397" s="53"/>
      <c r="G3397" s="53"/>
      <c r="H3397" s="53"/>
      <c r="I3397" s="53"/>
      <c r="J3397" s="53"/>
      <c r="K3397" s="2"/>
      <c r="L3397" s="53"/>
      <c r="M3397" s="2"/>
      <c r="N3397" s="2"/>
      <c r="O3397" s="55"/>
      <c r="AB3397" s="2"/>
      <c r="AC3397" s="2"/>
      <c r="AD3397" s="2"/>
      <c r="AE3397" s="2"/>
      <c r="AF3397" s="93"/>
      <c r="AG3397" s="2"/>
      <c r="AH3397" s="2"/>
      <c r="AI3397" s="2"/>
      <c r="AJ3397" s="94"/>
      <c r="AK3397" s="94"/>
      <c r="AL3397" s="79"/>
      <c r="AM3397" s="2"/>
    </row>
    <row r="3398">
      <c r="A3398" s="54"/>
      <c r="B3398" s="54"/>
      <c r="C3398" s="2"/>
      <c r="D3398" s="2"/>
      <c r="E3398" s="2"/>
      <c r="F3398" s="53"/>
      <c r="G3398" s="53"/>
      <c r="H3398" s="53"/>
      <c r="I3398" s="53"/>
      <c r="J3398" s="53"/>
      <c r="K3398" s="2"/>
      <c r="L3398" s="53"/>
      <c r="M3398" s="2"/>
      <c r="N3398" s="2"/>
      <c r="O3398" s="55"/>
      <c r="AB3398" s="2"/>
      <c r="AC3398" s="2"/>
      <c r="AD3398" s="2"/>
      <c r="AE3398" s="2"/>
      <c r="AF3398" s="93"/>
      <c r="AG3398" s="2"/>
      <c r="AH3398" s="2"/>
      <c r="AI3398" s="2"/>
      <c r="AJ3398" s="94"/>
      <c r="AK3398" s="94"/>
      <c r="AL3398" s="79"/>
      <c r="AM3398" s="2"/>
    </row>
    <row r="3399">
      <c r="A3399" s="54"/>
      <c r="B3399" s="54"/>
      <c r="C3399" s="2"/>
      <c r="D3399" s="2"/>
      <c r="E3399" s="2"/>
      <c r="F3399" s="53"/>
      <c r="G3399" s="53"/>
      <c r="H3399" s="53"/>
      <c r="I3399" s="53"/>
      <c r="J3399" s="53"/>
      <c r="K3399" s="2"/>
      <c r="L3399" s="53"/>
      <c r="M3399" s="2"/>
      <c r="N3399" s="2"/>
      <c r="O3399" s="55"/>
      <c r="AB3399" s="2"/>
      <c r="AC3399" s="2"/>
      <c r="AD3399" s="2"/>
      <c r="AE3399" s="2"/>
      <c r="AF3399" s="93"/>
      <c r="AG3399" s="2"/>
      <c r="AH3399" s="2"/>
      <c r="AI3399" s="2"/>
      <c r="AJ3399" s="94"/>
      <c r="AK3399" s="94"/>
      <c r="AL3399" s="79"/>
      <c r="AM3399" s="2"/>
    </row>
    <row r="3400">
      <c r="A3400" s="54"/>
      <c r="B3400" s="54"/>
      <c r="C3400" s="2"/>
      <c r="D3400" s="2"/>
      <c r="E3400" s="2"/>
      <c r="F3400" s="53"/>
      <c r="G3400" s="53"/>
      <c r="H3400" s="53"/>
      <c r="I3400" s="53"/>
      <c r="J3400" s="53"/>
      <c r="K3400" s="2"/>
      <c r="L3400" s="53"/>
      <c r="M3400" s="2"/>
      <c r="N3400" s="2"/>
      <c r="O3400" s="55"/>
      <c r="AB3400" s="2"/>
      <c r="AC3400" s="2"/>
      <c r="AD3400" s="2"/>
      <c r="AE3400" s="2"/>
      <c r="AF3400" s="93"/>
      <c r="AG3400" s="2"/>
      <c r="AH3400" s="2"/>
      <c r="AI3400" s="2"/>
      <c r="AJ3400" s="94"/>
      <c r="AK3400" s="94"/>
      <c r="AL3400" s="79"/>
      <c r="AM3400" s="2"/>
    </row>
    <row r="3401">
      <c r="A3401" s="54"/>
      <c r="B3401" s="54"/>
      <c r="C3401" s="2"/>
      <c r="D3401" s="2"/>
      <c r="E3401" s="2"/>
      <c r="F3401" s="53"/>
      <c r="G3401" s="53"/>
      <c r="H3401" s="53"/>
      <c r="I3401" s="53"/>
      <c r="J3401" s="53"/>
      <c r="K3401" s="2"/>
      <c r="L3401" s="53"/>
      <c r="M3401" s="2"/>
      <c r="N3401" s="2"/>
      <c r="O3401" s="55"/>
      <c r="AB3401" s="2"/>
      <c r="AC3401" s="2"/>
      <c r="AD3401" s="2"/>
      <c r="AE3401" s="2"/>
      <c r="AF3401" s="93"/>
      <c r="AG3401" s="2"/>
      <c r="AH3401" s="2"/>
      <c r="AI3401" s="2"/>
      <c r="AJ3401" s="94"/>
      <c r="AK3401" s="94"/>
      <c r="AL3401" s="79"/>
      <c r="AM3401" s="2"/>
    </row>
    <row r="3402">
      <c r="A3402" s="54"/>
      <c r="B3402" s="54"/>
      <c r="C3402" s="2"/>
      <c r="D3402" s="2"/>
      <c r="E3402" s="2"/>
      <c r="F3402" s="53"/>
      <c r="G3402" s="53"/>
      <c r="H3402" s="53"/>
      <c r="I3402" s="53"/>
      <c r="J3402" s="53"/>
      <c r="K3402" s="2"/>
      <c r="L3402" s="53"/>
      <c r="M3402" s="2"/>
      <c r="N3402" s="2"/>
      <c r="O3402" s="55"/>
      <c r="AB3402" s="2"/>
      <c r="AC3402" s="2"/>
      <c r="AD3402" s="2"/>
      <c r="AE3402" s="2"/>
      <c r="AF3402" s="93"/>
      <c r="AG3402" s="2"/>
      <c r="AH3402" s="2"/>
      <c r="AI3402" s="2"/>
      <c r="AJ3402" s="94"/>
      <c r="AK3402" s="94"/>
      <c r="AL3402" s="79"/>
      <c r="AM3402" s="2"/>
    </row>
    <row r="3403">
      <c r="A3403" s="54"/>
      <c r="B3403" s="54"/>
      <c r="C3403" s="2"/>
      <c r="D3403" s="2"/>
      <c r="E3403" s="2"/>
      <c r="F3403" s="53"/>
      <c r="G3403" s="53"/>
      <c r="H3403" s="53"/>
      <c r="I3403" s="53"/>
      <c r="J3403" s="53"/>
      <c r="K3403" s="2"/>
      <c r="L3403" s="53"/>
      <c r="M3403" s="2"/>
      <c r="N3403" s="2"/>
      <c r="O3403" s="55"/>
      <c r="AB3403" s="2"/>
      <c r="AC3403" s="2"/>
      <c r="AD3403" s="2"/>
      <c r="AE3403" s="2"/>
      <c r="AF3403" s="93"/>
      <c r="AG3403" s="2"/>
      <c r="AH3403" s="2"/>
      <c r="AI3403" s="2"/>
      <c r="AJ3403" s="94"/>
      <c r="AK3403" s="94"/>
      <c r="AL3403" s="79"/>
      <c r="AM3403" s="2"/>
    </row>
    <row r="3404">
      <c r="A3404" s="54"/>
      <c r="B3404" s="54"/>
      <c r="C3404" s="2"/>
      <c r="D3404" s="2"/>
      <c r="E3404" s="2"/>
      <c r="F3404" s="53"/>
      <c r="G3404" s="53"/>
      <c r="H3404" s="53"/>
      <c r="I3404" s="53"/>
      <c r="J3404" s="53"/>
      <c r="K3404" s="2"/>
      <c r="L3404" s="53"/>
      <c r="M3404" s="2"/>
      <c r="N3404" s="2"/>
      <c r="O3404" s="55"/>
      <c r="AB3404" s="2"/>
      <c r="AC3404" s="2"/>
      <c r="AD3404" s="2"/>
      <c r="AE3404" s="2"/>
      <c r="AF3404" s="93"/>
      <c r="AG3404" s="2"/>
      <c r="AH3404" s="2"/>
      <c r="AI3404" s="2"/>
      <c r="AJ3404" s="94"/>
      <c r="AK3404" s="94"/>
      <c r="AL3404" s="79"/>
      <c r="AM3404" s="2"/>
    </row>
    <row r="3405">
      <c r="A3405" s="54"/>
      <c r="B3405" s="54"/>
      <c r="C3405" s="2"/>
      <c r="D3405" s="2"/>
      <c r="E3405" s="2"/>
      <c r="F3405" s="53"/>
      <c r="G3405" s="53"/>
      <c r="H3405" s="53"/>
      <c r="I3405" s="53"/>
      <c r="J3405" s="53"/>
      <c r="K3405" s="2"/>
      <c r="L3405" s="53"/>
      <c r="M3405" s="2"/>
      <c r="N3405" s="2"/>
      <c r="O3405" s="55"/>
      <c r="AB3405" s="2"/>
      <c r="AC3405" s="2"/>
      <c r="AD3405" s="2"/>
      <c r="AE3405" s="2"/>
      <c r="AF3405" s="93"/>
      <c r="AG3405" s="2"/>
      <c r="AH3405" s="2"/>
      <c r="AI3405" s="2"/>
      <c r="AJ3405" s="94"/>
      <c r="AK3405" s="94"/>
      <c r="AL3405" s="79"/>
      <c r="AM3405" s="2"/>
    </row>
    <row r="3406">
      <c r="A3406" s="54"/>
      <c r="B3406" s="54"/>
      <c r="C3406" s="2"/>
      <c r="D3406" s="2"/>
      <c r="E3406" s="2"/>
      <c r="F3406" s="53"/>
      <c r="G3406" s="53"/>
      <c r="H3406" s="53"/>
      <c r="I3406" s="53"/>
      <c r="J3406" s="53"/>
      <c r="K3406" s="2"/>
      <c r="L3406" s="53"/>
      <c r="M3406" s="2"/>
      <c r="N3406" s="2"/>
      <c r="O3406" s="55"/>
      <c r="AB3406" s="2"/>
      <c r="AC3406" s="2"/>
      <c r="AD3406" s="2"/>
      <c r="AE3406" s="2"/>
      <c r="AF3406" s="93"/>
      <c r="AG3406" s="2"/>
      <c r="AH3406" s="2"/>
      <c r="AI3406" s="2"/>
      <c r="AJ3406" s="94"/>
      <c r="AK3406" s="94"/>
      <c r="AL3406" s="79"/>
      <c r="AM3406" s="2"/>
    </row>
    <row r="3407">
      <c r="A3407" s="54"/>
      <c r="B3407" s="54"/>
      <c r="C3407" s="2"/>
      <c r="D3407" s="2"/>
      <c r="E3407" s="2"/>
      <c r="F3407" s="53"/>
      <c r="G3407" s="53"/>
      <c r="H3407" s="53"/>
      <c r="I3407" s="53"/>
      <c r="J3407" s="53"/>
      <c r="K3407" s="2"/>
      <c r="L3407" s="53"/>
      <c r="M3407" s="2"/>
      <c r="N3407" s="2"/>
      <c r="O3407" s="55"/>
      <c r="AB3407" s="2"/>
      <c r="AC3407" s="2"/>
      <c r="AD3407" s="2"/>
      <c r="AE3407" s="2"/>
      <c r="AF3407" s="93"/>
      <c r="AG3407" s="2"/>
      <c r="AH3407" s="2"/>
      <c r="AI3407" s="2"/>
      <c r="AJ3407" s="94"/>
      <c r="AK3407" s="94"/>
      <c r="AL3407" s="79"/>
      <c r="AM3407" s="2"/>
    </row>
    <row r="3408">
      <c r="A3408" s="54"/>
      <c r="B3408" s="54"/>
      <c r="C3408" s="2"/>
      <c r="D3408" s="2"/>
      <c r="E3408" s="2"/>
      <c r="F3408" s="53"/>
      <c r="G3408" s="53"/>
      <c r="H3408" s="53"/>
      <c r="I3408" s="53"/>
      <c r="J3408" s="53"/>
      <c r="K3408" s="2"/>
      <c r="L3408" s="53"/>
      <c r="M3408" s="2"/>
      <c r="N3408" s="2"/>
      <c r="O3408" s="55"/>
      <c r="AB3408" s="2"/>
      <c r="AC3408" s="2"/>
      <c r="AD3408" s="2"/>
      <c r="AE3408" s="2"/>
      <c r="AF3408" s="93"/>
      <c r="AG3408" s="2"/>
      <c r="AH3408" s="2"/>
      <c r="AI3408" s="2"/>
      <c r="AJ3408" s="94"/>
      <c r="AK3408" s="94"/>
      <c r="AL3408" s="79"/>
      <c r="AM3408" s="2"/>
    </row>
    <row r="3409">
      <c r="A3409" s="54"/>
      <c r="B3409" s="54"/>
      <c r="C3409" s="2"/>
      <c r="D3409" s="2"/>
      <c r="E3409" s="2"/>
      <c r="F3409" s="53"/>
      <c r="G3409" s="53"/>
      <c r="H3409" s="53"/>
      <c r="I3409" s="53"/>
      <c r="J3409" s="53"/>
      <c r="K3409" s="2"/>
      <c r="L3409" s="53"/>
      <c r="M3409" s="2"/>
      <c r="N3409" s="2"/>
      <c r="O3409" s="55"/>
      <c r="AB3409" s="2"/>
      <c r="AC3409" s="2"/>
      <c r="AD3409" s="2"/>
      <c r="AE3409" s="2"/>
      <c r="AF3409" s="93"/>
      <c r="AG3409" s="2"/>
      <c r="AH3409" s="2"/>
      <c r="AI3409" s="2"/>
      <c r="AJ3409" s="94"/>
      <c r="AK3409" s="94"/>
      <c r="AL3409" s="79"/>
      <c r="AM3409" s="2"/>
    </row>
    <row r="3410">
      <c r="A3410" s="54"/>
      <c r="B3410" s="54"/>
      <c r="C3410" s="2"/>
      <c r="D3410" s="2"/>
      <c r="E3410" s="2"/>
      <c r="F3410" s="53"/>
      <c r="G3410" s="53"/>
      <c r="H3410" s="53"/>
      <c r="I3410" s="53"/>
      <c r="J3410" s="53"/>
      <c r="K3410" s="2"/>
      <c r="L3410" s="53"/>
      <c r="M3410" s="2"/>
      <c r="N3410" s="2"/>
      <c r="O3410" s="55"/>
      <c r="AB3410" s="2"/>
      <c r="AC3410" s="2"/>
      <c r="AD3410" s="2"/>
      <c r="AE3410" s="2"/>
      <c r="AF3410" s="93"/>
      <c r="AG3410" s="2"/>
      <c r="AH3410" s="2"/>
      <c r="AI3410" s="2"/>
      <c r="AJ3410" s="94"/>
      <c r="AK3410" s="94"/>
      <c r="AL3410" s="79"/>
      <c r="AM3410" s="2"/>
    </row>
    <row r="3411">
      <c r="A3411" s="54"/>
      <c r="B3411" s="54"/>
      <c r="C3411" s="2"/>
      <c r="D3411" s="2"/>
      <c r="E3411" s="2"/>
      <c r="F3411" s="53"/>
      <c r="G3411" s="53"/>
      <c r="H3411" s="53"/>
      <c r="I3411" s="53"/>
      <c r="J3411" s="53"/>
      <c r="K3411" s="2"/>
      <c r="L3411" s="53"/>
      <c r="M3411" s="2"/>
      <c r="N3411" s="2"/>
      <c r="O3411" s="55"/>
      <c r="AB3411" s="2"/>
      <c r="AC3411" s="2"/>
      <c r="AD3411" s="2"/>
      <c r="AE3411" s="2"/>
      <c r="AF3411" s="93"/>
      <c r="AG3411" s="2"/>
      <c r="AH3411" s="2"/>
      <c r="AI3411" s="2"/>
      <c r="AJ3411" s="94"/>
      <c r="AK3411" s="94"/>
      <c r="AL3411" s="79"/>
      <c r="AM3411" s="2"/>
    </row>
    <row r="3412">
      <c r="A3412" s="54"/>
      <c r="B3412" s="54"/>
      <c r="C3412" s="2"/>
      <c r="D3412" s="2"/>
      <c r="E3412" s="2"/>
      <c r="F3412" s="53"/>
      <c r="G3412" s="53"/>
      <c r="H3412" s="53"/>
      <c r="I3412" s="53"/>
      <c r="J3412" s="53"/>
      <c r="K3412" s="2"/>
      <c r="L3412" s="53"/>
      <c r="M3412" s="2"/>
      <c r="N3412" s="2"/>
      <c r="O3412" s="55"/>
      <c r="AB3412" s="2"/>
      <c r="AC3412" s="2"/>
      <c r="AD3412" s="2"/>
      <c r="AE3412" s="2"/>
      <c r="AF3412" s="93"/>
      <c r="AG3412" s="2"/>
      <c r="AH3412" s="2"/>
      <c r="AI3412" s="2"/>
      <c r="AJ3412" s="94"/>
      <c r="AK3412" s="94"/>
      <c r="AL3412" s="79"/>
      <c r="AM3412" s="2"/>
    </row>
    <row r="3413">
      <c r="A3413" s="54"/>
      <c r="B3413" s="54"/>
      <c r="C3413" s="2"/>
      <c r="D3413" s="2"/>
      <c r="E3413" s="2"/>
      <c r="F3413" s="53"/>
      <c r="G3413" s="53"/>
      <c r="H3413" s="53"/>
      <c r="I3413" s="53"/>
      <c r="J3413" s="53"/>
      <c r="K3413" s="2"/>
      <c r="L3413" s="53"/>
      <c r="M3413" s="2"/>
      <c r="N3413" s="2"/>
      <c r="O3413" s="55"/>
      <c r="AB3413" s="2"/>
      <c r="AC3413" s="2"/>
      <c r="AD3413" s="2"/>
      <c r="AE3413" s="2"/>
      <c r="AF3413" s="93"/>
      <c r="AG3413" s="2"/>
      <c r="AH3413" s="2"/>
      <c r="AI3413" s="2"/>
      <c r="AJ3413" s="94"/>
      <c r="AK3413" s="94"/>
      <c r="AL3413" s="79"/>
      <c r="AM3413" s="2"/>
    </row>
    <row r="3414">
      <c r="A3414" s="54"/>
      <c r="B3414" s="54"/>
      <c r="C3414" s="2"/>
      <c r="D3414" s="2"/>
      <c r="E3414" s="2"/>
      <c r="F3414" s="53"/>
      <c r="G3414" s="53"/>
      <c r="H3414" s="53"/>
      <c r="I3414" s="53"/>
      <c r="J3414" s="53"/>
      <c r="K3414" s="2"/>
      <c r="L3414" s="53"/>
      <c r="M3414" s="2"/>
      <c r="N3414" s="2"/>
      <c r="O3414" s="55"/>
      <c r="AB3414" s="2"/>
      <c r="AC3414" s="2"/>
      <c r="AD3414" s="2"/>
      <c r="AE3414" s="2"/>
      <c r="AF3414" s="93"/>
      <c r="AG3414" s="2"/>
      <c r="AH3414" s="2"/>
      <c r="AI3414" s="2"/>
      <c r="AJ3414" s="94"/>
      <c r="AK3414" s="94"/>
      <c r="AL3414" s="79"/>
      <c r="AM3414" s="2"/>
    </row>
    <row r="3415">
      <c r="A3415" s="54"/>
      <c r="B3415" s="54"/>
      <c r="C3415" s="2"/>
      <c r="D3415" s="2"/>
      <c r="E3415" s="2"/>
      <c r="F3415" s="53"/>
      <c r="G3415" s="53"/>
      <c r="H3415" s="53"/>
      <c r="I3415" s="53"/>
      <c r="J3415" s="53"/>
      <c r="K3415" s="2"/>
      <c r="L3415" s="53"/>
      <c r="M3415" s="2"/>
      <c r="N3415" s="2"/>
      <c r="O3415" s="55"/>
      <c r="AB3415" s="2"/>
      <c r="AC3415" s="2"/>
      <c r="AD3415" s="2"/>
      <c r="AE3415" s="2"/>
      <c r="AF3415" s="93"/>
      <c r="AG3415" s="2"/>
      <c r="AH3415" s="2"/>
      <c r="AI3415" s="2"/>
      <c r="AJ3415" s="94"/>
      <c r="AK3415" s="94"/>
      <c r="AL3415" s="79"/>
      <c r="AM3415" s="2"/>
    </row>
    <row r="3416">
      <c r="A3416" s="54"/>
      <c r="B3416" s="54"/>
      <c r="C3416" s="2"/>
      <c r="D3416" s="2"/>
      <c r="E3416" s="2"/>
      <c r="F3416" s="53"/>
      <c r="G3416" s="53"/>
      <c r="H3416" s="53"/>
      <c r="I3416" s="53"/>
      <c r="J3416" s="53"/>
      <c r="K3416" s="2"/>
      <c r="L3416" s="53"/>
      <c r="M3416" s="2"/>
      <c r="N3416" s="2"/>
      <c r="O3416" s="55"/>
      <c r="AB3416" s="2"/>
      <c r="AC3416" s="2"/>
      <c r="AD3416" s="2"/>
      <c r="AE3416" s="2"/>
      <c r="AF3416" s="93"/>
      <c r="AG3416" s="2"/>
      <c r="AH3416" s="2"/>
      <c r="AI3416" s="2"/>
      <c r="AJ3416" s="94"/>
      <c r="AK3416" s="94"/>
      <c r="AL3416" s="79"/>
      <c r="AM3416" s="2"/>
    </row>
    <row r="3417">
      <c r="A3417" s="54"/>
      <c r="B3417" s="54"/>
      <c r="C3417" s="2"/>
      <c r="D3417" s="2"/>
      <c r="E3417" s="2"/>
      <c r="F3417" s="53"/>
      <c r="G3417" s="53"/>
      <c r="H3417" s="53"/>
      <c r="I3417" s="53"/>
      <c r="J3417" s="53"/>
      <c r="K3417" s="2"/>
      <c r="L3417" s="53"/>
      <c r="M3417" s="2"/>
      <c r="N3417" s="2"/>
      <c r="O3417" s="55"/>
      <c r="AB3417" s="2"/>
      <c r="AC3417" s="2"/>
      <c r="AD3417" s="2"/>
      <c r="AE3417" s="2"/>
      <c r="AF3417" s="93"/>
      <c r="AG3417" s="2"/>
      <c r="AH3417" s="2"/>
      <c r="AI3417" s="2"/>
      <c r="AJ3417" s="94"/>
      <c r="AK3417" s="94"/>
      <c r="AL3417" s="79"/>
      <c r="AM3417" s="2"/>
    </row>
    <row r="3418">
      <c r="A3418" s="54"/>
      <c r="B3418" s="54"/>
      <c r="C3418" s="2"/>
      <c r="D3418" s="2"/>
      <c r="E3418" s="2"/>
      <c r="F3418" s="53"/>
      <c r="G3418" s="53"/>
      <c r="H3418" s="53"/>
      <c r="I3418" s="53"/>
      <c r="J3418" s="53"/>
      <c r="K3418" s="2"/>
      <c r="L3418" s="53"/>
      <c r="M3418" s="2"/>
      <c r="N3418" s="2"/>
      <c r="O3418" s="55"/>
      <c r="AB3418" s="2"/>
      <c r="AC3418" s="2"/>
      <c r="AD3418" s="2"/>
      <c r="AE3418" s="2"/>
      <c r="AF3418" s="93"/>
      <c r="AG3418" s="2"/>
      <c r="AH3418" s="2"/>
      <c r="AI3418" s="2"/>
      <c r="AJ3418" s="94"/>
      <c r="AK3418" s="94"/>
      <c r="AL3418" s="79"/>
      <c r="AM3418" s="2"/>
    </row>
    <row r="3419">
      <c r="A3419" s="54"/>
      <c r="B3419" s="54"/>
      <c r="C3419" s="2"/>
      <c r="D3419" s="2"/>
      <c r="E3419" s="2"/>
      <c r="F3419" s="53"/>
      <c r="G3419" s="53"/>
      <c r="H3419" s="53"/>
      <c r="I3419" s="53"/>
      <c r="J3419" s="53"/>
      <c r="K3419" s="2"/>
      <c r="L3419" s="53"/>
      <c r="M3419" s="2"/>
      <c r="N3419" s="2"/>
      <c r="O3419" s="55"/>
      <c r="AB3419" s="2"/>
      <c r="AC3419" s="2"/>
      <c r="AD3419" s="2"/>
      <c r="AE3419" s="2"/>
      <c r="AF3419" s="93"/>
      <c r="AG3419" s="2"/>
      <c r="AH3419" s="2"/>
      <c r="AI3419" s="2"/>
      <c r="AJ3419" s="94"/>
      <c r="AK3419" s="94"/>
      <c r="AL3419" s="79"/>
      <c r="AM3419" s="2"/>
    </row>
    <row r="3420">
      <c r="A3420" s="54"/>
      <c r="B3420" s="54"/>
      <c r="C3420" s="2"/>
      <c r="D3420" s="2"/>
      <c r="E3420" s="2"/>
      <c r="F3420" s="53"/>
      <c r="G3420" s="53"/>
      <c r="H3420" s="53"/>
      <c r="I3420" s="53"/>
      <c r="J3420" s="53"/>
      <c r="K3420" s="2"/>
      <c r="L3420" s="53"/>
      <c r="M3420" s="2"/>
      <c r="N3420" s="2"/>
      <c r="O3420" s="55"/>
      <c r="AB3420" s="2"/>
      <c r="AC3420" s="2"/>
      <c r="AD3420" s="2"/>
      <c r="AE3420" s="2"/>
      <c r="AF3420" s="93"/>
      <c r="AG3420" s="2"/>
      <c r="AH3420" s="2"/>
      <c r="AI3420" s="2"/>
      <c r="AJ3420" s="94"/>
      <c r="AK3420" s="94"/>
      <c r="AL3420" s="79"/>
      <c r="AM3420" s="2"/>
    </row>
    <row r="3421">
      <c r="A3421" s="54"/>
      <c r="B3421" s="54"/>
      <c r="C3421" s="2"/>
      <c r="D3421" s="2"/>
      <c r="E3421" s="2"/>
      <c r="F3421" s="53"/>
      <c r="G3421" s="53"/>
      <c r="H3421" s="53"/>
      <c r="I3421" s="53"/>
      <c r="J3421" s="53"/>
      <c r="K3421" s="2"/>
      <c r="L3421" s="53"/>
      <c r="M3421" s="2"/>
      <c r="N3421" s="2"/>
      <c r="O3421" s="55"/>
      <c r="AB3421" s="2"/>
      <c r="AC3421" s="2"/>
      <c r="AD3421" s="2"/>
      <c r="AE3421" s="2"/>
      <c r="AF3421" s="93"/>
      <c r="AG3421" s="2"/>
      <c r="AH3421" s="2"/>
      <c r="AI3421" s="2"/>
      <c r="AJ3421" s="94"/>
      <c r="AK3421" s="94"/>
      <c r="AL3421" s="79"/>
      <c r="AM3421" s="2"/>
    </row>
    <row r="3422">
      <c r="A3422" s="54"/>
      <c r="B3422" s="54"/>
      <c r="C3422" s="2"/>
      <c r="D3422" s="2"/>
      <c r="E3422" s="2"/>
      <c r="F3422" s="53"/>
      <c r="G3422" s="53"/>
      <c r="H3422" s="53"/>
      <c r="I3422" s="53"/>
      <c r="J3422" s="53"/>
      <c r="K3422" s="2"/>
      <c r="L3422" s="53"/>
      <c r="M3422" s="2"/>
      <c r="N3422" s="2"/>
      <c r="O3422" s="55"/>
      <c r="AB3422" s="2"/>
      <c r="AC3422" s="2"/>
      <c r="AD3422" s="2"/>
      <c r="AE3422" s="2"/>
      <c r="AF3422" s="93"/>
      <c r="AG3422" s="2"/>
      <c r="AH3422" s="2"/>
      <c r="AI3422" s="2"/>
      <c r="AJ3422" s="94"/>
      <c r="AK3422" s="94"/>
      <c r="AL3422" s="79"/>
      <c r="AM3422" s="2"/>
    </row>
    <row r="3423">
      <c r="A3423" s="54"/>
      <c r="B3423" s="54"/>
      <c r="C3423" s="2"/>
      <c r="D3423" s="2"/>
      <c r="E3423" s="2"/>
      <c r="F3423" s="53"/>
      <c r="G3423" s="53"/>
      <c r="H3423" s="53"/>
      <c r="I3423" s="53"/>
      <c r="J3423" s="53"/>
      <c r="K3423" s="2"/>
      <c r="L3423" s="53"/>
      <c r="M3423" s="2"/>
      <c r="N3423" s="2"/>
      <c r="O3423" s="55"/>
      <c r="AB3423" s="2"/>
      <c r="AC3423" s="2"/>
      <c r="AD3423" s="2"/>
      <c r="AE3423" s="2"/>
      <c r="AF3423" s="93"/>
      <c r="AG3423" s="2"/>
      <c r="AH3423" s="2"/>
      <c r="AI3423" s="2"/>
      <c r="AJ3423" s="94"/>
      <c r="AK3423" s="94"/>
      <c r="AL3423" s="79"/>
      <c r="AM3423" s="2"/>
    </row>
    <row r="3424">
      <c r="A3424" s="54"/>
      <c r="B3424" s="54"/>
      <c r="C3424" s="2"/>
      <c r="D3424" s="2"/>
      <c r="E3424" s="2"/>
      <c r="F3424" s="53"/>
      <c r="G3424" s="53"/>
      <c r="H3424" s="53"/>
      <c r="I3424" s="53"/>
      <c r="J3424" s="53"/>
      <c r="K3424" s="2"/>
      <c r="L3424" s="53"/>
      <c r="M3424" s="2"/>
      <c r="N3424" s="2"/>
      <c r="O3424" s="55"/>
      <c r="AB3424" s="2"/>
      <c r="AC3424" s="2"/>
      <c r="AD3424" s="2"/>
      <c r="AE3424" s="2"/>
      <c r="AF3424" s="93"/>
      <c r="AG3424" s="2"/>
      <c r="AH3424" s="2"/>
      <c r="AI3424" s="2"/>
      <c r="AJ3424" s="94"/>
      <c r="AK3424" s="94"/>
      <c r="AL3424" s="79"/>
      <c r="AM3424" s="2"/>
    </row>
    <row r="3425">
      <c r="A3425" s="54"/>
      <c r="B3425" s="54"/>
      <c r="C3425" s="2"/>
      <c r="D3425" s="2"/>
      <c r="E3425" s="2"/>
      <c r="F3425" s="53"/>
      <c r="G3425" s="53"/>
      <c r="H3425" s="53"/>
      <c r="I3425" s="53"/>
      <c r="J3425" s="53"/>
      <c r="K3425" s="2"/>
      <c r="L3425" s="53"/>
      <c r="M3425" s="2"/>
      <c r="N3425" s="2"/>
      <c r="O3425" s="55"/>
      <c r="AB3425" s="2"/>
      <c r="AC3425" s="2"/>
      <c r="AD3425" s="2"/>
      <c r="AE3425" s="2"/>
      <c r="AF3425" s="93"/>
      <c r="AG3425" s="2"/>
      <c r="AH3425" s="2"/>
      <c r="AI3425" s="2"/>
      <c r="AJ3425" s="94"/>
      <c r="AK3425" s="94"/>
      <c r="AL3425" s="79"/>
      <c r="AM3425" s="2"/>
    </row>
    <row r="3426">
      <c r="A3426" s="54"/>
      <c r="B3426" s="54"/>
      <c r="C3426" s="2"/>
      <c r="D3426" s="2"/>
      <c r="E3426" s="2"/>
      <c r="F3426" s="53"/>
      <c r="G3426" s="53"/>
      <c r="H3426" s="53"/>
      <c r="I3426" s="53"/>
      <c r="J3426" s="53"/>
      <c r="K3426" s="2"/>
      <c r="L3426" s="53"/>
      <c r="M3426" s="2"/>
      <c r="N3426" s="2"/>
      <c r="O3426" s="55"/>
      <c r="AB3426" s="2"/>
      <c r="AC3426" s="2"/>
      <c r="AD3426" s="2"/>
      <c r="AE3426" s="2"/>
      <c r="AF3426" s="93"/>
      <c r="AG3426" s="2"/>
      <c r="AH3426" s="2"/>
      <c r="AI3426" s="2"/>
      <c r="AJ3426" s="94"/>
      <c r="AK3426" s="94"/>
      <c r="AL3426" s="79"/>
      <c r="AM3426" s="2"/>
    </row>
    <row r="3427">
      <c r="A3427" s="54"/>
      <c r="B3427" s="54"/>
      <c r="C3427" s="2"/>
      <c r="D3427" s="2"/>
      <c r="E3427" s="2"/>
      <c r="F3427" s="53"/>
      <c r="G3427" s="53"/>
      <c r="H3427" s="53"/>
      <c r="I3427" s="53"/>
      <c r="J3427" s="53"/>
      <c r="K3427" s="2"/>
      <c r="L3427" s="53"/>
      <c r="M3427" s="2"/>
      <c r="N3427" s="2"/>
      <c r="O3427" s="55"/>
      <c r="AB3427" s="2"/>
      <c r="AC3427" s="2"/>
      <c r="AD3427" s="2"/>
      <c r="AE3427" s="2"/>
      <c r="AF3427" s="93"/>
      <c r="AG3427" s="2"/>
      <c r="AH3427" s="2"/>
      <c r="AI3427" s="2"/>
      <c r="AJ3427" s="94"/>
      <c r="AK3427" s="94"/>
      <c r="AL3427" s="79"/>
      <c r="AM3427" s="2"/>
    </row>
    <row r="3428">
      <c r="A3428" s="54"/>
      <c r="B3428" s="54"/>
      <c r="C3428" s="2"/>
      <c r="D3428" s="2"/>
      <c r="E3428" s="2"/>
      <c r="F3428" s="53"/>
      <c r="G3428" s="53"/>
      <c r="H3428" s="53"/>
      <c r="I3428" s="53"/>
      <c r="J3428" s="53"/>
      <c r="K3428" s="2"/>
      <c r="L3428" s="53"/>
      <c r="M3428" s="2"/>
      <c r="N3428" s="2"/>
      <c r="O3428" s="55"/>
      <c r="AB3428" s="2"/>
      <c r="AC3428" s="2"/>
      <c r="AD3428" s="2"/>
      <c r="AE3428" s="2"/>
      <c r="AF3428" s="93"/>
      <c r="AG3428" s="2"/>
      <c r="AH3428" s="2"/>
      <c r="AI3428" s="2"/>
      <c r="AJ3428" s="94"/>
      <c r="AK3428" s="94"/>
      <c r="AL3428" s="79"/>
      <c r="AM3428" s="2"/>
    </row>
    <row r="3429">
      <c r="A3429" s="54"/>
      <c r="B3429" s="54"/>
      <c r="C3429" s="2"/>
      <c r="D3429" s="2"/>
      <c r="E3429" s="2"/>
      <c r="F3429" s="53"/>
      <c r="G3429" s="53"/>
      <c r="H3429" s="53"/>
      <c r="I3429" s="53"/>
      <c r="J3429" s="53"/>
      <c r="K3429" s="2"/>
      <c r="L3429" s="53"/>
      <c r="M3429" s="2"/>
      <c r="N3429" s="2"/>
      <c r="O3429" s="55"/>
      <c r="AB3429" s="2"/>
      <c r="AC3429" s="2"/>
      <c r="AD3429" s="2"/>
      <c r="AE3429" s="2"/>
      <c r="AF3429" s="93"/>
      <c r="AG3429" s="2"/>
      <c r="AH3429" s="2"/>
      <c r="AI3429" s="2"/>
      <c r="AJ3429" s="94"/>
      <c r="AK3429" s="94"/>
      <c r="AL3429" s="79"/>
      <c r="AM3429" s="2"/>
    </row>
    <row r="3430">
      <c r="A3430" s="54"/>
      <c r="B3430" s="54"/>
      <c r="C3430" s="2"/>
      <c r="D3430" s="2"/>
      <c r="E3430" s="2"/>
      <c r="F3430" s="53"/>
      <c r="G3430" s="53"/>
      <c r="H3430" s="53"/>
      <c r="I3430" s="53"/>
      <c r="J3430" s="53"/>
      <c r="K3430" s="2"/>
      <c r="L3430" s="53"/>
      <c r="M3430" s="2"/>
      <c r="N3430" s="2"/>
      <c r="O3430" s="55"/>
      <c r="AB3430" s="2"/>
      <c r="AC3430" s="2"/>
      <c r="AD3430" s="2"/>
      <c r="AE3430" s="2"/>
      <c r="AF3430" s="93"/>
      <c r="AG3430" s="2"/>
      <c r="AH3430" s="2"/>
      <c r="AI3430" s="2"/>
      <c r="AJ3430" s="94"/>
      <c r="AK3430" s="94"/>
      <c r="AL3430" s="79"/>
      <c r="AM3430" s="2"/>
    </row>
    <row r="3431">
      <c r="A3431" s="54"/>
      <c r="B3431" s="54"/>
      <c r="C3431" s="2"/>
      <c r="D3431" s="2"/>
      <c r="E3431" s="2"/>
      <c r="F3431" s="53"/>
      <c r="G3431" s="53"/>
      <c r="H3431" s="53"/>
      <c r="I3431" s="53"/>
      <c r="J3431" s="53"/>
      <c r="K3431" s="2"/>
      <c r="L3431" s="53"/>
      <c r="M3431" s="2"/>
      <c r="N3431" s="2"/>
      <c r="O3431" s="55"/>
      <c r="AB3431" s="2"/>
      <c r="AC3431" s="2"/>
      <c r="AD3431" s="2"/>
      <c r="AE3431" s="2"/>
      <c r="AF3431" s="93"/>
      <c r="AG3431" s="2"/>
      <c r="AH3431" s="2"/>
      <c r="AI3431" s="2"/>
      <c r="AJ3431" s="94"/>
      <c r="AK3431" s="94"/>
      <c r="AL3431" s="79"/>
      <c r="AM3431" s="2"/>
    </row>
    <row r="3432">
      <c r="A3432" s="54"/>
      <c r="B3432" s="54"/>
      <c r="C3432" s="2"/>
      <c r="D3432" s="2"/>
      <c r="E3432" s="2"/>
      <c r="F3432" s="53"/>
      <c r="G3432" s="53"/>
      <c r="H3432" s="53"/>
      <c r="I3432" s="53"/>
      <c r="J3432" s="53"/>
      <c r="K3432" s="2"/>
      <c r="L3432" s="53"/>
      <c r="M3432" s="2"/>
      <c r="N3432" s="2"/>
      <c r="O3432" s="55"/>
      <c r="AB3432" s="2"/>
      <c r="AC3432" s="2"/>
      <c r="AD3432" s="2"/>
      <c r="AE3432" s="2"/>
      <c r="AF3432" s="93"/>
      <c r="AG3432" s="2"/>
      <c r="AH3432" s="2"/>
      <c r="AI3432" s="2"/>
      <c r="AJ3432" s="94"/>
      <c r="AK3432" s="94"/>
      <c r="AL3432" s="79"/>
      <c r="AM3432" s="2"/>
    </row>
    <row r="3433">
      <c r="A3433" s="54"/>
      <c r="B3433" s="54"/>
      <c r="C3433" s="2"/>
      <c r="D3433" s="2"/>
      <c r="E3433" s="2"/>
      <c r="F3433" s="53"/>
      <c r="G3433" s="53"/>
      <c r="H3433" s="53"/>
      <c r="I3433" s="53"/>
      <c r="J3433" s="53"/>
      <c r="K3433" s="2"/>
      <c r="L3433" s="53"/>
      <c r="M3433" s="2"/>
      <c r="N3433" s="2"/>
      <c r="O3433" s="55"/>
      <c r="AB3433" s="2"/>
      <c r="AC3433" s="2"/>
      <c r="AD3433" s="2"/>
      <c r="AE3433" s="2"/>
      <c r="AF3433" s="93"/>
      <c r="AG3433" s="2"/>
      <c r="AH3433" s="2"/>
      <c r="AI3433" s="2"/>
      <c r="AJ3433" s="94"/>
      <c r="AK3433" s="94"/>
      <c r="AL3433" s="79"/>
      <c r="AM3433" s="2"/>
    </row>
    <row r="3434">
      <c r="A3434" s="54"/>
      <c r="B3434" s="54"/>
      <c r="C3434" s="2"/>
      <c r="D3434" s="2"/>
      <c r="E3434" s="2"/>
      <c r="F3434" s="53"/>
      <c r="G3434" s="53"/>
      <c r="H3434" s="53"/>
      <c r="I3434" s="53"/>
      <c r="J3434" s="53"/>
      <c r="K3434" s="2"/>
      <c r="L3434" s="53"/>
      <c r="M3434" s="2"/>
      <c r="N3434" s="2"/>
      <c r="O3434" s="55"/>
      <c r="AB3434" s="2"/>
      <c r="AC3434" s="2"/>
      <c r="AD3434" s="2"/>
      <c r="AE3434" s="2"/>
      <c r="AF3434" s="93"/>
      <c r="AG3434" s="2"/>
      <c r="AH3434" s="2"/>
      <c r="AI3434" s="2"/>
      <c r="AJ3434" s="94"/>
      <c r="AK3434" s="94"/>
      <c r="AL3434" s="79"/>
      <c r="AM3434" s="2"/>
    </row>
    <row r="3435">
      <c r="A3435" s="54"/>
      <c r="B3435" s="54"/>
      <c r="C3435" s="2"/>
      <c r="D3435" s="2"/>
      <c r="E3435" s="2"/>
      <c r="F3435" s="53"/>
      <c r="G3435" s="53"/>
      <c r="H3435" s="53"/>
      <c r="I3435" s="53"/>
      <c r="J3435" s="53"/>
      <c r="K3435" s="2"/>
      <c r="L3435" s="53"/>
      <c r="M3435" s="2"/>
      <c r="N3435" s="2"/>
      <c r="O3435" s="55"/>
      <c r="AB3435" s="2"/>
      <c r="AC3435" s="2"/>
      <c r="AD3435" s="2"/>
      <c r="AE3435" s="2"/>
      <c r="AF3435" s="93"/>
      <c r="AG3435" s="2"/>
      <c r="AH3435" s="2"/>
      <c r="AI3435" s="2"/>
      <c r="AJ3435" s="94"/>
      <c r="AK3435" s="94"/>
      <c r="AL3435" s="79"/>
      <c r="AM3435" s="2"/>
    </row>
    <row r="3436">
      <c r="A3436" s="54"/>
      <c r="B3436" s="54"/>
      <c r="C3436" s="2"/>
      <c r="D3436" s="2"/>
      <c r="E3436" s="2"/>
      <c r="F3436" s="53"/>
      <c r="G3436" s="53"/>
      <c r="H3436" s="53"/>
      <c r="I3436" s="53"/>
      <c r="J3436" s="53"/>
      <c r="K3436" s="2"/>
      <c r="L3436" s="53"/>
      <c r="M3436" s="2"/>
      <c r="N3436" s="2"/>
      <c r="O3436" s="55"/>
      <c r="AB3436" s="2"/>
      <c r="AC3436" s="2"/>
      <c r="AD3436" s="2"/>
      <c r="AE3436" s="2"/>
      <c r="AF3436" s="93"/>
      <c r="AG3436" s="2"/>
      <c r="AH3436" s="2"/>
      <c r="AI3436" s="2"/>
      <c r="AJ3436" s="94"/>
      <c r="AK3436" s="94"/>
      <c r="AL3436" s="79"/>
      <c r="AM3436" s="2"/>
    </row>
    <row r="3437">
      <c r="A3437" s="54"/>
      <c r="B3437" s="54"/>
      <c r="C3437" s="2"/>
      <c r="D3437" s="2"/>
      <c r="E3437" s="2"/>
      <c r="F3437" s="53"/>
      <c r="G3437" s="53"/>
      <c r="H3437" s="53"/>
      <c r="I3437" s="53"/>
      <c r="J3437" s="53"/>
      <c r="K3437" s="2"/>
      <c r="L3437" s="53"/>
      <c r="M3437" s="2"/>
      <c r="N3437" s="2"/>
      <c r="O3437" s="55"/>
      <c r="AB3437" s="2"/>
      <c r="AC3437" s="2"/>
      <c r="AD3437" s="2"/>
      <c r="AE3437" s="2"/>
      <c r="AF3437" s="93"/>
      <c r="AG3437" s="2"/>
      <c r="AH3437" s="2"/>
      <c r="AI3437" s="2"/>
      <c r="AJ3437" s="94"/>
      <c r="AK3437" s="94"/>
      <c r="AL3437" s="79"/>
      <c r="AM3437" s="2"/>
    </row>
    <row r="3438">
      <c r="A3438" s="54"/>
      <c r="B3438" s="54"/>
      <c r="C3438" s="2"/>
      <c r="D3438" s="2"/>
      <c r="E3438" s="2"/>
      <c r="F3438" s="53"/>
      <c r="G3438" s="53"/>
      <c r="H3438" s="53"/>
      <c r="I3438" s="53"/>
      <c r="J3438" s="53"/>
      <c r="K3438" s="2"/>
      <c r="L3438" s="53"/>
      <c r="M3438" s="2"/>
      <c r="N3438" s="2"/>
      <c r="O3438" s="55"/>
      <c r="AB3438" s="2"/>
      <c r="AC3438" s="2"/>
      <c r="AD3438" s="2"/>
      <c r="AE3438" s="2"/>
      <c r="AF3438" s="93"/>
      <c r="AG3438" s="2"/>
      <c r="AH3438" s="2"/>
      <c r="AI3438" s="2"/>
      <c r="AJ3438" s="94"/>
      <c r="AK3438" s="94"/>
      <c r="AL3438" s="79"/>
      <c r="AM3438" s="2"/>
    </row>
    <row r="3439">
      <c r="A3439" s="54"/>
      <c r="B3439" s="54"/>
      <c r="C3439" s="2"/>
      <c r="D3439" s="2"/>
      <c r="E3439" s="2"/>
      <c r="F3439" s="53"/>
      <c r="G3439" s="53"/>
      <c r="H3439" s="53"/>
      <c r="I3439" s="53"/>
      <c r="J3439" s="53"/>
      <c r="K3439" s="2"/>
      <c r="L3439" s="53"/>
      <c r="M3439" s="2"/>
      <c r="N3439" s="2"/>
      <c r="O3439" s="55"/>
      <c r="AB3439" s="2"/>
      <c r="AC3439" s="2"/>
      <c r="AD3439" s="2"/>
      <c r="AE3439" s="2"/>
      <c r="AF3439" s="93"/>
      <c r="AG3439" s="2"/>
      <c r="AH3439" s="2"/>
      <c r="AI3439" s="2"/>
      <c r="AJ3439" s="94"/>
      <c r="AK3439" s="94"/>
      <c r="AL3439" s="79"/>
      <c r="AM3439" s="2"/>
    </row>
    <row r="3440">
      <c r="A3440" s="54"/>
      <c r="B3440" s="54"/>
      <c r="C3440" s="2"/>
      <c r="D3440" s="2"/>
      <c r="E3440" s="2"/>
      <c r="F3440" s="53"/>
      <c r="G3440" s="53"/>
      <c r="H3440" s="53"/>
      <c r="I3440" s="53"/>
      <c r="J3440" s="53"/>
      <c r="K3440" s="2"/>
      <c r="L3440" s="53"/>
      <c r="M3440" s="2"/>
      <c r="N3440" s="2"/>
      <c r="O3440" s="55"/>
      <c r="AB3440" s="2"/>
      <c r="AC3440" s="2"/>
      <c r="AD3440" s="2"/>
      <c r="AE3440" s="2"/>
      <c r="AF3440" s="93"/>
      <c r="AG3440" s="2"/>
      <c r="AH3440" s="2"/>
      <c r="AI3440" s="2"/>
      <c r="AJ3440" s="94"/>
      <c r="AK3440" s="94"/>
      <c r="AL3440" s="79"/>
      <c r="AM3440" s="2"/>
    </row>
    <row r="3441">
      <c r="A3441" s="54"/>
      <c r="B3441" s="54"/>
      <c r="C3441" s="2"/>
      <c r="D3441" s="2"/>
      <c r="E3441" s="2"/>
      <c r="F3441" s="53"/>
      <c r="G3441" s="53"/>
      <c r="H3441" s="53"/>
      <c r="I3441" s="53"/>
      <c r="J3441" s="53"/>
      <c r="K3441" s="2"/>
      <c r="L3441" s="53"/>
      <c r="M3441" s="2"/>
      <c r="N3441" s="2"/>
      <c r="O3441" s="55"/>
      <c r="AB3441" s="2"/>
      <c r="AC3441" s="2"/>
      <c r="AD3441" s="2"/>
      <c r="AE3441" s="2"/>
      <c r="AF3441" s="93"/>
      <c r="AG3441" s="2"/>
      <c r="AH3441" s="2"/>
      <c r="AI3441" s="2"/>
      <c r="AJ3441" s="94"/>
      <c r="AK3441" s="94"/>
      <c r="AL3441" s="79"/>
      <c r="AM3441" s="2"/>
    </row>
    <row r="3442">
      <c r="A3442" s="54"/>
      <c r="B3442" s="54"/>
      <c r="C3442" s="2"/>
      <c r="D3442" s="2"/>
      <c r="E3442" s="2"/>
      <c r="F3442" s="53"/>
      <c r="G3442" s="53"/>
      <c r="H3442" s="53"/>
      <c r="I3442" s="53"/>
      <c r="J3442" s="53"/>
      <c r="K3442" s="2"/>
      <c r="L3442" s="53"/>
      <c r="M3442" s="2"/>
      <c r="N3442" s="2"/>
      <c r="O3442" s="55"/>
      <c r="AB3442" s="2"/>
      <c r="AC3442" s="2"/>
      <c r="AD3442" s="2"/>
      <c r="AE3442" s="2"/>
      <c r="AF3442" s="93"/>
      <c r="AG3442" s="2"/>
      <c r="AH3442" s="2"/>
      <c r="AI3442" s="2"/>
      <c r="AJ3442" s="94"/>
      <c r="AK3442" s="94"/>
      <c r="AL3442" s="79"/>
      <c r="AM3442" s="2"/>
    </row>
    <row r="3443">
      <c r="A3443" s="54"/>
      <c r="B3443" s="54"/>
      <c r="C3443" s="2"/>
      <c r="D3443" s="2"/>
      <c r="E3443" s="2"/>
      <c r="F3443" s="53"/>
      <c r="G3443" s="53"/>
      <c r="H3443" s="53"/>
      <c r="I3443" s="53"/>
      <c r="J3443" s="53"/>
      <c r="K3443" s="2"/>
      <c r="L3443" s="53"/>
      <c r="M3443" s="2"/>
      <c r="N3443" s="2"/>
      <c r="O3443" s="55"/>
      <c r="AB3443" s="2"/>
      <c r="AC3443" s="2"/>
      <c r="AD3443" s="2"/>
      <c r="AE3443" s="2"/>
      <c r="AF3443" s="93"/>
      <c r="AG3443" s="2"/>
      <c r="AH3443" s="2"/>
      <c r="AI3443" s="2"/>
      <c r="AJ3443" s="94"/>
      <c r="AK3443" s="94"/>
      <c r="AL3443" s="79"/>
      <c r="AM3443" s="2"/>
    </row>
    <row r="3444">
      <c r="A3444" s="54"/>
      <c r="B3444" s="54"/>
      <c r="C3444" s="2"/>
      <c r="D3444" s="2"/>
      <c r="E3444" s="2"/>
      <c r="F3444" s="53"/>
      <c r="G3444" s="53"/>
      <c r="H3444" s="53"/>
      <c r="I3444" s="53"/>
      <c r="J3444" s="53"/>
      <c r="K3444" s="2"/>
      <c r="L3444" s="53"/>
      <c r="M3444" s="2"/>
      <c r="N3444" s="2"/>
      <c r="O3444" s="55"/>
      <c r="AB3444" s="2"/>
      <c r="AC3444" s="2"/>
      <c r="AD3444" s="2"/>
      <c r="AE3444" s="2"/>
      <c r="AF3444" s="93"/>
      <c r="AG3444" s="2"/>
      <c r="AH3444" s="2"/>
      <c r="AI3444" s="2"/>
      <c r="AJ3444" s="94"/>
      <c r="AK3444" s="94"/>
      <c r="AL3444" s="79"/>
      <c r="AM3444" s="2"/>
    </row>
    <row r="3445">
      <c r="A3445" s="54"/>
      <c r="B3445" s="54"/>
      <c r="C3445" s="2"/>
      <c r="D3445" s="2"/>
      <c r="E3445" s="2"/>
      <c r="F3445" s="53"/>
      <c r="G3445" s="53"/>
      <c r="H3445" s="53"/>
      <c r="I3445" s="53"/>
      <c r="J3445" s="53"/>
      <c r="K3445" s="2"/>
      <c r="L3445" s="53"/>
      <c r="M3445" s="2"/>
      <c r="N3445" s="2"/>
      <c r="O3445" s="55"/>
      <c r="AB3445" s="2"/>
      <c r="AC3445" s="2"/>
      <c r="AD3445" s="2"/>
      <c r="AE3445" s="2"/>
      <c r="AF3445" s="93"/>
      <c r="AG3445" s="2"/>
      <c r="AH3445" s="2"/>
      <c r="AI3445" s="2"/>
      <c r="AJ3445" s="94"/>
      <c r="AK3445" s="94"/>
      <c r="AL3445" s="79"/>
      <c r="AM3445" s="2"/>
    </row>
    <row r="3446">
      <c r="A3446" s="54"/>
      <c r="B3446" s="54"/>
      <c r="C3446" s="2"/>
      <c r="D3446" s="2"/>
      <c r="E3446" s="2"/>
      <c r="F3446" s="53"/>
      <c r="G3446" s="53"/>
      <c r="H3446" s="53"/>
      <c r="I3446" s="53"/>
      <c r="J3446" s="53"/>
      <c r="K3446" s="2"/>
      <c r="L3446" s="53"/>
      <c r="M3446" s="2"/>
      <c r="N3446" s="2"/>
      <c r="O3446" s="55"/>
      <c r="AB3446" s="2"/>
      <c r="AC3446" s="2"/>
      <c r="AD3446" s="2"/>
      <c r="AE3446" s="2"/>
      <c r="AF3446" s="93"/>
      <c r="AG3446" s="2"/>
      <c r="AH3446" s="2"/>
      <c r="AI3446" s="2"/>
      <c r="AJ3446" s="94"/>
      <c r="AK3446" s="94"/>
      <c r="AL3446" s="79"/>
      <c r="AM3446" s="2"/>
    </row>
    <row r="3447">
      <c r="A3447" s="54"/>
      <c r="B3447" s="54"/>
      <c r="C3447" s="2"/>
      <c r="D3447" s="2"/>
      <c r="E3447" s="2"/>
      <c r="F3447" s="53"/>
      <c r="G3447" s="53"/>
      <c r="H3447" s="53"/>
      <c r="I3447" s="53"/>
      <c r="J3447" s="53"/>
      <c r="K3447" s="2"/>
      <c r="L3447" s="53"/>
      <c r="M3447" s="2"/>
      <c r="N3447" s="2"/>
      <c r="O3447" s="55"/>
      <c r="AB3447" s="2"/>
      <c r="AC3447" s="2"/>
      <c r="AD3447" s="2"/>
      <c r="AE3447" s="2"/>
      <c r="AF3447" s="93"/>
      <c r="AG3447" s="2"/>
      <c r="AH3447" s="2"/>
      <c r="AI3447" s="2"/>
      <c r="AJ3447" s="94"/>
      <c r="AK3447" s="94"/>
      <c r="AL3447" s="79"/>
      <c r="AM3447" s="2"/>
    </row>
    <row r="3448">
      <c r="A3448" s="54"/>
      <c r="B3448" s="54"/>
      <c r="C3448" s="2"/>
      <c r="D3448" s="2"/>
      <c r="E3448" s="2"/>
      <c r="F3448" s="53"/>
      <c r="G3448" s="53"/>
      <c r="H3448" s="53"/>
      <c r="I3448" s="53"/>
      <c r="J3448" s="53"/>
      <c r="K3448" s="2"/>
      <c r="L3448" s="53"/>
      <c r="M3448" s="2"/>
      <c r="N3448" s="2"/>
      <c r="O3448" s="55"/>
      <c r="AB3448" s="2"/>
      <c r="AC3448" s="2"/>
      <c r="AD3448" s="2"/>
      <c r="AE3448" s="2"/>
      <c r="AF3448" s="93"/>
      <c r="AG3448" s="2"/>
      <c r="AH3448" s="2"/>
      <c r="AI3448" s="2"/>
      <c r="AJ3448" s="94"/>
      <c r="AK3448" s="94"/>
      <c r="AL3448" s="79"/>
      <c r="AM3448" s="2"/>
    </row>
    <row r="3449">
      <c r="A3449" s="54"/>
      <c r="B3449" s="54"/>
      <c r="C3449" s="2"/>
      <c r="D3449" s="2"/>
      <c r="E3449" s="2"/>
      <c r="F3449" s="53"/>
      <c r="G3449" s="53"/>
      <c r="H3449" s="53"/>
      <c r="I3449" s="53"/>
      <c r="J3449" s="53"/>
      <c r="K3449" s="2"/>
      <c r="L3449" s="53"/>
      <c r="M3449" s="2"/>
      <c r="N3449" s="2"/>
      <c r="O3449" s="55"/>
      <c r="AB3449" s="2"/>
      <c r="AC3449" s="2"/>
      <c r="AD3449" s="2"/>
      <c r="AE3449" s="2"/>
      <c r="AF3449" s="93"/>
      <c r="AG3449" s="2"/>
      <c r="AH3449" s="2"/>
      <c r="AI3449" s="2"/>
      <c r="AJ3449" s="94"/>
      <c r="AK3449" s="94"/>
      <c r="AL3449" s="79"/>
      <c r="AM3449" s="2"/>
    </row>
    <row r="3450">
      <c r="A3450" s="54"/>
      <c r="B3450" s="54"/>
      <c r="C3450" s="2"/>
      <c r="D3450" s="2"/>
      <c r="E3450" s="2"/>
      <c r="F3450" s="53"/>
      <c r="G3450" s="53"/>
      <c r="H3450" s="53"/>
      <c r="I3450" s="53"/>
      <c r="J3450" s="53"/>
      <c r="K3450" s="2"/>
      <c r="L3450" s="53"/>
      <c r="M3450" s="2"/>
      <c r="N3450" s="2"/>
      <c r="O3450" s="55"/>
      <c r="AB3450" s="2"/>
      <c r="AC3450" s="2"/>
      <c r="AD3450" s="2"/>
      <c r="AE3450" s="2"/>
      <c r="AF3450" s="93"/>
      <c r="AG3450" s="2"/>
      <c r="AH3450" s="2"/>
      <c r="AI3450" s="2"/>
      <c r="AJ3450" s="94"/>
      <c r="AK3450" s="94"/>
      <c r="AL3450" s="79"/>
      <c r="AM3450" s="2"/>
    </row>
    <row r="3451">
      <c r="A3451" s="54"/>
      <c r="B3451" s="54"/>
      <c r="C3451" s="2"/>
      <c r="D3451" s="2"/>
      <c r="E3451" s="2"/>
      <c r="F3451" s="53"/>
      <c r="G3451" s="53"/>
      <c r="H3451" s="53"/>
      <c r="I3451" s="53"/>
      <c r="J3451" s="53"/>
      <c r="K3451" s="2"/>
      <c r="L3451" s="53"/>
      <c r="M3451" s="2"/>
      <c r="N3451" s="2"/>
      <c r="O3451" s="55"/>
      <c r="AB3451" s="2"/>
      <c r="AC3451" s="2"/>
      <c r="AD3451" s="2"/>
      <c r="AE3451" s="2"/>
      <c r="AF3451" s="93"/>
      <c r="AG3451" s="2"/>
      <c r="AH3451" s="2"/>
      <c r="AI3451" s="2"/>
      <c r="AJ3451" s="94"/>
      <c r="AK3451" s="94"/>
      <c r="AL3451" s="79"/>
      <c r="AM3451" s="2"/>
    </row>
    <row r="3452">
      <c r="A3452" s="54"/>
      <c r="B3452" s="54"/>
      <c r="C3452" s="2"/>
      <c r="D3452" s="2"/>
      <c r="E3452" s="2"/>
      <c r="F3452" s="53"/>
      <c r="G3452" s="53"/>
      <c r="H3452" s="53"/>
      <c r="I3452" s="53"/>
      <c r="J3452" s="53"/>
      <c r="K3452" s="2"/>
      <c r="L3452" s="53"/>
      <c r="M3452" s="2"/>
      <c r="N3452" s="2"/>
      <c r="O3452" s="55"/>
      <c r="AB3452" s="2"/>
      <c r="AC3452" s="2"/>
      <c r="AD3452" s="2"/>
      <c r="AE3452" s="2"/>
      <c r="AF3452" s="93"/>
      <c r="AG3452" s="2"/>
      <c r="AH3452" s="2"/>
      <c r="AI3452" s="2"/>
      <c r="AJ3452" s="94"/>
      <c r="AK3452" s="94"/>
      <c r="AL3452" s="79"/>
      <c r="AM3452" s="2"/>
    </row>
    <row r="3453">
      <c r="A3453" s="54"/>
      <c r="B3453" s="54"/>
      <c r="C3453" s="2"/>
      <c r="D3453" s="2"/>
      <c r="E3453" s="2"/>
      <c r="F3453" s="53"/>
      <c r="G3453" s="53"/>
      <c r="H3453" s="53"/>
      <c r="I3453" s="53"/>
      <c r="J3453" s="53"/>
      <c r="K3453" s="2"/>
      <c r="L3453" s="53"/>
      <c r="M3453" s="2"/>
      <c r="N3453" s="2"/>
      <c r="O3453" s="55"/>
      <c r="AB3453" s="2"/>
      <c r="AC3453" s="2"/>
      <c r="AD3453" s="2"/>
      <c r="AE3453" s="2"/>
      <c r="AF3453" s="93"/>
      <c r="AG3453" s="2"/>
      <c r="AH3453" s="2"/>
      <c r="AI3453" s="2"/>
      <c r="AJ3453" s="94"/>
      <c r="AK3453" s="94"/>
      <c r="AL3453" s="79"/>
      <c r="AM3453" s="2"/>
    </row>
    <row r="3454">
      <c r="A3454" s="54"/>
      <c r="B3454" s="54"/>
      <c r="C3454" s="2"/>
      <c r="D3454" s="2"/>
      <c r="E3454" s="2"/>
      <c r="F3454" s="53"/>
      <c r="G3454" s="53"/>
      <c r="H3454" s="53"/>
      <c r="I3454" s="53"/>
      <c r="J3454" s="53"/>
      <c r="K3454" s="2"/>
      <c r="L3454" s="53"/>
      <c r="M3454" s="2"/>
      <c r="N3454" s="2"/>
      <c r="O3454" s="55"/>
      <c r="AB3454" s="2"/>
      <c r="AC3454" s="2"/>
      <c r="AD3454" s="2"/>
      <c r="AE3454" s="2"/>
      <c r="AF3454" s="93"/>
      <c r="AG3454" s="2"/>
      <c r="AH3454" s="2"/>
      <c r="AI3454" s="2"/>
      <c r="AJ3454" s="94"/>
      <c r="AK3454" s="94"/>
      <c r="AL3454" s="79"/>
      <c r="AM3454" s="2"/>
    </row>
    <row r="3455">
      <c r="A3455" s="54"/>
      <c r="B3455" s="54"/>
      <c r="C3455" s="2"/>
      <c r="D3455" s="2"/>
      <c r="E3455" s="2"/>
      <c r="F3455" s="53"/>
      <c r="G3455" s="53"/>
      <c r="H3455" s="53"/>
      <c r="I3455" s="53"/>
      <c r="J3455" s="53"/>
      <c r="K3455" s="2"/>
      <c r="L3455" s="53"/>
      <c r="M3455" s="2"/>
      <c r="N3455" s="2"/>
      <c r="O3455" s="55"/>
      <c r="AB3455" s="2"/>
      <c r="AC3455" s="2"/>
      <c r="AD3455" s="2"/>
      <c r="AE3455" s="2"/>
      <c r="AF3455" s="93"/>
      <c r="AG3455" s="2"/>
      <c r="AH3455" s="2"/>
      <c r="AI3455" s="2"/>
      <c r="AJ3455" s="94"/>
      <c r="AK3455" s="94"/>
      <c r="AL3455" s="79"/>
      <c r="AM3455" s="2"/>
    </row>
    <row r="3456">
      <c r="A3456" s="54"/>
      <c r="B3456" s="54"/>
      <c r="C3456" s="2"/>
      <c r="D3456" s="2"/>
      <c r="E3456" s="2"/>
      <c r="F3456" s="53"/>
      <c r="G3456" s="53"/>
      <c r="H3456" s="53"/>
      <c r="I3456" s="53"/>
      <c r="J3456" s="53"/>
      <c r="K3456" s="2"/>
      <c r="L3456" s="53"/>
      <c r="M3456" s="2"/>
      <c r="N3456" s="2"/>
      <c r="O3456" s="55"/>
      <c r="AB3456" s="2"/>
      <c r="AC3456" s="2"/>
      <c r="AD3456" s="2"/>
      <c r="AE3456" s="2"/>
      <c r="AF3456" s="93"/>
      <c r="AG3456" s="2"/>
      <c r="AH3456" s="2"/>
      <c r="AI3456" s="2"/>
      <c r="AJ3456" s="94"/>
      <c r="AK3456" s="94"/>
      <c r="AL3456" s="79"/>
      <c r="AM3456" s="2"/>
    </row>
    <row r="3457">
      <c r="A3457" s="54"/>
      <c r="B3457" s="54"/>
      <c r="C3457" s="2"/>
      <c r="D3457" s="2"/>
      <c r="E3457" s="2"/>
      <c r="F3457" s="53"/>
      <c r="G3457" s="53"/>
      <c r="H3457" s="53"/>
      <c r="I3457" s="53"/>
      <c r="J3457" s="53"/>
      <c r="K3457" s="2"/>
      <c r="L3457" s="53"/>
      <c r="M3457" s="2"/>
      <c r="N3457" s="2"/>
      <c r="O3457" s="55"/>
      <c r="AB3457" s="2"/>
      <c r="AC3457" s="2"/>
      <c r="AD3457" s="2"/>
      <c r="AE3457" s="2"/>
      <c r="AF3457" s="93"/>
      <c r="AG3457" s="2"/>
      <c r="AH3457" s="2"/>
      <c r="AI3457" s="2"/>
      <c r="AJ3457" s="94"/>
      <c r="AK3457" s="94"/>
      <c r="AL3457" s="79"/>
      <c r="AM3457" s="2"/>
    </row>
    <row r="3458">
      <c r="A3458" s="54"/>
      <c r="B3458" s="54"/>
      <c r="C3458" s="2"/>
      <c r="D3458" s="2"/>
      <c r="E3458" s="2"/>
      <c r="F3458" s="53"/>
      <c r="G3458" s="53"/>
      <c r="H3458" s="53"/>
      <c r="I3458" s="53"/>
      <c r="J3458" s="53"/>
      <c r="K3458" s="2"/>
      <c r="L3458" s="53"/>
      <c r="M3458" s="2"/>
      <c r="N3458" s="2"/>
      <c r="O3458" s="55"/>
      <c r="AB3458" s="2"/>
      <c r="AC3458" s="2"/>
      <c r="AD3458" s="2"/>
      <c r="AE3458" s="2"/>
      <c r="AF3458" s="93"/>
      <c r="AG3458" s="2"/>
      <c r="AH3458" s="2"/>
      <c r="AI3458" s="2"/>
      <c r="AJ3458" s="94"/>
      <c r="AK3458" s="94"/>
      <c r="AL3458" s="79"/>
      <c r="AM3458" s="2"/>
    </row>
    <row r="3459">
      <c r="A3459" s="54"/>
      <c r="B3459" s="54"/>
      <c r="C3459" s="2"/>
      <c r="D3459" s="2"/>
      <c r="E3459" s="2"/>
      <c r="F3459" s="53"/>
      <c r="G3459" s="53"/>
      <c r="H3459" s="53"/>
      <c r="I3459" s="53"/>
      <c r="J3459" s="53"/>
      <c r="K3459" s="2"/>
      <c r="L3459" s="53"/>
      <c r="M3459" s="2"/>
      <c r="N3459" s="2"/>
      <c r="O3459" s="55"/>
      <c r="AB3459" s="2"/>
      <c r="AC3459" s="2"/>
      <c r="AD3459" s="2"/>
      <c r="AE3459" s="2"/>
      <c r="AF3459" s="93"/>
      <c r="AG3459" s="2"/>
      <c r="AH3459" s="2"/>
      <c r="AI3459" s="2"/>
      <c r="AJ3459" s="94"/>
      <c r="AK3459" s="94"/>
      <c r="AL3459" s="79"/>
      <c r="AM3459" s="2"/>
    </row>
    <row r="3460">
      <c r="A3460" s="54"/>
      <c r="B3460" s="54"/>
      <c r="C3460" s="2"/>
      <c r="D3460" s="2"/>
      <c r="E3460" s="2"/>
      <c r="F3460" s="53"/>
      <c r="G3460" s="53"/>
      <c r="H3460" s="53"/>
      <c r="I3460" s="53"/>
      <c r="J3460" s="53"/>
      <c r="K3460" s="2"/>
      <c r="L3460" s="53"/>
      <c r="M3460" s="2"/>
      <c r="N3460" s="2"/>
      <c r="O3460" s="55"/>
      <c r="AB3460" s="2"/>
      <c r="AC3460" s="2"/>
      <c r="AD3460" s="2"/>
      <c r="AE3460" s="2"/>
      <c r="AF3460" s="93"/>
      <c r="AG3460" s="2"/>
      <c r="AH3460" s="2"/>
      <c r="AI3460" s="2"/>
      <c r="AJ3460" s="94"/>
      <c r="AK3460" s="94"/>
      <c r="AL3460" s="79"/>
      <c r="AM3460" s="2"/>
    </row>
    <row r="3461">
      <c r="A3461" s="54"/>
      <c r="B3461" s="54"/>
      <c r="C3461" s="2"/>
      <c r="D3461" s="2"/>
      <c r="E3461" s="2"/>
      <c r="F3461" s="53"/>
      <c r="G3461" s="53"/>
      <c r="H3461" s="53"/>
      <c r="I3461" s="53"/>
      <c r="J3461" s="53"/>
      <c r="K3461" s="2"/>
      <c r="L3461" s="53"/>
      <c r="M3461" s="2"/>
      <c r="N3461" s="2"/>
      <c r="O3461" s="55"/>
      <c r="AB3461" s="2"/>
      <c r="AC3461" s="2"/>
      <c r="AD3461" s="2"/>
      <c r="AE3461" s="2"/>
      <c r="AF3461" s="93"/>
      <c r="AG3461" s="2"/>
      <c r="AH3461" s="2"/>
      <c r="AI3461" s="2"/>
      <c r="AJ3461" s="94"/>
      <c r="AK3461" s="94"/>
      <c r="AL3461" s="79"/>
      <c r="AM3461" s="2"/>
    </row>
    <row r="3462">
      <c r="A3462" s="54"/>
      <c r="B3462" s="54"/>
      <c r="C3462" s="2"/>
      <c r="D3462" s="2"/>
      <c r="E3462" s="2"/>
      <c r="F3462" s="53"/>
      <c r="G3462" s="53"/>
      <c r="H3462" s="53"/>
      <c r="I3462" s="53"/>
      <c r="J3462" s="53"/>
      <c r="K3462" s="2"/>
      <c r="L3462" s="53"/>
      <c r="M3462" s="2"/>
      <c r="N3462" s="2"/>
      <c r="O3462" s="55"/>
      <c r="AB3462" s="2"/>
      <c r="AC3462" s="2"/>
      <c r="AD3462" s="2"/>
      <c r="AE3462" s="2"/>
      <c r="AF3462" s="93"/>
      <c r="AG3462" s="2"/>
      <c r="AH3462" s="2"/>
      <c r="AI3462" s="2"/>
      <c r="AJ3462" s="94"/>
      <c r="AK3462" s="94"/>
      <c r="AL3462" s="79"/>
      <c r="AM3462" s="2"/>
    </row>
    <row r="3463">
      <c r="A3463" s="54"/>
      <c r="B3463" s="54"/>
      <c r="C3463" s="2"/>
      <c r="D3463" s="2"/>
      <c r="E3463" s="2"/>
      <c r="F3463" s="53"/>
      <c r="G3463" s="53"/>
      <c r="H3463" s="53"/>
      <c r="I3463" s="53"/>
      <c r="J3463" s="53"/>
      <c r="K3463" s="2"/>
      <c r="L3463" s="53"/>
      <c r="M3463" s="2"/>
      <c r="N3463" s="2"/>
      <c r="O3463" s="55"/>
      <c r="AB3463" s="2"/>
      <c r="AC3463" s="2"/>
      <c r="AD3463" s="2"/>
      <c r="AE3463" s="2"/>
      <c r="AF3463" s="93"/>
      <c r="AG3463" s="2"/>
      <c r="AH3463" s="2"/>
      <c r="AI3463" s="2"/>
      <c r="AJ3463" s="94"/>
      <c r="AK3463" s="94"/>
      <c r="AL3463" s="79"/>
      <c r="AM3463" s="2"/>
    </row>
    <row r="3464">
      <c r="A3464" s="54"/>
      <c r="B3464" s="54"/>
      <c r="C3464" s="2"/>
      <c r="D3464" s="2"/>
      <c r="E3464" s="2"/>
      <c r="F3464" s="53"/>
      <c r="G3464" s="53"/>
      <c r="H3464" s="53"/>
      <c r="I3464" s="53"/>
      <c r="J3464" s="53"/>
      <c r="K3464" s="2"/>
      <c r="L3464" s="53"/>
      <c r="M3464" s="2"/>
      <c r="N3464" s="2"/>
      <c r="O3464" s="55"/>
      <c r="AB3464" s="2"/>
      <c r="AC3464" s="2"/>
      <c r="AD3464" s="2"/>
      <c r="AE3464" s="2"/>
      <c r="AF3464" s="93"/>
      <c r="AG3464" s="2"/>
      <c r="AH3464" s="2"/>
      <c r="AI3464" s="2"/>
      <c r="AJ3464" s="94"/>
      <c r="AK3464" s="94"/>
      <c r="AL3464" s="79"/>
      <c r="AM3464" s="2"/>
    </row>
    <row r="3465">
      <c r="A3465" s="54"/>
      <c r="B3465" s="54"/>
      <c r="C3465" s="2"/>
      <c r="D3465" s="2"/>
      <c r="E3465" s="2"/>
      <c r="F3465" s="53"/>
      <c r="G3465" s="53"/>
      <c r="H3465" s="53"/>
      <c r="I3465" s="53"/>
      <c r="J3465" s="53"/>
      <c r="K3465" s="2"/>
      <c r="L3465" s="53"/>
      <c r="M3465" s="2"/>
      <c r="N3465" s="2"/>
      <c r="O3465" s="55"/>
      <c r="AB3465" s="2"/>
      <c r="AC3465" s="2"/>
      <c r="AD3465" s="2"/>
      <c r="AE3465" s="2"/>
      <c r="AF3465" s="93"/>
      <c r="AG3465" s="2"/>
      <c r="AH3465" s="2"/>
      <c r="AI3465" s="2"/>
      <c r="AJ3465" s="94"/>
      <c r="AK3465" s="94"/>
      <c r="AL3465" s="79"/>
      <c r="AM3465" s="2"/>
    </row>
    <row r="3466">
      <c r="A3466" s="54"/>
      <c r="B3466" s="54"/>
      <c r="C3466" s="2"/>
      <c r="D3466" s="2"/>
      <c r="E3466" s="2"/>
      <c r="F3466" s="53"/>
      <c r="G3466" s="53"/>
      <c r="H3466" s="53"/>
      <c r="I3466" s="53"/>
      <c r="J3466" s="53"/>
      <c r="K3466" s="2"/>
      <c r="L3466" s="53"/>
      <c r="M3466" s="2"/>
      <c r="N3466" s="2"/>
      <c r="O3466" s="55"/>
      <c r="AB3466" s="2"/>
      <c r="AC3466" s="2"/>
      <c r="AD3466" s="2"/>
      <c r="AE3466" s="2"/>
      <c r="AF3466" s="93"/>
      <c r="AG3466" s="2"/>
      <c r="AH3466" s="2"/>
      <c r="AI3466" s="2"/>
      <c r="AJ3466" s="94"/>
      <c r="AK3466" s="94"/>
      <c r="AL3466" s="79"/>
      <c r="AM3466" s="2"/>
    </row>
    <row r="3467">
      <c r="A3467" s="54"/>
      <c r="B3467" s="54"/>
      <c r="C3467" s="2"/>
      <c r="D3467" s="2"/>
      <c r="E3467" s="2"/>
      <c r="F3467" s="53"/>
      <c r="G3467" s="53"/>
      <c r="H3467" s="53"/>
      <c r="I3467" s="53"/>
      <c r="J3467" s="53"/>
      <c r="K3467" s="2"/>
      <c r="L3467" s="53"/>
      <c r="M3467" s="2"/>
      <c r="N3467" s="2"/>
      <c r="O3467" s="55"/>
      <c r="AB3467" s="2"/>
      <c r="AC3467" s="2"/>
      <c r="AD3467" s="2"/>
      <c r="AE3467" s="2"/>
      <c r="AF3467" s="93"/>
      <c r="AG3467" s="2"/>
      <c r="AH3467" s="2"/>
      <c r="AI3467" s="2"/>
      <c r="AJ3467" s="94"/>
      <c r="AK3467" s="94"/>
      <c r="AL3467" s="79"/>
      <c r="AM3467" s="2"/>
    </row>
    <row r="3468">
      <c r="A3468" s="54"/>
      <c r="B3468" s="54"/>
      <c r="C3468" s="2"/>
      <c r="D3468" s="2"/>
      <c r="E3468" s="2"/>
      <c r="F3468" s="53"/>
      <c r="G3468" s="53"/>
      <c r="H3468" s="53"/>
      <c r="I3468" s="53"/>
      <c r="J3468" s="53"/>
      <c r="K3468" s="2"/>
      <c r="L3468" s="53"/>
      <c r="M3468" s="2"/>
      <c r="N3468" s="2"/>
      <c r="O3468" s="55"/>
      <c r="AB3468" s="2"/>
      <c r="AC3468" s="2"/>
      <c r="AD3468" s="2"/>
      <c r="AE3468" s="2"/>
      <c r="AF3468" s="93"/>
      <c r="AG3468" s="2"/>
      <c r="AH3468" s="2"/>
      <c r="AI3468" s="2"/>
      <c r="AJ3468" s="94"/>
      <c r="AK3468" s="94"/>
      <c r="AL3468" s="79"/>
      <c r="AM3468" s="2"/>
    </row>
    <row r="3469">
      <c r="A3469" s="54"/>
      <c r="B3469" s="54"/>
      <c r="C3469" s="2"/>
      <c r="D3469" s="2"/>
      <c r="E3469" s="2"/>
      <c r="F3469" s="53"/>
      <c r="G3469" s="53"/>
      <c r="H3469" s="53"/>
      <c r="I3469" s="53"/>
      <c r="J3469" s="53"/>
      <c r="K3469" s="2"/>
      <c r="L3469" s="53"/>
      <c r="M3469" s="2"/>
      <c r="N3469" s="2"/>
      <c r="O3469" s="55"/>
      <c r="AB3469" s="2"/>
      <c r="AC3469" s="2"/>
      <c r="AD3469" s="2"/>
      <c r="AE3469" s="2"/>
      <c r="AF3469" s="93"/>
      <c r="AG3469" s="2"/>
      <c r="AH3469" s="2"/>
      <c r="AI3469" s="2"/>
      <c r="AJ3469" s="94"/>
      <c r="AK3469" s="94"/>
      <c r="AL3469" s="79"/>
      <c r="AM3469" s="2"/>
    </row>
    <row r="3470">
      <c r="A3470" s="54"/>
      <c r="B3470" s="54"/>
      <c r="C3470" s="2"/>
      <c r="D3470" s="2"/>
      <c r="E3470" s="2"/>
      <c r="F3470" s="53"/>
      <c r="G3470" s="53"/>
      <c r="H3470" s="53"/>
      <c r="I3470" s="53"/>
      <c r="J3470" s="53"/>
      <c r="K3470" s="2"/>
      <c r="L3470" s="53"/>
      <c r="M3470" s="2"/>
      <c r="N3470" s="2"/>
      <c r="O3470" s="55"/>
      <c r="AB3470" s="2"/>
      <c r="AC3470" s="2"/>
      <c r="AD3470" s="2"/>
      <c r="AE3470" s="2"/>
      <c r="AF3470" s="93"/>
      <c r="AG3470" s="2"/>
      <c r="AH3470" s="2"/>
      <c r="AI3470" s="2"/>
      <c r="AJ3470" s="94"/>
      <c r="AK3470" s="94"/>
      <c r="AL3470" s="79"/>
      <c r="AM3470" s="2"/>
    </row>
    <row r="3471">
      <c r="A3471" s="54"/>
      <c r="B3471" s="54"/>
      <c r="C3471" s="2"/>
      <c r="D3471" s="2"/>
      <c r="E3471" s="2"/>
      <c r="F3471" s="53"/>
      <c r="G3471" s="53"/>
      <c r="H3471" s="53"/>
      <c r="I3471" s="53"/>
      <c r="J3471" s="53"/>
      <c r="K3471" s="2"/>
      <c r="L3471" s="53"/>
      <c r="M3471" s="2"/>
      <c r="N3471" s="2"/>
      <c r="O3471" s="55"/>
      <c r="AB3471" s="2"/>
      <c r="AC3471" s="2"/>
      <c r="AD3471" s="2"/>
      <c r="AE3471" s="2"/>
      <c r="AF3471" s="93"/>
      <c r="AG3471" s="2"/>
      <c r="AH3471" s="2"/>
      <c r="AI3471" s="2"/>
      <c r="AJ3471" s="94"/>
      <c r="AK3471" s="94"/>
      <c r="AL3471" s="79"/>
      <c r="AM3471" s="2"/>
    </row>
    <row r="3472">
      <c r="A3472" s="54"/>
      <c r="B3472" s="54"/>
      <c r="C3472" s="2"/>
      <c r="D3472" s="2"/>
      <c r="E3472" s="2"/>
      <c r="F3472" s="53"/>
      <c r="G3472" s="53"/>
      <c r="H3472" s="53"/>
      <c r="I3472" s="53"/>
      <c r="J3472" s="53"/>
      <c r="K3472" s="2"/>
      <c r="L3472" s="53"/>
      <c r="M3472" s="2"/>
      <c r="N3472" s="2"/>
      <c r="O3472" s="55"/>
      <c r="AB3472" s="2"/>
      <c r="AC3472" s="2"/>
      <c r="AD3472" s="2"/>
      <c r="AE3472" s="2"/>
      <c r="AF3472" s="93"/>
      <c r="AG3472" s="2"/>
      <c r="AH3472" s="2"/>
      <c r="AI3472" s="2"/>
      <c r="AJ3472" s="94"/>
      <c r="AK3472" s="94"/>
      <c r="AL3472" s="79"/>
      <c r="AM3472" s="2"/>
    </row>
    <row r="3473">
      <c r="A3473" s="54"/>
      <c r="B3473" s="54"/>
      <c r="C3473" s="2"/>
      <c r="D3473" s="2"/>
      <c r="E3473" s="2"/>
      <c r="F3473" s="53"/>
      <c r="G3473" s="53"/>
      <c r="H3473" s="53"/>
      <c r="I3473" s="53"/>
      <c r="J3473" s="53"/>
      <c r="K3473" s="2"/>
      <c r="L3473" s="53"/>
      <c r="M3473" s="2"/>
      <c r="N3473" s="2"/>
      <c r="O3473" s="55"/>
      <c r="AB3473" s="2"/>
      <c r="AC3473" s="2"/>
      <c r="AD3473" s="2"/>
      <c r="AE3473" s="2"/>
      <c r="AF3473" s="93"/>
      <c r="AG3473" s="2"/>
      <c r="AH3473" s="2"/>
      <c r="AI3473" s="2"/>
      <c r="AJ3473" s="94"/>
      <c r="AK3473" s="94"/>
      <c r="AL3473" s="79"/>
      <c r="AM3473" s="2"/>
    </row>
    <row r="3474">
      <c r="A3474" s="54"/>
      <c r="B3474" s="54"/>
      <c r="C3474" s="2"/>
      <c r="D3474" s="2"/>
      <c r="E3474" s="2"/>
      <c r="F3474" s="53"/>
      <c r="G3474" s="53"/>
      <c r="H3474" s="53"/>
      <c r="I3474" s="53"/>
      <c r="J3474" s="53"/>
      <c r="K3474" s="2"/>
      <c r="L3474" s="53"/>
      <c r="M3474" s="2"/>
      <c r="N3474" s="2"/>
      <c r="O3474" s="55"/>
      <c r="AB3474" s="2"/>
      <c r="AC3474" s="2"/>
      <c r="AD3474" s="2"/>
      <c r="AE3474" s="2"/>
      <c r="AF3474" s="93"/>
      <c r="AG3474" s="2"/>
      <c r="AH3474" s="2"/>
      <c r="AI3474" s="2"/>
      <c r="AJ3474" s="94"/>
      <c r="AK3474" s="94"/>
      <c r="AL3474" s="79"/>
      <c r="AM3474" s="2"/>
    </row>
    <row r="3475">
      <c r="A3475" s="54"/>
      <c r="B3475" s="54"/>
      <c r="C3475" s="2"/>
      <c r="D3475" s="2"/>
      <c r="E3475" s="2"/>
      <c r="F3475" s="53"/>
      <c r="G3475" s="53"/>
      <c r="H3475" s="53"/>
      <c r="I3475" s="53"/>
      <c r="J3475" s="53"/>
      <c r="K3475" s="2"/>
      <c r="L3475" s="53"/>
      <c r="M3475" s="2"/>
      <c r="N3475" s="2"/>
      <c r="O3475" s="55"/>
      <c r="AB3475" s="2"/>
      <c r="AC3475" s="2"/>
      <c r="AD3475" s="2"/>
      <c r="AE3475" s="2"/>
      <c r="AF3475" s="93"/>
      <c r="AG3475" s="2"/>
      <c r="AH3475" s="2"/>
      <c r="AI3475" s="2"/>
      <c r="AJ3475" s="94"/>
      <c r="AK3475" s="94"/>
      <c r="AL3475" s="79"/>
      <c r="AM3475" s="2"/>
    </row>
    <row r="3476">
      <c r="A3476" s="54"/>
      <c r="B3476" s="54"/>
      <c r="C3476" s="2"/>
      <c r="D3476" s="2"/>
      <c r="E3476" s="2"/>
      <c r="F3476" s="53"/>
      <c r="G3476" s="53"/>
      <c r="H3476" s="53"/>
      <c r="I3476" s="53"/>
      <c r="J3476" s="53"/>
      <c r="K3476" s="2"/>
      <c r="L3476" s="53"/>
      <c r="M3476" s="2"/>
      <c r="N3476" s="2"/>
      <c r="O3476" s="55"/>
      <c r="AB3476" s="2"/>
      <c r="AC3476" s="2"/>
      <c r="AD3476" s="2"/>
      <c r="AE3476" s="2"/>
      <c r="AF3476" s="93"/>
      <c r="AG3476" s="2"/>
      <c r="AH3476" s="2"/>
      <c r="AI3476" s="2"/>
      <c r="AJ3476" s="94"/>
      <c r="AK3476" s="94"/>
      <c r="AL3476" s="79"/>
      <c r="AM3476" s="2"/>
    </row>
    <row r="3477">
      <c r="A3477" s="54"/>
      <c r="B3477" s="54"/>
      <c r="C3477" s="2"/>
      <c r="D3477" s="2"/>
      <c r="E3477" s="2"/>
      <c r="F3477" s="53"/>
      <c r="G3477" s="53"/>
      <c r="H3477" s="53"/>
      <c r="I3477" s="53"/>
      <c r="J3477" s="53"/>
      <c r="K3477" s="2"/>
      <c r="L3477" s="53"/>
      <c r="M3477" s="2"/>
      <c r="N3477" s="2"/>
      <c r="O3477" s="55"/>
      <c r="AB3477" s="2"/>
      <c r="AC3477" s="2"/>
      <c r="AD3477" s="2"/>
      <c r="AE3477" s="2"/>
      <c r="AF3477" s="93"/>
      <c r="AG3477" s="2"/>
      <c r="AH3477" s="2"/>
      <c r="AI3477" s="2"/>
      <c r="AJ3477" s="94"/>
      <c r="AK3477" s="94"/>
      <c r="AL3477" s="79"/>
      <c r="AM3477" s="2"/>
    </row>
    <row r="3478">
      <c r="A3478" s="54"/>
      <c r="B3478" s="54"/>
      <c r="C3478" s="2"/>
      <c r="D3478" s="2"/>
      <c r="E3478" s="2"/>
      <c r="F3478" s="53"/>
      <c r="G3478" s="53"/>
      <c r="H3478" s="53"/>
      <c r="I3478" s="53"/>
      <c r="J3478" s="53"/>
      <c r="K3478" s="2"/>
      <c r="L3478" s="53"/>
      <c r="M3478" s="2"/>
      <c r="N3478" s="2"/>
      <c r="O3478" s="55"/>
      <c r="AB3478" s="2"/>
      <c r="AC3478" s="2"/>
      <c r="AD3478" s="2"/>
      <c r="AE3478" s="2"/>
      <c r="AF3478" s="93"/>
      <c r="AG3478" s="2"/>
      <c r="AH3478" s="2"/>
      <c r="AI3478" s="2"/>
      <c r="AJ3478" s="94"/>
      <c r="AK3478" s="94"/>
      <c r="AL3478" s="79"/>
      <c r="AM3478" s="2"/>
    </row>
    <row r="3479">
      <c r="A3479" s="54"/>
      <c r="B3479" s="54"/>
      <c r="C3479" s="2"/>
      <c r="D3479" s="2"/>
      <c r="E3479" s="2"/>
      <c r="F3479" s="53"/>
      <c r="G3479" s="53"/>
      <c r="H3479" s="53"/>
      <c r="I3479" s="53"/>
      <c r="J3479" s="53"/>
      <c r="K3479" s="2"/>
      <c r="L3479" s="53"/>
      <c r="M3479" s="2"/>
      <c r="N3479" s="2"/>
      <c r="O3479" s="55"/>
      <c r="AB3479" s="2"/>
      <c r="AC3479" s="2"/>
      <c r="AD3479" s="2"/>
      <c r="AE3479" s="2"/>
      <c r="AF3479" s="93"/>
      <c r="AG3479" s="2"/>
      <c r="AH3479" s="2"/>
      <c r="AI3479" s="2"/>
      <c r="AJ3479" s="94"/>
      <c r="AK3479" s="94"/>
      <c r="AL3479" s="79"/>
      <c r="AM3479" s="2"/>
    </row>
    <row r="3480">
      <c r="A3480" s="54"/>
      <c r="B3480" s="54"/>
      <c r="C3480" s="2"/>
      <c r="D3480" s="2"/>
      <c r="E3480" s="2"/>
      <c r="F3480" s="53"/>
      <c r="G3480" s="53"/>
      <c r="H3480" s="53"/>
      <c r="I3480" s="53"/>
      <c r="J3480" s="53"/>
      <c r="K3480" s="2"/>
      <c r="L3480" s="53"/>
      <c r="M3480" s="2"/>
      <c r="N3480" s="2"/>
      <c r="O3480" s="55"/>
      <c r="AB3480" s="2"/>
      <c r="AC3480" s="2"/>
      <c r="AD3480" s="2"/>
      <c r="AE3480" s="2"/>
      <c r="AF3480" s="93"/>
      <c r="AG3480" s="2"/>
      <c r="AH3480" s="2"/>
      <c r="AI3480" s="2"/>
      <c r="AJ3480" s="94"/>
      <c r="AK3480" s="94"/>
      <c r="AL3480" s="79"/>
      <c r="AM3480" s="2"/>
    </row>
    <row r="3481">
      <c r="A3481" s="54"/>
      <c r="B3481" s="54"/>
      <c r="C3481" s="2"/>
      <c r="D3481" s="2"/>
      <c r="E3481" s="2"/>
      <c r="F3481" s="53"/>
      <c r="G3481" s="53"/>
      <c r="H3481" s="53"/>
      <c r="I3481" s="53"/>
      <c r="J3481" s="53"/>
      <c r="K3481" s="2"/>
      <c r="L3481" s="53"/>
      <c r="M3481" s="2"/>
      <c r="N3481" s="2"/>
      <c r="O3481" s="55"/>
      <c r="AB3481" s="2"/>
      <c r="AC3481" s="2"/>
      <c r="AD3481" s="2"/>
      <c r="AE3481" s="2"/>
      <c r="AF3481" s="93"/>
      <c r="AG3481" s="2"/>
      <c r="AH3481" s="2"/>
      <c r="AI3481" s="2"/>
      <c r="AJ3481" s="94"/>
      <c r="AK3481" s="94"/>
      <c r="AL3481" s="79"/>
      <c r="AM3481" s="2"/>
    </row>
    <row r="3482">
      <c r="A3482" s="54"/>
      <c r="B3482" s="54"/>
      <c r="C3482" s="2"/>
      <c r="D3482" s="2"/>
      <c r="E3482" s="2"/>
      <c r="F3482" s="53"/>
      <c r="G3482" s="53"/>
      <c r="H3482" s="53"/>
      <c r="I3482" s="53"/>
      <c r="J3482" s="53"/>
      <c r="K3482" s="2"/>
      <c r="L3482" s="53"/>
      <c r="M3482" s="2"/>
      <c r="N3482" s="2"/>
      <c r="O3482" s="55"/>
      <c r="AB3482" s="2"/>
      <c r="AC3482" s="2"/>
      <c r="AD3482" s="2"/>
      <c r="AE3482" s="2"/>
      <c r="AF3482" s="93"/>
      <c r="AG3482" s="2"/>
      <c r="AH3482" s="2"/>
      <c r="AI3482" s="2"/>
      <c r="AJ3482" s="94"/>
      <c r="AK3482" s="94"/>
      <c r="AL3482" s="79"/>
      <c r="AM3482" s="2"/>
    </row>
    <row r="3483">
      <c r="A3483" s="54"/>
      <c r="B3483" s="54"/>
      <c r="C3483" s="2"/>
      <c r="D3483" s="2"/>
      <c r="E3483" s="2"/>
      <c r="F3483" s="53"/>
      <c r="G3483" s="53"/>
      <c r="H3483" s="53"/>
      <c r="I3483" s="53"/>
      <c r="J3483" s="53"/>
      <c r="K3483" s="2"/>
      <c r="L3483" s="53"/>
      <c r="M3483" s="2"/>
      <c r="N3483" s="2"/>
      <c r="O3483" s="55"/>
      <c r="AB3483" s="2"/>
      <c r="AC3483" s="2"/>
      <c r="AD3483" s="2"/>
      <c r="AE3483" s="2"/>
      <c r="AF3483" s="93"/>
      <c r="AG3483" s="2"/>
      <c r="AH3483" s="2"/>
      <c r="AI3483" s="2"/>
      <c r="AJ3483" s="94"/>
      <c r="AK3483" s="94"/>
      <c r="AL3483" s="79"/>
      <c r="AM3483" s="2"/>
    </row>
    <row r="3484">
      <c r="A3484" s="54"/>
      <c r="B3484" s="54"/>
      <c r="C3484" s="2"/>
      <c r="D3484" s="2"/>
      <c r="E3484" s="2"/>
      <c r="F3484" s="53"/>
      <c r="G3484" s="53"/>
      <c r="H3484" s="53"/>
      <c r="I3484" s="53"/>
      <c r="J3484" s="53"/>
      <c r="K3484" s="2"/>
      <c r="L3484" s="53"/>
      <c r="M3484" s="2"/>
      <c r="N3484" s="2"/>
      <c r="O3484" s="55"/>
      <c r="AB3484" s="2"/>
      <c r="AC3484" s="2"/>
      <c r="AD3484" s="2"/>
      <c r="AE3484" s="2"/>
      <c r="AF3484" s="93"/>
      <c r="AG3484" s="2"/>
      <c r="AH3484" s="2"/>
      <c r="AI3484" s="2"/>
      <c r="AJ3484" s="94"/>
      <c r="AK3484" s="94"/>
      <c r="AL3484" s="79"/>
      <c r="AM3484" s="2"/>
    </row>
    <row r="3485">
      <c r="A3485" s="54"/>
      <c r="B3485" s="54"/>
      <c r="C3485" s="2"/>
      <c r="D3485" s="2"/>
      <c r="E3485" s="2"/>
      <c r="F3485" s="53"/>
      <c r="G3485" s="53"/>
      <c r="H3485" s="53"/>
      <c r="I3485" s="53"/>
      <c r="J3485" s="53"/>
      <c r="K3485" s="2"/>
      <c r="L3485" s="53"/>
      <c r="M3485" s="2"/>
      <c r="N3485" s="2"/>
      <c r="O3485" s="55"/>
      <c r="AB3485" s="2"/>
      <c r="AC3485" s="2"/>
      <c r="AD3485" s="2"/>
      <c r="AE3485" s="2"/>
      <c r="AF3485" s="93"/>
      <c r="AG3485" s="2"/>
      <c r="AH3485" s="2"/>
      <c r="AI3485" s="2"/>
      <c r="AJ3485" s="94"/>
      <c r="AK3485" s="94"/>
      <c r="AL3485" s="79"/>
      <c r="AM3485" s="2"/>
    </row>
    <row r="3486">
      <c r="A3486" s="54"/>
      <c r="B3486" s="54"/>
      <c r="C3486" s="2"/>
      <c r="D3486" s="2"/>
      <c r="E3486" s="2"/>
      <c r="F3486" s="53"/>
      <c r="G3486" s="53"/>
      <c r="H3486" s="53"/>
      <c r="I3486" s="53"/>
      <c r="J3486" s="53"/>
      <c r="K3486" s="2"/>
      <c r="L3486" s="53"/>
      <c r="M3486" s="2"/>
      <c r="N3486" s="2"/>
      <c r="O3486" s="55"/>
      <c r="AB3486" s="2"/>
      <c r="AC3486" s="2"/>
      <c r="AD3486" s="2"/>
      <c r="AE3486" s="2"/>
      <c r="AF3486" s="93"/>
      <c r="AG3486" s="2"/>
      <c r="AH3486" s="2"/>
      <c r="AI3486" s="2"/>
      <c r="AJ3486" s="94"/>
      <c r="AK3486" s="94"/>
      <c r="AL3486" s="79"/>
      <c r="AM3486" s="2"/>
    </row>
    <row r="3487">
      <c r="A3487" s="54"/>
      <c r="B3487" s="54"/>
      <c r="C3487" s="2"/>
      <c r="D3487" s="2"/>
      <c r="E3487" s="2"/>
      <c r="F3487" s="53"/>
      <c r="G3487" s="53"/>
      <c r="H3487" s="53"/>
      <c r="I3487" s="53"/>
      <c r="J3487" s="53"/>
      <c r="K3487" s="2"/>
      <c r="L3487" s="53"/>
      <c r="M3487" s="2"/>
      <c r="N3487" s="2"/>
      <c r="O3487" s="55"/>
      <c r="AB3487" s="2"/>
      <c r="AC3487" s="2"/>
      <c r="AD3487" s="2"/>
      <c r="AE3487" s="2"/>
      <c r="AF3487" s="93"/>
      <c r="AG3487" s="2"/>
      <c r="AH3487" s="2"/>
      <c r="AI3487" s="2"/>
      <c r="AJ3487" s="94"/>
      <c r="AK3487" s="94"/>
      <c r="AL3487" s="79"/>
      <c r="AM3487" s="2"/>
    </row>
    <row r="3488">
      <c r="A3488" s="54"/>
      <c r="B3488" s="54"/>
      <c r="C3488" s="2"/>
      <c r="D3488" s="2"/>
      <c r="E3488" s="2"/>
      <c r="F3488" s="53"/>
      <c r="G3488" s="53"/>
      <c r="H3488" s="53"/>
      <c r="I3488" s="53"/>
      <c r="J3488" s="53"/>
      <c r="K3488" s="2"/>
      <c r="L3488" s="53"/>
      <c r="M3488" s="2"/>
      <c r="N3488" s="2"/>
      <c r="O3488" s="55"/>
      <c r="AB3488" s="2"/>
      <c r="AC3488" s="2"/>
      <c r="AD3488" s="2"/>
      <c r="AE3488" s="2"/>
      <c r="AF3488" s="93"/>
      <c r="AG3488" s="2"/>
      <c r="AH3488" s="2"/>
      <c r="AI3488" s="2"/>
      <c r="AJ3488" s="94"/>
      <c r="AK3488" s="94"/>
      <c r="AL3488" s="79"/>
      <c r="AM3488" s="2"/>
    </row>
    <row r="3489">
      <c r="A3489" s="54"/>
      <c r="B3489" s="54"/>
      <c r="C3489" s="2"/>
      <c r="D3489" s="2"/>
      <c r="E3489" s="2"/>
      <c r="F3489" s="53"/>
      <c r="G3489" s="53"/>
      <c r="H3489" s="53"/>
      <c r="I3489" s="53"/>
      <c r="J3489" s="53"/>
      <c r="K3489" s="2"/>
      <c r="L3489" s="53"/>
      <c r="M3489" s="2"/>
      <c r="N3489" s="2"/>
      <c r="O3489" s="55"/>
      <c r="AB3489" s="2"/>
      <c r="AC3489" s="2"/>
      <c r="AD3489" s="2"/>
      <c r="AE3489" s="2"/>
      <c r="AF3489" s="93"/>
      <c r="AG3489" s="2"/>
      <c r="AH3489" s="2"/>
      <c r="AI3489" s="2"/>
      <c r="AJ3489" s="94"/>
      <c r="AK3489" s="94"/>
      <c r="AL3489" s="79"/>
      <c r="AM3489" s="2"/>
    </row>
    <row r="3490">
      <c r="A3490" s="54"/>
      <c r="B3490" s="54"/>
      <c r="C3490" s="2"/>
      <c r="D3490" s="2"/>
      <c r="E3490" s="2"/>
      <c r="F3490" s="53"/>
      <c r="G3490" s="53"/>
      <c r="H3490" s="53"/>
      <c r="I3490" s="53"/>
      <c r="J3490" s="53"/>
      <c r="K3490" s="2"/>
      <c r="L3490" s="53"/>
      <c r="M3490" s="2"/>
      <c r="N3490" s="2"/>
      <c r="O3490" s="55"/>
      <c r="AB3490" s="2"/>
      <c r="AC3490" s="2"/>
      <c r="AD3490" s="2"/>
      <c r="AE3490" s="2"/>
      <c r="AF3490" s="93"/>
      <c r="AG3490" s="2"/>
      <c r="AH3490" s="2"/>
      <c r="AI3490" s="2"/>
      <c r="AJ3490" s="94"/>
      <c r="AK3490" s="94"/>
      <c r="AL3490" s="79"/>
      <c r="AM3490" s="2"/>
    </row>
    <row r="3491">
      <c r="A3491" s="54"/>
      <c r="B3491" s="54"/>
      <c r="C3491" s="2"/>
      <c r="D3491" s="2"/>
      <c r="E3491" s="2"/>
      <c r="F3491" s="53"/>
      <c r="G3491" s="53"/>
      <c r="H3491" s="53"/>
      <c r="I3491" s="53"/>
      <c r="J3491" s="53"/>
      <c r="K3491" s="2"/>
      <c r="L3491" s="53"/>
      <c r="M3491" s="2"/>
      <c r="N3491" s="2"/>
      <c r="O3491" s="55"/>
      <c r="AB3491" s="2"/>
      <c r="AC3491" s="2"/>
      <c r="AD3491" s="2"/>
      <c r="AE3491" s="2"/>
      <c r="AF3491" s="93"/>
      <c r="AG3491" s="2"/>
      <c r="AH3491" s="2"/>
      <c r="AI3491" s="2"/>
      <c r="AJ3491" s="94"/>
      <c r="AK3491" s="94"/>
      <c r="AL3491" s="79"/>
      <c r="AM3491" s="2"/>
    </row>
    <row r="3492">
      <c r="A3492" s="54"/>
      <c r="B3492" s="54"/>
      <c r="C3492" s="2"/>
      <c r="D3492" s="2"/>
      <c r="E3492" s="2"/>
      <c r="F3492" s="53"/>
      <c r="G3492" s="53"/>
      <c r="H3492" s="53"/>
      <c r="I3492" s="53"/>
      <c r="J3492" s="53"/>
      <c r="K3492" s="2"/>
      <c r="L3492" s="53"/>
      <c r="M3492" s="2"/>
      <c r="N3492" s="2"/>
      <c r="O3492" s="55"/>
      <c r="AB3492" s="2"/>
      <c r="AC3492" s="2"/>
      <c r="AD3492" s="2"/>
      <c r="AE3492" s="2"/>
      <c r="AF3492" s="93"/>
      <c r="AG3492" s="2"/>
      <c r="AH3492" s="2"/>
      <c r="AI3492" s="2"/>
      <c r="AJ3492" s="94"/>
      <c r="AK3492" s="94"/>
      <c r="AL3492" s="79"/>
      <c r="AM3492" s="2"/>
    </row>
    <row r="3493">
      <c r="A3493" s="54"/>
      <c r="B3493" s="54"/>
      <c r="C3493" s="2"/>
      <c r="D3493" s="2"/>
      <c r="E3493" s="2"/>
      <c r="F3493" s="53"/>
      <c r="G3493" s="53"/>
      <c r="H3493" s="53"/>
      <c r="I3493" s="53"/>
      <c r="J3493" s="53"/>
      <c r="K3493" s="2"/>
      <c r="L3493" s="53"/>
      <c r="M3493" s="2"/>
      <c r="N3493" s="2"/>
      <c r="O3493" s="55"/>
      <c r="AB3493" s="2"/>
      <c r="AC3493" s="2"/>
      <c r="AD3493" s="2"/>
      <c r="AE3493" s="2"/>
      <c r="AF3493" s="93"/>
      <c r="AG3493" s="2"/>
      <c r="AH3493" s="2"/>
      <c r="AI3493" s="2"/>
      <c r="AJ3493" s="94"/>
      <c r="AK3493" s="94"/>
      <c r="AL3493" s="79"/>
      <c r="AM3493" s="2"/>
    </row>
    <row r="3494">
      <c r="A3494" s="54"/>
      <c r="B3494" s="54"/>
      <c r="C3494" s="2"/>
      <c r="D3494" s="2"/>
      <c r="E3494" s="2"/>
      <c r="F3494" s="53"/>
      <c r="G3494" s="53"/>
      <c r="H3494" s="53"/>
      <c r="I3494" s="53"/>
      <c r="J3494" s="53"/>
      <c r="K3494" s="2"/>
      <c r="L3494" s="53"/>
      <c r="M3494" s="2"/>
      <c r="N3494" s="2"/>
      <c r="O3494" s="55"/>
      <c r="AB3494" s="2"/>
      <c r="AC3494" s="2"/>
      <c r="AD3494" s="2"/>
      <c r="AE3494" s="2"/>
      <c r="AF3494" s="93"/>
      <c r="AG3494" s="2"/>
      <c r="AH3494" s="2"/>
      <c r="AI3494" s="2"/>
      <c r="AJ3494" s="94"/>
      <c r="AK3494" s="94"/>
      <c r="AL3494" s="79"/>
      <c r="AM3494" s="2"/>
    </row>
    <row r="3495">
      <c r="A3495" s="54"/>
      <c r="B3495" s="54"/>
      <c r="C3495" s="2"/>
      <c r="D3495" s="2"/>
      <c r="E3495" s="2"/>
      <c r="F3495" s="53"/>
      <c r="G3495" s="53"/>
      <c r="H3495" s="53"/>
      <c r="I3495" s="53"/>
      <c r="J3495" s="53"/>
      <c r="K3495" s="2"/>
      <c r="L3495" s="53"/>
      <c r="M3495" s="2"/>
      <c r="N3495" s="2"/>
      <c r="O3495" s="55"/>
      <c r="AB3495" s="2"/>
      <c r="AC3495" s="2"/>
      <c r="AD3495" s="2"/>
      <c r="AE3495" s="2"/>
      <c r="AF3495" s="93"/>
      <c r="AG3495" s="2"/>
      <c r="AH3495" s="2"/>
      <c r="AI3495" s="2"/>
      <c r="AJ3495" s="94"/>
      <c r="AK3495" s="94"/>
      <c r="AL3495" s="79"/>
      <c r="AM3495" s="2"/>
    </row>
    <row r="3496">
      <c r="A3496" s="54"/>
      <c r="B3496" s="54"/>
      <c r="C3496" s="2"/>
      <c r="D3496" s="2"/>
      <c r="E3496" s="2"/>
      <c r="F3496" s="53"/>
      <c r="G3496" s="53"/>
      <c r="H3496" s="53"/>
      <c r="I3496" s="53"/>
      <c r="J3496" s="53"/>
      <c r="K3496" s="2"/>
      <c r="L3496" s="53"/>
      <c r="M3496" s="2"/>
      <c r="N3496" s="2"/>
      <c r="O3496" s="55"/>
      <c r="AB3496" s="2"/>
      <c r="AC3496" s="2"/>
      <c r="AD3496" s="2"/>
      <c r="AE3496" s="2"/>
      <c r="AF3496" s="93"/>
      <c r="AG3496" s="2"/>
      <c r="AH3496" s="2"/>
      <c r="AI3496" s="2"/>
      <c r="AJ3496" s="94"/>
      <c r="AK3496" s="94"/>
      <c r="AL3496" s="79"/>
      <c r="AM3496" s="2"/>
    </row>
    <row r="3497">
      <c r="A3497" s="54"/>
      <c r="B3497" s="54"/>
      <c r="C3497" s="2"/>
      <c r="D3497" s="2"/>
      <c r="E3497" s="2"/>
      <c r="F3497" s="53"/>
      <c r="G3497" s="53"/>
      <c r="H3497" s="53"/>
      <c r="I3497" s="53"/>
      <c r="J3497" s="53"/>
      <c r="K3497" s="2"/>
      <c r="L3497" s="53"/>
      <c r="M3497" s="2"/>
      <c r="N3497" s="2"/>
      <c r="O3497" s="55"/>
      <c r="AB3497" s="2"/>
      <c r="AC3497" s="2"/>
      <c r="AD3497" s="2"/>
      <c r="AE3497" s="2"/>
      <c r="AF3497" s="93"/>
      <c r="AG3497" s="2"/>
      <c r="AH3497" s="2"/>
      <c r="AI3497" s="2"/>
      <c r="AJ3497" s="94"/>
      <c r="AK3497" s="94"/>
      <c r="AL3497" s="79"/>
      <c r="AM3497" s="2"/>
    </row>
    <row r="3498">
      <c r="A3498" s="54"/>
      <c r="B3498" s="54"/>
      <c r="C3498" s="2"/>
      <c r="D3498" s="2"/>
      <c r="E3498" s="2"/>
      <c r="F3498" s="53"/>
      <c r="G3498" s="53"/>
      <c r="H3498" s="53"/>
      <c r="I3498" s="53"/>
      <c r="J3498" s="53"/>
      <c r="K3498" s="2"/>
      <c r="L3498" s="53"/>
      <c r="M3498" s="2"/>
      <c r="N3498" s="2"/>
      <c r="O3498" s="55"/>
      <c r="AB3498" s="2"/>
      <c r="AC3498" s="2"/>
      <c r="AD3498" s="2"/>
      <c r="AE3498" s="2"/>
      <c r="AF3498" s="93"/>
      <c r="AG3498" s="2"/>
      <c r="AH3498" s="2"/>
      <c r="AI3498" s="2"/>
      <c r="AJ3498" s="94"/>
      <c r="AK3498" s="94"/>
      <c r="AL3498" s="79"/>
      <c r="AM3498" s="2"/>
    </row>
    <row r="3499">
      <c r="A3499" s="54"/>
      <c r="B3499" s="54"/>
      <c r="C3499" s="2"/>
      <c r="D3499" s="2"/>
      <c r="E3499" s="2"/>
      <c r="F3499" s="53"/>
      <c r="G3499" s="53"/>
      <c r="H3499" s="53"/>
      <c r="I3499" s="53"/>
      <c r="J3499" s="53"/>
      <c r="K3499" s="2"/>
      <c r="L3499" s="53"/>
      <c r="M3499" s="2"/>
      <c r="N3499" s="2"/>
      <c r="O3499" s="55"/>
      <c r="AB3499" s="2"/>
      <c r="AC3499" s="2"/>
      <c r="AD3499" s="2"/>
      <c r="AE3499" s="2"/>
      <c r="AF3499" s="93"/>
      <c r="AG3499" s="2"/>
      <c r="AH3499" s="2"/>
      <c r="AI3499" s="2"/>
      <c r="AJ3499" s="94"/>
      <c r="AK3499" s="94"/>
      <c r="AL3499" s="79"/>
      <c r="AM3499" s="2"/>
    </row>
    <row r="3500">
      <c r="A3500" s="54"/>
      <c r="B3500" s="54"/>
      <c r="C3500" s="2"/>
      <c r="D3500" s="2"/>
      <c r="E3500" s="2"/>
      <c r="F3500" s="53"/>
      <c r="G3500" s="53"/>
      <c r="H3500" s="53"/>
      <c r="I3500" s="53"/>
      <c r="J3500" s="53"/>
      <c r="K3500" s="2"/>
      <c r="L3500" s="53"/>
      <c r="M3500" s="2"/>
      <c r="N3500" s="2"/>
      <c r="O3500" s="55"/>
      <c r="AB3500" s="2"/>
      <c r="AC3500" s="2"/>
      <c r="AD3500" s="2"/>
      <c r="AE3500" s="2"/>
      <c r="AF3500" s="93"/>
      <c r="AG3500" s="2"/>
      <c r="AH3500" s="2"/>
      <c r="AI3500" s="2"/>
      <c r="AJ3500" s="94"/>
      <c r="AK3500" s="94"/>
      <c r="AL3500" s="79"/>
      <c r="AM3500" s="2"/>
    </row>
    <row r="3501">
      <c r="A3501" s="54"/>
      <c r="B3501" s="54"/>
      <c r="C3501" s="2"/>
      <c r="D3501" s="2"/>
      <c r="E3501" s="2"/>
      <c r="F3501" s="53"/>
      <c r="G3501" s="53"/>
      <c r="H3501" s="53"/>
      <c r="I3501" s="53"/>
      <c r="J3501" s="53"/>
      <c r="K3501" s="2"/>
      <c r="L3501" s="53"/>
      <c r="M3501" s="2"/>
      <c r="N3501" s="2"/>
      <c r="O3501" s="55"/>
      <c r="AB3501" s="2"/>
      <c r="AC3501" s="2"/>
      <c r="AD3501" s="2"/>
      <c r="AE3501" s="2"/>
      <c r="AF3501" s="93"/>
      <c r="AG3501" s="2"/>
      <c r="AH3501" s="2"/>
      <c r="AI3501" s="2"/>
      <c r="AJ3501" s="94"/>
      <c r="AK3501" s="94"/>
      <c r="AL3501" s="79"/>
      <c r="AM3501" s="2"/>
    </row>
    <row r="3502">
      <c r="A3502" s="54"/>
      <c r="B3502" s="54"/>
      <c r="C3502" s="2"/>
      <c r="D3502" s="2"/>
      <c r="E3502" s="2"/>
      <c r="F3502" s="53"/>
      <c r="G3502" s="53"/>
      <c r="H3502" s="53"/>
      <c r="I3502" s="53"/>
      <c r="J3502" s="53"/>
      <c r="K3502" s="2"/>
      <c r="L3502" s="53"/>
      <c r="M3502" s="2"/>
      <c r="N3502" s="2"/>
      <c r="O3502" s="55"/>
      <c r="AB3502" s="2"/>
      <c r="AC3502" s="2"/>
      <c r="AD3502" s="2"/>
      <c r="AE3502" s="2"/>
      <c r="AF3502" s="93"/>
      <c r="AG3502" s="2"/>
      <c r="AH3502" s="2"/>
      <c r="AI3502" s="2"/>
      <c r="AJ3502" s="94"/>
      <c r="AK3502" s="94"/>
      <c r="AL3502" s="79"/>
      <c r="AM3502" s="2"/>
    </row>
    <row r="3503">
      <c r="A3503" s="54"/>
      <c r="B3503" s="54"/>
      <c r="C3503" s="2"/>
      <c r="D3503" s="2"/>
      <c r="E3503" s="2"/>
      <c r="F3503" s="53"/>
      <c r="G3503" s="53"/>
      <c r="H3503" s="53"/>
      <c r="I3503" s="53"/>
      <c r="J3503" s="53"/>
      <c r="K3503" s="2"/>
      <c r="L3503" s="53"/>
      <c r="M3503" s="2"/>
      <c r="N3503" s="2"/>
      <c r="O3503" s="55"/>
      <c r="AB3503" s="2"/>
      <c r="AC3503" s="2"/>
      <c r="AD3503" s="2"/>
      <c r="AE3503" s="2"/>
      <c r="AF3503" s="93"/>
      <c r="AG3503" s="2"/>
      <c r="AH3503" s="2"/>
      <c r="AI3503" s="2"/>
      <c r="AJ3503" s="94"/>
      <c r="AK3503" s="94"/>
      <c r="AL3503" s="79"/>
      <c r="AM3503" s="2"/>
    </row>
    <row r="3504">
      <c r="A3504" s="54"/>
      <c r="B3504" s="54"/>
      <c r="C3504" s="2"/>
      <c r="D3504" s="2"/>
      <c r="E3504" s="2"/>
      <c r="F3504" s="53"/>
      <c r="G3504" s="53"/>
      <c r="H3504" s="53"/>
      <c r="I3504" s="53"/>
      <c r="J3504" s="53"/>
      <c r="K3504" s="2"/>
      <c r="L3504" s="53"/>
      <c r="M3504" s="2"/>
      <c r="N3504" s="2"/>
      <c r="O3504" s="55"/>
      <c r="AB3504" s="2"/>
      <c r="AC3504" s="2"/>
      <c r="AD3504" s="2"/>
      <c r="AE3504" s="2"/>
      <c r="AF3504" s="93"/>
      <c r="AG3504" s="2"/>
      <c r="AH3504" s="2"/>
      <c r="AI3504" s="2"/>
      <c r="AJ3504" s="94"/>
      <c r="AK3504" s="94"/>
      <c r="AL3504" s="79"/>
      <c r="AM3504" s="2"/>
    </row>
    <row r="3505">
      <c r="A3505" s="54"/>
      <c r="B3505" s="54"/>
      <c r="C3505" s="2"/>
      <c r="D3505" s="2"/>
      <c r="E3505" s="2"/>
      <c r="F3505" s="53"/>
      <c r="G3505" s="53"/>
      <c r="H3505" s="53"/>
      <c r="I3505" s="53"/>
      <c r="J3505" s="53"/>
      <c r="K3505" s="2"/>
      <c r="L3505" s="53"/>
      <c r="M3505" s="2"/>
      <c r="N3505" s="2"/>
      <c r="O3505" s="55"/>
      <c r="AB3505" s="2"/>
      <c r="AC3505" s="2"/>
      <c r="AD3505" s="2"/>
      <c r="AE3505" s="2"/>
      <c r="AF3505" s="93"/>
      <c r="AG3505" s="2"/>
      <c r="AH3505" s="2"/>
      <c r="AI3505" s="2"/>
      <c r="AJ3505" s="94"/>
      <c r="AK3505" s="94"/>
      <c r="AL3505" s="79"/>
      <c r="AM3505" s="2"/>
    </row>
    <row r="3506">
      <c r="A3506" s="54"/>
      <c r="B3506" s="54"/>
      <c r="C3506" s="2"/>
      <c r="D3506" s="2"/>
      <c r="E3506" s="2"/>
      <c r="F3506" s="53"/>
      <c r="G3506" s="53"/>
      <c r="H3506" s="53"/>
      <c r="I3506" s="53"/>
      <c r="J3506" s="53"/>
      <c r="K3506" s="2"/>
      <c r="L3506" s="53"/>
      <c r="M3506" s="2"/>
      <c r="N3506" s="2"/>
      <c r="O3506" s="55"/>
      <c r="AB3506" s="2"/>
      <c r="AC3506" s="2"/>
      <c r="AD3506" s="2"/>
      <c r="AE3506" s="2"/>
      <c r="AF3506" s="93"/>
      <c r="AG3506" s="2"/>
      <c r="AH3506" s="2"/>
      <c r="AI3506" s="2"/>
      <c r="AJ3506" s="94"/>
      <c r="AK3506" s="94"/>
      <c r="AL3506" s="79"/>
      <c r="AM3506" s="2"/>
    </row>
    <row r="3507">
      <c r="A3507" s="54"/>
      <c r="B3507" s="54"/>
      <c r="C3507" s="2"/>
      <c r="D3507" s="2"/>
      <c r="E3507" s="2"/>
      <c r="F3507" s="53"/>
      <c r="G3507" s="53"/>
      <c r="H3507" s="53"/>
      <c r="I3507" s="53"/>
      <c r="J3507" s="53"/>
      <c r="K3507" s="2"/>
      <c r="L3507" s="53"/>
      <c r="M3507" s="2"/>
      <c r="N3507" s="2"/>
      <c r="O3507" s="55"/>
      <c r="AB3507" s="2"/>
      <c r="AC3507" s="2"/>
      <c r="AD3507" s="2"/>
      <c r="AE3507" s="2"/>
      <c r="AF3507" s="93"/>
      <c r="AG3507" s="2"/>
      <c r="AH3507" s="2"/>
      <c r="AI3507" s="2"/>
      <c r="AJ3507" s="94"/>
      <c r="AK3507" s="94"/>
      <c r="AL3507" s="79"/>
      <c r="AM3507" s="2"/>
    </row>
    <row r="3508">
      <c r="A3508" s="54"/>
      <c r="B3508" s="54"/>
      <c r="C3508" s="2"/>
      <c r="D3508" s="2"/>
      <c r="E3508" s="2"/>
      <c r="F3508" s="53"/>
      <c r="G3508" s="53"/>
      <c r="H3508" s="53"/>
      <c r="I3508" s="53"/>
      <c r="J3508" s="53"/>
      <c r="K3508" s="2"/>
      <c r="L3508" s="53"/>
      <c r="M3508" s="2"/>
      <c r="N3508" s="2"/>
      <c r="O3508" s="55"/>
      <c r="AB3508" s="2"/>
      <c r="AC3508" s="2"/>
      <c r="AD3508" s="2"/>
      <c r="AE3508" s="2"/>
      <c r="AF3508" s="93"/>
      <c r="AG3508" s="2"/>
      <c r="AH3508" s="2"/>
      <c r="AI3508" s="2"/>
      <c r="AJ3508" s="94"/>
      <c r="AK3508" s="94"/>
      <c r="AL3508" s="79"/>
      <c r="AM3508" s="2"/>
    </row>
    <row r="3509">
      <c r="A3509" s="54"/>
      <c r="B3509" s="54"/>
      <c r="C3509" s="2"/>
      <c r="D3509" s="2"/>
      <c r="E3509" s="2"/>
      <c r="F3509" s="53"/>
      <c r="G3509" s="53"/>
      <c r="H3509" s="53"/>
      <c r="I3509" s="53"/>
      <c r="J3509" s="53"/>
      <c r="K3509" s="2"/>
      <c r="L3509" s="53"/>
      <c r="M3509" s="2"/>
      <c r="N3509" s="2"/>
      <c r="O3509" s="55"/>
      <c r="AB3509" s="2"/>
      <c r="AC3509" s="2"/>
      <c r="AD3509" s="2"/>
      <c r="AE3509" s="2"/>
      <c r="AF3509" s="93"/>
      <c r="AG3509" s="2"/>
      <c r="AH3509" s="2"/>
      <c r="AI3509" s="2"/>
      <c r="AJ3509" s="94"/>
      <c r="AK3509" s="94"/>
      <c r="AL3509" s="79"/>
      <c r="AM3509" s="2"/>
    </row>
    <row r="3510">
      <c r="A3510" s="54"/>
      <c r="B3510" s="54"/>
      <c r="C3510" s="2"/>
      <c r="D3510" s="2"/>
      <c r="E3510" s="2"/>
      <c r="F3510" s="53"/>
      <c r="G3510" s="53"/>
      <c r="H3510" s="53"/>
      <c r="I3510" s="53"/>
      <c r="J3510" s="53"/>
      <c r="K3510" s="2"/>
      <c r="L3510" s="53"/>
      <c r="M3510" s="2"/>
      <c r="N3510" s="2"/>
      <c r="O3510" s="55"/>
      <c r="AB3510" s="2"/>
      <c r="AC3510" s="2"/>
      <c r="AD3510" s="2"/>
      <c r="AE3510" s="2"/>
      <c r="AF3510" s="93"/>
      <c r="AG3510" s="2"/>
      <c r="AH3510" s="2"/>
      <c r="AI3510" s="2"/>
      <c r="AJ3510" s="94"/>
      <c r="AK3510" s="94"/>
      <c r="AL3510" s="79"/>
      <c r="AM3510" s="2"/>
    </row>
    <row r="3511">
      <c r="A3511" s="54"/>
      <c r="B3511" s="54"/>
      <c r="C3511" s="2"/>
      <c r="D3511" s="2"/>
      <c r="E3511" s="2"/>
      <c r="F3511" s="53"/>
      <c r="G3511" s="53"/>
      <c r="H3511" s="53"/>
      <c r="I3511" s="53"/>
      <c r="J3511" s="53"/>
      <c r="K3511" s="2"/>
      <c r="L3511" s="53"/>
      <c r="M3511" s="2"/>
      <c r="N3511" s="2"/>
      <c r="O3511" s="55"/>
      <c r="AB3511" s="2"/>
      <c r="AC3511" s="2"/>
      <c r="AD3511" s="2"/>
      <c r="AE3511" s="2"/>
      <c r="AF3511" s="93"/>
      <c r="AG3511" s="2"/>
      <c r="AH3511" s="2"/>
      <c r="AI3511" s="2"/>
      <c r="AJ3511" s="94"/>
      <c r="AK3511" s="94"/>
      <c r="AL3511" s="79"/>
      <c r="AM3511" s="2"/>
    </row>
    <row r="3512">
      <c r="A3512" s="54"/>
      <c r="B3512" s="54"/>
      <c r="C3512" s="2"/>
      <c r="D3512" s="2"/>
      <c r="E3512" s="2"/>
      <c r="F3512" s="53"/>
      <c r="G3512" s="53"/>
      <c r="H3512" s="53"/>
      <c r="I3512" s="53"/>
      <c r="J3512" s="53"/>
      <c r="K3512" s="2"/>
      <c r="L3512" s="53"/>
      <c r="M3512" s="2"/>
      <c r="N3512" s="2"/>
      <c r="O3512" s="55"/>
      <c r="AB3512" s="2"/>
      <c r="AC3512" s="2"/>
      <c r="AD3512" s="2"/>
      <c r="AE3512" s="2"/>
      <c r="AF3512" s="93"/>
      <c r="AG3512" s="2"/>
      <c r="AH3512" s="2"/>
      <c r="AI3512" s="2"/>
      <c r="AJ3512" s="94"/>
      <c r="AK3512" s="94"/>
      <c r="AL3512" s="79"/>
      <c r="AM3512" s="2"/>
    </row>
    <row r="3513">
      <c r="A3513" s="54"/>
      <c r="B3513" s="54"/>
      <c r="C3513" s="2"/>
      <c r="D3513" s="2"/>
      <c r="E3513" s="2"/>
      <c r="F3513" s="53"/>
      <c r="G3513" s="53"/>
      <c r="H3513" s="53"/>
      <c r="I3513" s="53"/>
      <c r="J3513" s="53"/>
      <c r="K3513" s="2"/>
      <c r="L3513" s="53"/>
      <c r="M3513" s="2"/>
      <c r="N3513" s="2"/>
      <c r="O3513" s="55"/>
      <c r="AB3513" s="2"/>
      <c r="AC3513" s="2"/>
      <c r="AD3513" s="2"/>
      <c r="AE3513" s="2"/>
      <c r="AF3513" s="93"/>
      <c r="AG3513" s="2"/>
      <c r="AH3513" s="2"/>
      <c r="AI3513" s="2"/>
      <c r="AJ3513" s="94"/>
      <c r="AK3513" s="94"/>
      <c r="AL3513" s="79"/>
      <c r="AM3513" s="2"/>
    </row>
    <row r="3514">
      <c r="A3514" s="54"/>
      <c r="B3514" s="54"/>
      <c r="C3514" s="2"/>
      <c r="D3514" s="2"/>
      <c r="E3514" s="2"/>
      <c r="F3514" s="53"/>
      <c r="G3514" s="53"/>
      <c r="H3514" s="53"/>
      <c r="I3514" s="53"/>
      <c r="J3514" s="53"/>
      <c r="K3514" s="2"/>
      <c r="L3514" s="53"/>
      <c r="M3514" s="2"/>
      <c r="N3514" s="2"/>
      <c r="O3514" s="55"/>
      <c r="AB3514" s="2"/>
      <c r="AC3514" s="2"/>
      <c r="AD3514" s="2"/>
      <c r="AE3514" s="2"/>
      <c r="AF3514" s="93"/>
      <c r="AG3514" s="2"/>
      <c r="AH3514" s="2"/>
      <c r="AI3514" s="2"/>
      <c r="AJ3514" s="94"/>
      <c r="AK3514" s="94"/>
      <c r="AL3514" s="79"/>
      <c r="AM3514" s="2"/>
    </row>
    <row r="3515">
      <c r="A3515" s="54"/>
      <c r="B3515" s="54"/>
      <c r="C3515" s="2"/>
      <c r="D3515" s="2"/>
      <c r="E3515" s="2"/>
      <c r="F3515" s="53"/>
      <c r="G3515" s="53"/>
      <c r="H3515" s="53"/>
      <c r="I3515" s="53"/>
      <c r="J3515" s="53"/>
      <c r="K3515" s="2"/>
      <c r="L3515" s="53"/>
      <c r="M3515" s="2"/>
      <c r="N3515" s="2"/>
      <c r="O3515" s="55"/>
      <c r="AB3515" s="2"/>
      <c r="AC3515" s="2"/>
      <c r="AD3515" s="2"/>
      <c r="AE3515" s="2"/>
      <c r="AF3515" s="93"/>
      <c r="AG3515" s="2"/>
      <c r="AH3515" s="2"/>
      <c r="AI3515" s="2"/>
      <c r="AJ3515" s="94"/>
      <c r="AK3515" s="94"/>
      <c r="AL3515" s="79"/>
      <c r="AM3515" s="2"/>
    </row>
    <row r="3516">
      <c r="A3516" s="54"/>
      <c r="B3516" s="54"/>
      <c r="C3516" s="2"/>
      <c r="D3516" s="2"/>
      <c r="E3516" s="2"/>
      <c r="F3516" s="53"/>
      <c r="G3516" s="53"/>
      <c r="H3516" s="53"/>
      <c r="I3516" s="53"/>
      <c r="J3516" s="53"/>
      <c r="K3516" s="2"/>
      <c r="L3516" s="53"/>
      <c r="M3516" s="2"/>
      <c r="N3516" s="2"/>
      <c r="O3516" s="55"/>
      <c r="AB3516" s="2"/>
      <c r="AC3516" s="2"/>
      <c r="AD3516" s="2"/>
      <c r="AE3516" s="2"/>
      <c r="AF3516" s="93"/>
      <c r="AG3516" s="2"/>
      <c r="AH3516" s="2"/>
      <c r="AI3516" s="2"/>
      <c r="AJ3516" s="94"/>
      <c r="AK3516" s="94"/>
      <c r="AL3516" s="79"/>
      <c r="AM3516" s="2"/>
    </row>
    <row r="3517">
      <c r="A3517" s="54"/>
      <c r="B3517" s="54"/>
      <c r="C3517" s="2"/>
      <c r="D3517" s="2"/>
      <c r="E3517" s="2"/>
      <c r="F3517" s="53"/>
      <c r="G3517" s="53"/>
      <c r="H3517" s="53"/>
      <c r="I3517" s="53"/>
      <c r="J3517" s="53"/>
      <c r="K3517" s="2"/>
      <c r="L3517" s="53"/>
      <c r="M3517" s="2"/>
      <c r="N3517" s="2"/>
      <c r="O3517" s="55"/>
      <c r="AB3517" s="2"/>
      <c r="AC3517" s="2"/>
      <c r="AD3517" s="2"/>
      <c r="AE3517" s="2"/>
      <c r="AF3517" s="93"/>
      <c r="AG3517" s="2"/>
      <c r="AH3517" s="2"/>
      <c r="AI3517" s="2"/>
      <c r="AJ3517" s="94"/>
      <c r="AK3517" s="94"/>
      <c r="AL3517" s="79"/>
      <c r="AM3517" s="2"/>
    </row>
    <row r="3518">
      <c r="A3518" s="54"/>
      <c r="B3518" s="54"/>
      <c r="C3518" s="2"/>
      <c r="D3518" s="2"/>
      <c r="E3518" s="2"/>
      <c r="F3518" s="53"/>
      <c r="G3518" s="53"/>
      <c r="H3518" s="53"/>
      <c r="I3518" s="53"/>
      <c r="J3518" s="53"/>
      <c r="K3518" s="2"/>
      <c r="L3518" s="53"/>
      <c r="M3518" s="2"/>
      <c r="N3518" s="2"/>
      <c r="O3518" s="55"/>
      <c r="AB3518" s="2"/>
      <c r="AC3518" s="2"/>
      <c r="AD3518" s="2"/>
      <c r="AE3518" s="2"/>
      <c r="AF3518" s="93"/>
      <c r="AG3518" s="2"/>
      <c r="AH3518" s="2"/>
      <c r="AI3518" s="2"/>
      <c r="AJ3518" s="94"/>
      <c r="AK3518" s="94"/>
      <c r="AL3518" s="79"/>
      <c r="AM3518" s="2"/>
    </row>
    <row r="3519">
      <c r="A3519" s="54"/>
      <c r="B3519" s="54"/>
      <c r="C3519" s="2"/>
      <c r="D3519" s="2"/>
      <c r="E3519" s="2"/>
      <c r="F3519" s="53"/>
      <c r="G3519" s="53"/>
      <c r="H3519" s="53"/>
      <c r="I3519" s="53"/>
      <c r="J3519" s="53"/>
      <c r="K3519" s="2"/>
      <c r="L3519" s="53"/>
      <c r="M3519" s="2"/>
      <c r="N3519" s="2"/>
      <c r="O3519" s="55"/>
      <c r="AB3519" s="2"/>
      <c r="AC3519" s="2"/>
      <c r="AD3519" s="2"/>
      <c r="AE3519" s="2"/>
      <c r="AF3519" s="93"/>
      <c r="AG3519" s="2"/>
      <c r="AH3519" s="2"/>
      <c r="AI3519" s="2"/>
      <c r="AJ3519" s="94"/>
      <c r="AK3519" s="94"/>
      <c r="AL3519" s="79"/>
      <c r="AM3519" s="2"/>
    </row>
    <row r="3520">
      <c r="A3520" s="54"/>
      <c r="B3520" s="54"/>
      <c r="C3520" s="2"/>
      <c r="D3520" s="2"/>
      <c r="E3520" s="2"/>
      <c r="F3520" s="53"/>
      <c r="G3520" s="53"/>
      <c r="H3520" s="53"/>
      <c r="I3520" s="53"/>
      <c r="J3520" s="53"/>
      <c r="K3520" s="2"/>
      <c r="L3520" s="53"/>
      <c r="M3520" s="2"/>
      <c r="N3520" s="2"/>
      <c r="O3520" s="55"/>
      <c r="AB3520" s="2"/>
      <c r="AC3520" s="2"/>
      <c r="AD3520" s="2"/>
      <c r="AE3520" s="2"/>
      <c r="AF3520" s="93"/>
      <c r="AG3520" s="2"/>
      <c r="AH3520" s="2"/>
      <c r="AI3520" s="2"/>
      <c r="AJ3520" s="94"/>
      <c r="AK3520" s="94"/>
      <c r="AL3520" s="79"/>
      <c r="AM3520" s="2"/>
    </row>
    <row r="3521">
      <c r="A3521" s="54"/>
      <c r="B3521" s="54"/>
      <c r="C3521" s="2"/>
      <c r="D3521" s="2"/>
      <c r="E3521" s="2"/>
      <c r="F3521" s="53"/>
      <c r="G3521" s="53"/>
      <c r="H3521" s="53"/>
      <c r="I3521" s="53"/>
      <c r="J3521" s="53"/>
      <c r="K3521" s="2"/>
      <c r="L3521" s="53"/>
      <c r="M3521" s="2"/>
      <c r="N3521" s="2"/>
      <c r="O3521" s="55"/>
      <c r="AB3521" s="2"/>
      <c r="AC3521" s="2"/>
      <c r="AD3521" s="2"/>
      <c r="AE3521" s="2"/>
      <c r="AF3521" s="93"/>
      <c r="AG3521" s="2"/>
      <c r="AH3521" s="2"/>
      <c r="AI3521" s="2"/>
      <c r="AJ3521" s="94"/>
      <c r="AK3521" s="94"/>
      <c r="AL3521" s="79"/>
      <c r="AM3521" s="2"/>
    </row>
    <row r="3522">
      <c r="A3522" s="54"/>
      <c r="B3522" s="54"/>
      <c r="C3522" s="2"/>
      <c r="D3522" s="2"/>
      <c r="E3522" s="2"/>
      <c r="F3522" s="53"/>
      <c r="G3522" s="53"/>
      <c r="H3522" s="53"/>
      <c r="I3522" s="53"/>
      <c r="J3522" s="53"/>
      <c r="K3522" s="2"/>
      <c r="L3522" s="53"/>
      <c r="M3522" s="2"/>
      <c r="N3522" s="2"/>
      <c r="O3522" s="55"/>
      <c r="AB3522" s="2"/>
      <c r="AC3522" s="2"/>
      <c r="AD3522" s="2"/>
      <c r="AE3522" s="2"/>
      <c r="AF3522" s="93"/>
      <c r="AG3522" s="2"/>
      <c r="AH3522" s="2"/>
      <c r="AI3522" s="2"/>
      <c r="AJ3522" s="94"/>
      <c r="AK3522" s="94"/>
      <c r="AL3522" s="79"/>
      <c r="AM3522" s="2"/>
    </row>
    <row r="3523">
      <c r="A3523" s="54"/>
      <c r="B3523" s="54"/>
      <c r="C3523" s="2"/>
      <c r="D3523" s="2"/>
      <c r="E3523" s="2"/>
      <c r="F3523" s="53"/>
      <c r="G3523" s="53"/>
      <c r="H3523" s="53"/>
      <c r="I3523" s="53"/>
      <c r="J3523" s="53"/>
      <c r="K3523" s="2"/>
      <c r="L3523" s="53"/>
      <c r="M3523" s="2"/>
      <c r="N3523" s="2"/>
      <c r="O3523" s="55"/>
      <c r="AB3523" s="2"/>
      <c r="AC3523" s="2"/>
      <c r="AD3523" s="2"/>
      <c r="AE3523" s="2"/>
      <c r="AF3523" s="93"/>
      <c r="AG3523" s="2"/>
      <c r="AH3523" s="2"/>
      <c r="AI3523" s="2"/>
      <c r="AJ3523" s="94"/>
      <c r="AK3523" s="94"/>
      <c r="AL3523" s="79"/>
      <c r="AM3523" s="2"/>
    </row>
    <row r="3524">
      <c r="A3524" s="54"/>
      <c r="B3524" s="54"/>
      <c r="C3524" s="2"/>
      <c r="D3524" s="2"/>
      <c r="E3524" s="2"/>
      <c r="F3524" s="53"/>
      <c r="G3524" s="53"/>
      <c r="H3524" s="53"/>
      <c r="I3524" s="53"/>
      <c r="J3524" s="53"/>
      <c r="K3524" s="2"/>
      <c r="L3524" s="53"/>
      <c r="M3524" s="2"/>
      <c r="N3524" s="2"/>
      <c r="O3524" s="55"/>
      <c r="AB3524" s="2"/>
      <c r="AC3524" s="2"/>
      <c r="AD3524" s="2"/>
      <c r="AE3524" s="2"/>
      <c r="AF3524" s="93"/>
      <c r="AG3524" s="2"/>
      <c r="AH3524" s="2"/>
      <c r="AI3524" s="2"/>
      <c r="AJ3524" s="94"/>
      <c r="AK3524" s="94"/>
      <c r="AL3524" s="79"/>
      <c r="AM3524" s="2"/>
    </row>
    <row r="3525">
      <c r="A3525" s="54"/>
      <c r="B3525" s="54"/>
      <c r="C3525" s="2"/>
      <c r="D3525" s="2"/>
      <c r="E3525" s="2"/>
      <c r="F3525" s="53"/>
      <c r="G3525" s="53"/>
      <c r="H3525" s="53"/>
      <c r="I3525" s="53"/>
      <c r="J3525" s="53"/>
      <c r="K3525" s="2"/>
      <c r="L3525" s="53"/>
      <c r="M3525" s="2"/>
      <c r="N3525" s="2"/>
      <c r="O3525" s="55"/>
      <c r="AB3525" s="2"/>
      <c r="AC3525" s="2"/>
      <c r="AD3525" s="2"/>
      <c r="AE3525" s="2"/>
      <c r="AF3525" s="93"/>
      <c r="AG3525" s="2"/>
      <c r="AH3525" s="2"/>
      <c r="AI3525" s="2"/>
      <c r="AJ3525" s="94"/>
      <c r="AK3525" s="94"/>
      <c r="AL3525" s="79"/>
      <c r="AM3525" s="2"/>
    </row>
    <row r="3526">
      <c r="A3526" s="54"/>
      <c r="B3526" s="54"/>
      <c r="C3526" s="2"/>
      <c r="D3526" s="2"/>
      <c r="E3526" s="2"/>
      <c r="F3526" s="53"/>
      <c r="G3526" s="53"/>
      <c r="H3526" s="53"/>
      <c r="I3526" s="53"/>
      <c r="J3526" s="53"/>
      <c r="K3526" s="2"/>
      <c r="L3526" s="53"/>
      <c r="M3526" s="2"/>
      <c r="N3526" s="2"/>
      <c r="O3526" s="55"/>
      <c r="AB3526" s="2"/>
      <c r="AC3526" s="2"/>
      <c r="AD3526" s="2"/>
      <c r="AE3526" s="2"/>
      <c r="AF3526" s="93"/>
      <c r="AG3526" s="2"/>
      <c r="AH3526" s="2"/>
      <c r="AI3526" s="2"/>
      <c r="AJ3526" s="94"/>
      <c r="AK3526" s="94"/>
      <c r="AL3526" s="79"/>
      <c r="AM3526" s="2"/>
    </row>
    <row r="3527">
      <c r="A3527" s="54"/>
      <c r="B3527" s="54"/>
      <c r="C3527" s="2"/>
      <c r="D3527" s="2"/>
      <c r="E3527" s="2"/>
      <c r="F3527" s="53"/>
      <c r="G3527" s="53"/>
      <c r="H3527" s="53"/>
      <c r="I3527" s="53"/>
      <c r="J3527" s="53"/>
      <c r="K3527" s="2"/>
      <c r="L3527" s="53"/>
      <c r="M3527" s="2"/>
      <c r="N3527" s="2"/>
      <c r="O3527" s="55"/>
      <c r="AB3527" s="2"/>
      <c r="AC3527" s="2"/>
      <c r="AD3527" s="2"/>
      <c r="AE3527" s="2"/>
      <c r="AF3527" s="93"/>
      <c r="AG3527" s="2"/>
      <c r="AH3527" s="2"/>
      <c r="AI3527" s="2"/>
      <c r="AJ3527" s="94"/>
      <c r="AK3527" s="94"/>
      <c r="AL3527" s="79"/>
      <c r="AM3527" s="2"/>
    </row>
    <row r="3528">
      <c r="A3528" s="54"/>
      <c r="B3528" s="54"/>
      <c r="C3528" s="2"/>
      <c r="D3528" s="2"/>
      <c r="E3528" s="2"/>
      <c r="F3528" s="53"/>
      <c r="G3528" s="53"/>
      <c r="H3528" s="53"/>
      <c r="I3528" s="53"/>
      <c r="J3528" s="53"/>
      <c r="K3528" s="2"/>
      <c r="L3528" s="53"/>
      <c r="M3528" s="2"/>
      <c r="N3528" s="2"/>
      <c r="O3528" s="55"/>
      <c r="AB3528" s="2"/>
      <c r="AC3528" s="2"/>
      <c r="AD3528" s="2"/>
      <c r="AE3528" s="2"/>
      <c r="AF3528" s="93"/>
      <c r="AG3528" s="2"/>
      <c r="AH3528" s="2"/>
      <c r="AI3528" s="2"/>
      <c r="AJ3528" s="94"/>
      <c r="AK3528" s="94"/>
      <c r="AL3528" s="79"/>
      <c r="AM3528" s="2"/>
    </row>
    <row r="3529">
      <c r="A3529" s="54"/>
      <c r="B3529" s="54"/>
      <c r="C3529" s="2"/>
      <c r="D3529" s="2"/>
      <c r="E3529" s="2"/>
      <c r="F3529" s="53"/>
      <c r="G3529" s="53"/>
      <c r="H3529" s="53"/>
      <c r="I3529" s="53"/>
      <c r="J3529" s="53"/>
      <c r="K3529" s="2"/>
      <c r="L3529" s="53"/>
      <c r="M3529" s="2"/>
      <c r="N3529" s="2"/>
      <c r="O3529" s="55"/>
      <c r="AB3529" s="2"/>
      <c r="AC3529" s="2"/>
      <c r="AD3529" s="2"/>
      <c r="AE3529" s="2"/>
      <c r="AF3529" s="93"/>
      <c r="AG3529" s="2"/>
      <c r="AH3529" s="2"/>
      <c r="AI3529" s="2"/>
      <c r="AJ3529" s="94"/>
      <c r="AK3529" s="94"/>
      <c r="AL3529" s="79"/>
      <c r="AM3529" s="2"/>
    </row>
    <row r="3530">
      <c r="A3530" s="54"/>
      <c r="B3530" s="54"/>
      <c r="C3530" s="2"/>
      <c r="D3530" s="2"/>
      <c r="E3530" s="2"/>
      <c r="F3530" s="53"/>
      <c r="G3530" s="53"/>
      <c r="H3530" s="53"/>
      <c r="I3530" s="53"/>
      <c r="J3530" s="53"/>
      <c r="K3530" s="2"/>
      <c r="L3530" s="53"/>
      <c r="M3530" s="2"/>
      <c r="N3530" s="2"/>
      <c r="O3530" s="55"/>
      <c r="AB3530" s="2"/>
      <c r="AC3530" s="2"/>
      <c r="AD3530" s="2"/>
      <c r="AE3530" s="2"/>
      <c r="AF3530" s="93"/>
      <c r="AG3530" s="2"/>
      <c r="AH3530" s="2"/>
      <c r="AI3530" s="2"/>
      <c r="AJ3530" s="94"/>
      <c r="AK3530" s="94"/>
      <c r="AL3530" s="79"/>
      <c r="AM3530" s="2"/>
    </row>
    <row r="3531">
      <c r="A3531" s="54"/>
      <c r="B3531" s="54"/>
      <c r="C3531" s="2"/>
      <c r="D3531" s="2"/>
      <c r="E3531" s="2"/>
      <c r="F3531" s="53"/>
      <c r="G3531" s="53"/>
      <c r="H3531" s="53"/>
      <c r="I3531" s="53"/>
      <c r="J3531" s="53"/>
      <c r="K3531" s="2"/>
      <c r="L3531" s="53"/>
      <c r="M3531" s="2"/>
      <c r="N3531" s="2"/>
      <c r="O3531" s="55"/>
      <c r="AB3531" s="2"/>
      <c r="AC3531" s="2"/>
      <c r="AD3531" s="2"/>
      <c r="AE3531" s="2"/>
      <c r="AF3531" s="93"/>
      <c r="AG3531" s="2"/>
      <c r="AH3531" s="2"/>
      <c r="AI3531" s="2"/>
      <c r="AJ3531" s="94"/>
      <c r="AK3531" s="94"/>
      <c r="AL3531" s="79"/>
      <c r="AM3531" s="2"/>
    </row>
    <row r="3532">
      <c r="A3532" s="54"/>
      <c r="B3532" s="54"/>
      <c r="C3532" s="2"/>
      <c r="D3532" s="2"/>
      <c r="E3532" s="2"/>
      <c r="F3532" s="53"/>
      <c r="G3532" s="53"/>
      <c r="H3532" s="53"/>
      <c r="I3532" s="53"/>
      <c r="J3532" s="53"/>
      <c r="K3532" s="2"/>
      <c r="L3532" s="53"/>
      <c r="M3532" s="2"/>
      <c r="N3532" s="2"/>
      <c r="O3532" s="55"/>
      <c r="AB3532" s="2"/>
      <c r="AC3532" s="2"/>
      <c r="AD3532" s="2"/>
      <c r="AE3532" s="2"/>
      <c r="AF3532" s="93"/>
      <c r="AG3532" s="2"/>
      <c r="AH3532" s="2"/>
      <c r="AI3532" s="2"/>
      <c r="AJ3532" s="94"/>
      <c r="AK3532" s="94"/>
      <c r="AL3532" s="79"/>
      <c r="AM3532" s="2"/>
    </row>
    <row r="3533">
      <c r="A3533" s="54"/>
      <c r="B3533" s="54"/>
      <c r="C3533" s="2"/>
      <c r="D3533" s="2"/>
      <c r="E3533" s="2"/>
      <c r="F3533" s="53"/>
      <c r="G3533" s="53"/>
      <c r="H3533" s="53"/>
      <c r="I3533" s="53"/>
      <c r="J3533" s="53"/>
      <c r="K3533" s="2"/>
      <c r="L3533" s="53"/>
      <c r="M3533" s="2"/>
      <c r="N3533" s="2"/>
      <c r="O3533" s="55"/>
      <c r="AB3533" s="2"/>
      <c r="AC3533" s="2"/>
      <c r="AD3533" s="2"/>
      <c r="AE3533" s="2"/>
      <c r="AF3533" s="93"/>
      <c r="AG3533" s="2"/>
      <c r="AH3533" s="2"/>
      <c r="AI3533" s="2"/>
      <c r="AJ3533" s="94"/>
      <c r="AK3533" s="94"/>
      <c r="AL3533" s="79"/>
      <c r="AM3533" s="2"/>
    </row>
    <row r="3534">
      <c r="A3534" s="54"/>
      <c r="B3534" s="54"/>
      <c r="C3534" s="2"/>
      <c r="D3534" s="2"/>
      <c r="E3534" s="2"/>
      <c r="F3534" s="53"/>
      <c r="G3534" s="53"/>
      <c r="H3534" s="53"/>
      <c r="I3534" s="53"/>
      <c r="J3534" s="53"/>
      <c r="K3534" s="2"/>
      <c r="L3534" s="53"/>
      <c r="M3534" s="2"/>
      <c r="N3534" s="2"/>
      <c r="O3534" s="55"/>
      <c r="AB3534" s="2"/>
      <c r="AC3534" s="2"/>
      <c r="AD3534" s="2"/>
      <c r="AE3534" s="2"/>
      <c r="AF3534" s="93"/>
      <c r="AG3534" s="2"/>
      <c r="AH3534" s="2"/>
      <c r="AI3534" s="2"/>
      <c r="AJ3534" s="94"/>
      <c r="AK3534" s="94"/>
      <c r="AL3534" s="79"/>
      <c r="AM3534" s="2"/>
    </row>
    <row r="3535">
      <c r="A3535" s="54"/>
      <c r="B3535" s="54"/>
      <c r="C3535" s="2"/>
      <c r="D3535" s="2"/>
      <c r="E3535" s="2"/>
      <c r="F3535" s="53"/>
      <c r="G3535" s="53"/>
      <c r="H3535" s="53"/>
      <c r="I3535" s="53"/>
      <c r="J3535" s="53"/>
      <c r="K3535" s="2"/>
      <c r="L3535" s="53"/>
      <c r="M3535" s="2"/>
      <c r="N3535" s="2"/>
      <c r="O3535" s="55"/>
      <c r="AB3535" s="2"/>
      <c r="AC3535" s="2"/>
      <c r="AD3535" s="2"/>
      <c r="AE3535" s="2"/>
      <c r="AF3535" s="93"/>
      <c r="AG3535" s="2"/>
      <c r="AH3535" s="2"/>
      <c r="AI3535" s="2"/>
      <c r="AJ3535" s="94"/>
      <c r="AK3535" s="94"/>
      <c r="AL3535" s="79"/>
      <c r="AM3535" s="2"/>
    </row>
    <row r="3536">
      <c r="A3536" s="54"/>
      <c r="B3536" s="54"/>
      <c r="C3536" s="2"/>
      <c r="D3536" s="2"/>
      <c r="E3536" s="2"/>
      <c r="F3536" s="53"/>
      <c r="G3536" s="53"/>
      <c r="H3536" s="53"/>
      <c r="I3536" s="53"/>
      <c r="J3536" s="53"/>
      <c r="K3536" s="2"/>
      <c r="L3536" s="53"/>
      <c r="M3536" s="2"/>
      <c r="N3536" s="2"/>
      <c r="O3536" s="55"/>
      <c r="AB3536" s="2"/>
      <c r="AC3536" s="2"/>
      <c r="AD3536" s="2"/>
      <c r="AE3536" s="2"/>
      <c r="AF3536" s="93"/>
      <c r="AG3536" s="2"/>
      <c r="AH3536" s="2"/>
      <c r="AI3536" s="2"/>
      <c r="AJ3536" s="94"/>
      <c r="AK3536" s="94"/>
      <c r="AL3536" s="79"/>
      <c r="AM3536" s="2"/>
    </row>
    <row r="3537">
      <c r="A3537" s="54"/>
      <c r="B3537" s="54"/>
      <c r="C3537" s="2"/>
      <c r="D3537" s="2"/>
      <c r="E3537" s="2"/>
      <c r="F3537" s="53"/>
      <c r="G3537" s="53"/>
      <c r="H3537" s="53"/>
      <c r="I3537" s="53"/>
      <c r="J3537" s="53"/>
      <c r="K3537" s="2"/>
      <c r="L3537" s="53"/>
      <c r="M3537" s="2"/>
      <c r="N3537" s="2"/>
      <c r="O3537" s="55"/>
      <c r="AB3537" s="2"/>
      <c r="AC3537" s="2"/>
      <c r="AD3537" s="2"/>
      <c r="AE3537" s="2"/>
      <c r="AF3537" s="93"/>
      <c r="AG3537" s="2"/>
      <c r="AH3537" s="2"/>
      <c r="AI3537" s="2"/>
      <c r="AJ3537" s="94"/>
      <c r="AK3537" s="94"/>
      <c r="AL3537" s="79"/>
      <c r="AM3537" s="2"/>
    </row>
    <row r="3538">
      <c r="A3538" s="54"/>
      <c r="B3538" s="54"/>
      <c r="C3538" s="2"/>
      <c r="D3538" s="2"/>
      <c r="E3538" s="2"/>
      <c r="F3538" s="53"/>
      <c r="G3538" s="53"/>
      <c r="H3538" s="53"/>
      <c r="I3538" s="53"/>
      <c r="J3538" s="53"/>
      <c r="K3538" s="2"/>
      <c r="L3538" s="53"/>
      <c r="M3538" s="2"/>
      <c r="N3538" s="2"/>
      <c r="O3538" s="55"/>
      <c r="AB3538" s="2"/>
      <c r="AC3538" s="2"/>
      <c r="AD3538" s="2"/>
      <c r="AE3538" s="2"/>
      <c r="AF3538" s="93"/>
      <c r="AG3538" s="2"/>
      <c r="AH3538" s="2"/>
      <c r="AI3538" s="2"/>
      <c r="AJ3538" s="94"/>
      <c r="AK3538" s="94"/>
      <c r="AL3538" s="79"/>
      <c r="AM3538" s="2"/>
    </row>
    <row r="3539">
      <c r="A3539" s="54"/>
      <c r="B3539" s="54"/>
      <c r="C3539" s="2"/>
      <c r="D3539" s="2"/>
      <c r="E3539" s="2"/>
      <c r="F3539" s="53"/>
      <c r="G3539" s="53"/>
      <c r="H3539" s="53"/>
      <c r="I3539" s="53"/>
      <c r="J3539" s="53"/>
      <c r="K3539" s="2"/>
      <c r="L3539" s="53"/>
      <c r="M3539" s="2"/>
      <c r="N3539" s="2"/>
      <c r="O3539" s="55"/>
      <c r="AB3539" s="2"/>
      <c r="AC3539" s="2"/>
      <c r="AD3539" s="2"/>
      <c r="AE3539" s="2"/>
      <c r="AF3539" s="93"/>
      <c r="AG3539" s="2"/>
      <c r="AH3539" s="2"/>
      <c r="AI3539" s="2"/>
      <c r="AJ3539" s="94"/>
      <c r="AK3539" s="94"/>
      <c r="AL3539" s="79"/>
      <c r="AM3539" s="2"/>
    </row>
    <row r="3540">
      <c r="A3540" s="54"/>
      <c r="B3540" s="54"/>
      <c r="C3540" s="2"/>
      <c r="D3540" s="2"/>
      <c r="E3540" s="2"/>
      <c r="F3540" s="53"/>
      <c r="G3540" s="53"/>
      <c r="H3540" s="53"/>
      <c r="I3540" s="53"/>
      <c r="J3540" s="53"/>
      <c r="K3540" s="2"/>
      <c r="L3540" s="53"/>
      <c r="M3540" s="2"/>
      <c r="N3540" s="2"/>
      <c r="O3540" s="55"/>
      <c r="AB3540" s="2"/>
      <c r="AC3540" s="2"/>
      <c r="AD3540" s="2"/>
      <c r="AE3540" s="2"/>
      <c r="AF3540" s="93"/>
      <c r="AG3540" s="2"/>
      <c r="AH3540" s="2"/>
      <c r="AI3540" s="2"/>
      <c r="AJ3540" s="94"/>
      <c r="AK3540" s="94"/>
      <c r="AL3540" s="79"/>
      <c r="AM3540" s="2"/>
    </row>
    <row r="3541">
      <c r="A3541" s="54"/>
      <c r="B3541" s="54"/>
      <c r="C3541" s="2"/>
      <c r="D3541" s="2"/>
      <c r="E3541" s="2"/>
      <c r="F3541" s="53"/>
      <c r="G3541" s="53"/>
      <c r="H3541" s="53"/>
      <c r="I3541" s="53"/>
      <c r="J3541" s="53"/>
      <c r="K3541" s="2"/>
      <c r="L3541" s="53"/>
      <c r="M3541" s="2"/>
      <c r="N3541" s="2"/>
      <c r="O3541" s="55"/>
      <c r="AB3541" s="2"/>
      <c r="AC3541" s="2"/>
      <c r="AD3541" s="2"/>
      <c r="AE3541" s="2"/>
      <c r="AF3541" s="93"/>
      <c r="AG3541" s="2"/>
      <c r="AH3541" s="2"/>
      <c r="AI3541" s="2"/>
      <c r="AJ3541" s="94"/>
      <c r="AK3541" s="94"/>
      <c r="AL3541" s="79"/>
      <c r="AM3541" s="2"/>
    </row>
    <row r="3542">
      <c r="A3542" s="54"/>
      <c r="B3542" s="54"/>
      <c r="C3542" s="2"/>
      <c r="D3542" s="2"/>
      <c r="E3542" s="2"/>
      <c r="F3542" s="53"/>
      <c r="G3542" s="53"/>
      <c r="H3542" s="53"/>
      <c r="I3542" s="53"/>
      <c r="J3542" s="53"/>
      <c r="K3542" s="2"/>
      <c r="L3542" s="53"/>
      <c r="M3542" s="2"/>
      <c r="N3542" s="2"/>
      <c r="O3542" s="55"/>
      <c r="AB3542" s="2"/>
      <c r="AC3542" s="2"/>
      <c r="AD3542" s="2"/>
      <c r="AE3542" s="2"/>
      <c r="AF3542" s="93"/>
      <c r="AG3542" s="2"/>
      <c r="AH3542" s="2"/>
      <c r="AI3542" s="2"/>
      <c r="AJ3542" s="94"/>
      <c r="AK3542" s="94"/>
      <c r="AL3542" s="79"/>
      <c r="AM3542" s="2"/>
    </row>
    <row r="3543">
      <c r="A3543" s="54"/>
      <c r="B3543" s="54"/>
      <c r="C3543" s="2"/>
      <c r="D3543" s="2"/>
      <c r="E3543" s="2"/>
      <c r="F3543" s="53"/>
      <c r="G3543" s="53"/>
      <c r="H3543" s="53"/>
      <c r="I3543" s="53"/>
      <c r="J3543" s="53"/>
      <c r="K3543" s="2"/>
      <c r="L3543" s="53"/>
      <c r="M3543" s="2"/>
      <c r="N3543" s="2"/>
      <c r="O3543" s="55"/>
      <c r="AB3543" s="2"/>
      <c r="AC3543" s="2"/>
      <c r="AD3543" s="2"/>
      <c r="AE3543" s="2"/>
      <c r="AF3543" s="93"/>
      <c r="AG3543" s="2"/>
      <c r="AH3543" s="2"/>
      <c r="AI3543" s="2"/>
      <c r="AJ3543" s="94"/>
      <c r="AK3543" s="94"/>
      <c r="AL3543" s="79"/>
      <c r="AM3543" s="2"/>
    </row>
    <row r="3544">
      <c r="A3544" s="54"/>
      <c r="B3544" s="54"/>
      <c r="C3544" s="2"/>
      <c r="D3544" s="2"/>
      <c r="E3544" s="2"/>
      <c r="F3544" s="53"/>
      <c r="G3544" s="53"/>
      <c r="H3544" s="53"/>
      <c r="I3544" s="53"/>
      <c r="J3544" s="53"/>
      <c r="K3544" s="2"/>
      <c r="L3544" s="53"/>
      <c r="M3544" s="2"/>
      <c r="N3544" s="2"/>
      <c r="O3544" s="55"/>
      <c r="AB3544" s="2"/>
      <c r="AC3544" s="2"/>
      <c r="AD3544" s="2"/>
      <c r="AE3544" s="2"/>
      <c r="AF3544" s="93"/>
      <c r="AG3544" s="2"/>
      <c r="AH3544" s="2"/>
      <c r="AI3544" s="2"/>
      <c r="AJ3544" s="94"/>
      <c r="AK3544" s="94"/>
      <c r="AL3544" s="79"/>
      <c r="AM3544" s="2"/>
    </row>
    <row r="3545">
      <c r="A3545" s="54"/>
      <c r="B3545" s="54"/>
      <c r="C3545" s="2"/>
      <c r="D3545" s="2"/>
      <c r="E3545" s="2"/>
      <c r="F3545" s="53"/>
      <c r="G3545" s="53"/>
      <c r="H3545" s="53"/>
      <c r="I3545" s="53"/>
      <c r="J3545" s="53"/>
      <c r="K3545" s="2"/>
      <c r="L3545" s="53"/>
      <c r="M3545" s="2"/>
      <c r="N3545" s="2"/>
      <c r="O3545" s="55"/>
      <c r="AB3545" s="2"/>
      <c r="AC3545" s="2"/>
      <c r="AD3545" s="2"/>
      <c r="AE3545" s="2"/>
      <c r="AF3545" s="93"/>
      <c r="AG3545" s="2"/>
      <c r="AH3545" s="2"/>
      <c r="AI3545" s="2"/>
      <c r="AJ3545" s="94"/>
      <c r="AK3545" s="94"/>
      <c r="AL3545" s="79"/>
      <c r="AM3545" s="2"/>
    </row>
    <row r="3546">
      <c r="A3546" s="54"/>
      <c r="B3546" s="54"/>
      <c r="C3546" s="2"/>
      <c r="D3546" s="2"/>
      <c r="E3546" s="2"/>
      <c r="F3546" s="53"/>
      <c r="G3546" s="53"/>
      <c r="H3546" s="53"/>
      <c r="I3546" s="53"/>
      <c r="J3546" s="53"/>
      <c r="K3546" s="2"/>
      <c r="L3546" s="53"/>
      <c r="M3546" s="2"/>
      <c r="N3546" s="2"/>
      <c r="O3546" s="55"/>
      <c r="AB3546" s="2"/>
      <c r="AC3546" s="2"/>
      <c r="AD3546" s="2"/>
      <c r="AE3546" s="2"/>
      <c r="AF3546" s="93"/>
      <c r="AG3546" s="2"/>
      <c r="AH3546" s="2"/>
      <c r="AI3546" s="2"/>
      <c r="AJ3546" s="94"/>
      <c r="AK3546" s="94"/>
      <c r="AL3546" s="79"/>
      <c r="AM3546" s="2"/>
    </row>
    <row r="3547">
      <c r="A3547" s="54"/>
      <c r="B3547" s="54"/>
      <c r="C3547" s="2"/>
      <c r="D3547" s="2"/>
      <c r="E3547" s="2"/>
      <c r="F3547" s="53"/>
      <c r="G3547" s="53"/>
      <c r="H3547" s="53"/>
      <c r="I3547" s="53"/>
      <c r="J3547" s="53"/>
      <c r="K3547" s="2"/>
      <c r="L3547" s="53"/>
      <c r="M3547" s="2"/>
      <c r="N3547" s="2"/>
      <c r="O3547" s="55"/>
      <c r="AB3547" s="2"/>
      <c r="AC3547" s="2"/>
      <c r="AD3547" s="2"/>
      <c r="AE3547" s="2"/>
      <c r="AF3547" s="93"/>
      <c r="AG3547" s="2"/>
      <c r="AH3547" s="2"/>
      <c r="AI3547" s="2"/>
      <c r="AJ3547" s="94"/>
      <c r="AK3547" s="94"/>
      <c r="AL3547" s="79"/>
      <c r="AM3547" s="2"/>
    </row>
    <row r="3548">
      <c r="A3548" s="54"/>
      <c r="B3548" s="54"/>
      <c r="C3548" s="2"/>
      <c r="D3548" s="2"/>
      <c r="E3548" s="2"/>
      <c r="F3548" s="53"/>
      <c r="G3548" s="53"/>
      <c r="H3548" s="53"/>
      <c r="I3548" s="53"/>
      <c r="J3548" s="53"/>
      <c r="K3548" s="2"/>
      <c r="L3548" s="53"/>
      <c r="M3548" s="2"/>
      <c r="N3548" s="2"/>
      <c r="O3548" s="55"/>
      <c r="AB3548" s="2"/>
      <c r="AC3548" s="2"/>
      <c r="AD3548" s="2"/>
      <c r="AE3548" s="2"/>
      <c r="AF3548" s="93"/>
      <c r="AG3548" s="2"/>
      <c r="AH3548" s="2"/>
      <c r="AI3548" s="2"/>
      <c r="AJ3548" s="94"/>
      <c r="AK3548" s="94"/>
      <c r="AL3548" s="79"/>
      <c r="AM3548" s="2"/>
    </row>
    <row r="3549">
      <c r="A3549" s="54"/>
      <c r="B3549" s="54"/>
      <c r="C3549" s="2"/>
      <c r="D3549" s="2"/>
      <c r="E3549" s="2"/>
      <c r="F3549" s="53"/>
      <c r="G3549" s="53"/>
      <c r="H3549" s="53"/>
      <c r="I3549" s="53"/>
      <c r="J3549" s="53"/>
      <c r="K3549" s="2"/>
      <c r="L3549" s="53"/>
      <c r="M3549" s="2"/>
      <c r="N3549" s="2"/>
      <c r="O3549" s="55"/>
      <c r="AB3549" s="2"/>
      <c r="AC3549" s="2"/>
      <c r="AD3549" s="2"/>
      <c r="AE3549" s="2"/>
      <c r="AF3549" s="93"/>
      <c r="AG3549" s="2"/>
      <c r="AH3549" s="2"/>
      <c r="AI3549" s="2"/>
      <c r="AJ3549" s="94"/>
      <c r="AK3549" s="94"/>
      <c r="AL3549" s="79"/>
      <c r="AM3549" s="2"/>
    </row>
    <row r="3550">
      <c r="A3550" s="54"/>
      <c r="B3550" s="54"/>
      <c r="C3550" s="2"/>
      <c r="D3550" s="2"/>
      <c r="E3550" s="2"/>
      <c r="F3550" s="53"/>
      <c r="G3550" s="53"/>
      <c r="H3550" s="53"/>
      <c r="I3550" s="53"/>
      <c r="J3550" s="53"/>
      <c r="K3550" s="2"/>
      <c r="L3550" s="53"/>
      <c r="M3550" s="2"/>
      <c r="N3550" s="2"/>
      <c r="O3550" s="55"/>
      <c r="AB3550" s="2"/>
      <c r="AC3550" s="2"/>
      <c r="AD3550" s="2"/>
      <c r="AE3550" s="2"/>
      <c r="AF3550" s="93"/>
      <c r="AG3550" s="2"/>
      <c r="AH3550" s="2"/>
      <c r="AI3550" s="2"/>
      <c r="AJ3550" s="94"/>
      <c r="AK3550" s="94"/>
      <c r="AL3550" s="79"/>
      <c r="AM3550" s="2"/>
    </row>
    <row r="3551">
      <c r="A3551" s="54"/>
      <c r="B3551" s="54"/>
      <c r="C3551" s="2"/>
      <c r="D3551" s="2"/>
      <c r="E3551" s="2"/>
      <c r="F3551" s="53"/>
      <c r="G3551" s="53"/>
      <c r="H3551" s="53"/>
      <c r="I3551" s="53"/>
      <c r="J3551" s="53"/>
      <c r="K3551" s="2"/>
      <c r="L3551" s="53"/>
      <c r="M3551" s="2"/>
      <c r="N3551" s="2"/>
      <c r="O3551" s="55"/>
      <c r="AB3551" s="2"/>
      <c r="AC3551" s="2"/>
      <c r="AD3551" s="2"/>
      <c r="AE3551" s="2"/>
      <c r="AF3551" s="93"/>
      <c r="AG3551" s="2"/>
      <c r="AH3551" s="2"/>
      <c r="AI3551" s="2"/>
      <c r="AJ3551" s="94"/>
      <c r="AK3551" s="94"/>
      <c r="AL3551" s="79"/>
      <c r="AM3551" s="2"/>
    </row>
    <row r="3552">
      <c r="A3552" s="54"/>
      <c r="B3552" s="54"/>
      <c r="C3552" s="2"/>
      <c r="D3552" s="2"/>
      <c r="E3552" s="2"/>
      <c r="F3552" s="53"/>
      <c r="G3552" s="53"/>
      <c r="H3552" s="53"/>
      <c r="I3552" s="53"/>
      <c r="J3552" s="53"/>
      <c r="K3552" s="2"/>
      <c r="L3552" s="53"/>
      <c r="M3552" s="2"/>
      <c r="N3552" s="2"/>
      <c r="O3552" s="55"/>
      <c r="AB3552" s="2"/>
      <c r="AC3552" s="2"/>
      <c r="AD3552" s="2"/>
      <c r="AE3552" s="2"/>
      <c r="AF3552" s="93"/>
      <c r="AG3552" s="2"/>
      <c r="AH3552" s="2"/>
      <c r="AI3552" s="2"/>
      <c r="AJ3552" s="94"/>
      <c r="AK3552" s="94"/>
      <c r="AL3552" s="79"/>
      <c r="AM3552" s="2"/>
    </row>
    <row r="3553">
      <c r="A3553" s="54"/>
      <c r="B3553" s="54"/>
      <c r="C3553" s="2"/>
      <c r="D3553" s="2"/>
      <c r="E3553" s="2"/>
      <c r="F3553" s="53"/>
      <c r="G3553" s="53"/>
      <c r="H3553" s="53"/>
      <c r="I3553" s="53"/>
      <c r="J3553" s="53"/>
      <c r="K3553" s="2"/>
      <c r="L3553" s="53"/>
      <c r="M3553" s="2"/>
      <c r="N3553" s="2"/>
      <c r="O3553" s="55"/>
      <c r="AB3553" s="2"/>
      <c r="AC3553" s="2"/>
      <c r="AD3553" s="2"/>
      <c r="AE3553" s="2"/>
      <c r="AF3553" s="93"/>
      <c r="AG3553" s="2"/>
      <c r="AH3553" s="2"/>
      <c r="AI3553" s="2"/>
      <c r="AJ3553" s="94"/>
      <c r="AK3553" s="94"/>
      <c r="AL3553" s="79"/>
      <c r="AM3553" s="2"/>
    </row>
    <row r="3554">
      <c r="A3554" s="54"/>
      <c r="B3554" s="54"/>
      <c r="C3554" s="2"/>
      <c r="D3554" s="2"/>
      <c r="E3554" s="2"/>
      <c r="F3554" s="53"/>
      <c r="G3554" s="53"/>
      <c r="H3554" s="53"/>
      <c r="I3554" s="53"/>
      <c r="J3554" s="53"/>
      <c r="K3554" s="2"/>
      <c r="L3554" s="53"/>
      <c r="M3554" s="2"/>
      <c r="N3554" s="2"/>
      <c r="O3554" s="55"/>
      <c r="AB3554" s="2"/>
      <c r="AC3554" s="2"/>
      <c r="AD3554" s="2"/>
      <c r="AE3554" s="2"/>
      <c r="AF3554" s="93"/>
      <c r="AG3554" s="2"/>
      <c r="AH3554" s="2"/>
      <c r="AI3554" s="2"/>
      <c r="AJ3554" s="94"/>
      <c r="AK3554" s="94"/>
      <c r="AL3554" s="79"/>
      <c r="AM3554" s="2"/>
    </row>
    <row r="3555">
      <c r="A3555" s="54"/>
      <c r="B3555" s="54"/>
      <c r="C3555" s="2"/>
      <c r="D3555" s="2"/>
      <c r="E3555" s="2"/>
      <c r="F3555" s="53"/>
      <c r="G3555" s="53"/>
      <c r="H3555" s="53"/>
      <c r="I3555" s="53"/>
      <c r="J3555" s="53"/>
      <c r="K3555" s="2"/>
      <c r="L3555" s="53"/>
      <c r="M3555" s="2"/>
      <c r="N3555" s="2"/>
      <c r="O3555" s="55"/>
      <c r="AB3555" s="2"/>
      <c r="AC3555" s="2"/>
      <c r="AD3555" s="2"/>
      <c r="AE3555" s="2"/>
      <c r="AF3555" s="93"/>
      <c r="AG3555" s="2"/>
      <c r="AH3555" s="2"/>
      <c r="AI3555" s="2"/>
      <c r="AJ3555" s="94"/>
      <c r="AK3555" s="94"/>
      <c r="AL3555" s="79"/>
      <c r="AM3555" s="2"/>
    </row>
    <row r="3556">
      <c r="A3556" s="54"/>
      <c r="B3556" s="54"/>
      <c r="C3556" s="2"/>
      <c r="D3556" s="2"/>
      <c r="E3556" s="2"/>
      <c r="F3556" s="53"/>
      <c r="G3556" s="53"/>
      <c r="H3556" s="53"/>
      <c r="I3556" s="53"/>
      <c r="J3556" s="53"/>
      <c r="K3556" s="2"/>
      <c r="L3556" s="53"/>
      <c r="M3556" s="2"/>
      <c r="N3556" s="2"/>
      <c r="O3556" s="55"/>
      <c r="AB3556" s="2"/>
      <c r="AC3556" s="2"/>
      <c r="AD3556" s="2"/>
      <c r="AE3556" s="2"/>
      <c r="AF3556" s="93"/>
      <c r="AG3556" s="2"/>
      <c r="AH3556" s="2"/>
      <c r="AI3556" s="2"/>
      <c r="AJ3556" s="94"/>
      <c r="AK3556" s="94"/>
      <c r="AL3556" s="79"/>
      <c r="AM3556" s="2"/>
    </row>
    <row r="3557">
      <c r="A3557" s="54"/>
      <c r="B3557" s="54"/>
      <c r="C3557" s="2"/>
      <c r="D3557" s="2"/>
      <c r="E3557" s="2"/>
      <c r="F3557" s="53"/>
      <c r="G3557" s="53"/>
      <c r="H3557" s="53"/>
      <c r="I3557" s="53"/>
      <c r="J3557" s="53"/>
      <c r="K3557" s="2"/>
      <c r="L3557" s="53"/>
      <c r="M3557" s="2"/>
      <c r="N3557" s="2"/>
      <c r="O3557" s="55"/>
      <c r="AB3557" s="2"/>
      <c r="AC3557" s="2"/>
      <c r="AD3557" s="2"/>
      <c r="AE3557" s="2"/>
      <c r="AF3557" s="93"/>
      <c r="AG3557" s="2"/>
      <c r="AH3557" s="2"/>
      <c r="AI3557" s="2"/>
      <c r="AJ3557" s="94"/>
      <c r="AK3557" s="94"/>
      <c r="AL3557" s="79"/>
      <c r="AM3557" s="2"/>
    </row>
    <row r="3558">
      <c r="A3558" s="54"/>
      <c r="B3558" s="54"/>
      <c r="C3558" s="2"/>
      <c r="D3558" s="2"/>
      <c r="E3558" s="2"/>
      <c r="F3558" s="53"/>
      <c r="G3558" s="53"/>
      <c r="H3558" s="53"/>
      <c r="I3558" s="53"/>
      <c r="J3558" s="53"/>
      <c r="K3558" s="2"/>
      <c r="L3558" s="53"/>
      <c r="M3558" s="2"/>
      <c r="N3558" s="2"/>
      <c r="O3558" s="55"/>
      <c r="AB3558" s="2"/>
      <c r="AC3558" s="2"/>
      <c r="AD3558" s="2"/>
      <c r="AE3558" s="2"/>
      <c r="AF3558" s="93"/>
      <c r="AG3558" s="2"/>
      <c r="AH3558" s="2"/>
      <c r="AI3558" s="2"/>
      <c r="AJ3558" s="94"/>
      <c r="AK3558" s="94"/>
      <c r="AL3558" s="79"/>
      <c r="AM3558" s="2"/>
    </row>
    <row r="3559">
      <c r="A3559" s="54"/>
      <c r="B3559" s="54"/>
      <c r="C3559" s="2"/>
      <c r="D3559" s="2"/>
      <c r="E3559" s="2"/>
      <c r="F3559" s="53"/>
      <c r="G3559" s="53"/>
      <c r="H3559" s="53"/>
      <c r="I3559" s="53"/>
      <c r="J3559" s="53"/>
      <c r="K3559" s="2"/>
      <c r="L3559" s="53"/>
      <c r="M3559" s="2"/>
      <c r="N3559" s="2"/>
      <c r="O3559" s="55"/>
      <c r="AB3559" s="2"/>
      <c r="AC3559" s="2"/>
      <c r="AD3559" s="2"/>
      <c r="AE3559" s="2"/>
      <c r="AF3559" s="93"/>
      <c r="AG3559" s="2"/>
      <c r="AH3559" s="2"/>
      <c r="AI3559" s="2"/>
      <c r="AJ3559" s="94"/>
      <c r="AK3559" s="94"/>
      <c r="AL3559" s="79"/>
      <c r="AM3559" s="2"/>
    </row>
    <row r="3560">
      <c r="A3560" s="54"/>
      <c r="B3560" s="54"/>
      <c r="C3560" s="2"/>
      <c r="D3560" s="2"/>
      <c r="E3560" s="2"/>
      <c r="F3560" s="53"/>
      <c r="G3560" s="53"/>
      <c r="H3560" s="53"/>
      <c r="I3560" s="53"/>
      <c r="J3560" s="53"/>
      <c r="K3560" s="2"/>
      <c r="L3560" s="53"/>
      <c r="M3560" s="2"/>
      <c r="N3560" s="2"/>
      <c r="O3560" s="55"/>
      <c r="AB3560" s="2"/>
      <c r="AC3560" s="2"/>
      <c r="AD3560" s="2"/>
      <c r="AE3560" s="2"/>
      <c r="AF3560" s="93"/>
      <c r="AG3560" s="2"/>
      <c r="AH3560" s="2"/>
      <c r="AI3560" s="2"/>
      <c r="AJ3560" s="94"/>
      <c r="AK3560" s="94"/>
      <c r="AL3560" s="79"/>
      <c r="AM3560" s="2"/>
    </row>
    <row r="3561">
      <c r="A3561" s="54"/>
      <c r="B3561" s="54"/>
      <c r="C3561" s="2"/>
      <c r="D3561" s="2"/>
      <c r="E3561" s="2"/>
      <c r="F3561" s="53"/>
      <c r="G3561" s="53"/>
      <c r="H3561" s="53"/>
      <c r="I3561" s="53"/>
      <c r="J3561" s="53"/>
      <c r="K3561" s="2"/>
      <c r="L3561" s="53"/>
      <c r="M3561" s="2"/>
      <c r="N3561" s="2"/>
      <c r="O3561" s="55"/>
      <c r="AB3561" s="2"/>
      <c r="AC3561" s="2"/>
      <c r="AD3561" s="2"/>
      <c r="AE3561" s="2"/>
      <c r="AF3561" s="93"/>
      <c r="AG3561" s="2"/>
      <c r="AH3561" s="2"/>
      <c r="AI3561" s="2"/>
      <c r="AJ3561" s="94"/>
      <c r="AK3561" s="94"/>
      <c r="AL3561" s="79"/>
      <c r="AM3561" s="2"/>
    </row>
    <row r="3562">
      <c r="A3562" s="54"/>
      <c r="B3562" s="54"/>
      <c r="C3562" s="2"/>
      <c r="D3562" s="2"/>
      <c r="E3562" s="2"/>
      <c r="F3562" s="53"/>
      <c r="G3562" s="53"/>
      <c r="H3562" s="53"/>
      <c r="I3562" s="53"/>
      <c r="J3562" s="53"/>
      <c r="K3562" s="2"/>
      <c r="L3562" s="53"/>
      <c r="M3562" s="2"/>
      <c r="N3562" s="2"/>
      <c r="O3562" s="55"/>
      <c r="AB3562" s="2"/>
      <c r="AC3562" s="2"/>
      <c r="AD3562" s="2"/>
      <c r="AE3562" s="2"/>
      <c r="AF3562" s="93"/>
      <c r="AG3562" s="2"/>
      <c r="AH3562" s="2"/>
      <c r="AI3562" s="2"/>
      <c r="AJ3562" s="94"/>
      <c r="AK3562" s="94"/>
      <c r="AL3562" s="79"/>
      <c r="AM3562" s="2"/>
    </row>
    <row r="3563">
      <c r="A3563" s="54"/>
      <c r="B3563" s="54"/>
      <c r="C3563" s="2"/>
      <c r="D3563" s="2"/>
      <c r="E3563" s="2"/>
      <c r="F3563" s="53"/>
      <c r="G3563" s="53"/>
      <c r="H3563" s="53"/>
      <c r="I3563" s="53"/>
      <c r="J3563" s="53"/>
      <c r="K3563" s="2"/>
      <c r="L3563" s="53"/>
      <c r="M3563" s="2"/>
      <c r="N3563" s="2"/>
      <c r="O3563" s="55"/>
      <c r="AB3563" s="2"/>
      <c r="AC3563" s="2"/>
      <c r="AD3563" s="2"/>
      <c r="AE3563" s="2"/>
      <c r="AF3563" s="93"/>
      <c r="AG3563" s="2"/>
      <c r="AH3563" s="2"/>
      <c r="AI3563" s="2"/>
      <c r="AJ3563" s="94"/>
      <c r="AK3563" s="94"/>
      <c r="AL3563" s="79"/>
      <c r="AM3563" s="2"/>
    </row>
    <row r="3564">
      <c r="A3564" s="54"/>
      <c r="B3564" s="54"/>
      <c r="C3564" s="2"/>
      <c r="D3564" s="2"/>
      <c r="E3564" s="2"/>
      <c r="F3564" s="53"/>
      <c r="G3564" s="53"/>
      <c r="H3564" s="53"/>
      <c r="I3564" s="53"/>
      <c r="J3564" s="53"/>
      <c r="K3564" s="2"/>
      <c r="L3564" s="53"/>
      <c r="M3564" s="2"/>
      <c r="N3564" s="2"/>
      <c r="O3564" s="55"/>
      <c r="AB3564" s="2"/>
      <c r="AC3564" s="2"/>
      <c r="AD3564" s="2"/>
      <c r="AE3564" s="2"/>
      <c r="AF3564" s="93"/>
      <c r="AG3564" s="2"/>
      <c r="AH3564" s="2"/>
      <c r="AI3564" s="2"/>
      <c r="AJ3564" s="94"/>
      <c r="AK3564" s="94"/>
      <c r="AL3564" s="79"/>
      <c r="AM3564" s="2"/>
    </row>
    <row r="3565">
      <c r="A3565" s="54"/>
      <c r="B3565" s="54"/>
      <c r="C3565" s="2"/>
      <c r="D3565" s="2"/>
      <c r="E3565" s="2"/>
      <c r="F3565" s="53"/>
      <c r="G3565" s="53"/>
      <c r="H3565" s="53"/>
      <c r="I3565" s="53"/>
      <c r="J3565" s="53"/>
      <c r="K3565" s="2"/>
      <c r="L3565" s="53"/>
      <c r="M3565" s="2"/>
      <c r="N3565" s="2"/>
      <c r="O3565" s="55"/>
      <c r="AB3565" s="2"/>
      <c r="AC3565" s="2"/>
      <c r="AD3565" s="2"/>
      <c r="AE3565" s="2"/>
      <c r="AF3565" s="93"/>
      <c r="AG3565" s="2"/>
      <c r="AH3565" s="2"/>
      <c r="AI3565" s="2"/>
      <c r="AJ3565" s="94"/>
      <c r="AK3565" s="94"/>
      <c r="AL3565" s="79"/>
      <c r="AM3565" s="2"/>
    </row>
    <row r="3566">
      <c r="A3566" s="54"/>
      <c r="B3566" s="54"/>
      <c r="C3566" s="2"/>
      <c r="D3566" s="2"/>
      <c r="E3566" s="2"/>
      <c r="F3566" s="53"/>
      <c r="G3566" s="53"/>
      <c r="H3566" s="53"/>
      <c r="I3566" s="53"/>
      <c r="J3566" s="53"/>
      <c r="K3566" s="2"/>
      <c r="L3566" s="53"/>
      <c r="M3566" s="2"/>
      <c r="N3566" s="2"/>
      <c r="O3566" s="55"/>
      <c r="AB3566" s="2"/>
      <c r="AC3566" s="2"/>
      <c r="AD3566" s="2"/>
      <c r="AE3566" s="2"/>
      <c r="AF3566" s="93"/>
      <c r="AG3566" s="2"/>
      <c r="AH3566" s="2"/>
      <c r="AI3566" s="2"/>
      <c r="AJ3566" s="94"/>
      <c r="AK3566" s="94"/>
      <c r="AL3566" s="79"/>
      <c r="AM3566" s="2"/>
    </row>
    <row r="3567">
      <c r="A3567" s="54"/>
      <c r="B3567" s="54"/>
      <c r="C3567" s="2"/>
      <c r="D3567" s="2"/>
      <c r="E3567" s="2"/>
      <c r="F3567" s="53"/>
      <c r="G3567" s="53"/>
      <c r="H3567" s="53"/>
      <c r="I3567" s="53"/>
      <c r="J3567" s="53"/>
      <c r="K3567" s="2"/>
      <c r="L3567" s="53"/>
      <c r="M3567" s="2"/>
      <c r="N3567" s="2"/>
      <c r="O3567" s="55"/>
      <c r="AB3567" s="2"/>
      <c r="AC3567" s="2"/>
      <c r="AD3567" s="2"/>
      <c r="AE3567" s="2"/>
      <c r="AF3567" s="93"/>
      <c r="AG3567" s="2"/>
      <c r="AH3567" s="2"/>
      <c r="AI3567" s="2"/>
      <c r="AJ3567" s="94"/>
      <c r="AK3567" s="94"/>
      <c r="AL3567" s="79"/>
      <c r="AM3567" s="2"/>
    </row>
    <row r="3568">
      <c r="A3568" s="54"/>
      <c r="B3568" s="54"/>
      <c r="C3568" s="2"/>
      <c r="D3568" s="2"/>
      <c r="E3568" s="2"/>
      <c r="F3568" s="53"/>
      <c r="G3568" s="53"/>
      <c r="H3568" s="53"/>
      <c r="I3568" s="53"/>
      <c r="J3568" s="53"/>
      <c r="K3568" s="2"/>
      <c r="L3568" s="53"/>
      <c r="M3568" s="2"/>
      <c r="N3568" s="2"/>
      <c r="O3568" s="55"/>
      <c r="AB3568" s="2"/>
      <c r="AC3568" s="2"/>
      <c r="AD3568" s="2"/>
      <c r="AE3568" s="2"/>
      <c r="AF3568" s="93"/>
      <c r="AG3568" s="2"/>
      <c r="AH3568" s="2"/>
      <c r="AI3568" s="2"/>
      <c r="AJ3568" s="94"/>
      <c r="AK3568" s="94"/>
      <c r="AL3568" s="79"/>
      <c r="AM3568" s="2"/>
    </row>
    <row r="3569">
      <c r="A3569" s="54"/>
      <c r="B3569" s="54"/>
      <c r="C3569" s="2"/>
      <c r="D3569" s="2"/>
      <c r="E3569" s="2"/>
      <c r="F3569" s="53"/>
      <c r="G3569" s="53"/>
      <c r="H3569" s="53"/>
      <c r="I3569" s="53"/>
      <c r="J3569" s="53"/>
      <c r="K3569" s="2"/>
      <c r="L3569" s="53"/>
      <c r="M3569" s="2"/>
      <c r="N3569" s="2"/>
      <c r="O3569" s="55"/>
      <c r="AB3569" s="2"/>
      <c r="AC3569" s="2"/>
      <c r="AD3569" s="2"/>
      <c r="AE3569" s="2"/>
      <c r="AF3569" s="93"/>
      <c r="AG3569" s="2"/>
      <c r="AH3569" s="2"/>
      <c r="AI3569" s="2"/>
      <c r="AJ3569" s="94"/>
      <c r="AK3569" s="94"/>
      <c r="AL3569" s="79"/>
      <c r="AM3569" s="2"/>
    </row>
    <row r="3570">
      <c r="A3570" s="54"/>
      <c r="B3570" s="54"/>
      <c r="C3570" s="2"/>
      <c r="D3570" s="2"/>
      <c r="E3570" s="2"/>
      <c r="F3570" s="53"/>
      <c r="G3570" s="53"/>
      <c r="H3570" s="53"/>
      <c r="I3570" s="53"/>
      <c r="J3570" s="53"/>
      <c r="K3570" s="2"/>
      <c r="L3570" s="53"/>
      <c r="M3570" s="2"/>
      <c r="N3570" s="2"/>
      <c r="O3570" s="55"/>
      <c r="AB3570" s="2"/>
      <c r="AC3570" s="2"/>
      <c r="AD3570" s="2"/>
      <c r="AE3570" s="2"/>
      <c r="AF3570" s="93"/>
      <c r="AG3570" s="2"/>
      <c r="AH3570" s="2"/>
      <c r="AI3570" s="2"/>
      <c r="AJ3570" s="94"/>
      <c r="AK3570" s="94"/>
      <c r="AL3570" s="79"/>
      <c r="AM3570" s="2"/>
    </row>
    <row r="3571">
      <c r="A3571" s="54"/>
      <c r="B3571" s="54"/>
      <c r="C3571" s="2"/>
      <c r="D3571" s="2"/>
      <c r="E3571" s="2"/>
      <c r="F3571" s="53"/>
      <c r="G3571" s="53"/>
      <c r="H3571" s="53"/>
      <c r="I3571" s="53"/>
      <c r="J3571" s="53"/>
      <c r="K3571" s="2"/>
      <c r="L3571" s="53"/>
      <c r="M3571" s="2"/>
      <c r="N3571" s="2"/>
      <c r="O3571" s="55"/>
      <c r="AB3571" s="2"/>
      <c r="AC3571" s="2"/>
      <c r="AD3571" s="2"/>
      <c r="AE3571" s="2"/>
      <c r="AF3571" s="93"/>
      <c r="AG3571" s="2"/>
      <c r="AH3571" s="2"/>
      <c r="AI3571" s="2"/>
      <c r="AJ3571" s="94"/>
      <c r="AK3571" s="94"/>
      <c r="AL3571" s="79"/>
      <c r="AM3571" s="2"/>
    </row>
    <row r="3572">
      <c r="A3572" s="54"/>
      <c r="B3572" s="54"/>
      <c r="C3572" s="2"/>
      <c r="D3572" s="2"/>
      <c r="E3572" s="2"/>
      <c r="F3572" s="53"/>
      <c r="G3572" s="53"/>
      <c r="H3572" s="53"/>
      <c r="I3572" s="53"/>
      <c r="J3572" s="53"/>
      <c r="K3572" s="2"/>
      <c r="L3572" s="53"/>
      <c r="M3572" s="2"/>
      <c r="N3572" s="2"/>
      <c r="O3572" s="55"/>
      <c r="AB3572" s="2"/>
      <c r="AC3572" s="2"/>
      <c r="AD3572" s="2"/>
      <c r="AE3572" s="2"/>
      <c r="AF3572" s="93"/>
      <c r="AG3572" s="2"/>
      <c r="AH3572" s="2"/>
      <c r="AI3572" s="2"/>
      <c r="AJ3572" s="94"/>
      <c r="AK3572" s="94"/>
      <c r="AL3572" s="79"/>
      <c r="AM3572" s="2"/>
    </row>
    <row r="3573">
      <c r="A3573" s="54"/>
      <c r="B3573" s="54"/>
      <c r="C3573" s="2"/>
      <c r="D3573" s="2"/>
      <c r="E3573" s="2"/>
      <c r="F3573" s="53"/>
      <c r="G3573" s="53"/>
      <c r="H3573" s="53"/>
      <c r="I3573" s="53"/>
      <c r="J3573" s="53"/>
      <c r="K3573" s="2"/>
      <c r="L3573" s="53"/>
      <c r="M3573" s="2"/>
      <c r="N3573" s="2"/>
      <c r="O3573" s="55"/>
      <c r="AB3573" s="2"/>
      <c r="AC3573" s="2"/>
      <c r="AD3573" s="2"/>
      <c r="AE3573" s="2"/>
      <c r="AF3573" s="93"/>
      <c r="AG3573" s="2"/>
      <c r="AH3573" s="2"/>
      <c r="AI3573" s="2"/>
      <c r="AJ3573" s="94"/>
      <c r="AK3573" s="94"/>
      <c r="AL3573" s="79"/>
      <c r="AM3573" s="2"/>
    </row>
    <row r="3574">
      <c r="A3574" s="54"/>
      <c r="B3574" s="54"/>
      <c r="C3574" s="2"/>
      <c r="D3574" s="2"/>
      <c r="E3574" s="2"/>
      <c r="F3574" s="53"/>
      <c r="G3574" s="53"/>
      <c r="H3574" s="53"/>
      <c r="I3574" s="53"/>
      <c r="J3574" s="53"/>
      <c r="K3574" s="2"/>
      <c r="L3574" s="53"/>
      <c r="M3574" s="2"/>
      <c r="N3574" s="2"/>
      <c r="O3574" s="55"/>
      <c r="AB3574" s="2"/>
      <c r="AC3574" s="2"/>
      <c r="AD3574" s="2"/>
      <c r="AE3574" s="2"/>
      <c r="AF3574" s="93"/>
      <c r="AG3574" s="2"/>
      <c r="AH3574" s="2"/>
      <c r="AI3574" s="2"/>
      <c r="AJ3574" s="94"/>
      <c r="AK3574" s="94"/>
      <c r="AL3574" s="79"/>
      <c r="AM3574" s="2"/>
    </row>
    <row r="3575">
      <c r="A3575" s="54"/>
      <c r="B3575" s="54"/>
      <c r="C3575" s="2"/>
      <c r="D3575" s="2"/>
      <c r="E3575" s="2"/>
      <c r="F3575" s="53"/>
      <c r="G3575" s="53"/>
      <c r="H3575" s="53"/>
      <c r="I3575" s="53"/>
      <c r="J3575" s="53"/>
      <c r="K3575" s="2"/>
      <c r="L3575" s="53"/>
      <c r="M3575" s="2"/>
      <c r="N3575" s="2"/>
      <c r="O3575" s="55"/>
      <c r="AB3575" s="2"/>
      <c r="AC3575" s="2"/>
      <c r="AD3575" s="2"/>
      <c r="AE3575" s="2"/>
      <c r="AF3575" s="93"/>
      <c r="AG3575" s="2"/>
      <c r="AH3575" s="2"/>
      <c r="AI3575" s="2"/>
      <c r="AJ3575" s="94"/>
      <c r="AK3575" s="94"/>
      <c r="AL3575" s="79"/>
      <c r="AM3575" s="2"/>
    </row>
    <row r="3576">
      <c r="A3576" s="54"/>
      <c r="B3576" s="54"/>
      <c r="C3576" s="2"/>
      <c r="D3576" s="2"/>
      <c r="E3576" s="2"/>
      <c r="F3576" s="53"/>
      <c r="G3576" s="53"/>
      <c r="H3576" s="53"/>
      <c r="I3576" s="53"/>
      <c r="J3576" s="53"/>
      <c r="K3576" s="2"/>
      <c r="L3576" s="53"/>
      <c r="M3576" s="2"/>
      <c r="N3576" s="2"/>
      <c r="O3576" s="55"/>
      <c r="AB3576" s="2"/>
      <c r="AC3576" s="2"/>
      <c r="AD3576" s="2"/>
      <c r="AE3576" s="2"/>
      <c r="AF3576" s="93"/>
      <c r="AG3576" s="2"/>
      <c r="AH3576" s="2"/>
      <c r="AI3576" s="2"/>
      <c r="AJ3576" s="94"/>
      <c r="AK3576" s="94"/>
      <c r="AL3576" s="79"/>
      <c r="AM3576" s="2"/>
    </row>
    <row r="3577">
      <c r="A3577" s="54"/>
      <c r="B3577" s="54"/>
      <c r="C3577" s="2"/>
      <c r="D3577" s="2"/>
      <c r="E3577" s="2"/>
      <c r="F3577" s="53"/>
      <c r="G3577" s="53"/>
      <c r="H3577" s="53"/>
      <c r="I3577" s="53"/>
      <c r="J3577" s="53"/>
      <c r="K3577" s="2"/>
      <c r="L3577" s="53"/>
      <c r="M3577" s="2"/>
      <c r="N3577" s="2"/>
      <c r="O3577" s="55"/>
      <c r="AB3577" s="2"/>
      <c r="AC3577" s="2"/>
      <c r="AD3577" s="2"/>
      <c r="AE3577" s="2"/>
      <c r="AF3577" s="93"/>
      <c r="AG3577" s="2"/>
      <c r="AH3577" s="2"/>
      <c r="AI3577" s="2"/>
      <c r="AJ3577" s="94"/>
      <c r="AK3577" s="94"/>
      <c r="AL3577" s="79"/>
      <c r="AM3577" s="2"/>
    </row>
    <row r="3578">
      <c r="A3578" s="54"/>
      <c r="B3578" s="54"/>
      <c r="C3578" s="2"/>
      <c r="D3578" s="2"/>
      <c r="E3578" s="2"/>
      <c r="F3578" s="53"/>
      <c r="G3578" s="53"/>
      <c r="H3578" s="53"/>
      <c r="I3578" s="53"/>
      <c r="J3578" s="53"/>
      <c r="K3578" s="2"/>
      <c r="L3578" s="53"/>
      <c r="M3578" s="2"/>
      <c r="N3578" s="2"/>
      <c r="O3578" s="55"/>
      <c r="AB3578" s="2"/>
      <c r="AC3578" s="2"/>
      <c r="AD3578" s="2"/>
      <c r="AE3578" s="2"/>
      <c r="AF3578" s="93"/>
      <c r="AG3578" s="2"/>
      <c r="AH3578" s="2"/>
      <c r="AI3578" s="2"/>
      <c r="AJ3578" s="94"/>
      <c r="AK3578" s="94"/>
      <c r="AL3578" s="79"/>
      <c r="AM3578" s="2"/>
    </row>
    <row r="3579">
      <c r="A3579" s="54"/>
      <c r="B3579" s="54"/>
      <c r="C3579" s="2"/>
      <c r="D3579" s="2"/>
      <c r="E3579" s="2"/>
      <c r="F3579" s="53"/>
      <c r="G3579" s="53"/>
      <c r="H3579" s="53"/>
      <c r="I3579" s="53"/>
      <c r="J3579" s="53"/>
      <c r="K3579" s="2"/>
      <c r="L3579" s="53"/>
      <c r="M3579" s="2"/>
      <c r="N3579" s="2"/>
      <c r="O3579" s="55"/>
      <c r="AB3579" s="2"/>
      <c r="AC3579" s="2"/>
      <c r="AD3579" s="2"/>
      <c r="AE3579" s="2"/>
      <c r="AF3579" s="93"/>
      <c r="AG3579" s="2"/>
      <c r="AH3579" s="2"/>
      <c r="AI3579" s="2"/>
      <c r="AJ3579" s="94"/>
      <c r="AK3579" s="94"/>
      <c r="AL3579" s="79"/>
      <c r="AM3579" s="2"/>
    </row>
    <row r="3580">
      <c r="A3580" s="54"/>
      <c r="B3580" s="54"/>
      <c r="C3580" s="2"/>
      <c r="D3580" s="2"/>
      <c r="E3580" s="2"/>
      <c r="F3580" s="53"/>
      <c r="G3580" s="53"/>
      <c r="H3580" s="53"/>
      <c r="I3580" s="53"/>
      <c r="J3580" s="53"/>
      <c r="K3580" s="2"/>
      <c r="L3580" s="53"/>
      <c r="M3580" s="2"/>
      <c r="N3580" s="2"/>
      <c r="O3580" s="55"/>
      <c r="AB3580" s="2"/>
      <c r="AC3580" s="2"/>
      <c r="AD3580" s="2"/>
      <c r="AE3580" s="2"/>
      <c r="AF3580" s="93"/>
      <c r="AG3580" s="2"/>
      <c r="AH3580" s="2"/>
      <c r="AI3580" s="2"/>
      <c r="AJ3580" s="94"/>
      <c r="AK3580" s="94"/>
      <c r="AL3580" s="79"/>
      <c r="AM3580" s="2"/>
    </row>
    <row r="3581">
      <c r="A3581" s="54"/>
      <c r="B3581" s="54"/>
      <c r="C3581" s="2"/>
      <c r="D3581" s="2"/>
      <c r="E3581" s="2"/>
      <c r="F3581" s="53"/>
      <c r="G3581" s="53"/>
      <c r="H3581" s="53"/>
      <c r="I3581" s="53"/>
      <c r="J3581" s="53"/>
      <c r="K3581" s="2"/>
      <c r="L3581" s="53"/>
      <c r="M3581" s="2"/>
      <c r="N3581" s="2"/>
      <c r="O3581" s="55"/>
      <c r="AB3581" s="2"/>
      <c r="AC3581" s="2"/>
      <c r="AD3581" s="2"/>
      <c r="AE3581" s="2"/>
      <c r="AF3581" s="93"/>
      <c r="AG3581" s="2"/>
      <c r="AH3581" s="2"/>
      <c r="AI3581" s="2"/>
      <c r="AJ3581" s="94"/>
      <c r="AK3581" s="94"/>
      <c r="AL3581" s="79"/>
      <c r="AM3581" s="2"/>
    </row>
    <row r="3582">
      <c r="A3582" s="54"/>
      <c r="B3582" s="54"/>
      <c r="C3582" s="2"/>
      <c r="D3582" s="2"/>
      <c r="E3582" s="2"/>
      <c r="F3582" s="53"/>
      <c r="G3582" s="53"/>
      <c r="H3582" s="53"/>
      <c r="I3582" s="53"/>
      <c r="J3582" s="53"/>
      <c r="K3582" s="2"/>
      <c r="L3582" s="53"/>
      <c r="M3582" s="2"/>
      <c r="N3582" s="2"/>
      <c r="O3582" s="55"/>
      <c r="AB3582" s="2"/>
      <c r="AC3582" s="2"/>
      <c r="AD3582" s="2"/>
      <c r="AE3582" s="2"/>
      <c r="AF3582" s="93"/>
      <c r="AG3582" s="2"/>
      <c r="AH3582" s="2"/>
      <c r="AI3582" s="2"/>
      <c r="AJ3582" s="94"/>
      <c r="AK3582" s="94"/>
      <c r="AL3582" s="79"/>
      <c r="AM3582" s="2"/>
    </row>
    <row r="3583">
      <c r="A3583" s="54"/>
      <c r="B3583" s="54"/>
      <c r="C3583" s="2"/>
      <c r="D3583" s="2"/>
      <c r="E3583" s="2"/>
      <c r="F3583" s="53"/>
      <c r="G3583" s="53"/>
      <c r="H3583" s="53"/>
      <c r="I3583" s="53"/>
      <c r="J3583" s="53"/>
      <c r="K3583" s="2"/>
      <c r="L3583" s="53"/>
      <c r="M3583" s="2"/>
      <c r="N3583" s="2"/>
      <c r="O3583" s="55"/>
      <c r="AB3583" s="2"/>
      <c r="AC3583" s="2"/>
      <c r="AD3583" s="2"/>
      <c r="AE3583" s="2"/>
      <c r="AF3583" s="93"/>
      <c r="AG3583" s="2"/>
      <c r="AH3583" s="2"/>
      <c r="AI3583" s="2"/>
      <c r="AJ3583" s="94"/>
      <c r="AK3583" s="94"/>
      <c r="AL3583" s="79"/>
      <c r="AM3583" s="2"/>
    </row>
    <row r="3584">
      <c r="A3584" s="54"/>
      <c r="B3584" s="54"/>
      <c r="C3584" s="2"/>
      <c r="D3584" s="2"/>
      <c r="E3584" s="2"/>
      <c r="F3584" s="53"/>
      <c r="G3584" s="53"/>
      <c r="H3584" s="53"/>
      <c r="I3584" s="53"/>
      <c r="J3584" s="53"/>
      <c r="K3584" s="2"/>
      <c r="L3584" s="53"/>
      <c r="M3584" s="2"/>
      <c r="N3584" s="2"/>
      <c r="O3584" s="55"/>
      <c r="AB3584" s="2"/>
      <c r="AC3584" s="2"/>
      <c r="AD3584" s="2"/>
      <c r="AE3584" s="2"/>
      <c r="AF3584" s="93"/>
      <c r="AG3584" s="2"/>
      <c r="AH3584" s="2"/>
      <c r="AI3584" s="2"/>
      <c r="AJ3584" s="94"/>
      <c r="AK3584" s="94"/>
      <c r="AL3584" s="79"/>
      <c r="AM3584" s="2"/>
    </row>
    <row r="3585">
      <c r="A3585" s="54"/>
      <c r="B3585" s="54"/>
      <c r="C3585" s="2"/>
      <c r="D3585" s="2"/>
      <c r="E3585" s="2"/>
      <c r="F3585" s="53"/>
      <c r="G3585" s="53"/>
      <c r="H3585" s="53"/>
      <c r="I3585" s="53"/>
      <c r="J3585" s="53"/>
      <c r="K3585" s="2"/>
      <c r="L3585" s="53"/>
      <c r="M3585" s="2"/>
      <c r="N3585" s="2"/>
      <c r="O3585" s="55"/>
      <c r="AB3585" s="2"/>
      <c r="AC3585" s="2"/>
      <c r="AD3585" s="2"/>
      <c r="AE3585" s="2"/>
      <c r="AF3585" s="93"/>
      <c r="AG3585" s="2"/>
      <c r="AH3585" s="2"/>
      <c r="AI3585" s="2"/>
      <c r="AJ3585" s="94"/>
      <c r="AK3585" s="94"/>
      <c r="AL3585" s="79"/>
      <c r="AM3585" s="2"/>
    </row>
    <row r="3586">
      <c r="A3586" s="54"/>
      <c r="B3586" s="54"/>
      <c r="C3586" s="2"/>
      <c r="D3586" s="2"/>
      <c r="E3586" s="2"/>
      <c r="F3586" s="53"/>
      <c r="G3586" s="53"/>
      <c r="H3586" s="53"/>
      <c r="I3586" s="53"/>
      <c r="J3586" s="53"/>
      <c r="K3586" s="2"/>
      <c r="L3586" s="53"/>
      <c r="M3586" s="2"/>
      <c r="N3586" s="2"/>
      <c r="O3586" s="55"/>
      <c r="AB3586" s="2"/>
      <c r="AC3586" s="2"/>
      <c r="AD3586" s="2"/>
      <c r="AE3586" s="2"/>
      <c r="AF3586" s="93"/>
      <c r="AG3586" s="2"/>
      <c r="AH3586" s="2"/>
      <c r="AI3586" s="2"/>
      <c r="AJ3586" s="94"/>
      <c r="AK3586" s="94"/>
      <c r="AL3586" s="79"/>
      <c r="AM3586" s="2"/>
    </row>
    <row r="3587">
      <c r="A3587" s="54"/>
      <c r="B3587" s="54"/>
      <c r="C3587" s="2"/>
      <c r="D3587" s="2"/>
      <c r="E3587" s="2"/>
      <c r="F3587" s="53"/>
      <c r="G3587" s="53"/>
      <c r="H3587" s="53"/>
      <c r="I3587" s="53"/>
      <c r="J3587" s="53"/>
      <c r="K3587" s="2"/>
      <c r="L3587" s="53"/>
      <c r="M3587" s="2"/>
      <c r="N3587" s="2"/>
      <c r="O3587" s="55"/>
      <c r="AB3587" s="2"/>
      <c r="AC3587" s="2"/>
      <c r="AD3587" s="2"/>
      <c r="AE3587" s="2"/>
      <c r="AF3587" s="93"/>
      <c r="AG3587" s="2"/>
      <c r="AH3587" s="2"/>
      <c r="AI3587" s="2"/>
      <c r="AJ3587" s="94"/>
      <c r="AK3587" s="94"/>
      <c r="AL3587" s="79"/>
      <c r="AM3587" s="2"/>
    </row>
    <row r="3588">
      <c r="A3588" s="54"/>
      <c r="B3588" s="54"/>
      <c r="C3588" s="2"/>
      <c r="D3588" s="2"/>
      <c r="E3588" s="2"/>
      <c r="F3588" s="53"/>
      <c r="G3588" s="53"/>
      <c r="H3588" s="53"/>
      <c r="I3588" s="53"/>
      <c r="J3588" s="53"/>
      <c r="K3588" s="2"/>
      <c r="L3588" s="53"/>
      <c r="M3588" s="2"/>
      <c r="N3588" s="2"/>
      <c r="O3588" s="55"/>
      <c r="AB3588" s="2"/>
      <c r="AC3588" s="2"/>
      <c r="AD3588" s="2"/>
      <c r="AE3588" s="2"/>
      <c r="AF3588" s="93"/>
      <c r="AG3588" s="2"/>
      <c r="AH3588" s="2"/>
      <c r="AI3588" s="2"/>
      <c r="AJ3588" s="94"/>
      <c r="AK3588" s="94"/>
      <c r="AL3588" s="79"/>
      <c r="AM3588" s="2"/>
    </row>
    <row r="3589">
      <c r="A3589" s="54"/>
      <c r="B3589" s="54"/>
      <c r="C3589" s="2"/>
      <c r="D3589" s="2"/>
      <c r="E3589" s="2"/>
      <c r="F3589" s="53"/>
      <c r="G3589" s="53"/>
      <c r="H3589" s="53"/>
      <c r="I3589" s="53"/>
      <c r="J3589" s="53"/>
      <c r="K3589" s="2"/>
      <c r="L3589" s="53"/>
      <c r="M3589" s="2"/>
      <c r="N3589" s="2"/>
      <c r="O3589" s="55"/>
      <c r="AB3589" s="2"/>
      <c r="AC3589" s="2"/>
      <c r="AD3589" s="2"/>
      <c r="AE3589" s="2"/>
      <c r="AF3589" s="93"/>
      <c r="AG3589" s="2"/>
      <c r="AH3589" s="2"/>
      <c r="AI3589" s="2"/>
      <c r="AJ3589" s="94"/>
      <c r="AK3589" s="94"/>
      <c r="AL3589" s="79"/>
      <c r="AM3589" s="2"/>
    </row>
    <row r="3590">
      <c r="A3590" s="54"/>
      <c r="B3590" s="54"/>
      <c r="C3590" s="2"/>
      <c r="D3590" s="2"/>
      <c r="E3590" s="2"/>
      <c r="F3590" s="53"/>
      <c r="G3590" s="53"/>
      <c r="H3590" s="53"/>
      <c r="I3590" s="53"/>
      <c r="J3590" s="53"/>
      <c r="K3590" s="2"/>
      <c r="L3590" s="53"/>
      <c r="M3590" s="2"/>
      <c r="N3590" s="2"/>
      <c r="O3590" s="55"/>
      <c r="AB3590" s="2"/>
      <c r="AC3590" s="2"/>
      <c r="AD3590" s="2"/>
      <c r="AE3590" s="2"/>
      <c r="AF3590" s="93"/>
      <c r="AG3590" s="2"/>
      <c r="AH3590" s="2"/>
      <c r="AI3590" s="2"/>
      <c r="AJ3590" s="94"/>
      <c r="AK3590" s="94"/>
      <c r="AL3590" s="79"/>
      <c r="AM3590" s="2"/>
    </row>
    <row r="3591">
      <c r="A3591" s="54"/>
      <c r="B3591" s="54"/>
      <c r="C3591" s="2"/>
      <c r="D3591" s="2"/>
      <c r="E3591" s="2"/>
      <c r="F3591" s="53"/>
      <c r="G3591" s="53"/>
      <c r="H3591" s="53"/>
      <c r="I3591" s="53"/>
      <c r="J3591" s="53"/>
      <c r="K3591" s="2"/>
      <c r="L3591" s="53"/>
      <c r="M3591" s="2"/>
      <c r="N3591" s="2"/>
      <c r="O3591" s="55"/>
      <c r="AB3591" s="2"/>
      <c r="AC3591" s="2"/>
      <c r="AD3591" s="2"/>
      <c r="AE3591" s="2"/>
      <c r="AF3591" s="93"/>
      <c r="AG3591" s="2"/>
      <c r="AH3591" s="2"/>
      <c r="AI3591" s="2"/>
      <c r="AJ3591" s="94"/>
      <c r="AK3591" s="94"/>
      <c r="AL3591" s="79"/>
      <c r="AM3591" s="2"/>
    </row>
    <row r="3592">
      <c r="A3592" s="54"/>
      <c r="B3592" s="54"/>
      <c r="C3592" s="2"/>
      <c r="D3592" s="2"/>
      <c r="E3592" s="2"/>
      <c r="F3592" s="53"/>
      <c r="G3592" s="53"/>
      <c r="H3592" s="53"/>
      <c r="I3592" s="53"/>
      <c r="J3592" s="53"/>
      <c r="K3592" s="2"/>
      <c r="L3592" s="53"/>
      <c r="M3592" s="2"/>
      <c r="N3592" s="2"/>
      <c r="O3592" s="55"/>
      <c r="AB3592" s="2"/>
      <c r="AC3592" s="2"/>
      <c r="AD3592" s="2"/>
      <c r="AE3592" s="2"/>
      <c r="AF3592" s="93"/>
      <c r="AG3592" s="2"/>
      <c r="AH3592" s="2"/>
      <c r="AI3592" s="2"/>
      <c r="AJ3592" s="94"/>
      <c r="AK3592" s="94"/>
      <c r="AL3592" s="79"/>
      <c r="AM3592" s="2"/>
    </row>
    <row r="3593">
      <c r="A3593" s="54"/>
      <c r="B3593" s="54"/>
      <c r="C3593" s="2"/>
      <c r="D3593" s="2"/>
      <c r="E3593" s="2"/>
      <c r="F3593" s="53"/>
      <c r="G3593" s="53"/>
      <c r="H3593" s="53"/>
      <c r="I3593" s="53"/>
      <c r="J3593" s="53"/>
      <c r="K3593" s="2"/>
      <c r="L3593" s="53"/>
      <c r="M3593" s="2"/>
      <c r="N3593" s="2"/>
      <c r="O3593" s="55"/>
      <c r="AB3593" s="2"/>
      <c r="AC3593" s="2"/>
      <c r="AD3593" s="2"/>
      <c r="AE3593" s="2"/>
      <c r="AF3593" s="93"/>
      <c r="AG3593" s="2"/>
      <c r="AH3593" s="2"/>
      <c r="AI3593" s="2"/>
      <c r="AJ3593" s="94"/>
      <c r="AK3593" s="94"/>
      <c r="AL3593" s="79"/>
      <c r="AM3593" s="2"/>
    </row>
    <row r="3594">
      <c r="A3594" s="54"/>
      <c r="B3594" s="54"/>
      <c r="C3594" s="2"/>
      <c r="D3594" s="2"/>
      <c r="E3594" s="2"/>
      <c r="F3594" s="53"/>
      <c r="G3594" s="53"/>
      <c r="H3594" s="53"/>
      <c r="I3594" s="53"/>
      <c r="J3594" s="53"/>
      <c r="K3594" s="2"/>
      <c r="L3594" s="53"/>
      <c r="M3594" s="2"/>
      <c r="N3594" s="2"/>
      <c r="O3594" s="55"/>
      <c r="AB3594" s="2"/>
      <c r="AC3594" s="2"/>
      <c r="AD3594" s="2"/>
      <c r="AE3594" s="2"/>
      <c r="AF3594" s="93"/>
      <c r="AG3594" s="2"/>
      <c r="AH3594" s="2"/>
      <c r="AI3594" s="2"/>
      <c r="AJ3594" s="94"/>
      <c r="AK3594" s="94"/>
      <c r="AL3594" s="79"/>
      <c r="AM3594" s="2"/>
    </row>
    <row r="3595">
      <c r="A3595" s="54"/>
      <c r="B3595" s="54"/>
      <c r="C3595" s="2"/>
      <c r="D3595" s="2"/>
      <c r="E3595" s="2"/>
      <c r="F3595" s="53"/>
      <c r="G3595" s="53"/>
      <c r="H3595" s="53"/>
      <c r="I3595" s="53"/>
      <c r="J3595" s="53"/>
      <c r="K3595" s="2"/>
      <c r="L3595" s="53"/>
      <c r="M3595" s="2"/>
      <c r="N3595" s="2"/>
      <c r="O3595" s="55"/>
      <c r="AB3595" s="2"/>
      <c r="AC3595" s="2"/>
      <c r="AD3595" s="2"/>
      <c r="AE3595" s="2"/>
      <c r="AF3595" s="93"/>
      <c r="AG3595" s="2"/>
      <c r="AH3595" s="2"/>
      <c r="AI3595" s="2"/>
      <c r="AJ3595" s="94"/>
      <c r="AK3595" s="94"/>
      <c r="AL3595" s="79"/>
      <c r="AM3595" s="2"/>
    </row>
    <row r="3596">
      <c r="A3596" s="54"/>
      <c r="B3596" s="54"/>
      <c r="C3596" s="2"/>
      <c r="D3596" s="2"/>
      <c r="E3596" s="2"/>
      <c r="F3596" s="53"/>
      <c r="G3596" s="53"/>
      <c r="H3596" s="53"/>
      <c r="I3596" s="53"/>
      <c r="J3596" s="53"/>
      <c r="K3596" s="2"/>
      <c r="L3596" s="53"/>
      <c r="M3596" s="2"/>
      <c r="N3596" s="2"/>
      <c r="O3596" s="55"/>
      <c r="AB3596" s="2"/>
      <c r="AC3596" s="2"/>
      <c r="AD3596" s="2"/>
      <c r="AE3596" s="2"/>
      <c r="AF3596" s="93"/>
      <c r="AG3596" s="2"/>
      <c r="AH3596" s="2"/>
      <c r="AI3596" s="2"/>
      <c r="AJ3596" s="94"/>
      <c r="AK3596" s="94"/>
      <c r="AL3596" s="79"/>
      <c r="AM3596" s="2"/>
    </row>
    <row r="3597">
      <c r="A3597" s="54"/>
      <c r="B3597" s="54"/>
      <c r="C3597" s="2"/>
      <c r="D3597" s="2"/>
      <c r="E3597" s="2"/>
      <c r="F3597" s="53"/>
      <c r="G3597" s="53"/>
      <c r="H3597" s="53"/>
      <c r="I3597" s="53"/>
      <c r="J3597" s="53"/>
      <c r="K3597" s="2"/>
      <c r="L3597" s="53"/>
      <c r="M3597" s="2"/>
      <c r="N3597" s="2"/>
      <c r="O3597" s="55"/>
      <c r="AB3597" s="2"/>
      <c r="AC3597" s="2"/>
      <c r="AD3597" s="2"/>
      <c r="AE3597" s="2"/>
      <c r="AF3597" s="93"/>
      <c r="AG3597" s="2"/>
      <c r="AH3597" s="2"/>
      <c r="AI3597" s="2"/>
      <c r="AJ3597" s="94"/>
      <c r="AK3597" s="94"/>
      <c r="AL3597" s="79"/>
      <c r="AM3597" s="2"/>
    </row>
    <row r="3598">
      <c r="A3598" s="54"/>
      <c r="B3598" s="54"/>
      <c r="C3598" s="2"/>
      <c r="D3598" s="2"/>
      <c r="E3598" s="2"/>
      <c r="F3598" s="53"/>
      <c r="G3598" s="53"/>
      <c r="H3598" s="53"/>
      <c r="I3598" s="53"/>
      <c r="J3598" s="53"/>
      <c r="K3598" s="2"/>
      <c r="L3598" s="53"/>
      <c r="M3598" s="2"/>
      <c r="N3598" s="2"/>
      <c r="O3598" s="55"/>
      <c r="AB3598" s="2"/>
      <c r="AC3598" s="2"/>
      <c r="AD3598" s="2"/>
      <c r="AE3598" s="2"/>
      <c r="AF3598" s="93"/>
      <c r="AG3598" s="2"/>
      <c r="AH3598" s="2"/>
      <c r="AI3598" s="2"/>
      <c r="AJ3598" s="94"/>
      <c r="AK3598" s="94"/>
      <c r="AL3598" s="79"/>
      <c r="AM3598" s="2"/>
    </row>
    <row r="3599">
      <c r="A3599" s="54"/>
      <c r="B3599" s="54"/>
      <c r="C3599" s="2"/>
      <c r="D3599" s="2"/>
      <c r="E3599" s="2"/>
      <c r="F3599" s="53"/>
      <c r="G3599" s="53"/>
      <c r="H3599" s="53"/>
      <c r="I3599" s="53"/>
      <c r="J3599" s="53"/>
      <c r="K3599" s="2"/>
      <c r="L3599" s="53"/>
      <c r="M3599" s="2"/>
      <c r="N3599" s="2"/>
      <c r="O3599" s="55"/>
      <c r="AB3599" s="2"/>
      <c r="AC3599" s="2"/>
      <c r="AD3599" s="2"/>
      <c r="AE3599" s="2"/>
      <c r="AF3599" s="93"/>
      <c r="AG3599" s="2"/>
      <c r="AH3599" s="2"/>
      <c r="AI3599" s="2"/>
      <c r="AJ3599" s="94"/>
      <c r="AK3599" s="94"/>
      <c r="AL3599" s="79"/>
      <c r="AM3599" s="2"/>
    </row>
    <row r="3600">
      <c r="A3600" s="54"/>
      <c r="B3600" s="54"/>
      <c r="C3600" s="2"/>
      <c r="D3600" s="2"/>
      <c r="E3600" s="2"/>
      <c r="F3600" s="53"/>
      <c r="G3600" s="53"/>
      <c r="H3600" s="53"/>
      <c r="I3600" s="53"/>
      <c r="J3600" s="53"/>
      <c r="K3600" s="2"/>
      <c r="L3600" s="53"/>
      <c r="M3600" s="2"/>
      <c r="N3600" s="2"/>
      <c r="O3600" s="55"/>
      <c r="AB3600" s="2"/>
      <c r="AC3600" s="2"/>
      <c r="AD3600" s="2"/>
      <c r="AE3600" s="2"/>
      <c r="AF3600" s="93"/>
      <c r="AG3600" s="2"/>
      <c r="AH3600" s="2"/>
      <c r="AI3600" s="2"/>
      <c r="AJ3600" s="94"/>
      <c r="AK3600" s="94"/>
      <c r="AL3600" s="79"/>
      <c r="AM3600" s="2"/>
    </row>
    <row r="3601">
      <c r="A3601" s="54"/>
      <c r="B3601" s="54"/>
      <c r="C3601" s="2"/>
      <c r="D3601" s="2"/>
      <c r="E3601" s="2"/>
      <c r="F3601" s="53"/>
      <c r="G3601" s="53"/>
      <c r="H3601" s="53"/>
      <c r="I3601" s="53"/>
      <c r="J3601" s="53"/>
      <c r="K3601" s="2"/>
      <c r="L3601" s="53"/>
      <c r="M3601" s="2"/>
      <c r="N3601" s="2"/>
      <c r="O3601" s="55"/>
      <c r="AB3601" s="2"/>
      <c r="AC3601" s="2"/>
      <c r="AD3601" s="2"/>
      <c r="AE3601" s="2"/>
      <c r="AF3601" s="93"/>
      <c r="AG3601" s="2"/>
      <c r="AH3601" s="2"/>
      <c r="AI3601" s="2"/>
      <c r="AJ3601" s="94"/>
      <c r="AK3601" s="94"/>
      <c r="AL3601" s="79"/>
      <c r="AM3601" s="2"/>
    </row>
    <row r="3602">
      <c r="A3602" s="54"/>
      <c r="B3602" s="54"/>
      <c r="C3602" s="2"/>
      <c r="D3602" s="2"/>
      <c r="E3602" s="2"/>
      <c r="F3602" s="53"/>
      <c r="G3602" s="53"/>
      <c r="H3602" s="53"/>
      <c r="I3602" s="53"/>
      <c r="J3602" s="53"/>
      <c r="K3602" s="2"/>
      <c r="L3602" s="53"/>
      <c r="M3602" s="2"/>
      <c r="N3602" s="2"/>
      <c r="O3602" s="55"/>
      <c r="AB3602" s="2"/>
      <c r="AC3602" s="2"/>
      <c r="AD3602" s="2"/>
      <c r="AE3602" s="2"/>
      <c r="AF3602" s="93"/>
      <c r="AG3602" s="2"/>
      <c r="AH3602" s="2"/>
      <c r="AI3602" s="2"/>
      <c r="AJ3602" s="94"/>
      <c r="AK3602" s="94"/>
      <c r="AL3602" s="79"/>
      <c r="AM3602" s="2"/>
    </row>
    <row r="3603">
      <c r="A3603" s="54"/>
      <c r="B3603" s="54"/>
      <c r="C3603" s="2"/>
      <c r="D3603" s="2"/>
      <c r="E3603" s="2"/>
      <c r="F3603" s="53"/>
      <c r="G3603" s="53"/>
      <c r="H3603" s="53"/>
      <c r="I3603" s="53"/>
      <c r="J3603" s="53"/>
      <c r="K3603" s="2"/>
      <c r="L3603" s="53"/>
      <c r="M3603" s="2"/>
      <c r="N3603" s="2"/>
      <c r="O3603" s="55"/>
      <c r="AB3603" s="2"/>
      <c r="AC3603" s="2"/>
      <c r="AD3603" s="2"/>
      <c r="AE3603" s="2"/>
      <c r="AF3603" s="93"/>
      <c r="AG3603" s="2"/>
      <c r="AH3603" s="2"/>
      <c r="AI3603" s="2"/>
      <c r="AJ3603" s="94"/>
      <c r="AK3603" s="94"/>
      <c r="AL3603" s="79"/>
      <c r="AM3603" s="2"/>
    </row>
    <row r="3604">
      <c r="A3604" s="54"/>
      <c r="B3604" s="54"/>
      <c r="C3604" s="2"/>
      <c r="D3604" s="2"/>
      <c r="E3604" s="2"/>
      <c r="F3604" s="53"/>
      <c r="G3604" s="53"/>
      <c r="H3604" s="53"/>
      <c r="I3604" s="53"/>
      <c r="J3604" s="53"/>
      <c r="K3604" s="2"/>
      <c r="L3604" s="53"/>
      <c r="M3604" s="2"/>
      <c r="N3604" s="2"/>
      <c r="O3604" s="55"/>
      <c r="AB3604" s="2"/>
      <c r="AC3604" s="2"/>
      <c r="AD3604" s="2"/>
      <c r="AE3604" s="2"/>
      <c r="AF3604" s="93"/>
      <c r="AG3604" s="2"/>
      <c r="AH3604" s="2"/>
      <c r="AI3604" s="2"/>
      <c r="AJ3604" s="94"/>
      <c r="AK3604" s="94"/>
      <c r="AL3604" s="79"/>
      <c r="AM3604" s="2"/>
    </row>
    <row r="3605">
      <c r="A3605" s="54"/>
      <c r="B3605" s="54"/>
      <c r="C3605" s="2"/>
      <c r="D3605" s="2"/>
      <c r="E3605" s="2"/>
      <c r="F3605" s="53"/>
      <c r="G3605" s="53"/>
      <c r="H3605" s="53"/>
      <c r="I3605" s="53"/>
      <c r="J3605" s="53"/>
      <c r="K3605" s="2"/>
      <c r="L3605" s="53"/>
      <c r="M3605" s="2"/>
      <c r="N3605" s="2"/>
      <c r="O3605" s="55"/>
      <c r="AB3605" s="2"/>
      <c r="AC3605" s="2"/>
      <c r="AD3605" s="2"/>
      <c r="AE3605" s="2"/>
      <c r="AF3605" s="93"/>
      <c r="AG3605" s="2"/>
      <c r="AH3605" s="2"/>
      <c r="AI3605" s="2"/>
      <c r="AJ3605" s="94"/>
      <c r="AK3605" s="94"/>
      <c r="AL3605" s="79"/>
      <c r="AM3605" s="2"/>
    </row>
    <row r="3606">
      <c r="A3606" s="54"/>
      <c r="B3606" s="54"/>
      <c r="C3606" s="2"/>
      <c r="D3606" s="2"/>
      <c r="E3606" s="2"/>
      <c r="F3606" s="53"/>
      <c r="G3606" s="53"/>
      <c r="H3606" s="53"/>
      <c r="I3606" s="53"/>
      <c r="J3606" s="53"/>
      <c r="K3606" s="2"/>
      <c r="L3606" s="53"/>
      <c r="M3606" s="2"/>
      <c r="N3606" s="2"/>
      <c r="O3606" s="55"/>
      <c r="AB3606" s="2"/>
      <c r="AC3606" s="2"/>
      <c r="AD3606" s="2"/>
      <c r="AE3606" s="2"/>
      <c r="AF3606" s="93"/>
      <c r="AG3606" s="2"/>
      <c r="AH3606" s="2"/>
      <c r="AI3606" s="2"/>
      <c r="AJ3606" s="94"/>
      <c r="AK3606" s="94"/>
      <c r="AL3606" s="79"/>
      <c r="AM3606" s="2"/>
    </row>
    <row r="3607">
      <c r="A3607" s="54"/>
      <c r="B3607" s="54"/>
      <c r="C3607" s="2"/>
      <c r="D3607" s="2"/>
      <c r="E3607" s="2"/>
      <c r="F3607" s="53"/>
      <c r="G3607" s="53"/>
      <c r="H3607" s="53"/>
      <c r="I3607" s="53"/>
      <c r="J3607" s="53"/>
      <c r="K3607" s="2"/>
      <c r="L3607" s="53"/>
      <c r="M3607" s="2"/>
      <c r="N3607" s="2"/>
      <c r="O3607" s="55"/>
      <c r="AB3607" s="2"/>
      <c r="AC3607" s="2"/>
      <c r="AD3607" s="2"/>
      <c r="AE3607" s="2"/>
      <c r="AF3607" s="93"/>
      <c r="AG3607" s="2"/>
      <c r="AH3607" s="2"/>
      <c r="AI3607" s="2"/>
      <c r="AJ3607" s="94"/>
      <c r="AK3607" s="94"/>
      <c r="AL3607" s="79"/>
      <c r="AM3607" s="2"/>
    </row>
    <row r="3608">
      <c r="A3608" s="54"/>
      <c r="B3608" s="54"/>
      <c r="C3608" s="2"/>
      <c r="D3608" s="2"/>
      <c r="E3608" s="2"/>
      <c r="F3608" s="53"/>
      <c r="G3608" s="53"/>
      <c r="H3608" s="53"/>
      <c r="I3608" s="53"/>
      <c r="J3608" s="53"/>
      <c r="K3608" s="2"/>
      <c r="L3608" s="53"/>
      <c r="M3608" s="2"/>
      <c r="N3608" s="2"/>
      <c r="O3608" s="55"/>
      <c r="AB3608" s="2"/>
      <c r="AC3608" s="2"/>
      <c r="AD3608" s="2"/>
      <c r="AE3608" s="2"/>
      <c r="AF3608" s="93"/>
      <c r="AG3608" s="2"/>
      <c r="AH3608" s="2"/>
      <c r="AI3608" s="2"/>
      <c r="AJ3608" s="94"/>
      <c r="AK3608" s="94"/>
      <c r="AL3608" s="79"/>
      <c r="AM3608" s="2"/>
    </row>
    <row r="3609">
      <c r="A3609" s="54"/>
      <c r="B3609" s="54"/>
      <c r="C3609" s="2"/>
      <c r="D3609" s="2"/>
      <c r="E3609" s="2"/>
      <c r="F3609" s="53"/>
      <c r="G3609" s="53"/>
      <c r="H3609" s="53"/>
      <c r="I3609" s="53"/>
      <c r="J3609" s="53"/>
      <c r="K3609" s="2"/>
      <c r="L3609" s="53"/>
      <c r="M3609" s="2"/>
      <c r="N3609" s="2"/>
      <c r="O3609" s="55"/>
      <c r="AB3609" s="2"/>
      <c r="AC3609" s="2"/>
      <c r="AD3609" s="2"/>
      <c r="AE3609" s="2"/>
      <c r="AF3609" s="93"/>
      <c r="AG3609" s="2"/>
      <c r="AH3609" s="2"/>
      <c r="AI3609" s="2"/>
      <c r="AJ3609" s="94"/>
      <c r="AK3609" s="94"/>
      <c r="AL3609" s="79"/>
      <c r="AM3609" s="2"/>
    </row>
    <row r="3610">
      <c r="A3610" s="54"/>
      <c r="B3610" s="54"/>
      <c r="C3610" s="2"/>
      <c r="D3610" s="2"/>
      <c r="E3610" s="2"/>
      <c r="F3610" s="53"/>
      <c r="G3610" s="53"/>
      <c r="H3610" s="53"/>
      <c r="I3610" s="53"/>
      <c r="J3610" s="53"/>
      <c r="K3610" s="2"/>
      <c r="L3610" s="53"/>
      <c r="M3610" s="2"/>
      <c r="N3610" s="2"/>
      <c r="O3610" s="55"/>
      <c r="AB3610" s="2"/>
      <c r="AC3610" s="2"/>
      <c r="AD3610" s="2"/>
      <c r="AE3610" s="2"/>
      <c r="AF3610" s="93"/>
      <c r="AG3610" s="2"/>
      <c r="AH3610" s="2"/>
      <c r="AI3610" s="2"/>
      <c r="AJ3610" s="94"/>
      <c r="AK3610" s="94"/>
      <c r="AL3610" s="79"/>
      <c r="AM3610" s="2"/>
    </row>
    <row r="3611">
      <c r="A3611" s="54"/>
      <c r="B3611" s="54"/>
      <c r="C3611" s="2"/>
      <c r="D3611" s="2"/>
      <c r="E3611" s="2"/>
      <c r="F3611" s="53"/>
      <c r="G3611" s="53"/>
      <c r="H3611" s="53"/>
      <c r="I3611" s="53"/>
      <c r="J3611" s="53"/>
      <c r="K3611" s="2"/>
      <c r="L3611" s="53"/>
      <c r="M3611" s="2"/>
      <c r="N3611" s="2"/>
      <c r="O3611" s="55"/>
      <c r="AB3611" s="2"/>
      <c r="AC3611" s="2"/>
      <c r="AD3611" s="2"/>
      <c r="AE3611" s="2"/>
      <c r="AF3611" s="93"/>
      <c r="AG3611" s="2"/>
      <c r="AH3611" s="2"/>
      <c r="AI3611" s="2"/>
      <c r="AJ3611" s="94"/>
      <c r="AK3611" s="94"/>
      <c r="AL3611" s="79"/>
      <c r="AM3611" s="2"/>
    </row>
    <row r="3612">
      <c r="A3612" s="54"/>
      <c r="B3612" s="54"/>
      <c r="C3612" s="2"/>
      <c r="D3612" s="2"/>
      <c r="E3612" s="2"/>
      <c r="F3612" s="53"/>
      <c r="G3612" s="53"/>
      <c r="H3612" s="53"/>
      <c r="I3612" s="53"/>
      <c r="J3612" s="53"/>
      <c r="K3612" s="2"/>
      <c r="L3612" s="53"/>
      <c r="M3612" s="2"/>
      <c r="N3612" s="2"/>
      <c r="O3612" s="55"/>
      <c r="AB3612" s="2"/>
      <c r="AC3612" s="2"/>
      <c r="AD3612" s="2"/>
      <c r="AE3612" s="2"/>
      <c r="AF3612" s="93"/>
      <c r="AG3612" s="2"/>
      <c r="AH3612" s="2"/>
      <c r="AI3612" s="2"/>
      <c r="AJ3612" s="94"/>
      <c r="AK3612" s="94"/>
      <c r="AL3612" s="79"/>
      <c r="AM3612" s="2"/>
    </row>
    <row r="3613">
      <c r="A3613" s="54"/>
      <c r="B3613" s="54"/>
      <c r="C3613" s="2"/>
      <c r="D3613" s="2"/>
      <c r="E3613" s="2"/>
      <c r="F3613" s="53"/>
      <c r="G3613" s="53"/>
      <c r="H3613" s="53"/>
      <c r="I3613" s="53"/>
      <c r="J3613" s="53"/>
      <c r="K3613" s="2"/>
      <c r="L3613" s="53"/>
      <c r="M3613" s="2"/>
      <c r="N3613" s="2"/>
      <c r="O3613" s="55"/>
      <c r="AB3613" s="2"/>
      <c r="AC3613" s="2"/>
      <c r="AD3613" s="2"/>
      <c r="AE3613" s="2"/>
      <c r="AF3613" s="93"/>
      <c r="AG3613" s="2"/>
      <c r="AH3613" s="2"/>
      <c r="AI3613" s="2"/>
      <c r="AJ3613" s="94"/>
      <c r="AK3613" s="94"/>
      <c r="AL3613" s="79"/>
      <c r="AM3613" s="2"/>
    </row>
    <row r="3614">
      <c r="A3614" s="54"/>
      <c r="B3614" s="54"/>
      <c r="C3614" s="2"/>
      <c r="D3614" s="2"/>
      <c r="E3614" s="2"/>
      <c r="F3614" s="53"/>
      <c r="G3614" s="53"/>
      <c r="H3614" s="53"/>
      <c r="I3614" s="53"/>
      <c r="J3614" s="53"/>
      <c r="K3614" s="2"/>
      <c r="L3614" s="53"/>
      <c r="M3614" s="2"/>
      <c r="N3614" s="2"/>
      <c r="O3614" s="55"/>
      <c r="AB3614" s="2"/>
      <c r="AC3614" s="2"/>
      <c r="AD3614" s="2"/>
      <c r="AE3614" s="2"/>
      <c r="AF3614" s="93"/>
      <c r="AG3614" s="2"/>
      <c r="AH3614" s="2"/>
      <c r="AI3614" s="2"/>
      <c r="AJ3614" s="94"/>
      <c r="AK3614" s="94"/>
      <c r="AL3614" s="79"/>
      <c r="AM3614" s="2"/>
    </row>
    <row r="3615">
      <c r="A3615" s="54"/>
      <c r="B3615" s="54"/>
      <c r="C3615" s="2"/>
      <c r="D3615" s="2"/>
      <c r="E3615" s="2"/>
      <c r="F3615" s="53"/>
      <c r="G3615" s="53"/>
      <c r="H3615" s="53"/>
      <c r="I3615" s="53"/>
      <c r="J3615" s="53"/>
      <c r="K3615" s="2"/>
      <c r="L3615" s="53"/>
      <c r="M3615" s="2"/>
      <c r="N3615" s="2"/>
      <c r="O3615" s="55"/>
      <c r="AB3615" s="2"/>
      <c r="AC3615" s="2"/>
      <c r="AD3615" s="2"/>
      <c r="AE3615" s="2"/>
      <c r="AF3615" s="93"/>
      <c r="AG3615" s="2"/>
      <c r="AH3615" s="2"/>
      <c r="AI3615" s="2"/>
      <c r="AJ3615" s="94"/>
      <c r="AK3615" s="94"/>
      <c r="AL3615" s="79"/>
      <c r="AM3615" s="2"/>
    </row>
    <row r="3616">
      <c r="A3616" s="54"/>
      <c r="B3616" s="54"/>
      <c r="C3616" s="2"/>
      <c r="D3616" s="2"/>
      <c r="E3616" s="2"/>
      <c r="F3616" s="53"/>
      <c r="G3616" s="53"/>
      <c r="H3616" s="53"/>
      <c r="I3616" s="53"/>
      <c r="J3616" s="53"/>
      <c r="K3616" s="2"/>
      <c r="L3616" s="53"/>
      <c r="M3616" s="2"/>
      <c r="N3616" s="2"/>
      <c r="O3616" s="55"/>
      <c r="AB3616" s="2"/>
      <c r="AC3616" s="2"/>
      <c r="AD3616" s="2"/>
      <c r="AE3616" s="2"/>
      <c r="AF3616" s="93"/>
      <c r="AG3616" s="2"/>
      <c r="AH3616" s="2"/>
      <c r="AI3616" s="2"/>
      <c r="AJ3616" s="94"/>
      <c r="AK3616" s="94"/>
      <c r="AL3616" s="79"/>
      <c r="AM3616" s="2"/>
    </row>
    <row r="3617">
      <c r="A3617" s="54"/>
      <c r="B3617" s="54"/>
      <c r="C3617" s="2"/>
      <c r="D3617" s="2"/>
      <c r="E3617" s="2"/>
      <c r="F3617" s="53"/>
      <c r="G3617" s="53"/>
      <c r="H3617" s="53"/>
      <c r="I3617" s="53"/>
      <c r="J3617" s="53"/>
      <c r="K3617" s="2"/>
      <c r="L3617" s="53"/>
      <c r="M3617" s="2"/>
      <c r="N3617" s="2"/>
      <c r="O3617" s="55"/>
      <c r="AB3617" s="2"/>
      <c r="AC3617" s="2"/>
      <c r="AD3617" s="2"/>
      <c r="AE3617" s="2"/>
      <c r="AF3617" s="93"/>
      <c r="AG3617" s="2"/>
      <c r="AH3617" s="2"/>
      <c r="AI3617" s="2"/>
      <c r="AJ3617" s="94"/>
      <c r="AK3617" s="94"/>
      <c r="AL3617" s="79"/>
      <c r="AM3617" s="2"/>
    </row>
    <row r="3618">
      <c r="A3618" s="54"/>
      <c r="B3618" s="54"/>
      <c r="C3618" s="2"/>
      <c r="D3618" s="2"/>
      <c r="E3618" s="2"/>
      <c r="F3618" s="53"/>
      <c r="G3618" s="53"/>
      <c r="H3618" s="53"/>
      <c r="I3618" s="53"/>
      <c r="J3618" s="53"/>
      <c r="K3618" s="2"/>
      <c r="L3618" s="53"/>
      <c r="M3618" s="2"/>
      <c r="N3618" s="2"/>
      <c r="O3618" s="55"/>
      <c r="AB3618" s="2"/>
      <c r="AC3618" s="2"/>
      <c r="AD3618" s="2"/>
      <c r="AE3618" s="2"/>
      <c r="AF3618" s="93"/>
      <c r="AG3618" s="2"/>
      <c r="AH3618" s="2"/>
      <c r="AI3618" s="2"/>
      <c r="AJ3618" s="94"/>
      <c r="AK3618" s="94"/>
      <c r="AL3618" s="79"/>
      <c r="AM3618" s="2"/>
    </row>
    <row r="3619">
      <c r="A3619" s="54"/>
      <c r="B3619" s="54"/>
      <c r="C3619" s="2"/>
      <c r="D3619" s="2"/>
      <c r="E3619" s="2"/>
      <c r="F3619" s="53"/>
      <c r="G3619" s="53"/>
      <c r="H3619" s="53"/>
      <c r="I3619" s="53"/>
      <c r="J3619" s="53"/>
      <c r="K3619" s="2"/>
      <c r="L3619" s="53"/>
      <c r="M3619" s="2"/>
      <c r="N3619" s="2"/>
      <c r="O3619" s="55"/>
      <c r="AB3619" s="2"/>
      <c r="AC3619" s="2"/>
      <c r="AD3619" s="2"/>
      <c r="AE3619" s="2"/>
      <c r="AF3619" s="93"/>
      <c r="AG3619" s="2"/>
      <c r="AH3619" s="2"/>
      <c r="AI3619" s="2"/>
      <c r="AJ3619" s="94"/>
      <c r="AK3619" s="94"/>
      <c r="AL3619" s="79"/>
      <c r="AM3619" s="2"/>
    </row>
    <row r="3620">
      <c r="A3620" s="54"/>
      <c r="B3620" s="54"/>
      <c r="C3620" s="2"/>
      <c r="D3620" s="2"/>
      <c r="E3620" s="2"/>
      <c r="F3620" s="53"/>
      <c r="G3620" s="53"/>
      <c r="H3620" s="53"/>
      <c r="I3620" s="53"/>
      <c r="J3620" s="53"/>
      <c r="K3620" s="2"/>
      <c r="L3620" s="53"/>
      <c r="M3620" s="2"/>
      <c r="N3620" s="2"/>
      <c r="O3620" s="55"/>
      <c r="AB3620" s="2"/>
      <c r="AC3620" s="2"/>
      <c r="AD3620" s="2"/>
      <c r="AE3620" s="2"/>
      <c r="AF3620" s="93"/>
      <c r="AG3620" s="2"/>
      <c r="AH3620" s="2"/>
      <c r="AI3620" s="2"/>
      <c r="AJ3620" s="94"/>
      <c r="AK3620" s="94"/>
      <c r="AL3620" s="79"/>
      <c r="AM3620" s="2"/>
    </row>
    <row r="3621">
      <c r="A3621" s="54"/>
      <c r="B3621" s="54"/>
      <c r="C3621" s="2"/>
      <c r="D3621" s="2"/>
      <c r="E3621" s="2"/>
      <c r="F3621" s="53"/>
      <c r="G3621" s="53"/>
      <c r="H3621" s="53"/>
      <c r="I3621" s="53"/>
      <c r="J3621" s="53"/>
      <c r="K3621" s="2"/>
      <c r="L3621" s="53"/>
      <c r="M3621" s="2"/>
      <c r="N3621" s="2"/>
      <c r="O3621" s="55"/>
      <c r="AB3621" s="2"/>
      <c r="AC3621" s="2"/>
      <c r="AD3621" s="2"/>
      <c r="AE3621" s="2"/>
      <c r="AF3621" s="93"/>
      <c r="AG3621" s="2"/>
      <c r="AH3621" s="2"/>
      <c r="AI3621" s="2"/>
      <c r="AJ3621" s="94"/>
      <c r="AK3621" s="94"/>
      <c r="AL3621" s="79"/>
      <c r="AM3621" s="2"/>
    </row>
    <row r="3622">
      <c r="A3622" s="54"/>
      <c r="B3622" s="54"/>
      <c r="C3622" s="2"/>
      <c r="D3622" s="2"/>
      <c r="E3622" s="2"/>
      <c r="F3622" s="53"/>
      <c r="G3622" s="53"/>
      <c r="H3622" s="53"/>
      <c r="I3622" s="53"/>
      <c r="J3622" s="53"/>
      <c r="K3622" s="2"/>
      <c r="L3622" s="53"/>
      <c r="M3622" s="2"/>
      <c r="N3622" s="2"/>
      <c r="O3622" s="55"/>
      <c r="AB3622" s="2"/>
      <c r="AC3622" s="2"/>
      <c r="AD3622" s="2"/>
      <c r="AE3622" s="2"/>
      <c r="AF3622" s="93"/>
      <c r="AG3622" s="2"/>
      <c r="AH3622" s="2"/>
      <c r="AI3622" s="2"/>
      <c r="AJ3622" s="94"/>
      <c r="AK3622" s="94"/>
      <c r="AL3622" s="79"/>
      <c r="AM3622" s="2"/>
    </row>
    <row r="3623">
      <c r="A3623" s="54"/>
      <c r="B3623" s="54"/>
      <c r="C3623" s="2"/>
      <c r="D3623" s="2"/>
      <c r="E3623" s="2"/>
      <c r="F3623" s="53"/>
      <c r="G3623" s="53"/>
      <c r="H3623" s="53"/>
      <c r="I3623" s="53"/>
      <c r="J3623" s="53"/>
      <c r="K3623" s="2"/>
      <c r="L3623" s="53"/>
      <c r="M3623" s="2"/>
      <c r="N3623" s="2"/>
      <c r="O3623" s="55"/>
      <c r="AB3623" s="2"/>
      <c r="AC3623" s="2"/>
      <c r="AD3623" s="2"/>
      <c r="AE3623" s="2"/>
      <c r="AF3623" s="93"/>
      <c r="AG3623" s="2"/>
      <c r="AH3623" s="2"/>
      <c r="AI3623" s="2"/>
      <c r="AJ3623" s="94"/>
      <c r="AK3623" s="94"/>
      <c r="AL3623" s="79"/>
      <c r="AM3623" s="2"/>
    </row>
    <row r="3624">
      <c r="A3624" s="54"/>
      <c r="B3624" s="54"/>
      <c r="C3624" s="2"/>
      <c r="D3624" s="2"/>
      <c r="E3624" s="2"/>
      <c r="F3624" s="53"/>
      <c r="G3624" s="53"/>
      <c r="H3624" s="53"/>
      <c r="I3624" s="53"/>
      <c r="J3624" s="53"/>
      <c r="K3624" s="2"/>
      <c r="L3624" s="53"/>
      <c r="M3624" s="2"/>
      <c r="N3624" s="2"/>
      <c r="O3624" s="55"/>
      <c r="AB3624" s="2"/>
      <c r="AC3624" s="2"/>
      <c r="AD3624" s="2"/>
      <c r="AE3624" s="2"/>
      <c r="AF3624" s="93"/>
      <c r="AG3624" s="2"/>
      <c r="AH3624" s="2"/>
      <c r="AI3624" s="2"/>
      <c r="AJ3624" s="94"/>
      <c r="AK3624" s="94"/>
      <c r="AL3624" s="79"/>
      <c r="AM3624" s="2"/>
    </row>
    <row r="3625">
      <c r="A3625" s="54"/>
      <c r="B3625" s="54"/>
      <c r="C3625" s="2"/>
      <c r="D3625" s="2"/>
      <c r="E3625" s="2"/>
      <c r="F3625" s="53"/>
      <c r="G3625" s="53"/>
      <c r="H3625" s="53"/>
      <c r="I3625" s="53"/>
      <c r="J3625" s="53"/>
      <c r="K3625" s="2"/>
      <c r="L3625" s="53"/>
      <c r="M3625" s="2"/>
      <c r="N3625" s="2"/>
      <c r="O3625" s="55"/>
      <c r="AB3625" s="2"/>
      <c r="AC3625" s="2"/>
      <c r="AD3625" s="2"/>
      <c r="AE3625" s="2"/>
      <c r="AF3625" s="93"/>
      <c r="AG3625" s="2"/>
      <c r="AH3625" s="2"/>
      <c r="AI3625" s="2"/>
      <c r="AJ3625" s="94"/>
      <c r="AK3625" s="94"/>
      <c r="AL3625" s="79"/>
      <c r="AM3625" s="2"/>
    </row>
    <row r="3626">
      <c r="A3626" s="54"/>
      <c r="B3626" s="54"/>
      <c r="C3626" s="2"/>
      <c r="D3626" s="2"/>
      <c r="E3626" s="2"/>
      <c r="F3626" s="53"/>
      <c r="G3626" s="53"/>
      <c r="H3626" s="53"/>
      <c r="I3626" s="53"/>
      <c r="J3626" s="53"/>
      <c r="K3626" s="2"/>
      <c r="L3626" s="53"/>
      <c r="M3626" s="2"/>
      <c r="N3626" s="2"/>
      <c r="O3626" s="55"/>
      <c r="AB3626" s="2"/>
      <c r="AC3626" s="2"/>
      <c r="AD3626" s="2"/>
      <c r="AE3626" s="2"/>
      <c r="AF3626" s="93"/>
      <c r="AG3626" s="2"/>
      <c r="AH3626" s="2"/>
      <c r="AI3626" s="2"/>
      <c r="AJ3626" s="94"/>
      <c r="AK3626" s="94"/>
      <c r="AL3626" s="79"/>
      <c r="AM3626" s="2"/>
    </row>
    <row r="3627">
      <c r="A3627" s="54"/>
      <c r="B3627" s="54"/>
      <c r="C3627" s="2"/>
      <c r="D3627" s="2"/>
      <c r="E3627" s="2"/>
      <c r="F3627" s="53"/>
      <c r="G3627" s="53"/>
      <c r="H3627" s="53"/>
      <c r="I3627" s="53"/>
      <c r="J3627" s="53"/>
      <c r="K3627" s="2"/>
      <c r="L3627" s="53"/>
      <c r="M3627" s="2"/>
      <c r="N3627" s="2"/>
      <c r="O3627" s="55"/>
      <c r="AB3627" s="2"/>
      <c r="AC3627" s="2"/>
      <c r="AD3627" s="2"/>
      <c r="AE3627" s="2"/>
      <c r="AF3627" s="93"/>
      <c r="AG3627" s="2"/>
      <c r="AH3627" s="2"/>
      <c r="AI3627" s="2"/>
      <c r="AJ3627" s="94"/>
      <c r="AK3627" s="94"/>
      <c r="AL3627" s="79"/>
      <c r="AM3627" s="2"/>
    </row>
    <row r="3628">
      <c r="A3628" s="54"/>
      <c r="B3628" s="54"/>
      <c r="C3628" s="2"/>
      <c r="D3628" s="2"/>
      <c r="E3628" s="2"/>
      <c r="F3628" s="53"/>
      <c r="G3628" s="53"/>
      <c r="H3628" s="53"/>
      <c r="I3628" s="53"/>
      <c r="J3628" s="53"/>
      <c r="K3628" s="2"/>
      <c r="L3628" s="53"/>
      <c r="M3628" s="2"/>
      <c r="N3628" s="2"/>
      <c r="O3628" s="55"/>
      <c r="AB3628" s="2"/>
      <c r="AC3628" s="2"/>
      <c r="AD3628" s="2"/>
      <c r="AE3628" s="2"/>
      <c r="AF3628" s="93"/>
      <c r="AG3628" s="2"/>
      <c r="AH3628" s="2"/>
      <c r="AI3628" s="2"/>
      <c r="AJ3628" s="94"/>
      <c r="AK3628" s="94"/>
      <c r="AL3628" s="79"/>
      <c r="AM3628" s="2"/>
    </row>
    <row r="3629">
      <c r="A3629" s="54"/>
      <c r="B3629" s="54"/>
      <c r="C3629" s="2"/>
      <c r="D3629" s="2"/>
      <c r="E3629" s="2"/>
      <c r="F3629" s="53"/>
      <c r="G3629" s="53"/>
      <c r="H3629" s="53"/>
      <c r="I3629" s="53"/>
      <c r="J3629" s="53"/>
      <c r="K3629" s="2"/>
      <c r="L3629" s="53"/>
      <c r="M3629" s="2"/>
      <c r="N3629" s="2"/>
      <c r="O3629" s="55"/>
      <c r="AB3629" s="2"/>
      <c r="AC3629" s="2"/>
      <c r="AD3629" s="2"/>
      <c r="AE3629" s="2"/>
      <c r="AF3629" s="93"/>
      <c r="AG3629" s="2"/>
      <c r="AH3629" s="2"/>
      <c r="AI3629" s="2"/>
      <c r="AJ3629" s="94"/>
      <c r="AK3629" s="94"/>
      <c r="AL3629" s="79"/>
      <c r="AM3629" s="2"/>
    </row>
    <row r="3630">
      <c r="A3630" s="54"/>
      <c r="B3630" s="54"/>
      <c r="C3630" s="2"/>
      <c r="D3630" s="2"/>
      <c r="E3630" s="2"/>
      <c r="F3630" s="53"/>
      <c r="G3630" s="53"/>
      <c r="H3630" s="53"/>
      <c r="I3630" s="53"/>
      <c r="J3630" s="53"/>
      <c r="K3630" s="2"/>
      <c r="L3630" s="53"/>
      <c r="M3630" s="2"/>
      <c r="N3630" s="2"/>
      <c r="O3630" s="55"/>
      <c r="AB3630" s="2"/>
      <c r="AC3630" s="2"/>
      <c r="AD3630" s="2"/>
      <c r="AE3630" s="2"/>
      <c r="AF3630" s="93"/>
      <c r="AG3630" s="2"/>
      <c r="AH3630" s="2"/>
      <c r="AI3630" s="2"/>
      <c r="AJ3630" s="94"/>
      <c r="AK3630" s="94"/>
      <c r="AL3630" s="79"/>
      <c r="AM3630" s="2"/>
    </row>
    <row r="3631">
      <c r="A3631" s="54"/>
      <c r="B3631" s="54"/>
      <c r="C3631" s="2"/>
      <c r="D3631" s="2"/>
      <c r="E3631" s="2"/>
      <c r="F3631" s="53"/>
      <c r="G3631" s="53"/>
      <c r="H3631" s="53"/>
      <c r="I3631" s="53"/>
      <c r="J3631" s="53"/>
      <c r="K3631" s="2"/>
      <c r="L3631" s="53"/>
      <c r="M3631" s="2"/>
      <c r="N3631" s="2"/>
      <c r="O3631" s="55"/>
      <c r="AB3631" s="2"/>
      <c r="AC3631" s="2"/>
      <c r="AD3631" s="2"/>
      <c r="AE3631" s="2"/>
      <c r="AF3631" s="93"/>
      <c r="AG3631" s="2"/>
      <c r="AH3631" s="2"/>
      <c r="AI3631" s="2"/>
      <c r="AJ3631" s="94"/>
      <c r="AK3631" s="94"/>
      <c r="AL3631" s="79"/>
      <c r="AM3631" s="2"/>
    </row>
    <row r="3632">
      <c r="A3632" s="54"/>
      <c r="B3632" s="54"/>
      <c r="C3632" s="2"/>
      <c r="D3632" s="2"/>
      <c r="E3632" s="2"/>
      <c r="F3632" s="53"/>
      <c r="G3632" s="53"/>
      <c r="H3632" s="53"/>
      <c r="I3632" s="53"/>
      <c r="J3632" s="53"/>
      <c r="K3632" s="2"/>
      <c r="L3632" s="53"/>
      <c r="M3632" s="2"/>
      <c r="N3632" s="2"/>
      <c r="O3632" s="55"/>
      <c r="AB3632" s="2"/>
      <c r="AC3632" s="2"/>
      <c r="AD3632" s="2"/>
      <c r="AE3632" s="2"/>
      <c r="AF3632" s="93"/>
      <c r="AG3632" s="2"/>
      <c r="AH3632" s="2"/>
      <c r="AI3632" s="2"/>
      <c r="AJ3632" s="94"/>
      <c r="AK3632" s="94"/>
      <c r="AL3632" s="79"/>
      <c r="AM3632" s="2"/>
    </row>
    <row r="3633">
      <c r="A3633" s="54"/>
      <c r="B3633" s="54"/>
      <c r="C3633" s="2"/>
      <c r="D3633" s="2"/>
      <c r="E3633" s="2"/>
      <c r="F3633" s="53"/>
      <c r="G3633" s="53"/>
      <c r="H3633" s="53"/>
      <c r="I3633" s="53"/>
      <c r="J3633" s="53"/>
      <c r="K3633" s="2"/>
      <c r="L3633" s="53"/>
      <c r="M3633" s="2"/>
      <c r="N3633" s="2"/>
      <c r="O3633" s="55"/>
      <c r="AB3633" s="2"/>
      <c r="AC3633" s="2"/>
      <c r="AD3633" s="2"/>
      <c r="AE3633" s="2"/>
      <c r="AF3633" s="93"/>
      <c r="AG3633" s="2"/>
      <c r="AH3633" s="2"/>
      <c r="AI3633" s="2"/>
      <c r="AJ3633" s="94"/>
      <c r="AK3633" s="94"/>
      <c r="AL3633" s="79"/>
      <c r="AM3633" s="2"/>
    </row>
    <row r="3634">
      <c r="A3634" s="54"/>
      <c r="B3634" s="54"/>
      <c r="C3634" s="2"/>
      <c r="D3634" s="2"/>
      <c r="E3634" s="2"/>
      <c r="F3634" s="53"/>
      <c r="G3634" s="53"/>
      <c r="H3634" s="53"/>
      <c r="I3634" s="53"/>
      <c r="J3634" s="53"/>
      <c r="K3634" s="2"/>
      <c r="L3634" s="53"/>
      <c r="M3634" s="2"/>
      <c r="N3634" s="2"/>
      <c r="O3634" s="55"/>
      <c r="AB3634" s="2"/>
      <c r="AC3634" s="2"/>
      <c r="AD3634" s="2"/>
      <c r="AE3634" s="2"/>
      <c r="AF3634" s="93"/>
      <c r="AG3634" s="2"/>
      <c r="AH3634" s="2"/>
      <c r="AI3634" s="2"/>
      <c r="AJ3634" s="94"/>
      <c r="AK3634" s="94"/>
      <c r="AL3634" s="79"/>
      <c r="AM3634" s="2"/>
    </row>
    <row r="3635">
      <c r="A3635" s="54"/>
      <c r="B3635" s="54"/>
      <c r="C3635" s="2"/>
      <c r="D3635" s="2"/>
      <c r="E3635" s="2"/>
      <c r="F3635" s="53"/>
      <c r="G3635" s="53"/>
      <c r="H3635" s="53"/>
      <c r="I3635" s="53"/>
      <c r="J3635" s="53"/>
      <c r="K3635" s="2"/>
      <c r="L3635" s="53"/>
      <c r="M3635" s="2"/>
      <c r="N3635" s="2"/>
      <c r="O3635" s="55"/>
      <c r="AB3635" s="2"/>
      <c r="AC3635" s="2"/>
      <c r="AD3635" s="2"/>
      <c r="AE3635" s="2"/>
      <c r="AF3635" s="93"/>
      <c r="AG3635" s="2"/>
      <c r="AH3635" s="2"/>
      <c r="AI3635" s="2"/>
      <c r="AJ3635" s="94"/>
      <c r="AK3635" s="94"/>
      <c r="AL3635" s="79"/>
      <c r="AM3635" s="2"/>
    </row>
    <row r="3636">
      <c r="A3636" s="54"/>
      <c r="B3636" s="54"/>
      <c r="C3636" s="2"/>
      <c r="D3636" s="2"/>
      <c r="E3636" s="2"/>
      <c r="F3636" s="53"/>
      <c r="G3636" s="53"/>
      <c r="H3636" s="53"/>
      <c r="I3636" s="53"/>
      <c r="J3636" s="53"/>
      <c r="K3636" s="2"/>
      <c r="L3636" s="53"/>
      <c r="M3636" s="2"/>
      <c r="N3636" s="2"/>
      <c r="O3636" s="55"/>
      <c r="AB3636" s="2"/>
      <c r="AC3636" s="2"/>
      <c r="AD3636" s="2"/>
      <c r="AE3636" s="2"/>
      <c r="AF3636" s="93"/>
      <c r="AG3636" s="2"/>
      <c r="AH3636" s="2"/>
      <c r="AI3636" s="2"/>
      <c r="AJ3636" s="94"/>
      <c r="AK3636" s="94"/>
      <c r="AL3636" s="79"/>
      <c r="AM3636" s="2"/>
    </row>
    <row r="3637">
      <c r="A3637" s="54"/>
      <c r="B3637" s="54"/>
      <c r="C3637" s="2"/>
      <c r="D3637" s="2"/>
      <c r="E3637" s="2"/>
      <c r="F3637" s="53"/>
      <c r="G3637" s="53"/>
      <c r="H3637" s="53"/>
      <c r="I3637" s="53"/>
      <c r="J3637" s="53"/>
      <c r="K3637" s="2"/>
      <c r="L3637" s="53"/>
      <c r="M3637" s="2"/>
      <c r="N3637" s="2"/>
      <c r="O3637" s="55"/>
      <c r="AB3637" s="2"/>
      <c r="AC3637" s="2"/>
      <c r="AD3637" s="2"/>
      <c r="AE3637" s="2"/>
      <c r="AF3637" s="93"/>
      <c r="AG3637" s="2"/>
      <c r="AH3637" s="2"/>
      <c r="AI3637" s="2"/>
      <c r="AJ3637" s="94"/>
      <c r="AK3637" s="94"/>
      <c r="AL3637" s="79"/>
      <c r="AM3637" s="2"/>
    </row>
    <row r="3638">
      <c r="A3638" s="54"/>
      <c r="B3638" s="54"/>
      <c r="C3638" s="2"/>
      <c r="D3638" s="2"/>
      <c r="E3638" s="2"/>
      <c r="F3638" s="53"/>
      <c r="G3638" s="53"/>
      <c r="H3638" s="53"/>
      <c r="I3638" s="53"/>
      <c r="J3638" s="53"/>
      <c r="K3638" s="2"/>
      <c r="L3638" s="53"/>
      <c r="M3638" s="2"/>
      <c r="N3638" s="2"/>
      <c r="O3638" s="55"/>
      <c r="AB3638" s="2"/>
      <c r="AC3638" s="2"/>
      <c r="AD3638" s="2"/>
      <c r="AE3638" s="2"/>
      <c r="AF3638" s="93"/>
      <c r="AG3638" s="2"/>
      <c r="AH3638" s="2"/>
      <c r="AI3638" s="2"/>
      <c r="AJ3638" s="94"/>
      <c r="AK3638" s="94"/>
      <c r="AL3638" s="79"/>
      <c r="AM3638" s="2"/>
    </row>
    <row r="3639">
      <c r="A3639" s="54"/>
      <c r="B3639" s="54"/>
      <c r="C3639" s="2"/>
      <c r="D3639" s="2"/>
      <c r="E3639" s="2"/>
      <c r="F3639" s="53"/>
      <c r="G3639" s="53"/>
      <c r="H3639" s="53"/>
      <c r="I3639" s="53"/>
      <c r="J3639" s="53"/>
      <c r="K3639" s="2"/>
      <c r="L3639" s="53"/>
      <c r="M3639" s="2"/>
      <c r="N3639" s="2"/>
      <c r="O3639" s="55"/>
      <c r="AB3639" s="2"/>
      <c r="AC3639" s="2"/>
      <c r="AD3639" s="2"/>
      <c r="AE3639" s="2"/>
      <c r="AF3639" s="93"/>
      <c r="AG3639" s="2"/>
      <c r="AH3639" s="2"/>
      <c r="AI3639" s="2"/>
      <c r="AJ3639" s="94"/>
      <c r="AK3639" s="94"/>
      <c r="AL3639" s="79"/>
      <c r="AM3639" s="2"/>
    </row>
    <row r="3640">
      <c r="A3640" s="54"/>
      <c r="B3640" s="54"/>
      <c r="C3640" s="2"/>
      <c r="D3640" s="2"/>
      <c r="E3640" s="2"/>
      <c r="F3640" s="53"/>
      <c r="G3640" s="53"/>
      <c r="H3640" s="53"/>
      <c r="I3640" s="53"/>
      <c r="J3640" s="53"/>
      <c r="K3640" s="2"/>
      <c r="L3640" s="53"/>
      <c r="M3640" s="2"/>
      <c r="N3640" s="2"/>
      <c r="O3640" s="55"/>
      <c r="AB3640" s="2"/>
      <c r="AC3640" s="2"/>
      <c r="AD3640" s="2"/>
      <c r="AE3640" s="2"/>
      <c r="AF3640" s="93"/>
      <c r="AG3640" s="2"/>
      <c r="AH3640" s="2"/>
      <c r="AI3640" s="2"/>
      <c r="AJ3640" s="94"/>
      <c r="AK3640" s="94"/>
      <c r="AL3640" s="79"/>
      <c r="AM3640" s="2"/>
    </row>
    <row r="3641">
      <c r="A3641" s="54"/>
      <c r="B3641" s="54"/>
      <c r="C3641" s="2"/>
      <c r="D3641" s="2"/>
      <c r="E3641" s="2"/>
      <c r="F3641" s="53"/>
      <c r="G3641" s="53"/>
      <c r="H3641" s="53"/>
      <c r="I3641" s="53"/>
      <c r="J3641" s="53"/>
      <c r="K3641" s="2"/>
      <c r="L3641" s="53"/>
      <c r="M3641" s="2"/>
      <c r="N3641" s="2"/>
      <c r="O3641" s="55"/>
      <c r="AB3641" s="2"/>
      <c r="AC3641" s="2"/>
      <c r="AD3641" s="2"/>
      <c r="AE3641" s="2"/>
      <c r="AF3641" s="93"/>
      <c r="AG3641" s="2"/>
      <c r="AH3641" s="2"/>
      <c r="AI3641" s="2"/>
      <c r="AJ3641" s="94"/>
      <c r="AK3641" s="94"/>
      <c r="AL3641" s="79"/>
      <c r="AM3641" s="2"/>
    </row>
    <row r="3642">
      <c r="A3642" s="54"/>
      <c r="B3642" s="54"/>
      <c r="C3642" s="2"/>
      <c r="D3642" s="2"/>
      <c r="E3642" s="2"/>
      <c r="F3642" s="53"/>
      <c r="G3642" s="53"/>
      <c r="H3642" s="53"/>
      <c r="I3642" s="53"/>
      <c r="J3642" s="53"/>
      <c r="K3642" s="2"/>
      <c r="L3642" s="53"/>
      <c r="M3642" s="2"/>
      <c r="N3642" s="2"/>
      <c r="O3642" s="55"/>
      <c r="AB3642" s="2"/>
      <c r="AC3642" s="2"/>
      <c r="AD3642" s="2"/>
      <c r="AE3642" s="2"/>
      <c r="AF3642" s="93"/>
      <c r="AG3642" s="2"/>
      <c r="AH3642" s="2"/>
      <c r="AI3642" s="2"/>
      <c r="AJ3642" s="94"/>
      <c r="AK3642" s="94"/>
      <c r="AL3642" s="79"/>
      <c r="AM3642" s="2"/>
    </row>
    <row r="3643">
      <c r="A3643" s="54"/>
      <c r="B3643" s="54"/>
      <c r="C3643" s="2"/>
      <c r="D3643" s="2"/>
      <c r="E3643" s="2"/>
      <c r="F3643" s="53"/>
      <c r="G3643" s="53"/>
      <c r="H3643" s="53"/>
      <c r="I3643" s="53"/>
      <c r="J3643" s="53"/>
      <c r="K3643" s="2"/>
      <c r="L3643" s="53"/>
      <c r="M3643" s="2"/>
      <c r="N3643" s="2"/>
      <c r="O3643" s="55"/>
      <c r="AB3643" s="2"/>
      <c r="AC3643" s="2"/>
      <c r="AD3643" s="2"/>
      <c r="AE3643" s="2"/>
      <c r="AF3643" s="93"/>
      <c r="AG3643" s="2"/>
      <c r="AH3643" s="2"/>
      <c r="AI3643" s="2"/>
      <c r="AJ3643" s="94"/>
      <c r="AK3643" s="94"/>
      <c r="AL3643" s="79"/>
      <c r="AM3643" s="2"/>
    </row>
    <row r="3644">
      <c r="A3644" s="54"/>
      <c r="B3644" s="54"/>
      <c r="C3644" s="2"/>
      <c r="D3644" s="2"/>
      <c r="E3644" s="2"/>
      <c r="F3644" s="53"/>
      <c r="G3644" s="53"/>
      <c r="H3644" s="53"/>
      <c r="I3644" s="53"/>
      <c r="J3644" s="53"/>
      <c r="K3644" s="2"/>
      <c r="L3644" s="53"/>
      <c r="M3644" s="2"/>
      <c r="N3644" s="2"/>
      <c r="O3644" s="55"/>
      <c r="AB3644" s="2"/>
      <c r="AC3644" s="2"/>
      <c r="AD3644" s="2"/>
      <c r="AE3644" s="2"/>
      <c r="AF3644" s="93"/>
      <c r="AG3644" s="2"/>
      <c r="AH3644" s="2"/>
      <c r="AI3644" s="2"/>
      <c r="AJ3644" s="94"/>
      <c r="AK3644" s="94"/>
      <c r="AL3644" s="79"/>
      <c r="AM3644" s="2"/>
    </row>
    <row r="3645">
      <c r="A3645" s="54"/>
      <c r="B3645" s="54"/>
      <c r="C3645" s="2"/>
      <c r="D3645" s="2"/>
      <c r="E3645" s="2"/>
      <c r="F3645" s="53"/>
      <c r="G3645" s="53"/>
      <c r="H3645" s="53"/>
      <c r="I3645" s="53"/>
      <c r="J3645" s="53"/>
      <c r="K3645" s="2"/>
      <c r="L3645" s="53"/>
      <c r="M3645" s="2"/>
      <c r="N3645" s="2"/>
      <c r="O3645" s="55"/>
      <c r="AB3645" s="2"/>
      <c r="AC3645" s="2"/>
      <c r="AD3645" s="2"/>
      <c r="AE3645" s="2"/>
      <c r="AF3645" s="93"/>
      <c r="AG3645" s="2"/>
      <c r="AH3645" s="2"/>
      <c r="AI3645" s="2"/>
      <c r="AJ3645" s="94"/>
      <c r="AK3645" s="94"/>
      <c r="AL3645" s="79"/>
      <c r="AM3645" s="2"/>
    </row>
    <row r="3646">
      <c r="A3646" s="54"/>
      <c r="B3646" s="54"/>
      <c r="C3646" s="2"/>
      <c r="D3646" s="2"/>
      <c r="E3646" s="2"/>
      <c r="F3646" s="53"/>
      <c r="G3646" s="53"/>
      <c r="H3646" s="53"/>
      <c r="I3646" s="53"/>
      <c r="J3646" s="53"/>
      <c r="K3646" s="2"/>
      <c r="L3646" s="53"/>
      <c r="M3646" s="2"/>
      <c r="N3646" s="2"/>
      <c r="O3646" s="55"/>
      <c r="AB3646" s="2"/>
      <c r="AC3646" s="2"/>
      <c r="AD3646" s="2"/>
      <c r="AE3646" s="2"/>
      <c r="AF3646" s="93"/>
      <c r="AG3646" s="2"/>
      <c r="AH3646" s="2"/>
      <c r="AI3646" s="2"/>
      <c r="AJ3646" s="94"/>
      <c r="AK3646" s="94"/>
      <c r="AL3646" s="79"/>
      <c r="AM3646" s="2"/>
    </row>
    <row r="3647">
      <c r="A3647" s="54"/>
      <c r="B3647" s="54"/>
      <c r="C3647" s="2"/>
      <c r="D3647" s="2"/>
      <c r="E3647" s="2"/>
      <c r="F3647" s="53"/>
      <c r="G3647" s="53"/>
      <c r="H3647" s="53"/>
      <c r="I3647" s="53"/>
      <c r="J3647" s="53"/>
      <c r="K3647" s="2"/>
      <c r="L3647" s="53"/>
      <c r="M3647" s="2"/>
      <c r="N3647" s="2"/>
      <c r="O3647" s="55"/>
      <c r="AB3647" s="2"/>
      <c r="AC3647" s="2"/>
      <c r="AD3647" s="2"/>
      <c r="AE3647" s="2"/>
      <c r="AF3647" s="93"/>
      <c r="AG3647" s="2"/>
      <c r="AH3647" s="2"/>
      <c r="AI3647" s="2"/>
      <c r="AJ3647" s="94"/>
      <c r="AK3647" s="94"/>
      <c r="AL3647" s="79"/>
      <c r="AM3647" s="2"/>
    </row>
    <row r="3648">
      <c r="A3648" s="54"/>
      <c r="B3648" s="54"/>
      <c r="C3648" s="2"/>
      <c r="D3648" s="2"/>
      <c r="E3648" s="2"/>
      <c r="F3648" s="53"/>
      <c r="G3648" s="53"/>
      <c r="H3648" s="53"/>
      <c r="I3648" s="53"/>
      <c r="J3648" s="53"/>
      <c r="K3648" s="2"/>
      <c r="L3648" s="53"/>
      <c r="M3648" s="2"/>
      <c r="N3648" s="2"/>
      <c r="O3648" s="55"/>
      <c r="AB3648" s="2"/>
      <c r="AC3648" s="2"/>
      <c r="AD3648" s="2"/>
      <c r="AE3648" s="2"/>
      <c r="AF3648" s="93"/>
      <c r="AG3648" s="2"/>
      <c r="AH3648" s="2"/>
      <c r="AI3648" s="2"/>
      <c r="AJ3648" s="94"/>
      <c r="AK3648" s="94"/>
      <c r="AL3648" s="79"/>
      <c r="AM3648" s="2"/>
    </row>
    <row r="3649">
      <c r="A3649" s="54"/>
      <c r="B3649" s="54"/>
      <c r="C3649" s="2"/>
      <c r="D3649" s="2"/>
      <c r="E3649" s="2"/>
      <c r="F3649" s="53"/>
      <c r="G3649" s="53"/>
      <c r="H3649" s="53"/>
      <c r="I3649" s="53"/>
      <c r="J3649" s="53"/>
      <c r="K3649" s="2"/>
      <c r="L3649" s="53"/>
      <c r="M3649" s="2"/>
      <c r="N3649" s="2"/>
      <c r="O3649" s="55"/>
      <c r="AB3649" s="2"/>
      <c r="AC3649" s="2"/>
      <c r="AD3649" s="2"/>
      <c r="AE3649" s="2"/>
      <c r="AF3649" s="93"/>
      <c r="AG3649" s="2"/>
      <c r="AH3649" s="2"/>
      <c r="AI3649" s="2"/>
      <c r="AJ3649" s="94"/>
      <c r="AK3649" s="94"/>
      <c r="AL3649" s="79"/>
      <c r="AM3649" s="2"/>
    </row>
    <row r="3650">
      <c r="A3650" s="54"/>
      <c r="B3650" s="54"/>
      <c r="C3650" s="2"/>
      <c r="D3650" s="2"/>
      <c r="E3650" s="2"/>
      <c r="F3650" s="53"/>
      <c r="G3650" s="53"/>
      <c r="H3650" s="53"/>
      <c r="I3650" s="53"/>
      <c r="J3650" s="53"/>
      <c r="K3650" s="2"/>
      <c r="L3650" s="53"/>
      <c r="M3650" s="2"/>
      <c r="N3650" s="2"/>
      <c r="O3650" s="55"/>
      <c r="AB3650" s="2"/>
      <c r="AC3650" s="2"/>
      <c r="AD3650" s="2"/>
      <c r="AE3650" s="2"/>
      <c r="AF3650" s="93"/>
      <c r="AG3650" s="2"/>
      <c r="AH3650" s="2"/>
      <c r="AI3650" s="2"/>
      <c r="AJ3650" s="94"/>
      <c r="AK3650" s="94"/>
      <c r="AL3650" s="79"/>
      <c r="AM3650" s="2"/>
    </row>
    <row r="3651">
      <c r="A3651" s="54"/>
      <c r="B3651" s="54"/>
      <c r="C3651" s="2"/>
      <c r="D3651" s="2"/>
      <c r="E3651" s="2"/>
      <c r="F3651" s="53"/>
      <c r="G3651" s="53"/>
      <c r="H3651" s="53"/>
      <c r="I3651" s="53"/>
      <c r="J3651" s="53"/>
      <c r="K3651" s="2"/>
      <c r="L3651" s="53"/>
      <c r="M3651" s="2"/>
      <c r="N3651" s="2"/>
      <c r="O3651" s="55"/>
      <c r="AB3651" s="2"/>
      <c r="AC3651" s="2"/>
      <c r="AD3651" s="2"/>
      <c r="AE3651" s="2"/>
      <c r="AF3651" s="93"/>
      <c r="AG3651" s="2"/>
      <c r="AH3651" s="2"/>
      <c r="AI3651" s="2"/>
      <c r="AJ3651" s="94"/>
      <c r="AK3651" s="94"/>
      <c r="AL3651" s="79"/>
      <c r="AM3651" s="2"/>
    </row>
    <row r="3652">
      <c r="A3652" s="54"/>
      <c r="B3652" s="54"/>
      <c r="C3652" s="2"/>
      <c r="D3652" s="2"/>
      <c r="E3652" s="2"/>
      <c r="F3652" s="53"/>
      <c r="G3652" s="53"/>
      <c r="H3652" s="53"/>
      <c r="I3652" s="53"/>
      <c r="J3652" s="53"/>
      <c r="K3652" s="2"/>
      <c r="L3652" s="53"/>
      <c r="M3652" s="2"/>
      <c r="N3652" s="2"/>
      <c r="O3652" s="55"/>
      <c r="AB3652" s="2"/>
      <c r="AC3652" s="2"/>
      <c r="AD3652" s="2"/>
      <c r="AE3652" s="2"/>
      <c r="AF3652" s="93"/>
      <c r="AG3652" s="2"/>
      <c r="AH3652" s="2"/>
      <c r="AI3652" s="2"/>
      <c r="AJ3652" s="94"/>
      <c r="AK3652" s="94"/>
      <c r="AL3652" s="79"/>
      <c r="AM3652" s="2"/>
    </row>
    <row r="3653">
      <c r="A3653" s="54"/>
      <c r="B3653" s="54"/>
      <c r="C3653" s="2"/>
      <c r="D3653" s="2"/>
      <c r="E3653" s="2"/>
      <c r="F3653" s="53"/>
      <c r="G3653" s="53"/>
      <c r="H3653" s="53"/>
      <c r="I3653" s="53"/>
      <c r="J3653" s="53"/>
      <c r="K3653" s="2"/>
      <c r="L3653" s="53"/>
      <c r="M3653" s="2"/>
      <c r="N3653" s="2"/>
      <c r="O3653" s="55"/>
      <c r="AB3653" s="2"/>
      <c r="AC3653" s="2"/>
      <c r="AD3653" s="2"/>
      <c r="AE3653" s="2"/>
      <c r="AF3653" s="93"/>
      <c r="AG3653" s="2"/>
      <c r="AH3653" s="2"/>
      <c r="AI3653" s="2"/>
      <c r="AJ3653" s="94"/>
      <c r="AK3653" s="94"/>
      <c r="AL3653" s="79"/>
      <c r="AM3653" s="2"/>
    </row>
    <row r="3654">
      <c r="A3654" s="54"/>
      <c r="B3654" s="54"/>
      <c r="C3654" s="2"/>
      <c r="D3654" s="2"/>
      <c r="E3654" s="2"/>
      <c r="F3654" s="53"/>
      <c r="G3654" s="53"/>
      <c r="H3654" s="53"/>
      <c r="I3654" s="53"/>
      <c r="J3654" s="53"/>
      <c r="K3654" s="2"/>
      <c r="L3654" s="53"/>
      <c r="M3654" s="2"/>
      <c r="N3654" s="2"/>
      <c r="O3654" s="55"/>
      <c r="AB3654" s="2"/>
      <c r="AC3654" s="2"/>
      <c r="AD3654" s="2"/>
      <c r="AE3654" s="2"/>
      <c r="AF3654" s="93"/>
      <c r="AG3654" s="2"/>
      <c r="AH3654" s="2"/>
      <c r="AI3654" s="2"/>
      <c r="AJ3654" s="94"/>
      <c r="AK3654" s="94"/>
      <c r="AL3654" s="79"/>
      <c r="AM3654" s="2"/>
    </row>
    <row r="3655">
      <c r="A3655" s="54"/>
      <c r="B3655" s="54"/>
      <c r="C3655" s="2"/>
      <c r="D3655" s="2"/>
      <c r="E3655" s="2"/>
      <c r="F3655" s="53"/>
      <c r="G3655" s="53"/>
      <c r="H3655" s="53"/>
      <c r="I3655" s="53"/>
      <c r="J3655" s="53"/>
      <c r="K3655" s="2"/>
      <c r="L3655" s="53"/>
      <c r="M3655" s="2"/>
      <c r="N3655" s="2"/>
      <c r="O3655" s="55"/>
      <c r="AB3655" s="2"/>
      <c r="AC3655" s="2"/>
      <c r="AD3655" s="2"/>
      <c r="AE3655" s="2"/>
      <c r="AF3655" s="93"/>
      <c r="AG3655" s="2"/>
      <c r="AH3655" s="2"/>
      <c r="AI3655" s="2"/>
      <c r="AJ3655" s="94"/>
      <c r="AK3655" s="94"/>
      <c r="AL3655" s="79"/>
      <c r="AM3655" s="2"/>
    </row>
    <row r="3656">
      <c r="A3656" s="54"/>
      <c r="B3656" s="54"/>
      <c r="C3656" s="2"/>
      <c r="D3656" s="2"/>
      <c r="E3656" s="2"/>
      <c r="F3656" s="53"/>
      <c r="G3656" s="53"/>
      <c r="H3656" s="53"/>
      <c r="I3656" s="53"/>
      <c r="J3656" s="53"/>
      <c r="K3656" s="2"/>
      <c r="L3656" s="53"/>
      <c r="M3656" s="2"/>
      <c r="N3656" s="2"/>
      <c r="O3656" s="55"/>
      <c r="AB3656" s="2"/>
      <c r="AC3656" s="2"/>
      <c r="AD3656" s="2"/>
      <c r="AE3656" s="2"/>
      <c r="AF3656" s="93"/>
      <c r="AG3656" s="2"/>
      <c r="AH3656" s="2"/>
      <c r="AI3656" s="2"/>
      <c r="AJ3656" s="94"/>
      <c r="AK3656" s="94"/>
      <c r="AL3656" s="79"/>
      <c r="AM3656" s="2"/>
    </row>
    <row r="3657">
      <c r="A3657" s="54"/>
      <c r="B3657" s="54"/>
      <c r="C3657" s="2"/>
      <c r="D3657" s="2"/>
      <c r="E3657" s="2"/>
      <c r="F3657" s="53"/>
      <c r="G3657" s="53"/>
      <c r="H3657" s="53"/>
      <c r="I3657" s="53"/>
      <c r="J3657" s="53"/>
      <c r="K3657" s="2"/>
      <c r="L3657" s="53"/>
      <c r="M3657" s="2"/>
      <c r="N3657" s="2"/>
      <c r="O3657" s="55"/>
      <c r="AB3657" s="2"/>
      <c r="AC3657" s="2"/>
      <c r="AD3657" s="2"/>
      <c r="AE3657" s="2"/>
      <c r="AF3657" s="93"/>
      <c r="AG3657" s="2"/>
      <c r="AH3657" s="2"/>
      <c r="AI3657" s="2"/>
      <c r="AJ3657" s="94"/>
      <c r="AK3657" s="94"/>
      <c r="AL3657" s="79"/>
      <c r="AM3657" s="2"/>
    </row>
    <row r="3658">
      <c r="A3658" s="54"/>
      <c r="B3658" s="54"/>
      <c r="C3658" s="2"/>
      <c r="D3658" s="2"/>
      <c r="E3658" s="2"/>
      <c r="F3658" s="53"/>
      <c r="G3658" s="53"/>
      <c r="H3658" s="53"/>
      <c r="I3658" s="53"/>
      <c r="J3658" s="53"/>
      <c r="K3658" s="2"/>
      <c r="L3658" s="53"/>
      <c r="M3658" s="2"/>
      <c r="N3658" s="2"/>
      <c r="O3658" s="55"/>
      <c r="AB3658" s="2"/>
      <c r="AC3658" s="2"/>
      <c r="AD3658" s="2"/>
      <c r="AE3658" s="2"/>
      <c r="AF3658" s="93"/>
      <c r="AG3658" s="2"/>
      <c r="AH3658" s="2"/>
      <c r="AI3658" s="2"/>
      <c r="AJ3658" s="94"/>
      <c r="AK3658" s="94"/>
      <c r="AL3658" s="79"/>
      <c r="AM3658" s="2"/>
    </row>
    <row r="3659">
      <c r="A3659" s="54"/>
      <c r="B3659" s="54"/>
      <c r="C3659" s="2"/>
      <c r="D3659" s="2"/>
      <c r="E3659" s="2"/>
      <c r="F3659" s="53"/>
      <c r="G3659" s="53"/>
      <c r="H3659" s="53"/>
      <c r="I3659" s="53"/>
      <c r="J3659" s="53"/>
      <c r="K3659" s="2"/>
      <c r="L3659" s="53"/>
      <c r="M3659" s="2"/>
      <c r="N3659" s="2"/>
      <c r="O3659" s="55"/>
      <c r="AB3659" s="2"/>
      <c r="AC3659" s="2"/>
      <c r="AD3659" s="2"/>
      <c r="AE3659" s="2"/>
      <c r="AF3659" s="93"/>
      <c r="AG3659" s="2"/>
      <c r="AH3659" s="2"/>
      <c r="AI3659" s="2"/>
      <c r="AJ3659" s="94"/>
      <c r="AK3659" s="94"/>
      <c r="AL3659" s="79"/>
      <c r="AM3659" s="2"/>
    </row>
    <row r="3660">
      <c r="A3660" s="54"/>
      <c r="B3660" s="54"/>
      <c r="C3660" s="2"/>
      <c r="D3660" s="2"/>
      <c r="E3660" s="2"/>
      <c r="F3660" s="53"/>
      <c r="G3660" s="53"/>
      <c r="H3660" s="53"/>
      <c r="I3660" s="53"/>
      <c r="J3660" s="53"/>
      <c r="K3660" s="2"/>
      <c r="L3660" s="53"/>
      <c r="M3660" s="2"/>
      <c r="N3660" s="2"/>
      <c r="O3660" s="55"/>
      <c r="AB3660" s="2"/>
      <c r="AC3660" s="2"/>
      <c r="AD3660" s="2"/>
      <c r="AE3660" s="2"/>
      <c r="AF3660" s="93"/>
      <c r="AG3660" s="2"/>
      <c r="AH3660" s="2"/>
      <c r="AI3660" s="2"/>
      <c r="AJ3660" s="94"/>
      <c r="AK3660" s="94"/>
      <c r="AL3660" s="79"/>
      <c r="AM3660" s="2"/>
    </row>
    <row r="3661">
      <c r="A3661" s="54"/>
      <c r="B3661" s="54"/>
      <c r="C3661" s="2"/>
      <c r="D3661" s="2"/>
      <c r="E3661" s="2"/>
      <c r="F3661" s="53"/>
      <c r="G3661" s="53"/>
      <c r="H3661" s="53"/>
      <c r="I3661" s="53"/>
      <c r="J3661" s="53"/>
      <c r="K3661" s="2"/>
      <c r="L3661" s="53"/>
      <c r="M3661" s="2"/>
      <c r="N3661" s="2"/>
      <c r="O3661" s="55"/>
      <c r="AB3661" s="2"/>
      <c r="AC3661" s="2"/>
      <c r="AD3661" s="2"/>
      <c r="AE3661" s="2"/>
      <c r="AF3661" s="93"/>
      <c r="AG3661" s="2"/>
      <c r="AH3661" s="2"/>
      <c r="AI3661" s="2"/>
      <c r="AJ3661" s="94"/>
      <c r="AK3661" s="94"/>
      <c r="AL3661" s="79"/>
      <c r="AM3661" s="2"/>
    </row>
    <row r="3662">
      <c r="A3662" s="54"/>
      <c r="B3662" s="54"/>
      <c r="C3662" s="2"/>
      <c r="D3662" s="2"/>
      <c r="E3662" s="2"/>
      <c r="F3662" s="53"/>
      <c r="G3662" s="53"/>
      <c r="H3662" s="53"/>
      <c r="I3662" s="53"/>
      <c r="J3662" s="53"/>
      <c r="K3662" s="2"/>
      <c r="L3662" s="53"/>
      <c r="M3662" s="2"/>
      <c r="N3662" s="2"/>
      <c r="O3662" s="55"/>
      <c r="AB3662" s="2"/>
      <c r="AC3662" s="2"/>
      <c r="AD3662" s="2"/>
      <c r="AE3662" s="2"/>
      <c r="AF3662" s="93"/>
      <c r="AG3662" s="2"/>
      <c r="AH3662" s="2"/>
      <c r="AI3662" s="2"/>
      <c r="AJ3662" s="94"/>
      <c r="AK3662" s="94"/>
      <c r="AL3662" s="79"/>
      <c r="AM3662" s="2"/>
    </row>
    <row r="3663">
      <c r="A3663" s="54"/>
      <c r="B3663" s="54"/>
      <c r="C3663" s="2"/>
      <c r="D3663" s="2"/>
      <c r="E3663" s="2"/>
      <c r="F3663" s="53"/>
      <c r="G3663" s="53"/>
      <c r="H3663" s="53"/>
      <c r="I3663" s="53"/>
      <c r="J3663" s="53"/>
      <c r="K3663" s="2"/>
      <c r="L3663" s="53"/>
      <c r="M3663" s="2"/>
      <c r="N3663" s="2"/>
      <c r="O3663" s="55"/>
      <c r="AB3663" s="2"/>
      <c r="AC3663" s="2"/>
      <c r="AD3663" s="2"/>
      <c r="AE3663" s="2"/>
      <c r="AF3663" s="93"/>
      <c r="AG3663" s="2"/>
      <c r="AH3663" s="2"/>
      <c r="AI3663" s="2"/>
      <c r="AJ3663" s="94"/>
      <c r="AK3663" s="94"/>
      <c r="AL3663" s="79"/>
      <c r="AM3663" s="2"/>
    </row>
    <row r="3664">
      <c r="A3664" s="54"/>
      <c r="B3664" s="54"/>
      <c r="C3664" s="2"/>
      <c r="D3664" s="2"/>
      <c r="E3664" s="2"/>
      <c r="F3664" s="53"/>
      <c r="G3664" s="53"/>
      <c r="H3664" s="53"/>
      <c r="I3664" s="53"/>
      <c r="J3664" s="53"/>
      <c r="K3664" s="2"/>
      <c r="L3664" s="53"/>
      <c r="M3664" s="2"/>
      <c r="N3664" s="2"/>
      <c r="O3664" s="55"/>
      <c r="AB3664" s="2"/>
      <c r="AC3664" s="2"/>
      <c r="AD3664" s="2"/>
      <c r="AE3664" s="2"/>
      <c r="AF3664" s="93"/>
      <c r="AG3664" s="2"/>
      <c r="AH3664" s="2"/>
      <c r="AI3664" s="2"/>
      <c r="AJ3664" s="94"/>
      <c r="AK3664" s="94"/>
      <c r="AL3664" s="79"/>
      <c r="AM3664" s="2"/>
    </row>
    <row r="3665">
      <c r="A3665" s="54"/>
      <c r="B3665" s="54"/>
      <c r="C3665" s="2"/>
      <c r="D3665" s="2"/>
      <c r="E3665" s="2"/>
      <c r="F3665" s="53"/>
      <c r="G3665" s="53"/>
      <c r="H3665" s="53"/>
      <c r="I3665" s="53"/>
      <c r="J3665" s="53"/>
      <c r="K3665" s="2"/>
      <c r="L3665" s="53"/>
      <c r="M3665" s="2"/>
      <c r="N3665" s="2"/>
      <c r="O3665" s="55"/>
      <c r="AB3665" s="2"/>
      <c r="AC3665" s="2"/>
      <c r="AD3665" s="2"/>
      <c r="AE3665" s="2"/>
      <c r="AF3665" s="93"/>
      <c r="AG3665" s="2"/>
      <c r="AH3665" s="2"/>
      <c r="AI3665" s="2"/>
      <c r="AJ3665" s="94"/>
      <c r="AK3665" s="94"/>
      <c r="AL3665" s="79"/>
      <c r="AM3665" s="2"/>
    </row>
    <row r="3666">
      <c r="A3666" s="54"/>
      <c r="B3666" s="54"/>
      <c r="C3666" s="2"/>
      <c r="D3666" s="2"/>
      <c r="E3666" s="2"/>
      <c r="F3666" s="53"/>
      <c r="G3666" s="53"/>
      <c r="H3666" s="53"/>
      <c r="I3666" s="53"/>
      <c r="J3666" s="53"/>
      <c r="K3666" s="2"/>
      <c r="L3666" s="53"/>
      <c r="M3666" s="2"/>
      <c r="N3666" s="2"/>
      <c r="O3666" s="55"/>
      <c r="AB3666" s="2"/>
      <c r="AC3666" s="2"/>
      <c r="AD3666" s="2"/>
      <c r="AE3666" s="2"/>
      <c r="AF3666" s="93"/>
      <c r="AG3666" s="2"/>
      <c r="AH3666" s="2"/>
      <c r="AI3666" s="2"/>
      <c r="AJ3666" s="94"/>
      <c r="AK3666" s="94"/>
      <c r="AL3666" s="79"/>
      <c r="AM3666" s="2"/>
    </row>
    <row r="3667">
      <c r="A3667" s="54"/>
      <c r="B3667" s="54"/>
      <c r="C3667" s="2"/>
      <c r="D3667" s="2"/>
      <c r="E3667" s="2"/>
      <c r="F3667" s="53"/>
      <c r="G3667" s="53"/>
      <c r="H3667" s="53"/>
      <c r="I3667" s="53"/>
      <c r="J3667" s="53"/>
      <c r="K3667" s="2"/>
      <c r="L3667" s="53"/>
      <c r="M3667" s="2"/>
      <c r="N3667" s="2"/>
      <c r="O3667" s="55"/>
      <c r="AB3667" s="2"/>
      <c r="AC3667" s="2"/>
      <c r="AD3667" s="2"/>
      <c r="AE3667" s="2"/>
      <c r="AF3667" s="93"/>
      <c r="AG3667" s="2"/>
      <c r="AH3667" s="2"/>
      <c r="AI3667" s="2"/>
      <c r="AJ3667" s="94"/>
      <c r="AK3667" s="94"/>
      <c r="AL3667" s="79"/>
      <c r="AM3667" s="2"/>
    </row>
    <row r="3668">
      <c r="A3668" s="54"/>
      <c r="B3668" s="54"/>
      <c r="C3668" s="2"/>
      <c r="D3668" s="2"/>
      <c r="E3668" s="2"/>
      <c r="F3668" s="53"/>
      <c r="G3668" s="53"/>
      <c r="H3668" s="53"/>
      <c r="I3668" s="53"/>
      <c r="J3668" s="53"/>
      <c r="K3668" s="2"/>
      <c r="L3668" s="53"/>
      <c r="M3668" s="2"/>
      <c r="N3668" s="2"/>
      <c r="O3668" s="55"/>
      <c r="AB3668" s="2"/>
      <c r="AC3668" s="2"/>
      <c r="AD3668" s="2"/>
      <c r="AE3668" s="2"/>
      <c r="AF3668" s="93"/>
      <c r="AG3668" s="2"/>
      <c r="AH3668" s="2"/>
      <c r="AI3668" s="2"/>
      <c r="AJ3668" s="94"/>
      <c r="AK3668" s="94"/>
      <c r="AL3668" s="79"/>
      <c r="AM3668" s="2"/>
    </row>
    <row r="3669">
      <c r="A3669" s="54"/>
      <c r="B3669" s="54"/>
      <c r="C3669" s="2"/>
      <c r="D3669" s="2"/>
      <c r="E3669" s="2"/>
      <c r="F3669" s="53"/>
      <c r="G3669" s="53"/>
      <c r="H3669" s="53"/>
      <c r="I3669" s="53"/>
      <c r="J3669" s="53"/>
      <c r="K3669" s="2"/>
      <c r="L3669" s="53"/>
      <c r="M3669" s="2"/>
      <c r="N3669" s="2"/>
      <c r="O3669" s="55"/>
      <c r="AB3669" s="2"/>
      <c r="AC3669" s="2"/>
      <c r="AD3669" s="2"/>
      <c r="AE3669" s="2"/>
      <c r="AF3669" s="93"/>
      <c r="AG3669" s="2"/>
      <c r="AH3669" s="2"/>
      <c r="AI3669" s="2"/>
      <c r="AJ3669" s="94"/>
      <c r="AK3669" s="94"/>
      <c r="AL3669" s="79"/>
      <c r="AM3669" s="2"/>
    </row>
    <row r="3670">
      <c r="A3670" s="54"/>
      <c r="B3670" s="54"/>
      <c r="C3670" s="2"/>
      <c r="D3670" s="2"/>
      <c r="E3670" s="2"/>
      <c r="F3670" s="53"/>
      <c r="G3670" s="53"/>
      <c r="H3670" s="53"/>
      <c r="I3670" s="53"/>
      <c r="J3670" s="53"/>
      <c r="K3670" s="2"/>
      <c r="L3670" s="53"/>
      <c r="M3670" s="2"/>
      <c r="N3670" s="2"/>
      <c r="O3670" s="55"/>
      <c r="AB3670" s="2"/>
      <c r="AC3670" s="2"/>
      <c r="AD3670" s="2"/>
      <c r="AE3670" s="2"/>
      <c r="AF3670" s="93"/>
      <c r="AG3670" s="2"/>
      <c r="AH3670" s="2"/>
      <c r="AI3670" s="2"/>
      <c r="AJ3670" s="94"/>
      <c r="AK3670" s="94"/>
      <c r="AL3670" s="79"/>
      <c r="AM3670" s="2"/>
    </row>
    <row r="3671">
      <c r="A3671" s="54"/>
      <c r="B3671" s="54"/>
      <c r="C3671" s="2"/>
      <c r="D3671" s="2"/>
      <c r="E3671" s="2"/>
      <c r="F3671" s="53"/>
      <c r="G3671" s="53"/>
      <c r="H3671" s="53"/>
      <c r="I3671" s="53"/>
      <c r="J3671" s="53"/>
      <c r="K3671" s="2"/>
      <c r="L3671" s="53"/>
      <c r="M3671" s="2"/>
      <c r="N3671" s="2"/>
      <c r="O3671" s="55"/>
      <c r="AB3671" s="2"/>
      <c r="AC3671" s="2"/>
      <c r="AD3671" s="2"/>
      <c r="AE3671" s="2"/>
      <c r="AF3671" s="93"/>
      <c r="AG3671" s="2"/>
      <c r="AH3671" s="2"/>
      <c r="AI3671" s="2"/>
      <c r="AJ3671" s="94"/>
      <c r="AK3671" s="94"/>
      <c r="AL3671" s="79"/>
      <c r="AM3671" s="2"/>
    </row>
    <row r="3672">
      <c r="A3672" s="54"/>
      <c r="B3672" s="54"/>
      <c r="C3672" s="2"/>
      <c r="D3672" s="2"/>
      <c r="E3672" s="2"/>
      <c r="F3672" s="53"/>
      <c r="G3672" s="53"/>
      <c r="H3672" s="53"/>
      <c r="I3672" s="53"/>
      <c r="J3672" s="53"/>
      <c r="K3672" s="2"/>
      <c r="L3672" s="53"/>
      <c r="M3672" s="2"/>
      <c r="N3672" s="2"/>
      <c r="O3672" s="55"/>
      <c r="AB3672" s="2"/>
      <c r="AC3672" s="2"/>
      <c r="AD3672" s="2"/>
      <c r="AE3672" s="2"/>
      <c r="AF3672" s="93"/>
      <c r="AG3672" s="2"/>
      <c r="AH3672" s="2"/>
      <c r="AI3672" s="2"/>
      <c r="AJ3672" s="94"/>
      <c r="AK3672" s="94"/>
      <c r="AL3672" s="79"/>
      <c r="AM3672" s="2"/>
    </row>
    <row r="3673">
      <c r="A3673" s="54"/>
      <c r="B3673" s="54"/>
      <c r="C3673" s="2"/>
      <c r="D3673" s="2"/>
      <c r="E3673" s="2"/>
      <c r="F3673" s="53"/>
      <c r="G3673" s="53"/>
      <c r="H3673" s="53"/>
      <c r="I3673" s="53"/>
      <c r="J3673" s="53"/>
      <c r="K3673" s="2"/>
      <c r="L3673" s="53"/>
      <c r="M3673" s="2"/>
      <c r="N3673" s="2"/>
      <c r="O3673" s="55"/>
      <c r="AB3673" s="2"/>
      <c r="AC3673" s="2"/>
      <c r="AD3673" s="2"/>
      <c r="AE3673" s="2"/>
      <c r="AF3673" s="93"/>
      <c r="AG3673" s="2"/>
      <c r="AH3673" s="2"/>
      <c r="AI3673" s="2"/>
      <c r="AJ3673" s="94"/>
      <c r="AK3673" s="94"/>
      <c r="AL3673" s="79"/>
      <c r="AM3673" s="2"/>
    </row>
    <row r="3674">
      <c r="A3674" s="54"/>
      <c r="B3674" s="54"/>
      <c r="C3674" s="2"/>
      <c r="D3674" s="2"/>
      <c r="E3674" s="2"/>
      <c r="F3674" s="53"/>
      <c r="G3674" s="53"/>
      <c r="H3674" s="53"/>
      <c r="I3674" s="53"/>
      <c r="J3674" s="53"/>
      <c r="K3674" s="2"/>
      <c r="L3674" s="53"/>
      <c r="M3674" s="2"/>
      <c r="N3674" s="2"/>
      <c r="O3674" s="55"/>
      <c r="AB3674" s="2"/>
      <c r="AC3674" s="2"/>
      <c r="AD3674" s="2"/>
      <c r="AE3674" s="2"/>
      <c r="AF3674" s="93"/>
      <c r="AG3674" s="2"/>
      <c r="AH3674" s="2"/>
      <c r="AI3674" s="2"/>
      <c r="AJ3674" s="94"/>
      <c r="AK3674" s="94"/>
      <c r="AL3674" s="79"/>
      <c r="AM3674" s="2"/>
    </row>
    <row r="3675">
      <c r="A3675" s="54"/>
      <c r="B3675" s="54"/>
      <c r="C3675" s="2"/>
      <c r="D3675" s="2"/>
      <c r="E3675" s="2"/>
      <c r="F3675" s="53"/>
      <c r="G3675" s="53"/>
      <c r="H3675" s="53"/>
      <c r="I3675" s="53"/>
      <c r="J3675" s="53"/>
      <c r="K3675" s="2"/>
      <c r="L3675" s="53"/>
      <c r="M3675" s="2"/>
      <c r="N3675" s="2"/>
      <c r="O3675" s="55"/>
      <c r="AB3675" s="2"/>
      <c r="AC3675" s="2"/>
      <c r="AD3675" s="2"/>
      <c r="AE3675" s="2"/>
      <c r="AF3675" s="93"/>
      <c r="AG3675" s="2"/>
      <c r="AH3675" s="2"/>
      <c r="AI3675" s="2"/>
      <c r="AJ3675" s="94"/>
      <c r="AK3675" s="94"/>
      <c r="AL3675" s="79"/>
      <c r="AM3675" s="2"/>
    </row>
    <row r="3676">
      <c r="A3676" s="54"/>
      <c r="B3676" s="54"/>
      <c r="C3676" s="2"/>
      <c r="D3676" s="2"/>
      <c r="E3676" s="2"/>
      <c r="F3676" s="53"/>
      <c r="G3676" s="53"/>
      <c r="H3676" s="53"/>
      <c r="I3676" s="53"/>
      <c r="J3676" s="53"/>
      <c r="K3676" s="2"/>
      <c r="L3676" s="53"/>
      <c r="M3676" s="2"/>
      <c r="N3676" s="2"/>
      <c r="O3676" s="55"/>
      <c r="AB3676" s="2"/>
      <c r="AC3676" s="2"/>
      <c r="AD3676" s="2"/>
      <c r="AE3676" s="2"/>
      <c r="AF3676" s="93"/>
      <c r="AG3676" s="2"/>
      <c r="AH3676" s="2"/>
      <c r="AI3676" s="2"/>
      <c r="AJ3676" s="94"/>
      <c r="AK3676" s="94"/>
      <c r="AL3676" s="79"/>
      <c r="AM3676" s="2"/>
    </row>
    <row r="3677">
      <c r="A3677" s="54"/>
      <c r="B3677" s="54"/>
      <c r="C3677" s="2"/>
      <c r="D3677" s="2"/>
      <c r="E3677" s="2"/>
      <c r="F3677" s="53"/>
      <c r="G3677" s="53"/>
      <c r="H3677" s="53"/>
      <c r="I3677" s="53"/>
      <c r="J3677" s="53"/>
      <c r="K3677" s="2"/>
      <c r="L3677" s="53"/>
      <c r="M3677" s="2"/>
      <c r="N3677" s="2"/>
      <c r="O3677" s="55"/>
      <c r="AB3677" s="2"/>
      <c r="AC3677" s="2"/>
      <c r="AD3677" s="2"/>
      <c r="AE3677" s="2"/>
      <c r="AF3677" s="93"/>
      <c r="AG3677" s="2"/>
      <c r="AH3677" s="2"/>
      <c r="AI3677" s="2"/>
      <c r="AJ3677" s="94"/>
      <c r="AK3677" s="94"/>
      <c r="AL3677" s="79"/>
      <c r="AM3677" s="2"/>
    </row>
    <row r="3678">
      <c r="A3678" s="54"/>
      <c r="B3678" s="54"/>
      <c r="C3678" s="2"/>
      <c r="D3678" s="2"/>
      <c r="E3678" s="2"/>
      <c r="F3678" s="53"/>
      <c r="G3678" s="53"/>
      <c r="H3678" s="53"/>
      <c r="I3678" s="53"/>
      <c r="J3678" s="53"/>
      <c r="K3678" s="2"/>
      <c r="L3678" s="53"/>
      <c r="M3678" s="2"/>
      <c r="N3678" s="2"/>
      <c r="O3678" s="55"/>
      <c r="AB3678" s="2"/>
      <c r="AC3678" s="2"/>
      <c r="AD3678" s="2"/>
      <c r="AE3678" s="2"/>
      <c r="AF3678" s="93"/>
      <c r="AG3678" s="2"/>
      <c r="AH3678" s="2"/>
      <c r="AI3678" s="2"/>
      <c r="AJ3678" s="94"/>
      <c r="AK3678" s="94"/>
      <c r="AL3678" s="79"/>
      <c r="AM3678" s="2"/>
    </row>
    <row r="3679">
      <c r="A3679" s="54"/>
      <c r="B3679" s="54"/>
      <c r="C3679" s="2"/>
      <c r="D3679" s="2"/>
      <c r="E3679" s="2"/>
      <c r="F3679" s="53"/>
      <c r="G3679" s="53"/>
      <c r="H3679" s="53"/>
      <c r="I3679" s="53"/>
      <c r="J3679" s="53"/>
      <c r="K3679" s="2"/>
      <c r="L3679" s="53"/>
      <c r="M3679" s="2"/>
      <c r="N3679" s="2"/>
      <c r="O3679" s="55"/>
      <c r="AB3679" s="2"/>
      <c r="AC3679" s="2"/>
      <c r="AD3679" s="2"/>
      <c r="AE3679" s="2"/>
      <c r="AF3679" s="93"/>
      <c r="AG3679" s="2"/>
      <c r="AH3679" s="2"/>
      <c r="AI3679" s="2"/>
      <c r="AJ3679" s="94"/>
      <c r="AK3679" s="94"/>
      <c r="AL3679" s="79"/>
      <c r="AM3679" s="2"/>
    </row>
    <row r="3680">
      <c r="A3680" s="54"/>
      <c r="B3680" s="54"/>
      <c r="C3680" s="2"/>
      <c r="D3680" s="2"/>
      <c r="E3680" s="2"/>
      <c r="F3680" s="53"/>
      <c r="G3680" s="53"/>
      <c r="H3680" s="53"/>
      <c r="I3680" s="53"/>
      <c r="J3680" s="53"/>
      <c r="K3680" s="2"/>
      <c r="L3680" s="53"/>
      <c r="M3680" s="2"/>
      <c r="N3680" s="2"/>
      <c r="O3680" s="55"/>
      <c r="AB3680" s="2"/>
      <c r="AC3680" s="2"/>
      <c r="AD3680" s="2"/>
      <c r="AE3680" s="2"/>
      <c r="AF3680" s="93"/>
      <c r="AG3680" s="2"/>
      <c r="AH3680" s="2"/>
      <c r="AI3680" s="2"/>
      <c r="AJ3680" s="94"/>
      <c r="AK3680" s="94"/>
      <c r="AL3680" s="79"/>
      <c r="AM3680" s="2"/>
    </row>
    <row r="3681">
      <c r="A3681" s="54"/>
      <c r="B3681" s="54"/>
      <c r="C3681" s="2"/>
      <c r="D3681" s="2"/>
      <c r="E3681" s="2"/>
      <c r="F3681" s="53"/>
      <c r="G3681" s="53"/>
      <c r="H3681" s="53"/>
      <c r="I3681" s="53"/>
      <c r="J3681" s="53"/>
      <c r="K3681" s="2"/>
      <c r="L3681" s="53"/>
      <c r="M3681" s="2"/>
      <c r="N3681" s="2"/>
      <c r="O3681" s="55"/>
      <c r="AB3681" s="2"/>
      <c r="AC3681" s="2"/>
      <c r="AD3681" s="2"/>
      <c r="AE3681" s="2"/>
      <c r="AF3681" s="93"/>
      <c r="AG3681" s="2"/>
      <c r="AH3681" s="2"/>
      <c r="AI3681" s="2"/>
      <c r="AJ3681" s="94"/>
      <c r="AK3681" s="94"/>
      <c r="AL3681" s="79"/>
      <c r="AM3681" s="2"/>
    </row>
    <row r="3682">
      <c r="A3682" s="54"/>
      <c r="B3682" s="54"/>
      <c r="C3682" s="2"/>
      <c r="D3682" s="2"/>
      <c r="E3682" s="2"/>
      <c r="F3682" s="53"/>
      <c r="G3682" s="53"/>
      <c r="H3682" s="53"/>
      <c r="I3682" s="53"/>
      <c r="J3682" s="53"/>
      <c r="K3682" s="2"/>
      <c r="L3682" s="53"/>
      <c r="M3682" s="2"/>
      <c r="N3682" s="2"/>
      <c r="O3682" s="55"/>
      <c r="AB3682" s="2"/>
      <c r="AC3682" s="2"/>
      <c r="AD3682" s="2"/>
      <c r="AE3682" s="2"/>
      <c r="AF3682" s="93"/>
      <c r="AG3682" s="2"/>
      <c r="AH3682" s="2"/>
      <c r="AI3682" s="2"/>
      <c r="AJ3682" s="94"/>
      <c r="AK3682" s="94"/>
      <c r="AL3682" s="79"/>
      <c r="AM3682" s="2"/>
    </row>
    <row r="3683">
      <c r="A3683" s="54"/>
      <c r="B3683" s="54"/>
      <c r="C3683" s="2"/>
      <c r="D3683" s="2"/>
      <c r="E3683" s="2"/>
      <c r="F3683" s="53"/>
      <c r="G3683" s="53"/>
      <c r="H3683" s="53"/>
      <c r="I3683" s="53"/>
      <c r="J3683" s="53"/>
      <c r="K3683" s="2"/>
      <c r="L3683" s="53"/>
      <c r="M3683" s="2"/>
      <c r="N3683" s="2"/>
      <c r="O3683" s="55"/>
      <c r="AB3683" s="2"/>
      <c r="AC3683" s="2"/>
      <c r="AD3683" s="2"/>
      <c r="AE3683" s="2"/>
      <c r="AF3683" s="93"/>
      <c r="AG3683" s="2"/>
      <c r="AH3683" s="2"/>
      <c r="AI3683" s="2"/>
      <c r="AJ3683" s="94"/>
      <c r="AK3683" s="94"/>
      <c r="AL3683" s="79"/>
      <c r="AM3683" s="2"/>
    </row>
    <row r="3684">
      <c r="A3684" s="54"/>
      <c r="B3684" s="54"/>
      <c r="C3684" s="2"/>
      <c r="D3684" s="2"/>
      <c r="E3684" s="2"/>
      <c r="F3684" s="53"/>
      <c r="G3684" s="53"/>
      <c r="H3684" s="53"/>
      <c r="I3684" s="53"/>
      <c r="J3684" s="53"/>
      <c r="K3684" s="2"/>
      <c r="L3684" s="53"/>
      <c r="M3684" s="2"/>
      <c r="N3684" s="2"/>
      <c r="O3684" s="55"/>
      <c r="AB3684" s="2"/>
      <c r="AC3684" s="2"/>
      <c r="AD3684" s="2"/>
      <c r="AE3684" s="2"/>
      <c r="AF3684" s="93"/>
      <c r="AG3684" s="2"/>
      <c r="AH3684" s="2"/>
      <c r="AI3684" s="2"/>
      <c r="AJ3684" s="94"/>
      <c r="AK3684" s="94"/>
      <c r="AL3684" s="79"/>
      <c r="AM3684" s="2"/>
    </row>
    <row r="3685">
      <c r="A3685" s="54"/>
      <c r="B3685" s="54"/>
      <c r="C3685" s="2"/>
      <c r="D3685" s="2"/>
      <c r="E3685" s="2"/>
      <c r="F3685" s="53"/>
      <c r="G3685" s="53"/>
      <c r="H3685" s="53"/>
      <c r="I3685" s="53"/>
      <c r="J3685" s="53"/>
      <c r="K3685" s="2"/>
      <c r="L3685" s="53"/>
      <c r="M3685" s="2"/>
      <c r="N3685" s="2"/>
      <c r="O3685" s="55"/>
      <c r="AB3685" s="2"/>
      <c r="AC3685" s="2"/>
      <c r="AD3685" s="2"/>
      <c r="AE3685" s="2"/>
      <c r="AF3685" s="93"/>
      <c r="AG3685" s="2"/>
      <c r="AH3685" s="2"/>
      <c r="AI3685" s="2"/>
      <c r="AJ3685" s="94"/>
      <c r="AK3685" s="94"/>
      <c r="AL3685" s="79"/>
      <c r="AM3685" s="2"/>
    </row>
    <row r="3686">
      <c r="A3686" s="54"/>
      <c r="B3686" s="54"/>
      <c r="C3686" s="2"/>
      <c r="D3686" s="2"/>
      <c r="E3686" s="2"/>
      <c r="F3686" s="53"/>
      <c r="G3686" s="53"/>
      <c r="H3686" s="53"/>
      <c r="I3686" s="53"/>
      <c r="J3686" s="53"/>
      <c r="K3686" s="2"/>
      <c r="L3686" s="53"/>
      <c r="M3686" s="2"/>
      <c r="N3686" s="2"/>
      <c r="O3686" s="55"/>
      <c r="AB3686" s="2"/>
      <c r="AC3686" s="2"/>
      <c r="AD3686" s="2"/>
      <c r="AE3686" s="2"/>
      <c r="AF3686" s="93"/>
      <c r="AG3686" s="2"/>
      <c r="AH3686" s="2"/>
      <c r="AI3686" s="2"/>
      <c r="AJ3686" s="94"/>
      <c r="AK3686" s="94"/>
      <c r="AL3686" s="79"/>
      <c r="AM3686" s="2"/>
    </row>
    <row r="3687">
      <c r="A3687" s="54"/>
      <c r="B3687" s="54"/>
      <c r="C3687" s="2"/>
      <c r="D3687" s="2"/>
      <c r="E3687" s="2"/>
      <c r="F3687" s="53"/>
      <c r="G3687" s="53"/>
      <c r="H3687" s="53"/>
      <c r="I3687" s="53"/>
      <c r="J3687" s="53"/>
      <c r="K3687" s="2"/>
      <c r="L3687" s="53"/>
      <c r="M3687" s="2"/>
      <c r="N3687" s="2"/>
      <c r="O3687" s="55"/>
      <c r="AB3687" s="2"/>
      <c r="AC3687" s="2"/>
      <c r="AD3687" s="2"/>
      <c r="AE3687" s="2"/>
      <c r="AF3687" s="93"/>
      <c r="AG3687" s="2"/>
      <c r="AH3687" s="2"/>
      <c r="AI3687" s="2"/>
      <c r="AJ3687" s="94"/>
      <c r="AK3687" s="94"/>
      <c r="AL3687" s="79"/>
      <c r="AM3687" s="2"/>
    </row>
    <row r="3688">
      <c r="A3688" s="54"/>
      <c r="B3688" s="54"/>
      <c r="C3688" s="2"/>
      <c r="D3688" s="2"/>
      <c r="E3688" s="2"/>
      <c r="F3688" s="53"/>
      <c r="G3688" s="53"/>
      <c r="H3688" s="53"/>
      <c r="I3688" s="53"/>
      <c r="J3688" s="53"/>
      <c r="K3688" s="2"/>
      <c r="L3688" s="53"/>
      <c r="M3688" s="2"/>
      <c r="N3688" s="2"/>
      <c r="O3688" s="55"/>
      <c r="AB3688" s="2"/>
      <c r="AC3688" s="2"/>
      <c r="AD3688" s="2"/>
      <c r="AE3688" s="2"/>
      <c r="AF3688" s="93"/>
      <c r="AG3688" s="2"/>
      <c r="AH3688" s="2"/>
      <c r="AI3688" s="2"/>
      <c r="AJ3688" s="94"/>
      <c r="AK3688" s="94"/>
      <c r="AL3688" s="79"/>
      <c r="AM3688" s="2"/>
    </row>
    <row r="3689">
      <c r="A3689" s="54"/>
      <c r="B3689" s="54"/>
      <c r="C3689" s="2"/>
      <c r="D3689" s="2"/>
      <c r="E3689" s="2"/>
      <c r="F3689" s="53"/>
      <c r="G3689" s="53"/>
      <c r="H3689" s="53"/>
      <c r="I3689" s="53"/>
      <c r="J3689" s="53"/>
      <c r="K3689" s="2"/>
      <c r="L3689" s="53"/>
      <c r="M3689" s="2"/>
      <c r="N3689" s="2"/>
      <c r="O3689" s="55"/>
      <c r="AB3689" s="2"/>
      <c r="AC3689" s="2"/>
      <c r="AD3689" s="2"/>
      <c r="AE3689" s="2"/>
      <c r="AF3689" s="93"/>
      <c r="AG3689" s="2"/>
      <c r="AH3689" s="2"/>
      <c r="AI3689" s="2"/>
      <c r="AJ3689" s="94"/>
      <c r="AK3689" s="94"/>
      <c r="AL3689" s="79"/>
      <c r="AM3689" s="2"/>
    </row>
    <row r="3690">
      <c r="A3690" s="54"/>
      <c r="B3690" s="54"/>
      <c r="C3690" s="2"/>
      <c r="D3690" s="2"/>
      <c r="E3690" s="2"/>
      <c r="F3690" s="53"/>
      <c r="G3690" s="53"/>
      <c r="H3690" s="53"/>
      <c r="I3690" s="53"/>
      <c r="J3690" s="53"/>
      <c r="K3690" s="2"/>
      <c r="L3690" s="53"/>
      <c r="M3690" s="2"/>
      <c r="N3690" s="2"/>
      <c r="O3690" s="55"/>
      <c r="AB3690" s="2"/>
      <c r="AC3690" s="2"/>
      <c r="AD3690" s="2"/>
      <c r="AE3690" s="2"/>
      <c r="AF3690" s="93"/>
      <c r="AG3690" s="2"/>
      <c r="AH3690" s="2"/>
      <c r="AI3690" s="2"/>
      <c r="AJ3690" s="94"/>
      <c r="AK3690" s="94"/>
      <c r="AL3690" s="79"/>
      <c r="AM3690" s="2"/>
    </row>
    <row r="3691">
      <c r="A3691" s="54"/>
      <c r="B3691" s="54"/>
      <c r="C3691" s="2"/>
      <c r="D3691" s="2"/>
      <c r="E3691" s="2"/>
      <c r="F3691" s="53"/>
      <c r="G3691" s="53"/>
      <c r="H3691" s="53"/>
      <c r="I3691" s="53"/>
      <c r="J3691" s="53"/>
      <c r="K3691" s="2"/>
      <c r="L3691" s="53"/>
      <c r="M3691" s="2"/>
      <c r="N3691" s="2"/>
      <c r="O3691" s="55"/>
      <c r="AB3691" s="2"/>
      <c r="AC3691" s="2"/>
      <c r="AD3691" s="2"/>
      <c r="AE3691" s="2"/>
      <c r="AF3691" s="93"/>
      <c r="AG3691" s="2"/>
      <c r="AH3691" s="2"/>
      <c r="AI3691" s="2"/>
      <c r="AJ3691" s="94"/>
      <c r="AK3691" s="94"/>
      <c r="AL3691" s="79"/>
      <c r="AM3691" s="2"/>
    </row>
    <row r="3692">
      <c r="A3692" s="54"/>
      <c r="B3692" s="54"/>
      <c r="C3692" s="2"/>
      <c r="D3692" s="2"/>
      <c r="E3692" s="2"/>
      <c r="F3692" s="53"/>
      <c r="G3692" s="53"/>
      <c r="H3692" s="53"/>
      <c r="I3692" s="53"/>
      <c r="J3692" s="53"/>
      <c r="K3692" s="2"/>
      <c r="L3692" s="53"/>
      <c r="M3692" s="2"/>
      <c r="N3692" s="2"/>
      <c r="O3692" s="55"/>
      <c r="AB3692" s="2"/>
      <c r="AC3692" s="2"/>
      <c r="AD3692" s="2"/>
      <c r="AE3692" s="2"/>
      <c r="AF3692" s="93"/>
      <c r="AG3692" s="2"/>
      <c r="AH3692" s="2"/>
      <c r="AI3692" s="2"/>
      <c r="AJ3692" s="94"/>
      <c r="AK3692" s="94"/>
      <c r="AL3692" s="79"/>
      <c r="AM3692" s="2"/>
    </row>
    <row r="3693">
      <c r="A3693" s="54"/>
      <c r="B3693" s="54"/>
      <c r="C3693" s="2"/>
      <c r="D3693" s="2"/>
      <c r="E3693" s="2"/>
      <c r="F3693" s="53"/>
      <c r="G3693" s="53"/>
      <c r="H3693" s="53"/>
      <c r="I3693" s="53"/>
      <c r="J3693" s="53"/>
      <c r="K3693" s="2"/>
      <c r="L3693" s="53"/>
      <c r="M3693" s="2"/>
      <c r="N3693" s="2"/>
      <c r="O3693" s="55"/>
      <c r="AB3693" s="2"/>
      <c r="AC3693" s="2"/>
      <c r="AD3693" s="2"/>
      <c r="AE3693" s="2"/>
      <c r="AF3693" s="93"/>
      <c r="AG3693" s="2"/>
      <c r="AH3693" s="2"/>
      <c r="AI3693" s="2"/>
      <c r="AJ3693" s="94"/>
      <c r="AK3693" s="94"/>
      <c r="AL3693" s="79"/>
      <c r="AM3693" s="2"/>
    </row>
    <row r="3694">
      <c r="A3694" s="54"/>
      <c r="B3694" s="54"/>
      <c r="C3694" s="2"/>
      <c r="D3694" s="2"/>
      <c r="E3694" s="2"/>
      <c r="F3694" s="53"/>
      <c r="G3694" s="53"/>
      <c r="H3694" s="53"/>
      <c r="I3694" s="53"/>
      <c r="J3694" s="53"/>
      <c r="K3694" s="2"/>
      <c r="L3694" s="53"/>
      <c r="M3694" s="2"/>
      <c r="N3694" s="2"/>
      <c r="O3694" s="55"/>
      <c r="AB3694" s="2"/>
      <c r="AC3694" s="2"/>
      <c r="AD3694" s="2"/>
      <c r="AE3694" s="2"/>
      <c r="AF3694" s="93"/>
      <c r="AG3694" s="2"/>
      <c r="AH3694" s="2"/>
      <c r="AI3694" s="2"/>
      <c r="AJ3694" s="94"/>
      <c r="AK3694" s="94"/>
      <c r="AL3694" s="79"/>
      <c r="AM3694" s="2"/>
    </row>
    <row r="3695">
      <c r="A3695" s="54"/>
      <c r="B3695" s="54"/>
      <c r="C3695" s="2"/>
      <c r="D3695" s="2"/>
      <c r="E3695" s="2"/>
      <c r="F3695" s="53"/>
      <c r="G3695" s="53"/>
      <c r="H3695" s="53"/>
      <c r="I3695" s="53"/>
      <c r="J3695" s="53"/>
      <c r="K3695" s="2"/>
      <c r="L3695" s="53"/>
      <c r="M3695" s="2"/>
      <c r="N3695" s="2"/>
      <c r="O3695" s="55"/>
      <c r="AB3695" s="2"/>
      <c r="AC3695" s="2"/>
      <c r="AD3695" s="2"/>
      <c r="AE3695" s="2"/>
      <c r="AF3695" s="93"/>
      <c r="AG3695" s="2"/>
      <c r="AH3695" s="2"/>
      <c r="AI3695" s="2"/>
      <c r="AJ3695" s="94"/>
      <c r="AK3695" s="94"/>
      <c r="AL3695" s="79"/>
      <c r="AM3695" s="2"/>
    </row>
    <row r="3696">
      <c r="A3696" s="54"/>
      <c r="B3696" s="54"/>
      <c r="C3696" s="2"/>
      <c r="D3696" s="2"/>
      <c r="E3696" s="2"/>
      <c r="F3696" s="53"/>
      <c r="G3696" s="53"/>
      <c r="H3696" s="53"/>
      <c r="I3696" s="53"/>
      <c r="J3696" s="53"/>
      <c r="K3696" s="2"/>
      <c r="L3696" s="53"/>
      <c r="M3696" s="2"/>
      <c r="N3696" s="2"/>
      <c r="O3696" s="55"/>
      <c r="AB3696" s="2"/>
      <c r="AC3696" s="2"/>
      <c r="AD3696" s="2"/>
      <c r="AE3696" s="2"/>
      <c r="AF3696" s="93"/>
      <c r="AG3696" s="2"/>
      <c r="AH3696" s="2"/>
      <c r="AI3696" s="2"/>
      <c r="AJ3696" s="94"/>
      <c r="AK3696" s="94"/>
      <c r="AL3696" s="79"/>
      <c r="AM3696" s="2"/>
    </row>
    <row r="3697">
      <c r="A3697" s="54"/>
      <c r="B3697" s="54"/>
      <c r="C3697" s="2"/>
      <c r="D3697" s="2"/>
      <c r="E3697" s="2"/>
      <c r="F3697" s="53"/>
      <c r="G3697" s="53"/>
      <c r="H3697" s="53"/>
      <c r="I3697" s="53"/>
      <c r="J3697" s="53"/>
      <c r="K3697" s="2"/>
      <c r="L3697" s="53"/>
      <c r="M3697" s="2"/>
      <c r="N3697" s="2"/>
      <c r="O3697" s="55"/>
      <c r="AB3697" s="2"/>
      <c r="AC3697" s="2"/>
      <c r="AD3697" s="2"/>
      <c r="AE3697" s="2"/>
      <c r="AF3697" s="93"/>
      <c r="AG3697" s="2"/>
      <c r="AH3697" s="2"/>
      <c r="AI3697" s="2"/>
      <c r="AJ3697" s="94"/>
      <c r="AK3697" s="94"/>
      <c r="AL3697" s="79"/>
      <c r="AM3697" s="2"/>
    </row>
    <row r="3698">
      <c r="A3698" s="54"/>
      <c r="B3698" s="54"/>
      <c r="C3698" s="2"/>
      <c r="D3698" s="2"/>
      <c r="E3698" s="2"/>
      <c r="F3698" s="53"/>
      <c r="G3698" s="53"/>
      <c r="H3698" s="53"/>
      <c r="I3698" s="53"/>
      <c r="J3698" s="53"/>
      <c r="K3698" s="2"/>
      <c r="L3698" s="53"/>
      <c r="M3698" s="2"/>
      <c r="N3698" s="2"/>
      <c r="O3698" s="55"/>
      <c r="AB3698" s="2"/>
      <c r="AC3698" s="2"/>
      <c r="AD3698" s="2"/>
      <c r="AE3698" s="2"/>
      <c r="AF3698" s="93"/>
      <c r="AG3698" s="2"/>
      <c r="AH3698" s="2"/>
      <c r="AI3698" s="2"/>
      <c r="AJ3698" s="94"/>
      <c r="AK3698" s="94"/>
      <c r="AL3698" s="79"/>
      <c r="AM3698" s="2"/>
    </row>
    <row r="3699">
      <c r="A3699" s="54"/>
      <c r="B3699" s="54"/>
      <c r="C3699" s="2"/>
      <c r="D3699" s="2"/>
      <c r="E3699" s="2"/>
      <c r="F3699" s="53"/>
      <c r="G3699" s="53"/>
      <c r="H3699" s="53"/>
      <c r="I3699" s="53"/>
      <c r="J3699" s="53"/>
      <c r="K3699" s="2"/>
      <c r="L3699" s="53"/>
      <c r="M3699" s="2"/>
      <c r="N3699" s="2"/>
      <c r="O3699" s="55"/>
      <c r="AB3699" s="2"/>
      <c r="AC3699" s="2"/>
      <c r="AD3699" s="2"/>
      <c r="AE3699" s="2"/>
      <c r="AF3699" s="93"/>
      <c r="AG3699" s="2"/>
      <c r="AH3699" s="2"/>
      <c r="AI3699" s="2"/>
      <c r="AJ3699" s="94"/>
      <c r="AK3699" s="94"/>
      <c r="AL3699" s="79"/>
      <c r="AM3699" s="2"/>
    </row>
    <row r="3700">
      <c r="A3700" s="54"/>
      <c r="B3700" s="54"/>
      <c r="C3700" s="2"/>
      <c r="D3700" s="2"/>
      <c r="E3700" s="2"/>
      <c r="F3700" s="53"/>
      <c r="G3700" s="53"/>
      <c r="H3700" s="53"/>
      <c r="I3700" s="53"/>
      <c r="J3700" s="53"/>
      <c r="K3700" s="2"/>
      <c r="L3700" s="53"/>
      <c r="M3700" s="2"/>
      <c r="N3700" s="2"/>
      <c r="O3700" s="55"/>
      <c r="AB3700" s="2"/>
      <c r="AC3700" s="2"/>
      <c r="AD3700" s="2"/>
      <c r="AE3700" s="2"/>
      <c r="AF3700" s="93"/>
      <c r="AG3700" s="2"/>
      <c r="AH3700" s="2"/>
      <c r="AI3700" s="2"/>
      <c r="AJ3700" s="94"/>
      <c r="AK3700" s="94"/>
      <c r="AL3700" s="79"/>
      <c r="AM3700" s="2"/>
    </row>
    <row r="3701">
      <c r="A3701" s="54"/>
      <c r="B3701" s="54"/>
      <c r="C3701" s="2"/>
      <c r="D3701" s="2"/>
      <c r="E3701" s="2"/>
      <c r="F3701" s="53"/>
      <c r="G3701" s="53"/>
      <c r="H3701" s="53"/>
      <c r="I3701" s="53"/>
      <c r="J3701" s="53"/>
      <c r="K3701" s="2"/>
      <c r="L3701" s="53"/>
      <c r="M3701" s="2"/>
      <c r="N3701" s="2"/>
      <c r="O3701" s="55"/>
      <c r="AB3701" s="2"/>
      <c r="AC3701" s="2"/>
      <c r="AD3701" s="2"/>
      <c r="AE3701" s="2"/>
      <c r="AF3701" s="93"/>
      <c r="AG3701" s="2"/>
      <c r="AH3701" s="2"/>
      <c r="AI3701" s="2"/>
      <c r="AJ3701" s="94"/>
      <c r="AK3701" s="94"/>
      <c r="AL3701" s="79"/>
      <c r="AM3701" s="2"/>
    </row>
    <row r="3702">
      <c r="A3702" s="54"/>
      <c r="B3702" s="54"/>
      <c r="C3702" s="2"/>
      <c r="D3702" s="2"/>
      <c r="E3702" s="2"/>
      <c r="F3702" s="53"/>
      <c r="G3702" s="53"/>
      <c r="H3702" s="53"/>
      <c r="I3702" s="53"/>
      <c r="J3702" s="53"/>
      <c r="K3702" s="2"/>
      <c r="L3702" s="53"/>
      <c r="M3702" s="2"/>
      <c r="N3702" s="2"/>
      <c r="O3702" s="55"/>
      <c r="AB3702" s="2"/>
      <c r="AC3702" s="2"/>
      <c r="AD3702" s="2"/>
      <c r="AE3702" s="2"/>
      <c r="AF3702" s="93"/>
      <c r="AG3702" s="2"/>
      <c r="AH3702" s="2"/>
      <c r="AI3702" s="2"/>
      <c r="AJ3702" s="94"/>
      <c r="AK3702" s="94"/>
      <c r="AL3702" s="79"/>
      <c r="AM3702" s="2"/>
    </row>
    <row r="3703">
      <c r="A3703" s="54"/>
      <c r="B3703" s="54"/>
      <c r="C3703" s="2"/>
      <c r="D3703" s="2"/>
      <c r="E3703" s="2"/>
      <c r="F3703" s="53"/>
      <c r="G3703" s="53"/>
      <c r="H3703" s="53"/>
      <c r="I3703" s="53"/>
      <c r="J3703" s="53"/>
      <c r="K3703" s="2"/>
      <c r="L3703" s="53"/>
      <c r="M3703" s="2"/>
      <c r="N3703" s="2"/>
      <c r="O3703" s="55"/>
      <c r="AB3703" s="2"/>
      <c r="AC3703" s="2"/>
      <c r="AD3703" s="2"/>
      <c r="AE3703" s="2"/>
      <c r="AF3703" s="93"/>
      <c r="AG3703" s="2"/>
      <c r="AH3703" s="2"/>
      <c r="AI3703" s="2"/>
      <c r="AJ3703" s="94"/>
      <c r="AK3703" s="94"/>
      <c r="AL3703" s="79"/>
      <c r="AM3703" s="2"/>
    </row>
    <row r="3704">
      <c r="A3704" s="54"/>
      <c r="B3704" s="54"/>
      <c r="C3704" s="2"/>
      <c r="D3704" s="2"/>
      <c r="E3704" s="2"/>
      <c r="F3704" s="53"/>
      <c r="G3704" s="53"/>
      <c r="H3704" s="53"/>
      <c r="I3704" s="53"/>
      <c r="J3704" s="53"/>
      <c r="K3704" s="2"/>
      <c r="L3704" s="53"/>
      <c r="M3704" s="2"/>
      <c r="N3704" s="2"/>
      <c r="O3704" s="55"/>
      <c r="AB3704" s="2"/>
      <c r="AC3704" s="2"/>
      <c r="AD3704" s="2"/>
      <c r="AE3704" s="2"/>
      <c r="AF3704" s="93"/>
      <c r="AG3704" s="2"/>
      <c r="AH3704" s="2"/>
      <c r="AI3704" s="2"/>
      <c r="AJ3704" s="94"/>
      <c r="AK3704" s="94"/>
      <c r="AL3704" s="79"/>
      <c r="AM3704" s="2"/>
    </row>
    <row r="3705">
      <c r="A3705" s="54"/>
      <c r="B3705" s="54"/>
      <c r="C3705" s="2"/>
      <c r="D3705" s="2"/>
      <c r="E3705" s="2"/>
      <c r="F3705" s="53"/>
      <c r="G3705" s="53"/>
      <c r="H3705" s="53"/>
      <c r="I3705" s="53"/>
      <c r="J3705" s="53"/>
      <c r="K3705" s="2"/>
      <c r="L3705" s="53"/>
      <c r="M3705" s="2"/>
      <c r="N3705" s="2"/>
      <c r="O3705" s="55"/>
      <c r="AB3705" s="2"/>
      <c r="AC3705" s="2"/>
      <c r="AD3705" s="2"/>
      <c r="AE3705" s="2"/>
      <c r="AF3705" s="93"/>
      <c r="AG3705" s="2"/>
      <c r="AH3705" s="2"/>
      <c r="AI3705" s="2"/>
      <c r="AJ3705" s="94"/>
      <c r="AK3705" s="94"/>
      <c r="AL3705" s="79"/>
      <c r="AM3705" s="2"/>
    </row>
    <row r="3706">
      <c r="A3706" s="54"/>
      <c r="B3706" s="54"/>
      <c r="C3706" s="2"/>
      <c r="D3706" s="2"/>
      <c r="E3706" s="2"/>
      <c r="F3706" s="53"/>
      <c r="G3706" s="53"/>
      <c r="H3706" s="53"/>
      <c r="I3706" s="53"/>
      <c r="J3706" s="53"/>
      <c r="K3706" s="2"/>
      <c r="L3706" s="53"/>
      <c r="M3706" s="2"/>
      <c r="N3706" s="2"/>
      <c r="O3706" s="55"/>
      <c r="AB3706" s="2"/>
      <c r="AC3706" s="2"/>
      <c r="AD3706" s="2"/>
      <c r="AE3706" s="2"/>
      <c r="AF3706" s="93"/>
      <c r="AG3706" s="2"/>
      <c r="AH3706" s="2"/>
      <c r="AI3706" s="2"/>
      <c r="AJ3706" s="94"/>
      <c r="AK3706" s="94"/>
      <c r="AL3706" s="79"/>
      <c r="AM3706" s="2"/>
    </row>
    <row r="3707">
      <c r="A3707" s="54"/>
      <c r="B3707" s="54"/>
      <c r="C3707" s="2"/>
      <c r="D3707" s="2"/>
      <c r="E3707" s="2"/>
      <c r="F3707" s="53"/>
      <c r="G3707" s="53"/>
      <c r="H3707" s="53"/>
      <c r="I3707" s="53"/>
      <c r="J3707" s="53"/>
      <c r="K3707" s="2"/>
      <c r="L3707" s="53"/>
      <c r="M3707" s="2"/>
      <c r="N3707" s="2"/>
      <c r="O3707" s="55"/>
      <c r="AB3707" s="2"/>
      <c r="AC3707" s="2"/>
      <c r="AD3707" s="2"/>
      <c r="AE3707" s="2"/>
      <c r="AF3707" s="93"/>
      <c r="AG3707" s="2"/>
      <c r="AH3707" s="2"/>
      <c r="AI3707" s="2"/>
      <c r="AJ3707" s="94"/>
      <c r="AK3707" s="94"/>
      <c r="AL3707" s="79"/>
      <c r="AM3707" s="2"/>
    </row>
    <row r="3708">
      <c r="A3708" s="54"/>
      <c r="B3708" s="54"/>
      <c r="C3708" s="2"/>
      <c r="D3708" s="2"/>
      <c r="E3708" s="2"/>
      <c r="F3708" s="53"/>
      <c r="G3708" s="53"/>
      <c r="H3708" s="53"/>
      <c r="I3708" s="53"/>
      <c r="J3708" s="53"/>
      <c r="K3708" s="2"/>
      <c r="L3708" s="53"/>
      <c r="M3708" s="2"/>
      <c r="N3708" s="2"/>
      <c r="O3708" s="55"/>
      <c r="AB3708" s="2"/>
      <c r="AC3708" s="2"/>
      <c r="AD3708" s="2"/>
      <c r="AE3708" s="2"/>
      <c r="AF3708" s="93"/>
      <c r="AG3708" s="2"/>
      <c r="AH3708" s="2"/>
      <c r="AI3708" s="2"/>
      <c r="AJ3708" s="94"/>
      <c r="AK3708" s="94"/>
      <c r="AL3708" s="79"/>
      <c r="AM3708" s="2"/>
    </row>
    <row r="3709">
      <c r="A3709" s="54"/>
      <c r="B3709" s="54"/>
      <c r="C3709" s="2"/>
      <c r="D3709" s="2"/>
      <c r="E3709" s="2"/>
      <c r="F3709" s="53"/>
      <c r="G3709" s="53"/>
      <c r="H3709" s="53"/>
      <c r="I3709" s="53"/>
      <c r="J3709" s="53"/>
      <c r="K3709" s="2"/>
      <c r="L3709" s="53"/>
      <c r="M3709" s="2"/>
      <c r="N3709" s="2"/>
      <c r="O3709" s="55"/>
      <c r="AB3709" s="2"/>
      <c r="AC3709" s="2"/>
      <c r="AD3709" s="2"/>
      <c r="AE3709" s="2"/>
      <c r="AF3709" s="93"/>
      <c r="AG3709" s="2"/>
      <c r="AH3709" s="2"/>
      <c r="AI3709" s="2"/>
      <c r="AJ3709" s="94"/>
      <c r="AK3709" s="94"/>
      <c r="AL3709" s="79"/>
      <c r="AM3709" s="2"/>
    </row>
    <row r="3710">
      <c r="A3710" s="54"/>
      <c r="B3710" s="54"/>
      <c r="C3710" s="2"/>
      <c r="D3710" s="2"/>
      <c r="E3710" s="2"/>
      <c r="F3710" s="53"/>
      <c r="G3710" s="53"/>
      <c r="H3710" s="53"/>
      <c r="I3710" s="53"/>
      <c r="J3710" s="53"/>
      <c r="K3710" s="2"/>
      <c r="L3710" s="53"/>
      <c r="M3710" s="2"/>
      <c r="N3710" s="2"/>
      <c r="O3710" s="55"/>
      <c r="AB3710" s="2"/>
      <c r="AC3710" s="2"/>
      <c r="AD3710" s="2"/>
      <c r="AE3710" s="2"/>
      <c r="AF3710" s="93"/>
      <c r="AG3710" s="2"/>
      <c r="AH3710" s="2"/>
      <c r="AI3710" s="2"/>
      <c r="AJ3710" s="94"/>
      <c r="AK3710" s="94"/>
      <c r="AL3710" s="79"/>
      <c r="AM3710" s="2"/>
    </row>
    <row r="3711">
      <c r="A3711" s="54"/>
      <c r="B3711" s="54"/>
      <c r="C3711" s="2"/>
      <c r="D3711" s="2"/>
      <c r="E3711" s="2"/>
      <c r="F3711" s="53"/>
      <c r="G3711" s="53"/>
      <c r="H3711" s="53"/>
      <c r="I3711" s="53"/>
      <c r="J3711" s="53"/>
      <c r="K3711" s="2"/>
      <c r="L3711" s="53"/>
      <c r="M3711" s="2"/>
      <c r="N3711" s="2"/>
      <c r="O3711" s="55"/>
      <c r="AB3711" s="2"/>
      <c r="AC3711" s="2"/>
      <c r="AD3711" s="2"/>
      <c r="AE3711" s="2"/>
      <c r="AF3711" s="93"/>
      <c r="AG3711" s="2"/>
      <c r="AH3711" s="2"/>
      <c r="AI3711" s="2"/>
      <c r="AJ3711" s="94"/>
      <c r="AK3711" s="94"/>
      <c r="AL3711" s="79"/>
      <c r="AM3711" s="2"/>
    </row>
    <row r="3712">
      <c r="A3712" s="54"/>
      <c r="B3712" s="54"/>
      <c r="C3712" s="2"/>
      <c r="D3712" s="2"/>
      <c r="E3712" s="2"/>
      <c r="F3712" s="53"/>
      <c r="G3712" s="53"/>
      <c r="H3712" s="53"/>
      <c r="I3712" s="53"/>
      <c r="J3712" s="53"/>
      <c r="K3712" s="2"/>
      <c r="L3712" s="53"/>
      <c r="M3712" s="2"/>
      <c r="N3712" s="2"/>
      <c r="O3712" s="55"/>
      <c r="AB3712" s="2"/>
      <c r="AC3712" s="2"/>
      <c r="AD3712" s="2"/>
      <c r="AE3712" s="2"/>
      <c r="AF3712" s="93"/>
      <c r="AG3712" s="2"/>
      <c r="AH3712" s="2"/>
      <c r="AI3712" s="2"/>
      <c r="AJ3712" s="94"/>
      <c r="AK3712" s="94"/>
      <c r="AL3712" s="79"/>
      <c r="AM3712" s="2"/>
    </row>
    <row r="3713">
      <c r="A3713" s="54"/>
      <c r="B3713" s="54"/>
      <c r="C3713" s="2"/>
      <c r="D3713" s="2"/>
      <c r="E3713" s="2"/>
      <c r="F3713" s="53"/>
      <c r="G3713" s="53"/>
      <c r="H3713" s="53"/>
      <c r="I3713" s="53"/>
      <c r="J3713" s="53"/>
      <c r="K3713" s="2"/>
      <c r="L3713" s="53"/>
      <c r="M3713" s="2"/>
      <c r="N3713" s="2"/>
      <c r="O3713" s="55"/>
      <c r="AB3713" s="2"/>
      <c r="AC3713" s="2"/>
      <c r="AD3713" s="2"/>
      <c r="AE3713" s="2"/>
      <c r="AF3713" s="93"/>
      <c r="AG3713" s="2"/>
      <c r="AH3713" s="2"/>
      <c r="AI3713" s="2"/>
      <c r="AJ3713" s="94"/>
      <c r="AK3713" s="94"/>
      <c r="AL3713" s="79"/>
      <c r="AM3713" s="2"/>
    </row>
    <row r="3714">
      <c r="A3714" s="54"/>
      <c r="B3714" s="54"/>
      <c r="C3714" s="2"/>
      <c r="D3714" s="2"/>
      <c r="E3714" s="2"/>
      <c r="F3714" s="53"/>
      <c r="G3714" s="53"/>
      <c r="H3714" s="53"/>
      <c r="I3714" s="53"/>
      <c r="J3714" s="53"/>
      <c r="K3714" s="2"/>
      <c r="L3714" s="53"/>
      <c r="M3714" s="2"/>
      <c r="N3714" s="2"/>
      <c r="O3714" s="55"/>
      <c r="AB3714" s="2"/>
      <c r="AC3714" s="2"/>
      <c r="AD3714" s="2"/>
      <c r="AE3714" s="2"/>
      <c r="AF3714" s="93"/>
      <c r="AG3714" s="2"/>
      <c r="AH3714" s="2"/>
      <c r="AI3714" s="2"/>
      <c r="AJ3714" s="94"/>
      <c r="AK3714" s="94"/>
      <c r="AL3714" s="79"/>
      <c r="AM3714" s="2"/>
    </row>
    <row r="3715">
      <c r="A3715" s="54"/>
      <c r="B3715" s="54"/>
      <c r="C3715" s="2"/>
      <c r="D3715" s="2"/>
      <c r="E3715" s="2"/>
      <c r="F3715" s="53"/>
      <c r="G3715" s="53"/>
      <c r="H3715" s="53"/>
      <c r="I3715" s="53"/>
      <c r="J3715" s="53"/>
      <c r="K3715" s="2"/>
      <c r="L3715" s="53"/>
      <c r="M3715" s="2"/>
      <c r="N3715" s="2"/>
      <c r="O3715" s="55"/>
      <c r="AB3715" s="2"/>
      <c r="AC3715" s="2"/>
      <c r="AD3715" s="2"/>
      <c r="AE3715" s="2"/>
      <c r="AF3715" s="93"/>
      <c r="AG3715" s="2"/>
      <c r="AH3715" s="2"/>
      <c r="AI3715" s="2"/>
      <c r="AJ3715" s="94"/>
      <c r="AK3715" s="94"/>
      <c r="AL3715" s="79"/>
      <c r="AM3715" s="2"/>
    </row>
    <row r="3716">
      <c r="A3716" s="54"/>
      <c r="B3716" s="54"/>
      <c r="C3716" s="2"/>
      <c r="D3716" s="2"/>
      <c r="E3716" s="2"/>
      <c r="F3716" s="53"/>
      <c r="G3716" s="53"/>
      <c r="H3716" s="53"/>
      <c r="I3716" s="53"/>
      <c r="J3716" s="53"/>
      <c r="K3716" s="2"/>
      <c r="L3716" s="53"/>
      <c r="M3716" s="2"/>
      <c r="N3716" s="2"/>
      <c r="O3716" s="55"/>
      <c r="AB3716" s="2"/>
      <c r="AC3716" s="2"/>
      <c r="AD3716" s="2"/>
      <c r="AE3716" s="2"/>
      <c r="AF3716" s="93"/>
      <c r="AG3716" s="2"/>
      <c r="AH3716" s="2"/>
      <c r="AI3716" s="2"/>
      <c r="AJ3716" s="94"/>
      <c r="AK3716" s="94"/>
      <c r="AL3716" s="79"/>
      <c r="AM3716" s="2"/>
    </row>
    <row r="3717">
      <c r="A3717" s="54"/>
      <c r="B3717" s="54"/>
      <c r="C3717" s="2"/>
      <c r="D3717" s="2"/>
      <c r="E3717" s="2"/>
      <c r="F3717" s="53"/>
      <c r="G3717" s="53"/>
      <c r="H3717" s="53"/>
      <c r="I3717" s="53"/>
      <c r="J3717" s="53"/>
      <c r="K3717" s="2"/>
      <c r="L3717" s="53"/>
      <c r="M3717" s="2"/>
      <c r="N3717" s="2"/>
      <c r="O3717" s="55"/>
      <c r="AB3717" s="2"/>
      <c r="AC3717" s="2"/>
      <c r="AD3717" s="2"/>
      <c r="AE3717" s="2"/>
      <c r="AF3717" s="93"/>
      <c r="AG3717" s="2"/>
      <c r="AH3717" s="2"/>
      <c r="AI3717" s="2"/>
      <c r="AJ3717" s="94"/>
      <c r="AK3717" s="94"/>
      <c r="AL3717" s="79"/>
      <c r="AM3717" s="2"/>
    </row>
    <row r="3718">
      <c r="A3718" s="54"/>
      <c r="B3718" s="54"/>
      <c r="C3718" s="2"/>
      <c r="D3718" s="2"/>
      <c r="E3718" s="2"/>
      <c r="F3718" s="53"/>
      <c r="G3718" s="53"/>
      <c r="H3718" s="53"/>
      <c r="I3718" s="53"/>
      <c r="J3718" s="53"/>
      <c r="K3718" s="2"/>
      <c r="L3718" s="53"/>
      <c r="M3718" s="2"/>
      <c r="N3718" s="2"/>
      <c r="O3718" s="55"/>
      <c r="AB3718" s="2"/>
      <c r="AC3718" s="2"/>
      <c r="AD3718" s="2"/>
      <c r="AE3718" s="2"/>
      <c r="AF3718" s="93"/>
      <c r="AG3718" s="2"/>
      <c r="AH3718" s="2"/>
      <c r="AI3718" s="2"/>
      <c r="AJ3718" s="94"/>
      <c r="AK3718" s="94"/>
      <c r="AL3718" s="79"/>
      <c r="AM3718" s="2"/>
    </row>
    <row r="3719">
      <c r="A3719" s="54"/>
      <c r="B3719" s="54"/>
      <c r="C3719" s="2"/>
      <c r="D3719" s="2"/>
      <c r="E3719" s="2"/>
      <c r="F3719" s="53"/>
      <c r="G3719" s="53"/>
      <c r="H3719" s="53"/>
      <c r="I3719" s="53"/>
      <c r="J3719" s="53"/>
      <c r="K3719" s="2"/>
      <c r="L3719" s="53"/>
      <c r="M3719" s="2"/>
      <c r="N3719" s="2"/>
      <c r="O3719" s="55"/>
      <c r="AB3719" s="2"/>
      <c r="AC3719" s="2"/>
      <c r="AD3719" s="2"/>
      <c r="AE3719" s="2"/>
      <c r="AF3719" s="93"/>
      <c r="AG3719" s="2"/>
      <c r="AH3719" s="2"/>
      <c r="AI3719" s="2"/>
      <c r="AJ3719" s="94"/>
      <c r="AK3719" s="94"/>
      <c r="AL3719" s="79"/>
      <c r="AM3719" s="2"/>
    </row>
    <row r="3720">
      <c r="A3720" s="54"/>
      <c r="B3720" s="54"/>
      <c r="C3720" s="2"/>
      <c r="D3720" s="2"/>
      <c r="E3720" s="2"/>
      <c r="F3720" s="53"/>
      <c r="G3720" s="53"/>
      <c r="H3720" s="53"/>
      <c r="I3720" s="53"/>
      <c r="J3720" s="53"/>
      <c r="K3720" s="2"/>
      <c r="L3720" s="53"/>
      <c r="M3720" s="2"/>
      <c r="N3720" s="2"/>
      <c r="O3720" s="55"/>
      <c r="AB3720" s="2"/>
      <c r="AC3720" s="2"/>
      <c r="AD3720" s="2"/>
      <c r="AE3720" s="2"/>
      <c r="AF3720" s="93"/>
      <c r="AG3720" s="2"/>
      <c r="AH3720" s="2"/>
      <c r="AI3720" s="2"/>
      <c r="AJ3720" s="94"/>
      <c r="AK3720" s="94"/>
      <c r="AL3720" s="79"/>
      <c r="AM3720" s="2"/>
    </row>
    <row r="3721">
      <c r="A3721" s="54"/>
      <c r="B3721" s="54"/>
      <c r="C3721" s="2"/>
      <c r="D3721" s="2"/>
      <c r="E3721" s="2"/>
      <c r="F3721" s="53"/>
      <c r="G3721" s="53"/>
      <c r="H3721" s="53"/>
      <c r="I3721" s="53"/>
      <c r="J3721" s="53"/>
      <c r="K3721" s="2"/>
      <c r="L3721" s="53"/>
      <c r="M3721" s="2"/>
      <c r="N3721" s="2"/>
      <c r="O3721" s="55"/>
      <c r="AB3721" s="2"/>
      <c r="AC3721" s="2"/>
      <c r="AD3721" s="2"/>
      <c r="AE3721" s="2"/>
      <c r="AF3721" s="93"/>
      <c r="AG3721" s="2"/>
      <c r="AH3721" s="2"/>
      <c r="AI3721" s="2"/>
      <c r="AJ3721" s="94"/>
      <c r="AK3721" s="94"/>
      <c r="AL3721" s="79"/>
      <c r="AM3721" s="2"/>
    </row>
    <row r="3722">
      <c r="A3722" s="54"/>
      <c r="B3722" s="54"/>
      <c r="C3722" s="2"/>
      <c r="D3722" s="2"/>
      <c r="E3722" s="2"/>
      <c r="F3722" s="53"/>
      <c r="G3722" s="53"/>
      <c r="H3722" s="53"/>
      <c r="I3722" s="53"/>
      <c r="J3722" s="53"/>
      <c r="K3722" s="2"/>
      <c r="L3722" s="53"/>
      <c r="M3722" s="2"/>
      <c r="N3722" s="2"/>
      <c r="O3722" s="55"/>
      <c r="AB3722" s="2"/>
      <c r="AC3722" s="2"/>
      <c r="AD3722" s="2"/>
      <c r="AE3722" s="2"/>
      <c r="AF3722" s="93"/>
      <c r="AG3722" s="2"/>
      <c r="AH3722" s="2"/>
      <c r="AI3722" s="2"/>
      <c r="AJ3722" s="94"/>
      <c r="AK3722" s="94"/>
      <c r="AL3722" s="79"/>
      <c r="AM3722" s="2"/>
    </row>
    <row r="3723">
      <c r="A3723" s="54"/>
      <c r="B3723" s="54"/>
      <c r="C3723" s="2"/>
      <c r="D3723" s="2"/>
      <c r="E3723" s="2"/>
      <c r="F3723" s="53"/>
      <c r="G3723" s="53"/>
      <c r="H3723" s="53"/>
      <c r="I3723" s="53"/>
      <c r="J3723" s="53"/>
      <c r="K3723" s="2"/>
      <c r="L3723" s="53"/>
      <c r="M3723" s="2"/>
      <c r="N3723" s="2"/>
      <c r="O3723" s="55"/>
      <c r="AB3723" s="2"/>
      <c r="AC3723" s="2"/>
      <c r="AD3723" s="2"/>
      <c r="AE3723" s="2"/>
      <c r="AF3723" s="93"/>
      <c r="AG3723" s="2"/>
      <c r="AH3723" s="2"/>
      <c r="AI3723" s="2"/>
      <c r="AJ3723" s="94"/>
      <c r="AK3723" s="94"/>
      <c r="AL3723" s="79"/>
      <c r="AM3723" s="2"/>
    </row>
    <row r="3724">
      <c r="A3724" s="54"/>
      <c r="B3724" s="54"/>
      <c r="C3724" s="2"/>
      <c r="D3724" s="2"/>
      <c r="E3724" s="2"/>
      <c r="F3724" s="53"/>
      <c r="G3724" s="53"/>
      <c r="H3724" s="53"/>
      <c r="I3724" s="53"/>
      <c r="J3724" s="53"/>
      <c r="K3724" s="2"/>
      <c r="L3724" s="53"/>
      <c r="M3724" s="2"/>
      <c r="N3724" s="2"/>
      <c r="O3724" s="55"/>
      <c r="AB3724" s="2"/>
      <c r="AC3724" s="2"/>
      <c r="AD3724" s="2"/>
      <c r="AE3724" s="2"/>
      <c r="AF3724" s="93"/>
      <c r="AG3724" s="2"/>
      <c r="AH3724" s="2"/>
      <c r="AI3724" s="2"/>
      <c r="AJ3724" s="94"/>
      <c r="AK3724" s="94"/>
      <c r="AL3724" s="79"/>
      <c r="AM3724" s="2"/>
    </row>
    <row r="3725">
      <c r="A3725" s="54"/>
      <c r="B3725" s="54"/>
      <c r="C3725" s="2"/>
      <c r="D3725" s="2"/>
      <c r="E3725" s="2"/>
      <c r="F3725" s="53"/>
      <c r="G3725" s="53"/>
      <c r="H3725" s="53"/>
      <c r="I3725" s="53"/>
      <c r="J3725" s="53"/>
      <c r="K3725" s="2"/>
      <c r="L3725" s="53"/>
      <c r="M3725" s="2"/>
      <c r="N3725" s="2"/>
      <c r="O3725" s="55"/>
      <c r="AB3725" s="2"/>
      <c r="AC3725" s="2"/>
      <c r="AD3725" s="2"/>
      <c r="AE3725" s="2"/>
      <c r="AF3725" s="93"/>
      <c r="AG3725" s="2"/>
      <c r="AH3725" s="2"/>
      <c r="AI3725" s="2"/>
      <c r="AJ3725" s="94"/>
      <c r="AK3725" s="94"/>
      <c r="AL3725" s="79"/>
      <c r="AM3725" s="2"/>
    </row>
    <row r="3726">
      <c r="A3726" s="54"/>
      <c r="B3726" s="54"/>
      <c r="C3726" s="2"/>
      <c r="D3726" s="2"/>
      <c r="E3726" s="2"/>
      <c r="F3726" s="53"/>
      <c r="G3726" s="53"/>
      <c r="H3726" s="53"/>
      <c r="I3726" s="53"/>
      <c r="J3726" s="53"/>
      <c r="K3726" s="2"/>
      <c r="L3726" s="53"/>
      <c r="M3726" s="2"/>
      <c r="N3726" s="2"/>
      <c r="O3726" s="55"/>
      <c r="AB3726" s="2"/>
      <c r="AC3726" s="2"/>
      <c r="AD3726" s="2"/>
      <c r="AE3726" s="2"/>
      <c r="AF3726" s="93"/>
      <c r="AG3726" s="2"/>
      <c r="AH3726" s="2"/>
      <c r="AI3726" s="2"/>
      <c r="AJ3726" s="94"/>
      <c r="AK3726" s="94"/>
      <c r="AL3726" s="79"/>
      <c r="AM3726" s="2"/>
    </row>
    <row r="3727">
      <c r="A3727" s="54"/>
      <c r="B3727" s="54"/>
      <c r="C3727" s="2"/>
      <c r="D3727" s="2"/>
      <c r="E3727" s="2"/>
      <c r="F3727" s="53"/>
      <c r="G3727" s="53"/>
      <c r="H3727" s="53"/>
      <c r="I3727" s="53"/>
      <c r="J3727" s="53"/>
      <c r="K3727" s="2"/>
      <c r="L3727" s="53"/>
      <c r="M3727" s="2"/>
      <c r="N3727" s="2"/>
      <c r="O3727" s="55"/>
      <c r="AB3727" s="2"/>
      <c r="AC3727" s="2"/>
      <c r="AD3727" s="2"/>
      <c r="AE3727" s="2"/>
      <c r="AF3727" s="93"/>
      <c r="AG3727" s="2"/>
      <c r="AH3727" s="2"/>
      <c r="AI3727" s="2"/>
      <c r="AJ3727" s="94"/>
      <c r="AK3727" s="94"/>
      <c r="AL3727" s="79"/>
      <c r="AM3727" s="2"/>
    </row>
    <row r="3728">
      <c r="A3728" s="54"/>
      <c r="B3728" s="54"/>
      <c r="C3728" s="2"/>
      <c r="D3728" s="2"/>
      <c r="E3728" s="2"/>
      <c r="F3728" s="53"/>
      <c r="G3728" s="53"/>
      <c r="H3728" s="53"/>
      <c r="I3728" s="53"/>
      <c r="J3728" s="53"/>
      <c r="K3728" s="2"/>
      <c r="L3728" s="53"/>
      <c r="M3728" s="2"/>
      <c r="N3728" s="2"/>
      <c r="O3728" s="55"/>
      <c r="AB3728" s="2"/>
      <c r="AC3728" s="2"/>
      <c r="AD3728" s="2"/>
      <c r="AE3728" s="2"/>
      <c r="AF3728" s="93"/>
      <c r="AG3728" s="2"/>
      <c r="AH3728" s="2"/>
      <c r="AI3728" s="2"/>
      <c r="AJ3728" s="94"/>
      <c r="AK3728" s="94"/>
      <c r="AL3728" s="79"/>
      <c r="AM3728" s="2"/>
    </row>
    <row r="3729">
      <c r="A3729" s="54"/>
      <c r="B3729" s="54"/>
      <c r="C3729" s="2"/>
      <c r="D3729" s="2"/>
      <c r="E3729" s="2"/>
      <c r="F3729" s="53"/>
      <c r="G3729" s="53"/>
      <c r="H3729" s="53"/>
      <c r="I3729" s="53"/>
      <c r="J3729" s="53"/>
      <c r="K3729" s="2"/>
      <c r="L3729" s="53"/>
      <c r="M3729" s="2"/>
      <c r="N3729" s="2"/>
      <c r="O3729" s="55"/>
      <c r="AB3729" s="2"/>
      <c r="AC3729" s="2"/>
      <c r="AD3729" s="2"/>
      <c r="AE3729" s="2"/>
      <c r="AF3729" s="93"/>
      <c r="AG3729" s="2"/>
      <c r="AH3729" s="2"/>
      <c r="AI3729" s="2"/>
      <c r="AJ3729" s="94"/>
      <c r="AK3729" s="94"/>
      <c r="AL3729" s="79"/>
      <c r="AM3729" s="2"/>
    </row>
    <row r="3730">
      <c r="A3730" s="54"/>
      <c r="B3730" s="54"/>
      <c r="C3730" s="2"/>
      <c r="D3730" s="2"/>
      <c r="E3730" s="2"/>
      <c r="F3730" s="53"/>
      <c r="G3730" s="53"/>
      <c r="H3730" s="53"/>
      <c r="I3730" s="53"/>
      <c r="J3730" s="53"/>
      <c r="K3730" s="2"/>
      <c r="L3730" s="53"/>
      <c r="M3730" s="2"/>
      <c r="N3730" s="2"/>
      <c r="O3730" s="55"/>
      <c r="AB3730" s="2"/>
      <c r="AC3730" s="2"/>
      <c r="AD3730" s="2"/>
      <c r="AE3730" s="2"/>
      <c r="AF3730" s="93"/>
      <c r="AG3730" s="2"/>
      <c r="AH3730" s="2"/>
      <c r="AI3730" s="2"/>
      <c r="AJ3730" s="94"/>
      <c r="AK3730" s="94"/>
      <c r="AL3730" s="79"/>
      <c r="AM3730" s="2"/>
    </row>
    <row r="3731">
      <c r="A3731" s="54"/>
      <c r="B3731" s="54"/>
      <c r="C3731" s="2"/>
      <c r="D3731" s="2"/>
      <c r="E3731" s="2"/>
      <c r="F3731" s="53"/>
      <c r="G3731" s="53"/>
      <c r="H3731" s="53"/>
      <c r="I3731" s="53"/>
      <c r="J3731" s="53"/>
      <c r="K3731" s="2"/>
      <c r="L3731" s="53"/>
      <c r="M3731" s="2"/>
      <c r="N3731" s="2"/>
      <c r="O3731" s="55"/>
      <c r="AB3731" s="2"/>
      <c r="AC3731" s="2"/>
      <c r="AD3731" s="2"/>
      <c r="AE3731" s="2"/>
      <c r="AF3731" s="93"/>
      <c r="AG3731" s="2"/>
      <c r="AH3731" s="2"/>
      <c r="AI3731" s="2"/>
      <c r="AJ3731" s="94"/>
      <c r="AK3731" s="94"/>
      <c r="AL3731" s="79"/>
      <c r="AM3731" s="2"/>
    </row>
    <row r="3732">
      <c r="A3732" s="54"/>
      <c r="B3732" s="54"/>
      <c r="C3732" s="2"/>
      <c r="D3732" s="2"/>
      <c r="E3732" s="2"/>
      <c r="F3732" s="53"/>
      <c r="G3732" s="53"/>
      <c r="H3732" s="53"/>
      <c r="I3732" s="53"/>
      <c r="J3732" s="53"/>
      <c r="K3732" s="2"/>
      <c r="L3732" s="53"/>
      <c r="M3732" s="2"/>
      <c r="N3732" s="2"/>
      <c r="O3732" s="55"/>
      <c r="AB3732" s="2"/>
      <c r="AC3732" s="2"/>
      <c r="AD3732" s="2"/>
      <c r="AE3732" s="2"/>
      <c r="AF3732" s="93"/>
      <c r="AG3732" s="2"/>
      <c r="AH3732" s="2"/>
      <c r="AI3732" s="2"/>
      <c r="AJ3732" s="94"/>
      <c r="AK3732" s="94"/>
      <c r="AL3732" s="79"/>
      <c r="AM3732" s="2"/>
    </row>
    <row r="3733">
      <c r="A3733" s="54"/>
      <c r="B3733" s="54"/>
      <c r="C3733" s="2"/>
      <c r="D3733" s="2"/>
      <c r="E3733" s="2"/>
      <c r="F3733" s="53"/>
      <c r="G3733" s="53"/>
      <c r="H3733" s="53"/>
      <c r="I3733" s="53"/>
      <c r="J3733" s="53"/>
      <c r="K3733" s="2"/>
      <c r="L3733" s="53"/>
      <c r="M3733" s="2"/>
      <c r="N3733" s="2"/>
      <c r="O3733" s="55"/>
      <c r="AB3733" s="2"/>
      <c r="AC3733" s="2"/>
      <c r="AD3733" s="2"/>
      <c r="AE3733" s="2"/>
      <c r="AF3733" s="93"/>
      <c r="AG3733" s="2"/>
      <c r="AH3733" s="2"/>
      <c r="AI3733" s="2"/>
      <c r="AJ3733" s="94"/>
      <c r="AK3733" s="94"/>
      <c r="AL3733" s="79"/>
      <c r="AM3733" s="2"/>
    </row>
    <row r="3734">
      <c r="A3734" s="54"/>
      <c r="B3734" s="54"/>
      <c r="C3734" s="2"/>
      <c r="D3734" s="2"/>
      <c r="E3734" s="2"/>
      <c r="F3734" s="53"/>
      <c r="G3734" s="53"/>
      <c r="H3734" s="53"/>
      <c r="I3734" s="53"/>
      <c r="J3734" s="53"/>
      <c r="K3734" s="2"/>
      <c r="L3734" s="53"/>
      <c r="M3734" s="2"/>
      <c r="N3734" s="2"/>
      <c r="O3734" s="55"/>
      <c r="AB3734" s="2"/>
      <c r="AC3734" s="2"/>
      <c r="AD3734" s="2"/>
      <c r="AE3734" s="2"/>
      <c r="AF3734" s="93"/>
      <c r="AG3734" s="2"/>
      <c r="AH3734" s="2"/>
      <c r="AI3734" s="2"/>
      <c r="AJ3734" s="94"/>
      <c r="AK3734" s="94"/>
      <c r="AL3734" s="79"/>
      <c r="AM3734" s="2"/>
    </row>
    <row r="3735">
      <c r="A3735" s="54"/>
      <c r="B3735" s="54"/>
      <c r="C3735" s="2"/>
      <c r="D3735" s="2"/>
      <c r="E3735" s="2"/>
      <c r="F3735" s="53"/>
      <c r="G3735" s="53"/>
      <c r="H3735" s="53"/>
      <c r="I3735" s="53"/>
      <c r="J3735" s="53"/>
      <c r="K3735" s="2"/>
      <c r="L3735" s="53"/>
      <c r="M3735" s="2"/>
      <c r="N3735" s="2"/>
      <c r="O3735" s="55"/>
      <c r="AB3735" s="2"/>
      <c r="AC3735" s="2"/>
      <c r="AD3735" s="2"/>
      <c r="AE3735" s="2"/>
      <c r="AF3735" s="93"/>
      <c r="AG3735" s="2"/>
      <c r="AH3735" s="2"/>
      <c r="AI3735" s="2"/>
      <c r="AJ3735" s="94"/>
      <c r="AK3735" s="94"/>
      <c r="AL3735" s="79"/>
      <c r="AM3735" s="2"/>
    </row>
    <row r="3736">
      <c r="A3736" s="54"/>
      <c r="B3736" s="54"/>
      <c r="C3736" s="2"/>
      <c r="D3736" s="2"/>
      <c r="E3736" s="2"/>
      <c r="F3736" s="53"/>
      <c r="G3736" s="53"/>
      <c r="H3736" s="53"/>
      <c r="I3736" s="53"/>
      <c r="J3736" s="53"/>
      <c r="K3736" s="2"/>
      <c r="L3736" s="53"/>
      <c r="M3736" s="2"/>
      <c r="N3736" s="2"/>
      <c r="O3736" s="55"/>
      <c r="AB3736" s="2"/>
      <c r="AC3736" s="2"/>
      <c r="AD3736" s="2"/>
      <c r="AE3736" s="2"/>
      <c r="AF3736" s="93"/>
      <c r="AG3736" s="2"/>
      <c r="AH3736" s="2"/>
      <c r="AI3736" s="2"/>
      <c r="AJ3736" s="94"/>
      <c r="AK3736" s="94"/>
      <c r="AL3736" s="79"/>
      <c r="AM3736" s="2"/>
    </row>
    <row r="3737">
      <c r="A3737" s="54"/>
      <c r="B3737" s="54"/>
      <c r="C3737" s="2"/>
      <c r="D3737" s="2"/>
      <c r="E3737" s="2"/>
      <c r="F3737" s="53"/>
      <c r="G3737" s="53"/>
      <c r="H3737" s="53"/>
      <c r="I3737" s="53"/>
      <c r="J3737" s="53"/>
      <c r="K3737" s="2"/>
      <c r="L3737" s="53"/>
      <c r="M3737" s="2"/>
      <c r="N3737" s="2"/>
      <c r="O3737" s="55"/>
      <c r="AB3737" s="2"/>
      <c r="AC3737" s="2"/>
      <c r="AD3737" s="2"/>
      <c r="AE3737" s="2"/>
      <c r="AF3737" s="93"/>
      <c r="AG3737" s="2"/>
      <c r="AH3737" s="2"/>
      <c r="AI3737" s="2"/>
      <c r="AJ3737" s="94"/>
      <c r="AK3737" s="94"/>
      <c r="AL3737" s="79"/>
      <c r="AM3737" s="2"/>
    </row>
    <row r="3738">
      <c r="A3738" s="54"/>
      <c r="B3738" s="54"/>
      <c r="C3738" s="2"/>
      <c r="D3738" s="2"/>
      <c r="E3738" s="2"/>
      <c r="F3738" s="53"/>
      <c r="G3738" s="53"/>
      <c r="H3738" s="53"/>
      <c r="I3738" s="53"/>
      <c r="J3738" s="53"/>
      <c r="K3738" s="2"/>
      <c r="L3738" s="53"/>
      <c r="M3738" s="2"/>
      <c r="N3738" s="2"/>
      <c r="O3738" s="55"/>
      <c r="AB3738" s="2"/>
      <c r="AC3738" s="2"/>
      <c r="AD3738" s="2"/>
      <c r="AE3738" s="2"/>
      <c r="AF3738" s="93"/>
      <c r="AG3738" s="2"/>
      <c r="AH3738" s="2"/>
      <c r="AI3738" s="2"/>
      <c r="AJ3738" s="94"/>
      <c r="AK3738" s="94"/>
      <c r="AL3738" s="79"/>
      <c r="AM3738" s="2"/>
    </row>
    <row r="3739">
      <c r="A3739" s="54"/>
      <c r="B3739" s="54"/>
      <c r="C3739" s="2"/>
      <c r="D3739" s="2"/>
      <c r="E3739" s="2"/>
      <c r="F3739" s="53"/>
      <c r="G3739" s="53"/>
      <c r="H3739" s="53"/>
      <c r="I3739" s="53"/>
      <c r="J3739" s="53"/>
      <c r="K3739" s="2"/>
      <c r="L3739" s="53"/>
      <c r="M3739" s="2"/>
      <c r="N3739" s="2"/>
      <c r="O3739" s="55"/>
      <c r="AB3739" s="2"/>
      <c r="AC3739" s="2"/>
      <c r="AD3739" s="2"/>
      <c r="AE3739" s="2"/>
      <c r="AF3739" s="93"/>
      <c r="AG3739" s="2"/>
      <c r="AH3739" s="2"/>
      <c r="AI3739" s="2"/>
      <c r="AJ3739" s="94"/>
      <c r="AK3739" s="94"/>
      <c r="AL3739" s="79"/>
      <c r="AM3739" s="2"/>
    </row>
    <row r="3740">
      <c r="A3740" s="54"/>
      <c r="B3740" s="54"/>
      <c r="C3740" s="2"/>
      <c r="D3740" s="2"/>
      <c r="E3740" s="2"/>
      <c r="F3740" s="53"/>
      <c r="G3740" s="53"/>
      <c r="H3740" s="53"/>
      <c r="I3740" s="53"/>
      <c r="J3740" s="53"/>
      <c r="K3740" s="2"/>
      <c r="L3740" s="53"/>
      <c r="M3740" s="2"/>
      <c r="N3740" s="2"/>
      <c r="O3740" s="55"/>
      <c r="AB3740" s="2"/>
      <c r="AC3740" s="2"/>
      <c r="AD3740" s="2"/>
      <c r="AE3740" s="2"/>
      <c r="AF3740" s="93"/>
      <c r="AG3740" s="2"/>
      <c r="AH3740" s="2"/>
      <c r="AI3740" s="2"/>
      <c r="AJ3740" s="94"/>
      <c r="AK3740" s="94"/>
      <c r="AL3740" s="79"/>
      <c r="AM3740" s="2"/>
    </row>
    <row r="3741">
      <c r="A3741" s="54"/>
      <c r="B3741" s="54"/>
      <c r="C3741" s="2"/>
      <c r="D3741" s="2"/>
      <c r="E3741" s="2"/>
      <c r="F3741" s="53"/>
      <c r="G3741" s="53"/>
      <c r="H3741" s="53"/>
      <c r="I3741" s="53"/>
      <c r="J3741" s="53"/>
      <c r="K3741" s="2"/>
      <c r="L3741" s="53"/>
      <c r="M3741" s="2"/>
      <c r="N3741" s="2"/>
      <c r="O3741" s="55"/>
      <c r="AB3741" s="2"/>
      <c r="AC3741" s="2"/>
      <c r="AD3741" s="2"/>
      <c r="AE3741" s="2"/>
      <c r="AF3741" s="93"/>
      <c r="AG3741" s="2"/>
      <c r="AH3741" s="2"/>
      <c r="AI3741" s="2"/>
      <c r="AJ3741" s="94"/>
      <c r="AK3741" s="94"/>
      <c r="AL3741" s="79"/>
      <c r="AM3741" s="2"/>
    </row>
    <row r="3742">
      <c r="A3742" s="54"/>
      <c r="B3742" s="54"/>
      <c r="C3742" s="2"/>
      <c r="D3742" s="2"/>
      <c r="E3742" s="2"/>
      <c r="F3742" s="53"/>
      <c r="G3742" s="53"/>
      <c r="H3742" s="53"/>
      <c r="I3742" s="53"/>
      <c r="J3742" s="53"/>
      <c r="K3742" s="2"/>
      <c r="L3742" s="53"/>
      <c r="M3742" s="2"/>
      <c r="N3742" s="2"/>
      <c r="O3742" s="55"/>
      <c r="AB3742" s="2"/>
      <c r="AC3742" s="2"/>
      <c r="AD3742" s="2"/>
      <c r="AE3742" s="2"/>
      <c r="AF3742" s="93"/>
      <c r="AG3742" s="2"/>
      <c r="AH3742" s="2"/>
      <c r="AI3742" s="2"/>
      <c r="AJ3742" s="94"/>
      <c r="AK3742" s="94"/>
      <c r="AL3742" s="79"/>
      <c r="AM3742" s="2"/>
    </row>
    <row r="3743">
      <c r="A3743" s="54"/>
      <c r="B3743" s="54"/>
      <c r="C3743" s="2"/>
      <c r="D3743" s="2"/>
      <c r="E3743" s="2"/>
      <c r="F3743" s="53"/>
      <c r="G3743" s="53"/>
      <c r="H3743" s="53"/>
      <c r="I3743" s="53"/>
      <c r="J3743" s="53"/>
      <c r="K3743" s="2"/>
      <c r="L3743" s="53"/>
      <c r="M3743" s="2"/>
      <c r="N3743" s="2"/>
      <c r="O3743" s="55"/>
      <c r="AB3743" s="2"/>
      <c r="AC3743" s="2"/>
      <c r="AD3743" s="2"/>
      <c r="AE3743" s="2"/>
      <c r="AF3743" s="93"/>
      <c r="AG3743" s="2"/>
      <c r="AH3743" s="2"/>
      <c r="AI3743" s="2"/>
      <c r="AJ3743" s="94"/>
      <c r="AK3743" s="94"/>
      <c r="AL3743" s="79"/>
      <c r="AM3743" s="2"/>
    </row>
    <row r="3744">
      <c r="A3744" s="54"/>
      <c r="B3744" s="54"/>
      <c r="C3744" s="2"/>
      <c r="D3744" s="2"/>
      <c r="E3744" s="2"/>
      <c r="F3744" s="53"/>
      <c r="G3744" s="53"/>
      <c r="H3744" s="53"/>
      <c r="I3744" s="53"/>
      <c r="J3744" s="53"/>
      <c r="K3744" s="2"/>
      <c r="L3744" s="53"/>
      <c r="M3744" s="2"/>
      <c r="N3744" s="2"/>
      <c r="O3744" s="55"/>
      <c r="AB3744" s="2"/>
      <c r="AC3744" s="2"/>
      <c r="AD3744" s="2"/>
      <c r="AE3744" s="2"/>
      <c r="AF3744" s="93"/>
      <c r="AG3744" s="2"/>
      <c r="AH3744" s="2"/>
      <c r="AI3744" s="2"/>
      <c r="AJ3744" s="94"/>
      <c r="AK3744" s="94"/>
      <c r="AL3744" s="79"/>
      <c r="AM3744" s="2"/>
    </row>
    <row r="3745">
      <c r="A3745" s="54"/>
      <c r="B3745" s="54"/>
      <c r="C3745" s="2"/>
      <c r="D3745" s="2"/>
      <c r="E3745" s="2"/>
      <c r="F3745" s="53"/>
      <c r="G3745" s="53"/>
      <c r="H3745" s="53"/>
      <c r="I3745" s="53"/>
      <c r="J3745" s="53"/>
      <c r="K3745" s="2"/>
      <c r="L3745" s="53"/>
      <c r="M3745" s="2"/>
      <c r="N3745" s="2"/>
      <c r="O3745" s="55"/>
      <c r="AB3745" s="2"/>
      <c r="AC3745" s="2"/>
      <c r="AD3745" s="2"/>
      <c r="AE3745" s="2"/>
      <c r="AF3745" s="93"/>
      <c r="AG3745" s="2"/>
      <c r="AH3745" s="2"/>
      <c r="AI3745" s="2"/>
      <c r="AJ3745" s="94"/>
      <c r="AK3745" s="94"/>
      <c r="AL3745" s="79"/>
      <c r="AM3745" s="2"/>
    </row>
    <row r="3746">
      <c r="A3746" s="54"/>
      <c r="B3746" s="54"/>
      <c r="C3746" s="2"/>
      <c r="D3746" s="2"/>
      <c r="E3746" s="2"/>
      <c r="F3746" s="53"/>
      <c r="G3746" s="53"/>
      <c r="H3746" s="53"/>
      <c r="I3746" s="53"/>
      <c r="J3746" s="53"/>
      <c r="K3746" s="2"/>
      <c r="L3746" s="53"/>
      <c r="M3746" s="2"/>
      <c r="N3746" s="2"/>
      <c r="O3746" s="55"/>
      <c r="AB3746" s="2"/>
      <c r="AC3746" s="2"/>
      <c r="AD3746" s="2"/>
      <c r="AE3746" s="2"/>
      <c r="AF3746" s="93"/>
      <c r="AG3746" s="2"/>
      <c r="AH3746" s="2"/>
      <c r="AI3746" s="2"/>
      <c r="AJ3746" s="94"/>
      <c r="AK3746" s="94"/>
      <c r="AL3746" s="79"/>
      <c r="AM3746" s="2"/>
    </row>
    <row r="3747">
      <c r="A3747" s="54"/>
      <c r="B3747" s="54"/>
      <c r="C3747" s="2"/>
      <c r="D3747" s="2"/>
      <c r="E3747" s="2"/>
      <c r="F3747" s="53"/>
      <c r="G3747" s="53"/>
      <c r="H3747" s="53"/>
      <c r="I3747" s="53"/>
      <c r="J3747" s="53"/>
      <c r="K3747" s="2"/>
      <c r="L3747" s="53"/>
      <c r="M3747" s="2"/>
      <c r="N3747" s="2"/>
      <c r="O3747" s="55"/>
      <c r="AB3747" s="2"/>
      <c r="AC3747" s="2"/>
      <c r="AD3747" s="2"/>
      <c r="AE3747" s="2"/>
      <c r="AF3747" s="93"/>
      <c r="AG3747" s="2"/>
      <c r="AH3747" s="2"/>
      <c r="AI3747" s="2"/>
      <c r="AJ3747" s="94"/>
      <c r="AK3747" s="94"/>
      <c r="AL3747" s="79"/>
      <c r="AM3747" s="2"/>
    </row>
    <row r="3748">
      <c r="A3748" s="54"/>
      <c r="B3748" s="54"/>
      <c r="C3748" s="2"/>
      <c r="D3748" s="2"/>
      <c r="E3748" s="2"/>
      <c r="F3748" s="53"/>
      <c r="G3748" s="53"/>
      <c r="H3748" s="53"/>
      <c r="I3748" s="53"/>
      <c r="J3748" s="53"/>
      <c r="K3748" s="2"/>
      <c r="L3748" s="53"/>
      <c r="M3748" s="2"/>
      <c r="N3748" s="2"/>
      <c r="O3748" s="55"/>
      <c r="AB3748" s="2"/>
      <c r="AC3748" s="2"/>
      <c r="AD3748" s="2"/>
      <c r="AE3748" s="2"/>
      <c r="AF3748" s="93"/>
      <c r="AG3748" s="2"/>
      <c r="AH3748" s="2"/>
      <c r="AI3748" s="2"/>
      <c r="AJ3748" s="94"/>
      <c r="AK3748" s="94"/>
      <c r="AL3748" s="79"/>
      <c r="AM3748" s="2"/>
    </row>
    <row r="3749">
      <c r="A3749" s="54"/>
      <c r="B3749" s="54"/>
      <c r="C3749" s="2"/>
      <c r="D3749" s="2"/>
      <c r="E3749" s="2"/>
      <c r="F3749" s="53"/>
      <c r="G3749" s="53"/>
      <c r="H3749" s="53"/>
      <c r="I3749" s="53"/>
      <c r="J3749" s="53"/>
      <c r="K3749" s="2"/>
      <c r="L3749" s="53"/>
      <c r="M3749" s="2"/>
      <c r="N3749" s="2"/>
      <c r="O3749" s="55"/>
      <c r="AB3749" s="2"/>
      <c r="AC3749" s="2"/>
      <c r="AD3749" s="2"/>
      <c r="AE3749" s="2"/>
      <c r="AF3749" s="93"/>
      <c r="AG3749" s="2"/>
      <c r="AH3749" s="2"/>
      <c r="AI3749" s="2"/>
      <c r="AJ3749" s="94"/>
      <c r="AK3749" s="94"/>
      <c r="AL3749" s="79"/>
      <c r="AM3749" s="2"/>
    </row>
    <row r="3750">
      <c r="A3750" s="54"/>
      <c r="B3750" s="54"/>
      <c r="C3750" s="2"/>
      <c r="D3750" s="2"/>
      <c r="E3750" s="2"/>
      <c r="F3750" s="53"/>
      <c r="G3750" s="53"/>
      <c r="H3750" s="53"/>
      <c r="I3750" s="53"/>
      <c r="J3750" s="53"/>
      <c r="K3750" s="2"/>
      <c r="L3750" s="53"/>
      <c r="M3750" s="2"/>
      <c r="N3750" s="2"/>
      <c r="O3750" s="55"/>
      <c r="AB3750" s="2"/>
      <c r="AC3750" s="2"/>
      <c r="AD3750" s="2"/>
      <c r="AE3750" s="2"/>
      <c r="AF3750" s="93"/>
      <c r="AG3750" s="2"/>
      <c r="AH3750" s="2"/>
      <c r="AI3750" s="2"/>
      <c r="AJ3750" s="94"/>
      <c r="AK3750" s="94"/>
      <c r="AL3750" s="79"/>
      <c r="AM3750" s="2"/>
    </row>
    <row r="3751">
      <c r="A3751" s="54"/>
      <c r="B3751" s="54"/>
      <c r="C3751" s="2"/>
      <c r="D3751" s="2"/>
      <c r="E3751" s="2"/>
      <c r="F3751" s="53"/>
      <c r="G3751" s="53"/>
      <c r="H3751" s="53"/>
      <c r="I3751" s="53"/>
      <c r="J3751" s="53"/>
      <c r="K3751" s="2"/>
      <c r="L3751" s="53"/>
      <c r="M3751" s="2"/>
      <c r="N3751" s="2"/>
      <c r="O3751" s="55"/>
      <c r="AB3751" s="2"/>
      <c r="AC3751" s="2"/>
      <c r="AD3751" s="2"/>
      <c r="AE3751" s="2"/>
      <c r="AF3751" s="93"/>
      <c r="AG3751" s="2"/>
      <c r="AH3751" s="2"/>
      <c r="AI3751" s="2"/>
      <c r="AJ3751" s="94"/>
      <c r="AK3751" s="94"/>
      <c r="AL3751" s="79"/>
      <c r="AM3751" s="2"/>
    </row>
    <row r="3752">
      <c r="A3752" s="54"/>
      <c r="B3752" s="54"/>
      <c r="C3752" s="2"/>
      <c r="D3752" s="2"/>
      <c r="E3752" s="2"/>
      <c r="F3752" s="53"/>
      <c r="G3752" s="53"/>
      <c r="H3752" s="53"/>
      <c r="I3752" s="53"/>
      <c r="J3752" s="53"/>
      <c r="K3752" s="2"/>
      <c r="L3752" s="53"/>
      <c r="M3752" s="2"/>
      <c r="N3752" s="2"/>
      <c r="O3752" s="55"/>
      <c r="AB3752" s="2"/>
      <c r="AC3752" s="2"/>
      <c r="AD3752" s="2"/>
      <c r="AE3752" s="2"/>
      <c r="AF3752" s="93"/>
      <c r="AG3752" s="2"/>
      <c r="AH3752" s="2"/>
      <c r="AI3752" s="2"/>
      <c r="AJ3752" s="94"/>
      <c r="AK3752" s="94"/>
      <c r="AL3752" s="79"/>
      <c r="AM3752" s="2"/>
    </row>
    <row r="3753">
      <c r="A3753" s="54"/>
      <c r="B3753" s="54"/>
      <c r="C3753" s="2"/>
      <c r="D3753" s="2"/>
      <c r="E3753" s="2"/>
      <c r="F3753" s="53"/>
      <c r="G3753" s="53"/>
      <c r="H3753" s="53"/>
      <c r="I3753" s="53"/>
      <c r="J3753" s="53"/>
      <c r="K3753" s="2"/>
      <c r="L3753" s="53"/>
      <c r="M3753" s="2"/>
      <c r="N3753" s="2"/>
      <c r="O3753" s="55"/>
      <c r="AB3753" s="2"/>
      <c r="AC3753" s="2"/>
      <c r="AD3753" s="2"/>
      <c r="AE3753" s="2"/>
      <c r="AF3753" s="93"/>
      <c r="AG3753" s="2"/>
      <c r="AH3753" s="2"/>
      <c r="AI3753" s="2"/>
      <c r="AJ3753" s="94"/>
      <c r="AK3753" s="94"/>
      <c r="AL3753" s="79"/>
      <c r="AM3753" s="2"/>
    </row>
    <row r="3754">
      <c r="A3754" s="54"/>
      <c r="B3754" s="54"/>
      <c r="C3754" s="2"/>
      <c r="D3754" s="2"/>
      <c r="E3754" s="2"/>
      <c r="F3754" s="53"/>
      <c r="G3754" s="53"/>
      <c r="H3754" s="53"/>
      <c r="I3754" s="53"/>
      <c r="J3754" s="53"/>
      <c r="K3754" s="2"/>
      <c r="L3754" s="53"/>
      <c r="M3754" s="2"/>
      <c r="N3754" s="2"/>
      <c r="O3754" s="55"/>
      <c r="AB3754" s="2"/>
      <c r="AC3754" s="2"/>
      <c r="AD3754" s="2"/>
      <c r="AE3754" s="2"/>
      <c r="AF3754" s="93"/>
      <c r="AG3754" s="2"/>
      <c r="AH3754" s="2"/>
      <c r="AI3754" s="2"/>
      <c r="AJ3754" s="94"/>
      <c r="AK3754" s="94"/>
      <c r="AL3754" s="79"/>
      <c r="AM3754" s="2"/>
    </row>
    <row r="3755">
      <c r="A3755" s="54"/>
      <c r="B3755" s="54"/>
      <c r="C3755" s="2"/>
      <c r="D3755" s="2"/>
      <c r="E3755" s="2"/>
      <c r="F3755" s="53"/>
      <c r="G3755" s="53"/>
      <c r="H3755" s="53"/>
      <c r="I3755" s="53"/>
      <c r="J3755" s="53"/>
      <c r="K3755" s="2"/>
      <c r="L3755" s="53"/>
      <c r="M3755" s="2"/>
      <c r="N3755" s="2"/>
      <c r="O3755" s="55"/>
      <c r="AB3755" s="2"/>
      <c r="AC3755" s="2"/>
      <c r="AD3755" s="2"/>
      <c r="AE3755" s="2"/>
      <c r="AF3755" s="93"/>
      <c r="AG3755" s="2"/>
      <c r="AH3755" s="2"/>
      <c r="AI3755" s="2"/>
      <c r="AJ3755" s="94"/>
      <c r="AK3755" s="94"/>
      <c r="AL3755" s="79"/>
      <c r="AM3755" s="2"/>
    </row>
    <row r="3756">
      <c r="A3756" s="54"/>
      <c r="B3756" s="54"/>
      <c r="C3756" s="2"/>
      <c r="D3756" s="2"/>
      <c r="E3756" s="2"/>
      <c r="F3756" s="53"/>
      <c r="G3756" s="53"/>
      <c r="H3756" s="53"/>
      <c r="I3756" s="53"/>
      <c r="J3756" s="53"/>
      <c r="K3756" s="2"/>
      <c r="L3756" s="53"/>
      <c r="M3756" s="2"/>
      <c r="N3756" s="2"/>
      <c r="O3756" s="55"/>
      <c r="AB3756" s="2"/>
      <c r="AC3756" s="2"/>
      <c r="AD3756" s="2"/>
      <c r="AE3756" s="2"/>
      <c r="AF3756" s="93"/>
      <c r="AG3756" s="2"/>
      <c r="AH3756" s="2"/>
      <c r="AI3756" s="2"/>
      <c r="AJ3756" s="94"/>
      <c r="AK3756" s="94"/>
      <c r="AL3756" s="79"/>
      <c r="AM3756" s="2"/>
    </row>
    <row r="3757">
      <c r="A3757" s="54"/>
      <c r="B3757" s="54"/>
      <c r="C3757" s="2"/>
      <c r="D3757" s="2"/>
      <c r="E3757" s="2"/>
      <c r="F3757" s="53"/>
      <c r="G3757" s="53"/>
      <c r="H3757" s="53"/>
      <c r="I3757" s="53"/>
      <c r="J3757" s="53"/>
      <c r="K3757" s="2"/>
      <c r="L3757" s="53"/>
      <c r="M3757" s="2"/>
      <c r="N3757" s="2"/>
      <c r="O3757" s="55"/>
      <c r="AB3757" s="2"/>
      <c r="AC3757" s="2"/>
      <c r="AD3757" s="2"/>
      <c r="AE3757" s="2"/>
      <c r="AF3757" s="93"/>
      <c r="AG3757" s="2"/>
      <c r="AH3757" s="2"/>
      <c r="AI3757" s="2"/>
      <c r="AJ3757" s="94"/>
      <c r="AK3757" s="94"/>
      <c r="AL3757" s="79"/>
      <c r="AM3757" s="2"/>
    </row>
    <row r="3758">
      <c r="A3758" s="54"/>
      <c r="B3758" s="54"/>
      <c r="C3758" s="2"/>
      <c r="D3758" s="2"/>
      <c r="E3758" s="2"/>
      <c r="F3758" s="53"/>
      <c r="G3758" s="53"/>
      <c r="H3758" s="53"/>
      <c r="I3758" s="53"/>
      <c r="J3758" s="53"/>
      <c r="K3758" s="2"/>
      <c r="L3758" s="53"/>
      <c r="M3758" s="2"/>
      <c r="N3758" s="2"/>
      <c r="O3758" s="55"/>
      <c r="AB3758" s="2"/>
      <c r="AC3758" s="2"/>
      <c r="AD3758" s="2"/>
      <c r="AE3758" s="2"/>
      <c r="AF3758" s="93"/>
      <c r="AG3758" s="2"/>
      <c r="AH3758" s="2"/>
      <c r="AI3758" s="2"/>
      <c r="AJ3758" s="94"/>
      <c r="AK3758" s="94"/>
      <c r="AL3758" s="79"/>
      <c r="AM3758" s="2"/>
    </row>
    <row r="3759">
      <c r="A3759" s="54"/>
      <c r="B3759" s="54"/>
      <c r="C3759" s="2"/>
      <c r="D3759" s="2"/>
      <c r="E3759" s="2"/>
      <c r="F3759" s="53"/>
      <c r="G3759" s="53"/>
      <c r="H3759" s="53"/>
      <c r="I3759" s="53"/>
      <c r="J3759" s="53"/>
      <c r="K3759" s="2"/>
      <c r="L3759" s="53"/>
      <c r="M3759" s="2"/>
      <c r="N3759" s="2"/>
      <c r="O3759" s="55"/>
      <c r="AB3759" s="2"/>
      <c r="AC3759" s="2"/>
      <c r="AD3759" s="2"/>
      <c r="AE3759" s="2"/>
      <c r="AF3759" s="93"/>
      <c r="AG3759" s="2"/>
      <c r="AH3759" s="2"/>
      <c r="AI3759" s="2"/>
      <c r="AJ3759" s="94"/>
      <c r="AK3759" s="94"/>
      <c r="AL3759" s="79"/>
      <c r="AM3759" s="2"/>
    </row>
    <row r="3760">
      <c r="A3760" s="54"/>
      <c r="B3760" s="54"/>
      <c r="C3760" s="2"/>
      <c r="D3760" s="2"/>
      <c r="E3760" s="2"/>
      <c r="F3760" s="53"/>
      <c r="G3760" s="53"/>
      <c r="H3760" s="53"/>
      <c r="I3760" s="53"/>
      <c r="J3760" s="53"/>
      <c r="K3760" s="2"/>
      <c r="L3760" s="53"/>
      <c r="M3760" s="2"/>
      <c r="N3760" s="2"/>
      <c r="O3760" s="55"/>
      <c r="AB3760" s="2"/>
      <c r="AC3760" s="2"/>
      <c r="AD3760" s="2"/>
      <c r="AE3760" s="2"/>
      <c r="AF3760" s="93"/>
      <c r="AG3760" s="2"/>
      <c r="AH3760" s="2"/>
      <c r="AI3760" s="2"/>
      <c r="AJ3760" s="94"/>
      <c r="AK3760" s="94"/>
      <c r="AL3760" s="79"/>
      <c r="AM3760" s="2"/>
    </row>
    <row r="3761">
      <c r="A3761" s="54"/>
      <c r="B3761" s="54"/>
      <c r="C3761" s="2"/>
      <c r="D3761" s="2"/>
      <c r="E3761" s="2"/>
      <c r="F3761" s="53"/>
      <c r="G3761" s="53"/>
      <c r="H3761" s="53"/>
      <c r="I3761" s="53"/>
      <c r="J3761" s="53"/>
      <c r="K3761" s="2"/>
      <c r="L3761" s="53"/>
      <c r="M3761" s="2"/>
      <c r="N3761" s="2"/>
      <c r="O3761" s="55"/>
      <c r="AB3761" s="2"/>
      <c r="AC3761" s="2"/>
      <c r="AD3761" s="2"/>
      <c r="AE3761" s="2"/>
      <c r="AF3761" s="93"/>
      <c r="AG3761" s="2"/>
      <c r="AH3761" s="2"/>
      <c r="AI3761" s="2"/>
      <c r="AJ3761" s="94"/>
      <c r="AK3761" s="94"/>
      <c r="AL3761" s="79"/>
      <c r="AM3761" s="2"/>
    </row>
    <row r="3762">
      <c r="A3762" s="54"/>
      <c r="B3762" s="54"/>
      <c r="C3762" s="2"/>
      <c r="D3762" s="2"/>
      <c r="E3762" s="2"/>
      <c r="F3762" s="53"/>
      <c r="G3762" s="53"/>
      <c r="H3762" s="53"/>
      <c r="I3762" s="53"/>
      <c r="J3762" s="53"/>
      <c r="K3762" s="2"/>
      <c r="L3762" s="53"/>
      <c r="M3762" s="2"/>
      <c r="N3762" s="2"/>
      <c r="O3762" s="55"/>
      <c r="AB3762" s="2"/>
      <c r="AC3762" s="2"/>
      <c r="AD3762" s="2"/>
      <c r="AE3762" s="2"/>
      <c r="AF3762" s="93"/>
      <c r="AG3762" s="2"/>
      <c r="AH3762" s="2"/>
      <c r="AI3762" s="2"/>
      <c r="AJ3762" s="94"/>
      <c r="AK3762" s="94"/>
      <c r="AL3762" s="79"/>
      <c r="AM3762" s="2"/>
    </row>
    <row r="3763">
      <c r="A3763" s="54"/>
      <c r="B3763" s="54"/>
      <c r="C3763" s="2"/>
      <c r="D3763" s="2"/>
      <c r="E3763" s="2"/>
      <c r="F3763" s="53"/>
      <c r="G3763" s="53"/>
      <c r="H3763" s="53"/>
      <c r="I3763" s="53"/>
      <c r="J3763" s="53"/>
      <c r="K3763" s="2"/>
      <c r="L3763" s="53"/>
      <c r="M3763" s="2"/>
      <c r="N3763" s="2"/>
      <c r="O3763" s="55"/>
      <c r="AB3763" s="2"/>
      <c r="AC3763" s="2"/>
      <c r="AD3763" s="2"/>
      <c r="AE3763" s="2"/>
      <c r="AF3763" s="93"/>
      <c r="AG3763" s="2"/>
      <c r="AH3763" s="2"/>
      <c r="AI3763" s="2"/>
      <c r="AJ3763" s="94"/>
      <c r="AK3763" s="94"/>
      <c r="AL3763" s="79"/>
      <c r="AM3763" s="2"/>
    </row>
    <row r="3764">
      <c r="A3764" s="54"/>
      <c r="B3764" s="54"/>
      <c r="C3764" s="2"/>
      <c r="D3764" s="2"/>
      <c r="E3764" s="2"/>
      <c r="F3764" s="53"/>
      <c r="G3764" s="53"/>
      <c r="H3764" s="53"/>
      <c r="I3764" s="53"/>
      <c r="J3764" s="53"/>
      <c r="K3764" s="2"/>
      <c r="L3764" s="53"/>
      <c r="M3764" s="2"/>
      <c r="N3764" s="2"/>
      <c r="O3764" s="55"/>
      <c r="AB3764" s="2"/>
      <c r="AC3764" s="2"/>
      <c r="AD3764" s="2"/>
      <c r="AE3764" s="2"/>
      <c r="AF3764" s="93"/>
      <c r="AG3764" s="2"/>
      <c r="AH3764" s="2"/>
      <c r="AI3764" s="2"/>
      <c r="AJ3764" s="94"/>
      <c r="AK3764" s="94"/>
      <c r="AL3764" s="79"/>
      <c r="AM3764" s="2"/>
    </row>
    <row r="3765">
      <c r="A3765" s="54"/>
      <c r="B3765" s="54"/>
      <c r="C3765" s="2"/>
      <c r="D3765" s="2"/>
      <c r="E3765" s="2"/>
      <c r="F3765" s="53"/>
      <c r="G3765" s="53"/>
      <c r="H3765" s="53"/>
      <c r="I3765" s="53"/>
      <c r="J3765" s="53"/>
      <c r="K3765" s="2"/>
      <c r="L3765" s="53"/>
      <c r="M3765" s="2"/>
      <c r="N3765" s="2"/>
      <c r="O3765" s="55"/>
      <c r="AB3765" s="2"/>
      <c r="AC3765" s="2"/>
      <c r="AD3765" s="2"/>
      <c r="AE3765" s="2"/>
      <c r="AF3765" s="93"/>
      <c r="AG3765" s="2"/>
      <c r="AH3765" s="2"/>
      <c r="AI3765" s="2"/>
      <c r="AJ3765" s="94"/>
      <c r="AK3765" s="94"/>
      <c r="AL3765" s="79"/>
      <c r="AM3765" s="2"/>
    </row>
    <row r="3766">
      <c r="A3766" s="54"/>
      <c r="B3766" s="54"/>
      <c r="C3766" s="2"/>
      <c r="D3766" s="2"/>
      <c r="E3766" s="2"/>
      <c r="F3766" s="53"/>
      <c r="G3766" s="53"/>
      <c r="H3766" s="53"/>
      <c r="I3766" s="53"/>
      <c r="J3766" s="53"/>
      <c r="K3766" s="2"/>
      <c r="L3766" s="53"/>
      <c r="M3766" s="2"/>
      <c r="N3766" s="2"/>
      <c r="O3766" s="55"/>
      <c r="AB3766" s="2"/>
      <c r="AC3766" s="2"/>
      <c r="AD3766" s="2"/>
      <c r="AE3766" s="2"/>
      <c r="AF3766" s="93"/>
      <c r="AG3766" s="2"/>
      <c r="AH3766" s="2"/>
      <c r="AI3766" s="2"/>
      <c r="AJ3766" s="94"/>
      <c r="AK3766" s="94"/>
      <c r="AL3766" s="79"/>
      <c r="AM3766" s="2"/>
    </row>
    <row r="3767">
      <c r="A3767" s="54"/>
      <c r="B3767" s="54"/>
      <c r="C3767" s="2"/>
      <c r="D3767" s="2"/>
      <c r="E3767" s="2"/>
      <c r="F3767" s="53"/>
      <c r="G3767" s="53"/>
      <c r="H3767" s="53"/>
      <c r="I3767" s="53"/>
      <c r="J3767" s="53"/>
      <c r="K3767" s="2"/>
      <c r="L3767" s="53"/>
      <c r="M3767" s="2"/>
      <c r="N3767" s="2"/>
      <c r="O3767" s="55"/>
      <c r="AB3767" s="2"/>
      <c r="AC3767" s="2"/>
      <c r="AD3767" s="2"/>
      <c r="AE3767" s="2"/>
      <c r="AF3767" s="93"/>
      <c r="AG3767" s="2"/>
      <c r="AH3767" s="2"/>
      <c r="AI3767" s="2"/>
      <c r="AJ3767" s="94"/>
      <c r="AK3767" s="94"/>
      <c r="AL3767" s="79"/>
      <c r="AM3767" s="2"/>
    </row>
    <row r="3768">
      <c r="A3768" s="54"/>
      <c r="B3768" s="54"/>
      <c r="C3768" s="2"/>
      <c r="D3768" s="2"/>
      <c r="E3768" s="2"/>
      <c r="F3768" s="53"/>
      <c r="G3768" s="53"/>
      <c r="H3768" s="53"/>
      <c r="I3768" s="53"/>
      <c r="J3768" s="53"/>
      <c r="K3768" s="2"/>
      <c r="L3768" s="53"/>
      <c r="M3768" s="2"/>
      <c r="N3768" s="2"/>
      <c r="O3768" s="55"/>
      <c r="AB3768" s="2"/>
      <c r="AC3768" s="2"/>
      <c r="AD3768" s="2"/>
      <c r="AE3768" s="2"/>
      <c r="AF3768" s="93"/>
      <c r="AG3768" s="2"/>
      <c r="AH3768" s="2"/>
      <c r="AI3768" s="2"/>
      <c r="AJ3768" s="94"/>
      <c r="AK3768" s="94"/>
      <c r="AL3768" s="79"/>
      <c r="AM3768" s="2"/>
    </row>
    <row r="3769">
      <c r="A3769" s="54"/>
      <c r="B3769" s="54"/>
      <c r="C3769" s="2"/>
      <c r="D3769" s="2"/>
      <c r="E3769" s="2"/>
      <c r="F3769" s="53"/>
      <c r="G3769" s="53"/>
      <c r="H3769" s="53"/>
      <c r="I3769" s="53"/>
      <c r="J3769" s="53"/>
      <c r="K3769" s="2"/>
      <c r="L3769" s="53"/>
      <c r="M3769" s="2"/>
      <c r="N3769" s="2"/>
      <c r="O3769" s="55"/>
      <c r="AB3769" s="2"/>
      <c r="AC3769" s="2"/>
      <c r="AD3769" s="2"/>
      <c r="AE3769" s="2"/>
      <c r="AF3769" s="93"/>
      <c r="AG3769" s="2"/>
      <c r="AH3769" s="2"/>
      <c r="AI3769" s="2"/>
      <c r="AJ3769" s="94"/>
      <c r="AK3769" s="94"/>
      <c r="AL3769" s="79"/>
      <c r="AM3769" s="2"/>
    </row>
    <row r="3770">
      <c r="A3770" s="54"/>
      <c r="B3770" s="54"/>
      <c r="C3770" s="2"/>
      <c r="D3770" s="2"/>
      <c r="E3770" s="2"/>
      <c r="F3770" s="53"/>
      <c r="G3770" s="53"/>
      <c r="H3770" s="53"/>
      <c r="I3770" s="53"/>
      <c r="J3770" s="53"/>
      <c r="K3770" s="2"/>
      <c r="L3770" s="53"/>
      <c r="M3770" s="2"/>
      <c r="N3770" s="2"/>
      <c r="O3770" s="55"/>
      <c r="AB3770" s="2"/>
      <c r="AC3770" s="2"/>
      <c r="AD3770" s="2"/>
      <c r="AE3770" s="2"/>
      <c r="AF3770" s="93"/>
      <c r="AG3770" s="2"/>
      <c r="AH3770" s="2"/>
      <c r="AI3770" s="2"/>
      <c r="AJ3770" s="94"/>
      <c r="AK3770" s="94"/>
      <c r="AL3770" s="79"/>
      <c r="AM3770" s="2"/>
    </row>
    <row r="3771">
      <c r="A3771" s="54"/>
      <c r="B3771" s="54"/>
      <c r="C3771" s="2"/>
      <c r="D3771" s="2"/>
      <c r="E3771" s="2"/>
      <c r="F3771" s="53"/>
      <c r="G3771" s="53"/>
      <c r="H3771" s="53"/>
      <c r="I3771" s="53"/>
      <c r="J3771" s="53"/>
      <c r="K3771" s="2"/>
      <c r="L3771" s="53"/>
      <c r="M3771" s="2"/>
      <c r="N3771" s="2"/>
      <c r="O3771" s="55"/>
      <c r="AB3771" s="2"/>
      <c r="AC3771" s="2"/>
      <c r="AD3771" s="2"/>
      <c r="AE3771" s="2"/>
      <c r="AF3771" s="93"/>
      <c r="AG3771" s="2"/>
      <c r="AH3771" s="2"/>
      <c r="AI3771" s="2"/>
      <c r="AJ3771" s="94"/>
      <c r="AK3771" s="94"/>
      <c r="AL3771" s="79"/>
      <c r="AM3771" s="2"/>
    </row>
    <row r="3772">
      <c r="A3772" s="54"/>
      <c r="B3772" s="54"/>
      <c r="C3772" s="2"/>
      <c r="D3772" s="2"/>
      <c r="E3772" s="2"/>
      <c r="F3772" s="53"/>
      <c r="G3772" s="53"/>
      <c r="H3772" s="53"/>
      <c r="I3772" s="53"/>
      <c r="J3772" s="53"/>
      <c r="K3772" s="2"/>
      <c r="L3772" s="53"/>
      <c r="M3772" s="2"/>
      <c r="N3772" s="2"/>
      <c r="O3772" s="55"/>
      <c r="AB3772" s="2"/>
      <c r="AC3772" s="2"/>
      <c r="AD3772" s="2"/>
      <c r="AE3772" s="2"/>
      <c r="AF3772" s="93"/>
      <c r="AG3772" s="2"/>
      <c r="AH3772" s="2"/>
      <c r="AI3772" s="2"/>
      <c r="AJ3772" s="94"/>
      <c r="AK3772" s="94"/>
      <c r="AL3772" s="79"/>
      <c r="AM3772" s="2"/>
    </row>
    <row r="3773">
      <c r="A3773" s="54"/>
      <c r="B3773" s="54"/>
      <c r="C3773" s="2"/>
      <c r="D3773" s="2"/>
      <c r="E3773" s="2"/>
      <c r="F3773" s="53"/>
      <c r="G3773" s="53"/>
      <c r="H3773" s="53"/>
      <c r="I3773" s="53"/>
      <c r="J3773" s="53"/>
      <c r="K3773" s="2"/>
      <c r="L3773" s="53"/>
      <c r="M3773" s="2"/>
      <c r="N3773" s="2"/>
      <c r="O3773" s="55"/>
      <c r="AB3773" s="2"/>
      <c r="AC3773" s="2"/>
      <c r="AD3773" s="2"/>
      <c r="AE3773" s="2"/>
      <c r="AF3773" s="93"/>
      <c r="AG3773" s="2"/>
      <c r="AH3773" s="2"/>
      <c r="AI3773" s="2"/>
      <c r="AJ3773" s="94"/>
      <c r="AK3773" s="94"/>
      <c r="AL3773" s="79"/>
      <c r="AM3773" s="2"/>
    </row>
    <row r="3774">
      <c r="A3774" s="54"/>
      <c r="B3774" s="54"/>
      <c r="C3774" s="2"/>
      <c r="D3774" s="2"/>
      <c r="E3774" s="2"/>
      <c r="F3774" s="53"/>
      <c r="G3774" s="53"/>
      <c r="H3774" s="53"/>
      <c r="I3774" s="53"/>
      <c r="J3774" s="53"/>
      <c r="K3774" s="2"/>
      <c r="L3774" s="53"/>
      <c r="M3774" s="2"/>
      <c r="N3774" s="2"/>
      <c r="O3774" s="55"/>
      <c r="AB3774" s="2"/>
      <c r="AC3774" s="2"/>
      <c r="AD3774" s="2"/>
      <c r="AE3774" s="2"/>
      <c r="AF3774" s="93"/>
      <c r="AG3774" s="2"/>
      <c r="AH3774" s="2"/>
      <c r="AI3774" s="2"/>
      <c r="AJ3774" s="94"/>
      <c r="AK3774" s="94"/>
      <c r="AL3774" s="79"/>
      <c r="AM3774" s="2"/>
    </row>
    <row r="3775">
      <c r="A3775" s="54"/>
      <c r="B3775" s="54"/>
      <c r="C3775" s="2"/>
      <c r="D3775" s="2"/>
      <c r="E3775" s="2"/>
      <c r="F3775" s="53"/>
      <c r="G3775" s="53"/>
      <c r="H3775" s="53"/>
      <c r="I3775" s="53"/>
      <c r="J3775" s="53"/>
      <c r="K3775" s="2"/>
      <c r="L3775" s="53"/>
      <c r="M3775" s="2"/>
      <c r="N3775" s="2"/>
      <c r="O3775" s="55"/>
      <c r="AB3775" s="2"/>
      <c r="AC3775" s="2"/>
      <c r="AD3775" s="2"/>
      <c r="AE3775" s="2"/>
      <c r="AF3775" s="93"/>
      <c r="AG3775" s="2"/>
      <c r="AH3775" s="2"/>
      <c r="AI3775" s="2"/>
      <c r="AJ3775" s="94"/>
      <c r="AK3775" s="94"/>
      <c r="AL3775" s="79"/>
      <c r="AM3775" s="2"/>
    </row>
    <row r="3776">
      <c r="A3776" s="54"/>
      <c r="B3776" s="54"/>
      <c r="C3776" s="2"/>
      <c r="D3776" s="2"/>
      <c r="E3776" s="2"/>
      <c r="F3776" s="53"/>
      <c r="G3776" s="53"/>
      <c r="H3776" s="53"/>
      <c r="I3776" s="53"/>
      <c r="J3776" s="53"/>
      <c r="K3776" s="2"/>
      <c r="L3776" s="53"/>
      <c r="M3776" s="2"/>
      <c r="N3776" s="2"/>
      <c r="O3776" s="55"/>
      <c r="AB3776" s="2"/>
      <c r="AC3776" s="2"/>
      <c r="AD3776" s="2"/>
      <c r="AE3776" s="2"/>
      <c r="AF3776" s="93"/>
      <c r="AG3776" s="2"/>
      <c r="AH3776" s="2"/>
      <c r="AI3776" s="2"/>
      <c r="AJ3776" s="94"/>
      <c r="AK3776" s="94"/>
      <c r="AL3776" s="79"/>
      <c r="AM3776" s="2"/>
    </row>
    <row r="3777">
      <c r="A3777" s="54"/>
      <c r="B3777" s="54"/>
      <c r="C3777" s="2"/>
      <c r="D3777" s="2"/>
      <c r="E3777" s="2"/>
      <c r="F3777" s="53"/>
      <c r="G3777" s="53"/>
      <c r="H3777" s="53"/>
      <c r="I3777" s="53"/>
      <c r="J3777" s="53"/>
      <c r="K3777" s="2"/>
      <c r="L3777" s="53"/>
      <c r="M3777" s="2"/>
      <c r="N3777" s="2"/>
      <c r="O3777" s="55"/>
      <c r="AB3777" s="2"/>
      <c r="AC3777" s="2"/>
      <c r="AD3777" s="2"/>
      <c r="AE3777" s="2"/>
      <c r="AF3777" s="93"/>
      <c r="AG3777" s="2"/>
      <c r="AH3777" s="2"/>
      <c r="AI3777" s="2"/>
      <c r="AJ3777" s="94"/>
      <c r="AK3777" s="94"/>
      <c r="AL3777" s="79"/>
      <c r="AM3777" s="2"/>
    </row>
    <row r="3778">
      <c r="A3778" s="54"/>
      <c r="B3778" s="54"/>
      <c r="C3778" s="2"/>
      <c r="D3778" s="2"/>
      <c r="E3778" s="2"/>
      <c r="F3778" s="53"/>
      <c r="G3778" s="53"/>
      <c r="H3778" s="53"/>
      <c r="I3778" s="53"/>
      <c r="J3778" s="53"/>
      <c r="K3778" s="2"/>
      <c r="L3778" s="53"/>
      <c r="M3778" s="2"/>
      <c r="N3778" s="2"/>
      <c r="O3778" s="55"/>
      <c r="AB3778" s="2"/>
      <c r="AC3778" s="2"/>
      <c r="AD3778" s="2"/>
      <c r="AE3778" s="2"/>
      <c r="AF3778" s="93"/>
      <c r="AG3778" s="2"/>
      <c r="AH3778" s="2"/>
      <c r="AI3778" s="2"/>
      <c r="AJ3778" s="94"/>
      <c r="AK3778" s="94"/>
      <c r="AL3778" s="79"/>
      <c r="AM3778" s="2"/>
    </row>
    <row r="3779">
      <c r="A3779" s="54"/>
      <c r="B3779" s="54"/>
      <c r="C3779" s="2"/>
      <c r="D3779" s="2"/>
      <c r="E3779" s="2"/>
      <c r="F3779" s="53"/>
      <c r="G3779" s="53"/>
      <c r="H3779" s="53"/>
      <c r="I3779" s="53"/>
      <c r="J3779" s="53"/>
      <c r="K3779" s="2"/>
      <c r="L3779" s="53"/>
      <c r="M3779" s="2"/>
      <c r="N3779" s="2"/>
      <c r="O3779" s="55"/>
      <c r="AB3779" s="2"/>
      <c r="AC3779" s="2"/>
      <c r="AD3779" s="2"/>
      <c r="AE3779" s="2"/>
      <c r="AF3779" s="93"/>
      <c r="AG3779" s="2"/>
      <c r="AH3779" s="2"/>
      <c r="AI3779" s="2"/>
      <c r="AJ3779" s="94"/>
      <c r="AK3779" s="94"/>
      <c r="AL3779" s="79"/>
      <c r="AM3779" s="2"/>
    </row>
    <row r="3780">
      <c r="A3780" s="54"/>
      <c r="B3780" s="54"/>
      <c r="C3780" s="2"/>
      <c r="D3780" s="2"/>
      <c r="E3780" s="2"/>
      <c r="F3780" s="53"/>
      <c r="G3780" s="53"/>
      <c r="H3780" s="53"/>
      <c r="I3780" s="53"/>
      <c r="J3780" s="53"/>
      <c r="K3780" s="2"/>
      <c r="L3780" s="53"/>
      <c r="M3780" s="2"/>
      <c r="N3780" s="2"/>
      <c r="O3780" s="55"/>
      <c r="AB3780" s="2"/>
      <c r="AC3780" s="2"/>
      <c r="AD3780" s="2"/>
      <c r="AE3780" s="2"/>
      <c r="AF3780" s="93"/>
      <c r="AG3780" s="2"/>
      <c r="AH3780" s="2"/>
      <c r="AI3780" s="2"/>
      <c r="AJ3780" s="94"/>
      <c r="AK3780" s="94"/>
      <c r="AL3780" s="79"/>
      <c r="AM3780" s="2"/>
    </row>
    <row r="3781">
      <c r="A3781" s="54"/>
      <c r="B3781" s="54"/>
      <c r="C3781" s="2"/>
      <c r="D3781" s="2"/>
      <c r="E3781" s="2"/>
      <c r="F3781" s="53"/>
      <c r="G3781" s="53"/>
      <c r="H3781" s="53"/>
      <c r="I3781" s="53"/>
      <c r="J3781" s="53"/>
      <c r="K3781" s="2"/>
      <c r="L3781" s="53"/>
      <c r="M3781" s="2"/>
      <c r="N3781" s="2"/>
      <c r="O3781" s="55"/>
      <c r="AB3781" s="2"/>
      <c r="AC3781" s="2"/>
      <c r="AD3781" s="2"/>
      <c r="AE3781" s="2"/>
      <c r="AF3781" s="93"/>
      <c r="AG3781" s="2"/>
      <c r="AH3781" s="2"/>
      <c r="AI3781" s="2"/>
      <c r="AJ3781" s="94"/>
      <c r="AK3781" s="94"/>
      <c r="AL3781" s="79"/>
      <c r="AM3781" s="2"/>
    </row>
    <row r="3782">
      <c r="A3782" s="54"/>
      <c r="B3782" s="54"/>
      <c r="C3782" s="2"/>
      <c r="D3782" s="2"/>
      <c r="E3782" s="2"/>
      <c r="F3782" s="53"/>
      <c r="G3782" s="53"/>
      <c r="H3782" s="53"/>
      <c r="I3782" s="53"/>
      <c r="J3782" s="53"/>
      <c r="K3782" s="2"/>
      <c r="L3782" s="53"/>
      <c r="M3782" s="2"/>
      <c r="N3782" s="2"/>
      <c r="O3782" s="55"/>
      <c r="AB3782" s="2"/>
      <c r="AC3782" s="2"/>
      <c r="AD3782" s="2"/>
      <c r="AE3782" s="2"/>
      <c r="AF3782" s="93"/>
      <c r="AG3782" s="2"/>
      <c r="AH3782" s="2"/>
      <c r="AI3782" s="2"/>
      <c r="AJ3782" s="94"/>
      <c r="AK3782" s="94"/>
      <c r="AL3782" s="79"/>
      <c r="AM3782" s="2"/>
    </row>
    <row r="3783">
      <c r="A3783" s="54"/>
      <c r="B3783" s="54"/>
      <c r="C3783" s="2"/>
      <c r="D3783" s="2"/>
      <c r="E3783" s="2"/>
      <c r="F3783" s="53"/>
      <c r="G3783" s="53"/>
      <c r="H3783" s="53"/>
      <c r="I3783" s="53"/>
      <c r="J3783" s="53"/>
      <c r="K3783" s="2"/>
      <c r="L3783" s="53"/>
      <c r="M3783" s="2"/>
      <c r="N3783" s="2"/>
      <c r="O3783" s="55"/>
      <c r="AB3783" s="2"/>
      <c r="AC3783" s="2"/>
      <c r="AD3783" s="2"/>
      <c r="AE3783" s="2"/>
      <c r="AF3783" s="93"/>
      <c r="AG3783" s="2"/>
      <c r="AH3783" s="2"/>
      <c r="AI3783" s="2"/>
      <c r="AJ3783" s="94"/>
      <c r="AK3783" s="94"/>
      <c r="AL3783" s="79"/>
      <c r="AM3783" s="2"/>
    </row>
    <row r="3784">
      <c r="A3784" s="54"/>
      <c r="B3784" s="54"/>
      <c r="C3784" s="2"/>
      <c r="D3784" s="2"/>
      <c r="E3784" s="2"/>
      <c r="F3784" s="53"/>
      <c r="G3784" s="53"/>
      <c r="H3784" s="53"/>
      <c r="I3784" s="53"/>
      <c r="J3784" s="53"/>
      <c r="K3784" s="2"/>
      <c r="L3784" s="53"/>
      <c r="M3784" s="2"/>
      <c r="N3784" s="2"/>
      <c r="O3784" s="55"/>
      <c r="AB3784" s="2"/>
      <c r="AC3784" s="2"/>
      <c r="AD3784" s="2"/>
      <c r="AE3784" s="2"/>
      <c r="AF3784" s="93"/>
      <c r="AG3784" s="2"/>
      <c r="AH3784" s="2"/>
      <c r="AI3784" s="2"/>
      <c r="AJ3784" s="94"/>
      <c r="AK3784" s="94"/>
      <c r="AL3784" s="79"/>
      <c r="AM3784" s="2"/>
    </row>
    <row r="3785">
      <c r="A3785" s="54"/>
      <c r="B3785" s="54"/>
      <c r="C3785" s="2"/>
      <c r="D3785" s="2"/>
      <c r="E3785" s="2"/>
      <c r="F3785" s="53"/>
      <c r="G3785" s="53"/>
      <c r="H3785" s="53"/>
      <c r="I3785" s="53"/>
      <c r="J3785" s="53"/>
      <c r="K3785" s="2"/>
      <c r="L3785" s="53"/>
      <c r="M3785" s="2"/>
      <c r="N3785" s="2"/>
      <c r="O3785" s="55"/>
      <c r="AB3785" s="2"/>
      <c r="AC3785" s="2"/>
      <c r="AD3785" s="2"/>
      <c r="AE3785" s="2"/>
      <c r="AF3785" s="93"/>
      <c r="AG3785" s="2"/>
      <c r="AH3785" s="2"/>
      <c r="AI3785" s="2"/>
      <c r="AJ3785" s="94"/>
      <c r="AK3785" s="94"/>
      <c r="AL3785" s="79"/>
      <c r="AM3785" s="2"/>
    </row>
    <row r="3786">
      <c r="A3786" s="54"/>
      <c r="B3786" s="54"/>
      <c r="C3786" s="2"/>
      <c r="D3786" s="2"/>
      <c r="E3786" s="2"/>
      <c r="F3786" s="53"/>
      <c r="G3786" s="53"/>
      <c r="H3786" s="53"/>
      <c r="I3786" s="53"/>
      <c r="J3786" s="53"/>
      <c r="K3786" s="2"/>
      <c r="L3786" s="53"/>
      <c r="M3786" s="2"/>
      <c r="N3786" s="2"/>
      <c r="O3786" s="55"/>
      <c r="AB3786" s="2"/>
      <c r="AC3786" s="2"/>
      <c r="AD3786" s="2"/>
      <c r="AE3786" s="2"/>
      <c r="AF3786" s="93"/>
      <c r="AG3786" s="2"/>
      <c r="AH3786" s="2"/>
      <c r="AI3786" s="2"/>
      <c r="AJ3786" s="94"/>
      <c r="AK3786" s="94"/>
      <c r="AL3786" s="79"/>
      <c r="AM3786" s="2"/>
    </row>
    <row r="3787">
      <c r="A3787" s="54"/>
      <c r="B3787" s="54"/>
      <c r="C3787" s="2"/>
      <c r="D3787" s="2"/>
      <c r="E3787" s="2"/>
      <c r="F3787" s="53"/>
      <c r="G3787" s="53"/>
      <c r="H3787" s="53"/>
      <c r="I3787" s="53"/>
      <c r="J3787" s="53"/>
      <c r="K3787" s="2"/>
      <c r="L3787" s="53"/>
      <c r="M3787" s="2"/>
      <c r="N3787" s="2"/>
      <c r="O3787" s="55"/>
      <c r="AB3787" s="2"/>
      <c r="AC3787" s="2"/>
      <c r="AD3787" s="2"/>
      <c r="AE3787" s="2"/>
      <c r="AF3787" s="93"/>
      <c r="AG3787" s="2"/>
      <c r="AH3787" s="2"/>
      <c r="AI3787" s="2"/>
      <c r="AJ3787" s="94"/>
      <c r="AK3787" s="94"/>
      <c r="AL3787" s="79"/>
      <c r="AM3787" s="2"/>
    </row>
    <row r="3788">
      <c r="A3788" s="54"/>
      <c r="B3788" s="54"/>
      <c r="C3788" s="2"/>
      <c r="D3788" s="2"/>
      <c r="E3788" s="2"/>
      <c r="F3788" s="53"/>
      <c r="G3788" s="53"/>
      <c r="H3788" s="53"/>
      <c r="I3788" s="53"/>
      <c r="J3788" s="53"/>
      <c r="K3788" s="2"/>
      <c r="L3788" s="53"/>
      <c r="M3788" s="2"/>
      <c r="N3788" s="2"/>
      <c r="O3788" s="55"/>
      <c r="AB3788" s="2"/>
      <c r="AC3788" s="2"/>
      <c r="AD3788" s="2"/>
      <c r="AE3788" s="2"/>
      <c r="AF3788" s="93"/>
      <c r="AG3788" s="2"/>
      <c r="AH3788" s="2"/>
      <c r="AI3788" s="2"/>
      <c r="AJ3788" s="94"/>
      <c r="AK3788" s="94"/>
      <c r="AL3788" s="79"/>
      <c r="AM3788" s="2"/>
    </row>
    <row r="3789">
      <c r="A3789" s="54"/>
      <c r="B3789" s="54"/>
      <c r="C3789" s="2"/>
      <c r="D3789" s="2"/>
      <c r="E3789" s="2"/>
      <c r="F3789" s="53"/>
      <c r="G3789" s="53"/>
      <c r="H3789" s="53"/>
      <c r="I3789" s="53"/>
      <c r="J3789" s="53"/>
      <c r="K3789" s="2"/>
      <c r="L3789" s="53"/>
      <c r="M3789" s="2"/>
      <c r="N3789" s="2"/>
      <c r="O3789" s="55"/>
      <c r="AB3789" s="2"/>
      <c r="AC3789" s="2"/>
      <c r="AD3789" s="2"/>
      <c r="AE3789" s="2"/>
      <c r="AF3789" s="93"/>
      <c r="AG3789" s="2"/>
      <c r="AH3789" s="2"/>
      <c r="AI3789" s="2"/>
      <c r="AJ3789" s="94"/>
      <c r="AK3789" s="94"/>
      <c r="AL3789" s="79"/>
      <c r="AM3789" s="2"/>
    </row>
    <row r="3790">
      <c r="A3790" s="54"/>
      <c r="B3790" s="54"/>
      <c r="C3790" s="2"/>
      <c r="D3790" s="2"/>
      <c r="E3790" s="2"/>
      <c r="F3790" s="53"/>
      <c r="G3790" s="53"/>
      <c r="H3790" s="53"/>
      <c r="I3790" s="53"/>
      <c r="J3790" s="53"/>
      <c r="K3790" s="2"/>
      <c r="L3790" s="53"/>
      <c r="M3790" s="2"/>
      <c r="N3790" s="2"/>
      <c r="O3790" s="55"/>
      <c r="AB3790" s="2"/>
      <c r="AC3790" s="2"/>
      <c r="AD3790" s="2"/>
      <c r="AE3790" s="2"/>
      <c r="AF3790" s="93"/>
      <c r="AG3790" s="2"/>
      <c r="AH3790" s="2"/>
      <c r="AI3790" s="2"/>
      <c r="AJ3790" s="94"/>
      <c r="AK3790" s="94"/>
      <c r="AL3790" s="79"/>
      <c r="AM3790" s="2"/>
    </row>
    <row r="3791">
      <c r="A3791" s="54">
        <v>46291.0</v>
      </c>
      <c r="B3791" s="54">
        <v>46292.0</v>
      </c>
      <c r="C3791" s="2" t="s">
        <v>194</v>
      </c>
      <c r="D3791" s="2" t="s">
        <v>146</v>
      </c>
      <c r="E3791" s="2" t="s">
        <v>256</v>
      </c>
      <c r="F3791" s="53">
        <v>0.125</v>
      </c>
      <c r="G3791" s="53">
        <v>0.16666666666666666</v>
      </c>
      <c r="H3791" s="53">
        <v>0.16</v>
      </c>
      <c r="I3791" s="53">
        <v>0.07692307692307693</v>
      </c>
      <c r="J3791" s="53">
        <v>0.1487654569395984</v>
      </c>
      <c r="K3791" s="2" t="s">
        <v>148</v>
      </c>
      <c r="L3791" s="53">
        <v>0.3333333333333333</v>
      </c>
      <c r="M3791" s="2" t="s">
        <v>3440</v>
      </c>
      <c r="N3791" s="2" t="s">
        <v>4943</v>
      </c>
      <c r="O3791" s="55"/>
      <c r="AB3791" s="2" t="str">
        <f>IF(B3791="","",IF(COUNTIFS('Аудит покриття'!$A$2:$A$6905,B3791,'Аудит покриття'!$B$2:$B$6905,C3791,'Аудит покриття'!$C$2:$C$6905,"VERIFIED")&gt;0,IF(SUMIFS('Аудит покриття'!$D$2:$D$6905,'Аудит покриття'!$A$2:$A$6905,B3791,'Аудит покриття'!$B$2:$B$6905,C3791,'Аудит покриття'!$C$2:$C$6905,"VERIFIED")&gt;0,"Так","Ні"),"Очікуємо"))</f>
        <v>Очікуємо</v>
      </c>
      <c r="AC3791" s="2"/>
      <c r="AD3791" s="2"/>
      <c r="AE3791" s="2" t="s">
        <v>3274</v>
      </c>
      <c r="AF3791" s="95">
        <v>46291.89948364583</v>
      </c>
      <c r="AG3791" s="2" t="s">
        <v>6817</v>
      </c>
      <c r="AH3791" s="2" t="s">
        <v>6818</v>
      </c>
      <c r="AI3791" s="2">
        <v>0.0</v>
      </c>
      <c r="AJ3791" s="94">
        <f t="shared" ref="AJ3791:AJ3809" si="1">IF(AND(AH3791="VALID_PRE_EVENT",AI3791&lt;&gt;""),(J3791-AI3791)^2,"")</f>
        <v>0.02213116118</v>
      </c>
      <c r="AK3791" s="94">
        <f t="shared" ref="AK3791:AK3809" si="2">IF(AND(AH3791="VALID_PRE_EVENT",AI3791&lt;&gt;""),(I3791-AI3791)^2,"")</f>
        <v>0.005917159763</v>
      </c>
      <c r="AL3791" s="79" t="str">
        <f t="shared" ref="AL3791:AL3809" si="3">IF(AND(AH3791="VALID_PRE_EVENT",AI3791&lt;&gt;"",O3791&lt;&gt;""),(O3791-AI3791)^2,"")</f>
        <v/>
      </c>
      <c r="AM3791" s="2" t="s">
        <v>6819</v>
      </c>
    </row>
    <row r="3792">
      <c r="A3792" s="54">
        <v>46291.0</v>
      </c>
      <c r="B3792" s="54">
        <v>46292.0</v>
      </c>
      <c r="C3792" s="2" t="s">
        <v>229</v>
      </c>
      <c r="D3792" s="2" t="s">
        <v>146</v>
      </c>
      <c r="E3792" s="2" t="s">
        <v>256</v>
      </c>
      <c r="F3792" s="53">
        <v>0.125</v>
      </c>
      <c r="G3792" s="53">
        <v>0.08333333333333333</v>
      </c>
      <c r="H3792" s="53">
        <v>0.08</v>
      </c>
      <c r="I3792" s="53">
        <v>0.07692307692307693</v>
      </c>
      <c r="J3792" s="53">
        <v>0.09045392365891375</v>
      </c>
      <c r="K3792" s="2" t="s">
        <v>4950</v>
      </c>
      <c r="L3792" s="53">
        <v>0.0</v>
      </c>
      <c r="M3792" s="2" t="s">
        <v>3369</v>
      </c>
      <c r="N3792" s="2" t="s">
        <v>4943</v>
      </c>
      <c r="O3792" s="55"/>
      <c r="AB3792" s="2" t="str">
        <f>IF(B3792="","",IF(COUNTIFS('Аудит покриття'!$A$2:$A$6905,B3792,'Аудит покриття'!$B$2:$B$6905,C3792,'Аудит покриття'!$C$2:$C$6905,"VERIFIED")&gt;0,IF(SUMIFS('Аудит покриття'!$D$2:$D$6905,'Аудит покриття'!$A$2:$A$6905,B3792,'Аудит покриття'!$B$2:$B$6905,C3792,'Аудит покриття'!$C$2:$C$6905,"VERIFIED")&gt;0,"Так","Ні"),"Очікуємо"))</f>
        <v>Очікуємо</v>
      </c>
      <c r="AC3792" s="2"/>
      <c r="AD3792" s="2"/>
      <c r="AE3792" s="2" t="s">
        <v>3274</v>
      </c>
      <c r="AF3792" s="95">
        <v>46291.89948364583</v>
      </c>
      <c r="AG3792" s="2" t="s">
        <v>6817</v>
      </c>
      <c r="AH3792" s="2" t="s">
        <v>6818</v>
      </c>
      <c r="AI3792" s="2">
        <v>0.0</v>
      </c>
      <c r="AJ3792" s="94">
        <f t="shared" si="1"/>
        <v>0.008181912305</v>
      </c>
      <c r="AK3792" s="94">
        <f t="shared" si="2"/>
        <v>0.005917159763</v>
      </c>
      <c r="AL3792" s="79" t="str">
        <f t="shared" si="3"/>
        <v/>
      </c>
      <c r="AM3792" s="2" t="s">
        <v>6820</v>
      </c>
    </row>
    <row r="3793">
      <c r="A3793" s="54">
        <v>46291.0</v>
      </c>
      <c r="B3793" s="54">
        <v>46292.0</v>
      </c>
      <c r="C3793" s="2" t="s">
        <v>145</v>
      </c>
      <c r="D3793" s="2" t="s">
        <v>146</v>
      </c>
      <c r="E3793" s="2" t="s">
        <v>256</v>
      </c>
      <c r="F3793" s="53">
        <v>0.0</v>
      </c>
      <c r="G3793" s="53">
        <v>0.0</v>
      </c>
      <c r="H3793" s="53">
        <v>0.0</v>
      </c>
      <c r="I3793" s="53">
        <v>0.0</v>
      </c>
      <c r="J3793" s="53">
        <v>0.013648144071268463</v>
      </c>
      <c r="K3793" s="2" t="s">
        <v>4925</v>
      </c>
      <c r="L3793" s="53">
        <v>0.0</v>
      </c>
      <c r="M3793" s="2" t="s">
        <v>3369</v>
      </c>
      <c r="N3793" s="2" t="s">
        <v>4943</v>
      </c>
      <c r="O3793" s="55"/>
      <c r="AB3793" s="2" t="str">
        <f>IF(B3793="","",IF(COUNTIFS('Аудит покриття'!$A$2:$A$6905,B3793,'Аудит покриття'!$B$2:$B$6905,C3793,'Аудит покриття'!$C$2:$C$6905,"VERIFIED")&gt;0,IF(SUMIFS('Аудит покриття'!$D$2:$D$6905,'Аудит покриття'!$A$2:$A$6905,B3793,'Аудит покриття'!$B$2:$B$6905,C3793,'Аудит покриття'!$C$2:$C$6905,"VERIFIED")&gt;0,"Так","Ні"),"Очікуємо"))</f>
        <v>Очікуємо</v>
      </c>
      <c r="AC3793" s="2"/>
      <c r="AD3793" s="2"/>
      <c r="AE3793" s="2" t="s">
        <v>3274</v>
      </c>
      <c r="AF3793" s="95">
        <v>46291.89948364583</v>
      </c>
      <c r="AG3793" s="2" t="s">
        <v>6817</v>
      </c>
      <c r="AH3793" s="2" t="s">
        <v>6818</v>
      </c>
      <c r="AI3793" s="2">
        <v>0.0</v>
      </c>
      <c r="AJ3793" s="94">
        <f t="shared" si="1"/>
        <v>0.0001862718366</v>
      </c>
      <c r="AK3793" s="94">
        <f t="shared" si="2"/>
        <v>0</v>
      </c>
      <c r="AL3793" s="79" t="str">
        <f t="shared" si="3"/>
        <v/>
      </c>
      <c r="AM3793" s="2" t="s">
        <v>6821</v>
      </c>
    </row>
    <row r="3794">
      <c r="A3794" s="54">
        <v>46291.0</v>
      </c>
      <c r="B3794" s="54">
        <v>46292.0</v>
      </c>
      <c r="C3794" s="2" t="s">
        <v>301</v>
      </c>
      <c r="D3794" s="2" t="s">
        <v>146</v>
      </c>
      <c r="E3794" s="2" t="s">
        <v>256</v>
      </c>
      <c r="F3794" s="53">
        <v>0.125</v>
      </c>
      <c r="G3794" s="53">
        <v>0.08333333333333333</v>
      </c>
      <c r="H3794" s="53">
        <v>0.04</v>
      </c>
      <c r="I3794" s="53">
        <v>0.019230769230769232</v>
      </c>
      <c r="J3794" s="53">
        <v>0.04471509417807698</v>
      </c>
      <c r="K3794" s="2" t="s">
        <v>4955</v>
      </c>
      <c r="L3794" s="53">
        <v>0.0</v>
      </c>
      <c r="M3794" s="2" t="s">
        <v>3369</v>
      </c>
      <c r="N3794" s="2" t="s">
        <v>4943</v>
      </c>
      <c r="O3794" s="55"/>
      <c r="AB3794" s="2" t="str">
        <f>IF(B3794="","",IF(COUNTIFS('Аудит покриття'!$A$2:$A$6905,B3794,'Аудит покриття'!$B$2:$B$6905,C3794,'Аудит покриття'!$C$2:$C$6905,"VERIFIED")&gt;0,IF(SUMIFS('Аудит покриття'!$D$2:$D$6905,'Аудит покриття'!$A$2:$A$6905,B3794,'Аудит покриття'!$B$2:$B$6905,C3794,'Аудит покриття'!$C$2:$C$6905,"VERIFIED")&gt;0,"Так","Ні"),"Очікуємо"))</f>
        <v>Очікуємо</v>
      </c>
      <c r="AC3794" s="2"/>
      <c r="AD3794" s="2"/>
      <c r="AE3794" s="2" t="s">
        <v>3274</v>
      </c>
      <c r="AF3794" s="95">
        <v>46291.89948364583</v>
      </c>
      <c r="AG3794" s="2" t="s">
        <v>6817</v>
      </c>
      <c r="AH3794" s="2" t="s">
        <v>6818</v>
      </c>
      <c r="AI3794" s="2">
        <v>0.0</v>
      </c>
      <c r="AJ3794" s="94">
        <f t="shared" si="1"/>
        <v>0.001999439647</v>
      </c>
      <c r="AK3794" s="94">
        <f t="shared" si="2"/>
        <v>0.0003698224852</v>
      </c>
      <c r="AL3794" s="79" t="str">
        <f t="shared" si="3"/>
        <v/>
      </c>
      <c r="AM3794" s="2" t="s">
        <v>6822</v>
      </c>
    </row>
    <row r="3795">
      <c r="A3795" s="54">
        <v>46291.0</v>
      </c>
      <c r="B3795" s="54">
        <v>46292.0</v>
      </c>
      <c r="C3795" s="2" t="s">
        <v>178</v>
      </c>
      <c r="D3795" s="2" t="s">
        <v>146</v>
      </c>
      <c r="E3795" s="2" t="s">
        <v>256</v>
      </c>
      <c r="F3795" s="53">
        <v>0.0</v>
      </c>
      <c r="G3795" s="53">
        <v>0.0</v>
      </c>
      <c r="H3795" s="53">
        <v>0.0</v>
      </c>
      <c r="I3795" s="53">
        <v>0.0</v>
      </c>
      <c r="J3795" s="53">
        <v>0.01063245462770579</v>
      </c>
      <c r="K3795" s="2" t="s">
        <v>3531</v>
      </c>
      <c r="L3795" s="53">
        <v>0.0</v>
      </c>
      <c r="M3795" s="2" t="s">
        <v>3369</v>
      </c>
      <c r="N3795" s="2" t="s">
        <v>4943</v>
      </c>
      <c r="O3795" s="55"/>
      <c r="AB3795" s="2" t="str">
        <f>IF(B3795="","",IF(COUNTIFS('Аудит покриття'!$A$2:$A$6905,B3795,'Аудит покриття'!$B$2:$B$6905,C3795,'Аудит покриття'!$C$2:$C$6905,"VERIFIED")&gt;0,IF(SUMIFS('Аудит покриття'!$D$2:$D$6905,'Аудит покриття'!$A$2:$A$6905,B3795,'Аудит покриття'!$B$2:$B$6905,C3795,'Аудит покриття'!$C$2:$C$6905,"VERIFIED")&gt;0,"Так","Ні"),"Очікуємо"))</f>
        <v>Очікуємо</v>
      </c>
      <c r="AC3795" s="2"/>
      <c r="AD3795" s="2" t="s">
        <v>6823</v>
      </c>
      <c r="AE3795" s="2" t="s">
        <v>3274</v>
      </c>
      <c r="AF3795" s="95">
        <v>46291.90150021991</v>
      </c>
      <c r="AG3795" s="2" t="s">
        <v>6817</v>
      </c>
      <c r="AH3795" s="2" t="s">
        <v>6824</v>
      </c>
      <c r="AI3795" s="2" t="str">
        <f t="shared" ref="AI3795:AI3800" si="4">IF(AB3795="Так",1,IF(AB3795="Ні",0,""))</f>
        <v/>
      </c>
      <c r="AJ3795" s="94" t="str">
        <f t="shared" si="1"/>
        <v/>
      </c>
      <c r="AK3795" s="94" t="str">
        <f t="shared" si="2"/>
        <v/>
      </c>
      <c r="AL3795" s="79" t="str">
        <f t="shared" si="3"/>
        <v/>
      </c>
      <c r="AM3795" s="2" t="s">
        <v>6825</v>
      </c>
    </row>
    <row r="3796">
      <c r="A3796" s="54">
        <v>46291.0</v>
      </c>
      <c r="B3796" s="54">
        <v>46292.0</v>
      </c>
      <c r="C3796" s="2" t="s">
        <v>932</v>
      </c>
      <c r="D3796" s="2" t="s">
        <v>146</v>
      </c>
      <c r="E3796" s="2" t="s">
        <v>256</v>
      </c>
      <c r="F3796" s="53">
        <v>0.0</v>
      </c>
      <c r="G3796" s="53">
        <v>0.0</v>
      </c>
      <c r="H3796" s="53">
        <v>0.0</v>
      </c>
      <c r="I3796" s="53">
        <v>0.0</v>
      </c>
      <c r="J3796" s="53">
        <v>0.014550129549659603</v>
      </c>
      <c r="K3796" s="2" t="s">
        <v>148</v>
      </c>
      <c r="L3796" s="53">
        <v>0.5</v>
      </c>
      <c r="M3796" s="2" t="s">
        <v>3369</v>
      </c>
      <c r="N3796" s="2" t="s">
        <v>4943</v>
      </c>
      <c r="O3796" s="55"/>
      <c r="AB3796" s="2" t="str">
        <f>IF(B3796="","",IF(COUNTIFS('Аудит покриття'!$A$2:$A$6905,B3796,'Аудит покриття'!$B$2:$B$6905,C3796,'Аудит покриття'!$C$2:$C$6905,"VERIFIED")&gt;0,IF(SUMIFS('Аудит покриття'!$D$2:$D$6905,'Аудит покриття'!$A$2:$A$6905,B3796,'Аудит покриття'!$B$2:$B$6905,C3796,'Аудит покриття'!$C$2:$C$6905,"VERIFIED")&gt;0,"Так","Ні"),"Очікуємо"))</f>
        <v>Очікуємо</v>
      </c>
      <c r="AC3796" s="2"/>
      <c r="AD3796" s="2" t="s">
        <v>6823</v>
      </c>
      <c r="AE3796" s="2" t="s">
        <v>3274</v>
      </c>
      <c r="AF3796" s="95">
        <v>46291.90150021991</v>
      </c>
      <c r="AG3796" s="2" t="s">
        <v>6817</v>
      </c>
      <c r="AH3796" s="2" t="s">
        <v>6824</v>
      </c>
      <c r="AI3796" s="2" t="str">
        <f t="shared" si="4"/>
        <v/>
      </c>
      <c r="AJ3796" s="94" t="str">
        <f t="shared" si="1"/>
        <v/>
      </c>
      <c r="AK3796" s="94" t="str">
        <f t="shared" si="2"/>
        <v/>
      </c>
      <c r="AL3796" s="79" t="str">
        <f t="shared" si="3"/>
        <v/>
      </c>
      <c r="AM3796" s="2" t="s">
        <v>6826</v>
      </c>
    </row>
    <row r="3797">
      <c r="A3797" s="54">
        <v>46291.0</v>
      </c>
      <c r="B3797" s="54">
        <v>46292.0</v>
      </c>
      <c r="C3797" s="2" t="s">
        <v>450</v>
      </c>
      <c r="D3797" s="2" t="s">
        <v>146</v>
      </c>
      <c r="E3797" s="2" t="s">
        <v>256</v>
      </c>
      <c r="F3797" s="53">
        <v>0.0</v>
      </c>
      <c r="G3797" s="53">
        <v>0.0</v>
      </c>
      <c r="H3797" s="53">
        <v>0.0</v>
      </c>
      <c r="I3797" s="53">
        <v>0.019230769230769232</v>
      </c>
      <c r="J3797" s="53">
        <v>0.0067427193565884926</v>
      </c>
      <c r="K3797" s="2" t="s">
        <v>208</v>
      </c>
      <c r="L3797" s="53">
        <v>1.0</v>
      </c>
      <c r="M3797" s="2" t="s">
        <v>3369</v>
      </c>
      <c r="N3797" s="2" t="s">
        <v>4943</v>
      </c>
      <c r="O3797" s="55"/>
      <c r="AB3797" s="2" t="str">
        <f>IF(B3797="","",IF(COUNTIFS('Аудит покриття'!$A$2:$A$6905,B3797,'Аудит покриття'!$B$2:$B$6905,C3797,'Аудит покриття'!$C$2:$C$6905,"VERIFIED")&gt;0,IF(SUMIFS('Аудит покриття'!$D$2:$D$6905,'Аудит покриття'!$A$2:$A$6905,B3797,'Аудит покриття'!$B$2:$B$6905,C3797,'Аудит покриття'!$C$2:$C$6905,"VERIFIED")&gt;0,"Так","Ні"),"Очікуємо"))</f>
        <v>Очікуємо</v>
      </c>
      <c r="AC3797" s="2"/>
      <c r="AD3797" s="2" t="s">
        <v>6823</v>
      </c>
      <c r="AE3797" s="2" t="s">
        <v>3274</v>
      </c>
      <c r="AF3797" s="95">
        <v>46291.90150021991</v>
      </c>
      <c r="AG3797" s="2" t="s">
        <v>6817</v>
      </c>
      <c r="AH3797" s="2" t="s">
        <v>6824</v>
      </c>
      <c r="AI3797" s="2" t="str">
        <f t="shared" si="4"/>
        <v/>
      </c>
      <c r="AJ3797" s="94" t="str">
        <f t="shared" si="1"/>
        <v/>
      </c>
      <c r="AK3797" s="94" t="str">
        <f t="shared" si="2"/>
        <v/>
      </c>
      <c r="AL3797" s="79" t="str">
        <f t="shared" si="3"/>
        <v/>
      </c>
      <c r="AM3797" s="2" t="s">
        <v>6827</v>
      </c>
    </row>
    <row r="3798">
      <c r="A3798" s="54">
        <v>46291.0</v>
      </c>
      <c r="B3798" s="54">
        <v>46292.0</v>
      </c>
      <c r="C3798" s="2" t="s">
        <v>515</v>
      </c>
      <c r="D3798" s="2" t="s">
        <v>146</v>
      </c>
      <c r="E3798" s="2" t="s">
        <v>256</v>
      </c>
      <c r="F3798" s="53">
        <v>0.0</v>
      </c>
      <c r="G3798" s="53">
        <v>0.0</v>
      </c>
      <c r="H3798" s="53">
        <v>0.04</v>
      </c>
      <c r="I3798" s="53">
        <v>0.019230769230769232</v>
      </c>
      <c r="J3798" s="53">
        <v>0.011730185505888698</v>
      </c>
      <c r="K3798" s="2" t="s">
        <v>3531</v>
      </c>
      <c r="L3798" s="53">
        <v>0.0</v>
      </c>
      <c r="M3798" s="2" t="s">
        <v>3369</v>
      </c>
      <c r="N3798" s="2" t="s">
        <v>4943</v>
      </c>
      <c r="O3798" s="55"/>
      <c r="AB3798" s="2" t="str">
        <f>IF(B3798="","",IF(COUNTIFS('Аудит покриття'!$A$2:$A$6905,B3798,'Аудит покриття'!$B$2:$B$6905,C3798,'Аудит покриття'!$C$2:$C$6905,"VERIFIED")&gt;0,IF(SUMIFS('Аудит покриття'!$D$2:$D$6905,'Аудит покриття'!$A$2:$A$6905,B3798,'Аудит покриття'!$B$2:$B$6905,C3798,'Аудит покриття'!$C$2:$C$6905,"VERIFIED")&gt;0,"Так","Ні"),"Очікуємо"))</f>
        <v>Очікуємо</v>
      </c>
      <c r="AC3798" s="2"/>
      <c r="AD3798" s="2" t="s">
        <v>6823</v>
      </c>
      <c r="AE3798" s="2" t="s">
        <v>3274</v>
      </c>
      <c r="AF3798" s="95">
        <v>46291.90150021991</v>
      </c>
      <c r="AG3798" s="2" t="s">
        <v>6817</v>
      </c>
      <c r="AH3798" s="2" t="s">
        <v>6824</v>
      </c>
      <c r="AI3798" s="2" t="str">
        <f t="shared" si="4"/>
        <v/>
      </c>
      <c r="AJ3798" s="94" t="str">
        <f t="shared" si="1"/>
        <v/>
      </c>
      <c r="AK3798" s="94" t="str">
        <f t="shared" si="2"/>
        <v/>
      </c>
      <c r="AL3798" s="79" t="str">
        <f t="shared" si="3"/>
        <v/>
      </c>
      <c r="AM3798" s="2" t="s">
        <v>6828</v>
      </c>
    </row>
    <row r="3799">
      <c r="A3799" s="54"/>
      <c r="B3799" s="54"/>
      <c r="C3799" s="2"/>
      <c r="D3799" s="2"/>
      <c r="E3799" s="2"/>
      <c r="F3799" s="53"/>
      <c r="G3799" s="53"/>
      <c r="H3799" s="53"/>
      <c r="I3799" s="53"/>
      <c r="J3799" s="53"/>
      <c r="K3799" s="2"/>
      <c r="L3799" s="53"/>
      <c r="M3799" s="2"/>
      <c r="N3799" s="2"/>
      <c r="O3799" s="55"/>
      <c r="AB3799" s="2" t="str">
        <f>IF(B3799="","",IF(COUNTIFS('Аудит покриття'!$A$2:$A$6905,B3799,'Аудит покриття'!$B$2:$B$6905,C3799,'Аудит покриття'!$C$2:$C$6905,"VERIFIED")&gt;0,IF(SUMIFS('Аудит покриття'!$D$2:$D$6905,'Аудит покриття'!$A$2:$A$6905,B3799,'Аудит покриття'!$B$2:$B$6905,C3799,'Аудит покриття'!$C$2:$C$6905,"VERIFIED")&gt;0,"Так","Ні"),"Очікуємо"))</f>
        <v/>
      </c>
      <c r="AC3799" s="2"/>
      <c r="AD3799" s="2"/>
      <c r="AE3799" s="2"/>
      <c r="AF3799" s="95"/>
      <c r="AG3799" s="2"/>
      <c r="AH3799" s="2"/>
      <c r="AI3799" s="2" t="str">
        <f t="shared" si="4"/>
        <v/>
      </c>
      <c r="AJ3799" s="94" t="str">
        <f t="shared" si="1"/>
        <v/>
      </c>
      <c r="AK3799" s="94" t="str">
        <f t="shared" si="2"/>
        <v/>
      </c>
      <c r="AL3799" s="79" t="str">
        <f t="shared" si="3"/>
        <v/>
      </c>
      <c r="AM3799" s="2"/>
    </row>
    <row r="3800">
      <c r="A3800" s="54">
        <v>46291.0</v>
      </c>
      <c r="B3800" s="54">
        <v>46292.0</v>
      </c>
      <c r="C3800" s="2" t="s">
        <v>1189</v>
      </c>
      <c r="D3800" s="2" t="s">
        <v>146</v>
      </c>
      <c r="E3800" s="2" t="s">
        <v>256</v>
      </c>
      <c r="F3800" s="53">
        <v>0.0</v>
      </c>
      <c r="G3800" s="53">
        <v>0.0</v>
      </c>
      <c r="H3800" s="53">
        <v>0.0</v>
      </c>
      <c r="I3800" s="53">
        <v>0.0</v>
      </c>
      <c r="J3800" s="53">
        <v>0.004007241996011443</v>
      </c>
      <c r="K3800" s="2" t="s">
        <v>3531</v>
      </c>
      <c r="L3800" s="53">
        <v>0.0</v>
      </c>
      <c r="M3800" s="2" t="s">
        <v>3369</v>
      </c>
      <c r="N3800" s="2" t="s">
        <v>4943</v>
      </c>
      <c r="O3800" s="55"/>
      <c r="AB3800" s="2" t="str">
        <f>IF(B3800="","",IF(COUNTIFS('Аудит покриття'!$A$2:$A$6905,B3800,'Аудит покриття'!$B$2:$B$6905,C3800,'Аудит покриття'!$C$2:$C$6905,"VERIFIED")&gt;0,IF(SUMIFS('Аудит покриття'!$D$2:$D$6905,'Аудит покриття'!$A$2:$A$6905,B3800,'Аудит покриття'!$B$2:$B$6905,C3800,'Аудит покриття'!$C$2:$C$6905,"VERIFIED")&gt;0,"Так","Ні"),"Очікуємо"))</f>
        <v>Очікуємо</v>
      </c>
      <c r="AC3800" s="2"/>
      <c r="AD3800" s="2" t="s">
        <v>6823</v>
      </c>
      <c r="AE3800" s="2" t="s">
        <v>3274</v>
      </c>
      <c r="AF3800" s="95">
        <v>46291.90150021991</v>
      </c>
      <c r="AG3800" s="2" t="s">
        <v>6817</v>
      </c>
      <c r="AH3800" s="2" t="s">
        <v>6824</v>
      </c>
      <c r="AI3800" s="2" t="str">
        <f t="shared" si="4"/>
        <v/>
      </c>
      <c r="AJ3800" s="94" t="str">
        <f t="shared" si="1"/>
        <v/>
      </c>
      <c r="AK3800" s="94" t="str">
        <f t="shared" si="2"/>
        <v/>
      </c>
      <c r="AL3800" s="79" t="str">
        <f t="shared" si="3"/>
        <v/>
      </c>
      <c r="AM3800" s="2" t="s">
        <v>6829</v>
      </c>
    </row>
    <row r="3801">
      <c r="A3801" s="3">
        <v>46291.0</v>
      </c>
      <c r="B3801" s="3">
        <v>46292.0</v>
      </c>
      <c r="C3801" s="2" t="s">
        <v>194</v>
      </c>
      <c r="D3801" s="2" t="s">
        <v>146</v>
      </c>
      <c r="E3801" s="4" t="s">
        <v>256</v>
      </c>
      <c r="F3801" s="55">
        <v>0.125</v>
      </c>
      <c r="G3801" s="55">
        <v>0.16666666666666666</v>
      </c>
      <c r="H3801" s="55">
        <v>0.16</v>
      </c>
      <c r="I3801" s="55">
        <v>0.07692307692307693</v>
      </c>
      <c r="J3801" s="55">
        <v>0.1487654569395984</v>
      </c>
      <c r="K3801" s="4" t="s">
        <v>148</v>
      </c>
      <c r="L3801" s="55">
        <v>0.3333333333333333</v>
      </c>
      <c r="M3801" s="4" t="s">
        <v>3440</v>
      </c>
      <c r="N3801" s="4" t="s">
        <v>4943</v>
      </c>
      <c r="O3801" s="55"/>
      <c r="AB3801" s="4" t="str">
        <f>IF(B3801="","",IF(COUNTIFS('Аудит покриття'!$A$2:$A$6905,B3801,'Аудит покриття'!$B$2:$B$6905,C3801,'Аудит покриття'!$C$2:$C$6905,"VERIFIED")&gt;0,IF(SUMIFS('Аудит покриття'!$D$2:$D$6905,'Аудит покриття'!$A$2:$A$6905,B3801,'Аудит покриття'!$B$2:$B$6905,C3801,'Аудит покриття'!$C$2:$C$6905,"VERIFIED")&gt;0,"Так","Ні"),"Очікуємо"))</f>
        <v>Очікуємо</v>
      </c>
      <c r="AE3801" s="2" t="s">
        <v>3274</v>
      </c>
      <c r="AF3801" s="93">
        <v>46291.92337021991</v>
      </c>
      <c r="AG3801" s="4" t="s">
        <v>6830</v>
      </c>
      <c r="AH3801" s="4" t="s">
        <v>6818</v>
      </c>
      <c r="AI3801" s="2">
        <v>0.0</v>
      </c>
      <c r="AJ3801" s="79">
        <f t="shared" si="1"/>
        <v>0.02213116118</v>
      </c>
      <c r="AK3801" s="79">
        <f t="shared" si="2"/>
        <v>0.005917159763</v>
      </c>
      <c r="AL3801" s="79" t="str">
        <f t="shared" si="3"/>
        <v/>
      </c>
      <c r="AM3801" s="4" t="s">
        <v>6831</v>
      </c>
    </row>
    <row r="3802">
      <c r="A3802" s="3">
        <v>46291.0</v>
      </c>
      <c r="B3802" s="3">
        <v>46292.0</v>
      </c>
      <c r="C3802" s="2" t="s">
        <v>229</v>
      </c>
      <c r="D3802" s="2" t="s">
        <v>146</v>
      </c>
      <c r="E3802" s="4" t="s">
        <v>256</v>
      </c>
      <c r="F3802" s="55">
        <v>0.125</v>
      </c>
      <c r="G3802" s="55">
        <v>0.08333333333333333</v>
      </c>
      <c r="H3802" s="55">
        <v>0.08</v>
      </c>
      <c r="I3802" s="55">
        <v>0.07692307692307693</v>
      </c>
      <c r="J3802" s="55">
        <v>0.09045392365891375</v>
      </c>
      <c r="K3802" s="4" t="s">
        <v>4950</v>
      </c>
      <c r="L3802" s="55">
        <v>0.0</v>
      </c>
      <c r="M3802" s="4" t="s">
        <v>3369</v>
      </c>
      <c r="N3802" s="4" t="s">
        <v>4943</v>
      </c>
      <c r="O3802" s="55"/>
      <c r="AB3802" s="4" t="str">
        <f>IF(B3802="","",IF(COUNTIFS('Аудит покриття'!$A$2:$A$6905,B3802,'Аудит покриття'!$B$2:$B$6905,C3802,'Аудит покриття'!$C$2:$C$6905,"VERIFIED")&gt;0,IF(SUMIFS('Аудит покриття'!$D$2:$D$6905,'Аудит покриття'!$A$2:$A$6905,B3802,'Аудит покриття'!$B$2:$B$6905,C3802,'Аудит покриття'!$C$2:$C$6905,"VERIFIED")&gt;0,"Так","Ні"),"Очікуємо"))</f>
        <v>Очікуємо</v>
      </c>
      <c r="AE3802" s="2" t="s">
        <v>3274</v>
      </c>
      <c r="AF3802" s="93">
        <v>46291.92337021991</v>
      </c>
      <c r="AG3802" s="4" t="s">
        <v>6830</v>
      </c>
      <c r="AH3802" s="4" t="s">
        <v>6818</v>
      </c>
      <c r="AI3802" s="2">
        <v>0.0</v>
      </c>
      <c r="AJ3802" s="79">
        <f t="shared" si="1"/>
        <v>0.008181912305</v>
      </c>
      <c r="AK3802" s="79">
        <f t="shared" si="2"/>
        <v>0.005917159763</v>
      </c>
      <c r="AL3802" s="79" t="str">
        <f t="shared" si="3"/>
        <v/>
      </c>
      <c r="AM3802" s="4" t="s">
        <v>6832</v>
      </c>
    </row>
    <row r="3803">
      <c r="A3803" s="3">
        <v>46291.0</v>
      </c>
      <c r="B3803" s="3">
        <v>46292.0</v>
      </c>
      <c r="C3803" s="2" t="s">
        <v>145</v>
      </c>
      <c r="D3803" s="2" t="s">
        <v>146</v>
      </c>
      <c r="E3803" s="4" t="s">
        <v>256</v>
      </c>
      <c r="F3803" s="55">
        <v>0.0</v>
      </c>
      <c r="G3803" s="55">
        <v>0.0</v>
      </c>
      <c r="H3803" s="55">
        <v>0.0</v>
      </c>
      <c r="I3803" s="55">
        <v>0.0</v>
      </c>
      <c r="J3803" s="55">
        <v>0.013648144071268463</v>
      </c>
      <c r="K3803" s="4" t="s">
        <v>4925</v>
      </c>
      <c r="L3803" s="55">
        <v>0.0</v>
      </c>
      <c r="M3803" s="4" t="s">
        <v>3369</v>
      </c>
      <c r="N3803" s="4" t="s">
        <v>4943</v>
      </c>
      <c r="O3803" s="55"/>
      <c r="AB3803" s="4" t="str">
        <f>IF(B3803="","",IF(COUNTIFS('Аудит покриття'!$A$2:$A$6905,B3803,'Аудит покриття'!$B$2:$B$6905,C3803,'Аудит покриття'!$C$2:$C$6905,"VERIFIED")&gt;0,IF(SUMIFS('Аудит покриття'!$D$2:$D$6905,'Аудит покриття'!$A$2:$A$6905,B3803,'Аудит покриття'!$B$2:$B$6905,C3803,'Аудит покриття'!$C$2:$C$6905,"VERIFIED")&gt;0,"Так","Ні"),"Очікуємо"))</f>
        <v>Очікуємо</v>
      </c>
      <c r="AD3803" s="2" t="s">
        <v>6833</v>
      </c>
      <c r="AE3803" s="2" t="s">
        <v>3274</v>
      </c>
      <c r="AF3803" s="93">
        <v>46291.92337021991</v>
      </c>
      <c r="AG3803" s="4" t="s">
        <v>6830</v>
      </c>
      <c r="AH3803" s="4" t="s">
        <v>6818</v>
      </c>
      <c r="AI3803" s="2">
        <v>0.0</v>
      </c>
      <c r="AJ3803" s="79">
        <f t="shared" si="1"/>
        <v>0.0001862718366</v>
      </c>
      <c r="AK3803" s="79">
        <f t="shared" si="2"/>
        <v>0</v>
      </c>
      <c r="AL3803" s="79" t="str">
        <f t="shared" si="3"/>
        <v/>
      </c>
      <c r="AM3803" s="4" t="s">
        <v>6834</v>
      </c>
    </row>
    <row r="3804">
      <c r="A3804" s="3">
        <v>46291.0</v>
      </c>
      <c r="B3804" s="3">
        <v>46292.0</v>
      </c>
      <c r="C3804" s="2" t="s">
        <v>301</v>
      </c>
      <c r="D3804" s="2" t="s">
        <v>146</v>
      </c>
      <c r="E3804" s="4" t="s">
        <v>256</v>
      </c>
      <c r="F3804" s="55">
        <v>0.125</v>
      </c>
      <c r="G3804" s="55">
        <v>0.08333333333333333</v>
      </c>
      <c r="H3804" s="55">
        <v>0.04</v>
      </c>
      <c r="I3804" s="55">
        <v>0.019230769230769232</v>
      </c>
      <c r="J3804" s="55">
        <v>0.04471509417807698</v>
      </c>
      <c r="K3804" s="4" t="s">
        <v>4955</v>
      </c>
      <c r="L3804" s="55">
        <v>0.0</v>
      </c>
      <c r="M3804" s="4" t="s">
        <v>3369</v>
      </c>
      <c r="N3804" s="4" t="s">
        <v>4943</v>
      </c>
      <c r="O3804" s="55"/>
      <c r="AB3804" s="4" t="str">
        <f>IF(B3804="","",IF(COUNTIFS('Аудит покриття'!$A$2:$A$6905,B3804,'Аудит покриття'!$B$2:$B$6905,C3804,'Аудит покриття'!$C$2:$C$6905,"VERIFIED")&gt;0,IF(SUMIFS('Аудит покриття'!$D$2:$D$6905,'Аудит покриття'!$A$2:$A$6905,B3804,'Аудит покриття'!$B$2:$B$6905,C3804,'Аудит покриття'!$C$2:$C$6905,"VERIFIED")&gt;0,"Так","Ні"),"Очікуємо"))</f>
        <v>Очікуємо</v>
      </c>
      <c r="AE3804" s="2" t="s">
        <v>3274</v>
      </c>
      <c r="AF3804" s="93">
        <v>46291.92337021991</v>
      </c>
      <c r="AG3804" s="4" t="s">
        <v>6830</v>
      </c>
      <c r="AH3804" s="4" t="s">
        <v>6818</v>
      </c>
      <c r="AI3804" s="2">
        <v>0.0</v>
      </c>
      <c r="AJ3804" s="79">
        <f t="shared" si="1"/>
        <v>0.001999439647</v>
      </c>
      <c r="AK3804" s="79">
        <f t="shared" si="2"/>
        <v>0.0003698224852</v>
      </c>
      <c r="AL3804" s="79" t="str">
        <f t="shared" si="3"/>
        <v/>
      </c>
      <c r="AM3804" s="4" t="s">
        <v>6835</v>
      </c>
    </row>
    <row r="3805">
      <c r="A3805" s="3">
        <v>46291.0</v>
      </c>
      <c r="B3805" s="3">
        <v>46292.0</v>
      </c>
      <c r="C3805" s="2" t="s">
        <v>178</v>
      </c>
      <c r="D3805" s="2" t="s">
        <v>146</v>
      </c>
      <c r="E3805" s="4" t="s">
        <v>256</v>
      </c>
      <c r="F3805" s="55">
        <v>0.0</v>
      </c>
      <c r="G3805" s="55">
        <v>0.0</v>
      </c>
      <c r="H3805" s="55">
        <v>0.0</v>
      </c>
      <c r="I3805" s="55">
        <v>0.0</v>
      </c>
      <c r="J3805" s="55">
        <v>0.013539112306144163</v>
      </c>
      <c r="K3805" s="4" t="s">
        <v>3531</v>
      </c>
      <c r="L3805" s="55">
        <v>0.0</v>
      </c>
      <c r="M3805" s="4" t="s">
        <v>3369</v>
      </c>
      <c r="N3805" s="4" t="s">
        <v>4943</v>
      </c>
      <c r="O3805" s="55"/>
      <c r="AB3805" s="4" t="str">
        <f>IF(B3805="","",IF(COUNTIFS('Аудит покриття'!$A$2:$A$6905,B3805,'Аудит покриття'!$B$2:$B$6905,C3805,'Аудит покриття'!$C$2:$C$6905,"VERIFIED")&gt;0,IF(SUMIFS('Аудит покриття'!$D$2:$D$6905,'Аудит покриття'!$A$2:$A$6905,B3805,'Аудит покриття'!$B$2:$B$6905,C3805,'Аудит покриття'!$C$2:$C$6905,"VERIFIED")&gt;0,"Так","Ні"),"Очікуємо"))</f>
        <v>Очікуємо</v>
      </c>
      <c r="AE3805" s="2" t="s">
        <v>3274</v>
      </c>
      <c r="AF3805" s="93">
        <v>46291.92337021991</v>
      </c>
      <c r="AG3805" s="4" t="s">
        <v>6830</v>
      </c>
      <c r="AH3805" s="4" t="s">
        <v>6818</v>
      </c>
      <c r="AI3805" s="2">
        <v>0.0</v>
      </c>
      <c r="AJ3805" s="79">
        <f t="shared" si="1"/>
        <v>0.000183307562</v>
      </c>
      <c r="AK3805" s="79">
        <f t="shared" si="2"/>
        <v>0</v>
      </c>
      <c r="AL3805" s="79" t="str">
        <f t="shared" si="3"/>
        <v/>
      </c>
      <c r="AM3805" s="4" t="s">
        <v>6836</v>
      </c>
    </row>
    <row r="3806">
      <c r="A3806" s="3">
        <v>46291.0</v>
      </c>
      <c r="B3806" s="3">
        <v>46292.0</v>
      </c>
      <c r="C3806" s="2" t="s">
        <v>932</v>
      </c>
      <c r="D3806" s="2" t="s">
        <v>146</v>
      </c>
      <c r="E3806" s="4" t="s">
        <v>256</v>
      </c>
      <c r="F3806" s="55">
        <v>0.0</v>
      </c>
      <c r="G3806" s="55">
        <v>0.0</v>
      </c>
      <c r="H3806" s="55">
        <v>0.0</v>
      </c>
      <c r="I3806" s="55">
        <v>0.0</v>
      </c>
      <c r="J3806" s="55">
        <v>0.014550129549659603</v>
      </c>
      <c r="K3806" s="4" t="s">
        <v>148</v>
      </c>
      <c r="L3806" s="55">
        <v>0.5</v>
      </c>
      <c r="M3806" s="4" t="s">
        <v>3369</v>
      </c>
      <c r="N3806" s="4" t="s">
        <v>4943</v>
      </c>
      <c r="O3806" s="55"/>
      <c r="AB3806" s="4" t="str">
        <f>IF(B3806="","",IF(COUNTIFS('Аудит покриття'!$A$2:$A$6905,B3806,'Аудит покриття'!$B$2:$B$6905,C3806,'Аудит покриття'!$C$2:$C$6905,"VERIFIED")&gt;0,IF(SUMIFS('Аудит покриття'!$D$2:$D$6905,'Аудит покриття'!$A$2:$A$6905,B3806,'Аудит покриття'!$B$2:$B$6905,C3806,'Аудит покриття'!$C$2:$C$6905,"VERIFIED")&gt;0,"Так","Ні"),"Очікуємо"))</f>
        <v>Очікуємо</v>
      </c>
      <c r="AE3806" s="2" t="s">
        <v>3274</v>
      </c>
      <c r="AF3806" s="93">
        <v>46291.92337021991</v>
      </c>
      <c r="AG3806" s="4" t="s">
        <v>6830</v>
      </c>
      <c r="AH3806" s="4" t="s">
        <v>6818</v>
      </c>
      <c r="AI3806" s="2">
        <v>0.0</v>
      </c>
      <c r="AJ3806" s="79">
        <f t="shared" si="1"/>
        <v>0.0002117062699</v>
      </c>
      <c r="AK3806" s="79">
        <f t="shared" si="2"/>
        <v>0</v>
      </c>
      <c r="AL3806" s="79" t="str">
        <f t="shared" si="3"/>
        <v/>
      </c>
      <c r="AM3806" s="4" t="s">
        <v>6837</v>
      </c>
    </row>
    <row r="3807">
      <c r="A3807" s="3">
        <v>46291.0</v>
      </c>
      <c r="B3807" s="3">
        <v>46292.0</v>
      </c>
      <c r="C3807" s="2" t="s">
        <v>450</v>
      </c>
      <c r="D3807" s="2" t="s">
        <v>146</v>
      </c>
      <c r="E3807" s="4" t="s">
        <v>256</v>
      </c>
      <c r="F3807" s="55">
        <v>0.0</v>
      </c>
      <c r="G3807" s="55">
        <v>0.0</v>
      </c>
      <c r="H3807" s="55">
        <v>0.0</v>
      </c>
      <c r="I3807" s="55">
        <v>0.019230769230769232</v>
      </c>
      <c r="J3807" s="55">
        <v>0.0067427193565884926</v>
      </c>
      <c r="K3807" s="4" t="s">
        <v>208</v>
      </c>
      <c r="L3807" s="55">
        <v>1.0</v>
      </c>
      <c r="M3807" s="4" t="s">
        <v>3369</v>
      </c>
      <c r="N3807" s="4" t="s">
        <v>4943</v>
      </c>
      <c r="O3807" s="55"/>
      <c r="AB3807" s="4" t="str">
        <f>IF(B3807="","",IF(COUNTIFS('Аудит покриття'!$A$2:$A$6905,B3807,'Аудит покриття'!$B$2:$B$6905,C3807,'Аудит покриття'!$C$2:$C$6905,"VERIFIED")&gt;0,IF(SUMIFS('Аудит покриття'!$D$2:$D$6905,'Аудит покриття'!$A$2:$A$6905,B3807,'Аудит покриття'!$B$2:$B$6905,C3807,'Аудит покриття'!$C$2:$C$6905,"VERIFIED")&gt;0,"Так","Ні"),"Очікуємо"))</f>
        <v>Очікуємо</v>
      </c>
      <c r="AE3807" s="2" t="s">
        <v>3274</v>
      </c>
      <c r="AF3807" s="93">
        <v>46291.92337021991</v>
      </c>
      <c r="AG3807" s="4" t="s">
        <v>6830</v>
      </c>
      <c r="AH3807" s="4" t="s">
        <v>6818</v>
      </c>
      <c r="AI3807" s="2">
        <v>0.0</v>
      </c>
      <c r="AJ3807" s="79">
        <f t="shared" si="1"/>
        <v>0.00004546426432</v>
      </c>
      <c r="AK3807" s="79">
        <f t="shared" si="2"/>
        <v>0.0003698224852</v>
      </c>
      <c r="AL3807" s="79" t="str">
        <f t="shared" si="3"/>
        <v/>
      </c>
      <c r="AM3807" s="4" t="s">
        <v>6838</v>
      </c>
    </row>
    <row r="3808">
      <c r="A3808" s="3">
        <v>46291.0</v>
      </c>
      <c r="B3808" s="3">
        <v>46292.0</v>
      </c>
      <c r="C3808" s="2" t="s">
        <v>515</v>
      </c>
      <c r="D3808" s="2" t="s">
        <v>146</v>
      </c>
      <c r="E3808" s="4" t="s">
        <v>256</v>
      </c>
      <c r="F3808" s="55">
        <v>0.0</v>
      </c>
      <c r="G3808" s="55">
        <v>0.0</v>
      </c>
      <c r="H3808" s="55">
        <v>0.04</v>
      </c>
      <c r="I3808" s="55">
        <v>0.019230769230769232</v>
      </c>
      <c r="J3808" s="55">
        <v>0.015310793571357586</v>
      </c>
      <c r="K3808" s="4" t="s">
        <v>303</v>
      </c>
      <c r="L3808" s="55">
        <v>1.0</v>
      </c>
      <c r="M3808" s="4" t="s">
        <v>3369</v>
      </c>
      <c r="N3808" s="4" t="s">
        <v>4943</v>
      </c>
      <c r="O3808" s="55"/>
      <c r="AB3808" s="4" t="str">
        <f>IF(B3808="","",IF(COUNTIFS('Аудит покриття'!$A$2:$A$6905,B3808,'Аудит покриття'!$B$2:$B$6905,C3808,'Аудит покриття'!$C$2:$C$6905,"VERIFIED")&gt;0,IF(SUMIFS('Аудит покриття'!$D$2:$D$6905,'Аудит покриття'!$A$2:$A$6905,B3808,'Аудит покриття'!$B$2:$B$6905,C3808,'Аудит покриття'!$C$2:$C$6905,"VERIFIED")&gt;0,"Так","Ні"),"Очікуємо"))</f>
        <v>Очікуємо</v>
      </c>
      <c r="AE3808" s="2" t="s">
        <v>3274</v>
      </c>
      <c r="AF3808" s="93">
        <v>46291.92337021991</v>
      </c>
      <c r="AG3808" s="4" t="s">
        <v>6830</v>
      </c>
      <c r="AH3808" s="4" t="s">
        <v>6818</v>
      </c>
      <c r="AI3808" s="2">
        <v>0.0</v>
      </c>
      <c r="AJ3808" s="79">
        <f t="shared" si="1"/>
        <v>0.0002344203998</v>
      </c>
      <c r="AK3808" s="79">
        <f t="shared" si="2"/>
        <v>0.0003698224852</v>
      </c>
      <c r="AL3808" s="79" t="str">
        <f t="shared" si="3"/>
        <v/>
      </c>
      <c r="AM3808" s="4" t="s">
        <v>6839</v>
      </c>
    </row>
    <row r="3809">
      <c r="A3809" s="3">
        <v>46291.0</v>
      </c>
      <c r="B3809" s="3">
        <v>46292.0</v>
      </c>
      <c r="C3809" s="2" t="s">
        <v>1189</v>
      </c>
      <c r="D3809" s="2" t="s">
        <v>146</v>
      </c>
      <c r="E3809" s="4" t="s">
        <v>256</v>
      </c>
      <c r="F3809" s="55">
        <v>0.0</v>
      </c>
      <c r="G3809" s="55">
        <v>0.0</v>
      </c>
      <c r="H3809" s="55">
        <v>0.0</v>
      </c>
      <c r="I3809" s="55">
        <v>0.0</v>
      </c>
      <c r="J3809" s="55">
        <v>0.004007241996011443</v>
      </c>
      <c r="K3809" s="4" t="s">
        <v>3531</v>
      </c>
      <c r="L3809" s="55">
        <v>0.0</v>
      </c>
      <c r="M3809" s="4" t="s">
        <v>3369</v>
      </c>
      <c r="N3809" s="2" t="s">
        <v>4943</v>
      </c>
      <c r="O3809" s="55"/>
      <c r="AB3809" s="4" t="str">
        <f>IF(B3809="","",IF(COUNTIFS('Аудит покриття'!$A$2:$A$6905,B3809,'Аудит покриття'!$B$2:$B$6905,C3809,'Аудит покриття'!$C$2:$C$6905,"VERIFIED")&gt;0,IF(SUMIFS('Аудит покриття'!$D$2:$D$6905,'Аудит покриття'!$A$2:$A$6905,B3809,'Аудит покриття'!$B$2:$B$6905,C3809,'Аудит покриття'!$C$2:$C$6905,"VERIFIED")&gt;0,"Так","Ні"),"Очікуємо"))</f>
        <v>Очікуємо</v>
      </c>
      <c r="AD3809" s="2" t="s">
        <v>6840</v>
      </c>
      <c r="AE3809" s="2" t="s">
        <v>3274</v>
      </c>
      <c r="AF3809" s="93">
        <v>46291.92337021991</v>
      </c>
      <c r="AG3809" s="4" t="s">
        <v>6830</v>
      </c>
      <c r="AH3809" s="2" t="s">
        <v>6841</v>
      </c>
      <c r="AI3809" s="4" t="str">
        <f>IF(AB3809="Так",1,IF(AB3809="Ні",0,""))</f>
        <v/>
      </c>
      <c r="AJ3809" s="79" t="str">
        <f t="shared" si="1"/>
        <v/>
      </c>
      <c r="AK3809" s="79" t="str">
        <f t="shared" si="2"/>
        <v/>
      </c>
      <c r="AL3809" s="79" t="str">
        <f t="shared" si="3"/>
        <v/>
      </c>
      <c r="AM3809" s="4" t="s">
        <v>6842</v>
      </c>
    </row>
    <row r="3810">
      <c r="A3810" s="54">
        <v>46291.0</v>
      </c>
      <c r="B3810" s="54">
        <v>46292.0</v>
      </c>
      <c r="C3810" s="2" t="s">
        <v>687</v>
      </c>
      <c r="D3810" s="2" t="s">
        <v>146</v>
      </c>
      <c r="E3810" s="2" t="s">
        <v>256</v>
      </c>
      <c r="F3810" s="55"/>
      <c r="G3810" s="55"/>
      <c r="H3810" s="55"/>
      <c r="I3810" s="55"/>
      <c r="J3810" s="55"/>
      <c r="K3810" s="2" t="s">
        <v>6843</v>
      </c>
      <c r="L3810" s="55"/>
      <c r="M3810" s="2" t="s">
        <v>3369</v>
      </c>
      <c r="N3810" s="2" t="s">
        <v>4943</v>
      </c>
      <c r="O3810" s="55"/>
      <c r="AB3810" s="2" t="s">
        <v>6844</v>
      </c>
      <c r="AD3810" s="2" t="s">
        <v>6845</v>
      </c>
      <c r="AE3810" s="2" t="s">
        <v>3274</v>
      </c>
      <c r="AF3810" s="95">
        <v>46291.98241520833</v>
      </c>
      <c r="AG3810" s="2" t="s">
        <v>6830</v>
      </c>
      <c r="AH3810" s="2" t="s">
        <v>6824</v>
      </c>
      <c r="AJ3810" s="79"/>
      <c r="AK3810" s="79"/>
      <c r="AL3810" s="79"/>
      <c r="AM3810" s="2" t="s">
        <v>6846</v>
      </c>
    </row>
    <row r="3811">
      <c r="A3811" s="24">
        <v>45926.0</v>
      </c>
      <c r="B3811" s="24">
        <v>45927.0</v>
      </c>
      <c r="C3811" s="22" t="s">
        <v>687</v>
      </c>
      <c r="D3811" s="22" t="s">
        <v>146</v>
      </c>
      <c r="E3811" s="22" t="s">
        <v>288</v>
      </c>
      <c r="F3811" s="97">
        <v>0.0</v>
      </c>
      <c r="G3811" s="97">
        <v>0.0</v>
      </c>
      <c r="H3811" s="97">
        <v>0.0</v>
      </c>
      <c r="I3811" s="97">
        <v>0.0</v>
      </c>
      <c r="J3811" s="97">
        <v>0.0022488202549078174</v>
      </c>
      <c r="K3811" s="22" t="s">
        <v>3531</v>
      </c>
      <c r="L3811" s="97">
        <v>0.0</v>
      </c>
      <c r="M3811" s="22" t="s">
        <v>3369</v>
      </c>
      <c r="N3811" s="22" t="s">
        <v>3360</v>
      </c>
      <c r="O3811" s="98"/>
      <c r="P3811" s="23"/>
      <c r="Q3811" s="23"/>
      <c r="R3811" s="23"/>
      <c r="S3811" s="23"/>
      <c r="T3811" s="23"/>
      <c r="U3811" s="23"/>
      <c r="V3811" s="23"/>
      <c r="W3811" s="23"/>
      <c r="X3811" s="23"/>
      <c r="Y3811" s="23"/>
      <c r="Z3811" s="23"/>
      <c r="AA3811" s="23"/>
      <c r="AB3811" s="22" t="s">
        <v>164</v>
      </c>
      <c r="AC3811" s="22" t="s">
        <v>3361</v>
      </c>
      <c r="AD3811" s="22" t="s">
        <v>6847</v>
      </c>
      <c r="AE3811" s="22" t="s">
        <v>3363</v>
      </c>
      <c r="AF3811" s="102"/>
      <c r="AG3811" s="22" t="s">
        <v>3364</v>
      </c>
      <c r="AH3811" s="22" t="s">
        <v>3365</v>
      </c>
      <c r="AI3811" s="22">
        <v>0.0</v>
      </c>
      <c r="AJ3811" s="103">
        <v>5.057192538883661E-6</v>
      </c>
      <c r="AK3811" s="103">
        <v>0.0</v>
      </c>
      <c r="AL3811" s="104"/>
      <c r="AM3811" s="22" t="s">
        <v>6848</v>
      </c>
    </row>
    <row r="3812">
      <c r="A3812" s="24">
        <v>45927.0</v>
      </c>
      <c r="B3812" s="24">
        <v>45928.0</v>
      </c>
      <c r="C3812" s="22" t="s">
        <v>687</v>
      </c>
      <c r="D3812" s="22" t="s">
        <v>146</v>
      </c>
      <c r="E3812" s="22" t="s">
        <v>256</v>
      </c>
      <c r="F3812" s="97">
        <v>0.0</v>
      </c>
      <c r="G3812" s="97">
        <v>0.0</v>
      </c>
      <c r="H3812" s="97">
        <v>0.0</v>
      </c>
      <c r="I3812" s="97">
        <v>0.0</v>
      </c>
      <c r="J3812" s="97">
        <v>0.002231567185067183</v>
      </c>
      <c r="K3812" s="22" t="s">
        <v>3531</v>
      </c>
      <c r="L3812" s="97">
        <v>0.0</v>
      </c>
      <c r="M3812" s="22" t="s">
        <v>3369</v>
      </c>
      <c r="N3812" s="22" t="s">
        <v>3360</v>
      </c>
      <c r="O3812" s="98"/>
      <c r="P3812" s="23"/>
      <c r="Q3812" s="23"/>
      <c r="R3812" s="23"/>
      <c r="S3812" s="23"/>
      <c r="T3812" s="23"/>
      <c r="U3812" s="23"/>
      <c r="V3812" s="23"/>
      <c r="W3812" s="23"/>
      <c r="X3812" s="23"/>
      <c r="Y3812" s="23"/>
      <c r="Z3812" s="23"/>
      <c r="AA3812" s="23"/>
      <c r="AB3812" s="22" t="s">
        <v>164</v>
      </c>
      <c r="AC3812" s="22" t="s">
        <v>3361</v>
      </c>
      <c r="AD3812" s="22" t="s">
        <v>6847</v>
      </c>
      <c r="AE3812" s="22" t="s">
        <v>3363</v>
      </c>
      <c r="AF3812" s="102"/>
      <c r="AG3812" s="22" t="s">
        <v>3364</v>
      </c>
      <c r="AH3812" s="22" t="s">
        <v>3365</v>
      </c>
      <c r="AI3812" s="22">
        <v>0.0</v>
      </c>
      <c r="AJ3812" s="103">
        <v>4.979892101468672E-6</v>
      </c>
      <c r="AK3812" s="103">
        <v>0.0</v>
      </c>
      <c r="AL3812" s="104"/>
      <c r="AM3812" s="22" t="s">
        <v>6849</v>
      </c>
    </row>
    <row r="3813">
      <c r="A3813" s="24">
        <v>45928.0</v>
      </c>
      <c r="B3813" s="24">
        <v>45929.0</v>
      </c>
      <c r="C3813" s="22" t="s">
        <v>687</v>
      </c>
      <c r="D3813" s="22" t="s">
        <v>146</v>
      </c>
      <c r="E3813" s="22" t="s">
        <v>180</v>
      </c>
      <c r="F3813" s="97">
        <v>0.0</v>
      </c>
      <c r="G3813" s="97">
        <v>0.0</v>
      </c>
      <c r="H3813" s="97">
        <v>0.0</v>
      </c>
      <c r="I3813" s="97">
        <v>0.0</v>
      </c>
      <c r="J3813" s="97">
        <v>0.002214446481705496</v>
      </c>
      <c r="K3813" s="22" t="s">
        <v>3531</v>
      </c>
      <c r="L3813" s="97">
        <v>0.0</v>
      </c>
      <c r="M3813" s="22" t="s">
        <v>3369</v>
      </c>
      <c r="N3813" s="22" t="s">
        <v>3360</v>
      </c>
      <c r="O3813" s="98"/>
      <c r="P3813" s="23"/>
      <c r="Q3813" s="23"/>
      <c r="R3813" s="23"/>
      <c r="S3813" s="23"/>
      <c r="T3813" s="23"/>
      <c r="U3813" s="23"/>
      <c r="V3813" s="23"/>
      <c r="W3813" s="23"/>
      <c r="X3813" s="23"/>
      <c r="Y3813" s="23"/>
      <c r="Z3813" s="23"/>
      <c r="AA3813" s="23"/>
      <c r="AB3813" s="22" t="s">
        <v>164</v>
      </c>
      <c r="AC3813" s="22" t="s">
        <v>3361</v>
      </c>
      <c r="AD3813" s="22" t="s">
        <v>6847</v>
      </c>
      <c r="AE3813" s="22" t="s">
        <v>3363</v>
      </c>
      <c r="AF3813" s="102"/>
      <c r="AG3813" s="22" t="s">
        <v>3364</v>
      </c>
      <c r="AH3813" s="22" t="s">
        <v>3365</v>
      </c>
      <c r="AI3813" s="22">
        <v>0.0</v>
      </c>
      <c r="AJ3813" s="103">
        <v>4.9037732203378495E-6</v>
      </c>
      <c r="AK3813" s="103">
        <v>0.0</v>
      </c>
      <c r="AL3813" s="104"/>
      <c r="AM3813" s="22" t="s">
        <v>6850</v>
      </c>
    </row>
    <row r="3814">
      <c r="A3814" s="24">
        <v>45929.0</v>
      </c>
      <c r="B3814" s="24">
        <v>45930.0</v>
      </c>
      <c r="C3814" s="22" t="s">
        <v>687</v>
      </c>
      <c r="D3814" s="22" t="s">
        <v>146</v>
      </c>
      <c r="E3814" s="22" t="s">
        <v>208</v>
      </c>
      <c r="F3814" s="97">
        <v>0.0</v>
      </c>
      <c r="G3814" s="97">
        <v>0.0</v>
      </c>
      <c r="H3814" s="97">
        <v>0.0</v>
      </c>
      <c r="I3814" s="97">
        <v>0.0</v>
      </c>
      <c r="J3814" s="97">
        <v>0.002197457129300016</v>
      </c>
      <c r="K3814" s="22" t="s">
        <v>3531</v>
      </c>
      <c r="L3814" s="97">
        <v>0.0</v>
      </c>
      <c r="M3814" s="22" t="s">
        <v>3369</v>
      </c>
      <c r="N3814" s="22" t="s">
        <v>3360</v>
      </c>
      <c r="O3814" s="98"/>
      <c r="P3814" s="23"/>
      <c r="Q3814" s="23"/>
      <c r="R3814" s="23"/>
      <c r="S3814" s="23"/>
      <c r="T3814" s="23"/>
      <c r="U3814" s="23"/>
      <c r="V3814" s="23"/>
      <c r="W3814" s="23"/>
      <c r="X3814" s="23"/>
      <c r="Y3814" s="23"/>
      <c r="Z3814" s="23"/>
      <c r="AA3814" s="23"/>
      <c r="AB3814" s="22" t="s">
        <v>164</v>
      </c>
      <c r="AC3814" s="22" t="s">
        <v>3361</v>
      </c>
      <c r="AD3814" s="22" t="s">
        <v>6847</v>
      </c>
      <c r="AE3814" s="22" t="s">
        <v>3363</v>
      </c>
      <c r="AF3814" s="102"/>
      <c r="AG3814" s="22" t="s">
        <v>3364</v>
      </c>
      <c r="AH3814" s="22" t="s">
        <v>3365</v>
      </c>
      <c r="AI3814" s="22">
        <v>0.0</v>
      </c>
      <c r="AJ3814" s="103">
        <v>4.828817835111467E-6</v>
      </c>
      <c r="AK3814" s="103">
        <v>0.0</v>
      </c>
      <c r="AL3814" s="104"/>
      <c r="AM3814" s="22" t="s">
        <v>6851</v>
      </c>
    </row>
    <row r="3815">
      <c r="A3815" s="24">
        <v>45930.0</v>
      </c>
      <c r="B3815" s="24">
        <v>45931.0</v>
      </c>
      <c r="C3815" s="22" t="s">
        <v>687</v>
      </c>
      <c r="D3815" s="22" t="s">
        <v>146</v>
      </c>
      <c r="E3815" s="22" t="s">
        <v>303</v>
      </c>
      <c r="F3815" s="97">
        <v>0.0</v>
      </c>
      <c r="G3815" s="97">
        <v>0.0</v>
      </c>
      <c r="H3815" s="97">
        <v>0.0</v>
      </c>
      <c r="I3815" s="97">
        <v>0.0</v>
      </c>
      <c r="J3815" s="97">
        <v>0.0021805981201191483</v>
      </c>
      <c r="K3815" s="22" t="s">
        <v>3531</v>
      </c>
      <c r="L3815" s="97">
        <v>0.0</v>
      </c>
      <c r="M3815" s="22" t="s">
        <v>3369</v>
      </c>
      <c r="N3815" s="22" t="s">
        <v>3360</v>
      </c>
      <c r="O3815" s="98"/>
      <c r="P3815" s="23"/>
      <c r="Q3815" s="23"/>
      <c r="R3815" s="23"/>
      <c r="S3815" s="23"/>
      <c r="T3815" s="23"/>
      <c r="U3815" s="23"/>
      <c r="V3815" s="23"/>
      <c r="W3815" s="23"/>
      <c r="X3815" s="23"/>
      <c r="Y3815" s="23"/>
      <c r="Z3815" s="23"/>
      <c r="AA3815" s="23"/>
      <c r="AB3815" s="22" t="s">
        <v>164</v>
      </c>
      <c r="AC3815" s="22" t="s">
        <v>3361</v>
      </c>
      <c r="AD3815" s="22" t="s">
        <v>6847</v>
      </c>
      <c r="AE3815" s="22" t="s">
        <v>3363</v>
      </c>
      <c r="AF3815" s="102"/>
      <c r="AG3815" s="22" t="s">
        <v>3364</v>
      </c>
      <c r="AH3815" s="22" t="s">
        <v>3365</v>
      </c>
      <c r="AI3815" s="22">
        <v>0.0</v>
      </c>
      <c r="AJ3815" s="103">
        <v>4.755008161467164E-6</v>
      </c>
      <c r="AK3815" s="103">
        <v>0.0</v>
      </c>
      <c r="AL3815" s="104"/>
      <c r="AM3815" s="22" t="s">
        <v>6852</v>
      </c>
    </row>
    <row r="3816">
      <c r="A3816" s="24">
        <v>45931.0</v>
      </c>
      <c r="B3816" s="24">
        <v>45932.0</v>
      </c>
      <c r="C3816" s="22" t="s">
        <v>687</v>
      </c>
      <c r="D3816" s="22" t="s">
        <v>146</v>
      </c>
      <c r="E3816" s="22" t="s">
        <v>148</v>
      </c>
      <c r="F3816" s="97">
        <v>0.0</v>
      </c>
      <c r="G3816" s="97">
        <v>0.0</v>
      </c>
      <c r="H3816" s="97">
        <v>0.0</v>
      </c>
      <c r="I3816" s="97">
        <v>0.0</v>
      </c>
      <c r="J3816" s="97">
        <v>0.0021638684541626695</v>
      </c>
      <c r="K3816" s="22" t="s">
        <v>3531</v>
      </c>
      <c r="L3816" s="97">
        <v>0.0</v>
      </c>
      <c r="M3816" s="22" t="s">
        <v>3369</v>
      </c>
      <c r="N3816" s="22" t="s">
        <v>3360</v>
      </c>
      <c r="O3816" s="98"/>
      <c r="P3816" s="23"/>
      <c r="Q3816" s="23"/>
      <c r="R3816" s="23"/>
      <c r="S3816" s="23"/>
      <c r="T3816" s="23"/>
      <c r="U3816" s="23"/>
      <c r="V3816" s="23"/>
      <c r="W3816" s="23"/>
      <c r="X3816" s="23"/>
      <c r="Y3816" s="23"/>
      <c r="Z3816" s="23"/>
      <c r="AA3816" s="23"/>
      <c r="AB3816" s="22" t="s">
        <v>164</v>
      </c>
      <c r="AC3816" s="22" t="s">
        <v>3361</v>
      </c>
      <c r="AD3816" s="22" t="s">
        <v>6847</v>
      </c>
      <c r="AE3816" s="22" t="s">
        <v>3363</v>
      </c>
      <c r="AF3816" s="102"/>
      <c r="AG3816" s="22" t="s">
        <v>3364</v>
      </c>
      <c r="AH3816" s="22" t="s">
        <v>3365</v>
      </c>
      <c r="AI3816" s="22">
        <v>0.0</v>
      </c>
      <c r="AJ3816" s="103">
        <v>4.682326686920341E-6</v>
      </c>
      <c r="AK3816" s="103">
        <v>0.0</v>
      </c>
      <c r="AL3816" s="104"/>
      <c r="AM3816" s="22" t="s">
        <v>6853</v>
      </c>
    </row>
    <row r="3817">
      <c r="A3817" s="24">
        <v>45932.0</v>
      </c>
      <c r="B3817" s="24">
        <v>45933.0</v>
      </c>
      <c r="C3817" s="22" t="s">
        <v>687</v>
      </c>
      <c r="D3817" s="22" t="s">
        <v>146</v>
      </c>
      <c r="E3817" s="22" t="s">
        <v>196</v>
      </c>
      <c r="F3817" s="97">
        <v>0.0</v>
      </c>
      <c r="G3817" s="97">
        <v>0.0</v>
      </c>
      <c r="H3817" s="97">
        <v>0.04</v>
      </c>
      <c r="I3817" s="97">
        <v>0.038461538461538464</v>
      </c>
      <c r="J3817" s="97">
        <v>0.017538906270051002</v>
      </c>
      <c r="K3817" s="22" t="s">
        <v>3531</v>
      </c>
      <c r="L3817" s="97">
        <v>0.0</v>
      </c>
      <c r="M3817" s="22" t="s">
        <v>3369</v>
      </c>
      <c r="N3817" s="22" t="s">
        <v>3360</v>
      </c>
      <c r="O3817" s="98"/>
      <c r="P3817" s="23"/>
      <c r="Q3817" s="23"/>
      <c r="R3817" s="23"/>
      <c r="S3817" s="23"/>
      <c r="T3817" s="23"/>
      <c r="U3817" s="23"/>
      <c r="V3817" s="23"/>
      <c r="W3817" s="23"/>
      <c r="X3817" s="23"/>
      <c r="Y3817" s="23"/>
      <c r="Z3817" s="23"/>
      <c r="AA3817" s="23"/>
      <c r="AB3817" s="22" t="s">
        <v>164</v>
      </c>
      <c r="AC3817" s="22" t="s">
        <v>3361</v>
      </c>
      <c r="AD3817" s="22" t="s">
        <v>6847</v>
      </c>
      <c r="AE3817" s="22" t="s">
        <v>3363</v>
      </c>
      <c r="AF3817" s="102"/>
      <c r="AG3817" s="22" t="s">
        <v>3364</v>
      </c>
      <c r="AH3817" s="22" t="s">
        <v>3365</v>
      </c>
      <c r="AI3817" s="22">
        <v>0.0</v>
      </c>
      <c r="AJ3817" s="103">
        <v>3.0761323314963435E-4</v>
      </c>
      <c r="AK3817" s="103">
        <v>0.0014792899408284025</v>
      </c>
      <c r="AL3817" s="104"/>
      <c r="AM3817" s="22" t="s">
        <v>6854</v>
      </c>
    </row>
    <row r="3818">
      <c r="A3818" s="24">
        <v>45933.0</v>
      </c>
      <c r="B3818" s="24">
        <v>45934.0</v>
      </c>
      <c r="C3818" s="22" t="s">
        <v>687</v>
      </c>
      <c r="D3818" s="22" t="s">
        <v>146</v>
      </c>
      <c r="E3818" s="22" t="s">
        <v>288</v>
      </c>
      <c r="F3818" s="97">
        <v>0.0</v>
      </c>
      <c r="G3818" s="97">
        <v>0.0</v>
      </c>
      <c r="H3818" s="97">
        <v>0.0</v>
      </c>
      <c r="I3818" s="97">
        <v>0.0</v>
      </c>
      <c r="J3818" s="97">
        <v>0.0021307931902234028</v>
      </c>
      <c r="K3818" s="22" t="s">
        <v>3531</v>
      </c>
      <c r="L3818" s="97">
        <v>0.0</v>
      </c>
      <c r="M3818" s="22" t="s">
        <v>3369</v>
      </c>
      <c r="N3818" s="22" t="s">
        <v>3360</v>
      </c>
      <c r="O3818" s="98"/>
      <c r="P3818" s="23"/>
      <c r="Q3818" s="23"/>
      <c r="R3818" s="23"/>
      <c r="S3818" s="23"/>
      <c r="T3818" s="23"/>
      <c r="U3818" s="23"/>
      <c r="V3818" s="23"/>
      <c r="W3818" s="23"/>
      <c r="X3818" s="23"/>
      <c r="Y3818" s="23"/>
      <c r="Z3818" s="23"/>
      <c r="AA3818" s="23"/>
      <c r="AB3818" s="22" t="s">
        <v>164</v>
      </c>
      <c r="AC3818" s="22" t="s">
        <v>3361</v>
      </c>
      <c r="AD3818" s="22" t="s">
        <v>6847</v>
      </c>
      <c r="AE3818" s="22" t="s">
        <v>3363</v>
      </c>
      <c r="AF3818" s="102"/>
      <c r="AG3818" s="22" t="s">
        <v>3364</v>
      </c>
      <c r="AH3818" s="22" t="s">
        <v>3365</v>
      </c>
      <c r="AI3818" s="22">
        <v>0.0</v>
      </c>
      <c r="AJ3818" s="103">
        <v>4.540279619502426E-6</v>
      </c>
      <c r="AK3818" s="103">
        <v>0.0</v>
      </c>
      <c r="AL3818" s="104"/>
      <c r="AM3818" s="22" t="s">
        <v>6855</v>
      </c>
    </row>
    <row r="3819">
      <c r="A3819" s="24">
        <v>45934.0</v>
      </c>
      <c r="B3819" s="24">
        <v>45935.0</v>
      </c>
      <c r="C3819" s="22" t="s">
        <v>687</v>
      </c>
      <c r="D3819" s="22" t="s">
        <v>146</v>
      </c>
      <c r="E3819" s="22" t="s">
        <v>256</v>
      </c>
      <c r="F3819" s="97">
        <v>0.0</v>
      </c>
      <c r="G3819" s="97">
        <v>0.0</v>
      </c>
      <c r="H3819" s="97">
        <v>0.0</v>
      </c>
      <c r="I3819" s="97">
        <v>0.0</v>
      </c>
      <c r="J3819" s="97">
        <v>0.0021144456303654547</v>
      </c>
      <c r="K3819" s="22" t="s">
        <v>3531</v>
      </c>
      <c r="L3819" s="97">
        <v>0.0</v>
      </c>
      <c r="M3819" s="22" t="s">
        <v>3369</v>
      </c>
      <c r="N3819" s="22" t="s">
        <v>3360</v>
      </c>
      <c r="O3819" s="98"/>
      <c r="P3819" s="23"/>
      <c r="Q3819" s="23"/>
      <c r="R3819" s="23"/>
      <c r="S3819" s="23"/>
      <c r="T3819" s="23"/>
      <c r="U3819" s="23"/>
      <c r="V3819" s="23"/>
      <c r="W3819" s="23"/>
      <c r="X3819" s="23"/>
      <c r="Y3819" s="23"/>
      <c r="Z3819" s="23"/>
      <c r="AA3819" s="23"/>
      <c r="AB3819" s="22" t="s">
        <v>164</v>
      </c>
      <c r="AC3819" s="22" t="s">
        <v>3361</v>
      </c>
      <c r="AD3819" s="22" t="s">
        <v>6847</v>
      </c>
      <c r="AE3819" s="22" t="s">
        <v>3363</v>
      </c>
      <c r="AF3819" s="102"/>
      <c r="AG3819" s="22" t="s">
        <v>3364</v>
      </c>
      <c r="AH3819" s="22" t="s">
        <v>3365</v>
      </c>
      <c r="AI3819" s="22">
        <v>0.0</v>
      </c>
      <c r="AJ3819" s="103">
        <v>4.4708803237715646E-6</v>
      </c>
      <c r="AK3819" s="103">
        <v>0.0</v>
      </c>
      <c r="AL3819" s="104"/>
      <c r="AM3819" s="22" t="s">
        <v>6856</v>
      </c>
    </row>
    <row r="3820">
      <c r="A3820" s="24">
        <v>45935.0</v>
      </c>
      <c r="B3820" s="24">
        <v>45936.0</v>
      </c>
      <c r="C3820" s="22" t="s">
        <v>687</v>
      </c>
      <c r="D3820" s="22" t="s">
        <v>146</v>
      </c>
      <c r="E3820" s="22" t="s">
        <v>180</v>
      </c>
      <c r="F3820" s="97">
        <v>0.0</v>
      </c>
      <c r="G3820" s="97">
        <v>0.0</v>
      </c>
      <c r="H3820" s="97">
        <v>0.0</v>
      </c>
      <c r="I3820" s="97">
        <v>0.0</v>
      </c>
      <c r="J3820" s="97">
        <v>0.0020982234898652067</v>
      </c>
      <c r="K3820" s="22" t="s">
        <v>3531</v>
      </c>
      <c r="L3820" s="97">
        <v>0.0</v>
      </c>
      <c r="M3820" s="22" t="s">
        <v>3369</v>
      </c>
      <c r="N3820" s="22" t="s">
        <v>3360</v>
      </c>
      <c r="O3820" s="98"/>
      <c r="P3820" s="23"/>
      <c r="Q3820" s="23"/>
      <c r="R3820" s="23"/>
      <c r="S3820" s="23"/>
      <c r="T3820" s="23"/>
      <c r="U3820" s="23"/>
      <c r="V3820" s="23"/>
      <c r="W3820" s="23"/>
      <c r="X3820" s="23"/>
      <c r="Y3820" s="23"/>
      <c r="Z3820" s="23"/>
      <c r="AA3820" s="23"/>
      <c r="AB3820" s="22" t="s">
        <v>164</v>
      </c>
      <c r="AC3820" s="22" t="s">
        <v>3361</v>
      </c>
      <c r="AD3820" s="22" t="s">
        <v>6847</v>
      </c>
      <c r="AE3820" s="22" t="s">
        <v>3363</v>
      </c>
      <c r="AF3820" s="102"/>
      <c r="AG3820" s="22" t="s">
        <v>3364</v>
      </c>
      <c r="AH3820" s="22" t="s">
        <v>3365</v>
      </c>
      <c r="AI3820" s="22">
        <v>0.0</v>
      </c>
      <c r="AJ3820" s="103">
        <v>4.402541813422127E-6</v>
      </c>
      <c r="AK3820" s="103">
        <v>0.0</v>
      </c>
      <c r="AL3820" s="104"/>
      <c r="AM3820" s="22" t="s">
        <v>6857</v>
      </c>
    </row>
    <row r="3821">
      <c r="A3821" s="24">
        <v>45936.0</v>
      </c>
      <c r="B3821" s="24">
        <v>45937.0</v>
      </c>
      <c r="C3821" s="22" t="s">
        <v>687</v>
      </c>
      <c r="D3821" s="22" t="s">
        <v>146</v>
      </c>
      <c r="E3821" s="22" t="s">
        <v>208</v>
      </c>
      <c r="F3821" s="97">
        <v>0.0</v>
      </c>
      <c r="G3821" s="97">
        <v>0.0</v>
      </c>
      <c r="H3821" s="97">
        <v>0.0</v>
      </c>
      <c r="I3821" s="97">
        <v>0.0</v>
      </c>
      <c r="J3821" s="97">
        <v>0.0020821258064986064</v>
      </c>
      <c r="K3821" s="22" t="s">
        <v>3531</v>
      </c>
      <c r="L3821" s="97">
        <v>0.0</v>
      </c>
      <c r="M3821" s="22" t="s">
        <v>3369</v>
      </c>
      <c r="N3821" s="22" t="s">
        <v>3360</v>
      </c>
      <c r="O3821" s="98"/>
      <c r="P3821" s="23"/>
      <c r="Q3821" s="23"/>
      <c r="R3821" s="23"/>
      <c r="S3821" s="23"/>
      <c r="T3821" s="23"/>
      <c r="U3821" s="23"/>
      <c r="V3821" s="23"/>
      <c r="W3821" s="23"/>
      <c r="X3821" s="23"/>
      <c r="Y3821" s="23"/>
      <c r="Z3821" s="23"/>
      <c r="AA3821" s="23"/>
      <c r="AB3821" s="22" t="s">
        <v>164</v>
      </c>
      <c r="AC3821" s="22" t="s">
        <v>3361</v>
      </c>
      <c r="AD3821" s="22" t="s">
        <v>6847</v>
      </c>
      <c r="AE3821" s="22" t="s">
        <v>3363</v>
      </c>
      <c r="AF3821" s="102"/>
      <c r="AG3821" s="22" t="s">
        <v>3364</v>
      </c>
      <c r="AH3821" s="22" t="s">
        <v>3365</v>
      </c>
      <c r="AI3821" s="22">
        <v>0.0</v>
      </c>
      <c r="AJ3821" s="103">
        <v>4.3352478740874725E-6</v>
      </c>
      <c r="AK3821" s="103">
        <v>0.0</v>
      </c>
      <c r="AL3821" s="104"/>
      <c r="AM3821" s="22" t="s">
        <v>6858</v>
      </c>
    </row>
    <row r="3822">
      <c r="A3822" s="24">
        <v>45937.0</v>
      </c>
      <c r="B3822" s="24">
        <v>45938.0</v>
      </c>
      <c r="C3822" s="22" t="s">
        <v>687</v>
      </c>
      <c r="D3822" s="22" t="s">
        <v>146</v>
      </c>
      <c r="E3822" s="22" t="s">
        <v>303</v>
      </c>
      <c r="F3822" s="97">
        <v>0.0</v>
      </c>
      <c r="G3822" s="97">
        <v>0.0</v>
      </c>
      <c r="H3822" s="97">
        <v>0.0</v>
      </c>
      <c r="I3822" s="97">
        <v>0.0</v>
      </c>
      <c r="J3822" s="97">
        <v>0.0020661516254238364</v>
      </c>
      <c r="K3822" s="22" t="s">
        <v>3531</v>
      </c>
      <c r="L3822" s="97">
        <v>0.0</v>
      </c>
      <c r="M3822" s="22" t="s">
        <v>3369</v>
      </c>
      <c r="N3822" s="22" t="s">
        <v>3360</v>
      </c>
      <c r="O3822" s="98"/>
      <c r="P3822" s="23"/>
      <c r="Q3822" s="23"/>
      <c r="R3822" s="23"/>
      <c r="S3822" s="23"/>
      <c r="T3822" s="23"/>
      <c r="U3822" s="23"/>
      <c r="V3822" s="23"/>
      <c r="W3822" s="23"/>
      <c r="X3822" s="23"/>
      <c r="Y3822" s="23"/>
      <c r="Z3822" s="23"/>
      <c r="AA3822" s="23"/>
      <c r="AB3822" s="22" t="s">
        <v>164</v>
      </c>
      <c r="AC3822" s="22" t="s">
        <v>3361</v>
      </c>
      <c r="AD3822" s="22" t="s">
        <v>6847</v>
      </c>
      <c r="AE3822" s="22" t="s">
        <v>3363</v>
      </c>
      <c r="AF3822" s="102"/>
      <c r="AG3822" s="22" t="s">
        <v>3364</v>
      </c>
      <c r="AH3822" s="22" t="s">
        <v>3365</v>
      </c>
      <c r="AI3822" s="22">
        <v>0.0</v>
      </c>
      <c r="AJ3822" s="103">
        <v>4.2689825392415615E-6</v>
      </c>
      <c r="AK3822" s="103">
        <v>0.0</v>
      </c>
      <c r="AL3822" s="104"/>
      <c r="AM3822" s="22" t="s">
        <v>6859</v>
      </c>
    </row>
    <row r="3823">
      <c r="A3823" s="24">
        <v>45938.0</v>
      </c>
      <c r="B3823" s="24">
        <v>45939.0</v>
      </c>
      <c r="C3823" s="22" t="s">
        <v>687</v>
      </c>
      <c r="D3823" s="22" t="s">
        <v>146</v>
      </c>
      <c r="E3823" s="22" t="s">
        <v>148</v>
      </c>
      <c r="F3823" s="97">
        <v>0.0</v>
      </c>
      <c r="G3823" s="97">
        <v>0.0</v>
      </c>
      <c r="H3823" s="97">
        <v>0.0</v>
      </c>
      <c r="I3823" s="97">
        <v>0.0</v>
      </c>
      <c r="J3823" s="97">
        <v>0.0020502999991246786</v>
      </c>
      <c r="K3823" s="22" t="s">
        <v>3531</v>
      </c>
      <c r="L3823" s="97">
        <v>0.0</v>
      </c>
      <c r="M3823" s="22" t="s">
        <v>3369</v>
      </c>
      <c r="N3823" s="22" t="s">
        <v>3360</v>
      </c>
      <c r="O3823" s="98"/>
      <c r="P3823" s="23"/>
      <c r="Q3823" s="23"/>
      <c r="R3823" s="23"/>
      <c r="S3823" s="23"/>
      <c r="T3823" s="23"/>
      <c r="U3823" s="23"/>
      <c r="V3823" s="23"/>
      <c r="W3823" s="23"/>
      <c r="X3823" s="23"/>
      <c r="Y3823" s="23"/>
      <c r="Z3823" s="23"/>
      <c r="AA3823" s="23"/>
      <c r="AB3823" s="22" t="s">
        <v>164</v>
      </c>
      <c r="AC3823" s="22" t="s">
        <v>3361</v>
      </c>
      <c r="AD3823" s="22" t="s">
        <v>6847</v>
      </c>
      <c r="AE3823" s="22" t="s">
        <v>3363</v>
      </c>
      <c r="AF3823" s="102"/>
      <c r="AG3823" s="22" t="s">
        <v>3364</v>
      </c>
      <c r="AH3823" s="22" t="s">
        <v>3365</v>
      </c>
      <c r="AI3823" s="22">
        <v>0.0</v>
      </c>
      <c r="AJ3823" s="103">
        <v>4.203730086410657E-6</v>
      </c>
      <c r="AK3823" s="103">
        <v>0.0</v>
      </c>
      <c r="AL3823" s="104"/>
      <c r="AM3823" s="22" t="s">
        <v>6860</v>
      </c>
    </row>
    <row r="3824">
      <c r="A3824" s="24">
        <v>45939.0</v>
      </c>
      <c r="B3824" s="24">
        <v>45940.0</v>
      </c>
      <c r="C3824" s="22" t="s">
        <v>687</v>
      </c>
      <c r="D3824" s="22" t="s">
        <v>146</v>
      </c>
      <c r="E3824" s="22" t="s">
        <v>196</v>
      </c>
      <c r="F3824" s="97">
        <v>0.0</v>
      </c>
      <c r="G3824" s="97">
        <v>0.0</v>
      </c>
      <c r="H3824" s="97">
        <v>0.04</v>
      </c>
      <c r="I3824" s="97">
        <v>0.038461538461538464</v>
      </c>
      <c r="J3824" s="97">
        <v>0.016618394450437366</v>
      </c>
      <c r="K3824" s="22" t="s">
        <v>3531</v>
      </c>
      <c r="L3824" s="97">
        <v>0.0</v>
      </c>
      <c r="M3824" s="22" t="s">
        <v>3369</v>
      </c>
      <c r="N3824" s="22" t="s">
        <v>3360</v>
      </c>
      <c r="O3824" s="98"/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/>
      <c r="AB3824" s="22" t="s">
        <v>164</v>
      </c>
      <c r="AC3824" s="22" t="s">
        <v>3361</v>
      </c>
      <c r="AD3824" s="22" t="s">
        <v>6847</v>
      </c>
      <c r="AE3824" s="22" t="s">
        <v>3363</v>
      </c>
      <c r="AF3824" s="102"/>
      <c r="AG3824" s="22" t="s">
        <v>3364</v>
      </c>
      <c r="AH3824" s="22" t="s">
        <v>3365</v>
      </c>
      <c r="AI3824" s="22">
        <v>0.0</v>
      </c>
      <c r="AJ3824" s="103">
        <v>2.7617103411032743E-4</v>
      </c>
      <c r="AK3824" s="103">
        <v>0.0014792899408284025</v>
      </c>
      <c r="AL3824" s="104"/>
      <c r="AM3824" s="22" t="s">
        <v>6861</v>
      </c>
    </row>
    <row r="3825">
      <c r="A3825" s="24">
        <v>45940.0</v>
      </c>
      <c r="B3825" s="24">
        <v>45941.0</v>
      </c>
      <c r="C3825" s="22" t="s">
        <v>687</v>
      </c>
      <c r="D3825" s="22" t="s">
        <v>146</v>
      </c>
      <c r="E3825" s="22" t="s">
        <v>288</v>
      </c>
      <c r="F3825" s="97">
        <v>0.0</v>
      </c>
      <c r="G3825" s="97">
        <v>0.0</v>
      </c>
      <c r="H3825" s="97">
        <v>0.0</v>
      </c>
      <c r="I3825" s="97">
        <v>0.0</v>
      </c>
      <c r="J3825" s="97">
        <v>0.0020189606570795225</v>
      </c>
      <c r="K3825" s="22" t="s">
        <v>3531</v>
      </c>
      <c r="L3825" s="97">
        <v>0.0</v>
      </c>
      <c r="M3825" s="22" t="s">
        <v>3369</v>
      </c>
      <c r="N3825" s="22" t="s">
        <v>3360</v>
      </c>
      <c r="O3825" s="98"/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/>
      <c r="AB3825" s="22" t="s">
        <v>164</v>
      </c>
      <c r="AC3825" s="22" t="s">
        <v>3361</v>
      </c>
      <c r="AD3825" s="22" t="s">
        <v>6847</v>
      </c>
      <c r="AE3825" s="22" t="s">
        <v>3363</v>
      </c>
      <c r="AF3825" s="102"/>
      <c r="AG3825" s="22" t="s">
        <v>3364</v>
      </c>
      <c r="AH3825" s="22" t="s">
        <v>3365</v>
      </c>
      <c r="AI3825" s="22">
        <v>0.0</v>
      </c>
      <c r="AJ3825" s="103">
        <v>4.0762021348349775E-6</v>
      </c>
      <c r="AK3825" s="103">
        <v>0.0</v>
      </c>
      <c r="AL3825" s="104"/>
      <c r="AM3825" s="22" t="s">
        <v>6862</v>
      </c>
    </row>
    <row r="3826">
      <c r="A3826" s="24">
        <v>45941.0</v>
      </c>
      <c r="B3826" s="24">
        <v>45942.0</v>
      </c>
      <c r="C3826" s="22" t="s">
        <v>687</v>
      </c>
      <c r="D3826" s="22" t="s">
        <v>146</v>
      </c>
      <c r="E3826" s="22" t="s">
        <v>256</v>
      </c>
      <c r="F3826" s="97">
        <v>0.0</v>
      </c>
      <c r="G3826" s="97">
        <v>0.0</v>
      </c>
      <c r="H3826" s="97">
        <v>0.0</v>
      </c>
      <c r="I3826" s="97">
        <v>0.0</v>
      </c>
      <c r="J3826" s="97">
        <v>0.0020034710824254056</v>
      </c>
      <c r="K3826" s="22" t="s">
        <v>3531</v>
      </c>
      <c r="L3826" s="97">
        <v>0.0</v>
      </c>
      <c r="M3826" s="22" t="s">
        <v>3369</v>
      </c>
      <c r="N3826" s="22" t="s">
        <v>3360</v>
      </c>
      <c r="O3826" s="98"/>
      <c r="P3826" s="23"/>
      <c r="Q3826" s="23"/>
      <c r="R3826" s="23"/>
      <c r="S3826" s="23"/>
      <c r="T3826" s="23"/>
      <c r="U3826" s="23"/>
      <c r="V3826" s="23"/>
      <c r="W3826" s="23"/>
      <c r="X3826" s="23"/>
      <c r="Y3826" s="23"/>
      <c r="Z3826" s="23"/>
      <c r="AA3826" s="23"/>
      <c r="AB3826" s="22" t="s">
        <v>164</v>
      </c>
      <c r="AC3826" s="22" t="s">
        <v>3361</v>
      </c>
      <c r="AD3826" s="22" t="s">
        <v>6847</v>
      </c>
      <c r="AE3826" s="22" t="s">
        <v>3363</v>
      </c>
      <c r="AF3826" s="102"/>
      <c r="AG3826" s="22" t="s">
        <v>3364</v>
      </c>
      <c r="AH3826" s="22" t="s">
        <v>3365</v>
      </c>
      <c r="AI3826" s="22">
        <v>0.0</v>
      </c>
      <c r="AJ3826" s="103">
        <v>4.013896378114826E-6</v>
      </c>
      <c r="AK3826" s="103">
        <v>0.0</v>
      </c>
      <c r="AL3826" s="104"/>
      <c r="AM3826" s="22" t="s">
        <v>6863</v>
      </c>
    </row>
    <row r="3827">
      <c r="A3827" s="24">
        <v>45942.0</v>
      </c>
      <c r="B3827" s="24">
        <v>45943.0</v>
      </c>
      <c r="C3827" s="22" t="s">
        <v>687</v>
      </c>
      <c r="D3827" s="22" t="s">
        <v>146</v>
      </c>
      <c r="E3827" s="22" t="s">
        <v>180</v>
      </c>
      <c r="F3827" s="97">
        <v>0.0</v>
      </c>
      <c r="G3827" s="97">
        <v>0.0</v>
      </c>
      <c r="H3827" s="97">
        <v>0.0</v>
      </c>
      <c r="I3827" s="97">
        <v>0.0</v>
      </c>
      <c r="J3827" s="97">
        <v>0.001988100344620399</v>
      </c>
      <c r="K3827" s="22" t="s">
        <v>3531</v>
      </c>
      <c r="L3827" s="97">
        <v>0.0</v>
      </c>
      <c r="M3827" s="22" t="s">
        <v>3369</v>
      </c>
      <c r="N3827" s="22" t="s">
        <v>3360</v>
      </c>
      <c r="O3827" s="98"/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/>
      <c r="AB3827" s="22" t="s">
        <v>164</v>
      </c>
      <c r="AC3827" s="22" t="s">
        <v>3361</v>
      </c>
      <c r="AD3827" s="22" t="s">
        <v>6847</v>
      </c>
      <c r="AE3827" s="22" t="s">
        <v>3363</v>
      </c>
      <c r="AF3827" s="102"/>
      <c r="AG3827" s="22" t="s">
        <v>3364</v>
      </c>
      <c r="AH3827" s="22" t="s">
        <v>3365</v>
      </c>
      <c r="AI3827" s="22">
        <v>0.0</v>
      </c>
      <c r="AJ3827" s="103">
        <v>3.95254298027975E-6</v>
      </c>
      <c r="AK3827" s="103">
        <v>0.0</v>
      </c>
      <c r="AL3827" s="104"/>
      <c r="AM3827" s="22" t="s">
        <v>6864</v>
      </c>
    </row>
    <row r="3828">
      <c r="A3828" s="24">
        <v>45943.0</v>
      </c>
      <c r="B3828" s="24">
        <v>45944.0</v>
      </c>
      <c r="C3828" s="22" t="s">
        <v>687</v>
      </c>
      <c r="D3828" s="22" t="s">
        <v>146</v>
      </c>
      <c r="E3828" s="22" t="s">
        <v>208</v>
      </c>
      <c r="F3828" s="97">
        <v>0.0</v>
      </c>
      <c r="G3828" s="97">
        <v>0.0</v>
      </c>
      <c r="H3828" s="97">
        <v>0.0</v>
      </c>
      <c r="I3828" s="97">
        <v>0.0</v>
      </c>
      <c r="J3828" s="97">
        <v>0.0019728475319418107</v>
      </c>
      <c r="K3828" s="22" t="s">
        <v>3531</v>
      </c>
      <c r="L3828" s="97">
        <v>0.0</v>
      </c>
      <c r="M3828" s="22" t="s">
        <v>3369</v>
      </c>
      <c r="N3828" s="22" t="s">
        <v>3360</v>
      </c>
      <c r="O3828" s="98"/>
      <c r="P3828" s="23"/>
      <c r="Q3828" s="23"/>
      <c r="R3828" s="23"/>
      <c r="S3828" s="23"/>
      <c r="T3828" s="23"/>
      <c r="U3828" s="23"/>
      <c r="V3828" s="23"/>
      <c r="W3828" s="23"/>
      <c r="X3828" s="23"/>
      <c r="Y3828" s="23"/>
      <c r="Z3828" s="23"/>
      <c r="AA3828" s="23"/>
      <c r="AB3828" s="22" t="s">
        <v>164</v>
      </c>
      <c r="AC3828" s="22" t="s">
        <v>3361</v>
      </c>
      <c r="AD3828" s="22" t="s">
        <v>6847</v>
      </c>
      <c r="AE3828" s="22" t="s">
        <v>3363</v>
      </c>
      <c r="AF3828" s="102"/>
      <c r="AG3828" s="22" t="s">
        <v>3364</v>
      </c>
      <c r="AH3828" s="22" t="s">
        <v>3365</v>
      </c>
      <c r="AI3828" s="22">
        <v>0.0</v>
      </c>
      <c r="AJ3828" s="103">
        <v>3.892127384288894E-6</v>
      </c>
      <c r="AK3828" s="103">
        <v>0.0</v>
      </c>
      <c r="AL3828" s="104"/>
      <c r="AM3828" s="22" t="s">
        <v>6865</v>
      </c>
    </row>
    <row r="3829">
      <c r="A3829" s="24">
        <v>45944.0</v>
      </c>
      <c r="B3829" s="24">
        <v>45945.0</v>
      </c>
      <c r="C3829" s="22" t="s">
        <v>687</v>
      </c>
      <c r="D3829" s="22" t="s">
        <v>146</v>
      </c>
      <c r="E3829" s="22" t="s">
        <v>303</v>
      </c>
      <c r="F3829" s="97">
        <v>0.0</v>
      </c>
      <c r="G3829" s="97">
        <v>0.0</v>
      </c>
      <c r="H3829" s="97">
        <v>0.0</v>
      </c>
      <c r="I3829" s="97">
        <v>0.0</v>
      </c>
      <c r="J3829" s="97">
        <v>0.0019577117396617338</v>
      </c>
      <c r="K3829" s="22" t="s">
        <v>3531</v>
      </c>
      <c r="L3829" s="97">
        <v>0.0</v>
      </c>
      <c r="M3829" s="22" t="s">
        <v>3369</v>
      </c>
      <c r="N3829" s="22" t="s">
        <v>3360</v>
      </c>
      <c r="O3829" s="98"/>
      <c r="P3829" s="23"/>
      <c r="Q3829" s="23"/>
      <c r="R3829" s="23"/>
      <c r="S3829" s="23"/>
      <c r="T3829" s="23"/>
      <c r="U3829" s="23"/>
      <c r="V3829" s="23"/>
      <c r="W3829" s="23"/>
      <c r="X3829" s="23"/>
      <c r="Y3829" s="23"/>
      <c r="Z3829" s="23"/>
      <c r="AA3829" s="23"/>
      <c r="AB3829" s="22" t="s">
        <v>164</v>
      </c>
      <c r="AC3829" s="22" t="s">
        <v>3361</v>
      </c>
      <c r="AD3829" s="22" t="s">
        <v>6847</v>
      </c>
      <c r="AE3829" s="22" t="s">
        <v>3363</v>
      </c>
      <c r="AF3829" s="102"/>
      <c r="AG3829" s="22" t="s">
        <v>3364</v>
      </c>
      <c r="AH3829" s="22" t="s">
        <v>3365</v>
      </c>
      <c r="AI3829" s="22">
        <v>0.0</v>
      </c>
      <c r="AJ3829" s="103">
        <v>3.8326352556093725E-6</v>
      </c>
      <c r="AK3829" s="103">
        <v>0.0</v>
      </c>
      <c r="AL3829" s="104"/>
      <c r="AM3829" s="22" t="s">
        <v>6866</v>
      </c>
    </row>
    <row r="3830">
      <c r="A3830" s="24">
        <v>45945.0</v>
      </c>
      <c r="B3830" s="24">
        <v>45946.0</v>
      </c>
      <c r="C3830" s="22" t="s">
        <v>687</v>
      </c>
      <c r="D3830" s="22" t="s">
        <v>146</v>
      </c>
      <c r="E3830" s="22" t="s">
        <v>148</v>
      </c>
      <c r="F3830" s="97">
        <v>0.0</v>
      </c>
      <c r="G3830" s="97">
        <v>0.0</v>
      </c>
      <c r="H3830" s="97">
        <v>0.0</v>
      </c>
      <c r="I3830" s="97">
        <v>0.0</v>
      </c>
      <c r="J3830" s="97">
        <v>0.0019426920699933828</v>
      </c>
      <c r="K3830" s="22" t="s">
        <v>3531</v>
      </c>
      <c r="L3830" s="97">
        <v>0.0</v>
      </c>
      <c r="M3830" s="22" t="s">
        <v>3369</v>
      </c>
      <c r="N3830" s="22" t="s">
        <v>3360</v>
      </c>
      <c r="O3830" s="98"/>
      <c r="P3830" s="23"/>
      <c r="Q3830" s="23"/>
      <c r="R3830" s="23"/>
      <c r="S3830" s="23"/>
      <c r="T3830" s="23"/>
      <c r="U3830" s="23"/>
      <c r="V3830" s="23"/>
      <c r="W3830" s="23"/>
      <c r="X3830" s="23"/>
      <c r="Y3830" s="23"/>
      <c r="Z3830" s="23"/>
      <c r="AA3830" s="23"/>
      <c r="AB3830" s="22" t="s">
        <v>164</v>
      </c>
      <c r="AC3830" s="22" t="s">
        <v>3361</v>
      </c>
      <c r="AD3830" s="22" t="s">
        <v>6847</v>
      </c>
      <c r="AE3830" s="22" t="s">
        <v>3363</v>
      </c>
      <c r="AF3830" s="102"/>
      <c r="AG3830" s="22" t="s">
        <v>3364</v>
      </c>
      <c r="AH3830" s="22" t="s">
        <v>3365</v>
      </c>
      <c r="AI3830" s="22">
        <v>0.0</v>
      </c>
      <c r="AJ3830" s="103">
        <v>3.7740524788151745E-6</v>
      </c>
      <c r="AK3830" s="103">
        <v>0.0</v>
      </c>
      <c r="AL3830" s="104"/>
      <c r="AM3830" s="22" t="s">
        <v>6867</v>
      </c>
    </row>
    <row r="3831">
      <c r="A3831" s="24">
        <v>45946.0</v>
      </c>
      <c r="B3831" s="24">
        <v>45947.0</v>
      </c>
      <c r="C3831" s="22" t="s">
        <v>687</v>
      </c>
      <c r="D3831" s="22" t="s">
        <v>146</v>
      </c>
      <c r="E3831" s="22" t="s">
        <v>196</v>
      </c>
      <c r="F3831" s="97">
        <v>0.0</v>
      </c>
      <c r="G3831" s="97">
        <v>0.0</v>
      </c>
      <c r="H3831" s="97">
        <v>0.04</v>
      </c>
      <c r="I3831" s="97">
        <v>0.038461538461538464</v>
      </c>
      <c r="J3831" s="97">
        <v>0.01574619476597068</v>
      </c>
      <c r="K3831" s="22" t="s">
        <v>3531</v>
      </c>
      <c r="L3831" s="97">
        <v>0.0</v>
      </c>
      <c r="M3831" s="22" t="s">
        <v>3369</v>
      </c>
      <c r="N3831" s="22" t="s">
        <v>3360</v>
      </c>
      <c r="O3831" s="98"/>
      <c r="P3831" s="23"/>
      <c r="Q3831" s="23"/>
      <c r="R3831" s="23"/>
      <c r="S3831" s="23"/>
      <c r="T3831" s="23"/>
      <c r="U3831" s="23"/>
      <c r="V3831" s="23"/>
      <c r="W3831" s="23"/>
      <c r="X3831" s="23"/>
      <c r="Y3831" s="23"/>
      <c r="Z3831" s="23"/>
      <c r="AA3831" s="23"/>
      <c r="AB3831" s="22" t="s">
        <v>164</v>
      </c>
      <c r="AC3831" s="22" t="s">
        <v>3361</v>
      </c>
      <c r="AD3831" s="22" t="s">
        <v>6847</v>
      </c>
      <c r="AE3831" s="22" t="s">
        <v>3363</v>
      </c>
      <c r="AF3831" s="102"/>
      <c r="AG3831" s="22" t="s">
        <v>3364</v>
      </c>
      <c r="AH3831" s="22" t="s">
        <v>3365</v>
      </c>
      <c r="AI3831" s="22">
        <v>0.0</v>
      </c>
      <c r="AJ3831" s="103">
        <v>2.479426496078825E-4</v>
      </c>
      <c r="AK3831" s="103">
        <v>0.0014792899408284025</v>
      </c>
      <c r="AL3831" s="104"/>
      <c r="AM3831" s="22" t="s">
        <v>6868</v>
      </c>
    </row>
    <row r="3832">
      <c r="A3832" s="24">
        <v>45947.0</v>
      </c>
      <c r="B3832" s="24">
        <v>45948.0</v>
      </c>
      <c r="C3832" s="22" t="s">
        <v>687</v>
      </c>
      <c r="D3832" s="22" t="s">
        <v>146</v>
      </c>
      <c r="E3832" s="22" t="s">
        <v>288</v>
      </c>
      <c r="F3832" s="97">
        <v>0.0</v>
      </c>
      <c r="G3832" s="97">
        <v>0.0</v>
      </c>
      <c r="H3832" s="97">
        <v>0.0</v>
      </c>
      <c r="I3832" s="97">
        <v>0.0</v>
      </c>
      <c r="J3832" s="97">
        <v>0.0019129975417312125</v>
      </c>
      <c r="K3832" s="22" t="s">
        <v>3531</v>
      </c>
      <c r="L3832" s="97">
        <v>0.0</v>
      </c>
      <c r="M3832" s="22" t="s">
        <v>3369</v>
      </c>
      <c r="N3832" s="22" t="s">
        <v>3360</v>
      </c>
      <c r="O3832" s="98"/>
      <c r="P3832" s="23"/>
      <c r="Q3832" s="23"/>
      <c r="R3832" s="23"/>
      <c r="S3832" s="23"/>
      <c r="T3832" s="23"/>
      <c r="U3832" s="23"/>
      <c r="V3832" s="23"/>
      <c r="W3832" s="23"/>
      <c r="X3832" s="23"/>
      <c r="Y3832" s="23"/>
      <c r="Z3832" s="23"/>
      <c r="AA3832" s="23"/>
      <c r="AB3832" s="22" t="s">
        <v>164</v>
      </c>
      <c r="AC3832" s="22" t="s">
        <v>3361</v>
      </c>
      <c r="AD3832" s="22" t="s">
        <v>6847</v>
      </c>
      <c r="AE3832" s="22" t="s">
        <v>3363</v>
      </c>
      <c r="AF3832" s="102"/>
      <c r="AG3832" s="22" t="s">
        <v>3364</v>
      </c>
      <c r="AH3832" s="22" t="s">
        <v>3365</v>
      </c>
      <c r="AI3832" s="22">
        <v>0.0</v>
      </c>
      <c r="AJ3832" s="103">
        <v>3.659559594669662E-6</v>
      </c>
      <c r="AK3832" s="103">
        <v>0.0</v>
      </c>
      <c r="AL3832" s="104"/>
      <c r="AM3832" s="22" t="s">
        <v>6869</v>
      </c>
    </row>
    <row r="3833">
      <c r="A3833" s="24">
        <v>45948.0</v>
      </c>
      <c r="B3833" s="24">
        <v>45949.0</v>
      </c>
      <c r="C3833" s="22" t="s">
        <v>687</v>
      </c>
      <c r="D3833" s="22" t="s">
        <v>146</v>
      </c>
      <c r="E3833" s="22" t="s">
        <v>256</v>
      </c>
      <c r="F3833" s="97">
        <v>0.0</v>
      </c>
      <c r="G3833" s="97">
        <v>0.0</v>
      </c>
      <c r="H3833" s="97">
        <v>0.0</v>
      </c>
      <c r="I3833" s="97">
        <v>0.0</v>
      </c>
      <c r="J3833" s="97">
        <v>0.0018983209217921938</v>
      </c>
      <c r="K3833" s="22" t="s">
        <v>3531</v>
      </c>
      <c r="L3833" s="97">
        <v>0.0</v>
      </c>
      <c r="M3833" s="22" t="s">
        <v>3369</v>
      </c>
      <c r="N3833" s="22" t="s">
        <v>3360</v>
      </c>
      <c r="O3833" s="98"/>
      <c r="P3833" s="23"/>
      <c r="Q3833" s="23"/>
      <c r="R3833" s="23"/>
      <c r="S3833" s="23"/>
      <c r="T3833" s="23"/>
      <c r="U3833" s="23"/>
      <c r="V3833" s="23"/>
      <c r="W3833" s="23"/>
      <c r="X3833" s="23"/>
      <c r="Y3833" s="23"/>
      <c r="Z3833" s="23"/>
      <c r="AA3833" s="23"/>
      <c r="AB3833" s="22" t="s">
        <v>164</v>
      </c>
      <c r="AC3833" s="22" t="s">
        <v>3361</v>
      </c>
      <c r="AD3833" s="22" t="s">
        <v>6847</v>
      </c>
      <c r="AE3833" s="22" t="s">
        <v>3363</v>
      </c>
      <c r="AF3833" s="102"/>
      <c r="AG3833" s="22" t="s">
        <v>3364</v>
      </c>
      <c r="AH3833" s="22" t="s">
        <v>3365</v>
      </c>
      <c r="AI3833" s="22">
        <v>0.0</v>
      </c>
      <c r="AJ3833" s="103">
        <v>3.6036223221139644E-6</v>
      </c>
      <c r="AK3833" s="103">
        <v>0.0</v>
      </c>
      <c r="AL3833" s="104"/>
      <c r="AM3833" s="22" t="s">
        <v>6870</v>
      </c>
    </row>
    <row r="3834">
      <c r="A3834" s="24">
        <v>45949.0</v>
      </c>
      <c r="B3834" s="24">
        <v>45950.0</v>
      </c>
      <c r="C3834" s="22" t="s">
        <v>687</v>
      </c>
      <c r="D3834" s="22" t="s">
        <v>146</v>
      </c>
      <c r="E3834" s="22" t="s">
        <v>180</v>
      </c>
      <c r="F3834" s="97">
        <v>0.0</v>
      </c>
      <c r="G3834" s="97">
        <v>0.0</v>
      </c>
      <c r="H3834" s="97">
        <v>0.0</v>
      </c>
      <c r="I3834" s="97">
        <v>0.0</v>
      </c>
      <c r="J3834" s="97">
        <v>0.0018837569016700256</v>
      </c>
      <c r="K3834" s="22" t="s">
        <v>3531</v>
      </c>
      <c r="L3834" s="97">
        <v>0.0</v>
      </c>
      <c r="M3834" s="22" t="s">
        <v>3369</v>
      </c>
      <c r="N3834" s="22" t="s">
        <v>3360</v>
      </c>
      <c r="O3834" s="98"/>
      <c r="P3834" s="23"/>
      <c r="Q3834" s="23"/>
      <c r="R3834" s="23"/>
      <c r="S3834" s="23"/>
      <c r="T3834" s="23"/>
      <c r="U3834" s="23"/>
      <c r="V3834" s="23"/>
      <c r="W3834" s="23"/>
      <c r="X3834" s="23"/>
      <c r="Y3834" s="23"/>
      <c r="Z3834" s="23"/>
      <c r="AA3834" s="23"/>
      <c r="AB3834" s="22" t="s">
        <v>164</v>
      </c>
      <c r="AC3834" s="22" t="s">
        <v>3361</v>
      </c>
      <c r="AD3834" s="22" t="s">
        <v>6847</v>
      </c>
      <c r="AE3834" s="22" t="s">
        <v>3363</v>
      </c>
      <c r="AF3834" s="102"/>
      <c r="AG3834" s="22" t="s">
        <v>3364</v>
      </c>
      <c r="AH3834" s="22" t="s">
        <v>3365</v>
      </c>
      <c r="AI3834" s="22">
        <v>0.0</v>
      </c>
      <c r="AJ3834" s="103">
        <v>3.5485400645894545E-6</v>
      </c>
      <c r="AK3834" s="103">
        <v>0.0</v>
      </c>
      <c r="AL3834" s="104"/>
      <c r="AM3834" s="22" t="s">
        <v>6871</v>
      </c>
    </row>
    <row r="3835">
      <c r="A3835" s="24">
        <v>45950.0</v>
      </c>
      <c r="B3835" s="24">
        <v>45951.0</v>
      </c>
      <c r="C3835" s="22" t="s">
        <v>687</v>
      </c>
      <c r="D3835" s="22" t="s">
        <v>146</v>
      </c>
      <c r="E3835" s="22" t="s">
        <v>208</v>
      </c>
      <c r="F3835" s="97">
        <v>0.0</v>
      </c>
      <c r="G3835" s="97">
        <v>0.0</v>
      </c>
      <c r="H3835" s="97">
        <v>0.0</v>
      </c>
      <c r="I3835" s="97">
        <v>0.0</v>
      </c>
      <c r="J3835" s="97">
        <v>0.0018693046174928618</v>
      </c>
      <c r="K3835" s="22" t="s">
        <v>3531</v>
      </c>
      <c r="L3835" s="97">
        <v>0.0</v>
      </c>
      <c r="M3835" s="22" t="s">
        <v>3369</v>
      </c>
      <c r="N3835" s="22" t="s">
        <v>3360</v>
      </c>
      <c r="O3835" s="98"/>
      <c r="P3835" s="23"/>
      <c r="Q3835" s="23"/>
      <c r="R3835" s="23"/>
      <c r="S3835" s="23"/>
      <c r="T3835" s="23"/>
      <c r="U3835" s="23"/>
      <c r="V3835" s="23"/>
      <c r="W3835" s="23"/>
      <c r="X3835" s="23"/>
      <c r="Y3835" s="23"/>
      <c r="Z3835" s="23"/>
      <c r="AA3835" s="23"/>
      <c r="AB3835" s="22" t="s">
        <v>164</v>
      </c>
      <c r="AC3835" s="22" t="s">
        <v>3361</v>
      </c>
      <c r="AD3835" s="22" t="s">
        <v>6847</v>
      </c>
      <c r="AE3835" s="22" t="s">
        <v>3363</v>
      </c>
      <c r="AF3835" s="102"/>
      <c r="AG3835" s="22" t="s">
        <v>3364</v>
      </c>
      <c r="AH3835" s="22" t="s">
        <v>3365</v>
      </c>
      <c r="AI3835" s="22">
        <v>0.0</v>
      </c>
      <c r="AJ3835" s="103">
        <v>3.494299752980134E-6</v>
      </c>
      <c r="AK3835" s="103">
        <v>0.0</v>
      </c>
      <c r="AL3835" s="104"/>
      <c r="AM3835" s="22" t="s">
        <v>6872</v>
      </c>
    </row>
    <row r="3836">
      <c r="A3836" s="24">
        <v>45951.0</v>
      </c>
      <c r="B3836" s="24">
        <v>45952.0</v>
      </c>
      <c r="C3836" s="22" t="s">
        <v>687</v>
      </c>
      <c r="D3836" s="22" t="s">
        <v>146</v>
      </c>
      <c r="E3836" s="22" t="s">
        <v>303</v>
      </c>
      <c r="F3836" s="97">
        <v>0.0</v>
      </c>
      <c r="G3836" s="97">
        <v>0.0</v>
      </c>
      <c r="H3836" s="97">
        <v>0.0</v>
      </c>
      <c r="I3836" s="97">
        <v>0.0</v>
      </c>
      <c r="J3836" s="97">
        <v>0.0018549632120165283</v>
      </c>
      <c r="K3836" s="22" t="s">
        <v>3531</v>
      </c>
      <c r="L3836" s="97">
        <v>0.0</v>
      </c>
      <c r="M3836" s="22" t="s">
        <v>3369</v>
      </c>
      <c r="N3836" s="22" t="s">
        <v>3360</v>
      </c>
      <c r="O3836" s="98"/>
      <c r="P3836" s="23"/>
      <c r="Q3836" s="23"/>
      <c r="R3836" s="23"/>
      <c r="S3836" s="23"/>
      <c r="T3836" s="23"/>
      <c r="U3836" s="23"/>
      <c r="V3836" s="23"/>
      <c r="W3836" s="23"/>
      <c r="X3836" s="23"/>
      <c r="Y3836" s="23"/>
      <c r="Z3836" s="23"/>
      <c r="AA3836" s="23"/>
      <c r="AB3836" s="22" t="s">
        <v>164</v>
      </c>
      <c r="AC3836" s="22" t="s">
        <v>3361</v>
      </c>
      <c r="AD3836" s="22" t="s">
        <v>6847</v>
      </c>
      <c r="AE3836" s="22" t="s">
        <v>3363</v>
      </c>
      <c r="AF3836" s="102"/>
      <c r="AG3836" s="22" t="s">
        <v>3364</v>
      </c>
      <c r="AH3836" s="22" t="s">
        <v>3365</v>
      </c>
      <c r="AI3836" s="22">
        <v>0.0</v>
      </c>
      <c r="AJ3836" s="103">
        <v>3.4408885179346756E-6</v>
      </c>
      <c r="AK3836" s="103">
        <v>0.0</v>
      </c>
      <c r="AL3836" s="104"/>
      <c r="AM3836" s="22" t="s">
        <v>6873</v>
      </c>
    </row>
    <row r="3837">
      <c r="A3837" s="24">
        <v>45952.0</v>
      </c>
      <c r="B3837" s="24">
        <v>45953.0</v>
      </c>
      <c r="C3837" s="22" t="s">
        <v>687</v>
      </c>
      <c r="D3837" s="22" t="s">
        <v>146</v>
      </c>
      <c r="E3837" s="22" t="s">
        <v>148</v>
      </c>
      <c r="F3837" s="97">
        <v>0.0</v>
      </c>
      <c r="G3837" s="97">
        <v>0.0</v>
      </c>
      <c r="H3837" s="97">
        <v>0.0</v>
      </c>
      <c r="I3837" s="97">
        <v>0.0</v>
      </c>
      <c r="J3837" s="97">
        <v>0.0018407318345736747</v>
      </c>
      <c r="K3837" s="22" t="s">
        <v>3531</v>
      </c>
      <c r="L3837" s="97">
        <v>0.0</v>
      </c>
      <c r="M3837" s="22" t="s">
        <v>3369</v>
      </c>
      <c r="N3837" s="22" t="s">
        <v>3360</v>
      </c>
      <c r="O3837" s="98"/>
      <c r="P3837" s="23"/>
      <c r="Q3837" s="23"/>
      <c r="R3837" s="23"/>
      <c r="S3837" s="23"/>
      <c r="T3837" s="23"/>
      <c r="U3837" s="23"/>
      <c r="V3837" s="23"/>
      <c r="W3837" s="23"/>
      <c r="X3837" s="23"/>
      <c r="Y3837" s="23"/>
      <c r="Z3837" s="23"/>
      <c r="AA3837" s="23"/>
      <c r="AB3837" s="22" t="s">
        <v>164</v>
      </c>
      <c r="AC3837" s="22" t="s">
        <v>3361</v>
      </c>
      <c r="AD3837" s="22" t="s">
        <v>6847</v>
      </c>
      <c r="AE3837" s="22" t="s">
        <v>3363</v>
      </c>
      <c r="AF3837" s="102"/>
      <c r="AG3837" s="22" t="s">
        <v>3364</v>
      </c>
      <c r="AH3837" s="22" t="s">
        <v>3365</v>
      </c>
      <c r="AI3837" s="22">
        <v>0.0</v>
      </c>
      <c r="AJ3837" s="103">
        <v>3.388293686812966E-6</v>
      </c>
      <c r="AK3837" s="103">
        <v>0.0</v>
      </c>
      <c r="AL3837" s="104"/>
      <c r="AM3837" s="22" t="s">
        <v>6874</v>
      </c>
    </row>
    <row r="3838">
      <c r="A3838" s="24">
        <v>45953.0</v>
      </c>
      <c r="B3838" s="24">
        <v>45954.0</v>
      </c>
      <c r="C3838" s="22" t="s">
        <v>687</v>
      </c>
      <c r="D3838" s="22" t="s">
        <v>146</v>
      </c>
      <c r="E3838" s="22" t="s">
        <v>196</v>
      </c>
      <c r="F3838" s="97">
        <v>0.0</v>
      </c>
      <c r="G3838" s="97">
        <v>0.0</v>
      </c>
      <c r="H3838" s="97">
        <v>0.04</v>
      </c>
      <c r="I3838" s="97">
        <v>0.038461538461538464</v>
      </c>
      <c r="J3838" s="97">
        <v>0.01491977160292745</v>
      </c>
      <c r="K3838" s="22" t="s">
        <v>3531</v>
      </c>
      <c r="L3838" s="97">
        <v>0.0</v>
      </c>
      <c r="M3838" s="22" t="s">
        <v>3369</v>
      </c>
      <c r="N3838" s="22" t="s">
        <v>3360</v>
      </c>
      <c r="O3838" s="98"/>
      <c r="P3838" s="23"/>
      <c r="Q3838" s="23"/>
      <c r="R3838" s="23"/>
      <c r="S3838" s="23"/>
      <c r="T3838" s="23"/>
      <c r="U3838" s="23"/>
      <c r="V3838" s="23"/>
      <c r="W3838" s="23"/>
      <c r="X3838" s="23"/>
      <c r="Y3838" s="23"/>
      <c r="Z3838" s="23"/>
      <c r="AA3838" s="23"/>
      <c r="AB3838" s="22" t="s">
        <v>164</v>
      </c>
      <c r="AC3838" s="22" t="s">
        <v>3361</v>
      </c>
      <c r="AD3838" s="22" t="s">
        <v>6847</v>
      </c>
      <c r="AE3838" s="22" t="s">
        <v>3363</v>
      </c>
      <c r="AF3838" s="102"/>
      <c r="AG3838" s="22" t="s">
        <v>3364</v>
      </c>
      <c r="AH3838" s="22" t="s">
        <v>3365</v>
      </c>
      <c r="AI3838" s="22">
        <v>0.0</v>
      </c>
      <c r="AJ3838" s="103">
        <v>2.2259958468352032E-4</v>
      </c>
      <c r="AK3838" s="103">
        <v>0.0014792899408284025</v>
      </c>
      <c r="AL3838" s="104"/>
      <c r="AM3838" s="22" t="s">
        <v>6875</v>
      </c>
    </row>
    <row r="3839">
      <c r="A3839" s="24">
        <v>45954.0</v>
      </c>
      <c r="B3839" s="24">
        <v>45955.0</v>
      </c>
      <c r="C3839" s="22" t="s">
        <v>687</v>
      </c>
      <c r="D3839" s="22" t="s">
        <v>146</v>
      </c>
      <c r="E3839" s="22" t="s">
        <v>288</v>
      </c>
      <c r="F3839" s="97">
        <v>0.0</v>
      </c>
      <c r="G3839" s="97">
        <v>0.0</v>
      </c>
      <c r="H3839" s="97">
        <v>0.0</v>
      </c>
      <c r="I3839" s="97">
        <v>0.0</v>
      </c>
      <c r="J3839" s="97">
        <v>0.0018125957937007585</v>
      </c>
      <c r="K3839" s="22" t="s">
        <v>3531</v>
      </c>
      <c r="L3839" s="97">
        <v>0.0</v>
      </c>
      <c r="M3839" s="22" t="s">
        <v>3369</v>
      </c>
      <c r="N3839" s="22" t="s">
        <v>3360</v>
      </c>
      <c r="O3839" s="98"/>
      <c r="P3839" s="23"/>
      <c r="Q3839" s="23"/>
      <c r="R3839" s="23"/>
      <c r="S3839" s="23"/>
      <c r="T3839" s="23"/>
      <c r="U3839" s="23"/>
      <c r="V3839" s="23"/>
      <c r="W3839" s="23"/>
      <c r="X3839" s="23"/>
      <c r="Y3839" s="23"/>
      <c r="Z3839" s="23"/>
      <c r="AA3839" s="23"/>
      <c r="AB3839" s="22" t="s">
        <v>164</v>
      </c>
      <c r="AC3839" s="22" t="s">
        <v>3361</v>
      </c>
      <c r="AD3839" s="22" t="s">
        <v>6847</v>
      </c>
      <c r="AE3839" s="22" t="s">
        <v>3363</v>
      </c>
      <c r="AF3839" s="102"/>
      <c r="AG3839" s="22" t="s">
        <v>3364</v>
      </c>
      <c r="AH3839" s="22" t="s">
        <v>3365</v>
      </c>
      <c r="AI3839" s="22">
        <v>0.0</v>
      </c>
      <c r="AJ3839" s="103">
        <v>3.2855035113416828E-6</v>
      </c>
      <c r="AK3839" s="103">
        <v>0.0</v>
      </c>
      <c r="AL3839" s="104"/>
      <c r="AM3839" s="22" t="s">
        <v>6876</v>
      </c>
    </row>
    <row r="3840">
      <c r="A3840" s="24">
        <v>45955.0</v>
      </c>
      <c r="B3840" s="24">
        <v>45956.0</v>
      </c>
      <c r="C3840" s="22" t="s">
        <v>687</v>
      </c>
      <c r="D3840" s="22" t="s">
        <v>146</v>
      </c>
      <c r="E3840" s="22" t="s">
        <v>256</v>
      </c>
      <c r="F3840" s="97">
        <v>0.0</v>
      </c>
      <c r="G3840" s="97">
        <v>0.0</v>
      </c>
      <c r="H3840" s="97">
        <v>0.0</v>
      </c>
      <c r="I3840" s="97">
        <v>0.0</v>
      </c>
      <c r="J3840" s="97">
        <v>0.001798689461367924</v>
      </c>
      <c r="K3840" s="22" t="s">
        <v>3531</v>
      </c>
      <c r="L3840" s="97">
        <v>0.0</v>
      </c>
      <c r="M3840" s="22" t="s">
        <v>3369</v>
      </c>
      <c r="N3840" s="22" t="s">
        <v>3360</v>
      </c>
      <c r="O3840" s="98"/>
      <c r="P3840" s="23"/>
      <c r="Q3840" s="23"/>
      <c r="R3840" s="23"/>
      <c r="S3840" s="23"/>
      <c r="T3840" s="23"/>
      <c r="U3840" s="23"/>
      <c r="V3840" s="23"/>
      <c r="W3840" s="23"/>
      <c r="X3840" s="23"/>
      <c r="Y3840" s="23"/>
      <c r="Z3840" s="23"/>
      <c r="AA3840" s="23"/>
      <c r="AB3840" s="22" t="s">
        <v>164</v>
      </c>
      <c r="AC3840" s="22" t="s">
        <v>3361</v>
      </c>
      <c r="AD3840" s="22" t="s">
        <v>6847</v>
      </c>
      <c r="AE3840" s="22" t="s">
        <v>3363</v>
      </c>
      <c r="AF3840" s="102"/>
      <c r="AG3840" s="22" t="s">
        <v>3364</v>
      </c>
      <c r="AH3840" s="22" t="s">
        <v>3365</v>
      </c>
      <c r="AI3840" s="22">
        <v>0.0</v>
      </c>
      <c r="AJ3840" s="103">
        <v>3.2352837784360322E-6</v>
      </c>
      <c r="AK3840" s="103">
        <v>0.0</v>
      </c>
      <c r="AL3840" s="104"/>
      <c r="AM3840" s="22" t="s">
        <v>6877</v>
      </c>
    </row>
    <row r="3841">
      <c r="A3841" s="24">
        <v>45956.0</v>
      </c>
      <c r="B3841" s="24">
        <v>45957.0</v>
      </c>
      <c r="C3841" s="22" t="s">
        <v>687</v>
      </c>
      <c r="D3841" s="22" t="s">
        <v>146</v>
      </c>
      <c r="E3841" s="22" t="s">
        <v>180</v>
      </c>
      <c r="F3841" s="97">
        <v>0.0</v>
      </c>
      <c r="G3841" s="97">
        <v>0.0</v>
      </c>
      <c r="H3841" s="97">
        <v>0.0</v>
      </c>
      <c r="I3841" s="97">
        <v>0.0</v>
      </c>
      <c r="J3841" s="97">
        <v>0.001784889819164032</v>
      </c>
      <c r="K3841" s="22" t="s">
        <v>3531</v>
      </c>
      <c r="L3841" s="97">
        <v>0.0</v>
      </c>
      <c r="M3841" s="22" t="s">
        <v>3369</v>
      </c>
      <c r="N3841" s="22" t="s">
        <v>3360</v>
      </c>
      <c r="O3841" s="98"/>
      <c r="P3841" s="23"/>
      <c r="Q3841" s="23"/>
      <c r="R3841" s="23"/>
      <c r="S3841" s="23"/>
      <c r="T3841" s="23"/>
      <c r="U3841" s="23"/>
      <c r="V3841" s="23"/>
      <c r="W3841" s="23"/>
      <c r="X3841" s="23"/>
      <c r="Y3841" s="23"/>
      <c r="Z3841" s="23"/>
      <c r="AA3841" s="23"/>
      <c r="AB3841" s="22" t="s">
        <v>164</v>
      </c>
      <c r="AC3841" s="22" t="s">
        <v>3361</v>
      </c>
      <c r="AD3841" s="22" t="s">
        <v>6847</v>
      </c>
      <c r="AE3841" s="22" t="s">
        <v>3363</v>
      </c>
      <c r="AF3841" s="102"/>
      <c r="AG3841" s="22" t="s">
        <v>3364</v>
      </c>
      <c r="AH3841" s="22" t="s">
        <v>3365</v>
      </c>
      <c r="AI3841" s="22">
        <v>0.0</v>
      </c>
      <c r="AJ3841" s="103">
        <v>3.185831666555411E-6</v>
      </c>
      <c r="AK3841" s="103">
        <v>0.0</v>
      </c>
      <c r="AL3841" s="104"/>
      <c r="AM3841" s="22" t="s">
        <v>6878</v>
      </c>
    </row>
    <row r="3842">
      <c r="A3842" s="24">
        <v>45957.0</v>
      </c>
      <c r="B3842" s="24">
        <v>45958.0</v>
      </c>
      <c r="C3842" s="22" t="s">
        <v>687</v>
      </c>
      <c r="D3842" s="22" t="s">
        <v>146</v>
      </c>
      <c r="E3842" s="22" t="s">
        <v>208</v>
      </c>
      <c r="F3842" s="97">
        <v>0.0</v>
      </c>
      <c r="G3842" s="97">
        <v>0.0</v>
      </c>
      <c r="H3842" s="97">
        <v>0.0</v>
      </c>
      <c r="I3842" s="97">
        <v>0.0</v>
      </c>
      <c r="J3842" s="97">
        <v>0.0017711960485566804</v>
      </c>
      <c r="K3842" s="22" t="s">
        <v>3531</v>
      </c>
      <c r="L3842" s="97">
        <v>0.0</v>
      </c>
      <c r="M3842" s="22" t="s">
        <v>3369</v>
      </c>
      <c r="N3842" s="22" t="s">
        <v>3360</v>
      </c>
      <c r="O3842" s="98"/>
      <c r="P3842" s="23"/>
      <c r="Q3842" s="23"/>
      <c r="R3842" s="23"/>
      <c r="S3842" s="23"/>
      <c r="T3842" s="23"/>
      <c r="U3842" s="23"/>
      <c r="V3842" s="23"/>
      <c r="W3842" s="23"/>
      <c r="X3842" s="23"/>
      <c r="Y3842" s="23"/>
      <c r="Z3842" s="23"/>
      <c r="AA3842" s="23"/>
      <c r="AB3842" s="22" t="s">
        <v>164</v>
      </c>
      <c r="AC3842" s="22" t="s">
        <v>3361</v>
      </c>
      <c r="AD3842" s="22" t="s">
        <v>6847</v>
      </c>
      <c r="AE3842" s="22" t="s">
        <v>3363</v>
      </c>
      <c r="AF3842" s="102"/>
      <c r="AG3842" s="22" t="s">
        <v>3364</v>
      </c>
      <c r="AH3842" s="22" t="s">
        <v>3365</v>
      </c>
      <c r="AI3842" s="22">
        <v>0.0</v>
      </c>
      <c r="AJ3842" s="103">
        <v>3.1371354424227986E-6</v>
      </c>
      <c r="AK3842" s="103">
        <v>0.0</v>
      </c>
      <c r="AL3842" s="104"/>
      <c r="AM3842" s="22" t="s">
        <v>6879</v>
      </c>
    </row>
    <row r="3843">
      <c r="A3843" s="24">
        <v>45958.0</v>
      </c>
      <c r="B3843" s="24">
        <v>45959.0</v>
      </c>
      <c r="C3843" s="22" t="s">
        <v>687</v>
      </c>
      <c r="D3843" s="22" t="s">
        <v>146</v>
      </c>
      <c r="E3843" s="22" t="s">
        <v>303</v>
      </c>
      <c r="F3843" s="97">
        <v>0.0</v>
      </c>
      <c r="G3843" s="97">
        <v>0.0</v>
      </c>
      <c r="H3843" s="97">
        <v>0.0</v>
      </c>
      <c r="I3843" s="97">
        <v>0.0</v>
      </c>
      <c r="J3843" s="97">
        <v>0.0017576073372932914</v>
      </c>
      <c r="K3843" s="22" t="s">
        <v>3531</v>
      </c>
      <c r="L3843" s="97">
        <v>0.0</v>
      </c>
      <c r="M3843" s="22" t="s">
        <v>3369</v>
      </c>
      <c r="N3843" s="22" t="s">
        <v>3360</v>
      </c>
      <c r="O3843" s="98"/>
      <c r="P3843" s="23"/>
      <c r="Q3843" s="23"/>
      <c r="R3843" s="23"/>
      <c r="S3843" s="23"/>
      <c r="T3843" s="23"/>
      <c r="U3843" s="23"/>
      <c r="V3843" s="23"/>
      <c r="W3843" s="23"/>
      <c r="X3843" s="23"/>
      <c r="Y3843" s="23"/>
      <c r="Z3843" s="23"/>
      <c r="AA3843" s="23"/>
      <c r="AB3843" s="22" t="s">
        <v>164</v>
      </c>
      <c r="AC3843" s="22" t="s">
        <v>3361</v>
      </c>
      <c r="AD3843" s="22" t="s">
        <v>6847</v>
      </c>
      <c r="AE3843" s="22" t="s">
        <v>3363</v>
      </c>
      <c r="AF3843" s="102"/>
      <c r="AG3843" s="22" t="s">
        <v>3364</v>
      </c>
      <c r="AH3843" s="22" t="s">
        <v>3365</v>
      </c>
      <c r="AI3843" s="22">
        <v>0.0</v>
      </c>
      <c r="AJ3843" s="103">
        <v>3.0891835521072137E-6</v>
      </c>
      <c r="AK3843" s="103">
        <v>0.0</v>
      </c>
      <c r="AL3843" s="104"/>
      <c r="AM3843" s="22" t="s">
        <v>6880</v>
      </c>
    </row>
    <row r="3844">
      <c r="A3844" s="24">
        <v>45959.0</v>
      </c>
      <c r="B3844" s="24">
        <v>45960.0</v>
      </c>
      <c r="C3844" s="22" t="s">
        <v>687</v>
      </c>
      <c r="D3844" s="22" t="s">
        <v>146</v>
      </c>
      <c r="E3844" s="22" t="s">
        <v>148</v>
      </c>
      <c r="F3844" s="97">
        <v>0.0</v>
      </c>
      <c r="G3844" s="97">
        <v>0.0</v>
      </c>
      <c r="H3844" s="97">
        <v>0.0</v>
      </c>
      <c r="I3844" s="97">
        <v>0.0</v>
      </c>
      <c r="J3844" s="97">
        <v>0.0017441228793529321</v>
      </c>
      <c r="K3844" s="22" t="s">
        <v>3531</v>
      </c>
      <c r="L3844" s="97">
        <v>0.0</v>
      </c>
      <c r="M3844" s="22" t="s">
        <v>3369</v>
      </c>
      <c r="N3844" s="22" t="s">
        <v>3360</v>
      </c>
      <c r="O3844" s="98"/>
      <c r="P3844" s="23"/>
      <c r="Q3844" s="23"/>
      <c r="R3844" s="23"/>
      <c r="S3844" s="23"/>
      <c r="T3844" s="23"/>
      <c r="U3844" s="23"/>
      <c r="V3844" s="23"/>
      <c r="W3844" s="23"/>
      <c r="X3844" s="23"/>
      <c r="Y3844" s="23"/>
      <c r="Z3844" s="23"/>
      <c r="AA3844" s="23"/>
      <c r="AB3844" s="22" t="s">
        <v>164</v>
      </c>
      <c r="AC3844" s="22" t="s">
        <v>3361</v>
      </c>
      <c r="AD3844" s="22" t="s">
        <v>6847</v>
      </c>
      <c r="AE3844" s="22" t="s">
        <v>3363</v>
      </c>
      <c r="AF3844" s="102"/>
      <c r="AG3844" s="22" t="s">
        <v>3364</v>
      </c>
      <c r="AH3844" s="22" t="s">
        <v>3365</v>
      </c>
      <c r="AI3844" s="22">
        <v>0.0</v>
      </c>
      <c r="AJ3844" s="103">
        <v>3.0419646182823627E-6</v>
      </c>
      <c r="AK3844" s="103">
        <v>0.0</v>
      </c>
      <c r="AL3844" s="104"/>
      <c r="AM3844" s="22" t="s">
        <v>6881</v>
      </c>
    </row>
    <row r="3845">
      <c r="A3845" s="24">
        <v>45960.0</v>
      </c>
      <c r="B3845" s="24">
        <v>45961.0</v>
      </c>
      <c r="C3845" s="22" t="s">
        <v>687</v>
      </c>
      <c r="D3845" s="22" t="s">
        <v>146</v>
      </c>
      <c r="E3845" s="22" t="s">
        <v>196</v>
      </c>
      <c r="F3845" s="97">
        <v>0.0</v>
      </c>
      <c r="G3845" s="97">
        <v>0.0</v>
      </c>
      <c r="H3845" s="97">
        <v>0.04</v>
      </c>
      <c r="I3845" s="97">
        <v>0.038461538461538464</v>
      </c>
      <c r="J3845" s="97">
        <v>0.014136722426715011</v>
      </c>
      <c r="K3845" s="22" t="s">
        <v>3531</v>
      </c>
      <c r="L3845" s="97">
        <v>0.0</v>
      </c>
      <c r="M3845" s="22" t="s">
        <v>3369</v>
      </c>
      <c r="N3845" s="22" t="s">
        <v>3360</v>
      </c>
      <c r="O3845" s="98"/>
      <c r="P3845" s="23"/>
      <c r="Q3845" s="23"/>
      <c r="R3845" s="23"/>
      <c r="S3845" s="23"/>
      <c r="T3845" s="23"/>
      <c r="U3845" s="23"/>
      <c r="V3845" s="23"/>
      <c r="W3845" s="23"/>
      <c r="X3845" s="23"/>
      <c r="Y3845" s="23"/>
      <c r="Z3845" s="23"/>
      <c r="AA3845" s="23"/>
      <c r="AB3845" s="22" t="s">
        <v>164</v>
      </c>
      <c r="AC3845" s="22" t="s">
        <v>3361</v>
      </c>
      <c r="AD3845" s="22" t="s">
        <v>6847</v>
      </c>
      <c r="AE3845" s="22" t="s">
        <v>3363</v>
      </c>
      <c r="AF3845" s="102"/>
      <c r="AG3845" s="22" t="s">
        <v>3364</v>
      </c>
      <c r="AH3845" s="22" t="s">
        <v>3365</v>
      </c>
      <c r="AI3845" s="22">
        <v>0.0</v>
      </c>
      <c r="AJ3845" s="103">
        <v>1.9984692096998717E-4</v>
      </c>
      <c r="AK3845" s="103">
        <v>0.0014792899408284025</v>
      </c>
      <c r="AL3845" s="104"/>
      <c r="AM3845" s="22" t="s">
        <v>6882</v>
      </c>
    </row>
    <row r="3846">
      <c r="A3846" s="24">
        <v>45961.0</v>
      </c>
      <c r="B3846" s="24">
        <v>45962.0</v>
      </c>
      <c r="C3846" s="22" t="s">
        <v>687</v>
      </c>
      <c r="D3846" s="22" t="s">
        <v>146</v>
      </c>
      <c r="E3846" s="22" t="s">
        <v>288</v>
      </c>
      <c r="F3846" s="97">
        <v>0.0</v>
      </c>
      <c r="G3846" s="97">
        <v>0.0</v>
      </c>
      <c r="H3846" s="97">
        <v>0.0</v>
      </c>
      <c r="I3846" s="97">
        <v>0.0</v>
      </c>
      <c r="J3846" s="97">
        <v>0.0017174635302293116</v>
      </c>
      <c r="K3846" s="22" t="s">
        <v>3531</v>
      </c>
      <c r="L3846" s="97">
        <v>0.0</v>
      </c>
      <c r="M3846" s="22" t="s">
        <v>3369</v>
      </c>
      <c r="N3846" s="22" t="s">
        <v>3360</v>
      </c>
      <c r="O3846" s="98"/>
      <c r="P3846" s="23"/>
      <c r="Q3846" s="23"/>
      <c r="R3846" s="23"/>
      <c r="S3846" s="23"/>
      <c r="T3846" s="23"/>
      <c r="U3846" s="23"/>
      <c r="V3846" s="23"/>
      <c r="W3846" s="23"/>
      <c r="X3846" s="23"/>
      <c r="Y3846" s="23"/>
      <c r="Z3846" s="23"/>
      <c r="AA3846" s="23"/>
      <c r="AB3846" s="22" t="s">
        <v>164</v>
      </c>
      <c r="AC3846" s="22" t="s">
        <v>3361</v>
      </c>
      <c r="AD3846" s="22" t="s">
        <v>6847</v>
      </c>
      <c r="AE3846" s="22" t="s">
        <v>3363</v>
      </c>
      <c r="AF3846" s="102"/>
      <c r="AG3846" s="22" t="s">
        <v>3364</v>
      </c>
      <c r="AH3846" s="22" t="s">
        <v>3365</v>
      </c>
      <c r="AI3846" s="22">
        <v>0.0</v>
      </c>
      <c r="AJ3846" s="103">
        <v>2.94968097766773E-6</v>
      </c>
      <c r="AK3846" s="103">
        <v>0.0</v>
      </c>
      <c r="AL3846" s="104"/>
      <c r="AM3846" s="22" t="s">
        <v>6883</v>
      </c>
    </row>
    <row r="3847">
      <c r="A3847" s="24">
        <v>45962.0</v>
      </c>
      <c r="B3847" s="24">
        <v>45963.0</v>
      </c>
      <c r="C3847" s="22" t="s">
        <v>687</v>
      </c>
      <c r="D3847" s="22" t="s">
        <v>146</v>
      </c>
      <c r="E3847" s="22" t="s">
        <v>256</v>
      </c>
      <c r="F3847" s="97">
        <v>0.0</v>
      </c>
      <c r="G3847" s="97">
        <v>0.0</v>
      </c>
      <c r="H3847" s="97">
        <v>0.0</v>
      </c>
      <c r="I3847" s="97">
        <v>0.0</v>
      </c>
      <c r="J3847" s="97">
        <v>0.0017042870577339574</v>
      </c>
      <c r="K3847" s="22" t="s">
        <v>3531</v>
      </c>
      <c r="L3847" s="97">
        <v>0.0</v>
      </c>
      <c r="M3847" s="22" t="s">
        <v>3369</v>
      </c>
      <c r="N3847" s="22" t="s">
        <v>3360</v>
      </c>
      <c r="O3847" s="98"/>
      <c r="P3847" s="23"/>
      <c r="Q3847" s="23"/>
      <c r="R3847" s="23"/>
      <c r="S3847" s="23"/>
      <c r="T3847" s="23"/>
      <c r="U3847" s="23"/>
      <c r="V3847" s="23"/>
      <c r="W3847" s="23"/>
      <c r="X3847" s="23"/>
      <c r="Y3847" s="23"/>
      <c r="Z3847" s="23"/>
      <c r="AA3847" s="23"/>
      <c r="AB3847" s="22" t="s">
        <v>164</v>
      </c>
      <c r="AC3847" s="22" t="s">
        <v>3361</v>
      </c>
      <c r="AD3847" s="22" t="s">
        <v>6847</v>
      </c>
      <c r="AE3847" s="22" t="s">
        <v>3363</v>
      </c>
      <c r="AF3847" s="102"/>
      <c r="AG3847" s="22" t="s">
        <v>3364</v>
      </c>
      <c r="AH3847" s="22" t="s">
        <v>3365</v>
      </c>
      <c r="AI3847" s="22">
        <v>0.0</v>
      </c>
      <c r="AJ3847" s="103">
        <v>2.9045943751594698E-6</v>
      </c>
      <c r="AK3847" s="103">
        <v>0.0</v>
      </c>
      <c r="AL3847" s="104"/>
      <c r="AM3847" s="22" t="s">
        <v>6884</v>
      </c>
    </row>
    <row r="3848">
      <c r="A3848" s="24">
        <v>45963.0</v>
      </c>
      <c r="B3848" s="24">
        <v>45964.0</v>
      </c>
      <c r="C3848" s="22" t="s">
        <v>687</v>
      </c>
      <c r="D3848" s="22" t="s">
        <v>146</v>
      </c>
      <c r="E3848" s="22" t="s">
        <v>180</v>
      </c>
      <c r="F3848" s="97">
        <v>0.0</v>
      </c>
      <c r="G3848" s="97">
        <v>0.0</v>
      </c>
      <c r="H3848" s="97">
        <v>0.0</v>
      </c>
      <c r="I3848" s="97">
        <v>0.0</v>
      </c>
      <c r="J3848" s="97">
        <v>0.0016912116758436525</v>
      </c>
      <c r="K3848" s="22" t="s">
        <v>3531</v>
      </c>
      <c r="L3848" s="97">
        <v>0.0</v>
      </c>
      <c r="M3848" s="22" t="s">
        <v>3369</v>
      </c>
      <c r="N3848" s="22" t="s">
        <v>3360</v>
      </c>
      <c r="O3848" s="98"/>
      <c r="P3848" s="23"/>
      <c r="Q3848" s="23"/>
      <c r="R3848" s="23"/>
      <c r="S3848" s="23"/>
      <c r="T3848" s="23"/>
      <c r="U3848" s="23"/>
      <c r="V3848" s="23"/>
      <c r="W3848" s="23"/>
      <c r="X3848" s="23"/>
      <c r="Y3848" s="23"/>
      <c r="Z3848" s="23"/>
      <c r="AA3848" s="23"/>
      <c r="AB3848" s="22" t="s">
        <v>164</v>
      </c>
      <c r="AC3848" s="22" t="s">
        <v>3361</v>
      </c>
      <c r="AD3848" s="22" t="s">
        <v>6847</v>
      </c>
      <c r="AE3848" s="22" t="s">
        <v>3363</v>
      </c>
      <c r="AF3848" s="102"/>
      <c r="AG3848" s="22" t="s">
        <v>3364</v>
      </c>
      <c r="AH3848" s="22" t="s">
        <v>3365</v>
      </c>
      <c r="AI3848" s="22">
        <v>0.0</v>
      </c>
      <c r="AJ3848" s="103">
        <v>2.8601969325098957E-6</v>
      </c>
      <c r="AK3848" s="103">
        <v>0.0</v>
      </c>
      <c r="AL3848" s="104"/>
      <c r="AM3848" s="22" t="s">
        <v>6885</v>
      </c>
    </row>
    <row r="3849">
      <c r="A3849" s="24">
        <v>45964.0</v>
      </c>
      <c r="B3849" s="24">
        <v>45965.0</v>
      </c>
      <c r="C3849" s="22" t="s">
        <v>687</v>
      </c>
      <c r="D3849" s="22" t="s">
        <v>146</v>
      </c>
      <c r="E3849" s="22" t="s">
        <v>208</v>
      </c>
      <c r="F3849" s="97">
        <v>0.0</v>
      </c>
      <c r="G3849" s="97">
        <v>0.0</v>
      </c>
      <c r="H3849" s="97">
        <v>0.0</v>
      </c>
      <c r="I3849" s="97">
        <v>0.0</v>
      </c>
      <c r="J3849" s="97">
        <v>0.0016782366089858427</v>
      </c>
      <c r="K3849" s="22" t="s">
        <v>3531</v>
      </c>
      <c r="L3849" s="97">
        <v>0.0</v>
      </c>
      <c r="M3849" s="22" t="s">
        <v>3369</v>
      </c>
      <c r="N3849" s="22" t="s">
        <v>3360</v>
      </c>
      <c r="O3849" s="98"/>
      <c r="P3849" s="23"/>
      <c r="Q3849" s="23"/>
      <c r="R3849" s="23"/>
      <c r="S3849" s="23"/>
      <c r="T3849" s="23"/>
      <c r="U3849" s="23"/>
      <c r="V3849" s="23"/>
      <c r="W3849" s="23"/>
      <c r="X3849" s="23"/>
      <c r="Y3849" s="23"/>
      <c r="Z3849" s="23"/>
      <c r="AA3849" s="23"/>
      <c r="AB3849" s="22" t="s">
        <v>164</v>
      </c>
      <c r="AC3849" s="22" t="s">
        <v>3361</v>
      </c>
      <c r="AD3849" s="22" t="s">
        <v>6847</v>
      </c>
      <c r="AE3849" s="22" t="s">
        <v>3363</v>
      </c>
      <c r="AF3849" s="102"/>
      <c r="AG3849" s="22" t="s">
        <v>3364</v>
      </c>
      <c r="AH3849" s="22" t="s">
        <v>3365</v>
      </c>
      <c r="AI3849" s="22">
        <v>0.0</v>
      </c>
      <c r="AJ3849" s="103">
        <v>2.8164781157403004E-6</v>
      </c>
      <c r="AK3849" s="103">
        <v>0.0</v>
      </c>
      <c r="AL3849" s="104"/>
      <c r="AM3849" s="22" t="s">
        <v>6886</v>
      </c>
    </row>
    <row r="3850">
      <c r="A3850" s="24">
        <v>45965.0</v>
      </c>
      <c r="B3850" s="24">
        <v>45966.0</v>
      </c>
      <c r="C3850" s="22" t="s">
        <v>687</v>
      </c>
      <c r="D3850" s="22" t="s">
        <v>146</v>
      </c>
      <c r="E3850" s="22" t="s">
        <v>303</v>
      </c>
      <c r="F3850" s="97">
        <v>0.0</v>
      </c>
      <c r="G3850" s="97">
        <v>0.0</v>
      </c>
      <c r="H3850" s="97">
        <v>0.0</v>
      </c>
      <c r="I3850" s="97">
        <v>0.0</v>
      </c>
      <c r="J3850" s="97">
        <v>0.0016653610875382078</v>
      </c>
      <c r="K3850" s="22" t="s">
        <v>3531</v>
      </c>
      <c r="L3850" s="97">
        <v>0.0</v>
      </c>
      <c r="M3850" s="22" t="s">
        <v>3369</v>
      </c>
      <c r="N3850" s="22" t="s">
        <v>3360</v>
      </c>
      <c r="O3850" s="98"/>
      <c r="P3850" s="23"/>
      <c r="Q3850" s="23"/>
      <c r="R3850" s="23"/>
      <c r="S3850" s="23"/>
      <c r="T3850" s="23"/>
      <c r="U3850" s="23"/>
      <c r="V3850" s="23"/>
      <c r="W3850" s="23"/>
      <c r="X3850" s="23"/>
      <c r="Y3850" s="23"/>
      <c r="Z3850" s="23"/>
      <c r="AA3850" s="23"/>
      <c r="AB3850" s="22" t="s">
        <v>164</v>
      </c>
      <c r="AC3850" s="22" t="s">
        <v>3361</v>
      </c>
      <c r="AD3850" s="22" t="s">
        <v>6847</v>
      </c>
      <c r="AE3850" s="22" t="s">
        <v>3363</v>
      </c>
      <c r="AF3850" s="102"/>
      <c r="AG3850" s="22" t="s">
        <v>3364</v>
      </c>
      <c r="AH3850" s="22" t="s">
        <v>3365</v>
      </c>
      <c r="AI3850" s="22">
        <v>0.0</v>
      </c>
      <c r="AJ3850" s="103">
        <v>2.773427551886442E-6</v>
      </c>
      <c r="AK3850" s="103">
        <v>0.0</v>
      </c>
      <c r="AL3850" s="104"/>
      <c r="AM3850" s="22" t="s">
        <v>6887</v>
      </c>
    </row>
    <row r="3851">
      <c r="A3851" s="24">
        <v>45966.0</v>
      </c>
      <c r="B3851" s="24">
        <v>45967.0</v>
      </c>
      <c r="C3851" s="22" t="s">
        <v>687</v>
      </c>
      <c r="D3851" s="22" t="s">
        <v>146</v>
      </c>
      <c r="E3851" s="22" t="s">
        <v>148</v>
      </c>
      <c r="F3851" s="97">
        <v>0.0</v>
      </c>
      <c r="G3851" s="97">
        <v>0.0</v>
      </c>
      <c r="H3851" s="97">
        <v>0.0</v>
      </c>
      <c r="I3851" s="97">
        <v>0.0</v>
      </c>
      <c r="J3851" s="97">
        <v>0.001652584347783012</v>
      </c>
      <c r="K3851" s="22" t="s">
        <v>3531</v>
      </c>
      <c r="L3851" s="97">
        <v>0.0</v>
      </c>
      <c r="M3851" s="22" t="s">
        <v>3369</v>
      </c>
      <c r="N3851" s="22" t="s">
        <v>3360</v>
      </c>
      <c r="O3851" s="98"/>
      <c r="P3851" s="23"/>
      <c r="Q3851" s="23"/>
      <c r="R3851" s="23"/>
      <c r="S3851" s="23"/>
      <c r="T3851" s="23"/>
      <c r="U3851" s="23"/>
      <c r="V3851" s="23"/>
      <c r="W3851" s="23"/>
      <c r="X3851" s="23"/>
      <c r="Y3851" s="23"/>
      <c r="Z3851" s="23"/>
      <c r="AA3851" s="23"/>
      <c r="AB3851" s="22" t="s">
        <v>164</v>
      </c>
      <c r="AC3851" s="22" t="s">
        <v>3361</v>
      </c>
      <c r="AD3851" s="22" t="s">
        <v>6847</v>
      </c>
      <c r="AE3851" s="22" t="s">
        <v>3363</v>
      </c>
      <c r="AF3851" s="102"/>
      <c r="AG3851" s="22" t="s">
        <v>3364</v>
      </c>
      <c r="AH3851" s="22" t="s">
        <v>3365</v>
      </c>
      <c r="AI3851" s="22">
        <v>0.0</v>
      </c>
      <c r="AJ3851" s="103">
        <v>2.731035026537403E-6</v>
      </c>
      <c r="AK3851" s="103">
        <v>0.0</v>
      </c>
      <c r="AL3851" s="104"/>
      <c r="AM3851" s="22" t="s">
        <v>6888</v>
      </c>
    </row>
    <row r="3852">
      <c r="A3852" s="24">
        <v>45967.0</v>
      </c>
      <c r="B3852" s="24">
        <v>45968.0</v>
      </c>
      <c r="C3852" s="22" t="s">
        <v>687</v>
      </c>
      <c r="D3852" s="22" t="s">
        <v>146</v>
      </c>
      <c r="E3852" s="22" t="s">
        <v>196</v>
      </c>
      <c r="F3852" s="97">
        <v>0.0</v>
      </c>
      <c r="G3852" s="97">
        <v>0.0</v>
      </c>
      <c r="H3852" s="97">
        <v>0.04</v>
      </c>
      <c r="I3852" s="97">
        <v>0.038461538461538464</v>
      </c>
      <c r="J3852" s="97">
        <v>0.0133947707973475</v>
      </c>
      <c r="K3852" s="22" t="s">
        <v>3531</v>
      </c>
      <c r="L3852" s="97">
        <v>0.0</v>
      </c>
      <c r="M3852" s="22" t="s">
        <v>3369</v>
      </c>
      <c r="N3852" s="22" t="s">
        <v>3360</v>
      </c>
      <c r="O3852" s="98"/>
      <c r="P3852" s="23"/>
      <c r="Q3852" s="23"/>
      <c r="R3852" s="23"/>
      <c r="S3852" s="23"/>
      <c r="T3852" s="23"/>
      <c r="U3852" s="23"/>
      <c r="V3852" s="23"/>
      <c r="W3852" s="23"/>
      <c r="X3852" s="23"/>
      <c r="Y3852" s="23"/>
      <c r="Z3852" s="23"/>
      <c r="AA3852" s="23"/>
      <c r="AB3852" s="22" t="s">
        <v>164</v>
      </c>
      <c r="AC3852" s="22" t="s">
        <v>3361</v>
      </c>
      <c r="AD3852" s="22" t="s">
        <v>6847</v>
      </c>
      <c r="AE3852" s="22" t="s">
        <v>3363</v>
      </c>
      <c r="AF3852" s="102"/>
      <c r="AG3852" s="22" t="s">
        <v>3364</v>
      </c>
      <c r="AH3852" s="22" t="s">
        <v>3365</v>
      </c>
      <c r="AI3852" s="22">
        <v>0.0</v>
      </c>
      <c r="AJ3852" s="103">
        <v>1.794198847134734E-4</v>
      </c>
      <c r="AK3852" s="103">
        <v>0.0014792899408284025</v>
      </c>
      <c r="AL3852" s="104"/>
      <c r="AM3852" s="22" t="s">
        <v>6889</v>
      </c>
    </row>
    <row r="3853">
      <c r="A3853" s="24">
        <v>45968.0</v>
      </c>
      <c r="B3853" s="24">
        <v>45969.0</v>
      </c>
      <c r="C3853" s="22" t="s">
        <v>687</v>
      </c>
      <c r="D3853" s="22" t="s">
        <v>146</v>
      </c>
      <c r="E3853" s="22" t="s">
        <v>288</v>
      </c>
      <c r="F3853" s="97">
        <v>0.0</v>
      </c>
      <c r="G3853" s="97">
        <v>0.0</v>
      </c>
      <c r="H3853" s="97">
        <v>0.0</v>
      </c>
      <c r="I3853" s="97">
        <v>0.0</v>
      </c>
      <c r="J3853" s="97">
        <v>0.001627324187730457</v>
      </c>
      <c r="K3853" s="22" t="s">
        <v>3531</v>
      </c>
      <c r="L3853" s="97">
        <v>0.0</v>
      </c>
      <c r="M3853" s="22" t="s">
        <v>3369</v>
      </c>
      <c r="N3853" s="22" t="s">
        <v>3360</v>
      </c>
      <c r="O3853" s="98"/>
      <c r="P3853" s="23"/>
      <c r="Q3853" s="23"/>
      <c r="R3853" s="23"/>
      <c r="S3853" s="23"/>
      <c r="T3853" s="23"/>
      <c r="U3853" s="23"/>
      <c r="V3853" s="23"/>
      <c r="W3853" s="23"/>
      <c r="X3853" s="23"/>
      <c r="Y3853" s="23"/>
      <c r="Z3853" s="23"/>
      <c r="AA3853" s="23"/>
      <c r="AB3853" s="22" t="s">
        <v>164</v>
      </c>
      <c r="AC3853" s="22" t="s">
        <v>3361</v>
      </c>
      <c r="AD3853" s="22" t="s">
        <v>6847</v>
      </c>
      <c r="AE3853" s="22" t="s">
        <v>3363</v>
      </c>
      <c r="AF3853" s="102"/>
      <c r="AG3853" s="22" t="s">
        <v>3364</v>
      </c>
      <c r="AH3853" s="22" t="s">
        <v>3365</v>
      </c>
      <c r="AI3853" s="22">
        <v>0.0</v>
      </c>
      <c r="AJ3853" s="103">
        <v>2.6481840119725912E-6</v>
      </c>
      <c r="AK3853" s="103">
        <v>0.0</v>
      </c>
      <c r="AL3853" s="104"/>
      <c r="AM3853" s="22" t="s">
        <v>6890</v>
      </c>
    </row>
    <row r="3854">
      <c r="A3854" s="24">
        <v>45969.0</v>
      </c>
      <c r="B3854" s="24">
        <v>45970.0</v>
      </c>
      <c r="C3854" s="22" t="s">
        <v>687</v>
      </c>
      <c r="D3854" s="22" t="s">
        <v>146</v>
      </c>
      <c r="E3854" s="22" t="s">
        <v>256</v>
      </c>
      <c r="F3854" s="97">
        <v>0.0</v>
      </c>
      <c r="G3854" s="97">
        <v>0.0</v>
      </c>
      <c r="H3854" s="97">
        <v>0.0</v>
      </c>
      <c r="I3854" s="97">
        <v>0.0</v>
      </c>
      <c r="J3854" s="97">
        <v>0.001614839269114577</v>
      </c>
      <c r="K3854" s="22" t="s">
        <v>3531</v>
      </c>
      <c r="L3854" s="97">
        <v>0.0</v>
      </c>
      <c r="M3854" s="22" t="s">
        <v>3369</v>
      </c>
      <c r="N3854" s="22" t="s">
        <v>3360</v>
      </c>
      <c r="O3854" s="98"/>
      <c r="P3854" s="23"/>
      <c r="Q3854" s="23"/>
      <c r="R3854" s="23"/>
      <c r="S3854" s="23"/>
      <c r="T3854" s="23"/>
      <c r="U3854" s="23"/>
      <c r="V3854" s="23"/>
      <c r="W3854" s="23"/>
      <c r="X3854" s="23"/>
      <c r="Y3854" s="23"/>
      <c r="Z3854" s="23"/>
      <c r="AA3854" s="23"/>
      <c r="AB3854" s="22" t="s">
        <v>164</v>
      </c>
      <c r="AC3854" s="22" t="s">
        <v>3361</v>
      </c>
      <c r="AD3854" s="22" t="s">
        <v>6847</v>
      </c>
      <c r="AE3854" s="22" t="s">
        <v>3363</v>
      </c>
      <c r="AF3854" s="102"/>
      <c r="AG3854" s="22" t="s">
        <v>3364</v>
      </c>
      <c r="AH3854" s="22" t="s">
        <v>3365</v>
      </c>
      <c r="AI3854" s="22">
        <v>0.0</v>
      </c>
      <c r="AJ3854" s="103">
        <v>2.6077058650745012E-6</v>
      </c>
      <c r="AK3854" s="103">
        <v>0.0</v>
      </c>
      <c r="AL3854" s="104"/>
      <c r="AM3854" s="22" t="s">
        <v>6891</v>
      </c>
    </row>
    <row r="3855">
      <c r="A3855" s="24">
        <v>45970.0</v>
      </c>
      <c r="B3855" s="24">
        <v>45971.0</v>
      </c>
      <c r="C3855" s="22" t="s">
        <v>687</v>
      </c>
      <c r="D3855" s="22" t="s">
        <v>146</v>
      </c>
      <c r="E3855" s="22" t="s">
        <v>180</v>
      </c>
      <c r="F3855" s="97">
        <v>0.0</v>
      </c>
      <c r="G3855" s="97">
        <v>0.0</v>
      </c>
      <c r="H3855" s="97">
        <v>0.0</v>
      </c>
      <c r="I3855" s="97">
        <v>0.0</v>
      </c>
      <c r="J3855" s="97">
        <v>0.0016024501354652207</v>
      </c>
      <c r="K3855" s="22" t="s">
        <v>3531</v>
      </c>
      <c r="L3855" s="97">
        <v>0.0</v>
      </c>
      <c r="M3855" s="22" t="s">
        <v>3369</v>
      </c>
      <c r="N3855" s="22" t="s">
        <v>3360</v>
      </c>
      <c r="O3855" s="98"/>
      <c r="P3855" s="23"/>
      <c r="Q3855" s="23"/>
      <c r="R3855" s="23"/>
      <c r="S3855" s="23"/>
      <c r="T3855" s="23"/>
      <c r="U3855" s="23"/>
      <c r="V3855" s="23"/>
      <c r="W3855" s="23"/>
      <c r="X3855" s="23"/>
      <c r="Y3855" s="23"/>
      <c r="Z3855" s="23"/>
      <c r="AA3855" s="23"/>
      <c r="AB3855" s="22" t="s">
        <v>164</v>
      </c>
      <c r="AC3855" s="22" t="s">
        <v>3361</v>
      </c>
      <c r="AD3855" s="22" t="s">
        <v>6847</v>
      </c>
      <c r="AE3855" s="22" t="s">
        <v>3363</v>
      </c>
      <c r="AF3855" s="102"/>
      <c r="AG3855" s="22" t="s">
        <v>3364</v>
      </c>
      <c r="AH3855" s="22" t="s">
        <v>3365</v>
      </c>
      <c r="AI3855" s="22">
        <v>0.0</v>
      </c>
      <c r="AJ3855" s="103">
        <v>2.5678464366525043E-6</v>
      </c>
      <c r="AK3855" s="103">
        <v>0.0</v>
      </c>
      <c r="AL3855" s="104"/>
      <c r="AM3855" s="22" t="s">
        <v>6892</v>
      </c>
    </row>
    <row r="3856">
      <c r="A3856" s="24">
        <v>45971.0</v>
      </c>
      <c r="B3856" s="24">
        <v>45972.0</v>
      </c>
      <c r="C3856" s="22" t="s">
        <v>687</v>
      </c>
      <c r="D3856" s="22" t="s">
        <v>146</v>
      </c>
      <c r="E3856" s="22" t="s">
        <v>208</v>
      </c>
      <c r="F3856" s="97">
        <v>0.0</v>
      </c>
      <c r="G3856" s="97">
        <v>0.0</v>
      </c>
      <c r="H3856" s="97">
        <v>0.0</v>
      </c>
      <c r="I3856" s="97">
        <v>0.0</v>
      </c>
      <c r="J3856" s="97">
        <v>0.001590156051914978</v>
      </c>
      <c r="K3856" s="22" t="s">
        <v>3531</v>
      </c>
      <c r="L3856" s="97">
        <v>0.0</v>
      </c>
      <c r="M3856" s="22" t="s">
        <v>3369</v>
      </c>
      <c r="N3856" s="22" t="s">
        <v>3360</v>
      </c>
      <c r="O3856" s="98"/>
      <c r="P3856" s="23"/>
      <c r="Q3856" s="23"/>
      <c r="R3856" s="23"/>
      <c r="S3856" s="23"/>
      <c r="T3856" s="23"/>
      <c r="U3856" s="23"/>
      <c r="V3856" s="23"/>
      <c r="W3856" s="23"/>
      <c r="X3856" s="23"/>
      <c r="Y3856" s="23"/>
      <c r="Z3856" s="23"/>
      <c r="AA3856" s="23"/>
      <c r="AB3856" s="22" t="s">
        <v>164</v>
      </c>
      <c r="AC3856" s="22" t="s">
        <v>3361</v>
      </c>
      <c r="AD3856" s="22" t="s">
        <v>6847</v>
      </c>
      <c r="AE3856" s="22" t="s">
        <v>3363</v>
      </c>
      <c r="AF3856" s="102"/>
      <c r="AG3856" s="22" t="s">
        <v>3364</v>
      </c>
      <c r="AH3856" s="22" t="s">
        <v>3365</v>
      </c>
      <c r="AI3856" s="22">
        <v>0.0</v>
      </c>
      <c r="AJ3856" s="103">
        <v>2.5285962694418303E-6</v>
      </c>
      <c r="AK3856" s="103">
        <v>0.0</v>
      </c>
      <c r="AL3856" s="104"/>
      <c r="AM3856" s="22" t="s">
        <v>6893</v>
      </c>
    </row>
    <row r="3857">
      <c r="A3857" s="24">
        <v>45972.0</v>
      </c>
      <c r="B3857" s="24">
        <v>45973.0</v>
      </c>
      <c r="C3857" s="22" t="s">
        <v>687</v>
      </c>
      <c r="D3857" s="22" t="s">
        <v>146</v>
      </c>
      <c r="E3857" s="22" t="s">
        <v>303</v>
      </c>
      <c r="F3857" s="97">
        <v>0.0</v>
      </c>
      <c r="G3857" s="97">
        <v>0.0</v>
      </c>
      <c r="H3857" s="97">
        <v>0.0</v>
      </c>
      <c r="I3857" s="97">
        <v>0.0</v>
      </c>
      <c r="J3857" s="97">
        <v>0.0015779562892343805</v>
      </c>
      <c r="K3857" s="22" t="s">
        <v>3531</v>
      </c>
      <c r="L3857" s="97">
        <v>0.0</v>
      </c>
      <c r="M3857" s="22" t="s">
        <v>3369</v>
      </c>
      <c r="N3857" s="22" t="s">
        <v>3360</v>
      </c>
      <c r="O3857" s="98"/>
      <c r="P3857" s="23"/>
      <c r="Q3857" s="23"/>
      <c r="R3857" s="23"/>
      <c r="S3857" s="23"/>
      <c r="T3857" s="23"/>
      <c r="U3857" s="23"/>
      <c r="V3857" s="23"/>
      <c r="W3857" s="23"/>
      <c r="X3857" s="23"/>
      <c r="Y3857" s="23"/>
      <c r="Z3857" s="23"/>
      <c r="AA3857" s="23"/>
      <c r="AB3857" s="22" t="s">
        <v>164</v>
      </c>
      <c r="AC3857" s="22" t="s">
        <v>3361</v>
      </c>
      <c r="AD3857" s="22" t="s">
        <v>6847</v>
      </c>
      <c r="AE3857" s="22" t="s">
        <v>3363</v>
      </c>
      <c r="AF3857" s="102"/>
      <c r="AG3857" s="22" t="s">
        <v>3364</v>
      </c>
      <c r="AH3857" s="22" t="s">
        <v>3365</v>
      </c>
      <c r="AI3857" s="22">
        <v>0.0</v>
      </c>
      <c r="AJ3857" s="103">
        <v>2.489946050734336E-6</v>
      </c>
      <c r="AK3857" s="103">
        <v>0.0</v>
      </c>
      <c r="AL3857" s="104"/>
      <c r="AM3857" s="22" t="s">
        <v>6894</v>
      </c>
    </row>
    <row r="3858">
      <c r="A3858" s="24">
        <v>45973.0</v>
      </c>
      <c r="B3858" s="24">
        <v>45974.0</v>
      </c>
      <c r="C3858" s="22" t="s">
        <v>687</v>
      </c>
      <c r="D3858" s="22" t="s">
        <v>146</v>
      </c>
      <c r="E3858" s="22" t="s">
        <v>148</v>
      </c>
      <c r="F3858" s="97">
        <v>0.0</v>
      </c>
      <c r="G3858" s="97">
        <v>0.0</v>
      </c>
      <c r="H3858" s="97">
        <v>0.0</v>
      </c>
      <c r="I3858" s="97">
        <v>0.0</v>
      </c>
      <c r="J3858" s="97">
        <v>0.001565850123788648</v>
      </c>
      <c r="K3858" s="22" t="s">
        <v>3531</v>
      </c>
      <c r="L3858" s="97">
        <v>0.0</v>
      </c>
      <c r="M3858" s="22" t="s">
        <v>3369</v>
      </c>
      <c r="N3858" s="22" t="s">
        <v>3360</v>
      </c>
      <c r="O3858" s="98"/>
      <c r="P3858" s="23"/>
      <c r="Q3858" s="23"/>
      <c r="R3858" s="23"/>
      <c r="S3858" s="23"/>
      <c r="T3858" s="23"/>
      <c r="U3858" s="23"/>
      <c r="V3858" s="23"/>
      <c r="W3858" s="23"/>
      <c r="X3858" s="23"/>
      <c r="Y3858" s="23"/>
      <c r="Z3858" s="23"/>
      <c r="AA3858" s="23"/>
      <c r="AB3858" s="22" t="s">
        <v>164</v>
      </c>
      <c r="AC3858" s="22" t="s">
        <v>3361</v>
      </c>
      <c r="AD3858" s="22" t="s">
        <v>6847</v>
      </c>
      <c r="AE3858" s="22" t="s">
        <v>3363</v>
      </c>
      <c r="AF3858" s="102"/>
      <c r="AG3858" s="22" t="s">
        <v>3364</v>
      </c>
      <c r="AH3858" s="22" t="s">
        <v>3365</v>
      </c>
      <c r="AI3858" s="22">
        <v>0.0</v>
      </c>
      <c r="AJ3858" s="103">
        <v>2.4518866101689247E-6</v>
      </c>
      <c r="AK3858" s="103">
        <v>0.0</v>
      </c>
      <c r="AL3858" s="104"/>
      <c r="AM3858" s="22" t="s">
        <v>6895</v>
      </c>
    </row>
    <row r="3859">
      <c r="A3859" s="24">
        <v>45974.0</v>
      </c>
      <c r="B3859" s="24">
        <v>45975.0</v>
      </c>
      <c r="C3859" s="22" t="s">
        <v>687</v>
      </c>
      <c r="D3859" s="22" t="s">
        <v>146</v>
      </c>
      <c r="E3859" s="22" t="s">
        <v>196</v>
      </c>
      <c r="F3859" s="97">
        <v>0.0</v>
      </c>
      <c r="G3859" s="97">
        <v>0.0</v>
      </c>
      <c r="H3859" s="97">
        <v>0.04</v>
      </c>
      <c r="I3859" s="97">
        <v>0.038461538461538464</v>
      </c>
      <c r="J3859" s="97">
        <v>0.01269175975149749</v>
      </c>
      <c r="K3859" s="22" t="s">
        <v>3531</v>
      </c>
      <c r="L3859" s="97">
        <v>0.0</v>
      </c>
      <c r="M3859" s="22" t="s">
        <v>3369</v>
      </c>
      <c r="N3859" s="22" t="s">
        <v>3360</v>
      </c>
      <c r="O3859" s="98"/>
      <c r="P3859" s="23"/>
      <c r="Q3859" s="23"/>
      <c r="R3859" s="23"/>
      <c r="S3859" s="23"/>
      <c r="T3859" s="23"/>
      <c r="U3859" s="23"/>
      <c r="V3859" s="23"/>
      <c r="W3859" s="23"/>
      <c r="X3859" s="23"/>
      <c r="Y3859" s="23"/>
      <c r="Z3859" s="23"/>
      <c r="AA3859" s="23"/>
      <c r="AB3859" s="22" t="s">
        <v>164</v>
      </c>
      <c r="AC3859" s="22" t="s">
        <v>3361</v>
      </c>
      <c r="AD3859" s="22" t="s">
        <v>6847</v>
      </c>
      <c r="AE3859" s="22" t="s">
        <v>3363</v>
      </c>
      <c r="AF3859" s="102"/>
      <c r="AG3859" s="22" t="s">
        <v>3364</v>
      </c>
      <c r="AH3859" s="22" t="s">
        <v>3365</v>
      </c>
      <c r="AI3859" s="22">
        <v>0.0</v>
      </c>
      <c r="AJ3859" s="103">
        <v>1.610807655897316E-4</v>
      </c>
      <c r="AK3859" s="103">
        <v>0.0014792899408284025</v>
      </c>
      <c r="AL3859" s="104"/>
      <c r="AM3859" s="22" t="s">
        <v>6896</v>
      </c>
    </row>
    <row r="3860">
      <c r="A3860" s="24">
        <v>45975.0</v>
      </c>
      <c r="B3860" s="24">
        <v>45976.0</v>
      </c>
      <c r="C3860" s="22" t="s">
        <v>687</v>
      </c>
      <c r="D3860" s="22" t="s">
        <v>146</v>
      </c>
      <c r="E3860" s="22" t="s">
        <v>288</v>
      </c>
      <c r="F3860" s="97">
        <v>0.0</v>
      </c>
      <c r="G3860" s="97">
        <v>0.0</v>
      </c>
      <c r="H3860" s="97">
        <v>0.0</v>
      </c>
      <c r="I3860" s="97">
        <v>0.0</v>
      </c>
      <c r="J3860" s="97">
        <v>0.0015419157177788871</v>
      </c>
      <c r="K3860" s="22" t="s">
        <v>3531</v>
      </c>
      <c r="L3860" s="97">
        <v>0.0</v>
      </c>
      <c r="M3860" s="22" t="s">
        <v>3369</v>
      </c>
      <c r="N3860" s="22" t="s">
        <v>3360</v>
      </c>
      <c r="O3860" s="98"/>
      <c r="P3860" s="23"/>
      <c r="Q3860" s="23"/>
      <c r="R3860" s="23"/>
      <c r="S3860" s="23"/>
      <c r="T3860" s="23"/>
      <c r="U3860" s="23"/>
      <c r="V3860" s="23"/>
      <c r="W3860" s="23"/>
      <c r="X3860" s="23"/>
      <c r="Y3860" s="23"/>
      <c r="Z3860" s="23"/>
      <c r="AA3860" s="23"/>
      <c r="AB3860" s="22" t="s">
        <v>164</v>
      </c>
      <c r="AC3860" s="22" t="s">
        <v>3361</v>
      </c>
      <c r="AD3860" s="22" t="s">
        <v>6847</v>
      </c>
      <c r="AE3860" s="22" t="s">
        <v>3363</v>
      </c>
      <c r="AF3860" s="102"/>
      <c r="AG3860" s="22" t="s">
        <v>3364</v>
      </c>
      <c r="AH3860" s="22" t="s">
        <v>3365</v>
      </c>
      <c r="AI3860" s="22">
        <v>0.0</v>
      </c>
      <c r="AJ3860" s="103">
        <v>2.3775040807335806E-6</v>
      </c>
      <c r="AK3860" s="103">
        <v>0.0</v>
      </c>
      <c r="AL3860" s="104"/>
      <c r="AM3860" s="22" t="s">
        <v>6897</v>
      </c>
    </row>
    <row r="3861">
      <c r="A3861" s="24">
        <v>45976.0</v>
      </c>
      <c r="B3861" s="24">
        <v>45977.0</v>
      </c>
      <c r="C3861" s="22" t="s">
        <v>687</v>
      </c>
      <c r="D3861" s="22" t="s">
        <v>146</v>
      </c>
      <c r="E3861" s="22" t="s">
        <v>256</v>
      </c>
      <c r="F3861" s="97">
        <v>0.0</v>
      </c>
      <c r="G3861" s="97">
        <v>0.0</v>
      </c>
      <c r="H3861" s="97">
        <v>0.0</v>
      </c>
      <c r="I3861" s="97">
        <v>0.0</v>
      </c>
      <c r="J3861" s="97">
        <v>0.0015300860575340758</v>
      </c>
      <c r="K3861" s="22" t="s">
        <v>3531</v>
      </c>
      <c r="L3861" s="97">
        <v>0.0</v>
      </c>
      <c r="M3861" s="22" t="s">
        <v>3369</v>
      </c>
      <c r="N3861" s="22" t="s">
        <v>3360</v>
      </c>
      <c r="O3861" s="98"/>
      <c r="P3861" s="23"/>
      <c r="Q3861" s="23"/>
      <c r="R3861" s="23"/>
      <c r="S3861" s="23"/>
      <c r="T3861" s="23"/>
      <c r="U3861" s="23"/>
      <c r="V3861" s="23"/>
      <c r="W3861" s="23"/>
      <c r="X3861" s="23"/>
      <c r="Y3861" s="23"/>
      <c r="Z3861" s="23"/>
      <c r="AA3861" s="23"/>
      <c r="AB3861" s="22" t="s">
        <v>164</v>
      </c>
      <c r="AC3861" s="22" t="s">
        <v>3361</v>
      </c>
      <c r="AD3861" s="22" t="s">
        <v>6847</v>
      </c>
      <c r="AE3861" s="22" t="s">
        <v>3363</v>
      </c>
      <c r="AF3861" s="102"/>
      <c r="AG3861" s="22" t="s">
        <v>3364</v>
      </c>
      <c r="AH3861" s="22" t="s">
        <v>3365</v>
      </c>
      <c r="AI3861" s="22">
        <v>0.0</v>
      </c>
      <c r="AJ3861" s="103">
        <v>2.341163343460171E-6</v>
      </c>
      <c r="AK3861" s="103">
        <v>0.0</v>
      </c>
      <c r="AL3861" s="104"/>
      <c r="AM3861" s="22" t="s">
        <v>6898</v>
      </c>
    </row>
    <row r="3862">
      <c r="A3862" s="24">
        <v>45977.0</v>
      </c>
      <c r="B3862" s="24">
        <v>45978.0</v>
      </c>
      <c r="C3862" s="22" t="s">
        <v>687</v>
      </c>
      <c r="D3862" s="22" t="s">
        <v>146</v>
      </c>
      <c r="E3862" s="22" t="s">
        <v>180</v>
      </c>
      <c r="F3862" s="97">
        <v>0.0</v>
      </c>
      <c r="G3862" s="97">
        <v>0.0</v>
      </c>
      <c r="H3862" s="97">
        <v>0.0</v>
      </c>
      <c r="I3862" s="97">
        <v>0.0</v>
      </c>
      <c r="J3862" s="97">
        <v>0.0015183471550783531</v>
      </c>
      <c r="K3862" s="22" t="s">
        <v>3531</v>
      </c>
      <c r="L3862" s="97">
        <v>0.0</v>
      </c>
      <c r="M3862" s="22" t="s">
        <v>3369</v>
      </c>
      <c r="N3862" s="22" t="s">
        <v>3360</v>
      </c>
      <c r="O3862" s="98"/>
      <c r="P3862" s="23"/>
      <c r="Q3862" s="23"/>
      <c r="R3862" s="23"/>
      <c r="S3862" s="23"/>
      <c r="T3862" s="23"/>
      <c r="U3862" s="23"/>
      <c r="V3862" s="23"/>
      <c r="W3862" s="23"/>
      <c r="X3862" s="23"/>
      <c r="Y3862" s="23"/>
      <c r="Z3862" s="23"/>
      <c r="AA3862" s="23"/>
      <c r="AB3862" s="22" t="s">
        <v>164</v>
      </c>
      <c r="AC3862" s="22" t="s">
        <v>3361</v>
      </c>
      <c r="AD3862" s="22" t="s">
        <v>6847</v>
      </c>
      <c r="AE3862" s="22" t="s">
        <v>3363</v>
      </c>
      <c r="AF3862" s="102"/>
      <c r="AG3862" s="22" t="s">
        <v>3364</v>
      </c>
      <c r="AH3862" s="22" t="s">
        <v>3365</v>
      </c>
      <c r="AI3862" s="22">
        <v>0.0</v>
      </c>
      <c r="AJ3862" s="103">
        <v>2.3053780833345287E-6</v>
      </c>
      <c r="AK3862" s="103">
        <v>0.0</v>
      </c>
      <c r="AL3862" s="104"/>
      <c r="AM3862" s="22" t="s">
        <v>6899</v>
      </c>
    </row>
    <row r="3863">
      <c r="A3863" s="24">
        <v>45978.0</v>
      </c>
      <c r="B3863" s="24">
        <v>45979.0</v>
      </c>
      <c r="C3863" s="22" t="s">
        <v>687</v>
      </c>
      <c r="D3863" s="22" t="s">
        <v>146</v>
      </c>
      <c r="E3863" s="22" t="s">
        <v>208</v>
      </c>
      <c r="F3863" s="97">
        <v>0.0</v>
      </c>
      <c r="G3863" s="97">
        <v>0.0</v>
      </c>
      <c r="H3863" s="97">
        <v>0.0</v>
      </c>
      <c r="I3863" s="97">
        <v>0.0</v>
      </c>
      <c r="J3863" s="97">
        <v>0.0015066983141130855</v>
      </c>
      <c r="K3863" s="22" t="s">
        <v>3531</v>
      </c>
      <c r="L3863" s="97">
        <v>0.0</v>
      </c>
      <c r="M3863" s="22" t="s">
        <v>3369</v>
      </c>
      <c r="N3863" s="22" t="s">
        <v>3360</v>
      </c>
      <c r="O3863" s="98"/>
      <c r="P3863" s="23"/>
      <c r="Q3863" s="23"/>
      <c r="R3863" s="23"/>
      <c r="S3863" s="23"/>
      <c r="T3863" s="23"/>
      <c r="U3863" s="23"/>
      <c r="V3863" s="23"/>
      <c r="W3863" s="23"/>
      <c r="X3863" s="23"/>
      <c r="Y3863" s="23"/>
      <c r="Z3863" s="23"/>
      <c r="AA3863" s="23"/>
      <c r="AB3863" s="22" t="s">
        <v>164</v>
      </c>
      <c r="AC3863" s="22" t="s">
        <v>3361</v>
      </c>
      <c r="AD3863" s="22" t="s">
        <v>6847</v>
      </c>
      <c r="AE3863" s="22" t="s">
        <v>3363</v>
      </c>
      <c r="AF3863" s="102"/>
      <c r="AG3863" s="22" t="s">
        <v>3364</v>
      </c>
      <c r="AH3863" s="22" t="s">
        <v>3365</v>
      </c>
      <c r="AI3863" s="22">
        <v>0.0</v>
      </c>
      <c r="AJ3863" s="103">
        <v>2.270139809751214E-6</v>
      </c>
      <c r="AK3863" s="103">
        <v>0.0</v>
      </c>
      <c r="AL3863" s="104"/>
      <c r="AM3863" s="22" t="s">
        <v>6900</v>
      </c>
    </row>
    <row r="3864">
      <c r="A3864" s="24">
        <v>45979.0</v>
      </c>
      <c r="B3864" s="24">
        <v>45980.0</v>
      </c>
      <c r="C3864" s="22" t="s">
        <v>687</v>
      </c>
      <c r="D3864" s="22" t="s">
        <v>146</v>
      </c>
      <c r="E3864" s="22" t="s">
        <v>303</v>
      </c>
      <c r="F3864" s="97">
        <v>0.0</v>
      </c>
      <c r="G3864" s="97">
        <v>0.0</v>
      </c>
      <c r="H3864" s="97">
        <v>0.0</v>
      </c>
      <c r="I3864" s="97">
        <v>0.0</v>
      </c>
      <c r="J3864" s="97">
        <v>0.001495138843681677</v>
      </c>
      <c r="K3864" s="22" t="s">
        <v>3531</v>
      </c>
      <c r="L3864" s="97">
        <v>0.0</v>
      </c>
      <c r="M3864" s="22" t="s">
        <v>3369</v>
      </c>
      <c r="N3864" s="22" t="s">
        <v>3360</v>
      </c>
      <c r="O3864" s="98"/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/>
      <c r="AB3864" s="22" t="s">
        <v>164</v>
      </c>
      <c r="AC3864" s="22" t="s">
        <v>3361</v>
      </c>
      <c r="AD3864" s="22" t="s">
        <v>6847</v>
      </c>
      <c r="AE3864" s="22" t="s">
        <v>3363</v>
      </c>
      <c r="AF3864" s="102"/>
      <c r="AG3864" s="22" t="s">
        <v>3364</v>
      </c>
      <c r="AH3864" s="22" t="s">
        <v>3365</v>
      </c>
      <c r="AI3864" s="22">
        <v>0.0</v>
      </c>
      <c r="AJ3864" s="103">
        <v>2.2354401618857823E-6</v>
      </c>
      <c r="AK3864" s="103">
        <v>0.0</v>
      </c>
      <c r="AL3864" s="104"/>
      <c r="AM3864" s="22" t="s">
        <v>6901</v>
      </c>
    </row>
    <row r="3865">
      <c r="A3865" s="24">
        <v>45980.0</v>
      </c>
      <c r="B3865" s="24">
        <v>45981.0</v>
      </c>
      <c r="C3865" s="22" t="s">
        <v>687</v>
      </c>
      <c r="D3865" s="22" t="s">
        <v>146</v>
      </c>
      <c r="E3865" s="22" t="s">
        <v>148</v>
      </c>
      <c r="F3865" s="97">
        <v>0.0</v>
      </c>
      <c r="G3865" s="97">
        <v>0.0</v>
      </c>
      <c r="H3865" s="97">
        <v>0.0</v>
      </c>
      <c r="I3865" s="97">
        <v>0.0</v>
      </c>
      <c r="J3865" s="97">
        <v>0.0014836680581285905</v>
      </c>
      <c r="K3865" s="22" t="s">
        <v>3531</v>
      </c>
      <c r="L3865" s="97">
        <v>0.0</v>
      </c>
      <c r="M3865" s="22" t="s">
        <v>3369</v>
      </c>
      <c r="N3865" s="22" t="s">
        <v>3360</v>
      </c>
      <c r="O3865" s="98"/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/>
      <c r="AB3865" s="22" t="s">
        <v>164</v>
      </c>
      <c r="AC3865" s="22" t="s">
        <v>3361</v>
      </c>
      <c r="AD3865" s="22" t="s">
        <v>6847</v>
      </c>
      <c r="AE3865" s="22" t="s">
        <v>3363</v>
      </c>
      <c r="AF3865" s="102"/>
      <c r="AG3865" s="22" t="s">
        <v>3364</v>
      </c>
      <c r="AH3865" s="22" t="s">
        <v>3365</v>
      </c>
      <c r="AI3865" s="22">
        <v>0.0</v>
      </c>
      <c r="AJ3865" s="103">
        <v>2.2012709067110627E-6</v>
      </c>
      <c r="AK3865" s="103">
        <v>0.0</v>
      </c>
      <c r="AL3865" s="104"/>
      <c r="AM3865" s="22" t="s">
        <v>6902</v>
      </c>
    </row>
    <row r="3866">
      <c r="A3866" s="24">
        <v>45981.0</v>
      </c>
      <c r="B3866" s="24">
        <v>45982.0</v>
      </c>
      <c r="C3866" s="22" t="s">
        <v>687</v>
      </c>
      <c r="D3866" s="22" t="s">
        <v>146</v>
      </c>
      <c r="E3866" s="22" t="s">
        <v>196</v>
      </c>
      <c r="F3866" s="97">
        <v>0.0</v>
      </c>
      <c r="G3866" s="97">
        <v>0.0</v>
      </c>
      <c r="H3866" s="97">
        <v>0.04</v>
      </c>
      <c r="I3866" s="97">
        <v>0.038461538461538464</v>
      </c>
      <c r="J3866" s="97">
        <v>0.012025645531883946</v>
      </c>
      <c r="K3866" s="22" t="s">
        <v>3531</v>
      </c>
      <c r="L3866" s="97">
        <v>0.0</v>
      </c>
      <c r="M3866" s="22" t="s">
        <v>3369</v>
      </c>
      <c r="N3866" s="22" t="s">
        <v>3360</v>
      </c>
      <c r="O3866" s="98"/>
      <c r="P3866" s="23"/>
      <c r="Q3866" s="23"/>
      <c r="R3866" s="23"/>
      <c r="S3866" s="23"/>
      <c r="T3866" s="23"/>
      <c r="U3866" s="23"/>
      <c r="V3866" s="23"/>
      <c r="W3866" s="23"/>
      <c r="X3866" s="23"/>
      <c r="Y3866" s="23"/>
      <c r="Z3866" s="23"/>
      <c r="AA3866" s="23"/>
      <c r="AB3866" s="22" t="s">
        <v>164</v>
      </c>
      <c r="AC3866" s="22" t="s">
        <v>3361</v>
      </c>
      <c r="AD3866" s="22" t="s">
        <v>6847</v>
      </c>
      <c r="AE3866" s="22" t="s">
        <v>3363</v>
      </c>
      <c r="AF3866" s="102"/>
      <c r="AG3866" s="22" t="s">
        <v>3364</v>
      </c>
      <c r="AH3866" s="22" t="s">
        <v>3365</v>
      </c>
      <c r="AI3866" s="22">
        <v>0.0</v>
      </c>
      <c r="AJ3866" s="103">
        <v>1.4461615045852032E-4</v>
      </c>
      <c r="AK3866" s="103">
        <v>0.0014792899408284025</v>
      </c>
      <c r="AL3866" s="104"/>
      <c r="AM3866" s="22" t="s">
        <v>6903</v>
      </c>
    </row>
    <row r="3867">
      <c r="A3867" s="24">
        <v>45982.0</v>
      </c>
      <c r="B3867" s="24">
        <v>45983.0</v>
      </c>
      <c r="C3867" s="22" t="s">
        <v>687</v>
      </c>
      <c r="D3867" s="22" t="s">
        <v>146</v>
      </c>
      <c r="E3867" s="22" t="s">
        <v>288</v>
      </c>
      <c r="F3867" s="97">
        <v>0.0</v>
      </c>
      <c r="G3867" s="97">
        <v>0.0</v>
      </c>
      <c r="H3867" s="97">
        <v>0.0</v>
      </c>
      <c r="I3867" s="97">
        <v>0.0</v>
      </c>
      <c r="J3867" s="97">
        <v>0.0014609898252968027</v>
      </c>
      <c r="K3867" s="22" t="s">
        <v>3531</v>
      </c>
      <c r="L3867" s="97">
        <v>0.0</v>
      </c>
      <c r="M3867" s="22" t="s">
        <v>3369</v>
      </c>
      <c r="N3867" s="22" t="s">
        <v>3360</v>
      </c>
      <c r="O3867" s="98"/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/>
      <c r="AB3867" s="22" t="s">
        <v>164</v>
      </c>
      <c r="AC3867" s="22" t="s">
        <v>3361</v>
      </c>
      <c r="AD3867" s="22" t="s">
        <v>6847</v>
      </c>
      <c r="AE3867" s="22" t="s">
        <v>3363</v>
      </c>
      <c r="AF3867" s="102"/>
      <c r="AG3867" s="22" t="s">
        <v>3364</v>
      </c>
      <c r="AH3867" s="22" t="s">
        <v>3365</v>
      </c>
      <c r="AI3867" s="22">
        <v>0.0</v>
      </c>
      <c r="AJ3867" s="103">
        <v>2.134491269620782E-6</v>
      </c>
      <c r="AK3867" s="103">
        <v>0.0</v>
      </c>
      <c r="AL3867" s="104"/>
      <c r="AM3867" s="22" t="s">
        <v>6904</v>
      </c>
    </row>
    <row r="3868">
      <c r="A3868" s="24">
        <v>45983.0</v>
      </c>
      <c r="B3868" s="24">
        <v>45984.0</v>
      </c>
      <c r="C3868" s="22" t="s">
        <v>687</v>
      </c>
      <c r="D3868" s="22" t="s">
        <v>146</v>
      </c>
      <c r="E3868" s="22" t="s">
        <v>256</v>
      </c>
      <c r="F3868" s="97">
        <v>0.0</v>
      </c>
      <c r="G3868" s="97">
        <v>0.0</v>
      </c>
      <c r="H3868" s="97">
        <v>0.0</v>
      </c>
      <c r="I3868" s="97">
        <v>0.0</v>
      </c>
      <c r="J3868" s="97">
        <v>0.0014497810328478326</v>
      </c>
      <c r="K3868" s="22" t="s">
        <v>3531</v>
      </c>
      <c r="L3868" s="97">
        <v>0.0</v>
      </c>
      <c r="M3868" s="22" t="s">
        <v>3369</v>
      </c>
      <c r="N3868" s="22" t="s">
        <v>3360</v>
      </c>
      <c r="O3868" s="98"/>
      <c r="P3868" s="23"/>
      <c r="Q3868" s="23"/>
      <c r="R3868" s="23"/>
      <c r="S3868" s="23"/>
      <c r="T3868" s="23"/>
      <c r="U3868" s="23"/>
      <c r="V3868" s="23"/>
      <c r="W3868" s="23"/>
      <c r="X3868" s="23"/>
      <c r="Y3868" s="23"/>
      <c r="Z3868" s="23"/>
      <c r="AA3868" s="23"/>
      <c r="AB3868" s="22" t="s">
        <v>164</v>
      </c>
      <c r="AC3868" s="22" t="s">
        <v>3361</v>
      </c>
      <c r="AD3868" s="22" t="s">
        <v>6847</v>
      </c>
      <c r="AE3868" s="22" t="s">
        <v>3363</v>
      </c>
      <c r="AF3868" s="102"/>
      <c r="AG3868" s="22" t="s">
        <v>3364</v>
      </c>
      <c r="AH3868" s="22" t="s">
        <v>3365</v>
      </c>
      <c r="AI3868" s="22">
        <v>0.0</v>
      </c>
      <c r="AJ3868" s="103">
        <v>2.101865043205328E-6</v>
      </c>
      <c r="AK3868" s="103">
        <v>0.0</v>
      </c>
      <c r="AL3868" s="104"/>
      <c r="AM3868" s="22" t="s">
        <v>6905</v>
      </c>
    </row>
    <row r="3869">
      <c r="A3869" s="24">
        <v>45984.0</v>
      </c>
      <c r="B3869" s="24">
        <v>45985.0</v>
      </c>
      <c r="C3869" s="22" t="s">
        <v>687</v>
      </c>
      <c r="D3869" s="22" t="s">
        <v>146</v>
      </c>
      <c r="E3869" s="22" t="s">
        <v>180</v>
      </c>
      <c r="F3869" s="97">
        <v>0.0</v>
      </c>
      <c r="G3869" s="97">
        <v>0.0</v>
      </c>
      <c r="H3869" s="97">
        <v>0.0</v>
      </c>
      <c r="I3869" s="97">
        <v>0.0</v>
      </c>
      <c r="J3869" s="97">
        <v>0.001438658234856859</v>
      </c>
      <c r="K3869" s="22" t="s">
        <v>3531</v>
      </c>
      <c r="L3869" s="97">
        <v>0.0</v>
      </c>
      <c r="M3869" s="22" t="s">
        <v>3369</v>
      </c>
      <c r="N3869" s="22" t="s">
        <v>3360</v>
      </c>
      <c r="O3869" s="98"/>
      <c r="P3869" s="23"/>
      <c r="Q3869" s="23"/>
      <c r="R3869" s="23"/>
      <c r="S3869" s="23"/>
      <c r="T3869" s="23"/>
      <c r="U3869" s="23"/>
      <c r="V3869" s="23"/>
      <c r="W3869" s="23"/>
      <c r="X3869" s="23"/>
      <c r="Y3869" s="23"/>
      <c r="Z3869" s="23"/>
      <c r="AA3869" s="23"/>
      <c r="AB3869" s="22" t="s">
        <v>164</v>
      </c>
      <c r="AC3869" s="22" t="s">
        <v>3361</v>
      </c>
      <c r="AD3869" s="22" t="s">
        <v>6847</v>
      </c>
      <c r="AE3869" s="22" t="s">
        <v>3363</v>
      </c>
      <c r="AF3869" s="102"/>
      <c r="AG3869" s="22" t="s">
        <v>3364</v>
      </c>
      <c r="AH3869" s="22" t="s">
        <v>3365</v>
      </c>
      <c r="AI3869" s="22">
        <v>0.0</v>
      </c>
      <c r="AJ3869" s="103">
        <v>2.069737516721453E-6</v>
      </c>
      <c r="AK3869" s="103">
        <v>0.0</v>
      </c>
      <c r="AL3869" s="104"/>
      <c r="AM3869" s="22" t="s">
        <v>6906</v>
      </c>
    </row>
    <row r="3870">
      <c r="A3870" s="24">
        <v>45985.0</v>
      </c>
      <c r="B3870" s="24">
        <v>45986.0</v>
      </c>
      <c r="C3870" s="22" t="s">
        <v>687</v>
      </c>
      <c r="D3870" s="22" t="s">
        <v>146</v>
      </c>
      <c r="E3870" s="22" t="s">
        <v>208</v>
      </c>
      <c r="F3870" s="97">
        <v>0.0</v>
      </c>
      <c r="G3870" s="97">
        <v>0.0</v>
      </c>
      <c r="H3870" s="97">
        <v>0.0</v>
      </c>
      <c r="I3870" s="97">
        <v>0.0</v>
      </c>
      <c r="J3870" s="97">
        <v>0.0014276207715697784</v>
      </c>
      <c r="K3870" s="22" t="s">
        <v>3531</v>
      </c>
      <c r="L3870" s="97">
        <v>0.0</v>
      </c>
      <c r="M3870" s="22" t="s">
        <v>3369</v>
      </c>
      <c r="N3870" s="22" t="s">
        <v>3360</v>
      </c>
      <c r="O3870" s="98"/>
      <c r="P3870" s="23"/>
      <c r="Q3870" s="23"/>
      <c r="R3870" s="23"/>
      <c r="S3870" s="23"/>
      <c r="T3870" s="23"/>
      <c r="U3870" s="23"/>
      <c r="V3870" s="23"/>
      <c r="W3870" s="23"/>
      <c r="X3870" s="23"/>
      <c r="Y3870" s="23"/>
      <c r="Z3870" s="23"/>
      <c r="AA3870" s="23"/>
      <c r="AB3870" s="22" t="s">
        <v>164</v>
      </c>
      <c r="AC3870" s="22" t="s">
        <v>3361</v>
      </c>
      <c r="AD3870" s="22" t="s">
        <v>6847</v>
      </c>
      <c r="AE3870" s="22" t="s">
        <v>3363</v>
      </c>
      <c r="AF3870" s="102"/>
      <c r="AG3870" s="22" t="s">
        <v>3364</v>
      </c>
      <c r="AH3870" s="22" t="s">
        <v>3365</v>
      </c>
      <c r="AI3870" s="22">
        <v>0.0</v>
      </c>
      <c r="AJ3870" s="103">
        <v>2.0381010674174896E-6</v>
      </c>
      <c r="AK3870" s="103">
        <v>0.0</v>
      </c>
      <c r="AL3870" s="104"/>
      <c r="AM3870" s="22" t="s">
        <v>6907</v>
      </c>
    </row>
    <row r="3871">
      <c r="A3871" s="24">
        <v>45986.0</v>
      </c>
      <c r="B3871" s="24">
        <v>45987.0</v>
      </c>
      <c r="C3871" s="22" t="s">
        <v>687</v>
      </c>
      <c r="D3871" s="22" t="s">
        <v>146</v>
      </c>
      <c r="E3871" s="22" t="s">
        <v>303</v>
      </c>
      <c r="F3871" s="97">
        <v>0.0</v>
      </c>
      <c r="G3871" s="97">
        <v>0.0</v>
      </c>
      <c r="H3871" s="97">
        <v>0.0</v>
      </c>
      <c r="I3871" s="97">
        <v>0.0</v>
      </c>
      <c r="J3871" s="97">
        <v>0.0014166679882941567</v>
      </c>
      <c r="K3871" s="22" t="s">
        <v>3531</v>
      </c>
      <c r="L3871" s="97">
        <v>0.0</v>
      </c>
      <c r="M3871" s="22" t="s">
        <v>3369</v>
      </c>
      <c r="N3871" s="22" t="s">
        <v>3360</v>
      </c>
      <c r="O3871" s="98"/>
      <c r="P3871" s="23"/>
      <c r="Q3871" s="23"/>
      <c r="R3871" s="23"/>
      <c r="S3871" s="23"/>
      <c r="T3871" s="23"/>
      <c r="U3871" s="23"/>
      <c r="V3871" s="23"/>
      <c r="W3871" s="23"/>
      <c r="X3871" s="23"/>
      <c r="Y3871" s="23"/>
      <c r="Z3871" s="23"/>
      <c r="AA3871" s="23"/>
      <c r="AB3871" s="22" t="s">
        <v>164</v>
      </c>
      <c r="AC3871" s="22" t="s">
        <v>3361</v>
      </c>
      <c r="AD3871" s="22" t="s">
        <v>6847</v>
      </c>
      <c r="AE3871" s="22" t="s">
        <v>3363</v>
      </c>
      <c r="AF3871" s="102"/>
      <c r="AG3871" s="22" t="s">
        <v>3364</v>
      </c>
      <c r="AH3871" s="22" t="s">
        <v>3365</v>
      </c>
      <c r="AI3871" s="22">
        <v>0.0</v>
      </c>
      <c r="AJ3871" s="103">
        <v>2.006948189057413E-6</v>
      </c>
      <c r="AK3871" s="103">
        <v>0.0</v>
      </c>
      <c r="AL3871" s="104"/>
      <c r="AM3871" s="22" t="s">
        <v>6908</v>
      </c>
    </row>
    <row r="3872">
      <c r="A3872" s="24">
        <v>45987.0</v>
      </c>
      <c r="B3872" s="24">
        <v>45988.0</v>
      </c>
      <c r="C3872" s="22" t="s">
        <v>687</v>
      </c>
      <c r="D3872" s="22" t="s">
        <v>146</v>
      </c>
      <c r="E3872" s="22" t="s">
        <v>148</v>
      </c>
      <c r="F3872" s="97">
        <v>0.0</v>
      </c>
      <c r="G3872" s="97">
        <v>0.0</v>
      </c>
      <c r="H3872" s="97">
        <v>0.0</v>
      </c>
      <c r="I3872" s="97">
        <v>0.0</v>
      </c>
      <c r="J3872" s="97">
        <v>0.0014057992353603964</v>
      </c>
      <c r="K3872" s="22" t="s">
        <v>3531</v>
      </c>
      <c r="L3872" s="97">
        <v>0.0</v>
      </c>
      <c r="M3872" s="22" t="s">
        <v>3369</v>
      </c>
      <c r="N3872" s="22" t="s">
        <v>3360</v>
      </c>
      <c r="O3872" s="98"/>
      <c r="P3872" s="23"/>
      <c r="Q3872" s="23"/>
      <c r="R3872" s="23"/>
      <c r="S3872" s="23"/>
      <c r="T3872" s="23"/>
      <c r="U3872" s="23"/>
      <c r="V3872" s="23"/>
      <c r="W3872" s="23"/>
      <c r="X3872" s="23"/>
      <c r="Y3872" s="23"/>
      <c r="Z3872" s="23"/>
      <c r="AA3872" s="23"/>
      <c r="AB3872" s="22" t="s">
        <v>164</v>
      </c>
      <c r="AC3872" s="22" t="s">
        <v>3361</v>
      </c>
      <c r="AD3872" s="22" t="s">
        <v>6847</v>
      </c>
      <c r="AE3872" s="22" t="s">
        <v>3363</v>
      </c>
      <c r="AF3872" s="102"/>
      <c r="AG3872" s="22" t="s">
        <v>3364</v>
      </c>
      <c r="AH3872" s="22" t="s">
        <v>3365</v>
      </c>
      <c r="AI3872" s="22">
        <v>0.0</v>
      </c>
      <c r="AJ3872" s="103">
        <v>1.9762714901398754E-6</v>
      </c>
      <c r="AK3872" s="103">
        <v>0.0</v>
      </c>
      <c r="AL3872" s="104"/>
      <c r="AM3872" s="22" t="s">
        <v>6909</v>
      </c>
    </row>
    <row r="3873">
      <c r="A3873" s="24">
        <v>45988.0</v>
      </c>
      <c r="B3873" s="24">
        <v>45989.0</v>
      </c>
      <c r="C3873" s="22" t="s">
        <v>687</v>
      </c>
      <c r="D3873" s="22" t="s">
        <v>146</v>
      </c>
      <c r="E3873" s="22" t="s">
        <v>196</v>
      </c>
      <c r="F3873" s="97">
        <v>0.0</v>
      </c>
      <c r="G3873" s="97">
        <v>0.0</v>
      </c>
      <c r="H3873" s="97">
        <v>0.04</v>
      </c>
      <c r="I3873" s="97">
        <v>0.038461538461538464</v>
      </c>
      <c r="J3873" s="97">
        <v>0.01139449164576703</v>
      </c>
      <c r="K3873" s="22" t="s">
        <v>3531</v>
      </c>
      <c r="L3873" s="97">
        <v>0.0</v>
      </c>
      <c r="M3873" s="22" t="s">
        <v>3369</v>
      </c>
      <c r="N3873" s="22" t="s">
        <v>3360</v>
      </c>
      <c r="O3873" s="98"/>
      <c r="P3873" s="23"/>
      <c r="Q3873" s="23"/>
      <c r="R3873" s="23"/>
      <c r="S3873" s="23"/>
      <c r="T3873" s="23"/>
      <c r="U3873" s="23"/>
      <c r="V3873" s="23"/>
      <c r="W3873" s="23"/>
      <c r="X3873" s="23"/>
      <c r="Y3873" s="23"/>
      <c r="Z3873" s="23"/>
      <c r="AA3873" s="23"/>
      <c r="AB3873" s="22" t="s">
        <v>164</v>
      </c>
      <c r="AC3873" s="22" t="s">
        <v>3361</v>
      </c>
      <c r="AD3873" s="22" t="s">
        <v>6847</v>
      </c>
      <c r="AE3873" s="22" t="s">
        <v>3363</v>
      </c>
      <c r="AF3873" s="102"/>
      <c r="AG3873" s="22" t="s">
        <v>3364</v>
      </c>
      <c r="AH3873" s="22" t="s">
        <v>3365</v>
      </c>
      <c r="AI3873" s="22">
        <v>0.0</v>
      </c>
      <c r="AJ3873" s="103">
        <v>1.2983443986545464E-4</v>
      </c>
      <c r="AK3873" s="103">
        <v>0.0014792899408284025</v>
      </c>
      <c r="AL3873" s="104"/>
      <c r="AM3873" s="22" t="s">
        <v>6910</v>
      </c>
    </row>
    <row r="3874">
      <c r="A3874" s="24">
        <v>45989.0</v>
      </c>
      <c r="B3874" s="24">
        <v>45990.0</v>
      </c>
      <c r="C3874" s="22" t="s">
        <v>687</v>
      </c>
      <c r="D3874" s="22" t="s">
        <v>146</v>
      </c>
      <c r="E3874" s="22" t="s">
        <v>288</v>
      </c>
      <c r="F3874" s="97">
        <v>0.0</v>
      </c>
      <c r="G3874" s="97">
        <v>0.0</v>
      </c>
      <c r="H3874" s="97">
        <v>0.0</v>
      </c>
      <c r="I3874" s="97">
        <v>0.0</v>
      </c>
      <c r="J3874" s="97">
        <v>0.001384311246723325</v>
      </c>
      <c r="K3874" s="22" t="s">
        <v>3531</v>
      </c>
      <c r="L3874" s="97">
        <v>0.0</v>
      </c>
      <c r="M3874" s="22" t="s">
        <v>3369</v>
      </c>
      <c r="N3874" s="22" t="s">
        <v>3360</v>
      </c>
      <c r="O3874" s="98"/>
      <c r="P3874" s="23"/>
      <c r="Q3874" s="23"/>
      <c r="R3874" s="23"/>
      <c r="S3874" s="23"/>
      <c r="T3874" s="23"/>
      <c r="U3874" s="23"/>
      <c r="V3874" s="23"/>
      <c r="W3874" s="23"/>
      <c r="X3874" s="23"/>
      <c r="Y3874" s="23"/>
      <c r="Z3874" s="23"/>
      <c r="AA3874" s="23"/>
      <c r="AB3874" s="22" t="s">
        <v>164</v>
      </c>
      <c r="AC3874" s="22" t="s">
        <v>3361</v>
      </c>
      <c r="AD3874" s="22" t="s">
        <v>6847</v>
      </c>
      <c r="AE3874" s="22" t="s">
        <v>3363</v>
      </c>
      <c r="AF3874" s="102"/>
      <c r="AG3874" s="22" t="s">
        <v>3364</v>
      </c>
      <c r="AH3874" s="22" t="s">
        <v>3365</v>
      </c>
      <c r="AI3874" s="22">
        <v>0.0</v>
      </c>
      <c r="AJ3874" s="103">
        <v>1.9163176278046862E-6</v>
      </c>
      <c r="AK3874" s="103">
        <v>0.0</v>
      </c>
      <c r="AL3874" s="104"/>
      <c r="AM3874" s="22" t="s">
        <v>6911</v>
      </c>
    </row>
    <row r="3875">
      <c r="A3875" s="24">
        <v>45990.0</v>
      </c>
      <c r="B3875" s="24">
        <v>45991.0</v>
      </c>
      <c r="C3875" s="22" t="s">
        <v>687</v>
      </c>
      <c r="D3875" s="22" t="s">
        <v>146</v>
      </c>
      <c r="E3875" s="22" t="s">
        <v>256</v>
      </c>
      <c r="F3875" s="97">
        <v>0.0</v>
      </c>
      <c r="G3875" s="97">
        <v>0.0</v>
      </c>
      <c r="H3875" s="97">
        <v>0.0</v>
      </c>
      <c r="I3875" s="97">
        <v>0.0</v>
      </c>
      <c r="J3875" s="97">
        <v>0.001373690736449652</v>
      </c>
      <c r="K3875" s="22" t="s">
        <v>3531</v>
      </c>
      <c r="L3875" s="97">
        <v>0.0</v>
      </c>
      <c r="M3875" s="22" t="s">
        <v>3369</v>
      </c>
      <c r="N3875" s="22" t="s">
        <v>3360</v>
      </c>
      <c r="O3875" s="98"/>
      <c r="P3875" s="23"/>
      <c r="Q3875" s="23"/>
      <c r="R3875" s="23"/>
      <c r="S3875" s="23"/>
      <c r="T3875" s="23"/>
      <c r="U3875" s="23"/>
      <c r="V3875" s="23"/>
      <c r="W3875" s="23"/>
      <c r="X3875" s="23"/>
      <c r="Y3875" s="23"/>
      <c r="Z3875" s="23"/>
      <c r="AA3875" s="23"/>
      <c r="AB3875" s="22" t="s">
        <v>164</v>
      </c>
      <c r="AC3875" s="22" t="s">
        <v>3361</v>
      </c>
      <c r="AD3875" s="22" t="s">
        <v>6847</v>
      </c>
      <c r="AE3875" s="22" t="s">
        <v>3363</v>
      </c>
      <c r="AF3875" s="102"/>
      <c r="AG3875" s="22" t="s">
        <v>3364</v>
      </c>
      <c r="AH3875" s="22" t="s">
        <v>3365</v>
      </c>
      <c r="AI3875" s="22">
        <v>0.0</v>
      </c>
      <c r="AJ3875" s="103">
        <v>1.8870262394075873E-6</v>
      </c>
      <c r="AK3875" s="103">
        <v>0.0</v>
      </c>
      <c r="AL3875" s="104"/>
      <c r="AM3875" s="22" t="s">
        <v>6912</v>
      </c>
    </row>
    <row r="3876">
      <c r="A3876" s="24">
        <v>45991.0</v>
      </c>
      <c r="B3876" s="24">
        <v>45992.0</v>
      </c>
      <c r="C3876" s="22" t="s">
        <v>687</v>
      </c>
      <c r="D3876" s="22" t="s">
        <v>146</v>
      </c>
      <c r="E3876" s="22" t="s">
        <v>180</v>
      </c>
      <c r="F3876" s="97">
        <v>0.0</v>
      </c>
      <c r="G3876" s="97">
        <v>0.0</v>
      </c>
      <c r="H3876" s="97">
        <v>0.0</v>
      </c>
      <c r="I3876" s="97">
        <v>0.0</v>
      </c>
      <c r="J3876" s="97">
        <v>0.0013631517073015135</v>
      </c>
      <c r="K3876" s="22" t="s">
        <v>3531</v>
      </c>
      <c r="L3876" s="97">
        <v>0.0</v>
      </c>
      <c r="M3876" s="22" t="s">
        <v>3369</v>
      </c>
      <c r="N3876" s="22" t="s">
        <v>3360</v>
      </c>
      <c r="O3876" s="98"/>
      <c r="P3876" s="23"/>
      <c r="Q3876" s="23"/>
      <c r="R3876" s="23"/>
      <c r="S3876" s="23"/>
      <c r="T3876" s="23"/>
      <c r="U3876" s="23"/>
      <c r="V3876" s="23"/>
      <c r="W3876" s="23"/>
      <c r="X3876" s="23"/>
      <c r="Y3876" s="23"/>
      <c r="Z3876" s="23"/>
      <c r="AA3876" s="23"/>
      <c r="AB3876" s="22" t="s">
        <v>164</v>
      </c>
      <c r="AC3876" s="22" t="s">
        <v>3361</v>
      </c>
      <c r="AD3876" s="22" t="s">
        <v>6847</v>
      </c>
      <c r="AE3876" s="22" t="s">
        <v>3363</v>
      </c>
      <c r="AF3876" s="102"/>
      <c r="AG3876" s="22" t="s">
        <v>3364</v>
      </c>
      <c r="AH3876" s="22" t="s">
        <v>3365</v>
      </c>
      <c r="AI3876" s="22">
        <v>0.0</v>
      </c>
      <c r="AJ3876" s="103">
        <v>1.8581825771190313E-6</v>
      </c>
      <c r="AK3876" s="103">
        <v>0.0</v>
      </c>
      <c r="AL3876" s="104"/>
      <c r="AM3876" s="22" t="s">
        <v>6913</v>
      </c>
    </row>
    <row r="3877">
      <c r="A3877" s="24">
        <v>45992.0</v>
      </c>
      <c r="B3877" s="24">
        <v>45993.0</v>
      </c>
      <c r="C3877" s="22" t="s">
        <v>687</v>
      </c>
      <c r="D3877" s="22" t="s">
        <v>146</v>
      </c>
      <c r="E3877" s="22" t="s">
        <v>208</v>
      </c>
      <c r="F3877" s="97">
        <v>0.0</v>
      </c>
      <c r="G3877" s="97">
        <v>0.0</v>
      </c>
      <c r="H3877" s="97">
        <v>0.0</v>
      </c>
      <c r="I3877" s="97">
        <v>0.0</v>
      </c>
      <c r="J3877" s="97">
        <v>0.0013526935341513359</v>
      </c>
      <c r="K3877" s="22" t="s">
        <v>3531</v>
      </c>
      <c r="L3877" s="97">
        <v>0.0</v>
      </c>
      <c r="M3877" s="22" t="s">
        <v>3369</v>
      </c>
      <c r="N3877" s="22" t="s">
        <v>3360</v>
      </c>
      <c r="O3877" s="98"/>
      <c r="P3877" s="23"/>
      <c r="Q3877" s="23"/>
      <c r="R3877" s="23"/>
      <c r="S3877" s="23"/>
      <c r="T3877" s="23"/>
      <c r="U3877" s="23"/>
      <c r="V3877" s="23"/>
      <c r="W3877" s="23"/>
      <c r="X3877" s="23"/>
      <c r="Y3877" s="23"/>
      <c r="Z3877" s="23"/>
      <c r="AA3877" s="23"/>
      <c r="AB3877" s="22" t="s">
        <v>164</v>
      </c>
      <c r="AC3877" s="22" t="s">
        <v>3361</v>
      </c>
      <c r="AD3877" s="22" t="s">
        <v>6847</v>
      </c>
      <c r="AE3877" s="22" t="s">
        <v>3363</v>
      </c>
      <c r="AF3877" s="102"/>
      <c r="AG3877" s="22" t="s">
        <v>3364</v>
      </c>
      <c r="AH3877" s="22" t="s">
        <v>3365</v>
      </c>
      <c r="AI3877" s="22">
        <v>0.0</v>
      </c>
      <c r="AJ3877" s="103">
        <v>1.8297797973348312E-6</v>
      </c>
      <c r="AK3877" s="103">
        <v>0.0</v>
      </c>
      <c r="AL3877" s="104"/>
      <c r="AM3877" s="22" t="s">
        <v>6914</v>
      </c>
    </row>
    <row r="3878">
      <c r="A3878" s="24">
        <v>45993.0</v>
      </c>
      <c r="B3878" s="24">
        <v>45994.0</v>
      </c>
      <c r="C3878" s="22" t="s">
        <v>687</v>
      </c>
      <c r="D3878" s="22" t="s">
        <v>146</v>
      </c>
      <c r="E3878" s="22" t="s">
        <v>303</v>
      </c>
      <c r="F3878" s="97">
        <v>0.0</v>
      </c>
      <c r="G3878" s="97">
        <v>0.0</v>
      </c>
      <c r="H3878" s="97">
        <v>0.0</v>
      </c>
      <c r="I3878" s="97">
        <v>0.0</v>
      </c>
      <c r="J3878" s="97">
        <v>0.0013423155966675578</v>
      </c>
      <c r="K3878" s="22" t="s">
        <v>3531</v>
      </c>
      <c r="L3878" s="97">
        <v>0.0</v>
      </c>
      <c r="M3878" s="22" t="s">
        <v>3369</v>
      </c>
      <c r="N3878" s="22" t="s">
        <v>3360</v>
      </c>
      <c r="O3878" s="98"/>
      <c r="P3878" s="23"/>
      <c r="Q3878" s="23"/>
      <c r="R3878" s="23"/>
      <c r="S3878" s="23"/>
      <c r="T3878" s="23"/>
      <c r="U3878" s="23"/>
      <c r="V3878" s="23"/>
      <c r="W3878" s="23"/>
      <c r="X3878" s="23"/>
      <c r="Y3878" s="23"/>
      <c r="Z3878" s="23"/>
      <c r="AA3878" s="23"/>
      <c r="AB3878" s="22" t="s">
        <v>164</v>
      </c>
      <c r="AC3878" s="22" t="s">
        <v>3361</v>
      </c>
      <c r="AD3878" s="22" t="s">
        <v>6847</v>
      </c>
      <c r="AE3878" s="22" t="s">
        <v>3363</v>
      </c>
      <c r="AF3878" s="102"/>
      <c r="AG3878" s="22" t="s">
        <v>3364</v>
      </c>
      <c r="AH3878" s="22" t="s">
        <v>3365</v>
      </c>
      <c r="AI3878" s="22">
        <v>0.0</v>
      </c>
      <c r="AJ3878" s="103">
        <v>1.8018111610569816E-6</v>
      </c>
      <c r="AK3878" s="103">
        <v>0.0</v>
      </c>
      <c r="AL3878" s="104"/>
      <c r="AM3878" s="22" t="s">
        <v>6915</v>
      </c>
    </row>
    <row r="3879">
      <c r="A3879" s="24">
        <v>45994.0</v>
      </c>
      <c r="B3879" s="24">
        <v>45995.0</v>
      </c>
      <c r="C3879" s="22" t="s">
        <v>687</v>
      </c>
      <c r="D3879" s="22" t="s">
        <v>146</v>
      </c>
      <c r="E3879" s="22" t="s">
        <v>148</v>
      </c>
      <c r="F3879" s="97">
        <v>0.0</v>
      </c>
      <c r="G3879" s="97">
        <v>0.0</v>
      </c>
      <c r="H3879" s="97">
        <v>0.0</v>
      </c>
      <c r="I3879" s="97">
        <v>0.0</v>
      </c>
      <c r="J3879" s="97">
        <v>0.0013320172792778355</v>
      </c>
      <c r="K3879" s="22" t="s">
        <v>3531</v>
      </c>
      <c r="L3879" s="97">
        <v>0.0</v>
      </c>
      <c r="M3879" s="22" t="s">
        <v>3369</v>
      </c>
      <c r="N3879" s="22" t="s">
        <v>3360</v>
      </c>
      <c r="O3879" s="98"/>
      <c r="P3879" s="23"/>
      <c r="Q3879" s="23"/>
      <c r="R3879" s="23"/>
      <c r="S3879" s="23"/>
      <c r="T3879" s="23"/>
      <c r="U3879" s="23"/>
      <c r="V3879" s="23"/>
      <c r="W3879" s="23"/>
      <c r="X3879" s="23"/>
      <c r="Y3879" s="23"/>
      <c r="Z3879" s="23"/>
      <c r="AA3879" s="23"/>
      <c r="AB3879" s="22" t="s">
        <v>164</v>
      </c>
      <c r="AC3879" s="22" t="s">
        <v>3361</v>
      </c>
      <c r="AD3879" s="22" t="s">
        <v>6847</v>
      </c>
      <c r="AE3879" s="22" t="s">
        <v>3363</v>
      </c>
      <c r="AF3879" s="102"/>
      <c r="AG3879" s="22" t="s">
        <v>3364</v>
      </c>
      <c r="AH3879" s="22" t="s">
        <v>3365</v>
      </c>
      <c r="AI3879" s="22">
        <v>0.0</v>
      </c>
      <c r="AJ3879" s="103">
        <v>1.774270032294727E-6</v>
      </c>
      <c r="AK3879" s="103">
        <v>0.0</v>
      </c>
      <c r="AL3879" s="104"/>
      <c r="AM3879" s="22" t="s">
        <v>6916</v>
      </c>
    </row>
    <row r="3880">
      <c r="A3880" s="24">
        <v>45995.0</v>
      </c>
      <c r="B3880" s="24">
        <v>45996.0</v>
      </c>
      <c r="C3880" s="22" t="s">
        <v>687</v>
      </c>
      <c r="D3880" s="22" t="s">
        <v>146</v>
      </c>
      <c r="E3880" s="22" t="s">
        <v>196</v>
      </c>
      <c r="F3880" s="97">
        <v>0.0</v>
      </c>
      <c r="G3880" s="97">
        <v>0.0</v>
      </c>
      <c r="H3880" s="97">
        <v>0.0</v>
      </c>
      <c r="I3880" s="97">
        <v>0.038461538461538464</v>
      </c>
      <c r="J3880" s="97">
        <v>0.010796463235276707</v>
      </c>
      <c r="K3880" s="22" t="s">
        <v>3531</v>
      </c>
      <c r="L3880" s="97">
        <v>0.0</v>
      </c>
      <c r="M3880" s="22" t="s">
        <v>3369</v>
      </c>
      <c r="N3880" s="22" t="s">
        <v>3360</v>
      </c>
      <c r="O3880" s="98"/>
      <c r="P3880" s="23"/>
      <c r="Q3880" s="23"/>
      <c r="R3880" s="23"/>
      <c r="S3880" s="23"/>
      <c r="T3880" s="23"/>
      <c r="U3880" s="23"/>
      <c r="V3880" s="23"/>
      <c r="W3880" s="23"/>
      <c r="X3880" s="23"/>
      <c r="Y3880" s="23"/>
      <c r="Z3880" s="23"/>
      <c r="AA3880" s="23"/>
      <c r="AB3880" s="22" t="s">
        <v>164</v>
      </c>
      <c r="AC3880" s="22" t="s">
        <v>3361</v>
      </c>
      <c r="AD3880" s="22" t="s">
        <v>6847</v>
      </c>
      <c r="AE3880" s="22" t="s">
        <v>3363</v>
      </c>
      <c r="AF3880" s="102"/>
      <c r="AG3880" s="22" t="s">
        <v>3364</v>
      </c>
      <c r="AH3880" s="22" t="s">
        <v>3365</v>
      </c>
      <c r="AI3880" s="22">
        <v>0.0</v>
      </c>
      <c r="AJ3880" s="103">
        <v>1.1656361839068159E-4</v>
      </c>
      <c r="AK3880" s="103">
        <v>0.0014792899408284025</v>
      </c>
      <c r="AL3880" s="104"/>
      <c r="AM3880" s="22" t="s">
        <v>6917</v>
      </c>
    </row>
    <row r="3881">
      <c r="A3881" s="24">
        <v>45996.0</v>
      </c>
      <c r="B3881" s="24">
        <v>45997.0</v>
      </c>
      <c r="C3881" s="22" t="s">
        <v>687</v>
      </c>
      <c r="D3881" s="22" t="s">
        <v>146</v>
      </c>
      <c r="E3881" s="22" t="s">
        <v>288</v>
      </c>
      <c r="F3881" s="97">
        <v>0.0</v>
      </c>
      <c r="G3881" s="97">
        <v>0.0</v>
      </c>
      <c r="H3881" s="97">
        <v>0.0</v>
      </c>
      <c r="I3881" s="97">
        <v>0.0</v>
      </c>
      <c r="J3881" s="97">
        <v>0.0013116570660684666</v>
      </c>
      <c r="K3881" s="22" t="s">
        <v>3531</v>
      </c>
      <c r="L3881" s="97">
        <v>0.0</v>
      </c>
      <c r="M3881" s="22" t="s">
        <v>3369</v>
      </c>
      <c r="N3881" s="22" t="s">
        <v>3360</v>
      </c>
      <c r="O3881" s="98"/>
      <c r="P3881" s="23"/>
      <c r="Q3881" s="23"/>
      <c r="R3881" s="23"/>
      <c r="S3881" s="23"/>
      <c r="T3881" s="23"/>
      <c r="U3881" s="23"/>
      <c r="V3881" s="23"/>
      <c r="W3881" s="23"/>
      <c r="X3881" s="23"/>
      <c r="Y3881" s="23"/>
      <c r="Z3881" s="23"/>
      <c r="AA3881" s="23"/>
      <c r="AB3881" s="22" t="s">
        <v>164</v>
      </c>
      <c r="AC3881" s="22" t="s">
        <v>3361</v>
      </c>
      <c r="AD3881" s="22" t="s">
        <v>6847</v>
      </c>
      <c r="AE3881" s="22" t="s">
        <v>3363</v>
      </c>
      <c r="AF3881" s="102"/>
      <c r="AG3881" s="22" t="s">
        <v>3364</v>
      </c>
      <c r="AH3881" s="22" t="s">
        <v>3365</v>
      </c>
      <c r="AI3881" s="22">
        <v>0.0</v>
      </c>
      <c r="AJ3881" s="103">
        <v>1.7204442589673378E-6</v>
      </c>
      <c r="AK3881" s="103">
        <v>0.0</v>
      </c>
      <c r="AL3881" s="104"/>
      <c r="AM3881" s="22" t="s">
        <v>6918</v>
      </c>
    </row>
    <row r="3882">
      <c r="A3882" s="24">
        <v>45997.0</v>
      </c>
      <c r="B3882" s="24">
        <v>45998.0</v>
      </c>
      <c r="C3882" s="22" t="s">
        <v>687</v>
      </c>
      <c r="D3882" s="22" t="s">
        <v>146</v>
      </c>
      <c r="E3882" s="22" t="s">
        <v>256</v>
      </c>
      <c r="F3882" s="97">
        <v>0.0</v>
      </c>
      <c r="G3882" s="97">
        <v>0.0</v>
      </c>
      <c r="H3882" s="97">
        <v>0.0</v>
      </c>
      <c r="I3882" s="97">
        <v>0.0</v>
      </c>
      <c r="J3882" s="97">
        <v>0.0013015939625729994</v>
      </c>
      <c r="K3882" s="22" t="s">
        <v>3531</v>
      </c>
      <c r="L3882" s="97">
        <v>0.0</v>
      </c>
      <c r="M3882" s="22" t="s">
        <v>3369</v>
      </c>
      <c r="N3882" s="22" t="s">
        <v>3360</v>
      </c>
      <c r="O3882" s="98"/>
      <c r="P3882" s="23"/>
      <c r="Q3882" s="23"/>
      <c r="R3882" s="23"/>
      <c r="S3882" s="23"/>
      <c r="T3882" s="23"/>
      <c r="U3882" s="23"/>
      <c r="V3882" s="23"/>
      <c r="W3882" s="23"/>
      <c r="X3882" s="23"/>
      <c r="Y3882" s="23"/>
      <c r="Z3882" s="23"/>
      <c r="AA3882" s="23"/>
      <c r="AB3882" s="22" t="s">
        <v>164</v>
      </c>
      <c r="AC3882" s="22" t="s">
        <v>3361</v>
      </c>
      <c r="AD3882" s="22" t="s">
        <v>6847</v>
      </c>
      <c r="AE3882" s="22" t="s">
        <v>3363</v>
      </c>
      <c r="AF3882" s="102"/>
      <c r="AG3882" s="22" t="s">
        <v>3364</v>
      </c>
      <c r="AH3882" s="22" t="s">
        <v>3365</v>
      </c>
      <c r="AI3882" s="22">
        <v>0.0</v>
      </c>
      <c r="AJ3882" s="103">
        <v>1.6941468434064824E-6</v>
      </c>
      <c r="AK3882" s="103">
        <v>0.0</v>
      </c>
      <c r="AL3882" s="104"/>
      <c r="AM3882" s="22" t="s">
        <v>6919</v>
      </c>
    </row>
    <row r="3883">
      <c r="A3883" s="24">
        <v>45998.0</v>
      </c>
      <c r="B3883" s="24">
        <v>45999.0</v>
      </c>
      <c r="C3883" s="22" t="s">
        <v>687</v>
      </c>
      <c r="D3883" s="22" t="s">
        <v>146</v>
      </c>
      <c r="E3883" s="22" t="s">
        <v>180</v>
      </c>
      <c r="F3883" s="97">
        <v>0.0</v>
      </c>
      <c r="G3883" s="97">
        <v>0.0</v>
      </c>
      <c r="H3883" s="97">
        <v>0.0</v>
      </c>
      <c r="I3883" s="97">
        <v>0.0</v>
      </c>
      <c r="J3883" s="97">
        <v>0.0012916080637483114</v>
      </c>
      <c r="K3883" s="22" t="s">
        <v>3531</v>
      </c>
      <c r="L3883" s="97">
        <v>0.0</v>
      </c>
      <c r="M3883" s="22" t="s">
        <v>3369</v>
      </c>
      <c r="N3883" s="22" t="s">
        <v>3360</v>
      </c>
      <c r="O3883" s="98"/>
      <c r="P3883" s="23"/>
      <c r="Q3883" s="23"/>
      <c r="R3883" s="23"/>
      <c r="S3883" s="23"/>
      <c r="T3883" s="23"/>
      <c r="U3883" s="23"/>
      <c r="V3883" s="23"/>
      <c r="W3883" s="23"/>
      <c r="X3883" s="23"/>
      <c r="Y3883" s="23"/>
      <c r="Z3883" s="23"/>
      <c r="AA3883" s="23"/>
      <c r="AB3883" s="22" t="s">
        <v>164</v>
      </c>
      <c r="AC3883" s="22" t="s">
        <v>3361</v>
      </c>
      <c r="AD3883" s="22" t="s">
        <v>6847</v>
      </c>
      <c r="AE3883" s="22" t="s">
        <v>3363</v>
      </c>
      <c r="AF3883" s="102"/>
      <c r="AG3883" s="22" t="s">
        <v>3364</v>
      </c>
      <c r="AH3883" s="22" t="s">
        <v>3365</v>
      </c>
      <c r="AI3883" s="22">
        <v>0.0</v>
      </c>
      <c r="AJ3883" s="103">
        <v>1.668251390339662E-6</v>
      </c>
      <c r="AK3883" s="103">
        <v>0.0</v>
      </c>
      <c r="AL3883" s="104"/>
      <c r="AM3883" s="22" t="s">
        <v>6920</v>
      </c>
    </row>
    <row r="3884">
      <c r="A3884" s="24">
        <v>45999.0</v>
      </c>
      <c r="B3884" s="24">
        <v>46000.0</v>
      </c>
      <c r="C3884" s="22" t="s">
        <v>687</v>
      </c>
      <c r="D3884" s="22" t="s">
        <v>146</v>
      </c>
      <c r="E3884" s="22" t="s">
        <v>208</v>
      </c>
      <c r="F3884" s="97">
        <v>0.0</v>
      </c>
      <c r="G3884" s="97">
        <v>0.0</v>
      </c>
      <c r="H3884" s="97">
        <v>0.0</v>
      </c>
      <c r="I3884" s="97">
        <v>0.0</v>
      </c>
      <c r="J3884" s="97">
        <v>0.0012816987772760187</v>
      </c>
      <c r="K3884" s="22" t="s">
        <v>3531</v>
      </c>
      <c r="L3884" s="97">
        <v>0.0</v>
      </c>
      <c r="M3884" s="22" t="s">
        <v>3369</v>
      </c>
      <c r="N3884" s="22" t="s">
        <v>3360</v>
      </c>
      <c r="O3884" s="98"/>
      <c r="P3884" s="23"/>
      <c r="Q3884" s="23"/>
      <c r="R3884" s="23"/>
      <c r="S3884" s="23"/>
      <c r="T3884" s="23"/>
      <c r="U3884" s="23"/>
      <c r="V3884" s="23"/>
      <c r="W3884" s="23"/>
      <c r="X3884" s="23"/>
      <c r="Y3884" s="23"/>
      <c r="Z3884" s="23"/>
      <c r="AA3884" s="23"/>
      <c r="AB3884" s="22" t="s">
        <v>164</v>
      </c>
      <c r="AC3884" s="22" t="s">
        <v>3361</v>
      </c>
      <c r="AD3884" s="22" t="s">
        <v>6847</v>
      </c>
      <c r="AE3884" s="22" t="s">
        <v>3363</v>
      </c>
      <c r="AF3884" s="102"/>
      <c r="AG3884" s="22" t="s">
        <v>3364</v>
      </c>
      <c r="AH3884" s="22" t="s">
        <v>3365</v>
      </c>
      <c r="AI3884" s="22">
        <v>0.0</v>
      </c>
      <c r="AJ3884" s="103">
        <v>1.6427517556708414E-6</v>
      </c>
      <c r="AK3884" s="103">
        <v>0.0</v>
      </c>
      <c r="AL3884" s="104"/>
      <c r="AM3884" s="22" t="s">
        <v>6921</v>
      </c>
    </row>
    <row r="3885">
      <c r="A3885" s="24">
        <v>46000.0</v>
      </c>
      <c r="B3885" s="24">
        <v>46001.0</v>
      </c>
      <c r="C3885" s="22" t="s">
        <v>687</v>
      </c>
      <c r="D3885" s="22" t="s">
        <v>146</v>
      </c>
      <c r="E3885" s="22" t="s">
        <v>303</v>
      </c>
      <c r="F3885" s="97">
        <v>0.0</v>
      </c>
      <c r="G3885" s="97">
        <v>0.0</v>
      </c>
      <c r="H3885" s="97">
        <v>0.0</v>
      </c>
      <c r="I3885" s="97">
        <v>0.0</v>
      </c>
      <c r="J3885" s="97">
        <v>0.0012718655153820375</v>
      </c>
      <c r="K3885" s="22" t="s">
        <v>3531</v>
      </c>
      <c r="L3885" s="97">
        <v>0.0</v>
      </c>
      <c r="M3885" s="22" t="s">
        <v>3369</v>
      </c>
      <c r="N3885" s="22" t="s">
        <v>3360</v>
      </c>
      <c r="O3885" s="98"/>
      <c r="P3885" s="23"/>
      <c r="Q3885" s="23"/>
      <c r="R3885" s="23"/>
      <c r="S3885" s="23"/>
      <c r="T3885" s="23"/>
      <c r="U3885" s="23"/>
      <c r="V3885" s="23"/>
      <c r="W3885" s="23"/>
      <c r="X3885" s="23"/>
      <c r="Y3885" s="23"/>
      <c r="Z3885" s="23"/>
      <c r="AA3885" s="23"/>
      <c r="AB3885" s="22" t="s">
        <v>164</v>
      </c>
      <c r="AC3885" s="22" t="s">
        <v>3361</v>
      </c>
      <c r="AD3885" s="22" t="s">
        <v>6847</v>
      </c>
      <c r="AE3885" s="22" t="s">
        <v>3363</v>
      </c>
      <c r="AF3885" s="102"/>
      <c r="AG3885" s="22" t="s">
        <v>3364</v>
      </c>
      <c r="AH3885" s="22" t="s">
        <v>3365</v>
      </c>
      <c r="AI3885" s="22">
        <v>0.0</v>
      </c>
      <c r="AJ3885" s="103">
        <v>1.6176418892180157E-6</v>
      </c>
      <c r="AK3885" s="103">
        <v>0.0</v>
      </c>
      <c r="AL3885" s="104"/>
      <c r="AM3885" s="22" t="s">
        <v>6922</v>
      </c>
    </row>
    <row r="3886">
      <c r="A3886" s="24">
        <v>46001.0</v>
      </c>
      <c r="B3886" s="24">
        <v>46002.0</v>
      </c>
      <c r="C3886" s="22" t="s">
        <v>687</v>
      </c>
      <c r="D3886" s="22" t="s">
        <v>146</v>
      </c>
      <c r="E3886" s="22" t="s">
        <v>148</v>
      </c>
      <c r="F3886" s="97">
        <v>0.0</v>
      </c>
      <c r="G3886" s="97">
        <v>0.0</v>
      </c>
      <c r="H3886" s="97">
        <v>0.0</v>
      </c>
      <c r="I3886" s="97">
        <v>0.0</v>
      </c>
      <c r="J3886" s="97">
        <v>0.0012621076948017172</v>
      </c>
      <c r="K3886" s="22" t="s">
        <v>3531</v>
      </c>
      <c r="L3886" s="97">
        <v>0.0</v>
      </c>
      <c r="M3886" s="22" t="s">
        <v>3369</v>
      </c>
      <c r="N3886" s="22" t="s">
        <v>3360</v>
      </c>
      <c r="O3886" s="98"/>
      <c r="P3886" s="23"/>
      <c r="Q3886" s="23"/>
      <c r="R3886" s="23"/>
      <c r="S3886" s="23"/>
      <c r="T3886" s="23"/>
      <c r="U3886" s="23"/>
      <c r="V3886" s="23"/>
      <c r="W3886" s="23"/>
      <c r="X3886" s="23"/>
      <c r="Y3886" s="23"/>
      <c r="Z3886" s="23"/>
      <c r="AA3886" s="23"/>
      <c r="AB3886" s="22" t="s">
        <v>164</v>
      </c>
      <c r="AC3886" s="22" t="s">
        <v>3361</v>
      </c>
      <c r="AD3886" s="22" t="s">
        <v>6847</v>
      </c>
      <c r="AE3886" s="22" t="s">
        <v>3363</v>
      </c>
      <c r="AF3886" s="102"/>
      <c r="AG3886" s="22" t="s">
        <v>3364</v>
      </c>
      <c r="AH3886" s="22" t="s">
        <v>3365</v>
      </c>
      <c r="AI3886" s="22">
        <v>0.0</v>
      </c>
      <c r="AJ3886" s="103">
        <v>1.5929158332777046E-6</v>
      </c>
      <c r="AK3886" s="103">
        <v>0.0</v>
      </c>
      <c r="AL3886" s="104"/>
      <c r="AM3886" s="22" t="s">
        <v>6923</v>
      </c>
    </row>
    <row r="3887">
      <c r="A3887" s="24">
        <v>46002.0</v>
      </c>
      <c r="B3887" s="24">
        <v>46003.0</v>
      </c>
      <c r="C3887" s="22" t="s">
        <v>687</v>
      </c>
      <c r="D3887" s="22" t="s">
        <v>146</v>
      </c>
      <c r="E3887" s="22" t="s">
        <v>196</v>
      </c>
      <c r="F3887" s="97">
        <v>0.0</v>
      </c>
      <c r="G3887" s="97">
        <v>0.0</v>
      </c>
      <c r="H3887" s="97">
        <v>0.0</v>
      </c>
      <c r="I3887" s="97">
        <v>0.038461538461538464</v>
      </c>
      <c r="J3887" s="97">
        <v>0.010229821743209064</v>
      </c>
      <c r="K3887" s="22" t="s">
        <v>3531</v>
      </c>
      <c r="L3887" s="97">
        <v>0.0</v>
      </c>
      <c r="M3887" s="22" t="s">
        <v>3369</v>
      </c>
      <c r="N3887" s="22" t="s">
        <v>3360</v>
      </c>
      <c r="O3887" s="98"/>
      <c r="P3887" s="23"/>
      <c r="Q3887" s="23"/>
      <c r="R3887" s="23"/>
      <c r="S3887" s="23"/>
      <c r="T3887" s="23"/>
      <c r="U3887" s="23"/>
      <c r="V3887" s="23"/>
      <c r="W3887" s="23"/>
      <c r="X3887" s="23"/>
      <c r="Y3887" s="23"/>
      <c r="Z3887" s="23"/>
      <c r="AA3887" s="23"/>
      <c r="AB3887" s="22" t="s">
        <v>164</v>
      </c>
      <c r="AC3887" s="22" t="s">
        <v>3361</v>
      </c>
      <c r="AD3887" s="22" t="s">
        <v>6847</v>
      </c>
      <c r="AE3887" s="22" t="s">
        <v>3363</v>
      </c>
      <c r="AF3887" s="102"/>
      <c r="AG3887" s="22" t="s">
        <v>3364</v>
      </c>
      <c r="AH3887" s="22" t="s">
        <v>3365</v>
      </c>
      <c r="AI3887" s="22">
        <v>0.0</v>
      </c>
      <c r="AJ3887" s="103">
        <v>1.0464925289783293E-4</v>
      </c>
      <c r="AK3887" s="103">
        <v>0.0014792899408284025</v>
      </c>
      <c r="AL3887" s="104"/>
      <c r="AM3887" s="22" t="s">
        <v>6924</v>
      </c>
    </row>
    <row r="3888">
      <c r="A3888" s="24">
        <v>46003.0</v>
      </c>
      <c r="B3888" s="24">
        <v>46004.0</v>
      </c>
      <c r="C3888" s="22" t="s">
        <v>687</v>
      </c>
      <c r="D3888" s="22" t="s">
        <v>146</v>
      </c>
      <c r="E3888" s="22" t="s">
        <v>288</v>
      </c>
      <c r="F3888" s="97">
        <v>0.0</v>
      </c>
      <c r="G3888" s="97">
        <v>0.0</v>
      </c>
      <c r="H3888" s="97">
        <v>0.0</v>
      </c>
      <c r="I3888" s="97">
        <v>0.0</v>
      </c>
      <c r="J3888" s="97">
        <v>0.0012428160668633177</v>
      </c>
      <c r="K3888" s="22" t="s">
        <v>3531</v>
      </c>
      <c r="L3888" s="97">
        <v>0.0</v>
      </c>
      <c r="M3888" s="22" t="s">
        <v>3369</v>
      </c>
      <c r="N3888" s="22" t="s">
        <v>3360</v>
      </c>
      <c r="O3888" s="98"/>
      <c r="P3888" s="23"/>
      <c r="Q3888" s="23"/>
      <c r="R3888" s="23"/>
      <c r="S3888" s="23"/>
      <c r="T3888" s="23"/>
      <c r="U3888" s="23"/>
      <c r="V3888" s="23"/>
      <c r="W3888" s="23"/>
      <c r="X3888" s="23"/>
      <c r="Y3888" s="23"/>
      <c r="Z3888" s="23"/>
      <c r="AA3888" s="23"/>
      <c r="AB3888" s="22" t="s">
        <v>164</v>
      </c>
      <c r="AC3888" s="22" t="s">
        <v>3361</v>
      </c>
      <c r="AD3888" s="22" t="s">
        <v>6847</v>
      </c>
      <c r="AE3888" s="22" t="s">
        <v>3363</v>
      </c>
      <c r="AF3888" s="102"/>
      <c r="AG3888" s="22" t="s">
        <v>3364</v>
      </c>
      <c r="AH3888" s="22" t="s">
        <v>3365</v>
      </c>
      <c r="AI3888" s="22">
        <v>0.0</v>
      </c>
      <c r="AJ3888" s="103">
        <v>1.5445917760536066E-6</v>
      </c>
      <c r="AK3888" s="103">
        <v>0.0</v>
      </c>
      <c r="AL3888" s="104"/>
      <c r="AM3888" s="22" t="s">
        <v>6925</v>
      </c>
    </row>
    <row r="3889">
      <c r="A3889" s="24">
        <v>46004.0</v>
      </c>
      <c r="B3889" s="24">
        <v>46005.0</v>
      </c>
      <c r="C3889" s="22" t="s">
        <v>687</v>
      </c>
      <c r="D3889" s="22" t="s">
        <v>146</v>
      </c>
      <c r="E3889" s="22" t="s">
        <v>256</v>
      </c>
      <c r="F3889" s="97">
        <v>0.0</v>
      </c>
      <c r="G3889" s="97">
        <v>0.0</v>
      </c>
      <c r="H3889" s="97">
        <v>0.0</v>
      </c>
      <c r="I3889" s="97">
        <v>0.0</v>
      </c>
      <c r="J3889" s="97">
        <v>0.0012332811152130651</v>
      </c>
      <c r="K3889" s="22" t="s">
        <v>3531</v>
      </c>
      <c r="L3889" s="97">
        <v>0.0</v>
      </c>
      <c r="M3889" s="22" t="s">
        <v>3369</v>
      </c>
      <c r="N3889" s="22" t="s">
        <v>3360</v>
      </c>
      <c r="O3889" s="98"/>
      <c r="P3889" s="23"/>
      <c r="Q3889" s="23"/>
      <c r="R3889" s="23"/>
      <c r="S3889" s="23"/>
      <c r="T3889" s="23"/>
      <c r="U3889" s="23"/>
      <c r="V3889" s="23"/>
      <c r="W3889" s="23"/>
      <c r="X3889" s="23"/>
      <c r="Y3889" s="23"/>
      <c r="Z3889" s="23"/>
      <c r="AA3889" s="23"/>
      <c r="AB3889" s="22" t="s">
        <v>164</v>
      </c>
      <c r="AC3889" s="22" t="s">
        <v>3361</v>
      </c>
      <c r="AD3889" s="22" t="s">
        <v>6847</v>
      </c>
      <c r="AE3889" s="22" t="s">
        <v>3363</v>
      </c>
      <c r="AF3889" s="102"/>
      <c r="AG3889" s="22" t="s">
        <v>3364</v>
      </c>
      <c r="AH3889" s="22" t="s">
        <v>3365</v>
      </c>
      <c r="AI3889" s="22">
        <v>0.0</v>
      </c>
      <c r="AJ3889" s="103">
        <v>1.5209823091411816E-6</v>
      </c>
      <c r="AK3889" s="103">
        <v>0.0</v>
      </c>
      <c r="AL3889" s="104"/>
      <c r="AM3889" s="22" t="s">
        <v>6926</v>
      </c>
    </row>
    <row r="3890">
      <c r="A3890" s="24">
        <v>46005.0</v>
      </c>
      <c r="B3890" s="24">
        <v>46006.0</v>
      </c>
      <c r="C3890" s="22" t="s">
        <v>687</v>
      </c>
      <c r="D3890" s="22" t="s">
        <v>146</v>
      </c>
      <c r="E3890" s="22" t="s">
        <v>180</v>
      </c>
      <c r="F3890" s="97">
        <v>0.0</v>
      </c>
      <c r="G3890" s="97">
        <v>0.0</v>
      </c>
      <c r="H3890" s="97">
        <v>0.0</v>
      </c>
      <c r="I3890" s="97">
        <v>0.0</v>
      </c>
      <c r="J3890" s="97">
        <v>0.0012238193162242535</v>
      </c>
      <c r="K3890" s="22" t="s">
        <v>3531</v>
      </c>
      <c r="L3890" s="97">
        <v>0.0</v>
      </c>
      <c r="M3890" s="22" t="s">
        <v>3369</v>
      </c>
      <c r="N3890" s="22" t="s">
        <v>3360</v>
      </c>
      <c r="O3890" s="98"/>
      <c r="P3890" s="23"/>
      <c r="Q3890" s="23"/>
      <c r="R3890" s="23"/>
      <c r="S3890" s="23"/>
      <c r="T3890" s="23"/>
      <c r="U3890" s="23"/>
      <c r="V3890" s="23"/>
      <c r="W3890" s="23"/>
      <c r="X3890" s="23"/>
      <c r="Y3890" s="23"/>
      <c r="Z3890" s="23"/>
      <c r="AA3890" s="23"/>
      <c r="AB3890" s="22" t="s">
        <v>164</v>
      </c>
      <c r="AC3890" s="22" t="s">
        <v>3361</v>
      </c>
      <c r="AD3890" s="22" t="s">
        <v>6847</v>
      </c>
      <c r="AE3890" s="22" t="s">
        <v>3363</v>
      </c>
      <c r="AF3890" s="102"/>
      <c r="AG3890" s="22" t="s">
        <v>3364</v>
      </c>
      <c r="AH3890" s="22" t="s">
        <v>3365</v>
      </c>
      <c r="AI3890" s="22">
        <v>0.0</v>
      </c>
      <c r="AJ3890" s="103">
        <v>1.4977337187635993E-6</v>
      </c>
      <c r="AK3890" s="103">
        <v>0.0</v>
      </c>
      <c r="AL3890" s="104"/>
      <c r="AM3890" s="22" t="s">
        <v>6927</v>
      </c>
    </row>
    <row r="3891">
      <c r="A3891" s="24">
        <v>46006.0</v>
      </c>
      <c r="B3891" s="24">
        <v>46007.0</v>
      </c>
      <c r="C3891" s="22" t="s">
        <v>687</v>
      </c>
      <c r="D3891" s="22" t="s">
        <v>146</v>
      </c>
      <c r="E3891" s="22" t="s">
        <v>208</v>
      </c>
      <c r="F3891" s="97">
        <v>0.0</v>
      </c>
      <c r="G3891" s="97">
        <v>0.0</v>
      </c>
      <c r="H3891" s="97">
        <v>0.0</v>
      </c>
      <c r="I3891" s="97">
        <v>0.0</v>
      </c>
      <c r="J3891" s="97">
        <v>0.0012144301086657334</v>
      </c>
      <c r="K3891" s="22" t="s">
        <v>3531</v>
      </c>
      <c r="L3891" s="97">
        <v>0.0</v>
      </c>
      <c r="M3891" s="22" t="s">
        <v>3369</v>
      </c>
      <c r="N3891" s="22" t="s">
        <v>3360</v>
      </c>
      <c r="O3891" s="98"/>
      <c r="P3891" s="23"/>
      <c r="Q3891" s="23"/>
      <c r="R3891" s="23"/>
      <c r="S3891" s="23"/>
      <c r="T3891" s="23"/>
      <c r="U3891" s="23"/>
      <c r="V3891" s="23"/>
      <c r="W3891" s="23"/>
      <c r="X3891" s="23"/>
      <c r="Y3891" s="23"/>
      <c r="Z3891" s="23"/>
      <c r="AA3891" s="23"/>
      <c r="AB3891" s="22" t="s">
        <v>164</v>
      </c>
      <c r="AC3891" s="22" t="s">
        <v>3361</v>
      </c>
      <c r="AD3891" s="22" t="s">
        <v>6847</v>
      </c>
      <c r="AE3891" s="22" t="s">
        <v>3363</v>
      </c>
      <c r="AF3891" s="102"/>
      <c r="AG3891" s="22" t="s">
        <v>3364</v>
      </c>
      <c r="AH3891" s="22" t="s">
        <v>3365</v>
      </c>
      <c r="AI3891" s="22">
        <v>0.0</v>
      </c>
      <c r="AJ3891" s="103">
        <v>1.474840488833865E-6</v>
      </c>
      <c r="AK3891" s="103">
        <v>0.0</v>
      </c>
      <c r="AL3891" s="104"/>
      <c r="AM3891" s="22" t="s">
        <v>6928</v>
      </c>
    </row>
    <row r="3892">
      <c r="A3892" s="24">
        <v>46007.0</v>
      </c>
      <c r="B3892" s="24">
        <v>46008.0</v>
      </c>
      <c r="C3892" s="22" t="s">
        <v>687</v>
      </c>
      <c r="D3892" s="22" t="s">
        <v>146</v>
      </c>
      <c r="E3892" s="22" t="s">
        <v>303</v>
      </c>
      <c r="F3892" s="97">
        <v>0.0</v>
      </c>
      <c r="G3892" s="97">
        <v>0.0</v>
      </c>
      <c r="H3892" s="97">
        <v>0.0</v>
      </c>
      <c r="I3892" s="97">
        <v>0.0</v>
      </c>
      <c r="J3892" s="97">
        <v>0.0012051129356121506</v>
      </c>
      <c r="K3892" s="22" t="s">
        <v>3531</v>
      </c>
      <c r="L3892" s="97">
        <v>0.0</v>
      </c>
      <c r="M3892" s="22" t="s">
        <v>3369</v>
      </c>
      <c r="N3892" s="22" t="s">
        <v>3360</v>
      </c>
      <c r="O3892" s="98"/>
      <c r="P3892" s="23"/>
      <c r="Q3892" s="23"/>
      <c r="R3892" s="23"/>
      <c r="S3892" s="23"/>
      <c r="T3892" s="23"/>
      <c r="U3892" s="23"/>
      <c r="V3892" s="23"/>
      <c r="W3892" s="23"/>
      <c r="X3892" s="23"/>
      <c r="Y3892" s="23"/>
      <c r="Z3892" s="23"/>
      <c r="AA3892" s="23"/>
      <c r="AB3892" s="22" t="s">
        <v>164</v>
      </c>
      <c r="AC3892" s="22" t="s">
        <v>3361</v>
      </c>
      <c r="AD3892" s="22" t="s">
        <v>6847</v>
      </c>
      <c r="AE3892" s="22" t="s">
        <v>3363</v>
      </c>
      <c r="AF3892" s="102"/>
      <c r="AG3892" s="22" t="s">
        <v>3364</v>
      </c>
      <c r="AH3892" s="22" t="s">
        <v>3365</v>
      </c>
      <c r="AI3892" s="22">
        <v>0.0</v>
      </c>
      <c r="AJ3892" s="103">
        <v>1.4522971875797355E-6</v>
      </c>
      <c r="AK3892" s="103">
        <v>0.0</v>
      </c>
      <c r="AL3892" s="104"/>
      <c r="AM3892" s="22" t="s">
        <v>6929</v>
      </c>
    </row>
    <row r="3893">
      <c r="A3893" s="24">
        <v>46008.0</v>
      </c>
      <c r="B3893" s="24">
        <v>46009.0</v>
      </c>
      <c r="C3893" s="22" t="s">
        <v>687</v>
      </c>
      <c r="D3893" s="22" t="s">
        <v>146</v>
      </c>
      <c r="E3893" s="22" t="s">
        <v>148</v>
      </c>
      <c r="F3893" s="97">
        <v>0.0</v>
      </c>
      <c r="G3893" s="97">
        <v>0.0</v>
      </c>
      <c r="H3893" s="97">
        <v>0.0</v>
      </c>
      <c r="I3893" s="97">
        <v>0.0</v>
      </c>
      <c r="J3893" s="97">
        <v>0.0011958672444109118</v>
      </c>
      <c r="K3893" s="22" t="s">
        <v>3531</v>
      </c>
      <c r="L3893" s="97">
        <v>0.0</v>
      </c>
      <c r="M3893" s="22" t="s">
        <v>3369</v>
      </c>
      <c r="N3893" s="22" t="s">
        <v>3360</v>
      </c>
      <c r="O3893" s="98"/>
      <c r="P3893" s="23"/>
      <c r="Q3893" s="23"/>
      <c r="R3893" s="23"/>
      <c r="S3893" s="23"/>
      <c r="T3893" s="23"/>
      <c r="U3893" s="23"/>
      <c r="V3893" s="23"/>
      <c r="W3893" s="23"/>
      <c r="X3893" s="23"/>
      <c r="Y3893" s="23"/>
      <c r="Z3893" s="23"/>
      <c r="AA3893" s="23"/>
      <c r="AB3893" s="22" t="s">
        <v>164</v>
      </c>
      <c r="AC3893" s="22" t="s">
        <v>3361</v>
      </c>
      <c r="AD3893" s="22" t="s">
        <v>6847</v>
      </c>
      <c r="AE3893" s="22" t="s">
        <v>3363</v>
      </c>
      <c r="AF3893" s="102"/>
      <c r="AG3893" s="22" t="s">
        <v>3364</v>
      </c>
      <c r="AH3893" s="22" t="s">
        <v>3365</v>
      </c>
      <c r="AI3893" s="22">
        <v>0.0</v>
      </c>
      <c r="AJ3893" s="103">
        <v>1.4300984662549476E-6</v>
      </c>
      <c r="AK3893" s="103">
        <v>0.0</v>
      </c>
      <c r="AL3893" s="104"/>
      <c r="AM3893" s="22" t="s">
        <v>6930</v>
      </c>
    </row>
    <row r="3894">
      <c r="A3894" s="24">
        <v>46009.0</v>
      </c>
      <c r="B3894" s="24">
        <v>46010.0</v>
      </c>
      <c r="C3894" s="22" t="s">
        <v>687</v>
      </c>
      <c r="D3894" s="22" t="s">
        <v>146</v>
      </c>
      <c r="E3894" s="22" t="s">
        <v>196</v>
      </c>
      <c r="F3894" s="97">
        <v>0.0</v>
      </c>
      <c r="G3894" s="97">
        <v>0.0</v>
      </c>
      <c r="H3894" s="97">
        <v>0.0</v>
      </c>
      <c r="I3894" s="97">
        <v>0.038461538461538464</v>
      </c>
      <c r="J3894" s="97">
        <v>0.009692919858782883</v>
      </c>
      <c r="K3894" s="22" t="s">
        <v>3531</v>
      </c>
      <c r="L3894" s="97">
        <v>0.0</v>
      </c>
      <c r="M3894" s="22" t="s">
        <v>3369</v>
      </c>
      <c r="N3894" s="22" t="s">
        <v>3360</v>
      </c>
      <c r="O3894" s="98"/>
      <c r="P3894" s="23"/>
      <c r="Q3894" s="23"/>
      <c r="R3894" s="23"/>
      <c r="S3894" s="23"/>
      <c r="T3894" s="23"/>
      <c r="U3894" s="23"/>
      <c r="V3894" s="23"/>
      <c r="W3894" s="23"/>
      <c r="X3894" s="23"/>
      <c r="Y3894" s="23"/>
      <c r="Z3894" s="23"/>
      <c r="AA3894" s="23"/>
      <c r="AB3894" s="22" t="s">
        <v>164</v>
      </c>
      <c r="AC3894" s="22" t="s">
        <v>3361</v>
      </c>
      <c r="AD3894" s="22" t="s">
        <v>6847</v>
      </c>
      <c r="AE3894" s="22" t="s">
        <v>3363</v>
      </c>
      <c r="AF3894" s="102"/>
      <c r="AG3894" s="22" t="s">
        <v>3364</v>
      </c>
      <c r="AH3894" s="22" t="s">
        <v>3365</v>
      </c>
      <c r="AI3894" s="22">
        <v>0.0</v>
      </c>
      <c r="AJ3894" s="103">
        <v>9.395269538878758E-5</v>
      </c>
      <c r="AK3894" s="103">
        <v>0.0014792899408284025</v>
      </c>
      <c r="AL3894" s="104"/>
      <c r="AM3894" s="22" t="s">
        <v>6931</v>
      </c>
    </row>
    <row r="3895">
      <c r="A3895" s="24">
        <v>46010.0</v>
      </c>
      <c r="B3895" s="24">
        <v>46011.0</v>
      </c>
      <c r="C3895" s="22" t="s">
        <v>687</v>
      </c>
      <c r="D3895" s="22" t="s">
        <v>146</v>
      </c>
      <c r="E3895" s="22" t="s">
        <v>288</v>
      </c>
      <c r="F3895" s="97">
        <v>0.0</v>
      </c>
      <c r="G3895" s="97">
        <v>0.0</v>
      </c>
      <c r="H3895" s="97">
        <v>0.0</v>
      </c>
      <c r="I3895" s="97">
        <v>0.0</v>
      </c>
      <c r="J3895" s="97">
        <v>0.0011775881181224704</v>
      </c>
      <c r="K3895" s="22" t="s">
        <v>3531</v>
      </c>
      <c r="L3895" s="97">
        <v>0.0</v>
      </c>
      <c r="M3895" s="22" t="s">
        <v>3369</v>
      </c>
      <c r="N3895" s="22" t="s">
        <v>3360</v>
      </c>
      <c r="O3895" s="98"/>
      <c r="P3895" s="23"/>
      <c r="Q3895" s="23"/>
      <c r="R3895" s="23"/>
      <c r="S3895" s="23"/>
      <c r="T3895" s="23"/>
      <c r="U3895" s="23"/>
      <c r="V3895" s="23"/>
      <c r="W3895" s="23"/>
      <c r="X3895" s="23"/>
      <c r="Y3895" s="23"/>
      <c r="Z3895" s="23"/>
      <c r="AA3895" s="23"/>
      <c r="AB3895" s="22" t="s">
        <v>164</v>
      </c>
      <c r="AC3895" s="22" t="s">
        <v>3361</v>
      </c>
      <c r="AD3895" s="22" t="s">
        <v>6847</v>
      </c>
      <c r="AE3895" s="22" t="s">
        <v>3363</v>
      </c>
      <c r="AF3895" s="102"/>
      <c r="AG3895" s="22" t="s">
        <v>3364</v>
      </c>
      <c r="AH3895" s="22" t="s">
        <v>3365</v>
      </c>
      <c r="AI3895" s="22">
        <v>0.0</v>
      </c>
      <c r="AJ3895" s="103">
        <v>1.3867137759432213E-6</v>
      </c>
      <c r="AK3895" s="103">
        <v>0.0</v>
      </c>
      <c r="AL3895" s="104"/>
      <c r="AM3895" s="22" t="s">
        <v>6932</v>
      </c>
    </row>
    <row r="3896">
      <c r="A3896" s="24">
        <v>46011.0</v>
      </c>
      <c r="B3896" s="24">
        <v>46012.0</v>
      </c>
      <c r="C3896" s="22" t="s">
        <v>687</v>
      </c>
      <c r="D3896" s="22" t="s">
        <v>146</v>
      </c>
      <c r="E3896" s="22" t="s">
        <v>256</v>
      </c>
      <c r="F3896" s="97">
        <v>0.0</v>
      </c>
      <c r="G3896" s="97">
        <v>0.0</v>
      </c>
      <c r="H3896" s="97">
        <v>0.0</v>
      </c>
      <c r="I3896" s="97">
        <v>0.0</v>
      </c>
      <c r="J3896" s="97">
        <v>0.0011685535988001153</v>
      </c>
      <c r="K3896" s="22" t="s">
        <v>3531</v>
      </c>
      <c r="L3896" s="97">
        <v>0.0</v>
      </c>
      <c r="M3896" s="22" t="s">
        <v>3369</v>
      </c>
      <c r="N3896" s="22" t="s">
        <v>3360</v>
      </c>
      <c r="O3896" s="98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  <c r="Z3896" s="23"/>
      <c r="AA3896" s="23"/>
      <c r="AB3896" s="22" t="s">
        <v>164</v>
      </c>
      <c r="AC3896" s="22" t="s">
        <v>3361</v>
      </c>
      <c r="AD3896" s="22" t="s">
        <v>6847</v>
      </c>
      <c r="AE3896" s="22" t="s">
        <v>3363</v>
      </c>
      <c r="AF3896" s="102"/>
      <c r="AG3896" s="22" t="s">
        <v>3364</v>
      </c>
      <c r="AH3896" s="22" t="s">
        <v>3365</v>
      </c>
      <c r="AI3896" s="22">
        <v>0.0</v>
      </c>
      <c r="AJ3896" s="103">
        <v>1.3655175132687009E-6</v>
      </c>
      <c r="AK3896" s="103">
        <v>0.0</v>
      </c>
      <c r="AL3896" s="104"/>
      <c r="AM3896" s="22" t="s">
        <v>6933</v>
      </c>
    </row>
    <row r="3897">
      <c r="A3897" s="24">
        <v>46012.0</v>
      </c>
      <c r="B3897" s="24">
        <v>46013.0</v>
      </c>
      <c r="C3897" s="22" t="s">
        <v>687</v>
      </c>
      <c r="D3897" s="22" t="s">
        <v>146</v>
      </c>
      <c r="E3897" s="22" t="s">
        <v>180</v>
      </c>
      <c r="F3897" s="97">
        <v>0.0</v>
      </c>
      <c r="G3897" s="97">
        <v>0.0</v>
      </c>
      <c r="H3897" s="97">
        <v>0.0</v>
      </c>
      <c r="I3897" s="97">
        <v>0.0</v>
      </c>
      <c r="J3897" s="97">
        <v>0.0011595883927954902</v>
      </c>
      <c r="K3897" s="22" t="s">
        <v>3531</v>
      </c>
      <c r="L3897" s="97">
        <v>0.0</v>
      </c>
      <c r="M3897" s="22" t="s">
        <v>3369</v>
      </c>
      <c r="N3897" s="22" t="s">
        <v>3360</v>
      </c>
      <c r="O3897" s="98"/>
      <c r="P3897" s="23"/>
      <c r="Q3897" s="23"/>
      <c r="R3897" s="23"/>
      <c r="S3897" s="23"/>
      <c r="T3897" s="23"/>
      <c r="U3897" s="23"/>
      <c r="V3897" s="23"/>
      <c r="W3897" s="23"/>
      <c r="X3897" s="23"/>
      <c r="Y3897" s="23"/>
      <c r="Z3897" s="23"/>
      <c r="AA3897" s="23"/>
      <c r="AB3897" s="22" t="s">
        <v>164</v>
      </c>
      <c r="AC3897" s="22" t="s">
        <v>3361</v>
      </c>
      <c r="AD3897" s="22" t="s">
        <v>6847</v>
      </c>
      <c r="AE3897" s="22" t="s">
        <v>3363</v>
      </c>
      <c r="AF3897" s="102"/>
      <c r="AG3897" s="22" t="s">
        <v>3364</v>
      </c>
      <c r="AH3897" s="22" t="s">
        <v>3365</v>
      </c>
      <c r="AI3897" s="22">
        <v>0.0</v>
      </c>
      <c r="AJ3897" s="103">
        <v>1.344645240706028E-6</v>
      </c>
      <c r="AK3897" s="103">
        <v>0.0</v>
      </c>
      <c r="AL3897" s="104"/>
      <c r="AM3897" s="22" t="s">
        <v>6934</v>
      </c>
    </row>
    <row r="3898">
      <c r="A3898" s="24">
        <v>46013.0</v>
      </c>
      <c r="B3898" s="24">
        <v>46014.0</v>
      </c>
      <c r="C3898" s="22" t="s">
        <v>687</v>
      </c>
      <c r="D3898" s="22" t="s">
        <v>146</v>
      </c>
      <c r="E3898" s="22" t="s">
        <v>208</v>
      </c>
      <c r="F3898" s="97">
        <v>0.0</v>
      </c>
      <c r="G3898" s="97">
        <v>0.0</v>
      </c>
      <c r="H3898" s="97">
        <v>0.0</v>
      </c>
      <c r="I3898" s="97">
        <v>0.0</v>
      </c>
      <c r="J3898" s="97">
        <v>0.0011506919683330961</v>
      </c>
      <c r="K3898" s="22" t="s">
        <v>3531</v>
      </c>
      <c r="L3898" s="97">
        <v>0.0</v>
      </c>
      <c r="M3898" s="22" t="s">
        <v>3369</v>
      </c>
      <c r="N3898" s="22" t="s">
        <v>3360</v>
      </c>
      <c r="O3898" s="98"/>
      <c r="P3898" s="23"/>
      <c r="Q3898" s="23"/>
      <c r="R3898" s="23"/>
      <c r="S3898" s="23"/>
      <c r="T3898" s="23"/>
      <c r="U3898" s="23"/>
      <c r="V3898" s="23"/>
      <c r="W3898" s="23"/>
      <c r="X3898" s="23"/>
      <c r="Y3898" s="23"/>
      <c r="Z3898" s="23"/>
      <c r="AA3898" s="23"/>
      <c r="AB3898" s="22" t="s">
        <v>164</v>
      </c>
      <c r="AC3898" s="22" t="s">
        <v>3361</v>
      </c>
      <c r="AD3898" s="22" t="s">
        <v>6847</v>
      </c>
      <c r="AE3898" s="22" t="s">
        <v>3363</v>
      </c>
      <c r="AF3898" s="102"/>
      <c r="AG3898" s="22" t="s">
        <v>3364</v>
      </c>
      <c r="AH3898" s="22" t="s">
        <v>3365</v>
      </c>
      <c r="AI3898" s="22">
        <v>0.0</v>
      </c>
      <c r="AJ3898" s="103">
        <v>1.3240920059862952E-6</v>
      </c>
      <c r="AK3898" s="103">
        <v>0.0</v>
      </c>
      <c r="AL3898" s="104"/>
      <c r="AM3898" s="22" t="s">
        <v>6935</v>
      </c>
    </row>
    <row r="3899">
      <c r="A3899" s="24">
        <v>46014.0</v>
      </c>
      <c r="B3899" s="24">
        <v>46015.0</v>
      </c>
      <c r="C3899" s="22" t="s">
        <v>687</v>
      </c>
      <c r="D3899" s="22" t="s">
        <v>146</v>
      </c>
      <c r="E3899" s="22" t="s">
        <v>303</v>
      </c>
      <c r="F3899" s="97">
        <v>0.0</v>
      </c>
      <c r="G3899" s="97">
        <v>0.0</v>
      </c>
      <c r="H3899" s="97">
        <v>0.0</v>
      </c>
      <c r="I3899" s="97">
        <v>0.0</v>
      </c>
      <c r="J3899" s="97">
        <v>0.0011418637977172452</v>
      </c>
      <c r="K3899" s="22" t="s">
        <v>3531</v>
      </c>
      <c r="L3899" s="97">
        <v>0.0</v>
      </c>
      <c r="M3899" s="22" t="s">
        <v>3369</v>
      </c>
      <c r="N3899" s="22" t="s">
        <v>3360</v>
      </c>
      <c r="O3899" s="98"/>
      <c r="P3899" s="23"/>
      <c r="Q3899" s="23"/>
      <c r="R3899" s="23"/>
      <c r="S3899" s="23"/>
      <c r="T3899" s="23"/>
      <c r="U3899" s="23"/>
      <c r="V3899" s="23"/>
      <c r="W3899" s="23"/>
      <c r="X3899" s="23"/>
      <c r="Y3899" s="23"/>
      <c r="Z3899" s="23"/>
      <c r="AA3899" s="23"/>
      <c r="AB3899" s="22" t="s">
        <v>164</v>
      </c>
      <c r="AC3899" s="22" t="s">
        <v>3361</v>
      </c>
      <c r="AD3899" s="22" t="s">
        <v>6847</v>
      </c>
      <c r="AE3899" s="22" t="s">
        <v>3363</v>
      </c>
      <c r="AF3899" s="102"/>
      <c r="AG3899" s="22" t="s">
        <v>3364</v>
      </c>
      <c r="AH3899" s="22" t="s">
        <v>3365</v>
      </c>
      <c r="AI3899" s="22">
        <v>0.0</v>
      </c>
      <c r="AJ3899" s="103">
        <v>1.30385293253725E-6</v>
      </c>
      <c r="AK3899" s="103">
        <v>0.0</v>
      </c>
      <c r="AL3899" s="104"/>
      <c r="AM3899" s="22" t="s">
        <v>6936</v>
      </c>
    </row>
    <row r="3900">
      <c r="A3900" s="24">
        <v>46015.0</v>
      </c>
      <c r="B3900" s="24">
        <v>46016.0</v>
      </c>
      <c r="C3900" s="22" t="s">
        <v>687</v>
      </c>
      <c r="D3900" s="22" t="s">
        <v>146</v>
      </c>
      <c r="E3900" s="22" t="s">
        <v>148</v>
      </c>
      <c r="F3900" s="97">
        <v>0.0</v>
      </c>
      <c r="G3900" s="97">
        <v>0.0</v>
      </c>
      <c r="H3900" s="97">
        <v>0.0</v>
      </c>
      <c r="I3900" s="97">
        <v>0.0</v>
      </c>
      <c r="J3900" s="97">
        <v>0.0011331033573007592</v>
      </c>
      <c r="K3900" s="22" t="s">
        <v>3531</v>
      </c>
      <c r="L3900" s="97">
        <v>0.0</v>
      </c>
      <c r="M3900" s="22" t="s">
        <v>3369</v>
      </c>
      <c r="N3900" s="22" t="s">
        <v>3360</v>
      </c>
      <c r="O3900" s="98"/>
      <c r="P3900" s="23"/>
      <c r="Q3900" s="23"/>
      <c r="R3900" s="23"/>
      <c r="S3900" s="23"/>
      <c r="T3900" s="23"/>
      <c r="U3900" s="23"/>
      <c r="V3900" s="23"/>
      <c r="W3900" s="23"/>
      <c r="X3900" s="23"/>
      <c r="Y3900" s="23"/>
      <c r="Z3900" s="23"/>
      <c r="AA3900" s="23"/>
      <c r="AB3900" s="22" t="s">
        <v>164</v>
      </c>
      <c r="AC3900" s="22" t="s">
        <v>3361</v>
      </c>
      <c r="AD3900" s="22" t="s">
        <v>6847</v>
      </c>
      <c r="AE3900" s="22" t="s">
        <v>3363</v>
      </c>
      <c r="AF3900" s="102"/>
      <c r="AG3900" s="22" t="s">
        <v>3364</v>
      </c>
      <c r="AH3900" s="22" t="s">
        <v>3365</v>
      </c>
      <c r="AI3900" s="22">
        <v>0.0</v>
      </c>
      <c r="AJ3900" s="103">
        <v>1.283923218326252E-6</v>
      </c>
      <c r="AK3900" s="103">
        <v>0.0</v>
      </c>
      <c r="AL3900" s="104"/>
      <c r="AM3900" s="22" t="s">
        <v>6937</v>
      </c>
    </row>
    <row r="3901">
      <c r="A3901" s="24">
        <v>46016.0</v>
      </c>
      <c r="B3901" s="24">
        <v>46017.0</v>
      </c>
      <c r="C3901" s="22" t="s">
        <v>687</v>
      </c>
      <c r="D3901" s="22" t="s">
        <v>146</v>
      </c>
      <c r="E3901" s="22" t="s">
        <v>196</v>
      </c>
      <c r="F3901" s="97">
        <v>0.0</v>
      </c>
      <c r="G3901" s="97">
        <v>0.0</v>
      </c>
      <c r="H3901" s="97">
        <v>0.0</v>
      </c>
      <c r="I3901" s="97">
        <v>0.038461538461538464</v>
      </c>
      <c r="J3901" s="97">
        <v>0.009184196728663125</v>
      </c>
      <c r="K3901" s="22" t="s">
        <v>3531</v>
      </c>
      <c r="L3901" s="97">
        <v>0.0</v>
      </c>
      <c r="M3901" s="22" t="s">
        <v>3369</v>
      </c>
      <c r="N3901" s="22" t="s">
        <v>3360</v>
      </c>
      <c r="O3901" s="98"/>
      <c r="P3901" s="23"/>
      <c r="Q3901" s="23"/>
      <c r="R3901" s="23"/>
      <c r="S3901" s="23"/>
      <c r="T3901" s="23"/>
      <c r="U3901" s="23"/>
      <c r="V3901" s="23"/>
      <c r="W3901" s="23"/>
      <c r="X3901" s="23"/>
      <c r="Y3901" s="23"/>
      <c r="Z3901" s="23"/>
      <c r="AA3901" s="23"/>
      <c r="AB3901" s="22" t="s">
        <v>164</v>
      </c>
      <c r="AC3901" s="22" t="s">
        <v>3361</v>
      </c>
      <c r="AD3901" s="22" t="s">
        <v>6847</v>
      </c>
      <c r="AE3901" s="22" t="s">
        <v>3363</v>
      </c>
      <c r="AF3901" s="102"/>
      <c r="AG3901" s="22" t="s">
        <v>3364</v>
      </c>
      <c r="AH3901" s="22" t="s">
        <v>3365</v>
      </c>
      <c r="AI3901" s="22">
        <v>0.0</v>
      </c>
      <c r="AJ3901" s="103">
        <v>8.434946955078645E-5</v>
      </c>
      <c r="AK3901" s="103">
        <v>0.0014792899408284025</v>
      </c>
      <c r="AL3901" s="104"/>
      <c r="AM3901" s="22" t="s">
        <v>6938</v>
      </c>
    </row>
    <row r="3902">
      <c r="A3902" s="24">
        <v>46017.0</v>
      </c>
      <c r="B3902" s="24">
        <v>46018.0</v>
      </c>
      <c r="C3902" s="22" t="s">
        <v>687</v>
      </c>
      <c r="D3902" s="22" t="s">
        <v>146</v>
      </c>
      <c r="E3902" s="22" t="s">
        <v>288</v>
      </c>
      <c r="F3902" s="97">
        <v>0.0</v>
      </c>
      <c r="G3902" s="97">
        <v>0.0</v>
      </c>
      <c r="H3902" s="97">
        <v>0.0</v>
      </c>
      <c r="I3902" s="97">
        <v>0.0</v>
      </c>
      <c r="J3902" s="97">
        <v>0.0011157835925335916</v>
      </c>
      <c r="K3902" s="22" t="s">
        <v>3531</v>
      </c>
      <c r="L3902" s="97">
        <v>0.0</v>
      </c>
      <c r="M3902" s="22" t="s">
        <v>3369</v>
      </c>
      <c r="N3902" s="22" t="s">
        <v>3360</v>
      </c>
      <c r="O3902" s="98"/>
      <c r="P3902" s="23"/>
      <c r="Q3902" s="23"/>
      <c r="R3902" s="23"/>
      <c r="S3902" s="23"/>
      <c r="T3902" s="23"/>
      <c r="U3902" s="23"/>
      <c r="V3902" s="23"/>
      <c r="W3902" s="23"/>
      <c r="X3902" s="23"/>
      <c r="Y3902" s="23"/>
      <c r="Z3902" s="23"/>
      <c r="AA3902" s="23"/>
      <c r="AB3902" s="22" t="s">
        <v>164</v>
      </c>
      <c r="AC3902" s="22" t="s">
        <v>3361</v>
      </c>
      <c r="AD3902" s="22" t="s">
        <v>6847</v>
      </c>
      <c r="AE3902" s="22" t="s">
        <v>3363</v>
      </c>
      <c r="AF3902" s="102"/>
      <c r="AG3902" s="22" t="s">
        <v>3364</v>
      </c>
      <c r="AH3902" s="22" t="s">
        <v>3365</v>
      </c>
      <c r="AI3902" s="22">
        <v>0.0</v>
      </c>
      <c r="AJ3902" s="103">
        <v>1.244973025367168E-6</v>
      </c>
      <c r="AK3902" s="103">
        <v>0.0</v>
      </c>
      <c r="AL3902" s="104"/>
      <c r="AM3902" s="22" t="s">
        <v>6939</v>
      </c>
    </row>
    <row r="3903">
      <c r="A3903" s="24">
        <v>46018.0</v>
      </c>
      <c r="B3903" s="24">
        <v>46019.0</v>
      </c>
      <c r="C3903" s="22" t="s">
        <v>687</v>
      </c>
      <c r="D3903" s="22" t="s">
        <v>146</v>
      </c>
      <c r="E3903" s="22" t="s">
        <v>256</v>
      </c>
      <c r="F3903" s="97">
        <v>0.0</v>
      </c>
      <c r="G3903" s="97">
        <v>0.0</v>
      </c>
      <c r="H3903" s="97">
        <v>0.0</v>
      </c>
      <c r="I3903" s="97">
        <v>0.0</v>
      </c>
      <c r="J3903" s="97">
        <v>0.0011072232408527482</v>
      </c>
      <c r="K3903" s="22" t="s">
        <v>3531</v>
      </c>
      <c r="L3903" s="97">
        <v>0.0</v>
      </c>
      <c r="M3903" s="22" t="s">
        <v>3369</v>
      </c>
      <c r="N3903" s="22" t="s">
        <v>3360</v>
      </c>
      <c r="O3903" s="98"/>
      <c r="P3903" s="23"/>
      <c r="Q3903" s="23"/>
      <c r="R3903" s="23"/>
      <c r="S3903" s="23"/>
      <c r="T3903" s="23"/>
      <c r="U3903" s="23"/>
      <c r="V3903" s="23"/>
      <c r="W3903" s="23"/>
      <c r="X3903" s="23"/>
      <c r="Y3903" s="23"/>
      <c r="Z3903" s="23"/>
      <c r="AA3903" s="23"/>
      <c r="AB3903" s="22" t="s">
        <v>164</v>
      </c>
      <c r="AC3903" s="22" t="s">
        <v>3361</v>
      </c>
      <c r="AD3903" s="22" t="s">
        <v>6847</v>
      </c>
      <c r="AE3903" s="22" t="s">
        <v>3363</v>
      </c>
      <c r="AF3903" s="102"/>
      <c r="AG3903" s="22" t="s">
        <v>3364</v>
      </c>
      <c r="AH3903" s="22" t="s">
        <v>3365</v>
      </c>
      <c r="AI3903" s="22">
        <v>0.0</v>
      </c>
      <c r="AJ3903" s="103">
        <v>1.2259433050844628E-6</v>
      </c>
      <c r="AK3903" s="103">
        <v>0.0</v>
      </c>
      <c r="AL3903" s="104"/>
      <c r="AM3903" s="22" t="s">
        <v>6940</v>
      </c>
    </row>
    <row r="3904">
      <c r="A3904" s="24">
        <v>46019.0</v>
      </c>
      <c r="B3904" s="24">
        <v>46020.0</v>
      </c>
      <c r="C3904" s="22" t="s">
        <v>687</v>
      </c>
      <c r="D3904" s="22" t="s">
        <v>146</v>
      </c>
      <c r="E3904" s="22" t="s">
        <v>180</v>
      </c>
      <c r="F3904" s="97">
        <v>0.0</v>
      </c>
      <c r="G3904" s="97">
        <v>0.0</v>
      </c>
      <c r="H3904" s="97">
        <v>0.0</v>
      </c>
      <c r="I3904" s="97">
        <v>0.0</v>
      </c>
      <c r="J3904" s="97">
        <v>0.0010987285646500082</v>
      </c>
      <c r="K3904" s="22" t="s">
        <v>3531</v>
      </c>
      <c r="L3904" s="97">
        <v>0.0</v>
      </c>
      <c r="M3904" s="22" t="s">
        <v>3369</v>
      </c>
      <c r="N3904" s="22" t="s">
        <v>3360</v>
      </c>
      <c r="O3904" s="98"/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/>
      <c r="AB3904" s="22" t="s">
        <v>164</v>
      </c>
      <c r="AC3904" s="22" t="s">
        <v>3361</v>
      </c>
      <c r="AD3904" s="22" t="s">
        <v>6847</v>
      </c>
      <c r="AE3904" s="22" t="s">
        <v>3363</v>
      </c>
      <c r="AF3904" s="102"/>
      <c r="AG3904" s="22" t="s">
        <v>3364</v>
      </c>
      <c r="AH3904" s="22" t="s">
        <v>3365</v>
      </c>
      <c r="AI3904" s="22">
        <v>0.0</v>
      </c>
      <c r="AJ3904" s="103">
        <v>1.2072044587778671E-6</v>
      </c>
      <c r="AK3904" s="103">
        <v>0.0</v>
      </c>
      <c r="AL3904" s="104"/>
      <c r="AM3904" s="22" t="s">
        <v>6941</v>
      </c>
    </row>
    <row r="3905">
      <c r="A3905" s="24">
        <v>46020.0</v>
      </c>
      <c r="B3905" s="24">
        <v>46021.0</v>
      </c>
      <c r="C3905" s="22" t="s">
        <v>687</v>
      </c>
      <c r="D3905" s="22" t="s">
        <v>146</v>
      </c>
      <c r="E3905" s="22" t="s">
        <v>208</v>
      </c>
      <c r="F3905" s="97">
        <v>0.0</v>
      </c>
      <c r="G3905" s="97">
        <v>0.0</v>
      </c>
      <c r="H3905" s="97">
        <v>0.0</v>
      </c>
      <c r="I3905" s="97">
        <v>0.0</v>
      </c>
      <c r="J3905" s="97">
        <v>0.0010902990600595742</v>
      </c>
      <c r="K3905" s="22" t="s">
        <v>3531</v>
      </c>
      <c r="L3905" s="97">
        <v>0.0</v>
      </c>
      <c r="M3905" s="22" t="s">
        <v>3369</v>
      </c>
      <c r="N3905" s="22" t="s">
        <v>3360</v>
      </c>
      <c r="O3905" s="98"/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/>
      <c r="AB3905" s="22" t="s">
        <v>164</v>
      </c>
      <c r="AC3905" s="22" t="s">
        <v>3361</v>
      </c>
      <c r="AD3905" s="22" t="s">
        <v>6847</v>
      </c>
      <c r="AE3905" s="22" t="s">
        <v>3363</v>
      </c>
      <c r="AF3905" s="102"/>
      <c r="AG3905" s="22" t="s">
        <v>3364</v>
      </c>
      <c r="AH3905" s="22" t="s">
        <v>3365</v>
      </c>
      <c r="AI3905" s="22">
        <v>0.0</v>
      </c>
      <c r="AJ3905" s="103">
        <v>1.188752040366791E-6</v>
      </c>
      <c r="AK3905" s="103">
        <v>0.0</v>
      </c>
      <c r="AL3905" s="104"/>
      <c r="AM3905" s="22" t="s">
        <v>6942</v>
      </c>
    </row>
    <row r="3906">
      <c r="A3906" s="24">
        <v>46021.0</v>
      </c>
      <c r="B3906" s="24">
        <v>46022.0</v>
      </c>
      <c r="C3906" s="22" t="s">
        <v>687</v>
      </c>
      <c r="D3906" s="22" t="s">
        <v>146</v>
      </c>
      <c r="E3906" s="22" t="s">
        <v>303</v>
      </c>
      <c r="F3906" s="97">
        <v>0.0</v>
      </c>
      <c r="G3906" s="97">
        <v>0.0</v>
      </c>
      <c r="H3906" s="97">
        <v>0.0</v>
      </c>
      <c r="I3906" s="97">
        <v>0.0</v>
      </c>
      <c r="J3906" s="97">
        <v>0.0010819342270813347</v>
      </c>
      <c r="K3906" s="22" t="s">
        <v>3531</v>
      </c>
      <c r="L3906" s="97">
        <v>0.0</v>
      </c>
      <c r="M3906" s="22" t="s">
        <v>3369</v>
      </c>
      <c r="N3906" s="22" t="s">
        <v>3360</v>
      </c>
      <c r="O3906" s="98"/>
      <c r="P3906" s="23"/>
      <c r="Q3906" s="23"/>
      <c r="R3906" s="23"/>
      <c r="S3906" s="23"/>
      <c r="T3906" s="23"/>
      <c r="U3906" s="23"/>
      <c r="V3906" s="23"/>
      <c r="W3906" s="23"/>
      <c r="X3906" s="23"/>
      <c r="Y3906" s="23"/>
      <c r="Z3906" s="23"/>
      <c r="AA3906" s="23"/>
      <c r="AB3906" s="22" t="s">
        <v>164</v>
      </c>
      <c r="AC3906" s="22" t="s">
        <v>3361</v>
      </c>
      <c r="AD3906" s="22" t="s">
        <v>6847</v>
      </c>
      <c r="AE3906" s="22" t="s">
        <v>3363</v>
      </c>
      <c r="AF3906" s="102"/>
      <c r="AG3906" s="22" t="s">
        <v>3364</v>
      </c>
      <c r="AH3906" s="22" t="s">
        <v>3365</v>
      </c>
      <c r="AI3906" s="22">
        <v>0.0</v>
      </c>
      <c r="AJ3906" s="103">
        <v>1.1705816717300852E-6</v>
      </c>
      <c r="AK3906" s="103">
        <v>0.0</v>
      </c>
      <c r="AL3906" s="104"/>
      <c r="AM3906" s="22" t="s">
        <v>6943</v>
      </c>
    </row>
    <row r="3907">
      <c r="A3907" s="24">
        <v>46022.0</v>
      </c>
      <c r="B3907" s="24">
        <v>46023.0</v>
      </c>
      <c r="C3907" s="22" t="s">
        <v>687</v>
      </c>
      <c r="D3907" s="22" t="s">
        <v>146</v>
      </c>
      <c r="E3907" s="22" t="s">
        <v>148</v>
      </c>
      <c r="F3907" s="97">
        <v>0.0</v>
      </c>
      <c r="G3907" s="97">
        <v>0.0</v>
      </c>
      <c r="H3907" s="97">
        <v>0.0</v>
      </c>
      <c r="I3907" s="97">
        <v>0.0</v>
      </c>
      <c r="J3907" s="97">
        <v>0.001073633569551206</v>
      </c>
      <c r="K3907" s="22" t="s">
        <v>3531</v>
      </c>
      <c r="L3907" s="97">
        <v>0.0</v>
      </c>
      <c r="M3907" s="22" t="s">
        <v>3369</v>
      </c>
      <c r="N3907" s="22" t="s">
        <v>3360</v>
      </c>
      <c r="O3907" s="98"/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/>
      <c r="AB3907" s="22" t="s">
        <v>164</v>
      </c>
      <c r="AC3907" s="22" t="s">
        <v>3361</v>
      </c>
      <c r="AD3907" s="22" t="s">
        <v>6847</v>
      </c>
      <c r="AE3907" s="22" t="s">
        <v>3363</v>
      </c>
      <c r="AF3907" s="102"/>
      <c r="AG3907" s="22" t="s">
        <v>3364</v>
      </c>
      <c r="AH3907" s="22" t="s">
        <v>3365</v>
      </c>
      <c r="AI3907" s="22">
        <v>0.0</v>
      </c>
      <c r="AJ3907" s="103">
        <v>1.1526890416672641E-6</v>
      </c>
      <c r="AK3907" s="103">
        <v>0.0</v>
      </c>
      <c r="AL3907" s="104"/>
      <c r="AM3907" s="22" t="s">
        <v>6944</v>
      </c>
    </row>
    <row r="3908">
      <c r="A3908" s="24">
        <v>46023.0</v>
      </c>
      <c r="B3908" s="24">
        <v>46024.0</v>
      </c>
      <c r="C3908" s="22" t="s">
        <v>687</v>
      </c>
      <c r="D3908" s="22" t="s">
        <v>146</v>
      </c>
      <c r="E3908" s="22" t="s">
        <v>196</v>
      </c>
      <c r="F3908" s="97">
        <v>0.0</v>
      </c>
      <c r="G3908" s="97">
        <v>0.0</v>
      </c>
      <c r="H3908" s="97">
        <v>0.0</v>
      </c>
      <c r="I3908" s="97">
        <v>0.038461538461538464</v>
      </c>
      <c r="J3908" s="97">
        <v>0.008702173419328985</v>
      </c>
      <c r="K3908" s="22" t="s">
        <v>3531</v>
      </c>
      <c r="L3908" s="97">
        <v>0.0</v>
      </c>
      <c r="M3908" s="22" t="s">
        <v>3369</v>
      </c>
      <c r="N3908" s="22" t="s">
        <v>3360</v>
      </c>
      <c r="O3908" s="98"/>
      <c r="P3908" s="23"/>
      <c r="Q3908" s="23"/>
      <c r="R3908" s="23"/>
      <c r="S3908" s="23"/>
      <c r="T3908" s="23"/>
      <c r="U3908" s="23"/>
      <c r="V3908" s="23"/>
      <c r="W3908" s="23"/>
      <c r="X3908" s="23"/>
      <c r="Y3908" s="23"/>
      <c r="Z3908" s="23"/>
      <c r="AA3908" s="23"/>
      <c r="AB3908" s="22" t="s">
        <v>164</v>
      </c>
      <c r="AC3908" s="22" t="s">
        <v>3361</v>
      </c>
      <c r="AD3908" s="22" t="s">
        <v>6847</v>
      </c>
      <c r="AE3908" s="22" t="s">
        <v>3363</v>
      </c>
      <c r="AF3908" s="102"/>
      <c r="AG3908" s="22" t="s">
        <v>3364</v>
      </c>
      <c r="AH3908" s="22" t="s">
        <v>3365</v>
      </c>
      <c r="AI3908" s="22">
        <v>0.0</v>
      </c>
      <c r="AJ3908" s="103">
        <v>7.572782222007592E-5</v>
      </c>
      <c r="AK3908" s="103">
        <v>0.0014792899408284025</v>
      </c>
      <c r="AL3908" s="104"/>
      <c r="AM3908" s="22" t="s">
        <v>6945</v>
      </c>
    </row>
    <row r="3909">
      <c r="A3909" s="24">
        <v>46024.0</v>
      </c>
      <c r="B3909" s="24">
        <v>46025.0</v>
      </c>
      <c r="C3909" s="22" t="s">
        <v>687</v>
      </c>
      <c r="D3909" s="22" t="s">
        <v>146</v>
      </c>
      <c r="E3909" s="22" t="s">
        <v>288</v>
      </c>
      <c r="F3909" s="97">
        <v>0.0</v>
      </c>
      <c r="G3909" s="97">
        <v>0.0</v>
      </c>
      <c r="H3909" s="97">
        <v>0.0</v>
      </c>
      <c r="I3909" s="97">
        <v>0.0</v>
      </c>
      <c r="J3909" s="97">
        <v>0.0010572228151827273</v>
      </c>
      <c r="K3909" s="22" t="s">
        <v>3531</v>
      </c>
      <c r="L3909" s="97">
        <v>0.0</v>
      </c>
      <c r="M3909" s="22" t="s">
        <v>3369</v>
      </c>
      <c r="N3909" s="22" t="s">
        <v>3360</v>
      </c>
      <c r="O3909" s="98"/>
      <c r="P3909" s="23"/>
      <c r="Q3909" s="23"/>
      <c r="R3909" s="23"/>
      <c r="S3909" s="23"/>
      <c r="T3909" s="23"/>
      <c r="U3909" s="23"/>
      <c r="V3909" s="23"/>
      <c r="W3909" s="23"/>
      <c r="X3909" s="23"/>
      <c r="Y3909" s="23"/>
      <c r="Z3909" s="23"/>
      <c r="AA3909" s="23"/>
      <c r="AB3909" s="22" t="s">
        <v>164</v>
      </c>
      <c r="AC3909" s="22" t="s">
        <v>3361</v>
      </c>
      <c r="AD3909" s="22" t="s">
        <v>6847</v>
      </c>
      <c r="AE3909" s="22" t="s">
        <v>3363</v>
      </c>
      <c r="AF3909" s="102"/>
      <c r="AG3909" s="22" t="s">
        <v>3364</v>
      </c>
      <c r="AH3909" s="22" t="s">
        <v>3365</v>
      </c>
      <c r="AI3909" s="22">
        <v>0.0</v>
      </c>
      <c r="AJ3909" s="103">
        <v>1.1177200809428911E-6</v>
      </c>
      <c r="AK3909" s="103">
        <v>0.0</v>
      </c>
      <c r="AL3909" s="104"/>
      <c r="AM3909" s="22" t="s">
        <v>6946</v>
      </c>
    </row>
    <row r="3910">
      <c r="A3910" s="24">
        <v>46025.0</v>
      </c>
      <c r="B3910" s="24">
        <v>46026.0</v>
      </c>
      <c r="C3910" s="22" t="s">
        <v>687</v>
      </c>
      <c r="D3910" s="22" t="s">
        <v>146</v>
      </c>
      <c r="E3910" s="22" t="s">
        <v>256</v>
      </c>
      <c r="F3910" s="97">
        <v>0.0</v>
      </c>
      <c r="G3910" s="97">
        <v>0.0</v>
      </c>
      <c r="H3910" s="97">
        <v>0.0</v>
      </c>
      <c r="I3910" s="97">
        <v>0.0</v>
      </c>
      <c r="J3910" s="97">
        <v>8.036554718887079E-4</v>
      </c>
      <c r="K3910" s="22" t="s">
        <v>3531</v>
      </c>
      <c r="L3910" s="97">
        <v>0.0</v>
      </c>
      <c r="M3910" s="22" t="s">
        <v>3369</v>
      </c>
      <c r="N3910" s="22" t="s">
        <v>3360</v>
      </c>
      <c r="O3910" s="98"/>
      <c r="P3910" s="23"/>
      <c r="Q3910" s="23"/>
      <c r="R3910" s="23"/>
      <c r="S3910" s="23"/>
      <c r="T3910" s="23"/>
      <c r="U3910" s="23"/>
      <c r="V3910" s="23"/>
      <c r="W3910" s="23"/>
      <c r="X3910" s="23"/>
      <c r="Y3910" s="23"/>
      <c r="Z3910" s="23"/>
      <c r="AA3910" s="23"/>
      <c r="AB3910" s="22" t="s">
        <v>164</v>
      </c>
      <c r="AC3910" s="22" t="s">
        <v>3361</v>
      </c>
      <c r="AD3910" s="22" t="s">
        <v>6847</v>
      </c>
      <c r="AE3910" s="22" t="s">
        <v>3363</v>
      </c>
      <c r="AF3910" s="102"/>
      <c r="AG3910" s="22" t="s">
        <v>3364</v>
      </c>
      <c r="AH3910" s="22" t="s">
        <v>3365</v>
      </c>
      <c r="AI3910" s="22">
        <v>0.0</v>
      </c>
      <c r="AJ3910" s="103">
        <v>6.458621174966618E-7</v>
      </c>
      <c r="AK3910" s="103">
        <v>0.0</v>
      </c>
      <c r="AL3910" s="104"/>
      <c r="AM3910" s="22" t="s">
        <v>6947</v>
      </c>
    </row>
    <row r="3911">
      <c r="A3911" s="24">
        <v>46026.0</v>
      </c>
      <c r="B3911" s="24">
        <v>46027.0</v>
      </c>
      <c r="C3911" s="22" t="s">
        <v>687</v>
      </c>
      <c r="D3911" s="22" t="s">
        <v>146</v>
      </c>
      <c r="E3911" s="22" t="s">
        <v>180</v>
      </c>
      <c r="F3911" s="97">
        <v>0.0</v>
      </c>
      <c r="G3911" s="97">
        <v>0.0</v>
      </c>
      <c r="H3911" s="97">
        <v>0.0</v>
      </c>
      <c r="I3911" s="97">
        <v>0.0</v>
      </c>
      <c r="J3911" s="97">
        <v>7.974897839222981E-4</v>
      </c>
      <c r="K3911" s="22" t="s">
        <v>3531</v>
      </c>
      <c r="L3911" s="97">
        <v>0.0</v>
      </c>
      <c r="M3911" s="22" t="s">
        <v>3369</v>
      </c>
      <c r="N3911" s="22" t="s">
        <v>3360</v>
      </c>
      <c r="O3911" s="98"/>
      <c r="P3911" s="23"/>
      <c r="Q3911" s="23"/>
      <c r="R3911" s="23"/>
      <c r="S3911" s="23"/>
      <c r="T3911" s="23"/>
      <c r="U3911" s="23"/>
      <c r="V3911" s="23"/>
      <c r="W3911" s="23"/>
      <c r="X3911" s="23"/>
      <c r="Y3911" s="23"/>
      <c r="Z3911" s="23"/>
      <c r="AA3911" s="23"/>
      <c r="AB3911" s="22" t="s">
        <v>153</v>
      </c>
      <c r="AC3911" s="22" t="s">
        <v>6948</v>
      </c>
      <c r="AD3911" s="22" t="s">
        <v>6847</v>
      </c>
      <c r="AE3911" s="22" t="s">
        <v>3363</v>
      </c>
      <c r="AF3911" s="102"/>
      <c r="AG3911" s="22" t="s">
        <v>3364</v>
      </c>
      <c r="AH3911" s="22" t="s">
        <v>3365</v>
      </c>
      <c r="AI3911" s="22">
        <v>1.0</v>
      </c>
      <c r="AJ3911" s="103">
        <v>0.998405656422111</v>
      </c>
      <c r="AK3911" s="103">
        <v>1.0</v>
      </c>
      <c r="AL3911" s="104"/>
      <c r="AM3911" s="22" t="s">
        <v>6949</v>
      </c>
    </row>
    <row r="3912">
      <c r="A3912" s="24">
        <v>46027.0</v>
      </c>
      <c r="B3912" s="24">
        <v>46028.0</v>
      </c>
      <c r="C3912" s="22" t="s">
        <v>687</v>
      </c>
      <c r="D3912" s="22" t="s">
        <v>146</v>
      </c>
      <c r="E3912" s="22" t="s">
        <v>208</v>
      </c>
      <c r="F3912" s="97">
        <v>0.0</v>
      </c>
      <c r="G3912" s="97">
        <v>0.0</v>
      </c>
      <c r="H3912" s="97">
        <v>0.0</v>
      </c>
      <c r="I3912" s="97">
        <v>0.0</v>
      </c>
      <c r="J3912" s="97">
        <v>0.004872854541017447</v>
      </c>
      <c r="K3912" s="22" t="s">
        <v>180</v>
      </c>
      <c r="L3912" s="97">
        <v>1.0</v>
      </c>
      <c r="M3912" s="22" t="s">
        <v>3369</v>
      </c>
      <c r="N3912" s="22" t="s">
        <v>3360</v>
      </c>
      <c r="O3912" s="98"/>
      <c r="P3912" s="23"/>
      <c r="Q3912" s="23"/>
      <c r="R3912" s="23"/>
      <c r="S3912" s="23"/>
      <c r="T3912" s="23"/>
      <c r="U3912" s="23"/>
      <c r="V3912" s="23"/>
      <c r="W3912" s="23"/>
      <c r="X3912" s="23"/>
      <c r="Y3912" s="23"/>
      <c r="Z3912" s="23"/>
      <c r="AA3912" s="23"/>
      <c r="AB3912" s="22" t="s">
        <v>164</v>
      </c>
      <c r="AC3912" s="22" t="s">
        <v>3361</v>
      </c>
      <c r="AD3912" s="22" t="s">
        <v>6847</v>
      </c>
      <c r="AE3912" s="22" t="s">
        <v>3363</v>
      </c>
      <c r="AF3912" s="102"/>
      <c r="AG3912" s="22" t="s">
        <v>3364</v>
      </c>
      <c r="AH3912" s="22" t="s">
        <v>3365</v>
      </c>
      <c r="AI3912" s="22">
        <v>0.0</v>
      </c>
      <c r="AJ3912" s="103">
        <v>2.3744711377914358E-5</v>
      </c>
      <c r="AK3912" s="103">
        <v>0.0</v>
      </c>
      <c r="AL3912" s="104"/>
      <c r="AM3912" s="22" t="s">
        <v>6950</v>
      </c>
    </row>
    <row r="3913">
      <c r="A3913" s="24">
        <v>46028.0</v>
      </c>
      <c r="B3913" s="24">
        <v>46029.0</v>
      </c>
      <c r="C3913" s="22" t="s">
        <v>687</v>
      </c>
      <c r="D3913" s="22" t="s">
        <v>146</v>
      </c>
      <c r="E3913" s="22" t="s">
        <v>303</v>
      </c>
      <c r="F3913" s="97">
        <v>0.0</v>
      </c>
      <c r="G3913" s="97">
        <v>0.0</v>
      </c>
      <c r="H3913" s="97">
        <v>0.0</v>
      </c>
      <c r="I3913" s="97">
        <v>0.0</v>
      </c>
      <c r="J3913" s="97">
        <v>0.0048354697391259005</v>
      </c>
      <c r="K3913" s="22" t="s">
        <v>180</v>
      </c>
      <c r="L3913" s="97">
        <v>1.0</v>
      </c>
      <c r="M3913" s="22" t="s">
        <v>3369</v>
      </c>
      <c r="N3913" s="22" t="s">
        <v>3360</v>
      </c>
      <c r="O3913" s="98"/>
      <c r="P3913" s="23"/>
      <c r="Q3913" s="23"/>
      <c r="R3913" s="23"/>
      <c r="S3913" s="23"/>
      <c r="T3913" s="23"/>
      <c r="U3913" s="23"/>
      <c r="V3913" s="23"/>
      <c r="W3913" s="23"/>
      <c r="X3913" s="23"/>
      <c r="Y3913" s="23"/>
      <c r="Z3913" s="23"/>
      <c r="AA3913" s="23"/>
      <c r="AB3913" s="22" t="s">
        <v>164</v>
      </c>
      <c r="AC3913" s="22" t="s">
        <v>3361</v>
      </c>
      <c r="AD3913" s="22" t="s">
        <v>6847</v>
      </c>
      <c r="AE3913" s="22" t="s">
        <v>3363</v>
      </c>
      <c r="AF3913" s="102"/>
      <c r="AG3913" s="22" t="s">
        <v>3364</v>
      </c>
      <c r="AH3913" s="22" t="s">
        <v>3365</v>
      </c>
      <c r="AI3913" s="22">
        <v>0.0</v>
      </c>
      <c r="AJ3913" s="103">
        <v>2.3381767598002303E-5</v>
      </c>
      <c r="AK3913" s="103">
        <v>0.0</v>
      </c>
      <c r="AL3913" s="104"/>
      <c r="AM3913" s="22" t="s">
        <v>6951</v>
      </c>
    </row>
    <row r="3914">
      <c r="A3914" s="24">
        <v>46029.0</v>
      </c>
      <c r="B3914" s="24">
        <v>46030.0</v>
      </c>
      <c r="C3914" s="22" t="s">
        <v>687</v>
      </c>
      <c r="D3914" s="22" t="s">
        <v>146</v>
      </c>
      <c r="E3914" s="22" t="s">
        <v>148</v>
      </c>
      <c r="F3914" s="97">
        <v>0.0</v>
      </c>
      <c r="G3914" s="97">
        <v>0.0</v>
      </c>
      <c r="H3914" s="97">
        <v>0.0</v>
      </c>
      <c r="I3914" s="97">
        <v>0.0</v>
      </c>
      <c r="J3914" s="97">
        <v>0.004798371755443415</v>
      </c>
      <c r="K3914" s="22" t="s">
        <v>180</v>
      </c>
      <c r="L3914" s="97">
        <v>1.0</v>
      </c>
      <c r="M3914" s="22" t="s">
        <v>3369</v>
      </c>
      <c r="N3914" s="22" t="s">
        <v>3360</v>
      </c>
      <c r="O3914" s="98"/>
      <c r="P3914" s="23"/>
      <c r="Q3914" s="23"/>
      <c r="R3914" s="23"/>
      <c r="S3914" s="23"/>
      <c r="T3914" s="23"/>
      <c r="U3914" s="23"/>
      <c r="V3914" s="23"/>
      <c r="W3914" s="23"/>
      <c r="X3914" s="23"/>
      <c r="Y3914" s="23"/>
      <c r="Z3914" s="23"/>
      <c r="AA3914" s="23"/>
      <c r="AB3914" s="22" t="s">
        <v>164</v>
      </c>
      <c r="AC3914" s="22" t="s">
        <v>3361</v>
      </c>
      <c r="AD3914" s="22" t="s">
        <v>6847</v>
      </c>
      <c r="AE3914" s="22" t="s">
        <v>3363</v>
      </c>
      <c r="AF3914" s="102"/>
      <c r="AG3914" s="22" t="s">
        <v>3364</v>
      </c>
      <c r="AH3914" s="22" t="s">
        <v>3365</v>
      </c>
      <c r="AI3914" s="22">
        <v>0.0</v>
      </c>
      <c r="AJ3914" s="103">
        <v>2.3024371503437122E-5</v>
      </c>
      <c r="AK3914" s="103">
        <v>0.0</v>
      </c>
      <c r="AL3914" s="104"/>
      <c r="AM3914" s="22" t="s">
        <v>6952</v>
      </c>
    </row>
    <row r="3915">
      <c r="A3915" s="24">
        <v>46030.0</v>
      </c>
      <c r="B3915" s="24">
        <v>46031.0</v>
      </c>
      <c r="C3915" s="22" t="s">
        <v>687</v>
      </c>
      <c r="D3915" s="22" t="s">
        <v>146</v>
      </c>
      <c r="E3915" s="22" t="s">
        <v>196</v>
      </c>
      <c r="F3915" s="97">
        <v>0.0</v>
      </c>
      <c r="G3915" s="97">
        <v>0.0</v>
      </c>
      <c r="H3915" s="97">
        <v>0.0</v>
      </c>
      <c r="I3915" s="97">
        <v>0.019230769230769232</v>
      </c>
      <c r="J3915" s="97">
        <v>0.010304557539004854</v>
      </c>
      <c r="K3915" s="22" t="s">
        <v>180</v>
      </c>
      <c r="L3915" s="97">
        <v>1.0</v>
      </c>
      <c r="M3915" s="22" t="s">
        <v>3369</v>
      </c>
      <c r="N3915" s="22" t="s">
        <v>3360</v>
      </c>
      <c r="O3915" s="98"/>
      <c r="P3915" s="23"/>
      <c r="Q3915" s="23"/>
      <c r="R3915" s="23"/>
      <c r="S3915" s="23"/>
      <c r="T3915" s="23"/>
      <c r="U3915" s="23"/>
      <c r="V3915" s="23"/>
      <c r="W3915" s="23"/>
      <c r="X3915" s="23"/>
      <c r="Y3915" s="23"/>
      <c r="Z3915" s="23"/>
      <c r="AA3915" s="23"/>
      <c r="AB3915" s="22" t="s">
        <v>164</v>
      </c>
      <c r="AC3915" s="22" t="s">
        <v>3361</v>
      </c>
      <c r="AD3915" s="22" t="s">
        <v>6847</v>
      </c>
      <c r="AE3915" s="22" t="s">
        <v>3363</v>
      </c>
      <c r="AF3915" s="102"/>
      <c r="AG3915" s="22" t="s">
        <v>3364</v>
      </c>
      <c r="AH3915" s="22" t="s">
        <v>3365</v>
      </c>
      <c r="AI3915" s="22">
        <v>0.0</v>
      </c>
      <c r="AJ3915" s="103">
        <v>1.0618390607466176E-4</v>
      </c>
      <c r="AK3915" s="103">
        <v>3.6982248520710064E-4</v>
      </c>
      <c r="AL3915" s="104"/>
      <c r="AM3915" s="22" t="s">
        <v>6953</v>
      </c>
    </row>
    <row r="3916">
      <c r="A3916" s="24">
        <v>46031.0</v>
      </c>
      <c r="B3916" s="24">
        <v>46032.0</v>
      </c>
      <c r="C3916" s="22" t="s">
        <v>687</v>
      </c>
      <c r="D3916" s="22" t="s">
        <v>146</v>
      </c>
      <c r="E3916" s="22" t="s">
        <v>288</v>
      </c>
      <c r="F3916" s="97">
        <v>0.0</v>
      </c>
      <c r="G3916" s="97">
        <v>0.0</v>
      </c>
      <c r="H3916" s="97">
        <v>0.0</v>
      </c>
      <c r="I3916" s="97">
        <v>0.0</v>
      </c>
      <c r="J3916" s="97">
        <v>0.0047250274576490165</v>
      </c>
      <c r="K3916" s="22" t="s">
        <v>180</v>
      </c>
      <c r="L3916" s="97">
        <v>1.0</v>
      </c>
      <c r="M3916" s="22" t="s">
        <v>3369</v>
      </c>
      <c r="N3916" s="22" t="s">
        <v>3360</v>
      </c>
      <c r="O3916" s="98"/>
      <c r="P3916" s="23"/>
      <c r="Q3916" s="23"/>
      <c r="R3916" s="23"/>
      <c r="S3916" s="23"/>
      <c r="T3916" s="23"/>
      <c r="U3916" s="23"/>
      <c r="V3916" s="23"/>
      <c r="W3916" s="23"/>
      <c r="X3916" s="23"/>
      <c r="Y3916" s="23"/>
      <c r="Z3916" s="23"/>
      <c r="AA3916" s="23"/>
      <c r="AB3916" s="22" t="s">
        <v>164</v>
      </c>
      <c r="AC3916" s="22" t="s">
        <v>3361</v>
      </c>
      <c r="AD3916" s="22" t="s">
        <v>6847</v>
      </c>
      <c r="AE3916" s="22" t="s">
        <v>3363</v>
      </c>
      <c r="AF3916" s="102"/>
      <c r="AG3916" s="22" t="s">
        <v>3364</v>
      </c>
      <c r="AH3916" s="22" t="s">
        <v>3365</v>
      </c>
      <c r="AI3916" s="22">
        <v>0.0</v>
      </c>
      <c r="AJ3916" s="103">
        <v>2.232588447553713E-5</v>
      </c>
      <c r="AK3916" s="103">
        <v>0.0</v>
      </c>
      <c r="AL3916" s="104"/>
      <c r="AM3916" s="22" t="s">
        <v>6954</v>
      </c>
    </row>
    <row r="3917">
      <c r="A3917" s="24">
        <v>46032.0</v>
      </c>
      <c r="B3917" s="24">
        <v>46033.0</v>
      </c>
      <c r="C3917" s="22" t="s">
        <v>687</v>
      </c>
      <c r="D3917" s="22" t="s">
        <v>146</v>
      </c>
      <c r="E3917" s="22" t="s">
        <v>256</v>
      </c>
      <c r="F3917" s="97">
        <v>0.0</v>
      </c>
      <c r="G3917" s="97">
        <v>0.0</v>
      </c>
      <c r="H3917" s="97">
        <v>0.0</v>
      </c>
      <c r="I3917" s="97">
        <v>0.0</v>
      </c>
      <c r="J3917" s="97">
        <v>0.0046887767930848655</v>
      </c>
      <c r="K3917" s="22" t="s">
        <v>180</v>
      </c>
      <c r="L3917" s="97">
        <v>1.0</v>
      </c>
      <c r="M3917" s="22" t="s">
        <v>3369</v>
      </c>
      <c r="N3917" s="22" t="s">
        <v>3360</v>
      </c>
      <c r="O3917" s="98"/>
      <c r="P3917" s="23"/>
      <c r="Q3917" s="23"/>
      <c r="R3917" s="23"/>
      <c r="S3917" s="23"/>
      <c r="T3917" s="23"/>
      <c r="U3917" s="23"/>
      <c r="V3917" s="23"/>
      <c r="W3917" s="23"/>
      <c r="X3917" s="23"/>
      <c r="Y3917" s="23"/>
      <c r="Z3917" s="23"/>
      <c r="AA3917" s="23"/>
      <c r="AB3917" s="22" t="s">
        <v>164</v>
      </c>
      <c r="AC3917" s="22" t="s">
        <v>3361</v>
      </c>
      <c r="AD3917" s="22" t="s">
        <v>6847</v>
      </c>
      <c r="AE3917" s="22" t="s">
        <v>3363</v>
      </c>
      <c r="AF3917" s="102"/>
      <c r="AG3917" s="22" t="s">
        <v>3364</v>
      </c>
      <c r="AH3917" s="22" t="s">
        <v>3365</v>
      </c>
      <c r="AI3917" s="22">
        <v>0.0</v>
      </c>
      <c r="AJ3917" s="103">
        <v>2.1984627815371195E-5</v>
      </c>
      <c r="AK3917" s="103">
        <v>0.0</v>
      </c>
      <c r="AL3917" s="104"/>
      <c r="AM3917" s="22" t="s">
        <v>6955</v>
      </c>
    </row>
    <row r="3918">
      <c r="A3918" s="24">
        <v>46033.0</v>
      </c>
      <c r="B3918" s="24">
        <v>46034.0</v>
      </c>
      <c r="C3918" s="22" t="s">
        <v>687</v>
      </c>
      <c r="D3918" s="22" t="s">
        <v>146</v>
      </c>
      <c r="E3918" s="22" t="s">
        <v>180</v>
      </c>
      <c r="F3918" s="97">
        <v>0.125</v>
      </c>
      <c r="G3918" s="97">
        <v>0.08333333333333333</v>
      </c>
      <c r="H3918" s="97">
        <v>0.04</v>
      </c>
      <c r="I3918" s="97">
        <v>0.019230769230769232</v>
      </c>
      <c r="J3918" s="97">
        <v>0.032587769477683624</v>
      </c>
      <c r="K3918" s="22" t="s">
        <v>180</v>
      </c>
      <c r="L3918" s="97">
        <v>1.0</v>
      </c>
      <c r="M3918" s="22" t="s">
        <v>3369</v>
      </c>
      <c r="N3918" s="22" t="s">
        <v>3360</v>
      </c>
      <c r="O3918" s="98"/>
      <c r="P3918" s="23"/>
      <c r="Q3918" s="23"/>
      <c r="R3918" s="23"/>
      <c r="S3918" s="23"/>
      <c r="T3918" s="23"/>
      <c r="U3918" s="23"/>
      <c r="V3918" s="23"/>
      <c r="W3918" s="23"/>
      <c r="X3918" s="23"/>
      <c r="Y3918" s="23"/>
      <c r="Z3918" s="23"/>
      <c r="AA3918" s="23"/>
      <c r="AB3918" s="22" t="s">
        <v>164</v>
      </c>
      <c r="AC3918" s="22" t="s">
        <v>3361</v>
      </c>
      <c r="AD3918" s="22" t="s">
        <v>6847</v>
      </c>
      <c r="AE3918" s="22" t="s">
        <v>3363</v>
      </c>
      <c r="AF3918" s="102"/>
      <c r="AG3918" s="22" t="s">
        <v>3364</v>
      </c>
      <c r="AH3918" s="22" t="s">
        <v>3365</v>
      </c>
      <c r="AI3918" s="22">
        <v>0.0</v>
      </c>
      <c r="AJ3918" s="103">
        <v>0.0010619627195306484</v>
      </c>
      <c r="AK3918" s="103">
        <v>3.6982248520710064E-4</v>
      </c>
      <c r="AL3918" s="104"/>
      <c r="AM3918" s="22" t="s">
        <v>6956</v>
      </c>
    </row>
    <row r="3919">
      <c r="A3919" s="24">
        <v>46034.0</v>
      </c>
      <c r="B3919" s="24">
        <v>46035.0</v>
      </c>
      <c r="C3919" s="22" t="s">
        <v>687</v>
      </c>
      <c r="D3919" s="22" t="s">
        <v>146</v>
      </c>
      <c r="E3919" s="22" t="s">
        <v>208</v>
      </c>
      <c r="F3919" s="97">
        <v>0.0</v>
      </c>
      <c r="G3919" s="97">
        <v>0.0</v>
      </c>
      <c r="H3919" s="97">
        <v>0.0</v>
      </c>
      <c r="I3919" s="97">
        <v>0.0</v>
      </c>
      <c r="J3919" s="97">
        <v>0.004617107681367258</v>
      </c>
      <c r="K3919" s="22" t="s">
        <v>180</v>
      </c>
      <c r="L3919" s="97">
        <v>1.0</v>
      </c>
      <c r="M3919" s="22" t="s">
        <v>3369</v>
      </c>
      <c r="N3919" s="22" t="s">
        <v>3360</v>
      </c>
      <c r="O3919" s="98"/>
      <c r="P3919" s="23"/>
      <c r="Q3919" s="23"/>
      <c r="R3919" s="23"/>
      <c r="S3919" s="23"/>
      <c r="T3919" s="23"/>
      <c r="U3919" s="23"/>
      <c r="V3919" s="23"/>
      <c r="W3919" s="23"/>
      <c r="X3919" s="23"/>
      <c r="Y3919" s="23"/>
      <c r="Z3919" s="23"/>
      <c r="AA3919" s="23"/>
      <c r="AB3919" s="22" t="s">
        <v>164</v>
      </c>
      <c r="AC3919" s="22" t="s">
        <v>3361</v>
      </c>
      <c r="AD3919" s="22" t="s">
        <v>6847</v>
      </c>
      <c r="AE3919" s="22" t="s">
        <v>3363</v>
      </c>
      <c r="AF3919" s="102"/>
      <c r="AG3919" s="22" t="s">
        <v>3364</v>
      </c>
      <c r="AH3919" s="22" t="s">
        <v>3365</v>
      </c>
      <c r="AI3919" s="22">
        <v>0.0</v>
      </c>
      <c r="AJ3919" s="103">
        <v>2.131768334134054E-5</v>
      </c>
      <c r="AK3919" s="103">
        <v>0.0</v>
      </c>
      <c r="AL3919" s="104"/>
      <c r="AM3919" s="22" t="s">
        <v>6957</v>
      </c>
    </row>
    <row r="3920">
      <c r="A3920" s="24">
        <v>46035.0</v>
      </c>
      <c r="B3920" s="24">
        <v>46036.0</v>
      </c>
      <c r="C3920" s="22" t="s">
        <v>687</v>
      </c>
      <c r="D3920" s="22" t="s">
        <v>146</v>
      </c>
      <c r="E3920" s="22" t="s">
        <v>303</v>
      </c>
      <c r="F3920" s="97">
        <v>0.0</v>
      </c>
      <c r="G3920" s="97">
        <v>0.0</v>
      </c>
      <c r="H3920" s="97">
        <v>0.0</v>
      </c>
      <c r="I3920" s="97">
        <v>0.0</v>
      </c>
      <c r="J3920" s="97">
        <v>0.004581684983126033</v>
      </c>
      <c r="K3920" s="22" t="s">
        <v>180</v>
      </c>
      <c r="L3920" s="97">
        <v>1.0</v>
      </c>
      <c r="M3920" s="22" t="s">
        <v>3369</v>
      </c>
      <c r="N3920" s="22" t="s">
        <v>3360</v>
      </c>
      <c r="O3920" s="98"/>
      <c r="P3920" s="23"/>
      <c r="Q3920" s="23"/>
      <c r="R3920" s="23"/>
      <c r="S3920" s="23"/>
      <c r="T3920" s="23"/>
      <c r="U3920" s="23"/>
      <c r="V3920" s="23"/>
      <c r="W3920" s="23"/>
      <c r="X3920" s="23"/>
      <c r="Y3920" s="23"/>
      <c r="Z3920" s="23"/>
      <c r="AA3920" s="23"/>
      <c r="AB3920" s="22" t="s">
        <v>164</v>
      </c>
      <c r="AC3920" s="22" t="s">
        <v>3361</v>
      </c>
      <c r="AD3920" s="22" t="s">
        <v>6847</v>
      </c>
      <c r="AE3920" s="22" t="s">
        <v>3363</v>
      </c>
      <c r="AF3920" s="102"/>
      <c r="AG3920" s="22" t="s">
        <v>3364</v>
      </c>
      <c r="AH3920" s="22" t="s">
        <v>3365</v>
      </c>
      <c r="AI3920" s="22">
        <v>0.0</v>
      </c>
      <c r="AJ3920" s="103">
        <v>2.0991837284602595E-5</v>
      </c>
      <c r="AK3920" s="103">
        <v>0.0</v>
      </c>
      <c r="AL3920" s="104"/>
      <c r="AM3920" s="22" t="s">
        <v>6958</v>
      </c>
    </row>
    <row r="3921">
      <c r="A3921" s="24">
        <v>46036.0</v>
      </c>
      <c r="B3921" s="24">
        <v>46037.0</v>
      </c>
      <c r="C3921" s="22" t="s">
        <v>687</v>
      </c>
      <c r="D3921" s="22" t="s">
        <v>146</v>
      </c>
      <c r="E3921" s="22" t="s">
        <v>148</v>
      </c>
      <c r="F3921" s="97">
        <v>0.0</v>
      </c>
      <c r="G3921" s="97">
        <v>0.0</v>
      </c>
      <c r="H3921" s="97">
        <v>0.0</v>
      </c>
      <c r="I3921" s="97">
        <v>0.0</v>
      </c>
      <c r="J3921" s="97">
        <v>0.004546534049729225</v>
      </c>
      <c r="K3921" s="22" t="s">
        <v>180</v>
      </c>
      <c r="L3921" s="97">
        <v>1.0</v>
      </c>
      <c r="M3921" s="22" t="s">
        <v>3369</v>
      </c>
      <c r="N3921" s="22" t="s">
        <v>3360</v>
      </c>
      <c r="O3921" s="98"/>
      <c r="P3921" s="23"/>
      <c r="Q3921" s="23"/>
      <c r="R3921" s="23"/>
      <c r="S3921" s="23"/>
      <c r="T3921" s="23"/>
      <c r="U3921" s="23"/>
      <c r="V3921" s="23"/>
      <c r="W3921" s="23"/>
      <c r="X3921" s="23"/>
      <c r="Y3921" s="23"/>
      <c r="Z3921" s="23"/>
      <c r="AA3921" s="23"/>
      <c r="AB3921" s="22" t="s">
        <v>164</v>
      </c>
      <c r="AC3921" s="22" t="s">
        <v>3361</v>
      </c>
      <c r="AD3921" s="22" t="s">
        <v>6847</v>
      </c>
      <c r="AE3921" s="22" t="s">
        <v>3363</v>
      </c>
      <c r="AF3921" s="102"/>
      <c r="AG3921" s="22" t="s">
        <v>3364</v>
      </c>
      <c r="AH3921" s="22" t="s">
        <v>3365</v>
      </c>
      <c r="AI3921" s="22">
        <v>0.0</v>
      </c>
      <c r="AJ3921" s="103">
        <v>2.0670971865347226E-5</v>
      </c>
      <c r="AK3921" s="103">
        <v>0.0</v>
      </c>
      <c r="AL3921" s="104"/>
      <c r="AM3921" s="22" t="s">
        <v>6959</v>
      </c>
    </row>
    <row r="3922">
      <c r="A3922" s="24">
        <v>46037.0</v>
      </c>
      <c r="B3922" s="24">
        <v>46038.0</v>
      </c>
      <c r="C3922" s="22" t="s">
        <v>687</v>
      </c>
      <c r="D3922" s="22" t="s">
        <v>146</v>
      </c>
      <c r="E3922" s="22" t="s">
        <v>196</v>
      </c>
      <c r="F3922" s="97">
        <v>0.0</v>
      </c>
      <c r="G3922" s="97">
        <v>0.0</v>
      </c>
      <c r="H3922" s="97">
        <v>0.0</v>
      </c>
      <c r="I3922" s="97">
        <v>0.019230769230769232</v>
      </c>
      <c r="J3922" s="97">
        <v>0.00976373322165618</v>
      </c>
      <c r="K3922" s="22" t="s">
        <v>180</v>
      </c>
      <c r="L3922" s="97">
        <v>1.0</v>
      </c>
      <c r="M3922" s="22" t="s">
        <v>3369</v>
      </c>
      <c r="N3922" s="22" t="s">
        <v>3360</v>
      </c>
      <c r="O3922" s="98"/>
      <c r="P3922" s="23"/>
      <c r="Q3922" s="23"/>
      <c r="R3922" s="23"/>
      <c r="S3922" s="23"/>
      <c r="T3922" s="23"/>
      <c r="U3922" s="23"/>
      <c r="V3922" s="23"/>
      <c r="W3922" s="23"/>
      <c r="X3922" s="23"/>
      <c r="Y3922" s="23"/>
      <c r="Z3922" s="23"/>
      <c r="AA3922" s="23"/>
      <c r="AB3922" s="22" t="s">
        <v>164</v>
      </c>
      <c r="AC3922" s="22" t="s">
        <v>3361</v>
      </c>
      <c r="AD3922" s="22" t="s">
        <v>6847</v>
      </c>
      <c r="AE3922" s="22" t="s">
        <v>3363</v>
      </c>
      <c r="AF3922" s="102"/>
      <c r="AG3922" s="22" t="s">
        <v>3364</v>
      </c>
      <c r="AH3922" s="22" t="s">
        <v>3365</v>
      </c>
      <c r="AI3922" s="22">
        <v>0.0</v>
      </c>
      <c r="AJ3922" s="103">
        <v>9.533048642367256E-5</v>
      </c>
      <c r="AK3922" s="103">
        <v>3.6982248520710064E-4</v>
      </c>
      <c r="AL3922" s="104"/>
      <c r="AM3922" s="22" t="s">
        <v>6960</v>
      </c>
    </row>
    <row r="3923">
      <c r="A3923" s="24">
        <v>46038.0</v>
      </c>
      <c r="B3923" s="24">
        <v>46039.0</v>
      </c>
      <c r="C3923" s="22" t="s">
        <v>687</v>
      </c>
      <c r="D3923" s="22" t="s">
        <v>146</v>
      </c>
      <c r="E3923" s="22" t="s">
        <v>288</v>
      </c>
      <c r="F3923" s="97">
        <v>0.0</v>
      </c>
      <c r="G3923" s="97">
        <v>0.0</v>
      </c>
      <c r="H3923" s="97">
        <v>0.0</v>
      </c>
      <c r="I3923" s="97">
        <v>0.0</v>
      </c>
      <c r="J3923" s="97">
        <v>0.004477039153487092</v>
      </c>
      <c r="K3923" s="22" t="s">
        <v>180</v>
      </c>
      <c r="L3923" s="97">
        <v>1.0</v>
      </c>
      <c r="M3923" s="22" t="s">
        <v>3369</v>
      </c>
      <c r="N3923" s="22" t="s">
        <v>3360</v>
      </c>
      <c r="O3923" s="98"/>
      <c r="P3923" s="23"/>
      <c r="Q3923" s="23"/>
      <c r="R3923" s="23"/>
      <c r="S3923" s="23"/>
      <c r="T3923" s="23"/>
      <c r="U3923" s="23"/>
      <c r="V3923" s="23"/>
      <c r="W3923" s="23"/>
      <c r="X3923" s="23"/>
      <c r="Y3923" s="23"/>
      <c r="Z3923" s="23"/>
      <c r="AA3923" s="23"/>
      <c r="AB3923" s="22" t="s">
        <v>164</v>
      </c>
      <c r="AC3923" s="22" t="s">
        <v>3361</v>
      </c>
      <c r="AD3923" s="22" t="s">
        <v>6847</v>
      </c>
      <c r="AE3923" s="22" t="s">
        <v>3363</v>
      </c>
      <c r="AF3923" s="102"/>
      <c r="AG3923" s="22" t="s">
        <v>3364</v>
      </c>
      <c r="AH3923" s="22" t="s">
        <v>3365</v>
      </c>
      <c r="AI3923" s="22">
        <v>0.0</v>
      </c>
      <c r="AJ3923" s="103">
        <v>2.004387958185642E-5</v>
      </c>
      <c r="AK3923" s="103">
        <v>0.0</v>
      </c>
      <c r="AL3923" s="104"/>
      <c r="AM3923" s="22" t="s">
        <v>6961</v>
      </c>
    </row>
    <row r="3924">
      <c r="A3924" s="24">
        <v>46039.0</v>
      </c>
      <c r="B3924" s="24">
        <v>46040.0</v>
      </c>
      <c r="C3924" s="22" t="s">
        <v>687</v>
      </c>
      <c r="D3924" s="22" t="s">
        <v>146</v>
      </c>
      <c r="E3924" s="22" t="s">
        <v>256</v>
      </c>
      <c r="F3924" s="97">
        <v>0.0</v>
      </c>
      <c r="G3924" s="97">
        <v>0.0</v>
      </c>
      <c r="H3924" s="97">
        <v>0.0</v>
      </c>
      <c r="I3924" s="97">
        <v>0.0</v>
      </c>
      <c r="J3924" s="97">
        <v>0.004442691068518634</v>
      </c>
      <c r="K3924" s="22" t="s">
        <v>180</v>
      </c>
      <c r="L3924" s="97">
        <v>1.0</v>
      </c>
      <c r="M3924" s="22" t="s">
        <v>3369</v>
      </c>
      <c r="N3924" s="22" t="s">
        <v>3360</v>
      </c>
      <c r="O3924" s="98"/>
      <c r="P3924" s="23"/>
      <c r="Q3924" s="23"/>
      <c r="R3924" s="23"/>
      <c r="S3924" s="23"/>
      <c r="T3924" s="23"/>
      <c r="U3924" s="23"/>
      <c r="V3924" s="23"/>
      <c r="W3924" s="23"/>
      <c r="X3924" s="23"/>
      <c r="Y3924" s="23"/>
      <c r="Z3924" s="23"/>
      <c r="AA3924" s="23"/>
      <c r="AB3924" s="22" t="s">
        <v>164</v>
      </c>
      <c r="AC3924" s="22" t="s">
        <v>3361</v>
      </c>
      <c r="AD3924" s="22" t="s">
        <v>6847</v>
      </c>
      <c r="AE3924" s="22" t="s">
        <v>3363</v>
      </c>
      <c r="AF3924" s="102"/>
      <c r="AG3924" s="22" t="s">
        <v>3364</v>
      </c>
      <c r="AH3924" s="22" t="s">
        <v>3365</v>
      </c>
      <c r="AI3924" s="22">
        <v>0.0</v>
      </c>
      <c r="AJ3924" s="103">
        <v>1.973750393029524E-5</v>
      </c>
      <c r="AK3924" s="103">
        <v>0.0</v>
      </c>
      <c r="AL3924" s="104"/>
      <c r="AM3924" s="22" t="s">
        <v>6962</v>
      </c>
    </row>
    <row r="3925">
      <c r="A3925" s="24">
        <v>46040.0</v>
      </c>
      <c r="B3925" s="24">
        <v>46041.0</v>
      </c>
      <c r="C3925" s="22" t="s">
        <v>687</v>
      </c>
      <c r="D3925" s="22" t="s">
        <v>146</v>
      </c>
      <c r="E3925" s="22" t="s">
        <v>180</v>
      </c>
      <c r="F3925" s="97">
        <v>0.125</v>
      </c>
      <c r="G3925" s="97">
        <v>0.08333333333333333</v>
      </c>
      <c r="H3925" s="97">
        <v>0.04</v>
      </c>
      <c r="I3925" s="97">
        <v>0.019230769230769232</v>
      </c>
      <c r="J3925" s="97">
        <v>0.030877433239085036</v>
      </c>
      <c r="K3925" s="22" t="s">
        <v>180</v>
      </c>
      <c r="L3925" s="97">
        <v>1.0</v>
      </c>
      <c r="M3925" s="22" t="s">
        <v>3369</v>
      </c>
      <c r="N3925" s="22" t="s">
        <v>3360</v>
      </c>
      <c r="O3925" s="98"/>
      <c r="P3925" s="23"/>
      <c r="Q3925" s="23"/>
      <c r="R3925" s="23"/>
      <c r="S3925" s="23"/>
      <c r="T3925" s="23"/>
      <c r="U3925" s="23"/>
      <c r="V3925" s="23"/>
      <c r="W3925" s="23"/>
      <c r="X3925" s="23"/>
      <c r="Y3925" s="23"/>
      <c r="Z3925" s="23"/>
      <c r="AA3925" s="23"/>
      <c r="AB3925" s="22" t="s">
        <v>164</v>
      </c>
      <c r="AC3925" s="22" t="s">
        <v>3361</v>
      </c>
      <c r="AD3925" s="22" t="s">
        <v>6847</v>
      </c>
      <c r="AE3925" s="22" t="s">
        <v>3363</v>
      </c>
      <c r="AF3925" s="102"/>
      <c r="AG3925" s="22" t="s">
        <v>3364</v>
      </c>
      <c r="AH3925" s="22" t="s">
        <v>3365</v>
      </c>
      <c r="AI3925" s="22">
        <v>0.0</v>
      </c>
      <c r="AJ3925" s="103">
        <v>9.534158834341534E-4</v>
      </c>
      <c r="AK3925" s="103">
        <v>3.6982248520710064E-4</v>
      </c>
      <c r="AL3925" s="104"/>
      <c r="AM3925" s="22" t="s">
        <v>6963</v>
      </c>
    </row>
    <row r="3926">
      <c r="A3926" s="24">
        <v>46041.0</v>
      </c>
      <c r="B3926" s="24">
        <v>46042.0</v>
      </c>
      <c r="C3926" s="22" t="s">
        <v>687</v>
      </c>
      <c r="D3926" s="22" t="s">
        <v>146</v>
      </c>
      <c r="E3926" s="22" t="s">
        <v>208</v>
      </c>
      <c r="F3926" s="97">
        <v>0.0</v>
      </c>
      <c r="G3926" s="97">
        <v>0.0</v>
      </c>
      <c r="H3926" s="97">
        <v>0.0</v>
      </c>
      <c r="I3926" s="97">
        <v>0.0</v>
      </c>
      <c r="J3926" s="97">
        <v>0.00437478343790033</v>
      </c>
      <c r="K3926" s="22" t="s">
        <v>180</v>
      </c>
      <c r="L3926" s="97">
        <v>1.0</v>
      </c>
      <c r="M3926" s="22" t="s">
        <v>3369</v>
      </c>
      <c r="N3926" s="22" t="s">
        <v>3360</v>
      </c>
      <c r="O3926" s="98"/>
      <c r="P3926" s="23"/>
      <c r="Q3926" s="23"/>
      <c r="R3926" s="23"/>
      <c r="S3926" s="23"/>
      <c r="T3926" s="23"/>
      <c r="U3926" s="23"/>
      <c r="V3926" s="23"/>
      <c r="W3926" s="23"/>
      <c r="X3926" s="23"/>
      <c r="Y3926" s="23"/>
      <c r="Z3926" s="23"/>
      <c r="AA3926" s="23"/>
      <c r="AB3926" s="22" t="s">
        <v>164</v>
      </c>
      <c r="AC3926" s="22" t="s">
        <v>3361</v>
      </c>
      <c r="AD3926" s="22" t="s">
        <v>6847</v>
      </c>
      <c r="AE3926" s="22" t="s">
        <v>3363</v>
      </c>
      <c r="AF3926" s="102"/>
      <c r="AG3926" s="22" t="s">
        <v>3364</v>
      </c>
      <c r="AH3926" s="22" t="s">
        <v>3365</v>
      </c>
      <c r="AI3926" s="22">
        <v>0.0</v>
      </c>
      <c r="AJ3926" s="103">
        <v>1.913873012852703E-5</v>
      </c>
      <c r="AK3926" s="103">
        <v>0.0</v>
      </c>
      <c r="AL3926" s="104"/>
      <c r="AM3926" s="22" t="s">
        <v>6964</v>
      </c>
    </row>
    <row r="3927">
      <c r="A3927" s="24">
        <v>46042.0</v>
      </c>
      <c r="B3927" s="24">
        <v>46043.0</v>
      </c>
      <c r="C3927" s="22" t="s">
        <v>687</v>
      </c>
      <c r="D3927" s="22" t="s">
        <v>146</v>
      </c>
      <c r="E3927" s="22" t="s">
        <v>303</v>
      </c>
      <c r="F3927" s="97">
        <v>0.0</v>
      </c>
      <c r="G3927" s="97">
        <v>0.0</v>
      </c>
      <c r="H3927" s="97">
        <v>0.0</v>
      </c>
      <c r="I3927" s="97">
        <v>0.0</v>
      </c>
      <c r="J3927" s="97">
        <v>0.004341219864276774</v>
      </c>
      <c r="K3927" s="22" t="s">
        <v>180</v>
      </c>
      <c r="L3927" s="97">
        <v>1.0</v>
      </c>
      <c r="M3927" s="22" t="s">
        <v>3369</v>
      </c>
      <c r="N3927" s="22" t="s">
        <v>3360</v>
      </c>
      <c r="O3927" s="98"/>
      <c r="P3927" s="23"/>
      <c r="Q3927" s="23"/>
      <c r="R3927" s="23"/>
      <c r="S3927" s="23"/>
      <c r="T3927" s="23"/>
      <c r="U3927" s="23"/>
      <c r="V3927" s="23"/>
      <c r="W3927" s="23"/>
      <c r="X3927" s="23"/>
      <c r="Y3927" s="23"/>
      <c r="Z3927" s="23"/>
      <c r="AA3927" s="23"/>
      <c r="AB3927" s="22" t="s">
        <v>164</v>
      </c>
      <c r="AC3927" s="22" t="s">
        <v>3361</v>
      </c>
      <c r="AD3927" s="22" t="s">
        <v>6847</v>
      </c>
      <c r="AE3927" s="22" t="s">
        <v>3363</v>
      </c>
      <c r="AF3927" s="102"/>
      <c r="AG3927" s="22" t="s">
        <v>3364</v>
      </c>
      <c r="AH3927" s="22" t="s">
        <v>3365</v>
      </c>
      <c r="AI3927" s="22">
        <v>0.0</v>
      </c>
      <c r="AJ3927" s="103">
        <v>1.884618990999125E-5</v>
      </c>
      <c r="AK3927" s="103">
        <v>0.0</v>
      </c>
      <c r="AL3927" s="104"/>
      <c r="AM3927" s="22" t="s">
        <v>6965</v>
      </c>
    </row>
    <row r="3928">
      <c r="A3928" s="24">
        <v>46043.0</v>
      </c>
      <c r="B3928" s="24">
        <v>46044.0</v>
      </c>
      <c r="C3928" s="22" t="s">
        <v>687</v>
      </c>
      <c r="D3928" s="22" t="s">
        <v>146</v>
      </c>
      <c r="E3928" s="22" t="s">
        <v>148</v>
      </c>
      <c r="F3928" s="97">
        <v>0.0</v>
      </c>
      <c r="G3928" s="97">
        <v>0.0</v>
      </c>
      <c r="H3928" s="97">
        <v>0.0</v>
      </c>
      <c r="I3928" s="97">
        <v>0.0</v>
      </c>
      <c r="J3928" s="97">
        <v>0.004307913792193667</v>
      </c>
      <c r="K3928" s="22" t="s">
        <v>180</v>
      </c>
      <c r="L3928" s="97">
        <v>1.0</v>
      </c>
      <c r="M3928" s="22" t="s">
        <v>3369</v>
      </c>
      <c r="N3928" s="22" t="s">
        <v>3360</v>
      </c>
      <c r="O3928" s="98"/>
      <c r="P3928" s="23"/>
      <c r="Q3928" s="23"/>
      <c r="R3928" s="23"/>
      <c r="S3928" s="23"/>
      <c r="T3928" s="23"/>
      <c r="U3928" s="23"/>
      <c r="V3928" s="23"/>
      <c r="W3928" s="23"/>
      <c r="X3928" s="23"/>
      <c r="Y3928" s="23"/>
      <c r="Z3928" s="23"/>
      <c r="AA3928" s="23"/>
      <c r="AB3928" s="22" t="s">
        <v>164</v>
      </c>
      <c r="AC3928" s="22" t="s">
        <v>3361</v>
      </c>
      <c r="AD3928" s="22" t="s">
        <v>6847</v>
      </c>
      <c r="AE3928" s="22" t="s">
        <v>3363</v>
      </c>
      <c r="AF3928" s="102"/>
      <c r="AG3928" s="22" t="s">
        <v>3364</v>
      </c>
      <c r="AH3928" s="22" t="s">
        <v>3365</v>
      </c>
      <c r="AI3928" s="22">
        <v>0.0</v>
      </c>
      <c r="AJ3928" s="103">
        <v>1.855812124097242E-5</v>
      </c>
      <c r="AK3928" s="103">
        <v>0.0</v>
      </c>
      <c r="AL3928" s="104"/>
      <c r="AM3928" s="22" t="s">
        <v>6966</v>
      </c>
    </row>
    <row r="3929">
      <c r="A3929" s="24">
        <v>46044.0</v>
      </c>
      <c r="B3929" s="24">
        <v>46045.0</v>
      </c>
      <c r="C3929" s="22" t="s">
        <v>687</v>
      </c>
      <c r="D3929" s="22" t="s">
        <v>146</v>
      </c>
      <c r="E3929" s="22" t="s">
        <v>196</v>
      </c>
      <c r="F3929" s="97">
        <v>0.0</v>
      </c>
      <c r="G3929" s="97">
        <v>0.0</v>
      </c>
      <c r="H3929" s="97">
        <v>0.0</v>
      </c>
      <c r="I3929" s="97">
        <v>0.019230769230769232</v>
      </c>
      <c r="J3929" s="97">
        <v>0.009251293523552775</v>
      </c>
      <c r="K3929" s="22" t="s">
        <v>180</v>
      </c>
      <c r="L3929" s="97">
        <v>1.0</v>
      </c>
      <c r="M3929" s="22" t="s">
        <v>3369</v>
      </c>
      <c r="N3929" s="22" t="s">
        <v>3360</v>
      </c>
      <c r="O3929" s="98"/>
      <c r="P3929" s="23"/>
      <c r="Q3929" s="23"/>
      <c r="R3929" s="23"/>
      <c r="S3929" s="23"/>
      <c r="T3929" s="23"/>
      <c r="U3929" s="23"/>
      <c r="V3929" s="23"/>
      <c r="W3929" s="23"/>
      <c r="X3929" s="23"/>
      <c r="Y3929" s="23"/>
      <c r="Z3929" s="23"/>
      <c r="AA3929" s="23"/>
      <c r="AB3929" s="22" t="s">
        <v>164</v>
      </c>
      <c r="AC3929" s="22" t="s">
        <v>3361</v>
      </c>
      <c r="AD3929" s="22" t="s">
        <v>6847</v>
      </c>
      <c r="AE3929" s="22" t="s">
        <v>3363</v>
      </c>
      <c r="AF3929" s="102"/>
      <c r="AG3929" s="22" t="s">
        <v>3364</v>
      </c>
      <c r="AH3929" s="22" t="s">
        <v>3365</v>
      </c>
      <c r="AI3929" s="22">
        <v>0.0</v>
      </c>
      <c r="AJ3929" s="103">
        <v>8.558643185892952E-5</v>
      </c>
      <c r="AK3929" s="103">
        <v>3.6982248520710064E-4</v>
      </c>
      <c r="AL3929" s="104"/>
      <c r="AM3929" s="22" t="s">
        <v>6967</v>
      </c>
    </row>
    <row r="3930">
      <c r="A3930" s="24">
        <v>46045.0</v>
      </c>
      <c r="B3930" s="24">
        <v>46046.0</v>
      </c>
      <c r="C3930" s="22" t="s">
        <v>687</v>
      </c>
      <c r="D3930" s="22" t="s">
        <v>146</v>
      </c>
      <c r="E3930" s="22" t="s">
        <v>288</v>
      </c>
      <c r="F3930" s="97">
        <v>0.0</v>
      </c>
      <c r="G3930" s="97">
        <v>0.0</v>
      </c>
      <c r="H3930" s="97">
        <v>0.0</v>
      </c>
      <c r="I3930" s="97">
        <v>0.0</v>
      </c>
      <c r="J3930" s="97">
        <v>0.0042420662655428135</v>
      </c>
      <c r="K3930" s="22" t="s">
        <v>180</v>
      </c>
      <c r="L3930" s="97">
        <v>1.0</v>
      </c>
      <c r="M3930" s="22" t="s">
        <v>3369</v>
      </c>
      <c r="N3930" s="22" t="s">
        <v>3360</v>
      </c>
      <c r="O3930" s="98"/>
      <c r="P3930" s="23"/>
      <c r="Q3930" s="23"/>
      <c r="R3930" s="23"/>
      <c r="S3930" s="23"/>
      <c r="T3930" s="23"/>
      <c r="U3930" s="23"/>
      <c r="V3930" s="23"/>
      <c r="W3930" s="23"/>
      <c r="X3930" s="23"/>
      <c r="Y3930" s="23"/>
      <c r="Z3930" s="23"/>
      <c r="AA3930" s="23"/>
      <c r="AB3930" s="22" t="s">
        <v>164</v>
      </c>
      <c r="AC3930" s="22" t="s">
        <v>3361</v>
      </c>
      <c r="AD3930" s="22" t="s">
        <v>6847</v>
      </c>
      <c r="AE3930" s="22" t="s">
        <v>3363</v>
      </c>
      <c r="AF3930" s="102"/>
      <c r="AG3930" s="22" t="s">
        <v>3364</v>
      </c>
      <c r="AH3930" s="22" t="s">
        <v>3365</v>
      </c>
      <c r="AI3930" s="22">
        <v>0.0</v>
      </c>
      <c r="AJ3930" s="103">
        <v>1.799512620125635E-5</v>
      </c>
      <c r="AK3930" s="103">
        <v>0.0</v>
      </c>
      <c r="AL3930" s="104"/>
      <c r="AM3930" s="22" t="s">
        <v>6968</v>
      </c>
    </row>
    <row r="3931">
      <c r="A3931" s="24">
        <v>46046.0</v>
      </c>
      <c r="B3931" s="24">
        <v>46047.0</v>
      </c>
      <c r="C3931" s="22" t="s">
        <v>687</v>
      </c>
      <c r="D3931" s="22" t="s">
        <v>146</v>
      </c>
      <c r="E3931" s="22" t="s">
        <v>256</v>
      </c>
      <c r="F3931" s="97">
        <v>0.0</v>
      </c>
      <c r="G3931" s="97">
        <v>0.0</v>
      </c>
      <c r="H3931" s="97">
        <v>0.0</v>
      </c>
      <c r="I3931" s="97">
        <v>0.0</v>
      </c>
      <c r="J3931" s="97">
        <v>0.004209520905197415</v>
      </c>
      <c r="K3931" s="22" t="s">
        <v>180</v>
      </c>
      <c r="L3931" s="97">
        <v>1.0</v>
      </c>
      <c r="M3931" s="22" t="s">
        <v>3369</v>
      </c>
      <c r="N3931" s="22" t="s">
        <v>3360</v>
      </c>
      <c r="O3931" s="98"/>
      <c r="P3931" s="23"/>
      <c r="Q3931" s="23"/>
      <c r="R3931" s="23"/>
      <c r="S3931" s="23"/>
      <c r="T3931" s="23"/>
      <c r="U3931" s="23"/>
      <c r="V3931" s="23"/>
      <c r="W3931" s="23"/>
      <c r="X3931" s="23"/>
      <c r="Y3931" s="23"/>
      <c r="Z3931" s="23"/>
      <c r="AA3931" s="23"/>
      <c r="AB3931" s="22" t="s">
        <v>164</v>
      </c>
      <c r="AC3931" s="22" t="s">
        <v>3361</v>
      </c>
      <c r="AD3931" s="22" t="s">
        <v>6847</v>
      </c>
      <c r="AE3931" s="22" t="s">
        <v>3363</v>
      </c>
      <c r="AF3931" s="102"/>
      <c r="AG3931" s="22" t="s">
        <v>3364</v>
      </c>
      <c r="AH3931" s="22" t="s">
        <v>3365</v>
      </c>
      <c r="AI3931" s="22">
        <v>0.0</v>
      </c>
      <c r="AJ3931" s="103">
        <v>1.7720066251294062E-5</v>
      </c>
      <c r="AK3931" s="103">
        <v>0.0</v>
      </c>
      <c r="AL3931" s="104"/>
      <c r="AM3931" s="22" t="s">
        <v>6969</v>
      </c>
    </row>
    <row r="3932">
      <c r="A3932" s="24">
        <v>46047.0</v>
      </c>
      <c r="B3932" s="24">
        <v>46048.0</v>
      </c>
      <c r="C3932" s="22" t="s">
        <v>687</v>
      </c>
      <c r="D3932" s="22" t="s">
        <v>146</v>
      </c>
      <c r="E3932" s="22" t="s">
        <v>180</v>
      </c>
      <c r="F3932" s="97">
        <v>0.125</v>
      </c>
      <c r="G3932" s="97">
        <v>0.08333333333333333</v>
      </c>
      <c r="H3932" s="97">
        <v>0.04</v>
      </c>
      <c r="I3932" s="97">
        <v>0.019230769230769232</v>
      </c>
      <c r="J3932" s="97">
        <v>0.02925686227426705</v>
      </c>
      <c r="K3932" s="22" t="s">
        <v>180</v>
      </c>
      <c r="L3932" s="97">
        <v>1.0</v>
      </c>
      <c r="M3932" s="22" t="s">
        <v>3369</v>
      </c>
      <c r="N3932" s="22" t="s">
        <v>3360</v>
      </c>
      <c r="O3932" s="98"/>
      <c r="P3932" s="23"/>
      <c r="Q3932" s="23"/>
      <c r="R3932" s="23"/>
      <c r="S3932" s="23"/>
      <c r="T3932" s="23"/>
      <c r="U3932" s="23"/>
      <c r="V3932" s="23"/>
      <c r="W3932" s="23"/>
      <c r="X3932" s="23"/>
      <c r="Y3932" s="23"/>
      <c r="Z3932" s="23"/>
      <c r="AA3932" s="23"/>
      <c r="AB3932" s="22" t="s">
        <v>164</v>
      </c>
      <c r="AC3932" s="22" t="s">
        <v>3361</v>
      </c>
      <c r="AD3932" s="22" t="s">
        <v>6847</v>
      </c>
      <c r="AE3932" s="22" t="s">
        <v>3363</v>
      </c>
      <c r="AF3932" s="102"/>
      <c r="AG3932" s="22" t="s">
        <v>3364</v>
      </c>
      <c r="AH3932" s="22" t="s">
        <v>3365</v>
      </c>
      <c r="AI3932" s="22">
        <v>0.0</v>
      </c>
      <c r="AJ3932" s="103">
        <v>8.559639901354306E-4</v>
      </c>
      <c r="AK3932" s="103">
        <v>3.6982248520710064E-4</v>
      </c>
      <c r="AL3932" s="104"/>
      <c r="AM3932" s="22" t="s">
        <v>6970</v>
      </c>
    </row>
    <row r="3933">
      <c r="A3933" s="24">
        <v>46048.0</v>
      </c>
      <c r="B3933" s="24">
        <v>46049.0</v>
      </c>
      <c r="C3933" s="22" t="s">
        <v>687</v>
      </c>
      <c r="D3933" s="22" t="s">
        <v>146</v>
      </c>
      <c r="E3933" s="22" t="s">
        <v>208</v>
      </c>
      <c r="F3933" s="97">
        <v>0.0</v>
      </c>
      <c r="G3933" s="97">
        <v>0.0</v>
      </c>
      <c r="H3933" s="97">
        <v>0.0</v>
      </c>
      <c r="I3933" s="97">
        <v>0.0</v>
      </c>
      <c r="J3933" s="97">
        <v>0.004145177338133796</v>
      </c>
      <c r="K3933" s="22" t="s">
        <v>180</v>
      </c>
      <c r="L3933" s="97">
        <v>1.0</v>
      </c>
      <c r="M3933" s="22" t="s">
        <v>3369</v>
      </c>
      <c r="N3933" s="22" t="s">
        <v>3360</v>
      </c>
      <c r="O3933" s="98"/>
      <c r="P3933" s="23"/>
      <c r="Q3933" s="23"/>
      <c r="R3933" s="23"/>
      <c r="S3933" s="23"/>
      <c r="T3933" s="23"/>
      <c r="U3933" s="23"/>
      <c r="V3933" s="23"/>
      <c r="W3933" s="23"/>
      <c r="X3933" s="23"/>
      <c r="Y3933" s="23"/>
      <c r="Z3933" s="23"/>
      <c r="AA3933" s="23"/>
      <c r="AB3933" s="22" t="s">
        <v>164</v>
      </c>
      <c r="AC3933" s="22" t="s">
        <v>3361</v>
      </c>
      <c r="AD3933" s="22" t="s">
        <v>6847</v>
      </c>
      <c r="AE3933" s="22" t="s">
        <v>3363</v>
      </c>
      <c r="AF3933" s="102"/>
      <c r="AG3933" s="22" t="s">
        <v>3364</v>
      </c>
      <c r="AH3933" s="22" t="s">
        <v>3365</v>
      </c>
      <c r="AI3933" s="22">
        <v>0.0</v>
      </c>
      <c r="AJ3933" s="103">
        <v>1.7182495164577983E-5</v>
      </c>
      <c r="AK3933" s="103">
        <v>0.0</v>
      </c>
      <c r="AL3933" s="104"/>
      <c r="AM3933" s="22" t="s">
        <v>6971</v>
      </c>
    </row>
    <row r="3934">
      <c r="A3934" s="24">
        <v>46049.0</v>
      </c>
      <c r="B3934" s="24">
        <v>46050.0</v>
      </c>
      <c r="C3934" s="22" t="s">
        <v>687</v>
      </c>
      <c r="D3934" s="22" t="s">
        <v>146</v>
      </c>
      <c r="E3934" s="22" t="s">
        <v>303</v>
      </c>
      <c r="F3934" s="97">
        <v>0.0</v>
      </c>
      <c r="G3934" s="97">
        <v>0.0</v>
      </c>
      <c r="H3934" s="97">
        <v>0.0</v>
      </c>
      <c r="I3934" s="97">
        <v>0.0</v>
      </c>
      <c r="J3934" s="97">
        <v>0.004113375314846005</v>
      </c>
      <c r="K3934" s="22" t="s">
        <v>180</v>
      </c>
      <c r="L3934" s="97">
        <v>1.0</v>
      </c>
      <c r="M3934" s="22" t="s">
        <v>3369</v>
      </c>
      <c r="N3934" s="22" t="s">
        <v>3360</v>
      </c>
      <c r="O3934" s="98"/>
      <c r="P3934" s="23"/>
      <c r="Q3934" s="23"/>
      <c r="R3934" s="23"/>
      <c r="S3934" s="23"/>
      <c r="T3934" s="23"/>
      <c r="U3934" s="23"/>
      <c r="V3934" s="23"/>
      <c r="W3934" s="23"/>
      <c r="X3934" s="23"/>
      <c r="Y3934" s="23"/>
      <c r="Z3934" s="23"/>
      <c r="AA3934" s="23"/>
      <c r="AB3934" s="22" t="s">
        <v>164</v>
      </c>
      <c r="AC3934" s="22" t="s">
        <v>3361</v>
      </c>
      <c r="AD3934" s="22" t="s">
        <v>6847</v>
      </c>
      <c r="AE3934" s="22" t="s">
        <v>3363</v>
      </c>
      <c r="AF3934" s="102"/>
      <c r="AG3934" s="22" t="s">
        <v>3364</v>
      </c>
      <c r="AH3934" s="22" t="s">
        <v>3365</v>
      </c>
      <c r="AI3934" s="22">
        <v>0.0</v>
      </c>
      <c r="AJ3934" s="103">
        <v>1.691985648078447E-5</v>
      </c>
      <c r="AK3934" s="103">
        <v>0.0</v>
      </c>
      <c r="AL3934" s="104"/>
      <c r="AM3934" s="22" t="s">
        <v>6972</v>
      </c>
    </row>
    <row r="3935">
      <c r="A3935" s="24">
        <v>46050.0</v>
      </c>
      <c r="B3935" s="24">
        <v>46051.0</v>
      </c>
      <c r="C3935" s="22" t="s">
        <v>687</v>
      </c>
      <c r="D3935" s="22" t="s">
        <v>146</v>
      </c>
      <c r="E3935" s="22" t="s">
        <v>148</v>
      </c>
      <c r="F3935" s="97">
        <v>0.0</v>
      </c>
      <c r="G3935" s="97">
        <v>0.0</v>
      </c>
      <c r="H3935" s="97">
        <v>0.0</v>
      </c>
      <c r="I3935" s="97">
        <v>0.0</v>
      </c>
      <c r="J3935" s="97">
        <v>0.004081817278389825</v>
      </c>
      <c r="K3935" s="22" t="s">
        <v>180</v>
      </c>
      <c r="L3935" s="97">
        <v>1.0</v>
      </c>
      <c r="M3935" s="22" t="s">
        <v>3369</v>
      </c>
      <c r="N3935" s="22" t="s">
        <v>3360</v>
      </c>
      <c r="O3935" s="98"/>
      <c r="P3935" s="23"/>
      <c r="Q3935" s="23"/>
      <c r="R3935" s="23"/>
      <c r="S3935" s="23"/>
      <c r="T3935" s="23"/>
      <c r="U3935" s="23"/>
      <c r="V3935" s="23"/>
      <c r="W3935" s="23"/>
      <c r="X3935" s="23"/>
      <c r="Y3935" s="23"/>
      <c r="Z3935" s="23"/>
      <c r="AA3935" s="23"/>
      <c r="AB3935" s="22" t="s">
        <v>164</v>
      </c>
      <c r="AC3935" s="22" t="s">
        <v>3361</v>
      </c>
      <c r="AD3935" s="22" t="s">
        <v>6847</v>
      </c>
      <c r="AE3935" s="22" t="s">
        <v>3363</v>
      </c>
      <c r="AF3935" s="102"/>
      <c r="AG3935" s="22" t="s">
        <v>3364</v>
      </c>
      <c r="AH3935" s="22" t="s">
        <v>3365</v>
      </c>
      <c r="AI3935" s="22">
        <v>0.0</v>
      </c>
      <c r="AJ3935" s="103">
        <v>1.6661232294161715E-5</v>
      </c>
      <c r="AK3935" s="103">
        <v>0.0</v>
      </c>
      <c r="AL3935" s="104"/>
      <c r="AM3935" s="22" t="s">
        <v>6973</v>
      </c>
    </row>
    <row r="3936">
      <c r="A3936" s="24">
        <v>46051.0</v>
      </c>
      <c r="B3936" s="24">
        <v>46052.0</v>
      </c>
      <c r="C3936" s="22" t="s">
        <v>687</v>
      </c>
      <c r="D3936" s="22" t="s">
        <v>146</v>
      </c>
      <c r="E3936" s="22" t="s">
        <v>196</v>
      </c>
      <c r="F3936" s="97">
        <v>0.0</v>
      </c>
      <c r="G3936" s="97">
        <v>0.0</v>
      </c>
      <c r="H3936" s="97">
        <v>0.0</v>
      </c>
      <c r="I3936" s="97">
        <v>0.019230769230769232</v>
      </c>
      <c r="J3936" s="97">
        <v>0.008765748706559998</v>
      </c>
      <c r="K3936" s="22" t="s">
        <v>180</v>
      </c>
      <c r="L3936" s="97">
        <v>1.0</v>
      </c>
      <c r="M3936" s="22" t="s">
        <v>3369</v>
      </c>
      <c r="N3936" s="22" t="s">
        <v>3360</v>
      </c>
      <c r="O3936" s="98"/>
      <c r="P3936" s="23"/>
      <c r="Q3936" s="23"/>
      <c r="R3936" s="23"/>
      <c r="S3936" s="23"/>
      <c r="T3936" s="23"/>
      <c r="U3936" s="23"/>
      <c r="V3936" s="23"/>
      <c r="W3936" s="23"/>
      <c r="X3936" s="23"/>
      <c r="Y3936" s="23"/>
      <c r="Z3936" s="23"/>
      <c r="AA3936" s="23"/>
      <c r="AB3936" s="22" t="s">
        <v>164</v>
      </c>
      <c r="AC3936" s="22" t="s">
        <v>3361</v>
      </c>
      <c r="AD3936" s="22" t="s">
        <v>6847</v>
      </c>
      <c r="AE3936" s="22" t="s">
        <v>3363</v>
      </c>
      <c r="AF3936" s="102"/>
      <c r="AG3936" s="22" t="s">
        <v>3364</v>
      </c>
      <c r="AH3936" s="22" t="s">
        <v>3365</v>
      </c>
      <c r="AI3936" s="22">
        <v>0.0</v>
      </c>
      <c r="AJ3936" s="103">
        <v>7.683835038655828E-5</v>
      </c>
      <c r="AK3936" s="103">
        <v>3.6982248520710064E-4</v>
      </c>
      <c r="AL3936" s="104"/>
      <c r="AM3936" s="22" t="s">
        <v>6974</v>
      </c>
    </row>
    <row r="3937">
      <c r="A3937" s="24">
        <v>46052.0</v>
      </c>
      <c r="B3937" s="24">
        <v>46053.0</v>
      </c>
      <c r="C3937" s="22" t="s">
        <v>687</v>
      </c>
      <c r="D3937" s="22" t="s">
        <v>146</v>
      </c>
      <c r="E3937" s="22" t="s">
        <v>288</v>
      </c>
      <c r="F3937" s="97">
        <v>0.0</v>
      </c>
      <c r="G3937" s="97">
        <v>0.0</v>
      </c>
      <c r="H3937" s="97">
        <v>0.0</v>
      </c>
      <c r="I3937" s="97">
        <v>0.0</v>
      </c>
      <c r="J3937" s="97">
        <v>0.004019425692813128</v>
      </c>
      <c r="K3937" s="22" t="s">
        <v>180</v>
      </c>
      <c r="L3937" s="97">
        <v>1.0</v>
      </c>
      <c r="M3937" s="22" t="s">
        <v>3369</v>
      </c>
      <c r="N3937" s="22" t="s">
        <v>3360</v>
      </c>
      <c r="O3937" s="98"/>
      <c r="P3937" s="23"/>
      <c r="Q3937" s="23"/>
      <c r="R3937" s="23"/>
      <c r="S3937" s="23"/>
      <c r="T3937" s="23"/>
      <c r="U3937" s="23"/>
      <c r="V3937" s="23"/>
      <c r="W3937" s="23"/>
      <c r="X3937" s="23"/>
      <c r="Y3937" s="23"/>
      <c r="Z3937" s="23"/>
      <c r="AA3937" s="23"/>
      <c r="AB3937" s="22" t="s">
        <v>164</v>
      </c>
      <c r="AC3937" s="22" t="s">
        <v>3361</v>
      </c>
      <c r="AD3937" s="22" t="s">
        <v>6847</v>
      </c>
      <c r="AE3937" s="22" t="s">
        <v>3363</v>
      </c>
      <c r="AF3937" s="102"/>
      <c r="AG3937" s="22" t="s">
        <v>3364</v>
      </c>
      <c r="AH3937" s="22" t="s">
        <v>3365</v>
      </c>
      <c r="AI3937" s="22">
        <v>0.0</v>
      </c>
      <c r="AJ3937" s="103">
        <v>1.6155782900046296E-5</v>
      </c>
      <c r="AK3937" s="103">
        <v>0.0</v>
      </c>
      <c r="AL3937" s="104"/>
      <c r="AM3937" s="22" t="s">
        <v>6975</v>
      </c>
    </row>
    <row r="3938">
      <c r="A3938" s="24">
        <v>46053.0</v>
      </c>
      <c r="B3938" s="24">
        <v>46054.0</v>
      </c>
      <c r="C3938" s="22" t="s">
        <v>687</v>
      </c>
      <c r="D3938" s="22" t="s">
        <v>146</v>
      </c>
      <c r="E3938" s="22" t="s">
        <v>256</v>
      </c>
      <c r="F3938" s="97">
        <v>0.0</v>
      </c>
      <c r="G3938" s="97">
        <v>0.0</v>
      </c>
      <c r="H3938" s="97">
        <v>0.0</v>
      </c>
      <c r="I3938" s="97">
        <v>0.0</v>
      </c>
      <c r="J3938" s="97">
        <v>0.00398858844290576</v>
      </c>
      <c r="K3938" s="22" t="s">
        <v>180</v>
      </c>
      <c r="L3938" s="97">
        <v>1.0</v>
      </c>
      <c r="M3938" s="22" t="s">
        <v>3369</v>
      </c>
      <c r="N3938" s="22" t="s">
        <v>3360</v>
      </c>
      <c r="O3938" s="98"/>
      <c r="P3938" s="23"/>
      <c r="Q3938" s="23"/>
      <c r="R3938" s="23"/>
      <c r="S3938" s="23"/>
      <c r="T3938" s="23"/>
      <c r="U3938" s="23"/>
      <c r="V3938" s="23"/>
      <c r="W3938" s="23"/>
      <c r="X3938" s="23"/>
      <c r="Y3938" s="23"/>
      <c r="Z3938" s="23"/>
      <c r="AA3938" s="23"/>
      <c r="AB3938" s="22" t="s">
        <v>164</v>
      </c>
      <c r="AC3938" s="22" t="s">
        <v>3361</v>
      </c>
      <c r="AD3938" s="22" t="s">
        <v>6847</v>
      </c>
      <c r="AE3938" s="22" t="s">
        <v>3363</v>
      </c>
      <c r="AF3938" s="102"/>
      <c r="AG3938" s="22" t="s">
        <v>3364</v>
      </c>
      <c r="AH3938" s="22" t="s">
        <v>3365</v>
      </c>
      <c r="AI3938" s="22">
        <v>0.0</v>
      </c>
      <c r="AJ3938" s="103">
        <v>1.5908837766881398E-5</v>
      </c>
      <c r="AK3938" s="103">
        <v>0.0</v>
      </c>
      <c r="AL3938" s="104"/>
      <c r="AM3938" s="22" t="s">
        <v>6976</v>
      </c>
    </row>
    <row r="3939">
      <c r="A3939" s="24">
        <v>46054.0</v>
      </c>
      <c r="B3939" s="24">
        <v>46055.0</v>
      </c>
      <c r="C3939" s="22" t="s">
        <v>687</v>
      </c>
      <c r="D3939" s="22" t="s">
        <v>146</v>
      </c>
      <c r="E3939" s="22" t="s">
        <v>180</v>
      </c>
      <c r="F3939" s="97">
        <v>0.125</v>
      </c>
      <c r="G3939" s="97">
        <v>0.08333333333333333</v>
      </c>
      <c r="H3939" s="97">
        <v>0.04</v>
      </c>
      <c r="I3939" s="97">
        <v>0.019230769230769232</v>
      </c>
      <c r="J3939" s="97">
        <v>0.027721345343302076</v>
      </c>
      <c r="K3939" s="22" t="s">
        <v>180</v>
      </c>
      <c r="L3939" s="97">
        <v>1.0</v>
      </c>
      <c r="M3939" s="22" t="s">
        <v>3369</v>
      </c>
      <c r="N3939" s="22" t="s">
        <v>3360</v>
      </c>
      <c r="O3939" s="98"/>
      <c r="P3939" s="23"/>
      <c r="Q3939" s="23"/>
      <c r="R3939" s="23"/>
      <c r="S3939" s="23"/>
      <c r="T3939" s="23"/>
      <c r="U3939" s="23"/>
      <c r="V3939" s="23"/>
      <c r="W3939" s="23"/>
      <c r="X3939" s="23"/>
      <c r="Y3939" s="23"/>
      <c r="Z3939" s="23"/>
      <c r="AA3939" s="23"/>
      <c r="AB3939" s="22" t="s">
        <v>164</v>
      </c>
      <c r="AC3939" s="22" t="s">
        <v>3361</v>
      </c>
      <c r="AD3939" s="22" t="s">
        <v>6847</v>
      </c>
      <c r="AE3939" s="22" t="s">
        <v>3363</v>
      </c>
      <c r="AF3939" s="102"/>
      <c r="AG3939" s="22" t="s">
        <v>3364</v>
      </c>
      <c r="AH3939" s="22" t="s">
        <v>3365</v>
      </c>
      <c r="AI3939" s="22">
        <v>0.0</v>
      </c>
      <c r="AJ3939" s="103">
        <v>7.684729876426157E-4</v>
      </c>
      <c r="AK3939" s="103">
        <v>3.6982248520710064E-4</v>
      </c>
      <c r="AL3939" s="104"/>
      <c r="AM3939" s="22" t="s">
        <v>6977</v>
      </c>
    </row>
    <row r="3940">
      <c r="A3940" s="24">
        <v>46055.0</v>
      </c>
      <c r="B3940" s="24">
        <v>46056.0</v>
      </c>
      <c r="C3940" s="22" t="s">
        <v>687</v>
      </c>
      <c r="D3940" s="22" t="s">
        <v>146</v>
      </c>
      <c r="E3940" s="22" t="s">
        <v>208</v>
      </c>
      <c r="F3940" s="97">
        <v>0.0</v>
      </c>
      <c r="G3940" s="97">
        <v>0.0</v>
      </c>
      <c r="H3940" s="97">
        <v>0.0</v>
      </c>
      <c r="I3940" s="97">
        <v>0.0</v>
      </c>
      <c r="J3940" s="97">
        <v>0.003927621883113074</v>
      </c>
      <c r="K3940" s="22" t="s">
        <v>180</v>
      </c>
      <c r="L3940" s="97">
        <v>1.0</v>
      </c>
      <c r="M3940" s="22" t="s">
        <v>3369</v>
      </c>
      <c r="N3940" s="22" t="s">
        <v>3360</v>
      </c>
      <c r="O3940" s="98"/>
      <c r="P3940" s="23"/>
      <c r="Q3940" s="23"/>
      <c r="R3940" s="23"/>
      <c r="S3940" s="23"/>
      <c r="T3940" s="23"/>
      <c r="U3940" s="23"/>
      <c r="V3940" s="23"/>
      <c r="W3940" s="23"/>
      <c r="X3940" s="23"/>
      <c r="Y3940" s="23"/>
      <c r="Z3940" s="23"/>
      <c r="AA3940" s="23"/>
      <c r="AB3940" s="22" t="s">
        <v>164</v>
      </c>
      <c r="AC3940" s="22" t="s">
        <v>3361</v>
      </c>
      <c r="AD3940" s="22" t="s">
        <v>6847</v>
      </c>
      <c r="AE3940" s="22" t="s">
        <v>3363</v>
      </c>
      <c r="AF3940" s="102"/>
      <c r="AG3940" s="22" t="s">
        <v>3364</v>
      </c>
      <c r="AH3940" s="22" t="s">
        <v>3365</v>
      </c>
      <c r="AI3940" s="22">
        <v>0.0</v>
      </c>
      <c r="AJ3940" s="103">
        <v>1.542621365670869E-5</v>
      </c>
      <c r="AK3940" s="103">
        <v>0.0</v>
      </c>
      <c r="AL3940" s="104"/>
      <c r="AM3940" s="22" t="s">
        <v>6978</v>
      </c>
    </row>
    <row r="3941">
      <c r="A3941" s="24">
        <v>46056.0</v>
      </c>
      <c r="B3941" s="24">
        <v>46057.0</v>
      </c>
      <c r="C3941" s="22" t="s">
        <v>687</v>
      </c>
      <c r="D3941" s="22" t="s">
        <v>146</v>
      </c>
      <c r="E3941" s="22" t="s">
        <v>303</v>
      </c>
      <c r="F3941" s="97">
        <v>0.0</v>
      </c>
      <c r="G3941" s="97">
        <v>0.0</v>
      </c>
      <c r="H3941" s="97">
        <v>0.0</v>
      </c>
      <c r="I3941" s="97">
        <v>0.0</v>
      </c>
      <c r="J3941" s="97">
        <v>0.0038974889569669915</v>
      </c>
      <c r="K3941" s="22" t="s">
        <v>180</v>
      </c>
      <c r="L3941" s="97">
        <v>1.0</v>
      </c>
      <c r="M3941" s="22" t="s">
        <v>3369</v>
      </c>
      <c r="N3941" s="22" t="s">
        <v>3360</v>
      </c>
      <c r="O3941" s="98"/>
      <c r="P3941" s="23"/>
      <c r="Q3941" s="23"/>
      <c r="R3941" s="23"/>
      <c r="S3941" s="23"/>
      <c r="T3941" s="23"/>
      <c r="U3941" s="23"/>
      <c r="V3941" s="23"/>
      <c r="W3941" s="23"/>
      <c r="X3941" s="23"/>
      <c r="Y3941" s="23"/>
      <c r="Z3941" s="23"/>
      <c r="AA3941" s="23"/>
      <c r="AB3941" s="22" t="s">
        <v>164</v>
      </c>
      <c r="AC3941" s="22" t="s">
        <v>3361</v>
      </c>
      <c r="AD3941" s="22" t="s">
        <v>6847</v>
      </c>
      <c r="AE3941" s="22" t="s">
        <v>3363</v>
      </c>
      <c r="AF3941" s="102"/>
      <c r="AG3941" s="22" t="s">
        <v>3364</v>
      </c>
      <c r="AH3941" s="22" t="s">
        <v>3365</v>
      </c>
      <c r="AI3941" s="22">
        <v>0.0</v>
      </c>
      <c r="AJ3941" s="103">
        <v>1.5190420169679647E-5</v>
      </c>
      <c r="AK3941" s="103">
        <v>0.0</v>
      </c>
      <c r="AL3941" s="104"/>
      <c r="AM3941" s="22" t="s">
        <v>6979</v>
      </c>
    </row>
    <row r="3942">
      <c r="A3942" s="24">
        <v>46057.0</v>
      </c>
      <c r="B3942" s="24">
        <v>46058.0</v>
      </c>
      <c r="C3942" s="22" t="s">
        <v>687</v>
      </c>
      <c r="D3942" s="22" t="s">
        <v>146</v>
      </c>
      <c r="E3942" s="22" t="s">
        <v>148</v>
      </c>
      <c r="F3942" s="97">
        <v>0.0</v>
      </c>
      <c r="G3942" s="97">
        <v>0.0</v>
      </c>
      <c r="H3942" s="97">
        <v>0.0</v>
      </c>
      <c r="I3942" s="97">
        <v>0.0</v>
      </c>
      <c r="J3942" s="97">
        <v>0.003867587212249556</v>
      </c>
      <c r="K3942" s="22" t="s">
        <v>180</v>
      </c>
      <c r="L3942" s="97">
        <v>1.0</v>
      </c>
      <c r="M3942" s="22" t="s">
        <v>3369</v>
      </c>
      <c r="N3942" s="22" t="s">
        <v>3360</v>
      </c>
      <c r="O3942" s="98"/>
      <c r="P3942" s="23"/>
      <c r="Q3942" s="23"/>
      <c r="R3942" s="23"/>
      <c r="S3942" s="23"/>
      <c r="T3942" s="23"/>
      <c r="U3942" s="23"/>
      <c r="V3942" s="23"/>
      <c r="W3942" s="23"/>
      <c r="X3942" s="23"/>
      <c r="Y3942" s="23"/>
      <c r="Z3942" s="23"/>
      <c r="AA3942" s="23"/>
      <c r="AB3942" s="22" t="s">
        <v>164</v>
      </c>
      <c r="AC3942" s="22" t="s">
        <v>3361</v>
      </c>
      <c r="AD3942" s="22" t="s">
        <v>6847</v>
      </c>
      <c r="AE3942" s="22" t="s">
        <v>3363</v>
      </c>
      <c r="AF3942" s="102"/>
      <c r="AG3942" s="22" t="s">
        <v>3364</v>
      </c>
      <c r="AH3942" s="22" t="s">
        <v>3365</v>
      </c>
      <c r="AI3942" s="22">
        <v>0.0</v>
      </c>
      <c r="AJ3942" s="103">
        <v>1.4958230844356293E-5</v>
      </c>
      <c r="AK3942" s="103">
        <v>0.0</v>
      </c>
      <c r="AL3942" s="104"/>
      <c r="AM3942" s="22" t="s">
        <v>6980</v>
      </c>
    </row>
    <row r="3943">
      <c r="A3943" s="24">
        <v>46058.0</v>
      </c>
      <c r="B3943" s="24">
        <v>46059.0</v>
      </c>
      <c r="C3943" s="22" t="s">
        <v>687</v>
      </c>
      <c r="D3943" s="22" t="s">
        <v>146</v>
      </c>
      <c r="E3943" s="22" t="s">
        <v>196</v>
      </c>
      <c r="F3943" s="97">
        <v>0.0</v>
      </c>
      <c r="G3943" s="97">
        <v>0.0</v>
      </c>
      <c r="H3943" s="97">
        <v>0.0</v>
      </c>
      <c r="I3943" s="97">
        <v>0.019230769230769232</v>
      </c>
      <c r="J3943" s="97">
        <v>0.008305687219947813</v>
      </c>
      <c r="K3943" s="22" t="s">
        <v>180</v>
      </c>
      <c r="L3943" s="97">
        <v>1.0</v>
      </c>
      <c r="M3943" s="22" t="s">
        <v>3369</v>
      </c>
      <c r="N3943" s="22" t="s">
        <v>3360</v>
      </c>
      <c r="O3943" s="98"/>
      <c r="P3943" s="23"/>
      <c r="Q3943" s="23"/>
      <c r="R3943" s="23"/>
      <c r="S3943" s="23"/>
      <c r="T3943" s="23"/>
      <c r="U3943" s="23"/>
      <c r="V3943" s="23"/>
      <c r="W3943" s="23"/>
      <c r="X3943" s="23"/>
      <c r="Y3943" s="23"/>
      <c r="Z3943" s="23"/>
      <c r="AA3943" s="23"/>
      <c r="AB3943" s="22" t="s">
        <v>164</v>
      </c>
      <c r="AC3943" s="22" t="s">
        <v>3361</v>
      </c>
      <c r="AD3943" s="22" t="s">
        <v>6847</v>
      </c>
      <c r="AE3943" s="22" t="s">
        <v>3363</v>
      </c>
      <c r="AF3943" s="102"/>
      <c r="AG3943" s="22" t="s">
        <v>3364</v>
      </c>
      <c r="AH3943" s="22" t="s">
        <v>3365</v>
      </c>
      <c r="AI3943" s="22">
        <v>0.0</v>
      </c>
      <c r="AJ3943" s="103">
        <v>6.898444019560442E-5</v>
      </c>
      <c r="AK3943" s="103">
        <v>3.6982248520710064E-4</v>
      </c>
      <c r="AL3943" s="104"/>
      <c r="AM3943" s="22" t="s">
        <v>6981</v>
      </c>
    </row>
    <row r="3944">
      <c r="A3944" s="24">
        <v>46059.0</v>
      </c>
      <c r="B3944" s="24">
        <v>46060.0</v>
      </c>
      <c r="C3944" s="22" t="s">
        <v>687</v>
      </c>
      <c r="D3944" s="22" t="s">
        <v>146</v>
      </c>
      <c r="E3944" s="22" t="s">
        <v>288</v>
      </c>
      <c r="F3944" s="97">
        <v>0.0</v>
      </c>
      <c r="G3944" s="97">
        <v>0.0</v>
      </c>
      <c r="H3944" s="97">
        <v>0.0</v>
      </c>
      <c r="I3944" s="97">
        <v>0.0</v>
      </c>
      <c r="J3944" s="97">
        <v>0.0038084701861626877</v>
      </c>
      <c r="K3944" s="22" t="s">
        <v>180</v>
      </c>
      <c r="L3944" s="97">
        <v>1.0</v>
      </c>
      <c r="M3944" s="22" t="s">
        <v>3369</v>
      </c>
      <c r="N3944" s="22" t="s">
        <v>3360</v>
      </c>
      <c r="O3944" s="98"/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/>
      <c r="AB3944" s="22" t="s">
        <v>164</v>
      </c>
      <c r="AC3944" s="22" t="s">
        <v>3361</v>
      </c>
      <c r="AD3944" s="22" t="s">
        <v>6847</v>
      </c>
      <c r="AE3944" s="22" t="s">
        <v>3363</v>
      </c>
      <c r="AF3944" s="102"/>
      <c r="AG3944" s="22" t="s">
        <v>3364</v>
      </c>
      <c r="AH3944" s="22" t="s">
        <v>3365</v>
      </c>
      <c r="AI3944" s="22">
        <v>0.0</v>
      </c>
      <c r="AJ3944" s="103">
        <v>1.4504445158890056E-5</v>
      </c>
      <c r="AK3944" s="103">
        <v>0.0</v>
      </c>
      <c r="AL3944" s="104"/>
      <c r="AM3944" s="22" t="s">
        <v>6982</v>
      </c>
    </row>
    <row r="3945">
      <c r="A3945" s="24">
        <v>46060.0</v>
      </c>
      <c r="B3945" s="24">
        <v>46061.0</v>
      </c>
      <c r="C3945" s="22" t="s">
        <v>687</v>
      </c>
      <c r="D3945" s="22" t="s">
        <v>146</v>
      </c>
      <c r="E3945" s="22" t="s">
        <v>256</v>
      </c>
      <c r="F3945" s="97">
        <v>0.0</v>
      </c>
      <c r="G3945" s="97">
        <v>0.0</v>
      </c>
      <c r="H3945" s="97">
        <v>0.0</v>
      </c>
      <c r="I3945" s="97">
        <v>0.0</v>
      </c>
      <c r="J3945" s="97">
        <v>0.0037792513982384695</v>
      </c>
      <c r="K3945" s="22" t="s">
        <v>180</v>
      </c>
      <c r="L3945" s="97">
        <v>1.0</v>
      </c>
      <c r="M3945" s="22" t="s">
        <v>3369</v>
      </c>
      <c r="N3945" s="22" t="s">
        <v>3360</v>
      </c>
      <c r="O3945" s="98"/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/>
      <c r="AB3945" s="22" t="s">
        <v>164</v>
      </c>
      <c r="AC3945" s="22" t="s">
        <v>3361</v>
      </c>
      <c r="AD3945" s="22" t="s">
        <v>6847</v>
      </c>
      <c r="AE3945" s="22" t="s">
        <v>3363</v>
      </c>
      <c r="AF3945" s="102"/>
      <c r="AG3945" s="22" t="s">
        <v>3364</v>
      </c>
      <c r="AH3945" s="22" t="s">
        <v>3365</v>
      </c>
      <c r="AI3945" s="22">
        <v>0.0</v>
      </c>
      <c r="AJ3945" s="103">
        <v>1.4282741131087427E-5</v>
      </c>
      <c r="AK3945" s="103">
        <v>0.0</v>
      </c>
      <c r="AL3945" s="104"/>
      <c r="AM3945" s="22" t="s">
        <v>6983</v>
      </c>
    </row>
    <row r="3946">
      <c r="A3946" s="24">
        <v>46061.0</v>
      </c>
      <c r="B3946" s="24">
        <v>46062.0</v>
      </c>
      <c r="C3946" s="22" t="s">
        <v>687</v>
      </c>
      <c r="D3946" s="22" t="s">
        <v>146</v>
      </c>
      <c r="E3946" s="22" t="s">
        <v>180</v>
      </c>
      <c r="F3946" s="97">
        <v>0.125</v>
      </c>
      <c r="G3946" s="97">
        <v>0.08333333333333333</v>
      </c>
      <c r="H3946" s="97">
        <v>0.04</v>
      </c>
      <c r="I3946" s="97">
        <v>0.019230769230769232</v>
      </c>
      <c r="J3946" s="97">
        <v>0.02626641847094205</v>
      </c>
      <c r="K3946" s="22" t="s">
        <v>180</v>
      </c>
      <c r="L3946" s="97">
        <v>1.0</v>
      </c>
      <c r="M3946" s="22" t="s">
        <v>3369</v>
      </c>
      <c r="N3946" s="22" t="s">
        <v>3360</v>
      </c>
      <c r="O3946" s="98"/>
      <c r="P3946" s="23"/>
      <c r="Q3946" s="23"/>
      <c r="R3946" s="23"/>
      <c r="S3946" s="23"/>
      <c r="T3946" s="23"/>
      <c r="U3946" s="23"/>
      <c r="V3946" s="23"/>
      <c r="W3946" s="23"/>
      <c r="X3946" s="23"/>
      <c r="Y3946" s="23"/>
      <c r="Z3946" s="23"/>
      <c r="AA3946" s="23"/>
      <c r="AB3946" s="22" t="s">
        <v>164</v>
      </c>
      <c r="AC3946" s="22" t="s">
        <v>3361</v>
      </c>
      <c r="AD3946" s="22" t="s">
        <v>6847</v>
      </c>
      <c r="AE3946" s="22" t="s">
        <v>3363</v>
      </c>
      <c r="AF3946" s="102"/>
      <c r="AG3946" s="22" t="s">
        <v>3364</v>
      </c>
      <c r="AH3946" s="22" t="s">
        <v>3365</v>
      </c>
      <c r="AI3946" s="22">
        <v>0.0</v>
      </c>
      <c r="AJ3946" s="103">
        <v>6.899247392906456E-4</v>
      </c>
      <c r="AK3946" s="103">
        <v>3.6982248520710064E-4</v>
      </c>
      <c r="AL3946" s="104"/>
      <c r="AM3946" s="22" t="s">
        <v>6984</v>
      </c>
    </row>
    <row r="3947">
      <c r="A3947" s="24">
        <v>46062.0</v>
      </c>
      <c r="B3947" s="24">
        <v>46063.0</v>
      </c>
      <c r="C3947" s="22" t="s">
        <v>687</v>
      </c>
      <c r="D3947" s="22" t="s">
        <v>146</v>
      </c>
      <c r="E3947" s="22" t="s">
        <v>208</v>
      </c>
      <c r="F3947" s="97">
        <v>0.0</v>
      </c>
      <c r="G3947" s="97">
        <v>0.0</v>
      </c>
      <c r="H3947" s="97">
        <v>0.0</v>
      </c>
      <c r="I3947" s="97">
        <v>0.0</v>
      </c>
      <c r="J3947" s="97">
        <v>0.0037214846068934987</v>
      </c>
      <c r="K3947" s="22" t="s">
        <v>180</v>
      </c>
      <c r="L3947" s="97">
        <v>1.0</v>
      </c>
      <c r="M3947" s="22" t="s">
        <v>3369</v>
      </c>
      <c r="N3947" s="22" t="s">
        <v>3360</v>
      </c>
      <c r="O3947" s="98"/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/>
      <c r="AB3947" s="22" t="s">
        <v>164</v>
      </c>
      <c r="AC3947" s="22" t="s">
        <v>3361</v>
      </c>
      <c r="AD3947" s="22" t="s">
        <v>6847</v>
      </c>
      <c r="AE3947" s="22" t="s">
        <v>3363</v>
      </c>
      <c r="AF3947" s="102"/>
      <c r="AG3947" s="22" t="s">
        <v>3364</v>
      </c>
      <c r="AH3947" s="22" t="s">
        <v>3365</v>
      </c>
      <c r="AI3947" s="22">
        <v>0.0</v>
      </c>
      <c r="AJ3947" s="103">
        <v>1.3849447679345259E-5</v>
      </c>
      <c r="AK3947" s="103">
        <v>0.0</v>
      </c>
      <c r="AL3947" s="104"/>
      <c r="AM3947" s="22" t="s">
        <v>6985</v>
      </c>
    </row>
    <row r="3948">
      <c r="A3948" s="24">
        <v>46063.0</v>
      </c>
      <c r="B3948" s="24">
        <v>46064.0</v>
      </c>
      <c r="C3948" s="22" t="s">
        <v>687</v>
      </c>
      <c r="D3948" s="22" t="s">
        <v>146</v>
      </c>
      <c r="E3948" s="22" t="s">
        <v>303</v>
      </c>
      <c r="F3948" s="97">
        <v>0.0</v>
      </c>
      <c r="G3948" s="97">
        <v>0.0</v>
      </c>
      <c r="H3948" s="97">
        <v>0.0</v>
      </c>
      <c r="I3948" s="97">
        <v>0.0</v>
      </c>
      <c r="J3948" s="97">
        <v>0.0036929331770077832</v>
      </c>
      <c r="K3948" s="22" t="s">
        <v>180</v>
      </c>
      <c r="L3948" s="97">
        <v>1.0</v>
      </c>
      <c r="M3948" s="22" t="s">
        <v>3369</v>
      </c>
      <c r="N3948" s="22" t="s">
        <v>3360</v>
      </c>
      <c r="O3948" s="98"/>
      <c r="P3948" s="23"/>
      <c r="Q3948" s="23"/>
      <c r="R3948" s="23"/>
      <c r="S3948" s="23"/>
      <c r="T3948" s="23"/>
      <c r="U3948" s="23"/>
      <c r="V3948" s="23"/>
      <c r="W3948" s="23"/>
      <c r="X3948" s="23"/>
      <c r="Y3948" s="23"/>
      <c r="Z3948" s="23"/>
      <c r="AA3948" s="23"/>
      <c r="AB3948" s="22" t="s">
        <v>164</v>
      </c>
      <c r="AC3948" s="22" t="s">
        <v>3361</v>
      </c>
      <c r="AD3948" s="22" t="s">
        <v>6847</v>
      </c>
      <c r="AE3948" s="22" t="s">
        <v>3363</v>
      </c>
      <c r="AF3948" s="102"/>
      <c r="AG3948" s="22" t="s">
        <v>3364</v>
      </c>
      <c r="AH3948" s="22" t="s">
        <v>3365</v>
      </c>
      <c r="AI3948" s="22">
        <v>0.0</v>
      </c>
      <c r="AJ3948" s="103">
        <v>1.3637755449844799E-5</v>
      </c>
      <c r="AK3948" s="103">
        <v>0.0</v>
      </c>
      <c r="AL3948" s="104"/>
      <c r="AM3948" s="22" t="s">
        <v>6986</v>
      </c>
    </row>
    <row r="3949">
      <c r="A3949" s="24">
        <v>46064.0</v>
      </c>
      <c r="B3949" s="24">
        <v>46065.0</v>
      </c>
      <c r="C3949" s="22" t="s">
        <v>687</v>
      </c>
      <c r="D3949" s="22" t="s">
        <v>146</v>
      </c>
      <c r="E3949" s="22" t="s">
        <v>148</v>
      </c>
      <c r="F3949" s="97">
        <v>0.0</v>
      </c>
      <c r="G3949" s="97">
        <v>0.0</v>
      </c>
      <c r="H3949" s="97">
        <v>0.0</v>
      </c>
      <c r="I3949" s="97">
        <v>0.0</v>
      </c>
      <c r="J3949" s="97">
        <v>0.0036646007952264204</v>
      </c>
      <c r="K3949" s="22" t="s">
        <v>180</v>
      </c>
      <c r="L3949" s="97">
        <v>1.0</v>
      </c>
      <c r="M3949" s="22" t="s">
        <v>3369</v>
      </c>
      <c r="N3949" s="22" t="s">
        <v>3360</v>
      </c>
      <c r="O3949" s="98"/>
      <c r="P3949" s="23"/>
      <c r="Q3949" s="23"/>
      <c r="R3949" s="23"/>
      <c r="S3949" s="23"/>
      <c r="T3949" s="23"/>
      <c r="U3949" s="23"/>
      <c r="V3949" s="23"/>
      <c r="W3949" s="23"/>
      <c r="X3949" s="23"/>
      <c r="Y3949" s="23"/>
      <c r="Z3949" s="23"/>
      <c r="AA3949" s="23"/>
      <c r="AB3949" s="22" t="s">
        <v>164</v>
      </c>
      <c r="AC3949" s="22" t="s">
        <v>3361</v>
      </c>
      <c r="AD3949" s="22" t="s">
        <v>6847</v>
      </c>
      <c r="AE3949" s="22" t="s">
        <v>3363</v>
      </c>
      <c r="AF3949" s="102"/>
      <c r="AG3949" s="22" t="s">
        <v>3364</v>
      </c>
      <c r="AH3949" s="22" t="s">
        <v>3365</v>
      </c>
      <c r="AI3949" s="22">
        <v>0.0</v>
      </c>
      <c r="AJ3949" s="103">
        <v>1.3429298988374113E-5</v>
      </c>
      <c r="AK3949" s="103">
        <v>0.0</v>
      </c>
      <c r="AL3949" s="104"/>
      <c r="AM3949" s="22" t="s">
        <v>6987</v>
      </c>
    </row>
    <row r="3950">
      <c r="A3950" s="24">
        <v>46065.0</v>
      </c>
      <c r="B3950" s="24">
        <v>46066.0</v>
      </c>
      <c r="C3950" s="22" t="s">
        <v>687</v>
      </c>
      <c r="D3950" s="22" t="s">
        <v>146</v>
      </c>
      <c r="E3950" s="22" t="s">
        <v>196</v>
      </c>
      <c r="F3950" s="97">
        <v>0.0</v>
      </c>
      <c r="G3950" s="97">
        <v>0.0</v>
      </c>
      <c r="H3950" s="97">
        <v>0.0</v>
      </c>
      <c r="I3950" s="97">
        <v>0.019230769230769232</v>
      </c>
      <c r="J3950" s="97">
        <v>0.007869771596803679</v>
      </c>
      <c r="K3950" s="22" t="s">
        <v>180</v>
      </c>
      <c r="L3950" s="97">
        <v>1.0</v>
      </c>
      <c r="M3950" s="22" t="s">
        <v>3369</v>
      </c>
      <c r="N3950" s="22" t="s">
        <v>3360</v>
      </c>
      <c r="O3950" s="98"/>
      <c r="P3950" s="23"/>
      <c r="Q3950" s="23"/>
      <c r="R3950" s="23"/>
      <c r="S3950" s="23"/>
      <c r="T3950" s="23"/>
      <c r="U3950" s="23"/>
      <c r="V3950" s="23"/>
      <c r="W3950" s="23"/>
      <c r="X3950" s="23"/>
      <c r="Y3950" s="23"/>
      <c r="Z3950" s="23"/>
      <c r="AA3950" s="23"/>
      <c r="AB3950" s="22" t="s">
        <v>164</v>
      </c>
      <c r="AC3950" s="22" t="s">
        <v>3361</v>
      </c>
      <c r="AD3950" s="22" t="s">
        <v>6847</v>
      </c>
      <c r="AE3950" s="22" t="s">
        <v>3363</v>
      </c>
      <c r="AF3950" s="102"/>
      <c r="AG3950" s="22" t="s">
        <v>3364</v>
      </c>
      <c r="AH3950" s="22" t="s">
        <v>3365</v>
      </c>
      <c r="AI3950" s="22">
        <v>0.0</v>
      </c>
      <c r="AJ3950" s="103">
        <v>6.193330498585793E-5</v>
      </c>
      <c r="AK3950" s="103">
        <v>3.6982248520710064E-4</v>
      </c>
      <c r="AL3950" s="104"/>
      <c r="AM3950" s="22" t="s">
        <v>6988</v>
      </c>
    </row>
    <row r="3951">
      <c r="A3951" s="24">
        <v>46066.0</v>
      </c>
      <c r="B3951" s="24">
        <v>46067.0</v>
      </c>
      <c r="C3951" s="22" t="s">
        <v>687</v>
      </c>
      <c r="D3951" s="22" t="s">
        <v>146</v>
      </c>
      <c r="E3951" s="22" t="s">
        <v>288</v>
      </c>
      <c r="F3951" s="97">
        <v>0.0</v>
      </c>
      <c r="G3951" s="97">
        <v>0.0</v>
      </c>
      <c r="H3951" s="97">
        <v>0.0</v>
      </c>
      <c r="I3951" s="97">
        <v>0.0</v>
      </c>
      <c r="J3951" s="97">
        <v>0.0036085864666747045</v>
      </c>
      <c r="K3951" s="22" t="s">
        <v>180</v>
      </c>
      <c r="L3951" s="97">
        <v>1.0</v>
      </c>
      <c r="M3951" s="22" t="s">
        <v>3369</v>
      </c>
      <c r="N3951" s="22" t="s">
        <v>3360</v>
      </c>
      <c r="O3951" s="98"/>
      <c r="P3951" s="23"/>
      <c r="Q3951" s="23"/>
      <c r="R3951" s="23"/>
      <c r="S3951" s="23"/>
      <c r="T3951" s="23"/>
      <c r="U3951" s="23"/>
      <c r="V3951" s="23"/>
      <c r="W3951" s="23"/>
      <c r="X3951" s="23"/>
      <c r="Y3951" s="23"/>
      <c r="Z3951" s="23"/>
      <c r="AA3951" s="23"/>
      <c r="AB3951" s="22" t="s">
        <v>164</v>
      </c>
      <c r="AC3951" s="22" t="s">
        <v>3361</v>
      </c>
      <c r="AD3951" s="22" t="s">
        <v>6847</v>
      </c>
      <c r="AE3951" s="22" t="s">
        <v>3363</v>
      </c>
      <c r="AF3951" s="102"/>
      <c r="AG3951" s="22" t="s">
        <v>3364</v>
      </c>
      <c r="AH3951" s="22" t="s">
        <v>3365</v>
      </c>
      <c r="AI3951" s="22">
        <v>0.0</v>
      </c>
      <c r="AJ3951" s="103">
        <v>1.3021896287467828E-5</v>
      </c>
      <c r="AK3951" s="103">
        <v>0.0</v>
      </c>
      <c r="AL3951" s="104"/>
      <c r="AM3951" s="22" t="s">
        <v>6989</v>
      </c>
    </row>
    <row r="3952">
      <c r="A3952" s="24">
        <v>46067.0</v>
      </c>
      <c r="B3952" s="24">
        <v>46068.0</v>
      </c>
      <c r="C3952" s="22" t="s">
        <v>687</v>
      </c>
      <c r="D3952" s="22" t="s">
        <v>146</v>
      </c>
      <c r="E3952" s="22" t="s">
        <v>256</v>
      </c>
      <c r="F3952" s="97">
        <v>0.0</v>
      </c>
      <c r="G3952" s="97">
        <v>0.0</v>
      </c>
      <c r="H3952" s="97">
        <v>0.0</v>
      </c>
      <c r="I3952" s="97">
        <v>0.0</v>
      </c>
      <c r="J3952" s="97">
        <v>0.0035809011973875616</v>
      </c>
      <c r="K3952" s="22" t="s">
        <v>180</v>
      </c>
      <c r="L3952" s="97">
        <v>1.0</v>
      </c>
      <c r="M3952" s="22" t="s">
        <v>3369</v>
      </c>
      <c r="N3952" s="22" t="s">
        <v>3360</v>
      </c>
      <c r="O3952" s="98"/>
      <c r="P3952" s="23"/>
      <c r="Q3952" s="23"/>
      <c r="R3952" s="23"/>
      <c r="S3952" s="23"/>
      <c r="T3952" s="23"/>
      <c r="U3952" s="23"/>
      <c r="V3952" s="23"/>
      <c r="W3952" s="23"/>
      <c r="X3952" s="23"/>
      <c r="Y3952" s="23"/>
      <c r="Z3952" s="23"/>
      <c r="AA3952" s="23"/>
      <c r="AB3952" s="22" t="s">
        <v>164</v>
      </c>
      <c r="AC3952" s="22" t="s">
        <v>3361</v>
      </c>
      <c r="AD3952" s="22" t="s">
        <v>6847</v>
      </c>
      <c r="AE3952" s="22" t="s">
        <v>3363</v>
      </c>
      <c r="AF3952" s="102"/>
      <c r="AG3952" s="22" t="s">
        <v>3364</v>
      </c>
      <c r="AH3952" s="22" t="s">
        <v>3365</v>
      </c>
      <c r="AI3952" s="22">
        <v>0.0</v>
      </c>
      <c r="AJ3952" s="103">
        <v>1.2822853385451672E-5</v>
      </c>
      <c r="AK3952" s="103">
        <v>0.0</v>
      </c>
      <c r="AL3952" s="104"/>
      <c r="AM3952" s="22" t="s">
        <v>6990</v>
      </c>
    </row>
    <row r="3953">
      <c r="A3953" s="24">
        <v>46068.0</v>
      </c>
      <c r="B3953" s="24">
        <v>46069.0</v>
      </c>
      <c r="C3953" s="22" t="s">
        <v>687</v>
      </c>
      <c r="D3953" s="22" t="s">
        <v>146</v>
      </c>
      <c r="E3953" s="22" t="s">
        <v>180</v>
      </c>
      <c r="F3953" s="97">
        <v>0.125</v>
      </c>
      <c r="G3953" s="97">
        <v>0.08333333333333333</v>
      </c>
      <c r="H3953" s="97">
        <v>0.04</v>
      </c>
      <c r="I3953" s="97">
        <v>0.019230769230769232</v>
      </c>
      <c r="J3953" s="97">
        <v>0.02488785196918095</v>
      </c>
      <c r="K3953" s="22" t="s">
        <v>180</v>
      </c>
      <c r="L3953" s="97">
        <v>1.0</v>
      </c>
      <c r="M3953" s="22" t="s">
        <v>3369</v>
      </c>
      <c r="N3953" s="22" t="s">
        <v>3360</v>
      </c>
      <c r="O3953" s="98"/>
      <c r="P3953" s="23"/>
      <c r="Q3953" s="23"/>
      <c r="R3953" s="23"/>
      <c r="S3953" s="23"/>
      <c r="T3953" s="23"/>
      <c r="U3953" s="23"/>
      <c r="V3953" s="23"/>
      <c r="W3953" s="23"/>
      <c r="X3953" s="23"/>
      <c r="Y3953" s="23"/>
      <c r="Z3953" s="23"/>
      <c r="AA3953" s="23"/>
      <c r="AB3953" s="22" t="s">
        <v>164</v>
      </c>
      <c r="AC3953" s="22" t="s">
        <v>3361</v>
      </c>
      <c r="AD3953" s="22" t="s">
        <v>6847</v>
      </c>
      <c r="AE3953" s="22" t="s">
        <v>3363</v>
      </c>
      <c r="AF3953" s="102"/>
      <c r="AG3953" s="22" t="s">
        <v>3364</v>
      </c>
      <c r="AH3953" s="22" t="s">
        <v>3365</v>
      </c>
      <c r="AI3953" s="22">
        <v>0.0</v>
      </c>
      <c r="AJ3953" s="103">
        <v>6.19405175639864E-4</v>
      </c>
      <c r="AK3953" s="103">
        <v>3.6982248520710064E-4</v>
      </c>
      <c r="AL3953" s="104"/>
      <c r="AM3953" s="22" t="s">
        <v>6991</v>
      </c>
    </row>
    <row r="3954">
      <c r="A3954" s="24">
        <v>46069.0</v>
      </c>
      <c r="B3954" s="24">
        <v>46070.0</v>
      </c>
      <c r="C3954" s="22" t="s">
        <v>687</v>
      </c>
      <c r="D3954" s="22" t="s">
        <v>146</v>
      </c>
      <c r="E3954" s="22" t="s">
        <v>208</v>
      </c>
      <c r="F3954" s="97">
        <v>0.0</v>
      </c>
      <c r="G3954" s="97">
        <v>0.0</v>
      </c>
      <c r="H3954" s="97">
        <v>0.0</v>
      </c>
      <c r="I3954" s="97">
        <v>0.0</v>
      </c>
      <c r="J3954" s="97">
        <v>0.0035261662378681014</v>
      </c>
      <c r="K3954" s="22" t="s">
        <v>180</v>
      </c>
      <c r="L3954" s="97">
        <v>1.0</v>
      </c>
      <c r="M3954" s="22" t="s">
        <v>3369</v>
      </c>
      <c r="N3954" s="22" t="s">
        <v>3360</v>
      </c>
      <c r="O3954" s="98"/>
      <c r="P3954" s="23"/>
      <c r="Q3954" s="23"/>
      <c r="R3954" s="23"/>
      <c r="S3954" s="23"/>
      <c r="T3954" s="23"/>
      <c r="U3954" s="23"/>
      <c r="V3954" s="23"/>
      <c r="W3954" s="23"/>
      <c r="X3954" s="23"/>
      <c r="Y3954" s="23"/>
      <c r="Z3954" s="23"/>
      <c r="AA3954" s="23"/>
      <c r="AB3954" s="22" t="s">
        <v>164</v>
      </c>
      <c r="AC3954" s="22" t="s">
        <v>3361</v>
      </c>
      <c r="AD3954" s="22" t="s">
        <v>6847</v>
      </c>
      <c r="AE3954" s="22" t="s">
        <v>3363</v>
      </c>
      <c r="AF3954" s="102"/>
      <c r="AG3954" s="22" t="s">
        <v>3364</v>
      </c>
      <c r="AH3954" s="22" t="s">
        <v>3365</v>
      </c>
      <c r="AI3954" s="22">
        <v>0.0</v>
      </c>
      <c r="AJ3954" s="103">
        <v>1.243384833708088E-5</v>
      </c>
      <c r="AK3954" s="103">
        <v>0.0</v>
      </c>
      <c r="AL3954" s="104"/>
      <c r="AM3954" s="22" t="s">
        <v>6992</v>
      </c>
    </row>
    <row r="3955">
      <c r="A3955" s="24">
        <v>46070.0</v>
      </c>
      <c r="B3955" s="24">
        <v>46071.0</v>
      </c>
      <c r="C3955" s="22" t="s">
        <v>687</v>
      </c>
      <c r="D3955" s="22" t="s">
        <v>146</v>
      </c>
      <c r="E3955" s="22" t="s">
        <v>303</v>
      </c>
      <c r="F3955" s="97">
        <v>0.0</v>
      </c>
      <c r="G3955" s="97">
        <v>0.0</v>
      </c>
      <c r="H3955" s="97">
        <v>0.0</v>
      </c>
      <c r="I3955" s="97">
        <v>0.0</v>
      </c>
      <c r="J3955" s="97">
        <v>0.003499113301005383</v>
      </c>
      <c r="K3955" s="22" t="s">
        <v>180</v>
      </c>
      <c r="L3955" s="97">
        <v>1.0</v>
      </c>
      <c r="M3955" s="22" t="s">
        <v>3369</v>
      </c>
      <c r="N3955" s="22" t="s">
        <v>3360</v>
      </c>
      <c r="O3955" s="98"/>
      <c r="P3955" s="23"/>
      <c r="Q3955" s="23"/>
      <c r="R3955" s="23"/>
      <c r="S3955" s="23"/>
      <c r="T3955" s="23"/>
      <c r="U3955" s="23"/>
      <c r="V3955" s="23"/>
      <c r="W3955" s="23"/>
      <c r="X3955" s="23"/>
      <c r="Y3955" s="23"/>
      <c r="Z3955" s="23"/>
      <c r="AA3955" s="23"/>
      <c r="AB3955" s="22" t="s">
        <v>164</v>
      </c>
      <c r="AC3955" s="22" t="s">
        <v>3361</v>
      </c>
      <c r="AD3955" s="22" t="s">
        <v>6847</v>
      </c>
      <c r="AE3955" s="22" t="s">
        <v>3363</v>
      </c>
      <c r="AF3955" s="102"/>
      <c r="AG3955" s="22" t="s">
        <v>3364</v>
      </c>
      <c r="AH3955" s="22" t="s">
        <v>3365</v>
      </c>
      <c r="AI3955" s="22">
        <v>0.0</v>
      </c>
      <c r="AJ3955" s="103">
        <v>1.2243793893272786E-5</v>
      </c>
      <c r="AK3955" s="103">
        <v>0.0</v>
      </c>
      <c r="AL3955" s="104"/>
      <c r="AM3955" s="22" t="s">
        <v>6993</v>
      </c>
    </row>
    <row r="3956">
      <c r="A3956" s="24">
        <v>46071.0</v>
      </c>
      <c r="B3956" s="24">
        <v>46072.0</v>
      </c>
      <c r="C3956" s="22" t="s">
        <v>687</v>
      </c>
      <c r="D3956" s="22" t="s">
        <v>146</v>
      </c>
      <c r="E3956" s="22" t="s">
        <v>148</v>
      </c>
      <c r="F3956" s="97">
        <v>0.0</v>
      </c>
      <c r="G3956" s="97">
        <v>0.0</v>
      </c>
      <c r="H3956" s="97">
        <v>0.0</v>
      </c>
      <c r="I3956" s="97">
        <v>0.0</v>
      </c>
      <c r="J3956" s="97">
        <v>0.003472267915728021</v>
      </c>
      <c r="K3956" s="22" t="s">
        <v>180</v>
      </c>
      <c r="L3956" s="97">
        <v>1.0</v>
      </c>
      <c r="M3956" s="22" t="s">
        <v>3369</v>
      </c>
      <c r="N3956" s="22" t="s">
        <v>3360</v>
      </c>
      <c r="O3956" s="98"/>
      <c r="P3956" s="23"/>
      <c r="Q3956" s="23"/>
      <c r="R3956" s="23"/>
      <c r="S3956" s="23"/>
      <c r="T3956" s="23"/>
      <c r="U3956" s="23"/>
      <c r="V3956" s="23"/>
      <c r="W3956" s="23"/>
      <c r="X3956" s="23"/>
      <c r="Y3956" s="23"/>
      <c r="Z3956" s="23"/>
      <c r="AA3956" s="23"/>
      <c r="AB3956" s="22" t="s">
        <v>164</v>
      </c>
      <c r="AC3956" s="22" t="s">
        <v>3361</v>
      </c>
      <c r="AD3956" s="22" t="s">
        <v>6847</v>
      </c>
      <c r="AE3956" s="22" t="s">
        <v>3363</v>
      </c>
      <c r="AF3956" s="102"/>
      <c r="AG3956" s="22" t="s">
        <v>3364</v>
      </c>
      <c r="AH3956" s="22" t="s">
        <v>3365</v>
      </c>
      <c r="AI3956" s="22">
        <v>0.0</v>
      </c>
      <c r="AJ3956" s="103">
        <v>1.2056644478594214E-5</v>
      </c>
      <c r="AK3956" s="103">
        <v>0.0</v>
      </c>
      <c r="AL3956" s="104"/>
      <c r="AM3956" s="22" t="s">
        <v>6994</v>
      </c>
    </row>
    <row r="3957">
      <c r="A3957" s="24">
        <v>46072.0</v>
      </c>
      <c r="B3957" s="24">
        <v>46073.0</v>
      </c>
      <c r="C3957" s="22" t="s">
        <v>687</v>
      </c>
      <c r="D3957" s="22" t="s">
        <v>146</v>
      </c>
      <c r="E3957" s="22" t="s">
        <v>196</v>
      </c>
      <c r="F3957" s="97">
        <v>0.0</v>
      </c>
      <c r="G3957" s="97">
        <v>0.0</v>
      </c>
      <c r="H3957" s="97">
        <v>0.0</v>
      </c>
      <c r="I3957" s="97">
        <v>0.019230769230769232</v>
      </c>
      <c r="J3957" s="97">
        <v>0.007456734565818027</v>
      </c>
      <c r="K3957" s="22" t="s">
        <v>180</v>
      </c>
      <c r="L3957" s="97">
        <v>1.0</v>
      </c>
      <c r="M3957" s="22" t="s">
        <v>3369</v>
      </c>
      <c r="N3957" s="22" t="s">
        <v>3360</v>
      </c>
      <c r="O3957" s="98"/>
      <c r="P3957" s="23"/>
      <c r="Q3957" s="23"/>
      <c r="R3957" s="23"/>
      <c r="S3957" s="23"/>
      <c r="T3957" s="23"/>
      <c r="U3957" s="23"/>
      <c r="V3957" s="23"/>
      <c r="W3957" s="23"/>
      <c r="X3957" s="23"/>
      <c r="Y3957" s="23"/>
      <c r="Z3957" s="23"/>
      <c r="AA3957" s="23"/>
      <c r="AB3957" s="22" t="s">
        <v>164</v>
      </c>
      <c r="AC3957" s="22" t="s">
        <v>3361</v>
      </c>
      <c r="AD3957" s="22" t="s">
        <v>6847</v>
      </c>
      <c r="AE3957" s="22" t="s">
        <v>3363</v>
      </c>
      <c r="AF3957" s="102"/>
      <c r="AG3957" s="22" t="s">
        <v>3364</v>
      </c>
      <c r="AH3957" s="22" t="s">
        <v>3365</v>
      </c>
      <c r="AI3957" s="22">
        <v>0.0</v>
      </c>
      <c r="AJ3957" s="103">
        <v>5.560289038506537E-5</v>
      </c>
      <c r="AK3957" s="103">
        <v>3.6982248520710064E-4</v>
      </c>
      <c r="AL3957" s="104"/>
      <c r="AM3957" s="22" t="s">
        <v>6995</v>
      </c>
    </row>
    <row r="3958">
      <c r="A3958" s="24">
        <v>46073.0</v>
      </c>
      <c r="B3958" s="24">
        <v>46074.0</v>
      </c>
      <c r="C3958" s="22" t="s">
        <v>687</v>
      </c>
      <c r="D3958" s="22" t="s">
        <v>146</v>
      </c>
      <c r="E3958" s="22" t="s">
        <v>288</v>
      </c>
      <c r="F3958" s="97">
        <v>0.0</v>
      </c>
      <c r="G3958" s="97">
        <v>0.0</v>
      </c>
      <c r="H3958" s="97">
        <v>0.0</v>
      </c>
      <c r="I3958" s="97">
        <v>0.0</v>
      </c>
      <c r="J3958" s="97">
        <v>0.0034191934427582698</v>
      </c>
      <c r="K3958" s="22" t="s">
        <v>180</v>
      </c>
      <c r="L3958" s="97">
        <v>1.0</v>
      </c>
      <c r="M3958" s="22" t="s">
        <v>3369</v>
      </c>
      <c r="N3958" s="22" t="s">
        <v>3360</v>
      </c>
      <c r="O3958" s="98"/>
      <c r="P3958" s="23"/>
      <c r="Q3958" s="23"/>
      <c r="R3958" s="23"/>
      <c r="S3958" s="23"/>
      <c r="T3958" s="23"/>
      <c r="U3958" s="23"/>
      <c r="V3958" s="23"/>
      <c r="W3958" s="23"/>
      <c r="X3958" s="23"/>
      <c r="Y3958" s="23"/>
      <c r="Z3958" s="23"/>
      <c r="AA3958" s="23"/>
      <c r="AB3958" s="22" t="s">
        <v>164</v>
      </c>
      <c r="AC3958" s="22" t="s">
        <v>3361</v>
      </c>
      <c r="AD3958" s="22" t="s">
        <v>6847</v>
      </c>
      <c r="AE3958" s="22" t="s">
        <v>3363</v>
      </c>
      <c r="AF3958" s="102"/>
      <c r="AG3958" s="22" t="s">
        <v>3364</v>
      </c>
      <c r="AH3958" s="22" t="s">
        <v>3365</v>
      </c>
      <c r="AI3958" s="22">
        <v>0.0</v>
      </c>
      <c r="AJ3958" s="103">
        <v>1.169088379900115E-5</v>
      </c>
      <c r="AK3958" s="103">
        <v>0.0</v>
      </c>
      <c r="AL3958" s="104"/>
      <c r="AM3958" s="22" t="s">
        <v>6996</v>
      </c>
    </row>
    <row r="3959">
      <c r="A3959" s="24">
        <v>46074.0</v>
      </c>
      <c r="B3959" s="24">
        <v>46075.0</v>
      </c>
      <c r="C3959" s="22" t="s">
        <v>687</v>
      </c>
      <c r="D3959" s="22" t="s">
        <v>146</v>
      </c>
      <c r="E3959" s="22" t="s">
        <v>256</v>
      </c>
      <c r="F3959" s="97">
        <v>0.0</v>
      </c>
      <c r="G3959" s="97">
        <v>0.0</v>
      </c>
      <c r="H3959" s="97">
        <v>0.0</v>
      </c>
      <c r="I3959" s="97">
        <v>0.0</v>
      </c>
      <c r="J3959" s="97">
        <v>0.0033929612069280375</v>
      </c>
      <c r="K3959" s="22" t="s">
        <v>180</v>
      </c>
      <c r="L3959" s="97">
        <v>1.0</v>
      </c>
      <c r="M3959" s="22" t="s">
        <v>3369</v>
      </c>
      <c r="N3959" s="22" t="s">
        <v>3360</v>
      </c>
      <c r="O3959" s="98"/>
      <c r="P3959" s="23"/>
      <c r="Q3959" s="23"/>
      <c r="R3959" s="23"/>
      <c r="S3959" s="23"/>
      <c r="T3959" s="23"/>
      <c r="U3959" s="23"/>
      <c r="V3959" s="23"/>
      <c r="W3959" s="23"/>
      <c r="X3959" s="23"/>
      <c r="Y3959" s="23"/>
      <c r="Z3959" s="23"/>
      <c r="AA3959" s="23"/>
      <c r="AB3959" s="22" t="s">
        <v>164</v>
      </c>
      <c r="AC3959" s="22" t="s">
        <v>3361</v>
      </c>
      <c r="AD3959" s="22" t="s">
        <v>6847</v>
      </c>
      <c r="AE3959" s="22" t="s">
        <v>3363</v>
      </c>
      <c r="AF3959" s="102"/>
      <c r="AG3959" s="22" t="s">
        <v>3364</v>
      </c>
      <c r="AH3959" s="22" t="s">
        <v>3365</v>
      </c>
      <c r="AI3959" s="22">
        <v>0.0</v>
      </c>
      <c r="AJ3959" s="103">
        <v>1.1512185751718564E-5</v>
      </c>
      <c r="AK3959" s="103">
        <v>0.0</v>
      </c>
      <c r="AL3959" s="104"/>
      <c r="AM3959" s="22" t="s">
        <v>6997</v>
      </c>
    </row>
    <row r="3960">
      <c r="A3960" s="24">
        <v>46075.0</v>
      </c>
      <c r="B3960" s="24">
        <v>46076.0</v>
      </c>
      <c r="C3960" s="22" t="s">
        <v>687</v>
      </c>
      <c r="D3960" s="22" t="s">
        <v>146</v>
      </c>
      <c r="E3960" s="22" t="s">
        <v>180</v>
      </c>
      <c r="F3960" s="97">
        <v>0.125</v>
      </c>
      <c r="G3960" s="97">
        <v>0.08333333333333333</v>
      </c>
      <c r="H3960" s="97">
        <v>0.04</v>
      </c>
      <c r="I3960" s="97">
        <v>0.019230769230769232</v>
      </c>
      <c r="J3960" s="97">
        <v>0.023581638140925</v>
      </c>
      <c r="K3960" s="22" t="s">
        <v>180</v>
      </c>
      <c r="L3960" s="97">
        <v>1.0</v>
      </c>
      <c r="M3960" s="22" t="s">
        <v>3369</v>
      </c>
      <c r="N3960" s="22" t="s">
        <v>3360</v>
      </c>
      <c r="O3960" s="98"/>
      <c r="P3960" s="23"/>
      <c r="Q3960" s="23"/>
      <c r="R3960" s="23"/>
      <c r="S3960" s="23"/>
      <c r="T3960" s="23"/>
      <c r="U3960" s="23"/>
      <c r="V3960" s="23"/>
      <c r="W3960" s="23"/>
      <c r="X3960" s="23"/>
      <c r="Y3960" s="23"/>
      <c r="Z3960" s="23"/>
      <c r="AA3960" s="23"/>
      <c r="AB3960" s="22" t="s">
        <v>164</v>
      </c>
      <c r="AC3960" s="22" t="s">
        <v>3361</v>
      </c>
      <c r="AD3960" s="22" t="s">
        <v>6847</v>
      </c>
      <c r="AE3960" s="22" t="s">
        <v>3363</v>
      </c>
      <c r="AF3960" s="102"/>
      <c r="AG3960" s="22" t="s">
        <v>3364</v>
      </c>
      <c r="AH3960" s="22" t="s">
        <v>3365</v>
      </c>
      <c r="AI3960" s="22">
        <v>0.0</v>
      </c>
      <c r="AJ3960" s="103">
        <v>5.560936574095286E-4</v>
      </c>
      <c r="AK3960" s="103">
        <v>3.6982248520710064E-4</v>
      </c>
      <c r="AL3960" s="104"/>
      <c r="AM3960" s="22" t="s">
        <v>6998</v>
      </c>
    </row>
    <row r="3961">
      <c r="A3961" s="24">
        <v>46076.0</v>
      </c>
      <c r="B3961" s="24">
        <v>46077.0</v>
      </c>
      <c r="C3961" s="22" t="s">
        <v>687</v>
      </c>
      <c r="D3961" s="22" t="s">
        <v>146</v>
      </c>
      <c r="E3961" s="22" t="s">
        <v>208</v>
      </c>
      <c r="F3961" s="97">
        <v>0.0</v>
      </c>
      <c r="G3961" s="97">
        <v>0.0</v>
      </c>
      <c r="H3961" s="97">
        <v>0.0</v>
      </c>
      <c r="I3961" s="97">
        <v>0.0</v>
      </c>
      <c r="J3961" s="97">
        <v>0.0033410989565962517</v>
      </c>
      <c r="K3961" s="22" t="s">
        <v>180</v>
      </c>
      <c r="L3961" s="97">
        <v>1.0</v>
      </c>
      <c r="M3961" s="22" t="s">
        <v>3369</v>
      </c>
      <c r="N3961" s="22" t="s">
        <v>3360</v>
      </c>
      <c r="O3961" s="98"/>
      <c r="P3961" s="23"/>
      <c r="Q3961" s="23"/>
      <c r="R3961" s="23"/>
      <c r="S3961" s="23"/>
      <c r="T3961" s="23"/>
      <c r="U3961" s="23"/>
      <c r="V3961" s="23"/>
      <c r="W3961" s="23"/>
      <c r="X3961" s="23"/>
      <c r="Y3961" s="23"/>
      <c r="Z3961" s="23"/>
      <c r="AA3961" s="23"/>
      <c r="AB3961" s="22" t="s">
        <v>164</v>
      </c>
      <c r="AC3961" s="22" t="s">
        <v>3361</v>
      </c>
      <c r="AD3961" s="22" t="s">
        <v>6847</v>
      </c>
      <c r="AE3961" s="22" t="s">
        <v>3363</v>
      </c>
      <c r="AF3961" s="102"/>
      <c r="AG3961" s="22" t="s">
        <v>3364</v>
      </c>
      <c r="AH3961" s="22" t="s">
        <v>3365</v>
      </c>
      <c r="AI3961" s="22">
        <v>0.0</v>
      </c>
      <c r="AJ3961" s="103">
        <v>1.1162942237768561E-5</v>
      </c>
      <c r="AK3961" s="103">
        <v>0.0</v>
      </c>
      <c r="AL3961" s="104"/>
      <c r="AM3961" s="22" t="s">
        <v>6999</v>
      </c>
    </row>
    <row r="3962">
      <c r="A3962" s="24">
        <v>46077.0</v>
      </c>
      <c r="B3962" s="24">
        <v>46078.0</v>
      </c>
      <c r="C3962" s="22" t="s">
        <v>687</v>
      </c>
      <c r="D3962" s="22" t="s">
        <v>146</v>
      </c>
      <c r="E3962" s="22" t="s">
        <v>303</v>
      </c>
      <c r="F3962" s="97">
        <v>0.0</v>
      </c>
      <c r="G3962" s="97">
        <v>0.0</v>
      </c>
      <c r="H3962" s="97">
        <v>0.0</v>
      </c>
      <c r="I3962" s="97">
        <v>0.0</v>
      </c>
      <c r="J3962" s="97">
        <v>0.003315465865860422</v>
      </c>
      <c r="K3962" s="22" t="s">
        <v>180</v>
      </c>
      <c r="L3962" s="97">
        <v>1.0</v>
      </c>
      <c r="M3962" s="22" t="s">
        <v>3369</v>
      </c>
      <c r="N3962" s="22" t="s">
        <v>3360</v>
      </c>
      <c r="O3962" s="98"/>
      <c r="P3962" s="23"/>
      <c r="Q3962" s="23"/>
      <c r="R3962" s="23"/>
      <c r="S3962" s="23"/>
      <c r="T3962" s="23"/>
      <c r="U3962" s="23"/>
      <c r="V3962" s="23"/>
      <c r="W3962" s="23"/>
      <c r="X3962" s="23"/>
      <c r="Y3962" s="23"/>
      <c r="Z3962" s="23"/>
      <c r="AA3962" s="23"/>
      <c r="AB3962" s="22" t="s">
        <v>164</v>
      </c>
      <c r="AC3962" s="22" t="s">
        <v>3361</v>
      </c>
      <c r="AD3962" s="22" t="s">
        <v>6847</v>
      </c>
      <c r="AE3962" s="22" t="s">
        <v>3363</v>
      </c>
      <c r="AF3962" s="102"/>
      <c r="AG3962" s="22" t="s">
        <v>3364</v>
      </c>
      <c r="AH3962" s="22" t="s">
        <v>3365</v>
      </c>
      <c r="AI3962" s="22">
        <v>0.0</v>
      </c>
      <c r="AJ3962" s="103">
        <v>1.0992313907685599E-5</v>
      </c>
      <c r="AK3962" s="103">
        <v>0.0</v>
      </c>
      <c r="AL3962" s="104"/>
      <c r="AM3962" s="22" t="s">
        <v>7000</v>
      </c>
    </row>
    <row r="3963">
      <c r="A3963" s="24">
        <v>46078.0</v>
      </c>
      <c r="B3963" s="24">
        <v>46079.0</v>
      </c>
      <c r="C3963" s="22" t="s">
        <v>687</v>
      </c>
      <c r="D3963" s="22" t="s">
        <v>146</v>
      </c>
      <c r="E3963" s="22" t="s">
        <v>148</v>
      </c>
      <c r="F3963" s="97">
        <v>0.0</v>
      </c>
      <c r="G3963" s="97">
        <v>0.0</v>
      </c>
      <c r="H3963" s="97">
        <v>0.0</v>
      </c>
      <c r="I3963" s="97">
        <v>0.0</v>
      </c>
      <c r="J3963" s="97">
        <v>0.0032900294335741643</v>
      </c>
      <c r="K3963" s="22" t="s">
        <v>180</v>
      </c>
      <c r="L3963" s="97">
        <v>1.0</v>
      </c>
      <c r="M3963" s="22" t="s">
        <v>3369</v>
      </c>
      <c r="N3963" s="22" t="s">
        <v>3360</v>
      </c>
      <c r="O3963" s="98"/>
      <c r="P3963" s="23"/>
      <c r="Q3963" s="23"/>
      <c r="R3963" s="23"/>
      <c r="S3963" s="23"/>
      <c r="T3963" s="23"/>
      <c r="U3963" s="23"/>
      <c r="V3963" s="23"/>
      <c r="W3963" s="23"/>
      <c r="X3963" s="23"/>
      <c r="Y3963" s="23"/>
      <c r="Z3963" s="23"/>
      <c r="AA3963" s="23"/>
      <c r="AB3963" s="22" t="s">
        <v>164</v>
      </c>
      <c r="AC3963" s="22" t="s">
        <v>3361</v>
      </c>
      <c r="AD3963" s="22" t="s">
        <v>6847</v>
      </c>
      <c r="AE3963" s="22" t="s">
        <v>3363</v>
      </c>
      <c r="AF3963" s="102"/>
      <c r="AG3963" s="22" t="s">
        <v>3364</v>
      </c>
      <c r="AH3963" s="22" t="s">
        <v>3365</v>
      </c>
      <c r="AI3963" s="22">
        <v>0.0</v>
      </c>
      <c r="AJ3963" s="103">
        <v>1.0824293673784337E-5</v>
      </c>
      <c r="AK3963" s="103">
        <v>0.0</v>
      </c>
      <c r="AL3963" s="104"/>
      <c r="AM3963" s="22" t="s">
        <v>7001</v>
      </c>
    </row>
    <row r="3964">
      <c r="A3964" s="24">
        <v>46079.0</v>
      </c>
      <c r="B3964" s="24">
        <v>46080.0</v>
      </c>
      <c r="C3964" s="22" t="s">
        <v>687</v>
      </c>
      <c r="D3964" s="22" t="s">
        <v>146</v>
      </c>
      <c r="E3964" s="22" t="s">
        <v>196</v>
      </c>
      <c r="F3964" s="97">
        <v>0.0</v>
      </c>
      <c r="G3964" s="97">
        <v>0.0</v>
      </c>
      <c r="H3964" s="97">
        <v>0.0</v>
      </c>
      <c r="I3964" s="97">
        <v>0.019230769230769232</v>
      </c>
      <c r="J3964" s="97">
        <v>0.007065375367138811</v>
      </c>
      <c r="K3964" s="22" t="s">
        <v>180</v>
      </c>
      <c r="L3964" s="97">
        <v>1.0</v>
      </c>
      <c r="M3964" s="22" t="s">
        <v>3369</v>
      </c>
      <c r="N3964" s="22" t="s">
        <v>3360</v>
      </c>
      <c r="O3964" s="98"/>
      <c r="P3964" s="23"/>
      <c r="Q3964" s="23"/>
      <c r="R3964" s="23"/>
      <c r="S3964" s="23"/>
      <c r="T3964" s="23"/>
      <c r="U3964" s="23"/>
      <c r="V3964" s="23"/>
      <c r="W3964" s="23"/>
      <c r="X3964" s="23"/>
      <c r="Y3964" s="23"/>
      <c r="Z3964" s="23"/>
      <c r="AA3964" s="23"/>
      <c r="AB3964" s="22" t="s">
        <v>164</v>
      </c>
      <c r="AC3964" s="22" t="s">
        <v>3361</v>
      </c>
      <c r="AD3964" s="22" t="s">
        <v>6847</v>
      </c>
      <c r="AE3964" s="22" t="s">
        <v>3363</v>
      </c>
      <c r="AF3964" s="102"/>
      <c r="AG3964" s="22" t="s">
        <v>3364</v>
      </c>
      <c r="AH3964" s="22" t="s">
        <v>3365</v>
      </c>
      <c r="AI3964" s="22">
        <v>0.0</v>
      </c>
      <c r="AJ3964" s="103">
        <v>4.991952907857189E-5</v>
      </c>
      <c r="AK3964" s="103">
        <v>3.6982248520710064E-4</v>
      </c>
      <c r="AL3964" s="104"/>
      <c r="AM3964" s="22" t="s">
        <v>7002</v>
      </c>
    </row>
    <row r="3965">
      <c r="A3965" s="24">
        <v>46080.0</v>
      </c>
      <c r="B3965" s="24">
        <v>46081.0</v>
      </c>
      <c r="C3965" s="22" t="s">
        <v>687</v>
      </c>
      <c r="D3965" s="22" t="s">
        <v>146</v>
      </c>
      <c r="E3965" s="22" t="s">
        <v>288</v>
      </c>
      <c r="F3965" s="97">
        <v>0.0</v>
      </c>
      <c r="G3965" s="97">
        <v>0.0</v>
      </c>
      <c r="H3965" s="97">
        <v>0.0</v>
      </c>
      <c r="I3965" s="97">
        <v>0.0</v>
      </c>
      <c r="J3965" s="97">
        <v>0.0032397405208289902</v>
      </c>
      <c r="K3965" s="22" t="s">
        <v>180</v>
      </c>
      <c r="L3965" s="97">
        <v>1.0</v>
      </c>
      <c r="M3965" s="22" t="s">
        <v>3369</v>
      </c>
      <c r="N3965" s="22" t="s">
        <v>3360</v>
      </c>
      <c r="O3965" s="98"/>
      <c r="P3965" s="23"/>
      <c r="Q3965" s="23"/>
      <c r="R3965" s="23"/>
      <c r="S3965" s="23"/>
      <c r="T3965" s="23"/>
      <c r="U3965" s="23"/>
      <c r="V3965" s="23"/>
      <c r="W3965" s="23"/>
      <c r="X3965" s="23"/>
      <c r="Y3965" s="23"/>
      <c r="Z3965" s="23"/>
      <c r="AA3965" s="23"/>
      <c r="AB3965" s="22" t="s">
        <v>164</v>
      </c>
      <c r="AC3965" s="22" t="s">
        <v>3361</v>
      </c>
      <c r="AD3965" s="22" t="s">
        <v>6847</v>
      </c>
      <c r="AE3965" s="22" t="s">
        <v>3363</v>
      </c>
      <c r="AF3965" s="102"/>
      <c r="AG3965" s="22" t="s">
        <v>3364</v>
      </c>
      <c r="AH3965" s="22" t="s">
        <v>3365</v>
      </c>
      <c r="AI3965" s="22">
        <v>0.0</v>
      </c>
      <c r="AJ3965" s="103">
        <v>1.0495918642301297E-5</v>
      </c>
      <c r="AK3965" s="103">
        <v>0.0</v>
      </c>
      <c r="AL3965" s="104"/>
      <c r="AM3965" s="22" t="s">
        <v>7003</v>
      </c>
    </row>
    <row r="3966">
      <c r="A3966" s="24">
        <v>46081.0</v>
      </c>
      <c r="B3966" s="24">
        <v>46082.0</v>
      </c>
      <c r="C3966" s="22" t="s">
        <v>687</v>
      </c>
      <c r="D3966" s="22" t="s">
        <v>146</v>
      </c>
      <c r="E3966" s="22" t="s">
        <v>256</v>
      </c>
      <c r="F3966" s="97">
        <v>0.0</v>
      </c>
      <c r="G3966" s="97">
        <v>0.0</v>
      </c>
      <c r="H3966" s="97">
        <v>0.0</v>
      </c>
      <c r="I3966" s="97">
        <v>0.0</v>
      </c>
      <c r="J3966" s="97">
        <v>0.003214885057459071</v>
      </c>
      <c r="K3966" s="22" t="s">
        <v>180</v>
      </c>
      <c r="L3966" s="97">
        <v>1.0</v>
      </c>
      <c r="M3966" s="22" t="s">
        <v>3369</v>
      </c>
      <c r="N3966" s="22" t="s">
        <v>3360</v>
      </c>
      <c r="O3966" s="98"/>
      <c r="P3966" s="23"/>
      <c r="Q3966" s="23"/>
      <c r="R3966" s="23"/>
      <c r="S3966" s="23"/>
      <c r="T3966" s="23"/>
      <c r="U3966" s="23"/>
      <c r="V3966" s="23"/>
      <c r="W3966" s="23"/>
      <c r="X3966" s="23"/>
      <c r="Y3966" s="23"/>
      <c r="Z3966" s="23"/>
      <c r="AA3966" s="23"/>
      <c r="AB3966" s="22" t="s">
        <v>164</v>
      </c>
      <c r="AC3966" s="22" t="s">
        <v>3361</v>
      </c>
      <c r="AD3966" s="22" t="s">
        <v>6847</v>
      </c>
      <c r="AE3966" s="22" t="s">
        <v>3363</v>
      </c>
      <c r="AF3966" s="102"/>
      <c r="AG3966" s="22" t="s">
        <v>3364</v>
      </c>
      <c r="AH3966" s="22" t="s">
        <v>3365</v>
      </c>
      <c r="AI3966" s="22">
        <v>0.0</v>
      </c>
      <c r="AJ3966" s="103">
        <v>1.0335485932673615E-5</v>
      </c>
      <c r="AK3966" s="103">
        <v>0.0</v>
      </c>
      <c r="AL3966" s="104"/>
      <c r="AM3966" s="22" t="s">
        <v>7004</v>
      </c>
    </row>
    <row r="3967">
      <c r="A3967" s="24">
        <v>46082.0</v>
      </c>
      <c r="B3967" s="24">
        <v>46083.0</v>
      </c>
      <c r="C3967" s="22" t="s">
        <v>687</v>
      </c>
      <c r="D3967" s="22" t="s">
        <v>146</v>
      </c>
      <c r="E3967" s="22" t="s">
        <v>180</v>
      </c>
      <c r="F3967" s="97">
        <v>0.125</v>
      </c>
      <c r="G3967" s="97">
        <v>0.08333333333333333</v>
      </c>
      <c r="H3967" s="97">
        <v>0.04</v>
      </c>
      <c r="I3967" s="97">
        <v>0.019230769230769232</v>
      </c>
      <c r="J3967" s="97">
        <v>0.022343979629023392</v>
      </c>
      <c r="K3967" s="22" t="s">
        <v>180</v>
      </c>
      <c r="L3967" s="97">
        <v>1.0</v>
      </c>
      <c r="M3967" s="22" t="s">
        <v>3369</v>
      </c>
      <c r="N3967" s="22" t="s">
        <v>3360</v>
      </c>
      <c r="O3967" s="98"/>
      <c r="P3967" s="23"/>
      <c r="Q3967" s="23"/>
      <c r="R3967" s="23"/>
      <c r="S3967" s="23"/>
      <c r="T3967" s="23"/>
      <c r="U3967" s="23"/>
      <c r="V3967" s="23"/>
      <c r="W3967" s="23"/>
      <c r="X3967" s="23"/>
      <c r="Y3967" s="23"/>
      <c r="Z3967" s="23"/>
      <c r="AA3967" s="23"/>
      <c r="AB3967" s="22" t="s">
        <v>164</v>
      </c>
      <c r="AC3967" s="22" t="s">
        <v>3361</v>
      </c>
      <c r="AD3967" s="22" t="s">
        <v>6847</v>
      </c>
      <c r="AE3967" s="22" t="s">
        <v>3363</v>
      </c>
      <c r="AF3967" s="102"/>
      <c r="AG3967" s="22" t="s">
        <v>3364</v>
      </c>
      <c r="AH3967" s="22" t="s">
        <v>3365</v>
      </c>
      <c r="AI3967" s="22">
        <v>0.0</v>
      </c>
      <c r="AJ3967" s="103">
        <v>4.992534256622124E-4</v>
      </c>
      <c r="AK3967" s="103">
        <v>3.6982248520710064E-4</v>
      </c>
      <c r="AL3967" s="104"/>
      <c r="AM3967" s="22" t="s">
        <v>7005</v>
      </c>
    </row>
    <row r="3968">
      <c r="A3968" s="24">
        <v>46083.0</v>
      </c>
      <c r="B3968" s="24">
        <v>46084.0</v>
      </c>
      <c r="C3968" s="22" t="s">
        <v>687</v>
      </c>
      <c r="D3968" s="22" t="s">
        <v>146</v>
      </c>
      <c r="E3968" s="22" t="s">
        <v>208</v>
      </c>
      <c r="F3968" s="97">
        <v>0.0</v>
      </c>
      <c r="G3968" s="97">
        <v>0.0</v>
      </c>
      <c r="H3968" s="97">
        <v>0.0</v>
      </c>
      <c r="I3968" s="97">
        <v>0.0</v>
      </c>
      <c r="J3968" s="97">
        <v>0.0031657447450684035</v>
      </c>
      <c r="K3968" s="22" t="s">
        <v>3531</v>
      </c>
      <c r="L3968" s="97">
        <v>0.0</v>
      </c>
      <c r="M3968" s="22" t="s">
        <v>3369</v>
      </c>
      <c r="N3968" s="22" t="s">
        <v>3360</v>
      </c>
      <c r="O3968" s="98"/>
      <c r="P3968" s="23"/>
      <c r="Q3968" s="23"/>
      <c r="R3968" s="23"/>
      <c r="S3968" s="23"/>
      <c r="T3968" s="23"/>
      <c r="U3968" s="23"/>
      <c r="V3968" s="23"/>
      <c r="W3968" s="23"/>
      <c r="X3968" s="23"/>
      <c r="Y3968" s="23"/>
      <c r="Z3968" s="23"/>
      <c r="AA3968" s="23"/>
      <c r="AB3968" s="22" t="s">
        <v>164</v>
      </c>
      <c r="AC3968" s="22" t="s">
        <v>3361</v>
      </c>
      <c r="AD3968" s="22" t="s">
        <v>6847</v>
      </c>
      <c r="AE3968" s="22" t="s">
        <v>3363</v>
      </c>
      <c r="AF3968" s="102"/>
      <c r="AG3968" s="22" t="s">
        <v>3364</v>
      </c>
      <c r="AH3968" s="22" t="s">
        <v>3365</v>
      </c>
      <c r="AI3968" s="22">
        <v>0.0</v>
      </c>
      <c r="AJ3968" s="103">
        <v>1.0021939790928212E-5</v>
      </c>
      <c r="AK3968" s="103">
        <v>0.0</v>
      </c>
      <c r="AL3968" s="104"/>
      <c r="AM3968" s="22" t="s">
        <v>7006</v>
      </c>
    </row>
    <row r="3969">
      <c r="A3969" s="24">
        <v>46084.0</v>
      </c>
      <c r="B3969" s="24">
        <v>46085.0</v>
      </c>
      <c r="C3969" s="22" t="s">
        <v>687</v>
      </c>
      <c r="D3969" s="22" t="s">
        <v>146</v>
      </c>
      <c r="E3969" s="22" t="s">
        <v>303</v>
      </c>
      <c r="F3969" s="97">
        <v>0.0</v>
      </c>
      <c r="G3969" s="97">
        <v>0.0</v>
      </c>
      <c r="H3969" s="97">
        <v>0.0</v>
      </c>
      <c r="I3969" s="97">
        <v>0.0</v>
      </c>
      <c r="J3969" s="97">
        <v>0.003141456981266434</v>
      </c>
      <c r="K3969" s="22" t="s">
        <v>3531</v>
      </c>
      <c r="L3969" s="97">
        <v>0.0</v>
      </c>
      <c r="M3969" s="22" t="s">
        <v>3369</v>
      </c>
      <c r="N3969" s="22" t="s">
        <v>3360</v>
      </c>
      <c r="O3969" s="98"/>
      <c r="P3969" s="23"/>
      <c r="Q3969" s="23"/>
      <c r="R3969" s="23"/>
      <c r="S3969" s="23"/>
      <c r="T3969" s="23"/>
      <c r="U3969" s="23"/>
      <c r="V3969" s="23"/>
      <c r="W3969" s="23"/>
      <c r="X3969" s="23"/>
      <c r="Y3969" s="23"/>
      <c r="Z3969" s="23"/>
      <c r="AA3969" s="23"/>
      <c r="AB3969" s="22" t="s">
        <v>164</v>
      </c>
      <c r="AC3969" s="22" t="s">
        <v>3361</v>
      </c>
      <c r="AD3969" s="22" t="s">
        <v>6847</v>
      </c>
      <c r="AE3969" s="22" t="s">
        <v>3363</v>
      </c>
      <c r="AF3969" s="102"/>
      <c r="AG3969" s="22" t="s">
        <v>3364</v>
      </c>
      <c r="AH3969" s="22" t="s">
        <v>3365</v>
      </c>
      <c r="AI3969" s="22">
        <v>0.0</v>
      </c>
      <c r="AJ3969" s="103">
        <v>9.868751965147616E-6</v>
      </c>
      <c r="AK3969" s="103">
        <v>0.0</v>
      </c>
      <c r="AL3969" s="104"/>
      <c r="AM3969" s="22" t="s">
        <v>7007</v>
      </c>
    </row>
    <row r="3970">
      <c r="A3970" s="24">
        <v>46085.0</v>
      </c>
      <c r="B3970" s="24">
        <v>46086.0</v>
      </c>
      <c r="C3970" s="22" t="s">
        <v>687</v>
      </c>
      <c r="D3970" s="22" t="s">
        <v>146</v>
      </c>
      <c r="E3970" s="22" t="s">
        <v>148</v>
      </c>
      <c r="F3970" s="97">
        <v>0.0</v>
      </c>
      <c r="G3970" s="97">
        <v>0.0</v>
      </c>
      <c r="H3970" s="97">
        <v>0.0</v>
      </c>
      <c r="I3970" s="97">
        <v>0.0</v>
      </c>
      <c r="J3970" s="97">
        <v>0.003117355554493507</v>
      </c>
      <c r="K3970" s="22" t="s">
        <v>3531</v>
      </c>
      <c r="L3970" s="97">
        <v>0.0</v>
      </c>
      <c r="M3970" s="22" t="s">
        <v>3369</v>
      </c>
      <c r="N3970" s="22" t="s">
        <v>3360</v>
      </c>
      <c r="O3970" s="98"/>
      <c r="P3970" s="23"/>
      <c r="Q3970" s="23"/>
      <c r="R3970" s="23"/>
      <c r="S3970" s="23"/>
      <c r="T3970" s="23"/>
      <c r="U3970" s="23"/>
      <c r="V3970" s="23"/>
      <c r="W3970" s="23"/>
      <c r="X3970" s="23"/>
      <c r="Y3970" s="23"/>
      <c r="Z3970" s="23"/>
      <c r="AA3970" s="23"/>
      <c r="AB3970" s="22" t="s">
        <v>164</v>
      </c>
      <c r="AC3970" s="22" t="s">
        <v>3361</v>
      </c>
      <c r="AD3970" s="22" t="s">
        <v>6847</v>
      </c>
      <c r="AE3970" s="22" t="s">
        <v>3363</v>
      </c>
      <c r="AF3970" s="102"/>
      <c r="AG3970" s="22" t="s">
        <v>3364</v>
      </c>
      <c r="AH3970" s="22" t="s">
        <v>3365</v>
      </c>
      <c r="AI3970" s="22">
        <v>0.0</v>
      </c>
      <c r="AJ3970" s="103">
        <v>9.717905653131521E-6</v>
      </c>
      <c r="AK3970" s="103">
        <v>0.0</v>
      </c>
      <c r="AL3970" s="104"/>
      <c r="AM3970" s="22" t="s">
        <v>7008</v>
      </c>
    </row>
    <row r="3971">
      <c r="A3971" s="24">
        <v>46086.0</v>
      </c>
      <c r="B3971" s="24">
        <v>46087.0</v>
      </c>
      <c r="C3971" s="22" t="s">
        <v>687</v>
      </c>
      <c r="D3971" s="22" t="s">
        <v>146</v>
      </c>
      <c r="E3971" s="22" t="s">
        <v>196</v>
      </c>
      <c r="F3971" s="97">
        <v>0.0</v>
      </c>
      <c r="G3971" s="97">
        <v>0.0</v>
      </c>
      <c r="H3971" s="97">
        <v>0.0</v>
      </c>
      <c r="I3971" s="97">
        <v>0.019230769230769232</v>
      </c>
      <c r="J3971" s="97">
        <v>0.006694556261584666</v>
      </c>
      <c r="K3971" s="22" t="s">
        <v>3531</v>
      </c>
      <c r="L3971" s="97">
        <v>0.0</v>
      </c>
      <c r="M3971" s="22" t="s">
        <v>3369</v>
      </c>
      <c r="N3971" s="22" t="s">
        <v>3360</v>
      </c>
      <c r="O3971" s="98"/>
      <c r="P3971" s="23"/>
      <c r="Q3971" s="23"/>
      <c r="R3971" s="23"/>
      <c r="S3971" s="23"/>
      <c r="T3971" s="23"/>
      <c r="U3971" s="23"/>
      <c r="V3971" s="23"/>
      <c r="W3971" s="23"/>
      <c r="X3971" s="23"/>
      <c r="Y3971" s="23"/>
      <c r="Z3971" s="23"/>
      <c r="AA3971" s="23"/>
      <c r="AB3971" s="22" t="s">
        <v>164</v>
      </c>
      <c r="AC3971" s="22" t="s">
        <v>3361</v>
      </c>
      <c r="AD3971" s="22" t="s">
        <v>6847</v>
      </c>
      <c r="AE3971" s="22" t="s">
        <v>3363</v>
      </c>
      <c r="AF3971" s="102"/>
      <c r="AG3971" s="22" t="s">
        <v>3364</v>
      </c>
      <c r="AH3971" s="22" t="s">
        <v>3365</v>
      </c>
      <c r="AI3971" s="22">
        <v>0.0</v>
      </c>
      <c r="AJ3971" s="103">
        <v>4.481708353952246E-5</v>
      </c>
      <c r="AK3971" s="103">
        <v>3.6982248520710064E-4</v>
      </c>
      <c r="AL3971" s="104"/>
      <c r="AM3971" s="22" t="s">
        <v>7009</v>
      </c>
    </row>
    <row r="3972">
      <c r="A3972" s="24">
        <v>46087.0</v>
      </c>
      <c r="B3972" s="24">
        <v>46088.0</v>
      </c>
      <c r="C3972" s="22" t="s">
        <v>687</v>
      </c>
      <c r="D3972" s="22" t="s">
        <v>146</v>
      </c>
      <c r="E3972" s="22" t="s">
        <v>288</v>
      </c>
      <c r="F3972" s="97">
        <v>0.0</v>
      </c>
      <c r="G3972" s="97">
        <v>0.0</v>
      </c>
      <c r="H3972" s="97">
        <v>0.0</v>
      </c>
      <c r="I3972" s="97">
        <v>0.0</v>
      </c>
      <c r="J3972" s="97">
        <v>0.0030697060046518507</v>
      </c>
      <c r="K3972" s="22" t="s">
        <v>3531</v>
      </c>
      <c r="L3972" s="97">
        <v>0.0</v>
      </c>
      <c r="M3972" s="22" t="s">
        <v>3369</v>
      </c>
      <c r="N3972" s="22" t="s">
        <v>3360</v>
      </c>
      <c r="O3972" s="98"/>
      <c r="P3972" s="23"/>
      <c r="Q3972" s="23"/>
      <c r="R3972" s="23"/>
      <c r="S3972" s="23"/>
      <c r="T3972" s="23"/>
      <c r="U3972" s="23"/>
      <c r="V3972" s="23"/>
      <c r="W3972" s="23"/>
      <c r="X3972" s="23"/>
      <c r="Y3972" s="23"/>
      <c r="Z3972" s="23"/>
      <c r="AA3972" s="23"/>
      <c r="AB3972" s="22" t="s">
        <v>164</v>
      </c>
      <c r="AC3972" s="22" t="s">
        <v>3361</v>
      </c>
      <c r="AD3972" s="22" t="s">
        <v>6847</v>
      </c>
      <c r="AE3972" s="22" t="s">
        <v>3363</v>
      </c>
      <c r="AF3972" s="102"/>
      <c r="AG3972" s="22" t="s">
        <v>3364</v>
      </c>
      <c r="AH3972" s="22" t="s">
        <v>3365</v>
      </c>
      <c r="AI3972" s="22">
        <v>0.0</v>
      </c>
      <c r="AJ3972" s="103">
        <v>9.423094954995628E-6</v>
      </c>
      <c r="AK3972" s="103">
        <v>0.0</v>
      </c>
      <c r="AL3972" s="104"/>
      <c r="AM3972" s="22" t="s">
        <v>7010</v>
      </c>
    </row>
    <row r="3973">
      <c r="A3973" s="24">
        <v>46088.0</v>
      </c>
      <c r="B3973" s="24">
        <v>46089.0</v>
      </c>
      <c r="C3973" s="22" t="s">
        <v>687</v>
      </c>
      <c r="D3973" s="22" t="s">
        <v>146</v>
      </c>
      <c r="E3973" s="22" t="s">
        <v>256</v>
      </c>
      <c r="F3973" s="97">
        <v>0.0</v>
      </c>
      <c r="G3973" s="97">
        <v>0.0</v>
      </c>
      <c r="H3973" s="97">
        <v>0.0</v>
      </c>
      <c r="I3973" s="97">
        <v>0.0</v>
      </c>
      <c r="J3973" s="97">
        <v>0.0030461550552271966</v>
      </c>
      <c r="K3973" s="22" t="s">
        <v>3531</v>
      </c>
      <c r="L3973" s="97">
        <v>0.0</v>
      </c>
      <c r="M3973" s="22" t="s">
        <v>3369</v>
      </c>
      <c r="N3973" s="22" t="s">
        <v>3360</v>
      </c>
      <c r="O3973" s="98"/>
      <c r="P3973" s="23"/>
      <c r="Q3973" s="23"/>
      <c r="R3973" s="23"/>
      <c r="S3973" s="23"/>
      <c r="T3973" s="23"/>
      <c r="U3973" s="23"/>
      <c r="V3973" s="23"/>
      <c r="W3973" s="23"/>
      <c r="X3973" s="23"/>
      <c r="Y3973" s="23"/>
      <c r="Z3973" s="23"/>
      <c r="AA3973" s="23"/>
      <c r="AB3973" s="22" t="s">
        <v>164</v>
      </c>
      <c r="AC3973" s="22" t="s">
        <v>3361</v>
      </c>
      <c r="AD3973" s="22" t="s">
        <v>6847</v>
      </c>
      <c r="AE3973" s="22" t="s">
        <v>3363</v>
      </c>
      <c r="AF3973" s="102"/>
      <c r="AG3973" s="22" t="s">
        <v>3364</v>
      </c>
      <c r="AH3973" s="22" t="s">
        <v>3365</v>
      </c>
      <c r="AI3973" s="22">
        <v>0.0</v>
      </c>
      <c r="AJ3973" s="103">
        <v>9.279060620486204E-6</v>
      </c>
      <c r="AK3973" s="103">
        <v>0.0</v>
      </c>
      <c r="AL3973" s="104"/>
      <c r="AM3973" s="22" t="s">
        <v>7011</v>
      </c>
    </row>
    <row r="3974">
      <c r="A3974" s="24">
        <v>46089.0</v>
      </c>
      <c r="B3974" s="24">
        <v>46090.0</v>
      </c>
      <c r="C3974" s="22" t="s">
        <v>687</v>
      </c>
      <c r="D3974" s="22" t="s">
        <v>146</v>
      </c>
      <c r="E3974" s="22" t="s">
        <v>180</v>
      </c>
      <c r="F3974" s="97">
        <v>0.0</v>
      </c>
      <c r="G3974" s="97">
        <v>0.08333333333333333</v>
      </c>
      <c r="H3974" s="97">
        <v>0.04</v>
      </c>
      <c r="I3974" s="97">
        <v>0.019230769230769232</v>
      </c>
      <c r="J3974" s="97">
        <v>0.02117127837678832</v>
      </c>
      <c r="K3974" s="22" t="s">
        <v>3531</v>
      </c>
      <c r="L3974" s="97">
        <v>0.0</v>
      </c>
      <c r="M3974" s="22" t="s">
        <v>3369</v>
      </c>
      <c r="N3974" s="22" t="s">
        <v>3360</v>
      </c>
      <c r="O3974" s="98"/>
      <c r="P3974" s="23"/>
      <c r="Q3974" s="23"/>
      <c r="R3974" s="23"/>
      <c r="S3974" s="23"/>
      <c r="T3974" s="23"/>
      <c r="U3974" s="23"/>
      <c r="V3974" s="23"/>
      <c r="W3974" s="23"/>
      <c r="X3974" s="23"/>
      <c r="Y3974" s="23"/>
      <c r="Z3974" s="23"/>
      <c r="AA3974" s="23"/>
      <c r="AB3974" s="22" t="s">
        <v>164</v>
      </c>
      <c r="AC3974" s="22" t="s">
        <v>3361</v>
      </c>
      <c r="AD3974" s="22" t="s">
        <v>6847</v>
      </c>
      <c r="AE3974" s="22" t="s">
        <v>3363</v>
      </c>
      <c r="AF3974" s="102"/>
      <c r="AG3974" s="22" t="s">
        <v>3364</v>
      </c>
      <c r="AH3974" s="22" t="s">
        <v>3365</v>
      </c>
      <c r="AI3974" s="22">
        <v>0.0</v>
      </c>
      <c r="AJ3974" s="103">
        <v>4.4822302810746474E-4</v>
      </c>
      <c r="AK3974" s="103">
        <v>3.6982248520710064E-4</v>
      </c>
      <c r="AL3974" s="104"/>
      <c r="AM3974" s="22" t="s">
        <v>7012</v>
      </c>
    </row>
    <row r="3975">
      <c r="A3975" s="24">
        <v>46090.0</v>
      </c>
      <c r="B3975" s="24">
        <v>46091.0</v>
      </c>
      <c r="C3975" s="22" t="s">
        <v>687</v>
      </c>
      <c r="D3975" s="22" t="s">
        <v>146</v>
      </c>
      <c r="E3975" s="22" t="s">
        <v>208</v>
      </c>
      <c r="F3975" s="97">
        <v>0.0</v>
      </c>
      <c r="G3975" s="97">
        <v>0.0</v>
      </c>
      <c r="H3975" s="97">
        <v>0.0</v>
      </c>
      <c r="I3975" s="97">
        <v>0.0</v>
      </c>
      <c r="J3975" s="97">
        <v>0.0029995938226080178</v>
      </c>
      <c r="K3975" s="22" t="s">
        <v>3531</v>
      </c>
      <c r="L3975" s="97">
        <v>0.0</v>
      </c>
      <c r="M3975" s="22" t="s">
        <v>3369</v>
      </c>
      <c r="N3975" s="22" t="s">
        <v>3360</v>
      </c>
      <c r="O3975" s="98"/>
      <c r="P3975" s="23"/>
      <c r="Q3975" s="23"/>
      <c r="R3975" s="23"/>
      <c r="S3975" s="23"/>
      <c r="T3975" s="23"/>
      <c r="U3975" s="23"/>
      <c r="V3975" s="23"/>
      <c r="W3975" s="23"/>
      <c r="X3975" s="23"/>
      <c r="Y3975" s="23"/>
      <c r="Z3975" s="23"/>
      <c r="AA3975" s="23"/>
      <c r="AB3975" s="22" t="s">
        <v>164</v>
      </c>
      <c r="AC3975" s="22" t="s">
        <v>3361</v>
      </c>
      <c r="AD3975" s="22" t="s">
        <v>6847</v>
      </c>
      <c r="AE3975" s="22" t="s">
        <v>3363</v>
      </c>
      <c r="AF3975" s="102"/>
      <c r="AG3975" s="22" t="s">
        <v>3364</v>
      </c>
      <c r="AH3975" s="22" t="s">
        <v>3365</v>
      </c>
      <c r="AI3975" s="22">
        <v>0.0</v>
      </c>
      <c r="AJ3975" s="103">
        <v>8.99756310062818E-6</v>
      </c>
      <c r="AK3975" s="103">
        <v>0.0</v>
      </c>
      <c r="AL3975" s="104"/>
      <c r="AM3975" s="22" t="s">
        <v>7013</v>
      </c>
    </row>
    <row r="3976">
      <c r="A3976" s="24">
        <v>46091.0</v>
      </c>
      <c r="B3976" s="24">
        <v>46092.0</v>
      </c>
      <c r="C3976" s="22" t="s">
        <v>687</v>
      </c>
      <c r="D3976" s="22" t="s">
        <v>146</v>
      </c>
      <c r="E3976" s="22" t="s">
        <v>303</v>
      </c>
      <c r="F3976" s="97">
        <v>0.0</v>
      </c>
      <c r="G3976" s="97">
        <v>0.0</v>
      </c>
      <c r="H3976" s="97">
        <v>0.0</v>
      </c>
      <c r="I3976" s="97">
        <v>0.0</v>
      </c>
      <c r="J3976" s="97">
        <v>0.002976580777611626</v>
      </c>
      <c r="K3976" s="22" t="s">
        <v>3531</v>
      </c>
      <c r="L3976" s="97">
        <v>0.0</v>
      </c>
      <c r="M3976" s="22" t="s">
        <v>3369</v>
      </c>
      <c r="N3976" s="22" t="s">
        <v>3360</v>
      </c>
      <c r="O3976" s="98"/>
      <c r="P3976" s="23"/>
      <c r="Q3976" s="23"/>
      <c r="R3976" s="23"/>
      <c r="S3976" s="23"/>
      <c r="T3976" s="23"/>
      <c r="U3976" s="23"/>
      <c r="V3976" s="23"/>
      <c r="W3976" s="23"/>
      <c r="X3976" s="23"/>
      <c r="Y3976" s="23"/>
      <c r="Z3976" s="23"/>
      <c r="AA3976" s="23"/>
      <c r="AB3976" s="22" t="s">
        <v>164</v>
      </c>
      <c r="AC3976" s="22" t="s">
        <v>3361</v>
      </c>
      <c r="AD3976" s="22" t="s">
        <v>6847</v>
      </c>
      <c r="AE3976" s="22" t="s">
        <v>3363</v>
      </c>
      <c r="AF3976" s="102"/>
      <c r="AG3976" s="22" t="s">
        <v>3364</v>
      </c>
      <c r="AH3976" s="22" t="s">
        <v>3365</v>
      </c>
      <c r="AI3976" s="22">
        <v>0.0</v>
      </c>
      <c r="AJ3976" s="103">
        <v>8.860033125647033E-6</v>
      </c>
      <c r="AK3976" s="103">
        <v>0.0</v>
      </c>
      <c r="AL3976" s="104"/>
      <c r="AM3976" s="22" t="s">
        <v>7014</v>
      </c>
    </row>
    <row r="3977">
      <c r="A3977" s="24">
        <v>46092.0</v>
      </c>
      <c r="B3977" s="24">
        <v>46093.0</v>
      </c>
      <c r="C3977" s="22" t="s">
        <v>687</v>
      </c>
      <c r="D3977" s="22" t="s">
        <v>146</v>
      </c>
      <c r="E3977" s="22" t="s">
        <v>148</v>
      </c>
      <c r="F3977" s="97">
        <v>0.0</v>
      </c>
      <c r="G3977" s="97">
        <v>0.0</v>
      </c>
      <c r="H3977" s="97">
        <v>0.0</v>
      </c>
      <c r="I3977" s="97">
        <v>0.0</v>
      </c>
      <c r="J3977" s="97">
        <v>0.0029537442899331</v>
      </c>
      <c r="K3977" s="22" t="s">
        <v>3531</v>
      </c>
      <c r="L3977" s="97">
        <v>0.0</v>
      </c>
      <c r="M3977" s="22" t="s">
        <v>3369</v>
      </c>
      <c r="N3977" s="22" t="s">
        <v>3360</v>
      </c>
      <c r="O3977" s="98"/>
      <c r="P3977" s="23"/>
      <c r="Q3977" s="23"/>
      <c r="R3977" s="23"/>
      <c r="S3977" s="23"/>
      <c r="T3977" s="23"/>
      <c r="U3977" s="23"/>
      <c r="V3977" s="23"/>
      <c r="W3977" s="23"/>
      <c r="X3977" s="23"/>
      <c r="Y3977" s="23"/>
      <c r="Z3977" s="23"/>
      <c r="AA3977" s="23"/>
      <c r="AB3977" s="22" t="s">
        <v>164</v>
      </c>
      <c r="AC3977" s="22" t="s">
        <v>3361</v>
      </c>
      <c r="AD3977" s="22" t="s">
        <v>6847</v>
      </c>
      <c r="AE3977" s="22" t="s">
        <v>3363</v>
      </c>
      <c r="AF3977" s="102"/>
      <c r="AG3977" s="22" t="s">
        <v>3364</v>
      </c>
      <c r="AH3977" s="22" t="s">
        <v>3365</v>
      </c>
      <c r="AI3977" s="22">
        <v>0.0</v>
      </c>
      <c r="AJ3977" s="103">
        <v>8.724605330312393E-6</v>
      </c>
      <c r="AK3977" s="103">
        <v>0.0</v>
      </c>
      <c r="AL3977" s="104"/>
      <c r="AM3977" s="22" t="s">
        <v>7015</v>
      </c>
    </row>
    <row r="3978">
      <c r="A3978" s="24">
        <v>46093.0</v>
      </c>
      <c r="B3978" s="24">
        <v>46094.0</v>
      </c>
      <c r="C3978" s="22" t="s">
        <v>687</v>
      </c>
      <c r="D3978" s="22" t="s">
        <v>146</v>
      </c>
      <c r="E3978" s="22" t="s">
        <v>196</v>
      </c>
      <c r="F3978" s="97">
        <v>0.0</v>
      </c>
      <c r="G3978" s="97">
        <v>0.0</v>
      </c>
      <c r="H3978" s="97">
        <v>0.0</v>
      </c>
      <c r="I3978" s="97">
        <v>0.019230769230769232</v>
      </c>
      <c r="J3978" s="97">
        <v>0.006343199223068535</v>
      </c>
      <c r="K3978" s="22" t="s">
        <v>3531</v>
      </c>
      <c r="L3978" s="97">
        <v>0.0</v>
      </c>
      <c r="M3978" s="22" t="s">
        <v>3369</v>
      </c>
      <c r="N3978" s="22" t="s">
        <v>3360</v>
      </c>
      <c r="O3978" s="98"/>
      <c r="P3978" s="23"/>
      <c r="Q3978" s="23"/>
      <c r="R3978" s="23"/>
      <c r="S3978" s="23"/>
      <c r="T3978" s="23"/>
      <c r="U3978" s="23"/>
      <c r="V3978" s="23"/>
      <c r="W3978" s="23"/>
      <c r="X3978" s="23"/>
      <c r="Y3978" s="23"/>
      <c r="Z3978" s="23"/>
      <c r="AA3978" s="23"/>
      <c r="AB3978" s="22" t="s">
        <v>164</v>
      </c>
      <c r="AC3978" s="22" t="s">
        <v>3361</v>
      </c>
      <c r="AD3978" s="22" t="s">
        <v>6847</v>
      </c>
      <c r="AE3978" s="22" t="s">
        <v>3363</v>
      </c>
      <c r="AF3978" s="102"/>
      <c r="AG3978" s="22" t="s">
        <v>3364</v>
      </c>
      <c r="AH3978" s="22" t="s">
        <v>3365</v>
      </c>
      <c r="AI3978" s="22">
        <v>0.0</v>
      </c>
      <c r="AJ3978" s="103">
        <v>4.0236176383537264E-5</v>
      </c>
      <c r="AK3978" s="103">
        <v>3.6982248520710064E-4</v>
      </c>
      <c r="AL3978" s="104"/>
      <c r="AM3978" s="22" t="s">
        <v>7016</v>
      </c>
    </row>
    <row r="3979">
      <c r="A3979" s="24">
        <v>46094.0</v>
      </c>
      <c r="B3979" s="24">
        <v>46095.0</v>
      </c>
      <c r="C3979" s="22" t="s">
        <v>687</v>
      </c>
      <c r="D3979" s="22" t="s">
        <v>146</v>
      </c>
      <c r="E3979" s="22" t="s">
        <v>288</v>
      </c>
      <c r="F3979" s="97">
        <v>0.0</v>
      </c>
      <c r="G3979" s="97">
        <v>0.0</v>
      </c>
      <c r="H3979" s="97">
        <v>0.0</v>
      </c>
      <c r="I3979" s="97">
        <v>0.0</v>
      </c>
      <c r="J3979" s="97">
        <v>0.00290859557869296</v>
      </c>
      <c r="K3979" s="22" t="s">
        <v>3531</v>
      </c>
      <c r="L3979" s="97">
        <v>0.0</v>
      </c>
      <c r="M3979" s="22" t="s">
        <v>3369</v>
      </c>
      <c r="N3979" s="22" t="s">
        <v>3360</v>
      </c>
      <c r="O3979" s="98"/>
      <c r="P3979" s="23"/>
      <c r="Q3979" s="23"/>
      <c r="R3979" s="23"/>
      <c r="S3979" s="23"/>
      <c r="T3979" s="23"/>
      <c r="U3979" s="23"/>
      <c r="V3979" s="23"/>
      <c r="W3979" s="23"/>
      <c r="X3979" s="23"/>
      <c r="Y3979" s="23"/>
      <c r="Z3979" s="23"/>
      <c r="AA3979" s="23"/>
      <c r="AB3979" s="22" t="s">
        <v>164</v>
      </c>
      <c r="AC3979" s="22" t="s">
        <v>3361</v>
      </c>
      <c r="AD3979" s="22" t="s">
        <v>6847</v>
      </c>
      <c r="AE3979" s="22" t="s">
        <v>3363</v>
      </c>
      <c r="AF3979" s="102"/>
      <c r="AG3979" s="22" t="s">
        <v>3364</v>
      </c>
      <c r="AH3979" s="22" t="s">
        <v>3365</v>
      </c>
      <c r="AI3979" s="22">
        <v>0.0</v>
      </c>
      <c r="AJ3979" s="103">
        <v>8.459928240392233E-6</v>
      </c>
      <c r="AK3979" s="103">
        <v>0.0</v>
      </c>
      <c r="AL3979" s="104"/>
      <c r="AM3979" s="22" t="s">
        <v>7017</v>
      </c>
    </row>
    <row r="3980">
      <c r="A3980" s="24">
        <v>46095.0</v>
      </c>
      <c r="B3980" s="24">
        <v>46096.0</v>
      </c>
      <c r="C3980" s="22" t="s">
        <v>687</v>
      </c>
      <c r="D3980" s="22" t="s">
        <v>146</v>
      </c>
      <c r="E3980" s="22" t="s">
        <v>256</v>
      </c>
      <c r="F3980" s="97">
        <v>0.0</v>
      </c>
      <c r="G3980" s="97">
        <v>0.0</v>
      </c>
      <c r="H3980" s="97">
        <v>0.0</v>
      </c>
      <c r="I3980" s="97">
        <v>0.0</v>
      </c>
      <c r="J3980" s="97">
        <v>0.0028862806771138626</v>
      </c>
      <c r="K3980" s="22" t="s">
        <v>3531</v>
      </c>
      <c r="L3980" s="97">
        <v>0.0</v>
      </c>
      <c r="M3980" s="22" t="s">
        <v>3369</v>
      </c>
      <c r="N3980" s="22" t="s">
        <v>3360</v>
      </c>
      <c r="O3980" s="98"/>
      <c r="P3980" s="23"/>
      <c r="Q3980" s="23"/>
      <c r="R3980" s="23"/>
      <c r="S3980" s="23"/>
      <c r="T3980" s="23"/>
      <c r="U3980" s="23"/>
      <c r="V3980" s="23"/>
      <c r="W3980" s="23"/>
      <c r="X3980" s="23"/>
      <c r="Y3980" s="23"/>
      <c r="Z3980" s="23"/>
      <c r="AA3980" s="23"/>
      <c r="AB3980" s="22" t="s">
        <v>164</v>
      </c>
      <c r="AC3980" s="22" t="s">
        <v>3361</v>
      </c>
      <c r="AD3980" s="22" t="s">
        <v>6847</v>
      </c>
      <c r="AE3980" s="22" t="s">
        <v>3363</v>
      </c>
      <c r="AF3980" s="102"/>
      <c r="AG3980" s="22" t="s">
        <v>3364</v>
      </c>
      <c r="AH3980" s="22" t="s">
        <v>3365</v>
      </c>
      <c r="AI3980" s="22">
        <v>0.0</v>
      </c>
      <c r="AJ3980" s="103">
        <v>8.330616147080857E-6</v>
      </c>
      <c r="AK3980" s="103">
        <v>0.0</v>
      </c>
      <c r="AL3980" s="104"/>
      <c r="AM3980" s="22" t="s">
        <v>7018</v>
      </c>
    </row>
    <row r="3981">
      <c r="A3981" s="24">
        <v>46096.0</v>
      </c>
      <c r="B3981" s="24">
        <v>46097.0</v>
      </c>
      <c r="C3981" s="22" t="s">
        <v>687</v>
      </c>
      <c r="D3981" s="22" t="s">
        <v>146</v>
      </c>
      <c r="E3981" s="22" t="s">
        <v>180</v>
      </c>
      <c r="F3981" s="97">
        <v>0.0</v>
      </c>
      <c r="G3981" s="97">
        <v>0.08333333333333333</v>
      </c>
      <c r="H3981" s="97">
        <v>0.04</v>
      </c>
      <c r="I3981" s="97">
        <v>0.019230769230769232</v>
      </c>
      <c r="J3981" s="97">
        <v>0.020060125167911086</v>
      </c>
      <c r="K3981" s="22" t="s">
        <v>3531</v>
      </c>
      <c r="L3981" s="97">
        <v>0.0</v>
      </c>
      <c r="M3981" s="22" t="s">
        <v>3369</v>
      </c>
      <c r="N3981" s="22" t="s">
        <v>3360</v>
      </c>
      <c r="O3981" s="98"/>
      <c r="P3981" s="23"/>
      <c r="Q3981" s="23"/>
      <c r="R3981" s="23"/>
      <c r="S3981" s="23"/>
      <c r="T3981" s="23"/>
      <c r="U3981" s="23"/>
      <c r="V3981" s="23"/>
      <c r="W3981" s="23"/>
      <c r="X3981" s="23"/>
      <c r="Y3981" s="23"/>
      <c r="Z3981" s="23"/>
      <c r="AA3981" s="23"/>
      <c r="AB3981" s="22" t="s">
        <v>164</v>
      </c>
      <c r="AC3981" s="22" t="s">
        <v>3361</v>
      </c>
      <c r="AD3981" s="22" t="s">
        <v>6847</v>
      </c>
      <c r="AE3981" s="22" t="s">
        <v>3363</v>
      </c>
      <c r="AF3981" s="102"/>
      <c r="AG3981" s="22" t="s">
        <v>3364</v>
      </c>
      <c r="AH3981" s="22" t="s">
        <v>3365</v>
      </c>
      <c r="AI3981" s="22">
        <v>0.0</v>
      </c>
      <c r="AJ3981" s="103">
        <v>4.024086217522598E-4</v>
      </c>
      <c r="AK3981" s="103">
        <v>3.6982248520710064E-4</v>
      </c>
      <c r="AL3981" s="104"/>
      <c r="AM3981" s="22" t="s">
        <v>7019</v>
      </c>
    </row>
    <row r="3982">
      <c r="A3982" s="24">
        <v>46097.0</v>
      </c>
      <c r="B3982" s="24">
        <v>46098.0</v>
      </c>
      <c r="C3982" s="22" t="s">
        <v>687</v>
      </c>
      <c r="D3982" s="22" t="s">
        <v>146</v>
      </c>
      <c r="E3982" s="22" t="s">
        <v>208</v>
      </c>
      <c r="F3982" s="97">
        <v>0.0</v>
      </c>
      <c r="G3982" s="97">
        <v>0.0</v>
      </c>
      <c r="H3982" s="97">
        <v>0.0</v>
      </c>
      <c r="I3982" s="97">
        <v>0.0</v>
      </c>
      <c r="J3982" s="97">
        <v>0.0028421631638636</v>
      </c>
      <c r="K3982" s="22" t="s">
        <v>3531</v>
      </c>
      <c r="L3982" s="97">
        <v>0.0</v>
      </c>
      <c r="M3982" s="22" t="s">
        <v>3369</v>
      </c>
      <c r="N3982" s="22" t="s">
        <v>3360</v>
      </c>
      <c r="O3982" s="98"/>
      <c r="P3982" s="23"/>
      <c r="Q3982" s="23"/>
      <c r="R3982" s="23"/>
      <c r="S3982" s="23"/>
      <c r="T3982" s="23"/>
      <c r="U3982" s="23"/>
      <c r="V3982" s="23"/>
      <c r="W3982" s="23"/>
      <c r="X3982" s="23"/>
      <c r="Y3982" s="23"/>
      <c r="Z3982" s="23"/>
      <c r="AA3982" s="23"/>
      <c r="AB3982" s="22" t="s">
        <v>164</v>
      </c>
      <c r="AC3982" s="22" t="s">
        <v>3361</v>
      </c>
      <c r="AD3982" s="22" t="s">
        <v>6847</v>
      </c>
      <c r="AE3982" s="22" t="s">
        <v>3363</v>
      </c>
      <c r="AF3982" s="102"/>
      <c r="AG3982" s="22" t="s">
        <v>3364</v>
      </c>
      <c r="AH3982" s="22" t="s">
        <v>3365</v>
      </c>
      <c r="AI3982" s="22">
        <v>0.0</v>
      </c>
      <c r="AJ3982" s="103">
        <v>8.07789145002315E-6</v>
      </c>
      <c r="AK3982" s="103">
        <v>0.0</v>
      </c>
      <c r="AL3982" s="104"/>
      <c r="AM3982" s="22" t="s">
        <v>7020</v>
      </c>
    </row>
    <row r="3983">
      <c r="A3983" s="24">
        <v>46098.0</v>
      </c>
      <c r="B3983" s="24">
        <v>46099.0</v>
      </c>
      <c r="C3983" s="22" t="s">
        <v>687</v>
      </c>
      <c r="D3983" s="22" t="s">
        <v>146</v>
      </c>
      <c r="E3983" s="22" t="s">
        <v>303</v>
      </c>
      <c r="F3983" s="97">
        <v>0.0</v>
      </c>
      <c r="G3983" s="97">
        <v>0.0</v>
      </c>
      <c r="H3983" s="97">
        <v>0.0</v>
      </c>
      <c r="I3983" s="97">
        <v>0.0</v>
      </c>
      <c r="J3983" s="97">
        <v>0.002820357935340956</v>
      </c>
      <c r="K3983" s="22" t="s">
        <v>3531</v>
      </c>
      <c r="L3983" s="97">
        <v>0.0</v>
      </c>
      <c r="M3983" s="22" t="s">
        <v>3369</v>
      </c>
      <c r="N3983" s="22" t="s">
        <v>3360</v>
      </c>
      <c r="O3983" s="98"/>
      <c r="P3983" s="23"/>
      <c r="Q3983" s="23"/>
      <c r="R3983" s="23"/>
      <c r="S3983" s="23"/>
      <c r="T3983" s="23"/>
      <c r="U3983" s="23"/>
      <c r="V3983" s="23"/>
      <c r="W3983" s="23"/>
      <c r="X3983" s="23"/>
      <c r="Y3983" s="23"/>
      <c r="Z3983" s="23"/>
      <c r="AA3983" s="23"/>
      <c r="AB3983" s="22" t="s">
        <v>164</v>
      </c>
      <c r="AC3983" s="22" t="s">
        <v>3361</v>
      </c>
      <c r="AD3983" s="22" t="s">
        <v>6847</v>
      </c>
      <c r="AE3983" s="22" t="s">
        <v>3363</v>
      </c>
      <c r="AF3983" s="102"/>
      <c r="AG3983" s="22" t="s">
        <v>3364</v>
      </c>
      <c r="AH3983" s="22" t="s">
        <v>3365</v>
      </c>
      <c r="AI3983" s="22">
        <v>0.0</v>
      </c>
      <c r="AJ3983" s="103">
        <v>7.9544188834407E-6</v>
      </c>
      <c r="AK3983" s="103">
        <v>0.0</v>
      </c>
      <c r="AL3983" s="104"/>
      <c r="AM3983" s="22" t="s">
        <v>7021</v>
      </c>
    </row>
    <row r="3984">
      <c r="A3984" s="24">
        <v>46099.0</v>
      </c>
      <c r="B3984" s="24">
        <v>46100.0</v>
      </c>
      <c r="C3984" s="22" t="s">
        <v>687</v>
      </c>
      <c r="D3984" s="22" t="s">
        <v>146</v>
      </c>
      <c r="E3984" s="22" t="s">
        <v>148</v>
      </c>
      <c r="F3984" s="97">
        <v>0.0</v>
      </c>
      <c r="G3984" s="97">
        <v>0.0</v>
      </c>
      <c r="H3984" s="97">
        <v>0.0</v>
      </c>
      <c r="I3984" s="97">
        <v>0.0</v>
      </c>
      <c r="J3984" s="97">
        <v>0.002798719997703286</v>
      </c>
      <c r="K3984" s="22" t="s">
        <v>3531</v>
      </c>
      <c r="L3984" s="97">
        <v>0.0</v>
      </c>
      <c r="M3984" s="22" t="s">
        <v>3369</v>
      </c>
      <c r="N3984" s="22" t="s">
        <v>3360</v>
      </c>
      <c r="O3984" s="98"/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/>
      <c r="AB3984" s="22" t="s">
        <v>164</v>
      </c>
      <c r="AC3984" s="22" t="s">
        <v>3361</v>
      </c>
      <c r="AD3984" s="22" t="s">
        <v>6847</v>
      </c>
      <c r="AE3984" s="22" t="s">
        <v>3363</v>
      </c>
      <c r="AF3984" s="102"/>
      <c r="AG3984" s="22" t="s">
        <v>3364</v>
      </c>
      <c r="AH3984" s="22" t="s">
        <v>3365</v>
      </c>
      <c r="AI3984" s="22">
        <v>0.0</v>
      </c>
      <c r="AJ3984" s="103">
        <v>7.832833625544281E-6</v>
      </c>
      <c r="AK3984" s="103">
        <v>0.0</v>
      </c>
      <c r="AL3984" s="104"/>
      <c r="AM3984" s="22" t="s">
        <v>7022</v>
      </c>
    </row>
    <row r="3985">
      <c r="A3985" s="24">
        <v>46100.0</v>
      </c>
      <c r="B3985" s="24">
        <v>46101.0</v>
      </c>
      <c r="C3985" s="22" t="s">
        <v>687</v>
      </c>
      <c r="D3985" s="22" t="s">
        <v>146</v>
      </c>
      <c r="E3985" s="22" t="s">
        <v>196</v>
      </c>
      <c r="F3985" s="97">
        <v>0.0</v>
      </c>
      <c r="G3985" s="97">
        <v>0.0</v>
      </c>
      <c r="H3985" s="97">
        <v>0.0</v>
      </c>
      <c r="I3985" s="97">
        <v>0.019230769230769232</v>
      </c>
      <c r="J3985" s="97">
        <v>0.006010282804616083</v>
      </c>
      <c r="K3985" s="22" t="s">
        <v>3531</v>
      </c>
      <c r="L3985" s="97">
        <v>0.0</v>
      </c>
      <c r="M3985" s="22" t="s">
        <v>3369</v>
      </c>
      <c r="N3985" s="22" t="s">
        <v>3360</v>
      </c>
      <c r="O3985" s="98"/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/>
      <c r="AB3985" s="22" t="s">
        <v>164</v>
      </c>
      <c r="AC3985" s="22" t="s">
        <v>3361</v>
      </c>
      <c r="AD3985" s="22" t="s">
        <v>6847</v>
      </c>
      <c r="AE3985" s="22" t="s">
        <v>3363</v>
      </c>
      <c r="AF3985" s="102"/>
      <c r="AG3985" s="22" t="s">
        <v>3364</v>
      </c>
      <c r="AH3985" s="22" t="s">
        <v>3365</v>
      </c>
      <c r="AI3985" s="22">
        <v>0.0</v>
      </c>
      <c r="AJ3985" s="103">
        <v>3.612349939146376E-5</v>
      </c>
      <c r="AK3985" s="103">
        <v>3.6982248520710064E-4</v>
      </c>
      <c r="AL3985" s="104"/>
      <c r="AM3985" s="22" t="s">
        <v>7023</v>
      </c>
    </row>
    <row r="3986">
      <c r="A3986" s="24">
        <v>46101.0</v>
      </c>
      <c r="B3986" s="24">
        <v>46102.0</v>
      </c>
      <c r="C3986" s="22" t="s">
        <v>687</v>
      </c>
      <c r="D3986" s="22" t="s">
        <v>146</v>
      </c>
      <c r="E3986" s="22" t="s">
        <v>288</v>
      </c>
      <c r="F3986" s="97">
        <v>0.0</v>
      </c>
      <c r="G3986" s="97">
        <v>0.0</v>
      </c>
      <c r="H3986" s="97">
        <v>0.0</v>
      </c>
      <c r="I3986" s="97">
        <v>0.0</v>
      </c>
      <c r="J3986" s="97">
        <v>0.0027559408710710435</v>
      </c>
      <c r="K3986" s="22" t="s">
        <v>3531</v>
      </c>
      <c r="L3986" s="97">
        <v>0.0</v>
      </c>
      <c r="M3986" s="22" t="s">
        <v>3369</v>
      </c>
      <c r="N3986" s="22" t="s">
        <v>3360</v>
      </c>
      <c r="O3986" s="98"/>
      <c r="P3986" s="23"/>
      <c r="Q3986" s="23"/>
      <c r="R3986" s="23"/>
      <c r="S3986" s="23"/>
      <c r="T3986" s="23"/>
      <c r="U3986" s="23"/>
      <c r="V3986" s="23"/>
      <c r="W3986" s="23"/>
      <c r="X3986" s="23"/>
      <c r="Y3986" s="23"/>
      <c r="Z3986" s="23"/>
      <c r="AA3986" s="23"/>
      <c r="AB3986" s="22" t="s">
        <v>164</v>
      </c>
      <c r="AC3986" s="22" t="s">
        <v>3361</v>
      </c>
      <c r="AD3986" s="22" t="s">
        <v>6847</v>
      </c>
      <c r="AE3986" s="22" t="s">
        <v>3363</v>
      </c>
      <c r="AF3986" s="102"/>
      <c r="AG3986" s="22" t="s">
        <v>3364</v>
      </c>
      <c r="AH3986" s="22" t="s">
        <v>3365</v>
      </c>
      <c r="AI3986" s="22">
        <v>0.0</v>
      </c>
      <c r="AJ3986" s="103">
        <v>7.5952100848398225E-6</v>
      </c>
      <c r="AK3986" s="103">
        <v>0.0</v>
      </c>
      <c r="AL3986" s="104"/>
      <c r="AM3986" s="22" t="s">
        <v>7024</v>
      </c>
    </row>
    <row r="3987">
      <c r="A3987" s="24">
        <v>46102.0</v>
      </c>
      <c r="B3987" s="24">
        <v>46103.0</v>
      </c>
      <c r="C3987" s="22" t="s">
        <v>687</v>
      </c>
      <c r="D3987" s="22" t="s">
        <v>146</v>
      </c>
      <c r="E3987" s="22" t="s">
        <v>256</v>
      </c>
      <c r="F3987" s="97">
        <v>0.0</v>
      </c>
      <c r="G3987" s="97">
        <v>0.0</v>
      </c>
      <c r="H3987" s="97">
        <v>0.0</v>
      </c>
      <c r="I3987" s="97">
        <v>0.0</v>
      </c>
      <c r="J3987" s="97">
        <v>0.002734797144612036</v>
      </c>
      <c r="K3987" s="22" t="s">
        <v>3531</v>
      </c>
      <c r="L3987" s="97">
        <v>0.0</v>
      </c>
      <c r="M3987" s="22" t="s">
        <v>3369</v>
      </c>
      <c r="N3987" s="22" t="s">
        <v>3360</v>
      </c>
      <c r="O3987" s="98"/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/>
      <c r="AB3987" s="22" t="s">
        <v>164</v>
      </c>
      <c r="AC3987" s="22" t="s">
        <v>3361</v>
      </c>
      <c r="AD3987" s="22" t="s">
        <v>6847</v>
      </c>
      <c r="AE3987" s="22" t="s">
        <v>3363</v>
      </c>
      <c r="AF3987" s="102"/>
      <c r="AG3987" s="22" t="s">
        <v>3364</v>
      </c>
      <c r="AH3987" s="22" t="s">
        <v>3365</v>
      </c>
      <c r="AI3987" s="22">
        <v>0.0</v>
      </c>
      <c r="AJ3987" s="103">
        <v>7.479115422178146E-6</v>
      </c>
      <c r="AK3987" s="103">
        <v>0.0</v>
      </c>
      <c r="AL3987" s="104"/>
      <c r="AM3987" s="22" t="s">
        <v>7025</v>
      </c>
    </row>
    <row r="3988">
      <c r="A3988" s="24">
        <v>46103.0</v>
      </c>
      <c r="B3988" s="24">
        <v>46104.0</v>
      </c>
      <c r="C3988" s="22" t="s">
        <v>687</v>
      </c>
      <c r="D3988" s="22" t="s">
        <v>146</v>
      </c>
      <c r="E3988" s="22" t="s">
        <v>180</v>
      </c>
      <c r="F3988" s="97">
        <v>0.0</v>
      </c>
      <c r="G3988" s="97">
        <v>0.08333333333333333</v>
      </c>
      <c r="H3988" s="97">
        <v>0.04</v>
      </c>
      <c r="I3988" s="97">
        <v>0.019230769230769232</v>
      </c>
      <c r="J3988" s="97">
        <v>0.019007289715365076</v>
      </c>
      <c r="K3988" s="22" t="s">
        <v>3531</v>
      </c>
      <c r="L3988" s="97">
        <v>0.0</v>
      </c>
      <c r="M3988" s="22" t="s">
        <v>3369</v>
      </c>
      <c r="N3988" s="22" t="s">
        <v>3360</v>
      </c>
      <c r="O3988" s="98"/>
      <c r="P3988" s="23"/>
      <c r="Q3988" s="23"/>
      <c r="R3988" s="23"/>
      <c r="S3988" s="23"/>
      <c r="T3988" s="23"/>
      <c r="U3988" s="23"/>
      <c r="V3988" s="23"/>
      <c r="W3988" s="23"/>
      <c r="X3988" s="23"/>
      <c r="Y3988" s="23"/>
      <c r="Z3988" s="23"/>
      <c r="AA3988" s="23"/>
      <c r="AB3988" s="22" t="s">
        <v>164</v>
      </c>
      <c r="AC3988" s="22" t="s">
        <v>3361</v>
      </c>
      <c r="AD3988" s="22" t="s">
        <v>6847</v>
      </c>
      <c r="AE3988" s="22" t="s">
        <v>3363</v>
      </c>
      <c r="AF3988" s="102"/>
      <c r="AG3988" s="22" t="s">
        <v>3364</v>
      </c>
      <c r="AH3988" s="22" t="s">
        <v>3365</v>
      </c>
      <c r="AI3988" s="22">
        <v>0.0</v>
      </c>
      <c r="AJ3988" s="103">
        <v>3.61277062323823E-4</v>
      </c>
      <c r="AK3988" s="103">
        <v>3.6982248520710064E-4</v>
      </c>
      <c r="AL3988" s="104"/>
      <c r="AM3988" s="22" t="s">
        <v>7026</v>
      </c>
    </row>
    <row r="3989">
      <c r="A3989" s="24">
        <v>46104.0</v>
      </c>
      <c r="B3989" s="24">
        <v>46105.0</v>
      </c>
      <c r="C3989" s="22" t="s">
        <v>687</v>
      </c>
      <c r="D3989" s="22" t="s">
        <v>146</v>
      </c>
      <c r="E3989" s="22" t="s">
        <v>208</v>
      </c>
      <c r="F3989" s="97">
        <v>0.0</v>
      </c>
      <c r="G3989" s="97">
        <v>0.0</v>
      </c>
      <c r="H3989" s="97">
        <v>0.0</v>
      </c>
      <c r="I3989" s="97">
        <v>0.0</v>
      </c>
      <c r="J3989" s="97">
        <v>0.0026929950945824297</v>
      </c>
      <c r="K3989" s="22" t="s">
        <v>3531</v>
      </c>
      <c r="L3989" s="97">
        <v>0.0</v>
      </c>
      <c r="M3989" s="22" t="s">
        <v>3369</v>
      </c>
      <c r="N3989" s="22" t="s">
        <v>3360</v>
      </c>
      <c r="O3989" s="98"/>
      <c r="P3989" s="23"/>
      <c r="Q3989" s="23"/>
      <c r="R3989" s="23"/>
      <c r="S3989" s="23"/>
      <c r="T3989" s="23"/>
      <c r="U3989" s="23"/>
      <c r="V3989" s="23"/>
      <c r="W3989" s="23"/>
      <c r="X3989" s="23"/>
      <c r="Y3989" s="23"/>
      <c r="Z3989" s="23"/>
      <c r="AA3989" s="23"/>
      <c r="AB3989" s="22" t="s">
        <v>164</v>
      </c>
      <c r="AC3989" s="22" t="s">
        <v>3361</v>
      </c>
      <c r="AD3989" s="22" t="s">
        <v>6847</v>
      </c>
      <c r="AE3989" s="22" t="s">
        <v>3363</v>
      </c>
      <c r="AF3989" s="102"/>
      <c r="AG3989" s="22" t="s">
        <v>3364</v>
      </c>
      <c r="AH3989" s="22" t="s">
        <v>3365</v>
      </c>
      <c r="AI3989" s="22">
        <v>0.0</v>
      </c>
      <c r="AJ3989" s="103">
        <v>7.252222579445029E-6</v>
      </c>
      <c r="AK3989" s="103">
        <v>0.0</v>
      </c>
      <c r="AL3989" s="104"/>
      <c r="AM3989" s="22" t="s">
        <v>7027</v>
      </c>
    </row>
    <row r="3990">
      <c r="A3990" s="24">
        <v>46105.0</v>
      </c>
      <c r="B3990" s="24">
        <v>46106.0</v>
      </c>
      <c r="C3990" s="22" t="s">
        <v>687</v>
      </c>
      <c r="D3990" s="22" t="s">
        <v>146</v>
      </c>
      <c r="E3990" s="22" t="s">
        <v>303</v>
      </c>
      <c r="F3990" s="97">
        <v>0.0</v>
      </c>
      <c r="G3990" s="97">
        <v>0.0</v>
      </c>
      <c r="H3990" s="97">
        <v>0.0</v>
      </c>
      <c r="I3990" s="97">
        <v>0.0</v>
      </c>
      <c r="J3990" s="97">
        <v>0.0026723342915031634</v>
      </c>
      <c r="K3990" s="22" t="s">
        <v>3531</v>
      </c>
      <c r="L3990" s="97">
        <v>0.0</v>
      </c>
      <c r="M3990" s="22" t="s">
        <v>3369</v>
      </c>
      <c r="N3990" s="22" t="s">
        <v>3360</v>
      </c>
      <c r="O3990" s="98"/>
      <c r="P3990" s="23"/>
      <c r="Q3990" s="23"/>
      <c r="R3990" s="23"/>
      <c r="S3990" s="23"/>
      <c r="T3990" s="23"/>
      <c r="U3990" s="23"/>
      <c r="V3990" s="23"/>
      <c r="W3990" s="23"/>
      <c r="X3990" s="23"/>
      <c r="Y3990" s="23"/>
      <c r="Z3990" s="23"/>
      <c r="AA3990" s="23"/>
      <c r="AB3990" s="22" t="s">
        <v>164</v>
      </c>
      <c r="AC3990" s="22" t="s">
        <v>3361</v>
      </c>
      <c r="AD3990" s="22" t="s">
        <v>6847</v>
      </c>
      <c r="AE3990" s="22" t="s">
        <v>3363</v>
      </c>
      <c r="AF3990" s="102"/>
      <c r="AG3990" s="22" t="s">
        <v>3364</v>
      </c>
      <c r="AH3990" s="22" t="s">
        <v>3365</v>
      </c>
      <c r="AI3990" s="22">
        <v>0.0</v>
      </c>
      <c r="AJ3990" s="103">
        <v>7.1413705655437145E-6</v>
      </c>
      <c r="AK3990" s="103">
        <v>0.0</v>
      </c>
      <c r="AL3990" s="104"/>
      <c r="AM3990" s="22" t="s">
        <v>7028</v>
      </c>
    </row>
    <row r="3991">
      <c r="A3991" s="24">
        <v>46106.0</v>
      </c>
      <c r="B3991" s="24">
        <v>46107.0</v>
      </c>
      <c r="C3991" s="22" t="s">
        <v>687</v>
      </c>
      <c r="D3991" s="22" t="s">
        <v>146</v>
      </c>
      <c r="E3991" s="22" t="s">
        <v>148</v>
      </c>
      <c r="F3991" s="97">
        <v>0.0</v>
      </c>
      <c r="G3991" s="97">
        <v>0.0</v>
      </c>
      <c r="H3991" s="97">
        <v>0.0</v>
      </c>
      <c r="I3991" s="97">
        <v>0.0</v>
      </c>
      <c r="J3991" s="97">
        <v>0.002651831999215372</v>
      </c>
      <c r="K3991" s="22" t="s">
        <v>3531</v>
      </c>
      <c r="L3991" s="97">
        <v>0.0</v>
      </c>
      <c r="M3991" s="22" t="s">
        <v>3369</v>
      </c>
      <c r="N3991" s="22" t="s">
        <v>3360</v>
      </c>
      <c r="O3991" s="98"/>
      <c r="P3991" s="23"/>
      <c r="Q3991" s="23"/>
      <c r="R3991" s="23"/>
      <c r="S3991" s="23"/>
      <c r="T3991" s="23"/>
      <c r="U3991" s="23"/>
      <c r="V3991" s="23"/>
      <c r="W3991" s="23"/>
      <c r="X3991" s="23"/>
      <c r="Y3991" s="23"/>
      <c r="Z3991" s="23"/>
      <c r="AA3991" s="23"/>
      <c r="AB3991" s="22" t="s">
        <v>164</v>
      </c>
      <c r="AC3991" s="22" t="s">
        <v>3361</v>
      </c>
      <c r="AD3991" s="22" t="s">
        <v>6847</v>
      </c>
      <c r="AE3991" s="22" t="s">
        <v>3363</v>
      </c>
      <c r="AF3991" s="102"/>
      <c r="AG3991" s="22" t="s">
        <v>3364</v>
      </c>
      <c r="AH3991" s="22" t="s">
        <v>3365</v>
      </c>
      <c r="AI3991" s="22">
        <v>0.0</v>
      </c>
      <c r="AJ3991" s="103">
        <v>7.0322129520625955E-6</v>
      </c>
      <c r="AK3991" s="103">
        <v>0.0</v>
      </c>
      <c r="AL3991" s="104"/>
      <c r="AM3991" s="22" t="s">
        <v>7029</v>
      </c>
    </row>
    <row r="3992">
      <c r="A3992" s="24">
        <v>46107.0</v>
      </c>
      <c r="B3992" s="24">
        <v>46108.0</v>
      </c>
      <c r="C3992" s="22" t="s">
        <v>687</v>
      </c>
      <c r="D3992" s="22" t="s">
        <v>146</v>
      </c>
      <c r="E3992" s="22" t="s">
        <v>196</v>
      </c>
      <c r="F3992" s="97">
        <v>0.0</v>
      </c>
      <c r="G3992" s="97">
        <v>0.0</v>
      </c>
      <c r="H3992" s="97">
        <v>0.0</v>
      </c>
      <c r="I3992" s="97">
        <v>0.019230769230769232</v>
      </c>
      <c r="J3992" s="97">
        <v>0.005694839168868003</v>
      </c>
      <c r="K3992" s="22" t="s">
        <v>3531</v>
      </c>
      <c r="L3992" s="97">
        <v>0.0</v>
      </c>
      <c r="M3992" s="22" t="s">
        <v>3369</v>
      </c>
      <c r="N3992" s="22" t="s">
        <v>3360</v>
      </c>
      <c r="O3992" s="98"/>
      <c r="P3992" s="23"/>
      <c r="Q3992" s="23"/>
      <c r="R3992" s="23"/>
      <c r="S3992" s="23"/>
      <c r="T3992" s="23"/>
      <c r="U3992" s="23"/>
      <c r="V3992" s="23"/>
      <c r="W3992" s="23"/>
      <c r="X3992" s="23"/>
      <c r="Y3992" s="23"/>
      <c r="Z3992" s="23"/>
      <c r="AA3992" s="23"/>
      <c r="AB3992" s="22" t="s">
        <v>164</v>
      </c>
      <c r="AC3992" s="22" t="s">
        <v>3361</v>
      </c>
      <c r="AD3992" s="22" t="s">
        <v>6847</v>
      </c>
      <c r="AE3992" s="22" t="s">
        <v>3363</v>
      </c>
      <c r="AF3992" s="102"/>
      <c r="AG3992" s="22" t="s">
        <v>3364</v>
      </c>
      <c r="AH3992" s="22" t="s">
        <v>3365</v>
      </c>
      <c r="AI3992" s="22">
        <v>0.0</v>
      </c>
      <c r="AJ3992" s="103">
        <v>3.2431193159273205E-5</v>
      </c>
      <c r="AK3992" s="103">
        <v>3.6982248520710064E-4</v>
      </c>
      <c r="AL3992" s="104"/>
      <c r="AM3992" s="22" t="s">
        <v>7030</v>
      </c>
    </row>
    <row r="3993">
      <c r="A3993" s="24">
        <v>46108.0</v>
      </c>
      <c r="B3993" s="24">
        <v>46109.0</v>
      </c>
      <c r="C3993" s="22" t="s">
        <v>687</v>
      </c>
      <c r="D3993" s="22" t="s">
        <v>146</v>
      </c>
      <c r="E3993" s="22" t="s">
        <v>288</v>
      </c>
      <c r="F3993" s="97">
        <v>0.0</v>
      </c>
      <c r="G3993" s="97">
        <v>0.0</v>
      </c>
      <c r="H3993" s="97">
        <v>0.0</v>
      </c>
      <c r="I3993" s="97">
        <v>0.0</v>
      </c>
      <c r="J3993" s="97">
        <v>0.0026112980919309847</v>
      </c>
      <c r="K3993" s="22" t="s">
        <v>3531</v>
      </c>
      <c r="L3993" s="97">
        <v>0.0</v>
      </c>
      <c r="M3993" s="22" t="s">
        <v>3369</v>
      </c>
      <c r="N3993" s="22" t="s">
        <v>3360</v>
      </c>
      <c r="O3993" s="98"/>
      <c r="P3993" s="23"/>
      <c r="Q3993" s="23"/>
      <c r="R3993" s="23"/>
      <c r="S3993" s="23"/>
      <c r="T3993" s="23"/>
      <c r="U3993" s="23"/>
      <c r="V3993" s="23"/>
      <c r="W3993" s="23"/>
      <c r="X3993" s="23"/>
      <c r="Y3993" s="23"/>
      <c r="Z3993" s="23"/>
      <c r="AA3993" s="23"/>
      <c r="AB3993" s="22" t="s">
        <v>164</v>
      </c>
      <c r="AC3993" s="22" t="s">
        <v>3361</v>
      </c>
      <c r="AD3993" s="22" t="s">
        <v>6847</v>
      </c>
      <c r="AE3993" s="22" t="s">
        <v>3363</v>
      </c>
      <c r="AF3993" s="102"/>
      <c r="AG3993" s="22" t="s">
        <v>3364</v>
      </c>
      <c r="AH3993" s="22" t="s">
        <v>3365</v>
      </c>
      <c r="AI3993" s="22">
        <v>0.0</v>
      </c>
      <c r="AJ3993" s="103">
        <v>6.818877724922401E-6</v>
      </c>
      <c r="AK3993" s="103">
        <v>0.0</v>
      </c>
      <c r="AL3993" s="104"/>
      <c r="AM3993" s="22" t="s">
        <v>7031</v>
      </c>
    </row>
    <row r="3994">
      <c r="A3994" s="24">
        <v>46109.0</v>
      </c>
      <c r="B3994" s="24">
        <v>46110.0</v>
      </c>
      <c r="C3994" s="22" t="s">
        <v>687</v>
      </c>
      <c r="D3994" s="22" t="s">
        <v>146</v>
      </c>
      <c r="E3994" s="22" t="s">
        <v>256</v>
      </c>
      <c r="F3994" s="97">
        <v>0.0</v>
      </c>
      <c r="G3994" s="97">
        <v>0.0</v>
      </c>
      <c r="H3994" s="97">
        <v>0.0</v>
      </c>
      <c r="I3994" s="97">
        <v>0.0</v>
      </c>
      <c r="J3994" s="97">
        <v>0.0025912640726462165</v>
      </c>
      <c r="K3994" s="22" t="s">
        <v>3531</v>
      </c>
      <c r="L3994" s="97">
        <v>0.0</v>
      </c>
      <c r="M3994" s="22" t="s">
        <v>3369</v>
      </c>
      <c r="N3994" s="22" t="s">
        <v>3360</v>
      </c>
      <c r="O3994" s="98"/>
      <c r="P3994" s="23"/>
      <c r="Q3994" s="23"/>
      <c r="R3994" s="23"/>
      <c r="S3994" s="23"/>
      <c r="T3994" s="23"/>
      <c r="U3994" s="23"/>
      <c r="V3994" s="23"/>
      <c r="W3994" s="23"/>
      <c r="X3994" s="23"/>
      <c r="Y3994" s="23"/>
      <c r="Z3994" s="23"/>
      <c r="AA3994" s="23"/>
      <c r="AB3994" s="22" t="s">
        <v>164</v>
      </c>
      <c r="AC3994" s="22" t="s">
        <v>3361</v>
      </c>
      <c r="AD3994" s="22" t="s">
        <v>6847</v>
      </c>
      <c r="AE3994" s="22" t="s">
        <v>3363</v>
      </c>
      <c r="AF3994" s="102"/>
      <c r="AG3994" s="22" t="s">
        <v>3364</v>
      </c>
      <c r="AH3994" s="22" t="s">
        <v>3365</v>
      </c>
      <c r="AI3994" s="22">
        <v>0.0</v>
      </c>
      <c r="AJ3994" s="103">
        <v>6.7146494941870564E-6</v>
      </c>
      <c r="AK3994" s="103">
        <v>0.0</v>
      </c>
      <c r="AL3994" s="104"/>
      <c r="AM3994" s="22" t="s">
        <v>7032</v>
      </c>
    </row>
    <row r="3995">
      <c r="A3995" s="24">
        <v>46110.0</v>
      </c>
      <c r="B3995" s="24">
        <v>46111.0</v>
      </c>
      <c r="C3995" s="22" t="s">
        <v>687</v>
      </c>
      <c r="D3995" s="22" t="s">
        <v>146</v>
      </c>
      <c r="E3995" s="22" t="s">
        <v>180</v>
      </c>
      <c r="F3995" s="97">
        <v>0.0</v>
      </c>
      <c r="G3995" s="97">
        <v>0.08333333333333333</v>
      </c>
      <c r="H3995" s="97">
        <v>0.04</v>
      </c>
      <c r="I3995" s="97">
        <v>0.019230769230769232</v>
      </c>
      <c r="J3995" s="97">
        <v>0.018009711270482762</v>
      </c>
      <c r="K3995" s="22" t="s">
        <v>3531</v>
      </c>
      <c r="L3995" s="97">
        <v>0.0</v>
      </c>
      <c r="M3995" s="22" t="s">
        <v>3369</v>
      </c>
      <c r="N3995" s="22" t="s">
        <v>3360</v>
      </c>
      <c r="O3995" s="98"/>
      <c r="P3995" s="23"/>
      <c r="Q3995" s="23"/>
      <c r="R3995" s="23"/>
      <c r="S3995" s="23"/>
      <c r="T3995" s="23"/>
      <c r="U3995" s="23"/>
      <c r="V3995" s="23"/>
      <c r="W3995" s="23"/>
      <c r="X3995" s="23"/>
      <c r="Y3995" s="23"/>
      <c r="Z3995" s="23"/>
      <c r="AA3995" s="23"/>
      <c r="AB3995" s="22" t="s">
        <v>164</v>
      </c>
      <c r="AC3995" s="22" t="s">
        <v>3361</v>
      </c>
      <c r="AD3995" s="22" t="s">
        <v>6847</v>
      </c>
      <c r="AE3995" s="22" t="s">
        <v>3363</v>
      </c>
      <c r="AF3995" s="102"/>
      <c r="AG3995" s="22" t="s">
        <v>3364</v>
      </c>
      <c r="AH3995" s="22" t="s">
        <v>3365</v>
      </c>
      <c r="AI3995" s="22">
        <v>0.0</v>
      </c>
      <c r="AJ3995" s="103">
        <v>3.2434970004615384E-4</v>
      </c>
      <c r="AK3995" s="103">
        <v>3.6982248520710064E-4</v>
      </c>
      <c r="AL3995" s="104"/>
      <c r="AM3995" s="22" t="s">
        <v>7033</v>
      </c>
    </row>
    <row r="3996">
      <c r="A3996" s="24">
        <v>46111.0</v>
      </c>
      <c r="B3996" s="24">
        <v>46112.0</v>
      </c>
      <c r="C3996" s="22" t="s">
        <v>687</v>
      </c>
      <c r="D3996" s="22" t="s">
        <v>146</v>
      </c>
      <c r="E3996" s="22" t="s">
        <v>208</v>
      </c>
      <c r="F3996" s="97">
        <v>0.0</v>
      </c>
      <c r="G3996" s="97">
        <v>0.0</v>
      </c>
      <c r="H3996" s="97">
        <v>0.0</v>
      </c>
      <c r="I3996" s="97">
        <v>0.0</v>
      </c>
      <c r="J3996" s="97">
        <v>0.002551655961083687</v>
      </c>
      <c r="K3996" s="22" t="s">
        <v>3531</v>
      </c>
      <c r="L3996" s="97">
        <v>0.0</v>
      </c>
      <c r="M3996" s="22" t="s">
        <v>3369</v>
      </c>
      <c r="N3996" s="22" t="s">
        <v>3360</v>
      </c>
      <c r="O3996" s="98"/>
      <c r="P3996" s="23"/>
      <c r="Q3996" s="23"/>
      <c r="R3996" s="23"/>
      <c r="S3996" s="23"/>
      <c r="T3996" s="23"/>
      <c r="U3996" s="23"/>
      <c r="V3996" s="23"/>
      <c r="W3996" s="23"/>
      <c r="X3996" s="23"/>
      <c r="Y3996" s="23"/>
      <c r="Z3996" s="23"/>
      <c r="AA3996" s="23"/>
      <c r="AB3996" s="22" t="s">
        <v>164</v>
      </c>
      <c r="AC3996" s="22" t="s">
        <v>3361</v>
      </c>
      <c r="AD3996" s="22" t="s">
        <v>6847</v>
      </c>
      <c r="AE3996" s="22" t="s">
        <v>3363</v>
      </c>
      <c r="AF3996" s="102"/>
      <c r="AG3996" s="22" t="s">
        <v>3364</v>
      </c>
      <c r="AH3996" s="22" t="s">
        <v>3365</v>
      </c>
      <c r="AI3996" s="22">
        <v>0.0</v>
      </c>
      <c r="AJ3996" s="103">
        <v>6.510948143733914E-6</v>
      </c>
      <c r="AK3996" s="103">
        <v>0.0</v>
      </c>
      <c r="AL3996" s="104"/>
      <c r="AM3996" s="22" t="s">
        <v>7034</v>
      </c>
    </row>
    <row r="3997">
      <c r="A3997" s="24">
        <v>46112.0</v>
      </c>
      <c r="B3997" s="24">
        <v>46113.0</v>
      </c>
      <c r="C3997" s="22" t="s">
        <v>687</v>
      </c>
      <c r="D3997" s="22" t="s">
        <v>146</v>
      </c>
      <c r="E3997" s="22" t="s">
        <v>303</v>
      </c>
      <c r="F3997" s="97">
        <v>0.0</v>
      </c>
      <c r="G3997" s="97">
        <v>0.0</v>
      </c>
      <c r="H3997" s="97">
        <v>0.0</v>
      </c>
      <c r="I3997" s="97">
        <v>0.0</v>
      </c>
      <c r="J3997" s="97">
        <v>0.0025320795194317728</v>
      </c>
      <c r="K3997" s="22" t="s">
        <v>3531</v>
      </c>
      <c r="L3997" s="97">
        <v>0.0</v>
      </c>
      <c r="M3997" s="22" t="s">
        <v>3369</v>
      </c>
      <c r="N3997" s="22" t="s">
        <v>3360</v>
      </c>
      <c r="O3997" s="98"/>
      <c r="P3997" s="23"/>
      <c r="Q3997" s="23"/>
      <c r="R3997" s="23"/>
      <c r="S3997" s="23"/>
      <c r="T3997" s="23"/>
      <c r="U3997" s="23"/>
      <c r="V3997" s="23"/>
      <c r="W3997" s="23"/>
      <c r="X3997" s="23"/>
      <c r="Y3997" s="23"/>
      <c r="Z3997" s="23"/>
      <c r="AA3997" s="23"/>
      <c r="AB3997" s="22" t="s">
        <v>164</v>
      </c>
      <c r="AC3997" s="22" t="s">
        <v>3361</v>
      </c>
      <c r="AD3997" s="22" t="s">
        <v>6847</v>
      </c>
      <c r="AE3997" s="22" t="s">
        <v>3363</v>
      </c>
      <c r="AF3997" s="102"/>
      <c r="AG3997" s="22" t="s">
        <v>3364</v>
      </c>
      <c r="AH3997" s="22" t="s">
        <v>3365</v>
      </c>
      <c r="AI3997" s="22">
        <v>0.0</v>
      </c>
      <c r="AJ3997" s="103">
        <v>6.411426692725838E-6</v>
      </c>
      <c r="AK3997" s="103">
        <v>0.0</v>
      </c>
      <c r="AL3997" s="104"/>
      <c r="AM3997" s="22" t="s">
        <v>7035</v>
      </c>
    </row>
    <row r="3998">
      <c r="A3998" s="24">
        <v>46113.0</v>
      </c>
      <c r="B3998" s="24">
        <v>46114.0</v>
      </c>
      <c r="C3998" s="22" t="s">
        <v>687</v>
      </c>
      <c r="D3998" s="22" t="s">
        <v>146</v>
      </c>
      <c r="E3998" s="22" t="s">
        <v>148</v>
      </c>
      <c r="F3998" s="97">
        <v>0.0</v>
      </c>
      <c r="G3998" s="97">
        <v>0.0</v>
      </c>
      <c r="H3998" s="97">
        <v>0.0</v>
      </c>
      <c r="I3998" s="97">
        <v>0.0</v>
      </c>
      <c r="J3998" s="97">
        <v>0.002512653269292192</v>
      </c>
      <c r="K3998" s="22" t="s">
        <v>3531</v>
      </c>
      <c r="L3998" s="97">
        <v>0.0</v>
      </c>
      <c r="M3998" s="22" t="s">
        <v>3369</v>
      </c>
      <c r="N3998" s="22" t="s">
        <v>3360</v>
      </c>
      <c r="O3998" s="98"/>
      <c r="P3998" s="23"/>
      <c r="Q3998" s="23"/>
      <c r="R3998" s="23"/>
      <c r="S3998" s="23"/>
      <c r="T3998" s="23"/>
      <c r="U3998" s="23"/>
      <c r="V3998" s="23"/>
      <c r="W3998" s="23"/>
      <c r="X3998" s="23"/>
      <c r="Y3998" s="23"/>
      <c r="Z3998" s="23"/>
      <c r="AA3998" s="23"/>
      <c r="AB3998" s="22" t="s">
        <v>153</v>
      </c>
      <c r="AC3998" s="22" t="s">
        <v>7036</v>
      </c>
      <c r="AD3998" s="22" t="s">
        <v>6847</v>
      </c>
      <c r="AE3998" s="22" t="s">
        <v>3363</v>
      </c>
      <c r="AF3998" s="102"/>
      <c r="AG3998" s="22" t="s">
        <v>3364</v>
      </c>
      <c r="AH3998" s="22" t="s">
        <v>3365</v>
      </c>
      <c r="AI3998" s="22">
        <v>1.0</v>
      </c>
      <c r="AJ3998" s="103">
        <v>0.9949810068878673</v>
      </c>
      <c r="AK3998" s="103">
        <v>1.0</v>
      </c>
      <c r="AL3998" s="104"/>
      <c r="AM3998" s="22" t="s">
        <v>7037</v>
      </c>
    </row>
    <row r="3999">
      <c r="A3999" s="24">
        <v>46114.0</v>
      </c>
      <c r="B3999" s="24">
        <v>46115.0</v>
      </c>
      <c r="C3999" s="22" t="s">
        <v>687</v>
      </c>
      <c r="D3999" s="22" t="s">
        <v>146</v>
      </c>
      <c r="E3999" s="22" t="s">
        <v>196</v>
      </c>
      <c r="F3999" s="97">
        <v>0.0</v>
      </c>
      <c r="G3999" s="97">
        <v>0.0</v>
      </c>
      <c r="H3999" s="97">
        <v>0.0</v>
      </c>
      <c r="I3999" s="97">
        <v>0.019230769230769232</v>
      </c>
      <c r="J3999" s="97">
        <v>0.009477434416005539</v>
      </c>
      <c r="K3999" s="22" t="s">
        <v>148</v>
      </c>
      <c r="L3999" s="97">
        <v>1.0</v>
      </c>
      <c r="M3999" s="22" t="s">
        <v>7038</v>
      </c>
      <c r="N3999" s="22" t="s">
        <v>3360</v>
      </c>
      <c r="O3999" s="98"/>
      <c r="P3999" s="23"/>
      <c r="Q3999" s="23"/>
      <c r="R3999" s="23"/>
      <c r="S3999" s="23"/>
      <c r="T3999" s="23"/>
      <c r="U3999" s="23"/>
      <c r="V3999" s="23"/>
      <c r="W3999" s="23"/>
      <c r="X3999" s="23"/>
      <c r="Y3999" s="23"/>
      <c r="Z3999" s="23"/>
      <c r="AA3999" s="23"/>
      <c r="AB3999" s="22" t="s">
        <v>164</v>
      </c>
      <c r="AC3999" s="22" t="s">
        <v>3361</v>
      </c>
      <c r="AD3999" s="22" t="s">
        <v>6847</v>
      </c>
      <c r="AE3999" s="22" t="s">
        <v>3363</v>
      </c>
      <c r="AF3999" s="102"/>
      <c r="AG3999" s="22" t="s">
        <v>3364</v>
      </c>
      <c r="AH3999" s="22" t="s">
        <v>3365</v>
      </c>
      <c r="AI3999" s="22">
        <v>0.0</v>
      </c>
      <c r="AJ3999" s="103">
        <v>8.982176310968625E-5</v>
      </c>
      <c r="AK3999" s="103">
        <v>3.6982248520710064E-4</v>
      </c>
      <c r="AL3999" s="104"/>
      <c r="AM3999" s="22" t="s">
        <v>7039</v>
      </c>
    </row>
    <row r="4000">
      <c r="A4000" s="24">
        <v>46115.0</v>
      </c>
      <c r="B4000" s="24">
        <v>46116.0</v>
      </c>
      <c r="C4000" s="22" t="s">
        <v>687</v>
      </c>
      <c r="D4000" s="22" t="s">
        <v>146</v>
      </c>
      <c r="E4000" s="22" t="s">
        <v>288</v>
      </c>
      <c r="F4000" s="97">
        <v>0.0</v>
      </c>
      <c r="G4000" s="97">
        <v>0.0</v>
      </c>
      <c r="H4000" s="97">
        <v>0.0</v>
      </c>
      <c r="I4000" s="97">
        <v>0.0</v>
      </c>
      <c r="J4000" s="97">
        <v>0.006524416526864073</v>
      </c>
      <c r="K4000" s="22" t="s">
        <v>148</v>
      </c>
      <c r="L4000" s="97">
        <v>1.0</v>
      </c>
      <c r="M4000" s="22" t="s">
        <v>7038</v>
      </c>
      <c r="N4000" s="22" t="s">
        <v>3360</v>
      </c>
      <c r="O4000" s="98"/>
      <c r="P4000" s="23"/>
      <c r="Q4000" s="23"/>
      <c r="R4000" s="23"/>
      <c r="S4000" s="23"/>
      <c r="T4000" s="23"/>
      <c r="U4000" s="23"/>
      <c r="V4000" s="23"/>
      <c r="W4000" s="23"/>
      <c r="X4000" s="23"/>
      <c r="Y4000" s="23"/>
      <c r="Z4000" s="23"/>
      <c r="AA4000" s="23"/>
      <c r="AB4000" s="22" t="s">
        <v>164</v>
      </c>
      <c r="AC4000" s="22" t="s">
        <v>3361</v>
      </c>
      <c r="AD4000" s="22" t="s">
        <v>6847</v>
      </c>
      <c r="AE4000" s="22" t="s">
        <v>3363</v>
      </c>
      <c r="AF4000" s="102"/>
      <c r="AG4000" s="22" t="s">
        <v>3364</v>
      </c>
      <c r="AH4000" s="22" t="s">
        <v>3365</v>
      </c>
      <c r="AI4000" s="22">
        <v>0.0</v>
      </c>
      <c r="AJ4000" s="103">
        <v>4.2568011016017054E-5</v>
      </c>
      <c r="AK4000" s="103">
        <v>0.0</v>
      </c>
      <c r="AL4000" s="104"/>
      <c r="AM4000" s="22" t="s">
        <v>7040</v>
      </c>
    </row>
    <row r="4001">
      <c r="A4001" s="24">
        <v>46116.0</v>
      </c>
      <c r="B4001" s="24">
        <v>46117.0</v>
      </c>
      <c r="C4001" s="22" t="s">
        <v>687</v>
      </c>
      <c r="D4001" s="22" t="s">
        <v>146</v>
      </c>
      <c r="E4001" s="22" t="s">
        <v>256</v>
      </c>
      <c r="F4001" s="97">
        <v>0.0</v>
      </c>
      <c r="G4001" s="97">
        <v>0.0</v>
      </c>
      <c r="H4001" s="97">
        <v>0.0</v>
      </c>
      <c r="I4001" s="97">
        <v>0.0</v>
      </c>
      <c r="J4001" s="97">
        <v>0.006474360852667032</v>
      </c>
      <c r="K4001" s="22" t="s">
        <v>148</v>
      </c>
      <c r="L4001" s="97">
        <v>1.0</v>
      </c>
      <c r="M4001" s="22" t="s">
        <v>7038</v>
      </c>
      <c r="N4001" s="22" t="s">
        <v>3360</v>
      </c>
      <c r="O4001" s="98"/>
      <c r="P4001" s="23"/>
      <c r="Q4001" s="23"/>
      <c r="R4001" s="23"/>
      <c r="S4001" s="23"/>
      <c r="T4001" s="23"/>
      <c r="U4001" s="23"/>
      <c r="V4001" s="23"/>
      <c r="W4001" s="23"/>
      <c r="X4001" s="23"/>
      <c r="Y4001" s="23"/>
      <c r="Z4001" s="23"/>
      <c r="AA4001" s="23"/>
      <c r="AB4001" s="22" t="s">
        <v>164</v>
      </c>
      <c r="AC4001" s="22" t="s">
        <v>3361</v>
      </c>
      <c r="AD4001" s="22" t="s">
        <v>6847</v>
      </c>
      <c r="AE4001" s="22" t="s">
        <v>3363</v>
      </c>
      <c r="AF4001" s="102"/>
      <c r="AG4001" s="22" t="s">
        <v>3364</v>
      </c>
      <c r="AH4001" s="22" t="s">
        <v>3365</v>
      </c>
      <c r="AI4001" s="22">
        <v>0.0</v>
      </c>
      <c r="AJ4001" s="103">
        <v>4.191734845054737E-5</v>
      </c>
      <c r="AK4001" s="103">
        <v>0.0</v>
      </c>
      <c r="AL4001" s="104"/>
      <c r="AM4001" s="22" t="s">
        <v>7041</v>
      </c>
    </row>
    <row r="4002">
      <c r="A4002" s="24">
        <v>46117.0</v>
      </c>
      <c r="B4002" s="24">
        <v>46118.0</v>
      </c>
      <c r="C4002" s="22" t="s">
        <v>687</v>
      </c>
      <c r="D4002" s="22" t="s">
        <v>146</v>
      </c>
      <c r="E4002" s="22" t="s">
        <v>180</v>
      </c>
      <c r="F4002" s="97">
        <v>0.0</v>
      </c>
      <c r="G4002" s="97">
        <v>0.0</v>
      </c>
      <c r="H4002" s="97">
        <v>0.04</v>
      </c>
      <c r="I4002" s="97">
        <v>0.019230769230769232</v>
      </c>
      <c r="J4002" s="97">
        <v>0.021052751662689287</v>
      </c>
      <c r="K4002" s="22" t="s">
        <v>148</v>
      </c>
      <c r="L4002" s="97">
        <v>1.0</v>
      </c>
      <c r="M4002" s="22" t="s">
        <v>7038</v>
      </c>
      <c r="N4002" s="22" t="s">
        <v>3360</v>
      </c>
      <c r="O4002" s="98"/>
      <c r="P4002" s="23"/>
      <c r="Q4002" s="23"/>
      <c r="R4002" s="23"/>
      <c r="S4002" s="23"/>
      <c r="T4002" s="23"/>
      <c r="U4002" s="23"/>
      <c r="V4002" s="23"/>
      <c r="W4002" s="23"/>
      <c r="X4002" s="23"/>
      <c r="Y4002" s="23"/>
      <c r="Z4002" s="23"/>
      <c r="AA4002" s="23"/>
      <c r="AB4002" s="22" t="s">
        <v>164</v>
      </c>
      <c r="AC4002" s="22" t="s">
        <v>3361</v>
      </c>
      <c r="AD4002" s="22" t="s">
        <v>6847</v>
      </c>
      <c r="AE4002" s="22" t="s">
        <v>3363</v>
      </c>
      <c r="AF4002" s="102"/>
      <c r="AG4002" s="22" t="s">
        <v>3364</v>
      </c>
      <c r="AH4002" s="22" t="s">
        <v>3365</v>
      </c>
      <c r="AI4002" s="22">
        <v>0.0</v>
      </c>
      <c r="AJ4002" s="103">
        <v>4.4321835257086654E-4</v>
      </c>
      <c r="AK4002" s="103">
        <v>3.6982248520710064E-4</v>
      </c>
      <c r="AL4002" s="104"/>
      <c r="AM4002" s="22" t="s">
        <v>7042</v>
      </c>
    </row>
    <row r="4003">
      <c r="A4003" s="24">
        <v>46118.0</v>
      </c>
      <c r="B4003" s="24">
        <v>46119.0</v>
      </c>
      <c r="C4003" s="22" t="s">
        <v>687</v>
      </c>
      <c r="D4003" s="22" t="s">
        <v>146</v>
      </c>
      <c r="E4003" s="22" t="s">
        <v>208</v>
      </c>
      <c r="F4003" s="97">
        <v>0.0</v>
      </c>
      <c r="G4003" s="97">
        <v>0.0</v>
      </c>
      <c r="H4003" s="97">
        <v>0.0</v>
      </c>
      <c r="I4003" s="97">
        <v>0.0</v>
      </c>
      <c r="J4003" s="97">
        <v>0.0063753986474423706</v>
      </c>
      <c r="K4003" s="22" t="s">
        <v>148</v>
      </c>
      <c r="L4003" s="97">
        <v>1.0</v>
      </c>
      <c r="M4003" s="22" t="s">
        <v>7038</v>
      </c>
      <c r="N4003" s="22" t="s">
        <v>3360</v>
      </c>
      <c r="O4003" s="98"/>
      <c r="P4003" s="23"/>
      <c r="Q4003" s="23"/>
      <c r="R4003" s="23"/>
      <c r="S4003" s="23"/>
      <c r="T4003" s="23"/>
      <c r="U4003" s="23"/>
      <c r="V4003" s="23"/>
      <c r="W4003" s="23"/>
      <c r="X4003" s="23"/>
      <c r="Y4003" s="23"/>
      <c r="Z4003" s="23"/>
      <c r="AA4003" s="23"/>
      <c r="AB4003" s="22" t="s">
        <v>164</v>
      </c>
      <c r="AC4003" s="22" t="s">
        <v>3361</v>
      </c>
      <c r="AD4003" s="22" t="s">
        <v>6847</v>
      </c>
      <c r="AE4003" s="22" t="s">
        <v>3363</v>
      </c>
      <c r="AF4003" s="102"/>
      <c r="AG4003" s="22" t="s">
        <v>3364</v>
      </c>
      <c r="AH4003" s="22" t="s">
        <v>3365</v>
      </c>
      <c r="AI4003" s="22">
        <v>0.0</v>
      </c>
      <c r="AJ4003" s="103">
        <v>4.0645707913810005E-5</v>
      </c>
      <c r="AK4003" s="103">
        <v>0.0</v>
      </c>
      <c r="AL4003" s="104"/>
      <c r="AM4003" s="22" t="s">
        <v>7043</v>
      </c>
    </row>
    <row r="4004">
      <c r="A4004" s="24">
        <v>46119.0</v>
      </c>
      <c r="B4004" s="24">
        <v>46120.0</v>
      </c>
      <c r="C4004" s="22" t="s">
        <v>687</v>
      </c>
      <c r="D4004" s="22" t="s">
        <v>146</v>
      </c>
      <c r="E4004" s="22" t="s">
        <v>303</v>
      </c>
      <c r="F4004" s="97">
        <v>0.0</v>
      </c>
      <c r="G4004" s="97">
        <v>0.0</v>
      </c>
      <c r="H4004" s="97">
        <v>0.0</v>
      </c>
      <c r="I4004" s="97">
        <v>0.0</v>
      </c>
      <c r="J4004" s="97">
        <v>0.006326486246424035</v>
      </c>
      <c r="K4004" s="22" t="s">
        <v>148</v>
      </c>
      <c r="L4004" s="97">
        <v>1.0</v>
      </c>
      <c r="M4004" s="22" t="s">
        <v>7038</v>
      </c>
      <c r="N4004" s="22" t="s">
        <v>3360</v>
      </c>
      <c r="O4004" s="98"/>
      <c r="P4004" s="23"/>
      <c r="Q4004" s="23"/>
      <c r="R4004" s="23"/>
      <c r="S4004" s="23"/>
      <c r="T4004" s="23"/>
      <c r="U4004" s="23"/>
      <c r="V4004" s="23"/>
      <c r="W4004" s="23"/>
      <c r="X4004" s="23"/>
      <c r="Y4004" s="23"/>
      <c r="Z4004" s="23"/>
      <c r="AA4004" s="23"/>
      <c r="AB4004" s="22" t="s">
        <v>164</v>
      </c>
      <c r="AC4004" s="22" t="s">
        <v>3361</v>
      </c>
      <c r="AD4004" s="22" t="s">
        <v>6847</v>
      </c>
      <c r="AE4004" s="22" t="s">
        <v>3363</v>
      </c>
      <c r="AF4004" s="102"/>
      <c r="AG4004" s="22" t="s">
        <v>3364</v>
      </c>
      <c r="AH4004" s="22" t="s">
        <v>3365</v>
      </c>
      <c r="AI4004" s="22">
        <v>0.0</v>
      </c>
      <c r="AJ4004" s="103">
        <v>4.002442822619248E-5</v>
      </c>
      <c r="AK4004" s="103">
        <v>0.0</v>
      </c>
      <c r="AL4004" s="104"/>
      <c r="AM4004" s="22" t="s">
        <v>7044</v>
      </c>
    </row>
    <row r="4005">
      <c r="A4005" s="24">
        <v>46120.0</v>
      </c>
      <c r="B4005" s="24">
        <v>46121.0</v>
      </c>
      <c r="C4005" s="22" t="s">
        <v>687</v>
      </c>
      <c r="D4005" s="22" t="s">
        <v>146</v>
      </c>
      <c r="E4005" s="22" t="s">
        <v>148</v>
      </c>
      <c r="F4005" s="97">
        <v>0.125</v>
      </c>
      <c r="G4005" s="97">
        <v>0.08333333333333333</v>
      </c>
      <c r="H4005" s="97">
        <v>0.04</v>
      </c>
      <c r="I4005" s="97">
        <v>0.019230769230769232</v>
      </c>
      <c r="J4005" s="97">
        <v>0.03421291433609109</v>
      </c>
      <c r="K4005" s="22" t="s">
        <v>148</v>
      </c>
      <c r="L4005" s="97">
        <v>1.0</v>
      </c>
      <c r="M4005" s="22" t="s">
        <v>7038</v>
      </c>
      <c r="N4005" s="22" t="s">
        <v>3360</v>
      </c>
      <c r="O4005" s="98"/>
      <c r="P4005" s="23"/>
      <c r="Q4005" s="23"/>
      <c r="R4005" s="23"/>
      <c r="S4005" s="23"/>
      <c r="T4005" s="23"/>
      <c r="U4005" s="23"/>
      <c r="V4005" s="23"/>
      <c r="W4005" s="23"/>
      <c r="X4005" s="23"/>
      <c r="Y4005" s="23"/>
      <c r="Z4005" s="23"/>
      <c r="AA4005" s="23"/>
      <c r="AB4005" s="22" t="s">
        <v>164</v>
      </c>
      <c r="AC4005" s="22" t="s">
        <v>3361</v>
      </c>
      <c r="AD4005" s="22" t="s">
        <v>6847</v>
      </c>
      <c r="AE4005" s="22" t="s">
        <v>3363</v>
      </c>
      <c r="AF4005" s="102"/>
      <c r="AG4005" s="22" t="s">
        <v>3364</v>
      </c>
      <c r="AH4005" s="22" t="s">
        <v>3365</v>
      </c>
      <c r="AI4005" s="22">
        <v>0.0</v>
      </c>
      <c r="AJ4005" s="103">
        <v>0.0011705235073687073</v>
      </c>
      <c r="AK4005" s="103">
        <v>3.6982248520710064E-4</v>
      </c>
      <c r="AL4005" s="104"/>
      <c r="AM4005" s="22" t="s">
        <v>7045</v>
      </c>
    </row>
    <row r="4006">
      <c r="A4006" s="24">
        <v>46121.0</v>
      </c>
      <c r="B4006" s="24">
        <v>46122.0</v>
      </c>
      <c r="C4006" s="22" t="s">
        <v>687</v>
      </c>
      <c r="D4006" s="22" t="s">
        <v>146</v>
      </c>
      <c r="E4006" s="22" t="s">
        <v>196</v>
      </c>
      <c r="F4006" s="97">
        <v>0.0</v>
      </c>
      <c r="G4006" s="97">
        <v>0.0</v>
      </c>
      <c r="H4006" s="97">
        <v>0.0</v>
      </c>
      <c r="I4006" s="97">
        <v>0.019230769230769232</v>
      </c>
      <c r="J4006" s="97">
        <v>0.008980020822180522</v>
      </c>
      <c r="K4006" s="22" t="s">
        <v>148</v>
      </c>
      <c r="L4006" s="97">
        <v>1.0</v>
      </c>
      <c r="M4006" s="22" t="s">
        <v>7038</v>
      </c>
      <c r="N4006" s="22" t="s">
        <v>3360</v>
      </c>
      <c r="O4006" s="98"/>
      <c r="P4006" s="23"/>
      <c r="Q4006" s="23"/>
      <c r="R4006" s="23"/>
      <c r="S4006" s="23"/>
      <c r="T4006" s="23"/>
      <c r="U4006" s="23"/>
      <c r="V4006" s="23"/>
      <c r="W4006" s="23"/>
      <c r="X4006" s="23"/>
      <c r="Y4006" s="23"/>
      <c r="Z4006" s="23"/>
      <c r="AA4006" s="23"/>
      <c r="AB4006" s="22" t="s">
        <v>164</v>
      </c>
      <c r="AC4006" s="22" t="s">
        <v>3361</v>
      </c>
      <c r="AD4006" s="22" t="s">
        <v>6847</v>
      </c>
      <c r="AE4006" s="22" t="s">
        <v>3363</v>
      </c>
      <c r="AF4006" s="102"/>
      <c r="AG4006" s="22" t="s">
        <v>3364</v>
      </c>
      <c r="AH4006" s="22" t="s">
        <v>3365</v>
      </c>
      <c r="AI4006" s="22">
        <v>0.0</v>
      </c>
      <c r="AJ4006" s="103">
        <v>8.064077396679574E-5</v>
      </c>
      <c r="AK4006" s="103">
        <v>3.6982248520710064E-4</v>
      </c>
      <c r="AL4006" s="104"/>
      <c r="AM4006" s="22" t="s">
        <v>7046</v>
      </c>
    </row>
    <row r="4007">
      <c r="A4007" s="24">
        <v>46122.0</v>
      </c>
      <c r="B4007" s="24">
        <v>46123.0</v>
      </c>
      <c r="C4007" s="22" t="s">
        <v>687</v>
      </c>
      <c r="D4007" s="22" t="s">
        <v>146</v>
      </c>
      <c r="E4007" s="22" t="s">
        <v>288</v>
      </c>
      <c r="F4007" s="97">
        <v>0.0</v>
      </c>
      <c r="G4007" s="97">
        <v>0.0</v>
      </c>
      <c r="H4007" s="97">
        <v>0.0</v>
      </c>
      <c r="I4007" s="97">
        <v>0.0</v>
      </c>
      <c r="J4007" s="97">
        <v>0.006181989100855402</v>
      </c>
      <c r="K4007" s="22" t="s">
        <v>148</v>
      </c>
      <c r="L4007" s="97">
        <v>1.0</v>
      </c>
      <c r="M4007" s="22" t="s">
        <v>7038</v>
      </c>
      <c r="N4007" s="22" t="s">
        <v>3360</v>
      </c>
      <c r="O4007" s="98"/>
      <c r="P4007" s="23"/>
      <c r="Q4007" s="23"/>
      <c r="R4007" s="23"/>
      <c r="S4007" s="23"/>
      <c r="T4007" s="23"/>
      <c r="U4007" s="23"/>
      <c r="V4007" s="23"/>
      <c r="W4007" s="23"/>
      <c r="X4007" s="23"/>
      <c r="Y4007" s="23"/>
      <c r="Z4007" s="23"/>
      <c r="AA4007" s="23"/>
      <c r="AB4007" s="22" t="s">
        <v>164</v>
      </c>
      <c r="AC4007" s="22" t="s">
        <v>3361</v>
      </c>
      <c r="AD4007" s="22" t="s">
        <v>6847</v>
      </c>
      <c r="AE4007" s="22" t="s">
        <v>3363</v>
      </c>
      <c r="AF4007" s="102"/>
      <c r="AG4007" s="22" t="s">
        <v>3364</v>
      </c>
      <c r="AH4007" s="22" t="s">
        <v>3365</v>
      </c>
      <c r="AI4007" s="22">
        <v>0.0</v>
      </c>
      <c r="AJ4007" s="103">
        <v>3.821698924309498E-5</v>
      </c>
      <c r="AK4007" s="103">
        <v>0.0</v>
      </c>
      <c r="AL4007" s="104"/>
      <c r="AM4007" s="22" t="s">
        <v>7047</v>
      </c>
    </row>
    <row r="4008">
      <c r="A4008" s="24">
        <v>46123.0</v>
      </c>
      <c r="B4008" s="24">
        <v>46124.0</v>
      </c>
      <c r="C4008" s="22" t="s">
        <v>687</v>
      </c>
      <c r="D4008" s="22" t="s">
        <v>146</v>
      </c>
      <c r="E4008" s="22" t="s">
        <v>256</v>
      </c>
      <c r="F4008" s="97">
        <v>0.0</v>
      </c>
      <c r="G4008" s="97">
        <v>0.0</v>
      </c>
      <c r="H4008" s="97">
        <v>0.0</v>
      </c>
      <c r="I4008" s="97">
        <v>0.0</v>
      </c>
      <c r="J4008" s="97">
        <v>0.006134560548271741</v>
      </c>
      <c r="K4008" s="22" t="s">
        <v>148</v>
      </c>
      <c r="L4008" s="97">
        <v>1.0</v>
      </c>
      <c r="M4008" s="22" t="s">
        <v>7038</v>
      </c>
      <c r="N4008" s="22" t="s">
        <v>3360</v>
      </c>
      <c r="O4008" s="98"/>
      <c r="P4008" s="23"/>
      <c r="Q4008" s="23"/>
      <c r="R4008" s="23"/>
      <c r="S4008" s="23"/>
      <c r="T4008" s="23"/>
      <c r="U4008" s="23"/>
      <c r="V4008" s="23"/>
      <c r="W4008" s="23"/>
      <c r="X4008" s="23"/>
      <c r="Y4008" s="23"/>
      <c r="Z4008" s="23"/>
      <c r="AA4008" s="23"/>
      <c r="AB4008" s="22" t="s">
        <v>164</v>
      </c>
      <c r="AC4008" s="22" t="s">
        <v>3361</v>
      </c>
      <c r="AD4008" s="22" t="s">
        <v>6847</v>
      </c>
      <c r="AE4008" s="22" t="s">
        <v>3363</v>
      </c>
      <c r="AF4008" s="102"/>
      <c r="AG4008" s="22" t="s">
        <v>3364</v>
      </c>
      <c r="AH4008" s="22" t="s">
        <v>3365</v>
      </c>
      <c r="AI4008" s="22">
        <v>0.0</v>
      </c>
      <c r="AJ4008" s="103">
        <v>3.763283312041208E-5</v>
      </c>
      <c r="AK4008" s="103">
        <v>0.0</v>
      </c>
      <c r="AL4008" s="104"/>
      <c r="AM4008" s="22" t="s">
        <v>7048</v>
      </c>
    </row>
    <row r="4009">
      <c r="A4009" s="24">
        <v>46124.0</v>
      </c>
      <c r="B4009" s="24">
        <v>46125.0</v>
      </c>
      <c r="C4009" s="22" t="s">
        <v>687</v>
      </c>
      <c r="D4009" s="22" t="s">
        <v>146</v>
      </c>
      <c r="E4009" s="22" t="s">
        <v>180</v>
      </c>
      <c r="F4009" s="97">
        <v>0.0</v>
      </c>
      <c r="G4009" s="97">
        <v>0.0</v>
      </c>
      <c r="H4009" s="97">
        <v>0.04</v>
      </c>
      <c r="I4009" s="97">
        <v>0.019230769230769232</v>
      </c>
      <c r="J4009" s="97">
        <v>0.019947819208948555</v>
      </c>
      <c r="K4009" s="22" t="s">
        <v>148</v>
      </c>
      <c r="L4009" s="97">
        <v>1.0</v>
      </c>
      <c r="M4009" s="22" t="s">
        <v>7038</v>
      </c>
      <c r="N4009" s="22" t="s">
        <v>3360</v>
      </c>
      <c r="O4009" s="98"/>
      <c r="P4009" s="23"/>
      <c r="Q4009" s="23"/>
      <c r="R4009" s="23"/>
      <c r="S4009" s="23"/>
      <c r="T4009" s="23"/>
      <c r="U4009" s="23"/>
      <c r="V4009" s="23"/>
      <c r="W4009" s="23"/>
      <c r="X4009" s="23"/>
      <c r="Y4009" s="23"/>
      <c r="Z4009" s="23"/>
      <c r="AA4009" s="23"/>
      <c r="AB4009" s="22" t="s">
        <v>164</v>
      </c>
      <c r="AC4009" s="22" t="s">
        <v>3361</v>
      </c>
      <c r="AD4009" s="22" t="s">
        <v>6847</v>
      </c>
      <c r="AE4009" s="22" t="s">
        <v>3363</v>
      </c>
      <c r="AF4009" s="102"/>
      <c r="AG4009" s="22" t="s">
        <v>3364</v>
      </c>
      <c r="AH4009" s="22" t="s">
        <v>3365</v>
      </c>
      <c r="AI4009" s="22">
        <v>0.0</v>
      </c>
      <c r="AJ4009" s="103">
        <v>3.9791549119289695E-4</v>
      </c>
      <c r="AK4009" s="103">
        <v>3.6982248520710064E-4</v>
      </c>
      <c r="AL4009" s="104"/>
      <c r="AM4009" s="22" t="s">
        <v>7049</v>
      </c>
    </row>
    <row r="4010">
      <c r="A4010" s="24">
        <v>46125.0</v>
      </c>
      <c r="B4010" s="24">
        <v>46126.0</v>
      </c>
      <c r="C4010" s="22" t="s">
        <v>687</v>
      </c>
      <c r="D4010" s="22" t="s">
        <v>146</v>
      </c>
      <c r="E4010" s="22" t="s">
        <v>208</v>
      </c>
      <c r="F4010" s="97">
        <v>0.0</v>
      </c>
      <c r="G4010" s="97">
        <v>0.0</v>
      </c>
      <c r="H4010" s="97">
        <v>0.0</v>
      </c>
      <c r="I4010" s="97">
        <v>0.0</v>
      </c>
      <c r="J4010" s="97">
        <v>0.006040792274652716</v>
      </c>
      <c r="K4010" s="22" t="s">
        <v>148</v>
      </c>
      <c r="L4010" s="97">
        <v>1.0</v>
      </c>
      <c r="M4010" s="22" t="s">
        <v>7038</v>
      </c>
      <c r="N4010" s="22" t="s">
        <v>3360</v>
      </c>
      <c r="O4010" s="98"/>
      <c r="P4010" s="23"/>
      <c r="Q4010" s="23"/>
      <c r="R4010" s="23"/>
      <c r="S4010" s="23"/>
      <c r="T4010" s="23"/>
      <c r="U4010" s="23"/>
      <c r="V4010" s="23"/>
      <c r="W4010" s="23"/>
      <c r="X4010" s="23"/>
      <c r="Y4010" s="23"/>
      <c r="Z4010" s="23"/>
      <c r="AA4010" s="23"/>
      <c r="AB4010" s="22" t="s">
        <v>164</v>
      </c>
      <c r="AC4010" s="22" t="s">
        <v>3361</v>
      </c>
      <c r="AD4010" s="22" t="s">
        <v>6847</v>
      </c>
      <c r="AE4010" s="22" t="s">
        <v>3363</v>
      </c>
      <c r="AF4010" s="102"/>
      <c r="AG4010" s="22" t="s">
        <v>3364</v>
      </c>
      <c r="AH4010" s="22" t="s">
        <v>3365</v>
      </c>
      <c r="AI4010" s="22">
        <v>0.0</v>
      </c>
      <c r="AJ4010" s="103">
        <v>3.6491171305503935E-5</v>
      </c>
      <c r="AK4010" s="103">
        <v>0.0</v>
      </c>
      <c r="AL4010" s="104"/>
      <c r="AM4010" s="22" t="s">
        <v>7050</v>
      </c>
    </row>
    <row r="4011">
      <c r="A4011" s="24">
        <v>46126.0</v>
      </c>
      <c r="B4011" s="24">
        <v>46127.0</v>
      </c>
      <c r="C4011" s="22" t="s">
        <v>687</v>
      </c>
      <c r="D4011" s="22" t="s">
        <v>146</v>
      </c>
      <c r="E4011" s="22" t="s">
        <v>303</v>
      </c>
      <c r="F4011" s="97">
        <v>0.0</v>
      </c>
      <c r="G4011" s="97">
        <v>0.0</v>
      </c>
      <c r="H4011" s="97">
        <v>0.0</v>
      </c>
      <c r="I4011" s="97">
        <v>0.0</v>
      </c>
      <c r="J4011" s="97">
        <v>0.005994446991707185</v>
      </c>
      <c r="K4011" s="22" t="s">
        <v>148</v>
      </c>
      <c r="L4011" s="97">
        <v>1.0</v>
      </c>
      <c r="M4011" s="22" t="s">
        <v>7038</v>
      </c>
      <c r="N4011" s="22" t="s">
        <v>3360</v>
      </c>
      <c r="O4011" s="98"/>
      <c r="P4011" s="23"/>
      <c r="Q4011" s="23"/>
      <c r="R4011" s="23"/>
      <c r="S4011" s="23"/>
      <c r="T4011" s="23"/>
      <c r="U4011" s="23"/>
      <c r="V4011" s="23"/>
      <c r="W4011" s="23"/>
      <c r="X4011" s="23"/>
      <c r="Y4011" s="23"/>
      <c r="Z4011" s="23"/>
      <c r="AA4011" s="23"/>
      <c r="AB4011" s="22" t="s">
        <v>164</v>
      </c>
      <c r="AC4011" s="22" t="s">
        <v>3361</v>
      </c>
      <c r="AD4011" s="22" t="s">
        <v>6847</v>
      </c>
      <c r="AE4011" s="22" t="s">
        <v>3363</v>
      </c>
      <c r="AF4011" s="102"/>
      <c r="AG4011" s="22" t="s">
        <v>3364</v>
      </c>
      <c r="AH4011" s="22" t="s">
        <v>3365</v>
      </c>
      <c r="AI4011" s="22">
        <v>0.0</v>
      </c>
      <c r="AJ4011" s="103">
        <v>3.593339473638732E-5</v>
      </c>
      <c r="AK4011" s="103">
        <v>0.0</v>
      </c>
      <c r="AL4011" s="104"/>
      <c r="AM4011" s="22" t="s">
        <v>7051</v>
      </c>
    </row>
    <row r="4012">
      <c r="A4012" s="24">
        <v>46127.0</v>
      </c>
      <c r="B4012" s="24">
        <v>46128.0</v>
      </c>
      <c r="C4012" s="22" t="s">
        <v>687</v>
      </c>
      <c r="D4012" s="22" t="s">
        <v>146</v>
      </c>
      <c r="E4012" s="22" t="s">
        <v>148</v>
      </c>
      <c r="F4012" s="97">
        <v>0.125</v>
      </c>
      <c r="G4012" s="97">
        <v>0.08333333333333333</v>
      </c>
      <c r="H4012" s="97">
        <v>0.04</v>
      </c>
      <c r="I4012" s="97">
        <v>0.019230769230769232</v>
      </c>
      <c r="J4012" s="97">
        <v>0.03241728400744409</v>
      </c>
      <c r="K4012" s="22" t="s">
        <v>148</v>
      </c>
      <c r="L4012" s="97">
        <v>1.0</v>
      </c>
      <c r="M4012" s="22" t="s">
        <v>7038</v>
      </c>
      <c r="N4012" s="22" t="s">
        <v>3360</v>
      </c>
      <c r="O4012" s="98"/>
      <c r="P4012" s="23"/>
      <c r="Q4012" s="23"/>
      <c r="R4012" s="23"/>
      <c r="S4012" s="23"/>
      <c r="T4012" s="23"/>
      <c r="U4012" s="23"/>
      <c r="V4012" s="23"/>
      <c r="W4012" s="23"/>
      <c r="X4012" s="23"/>
      <c r="Y4012" s="23"/>
      <c r="Z4012" s="23"/>
      <c r="AA4012" s="23"/>
      <c r="AB4012" s="22" t="s">
        <v>164</v>
      </c>
      <c r="AC4012" s="22" t="s">
        <v>3361</v>
      </c>
      <c r="AD4012" s="22" t="s">
        <v>6847</v>
      </c>
      <c r="AE4012" s="22" t="s">
        <v>3363</v>
      </c>
      <c r="AF4012" s="102"/>
      <c r="AG4012" s="22" t="s">
        <v>3364</v>
      </c>
      <c r="AH4012" s="22" t="s">
        <v>3365</v>
      </c>
      <c r="AI4012" s="22">
        <v>0.0</v>
      </c>
      <c r="AJ4012" s="103">
        <v>0.0010508803024192905</v>
      </c>
      <c r="AK4012" s="103">
        <v>3.6982248520710064E-4</v>
      </c>
      <c r="AL4012" s="104"/>
      <c r="AM4012" s="22" t="s">
        <v>7052</v>
      </c>
    </row>
    <row r="4013">
      <c r="A4013" s="24">
        <v>46128.0</v>
      </c>
      <c r="B4013" s="24">
        <v>46129.0</v>
      </c>
      <c r="C4013" s="22" t="s">
        <v>687</v>
      </c>
      <c r="D4013" s="22" t="s">
        <v>146</v>
      </c>
      <c r="E4013" s="22" t="s">
        <v>196</v>
      </c>
      <c r="F4013" s="97">
        <v>0.0</v>
      </c>
      <c r="G4013" s="97">
        <v>0.0</v>
      </c>
      <c r="H4013" s="97">
        <v>0.0</v>
      </c>
      <c r="I4013" s="97">
        <v>0.019230769230769232</v>
      </c>
      <c r="J4013" s="97">
        <v>0.008508713479526614</v>
      </c>
      <c r="K4013" s="22" t="s">
        <v>148</v>
      </c>
      <c r="L4013" s="97">
        <v>1.0</v>
      </c>
      <c r="M4013" s="22" t="s">
        <v>7038</v>
      </c>
      <c r="N4013" s="22" t="s">
        <v>3360</v>
      </c>
      <c r="O4013" s="98"/>
      <c r="P4013" s="23"/>
      <c r="Q4013" s="23"/>
      <c r="R4013" s="23"/>
      <c r="S4013" s="23"/>
      <c r="T4013" s="23"/>
      <c r="U4013" s="23"/>
      <c r="V4013" s="23"/>
      <c r="W4013" s="23"/>
      <c r="X4013" s="23"/>
      <c r="Y4013" s="23"/>
      <c r="Z4013" s="23"/>
      <c r="AA4013" s="23"/>
      <c r="AB4013" s="22" t="s">
        <v>164</v>
      </c>
      <c r="AC4013" s="22" t="s">
        <v>3361</v>
      </c>
      <c r="AD4013" s="22" t="s">
        <v>6847</v>
      </c>
      <c r="AE4013" s="22" t="s">
        <v>3363</v>
      </c>
      <c r="AF4013" s="102"/>
      <c r="AG4013" s="22" t="s">
        <v>3364</v>
      </c>
      <c r="AH4013" s="22" t="s">
        <v>3365</v>
      </c>
      <c r="AI4013" s="22">
        <v>0.0</v>
      </c>
      <c r="AJ4013" s="103">
        <v>7.23982050766779E-5</v>
      </c>
      <c r="AK4013" s="103">
        <v>3.6982248520710064E-4</v>
      </c>
      <c r="AL4013" s="104"/>
      <c r="AM4013" s="22" t="s">
        <v>7053</v>
      </c>
    </row>
    <row r="4014">
      <c r="A4014" s="24">
        <v>46129.0</v>
      </c>
      <c r="B4014" s="24">
        <v>46130.0</v>
      </c>
      <c r="C4014" s="22" t="s">
        <v>687</v>
      </c>
      <c r="D4014" s="22" t="s">
        <v>146</v>
      </c>
      <c r="E4014" s="22" t="s">
        <v>288</v>
      </c>
      <c r="F4014" s="97">
        <v>0.0</v>
      </c>
      <c r="G4014" s="97">
        <v>0.0</v>
      </c>
      <c r="H4014" s="97">
        <v>0.0</v>
      </c>
      <c r="I4014" s="97">
        <v>0.0</v>
      </c>
      <c r="J4014" s="97">
        <v>0.005857533633197354</v>
      </c>
      <c r="K4014" s="22" t="s">
        <v>148</v>
      </c>
      <c r="L4014" s="97">
        <v>1.0</v>
      </c>
      <c r="M4014" s="22" t="s">
        <v>7038</v>
      </c>
      <c r="N4014" s="22" t="s">
        <v>3360</v>
      </c>
      <c r="O4014" s="98"/>
      <c r="P4014" s="23"/>
      <c r="Q4014" s="23"/>
      <c r="R4014" s="23"/>
      <c r="S4014" s="23"/>
      <c r="T4014" s="23"/>
      <c r="U4014" s="23"/>
      <c r="V4014" s="23"/>
      <c r="W4014" s="23"/>
      <c r="X4014" s="23"/>
      <c r="Y4014" s="23"/>
      <c r="Z4014" s="23"/>
      <c r="AA4014" s="23"/>
      <c r="AB4014" s="22" t="s">
        <v>164</v>
      </c>
      <c r="AC4014" s="22" t="s">
        <v>3361</v>
      </c>
      <c r="AD4014" s="22" t="s">
        <v>6847</v>
      </c>
      <c r="AE4014" s="22" t="s">
        <v>3363</v>
      </c>
      <c r="AF4014" s="102"/>
      <c r="AG4014" s="22" t="s">
        <v>3364</v>
      </c>
      <c r="AH4014" s="22" t="s">
        <v>3365</v>
      </c>
      <c r="AI4014" s="22">
        <v>0.0</v>
      </c>
      <c r="AJ4014" s="103">
        <v>3.431070026403819E-5</v>
      </c>
      <c r="AK4014" s="103">
        <v>0.0</v>
      </c>
      <c r="AL4014" s="104"/>
      <c r="AM4014" s="22" t="s">
        <v>7054</v>
      </c>
    </row>
    <row r="4015">
      <c r="A4015" s="24">
        <v>46130.0</v>
      </c>
      <c r="B4015" s="24">
        <v>46131.0</v>
      </c>
      <c r="C4015" s="22" t="s">
        <v>687</v>
      </c>
      <c r="D4015" s="22" t="s">
        <v>146</v>
      </c>
      <c r="E4015" s="22" t="s">
        <v>256</v>
      </c>
      <c r="F4015" s="97">
        <v>0.0</v>
      </c>
      <c r="G4015" s="97">
        <v>0.0</v>
      </c>
      <c r="H4015" s="97">
        <v>0.0</v>
      </c>
      <c r="I4015" s="97">
        <v>0.0</v>
      </c>
      <c r="J4015" s="97">
        <v>0.005812594320396848</v>
      </c>
      <c r="K4015" s="22" t="s">
        <v>148</v>
      </c>
      <c r="L4015" s="97">
        <v>1.0</v>
      </c>
      <c r="M4015" s="22" t="s">
        <v>7038</v>
      </c>
      <c r="N4015" s="22" t="s">
        <v>3360</v>
      </c>
      <c r="O4015" s="98"/>
      <c r="P4015" s="23"/>
      <c r="Q4015" s="23"/>
      <c r="R4015" s="23"/>
      <c r="S4015" s="23"/>
      <c r="T4015" s="23"/>
      <c r="U4015" s="23"/>
      <c r="V4015" s="23"/>
      <c r="W4015" s="23"/>
      <c r="X4015" s="23"/>
      <c r="Y4015" s="23"/>
      <c r="Z4015" s="23"/>
      <c r="AA4015" s="23"/>
      <c r="AB4015" s="22" t="s">
        <v>164</v>
      </c>
      <c r="AC4015" s="22" t="s">
        <v>3361</v>
      </c>
      <c r="AD4015" s="22" t="s">
        <v>6847</v>
      </c>
      <c r="AE4015" s="22" t="s">
        <v>3363</v>
      </c>
      <c r="AF4015" s="102"/>
      <c r="AG4015" s="22" t="s">
        <v>3364</v>
      </c>
      <c r="AH4015" s="22" t="s">
        <v>3365</v>
      </c>
      <c r="AI4015" s="22">
        <v>0.0</v>
      </c>
      <c r="AJ4015" s="103">
        <v>3.3786252733509696E-5</v>
      </c>
      <c r="AK4015" s="103">
        <v>0.0</v>
      </c>
      <c r="AL4015" s="104"/>
      <c r="AM4015" s="22" t="s">
        <v>7055</v>
      </c>
    </row>
    <row r="4016">
      <c r="A4016" s="24">
        <v>46131.0</v>
      </c>
      <c r="B4016" s="24">
        <v>46132.0</v>
      </c>
      <c r="C4016" s="22" t="s">
        <v>687</v>
      </c>
      <c r="D4016" s="22" t="s">
        <v>146</v>
      </c>
      <c r="E4016" s="22" t="s">
        <v>180</v>
      </c>
      <c r="F4016" s="97">
        <v>0.0</v>
      </c>
      <c r="G4016" s="97">
        <v>0.0</v>
      </c>
      <c r="H4016" s="97">
        <v>0.04</v>
      </c>
      <c r="I4016" s="97">
        <v>0.019230769230769232</v>
      </c>
      <c r="J4016" s="97">
        <v>0.01890087802147509</v>
      </c>
      <c r="K4016" s="22" t="s">
        <v>148</v>
      </c>
      <c r="L4016" s="97">
        <v>1.0</v>
      </c>
      <c r="M4016" s="22" t="s">
        <v>7038</v>
      </c>
      <c r="N4016" s="22" t="s">
        <v>3360</v>
      </c>
      <c r="O4016" s="98"/>
      <c r="P4016" s="23"/>
      <c r="Q4016" s="23"/>
      <c r="R4016" s="23"/>
      <c r="S4016" s="23"/>
      <c r="T4016" s="23"/>
      <c r="U4016" s="23"/>
      <c r="V4016" s="23"/>
      <c r="W4016" s="23"/>
      <c r="X4016" s="23"/>
      <c r="Y4016" s="23"/>
      <c r="Z4016" s="23"/>
      <c r="AA4016" s="23"/>
      <c r="AB4016" s="22" t="s">
        <v>164</v>
      </c>
      <c r="AC4016" s="22" t="s">
        <v>3361</v>
      </c>
      <c r="AD4016" s="22" t="s">
        <v>6847</v>
      </c>
      <c r="AE4016" s="22" t="s">
        <v>3363</v>
      </c>
      <c r="AF4016" s="102"/>
      <c r="AG4016" s="22" t="s">
        <v>3364</v>
      </c>
      <c r="AH4016" s="22" t="s">
        <v>3365</v>
      </c>
      <c r="AI4016" s="22">
        <v>0.0</v>
      </c>
      <c r="AJ4016" s="103">
        <v>3.5724318998268007E-4</v>
      </c>
      <c r="AK4016" s="103">
        <v>3.6982248520710064E-4</v>
      </c>
      <c r="AL4016" s="104"/>
      <c r="AM4016" s="22" t="s">
        <v>7056</v>
      </c>
    </row>
    <row r="4017">
      <c r="A4017" s="24">
        <v>46132.0</v>
      </c>
      <c r="B4017" s="24">
        <v>46133.0</v>
      </c>
      <c r="C4017" s="22" t="s">
        <v>687</v>
      </c>
      <c r="D4017" s="22" t="s">
        <v>146</v>
      </c>
      <c r="E4017" s="22" t="s">
        <v>208</v>
      </c>
      <c r="F4017" s="97">
        <v>0.0</v>
      </c>
      <c r="G4017" s="97">
        <v>0.0</v>
      </c>
      <c r="H4017" s="97">
        <v>0.0</v>
      </c>
      <c r="I4017" s="97">
        <v>0.0</v>
      </c>
      <c r="J4017" s="97">
        <v>0.00572374738011766</v>
      </c>
      <c r="K4017" s="22" t="s">
        <v>148</v>
      </c>
      <c r="L4017" s="97">
        <v>1.0</v>
      </c>
      <c r="M4017" s="22" t="s">
        <v>7038</v>
      </c>
      <c r="N4017" s="22" t="s">
        <v>3360</v>
      </c>
      <c r="O4017" s="98"/>
      <c r="P4017" s="23"/>
      <c r="Q4017" s="23"/>
      <c r="R4017" s="23"/>
      <c r="S4017" s="23"/>
      <c r="T4017" s="23"/>
      <c r="U4017" s="23"/>
      <c r="V4017" s="23"/>
      <c r="W4017" s="23"/>
      <c r="X4017" s="23"/>
      <c r="Y4017" s="23"/>
      <c r="Z4017" s="23"/>
      <c r="AA4017" s="23"/>
      <c r="AB4017" s="22" t="s">
        <v>164</v>
      </c>
      <c r="AC4017" s="22" t="s">
        <v>3361</v>
      </c>
      <c r="AD4017" s="22" t="s">
        <v>6847</v>
      </c>
      <c r="AE4017" s="22" t="s">
        <v>3363</v>
      </c>
      <c r="AF4017" s="102"/>
      <c r="AG4017" s="22" t="s">
        <v>3364</v>
      </c>
      <c r="AH4017" s="22" t="s">
        <v>3365</v>
      </c>
      <c r="AI4017" s="22">
        <v>0.0</v>
      </c>
      <c r="AJ4017" s="103">
        <v>3.276128407140378E-5</v>
      </c>
      <c r="AK4017" s="103">
        <v>0.0</v>
      </c>
      <c r="AL4017" s="104"/>
      <c r="AM4017" s="22" t="s">
        <v>7057</v>
      </c>
    </row>
    <row r="4018">
      <c r="A4018" s="24">
        <v>46133.0</v>
      </c>
      <c r="B4018" s="24">
        <v>46134.0</v>
      </c>
      <c r="C4018" s="22" t="s">
        <v>687</v>
      </c>
      <c r="D4018" s="22" t="s">
        <v>146</v>
      </c>
      <c r="E4018" s="22" t="s">
        <v>303</v>
      </c>
      <c r="F4018" s="97">
        <v>0.0</v>
      </c>
      <c r="G4018" s="97">
        <v>0.0</v>
      </c>
      <c r="H4018" s="97">
        <v>0.0</v>
      </c>
      <c r="I4018" s="97">
        <v>0.0</v>
      </c>
      <c r="J4018" s="97">
        <v>0.00567983448264006</v>
      </c>
      <c r="K4018" s="22" t="s">
        <v>148</v>
      </c>
      <c r="L4018" s="97">
        <v>1.0</v>
      </c>
      <c r="M4018" s="22" t="s">
        <v>7038</v>
      </c>
      <c r="N4018" s="22" t="s">
        <v>3360</v>
      </c>
      <c r="O4018" s="98"/>
      <c r="P4018" s="23"/>
      <c r="Q4018" s="23"/>
      <c r="R4018" s="23"/>
      <c r="S4018" s="23"/>
      <c r="T4018" s="23"/>
      <c r="U4018" s="23"/>
      <c r="V4018" s="23"/>
      <c r="W4018" s="23"/>
      <c r="X4018" s="23"/>
      <c r="Y4018" s="23"/>
      <c r="Z4018" s="23"/>
      <c r="AA4018" s="23"/>
      <c r="AB4018" s="22" t="s">
        <v>164</v>
      </c>
      <c r="AC4018" s="22" t="s">
        <v>3361</v>
      </c>
      <c r="AD4018" s="22" t="s">
        <v>6847</v>
      </c>
      <c r="AE4018" s="22" t="s">
        <v>3363</v>
      </c>
      <c r="AF4018" s="102"/>
      <c r="AG4018" s="22" t="s">
        <v>3364</v>
      </c>
      <c r="AH4018" s="22" t="s">
        <v>3365</v>
      </c>
      <c r="AI4018" s="22">
        <v>0.0</v>
      </c>
      <c r="AJ4018" s="103">
        <v>3.2260519750187075E-5</v>
      </c>
      <c r="AK4018" s="103">
        <v>0.0</v>
      </c>
      <c r="AL4018" s="104"/>
      <c r="AM4018" s="22" t="s">
        <v>7058</v>
      </c>
    </row>
    <row r="4019">
      <c r="A4019" s="24">
        <v>46134.0</v>
      </c>
      <c r="B4019" s="24">
        <v>46135.0</v>
      </c>
      <c r="C4019" s="22" t="s">
        <v>687</v>
      </c>
      <c r="D4019" s="22" t="s">
        <v>146</v>
      </c>
      <c r="E4019" s="22" t="s">
        <v>148</v>
      </c>
      <c r="F4019" s="97">
        <v>0.125</v>
      </c>
      <c r="G4019" s="97">
        <v>0.08333333333333333</v>
      </c>
      <c r="H4019" s="97">
        <v>0.04</v>
      </c>
      <c r="I4019" s="97">
        <v>0.019230769230769232</v>
      </c>
      <c r="J4019" s="97">
        <v>0.030715895526933233</v>
      </c>
      <c r="K4019" s="22" t="s">
        <v>148</v>
      </c>
      <c r="L4019" s="97">
        <v>1.0</v>
      </c>
      <c r="M4019" s="22" t="s">
        <v>7038</v>
      </c>
      <c r="N4019" s="22" t="s">
        <v>3360</v>
      </c>
      <c r="O4019" s="98"/>
      <c r="P4019" s="23"/>
      <c r="Q4019" s="23"/>
      <c r="R4019" s="23"/>
      <c r="S4019" s="23"/>
      <c r="T4019" s="23"/>
      <c r="U4019" s="23"/>
      <c r="V4019" s="23"/>
      <c r="W4019" s="23"/>
      <c r="X4019" s="23"/>
      <c r="Y4019" s="23"/>
      <c r="Z4019" s="23"/>
      <c r="AA4019" s="23"/>
      <c r="AB4019" s="22" t="s">
        <v>164</v>
      </c>
      <c r="AC4019" s="22" t="s">
        <v>3361</v>
      </c>
      <c r="AD4019" s="22" t="s">
        <v>6847</v>
      </c>
      <c r="AE4019" s="22" t="s">
        <v>3363</v>
      </c>
      <c r="AF4019" s="102"/>
      <c r="AG4019" s="22" t="s">
        <v>3364</v>
      </c>
      <c r="AH4019" s="22" t="s">
        <v>3365</v>
      </c>
      <c r="AI4019" s="22">
        <v>0.0</v>
      </c>
      <c r="AJ4019" s="103">
        <v>9.43466238021477E-4</v>
      </c>
      <c r="AK4019" s="103">
        <v>3.6982248520710064E-4</v>
      </c>
      <c r="AL4019" s="104"/>
      <c r="AM4019" s="22" t="s">
        <v>7059</v>
      </c>
    </row>
    <row r="4020">
      <c r="A4020" s="24">
        <v>46135.0</v>
      </c>
      <c r="B4020" s="24">
        <v>46136.0</v>
      </c>
      <c r="C4020" s="22" t="s">
        <v>687</v>
      </c>
      <c r="D4020" s="22" t="s">
        <v>146</v>
      </c>
      <c r="E4020" s="22" t="s">
        <v>196</v>
      </c>
      <c r="F4020" s="97">
        <v>0.0</v>
      </c>
      <c r="G4020" s="97">
        <v>0.0</v>
      </c>
      <c r="H4020" s="97">
        <v>0.0</v>
      </c>
      <c r="I4020" s="97">
        <v>0.019230769230769232</v>
      </c>
      <c r="J4020" s="97">
        <v>0.00806214222776136</v>
      </c>
      <c r="K4020" s="22" t="s">
        <v>148</v>
      </c>
      <c r="L4020" s="97">
        <v>1.0</v>
      </c>
      <c r="M4020" s="22" t="s">
        <v>7038</v>
      </c>
      <c r="N4020" s="22" t="s">
        <v>3360</v>
      </c>
      <c r="O4020" s="98"/>
      <c r="P4020" s="23"/>
      <c r="Q4020" s="23"/>
      <c r="R4020" s="23"/>
      <c r="S4020" s="23"/>
      <c r="T4020" s="23"/>
      <c r="U4020" s="23"/>
      <c r="V4020" s="23"/>
      <c r="W4020" s="23"/>
      <c r="X4020" s="23"/>
      <c r="Y4020" s="23"/>
      <c r="Z4020" s="23"/>
      <c r="AA4020" s="23"/>
      <c r="AB4020" s="22" t="s">
        <v>164</v>
      </c>
      <c r="AC4020" s="22" t="s">
        <v>3361</v>
      </c>
      <c r="AD4020" s="22" t="s">
        <v>6847</v>
      </c>
      <c r="AE4020" s="22" t="s">
        <v>3363</v>
      </c>
      <c r="AF4020" s="102"/>
      <c r="AG4020" s="22" t="s">
        <v>3364</v>
      </c>
      <c r="AH4020" s="22" t="s">
        <v>3365</v>
      </c>
      <c r="AI4020" s="22">
        <v>0.0</v>
      </c>
      <c r="AJ4020" s="103">
        <v>6.49981373006529E-5</v>
      </c>
      <c r="AK4020" s="103">
        <v>3.6982248520710064E-4</v>
      </c>
      <c r="AL4020" s="104"/>
      <c r="AM4020" s="22" t="s">
        <v>7060</v>
      </c>
    </row>
    <row r="4021">
      <c r="A4021" s="24">
        <v>46136.0</v>
      </c>
      <c r="B4021" s="24">
        <v>46137.0</v>
      </c>
      <c r="C4021" s="22" t="s">
        <v>687</v>
      </c>
      <c r="D4021" s="22" t="s">
        <v>146</v>
      </c>
      <c r="E4021" s="22" t="s">
        <v>288</v>
      </c>
      <c r="F4021" s="97">
        <v>0.0</v>
      </c>
      <c r="G4021" s="97">
        <v>0.0</v>
      </c>
      <c r="H4021" s="97">
        <v>0.0</v>
      </c>
      <c r="I4021" s="97">
        <v>0.0</v>
      </c>
      <c r="J4021" s="97">
        <v>0.005550106883768304</v>
      </c>
      <c r="K4021" s="22" t="s">
        <v>148</v>
      </c>
      <c r="L4021" s="97">
        <v>1.0</v>
      </c>
      <c r="M4021" s="22" t="s">
        <v>7038</v>
      </c>
      <c r="N4021" s="22" t="s">
        <v>3360</v>
      </c>
      <c r="O4021" s="98"/>
      <c r="P4021" s="23"/>
      <c r="Q4021" s="23"/>
      <c r="R4021" s="23"/>
      <c r="S4021" s="23"/>
      <c r="T4021" s="23"/>
      <c r="U4021" s="23"/>
      <c r="V4021" s="23"/>
      <c r="W4021" s="23"/>
      <c r="X4021" s="23"/>
      <c r="Y4021" s="23"/>
      <c r="Z4021" s="23"/>
      <c r="AA4021" s="23"/>
      <c r="AB4021" s="22" t="s">
        <v>164</v>
      </c>
      <c r="AC4021" s="22" t="s">
        <v>3361</v>
      </c>
      <c r="AD4021" s="22" t="s">
        <v>6847</v>
      </c>
      <c r="AE4021" s="22" t="s">
        <v>3363</v>
      </c>
      <c r="AF4021" s="102"/>
      <c r="AG4021" s="22" t="s">
        <v>3364</v>
      </c>
      <c r="AH4021" s="22" t="s">
        <v>3365</v>
      </c>
      <c r="AI4021" s="22">
        <v>0.0</v>
      </c>
      <c r="AJ4021" s="103">
        <v>3.0803686421252313E-5</v>
      </c>
      <c r="AK4021" s="103">
        <v>0.0</v>
      </c>
      <c r="AL4021" s="104"/>
      <c r="AM4021" s="22" t="s">
        <v>7061</v>
      </c>
    </row>
    <row r="4022">
      <c r="A4022" s="24">
        <v>46137.0</v>
      </c>
      <c r="B4022" s="24">
        <v>46138.0</v>
      </c>
      <c r="C4022" s="22" t="s">
        <v>687</v>
      </c>
      <c r="D4022" s="22" t="s">
        <v>146</v>
      </c>
      <c r="E4022" s="22" t="s">
        <v>256</v>
      </c>
      <c r="F4022" s="97">
        <v>0.0</v>
      </c>
      <c r="G4022" s="97">
        <v>0.0</v>
      </c>
      <c r="H4022" s="97">
        <v>0.0</v>
      </c>
      <c r="I4022" s="97">
        <v>0.0</v>
      </c>
      <c r="J4022" s="97">
        <v>0.005507526165509626</v>
      </c>
      <c r="K4022" s="22" t="s">
        <v>148</v>
      </c>
      <c r="L4022" s="97">
        <v>1.0</v>
      </c>
      <c r="M4022" s="22" t="s">
        <v>7038</v>
      </c>
      <c r="N4022" s="22" t="s">
        <v>3360</v>
      </c>
      <c r="O4022" s="98"/>
      <c r="P4022" s="23"/>
      <c r="Q4022" s="23"/>
      <c r="R4022" s="23"/>
      <c r="S4022" s="23"/>
      <c r="T4022" s="23"/>
      <c r="U4022" s="23"/>
      <c r="V4022" s="23"/>
      <c r="W4022" s="23"/>
      <c r="X4022" s="23"/>
      <c r="Y4022" s="23"/>
      <c r="Z4022" s="23"/>
      <c r="AA4022" s="23"/>
      <c r="AB4022" s="22" t="s">
        <v>164</v>
      </c>
      <c r="AC4022" s="22" t="s">
        <v>3361</v>
      </c>
      <c r="AD4022" s="22" t="s">
        <v>6847</v>
      </c>
      <c r="AE4022" s="22" t="s">
        <v>3363</v>
      </c>
      <c r="AF4022" s="102"/>
      <c r="AG4022" s="22" t="s">
        <v>3364</v>
      </c>
      <c r="AH4022" s="22" t="s">
        <v>3365</v>
      </c>
      <c r="AI4022" s="22">
        <v>0.0</v>
      </c>
      <c r="AJ4022" s="103">
        <v>3.033284446377317E-5</v>
      </c>
      <c r="AK4022" s="103">
        <v>0.0</v>
      </c>
      <c r="AL4022" s="104"/>
      <c r="AM4022" s="22" t="s">
        <v>7062</v>
      </c>
    </row>
    <row r="4023">
      <c r="A4023" s="24">
        <v>46138.0</v>
      </c>
      <c r="B4023" s="24">
        <v>46139.0</v>
      </c>
      <c r="C4023" s="22" t="s">
        <v>687</v>
      </c>
      <c r="D4023" s="22" t="s">
        <v>146</v>
      </c>
      <c r="E4023" s="22" t="s">
        <v>180</v>
      </c>
      <c r="F4023" s="97">
        <v>0.0</v>
      </c>
      <c r="G4023" s="97">
        <v>0.0</v>
      </c>
      <c r="H4023" s="97">
        <v>0.04</v>
      </c>
      <c r="I4023" s="97">
        <v>0.019230769230769232</v>
      </c>
      <c r="J4023" s="97">
        <v>0.017908884487103302</v>
      </c>
      <c r="K4023" s="22" t="s">
        <v>148</v>
      </c>
      <c r="L4023" s="97">
        <v>1.0</v>
      </c>
      <c r="M4023" s="22" t="s">
        <v>7038</v>
      </c>
      <c r="N4023" s="22" t="s">
        <v>3360</v>
      </c>
      <c r="O4023" s="98"/>
      <c r="P4023" s="23"/>
      <c r="Q4023" s="23"/>
      <c r="R4023" s="23"/>
      <c r="S4023" s="23"/>
      <c r="T4023" s="23"/>
      <c r="U4023" s="23"/>
      <c r="V4023" s="23"/>
      <c r="W4023" s="23"/>
      <c r="X4023" s="23"/>
      <c r="Y4023" s="23"/>
      <c r="Z4023" s="23"/>
      <c r="AA4023" s="23"/>
      <c r="AB4023" s="22" t="s">
        <v>164</v>
      </c>
      <c r="AC4023" s="22" t="s">
        <v>3361</v>
      </c>
      <c r="AD4023" s="22" t="s">
        <v>6847</v>
      </c>
      <c r="AE4023" s="22" t="s">
        <v>3363</v>
      </c>
      <c r="AF4023" s="102"/>
      <c r="AG4023" s="22" t="s">
        <v>3364</v>
      </c>
      <c r="AH4023" s="22" t="s">
        <v>3365</v>
      </c>
      <c r="AI4023" s="22">
        <v>0.0</v>
      </c>
      <c r="AJ4023" s="103">
        <v>3.2072814357240933E-4</v>
      </c>
      <c r="AK4023" s="103">
        <v>3.6982248520710064E-4</v>
      </c>
      <c r="AL4023" s="104"/>
      <c r="AM4023" s="22" t="s">
        <v>7063</v>
      </c>
    </row>
    <row r="4024">
      <c r="A4024" s="24">
        <v>46139.0</v>
      </c>
      <c r="B4024" s="24">
        <v>46140.0</v>
      </c>
      <c r="C4024" s="22" t="s">
        <v>687</v>
      </c>
      <c r="D4024" s="22" t="s">
        <v>146</v>
      </c>
      <c r="E4024" s="22" t="s">
        <v>208</v>
      </c>
      <c r="F4024" s="97">
        <v>0.0</v>
      </c>
      <c r="G4024" s="97">
        <v>0.0</v>
      </c>
      <c r="H4024" s="97">
        <v>0.0</v>
      </c>
      <c r="I4024" s="97">
        <v>0.0</v>
      </c>
      <c r="J4024" s="97">
        <v>0.005423342267349727</v>
      </c>
      <c r="K4024" s="22" t="s">
        <v>148</v>
      </c>
      <c r="L4024" s="97">
        <v>1.0</v>
      </c>
      <c r="M4024" s="22" t="s">
        <v>3369</v>
      </c>
      <c r="N4024" s="22" t="s">
        <v>3360</v>
      </c>
      <c r="O4024" s="98"/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/>
      <c r="AB4024" s="22" t="s">
        <v>164</v>
      </c>
      <c r="AC4024" s="22" t="s">
        <v>3361</v>
      </c>
      <c r="AD4024" s="22" t="s">
        <v>6847</v>
      </c>
      <c r="AE4024" s="22" t="s">
        <v>3363</v>
      </c>
      <c r="AF4024" s="102"/>
      <c r="AG4024" s="22" t="s">
        <v>3364</v>
      </c>
      <c r="AH4024" s="22" t="s">
        <v>3365</v>
      </c>
      <c r="AI4024" s="22">
        <v>0.0</v>
      </c>
      <c r="AJ4024" s="103">
        <v>2.9412641348822075E-5</v>
      </c>
      <c r="AK4024" s="103">
        <v>0.0</v>
      </c>
      <c r="AL4024" s="104"/>
      <c r="AM4024" s="22" t="s">
        <v>7064</v>
      </c>
    </row>
    <row r="4025">
      <c r="A4025" s="24">
        <v>46140.0</v>
      </c>
      <c r="B4025" s="24">
        <v>46141.0</v>
      </c>
      <c r="C4025" s="22" t="s">
        <v>687</v>
      </c>
      <c r="D4025" s="22" t="s">
        <v>146</v>
      </c>
      <c r="E4025" s="22" t="s">
        <v>303</v>
      </c>
      <c r="F4025" s="97">
        <v>0.0</v>
      </c>
      <c r="G4025" s="97">
        <v>0.0</v>
      </c>
      <c r="H4025" s="97">
        <v>0.0</v>
      </c>
      <c r="I4025" s="97">
        <v>0.0</v>
      </c>
      <c r="J4025" s="97">
        <v>0.00538173409404017</v>
      </c>
      <c r="K4025" s="22" t="s">
        <v>148</v>
      </c>
      <c r="L4025" s="97">
        <v>1.0</v>
      </c>
      <c r="M4025" s="22" t="s">
        <v>3369</v>
      </c>
      <c r="N4025" s="22" t="s">
        <v>3360</v>
      </c>
      <c r="O4025" s="98"/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/>
      <c r="AB4025" s="22" t="s">
        <v>164</v>
      </c>
      <c r="AC4025" s="22" t="s">
        <v>3361</v>
      </c>
      <c r="AD4025" s="22" t="s">
        <v>6847</v>
      </c>
      <c r="AE4025" s="22" t="s">
        <v>3363</v>
      </c>
      <c r="AF4025" s="102"/>
      <c r="AG4025" s="22" t="s">
        <v>3364</v>
      </c>
      <c r="AH4025" s="22" t="s">
        <v>3365</v>
      </c>
      <c r="AI4025" s="22">
        <v>0.0</v>
      </c>
      <c r="AJ4025" s="103">
        <v>2.8963061858954367E-5</v>
      </c>
      <c r="AK4025" s="103">
        <v>0.0</v>
      </c>
      <c r="AL4025" s="104"/>
      <c r="AM4025" s="22" t="s">
        <v>7065</v>
      </c>
    </row>
    <row r="4026">
      <c r="A4026" s="24">
        <v>46141.0</v>
      </c>
      <c r="B4026" s="24">
        <v>46142.0</v>
      </c>
      <c r="C4026" s="22" t="s">
        <v>687</v>
      </c>
      <c r="D4026" s="22" t="s">
        <v>146</v>
      </c>
      <c r="E4026" s="22" t="s">
        <v>148</v>
      </c>
      <c r="F4026" s="97">
        <v>0.125</v>
      </c>
      <c r="G4026" s="97">
        <v>0.08333333333333333</v>
      </c>
      <c r="H4026" s="97">
        <v>0.04</v>
      </c>
      <c r="I4026" s="97">
        <v>0.019230769230769232</v>
      </c>
      <c r="J4026" s="97">
        <v>0.029103802706137438</v>
      </c>
      <c r="K4026" s="22" t="s">
        <v>148</v>
      </c>
      <c r="L4026" s="97">
        <v>1.0</v>
      </c>
      <c r="M4026" s="22" t="s">
        <v>3369</v>
      </c>
      <c r="N4026" s="22" t="s">
        <v>3360</v>
      </c>
      <c r="O4026" s="98"/>
      <c r="P4026" s="23"/>
      <c r="Q4026" s="23"/>
      <c r="R4026" s="23"/>
      <c r="S4026" s="23"/>
      <c r="T4026" s="23"/>
      <c r="U4026" s="23"/>
      <c r="V4026" s="23"/>
      <c r="W4026" s="23"/>
      <c r="X4026" s="23"/>
      <c r="Y4026" s="23"/>
      <c r="Z4026" s="23"/>
      <c r="AA4026" s="23"/>
      <c r="AB4026" s="22" t="s">
        <v>164</v>
      </c>
      <c r="AC4026" s="22" t="s">
        <v>3361</v>
      </c>
      <c r="AD4026" s="22" t="s">
        <v>6847</v>
      </c>
      <c r="AE4026" s="22" t="s">
        <v>3363</v>
      </c>
      <c r="AF4026" s="102"/>
      <c r="AG4026" s="22" t="s">
        <v>3364</v>
      </c>
      <c r="AH4026" s="22" t="s">
        <v>3365</v>
      </c>
      <c r="AI4026" s="22">
        <v>0.0</v>
      </c>
      <c r="AJ4026" s="103">
        <v>8.470313319577728E-4</v>
      </c>
      <c r="AK4026" s="103">
        <v>3.6982248520710064E-4</v>
      </c>
      <c r="AL4026" s="104"/>
      <c r="AM4026" s="22" t="s">
        <v>7066</v>
      </c>
    </row>
    <row r="4027">
      <c r="A4027" s="24">
        <v>46142.0</v>
      </c>
      <c r="B4027" s="24">
        <v>46143.0</v>
      </c>
      <c r="C4027" s="22" t="s">
        <v>687</v>
      </c>
      <c r="D4027" s="22" t="s">
        <v>146</v>
      </c>
      <c r="E4027" s="22" t="s">
        <v>196</v>
      </c>
      <c r="F4027" s="97">
        <v>0.0</v>
      </c>
      <c r="G4027" s="97">
        <v>0.0</v>
      </c>
      <c r="H4027" s="97">
        <v>0.0</v>
      </c>
      <c r="I4027" s="97">
        <v>0.019230769230769232</v>
      </c>
      <c r="J4027" s="97">
        <v>0.007639008818083873</v>
      </c>
      <c r="K4027" s="22" t="s">
        <v>148</v>
      </c>
      <c r="L4027" s="97">
        <v>1.0</v>
      </c>
      <c r="M4027" s="22" t="s">
        <v>3369</v>
      </c>
      <c r="N4027" s="22" t="s">
        <v>3360</v>
      </c>
      <c r="O4027" s="98"/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/>
      <c r="AB4027" s="22" t="s">
        <v>164</v>
      </c>
      <c r="AC4027" s="22" t="s">
        <v>3361</v>
      </c>
      <c r="AD4027" s="22" t="s">
        <v>6847</v>
      </c>
      <c r="AE4027" s="22" t="s">
        <v>3363</v>
      </c>
      <c r="AF4027" s="102"/>
      <c r="AG4027" s="22" t="s">
        <v>3364</v>
      </c>
      <c r="AH4027" s="22" t="s">
        <v>3365</v>
      </c>
      <c r="AI4027" s="22">
        <v>0.0</v>
      </c>
      <c r="AJ4027" s="103">
        <v>5.8354455722763173E-5</v>
      </c>
      <c r="AK4027" s="103">
        <v>3.6982248520710064E-4</v>
      </c>
      <c r="AL4027" s="104"/>
      <c r="AM4027" s="22" t="s">
        <v>7067</v>
      </c>
    </row>
    <row r="4028">
      <c r="A4028" s="24">
        <v>46143.0</v>
      </c>
      <c r="B4028" s="24">
        <v>46144.0</v>
      </c>
      <c r="C4028" s="22" t="s">
        <v>687</v>
      </c>
      <c r="D4028" s="22" t="s">
        <v>146</v>
      </c>
      <c r="E4028" s="22" t="s">
        <v>288</v>
      </c>
      <c r="F4028" s="97">
        <v>0.0</v>
      </c>
      <c r="G4028" s="97">
        <v>0.0</v>
      </c>
      <c r="H4028" s="97">
        <v>0.0</v>
      </c>
      <c r="I4028" s="97">
        <v>0.0</v>
      </c>
      <c r="J4028" s="97">
        <v>0.0052588151174537984</v>
      </c>
      <c r="K4028" s="22" t="s">
        <v>148</v>
      </c>
      <c r="L4028" s="97">
        <v>1.0</v>
      </c>
      <c r="M4028" s="22" t="s">
        <v>3369</v>
      </c>
      <c r="N4028" s="22" t="s">
        <v>3360</v>
      </c>
      <c r="O4028" s="98"/>
      <c r="P4028" s="23"/>
      <c r="Q4028" s="23"/>
      <c r="R4028" s="23"/>
      <c r="S4028" s="23"/>
      <c r="T4028" s="23"/>
      <c r="U4028" s="23"/>
      <c r="V4028" s="23"/>
      <c r="W4028" s="23"/>
      <c r="X4028" s="23"/>
      <c r="Y4028" s="23"/>
      <c r="Z4028" s="23"/>
      <c r="AA4028" s="23"/>
      <c r="AB4028" s="22" t="s">
        <v>164</v>
      </c>
      <c r="AC4028" s="22" t="s">
        <v>3361</v>
      </c>
      <c r="AD4028" s="22" t="s">
        <v>6847</v>
      </c>
      <c r="AE4028" s="22" t="s">
        <v>3363</v>
      </c>
      <c r="AF4028" s="102"/>
      <c r="AG4028" s="22" t="s">
        <v>3364</v>
      </c>
      <c r="AH4028" s="22" t="s">
        <v>3365</v>
      </c>
      <c r="AI4028" s="22">
        <v>0.0</v>
      </c>
      <c r="AJ4028" s="103">
        <v>2.7655136439560607E-5</v>
      </c>
      <c r="AK4028" s="103">
        <v>0.0</v>
      </c>
      <c r="AL4028" s="104"/>
      <c r="AM4028" s="22" t="s">
        <v>7068</v>
      </c>
    </row>
    <row r="4029">
      <c r="A4029" s="24">
        <v>46144.0</v>
      </c>
      <c r="B4029" s="24">
        <v>46145.0</v>
      </c>
      <c r="C4029" s="22" t="s">
        <v>687</v>
      </c>
      <c r="D4029" s="22" t="s">
        <v>146</v>
      </c>
      <c r="E4029" s="22" t="s">
        <v>256</v>
      </c>
      <c r="F4029" s="97">
        <v>0.0</v>
      </c>
      <c r="G4029" s="97">
        <v>0.0</v>
      </c>
      <c r="H4029" s="97">
        <v>0.0</v>
      </c>
      <c r="I4029" s="97">
        <v>0.0</v>
      </c>
      <c r="J4029" s="97">
        <v>0.005218469205279447</v>
      </c>
      <c r="K4029" s="22" t="s">
        <v>148</v>
      </c>
      <c r="L4029" s="97">
        <v>1.0</v>
      </c>
      <c r="M4029" s="22" t="s">
        <v>3369</v>
      </c>
      <c r="N4029" s="22" t="s">
        <v>3360</v>
      </c>
      <c r="O4029" s="98"/>
      <c r="P4029" s="23"/>
      <c r="Q4029" s="23"/>
      <c r="R4029" s="23"/>
      <c r="S4029" s="23"/>
      <c r="T4029" s="23"/>
      <c r="U4029" s="23"/>
      <c r="V4029" s="23"/>
      <c r="W4029" s="23"/>
      <c r="X4029" s="23"/>
      <c r="Y4029" s="23"/>
      <c r="Z4029" s="23"/>
      <c r="AA4029" s="23"/>
      <c r="AB4029" s="22" t="s">
        <v>164</v>
      </c>
      <c r="AC4029" s="22" t="s">
        <v>3361</v>
      </c>
      <c r="AD4029" s="22" t="s">
        <v>6847</v>
      </c>
      <c r="AE4029" s="22" t="s">
        <v>3363</v>
      </c>
      <c r="AF4029" s="102"/>
      <c r="AG4029" s="22" t="s">
        <v>3364</v>
      </c>
      <c r="AH4029" s="22" t="s">
        <v>3365</v>
      </c>
      <c r="AI4029" s="22">
        <v>0.0</v>
      </c>
      <c r="AJ4029" s="103">
        <v>2.7232420846449902E-5</v>
      </c>
      <c r="AK4029" s="103">
        <v>0.0</v>
      </c>
      <c r="AL4029" s="104"/>
      <c r="AM4029" s="22" t="s">
        <v>7069</v>
      </c>
    </row>
    <row r="4030">
      <c r="A4030" s="24">
        <v>46145.0</v>
      </c>
      <c r="B4030" s="24">
        <v>46146.0</v>
      </c>
      <c r="C4030" s="22" t="s">
        <v>687</v>
      </c>
      <c r="D4030" s="22" t="s">
        <v>146</v>
      </c>
      <c r="E4030" s="22" t="s">
        <v>180</v>
      </c>
      <c r="F4030" s="97">
        <v>0.0</v>
      </c>
      <c r="G4030" s="97">
        <v>0.0</v>
      </c>
      <c r="H4030" s="97">
        <v>0.04</v>
      </c>
      <c r="I4030" s="97">
        <v>0.019230769230769232</v>
      </c>
      <c r="J4030" s="97">
        <v>0.01696895473363721</v>
      </c>
      <c r="K4030" s="22" t="s">
        <v>148</v>
      </c>
      <c r="L4030" s="97">
        <v>1.0</v>
      </c>
      <c r="M4030" s="22" t="s">
        <v>3369</v>
      </c>
      <c r="N4030" s="22" t="s">
        <v>3360</v>
      </c>
      <c r="O4030" s="98"/>
      <c r="P4030" s="23"/>
      <c r="Q4030" s="23"/>
      <c r="R4030" s="23"/>
      <c r="S4030" s="23"/>
      <c r="T4030" s="23"/>
      <c r="U4030" s="23"/>
      <c r="V4030" s="23"/>
      <c r="W4030" s="23"/>
      <c r="X4030" s="23"/>
      <c r="Y4030" s="23"/>
      <c r="Z4030" s="23"/>
      <c r="AA4030" s="23"/>
      <c r="AB4030" s="22" t="s">
        <v>164</v>
      </c>
      <c r="AC4030" s="22" t="s">
        <v>3361</v>
      </c>
      <c r="AD4030" s="22" t="s">
        <v>6847</v>
      </c>
      <c r="AE4030" s="22" t="s">
        <v>3363</v>
      </c>
      <c r="AF4030" s="102"/>
      <c r="AG4030" s="22" t="s">
        <v>3364</v>
      </c>
      <c r="AH4030" s="22" t="s">
        <v>3365</v>
      </c>
      <c r="AI4030" s="22">
        <v>0.0</v>
      </c>
      <c r="AJ4030" s="103">
        <v>2.8794542475222873E-4</v>
      </c>
      <c r="AK4030" s="103">
        <v>3.6982248520710064E-4</v>
      </c>
      <c r="AL4030" s="104"/>
      <c r="AM4030" s="22" t="s">
        <v>7070</v>
      </c>
    </row>
    <row r="4031">
      <c r="A4031" s="24">
        <v>46146.0</v>
      </c>
      <c r="B4031" s="24">
        <v>46147.0</v>
      </c>
      <c r="C4031" s="22" t="s">
        <v>687</v>
      </c>
      <c r="D4031" s="22" t="s">
        <v>146</v>
      </c>
      <c r="E4031" s="22" t="s">
        <v>208</v>
      </c>
      <c r="F4031" s="97">
        <v>0.0</v>
      </c>
      <c r="G4031" s="97">
        <v>0.0</v>
      </c>
      <c r="H4031" s="97">
        <v>0.0</v>
      </c>
      <c r="I4031" s="97">
        <v>0.0</v>
      </c>
      <c r="J4031" s="97">
        <v>0.005138703614172688</v>
      </c>
      <c r="K4031" s="22" t="s">
        <v>148</v>
      </c>
      <c r="L4031" s="97">
        <v>1.0</v>
      </c>
      <c r="M4031" s="22" t="s">
        <v>3369</v>
      </c>
      <c r="N4031" s="22" t="s">
        <v>3360</v>
      </c>
      <c r="O4031" s="98"/>
      <c r="P4031" s="23"/>
      <c r="Q4031" s="23"/>
      <c r="R4031" s="23"/>
      <c r="S4031" s="23"/>
      <c r="T4031" s="23"/>
      <c r="U4031" s="23"/>
      <c r="V4031" s="23"/>
      <c r="W4031" s="23"/>
      <c r="X4031" s="23"/>
      <c r="Y4031" s="23"/>
      <c r="Z4031" s="23"/>
      <c r="AA4031" s="23"/>
      <c r="AB4031" s="22" t="s">
        <v>164</v>
      </c>
      <c r="AC4031" s="22" t="s">
        <v>3361</v>
      </c>
      <c r="AD4031" s="22" t="s">
        <v>6847</v>
      </c>
      <c r="AE4031" s="22" t="s">
        <v>3363</v>
      </c>
      <c r="AF4031" s="102"/>
      <c r="AG4031" s="22" t="s">
        <v>3364</v>
      </c>
      <c r="AH4031" s="22" t="s">
        <v>3365</v>
      </c>
      <c r="AI4031" s="22">
        <v>0.0</v>
      </c>
      <c r="AJ4031" s="103">
        <v>2.6406274834311448E-5</v>
      </c>
      <c r="AK4031" s="103">
        <v>0.0</v>
      </c>
      <c r="AL4031" s="104"/>
      <c r="AM4031" s="22" t="s">
        <v>7071</v>
      </c>
    </row>
    <row r="4032">
      <c r="A4032" s="24">
        <v>46147.0</v>
      </c>
      <c r="B4032" s="24">
        <v>46148.0</v>
      </c>
      <c r="C4032" s="22" t="s">
        <v>687</v>
      </c>
      <c r="D4032" s="22" t="s">
        <v>146</v>
      </c>
      <c r="E4032" s="22" t="s">
        <v>303</v>
      </c>
      <c r="F4032" s="97">
        <v>0.0</v>
      </c>
      <c r="G4032" s="97">
        <v>0.0</v>
      </c>
      <c r="H4032" s="97">
        <v>0.0</v>
      </c>
      <c r="I4032" s="97">
        <v>0.0</v>
      </c>
      <c r="J4032" s="97">
        <v>0.0050992792039059485</v>
      </c>
      <c r="K4032" s="22" t="s">
        <v>148</v>
      </c>
      <c r="L4032" s="97">
        <v>1.0</v>
      </c>
      <c r="M4032" s="22" t="s">
        <v>3369</v>
      </c>
      <c r="N4032" s="22" t="s">
        <v>3360</v>
      </c>
      <c r="O4032" s="98"/>
      <c r="P4032" s="23"/>
      <c r="Q4032" s="23"/>
      <c r="R4032" s="23"/>
      <c r="S4032" s="23"/>
      <c r="T4032" s="23"/>
      <c r="U4032" s="23"/>
      <c r="V4032" s="23"/>
      <c r="W4032" s="23"/>
      <c r="X4032" s="23"/>
      <c r="Y4032" s="23"/>
      <c r="Z4032" s="23"/>
      <c r="AA4032" s="23"/>
      <c r="AB4032" s="22" t="s">
        <v>164</v>
      </c>
      <c r="AC4032" s="22" t="s">
        <v>3361</v>
      </c>
      <c r="AD4032" s="22" t="s">
        <v>6847</v>
      </c>
      <c r="AE4032" s="22" t="s">
        <v>3363</v>
      </c>
      <c r="AF4032" s="102"/>
      <c r="AG4032" s="22" t="s">
        <v>3364</v>
      </c>
      <c r="AH4032" s="22" t="s">
        <v>3365</v>
      </c>
      <c r="AI4032" s="22">
        <v>0.0</v>
      </c>
      <c r="AJ4032" s="103">
        <v>2.6002648399387685E-5</v>
      </c>
      <c r="AK4032" s="103">
        <v>0.0</v>
      </c>
      <c r="AL4032" s="104"/>
      <c r="AM4032" s="22" t="s">
        <v>7072</v>
      </c>
    </row>
    <row r="4033">
      <c r="A4033" s="24">
        <v>46148.0</v>
      </c>
      <c r="B4033" s="24">
        <v>46149.0</v>
      </c>
      <c r="C4033" s="22" t="s">
        <v>687</v>
      </c>
      <c r="D4033" s="22" t="s">
        <v>146</v>
      </c>
      <c r="E4033" s="22" t="s">
        <v>148</v>
      </c>
      <c r="F4033" s="97">
        <v>0.125</v>
      </c>
      <c r="G4033" s="97">
        <v>0.08333333333333333</v>
      </c>
      <c r="H4033" s="97">
        <v>0.04</v>
      </c>
      <c r="I4033" s="97">
        <v>0.019230769230769232</v>
      </c>
      <c r="J4033" s="97">
        <v>0.027576318952350038</v>
      </c>
      <c r="K4033" s="22" t="s">
        <v>148</v>
      </c>
      <c r="L4033" s="97">
        <v>1.0</v>
      </c>
      <c r="M4033" s="22" t="s">
        <v>3369</v>
      </c>
      <c r="N4033" s="22" t="s">
        <v>3360</v>
      </c>
      <c r="O4033" s="98"/>
      <c r="P4033" s="23"/>
      <c r="Q4033" s="23"/>
      <c r="R4033" s="23"/>
      <c r="S4033" s="23"/>
      <c r="T4033" s="23"/>
      <c r="U4033" s="23"/>
      <c r="V4033" s="23"/>
      <c r="W4033" s="23"/>
      <c r="X4033" s="23"/>
      <c r="Y4033" s="23"/>
      <c r="Z4033" s="23"/>
      <c r="AA4033" s="23"/>
      <c r="AB4033" s="22" t="s">
        <v>164</v>
      </c>
      <c r="AC4033" s="22" t="s">
        <v>3361</v>
      </c>
      <c r="AD4033" s="22" t="s">
        <v>6847</v>
      </c>
      <c r="AE4033" s="22" t="s">
        <v>3363</v>
      </c>
      <c r="AF4033" s="102"/>
      <c r="AG4033" s="22" t="s">
        <v>3364</v>
      </c>
      <c r="AH4033" s="22" t="s">
        <v>3365</v>
      </c>
      <c r="AI4033" s="22">
        <v>0.0</v>
      </c>
      <c r="AJ4033" s="103">
        <v>7.604533669617399E-4</v>
      </c>
      <c r="AK4033" s="103">
        <v>3.6982248520710064E-4</v>
      </c>
      <c r="AL4033" s="104"/>
      <c r="AM4033" s="22" t="s">
        <v>7073</v>
      </c>
    </row>
    <row r="4034">
      <c r="A4034" s="24">
        <v>46149.0</v>
      </c>
      <c r="B4034" s="24">
        <v>46150.0</v>
      </c>
      <c r="C4034" s="22" t="s">
        <v>687</v>
      </c>
      <c r="D4034" s="22" t="s">
        <v>146</v>
      </c>
      <c r="E4034" s="22" t="s">
        <v>196</v>
      </c>
      <c r="F4034" s="97">
        <v>0.0</v>
      </c>
      <c r="G4034" s="97">
        <v>0.0</v>
      </c>
      <c r="H4034" s="97">
        <v>0.0</v>
      </c>
      <c r="I4034" s="97">
        <v>0.019230769230769232</v>
      </c>
      <c r="J4034" s="97">
        <v>0.0072380831389731795</v>
      </c>
      <c r="K4034" s="22" t="s">
        <v>148</v>
      </c>
      <c r="L4034" s="97">
        <v>1.0</v>
      </c>
      <c r="M4034" s="22" t="s">
        <v>3369</v>
      </c>
      <c r="N4034" s="22" t="s">
        <v>3360</v>
      </c>
      <c r="O4034" s="98"/>
      <c r="P4034" s="23"/>
      <c r="Q4034" s="23"/>
      <c r="R4034" s="23"/>
      <c r="S4034" s="23"/>
      <c r="T4034" s="23"/>
      <c r="U4034" s="23"/>
      <c r="V4034" s="23"/>
      <c r="W4034" s="23"/>
      <c r="X4034" s="23"/>
      <c r="Y4034" s="23"/>
      <c r="Z4034" s="23"/>
      <c r="AA4034" s="23"/>
      <c r="AB4034" s="22" t="s">
        <v>164</v>
      </c>
      <c r="AC4034" s="22" t="s">
        <v>3361</v>
      </c>
      <c r="AD4034" s="22" t="s">
        <v>6847</v>
      </c>
      <c r="AE4034" s="22" t="s">
        <v>3363</v>
      </c>
      <c r="AF4034" s="102"/>
      <c r="AG4034" s="22" t="s">
        <v>3364</v>
      </c>
      <c r="AH4034" s="22" t="s">
        <v>3365</v>
      </c>
      <c r="AI4034" s="22">
        <v>0.0</v>
      </c>
      <c r="AJ4034" s="103">
        <v>5.238984752668784E-5</v>
      </c>
      <c r="AK4034" s="103">
        <v>3.6982248520710064E-4</v>
      </c>
      <c r="AL4034" s="104"/>
      <c r="AM4034" s="22" t="s">
        <v>7074</v>
      </c>
    </row>
    <row r="4035">
      <c r="A4035" s="24">
        <v>46150.0</v>
      </c>
      <c r="B4035" s="24">
        <v>46151.0</v>
      </c>
      <c r="C4035" s="22" t="s">
        <v>687</v>
      </c>
      <c r="D4035" s="22" t="s">
        <v>146</v>
      </c>
      <c r="E4035" s="22" t="s">
        <v>288</v>
      </c>
      <c r="F4035" s="97">
        <v>0.0</v>
      </c>
      <c r="G4035" s="97">
        <v>0.0</v>
      </c>
      <c r="H4035" s="97">
        <v>0.0</v>
      </c>
      <c r="I4035" s="97">
        <v>0.0</v>
      </c>
      <c r="J4035" s="97">
        <v>0.004982811505926143</v>
      </c>
      <c r="K4035" s="22" t="s">
        <v>148</v>
      </c>
      <c r="L4035" s="97">
        <v>1.0</v>
      </c>
      <c r="M4035" s="22" t="s">
        <v>3369</v>
      </c>
      <c r="N4035" s="22" t="s">
        <v>3360</v>
      </c>
      <c r="O4035" s="98"/>
      <c r="P4035" s="23"/>
      <c r="Q4035" s="23"/>
      <c r="R4035" s="23"/>
      <c r="S4035" s="23"/>
      <c r="T4035" s="23"/>
      <c r="U4035" s="23"/>
      <c r="V4035" s="23"/>
      <c r="W4035" s="23"/>
      <c r="X4035" s="23"/>
      <c r="Y4035" s="23"/>
      <c r="Z4035" s="23"/>
      <c r="AA4035" s="23"/>
      <c r="AB4035" s="22" t="s">
        <v>164</v>
      </c>
      <c r="AC4035" s="22" t="s">
        <v>3361</v>
      </c>
      <c r="AD4035" s="22" t="s">
        <v>6847</v>
      </c>
      <c r="AE4035" s="22" t="s">
        <v>3363</v>
      </c>
      <c r="AF4035" s="102"/>
      <c r="AG4035" s="22" t="s">
        <v>3364</v>
      </c>
      <c r="AH4035" s="22" t="s">
        <v>3365</v>
      </c>
      <c r="AI4035" s="22">
        <v>0.0</v>
      </c>
      <c r="AJ4035" s="103">
        <v>2.482841050358996E-5</v>
      </c>
      <c r="AK4035" s="103">
        <v>0.0</v>
      </c>
      <c r="AL4035" s="104"/>
      <c r="AM4035" s="22" t="s">
        <v>7075</v>
      </c>
    </row>
    <row r="4036">
      <c r="A4036" s="24">
        <v>46151.0</v>
      </c>
      <c r="B4036" s="24">
        <v>46152.0</v>
      </c>
      <c r="C4036" s="22" t="s">
        <v>687</v>
      </c>
      <c r="D4036" s="22" t="s">
        <v>146</v>
      </c>
      <c r="E4036" s="22" t="s">
        <v>256</v>
      </c>
      <c r="F4036" s="97">
        <v>0.0</v>
      </c>
      <c r="G4036" s="97">
        <v>0.0</v>
      </c>
      <c r="H4036" s="97">
        <v>0.0</v>
      </c>
      <c r="I4036" s="97">
        <v>0.0</v>
      </c>
      <c r="J4036" s="97">
        <v>0.004944583108291055</v>
      </c>
      <c r="K4036" s="22" t="s">
        <v>148</v>
      </c>
      <c r="L4036" s="97">
        <v>1.0</v>
      </c>
      <c r="M4036" s="22" t="s">
        <v>3369</v>
      </c>
      <c r="N4036" s="22" t="s">
        <v>3360</v>
      </c>
      <c r="O4036" s="98"/>
      <c r="P4036" s="23"/>
      <c r="Q4036" s="23"/>
      <c r="R4036" s="23"/>
      <c r="S4036" s="23"/>
      <c r="T4036" s="23"/>
      <c r="U4036" s="23"/>
      <c r="V4036" s="23"/>
      <c r="W4036" s="23"/>
      <c r="X4036" s="23"/>
      <c r="Y4036" s="23"/>
      <c r="Z4036" s="23"/>
      <c r="AA4036" s="23"/>
      <c r="AB4036" s="22" t="s">
        <v>164</v>
      </c>
      <c r="AC4036" s="22" t="s">
        <v>3361</v>
      </c>
      <c r="AD4036" s="22" t="s">
        <v>6847</v>
      </c>
      <c r="AE4036" s="22" t="s">
        <v>3363</v>
      </c>
      <c r="AF4036" s="102"/>
      <c r="AG4036" s="22" t="s">
        <v>3364</v>
      </c>
      <c r="AH4036" s="22" t="s">
        <v>3365</v>
      </c>
      <c r="AI4036" s="22">
        <v>0.0</v>
      </c>
      <c r="AJ4036" s="103">
        <v>2.4448902114797228E-5</v>
      </c>
      <c r="AK4036" s="103">
        <v>0.0</v>
      </c>
      <c r="AL4036" s="104"/>
      <c r="AM4036" s="22" t="s">
        <v>7076</v>
      </c>
    </row>
    <row r="4037">
      <c r="A4037" s="24">
        <v>46152.0</v>
      </c>
      <c r="B4037" s="24">
        <v>46153.0</v>
      </c>
      <c r="C4037" s="22" t="s">
        <v>687</v>
      </c>
      <c r="D4037" s="22" t="s">
        <v>146</v>
      </c>
      <c r="E4037" s="22" t="s">
        <v>180</v>
      </c>
      <c r="F4037" s="97">
        <v>0.0</v>
      </c>
      <c r="G4037" s="97">
        <v>0.0</v>
      </c>
      <c r="H4037" s="97">
        <v>0.04</v>
      </c>
      <c r="I4037" s="97">
        <v>0.019230769230769232</v>
      </c>
      <c r="J4037" s="97">
        <v>0.01607835624600664</v>
      </c>
      <c r="K4037" s="22" t="s">
        <v>148</v>
      </c>
      <c r="L4037" s="97">
        <v>1.0</v>
      </c>
      <c r="M4037" s="22" t="s">
        <v>3369</v>
      </c>
      <c r="N4037" s="22" t="s">
        <v>3360</v>
      </c>
      <c r="O4037" s="98"/>
      <c r="P4037" s="23"/>
      <c r="Q4037" s="23"/>
      <c r="R4037" s="23"/>
      <c r="S4037" s="23"/>
      <c r="T4037" s="23"/>
      <c r="U4037" s="23"/>
      <c r="V4037" s="23"/>
      <c r="W4037" s="23"/>
      <c r="X4037" s="23"/>
      <c r="Y4037" s="23"/>
      <c r="Z4037" s="23"/>
      <c r="AA4037" s="23"/>
      <c r="AB4037" s="22" t="s">
        <v>164</v>
      </c>
      <c r="AC4037" s="22" t="s">
        <v>3361</v>
      </c>
      <c r="AD4037" s="22" t="s">
        <v>6847</v>
      </c>
      <c r="AE4037" s="22" t="s">
        <v>3363</v>
      </c>
      <c r="AF4037" s="102"/>
      <c r="AG4037" s="22" t="s">
        <v>3364</v>
      </c>
      <c r="AH4037" s="22" t="s">
        <v>3365</v>
      </c>
      <c r="AI4037" s="22">
        <v>0.0</v>
      </c>
      <c r="AJ4037" s="103">
        <v>2.5851353957350077E-4</v>
      </c>
      <c r="AK4037" s="103">
        <v>3.6982248520710064E-4</v>
      </c>
      <c r="AL4037" s="104"/>
      <c r="AM4037" s="22" t="s">
        <v>7077</v>
      </c>
    </row>
    <row r="4038">
      <c r="A4038" s="24">
        <v>46153.0</v>
      </c>
      <c r="B4038" s="24">
        <v>46154.0</v>
      </c>
      <c r="C4038" s="22" t="s">
        <v>687</v>
      </c>
      <c r="D4038" s="22" t="s">
        <v>146</v>
      </c>
      <c r="E4038" s="22" t="s">
        <v>208</v>
      </c>
      <c r="F4038" s="97">
        <v>0.0</v>
      </c>
      <c r="G4038" s="97">
        <v>0.0</v>
      </c>
      <c r="H4038" s="97">
        <v>0.0</v>
      </c>
      <c r="I4038" s="97">
        <v>0.0</v>
      </c>
      <c r="J4038" s="97">
        <v>0.004869003933844588</v>
      </c>
      <c r="K4038" s="22" t="s">
        <v>148</v>
      </c>
      <c r="L4038" s="97">
        <v>1.0</v>
      </c>
      <c r="M4038" s="22" t="s">
        <v>3369</v>
      </c>
      <c r="N4038" s="22" t="s">
        <v>3360</v>
      </c>
      <c r="O4038" s="98"/>
      <c r="P4038" s="23"/>
      <c r="Q4038" s="23"/>
      <c r="R4038" s="23"/>
      <c r="S4038" s="23"/>
      <c r="T4038" s="23"/>
      <c r="U4038" s="23"/>
      <c r="V4038" s="23"/>
      <c r="W4038" s="23"/>
      <c r="X4038" s="23"/>
      <c r="Y4038" s="23"/>
      <c r="Z4038" s="23"/>
      <c r="AA4038" s="23"/>
      <c r="AB4038" s="22" t="s">
        <v>164</v>
      </c>
      <c r="AC4038" s="22" t="s">
        <v>3361</v>
      </c>
      <c r="AD4038" s="22" t="s">
        <v>6847</v>
      </c>
      <c r="AE4038" s="22" t="s">
        <v>3363</v>
      </c>
      <c r="AF4038" s="102"/>
      <c r="AG4038" s="22" t="s">
        <v>3364</v>
      </c>
      <c r="AH4038" s="22" t="s">
        <v>3365</v>
      </c>
      <c r="AI4038" s="22">
        <v>0.0</v>
      </c>
      <c r="AJ4038" s="103">
        <v>2.370719930779407E-5</v>
      </c>
      <c r="AK4038" s="103">
        <v>0.0</v>
      </c>
      <c r="AL4038" s="104"/>
      <c r="AM4038" s="22" t="s">
        <v>7078</v>
      </c>
    </row>
    <row r="4039">
      <c r="A4039" s="24">
        <v>46154.0</v>
      </c>
      <c r="B4039" s="24">
        <v>46155.0</v>
      </c>
      <c r="C4039" s="22" t="s">
        <v>687</v>
      </c>
      <c r="D4039" s="22" t="s">
        <v>146</v>
      </c>
      <c r="E4039" s="22" t="s">
        <v>303</v>
      </c>
      <c r="F4039" s="97">
        <v>0.0</v>
      </c>
      <c r="G4039" s="97">
        <v>0.0</v>
      </c>
      <c r="H4039" s="97">
        <v>0.0</v>
      </c>
      <c r="I4039" s="97">
        <v>0.0</v>
      </c>
      <c r="J4039" s="97">
        <v>0.004831648674018193</v>
      </c>
      <c r="K4039" s="22" t="s">
        <v>148</v>
      </c>
      <c r="L4039" s="97">
        <v>1.0</v>
      </c>
      <c r="M4039" s="22" t="s">
        <v>3369</v>
      </c>
      <c r="N4039" s="22" t="s">
        <v>3360</v>
      </c>
      <c r="O4039" s="98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  <c r="Z4039" s="23"/>
      <c r="AA4039" s="23"/>
      <c r="AB4039" s="22" t="s">
        <v>164</v>
      </c>
      <c r="AC4039" s="22" t="s">
        <v>3361</v>
      </c>
      <c r="AD4039" s="22" t="s">
        <v>6847</v>
      </c>
      <c r="AE4039" s="22" t="s">
        <v>3363</v>
      </c>
      <c r="AF4039" s="102"/>
      <c r="AG4039" s="22" t="s">
        <v>3364</v>
      </c>
      <c r="AH4039" s="22" t="s">
        <v>3365</v>
      </c>
      <c r="AI4039" s="22">
        <v>0.0</v>
      </c>
      <c r="AJ4039" s="103">
        <v>2.334482890914176E-5</v>
      </c>
      <c r="AK4039" s="103">
        <v>0.0</v>
      </c>
      <c r="AL4039" s="104"/>
      <c r="AM4039" s="22" t="s">
        <v>7079</v>
      </c>
    </row>
    <row r="4040">
      <c r="A4040" s="24">
        <v>46155.0</v>
      </c>
      <c r="B4040" s="24">
        <v>46156.0</v>
      </c>
      <c r="C4040" s="22" t="s">
        <v>687</v>
      </c>
      <c r="D4040" s="22" t="s">
        <v>146</v>
      </c>
      <c r="E4040" s="22" t="s">
        <v>148</v>
      </c>
      <c r="F4040" s="97">
        <v>0.125</v>
      </c>
      <c r="G4040" s="97">
        <v>0.08333333333333333</v>
      </c>
      <c r="H4040" s="97">
        <v>0.04</v>
      </c>
      <c r="I4040" s="97">
        <v>0.019230769230769232</v>
      </c>
      <c r="J4040" s="97">
        <v>0.026129003643959384</v>
      </c>
      <c r="K4040" s="22" t="s">
        <v>148</v>
      </c>
      <c r="L4040" s="97">
        <v>1.0</v>
      </c>
      <c r="M4040" s="22" t="s">
        <v>3369</v>
      </c>
      <c r="N4040" s="22" t="s">
        <v>3360</v>
      </c>
      <c r="O4040" s="98"/>
      <c r="P4040" s="23"/>
      <c r="Q4040" s="23"/>
      <c r="R4040" s="23"/>
      <c r="S4040" s="23"/>
      <c r="T4040" s="23"/>
      <c r="U4040" s="23"/>
      <c r="V4040" s="23"/>
      <c r="W4040" s="23"/>
      <c r="X4040" s="23"/>
      <c r="Y4040" s="23"/>
      <c r="Z4040" s="23"/>
      <c r="AA4040" s="23"/>
      <c r="AB4040" s="22" t="s">
        <v>164</v>
      </c>
      <c r="AC4040" s="22" t="s">
        <v>3361</v>
      </c>
      <c r="AD4040" s="22" t="s">
        <v>6847</v>
      </c>
      <c r="AE4040" s="22" t="s">
        <v>3363</v>
      </c>
      <c r="AF4040" s="102"/>
      <c r="AG4040" s="22" t="s">
        <v>3364</v>
      </c>
      <c r="AH4040" s="22" t="s">
        <v>3365</v>
      </c>
      <c r="AI4040" s="22">
        <v>0.0</v>
      </c>
      <c r="AJ4040" s="103">
        <v>6.827248314260427E-4</v>
      </c>
      <c r="AK4040" s="103">
        <v>3.6982248520710064E-4</v>
      </c>
      <c r="AL4040" s="104"/>
      <c r="AM4040" s="22" t="s">
        <v>7080</v>
      </c>
    </row>
    <row r="4041">
      <c r="A4041" s="24">
        <v>46156.0</v>
      </c>
      <c r="B4041" s="24">
        <v>46157.0</v>
      </c>
      <c r="C4041" s="22" t="s">
        <v>687</v>
      </c>
      <c r="D4041" s="22" t="s">
        <v>146</v>
      </c>
      <c r="E4041" s="22" t="s">
        <v>196</v>
      </c>
      <c r="F4041" s="97">
        <v>0.0</v>
      </c>
      <c r="G4041" s="97">
        <v>0.0</v>
      </c>
      <c r="H4041" s="97">
        <v>0.0</v>
      </c>
      <c r="I4041" s="97">
        <v>0.019230769230769232</v>
      </c>
      <c r="J4041" s="97">
        <v>0.0068581996400717635</v>
      </c>
      <c r="K4041" s="22" t="s">
        <v>148</v>
      </c>
      <c r="L4041" s="97">
        <v>1.0</v>
      </c>
      <c r="M4041" s="22" t="s">
        <v>3369</v>
      </c>
      <c r="N4041" s="22" t="s">
        <v>3360</v>
      </c>
      <c r="O4041" s="98"/>
      <c r="P4041" s="23"/>
      <c r="Q4041" s="23"/>
      <c r="R4041" s="23"/>
      <c r="S4041" s="23"/>
      <c r="T4041" s="23"/>
      <c r="U4041" s="23"/>
      <c r="V4041" s="23"/>
      <c r="W4041" s="23"/>
      <c r="X4041" s="23"/>
      <c r="Y4041" s="23"/>
      <c r="Z4041" s="23"/>
      <c r="AA4041" s="23"/>
      <c r="AB4041" s="22" t="s">
        <v>164</v>
      </c>
      <c r="AC4041" s="22" t="s">
        <v>3361</v>
      </c>
      <c r="AD4041" s="22" t="s">
        <v>6847</v>
      </c>
      <c r="AE4041" s="22" t="s">
        <v>3363</v>
      </c>
      <c r="AF4041" s="102"/>
      <c r="AG4041" s="22" t="s">
        <v>3364</v>
      </c>
      <c r="AH4041" s="22" t="s">
        <v>3365</v>
      </c>
      <c r="AI4041" s="22">
        <v>0.0</v>
      </c>
      <c r="AJ4041" s="103">
        <v>4.703490230308047E-5</v>
      </c>
      <c r="AK4041" s="103">
        <v>3.6982248520710064E-4</v>
      </c>
      <c r="AL4041" s="104"/>
      <c r="AM4041" s="22" t="s">
        <v>7081</v>
      </c>
    </row>
    <row r="4042">
      <c r="A4042" s="24">
        <v>46157.0</v>
      </c>
      <c r="B4042" s="24">
        <v>46158.0</v>
      </c>
      <c r="C4042" s="22" t="s">
        <v>687</v>
      </c>
      <c r="D4042" s="22" t="s">
        <v>146</v>
      </c>
      <c r="E4042" s="22" t="s">
        <v>288</v>
      </c>
      <c r="F4042" s="97">
        <v>0.0</v>
      </c>
      <c r="G4042" s="97">
        <v>0.0</v>
      </c>
      <c r="H4042" s="97">
        <v>0.0</v>
      </c>
      <c r="I4042" s="97">
        <v>0.0</v>
      </c>
      <c r="J4042" s="97">
        <v>0.004721293665788984</v>
      </c>
      <c r="K4042" s="22" t="s">
        <v>148</v>
      </c>
      <c r="L4042" s="97">
        <v>1.0</v>
      </c>
      <c r="M4042" s="22" t="s">
        <v>3369</v>
      </c>
      <c r="N4042" s="22" t="s">
        <v>3360</v>
      </c>
      <c r="O4042" s="98"/>
      <c r="P4042" s="23"/>
      <c r="Q4042" s="23"/>
      <c r="R4042" s="23"/>
      <c r="S4042" s="23"/>
      <c r="T4042" s="23"/>
      <c r="U4042" s="23"/>
      <c r="V4042" s="23"/>
      <c r="W4042" s="23"/>
      <c r="X4042" s="23"/>
      <c r="Y4042" s="23"/>
      <c r="Z4042" s="23"/>
      <c r="AA4042" s="23"/>
      <c r="AB4042" s="22" t="s">
        <v>164</v>
      </c>
      <c r="AC4042" s="22" t="s">
        <v>3361</v>
      </c>
      <c r="AD4042" s="22" t="s">
        <v>6847</v>
      </c>
      <c r="AE4042" s="22" t="s">
        <v>3363</v>
      </c>
      <c r="AF4042" s="102"/>
      <c r="AG4042" s="22" t="s">
        <v>3364</v>
      </c>
      <c r="AH4042" s="22" t="s">
        <v>3365</v>
      </c>
      <c r="AI4042" s="22">
        <v>0.0</v>
      </c>
      <c r="AJ4042" s="103">
        <v>2.2290613878619187E-5</v>
      </c>
      <c r="AK4042" s="103">
        <v>0.0</v>
      </c>
      <c r="AL4042" s="104"/>
      <c r="AM4042" s="22" t="s">
        <v>7082</v>
      </c>
    </row>
    <row r="4043">
      <c r="A4043" s="24">
        <v>46158.0</v>
      </c>
      <c r="B4043" s="24">
        <v>46159.0</v>
      </c>
      <c r="C4043" s="22" t="s">
        <v>687</v>
      </c>
      <c r="D4043" s="22" t="s">
        <v>146</v>
      </c>
      <c r="E4043" s="22" t="s">
        <v>256</v>
      </c>
      <c r="F4043" s="97">
        <v>0.0</v>
      </c>
      <c r="G4043" s="97">
        <v>0.0</v>
      </c>
      <c r="H4043" s="97">
        <v>0.0</v>
      </c>
      <c r="I4043" s="97">
        <v>0.0</v>
      </c>
      <c r="J4043" s="97">
        <v>0.0046850716470766265</v>
      </c>
      <c r="K4043" s="22" t="s">
        <v>148</v>
      </c>
      <c r="L4043" s="97">
        <v>1.0</v>
      </c>
      <c r="M4043" s="22" t="s">
        <v>3369</v>
      </c>
      <c r="N4043" s="22" t="s">
        <v>3360</v>
      </c>
      <c r="O4043" s="98"/>
      <c r="P4043" s="23"/>
      <c r="Q4043" s="23"/>
      <c r="R4043" s="23"/>
      <c r="S4043" s="23"/>
      <c r="T4043" s="23"/>
      <c r="U4043" s="23"/>
      <c r="V4043" s="23"/>
      <c r="W4043" s="23"/>
      <c r="X4043" s="23"/>
      <c r="Y4043" s="23"/>
      <c r="Z4043" s="23"/>
      <c r="AA4043" s="23"/>
      <c r="AB4043" s="22" t="s">
        <v>164</v>
      </c>
      <c r="AC4043" s="22" t="s">
        <v>3361</v>
      </c>
      <c r="AD4043" s="22" t="s">
        <v>6847</v>
      </c>
      <c r="AE4043" s="22" t="s">
        <v>3363</v>
      </c>
      <c r="AF4043" s="102"/>
      <c r="AG4043" s="22" t="s">
        <v>3364</v>
      </c>
      <c r="AH4043" s="22" t="s">
        <v>3365</v>
      </c>
      <c r="AI4043" s="22">
        <v>0.0</v>
      </c>
      <c r="AJ4043" s="103">
        <v>2.1949896338241293E-5</v>
      </c>
      <c r="AK4043" s="103">
        <v>0.0</v>
      </c>
      <c r="AL4043" s="104"/>
      <c r="AM4043" s="22" t="s">
        <v>7083</v>
      </c>
    </row>
    <row r="4044">
      <c r="A4044" s="24">
        <v>46159.0</v>
      </c>
      <c r="B4044" s="24">
        <v>46160.0</v>
      </c>
      <c r="C4044" s="22" t="s">
        <v>687</v>
      </c>
      <c r="D4044" s="22" t="s">
        <v>146</v>
      </c>
      <c r="E4044" s="22" t="s">
        <v>180</v>
      </c>
      <c r="F4044" s="97">
        <v>0.0</v>
      </c>
      <c r="G4044" s="97">
        <v>0.0</v>
      </c>
      <c r="H4044" s="97">
        <v>0.04</v>
      </c>
      <c r="I4044" s="97">
        <v>0.019230769230769232</v>
      </c>
      <c r="J4044" s="97">
        <v>0.015234499922440987</v>
      </c>
      <c r="K4044" s="22" t="s">
        <v>148</v>
      </c>
      <c r="L4044" s="97">
        <v>1.0</v>
      </c>
      <c r="M4044" s="22" t="s">
        <v>3369</v>
      </c>
      <c r="N4044" s="22" t="s">
        <v>3360</v>
      </c>
      <c r="O4044" s="98"/>
      <c r="P4044" s="23"/>
      <c r="Q4044" s="23"/>
      <c r="R4044" s="23"/>
      <c r="S4044" s="23"/>
      <c r="T4044" s="23"/>
      <c r="U4044" s="23"/>
      <c r="V4044" s="23"/>
      <c r="W4044" s="23"/>
      <c r="X4044" s="23"/>
      <c r="Y4044" s="23"/>
      <c r="Z4044" s="23"/>
      <c r="AA4044" s="23"/>
      <c r="AB4044" s="22" t="s">
        <v>164</v>
      </c>
      <c r="AC4044" s="22" t="s">
        <v>3361</v>
      </c>
      <c r="AD4044" s="22" t="s">
        <v>6847</v>
      </c>
      <c r="AE4044" s="22" t="s">
        <v>3363</v>
      </c>
      <c r="AF4044" s="102"/>
      <c r="AG4044" s="22" t="s">
        <v>3364</v>
      </c>
      <c r="AH4044" s="22" t="s">
        <v>3365</v>
      </c>
      <c r="AI4044" s="22">
        <v>0.0</v>
      </c>
      <c r="AJ4044" s="103">
        <v>2.3208998788685443E-4</v>
      </c>
      <c r="AK4044" s="103">
        <v>3.6982248520710064E-4</v>
      </c>
      <c r="AL4044" s="104"/>
      <c r="AM4044" s="22" t="s">
        <v>7084</v>
      </c>
    </row>
    <row r="4045">
      <c r="A4045" s="24">
        <v>46160.0</v>
      </c>
      <c r="B4045" s="24">
        <v>46161.0</v>
      </c>
      <c r="C4045" s="22" t="s">
        <v>687</v>
      </c>
      <c r="D4045" s="22" t="s">
        <v>146</v>
      </c>
      <c r="E4045" s="22" t="s">
        <v>208</v>
      </c>
      <c r="F4045" s="97">
        <v>0.0</v>
      </c>
      <c r="G4045" s="97">
        <v>0.0</v>
      </c>
      <c r="H4045" s="97">
        <v>0.0</v>
      </c>
      <c r="I4045" s="97">
        <v>0.0</v>
      </c>
      <c r="J4045" s="97">
        <v>0.004613459169431168</v>
      </c>
      <c r="K4045" s="22" t="s">
        <v>148</v>
      </c>
      <c r="L4045" s="97">
        <v>1.0</v>
      </c>
      <c r="M4045" s="22" t="s">
        <v>3369</v>
      </c>
      <c r="N4045" s="22" t="s">
        <v>3360</v>
      </c>
      <c r="O4045" s="98"/>
      <c r="P4045" s="23"/>
      <c r="Q4045" s="23"/>
      <c r="R4045" s="23"/>
      <c r="S4045" s="23"/>
      <c r="T4045" s="23"/>
      <c r="U4045" s="23"/>
      <c r="V4045" s="23"/>
      <c r="W4045" s="23"/>
      <c r="X4045" s="23"/>
      <c r="Y4045" s="23"/>
      <c r="Z4045" s="23"/>
      <c r="AA4045" s="23"/>
      <c r="AB4045" s="22" t="s">
        <v>164</v>
      </c>
      <c r="AC4045" s="22" t="s">
        <v>3361</v>
      </c>
      <c r="AD4045" s="22" t="s">
        <v>6847</v>
      </c>
      <c r="AE4045" s="22" t="s">
        <v>3363</v>
      </c>
      <c r="AF4045" s="102"/>
      <c r="AG4045" s="22" t="s">
        <v>3364</v>
      </c>
      <c r="AH4045" s="22" t="s">
        <v>3365</v>
      </c>
      <c r="AI4045" s="22">
        <v>0.0</v>
      </c>
      <c r="AJ4045" s="103">
        <v>2.1284005508008524E-5</v>
      </c>
      <c r="AK4045" s="103">
        <v>0.0</v>
      </c>
      <c r="AL4045" s="104"/>
      <c r="AM4045" s="22" t="s">
        <v>7085</v>
      </c>
    </row>
    <row r="4046">
      <c r="A4046" s="24">
        <v>46161.0</v>
      </c>
      <c r="B4046" s="24">
        <v>46162.0</v>
      </c>
      <c r="C4046" s="22" t="s">
        <v>687</v>
      </c>
      <c r="D4046" s="22" t="s">
        <v>146</v>
      </c>
      <c r="E4046" s="22" t="s">
        <v>303</v>
      </c>
      <c r="F4046" s="97">
        <v>0.0</v>
      </c>
      <c r="G4046" s="97">
        <v>0.0</v>
      </c>
      <c r="H4046" s="97">
        <v>0.0</v>
      </c>
      <c r="I4046" s="97">
        <v>0.0</v>
      </c>
      <c r="J4046" s="97">
        <v>0.004578064462769576</v>
      </c>
      <c r="K4046" s="22" t="s">
        <v>148</v>
      </c>
      <c r="L4046" s="97">
        <v>1.0</v>
      </c>
      <c r="M4046" s="22" t="s">
        <v>3369</v>
      </c>
      <c r="N4046" s="22" t="s">
        <v>3360</v>
      </c>
      <c r="O4046" s="98"/>
      <c r="P4046" s="23"/>
      <c r="Q4046" s="23"/>
      <c r="R4046" s="23"/>
      <c r="S4046" s="23"/>
      <c r="T4046" s="23"/>
      <c r="U4046" s="23"/>
      <c r="V4046" s="23"/>
      <c r="W4046" s="23"/>
      <c r="X4046" s="23"/>
      <c r="Y4046" s="23"/>
      <c r="Z4046" s="23"/>
      <c r="AA4046" s="23"/>
      <c r="AB4046" s="22" t="s">
        <v>164</v>
      </c>
      <c r="AC4046" s="22" t="s">
        <v>3361</v>
      </c>
      <c r="AD4046" s="22" t="s">
        <v>6847</v>
      </c>
      <c r="AE4046" s="22" t="s">
        <v>3363</v>
      </c>
      <c r="AF4046" s="102"/>
      <c r="AG4046" s="22" t="s">
        <v>3364</v>
      </c>
      <c r="AH4046" s="22" t="s">
        <v>3365</v>
      </c>
      <c r="AI4046" s="22">
        <v>0.0</v>
      </c>
      <c r="AJ4046" s="103">
        <v>2.0958674225273686E-5</v>
      </c>
      <c r="AK4046" s="103">
        <v>0.0</v>
      </c>
      <c r="AL4046" s="104"/>
      <c r="AM4046" s="22" t="s">
        <v>7086</v>
      </c>
    </row>
    <row r="4047">
      <c r="A4047" s="24">
        <v>46162.0</v>
      </c>
      <c r="B4047" s="24">
        <v>46163.0</v>
      </c>
      <c r="C4047" s="22" t="s">
        <v>687</v>
      </c>
      <c r="D4047" s="22" t="s">
        <v>146</v>
      </c>
      <c r="E4047" s="22" t="s">
        <v>148</v>
      </c>
      <c r="F4047" s="97">
        <v>0.125</v>
      </c>
      <c r="G4047" s="97">
        <v>0.08333333333333333</v>
      </c>
      <c r="H4047" s="97">
        <v>0.04</v>
      </c>
      <c r="I4047" s="97">
        <v>0.019230769230769232</v>
      </c>
      <c r="J4047" s="97">
        <v>0.02475764922090376</v>
      </c>
      <c r="K4047" s="22" t="s">
        <v>148</v>
      </c>
      <c r="L4047" s="97">
        <v>1.0</v>
      </c>
      <c r="M4047" s="22" t="s">
        <v>3369</v>
      </c>
      <c r="N4047" s="22" t="s">
        <v>3360</v>
      </c>
      <c r="O4047" s="98"/>
      <c r="P4047" s="23"/>
      <c r="Q4047" s="23"/>
      <c r="R4047" s="23"/>
      <c r="S4047" s="23"/>
      <c r="T4047" s="23"/>
      <c r="U4047" s="23"/>
      <c r="V4047" s="23"/>
      <c r="W4047" s="23"/>
      <c r="X4047" s="23"/>
      <c r="Y4047" s="23"/>
      <c r="Z4047" s="23"/>
      <c r="AA4047" s="23"/>
      <c r="AB4047" s="22" t="s">
        <v>164</v>
      </c>
      <c r="AC4047" s="22" t="s">
        <v>3361</v>
      </c>
      <c r="AD4047" s="22" t="s">
        <v>6847</v>
      </c>
      <c r="AE4047" s="22" t="s">
        <v>3363</v>
      </c>
      <c r="AF4047" s="102"/>
      <c r="AG4047" s="22" t="s">
        <v>3364</v>
      </c>
      <c r="AH4047" s="22" t="s">
        <v>3365</v>
      </c>
      <c r="AI4047" s="22">
        <v>0.0</v>
      </c>
      <c r="AJ4047" s="103">
        <v>6.129411949453166E-4</v>
      </c>
      <c r="AK4047" s="103">
        <v>3.6982248520710064E-4</v>
      </c>
      <c r="AL4047" s="104"/>
      <c r="AM4047" s="22" t="s">
        <v>7087</v>
      </c>
    </row>
    <row r="4048">
      <c r="A4048" s="24">
        <v>46163.0</v>
      </c>
      <c r="B4048" s="24">
        <v>46164.0</v>
      </c>
      <c r="C4048" s="22" t="s">
        <v>687</v>
      </c>
      <c r="D4048" s="22" t="s">
        <v>146</v>
      </c>
      <c r="E4048" s="22" t="s">
        <v>196</v>
      </c>
      <c r="F4048" s="97">
        <v>0.0</v>
      </c>
      <c r="G4048" s="97">
        <v>0.0</v>
      </c>
      <c r="H4048" s="97">
        <v>0.0</v>
      </c>
      <c r="I4048" s="97">
        <v>0.019230769230769232</v>
      </c>
      <c r="J4048" s="97">
        <v>0.00649825394375796</v>
      </c>
      <c r="K4048" s="22" t="s">
        <v>148</v>
      </c>
      <c r="L4048" s="97">
        <v>1.0</v>
      </c>
      <c r="M4048" s="22" t="s">
        <v>3369</v>
      </c>
      <c r="N4048" s="22" t="s">
        <v>3360</v>
      </c>
      <c r="O4048" s="98"/>
      <c r="P4048" s="23"/>
      <c r="Q4048" s="23"/>
      <c r="R4048" s="23"/>
      <c r="S4048" s="23"/>
      <c r="T4048" s="23"/>
      <c r="U4048" s="23"/>
      <c r="V4048" s="23"/>
      <c r="W4048" s="23"/>
      <c r="X4048" s="23"/>
      <c r="Y4048" s="23"/>
      <c r="Z4048" s="23"/>
      <c r="AA4048" s="23"/>
      <c r="AB4048" s="22" t="s">
        <v>164</v>
      </c>
      <c r="AC4048" s="22" t="s">
        <v>3361</v>
      </c>
      <c r="AD4048" s="22" t="s">
        <v>6847</v>
      </c>
      <c r="AE4048" s="22" t="s">
        <v>3363</v>
      </c>
      <c r="AF4048" s="102"/>
      <c r="AG4048" s="22" t="s">
        <v>3364</v>
      </c>
      <c r="AH4048" s="22" t="s">
        <v>3365</v>
      </c>
      <c r="AI4048" s="22">
        <v>0.0</v>
      </c>
      <c r="AJ4048" s="103">
        <v>4.222730431756588E-5</v>
      </c>
      <c r="AK4048" s="103">
        <v>3.6982248520710064E-4</v>
      </c>
      <c r="AL4048" s="104"/>
      <c r="AM4048" s="22" t="s">
        <v>7088</v>
      </c>
    </row>
    <row r="4049">
      <c r="A4049" s="24">
        <v>46164.0</v>
      </c>
      <c r="B4049" s="24">
        <v>46165.0</v>
      </c>
      <c r="C4049" s="22" t="s">
        <v>687</v>
      </c>
      <c r="D4049" s="22" t="s">
        <v>146</v>
      </c>
      <c r="E4049" s="22" t="s">
        <v>288</v>
      </c>
      <c r="F4049" s="97">
        <v>0.0</v>
      </c>
      <c r="G4049" s="97">
        <v>0.0</v>
      </c>
      <c r="H4049" s="97">
        <v>0.0</v>
      </c>
      <c r="I4049" s="97">
        <v>0.0</v>
      </c>
      <c r="J4049" s="97">
        <v>0.0044735013259298625</v>
      </c>
      <c r="K4049" s="22" t="s">
        <v>148</v>
      </c>
      <c r="L4049" s="97">
        <v>1.0</v>
      </c>
      <c r="M4049" s="22" t="s">
        <v>3369</v>
      </c>
      <c r="N4049" s="22" t="s">
        <v>3360</v>
      </c>
      <c r="O4049" s="98"/>
      <c r="P4049" s="23"/>
      <c r="Q4049" s="23"/>
      <c r="R4049" s="23"/>
      <c r="S4049" s="23"/>
      <c r="T4049" s="23"/>
      <c r="U4049" s="23"/>
      <c r="V4049" s="23"/>
      <c r="W4049" s="23"/>
      <c r="X4049" s="23"/>
      <c r="Y4049" s="23"/>
      <c r="Z4049" s="23"/>
      <c r="AA4049" s="23"/>
      <c r="AB4049" s="22" t="s">
        <v>164</v>
      </c>
      <c r="AC4049" s="22" t="s">
        <v>3361</v>
      </c>
      <c r="AD4049" s="22" t="s">
        <v>6847</v>
      </c>
      <c r="AE4049" s="22" t="s">
        <v>3363</v>
      </c>
      <c r="AF4049" s="102"/>
      <c r="AG4049" s="22" t="s">
        <v>3364</v>
      </c>
      <c r="AH4049" s="22" t="s">
        <v>3365</v>
      </c>
      <c r="AI4049" s="22">
        <v>0.0</v>
      </c>
      <c r="AJ4049" s="103">
        <v>2.001221411309624E-5</v>
      </c>
      <c r="AK4049" s="103">
        <v>0.0</v>
      </c>
      <c r="AL4049" s="104"/>
      <c r="AM4049" s="22" t="s">
        <v>7089</v>
      </c>
    </row>
    <row r="4050">
      <c r="A4050" s="24">
        <v>46165.0</v>
      </c>
      <c r="B4050" s="24">
        <v>46166.0</v>
      </c>
      <c r="C4050" s="22" t="s">
        <v>687</v>
      </c>
      <c r="D4050" s="22" t="s">
        <v>146</v>
      </c>
      <c r="E4050" s="22" t="s">
        <v>256</v>
      </c>
      <c r="F4050" s="97">
        <v>0.0</v>
      </c>
      <c r="G4050" s="97">
        <v>0.0</v>
      </c>
      <c r="H4050" s="97">
        <v>0.0</v>
      </c>
      <c r="I4050" s="97">
        <v>0.0</v>
      </c>
      <c r="J4050" s="97">
        <v>0.0044391803833645355</v>
      </c>
      <c r="K4050" s="22" t="s">
        <v>148</v>
      </c>
      <c r="L4050" s="97">
        <v>1.0</v>
      </c>
      <c r="M4050" s="22" t="s">
        <v>3369</v>
      </c>
      <c r="N4050" s="22" t="s">
        <v>3360</v>
      </c>
      <c r="O4050" s="98"/>
      <c r="P4050" s="23"/>
      <c r="Q4050" s="23"/>
      <c r="R4050" s="23"/>
      <c r="S4050" s="23"/>
      <c r="T4050" s="23"/>
      <c r="U4050" s="23"/>
      <c r="V4050" s="23"/>
      <c r="W4050" s="23"/>
      <c r="X4050" s="23"/>
      <c r="Y4050" s="23"/>
      <c r="Z4050" s="23"/>
      <c r="AA4050" s="23"/>
      <c r="AB4050" s="22" t="s">
        <v>164</v>
      </c>
      <c r="AC4050" s="22" t="s">
        <v>3361</v>
      </c>
      <c r="AD4050" s="22" t="s">
        <v>6847</v>
      </c>
      <c r="AE4050" s="22" t="s">
        <v>3363</v>
      </c>
      <c r="AF4050" s="102"/>
      <c r="AG4050" s="22" t="s">
        <v>3364</v>
      </c>
      <c r="AH4050" s="22" t="s">
        <v>3365</v>
      </c>
      <c r="AI4050" s="22">
        <v>0.0</v>
      </c>
      <c r="AJ4050" s="103">
        <v>1.9706322476048503E-5</v>
      </c>
      <c r="AK4050" s="103">
        <v>0.0</v>
      </c>
      <c r="AL4050" s="104"/>
      <c r="AM4050" s="22" t="s">
        <v>7090</v>
      </c>
    </row>
    <row r="4051">
      <c r="A4051" s="24">
        <v>46166.0</v>
      </c>
      <c r="B4051" s="24">
        <v>46167.0</v>
      </c>
      <c r="C4051" s="22" t="s">
        <v>687</v>
      </c>
      <c r="D4051" s="22" t="s">
        <v>146</v>
      </c>
      <c r="E4051" s="22" t="s">
        <v>180</v>
      </c>
      <c r="F4051" s="97">
        <v>0.0</v>
      </c>
      <c r="G4051" s="97">
        <v>0.0</v>
      </c>
      <c r="H4051" s="97">
        <v>0.04</v>
      </c>
      <c r="I4051" s="97">
        <v>0.019230769230769232</v>
      </c>
      <c r="J4051" s="97">
        <v>0.014434932547566753</v>
      </c>
      <c r="K4051" s="22" t="s">
        <v>148</v>
      </c>
      <c r="L4051" s="97">
        <v>1.0</v>
      </c>
      <c r="M4051" s="22" t="s">
        <v>3369</v>
      </c>
      <c r="N4051" s="22" t="s">
        <v>3360</v>
      </c>
      <c r="O4051" s="98"/>
      <c r="P4051" s="23"/>
      <c r="Q4051" s="23"/>
      <c r="R4051" s="23"/>
      <c r="S4051" s="23"/>
      <c r="T4051" s="23"/>
      <c r="U4051" s="23"/>
      <c r="V4051" s="23"/>
      <c r="W4051" s="23"/>
      <c r="X4051" s="23"/>
      <c r="Y4051" s="23"/>
      <c r="Z4051" s="23"/>
      <c r="AA4051" s="23"/>
      <c r="AB4051" s="22" t="s">
        <v>164</v>
      </c>
      <c r="AC4051" s="22" t="s">
        <v>3361</v>
      </c>
      <c r="AD4051" s="22" t="s">
        <v>6847</v>
      </c>
      <c r="AE4051" s="22" t="s">
        <v>3363</v>
      </c>
      <c r="AF4051" s="102"/>
      <c r="AG4051" s="22" t="s">
        <v>3364</v>
      </c>
      <c r="AH4051" s="22" t="s">
        <v>3365</v>
      </c>
      <c r="AI4051" s="22">
        <v>0.0</v>
      </c>
      <c r="AJ4051" s="103">
        <v>2.08367277652802E-4</v>
      </c>
      <c r="AK4051" s="103">
        <v>3.6982248520710064E-4</v>
      </c>
      <c r="AL4051" s="104"/>
      <c r="AM4051" s="22" t="s">
        <v>7091</v>
      </c>
    </row>
    <row r="4052">
      <c r="A4052" s="24">
        <v>46167.0</v>
      </c>
      <c r="B4052" s="24">
        <v>46168.0</v>
      </c>
      <c r="C4052" s="22" t="s">
        <v>687</v>
      </c>
      <c r="D4052" s="22" t="s">
        <v>146</v>
      </c>
      <c r="E4052" s="22" t="s">
        <v>208</v>
      </c>
      <c r="F4052" s="97">
        <v>0.0</v>
      </c>
      <c r="G4052" s="97">
        <v>0.0</v>
      </c>
      <c r="H4052" s="97">
        <v>0.0</v>
      </c>
      <c r="I4052" s="97">
        <v>0.0</v>
      </c>
      <c r="J4052" s="97">
        <v>0.004371326414436182</v>
      </c>
      <c r="K4052" s="22" t="s">
        <v>148</v>
      </c>
      <c r="L4052" s="97">
        <v>1.0</v>
      </c>
      <c r="M4052" s="22" t="s">
        <v>3369</v>
      </c>
      <c r="N4052" s="22" t="s">
        <v>3360</v>
      </c>
      <c r="O4052" s="98"/>
      <c r="P4052" s="23"/>
      <c r="Q4052" s="23"/>
      <c r="R4052" s="23"/>
      <c r="S4052" s="23"/>
      <c r="T4052" s="23"/>
      <c r="U4052" s="23"/>
      <c r="V4052" s="23"/>
      <c r="W4052" s="23"/>
      <c r="X4052" s="23"/>
      <c r="Y4052" s="23"/>
      <c r="Z4052" s="23"/>
      <c r="AA4052" s="23"/>
      <c r="AB4052" s="22" t="s">
        <v>164</v>
      </c>
      <c r="AC4052" s="22" t="s">
        <v>3361</v>
      </c>
      <c r="AD4052" s="22" t="s">
        <v>6847</v>
      </c>
      <c r="AE4052" s="22" t="s">
        <v>3363</v>
      </c>
      <c r="AF4052" s="102"/>
      <c r="AG4052" s="22" t="s">
        <v>3364</v>
      </c>
      <c r="AH4052" s="22" t="s">
        <v>3365</v>
      </c>
      <c r="AI4052" s="22">
        <v>0.0</v>
      </c>
      <c r="AJ4052" s="103">
        <v>1.9108494621547483E-5</v>
      </c>
      <c r="AK4052" s="103">
        <v>0.0</v>
      </c>
      <c r="AL4052" s="104"/>
      <c r="AM4052" s="22" t="s">
        <v>7092</v>
      </c>
    </row>
    <row r="4053">
      <c r="A4053" s="24">
        <v>46168.0</v>
      </c>
      <c r="B4053" s="24">
        <v>46169.0</v>
      </c>
      <c r="C4053" s="22" t="s">
        <v>687</v>
      </c>
      <c r="D4053" s="22" t="s">
        <v>146</v>
      </c>
      <c r="E4053" s="22" t="s">
        <v>303</v>
      </c>
      <c r="F4053" s="97">
        <v>0.0</v>
      </c>
      <c r="G4053" s="97">
        <v>0.0</v>
      </c>
      <c r="H4053" s="97">
        <v>0.0</v>
      </c>
      <c r="I4053" s="97">
        <v>0.0</v>
      </c>
      <c r="J4053" s="97">
        <v>0.004337789363282414</v>
      </c>
      <c r="K4053" s="22" t="s">
        <v>148</v>
      </c>
      <c r="L4053" s="97">
        <v>1.0</v>
      </c>
      <c r="M4053" s="22" t="s">
        <v>3369</v>
      </c>
      <c r="N4053" s="22" t="s">
        <v>3360</v>
      </c>
      <c r="O4053" s="98"/>
      <c r="P4053" s="23"/>
      <c r="Q4053" s="23"/>
      <c r="R4053" s="23"/>
      <c r="S4053" s="23"/>
      <c r="T4053" s="23"/>
      <c r="U4053" s="23"/>
      <c r="V4053" s="23"/>
      <c r="W4053" s="23"/>
      <c r="X4053" s="23"/>
      <c r="Y4053" s="23"/>
      <c r="Z4053" s="23"/>
      <c r="AA4053" s="23"/>
      <c r="AB4053" s="22" t="s">
        <v>164</v>
      </c>
      <c r="AC4053" s="22" t="s">
        <v>3361</v>
      </c>
      <c r="AD4053" s="22" t="s">
        <v>6847</v>
      </c>
      <c r="AE4053" s="22" t="s">
        <v>3363</v>
      </c>
      <c r="AF4053" s="102"/>
      <c r="AG4053" s="22" t="s">
        <v>3364</v>
      </c>
      <c r="AH4053" s="22" t="s">
        <v>3365</v>
      </c>
      <c r="AI4053" s="22">
        <v>0.0</v>
      </c>
      <c r="AJ4053" s="103">
        <v>1.8816416560206048E-5</v>
      </c>
      <c r="AK4053" s="103">
        <v>0.0</v>
      </c>
      <c r="AL4053" s="104"/>
      <c r="AM4053" s="22" t="s">
        <v>7093</v>
      </c>
    </row>
    <row r="4054">
      <c r="A4054" s="24">
        <v>46169.0</v>
      </c>
      <c r="B4054" s="24">
        <v>46170.0</v>
      </c>
      <c r="C4054" s="22" t="s">
        <v>687</v>
      </c>
      <c r="D4054" s="22" t="s">
        <v>146</v>
      </c>
      <c r="E4054" s="22" t="s">
        <v>148</v>
      </c>
      <c r="F4054" s="97">
        <v>0.125</v>
      </c>
      <c r="G4054" s="97">
        <v>0.08333333333333333</v>
      </c>
      <c r="H4054" s="97">
        <v>0.04</v>
      </c>
      <c r="I4054" s="97">
        <v>0.019230769230769232</v>
      </c>
      <c r="J4054" s="97">
        <v>0.023458268952670884</v>
      </c>
      <c r="K4054" s="22" t="s">
        <v>148</v>
      </c>
      <c r="L4054" s="97">
        <v>1.0</v>
      </c>
      <c r="M4054" s="22" t="s">
        <v>3369</v>
      </c>
      <c r="N4054" s="22" t="s">
        <v>3360</v>
      </c>
      <c r="O4054" s="98"/>
      <c r="P4054" s="23"/>
      <c r="Q4054" s="23"/>
      <c r="R4054" s="23"/>
      <c r="S4054" s="23"/>
      <c r="T4054" s="23"/>
      <c r="U4054" s="23"/>
      <c r="V4054" s="23"/>
      <c r="W4054" s="23"/>
      <c r="X4054" s="23"/>
      <c r="Y4054" s="23"/>
      <c r="Z4054" s="23"/>
      <c r="AA4054" s="23"/>
      <c r="AB4054" s="22" t="s">
        <v>164</v>
      </c>
      <c r="AC4054" s="22" t="s">
        <v>3361</v>
      </c>
      <c r="AD4054" s="22" t="s">
        <v>6847</v>
      </c>
      <c r="AE4054" s="22" t="s">
        <v>3363</v>
      </c>
      <c r="AF4054" s="102"/>
      <c r="AG4054" s="22" t="s">
        <v>3364</v>
      </c>
      <c r="AH4054" s="22" t="s">
        <v>3365</v>
      </c>
      <c r="AI4054" s="22">
        <v>0.0</v>
      </c>
      <c r="AJ4054" s="103">
        <v>5.502903822558427E-4</v>
      </c>
      <c r="AK4054" s="103">
        <v>3.6982248520710064E-4</v>
      </c>
      <c r="AL4054" s="104"/>
      <c r="AM4054" s="22" t="s">
        <v>7094</v>
      </c>
    </row>
    <row r="4055">
      <c r="A4055" s="24">
        <v>46170.0</v>
      </c>
      <c r="B4055" s="24">
        <v>46171.0</v>
      </c>
      <c r="C4055" s="22" t="s">
        <v>687</v>
      </c>
      <c r="D4055" s="22" t="s">
        <v>146</v>
      </c>
      <c r="E4055" s="22" t="s">
        <v>196</v>
      </c>
      <c r="F4055" s="97">
        <v>0.0</v>
      </c>
      <c r="G4055" s="97">
        <v>0.0</v>
      </c>
      <c r="H4055" s="97">
        <v>0.0</v>
      </c>
      <c r="I4055" s="97">
        <v>0.019230769230769232</v>
      </c>
      <c r="J4055" s="97">
        <v>0.006157199634556574</v>
      </c>
      <c r="K4055" s="22" t="s">
        <v>3531</v>
      </c>
      <c r="L4055" s="97">
        <v>0.0</v>
      </c>
      <c r="M4055" s="22" t="s">
        <v>3369</v>
      </c>
      <c r="N4055" s="22" t="s">
        <v>3360</v>
      </c>
      <c r="O4055" s="98"/>
      <c r="P4055" s="23"/>
      <c r="Q4055" s="23"/>
      <c r="R4055" s="23"/>
      <c r="S4055" s="23"/>
      <c r="T4055" s="23"/>
      <c r="U4055" s="23"/>
      <c r="V4055" s="23"/>
      <c r="W4055" s="23"/>
      <c r="X4055" s="23"/>
      <c r="Y4055" s="23"/>
      <c r="Z4055" s="23"/>
      <c r="AA4055" s="23"/>
      <c r="AB4055" s="22" t="s">
        <v>164</v>
      </c>
      <c r="AC4055" s="22" t="s">
        <v>3361</v>
      </c>
      <c r="AD4055" s="22" t="s">
        <v>6847</v>
      </c>
      <c r="AE4055" s="22" t="s">
        <v>3363</v>
      </c>
      <c r="AF4055" s="102"/>
      <c r="AG4055" s="22" t="s">
        <v>3364</v>
      </c>
      <c r="AH4055" s="22" t="s">
        <v>3365</v>
      </c>
      <c r="AI4055" s="22">
        <v>0.0</v>
      </c>
      <c r="AJ4055" s="103">
        <v>3.791110733978361E-5</v>
      </c>
      <c r="AK4055" s="103">
        <v>3.6982248520710064E-4</v>
      </c>
      <c r="AL4055" s="104"/>
      <c r="AM4055" s="22" t="s">
        <v>7095</v>
      </c>
    </row>
    <row r="4056">
      <c r="A4056" s="24">
        <v>46171.0</v>
      </c>
      <c r="B4056" s="24">
        <v>46172.0</v>
      </c>
      <c r="C4056" s="22" t="s">
        <v>687</v>
      </c>
      <c r="D4056" s="22" t="s">
        <v>146</v>
      </c>
      <c r="E4056" s="22" t="s">
        <v>288</v>
      </c>
      <c r="F4056" s="97">
        <v>0.0</v>
      </c>
      <c r="G4056" s="97">
        <v>0.0</v>
      </c>
      <c r="H4056" s="97">
        <v>0.0</v>
      </c>
      <c r="I4056" s="97">
        <v>0.0</v>
      </c>
      <c r="J4056" s="97">
        <v>0.00423871411729945</v>
      </c>
      <c r="K4056" s="22" t="s">
        <v>3531</v>
      </c>
      <c r="L4056" s="97">
        <v>0.0</v>
      </c>
      <c r="M4056" s="22" t="s">
        <v>3369</v>
      </c>
      <c r="N4056" s="22" t="s">
        <v>3360</v>
      </c>
      <c r="O4056" s="98"/>
      <c r="P4056" s="23"/>
      <c r="Q4056" s="23"/>
      <c r="R4056" s="23"/>
      <c r="S4056" s="23"/>
      <c r="T4056" s="23"/>
      <c r="U4056" s="23"/>
      <c r="V4056" s="23"/>
      <c r="W4056" s="23"/>
      <c r="X4056" s="23"/>
      <c r="Y4056" s="23"/>
      <c r="Z4056" s="23"/>
      <c r="AA4056" s="23"/>
      <c r="AB4056" s="22" t="s">
        <v>164</v>
      </c>
      <c r="AC4056" s="22" t="s">
        <v>3361</v>
      </c>
      <c r="AD4056" s="22" t="s">
        <v>6847</v>
      </c>
      <c r="AE4056" s="22" t="s">
        <v>3363</v>
      </c>
      <c r="AF4056" s="102"/>
      <c r="AG4056" s="22" t="s">
        <v>3364</v>
      </c>
      <c r="AH4056" s="22" t="s">
        <v>3365</v>
      </c>
      <c r="AI4056" s="22">
        <v>0.0</v>
      </c>
      <c r="AJ4056" s="103">
        <v>1.7966697368193656E-5</v>
      </c>
      <c r="AK4056" s="103">
        <v>0.0</v>
      </c>
      <c r="AL4056" s="104"/>
      <c r="AM4056" s="22" t="s">
        <v>7096</v>
      </c>
    </row>
    <row r="4057">
      <c r="A4057" s="24">
        <v>46172.0</v>
      </c>
      <c r="B4057" s="24">
        <v>46173.0</v>
      </c>
      <c r="C4057" s="22" t="s">
        <v>687</v>
      </c>
      <c r="D4057" s="22" t="s">
        <v>146</v>
      </c>
      <c r="E4057" s="22" t="s">
        <v>256</v>
      </c>
      <c r="F4057" s="97">
        <v>0.0</v>
      </c>
      <c r="G4057" s="97">
        <v>0.0</v>
      </c>
      <c r="H4057" s="97">
        <v>0.0</v>
      </c>
      <c r="I4057" s="97">
        <v>0.0</v>
      </c>
      <c r="J4057" s="97">
        <v>0.004206194474815509</v>
      </c>
      <c r="K4057" s="22" t="s">
        <v>3531</v>
      </c>
      <c r="L4057" s="97">
        <v>0.0</v>
      </c>
      <c r="M4057" s="22" t="s">
        <v>3369</v>
      </c>
      <c r="N4057" s="22" t="s">
        <v>3360</v>
      </c>
      <c r="O4057" s="98"/>
      <c r="P4057" s="23"/>
      <c r="Q4057" s="23"/>
      <c r="R4057" s="23"/>
      <c r="S4057" s="23"/>
      <c r="T4057" s="23"/>
      <c r="U4057" s="23"/>
      <c r="V4057" s="23"/>
      <c r="W4057" s="23"/>
      <c r="X4057" s="23"/>
      <c r="Y4057" s="23"/>
      <c r="Z4057" s="23"/>
      <c r="AA4057" s="23"/>
      <c r="AB4057" s="22" t="s">
        <v>164</v>
      </c>
      <c r="AC4057" s="22" t="s">
        <v>3361</v>
      </c>
      <c r="AD4057" s="22" t="s">
        <v>6847</v>
      </c>
      <c r="AE4057" s="22" t="s">
        <v>3363</v>
      </c>
      <c r="AF4057" s="102"/>
      <c r="AG4057" s="22" t="s">
        <v>3364</v>
      </c>
      <c r="AH4057" s="22" t="s">
        <v>3365</v>
      </c>
      <c r="AI4057" s="22">
        <v>0.0</v>
      </c>
      <c r="AJ4057" s="103">
        <v>1.7692071959968514E-5</v>
      </c>
      <c r="AK4057" s="103">
        <v>0.0</v>
      </c>
      <c r="AL4057" s="104"/>
      <c r="AM4057" s="22" t="s">
        <v>7097</v>
      </c>
    </row>
    <row r="4058">
      <c r="A4058" s="24">
        <v>46173.0</v>
      </c>
      <c r="B4058" s="24">
        <v>46174.0</v>
      </c>
      <c r="C4058" s="22" t="s">
        <v>687</v>
      </c>
      <c r="D4058" s="22" t="s">
        <v>146</v>
      </c>
      <c r="E4058" s="22" t="s">
        <v>180</v>
      </c>
      <c r="F4058" s="97">
        <v>0.0</v>
      </c>
      <c r="G4058" s="97">
        <v>0.0</v>
      </c>
      <c r="H4058" s="97">
        <v>0.04</v>
      </c>
      <c r="I4058" s="97">
        <v>0.019230769230769232</v>
      </c>
      <c r="J4058" s="97">
        <v>0.013677329660546928</v>
      </c>
      <c r="K4058" s="22" t="s">
        <v>3531</v>
      </c>
      <c r="L4058" s="97">
        <v>0.0</v>
      </c>
      <c r="M4058" s="22" t="s">
        <v>3369</v>
      </c>
      <c r="N4058" s="22" t="s">
        <v>3360</v>
      </c>
      <c r="O4058" s="98"/>
      <c r="P4058" s="23"/>
      <c r="Q4058" s="23"/>
      <c r="R4058" s="23"/>
      <c r="S4058" s="23"/>
      <c r="T4058" s="23"/>
      <c r="U4058" s="23"/>
      <c r="V4058" s="23"/>
      <c r="W4058" s="23"/>
      <c r="X4058" s="23"/>
      <c r="Y4058" s="23"/>
      <c r="Z4058" s="23"/>
      <c r="AA4058" s="23"/>
      <c r="AB4058" s="22" t="s">
        <v>164</v>
      </c>
      <c r="AC4058" s="22" t="s">
        <v>3361</v>
      </c>
      <c r="AD4058" s="22" t="s">
        <v>6847</v>
      </c>
      <c r="AE4058" s="22" t="s">
        <v>3363</v>
      </c>
      <c r="AF4058" s="102"/>
      <c r="AG4058" s="22" t="s">
        <v>3364</v>
      </c>
      <c r="AH4058" s="22" t="s">
        <v>3365</v>
      </c>
      <c r="AI4058" s="22">
        <v>0.0</v>
      </c>
      <c r="AJ4058" s="103">
        <v>1.8706934664327674E-4</v>
      </c>
      <c r="AK4058" s="103">
        <v>3.6982248520710064E-4</v>
      </c>
      <c r="AL4058" s="104"/>
      <c r="AM4058" s="22" t="s">
        <v>7098</v>
      </c>
    </row>
    <row r="4059">
      <c r="A4059" s="24">
        <v>46174.0</v>
      </c>
      <c r="B4059" s="24">
        <v>46175.0</v>
      </c>
      <c r="C4059" s="22" t="s">
        <v>687</v>
      </c>
      <c r="D4059" s="22" t="s">
        <v>146</v>
      </c>
      <c r="E4059" s="22" t="s">
        <v>208</v>
      </c>
      <c r="F4059" s="97">
        <v>0.0</v>
      </c>
      <c r="G4059" s="97">
        <v>0.0</v>
      </c>
      <c r="H4059" s="97">
        <v>0.0</v>
      </c>
      <c r="I4059" s="97">
        <v>0.0</v>
      </c>
      <c r="J4059" s="97">
        <v>0.004141901753062124</v>
      </c>
      <c r="K4059" s="22" t="s">
        <v>3531</v>
      </c>
      <c r="L4059" s="97">
        <v>0.0</v>
      </c>
      <c r="M4059" s="22" t="s">
        <v>3369</v>
      </c>
      <c r="N4059" s="22" t="s">
        <v>3360</v>
      </c>
      <c r="O4059" s="98"/>
      <c r="P4059" s="23"/>
      <c r="Q4059" s="23"/>
      <c r="R4059" s="23"/>
      <c r="S4059" s="23"/>
      <c r="T4059" s="23"/>
      <c r="U4059" s="23"/>
      <c r="V4059" s="23"/>
      <c r="W4059" s="23"/>
      <c r="X4059" s="23"/>
      <c r="Y4059" s="23"/>
      <c r="Z4059" s="23"/>
      <c r="AA4059" s="23"/>
      <c r="AB4059" s="22" t="s">
        <v>164</v>
      </c>
      <c r="AC4059" s="22" t="s">
        <v>3361</v>
      </c>
      <c r="AD4059" s="22" t="s">
        <v>6847</v>
      </c>
      <c r="AE4059" s="22" t="s">
        <v>3363</v>
      </c>
      <c r="AF4059" s="102"/>
      <c r="AG4059" s="22" t="s">
        <v>3364</v>
      </c>
      <c r="AH4059" s="22" t="s">
        <v>3365</v>
      </c>
      <c r="AI4059" s="22">
        <v>0.0</v>
      </c>
      <c r="AJ4059" s="103">
        <v>1.7155350132019096E-5</v>
      </c>
      <c r="AK4059" s="103">
        <v>0.0</v>
      </c>
      <c r="AL4059" s="104"/>
      <c r="AM4059" s="22" t="s">
        <v>7099</v>
      </c>
    </row>
    <row r="4060">
      <c r="A4060" s="24">
        <v>46175.0</v>
      </c>
      <c r="B4060" s="24">
        <v>46176.0</v>
      </c>
      <c r="C4060" s="22" t="s">
        <v>687</v>
      </c>
      <c r="D4060" s="22" t="s">
        <v>146</v>
      </c>
      <c r="E4060" s="22" t="s">
        <v>303</v>
      </c>
      <c r="F4060" s="97">
        <v>0.0</v>
      </c>
      <c r="G4060" s="97">
        <v>0.0</v>
      </c>
      <c r="H4060" s="97">
        <v>0.0</v>
      </c>
      <c r="I4060" s="97">
        <v>0.0</v>
      </c>
      <c r="J4060" s="97">
        <v>0.004110124860239023</v>
      </c>
      <c r="K4060" s="22" t="s">
        <v>3531</v>
      </c>
      <c r="L4060" s="97">
        <v>0.0</v>
      </c>
      <c r="M4060" s="22" t="s">
        <v>3369</v>
      </c>
      <c r="N4060" s="22" t="s">
        <v>3360</v>
      </c>
      <c r="O4060" s="98"/>
      <c r="P4060" s="23"/>
      <c r="Q4060" s="23"/>
      <c r="R4060" s="23"/>
      <c r="S4060" s="23"/>
      <c r="T4060" s="23"/>
      <c r="U4060" s="23"/>
      <c r="V4060" s="23"/>
      <c r="W4060" s="23"/>
      <c r="X4060" s="23"/>
      <c r="Y4060" s="23"/>
      <c r="Z4060" s="23"/>
      <c r="AA4060" s="23"/>
      <c r="AB4060" s="22" t="s">
        <v>164</v>
      </c>
      <c r="AC4060" s="22" t="s">
        <v>3361</v>
      </c>
      <c r="AD4060" s="22" t="s">
        <v>6847</v>
      </c>
      <c r="AE4060" s="22" t="s">
        <v>3363</v>
      </c>
      <c r="AF4060" s="102"/>
      <c r="AG4060" s="22" t="s">
        <v>3364</v>
      </c>
      <c r="AH4060" s="22" t="s">
        <v>3365</v>
      </c>
      <c r="AI4060" s="22">
        <v>0.0</v>
      </c>
      <c r="AJ4060" s="103">
        <v>1.6893126366754848E-5</v>
      </c>
      <c r="AK4060" s="103">
        <v>0.0</v>
      </c>
      <c r="AL4060" s="104"/>
      <c r="AM4060" s="22" t="s">
        <v>7100</v>
      </c>
    </row>
    <row r="4061">
      <c r="A4061" s="24">
        <v>46176.0</v>
      </c>
      <c r="B4061" s="24">
        <v>46177.0</v>
      </c>
      <c r="C4061" s="22" t="s">
        <v>687</v>
      </c>
      <c r="D4061" s="22" t="s">
        <v>146</v>
      </c>
      <c r="E4061" s="22" t="s">
        <v>148</v>
      </c>
      <c r="F4061" s="97">
        <v>0.0</v>
      </c>
      <c r="G4061" s="97">
        <v>0.08333333333333333</v>
      </c>
      <c r="H4061" s="97">
        <v>0.04</v>
      </c>
      <c r="I4061" s="97">
        <v>0.019230769230769232</v>
      </c>
      <c r="J4061" s="97">
        <v>0.02222708534828149</v>
      </c>
      <c r="K4061" s="22" t="s">
        <v>3531</v>
      </c>
      <c r="L4061" s="97">
        <v>0.0</v>
      </c>
      <c r="M4061" s="22" t="s">
        <v>3369</v>
      </c>
      <c r="N4061" s="22" t="s">
        <v>3360</v>
      </c>
      <c r="O4061" s="98"/>
      <c r="P4061" s="23"/>
      <c r="Q4061" s="23"/>
      <c r="R4061" s="23"/>
      <c r="S4061" s="23"/>
      <c r="T4061" s="23"/>
      <c r="U4061" s="23"/>
      <c r="V4061" s="23"/>
      <c r="W4061" s="23"/>
      <c r="X4061" s="23"/>
      <c r="Y4061" s="23"/>
      <c r="Z4061" s="23"/>
      <c r="AA4061" s="23"/>
      <c r="AB4061" s="22" t="s">
        <v>164</v>
      </c>
      <c r="AC4061" s="22" t="s">
        <v>3361</v>
      </c>
      <c r="AD4061" s="22" t="s">
        <v>6847</v>
      </c>
      <c r="AE4061" s="22" t="s">
        <v>3363</v>
      </c>
      <c r="AF4061" s="102"/>
      <c r="AG4061" s="22" t="s">
        <v>3364</v>
      </c>
      <c r="AH4061" s="22" t="s">
        <v>3365</v>
      </c>
      <c r="AI4061" s="22">
        <v>0.0</v>
      </c>
      <c r="AJ4061" s="103">
        <v>4.940433230797897E-4</v>
      </c>
      <c r="AK4061" s="103">
        <v>3.6982248520710064E-4</v>
      </c>
      <c r="AL4061" s="104"/>
      <c r="AM4061" s="22" t="s">
        <v>7101</v>
      </c>
    </row>
    <row r="4062">
      <c r="A4062" s="24">
        <v>46177.0</v>
      </c>
      <c r="B4062" s="24">
        <v>46178.0</v>
      </c>
      <c r="C4062" s="22" t="s">
        <v>687</v>
      </c>
      <c r="D4062" s="22" t="s">
        <v>146</v>
      </c>
      <c r="E4062" s="22" t="s">
        <v>196</v>
      </c>
      <c r="F4062" s="97">
        <v>0.0</v>
      </c>
      <c r="G4062" s="97">
        <v>0.0</v>
      </c>
      <c r="H4062" s="97">
        <v>0.0</v>
      </c>
      <c r="I4062" s="97">
        <v>0.019230769230769232</v>
      </c>
      <c r="J4062" s="97">
        <v>0.005834045217054029</v>
      </c>
      <c r="K4062" s="22" t="s">
        <v>3531</v>
      </c>
      <c r="L4062" s="97">
        <v>0.0</v>
      </c>
      <c r="M4062" s="22" t="s">
        <v>3369</v>
      </c>
      <c r="N4062" s="22" t="s">
        <v>3360</v>
      </c>
      <c r="O4062" s="98"/>
      <c r="P4062" s="23"/>
      <c r="Q4062" s="23"/>
      <c r="R4062" s="23"/>
      <c r="S4062" s="23"/>
      <c r="T4062" s="23"/>
      <c r="U4062" s="23"/>
      <c r="V4062" s="23"/>
      <c r="W4062" s="23"/>
      <c r="X4062" s="23"/>
      <c r="Y4062" s="23"/>
      <c r="Z4062" s="23"/>
      <c r="AA4062" s="23"/>
      <c r="AB4062" s="22" t="s">
        <v>164</v>
      </c>
      <c r="AC4062" s="22" t="s">
        <v>3361</v>
      </c>
      <c r="AD4062" s="22" t="s">
        <v>6847</v>
      </c>
      <c r="AE4062" s="22" t="s">
        <v>3363</v>
      </c>
      <c r="AF4062" s="102"/>
      <c r="AG4062" s="22" t="s">
        <v>3364</v>
      </c>
      <c r="AH4062" s="22" t="s">
        <v>3365</v>
      </c>
      <c r="AI4062" s="22">
        <v>0.0</v>
      </c>
      <c r="AJ4062" s="103">
        <v>3.403608359463099E-5</v>
      </c>
      <c r="AK4062" s="103">
        <v>3.6982248520710064E-4</v>
      </c>
      <c r="AL4062" s="104"/>
      <c r="AM4062" s="22" t="s">
        <v>7102</v>
      </c>
    </row>
    <row r="4063">
      <c r="A4063" s="24">
        <v>46178.0</v>
      </c>
      <c r="B4063" s="24">
        <v>46179.0</v>
      </c>
      <c r="C4063" s="22" t="s">
        <v>687</v>
      </c>
      <c r="D4063" s="22" t="s">
        <v>146</v>
      </c>
      <c r="E4063" s="22" t="s">
        <v>288</v>
      </c>
      <c r="F4063" s="97">
        <v>0.0</v>
      </c>
      <c r="G4063" s="97">
        <v>0.0</v>
      </c>
      <c r="H4063" s="97">
        <v>0.0</v>
      </c>
      <c r="I4063" s="97">
        <v>0.0</v>
      </c>
      <c r="J4063" s="97">
        <v>0.004016249478691973</v>
      </c>
      <c r="K4063" s="22" t="s">
        <v>3531</v>
      </c>
      <c r="L4063" s="97">
        <v>0.0</v>
      </c>
      <c r="M4063" s="22" t="s">
        <v>3369</v>
      </c>
      <c r="N4063" s="22" t="s">
        <v>3360</v>
      </c>
      <c r="O4063" s="98"/>
      <c r="P4063" s="23"/>
      <c r="Q4063" s="23"/>
      <c r="R4063" s="23"/>
      <c r="S4063" s="23"/>
      <c r="T4063" s="23"/>
      <c r="U4063" s="23"/>
      <c r="V4063" s="23"/>
      <c r="W4063" s="23"/>
      <c r="X4063" s="23"/>
      <c r="Y4063" s="23"/>
      <c r="Z4063" s="23"/>
      <c r="AA4063" s="23"/>
      <c r="AB4063" s="22" t="s">
        <v>164</v>
      </c>
      <c r="AC4063" s="22" t="s">
        <v>3361</v>
      </c>
      <c r="AD4063" s="22" t="s">
        <v>6847</v>
      </c>
      <c r="AE4063" s="22" t="s">
        <v>3363</v>
      </c>
      <c r="AF4063" s="102"/>
      <c r="AG4063" s="22" t="s">
        <v>3364</v>
      </c>
      <c r="AH4063" s="22" t="s">
        <v>3365</v>
      </c>
      <c r="AI4063" s="22">
        <v>0.0</v>
      </c>
      <c r="AJ4063" s="103">
        <v>1.613025987509354E-5</v>
      </c>
      <c r="AK4063" s="103">
        <v>0.0</v>
      </c>
      <c r="AL4063" s="104"/>
      <c r="AM4063" s="22" t="s">
        <v>7103</v>
      </c>
    </row>
    <row r="4064">
      <c r="A4064" s="24">
        <v>46179.0</v>
      </c>
      <c r="B4064" s="24">
        <v>46180.0</v>
      </c>
      <c r="C4064" s="22" t="s">
        <v>687</v>
      </c>
      <c r="D4064" s="22" t="s">
        <v>146</v>
      </c>
      <c r="E4064" s="22" t="s">
        <v>256</v>
      </c>
      <c r="F4064" s="97">
        <v>0.0</v>
      </c>
      <c r="G4064" s="97">
        <v>0.0</v>
      </c>
      <c r="H4064" s="97">
        <v>0.0</v>
      </c>
      <c r="I4064" s="97">
        <v>0.0</v>
      </c>
      <c r="J4064" s="97">
        <v>0.0037399803238261273</v>
      </c>
      <c r="K4064" s="22" t="s">
        <v>3531</v>
      </c>
      <c r="L4064" s="97">
        <v>0.0</v>
      </c>
      <c r="M4064" s="22" t="s">
        <v>3369</v>
      </c>
      <c r="N4064" s="22" t="s">
        <v>3360</v>
      </c>
      <c r="O4064" s="98"/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/>
      <c r="AB4064" s="22" t="s">
        <v>164</v>
      </c>
      <c r="AC4064" s="22" t="s">
        <v>3361</v>
      </c>
      <c r="AD4064" s="22" t="s">
        <v>6847</v>
      </c>
      <c r="AE4064" s="22" t="s">
        <v>3363</v>
      </c>
      <c r="AF4064" s="102"/>
      <c r="AG4064" s="22" t="s">
        <v>3364</v>
      </c>
      <c r="AH4064" s="22" t="s">
        <v>3365</v>
      </c>
      <c r="AI4064" s="22">
        <v>0.0</v>
      </c>
      <c r="AJ4064" s="103">
        <v>1.3987452822606584E-5</v>
      </c>
      <c r="AK4064" s="103">
        <v>0.0</v>
      </c>
      <c r="AL4064" s="104"/>
      <c r="AM4064" s="22" t="s">
        <v>7104</v>
      </c>
    </row>
    <row r="4065">
      <c r="A4065" s="24">
        <v>46180.0</v>
      </c>
      <c r="B4065" s="24">
        <v>46181.0</v>
      </c>
      <c r="C4065" s="22" t="s">
        <v>687</v>
      </c>
      <c r="D4065" s="22" t="s">
        <v>146</v>
      </c>
      <c r="E4065" s="22" t="s">
        <v>180</v>
      </c>
      <c r="F4065" s="97">
        <v>0.0</v>
      </c>
      <c r="G4065" s="97">
        <v>0.0</v>
      </c>
      <c r="H4065" s="97">
        <v>0.04</v>
      </c>
      <c r="I4065" s="97">
        <v>0.019230769230769232</v>
      </c>
      <c r="J4065" s="97">
        <v>0.012715915678201899</v>
      </c>
      <c r="K4065" s="22" t="s">
        <v>3531</v>
      </c>
      <c r="L4065" s="97">
        <v>0.0</v>
      </c>
      <c r="M4065" s="22" t="s">
        <v>3369</v>
      </c>
      <c r="N4065" s="22" t="s">
        <v>3360</v>
      </c>
      <c r="O4065" s="98"/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/>
      <c r="AB4065" s="22" t="s">
        <v>164</v>
      </c>
      <c r="AC4065" s="22" t="s">
        <v>3361</v>
      </c>
      <c r="AD4065" s="22" t="s">
        <v>6847</v>
      </c>
      <c r="AE4065" s="22" t="s">
        <v>3363</v>
      </c>
      <c r="AF4065" s="102"/>
      <c r="AG4065" s="22" t="s">
        <v>3364</v>
      </c>
      <c r="AH4065" s="22" t="s">
        <v>3365</v>
      </c>
      <c r="AI4065" s="22">
        <v>0.0</v>
      </c>
      <c r="AJ4065" s="103">
        <v>1.6169451153514087E-4</v>
      </c>
      <c r="AK4065" s="103">
        <v>3.6982248520710064E-4</v>
      </c>
      <c r="AL4065" s="104"/>
      <c r="AM4065" s="22" t="s">
        <v>7105</v>
      </c>
    </row>
    <row r="4066">
      <c r="A4066" s="24">
        <v>46181.0</v>
      </c>
      <c r="B4066" s="24">
        <v>46182.0</v>
      </c>
      <c r="C4066" s="22" t="s">
        <v>687</v>
      </c>
      <c r="D4066" s="22" t="s">
        <v>146</v>
      </c>
      <c r="E4066" s="22" t="s">
        <v>208</v>
      </c>
      <c r="F4066" s="97">
        <v>0.0</v>
      </c>
      <c r="G4066" s="97">
        <v>0.0</v>
      </c>
      <c r="H4066" s="97">
        <v>0.0</v>
      </c>
      <c r="I4066" s="97">
        <v>0.0</v>
      </c>
      <c r="J4066" s="97">
        <v>0.00368281380055608</v>
      </c>
      <c r="K4066" s="22" t="s">
        <v>3531</v>
      </c>
      <c r="L4066" s="97">
        <v>0.0</v>
      </c>
      <c r="M4066" s="22" t="s">
        <v>3369</v>
      </c>
      <c r="N4066" s="22" t="s">
        <v>3360</v>
      </c>
      <c r="O4066" s="98"/>
      <c r="P4066" s="23"/>
      <c r="Q4066" s="23"/>
      <c r="R4066" s="23"/>
      <c r="S4066" s="23"/>
      <c r="T4066" s="23"/>
      <c r="U4066" s="23"/>
      <c r="V4066" s="23"/>
      <c r="W4066" s="23"/>
      <c r="X4066" s="23"/>
      <c r="Y4066" s="23"/>
      <c r="Z4066" s="23"/>
      <c r="AA4066" s="23"/>
      <c r="AB4066" s="22" t="s">
        <v>164</v>
      </c>
      <c r="AC4066" s="22" t="s">
        <v>3361</v>
      </c>
      <c r="AD4066" s="22" t="s">
        <v>6847</v>
      </c>
      <c r="AE4066" s="22" t="s">
        <v>3363</v>
      </c>
      <c r="AF4066" s="102"/>
      <c r="AG4066" s="22" t="s">
        <v>3364</v>
      </c>
      <c r="AH4066" s="22" t="s">
        <v>3365</v>
      </c>
      <c r="AI4066" s="22">
        <v>0.0</v>
      </c>
      <c r="AJ4066" s="103">
        <v>1.3563117489566316E-5</v>
      </c>
      <c r="AK4066" s="103">
        <v>0.0</v>
      </c>
      <c r="AL4066" s="104"/>
      <c r="AM4066" s="22" t="s">
        <v>7106</v>
      </c>
    </row>
    <row r="4067">
      <c r="A4067" s="24">
        <v>46182.0</v>
      </c>
      <c r="B4067" s="24">
        <v>46183.0</v>
      </c>
      <c r="C4067" s="22" t="s">
        <v>687</v>
      </c>
      <c r="D4067" s="22" t="s">
        <v>146</v>
      </c>
      <c r="E4067" s="22" t="s">
        <v>303</v>
      </c>
      <c r="F4067" s="97">
        <v>0.0</v>
      </c>
      <c r="G4067" s="97">
        <v>0.0</v>
      </c>
      <c r="H4067" s="97">
        <v>0.0</v>
      </c>
      <c r="I4067" s="97">
        <v>0.0</v>
      </c>
      <c r="J4067" s="97">
        <v>0.0036545590551746395</v>
      </c>
      <c r="K4067" s="22" t="s">
        <v>3531</v>
      </c>
      <c r="L4067" s="97">
        <v>0.0</v>
      </c>
      <c r="M4067" s="22" t="s">
        <v>3369</v>
      </c>
      <c r="N4067" s="22" t="s">
        <v>3360</v>
      </c>
      <c r="O4067" s="98"/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/>
      <c r="AB4067" s="22" t="s">
        <v>164</v>
      </c>
      <c r="AC4067" s="22" t="s">
        <v>3361</v>
      </c>
      <c r="AD4067" s="22" t="s">
        <v>6847</v>
      </c>
      <c r="AE4067" s="22" t="s">
        <v>3363</v>
      </c>
      <c r="AF4067" s="102"/>
      <c r="AG4067" s="22" t="s">
        <v>3364</v>
      </c>
      <c r="AH4067" s="22" t="s">
        <v>3365</v>
      </c>
      <c r="AI4067" s="22">
        <v>0.0</v>
      </c>
      <c r="AJ4067" s="103">
        <v>1.3355801887758953E-5</v>
      </c>
      <c r="AK4067" s="103">
        <v>0.0</v>
      </c>
      <c r="AL4067" s="104"/>
      <c r="AM4067" s="22" t="s">
        <v>7107</v>
      </c>
    </row>
    <row r="4068">
      <c r="A4068" s="24">
        <v>46183.0</v>
      </c>
      <c r="B4068" s="24">
        <v>46184.0</v>
      </c>
      <c r="C4068" s="22" t="s">
        <v>687</v>
      </c>
      <c r="D4068" s="22" t="s">
        <v>146</v>
      </c>
      <c r="E4068" s="22" t="s">
        <v>148</v>
      </c>
      <c r="F4068" s="97">
        <v>0.0</v>
      </c>
      <c r="G4068" s="97">
        <v>0.08333333333333333</v>
      </c>
      <c r="H4068" s="97">
        <v>0.04</v>
      </c>
      <c r="I4068" s="97">
        <v>0.019230769230769232</v>
      </c>
      <c r="J4068" s="97">
        <v>0.020822509272970365</v>
      </c>
      <c r="K4068" s="22" t="s">
        <v>3531</v>
      </c>
      <c r="L4068" s="97">
        <v>0.0</v>
      </c>
      <c r="M4068" s="22" t="s">
        <v>3369</v>
      </c>
      <c r="N4068" s="22" t="s">
        <v>3360</v>
      </c>
      <c r="O4068" s="98"/>
      <c r="P4068" s="23"/>
      <c r="Q4068" s="23"/>
      <c r="R4068" s="23"/>
      <c r="S4068" s="23"/>
      <c r="T4068" s="23"/>
      <c r="U4068" s="23"/>
      <c r="V4068" s="23"/>
      <c r="W4068" s="23"/>
      <c r="X4068" s="23"/>
      <c r="Y4068" s="23"/>
      <c r="Z4068" s="23"/>
      <c r="AA4068" s="23"/>
      <c r="AB4068" s="22" t="s">
        <v>164</v>
      </c>
      <c r="AC4068" s="22" t="s">
        <v>3361</v>
      </c>
      <c r="AD4068" s="22" t="s">
        <v>6847</v>
      </c>
      <c r="AE4068" s="22" t="s">
        <v>3363</v>
      </c>
      <c r="AF4068" s="102"/>
      <c r="AG4068" s="22" t="s">
        <v>3364</v>
      </c>
      <c r="AH4068" s="22" t="s">
        <v>3365</v>
      </c>
      <c r="AI4068" s="22">
        <v>0.0</v>
      </c>
      <c r="AJ4068" s="103">
        <v>4.3357689242293684E-4</v>
      </c>
      <c r="AK4068" s="103">
        <v>3.6982248520710064E-4</v>
      </c>
      <c r="AL4068" s="104"/>
      <c r="AM4068" s="22" t="s">
        <v>7108</v>
      </c>
    </row>
    <row r="4069">
      <c r="A4069" s="24">
        <v>46184.0</v>
      </c>
      <c r="B4069" s="24">
        <v>46185.0</v>
      </c>
      <c r="C4069" s="22" t="s">
        <v>687</v>
      </c>
      <c r="D4069" s="22" t="s">
        <v>146</v>
      </c>
      <c r="E4069" s="22" t="s">
        <v>196</v>
      </c>
      <c r="F4069" s="97">
        <v>0.0</v>
      </c>
      <c r="G4069" s="97">
        <v>0.0</v>
      </c>
      <c r="H4069" s="97">
        <v>0.0</v>
      </c>
      <c r="I4069" s="97">
        <v>0.0</v>
      </c>
      <c r="J4069" s="97">
        <v>0.003598698217100584</v>
      </c>
      <c r="K4069" s="22" t="s">
        <v>3531</v>
      </c>
      <c r="L4069" s="97">
        <v>0.0</v>
      </c>
      <c r="M4069" s="22" t="s">
        <v>3369</v>
      </c>
      <c r="N4069" s="22" t="s">
        <v>3360</v>
      </c>
      <c r="O4069" s="98"/>
      <c r="P4069" s="23"/>
      <c r="Q4069" s="23"/>
      <c r="R4069" s="23"/>
      <c r="S4069" s="23"/>
      <c r="T4069" s="23"/>
      <c r="U4069" s="23"/>
      <c r="V4069" s="23"/>
      <c r="W4069" s="23"/>
      <c r="X4069" s="23"/>
      <c r="Y4069" s="23"/>
      <c r="Z4069" s="23"/>
      <c r="AA4069" s="23"/>
      <c r="AB4069" s="22" t="s">
        <v>164</v>
      </c>
      <c r="AC4069" s="22" t="s">
        <v>3361</v>
      </c>
      <c r="AD4069" s="22" t="s">
        <v>6847</v>
      </c>
      <c r="AE4069" s="22" t="s">
        <v>3363</v>
      </c>
      <c r="AF4069" s="102"/>
      <c r="AG4069" s="22" t="s">
        <v>3364</v>
      </c>
      <c r="AH4069" s="22" t="s">
        <v>3365</v>
      </c>
      <c r="AI4069" s="22">
        <v>0.0</v>
      </c>
      <c r="AJ4069" s="103">
        <v>1.2950628857762923E-5</v>
      </c>
      <c r="AK4069" s="103">
        <v>0.0</v>
      </c>
      <c r="AL4069" s="104"/>
      <c r="AM4069" s="22" t="s">
        <v>7109</v>
      </c>
    </row>
    <row r="4070">
      <c r="A4070" s="24">
        <v>46185.0</v>
      </c>
      <c r="B4070" s="24">
        <v>46186.0</v>
      </c>
      <c r="C4070" s="22" t="s">
        <v>687</v>
      </c>
      <c r="D4070" s="22" t="s">
        <v>146</v>
      </c>
      <c r="E4070" s="22" t="s">
        <v>288</v>
      </c>
      <c r="F4070" s="97">
        <v>0.0</v>
      </c>
      <c r="G4070" s="97">
        <v>0.0</v>
      </c>
      <c r="H4070" s="97">
        <v>0.0</v>
      </c>
      <c r="I4070" s="97">
        <v>0.0</v>
      </c>
      <c r="J4070" s="97">
        <v>0.0035710888109955386</v>
      </c>
      <c r="K4070" s="22" t="s">
        <v>3531</v>
      </c>
      <c r="L4070" s="97">
        <v>0.0</v>
      </c>
      <c r="M4070" s="22" t="s">
        <v>3369</v>
      </c>
      <c r="N4070" s="22" t="s">
        <v>3360</v>
      </c>
      <c r="O4070" s="98"/>
      <c r="P4070" s="23"/>
      <c r="Q4070" s="23"/>
      <c r="R4070" s="23"/>
      <c r="S4070" s="23"/>
      <c r="T4070" s="23"/>
      <c r="U4070" s="23"/>
      <c r="V4070" s="23"/>
      <c r="W4070" s="23"/>
      <c r="X4070" s="23"/>
      <c r="Y4070" s="23"/>
      <c r="Z4070" s="23"/>
      <c r="AA4070" s="23"/>
      <c r="AB4070" s="22" t="s">
        <v>164</v>
      </c>
      <c r="AC4070" s="22" t="s">
        <v>3361</v>
      </c>
      <c r="AD4070" s="22" t="s">
        <v>6847</v>
      </c>
      <c r="AE4070" s="22" t="s">
        <v>3363</v>
      </c>
      <c r="AF4070" s="102"/>
      <c r="AG4070" s="22" t="s">
        <v>3364</v>
      </c>
      <c r="AH4070" s="22" t="s">
        <v>3365</v>
      </c>
      <c r="AI4070" s="22">
        <v>0.0</v>
      </c>
      <c r="AJ4070" s="103">
        <v>1.275267529601753E-5</v>
      </c>
      <c r="AK4070" s="103">
        <v>0.0</v>
      </c>
      <c r="AL4070" s="104"/>
      <c r="AM4070" s="22" t="s">
        <v>7110</v>
      </c>
    </row>
    <row r="4071">
      <c r="A4071" s="24">
        <v>46186.0</v>
      </c>
      <c r="B4071" s="24">
        <v>46187.0</v>
      </c>
      <c r="C4071" s="22" t="s">
        <v>687</v>
      </c>
      <c r="D4071" s="22" t="s">
        <v>146</v>
      </c>
      <c r="E4071" s="22" t="s">
        <v>256</v>
      </c>
      <c r="F4071" s="97">
        <v>0.0</v>
      </c>
      <c r="G4071" s="97">
        <v>0.0</v>
      </c>
      <c r="H4071" s="97">
        <v>0.0</v>
      </c>
      <c r="I4071" s="97">
        <v>0.0</v>
      </c>
      <c r="J4071" s="97">
        <v>0.003543691225737779</v>
      </c>
      <c r="K4071" s="22" t="s">
        <v>3531</v>
      </c>
      <c r="L4071" s="97">
        <v>0.0</v>
      </c>
      <c r="M4071" s="22" t="s">
        <v>3369</v>
      </c>
      <c r="N4071" s="22" t="s">
        <v>3360</v>
      </c>
      <c r="O4071" s="98"/>
      <c r="P4071" s="23"/>
      <c r="Q4071" s="23"/>
      <c r="R4071" s="23"/>
      <c r="S4071" s="23"/>
      <c r="T4071" s="23"/>
      <c r="U4071" s="23"/>
      <c r="V4071" s="23"/>
      <c r="W4071" s="23"/>
      <c r="X4071" s="23"/>
      <c r="Y4071" s="23"/>
      <c r="Z4071" s="23"/>
      <c r="AA4071" s="23"/>
      <c r="AB4071" s="22" t="s">
        <v>164</v>
      </c>
      <c r="AC4071" s="22" t="s">
        <v>3361</v>
      </c>
      <c r="AD4071" s="22" t="s">
        <v>6847</v>
      </c>
      <c r="AE4071" s="22" t="s">
        <v>3363</v>
      </c>
      <c r="AF4071" s="102"/>
      <c r="AG4071" s="22" t="s">
        <v>3364</v>
      </c>
      <c r="AH4071" s="22" t="s">
        <v>3365</v>
      </c>
      <c r="AI4071" s="22">
        <v>0.0</v>
      </c>
      <c r="AJ4071" s="103">
        <v>1.2557747503370923E-5</v>
      </c>
      <c r="AK4071" s="103">
        <v>0.0</v>
      </c>
      <c r="AL4071" s="104"/>
      <c r="AM4071" s="22" t="s">
        <v>7111</v>
      </c>
    </row>
    <row r="4072">
      <c r="A4072" s="24">
        <v>46187.0</v>
      </c>
      <c r="B4072" s="24">
        <v>46188.0</v>
      </c>
      <c r="C4072" s="22" t="s">
        <v>687</v>
      </c>
      <c r="D4072" s="22" t="s">
        <v>146</v>
      </c>
      <c r="E4072" s="22" t="s">
        <v>180</v>
      </c>
      <c r="F4072" s="97">
        <v>0.0</v>
      </c>
      <c r="G4072" s="97">
        <v>0.0</v>
      </c>
      <c r="H4072" s="97">
        <v>0.04</v>
      </c>
      <c r="I4072" s="97">
        <v>0.019230769230769232</v>
      </c>
      <c r="J4072" s="97">
        <v>0.012048533659119981</v>
      </c>
      <c r="K4072" s="22" t="s">
        <v>3531</v>
      </c>
      <c r="L4072" s="97">
        <v>0.0</v>
      </c>
      <c r="M4072" s="22" t="s">
        <v>3369</v>
      </c>
      <c r="N4072" s="22" t="s">
        <v>3360</v>
      </c>
      <c r="O4072" s="98"/>
      <c r="P4072" s="23"/>
      <c r="Q4072" s="23"/>
      <c r="R4072" s="23"/>
      <c r="S4072" s="23"/>
      <c r="T4072" s="23"/>
      <c r="U4072" s="23"/>
      <c r="V4072" s="23"/>
      <c r="W4072" s="23"/>
      <c r="X4072" s="23"/>
      <c r="Y4072" s="23"/>
      <c r="Z4072" s="23"/>
      <c r="AA4072" s="23"/>
      <c r="AB4072" s="22" t="s">
        <v>164</v>
      </c>
      <c r="AC4072" s="22" t="s">
        <v>3361</v>
      </c>
      <c r="AD4072" s="22" t="s">
        <v>6847</v>
      </c>
      <c r="AE4072" s="22" t="s">
        <v>3363</v>
      </c>
      <c r="AF4072" s="102"/>
      <c r="AG4072" s="22" t="s">
        <v>3364</v>
      </c>
      <c r="AH4072" s="22" t="s">
        <v>3365</v>
      </c>
      <c r="AI4072" s="22">
        <v>0.0</v>
      </c>
      <c r="AJ4072" s="103">
        <v>1.4516716333494713E-4</v>
      </c>
      <c r="AK4072" s="103">
        <v>3.6982248520710064E-4</v>
      </c>
      <c r="AL4072" s="104"/>
      <c r="AM4072" s="22" t="s">
        <v>7112</v>
      </c>
    </row>
    <row r="4073">
      <c r="A4073" s="24">
        <v>46188.0</v>
      </c>
      <c r="B4073" s="24">
        <v>46189.0</v>
      </c>
      <c r="C4073" s="22" t="s">
        <v>687</v>
      </c>
      <c r="D4073" s="22" t="s">
        <v>146</v>
      </c>
      <c r="E4073" s="22" t="s">
        <v>208</v>
      </c>
      <c r="F4073" s="97">
        <v>0.0</v>
      </c>
      <c r="G4073" s="97">
        <v>0.0</v>
      </c>
      <c r="H4073" s="97">
        <v>0.0</v>
      </c>
      <c r="I4073" s="97">
        <v>0.0</v>
      </c>
      <c r="J4073" s="97">
        <v>0.0034895250298282894</v>
      </c>
      <c r="K4073" s="22" t="s">
        <v>3531</v>
      </c>
      <c r="L4073" s="97">
        <v>0.0</v>
      </c>
      <c r="M4073" s="22" t="s">
        <v>3369</v>
      </c>
      <c r="N4073" s="22" t="s">
        <v>3360</v>
      </c>
      <c r="O4073" s="98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2" t="s">
        <v>164</v>
      </c>
      <c r="AC4073" s="22" t="s">
        <v>3361</v>
      </c>
      <c r="AD4073" s="22" t="s">
        <v>6847</v>
      </c>
      <c r="AE4073" s="22" t="s">
        <v>3363</v>
      </c>
      <c r="AF4073" s="102"/>
      <c r="AG4073" s="22" t="s">
        <v>3364</v>
      </c>
      <c r="AH4073" s="22" t="s">
        <v>3365</v>
      </c>
      <c r="AI4073" s="22">
        <v>0.0</v>
      </c>
      <c r="AJ4073" s="103">
        <v>1.2176784933798125E-5</v>
      </c>
      <c r="AK4073" s="103">
        <v>0.0</v>
      </c>
      <c r="AL4073" s="104"/>
      <c r="AM4073" s="22" t="s">
        <v>7113</v>
      </c>
    </row>
    <row r="4074">
      <c r="A4074" s="24">
        <v>46189.0</v>
      </c>
      <c r="B4074" s="24">
        <v>46190.0</v>
      </c>
      <c r="C4074" s="22" t="s">
        <v>687</v>
      </c>
      <c r="D4074" s="22" t="s">
        <v>146</v>
      </c>
      <c r="E4074" s="22" t="s">
        <v>303</v>
      </c>
      <c r="F4074" s="97">
        <v>0.0</v>
      </c>
      <c r="G4074" s="97">
        <v>0.0</v>
      </c>
      <c r="H4074" s="97">
        <v>0.0</v>
      </c>
      <c r="I4074" s="97">
        <v>0.0</v>
      </c>
      <c r="J4074" s="97">
        <v>0.0034627532062826427</v>
      </c>
      <c r="K4074" s="22" t="s">
        <v>3531</v>
      </c>
      <c r="L4074" s="97">
        <v>0.0</v>
      </c>
      <c r="M4074" s="22" t="s">
        <v>3369</v>
      </c>
      <c r="N4074" s="22" t="s">
        <v>3360</v>
      </c>
      <c r="O4074" s="98"/>
      <c r="P4074" s="23"/>
      <c r="Q4074" s="23"/>
      <c r="R4074" s="23"/>
      <c r="S4074" s="23"/>
      <c r="T4074" s="23"/>
      <c r="U4074" s="23"/>
      <c r="V4074" s="23"/>
      <c r="W4074" s="23"/>
      <c r="X4074" s="23"/>
      <c r="Y4074" s="23"/>
      <c r="Z4074" s="23"/>
      <c r="AA4074" s="23"/>
      <c r="AB4074" s="22" t="s">
        <v>164</v>
      </c>
      <c r="AC4074" s="22" t="s">
        <v>3361</v>
      </c>
      <c r="AD4074" s="22" t="s">
        <v>6847</v>
      </c>
      <c r="AE4074" s="22" t="s">
        <v>3363</v>
      </c>
      <c r="AF4074" s="102"/>
      <c r="AG4074" s="22" t="s">
        <v>3364</v>
      </c>
      <c r="AH4074" s="22" t="s">
        <v>3365</v>
      </c>
      <c r="AI4074" s="22">
        <v>0.0</v>
      </c>
      <c r="AJ4074" s="103">
        <v>1.1990659767620723E-5</v>
      </c>
      <c r="AK4074" s="103">
        <v>0.0</v>
      </c>
      <c r="AL4074" s="104"/>
      <c r="AM4074" s="22" t="s">
        <v>7114</v>
      </c>
    </row>
    <row r="4075">
      <c r="A4075" s="24">
        <v>46190.0</v>
      </c>
      <c r="B4075" s="24">
        <v>46191.0</v>
      </c>
      <c r="C4075" s="22" t="s">
        <v>687</v>
      </c>
      <c r="D4075" s="22" t="s">
        <v>146</v>
      </c>
      <c r="E4075" s="22" t="s">
        <v>148</v>
      </c>
      <c r="F4075" s="97">
        <v>0.0</v>
      </c>
      <c r="G4075" s="97">
        <v>0.08333333333333333</v>
      </c>
      <c r="H4075" s="97">
        <v>0.04</v>
      </c>
      <c r="I4075" s="97">
        <v>0.019230769230769232</v>
      </c>
      <c r="J4075" s="97">
        <v>0.01972966085901233</v>
      </c>
      <c r="K4075" s="22" t="s">
        <v>3531</v>
      </c>
      <c r="L4075" s="97">
        <v>0.0</v>
      </c>
      <c r="M4075" s="22" t="s">
        <v>3369</v>
      </c>
      <c r="N4075" s="22" t="s">
        <v>3360</v>
      </c>
      <c r="O4075" s="98"/>
      <c r="P4075" s="23"/>
      <c r="Q4075" s="23"/>
      <c r="R4075" s="23"/>
      <c r="S4075" s="23"/>
      <c r="T4075" s="23"/>
      <c r="U4075" s="23"/>
      <c r="V4075" s="23"/>
      <c r="W4075" s="23"/>
      <c r="X4075" s="23"/>
      <c r="Y4075" s="23"/>
      <c r="Z4075" s="23"/>
      <c r="AA4075" s="23"/>
      <c r="AB4075" s="22" t="s">
        <v>164</v>
      </c>
      <c r="AC4075" s="22" t="s">
        <v>3361</v>
      </c>
      <c r="AD4075" s="22" t="s">
        <v>6847</v>
      </c>
      <c r="AE4075" s="22" t="s">
        <v>3363</v>
      </c>
      <c r="AF4075" s="102"/>
      <c r="AG4075" s="22" t="s">
        <v>3364</v>
      </c>
      <c r="AH4075" s="22" t="s">
        <v>3365</v>
      </c>
      <c r="AI4075" s="22">
        <v>0.0</v>
      </c>
      <c r="AJ4075" s="103">
        <v>3.8925951761164314E-4</v>
      </c>
      <c r="AK4075" s="103">
        <v>3.6982248520710064E-4</v>
      </c>
      <c r="AL4075" s="104"/>
      <c r="AM4075" s="22" t="s">
        <v>7115</v>
      </c>
    </row>
    <row r="4076">
      <c r="A4076" s="24">
        <v>46191.0</v>
      </c>
      <c r="B4076" s="24">
        <v>46192.0</v>
      </c>
      <c r="C4076" s="22" t="s">
        <v>687</v>
      </c>
      <c r="D4076" s="22" t="s">
        <v>146</v>
      </c>
      <c r="E4076" s="22" t="s">
        <v>196</v>
      </c>
      <c r="F4076" s="97">
        <v>0.0</v>
      </c>
      <c r="G4076" s="97">
        <v>0.0</v>
      </c>
      <c r="H4076" s="97">
        <v>0.0</v>
      </c>
      <c r="I4076" s="97">
        <v>0.0</v>
      </c>
      <c r="J4076" s="97">
        <v>0.0034098241679975227</v>
      </c>
      <c r="K4076" s="22" t="s">
        <v>3531</v>
      </c>
      <c r="L4076" s="97">
        <v>0.0</v>
      </c>
      <c r="M4076" s="22" t="s">
        <v>3369</v>
      </c>
      <c r="N4076" s="22" t="s">
        <v>3360</v>
      </c>
      <c r="O4076" s="98"/>
      <c r="P4076" s="23"/>
      <c r="Q4076" s="23"/>
      <c r="R4076" s="23"/>
      <c r="S4076" s="23"/>
      <c r="T4076" s="23"/>
      <c r="U4076" s="23"/>
      <c r="V4076" s="23"/>
      <c r="W4076" s="23"/>
      <c r="X4076" s="23"/>
      <c r="Y4076" s="23"/>
      <c r="Z4076" s="23"/>
      <c r="AA4076" s="23"/>
      <c r="AB4076" s="22" t="s">
        <v>164</v>
      </c>
      <c r="AC4076" s="22" t="s">
        <v>3361</v>
      </c>
      <c r="AD4076" s="22" t="s">
        <v>6847</v>
      </c>
      <c r="AE4076" s="22" t="s">
        <v>3363</v>
      </c>
      <c r="AF4076" s="102"/>
      <c r="AG4076" s="22" t="s">
        <v>3364</v>
      </c>
      <c r="AH4076" s="22" t="s">
        <v>3365</v>
      </c>
      <c r="AI4076" s="22">
        <v>0.0</v>
      </c>
      <c r="AJ4076" s="103">
        <v>1.1626900856659997E-5</v>
      </c>
      <c r="AK4076" s="103">
        <v>0.0</v>
      </c>
      <c r="AL4076" s="104"/>
      <c r="AM4076" s="22" t="s">
        <v>7116</v>
      </c>
    </row>
    <row r="4077">
      <c r="A4077" s="24">
        <v>46192.0</v>
      </c>
      <c r="B4077" s="24">
        <v>46193.0</v>
      </c>
      <c r="C4077" s="22" t="s">
        <v>687</v>
      </c>
      <c r="D4077" s="22" t="s">
        <v>146</v>
      </c>
      <c r="E4077" s="22" t="s">
        <v>288</v>
      </c>
      <c r="F4077" s="97">
        <v>0.0</v>
      </c>
      <c r="G4077" s="97">
        <v>0.0</v>
      </c>
      <c r="H4077" s="97">
        <v>0.0</v>
      </c>
      <c r="I4077" s="97">
        <v>0.0</v>
      </c>
      <c r="J4077" s="97">
        <v>0.0033836638137467313</v>
      </c>
      <c r="K4077" s="22" t="s">
        <v>3531</v>
      </c>
      <c r="L4077" s="97">
        <v>0.0</v>
      </c>
      <c r="M4077" s="22" t="s">
        <v>3369</v>
      </c>
      <c r="N4077" s="22" t="s">
        <v>3360</v>
      </c>
      <c r="O4077" s="98"/>
      <c r="P4077" s="23"/>
      <c r="Q4077" s="23"/>
      <c r="R4077" s="23"/>
      <c r="S4077" s="23"/>
      <c r="T4077" s="23"/>
      <c r="U4077" s="23"/>
      <c r="V4077" s="23"/>
      <c r="W4077" s="23"/>
      <c r="X4077" s="23"/>
      <c r="Y4077" s="23"/>
      <c r="Z4077" s="23"/>
      <c r="AA4077" s="23"/>
      <c r="AB4077" s="22" t="s">
        <v>164</v>
      </c>
      <c r="AC4077" s="22" t="s">
        <v>3361</v>
      </c>
      <c r="AD4077" s="22" t="s">
        <v>6847</v>
      </c>
      <c r="AE4077" s="22" t="s">
        <v>3363</v>
      </c>
      <c r="AF4077" s="102"/>
      <c r="AG4077" s="22" t="s">
        <v>3364</v>
      </c>
      <c r="AH4077" s="22" t="s">
        <v>3365</v>
      </c>
      <c r="AI4077" s="22">
        <v>0.0</v>
      </c>
      <c r="AJ4077" s="103">
        <v>1.1449180804459075E-5</v>
      </c>
      <c r="AK4077" s="103">
        <v>0.0</v>
      </c>
      <c r="AL4077" s="104"/>
      <c r="AM4077" s="22" t="s">
        <v>7117</v>
      </c>
    </row>
    <row r="4078">
      <c r="A4078" s="24">
        <v>46193.0</v>
      </c>
      <c r="B4078" s="24">
        <v>46194.0</v>
      </c>
      <c r="C4078" s="22" t="s">
        <v>687</v>
      </c>
      <c r="D4078" s="22" t="s">
        <v>146</v>
      </c>
      <c r="E4078" s="22" t="s">
        <v>256</v>
      </c>
      <c r="F4078" s="97">
        <v>0.0</v>
      </c>
      <c r="G4078" s="97">
        <v>0.0</v>
      </c>
      <c r="H4078" s="97">
        <v>0.0</v>
      </c>
      <c r="I4078" s="97">
        <v>0.0</v>
      </c>
      <c r="J4078" s="97">
        <v>0.0033577041631395327</v>
      </c>
      <c r="K4078" s="22" t="s">
        <v>3531</v>
      </c>
      <c r="L4078" s="97">
        <v>0.0</v>
      </c>
      <c r="M4078" s="22" t="s">
        <v>3369</v>
      </c>
      <c r="N4078" s="22" t="s">
        <v>3360</v>
      </c>
      <c r="O4078" s="98"/>
      <c r="P4078" s="23"/>
      <c r="Q4078" s="23"/>
      <c r="R4078" s="23"/>
      <c r="S4078" s="23"/>
      <c r="T4078" s="23"/>
      <c r="U4078" s="23"/>
      <c r="V4078" s="23"/>
      <c r="W4078" s="23"/>
      <c r="X4078" s="23"/>
      <c r="Y4078" s="23"/>
      <c r="Z4078" s="23"/>
      <c r="AA4078" s="23"/>
      <c r="AB4078" s="22" t="s">
        <v>164</v>
      </c>
      <c r="AC4078" s="22" t="s">
        <v>3361</v>
      </c>
      <c r="AD4078" s="22" t="s">
        <v>6847</v>
      </c>
      <c r="AE4078" s="22" t="s">
        <v>3363</v>
      </c>
      <c r="AF4078" s="102"/>
      <c r="AG4078" s="22" t="s">
        <v>3364</v>
      </c>
      <c r="AH4078" s="22" t="s">
        <v>3365</v>
      </c>
      <c r="AI4078" s="22">
        <v>0.0</v>
      </c>
      <c r="AJ4078" s="103">
        <v>1.127417724716455E-5</v>
      </c>
      <c r="AK4078" s="103">
        <v>0.0</v>
      </c>
      <c r="AL4078" s="104"/>
      <c r="AM4078" s="22" t="s">
        <v>7118</v>
      </c>
    </row>
    <row r="4079">
      <c r="A4079" s="24">
        <v>46194.0</v>
      </c>
      <c r="B4079" s="24">
        <v>46195.0</v>
      </c>
      <c r="C4079" s="22" t="s">
        <v>687</v>
      </c>
      <c r="D4079" s="22" t="s">
        <v>146</v>
      </c>
      <c r="E4079" s="22" t="s">
        <v>180</v>
      </c>
      <c r="F4079" s="97">
        <v>0.0</v>
      </c>
      <c r="G4079" s="97">
        <v>0.0</v>
      </c>
      <c r="H4079" s="97">
        <v>0.04</v>
      </c>
      <c r="I4079" s="97">
        <v>0.019230769230769232</v>
      </c>
      <c r="J4079" s="97">
        <v>0.011416178512712071</v>
      </c>
      <c r="K4079" s="22" t="s">
        <v>3531</v>
      </c>
      <c r="L4079" s="97">
        <v>0.0</v>
      </c>
      <c r="M4079" s="22" t="s">
        <v>3369</v>
      </c>
      <c r="N4079" s="22" t="s">
        <v>3360</v>
      </c>
      <c r="O4079" s="98"/>
      <c r="P4079" s="23"/>
      <c r="Q4079" s="23"/>
      <c r="R4079" s="23"/>
      <c r="S4079" s="23"/>
      <c r="T4079" s="23"/>
      <c r="U4079" s="23"/>
      <c r="V4079" s="23"/>
      <c r="W4079" s="23"/>
      <c r="X4079" s="23"/>
      <c r="Y4079" s="23"/>
      <c r="Z4079" s="23"/>
      <c r="AA4079" s="23"/>
      <c r="AB4079" s="22" t="s">
        <v>164</v>
      </c>
      <c r="AC4079" s="22" t="s">
        <v>3361</v>
      </c>
      <c r="AD4079" s="22" t="s">
        <v>6847</v>
      </c>
      <c r="AE4079" s="22" t="s">
        <v>3363</v>
      </c>
      <c r="AF4079" s="102"/>
      <c r="AG4079" s="22" t="s">
        <v>3364</v>
      </c>
      <c r="AH4079" s="22" t="s">
        <v>3365</v>
      </c>
      <c r="AI4079" s="22">
        <v>0.0</v>
      </c>
      <c r="AJ4079" s="103">
        <v>1.303291318341088E-4</v>
      </c>
      <c r="AK4079" s="103">
        <v>3.6982248520710064E-4</v>
      </c>
      <c r="AL4079" s="104"/>
      <c r="AM4079" s="22" t="s">
        <v>7119</v>
      </c>
    </row>
    <row r="4080">
      <c r="A4080" s="24">
        <v>46195.0</v>
      </c>
      <c r="B4080" s="24">
        <v>46196.0</v>
      </c>
      <c r="C4080" s="22" t="s">
        <v>687</v>
      </c>
      <c r="D4080" s="22" t="s">
        <v>146</v>
      </c>
      <c r="E4080" s="22" t="s">
        <v>208</v>
      </c>
      <c r="F4080" s="97">
        <v>0.0</v>
      </c>
      <c r="G4080" s="97">
        <v>0.0</v>
      </c>
      <c r="H4080" s="97">
        <v>0.0</v>
      </c>
      <c r="I4080" s="97">
        <v>0.0</v>
      </c>
      <c r="J4080" s="97">
        <v>0.0033063808254328564</v>
      </c>
      <c r="K4080" s="22" t="s">
        <v>3531</v>
      </c>
      <c r="L4080" s="97">
        <v>0.0</v>
      </c>
      <c r="M4080" s="22" t="s">
        <v>3369</v>
      </c>
      <c r="N4080" s="22" t="s">
        <v>3360</v>
      </c>
      <c r="O4080" s="98"/>
      <c r="P4080" s="23"/>
      <c r="Q4080" s="23"/>
      <c r="R4080" s="23"/>
      <c r="S4080" s="23"/>
      <c r="T4080" s="23"/>
      <c r="U4080" s="23"/>
      <c r="V4080" s="23"/>
      <c r="W4080" s="23"/>
      <c r="X4080" s="23"/>
      <c r="Y4080" s="23"/>
      <c r="Z4080" s="23"/>
      <c r="AA4080" s="23"/>
      <c r="AB4080" s="22" t="s">
        <v>164</v>
      </c>
      <c r="AC4080" s="22" t="s">
        <v>3361</v>
      </c>
      <c r="AD4080" s="22" t="s">
        <v>6847</v>
      </c>
      <c r="AE4080" s="22" t="s">
        <v>3363</v>
      </c>
      <c r="AF4080" s="102"/>
      <c r="AG4080" s="22" t="s">
        <v>3364</v>
      </c>
      <c r="AH4080" s="22" t="s">
        <v>3365</v>
      </c>
      <c r="AI4080" s="22">
        <v>0.0</v>
      </c>
      <c r="AJ4080" s="103">
        <v>1.0932154162790057E-5</v>
      </c>
      <c r="AK4080" s="103">
        <v>0.0</v>
      </c>
      <c r="AL4080" s="104"/>
      <c r="AM4080" s="22" t="s">
        <v>7120</v>
      </c>
    </row>
    <row r="4081">
      <c r="A4081" s="24">
        <v>46196.0</v>
      </c>
      <c r="B4081" s="24">
        <v>46197.0</v>
      </c>
      <c r="C4081" s="22" t="s">
        <v>687</v>
      </c>
      <c r="D4081" s="22" t="s">
        <v>146</v>
      </c>
      <c r="E4081" s="22" t="s">
        <v>303</v>
      </c>
      <c r="F4081" s="97">
        <v>0.0</v>
      </c>
      <c r="G4081" s="97">
        <v>0.0</v>
      </c>
      <c r="H4081" s="97">
        <v>0.0</v>
      </c>
      <c r="I4081" s="97">
        <v>0.0</v>
      </c>
      <c r="J4081" s="97">
        <v>0.0032810140940649616</v>
      </c>
      <c r="K4081" s="22" t="s">
        <v>3531</v>
      </c>
      <c r="L4081" s="97">
        <v>0.0</v>
      </c>
      <c r="M4081" s="22" t="s">
        <v>3369</v>
      </c>
      <c r="N4081" s="22" t="s">
        <v>3360</v>
      </c>
      <c r="O4081" s="98"/>
      <c r="P4081" s="23"/>
      <c r="Q4081" s="23"/>
      <c r="R4081" s="23"/>
      <c r="S4081" s="23"/>
      <c r="T4081" s="23"/>
      <c r="U4081" s="23"/>
      <c r="V4081" s="23"/>
      <c r="W4081" s="23"/>
      <c r="X4081" s="23"/>
      <c r="Y4081" s="23"/>
      <c r="Z4081" s="23"/>
      <c r="AA4081" s="23"/>
      <c r="AB4081" s="22" t="s">
        <v>164</v>
      </c>
      <c r="AC4081" s="22" t="s">
        <v>3361</v>
      </c>
      <c r="AD4081" s="22" t="s">
        <v>6847</v>
      </c>
      <c r="AE4081" s="22" t="s">
        <v>3363</v>
      </c>
      <c r="AF4081" s="102"/>
      <c r="AG4081" s="22" t="s">
        <v>3364</v>
      </c>
      <c r="AH4081" s="22" t="s">
        <v>3365</v>
      </c>
      <c r="AI4081" s="22">
        <v>0.0</v>
      </c>
      <c r="AJ4081" s="103">
        <v>1.0765053485452921E-5</v>
      </c>
      <c r="AK4081" s="103">
        <v>0.0</v>
      </c>
      <c r="AL4081" s="104"/>
      <c r="AM4081" s="22" t="s">
        <v>7121</v>
      </c>
    </row>
    <row r="4082">
      <c r="A4082" s="24">
        <v>46197.0</v>
      </c>
      <c r="B4082" s="24">
        <v>46198.0</v>
      </c>
      <c r="C4082" s="22" t="s">
        <v>687</v>
      </c>
      <c r="D4082" s="22" t="s">
        <v>146</v>
      </c>
      <c r="E4082" s="22" t="s">
        <v>148</v>
      </c>
      <c r="F4082" s="97">
        <v>0.0</v>
      </c>
      <c r="G4082" s="97">
        <v>0.08333333333333333</v>
      </c>
      <c r="H4082" s="97">
        <v>0.04</v>
      </c>
      <c r="I4082" s="97">
        <v>0.019230769230769232</v>
      </c>
      <c r="J4082" s="97">
        <v>0.018694169492672046</v>
      </c>
      <c r="K4082" s="22" t="s">
        <v>3531</v>
      </c>
      <c r="L4082" s="97">
        <v>0.0</v>
      </c>
      <c r="M4082" s="22" t="s">
        <v>3369</v>
      </c>
      <c r="N4082" s="22" t="s">
        <v>3360</v>
      </c>
      <c r="O4082" s="98"/>
      <c r="P4082" s="23"/>
      <c r="Q4082" s="23"/>
      <c r="R4082" s="23"/>
      <c r="S4082" s="23"/>
      <c r="T4082" s="23"/>
      <c r="U4082" s="23"/>
      <c r="V4082" s="23"/>
      <c r="W4082" s="23"/>
      <c r="X4082" s="23"/>
      <c r="Y4082" s="23"/>
      <c r="Z4082" s="23"/>
      <c r="AA4082" s="23"/>
      <c r="AB4082" s="22" t="s">
        <v>164</v>
      </c>
      <c r="AC4082" s="22" t="s">
        <v>3361</v>
      </c>
      <c r="AD4082" s="22" t="s">
        <v>6847</v>
      </c>
      <c r="AE4082" s="22" t="s">
        <v>3363</v>
      </c>
      <c r="AF4082" s="102"/>
      <c r="AG4082" s="22" t="s">
        <v>3364</v>
      </c>
      <c r="AH4082" s="22" t="s">
        <v>3365</v>
      </c>
      <c r="AI4082" s="22">
        <v>0.0</v>
      </c>
      <c r="AJ4082" s="103">
        <v>3.494719730207502E-4</v>
      </c>
      <c r="AK4082" s="103">
        <v>3.6982248520710064E-4</v>
      </c>
      <c r="AL4082" s="104"/>
      <c r="AM4082" s="22" t="s">
        <v>7122</v>
      </c>
    </row>
    <row r="4083">
      <c r="A4083" s="24">
        <v>46198.0</v>
      </c>
      <c r="B4083" s="24">
        <v>46199.0</v>
      </c>
      <c r="C4083" s="22" t="s">
        <v>687</v>
      </c>
      <c r="D4083" s="22" t="s">
        <v>146</v>
      </c>
      <c r="E4083" s="22" t="s">
        <v>196</v>
      </c>
      <c r="F4083" s="97">
        <v>0.0</v>
      </c>
      <c r="G4083" s="97">
        <v>0.0</v>
      </c>
      <c r="H4083" s="97">
        <v>0.0</v>
      </c>
      <c r="I4083" s="97">
        <v>0.0</v>
      </c>
      <c r="J4083" s="97">
        <v>0.003230862983011566</v>
      </c>
      <c r="K4083" s="22" t="s">
        <v>3531</v>
      </c>
      <c r="L4083" s="97">
        <v>0.0</v>
      </c>
      <c r="M4083" s="22" t="s">
        <v>3369</v>
      </c>
      <c r="N4083" s="22" t="s">
        <v>3360</v>
      </c>
      <c r="O4083" s="98"/>
      <c r="P4083" s="23"/>
      <c r="Q4083" s="23"/>
      <c r="R4083" s="23"/>
      <c r="S4083" s="23"/>
      <c r="T4083" s="23"/>
      <c r="U4083" s="23"/>
      <c r="V4083" s="23"/>
      <c r="W4083" s="23"/>
      <c r="X4083" s="23"/>
      <c r="Y4083" s="23"/>
      <c r="Z4083" s="23"/>
      <c r="AA4083" s="23"/>
      <c r="AB4083" s="22" t="s">
        <v>164</v>
      </c>
      <c r="AC4083" s="22" t="s">
        <v>3361</v>
      </c>
      <c r="AD4083" s="22" t="s">
        <v>6847</v>
      </c>
      <c r="AE4083" s="22" t="s">
        <v>3363</v>
      </c>
      <c r="AF4083" s="102"/>
      <c r="AG4083" s="22" t="s">
        <v>3364</v>
      </c>
      <c r="AH4083" s="22" t="s">
        <v>3365</v>
      </c>
      <c r="AI4083" s="22">
        <v>0.0</v>
      </c>
      <c r="AJ4083" s="103">
        <v>1.0438475614994394E-5</v>
      </c>
      <c r="AK4083" s="103">
        <v>0.0</v>
      </c>
      <c r="AL4083" s="104"/>
      <c r="AM4083" s="22" t="s">
        <v>7123</v>
      </c>
    </row>
    <row r="4084">
      <c r="A4084" s="24">
        <v>46199.0</v>
      </c>
      <c r="B4084" s="24">
        <v>46200.0</v>
      </c>
      <c r="C4084" s="22" t="s">
        <v>687</v>
      </c>
      <c r="D4084" s="22" t="s">
        <v>146</v>
      </c>
      <c r="E4084" s="22" t="s">
        <v>288</v>
      </c>
      <c r="F4084" s="97">
        <v>0.0</v>
      </c>
      <c r="G4084" s="97">
        <v>0.0</v>
      </c>
      <c r="H4084" s="97">
        <v>0.0</v>
      </c>
      <c r="I4084" s="97">
        <v>0.0</v>
      </c>
      <c r="J4084" s="97">
        <v>0.0032060756285888343</v>
      </c>
      <c r="K4084" s="22" t="s">
        <v>3531</v>
      </c>
      <c r="L4084" s="97">
        <v>0.0</v>
      </c>
      <c r="M4084" s="22" t="s">
        <v>3369</v>
      </c>
      <c r="N4084" s="22" t="s">
        <v>3360</v>
      </c>
      <c r="O4084" s="98"/>
      <c r="P4084" s="23"/>
      <c r="Q4084" s="23"/>
      <c r="R4084" s="23"/>
      <c r="S4084" s="23"/>
      <c r="T4084" s="23"/>
      <c r="U4084" s="23"/>
      <c r="V4084" s="23"/>
      <c r="W4084" s="23"/>
      <c r="X4084" s="23"/>
      <c r="Y4084" s="23"/>
      <c r="Z4084" s="23"/>
      <c r="AA4084" s="23"/>
      <c r="AB4084" s="22" t="s">
        <v>164</v>
      </c>
      <c r="AC4084" s="22" t="s">
        <v>3361</v>
      </c>
      <c r="AD4084" s="22" t="s">
        <v>6847</v>
      </c>
      <c r="AE4084" s="22" t="s">
        <v>3363</v>
      </c>
      <c r="AF4084" s="102"/>
      <c r="AG4084" s="22" t="s">
        <v>3364</v>
      </c>
      <c r="AH4084" s="22" t="s">
        <v>3365</v>
      </c>
      <c r="AI4084" s="22">
        <v>0.0</v>
      </c>
      <c r="AJ4084" s="103">
        <v>1.0278920936231289E-5</v>
      </c>
      <c r="AK4084" s="103">
        <v>0.0</v>
      </c>
      <c r="AL4084" s="104"/>
      <c r="AM4084" s="22" t="s">
        <v>7124</v>
      </c>
    </row>
    <row r="4085">
      <c r="A4085" s="24">
        <v>46200.0</v>
      </c>
      <c r="B4085" s="24">
        <v>46201.0</v>
      </c>
      <c r="C4085" s="22" t="s">
        <v>687</v>
      </c>
      <c r="D4085" s="22" t="s">
        <v>146</v>
      </c>
      <c r="E4085" s="22" t="s">
        <v>256</v>
      </c>
      <c r="F4085" s="97">
        <v>0.0</v>
      </c>
      <c r="G4085" s="97">
        <v>0.0</v>
      </c>
      <c r="H4085" s="97">
        <v>0.0</v>
      </c>
      <c r="I4085" s="97">
        <v>0.0</v>
      </c>
      <c r="J4085" s="97">
        <v>0.003181478444081234</v>
      </c>
      <c r="K4085" s="22" t="s">
        <v>3531</v>
      </c>
      <c r="L4085" s="97">
        <v>0.0</v>
      </c>
      <c r="M4085" s="22" t="s">
        <v>3369</v>
      </c>
      <c r="N4085" s="22" t="s">
        <v>3360</v>
      </c>
      <c r="O4085" s="98"/>
      <c r="P4085" s="23"/>
      <c r="Q4085" s="23"/>
      <c r="R4085" s="23"/>
      <c r="S4085" s="23"/>
      <c r="T4085" s="23"/>
      <c r="U4085" s="23"/>
      <c r="V4085" s="23"/>
      <c r="W4085" s="23"/>
      <c r="X4085" s="23"/>
      <c r="Y4085" s="23"/>
      <c r="Z4085" s="23"/>
      <c r="AA4085" s="23"/>
      <c r="AB4085" s="22" t="s">
        <v>164</v>
      </c>
      <c r="AC4085" s="22" t="s">
        <v>3361</v>
      </c>
      <c r="AD4085" s="22" t="s">
        <v>6847</v>
      </c>
      <c r="AE4085" s="22" t="s">
        <v>3363</v>
      </c>
      <c r="AF4085" s="102"/>
      <c r="AG4085" s="22" t="s">
        <v>3364</v>
      </c>
      <c r="AH4085" s="22" t="s">
        <v>3365</v>
      </c>
      <c r="AI4085" s="22">
        <v>0.0</v>
      </c>
      <c r="AJ4085" s="103">
        <v>1.012180509015355E-5</v>
      </c>
      <c r="AK4085" s="103">
        <v>0.0</v>
      </c>
      <c r="AL4085" s="104"/>
      <c r="AM4085" s="22" t="s">
        <v>7125</v>
      </c>
    </row>
    <row r="4086">
      <c r="A4086" s="24">
        <v>46201.0</v>
      </c>
      <c r="B4086" s="24">
        <v>46202.0</v>
      </c>
      <c r="C4086" s="22" t="s">
        <v>687</v>
      </c>
      <c r="D4086" s="22" t="s">
        <v>146</v>
      </c>
      <c r="E4086" s="22" t="s">
        <v>180</v>
      </c>
      <c r="F4086" s="97">
        <v>0.0</v>
      </c>
      <c r="G4086" s="97">
        <v>0.0</v>
      </c>
      <c r="H4086" s="97">
        <v>0.04</v>
      </c>
      <c r="I4086" s="97">
        <v>0.019230769230769232</v>
      </c>
      <c r="J4086" s="97">
        <v>0.010817011888866485</v>
      </c>
      <c r="K4086" s="22" t="s">
        <v>3531</v>
      </c>
      <c r="L4086" s="97">
        <v>0.0</v>
      </c>
      <c r="M4086" s="22" t="s">
        <v>3369</v>
      </c>
      <c r="N4086" s="22" t="s">
        <v>3360</v>
      </c>
      <c r="O4086" s="98"/>
      <c r="P4086" s="23"/>
      <c r="Q4086" s="23"/>
      <c r="R4086" s="23"/>
      <c r="S4086" s="23"/>
      <c r="T4086" s="23"/>
      <c r="U4086" s="23"/>
      <c r="V4086" s="23"/>
      <c r="W4086" s="23"/>
      <c r="X4086" s="23"/>
      <c r="Y4086" s="23"/>
      <c r="Z4086" s="23"/>
      <c r="AA4086" s="23"/>
      <c r="AB4086" s="22" t="s">
        <v>164</v>
      </c>
      <c r="AC4086" s="22" t="s">
        <v>3361</v>
      </c>
      <c r="AD4086" s="22" t="s">
        <v>6847</v>
      </c>
      <c r="AE4086" s="22" t="s">
        <v>3363</v>
      </c>
      <c r="AF4086" s="102"/>
      <c r="AG4086" s="22" t="s">
        <v>3364</v>
      </c>
      <c r="AH4086" s="22" t="s">
        <v>3365</v>
      </c>
      <c r="AI4086" s="22">
        <v>0.0</v>
      </c>
      <c r="AJ4086" s="103">
        <v>1.1700774620387889E-4</v>
      </c>
      <c r="AK4086" s="103">
        <v>3.6982248520710064E-4</v>
      </c>
      <c r="AL4086" s="104"/>
      <c r="AM4086" s="22" t="s">
        <v>7126</v>
      </c>
    </row>
    <row r="4087">
      <c r="A4087" s="24">
        <v>46202.0</v>
      </c>
      <c r="B4087" s="24">
        <v>46203.0</v>
      </c>
      <c r="C4087" s="22" t="s">
        <v>687</v>
      </c>
      <c r="D4087" s="22" t="s">
        <v>146</v>
      </c>
      <c r="E4087" s="22" t="s">
        <v>208</v>
      </c>
      <c r="F4087" s="97">
        <v>0.0</v>
      </c>
      <c r="G4087" s="97">
        <v>0.0</v>
      </c>
      <c r="H4087" s="97">
        <v>0.0</v>
      </c>
      <c r="I4087" s="97">
        <v>0.0</v>
      </c>
      <c r="J4087" s="97">
        <v>0.003132848760029671</v>
      </c>
      <c r="K4087" s="22" t="s">
        <v>3531</v>
      </c>
      <c r="L4087" s="97">
        <v>0.0</v>
      </c>
      <c r="M4087" s="22" t="s">
        <v>3369</v>
      </c>
      <c r="N4087" s="22" t="s">
        <v>3360</v>
      </c>
      <c r="O4087" s="98"/>
      <c r="P4087" s="23"/>
      <c r="Q4087" s="23"/>
      <c r="R4087" s="23"/>
      <c r="S4087" s="23"/>
      <c r="T4087" s="23"/>
      <c r="U4087" s="23"/>
      <c r="V4087" s="23"/>
      <c r="W4087" s="23"/>
      <c r="X4087" s="23"/>
      <c r="Y4087" s="23"/>
      <c r="Z4087" s="23"/>
      <c r="AA4087" s="23"/>
      <c r="AB4087" s="22" t="s">
        <v>164</v>
      </c>
      <c r="AC4087" s="22" t="s">
        <v>3361</v>
      </c>
      <c r="AD4087" s="22" t="s">
        <v>6847</v>
      </c>
      <c r="AE4087" s="22" t="s">
        <v>3363</v>
      </c>
      <c r="AF4087" s="102"/>
      <c r="AG4087" s="22" t="s">
        <v>3364</v>
      </c>
      <c r="AH4087" s="22" t="s">
        <v>3365</v>
      </c>
      <c r="AI4087" s="22">
        <v>0.0</v>
      </c>
      <c r="AJ4087" s="103">
        <v>9.814741353219446E-6</v>
      </c>
      <c r="AK4087" s="103">
        <v>0.0</v>
      </c>
      <c r="AL4087" s="104"/>
      <c r="AM4087" s="22" t="s">
        <v>7127</v>
      </c>
    </row>
    <row r="4088">
      <c r="A4088" s="24">
        <v>46203.0</v>
      </c>
      <c r="B4088" s="24">
        <v>46204.0</v>
      </c>
      <c r="C4088" s="22" t="s">
        <v>687</v>
      </c>
      <c r="D4088" s="22" t="s">
        <v>146</v>
      </c>
      <c r="E4088" s="22" t="s">
        <v>303</v>
      </c>
      <c r="F4088" s="97">
        <v>0.0</v>
      </c>
      <c r="G4088" s="97">
        <v>0.0</v>
      </c>
      <c r="H4088" s="97">
        <v>0.0</v>
      </c>
      <c r="I4088" s="97">
        <v>0.0</v>
      </c>
      <c r="J4088" s="97">
        <v>0.0031088133759926526</v>
      </c>
      <c r="K4088" s="22" t="s">
        <v>3531</v>
      </c>
      <c r="L4088" s="97">
        <v>0.0</v>
      </c>
      <c r="M4088" s="22" t="s">
        <v>3369</v>
      </c>
      <c r="N4088" s="22" t="s">
        <v>3360</v>
      </c>
      <c r="O4088" s="98"/>
      <c r="P4088" s="23"/>
      <c r="Q4088" s="23"/>
      <c r="R4088" s="23"/>
      <c r="S4088" s="23"/>
      <c r="T4088" s="23"/>
      <c r="U4088" s="23"/>
      <c r="V4088" s="23"/>
      <c r="W4088" s="23"/>
      <c r="X4088" s="23"/>
      <c r="Y4088" s="23"/>
      <c r="Z4088" s="23"/>
      <c r="AA4088" s="23"/>
      <c r="AB4088" s="22" t="s">
        <v>164</v>
      </c>
      <c r="AC4088" s="22" t="s">
        <v>3361</v>
      </c>
      <c r="AD4088" s="22" t="s">
        <v>6847</v>
      </c>
      <c r="AE4088" s="22" t="s">
        <v>3363</v>
      </c>
      <c r="AF4088" s="102"/>
      <c r="AG4088" s="22" t="s">
        <v>3364</v>
      </c>
      <c r="AH4088" s="22" t="s">
        <v>3365</v>
      </c>
      <c r="AI4088" s="22">
        <v>0.0</v>
      </c>
      <c r="AJ4088" s="103">
        <v>9.664720606750834E-6</v>
      </c>
      <c r="AK4088" s="103">
        <v>0.0</v>
      </c>
      <c r="AL4088" s="104"/>
      <c r="AM4088" s="22" t="s">
        <v>7128</v>
      </c>
    </row>
    <row r="4089">
      <c r="A4089" s="24">
        <v>46204.0</v>
      </c>
      <c r="B4089" s="24">
        <v>46205.0</v>
      </c>
      <c r="C4089" s="22" t="s">
        <v>687</v>
      </c>
      <c r="D4089" s="22" t="s">
        <v>146</v>
      </c>
      <c r="E4089" s="22" t="s">
        <v>148</v>
      </c>
      <c r="F4089" s="97">
        <v>0.0</v>
      </c>
      <c r="G4089" s="97">
        <v>0.0</v>
      </c>
      <c r="H4089" s="97">
        <v>0.04</v>
      </c>
      <c r="I4089" s="97">
        <v>0.019230769230769232</v>
      </c>
      <c r="J4089" s="97">
        <v>0.017713024847110567</v>
      </c>
      <c r="K4089" s="22" t="s">
        <v>3531</v>
      </c>
      <c r="L4089" s="97">
        <v>0.0</v>
      </c>
      <c r="M4089" s="22" t="s">
        <v>3369</v>
      </c>
      <c r="N4089" s="22" t="s">
        <v>3360</v>
      </c>
      <c r="O4089" s="98"/>
      <c r="P4089" s="23"/>
      <c r="Q4089" s="23"/>
      <c r="R4089" s="23"/>
      <c r="S4089" s="23"/>
      <c r="T4089" s="23"/>
      <c r="U4089" s="23"/>
      <c r="V4089" s="23"/>
      <c r="W4089" s="23"/>
      <c r="X4089" s="23"/>
      <c r="Y4089" s="23"/>
      <c r="Z4089" s="23"/>
      <c r="AA4089" s="23"/>
      <c r="AB4089" s="22" t="s">
        <v>164</v>
      </c>
      <c r="AC4089" s="22" t="s">
        <v>3361</v>
      </c>
      <c r="AD4089" s="22" t="s">
        <v>6847</v>
      </c>
      <c r="AE4089" s="22" t="s">
        <v>3363</v>
      </c>
      <c r="AF4089" s="102"/>
      <c r="AG4089" s="22" t="s">
        <v>3364</v>
      </c>
      <c r="AH4089" s="22" t="s">
        <v>3365</v>
      </c>
      <c r="AI4089" s="22">
        <v>0.0</v>
      </c>
      <c r="AJ4089" s="103">
        <v>3.137512492343563E-4</v>
      </c>
      <c r="AK4089" s="103">
        <v>3.6982248520710064E-4</v>
      </c>
      <c r="AL4089" s="104"/>
      <c r="AM4089" s="22" t="s">
        <v>7129</v>
      </c>
    </row>
    <row r="4090">
      <c r="A4090" s="24">
        <v>46205.0</v>
      </c>
      <c r="B4090" s="24">
        <v>46206.0</v>
      </c>
      <c r="C4090" s="22" t="s">
        <v>687</v>
      </c>
      <c r="D4090" s="22" t="s">
        <v>146</v>
      </c>
      <c r="E4090" s="22" t="s">
        <v>196</v>
      </c>
      <c r="F4090" s="97">
        <v>0.0</v>
      </c>
      <c r="G4090" s="97">
        <v>0.0</v>
      </c>
      <c r="H4090" s="97">
        <v>0.0</v>
      </c>
      <c r="I4090" s="97">
        <v>0.0</v>
      </c>
      <c r="J4090" s="97">
        <v>0.0030612943954598597</v>
      </c>
      <c r="K4090" s="22" t="s">
        <v>3531</v>
      </c>
      <c r="L4090" s="97">
        <v>0.0</v>
      </c>
      <c r="M4090" s="22" t="s">
        <v>3369</v>
      </c>
      <c r="N4090" s="22" t="s">
        <v>3360</v>
      </c>
      <c r="O4090" s="98"/>
      <c r="P4090" s="23"/>
      <c r="Q4090" s="23"/>
      <c r="R4090" s="23"/>
      <c r="S4090" s="23"/>
      <c r="T4090" s="23"/>
      <c r="U4090" s="23"/>
      <c r="V4090" s="23"/>
      <c r="W4090" s="23"/>
      <c r="X4090" s="23"/>
      <c r="Y4090" s="23"/>
      <c r="Z4090" s="23"/>
      <c r="AA4090" s="23"/>
      <c r="AB4090" s="22" t="s">
        <v>164</v>
      </c>
      <c r="AC4090" s="22" t="s">
        <v>3361</v>
      </c>
      <c r="AD4090" s="22" t="s">
        <v>6847</v>
      </c>
      <c r="AE4090" s="22" t="s">
        <v>3363</v>
      </c>
      <c r="AF4090" s="102"/>
      <c r="AG4090" s="22" t="s">
        <v>3364</v>
      </c>
      <c r="AH4090" s="22" t="s">
        <v>3365</v>
      </c>
      <c r="AI4090" s="22">
        <v>0.0</v>
      </c>
      <c r="AJ4090" s="103">
        <v>9.371523375673948E-6</v>
      </c>
      <c r="AK4090" s="103">
        <v>0.0</v>
      </c>
      <c r="AL4090" s="104"/>
      <c r="AM4090" s="22" t="s">
        <v>7130</v>
      </c>
    </row>
    <row r="4091">
      <c r="A4091" s="24">
        <v>46206.0</v>
      </c>
      <c r="B4091" s="24">
        <v>46207.0</v>
      </c>
      <c r="C4091" s="22" t="s">
        <v>687</v>
      </c>
      <c r="D4091" s="22" t="s">
        <v>146</v>
      </c>
      <c r="E4091" s="22" t="s">
        <v>288</v>
      </c>
      <c r="F4091" s="97">
        <v>0.0</v>
      </c>
      <c r="G4091" s="97">
        <v>0.0</v>
      </c>
      <c r="H4091" s="97">
        <v>0.0</v>
      </c>
      <c r="I4091" s="97">
        <v>0.0</v>
      </c>
      <c r="J4091" s="97">
        <v>0.0030378079803529416</v>
      </c>
      <c r="K4091" s="22" t="s">
        <v>3531</v>
      </c>
      <c r="L4091" s="97">
        <v>0.0</v>
      </c>
      <c r="M4091" s="22" t="s">
        <v>3369</v>
      </c>
      <c r="N4091" s="22" t="s">
        <v>3360</v>
      </c>
      <c r="O4091" s="98"/>
      <c r="P4091" s="23"/>
      <c r="Q4091" s="23"/>
      <c r="R4091" s="23"/>
      <c r="S4091" s="23"/>
      <c r="T4091" s="23"/>
      <c r="U4091" s="23"/>
      <c r="V4091" s="23"/>
      <c r="W4091" s="23"/>
      <c r="X4091" s="23"/>
      <c r="Y4091" s="23"/>
      <c r="Z4091" s="23"/>
      <c r="AA4091" s="23"/>
      <c r="AB4091" s="22" t="s">
        <v>164</v>
      </c>
      <c r="AC4091" s="22" t="s">
        <v>3361</v>
      </c>
      <c r="AD4091" s="22" t="s">
        <v>6847</v>
      </c>
      <c r="AE4091" s="22" t="s">
        <v>3363</v>
      </c>
      <c r="AF4091" s="102"/>
      <c r="AG4091" s="22" t="s">
        <v>3364</v>
      </c>
      <c r="AH4091" s="22" t="s">
        <v>3365</v>
      </c>
      <c r="AI4091" s="22">
        <v>0.0</v>
      </c>
      <c r="AJ4091" s="103">
        <v>9.228277325496018E-6</v>
      </c>
      <c r="AK4091" s="103">
        <v>0.0</v>
      </c>
      <c r="AL4091" s="104"/>
      <c r="AM4091" s="22" t="s">
        <v>7131</v>
      </c>
    </row>
    <row r="4092">
      <c r="A4092" s="24">
        <v>46207.0</v>
      </c>
      <c r="B4092" s="24">
        <v>46208.0</v>
      </c>
      <c r="C4092" s="22" t="s">
        <v>687</v>
      </c>
      <c r="D4092" s="22" t="s">
        <v>146</v>
      </c>
      <c r="E4092" s="22" t="s">
        <v>256</v>
      </c>
      <c r="F4092" s="97">
        <v>0.0</v>
      </c>
      <c r="G4092" s="97">
        <v>0.0</v>
      </c>
      <c r="H4092" s="97">
        <v>0.0</v>
      </c>
      <c r="I4092" s="97">
        <v>0.0</v>
      </c>
      <c r="J4092" s="97">
        <v>0.0030145017542848145</v>
      </c>
      <c r="K4092" s="22" t="s">
        <v>3531</v>
      </c>
      <c r="L4092" s="97">
        <v>0.0</v>
      </c>
      <c r="M4092" s="22" t="s">
        <v>3369</v>
      </c>
      <c r="N4092" s="22" t="s">
        <v>3360</v>
      </c>
      <c r="O4092" s="98"/>
      <c r="P4092" s="23"/>
      <c r="Q4092" s="23"/>
      <c r="R4092" s="23"/>
      <c r="S4092" s="23"/>
      <c r="T4092" s="23"/>
      <c r="U4092" s="23"/>
      <c r="V4092" s="23"/>
      <c r="W4092" s="23"/>
      <c r="X4092" s="23"/>
      <c r="Y4092" s="23"/>
      <c r="Z4092" s="23"/>
      <c r="AA4092" s="23"/>
      <c r="AB4092" s="22" t="s">
        <v>164</v>
      </c>
      <c r="AC4092" s="22" t="s">
        <v>3361</v>
      </c>
      <c r="AD4092" s="22" t="s">
        <v>6847</v>
      </c>
      <c r="AE4092" s="22" t="s">
        <v>3363</v>
      </c>
      <c r="AF4092" s="102"/>
      <c r="AG4092" s="22" t="s">
        <v>3364</v>
      </c>
      <c r="AH4092" s="22" t="s">
        <v>3365</v>
      </c>
      <c r="AI4092" s="22">
        <v>0.0</v>
      </c>
      <c r="AJ4092" s="103">
        <v>9.087220826586224E-6</v>
      </c>
      <c r="AK4092" s="103">
        <v>0.0</v>
      </c>
      <c r="AL4092" s="104"/>
      <c r="AM4092" s="22" t="s">
        <v>7132</v>
      </c>
    </row>
    <row r="4093">
      <c r="A4093" s="24">
        <v>46208.0</v>
      </c>
      <c r="B4093" s="24">
        <v>46209.0</v>
      </c>
      <c r="C4093" s="22" t="s">
        <v>687</v>
      </c>
      <c r="D4093" s="22" t="s">
        <v>146</v>
      </c>
      <c r="E4093" s="22" t="s">
        <v>180</v>
      </c>
      <c r="F4093" s="97">
        <v>0.0</v>
      </c>
      <c r="G4093" s="97">
        <v>0.0</v>
      </c>
      <c r="H4093" s="97">
        <v>0.0</v>
      </c>
      <c r="I4093" s="97">
        <v>0.019230769230769232</v>
      </c>
      <c r="J4093" s="97">
        <v>0.010249291921424418</v>
      </c>
      <c r="K4093" s="22" t="s">
        <v>3531</v>
      </c>
      <c r="L4093" s="97">
        <v>0.0</v>
      </c>
      <c r="M4093" s="22" t="s">
        <v>3369</v>
      </c>
      <c r="N4093" s="22" t="s">
        <v>3360</v>
      </c>
      <c r="O4093" s="98"/>
      <c r="P4093" s="23"/>
      <c r="Q4093" s="23"/>
      <c r="R4093" s="23"/>
      <c r="S4093" s="23"/>
      <c r="T4093" s="23"/>
      <c r="U4093" s="23"/>
      <c r="V4093" s="23"/>
      <c r="W4093" s="23"/>
      <c r="X4093" s="23"/>
      <c r="Y4093" s="23"/>
      <c r="Z4093" s="23"/>
      <c r="AA4093" s="23"/>
      <c r="AB4093" s="22" t="s">
        <v>164</v>
      </c>
      <c r="AC4093" s="22" t="s">
        <v>3361</v>
      </c>
      <c r="AD4093" s="22" t="s">
        <v>6847</v>
      </c>
      <c r="AE4093" s="22" t="s">
        <v>3363</v>
      </c>
      <c r="AF4093" s="102"/>
      <c r="AG4093" s="22" t="s">
        <v>3364</v>
      </c>
      <c r="AH4093" s="22" t="s">
        <v>3365</v>
      </c>
      <c r="AI4093" s="22">
        <v>0.0</v>
      </c>
      <c r="AJ4093" s="103">
        <v>1.0504798489057585E-4</v>
      </c>
      <c r="AK4093" s="103">
        <v>3.6982248520710064E-4</v>
      </c>
      <c r="AL4093" s="104"/>
      <c r="AM4093" s="22" t="s">
        <v>7133</v>
      </c>
    </row>
    <row r="4094">
      <c r="A4094" s="24">
        <v>46209.0</v>
      </c>
      <c r="B4094" s="24">
        <v>46210.0</v>
      </c>
      <c r="C4094" s="22" t="s">
        <v>687</v>
      </c>
      <c r="D4094" s="22" t="s">
        <v>146</v>
      </c>
      <c r="E4094" s="22" t="s">
        <v>208</v>
      </c>
      <c r="F4094" s="97">
        <v>0.0</v>
      </c>
      <c r="G4094" s="97">
        <v>0.0</v>
      </c>
      <c r="H4094" s="97">
        <v>0.0</v>
      </c>
      <c r="I4094" s="97">
        <v>0.0</v>
      </c>
      <c r="J4094" s="97">
        <v>0.002968424350190981</v>
      </c>
      <c r="K4094" s="22" t="s">
        <v>3531</v>
      </c>
      <c r="L4094" s="97">
        <v>0.0</v>
      </c>
      <c r="M4094" s="22" t="s">
        <v>3369</v>
      </c>
      <c r="N4094" s="22" t="s">
        <v>3360</v>
      </c>
      <c r="O4094" s="98"/>
      <c r="P4094" s="23"/>
      <c r="Q4094" s="23"/>
      <c r="R4094" s="23"/>
      <c r="S4094" s="23"/>
      <c r="T4094" s="23"/>
      <c r="U4094" s="23"/>
      <c r="V4094" s="23"/>
      <c r="W4094" s="23"/>
      <c r="X4094" s="23"/>
      <c r="Y4094" s="23"/>
      <c r="Z4094" s="23"/>
      <c r="AA4094" s="23"/>
      <c r="AB4094" s="22" t="s">
        <v>164</v>
      </c>
      <c r="AC4094" s="22" t="s">
        <v>3361</v>
      </c>
      <c r="AD4094" s="22" t="s">
        <v>6847</v>
      </c>
      <c r="AE4094" s="22" t="s">
        <v>3363</v>
      </c>
      <c r="AF4094" s="102"/>
      <c r="AG4094" s="22" t="s">
        <v>3364</v>
      </c>
      <c r="AH4094" s="22" t="s">
        <v>3365</v>
      </c>
      <c r="AI4094" s="22">
        <v>0.0</v>
      </c>
      <c r="AJ4094" s="103">
        <v>8.811543122806748E-6</v>
      </c>
      <c r="AK4094" s="103">
        <v>0.0</v>
      </c>
      <c r="AL4094" s="104"/>
      <c r="AM4094" s="22" t="s">
        <v>7134</v>
      </c>
    </row>
    <row r="4095">
      <c r="A4095" s="24">
        <v>46210.0</v>
      </c>
      <c r="B4095" s="24">
        <v>46211.0</v>
      </c>
      <c r="C4095" s="22" t="s">
        <v>687</v>
      </c>
      <c r="D4095" s="22" t="s">
        <v>146</v>
      </c>
      <c r="E4095" s="22" t="s">
        <v>303</v>
      </c>
      <c r="F4095" s="97">
        <v>0.0</v>
      </c>
      <c r="G4095" s="97">
        <v>0.0</v>
      </c>
      <c r="H4095" s="97">
        <v>0.0</v>
      </c>
      <c r="I4095" s="97">
        <v>0.0</v>
      </c>
      <c r="J4095" s="97">
        <v>0.0029456504390619285</v>
      </c>
      <c r="K4095" s="22" t="s">
        <v>3531</v>
      </c>
      <c r="L4095" s="97">
        <v>0.0</v>
      </c>
      <c r="M4095" s="22" t="s">
        <v>3369</v>
      </c>
      <c r="N4095" s="22" t="s">
        <v>3360</v>
      </c>
      <c r="O4095" s="98"/>
      <c r="P4095" s="23"/>
      <c r="Q4095" s="23"/>
      <c r="R4095" s="23"/>
      <c r="S4095" s="23"/>
      <c r="T4095" s="23"/>
      <c r="U4095" s="23"/>
      <c r="V4095" s="23"/>
      <c r="W4095" s="23"/>
      <c r="X4095" s="23"/>
      <c r="Y4095" s="23"/>
      <c r="Z4095" s="23"/>
      <c r="AA4095" s="23"/>
      <c r="AB4095" s="22" t="s">
        <v>164</v>
      </c>
      <c r="AC4095" s="22" t="s">
        <v>3361</v>
      </c>
      <c r="AD4095" s="22" t="s">
        <v>6847</v>
      </c>
      <c r="AE4095" s="22" t="s">
        <v>3363</v>
      </c>
      <c r="AF4095" s="102"/>
      <c r="AG4095" s="22" t="s">
        <v>3364</v>
      </c>
      <c r="AH4095" s="22" t="s">
        <v>3365</v>
      </c>
      <c r="AI4095" s="22">
        <v>0.0</v>
      </c>
      <c r="AJ4095" s="103">
        <v>8.676856509145732E-6</v>
      </c>
      <c r="AK4095" s="103">
        <v>0.0</v>
      </c>
      <c r="AL4095" s="104"/>
      <c r="AM4095" s="22" t="s">
        <v>7135</v>
      </c>
    </row>
    <row r="4096">
      <c r="A4096" s="24">
        <v>46211.0</v>
      </c>
      <c r="B4096" s="24">
        <v>46212.0</v>
      </c>
      <c r="C4096" s="22" t="s">
        <v>687</v>
      </c>
      <c r="D4096" s="22" t="s">
        <v>146</v>
      </c>
      <c r="E4096" s="22" t="s">
        <v>148</v>
      </c>
      <c r="F4096" s="97">
        <v>0.0</v>
      </c>
      <c r="G4096" s="97">
        <v>0.0</v>
      </c>
      <c r="H4096" s="97">
        <v>0.04</v>
      </c>
      <c r="I4096" s="97">
        <v>0.019230769230769232</v>
      </c>
      <c r="J4096" s="97">
        <v>0.016783374589459242</v>
      </c>
      <c r="K4096" s="22" t="s">
        <v>3531</v>
      </c>
      <c r="L4096" s="97">
        <v>0.0</v>
      </c>
      <c r="M4096" s="22" t="s">
        <v>3369</v>
      </c>
      <c r="N4096" s="22" t="s">
        <v>3360</v>
      </c>
      <c r="O4096" s="98"/>
      <c r="P4096" s="23"/>
      <c r="Q4096" s="23"/>
      <c r="R4096" s="23"/>
      <c r="S4096" s="23"/>
      <c r="T4096" s="23"/>
      <c r="U4096" s="23"/>
      <c r="V4096" s="23"/>
      <c r="W4096" s="23"/>
      <c r="X4096" s="23"/>
      <c r="Y4096" s="23"/>
      <c r="Z4096" s="23"/>
      <c r="AA4096" s="23"/>
      <c r="AB4096" s="22" t="s">
        <v>164</v>
      </c>
      <c r="AC4096" s="22" t="s">
        <v>3361</v>
      </c>
      <c r="AD4096" s="22" t="s">
        <v>6847</v>
      </c>
      <c r="AE4096" s="22" t="s">
        <v>3363</v>
      </c>
      <c r="AF4096" s="102"/>
      <c r="AG4096" s="22" t="s">
        <v>3364</v>
      </c>
      <c r="AH4096" s="22" t="s">
        <v>3365</v>
      </c>
      <c r="AI4096" s="22">
        <v>0.0</v>
      </c>
      <c r="AJ4096" s="103">
        <v>2.816816626101062E-4</v>
      </c>
      <c r="AK4096" s="103">
        <v>3.6982248520710064E-4</v>
      </c>
      <c r="AL4096" s="104"/>
      <c r="AM4096" s="22" t="s">
        <v>7136</v>
      </c>
    </row>
    <row r="4097">
      <c r="A4097" s="24">
        <v>46212.0</v>
      </c>
      <c r="B4097" s="24">
        <v>46213.0</v>
      </c>
      <c r="C4097" s="22" t="s">
        <v>687</v>
      </c>
      <c r="D4097" s="22" t="s">
        <v>146</v>
      </c>
      <c r="E4097" s="22" t="s">
        <v>196</v>
      </c>
      <c r="F4097" s="97">
        <v>0.0</v>
      </c>
      <c r="G4097" s="97">
        <v>0.0</v>
      </c>
      <c r="H4097" s="97">
        <v>0.0</v>
      </c>
      <c r="I4097" s="97">
        <v>0.0</v>
      </c>
      <c r="J4097" s="97">
        <v>0.002900625444332066</v>
      </c>
      <c r="K4097" s="22" t="s">
        <v>3531</v>
      </c>
      <c r="L4097" s="97">
        <v>0.0</v>
      </c>
      <c r="M4097" s="22" t="s">
        <v>3369</v>
      </c>
      <c r="N4097" s="22" t="s">
        <v>3360</v>
      </c>
      <c r="O4097" s="98"/>
      <c r="P4097" s="23"/>
      <c r="Q4097" s="23"/>
      <c r="R4097" s="23"/>
      <c r="S4097" s="23"/>
      <c r="T4097" s="23"/>
      <c r="U4097" s="23"/>
      <c r="V4097" s="23"/>
      <c r="W4097" s="23"/>
      <c r="X4097" s="23"/>
      <c r="Y4097" s="23"/>
      <c r="Z4097" s="23"/>
      <c r="AA4097" s="23"/>
      <c r="AB4097" s="22" t="s">
        <v>164</v>
      </c>
      <c r="AC4097" s="22" t="s">
        <v>3361</v>
      </c>
      <c r="AD4097" s="22" t="s">
        <v>6847</v>
      </c>
      <c r="AE4097" s="22" t="s">
        <v>3363</v>
      </c>
      <c r="AF4097" s="102"/>
      <c r="AG4097" s="22" t="s">
        <v>3364</v>
      </c>
      <c r="AH4097" s="22" t="s">
        <v>3365</v>
      </c>
      <c r="AI4097" s="22">
        <v>0.0</v>
      </c>
      <c r="AJ4097" s="103">
        <v>8.413627968306595E-6</v>
      </c>
      <c r="AK4097" s="103">
        <v>0.0</v>
      </c>
      <c r="AL4097" s="104"/>
      <c r="AM4097" s="22" t="s">
        <v>7137</v>
      </c>
    </row>
    <row r="4098">
      <c r="A4098" s="24">
        <v>46213.0</v>
      </c>
      <c r="B4098" s="24">
        <v>46214.0</v>
      </c>
      <c r="C4098" s="22" t="s">
        <v>687</v>
      </c>
      <c r="D4098" s="22" t="s">
        <v>146</v>
      </c>
      <c r="E4098" s="22" t="s">
        <v>288</v>
      </c>
      <c r="F4098" s="97">
        <v>0.0</v>
      </c>
      <c r="G4098" s="97">
        <v>0.0</v>
      </c>
      <c r="H4098" s="97">
        <v>0.0</v>
      </c>
      <c r="I4098" s="97">
        <v>0.0</v>
      </c>
      <c r="J4098" s="97">
        <v>0.002878371690052077</v>
      </c>
      <c r="K4098" s="22" t="s">
        <v>3531</v>
      </c>
      <c r="L4098" s="97">
        <v>0.0</v>
      </c>
      <c r="M4098" s="22" t="s">
        <v>3369</v>
      </c>
      <c r="N4098" s="22" t="s">
        <v>3360</v>
      </c>
      <c r="O4098" s="98"/>
      <c r="P4098" s="23"/>
      <c r="Q4098" s="23"/>
      <c r="R4098" s="23"/>
      <c r="S4098" s="23"/>
      <c r="T4098" s="23"/>
      <c r="U4098" s="23"/>
      <c r="V4098" s="23"/>
      <c r="W4098" s="23"/>
      <c r="X4098" s="23"/>
      <c r="Y4098" s="23"/>
      <c r="Z4098" s="23"/>
      <c r="AA4098" s="23"/>
      <c r="AB4098" s="22" t="s">
        <v>164</v>
      </c>
      <c r="AC4098" s="22" t="s">
        <v>3361</v>
      </c>
      <c r="AD4098" s="22" t="s">
        <v>6847</v>
      </c>
      <c r="AE4098" s="22" t="s">
        <v>3363</v>
      </c>
      <c r="AF4098" s="102"/>
      <c r="AG4098" s="22" t="s">
        <v>3364</v>
      </c>
      <c r="AH4098" s="22" t="s">
        <v>3365</v>
      </c>
      <c r="AI4098" s="22">
        <v>0.0</v>
      </c>
      <c r="AJ4098" s="103">
        <v>8.285023586093249E-6</v>
      </c>
      <c r="AK4098" s="103">
        <v>0.0</v>
      </c>
      <c r="AL4098" s="104"/>
      <c r="AM4098" s="22" t="s">
        <v>7138</v>
      </c>
    </row>
    <row r="4099">
      <c r="A4099" s="24">
        <v>46214.0</v>
      </c>
      <c r="B4099" s="24">
        <v>46215.0</v>
      </c>
      <c r="C4099" s="22" t="s">
        <v>687</v>
      </c>
      <c r="D4099" s="22" t="s">
        <v>146</v>
      </c>
      <c r="E4099" s="22" t="s">
        <v>256</v>
      </c>
      <c r="F4099" s="97">
        <v>0.0</v>
      </c>
      <c r="G4099" s="97">
        <v>0.0</v>
      </c>
      <c r="H4099" s="97">
        <v>0.0</v>
      </c>
      <c r="I4099" s="97">
        <v>0.0</v>
      </c>
      <c r="J4099" s="97">
        <v>0.002856288667770775</v>
      </c>
      <c r="K4099" s="22" t="s">
        <v>3531</v>
      </c>
      <c r="L4099" s="97">
        <v>0.0</v>
      </c>
      <c r="M4099" s="22" t="s">
        <v>3369</v>
      </c>
      <c r="N4099" s="22" t="s">
        <v>3360</v>
      </c>
      <c r="O4099" s="98"/>
      <c r="P4099" s="23"/>
      <c r="Q4099" s="23"/>
      <c r="R4099" s="23"/>
      <c r="S4099" s="23"/>
      <c r="T4099" s="23"/>
      <c r="U4099" s="23"/>
      <c r="V4099" s="23"/>
      <c r="W4099" s="23"/>
      <c r="X4099" s="23"/>
      <c r="Y4099" s="23"/>
      <c r="Z4099" s="23"/>
      <c r="AA4099" s="23"/>
      <c r="AB4099" s="22" t="s">
        <v>164</v>
      </c>
      <c r="AC4099" s="22" t="s">
        <v>3361</v>
      </c>
      <c r="AD4099" s="22" t="s">
        <v>6847</v>
      </c>
      <c r="AE4099" s="22" t="s">
        <v>3363</v>
      </c>
      <c r="AF4099" s="102"/>
      <c r="AG4099" s="22" t="s">
        <v>3364</v>
      </c>
      <c r="AH4099" s="22" t="s">
        <v>3365</v>
      </c>
      <c r="AI4099" s="22">
        <v>0.0</v>
      </c>
      <c r="AJ4099" s="103">
        <v>8.15838495363575E-6</v>
      </c>
      <c r="AK4099" s="103">
        <v>0.0</v>
      </c>
      <c r="AL4099" s="104"/>
      <c r="AM4099" s="22" t="s">
        <v>7139</v>
      </c>
    </row>
    <row r="4100">
      <c r="A4100" s="24">
        <v>46215.0</v>
      </c>
      <c r="B4100" s="24">
        <v>46216.0</v>
      </c>
      <c r="C4100" s="22" t="s">
        <v>687</v>
      </c>
      <c r="D4100" s="22" t="s">
        <v>146</v>
      </c>
      <c r="E4100" s="22" t="s">
        <v>180</v>
      </c>
      <c r="F4100" s="97">
        <v>0.0</v>
      </c>
      <c r="G4100" s="97">
        <v>0.0</v>
      </c>
      <c r="H4100" s="97">
        <v>0.0</v>
      </c>
      <c r="I4100" s="97">
        <v>0.019230769230769232</v>
      </c>
      <c r="J4100" s="97">
        <v>0.009711368164316943</v>
      </c>
      <c r="K4100" s="22" t="s">
        <v>3531</v>
      </c>
      <c r="L4100" s="97">
        <v>0.0</v>
      </c>
      <c r="M4100" s="22" t="s">
        <v>3369</v>
      </c>
      <c r="N4100" s="22" t="s">
        <v>3360</v>
      </c>
      <c r="O4100" s="98"/>
      <c r="P4100" s="23"/>
      <c r="Q4100" s="23"/>
      <c r="R4100" s="23"/>
      <c r="S4100" s="23"/>
      <c r="T4100" s="23"/>
      <c r="U4100" s="23"/>
      <c r="V4100" s="23"/>
      <c r="W4100" s="23"/>
      <c r="X4100" s="23"/>
      <c r="Y4100" s="23"/>
      <c r="Z4100" s="23"/>
      <c r="AA4100" s="23"/>
      <c r="AB4100" s="22" t="s">
        <v>164</v>
      </c>
      <c r="AC4100" s="22" t="s">
        <v>3361</v>
      </c>
      <c r="AD4100" s="22" t="s">
        <v>6847</v>
      </c>
      <c r="AE4100" s="22" t="s">
        <v>3363</v>
      </c>
      <c r="AF4100" s="102"/>
      <c r="AG4100" s="22" t="s">
        <v>3364</v>
      </c>
      <c r="AH4100" s="22" t="s">
        <v>3365</v>
      </c>
      <c r="AI4100" s="22">
        <v>0.0</v>
      </c>
      <c r="AJ4100" s="103">
        <v>9.431067162290864E-5</v>
      </c>
      <c r="AK4100" s="103">
        <v>3.6982248520710064E-4</v>
      </c>
      <c r="AL4100" s="104"/>
      <c r="AM4100" s="22" t="s">
        <v>7140</v>
      </c>
    </row>
    <row r="4101">
      <c r="A4101" s="24">
        <v>46216.0</v>
      </c>
      <c r="B4101" s="24">
        <v>46217.0</v>
      </c>
      <c r="C4101" s="22" t="s">
        <v>687</v>
      </c>
      <c r="D4101" s="22" t="s">
        <v>146</v>
      </c>
      <c r="E4101" s="22" t="s">
        <v>208</v>
      </c>
      <c r="F4101" s="97">
        <v>0.0</v>
      </c>
      <c r="G4101" s="97">
        <v>0.0</v>
      </c>
      <c r="H4101" s="97">
        <v>0.0</v>
      </c>
      <c r="I4101" s="97">
        <v>0.0</v>
      </c>
      <c r="J4101" s="97">
        <v>0.0028126295897933145</v>
      </c>
      <c r="K4101" s="22" t="s">
        <v>3531</v>
      </c>
      <c r="L4101" s="97">
        <v>0.0</v>
      </c>
      <c r="M4101" s="22" t="s">
        <v>3369</v>
      </c>
      <c r="N4101" s="22" t="s">
        <v>3360</v>
      </c>
      <c r="O4101" s="98"/>
      <c r="P4101" s="23"/>
      <c r="Q4101" s="23"/>
      <c r="R4101" s="23"/>
      <c r="S4101" s="23"/>
      <c r="T4101" s="23"/>
      <c r="U4101" s="23"/>
      <c r="V4101" s="23"/>
      <c r="W4101" s="23"/>
      <c r="X4101" s="23"/>
      <c r="Y4101" s="23"/>
      <c r="Z4101" s="23"/>
      <c r="AA4101" s="23"/>
      <c r="AB4101" s="22" t="s">
        <v>164</v>
      </c>
      <c r="AC4101" s="22" t="s">
        <v>3361</v>
      </c>
      <c r="AD4101" s="22" t="s">
        <v>6847</v>
      </c>
      <c r="AE4101" s="22" t="s">
        <v>3363</v>
      </c>
      <c r="AF4101" s="102"/>
      <c r="AG4101" s="22" t="s">
        <v>3364</v>
      </c>
      <c r="AH4101" s="22" t="s">
        <v>3365</v>
      </c>
      <c r="AI4101" s="22">
        <v>0.0</v>
      </c>
      <c r="AJ4101" s="103">
        <v>7.910885209380908E-6</v>
      </c>
      <c r="AK4101" s="103">
        <v>0.0</v>
      </c>
      <c r="AL4101" s="104"/>
      <c r="AM4101" s="22" t="s">
        <v>7141</v>
      </c>
    </row>
    <row r="4102">
      <c r="A4102" s="24">
        <v>46217.0</v>
      </c>
      <c r="B4102" s="24">
        <v>46218.0</v>
      </c>
      <c r="C4102" s="22" t="s">
        <v>687</v>
      </c>
      <c r="D4102" s="22" t="s">
        <v>146</v>
      </c>
      <c r="E4102" s="22" t="s">
        <v>303</v>
      </c>
      <c r="F4102" s="97">
        <v>0.0</v>
      </c>
      <c r="G4102" s="97">
        <v>0.0</v>
      </c>
      <c r="H4102" s="97">
        <v>0.0</v>
      </c>
      <c r="I4102" s="97">
        <v>0.0</v>
      </c>
      <c r="J4102" s="97">
        <v>0.0027910509444379855</v>
      </c>
      <c r="K4102" s="22" t="s">
        <v>3531</v>
      </c>
      <c r="L4102" s="97">
        <v>0.0</v>
      </c>
      <c r="M4102" s="22" t="s">
        <v>3369</v>
      </c>
      <c r="N4102" s="22" t="s">
        <v>3360</v>
      </c>
      <c r="O4102" s="98"/>
      <c r="P4102" s="23"/>
      <c r="Q4102" s="23"/>
      <c r="R4102" s="23"/>
      <c r="S4102" s="23"/>
      <c r="T4102" s="23"/>
      <c r="U4102" s="23"/>
      <c r="V4102" s="23"/>
      <c r="W4102" s="23"/>
      <c r="X4102" s="23"/>
      <c r="Y4102" s="23"/>
      <c r="Z4102" s="23"/>
      <c r="AA4102" s="23"/>
      <c r="AB4102" s="22" t="s">
        <v>164</v>
      </c>
      <c r="AC4102" s="22" t="s">
        <v>3361</v>
      </c>
      <c r="AD4102" s="22" t="s">
        <v>6847</v>
      </c>
      <c r="AE4102" s="22" t="s">
        <v>3363</v>
      </c>
      <c r="AF4102" s="102"/>
      <c r="AG4102" s="22" t="s">
        <v>3364</v>
      </c>
      <c r="AH4102" s="22" t="s">
        <v>3365</v>
      </c>
      <c r="AI4102" s="22">
        <v>0.0</v>
      </c>
      <c r="AJ4102" s="103">
        <v>7.789965374448171E-6</v>
      </c>
      <c r="AK4102" s="103">
        <v>0.0</v>
      </c>
      <c r="AL4102" s="104"/>
      <c r="AM4102" s="22" t="s">
        <v>7142</v>
      </c>
    </row>
    <row r="4103">
      <c r="A4103" s="24">
        <v>46218.0</v>
      </c>
      <c r="B4103" s="24">
        <v>46219.0</v>
      </c>
      <c r="C4103" s="22" t="s">
        <v>687</v>
      </c>
      <c r="D4103" s="22" t="s">
        <v>146</v>
      </c>
      <c r="E4103" s="22" t="s">
        <v>148</v>
      </c>
      <c r="F4103" s="97">
        <v>0.0</v>
      </c>
      <c r="G4103" s="97">
        <v>0.0</v>
      </c>
      <c r="H4103" s="97">
        <v>0.04</v>
      </c>
      <c r="I4103" s="97">
        <v>0.019230769230769232</v>
      </c>
      <c r="J4103" s="97">
        <v>0.01590251608866543</v>
      </c>
      <c r="K4103" s="22" t="s">
        <v>3531</v>
      </c>
      <c r="L4103" s="97">
        <v>0.0</v>
      </c>
      <c r="M4103" s="22" t="s">
        <v>3369</v>
      </c>
      <c r="N4103" s="22" t="s">
        <v>3360</v>
      </c>
      <c r="O4103" s="98"/>
      <c r="P4103" s="23"/>
      <c r="Q4103" s="23"/>
      <c r="R4103" s="23"/>
      <c r="S4103" s="23"/>
      <c r="T4103" s="23"/>
      <c r="U4103" s="23"/>
      <c r="V4103" s="23"/>
      <c r="W4103" s="23"/>
      <c r="X4103" s="23"/>
      <c r="Y4103" s="23"/>
      <c r="Z4103" s="23"/>
      <c r="AA4103" s="23"/>
      <c r="AB4103" s="22" t="s">
        <v>164</v>
      </c>
      <c r="AC4103" s="22" t="s">
        <v>3361</v>
      </c>
      <c r="AD4103" s="22" t="s">
        <v>6847</v>
      </c>
      <c r="AE4103" s="22" t="s">
        <v>3363</v>
      </c>
      <c r="AF4103" s="102"/>
      <c r="AG4103" s="22" t="s">
        <v>3364</v>
      </c>
      <c r="AH4103" s="22" t="s">
        <v>3365</v>
      </c>
      <c r="AI4103" s="22">
        <v>0.0</v>
      </c>
      <c r="AJ4103" s="103">
        <v>2.528900179502629E-4</v>
      </c>
      <c r="AK4103" s="103">
        <v>3.6982248520710064E-4</v>
      </c>
      <c r="AL4103" s="104"/>
      <c r="AM4103" s="22" t="s">
        <v>7143</v>
      </c>
    </row>
    <row r="4104">
      <c r="A4104" s="24">
        <v>46219.0</v>
      </c>
      <c r="B4104" s="24">
        <v>46220.0</v>
      </c>
      <c r="C4104" s="22" t="s">
        <v>687</v>
      </c>
      <c r="D4104" s="22" t="s">
        <v>146</v>
      </c>
      <c r="E4104" s="22" t="s">
        <v>196</v>
      </c>
      <c r="F4104" s="97">
        <v>0.0</v>
      </c>
      <c r="G4104" s="97">
        <v>0.0</v>
      </c>
      <c r="H4104" s="97">
        <v>0.0</v>
      </c>
      <c r="I4104" s="97">
        <v>0.0</v>
      </c>
      <c r="J4104" s="97">
        <v>0.002748389041179662</v>
      </c>
      <c r="K4104" s="22" t="s">
        <v>3531</v>
      </c>
      <c r="L4104" s="97">
        <v>0.0</v>
      </c>
      <c r="M4104" s="22" t="s">
        <v>3369</v>
      </c>
      <c r="N4104" s="22" t="s">
        <v>3360</v>
      </c>
      <c r="O4104" s="98"/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/>
      <c r="AB4104" s="22" t="s">
        <v>164</v>
      </c>
      <c r="AC4104" s="22" t="s">
        <v>3361</v>
      </c>
      <c r="AD4104" s="22" t="s">
        <v>6847</v>
      </c>
      <c r="AE4104" s="22" t="s">
        <v>3363</v>
      </c>
      <c r="AF4104" s="102"/>
      <c r="AG4104" s="22" t="s">
        <v>3364</v>
      </c>
      <c r="AH4104" s="22" t="s">
        <v>3365</v>
      </c>
      <c r="AI4104" s="22">
        <v>0.0</v>
      </c>
      <c r="AJ4104" s="103">
        <v>7.553642321676462E-6</v>
      </c>
      <c r="AK4104" s="103">
        <v>0.0</v>
      </c>
      <c r="AL4104" s="104"/>
      <c r="AM4104" s="22" t="s">
        <v>7144</v>
      </c>
    </row>
    <row r="4105">
      <c r="A4105" s="24">
        <v>46220.0</v>
      </c>
      <c r="B4105" s="24">
        <v>46221.0</v>
      </c>
      <c r="C4105" s="22" t="s">
        <v>687</v>
      </c>
      <c r="D4105" s="22" t="s">
        <v>146</v>
      </c>
      <c r="E4105" s="22" t="s">
        <v>288</v>
      </c>
      <c r="F4105" s="97">
        <v>0.0</v>
      </c>
      <c r="G4105" s="97">
        <v>0.0</v>
      </c>
      <c r="H4105" s="97">
        <v>0.0</v>
      </c>
      <c r="I4105" s="97">
        <v>0.0</v>
      </c>
      <c r="J4105" s="97">
        <v>0.002727303252765394</v>
      </c>
      <c r="K4105" s="22" t="s">
        <v>3531</v>
      </c>
      <c r="L4105" s="97">
        <v>0.0</v>
      </c>
      <c r="M4105" s="22" t="s">
        <v>3369</v>
      </c>
      <c r="N4105" s="22" t="s">
        <v>3360</v>
      </c>
      <c r="O4105" s="98"/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/>
      <c r="AB4105" s="22" t="s">
        <v>164</v>
      </c>
      <c r="AC4105" s="22" t="s">
        <v>3361</v>
      </c>
      <c r="AD4105" s="22" t="s">
        <v>6847</v>
      </c>
      <c r="AE4105" s="22" t="s">
        <v>3363</v>
      </c>
      <c r="AF4105" s="102"/>
      <c r="AG4105" s="22" t="s">
        <v>3364</v>
      </c>
      <c r="AH4105" s="22" t="s">
        <v>3365</v>
      </c>
      <c r="AI4105" s="22">
        <v>0.0</v>
      </c>
      <c r="AJ4105" s="103">
        <v>7.438183032544699E-6</v>
      </c>
      <c r="AK4105" s="103">
        <v>0.0</v>
      </c>
      <c r="AL4105" s="104"/>
      <c r="AM4105" s="22" t="s">
        <v>7145</v>
      </c>
    </row>
    <row r="4106">
      <c r="A4106" s="24">
        <v>46221.0</v>
      </c>
      <c r="B4106" s="24">
        <v>46222.0</v>
      </c>
      <c r="C4106" s="22" t="s">
        <v>687</v>
      </c>
      <c r="D4106" s="22" t="s">
        <v>146</v>
      </c>
      <c r="E4106" s="22" t="s">
        <v>256</v>
      </c>
      <c r="F4106" s="97">
        <v>0.0</v>
      </c>
      <c r="G4106" s="97">
        <v>0.0</v>
      </c>
      <c r="H4106" s="97">
        <v>0.0</v>
      </c>
      <c r="I4106" s="97">
        <v>0.0</v>
      </c>
      <c r="J4106" s="97">
        <v>0.0027063792356529287</v>
      </c>
      <c r="K4106" s="22" t="s">
        <v>3531</v>
      </c>
      <c r="L4106" s="97">
        <v>0.0</v>
      </c>
      <c r="M4106" s="22" t="s">
        <v>3369</v>
      </c>
      <c r="N4106" s="22" t="s">
        <v>3360</v>
      </c>
      <c r="O4106" s="98"/>
      <c r="P4106" s="23"/>
      <c r="Q4106" s="23"/>
      <c r="R4106" s="23"/>
      <c r="S4106" s="23"/>
      <c r="T4106" s="23"/>
      <c r="U4106" s="23"/>
      <c r="V4106" s="23"/>
      <c r="W4106" s="23"/>
      <c r="X4106" s="23"/>
      <c r="Y4106" s="23"/>
      <c r="Z4106" s="23"/>
      <c r="AA4106" s="23"/>
      <c r="AB4106" s="22" t="s">
        <v>164</v>
      </c>
      <c r="AC4106" s="22" t="s">
        <v>3361</v>
      </c>
      <c r="AD4106" s="22" t="s">
        <v>6847</v>
      </c>
      <c r="AE4106" s="22" t="s">
        <v>3363</v>
      </c>
      <c r="AF4106" s="102"/>
      <c r="AG4106" s="22" t="s">
        <v>3364</v>
      </c>
      <c r="AH4106" s="22" t="s">
        <v>3365</v>
      </c>
      <c r="AI4106" s="22">
        <v>0.0</v>
      </c>
      <c r="AJ4106" s="103">
        <v>7.3244885671733305E-6</v>
      </c>
      <c r="AK4106" s="103">
        <v>0.0</v>
      </c>
      <c r="AL4106" s="104"/>
      <c r="AM4106" s="22" t="s">
        <v>7146</v>
      </c>
    </row>
    <row r="4107">
      <c r="A4107" s="24">
        <v>46222.0</v>
      </c>
      <c r="B4107" s="24">
        <v>46223.0</v>
      </c>
      <c r="C4107" s="22" t="s">
        <v>687</v>
      </c>
      <c r="D4107" s="22" t="s">
        <v>146</v>
      </c>
      <c r="E4107" s="22" t="s">
        <v>180</v>
      </c>
      <c r="F4107" s="97">
        <v>0.0</v>
      </c>
      <c r="G4107" s="97">
        <v>0.0</v>
      </c>
      <c r="H4107" s="97">
        <v>0.0</v>
      </c>
      <c r="I4107" s="97">
        <v>0.019230769230769232</v>
      </c>
      <c r="J4107" s="97">
        <v>0.009201676793473704</v>
      </c>
      <c r="K4107" s="22" t="s">
        <v>3531</v>
      </c>
      <c r="L4107" s="97">
        <v>0.0</v>
      </c>
      <c r="M4107" s="22" t="s">
        <v>3369</v>
      </c>
      <c r="N4107" s="22" t="s">
        <v>3360</v>
      </c>
      <c r="O4107" s="98"/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/>
      <c r="AB4107" s="22" t="s">
        <v>164</v>
      </c>
      <c r="AC4107" s="22" t="s">
        <v>3361</v>
      </c>
      <c r="AD4107" s="22" t="s">
        <v>6847</v>
      </c>
      <c r="AE4107" s="22" t="s">
        <v>3363</v>
      </c>
      <c r="AF4107" s="102"/>
      <c r="AG4107" s="22" t="s">
        <v>3364</v>
      </c>
      <c r="AH4107" s="22" t="s">
        <v>3365</v>
      </c>
      <c r="AI4107" s="22">
        <v>0.0</v>
      </c>
      <c r="AJ4107" s="103">
        <v>8.467085581155251E-5</v>
      </c>
      <c r="AK4107" s="103">
        <v>3.6982248520710064E-4</v>
      </c>
      <c r="AL4107" s="104"/>
      <c r="AM4107" s="22" t="s">
        <v>7147</v>
      </c>
    </row>
    <row r="4108">
      <c r="A4108" s="24">
        <v>46223.0</v>
      </c>
      <c r="B4108" s="24">
        <v>46224.0</v>
      </c>
      <c r="C4108" s="22" t="s">
        <v>687</v>
      </c>
      <c r="D4108" s="22" t="s">
        <v>146</v>
      </c>
      <c r="E4108" s="22" t="s">
        <v>208</v>
      </c>
      <c r="F4108" s="97">
        <v>0.0</v>
      </c>
      <c r="G4108" s="97">
        <v>0.0</v>
      </c>
      <c r="H4108" s="97">
        <v>0.0</v>
      </c>
      <c r="I4108" s="97">
        <v>0.0</v>
      </c>
      <c r="J4108" s="97">
        <v>0.0026650115603828487</v>
      </c>
      <c r="K4108" s="22" t="s">
        <v>3531</v>
      </c>
      <c r="L4108" s="97">
        <v>0.0</v>
      </c>
      <c r="M4108" s="22" t="s">
        <v>3369</v>
      </c>
      <c r="N4108" s="22" t="s">
        <v>3360</v>
      </c>
      <c r="O4108" s="98"/>
      <c r="P4108" s="23"/>
      <c r="Q4108" s="23"/>
      <c r="R4108" s="23"/>
      <c r="S4108" s="23"/>
      <c r="T4108" s="23"/>
      <c r="U4108" s="23"/>
      <c r="V4108" s="23"/>
      <c r="W4108" s="23"/>
      <c r="X4108" s="23"/>
      <c r="Y4108" s="23"/>
      <c r="Z4108" s="23"/>
      <c r="AA4108" s="23"/>
      <c r="AB4108" s="22" t="s">
        <v>164</v>
      </c>
      <c r="AC4108" s="22" t="s">
        <v>3361</v>
      </c>
      <c r="AD4108" s="22" t="s">
        <v>6847</v>
      </c>
      <c r="AE4108" s="22" t="s">
        <v>3363</v>
      </c>
      <c r="AF4108" s="102"/>
      <c r="AG4108" s="22" t="s">
        <v>3364</v>
      </c>
      <c r="AH4108" s="22" t="s">
        <v>3365</v>
      </c>
      <c r="AI4108" s="22">
        <v>0.0</v>
      </c>
      <c r="AJ4108" s="103">
        <v>7.102286616974226E-6</v>
      </c>
      <c r="AK4108" s="103">
        <v>0.0</v>
      </c>
      <c r="AL4108" s="104"/>
      <c r="AM4108" s="22" t="s">
        <v>7148</v>
      </c>
    </row>
    <row r="4109">
      <c r="A4109" s="24">
        <v>46224.0</v>
      </c>
      <c r="B4109" s="24">
        <v>46225.0</v>
      </c>
      <c r="C4109" s="22" t="s">
        <v>687</v>
      </c>
      <c r="D4109" s="22" t="s">
        <v>146</v>
      </c>
      <c r="E4109" s="22" t="s">
        <v>303</v>
      </c>
      <c r="F4109" s="97">
        <v>0.0</v>
      </c>
      <c r="G4109" s="97">
        <v>0.0</v>
      </c>
      <c r="H4109" s="97">
        <v>0.0</v>
      </c>
      <c r="I4109" s="97">
        <v>0.0</v>
      </c>
      <c r="J4109" s="97">
        <v>0.0026445654484817146</v>
      </c>
      <c r="K4109" s="22" t="s">
        <v>3531</v>
      </c>
      <c r="L4109" s="97">
        <v>0.0</v>
      </c>
      <c r="M4109" s="22" t="s">
        <v>3369</v>
      </c>
      <c r="N4109" s="22" t="s">
        <v>3360</v>
      </c>
      <c r="O4109" s="98"/>
      <c r="P4109" s="23"/>
      <c r="Q4109" s="23"/>
      <c r="R4109" s="23"/>
      <c r="S4109" s="23"/>
      <c r="T4109" s="23"/>
      <c r="U4109" s="23"/>
      <c r="V4109" s="23"/>
      <c r="W4109" s="23"/>
      <c r="X4109" s="23"/>
      <c r="Y4109" s="23"/>
      <c r="Z4109" s="23"/>
      <c r="AA4109" s="23"/>
      <c r="AB4109" s="22" t="s">
        <v>164</v>
      </c>
      <c r="AC4109" s="22" t="s">
        <v>3361</v>
      </c>
      <c r="AD4109" s="22" t="s">
        <v>6847</v>
      </c>
      <c r="AE4109" s="22" t="s">
        <v>3363</v>
      </c>
      <c r="AF4109" s="102"/>
      <c r="AG4109" s="22" t="s">
        <v>3364</v>
      </c>
      <c r="AH4109" s="22" t="s">
        <v>3365</v>
      </c>
      <c r="AI4109" s="22">
        <v>0.0</v>
      </c>
      <c r="AJ4109" s="103">
        <v>6.993726411303293E-6</v>
      </c>
      <c r="AK4109" s="103">
        <v>0.0</v>
      </c>
      <c r="AL4109" s="104"/>
      <c r="AM4109" s="22" t="s">
        <v>7149</v>
      </c>
    </row>
    <row r="4110">
      <c r="A4110" s="24">
        <v>46225.0</v>
      </c>
      <c r="B4110" s="24">
        <v>46226.0</v>
      </c>
      <c r="C4110" s="22" t="s">
        <v>687</v>
      </c>
      <c r="D4110" s="22" t="s">
        <v>146</v>
      </c>
      <c r="E4110" s="22" t="s">
        <v>148</v>
      </c>
      <c r="F4110" s="97">
        <v>0.0</v>
      </c>
      <c r="G4110" s="97">
        <v>0.0</v>
      </c>
      <c r="H4110" s="97">
        <v>0.04</v>
      </c>
      <c r="I4110" s="97">
        <v>0.019230769230769232</v>
      </c>
      <c r="J4110" s="97">
        <v>0.01506788855854351</v>
      </c>
      <c r="K4110" s="22" t="s">
        <v>3531</v>
      </c>
      <c r="L4110" s="97">
        <v>0.0</v>
      </c>
      <c r="M4110" s="22" t="s">
        <v>3369</v>
      </c>
      <c r="N4110" s="22" t="s">
        <v>3360</v>
      </c>
      <c r="O4110" s="98"/>
      <c r="P4110" s="23"/>
      <c r="Q4110" s="23"/>
      <c r="R4110" s="23"/>
      <c r="S4110" s="23"/>
      <c r="T4110" s="23"/>
      <c r="U4110" s="23"/>
      <c r="V4110" s="23"/>
      <c r="W4110" s="23"/>
      <c r="X4110" s="23"/>
      <c r="Y4110" s="23"/>
      <c r="Z4110" s="23"/>
      <c r="AA4110" s="23"/>
      <c r="AB4110" s="22" t="s">
        <v>164</v>
      </c>
      <c r="AC4110" s="22" t="s">
        <v>3361</v>
      </c>
      <c r="AD4110" s="22" t="s">
        <v>6847</v>
      </c>
      <c r="AE4110" s="22" t="s">
        <v>3363</v>
      </c>
      <c r="AF4110" s="102"/>
      <c r="AG4110" s="22" t="s">
        <v>3364</v>
      </c>
      <c r="AH4110" s="22" t="s">
        <v>3365</v>
      </c>
      <c r="AI4110" s="22">
        <v>0.0</v>
      </c>
      <c r="AJ4110" s="103">
        <v>2.270412656126864E-4</v>
      </c>
      <c r="AK4110" s="103">
        <v>3.6982248520710064E-4</v>
      </c>
      <c r="AL4110" s="104"/>
      <c r="AM4110" s="22" t="s">
        <v>7150</v>
      </c>
    </row>
    <row r="4111">
      <c r="A4111" s="24">
        <v>46226.0</v>
      </c>
      <c r="B4111" s="24">
        <v>46227.0</v>
      </c>
      <c r="C4111" s="22" t="s">
        <v>687</v>
      </c>
      <c r="D4111" s="22" t="s">
        <v>146</v>
      </c>
      <c r="E4111" s="22" t="s">
        <v>196</v>
      </c>
      <c r="F4111" s="97">
        <v>0.0</v>
      </c>
      <c r="G4111" s="97">
        <v>0.0</v>
      </c>
      <c r="H4111" s="97">
        <v>0.0</v>
      </c>
      <c r="I4111" s="97">
        <v>0.0</v>
      </c>
      <c r="J4111" s="97">
        <v>0.0026041426122206048</v>
      </c>
      <c r="K4111" s="22" t="s">
        <v>3531</v>
      </c>
      <c r="L4111" s="97">
        <v>0.0</v>
      </c>
      <c r="M4111" s="22" t="s">
        <v>3369</v>
      </c>
      <c r="N4111" s="22" t="s">
        <v>3360</v>
      </c>
      <c r="O4111" s="98"/>
      <c r="P4111" s="23"/>
      <c r="Q4111" s="23"/>
      <c r="R4111" s="23"/>
      <c r="S4111" s="23"/>
      <c r="T4111" s="23"/>
      <c r="U4111" s="23"/>
      <c r="V4111" s="23"/>
      <c r="W4111" s="23"/>
      <c r="X4111" s="23"/>
      <c r="Y4111" s="23"/>
      <c r="Z4111" s="23"/>
      <c r="AA4111" s="23"/>
      <c r="AB4111" s="22" t="s">
        <v>164</v>
      </c>
      <c r="AC4111" s="22" t="s">
        <v>3361</v>
      </c>
      <c r="AD4111" s="22" t="s">
        <v>6847</v>
      </c>
      <c r="AE4111" s="22" t="s">
        <v>3363</v>
      </c>
      <c r="AF4111" s="102"/>
      <c r="AG4111" s="22" t="s">
        <v>3364</v>
      </c>
      <c r="AH4111" s="22" t="s">
        <v>3365</v>
      </c>
      <c r="AI4111" s="22">
        <v>0.0</v>
      </c>
      <c r="AJ4111" s="103">
        <v>6.7815587447831555E-6</v>
      </c>
      <c r="AK4111" s="103">
        <v>0.0</v>
      </c>
      <c r="AL4111" s="104"/>
      <c r="AM4111" s="22" t="s">
        <v>7151</v>
      </c>
    </row>
    <row r="4112">
      <c r="A4112" s="24">
        <v>46227.0</v>
      </c>
      <c r="B4112" s="24">
        <v>46228.0</v>
      </c>
      <c r="C4112" s="22" t="s">
        <v>687</v>
      </c>
      <c r="D4112" s="22" t="s">
        <v>146</v>
      </c>
      <c r="E4112" s="22" t="s">
        <v>288</v>
      </c>
      <c r="F4112" s="97">
        <v>0.0</v>
      </c>
      <c r="G4112" s="97">
        <v>0.0</v>
      </c>
      <c r="H4112" s="97">
        <v>0.0</v>
      </c>
      <c r="I4112" s="97">
        <v>0.0</v>
      </c>
      <c r="J4112" s="97">
        <v>0.00258416349016069</v>
      </c>
      <c r="K4112" s="22" t="s">
        <v>3531</v>
      </c>
      <c r="L4112" s="97">
        <v>0.0</v>
      </c>
      <c r="M4112" s="22" t="s">
        <v>3369</v>
      </c>
      <c r="N4112" s="22" t="s">
        <v>3360</v>
      </c>
      <c r="O4112" s="98"/>
      <c r="P4112" s="23"/>
      <c r="Q4112" s="23"/>
      <c r="R4112" s="23"/>
      <c r="S4112" s="23"/>
      <c r="T4112" s="23"/>
      <c r="U4112" s="23"/>
      <c r="V4112" s="23"/>
      <c r="W4112" s="23"/>
      <c r="X4112" s="23"/>
      <c r="Y4112" s="23"/>
      <c r="Z4112" s="23"/>
      <c r="AA4112" s="23"/>
      <c r="AB4112" s="22" t="s">
        <v>164</v>
      </c>
      <c r="AC4112" s="22" t="s">
        <v>3361</v>
      </c>
      <c r="AD4112" s="22" t="s">
        <v>6847</v>
      </c>
      <c r="AE4112" s="22" t="s">
        <v>3363</v>
      </c>
      <c r="AF4112" s="102"/>
      <c r="AG4112" s="22" t="s">
        <v>3364</v>
      </c>
      <c r="AH4112" s="22" t="s">
        <v>3365</v>
      </c>
      <c r="AI4112" s="22">
        <v>0.0</v>
      </c>
      <c r="AJ4112" s="103">
        <v>6.6779009438794775E-6</v>
      </c>
      <c r="AK4112" s="103">
        <v>0.0</v>
      </c>
      <c r="AL4112" s="104"/>
      <c r="AM4112" s="22" t="s">
        <v>7152</v>
      </c>
    </row>
    <row r="4113">
      <c r="A4113" s="24">
        <v>46228.0</v>
      </c>
      <c r="B4113" s="24">
        <v>46229.0</v>
      </c>
      <c r="C4113" s="22" t="s">
        <v>687</v>
      </c>
      <c r="D4113" s="22" t="s">
        <v>146</v>
      </c>
      <c r="E4113" s="22" t="s">
        <v>256</v>
      </c>
      <c r="F4113" s="97">
        <v>0.0</v>
      </c>
      <c r="G4113" s="97">
        <v>0.0</v>
      </c>
      <c r="H4113" s="97">
        <v>0.0</v>
      </c>
      <c r="I4113" s="97">
        <v>0.0</v>
      </c>
      <c r="J4113" s="97">
        <v>0.002564337648998837</v>
      </c>
      <c r="K4113" s="22" t="s">
        <v>3531</v>
      </c>
      <c r="L4113" s="97">
        <v>0.0</v>
      </c>
      <c r="M4113" s="22" t="s">
        <v>3369</v>
      </c>
      <c r="N4113" s="22" t="s">
        <v>3360</v>
      </c>
      <c r="O4113" s="98"/>
      <c r="P4113" s="23"/>
      <c r="Q4113" s="23"/>
      <c r="R4113" s="23"/>
      <c r="S4113" s="23"/>
      <c r="T4113" s="23"/>
      <c r="U4113" s="23"/>
      <c r="V4113" s="23"/>
      <c r="W4113" s="23"/>
      <c r="X4113" s="23"/>
      <c r="Y4113" s="23"/>
      <c r="Z4113" s="23"/>
      <c r="AA4113" s="23"/>
      <c r="AB4113" s="22" t="s">
        <v>164</v>
      </c>
      <c r="AC4113" s="22" t="s">
        <v>3361</v>
      </c>
      <c r="AD4113" s="22" t="s">
        <v>6847</v>
      </c>
      <c r="AE4113" s="22" t="s">
        <v>3363</v>
      </c>
      <c r="AF4113" s="102"/>
      <c r="AG4113" s="22" t="s">
        <v>3364</v>
      </c>
      <c r="AH4113" s="22" t="s">
        <v>3365</v>
      </c>
      <c r="AI4113" s="22">
        <v>0.0</v>
      </c>
      <c r="AJ4113" s="103">
        <v>6.5758275780728835E-6</v>
      </c>
      <c r="AK4113" s="103">
        <v>0.0</v>
      </c>
      <c r="AL4113" s="104"/>
      <c r="AM4113" s="22" t="s">
        <v>7153</v>
      </c>
    </row>
    <row r="4114">
      <c r="A4114" s="24">
        <v>46229.0</v>
      </c>
      <c r="B4114" s="24">
        <v>46230.0</v>
      </c>
      <c r="C4114" s="22" t="s">
        <v>687</v>
      </c>
      <c r="D4114" s="22" t="s">
        <v>146</v>
      </c>
      <c r="E4114" s="22" t="s">
        <v>180</v>
      </c>
      <c r="F4114" s="97">
        <v>0.0</v>
      </c>
      <c r="G4114" s="97">
        <v>0.0</v>
      </c>
      <c r="H4114" s="97">
        <v>0.0</v>
      </c>
      <c r="I4114" s="97">
        <v>0.019230769230769232</v>
      </c>
      <c r="J4114" s="97">
        <v>0.00871873606055465</v>
      </c>
      <c r="K4114" s="22" t="s">
        <v>3531</v>
      </c>
      <c r="L4114" s="97">
        <v>0.0</v>
      </c>
      <c r="M4114" s="22" t="s">
        <v>3369</v>
      </c>
      <c r="N4114" s="22" t="s">
        <v>3360</v>
      </c>
      <c r="O4114" s="98"/>
      <c r="P4114" s="23"/>
      <c r="Q4114" s="23"/>
      <c r="R4114" s="23"/>
      <c r="S4114" s="23"/>
      <c r="T4114" s="23"/>
      <c r="U4114" s="23"/>
      <c r="V4114" s="23"/>
      <c r="W4114" s="23"/>
      <c r="X4114" s="23"/>
      <c r="Y4114" s="23"/>
      <c r="Z4114" s="23"/>
      <c r="AA4114" s="23"/>
      <c r="AB4114" s="22" t="s">
        <v>164</v>
      </c>
      <c r="AC4114" s="22" t="s">
        <v>3361</v>
      </c>
      <c r="AD4114" s="22" t="s">
        <v>6847</v>
      </c>
      <c r="AE4114" s="22" t="s">
        <v>3363</v>
      </c>
      <c r="AF4114" s="102"/>
      <c r="AG4114" s="22" t="s">
        <v>3364</v>
      </c>
      <c r="AH4114" s="22" t="s">
        <v>3365</v>
      </c>
      <c r="AI4114" s="22">
        <v>0.0</v>
      </c>
      <c r="AJ4114" s="103">
        <v>7.6016358493616E-5</v>
      </c>
      <c r="AK4114" s="103">
        <v>3.6982248520710064E-4</v>
      </c>
      <c r="AL4114" s="104"/>
      <c r="AM4114" s="22" t="s">
        <v>7154</v>
      </c>
    </row>
    <row r="4115">
      <c r="A4115" s="24">
        <v>46230.0</v>
      </c>
      <c r="B4115" s="24">
        <v>46231.0</v>
      </c>
      <c r="C4115" s="22" t="s">
        <v>687</v>
      </c>
      <c r="D4115" s="22" t="s">
        <v>146</v>
      </c>
      <c r="E4115" s="22" t="s">
        <v>208</v>
      </c>
      <c r="F4115" s="97">
        <v>0.0</v>
      </c>
      <c r="G4115" s="97">
        <v>0.0</v>
      </c>
      <c r="H4115" s="97">
        <v>0.0</v>
      </c>
      <c r="I4115" s="97">
        <v>0.0</v>
      </c>
      <c r="J4115" s="97">
        <v>0.0025251411144743504</v>
      </c>
      <c r="K4115" s="22" t="s">
        <v>3531</v>
      </c>
      <c r="L4115" s="97">
        <v>0.0</v>
      </c>
      <c r="M4115" s="22" t="s">
        <v>3369</v>
      </c>
      <c r="N4115" s="22" t="s">
        <v>3360</v>
      </c>
      <c r="O4115" s="98"/>
      <c r="P4115" s="23"/>
      <c r="Q4115" s="23"/>
      <c r="R4115" s="23"/>
      <c r="S4115" s="23"/>
      <c r="T4115" s="23"/>
      <c r="U4115" s="23"/>
      <c r="V4115" s="23"/>
      <c r="W4115" s="23"/>
      <c r="X4115" s="23"/>
      <c r="Y4115" s="23"/>
      <c r="Z4115" s="23"/>
      <c r="AA4115" s="23"/>
      <c r="AB4115" s="22" t="s">
        <v>164</v>
      </c>
      <c r="AC4115" s="22" t="s">
        <v>3361</v>
      </c>
      <c r="AD4115" s="22" t="s">
        <v>6847</v>
      </c>
      <c r="AE4115" s="22" t="s">
        <v>3363</v>
      </c>
      <c r="AF4115" s="102"/>
      <c r="AG4115" s="22" t="s">
        <v>3364</v>
      </c>
      <c r="AH4115" s="22" t="s">
        <v>3365</v>
      </c>
      <c r="AI4115" s="22">
        <v>0.0</v>
      </c>
      <c r="AJ4115" s="103">
        <v>6.376337648008765E-6</v>
      </c>
      <c r="AK4115" s="103">
        <v>0.0</v>
      </c>
      <c r="AL4115" s="104"/>
      <c r="AM4115" s="22" t="s">
        <v>7155</v>
      </c>
    </row>
    <row r="4116">
      <c r="A4116" s="24">
        <v>46231.0</v>
      </c>
      <c r="B4116" s="24">
        <v>46232.0</v>
      </c>
      <c r="C4116" s="22" t="s">
        <v>687</v>
      </c>
      <c r="D4116" s="22" t="s">
        <v>146</v>
      </c>
      <c r="E4116" s="22" t="s">
        <v>303</v>
      </c>
      <c r="F4116" s="97">
        <v>0.0</v>
      </c>
      <c r="G4116" s="97">
        <v>0.0</v>
      </c>
      <c r="H4116" s="97">
        <v>0.0</v>
      </c>
      <c r="I4116" s="97">
        <v>0.0</v>
      </c>
      <c r="J4116" s="97">
        <v>0.002505768096150453</v>
      </c>
      <c r="K4116" s="22" t="s">
        <v>3531</v>
      </c>
      <c r="L4116" s="97">
        <v>0.0</v>
      </c>
      <c r="M4116" s="22" t="s">
        <v>3369</v>
      </c>
      <c r="N4116" s="22" t="s">
        <v>3360</v>
      </c>
      <c r="O4116" s="98"/>
      <c r="P4116" s="23"/>
      <c r="Q4116" s="23"/>
      <c r="R4116" s="23"/>
      <c r="S4116" s="23"/>
      <c r="T4116" s="23"/>
      <c r="U4116" s="23"/>
      <c r="V4116" s="23"/>
      <c r="W4116" s="23"/>
      <c r="X4116" s="23"/>
      <c r="Y4116" s="23"/>
      <c r="Z4116" s="23"/>
      <c r="AA4116" s="23"/>
      <c r="AB4116" s="22" t="s">
        <v>164</v>
      </c>
      <c r="AC4116" s="22" t="s">
        <v>3361</v>
      </c>
      <c r="AD4116" s="22" t="s">
        <v>6847</v>
      </c>
      <c r="AE4116" s="22" t="s">
        <v>3363</v>
      </c>
      <c r="AF4116" s="102"/>
      <c r="AG4116" s="22" t="s">
        <v>3364</v>
      </c>
      <c r="AH4116" s="22" t="s">
        <v>3365</v>
      </c>
      <c r="AI4116" s="22">
        <v>0.0</v>
      </c>
      <c r="AJ4116" s="103">
        <v>6.278873751685465E-6</v>
      </c>
      <c r="AK4116" s="103">
        <v>0.0</v>
      </c>
      <c r="AL4116" s="104"/>
      <c r="AM4116" s="22" t="s">
        <v>7156</v>
      </c>
    </row>
    <row r="4117">
      <c r="A4117" s="24">
        <v>46232.0</v>
      </c>
      <c r="B4117" s="24">
        <v>46233.0</v>
      </c>
      <c r="C4117" s="22" t="s">
        <v>687</v>
      </c>
      <c r="D4117" s="22" t="s">
        <v>146</v>
      </c>
      <c r="E4117" s="22" t="s">
        <v>148</v>
      </c>
      <c r="F4117" s="97">
        <v>0.0</v>
      </c>
      <c r="G4117" s="97">
        <v>0.0</v>
      </c>
      <c r="H4117" s="97">
        <v>0.04</v>
      </c>
      <c r="I4117" s="97">
        <v>0.019230769230769232</v>
      </c>
      <c r="J4117" s="97">
        <v>0.014277065613190029</v>
      </c>
      <c r="K4117" s="22" t="s">
        <v>3531</v>
      </c>
      <c r="L4117" s="97">
        <v>0.0</v>
      </c>
      <c r="M4117" s="22" t="s">
        <v>3369</v>
      </c>
      <c r="N4117" s="22" t="s">
        <v>3360</v>
      </c>
      <c r="O4117" s="98"/>
      <c r="P4117" s="23"/>
      <c r="Q4117" s="23"/>
      <c r="R4117" s="23"/>
      <c r="S4117" s="23"/>
      <c r="T4117" s="23"/>
      <c r="U4117" s="23"/>
      <c r="V4117" s="23"/>
      <c r="W4117" s="23"/>
      <c r="X4117" s="23"/>
      <c r="Y4117" s="23"/>
      <c r="Z4117" s="23"/>
      <c r="AA4117" s="23"/>
      <c r="AB4117" s="22" t="s">
        <v>164</v>
      </c>
      <c r="AC4117" s="22" t="s">
        <v>3361</v>
      </c>
      <c r="AD4117" s="22" t="s">
        <v>6847</v>
      </c>
      <c r="AE4117" s="22" t="s">
        <v>3363</v>
      </c>
      <c r="AF4117" s="102"/>
      <c r="AG4117" s="22" t="s">
        <v>3364</v>
      </c>
      <c r="AH4117" s="22" t="s">
        <v>3365</v>
      </c>
      <c r="AI4117" s="22">
        <v>0.0</v>
      </c>
      <c r="AJ4117" s="103">
        <v>2.0383460252333316E-4</v>
      </c>
      <c r="AK4117" s="103">
        <v>3.6982248520710064E-4</v>
      </c>
      <c r="AL4117" s="104"/>
      <c r="AM4117" s="22" t="s">
        <v>7157</v>
      </c>
    </row>
    <row r="4118">
      <c r="A4118" s="24">
        <v>46233.0</v>
      </c>
      <c r="B4118" s="24">
        <v>46234.0</v>
      </c>
      <c r="C4118" s="22" t="s">
        <v>687</v>
      </c>
      <c r="D4118" s="22" t="s">
        <v>146</v>
      </c>
      <c r="E4118" s="22" t="s">
        <v>196</v>
      </c>
      <c r="F4118" s="97">
        <v>0.0</v>
      </c>
      <c r="G4118" s="97">
        <v>0.0</v>
      </c>
      <c r="H4118" s="97">
        <v>0.0</v>
      </c>
      <c r="I4118" s="97">
        <v>0.0</v>
      </c>
      <c r="J4118" s="97">
        <v>0.002467466811711773</v>
      </c>
      <c r="K4118" s="22" t="s">
        <v>3531</v>
      </c>
      <c r="L4118" s="97">
        <v>0.0</v>
      </c>
      <c r="M4118" s="22" t="s">
        <v>3369</v>
      </c>
      <c r="N4118" s="22" t="s">
        <v>3360</v>
      </c>
      <c r="O4118" s="98"/>
      <c r="P4118" s="23"/>
      <c r="Q4118" s="23"/>
      <c r="R4118" s="23"/>
      <c r="S4118" s="23"/>
      <c r="T4118" s="23"/>
      <c r="U4118" s="23"/>
      <c r="V4118" s="23"/>
      <c r="W4118" s="23"/>
      <c r="X4118" s="23"/>
      <c r="Y4118" s="23"/>
      <c r="Z4118" s="23"/>
      <c r="AA4118" s="23"/>
      <c r="AB4118" s="22" t="s">
        <v>164</v>
      </c>
      <c r="AC4118" s="22" t="s">
        <v>3361</v>
      </c>
      <c r="AD4118" s="22" t="s">
        <v>6847</v>
      </c>
      <c r="AE4118" s="22" t="s">
        <v>3363</v>
      </c>
      <c r="AF4118" s="102"/>
      <c r="AG4118" s="22" t="s">
        <v>3364</v>
      </c>
      <c r="AH4118" s="22" t="s">
        <v>3365</v>
      </c>
      <c r="AI4118" s="22">
        <v>0.0</v>
      </c>
      <c r="AJ4118" s="103">
        <v>6.088392466899062E-6</v>
      </c>
      <c r="AK4118" s="103">
        <v>0.0</v>
      </c>
      <c r="AL4118" s="104"/>
      <c r="AM4118" s="22" t="s">
        <v>7158</v>
      </c>
    </row>
    <row r="4119">
      <c r="A4119" s="24">
        <v>46234.0</v>
      </c>
      <c r="B4119" s="24">
        <v>46235.0</v>
      </c>
      <c r="C4119" s="22" t="s">
        <v>687</v>
      </c>
      <c r="D4119" s="22" t="s">
        <v>146</v>
      </c>
      <c r="E4119" s="22" t="s">
        <v>288</v>
      </c>
      <c r="F4119" s="97">
        <v>0.0</v>
      </c>
      <c r="G4119" s="97">
        <v>0.0</v>
      </c>
      <c r="H4119" s="97">
        <v>0.0</v>
      </c>
      <c r="I4119" s="97">
        <v>0.0</v>
      </c>
      <c r="J4119" s="97">
        <v>0.0024485362737379167</v>
      </c>
      <c r="K4119" s="22" t="s">
        <v>3531</v>
      </c>
      <c r="L4119" s="97">
        <v>0.0</v>
      </c>
      <c r="M4119" s="22" t="s">
        <v>3369</v>
      </c>
      <c r="N4119" s="22" t="s">
        <v>3360</v>
      </c>
      <c r="O4119" s="98"/>
      <c r="P4119" s="23"/>
      <c r="Q4119" s="23"/>
      <c r="R4119" s="23"/>
      <c r="S4119" s="23"/>
      <c r="T4119" s="23"/>
      <c r="U4119" s="23"/>
      <c r="V4119" s="23"/>
      <c r="W4119" s="23"/>
      <c r="X4119" s="23"/>
      <c r="Y4119" s="23"/>
      <c r="Z4119" s="23"/>
      <c r="AA4119" s="23"/>
      <c r="AB4119" s="22" t="s">
        <v>164</v>
      </c>
      <c r="AC4119" s="22" t="s">
        <v>3361</v>
      </c>
      <c r="AD4119" s="22" t="s">
        <v>6847</v>
      </c>
      <c r="AE4119" s="22" t="s">
        <v>3363</v>
      </c>
      <c r="AF4119" s="102"/>
      <c r="AG4119" s="22" t="s">
        <v>3364</v>
      </c>
      <c r="AH4119" s="22" t="s">
        <v>3365</v>
      </c>
      <c r="AI4119" s="22">
        <v>0.0</v>
      </c>
      <c r="AJ4119" s="103">
        <v>5.9953298838103624E-6</v>
      </c>
      <c r="AK4119" s="103">
        <v>0.0</v>
      </c>
      <c r="AL4119" s="104"/>
      <c r="AM4119" s="22" t="s">
        <v>7159</v>
      </c>
    </row>
    <row r="4120">
      <c r="A4120" s="24">
        <v>46235.0</v>
      </c>
      <c r="B4120" s="24">
        <v>46236.0</v>
      </c>
      <c r="C4120" s="22" t="s">
        <v>687</v>
      </c>
      <c r="D4120" s="22" t="s">
        <v>146</v>
      </c>
      <c r="E4120" s="22" t="s">
        <v>256</v>
      </c>
      <c r="F4120" s="97">
        <v>0.0</v>
      </c>
      <c r="G4120" s="97">
        <v>0.0</v>
      </c>
      <c r="H4120" s="97">
        <v>0.0</v>
      </c>
      <c r="I4120" s="97">
        <v>0.0</v>
      </c>
      <c r="J4120" s="97">
        <v>0.002429750971868667</v>
      </c>
      <c r="K4120" s="22" t="s">
        <v>3531</v>
      </c>
      <c r="L4120" s="97">
        <v>0.0</v>
      </c>
      <c r="M4120" s="22" t="s">
        <v>3369</v>
      </c>
      <c r="N4120" s="22" t="s">
        <v>3360</v>
      </c>
      <c r="O4120" s="98"/>
      <c r="P4120" s="23"/>
      <c r="Q4120" s="23"/>
      <c r="R4120" s="23"/>
      <c r="S4120" s="23"/>
      <c r="T4120" s="23"/>
      <c r="U4120" s="23"/>
      <c r="V4120" s="23"/>
      <c r="W4120" s="23"/>
      <c r="X4120" s="23"/>
      <c r="Y4120" s="23"/>
      <c r="Z4120" s="23"/>
      <c r="AA4120" s="23"/>
      <c r="AB4120" s="22" t="s">
        <v>164</v>
      </c>
      <c r="AC4120" s="22" t="s">
        <v>3361</v>
      </c>
      <c r="AD4120" s="22" t="s">
        <v>6847</v>
      </c>
      <c r="AE4120" s="22" t="s">
        <v>3363</v>
      </c>
      <c r="AF4120" s="102"/>
      <c r="AG4120" s="22" t="s">
        <v>3364</v>
      </c>
      <c r="AH4120" s="22" t="s">
        <v>3365</v>
      </c>
      <c r="AI4120" s="22">
        <v>0.0</v>
      </c>
      <c r="AJ4120" s="103">
        <v>5.903689785296733E-6</v>
      </c>
      <c r="AK4120" s="103">
        <v>0.0</v>
      </c>
      <c r="AL4120" s="104"/>
      <c r="AM4120" s="22" t="s">
        <v>7160</v>
      </c>
    </row>
    <row r="4121">
      <c r="A4121" s="24">
        <v>46236.0</v>
      </c>
      <c r="B4121" s="24">
        <v>46237.0</v>
      </c>
      <c r="C4121" s="22" t="s">
        <v>687</v>
      </c>
      <c r="D4121" s="22" t="s">
        <v>146</v>
      </c>
      <c r="E4121" s="22" t="s">
        <v>180</v>
      </c>
      <c r="F4121" s="97">
        <v>0.0</v>
      </c>
      <c r="G4121" s="97">
        <v>0.0</v>
      </c>
      <c r="H4121" s="97">
        <v>0.0</v>
      </c>
      <c r="I4121" s="97">
        <v>0.019230769230769232</v>
      </c>
      <c r="J4121" s="97">
        <v>0.008261141985288016</v>
      </c>
      <c r="K4121" s="22" t="s">
        <v>3531</v>
      </c>
      <c r="L4121" s="97">
        <v>0.0</v>
      </c>
      <c r="M4121" s="22" t="s">
        <v>3369</v>
      </c>
      <c r="N4121" s="22" t="s">
        <v>3360</v>
      </c>
      <c r="O4121" s="98"/>
      <c r="P4121" s="23"/>
      <c r="Q4121" s="23"/>
      <c r="R4121" s="23"/>
      <c r="S4121" s="23"/>
      <c r="T4121" s="23"/>
      <c r="U4121" s="23"/>
      <c r="V4121" s="23"/>
      <c r="W4121" s="23"/>
      <c r="X4121" s="23"/>
      <c r="Y4121" s="23"/>
      <c r="Z4121" s="23"/>
      <c r="AA4121" s="23"/>
      <c r="AB4121" s="22" t="s">
        <v>164</v>
      </c>
      <c r="AC4121" s="22" t="s">
        <v>3361</v>
      </c>
      <c r="AD4121" s="22" t="s">
        <v>6847</v>
      </c>
      <c r="AE4121" s="22" t="s">
        <v>3363</v>
      </c>
      <c r="AF4121" s="102"/>
      <c r="AG4121" s="22" t="s">
        <v>3364</v>
      </c>
      <c r="AH4121" s="22" t="s">
        <v>3365</v>
      </c>
      <c r="AI4121" s="22">
        <v>0.0</v>
      </c>
      <c r="AJ4121" s="103">
        <v>6.824646690108841E-5</v>
      </c>
      <c r="AK4121" s="103">
        <v>3.6982248520710064E-4</v>
      </c>
      <c r="AL4121" s="104"/>
      <c r="AM4121" s="22" t="s">
        <v>7161</v>
      </c>
    </row>
    <row r="4122">
      <c r="A4122" s="24">
        <v>46237.0</v>
      </c>
      <c r="B4122" s="24">
        <v>46238.0</v>
      </c>
      <c r="C4122" s="22" t="s">
        <v>687</v>
      </c>
      <c r="D4122" s="22" t="s">
        <v>146</v>
      </c>
      <c r="E4122" s="22" t="s">
        <v>208</v>
      </c>
      <c r="F4122" s="97">
        <v>0.0</v>
      </c>
      <c r="G4122" s="97">
        <v>0.0</v>
      </c>
      <c r="H4122" s="97">
        <v>0.0</v>
      </c>
      <c r="I4122" s="97">
        <v>0.0</v>
      </c>
      <c r="J4122" s="97">
        <v>0.0023926116279558486</v>
      </c>
      <c r="K4122" s="22" t="s">
        <v>3531</v>
      </c>
      <c r="L4122" s="97">
        <v>0.0</v>
      </c>
      <c r="M4122" s="22" t="s">
        <v>3369</v>
      </c>
      <c r="N4122" s="22" t="s">
        <v>3360</v>
      </c>
      <c r="O4122" s="98"/>
      <c r="P4122" s="23"/>
      <c r="Q4122" s="23"/>
      <c r="R4122" s="23"/>
      <c r="S4122" s="23"/>
      <c r="T4122" s="23"/>
      <c r="U4122" s="23"/>
      <c r="V4122" s="23"/>
      <c r="W4122" s="23"/>
      <c r="X4122" s="23"/>
      <c r="Y4122" s="23"/>
      <c r="Z4122" s="23"/>
      <c r="AA4122" s="23"/>
      <c r="AB4122" s="22" t="s">
        <v>164</v>
      </c>
      <c r="AC4122" s="22" t="s">
        <v>3361</v>
      </c>
      <c r="AD4122" s="22" t="s">
        <v>6847</v>
      </c>
      <c r="AE4122" s="22" t="s">
        <v>3363</v>
      </c>
      <c r="AF4122" s="102"/>
      <c r="AG4122" s="22" t="s">
        <v>3364</v>
      </c>
      <c r="AH4122" s="22" t="s">
        <v>3365</v>
      </c>
      <c r="AI4122" s="22">
        <v>0.0</v>
      </c>
      <c r="AJ4122" s="103">
        <v>5.724590402229536E-6</v>
      </c>
      <c r="AK4122" s="103">
        <v>0.0</v>
      </c>
      <c r="AL4122" s="104"/>
      <c r="AM4122" s="22" t="s">
        <v>7162</v>
      </c>
    </row>
    <row r="4123">
      <c r="A4123" s="24">
        <v>46238.0</v>
      </c>
      <c r="B4123" s="24">
        <v>46239.0</v>
      </c>
      <c r="C4123" s="22" t="s">
        <v>687</v>
      </c>
      <c r="D4123" s="22" t="s">
        <v>146</v>
      </c>
      <c r="E4123" s="22" t="s">
        <v>303</v>
      </c>
      <c r="F4123" s="97">
        <v>0.0</v>
      </c>
      <c r="G4123" s="97">
        <v>0.0</v>
      </c>
      <c r="H4123" s="97">
        <v>0.0</v>
      </c>
      <c r="I4123" s="97">
        <v>0.0</v>
      </c>
      <c r="J4123" s="97">
        <v>0.002374255382974265</v>
      </c>
      <c r="K4123" s="22" t="s">
        <v>3531</v>
      </c>
      <c r="L4123" s="97">
        <v>0.0</v>
      </c>
      <c r="M4123" s="22" t="s">
        <v>3369</v>
      </c>
      <c r="N4123" s="22" t="s">
        <v>3360</v>
      </c>
      <c r="O4123" s="98"/>
      <c r="P4123" s="23"/>
      <c r="Q4123" s="23"/>
      <c r="R4123" s="23"/>
      <c r="S4123" s="23"/>
      <c r="T4123" s="23"/>
      <c r="U4123" s="23"/>
      <c r="V4123" s="23"/>
      <c r="W4123" s="23"/>
      <c r="X4123" s="23"/>
      <c r="Y4123" s="23"/>
      <c r="Z4123" s="23"/>
      <c r="AA4123" s="23"/>
      <c r="AB4123" s="22" t="s">
        <v>164</v>
      </c>
      <c r="AC4123" s="22" t="s">
        <v>3361</v>
      </c>
      <c r="AD4123" s="22" t="s">
        <v>6847</v>
      </c>
      <c r="AE4123" s="22" t="s">
        <v>3363</v>
      </c>
      <c r="AF4123" s="102"/>
      <c r="AG4123" s="22" t="s">
        <v>3364</v>
      </c>
      <c r="AH4123" s="22" t="s">
        <v>3365</v>
      </c>
      <c r="AI4123" s="22">
        <v>0.0</v>
      </c>
      <c r="AJ4123" s="103">
        <v>5.637088623582275E-6</v>
      </c>
      <c r="AK4123" s="103">
        <v>0.0</v>
      </c>
      <c r="AL4123" s="104"/>
      <c r="AM4123" s="22" t="s">
        <v>7163</v>
      </c>
    </row>
    <row r="4124">
      <c r="A4124" s="24">
        <v>46239.0</v>
      </c>
      <c r="B4124" s="24">
        <v>46240.0</v>
      </c>
      <c r="C4124" s="22" t="s">
        <v>687</v>
      </c>
      <c r="D4124" s="22" t="s">
        <v>146</v>
      </c>
      <c r="E4124" s="22" t="s">
        <v>148</v>
      </c>
      <c r="F4124" s="97">
        <v>0.0</v>
      </c>
      <c r="G4124" s="97">
        <v>0.0</v>
      </c>
      <c r="H4124" s="97">
        <v>0.04</v>
      </c>
      <c r="I4124" s="97">
        <v>0.019230769230769232</v>
      </c>
      <c r="J4124" s="97">
        <v>0.013527748213120326</v>
      </c>
      <c r="K4124" s="22" t="s">
        <v>3531</v>
      </c>
      <c r="L4124" s="97">
        <v>0.0</v>
      </c>
      <c r="M4124" s="22" t="s">
        <v>3369</v>
      </c>
      <c r="N4124" s="22" t="s">
        <v>3360</v>
      </c>
      <c r="O4124" s="98"/>
      <c r="P4124" s="23"/>
      <c r="Q4124" s="23"/>
      <c r="R4124" s="23"/>
      <c r="S4124" s="23"/>
      <c r="T4124" s="23"/>
      <c r="U4124" s="23"/>
      <c r="V4124" s="23"/>
      <c r="W4124" s="23"/>
      <c r="X4124" s="23"/>
      <c r="Y4124" s="23"/>
      <c r="Z4124" s="23"/>
      <c r="AA4124" s="23"/>
      <c r="AB4124" s="22" t="s">
        <v>164</v>
      </c>
      <c r="AC4124" s="22" t="s">
        <v>3361</v>
      </c>
      <c r="AD4124" s="22" t="s">
        <v>6847</v>
      </c>
      <c r="AE4124" s="22" t="s">
        <v>3363</v>
      </c>
      <c r="AF4124" s="102"/>
      <c r="AG4124" s="22" t="s">
        <v>3364</v>
      </c>
      <c r="AH4124" s="22" t="s">
        <v>3365</v>
      </c>
      <c r="AI4124" s="22">
        <v>0.0</v>
      </c>
      <c r="AJ4124" s="103">
        <v>1.8299997171758017E-4</v>
      </c>
      <c r="AK4124" s="103">
        <v>3.6982248520710064E-4</v>
      </c>
      <c r="AL4124" s="104"/>
      <c r="AM4124" s="22" t="s">
        <v>7164</v>
      </c>
    </row>
    <row r="4125">
      <c r="A4125" s="24">
        <v>46240.0</v>
      </c>
      <c r="B4125" s="24">
        <v>46241.0</v>
      </c>
      <c r="C4125" s="22" t="s">
        <v>687</v>
      </c>
      <c r="D4125" s="22" t="s">
        <v>146</v>
      </c>
      <c r="E4125" s="22" t="s">
        <v>196</v>
      </c>
      <c r="F4125" s="97">
        <v>0.0</v>
      </c>
      <c r="G4125" s="97">
        <v>0.0</v>
      </c>
      <c r="H4125" s="97">
        <v>0.0</v>
      </c>
      <c r="I4125" s="97">
        <v>0.0</v>
      </c>
      <c r="J4125" s="97">
        <v>0.002337964302848747</v>
      </c>
      <c r="K4125" s="22" t="s">
        <v>3531</v>
      </c>
      <c r="L4125" s="97">
        <v>0.0</v>
      </c>
      <c r="M4125" s="22" t="s">
        <v>3369</v>
      </c>
      <c r="N4125" s="22" t="s">
        <v>3360</v>
      </c>
      <c r="O4125" s="98"/>
      <c r="P4125" s="23"/>
      <c r="Q4125" s="23"/>
      <c r="R4125" s="23"/>
      <c r="S4125" s="23"/>
      <c r="T4125" s="23"/>
      <c r="U4125" s="23"/>
      <c r="V4125" s="23"/>
      <c r="W4125" s="23"/>
      <c r="X4125" s="23"/>
      <c r="Y4125" s="23"/>
      <c r="Z4125" s="23"/>
      <c r="AA4125" s="23"/>
      <c r="AB4125" s="22" t="s">
        <v>164</v>
      </c>
      <c r="AC4125" s="22" t="s">
        <v>3361</v>
      </c>
      <c r="AD4125" s="22" t="s">
        <v>6847</v>
      </c>
      <c r="AE4125" s="22" t="s">
        <v>3363</v>
      </c>
      <c r="AF4125" s="102"/>
      <c r="AG4125" s="22" t="s">
        <v>3364</v>
      </c>
      <c r="AH4125" s="22" t="s">
        <v>3365</v>
      </c>
      <c r="AI4125" s="22">
        <v>0.0</v>
      </c>
      <c r="AJ4125" s="103">
        <v>5.466077081395028E-6</v>
      </c>
      <c r="AK4125" s="103">
        <v>0.0</v>
      </c>
      <c r="AL4125" s="104"/>
      <c r="AM4125" s="22" t="s">
        <v>7165</v>
      </c>
    </row>
    <row r="4126">
      <c r="A4126" s="24">
        <v>46241.0</v>
      </c>
      <c r="B4126" s="24">
        <v>46242.0</v>
      </c>
      <c r="C4126" s="22" t="s">
        <v>687</v>
      </c>
      <c r="D4126" s="22" t="s">
        <v>146</v>
      </c>
      <c r="E4126" s="22" t="s">
        <v>288</v>
      </c>
      <c r="F4126" s="97">
        <v>0.0</v>
      </c>
      <c r="G4126" s="97">
        <v>0.0</v>
      </c>
      <c r="H4126" s="97">
        <v>0.0</v>
      </c>
      <c r="I4126" s="97">
        <v>0.0</v>
      </c>
      <c r="J4126" s="97">
        <v>0.002320027315081972</v>
      </c>
      <c r="K4126" s="22" t="s">
        <v>3531</v>
      </c>
      <c r="L4126" s="97">
        <v>0.0</v>
      </c>
      <c r="M4126" s="22" t="s">
        <v>3369</v>
      </c>
      <c r="N4126" s="22" t="s">
        <v>3360</v>
      </c>
      <c r="O4126" s="98"/>
      <c r="P4126" s="23"/>
      <c r="Q4126" s="23"/>
      <c r="R4126" s="23"/>
      <c r="S4126" s="23"/>
      <c r="T4126" s="23"/>
      <c r="U4126" s="23"/>
      <c r="V4126" s="23"/>
      <c r="W4126" s="23"/>
      <c r="X4126" s="23"/>
      <c r="Y4126" s="23"/>
      <c r="Z4126" s="23"/>
      <c r="AA4126" s="23"/>
      <c r="AB4126" s="22" t="s">
        <v>164</v>
      </c>
      <c r="AC4126" s="22" t="s">
        <v>3361</v>
      </c>
      <c r="AD4126" s="22" t="s">
        <v>6847</v>
      </c>
      <c r="AE4126" s="22" t="s">
        <v>3363</v>
      </c>
      <c r="AF4126" s="102"/>
      <c r="AG4126" s="22" t="s">
        <v>3364</v>
      </c>
      <c r="AH4126" s="22" t="s">
        <v>3365</v>
      </c>
      <c r="AI4126" s="22">
        <v>0.0</v>
      </c>
      <c r="AJ4126" s="103">
        <v>5.382526742726463E-6</v>
      </c>
      <c r="AK4126" s="103">
        <v>0.0</v>
      </c>
      <c r="AL4126" s="104"/>
      <c r="AM4126" s="22" t="s">
        <v>7166</v>
      </c>
    </row>
    <row r="4127">
      <c r="A4127" s="24">
        <v>46242.0</v>
      </c>
      <c r="B4127" s="24">
        <v>46243.0</v>
      </c>
      <c r="C4127" s="22" t="s">
        <v>687</v>
      </c>
      <c r="D4127" s="22" t="s">
        <v>146</v>
      </c>
      <c r="E4127" s="22" t="s">
        <v>256</v>
      </c>
      <c r="F4127" s="97">
        <v>0.0</v>
      </c>
      <c r="G4127" s="97">
        <v>0.0</v>
      </c>
      <c r="H4127" s="97">
        <v>0.0</v>
      </c>
      <c r="I4127" s="97">
        <v>0.0</v>
      </c>
      <c r="J4127" s="97">
        <v>0.002302227940849224</v>
      </c>
      <c r="K4127" s="22" t="s">
        <v>3531</v>
      </c>
      <c r="L4127" s="97">
        <v>0.0</v>
      </c>
      <c r="M4127" s="22" t="s">
        <v>3369</v>
      </c>
      <c r="N4127" s="22" t="s">
        <v>3360</v>
      </c>
      <c r="O4127" s="98"/>
      <c r="P4127" s="23"/>
      <c r="Q4127" s="23"/>
      <c r="R4127" s="23"/>
      <c r="S4127" s="23"/>
      <c r="T4127" s="23"/>
      <c r="U4127" s="23"/>
      <c r="V4127" s="23"/>
      <c r="W4127" s="23"/>
      <c r="X4127" s="23"/>
      <c r="Y4127" s="23"/>
      <c r="Z4127" s="23"/>
      <c r="AA4127" s="23"/>
      <c r="AB4127" s="22" t="s">
        <v>164</v>
      </c>
      <c r="AC4127" s="22" t="s">
        <v>3361</v>
      </c>
      <c r="AD4127" s="22" t="s">
        <v>6847</v>
      </c>
      <c r="AE4127" s="22" t="s">
        <v>3363</v>
      </c>
      <c r="AF4127" s="102"/>
      <c r="AG4127" s="22" t="s">
        <v>3364</v>
      </c>
      <c r="AH4127" s="22" t="s">
        <v>3365</v>
      </c>
      <c r="AI4127" s="22">
        <v>0.0</v>
      </c>
      <c r="AJ4127" s="103">
        <v>5.3002534916268584E-6</v>
      </c>
      <c r="AK4127" s="103">
        <v>0.0</v>
      </c>
      <c r="AL4127" s="104"/>
      <c r="AM4127" s="22" t="s">
        <v>7167</v>
      </c>
    </row>
    <row r="4128">
      <c r="A4128" s="24">
        <v>46243.0</v>
      </c>
      <c r="B4128" s="24">
        <v>46244.0</v>
      </c>
      <c r="C4128" s="22" t="s">
        <v>687</v>
      </c>
      <c r="D4128" s="22" t="s">
        <v>146</v>
      </c>
      <c r="E4128" s="22" t="s">
        <v>180</v>
      </c>
      <c r="F4128" s="97">
        <v>0.0</v>
      </c>
      <c r="G4128" s="97">
        <v>0.0</v>
      </c>
      <c r="H4128" s="97">
        <v>0.0</v>
      </c>
      <c r="I4128" s="97">
        <v>0.019230769230769232</v>
      </c>
      <c r="J4128" s="97">
        <v>0.00782756427389165</v>
      </c>
      <c r="K4128" s="22" t="s">
        <v>3531</v>
      </c>
      <c r="L4128" s="97">
        <v>0.0</v>
      </c>
      <c r="M4128" s="22" t="s">
        <v>3369</v>
      </c>
      <c r="N4128" s="22" t="s">
        <v>3360</v>
      </c>
      <c r="O4128" s="98"/>
      <c r="P4128" s="23"/>
      <c r="Q4128" s="23"/>
      <c r="R4128" s="23"/>
      <c r="S4128" s="23"/>
      <c r="T4128" s="23"/>
      <c r="U4128" s="23"/>
      <c r="V4128" s="23"/>
      <c r="W4128" s="23"/>
      <c r="X4128" s="23"/>
      <c r="Y4128" s="23"/>
      <c r="Z4128" s="23"/>
      <c r="AA4128" s="23"/>
      <c r="AB4128" s="22" t="s">
        <v>164</v>
      </c>
      <c r="AC4128" s="22" t="s">
        <v>3361</v>
      </c>
      <c r="AD4128" s="22" t="s">
        <v>6847</v>
      </c>
      <c r="AE4128" s="22" t="s">
        <v>3363</v>
      </c>
      <c r="AF4128" s="102"/>
      <c r="AG4128" s="22" t="s">
        <v>3364</v>
      </c>
      <c r="AH4128" s="22" t="s">
        <v>3365</v>
      </c>
      <c r="AI4128" s="22">
        <v>0.0</v>
      </c>
      <c r="AJ4128" s="103">
        <v>6.127076246190491E-5</v>
      </c>
      <c r="AK4128" s="103">
        <v>3.6982248520710064E-4</v>
      </c>
      <c r="AL4128" s="104"/>
      <c r="AM4128" s="22" t="s">
        <v>7168</v>
      </c>
    </row>
    <row r="4129">
      <c r="A4129" s="24">
        <v>46244.0</v>
      </c>
      <c r="B4129" s="24">
        <v>46245.0</v>
      </c>
      <c r="C4129" s="22" t="s">
        <v>687</v>
      </c>
      <c r="D4129" s="22" t="s">
        <v>146</v>
      </c>
      <c r="E4129" s="22" t="s">
        <v>208</v>
      </c>
      <c r="F4129" s="97">
        <v>0.0</v>
      </c>
      <c r="G4129" s="97">
        <v>0.0</v>
      </c>
      <c r="H4129" s="97">
        <v>0.0</v>
      </c>
      <c r="I4129" s="97">
        <v>0.0</v>
      </c>
      <c r="J4129" s="97">
        <v>0.0022670378179720876</v>
      </c>
      <c r="K4129" s="22" t="s">
        <v>3531</v>
      </c>
      <c r="L4129" s="97">
        <v>0.0</v>
      </c>
      <c r="M4129" s="22" t="s">
        <v>3369</v>
      </c>
      <c r="N4129" s="22" t="s">
        <v>3360</v>
      </c>
      <c r="O4129" s="98"/>
      <c r="P4129" s="23"/>
      <c r="Q4129" s="23"/>
      <c r="R4129" s="23"/>
      <c r="S4129" s="23"/>
      <c r="T4129" s="23"/>
      <c r="U4129" s="23"/>
      <c r="V4129" s="23"/>
      <c r="W4129" s="23"/>
      <c r="X4129" s="23"/>
      <c r="Y4129" s="23"/>
      <c r="Z4129" s="23"/>
      <c r="AA4129" s="23"/>
      <c r="AB4129" s="22" t="s">
        <v>164</v>
      </c>
      <c r="AC4129" s="22" t="s">
        <v>3361</v>
      </c>
      <c r="AD4129" s="22" t="s">
        <v>6847</v>
      </c>
      <c r="AE4129" s="22" t="s">
        <v>3363</v>
      </c>
      <c r="AF4129" s="102"/>
      <c r="AG4129" s="22" t="s">
        <v>3364</v>
      </c>
      <c r="AH4129" s="22" t="s">
        <v>3365</v>
      </c>
      <c r="AI4129" s="22">
        <v>0.0</v>
      </c>
      <c r="AJ4129" s="103">
        <v>5.139460468115644E-6</v>
      </c>
      <c r="AK4129" s="103">
        <v>0.0</v>
      </c>
      <c r="AL4129" s="104"/>
      <c r="AM4129" s="22" t="s">
        <v>7169</v>
      </c>
    </row>
    <row r="4130">
      <c r="A4130" s="24">
        <v>46245.0</v>
      </c>
      <c r="B4130" s="24">
        <v>46246.0</v>
      </c>
      <c r="C4130" s="22" t="s">
        <v>687</v>
      </c>
      <c r="D4130" s="22" t="s">
        <v>146</v>
      </c>
      <c r="E4130" s="22" t="s">
        <v>303</v>
      </c>
      <c r="F4130" s="97">
        <v>0.0</v>
      </c>
      <c r="G4130" s="97">
        <v>0.0</v>
      </c>
      <c r="H4130" s="97">
        <v>0.0</v>
      </c>
      <c r="I4130" s="97">
        <v>0.0</v>
      </c>
      <c r="J4130" s="97">
        <v>0.002249644982008667</v>
      </c>
      <c r="K4130" s="22" t="s">
        <v>3531</v>
      </c>
      <c r="L4130" s="97">
        <v>0.0</v>
      </c>
      <c r="M4130" s="22" t="s">
        <v>3369</v>
      </c>
      <c r="N4130" s="22" t="s">
        <v>3360</v>
      </c>
      <c r="O4130" s="98"/>
      <c r="P4130" s="23"/>
      <c r="Q4130" s="23"/>
      <c r="R4130" s="23"/>
      <c r="S4130" s="23"/>
      <c r="T4130" s="23"/>
      <c r="U4130" s="23"/>
      <c r="V4130" s="23"/>
      <c r="W4130" s="23"/>
      <c r="X4130" s="23"/>
      <c r="Y4130" s="23"/>
      <c r="Z4130" s="23"/>
      <c r="AA4130" s="23"/>
      <c r="AB4130" s="22" t="s">
        <v>164</v>
      </c>
      <c r="AC4130" s="22" t="s">
        <v>3361</v>
      </c>
      <c r="AD4130" s="22" t="s">
        <v>6847</v>
      </c>
      <c r="AE4130" s="22" t="s">
        <v>3363</v>
      </c>
      <c r="AF4130" s="102"/>
      <c r="AG4130" s="22" t="s">
        <v>3364</v>
      </c>
      <c r="AH4130" s="22" t="s">
        <v>3365</v>
      </c>
      <c r="AI4130" s="22">
        <v>0.0</v>
      </c>
      <c r="AJ4130" s="103">
        <v>5.060902545076775E-6</v>
      </c>
      <c r="AK4130" s="103">
        <v>0.0</v>
      </c>
      <c r="AL4130" s="104"/>
      <c r="AM4130" s="22" t="s">
        <v>7170</v>
      </c>
    </row>
    <row r="4131">
      <c r="A4131" s="24">
        <v>46246.0</v>
      </c>
      <c r="B4131" s="24">
        <v>46247.0</v>
      </c>
      <c r="C4131" s="22" t="s">
        <v>687</v>
      </c>
      <c r="D4131" s="22" t="s">
        <v>146</v>
      </c>
      <c r="E4131" s="22" t="s">
        <v>148</v>
      </c>
      <c r="F4131" s="97">
        <v>0.0</v>
      </c>
      <c r="G4131" s="97">
        <v>0.0</v>
      </c>
      <c r="H4131" s="97">
        <v>0.04</v>
      </c>
      <c r="I4131" s="97">
        <v>0.019230769230769232</v>
      </c>
      <c r="J4131" s="97">
        <v>0.01281775798162009</v>
      </c>
      <c r="K4131" s="22" t="s">
        <v>3531</v>
      </c>
      <c r="L4131" s="97">
        <v>0.0</v>
      </c>
      <c r="M4131" s="22" t="s">
        <v>3369</v>
      </c>
      <c r="N4131" s="22" t="s">
        <v>3360</v>
      </c>
      <c r="O4131" s="98"/>
      <c r="P4131" s="23"/>
      <c r="Q4131" s="23"/>
      <c r="R4131" s="23"/>
      <c r="S4131" s="23"/>
      <c r="T4131" s="23"/>
      <c r="U4131" s="23"/>
      <c r="V4131" s="23"/>
      <c r="W4131" s="23"/>
      <c r="X4131" s="23"/>
      <c r="Y4131" s="23"/>
      <c r="Z4131" s="23"/>
      <c r="AA4131" s="23"/>
      <c r="AB4131" s="22" t="s">
        <v>164</v>
      </c>
      <c r="AC4131" s="22" t="s">
        <v>3361</v>
      </c>
      <c r="AD4131" s="22" t="s">
        <v>6847</v>
      </c>
      <c r="AE4131" s="22" t="s">
        <v>3363</v>
      </c>
      <c r="AF4131" s="102"/>
      <c r="AG4131" s="22" t="s">
        <v>3364</v>
      </c>
      <c r="AH4131" s="22" t="s">
        <v>3365</v>
      </c>
      <c r="AI4131" s="22">
        <v>0.0</v>
      </c>
      <c r="AJ4131" s="103">
        <v>1.642949196753855E-4</v>
      </c>
      <c r="AK4131" s="103">
        <v>3.6982248520710064E-4</v>
      </c>
      <c r="AL4131" s="104"/>
      <c r="AM4131" s="22" t="s">
        <v>7171</v>
      </c>
    </row>
    <row r="4132">
      <c r="A4132" s="24">
        <v>46247.0</v>
      </c>
      <c r="B4132" s="24">
        <v>46248.0</v>
      </c>
      <c r="C4132" s="22" t="s">
        <v>687</v>
      </c>
      <c r="D4132" s="22" t="s">
        <v>146</v>
      </c>
      <c r="E4132" s="22" t="s">
        <v>196</v>
      </c>
      <c r="F4132" s="97">
        <v>0.0</v>
      </c>
      <c r="G4132" s="97">
        <v>0.0</v>
      </c>
      <c r="H4132" s="97">
        <v>0.0</v>
      </c>
      <c r="I4132" s="97">
        <v>0.0</v>
      </c>
      <c r="J4132" s="97">
        <v>0.002215258602648847</v>
      </c>
      <c r="K4132" s="22" t="s">
        <v>3531</v>
      </c>
      <c r="L4132" s="97">
        <v>0.0</v>
      </c>
      <c r="M4132" s="22" t="s">
        <v>3369</v>
      </c>
      <c r="N4132" s="22" t="s">
        <v>3360</v>
      </c>
      <c r="O4132" s="98"/>
      <c r="P4132" s="23"/>
      <c r="Q4132" s="23"/>
      <c r="R4132" s="23"/>
      <c r="S4132" s="23"/>
      <c r="T4132" s="23"/>
      <c r="U4132" s="23"/>
      <c r="V4132" s="23"/>
      <c r="W4132" s="23"/>
      <c r="X4132" s="23"/>
      <c r="Y4132" s="23"/>
      <c r="Z4132" s="23"/>
      <c r="AA4132" s="23"/>
      <c r="AB4132" s="22" t="s">
        <v>164</v>
      </c>
      <c r="AC4132" s="22" t="s">
        <v>3361</v>
      </c>
      <c r="AD4132" s="22" t="s">
        <v>6847</v>
      </c>
      <c r="AE4132" s="22" t="s">
        <v>3363</v>
      </c>
      <c r="AF4132" s="102"/>
      <c r="AG4132" s="22" t="s">
        <v>3364</v>
      </c>
      <c r="AH4132" s="22" t="s">
        <v>3365</v>
      </c>
      <c r="AI4132" s="22">
        <v>0.0</v>
      </c>
      <c r="AJ4132" s="103">
        <v>4.907370676609722E-6</v>
      </c>
      <c r="AK4132" s="103">
        <v>0.0</v>
      </c>
      <c r="AL4132" s="104"/>
      <c r="AM4132" s="22" t="s">
        <v>7172</v>
      </c>
    </row>
    <row r="4133">
      <c r="A4133" s="24">
        <v>46248.0</v>
      </c>
      <c r="B4133" s="24">
        <v>46249.0</v>
      </c>
      <c r="C4133" s="22" t="s">
        <v>687</v>
      </c>
      <c r="D4133" s="22" t="s">
        <v>146</v>
      </c>
      <c r="E4133" s="22" t="s">
        <v>288</v>
      </c>
      <c r="F4133" s="97">
        <v>0.0</v>
      </c>
      <c r="G4133" s="97">
        <v>0.0</v>
      </c>
      <c r="H4133" s="97">
        <v>0.0</v>
      </c>
      <c r="I4133" s="97">
        <v>0.0</v>
      </c>
      <c r="J4133" s="97">
        <v>0.0021982630196078485</v>
      </c>
      <c r="K4133" s="22" t="s">
        <v>3531</v>
      </c>
      <c r="L4133" s="97">
        <v>0.0</v>
      </c>
      <c r="M4133" s="22" t="s">
        <v>3369</v>
      </c>
      <c r="N4133" s="22" t="s">
        <v>3360</v>
      </c>
      <c r="O4133" s="98"/>
      <c r="P4133" s="23"/>
      <c r="Q4133" s="23"/>
      <c r="R4133" s="23"/>
      <c r="S4133" s="23"/>
      <c r="T4133" s="23"/>
      <c r="U4133" s="23"/>
      <c r="V4133" s="23"/>
      <c r="W4133" s="23"/>
      <c r="X4133" s="23"/>
      <c r="Y4133" s="23"/>
      <c r="Z4133" s="23"/>
      <c r="AA4133" s="23"/>
      <c r="AB4133" s="22" t="s">
        <v>164</v>
      </c>
      <c r="AC4133" s="22" t="s">
        <v>3361</v>
      </c>
      <c r="AD4133" s="22" t="s">
        <v>6847</v>
      </c>
      <c r="AE4133" s="22" t="s">
        <v>3363</v>
      </c>
      <c r="AF4133" s="102"/>
      <c r="AG4133" s="22" t="s">
        <v>3364</v>
      </c>
      <c r="AH4133" s="22" t="s">
        <v>3365</v>
      </c>
      <c r="AI4133" s="22">
        <v>0.0</v>
      </c>
      <c r="AJ4133" s="103">
        <v>4.832360303375416E-6</v>
      </c>
      <c r="AK4133" s="103">
        <v>0.0</v>
      </c>
      <c r="AL4133" s="104"/>
      <c r="AM4133" s="22" t="s">
        <v>7173</v>
      </c>
    </row>
    <row r="4134">
      <c r="A4134" s="24">
        <v>46249.0</v>
      </c>
      <c r="B4134" s="24">
        <v>46250.0</v>
      </c>
      <c r="C4134" s="22" t="s">
        <v>687</v>
      </c>
      <c r="D4134" s="22" t="s">
        <v>146</v>
      </c>
      <c r="E4134" s="22" t="s">
        <v>256</v>
      </c>
      <c r="F4134" s="97">
        <v>0.0</v>
      </c>
      <c r="G4134" s="97">
        <v>0.0</v>
      </c>
      <c r="H4134" s="97">
        <v>0.0</v>
      </c>
      <c r="I4134" s="97">
        <v>0.0</v>
      </c>
      <c r="J4134" s="97">
        <v>0.0021813978275932334</v>
      </c>
      <c r="K4134" s="22" t="s">
        <v>3531</v>
      </c>
      <c r="L4134" s="97">
        <v>0.0</v>
      </c>
      <c r="M4134" s="22" t="s">
        <v>3369</v>
      </c>
      <c r="N4134" s="22" t="s">
        <v>3360</v>
      </c>
      <c r="O4134" s="98"/>
      <c r="P4134" s="23"/>
      <c r="Q4134" s="23"/>
      <c r="R4134" s="23"/>
      <c r="S4134" s="23"/>
      <c r="T4134" s="23"/>
      <c r="U4134" s="23"/>
      <c r="V4134" s="23"/>
      <c r="W4134" s="23"/>
      <c r="X4134" s="23"/>
      <c r="Y4134" s="23"/>
      <c r="Z4134" s="23"/>
      <c r="AA4134" s="23"/>
      <c r="AB4134" s="22" t="s">
        <v>164</v>
      </c>
      <c r="AC4134" s="22" t="s">
        <v>3361</v>
      </c>
      <c r="AD4134" s="22" t="s">
        <v>6847</v>
      </c>
      <c r="AE4134" s="22" t="s">
        <v>3363</v>
      </c>
      <c r="AF4134" s="102"/>
      <c r="AG4134" s="22" t="s">
        <v>3364</v>
      </c>
      <c r="AH4134" s="22" t="s">
        <v>3365</v>
      </c>
      <c r="AI4134" s="22">
        <v>0.0</v>
      </c>
      <c r="AJ4134" s="103">
        <v>4.758496482228478E-6</v>
      </c>
      <c r="AK4134" s="103">
        <v>0.0</v>
      </c>
      <c r="AL4134" s="104"/>
      <c r="AM4134" s="22" t="s">
        <v>7174</v>
      </c>
    </row>
    <row r="4135">
      <c r="A4135" s="24">
        <v>46250.0</v>
      </c>
      <c r="B4135" s="24">
        <v>46251.0</v>
      </c>
      <c r="C4135" s="22" t="s">
        <v>687</v>
      </c>
      <c r="D4135" s="22" t="s">
        <v>146</v>
      </c>
      <c r="E4135" s="22" t="s">
        <v>180</v>
      </c>
      <c r="F4135" s="97">
        <v>0.0</v>
      </c>
      <c r="G4135" s="97">
        <v>0.0</v>
      </c>
      <c r="H4135" s="97">
        <v>0.0</v>
      </c>
      <c r="I4135" s="97">
        <v>0.019230769230769232</v>
      </c>
      <c r="J4135" s="97">
        <v>0.007416742451711873</v>
      </c>
      <c r="K4135" s="22" t="s">
        <v>3531</v>
      </c>
      <c r="L4135" s="97">
        <v>0.0</v>
      </c>
      <c r="M4135" s="22" t="s">
        <v>3369</v>
      </c>
      <c r="N4135" s="22" t="s">
        <v>3360</v>
      </c>
      <c r="O4135" s="98"/>
      <c r="P4135" s="23"/>
      <c r="Q4135" s="23"/>
      <c r="R4135" s="23"/>
      <c r="S4135" s="23"/>
      <c r="T4135" s="23"/>
      <c r="U4135" s="23"/>
      <c r="V4135" s="23"/>
      <c r="W4135" s="23"/>
      <c r="X4135" s="23"/>
      <c r="Y4135" s="23"/>
      <c r="Z4135" s="23"/>
      <c r="AA4135" s="23"/>
      <c r="AB4135" s="22" t="s">
        <v>164</v>
      </c>
      <c r="AC4135" s="22" t="s">
        <v>3361</v>
      </c>
      <c r="AD4135" s="22" t="s">
        <v>6847</v>
      </c>
      <c r="AE4135" s="22" t="s">
        <v>3363</v>
      </c>
      <c r="AF4135" s="102"/>
      <c r="AG4135" s="22" t="s">
        <v>3364</v>
      </c>
      <c r="AH4135" s="22" t="s">
        <v>3365</v>
      </c>
      <c r="AI4135" s="22">
        <v>0.0</v>
      </c>
      <c r="AJ4135" s="103">
        <v>5.5008068595025045E-5</v>
      </c>
      <c r="AK4135" s="103">
        <v>3.6982248520710064E-4</v>
      </c>
      <c r="AL4135" s="104"/>
      <c r="AM4135" s="22" t="s">
        <v>7175</v>
      </c>
    </row>
    <row r="4136">
      <c r="A4136" s="24">
        <v>46251.0</v>
      </c>
      <c r="B4136" s="24">
        <v>46252.0</v>
      </c>
      <c r="C4136" s="22" t="s">
        <v>687</v>
      </c>
      <c r="D4136" s="22" t="s">
        <v>146</v>
      </c>
      <c r="E4136" s="22" t="s">
        <v>208</v>
      </c>
      <c r="F4136" s="97">
        <v>0.0</v>
      </c>
      <c r="G4136" s="97">
        <v>0.0</v>
      </c>
      <c r="H4136" s="97">
        <v>0.0</v>
      </c>
      <c r="I4136" s="97">
        <v>0.0</v>
      </c>
      <c r="J4136" s="97">
        <v>0.0021480546228501755</v>
      </c>
      <c r="K4136" s="22" t="s">
        <v>3531</v>
      </c>
      <c r="L4136" s="97">
        <v>0.0</v>
      </c>
      <c r="M4136" s="22" t="s">
        <v>3369</v>
      </c>
      <c r="N4136" s="22" t="s">
        <v>3360</v>
      </c>
      <c r="O4136" s="98"/>
      <c r="P4136" s="23"/>
      <c r="Q4136" s="23"/>
      <c r="R4136" s="23"/>
      <c r="S4136" s="23"/>
      <c r="T4136" s="23"/>
      <c r="U4136" s="23"/>
      <c r="V4136" s="23"/>
      <c r="W4136" s="23"/>
      <c r="X4136" s="23"/>
      <c r="Y4136" s="23"/>
      <c r="Z4136" s="23"/>
      <c r="AA4136" s="23"/>
      <c r="AB4136" s="22" t="s">
        <v>164</v>
      </c>
      <c r="AC4136" s="22" t="s">
        <v>3361</v>
      </c>
      <c r="AD4136" s="22" t="s">
        <v>6847</v>
      </c>
      <c r="AE4136" s="22" t="s">
        <v>3363</v>
      </c>
      <c r="AF4136" s="102"/>
      <c r="AG4136" s="22" t="s">
        <v>3364</v>
      </c>
      <c r="AH4136" s="22" t="s">
        <v>3365</v>
      </c>
      <c r="AI4136" s="22">
        <v>0.0</v>
      </c>
      <c r="AJ4136" s="103">
        <v>4.614138662748009E-6</v>
      </c>
      <c r="AK4136" s="103">
        <v>0.0</v>
      </c>
      <c r="AL4136" s="104"/>
      <c r="AM4136" s="22" t="s">
        <v>7176</v>
      </c>
    </row>
    <row r="4137">
      <c r="A4137" s="24">
        <v>46252.0</v>
      </c>
      <c r="B4137" s="24">
        <v>46253.0</v>
      </c>
      <c r="C4137" s="22" t="s">
        <v>687</v>
      </c>
      <c r="D4137" s="22" t="s">
        <v>146</v>
      </c>
      <c r="E4137" s="22" t="s">
        <v>303</v>
      </c>
      <c r="F4137" s="97">
        <v>0.0</v>
      </c>
      <c r="G4137" s="97">
        <v>0.0</v>
      </c>
      <c r="H4137" s="97">
        <v>0.0</v>
      </c>
      <c r="I4137" s="97">
        <v>0.0</v>
      </c>
      <c r="J4137" s="97">
        <v>0.002131574632353536</v>
      </c>
      <c r="K4137" s="22" t="s">
        <v>3531</v>
      </c>
      <c r="L4137" s="97">
        <v>0.0</v>
      </c>
      <c r="M4137" s="22" t="s">
        <v>3369</v>
      </c>
      <c r="N4137" s="22" t="s">
        <v>3360</v>
      </c>
      <c r="O4137" s="98"/>
      <c r="P4137" s="23"/>
      <c r="Q4137" s="23"/>
      <c r="R4137" s="23"/>
      <c r="S4137" s="23"/>
      <c r="T4137" s="23"/>
      <c r="U4137" s="23"/>
      <c r="V4137" s="23"/>
      <c r="W4137" s="23"/>
      <c r="X4137" s="23"/>
      <c r="Y4137" s="23"/>
      <c r="Z4137" s="23"/>
      <c r="AA4137" s="23"/>
      <c r="AB4137" s="22" t="s">
        <v>164</v>
      </c>
      <c r="AC4137" s="22" t="s">
        <v>3361</v>
      </c>
      <c r="AD4137" s="22" t="s">
        <v>6847</v>
      </c>
      <c r="AE4137" s="22" t="s">
        <v>3363</v>
      </c>
      <c r="AF4137" s="102"/>
      <c r="AG4137" s="22" t="s">
        <v>3364</v>
      </c>
      <c r="AH4137" s="22" t="s">
        <v>3365</v>
      </c>
      <c r="AI4137" s="22">
        <v>0.0</v>
      </c>
      <c r="AJ4137" s="103">
        <v>4.543610413293113E-6</v>
      </c>
      <c r="AK4137" s="103">
        <v>0.0</v>
      </c>
      <c r="AL4137" s="104"/>
      <c r="AM4137" s="22" t="s">
        <v>7177</v>
      </c>
    </row>
    <row r="4138">
      <c r="A4138" s="24">
        <v>46253.0</v>
      </c>
      <c r="B4138" s="24">
        <v>46254.0</v>
      </c>
      <c r="C4138" s="22" t="s">
        <v>687</v>
      </c>
      <c r="D4138" s="22" t="s">
        <v>146</v>
      </c>
      <c r="E4138" s="22" t="s">
        <v>148</v>
      </c>
      <c r="F4138" s="97">
        <v>0.0</v>
      </c>
      <c r="G4138" s="97">
        <v>0.0</v>
      </c>
      <c r="H4138" s="97">
        <v>0.04</v>
      </c>
      <c r="I4138" s="97">
        <v>0.019230769230769232</v>
      </c>
      <c r="J4138" s="97">
        <v>0.012145030871881452</v>
      </c>
      <c r="K4138" s="22" t="s">
        <v>3531</v>
      </c>
      <c r="L4138" s="97">
        <v>0.0</v>
      </c>
      <c r="M4138" s="22" t="s">
        <v>3369</v>
      </c>
      <c r="N4138" s="22" t="s">
        <v>3360</v>
      </c>
      <c r="O4138" s="98"/>
      <c r="P4138" s="23"/>
      <c r="Q4138" s="23"/>
      <c r="R4138" s="23"/>
      <c r="S4138" s="23"/>
      <c r="T4138" s="23"/>
      <c r="U4138" s="23"/>
      <c r="V4138" s="23"/>
      <c r="W4138" s="23"/>
      <c r="X4138" s="23"/>
      <c r="Y4138" s="23"/>
      <c r="Z4138" s="23"/>
      <c r="AA4138" s="23"/>
      <c r="AB4138" s="22" t="s">
        <v>164</v>
      </c>
      <c r="AC4138" s="22" t="s">
        <v>3361</v>
      </c>
      <c r="AD4138" s="22" t="s">
        <v>6847</v>
      </c>
      <c r="AE4138" s="22" t="s">
        <v>3363</v>
      </c>
      <c r="AF4138" s="102"/>
      <c r="AG4138" s="22" t="s">
        <v>3364</v>
      </c>
      <c r="AH4138" s="22" t="s">
        <v>3365</v>
      </c>
      <c r="AI4138" s="22">
        <v>0.0</v>
      </c>
      <c r="AJ4138" s="103">
        <v>1.4750177487895353E-4</v>
      </c>
      <c r="AK4138" s="103">
        <v>3.6982248520710064E-4</v>
      </c>
      <c r="AL4138" s="104"/>
      <c r="AM4138" s="22" t="s">
        <v>7178</v>
      </c>
    </row>
    <row r="4139">
      <c r="A4139" s="24">
        <v>46254.0</v>
      </c>
      <c r="B4139" s="24">
        <v>46255.0</v>
      </c>
      <c r="C4139" s="22" t="s">
        <v>687</v>
      </c>
      <c r="D4139" s="22" t="s">
        <v>146</v>
      </c>
      <c r="E4139" s="22" t="s">
        <v>196</v>
      </c>
      <c r="F4139" s="97">
        <v>0.0</v>
      </c>
      <c r="G4139" s="97">
        <v>0.0</v>
      </c>
      <c r="H4139" s="97">
        <v>0.0</v>
      </c>
      <c r="I4139" s="97">
        <v>0.0</v>
      </c>
      <c r="J4139" s="97">
        <v>0.0020989929874593136</v>
      </c>
      <c r="K4139" s="22" t="s">
        <v>3531</v>
      </c>
      <c r="L4139" s="97">
        <v>0.0</v>
      </c>
      <c r="M4139" s="22" t="s">
        <v>3369</v>
      </c>
      <c r="N4139" s="22" t="s">
        <v>3360</v>
      </c>
      <c r="O4139" s="98"/>
      <c r="P4139" s="23"/>
      <c r="Q4139" s="23"/>
      <c r="R4139" s="23"/>
      <c r="S4139" s="23"/>
      <c r="T4139" s="23"/>
      <c r="U4139" s="23"/>
      <c r="V4139" s="23"/>
      <c r="W4139" s="23"/>
      <c r="X4139" s="23"/>
      <c r="Y4139" s="23"/>
      <c r="Z4139" s="23"/>
      <c r="AA4139" s="23"/>
      <c r="AB4139" s="22" t="s">
        <v>164</v>
      </c>
      <c r="AC4139" s="22" t="s">
        <v>3361</v>
      </c>
      <c r="AD4139" s="22" t="s">
        <v>6847</v>
      </c>
      <c r="AE4139" s="22" t="s">
        <v>3363</v>
      </c>
      <c r="AF4139" s="102"/>
      <c r="AG4139" s="22" t="s">
        <v>3364</v>
      </c>
      <c r="AH4139" s="22" t="s">
        <v>3365</v>
      </c>
      <c r="AI4139" s="22">
        <v>0.0</v>
      </c>
      <c r="AJ4139" s="103">
        <v>4.405771561403374E-6</v>
      </c>
      <c r="AK4139" s="103">
        <v>0.0</v>
      </c>
      <c r="AL4139" s="104"/>
      <c r="AM4139" s="22" t="s">
        <v>7179</v>
      </c>
    </row>
    <row r="4140">
      <c r="A4140" s="24">
        <v>46255.0</v>
      </c>
      <c r="B4140" s="24">
        <v>46256.0</v>
      </c>
      <c r="C4140" s="22" t="s">
        <v>687</v>
      </c>
      <c r="D4140" s="22" t="s">
        <v>146</v>
      </c>
      <c r="E4140" s="22" t="s">
        <v>288</v>
      </c>
      <c r="F4140" s="97">
        <v>0.0</v>
      </c>
      <c r="G4140" s="97">
        <v>0.0</v>
      </c>
      <c r="H4140" s="97">
        <v>0.0</v>
      </c>
      <c r="I4140" s="97">
        <v>0.0</v>
      </c>
      <c r="J4140" s="97">
        <v>0.002082889400465821</v>
      </c>
      <c r="K4140" s="22" t="s">
        <v>3531</v>
      </c>
      <c r="L4140" s="97">
        <v>0.0</v>
      </c>
      <c r="M4140" s="22" t="s">
        <v>3369</v>
      </c>
      <c r="N4140" s="22" t="s">
        <v>3360</v>
      </c>
      <c r="O4140" s="98"/>
      <c r="P4140" s="23"/>
      <c r="Q4140" s="23"/>
      <c r="R4140" s="23"/>
      <c r="S4140" s="23"/>
      <c r="T4140" s="23"/>
      <c r="U4140" s="23"/>
      <c r="V4140" s="23"/>
      <c r="W4140" s="23"/>
      <c r="X4140" s="23"/>
      <c r="Y4140" s="23"/>
      <c r="Z4140" s="23"/>
      <c r="AA4140" s="23"/>
      <c r="AB4140" s="22" t="s">
        <v>164</v>
      </c>
      <c r="AC4140" s="22" t="s">
        <v>3361</v>
      </c>
      <c r="AD4140" s="22" t="s">
        <v>6847</v>
      </c>
      <c r="AE4140" s="22" t="s">
        <v>3363</v>
      </c>
      <c r="AF4140" s="102"/>
      <c r="AG4140" s="22" t="s">
        <v>3364</v>
      </c>
      <c r="AH4140" s="22" t="s">
        <v>3365</v>
      </c>
      <c r="AI4140" s="22">
        <v>0.0</v>
      </c>
      <c r="AJ4140" s="103">
        <v>4.338428254572868E-6</v>
      </c>
      <c r="AK4140" s="103">
        <v>0.0</v>
      </c>
      <c r="AL4140" s="104"/>
      <c r="AM4140" s="22" t="s">
        <v>7180</v>
      </c>
    </row>
    <row r="4141">
      <c r="A4141" s="24">
        <v>46256.0</v>
      </c>
      <c r="B4141" s="24">
        <v>46257.0</v>
      </c>
      <c r="C4141" s="22" t="s">
        <v>687</v>
      </c>
      <c r="D4141" s="22" t="s">
        <v>146</v>
      </c>
      <c r="E4141" s="22" t="s">
        <v>256</v>
      </c>
      <c r="F4141" s="97">
        <v>0.0</v>
      </c>
      <c r="G4141" s="97">
        <v>0.0</v>
      </c>
      <c r="H4141" s="97">
        <v>0.0</v>
      </c>
      <c r="I4141" s="97">
        <v>0.0</v>
      </c>
      <c r="J4141" s="97">
        <v>0.0020669093610571013</v>
      </c>
      <c r="K4141" s="22" t="s">
        <v>3531</v>
      </c>
      <c r="L4141" s="97">
        <v>0.0</v>
      </c>
      <c r="M4141" s="22" t="s">
        <v>3369</v>
      </c>
      <c r="N4141" s="22" t="s">
        <v>3360</v>
      </c>
      <c r="O4141" s="98"/>
      <c r="P4141" s="23"/>
      <c r="Q4141" s="23"/>
      <c r="R4141" s="23"/>
      <c r="S4141" s="23"/>
      <c r="T4141" s="23"/>
      <c r="U4141" s="23"/>
      <c r="V4141" s="23"/>
      <c r="W4141" s="23"/>
      <c r="X4141" s="23"/>
      <c r="Y4141" s="23"/>
      <c r="Z4141" s="23"/>
      <c r="AA4141" s="23"/>
      <c r="AB4141" s="22" t="s">
        <v>164</v>
      </c>
      <c r="AC4141" s="22" t="s">
        <v>3361</v>
      </c>
      <c r="AD4141" s="22" t="s">
        <v>6847</v>
      </c>
      <c r="AE4141" s="22" t="s">
        <v>3363</v>
      </c>
      <c r="AF4141" s="102"/>
      <c r="AG4141" s="22" t="s">
        <v>3364</v>
      </c>
      <c r="AH4141" s="22" t="s">
        <v>3365</v>
      </c>
      <c r="AI4141" s="22">
        <v>0.0</v>
      </c>
      <c r="AJ4141" s="103">
        <v>4.272114306825475E-6</v>
      </c>
      <c r="AK4141" s="103">
        <v>0.0</v>
      </c>
      <c r="AL4141" s="104"/>
      <c r="AM4141" s="22" t="s">
        <v>7181</v>
      </c>
    </row>
    <row r="4142">
      <c r="A4142" s="24">
        <v>46257.0</v>
      </c>
      <c r="B4142" s="24">
        <v>46258.0</v>
      </c>
      <c r="C4142" s="22" t="s">
        <v>687</v>
      </c>
      <c r="D4142" s="22" t="s">
        <v>146</v>
      </c>
      <c r="E4142" s="22" t="s">
        <v>180</v>
      </c>
      <c r="F4142" s="97">
        <v>0.0</v>
      </c>
      <c r="G4142" s="97">
        <v>0.0</v>
      </c>
      <c r="H4142" s="97">
        <v>0.0</v>
      </c>
      <c r="I4142" s="97">
        <v>0.019230769230769232</v>
      </c>
      <c r="J4142" s="97">
        <v>0.00702748219883687</v>
      </c>
      <c r="K4142" s="22" t="s">
        <v>3531</v>
      </c>
      <c r="L4142" s="97">
        <v>0.0</v>
      </c>
      <c r="M4142" s="22" t="s">
        <v>3369</v>
      </c>
      <c r="N4142" s="22" t="s">
        <v>3360</v>
      </c>
      <c r="O4142" s="98"/>
      <c r="P4142" s="23"/>
      <c r="Q4142" s="23"/>
      <c r="R4142" s="23"/>
      <c r="S4142" s="23"/>
      <c r="T4142" s="23"/>
      <c r="U4142" s="23"/>
      <c r="V4142" s="23"/>
      <c r="W4142" s="23"/>
      <c r="X4142" s="23"/>
      <c r="Y4142" s="23"/>
      <c r="Z4142" s="23"/>
      <c r="AA4142" s="23"/>
      <c r="AB4142" s="22" t="s">
        <v>164</v>
      </c>
      <c r="AC4142" s="22" t="s">
        <v>3361</v>
      </c>
      <c r="AD4142" s="22" t="s">
        <v>6847</v>
      </c>
      <c r="AE4142" s="22" t="s">
        <v>3363</v>
      </c>
      <c r="AF4142" s="102"/>
      <c r="AG4142" s="22" t="s">
        <v>3364</v>
      </c>
      <c r="AH4142" s="22" t="s">
        <v>3365</v>
      </c>
      <c r="AI4142" s="22">
        <v>0.0</v>
      </c>
      <c r="AJ4142" s="103">
        <v>4.93855060549691E-5</v>
      </c>
      <c r="AK4142" s="103">
        <v>3.6982248520710064E-4</v>
      </c>
      <c r="AL4142" s="104"/>
      <c r="AM4142" s="22" t="s">
        <v>7182</v>
      </c>
    </row>
    <row r="4143">
      <c r="A4143" s="24">
        <v>46258.0</v>
      </c>
      <c r="B4143" s="24">
        <v>46259.0</v>
      </c>
      <c r="C4143" s="22" t="s">
        <v>687</v>
      </c>
      <c r="D4143" s="22" t="s">
        <v>146</v>
      </c>
      <c r="E4143" s="22" t="s">
        <v>208</v>
      </c>
      <c r="F4143" s="97">
        <v>0.0</v>
      </c>
      <c r="G4143" s="97">
        <v>0.0</v>
      </c>
      <c r="H4143" s="97">
        <v>0.0</v>
      </c>
      <c r="I4143" s="97">
        <v>0.0</v>
      </c>
      <c r="J4143" s="97">
        <v>0.002035316140811207</v>
      </c>
      <c r="K4143" s="22" t="s">
        <v>3531</v>
      </c>
      <c r="L4143" s="97">
        <v>0.0</v>
      </c>
      <c r="M4143" s="22" t="s">
        <v>3369</v>
      </c>
      <c r="N4143" s="22" t="s">
        <v>3360</v>
      </c>
      <c r="O4143" s="98"/>
      <c r="P4143" s="23"/>
      <c r="Q4143" s="23"/>
      <c r="R4143" s="23"/>
      <c r="S4143" s="23"/>
      <c r="T4143" s="23"/>
      <c r="U4143" s="23"/>
      <c r="V4143" s="23"/>
      <c r="W4143" s="23"/>
      <c r="X4143" s="23"/>
      <c r="Y4143" s="23"/>
      <c r="Z4143" s="23"/>
      <c r="AA4143" s="23"/>
      <c r="AB4143" s="22" t="s">
        <v>164</v>
      </c>
      <c r="AC4143" s="22" t="s">
        <v>3361</v>
      </c>
      <c r="AD4143" s="22" t="s">
        <v>6847</v>
      </c>
      <c r="AE4143" s="22" t="s">
        <v>3363</v>
      </c>
      <c r="AF4143" s="102"/>
      <c r="AG4143" s="22" t="s">
        <v>3364</v>
      </c>
      <c r="AH4143" s="22" t="s">
        <v>3365</v>
      </c>
      <c r="AI4143" s="22">
        <v>0.0</v>
      </c>
      <c r="AJ4143" s="103">
        <v>4.142511793046625E-6</v>
      </c>
      <c r="AK4143" s="103">
        <v>0.0</v>
      </c>
      <c r="AL4143" s="104"/>
      <c r="AM4143" s="22" t="s">
        <v>7183</v>
      </c>
    </row>
    <row r="4144">
      <c r="A4144" s="24">
        <v>46259.0</v>
      </c>
      <c r="B4144" s="24">
        <v>46260.0</v>
      </c>
      <c r="C4144" s="22" t="s">
        <v>687</v>
      </c>
      <c r="D4144" s="22" t="s">
        <v>146</v>
      </c>
      <c r="E4144" s="22" t="s">
        <v>303</v>
      </c>
      <c r="F4144" s="97">
        <v>0.0</v>
      </c>
      <c r="G4144" s="97">
        <v>0.0</v>
      </c>
      <c r="H4144" s="97">
        <v>0.0</v>
      </c>
      <c r="I4144" s="97">
        <v>0.0</v>
      </c>
      <c r="J4144" s="97">
        <v>0.0020197010860070045</v>
      </c>
      <c r="K4144" s="22" t="s">
        <v>3531</v>
      </c>
      <c r="L4144" s="97">
        <v>0.0</v>
      </c>
      <c r="M4144" s="22" t="s">
        <v>3369</v>
      </c>
      <c r="N4144" s="22" t="s">
        <v>3360</v>
      </c>
      <c r="O4144" s="98"/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/>
      <c r="AB4144" s="22" t="s">
        <v>164</v>
      </c>
      <c r="AC4144" s="22" t="s">
        <v>3361</v>
      </c>
      <c r="AD4144" s="22" t="s">
        <v>6847</v>
      </c>
      <c r="AE4144" s="22" t="s">
        <v>3363</v>
      </c>
      <c r="AF4144" s="102"/>
      <c r="AG4144" s="22" t="s">
        <v>3364</v>
      </c>
      <c r="AH4144" s="22" t="s">
        <v>3365</v>
      </c>
      <c r="AI4144" s="22">
        <v>0.0</v>
      </c>
      <c r="AJ4144" s="103">
        <v>4.079192476817873E-6</v>
      </c>
      <c r="AK4144" s="103">
        <v>0.0</v>
      </c>
      <c r="AL4144" s="104"/>
      <c r="AM4144" s="22" t="s">
        <v>7184</v>
      </c>
    </row>
    <row r="4145">
      <c r="A4145" s="24">
        <v>46260.0</v>
      </c>
      <c r="B4145" s="24">
        <v>46261.0</v>
      </c>
      <c r="C4145" s="22" t="s">
        <v>687</v>
      </c>
      <c r="D4145" s="22" t="s">
        <v>146</v>
      </c>
      <c r="E4145" s="22" t="s">
        <v>148</v>
      </c>
      <c r="F4145" s="97">
        <v>0.0</v>
      </c>
      <c r="G4145" s="97">
        <v>0.0</v>
      </c>
      <c r="H4145" s="97">
        <v>0.04</v>
      </c>
      <c r="I4145" s="97">
        <v>0.019230769230769232</v>
      </c>
      <c r="J4145" s="97">
        <v>0.01150761116651308</v>
      </c>
      <c r="K4145" s="22" t="s">
        <v>3531</v>
      </c>
      <c r="L4145" s="97">
        <v>0.0</v>
      </c>
      <c r="M4145" s="22" t="s">
        <v>3369</v>
      </c>
      <c r="N4145" s="22" t="s">
        <v>3360</v>
      </c>
      <c r="O4145" s="98"/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/>
      <c r="AB4145" s="22" t="s">
        <v>164</v>
      </c>
      <c r="AC4145" s="22" t="s">
        <v>3361</v>
      </c>
      <c r="AD4145" s="22" t="s">
        <v>6847</v>
      </c>
      <c r="AE4145" s="22" t="s">
        <v>3363</v>
      </c>
      <c r="AF4145" s="102"/>
      <c r="AG4145" s="22" t="s">
        <v>3364</v>
      </c>
      <c r="AH4145" s="22" t="s">
        <v>3365</v>
      </c>
      <c r="AI4145" s="22">
        <v>0.0</v>
      </c>
      <c r="AJ4145" s="103">
        <v>1.3242511475965654E-4</v>
      </c>
      <c r="AK4145" s="103">
        <v>3.6982248520710064E-4</v>
      </c>
      <c r="AL4145" s="104"/>
      <c r="AM4145" s="22" t="s">
        <v>7185</v>
      </c>
    </row>
    <row r="4146">
      <c r="A4146" s="24">
        <v>46261.0</v>
      </c>
      <c r="B4146" s="24">
        <v>46262.0</v>
      </c>
      <c r="C4146" s="22" t="s">
        <v>687</v>
      </c>
      <c r="D4146" s="22" t="s">
        <v>146</v>
      </c>
      <c r="E4146" s="22" t="s">
        <v>196</v>
      </c>
      <c r="F4146" s="97">
        <v>0.0</v>
      </c>
      <c r="G4146" s="97">
        <v>0.0</v>
      </c>
      <c r="H4146" s="97">
        <v>0.0</v>
      </c>
      <c r="I4146" s="97">
        <v>0.0</v>
      </c>
      <c r="J4146" s="97">
        <v>0.0019888294559087904</v>
      </c>
      <c r="K4146" s="22" t="s">
        <v>3531</v>
      </c>
      <c r="L4146" s="97">
        <v>0.0</v>
      </c>
      <c r="M4146" s="22" t="s">
        <v>3369</v>
      </c>
      <c r="N4146" s="22" t="s">
        <v>3360</v>
      </c>
      <c r="O4146" s="98"/>
      <c r="P4146" s="23"/>
      <c r="Q4146" s="23"/>
      <c r="R4146" s="23"/>
      <c r="S4146" s="23"/>
      <c r="T4146" s="23"/>
      <c r="U4146" s="23"/>
      <c r="V4146" s="23"/>
      <c r="W4146" s="23"/>
      <c r="X4146" s="23"/>
      <c r="Y4146" s="23"/>
      <c r="Z4146" s="23"/>
      <c r="AA4146" s="23"/>
      <c r="AB4146" s="22" t="s">
        <v>164</v>
      </c>
      <c r="AC4146" s="22" t="s">
        <v>3361</v>
      </c>
      <c r="AD4146" s="22" t="s">
        <v>6847</v>
      </c>
      <c r="AE4146" s="22" t="s">
        <v>3363</v>
      </c>
      <c r="AF4146" s="102"/>
      <c r="AG4146" s="22" t="s">
        <v>3364</v>
      </c>
      <c r="AH4146" s="22" t="s">
        <v>3365</v>
      </c>
      <c r="AI4146" s="22">
        <v>0.0</v>
      </c>
      <c r="AJ4146" s="103">
        <v>3.955442604690456E-6</v>
      </c>
      <c r="AK4146" s="103">
        <v>0.0</v>
      </c>
      <c r="AL4146" s="104"/>
      <c r="AM4146" s="22" t="s">
        <v>7186</v>
      </c>
    </row>
    <row r="4147">
      <c r="A4147" s="24">
        <v>46262.0</v>
      </c>
      <c r="B4147" s="24">
        <v>46263.0</v>
      </c>
      <c r="C4147" s="22" t="s">
        <v>687</v>
      </c>
      <c r="D4147" s="22" t="s">
        <v>146</v>
      </c>
      <c r="E4147" s="22" t="s">
        <v>288</v>
      </c>
      <c r="F4147" s="97">
        <v>0.0</v>
      </c>
      <c r="G4147" s="97">
        <v>0.0</v>
      </c>
      <c r="H4147" s="97">
        <v>0.0</v>
      </c>
      <c r="I4147" s="97">
        <v>0.0</v>
      </c>
      <c r="J4147" s="97">
        <v>0.0019735710494492176</v>
      </c>
      <c r="K4147" s="22" t="s">
        <v>3531</v>
      </c>
      <c r="L4147" s="97">
        <v>0.0</v>
      </c>
      <c r="M4147" s="22" t="s">
        <v>3369</v>
      </c>
      <c r="N4147" s="22" t="s">
        <v>3360</v>
      </c>
      <c r="O4147" s="98"/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/>
      <c r="AB4147" s="22" t="s">
        <v>164</v>
      </c>
      <c r="AC4147" s="22" t="s">
        <v>3361</v>
      </c>
      <c r="AD4147" s="22" t="s">
        <v>6847</v>
      </c>
      <c r="AE4147" s="22" t="s">
        <v>3363</v>
      </c>
      <c r="AF4147" s="102"/>
      <c r="AG4147" s="22" t="s">
        <v>3364</v>
      </c>
      <c r="AH4147" s="22" t="s">
        <v>3365</v>
      </c>
      <c r="AI4147" s="22">
        <v>0.0</v>
      </c>
      <c r="AJ4147" s="103">
        <v>3.894982687224086E-6</v>
      </c>
      <c r="AK4147" s="103">
        <v>0.0</v>
      </c>
      <c r="AL4147" s="104"/>
      <c r="AM4147" s="22" t="s">
        <v>7187</v>
      </c>
    </row>
    <row r="4148">
      <c r="A4148" s="24">
        <v>46263.0</v>
      </c>
      <c r="B4148" s="24">
        <v>46264.0</v>
      </c>
      <c r="C4148" s="22" t="s">
        <v>687</v>
      </c>
      <c r="D4148" s="22" t="s">
        <v>146</v>
      </c>
      <c r="E4148" s="22" t="s">
        <v>256</v>
      </c>
      <c r="F4148" s="97">
        <v>0.0</v>
      </c>
      <c r="G4148" s="97">
        <v>0.0</v>
      </c>
      <c r="H4148" s="97">
        <v>0.0</v>
      </c>
      <c r="I4148" s="97">
        <v>0.0</v>
      </c>
      <c r="J4148" s="97">
        <v>0.0019584297063039435</v>
      </c>
      <c r="K4148" s="22" t="s">
        <v>3531</v>
      </c>
      <c r="L4148" s="97">
        <v>0.0</v>
      </c>
      <c r="M4148" s="22" t="s">
        <v>3369</v>
      </c>
      <c r="N4148" s="22" t="s">
        <v>3360</v>
      </c>
      <c r="O4148" s="98"/>
      <c r="P4148" s="23"/>
      <c r="Q4148" s="23"/>
      <c r="R4148" s="23"/>
      <c r="S4148" s="23"/>
      <c r="T4148" s="23"/>
      <c r="U4148" s="23"/>
      <c r="V4148" s="23"/>
      <c r="W4148" s="23"/>
      <c r="X4148" s="23"/>
      <c r="Y4148" s="23"/>
      <c r="Z4148" s="23"/>
      <c r="AA4148" s="23"/>
      <c r="AB4148" s="22" t="s">
        <v>164</v>
      </c>
      <c r="AC4148" s="22" t="s">
        <v>3361</v>
      </c>
      <c r="AD4148" s="22" t="s">
        <v>6847</v>
      </c>
      <c r="AE4148" s="22" t="s">
        <v>3363</v>
      </c>
      <c r="AF4148" s="102"/>
      <c r="AG4148" s="22" t="s">
        <v>3364</v>
      </c>
      <c r="AH4148" s="22" t="s">
        <v>3365</v>
      </c>
      <c r="AI4148" s="22">
        <v>0.0</v>
      </c>
      <c r="AJ4148" s="103">
        <v>3.8354469145337505E-6</v>
      </c>
      <c r="AK4148" s="103">
        <v>0.0</v>
      </c>
      <c r="AL4148" s="104"/>
      <c r="AM4148" s="22" t="s">
        <v>7188</v>
      </c>
    </row>
    <row r="4149">
      <c r="A4149" s="24">
        <v>46264.0</v>
      </c>
      <c r="B4149" s="24">
        <v>46265.0</v>
      </c>
      <c r="C4149" s="22" t="s">
        <v>687</v>
      </c>
      <c r="D4149" s="22" t="s">
        <v>146</v>
      </c>
      <c r="E4149" s="22" t="s">
        <v>180</v>
      </c>
      <c r="F4149" s="97">
        <v>0.0</v>
      </c>
      <c r="G4149" s="97">
        <v>0.0</v>
      </c>
      <c r="H4149" s="97">
        <v>0.0</v>
      </c>
      <c r="I4149" s="97">
        <v>0.019230769230769232</v>
      </c>
      <c r="J4149" s="97">
        <v>0.006658651878031757</v>
      </c>
      <c r="K4149" s="22" t="s">
        <v>3531</v>
      </c>
      <c r="L4149" s="97">
        <v>0.0</v>
      </c>
      <c r="M4149" s="22" t="s">
        <v>3369</v>
      </c>
      <c r="N4149" s="22" t="s">
        <v>3360</v>
      </c>
      <c r="O4149" s="98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  <c r="Z4149" s="23"/>
      <c r="AA4149" s="23"/>
      <c r="AB4149" s="22" t="s">
        <v>164</v>
      </c>
      <c r="AC4149" s="22" t="s">
        <v>3361</v>
      </c>
      <c r="AD4149" s="22" t="s">
        <v>6847</v>
      </c>
      <c r="AE4149" s="22" t="s">
        <v>3363</v>
      </c>
      <c r="AF4149" s="102"/>
      <c r="AG4149" s="22" t="s">
        <v>3364</v>
      </c>
      <c r="AH4149" s="22" t="s">
        <v>3365</v>
      </c>
      <c r="AI4149" s="22">
        <v>0.0</v>
      </c>
      <c r="AJ4149" s="103">
        <v>4.433764483281585E-5</v>
      </c>
      <c r="AK4149" s="103">
        <v>3.6982248520710064E-4</v>
      </c>
      <c r="AL4149" s="104"/>
      <c r="AM4149" s="22" t="s">
        <v>7189</v>
      </c>
    </row>
    <row r="4150">
      <c r="A4150" s="24">
        <v>46265.0</v>
      </c>
      <c r="B4150" s="24">
        <v>46266.0</v>
      </c>
      <c r="C4150" s="22" t="s">
        <v>687</v>
      </c>
      <c r="D4150" s="22" t="s">
        <v>146</v>
      </c>
      <c r="E4150" s="22" t="s">
        <v>208</v>
      </c>
      <c r="F4150" s="97">
        <v>0.0</v>
      </c>
      <c r="G4150" s="97">
        <v>0.0</v>
      </c>
      <c r="H4150" s="97">
        <v>0.0</v>
      </c>
      <c r="I4150" s="97">
        <v>0.0</v>
      </c>
      <c r="J4150" s="97">
        <v>0.001928494624382539</v>
      </c>
      <c r="K4150" s="22" t="s">
        <v>3531</v>
      </c>
      <c r="L4150" s="97">
        <v>0.0</v>
      </c>
      <c r="M4150" s="22" t="s">
        <v>3369</v>
      </c>
      <c r="N4150" s="22" t="s">
        <v>3360</v>
      </c>
      <c r="O4150" s="98"/>
      <c r="P4150" s="23"/>
      <c r="Q4150" s="23"/>
      <c r="R4150" s="23"/>
      <c r="S4150" s="23"/>
      <c r="T4150" s="23"/>
      <c r="U4150" s="23"/>
      <c r="V4150" s="23"/>
      <c r="W4150" s="23"/>
      <c r="X4150" s="23"/>
      <c r="Y4150" s="23"/>
      <c r="Z4150" s="23"/>
      <c r="AA4150" s="23"/>
      <c r="AB4150" s="22" t="s">
        <v>164</v>
      </c>
      <c r="AC4150" s="22" t="s">
        <v>3361</v>
      </c>
      <c r="AD4150" s="22" t="s">
        <v>6847</v>
      </c>
      <c r="AE4150" s="22" t="s">
        <v>3363</v>
      </c>
      <c r="AF4150" s="102"/>
      <c r="AG4150" s="22" t="s">
        <v>3364</v>
      </c>
      <c r="AH4150" s="22" t="s">
        <v>3365</v>
      </c>
      <c r="AI4150" s="22">
        <v>0.0</v>
      </c>
      <c r="AJ4150" s="103">
        <v>3.71909151627235E-6</v>
      </c>
      <c r="AK4150" s="103">
        <v>0.0</v>
      </c>
      <c r="AL4150" s="104"/>
      <c r="AM4150" s="22" t="s">
        <v>7190</v>
      </c>
    </row>
    <row r="4151">
      <c r="A4151" s="24">
        <v>46266.0</v>
      </c>
      <c r="B4151" s="24">
        <v>46267.0</v>
      </c>
      <c r="C4151" s="22" t="s">
        <v>687</v>
      </c>
      <c r="D4151" s="22" t="s">
        <v>146</v>
      </c>
      <c r="E4151" s="22" t="s">
        <v>303</v>
      </c>
      <c r="F4151" s="97">
        <v>0.0</v>
      </c>
      <c r="G4151" s="97">
        <v>0.0</v>
      </c>
      <c r="H4151" s="97">
        <v>0.0</v>
      </c>
      <c r="I4151" s="97">
        <v>0.0</v>
      </c>
      <c r="J4151" s="97">
        <v>0.0019136991099926513</v>
      </c>
      <c r="K4151" s="22" t="s">
        <v>3531</v>
      </c>
      <c r="L4151" s="97">
        <v>0.0</v>
      </c>
      <c r="M4151" s="22" t="s">
        <v>3369</v>
      </c>
      <c r="N4151" s="22" t="s">
        <v>3360</v>
      </c>
      <c r="O4151" s="98"/>
      <c r="P4151" s="23"/>
      <c r="Q4151" s="23"/>
      <c r="R4151" s="23"/>
      <c r="S4151" s="23"/>
      <c r="T4151" s="23"/>
      <c r="U4151" s="23"/>
      <c r="V4151" s="23"/>
      <c r="W4151" s="23"/>
      <c r="X4151" s="23"/>
      <c r="Y4151" s="23"/>
      <c r="Z4151" s="23"/>
      <c r="AA4151" s="23"/>
      <c r="AB4151" s="22" t="s">
        <v>164</v>
      </c>
      <c r="AC4151" s="22" t="s">
        <v>3361</v>
      </c>
      <c r="AD4151" s="22" t="s">
        <v>6847</v>
      </c>
      <c r="AE4151" s="22" t="s">
        <v>3363</v>
      </c>
      <c r="AF4151" s="102"/>
      <c r="AG4151" s="22" t="s">
        <v>3364</v>
      </c>
      <c r="AH4151" s="22" t="s">
        <v>3365</v>
      </c>
      <c r="AI4151" s="22">
        <v>0.0</v>
      </c>
      <c r="AJ4151" s="103">
        <v>3.6622442835866657E-6</v>
      </c>
      <c r="AK4151" s="103">
        <v>0.0</v>
      </c>
      <c r="AL4151" s="104"/>
      <c r="AM4151" s="22" t="s">
        <v>7191</v>
      </c>
    </row>
    <row r="4152">
      <c r="A4152" s="24">
        <v>46267.0</v>
      </c>
      <c r="B4152" s="24">
        <v>46268.0</v>
      </c>
      <c r="C4152" s="22" t="s">
        <v>687</v>
      </c>
      <c r="D4152" s="22" t="s">
        <v>146</v>
      </c>
      <c r="E4152" s="22" t="s">
        <v>148</v>
      </c>
      <c r="F4152" s="97">
        <v>0.0</v>
      </c>
      <c r="G4152" s="97">
        <v>0.0</v>
      </c>
      <c r="H4152" s="97">
        <v>0.04</v>
      </c>
      <c r="I4152" s="97">
        <v>0.019230769230769232</v>
      </c>
      <c r="J4152" s="97">
        <v>0.01090364579197993</v>
      </c>
      <c r="K4152" s="22" t="s">
        <v>3531</v>
      </c>
      <c r="L4152" s="97">
        <v>0.0</v>
      </c>
      <c r="M4152" s="22" t="s">
        <v>3369</v>
      </c>
      <c r="N4152" s="22" t="s">
        <v>3360</v>
      </c>
      <c r="O4152" s="98"/>
      <c r="P4152" s="23"/>
      <c r="Q4152" s="23"/>
      <c r="R4152" s="23"/>
      <c r="S4152" s="23"/>
      <c r="T4152" s="23"/>
      <c r="U4152" s="23"/>
      <c r="V4152" s="23"/>
      <c r="W4152" s="23"/>
      <c r="X4152" s="23"/>
      <c r="Y4152" s="23"/>
      <c r="Z4152" s="23"/>
      <c r="AA4152" s="23"/>
      <c r="AB4152" s="22" t="s">
        <v>164</v>
      </c>
      <c r="AC4152" s="22" t="s">
        <v>3361</v>
      </c>
      <c r="AD4152" s="22" t="s">
        <v>6847</v>
      </c>
      <c r="AE4152" s="22" t="s">
        <v>3363</v>
      </c>
      <c r="AF4152" s="102"/>
      <c r="AG4152" s="22" t="s">
        <v>3364</v>
      </c>
      <c r="AH4152" s="22" t="s">
        <v>3365</v>
      </c>
      <c r="AI4152" s="22">
        <v>0.0</v>
      </c>
      <c r="AJ4152" s="103">
        <v>1.1888949155696163E-4</v>
      </c>
      <c r="AK4152" s="103">
        <v>3.6982248520710064E-4</v>
      </c>
      <c r="AL4152" s="104"/>
      <c r="AM4152" s="22" t="s">
        <v>7192</v>
      </c>
    </row>
    <row r="4153">
      <c r="A4153" s="24">
        <v>46268.0</v>
      </c>
      <c r="B4153" s="24">
        <v>46269.0</v>
      </c>
      <c r="C4153" s="22" t="s">
        <v>687</v>
      </c>
      <c r="D4153" s="22" t="s">
        <v>146</v>
      </c>
      <c r="E4153" s="22" t="s">
        <v>196</v>
      </c>
      <c r="F4153" s="97">
        <v>0.0</v>
      </c>
      <c r="G4153" s="97">
        <v>0.0</v>
      </c>
      <c r="H4153" s="97">
        <v>0.0</v>
      </c>
      <c r="I4153" s="97">
        <v>0.0</v>
      </c>
      <c r="J4153" s="97">
        <v>0.0018844477462872547</v>
      </c>
      <c r="K4153" s="22" t="s">
        <v>3531</v>
      </c>
      <c r="L4153" s="97">
        <v>0.0</v>
      </c>
      <c r="M4153" s="22" t="s">
        <v>3369</v>
      </c>
      <c r="N4153" s="22" t="s">
        <v>3360</v>
      </c>
      <c r="O4153" s="98"/>
      <c r="P4153" s="23"/>
      <c r="Q4153" s="23"/>
      <c r="R4153" s="23"/>
      <c r="S4153" s="23"/>
      <c r="T4153" s="23"/>
      <c r="U4153" s="23"/>
      <c r="V4153" s="23"/>
      <c r="W4153" s="23"/>
      <c r="X4153" s="23"/>
      <c r="Y4153" s="23"/>
      <c r="Z4153" s="23"/>
      <c r="AA4153" s="23"/>
      <c r="AB4153" s="22" t="s">
        <v>164</v>
      </c>
      <c r="AC4153" s="22" t="s">
        <v>3361</v>
      </c>
      <c r="AD4153" s="22" t="s">
        <v>6847</v>
      </c>
      <c r="AE4153" s="22" t="s">
        <v>3363</v>
      </c>
      <c r="AF4153" s="102"/>
      <c r="AG4153" s="22" t="s">
        <v>3364</v>
      </c>
      <c r="AH4153" s="22" t="s">
        <v>3365</v>
      </c>
      <c r="AI4153" s="22">
        <v>0.0</v>
      </c>
      <c r="AJ4153" s="103">
        <v>3.5511433084871136E-6</v>
      </c>
      <c r="AK4153" s="103">
        <v>0.0</v>
      </c>
      <c r="AL4153" s="104"/>
      <c r="AM4153" s="22" t="s">
        <v>7193</v>
      </c>
    </row>
    <row r="4154">
      <c r="A4154" s="24">
        <v>46269.0</v>
      </c>
      <c r="B4154" s="24">
        <v>46270.0</v>
      </c>
      <c r="C4154" s="22" t="s">
        <v>687</v>
      </c>
      <c r="D4154" s="22" t="s">
        <v>146</v>
      </c>
      <c r="E4154" s="22" t="s">
        <v>288</v>
      </c>
      <c r="F4154" s="97">
        <v>0.0</v>
      </c>
      <c r="G4154" s="97">
        <v>0.0</v>
      </c>
      <c r="H4154" s="97">
        <v>0.0</v>
      </c>
      <c r="I4154" s="97">
        <v>0.0</v>
      </c>
      <c r="J4154" s="97">
        <v>0.001869990161913064</v>
      </c>
      <c r="K4154" s="22" t="s">
        <v>3531</v>
      </c>
      <c r="L4154" s="97">
        <v>0.0</v>
      </c>
      <c r="M4154" s="22" t="s">
        <v>3369</v>
      </c>
      <c r="N4154" s="22" t="s">
        <v>3360</v>
      </c>
      <c r="O4154" s="98"/>
      <c r="P4154" s="23"/>
      <c r="Q4154" s="23"/>
      <c r="R4154" s="23"/>
      <c r="S4154" s="23"/>
      <c r="T4154" s="23"/>
      <c r="U4154" s="23"/>
      <c r="V4154" s="23"/>
      <c r="W4154" s="23"/>
      <c r="X4154" s="23"/>
      <c r="Y4154" s="23"/>
      <c r="Z4154" s="23"/>
      <c r="AA4154" s="23"/>
      <c r="AB4154" s="22" t="s">
        <v>164</v>
      </c>
      <c r="AC4154" s="22" t="s">
        <v>3361</v>
      </c>
      <c r="AD4154" s="22" t="s">
        <v>6847</v>
      </c>
      <c r="AE4154" s="22" t="s">
        <v>3363</v>
      </c>
      <c r="AF4154" s="102"/>
      <c r="AG4154" s="22" t="s">
        <v>3364</v>
      </c>
      <c r="AH4154" s="22" t="s">
        <v>3365</v>
      </c>
      <c r="AI4154" s="22">
        <v>0.0</v>
      </c>
      <c r="AJ4154" s="103">
        <v>3.4968632056516476E-6</v>
      </c>
      <c r="AK4154" s="103">
        <v>0.0</v>
      </c>
      <c r="AL4154" s="104"/>
      <c r="AM4154" s="22" t="s">
        <v>7194</v>
      </c>
    </row>
    <row r="4155">
      <c r="A4155" s="24">
        <v>46270.0</v>
      </c>
      <c r="B4155" s="24">
        <v>46271.0</v>
      </c>
      <c r="C4155" s="22" t="s">
        <v>687</v>
      </c>
      <c r="D4155" s="22" t="s">
        <v>146</v>
      </c>
      <c r="E4155" s="22" t="s">
        <v>256</v>
      </c>
      <c r="F4155" s="97">
        <v>0.0</v>
      </c>
      <c r="G4155" s="97">
        <v>0.0</v>
      </c>
      <c r="H4155" s="97">
        <v>0.0</v>
      </c>
      <c r="I4155" s="97">
        <v>0.0</v>
      </c>
      <c r="J4155" s="97">
        <v>0.0018556434969031</v>
      </c>
      <c r="K4155" s="22" t="s">
        <v>3531</v>
      </c>
      <c r="L4155" s="97">
        <v>0.0</v>
      </c>
      <c r="M4155" s="22" t="s">
        <v>3369</v>
      </c>
      <c r="N4155" s="22" t="s">
        <v>3360</v>
      </c>
      <c r="O4155" s="98"/>
      <c r="P4155" s="23"/>
      <c r="Q4155" s="23"/>
      <c r="R4155" s="23"/>
      <c r="S4155" s="23"/>
      <c r="T4155" s="23"/>
      <c r="U4155" s="23"/>
      <c r="V4155" s="23"/>
      <c r="W4155" s="23"/>
      <c r="X4155" s="23"/>
      <c r="Y4155" s="23"/>
      <c r="Z4155" s="23"/>
      <c r="AA4155" s="23"/>
      <c r="AB4155" s="22" t="s">
        <v>164</v>
      </c>
      <c r="AC4155" s="22" t="s">
        <v>3361</v>
      </c>
      <c r="AD4155" s="22" t="s">
        <v>6847</v>
      </c>
      <c r="AE4155" s="22" t="s">
        <v>3363</v>
      </c>
      <c r="AF4155" s="102"/>
      <c r="AG4155" s="22" t="s">
        <v>3364</v>
      </c>
      <c r="AH4155" s="22" t="s">
        <v>3365</v>
      </c>
      <c r="AI4155" s="22">
        <v>0.0</v>
      </c>
      <c r="AJ4155" s="103">
        <v>3.4434127875987653E-6</v>
      </c>
      <c r="AK4155" s="103">
        <v>0.0</v>
      </c>
      <c r="AL4155" s="104"/>
      <c r="AM4155" s="22" t="s">
        <v>7195</v>
      </c>
    </row>
    <row r="4156">
      <c r="A4156" s="24">
        <v>46271.0</v>
      </c>
      <c r="B4156" s="24">
        <v>46272.0</v>
      </c>
      <c r="C4156" s="22" t="s">
        <v>687</v>
      </c>
      <c r="D4156" s="22" t="s">
        <v>146</v>
      </c>
      <c r="E4156" s="22" t="s">
        <v>180</v>
      </c>
      <c r="F4156" s="97">
        <v>0.0</v>
      </c>
      <c r="G4156" s="97">
        <v>0.0</v>
      </c>
      <c r="H4156" s="97">
        <v>0.0</v>
      </c>
      <c r="I4156" s="97">
        <v>0.019230769230769232</v>
      </c>
      <c r="J4156" s="97">
        <v>0.006309179244901428</v>
      </c>
      <c r="K4156" s="22" t="s">
        <v>3531</v>
      </c>
      <c r="L4156" s="97">
        <v>0.0</v>
      </c>
      <c r="M4156" s="22" t="s">
        <v>3369</v>
      </c>
      <c r="N4156" s="22" t="s">
        <v>3360</v>
      </c>
      <c r="O4156" s="98"/>
      <c r="P4156" s="23"/>
      <c r="Q4156" s="23"/>
      <c r="R4156" s="23"/>
      <c r="S4156" s="23"/>
      <c r="T4156" s="23"/>
      <c r="U4156" s="23"/>
      <c r="V4156" s="23"/>
      <c r="W4156" s="23"/>
      <c r="X4156" s="23"/>
      <c r="Y4156" s="23"/>
      <c r="Z4156" s="23"/>
      <c r="AA4156" s="23"/>
      <c r="AB4156" s="22" t="s">
        <v>164</v>
      </c>
      <c r="AC4156" s="22" t="s">
        <v>3361</v>
      </c>
      <c r="AD4156" s="22" t="s">
        <v>6847</v>
      </c>
      <c r="AE4156" s="22" t="s">
        <v>3363</v>
      </c>
      <c r="AF4156" s="102"/>
      <c r="AG4156" s="22" t="s">
        <v>3364</v>
      </c>
      <c r="AH4156" s="22" t="s">
        <v>3365</v>
      </c>
      <c r="AI4156" s="22">
        <v>0.0</v>
      </c>
      <c r="AJ4156" s="103">
        <v>3.980574274429495E-5</v>
      </c>
      <c r="AK4156" s="103">
        <v>3.6982248520710064E-4</v>
      </c>
      <c r="AL4156" s="104"/>
      <c r="AM4156" s="22" t="s">
        <v>7196</v>
      </c>
    </row>
    <row r="4157">
      <c r="A4157" s="24">
        <v>46272.0</v>
      </c>
      <c r="B4157" s="24">
        <v>46273.0</v>
      </c>
      <c r="C4157" s="22" t="s">
        <v>687</v>
      </c>
      <c r="D4157" s="22" t="s">
        <v>146</v>
      </c>
      <c r="E4157" s="22" t="s">
        <v>208</v>
      </c>
      <c r="F4157" s="97">
        <v>0.0</v>
      </c>
      <c r="G4157" s="97">
        <v>0.0</v>
      </c>
      <c r="H4157" s="97">
        <v>0.0</v>
      </c>
      <c r="I4157" s="97">
        <v>0.0</v>
      </c>
      <c r="J4157" s="97">
        <v>0.0018272795275873198</v>
      </c>
      <c r="K4157" s="22" t="s">
        <v>3531</v>
      </c>
      <c r="L4157" s="97">
        <v>0.0</v>
      </c>
      <c r="M4157" s="22" t="s">
        <v>3369</v>
      </c>
      <c r="N4157" s="22" t="s">
        <v>3360</v>
      </c>
      <c r="O4157" s="98"/>
      <c r="P4157" s="23"/>
      <c r="Q4157" s="23"/>
      <c r="R4157" s="23"/>
      <c r="S4157" s="23"/>
      <c r="T4157" s="23"/>
      <c r="U4157" s="23"/>
      <c r="V4157" s="23"/>
      <c r="W4157" s="23"/>
      <c r="X4157" s="23"/>
      <c r="Y4157" s="23"/>
      <c r="Z4157" s="23"/>
      <c r="AA4157" s="23"/>
      <c r="AB4157" s="22" t="s">
        <v>164</v>
      </c>
      <c r="AC4157" s="22" t="s">
        <v>3361</v>
      </c>
      <c r="AD4157" s="22" t="s">
        <v>6847</v>
      </c>
      <c r="AE4157" s="22" t="s">
        <v>3363</v>
      </c>
      <c r="AF4157" s="102"/>
      <c r="AG4157" s="22" t="s">
        <v>3364</v>
      </c>
      <c r="AH4157" s="22" t="s">
        <v>3365</v>
      </c>
      <c r="AI4157" s="22">
        <v>0.0</v>
      </c>
      <c r="AJ4157" s="103">
        <v>3.3389504719397383E-6</v>
      </c>
      <c r="AK4157" s="103">
        <v>0.0</v>
      </c>
      <c r="AL4157" s="104"/>
      <c r="AM4157" s="22" t="s">
        <v>7197</v>
      </c>
    </row>
    <row r="4158">
      <c r="A4158" s="24">
        <v>46273.0</v>
      </c>
      <c r="B4158" s="24">
        <v>46274.0</v>
      </c>
      <c r="C4158" s="22" t="s">
        <v>687</v>
      </c>
      <c r="D4158" s="22" t="s">
        <v>146</v>
      </c>
      <c r="E4158" s="22" t="s">
        <v>303</v>
      </c>
      <c r="F4158" s="97">
        <v>0.0</v>
      </c>
      <c r="G4158" s="97">
        <v>0.0</v>
      </c>
      <c r="H4158" s="97">
        <v>0.0</v>
      </c>
      <c r="I4158" s="97">
        <v>0.0</v>
      </c>
      <c r="J4158" s="97">
        <v>0.0018132605408590463</v>
      </c>
      <c r="K4158" s="22" t="s">
        <v>3531</v>
      </c>
      <c r="L4158" s="97">
        <v>0.0</v>
      </c>
      <c r="M4158" s="22" t="s">
        <v>3369</v>
      </c>
      <c r="N4158" s="22" t="s">
        <v>3360</v>
      </c>
      <c r="O4158" s="98"/>
      <c r="P4158" s="23"/>
      <c r="Q4158" s="23"/>
      <c r="R4158" s="23"/>
      <c r="S4158" s="23"/>
      <c r="T4158" s="23"/>
      <c r="U4158" s="23"/>
      <c r="V4158" s="23"/>
      <c r="W4158" s="23"/>
      <c r="X4158" s="23"/>
      <c r="Y4158" s="23"/>
      <c r="Z4158" s="23"/>
      <c r="AA4158" s="23"/>
      <c r="AB4158" s="22" t="s">
        <v>164</v>
      </c>
      <c r="AC4158" s="22" t="s">
        <v>3361</v>
      </c>
      <c r="AD4158" s="22" t="s">
        <v>6847</v>
      </c>
      <c r="AE4158" s="22" t="s">
        <v>3363</v>
      </c>
      <c r="AF4158" s="102"/>
      <c r="AG4158" s="22" t="s">
        <v>3364</v>
      </c>
      <c r="AH4158" s="22" t="s">
        <v>3365</v>
      </c>
      <c r="AI4158" s="22">
        <v>0.0</v>
      </c>
      <c r="AJ4158" s="103">
        <v>3.287913789036441E-6</v>
      </c>
      <c r="AK4158" s="103">
        <v>0.0</v>
      </c>
      <c r="AL4158" s="104"/>
      <c r="AM4158" s="22" t="s">
        <v>7198</v>
      </c>
    </row>
    <row r="4159">
      <c r="A4159" s="24">
        <v>46274.0</v>
      </c>
      <c r="B4159" s="24">
        <v>46275.0</v>
      </c>
      <c r="C4159" s="22" t="s">
        <v>687</v>
      </c>
      <c r="D4159" s="22" t="s">
        <v>146</v>
      </c>
      <c r="E4159" s="22" t="s">
        <v>148</v>
      </c>
      <c r="F4159" s="97">
        <v>0.0</v>
      </c>
      <c r="G4159" s="97">
        <v>0.0</v>
      </c>
      <c r="H4159" s="97">
        <v>0.04</v>
      </c>
      <c r="I4159" s="97">
        <v>0.019230769230769232</v>
      </c>
      <c r="J4159" s="97">
        <v>0.01033137893144389</v>
      </c>
      <c r="K4159" s="22" t="s">
        <v>3531</v>
      </c>
      <c r="L4159" s="97">
        <v>0.0</v>
      </c>
      <c r="M4159" s="22" t="s">
        <v>3369</v>
      </c>
      <c r="N4159" s="22" t="s">
        <v>3360</v>
      </c>
      <c r="O4159" s="98"/>
      <c r="P4159" s="23"/>
      <c r="Q4159" s="23"/>
      <c r="R4159" s="23"/>
      <c r="S4159" s="23"/>
      <c r="T4159" s="23"/>
      <c r="U4159" s="23"/>
      <c r="V4159" s="23"/>
      <c r="W4159" s="23"/>
      <c r="X4159" s="23"/>
      <c r="Y4159" s="23"/>
      <c r="Z4159" s="23"/>
      <c r="AA4159" s="23"/>
      <c r="AB4159" s="22" t="s">
        <v>164</v>
      </c>
      <c r="AC4159" s="22" t="s">
        <v>3361</v>
      </c>
      <c r="AD4159" s="22" t="s">
        <v>6847</v>
      </c>
      <c r="AE4159" s="22" t="s">
        <v>3363</v>
      </c>
      <c r="AF4159" s="102"/>
      <c r="AG4159" s="22" t="s">
        <v>3364</v>
      </c>
      <c r="AH4159" s="22" t="s">
        <v>3365</v>
      </c>
      <c r="AI4159" s="22">
        <v>0.0</v>
      </c>
      <c r="AJ4159" s="103">
        <v>1.0673739062508269E-4</v>
      </c>
      <c r="AK4159" s="103">
        <v>3.6982248520710064E-4</v>
      </c>
      <c r="AL4159" s="104"/>
      <c r="AM4159" s="22" t="s">
        <v>7199</v>
      </c>
    </row>
    <row r="4160">
      <c r="A4160" s="24">
        <v>46275.0</v>
      </c>
      <c r="B4160" s="24">
        <v>46276.0</v>
      </c>
      <c r="C4160" s="22" t="s">
        <v>687</v>
      </c>
      <c r="D4160" s="22" t="s">
        <v>146</v>
      </c>
      <c r="E4160" s="22" t="s">
        <v>196</v>
      </c>
      <c r="F4160" s="97">
        <v>0.0</v>
      </c>
      <c r="G4160" s="97">
        <v>0.0</v>
      </c>
      <c r="H4160" s="97">
        <v>0.0</v>
      </c>
      <c r="I4160" s="97">
        <v>0.0</v>
      </c>
      <c r="J4160" s="97">
        <v>0.0017855444054977695</v>
      </c>
      <c r="K4160" s="22" t="s">
        <v>3531</v>
      </c>
      <c r="L4160" s="97">
        <v>0.0</v>
      </c>
      <c r="M4160" s="22" t="s">
        <v>3369</v>
      </c>
      <c r="N4160" s="22" t="s">
        <v>3360</v>
      </c>
      <c r="O4160" s="98"/>
      <c r="P4160" s="23"/>
      <c r="Q4160" s="23"/>
      <c r="R4160" s="23"/>
      <c r="S4160" s="23"/>
      <c r="T4160" s="23"/>
      <c r="U4160" s="23"/>
      <c r="V4160" s="23"/>
      <c r="W4160" s="23"/>
      <c r="X4160" s="23"/>
      <c r="Y4160" s="23"/>
      <c r="Z4160" s="23"/>
      <c r="AA4160" s="23"/>
      <c r="AB4160" s="22" t="s">
        <v>164</v>
      </c>
      <c r="AC4160" s="22" t="s">
        <v>3361</v>
      </c>
      <c r="AD4160" s="22" t="s">
        <v>6847</v>
      </c>
      <c r="AE4160" s="22" t="s">
        <v>3363</v>
      </c>
      <c r="AF4160" s="102"/>
      <c r="AG4160" s="22" t="s">
        <v>3364</v>
      </c>
      <c r="AH4160" s="22" t="s">
        <v>3365</v>
      </c>
      <c r="AI4160" s="22">
        <v>0.0</v>
      </c>
      <c r="AJ4160" s="103">
        <v>3.188168824004383E-6</v>
      </c>
      <c r="AK4160" s="103">
        <v>0.0</v>
      </c>
      <c r="AL4160" s="104"/>
      <c r="AM4160" s="22" t="s">
        <v>7200</v>
      </c>
    </row>
    <row r="4161">
      <c r="A4161" s="24">
        <v>46276.0</v>
      </c>
      <c r="B4161" s="24">
        <v>46277.0</v>
      </c>
      <c r="C4161" s="22" t="s">
        <v>687</v>
      </c>
      <c r="D4161" s="22" t="s">
        <v>146</v>
      </c>
      <c r="E4161" s="22" t="s">
        <v>288</v>
      </c>
      <c r="F4161" s="97">
        <v>0.0</v>
      </c>
      <c r="G4161" s="97">
        <v>0.0</v>
      </c>
      <c r="H4161" s="97">
        <v>0.0</v>
      </c>
      <c r="I4161" s="97">
        <v>0.0</v>
      </c>
      <c r="J4161" s="97">
        <v>0.00177184561286889</v>
      </c>
      <c r="K4161" s="22" t="s">
        <v>3531</v>
      </c>
      <c r="L4161" s="97">
        <v>0.0</v>
      </c>
      <c r="M4161" s="22" t="s">
        <v>3369</v>
      </c>
      <c r="N4161" s="22" t="s">
        <v>3360</v>
      </c>
      <c r="O4161" s="98"/>
      <c r="P4161" s="23"/>
      <c r="Q4161" s="23"/>
      <c r="R4161" s="23"/>
      <c r="S4161" s="23"/>
      <c r="T4161" s="23"/>
      <c r="U4161" s="23"/>
      <c r="V4161" s="23"/>
      <c r="W4161" s="23"/>
      <c r="X4161" s="23"/>
      <c r="Y4161" s="23"/>
      <c r="Z4161" s="23"/>
      <c r="AA4161" s="23"/>
      <c r="AB4161" s="22" t="s">
        <v>164</v>
      </c>
      <c r="AC4161" s="22" t="s">
        <v>3361</v>
      </c>
      <c r="AD4161" s="22" t="s">
        <v>6847</v>
      </c>
      <c r="AE4161" s="22" t="s">
        <v>3363</v>
      </c>
      <c r="AF4161" s="102"/>
      <c r="AG4161" s="22" t="s">
        <v>3364</v>
      </c>
      <c r="AH4161" s="22" t="s">
        <v>3365</v>
      </c>
      <c r="AI4161" s="22">
        <v>0.0</v>
      </c>
      <c r="AJ4161" s="103">
        <v>3.139436875842732E-6</v>
      </c>
      <c r="AK4161" s="103">
        <v>0.0</v>
      </c>
      <c r="AL4161" s="104"/>
      <c r="AM4161" s="22" t="s">
        <v>7201</v>
      </c>
    </row>
    <row r="4162">
      <c r="A4162" s="24">
        <v>46277.0</v>
      </c>
      <c r="B4162" s="24">
        <v>46278.0</v>
      </c>
      <c r="C4162" s="22" t="s">
        <v>687</v>
      </c>
      <c r="D4162" s="22" t="s">
        <v>146</v>
      </c>
      <c r="E4162" s="22" t="s">
        <v>256</v>
      </c>
      <c r="F4162" s="97">
        <v>0.0</v>
      </c>
      <c r="G4162" s="97">
        <v>0.0</v>
      </c>
      <c r="H4162" s="97">
        <v>0.0</v>
      </c>
      <c r="I4162" s="97">
        <v>0.0</v>
      </c>
      <c r="J4162" s="97">
        <v>0.001758251918113192</v>
      </c>
      <c r="K4162" s="22" t="s">
        <v>3531</v>
      </c>
      <c r="L4162" s="97">
        <v>0.0</v>
      </c>
      <c r="M4162" s="22" t="s">
        <v>3369</v>
      </c>
      <c r="N4162" s="22" t="s">
        <v>3360</v>
      </c>
      <c r="O4162" s="98"/>
      <c r="P4162" s="23"/>
      <c r="Q4162" s="23"/>
      <c r="R4162" s="23"/>
      <c r="S4162" s="23"/>
      <c r="T4162" s="23"/>
      <c r="U4162" s="23"/>
      <c r="V4162" s="23"/>
      <c r="W4162" s="23"/>
      <c r="X4162" s="23"/>
      <c r="Y4162" s="23"/>
      <c r="Z4162" s="23"/>
      <c r="AA4162" s="23"/>
      <c r="AB4162" s="22" t="s">
        <v>164</v>
      </c>
      <c r="AC4162" s="22" t="s">
        <v>3361</v>
      </c>
      <c r="AD4162" s="22" t="s">
        <v>6847</v>
      </c>
      <c r="AE4162" s="22" t="s">
        <v>3363</v>
      </c>
      <c r="AF4162" s="102"/>
      <c r="AG4162" s="22" t="s">
        <v>3364</v>
      </c>
      <c r="AH4162" s="22" t="s">
        <v>3365</v>
      </c>
      <c r="AI4162" s="22">
        <v>0.0</v>
      </c>
      <c r="AJ4162" s="103">
        <v>3.0914498075487186E-6</v>
      </c>
      <c r="AK4162" s="103">
        <v>0.0</v>
      </c>
      <c r="AL4162" s="104"/>
      <c r="AM4162" s="22" t="s">
        <v>7202</v>
      </c>
    </row>
    <row r="4163">
      <c r="A4163" s="24">
        <v>46278.0</v>
      </c>
      <c r="B4163" s="24">
        <v>46279.0</v>
      </c>
      <c r="C4163" s="22" t="s">
        <v>687</v>
      </c>
      <c r="D4163" s="22" t="s">
        <v>146</v>
      </c>
      <c r="E4163" s="22" t="s">
        <v>180</v>
      </c>
      <c r="F4163" s="97">
        <v>0.0</v>
      </c>
      <c r="G4163" s="97">
        <v>0.0</v>
      </c>
      <c r="H4163" s="97">
        <v>0.0</v>
      </c>
      <c r="I4163" s="97">
        <v>0.019230769230769232</v>
      </c>
      <c r="J4163" s="97">
        <v>0.00597804833071724</v>
      </c>
      <c r="K4163" s="22" t="s">
        <v>3531</v>
      </c>
      <c r="L4163" s="97">
        <v>0.0</v>
      </c>
      <c r="M4163" s="22" t="s">
        <v>3369</v>
      </c>
      <c r="N4163" s="22" t="s">
        <v>3360</v>
      </c>
      <c r="O4163" s="98"/>
      <c r="P4163" s="23"/>
      <c r="Q4163" s="23"/>
      <c r="R4163" s="23"/>
      <c r="S4163" s="23"/>
      <c r="T4163" s="23"/>
      <c r="U4163" s="23"/>
      <c r="V4163" s="23"/>
      <c r="W4163" s="23"/>
      <c r="X4163" s="23"/>
      <c r="Y4163" s="23"/>
      <c r="Z4163" s="23"/>
      <c r="AA4163" s="23"/>
      <c r="AB4163" s="22" t="s">
        <v>164</v>
      </c>
      <c r="AC4163" s="22" t="s">
        <v>3361</v>
      </c>
      <c r="AD4163" s="22" t="s">
        <v>6847</v>
      </c>
      <c r="AE4163" s="22" t="s">
        <v>3363</v>
      </c>
      <c r="AF4163" s="102"/>
      <c r="AG4163" s="22" t="s">
        <v>3364</v>
      </c>
      <c r="AH4163" s="22" t="s">
        <v>3365</v>
      </c>
      <c r="AI4163" s="22">
        <v>0.0</v>
      </c>
      <c r="AJ4163" s="103">
        <v>3.5737061844391174E-5</v>
      </c>
      <c r="AK4163" s="103">
        <v>3.6982248520710064E-4</v>
      </c>
      <c r="AL4163" s="104"/>
      <c r="AM4163" s="22" t="s">
        <v>7203</v>
      </c>
    </row>
    <row r="4164">
      <c r="A4164" s="24">
        <v>46279.0</v>
      </c>
      <c r="B4164" s="24">
        <v>46280.0</v>
      </c>
      <c r="C4164" s="22" t="s">
        <v>687</v>
      </c>
      <c r="D4164" s="22" t="s">
        <v>146</v>
      </c>
      <c r="E4164" s="22" t="s">
        <v>208</v>
      </c>
      <c r="F4164" s="97">
        <v>0.0</v>
      </c>
      <c r="G4164" s="97">
        <v>0.0</v>
      </c>
      <c r="H4164" s="97">
        <v>0.0</v>
      </c>
      <c r="I4164" s="97">
        <v>0.0</v>
      </c>
      <c r="J4164" s="97">
        <v>0.0017313766031413216</v>
      </c>
      <c r="K4164" s="22" t="s">
        <v>3531</v>
      </c>
      <c r="L4164" s="97">
        <v>0.0</v>
      </c>
      <c r="M4164" s="22" t="s">
        <v>3369</v>
      </c>
      <c r="N4164" s="22" t="s">
        <v>3360</v>
      </c>
      <c r="O4164" s="98"/>
      <c r="P4164" s="23"/>
      <c r="Q4164" s="23"/>
      <c r="R4164" s="23"/>
      <c r="S4164" s="23"/>
      <c r="T4164" s="23"/>
      <c r="U4164" s="23"/>
      <c r="V4164" s="23"/>
      <c r="W4164" s="23"/>
      <c r="X4164" s="23"/>
      <c r="Y4164" s="23"/>
      <c r="Z4164" s="23"/>
      <c r="AA4164" s="23"/>
      <c r="AB4164" s="22" t="s">
        <v>164</v>
      </c>
      <c r="AC4164" s="22" t="s">
        <v>3361</v>
      </c>
      <c r="AD4164" s="22" t="s">
        <v>6847</v>
      </c>
      <c r="AE4164" s="22" t="s">
        <v>3363</v>
      </c>
      <c r="AF4164" s="102"/>
      <c r="AG4164" s="22" t="s">
        <v>3364</v>
      </c>
      <c r="AH4164" s="22" t="s">
        <v>3365</v>
      </c>
      <c r="AI4164" s="22">
        <v>0.0</v>
      </c>
      <c r="AJ4164" s="103">
        <v>2.9976649419051812E-6</v>
      </c>
      <c r="AK4164" s="103">
        <v>0.0</v>
      </c>
      <c r="AL4164" s="104"/>
      <c r="AM4164" s="22" t="s">
        <v>7204</v>
      </c>
    </row>
    <row r="4165">
      <c r="A4165" s="24">
        <v>46280.0</v>
      </c>
      <c r="B4165" s="24">
        <v>46281.0</v>
      </c>
      <c r="C4165" s="22" t="s">
        <v>687</v>
      </c>
      <c r="D4165" s="22" t="s">
        <v>146</v>
      </c>
      <c r="E4165" s="22" t="s">
        <v>303</v>
      </c>
      <c r="F4165" s="97">
        <v>0.0</v>
      </c>
      <c r="G4165" s="97">
        <v>0.0</v>
      </c>
      <c r="H4165" s="97">
        <v>0.0</v>
      </c>
      <c r="I4165" s="97">
        <v>0.0</v>
      </c>
      <c r="J4165" s="97">
        <v>0.0017180933888029388</v>
      </c>
      <c r="K4165" s="22" t="s">
        <v>3531</v>
      </c>
      <c r="L4165" s="97">
        <v>0.0</v>
      </c>
      <c r="M4165" s="22" t="s">
        <v>3369</v>
      </c>
      <c r="N4165" s="22" t="s">
        <v>3360</v>
      </c>
      <c r="O4165" s="98"/>
      <c r="P4165" s="23"/>
      <c r="Q4165" s="23"/>
      <c r="R4165" s="23"/>
      <c r="S4165" s="23"/>
      <c r="T4165" s="23"/>
      <c r="U4165" s="23"/>
      <c r="V4165" s="23"/>
      <c r="W4165" s="23"/>
      <c r="X4165" s="23"/>
      <c r="Y4165" s="23"/>
      <c r="Z4165" s="23"/>
      <c r="AA4165" s="23"/>
      <c r="AB4165" s="22" t="s">
        <v>164</v>
      </c>
      <c r="AC4165" s="22" t="s">
        <v>3361</v>
      </c>
      <c r="AD4165" s="22" t="s">
        <v>6847</v>
      </c>
      <c r="AE4165" s="22" t="s">
        <v>3363</v>
      </c>
      <c r="AF4165" s="102"/>
      <c r="AG4165" s="22" t="s">
        <v>3364</v>
      </c>
      <c r="AH4165" s="22" t="s">
        <v>3365</v>
      </c>
      <c r="AI4165" s="22">
        <v>0.0</v>
      </c>
      <c r="AJ4165" s="103">
        <v>2.951844892648366E-6</v>
      </c>
      <c r="AK4165" s="103">
        <v>0.0</v>
      </c>
      <c r="AL4165" s="104"/>
      <c r="AM4165" s="22" t="s">
        <v>7205</v>
      </c>
    </row>
    <row r="4166">
      <c r="A4166" s="24">
        <v>46281.0</v>
      </c>
      <c r="B4166" s="24">
        <v>46282.0</v>
      </c>
      <c r="C4166" s="22" t="s">
        <v>687</v>
      </c>
      <c r="D4166" s="22" t="s">
        <v>146</v>
      </c>
      <c r="E4166" s="22" t="s">
        <v>148</v>
      </c>
      <c r="F4166" s="97">
        <v>0.0</v>
      </c>
      <c r="G4166" s="97">
        <v>0.0</v>
      </c>
      <c r="H4166" s="97">
        <v>0.04</v>
      </c>
      <c r="I4166" s="97">
        <v>0.019230769230769232</v>
      </c>
      <c r="J4166" s="97">
        <v>0.009789146920344044</v>
      </c>
      <c r="K4166" s="22" t="s">
        <v>3531</v>
      </c>
      <c r="L4166" s="97">
        <v>0.0</v>
      </c>
      <c r="M4166" s="22" t="s">
        <v>3369</v>
      </c>
      <c r="N4166" s="22" t="s">
        <v>3360</v>
      </c>
      <c r="O4166" s="98"/>
      <c r="P4166" s="23"/>
      <c r="Q4166" s="23"/>
      <c r="R4166" s="23"/>
      <c r="S4166" s="23"/>
      <c r="T4166" s="23"/>
      <c r="U4166" s="23"/>
      <c r="V4166" s="23"/>
      <c r="W4166" s="23"/>
      <c r="X4166" s="23"/>
      <c r="Y4166" s="23"/>
      <c r="Z4166" s="23"/>
      <c r="AA4166" s="23"/>
      <c r="AB4166" s="22" t="s">
        <v>164</v>
      </c>
      <c r="AC4166" s="22" t="s">
        <v>3361</v>
      </c>
      <c r="AD4166" s="22" t="s">
        <v>6847</v>
      </c>
      <c r="AE4166" s="22" t="s">
        <v>3363</v>
      </c>
      <c r="AF4166" s="102"/>
      <c r="AG4166" s="22" t="s">
        <v>3364</v>
      </c>
      <c r="AH4166" s="22" t="s">
        <v>3365</v>
      </c>
      <c r="AI4166" s="22">
        <v>0.0</v>
      </c>
      <c r="AJ4166" s="103">
        <v>9.582739742808129E-5</v>
      </c>
      <c r="AK4166" s="103">
        <v>3.6982248520710064E-4</v>
      </c>
      <c r="AL4166" s="104"/>
      <c r="AM4166" s="22" t="s">
        <v>7206</v>
      </c>
    </row>
    <row r="4167">
      <c r="A4167" s="24">
        <v>46282.0</v>
      </c>
      <c r="B4167" s="24">
        <v>46283.0</v>
      </c>
      <c r="C4167" s="22" t="s">
        <v>687</v>
      </c>
      <c r="D4167" s="22" t="s">
        <v>146</v>
      </c>
      <c r="E4167" s="22" t="s">
        <v>196</v>
      </c>
      <c r="F4167" s="97">
        <v>0.0</v>
      </c>
      <c r="G4167" s="97">
        <v>0.0</v>
      </c>
      <c r="H4167" s="97">
        <v>0.0</v>
      </c>
      <c r="I4167" s="97">
        <v>0.0</v>
      </c>
      <c r="J4167" s="97">
        <v>0.0016918319068733657</v>
      </c>
      <c r="K4167" s="22" t="s">
        <v>3531</v>
      </c>
      <c r="L4167" s="97">
        <v>0.0</v>
      </c>
      <c r="M4167" s="22" t="s">
        <v>3369</v>
      </c>
      <c r="N4167" s="22" t="s">
        <v>3360</v>
      </c>
      <c r="O4167" s="98"/>
      <c r="P4167" s="23"/>
      <c r="Q4167" s="23"/>
      <c r="R4167" s="23"/>
      <c r="S4167" s="23"/>
      <c r="T4167" s="23"/>
      <c r="U4167" s="23"/>
      <c r="V4167" s="23"/>
      <c r="W4167" s="23"/>
      <c r="X4167" s="23"/>
      <c r="Y4167" s="23"/>
      <c r="Z4167" s="23"/>
      <c r="AA4167" s="23"/>
      <c r="AB4167" s="22" t="s">
        <v>164</v>
      </c>
      <c r="AC4167" s="22" t="s">
        <v>3361</v>
      </c>
      <c r="AD4167" s="22" t="s">
        <v>6847</v>
      </c>
      <c r="AE4167" s="22" t="s">
        <v>3363</v>
      </c>
      <c r="AF4167" s="102"/>
      <c r="AG4167" s="22" t="s">
        <v>3364</v>
      </c>
      <c r="AH4167" s="22" t="s">
        <v>3365</v>
      </c>
      <c r="AI4167" s="22">
        <v>0.0</v>
      </c>
      <c r="AJ4167" s="103">
        <v>2.8622952011147687E-6</v>
      </c>
      <c r="AK4167" s="103">
        <v>0.0</v>
      </c>
      <c r="AL4167" s="104"/>
      <c r="AM4167" s="22" t="s">
        <v>7207</v>
      </c>
    </row>
    <row r="4168">
      <c r="A4168" s="24">
        <v>46283.0</v>
      </c>
      <c r="B4168" s="24">
        <v>46284.0</v>
      </c>
      <c r="C4168" s="22" t="s">
        <v>687</v>
      </c>
      <c r="D4168" s="22" t="s">
        <v>146</v>
      </c>
      <c r="E4168" s="22" t="s">
        <v>288</v>
      </c>
      <c r="F4168" s="97">
        <v>0.0</v>
      </c>
      <c r="G4168" s="97">
        <v>0.0</v>
      </c>
      <c r="H4168" s="97">
        <v>0.0</v>
      </c>
      <c r="I4168" s="97">
        <v>0.0</v>
      </c>
      <c r="J4168" s="97">
        <v>0.0016788520815697663</v>
      </c>
      <c r="K4168" s="22" t="s">
        <v>3531</v>
      </c>
      <c r="L4168" s="97">
        <v>0.0</v>
      </c>
      <c r="M4168" s="22" t="s">
        <v>3369</v>
      </c>
      <c r="N4168" s="22" t="s">
        <v>3360</v>
      </c>
      <c r="O4168" s="98"/>
      <c r="P4168" s="23"/>
      <c r="Q4168" s="23"/>
      <c r="R4168" s="23"/>
      <c r="S4168" s="23"/>
      <c r="T4168" s="23"/>
      <c r="U4168" s="23"/>
      <c r="V4168" s="23"/>
      <c r="W4168" s="23"/>
      <c r="X4168" s="23"/>
      <c r="Y4168" s="23"/>
      <c r="Z4168" s="23"/>
      <c r="AA4168" s="23"/>
      <c r="AB4168" s="22" t="s">
        <v>164</v>
      </c>
      <c r="AC4168" s="22" t="s">
        <v>3361</v>
      </c>
      <c r="AD4168" s="22" t="s">
        <v>6847</v>
      </c>
      <c r="AE4168" s="22" t="s">
        <v>3363</v>
      </c>
      <c r="AF4168" s="102"/>
      <c r="AG4168" s="22" t="s">
        <v>3364</v>
      </c>
      <c r="AH4168" s="22" t="s">
        <v>3365</v>
      </c>
      <c r="AI4168" s="22">
        <v>0.0</v>
      </c>
      <c r="AJ4168" s="103">
        <v>2.8185443117911374E-6</v>
      </c>
      <c r="AK4168" s="103">
        <v>0.0</v>
      </c>
      <c r="AL4168" s="104"/>
      <c r="AM4168" s="22" t="s">
        <v>7208</v>
      </c>
    </row>
    <row r="4169">
      <c r="A4169" s="24">
        <v>46284.0</v>
      </c>
      <c r="B4169" s="24">
        <v>46285.0</v>
      </c>
      <c r="C4169" s="22" t="s">
        <v>687</v>
      </c>
      <c r="D4169" s="22" t="s">
        <v>146</v>
      </c>
      <c r="E4169" s="22" t="s">
        <v>256</v>
      </c>
      <c r="F4169" s="97">
        <v>0.0</v>
      </c>
      <c r="G4169" s="97">
        <v>0.0</v>
      </c>
      <c r="H4169" s="97">
        <v>0.0</v>
      </c>
      <c r="I4169" s="97">
        <v>0.0</v>
      </c>
      <c r="J4169" s="97">
        <v>0.001665971838183394</v>
      </c>
      <c r="K4169" s="22" t="s">
        <v>3531</v>
      </c>
      <c r="L4169" s="97">
        <v>0.0</v>
      </c>
      <c r="M4169" s="22" t="s">
        <v>3369</v>
      </c>
      <c r="N4169" s="22" t="s">
        <v>3360</v>
      </c>
      <c r="O4169" s="98"/>
      <c r="P4169" s="23"/>
      <c r="Q4169" s="23"/>
      <c r="R4169" s="23"/>
      <c r="S4169" s="23"/>
      <c r="T4169" s="23"/>
      <c r="U4169" s="23"/>
      <c r="V4169" s="23"/>
      <c r="W4169" s="23"/>
      <c r="X4169" s="23"/>
      <c r="Y4169" s="23"/>
      <c r="Z4169" s="23"/>
      <c r="AA4169" s="23"/>
      <c r="AB4169" s="22" t="s">
        <v>164</v>
      </c>
      <c r="AC4169" s="22" t="s">
        <v>3361</v>
      </c>
      <c r="AD4169" s="22" t="s">
        <v>6847</v>
      </c>
      <c r="AE4169" s="22" t="s">
        <v>3363</v>
      </c>
      <c r="AF4169" s="102"/>
      <c r="AG4169" s="22" t="s">
        <v>3364</v>
      </c>
      <c r="AH4169" s="22" t="s">
        <v>3365</v>
      </c>
      <c r="AI4169" s="22">
        <v>0.0</v>
      </c>
      <c r="AJ4169" s="103">
        <v>2.7754621656201567E-6</v>
      </c>
      <c r="AK4169" s="103">
        <v>0.0</v>
      </c>
      <c r="AL4169" s="104"/>
      <c r="AM4169" s="22" t="s">
        <v>7209</v>
      </c>
    </row>
    <row r="4170">
      <c r="A4170" s="24">
        <v>46285.0</v>
      </c>
      <c r="B4170" s="24">
        <v>46286.0</v>
      </c>
      <c r="C4170" s="22" t="s">
        <v>687</v>
      </c>
      <c r="D4170" s="22" t="s">
        <v>146</v>
      </c>
      <c r="E4170" s="22" t="s">
        <v>180</v>
      </c>
      <c r="F4170" s="97">
        <v>0.0</v>
      </c>
      <c r="G4170" s="97">
        <v>0.0</v>
      </c>
      <c r="H4170" s="97">
        <v>0.0</v>
      </c>
      <c r="I4170" s="97">
        <v>0.019230769230769232</v>
      </c>
      <c r="J4170" s="97">
        <v>0.0056642964888453575</v>
      </c>
      <c r="K4170" s="22" t="s">
        <v>3531</v>
      </c>
      <c r="L4170" s="97">
        <v>0.0</v>
      </c>
      <c r="M4170" s="22" t="s">
        <v>3369</v>
      </c>
      <c r="N4170" s="22" t="s">
        <v>3360</v>
      </c>
      <c r="O4170" s="98"/>
      <c r="P4170" s="23"/>
      <c r="Q4170" s="23"/>
      <c r="R4170" s="23"/>
      <c r="S4170" s="23"/>
      <c r="T4170" s="23"/>
      <c r="U4170" s="23"/>
      <c r="V4170" s="23"/>
      <c r="W4170" s="23"/>
      <c r="X4170" s="23"/>
      <c r="Y4170" s="23"/>
      <c r="Z4170" s="23"/>
      <c r="AA4170" s="23"/>
      <c r="AB4170" s="22" t="s">
        <v>164</v>
      </c>
      <c r="AC4170" s="22" t="s">
        <v>3361</v>
      </c>
      <c r="AD4170" s="22" t="s">
        <v>6847</v>
      </c>
      <c r="AE4170" s="22" t="s">
        <v>3363</v>
      </c>
      <c r="AF4170" s="102"/>
      <c r="AG4170" s="22" t="s">
        <v>3364</v>
      </c>
      <c r="AH4170" s="22" t="s">
        <v>3365</v>
      </c>
      <c r="AI4170" s="22">
        <v>0.0</v>
      </c>
      <c r="AJ4170" s="103">
        <v>3.208425471354585E-5</v>
      </c>
      <c r="AK4170" s="103">
        <v>3.6982248520710064E-4</v>
      </c>
      <c r="AL4170" s="104"/>
      <c r="AM4170" s="22" t="s">
        <v>7210</v>
      </c>
    </row>
    <row r="4171">
      <c r="A4171" s="24">
        <v>46286.0</v>
      </c>
      <c r="B4171" s="24">
        <v>46287.0</v>
      </c>
      <c r="C4171" s="22" t="s">
        <v>687</v>
      </c>
      <c r="D4171" s="22" t="s">
        <v>146</v>
      </c>
      <c r="E4171" s="22" t="s">
        <v>208</v>
      </c>
      <c r="F4171" s="97">
        <v>0.0</v>
      </c>
      <c r="G4171" s="97">
        <v>0.0</v>
      </c>
      <c r="H4171" s="97">
        <v>0.0</v>
      </c>
      <c r="I4171" s="97">
        <v>0.0</v>
      </c>
      <c r="J4171" s="97">
        <v>0.0016405070470324812</v>
      </c>
      <c r="K4171" s="22" t="s">
        <v>3531</v>
      </c>
      <c r="L4171" s="97">
        <v>0.0</v>
      </c>
      <c r="M4171" s="22" t="s">
        <v>3369</v>
      </c>
      <c r="N4171" s="22" t="s">
        <v>3360</v>
      </c>
      <c r="O4171" s="98"/>
      <c r="P4171" s="23"/>
      <c r="Q4171" s="23"/>
      <c r="R4171" s="23"/>
      <c r="S4171" s="23"/>
      <c r="T4171" s="23"/>
      <c r="U4171" s="23"/>
      <c r="V4171" s="23"/>
      <c r="W4171" s="23"/>
      <c r="X4171" s="23"/>
      <c r="Y4171" s="23"/>
      <c r="Z4171" s="23"/>
      <c r="AA4171" s="23"/>
      <c r="AB4171" s="22" t="s">
        <v>164</v>
      </c>
      <c r="AC4171" s="22" t="s">
        <v>3361</v>
      </c>
      <c r="AD4171" s="22" t="s">
        <v>6847</v>
      </c>
      <c r="AE4171" s="22" t="s">
        <v>3363</v>
      </c>
      <c r="AF4171" s="102"/>
      <c r="AG4171" s="22" t="s">
        <v>3364</v>
      </c>
      <c r="AH4171" s="22" t="s">
        <v>3365</v>
      </c>
      <c r="AI4171" s="22">
        <v>0.0</v>
      </c>
      <c r="AJ4171" s="103">
        <v>2.6912633713632316E-6</v>
      </c>
      <c r="AK4171" s="103">
        <v>0.0</v>
      </c>
      <c r="AL4171" s="104"/>
      <c r="AM4171" s="22" t="s">
        <v>7211</v>
      </c>
    </row>
    <row r="4172">
      <c r="A4172" s="24">
        <v>46287.0</v>
      </c>
      <c r="B4172" s="24">
        <v>46288.0</v>
      </c>
      <c r="C4172" s="22" t="s">
        <v>687</v>
      </c>
      <c r="D4172" s="22" t="s">
        <v>146</v>
      </c>
      <c r="E4172" s="22" t="s">
        <v>303</v>
      </c>
      <c r="F4172" s="97">
        <v>0.0</v>
      </c>
      <c r="G4172" s="97">
        <v>0.0</v>
      </c>
      <c r="H4172" s="97">
        <v>0.0</v>
      </c>
      <c r="I4172" s="97">
        <v>0.0</v>
      </c>
      <c r="J4172" s="97">
        <v>0.0016279209888116282</v>
      </c>
      <c r="K4172" s="22" t="s">
        <v>3531</v>
      </c>
      <c r="L4172" s="97">
        <v>0.0</v>
      </c>
      <c r="M4172" s="22" t="s">
        <v>3369</v>
      </c>
      <c r="N4172" s="22" t="s">
        <v>3360</v>
      </c>
      <c r="O4172" s="98"/>
      <c r="P4172" s="23"/>
      <c r="Q4172" s="23"/>
      <c r="R4172" s="23"/>
      <c r="S4172" s="23"/>
      <c r="T4172" s="23"/>
      <c r="U4172" s="23"/>
      <c r="V4172" s="23"/>
      <c r="W4172" s="23"/>
      <c r="X4172" s="23"/>
      <c r="Y4172" s="23"/>
      <c r="Z4172" s="23"/>
      <c r="AA4172" s="23"/>
      <c r="AB4172" s="22" t="s">
        <v>164</v>
      </c>
      <c r="AC4172" s="22" t="s">
        <v>3361</v>
      </c>
      <c r="AD4172" s="22" t="s">
        <v>6847</v>
      </c>
      <c r="AE4172" s="22" t="s">
        <v>3363</v>
      </c>
      <c r="AF4172" s="102"/>
      <c r="AG4172" s="22" t="s">
        <v>3364</v>
      </c>
      <c r="AH4172" s="22" t="s">
        <v>3365</v>
      </c>
      <c r="AI4172" s="22">
        <v>0.0</v>
      </c>
      <c r="AJ4172" s="103">
        <v>2.6501267458134292E-6</v>
      </c>
      <c r="AK4172" s="103">
        <v>0.0</v>
      </c>
      <c r="AL4172" s="104"/>
      <c r="AM4172" s="22" t="s">
        <v>7212</v>
      </c>
    </row>
    <row r="4173">
      <c r="A4173" s="24">
        <v>46288.0</v>
      </c>
      <c r="B4173" s="24">
        <v>46289.0</v>
      </c>
      <c r="C4173" s="22" t="s">
        <v>687</v>
      </c>
      <c r="D4173" s="22" t="s">
        <v>146</v>
      </c>
      <c r="E4173" s="22" t="s">
        <v>148</v>
      </c>
      <c r="F4173" s="97">
        <v>0.0</v>
      </c>
      <c r="G4173" s="97">
        <v>0.0</v>
      </c>
      <c r="H4173" s="97">
        <v>0.04</v>
      </c>
      <c r="I4173" s="97">
        <v>0.019230769230769232</v>
      </c>
      <c r="J4173" s="97">
        <v>0.009275373409877313</v>
      </c>
      <c r="K4173" s="22" t="s">
        <v>3531</v>
      </c>
      <c r="L4173" s="97">
        <v>0.0</v>
      </c>
      <c r="M4173" s="22" t="s">
        <v>3369</v>
      </c>
      <c r="N4173" s="22" t="s">
        <v>3360</v>
      </c>
      <c r="O4173" s="98"/>
      <c r="P4173" s="23"/>
      <c r="Q4173" s="23"/>
      <c r="R4173" s="23"/>
      <c r="S4173" s="23"/>
      <c r="T4173" s="23"/>
      <c r="U4173" s="23"/>
      <c r="V4173" s="23"/>
      <c r="W4173" s="23"/>
      <c r="X4173" s="23"/>
      <c r="Y4173" s="23"/>
      <c r="Z4173" s="23"/>
      <c r="AA4173" s="23"/>
      <c r="AB4173" s="22" t="s">
        <v>164</v>
      </c>
      <c r="AC4173" s="22" t="s">
        <v>3361</v>
      </c>
      <c r="AD4173" s="22" t="s">
        <v>6847</v>
      </c>
      <c r="AE4173" s="22" t="s">
        <v>3363</v>
      </c>
      <c r="AF4173" s="102"/>
      <c r="AG4173" s="22" t="s">
        <v>3364</v>
      </c>
      <c r="AH4173" s="22" t="s">
        <v>3365</v>
      </c>
      <c r="AI4173" s="22">
        <v>0.0</v>
      </c>
      <c r="AJ4173" s="103">
        <v>8.603255189265909E-5</v>
      </c>
      <c r="AK4173" s="103">
        <v>3.6982248520710064E-4</v>
      </c>
      <c r="AL4173" s="104"/>
      <c r="AM4173" s="22" t="s">
        <v>7213</v>
      </c>
    </row>
    <row r="4174">
      <c r="A4174" s="24">
        <v>46289.0</v>
      </c>
      <c r="B4174" s="24">
        <v>46290.0</v>
      </c>
      <c r="C4174" s="22" t="s">
        <v>687</v>
      </c>
      <c r="D4174" s="22" t="s">
        <v>146</v>
      </c>
      <c r="E4174" s="22" t="s">
        <v>196</v>
      </c>
      <c r="F4174" s="97">
        <v>0.0</v>
      </c>
      <c r="G4174" s="97">
        <v>0.0</v>
      </c>
      <c r="H4174" s="97">
        <v>0.0</v>
      </c>
      <c r="I4174" s="97">
        <v>0.0</v>
      </c>
      <c r="J4174" s="97">
        <v>0.0016030378142944171</v>
      </c>
      <c r="K4174" s="22" t="s">
        <v>3531</v>
      </c>
      <c r="L4174" s="97">
        <v>0.0</v>
      </c>
      <c r="M4174" s="22" t="s">
        <v>3369</v>
      </c>
      <c r="N4174" s="22" t="s">
        <v>3360</v>
      </c>
      <c r="O4174" s="98"/>
      <c r="P4174" s="23"/>
      <c r="Q4174" s="23"/>
      <c r="R4174" s="23"/>
      <c r="S4174" s="23"/>
      <c r="T4174" s="23"/>
      <c r="U4174" s="23"/>
      <c r="V4174" s="23"/>
      <c r="W4174" s="23"/>
      <c r="X4174" s="23"/>
      <c r="Y4174" s="23"/>
      <c r="Z4174" s="23"/>
      <c r="AA4174" s="23"/>
      <c r="AB4174" s="22" t="s">
        <v>164</v>
      </c>
      <c r="AC4174" s="22" t="s">
        <v>3361</v>
      </c>
      <c r="AD4174" s="22" t="s">
        <v>6847</v>
      </c>
      <c r="AE4174" s="22" t="s">
        <v>3363</v>
      </c>
      <c r="AF4174" s="102"/>
      <c r="AG4174" s="22" t="s">
        <v>3364</v>
      </c>
      <c r="AH4174" s="22" t="s">
        <v>3365</v>
      </c>
      <c r="AI4174" s="22">
        <v>0.0</v>
      </c>
      <c r="AJ4174" s="103">
        <v>2.569730234057822E-6</v>
      </c>
      <c r="AK4174" s="103">
        <v>0.0</v>
      </c>
      <c r="AL4174" s="104"/>
      <c r="AM4174" s="22" t="s">
        <v>7214</v>
      </c>
    </row>
    <row r="4175">
      <c r="A4175" s="24">
        <v>46290.0</v>
      </c>
      <c r="B4175" s="24">
        <v>46291.0</v>
      </c>
      <c r="C4175" s="22" t="s">
        <v>687</v>
      </c>
      <c r="D4175" s="22" t="s">
        <v>146</v>
      </c>
      <c r="E4175" s="22" t="s">
        <v>288</v>
      </c>
      <c r="F4175" s="97">
        <v>0.0</v>
      </c>
      <c r="G4175" s="97">
        <v>0.0</v>
      </c>
      <c r="H4175" s="97">
        <v>0.0</v>
      </c>
      <c r="I4175" s="97">
        <v>0.0</v>
      </c>
      <c r="J4175" s="97">
        <v>0.0015907392220406173</v>
      </c>
      <c r="K4175" s="22" t="s">
        <v>3531</v>
      </c>
      <c r="L4175" s="97">
        <v>0.0</v>
      </c>
      <c r="M4175" s="22" t="s">
        <v>3369</v>
      </c>
      <c r="N4175" s="22" t="s">
        <v>3360</v>
      </c>
      <c r="O4175" s="98"/>
      <c r="P4175" s="23"/>
      <c r="Q4175" s="23"/>
      <c r="R4175" s="23"/>
      <c r="S4175" s="23"/>
      <c r="T4175" s="23"/>
      <c r="U4175" s="23"/>
      <c r="V4175" s="23"/>
      <c r="W4175" s="23"/>
      <c r="X4175" s="23"/>
      <c r="Y4175" s="23"/>
      <c r="Z4175" s="23"/>
      <c r="AA4175" s="23"/>
      <c r="AB4175" s="22" t="s">
        <v>164</v>
      </c>
      <c r="AC4175" s="22" t="s">
        <v>3361</v>
      </c>
      <c r="AD4175" s="22" t="s">
        <v>6847</v>
      </c>
      <c r="AE4175" s="22" t="s">
        <v>3363</v>
      </c>
      <c r="AF4175" s="102"/>
      <c r="AG4175" s="22" t="s">
        <v>3364</v>
      </c>
      <c r="AH4175" s="22" t="s">
        <v>3365</v>
      </c>
      <c r="AI4175" s="22">
        <v>0.0</v>
      </c>
      <c r="AJ4175" s="103">
        <v>2.5304512725383886E-6</v>
      </c>
      <c r="AK4175" s="103">
        <v>0.0</v>
      </c>
      <c r="AL4175" s="104"/>
      <c r="AM4175" s="22" t="s">
        <v>7215</v>
      </c>
    </row>
    <row r="4176">
      <c r="A4176" s="54">
        <v>45926.0</v>
      </c>
      <c r="B4176" s="54">
        <v>45927.0</v>
      </c>
      <c r="C4176" s="2" t="s">
        <v>1801</v>
      </c>
      <c r="D4176" s="2" t="s">
        <v>146</v>
      </c>
      <c r="E4176" s="2" t="s">
        <v>288</v>
      </c>
      <c r="F4176" s="53">
        <v>0.0</v>
      </c>
      <c r="G4176" s="53">
        <v>0.0</v>
      </c>
      <c r="H4176" s="53">
        <v>0.0</v>
      </c>
      <c r="I4176" s="53">
        <v>0.0</v>
      </c>
      <c r="J4176" s="53">
        <v>0.0</v>
      </c>
      <c r="K4176" s="2" t="s">
        <v>3531</v>
      </c>
      <c r="L4176" s="53">
        <v>0.0</v>
      </c>
      <c r="M4176" s="2" t="s">
        <v>3369</v>
      </c>
      <c r="N4176" s="2" t="s">
        <v>3360</v>
      </c>
      <c r="O4176" s="55"/>
      <c r="AB4176" s="2" t="s">
        <v>164</v>
      </c>
      <c r="AC4176" s="2" t="s">
        <v>3361</v>
      </c>
      <c r="AD4176" s="2" t="s">
        <v>7216</v>
      </c>
      <c r="AE4176" s="2" t="s">
        <v>3363</v>
      </c>
      <c r="AF4176" s="93"/>
      <c r="AG4176" s="2" t="s">
        <v>3364</v>
      </c>
      <c r="AH4176" s="2" t="s">
        <v>3365</v>
      </c>
      <c r="AI4176" s="2">
        <v>0.0</v>
      </c>
      <c r="AJ4176" s="94">
        <v>0.0</v>
      </c>
      <c r="AK4176" s="94">
        <v>0.0</v>
      </c>
      <c r="AL4176" s="79"/>
      <c r="AM4176" s="2" t="s">
        <v>7217</v>
      </c>
    </row>
    <row r="4177">
      <c r="A4177" s="54">
        <v>45927.0</v>
      </c>
      <c r="B4177" s="54">
        <v>45928.0</v>
      </c>
      <c r="C4177" s="2" t="s">
        <v>1801</v>
      </c>
      <c r="D4177" s="2" t="s">
        <v>146</v>
      </c>
      <c r="E4177" s="2" t="s">
        <v>256</v>
      </c>
      <c r="F4177" s="53">
        <v>0.0</v>
      </c>
      <c r="G4177" s="53">
        <v>0.0</v>
      </c>
      <c r="H4177" s="53">
        <v>0.0</v>
      </c>
      <c r="I4177" s="53">
        <v>0.0</v>
      </c>
      <c r="J4177" s="53">
        <v>0.0</v>
      </c>
      <c r="K4177" s="2" t="s">
        <v>3531</v>
      </c>
      <c r="L4177" s="53">
        <v>0.0</v>
      </c>
      <c r="M4177" s="2" t="s">
        <v>3369</v>
      </c>
      <c r="N4177" s="2" t="s">
        <v>3360</v>
      </c>
      <c r="O4177" s="55"/>
      <c r="AB4177" s="2" t="s">
        <v>164</v>
      </c>
      <c r="AC4177" s="2" t="s">
        <v>3361</v>
      </c>
      <c r="AD4177" s="2" t="s">
        <v>7216</v>
      </c>
      <c r="AE4177" s="2" t="s">
        <v>3363</v>
      </c>
      <c r="AF4177" s="93"/>
      <c r="AG4177" s="2" t="s">
        <v>3364</v>
      </c>
      <c r="AH4177" s="2" t="s">
        <v>3365</v>
      </c>
      <c r="AI4177" s="2">
        <v>0.0</v>
      </c>
      <c r="AJ4177" s="94">
        <v>0.0</v>
      </c>
      <c r="AK4177" s="94">
        <v>0.0</v>
      </c>
      <c r="AL4177" s="79"/>
      <c r="AM4177" s="2" t="s">
        <v>7218</v>
      </c>
    </row>
    <row r="4178">
      <c r="A4178" s="54">
        <v>45928.0</v>
      </c>
      <c r="B4178" s="54">
        <v>45929.0</v>
      </c>
      <c r="C4178" s="2" t="s">
        <v>1801</v>
      </c>
      <c r="D4178" s="2" t="s">
        <v>146</v>
      </c>
      <c r="E4178" s="2" t="s">
        <v>180</v>
      </c>
      <c r="F4178" s="53">
        <v>0.0</v>
      </c>
      <c r="G4178" s="53">
        <v>0.0</v>
      </c>
      <c r="H4178" s="53">
        <v>0.0</v>
      </c>
      <c r="I4178" s="53">
        <v>0.0</v>
      </c>
      <c r="J4178" s="53">
        <v>0.0</v>
      </c>
      <c r="K4178" s="2" t="s">
        <v>3531</v>
      </c>
      <c r="L4178" s="53">
        <v>0.0</v>
      </c>
      <c r="M4178" s="2" t="s">
        <v>3369</v>
      </c>
      <c r="N4178" s="2" t="s">
        <v>3360</v>
      </c>
      <c r="O4178" s="55"/>
      <c r="AB4178" s="2" t="s">
        <v>164</v>
      </c>
      <c r="AC4178" s="2" t="s">
        <v>3361</v>
      </c>
      <c r="AD4178" s="2" t="s">
        <v>7216</v>
      </c>
      <c r="AE4178" s="2" t="s">
        <v>3363</v>
      </c>
      <c r="AF4178" s="93"/>
      <c r="AG4178" s="2" t="s">
        <v>3364</v>
      </c>
      <c r="AH4178" s="2" t="s">
        <v>3365</v>
      </c>
      <c r="AI4178" s="2">
        <v>0.0</v>
      </c>
      <c r="AJ4178" s="94">
        <v>0.0</v>
      </c>
      <c r="AK4178" s="94">
        <v>0.0</v>
      </c>
      <c r="AL4178" s="79"/>
      <c r="AM4178" s="2" t="s">
        <v>7219</v>
      </c>
    </row>
    <row r="4179">
      <c r="A4179" s="54">
        <v>45929.0</v>
      </c>
      <c r="B4179" s="54">
        <v>45930.0</v>
      </c>
      <c r="C4179" s="2" t="s">
        <v>1801</v>
      </c>
      <c r="D4179" s="2" t="s">
        <v>146</v>
      </c>
      <c r="E4179" s="2" t="s">
        <v>208</v>
      </c>
      <c r="F4179" s="53">
        <v>0.0</v>
      </c>
      <c r="G4179" s="53">
        <v>0.0</v>
      </c>
      <c r="H4179" s="53">
        <v>0.0</v>
      </c>
      <c r="I4179" s="53">
        <v>0.0</v>
      </c>
      <c r="J4179" s="53">
        <v>0.0</v>
      </c>
      <c r="K4179" s="2" t="s">
        <v>3531</v>
      </c>
      <c r="L4179" s="53">
        <v>0.0</v>
      </c>
      <c r="M4179" s="2" t="s">
        <v>3369</v>
      </c>
      <c r="N4179" s="2" t="s">
        <v>3360</v>
      </c>
      <c r="O4179" s="55"/>
      <c r="AB4179" s="2" t="s">
        <v>164</v>
      </c>
      <c r="AC4179" s="2" t="s">
        <v>3361</v>
      </c>
      <c r="AD4179" s="2" t="s">
        <v>7216</v>
      </c>
      <c r="AE4179" s="2" t="s">
        <v>3363</v>
      </c>
      <c r="AF4179" s="93"/>
      <c r="AG4179" s="2" t="s">
        <v>3364</v>
      </c>
      <c r="AH4179" s="2" t="s">
        <v>3365</v>
      </c>
      <c r="AI4179" s="2">
        <v>0.0</v>
      </c>
      <c r="AJ4179" s="94">
        <v>0.0</v>
      </c>
      <c r="AK4179" s="94">
        <v>0.0</v>
      </c>
      <c r="AL4179" s="79"/>
      <c r="AM4179" s="2" t="s">
        <v>7220</v>
      </c>
    </row>
    <row r="4180">
      <c r="A4180" s="54">
        <v>45930.0</v>
      </c>
      <c r="B4180" s="54">
        <v>45931.0</v>
      </c>
      <c r="C4180" s="2" t="s">
        <v>1801</v>
      </c>
      <c r="D4180" s="2" t="s">
        <v>146</v>
      </c>
      <c r="E4180" s="2" t="s">
        <v>303</v>
      </c>
      <c r="F4180" s="53">
        <v>0.0</v>
      </c>
      <c r="G4180" s="53">
        <v>0.0</v>
      </c>
      <c r="H4180" s="53">
        <v>0.0</v>
      </c>
      <c r="I4180" s="53">
        <v>0.0</v>
      </c>
      <c r="J4180" s="53">
        <v>0.0</v>
      </c>
      <c r="K4180" s="2" t="s">
        <v>3531</v>
      </c>
      <c r="L4180" s="53">
        <v>0.0</v>
      </c>
      <c r="M4180" s="2" t="s">
        <v>3369</v>
      </c>
      <c r="N4180" s="2" t="s">
        <v>3360</v>
      </c>
      <c r="O4180" s="55"/>
      <c r="AB4180" s="2" t="s">
        <v>164</v>
      </c>
      <c r="AC4180" s="2" t="s">
        <v>3361</v>
      </c>
      <c r="AD4180" s="2" t="s">
        <v>7216</v>
      </c>
      <c r="AE4180" s="2" t="s">
        <v>3363</v>
      </c>
      <c r="AF4180" s="93"/>
      <c r="AG4180" s="2" t="s">
        <v>3364</v>
      </c>
      <c r="AH4180" s="2" t="s">
        <v>3365</v>
      </c>
      <c r="AI4180" s="2">
        <v>0.0</v>
      </c>
      <c r="AJ4180" s="94">
        <v>0.0</v>
      </c>
      <c r="AK4180" s="94">
        <v>0.0</v>
      </c>
      <c r="AL4180" s="79"/>
      <c r="AM4180" s="2" t="s">
        <v>7221</v>
      </c>
    </row>
    <row r="4181">
      <c r="A4181" s="54">
        <v>45931.0</v>
      </c>
      <c r="B4181" s="54">
        <v>45932.0</v>
      </c>
      <c r="C4181" s="2" t="s">
        <v>1801</v>
      </c>
      <c r="D4181" s="2" t="s">
        <v>146</v>
      </c>
      <c r="E4181" s="2" t="s">
        <v>148</v>
      </c>
      <c r="F4181" s="53">
        <v>0.0</v>
      </c>
      <c r="G4181" s="53">
        <v>0.0</v>
      </c>
      <c r="H4181" s="53">
        <v>0.0</v>
      </c>
      <c r="I4181" s="53">
        <v>0.0</v>
      </c>
      <c r="J4181" s="53">
        <v>0.0</v>
      </c>
      <c r="K4181" s="2" t="s">
        <v>3531</v>
      </c>
      <c r="L4181" s="53">
        <v>0.0</v>
      </c>
      <c r="M4181" s="2" t="s">
        <v>3369</v>
      </c>
      <c r="N4181" s="2" t="s">
        <v>3360</v>
      </c>
      <c r="O4181" s="55"/>
      <c r="AB4181" s="2" t="s">
        <v>164</v>
      </c>
      <c r="AC4181" s="2" t="s">
        <v>3361</v>
      </c>
      <c r="AD4181" s="2" t="s">
        <v>7216</v>
      </c>
      <c r="AE4181" s="2" t="s">
        <v>3363</v>
      </c>
      <c r="AF4181" s="93"/>
      <c r="AG4181" s="2" t="s">
        <v>3364</v>
      </c>
      <c r="AH4181" s="2" t="s">
        <v>3365</v>
      </c>
      <c r="AI4181" s="2">
        <v>0.0</v>
      </c>
      <c r="AJ4181" s="94">
        <v>0.0</v>
      </c>
      <c r="AK4181" s="94">
        <v>0.0</v>
      </c>
      <c r="AL4181" s="79"/>
      <c r="AM4181" s="2" t="s">
        <v>7222</v>
      </c>
    </row>
    <row r="4182">
      <c r="A4182" s="54">
        <v>45932.0</v>
      </c>
      <c r="B4182" s="54">
        <v>45933.0</v>
      </c>
      <c r="C4182" s="2" t="s">
        <v>1801</v>
      </c>
      <c r="D4182" s="2" t="s">
        <v>146</v>
      </c>
      <c r="E4182" s="2" t="s">
        <v>196</v>
      </c>
      <c r="F4182" s="53">
        <v>0.0</v>
      </c>
      <c r="G4182" s="53">
        <v>0.0</v>
      </c>
      <c r="H4182" s="53">
        <v>0.0</v>
      </c>
      <c r="I4182" s="53">
        <v>0.0</v>
      </c>
      <c r="J4182" s="53">
        <v>0.0</v>
      </c>
      <c r="K4182" s="2" t="s">
        <v>3531</v>
      </c>
      <c r="L4182" s="53">
        <v>0.0</v>
      </c>
      <c r="M4182" s="2" t="s">
        <v>3369</v>
      </c>
      <c r="N4182" s="2" t="s">
        <v>3360</v>
      </c>
      <c r="O4182" s="55"/>
      <c r="AB4182" s="2" t="s">
        <v>164</v>
      </c>
      <c r="AC4182" s="2" t="s">
        <v>3361</v>
      </c>
      <c r="AD4182" s="2" t="s">
        <v>7216</v>
      </c>
      <c r="AE4182" s="2" t="s">
        <v>3363</v>
      </c>
      <c r="AF4182" s="93"/>
      <c r="AG4182" s="2" t="s">
        <v>3364</v>
      </c>
      <c r="AH4182" s="2" t="s">
        <v>3365</v>
      </c>
      <c r="AI4182" s="2">
        <v>0.0</v>
      </c>
      <c r="AJ4182" s="94">
        <v>0.0</v>
      </c>
      <c r="AK4182" s="94">
        <v>0.0</v>
      </c>
      <c r="AL4182" s="79"/>
      <c r="AM4182" s="2" t="s">
        <v>7223</v>
      </c>
    </row>
    <row r="4183">
      <c r="A4183" s="54">
        <v>45933.0</v>
      </c>
      <c r="B4183" s="54">
        <v>45934.0</v>
      </c>
      <c r="C4183" s="2" t="s">
        <v>1801</v>
      </c>
      <c r="D4183" s="2" t="s">
        <v>146</v>
      </c>
      <c r="E4183" s="2" t="s">
        <v>288</v>
      </c>
      <c r="F4183" s="53">
        <v>0.0</v>
      </c>
      <c r="G4183" s="53">
        <v>0.0</v>
      </c>
      <c r="H4183" s="53">
        <v>0.0</v>
      </c>
      <c r="I4183" s="53">
        <v>0.0</v>
      </c>
      <c r="J4183" s="53">
        <v>0.0</v>
      </c>
      <c r="K4183" s="2" t="s">
        <v>3531</v>
      </c>
      <c r="L4183" s="53">
        <v>0.0</v>
      </c>
      <c r="M4183" s="2" t="s">
        <v>3369</v>
      </c>
      <c r="N4183" s="2" t="s">
        <v>3360</v>
      </c>
      <c r="O4183" s="55"/>
      <c r="AB4183" s="2" t="s">
        <v>164</v>
      </c>
      <c r="AC4183" s="2" t="s">
        <v>3361</v>
      </c>
      <c r="AD4183" s="2" t="s">
        <v>7216</v>
      </c>
      <c r="AE4183" s="2" t="s">
        <v>3363</v>
      </c>
      <c r="AF4183" s="93"/>
      <c r="AG4183" s="2" t="s">
        <v>3364</v>
      </c>
      <c r="AH4183" s="2" t="s">
        <v>3365</v>
      </c>
      <c r="AI4183" s="2">
        <v>0.0</v>
      </c>
      <c r="AJ4183" s="94">
        <v>0.0</v>
      </c>
      <c r="AK4183" s="94">
        <v>0.0</v>
      </c>
      <c r="AL4183" s="79"/>
      <c r="AM4183" s="2" t="s">
        <v>7224</v>
      </c>
    </row>
    <row r="4184">
      <c r="A4184" s="54">
        <v>45934.0</v>
      </c>
      <c r="B4184" s="54">
        <v>45935.0</v>
      </c>
      <c r="C4184" s="2" t="s">
        <v>1801</v>
      </c>
      <c r="D4184" s="2" t="s">
        <v>146</v>
      </c>
      <c r="E4184" s="2" t="s">
        <v>256</v>
      </c>
      <c r="F4184" s="53">
        <v>0.0</v>
      </c>
      <c r="G4184" s="53">
        <v>0.0</v>
      </c>
      <c r="H4184" s="53">
        <v>0.0</v>
      </c>
      <c r="I4184" s="53">
        <v>0.0</v>
      </c>
      <c r="J4184" s="53">
        <v>0.0</v>
      </c>
      <c r="K4184" s="2" t="s">
        <v>3531</v>
      </c>
      <c r="L4184" s="53">
        <v>0.0</v>
      </c>
      <c r="M4184" s="2" t="s">
        <v>3369</v>
      </c>
      <c r="N4184" s="2" t="s">
        <v>3360</v>
      </c>
      <c r="O4184" s="55"/>
      <c r="AB4184" s="2" t="s">
        <v>164</v>
      </c>
      <c r="AC4184" s="2" t="s">
        <v>3361</v>
      </c>
      <c r="AD4184" s="2" t="s">
        <v>7216</v>
      </c>
      <c r="AE4184" s="2" t="s">
        <v>3363</v>
      </c>
      <c r="AF4184" s="93"/>
      <c r="AG4184" s="2" t="s">
        <v>3364</v>
      </c>
      <c r="AH4184" s="2" t="s">
        <v>3365</v>
      </c>
      <c r="AI4184" s="2">
        <v>0.0</v>
      </c>
      <c r="AJ4184" s="94">
        <v>0.0</v>
      </c>
      <c r="AK4184" s="94">
        <v>0.0</v>
      </c>
      <c r="AL4184" s="79"/>
      <c r="AM4184" s="2" t="s">
        <v>7225</v>
      </c>
    </row>
    <row r="4185">
      <c r="A4185" s="54">
        <v>45935.0</v>
      </c>
      <c r="B4185" s="54">
        <v>45936.0</v>
      </c>
      <c r="C4185" s="2" t="s">
        <v>1801</v>
      </c>
      <c r="D4185" s="2" t="s">
        <v>146</v>
      </c>
      <c r="E4185" s="2" t="s">
        <v>180</v>
      </c>
      <c r="F4185" s="53">
        <v>0.0</v>
      </c>
      <c r="G4185" s="53">
        <v>0.0</v>
      </c>
      <c r="H4185" s="53">
        <v>0.0</v>
      </c>
      <c r="I4185" s="53">
        <v>0.0</v>
      </c>
      <c r="J4185" s="53">
        <v>0.0</v>
      </c>
      <c r="K4185" s="2" t="s">
        <v>3531</v>
      </c>
      <c r="L4185" s="53">
        <v>0.0</v>
      </c>
      <c r="M4185" s="2" t="s">
        <v>3369</v>
      </c>
      <c r="N4185" s="2" t="s">
        <v>3360</v>
      </c>
      <c r="O4185" s="55"/>
      <c r="AB4185" s="2" t="s">
        <v>164</v>
      </c>
      <c r="AC4185" s="2" t="s">
        <v>3361</v>
      </c>
      <c r="AD4185" s="2" t="s">
        <v>7216</v>
      </c>
      <c r="AE4185" s="2" t="s">
        <v>3363</v>
      </c>
      <c r="AF4185" s="93"/>
      <c r="AG4185" s="2" t="s">
        <v>3364</v>
      </c>
      <c r="AH4185" s="2" t="s">
        <v>3365</v>
      </c>
      <c r="AI4185" s="2">
        <v>0.0</v>
      </c>
      <c r="AJ4185" s="94">
        <v>0.0</v>
      </c>
      <c r="AK4185" s="94">
        <v>0.0</v>
      </c>
      <c r="AL4185" s="79"/>
      <c r="AM4185" s="2" t="s">
        <v>7226</v>
      </c>
    </row>
    <row r="4186">
      <c r="A4186" s="54">
        <v>45936.0</v>
      </c>
      <c r="B4186" s="54">
        <v>45937.0</v>
      </c>
      <c r="C4186" s="2" t="s">
        <v>1801</v>
      </c>
      <c r="D4186" s="2" t="s">
        <v>146</v>
      </c>
      <c r="E4186" s="2" t="s">
        <v>208</v>
      </c>
      <c r="F4186" s="53">
        <v>0.0</v>
      </c>
      <c r="G4186" s="53">
        <v>0.0</v>
      </c>
      <c r="H4186" s="53">
        <v>0.0</v>
      </c>
      <c r="I4186" s="53">
        <v>0.0</v>
      </c>
      <c r="J4186" s="53">
        <v>0.0</v>
      </c>
      <c r="K4186" s="2" t="s">
        <v>3531</v>
      </c>
      <c r="L4186" s="53">
        <v>0.0</v>
      </c>
      <c r="M4186" s="2" t="s">
        <v>3369</v>
      </c>
      <c r="N4186" s="2" t="s">
        <v>3360</v>
      </c>
      <c r="O4186" s="55"/>
      <c r="AB4186" s="2" t="s">
        <v>164</v>
      </c>
      <c r="AC4186" s="2" t="s">
        <v>3361</v>
      </c>
      <c r="AD4186" s="2" t="s">
        <v>7216</v>
      </c>
      <c r="AE4186" s="2" t="s">
        <v>3363</v>
      </c>
      <c r="AF4186" s="93"/>
      <c r="AG4186" s="2" t="s">
        <v>3364</v>
      </c>
      <c r="AH4186" s="2" t="s">
        <v>3365</v>
      </c>
      <c r="AI4186" s="2">
        <v>0.0</v>
      </c>
      <c r="AJ4186" s="94">
        <v>0.0</v>
      </c>
      <c r="AK4186" s="94">
        <v>0.0</v>
      </c>
      <c r="AL4186" s="79"/>
      <c r="AM4186" s="2" t="s">
        <v>7227</v>
      </c>
    </row>
    <row r="4187">
      <c r="A4187" s="54">
        <v>45937.0</v>
      </c>
      <c r="B4187" s="54">
        <v>45938.0</v>
      </c>
      <c r="C4187" s="2" t="s">
        <v>1801</v>
      </c>
      <c r="D4187" s="2" t="s">
        <v>146</v>
      </c>
      <c r="E4187" s="2" t="s">
        <v>303</v>
      </c>
      <c r="F4187" s="53">
        <v>0.0</v>
      </c>
      <c r="G4187" s="53">
        <v>0.0</v>
      </c>
      <c r="H4187" s="53">
        <v>0.0</v>
      </c>
      <c r="I4187" s="53">
        <v>0.0</v>
      </c>
      <c r="J4187" s="53">
        <v>0.0</v>
      </c>
      <c r="K4187" s="2" t="s">
        <v>3531</v>
      </c>
      <c r="L4187" s="53">
        <v>0.0</v>
      </c>
      <c r="M4187" s="2" t="s">
        <v>3369</v>
      </c>
      <c r="N4187" s="2" t="s">
        <v>3360</v>
      </c>
      <c r="O4187" s="55"/>
      <c r="AB4187" s="2" t="s">
        <v>164</v>
      </c>
      <c r="AC4187" s="2" t="s">
        <v>3361</v>
      </c>
      <c r="AD4187" s="2" t="s">
        <v>7216</v>
      </c>
      <c r="AE4187" s="2" t="s">
        <v>3363</v>
      </c>
      <c r="AF4187" s="93"/>
      <c r="AG4187" s="2" t="s">
        <v>3364</v>
      </c>
      <c r="AH4187" s="2" t="s">
        <v>3365</v>
      </c>
      <c r="AI4187" s="2">
        <v>0.0</v>
      </c>
      <c r="AJ4187" s="94">
        <v>0.0</v>
      </c>
      <c r="AK4187" s="94">
        <v>0.0</v>
      </c>
      <c r="AL4187" s="79"/>
      <c r="AM4187" s="2" t="s">
        <v>7228</v>
      </c>
    </row>
    <row r="4188">
      <c r="A4188" s="54">
        <v>45938.0</v>
      </c>
      <c r="B4188" s="54">
        <v>45939.0</v>
      </c>
      <c r="C4188" s="2" t="s">
        <v>1801</v>
      </c>
      <c r="D4188" s="2" t="s">
        <v>146</v>
      </c>
      <c r="E4188" s="2" t="s">
        <v>148</v>
      </c>
      <c r="F4188" s="53">
        <v>0.0</v>
      </c>
      <c r="G4188" s="53">
        <v>0.0</v>
      </c>
      <c r="H4188" s="53">
        <v>0.0</v>
      </c>
      <c r="I4188" s="53">
        <v>0.0</v>
      </c>
      <c r="J4188" s="53">
        <v>0.0</v>
      </c>
      <c r="K4188" s="2" t="s">
        <v>3531</v>
      </c>
      <c r="L4188" s="53">
        <v>0.0</v>
      </c>
      <c r="M4188" s="2" t="s">
        <v>3369</v>
      </c>
      <c r="N4188" s="2" t="s">
        <v>3360</v>
      </c>
      <c r="O4188" s="55"/>
      <c r="AB4188" s="2" t="s">
        <v>164</v>
      </c>
      <c r="AC4188" s="2" t="s">
        <v>3361</v>
      </c>
      <c r="AD4188" s="2" t="s">
        <v>7216</v>
      </c>
      <c r="AE4188" s="2" t="s">
        <v>3363</v>
      </c>
      <c r="AF4188" s="93"/>
      <c r="AG4188" s="2" t="s">
        <v>3364</v>
      </c>
      <c r="AH4188" s="2" t="s">
        <v>3365</v>
      </c>
      <c r="AI4188" s="2">
        <v>0.0</v>
      </c>
      <c r="AJ4188" s="94">
        <v>0.0</v>
      </c>
      <c r="AK4188" s="94">
        <v>0.0</v>
      </c>
      <c r="AL4188" s="79"/>
      <c r="AM4188" s="2" t="s">
        <v>7229</v>
      </c>
    </row>
    <row r="4189">
      <c r="A4189" s="54">
        <v>45939.0</v>
      </c>
      <c r="B4189" s="54">
        <v>45940.0</v>
      </c>
      <c r="C4189" s="2" t="s">
        <v>1801</v>
      </c>
      <c r="D4189" s="2" t="s">
        <v>146</v>
      </c>
      <c r="E4189" s="2" t="s">
        <v>196</v>
      </c>
      <c r="F4189" s="53">
        <v>0.0</v>
      </c>
      <c r="G4189" s="53">
        <v>0.0</v>
      </c>
      <c r="H4189" s="53">
        <v>0.0</v>
      </c>
      <c r="I4189" s="53">
        <v>0.0</v>
      </c>
      <c r="J4189" s="53">
        <v>0.0</v>
      </c>
      <c r="K4189" s="2" t="s">
        <v>3531</v>
      </c>
      <c r="L4189" s="53">
        <v>0.0</v>
      </c>
      <c r="M4189" s="2" t="s">
        <v>3369</v>
      </c>
      <c r="N4189" s="2" t="s">
        <v>3360</v>
      </c>
      <c r="O4189" s="55"/>
      <c r="AB4189" s="2" t="s">
        <v>164</v>
      </c>
      <c r="AC4189" s="2" t="s">
        <v>3361</v>
      </c>
      <c r="AD4189" s="2" t="s">
        <v>7216</v>
      </c>
      <c r="AE4189" s="2" t="s">
        <v>3363</v>
      </c>
      <c r="AF4189" s="93"/>
      <c r="AG4189" s="2" t="s">
        <v>3364</v>
      </c>
      <c r="AH4189" s="2" t="s">
        <v>3365</v>
      </c>
      <c r="AI4189" s="2">
        <v>0.0</v>
      </c>
      <c r="AJ4189" s="94">
        <v>0.0</v>
      </c>
      <c r="AK4189" s="94">
        <v>0.0</v>
      </c>
      <c r="AL4189" s="79"/>
      <c r="AM4189" s="2" t="s">
        <v>7230</v>
      </c>
    </row>
    <row r="4190">
      <c r="A4190" s="54">
        <v>45940.0</v>
      </c>
      <c r="B4190" s="54">
        <v>45941.0</v>
      </c>
      <c r="C4190" s="2" t="s">
        <v>1801</v>
      </c>
      <c r="D4190" s="2" t="s">
        <v>146</v>
      </c>
      <c r="E4190" s="2" t="s">
        <v>288</v>
      </c>
      <c r="F4190" s="53">
        <v>0.0</v>
      </c>
      <c r="G4190" s="53">
        <v>0.0</v>
      </c>
      <c r="H4190" s="53">
        <v>0.0</v>
      </c>
      <c r="I4190" s="53">
        <v>0.0</v>
      </c>
      <c r="J4190" s="53">
        <v>0.0</v>
      </c>
      <c r="K4190" s="2" t="s">
        <v>3531</v>
      </c>
      <c r="L4190" s="53">
        <v>0.0</v>
      </c>
      <c r="M4190" s="2" t="s">
        <v>3369</v>
      </c>
      <c r="N4190" s="2" t="s">
        <v>3360</v>
      </c>
      <c r="O4190" s="55"/>
      <c r="AB4190" s="2" t="s">
        <v>164</v>
      </c>
      <c r="AC4190" s="2" t="s">
        <v>3361</v>
      </c>
      <c r="AD4190" s="2" t="s">
        <v>7216</v>
      </c>
      <c r="AE4190" s="2" t="s">
        <v>3363</v>
      </c>
      <c r="AF4190" s="93"/>
      <c r="AG4190" s="2" t="s">
        <v>3364</v>
      </c>
      <c r="AH4190" s="2" t="s">
        <v>3365</v>
      </c>
      <c r="AI4190" s="2">
        <v>0.0</v>
      </c>
      <c r="AJ4190" s="94">
        <v>0.0</v>
      </c>
      <c r="AK4190" s="94">
        <v>0.0</v>
      </c>
      <c r="AL4190" s="79"/>
      <c r="AM4190" s="2" t="s">
        <v>7231</v>
      </c>
    </row>
    <row r="4191">
      <c r="A4191" s="54">
        <v>45941.0</v>
      </c>
      <c r="B4191" s="54">
        <v>45942.0</v>
      </c>
      <c r="C4191" s="2" t="s">
        <v>1801</v>
      </c>
      <c r="D4191" s="2" t="s">
        <v>146</v>
      </c>
      <c r="E4191" s="2" t="s">
        <v>256</v>
      </c>
      <c r="F4191" s="53">
        <v>0.0</v>
      </c>
      <c r="G4191" s="53">
        <v>0.0</v>
      </c>
      <c r="H4191" s="53">
        <v>0.0</v>
      </c>
      <c r="I4191" s="53">
        <v>0.0</v>
      </c>
      <c r="J4191" s="53">
        <v>0.0</v>
      </c>
      <c r="K4191" s="2" t="s">
        <v>3531</v>
      </c>
      <c r="L4191" s="53">
        <v>0.0</v>
      </c>
      <c r="M4191" s="2" t="s">
        <v>3369</v>
      </c>
      <c r="N4191" s="2" t="s">
        <v>3360</v>
      </c>
      <c r="O4191" s="55"/>
      <c r="AB4191" s="2" t="s">
        <v>164</v>
      </c>
      <c r="AC4191" s="2" t="s">
        <v>3361</v>
      </c>
      <c r="AD4191" s="2" t="s">
        <v>7216</v>
      </c>
      <c r="AE4191" s="2" t="s">
        <v>3363</v>
      </c>
      <c r="AF4191" s="93"/>
      <c r="AG4191" s="2" t="s">
        <v>3364</v>
      </c>
      <c r="AH4191" s="2" t="s">
        <v>3365</v>
      </c>
      <c r="AI4191" s="2">
        <v>0.0</v>
      </c>
      <c r="AJ4191" s="94">
        <v>0.0</v>
      </c>
      <c r="AK4191" s="94">
        <v>0.0</v>
      </c>
      <c r="AL4191" s="79"/>
      <c r="AM4191" s="2" t="s">
        <v>7232</v>
      </c>
    </row>
    <row r="4192">
      <c r="A4192" s="54">
        <v>45942.0</v>
      </c>
      <c r="B4192" s="54">
        <v>45943.0</v>
      </c>
      <c r="C4192" s="2" t="s">
        <v>1801</v>
      </c>
      <c r="D4192" s="2" t="s">
        <v>146</v>
      </c>
      <c r="E4192" s="2" t="s">
        <v>180</v>
      </c>
      <c r="F4192" s="53">
        <v>0.0</v>
      </c>
      <c r="G4192" s="53">
        <v>0.0</v>
      </c>
      <c r="H4192" s="53">
        <v>0.0</v>
      </c>
      <c r="I4192" s="53">
        <v>0.0</v>
      </c>
      <c r="J4192" s="53">
        <v>0.0</v>
      </c>
      <c r="K4192" s="2" t="s">
        <v>3531</v>
      </c>
      <c r="L4192" s="53">
        <v>0.0</v>
      </c>
      <c r="M4192" s="2" t="s">
        <v>3369</v>
      </c>
      <c r="N4192" s="2" t="s">
        <v>3360</v>
      </c>
      <c r="O4192" s="55"/>
      <c r="AB4192" s="2" t="s">
        <v>164</v>
      </c>
      <c r="AC4192" s="2" t="s">
        <v>3361</v>
      </c>
      <c r="AD4192" s="2" t="s">
        <v>7216</v>
      </c>
      <c r="AE4192" s="2" t="s">
        <v>3363</v>
      </c>
      <c r="AF4192" s="93"/>
      <c r="AG4192" s="2" t="s">
        <v>3364</v>
      </c>
      <c r="AH4192" s="2" t="s">
        <v>3365</v>
      </c>
      <c r="AI4192" s="2">
        <v>0.0</v>
      </c>
      <c r="AJ4192" s="94">
        <v>0.0</v>
      </c>
      <c r="AK4192" s="94">
        <v>0.0</v>
      </c>
      <c r="AL4192" s="79"/>
      <c r="AM4192" s="2" t="s">
        <v>7233</v>
      </c>
    </row>
    <row r="4193">
      <c r="A4193" s="54">
        <v>45943.0</v>
      </c>
      <c r="B4193" s="54">
        <v>45944.0</v>
      </c>
      <c r="C4193" s="2" t="s">
        <v>1801</v>
      </c>
      <c r="D4193" s="2" t="s">
        <v>146</v>
      </c>
      <c r="E4193" s="2" t="s">
        <v>208</v>
      </c>
      <c r="F4193" s="53">
        <v>0.0</v>
      </c>
      <c r="G4193" s="53">
        <v>0.0</v>
      </c>
      <c r="H4193" s="53">
        <v>0.0</v>
      </c>
      <c r="I4193" s="53">
        <v>0.0</v>
      </c>
      <c r="J4193" s="53">
        <v>0.0</v>
      </c>
      <c r="K4193" s="2" t="s">
        <v>3531</v>
      </c>
      <c r="L4193" s="53">
        <v>0.0</v>
      </c>
      <c r="M4193" s="2" t="s">
        <v>3369</v>
      </c>
      <c r="N4193" s="2" t="s">
        <v>3360</v>
      </c>
      <c r="O4193" s="55"/>
      <c r="AB4193" s="2" t="s">
        <v>164</v>
      </c>
      <c r="AC4193" s="2" t="s">
        <v>3361</v>
      </c>
      <c r="AD4193" s="2" t="s">
        <v>7216</v>
      </c>
      <c r="AE4193" s="2" t="s">
        <v>3363</v>
      </c>
      <c r="AF4193" s="93"/>
      <c r="AG4193" s="2" t="s">
        <v>3364</v>
      </c>
      <c r="AH4193" s="2" t="s">
        <v>3365</v>
      </c>
      <c r="AI4193" s="2">
        <v>0.0</v>
      </c>
      <c r="AJ4193" s="94">
        <v>0.0</v>
      </c>
      <c r="AK4193" s="94">
        <v>0.0</v>
      </c>
      <c r="AL4193" s="79"/>
      <c r="AM4193" s="2" t="s">
        <v>7234</v>
      </c>
    </row>
    <row r="4194">
      <c r="A4194" s="54">
        <v>45944.0</v>
      </c>
      <c r="B4194" s="54">
        <v>45945.0</v>
      </c>
      <c r="C4194" s="2" t="s">
        <v>1801</v>
      </c>
      <c r="D4194" s="2" t="s">
        <v>146</v>
      </c>
      <c r="E4194" s="2" t="s">
        <v>303</v>
      </c>
      <c r="F4194" s="53">
        <v>0.0</v>
      </c>
      <c r="G4194" s="53">
        <v>0.0</v>
      </c>
      <c r="H4194" s="53">
        <v>0.0</v>
      </c>
      <c r="I4194" s="53">
        <v>0.0</v>
      </c>
      <c r="J4194" s="53">
        <v>0.0</v>
      </c>
      <c r="K4194" s="2" t="s">
        <v>3531</v>
      </c>
      <c r="L4194" s="53">
        <v>0.0</v>
      </c>
      <c r="M4194" s="2" t="s">
        <v>3369</v>
      </c>
      <c r="N4194" s="2" t="s">
        <v>3360</v>
      </c>
      <c r="O4194" s="55"/>
      <c r="AB4194" s="2" t="s">
        <v>164</v>
      </c>
      <c r="AC4194" s="2" t="s">
        <v>3361</v>
      </c>
      <c r="AD4194" s="2" t="s">
        <v>7216</v>
      </c>
      <c r="AE4194" s="2" t="s">
        <v>3363</v>
      </c>
      <c r="AF4194" s="93"/>
      <c r="AG4194" s="2" t="s">
        <v>3364</v>
      </c>
      <c r="AH4194" s="2" t="s">
        <v>3365</v>
      </c>
      <c r="AI4194" s="2">
        <v>0.0</v>
      </c>
      <c r="AJ4194" s="94">
        <v>0.0</v>
      </c>
      <c r="AK4194" s="94">
        <v>0.0</v>
      </c>
      <c r="AL4194" s="79"/>
      <c r="AM4194" s="2" t="s">
        <v>7235</v>
      </c>
    </row>
    <row r="4195">
      <c r="A4195" s="54">
        <v>45945.0</v>
      </c>
      <c r="B4195" s="54">
        <v>45946.0</v>
      </c>
      <c r="C4195" s="2" t="s">
        <v>1801</v>
      </c>
      <c r="D4195" s="2" t="s">
        <v>146</v>
      </c>
      <c r="E4195" s="2" t="s">
        <v>148</v>
      </c>
      <c r="F4195" s="53">
        <v>0.0</v>
      </c>
      <c r="G4195" s="53">
        <v>0.0</v>
      </c>
      <c r="H4195" s="53">
        <v>0.0</v>
      </c>
      <c r="I4195" s="53">
        <v>0.0</v>
      </c>
      <c r="J4195" s="53">
        <v>0.0</v>
      </c>
      <c r="K4195" s="2" t="s">
        <v>3531</v>
      </c>
      <c r="L4195" s="53">
        <v>0.0</v>
      </c>
      <c r="M4195" s="2" t="s">
        <v>3369</v>
      </c>
      <c r="N4195" s="2" t="s">
        <v>3360</v>
      </c>
      <c r="O4195" s="55"/>
      <c r="AB4195" s="2" t="s">
        <v>164</v>
      </c>
      <c r="AC4195" s="2" t="s">
        <v>3361</v>
      </c>
      <c r="AD4195" s="2" t="s">
        <v>7216</v>
      </c>
      <c r="AE4195" s="2" t="s">
        <v>3363</v>
      </c>
      <c r="AF4195" s="93"/>
      <c r="AG4195" s="2" t="s">
        <v>3364</v>
      </c>
      <c r="AH4195" s="2" t="s">
        <v>3365</v>
      </c>
      <c r="AI4195" s="2">
        <v>0.0</v>
      </c>
      <c r="AJ4195" s="94">
        <v>0.0</v>
      </c>
      <c r="AK4195" s="94">
        <v>0.0</v>
      </c>
      <c r="AL4195" s="79"/>
      <c r="AM4195" s="2" t="s">
        <v>7236</v>
      </c>
    </row>
    <row r="4196">
      <c r="A4196" s="54">
        <v>45946.0</v>
      </c>
      <c r="B4196" s="54">
        <v>45947.0</v>
      </c>
      <c r="C4196" s="2" t="s">
        <v>1801</v>
      </c>
      <c r="D4196" s="2" t="s">
        <v>146</v>
      </c>
      <c r="E4196" s="2" t="s">
        <v>196</v>
      </c>
      <c r="F4196" s="53">
        <v>0.0</v>
      </c>
      <c r="G4196" s="53">
        <v>0.0</v>
      </c>
      <c r="H4196" s="53">
        <v>0.0</v>
      </c>
      <c r="I4196" s="53">
        <v>0.0</v>
      </c>
      <c r="J4196" s="53">
        <v>0.0</v>
      </c>
      <c r="K4196" s="2" t="s">
        <v>3531</v>
      </c>
      <c r="L4196" s="53">
        <v>0.0</v>
      </c>
      <c r="M4196" s="2" t="s">
        <v>3369</v>
      </c>
      <c r="N4196" s="2" t="s">
        <v>3360</v>
      </c>
      <c r="O4196" s="55"/>
      <c r="AB4196" s="2" t="s">
        <v>164</v>
      </c>
      <c r="AC4196" s="2" t="s">
        <v>3361</v>
      </c>
      <c r="AD4196" s="2" t="s">
        <v>7216</v>
      </c>
      <c r="AE4196" s="2" t="s">
        <v>3363</v>
      </c>
      <c r="AF4196" s="93"/>
      <c r="AG4196" s="2" t="s">
        <v>3364</v>
      </c>
      <c r="AH4196" s="2" t="s">
        <v>3365</v>
      </c>
      <c r="AI4196" s="2">
        <v>0.0</v>
      </c>
      <c r="AJ4196" s="94">
        <v>0.0</v>
      </c>
      <c r="AK4196" s="94">
        <v>0.0</v>
      </c>
      <c r="AL4196" s="79"/>
      <c r="AM4196" s="2" t="s">
        <v>7237</v>
      </c>
    </row>
    <row r="4197">
      <c r="A4197" s="54">
        <v>45947.0</v>
      </c>
      <c r="B4197" s="54">
        <v>45948.0</v>
      </c>
      <c r="C4197" s="2" t="s">
        <v>1801</v>
      </c>
      <c r="D4197" s="2" t="s">
        <v>146</v>
      </c>
      <c r="E4197" s="2" t="s">
        <v>288</v>
      </c>
      <c r="F4197" s="53">
        <v>0.0</v>
      </c>
      <c r="G4197" s="53">
        <v>0.0</v>
      </c>
      <c r="H4197" s="53">
        <v>0.0</v>
      </c>
      <c r="I4197" s="53">
        <v>0.0</v>
      </c>
      <c r="J4197" s="53">
        <v>0.0</v>
      </c>
      <c r="K4197" s="2" t="s">
        <v>3531</v>
      </c>
      <c r="L4197" s="53">
        <v>0.0</v>
      </c>
      <c r="M4197" s="2" t="s">
        <v>3369</v>
      </c>
      <c r="N4197" s="2" t="s">
        <v>3360</v>
      </c>
      <c r="O4197" s="55"/>
      <c r="AB4197" s="2" t="s">
        <v>164</v>
      </c>
      <c r="AC4197" s="2" t="s">
        <v>3361</v>
      </c>
      <c r="AD4197" s="2" t="s">
        <v>7216</v>
      </c>
      <c r="AE4197" s="2" t="s">
        <v>3363</v>
      </c>
      <c r="AF4197" s="93"/>
      <c r="AG4197" s="2" t="s">
        <v>3364</v>
      </c>
      <c r="AH4197" s="2" t="s">
        <v>3365</v>
      </c>
      <c r="AI4197" s="2">
        <v>0.0</v>
      </c>
      <c r="AJ4197" s="94">
        <v>0.0</v>
      </c>
      <c r="AK4197" s="94">
        <v>0.0</v>
      </c>
      <c r="AL4197" s="79"/>
      <c r="AM4197" s="2" t="s">
        <v>7238</v>
      </c>
    </row>
    <row r="4198">
      <c r="A4198" s="54">
        <v>45948.0</v>
      </c>
      <c r="B4198" s="54">
        <v>45949.0</v>
      </c>
      <c r="C4198" s="2" t="s">
        <v>1801</v>
      </c>
      <c r="D4198" s="2" t="s">
        <v>146</v>
      </c>
      <c r="E4198" s="2" t="s">
        <v>256</v>
      </c>
      <c r="F4198" s="53">
        <v>0.0</v>
      </c>
      <c r="G4198" s="53">
        <v>0.0</v>
      </c>
      <c r="H4198" s="53">
        <v>0.0</v>
      </c>
      <c r="I4198" s="53">
        <v>0.0</v>
      </c>
      <c r="J4198" s="53">
        <v>0.0</v>
      </c>
      <c r="K4198" s="2" t="s">
        <v>3531</v>
      </c>
      <c r="L4198" s="53">
        <v>0.0</v>
      </c>
      <c r="M4198" s="2" t="s">
        <v>3369</v>
      </c>
      <c r="N4198" s="2" t="s">
        <v>3360</v>
      </c>
      <c r="O4198" s="55"/>
      <c r="AB4198" s="2" t="s">
        <v>164</v>
      </c>
      <c r="AC4198" s="2" t="s">
        <v>3361</v>
      </c>
      <c r="AD4198" s="2" t="s">
        <v>7216</v>
      </c>
      <c r="AE4198" s="2" t="s">
        <v>3363</v>
      </c>
      <c r="AF4198" s="93"/>
      <c r="AG4198" s="2" t="s">
        <v>3364</v>
      </c>
      <c r="AH4198" s="2" t="s">
        <v>3365</v>
      </c>
      <c r="AI4198" s="2">
        <v>0.0</v>
      </c>
      <c r="AJ4198" s="94">
        <v>0.0</v>
      </c>
      <c r="AK4198" s="94">
        <v>0.0</v>
      </c>
      <c r="AL4198" s="79"/>
      <c r="AM4198" s="2" t="s">
        <v>7239</v>
      </c>
    </row>
    <row r="4199">
      <c r="A4199" s="54">
        <v>45949.0</v>
      </c>
      <c r="B4199" s="54">
        <v>45950.0</v>
      </c>
      <c r="C4199" s="2" t="s">
        <v>1801</v>
      </c>
      <c r="D4199" s="2" t="s">
        <v>146</v>
      </c>
      <c r="E4199" s="2" t="s">
        <v>180</v>
      </c>
      <c r="F4199" s="53">
        <v>0.0</v>
      </c>
      <c r="G4199" s="53">
        <v>0.0</v>
      </c>
      <c r="H4199" s="53">
        <v>0.0</v>
      </c>
      <c r="I4199" s="53">
        <v>0.0</v>
      </c>
      <c r="J4199" s="53">
        <v>0.0</v>
      </c>
      <c r="K4199" s="2" t="s">
        <v>3531</v>
      </c>
      <c r="L4199" s="53">
        <v>0.0</v>
      </c>
      <c r="M4199" s="2" t="s">
        <v>3369</v>
      </c>
      <c r="N4199" s="2" t="s">
        <v>3360</v>
      </c>
      <c r="O4199" s="55"/>
      <c r="AB4199" s="2" t="s">
        <v>164</v>
      </c>
      <c r="AC4199" s="2" t="s">
        <v>3361</v>
      </c>
      <c r="AD4199" s="2" t="s">
        <v>7216</v>
      </c>
      <c r="AE4199" s="2" t="s">
        <v>3363</v>
      </c>
      <c r="AF4199" s="93"/>
      <c r="AG4199" s="2" t="s">
        <v>3364</v>
      </c>
      <c r="AH4199" s="2" t="s">
        <v>3365</v>
      </c>
      <c r="AI4199" s="2">
        <v>0.0</v>
      </c>
      <c r="AJ4199" s="94">
        <v>0.0</v>
      </c>
      <c r="AK4199" s="94">
        <v>0.0</v>
      </c>
      <c r="AL4199" s="79"/>
      <c r="AM4199" s="2" t="s">
        <v>7240</v>
      </c>
    </row>
    <row r="4200">
      <c r="A4200" s="54">
        <v>45950.0</v>
      </c>
      <c r="B4200" s="54">
        <v>45951.0</v>
      </c>
      <c r="C4200" s="2" t="s">
        <v>1801</v>
      </c>
      <c r="D4200" s="2" t="s">
        <v>146</v>
      </c>
      <c r="E4200" s="2" t="s">
        <v>208</v>
      </c>
      <c r="F4200" s="53">
        <v>0.0</v>
      </c>
      <c r="G4200" s="53">
        <v>0.0</v>
      </c>
      <c r="H4200" s="53">
        <v>0.0</v>
      </c>
      <c r="I4200" s="53">
        <v>0.0</v>
      </c>
      <c r="J4200" s="53">
        <v>0.0</v>
      </c>
      <c r="K4200" s="2" t="s">
        <v>3531</v>
      </c>
      <c r="L4200" s="53">
        <v>0.0</v>
      </c>
      <c r="M4200" s="2" t="s">
        <v>3369</v>
      </c>
      <c r="N4200" s="2" t="s">
        <v>3360</v>
      </c>
      <c r="O4200" s="55"/>
      <c r="AB4200" s="2" t="s">
        <v>164</v>
      </c>
      <c r="AC4200" s="2" t="s">
        <v>3361</v>
      </c>
      <c r="AD4200" s="2" t="s">
        <v>7216</v>
      </c>
      <c r="AE4200" s="2" t="s">
        <v>3363</v>
      </c>
      <c r="AF4200" s="93"/>
      <c r="AG4200" s="2" t="s">
        <v>3364</v>
      </c>
      <c r="AH4200" s="2" t="s">
        <v>3365</v>
      </c>
      <c r="AI4200" s="2">
        <v>0.0</v>
      </c>
      <c r="AJ4200" s="94">
        <v>0.0</v>
      </c>
      <c r="AK4200" s="94">
        <v>0.0</v>
      </c>
      <c r="AL4200" s="79"/>
      <c r="AM4200" s="2" t="s">
        <v>7241</v>
      </c>
    </row>
    <row r="4201">
      <c r="A4201" s="54">
        <v>45951.0</v>
      </c>
      <c r="B4201" s="54">
        <v>45952.0</v>
      </c>
      <c r="C4201" s="2" t="s">
        <v>1801</v>
      </c>
      <c r="D4201" s="2" t="s">
        <v>146</v>
      </c>
      <c r="E4201" s="2" t="s">
        <v>303</v>
      </c>
      <c r="F4201" s="53">
        <v>0.0</v>
      </c>
      <c r="G4201" s="53">
        <v>0.0</v>
      </c>
      <c r="H4201" s="53">
        <v>0.0</v>
      </c>
      <c r="I4201" s="53">
        <v>0.0</v>
      </c>
      <c r="J4201" s="53">
        <v>0.0</v>
      </c>
      <c r="K4201" s="2" t="s">
        <v>3531</v>
      </c>
      <c r="L4201" s="53">
        <v>0.0</v>
      </c>
      <c r="M4201" s="2" t="s">
        <v>3369</v>
      </c>
      <c r="N4201" s="2" t="s">
        <v>3360</v>
      </c>
      <c r="O4201" s="55"/>
      <c r="AB4201" s="2" t="s">
        <v>164</v>
      </c>
      <c r="AC4201" s="2" t="s">
        <v>3361</v>
      </c>
      <c r="AD4201" s="2" t="s">
        <v>7216</v>
      </c>
      <c r="AE4201" s="2" t="s">
        <v>3363</v>
      </c>
      <c r="AF4201" s="93"/>
      <c r="AG4201" s="2" t="s">
        <v>3364</v>
      </c>
      <c r="AH4201" s="2" t="s">
        <v>3365</v>
      </c>
      <c r="AI4201" s="2">
        <v>0.0</v>
      </c>
      <c r="AJ4201" s="94">
        <v>0.0</v>
      </c>
      <c r="AK4201" s="94">
        <v>0.0</v>
      </c>
      <c r="AL4201" s="79"/>
      <c r="AM4201" s="2" t="s">
        <v>7242</v>
      </c>
    </row>
    <row r="4202">
      <c r="A4202" s="54">
        <v>45952.0</v>
      </c>
      <c r="B4202" s="54">
        <v>45953.0</v>
      </c>
      <c r="C4202" s="2" t="s">
        <v>1801</v>
      </c>
      <c r="D4202" s="2" t="s">
        <v>146</v>
      </c>
      <c r="E4202" s="2" t="s">
        <v>148</v>
      </c>
      <c r="F4202" s="53">
        <v>0.0</v>
      </c>
      <c r="G4202" s="53">
        <v>0.0</v>
      </c>
      <c r="H4202" s="53">
        <v>0.0</v>
      </c>
      <c r="I4202" s="53">
        <v>0.0</v>
      </c>
      <c r="J4202" s="53">
        <v>0.0</v>
      </c>
      <c r="K4202" s="2" t="s">
        <v>3531</v>
      </c>
      <c r="L4202" s="53">
        <v>0.0</v>
      </c>
      <c r="M4202" s="2" t="s">
        <v>3369</v>
      </c>
      <c r="N4202" s="2" t="s">
        <v>3360</v>
      </c>
      <c r="O4202" s="55"/>
      <c r="AB4202" s="2" t="s">
        <v>164</v>
      </c>
      <c r="AC4202" s="2" t="s">
        <v>3361</v>
      </c>
      <c r="AD4202" s="2" t="s">
        <v>7216</v>
      </c>
      <c r="AE4202" s="2" t="s">
        <v>3363</v>
      </c>
      <c r="AF4202" s="93"/>
      <c r="AG4202" s="2" t="s">
        <v>3364</v>
      </c>
      <c r="AH4202" s="2" t="s">
        <v>3365</v>
      </c>
      <c r="AI4202" s="2">
        <v>0.0</v>
      </c>
      <c r="AJ4202" s="94">
        <v>0.0</v>
      </c>
      <c r="AK4202" s="94">
        <v>0.0</v>
      </c>
      <c r="AL4202" s="79"/>
      <c r="AM4202" s="2" t="s">
        <v>7243</v>
      </c>
    </row>
    <row r="4203">
      <c r="A4203" s="54">
        <v>45953.0</v>
      </c>
      <c r="B4203" s="54">
        <v>45954.0</v>
      </c>
      <c r="C4203" s="2" t="s">
        <v>1801</v>
      </c>
      <c r="D4203" s="2" t="s">
        <v>146</v>
      </c>
      <c r="E4203" s="2" t="s">
        <v>196</v>
      </c>
      <c r="F4203" s="53">
        <v>0.0</v>
      </c>
      <c r="G4203" s="53">
        <v>0.0</v>
      </c>
      <c r="H4203" s="53">
        <v>0.0</v>
      </c>
      <c r="I4203" s="53">
        <v>0.0</v>
      </c>
      <c r="J4203" s="53">
        <v>0.0</v>
      </c>
      <c r="K4203" s="2" t="s">
        <v>3531</v>
      </c>
      <c r="L4203" s="53">
        <v>0.0</v>
      </c>
      <c r="M4203" s="2" t="s">
        <v>3369</v>
      </c>
      <c r="N4203" s="2" t="s">
        <v>3360</v>
      </c>
      <c r="O4203" s="55"/>
      <c r="AB4203" s="2" t="s">
        <v>164</v>
      </c>
      <c r="AC4203" s="2" t="s">
        <v>3361</v>
      </c>
      <c r="AD4203" s="2" t="s">
        <v>7216</v>
      </c>
      <c r="AE4203" s="2" t="s">
        <v>3363</v>
      </c>
      <c r="AF4203" s="93"/>
      <c r="AG4203" s="2" t="s">
        <v>3364</v>
      </c>
      <c r="AH4203" s="2" t="s">
        <v>3365</v>
      </c>
      <c r="AI4203" s="2">
        <v>0.0</v>
      </c>
      <c r="AJ4203" s="94">
        <v>0.0</v>
      </c>
      <c r="AK4203" s="94">
        <v>0.0</v>
      </c>
      <c r="AL4203" s="79"/>
      <c r="AM4203" s="2" t="s">
        <v>7244</v>
      </c>
    </row>
    <row r="4204">
      <c r="A4204" s="54">
        <v>45954.0</v>
      </c>
      <c r="B4204" s="54">
        <v>45955.0</v>
      </c>
      <c r="C4204" s="2" t="s">
        <v>1801</v>
      </c>
      <c r="D4204" s="2" t="s">
        <v>146</v>
      </c>
      <c r="E4204" s="2" t="s">
        <v>288</v>
      </c>
      <c r="F4204" s="53">
        <v>0.0</v>
      </c>
      <c r="G4204" s="53">
        <v>0.0</v>
      </c>
      <c r="H4204" s="53">
        <v>0.0</v>
      </c>
      <c r="I4204" s="53">
        <v>0.0</v>
      </c>
      <c r="J4204" s="53">
        <v>0.0</v>
      </c>
      <c r="K4204" s="2" t="s">
        <v>3531</v>
      </c>
      <c r="L4204" s="53">
        <v>0.0</v>
      </c>
      <c r="M4204" s="2" t="s">
        <v>3369</v>
      </c>
      <c r="N4204" s="2" t="s">
        <v>3360</v>
      </c>
      <c r="O4204" s="55"/>
      <c r="AB4204" s="2" t="s">
        <v>164</v>
      </c>
      <c r="AC4204" s="2" t="s">
        <v>3361</v>
      </c>
      <c r="AD4204" s="2" t="s">
        <v>7216</v>
      </c>
      <c r="AE4204" s="2" t="s">
        <v>3363</v>
      </c>
      <c r="AF4204" s="93"/>
      <c r="AG4204" s="2" t="s">
        <v>3364</v>
      </c>
      <c r="AH4204" s="2" t="s">
        <v>3365</v>
      </c>
      <c r="AI4204" s="2">
        <v>0.0</v>
      </c>
      <c r="AJ4204" s="94">
        <v>0.0</v>
      </c>
      <c r="AK4204" s="94">
        <v>0.0</v>
      </c>
      <c r="AL4204" s="79"/>
      <c r="AM4204" s="2" t="s">
        <v>7245</v>
      </c>
    </row>
    <row r="4205">
      <c r="A4205" s="54">
        <v>45955.0</v>
      </c>
      <c r="B4205" s="54">
        <v>45956.0</v>
      </c>
      <c r="C4205" s="2" t="s">
        <v>1801</v>
      </c>
      <c r="D4205" s="2" t="s">
        <v>146</v>
      </c>
      <c r="E4205" s="2" t="s">
        <v>256</v>
      </c>
      <c r="F4205" s="53">
        <v>0.0</v>
      </c>
      <c r="G4205" s="53">
        <v>0.0</v>
      </c>
      <c r="H4205" s="53">
        <v>0.0</v>
      </c>
      <c r="I4205" s="53">
        <v>0.0</v>
      </c>
      <c r="J4205" s="53">
        <v>0.0</v>
      </c>
      <c r="K4205" s="2" t="s">
        <v>3531</v>
      </c>
      <c r="L4205" s="53">
        <v>0.0</v>
      </c>
      <c r="M4205" s="2" t="s">
        <v>3369</v>
      </c>
      <c r="N4205" s="2" t="s">
        <v>3360</v>
      </c>
      <c r="O4205" s="55"/>
      <c r="AB4205" s="2" t="s">
        <v>164</v>
      </c>
      <c r="AC4205" s="2" t="s">
        <v>3361</v>
      </c>
      <c r="AD4205" s="2" t="s">
        <v>7216</v>
      </c>
      <c r="AE4205" s="2" t="s">
        <v>3363</v>
      </c>
      <c r="AF4205" s="93"/>
      <c r="AG4205" s="2" t="s">
        <v>3364</v>
      </c>
      <c r="AH4205" s="2" t="s">
        <v>3365</v>
      </c>
      <c r="AI4205" s="2">
        <v>0.0</v>
      </c>
      <c r="AJ4205" s="94">
        <v>0.0</v>
      </c>
      <c r="AK4205" s="94">
        <v>0.0</v>
      </c>
      <c r="AL4205" s="79"/>
      <c r="AM4205" s="2" t="s">
        <v>7246</v>
      </c>
    </row>
    <row r="4206">
      <c r="A4206" s="54">
        <v>45956.0</v>
      </c>
      <c r="B4206" s="54">
        <v>45957.0</v>
      </c>
      <c r="C4206" s="2" t="s">
        <v>1801</v>
      </c>
      <c r="D4206" s="2" t="s">
        <v>146</v>
      </c>
      <c r="E4206" s="2" t="s">
        <v>180</v>
      </c>
      <c r="F4206" s="53">
        <v>0.0</v>
      </c>
      <c r="G4206" s="53">
        <v>0.0</v>
      </c>
      <c r="H4206" s="53">
        <v>0.0</v>
      </c>
      <c r="I4206" s="53">
        <v>0.0</v>
      </c>
      <c r="J4206" s="53">
        <v>0.0</v>
      </c>
      <c r="K4206" s="2" t="s">
        <v>3531</v>
      </c>
      <c r="L4206" s="53">
        <v>0.0</v>
      </c>
      <c r="M4206" s="2" t="s">
        <v>3369</v>
      </c>
      <c r="N4206" s="2" t="s">
        <v>3360</v>
      </c>
      <c r="O4206" s="55"/>
      <c r="AB4206" s="2" t="s">
        <v>164</v>
      </c>
      <c r="AC4206" s="2" t="s">
        <v>3361</v>
      </c>
      <c r="AD4206" s="2" t="s">
        <v>7216</v>
      </c>
      <c r="AE4206" s="2" t="s">
        <v>3363</v>
      </c>
      <c r="AF4206" s="93"/>
      <c r="AG4206" s="2" t="s">
        <v>3364</v>
      </c>
      <c r="AH4206" s="2" t="s">
        <v>3365</v>
      </c>
      <c r="AI4206" s="2">
        <v>0.0</v>
      </c>
      <c r="AJ4206" s="94">
        <v>0.0</v>
      </c>
      <c r="AK4206" s="94">
        <v>0.0</v>
      </c>
      <c r="AL4206" s="79"/>
      <c r="AM4206" s="2" t="s">
        <v>7247</v>
      </c>
    </row>
    <row r="4207">
      <c r="A4207" s="54">
        <v>45957.0</v>
      </c>
      <c r="B4207" s="54">
        <v>45958.0</v>
      </c>
      <c r="C4207" s="2" t="s">
        <v>1801</v>
      </c>
      <c r="D4207" s="2" t="s">
        <v>146</v>
      </c>
      <c r="E4207" s="2" t="s">
        <v>208</v>
      </c>
      <c r="F4207" s="53">
        <v>0.0</v>
      </c>
      <c r="G4207" s="53">
        <v>0.0</v>
      </c>
      <c r="H4207" s="53">
        <v>0.0</v>
      </c>
      <c r="I4207" s="53">
        <v>0.0</v>
      </c>
      <c r="J4207" s="53">
        <v>0.0</v>
      </c>
      <c r="K4207" s="2" t="s">
        <v>3531</v>
      </c>
      <c r="L4207" s="53">
        <v>0.0</v>
      </c>
      <c r="M4207" s="2" t="s">
        <v>3369</v>
      </c>
      <c r="N4207" s="2" t="s">
        <v>3360</v>
      </c>
      <c r="O4207" s="55"/>
      <c r="AB4207" s="2" t="s">
        <v>164</v>
      </c>
      <c r="AC4207" s="2" t="s">
        <v>3361</v>
      </c>
      <c r="AD4207" s="2" t="s">
        <v>7216</v>
      </c>
      <c r="AE4207" s="2" t="s">
        <v>3363</v>
      </c>
      <c r="AF4207" s="93"/>
      <c r="AG4207" s="2" t="s">
        <v>3364</v>
      </c>
      <c r="AH4207" s="2" t="s">
        <v>3365</v>
      </c>
      <c r="AI4207" s="2">
        <v>0.0</v>
      </c>
      <c r="AJ4207" s="94">
        <v>0.0</v>
      </c>
      <c r="AK4207" s="94">
        <v>0.0</v>
      </c>
      <c r="AL4207" s="79"/>
      <c r="AM4207" s="2" t="s">
        <v>7248</v>
      </c>
    </row>
    <row r="4208">
      <c r="A4208" s="54">
        <v>45958.0</v>
      </c>
      <c r="B4208" s="54">
        <v>45959.0</v>
      </c>
      <c r="C4208" s="2" t="s">
        <v>1801</v>
      </c>
      <c r="D4208" s="2" t="s">
        <v>146</v>
      </c>
      <c r="E4208" s="2" t="s">
        <v>303</v>
      </c>
      <c r="F4208" s="53">
        <v>0.0</v>
      </c>
      <c r="G4208" s="53">
        <v>0.0</v>
      </c>
      <c r="H4208" s="53">
        <v>0.0</v>
      </c>
      <c r="I4208" s="53">
        <v>0.0</v>
      </c>
      <c r="J4208" s="53">
        <v>0.0</v>
      </c>
      <c r="K4208" s="2" t="s">
        <v>3531</v>
      </c>
      <c r="L4208" s="53">
        <v>0.0</v>
      </c>
      <c r="M4208" s="2" t="s">
        <v>3369</v>
      </c>
      <c r="N4208" s="2" t="s">
        <v>3360</v>
      </c>
      <c r="O4208" s="55"/>
      <c r="AB4208" s="2" t="s">
        <v>164</v>
      </c>
      <c r="AC4208" s="2" t="s">
        <v>3361</v>
      </c>
      <c r="AD4208" s="2" t="s">
        <v>7216</v>
      </c>
      <c r="AE4208" s="2" t="s">
        <v>3363</v>
      </c>
      <c r="AF4208" s="93"/>
      <c r="AG4208" s="2" t="s">
        <v>3364</v>
      </c>
      <c r="AH4208" s="2" t="s">
        <v>3365</v>
      </c>
      <c r="AI4208" s="2">
        <v>0.0</v>
      </c>
      <c r="AJ4208" s="94">
        <v>0.0</v>
      </c>
      <c r="AK4208" s="94">
        <v>0.0</v>
      </c>
      <c r="AL4208" s="79"/>
      <c r="AM4208" s="2" t="s">
        <v>7249</v>
      </c>
    </row>
    <row r="4209">
      <c r="A4209" s="54">
        <v>45959.0</v>
      </c>
      <c r="B4209" s="54">
        <v>45960.0</v>
      </c>
      <c r="C4209" s="2" t="s">
        <v>1801</v>
      </c>
      <c r="D4209" s="2" t="s">
        <v>146</v>
      </c>
      <c r="E4209" s="2" t="s">
        <v>148</v>
      </c>
      <c r="F4209" s="53">
        <v>0.0</v>
      </c>
      <c r="G4209" s="53">
        <v>0.0</v>
      </c>
      <c r="H4209" s="53">
        <v>0.0</v>
      </c>
      <c r="I4209" s="53">
        <v>0.0</v>
      </c>
      <c r="J4209" s="53">
        <v>0.0</v>
      </c>
      <c r="K4209" s="2" t="s">
        <v>3531</v>
      </c>
      <c r="L4209" s="53">
        <v>0.0</v>
      </c>
      <c r="M4209" s="2" t="s">
        <v>3369</v>
      </c>
      <c r="N4209" s="2" t="s">
        <v>3360</v>
      </c>
      <c r="O4209" s="55"/>
      <c r="AB4209" s="2" t="s">
        <v>164</v>
      </c>
      <c r="AC4209" s="2" t="s">
        <v>3361</v>
      </c>
      <c r="AD4209" s="2" t="s">
        <v>7216</v>
      </c>
      <c r="AE4209" s="2" t="s">
        <v>3363</v>
      </c>
      <c r="AF4209" s="93"/>
      <c r="AG4209" s="2" t="s">
        <v>3364</v>
      </c>
      <c r="AH4209" s="2" t="s">
        <v>3365</v>
      </c>
      <c r="AI4209" s="2">
        <v>0.0</v>
      </c>
      <c r="AJ4209" s="94">
        <v>0.0</v>
      </c>
      <c r="AK4209" s="94">
        <v>0.0</v>
      </c>
      <c r="AL4209" s="79"/>
      <c r="AM4209" s="2" t="s">
        <v>7250</v>
      </c>
    </row>
    <row r="4210">
      <c r="A4210" s="54">
        <v>45960.0</v>
      </c>
      <c r="B4210" s="54">
        <v>45961.0</v>
      </c>
      <c r="C4210" s="2" t="s">
        <v>1801</v>
      </c>
      <c r="D4210" s="2" t="s">
        <v>146</v>
      </c>
      <c r="E4210" s="2" t="s">
        <v>196</v>
      </c>
      <c r="F4210" s="53">
        <v>0.0</v>
      </c>
      <c r="G4210" s="53">
        <v>0.0</v>
      </c>
      <c r="H4210" s="53">
        <v>0.0</v>
      </c>
      <c r="I4210" s="53">
        <v>0.0</v>
      </c>
      <c r="J4210" s="53">
        <v>0.0</v>
      </c>
      <c r="K4210" s="2" t="s">
        <v>3531</v>
      </c>
      <c r="L4210" s="53">
        <v>0.0</v>
      </c>
      <c r="M4210" s="2" t="s">
        <v>3369</v>
      </c>
      <c r="N4210" s="2" t="s">
        <v>3360</v>
      </c>
      <c r="O4210" s="55"/>
      <c r="AB4210" s="2" t="s">
        <v>164</v>
      </c>
      <c r="AC4210" s="2" t="s">
        <v>3361</v>
      </c>
      <c r="AD4210" s="2" t="s">
        <v>7216</v>
      </c>
      <c r="AE4210" s="2" t="s">
        <v>3363</v>
      </c>
      <c r="AF4210" s="93"/>
      <c r="AG4210" s="2" t="s">
        <v>3364</v>
      </c>
      <c r="AH4210" s="2" t="s">
        <v>3365</v>
      </c>
      <c r="AI4210" s="2">
        <v>0.0</v>
      </c>
      <c r="AJ4210" s="94">
        <v>0.0</v>
      </c>
      <c r="AK4210" s="94">
        <v>0.0</v>
      </c>
      <c r="AL4210" s="79"/>
      <c r="AM4210" s="2" t="s">
        <v>7251</v>
      </c>
    </row>
    <row r="4211">
      <c r="A4211" s="54">
        <v>45961.0</v>
      </c>
      <c r="B4211" s="54">
        <v>45962.0</v>
      </c>
      <c r="C4211" s="2" t="s">
        <v>1801</v>
      </c>
      <c r="D4211" s="2" t="s">
        <v>146</v>
      </c>
      <c r="E4211" s="2" t="s">
        <v>288</v>
      </c>
      <c r="F4211" s="53">
        <v>0.0</v>
      </c>
      <c r="G4211" s="53">
        <v>0.0</v>
      </c>
      <c r="H4211" s="53">
        <v>0.0</v>
      </c>
      <c r="I4211" s="53">
        <v>0.0</v>
      </c>
      <c r="J4211" s="53">
        <v>0.0</v>
      </c>
      <c r="K4211" s="2" t="s">
        <v>3531</v>
      </c>
      <c r="L4211" s="53">
        <v>0.0</v>
      </c>
      <c r="M4211" s="2" t="s">
        <v>3369</v>
      </c>
      <c r="N4211" s="2" t="s">
        <v>3360</v>
      </c>
      <c r="O4211" s="55"/>
      <c r="AB4211" s="2" t="s">
        <v>164</v>
      </c>
      <c r="AC4211" s="2" t="s">
        <v>3361</v>
      </c>
      <c r="AD4211" s="2" t="s">
        <v>7216</v>
      </c>
      <c r="AE4211" s="2" t="s">
        <v>3363</v>
      </c>
      <c r="AF4211" s="93"/>
      <c r="AG4211" s="2" t="s">
        <v>3364</v>
      </c>
      <c r="AH4211" s="2" t="s">
        <v>3365</v>
      </c>
      <c r="AI4211" s="2">
        <v>0.0</v>
      </c>
      <c r="AJ4211" s="94">
        <v>0.0</v>
      </c>
      <c r="AK4211" s="94">
        <v>0.0</v>
      </c>
      <c r="AL4211" s="79"/>
      <c r="AM4211" s="2" t="s">
        <v>7252</v>
      </c>
    </row>
    <row r="4212">
      <c r="A4212" s="54">
        <v>45962.0</v>
      </c>
      <c r="B4212" s="54">
        <v>45963.0</v>
      </c>
      <c r="C4212" s="2" t="s">
        <v>1801</v>
      </c>
      <c r="D4212" s="2" t="s">
        <v>146</v>
      </c>
      <c r="E4212" s="2" t="s">
        <v>256</v>
      </c>
      <c r="F4212" s="53">
        <v>0.0</v>
      </c>
      <c r="G4212" s="53">
        <v>0.0</v>
      </c>
      <c r="H4212" s="53">
        <v>0.0</v>
      </c>
      <c r="I4212" s="53">
        <v>0.0</v>
      </c>
      <c r="J4212" s="53">
        <v>0.0</v>
      </c>
      <c r="K4212" s="2" t="s">
        <v>3531</v>
      </c>
      <c r="L4212" s="53">
        <v>0.0</v>
      </c>
      <c r="M4212" s="2" t="s">
        <v>3369</v>
      </c>
      <c r="N4212" s="2" t="s">
        <v>3360</v>
      </c>
      <c r="O4212" s="55"/>
      <c r="AB4212" s="2" t="s">
        <v>164</v>
      </c>
      <c r="AC4212" s="2" t="s">
        <v>3361</v>
      </c>
      <c r="AD4212" s="2" t="s">
        <v>7216</v>
      </c>
      <c r="AE4212" s="2" t="s">
        <v>3363</v>
      </c>
      <c r="AF4212" s="93"/>
      <c r="AG4212" s="2" t="s">
        <v>3364</v>
      </c>
      <c r="AH4212" s="2" t="s">
        <v>3365</v>
      </c>
      <c r="AI4212" s="2">
        <v>0.0</v>
      </c>
      <c r="AJ4212" s="94">
        <v>0.0</v>
      </c>
      <c r="AK4212" s="94">
        <v>0.0</v>
      </c>
      <c r="AL4212" s="79"/>
      <c r="AM4212" s="2" t="s">
        <v>7253</v>
      </c>
    </row>
    <row r="4213">
      <c r="A4213" s="54">
        <v>45963.0</v>
      </c>
      <c r="B4213" s="54">
        <v>45964.0</v>
      </c>
      <c r="C4213" s="2" t="s">
        <v>1801</v>
      </c>
      <c r="D4213" s="2" t="s">
        <v>146</v>
      </c>
      <c r="E4213" s="2" t="s">
        <v>180</v>
      </c>
      <c r="F4213" s="53">
        <v>0.0</v>
      </c>
      <c r="G4213" s="53">
        <v>0.0</v>
      </c>
      <c r="H4213" s="53">
        <v>0.0</v>
      </c>
      <c r="I4213" s="53">
        <v>0.0</v>
      </c>
      <c r="J4213" s="53">
        <v>0.0</v>
      </c>
      <c r="K4213" s="2" t="s">
        <v>3531</v>
      </c>
      <c r="L4213" s="53">
        <v>0.0</v>
      </c>
      <c r="M4213" s="2" t="s">
        <v>3369</v>
      </c>
      <c r="N4213" s="2" t="s">
        <v>3360</v>
      </c>
      <c r="O4213" s="55"/>
      <c r="AB4213" s="2" t="s">
        <v>164</v>
      </c>
      <c r="AC4213" s="2" t="s">
        <v>3361</v>
      </c>
      <c r="AD4213" s="2" t="s">
        <v>7216</v>
      </c>
      <c r="AE4213" s="2" t="s">
        <v>3363</v>
      </c>
      <c r="AF4213" s="93"/>
      <c r="AG4213" s="2" t="s">
        <v>3364</v>
      </c>
      <c r="AH4213" s="2" t="s">
        <v>3365</v>
      </c>
      <c r="AI4213" s="2">
        <v>0.0</v>
      </c>
      <c r="AJ4213" s="94">
        <v>0.0</v>
      </c>
      <c r="AK4213" s="94">
        <v>0.0</v>
      </c>
      <c r="AL4213" s="79"/>
      <c r="AM4213" s="2" t="s">
        <v>7254</v>
      </c>
    </row>
    <row r="4214">
      <c r="A4214" s="54">
        <v>45964.0</v>
      </c>
      <c r="B4214" s="54">
        <v>45965.0</v>
      </c>
      <c r="C4214" s="2" t="s">
        <v>1801</v>
      </c>
      <c r="D4214" s="2" t="s">
        <v>146</v>
      </c>
      <c r="E4214" s="2" t="s">
        <v>208</v>
      </c>
      <c r="F4214" s="53">
        <v>0.0</v>
      </c>
      <c r="G4214" s="53">
        <v>0.0</v>
      </c>
      <c r="H4214" s="53">
        <v>0.0</v>
      </c>
      <c r="I4214" s="53">
        <v>0.0</v>
      </c>
      <c r="J4214" s="53">
        <v>0.0</v>
      </c>
      <c r="K4214" s="2" t="s">
        <v>3531</v>
      </c>
      <c r="L4214" s="53">
        <v>0.0</v>
      </c>
      <c r="M4214" s="2" t="s">
        <v>3369</v>
      </c>
      <c r="N4214" s="2" t="s">
        <v>3360</v>
      </c>
      <c r="O4214" s="55"/>
      <c r="AB4214" s="2" t="s">
        <v>164</v>
      </c>
      <c r="AC4214" s="2" t="s">
        <v>3361</v>
      </c>
      <c r="AD4214" s="2" t="s">
        <v>7216</v>
      </c>
      <c r="AE4214" s="2" t="s">
        <v>3363</v>
      </c>
      <c r="AF4214" s="93"/>
      <c r="AG4214" s="2" t="s">
        <v>3364</v>
      </c>
      <c r="AH4214" s="2" t="s">
        <v>3365</v>
      </c>
      <c r="AI4214" s="2">
        <v>0.0</v>
      </c>
      <c r="AJ4214" s="94">
        <v>0.0</v>
      </c>
      <c r="AK4214" s="94">
        <v>0.0</v>
      </c>
      <c r="AL4214" s="79"/>
      <c r="AM4214" s="2" t="s">
        <v>7255</v>
      </c>
    </row>
    <row r="4215">
      <c r="A4215" s="54">
        <v>45965.0</v>
      </c>
      <c r="B4215" s="54">
        <v>45966.0</v>
      </c>
      <c r="C4215" s="2" t="s">
        <v>1801</v>
      </c>
      <c r="D4215" s="2" t="s">
        <v>146</v>
      </c>
      <c r="E4215" s="2" t="s">
        <v>303</v>
      </c>
      <c r="F4215" s="53">
        <v>0.0</v>
      </c>
      <c r="G4215" s="53">
        <v>0.0</v>
      </c>
      <c r="H4215" s="53">
        <v>0.0</v>
      </c>
      <c r="I4215" s="53">
        <v>0.0</v>
      </c>
      <c r="J4215" s="53">
        <v>0.0</v>
      </c>
      <c r="K4215" s="2" t="s">
        <v>3531</v>
      </c>
      <c r="L4215" s="53">
        <v>0.0</v>
      </c>
      <c r="M4215" s="2" t="s">
        <v>3369</v>
      </c>
      <c r="N4215" s="2" t="s">
        <v>3360</v>
      </c>
      <c r="O4215" s="55"/>
      <c r="AB4215" s="2" t="s">
        <v>164</v>
      </c>
      <c r="AC4215" s="2" t="s">
        <v>3361</v>
      </c>
      <c r="AD4215" s="2" t="s">
        <v>7216</v>
      </c>
      <c r="AE4215" s="2" t="s">
        <v>3363</v>
      </c>
      <c r="AF4215" s="93"/>
      <c r="AG4215" s="2" t="s">
        <v>3364</v>
      </c>
      <c r="AH4215" s="2" t="s">
        <v>3365</v>
      </c>
      <c r="AI4215" s="2">
        <v>0.0</v>
      </c>
      <c r="AJ4215" s="94">
        <v>0.0</v>
      </c>
      <c r="AK4215" s="94">
        <v>0.0</v>
      </c>
      <c r="AL4215" s="79"/>
      <c r="AM4215" s="2" t="s">
        <v>7256</v>
      </c>
    </row>
    <row r="4216">
      <c r="A4216" s="54">
        <v>45966.0</v>
      </c>
      <c r="B4216" s="54">
        <v>45967.0</v>
      </c>
      <c r="C4216" s="2" t="s">
        <v>1801</v>
      </c>
      <c r="D4216" s="2" t="s">
        <v>146</v>
      </c>
      <c r="E4216" s="2" t="s">
        <v>148</v>
      </c>
      <c r="F4216" s="53">
        <v>0.0</v>
      </c>
      <c r="G4216" s="53">
        <v>0.0</v>
      </c>
      <c r="H4216" s="53">
        <v>0.0</v>
      </c>
      <c r="I4216" s="53">
        <v>0.0</v>
      </c>
      <c r="J4216" s="53">
        <v>0.0</v>
      </c>
      <c r="K4216" s="2" t="s">
        <v>3531</v>
      </c>
      <c r="L4216" s="53">
        <v>0.0</v>
      </c>
      <c r="M4216" s="2" t="s">
        <v>3369</v>
      </c>
      <c r="N4216" s="2" t="s">
        <v>3360</v>
      </c>
      <c r="O4216" s="55"/>
      <c r="AB4216" s="2" t="s">
        <v>164</v>
      </c>
      <c r="AC4216" s="2" t="s">
        <v>3361</v>
      </c>
      <c r="AD4216" s="2" t="s">
        <v>7216</v>
      </c>
      <c r="AE4216" s="2" t="s">
        <v>3363</v>
      </c>
      <c r="AF4216" s="93"/>
      <c r="AG4216" s="2" t="s">
        <v>3364</v>
      </c>
      <c r="AH4216" s="2" t="s">
        <v>3365</v>
      </c>
      <c r="AI4216" s="2">
        <v>0.0</v>
      </c>
      <c r="AJ4216" s="94">
        <v>0.0</v>
      </c>
      <c r="AK4216" s="94">
        <v>0.0</v>
      </c>
      <c r="AL4216" s="79"/>
      <c r="AM4216" s="2" t="s">
        <v>7257</v>
      </c>
    </row>
    <row r="4217">
      <c r="A4217" s="54">
        <v>45967.0</v>
      </c>
      <c r="B4217" s="54">
        <v>45968.0</v>
      </c>
      <c r="C4217" s="2" t="s">
        <v>1801</v>
      </c>
      <c r="D4217" s="2" t="s">
        <v>146</v>
      </c>
      <c r="E4217" s="2" t="s">
        <v>196</v>
      </c>
      <c r="F4217" s="53">
        <v>0.0</v>
      </c>
      <c r="G4217" s="53">
        <v>0.0</v>
      </c>
      <c r="H4217" s="53">
        <v>0.0</v>
      </c>
      <c r="I4217" s="53">
        <v>0.0</v>
      </c>
      <c r="J4217" s="53">
        <v>0.0</v>
      </c>
      <c r="K4217" s="2" t="s">
        <v>3531</v>
      </c>
      <c r="L4217" s="53">
        <v>0.0</v>
      </c>
      <c r="M4217" s="2" t="s">
        <v>3369</v>
      </c>
      <c r="N4217" s="2" t="s">
        <v>3360</v>
      </c>
      <c r="O4217" s="55"/>
      <c r="AB4217" s="2" t="s">
        <v>164</v>
      </c>
      <c r="AC4217" s="2" t="s">
        <v>3361</v>
      </c>
      <c r="AD4217" s="2" t="s">
        <v>7216</v>
      </c>
      <c r="AE4217" s="2" t="s">
        <v>3363</v>
      </c>
      <c r="AF4217" s="93"/>
      <c r="AG4217" s="2" t="s">
        <v>3364</v>
      </c>
      <c r="AH4217" s="2" t="s">
        <v>3365</v>
      </c>
      <c r="AI4217" s="2">
        <v>0.0</v>
      </c>
      <c r="AJ4217" s="94">
        <v>0.0</v>
      </c>
      <c r="AK4217" s="94">
        <v>0.0</v>
      </c>
      <c r="AL4217" s="79"/>
      <c r="AM4217" s="2" t="s">
        <v>7258</v>
      </c>
    </row>
    <row r="4218">
      <c r="A4218" s="54">
        <v>45968.0</v>
      </c>
      <c r="B4218" s="54">
        <v>45969.0</v>
      </c>
      <c r="C4218" s="2" t="s">
        <v>1801</v>
      </c>
      <c r="D4218" s="2" t="s">
        <v>146</v>
      </c>
      <c r="E4218" s="2" t="s">
        <v>288</v>
      </c>
      <c r="F4218" s="53">
        <v>0.0</v>
      </c>
      <c r="G4218" s="53">
        <v>0.0</v>
      </c>
      <c r="H4218" s="53">
        <v>0.0</v>
      </c>
      <c r="I4218" s="53">
        <v>0.0</v>
      </c>
      <c r="J4218" s="53">
        <v>0.0</v>
      </c>
      <c r="K4218" s="2" t="s">
        <v>3531</v>
      </c>
      <c r="L4218" s="53">
        <v>0.0</v>
      </c>
      <c r="M4218" s="2" t="s">
        <v>3369</v>
      </c>
      <c r="N4218" s="2" t="s">
        <v>3360</v>
      </c>
      <c r="O4218" s="55"/>
      <c r="AB4218" s="2" t="s">
        <v>164</v>
      </c>
      <c r="AC4218" s="2" t="s">
        <v>3361</v>
      </c>
      <c r="AD4218" s="2" t="s">
        <v>7216</v>
      </c>
      <c r="AE4218" s="2" t="s">
        <v>3363</v>
      </c>
      <c r="AF4218" s="93"/>
      <c r="AG4218" s="2" t="s">
        <v>3364</v>
      </c>
      <c r="AH4218" s="2" t="s">
        <v>3365</v>
      </c>
      <c r="AI4218" s="2">
        <v>0.0</v>
      </c>
      <c r="AJ4218" s="94">
        <v>0.0</v>
      </c>
      <c r="AK4218" s="94">
        <v>0.0</v>
      </c>
      <c r="AL4218" s="79"/>
      <c r="AM4218" s="2" t="s">
        <v>7259</v>
      </c>
    </row>
    <row r="4219">
      <c r="A4219" s="54">
        <v>45969.0</v>
      </c>
      <c r="B4219" s="54">
        <v>45970.0</v>
      </c>
      <c r="C4219" s="2" t="s">
        <v>1801</v>
      </c>
      <c r="D4219" s="2" t="s">
        <v>146</v>
      </c>
      <c r="E4219" s="2" t="s">
        <v>256</v>
      </c>
      <c r="F4219" s="53">
        <v>0.0</v>
      </c>
      <c r="G4219" s="53">
        <v>0.0</v>
      </c>
      <c r="H4219" s="53">
        <v>0.0</v>
      </c>
      <c r="I4219" s="53">
        <v>0.0</v>
      </c>
      <c r="J4219" s="53">
        <v>0.0</v>
      </c>
      <c r="K4219" s="2" t="s">
        <v>3531</v>
      </c>
      <c r="L4219" s="53">
        <v>0.0</v>
      </c>
      <c r="M4219" s="2" t="s">
        <v>3369</v>
      </c>
      <c r="N4219" s="2" t="s">
        <v>3360</v>
      </c>
      <c r="O4219" s="55"/>
      <c r="AB4219" s="2" t="s">
        <v>164</v>
      </c>
      <c r="AC4219" s="2" t="s">
        <v>3361</v>
      </c>
      <c r="AD4219" s="2" t="s">
        <v>7216</v>
      </c>
      <c r="AE4219" s="2" t="s">
        <v>3363</v>
      </c>
      <c r="AF4219" s="93"/>
      <c r="AG4219" s="2" t="s">
        <v>3364</v>
      </c>
      <c r="AH4219" s="2" t="s">
        <v>3365</v>
      </c>
      <c r="AI4219" s="2">
        <v>0.0</v>
      </c>
      <c r="AJ4219" s="94">
        <v>0.0</v>
      </c>
      <c r="AK4219" s="94">
        <v>0.0</v>
      </c>
      <c r="AL4219" s="79"/>
      <c r="AM4219" s="2" t="s">
        <v>7260</v>
      </c>
    </row>
    <row r="4220">
      <c r="A4220" s="54">
        <v>45970.0</v>
      </c>
      <c r="B4220" s="54">
        <v>45971.0</v>
      </c>
      <c r="C4220" s="2" t="s">
        <v>1801</v>
      </c>
      <c r="D4220" s="2" t="s">
        <v>146</v>
      </c>
      <c r="E4220" s="2" t="s">
        <v>180</v>
      </c>
      <c r="F4220" s="53">
        <v>0.0</v>
      </c>
      <c r="G4220" s="53">
        <v>0.0</v>
      </c>
      <c r="H4220" s="53">
        <v>0.0</v>
      </c>
      <c r="I4220" s="53">
        <v>0.0</v>
      </c>
      <c r="J4220" s="53">
        <v>0.0</v>
      </c>
      <c r="K4220" s="2" t="s">
        <v>3531</v>
      </c>
      <c r="L4220" s="53">
        <v>0.0</v>
      </c>
      <c r="M4220" s="2" t="s">
        <v>3369</v>
      </c>
      <c r="N4220" s="2" t="s">
        <v>3360</v>
      </c>
      <c r="O4220" s="55"/>
      <c r="AB4220" s="2" t="s">
        <v>164</v>
      </c>
      <c r="AC4220" s="2" t="s">
        <v>3361</v>
      </c>
      <c r="AD4220" s="2" t="s">
        <v>7216</v>
      </c>
      <c r="AE4220" s="2" t="s">
        <v>3363</v>
      </c>
      <c r="AF4220" s="93"/>
      <c r="AG4220" s="2" t="s">
        <v>3364</v>
      </c>
      <c r="AH4220" s="2" t="s">
        <v>3365</v>
      </c>
      <c r="AI4220" s="2">
        <v>0.0</v>
      </c>
      <c r="AJ4220" s="94">
        <v>0.0</v>
      </c>
      <c r="AK4220" s="94">
        <v>0.0</v>
      </c>
      <c r="AL4220" s="79"/>
      <c r="AM4220" s="2" t="s">
        <v>7261</v>
      </c>
    </row>
    <row r="4221">
      <c r="A4221" s="54">
        <v>45971.0</v>
      </c>
      <c r="B4221" s="54">
        <v>45972.0</v>
      </c>
      <c r="C4221" s="2" t="s">
        <v>1801</v>
      </c>
      <c r="D4221" s="2" t="s">
        <v>146</v>
      </c>
      <c r="E4221" s="2" t="s">
        <v>208</v>
      </c>
      <c r="F4221" s="53">
        <v>0.0</v>
      </c>
      <c r="G4221" s="53">
        <v>0.0</v>
      </c>
      <c r="H4221" s="53">
        <v>0.0</v>
      </c>
      <c r="I4221" s="53">
        <v>0.0</v>
      </c>
      <c r="J4221" s="53">
        <v>0.0</v>
      </c>
      <c r="K4221" s="2" t="s">
        <v>3531</v>
      </c>
      <c r="L4221" s="53">
        <v>0.0</v>
      </c>
      <c r="M4221" s="2" t="s">
        <v>3369</v>
      </c>
      <c r="N4221" s="2" t="s">
        <v>3360</v>
      </c>
      <c r="O4221" s="55"/>
      <c r="AB4221" s="2" t="s">
        <v>164</v>
      </c>
      <c r="AC4221" s="2" t="s">
        <v>3361</v>
      </c>
      <c r="AD4221" s="2" t="s">
        <v>7216</v>
      </c>
      <c r="AE4221" s="2" t="s">
        <v>3363</v>
      </c>
      <c r="AF4221" s="93"/>
      <c r="AG4221" s="2" t="s">
        <v>3364</v>
      </c>
      <c r="AH4221" s="2" t="s">
        <v>3365</v>
      </c>
      <c r="AI4221" s="2">
        <v>0.0</v>
      </c>
      <c r="AJ4221" s="94">
        <v>0.0</v>
      </c>
      <c r="AK4221" s="94">
        <v>0.0</v>
      </c>
      <c r="AL4221" s="79"/>
      <c r="AM4221" s="2" t="s">
        <v>7262</v>
      </c>
    </row>
    <row r="4222">
      <c r="A4222" s="54">
        <v>45972.0</v>
      </c>
      <c r="B4222" s="54">
        <v>45973.0</v>
      </c>
      <c r="C4222" s="2" t="s">
        <v>1801</v>
      </c>
      <c r="D4222" s="2" t="s">
        <v>146</v>
      </c>
      <c r="E4222" s="2" t="s">
        <v>303</v>
      </c>
      <c r="F4222" s="53">
        <v>0.0</v>
      </c>
      <c r="G4222" s="53">
        <v>0.0</v>
      </c>
      <c r="H4222" s="53">
        <v>0.0</v>
      </c>
      <c r="I4222" s="53">
        <v>0.0</v>
      </c>
      <c r="J4222" s="53">
        <v>0.0</v>
      </c>
      <c r="K4222" s="2" t="s">
        <v>3531</v>
      </c>
      <c r="L4222" s="53">
        <v>0.0</v>
      </c>
      <c r="M4222" s="2" t="s">
        <v>3369</v>
      </c>
      <c r="N4222" s="2" t="s">
        <v>3360</v>
      </c>
      <c r="O4222" s="55"/>
      <c r="AB4222" s="2" t="s">
        <v>164</v>
      </c>
      <c r="AC4222" s="2" t="s">
        <v>3361</v>
      </c>
      <c r="AD4222" s="2" t="s">
        <v>7216</v>
      </c>
      <c r="AE4222" s="2" t="s">
        <v>3363</v>
      </c>
      <c r="AF4222" s="93"/>
      <c r="AG4222" s="2" t="s">
        <v>3364</v>
      </c>
      <c r="AH4222" s="2" t="s">
        <v>3365</v>
      </c>
      <c r="AI4222" s="2">
        <v>0.0</v>
      </c>
      <c r="AJ4222" s="94">
        <v>0.0</v>
      </c>
      <c r="AK4222" s="94">
        <v>0.0</v>
      </c>
      <c r="AL4222" s="79"/>
      <c r="AM4222" s="2" t="s">
        <v>7263</v>
      </c>
    </row>
    <row r="4223">
      <c r="A4223" s="54">
        <v>45973.0</v>
      </c>
      <c r="B4223" s="54">
        <v>45974.0</v>
      </c>
      <c r="C4223" s="2" t="s">
        <v>1801</v>
      </c>
      <c r="D4223" s="2" t="s">
        <v>146</v>
      </c>
      <c r="E4223" s="2" t="s">
        <v>148</v>
      </c>
      <c r="F4223" s="53">
        <v>0.0</v>
      </c>
      <c r="G4223" s="53">
        <v>0.0</v>
      </c>
      <c r="H4223" s="53">
        <v>0.0</v>
      </c>
      <c r="I4223" s="53">
        <v>0.0</v>
      </c>
      <c r="J4223" s="53">
        <v>0.0</v>
      </c>
      <c r="K4223" s="2" t="s">
        <v>3531</v>
      </c>
      <c r="L4223" s="53">
        <v>0.0</v>
      </c>
      <c r="M4223" s="2" t="s">
        <v>3369</v>
      </c>
      <c r="N4223" s="2" t="s">
        <v>3360</v>
      </c>
      <c r="O4223" s="55"/>
      <c r="AB4223" s="2" t="s">
        <v>164</v>
      </c>
      <c r="AC4223" s="2" t="s">
        <v>3361</v>
      </c>
      <c r="AD4223" s="2" t="s">
        <v>7216</v>
      </c>
      <c r="AE4223" s="2" t="s">
        <v>3363</v>
      </c>
      <c r="AF4223" s="93"/>
      <c r="AG4223" s="2" t="s">
        <v>3364</v>
      </c>
      <c r="AH4223" s="2" t="s">
        <v>3365</v>
      </c>
      <c r="AI4223" s="2">
        <v>0.0</v>
      </c>
      <c r="AJ4223" s="94">
        <v>0.0</v>
      </c>
      <c r="AK4223" s="94">
        <v>0.0</v>
      </c>
      <c r="AL4223" s="79"/>
      <c r="AM4223" s="2" t="s">
        <v>7264</v>
      </c>
    </row>
    <row r="4224">
      <c r="A4224" s="54">
        <v>45974.0</v>
      </c>
      <c r="B4224" s="54">
        <v>45975.0</v>
      </c>
      <c r="C4224" s="2" t="s">
        <v>1801</v>
      </c>
      <c r="D4224" s="2" t="s">
        <v>146</v>
      </c>
      <c r="E4224" s="2" t="s">
        <v>196</v>
      </c>
      <c r="F4224" s="53">
        <v>0.0</v>
      </c>
      <c r="G4224" s="53">
        <v>0.0</v>
      </c>
      <c r="H4224" s="53">
        <v>0.0</v>
      </c>
      <c r="I4224" s="53">
        <v>0.0</v>
      </c>
      <c r="J4224" s="53">
        <v>0.0</v>
      </c>
      <c r="K4224" s="2" t="s">
        <v>3531</v>
      </c>
      <c r="L4224" s="53">
        <v>0.0</v>
      </c>
      <c r="M4224" s="2" t="s">
        <v>3369</v>
      </c>
      <c r="N4224" s="2" t="s">
        <v>3360</v>
      </c>
      <c r="O4224" s="55"/>
      <c r="AB4224" s="2" t="s">
        <v>164</v>
      </c>
      <c r="AC4224" s="2" t="s">
        <v>3361</v>
      </c>
      <c r="AD4224" s="2" t="s">
        <v>7216</v>
      </c>
      <c r="AE4224" s="2" t="s">
        <v>3363</v>
      </c>
      <c r="AF4224" s="93"/>
      <c r="AG4224" s="2" t="s">
        <v>3364</v>
      </c>
      <c r="AH4224" s="2" t="s">
        <v>3365</v>
      </c>
      <c r="AI4224" s="2">
        <v>0.0</v>
      </c>
      <c r="AJ4224" s="94">
        <v>0.0</v>
      </c>
      <c r="AK4224" s="94">
        <v>0.0</v>
      </c>
      <c r="AL4224" s="79"/>
      <c r="AM4224" s="2" t="s">
        <v>7265</v>
      </c>
    </row>
    <row r="4225">
      <c r="A4225" s="54">
        <v>45975.0</v>
      </c>
      <c r="B4225" s="54">
        <v>45976.0</v>
      </c>
      <c r="C4225" s="2" t="s">
        <v>1801</v>
      </c>
      <c r="D4225" s="2" t="s">
        <v>146</v>
      </c>
      <c r="E4225" s="2" t="s">
        <v>288</v>
      </c>
      <c r="F4225" s="53">
        <v>0.0</v>
      </c>
      <c r="G4225" s="53">
        <v>0.0</v>
      </c>
      <c r="H4225" s="53">
        <v>0.0</v>
      </c>
      <c r="I4225" s="53">
        <v>0.0</v>
      </c>
      <c r="J4225" s="53">
        <v>0.0</v>
      </c>
      <c r="K4225" s="2" t="s">
        <v>3531</v>
      </c>
      <c r="L4225" s="53">
        <v>0.0</v>
      </c>
      <c r="M4225" s="2" t="s">
        <v>3369</v>
      </c>
      <c r="N4225" s="2" t="s">
        <v>3360</v>
      </c>
      <c r="O4225" s="55"/>
      <c r="AB4225" s="2" t="s">
        <v>164</v>
      </c>
      <c r="AC4225" s="2" t="s">
        <v>3361</v>
      </c>
      <c r="AD4225" s="2" t="s">
        <v>7216</v>
      </c>
      <c r="AE4225" s="2" t="s">
        <v>3363</v>
      </c>
      <c r="AF4225" s="93"/>
      <c r="AG4225" s="2" t="s">
        <v>3364</v>
      </c>
      <c r="AH4225" s="2" t="s">
        <v>3365</v>
      </c>
      <c r="AI4225" s="2">
        <v>0.0</v>
      </c>
      <c r="AJ4225" s="94">
        <v>0.0</v>
      </c>
      <c r="AK4225" s="94">
        <v>0.0</v>
      </c>
      <c r="AL4225" s="79"/>
      <c r="AM4225" s="2" t="s">
        <v>7266</v>
      </c>
    </row>
    <row r="4226">
      <c r="A4226" s="54">
        <v>45976.0</v>
      </c>
      <c r="B4226" s="54">
        <v>45977.0</v>
      </c>
      <c r="C4226" s="2" t="s">
        <v>1801</v>
      </c>
      <c r="D4226" s="2" t="s">
        <v>146</v>
      </c>
      <c r="E4226" s="2" t="s">
        <v>256</v>
      </c>
      <c r="F4226" s="53">
        <v>0.0</v>
      </c>
      <c r="G4226" s="53">
        <v>0.0</v>
      </c>
      <c r="H4226" s="53">
        <v>0.0</v>
      </c>
      <c r="I4226" s="53">
        <v>0.0</v>
      </c>
      <c r="J4226" s="53">
        <v>0.0</v>
      </c>
      <c r="K4226" s="2" t="s">
        <v>3531</v>
      </c>
      <c r="L4226" s="53">
        <v>0.0</v>
      </c>
      <c r="M4226" s="2" t="s">
        <v>3369</v>
      </c>
      <c r="N4226" s="2" t="s">
        <v>3360</v>
      </c>
      <c r="O4226" s="55"/>
      <c r="AB4226" s="2" t="s">
        <v>164</v>
      </c>
      <c r="AC4226" s="2" t="s">
        <v>3361</v>
      </c>
      <c r="AD4226" s="2" t="s">
        <v>7216</v>
      </c>
      <c r="AE4226" s="2" t="s">
        <v>3363</v>
      </c>
      <c r="AF4226" s="93"/>
      <c r="AG4226" s="2" t="s">
        <v>3364</v>
      </c>
      <c r="AH4226" s="2" t="s">
        <v>3365</v>
      </c>
      <c r="AI4226" s="2">
        <v>0.0</v>
      </c>
      <c r="AJ4226" s="94">
        <v>0.0</v>
      </c>
      <c r="AK4226" s="94">
        <v>0.0</v>
      </c>
      <c r="AL4226" s="79"/>
      <c r="AM4226" s="2" t="s">
        <v>7267</v>
      </c>
    </row>
    <row r="4227">
      <c r="A4227" s="54">
        <v>45977.0</v>
      </c>
      <c r="B4227" s="54">
        <v>45978.0</v>
      </c>
      <c r="C4227" s="2" t="s">
        <v>1801</v>
      </c>
      <c r="D4227" s="2" t="s">
        <v>146</v>
      </c>
      <c r="E4227" s="2" t="s">
        <v>180</v>
      </c>
      <c r="F4227" s="53">
        <v>0.0</v>
      </c>
      <c r="G4227" s="53">
        <v>0.0</v>
      </c>
      <c r="H4227" s="53">
        <v>0.0</v>
      </c>
      <c r="I4227" s="53">
        <v>0.0</v>
      </c>
      <c r="J4227" s="53">
        <v>0.0</v>
      </c>
      <c r="K4227" s="2" t="s">
        <v>3531</v>
      </c>
      <c r="L4227" s="53">
        <v>0.0</v>
      </c>
      <c r="M4227" s="2" t="s">
        <v>3369</v>
      </c>
      <c r="N4227" s="2" t="s">
        <v>3360</v>
      </c>
      <c r="O4227" s="55"/>
      <c r="AB4227" s="2" t="s">
        <v>164</v>
      </c>
      <c r="AC4227" s="2" t="s">
        <v>3361</v>
      </c>
      <c r="AD4227" s="2" t="s">
        <v>7216</v>
      </c>
      <c r="AE4227" s="2" t="s">
        <v>3363</v>
      </c>
      <c r="AF4227" s="93"/>
      <c r="AG4227" s="2" t="s">
        <v>3364</v>
      </c>
      <c r="AH4227" s="2" t="s">
        <v>3365</v>
      </c>
      <c r="AI4227" s="2">
        <v>0.0</v>
      </c>
      <c r="AJ4227" s="94">
        <v>0.0</v>
      </c>
      <c r="AK4227" s="94">
        <v>0.0</v>
      </c>
      <c r="AL4227" s="79"/>
      <c r="AM4227" s="2" t="s">
        <v>7268</v>
      </c>
    </row>
    <row r="4228">
      <c r="A4228" s="54">
        <v>45978.0</v>
      </c>
      <c r="B4228" s="54">
        <v>45979.0</v>
      </c>
      <c r="C4228" s="2" t="s">
        <v>1801</v>
      </c>
      <c r="D4228" s="2" t="s">
        <v>146</v>
      </c>
      <c r="E4228" s="2" t="s">
        <v>208</v>
      </c>
      <c r="F4228" s="53">
        <v>0.0</v>
      </c>
      <c r="G4228" s="53">
        <v>0.0</v>
      </c>
      <c r="H4228" s="53">
        <v>0.0</v>
      </c>
      <c r="I4228" s="53">
        <v>0.0</v>
      </c>
      <c r="J4228" s="53">
        <v>0.0</v>
      </c>
      <c r="K4228" s="2" t="s">
        <v>3531</v>
      </c>
      <c r="L4228" s="53">
        <v>0.0</v>
      </c>
      <c r="M4228" s="2" t="s">
        <v>3369</v>
      </c>
      <c r="N4228" s="2" t="s">
        <v>3360</v>
      </c>
      <c r="O4228" s="55"/>
      <c r="AB4228" s="2" t="s">
        <v>164</v>
      </c>
      <c r="AC4228" s="2" t="s">
        <v>3361</v>
      </c>
      <c r="AD4228" s="2" t="s">
        <v>7216</v>
      </c>
      <c r="AE4228" s="2" t="s">
        <v>3363</v>
      </c>
      <c r="AF4228" s="93"/>
      <c r="AG4228" s="2" t="s">
        <v>3364</v>
      </c>
      <c r="AH4228" s="2" t="s">
        <v>3365</v>
      </c>
      <c r="AI4228" s="2">
        <v>0.0</v>
      </c>
      <c r="AJ4228" s="94">
        <v>0.0</v>
      </c>
      <c r="AK4228" s="94">
        <v>0.0</v>
      </c>
      <c r="AL4228" s="79"/>
      <c r="AM4228" s="2" t="s">
        <v>7269</v>
      </c>
    </row>
    <row r="4229">
      <c r="A4229" s="54">
        <v>45979.0</v>
      </c>
      <c r="B4229" s="54">
        <v>45980.0</v>
      </c>
      <c r="C4229" s="2" t="s">
        <v>1801</v>
      </c>
      <c r="D4229" s="2" t="s">
        <v>146</v>
      </c>
      <c r="E4229" s="2" t="s">
        <v>303</v>
      </c>
      <c r="F4229" s="53">
        <v>0.0</v>
      </c>
      <c r="G4229" s="53">
        <v>0.0</v>
      </c>
      <c r="H4229" s="53">
        <v>0.0</v>
      </c>
      <c r="I4229" s="53">
        <v>0.0</v>
      </c>
      <c r="J4229" s="53">
        <v>0.0</v>
      </c>
      <c r="K4229" s="2" t="s">
        <v>3531</v>
      </c>
      <c r="L4229" s="53">
        <v>0.0</v>
      </c>
      <c r="M4229" s="2" t="s">
        <v>3369</v>
      </c>
      <c r="N4229" s="2" t="s">
        <v>3360</v>
      </c>
      <c r="O4229" s="55"/>
      <c r="AB4229" s="2" t="s">
        <v>164</v>
      </c>
      <c r="AC4229" s="2" t="s">
        <v>3361</v>
      </c>
      <c r="AD4229" s="2" t="s">
        <v>7216</v>
      </c>
      <c r="AE4229" s="2" t="s">
        <v>3363</v>
      </c>
      <c r="AF4229" s="93"/>
      <c r="AG4229" s="2" t="s">
        <v>3364</v>
      </c>
      <c r="AH4229" s="2" t="s">
        <v>3365</v>
      </c>
      <c r="AI4229" s="2">
        <v>0.0</v>
      </c>
      <c r="AJ4229" s="94">
        <v>0.0</v>
      </c>
      <c r="AK4229" s="94">
        <v>0.0</v>
      </c>
      <c r="AL4229" s="79"/>
      <c r="AM4229" s="2" t="s">
        <v>7270</v>
      </c>
    </row>
    <row r="4230">
      <c r="A4230" s="54">
        <v>45980.0</v>
      </c>
      <c r="B4230" s="54">
        <v>45981.0</v>
      </c>
      <c r="C4230" s="2" t="s">
        <v>1801</v>
      </c>
      <c r="D4230" s="2" t="s">
        <v>146</v>
      </c>
      <c r="E4230" s="2" t="s">
        <v>148</v>
      </c>
      <c r="F4230" s="53">
        <v>0.0</v>
      </c>
      <c r="G4230" s="53">
        <v>0.0</v>
      </c>
      <c r="H4230" s="53">
        <v>0.0</v>
      </c>
      <c r="I4230" s="53">
        <v>0.0</v>
      </c>
      <c r="J4230" s="53">
        <v>0.0</v>
      </c>
      <c r="K4230" s="2" t="s">
        <v>3531</v>
      </c>
      <c r="L4230" s="53">
        <v>0.0</v>
      </c>
      <c r="M4230" s="2" t="s">
        <v>3369</v>
      </c>
      <c r="N4230" s="2" t="s">
        <v>3360</v>
      </c>
      <c r="O4230" s="55"/>
      <c r="AB4230" s="2" t="s">
        <v>164</v>
      </c>
      <c r="AC4230" s="2" t="s">
        <v>3361</v>
      </c>
      <c r="AD4230" s="2" t="s">
        <v>7216</v>
      </c>
      <c r="AE4230" s="2" t="s">
        <v>3363</v>
      </c>
      <c r="AF4230" s="93"/>
      <c r="AG4230" s="2" t="s">
        <v>3364</v>
      </c>
      <c r="AH4230" s="2" t="s">
        <v>3365</v>
      </c>
      <c r="AI4230" s="2">
        <v>0.0</v>
      </c>
      <c r="AJ4230" s="94">
        <v>0.0</v>
      </c>
      <c r="AK4230" s="94">
        <v>0.0</v>
      </c>
      <c r="AL4230" s="79"/>
      <c r="AM4230" s="2" t="s">
        <v>7271</v>
      </c>
    </row>
    <row r="4231">
      <c r="A4231" s="54">
        <v>45981.0</v>
      </c>
      <c r="B4231" s="54">
        <v>45982.0</v>
      </c>
      <c r="C4231" s="2" t="s">
        <v>1801</v>
      </c>
      <c r="D4231" s="2" t="s">
        <v>146</v>
      </c>
      <c r="E4231" s="2" t="s">
        <v>196</v>
      </c>
      <c r="F4231" s="53">
        <v>0.0</v>
      </c>
      <c r="G4231" s="53">
        <v>0.0</v>
      </c>
      <c r="H4231" s="53">
        <v>0.0</v>
      </c>
      <c r="I4231" s="53">
        <v>0.0</v>
      </c>
      <c r="J4231" s="53">
        <v>0.0</v>
      </c>
      <c r="K4231" s="2" t="s">
        <v>3531</v>
      </c>
      <c r="L4231" s="53">
        <v>0.0</v>
      </c>
      <c r="M4231" s="2" t="s">
        <v>3369</v>
      </c>
      <c r="N4231" s="2" t="s">
        <v>3360</v>
      </c>
      <c r="O4231" s="55"/>
      <c r="AB4231" s="2" t="s">
        <v>164</v>
      </c>
      <c r="AC4231" s="2" t="s">
        <v>3361</v>
      </c>
      <c r="AD4231" s="2" t="s">
        <v>7216</v>
      </c>
      <c r="AE4231" s="2" t="s">
        <v>3363</v>
      </c>
      <c r="AF4231" s="93"/>
      <c r="AG4231" s="2" t="s">
        <v>3364</v>
      </c>
      <c r="AH4231" s="2" t="s">
        <v>3365</v>
      </c>
      <c r="AI4231" s="2">
        <v>0.0</v>
      </c>
      <c r="AJ4231" s="94">
        <v>0.0</v>
      </c>
      <c r="AK4231" s="94">
        <v>0.0</v>
      </c>
      <c r="AL4231" s="79"/>
      <c r="AM4231" s="2" t="s">
        <v>7272</v>
      </c>
    </row>
    <row r="4232">
      <c r="A4232" s="54">
        <v>45982.0</v>
      </c>
      <c r="B4232" s="54">
        <v>45983.0</v>
      </c>
      <c r="C4232" s="2" t="s">
        <v>1801</v>
      </c>
      <c r="D4232" s="2" t="s">
        <v>146</v>
      </c>
      <c r="E4232" s="2" t="s">
        <v>288</v>
      </c>
      <c r="F4232" s="53">
        <v>0.0</v>
      </c>
      <c r="G4232" s="53">
        <v>0.0</v>
      </c>
      <c r="H4232" s="53">
        <v>0.0</v>
      </c>
      <c r="I4232" s="53">
        <v>0.0</v>
      </c>
      <c r="J4232" s="53">
        <v>0.0</v>
      </c>
      <c r="K4232" s="2" t="s">
        <v>3531</v>
      </c>
      <c r="L4232" s="53">
        <v>0.0</v>
      </c>
      <c r="M4232" s="2" t="s">
        <v>3369</v>
      </c>
      <c r="N4232" s="2" t="s">
        <v>3360</v>
      </c>
      <c r="O4232" s="55"/>
      <c r="AB4232" s="2" t="s">
        <v>164</v>
      </c>
      <c r="AC4232" s="2" t="s">
        <v>3361</v>
      </c>
      <c r="AD4232" s="2" t="s">
        <v>7216</v>
      </c>
      <c r="AE4232" s="2" t="s">
        <v>3363</v>
      </c>
      <c r="AF4232" s="93"/>
      <c r="AG4232" s="2" t="s">
        <v>3364</v>
      </c>
      <c r="AH4232" s="2" t="s">
        <v>3365</v>
      </c>
      <c r="AI4232" s="2">
        <v>0.0</v>
      </c>
      <c r="AJ4232" s="94">
        <v>0.0</v>
      </c>
      <c r="AK4232" s="94">
        <v>0.0</v>
      </c>
      <c r="AL4232" s="79"/>
      <c r="AM4232" s="2" t="s">
        <v>7273</v>
      </c>
    </row>
    <row r="4233">
      <c r="A4233" s="54">
        <v>45983.0</v>
      </c>
      <c r="B4233" s="54">
        <v>45984.0</v>
      </c>
      <c r="C4233" s="2" t="s">
        <v>1801</v>
      </c>
      <c r="D4233" s="2" t="s">
        <v>146</v>
      </c>
      <c r="E4233" s="2" t="s">
        <v>256</v>
      </c>
      <c r="F4233" s="53">
        <v>0.0</v>
      </c>
      <c r="G4233" s="53">
        <v>0.0</v>
      </c>
      <c r="H4233" s="53">
        <v>0.0</v>
      </c>
      <c r="I4233" s="53">
        <v>0.0</v>
      </c>
      <c r="J4233" s="53">
        <v>0.0</v>
      </c>
      <c r="K4233" s="2" t="s">
        <v>3531</v>
      </c>
      <c r="L4233" s="53">
        <v>0.0</v>
      </c>
      <c r="M4233" s="2" t="s">
        <v>3369</v>
      </c>
      <c r="N4233" s="2" t="s">
        <v>3360</v>
      </c>
      <c r="O4233" s="55"/>
      <c r="AB4233" s="2" t="s">
        <v>164</v>
      </c>
      <c r="AC4233" s="2" t="s">
        <v>3361</v>
      </c>
      <c r="AD4233" s="2" t="s">
        <v>7216</v>
      </c>
      <c r="AE4233" s="2" t="s">
        <v>3363</v>
      </c>
      <c r="AF4233" s="93"/>
      <c r="AG4233" s="2" t="s">
        <v>3364</v>
      </c>
      <c r="AH4233" s="2" t="s">
        <v>3365</v>
      </c>
      <c r="AI4233" s="2">
        <v>0.0</v>
      </c>
      <c r="AJ4233" s="94">
        <v>0.0</v>
      </c>
      <c r="AK4233" s="94">
        <v>0.0</v>
      </c>
      <c r="AL4233" s="79"/>
      <c r="AM4233" s="2" t="s">
        <v>7274</v>
      </c>
    </row>
    <row r="4234">
      <c r="A4234" s="54">
        <v>45984.0</v>
      </c>
      <c r="B4234" s="54">
        <v>45985.0</v>
      </c>
      <c r="C4234" s="2" t="s">
        <v>1801</v>
      </c>
      <c r="D4234" s="2" t="s">
        <v>146</v>
      </c>
      <c r="E4234" s="2" t="s">
        <v>180</v>
      </c>
      <c r="F4234" s="53">
        <v>0.0</v>
      </c>
      <c r="G4234" s="53">
        <v>0.0</v>
      </c>
      <c r="H4234" s="53">
        <v>0.0</v>
      </c>
      <c r="I4234" s="53">
        <v>0.0</v>
      </c>
      <c r="J4234" s="53">
        <v>0.0</v>
      </c>
      <c r="K4234" s="2" t="s">
        <v>3531</v>
      </c>
      <c r="L4234" s="53">
        <v>0.0</v>
      </c>
      <c r="M4234" s="2" t="s">
        <v>3369</v>
      </c>
      <c r="N4234" s="2" t="s">
        <v>3360</v>
      </c>
      <c r="O4234" s="55"/>
      <c r="AB4234" s="2" t="s">
        <v>164</v>
      </c>
      <c r="AC4234" s="2" t="s">
        <v>3361</v>
      </c>
      <c r="AD4234" s="2" t="s">
        <v>7216</v>
      </c>
      <c r="AE4234" s="2" t="s">
        <v>3363</v>
      </c>
      <c r="AF4234" s="93"/>
      <c r="AG4234" s="2" t="s">
        <v>3364</v>
      </c>
      <c r="AH4234" s="2" t="s">
        <v>3365</v>
      </c>
      <c r="AI4234" s="2">
        <v>0.0</v>
      </c>
      <c r="AJ4234" s="94">
        <v>0.0</v>
      </c>
      <c r="AK4234" s="94">
        <v>0.0</v>
      </c>
      <c r="AL4234" s="79"/>
      <c r="AM4234" s="2" t="s">
        <v>7275</v>
      </c>
    </row>
    <row r="4235">
      <c r="A4235" s="54">
        <v>45985.0</v>
      </c>
      <c r="B4235" s="54">
        <v>45986.0</v>
      </c>
      <c r="C4235" s="2" t="s">
        <v>1801</v>
      </c>
      <c r="D4235" s="2" t="s">
        <v>146</v>
      </c>
      <c r="E4235" s="2" t="s">
        <v>208</v>
      </c>
      <c r="F4235" s="53">
        <v>0.0</v>
      </c>
      <c r="G4235" s="53">
        <v>0.0</v>
      </c>
      <c r="H4235" s="53">
        <v>0.0</v>
      </c>
      <c r="I4235" s="53">
        <v>0.0</v>
      </c>
      <c r="J4235" s="53">
        <v>0.0</v>
      </c>
      <c r="K4235" s="2" t="s">
        <v>3531</v>
      </c>
      <c r="L4235" s="53">
        <v>0.0</v>
      </c>
      <c r="M4235" s="2" t="s">
        <v>3369</v>
      </c>
      <c r="N4235" s="2" t="s">
        <v>3360</v>
      </c>
      <c r="O4235" s="55"/>
      <c r="AB4235" s="2" t="s">
        <v>164</v>
      </c>
      <c r="AC4235" s="2" t="s">
        <v>3361</v>
      </c>
      <c r="AD4235" s="2" t="s">
        <v>7216</v>
      </c>
      <c r="AE4235" s="2" t="s">
        <v>3363</v>
      </c>
      <c r="AF4235" s="93"/>
      <c r="AG4235" s="2" t="s">
        <v>3364</v>
      </c>
      <c r="AH4235" s="2" t="s">
        <v>3365</v>
      </c>
      <c r="AI4235" s="2">
        <v>0.0</v>
      </c>
      <c r="AJ4235" s="94">
        <v>0.0</v>
      </c>
      <c r="AK4235" s="94">
        <v>0.0</v>
      </c>
      <c r="AL4235" s="79"/>
      <c r="AM4235" s="2" t="s">
        <v>7276</v>
      </c>
    </row>
    <row r="4236">
      <c r="A4236" s="54">
        <v>45986.0</v>
      </c>
      <c r="B4236" s="54">
        <v>45987.0</v>
      </c>
      <c r="C4236" s="2" t="s">
        <v>1801</v>
      </c>
      <c r="D4236" s="2" t="s">
        <v>146</v>
      </c>
      <c r="E4236" s="2" t="s">
        <v>303</v>
      </c>
      <c r="F4236" s="53">
        <v>0.0</v>
      </c>
      <c r="G4236" s="53">
        <v>0.0</v>
      </c>
      <c r="H4236" s="53">
        <v>0.0</v>
      </c>
      <c r="I4236" s="53">
        <v>0.0</v>
      </c>
      <c r="J4236" s="53">
        <v>0.0</v>
      </c>
      <c r="K4236" s="2" t="s">
        <v>3531</v>
      </c>
      <c r="L4236" s="53">
        <v>0.0</v>
      </c>
      <c r="M4236" s="2" t="s">
        <v>3369</v>
      </c>
      <c r="N4236" s="2" t="s">
        <v>3360</v>
      </c>
      <c r="O4236" s="55"/>
      <c r="AB4236" s="2" t="s">
        <v>164</v>
      </c>
      <c r="AC4236" s="2" t="s">
        <v>3361</v>
      </c>
      <c r="AD4236" s="2" t="s">
        <v>7216</v>
      </c>
      <c r="AE4236" s="2" t="s">
        <v>3363</v>
      </c>
      <c r="AF4236" s="93"/>
      <c r="AG4236" s="2" t="s">
        <v>3364</v>
      </c>
      <c r="AH4236" s="2" t="s">
        <v>3365</v>
      </c>
      <c r="AI4236" s="2">
        <v>0.0</v>
      </c>
      <c r="AJ4236" s="94">
        <v>0.0</v>
      </c>
      <c r="AK4236" s="94">
        <v>0.0</v>
      </c>
      <c r="AL4236" s="79"/>
      <c r="AM4236" s="2" t="s">
        <v>7277</v>
      </c>
    </row>
    <row r="4237">
      <c r="A4237" s="54">
        <v>45987.0</v>
      </c>
      <c r="B4237" s="54">
        <v>45988.0</v>
      </c>
      <c r="C4237" s="2" t="s">
        <v>1801</v>
      </c>
      <c r="D4237" s="2" t="s">
        <v>146</v>
      </c>
      <c r="E4237" s="2" t="s">
        <v>148</v>
      </c>
      <c r="F4237" s="53">
        <v>0.0</v>
      </c>
      <c r="G4237" s="53">
        <v>0.0</v>
      </c>
      <c r="H4237" s="53">
        <v>0.0</v>
      </c>
      <c r="I4237" s="53">
        <v>0.0</v>
      </c>
      <c r="J4237" s="53">
        <v>0.0</v>
      </c>
      <c r="K4237" s="2" t="s">
        <v>3531</v>
      </c>
      <c r="L4237" s="53">
        <v>0.0</v>
      </c>
      <c r="M4237" s="2" t="s">
        <v>3369</v>
      </c>
      <c r="N4237" s="2" t="s">
        <v>3360</v>
      </c>
      <c r="O4237" s="55"/>
      <c r="AB4237" s="2" t="s">
        <v>164</v>
      </c>
      <c r="AC4237" s="2" t="s">
        <v>3361</v>
      </c>
      <c r="AD4237" s="2" t="s">
        <v>7216</v>
      </c>
      <c r="AE4237" s="2" t="s">
        <v>3363</v>
      </c>
      <c r="AF4237" s="93"/>
      <c r="AG4237" s="2" t="s">
        <v>3364</v>
      </c>
      <c r="AH4237" s="2" t="s">
        <v>3365</v>
      </c>
      <c r="AI4237" s="2">
        <v>0.0</v>
      </c>
      <c r="AJ4237" s="94">
        <v>0.0</v>
      </c>
      <c r="AK4237" s="94">
        <v>0.0</v>
      </c>
      <c r="AL4237" s="79"/>
      <c r="AM4237" s="2" t="s">
        <v>7278</v>
      </c>
    </row>
    <row r="4238">
      <c r="A4238" s="54">
        <v>45988.0</v>
      </c>
      <c r="B4238" s="54">
        <v>45989.0</v>
      </c>
      <c r="C4238" s="2" t="s">
        <v>1801</v>
      </c>
      <c r="D4238" s="2" t="s">
        <v>146</v>
      </c>
      <c r="E4238" s="2" t="s">
        <v>196</v>
      </c>
      <c r="F4238" s="53">
        <v>0.0</v>
      </c>
      <c r="G4238" s="53">
        <v>0.0</v>
      </c>
      <c r="H4238" s="53">
        <v>0.0</v>
      </c>
      <c r="I4238" s="53">
        <v>0.0</v>
      </c>
      <c r="J4238" s="53">
        <v>0.0</v>
      </c>
      <c r="K4238" s="2" t="s">
        <v>3531</v>
      </c>
      <c r="L4238" s="53">
        <v>0.0</v>
      </c>
      <c r="M4238" s="2" t="s">
        <v>3369</v>
      </c>
      <c r="N4238" s="2" t="s">
        <v>3360</v>
      </c>
      <c r="O4238" s="55"/>
      <c r="AB4238" s="2" t="s">
        <v>164</v>
      </c>
      <c r="AC4238" s="2" t="s">
        <v>3361</v>
      </c>
      <c r="AD4238" s="2" t="s">
        <v>7216</v>
      </c>
      <c r="AE4238" s="2" t="s">
        <v>3363</v>
      </c>
      <c r="AF4238" s="93"/>
      <c r="AG4238" s="2" t="s">
        <v>3364</v>
      </c>
      <c r="AH4238" s="2" t="s">
        <v>3365</v>
      </c>
      <c r="AI4238" s="2">
        <v>0.0</v>
      </c>
      <c r="AJ4238" s="94">
        <v>0.0</v>
      </c>
      <c r="AK4238" s="94">
        <v>0.0</v>
      </c>
      <c r="AL4238" s="79"/>
      <c r="AM4238" s="2" t="s">
        <v>7279</v>
      </c>
    </row>
    <row r="4239">
      <c r="A4239" s="54">
        <v>45989.0</v>
      </c>
      <c r="B4239" s="54">
        <v>45990.0</v>
      </c>
      <c r="C4239" s="2" t="s">
        <v>1801</v>
      </c>
      <c r="D4239" s="2" t="s">
        <v>146</v>
      </c>
      <c r="E4239" s="2" t="s">
        <v>288</v>
      </c>
      <c r="F4239" s="53">
        <v>0.0</v>
      </c>
      <c r="G4239" s="53">
        <v>0.0</v>
      </c>
      <c r="H4239" s="53">
        <v>0.0</v>
      </c>
      <c r="I4239" s="53">
        <v>0.0</v>
      </c>
      <c r="J4239" s="53">
        <v>0.0</v>
      </c>
      <c r="K4239" s="2" t="s">
        <v>3531</v>
      </c>
      <c r="L4239" s="53">
        <v>0.0</v>
      </c>
      <c r="M4239" s="2" t="s">
        <v>3369</v>
      </c>
      <c r="N4239" s="2" t="s">
        <v>3360</v>
      </c>
      <c r="O4239" s="55"/>
      <c r="AB4239" s="2" t="s">
        <v>164</v>
      </c>
      <c r="AC4239" s="2" t="s">
        <v>3361</v>
      </c>
      <c r="AD4239" s="2" t="s">
        <v>7216</v>
      </c>
      <c r="AE4239" s="2" t="s">
        <v>3363</v>
      </c>
      <c r="AF4239" s="93"/>
      <c r="AG4239" s="2" t="s">
        <v>3364</v>
      </c>
      <c r="AH4239" s="2" t="s">
        <v>3365</v>
      </c>
      <c r="AI4239" s="2">
        <v>0.0</v>
      </c>
      <c r="AJ4239" s="94">
        <v>0.0</v>
      </c>
      <c r="AK4239" s="94">
        <v>0.0</v>
      </c>
      <c r="AL4239" s="79"/>
      <c r="AM4239" s="2" t="s">
        <v>7280</v>
      </c>
    </row>
    <row r="4240">
      <c r="A4240" s="54">
        <v>45990.0</v>
      </c>
      <c r="B4240" s="54">
        <v>45991.0</v>
      </c>
      <c r="C4240" s="2" t="s">
        <v>1801</v>
      </c>
      <c r="D4240" s="2" t="s">
        <v>146</v>
      </c>
      <c r="E4240" s="2" t="s">
        <v>256</v>
      </c>
      <c r="F4240" s="53">
        <v>0.0</v>
      </c>
      <c r="G4240" s="53">
        <v>0.0</v>
      </c>
      <c r="H4240" s="53">
        <v>0.0</v>
      </c>
      <c r="I4240" s="53">
        <v>0.0</v>
      </c>
      <c r="J4240" s="53">
        <v>0.0</v>
      </c>
      <c r="K4240" s="2" t="s">
        <v>3531</v>
      </c>
      <c r="L4240" s="53">
        <v>0.0</v>
      </c>
      <c r="M4240" s="2" t="s">
        <v>3369</v>
      </c>
      <c r="N4240" s="2" t="s">
        <v>3360</v>
      </c>
      <c r="O4240" s="55"/>
      <c r="AB4240" s="2" t="s">
        <v>164</v>
      </c>
      <c r="AC4240" s="2" t="s">
        <v>3361</v>
      </c>
      <c r="AD4240" s="2" t="s">
        <v>7216</v>
      </c>
      <c r="AE4240" s="2" t="s">
        <v>3363</v>
      </c>
      <c r="AF4240" s="93"/>
      <c r="AG4240" s="2" t="s">
        <v>3364</v>
      </c>
      <c r="AH4240" s="2" t="s">
        <v>3365</v>
      </c>
      <c r="AI4240" s="2">
        <v>0.0</v>
      </c>
      <c r="AJ4240" s="94">
        <v>0.0</v>
      </c>
      <c r="AK4240" s="94">
        <v>0.0</v>
      </c>
      <c r="AL4240" s="79"/>
      <c r="AM4240" s="2" t="s">
        <v>7281</v>
      </c>
    </row>
    <row r="4241">
      <c r="A4241" s="54">
        <v>45991.0</v>
      </c>
      <c r="B4241" s="54">
        <v>45992.0</v>
      </c>
      <c r="C4241" s="2" t="s">
        <v>1801</v>
      </c>
      <c r="D4241" s="2" t="s">
        <v>146</v>
      </c>
      <c r="E4241" s="2" t="s">
        <v>180</v>
      </c>
      <c r="F4241" s="53">
        <v>0.0</v>
      </c>
      <c r="G4241" s="53">
        <v>0.0</v>
      </c>
      <c r="H4241" s="53">
        <v>0.0</v>
      </c>
      <c r="I4241" s="53">
        <v>0.0</v>
      </c>
      <c r="J4241" s="53">
        <v>0.0</v>
      </c>
      <c r="K4241" s="2" t="s">
        <v>3531</v>
      </c>
      <c r="L4241" s="53">
        <v>0.0</v>
      </c>
      <c r="M4241" s="2" t="s">
        <v>3369</v>
      </c>
      <c r="N4241" s="2" t="s">
        <v>3360</v>
      </c>
      <c r="O4241" s="55"/>
      <c r="AB4241" s="2" t="s">
        <v>164</v>
      </c>
      <c r="AC4241" s="2" t="s">
        <v>3361</v>
      </c>
      <c r="AD4241" s="2" t="s">
        <v>7216</v>
      </c>
      <c r="AE4241" s="2" t="s">
        <v>3363</v>
      </c>
      <c r="AF4241" s="93"/>
      <c r="AG4241" s="2" t="s">
        <v>3364</v>
      </c>
      <c r="AH4241" s="2" t="s">
        <v>3365</v>
      </c>
      <c r="AI4241" s="2">
        <v>0.0</v>
      </c>
      <c r="AJ4241" s="94">
        <v>0.0</v>
      </c>
      <c r="AK4241" s="94">
        <v>0.0</v>
      </c>
      <c r="AL4241" s="79"/>
      <c r="AM4241" s="2" t="s">
        <v>7282</v>
      </c>
    </row>
    <row r="4242">
      <c r="A4242" s="54">
        <v>45992.0</v>
      </c>
      <c r="B4242" s="54">
        <v>45993.0</v>
      </c>
      <c r="C4242" s="2" t="s">
        <v>1801</v>
      </c>
      <c r="D4242" s="2" t="s">
        <v>146</v>
      </c>
      <c r="E4242" s="2" t="s">
        <v>208</v>
      </c>
      <c r="F4242" s="53">
        <v>0.0</v>
      </c>
      <c r="G4242" s="53">
        <v>0.0</v>
      </c>
      <c r="H4242" s="53">
        <v>0.0</v>
      </c>
      <c r="I4242" s="53">
        <v>0.0</v>
      </c>
      <c r="J4242" s="53">
        <v>0.0</v>
      </c>
      <c r="K4242" s="2" t="s">
        <v>3531</v>
      </c>
      <c r="L4242" s="53">
        <v>0.0</v>
      </c>
      <c r="M4242" s="2" t="s">
        <v>3369</v>
      </c>
      <c r="N4242" s="2" t="s">
        <v>3360</v>
      </c>
      <c r="O4242" s="55"/>
      <c r="AB4242" s="2" t="s">
        <v>164</v>
      </c>
      <c r="AC4242" s="2" t="s">
        <v>3361</v>
      </c>
      <c r="AD4242" s="2" t="s">
        <v>7216</v>
      </c>
      <c r="AE4242" s="2" t="s">
        <v>3363</v>
      </c>
      <c r="AF4242" s="93"/>
      <c r="AG4242" s="2" t="s">
        <v>3364</v>
      </c>
      <c r="AH4242" s="2" t="s">
        <v>3365</v>
      </c>
      <c r="AI4242" s="2">
        <v>0.0</v>
      </c>
      <c r="AJ4242" s="94">
        <v>0.0</v>
      </c>
      <c r="AK4242" s="94">
        <v>0.0</v>
      </c>
      <c r="AL4242" s="79"/>
      <c r="AM4242" s="2" t="s">
        <v>7283</v>
      </c>
    </row>
    <row r="4243">
      <c r="A4243" s="54">
        <v>45993.0</v>
      </c>
      <c r="B4243" s="54">
        <v>45994.0</v>
      </c>
      <c r="C4243" s="2" t="s">
        <v>1801</v>
      </c>
      <c r="D4243" s="2" t="s">
        <v>146</v>
      </c>
      <c r="E4243" s="2" t="s">
        <v>303</v>
      </c>
      <c r="F4243" s="53">
        <v>0.0</v>
      </c>
      <c r="G4243" s="53">
        <v>0.0</v>
      </c>
      <c r="H4243" s="53">
        <v>0.0</v>
      </c>
      <c r="I4243" s="53">
        <v>0.0</v>
      </c>
      <c r="J4243" s="53">
        <v>0.0</v>
      </c>
      <c r="K4243" s="2" t="s">
        <v>3531</v>
      </c>
      <c r="L4243" s="53">
        <v>0.0</v>
      </c>
      <c r="M4243" s="2" t="s">
        <v>3369</v>
      </c>
      <c r="N4243" s="2" t="s">
        <v>3360</v>
      </c>
      <c r="O4243" s="55"/>
      <c r="AB4243" s="2" t="s">
        <v>164</v>
      </c>
      <c r="AC4243" s="2" t="s">
        <v>3361</v>
      </c>
      <c r="AD4243" s="2" t="s">
        <v>7216</v>
      </c>
      <c r="AE4243" s="2" t="s">
        <v>3363</v>
      </c>
      <c r="AF4243" s="93"/>
      <c r="AG4243" s="2" t="s">
        <v>3364</v>
      </c>
      <c r="AH4243" s="2" t="s">
        <v>3365</v>
      </c>
      <c r="AI4243" s="2">
        <v>0.0</v>
      </c>
      <c r="AJ4243" s="94">
        <v>0.0</v>
      </c>
      <c r="AK4243" s="94">
        <v>0.0</v>
      </c>
      <c r="AL4243" s="79"/>
      <c r="AM4243" s="2" t="s">
        <v>7284</v>
      </c>
    </row>
    <row r="4244">
      <c r="A4244" s="54">
        <v>45994.0</v>
      </c>
      <c r="B4244" s="54">
        <v>45995.0</v>
      </c>
      <c r="C4244" s="2" t="s">
        <v>1801</v>
      </c>
      <c r="D4244" s="2" t="s">
        <v>146</v>
      </c>
      <c r="E4244" s="2" t="s">
        <v>148</v>
      </c>
      <c r="F4244" s="53">
        <v>0.0</v>
      </c>
      <c r="G4244" s="53">
        <v>0.0</v>
      </c>
      <c r="H4244" s="53">
        <v>0.0</v>
      </c>
      <c r="I4244" s="53">
        <v>0.0</v>
      </c>
      <c r="J4244" s="53">
        <v>0.0</v>
      </c>
      <c r="K4244" s="2" t="s">
        <v>3531</v>
      </c>
      <c r="L4244" s="53">
        <v>0.0</v>
      </c>
      <c r="M4244" s="2" t="s">
        <v>3369</v>
      </c>
      <c r="N4244" s="2" t="s">
        <v>3360</v>
      </c>
      <c r="O4244" s="55"/>
      <c r="AB4244" s="2" t="s">
        <v>164</v>
      </c>
      <c r="AC4244" s="2" t="s">
        <v>3361</v>
      </c>
      <c r="AD4244" s="2" t="s">
        <v>7216</v>
      </c>
      <c r="AE4244" s="2" t="s">
        <v>3363</v>
      </c>
      <c r="AF4244" s="93"/>
      <c r="AG4244" s="2" t="s">
        <v>3364</v>
      </c>
      <c r="AH4244" s="2" t="s">
        <v>3365</v>
      </c>
      <c r="AI4244" s="2">
        <v>0.0</v>
      </c>
      <c r="AJ4244" s="94">
        <v>0.0</v>
      </c>
      <c r="AK4244" s="94">
        <v>0.0</v>
      </c>
      <c r="AL4244" s="79"/>
      <c r="AM4244" s="2" t="s">
        <v>7285</v>
      </c>
    </row>
    <row r="4245">
      <c r="A4245" s="54">
        <v>45995.0</v>
      </c>
      <c r="B4245" s="54">
        <v>45996.0</v>
      </c>
      <c r="C4245" s="2" t="s">
        <v>1801</v>
      </c>
      <c r="D4245" s="2" t="s">
        <v>146</v>
      </c>
      <c r="E4245" s="2" t="s">
        <v>196</v>
      </c>
      <c r="F4245" s="53">
        <v>0.0</v>
      </c>
      <c r="G4245" s="53">
        <v>0.0</v>
      </c>
      <c r="H4245" s="53">
        <v>0.0</v>
      </c>
      <c r="I4245" s="53">
        <v>0.0</v>
      </c>
      <c r="J4245" s="53">
        <v>0.0</v>
      </c>
      <c r="K4245" s="2" t="s">
        <v>3531</v>
      </c>
      <c r="L4245" s="53">
        <v>0.0</v>
      </c>
      <c r="M4245" s="2" t="s">
        <v>3369</v>
      </c>
      <c r="N4245" s="2" t="s">
        <v>3360</v>
      </c>
      <c r="O4245" s="55"/>
      <c r="AB4245" s="2" t="s">
        <v>164</v>
      </c>
      <c r="AC4245" s="2" t="s">
        <v>3361</v>
      </c>
      <c r="AD4245" s="2" t="s">
        <v>7216</v>
      </c>
      <c r="AE4245" s="2" t="s">
        <v>3363</v>
      </c>
      <c r="AF4245" s="93"/>
      <c r="AG4245" s="2" t="s">
        <v>3364</v>
      </c>
      <c r="AH4245" s="2" t="s">
        <v>3365</v>
      </c>
      <c r="AI4245" s="2">
        <v>0.0</v>
      </c>
      <c r="AJ4245" s="94">
        <v>0.0</v>
      </c>
      <c r="AK4245" s="94">
        <v>0.0</v>
      </c>
      <c r="AL4245" s="79"/>
      <c r="AM4245" s="2" t="s">
        <v>7286</v>
      </c>
    </row>
    <row r="4246">
      <c r="A4246" s="54">
        <v>45996.0</v>
      </c>
      <c r="B4246" s="54">
        <v>45997.0</v>
      </c>
      <c r="C4246" s="2" t="s">
        <v>1801</v>
      </c>
      <c r="D4246" s="2" t="s">
        <v>146</v>
      </c>
      <c r="E4246" s="2" t="s">
        <v>288</v>
      </c>
      <c r="F4246" s="53">
        <v>0.0</v>
      </c>
      <c r="G4246" s="53">
        <v>0.0</v>
      </c>
      <c r="H4246" s="53">
        <v>0.0</v>
      </c>
      <c r="I4246" s="53">
        <v>0.0</v>
      </c>
      <c r="J4246" s="53">
        <v>0.0</v>
      </c>
      <c r="K4246" s="2" t="s">
        <v>3531</v>
      </c>
      <c r="L4246" s="53">
        <v>0.0</v>
      </c>
      <c r="M4246" s="2" t="s">
        <v>3369</v>
      </c>
      <c r="N4246" s="2" t="s">
        <v>3360</v>
      </c>
      <c r="O4246" s="55"/>
      <c r="AB4246" s="2" t="s">
        <v>164</v>
      </c>
      <c r="AC4246" s="2" t="s">
        <v>3361</v>
      </c>
      <c r="AD4246" s="2" t="s">
        <v>7216</v>
      </c>
      <c r="AE4246" s="2" t="s">
        <v>3363</v>
      </c>
      <c r="AF4246" s="93"/>
      <c r="AG4246" s="2" t="s">
        <v>3364</v>
      </c>
      <c r="AH4246" s="2" t="s">
        <v>3365</v>
      </c>
      <c r="AI4246" s="2">
        <v>0.0</v>
      </c>
      <c r="AJ4246" s="94">
        <v>0.0</v>
      </c>
      <c r="AK4246" s="94">
        <v>0.0</v>
      </c>
      <c r="AL4246" s="79"/>
      <c r="AM4246" s="2" t="s">
        <v>7287</v>
      </c>
    </row>
    <row r="4247">
      <c r="A4247" s="54">
        <v>45997.0</v>
      </c>
      <c r="B4247" s="54">
        <v>45998.0</v>
      </c>
      <c r="C4247" s="2" t="s">
        <v>1801</v>
      </c>
      <c r="D4247" s="2" t="s">
        <v>146</v>
      </c>
      <c r="E4247" s="2" t="s">
        <v>256</v>
      </c>
      <c r="F4247" s="53">
        <v>0.0</v>
      </c>
      <c r="G4247" s="53">
        <v>0.0</v>
      </c>
      <c r="H4247" s="53">
        <v>0.0</v>
      </c>
      <c r="I4247" s="53">
        <v>0.0</v>
      </c>
      <c r="J4247" s="53">
        <v>0.0</v>
      </c>
      <c r="K4247" s="2" t="s">
        <v>3531</v>
      </c>
      <c r="L4247" s="53">
        <v>0.0</v>
      </c>
      <c r="M4247" s="2" t="s">
        <v>3369</v>
      </c>
      <c r="N4247" s="2" t="s">
        <v>3360</v>
      </c>
      <c r="O4247" s="55"/>
      <c r="AB4247" s="2" t="s">
        <v>164</v>
      </c>
      <c r="AC4247" s="2" t="s">
        <v>3361</v>
      </c>
      <c r="AD4247" s="2" t="s">
        <v>7216</v>
      </c>
      <c r="AE4247" s="2" t="s">
        <v>3363</v>
      </c>
      <c r="AF4247" s="93"/>
      <c r="AG4247" s="2" t="s">
        <v>3364</v>
      </c>
      <c r="AH4247" s="2" t="s">
        <v>3365</v>
      </c>
      <c r="AI4247" s="2">
        <v>0.0</v>
      </c>
      <c r="AJ4247" s="94">
        <v>0.0</v>
      </c>
      <c r="AK4247" s="94">
        <v>0.0</v>
      </c>
      <c r="AL4247" s="79"/>
      <c r="AM4247" s="2" t="s">
        <v>7288</v>
      </c>
    </row>
    <row r="4248">
      <c r="A4248" s="54">
        <v>45998.0</v>
      </c>
      <c r="B4248" s="54">
        <v>45999.0</v>
      </c>
      <c r="C4248" s="2" t="s">
        <v>1801</v>
      </c>
      <c r="D4248" s="2" t="s">
        <v>146</v>
      </c>
      <c r="E4248" s="2" t="s">
        <v>180</v>
      </c>
      <c r="F4248" s="53">
        <v>0.0</v>
      </c>
      <c r="G4248" s="53">
        <v>0.0</v>
      </c>
      <c r="H4248" s="53">
        <v>0.0</v>
      </c>
      <c r="I4248" s="53">
        <v>0.0</v>
      </c>
      <c r="J4248" s="53">
        <v>0.0</v>
      </c>
      <c r="K4248" s="2" t="s">
        <v>3531</v>
      </c>
      <c r="L4248" s="53">
        <v>0.0</v>
      </c>
      <c r="M4248" s="2" t="s">
        <v>3369</v>
      </c>
      <c r="N4248" s="2" t="s">
        <v>3360</v>
      </c>
      <c r="O4248" s="55"/>
      <c r="AB4248" s="2" t="s">
        <v>164</v>
      </c>
      <c r="AC4248" s="2" t="s">
        <v>3361</v>
      </c>
      <c r="AD4248" s="2" t="s">
        <v>7216</v>
      </c>
      <c r="AE4248" s="2" t="s">
        <v>3363</v>
      </c>
      <c r="AF4248" s="93"/>
      <c r="AG4248" s="2" t="s">
        <v>3364</v>
      </c>
      <c r="AH4248" s="2" t="s">
        <v>3365</v>
      </c>
      <c r="AI4248" s="2">
        <v>0.0</v>
      </c>
      <c r="AJ4248" s="94">
        <v>0.0</v>
      </c>
      <c r="AK4248" s="94">
        <v>0.0</v>
      </c>
      <c r="AL4248" s="79"/>
      <c r="AM4248" s="2" t="s">
        <v>7289</v>
      </c>
    </row>
    <row r="4249">
      <c r="A4249" s="54">
        <v>45999.0</v>
      </c>
      <c r="B4249" s="54">
        <v>46000.0</v>
      </c>
      <c r="C4249" s="2" t="s">
        <v>1801</v>
      </c>
      <c r="D4249" s="2" t="s">
        <v>146</v>
      </c>
      <c r="E4249" s="2" t="s">
        <v>208</v>
      </c>
      <c r="F4249" s="53">
        <v>0.0</v>
      </c>
      <c r="G4249" s="53">
        <v>0.0</v>
      </c>
      <c r="H4249" s="53">
        <v>0.0</v>
      </c>
      <c r="I4249" s="53">
        <v>0.0</v>
      </c>
      <c r="J4249" s="53">
        <v>0.0</v>
      </c>
      <c r="K4249" s="2" t="s">
        <v>3531</v>
      </c>
      <c r="L4249" s="53">
        <v>0.0</v>
      </c>
      <c r="M4249" s="2" t="s">
        <v>3369</v>
      </c>
      <c r="N4249" s="2" t="s">
        <v>3360</v>
      </c>
      <c r="O4249" s="55"/>
      <c r="AB4249" s="2" t="s">
        <v>164</v>
      </c>
      <c r="AC4249" s="2" t="s">
        <v>3361</v>
      </c>
      <c r="AD4249" s="2" t="s">
        <v>7216</v>
      </c>
      <c r="AE4249" s="2" t="s">
        <v>3363</v>
      </c>
      <c r="AF4249" s="93"/>
      <c r="AG4249" s="2" t="s">
        <v>3364</v>
      </c>
      <c r="AH4249" s="2" t="s">
        <v>3365</v>
      </c>
      <c r="AI4249" s="2">
        <v>0.0</v>
      </c>
      <c r="AJ4249" s="94">
        <v>0.0</v>
      </c>
      <c r="AK4249" s="94">
        <v>0.0</v>
      </c>
      <c r="AL4249" s="79"/>
      <c r="AM4249" s="2" t="s">
        <v>7290</v>
      </c>
    </row>
    <row r="4250">
      <c r="A4250" s="54">
        <v>46000.0</v>
      </c>
      <c r="B4250" s="54">
        <v>46001.0</v>
      </c>
      <c r="C4250" s="2" t="s">
        <v>1801</v>
      </c>
      <c r="D4250" s="2" t="s">
        <v>146</v>
      </c>
      <c r="E4250" s="2" t="s">
        <v>303</v>
      </c>
      <c r="F4250" s="53">
        <v>0.0</v>
      </c>
      <c r="G4250" s="53">
        <v>0.0</v>
      </c>
      <c r="H4250" s="53">
        <v>0.0</v>
      </c>
      <c r="I4250" s="53">
        <v>0.0</v>
      </c>
      <c r="J4250" s="53">
        <v>0.0</v>
      </c>
      <c r="K4250" s="2" t="s">
        <v>3531</v>
      </c>
      <c r="L4250" s="53">
        <v>0.0</v>
      </c>
      <c r="M4250" s="2" t="s">
        <v>3369</v>
      </c>
      <c r="N4250" s="2" t="s">
        <v>3360</v>
      </c>
      <c r="O4250" s="55"/>
      <c r="AB4250" s="2" t="s">
        <v>164</v>
      </c>
      <c r="AC4250" s="2" t="s">
        <v>3361</v>
      </c>
      <c r="AD4250" s="2" t="s">
        <v>7216</v>
      </c>
      <c r="AE4250" s="2" t="s">
        <v>3363</v>
      </c>
      <c r="AF4250" s="93"/>
      <c r="AG4250" s="2" t="s">
        <v>3364</v>
      </c>
      <c r="AH4250" s="2" t="s">
        <v>3365</v>
      </c>
      <c r="AI4250" s="2">
        <v>0.0</v>
      </c>
      <c r="AJ4250" s="94">
        <v>0.0</v>
      </c>
      <c r="AK4250" s="94">
        <v>0.0</v>
      </c>
      <c r="AL4250" s="79"/>
      <c r="AM4250" s="2" t="s">
        <v>7291</v>
      </c>
    </row>
    <row r="4251">
      <c r="A4251" s="54">
        <v>46001.0</v>
      </c>
      <c r="B4251" s="54">
        <v>46002.0</v>
      </c>
      <c r="C4251" s="2" t="s">
        <v>1801</v>
      </c>
      <c r="D4251" s="2" t="s">
        <v>146</v>
      </c>
      <c r="E4251" s="2" t="s">
        <v>148</v>
      </c>
      <c r="F4251" s="53">
        <v>0.0</v>
      </c>
      <c r="G4251" s="53">
        <v>0.0</v>
      </c>
      <c r="H4251" s="53">
        <v>0.0</v>
      </c>
      <c r="I4251" s="53">
        <v>0.0</v>
      </c>
      <c r="J4251" s="53">
        <v>0.0</v>
      </c>
      <c r="K4251" s="2" t="s">
        <v>3531</v>
      </c>
      <c r="L4251" s="53">
        <v>0.0</v>
      </c>
      <c r="M4251" s="2" t="s">
        <v>3369</v>
      </c>
      <c r="N4251" s="2" t="s">
        <v>3360</v>
      </c>
      <c r="O4251" s="55"/>
      <c r="AB4251" s="2" t="s">
        <v>164</v>
      </c>
      <c r="AC4251" s="2" t="s">
        <v>3361</v>
      </c>
      <c r="AD4251" s="2" t="s">
        <v>7216</v>
      </c>
      <c r="AE4251" s="2" t="s">
        <v>3363</v>
      </c>
      <c r="AF4251" s="93"/>
      <c r="AG4251" s="2" t="s">
        <v>3364</v>
      </c>
      <c r="AH4251" s="2" t="s">
        <v>3365</v>
      </c>
      <c r="AI4251" s="2">
        <v>0.0</v>
      </c>
      <c r="AJ4251" s="94">
        <v>0.0</v>
      </c>
      <c r="AK4251" s="94">
        <v>0.0</v>
      </c>
      <c r="AL4251" s="79"/>
      <c r="AM4251" s="2" t="s">
        <v>7292</v>
      </c>
    </row>
    <row r="4252">
      <c r="A4252" s="54">
        <v>46002.0</v>
      </c>
      <c r="B4252" s="54">
        <v>46003.0</v>
      </c>
      <c r="C4252" s="2" t="s">
        <v>1801</v>
      </c>
      <c r="D4252" s="2" t="s">
        <v>146</v>
      </c>
      <c r="E4252" s="2" t="s">
        <v>196</v>
      </c>
      <c r="F4252" s="53">
        <v>0.0</v>
      </c>
      <c r="G4252" s="53">
        <v>0.0</v>
      </c>
      <c r="H4252" s="53">
        <v>0.0</v>
      </c>
      <c r="I4252" s="53">
        <v>0.0</v>
      </c>
      <c r="J4252" s="53">
        <v>0.0</v>
      </c>
      <c r="K4252" s="2" t="s">
        <v>3531</v>
      </c>
      <c r="L4252" s="53">
        <v>0.0</v>
      </c>
      <c r="M4252" s="2" t="s">
        <v>3369</v>
      </c>
      <c r="N4252" s="2" t="s">
        <v>3360</v>
      </c>
      <c r="O4252" s="55"/>
      <c r="AB4252" s="2" t="s">
        <v>164</v>
      </c>
      <c r="AC4252" s="2" t="s">
        <v>3361</v>
      </c>
      <c r="AD4252" s="2" t="s">
        <v>7216</v>
      </c>
      <c r="AE4252" s="2" t="s">
        <v>3363</v>
      </c>
      <c r="AF4252" s="93"/>
      <c r="AG4252" s="2" t="s">
        <v>3364</v>
      </c>
      <c r="AH4252" s="2" t="s">
        <v>3365</v>
      </c>
      <c r="AI4252" s="2">
        <v>0.0</v>
      </c>
      <c r="AJ4252" s="94">
        <v>0.0</v>
      </c>
      <c r="AK4252" s="94">
        <v>0.0</v>
      </c>
      <c r="AL4252" s="79"/>
      <c r="AM4252" s="2" t="s">
        <v>7293</v>
      </c>
    </row>
    <row r="4253">
      <c r="A4253" s="54">
        <v>46003.0</v>
      </c>
      <c r="B4253" s="54">
        <v>46004.0</v>
      </c>
      <c r="C4253" s="2" t="s">
        <v>1801</v>
      </c>
      <c r="D4253" s="2" t="s">
        <v>146</v>
      </c>
      <c r="E4253" s="2" t="s">
        <v>288</v>
      </c>
      <c r="F4253" s="53">
        <v>0.0</v>
      </c>
      <c r="G4253" s="53">
        <v>0.0</v>
      </c>
      <c r="H4253" s="53">
        <v>0.0</v>
      </c>
      <c r="I4253" s="53">
        <v>0.0</v>
      </c>
      <c r="J4253" s="53">
        <v>0.0</v>
      </c>
      <c r="K4253" s="2" t="s">
        <v>3531</v>
      </c>
      <c r="L4253" s="53">
        <v>0.0</v>
      </c>
      <c r="M4253" s="2" t="s">
        <v>3369</v>
      </c>
      <c r="N4253" s="2" t="s">
        <v>3360</v>
      </c>
      <c r="O4253" s="55"/>
      <c r="AB4253" s="2" t="s">
        <v>164</v>
      </c>
      <c r="AC4253" s="2" t="s">
        <v>3361</v>
      </c>
      <c r="AD4253" s="2" t="s">
        <v>7216</v>
      </c>
      <c r="AE4253" s="2" t="s">
        <v>3363</v>
      </c>
      <c r="AF4253" s="93"/>
      <c r="AG4253" s="2" t="s">
        <v>3364</v>
      </c>
      <c r="AH4253" s="2" t="s">
        <v>3365</v>
      </c>
      <c r="AI4253" s="2">
        <v>0.0</v>
      </c>
      <c r="AJ4253" s="94">
        <v>0.0</v>
      </c>
      <c r="AK4253" s="94">
        <v>0.0</v>
      </c>
      <c r="AL4253" s="79"/>
      <c r="AM4253" s="2" t="s">
        <v>7294</v>
      </c>
    </row>
    <row r="4254">
      <c r="A4254" s="54">
        <v>46004.0</v>
      </c>
      <c r="B4254" s="54">
        <v>46005.0</v>
      </c>
      <c r="C4254" s="2" t="s">
        <v>1801</v>
      </c>
      <c r="D4254" s="2" t="s">
        <v>146</v>
      </c>
      <c r="E4254" s="2" t="s">
        <v>256</v>
      </c>
      <c r="F4254" s="53">
        <v>0.0</v>
      </c>
      <c r="G4254" s="53">
        <v>0.0</v>
      </c>
      <c r="H4254" s="53">
        <v>0.0</v>
      </c>
      <c r="I4254" s="53">
        <v>0.0</v>
      </c>
      <c r="J4254" s="53">
        <v>0.0</v>
      </c>
      <c r="K4254" s="2" t="s">
        <v>3531</v>
      </c>
      <c r="L4254" s="53">
        <v>0.0</v>
      </c>
      <c r="M4254" s="2" t="s">
        <v>3369</v>
      </c>
      <c r="N4254" s="2" t="s">
        <v>3360</v>
      </c>
      <c r="O4254" s="55"/>
      <c r="AB4254" s="2" t="s">
        <v>164</v>
      </c>
      <c r="AC4254" s="2" t="s">
        <v>3361</v>
      </c>
      <c r="AD4254" s="2" t="s">
        <v>7216</v>
      </c>
      <c r="AE4254" s="2" t="s">
        <v>3363</v>
      </c>
      <c r="AF4254" s="93"/>
      <c r="AG4254" s="2" t="s">
        <v>3364</v>
      </c>
      <c r="AH4254" s="2" t="s">
        <v>3365</v>
      </c>
      <c r="AI4254" s="2">
        <v>0.0</v>
      </c>
      <c r="AJ4254" s="94">
        <v>0.0</v>
      </c>
      <c r="AK4254" s="94">
        <v>0.0</v>
      </c>
      <c r="AL4254" s="79"/>
      <c r="AM4254" s="2" t="s">
        <v>7295</v>
      </c>
    </row>
    <row r="4255">
      <c r="A4255" s="54">
        <v>46005.0</v>
      </c>
      <c r="B4255" s="54">
        <v>46006.0</v>
      </c>
      <c r="C4255" s="2" t="s">
        <v>1801</v>
      </c>
      <c r="D4255" s="2" t="s">
        <v>146</v>
      </c>
      <c r="E4255" s="2" t="s">
        <v>180</v>
      </c>
      <c r="F4255" s="53">
        <v>0.0</v>
      </c>
      <c r="G4255" s="53">
        <v>0.0</v>
      </c>
      <c r="H4255" s="53">
        <v>0.0</v>
      </c>
      <c r="I4255" s="53">
        <v>0.0</v>
      </c>
      <c r="J4255" s="53">
        <v>0.0</v>
      </c>
      <c r="K4255" s="2" t="s">
        <v>3531</v>
      </c>
      <c r="L4255" s="53">
        <v>0.0</v>
      </c>
      <c r="M4255" s="2" t="s">
        <v>3369</v>
      </c>
      <c r="N4255" s="2" t="s">
        <v>3360</v>
      </c>
      <c r="O4255" s="55"/>
      <c r="AB4255" s="2" t="s">
        <v>164</v>
      </c>
      <c r="AC4255" s="2" t="s">
        <v>3361</v>
      </c>
      <c r="AD4255" s="2" t="s">
        <v>7216</v>
      </c>
      <c r="AE4255" s="2" t="s">
        <v>3363</v>
      </c>
      <c r="AF4255" s="93"/>
      <c r="AG4255" s="2" t="s">
        <v>3364</v>
      </c>
      <c r="AH4255" s="2" t="s">
        <v>3365</v>
      </c>
      <c r="AI4255" s="2">
        <v>0.0</v>
      </c>
      <c r="AJ4255" s="94">
        <v>0.0</v>
      </c>
      <c r="AK4255" s="94">
        <v>0.0</v>
      </c>
      <c r="AL4255" s="79"/>
      <c r="AM4255" s="2" t="s">
        <v>7296</v>
      </c>
    </row>
    <row r="4256">
      <c r="A4256" s="54">
        <v>46006.0</v>
      </c>
      <c r="B4256" s="54">
        <v>46007.0</v>
      </c>
      <c r="C4256" s="2" t="s">
        <v>1801</v>
      </c>
      <c r="D4256" s="2" t="s">
        <v>146</v>
      </c>
      <c r="E4256" s="2" t="s">
        <v>208</v>
      </c>
      <c r="F4256" s="53">
        <v>0.0</v>
      </c>
      <c r="G4256" s="53">
        <v>0.0</v>
      </c>
      <c r="H4256" s="53">
        <v>0.0</v>
      </c>
      <c r="I4256" s="53">
        <v>0.0</v>
      </c>
      <c r="J4256" s="53">
        <v>0.0</v>
      </c>
      <c r="K4256" s="2" t="s">
        <v>3531</v>
      </c>
      <c r="L4256" s="53">
        <v>0.0</v>
      </c>
      <c r="M4256" s="2" t="s">
        <v>3369</v>
      </c>
      <c r="N4256" s="2" t="s">
        <v>3360</v>
      </c>
      <c r="O4256" s="55"/>
      <c r="AB4256" s="2" t="s">
        <v>164</v>
      </c>
      <c r="AC4256" s="2" t="s">
        <v>3361</v>
      </c>
      <c r="AD4256" s="2" t="s">
        <v>7216</v>
      </c>
      <c r="AE4256" s="2" t="s">
        <v>3363</v>
      </c>
      <c r="AF4256" s="93"/>
      <c r="AG4256" s="2" t="s">
        <v>3364</v>
      </c>
      <c r="AH4256" s="2" t="s">
        <v>3365</v>
      </c>
      <c r="AI4256" s="2">
        <v>0.0</v>
      </c>
      <c r="AJ4256" s="94">
        <v>0.0</v>
      </c>
      <c r="AK4256" s="94">
        <v>0.0</v>
      </c>
      <c r="AL4256" s="79"/>
      <c r="AM4256" s="2" t="s">
        <v>7297</v>
      </c>
    </row>
    <row r="4257">
      <c r="A4257" s="54">
        <v>46007.0</v>
      </c>
      <c r="B4257" s="54">
        <v>46008.0</v>
      </c>
      <c r="C4257" s="2" t="s">
        <v>1801</v>
      </c>
      <c r="D4257" s="2" t="s">
        <v>146</v>
      </c>
      <c r="E4257" s="2" t="s">
        <v>303</v>
      </c>
      <c r="F4257" s="53">
        <v>0.0</v>
      </c>
      <c r="G4257" s="53">
        <v>0.0</v>
      </c>
      <c r="H4257" s="53">
        <v>0.0</v>
      </c>
      <c r="I4257" s="53">
        <v>0.0</v>
      </c>
      <c r="J4257" s="53">
        <v>0.0</v>
      </c>
      <c r="K4257" s="2" t="s">
        <v>3531</v>
      </c>
      <c r="L4257" s="53">
        <v>0.0</v>
      </c>
      <c r="M4257" s="2" t="s">
        <v>3369</v>
      </c>
      <c r="N4257" s="2" t="s">
        <v>3360</v>
      </c>
      <c r="O4257" s="55"/>
      <c r="AB4257" s="2" t="s">
        <v>164</v>
      </c>
      <c r="AC4257" s="2" t="s">
        <v>3361</v>
      </c>
      <c r="AD4257" s="2" t="s">
        <v>7216</v>
      </c>
      <c r="AE4257" s="2" t="s">
        <v>3363</v>
      </c>
      <c r="AF4257" s="93"/>
      <c r="AG4257" s="2" t="s">
        <v>3364</v>
      </c>
      <c r="AH4257" s="2" t="s">
        <v>3365</v>
      </c>
      <c r="AI4257" s="2">
        <v>0.0</v>
      </c>
      <c r="AJ4257" s="94">
        <v>0.0</v>
      </c>
      <c r="AK4257" s="94">
        <v>0.0</v>
      </c>
      <c r="AL4257" s="79"/>
      <c r="AM4257" s="2" t="s">
        <v>7298</v>
      </c>
    </row>
    <row r="4258">
      <c r="A4258" s="54">
        <v>46008.0</v>
      </c>
      <c r="B4258" s="54">
        <v>46009.0</v>
      </c>
      <c r="C4258" s="2" t="s">
        <v>1801</v>
      </c>
      <c r="D4258" s="2" t="s">
        <v>146</v>
      </c>
      <c r="E4258" s="2" t="s">
        <v>148</v>
      </c>
      <c r="F4258" s="53">
        <v>0.0</v>
      </c>
      <c r="G4258" s="53">
        <v>0.0</v>
      </c>
      <c r="H4258" s="53">
        <v>0.0</v>
      </c>
      <c r="I4258" s="53">
        <v>0.0</v>
      </c>
      <c r="J4258" s="53">
        <v>0.0</v>
      </c>
      <c r="K4258" s="2" t="s">
        <v>3531</v>
      </c>
      <c r="L4258" s="53">
        <v>0.0</v>
      </c>
      <c r="M4258" s="2" t="s">
        <v>3369</v>
      </c>
      <c r="N4258" s="2" t="s">
        <v>3360</v>
      </c>
      <c r="O4258" s="55"/>
      <c r="AB4258" s="2" t="s">
        <v>164</v>
      </c>
      <c r="AC4258" s="2" t="s">
        <v>3361</v>
      </c>
      <c r="AD4258" s="2" t="s">
        <v>7216</v>
      </c>
      <c r="AE4258" s="2" t="s">
        <v>3363</v>
      </c>
      <c r="AF4258" s="93"/>
      <c r="AG4258" s="2" t="s">
        <v>3364</v>
      </c>
      <c r="AH4258" s="2" t="s">
        <v>3365</v>
      </c>
      <c r="AI4258" s="2">
        <v>0.0</v>
      </c>
      <c r="AJ4258" s="94">
        <v>0.0</v>
      </c>
      <c r="AK4258" s="94">
        <v>0.0</v>
      </c>
      <c r="AL4258" s="79"/>
      <c r="AM4258" s="2" t="s">
        <v>7299</v>
      </c>
    </row>
    <row r="4259">
      <c r="A4259" s="54">
        <v>46009.0</v>
      </c>
      <c r="B4259" s="54">
        <v>46010.0</v>
      </c>
      <c r="C4259" s="2" t="s">
        <v>1801</v>
      </c>
      <c r="D4259" s="2" t="s">
        <v>146</v>
      </c>
      <c r="E4259" s="2" t="s">
        <v>196</v>
      </c>
      <c r="F4259" s="53">
        <v>0.0</v>
      </c>
      <c r="G4259" s="53">
        <v>0.0</v>
      </c>
      <c r="H4259" s="53">
        <v>0.0</v>
      </c>
      <c r="I4259" s="53">
        <v>0.0</v>
      </c>
      <c r="J4259" s="53">
        <v>0.0</v>
      </c>
      <c r="K4259" s="2" t="s">
        <v>3531</v>
      </c>
      <c r="L4259" s="53">
        <v>0.0</v>
      </c>
      <c r="M4259" s="2" t="s">
        <v>3369</v>
      </c>
      <c r="N4259" s="2" t="s">
        <v>3360</v>
      </c>
      <c r="O4259" s="55"/>
      <c r="AB4259" s="2" t="s">
        <v>164</v>
      </c>
      <c r="AC4259" s="2" t="s">
        <v>3361</v>
      </c>
      <c r="AD4259" s="2" t="s">
        <v>7216</v>
      </c>
      <c r="AE4259" s="2" t="s">
        <v>3363</v>
      </c>
      <c r="AF4259" s="93"/>
      <c r="AG4259" s="2" t="s">
        <v>3364</v>
      </c>
      <c r="AH4259" s="2" t="s">
        <v>3365</v>
      </c>
      <c r="AI4259" s="2">
        <v>0.0</v>
      </c>
      <c r="AJ4259" s="94">
        <v>0.0</v>
      </c>
      <c r="AK4259" s="94">
        <v>0.0</v>
      </c>
      <c r="AL4259" s="79"/>
      <c r="AM4259" s="2" t="s">
        <v>7300</v>
      </c>
    </row>
    <row r="4260">
      <c r="A4260" s="54">
        <v>46010.0</v>
      </c>
      <c r="B4260" s="54">
        <v>46011.0</v>
      </c>
      <c r="C4260" s="2" t="s">
        <v>1801</v>
      </c>
      <c r="D4260" s="2" t="s">
        <v>146</v>
      </c>
      <c r="E4260" s="2" t="s">
        <v>288</v>
      </c>
      <c r="F4260" s="53">
        <v>0.0</v>
      </c>
      <c r="G4260" s="53">
        <v>0.0</v>
      </c>
      <c r="H4260" s="53">
        <v>0.0</v>
      </c>
      <c r="I4260" s="53">
        <v>0.0</v>
      </c>
      <c r="J4260" s="53">
        <v>0.0</v>
      </c>
      <c r="K4260" s="2" t="s">
        <v>3531</v>
      </c>
      <c r="L4260" s="53">
        <v>0.0</v>
      </c>
      <c r="M4260" s="2" t="s">
        <v>3369</v>
      </c>
      <c r="N4260" s="2" t="s">
        <v>3360</v>
      </c>
      <c r="O4260" s="55"/>
      <c r="AB4260" s="2" t="s">
        <v>164</v>
      </c>
      <c r="AC4260" s="2" t="s">
        <v>3361</v>
      </c>
      <c r="AD4260" s="2" t="s">
        <v>7216</v>
      </c>
      <c r="AE4260" s="2" t="s">
        <v>3363</v>
      </c>
      <c r="AF4260" s="93"/>
      <c r="AG4260" s="2" t="s">
        <v>3364</v>
      </c>
      <c r="AH4260" s="2" t="s">
        <v>3365</v>
      </c>
      <c r="AI4260" s="2">
        <v>0.0</v>
      </c>
      <c r="AJ4260" s="94">
        <v>0.0</v>
      </c>
      <c r="AK4260" s="94">
        <v>0.0</v>
      </c>
      <c r="AL4260" s="79"/>
      <c r="AM4260" s="2" t="s">
        <v>7301</v>
      </c>
    </row>
    <row r="4261">
      <c r="A4261" s="54">
        <v>46011.0</v>
      </c>
      <c r="B4261" s="54">
        <v>46012.0</v>
      </c>
      <c r="C4261" s="2" t="s">
        <v>1801</v>
      </c>
      <c r="D4261" s="2" t="s">
        <v>146</v>
      </c>
      <c r="E4261" s="2" t="s">
        <v>256</v>
      </c>
      <c r="F4261" s="53">
        <v>0.0</v>
      </c>
      <c r="G4261" s="53">
        <v>0.0</v>
      </c>
      <c r="H4261" s="53">
        <v>0.0</v>
      </c>
      <c r="I4261" s="53">
        <v>0.0</v>
      </c>
      <c r="J4261" s="53">
        <v>0.0</v>
      </c>
      <c r="K4261" s="2" t="s">
        <v>3531</v>
      </c>
      <c r="L4261" s="53">
        <v>0.0</v>
      </c>
      <c r="M4261" s="2" t="s">
        <v>3369</v>
      </c>
      <c r="N4261" s="2" t="s">
        <v>3360</v>
      </c>
      <c r="O4261" s="55"/>
      <c r="AB4261" s="2" t="s">
        <v>164</v>
      </c>
      <c r="AC4261" s="2" t="s">
        <v>3361</v>
      </c>
      <c r="AD4261" s="2" t="s">
        <v>7216</v>
      </c>
      <c r="AE4261" s="2" t="s">
        <v>3363</v>
      </c>
      <c r="AF4261" s="93"/>
      <c r="AG4261" s="2" t="s">
        <v>3364</v>
      </c>
      <c r="AH4261" s="2" t="s">
        <v>3365</v>
      </c>
      <c r="AI4261" s="2">
        <v>0.0</v>
      </c>
      <c r="AJ4261" s="94">
        <v>0.0</v>
      </c>
      <c r="AK4261" s="94">
        <v>0.0</v>
      </c>
      <c r="AL4261" s="79"/>
      <c r="AM4261" s="2" t="s">
        <v>7302</v>
      </c>
    </row>
    <row r="4262">
      <c r="A4262" s="54">
        <v>46012.0</v>
      </c>
      <c r="B4262" s="54">
        <v>46013.0</v>
      </c>
      <c r="C4262" s="2" t="s">
        <v>1801</v>
      </c>
      <c r="D4262" s="2" t="s">
        <v>146</v>
      </c>
      <c r="E4262" s="2" t="s">
        <v>180</v>
      </c>
      <c r="F4262" s="53">
        <v>0.0</v>
      </c>
      <c r="G4262" s="53">
        <v>0.0</v>
      </c>
      <c r="H4262" s="53">
        <v>0.0</v>
      </c>
      <c r="I4262" s="53">
        <v>0.0</v>
      </c>
      <c r="J4262" s="53">
        <v>0.0</v>
      </c>
      <c r="K4262" s="2" t="s">
        <v>3531</v>
      </c>
      <c r="L4262" s="53">
        <v>0.0</v>
      </c>
      <c r="M4262" s="2" t="s">
        <v>3369</v>
      </c>
      <c r="N4262" s="2" t="s">
        <v>3360</v>
      </c>
      <c r="O4262" s="55"/>
      <c r="AB4262" s="2" t="s">
        <v>164</v>
      </c>
      <c r="AC4262" s="2" t="s">
        <v>3361</v>
      </c>
      <c r="AD4262" s="2" t="s">
        <v>7216</v>
      </c>
      <c r="AE4262" s="2" t="s">
        <v>3363</v>
      </c>
      <c r="AF4262" s="93"/>
      <c r="AG4262" s="2" t="s">
        <v>3364</v>
      </c>
      <c r="AH4262" s="2" t="s">
        <v>3365</v>
      </c>
      <c r="AI4262" s="2">
        <v>0.0</v>
      </c>
      <c r="AJ4262" s="94">
        <v>0.0</v>
      </c>
      <c r="AK4262" s="94">
        <v>0.0</v>
      </c>
      <c r="AL4262" s="79"/>
      <c r="AM4262" s="2" t="s">
        <v>7303</v>
      </c>
    </row>
    <row r="4263">
      <c r="A4263" s="54">
        <v>46013.0</v>
      </c>
      <c r="B4263" s="54">
        <v>46014.0</v>
      </c>
      <c r="C4263" s="2" t="s">
        <v>1801</v>
      </c>
      <c r="D4263" s="2" t="s">
        <v>146</v>
      </c>
      <c r="E4263" s="2" t="s">
        <v>208</v>
      </c>
      <c r="F4263" s="53">
        <v>0.0</v>
      </c>
      <c r="G4263" s="53">
        <v>0.0</v>
      </c>
      <c r="H4263" s="53">
        <v>0.0</v>
      </c>
      <c r="I4263" s="53">
        <v>0.0</v>
      </c>
      <c r="J4263" s="53">
        <v>0.0</v>
      </c>
      <c r="K4263" s="2" t="s">
        <v>3531</v>
      </c>
      <c r="L4263" s="53">
        <v>0.0</v>
      </c>
      <c r="M4263" s="2" t="s">
        <v>3369</v>
      </c>
      <c r="N4263" s="2" t="s">
        <v>3360</v>
      </c>
      <c r="O4263" s="55"/>
      <c r="AB4263" s="2" t="s">
        <v>164</v>
      </c>
      <c r="AC4263" s="2" t="s">
        <v>3361</v>
      </c>
      <c r="AD4263" s="2" t="s">
        <v>7216</v>
      </c>
      <c r="AE4263" s="2" t="s">
        <v>3363</v>
      </c>
      <c r="AF4263" s="93"/>
      <c r="AG4263" s="2" t="s">
        <v>3364</v>
      </c>
      <c r="AH4263" s="2" t="s">
        <v>3365</v>
      </c>
      <c r="AI4263" s="2">
        <v>0.0</v>
      </c>
      <c r="AJ4263" s="94">
        <v>0.0</v>
      </c>
      <c r="AK4263" s="94">
        <v>0.0</v>
      </c>
      <c r="AL4263" s="79"/>
      <c r="AM4263" s="2" t="s">
        <v>7304</v>
      </c>
    </row>
    <row r="4264">
      <c r="A4264" s="54">
        <v>46014.0</v>
      </c>
      <c r="B4264" s="54">
        <v>46015.0</v>
      </c>
      <c r="C4264" s="2" t="s">
        <v>1801</v>
      </c>
      <c r="D4264" s="2" t="s">
        <v>146</v>
      </c>
      <c r="E4264" s="2" t="s">
        <v>303</v>
      </c>
      <c r="F4264" s="53">
        <v>0.0</v>
      </c>
      <c r="G4264" s="53">
        <v>0.0</v>
      </c>
      <c r="H4264" s="53">
        <v>0.0</v>
      </c>
      <c r="I4264" s="53">
        <v>0.0</v>
      </c>
      <c r="J4264" s="53">
        <v>0.0</v>
      </c>
      <c r="K4264" s="2" t="s">
        <v>3531</v>
      </c>
      <c r="L4264" s="53">
        <v>0.0</v>
      </c>
      <c r="M4264" s="2" t="s">
        <v>3369</v>
      </c>
      <c r="N4264" s="2" t="s">
        <v>3360</v>
      </c>
      <c r="O4264" s="55"/>
      <c r="AB4264" s="2" t="s">
        <v>164</v>
      </c>
      <c r="AC4264" s="2" t="s">
        <v>3361</v>
      </c>
      <c r="AD4264" s="2" t="s">
        <v>7216</v>
      </c>
      <c r="AE4264" s="2" t="s">
        <v>3363</v>
      </c>
      <c r="AF4264" s="93"/>
      <c r="AG4264" s="2" t="s">
        <v>3364</v>
      </c>
      <c r="AH4264" s="2" t="s">
        <v>3365</v>
      </c>
      <c r="AI4264" s="2">
        <v>0.0</v>
      </c>
      <c r="AJ4264" s="94">
        <v>0.0</v>
      </c>
      <c r="AK4264" s="94">
        <v>0.0</v>
      </c>
      <c r="AL4264" s="79"/>
      <c r="AM4264" s="2" t="s">
        <v>7305</v>
      </c>
    </row>
    <row r="4265">
      <c r="A4265" s="54">
        <v>46015.0</v>
      </c>
      <c r="B4265" s="54">
        <v>46016.0</v>
      </c>
      <c r="C4265" s="2" t="s">
        <v>1801</v>
      </c>
      <c r="D4265" s="2" t="s">
        <v>146</v>
      </c>
      <c r="E4265" s="2" t="s">
        <v>148</v>
      </c>
      <c r="F4265" s="53">
        <v>0.0</v>
      </c>
      <c r="G4265" s="53">
        <v>0.0</v>
      </c>
      <c r="H4265" s="53">
        <v>0.0</v>
      </c>
      <c r="I4265" s="53">
        <v>0.0</v>
      </c>
      <c r="J4265" s="53">
        <v>0.0</v>
      </c>
      <c r="K4265" s="2" t="s">
        <v>3531</v>
      </c>
      <c r="L4265" s="53">
        <v>0.0</v>
      </c>
      <c r="M4265" s="2" t="s">
        <v>3369</v>
      </c>
      <c r="N4265" s="2" t="s">
        <v>3360</v>
      </c>
      <c r="O4265" s="55"/>
      <c r="AB4265" s="2" t="s">
        <v>164</v>
      </c>
      <c r="AC4265" s="2" t="s">
        <v>3361</v>
      </c>
      <c r="AD4265" s="2" t="s">
        <v>7216</v>
      </c>
      <c r="AE4265" s="2" t="s">
        <v>3363</v>
      </c>
      <c r="AF4265" s="93"/>
      <c r="AG4265" s="2" t="s">
        <v>3364</v>
      </c>
      <c r="AH4265" s="2" t="s">
        <v>3365</v>
      </c>
      <c r="AI4265" s="2">
        <v>0.0</v>
      </c>
      <c r="AJ4265" s="94">
        <v>0.0</v>
      </c>
      <c r="AK4265" s="94">
        <v>0.0</v>
      </c>
      <c r="AL4265" s="79"/>
      <c r="AM4265" s="2" t="s">
        <v>7306</v>
      </c>
    </row>
    <row r="4266">
      <c r="A4266" s="54">
        <v>46016.0</v>
      </c>
      <c r="B4266" s="54">
        <v>46017.0</v>
      </c>
      <c r="C4266" s="2" t="s">
        <v>1801</v>
      </c>
      <c r="D4266" s="2" t="s">
        <v>146</v>
      </c>
      <c r="E4266" s="2" t="s">
        <v>196</v>
      </c>
      <c r="F4266" s="53">
        <v>0.0</v>
      </c>
      <c r="G4266" s="53">
        <v>0.0</v>
      </c>
      <c r="H4266" s="53">
        <v>0.0</v>
      </c>
      <c r="I4266" s="53">
        <v>0.0</v>
      </c>
      <c r="J4266" s="53">
        <v>0.0</v>
      </c>
      <c r="K4266" s="2" t="s">
        <v>3531</v>
      </c>
      <c r="L4266" s="53">
        <v>0.0</v>
      </c>
      <c r="M4266" s="2" t="s">
        <v>3369</v>
      </c>
      <c r="N4266" s="2" t="s">
        <v>3360</v>
      </c>
      <c r="O4266" s="55"/>
      <c r="AB4266" s="2" t="s">
        <v>164</v>
      </c>
      <c r="AC4266" s="2" t="s">
        <v>3361</v>
      </c>
      <c r="AD4266" s="2" t="s">
        <v>7216</v>
      </c>
      <c r="AE4266" s="2" t="s">
        <v>3363</v>
      </c>
      <c r="AF4266" s="93"/>
      <c r="AG4266" s="2" t="s">
        <v>3364</v>
      </c>
      <c r="AH4266" s="2" t="s">
        <v>3365</v>
      </c>
      <c r="AI4266" s="2">
        <v>0.0</v>
      </c>
      <c r="AJ4266" s="94">
        <v>0.0</v>
      </c>
      <c r="AK4266" s="94">
        <v>0.0</v>
      </c>
      <c r="AL4266" s="79"/>
      <c r="AM4266" s="2" t="s">
        <v>7307</v>
      </c>
    </row>
    <row r="4267">
      <c r="A4267" s="54">
        <v>46017.0</v>
      </c>
      <c r="B4267" s="54">
        <v>46018.0</v>
      </c>
      <c r="C4267" s="2" t="s">
        <v>1801</v>
      </c>
      <c r="D4267" s="2" t="s">
        <v>146</v>
      </c>
      <c r="E4267" s="2" t="s">
        <v>288</v>
      </c>
      <c r="F4267" s="53">
        <v>0.0</v>
      </c>
      <c r="G4267" s="53">
        <v>0.0</v>
      </c>
      <c r="H4267" s="53">
        <v>0.0</v>
      </c>
      <c r="I4267" s="53">
        <v>0.0</v>
      </c>
      <c r="J4267" s="53">
        <v>0.0</v>
      </c>
      <c r="K4267" s="2" t="s">
        <v>3531</v>
      </c>
      <c r="L4267" s="53">
        <v>0.0</v>
      </c>
      <c r="M4267" s="2" t="s">
        <v>3369</v>
      </c>
      <c r="N4267" s="2" t="s">
        <v>3360</v>
      </c>
      <c r="O4267" s="55"/>
      <c r="AB4267" s="2" t="s">
        <v>164</v>
      </c>
      <c r="AC4267" s="2" t="s">
        <v>3361</v>
      </c>
      <c r="AD4267" s="2" t="s">
        <v>7216</v>
      </c>
      <c r="AE4267" s="2" t="s">
        <v>3363</v>
      </c>
      <c r="AF4267" s="93"/>
      <c r="AG4267" s="2" t="s">
        <v>3364</v>
      </c>
      <c r="AH4267" s="2" t="s">
        <v>3365</v>
      </c>
      <c r="AI4267" s="2">
        <v>0.0</v>
      </c>
      <c r="AJ4267" s="94">
        <v>0.0</v>
      </c>
      <c r="AK4267" s="94">
        <v>0.0</v>
      </c>
      <c r="AL4267" s="79"/>
      <c r="AM4267" s="2" t="s">
        <v>7308</v>
      </c>
    </row>
    <row r="4268">
      <c r="A4268" s="54">
        <v>46018.0</v>
      </c>
      <c r="B4268" s="54">
        <v>46019.0</v>
      </c>
      <c r="C4268" s="2" t="s">
        <v>1801</v>
      </c>
      <c r="D4268" s="2" t="s">
        <v>146</v>
      </c>
      <c r="E4268" s="2" t="s">
        <v>256</v>
      </c>
      <c r="F4268" s="53">
        <v>0.0</v>
      </c>
      <c r="G4268" s="53">
        <v>0.0</v>
      </c>
      <c r="H4268" s="53">
        <v>0.0</v>
      </c>
      <c r="I4268" s="53">
        <v>0.0</v>
      </c>
      <c r="J4268" s="53">
        <v>0.0</v>
      </c>
      <c r="K4268" s="2" t="s">
        <v>3531</v>
      </c>
      <c r="L4268" s="53">
        <v>0.0</v>
      </c>
      <c r="M4268" s="2" t="s">
        <v>3369</v>
      </c>
      <c r="N4268" s="2" t="s">
        <v>3360</v>
      </c>
      <c r="O4268" s="55"/>
      <c r="AB4268" s="2" t="s">
        <v>164</v>
      </c>
      <c r="AC4268" s="2" t="s">
        <v>3361</v>
      </c>
      <c r="AD4268" s="2" t="s">
        <v>7216</v>
      </c>
      <c r="AE4268" s="2" t="s">
        <v>3363</v>
      </c>
      <c r="AF4268" s="93"/>
      <c r="AG4268" s="2" t="s">
        <v>3364</v>
      </c>
      <c r="AH4268" s="2" t="s">
        <v>3365</v>
      </c>
      <c r="AI4268" s="2">
        <v>0.0</v>
      </c>
      <c r="AJ4268" s="94">
        <v>0.0</v>
      </c>
      <c r="AK4268" s="94">
        <v>0.0</v>
      </c>
      <c r="AL4268" s="79"/>
      <c r="AM4268" s="2" t="s">
        <v>7309</v>
      </c>
    </row>
    <row r="4269">
      <c r="A4269" s="54">
        <v>46019.0</v>
      </c>
      <c r="B4269" s="54">
        <v>46020.0</v>
      </c>
      <c r="C4269" s="2" t="s">
        <v>1801</v>
      </c>
      <c r="D4269" s="2" t="s">
        <v>146</v>
      </c>
      <c r="E4269" s="2" t="s">
        <v>180</v>
      </c>
      <c r="F4269" s="53">
        <v>0.0</v>
      </c>
      <c r="G4269" s="53">
        <v>0.0</v>
      </c>
      <c r="H4269" s="53">
        <v>0.0</v>
      </c>
      <c r="I4269" s="53">
        <v>0.0</v>
      </c>
      <c r="J4269" s="53">
        <v>0.0</v>
      </c>
      <c r="K4269" s="2" t="s">
        <v>3531</v>
      </c>
      <c r="L4269" s="53">
        <v>0.0</v>
      </c>
      <c r="M4269" s="2" t="s">
        <v>3369</v>
      </c>
      <c r="N4269" s="2" t="s">
        <v>3360</v>
      </c>
      <c r="O4269" s="55"/>
      <c r="AB4269" s="2" t="s">
        <v>164</v>
      </c>
      <c r="AC4269" s="2" t="s">
        <v>3361</v>
      </c>
      <c r="AD4269" s="2" t="s">
        <v>7216</v>
      </c>
      <c r="AE4269" s="2" t="s">
        <v>3363</v>
      </c>
      <c r="AF4269" s="93"/>
      <c r="AG4269" s="2" t="s">
        <v>3364</v>
      </c>
      <c r="AH4269" s="2" t="s">
        <v>3365</v>
      </c>
      <c r="AI4269" s="2">
        <v>0.0</v>
      </c>
      <c r="AJ4269" s="94">
        <v>0.0</v>
      </c>
      <c r="AK4269" s="94">
        <v>0.0</v>
      </c>
      <c r="AL4269" s="79"/>
      <c r="AM4269" s="2" t="s">
        <v>7310</v>
      </c>
    </row>
    <row r="4270">
      <c r="A4270" s="54">
        <v>46020.0</v>
      </c>
      <c r="B4270" s="54">
        <v>46021.0</v>
      </c>
      <c r="C4270" s="2" t="s">
        <v>1801</v>
      </c>
      <c r="D4270" s="2" t="s">
        <v>146</v>
      </c>
      <c r="E4270" s="2" t="s">
        <v>208</v>
      </c>
      <c r="F4270" s="53">
        <v>0.0</v>
      </c>
      <c r="G4270" s="53">
        <v>0.0</v>
      </c>
      <c r="H4270" s="53">
        <v>0.0</v>
      </c>
      <c r="I4270" s="53">
        <v>0.0</v>
      </c>
      <c r="J4270" s="53">
        <v>0.0</v>
      </c>
      <c r="K4270" s="2" t="s">
        <v>3531</v>
      </c>
      <c r="L4270" s="53">
        <v>0.0</v>
      </c>
      <c r="M4270" s="2" t="s">
        <v>3369</v>
      </c>
      <c r="N4270" s="2" t="s">
        <v>3360</v>
      </c>
      <c r="O4270" s="55"/>
      <c r="AB4270" s="2" t="s">
        <v>164</v>
      </c>
      <c r="AC4270" s="2" t="s">
        <v>3361</v>
      </c>
      <c r="AD4270" s="2" t="s">
        <v>7216</v>
      </c>
      <c r="AE4270" s="2" t="s">
        <v>3363</v>
      </c>
      <c r="AF4270" s="93"/>
      <c r="AG4270" s="2" t="s">
        <v>3364</v>
      </c>
      <c r="AH4270" s="2" t="s">
        <v>3365</v>
      </c>
      <c r="AI4270" s="2">
        <v>0.0</v>
      </c>
      <c r="AJ4270" s="94">
        <v>0.0</v>
      </c>
      <c r="AK4270" s="94">
        <v>0.0</v>
      </c>
      <c r="AL4270" s="79"/>
      <c r="AM4270" s="2" t="s">
        <v>7311</v>
      </c>
    </row>
    <row r="4271">
      <c r="A4271" s="54">
        <v>46021.0</v>
      </c>
      <c r="B4271" s="54">
        <v>46022.0</v>
      </c>
      <c r="C4271" s="2" t="s">
        <v>1801</v>
      </c>
      <c r="D4271" s="2" t="s">
        <v>146</v>
      </c>
      <c r="E4271" s="2" t="s">
        <v>303</v>
      </c>
      <c r="F4271" s="53">
        <v>0.0</v>
      </c>
      <c r="G4271" s="53">
        <v>0.0</v>
      </c>
      <c r="H4271" s="53">
        <v>0.0</v>
      </c>
      <c r="I4271" s="53">
        <v>0.0</v>
      </c>
      <c r="J4271" s="53">
        <v>0.0</v>
      </c>
      <c r="K4271" s="2" t="s">
        <v>3531</v>
      </c>
      <c r="L4271" s="53">
        <v>0.0</v>
      </c>
      <c r="M4271" s="2" t="s">
        <v>3369</v>
      </c>
      <c r="N4271" s="2" t="s">
        <v>3360</v>
      </c>
      <c r="O4271" s="55"/>
      <c r="AB4271" s="2" t="s">
        <v>164</v>
      </c>
      <c r="AC4271" s="2" t="s">
        <v>3361</v>
      </c>
      <c r="AD4271" s="2" t="s">
        <v>7216</v>
      </c>
      <c r="AE4271" s="2" t="s">
        <v>3363</v>
      </c>
      <c r="AF4271" s="93"/>
      <c r="AG4271" s="2" t="s">
        <v>3364</v>
      </c>
      <c r="AH4271" s="2" t="s">
        <v>3365</v>
      </c>
      <c r="AI4271" s="2">
        <v>0.0</v>
      </c>
      <c r="AJ4271" s="94">
        <v>0.0</v>
      </c>
      <c r="AK4271" s="94">
        <v>0.0</v>
      </c>
      <c r="AL4271" s="79"/>
      <c r="AM4271" s="2" t="s">
        <v>7312</v>
      </c>
    </row>
    <row r="4272">
      <c r="A4272" s="54">
        <v>46022.0</v>
      </c>
      <c r="B4272" s="54">
        <v>46023.0</v>
      </c>
      <c r="C4272" s="2" t="s">
        <v>1801</v>
      </c>
      <c r="D4272" s="2" t="s">
        <v>146</v>
      </c>
      <c r="E4272" s="2" t="s">
        <v>148</v>
      </c>
      <c r="F4272" s="53">
        <v>0.0</v>
      </c>
      <c r="G4272" s="53">
        <v>0.0</v>
      </c>
      <c r="H4272" s="53">
        <v>0.0</v>
      </c>
      <c r="I4272" s="53">
        <v>0.0</v>
      </c>
      <c r="J4272" s="53">
        <v>0.0</v>
      </c>
      <c r="K4272" s="2" t="s">
        <v>3531</v>
      </c>
      <c r="L4272" s="53">
        <v>0.0</v>
      </c>
      <c r="M4272" s="2" t="s">
        <v>3369</v>
      </c>
      <c r="N4272" s="2" t="s">
        <v>3360</v>
      </c>
      <c r="O4272" s="55"/>
      <c r="AB4272" s="2" t="s">
        <v>164</v>
      </c>
      <c r="AC4272" s="2" t="s">
        <v>3361</v>
      </c>
      <c r="AD4272" s="2" t="s">
        <v>7216</v>
      </c>
      <c r="AE4272" s="2" t="s">
        <v>3363</v>
      </c>
      <c r="AF4272" s="93"/>
      <c r="AG4272" s="2" t="s">
        <v>3364</v>
      </c>
      <c r="AH4272" s="2" t="s">
        <v>3365</v>
      </c>
      <c r="AI4272" s="2">
        <v>0.0</v>
      </c>
      <c r="AJ4272" s="94">
        <v>0.0</v>
      </c>
      <c r="AK4272" s="94">
        <v>0.0</v>
      </c>
      <c r="AL4272" s="79"/>
      <c r="AM4272" s="2" t="s">
        <v>7313</v>
      </c>
    </row>
    <row r="4273">
      <c r="A4273" s="54">
        <v>46023.0</v>
      </c>
      <c r="B4273" s="54">
        <v>46024.0</v>
      </c>
      <c r="C4273" s="2" t="s">
        <v>1801</v>
      </c>
      <c r="D4273" s="2" t="s">
        <v>146</v>
      </c>
      <c r="E4273" s="2" t="s">
        <v>196</v>
      </c>
      <c r="F4273" s="53">
        <v>0.0</v>
      </c>
      <c r="G4273" s="53">
        <v>0.0</v>
      </c>
      <c r="H4273" s="53">
        <v>0.0</v>
      </c>
      <c r="I4273" s="53">
        <v>0.0</v>
      </c>
      <c r="J4273" s="53">
        <v>0.0</v>
      </c>
      <c r="K4273" s="2" t="s">
        <v>3531</v>
      </c>
      <c r="L4273" s="53">
        <v>0.0</v>
      </c>
      <c r="M4273" s="2" t="s">
        <v>3369</v>
      </c>
      <c r="N4273" s="2" t="s">
        <v>3360</v>
      </c>
      <c r="O4273" s="55"/>
      <c r="AB4273" s="2" t="s">
        <v>164</v>
      </c>
      <c r="AC4273" s="2" t="s">
        <v>3361</v>
      </c>
      <c r="AD4273" s="2" t="s">
        <v>7216</v>
      </c>
      <c r="AE4273" s="2" t="s">
        <v>3363</v>
      </c>
      <c r="AF4273" s="93"/>
      <c r="AG4273" s="2" t="s">
        <v>3364</v>
      </c>
      <c r="AH4273" s="2" t="s">
        <v>3365</v>
      </c>
      <c r="AI4273" s="2">
        <v>0.0</v>
      </c>
      <c r="AJ4273" s="94">
        <v>0.0</v>
      </c>
      <c r="AK4273" s="94">
        <v>0.0</v>
      </c>
      <c r="AL4273" s="79"/>
      <c r="AM4273" s="2" t="s">
        <v>7314</v>
      </c>
    </row>
    <row r="4274">
      <c r="A4274" s="54">
        <v>46024.0</v>
      </c>
      <c r="B4274" s="54">
        <v>46025.0</v>
      </c>
      <c r="C4274" s="2" t="s">
        <v>1801</v>
      </c>
      <c r="D4274" s="2" t="s">
        <v>146</v>
      </c>
      <c r="E4274" s="2" t="s">
        <v>288</v>
      </c>
      <c r="F4274" s="53">
        <v>0.0</v>
      </c>
      <c r="G4274" s="53">
        <v>0.0</v>
      </c>
      <c r="H4274" s="53">
        <v>0.0</v>
      </c>
      <c r="I4274" s="53">
        <v>0.0</v>
      </c>
      <c r="J4274" s="53">
        <v>0.0</v>
      </c>
      <c r="K4274" s="2" t="s">
        <v>3531</v>
      </c>
      <c r="L4274" s="53">
        <v>0.0</v>
      </c>
      <c r="M4274" s="2" t="s">
        <v>3369</v>
      </c>
      <c r="N4274" s="2" t="s">
        <v>3360</v>
      </c>
      <c r="O4274" s="55"/>
      <c r="AB4274" s="2" t="s">
        <v>164</v>
      </c>
      <c r="AC4274" s="2" t="s">
        <v>3361</v>
      </c>
      <c r="AD4274" s="2" t="s">
        <v>7216</v>
      </c>
      <c r="AE4274" s="2" t="s">
        <v>3363</v>
      </c>
      <c r="AF4274" s="93"/>
      <c r="AG4274" s="2" t="s">
        <v>3364</v>
      </c>
      <c r="AH4274" s="2" t="s">
        <v>3365</v>
      </c>
      <c r="AI4274" s="2">
        <v>0.0</v>
      </c>
      <c r="AJ4274" s="94">
        <v>0.0</v>
      </c>
      <c r="AK4274" s="94">
        <v>0.0</v>
      </c>
      <c r="AL4274" s="79"/>
      <c r="AM4274" s="2" t="s">
        <v>7315</v>
      </c>
    </row>
    <row r="4275">
      <c r="A4275" s="54">
        <v>46025.0</v>
      </c>
      <c r="B4275" s="54">
        <v>46026.0</v>
      </c>
      <c r="C4275" s="2" t="s">
        <v>1801</v>
      </c>
      <c r="D4275" s="2" t="s">
        <v>146</v>
      </c>
      <c r="E4275" s="2" t="s">
        <v>256</v>
      </c>
      <c r="F4275" s="53">
        <v>0.0</v>
      </c>
      <c r="G4275" s="53">
        <v>0.0</v>
      </c>
      <c r="H4275" s="53">
        <v>0.0</v>
      </c>
      <c r="I4275" s="53">
        <v>0.0</v>
      </c>
      <c r="J4275" s="53">
        <v>0.0</v>
      </c>
      <c r="K4275" s="2" t="s">
        <v>3531</v>
      </c>
      <c r="L4275" s="53">
        <v>0.0</v>
      </c>
      <c r="M4275" s="2" t="s">
        <v>3369</v>
      </c>
      <c r="N4275" s="2" t="s">
        <v>3360</v>
      </c>
      <c r="O4275" s="55"/>
      <c r="AB4275" s="2" t="s">
        <v>164</v>
      </c>
      <c r="AC4275" s="2" t="s">
        <v>3361</v>
      </c>
      <c r="AD4275" s="2" t="s">
        <v>7216</v>
      </c>
      <c r="AE4275" s="2" t="s">
        <v>3363</v>
      </c>
      <c r="AF4275" s="93"/>
      <c r="AG4275" s="2" t="s">
        <v>3364</v>
      </c>
      <c r="AH4275" s="2" t="s">
        <v>3365</v>
      </c>
      <c r="AI4275" s="2">
        <v>0.0</v>
      </c>
      <c r="AJ4275" s="94">
        <v>0.0</v>
      </c>
      <c r="AK4275" s="94">
        <v>0.0</v>
      </c>
      <c r="AL4275" s="79"/>
      <c r="AM4275" s="2" t="s">
        <v>7316</v>
      </c>
    </row>
    <row r="4276">
      <c r="A4276" s="54">
        <v>46026.0</v>
      </c>
      <c r="B4276" s="54">
        <v>46027.0</v>
      </c>
      <c r="C4276" s="2" t="s">
        <v>1801</v>
      </c>
      <c r="D4276" s="2" t="s">
        <v>146</v>
      </c>
      <c r="E4276" s="2" t="s">
        <v>180</v>
      </c>
      <c r="F4276" s="53">
        <v>0.0</v>
      </c>
      <c r="G4276" s="53">
        <v>0.0</v>
      </c>
      <c r="H4276" s="53">
        <v>0.0</v>
      </c>
      <c r="I4276" s="53">
        <v>0.0</v>
      </c>
      <c r="J4276" s="53">
        <v>0.0</v>
      </c>
      <c r="K4276" s="2" t="s">
        <v>3531</v>
      </c>
      <c r="L4276" s="53">
        <v>0.0</v>
      </c>
      <c r="M4276" s="2" t="s">
        <v>3369</v>
      </c>
      <c r="N4276" s="2" t="s">
        <v>3360</v>
      </c>
      <c r="O4276" s="55"/>
      <c r="AB4276" s="2" t="s">
        <v>164</v>
      </c>
      <c r="AC4276" s="2" t="s">
        <v>3361</v>
      </c>
      <c r="AD4276" s="2" t="s">
        <v>7216</v>
      </c>
      <c r="AE4276" s="2" t="s">
        <v>3363</v>
      </c>
      <c r="AF4276" s="93"/>
      <c r="AG4276" s="2" t="s">
        <v>3364</v>
      </c>
      <c r="AH4276" s="2" t="s">
        <v>3365</v>
      </c>
      <c r="AI4276" s="2">
        <v>0.0</v>
      </c>
      <c r="AJ4276" s="94">
        <v>0.0</v>
      </c>
      <c r="AK4276" s="94">
        <v>0.0</v>
      </c>
      <c r="AL4276" s="79"/>
      <c r="AM4276" s="2" t="s">
        <v>7317</v>
      </c>
    </row>
    <row r="4277">
      <c r="A4277" s="54">
        <v>46027.0</v>
      </c>
      <c r="B4277" s="54">
        <v>46028.0</v>
      </c>
      <c r="C4277" s="2" t="s">
        <v>1801</v>
      </c>
      <c r="D4277" s="2" t="s">
        <v>146</v>
      </c>
      <c r="E4277" s="2" t="s">
        <v>208</v>
      </c>
      <c r="F4277" s="53">
        <v>0.0</v>
      </c>
      <c r="G4277" s="53">
        <v>0.0</v>
      </c>
      <c r="H4277" s="53">
        <v>0.0</v>
      </c>
      <c r="I4277" s="53">
        <v>0.0</v>
      </c>
      <c r="J4277" s="53">
        <v>0.0</v>
      </c>
      <c r="K4277" s="2" t="s">
        <v>3531</v>
      </c>
      <c r="L4277" s="53">
        <v>0.0</v>
      </c>
      <c r="M4277" s="2" t="s">
        <v>3369</v>
      </c>
      <c r="N4277" s="2" t="s">
        <v>3360</v>
      </c>
      <c r="O4277" s="55"/>
      <c r="AB4277" s="2" t="s">
        <v>164</v>
      </c>
      <c r="AC4277" s="2" t="s">
        <v>3361</v>
      </c>
      <c r="AD4277" s="2" t="s">
        <v>7216</v>
      </c>
      <c r="AE4277" s="2" t="s">
        <v>3363</v>
      </c>
      <c r="AF4277" s="93"/>
      <c r="AG4277" s="2" t="s">
        <v>3364</v>
      </c>
      <c r="AH4277" s="2" t="s">
        <v>3365</v>
      </c>
      <c r="AI4277" s="2">
        <v>0.0</v>
      </c>
      <c r="AJ4277" s="94">
        <v>0.0</v>
      </c>
      <c r="AK4277" s="94">
        <v>0.0</v>
      </c>
      <c r="AL4277" s="79"/>
      <c r="AM4277" s="2" t="s">
        <v>7318</v>
      </c>
    </row>
    <row r="4278">
      <c r="A4278" s="54">
        <v>46028.0</v>
      </c>
      <c r="B4278" s="54">
        <v>46029.0</v>
      </c>
      <c r="C4278" s="2" t="s">
        <v>1801</v>
      </c>
      <c r="D4278" s="2" t="s">
        <v>146</v>
      </c>
      <c r="E4278" s="2" t="s">
        <v>303</v>
      </c>
      <c r="F4278" s="53">
        <v>0.0</v>
      </c>
      <c r="G4278" s="53">
        <v>0.0</v>
      </c>
      <c r="H4278" s="53">
        <v>0.0</v>
      </c>
      <c r="I4278" s="53">
        <v>0.0</v>
      </c>
      <c r="J4278" s="53">
        <v>0.0</v>
      </c>
      <c r="K4278" s="2" t="s">
        <v>3531</v>
      </c>
      <c r="L4278" s="53">
        <v>0.0</v>
      </c>
      <c r="M4278" s="2" t="s">
        <v>3369</v>
      </c>
      <c r="N4278" s="2" t="s">
        <v>3360</v>
      </c>
      <c r="O4278" s="55"/>
      <c r="AB4278" s="2" t="s">
        <v>164</v>
      </c>
      <c r="AC4278" s="2" t="s">
        <v>3361</v>
      </c>
      <c r="AD4278" s="2" t="s">
        <v>7216</v>
      </c>
      <c r="AE4278" s="2" t="s">
        <v>3363</v>
      </c>
      <c r="AF4278" s="93"/>
      <c r="AG4278" s="2" t="s">
        <v>3364</v>
      </c>
      <c r="AH4278" s="2" t="s">
        <v>3365</v>
      </c>
      <c r="AI4278" s="2">
        <v>0.0</v>
      </c>
      <c r="AJ4278" s="94">
        <v>0.0</v>
      </c>
      <c r="AK4278" s="94">
        <v>0.0</v>
      </c>
      <c r="AL4278" s="79"/>
      <c r="AM4278" s="2" t="s">
        <v>7319</v>
      </c>
    </row>
    <row r="4279">
      <c r="A4279" s="54">
        <v>46029.0</v>
      </c>
      <c r="B4279" s="54">
        <v>46030.0</v>
      </c>
      <c r="C4279" s="2" t="s">
        <v>1801</v>
      </c>
      <c r="D4279" s="2" t="s">
        <v>146</v>
      </c>
      <c r="E4279" s="2" t="s">
        <v>148</v>
      </c>
      <c r="F4279" s="53">
        <v>0.0</v>
      </c>
      <c r="G4279" s="53">
        <v>0.0</v>
      </c>
      <c r="H4279" s="53">
        <v>0.0</v>
      </c>
      <c r="I4279" s="53">
        <v>0.0</v>
      </c>
      <c r="J4279" s="53">
        <v>0.0</v>
      </c>
      <c r="K4279" s="2" t="s">
        <v>3531</v>
      </c>
      <c r="L4279" s="53">
        <v>0.0</v>
      </c>
      <c r="M4279" s="2" t="s">
        <v>3369</v>
      </c>
      <c r="N4279" s="2" t="s">
        <v>3360</v>
      </c>
      <c r="O4279" s="55"/>
      <c r="AB4279" s="2" t="s">
        <v>164</v>
      </c>
      <c r="AC4279" s="2" t="s">
        <v>3361</v>
      </c>
      <c r="AD4279" s="2" t="s">
        <v>7216</v>
      </c>
      <c r="AE4279" s="2" t="s">
        <v>3363</v>
      </c>
      <c r="AF4279" s="93"/>
      <c r="AG4279" s="2" t="s">
        <v>3364</v>
      </c>
      <c r="AH4279" s="2" t="s">
        <v>3365</v>
      </c>
      <c r="AI4279" s="2">
        <v>0.0</v>
      </c>
      <c r="AJ4279" s="94">
        <v>0.0</v>
      </c>
      <c r="AK4279" s="94">
        <v>0.0</v>
      </c>
      <c r="AL4279" s="79"/>
      <c r="AM4279" s="2" t="s">
        <v>7320</v>
      </c>
    </row>
    <row r="4280">
      <c r="A4280" s="54">
        <v>46030.0</v>
      </c>
      <c r="B4280" s="54">
        <v>46031.0</v>
      </c>
      <c r="C4280" s="2" t="s">
        <v>1801</v>
      </c>
      <c r="D4280" s="2" t="s">
        <v>146</v>
      </c>
      <c r="E4280" s="2" t="s">
        <v>196</v>
      </c>
      <c r="F4280" s="53">
        <v>0.0</v>
      </c>
      <c r="G4280" s="53">
        <v>0.0</v>
      </c>
      <c r="H4280" s="53">
        <v>0.0</v>
      </c>
      <c r="I4280" s="53">
        <v>0.0</v>
      </c>
      <c r="J4280" s="53">
        <v>0.0</v>
      </c>
      <c r="K4280" s="2" t="s">
        <v>3531</v>
      </c>
      <c r="L4280" s="53">
        <v>0.0</v>
      </c>
      <c r="M4280" s="2" t="s">
        <v>3369</v>
      </c>
      <c r="N4280" s="2" t="s">
        <v>3360</v>
      </c>
      <c r="O4280" s="55"/>
      <c r="AB4280" s="2" t="s">
        <v>164</v>
      </c>
      <c r="AC4280" s="2" t="s">
        <v>3361</v>
      </c>
      <c r="AD4280" s="2" t="s">
        <v>7216</v>
      </c>
      <c r="AE4280" s="2" t="s">
        <v>3363</v>
      </c>
      <c r="AF4280" s="93"/>
      <c r="AG4280" s="2" t="s">
        <v>3364</v>
      </c>
      <c r="AH4280" s="2" t="s">
        <v>3365</v>
      </c>
      <c r="AI4280" s="2">
        <v>0.0</v>
      </c>
      <c r="AJ4280" s="94">
        <v>0.0</v>
      </c>
      <c r="AK4280" s="94">
        <v>0.0</v>
      </c>
      <c r="AL4280" s="79"/>
      <c r="AM4280" s="2" t="s">
        <v>7321</v>
      </c>
    </row>
    <row r="4281">
      <c r="A4281" s="54">
        <v>46031.0</v>
      </c>
      <c r="B4281" s="54">
        <v>46032.0</v>
      </c>
      <c r="C4281" s="2" t="s">
        <v>1801</v>
      </c>
      <c r="D4281" s="2" t="s">
        <v>146</v>
      </c>
      <c r="E4281" s="2" t="s">
        <v>288</v>
      </c>
      <c r="F4281" s="53">
        <v>0.0</v>
      </c>
      <c r="G4281" s="53">
        <v>0.0</v>
      </c>
      <c r="H4281" s="53">
        <v>0.0</v>
      </c>
      <c r="I4281" s="53">
        <v>0.0</v>
      </c>
      <c r="J4281" s="53">
        <v>0.0</v>
      </c>
      <c r="K4281" s="2" t="s">
        <v>3531</v>
      </c>
      <c r="L4281" s="53">
        <v>0.0</v>
      </c>
      <c r="M4281" s="2" t="s">
        <v>3369</v>
      </c>
      <c r="N4281" s="2" t="s">
        <v>3360</v>
      </c>
      <c r="O4281" s="55"/>
      <c r="AB4281" s="2" t="s">
        <v>164</v>
      </c>
      <c r="AC4281" s="2" t="s">
        <v>3361</v>
      </c>
      <c r="AD4281" s="2" t="s">
        <v>7216</v>
      </c>
      <c r="AE4281" s="2" t="s">
        <v>3363</v>
      </c>
      <c r="AF4281" s="93"/>
      <c r="AG4281" s="2" t="s">
        <v>3364</v>
      </c>
      <c r="AH4281" s="2" t="s">
        <v>3365</v>
      </c>
      <c r="AI4281" s="2">
        <v>0.0</v>
      </c>
      <c r="AJ4281" s="94">
        <v>0.0</v>
      </c>
      <c r="AK4281" s="94">
        <v>0.0</v>
      </c>
      <c r="AL4281" s="79"/>
      <c r="AM4281" s="2" t="s">
        <v>7322</v>
      </c>
    </row>
    <row r="4282">
      <c r="A4282" s="54">
        <v>46032.0</v>
      </c>
      <c r="B4282" s="54">
        <v>46033.0</v>
      </c>
      <c r="C4282" s="2" t="s">
        <v>1801</v>
      </c>
      <c r="D4282" s="2" t="s">
        <v>146</v>
      </c>
      <c r="E4282" s="2" t="s">
        <v>256</v>
      </c>
      <c r="F4282" s="53">
        <v>0.0</v>
      </c>
      <c r="G4282" s="53">
        <v>0.0</v>
      </c>
      <c r="H4282" s="53">
        <v>0.0</v>
      </c>
      <c r="I4282" s="53">
        <v>0.0</v>
      </c>
      <c r="J4282" s="53">
        <v>0.0</v>
      </c>
      <c r="K4282" s="2" t="s">
        <v>3531</v>
      </c>
      <c r="L4282" s="53">
        <v>0.0</v>
      </c>
      <c r="M4282" s="2" t="s">
        <v>3369</v>
      </c>
      <c r="N4282" s="2" t="s">
        <v>3360</v>
      </c>
      <c r="O4282" s="55"/>
      <c r="AB4282" s="2" t="s">
        <v>164</v>
      </c>
      <c r="AC4282" s="2" t="s">
        <v>3361</v>
      </c>
      <c r="AD4282" s="2" t="s">
        <v>7216</v>
      </c>
      <c r="AE4282" s="2" t="s">
        <v>3363</v>
      </c>
      <c r="AF4282" s="93"/>
      <c r="AG4282" s="2" t="s">
        <v>3364</v>
      </c>
      <c r="AH4282" s="2" t="s">
        <v>3365</v>
      </c>
      <c r="AI4282" s="2">
        <v>0.0</v>
      </c>
      <c r="AJ4282" s="94">
        <v>0.0</v>
      </c>
      <c r="AK4282" s="94">
        <v>0.0</v>
      </c>
      <c r="AL4282" s="79"/>
      <c r="AM4282" s="2" t="s">
        <v>7323</v>
      </c>
    </row>
    <row r="4283">
      <c r="A4283" s="54">
        <v>46033.0</v>
      </c>
      <c r="B4283" s="54">
        <v>46034.0</v>
      </c>
      <c r="C4283" s="2" t="s">
        <v>1801</v>
      </c>
      <c r="D4283" s="2" t="s">
        <v>146</v>
      </c>
      <c r="E4283" s="2" t="s">
        <v>180</v>
      </c>
      <c r="F4283" s="53">
        <v>0.0</v>
      </c>
      <c r="G4283" s="53">
        <v>0.0</v>
      </c>
      <c r="H4283" s="53">
        <v>0.0</v>
      </c>
      <c r="I4283" s="53">
        <v>0.0</v>
      </c>
      <c r="J4283" s="53">
        <v>0.0</v>
      </c>
      <c r="K4283" s="2" t="s">
        <v>3531</v>
      </c>
      <c r="L4283" s="53">
        <v>0.0</v>
      </c>
      <c r="M4283" s="2" t="s">
        <v>3369</v>
      </c>
      <c r="N4283" s="2" t="s">
        <v>3360</v>
      </c>
      <c r="O4283" s="55"/>
      <c r="AB4283" s="2" t="s">
        <v>164</v>
      </c>
      <c r="AC4283" s="2" t="s">
        <v>3361</v>
      </c>
      <c r="AD4283" s="2" t="s">
        <v>7216</v>
      </c>
      <c r="AE4283" s="2" t="s">
        <v>3363</v>
      </c>
      <c r="AF4283" s="93"/>
      <c r="AG4283" s="2" t="s">
        <v>3364</v>
      </c>
      <c r="AH4283" s="2" t="s">
        <v>3365</v>
      </c>
      <c r="AI4283" s="2">
        <v>0.0</v>
      </c>
      <c r="AJ4283" s="94">
        <v>0.0</v>
      </c>
      <c r="AK4283" s="94">
        <v>0.0</v>
      </c>
      <c r="AL4283" s="79"/>
      <c r="AM4283" s="2" t="s">
        <v>7324</v>
      </c>
    </row>
    <row r="4284">
      <c r="A4284" s="54">
        <v>46034.0</v>
      </c>
      <c r="B4284" s="54">
        <v>46035.0</v>
      </c>
      <c r="C4284" s="2" t="s">
        <v>1801</v>
      </c>
      <c r="D4284" s="2" t="s">
        <v>146</v>
      </c>
      <c r="E4284" s="2" t="s">
        <v>208</v>
      </c>
      <c r="F4284" s="53">
        <v>0.0</v>
      </c>
      <c r="G4284" s="53">
        <v>0.0</v>
      </c>
      <c r="H4284" s="53">
        <v>0.0</v>
      </c>
      <c r="I4284" s="53">
        <v>0.0</v>
      </c>
      <c r="J4284" s="53">
        <v>0.0</v>
      </c>
      <c r="K4284" s="2" t="s">
        <v>3531</v>
      </c>
      <c r="L4284" s="53">
        <v>0.0</v>
      </c>
      <c r="M4284" s="2" t="s">
        <v>3369</v>
      </c>
      <c r="N4284" s="2" t="s">
        <v>3360</v>
      </c>
      <c r="O4284" s="55"/>
      <c r="AB4284" s="2" t="s">
        <v>164</v>
      </c>
      <c r="AC4284" s="2" t="s">
        <v>3361</v>
      </c>
      <c r="AD4284" s="2" t="s">
        <v>7216</v>
      </c>
      <c r="AE4284" s="2" t="s">
        <v>3363</v>
      </c>
      <c r="AF4284" s="93"/>
      <c r="AG4284" s="2" t="s">
        <v>3364</v>
      </c>
      <c r="AH4284" s="2" t="s">
        <v>3365</v>
      </c>
      <c r="AI4284" s="2">
        <v>0.0</v>
      </c>
      <c r="AJ4284" s="94">
        <v>0.0</v>
      </c>
      <c r="AK4284" s="94">
        <v>0.0</v>
      </c>
      <c r="AL4284" s="79"/>
      <c r="AM4284" s="2" t="s">
        <v>7325</v>
      </c>
    </row>
    <row r="4285">
      <c r="A4285" s="54">
        <v>46035.0</v>
      </c>
      <c r="B4285" s="54">
        <v>46036.0</v>
      </c>
      <c r="C4285" s="2" t="s">
        <v>1801</v>
      </c>
      <c r="D4285" s="2" t="s">
        <v>146</v>
      </c>
      <c r="E4285" s="2" t="s">
        <v>303</v>
      </c>
      <c r="F4285" s="53">
        <v>0.0</v>
      </c>
      <c r="G4285" s="53">
        <v>0.0</v>
      </c>
      <c r="H4285" s="53">
        <v>0.0</v>
      </c>
      <c r="I4285" s="53">
        <v>0.0</v>
      </c>
      <c r="J4285" s="53">
        <v>0.0</v>
      </c>
      <c r="K4285" s="2" t="s">
        <v>3531</v>
      </c>
      <c r="L4285" s="53">
        <v>0.0</v>
      </c>
      <c r="M4285" s="2" t="s">
        <v>3369</v>
      </c>
      <c r="N4285" s="2" t="s">
        <v>3360</v>
      </c>
      <c r="O4285" s="55"/>
      <c r="AB4285" s="2" t="s">
        <v>164</v>
      </c>
      <c r="AC4285" s="2" t="s">
        <v>3361</v>
      </c>
      <c r="AD4285" s="2" t="s">
        <v>7216</v>
      </c>
      <c r="AE4285" s="2" t="s">
        <v>3363</v>
      </c>
      <c r="AF4285" s="93"/>
      <c r="AG4285" s="2" t="s">
        <v>3364</v>
      </c>
      <c r="AH4285" s="2" t="s">
        <v>3365</v>
      </c>
      <c r="AI4285" s="2">
        <v>0.0</v>
      </c>
      <c r="AJ4285" s="94">
        <v>0.0</v>
      </c>
      <c r="AK4285" s="94">
        <v>0.0</v>
      </c>
      <c r="AL4285" s="79"/>
      <c r="AM4285" s="2" t="s">
        <v>7326</v>
      </c>
    </row>
    <row r="4286">
      <c r="A4286" s="54">
        <v>46036.0</v>
      </c>
      <c r="B4286" s="54">
        <v>46037.0</v>
      </c>
      <c r="C4286" s="2" t="s">
        <v>1801</v>
      </c>
      <c r="D4286" s="2" t="s">
        <v>146</v>
      </c>
      <c r="E4286" s="2" t="s">
        <v>148</v>
      </c>
      <c r="F4286" s="53">
        <v>0.0</v>
      </c>
      <c r="G4286" s="53">
        <v>0.0</v>
      </c>
      <c r="H4286" s="53">
        <v>0.0</v>
      </c>
      <c r="I4286" s="53">
        <v>0.0</v>
      </c>
      <c r="J4286" s="53">
        <v>0.0</v>
      </c>
      <c r="K4286" s="2" t="s">
        <v>3531</v>
      </c>
      <c r="L4286" s="53">
        <v>0.0</v>
      </c>
      <c r="M4286" s="2" t="s">
        <v>3369</v>
      </c>
      <c r="N4286" s="2" t="s">
        <v>3360</v>
      </c>
      <c r="O4286" s="55"/>
      <c r="AB4286" s="2" t="s">
        <v>164</v>
      </c>
      <c r="AC4286" s="2" t="s">
        <v>3361</v>
      </c>
      <c r="AD4286" s="2" t="s">
        <v>7216</v>
      </c>
      <c r="AE4286" s="2" t="s">
        <v>3363</v>
      </c>
      <c r="AF4286" s="93"/>
      <c r="AG4286" s="2" t="s">
        <v>3364</v>
      </c>
      <c r="AH4286" s="2" t="s">
        <v>3365</v>
      </c>
      <c r="AI4286" s="2">
        <v>0.0</v>
      </c>
      <c r="AJ4286" s="94">
        <v>0.0</v>
      </c>
      <c r="AK4286" s="94">
        <v>0.0</v>
      </c>
      <c r="AL4286" s="79"/>
      <c r="AM4286" s="2" t="s">
        <v>7327</v>
      </c>
    </row>
    <row r="4287">
      <c r="A4287" s="54">
        <v>46037.0</v>
      </c>
      <c r="B4287" s="54">
        <v>46038.0</v>
      </c>
      <c r="C4287" s="2" t="s">
        <v>1801</v>
      </c>
      <c r="D4287" s="2" t="s">
        <v>146</v>
      </c>
      <c r="E4287" s="2" t="s">
        <v>196</v>
      </c>
      <c r="F4287" s="53">
        <v>0.0</v>
      </c>
      <c r="G4287" s="53">
        <v>0.0</v>
      </c>
      <c r="H4287" s="53">
        <v>0.0</v>
      </c>
      <c r="I4287" s="53">
        <v>0.0</v>
      </c>
      <c r="J4287" s="53">
        <v>0.0</v>
      </c>
      <c r="K4287" s="2" t="s">
        <v>3531</v>
      </c>
      <c r="L4287" s="53">
        <v>0.0</v>
      </c>
      <c r="M4287" s="2" t="s">
        <v>3369</v>
      </c>
      <c r="N4287" s="2" t="s">
        <v>3360</v>
      </c>
      <c r="O4287" s="55"/>
      <c r="AB4287" s="2" t="s">
        <v>164</v>
      </c>
      <c r="AC4287" s="2" t="s">
        <v>3361</v>
      </c>
      <c r="AD4287" s="2" t="s">
        <v>7216</v>
      </c>
      <c r="AE4287" s="2" t="s">
        <v>3363</v>
      </c>
      <c r="AF4287" s="93"/>
      <c r="AG4287" s="2" t="s">
        <v>3364</v>
      </c>
      <c r="AH4287" s="2" t="s">
        <v>3365</v>
      </c>
      <c r="AI4287" s="2">
        <v>0.0</v>
      </c>
      <c r="AJ4287" s="94">
        <v>0.0</v>
      </c>
      <c r="AK4287" s="94">
        <v>0.0</v>
      </c>
      <c r="AL4287" s="79"/>
      <c r="AM4287" s="2" t="s">
        <v>7328</v>
      </c>
    </row>
    <row r="4288">
      <c r="A4288" s="54">
        <v>46038.0</v>
      </c>
      <c r="B4288" s="54">
        <v>46039.0</v>
      </c>
      <c r="C4288" s="2" t="s">
        <v>1801</v>
      </c>
      <c r="D4288" s="2" t="s">
        <v>146</v>
      </c>
      <c r="E4288" s="2" t="s">
        <v>288</v>
      </c>
      <c r="F4288" s="53">
        <v>0.0</v>
      </c>
      <c r="G4288" s="53">
        <v>0.0</v>
      </c>
      <c r="H4288" s="53">
        <v>0.0</v>
      </c>
      <c r="I4288" s="53">
        <v>0.0</v>
      </c>
      <c r="J4288" s="53">
        <v>0.0</v>
      </c>
      <c r="K4288" s="2" t="s">
        <v>3531</v>
      </c>
      <c r="L4288" s="53">
        <v>0.0</v>
      </c>
      <c r="M4288" s="2" t="s">
        <v>3369</v>
      </c>
      <c r="N4288" s="2" t="s">
        <v>3360</v>
      </c>
      <c r="O4288" s="55"/>
      <c r="AB4288" s="2" t="s">
        <v>164</v>
      </c>
      <c r="AC4288" s="2" t="s">
        <v>3361</v>
      </c>
      <c r="AD4288" s="2" t="s">
        <v>7216</v>
      </c>
      <c r="AE4288" s="2" t="s">
        <v>3363</v>
      </c>
      <c r="AF4288" s="93"/>
      <c r="AG4288" s="2" t="s">
        <v>3364</v>
      </c>
      <c r="AH4288" s="2" t="s">
        <v>3365</v>
      </c>
      <c r="AI4288" s="2">
        <v>0.0</v>
      </c>
      <c r="AJ4288" s="94">
        <v>0.0</v>
      </c>
      <c r="AK4288" s="94">
        <v>0.0</v>
      </c>
      <c r="AL4288" s="79"/>
      <c r="AM4288" s="2" t="s">
        <v>7329</v>
      </c>
    </row>
    <row r="4289">
      <c r="A4289" s="54">
        <v>46039.0</v>
      </c>
      <c r="B4289" s="54">
        <v>46040.0</v>
      </c>
      <c r="C4289" s="2" t="s">
        <v>1801</v>
      </c>
      <c r="D4289" s="2" t="s">
        <v>146</v>
      </c>
      <c r="E4289" s="2" t="s">
        <v>256</v>
      </c>
      <c r="F4289" s="53">
        <v>0.0</v>
      </c>
      <c r="G4289" s="53">
        <v>0.0</v>
      </c>
      <c r="H4289" s="53">
        <v>0.0</v>
      </c>
      <c r="I4289" s="53">
        <v>0.0</v>
      </c>
      <c r="J4289" s="53">
        <v>0.0</v>
      </c>
      <c r="K4289" s="2" t="s">
        <v>3531</v>
      </c>
      <c r="L4289" s="53">
        <v>0.0</v>
      </c>
      <c r="M4289" s="2" t="s">
        <v>3369</v>
      </c>
      <c r="N4289" s="2" t="s">
        <v>3360</v>
      </c>
      <c r="O4289" s="55"/>
      <c r="AB4289" s="2" t="s">
        <v>164</v>
      </c>
      <c r="AC4289" s="2" t="s">
        <v>3361</v>
      </c>
      <c r="AD4289" s="2" t="s">
        <v>7216</v>
      </c>
      <c r="AE4289" s="2" t="s">
        <v>3363</v>
      </c>
      <c r="AF4289" s="93"/>
      <c r="AG4289" s="2" t="s">
        <v>3364</v>
      </c>
      <c r="AH4289" s="2" t="s">
        <v>3365</v>
      </c>
      <c r="AI4289" s="2">
        <v>0.0</v>
      </c>
      <c r="AJ4289" s="94">
        <v>0.0</v>
      </c>
      <c r="AK4289" s="94">
        <v>0.0</v>
      </c>
      <c r="AL4289" s="79"/>
      <c r="AM4289" s="2" t="s">
        <v>7330</v>
      </c>
    </row>
    <row r="4290">
      <c r="A4290" s="54">
        <v>46040.0</v>
      </c>
      <c r="B4290" s="54">
        <v>46041.0</v>
      </c>
      <c r="C4290" s="2" t="s">
        <v>1801</v>
      </c>
      <c r="D4290" s="2" t="s">
        <v>146</v>
      </c>
      <c r="E4290" s="2" t="s">
        <v>180</v>
      </c>
      <c r="F4290" s="53">
        <v>0.0</v>
      </c>
      <c r="G4290" s="53">
        <v>0.0</v>
      </c>
      <c r="H4290" s="53">
        <v>0.0</v>
      </c>
      <c r="I4290" s="53">
        <v>0.0</v>
      </c>
      <c r="J4290" s="53">
        <v>0.0</v>
      </c>
      <c r="K4290" s="2" t="s">
        <v>3531</v>
      </c>
      <c r="L4290" s="53">
        <v>0.0</v>
      </c>
      <c r="M4290" s="2" t="s">
        <v>3369</v>
      </c>
      <c r="N4290" s="2" t="s">
        <v>3360</v>
      </c>
      <c r="O4290" s="55"/>
      <c r="AB4290" s="2" t="s">
        <v>164</v>
      </c>
      <c r="AC4290" s="2" t="s">
        <v>3361</v>
      </c>
      <c r="AD4290" s="2" t="s">
        <v>7216</v>
      </c>
      <c r="AE4290" s="2" t="s">
        <v>3363</v>
      </c>
      <c r="AF4290" s="93"/>
      <c r="AG4290" s="2" t="s">
        <v>3364</v>
      </c>
      <c r="AH4290" s="2" t="s">
        <v>3365</v>
      </c>
      <c r="AI4290" s="2">
        <v>0.0</v>
      </c>
      <c r="AJ4290" s="94">
        <v>0.0</v>
      </c>
      <c r="AK4290" s="94">
        <v>0.0</v>
      </c>
      <c r="AL4290" s="79"/>
      <c r="AM4290" s="2" t="s">
        <v>7331</v>
      </c>
    </row>
    <row r="4291">
      <c r="A4291" s="54">
        <v>46041.0</v>
      </c>
      <c r="B4291" s="54">
        <v>46042.0</v>
      </c>
      <c r="C4291" s="2" t="s">
        <v>1801</v>
      </c>
      <c r="D4291" s="2" t="s">
        <v>146</v>
      </c>
      <c r="E4291" s="2" t="s">
        <v>208</v>
      </c>
      <c r="F4291" s="53">
        <v>0.0</v>
      </c>
      <c r="G4291" s="53">
        <v>0.0</v>
      </c>
      <c r="H4291" s="53">
        <v>0.0</v>
      </c>
      <c r="I4291" s="53">
        <v>0.0</v>
      </c>
      <c r="J4291" s="53">
        <v>0.0</v>
      </c>
      <c r="K4291" s="2" t="s">
        <v>3531</v>
      </c>
      <c r="L4291" s="53">
        <v>0.0</v>
      </c>
      <c r="M4291" s="2" t="s">
        <v>3369</v>
      </c>
      <c r="N4291" s="2" t="s">
        <v>3360</v>
      </c>
      <c r="O4291" s="55"/>
      <c r="AB4291" s="2" t="s">
        <v>164</v>
      </c>
      <c r="AC4291" s="2" t="s">
        <v>3361</v>
      </c>
      <c r="AD4291" s="2" t="s">
        <v>7216</v>
      </c>
      <c r="AE4291" s="2" t="s">
        <v>3363</v>
      </c>
      <c r="AF4291" s="93"/>
      <c r="AG4291" s="2" t="s">
        <v>3364</v>
      </c>
      <c r="AH4291" s="2" t="s">
        <v>3365</v>
      </c>
      <c r="AI4291" s="2">
        <v>0.0</v>
      </c>
      <c r="AJ4291" s="94">
        <v>0.0</v>
      </c>
      <c r="AK4291" s="94">
        <v>0.0</v>
      </c>
      <c r="AL4291" s="79"/>
      <c r="AM4291" s="2" t="s">
        <v>7332</v>
      </c>
    </row>
    <row r="4292">
      <c r="A4292" s="54">
        <v>46042.0</v>
      </c>
      <c r="B4292" s="54">
        <v>46043.0</v>
      </c>
      <c r="C4292" s="2" t="s">
        <v>1801</v>
      </c>
      <c r="D4292" s="2" t="s">
        <v>146</v>
      </c>
      <c r="E4292" s="2" t="s">
        <v>303</v>
      </c>
      <c r="F4292" s="53">
        <v>0.0</v>
      </c>
      <c r="G4292" s="53">
        <v>0.0</v>
      </c>
      <c r="H4292" s="53">
        <v>0.0</v>
      </c>
      <c r="I4292" s="53">
        <v>0.0</v>
      </c>
      <c r="J4292" s="53">
        <v>0.0</v>
      </c>
      <c r="K4292" s="2" t="s">
        <v>3531</v>
      </c>
      <c r="L4292" s="53">
        <v>0.0</v>
      </c>
      <c r="M4292" s="2" t="s">
        <v>3369</v>
      </c>
      <c r="N4292" s="2" t="s">
        <v>3360</v>
      </c>
      <c r="O4292" s="55"/>
      <c r="AB4292" s="2" t="s">
        <v>164</v>
      </c>
      <c r="AC4292" s="2" t="s">
        <v>3361</v>
      </c>
      <c r="AD4292" s="2" t="s">
        <v>7216</v>
      </c>
      <c r="AE4292" s="2" t="s">
        <v>3363</v>
      </c>
      <c r="AF4292" s="93"/>
      <c r="AG4292" s="2" t="s">
        <v>3364</v>
      </c>
      <c r="AH4292" s="2" t="s">
        <v>3365</v>
      </c>
      <c r="AI4292" s="2">
        <v>0.0</v>
      </c>
      <c r="AJ4292" s="94">
        <v>0.0</v>
      </c>
      <c r="AK4292" s="94">
        <v>0.0</v>
      </c>
      <c r="AL4292" s="79"/>
      <c r="AM4292" s="2" t="s">
        <v>7333</v>
      </c>
    </row>
    <row r="4293">
      <c r="A4293" s="54">
        <v>46043.0</v>
      </c>
      <c r="B4293" s="54">
        <v>46044.0</v>
      </c>
      <c r="C4293" s="2" t="s">
        <v>1801</v>
      </c>
      <c r="D4293" s="2" t="s">
        <v>146</v>
      </c>
      <c r="E4293" s="2" t="s">
        <v>148</v>
      </c>
      <c r="F4293" s="53">
        <v>0.0</v>
      </c>
      <c r="G4293" s="53">
        <v>0.0</v>
      </c>
      <c r="H4293" s="53">
        <v>0.0</v>
      </c>
      <c r="I4293" s="53">
        <v>0.0</v>
      </c>
      <c r="J4293" s="53">
        <v>0.0</v>
      </c>
      <c r="K4293" s="2" t="s">
        <v>3531</v>
      </c>
      <c r="L4293" s="53">
        <v>0.0</v>
      </c>
      <c r="M4293" s="2" t="s">
        <v>3369</v>
      </c>
      <c r="N4293" s="2" t="s">
        <v>3360</v>
      </c>
      <c r="O4293" s="55"/>
      <c r="AB4293" s="2" t="s">
        <v>164</v>
      </c>
      <c r="AC4293" s="2" t="s">
        <v>3361</v>
      </c>
      <c r="AD4293" s="2" t="s">
        <v>7216</v>
      </c>
      <c r="AE4293" s="2" t="s">
        <v>3363</v>
      </c>
      <c r="AF4293" s="93"/>
      <c r="AG4293" s="2" t="s">
        <v>3364</v>
      </c>
      <c r="AH4293" s="2" t="s">
        <v>3365</v>
      </c>
      <c r="AI4293" s="2">
        <v>0.0</v>
      </c>
      <c r="AJ4293" s="94">
        <v>0.0</v>
      </c>
      <c r="AK4293" s="94">
        <v>0.0</v>
      </c>
      <c r="AL4293" s="79"/>
      <c r="AM4293" s="2" t="s">
        <v>7334</v>
      </c>
    </row>
    <row r="4294">
      <c r="A4294" s="54">
        <v>46044.0</v>
      </c>
      <c r="B4294" s="54">
        <v>46045.0</v>
      </c>
      <c r="C4294" s="2" t="s">
        <v>1801</v>
      </c>
      <c r="D4294" s="2" t="s">
        <v>146</v>
      </c>
      <c r="E4294" s="2" t="s">
        <v>196</v>
      </c>
      <c r="F4294" s="53">
        <v>0.0</v>
      </c>
      <c r="G4294" s="53">
        <v>0.0</v>
      </c>
      <c r="H4294" s="53">
        <v>0.0</v>
      </c>
      <c r="I4294" s="53">
        <v>0.0</v>
      </c>
      <c r="J4294" s="53">
        <v>0.0</v>
      </c>
      <c r="K4294" s="2" t="s">
        <v>3531</v>
      </c>
      <c r="L4294" s="53">
        <v>0.0</v>
      </c>
      <c r="M4294" s="2" t="s">
        <v>3369</v>
      </c>
      <c r="N4294" s="2" t="s">
        <v>3360</v>
      </c>
      <c r="O4294" s="55"/>
      <c r="AB4294" s="2" t="s">
        <v>164</v>
      </c>
      <c r="AC4294" s="2" t="s">
        <v>3361</v>
      </c>
      <c r="AD4294" s="2" t="s">
        <v>7216</v>
      </c>
      <c r="AE4294" s="2" t="s">
        <v>3363</v>
      </c>
      <c r="AF4294" s="93"/>
      <c r="AG4294" s="2" t="s">
        <v>3364</v>
      </c>
      <c r="AH4294" s="2" t="s">
        <v>3365</v>
      </c>
      <c r="AI4294" s="2">
        <v>0.0</v>
      </c>
      <c r="AJ4294" s="94">
        <v>0.0</v>
      </c>
      <c r="AK4294" s="94">
        <v>0.0</v>
      </c>
      <c r="AL4294" s="79"/>
      <c r="AM4294" s="2" t="s">
        <v>7335</v>
      </c>
    </row>
    <row r="4295">
      <c r="A4295" s="54">
        <v>46045.0</v>
      </c>
      <c r="B4295" s="54">
        <v>46046.0</v>
      </c>
      <c r="C4295" s="2" t="s">
        <v>1801</v>
      </c>
      <c r="D4295" s="2" t="s">
        <v>146</v>
      </c>
      <c r="E4295" s="2" t="s">
        <v>288</v>
      </c>
      <c r="F4295" s="53">
        <v>0.0</v>
      </c>
      <c r="G4295" s="53">
        <v>0.0</v>
      </c>
      <c r="H4295" s="53">
        <v>0.0</v>
      </c>
      <c r="I4295" s="53">
        <v>0.0</v>
      </c>
      <c r="J4295" s="53">
        <v>0.0</v>
      </c>
      <c r="K4295" s="2" t="s">
        <v>3531</v>
      </c>
      <c r="L4295" s="53">
        <v>0.0</v>
      </c>
      <c r="M4295" s="2" t="s">
        <v>3369</v>
      </c>
      <c r="N4295" s="2" t="s">
        <v>3360</v>
      </c>
      <c r="O4295" s="55"/>
      <c r="AB4295" s="2" t="s">
        <v>164</v>
      </c>
      <c r="AC4295" s="2" t="s">
        <v>3361</v>
      </c>
      <c r="AD4295" s="2" t="s">
        <v>7216</v>
      </c>
      <c r="AE4295" s="2" t="s">
        <v>3363</v>
      </c>
      <c r="AF4295" s="93"/>
      <c r="AG4295" s="2" t="s">
        <v>3364</v>
      </c>
      <c r="AH4295" s="2" t="s">
        <v>3365</v>
      </c>
      <c r="AI4295" s="2">
        <v>0.0</v>
      </c>
      <c r="AJ4295" s="94">
        <v>0.0</v>
      </c>
      <c r="AK4295" s="94">
        <v>0.0</v>
      </c>
      <c r="AL4295" s="79"/>
      <c r="AM4295" s="2" t="s">
        <v>7336</v>
      </c>
    </row>
    <row r="4296">
      <c r="A4296" s="54">
        <v>46046.0</v>
      </c>
      <c r="B4296" s="54">
        <v>46047.0</v>
      </c>
      <c r="C4296" s="2" t="s">
        <v>1801</v>
      </c>
      <c r="D4296" s="2" t="s">
        <v>146</v>
      </c>
      <c r="E4296" s="2" t="s">
        <v>256</v>
      </c>
      <c r="F4296" s="53">
        <v>0.0</v>
      </c>
      <c r="G4296" s="53">
        <v>0.0</v>
      </c>
      <c r="H4296" s="53">
        <v>0.0</v>
      </c>
      <c r="I4296" s="53">
        <v>0.0</v>
      </c>
      <c r="J4296" s="53">
        <v>0.0</v>
      </c>
      <c r="K4296" s="2" t="s">
        <v>3531</v>
      </c>
      <c r="L4296" s="53">
        <v>0.0</v>
      </c>
      <c r="M4296" s="2" t="s">
        <v>3369</v>
      </c>
      <c r="N4296" s="2" t="s">
        <v>3360</v>
      </c>
      <c r="O4296" s="55"/>
      <c r="AB4296" s="2" t="s">
        <v>164</v>
      </c>
      <c r="AC4296" s="2" t="s">
        <v>3361</v>
      </c>
      <c r="AD4296" s="2" t="s">
        <v>7216</v>
      </c>
      <c r="AE4296" s="2" t="s">
        <v>3363</v>
      </c>
      <c r="AF4296" s="93"/>
      <c r="AG4296" s="2" t="s">
        <v>3364</v>
      </c>
      <c r="AH4296" s="2" t="s">
        <v>3365</v>
      </c>
      <c r="AI4296" s="2">
        <v>0.0</v>
      </c>
      <c r="AJ4296" s="94">
        <v>0.0</v>
      </c>
      <c r="AK4296" s="94">
        <v>0.0</v>
      </c>
      <c r="AL4296" s="79"/>
      <c r="AM4296" s="2" t="s">
        <v>7337</v>
      </c>
    </row>
    <row r="4297">
      <c r="A4297" s="54">
        <v>46047.0</v>
      </c>
      <c r="B4297" s="54">
        <v>46048.0</v>
      </c>
      <c r="C4297" s="2" t="s">
        <v>1801</v>
      </c>
      <c r="D4297" s="2" t="s">
        <v>146</v>
      </c>
      <c r="E4297" s="2" t="s">
        <v>180</v>
      </c>
      <c r="F4297" s="53">
        <v>0.0</v>
      </c>
      <c r="G4297" s="53">
        <v>0.0</v>
      </c>
      <c r="H4297" s="53">
        <v>0.0</v>
      </c>
      <c r="I4297" s="53">
        <v>0.0</v>
      </c>
      <c r="J4297" s="53">
        <v>0.0</v>
      </c>
      <c r="K4297" s="2" t="s">
        <v>3531</v>
      </c>
      <c r="L4297" s="53">
        <v>0.0</v>
      </c>
      <c r="M4297" s="2" t="s">
        <v>3369</v>
      </c>
      <c r="N4297" s="2" t="s">
        <v>3360</v>
      </c>
      <c r="O4297" s="55"/>
      <c r="AB4297" s="2" t="s">
        <v>164</v>
      </c>
      <c r="AC4297" s="2" t="s">
        <v>3361</v>
      </c>
      <c r="AD4297" s="2" t="s">
        <v>7216</v>
      </c>
      <c r="AE4297" s="2" t="s">
        <v>3363</v>
      </c>
      <c r="AF4297" s="93"/>
      <c r="AG4297" s="2" t="s">
        <v>3364</v>
      </c>
      <c r="AH4297" s="2" t="s">
        <v>3365</v>
      </c>
      <c r="AI4297" s="2">
        <v>0.0</v>
      </c>
      <c r="AJ4297" s="94">
        <v>0.0</v>
      </c>
      <c r="AK4297" s="94">
        <v>0.0</v>
      </c>
      <c r="AL4297" s="79"/>
      <c r="AM4297" s="2" t="s">
        <v>7338</v>
      </c>
    </row>
    <row r="4298">
      <c r="A4298" s="54">
        <v>46048.0</v>
      </c>
      <c r="B4298" s="54">
        <v>46049.0</v>
      </c>
      <c r="C4298" s="2" t="s">
        <v>1801</v>
      </c>
      <c r="D4298" s="2" t="s">
        <v>146</v>
      </c>
      <c r="E4298" s="2" t="s">
        <v>208</v>
      </c>
      <c r="F4298" s="53">
        <v>0.0</v>
      </c>
      <c r="G4298" s="53">
        <v>0.0</v>
      </c>
      <c r="H4298" s="53">
        <v>0.0</v>
      </c>
      <c r="I4298" s="53">
        <v>0.0</v>
      </c>
      <c r="J4298" s="53">
        <v>0.0</v>
      </c>
      <c r="K4298" s="2" t="s">
        <v>3531</v>
      </c>
      <c r="L4298" s="53">
        <v>0.0</v>
      </c>
      <c r="M4298" s="2" t="s">
        <v>3369</v>
      </c>
      <c r="N4298" s="2" t="s">
        <v>3360</v>
      </c>
      <c r="O4298" s="55"/>
      <c r="AB4298" s="2" t="s">
        <v>164</v>
      </c>
      <c r="AC4298" s="2" t="s">
        <v>3361</v>
      </c>
      <c r="AD4298" s="2" t="s">
        <v>7216</v>
      </c>
      <c r="AE4298" s="2" t="s">
        <v>3363</v>
      </c>
      <c r="AF4298" s="93"/>
      <c r="AG4298" s="2" t="s">
        <v>3364</v>
      </c>
      <c r="AH4298" s="2" t="s">
        <v>3365</v>
      </c>
      <c r="AI4298" s="2">
        <v>0.0</v>
      </c>
      <c r="AJ4298" s="94">
        <v>0.0</v>
      </c>
      <c r="AK4298" s="94">
        <v>0.0</v>
      </c>
      <c r="AL4298" s="79"/>
      <c r="AM4298" s="2" t="s">
        <v>7339</v>
      </c>
    </row>
    <row r="4299">
      <c r="A4299" s="54">
        <v>46049.0</v>
      </c>
      <c r="B4299" s="54">
        <v>46050.0</v>
      </c>
      <c r="C4299" s="2" t="s">
        <v>1801</v>
      </c>
      <c r="D4299" s="2" t="s">
        <v>146</v>
      </c>
      <c r="E4299" s="2" t="s">
        <v>303</v>
      </c>
      <c r="F4299" s="53">
        <v>0.0</v>
      </c>
      <c r="G4299" s="53">
        <v>0.0</v>
      </c>
      <c r="H4299" s="53">
        <v>0.0</v>
      </c>
      <c r="I4299" s="53">
        <v>0.0</v>
      </c>
      <c r="J4299" s="53">
        <v>0.0</v>
      </c>
      <c r="K4299" s="2" t="s">
        <v>3531</v>
      </c>
      <c r="L4299" s="53">
        <v>0.0</v>
      </c>
      <c r="M4299" s="2" t="s">
        <v>3369</v>
      </c>
      <c r="N4299" s="2" t="s">
        <v>3360</v>
      </c>
      <c r="O4299" s="55"/>
      <c r="AB4299" s="2" t="s">
        <v>164</v>
      </c>
      <c r="AC4299" s="2" t="s">
        <v>3361</v>
      </c>
      <c r="AD4299" s="2" t="s">
        <v>7216</v>
      </c>
      <c r="AE4299" s="2" t="s">
        <v>3363</v>
      </c>
      <c r="AF4299" s="93"/>
      <c r="AG4299" s="2" t="s">
        <v>3364</v>
      </c>
      <c r="AH4299" s="2" t="s">
        <v>3365</v>
      </c>
      <c r="AI4299" s="2">
        <v>0.0</v>
      </c>
      <c r="AJ4299" s="94">
        <v>0.0</v>
      </c>
      <c r="AK4299" s="94">
        <v>0.0</v>
      </c>
      <c r="AL4299" s="79"/>
      <c r="AM4299" s="2" t="s">
        <v>7340</v>
      </c>
    </row>
    <row r="4300">
      <c r="A4300" s="54">
        <v>46050.0</v>
      </c>
      <c r="B4300" s="54">
        <v>46051.0</v>
      </c>
      <c r="C4300" s="2" t="s">
        <v>1801</v>
      </c>
      <c r="D4300" s="2" t="s">
        <v>146</v>
      </c>
      <c r="E4300" s="2" t="s">
        <v>148</v>
      </c>
      <c r="F4300" s="53">
        <v>0.0</v>
      </c>
      <c r="G4300" s="53">
        <v>0.0</v>
      </c>
      <c r="H4300" s="53">
        <v>0.0</v>
      </c>
      <c r="I4300" s="53">
        <v>0.0</v>
      </c>
      <c r="J4300" s="53">
        <v>0.0</v>
      </c>
      <c r="K4300" s="2" t="s">
        <v>3531</v>
      </c>
      <c r="L4300" s="53">
        <v>0.0</v>
      </c>
      <c r="M4300" s="2" t="s">
        <v>3369</v>
      </c>
      <c r="N4300" s="2" t="s">
        <v>3360</v>
      </c>
      <c r="O4300" s="55"/>
      <c r="AB4300" s="2" t="s">
        <v>164</v>
      </c>
      <c r="AC4300" s="2" t="s">
        <v>3361</v>
      </c>
      <c r="AD4300" s="2" t="s">
        <v>7216</v>
      </c>
      <c r="AE4300" s="2" t="s">
        <v>3363</v>
      </c>
      <c r="AF4300" s="93"/>
      <c r="AG4300" s="2" t="s">
        <v>3364</v>
      </c>
      <c r="AH4300" s="2" t="s">
        <v>3365</v>
      </c>
      <c r="AI4300" s="2">
        <v>0.0</v>
      </c>
      <c r="AJ4300" s="94">
        <v>0.0</v>
      </c>
      <c r="AK4300" s="94">
        <v>0.0</v>
      </c>
      <c r="AL4300" s="79"/>
      <c r="AM4300" s="2" t="s">
        <v>7341</v>
      </c>
    </row>
    <row r="4301">
      <c r="A4301" s="54">
        <v>46051.0</v>
      </c>
      <c r="B4301" s="54">
        <v>46052.0</v>
      </c>
      <c r="C4301" s="2" t="s">
        <v>1801</v>
      </c>
      <c r="D4301" s="2" t="s">
        <v>146</v>
      </c>
      <c r="E4301" s="2" t="s">
        <v>196</v>
      </c>
      <c r="F4301" s="53">
        <v>0.0</v>
      </c>
      <c r="G4301" s="53">
        <v>0.0</v>
      </c>
      <c r="H4301" s="53">
        <v>0.0</v>
      </c>
      <c r="I4301" s="53">
        <v>0.0</v>
      </c>
      <c r="J4301" s="53">
        <v>0.0</v>
      </c>
      <c r="K4301" s="2" t="s">
        <v>3531</v>
      </c>
      <c r="L4301" s="53">
        <v>0.0</v>
      </c>
      <c r="M4301" s="2" t="s">
        <v>3369</v>
      </c>
      <c r="N4301" s="2" t="s">
        <v>3360</v>
      </c>
      <c r="O4301" s="55"/>
      <c r="AB4301" s="2" t="s">
        <v>164</v>
      </c>
      <c r="AC4301" s="2" t="s">
        <v>3361</v>
      </c>
      <c r="AD4301" s="2" t="s">
        <v>7216</v>
      </c>
      <c r="AE4301" s="2" t="s">
        <v>3363</v>
      </c>
      <c r="AF4301" s="93"/>
      <c r="AG4301" s="2" t="s">
        <v>3364</v>
      </c>
      <c r="AH4301" s="2" t="s">
        <v>3365</v>
      </c>
      <c r="AI4301" s="2">
        <v>0.0</v>
      </c>
      <c r="AJ4301" s="94">
        <v>0.0</v>
      </c>
      <c r="AK4301" s="94">
        <v>0.0</v>
      </c>
      <c r="AL4301" s="79"/>
      <c r="AM4301" s="2" t="s">
        <v>7342</v>
      </c>
    </row>
    <row r="4302">
      <c r="A4302" s="54">
        <v>46052.0</v>
      </c>
      <c r="B4302" s="54">
        <v>46053.0</v>
      </c>
      <c r="C4302" s="2" t="s">
        <v>1801</v>
      </c>
      <c r="D4302" s="2" t="s">
        <v>146</v>
      </c>
      <c r="E4302" s="2" t="s">
        <v>288</v>
      </c>
      <c r="F4302" s="53">
        <v>0.0</v>
      </c>
      <c r="G4302" s="53">
        <v>0.0</v>
      </c>
      <c r="H4302" s="53">
        <v>0.0</v>
      </c>
      <c r="I4302" s="53">
        <v>0.0</v>
      </c>
      <c r="J4302" s="53">
        <v>0.0</v>
      </c>
      <c r="K4302" s="2" t="s">
        <v>3531</v>
      </c>
      <c r="L4302" s="53">
        <v>0.0</v>
      </c>
      <c r="M4302" s="2" t="s">
        <v>3369</v>
      </c>
      <c r="N4302" s="2" t="s">
        <v>3360</v>
      </c>
      <c r="O4302" s="55"/>
      <c r="AB4302" s="2" t="s">
        <v>164</v>
      </c>
      <c r="AC4302" s="2" t="s">
        <v>3361</v>
      </c>
      <c r="AD4302" s="2" t="s">
        <v>7216</v>
      </c>
      <c r="AE4302" s="2" t="s">
        <v>3363</v>
      </c>
      <c r="AF4302" s="93"/>
      <c r="AG4302" s="2" t="s">
        <v>3364</v>
      </c>
      <c r="AH4302" s="2" t="s">
        <v>3365</v>
      </c>
      <c r="AI4302" s="2">
        <v>0.0</v>
      </c>
      <c r="AJ4302" s="94">
        <v>0.0</v>
      </c>
      <c r="AK4302" s="94">
        <v>0.0</v>
      </c>
      <c r="AL4302" s="79"/>
      <c r="AM4302" s="2" t="s">
        <v>7343</v>
      </c>
    </row>
    <row r="4303">
      <c r="A4303" s="54">
        <v>46053.0</v>
      </c>
      <c r="B4303" s="54">
        <v>46054.0</v>
      </c>
      <c r="C4303" s="2" t="s">
        <v>1801</v>
      </c>
      <c r="D4303" s="2" t="s">
        <v>146</v>
      </c>
      <c r="E4303" s="2" t="s">
        <v>256</v>
      </c>
      <c r="F4303" s="53">
        <v>0.0</v>
      </c>
      <c r="G4303" s="53">
        <v>0.0</v>
      </c>
      <c r="H4303" s="53">
        <v>0.0</v>
      </c>
      <c r="I4303" s="53">
        <v>0.0</v>
      </c>
      <c r="J4303" s="53">
        <v>0.0</v>
      </c>
      <c r="K4303" s="2" t="s">
        <v>3531</v>
      </c>
      <c r="L4303" s="53">
        <v>0.0</v>
      </c>
      <c r="M4303" s="2" t="s">
        <v>3369</v>
      </c>
      <c r="N4303" s="2" t="s">
        <v>3360</v>
      </c>
      <c r="O4303" s="55"/>
      <c r="AB4303" s="2" t="s">
        <v>164</v>
      </c>
      <c r="AC4303" s="2" t="s">
        <v>3361</v>
      </c>
      <c r="AD4303" s="2" t="s">
        <v>7216</v>
      </c>
      <c r="AE4303" s="2" t="s">
        <v>3363</v>
      </c>
      <c r="AF4303" s="93"/>
      <c r="AG4303" s="2" t="s">
        <v>3364</v>
      </c>
      <c r="AH4303" s="2" t="s">
        <v>3365</v>
      </c>
      <c r="AI4303" s="2">
        <v>0.0</v>
      </c>
      <c r="AJ4303" s="94">
        <v>0.0</v>
      </c>
      <c r="AK4303" s="94">
        <v>0.0</v>
      </c>
      <c r="AL4303" s="79"/>
      <c r="AM4303" s="2" t="s">
        <v>7344</v>
      </c>
    </row>
    <row r="4304">
      <c r="A4304" s="54">
        <v>46054.0</v>
      </c>
      <c r="B4304" s="54">
        <v>46055.0</v>
      </c>
      <c r="C4304" s="2" t="s">
        <v>1801</v>
      </c>
      <c r="D4304" s="2" t="s">
        <v>146</v>
      </c>
      <c r="E4304" s="2" t="s">
        <v>180</v>
      </c>
      <c r="F4304" s="53">
        <v>0.0</v>
      </c>
      <c r="G4304" s="53">
        <v>0.0</v>
      </c>
      <c r="H4304" s="53">
        <v>0.0</v>
      </c>
      <c r="I4304" s="53">
        <v>0.0</v>
      </c>
      <c r="J4304" s="53">
        <v>0.0</v>
      </c>
      <c r="K4304" s="2" t="s">
        <v>3531</v>
      </c>
      <c r="L4304" s="53">
        <v>0.0</v>
      </c>
      <c r="M4304" s="2" t="s">
        <v>3369</v>
      </c>
      <c r="N4304" s="2" t="s">
        <v>3360</v>
      </c>
      <c r="O4304" s="55"/>
      <c r="AB4304" s="2" t="s">
        <v>164</v>
      </c>
      <c r="AC4304" s="2" t="s">
        <v>3361</v>
      </c>
      <c r="AD4304" s="2" t="s">
        <v>7216</v>
      </c>
      <c r="AE4304" s="2" t="s">
        <v>3363</v>
      </c>
      <c r="AF4304" s="93"/>
      <c r="AG4304" s="2" t="s">
        <v>3364</v>
      </c>
      <c r="AH4304" s="2" t="s">
        <v>3365</v>
      </c>
      <c r="AI4304" s="2">
        <v>0.0</v>
      </c>
      <c r="AJ4304" s="94">
        <v>0.0</v>
      </c>
      <c r="AK4304" s="94">
        <v>0.0</v>
      </c>
      <c r="AL4304" s="79"/>
      <c r="AM4304" s="2" t="s">
        <v>7345</v>
      </c>
    </row>
    <row r="4305">
      <c r="A4305" s="54">
        <v>46055.0</v>
      </c>
      <c r="B4305" s="54">
        <v>46056.0</v>
      </c>
      <c r="C4305" s="2" t="s">
        <v>1801</v>
      </c>
      <c r="D4305" s="2" t="s">
        <v>146</v>
      </c>
      <c r="E4305" s="2" t="s">
        <v>208</v>
      </c>
      <c r="F4305" s="53">
        <v>0.0</v>
      </c>
      <c r="G4305" s="53">
        <v>0.0</v>
      </c>
      <c r="H4305" s="53">
        <v>0.0</v>
      </c>
      <c r="I4305" s="53">
        <v>0.0</v>
      </c>
      <c r="J4305" s="53">
        <v>0.0</v>
      </c>
      <c r="K4305" s="2" t="s">
        <v>3531</v>
      </c>
      <c r="L4305" s="53">
        <v>0.0</v>
      </c>
      <c r="M4305" s="2" t="s">
        <v>3369</v>
      </c>
      <c r="N4305" s="2" t="s">
        <v>3360</v>
      </c>
      <c r="O4305" s="55"/>
      <c r="AB4305" s="2" t="s">
        <v>164</v>
      </c>
      <c r="AC4305" s="2" t="s">
        <v>3361</v>
      </c>
      <c r="AD4305" s="2" t="s">
        <v>7216</v>
      </c>
      <c r="AE4305" s="2" t="s">
        <v>3363</v>
      </c>
      <c r="AF4305" s="93"/>
      <c r="AG4305" s="2" t="s">
        <v>3364</v>
      </c>
      <c r="AH4305" s="2" t="s">
        <v>3365</v>
      </c>
      <c r="AI4305" s="2">
        <v>0.0</v>
      </c>
      <c r="AJ4305" s="94">
        <v>0.0</v>
      </c>
      <c r="AK4305" s="94">
        <v>0.0</v>
      </c>
      <c r="AL4305" s="79"/>
      <c r="AM4305" s="2" t="s">
        <v>7346</v>
      </c>
    </row>
    <row r="4306">
      <c r="A4306" s="54">
        <v>46056.0</v>
      </c>
      <c r="B4306" s="54">
        <v>46057.0</v>
      </c>
      <c r="C4306" s="2" t="s">
        <v>1801</v>
      </c>
      <c r="D4306" s="2" t="s">
        <v>146</v>
      </c>
      <c r="E4306" s="2" t="s">
        <v>303</v>
      </c>
      <c r="F4306" s="53">
        <v>0.0</v>
      </c>
      <c r="G4306" s="53">
        <v>0.0</v>
      </c>
      <c r="H4306" s="53">
        <v>0.0</v>
      </c>
      <c r="I4306" s="53">
        <v>0.0</v>
      </c>
      <c r="J4306" s="53">
        <v>0.0</v>
      </c>
      <c r="K4306" s="2" t="s">
        <v>3531</v>
      </c>
      <c r="L4306" s="53">
        <v>0.0</v>
      </c>
      <c r="M4306" s="2" t="s">
        <v>3369</v>
      </c>
      <c r="N4306" s="2" t="s">
        <v>3360</v>
      </c>
      <c r="O4306" s="55"/>
      <c r="AB4306" s="2" t="s">
        <v>164</v>
      </c>
      <c r="AC4306" s="2" t="s">
        <v>3361</v>
      </c>
      <c r="AD4306" s="2" t="s">
        <v>7216</v>
      </c>
      <c r="AE4306" s="2" t="s">
        <v>3363</v>
      </c>
      <c r="AF4306" s="93"/>
      <c r="AG4306" s="2" t="s">
        <v>3364</v>
      </c>
      <c r="AH4306" s="2" t="s">
        <v>3365</v>
      </c>
      <c r="AI4306" s="2">
        <v>0.0</v>
      </c>
      <c r="AJ4306" s="94">
        <v>0.0</v>
      </c>
      <c r="AK4306" s="94">
        <v>0.0</v>
      </c>
      <c r="AL4306" s="79"/>
      <c r="AM4306" s="2" t="s">
        <v>7347</v>
      </c>
    </row>
    <row r="4307">
      <c r="A4307" s="54">
        <v>46057.0</v>
      </c>
      <c r="B4307" s="54">
        <v>46058.0</v>
      </c>
      <c r="C4307" s="2" t="s">
        <v>1801</v>
      </c>
      <c r="D4307" s="2" t="s">
        <v>146</v>
      </c>
      <c r="E4307" s="2" t="s">
        <v>148</v>
      </c>
      <c r="F4307" s="53">
        <v>0.0</v>
      </c>
      <c r="G4307" s="53">
        <v>0.0</v>
      </c>
      <c r="H4307" s="53">
        <v>0.0</v>
      </c>
      <c r="I4307" s="53">
        <v>0.0</v>
      </c>
      <c r="J4307" s="53">
        <v>0.0</v>
      </c>
      <c r="K4307" s="2" t="s">
        <v>3531</v>
      </c>
      <c r="L4307" s="53">
        <v>0.0</v>
      </c>
      <c r="M4307" s="2" t="s">
        <v>3369</v>
      </c>
      <c r="N4307" s="2" t="s">
        <v>3360</v>
      </c>
      <c r="O4307" s="55"/>
      <c r="AB4307" s="2" t="s">
        <v>164</v>
      </c>
      <c r="AC4307" s="2" t="s">
        <v>3361</v>
      </c>
      <c r="AD4307" s="2" t="s">
        <v>7216</v>
      </c>
      <c r="AE4307" s="2" t="s">
        <v>3363</v>
      </c>
      <c r="AF4307" s="93"/>
      <c r="AG4307" s="2" t="s">
        <v>3364</v>
      </c>
      <c r="AH4307" s="2" t="s">
        <v>3365</v>
      </c>
      <c r="AI4307" s="2">
        <v>0.0</v>
      </c>
      <c r="AJ4307" s="94">
        <v>0.0</v>
      </c>
      <c r="AK4307" s="94">
        <v>0.0</v>
      </c>
      <c r="AL4307" s="79"/>
      <c r="AM4307" s="2" t="s">
        <v>7348</v>
      </c>
    </row>
    <row r="4308">
      <c r="A4308" s="54">
        <v>46058.0</v>
      </c>
      <c r="B4308" s="54">
        <v>46059.0</v>
      </c>
      <c r="C4308" s="2" t="s">
        <v>1801</v>
      </c>
      <c r="D4308" s="2" t="s">
        <v>146</v>
      </c>
      <c r="E4308" s="2" t="s">
        <v>196</v>
      </c>
      <c r="F4308" s="53">
        <v>0.0</v>
      </c>
      <c r="G4308" s="53">
        <v>0.0</v>
      </c>
      <c r="H4308" s="53">
        <v>0.0</v>
      </c>
      <c r="I4308" s="53">
        <v>0.0</v>
      </c>
      <c r="J4308" s="53">
        <v>0.0</v>
      </c>
      <c r="K4308" s="2" t="s">
        <v>3531</v>
      </c>
      <c r="L4308" s="53">
        <v>0.0</v>
      </c>
      <c r="M4308" s="2" t="s">
        <v>3369</v>
      </c>
      <c r="N4308" s="2" t="s">
        <v>3360</v>
      </c>
      <c r="O4308" s="55"/>
      <c r="AB4308" s="2" t="s">
        <v>164</v>
      </c>
      <c r="AC4308" s="2" t="s">
        <v>3361</v>
      </c>
      <c r="AD4308" s="2" t="s">
        <v>7216</v>
      </c>
      <c r="AE4308" s="2" t="s">
        <v>3363</v>
      </c>
      <c r="AF4308" s="93"/>
      <c r="AG4308" s="2" t="s">
        <v>3364</v>
      </c>
      <c r="AH4308" s="2" t="s">
        <v>3365</v>
      </c>
      <c r="AI4308" s="2">
        <v>0.0</v>
      </c>
      <c r="AJ4308" s="94">
        <v>0.0</v>
      </c>
      <c r="AK4308" s="94">
        <v>0.0</v>
      </c>
      <c r="AL4308" s="79"/>
      <c r="AM4308" s="2" t="s">
        <v>7349</v>
      </c>
    </row>
    <row r="4309">
      <c r="A4309" s="54">
        <v>46059.0</v>
      </c>
      <c r="B4309" s="54">
        <v>46060.0</v>
      </c>
      <c r="C4309" s="2" t="s">
        <v>1801</v>
      </c>
      <c r="D4309" s="2" t="s">
        <v>146</v>
      </c>
      <c r="E4309" s="2" t="s">
        <v>288</v>
      </c>
      <c r="F4309" s="53">
        <v>0.0</v>
      </c>
      <c r="G4309" s="53">
        <v>0.0</v>
      </c>
      <c r="H4309" s="53">
        <v>0.0</v>
      </c>
      <c r="I4309" s="53">
        <v>0.0</v>
      </c>
      <c r="J4309" s="53">
        <v>0.0</v>
      </c>
      <c r="K4309" s="2" t="s">
        <v>3531</v>
      </c>
      <c r="L4309" s="53">
        <v>0.0</v>
      </c>
      <c r="M4309" s="2" t="s">
        <v>3369</v>
      </c>
      <c r="N4309" s="2" t="s">
        <v>3360</v>
      </c>
      <c r="O4309" s="55"/>
      <c r="AB4309" s="2" t="s">
        <v>164</v>
      </c>
      <c r="AC4309" s="2" t="s">
        <v>3361</v>
      </c>
      <c r="AD4309" s="2" t="s">
        <v>7216</v>
      </c>
      <c r="AE4309" s="2" t="s">
        <v>3363</v>
      </c>
      <c r="AF4309" s="93"/>
      <c r="AG4309" s="2" t="s">
        <v>3364</v>
      </c>
      <c r="AH4309" s="2" t="s">
        <v>3365</v>
      </c>
      <c r="AI4309" s="2">
        <v>0.0</v>
      </c>
      <c r="AJ4309" s="94">
        <v>0.0</v>
      </c>
      <c r="AK4309" s="94">
        <v>0.0</v>
      </c>
      <c r="AL4309" s="79"/>
      <c r="AM4309" s="2" t="s">
        <v>7350</v>
      </c>
    </row>
    <row r="4310">
      <c r="A4310" s="54">
        <v>46060.0</v>
      </c>
      <c r="B4310" s="54">
        <v>46061.0</v>
      </c>
      <c r="C4310" s="2" t="s">
        <v>1801</v>
      </c>
      <c r="D4310" s="2" t="s">
        <v>146</v>
      </c>
      <c r="E4310" s="2" t="s">
        <v>256</v>
      </c>
      <c r="F4310" s="53">
        <v>0.0</v>
      </c>
      <c r="G4310" s="53">
        <v>0.0</v>
      </c>
      <c r="H4310" s="53">
        <v>0.0</v>
      </c>
      <c r="I4310" s="53">
        <v>0.0</v>
      </c>
      <c r="J4310" s="53">
        <v>0.0</v>
      </c>
      <c r="K4310" s="2" t="s">
        <v>3531</v>
      </c>
      <c r="L4310" s="53">
        <v>0.0</v>
      </c>
      <c r="M4310" s="2" t="s">
        <v>3369</v>
      </c>
      <c r="N4310" s="2" t="s">
        <v>3360</v>
      </c>
      <c r="O4310" s="55"/>
      <c r="AB4310" s="2" t="s">
        <v>164</v>
      </c>
      <c r="AC4310" s="2" t="s">
        <v>3361</v>
      </c>
      <c r="AD4310" s="2" t="s">
        <v>7216</v>
      </c>
      <c r="AE4310" s="2" t="s">
        <v>3363</v>
      </c>
      <c r="AF4310" s="93"/>
      <c r="AG4310" s="2" t="s">
        <v>3364</v>
      </c>
      <c r="AH4310" s="2" t="s">
        <v>3365</v>
      </c>
      <c r="AI4310" s="2">
        <v>0.0</v>
      </c>
      <c r="AJ4310" s="94">
        <v>0.0</v>
      </c>
      <c r="AK4310" s="94">
        <v>0.0</v>
      </c>
      <c r="AL4310" s="79"/>
      <c r="AM4310" s="2" t="s">
        <v>7351</v>
      </c>
    </row>
    <row r="4311">
      <c r="A4311" s="54">
        <v>46061.0</v>
      </c>
      <c r="B4311" s="54">
        <v>46062.0</v>
      </c>
      <c r="C4311" s="2" t="s">
        <v>1801</v>
      </c>
      <c r="D4311" s="2" t="s">
        <v>146</v>
      </c>
      <c r="E4311" s="2" t="s">
        <v>180</v>
      </c>
      <c r="F4311" s="53">
        <v>0.0</v>
      </c>
      <c r="G4311" s="53">
        <v>0.0</v>
      </c>
      <c r="H4311" s="53">
        <v>0.0</v>
      </c>
      <c r="I4311" s="53">
        <v>0.0</v>
      </c>
      <c r="J4311" s="53">
        <v>0.0</v>
      </c>
      <c r="K4311" s="2" t="s">
        <v>3531</v>
      </c>
      <c r="L4311" s="53">
        <v>0.0</v>
      </c>
      <c r="M4311" s="2" t="s">
        <v>3369</v>
      </c>
      <c r="N4311" s="2" t="s">
        <v>3360</v>
      </c>
      <c r="O4311" s="55"/>
      <c r="AB4311" s="2" t="s">
        <v>164</v>
      </c>
      <c r="AC4311" s="2" t="s">
        <v>3361</v>
      </c>
      <c r="AD4311" s="2" t="s">
        <v>7216</v>
      </c>
      <c r="AE4311" s="2" t="s">
        <v>3363</v>
      </c>
      <c r="AF4311" s="93"/>
      <c r="AG4311" s="2" t="s">
        <v>3364</v>
      </c>
      <c r="AH4311" s="2" t="s">
        <v>3365</v>
      </c>
      <c r="AI4311" s="2">
        <v>0.0</v>
      </c>
      <c r="AJ4311" s="94">
        <v>0.0</v>
      </c>
      <c r="AK4311" s="94">
        <v>0.0</v>
      </c>
      <c r="AL4311" s="79"/>
      <c r="AM4311" s="2" t="s">
        <v>7352</v>
      </c>
    </row>
    <row r="4312">
      <c r="A4312" s="54">
        <v>46062.0</v>
      </c>
      <c r="B4312" s="54">
        <v>46063.0</v>
      </c>
      <c r="C4312" s="2" t="s">
        <v>1801</v>
      </c>
      <c r="D4312" s="2" t="s">
        <v>146</v>
      </c>
      <c r="E4312" s="2" t="s">
        <v>208</v>
      </c>
      <c r="F4312" s="53">
        <v>0.0</v>
      </c>
      <c r="G4312" s="53">
        <v>0.0</v>
      </c>
      <c r="H4312" s="53">
        <v>0.0</v>
      </c>
      <c r="I4312" s="53">
        <v>0.0</v>
      </c>
      <c r="J4312" s="53">
        <v>0.0</v>
      </c>
      <c r="K4312" s="2" t="s">
        <v>3531</v>
      </c>
      <c r="L4312" s="53">
        <v>0.0</v>
      </c>
      <c r="M4312" s="2" t="s">
        <v>3369</v>
      </c>
      <c r="N4312" s="2" t="s">
        <v>3360</v>
      </c>
      <c r="O4312" s="55"/>
      <c r="AB4312" s="2" t="s">
        <v>164</v>
      </c>
      <c r="AC4312" s="2" t="s">
        <v>3361</v>
      </c>
      <c r="AD4312" s="2" t="s">
        <v>7216</v>
      </c>
      <c r="AE4312" s="2" t="s">
        <v>3363</v>
      </c>
      <c r="AF4312" s="93"/>
      <c r="AG4312" s="2" t="s">
        <v>3364</v>
      </c>
      <c r="AH4312" s="2" t="s">
        <v>3365</v>
      </c>
      <c r="AI4312" s="2">
        <v>0.0</v>
      </c>
      <c r="AJ4312" s="94">
        <v>0.0</v>
      </c>
      <c r="AK4312" s="94">
        <v>0.0</v>
      </c>
      <c r="AL4312" s="79"/>
      <c r="AM4312" s="2" t="s">
        <v>7353</v>
      </c>
    </row>
    <row r="4313">
      <c r="A4313" s="54">
        <v>46063.0</v>
      </c>
      <c r="B4313" s="54">
        <v>46064.0</v>
      </c>
      <c r="C4313" s="2" t="s">
        <v>1801</v>
      </c>
      <c r="D4313" s="2" t="s">
        <v>146</v>
      </c>
      <c r="E4313" s="2" t="s">
        <v>303</v>
      </c>
      <c r="F4313" s="53">
        <v>0.0</v>
      </c>
      <c r="G4313" s="53">
        <v>0.0</v>
      </c>
      <c r="H4313" s="53">
        <v>0.0</v>
      </c>
      <c r="I4313" s="53">
        <v>0.0</v>
      </c>
      <c r="J4313" s="53">
        <v>0.0</v>
      </c>
      <c r="K4313" s="2" t="s">
        <v>3531</v>
      </c>
      <c r="L4313" s="53">
        <v>0.0</v>
      </c>
      <c r="M4313" s="2" t="s">
        <v>3369</v>
      </c>
      <c r="N4313" s="2" t="s">
        <v>3360</v>
      </c>
      <c r="O4313" s="55"/>
      <c r="AB4313" s="2" t="s">
        <v>164</v>
      </c>
      <c r="AC4313" s="2" t="s">
        <v>3361</v>
      </c>
      <c r="AD4313" s="2" t="s">
        <v>7216</v>
      </c>
      <c r="AE4313" s="2" t="s">
        <v>3363</v>
      </c>
      <c r="AF4313" s="93"/>
      <c r="AG4313" s="2" t="s">
        <v>3364</v>
      </c>
      <c r="AH4313" s="2" t="s">
        <v>3365</v>
      </c>
      <c r="AI4313" s="2">
        <v>0.0</v>
      </c>
      <c r="AJ4313" s="94">
        <v>0.0</v>
      </c>
      <c r="AK4313" s="94">
        <v>0.0</v>
      </c>
      <c r="AL4313" s="79"/>
      <c r="AM4313" s="2" t="s">
        <v>7354</v>
      </c>
    </row>
    <row r="4314">
      <c r="A4314" s="54">
        <v>46064.0</v>
      </c>
      <c r="B4314" s="54">
        <v>46065.0</v>
      </c>
      <c r="C4314" s="2" t="s">
        <v>1801</v>
      </c>
      <c r="D4314" s="2" t="s">
        <v>146</v>
      </c>
      <c r="E4314" s="2" t="s">
        <v>148</v>
      </c>
      <c r="F4314" s="53">
        <v>0.0</v>
      </c>
      <c r="G4314" s="53">
        <v>0.0</v>
      </c>
      <c r="H4314" s="53">
        <v>0.0</v>
      </c>
      <c r="I4314" s="53">
        <v>0.0</v>
      </c>
      <c r="J4314" s="53">
        <v>0.0</v>
      </c>
      <c r="K4314" s="2" t="s">
        <v>3531</v>
      </c>
      <c r="L4314" s="53">
        <v>0.0</v>
      </c>
      <c r="M4314" s="2" t="s">
        <v>3369</v>
      </c>
      <c r="N4314" s="2" t="s">
        <v>3360</v>
      </c>
      <c r="O4314" s="55"/>
      <c r="AB4314" s="2" t="s">
        <v>164</v>
      </c>
      <c r="AC4314" s="2" t="s">
        <v>3361</v>
      </c>
      <c r="AD4314" s="2" t="s">
        <v>7216</v>
      </c>
      <c r="AE4314" s="2" t="s">
        <v>3363</v>
      </c>
      <c r="AF4314" s="93"/>
      <c r="AG4314" s="2" t="s">
        <v>3364</v>
      </c>
      <c r="AH4314" s="2" t="s">
        <v>3365</v>
      </c>
      <c r="AI4314" s="2">
        <v>0.0</v>
      </c>
      <c r="AJ4314" s="94">
        <v>0.0</v>
      </c>
      <c r="AK4314" s="94">
        <v>0.0</v>
      </c>
      <c r="AL4314" s="79"/>
      <c r="AM4314" s="2" t="s">
        <v>7355</v>
      </c>
    </row>
    <row r="4315">
      <c r="A4315" s="54">
        <v>46065.0</v>
      </c>
      <c r="B4315" s="54">
        <v>46066.0</v>
      </c>
      <c r="C4315" s="2" t="s">
        <v>1801</v>
      </c>
      <c r="D4315" s="2" t="s">
        <v>146</v>
      </c>
      <c r="E4315" s="2" t="s">
        <v>196</v>
      </c>
      <c r="F4315" s="53">
        <v>0.0</v>
      </c>
      <c r="G4315" s="53">
        <v>0.0</v>
      </c>
      <c r="H4315" s="53">
        <v>0.0</v>
      </c>
      <c r="I4315" s="53">
        <v>0.0</v>
      </c>
      <c r="J4315" s="53">
        <v>0.0</v>
      </c>
      <c r="K4315" s="2" t="s">
        <v>3531</v>
      </c>
      <c r="L4315" s="53">
        <v>0.0</v>
      </c>
      <c r="M4315" s="2" t="s">
        <v>3369</v>
      </c>
      <c r="N4315" s="2" t="s">
        <v>3360</v>
      </c>
      <c r="O4315" s="55"/>
      <c r="AB4315" s="2" t="s">
        <v>164</v>
      </c>
      <c r="AC4315" s="2" t="s">
        <v>3361</v>
      </c>
      <c r="AD4315" s="2" t="s">
        <v>7216</v>
      </c>
      <c r="AE4315" s="2" t="s">
        <v>3363</v>
      </c>
      <c r="AF4315" s="93"/>
      <c r="AG4315" s="2" t="s">
        <v>3364</v>
      </c>
      <c r="AH4315" s="2" t="s">
        <v>3365</v>
      </c>
      <c r="AI4315" s="2">
        <v>0.0</v>
      </c>
      <c r="AJ4315" s="94">
        <v>0.0</v>
      </c>
      <c r="AK4315" s="94">
        <v>0.0</v>
      </c>
      <c r="AL4315" s="79"/>
      <c r="AM4315" s="2" t="s">
        <v>7356</v>
      </c>
    </row>
    <row r="4316">
      <c r="A4316" s="54">
        <v>46066.0</v>
      </c>
      <c r="B4316" s="54">
        <v>46067.0</v>
      </c>
      <c r="C4316" s="2" t="s">
        <v>1801</v>
      </c>
      <c r="D4316" s="2" t="s">
        <v>146</v>
      </c>
      <c r="E4316" s="2" t="s">
        <v>288</v>
      </c>
      <c r="F4316" s="53">
        <v>0.0</v>
      </c>
      <c r="G4316" s="53">
        <v>0.0</v>
      </c>
      <c r="H4316" s="53">
        <v>0.0</v>
      </c>
      <c r="I4316" s="53">
        <v>0.0</v>
      </c>
      <c r="J4316" s="53">
        <v>0.0</v>
      </c>
      <c r="K4316" s="2" t="s">
        <v>3531</v>
      </c>
      <c r="L4316" s="53">
        <v>0.0</v>
      </c>
      <c r="M4316" s="2" t="s">
        <v>3369</v>
      </c>
      <c r="N4316" s="2" t="s">
        <v>3360</v>
      </c>
      <c r="O4316" s="55"/>
      <c r="AB4316" s="2" t="s">
        <v>164</v>
      </c>
      <c r="AC4316" s="2" t="s">
        <v>3361</v>
      </c>
      <c r="AD4316" s="2" t="s">
        <v>7216</v>
      </c>
      <c r="AE4316" s="2" t="s">
        <v>3363</v>
      </c>
      <c r="AF4316" s="93"/>
      <c r="AG4316" s="2" t="s">
        <v>3364</v>
      </c>
      <c r="AH4316" s="2" t="s">
        <v>3365</v>
      </c>
      <c r="AI4316" s="2">
        <v>0.0</v>
      </c>
      <c r="AJ4316" s="94">
        <v>0.0</v>
      </c>
      <c r="AK4316" s="94">
        <v>0.0</v>
      </c>
      <c r="AL4316" s="79"/>
      <c r="AM4316" s="2" t="s">
        <v>7357</v>
      </c>
    </row>
    <row r="4317">
      <c r="A4317" s="54">
        <v>46067.0</v>
      </c>
      <c r="B4317" s="54">
        <v>46068.0</v>
      </c>
      <c r="C4317" s="2" t="s">
        <v>1801</v>
      </c>
      <c r="D4317" s="2" t="s">
        <v>146</v>
      </c>
      <c r="E4317" s="2" t="s">
        <v>256</v>
      </c>
      <c r="F4317" s="53">
        <v>0.0</v>
      </c>
      <c r="G4317" s="53">
        <v>0.0</v>
      </c>
      <c r="H4317" s="53">
        <v>0.0</v>
      </c>
      <c r="I4317" s="53">
        <v>0.0</v>
      </c>
      <c r="J4317" s="53">
        <v>0.0</v>
      </c>
      <c r="K4317" s="2" t="s">
        <v>3531</v>
      </c>
      <c r="L4317" s="53">
        <v>0.0</v>
      </c>
      <c r="M4317" s="2" t="s">
        <v>3369</v>
      </c>
      <c r="N4317" s="2" t="s">
        <v>3360</v>
      </c>
      <c r="O4317" s="55"/>
      <c r="AB4317" s="2" t="s">
        <v>164</v>
      </c>
      <c r="AC4317" s="2" t="s">
        <v>3361</v>
      </c>
      <c r="AD4317" s="2" t="s">
        <v>7216</v>
      </c>
      <c r="AE4317" s="2" t="s">
        <v>3363</v>
      </c>
      <c r="AF4317" s="93"/>
      <c r="AG4317" s="2" t="s">
        <v>3364</v>
      </c>
      <c r="AH4317" s="2" t="s">
        <v>3365</v>
      </c>
      <c r="AI4317" s="2">
        <v>0.0</v>
      </c>
      <c r="AJ4317" s="94">
        <v>0.0</v>
      </c>
      <c r="AK4317" s="94">
        <v>0.0</v>
      </c>
      <c r="AL4317" s="79"/>
      <c r="AM4317" s="2" t="s">
        <v>7358</v>
      </c>
    </row>
    <row r="4318">
      <c r="A4318" s="54">
        <v>46068.0</v>
      </c>
      <c r="B4318" s="54">
        <v>46069.0</v>
      </c>
      <c r="C4318" s="2" t="s">
        <v>1801</v>
      </c>
      <c r="D4318" s="2" t="s">
        <v>146</v>
      </c>
      <c r="E4318" s="2" t="s">
        <v>180</v>
      </c>
      <c r="F4318" s="53">
        <v>0.0</v>
      </c>
      <c r="G4318" s="53">
        <v>0.0</v>
      </c>
      <c r="H4318" s="53">
        <v>0.0</v>
      </c>
      <c r="I4318" s="53">
        <v>0.0</v>
      </c>
      <c r="J4318" s="53">
        <v>0.0</v>
      </c>
      <c r="K4318" s="2" t="s">
        <v>3531</v>
      </c>
      <c r="L4318" s="53">
        <v>0.0</v>
      </c>
      <c r="M4318" s="2" t="s">
        <v>3369</v>
      </c>
      <c r="N4318" s="2" t="s">
        <v>3360</v>
      </c>
      <c r="O4318" s="55"/>
      <c r="AB4318" s="2" t="s">
        <v>164</v>
      </c>
      <c r="AC4318" s="2" t="s">
        <v>3361</v>
      </c>
      <c r="AD4318" s="2" t="s">
        <v>7216</v>
      </c>
      <c r="AE4318" s="2" t="s">
        <v>3363</v>
      </c>
      <c r="AF4318" s="93"/>
      <c r="AG4318" s="2" t="s">
        <v>3364</v>
      </c>
      <c r="AH4318" s="2" t="s">
        <v>3365</v>
      </c>
      <c r="AI4318" s="2">
        <v>0.0</v>
      </c>
      <c r="AJ4318" s="94">
        <v>0.0</v>
      </c>
      <c r="AK4318" s="94">
        <v>0.0</v>
      </c>
      <c r="AL4318" s="79"/>
      <c r="AM4318" s="2" t="s">
        <v>7359</v>
      </c>
    </row>
    <row r="4319">
      <c r="A4319" s="54">
        <v>46069.0</v>
      </c>
      <c r="B4319" s="54">
        <v>46070.0</v>
      </c>
      <c r="C4319" s="2" t="s">
        <v>1801</v>
      </c>
      <c r="D4319" s="2" t="s">
        <v>146</v>
      </c>
      <c r="E4319" s="2" t="s">
        <v>208</v>
      </c>
      <c r="F4319" s="53">
        <v>0.0</v>
      </c>
      <c r="G4319" s="53">
        <v>0.0</v>
      </c>
      <c r="H4319" s="53">
        <v>0.0</v>
      </c>
      <c r="I4319" s="53">
        <v>0.0</v>
      </c>
      <c r="J4319" s="53">
        <v>0.0</v>
      </c>
      <c r="K4319" s="2" t="s">
        <v>3531</v>
      </c>
      <c r="L4319" s="53">
        <v>0.0</v>
      </c>
      <c r="M4319" s="2" t="s">
        <v>3369</v>
      </c>
      <c r="N4319" s="2" t="s">
        <v>3360</v>
      </c>
      <c r="O4319" s="55"/>
      <c r="AB4319" s="2" t="s">
        <v>164</v>
      </c>
      <c r="AC4319" s="2" t="s">
        <v>3361</v>
      </c>
      <c r="AD4319" s="2" t="s">
        <v>7216</v>
      </c>
      <c r="AE4319" s="2" t="s">
        <v>3363</v>
      </c>
      <c r="AF4319" s="93"/>
      <c r="AG4319" s="2" t="s">
        <v>3364</v>
      </c>
      <c r="AH4319" s="2" t="s">
        <v>3365</v>
      </c>
      <c r="AI4319" s="2">
        <v>0.0</v>
      </c>
      <c r="AJ4319" s="94">
        <v>0.0</v>
      </c>
      <c r="AK4319" s="94">
        <v>0.0</v>
      </c>
      <c r="AL4319" s="79"/>
      <c r="AM4319" s="2" t="s">
        <v>7360</v>
      </c>
    </row>
    <row r="4320">
      <c r="A4320" s="54">
        <v>46070.0</v>
      </c>
      <c r="B4320" s="54">
        <v>46071.0</v>
      </c>
      <c r="C4320" s="2" t="s">
        <v>1801</v>
      </c>
      <c r="D4320" s="2" t="s">
        <v>146</v>
      </c>
      <c r="E4320" s="2" t="s">
        <v>303</v>
      </c>
      <c r="F4320" s="53">
        <v>0.0</v>
      </c>
      <c r="G4320" s="53">
        <v>0.0</v>
      </c>
      <c r="H4320" s="53">
        <v>0.0</v>
      </c>
      <c r="I4320" s="53">
        <v>0.0</v>
      </c>
      <c r="J4320" s="53">
        <v>0.0</v>
      </c>
      <c r="K4320" s="2" t="s">
        <v>3531</v>
      </c>
      <c r="L4320" s="53">
        <v>0.0</v>
      </c>
      <c r="M4320" s="2" t="s">
        <v>3369</v>
      </c>
      <c r="N4320" s="2" t="s">
        <v>3360</v>
      </c>
      <c r="O4320" s="55"/>
      <c r="AB4320" s="2" t="s">
        <v>164</v>
      </c>
      <c r="AC4320" s="2" t="s">
        <v>3361</v>
      </c>
      <c r="AD4320" s="2" t="s">
        <v>7216</v>
      </c>
      <c r="AE4320" s="2" t="s">
        <v>3363</v>
      </c>
      <c r="AF4320" s="93"/>
      <c r="AG4320" s="2" t="s">
        <v>3364</v>
      </c>
      <c r="AH4320" s="2" t="s">
        <v>3365</v>
      </c>
      <c r="AI4320" s="2">
        <v>0.0</v>
      </c>
      <c r="AJ4320" s="94">
        <v>0.0</v>
      </c>
      <c r="AK4320" s="94">
        <v>0.0</v>
      </c>
      <c r="AL4320" s="79"/>
      <c r="AM4320" s="2" t="s">
        <v>7361</v>
      </c>
    </row>
    <row r="4321">
      <c r="A4321" s="54">
        <v>46071.0</v>
      </c>
      <c r="B4321" s="54">
        <v>46072.0</v>
      </c>
      <c r="C4321" s="2" t="s">
        <v>1801</v>
      </c>
      <c r="D4321" s="2" t="s">
        <v>146</v>
      </c>
      <c r="E4321" s="2" t="s">
        <v>148</v>
      </c>
      <c r="F4321" s="53">
        <v>0.0</v>
      </c>
      <c r="G4321" s="53">
        <v>0.0</v>
      </c>
      <c r="H4321" s="53">
        <v>0.0</v>
      </c>
      <c r="I4321" s="53">
        <v>0.0</v>
      </c>
      <c r="J4321" s="53">
        <v>0.0</v>
      </c>
      <c r="K4321" s="2" t="s">
        <v>3531</v>
      </c>
      <c r="L4321" s="53">
        <v>0.0</v>
      </c>
      <c r="M4321" s="2" t="s">
        <v>3369</v>
      </c>
      <c r="N4321" s="2" t="s">
        <v>3360</v>
      </c>
      <c r="O4321" s="55"/>
      <c r="AB4321" s="2" t="s">
        <v>164</v>
      </c>
      <c r="AC4321" s="2" t="s">
        <v>3361</v>
      </c>
      <c r="AD4321" s="2" t="s">
        <v>7216</v>
      </c>
      <c r="AE4321" s="2" t="s">
        <v>3363</v>
      </c>
      <c r="AF4321" s="93"/>
      <c r="AG4321" s="2" t="s">
        <v>3364</v>
      </c>
      <c r="AH4321" s="2" t="s">
        <v>3365</v>
      </c>
      <c r="AI4321" s="2">
        <v>0.0</v>
      </c>
      <c r="AJ4321" s="94">
        <v>0.0</v>
      </c>
      <c r="AK4321" s="94">
        <v>0.0</v>
      </c>
      <c r="AL4321" s="79"/>
      <c r="AM4321" s="2" t="s">
        <v>7362</v>
      </c>
    </row>
    <row r="4322">
      <c r="A4322" s="54">
        <v>46072.0</v>
      </c>
      <c r="B4322" s="54">
        <v>46073.0</v>
      </c>
      <c r="C4322" s="2" t="s">
        <v>1801</v>
      </c>
      <c r="D4322" s="2" t="s">
        <v>146</v>
      </c>
      <c r="E4322" s="2" t="s">
        <v>196</v>
      </c>
      <c r="F4322" s="53">
        <v>0.0</v>
      </c>
      <c r="G4322" s="53">
        <v>0.0</v>
      </c>
      <c r="H4322" s="53">
        <v>0.0</v>
      </c>
      <c r="I4322" s="53">
        <v>0.0</v>
      </c>
      <c r="J4322" s="53">
        <v>0.0</v>
      </c>
      <c r="K4322" s="2" t="s">
        <v>3531</v>
      </c>
      <c r="L4322" s="53">
        <v>0.0</v>
      </c>
      <c r="M4322" s="2" t="s">
        <v>3369</v>
      </c>
      <c r="N4322" s="2" t="s">
        <v>3360</v>
      </c>
      <c r="O4322" s="55"/>
      <c r="AB4322" s="2" t="s">
        <v>164</v>
      </c>
      <c r="AC4322" s="2" t="s">
        <v>3361</v>
      </c>
      <c r="AD4322" s="2" t="s">
        <v>7216</v>
      </c>
      <c r="AE4322" s="2" t="s">
        <v>3363</v>
      </c>
      <c r="AF4322" s="93"/>
      <c r="AG4322" s="2" t="s">
        <v>3364</v>
      </c>
      <c r="AH4322" s="2" t="s">
        <v>3365</v>
      </c>
      <c r="AI4322" s="2">
        <v>0.0</v>
      </c>
      <c r="AJ4322" s="94">
        <v>0.0</v>
      </c>
      <c r="AK4322" s="94">
        <v>0.0</v>
      </c>
      <c r="AL4322" s="79"/>
      <c r="AM4322" s="2" t="s">
        <v>7363</v>
      </c>
    </row>
    <row r="4323">
      <c r="A4323" s="54">
        <v>46073.0</v>
      </c>
      <c r="B4323" s="54">
        <v>46074.0</v>
      </c>
      <c r="C4323" s="2" t="s">
        <v>1801</v>
      </c>
      <c r="D4323" s="2" t="s">
        <v>146</v>
      </c>
      <c r="E4323" s="2" t="s">
        <v>288</v>
      </c>
      <c r="F4323" s="53">
        <v>0.0</v>
      </c>
      <c r="G4323" s="53">
        <v>0.0</v>
      </c>
      <c r="H4323" s="53">
        <v>0.0</v>
      </c>
      <c r="I4323" s="53">
        <v>0.0</v>
      </c>
      <c r="J4323" s="53">
        <v>0.0</v>
      </c>
      <c r="K4323" s="2" t="s">
        <v>3531</v>
      </c>
      <c r="L4323" s="53">
        <v>0.0</v>
      </c>
      <c r="M4323" s="2" t="s">
        <v>3369</v>
      </c>
      <c r="N4323" s="2" t="s">
        <v>3360</v>
      </c>
      <c r="O4323" s="55"/>
      <c r="AB4323" s="2" t="s">
        <v>164</v>
      </c>
      <c r="AC4323" s="2" t="s">
        <v>3361</v>
      </c>
      <c r="AD4323" s="2" t="s">
        <v>7216</v>
      </c>
      <c r="AE4323" s="2" t="s">
        <v>3363</v>
      </c>
      <c r="AF4323" s="93"/>
      <c r="AG4323" s="2" t="s">
        <v>3364</v>
      </c>
      <c r="AH4323" s="2" t="s">
        <v>3365</v>
      </c>
      <c r="AI4323" s="2">
        <v>0.0</v>
      </c>
      <c r="AJ4323" s="94">
        <v>0.0</v>
      </c>
      <c r="AK4323" s="94">
        <v>0.0</v>
      </c>
      <c r="AL4323" s="79"/>
      <c r="AM4323" s="2" t="s">
        <v>7364</v>
      </c>
    </row>
    <row r="4324">
      <c r="A4324" s="54">
        <v>46074.0</v>
      </c>
      <c r="B4324" s="54">
        <v>46075.0</v>
      </c>
      <c r="C4324" s="2" t="s">
        <v>1801</v>
      </c>
      <c r="D4324" s="2" t="s">
        <v>146</v>
      </c>
      <c r="E4324" s="2" t="s">
        <v>256</v>
      </c>
      <c r="F4324" s="53">
        <v>0.0</v>
      </c>
      <c r="G4324" s="53">
        <v>0.0</v>
      </c>
      <c r="H4324" s="53">
        <v>0.0</v>
      </c>
      <c r="I4324" s="53">
        <v>0.0</v>
      </c>
      <c r="J4324" s="53">
        <v>0.0</v>
      </c>
      <c r="K4324" s="2" t="s">
        <v>3531</v>
      </c>
      <c r="L4324" s="53">
        <v>0.0</v>
      </c>
      <c r="M4324" s="2" t="s">
        <v>3369</v>
      </c>
      <c r="N4324" s="2" t="s">
        <v>3360</v>
      </c>
      <c r="O4324" s="55"/>
      <c r="AB4324" s="2" t="s">
        <v>164</v>
      </c>
      <c r="AC4324" s="2" t="s">
        <v>3361</v>
      </c>
      <c r="AD4324" s="2" t="s">
        <v>7216</v>
      </c>
      <c r="AE4324" s="2" t="s">
        <v>3363</v>
      </c>
      <c r="AF4324" s="93"/>
      <c r="AG4324" s="2" t="s">
        <v>3364</v>
      </c>
      <c r="AH4324" s="2" t="s">
        <v>3365</v>
      </c>
      <c r="AI4324" s="2">
        <v>0.0</v>
      </c>
      <c r="AJ4324" s="94">
        <v>0.0</v>
      </c>
      <c r="AK4324" s="94">
        <v>0.0</v>
      </c>
      <c r="AL4324" s="79"/>
      <c r="AM4324" s="2" t="s">
        <v>7365</v>
      </c>
    </row>
    <row r="4325">
      <c r="A4325" s="54">
        <v>46075.0</v>
      </c>
      <c r="B4325" s="54">
        <v>46076.0</v>
      </c>
      <c r="C4325" s="2" t="s">
        <v>1801</v>
      </c>
      <c r="D4325" s="2" t="s">
        <v>146</v>
      </c>
      <c r="E4325" s="2" t="s">
        <v>180</v>
      </c>
      <c r="F4325" s="53">
        <v>0.0</v>
      </c>
      <c r="G4325" s="53">
        <v>0.0</v>
      </c>
      <c r="H4325" s="53">
        <v>0.0</v>
      </c>
      <c r="I4325" s="53">
        <v>0.0</v>
      </c>
      <c r="J4325" s="53">
        <v>0.0</v>
      </c>
      <c r="K4325" s="2" t="s">
        <v>3531</v>
      </c>
      <c r="L4325" s="53">
        <v>0.0</v>
      </c>
      <c r="M4325" s="2" t="s">
        <v>3369</v>
      </c>
      <c r="N4325" s="2" t="s">
        <v>3360</v>
      </c>
      <c r="O4325" s="55"/>
      <c r="AB4325" s="2" t="s">
        <v>164</v>
      </c>
      <c r="AC4325" s="2" t="s">
        <v>3361</v>
      </c>
      <c r="AD4325" s="2" t="s">
        <v>7216</v>
      </c>
      <c r="AE4325" s="2" t="s">
        <v>3363</v>
      </c>
      <c r="AF4325" s="93"/>
      <c r="AG4325" s="2" t="s">
        <v>3364</v>
      </c>
      <c r="AH4325" s="2" t="s">
        <v>3365</v>
      </c>
      <c r="AI4325" s="2">
        <v>0.0</v>
      </c>
      <c r="AJ4325" s="94">
        <v>0.0</v>
      </c>
      <c r="AK4325" s="94">
        <v>0.0</v>
      </c>
      <c r="AL4325" s="79"/>
      <c r="AM4325" s="2" t="s">
        <v>7366</v>
      </c>
    </row>
    <row r="4326">
      <c r="A4326" s="54">
        <v>46076.0</v>
      </c>
      <c r="B4326" s="54">
        <v>46077.0</v>
      </c>
      <c r="C4326" s="2" t="s">
        <v>1801</v>
      </c>
      <c r="D4326" s="2" t="s">
        <v>146</v>
      </c>
      <c r="E4326" s="2" t="s">
        <v>208</v>
      </c>
      <c r="F4326" s="53">
        <v>0.0</v>
      </c>
      <c r="G4326" s="53">
        <v>0.0</v>
      </c>
      <c r="H4326" s="53">
        <v>0.0</v>
      </c>
      <c r="I4326" s="53">
        <v>0.0</v>
      </c>
      <c r="J4326" s="53">
        <v>0.0</v>
      </c>
      <c r="K4326" s="2" t="s">
        <v>3531</v>
      </c>
      <c r="L4326" s="53">
        <v>0.0</v>
      </c>
      <c r="M4326" s="2" t="s">
        <v>3369</v>
      </c>
      <c r="N4326" s="2" t="s">
        <v>3360</v>
      </c>
      <c r="O4326" s="55"/>
      <c r="AB4326" s="2" t="s">
        <v>164</v>
      </c>
      <c r="AC4326" s="2" t="s">
        <v>3361</v>
      </c>
      <c r="AD4326" s="2" t="s">
        <v>7216</v>
      </c>
      <c r="AE4326" s="2" t="s">
        <v>3363</v>
      </c>
      <c r="AF4326" s="93"/>
      <c r="AG4326" s="2" t="s">
        <v>3364</v>
      </c>
      <c r="AH4326" s="2" t="s">
        <v>3365</v>
      </c>
      <c r="AI4326" s="2">
        <v>0.0</v>
      </c>
      <c r="AJ4326" s="94">
        <v>0.0</v>
      </c>
      <c r="AK4326" s="94">
        <v>0.0</v>
      </c>
      <c r="AL4326" s="79"/>
      <c r="AM4326" s="2" t="s">
        <v>7367</v>
      </c>
    </row>
    <row r="4327">
      <c r="A4327" s="54">
        <v>46077.0</v>
      </c>
      <c r="B4327" s="54">
        <v>46078.0</v>
      </c>
      <c r="C4327" s="2" t="s">
        <v>1801</v>
      </c>
      <c r="D4327" s="2" t="s">
        <v>146</v>
      </c>
      <c r="E4327" s="2" t="s">
        <v>303</v>
      </c>
      <c r="F4327" s="53">
        <v>0.0</v>
      </c>
      <c r="G4327" s="53">
        <v>0.0</v>
      </c>
      <c r="H4327" s="53">
        <v>0.0</v>
      </c>
      <c r="I4327" s="53">
        <v>0.0</v>
      </c>
      <c r="J4327" s="53">
        <v>0.0</v>
      </c>
      <c r="K4327" s="2" t="s">
        <v>3531</v>
      </c>
      <c r="L4327" s="53">
        <v>0.0</v>
      </c>
      <c r="M4327" s="2" t="s">
        <v>3369</v>
      </c>
      <c r="N4327" s="2" t="s">
        <v>3360</v>
      </c>
      <c r="O4327" s="55"/>
      <c r="AB4327" s="2" t="s">
        <v>164</v>
      </c>
      <c r="AC4327" s="2" t="s">
        <v>3361</v>
      </c>
      <c r="AD4327" s="2" t="s">
        <v>7216</v>
      </c>
      <c r="AE4327" s="2" t="s">
        <v>3363</v>
      </c>
      <c r="AF4327" s="93"/>
      <c r="AG4327" s="2" t="s">
        <v>3364</v>
      </c>
      <c r="AH4327" s="2" t="s">
        <v>3365</v>
      </c>
      <c r="AI4327" s="2">
        <v>0.0</v>
      </c>
      <c r="AJ4327" s="94">
        <v>0.0</v>
      </c>
      <c r="AK4327" s="94">
        <v>0.0</v>
      </c>
      <c r="AL4327" s="79"/>
      <c r="AM4327" s="2" t="s">
        <v>7368</v>
      </c>
    </row>
    <row r="4328">
      <c r="A4328" s="54">
        <v>46078.0</v>
      </c>
      <c r="B4328" s="54">
        <v>46079.0</v>
      </c>
      <c r="C4328" s="2" t="s">
        <v>1801</v>
      </c>
      <c r="D4328" s="2" t="s">
        <v>146</v>
      </c>
      <c r="E4328" s="2" t="s">
        <v>148</v>
      </c>
      <c r="F4328" s="53">
        <v>0.0</v>
      </c>
      <c r="G4328" s="53">
        <v>0.0</v>
      </c>
      <c r="H4328" s="53">
        <v>0.0</v>
      </c>
      <c r="I4328" s="53">
        <v>0.0</v>
      </c>
      <c r="J4328" s="53">
        <v>0.0</v>
      </c>
      <c r="K4328" s="2" t="s">
        <v>3531</v>
      </c>
      <c r="L4328" s="53">
        <v>0.0</v>
      </c>
      <c r="M4328" s="2" t="s">
        <v>3369</v>
      </c>
      <c r="N4328" s="2" t="s">
        <v>3360</v>
      </c>
      <c r="O4328" s="55"/>
      <c r="AB4328" s="2" t="s">
        <v>164</v>
      </c>
      <c r="AC4328" s="2" t="s">
        <v>3361</v>
      </c>
      <c r="AD4328" s="2" t="s">
        <v>7216</v>
      </c>
      <c r="AE4328" s="2" t="s">
        <v>3363</v>
      </c>
      <c r="AF4328" s="93"/>
      <c r="AG4328" s="2" t="s">
        <v>3364</v>
      </c>
      <c r="AH4328" s="2" t="s">
        <v>3365</v>
      </c>
      <c r="AI4328" s="2">
        <v>0.0</v>
      </c>
      <c r="AJ4328" s="94">
        <v>0.0</v>
      </c>
      <c r="AK4328" s="94">
        <v>0.0</v>
      </c>
      <c r="AL4328" s="79"/>
      <c r="AM4328" s="2" t="s">
        <v>7369</v>
      </c>
    </row>
    <row r="4329">
      <c r="A4329" s="54">
        <v>46079.0</v>
      </c>
      <c r="B4329" s="54">
        <v>46080.0</v>
      </c>
      <c r="C4329" s="2" t="s">
        <v>1801</v>
      </c>
      <c r="D4329" s="2" t="s">
        <v>146</v>
      </c>
      <c r="E4329" s="2" t="s">
        <v>196</v>
      </c>
      <c r="F4329" s="53">
        <v>0.0</v>
      </c>
      <c r="G4329" s="53">
        <v>0.0</v>
      </c>
      <c r="H4329" s="53">
        <v>0.0</v>
      </c>
      <c r="I4329" s="53">
        <v>0.0</v>
      </c>
      <c r="J4329" s="53">
        <v>0.0</v>
      </c>
      <c r="K4329" s="2" t="s">
        <v>3531</v>
      </c>
      <c r="L4329" s="53">
        <v>0.0</v>
      </c>
      <c r="M4329" s="2" t="s">
        <v>3369</v>
      </c>
      <c r="N4329" s="2" t="s">
        <v>3360</v>
      </c>
      <c r="O4329" s="55"/>
      <c r="AB4329" s="2" t="s">
        <v>164</v>
      </c>
      <c r="AC4329" s="2" t="s">
        <v>3361</v>
      </c>
      <c r="AD4329" s="2" t="s">
        <v>7216</v>
      </c>
      <c r="AE4329" s="2" t="s">
        <v>3363</v>
      </c>
      <c r="AF4329" s="93"/>
      <c r="AG4329" s="2" t="s">
        <v>3364</v>
      </c>
      <c r="AH4329" s="2" t="s">
        <v>3365</v>
      </c>
      <c r="AI4329" s="2">
        <v>0.0</v>
      </c>
      <c r="AJ4329" s="94">
        <v>0.0</v>
      </c>
      <c r="AK4329" s="94">
        <v>0.0</v>
      </c>
      <c r="AL4329" s="79"/>
      <c r="AM4329" s="2" t="s">
        <v>7370</v>
      </c>
    </row>
    <row r="4330">
      <c r="A4330" s="54">
        <v>46080.0</v>
      </c>
      <c r="B4330" s="54">
        <v>46081.0</v>
      </c>
      <c r="C4330" s="2" t="s">
        <v>1801</v>
      </c>
      <c r="D4330" s="2" t="s">
        <v>146</v>
      </c>
      <c r="E4330" s="2" t="s">
        <v>288</v>
      </c>
      <c r="F4330" s="53">
        <v>0.0</v>
      </c>
      <c r="G4330" s="53">
        <v>0.0</v>
      </c>
      <c r="H4330" s="53">
        <v>0.0</v>
      </c>
      <c r="I4330" s="53">
        <v>0.0</v>
      </c>
      <c r="J4330" s="53">
        <v>0.0</v>
      </c>
      <c r="K4330" s="2" t="s">
        <v>3531</v>
      </c>
      <c r="L4330" s="53">
        <v>0.0</v>
      </c>
      <c r="M4330" s="2" t="s">
        <v>3369</v>
      </c>
      <c r="N4330" s="2" t="s">
        <v>3360</v>
      </c>
      <c r="O4330" s="55"/>
      <c r="AB4330" s="2" t="s">
        <v>164</v>
      </c>
      <c r="AC4330" s="2" t="s">
        <v>3361</v>
      </c>
      <c r="AD4330" s="2" t="s">
        <v>7216</v>
      </c>
      <c r="AE4330" s="2" t="s">
        <v>3363</v>
      </c>
      <c r="AF4330" s="93"/>
      <c r="AG4330" s="2" t="s">
        <v>3364</v>
      </c>
      <c r="AH4330" s="2" t="s">
        <v>3365</v>
      </c>
      <c r="AI4330" s="2">
        <v>0.0</v>
      </c>
      <c r="AJ4330" s="94">
        <v>0.0</v>
      </c>
      <c r="AK4330" s="94">
        <v>0.0</v>
      </c>
      <c r="AL4330" s="79"/>
      <c r="AM4330" s="2" t="s">
        <v>7371</v>
      </c>
    </row>
    <row r="4331">
      <c r="A4331" s="54">
        <v>46081.0</v>
      </c>
      <c r="B4331" s="54">
        <v>46082.0</v>
      </c>
      <c r="C4331" s="2" t="s">
        <v>1801</v>
      </c>
      <c r="D4331" s="2" t="s">
        <v>146</v>
      </c>
      <c r="E4331" s="2" t="s">
        <v>256</v>
      </c>
      <c r="F4331" s="53">
        <v>0.0</v>
      </c>
      <c r="G4331" s="53">
        <v>0.0</v>
      </c>
      <c r="H4331" s="53">
        <v>0.0</v>
      </c>
      <c r="I4331" s="53">
        <v>0.0</v>
      </c>
      <c r="J4331" s="53">
        <v>0.0</v>
      </c>
      <c r="K4331" s="2" t="s">
        <v>3531</v>
      </c>
      <c r="L4331" s="53">
        <v>0.0</v>
      </c>
      <c r="M4331" s="2" t="s">
        <v>3369</v>
      </c>
      <c r="N4331" s="2" t="s">
        <v>3360</v>
      </c>
      <c r="O4331" s="55"/>
      <c r="AB4331" s="2" t="s">
        <v>164</v>
      </c>
      <c r="AC4331" s="2" t="s">
        <v>3361</v>
      </c>
      <c r="AD4331" s="2" t="s">
        <v>7216</v>
      </c>
      <c r="AE4331" s="2" t="s">
        <v>3363</v>
      </c>
      <c r="AF4331" s="93"/>
      <c r="AG4331" s="2" t="s">
        <v>3364</v>
      </c>
      <c r="AH4331" s="2" t="s">
        <v>3365</v>
      </c>
      <c r="AI4331" s="2">
        <v>0.0</v>
      </c>
      <c r="AJ4331" s="94">
        <v>0.0</v>
      </c>
      <c r="AK4331" s="94">
        <v>0.0</v>
      </c>
      <c r="AL4331" s="79"/>
      <c r="AM4331" s="2" t="s">
        <v>7372</v>
      </c>
    </row>
    <row r="4332">
      <c r="A4332" s="54">
        <v>46082.0</v>
      </c>
      <c r="B4332" s="54">
        <v>46083.0</v>
      </c>
      <c r="C4332" s="2" t="s">
        <v>1801</v>
      </c>
      <c r="D4332" s="2" t="s">
        <v>146</v>
      </c>
      <c r="E4332" s="2" t="s">
        <v>180</v>
      </c>
      <c r="F4332" s="53">
        <v>0.0</v>
      </c>
      <c r="G4332" s="53">
        <v>0.0</v>
      </c>
      <c r="H4332" s="53">
        <v>0.0</v>
      </c>
      <c r="I4332" s="53">
        <v>0.0</v>
      </c>
      <c r="J4332" s="53">
        <v>0.0</v>
      </c>
      <c r="K4332" s="2" t="s">
        <v>3531</v>
      </c>
      <c r="L4332" s="53">
        <v>0.0</v>
      </c>
      <c r="M4332" s="2" t="s">
        <v>3369</v>
      </c>
      <c r="N4332" s="2" t="s">
        <v>3360</v>
      </c>
      <c r="O4332" s="55"/>
      <c r="AB4332" s="2" t="s">
        <v>164</v>
      </c>
      <c r="AC4332" s="2" t="s">
        <v>3361</v>
      </c>
      <c r="AD4332" s="2" t="s">
        <v>7216</v>
      </c>
      <c r="AE4332" s="2" t="s">
        <v>3363</v>
      </c>
      <c r="AF4332" s="93"/>
      <c r="AG4332" s="2" t="s">
        <v>3364</v>
      </c>
      <c r="AH4332" s="2" t="s">
        <v>3365</v>
      </c>
      <c r="AI4332" s="2">
        <v>0.0</v>
      </c>
      <c r="AJ4332" s="94">
        <v>0.0</v>
      </c>
      <c r="AK4332" s="94">
        <v>0.0</v>
      </c>
      <c r="AL4332" s="79"/>
      <c r="AM4332" s="2" t="s">
        <v>7373</v>
      </c>
    </row>
    <row r="4333">
      <c r="A4333" s="54">
        <v>46083.0</v>
      </c>
      <c r="B4333" s="54">
        <v>46084.0</v>
      </c>
      <c r="C4333" s="2" t="s">
        <v>1801</v>
      </c>
      <c r="D4333" s="2" t="s">
        <v>146</v>
      </c>
      <c r="E4333" s="2" t="s">
        <v>208</v>
      </c>
      <c r="F4333" s="53">
        <v>0.0</v>
      </c>
      <c r="G4333" s="53">
        <v>0.0</v>
      </c>
      <c r="H4333" s="53">
        <v>0.0</v>
      </c>
      <c r="I4333" s="53">
        <v>0.0</v>
      </c>
      <c r="J4333" s="53">
        <v>0.0</v>
      </c>
      <c r="K4333" s="2" t="s">
        <v>3531</v>
      </c>
      <c r="L4333" s="53">
        <v>0.0</v>
      </c>
      <c r="M4333" s="2" t="s">
        <v>3369</v>
      </c>
      <c r="N4333" s="2" t="s">
        <v>3360</v>
      </c>
      <c r="O4333" s="55"/>
      <c r="AB4333" s="2" t="s">
        <v>164</v>
      </c>
      <c r="AC4333" s="2" t="s">
        <v>3361</v>
      </c>
      <c r="AD4333" s="2" t="s">
        <v>7216</v>
      </c>
      <c r="AE4333" s="2" t="s">
        <v>3363</v>
      </c>
      <c r="AF4333" s="93"/>
      <c r="AG4333" s="2" t="s">
        <v>3364</v>
      </c>
      <c r="AH4333" s="2" t="s">
        <v>3365</v>
      </c>
      <c r="AI4333" s="2">
        <v>0.0</v>
      </c>
      <c r="AJ4333" s="94">
        <v>0.0</v>
      </c>
      <c r="AK4333" s="94">
        <v>0.0</v>
      </c>
      <c r="AL4333" s="79"/>
      <c r="AM4333" s="2" t="s">
        <v>7374</v>
      </c>
    </row>
    <row r="4334">
      <c r="A4334" s="54">
        <v>46084.0</v>
      </c>
      <c r="B4334" s="54">
        <v>46085.0</v>
      </c>
      <c r="C4334" s="2" t="s">
        <v>1801</v>
      </c>
      <c r="D4334" s="2" t="s">
        <v>146</v>
      </c>
      <c r="E4334" s="2" t="s">
        <v>303</v>
      </c>
      <c r="F4334" s="53">
        <v>0.0</v>
      </c>
      <c r="G4334" s="53">
        <v>0.0</v>
      </c>
      <c r="H4334" s="53">
        <v>0.0</v>
      </c>
      <c r="I4334" s="53">
        <v>0.0</v>
      </c>
      <c r="J4334" s="53">
        <v>0.0</v>
      </c>
      <c r="K4334" s="2" t="s">
        <v>3531</v>
      </c>
      <c r="L4334" s="53">
        <v>0.0</v>
      </c>
      <c r="M4334" s="2" t="s">
        <v>3369</v>
      </c>
      <c r="N4334" s="2" t="s">
        <v>3360</v>
      </c>
      <c r="O4334" s="55"/>
      <c r="AB4334" s="2" t="s">
        <v>164</v>
      </c>
      <c r="AC4334" s="2" t="s">
        <v>3361</v>
      </c>
      <c r="AD4334" s="2" t="s">
        <v>7216</v>
      </c>
      <c r="AE4334" s="2" t="s">
        <v>3363</v>
      </c>
      <c r="AF4334" s="93"/>
      <c r="AG4334" s="2" t="s">
        <v>3364</v>
      </c>
      <c r="AH4334" s="2" t="s">
        <v>3365</v>
      </c>
      <c r="AI4334" s="2">
        <v>0.0</v>
      </c>
      <c r="AJ4334" s="94">
        <v>0.0</v>
      </c>
      <c r="AK4334" s="94">
        <v>0.0</v>
      </c>
      <c r="AL4334" s="79"/>
      <c r="AM4334" s="2" t="s">
        <v>7375</v>
      </c>
    </row>
    <row r="4335">
      <c r="A4335" s="54">
        <v>46085.0</v>
      </c>
      <c r="B4335" s="54">
        <v>46086.0</v>
      </c>
      <c r="C4335" s="2" t="s">
        <v>1801</v>
      </c>
      <c r="D4335" s="2" t="s">
        <v>146</v>
      </c>
      <c r="E4335" s="2" t="s">
        <v>148</v>
      </c>
      <c r="F4335" s="53">
        <v>0.0</v>
      </c>
      <c r="G4335" s="53">
        <v>0.0</v>
      </c>
      <c r="H4335" s="53">
        <v>0.0</v>
      </c>
      <c r="I4335" s="53">
        <v>0.0</v>
      </c>
      <c r="J4335" s="53">
        <v>0.0</v>
      </c>
      <c r="K4335" s="2" t="s">
        <v>3531</v>
      </c>
      <c r="L4335" s="53">
        <v>0.0</v>
      </c>
      <c r="M4335" s="2" t="s">
        <v>3369</v>
      </c>
      <c r="N4335" s="2" t="s">
        <v>3360</v>
      </c>
      <c r="O4335" s="55"/>
      <c r="AB4335" s="2" t="s">
        <v>164</v>
      </c>
      <c r="AC4335" s="2" t="s">
        <v>3361</v>
      </c>
      <c r="AD4335" s="2" t="s">
        <v>7216</v>
      </c>
      <c r="AE4335" s="2" t="s">
        <v>3363</v>
      </c>
      <c r="AF4335" s="93"/>
      <c r="AG4335" s="2" t="s">
        <v>3364</v>
      </c>
      <c r="AH4335" s="2" t="s">
        <v>3365</v>
      </c>
      <c r="AI4335" s="2">
        <v>0.0</v>
      </c>
      <c r="AJ4335" s="94">
        <v>0.0</v>
      </c>
      <c r="AK4335" s="94">
        <v>0.0</v>
      </c>
      <c r="AL4335" s="79"/>
      <c r="AM4335" s="2" t="s">
        <v>7376</v>
      </c>
    </row>
    <row r="4336">
      <c r="A4336" s="54">
        <v>46086.0</v>
      </c>
      <c r="B4336" s="54">
        <v>46087.0</v>
      </c>
      <c r="C4336" s="2" t="s">
        <v>1801</v>
      </c>
      <c r="D4336" s="2" t="s">
        <v>146</v>
      </c>
      <c r="E4336" s="2" t="s">
        <v>196</v>
      </c>
      <c r="F4336" s="53">
        <v>0.0</v>
      </c>
      <c r="G4336" s="53">
        <v>0.0</v>
      </c>
      <c r="H4336" s="53">
        <v>0.0</v>
      </c>
      <c r="I4336" s="53">
        <v>0.0</v>
      </c>
      <c r="J4336" s="53">
        <v>0.0</v>
      </c>
      <c r="K4336" s="2" t="s">
        <v>3531</v>
      </c>
      <c r="L4336" s="53">
        <v>0.0</v>
      </c>
      <c r="M4336" s="2" t="s">
        <v>3369</v>
      </c>
      <c r="N4336" s="2" t="s">
        <v>3360</v>
      </c>
      <c r="O4336" s="55"/>
      <c r="AB4336" s="2" t="s">
        <v>164</v>
      </c>
      <c r="AC4336" s="2" t="s">
        <v>3361</v>
      </c>
      <c r="AD4336" s="2" t="s">
        <v>7216</v>
      </c>
      <c r="AE4336" s="2" t="s">
        <v>3363</v>
      </c>
      <c r="AF4336" s="93"/>
      <c r="AG4336" s="2" t="s">
        <v>3364</v>
      </c>
      <c r="AH4336" s="2" t="s">
        <v>3365</v>
      </c>
      <c r="AI4336" s="2">
        <v>0.0</v>
      </c>
      <c r="AJ4336" s="94">
        <v>0.0</v>
      </c>
      <c r="AK4336" s="94">
        <v>0.0</v>
      </c>
      <c r="AL4336" s="79"/>
      <c r="AM4336" s="2" t="s">
        <v>7377</v>
      </c>
    </row>
    <row r="4337">
      <c r="A4337" s="54">
        <v>46087.0</v>
      </c>
      <c r="B4337" s="54">
        <v>46088.0</v>
      </c>
      <c r="C4337" s="2" t="s">
        <v>1801</v>
      </c>
      <c r="D4337" s="2" t="s">
        <v>146</v>
      </c>
      <c r="E4337" s="2" t="s">
        <v>288</v>
      </c>
      <c r="F4337" s="53">
        <v>0.0</v>
      </c>
      <c r="G4337" s="53">
        <v>0.0</v>
      </c>
      <c r="H4337" s="53">
        <v>0.0</v>
      </c>
      <c r="I4337" s="53">
        <v>0.0</v>
      </c>
      <c r="J4337" s="53">
        <v>0.0</v>
      </c>
      <c r="K4337" s="2" t="s">
        <v>3531</v>
      </c>
      <c r="L4337" s="53">
        <v>0.0</v>
      </c>
      <c r="M4337" s="2" t="s">
        <v>3369</v>
      </c>
      <c r="N4337" s="2" t="s">
        <v>3360</v>
      </c>
      <c r="O4337" s="55"/>
      <c r="AB4337" s="2" t="s">
        <v>164</v>
      </c>
      <c r="AC4337" s="2" t="s">
        <v>3361</v>
      </c>
      <c r="AD4337" s="2" t="s">
        <v>7216</v>
      </c>
      <c r="AE4337" s="2" t="s">
        <v>3363</v>
      </c>
      <c r="AF4337" s="93"/>
      <c r="AG4337" s="2" t="s">
        <v>3364</v>
      </c>
      <c r="AH4337" s="2" t="s">
        <v>3365</v>
      </c>
      <c r="AI4337" s="2">
        <v>0.0</v>
      </c>
      <c r="AJ4337" s="94">
        <v>0.0</v>
      </c>
      <c r="AK4337" s="94">
        <v>0.0</v>
      </c>
      <c r="AL4337" s="79"/>
      <c r="AM4337" s="2" t="s">
        <v>7378</v>
      </c>
    </row>
    <row r="4338">
      <c r="A4338" s="54">
        <v>46088.0</v>
      </c>
      <c r="B4338" s="54">
        <v>46089.0</v>
      </c>
      <c r="C4338" s="2" t="s">
        <v>1801</v>
      </c>
      <c r="D4338" s="2" t="s">
        <v>146</v>
      </c>
      <c r="E4338" s="2" t="s">
        <v>256</v>
      </c>
      <c r="F4338" s="53">
        <v>0.0</v>
      </c>
      <c r="G4338" s="53">
        <v>0.0</v>
      </c>
      <c r="H4338" s="53">
        <v>0.0</v>
      </c>
      <c r="I4338" s="53">
        <v>0.0</v>
      </c>
      <c r="J4338" s="53">
        <v>0.0</v>
      </c>
      <c r="K4338" s="2" t="s">
        <v>3531</v>
      </c>
      <c r="L4338" s="53">
        <v>0.0</v>
      </c>
      <c r="M4338" s="2" t="s">
        <v>3369</v>
      </c>
      <c r="N4338" s="2" t="s">
        <v>3360</v>
      </c>
      <c r="O4338" s="55"/>
      <c r="AB4338" s="2" t="s">
        <v>164</v>
      </c>
      <c r="AC4338" s="2" t="s">
        <v>3361</v>
      </c>
      <c r="AD4338" s="2" t="s">
        <v>7216</v>
      </c>
      <c r="AE4338" s="2" t="s">
        <v>3363</v>
      </c>
      <c r="AF4338" s="93"/>
      <c r="AG4338" s="2" t="s">
        <v>3364</v>
      </c>
      <c r="AH4338" s="2" t="s">
        <v>3365</v>
      </c>
      <c r="AI4338" s="2">
        <v>0.0</v>
      </c>
      <c r="AJ4338" s="94">
        <v>0.0</v>
      </c>
      <c r="AK4338" s="94">
        <v>0.0</v>
      </c>
      <c r="AL4338" s="79"/>
      <c r="AM4338" s="2" t="s">
        <v>7379</v>
      </c>
    </row>
    <row r="4339">
      <c r="A4339" s="54">
        <v>46089.0</v>
      </c>
      <c r="B4339" s="54">
        <v>46090.0</v>
      </c>
      <c r="C4339" s="2" t="s">
        <v>1801</v>
      </c>
      <c r="D4339" s="2" t="s">
        <v>146</v>
      </c>
      <c r="E4339" s="2" t="s">
        <v>180</v>
      </c>
      <c r="F4339" s="53">
        <v>0.0</v>
      </c>
      <c r="G4339" s="53">
        <v>0.0</v>
      </c>
      <c r="H4339" s="53">
        <v>0.0</v>
      </c>
      <c r="I4339" s="53">
        <v>0.0</v>
      </c>
      <c r="J4339" s="53">
        <v>0.0</v>
      </c>
      <c r="K4339" s="2" t="s">
        <v>3531</v>
      </c>
      <c r="L4339" s="53">
        <v>0.0</v>
      </c>
      <c r="M4339" s="2" t="s">
        <v>3369</v>
      </c>
      <c r="N4339" s="2" t="s">
        <v>3360</v>
      </c>
      <c r="O4339" s="55"/>
      <c r="AB4339" s="2" t="s">
        <v>164</v>
      </c>
      <c r="AC4339" s="2" t="s">
        <v>3361</v>
      </c>
      <c r="AD4339" s="2" t="s">
        <v>7216</v>
      </c>
      <c r="AE4339" s="2" t="s">
        <v>3363</v>
      </c>
      <c r="AF4339" s="93"/>
      <c r="AG4339" s="2" t="s">
        <v>3364</v>
      </c>
      <c r="AH4339" s="2" t="s">
        <v>3365</v>
      </c>
      <c r="AI4339" s="2">
        <v>0.0</v>
      </c>
      <c r="AJ4339" s="94">
        <v>0.0</v>
      </c>
      <c r="AK4339" s="94">
        <v>0.0</v>
      </c>
      <c r="AL4339" s="79"/>
      <c r="AM4339" s="2" t="s">
        <v>7380</v>
      </c>
    </row>
    <row r="4340">
      <c r="A4340" s="54">
        <v>46090.0</v>
      </c>
      <c r="B4340" s="54">
        <v>46091.0</v>
      </c>
      <c r="C4340" s="2" t="s">
        <v>1801</v>
      </c>
      <c r="D4340" s="2" t="s">
        <v>146</v>
      </c>
      <c r="E4340" s="2" t="s">
        <v>208</v>
      </c>
      <c r="F4340" s="53">
        <v>0.0</v>
      </c>
      <c r="G4340" s="53">
        <v>0.0</v>
      </c>
      <c r="H4340" s="53">
        <v>0.0</v>
      </c>
      <c r="I4340" s="53">
        <v>0.0</v>
      </c>
      <c r="J4340" s="53">
        <v>0.0</v>
      </c>
      <c r="K4340" s="2" t="s">
        <v>3531</v>
      </c>
      <c r="L4340" s="53">
        <v>0.0</v>
      </c>
      <c r="M4340" s="2" t="s">
        <v>3369</v>
      </c>
      <c r="N4340" s="2" t="s">
        <v>3360</v>
      </c>
      <c r="O4340" s="55"/>
      <c r="AB4340" s="2" t="s">
        <v>164</v>
      </c>
      <c r="AC4340" s="2" t="s">
        <v>3361</v>
      </c>
      <c r="AD4340" s="2" t="s">
        <v>7216</v>
      </c>
      <c r="AE4340" s="2" t="s">
        <v>3363</v>
      </c>
      <c r="AF4340" s="93"/>
      <c r="AG4340" s="2" t="s">
        <v>3364</v>
      </c>
      <c r="AH4340" s="2" t="s">
        <v>3365</v>
      </c>
      <c r="AI4340" s="2">
        <v>0.0</v>
      </c>
      <c r="AJ4340" s="94">
        <v>0.0</v>
      </c>
      <c r="AK4340" s="94">
        <v>0.0</v>
      </c>
      <c r="AL4340" s="79"/>
      <c r="AM4340" s="2" t="s">
        <v>7381</v>
      </c>
    </row>
    <row r="4341">
      <c r="A4341" s="54">
        <v>46091.0</v>
      </c>
      <c r="B4341" s="54">
        <v>46092.0</v>
      </c>
      <c r="C4341" s="2" t="s">
        <v>1801</v>
      </c>
      <c r="D4341" s="2" t="s">
        <v>146</v>
      </c>
      <c r="E4341" s="2" t="s">
        <v>303</v>
      </c>
      <c r="F4341" s="53">
        <v>0.0</v>
      </c>
      <c r="G4341" s="53">
        <v>0.0</v>
      </c>
      <c r="H4341" s="53">
        <v>0.0</v>
      </c>
      <c r="I4341" s="53">
        <v>0.0</v>
      </c>
      <c r="J4341" s="53">
        <v>0.0</v>
      </c>
      <c r="K4341" s="2" t="s">
        <v>3531</v>
      </c>
      <c r="L4341" s="53">
        <v>0.0</v>
      </c>
      <c r="M4341" s="2" t="s">
        <v>3369</v>
      </c>
      <c r="N4341" s="2" t="s">
        <v>3360</v>
      </c>
      <c r="O4341" s="55"/>
      <c r="AB4341" s="2" t="s">
        <v>164</v>
      </c>
      <c r="AC4341" s="2" t="s">
        <v>3361</v>
      </c>
      <c r="AD4341" s="2" t="s">
        <v>7216</v>
      </c>
      <c r="AE4341" s="2" t="s">
        <v>3363</v>
      </c>
      <c r="AF4341" s="93"/>
      <c r="AG4341" s="2" t="s">
        <v>3364</v>
      </c>
      <c r="AH4341" s="2" t="s">
        <v>3365</v>
      </c>
      <c r="AI4341" s="2">
        <v>0.0</v>
      </c>
      <c r="AJ4341" s="94">
        <v>0.0</v>
      </c>
      <c r="AK4341" s="94">
        <v>0.0</v>
      </c>
      <c r="AL4341" s="79"/>
      <c r="AM4341" s="2" t="s">
        <v>7382</v>
      </c>
    </row>
    <row r="4342">
      <c r="A4342" s="54">
        <v>46092.0</v>
      </c>
      <c r="B4342" s="54">
        <v>46093.0</v>
      </c>
      <c r="C4342" s="2" t="s">
        <v>1801</v>
      </c>
      <c r="D4342" s="2" t="s">
        <v>146</v>
      </c>
      <c r="E4342" s="2" t="s">
        <v>148</v>
      </c>
      <c r="F4342" s="53">
        <v>0.0</v>
      </c>
      <c r="G4342" s="53">
        <v>0.0</v>
      </c>
      <c r="H4342" s="53">
        <v>0.0</v>
      </c>
      <c r="I4342" s="53">
        <v>0.0</v>
      </c>
      <c r="J4342" s="53">
        <v>0.0</v>
      </c>
      <c r="K4342" s="2" t="s">
        <v>3531</v>
      </c>
      <c r="L4342" s="53">
        <v>0.0</v>
      </c>
      <c r="M4342" s="2" t="s">
        <v>3369</v>
      </c>
      <c r="N4342" s="2" t="s">
        <v>3360</v>
      </c>
      <c r="O4342" s="55"/>
      <c r="AB4342" s="2" t="s">
        <v>164</v>
      </c>
      <c r="AC4342" s="2" t="s">
        <v>3361</v>
      </c>
      <c r="AD4342" s="2" t="s">
        <v>7216</v>
      </c>
      <c r="AE4342" s="2" t="s">
        <v>3363</v>
      </c>
      <c r="AF4342" s="93"/>
      <c r="AG4342" s="2" t="s">
        <v>3364</v>
      </c>
      <c r="AH4342" s="2" t="s">
        <v>3365</v>
      </c>
      <c r="AI4342" s="2">
        <v>0.0</v>
      </c>
      <c r="AJ4342" s="94">
        <v>0.0</v>
      </c>
      <c r="AK4342" s="94">
        <v>0.0</v>
      </c>
      <c r="AL4342" s="79"/>
      <c r="AM4342" s="2" t="s">
        <v>7383</v>
      </c>
    </row>
    <row r="4343">
      <c r="A4343" s="54">
        <v>46093.0</v>
      </c>
      <c r="B4343" s="54">
        <v>46094.0</v>
      </c>
      <c r="C4343" s="2" t="s">
        <v>1801</v>
      </c>
      <c r="D4343" s="2" t="s">
        <v>146</v>
      </c>
      <c r="E4343" s="2" t="s">
        <v>196</v>
      </c>
      <c r="F4343" s="53">
        <v>0.0</v>
      </c>
      <c r="G4343" s="53">
        <v>0.0</v>
      </c>
      <c r="H4343" s="53">
        <v>0.0</v>
      </c>
      <c r="I4343" s="53">
        <v>0.0</v>
      </c>
      <c r="J4343" s="53">
        <v>0.0</v>
      </c>
      <c r="K4343" s="2" t="s">
        <v>3531</v>
      </c>
      <c r="L4343" s="53">
        <v>0.0</v>
      </c>
      <c r="M4343" s="2" t="s">
        <v>3369</v>
      </c>
      <c r="N4343" s="2" t="s">
        <v>3360</v>
      </c>
      <c r="O4343" s="55"/>
      <c r="AB4343" s="2" t="s">
        <v>164</v>
      </c>
      <c r="AC4343" s="2" t="s">
        <v>3361</v>
      </c>
      <c r="AD4343" s="2" t="s">
        <v>7216</v>
      </c>
      <c r="AE4343" s="2" t="s">
        <v>3363</v>
      </c>
      <c r="AF4343" s="93"/>
      <c r="AG4343" s="2" t="s">
        <v>3364</v>
      </c>
      <c r="AH4343" s="2" t="s">
        <v>3365</v>
      </c>
      <c r="AI4343" s="2">
        <v>0.0</v>
      </c>
      <c r="AJ4343" s="94">
        <v>0.0</v>
      </c>
      <c r="AK4343" s="94">
        <v>0.0</v>
      </c>
      <c r="AL4343" s="79"/>
      <c r="AM4343" s="2" t="s">
        <v>7384</v>
      </c>
    </row>
    <row r="4344">
      <c r="A4344" s="54">
        <v>46094.0</v>
      </c>
      <c r="B4344" s="54">
        <v>46095.0</v>
      </c>
      <c r="C4344" s="2" t="s">
        <v>1801</v>
      </c>
      <c r="D4344" s="2" t="s">
        <v>146</v>
      </c>
      <c r="E4344" s="2" t="s">
        <v>288</v>
      </c>
      <c r="F4344" s="53">
        <v>0.0</v>
      </c>
      <c r="G4344" s="53">
        <v>0.0</v>
      </c>
      <c r="H4344" s="53">
        <v>0.0</v>
      </c>
      <c r="I4344" s="53">
        <v>0.0</v>
      </c>
      <c r="J4344" s="53">
        <v>0.0</v>
      </c>
      <c r="K4344" s="2" t="s">
        <v>3531</v>
      </c>
      <c r="L4344" s="53">
        <v>0.0</v>
      </c>
      <c r="M4344" s="2" t="s">
        <v>3369</v>
      </c>
      <c r="N4344" s="2" t="s">
        <v>3360</v>
      </c>
      <c r="O4344" s="55"/>
      <c r="AB4344" s="2" t="s">
        <v>164</v>
      </c>
      <c r="AC4344" s="2" t="s">
        <v>3361</v>
      </c>
      <c r="AD4344" s="2" t="s">
        <v>7216</v>
      </c>
      <c r="AE4344" s="2" t="s">
        <v>3363</v>
      </c>
      <c r="AF4344" s="93"/>
      <c r="AG4344" s="2" t="s">
        <v>3364</v>
      </c>
      <c r="AH4344" s="2" t="s">
        <v>3365</v>
      </c>
      <c r="AI4344" s="2">
        <v>0.0</v>
      </c>
      <c r="AJ4344" s="94">
        <v>0.0</v>
      </c>
      <c r="AK4344" s="94">
        <v>0.0</v>
      </c>
      <c r="AL4344" s="79"/>
      <c r="AM4344" s="2" t="s">
        <v>7385</v>
      </c>
    </row>
    <row r="4345">
      <c r="A4345" s="54">
        <v>46095.0</v>
      </c>
      <c r="B4345" s="54">
        <v>46096.0</v>
      </c>
      <c r="C4345" s="2" t="s">
        <v>1801</v>
      </c>
      <c r="D4345" s="2" t="s">
        <v>146</v>
      </c>
      <c r="E4345" s="2" t="s">
        <v>256</v>
      </c>
      <c r="F4345" s="53">
        <v>0.0</v>
      </c>
      <c r="G4345" s="53">
        <v>0.0</v>
      </c>
      <c r="H4345" s="53">
        <v>0.0</v>
      </c>
      <c r="I4345" s="53">
        <v>0.0</v>
      </c>
      <c r="J4345" s="53">
        <v>0.0</v>
      </c>
      <c r="K4345" s="2" t="s">
        <v>3531</v>
      </c>
      <c r="L4345" s="53">
        <v>0.0</v>
      </c>
      <c r="M4345" s="2" t="s">
        <v>3369</v>
      </c>
      <c r="N4345" s="2" t="s">
        <v>3360</v>
      </c>
      <c r="O4345" s="55"/>
      <c r="AB4345" s="2" t="s">
        <v>164</v>
      </c>
      <c r="AC4345" s="2" t="s">
        <v>3361</v>
      </c>
      <c r="AD4345" s="2" t="s">
        <v>7216</v>
      </c>
      <c r="AE4345" s="2" t="s">
        <v>3363</v>
      </c>
      <c r="AF4345" s="93"/>
      <c r="AG4345" s="2" t="s">
        <v>3364</v>
      </c>
      <c r="AH4345" s="2" t="s">
        <v>3365</v>
      </c>
      <c r="AI4345" s="2">
        <v>0.0</v>
      </c>
      <c r="AJ4345" s="94">
        <v>0.0</v>
      </c>
      <c r="AK4345" s="94">
        <v>0.0</v>
      </c>
      <c r="AL4345" s="79"/>
      <c r="AM4345" s="2" t="s">
        <v>7386</v>
      </c>
    </row>
    <row r="4346">
      <c r="A4346" s="54">
        <v>46096.0</v>
      </c>
      <c r="B4346" s="54">
        <v>46097.0</v>
      </c>
      <c r="C4346" s="2" t="s">
        <v>1801</v>
      </c>
      <c r="D4346" s="2" t="s">
        <v>146</v>
      </c>
      <c r="E4346" s="2" t="s">
        <v>180</v>
      </c>
      <c r="F4346" s="53">
        <v>0.0</v>
      </c>
      <c r="G4346" s="53">
        <v>0.0</v>
      </c>
      <c r="H4346" s="53">
        <v>0.0</v>
      </c>
      <c r="I4346" s="53">
        <v>0.0</v>
      </c>
      <c r="J4346" s="53">
        <v>0.0</v>
      </c>
      <c r="K4346" s="2" t="s">
        <v>3531</v>
      </c>
      <c r="L4346" s="53">
        <v>0.0</v>
      </c>
      <c r="M4346" s="2" t="s">
        <v>3369</v>
      </c>
      <c r="N4346" s="2" t="s">
        <v>3360</v>
      </c>
      <c r="O4346" s="55"/>
      <c r="AB4346" s="2" t="s">
        <v>164</v>
      </c>
      <c r="AC4346" s="2" t="s">
        <v>3361</v>
      </c>
      <c r="AD4346" s="2" t="s">
        <v>7216</v>
      </c>
      <c r="AE4346" s="2" t="s">
        <v>3363</v>
      </c>
      <c r="AF4346" s="93"/>
      <c r="AG4346" s="2" t="s">
        <v>3364</v>
      </c>
      <c r="AH4346" s="2" t="s">
        <v>3365</v>
      </c>
      <c r="AI4346" s="2">
        <v>0.0</v>
      </c>
      <c r="AJ4346" s="94">
        <v>0.0</v>
      </c>
      <c r="AK4346" s="94">
        <v>0.0</v>
      </c>
      <c r="AL4346" s="79"/>
      <c r="AM4346" s="2" t="s">
        <v>7387</v>
      </c>
    </row>
    <row r="4347">
      <c r="A4347" s="54">
        <v>46097.0</v>
      </c>
      <c r="B4347" s="54">
        <v>46098.0</v>
      </c>
      <c r="C4347" s="2" t="s">
        <v>1801</v>
      </c>
      <c r="D4347" s="2" t="s">
        <v>146</v>
      </c>
      <c r="E4347" s="2" t="s">
        <v>208</v>
      </c>
      <c r="F4347" s="53">
        <v>0.0</v>
      </c>
      <c r="G4347" s="53">
        <v>0.0</v>
      </c>
      <c r="H4347" s="53">
        <v>0.0</v>
      </c>
      <c r="I4347" s="53">
        <v>0.0</v>
      </c>
      <c r="J4347" s="53">
        <v>0.0</v>
      </c>
      <c r="K4347" s="2" t="s">
        <v>3531</v>
      </c>
      <c r="L4347" s="53">
        <v>0.0</v>
      </c>
      <c r="M4347" s="2" t="s">
        <v>3369</v>
      </c>
      <c r="N4347" s="2" t="s">
        <v>3360</v>
      </c>
      <c r="O4347" s="55"/>
      <c r="AB4347" s="2" t="s">
        <v>164</v>
      </c>
      <c r="AC4347" s="2" t="s">
        <v>3361</v>
      </c>
      <c r="AD4347" s="2" t="s">
        <v>7216</v>
      </c>
      <c r="AE4347" s="2" t="s">
        <v>3363</v>
      </c>
      <c r="AF4347" s="93"/>
      <c r="AG4347" s="2" t="s">
        <v>3364</v>
      </c>
      <c r="AH4347" s="2" t="s">
        <v>3365</v>
      </c>
      <c r="AI4347" s="2">
        <v>0.0</v>
      </c>
      <c r="AJ4347" s="94">
        <v>0.0</v>
      </c>
      <c r="AK4347" s="94">
        <v>0.0</v>
      </c>
      <c r="AL4347" s="79"/>
      <c r="AM4347" s="2" t="s">
        <v>7388</v>
      </c>
    </row>
    <row r="4348">
      <c r="A4348" s="54">
        <v>46098.0</v>
      </c>
      <c r="B4348" s="54">
        <v>46099.0</v>
      </c>
      <c r="C4348" s="2" t="s">
        <v>1801</v>
      </c>
      <c r="D4348" s="2" t="s">
        <v>146</v>
      </c>
      <c r="E4348" s="2" t="s">
        <v>303</v>
      </c>
      <c r="F4348" s="53">
        <v>0.0</v>
      </c>
      <c r="G4348" s="53">
        <v>0.0</v>
      </c>
      <c r="H4348" s="53">
        <v>0.0</v>
      </c>
      <c r="I4348" s="53">
        <v>0.0</v>
      </c>
      <c r="J4348" s="53">
        <v>0.0</v>
      </c>
      <c r="K4348" s="2" t="s">
        <v>3531</v>
      </c>
      <c r="L4348" s="53">
        <v>0.0</v>
      </c>
      <c r="M4348" s="2" t="s">
        <v>3369</v>
      </c>
      <c r="N4348" s="2" t="s">
        <v>3360</v>
      </c>
      <c r="O4348" s="55"/>
      <c r="AB4348" s="2" t="s">
        <v>164</v>
      </c>
      <c r="AC4348" s="2" t="s">
        <v>3361</v>
      </c>
      <c r="AD4348" s="2" t="s">
        <v>7216</v>
      </c>
      <c r="AE4348" s="2" t="s">
        <v>3363</v>
      </c>
      <c r="AF4348" s="93"/>
      <c r="AG4348" s="2" t="s">
        <v>3364</v>
      </c>
      <c r="AH4348" s="2" t="s">
        <v>3365</v>
      </c>
      <c r="AI4348" s="2">
        <v>0.0</v>
      </c>
      <c r="AJ4348" s="94">
        <v>0.0</v>
      </c>
      <c r="AK4348" s="94">
        <v>0.0</v>
      </c>
      <c r="AL4348" s="79"/>
      <c r="AM4348" s="2" t="s">
        <v>7389</v>
      </c>
    </row>
    <row r="4349">
      <c r="A4349" s="54">
        <v>46099.0</v>
      </c>
      <c r="B4349" s="54">
        <v>46100.0</v>
      </c>
      <c r="C4349" s="2" t="s">
        <v>1801</v>
      </c>
      <c r="D4349" s="2" t="s">
        <v>146</v>
      </c>
      <c r="E4349" s="2" t="s">
        <v>148</v>
      </c>
      <c r="F4349" s="53">
        <v>0.0</v>
      </c>
      <c r="G4349" s="53">
        <v>0.0</v>
      </c>
      <c r="H4349" s="53">
        <v>0.0</v>
      </c>
      <c r="I4349" s="53">
        <v>0.0</v>
      </c>
      <c r="J4349" s="53">
        <v>0.0</v>
      </c>
      <c r="K4349" s="2" t="s">
        <v>3531</v>
      </c>
      <c r="L4349" s="53">
        <v>0.0</v>
      </c>
      <c r="M4349" s="2" t="s">
        <v>3369</v>
      </c>
      <c r="N4349" s="2" t="s">
        <v>3360</v>
      </c>
      <c r="O4349" s="55"/>
      <c r="AB4349" s="2" t="s">
        <v>164</v>
      </c>
      <c r="AC4349" s="2" t="s">
        <v>3361</v>
      </c>
      <c r="AD4349" s="2" t="s">
        <v>7216</v>
      </c>
      <c r="AE4349" s="2" t="s">
        <v>3363</v>
      </c>
      <c r="AF4349" s="93"/>
      <c r="AG4349" s="2" t="s">
        <v>3364</v>
      </c>
      <c r="AH4349" s="2" t="s">
        <v>3365</v>
      </c>
      <c r="AI4349" s="2">
        <v>0.0</v>
      </c>
      <c r="AJ4349" s="94">
        <v>0.0</v>
      </c>
      <c r="AK4349" s="94">
        <v>0.0</v>
      </c>
      <c r="AL4349" s="79"/>
      <c r="AM4349" s="2" t="s">
        <v>7390</v>
      </c>
    </row>
    <row r="4350">
      <c r="A4350" s="54">
        <v>46100.0</v>
      </c>
      <c r="B4350" s="54">
        <v>46101.0</v>
      </c>
      <c r="C4350" s="2" t="s">
        <v>1801</v>
      </c>
      <c r="D4350" s="2" t="s">
        <v>146</v>
      </c>
      <c r="E4350" s="2" t="s">
        <v>196</v>
      </c>
      <c r="F4350" s="53">
        <v>0.0</v>
      </c>
      <c r="G4350" s="53">
        <v>0.0</v>
      </c>
      <c r="H4350" s="53">
        <v>0.0</v>
      </c>
      <c r="I4350" s="53">
        <v>0.0</v>
      </c>
      <c r="J4350" s="53">
        <v>0.0</v>
      </c>
      <c r="K4350" s="2" t="s">
        <v>3531</v>
      </c>
      <c r="L4350" s="53">
        <v>0.0</v>
      </c>
      <c r="M4350" s="2" t="s">
        <v>3369</v>
      </c>
      <c r="N4350" s="2" t="s">
        <v>3360</v>
      </c>
      <c r="O4350" s="55"/>
      <c r="AB4350" s="2" t="s">
        <v>164</v>
      </c>
      <c r="AC4350" s="2" t="s">
        <v>3361</v>
      </c>
      <c r="AD4350" s="2" t="s">
        <v>7216</v>
      </c>
      <c r="AE4350" s="2" t="s">
        <v>3363</v>
      </c>
      <c r="AF4350" s="93"/>
      <c r="AG4350" s="2" t="s">
        <v>3364</v>
      </c>
      <c r="AH4350" s="2" t="s">
        <v>3365</v>
      </c>
      <c r="AI4350" s="2">
        <v>0.0</v>
      </c>
      <c r="AJ4350" s="94">
        <v>0.0</v>
      </c>
      <c r="AK4350" s="94">
        <v>0.0</v>
      </c>
      <c r="AL4350" s="79"/>
      <c r="AM4350" s="2" t="s">
        <v>7391</v>
      </c>
    </row>
    <row r="4351">
      <c r="A4351" s="54">
        <v>46101.0</v>
      </c>
      <c r="B4351" s="54">
        <v>46102.0</v>
      </c>
      <c r="C4351" s="2" t="s">
        <v>1801</v>
      </c>
      <c r="D4351" s="2" t="s">
        <v>146</v>
      </c>
      <c r="E4351" s="2" t="s">
        <v>288</v>
      </c>
      <c r="F4351" s="53">
        <v>0.0</v>
      </c>
      <c r="G4351" s="53">
        <v>0.0</v>
      </c>
      <c r="H4351" s="53">
        <v>0.0</v>
      </c>
      <c r="I4351" s="53">
        <v>0.0</v>
      </c>
      <c r="J4351" s="53">
        <v>0.0</v>
      </c>
      <c r="K4351" s="2" t="s">
        <v>3531</v>
      </c>
      <c r="L4351" s="53">
        <v>0.0</v>
      </c>
      <c r="M4351" s="2" t="s">
        <v>3369</v>
      </c>
      <c r="N4351" s="2" t="s">
        <v>3360</v>
      </c>
      <c r="O4351" s="55"/>
      <c r="AB4351" s="2" t="s">
        <v>164</v>
      </c>
      <c r="AC4351" s="2" t="s">
        <v>3361</v>
      </c>
      <c r="AD4351" s="2" t="s">
        <v>7216</v>
      </c>
      <c r="AE4351" s="2" t="s">
        <v>3363</v>
      </c>
      <c r="AF4351" s="93"/>
      <c r="AG4351" s="2" t="s">
        <v>3364</v>
      </c>
      <c r="AH4351" s="2" t="s">
        <v>3365</v>
      </c>
      <c r="AI4351" s="2">
        <v>0.0</v>
      </c>
      <c r="AJ4351" s="94">
        <v>0.0</v>
      </c>
      <c r="AK4351" s="94">
        <v>0.0</v>
      </c>
      <c r="AL4351" s="79"/>
      <c r="AM4351" s="2" t="s">
        <v>7392</v>
      </c>
    </row>
    <row r="4352">
      <c r="A4352" s="54">
        <v>46102.0</v>
      </c>
      <c r="B4352" s="54">
        <v>46103.0</v>
      </c>
      <c r="C4352" s="2" t="s">
        <v>1801</v>
      </c>
      <c r="D4352" s="2" t="s">
        <v>146</v>
      </c>
      <c r="E4352" s="2" t="s">
        <v>256</v>
      </c>
      <c r="F4352" s="53">
        <v>0.0</v>
      </c>
      <c r="G4352" s="53">
        <v>0.0</v>
      </c>
      <c r="H4352" s="53">
        <v>0.0</v>
      </c>
      <c r="I4352" s="53">
        <v>0.0</v>
      </c>
      <c r="J4352" s="53">
        <v>0.0</v>
      </c>
      <c r="K4352" s="2" t="s">
        <v>3531</v>
      </c>
      <c r="L4352" s="53">
        <v>0.0</v>
      </c>
      <c r="M4352" s="2" t="s">
        <v>3369</v>
      </c>
      <c r="N4352" s="2" t="s">
        <v>3360</v>
      </c>
      <c r="O4352" s="55"/>
      <c r="AB4352" s="2" t="s">
        <v>164</v>
      </c>
      <c r="AC4352" s="2" t="s">
        <v>3361</v>
      </c>
      <c r="AD4352" s="2" t="s">
        <v>7216</v>
      </c>
      <c r="AE4352" s="2" t="s">
        <v>3363</v>
      </c>
      <c r="AF4352" s="93"/>
      <c r="AG4352" s="2" t="s">
        <v>3364</v>
      </c>
      <c r="AH4352" s="2" t="s">
        <v>3365</v>
      </c>
      <c r="AI4352" s="2">
        <v>0.0</v>
      </c>
      <c r="AJ4352" s="94">
        <v>0.0</v>
      </c>
      <c r="AK4352" s="94">
        <v>0.0</v>
      </c>
      <c r="AL4352" s="79"/>
      <c r="AM4352" s="2" t="s">
        <v>7393</v>
      </c>
    </row>
    <row r="4353">
      <c r="A4353" s="54">
        <v>46103.0</v>
      </c>
      <c r="B4353" s="54">
        <v>46104.0</v>
      </c>
      <c r="C4353" s="2" t="s">
        <v>1801</v>
      </c>
      <c r="D4353" s="2" t="s">
        <v>146</v>
      </c>
      <c r="E4353" s="2" t="s">
        <v>180</v>
      </c>
      <c r="F4353" s="53">
        <v>0.0</v>
      </c>
      <c r="G4353" s="53">
        <v>0.0</v>
      </c>
      <c r="H4353" s="53">
        <v>0.0</v>
      </c>
      <c r="I4353" s="53">
        <v>0.0</v>
      </c>
      <c r="J4353" s="53">
        <v>0.0</v>
      </c>
      <c r="K4353" s="2" t="s">
        <v>3531</v>
      </c>
      <c r="L4353" s="53">
        <v>0.0</v>
      </c>
      <c r="M4353" s="2" t="s">
        <v>3369</v>
      </c>
      <c r="N4353" s="2" t="s">
        <v>3360</v>
      </c>
      <c r="O4353" s="55"/>
      <c r="AB4353" s="2" t="s">
        <v>164</v>
      </c>
      <c r="AC4353" s="2" t="s">
        <v>3361</v>
      </c>
      <c r="AD4353" s="2" t="s">
        <v>7216</v>
      </c>
      <c r="AE4353" s="2" t="s">
        <v>3363</v>
      </c>
      <c r="AF4353" s="93"/>
      <c r="AG4353" s="2" t="s">
        <v>3364</v>
      </c>
      <c r="AH4353" s="2" t="s">
        <v>3365</v>
      </c>
      <c r="AI4353" s="2">
        <v>0.0</v>
      </c>
      <c r="AJ4353" s="94">
        <v>0.0</v>
      </c>
      <c r="AK4353" s="94">
        <v>0.0</v>
      </c>
      <c r="AL4353" s="79"/>
      <c r="AM4353" s="2" t="s">
        <v>7394</v>
      </c>
    </row>
    <row r="4354">
      <c r="A4354" s="54">
        <v>46104.0</v>
      </c>
      <c r="B4354" s="54">
        <v>46105.0</v>
      </c>
      <c r="C4354" s="2" t="s">
        <v>1801</v>
      </c>
      <c r="D4354" s="2" t="s">
        <v>146</v>
      </c>
      <c r="E4354" s="2" t="s">
        <v>208</v>
      </c>
      <c r="F4354" s="53">
        <v>0.0</v>
      </c>
      <c r="G4354" s="53">
        <v>0.0</v>
      </c>
      <c r="H4354" s="53">
        <v>0.0</v>
      </c>
      <c r="I4354" s="53">
        <v>0.0</v>
      </c>
      <c r="J4354" s="53">
        <v>0.0</v>
      </c>
      <c r="K4354" s="2" t="s">
        <v>3531</v>
      </c>
      <c r="L4354" s="53">
        <v>0.0</v>
      </c>
      <c r="M4354" s="2" t="s">
        <v>3369</v>
      </c>
      <c r="N4354" s="2" t="s">
        <v>3360</v>
      </c>
      <c r="O4354" s="55"/>
      <c r="AB4354" s="2" t="s">
        <v>164</v>
      </c>
      <c r="AC4354" s="2" t="s">
        <v>3361</v>
      </c>
      <c r="AD4354" s="2" t="s">
        <v>7216</v>
      </c>
      <c r="AE4354" s="2" t="s">
        <v>3363</v>
      </c>
      <c r="AF4354" s="93"/>
      <c r="AG4354" s="2" t="s">
        <v>3364</v>
      </c>
      <c r="AH4354" s="2" t="s">
        <v>3365</v>
      </c>
      <c r="AI4354" s="2">
        <v>0.0</v>
      </c>
      <c r="AJ4354" s="94">
        <v>0.0</v>
      </c>
      <c r="AK4354" s="94">
        <v>0.0</v>
      </c>
      <c r="AL4354" s="79"/>
      <c r="AM4354" s="2" t="s">
        <v>7395</v>
      </c>
    </row>
    <row r="4355">
      <c r="A4355" s="54">
        <v>46105.0</v>
      </c>
      <c r="B4355" s="54">
        <v>46106.0</v>
      </c>
      <c r="C4355" s="2" t="s">
        <v>1801</v>
      </c>
      <c r="D4355" s="2" t="s">
        <v>146</v>
      </c>
      <c r="E4355" s="2" t="s">
        <v>303</v>
      </c>
      <c r="F4355" s="53">
        <v>0.0</v>
      </c>
      <c r="G4355" s="53">
        <v>0.0</v>
      </c>
      <c r="H4355" s="53">
        <v>0.0</v>
      </c>
      <c r="I4355" s="53">
        <v>0.0</v>
      </c>
      <c r="J4355" s="53">
        <v>0.0</v>
      </c>
      <c r="K4355" s="2" t="s">
        <v>3531</v>
      </c>
      <c r="L4355" s="53">
        <v>0.0</v>
      </c>
      <c r="M4355" s="2" t="s">
        <v>3369</v>
      </c>
      <c r="N4355" s="2" t="s">
        <v>3360</v>
      </c>
      <c r="O4355" s="55"/>
      <c r="AB4355" s="2" t="s">
        <v>164</v>
      </c>
      <c r="AC4355" s="2" t="s">
        <v>3361</v>
      </c>
      <c r="AD4355" s="2" t="s">
        <v>7216</v>
      </c>
      <c r="AE4355" s="2" t="s">
        <v>3363</v>
      </c>
      <c r="AF4355" s="93"/>
      <c r="AG4355" s="2" t="s">
        <v>3364</v>
      </c>
      <c r="AH4355" s="2" t="s">
        <v>3365</v>
      </c>
      <c r="AI4355" s="2">
        <v>0.0</v>
      </c>
      <c r="AJ4355" s="94">
        <v>0.0</v>
      </c>
      <c r="AK4355" s="94">
        <v>0.0</v>
      </c>
      <c r="AL4355" s="79"/>
      <c r="AM4355" s="2" t="s">
        <v>7396</v>
      </c>
    </row>
    <row r="4356">
      <c r="A4356" s="54">
        <v>46106.0</v>
      </c>
      <c r="B4356" s="54">
        <v>46107.0</v>
      </c>
      <c r="C4356" s="2" t="s">
        <v>1801</v>
      </c>
      <c r="D4356" s="2" t="s">
        <v>146</v>
      </c>
      <c r="E4356" s="2" t="s">
        <v>148</v>
      </c>
      <c r="F4356" s="53">
        <v>0.0</v>
      </c>
      <c r="G4356" s="53">
        <v>0.0</v>
      </c>
      <c r="H4356" s="53">
        <v>0.0</v>
      </c>
      <c r="I4356" s="53">
        <v>0.0</v>
      </c>
      <c r="J4356" s="53">
        <v>0.0</v>
      </c>
      <c r="K4356" s="2" t="s">
        <v>3531</v>
      </c>
      <c r="L4356" s="53">
        <v>0.0</v>
      </c>
      <c r="M4356" s="2" t="s">
        <v>3369</v>
      </c>
      <c r="N4356" s="2" t="s">
        <v>3360</v>
      </c>
      <c r="O4356" s="55"/>
      <c r="AB4356" s="2" t="s">
        <v>164</v>
      </c>
      <c r="AC4356" s="2" t="s">
        <v>3361</v>
      </c>
      <c r="AD4356" s="2" t="s">
        <v>7216</v>
      </c>
      <c r="AE4356" s="2" t="s">
        <v>3363</v>
      </c>
      <c r="AF4356" s="93"/>
      <c r="AG4356" s="2" t="s">
        <v>3364</v>
      </c>
      <c r="AH4356" s="2" t="s">
        <v>3365</v>
      </c>
      <c r="AI4356" s="2">
        <v>0.0</v>
      </c>
      <c r="AJ4356" s="94">
        <v>0.0</v>
      </c>
      <c r="AK4356" s="94">
        <v>0.0</v>
      </c>
      <c r="AL4356" s="79"/>
      <c r="AM4356" s="2" t="s">
        <v>7397</v>
      </c>
    </row>
    <row r="4357">
      <c r="A4357" s="54">
        <v>46107.0</v>
      </c>
      <c r="B4357" s="54">
        <v>46108.0</v>
      </c>
      <c r="C4357" s="2" t="s">
        <v>1801</v>
      </c>
      <c r="D4357" s="2" t="s">
        <v>146</v>
      </c>
      <c r="E4357" s="2" t="s">
        <v>196</v>
      </c>
      <c r="F4357" s="53">
        <v>0.0</v>
      </c>
      <c r="G4357" s="53">
        <v>0.0</v>
      </c>
      <c r="H4357" s="53">
        <v>0.0</v>
      </c>
      <c r="I4357" s="53">
        <v>0.0</v>
      </c>
      <c r="J4357" s="53">
        <v>0.0</v>
      </c>
      <c r="K4357" s="2" t="s">
        <v>3531</v>
      </c>
      <c r="L4357" s="53">
        <v>0.0</v>
      </c>
      <c r="M4357" s="2" t="s">
        <v>3369</v>
      </c>
      <c r="N4357" s="2" t="s">
        <v>3360</v>
      </c>
      <c r="O4357" s="55"/>
      <c r="AB4357" s="2" t="s">
        <v>164</v>
      </c>
      <c r="AC4357" s="2" t="s">
        <v>3361</v>
      </c>
      <c r="AD4357" s="2" t="s">
        <v>7216</v>
      </c>
      <c r="AE4357" s="2" t="s">
        <v>3363</v>
      </c>
      <c r="AF4357" s="93"/>
      <c r="AG4357" s="2" t="s">
        <v>3364</v>
      </c>
      <c r="AH4357" s="2" t="s">
        <v>3365</v>
      </c>
      <c r="AI4357" s="2">
        <v>0.0</v>
      </c>
      <c r="AJ4357" s="94">
        <v>0.0</v>
      </c>
      <c r="AK4357" s="94">
        <v>0.0</v>
      </c>
      <c r="AL4357" s="79"/>
      <c r="AM4357" s="2" t="s">
        <v>7398</v>
      </c>
    </row>
    <row r="4358">
      <c r="A4358" s="54">
        <v>46108.0</v>
      </c>
      <c r="B4358" s="54">
        <v>46109.0</v>
      </c>
      <c r="C4358" s="2" t="s">
        <v>1801</v>
      </c>
      <c r="D4358" s="2" t="s">
        <v>146</v>
      </c>
      <c r="E4358" s="2" t="s">
        <v>288</v>
      </c>
      <c r="F4358" s="53">
        <v>0.0</v>
      </c>
      <c r="G4358" s="53">
        <v>0.0</v>
      </c>
      <c r="H4358" s="53">
        <v>0.0</v>
      </c>
      <c r="I4358" s="53">
        <v>0.0</v>
      </c>
      <c r="J4358" s="53">
        <v>0.0</v>
      </c>
      <c r="K4358" s="2" t="s">
        <v>3531</v>
      </c>
      <c r="L4358" s="53">
        <v>0.0</v>
      </c>
      <c r="M4358" s="2" t="s">
        <v>3369</v>
      </c>
      <c r="N4358" s="2" t="s">
        <v>3360</v>
      </c>
      <c r="O4358" s="55"/>
      <c r="AB4358" s="2" t="s">
        <v>164</v>
      </c>
      <c r="AC4358" s="2" t="s">
        <v>3361</v>
      </c>
      <c r="AD4358" s="2" t="s">
        <v>7216</v>
      </c>
      <c r="AE4358" s="2" t="s">
        <v>3363</v>
      </c>
      <c r="AF4358" s="93"/>
      <c r="AG4358" s="2" t="s">
        <v>3364</v>
      </c>
      <c r="AH4358" s="2" t="s">
        <v>3365</v>
      </c>
      <c r="AI4358" s="2">
        <v>0.0</v>
      </c>
      <c r="AJ4358" s="94">
        <v>0.0</v>
      </c>
      <c r="AK4358" s="94">
        <v>0.0</v>
      </c>
      <c r="AL4358" s="79"/>
      <c r="AM4358" s="2" t="s">
        <v>7399</v>
      </c>
    </row>
    <row r="4359">
      <c r="A4359" s="54">
        <v>46109.0</v>
      </c>
      <c r="B4359" s="54">
        <v>46110.0</v>
      </c>
      <c r="C4359" s="2" t="s">
        <v>1801</v>
      </c>
      <c r="D4359" s="2" t="s">
        <v>146</v>
      </c>
      <c r="E4359" s="2" t="s">
        <v>256</v>
      </c>
      <c r="F4359" s="53">
        <v>0.0</v>
      </c>
      <c r="G4359" s="53">
        <v>0.0</v>
      </c>
      <c r="H4359" s="53">
        <v>0.0</v>
      </c>
      <c r="I4359" s="53">
        <v>0.0</v>
      </c>
      <c r="J4359" s="53">
        <v>0.0</v>
      </c>
      <c r="K4359" s="2" t="s">
        <v>3531</v>
      </c>
      <c r="L4359" s="53">
        <v>0.0</v>
      </c>
      <c r="M4359" s="2" t="s">
        <v>3369</v>
      </c>
      <c r="N4359" s="2" t="s">
        <v>3360</v>
      </c>
      <c r="O4359" s="55"/>
      <c r="AB4359" s="2" t="s">
        <v>164</v>
      </c>
      <c r="AC4359" s="2" t="s">
        <v>3361</v>
      </c>
      <c r="AD4359" s="2" t="s">
        <v>7216</v>
      </c>
      <c r="AE4359" s="2" t="s">
        <v>3363</v>
      </c>
      <c r="AF4359" s="93"/>
      <c r="AG4359" s="2" t="s">
        <v>3364</v>
      </c>
      <c r="AH4359" s="2" t="s">
        <v>3365</v>
      </c>
      <c r="AI4359" s="2">
        <v>0.0</v>
      </c>
      <c r="AJ4359" s="94">
        <v>0.0</v>
      </c>
      <c r="AK4359" s="94">
        <v>0.0</v>
      </c>
      <c r="AL4359" s="79"/>
      <c r="AM4359" s="2" t="s">
        <v>7400</v>
      </c>
    </row>
    <row r="4360">
      <c r="A4360" s="54">
        <v>46110.0</v>
      </c>
      <c r="B4360" s="54">
        <v>46111.0</v>
      </c>
      <c r="C4360" s="2" t="s">
        <v>1801</v>
      </c>
      <c r="D4360" s="2" t="s">
        <v>146</v>
      </c>
      <c r="E4360" s="2" t="s">
        <v>180</v>
      </c>
      <c r="F4360" s="53">
        <v>0.0</v>
      </c>
      <c r="G4360" s="53">
        <v>0.0</v>
      </c>
      <c r="H4360" s="53">
        <v>0.0</v>
      </c>
      <c r="I4360" s="53">
        <v>0.0</v>
      </c>
      <c r="J4360" s="53">
        <v>0.0</v>
      </c>
      <c r="K4360" s="2" t="s">
        <v>3531</v>
      </c>
      <c r="L4360" s="53">
        <v>0.0</v>
      </c>
      <c r="M4360" s="2" t="s">
        <v>3369</v>
      </c>
      <c r="N4360" s="2" t="s">
        <v>3360</v>
      </c>
      <c r="O4360" s="55"/>
      <c r="AB4360" s="2" t="s">
        <v>164</v>
      </c>
      <c r="AC4360" s="2" t="s">
        <v>3361</v>
      </c>
      <c r="AD4360" s="2" t="s">
        <v>7216</v>
      </c>
      <c r="AE4360" s="2" t="s">
        <v>3363</v>
      </c>
      <c r="AF4360" s="93"/>
      <c r="AG4360" s="2" t="s">
        <v>3364</v>
      </c>
      <c r="AH4360" s="2" t="s">
        <v>3365</v>
      </c>
      <c r="AI4360" s="2">
        <v>0.0</v>
      </c>
      <c r="AJ4360" s="94">
        <v>0.0</v>
      </c>
      <c r="AK4360" s="94">
        <v>0.0</v>
      </c>
      <c r="AL4360" s="79"/>
      <c r="AM4360" s="2" t="s">
        <v>7401</v>
      </c>
    </row>
    <row r="4361">
      <c r="A4361" s="54">
        <v>46111.0</v>
      </c>
      <c r="B4361" s="54">
        <v>46112.0</v>
      </c>
      <c r="C4361" s="2" t="s">
        <v>1801</v>
      </c>
      <c r="D4361" s="2" t="s">
        <v>146</v>
      </c>
      <c r="E4361" s="2" t="s">
        <v>208</v>
      </c>
      <c r="F4361" s="53">
        <v>0.0</v>
      </c>
      <c r="G4361" s="53">
        <v>0.0</v>
      </c>
      <c r="H4361" s="53">
        <v>0.0</v>
      </c>
      <c r="I4361" s="53">
        <v>0.0</v>
      </c>
      <c r="J4361" s="53">
        <v>0.0</v>
      </c>
      <c r="K4361" s="2" t="s">
        <v>3531</v>
      </c>
      <c r="L4361" s="53">
        <v>0.0</v>
      </c>
      <c r="M4361" s="2" t="s">
        <v>3369</v>
      </c>
      <c r="N4361" s="2" t="s">
        <v>3360</v>
      </c>
      <c r="O4361" s="55"/>
      <c r="AB4361" s="2" t="s">
        <v>164</v>
      </c>
      <c r="AC4361" s="2" t="s">
        <v>3361</v>
      </c>
      <c r="AD4361" s="2" t="s">
        <v>7216</v>
      </c>
      <c r="AE4361" s="2" t="s">
        <v>3363</v>
      </c>
      <c r="AF4361" s="93"/>
      <c r="AG4361" s="2" t="s">
        <v>3364</v>
      </c>
      <c r="AH4361" s="2" t="s">
        <v>3365</v>
      </c>
      <c r="AI4361" s="2">
        <v>0.0</v>
      </c>
      <c r="AJ4361" s="94">
        <v>0.0</v>
      </c>
      <c r="AK4361" s="94">
        <v>0.0</v>
      </c>
      <c r="AL4361" s="79"/>
      <c r="AM4361" s="2" t="s">
        <v>7402</v>
      </c>
    </row>
    <row r="4362">
      <c r="A4362" s="54">
        <v>46112.0</v>
      </c>
      <c r="B4362" s="54">
        <v>46113.0</v>
      </c>
      <c r="C4362" s="2" t="s">
        <v>1801</v>
      </c>
      <c r="D4362" s="2" t="s">
        <v>146</v>
      </c>
      <c r="E4362" s="2" t="s">
        <v>303</v>
      </c>
      <c r="F4362" s="53">
        <v>0.0</v>
      </c>
      <c r="G4362" s="53">
        <v>0.0</v>
      </c>
      <c r="H4362" s="53">
        <v>0.0</v>
      </c>
      <c r="I4362" s="53">
        <v>0.0</v>
      </c>
      <c r="J4362" s="53">
        <v>0.0</v>
      </c>
      <c r="K4362" s="2" t="s">
        <v>3531</v>
      </c>
      <c r="L4362" s="53">
        <v>0.0</v>
      </c>
      <c r="M4362" s="2" t="s">
        <v>3369</v>
      </c>
      <c r="N4362" s="2" t="s">
        <v>3360</v>
      </c>
      <c r="O4362" s="55"/>
      <c r="AB4362" s="2" t="s">
        <v>164</v>
      </c>
      <c r="AC4362" s="2" t="s">
        <v>3361</v>
      </c>
      <c r="AD4362" s="2" t="s">
        <v>7216</v>
      </c>
      <c r="AE4362" s="2" t="s">
        <v>3363</v>
      </c>
      <c r="AF4362" s="93"/>
      <c r="AG4362" s="2" t="s">
        <v>3364</v>
      </c>
      <c r="AH4362" s="2" t="s">
        <v>3365</v>
      </c>
      <c r="AI4362" s="2">
        <v>0.0</v>
      </c>
      <c r="AJ4362" s="94">
        <v>0.0</v>
      </c>
      <c r="AK4362" s="94">
        <v>0.0</v>
      </c>
      <c r="AL4362" s="79"/>
      <c r="AM4362" s="2" t="s">
        <v>7403</v>
      </c>
    </row>
    <row r="4363">
      <c r="A4363" s="54">
        <v>46113.0</v>
      </c>
      <c r="B4363" s="54">
        <v>46114.0</v>
      </c>
      <c r="C4363" s="2" t="s">
        <v>1801</v>
      </c>
      <c r="D4363" s="2" t="s">
        <v>146</v>
      </c>
      <c r="E4363" s="2" t="s">
        <v>148</v>
      </c>
      <c r="F4363" s="53">
        <v>0.0</v>
      </c>
      <c r="G4363" s="53">
        <v>0.0</v>
      </c>
      <c r="H4363" s="53">
        <v>0.0</v>
      </c>
      <c r="I4363" s="53">
        <v>0.0</v>
      </c>
      <c r="J4363" s="53">
        <v>0.0</v>
      </c>
      <c r="K4363" s="2" t="s">
        <v>3531</v>
      </c>
      <c r="L4363" s="53">
        <v>0.0</v>
      </c>
      <c r="M4363" s="2" t="s">
        <v>3369</v>
      </c>
      <c r="N4363" s="2" t="s">
        <v>3360</v>
      </c>
      <c r="O4363" s="55"/>
      <c r="AB4363" s="2" t="s">
        <v>164</v>
      </c>
      <c r="AC4363" s="2" t="s">
        <v>3361</v>
      </c>
      <c r="AD4363" s="2" t="s">
        <v>7216</v>
      </c>
      <c r="AE4363" s="2" t="s">
        <v>3363</v>
      </c>
      <c r="AF4363" s="93"/>
      <c r="AG4363" s="2" t="s">
        <v>3364</v>
      </c>
      <c r="AH4363" s="2" t="s">
        <v>3365</v>
      </c>
      <c r="AI4363" s="2">
        <v>0.0</v>
      </c>
      <c r="AJ4363" s="94">
        <v>0.0</v>
      </c>
      <c r="AK4363" s="94">
        <v>0.0</v>
      </c>
      <c r="AL4363" s="79"/>
      <c r="AM4363" s="2" t="s">
        <v>7404</v>
      </c>
    </row>
    <row r="4364">
      <c r="A4364" s="54">
        <v>46114.0</v>
      </c>
      <c r="B4364" s="54">
        <v>46115.0</v>
      </c>
      <c r="C4364" s="2" t="s">
        <v>1801</v>
      </c>
      <c r="D4364" s="2" t="s">
        <v>146</v>
      </c>
      <c r="E4364" s="2" t="s">
        <v>196</v>
      </c>
      <c r="F4364" s="53">
        <v>0.0</v>
      </c>
      <c r="G4364" s="53">
        <v>0.0</v>
      </c>
      <c r="H4364" s="53">
        <v>0.0</v>
      </c>
      <c r="I4364" s="53">
        <v>0.0</v>
      </c>
      <c r="J4364" s="53">
        <v>0.0</v>
      </c>
      <c r="K4364" s="2" t="s">
        <v>3531</v>
      </c>
      <c r="L4364" s="53">
        <v>0.0</v>
      </c>
      <c r="M4364" s="2" t="s">
        <v>3369</v>
      </c>
      <c r="N4364" s="2" t="s">
        <v>3360</v>
      </c>
      <c r="O4364" s="55"/>
      <c r="AB4364" s="2" t="s">
        <v>164</v>
      </c>
      <c r="AC4364" s="2" t="s">
        <v>3361</v>
      </c>
      <c r="AD4364" s="2" t="s">
        <v>7216</v>
      </c>
      <c r="AE4364" s="2" t="s">
        <v>3363</v>
      </c>
      <c r="AF4364" s="93"/>
      <c r="AG4364" s="2" t="s">
        <v>3364</v>
      </c>
      <c r="AH4364" s="2" t="s">
        <v>3365</v>
      </c>
      <c r="AI4364" s="2">
        <v>0.0</v>
      </c>
      <c r="AJ4364" s="94">
        <v>0.0</v>
      </c>
      <c r="AK4364" s="94">
        <v>0.0</v>
      </c>
      <c r="AL4364" s="79"/>
      <c r="AM4364" s="2" t="s">
        <v>7405</v>
      </c>
    </row>
    <row r="4365">
      <c r="A4365" s="54">
        <v>46115.0</v>
      </c>
      <c r="B4365" s="54">
        <v>46116.0</v>
      </c>
      <c r="C4365" s="2" t="s">
        <v>1801</v>
      </c>
      <c r="D4365" s="2" t="s">
        <v>146</v>
      </c>
      <c r="E4365" s="2" t="s">
        <v>288</v>
      </c>
      <c r="F4365" s="53">
        <v>0.0</v>
      </c>
      <c r="G4365" s="53">
        <v>0.0</v>
      </c>
      <c r="H4365" s="53">
        <v>0.0</v>
      </c>
      <c r="I4365" s="53">
        <v>0.0</v>
      </c>
      <c r="J4365" s="53">
        <v>0.0</v>
      </c>
      <c r="K4365" s="2" t="s">
        <v>3531</v>
      </c>
      <c r="L4365" s="53">
        <v>0.0</v>
      </c>
      <c r="M4365" s="2" t="s">
        <v>3369</v>
      </c>
      <c r="N4365" s="2" t="s">
        <v>3360</v>
      </c>
      <c r="O4365" s="55"/>
      <c r="AB4365" s="2" t="s">
        <v>164</v>
      </c>
      <c r="AC4365" s="2" t="s">
        <v>3361</v>
      </c>
      <c r="AD4365" s="2" t="s">
        <v>7216</v>
      </c>
      <c r="AE4365" s="2" t="s">
        <v>3363</v>
      </c>
      <c r="AF4365" s="93"/>
      <c r="AG4365" s="2" t="s">
        <v>3364</v>
      </c>
      <c r="AH4365" s="2" t="s">
        <v>3365</v>
      </c>
      <c r="AI4365" s="2">
        <v>0.0</v>
      </c>
      <c r="AJ4365" s="94">
        <v>0.0</v>
      </c>
      <c r="AK4365" s="94">
        <v>0.0</v>
      </c>
      <c r="AL4365" s="79"/>
      <c r="AM4365" s="2" t="s">
        <v>7406</v>
      </c>
    </row>
    <row r="4366">
      <c r="A4366" s="54">
        <v>46116.0</v>
      </c>
      <c r="B4366" s="54">
        <v>46117.0</v>
      </c>
      <c r="C4366" s="2" t="s">
        <v>1801</v>
      </c>
      <c r="D4366" s="2" t="s">
        <v>146</v>
      </c>
      <c r="E4366" s="2" t="s">
        <v>256</v>
      </c>
      <c r="F4366" s="53">
        <v>0.0</v>
      </c>
      <c r="G4366" s="53">
        <v>0.0</v>
      </c>
      <c r="H4366" s="53">
        <v>0.0</v>
      </c>
      <c r="I4366" s="53">
        <v>0.0</v>
      </c>
      <c r="J4366" s="53">
        <v>0.0</v>
      </c>
      <c r="K4366" s="2" t="s">
        <v>3531</v>
      </c>
      <c r="L4366" s="53">
        <v>0.0</v>
      </c>
      <c r="M4366" s="2" t="s">
        <v>3369</v>
      </c>
      <c r="N4366" s="2" t="s">
        <v>3360</v>
      </c>
      <c r="O4366" s="55"/>
      <c r="AB4366" s="2" t="s">
        <v>164</v>
      </c>
      <c r="AC4366" s="2" t="s">
        <v>3361</v>
      </c>
      <c r="AD4366" s="2" t="s">
        <v>7216</v>
      </c>
      <c r="AE4366" s="2" t="s">
        <v>3363</v>
      </c>
      <c r="AF4366" s="93"/>
      <c r="AG4366" s="2" t="s">
        <v>3364</v>
      </c>
      <c r="AH4366" s="2" t="s">
        <v>3365</v>
      </c>
      <c r="AI4366" s="2">
        <v>0.0</v>
      </c>
      <c r="AJ4366" s="94">
        <v>0.0</v>
      </c>
      <c r="AK4366" s="94">
        <v>0.0</v>
      </c>
      <c r="AL4366" s="79"/>
      <c r="AM4366" s="2" t="s">
        <v>7407</v>
      </c>
    </row>
    <row r="4367">
      <c r="A4367" s="54">
        <v>46117.0</v>
      </c>
      <c r="B4367" s="54">
        <v>46118.0</v>
      </c>
      <c r="C4367" s="2" t="s">
        <v>1801</v>
      </c>
      <c r="D4367" s="2" t="s">
        <v>146</v>
      </c>
      <c r="E4367" s="2" t="s">
        <v>180</v>
      </c>
      <c r="F4367" s="53">
        <v>0.0</v>
      </c>
      <c r="G4367" s="53">
        <v>0.0</v>
      </c>
      <c r="H4367" s="53">
        <v>0.0</v>
      </c>
      <c r="I4367" s="53">
        <v>0.0</v>
      </c>
      <c r="J4367" s="53">
        <v>0.0</v>
      </c>
      <c r="K4367" s="2" t="s">
        <v>3531</v>
      </c>
      <c r="L4367" s="53">
        <v>0.0</v>
      </c>
      <c r="M4367" s="2" t="s">
        <v>3369</v>
      </c>
      <c r="N4367" s="2" t="s">
        <v>3360</v>
      </c>
      <c r="O4367" s="55"/>
      <c r="AB4367" s="2" t="s">
        <v>164</v>
      </c>
      <c r="AC4367" s="2" t="s">
        <v>3361</v>
      </c>
      <c r="AD4367" s="2" t="s">
        <v>7216</v>
      </c>
      <c r="AE4367" s="2" t="s">
        <v>3363</v>
      </c>
      <c r="AF4367" s="93"/>
      <c r="AG4367" s="2" t="s">
        <v>3364</v>
      </c>
      <c r="AH4367" s="2" t="s">
        <v>3365</v>
      </c>
      <c r="AI4367" s="2">
        <v>0.0</v>
      </c>
      <c r="AJ4367" s="94">
        <v>0.0</v>
      </c>
      <c r="AK4367" s="94">
        <v>0.0</v>
      </c>
      <c r="AL4367" s="79"/>
      <c r="AM4367" s="2" t="s">
        <v>7408</v>
      </c>
    </row>
    <row r="4368">
      <c r="A4368" s="54">
        <v>46118.0</v>
      </c>
      <c r="B4368" s="54">
        <v>46119.0</v>
      </c>
      <c r="C4368" s="2" t="s">
        <v>1801</v>
      </c>
      <c r="D4368" s="2" t="s">
        <v>146</v>
      </c>
      <c r="E4368" s="2" t="s">
        <v>208</v>
      </c>
      <c r="F4368" s="53">
        <v>0.0</v>
      </c>
      <c r="G4368" s="53">
        <v>0.0</v>
      </c>
      <c r="H4368" s="53">
        <v>0.0</v>
      </c>
      <c r="I4368" s="53">
        <v>0.0</v>
      </c>
      <c r="J4368" s="53">
        <v>0.0</v>
      </c>
      <c r="K4368" s="2" t="s">
        <v>3531</v>
      </c>
      <c r="L4368" s="53">
        <v>0.0</v>
      </c>
      <c r="M4368" s="2" t="s">
        <v>3369</v>
      </c>
      <c r="N4368" s="2" t="s">
        <v>3360</v>
      </c>
      <c r="O4368" s="55"/>
      <c r="AB4368" s="2" t="s">
        <v>164</v>
      </c>
      <c r="AC4368" s="2" t="s">
        <v>3361</v>
      </c>
      <c r="AD4368" s="2" t="s">
        <v>7216</v>
      </c>
      <c r="AE4368" s="2" t="s">
        <v>3363</v>
      </c>
      <c r="AF4368" s="93"/>
      <c r="AG4368" s="2" t="s">
        <v>3364</v>
      </c>
      <c r="AH4368" s="2" t="s">
        <v>3365</v>
      </c>
      <c r="AI4368" s="2">
        <v>0.0</v>
      </c>
      <c r="AJ4368" s="94">
        <v>0.0</v>
      </c>
      <c r="AK4368" s="94">
        <v>0.0</v>
      </c>
      <c r="AL4368" s="79"/>
      <c r="AM4368" s="2" t="s">
        <v>7409</v>
      </c>
    </row>
    <row r="4369">
      <c r="A4369" s="54">
        <v>46119.0</v>
      </c>
      <c r="B4369" s="54">
        <v>46120.0</v>
      </c>
      <c r="C4369" s="2" t="s">
        <v>1801</v>
      </c>
      <c r="D4369" s="2" t="s">
        <v>146</v>
      </c>
      <c r="E4369" s="2" t="s">
        <v>303</v>
      </c>
      <c r="F4369" s="53">
        <v>0.0</v>
      </c>
      <c r="G4369" s="53">
        <v>0.0</v>
      </c>
      <c r="H4369" s="53">
        <v>0.0</v>
      </c>
      <c r="I4369" s="53">
        <v>0.0</v>
      </c>
      <c r="J4369" s="53">
        <v>0.0</v>
      </c>
      <c r="K4369" s="2" t="s">
        <v>3531</v>
      </c>
      <c r="L4369" s="53">
        <v>0.0</v>
      </c>
      <c r="M4369" s="2" t="s">
        <v>3369</v>
      </c>
      <c r="N4369" s="2" t="s">
        <v>3360</v>
      </c>
      <c r="O4369" s="55"/>
      <c r="AB4369" s="2" t="s">
        <v>164</v>
      </c>
      <c r="AC4369" s="2" t="s">
        <v>3361</v>
      </c>
      <c r="AD4369" s="2" t="s">
        <v>7216</v>
      </c>
      <c r="AE4369" s="2" t="s">
        <v>3363</v>
      </c>
      <c r="AF4369" s="93"/>
      <c r="AG4369" s="2" t="s">
        <v>3364</v>
      </c>
      <c r="AH4369" s="2" t="s">
        <v>3365</v>
      </c>
      <c r="AI4369" s="2">
        <v>0.0</v>
      </c>
      <c r="AJ4369" s="94">
        <v>0.0</v>
      </c>
      <c r="AK4369" s="94">
        <v>0.0</v>
      </c>
      <c r="AL4369" s="79"/>
      <c r="AM4369" s="2" t="s">
        <v>7410</v>
      </c>
    </row>
    <row r="4370">
      <c r="A4370" s="54">
        <v>46120.0</v>
      </c>
      <c r="B4370" s="54">
        <v>46121.0</v>
      </c>
      <c r="C4370" s="2" t="s">
        <v>1801</v>
      </c>
      <c r="D4370" s="2" t="s">
        <v>146</v>
      </c>
      <c r="E4370" s="2" t="s">
        <v>148</v>
      </c>
      <c r="F4370" s="53">
        <v>0.0</v>
      </c>
      <c r="G4370" s="53">
        <v>0.0</v>
      </c>
      <c r="H4370" s="53">
        <v>0.0</v>
      </c>
      <c r="I4370" s="53">
        <v>0.0</v>
      </c>
      <c r="J4370" s="53">
        <v>0.0</v>
      </c>
      <c r="K4370" s="2" t="s">
        <v>3531</v>
      </c>
      <c r="L4370" s="53">
        <v>0.0</v>
      </c>
      <c r="M4370" s="2" t="s">
        <v>3369</v>
      </c>
      <c r="N4370" s="2" t="s">
        <v>3360</v>
      </c>
      <c r="O4370" s="55"/>
      <c r="AB4370" s="2" t="s">
        <v>164</v>
      </c>
      <c r="AC4370" s="2" t="s">
        <v>3361</v>
      </c>
      <c r="AD4370" s="2" t="s">
        <v>7216</v>
      </c>
      <c r="AE4370" s="2" t="s">
        <v>3363</v>
      </c>
      <c r="AF4370" s="93"/>
      <c r="AG4370" s="2" t="s">
        <v>3364</v>
      </c>
      <c r="AH4370" s="2" t="s">
        <v>3365</v>
      </c>
      <c r="AI4370" s="2">
        <v>0.0</v>
      </c>
      <c r="AJ4370" s="94">
        <v>0.0</v>
      </c>
      <c r="AK4370" s="94">
        <v>0.0</v>
      </c>
      <c r="AL4370" s="79"/>
      <c r="AM4370" s="2" t="s">
        <v>7411</v>
      </c>
    </row>
    <row r="4371">
      <c r="A4371" s="54">
        <v>46121.0</v>
      </c>
      <c r="B4371" s="54">
        <v>46122.0</v>
      </c>
      <c r="C4371" s="2" t="s">
        <v>1801</v>
      </c>
      <c r="D4371" s="2" t="s">
        <v>146</v>
      </c>
      <c r="E4371" s="2" t="s">
        <v>196</v>
      </c>
      <c r="F4371" s="53">
        <v>0.0</v>
      </c>
      <c r="G4371" s="53">
        <v>0.0</v>
      </c>
      <c r="H4371" s="53">
        <v>0.0</v>
      </c>
      <c r="I4371" s="53">
        <v>0.0</v>
      </c>
      <c r="J4371" s="53">
        <v>0.0</v>
      </c>
      <c r="K4371" s="2" t="s">
        <v>3531</v>
      </c>
      <c r="L4371" s="53">
        <v>0.0</v>
      </c>
      <c r="M4371" s="2" t="s">
        <v>3369</v>
      </c>
      <c r="N4371" s="2" t="s">
        <v>3360</v>
      </c>
      <c r="O4371" s="55"/>
      <c r="AB4371" s="2" t="s">
        <v>164</v>
      </c>
      <c r="AC4371" s="2" t="s">
        <v>3361</v>
      </c>
      <c r="AD4371" s="2" t="s">
        <v>7216</v>
      </c>
      <c r="AE4371" s="2" t="s">
        <v>3363</v>
      </c>
      <c r="AF4371" s="93"/>
      <c r="AG4371" s="2" t="s">
        <v>3364</v>
      </c>
      <c r="AH4371" s="2" t="s">
        <v>3365</v>
      </c>
      <c r="AI4371" s="2">
        <v>0.0</v>
      </c>
      <c r="AJ4371" s="94">
        <v>0.0</v>
      </c>
      <c r="AK4371" s="94">
        <v>0.0</v>
      </c>
      <c r="AL4371" s="79"/>
      <c r="AM4371" s="2" t="s">
        <v>7412</v>
      </c>
    </row>
    <row r="4372">
      <c r="A4372" s="54">
        <v>46122.0</v>
      </c>
      <c r="B4372" s="54">
        <v>46123.0</v>
      </c>
      <c r="C4372" s="2" t="s">
        <v>1801</v>
      </c>
      <c r="D4372" s="2" t="s">
        <v>146</v>
      </c>
      <c r="E4372" s="2" t="s">
        <v>288</v>
      </c>
      <c r="F4372" s="53">
        <v>0.0</v>
      </c>
      <c r="G4372" s="53">
        <v>0.0</v>
      </c>
      <c r="H4372" s="53">
        <v>0.0</v>
      </c>
      <c r="I4372" s="53">
        <v>0.0</v>
      </c>
      <c r="J4372" s="53">
        <v>0.0</v>
      </c>
      <c r="K4372" s="2" t="s">
        <v>3531</v>
      </c>
      <c r="L4372" s="53">
        <v>0.0</v>
      </c>
      <c r="M4372" s="2" t="s">
        <v>3369</v>
      </c>
      <c r="N4372" s="2" t="s">
        <v>3360</v>
      </c>
      <c r="O4372" s="55"/>
      <c r="AB4372" s="2" t="s">
        <v>164</v>
      </c>
      <c r="AC4372" s="2" t="s">
        <v>3361</v>
      </c>
      <c r="AD4372" s="2" t="s">
        <v>7216</v>
      </c>
      <c r="AE4372" s="2" t="s">
        <v>3363</v>
      </c>
      <c r="AF4372" s="93"/>
      <c r="AG4372" s="2" t="s">
        <v>3364</v>
      </c>
      <c r="AH4372" s="2" t="s">
        <v>3365</v>
      </c>
      <c r="AI4372" s="2">
        <v>0.0</v>
      </c>
      <c r="AJ4372" s="94">
        <v>0.0</v>
      </c>
      <c r="AK4372" s="94">
        <v>0.0</v>
      </c>
      <c r="AL4372" s="79"/>
      <c r="AM4372" s="2" t="s">
        <v>7413</v>
      </c>
    </row>
    <row r="4373">
      <c r="A4373" s="54">
        <v>46123.0</v>
      </c>
      <c r="B4373" s="54">
        <v>46124.0</v>
      </c>
      <c r="C4373" s="2" t="s">
        <v>1801</v>
      </c>
      <c r="D4373" s="2" t="s">
        <v>146</v>
      </c>
      <c r="E4373" s="2" t="s">
        <v>256</v>
      </c>
      <c r="F4373" s="53">
        <v>0.0</v>
      </c>
      <c r="G4373" s="53">
        <v>0.0</v>
      </c>
      <c r="H4373" s="53">
        <v>0.0</v>
      </c>
      <c r="I4373" s="53">
        <v>0.0</v>
      </c>
      <c r="J4373" s="53">
        <v>0.0</v>
      </c>
      <c r="K4373" s="2" t="s">
        <v>3531</v>
      </c>
      <c r="L4373" s="53">
        <v>0.0</v>
      </c>
      <c r="M4373" s="2" t="s">
        <v>3369</v>
      </c>
      <c r="N4373" s="2" t="s">
        <v>3360</v>
      </c>
      <c r="O4373" s="55"/>
      <c r="AB4373" s="2" t="s">
        <v>164</v>
      </c>
      <c r="AC4373" s="2" t="s">
        <v>3361</v>
      </c>
      <c r="AD4373" s="2" t="s">
        <v>7216</v>
      </c>
      <c r="AE4373" s="2" t="s">
        <v>3363</v>
      </c>
      <c r="AF4373" s="93"/>
      <c r="AG4373" s="2" t="s">
        <v>3364</v>
      </c>
      <c r="AH4373" s="2" t="s">
        <v>3365</v>
      </c>
      <c r="AI4373" s="2">
        <v>0.0</v>
      </c>
      <c r="AJ4373" s="94">
        <v>0.0</v>
      </c>
      <c r="AK4373" s="94">
        <v>0.0</v>
      </c>
      <c r="AL4373" s="79"/>
      <c r="AM4373" s="2" t="s">
        <v>7414</v>
      </c>
    </row>
    <row r="4374">
      <c r="A4374" s="54">
        <v>46124.0</v>
      </c>
      <c r="B4374" s="54">
        <v>46125.0</v>
      </c>
      <c r="C4374" s="2" t="s">
        <v>1801</v>
      </c>
      <c r="D4374" s="2" t="s">
        <v>146</v>
      </c>
      <c r="E4374" s="2" t="s">
        <v>180</v>
      </c>
      <c r="F4374" s="53">
        <v>0.0</v>
      </c>
      <c r="G4374" s="53">
        <v>0.0</v>
      </c>
      <c r="H4374" s="53">
        <v>0.0</v>
      </c>
      <c r="I4374" s="53">
        <v>0.0</v>
      </c>
      <c r="J4374" s="53">
        <v>0.0</v>
      </c>
      <c r="K4374" s="2" t="s">
        <v>3531</v>
      </c>
      <c r="L4374" s="53">
        <v>0.0</v>
      </c>
      <c r="M4374" s="2" t="s">
        <v>3369</v>
      </c>
      <c r="N4374" s="2" t="s">
        <v>3360</v>
      </c>
      <c r="O4374" s="55"/>
      <c r="AB4374" s="2" t="s">
        <v>164</v>
      </c>
      <c r="AC4374" s="2" t="s">
        <v>3361</v>
      </c>
      <c r="AD4374" s="2" t="s">
        <v>7216</v>
      </c>
      <c r="AE4374" s="2" t="s">
        <v>3363</v>
      </c>
      <c r="AF4374" s="93"/>
      <c r="AG4374" s="2" t="s">
        <v>3364</v>
      </c>
      <c r="AH4374" s="2" t="s">
        <v>3365</v>
      </c>
      <c r="AI4374" s="2">
        <v>0.0</v>
      </c>
      <c r="AJ4374" s="94">
        <v>0.0</v>
      </c>
      <c r="AK4374" s="94">
        <v>0.0</v>
      </c>
      <c r="AL4374" s="79"/>
      <c r="AM4374" s="2" t="s">
        <v>7415</v>
      </c>
    </row>
    <row r="4375">
      <c r="A4375" s="54">
        <v>46125.0</v>
      </c>
      <c r="B4375" s="54">
        <v>46126.0</v>
      </c>
      <c r="C4375" s="2" t="s">
        <v>1801</v>
      </c>
      <c r="D4375" s="2" t="s">
        <v>146</v>
      </c>
      <c r="E4375" s="2" t="s">
        <v>208</v>
      </c>
      <c r="F4375" s="53">
        <v>0.0</v>
      </c>
      <c r="G4375" s="53">
        <v>0.0</v>
      </c>
      <c r="H4375" s="53">
        <v>0.0</v>
      </c>
      <c r="I4375" s="53">
        <v>0.0</v>
      </c>
      <c r="J4375" s="53">
        <v>0.0</v>
      </c>
      <c r="K4375" s="2" t="s">
        <v>3531</v>
      </c>
      <c r="L4375" s="53">
        <v>0.0</v>
      </c>
      <c r="M4375" s="2" t="s">
        <v>3369</v>
      </c>
      <c r="N4375" s="2" t="s">
        <v>3360</v>
      </c>
      <c r="O4375" s="55"/>
      <c r="AB4375" s="2" t="s">
        <v>164</v>
      </c>
      <c r="AC4375" s="2" t="s">
        <v>3361</v>
      </c>
      <c r="AD4375" s="2" t="s">
        <v>7216</v>
      </c>
      <c r="AE4375" s="2" t="s">
        <v>3363</v>
      </c>
      <c r="AF4375" s="93"/>
      <c r="AG4375" s="2" t="s">
        <v>3364</v>
      </c>
      <c r="AH4375" s="2" t="s">
        <v>3365</v>
      </c>
      <c r="AI4375" s="2">
        <v>0.0</v>
      </c>
      <c r="AJ4375" s="94">
        <v>0.0</v>
      </c>
      <c r="AK4375" s="94">
        <v>0.0</v>
      </c>
      <c r="AL4375" s="79"/>
      <c r="AM4375" s="2" t="s">
        <v>7416</v>
      </c>
    </row>
    <row r="4376">
      <c r="A4376" s="54">
        <v>46126.0</v>
      </c>
      <c r="B4376" s="54">
        <v>46127.0</v>
      </c>
      <c r="C4376" s="2" t="s">
        <v>1801</v>
      </c>
      <c r="D4376" s="2" t="s">
        <v>146</v>
      </c>
      <c r="E4376" s="2" t="s">
        <v>303</v>
      </c>
      <c r="F4376" s="53">
        <v>0.0</v>
      </c>
      <c r="G4376" s="53">
        <v>0.0</v>
      </c>
      <c r="H4376" s="53">
        <v>0.0</v>
      </c>
      <c r="I4376" s="53">
        <v>0.0</v>
      </c>
      <c r="J4376" s="53">
        <v>0.0</v>
      </c>
      <c r="K4376" s="2" t="s">
        <v>3531</v>
      </c>
      <c r="L4376" s="53">
        <v>0.0</v>
      </c>
      <c r="M4376" s="2" t="s">
        <v>3369</v>
      </c>
      <c r="N4376" s="2" t="s">
        <v>3360</v>
      </c>
      <c r="O4376" s="55"/>
      <c r="AB4376" s="2" t="s">
        <v>164</v>
      </c>
      <c r="AC4376" s="2" t="s">
        <v>3361</v>
      </c>
      <c r="AD4376" s="2" t="s">
        <v>7216</v>
      </c>
      <c r="AE4376" s="2" t="s">
        <v>3363</v>
      </c>
      <c r="AF4376" s="93"/>
      <c r="AG4376" s="2" t="s">
        <v>3364</v>
      </c>
      <c r="AH4376" s="2" t="s">
        <v>3365</v>
      </c>
      <c r="AI4376" s="2">
        <v>0.0</v>
      </c>
      <c r="AJ4376" s="94">
        <v>0.0</v>
      </c>
      <c r="AK4376" s="94">
        <v>0.0</v>
      </c>
      <c r="AL4376" s="79"/>
      <c r="AM4376" s="2" t="s">
        <v>7417</v>
      </c>
    </row>
    <row r="4377">
      <c r="A4377" s="54">
        <v>46127.0</v>
      </c>
      <c r="B4377" s="54">
        <v>46128.0</v>
      </c>
      <c r="C4377" s="2" t="s">
        <v>1801</v>
      </c>
      <c r="D4377" s="2" t="s">
        <v>146</v>
      </c>
      <c r="E4377" s="2" t="s">
        <v>148</v>
      </c>
      <c r="F4377" s="53">
        <v>0.0</v>
      </c>
      <c r="G4377" s="53">
        <v>0.0</v>
      </c>
      <c r="H4377" s="53">
        <v>0.0</v>
      </c>
      <c r="I4377" s="53">
        <v>0.0</v>
      </c>
      <c r="J4377" s="53">
        <v>0.0</v>
      </c>
      <c r="K4377" s="2" t="s">
        <v>3531</v>
      </c>
      <c r="L4377" s="53">
        <v>0.0</v>
      </c>
      <c r="M4377" s="2" t="s">
        <v>3369</v>
      </c>
      <c r="N4377" s="2" t="s">
        <v>3360</v>
      </c>
      <c r="O4377" s="55"/>
      <c r="AB4377" s="2" t="s">
        <v>164</v>
      </c>
      <c r="AC4377" s="2" t="s">
        <v>3361</v>
      </c>
      <c r="AD4377" s="2" t="s">
        <v>7216</v>
      </c>
      <c r="AE4377" s="2" t="s">
        <v>3363</v>
      </c>
      <c r="AF4377" s="93"/>
      <c r="AG4377" s="2" t="s">
        <v>3364</v>
      </c>
      <c r="AH4377" s="2" t="s">
        <v>3365</v>
      </c>
      <c r="AI4377" s="2">
        <v>0.0</v>
      </c>
      <c r="AJ4377" s="94">
        <v>0.0</v>
      </c>
      <c r="AK4377" s="94">
        <v>0.0</v>
      </c>
      <c r="AL4377" s="79"/>
      <c r="AM4377" s="2" t="s">
        <v>7418</v>
      </c>
    </row>
    <row r="4378">
      <c r="A4378" s="54">
        <v>46128.0</v>
      </c>
      <c r="B4378" s="54">
        <v>46129.0</v>
      </c>
      <c r="C4378" s="2" t="s">
        <v>1801</v>
      </c>
      <c r="D4378" s="2" t="s">
        <v>146</v>
      </c>
      <c r="E4378" s="2" t="s">
        <v>196</v>
      </c>
      <c r="F4378" s="53">
        <v>0.0</v>
      </c>
      <c r="G4378" s="53">
        <v>0.0</v>
      </c>
      <c r="H4378" s="53">
        <v>0.0</v>
      </c>
      <c r="I4378" s="53">
        <v>0.0</v>
      </c>
      <c r="J4378" s="53">
        <v>0.0</v>
      </c>
      <c r="K4378" s="2" t="s">
        <v>3531</v>
      </c>
      <c r="L4378" s="53">
        <v>0.0</v>
      </c>
      <c r="M4378" s="2" t="s">
        <v>3369</v>
      </c>
      <c r="N4378" s="2" t="s">
        <v>3360</v>
      </c>
      <c r="O4378" s="55"/>
      <c r="AB4378" s="2" t="s">
        <v>164</v>
      </c>
      <c r="AC4378" s="2" t="s">
        <v>3361</v>
      </c>
      <c r="AD4378" s="2" t="s">
        <v>7216</v>
      </c>
      <c r="AE4378" s="2" t="s">
        <v>3363</v>
      </c>
      <c r="AF4378" s="93"/>
      <c r="AG4378" s="2" t="s">
        <v>3364</v>
      </c>
      <c r="AH4378" s="2" t="s">
        <v>3365</v>
      </c>
      <c r="AI4378" s="2">
        <v>0.0</v>
      </c>
      <c r="AJ4378" s="94">
        <v>0.0</v>
      </c>
      <c r="AK4378" s="94">
        <v>0.0</v>
      </c>
      <c r="AL4378" s="79"/>
      <c r="AM4378" s="2" t="s">
        <v>7419</v>
      </c>
    </row>
    <row r="4379">
      <c r="A4379" s="54">
        <v>46129.0</v>
      </c>
      <c r="B4379" s="54">
        <v>46130.0</v>
      </c>
      <c r="C4379" s="2" t="s">
        <v>1801</v>
      </c>
      <c r="D4379" s="2" t="s">
        <v>146</v>
      </c>
      <c r="E4379" s="2" t="s">
        <v>288</v>
      </c>
      <c r="F4379" s="53">
        <v>0.0</v>
      </c>
      <c r="G4379" s="53">
        <v>0.0</v>
      </c>
      <c r="H4379" s="53">
        <v>0.0</v>
      </c>
      <c r="I4379" s="53">
        <v>0.0</v>
      </c>
      <c r="J4379" s="53">
        <v>0.0</v>
      </c>
      <c r="K4379" s="2" t="s">
        <v>3531</v>
      </c>
      <c r="L4379" s="53">
        <v>0.0</v>
      </c>
      <c r="M4379" s="2" t="s">
        <v>3369</v>
      </c>
      <c r="N4379" s="2" t="s">
        <v>3360</v>
      </c>
      <c r="O4379" s="55"/>
      <c r="AB4379" s="2" t="s">
        <v>164</v>
      </c>
      <c r="AC4379" s="2" t="s">
        <v>3361</v>
      </c>
      <c r="AD4379" s="2" t="s">
        <v>7216</v>
      </c>
      <c r="AE4379" s="2" t="s">
        <v>3363</v>
      </c>
      <c r="AF4379" s="93"/>
      <c r="AG4379" s="2" t="s">
        <v>3364</v>
      </c>
      <c r="AH4379" s="2" t="s">
        <v>3365</v>
      </c>
      <c r="AI4379" s="2">
        <v>0.0</v>
      </c>
      <c r="AJ4379" s="94">
        <v>0.0</v>
      </c>
      <c r="AK4379" s="94">
        <v>0.0</v>
      </c>
      <c r="AL4379" s="79"/>
      <c r="AM4379" s="2" t="s">
        <v>7420</v>
      </c>
    </row>
    <row r="4380">
      <c r="A4380" s="54">
        <v>46130.0</v>
      </c>
      <c r="B4380" s="54">
        <v>46131.0</v>
      </c>
      <c r="C4380" s="2" t="s">
        <v>1801</v>
      </c>
      <c r="D4380" s="2" t="s">
        <v>146</v>
      </c>
      <c r="E4380" s="2" t="s">
        <v>256</v>
      </c>
      <c r="F4380" s="53">
        <v>0.0</v>
      </c>
      <c r="G4380" s="53">
        <v>0.0</v>
      </c>
      <c r="H4380" s="53">
        <v>0.0</v>
      </c>
      <c r="I4380" s="53">
        <v>0.0</v>
      </c>
      <c r="J4380" s="53">
        <v>0.0</v>
      </c>
      <c r="K4380" s="2" t="s">
        <v>3531</v>
      </c>
      <c r="L4380" s="53">
        <v>0.0</v>
      </c>
      <c r="M4380" s="2" t="s">
        <v>3369</v>
      </c>
      <c r="N4380" s="2" t="s">
        <v>3360</v>
      </c>
      <c r="O4380" s="55"/>
      <c r="AB4380" s="2" t="s">
        <v>164</v>
      </c>
      <c r="AC4380" s="2" t="s">
        <v>3361</v>
      </c>
      <c r="AD4380" s="2" t="s">
        <v>7216</v>
      </c>
      <c r="AE4380" s="2" t="s">
        <v>3363</v>
      </c>
      <c r="AF4380" s="93"/>
      <c r="AG4380" s="2" t="s">
        <v>3364</v>
      </c>
      <c r="AH4380" s="2" t="s">
        <v>3365</v>
      </c>
      <c r="AI4380" s="2">
        <v>0.0</v>
      </c>
      <c r="AJ4380" s="94">
        <v>0.0</v>
      </c>
      <c r="AK4380" s="94">
        <v>0.0</v>
      </c>
      <c r="AL4380" s="79"/>
      <c r="AM4380" s="2" t="s">
        <v>7421</v>
      </c>
    </row>
    <row r="4381">
      <c r="A4381" s="54">
        <v>46131.0</v>
      </c>
      <c r="B4381" s="54">
        <v>46132.0</v>
      </c>
      <c r="C4381" s="2" t="s">
        <v>1801</v>
      </c>
      <c r="D4381" s="2" t="s">
        <v>146</v>
      </c>
      <c r="E4381" s="2" t="s">
        <v>180</v>
      </c>
      <c r="F4381" s="53">
        <v>0.0</v>
      </c>
      <c r="G4381" s="53">
        <v>0.0</v>
      </c>
      <c r="H4381" s="53">
        <v>0.0</v>
      </c>
      <c r="I4381" s="53">
        <v>0.0</v>
      </c>
      <c r="J4381" s="53">
        <v>0.0</v>
      </c>
      <c r="K4381" s="2" t="s">
        <v>3531</v>
      </c>
      <c r="L4381" s="53">
        <v>0.0</v>
      </c>
      <c r="M4381" s="2" t="s">
        <v>3369</v>
      </c>
      <c r="N4381" s="2" t="s">
        <v>3360</v>
      </c>
      <c r="O4381" s="55"/>
      <c r="AB4381" s="2" t="s">
        <v>164</v>
      </c>
      <c r="AC4381" s="2" t="s">
        <v>3361</v>
      </c>
      <c r="AD4381" s="2" t="s">
        <v>7216</v>
      </c>
      <c r="AE4381" s="2" t="s">
        <v>3363</v>
      </c>
      <c r="AF4381" s="93"/>
      <c r="AG4381" s="2" t="s">
        <v>3364</v>
      </c>
      <c r="AH4381" s="2" t="s">
        <v>3365</v>
      </c>
      <c r="AI4381" s="2">
        <v>0.0</v>
      </c>
      <c r="AJ4381" s="94">
        <v>0.0</v>
      </c>
      <c r="AK4381" s="94">
        <v>0.0</v>
      </c>
      <c r="AL4381" s="79"/>
      <c r="AM4381" s="2" t="s">
        <v>7422</v>
      </c>
    </row>
    <row r="4382">
      <c r="A4382" s="54">
        <v>46132.0</v>
      </c>
      <c r="B4382" s="54">
        <v>46133.0</v>
      </c>
      <c r="C4382" s="2" t="s">
        <v>1801</v>
      </c>
      <c r="D4382" s="2" t="s">
        <v>146</v>
      </c>
      <c r="E4382" s="2" t="s">
        <v>208</v>
      </c>
      <c r="F4382" s="53">
        <v>0.0</v>
      </c>
      <c r="G4382" s="53">
        <v>0.0</v>
      </c>
      <c r="H4382" s="53">
        <v>0.0</v>
      </c>
      <c r="I4382" s="53">
        <v>0.0</v>
      </c>
      <c r="J4382" s="53">
        <v>0.0</v>
      </c>
      <c r="K4382" s="2" t="s">
        <v>3531</v>
      </c>
      <c r="L4382" s="53">
        <v>0.0</v>
      </c>
      <c r="M4382" s="2" t="s">
        <v>3369</v>
      </c>
      <c r="N4382" s="2" t="s">
        <v>3360</v>
      </c>
      <c r="O4382" s="55"/>
      <c r="AB4382" s="2" t="s">
        <v>164</v>
      </c>
      <c r="AC4382" s="2" t="s">
        <v>3361</v>
      </c>
      <c r="AD4382" s="2" t="s">
        <v>7216</v>
      </c>
      <c r="AE4382" s="2" t="s">
        <v>3363</v>
      </c>
      <c r="AF4382" s="93"/>
      <c r="AG4382" s="2" t="s">
        <v>3364</v>
      </c>
      <c r="AH4382" s="2" t="s">
        <v>3365</v>
      </c>
      <c r="AI4382" s="2">
        <v>0.0</v>
      </c>
      <c r="AJ4382" s="94">
        <v>0.0</v>
      </c>
      <c r="AK4382" s="94">
        <v>0.0</v>
      </c>
      <c r="AL4382" s="79"/>
      <c r="AM4382" s="2" t="s">
        <v>7423</v>
      </c>
    </row>
    <row r="4383">
      <c r="A4383" s="54">
        <v>46133.0</v>
      </c>
      <c r="B4383" s="54">
        <v>46134.0</v>
      </c>
      <c r="C4383" s="2" t="s">
        <v>1801</v>
      </c>
      <c r="D4383" s="2" t="s">
        <v>146</v>
      </c>
      <c r="E4383" s="2" t="s">
        <v>303</v>
      </c>
      <c r="F4383" s="53">
        <v>0.0</v>
      </c>
      <c r="G4383" s="53">
        <v>0.0</v>
      </c>
      <c r="H4383" s="53">
        <v>0.0</v>
      </c>
      <c r="I4383" s="53">
        <v>0.0</v>
      </c>
      <c r="J4383" s="53">
        <v>0.0</v>
      </c>
      <c r="K4383" s="2" t="s">
        <v>3531</v>
      </c>
      <c r="L4383" s="53">
        <v>0.0</v>
      </c>
      <c r="M4383" s="2" t="s">
        <v>3369</v>
      </c>
      <c r="N4383" s="2" t="s">
        <v>3360</v>
      </c>
      <c r="O4383" s="55"/>
      <c r="AB4383" s="2" t="s">
        <v>164</v>
      </c>
      <c r="AC4383" s="2" t="s">
        <v>3361</v>
      </c>
      <c r="AD4383" s="2" t="s">
        <v>7216</v>
      </c>
      <c r="AE4383" s="2" t="s">
        <v>3363</v>
      </c>
      <c r="AF4383" s="93"/>
      <c r="AG4383" s="2" t="s">
        <v>3364</v>
      </c>
      <c r="AH4383" s="2" t="s">
        <v>3365</v>
      </c>
      <c r="AI4383" s="2">
        <v>0.0</v>
      </c>
      <c r="AJ4383" s="94">
        <v>0.0</v>
      </c>
      <c r="AK4383" s="94">
        <v>0.0</v>
      </c>
      <c r="AL4383" s="79"/>
      <c r="AM4383" s="2" t="s">
        <v>7424</v>
      </c>
    </row>
    <row r="4384">
      <c r="A4384" s="54">
        <v>46134.0</v>
      </c>
      <c r="B4384" s="54">
        <v>46135.0</v>
      </c>
      <c r="C4384" s="2" t="s">
        <v>1801</v>
      </c>
      <c r="D4384" s="2" t="s">
        <v>146</v>
      </c>
      <c r="E4384" s="2" t="s">
        <v>148</v>
      </c>
      <c r="F4384" s="53">
        <v>0.0</v>
      </c>
      <c r="G4384" s="53">
        <v>0.0</v>
      </c>
      <c r="H4384" s="53">
        <v>0.0</v>
      </c>
      <c r="I4384" s="53">
        <v>0.0</v>
      </c>
      <c r="J4384" s="53">
        <v>0.0</v>
      </c>
      <c r="K4384" s="2" t="s">
        <v>3531</v>
      </c>
      <c r="L4384" s="53">
        <v>0.0</v>
      </c>
      <c r="M4384" s="2" t="s">
        <v>3369</v>
      </c>
      <c r="N4384" s="2" t="s">
        <v>3360</v>
      </c>
      <c r="O4384" s="55"/>
      <c r="AB4384" s="2" t="s">
        <v>164</v>
      </c>
      <c r="AC4384" s="2" t="s">
        <v>3361</v>
      </c>
      <c r="AD4384" s="2" t="s">
        <v>7216</v>
      </c>
      <c r="AE4384" s="2" t="s">
        <v>3363</v>
      </c>
      <c r="AF4384" s="93"/>
      <c r="AG4384" s="2" t="s">
        <v>3364</v>
      </c>
      <c r="AH4384" s="2" t="s">
        <v>3365</v>
      </c>
      <c r="AI4384" s="2">
        <v>0.0</v>
      </c>
      <c r="AJ4384" s="94">
        <v>0.0</v>
      </c>
      <c r="AK4384" s="94">
        <v>0.0</v>
      </c>
      <c r="AL4384" s="79"/>
      <c r="AM4384" s="2" t="s">
        <v>7425</v>
      </c>
    </row>
    <row r="4385">
      <c r="A4385" s="54">
        <v>46135.0</v>
      </c>
      <c r="B4385" s="54">
        <v>46136.0</v>
      </c>
      <c r="C4385" s="2" t="s">
        <v>1801</v>
      </c>
      <c r="D4385" s="2" t="s">
        <v>146</v>
      </c>
      <c r="E4385" s="2" t="s">
        <v>196</v>
      </c>
      <c r="F4385" s="53">
        <v>0.0</v>
      </c>
      <c r="G4385" s="53">
        <v>0.0</v>
      </c>
      <c r="H4385" s="53">
        <v>0.0</v>
      </c>
      <c r="I4385" s="53">
        <v>0.0</v>
      </c>
      <c r="J4385" s="53">
        <v>0.0</v>
      </c>
      <c r="K4385" s="2" t="s">
        <v>3531</v>
      </c>
      <c r="L4385" s="53">
        <v>0.0</v>
      </c>
      <c r="M4385" s="2" t="s">
        <v>3369</v>
      </c>
      <c r="N4385" s="2" t="s">
        <v>3360</v>
      </c>
      <c r="O4385" s="55"/>
      <c r="AB4385" s="2" t="s">
        <v>164</v>
      </c>
      <c r="AC4385" s="2" t="s">
        <v>3361</v>
      </c>
      <c r="AD4385" s="2" t="s">
        <v>7216</v>
      </c>
      <c r="AE4385" s="2" t="s">
        <v>3363</v>
      </c>
      <c r="AF4385" s="93"/>
      <c r="AG4385" s="2" t="s">
        <v>3364</v>
      </c>
      <c r="AH4385" s="2" t="s">
        <v>3365</v>
      </c>
      <c r="AI4385" s="2">
        <v>0.0</v>
      </c>
      <c r="AJ4385" s="94">
        <v>0.0</v>
      </c>
      <c r="AK4385" s="94">
        <v>0.0</v>
      </c>
      <c r="AL4385" s="79"/>
      <c r="AM4385" s="2" t="s">
        <v>7426</v>
      </c>
    </row>
    <row r="4386">
      <c r="A4386" s="54">
        <v>46136.0</v>
      </c>
      <c r="B4386" s="54">
        <v>46137.0</v>
      </c>
      <c r="C4386" s="2" t="s">
        <v>1801</v>
      </c>
      <c r="D4386" s="2" t="s">
        <v>146</v>
      </c>
      <c r="E4386" s="2" t="s">
        <v>288</v>
      </c>
      <c r="F4386" s="53">
        <v>0.0</v>
      </c>
      <c r="G4386" s="53">
        <v>0.0</v>
      </c>
      <c r="H4386" s="53">
        <v>0.0</v>
      </c>
      <c r="I4386" s="53">
        <v>0.0</v>
      </c>
      <c r="J4386" s="53">
        <v>0.0</v>
      </c>
      <c r="K4386" s="2" t="s">
        <v>3531</v>
      </c>
      <c r="L4386" s="53">
        <v>0.0</v>
      </c>
      <c r="M4386" s="2" t="s">
        <v>3369</v>
      </c>
      <c r="N4386" s="2" t="s">
        <v>3360</v>
      </c>
      <c r="O4386" s="55"/>
      <c r="AB4386" s="2" t="s">
        <v>164</v>
      </c>
      <c r="AC4386" s="2" t="s">
        <v>3361</v>
      </c>
      <c r="AD4386" s="2" t="s">
        <v>7216</v>
      </c>
      <c r="AE4386" s="2" t="s">
        <v>3363</v>
      </c>
      <c r="AF4386" s="93"/>
      <c r="AG4386" s="2" t="s">
        <v>3364</v>
      </c>
      <c r="AH4386" s="2" t="s">
        <v>3365</v>
      </c>
      <c r="AI4386" s="2">
        <v>0.0</v>
      </c>
      <c r="AJ4386" s="94">
        <v>0.0</v>
      </c>
      <c r="AK4386" s="94">
        <v>0.0</v>
      </c>
      <c r="AL4386" s="79"/>
      <c r="AM4386" s="2" t="s">
        <v>7427</v>
      </c>
    </row>
    <row r="4387">
      <c r="A4387" s="54">
        <v>46137.0</v>
      </c>
      <c r="B4387" s="54">
        <v>46138.0</v>
      </c>
      <c r="C4387" s="2" t="s">
        <v>1801</v>
      </c>
      <c r="D4387" s="2" t="s">
        <v>146</v>
      </c>
      <c r="E4387" s="2" t="s">
        <v>256</v>
      </c>
      <c r="F4387" s="53">
        <v>0.0</v>
      </c>
      <c r="G4387" s="53">
        <v>0.0</v>
      </c>
      <c r="H4387" s="53">
        <v>0.0</v>
      </c>
      <c r="I4387" s="53">
        <v>0.0</v>
      </c>
      <c r="J4387" s="53">
        <v>0.0</v>
      </c>
      <c r="K4387" s="2" t="s">
        <v>3531</v>
      </c>
      <c r="L4387" s="53">
        <v>0.0</v>
      </c>
      <c r="M4387" s="2" t="s">
        <v>3369</v>
      </c>
      <c r="N4387" s="2" t="s">
        <v>3360</v>
      </c>
      <c r="O4387" s="55"/>
      <c r="AB4387" s="2" t="s">
        <v>164</v>
      </c>
      <c r="AC4387" s="2" t="s">
        <v>3361</v>
      </c>
      <c r="AD4387" s="2" t="s">
        <v>7216</v>
      </c>
      <c r="AE4387" s="2" t="s">
        <v>3363</v>
      </c>
      <c r="AF4387" s="93"/>
      <c r="AG4387" s="2" t="s">
        <v>3364</v>
      </c>
      <c r="AH4387" s="2" t="s">
        <v>3365</v>
      </c>
      <c r="AI4387" s="2">
        <v>0.0</v>
      </c>
      <c r="AJ4387" s="94">
        <v>0.0</v>
      </c>
      <c r="AK4387" s="94">
        <v>0.0</v>
      </c>
      <c r="AL4387" s="79"/>
      <c r="AM4387" s="2" t="s">
        <v>7428</v>
      </c>
    </row>
    <row r="4388">
      <c r="A4388" s="54">
        <v>46138.0</v>
      </c>
      <c r="B4388" s="54">
        <v>46139.0</v>
      </c>
      <c r="C4388" s="2" t="s">
        <v>1801</v>
      </c>
      <c r="D4388" s="2" t="s">
        <v>146</v>
      </c>
      <c r="E4388" s="2" t="s">
        <v>180</v>
      </c>
      <c r="F4388" s="53">
        <v>0.0</v>
      </c>
      <c r="G4388" s="53">
        <v>0.0</v>
      </c>
      <c r="H4388" s="53">
        <v>0.0</v>
      </c>
      <c r="I4388" s="53">
        <v>0.0</v>
      </c>
      <c r="J4388" s="53">
        <v>0.0</v>
      </c>
      <c r="K4388" s="2" t="s">
        <v>3531</v>
      </c>
      <c r="L4388" s="53">
        <v>0.0</v>
      </c>
      <c r="M4388" s="2" t="s">
        <v>3369</v>
      </c>
      <c r="N4388" s="2" t="s">
        <v>3360</v>
      </c>
      <c r="O4388" s="55"/>
      <c r="AB4388" s="2" t="s">
        <v>164</v>
      </c>
      <c r="AC4388" s="2" t="s">
        <v>3361</v>
      </c>
      <c r="AD4388" s="2" t="s">
        <v>7216</v>
      </c>
      <c r="AE4388" s="2" t="s">
        <v>3363</v>
      </c>
      <c r="AF4388" s="93"/>
      <c r="AG4388" s="2" t="s">
        <v>3364</v>
      </c>
      <c r="AH4388" s="2" t="s">
        <v>3365</v>
      </c>
      <c r="AI4388" s="2">
        <v>0.0</v>
      </c>
      <c r="AJ4388" s="94">
        <v>0.0</v>
      </c>
      <c r="AK4388" s="94">
        <v>0.0</v>
      </c>
      <c r="AL4388" s="79"/>
      <c r="AM4388" s="2" t="s">
        <v>7429</v>
      </c>
    </row>
    <row r="4389">
      <c r="A4389" s="54">
        <v>46139.0</v>
      </c>
      <c r="B4389" s="54">
        <v>46140.0</v>
      </c>
      <c r="C4389" s="2" t="s">
        <v>1801</v>
      </c>
      <c r="D4389" s="2" t="s">
        <v>146</v>
      </c>
      <c r="E4389" s="2" t="s">
        <v>208</v>
      </c>
      <c r="F4389" s="53">
        <v>0.0</v>
      </c>
      <c r="G4389" s="53">
        <v>0.0</v>
      </c>
      <c r="H4389" s="53">
        <v>0.0</v>
      </c>
      <c r="I4389" s="53">
        <v>0.0</v>
      </c>
      <c r="J4389" s="53">
        <v>0.0</v>
      </c>
      <c r="K4389" s="2" t="s">
        <v>3531</v>
      </c>
      <c r="L4389" s="53">
        <v>0.0</v>
      </c>
      <c r="M4389" s="2" t="s">
        <v>3369</v>
      </c>
      <c r="N4389" s="2" t="s">
        <v>3360</v>
      </c>
      <c r="O4389" s="55"/>
      <c r="AB4389" s="2" t="s">
        <v>164</v>
      </c>
      <c r="AC4389" s="2" t="s">
        <v>3361</v>
      </c>
      <c r="AD4389" s="2" t="s">
        <v>7216</v>
      </c>
      <c r="AE4389" s="2" t="s">
        <v>3363</v>
      </c>
      <c r="AF4389" s="93"/>
      <c r="AG4389" s="2" t="s">
        <v>3364</v>
      </c>
      <c r="AH4389" s="2" t="s">
        <v>3365</v>
      </c>
      <c r="AI4389" s="2">
        <v>0.0</v>
      </c>
      <c r="AJ4389" s="94">
        <v>0.0</v>
      </c>
      <c r="AK4389" s="94">
        <v>0.0</v>
      </c>
      <c r="AL4389" s="79"/>
      <c r="AM4389" s="2" t="s">
        <v>7430</v>
      </c>
    </row>
    <row r="4390">
      <c r="A4390" s="54">
        <v>46140.0</v>
      </c>
      <c r="B4390" s="54">
        <v>46141.0</v>
      </c>
      <c r="C4390" s="2" t="s">
        <v>1801</v>
      </c>
      <c r="D4390" s="2" t="s">
        <v>146</v>
      </c>
      <c r="E4390" s="2" t="s">
        <v>303</v>
      </c>
      <c r="F4390" s="53">
        <v>0.0</v>
      </c>
      <c r="G4390" s="53">
        <v>0.0</v>
      </c>
      <c r="H4390" s="53">
        <v>0.0</v>
      </c>
      <c r="I4390" s="53">
        <v>0.0</v>
      </c>
      <c r="J4390" s="53">
        <v>0.0</v>
      </c>
      <c r="K4390" s="2" t="s">
        <v>3531</v>
      </c>
      <c r="L4390" s="53">
        <v>0.0</v>
      </c>
      <c r="M4390" s="2" t="s">
        <v>3369</v>
      </c>
      <c r="N4390" s="2" t="s">
        <v>3360</v>
      </c>
      <c r="O4390" s="55"/>
      <c r="AB4390" s="2" t="s">
        <v>164</v>
      </c>
      <c r="AC4390" s="2" t="s">
        <v>3361</v>
      </c>
      <c r="AD4390" s="2" t="s">
        <v>7216</v>
      </c>
      <c r="AE4390" s="2" t="s">
        <v>3363</v>
      </c>
      <c r="AF4390" s="93"/>
      <c r="AG4390" s="2" t="s">
        <v>3364</v>
      </c>
      <c r="AH4390" s="2" t="s">
        <v>3365</v>
      </c>
      <c r="AI4390" s="2">
        <v>0.0</v>
      </c>
      <c r="AJ4390" s="94">
        <v>0.0</v>
      </c>
      <c r="AK4390" s="94">
        <v>0.0</v>
      </c>
      <c r="AL4390" s="79"/>
      <c r="AM4390" s="2" t="s">
        <v>7431</v>
      </c>
    </row>
    <row r="4391">
      <c r="A4391" s="54">
        <v>46141.0</v>
      </c>
      <c r="B4391" s="54">
        <v>46142.0</v>
      </c>
      <c r="C4391" s="2" t="s">
        <v>1801</v>
      </c>
      <c r="D4391" s="2" t="s">
        <v>146</v>
      </c>
      <c r="E4391" s="2" t="s">
        <v>148</v>
      </c>
      <c r="F4391" s="53">
        <v>0.0</v>
      </c>
      <c r="G4391" s="53">
        <v>0.0</v>
      </c>
      <c r="H4391" s="53">
        <v>0.0</v>
      </c>
      <c r="I4391" s="53">
        <v>0.0</v>
      </c>
      <c r="J4391" s="53">
        <v>0.0</v>
      </c>
      <c r="K4391" s="2" t="s">
        <v>3531</v>
      </c>
      <c r="L4391" s="53">
        <v>0.0</v>
      </c>
      <c r="M4391" s="2" t="s">
        <v>3369</v>
      </c>
      <c r="N4391" s="2" t="s">
        <v>3360</v>
      </c>
      <c r="O4391" s="55"/>
      <c r="AB4391" s="2" t="s">
        <v>164</v>
      </c>
      <c r="AC4391" s="2" t="s">
        <v>3361</v>
      </c>
      <c r="AD4391" s="2" t="s">
        <v>7216</v>
      </c>
      <c r="AE4391" s="2" t="s">
        <v>3363</v>
      </c>
      <c r="AF4391" s="93"/>
      <c r="AG4391" s="2" t="s">
        <v>3364</v>
      </c>
      <c r="AH4391" s="2" t="s">
        <v>3365</v>
      </c>
      <c r="AI4391" s="2">
        <v>0.0</v>
      </c>
      <c r="AJ4391" s="94">
        <v>0.0</v>
      </c>
      <c r="AK4391" s="94">
        <v>0.0</v>
      </c>
      <c r="AL4391" s="79"/>
      <c r="AM4391" s="2" t="s">
        <v>7432</v>
      </c>
    </row>
    <row r="4392">
      <c r="A4392" s="54">
        <v>46142.0</v>
      </c>
      <c r="B4392" s="54">
        <v>46143.0</v>
      </c>
      <c r="C4392" s="2" t="s">
        <v>1801</v>
      </c>
      <c r="D4392" s="2" t="s">
        <v>146</v>
      </c>
      <c r="E4392" s="2" t="s">
        <v>196</v>
      </c>
      <c r="F4392" s="53">
        <v>0.0</v>
      </c>
      <c r="G4392" s="53">
        <v>0.0</v>
      </c>
      <c r="H4392" s="53">
        <v>0.0</v>
      </c>
      <c r="I4392" s="53">
        <v>0.0</v>
      </c>
      <c r="J4392" s="53">
        <v>0.0</v>
      </c>
      <c r="K4392" s="2" t="s">
        <v>3531</v>
      </c>
      <c r="L4392" s="53">
        <v>0.0</v>
      </c>
      <c r="M4392" s="2" t="s">
        <v>3369</v>
      </c>
      <c r="N4392" s="2" t="s">
        <v>3360</v>
      </c>
      <c r="O4392" s="55"/>
      <c r="AB4392" s="2" t="s">
        <v>164</v>
      </c>
      <c r="AC4392" s="2" t="s">
        <v>3361</v>
      </c>
      <c r="AD4392" s="2" t="s">
        <v>7216</v>
      </c>
      <c r="AE4392" s="2" t="s">
        <v>3363</v>
      </c>
      <c r="AF4392" s="93"/>
      <c r="AG4392" s="2" t="s">
        <v>3364</v>
      </c>
      <c r="AH4392" s="2" t="s">
        <v>3365</v>
      </c>
      <c r="AI4392" s="2">
        <v>0.0</v>
      </c>
      <c r="AJ4392" s="94">
        <v>0.0</v>
      </c>
      <c r="AK4392" s="94">
        <v>0.0</v>
      </c>
      <c r="AL4392" s="79"/>
      <c r="AM4392" s="2" t="s">
        <v>7433</v>
      </c>
    </row>
    <row r="4393">
      <c r="A4393" s="54">
        <v>46143.0</v>
      </c>
      <c r="B4393" s="54">
        <v>46144.0</v>
      </c>
      <c r="C4393" s="2" t="s">
        <v>1801</v>
      </c>
      <c r="D4393" s="2" t="s">
        <v>146</v>
      </c>
      <c r="E4393" s="2" t="s">
        <v>288</v>
      </c>
      <c r="F4393" s="53">
        <v>0.0</v>
      </c>
      <c r="G4393" s="53">
        <v>0.0</v>
      </c>
      <c r="H4393" s="53">
        <v>0.0</v>
      </c>
      <c r="I4393" s="53">
        <v>0.0</v>
      </c>
      <c r="J4393" s="53">
        <v>0.0</v>
      </c>
      <c r="K4393" s="2" t="s">
        <v>3531</v>
      </c>
      <c r="L4393" s="53">
        <v>0.0</v>
      </c>
      <c r="M4393" s="2" t="s">
        <v>3369</v>
      </c>
      <c r="N4393" s="2" t="s">
        <v>3360</v>
      </c>
      <c r="O4393" s="55"/>
      <c r="AB4393" s="2" t="s">
        <v>164</v>
      </c>
      <c r="AC4393" s="2" t="s">
        <v>3361</v>
      </c>
      <c r="AD4393" s="2" t="s">
        <v>7216</v>
      </c>
      <c r="AE4393" s="2" t="s">
        <v>3363</v>
      </c>
      <c r="AF4393" s="93"/>
      <c r="AG4393" s="2" t="s">
        <v>3364</v>
      </c>
      <c r="AH4393" s="2" t="s">
        <v>3365</v>
      </c>
      <c r="AI4393" s="2">
        <v>0.0</v>
      </c>
      <c r="AJ4393" s="94">
        <v>0.0</v>
      </c>
      <c r="AK4393" s="94">
        <v>0.0</v>
      </c>
      <c r="AL4393" s="79"/>
      <c r="AM4393" s="2" t="s">
        <v>7434</v>
      </c>
    </row>
    <row r="4394">
      <c r="A4394" s="54">
        <v>46144.0</v>
      </c>
      <c r="B4394" s="54">
        <v>46145.0</v>
      </c>
      <c r="C4394" s="2" t="s">
        <v>1801</v>
      </c>
      <c r="D4394" s="2" t="s">
        <v>146</v>
      </c>
      <c r="E4394" s="2" t="s">
        <v>256</v>
      </c>
      <c r="F4394" s="53">
        <v>0.0</v>
      </c>
      <c r="G4394" s="53">
        <v>0.0</v>
      </c>
      <c r="H4394" s="53">
        <v>0.0</v>
      </c>
      <c r="I4394" s="53">
        <v>0.0</v>
      </c>
      <c r="J4394" s="53">
        <v>0.0</v>
      </c>
      <c r="K4394" s="2" t="s">
        <v>3531</v>
      </c>
      <c r="L4394" s="53">
        <v>0.0</v>
      </c>
      <c r="M4394" s="2" t="s">
        <v>3369</v>
      </c>
      <c r="N4394" s="2" t="s">
        <v>3360</v>
      </c>
      <c r="O4394" s="55"/>
      <c r="AB4394" s="2" t="s">
        <v>164</v>
      </c>
      <c r="AC4394" s="2" t="s">
        <v>3361</v>
      </c>
      <c r="AD4394" s="2" t="s">
        <v>7216</v>
      </c>
      <c r="AE4394" s="2" t="s">
        <v>3363</v>
      </c>
      <c r="AF4394" s="93"/>
      <c r="AG4394" s="2" t="s">
        <v>3364</v>
      </c>
      <c r="AH4394" s="2" t="s">
        <v>3365</v>
      </c>
      <c r="AI4394" s="2">
        <v>0.0</v>
      </c>
      <c r="AJ4394" s="94">
        <v>0.0</v>
      </c>
      <c r="AK4394" s="94">
        <v>0.0</v>
      </c>
      <c r="AL4394" s="79"/>
      <c r="AM4394" s="2" t="s">
        <v>7435</v>
      </c>
    </row>
    <row r="4395">
      <c r="A4395" s="54">
        <v>46145.0</v>
      </c>
      <c r="B4395" s="54">
        <v>46146.0</v>
      </c>
      <c r="C4395" s="2" t="s">
        <v>1801</v>
      </c>
      <c r="D4395" s="2" t="s">
        <v>146</v>
      </c>
      <c r="E4395" s="2" t="s">
        <v>180</v>
      </c>
      <c r="F4395" s="53">
        <v>0.0</v>
      </c>
      <c r="G4395" s="53">
        <v>0.0</v>
      </c>
      <c r="H4395" s="53">
        <v>0.0</v>
      </c>
      <c r="I4395" s="53">
        <v>0.0</v>
      </c>
      <c r="J4395" s="53">
        <v>0.0</v>
      </c>
      <c r="K4395" s="2" t="s">
        <v>3531</v>
      </c>
      <c r="L4395" s="53">
        <v>0.0</v>
      </c>
      <c r="M4395" s="2" t="s">
        <v>3369</v>
      </c>
      <c r="N4395" s="2" t="s">
        <v>3360</v>
      </c>
      <c r="O4395" s="55"/>
      <c r="AB4395" s="2" t="s">
        <v>164</v>
      </c>
      <c r="AC4395" s="2" t="s">
        <v>3361</v>
      </c>
      <c r="AD4395" s="2" t="s">
        <v>7216</v>
      </c>
      <c r="AE4395" s="2" t="s">
        <v>3363</v>
      </c>
      <c r="AF4395" s="93"/>
      <c r="AG4395" s="2" t="s">
        <v>3364</v>
      </c>
      <c r="AH4395" s="2" t="s">
        <v>3365</v>
      </c>
      <c r="AI4395" s="2">
        <v>0.0</v>
      </c>
      <c r="AJ4395" s="94">
        <v>0.0</v>
      </c>
      <c r="AK4395" s="94">
        <v>0.0</v>
      </c>
      <c r="AL4395" s="79"/>
      <c r="AM4395" s="2" t="s">
        <v>7436</v>
      </c>
    </row>
    <row r="4396">
      <c r="A4396" s="54">
        <v>46146.0</v>
      </c>
      <c r="B4396" s="54">
        <v>46147.0</v>
      </c>
      <c r="C4396" s="2" t="s">
        <v>1801</v>
      </c>
      <c r="D4396" s="2" t="s">
        <v>146</v>
      </c>
      <c r="E4396" s="2" t="s">
        <v>208</v>
      </c>
      <c r="F4396" s="53">
        <v>0.0</v>
      </c>
      <c r="G4396" s="53">
        <v>0.0</v>
      </c>
      <c r="H4396" s="53">
        <v>0.0</v>
      </c>
      <c r="I4396" s="53">
        <v>0.0</v>
      </c>
      <c r="J4396" s="53">
        <v>0.0</v>
      </c>
      <c r="K4396" s="2" t="s">
        <v>3531</v>
      </c>
      <c r="L4396" s="53">
        <v>0.0</v>
      </c>
      <c r="M4396" s="2" t="s">
        <v>3369</v>
      </c>
      <c r="N4396" s="2" t="s">
        <v>3360</v>
      </c>
      <c r="O4396" s="55"/>
      <c r="AB4396" s="2" t="s">
        <v>164</v>
      </c>
      <c r="AC4396" s="2" t="s">
        <v>3361</v>
      </c>
      <c r="AD4396" s="2" t="s">
        <v>7216</v>
      </c>
      <c r="AE4396" s="2" t="s">
        <v>3363</v>
      </c>
      <c r="AF4396" s="93"/>
      <c r="AG4396" s="2" t="s">
        <v>3364</v>
      </c>
      <c r="AH4396" s="2" t="s">
        <v>3365</v>
      </c>
      <c r="AI4396" s="2">
        <v>0.0</v>
      </c>
      <c r="AJ4396" s="94">
        <v>0.0</v>
      </c>
      <c r="AK4396" s="94">
        <v>0.0</v>
      </c>
      <c r="AL4396" s="79"/>
      <c r="AM4396" s="2" t="s">
        <v>7437</v>
      </c>
    </row>
    <row r="4397">
      <c r="A4397" s="54">
        <v>46147.0</v>
      </c>
      <c r="B4397" s="54">
        <v>46148.0</v>
      </c>
      <c r="C4397" s="2" t="s">
        <v>1801</v>
      </c>
      <c r="D4397" s="2" t="s">
        <v>146</v>
      </c>
      <c r="E4397" s="2" t="s">
        <v>303</v>
      </c>
      <c r="F4397" s="53">
        <v>0.0</v>
      </c>
      <c r="G4397" s="53">
        <v>0.0</v>
      </c>
      <c r="H4397" s="53">
        <v>0.0</v>
      </c>
      <c r="I4397" s="53">
        <v>0.0</v>
      </c>
      <c r="J4397" s="53">
        <v>0.0</v>
      </c>
      <c r="K4397" s="2" t="s">
        <v>3531</v>
      </c>
      <c r="L4397" s="53">
        <v>0.0</v>
      </c>
      <c r="M4397" s="2" t="s">
        <v>3369</v>
      </c>
      <c r="N4397" s="2" t="s">
        <v>3360</v>
      </c>
      <c r="O4397" s="55"/>
      <c r="AB4397" s="2" t="s">
        <v>164</v>
      </c>
      <c r="AC4397" s="2" t="s">
        <v>3361</v>
      </c>
      <c r="AD4397" s="2" t="s">
        <v>7216</v>
      </c>
      <c r="AE4397" s="2" t="s">
        <v>3363</v>
      </c>
      <c r="AF4397" s="93"/>
      <c r="AG4397" s="2" t="s">
        <v>3364</v>
      </c>
      <c r="AH4397" s="2" t="s">
        <v>3365</v>
      </c>
      <c r="AI4397" s="2">
        <v>0.0</v>
      </c>
      <c r="AJ4397" s="94">
        <v>0.0</v>
      </c>
      <c r="AK4397" s="94">
        <v>0.0</v>
      </c>
      <c r="AL4397" s="79"/>
      <c r="AM4397" s="2" t="s">
        <v>7438</v>
      </c>
    </row>
    <row r="4398">
      <c r="A4398" s="54">
        <v>46148.0</v>
      </c>
      <c r="B4398" s="54">
        <v>46149.0</v>
      </c>
      <c r="C4398" s="2" t="s">
        <v>1801</v>
      </c>
      <c r="D4398" s="2" t="s">
        <v>146</v>
      </c>
      <c r="E4398" s="2" t="s">
        <v>148</v>
      </c>
      <c r="F4398" s="53">
        <v>0.0</v>
      </c>
      <c r="G4398" s="53">
        <v>0.0</v>
      </c>
      <c r="H4398" s="53">
        <v>0.0</v>
      </c>
      <c r="I4398" s="53">
        <v>0.0</v>
      </c>
      <c r="J4398" s="53">
        <v>0.0</v>
      </c>
      <c r="K4398" s="2" t="s">
        <v>3531</v>
      </c>
      <c r="L4398" s="53">
        <v>0.0</v>
      </c>
      <c r="M4398" s="2" t="s">
        <v>3369</v>
      </c>
      <c r="N4398" s="2" t="s">
        <v>3360</v>
      </c>
      <c r="O4398" s="55"/>
      <c r="AB4398" s="2" t="s">
        <v>164</v>
      </c>
      <c r="AC4398" s="2" t="s">
        <v>3361</v>
      </c>
      <c r="AD4398" s="2" t="s">
        <v>7216</v>
      </c>
      <c r="AE4398" s="2" t="s">
        <v>3363</v>
      </c>
      <c r="AF4398" s="93"/>
      <c r="AG4398" s="2" t="s">
        <v>3364</v>
      </c>
      <c r="AH4398" s="2" t="s">
        <v>3365</v>
      </c>
      <c r="AI4398" s="2">
        <v>0.0</v>
      </c>
      <c r="AJ4398" s="94">
        <v>0.0</v>
      </c>
      <c r="AK4398" s="94">
        <v>0.0</v>
      </c>
      <c r="AL4398" s="79"/>
      <c r="AM4398" s="2" t="s">
        <v>7439</v>
      </c>
    </row>
    <row r="4399">
      <c r="A4399" s="54">
        <v>46149.0</v>
      </c>
      <c r="B4399" s="54">
        <v>46150.0</v>
      </c>
      <c r="C4399" s="2" t="s">
        <v>1801</v>
      </c>
      <c r="D4399" s="2" t="s">
        <v>146</v>
      </c>
      <c r="E4399" s="2" t="s">
        <v>196</v>
      </c>
      <c r="F4399" s="53">
        <v>0.0</v>
      </c>
      <c r="G4399" s="53">
        <v>0.0</v>
      </c>
      <c r="H4399" s="53">
        <v>0.0</v>
      </c>
      <c r="I4399" s="53">
        <v>0.0</v>
      </c>
      <c r="J4399" s="53">
        <v>0.0</v>
      </c>
      <c r="K4399" s="2" t="s">
        <v>3531</v>
      </c>
      <c r="L4399" s="53">
        <v>0.0</v>
      </c>
      <c r="M4399" s="2" t="s">
        <v>3369</v>
      </c>
      <c r="N4399" s="2" t="s">
        <v>3360</v>
      </c>
      <c r="O4399" s="55"/>
      <c r="AB4399" s="2" t="s">
        <v>164</v>
      </c>
      <c r="AC4399" s="2" t="s">
        <v>3361</v>
      </c>
      <c r="AD4399" s="2" t="s">
        <v>7216</v>
      </c>
      <c r="AE4399" s="2" t="s">
        <v>3363</v>
      </c>
      <c r="AF4399" s="93"/>
      <c r="AG4399" s="2" t="s">
        <v>3364</v>
      </c>
      <c r="AH4399" s="2" t="s">
        <v>3365</v>
      </c>
      <c r="AI4399" s="2">
        <v>0.0</v>
      </c>
      <c r="AJ4399" s="94">
        <v>0.0</v>
      </c>
      <c r="AK4399" s="94">
        <v>0.0</v>
      </c>
      <c r="AL4399" s="79"/>
      <c r="AM4399" s="2" t="s">
        <v>7440</v>
      </c>
    </row>
    <row r="4400">
      <c r="A4400" s="54">
        <v>46150.0</v>
      </c>
      <c r="B4400" s="54">
        <v>46151.0</v>
      </c>
      <c r="C4400" s="2" t="s">
        <v>1801</v>
      </c>
      <c r="D4400" s="2" t="s">
        <v>146</v>
      </c>
      <c r="E4400" s="2" t="s">
        <v>288</v>
      </c>
      <c r="F4400" s="53">
        <v>0.0</v>
      </c>
      <c r="G4400" s="53">
        <v>0.0</v>
      </c>
      <c r="H4400" s="53">
        <v>0.0</v>
      </c>
      <c r="I4400" s="53">
        <v>0.0</v>
      </c>
      <c r="J4400" s="53">
        <v>0.0</v>
      </c>
      <c r="K4400" s="2" t="s">
        <v>3531</v>
      </c>
      <c r="L4400" s="53">
        <v>0.0</v>
      </c>
      <c r="M4400" s="2" t="s">
        <v>3369</v>
      </c>
      <c r="N4400" s="2" t="s">
        <v>3360</v>
      </c>
      <c r="O4400" s="55"/>
      <c r="AB4400" s="2" t="s">
        <v>164</v>
      </c>
      <c r="AC4400" s="2" t="s">
        <v>3361</v>
      </c>
      <c r="AD4400" s="2" t="s">
        <v>7216</v>
      </c>
      <c r="AE4400" s="2" t="s">
        <v>3363</v>
      </c>
      <c r="AF4400" s="93"/>
      <c r="AG4400" s="2" t="s">
        <v>3364</v>
      </c>
      <c r="AH4400" s="2" t="s">
        <v>3365</v>
      </c>
      <c r="AI4400" s="2">
        <v>0.0</v>
      </c>
      <c r="AJ4400" s="94">
        <v>0.0</v>
      </c>
      <c r="AK4400" s="94">
        <v>0.0</v>
      </c>
      <c r="AL4400" s="79"/>
      <c r="AM4400" s="2" t="s">
        <v>7441</v>
      </c>
    </row>
    <row r="4401">
      <c r="A4401" s="54">
        <v>46151.0</v>
      </c>
      <c r="B4401" s="54">
        <v>46152.0</v>
      </c>
      <c r="C4401" s="2" t="s">
        <v>1801</v>
      </c>
      <c r="D4401" s="2" t="s">
        <v>146</v>
      </c>
      <c r="E4401" s="2" t="s">
        <v>256</v>
      </c>
      <c r="F4401" s="53">
        <v>0.0</v>
      </c>
      <c r="G4401" s="53">
        <v>0.0</v>
      </c>
      <c r="H4401" s="53">
        <v>0.0</v>
      </c>
      <c r="I4401" s="53">
        <v>0.0</v>
      </c>
      <c r="J4401" s="53">
        <v>0.0</v>
      </c>
      <c r="K4401" s="2" t="s">
        <v>3531</v>
      </c>
      <c r="L4401" s="53">
        <v>0.0</v>
      </c>
      <c r="M4401" s="2" t="s">
        <v>3369</v>
      </c>
      <c r="N4401" s="2" t="s">
        <v>3360</v>
      </c>
      <c r="O4401" s="55"/>
      <c r="AB4401" s="2" t="s">
        <v>164</v>
      </c>
      <c r="AC4401" s="2" t="s">
        <v>3361</v>
      </c>
      <c r="AD4401" s="2" t="s">
        <v>7216</v>
      </c>
      <c r="AE4401" s="2" t="s">
        <v>3363</v>
      </c>
      <c r="AF4401" s="93"/>
      <c r="AG4401" s="2" t="s">
        <v>3364</v>
      </c>
      <c r="AH4401" s="2" t="s">
        <v>3365</v>
      </c>
      <c r="AI4401" s="2">
        <v>0.0</v>
      </c>
      <c r="AJ4401" s="94">
        <v>0.0</v>
      </c>
      <c r="AK4401" s="94">
        <v>0.0</v>
      </c>
      <c r="AL4401" s="79"/>
      <c r="AM4401" s="2" t="s">
        <v>7442</v>
      </c>
    </row>
    <row r="4402">
      <c r="A4402" s="54">
        <v>46152.0</v>
      </c>
      <c r="B4402" s="54">
        <v>46153.0</v>
      </c>
      <c r="C4402" s="2" t="s">
        <v>1801</v>
      </c>
      <c r="D4402" s="2" t="s">
        <v>146</v>
      </c>
      <c r="E4402" s="2" t="s">
        <v>180</v>
      </c>
      <c r="F4402" s="53">
        <v>0.0</v>
      </c>
      <c r="G4402" s="53">
        <v>0.0</v>
      </c>
      <c r="H4402" s="53">
        <v>0.0</v>
      </c>
      <c r="I4402" s="53">
        <v>0.0</v>
      </c>
      <c r="J4402" s="53">
        <v>0.0</v>
      </c>
      <c r="K4402" s="2" t="s">
        <v>3531</v>
      </c>
      <c r="L4402" s="53">
        <v>0.0</v>
      </c>
      <c r="M4402" s="2" t="s">
        <v>3369</v>
      </c>
      <c r="N4402" s="2" t="s">
        <v>3360</v>
      </c>
      <c r="O4402" s="55"/>
      <c r="AB4402" s="2" t="s">
        <v>164</v>
      </c>
      <c r="AC4402" s="2" t="s">
        <v>3361</v>
      </c>
      <c r="AD4402" s="2" t="s">
        <v>7216</v>
      </c>
      <c r="AE4402" s="2" t="s">
        <v>3363</v>
      </c>
      <c r="AF4402" s="93"/>
      <c r="AG4402" s="2" t="s">
        <v>3364</v>
      </c>
      <c r="AH4402" s="2" t="s">
        <v>3365</v>
      </c>
      <c r="AI4402" s="2">
        <v>0.0</v>
      </c>
      <c r="AJ4402" s="94">
        <v>0.0</v>
      </c>
      <c r="AK4402" s="94">
        <v>0.0</v>
      </c>
      <c r="AL4402" s="79"/>
      <c r="AM4402" s="2" t="s">
        <v>7443</v>
      </c>
    </row>
    <row r="4403">
      <c r="A4403" s="54">
        <v>46153.0</v>
      </c>
      <c r="B4403" s="54">
        <v>46154.0</v>
      </c>
      <c r="C4403" s="2" t="s">
        <v>1801</v>
      </c>
      <c r="D4403" s="2" t="s">
        <v>146</v>
      </c>
      <c r="E4403" s="2" t="s">
        <v>208</v>
      </c>
      <c r="F4403" s="53">
        <v>0.0</v>
      </c>
      <c r="G4403" s="53">
        <v>0.0</v>
      </c>
      <c r="H4403" s="53">
        <v>0.0</v>
      </c>
      <c r="I4403" s="53">
        <v>0.0</v>
      </c>
      <c r="J4403" s="53">
        <v>0.0</v>
      </c>
      <c r="K4403" s="2" t="s">
        <v>3531</v>
      </c>
      <c r="L4403" s="53">
        <v>0.0</v>
      </c>
      <c r="M4403" s="2" t="s">
        <v>3369</v>
      </c>
      <c r="N4403" s="2" t="s">
        <v>3360</v>
      </c>
      <c r="O4403" s="55"/>
      <c r="AB4403" s="2" t="s">
        <v>164</v>
      </c>
      <c r="AC4403" s="2" t="s">
        <v>3361</v>
      </c>
      <c r="AD4403" s="2" t="s">
        <v>7216</v>
      </c>
      <c r="AE4403" s="2" t="s">
        <v>3363</v>
      </c>
      <c r="AF4403" s="93"/>
      <c r="AG4403" s="2" t="s">
        <v>3364</v>
      </c>
      <c r="AH4403" s="2" t="s">
        <v>3365</v>
      </c>
      <c r="AI4403" s="2">
        <v>0.0</v>
      </c>
      <c r="AJ4403" s="94">
        <v>0.0</v>
      </c>
      <c r="AK4403" s="94">
        <v>0.0</v>
      </c>
      <c r="AL4403" s="79"/>
      <c r="AM4403" s="2" t="s">
        <v>7444</v>
      </c>
    </row>
    <row r="4404">
      <c r="A4404" s="54">
        <v>46154.0</v>
      </c>
      <c r="B4404" s="54">
        <v>46155.0</v>
      </c>
      <c r="C4404" s="2" t="s">
        <v>1801</v>
      </c>
      <c r="D4404" s="2" t="s">
        <v>146</v>
      </c>
      <c r="E4404" s="2" t="s">
        <v>303</v>
      </c>
      <c r="F4404" s="53">
        <v>0.0</v>
      </c>
      <c r="G4404" s="53">
        <v>0.0</v>
      </c>
      <c r="H4404" s="53">
        <v>0.0</v>
      </c>
      <c r="I4404" s="53">
        <v>0.0</v>
      </c>
      <c r="J4404" s="53">
        <v>0.0</v>
      </c>
      <c r="K4404" s="2" t="s">
        <v>3531</v>
      </c>
      <c r="L4404" s="53">
        <v>0.0</v>
      </c>
      <c r="M4404" s="2" t="s">
        <v>3369</v>
      </c>
      <c r="N4404" s="2" t="s">
        <v>3360</v>
      </c>
      <c r="O4404" s="55"/>
      <c r="AB4404" s="2" t="s">
        <v>164</v>
      </c>
      <c r="AC4404" s="2" t="s">
        <v>3361</v>
      </c>
      <c r="AD4404" s="2" t="s">
        <v>7216</v>
      </c>
      <c r="AE4404" s="2" t="s">
        <v>3363</v>
      </c>
      <c r="AF4404" s="93"/>
      <c r="AG4404" s="2" t="s">
        <v>3364</v>
      </c>
      <c r="AH4404" s="2" t="s">
        <v>3365</v>
      </c>
      <c r="AI4404" s="2">
        <v>0.0</v>
      </c>
      <c r="AJ4404" s="94">
        <v>0.0</v>
      </c>
      <c r="AK4404" s="94">
        <v>0.0</v>
      </c>
      <c r="AL4404" s="79"/>
      <c r="AM4404" s="2" t="s">
        <v>7445</v>
      </c>
    </row>
    <row r="4405">
      <c r="A4405" s="54">
        <v>46155.0</v>
      </c>
      <c r="B4405" s="54">
        <v>46156.0</v>
      </c>
      <c r="C4405" s="2" t="s">
        <v>1801</v>
      </c>
      <c r="D4405" s="2" t="s">
        <v>146</v>
      </c>
      <c r="E4405" s="2" t="s">
        <v>148</v>
      </c>
      <c r="F4405" s="53">
        <v>0.0</v>
      </c>
      <c r="G4405" s="53">
        <v>0.0</v>
      </c>
      <c r="H4405" s="53">
        <v>0.0</v>
      </c>
      <c r="I4405" s="53">
        <v>0.0</v>
      </c>
      <c r="J4405" s="53">
        <v>0.0</v>
      </c>
      <c r="K4405" s="2" t="s">
        <v>3531</v>
      </c>
      <c r="L4405" s="53">
        <v>0.0</v>
      </c>
      <c r="M4405" s="2" t="s">
        <v>3369</v>
      </c>
      <c r="N4405" s="2" t="s">
        <v>3360</v>
      </c>
      <c r="O4405" s="55"/>
      <c r="AB4405" s="2" t="s">
        <v>164</v>
      </c>
      <c r="AC4405" s="2" t="s">
        <v>3361</v>
      </c>
      <c r="AD4405" s="2" t="s">
        <v>7216</v>
      </c>
      <c r="AE4405" s="2" t="s">
        <v>3363</v>
      </c>
      <c r="AF4405" s="93"/>
      <c r="AG4405" s="2" t="s">
        <v>3364</v>
      </c>
      <c r="AH4405" s="2" t="s">
        <v>3365</v>
      </c>
      <c r="AI4405" s="2">
        <v>0.0</v>
      </c>
      <c r="AJ4405" s="94">
        <v>0.0</v>
      </c>
      <c r="AK4405" s="94">
        <v>0.0</v>
      </c>
      <c r="AL4405" s="79"/>
      <c r="AM4405" s="2" t="s">
        <v>7446</v>
      </c>
    </row>
    <row r="4406">
      <c r="A4406" s="54">
        <v>46156.0</v>
      </c>
      <c r="B4406" s="54">
        <v>46157.0</v>
      </c>
      <c r="C4406" s="2" t="s">
        <v>1801</v>
      </c>
      <c r="D4406" s="2" t="s">
        <v>146</v>
      </c>
      <c r="E4406" s="2" t="s">
        <v>196</v>
      </c>
      <c r="F4406" s="53">
        <v>0.0</v>
      </c>
      <c r="G4406" s="53">
        <v>0.0</v>
      </c>
      <c r="H4406" s="53">
        <v>0.0</v>
      </c>
      <c r="I4406" s="53">
        <v>0.0</v>
      </c>
      <c r="J4406" s="53">
        <v>0.0</v>
      </c>
      <c r="K4406" s="2" t="s">
        <v>3531</v>
      </c>
      <c r="L4406" s="53">
        <v>0.0</v>
      </c>
      <c r="M4406" s="2" t="s">
        <v>3369</v>
      </c>
      <c r="N4406" s="2" t="s">
        <v>3360</v>
      </c>
      <c r="O4406" s="55"/>
      <c r="AB4406" s="2" t="s">
        <v>164</v>
      </c>
      <c r="AC4406" s="2" t="s">
        <v>3361</v>
      </c>
      <c r="AD4406" s="2" t="s">
        <v>7216</v>
      </c>
      <c r="AE4406" s="2" t="s">
        <v>3363</v>
      </c>
      <c r="AF4406" s="93"/>
      <c r="AG4406" s="2" t="s">
        <v>3364</v>
      </c>
      <c r="AH4406" s="2" t="s">
        <v>3365</v>
      </c>
      <c r="AI4406" s="2">
        <v>0.0</v>
      </c>
      <c r="AJ4406" s="94">
        <v>0.0</v>
      </c>
      <c r="AK4406" s="94">
        <v>0.0</v>
      </c>
      <c r="AL4406" s="79"/>
      <c r="AM4406" s="2" t="s">
        <v>7447</v>
      </c>
    </row>
    <row r="4407">
      <c r="A4407" s="54">
        <v>46157.0</v>
      </c>
      <c r="B4407" s="54">
        <v>46158.0</v>
      </c>
      <c r="C4407" s="2" t="s">
        <v>1801</v>
      </c>
      <c r="D4407" s="2" t="s">
        <v>146</v>
      </c>
      <c r="E4407" s="2" t="s">
        <v>288</v>
      </c>
      <c r="F4407" s="53">
        <v>0.0</v>
      </c>
      <c r="G4407" s="53">
        <v>0.0</v>
      </c>
      <c r="H4407" s="53">
        <v>0.0</v>
      </c>
      <c r="I4407" s="53">
        <v>0.0</v>
      </c>
      <c r="J4407" s="53">
        <v>0.0</v>
      </c>
      <c r="K4407" s="2" t="s">
        <v>3531</v>
      </c>
      <c r="L4407" s="53">
        <v>0.0</v>
      </c>
      <c r="M4407" s="2" t="s">
        <v>3369</v>
      </c>
      <c r="N4407" s="2" t="s">
        <v>3360</v>
      </c>
      <c r="O4407" s="55"/>
      <c r="AB4407" s="2" t="s">
        <v>164</v>
      </c>
      <c r="AC4407" s="2" t="s">
        <v>3361</v>
      </c>
      <c r="AD4407" s="2" t="s">
        <v>7216</v>
      </c>
      <c r="AE4407" s="2" t="s">
        <v>3363</v>
      </c>
      <c r="AF4407" s="93"/>
      <c r="AG4407" s="2" t="s">
        <v>3364</v>
      </c>
      <c r="AH4407" s="2" t="s">
        <v>3365</v>
      </c>
      <c r="AI4407" s="2">
        <v>0.0</v>
      </c>
      <c r="AJ4407" s="94">
        <v>0.0</v>
      </c>
      <c r="AK4407" s="94">
        <v>0.0</v>
      </c>
      <c r="AL4407" s="79"/>
      <c r="AM4407" s="2" t="s">
        <v>7448</v>
      </c>
    </row>
    <row r="4408">
      <c r="A4408" s="54">
        <v>46158.0</v>
      </c>
      <c r="B4408" s="54">
        <v>46159.0</v>
      </c>
      <c r="C4408" s="2" t="s">
        <v>1801</v>
      </c>
      <c r="D4408" s="2" t="s">
        <v>146</v>
      </c>
      <c r="E4408" s="2" t="s">
        <v>256</v>
      </c>
      <c r="F4408" s="53">
        <v>0.0</v>
      </c>
      <c r="G4408" s="53">
        <v>0.0</v>
      </c>
      <c r="H4408" s="53">
        <v>0.0</v>
      </c>
      <c r="I4408" s="53">
        <v>0.0</v>
      </c>
      <c r="J4408" s="53">
        <v>0.0</v>
      </c>
      <c r="K4408" s="2" t="s">
        <v>3531</v>
      </c>
      <c r="L4408" s="53">
        <v>0.0</v>
      </c>
      <c r="M4408" s="2" t="s">
        <v>3369</v>
      </c>
      <c r="N4408" s="2" t="s">
        <v>3360</v>
      </c>
      <c r="O4408" s="55"/>
      <c r="AB4408" s="2" t="s">
        <v>164</v>
      </c>
      <c r="AC4408" s="2" t="s">
        <v>3361</v>
      </c>
      <c r="AD4408" s="2" t="s">
        <v>7216</v>
      </c>
      <c r="AE4408" s="2" t="s">
        <v>3363</v>
      </c>
      <c r="AF4408" s="93"/>
      <c r="AG4408" s="2" t="s">
        <v>3364</v>
      </c>
      <c r="AH4408" s="2" t="s">
        <v>3365</v>
      </c>
      <c r="AI4408" s="2">
        <v>0.0</v>
      </c>
      <c r="AJ4408" s="94">
        <v>0.0</v>
      </c>
      <c r="AK4408" s="94">
        <v>0.0</v>
      </c>
      <c r="AL4408" s="79"/>
      <c r="AM4408" s="2" t="s">
        <v>7449</v>
      </c>
    </row>
    <row r="4409">
      <c r="A4409" s="54">
        <v>46159.0</v>
      </c>
      <c r="B4409" s="54">
        <v>46160.0</v>
      </c>
      <c r="C4409" s="2" t="s">
        <v>1801</v>
      </c>
      <c r="D4409" s="2" t="s">
        <v>146</v>
      </c>
      <c r="E4409" s="2" t="s">
        <v>180</v>
      </c>
      <c r="F4409" s="53">
        <v>0.0</v>
      </c>
      <c r="G4409" s="53">
        <v>0.0</v>
      </c>
      <c r="H4409" s="53">
        <v>0.0</v>
      </c>
      <c r="I4409" s="53">
        <v>0.0</v>
      </c>
      <c r="J4409" s="53">
        <v>0.0</v>
      </c>
      <c r="K4409" s="2" t="s">
        <v>3531</v>
      </c>
      <c r="L4409" s="53">
        <v>0.0</v>
      </c>
      <c r="M4409" s="2" t="s">
        <v>3369</v>
      </c>
      <c r="N4409" s="2" t="s">
        <v>3360</v>
      </c>
      <c r="O4409" s="55"/>
      <c r="AB4409" s="2" t="s">
        <v>164</v>
      </c>
      <c r="AC4409" s="2" t="s">
        <v>3361</v>
      </c>
      <c r="AD4409" s="2" t="s">
        <v>7216</v>
      </c>
      <c r="AE4409" s="2" t="s">
        <v>3363</v>
      </c>
      <c r="AF4409" s="93"/>
      <c r="AG4409" s="2" t="s">
        <v>3364</v>
      </c>
      <c r="AH4409" s="2" t="s">
        <v>3365</v>
      </c>
      <c r="AI4409" s="2">
        <v>0.0</v>
      </c>
      <c r="AJ4409" s="94">
        <v>0.0</v>
      </c>
      <c r="AK4409" s="94">
        <v>0.0</v>
      </c>
      <c r="AL4409" s="79"/>
      <c r="AM4409" s="2" t="s">
        <v>7450</v>
      </c>
    </row>
    <row r="4410">
      <c r="A4410" s="54">
        <v>46160.0</v>
      </c>
      <c r="B4410" s="54">
        <v>46161.0</v>
      </c>
      <c r="C4410" s="2" t="s">
        <v>1801</v>
      </c>
      <c r="D4410" s="2" t="s">
        <v>146</v>
      </c>
      <c r="E4410" s="2" t="s">
        <v>208</v>
      </c>
      <c r="F4410" s="53">
        <v>0.0</v>
      </c>
      <c r="G4410" s="53">
        <v>0.0</v>
      </c>
      <c r="H4410" s="53">
        <v>0.0</v>
      </c>
      <c r="I4410" s="53">
        <v>0.0</v>
      </c>
      <c r="J4410" s="53">
        <v>0.0</v>
      </c>
      <c r="K4410" s="2" t="s">
        <v>3531</v>
      </c>
      <c r="L4410" s="53">
        <v>0.0</v>
      </c>
      <c r="M4410" s="2" t="s">
        <v>3369</v>
      </c>
      <c r="N4410" s="2" t="s">
        <v>3360</v>
      </c>
      <c r="O4410" s="55"/>
      <c r="AB4410" s="2" t="s">
        <v>164</v>
      </c>
      <c r="AC4410" s="2" t="s">
        <v>3361</v>
      </c>
      <c r="AD4410" s="2" t="s">
        <v>7216</v>
      </c>
      <c r="AE4410" s="2" t="s">
        <v>3363</v>
      </c>
      <c r="AF4410" s="93"/>
      <c r="AG4410" s="2" t="s">
        <v>3364</v>
      </c>
      <c r="AH4410" s="2" t="s">
        <v>3365</v>
      </c>
      <c r="AI4410" s="2">
        <v>0.0</v>
      </c>
      <c r="AJ4410" s="94">
        <v>0.0</v>
      </c>
      <c r="AK4410" s="94">
        <v>0.0</v>
      </c>
      <c r="AL4410" s="79"/>
      <c r="AM4410" s="2" t="s">
        <v>7451</v>
      </c>
    </row>
    <row r="4411">
      <c r="A4411" s="54">
        <v>46161.0</v>
      </c>
      <c r="B4411" s="54">
        <v>46162.0</v>
      </c>
      <c r="C4411" s="2" t="s">
        <v>1801</v>
      </c>
      <c r="D4411" s="2" t="s">
        <v>146</v>
      </c>
      <c r="E4411" s="2" t="s">
        <v>303</v>
      </c>
      <c r="F4411" s="53">
        <v>0.0</v>
      </c>
      <c r="G4411" s="53">
        <v>0.0</v>
      </c>
      <c r="H4411" s="53">
        <v>0.0</v>
      </c>
      <c r="I4411" s="53">
        <v>0.0</v>
      </c>
      <c r="J4411" s="53">
        <v>0.0</v>
      </c>
      <c r="K4411" s="2" t="s">
        <v>3531</v>
      </c>
      <c r="L4411" s="53">
        <v>0.0</v>
      </c>
      <c r="M4411" s="2" t="s">
        <v>3369</v>
      </c>
      <c r="N4411" s="2" t="s">
        <v>3360</v>
      </c>
      <c r="O4411" s="55"/>
      <c r="AB4411" s="2" t="s">
        <v>164</v>
      </c>
      <c r="AC4411" s="2" t="s">
        <v>3361</v>
      </c>
      <c r="AD4411" s="2" t="s">
        <v>7216</v>
      </c>
      <c r="AE4411" s="2" t="s">
        <v>3363</v>
      </c>
      <c r="AF4411" s="93"/>
      <c r="AG4411" s="2" t="s">
        <v>3364</v>
      </c>
      <c r="AH4411" s="2" t="s">
        <v>3365</v>
      </c>
      <c r="AI4411" s="2">
        <v>0.0</v>
      </c>
      <c r="AJ4411" s="94">
        <v>0.0</v>
      </c>
      <c r="AK4411" s="94">
        <v>0.0</v>
      </c>
      <c r="AL4411" s="79"/>
      <c r="AM4411" s="2" t="s">
        <v>7452</v>
      </c>
    </row>
    <row r="4412">
      <c r="A4412" s="54">
        <v>46162.0</v>
      </c>
      <c r="B4412" s="54">
        <v>46163.0</v>
      </c>
      <c r="C4412" s="2" t="s">
        <v>1801</v>
      </c>
      <c r="D4412" s="2" t="s">
        <v>146</v>
      </c>
      <c r="E4412" s="2" t="s">
        <v>148</v>
      </c>
      <c r="F4412" s="53">
        <v>0.0</v>
      </c>
      <c r="G4412" s="53">
        <v>0.0</v>
      </c>
      <c r="H4412" s="53">
        <v>0.0</v>
      </c>
      <c r="I4412" s="53">
        <v>0.0</v>
      </c>
      <c r="J4412" s="53">
        <v>0.0</v>
      </c>
      <c r="K4412" s="2" t="s">
        <v>3531</v>
      </c>
      <c r="L4412" s="53">
        <v>0.0</v>
      </c>
      <c r="M4412" s="2" t="s">
        <v>3369</v>
      </c>
      <c r="N4412" s="2" t="s">
        <v>3360</v>
      </c>
      <c r="O4412" s="55"/>
      <c r="AB4412" s="2" t="s">
        <v>164</v>
      </c>
      <c r="AC4412" s="2" t="s">
        <v>3361</v>
      </c>
      <c r="AD4412" s="2" t="s">
        <v>7216</v>
      </c>
      <c r="AE4412" s="2" t="s">
        <v>3363</v>
      </c>
      <c r="AF4412" s="93"/>
      <c r="AG4412" s="2" t="s">
        <v>3364</v>
      </c>
      <c r="AH4412" s="2" t="s">
        <v>3365</v>
      </c>
      <c r="AI4412" s="2">
        <v>0.0</v>
      </c>
      <c r="AJ4412" s="94">
        <v>0.0</v>
      </c>
      <c r="AK4412" s="94">
        <v>0.0</v>
      </c>
      <c r="AL4412" s="79"/>
      <c r="AM4412" s="2" t="s">
        <v>7453</v>
      </c>
    </row>
    <row r="4413">
      <c r="A4413" s="54">
        <v>46163.0</v>
      </c>
      <c r="B4413" s="54">
        <v>46164.0</v>
      </c>
      <c r="C4413" s="2" t="s">
        <v>1801</v>
      </c>
      <c r="D4413" s="2" t="s">
        <v>146</v>
      </c>
      <c r="E4413" s="2" t="s">
        <v>196</v>
      </c>
      <c r="F4413" s="53">
        <v>0.0</v>
      </c>
      <c r="G4413" s="53">
        <v>0.0</v>
      </c>
      <c r="H4413" s="53">
        <v>0.0</v>
      </c>
      <c r="I4413" s="53">
        <v>0.0</v>
      </c>
      <c r="J4413" s="53">
        <v>0.0</v>
      </c>
      <c r="K4413" s="2" t="s">
        <v>3531</v>
      </c>
      <c r="L4413" s="53">
        <v>0.0</v>
      </c>
      <c r="M4413" s="2" t="s">
        <v>3369</v>
      </c>
      <c r="N4413" s="2" t="s">
        <v>3360</v>
      </c>
      <c r="O4413" s="55"/>
      <c r="AB4413" s="2" t="s">
        <v>164</v>
      </c>
      <c r="AC4413" s="2" t="s">
        <v>3361</v>
      </c>
      <c r="AD4413" s="2" t="s">
        <v>7216</v>
      </c>
      <c r="AE4413" s="2" t="s">
        <v>3363</v>
      </c>
      <c r="AF4413" s="93"/>
      <c r="AG4413" s="2" t="s">
        <v>3364</v>
      </c>
      <c r="AH4413" s="2" t="s">
        <v>3365</v>
      </c>
      <c r="AI4413" s="2">
        <v>0.0</v>
      </c>
      <c r="AJ4413" s="94">
        <v>0.0</v>
      </c>
      <c r="AK4413" s="94">
        <v>0.0</v>
      </c>
      <c r="AL4413" s="79"/>
      <c r="AM4413" s="2" t="s">
        <v>7454</v>
      </c>
    </row>
    <row r="4414">
      <c r="A4414" s="54">
        <v>46164.0</v>
      </c>
      <c r="B4414" s="54">
        <v>46165.0</v>
      </c>
      <c r="C4414" s="2" t="s">
        <v>1801</v>
      </c>
      <c r="D4414" s="2" t="s">
        <v>146</v>
      </c>
      <c r="E4414" s="2" t="s">
        <v>288</v>
      </c>
      <c r="F4414" s="53">
        <v>0.0</v>
      </c>
      <c r="G4414" s="53">
        <v>0.0</v>
      </c>
      <c r="H4414" s="53">
        <v>0.0</v>
      </c>
      <c r="I4414" s="53">
        <v>0.0</v>
      </c>
      <c r="J4414" s="53">
        <v>0.0</v>
      </c>
      <c r="K4414" s="2" t="s">
        <v>3531</v>
      </c>
      <c r="L4414" s="53">
        <v>0.0</v>
      </c>
      <c r="M4414" s="2" t="s">
        <v>3369</v>
      </c>
      <c r="N4414" s="2" t="s">
        <v>3360</v>
      </c>
      <c r="O4414" s="55"/>
      <c r="AB4414" s="2" t="s">
        <v>164</v>
      </c>
      <c r="AC4414" s="2" t="s">
        <v>3361</v>
      </c>
      <c r="AD4414" s="2" t="s">
        <v>7216</v>
      </c>
      <c r="AE4414" s="2" t="s">
        <v>3363</v>
      </c>
      <c r="AF4414" s="93"/>
      <c r="AG4414" s="2" t="s">
        <v>3364</v>
      </c>
      <c r="AH4414" s="2" t="s">
        <v>3365</v>
      </c>
      <c r="AI4414" s="2">
        <v>0.0</v>
      </c>
      <c r="AJ4414" s="94">
        <v>0.0</v>
      </c>
      <c r="AK4414" s="94">
        <v>0.0</v>
      </c>
      <c r="AL4414" s="79"/>
      <c r="AM4414" s="2" t="s">
        <v>7455</v>
      </c>
    </row>
    <row r="4415">
      <c r="A4415" s="54">
        <v>46165.0</v>
      </c>
      <c r="B4415" s="54">
        <v>46166.0</v>
      </c>
      <c r="C4415" s="2" t="s">
        <v>1801</v>
      </c>
      <c r="D4415" s="2" t="s">
        <v>146</v>
      </c>
      <c r="E4415" s="2" t="s">
        <v>256</v>
      </c>
      <c r="F4415" s="53">
        <v>0.0</v>
      </c>
      <c r="G4415" s="53">
        <v>0.0</v>
      </c>
      <c r="H4415" s="53">
        <v>0.0</v>
      </c>
      <c r="I4415" s="53">
        <v>0.0</v>
      </c>
      <c r="J4415" s="53">
        <v>0.0</v>
      </c>
      <c r="K4415" s="2" t="s">
        <v>3531</v>
      </c>
      <c r="L4415" s="53">
        <v>0.0</v>
      </c>
      <c r="M4415" s="2" t="s">
        <v>3369</v>
      </c>
      <c r="N4415" s="2" t="s">
        <v>3360</v>
      </c>
      <c r="O4415" s="55"/>
      <c r="AB4415" s="2" t="s">
        <v>164</v>
      </c>
      <c r="AC4415" s="2" t="s">
        <v>3361</v>
      </c>
      <c r="AD4415" s="2" t="s">
        <v>7216</v>
      </c>
      <c r="AE4415" s="2" t="s">
        <v>3363</v>
      </c>
      <c r="AF4415" s="93"/>
      <c r="AG4415" s="2" t="s">
        <v>3364</v>
      </c>
      <c r="AH4415" s="2" t="s">
        <v>3365</v>
      </c>
      <c r="AI4415" s="2">
        <v>0.0</v>
      </c>
      <c r="AJ4415" s="94">
        <v>0.0</v>
      </c>
      <c r="AK4415" s="94">
        <v>0.0</v>
      </c>
      <c r="AL4415" s="79"/>
      <c r="AM4415" s="2" t="s">
        <v>7456</v>
      </c>
    </row>
    <row r="4416">
      <c r="A4416" s="54">
        <v>46166.0</v>
      </c>
      <c r="B4416" s="54">
        <v>46167.0</v>
      </c>
      <c r="C4416" s="2" t="s">
        <v>1801</v>
      </c>
      <c r="D4416" s="2" t="s">
        <v>146</v>
      </c>
      <c r="E4416" s="2" t="s">
        <v>180</v>
      </c>
      <c r="F4416" s="53">
        <v>0.0</v>
      </c>
      <c r="G4416" s="53">
        <v>0.0</v>
      </c>
      <c r="H4416" s="53">
        <v>0.0</v>
      </c>
      <c r="I4416" s="53">
        <v>0.0</v>
      </c>
      <c r="J4416" s="53">
        <v>0.0</v>
      </c>
      <c r="K4416" s="2" t="s">
        <v>3531</v>
      </c>
      <c r="L4416" s="53">
        <v>0.0</v>
      </c>
      <c r="M4416" s="2" t="s">
        <v>3369</v>
      </c>
      <c r="N4416" s="2" t="s">
        <v>3360</v>
      </c>
      <c r="O4416" s="55"/>
      <c r="AB4416" s="2" t="s">
        <v>164</v>
      </c>
      <c r="AC4416" s="2" t="s">
        <v>3361</v>
      </c>
      <c r="AD4416" s="2" t="s">
        <v>7216</v>
      </c>
      <c r="AE4416" s="2" t="s">
        <v>3363</v>
      </c>
      <c r="AF4416" s="93"/>
      <c r="AG4416" s="2" t="s">
        <v>3364</v>
      </c>
      <c r="AH4416" s="2" t="s">
        <v>3365</v>
      </c>
      <c r="AI4416" s="2">
        <v>0.0</v>
      </c>
      <c r="AJ4416" s="94">
        <v>0.0</v>
      </c>
      <c r="AK4416" s="94">
        <v>0.0</v>
      </c>
      <c r="AL4416" s="79"/>
      <c r="AM4416" s="2" t="s">
        <v>7457</v>
      </c>
    </row>
    <row r="4417">
      <c r="A4417" s="54">
        <v>46167.0</v>
      </c>
      <c r="B4417" s="54">
        <v>46168.0</v>
      </c>
      <c r="C4417" s="2" t="s">
        <v>1801</v>
      </c>
      <c r="D4417" s="2" t="s">
        <v>146</v>
      </c>
      <c r="E4417" s="2" t="s">
        <v>208</v>
      </c>
      <c r="F4417" s="53">
        <v>0.0</v>
      </c>
      <c r="G4417" s="53">
        <v>0.0</v>
      </c>
      <c r="H4417" s="53">
        <v>0.0</v>
      </c>
      <c r="I4417" s="53">
        <v>0.0</v>
      </c>
      <c r="J4417" s="53">
        <v>0.0</v>
      </c>
      <c r="K4417" s="2" t="s">
        <v>3531</v>
      </c>
      <c r="L4417" s="53">
        <v>0.0</v>
      </c>
      <c r="M4417" s="2" t="s">
        <v>3369</v>
      </c>
      <c r="N4417" s="2" t="s">
        <v>3360</v>
      </c>
      <c r="O4417" s="55"/>
      <c r="AB4417" s="2" t="s">
        <v>164</v>
      </c>
      <c r="AC4417" s="2" t="s">
        <v>3361</v>
      </c>
      <c r="AD4417" s="2" t="s">
        <v>7216</v>
      </c>
      <c r="AE4417" s="2" t="s">
        <v>3363</v>
      </c>
      <c r="AF4417" s="93"/>
      <c r="AG4417" s="2" t="s">
        <v>3364</v>
      </c>
      <c r="AH4417" s="2" t="s">
        <v>3365</v>
      </c>
      <c r="AI4417" s="2">
        <v>0.0</v>
      </c>
      <c r="AJ4417" s="94">
        <v>0.0</v>
      </c>
      <c r="AK4417" s="94">
        <v>0.0</v>
      </c>
      <c r="AL4417" s="79"/>
      <c r="AM4417" s="2" t="s">
        <v>7458</v>
      </c>
    </row>
    <row r="4418">
      <c r="A4418" s="54">
        <v>46168.0</v>
      </c>
      <c r="B4418" s="54">
        <v>46169.0</v>
      </c>
      <c r="C4418" s="2" t="s">
        <v>1801</v>
      </c>
      <c r="D4418" s="2" t="s">
        <v>146</v>
      </c>
      <c r="E4418" s="2" t="s">
        <v>303</v>
      </c>
      <c r="F4418" s="53">
        <v>0.0</v>
      </c>
      <c r="G4418" s="53">
        <v>0.0</v>
      </c>
      <c r="H4418" s="53">
        <v>0.0</v>
      </c>
      <c r="I4418" s="53">
        <v>0.0</v>
      </c>
      <c r="J4418" s="53">
        <v>0.0</v>
      </c>
      <c r="K4418" s="2" t="s">
        <v>3531</v>
      </c>
      <c r="L4418" s="53">
        <v>0.0</v>
      </c>
      <c r="M4418" s="2" t="s">
        <v>3369</v>
      </c>
      <c r="N4418" s="2" t="s">
        <v>3360</v>
      </c>
      <c r="O4418" s="55"/>
      <c r="AB4418" s="2" t="s">
        <v>164</v>
      </c>
      <c r="AC4418" s="2" t="s">
        <v>3361</v>
      </c>
      <c r="AD4418" s="2" t="s">
        <v>7216</v>
      </c>
      <c r="AE4418" s="2" t="s">
        <v>3363</v>
      </c>
      <c r="AF4418" s="93"/>
      <c r="AG4418" s="2" t="s">
        <v>3364</v>
      </c>
      <c r="AH4418" s="2" t="s">
        <v>3365</v>
      </c>
      <c r="AI4418" s="2">
        <v>0.0</v>
      </c>
      <c r="AJ4418" s="94">
        <v>0.0</v>
      </c>
      <c r="AK4418" s="94">
        <v>0.0</v>
      </c>
      <c r="AL4418" s="79"/>
      <c r="AM4418" s="2" t="s">
        <v>7459</v>
      </c>
    </row>
    <row r="4419">
      <c r="A4419" s="54">
        <v>46169.0</v>
      </c>
      <c r="B4419" s="54">
        <v>46170.0</v>
      </c>
      <c r="C4419" s="2" t="s">
        <v>1801</v>
      </c>
      <c r="D4419" s="2" t="s">
        <v>146</v>
      </c>
      <c r="E4419" s="2" t="s">
        <v>148</v>
      </c>
      <c r="F4419" s="53">
        <v>0.0</v>
      </c>
      <c r="G4419" s="53">
        <v>0.0</v>
      </c>
      <c r="H4419" s="53">
        <v>0.0</v>
      </c>
      <c r="I4419" s="53">
        <v>0.0</v>
      </c>
      <c r="J4419" s="53">
        <v>0.0</v>
      </c>
      <c r="K4419" s="2" t="s">
        <v>3531</v>
      </c>
      <c r="L4419" s="53">
        <v>0.0</v>
      </c>
      <c r="M4419" s="2" t="s">
        <v>3369</v>
      </c>
      <c r="N4419" s="2" t="s">
        <v>3360</v>
      </c>
      <c r="O4419" s="55"/>
      <c r="AB4419" s="2" t="s">
        <v>164</v>
      </c>
      <c r="AC4419" s="2" t="s">
        <v>3361</v>
      </c>
      <c r="AD4419" s="2" t="s">
        <v>7216</v>
      </c>
      <c r="AE4419" s="2" t="s">
        <v>3363</v>
      </c>
      <c r="AF4419" s="93"/>
      <c r="AG4419" s="2" t="s">
        <v>3364</v>
      </c>
      <c r="AH4419" s="2" t="s">
        <v>3365</v>
      </c>
      <c r="AI4419" s="2">
        <v>0.0</v>
      </c>
      <c r="AJ4419" s="94">
        <v>0.0</v>
      </c>
      <c r="AK4419" s="94">
        <v>0.0</v>
      </c>
      <c r="AL4419" s="79"/>
      <c r="AM4419" s="2" t="s">
        <v>7460</v>
      </c>
    </row>
    <row r="4420">
      <c r="A4420" s="54">
        <v>46170.0</v>
      </c>
      <c r="B4420" s="54">
        <v>46171.0</v>
      </c>
      <c r="C4420" s="2" t="s">
        <v>1801</v>
      </c>
      <c r="D4420" s="2" t="s">
        <v>146</v>
      </c>
      <c r="E4420" s="2" t="s">
        <v>196</v>
      </c>
      <c r="F4420" s="53">
        <v>0.0</v>
      </c>
      <c r="G4420" s="53">
        <v>0.0</v>
      </c>
      <c r="H4420" s="53">
        <v>0.0</v>
      </c>
      <c r="I4420" s="53">
        <v>0.0</v>
      </c>
      <c r="J4420" s="53">
        <v>0.0</v>
      </c>
      <c r="K4420" s="2" t="s">
        <v>3531</v>
      </c>
      <c r="L4420" s="53">
        <v>0.0</v>
      </c>
      <c r="M4420" s="2" t="s">
        <v>3369</v>
      </c>
      <c r="N4420" s="2" t="s">
        <v>3360</v>
      </c>
      <c r="O4420" s="55"/>
      <c r="AB4420" s="2" t="s">
        <v>164</v>
      </c>
      <c r="AC4420" s="2" t="s">
        <v>3361</v>
      </c>
      <c r="AD4420" s="2" t="s">
        <v>7216</v>
      </c>
      <c r="AE4420" s="2" t="s">
        <v>3363</v>
      </c>
      <c r="AF4420" s="93"/>
      <c r="AG4420" s="2" t="s">
        <v>3364</v>
      </c>
      <c r="AH4420" s="2" t="s">
        <v>3365</v>
      </c>
      <c r="AI4420" s="2">
        <v>0.0</v>
      </c>
      <c r="AJ4420" s="94">
        <v>0.0</v>
      </c>
      <c r="AK4420" s="94">
        <v>0.0</v>
      </c>
      <c r="AL4420" s="79"/>
      <c r="AM4420" s="2" t="s">
        <v>7461</v>
      </c>
    </row>
    <row r="4421">
      <c r="A4421" s="54">
        <v>46171.0</v>
      </c>
      <c r="B4421" s="54">
        <v>46172.0</v>
      </c>
      <c r="C4421" s="2" t="s">
        <v>1801</v>
      </c>
      <c r="D4421" s="2" t="s">
        <v>146</v>
      </c>
      <c r="E4421" s="2" t="s">
        <v>288</v>
      </c>
      <c r="F4421" s="53">
        <v>0.0</v>
      </c>
      <c r="G4421" s="53">
        <v>0.0</v>
      </c>
      <c r="H4421" s="53">
        <v>0.0</v>
      </c>
      <c r="I4421" s="53">
        <v>0.0</v>
      </c>
      <c r="J4421" s="53">
        <v>0.0</v>
      </c>
      <c r="K4421" s="2" t="s">
        <v>3531</v>
      </c>
      <c r="L4421" s="53">
        <v>0.0</v>
      </c>
      <c r="M4421" s="2" t="s">
        <v>3369</v>
      </c>
      <c r="N4421" s="2" t="s">
        <v>3360</v>
      </c>
      <c r="O4421" s="55"/>
      <c r="AB4421" s="2" t="s">
        <v>164</v>
      </c>
      <c r="AC4421" s="2" t="s">
        <v>3361</v>
      </c>
      <c r="AD4421" s="2" t="s">
        <v>7216</v>
      </c>
      <c r="AE4421" s="2" t="s">
        <v>3363</v>
      </c>
      <c r="AF4421" s="93"/>
      <c r="AG4421" s="2" t="s">
        <v>3364</v>
      </c>
      <c r="AH4421" s="2" t="s">
        <v>3365</v>
      </c>
      <c r="AI4421" s="2">
        <v>0.0</v>
      </c>
      <c r="AJ4421" s="94">
        <v>0.0</v>
      </c>
      <c r="AK4421" s="94">
        <v>0.0</v>
      </c>
      <c r="AL4421" s="79"/>
      <c r="AM4421" s="2" t="s">
        <v>7462</v>
      </c>
    </row>
    <row r="4422">
      <c r="A4422" s="54">
        <v>46172.0</v>
      </c>
      <c r="B4422" s="54">
        <v>46173.0</v>
      </c>
      <c r="C4422" s="2" t="s">
        <v>1801</v>
      </c>
      <c r="D4422" s="2" t="s">
        <v>146</v>
      </c>
      <c r="E4422" s="2" t="s">
        <v>256</v>
      </c>
      <c r="F4422" s="53">
        <v>0.0</v>
      </c>
      <c r="G4422" s="53">
        <v>0.0</v>
      </c>
      <c r="H4422" s="53">
        <v>0.0</v>
      </c>
      <c r="I4422" s="53">
        <v>0.0</v>
      </c>
      <c r="J4422" s="53">
        <v>0.0</v>
      </c>
      <c r="K4422" s="2" t="s">
        <v>3531</v>
      </c>
      <c r="L4422" s="53">
        <v>0.0</v>
      </c>
      <c r="M4422" s="2" t="s">
        <v>3369</v>
      </c>
      <c r="N4422" s="2" t="s">
        <v>3360</v>
      </c>
      <c r="O4422" s="55"/>
      <c r="AB4422" s="2" t="s">
        <v>164</v>
      </c>
      <c r="AC4422" s="2" t="s">
        <v>3361</v>
      </c>
      <c r="AD4422" s="2" t="s">
        <v>7216</v>
      </c>
      <c r="AE4422" s="2" t="s">
        <v>3363</v>
      </c>
      <c r="AF4422" s="93"/>
      <c r="AG4422" s="2" t="s">
        <v>3364</v>
      </c>
      <c r="AH4422" s="2" t="s">
        <v>3365</v>
      </c>
      <c r="AI4422" s="2">
        <v>0.0</v>
      </c>
      <c r="AJ4422" s="94">
        <v>0.0</v>
      </c>
      <c r="AK4422" s="94">
        <v>0.0</v>
      </c>
      <c r="AL4422" s="79"/>
      <c r="AM4422" s="2" t="s">
        <v>7463</v>
      </c>
    </row>
    <row r="4423">
      <c r="A4423" s="54">
        <v>46173.0</v>
      </c>
      <c r="B4423" s="54">
        <v>46174.0</v>
      </c>
      <c r="C4423" s="2" t="s">
        <v>1801</v>
      </c>
      <c r="D4423" s="2" t="s">
        <v>146</v>
      </c>
      <c r="E4423" s="2" t="s">
        <v>180</v>
      </c>
      <c r="F4423" s="53">
        <v>0.0</v>
      </c>
      <c r="G4423" s="53">
        <v>0.0</v>
      </c>
      <c r="H4423" s="53">
        <v>0.0</v>
      </c>
      <c r="I4423" s="53">
        <v>0.0</v>
      </c>
      <c r="J4423" s="53">
        <v>0.0</v>
      </c>
      <c r="K4423" s="2" t="s">
        <v>3531</v>
      </c>
      <c r="L4423" s="53">
        <v>0.0</v>
      </c>
      <c r="M4423" s="2" t="s">
        <v>3369</v>
      </c>
      <c r="N4423" s="2" t="s">
        <v>3360</v>
      </c>
      <c r="O4423" s="55"/>
      <c r="AB4423" s="2" t="s">
        <v>164</v>
      </c>
      <c r="AC4423" s="2" t="s">
        <v>3361</v>
      </c>
      <c r="AD4423" s="2" t="s">
        <v>7216</v>
      </c>
      <c r="AE4423" s="2" t="s">
        <v>3363</v>
      </c>
      <c r="AF4423" s="93"/>
      <c r="AG4423" s="2" t="s">
        <v>3364</v>
      </c>
      <c r="AH4423" s="2" t="s">
        <v>3365</v>
      </c>
      <c r="AI4423" s="2">
        <v>0.0</v>
      </c>
      <c r="AJ4423" s="94">
        <v>0.0</v>
      </c>
      <c r="AK4423" s="94">
        <v>0.0</v>
      </c>
      <c r="AL4423" s="79"/>
      <c r="AM4423" s="2" t="s">
        <v>7464</v>
      </c>
    </row>
    <row r="4424">
      <c r="A4424" s="54">
        <v>46174.0</v>
      </c>
      <c r="B4424" s="54">
        <v>46175.0</v>
      </c>
      <c r="C4424" s="2" t="s">
        <v>1801</v>
      </c>
      <c r="D4424" s="2" t="s">
        <v>146</v>
      </c>
      <c r="E4424" s="2" t="s">
        <v>208</v>
      </c>
      <c r="F4424" s="53">
        <v>0.0</v>
      </c>
      <c r="G4424" s="53">
        <v>0.0</v>
      </c>
      <c r="H4424" s="53">
        <v>0.0</v>
      </c>
      <c r="I4424" s="53">
        <v>0.0</v>
      </c>
      <c r="J4424" s="53">
        <v>0.0</v>
      </c>
      <c r="K4424" s="2" t="s">
        <v>3531</v>
      </c>
      <c r="L4424" s="53">
        <v>0.0</v>
      </c>
      <c r="M4424" s="2" t="s">
        <v>3369</v>
      </c>
      <c r="N4424" s="2" t="s">
        <v>3360</v>
      </c>
      <c r="O4424" s="55"/>
      <c r="AB4424" s="2" t="s">
        <v>164</v>
      </c>
      <c r="AC4424" s="2" t="s">
        <v>3361</v>
      </c>
      <c r="AD4424" s="2" t="s">
        <v>7216</v>
      </c>
      <c r="AE4424" s="2" t="s">
        <v>3363</v>
      </c>
      <c r="AF4424" s="93"/>
      <c r="AG4424" s="2" t="s">
        <v>3364</v>
      </c>
      <c r="AH4424" s="2" t="s">
        <v>3365</v>
      </c>
      <c r="AI4424" s="2">
        <v>0.0</v>
      </c>
      <c r="AJ4424" s="94">
        <v>0.0</v>
      </c>
      <c r="AK4424" s="94">
        <v>0.0</v>
      </c>
      <c r="AL4424" s="79"/>
      <c r="AM4424" s="2" t="s">
        <v>7465</v>
      </c>
    </row>
    <row r="4425">
      <c r="A4425" s="54">
        <v>46175.0</v>
      </c>
      <c r="B4425" s="54">
        <v>46176.0</v>
      </c>
      <c r="C4425" s="2" t="s">
        <v>1801</v>
      </c>
      <c r="D4425" s="2" t="s">
        <v>146</v>
      </c>
      <c r="E4425" s="2" t="s">
        <v>303</v>
      </c>
      <c r="F4425" s="53">
        <v>0.0</v>
      </c>
      <c r="G4425" s="53">
        <v>0.0</v>
      </c>
      <c r="H4425" s="53">
        <v>0.0</v>
      </c>
      <c r="I4425" s="53">
        <v>0.0</v>
      </c>
      <c r="J4425" s="53">
        <v>0.0</v>
      </c>
      <c r="K4425" s="2" t="s">
        <v>3531</v>
      </c>
      <c r="L4425" s="53">
        <v>0.0</v>
      </c>
      <c r="M4425" s="2" t="s">
        <v>3369</v>
      </c>
      <c r="N4425" s="2" t="s">
        <v>3360</v>
      </c>
      <c r="O4425" s="55"/>
      <c r="AB4425" s="2" t="s">
        <v>164</v>
      </c>
      <c r="AC4425" s="2" t="s">
        <v>3361</v>
      </c>
      <c r="AD4425" s="2" t="s">
        <v>7216</v>
      </c>
      <c r="AE4425" s="2" t="s">
        <v>3363</v>
      </c>
      <c r="AF4425" s="93"/>
      <c r="AG4425" s="2" t="s">
        <v>3364</v>
      </c>
      <c r="AH4425" s="2" t="s">
        <v>3365</v>
      </c>
      <c r="AI4425" s="2">
        <v>0.0</v>
      </c>
      <c r="AJ4425" s="94">
        <v>0.0</v>
      </c>
      <c r="AK4425" s="94">
        <v>0.0</v>
      </c>
      <c r="AL4425" s="79"/>
      <c r="AM4425" s="2" t="s">
        <v>7466</v>
      </c>
    </row>
    <row r="4426">
      <c r="A4426" s="54">
        <v>46176.0</v>
      </c>
      <c r="B4426" s="54">
        <v>46177.0</v>
      </c>
      <c r="C4426" s="2" t="s">
        <v>1801</v>
      </c>
      <c r="D4426" s="2" t="s">
        <v>146</v>
      </c>
      <c r="E4426" s="2" t="s">
        <v>148</v>
      </c>
      <c r="F4426" s="53">
        <v>0.0</v>
      </c>
      <c r="G4426" s="53">
        <v>0.0</v>
      </c>
      <c r="H4426" s="53">
        <v>0.0</v>
      </c>
      <c r="I4426" s="53">
        <v>0.0</v>
      </c>
      <c r="J4426" s="53">
        <v>0.0</v>
      </c>
      <c r="K4426" s="2" t="s">
        <v>3531</v>
      </c>
      <c r="L4426" s="53">
        <v>0.0</v>
      </c>
      <c r="M4426" s="2" t="s">
        <v>3369</v>
      </c>
      <c r="N4426" s="2" t="s">
        <v>3360</v>
      </c>
      <c r="O4426" s="55"/>
      <c r="AB4426" s="2" t="s">
        <v>164</v>
      </c>
      <c r="AC4426" s="2" t="s">
        <v>3361</v>
      </c>
      <c r="AD4426" s="2" t="s">
        <v>7216</v>
      </c>
      <c r="AE4426" s="2" t="s">
        <v>3363</v>
      </c>
      <c r="AF4426" s="93"/>
      <c r="AG4426" s="2" t="s">
        <v>3364</v>
      </c>
      <c r="AH4426" s="2" t="s">
        <v>3365</v>
      </c>
      <c r="AI4426" s="2">
        <v>0.0</v>
      </c>
      <c r="AJ4426" s="94">
        <v>0.0</v>
      </c>
      <c r="AK4426" s="94">
        <v>0.0</v>
      </c>
      <c r="AL4426" s="79"/>
      <c r="AM4426" s="2" t="s">
        <v>7467</v>
      </c>
    </row>
    <row r="4427">
      <c r="A4427" s="54">
        <v>46177.0</v>
      </c>
      <c r="B4427" s="54">
        <v>46178.0</v>
      </c>
      <c r="C4427" s="2" t="s">
        <v>1801</v>
      </c>
      <c r="D4427" s="2" t="s">
        <v>146</v>
      </c>
      <c r="E4427" s="2" t="s">
        <v>196</v>
      </c>
      <c r="F4427" s="53">
        <v>0.0</v>
      </c>
      <c r="G4427" s="53">
        <v>0.0</v>
      </c>
      <c r="H4427" s="53">
        <v>0.0</v>
      </c>
      <c r="I4427" s="53">
        <v>0.0</v>
      </c>
      <c r="J4427" s="53">
        <v>0.0</v>
      </c>
      <c r="K4427" s="2" t="s">
        <v>3531</v>
      </c>
      <c r="L4427" s="53">
        <v>0.0</v>
      </c>
      <c r="M4427" s="2" t="s">
        <v>3369</v>
      </c>
      <c r="N4427" s="2" t="s">
        <v>3360</v>
      </c>
      <c r="O4427" s="55"/>
      <c r="AB4427" s="2" t="s">
        <v>164</v>
      </c>
      <c r="AC4427" s="2" t="s">
        <v>3361</v>
      </c>
      <c r="AD4427" s="2" t="s">
        <v>7216</v>
      </c>
      <c r="AE4427" s="2" t="s">
        <v>3363</v>
      </c>
      <c r="AF4427" s="93"/>
      <c r="AG4427" s="2" t="s">
        <v>3364</v>
      </c>
      <c r="AH4427" s="2" t="s">
        <v>3365</v>
      </c>
      <c r="AI4427" s="2">
        <v>0.0</v>
      </c>
      <c r="AJ4427" s="94">
        <v>0.0</v>
      </c>
      <c r="AK4427" s="94">
        <v>0.0</v>
      </c>
      <c r="AL4427" s="79"/>
      <c r="AM4427" s="2" t="s">
        <v>7468</v>
      </c>
    </row>
    <row r="4428">
      <c r="A4428" s="54">
        <v>46178.0</v>
      </c>
      <c r="B4428" s="54">
        <v>46179.0</v>
      </c>
      <c r="C4428" s="2" t="s">
        <v>1801</v>
      </c>
      <c r="D4428" s="2" t="s">
        <v>146</v>
      </c>
      <c r="E4428" s="2" t="s">
        <v>288</v>
      </c>
      <c r="F4428" s="53">
        <v>0.0</v>
      </c>
      <c r="G4428" s="53">
        <v>0.0</v>
      </c>
      <c r="H4428" s="53">
        <v>0.0</v>
      </c>
      <c r="I4428" s="53">
        <v>0.0</v>
      </c>
      <c r="J4428" s="53">
        <v>0.0</v>
      </c>
      <c r="K4428" s="2" t="s">
        <v>3531</v>
      </c>
      <c r="L4428" s="53">
        <v>0.0</v>
      </c>
      <c r="M4428" s="2" t="s">
        <v>3369</v>
      </c>
      <c r="N4428" s="2" t="s">
        <v>3360</v>
      </c>
      <c r="O4428" s="55"/>
      <c r="AB4428" s="2" t="s">
        <v>164</v>
      </c>
      <c r="AC4428" s="2" t="s">
        <v>3361</v>
      </c>
      <c r="AD4428" s="2" t="s">
        <v>7216</v>
      </c>
      <c r="AE4428" s="2" t="s">
        <v>3363</v>
      </c>
      <c r="AF4428" s="93"/>
      <c r="AG4428" s="2" t="s">
        <v>3364</v>
      </c>
      <c r="AH4428" s="2" t="s">
        <v>3365</v>
      </c>
      <c r="AI4428" s="2">
        <v>0.0</v>
      </c>
      <c r="AJ4428" s="94">
        <v>0.0</v>
      </c>
      <c r="AK4428" s="94">
        <v>0.0</v>
      </c>
      <c r="AL4428" s="79"/>
      <c r="AM4428" s="2" t="s">
        <v>7469</v>
      </c>
    </row>
    <row r="4429">
      <c r="A4429" s="54">
        <v>46179.0</v>
      </c>
      <c r="B4429" s="54">
        <v>46180.0</v>
      </c>
      <c r="C4429" s="2" t="s">
        <v>1801</v>
      </c>
      <c r="D4429" s="2" t="s">
        <v>146</v>
      </c>
      <c r="E4429" s="2" t="s">
        <v>256</v>
      </c>
      <c r="F4429" s="53">
        <v>0.0</v>
      </c>
      <c r="G4429" s="53">
        <v>0.0</v>
      </c>
      <c r="H4429" s="53">
        <v>0.0</v>
      </c>
      <c r="I4429" s="53">
        <v>0.0</v>
      </c>
      <c r="J4429" s="53">
        <v>0.0</v>
      </c>
      <c r="K4429" s="2" t="s">
        <v>3531</v>
      </c>
      <c r="L4429" s="53">
        <v>0.0</v>
      </c>
      <c r="M4429" s="2" t="s">
        <v>3369</v>
      </c>
      <c r="N4429" s="2" t="s">
        <v>3360</v>
      </c>
      <c r="O4429" s="55"/>
      <c r="AB4429" s="2" t="s">
        <v>164</v>
      </c>
      <c r="AC4429" s="2" t="s">
        <v>3361</v>
      </c>
      <c r="AD4429" s="2" t="s">
        <v>7216</v>
      </c>
      <c r="AE4429" s="2" t="s">
        <v>3363</v>
      </c>
      <c r="AF4429" s="93"/>
      <c r="AG4429" s="2" t="s">
        <v>3364</v>
      </c>
      <c r="AH4429" s="2" t="s">
        <v>3365</v>
      </c>
      <c r="AI4429" s="2">
        <v>0.0</v>
      </c>
      <c r="AJ4429" s="94">
        <v>0.0</v>
      </c>
      <c r="AK4429" s="94">
        <v>0.0</v>
      </c>
      <c r="AL4429" s="79"/>
      <c r="AM4429" s="2" t="s">
        <v>7470</v>
      </c>
    </row>
    <row r="4430">
      <c r="A4430" s="54">
        <v>46180.0</v>
      </c>
      <c r="B4430" s="54">
        <v>46181.0</v>
      </c>
      <c r="C4430" s="2" t="s">
        <v>1801</v>
      </c>
      <c r="D4430" s="2" t="s">
        <v>146</v>
      </c>
      <c r="E4430" s="2" t="s">
        <v>180</v>
      </c>
      <c r="F4430" s="53">
        <v>0.0</v>
      </c>
      <c r="G4430" s="53">
        <v>0.0</v>
      </c>
      <c r="H4430" s="53">
        <v>0.0</v>
      </c>
      <c r="I4430" s="53">
        <v>0.0</v>
      </c>
      <c r="J4430" s="53">
        <v>0.0</v>
      </c>
      <c r="K4430" s="2" t="s">
        <v>3531</v>
      </c>
      <c r="L4430" s="53">
        <v>0.0</v>
      </c>
      <c r="M4430" s="2" t="s">
        <v>3369</v>
      </c>
      <c r="N4430" s="2" t="s">
        <v>3360</v>
      </c>
      <c r="O4430" s="55"/>
      <c r="AB4430" s="2" t="s">
        <v>164</v>
      </c>
      <c r="AC4430" s="2" t="s">
        <v>3361</v>
      </c>
      <c r="AD4430" s="2" t="s">
        <v>7216</v>
      </c>
      <c r="AE4430" s="2" t="s">
        <v>3363</v>
      </c>
      <c r="AF4430" s="93"/>
      <c r="AG4430" s="2" t="s">
        <v>3364</v>
      </c>
      <c r="AH4430" s="2" t="s">
        <v>3365</v>
      </c>
      <c r="AI4430" s="2">
        <v>0.0</v>
      </c>
      <c r="AJ4430" s="94">
        <v>0.0</v>
      </c>
      <c r="AK4430" s="94">
        <v>0.0</v>
      </c>
      <c r="AL4430" s="79"/>
      <c r="AM4430" s="2" t="s">
        <v>7471</v>
      </c>
    </row>
    <row r="4431">
      <c r="A4431" s="54">
        <v>46181.0</v>
      </c>
      <c r="B4431" s="54">
        <v>46182.0</v>
      </c>
      <c r="C4431" s="2" t="s">
        <v>1801</v>
      </c>
      <c r="D4431" s="2" t="s">
        <v>146</v>
      </c>
      <c r="E4431" s="2" t="s">
        <v>208</v>
      </c>
      <c r="F4431" s="53">
        <v>0.0</v>
      </c>
      <c r="G4431" s="53">
        <v>0.0</v>
      </c>
      <c r="H4431" s="53">
        <v>0.0</v>
      </c>
      <c r="I4431" s="53">
        <v>0.0</v>
      </c>
      <c r="J4431" s="53">
        <v>0.0</v>
      </c>
      <c r="K4431" s="2" t="s">
        <v>3531</v>
      </c>
      <c r="L4431" s="53">
        <v>0.0</v>
      </c>
      <c r="M4431" s="2" t="s">
        <v>3369</v>
      </c>
      <c r="N4431" s="2" t="s">
        <v>3360</v>
      </c>
      <c r="O4431" s="55"/>
      <c r="AB4431" s="2" t="s">
        <v>164</v>
      </c>
      <c r="AC4431" s="2" t="s">
        <v>3361</v>
      </c>
      <c r="AD4431" s="2" t="s">
        <v>7216</v>
      </c>
      <c r="AE4431" s="2" t="s">
        <v>3363</v>
      </c>
      <c r="AF4431" s="93"/>
      <c r="AG4431" s="2" t="s">
        <v>3364</v>
      </c>
      <c r="AH4431" s="2" t="s">
        <v>3365</v>
      </c>
      <c r="AI4431" s="2">
        <v>0.0</v>
      </c>
      <c r="AJ4431" s="94">
        <v>0.0</v>
      </c>
      <c r="AK4431" s="94">
        <v>0.0</v>
      </c>
      <c r="AL4431" s="79"/>
      <c r="AM4431" s="2" t="s">
        <v>7472</v>
      </c>
    </row>
    <row r="4432">
      <c r="A4432" s="54">
        <v>46182.0</v>
      </c>
      <c r="B4432" s="54">
        <v>46183.0</v>
      </c>
      <c r="C4432" s="2" t="s">
        <v>1801</v>
      </c>
      <c r="D4432" s="2" t="s">
        <v>146</v>
      </c>
      <c r="E4432" s="2" t="s">
        <v>303</v>
      </c>
      <c r="F4432" s="53">
        <v>0.0</v>
      </c>
      <c r="G4432" s="53">
        <v>0.0</v>
      </c>
      <c r="H4432" s="53">
        <v>0.0</v>
      </c>
      <c r="I4432" s="53">
        <v>0.0</v>
      </c>
      <c r="J4432" s="53">
        <v>0.0</v>
      </c>
      <c r="K4432" s="2" t="s">
        <v>3531</v>
      </c>
      <c r="L4432" s="53">
        <v>0.0</v>
      </c>
      <c r="M4432" s="2" t="s">
        <v>3369</v>
      </c>
      <c r="N4432" s="2" t="s">
        <v>3360</v>
      </c>
      <c r="O4432" s="55"/>
      <c r="AB4432" s="2" t="s">
        <v>164</v>
      </c>
      <c r="AC4432" s="2" t="s">
        <v>3361</v>
      </c>
      <c r="AD4432" s="2" t="s">
        <v>7216</v>
      </c>
      <c r="AE4432" s="2" t="s">
        <v>3363</v>
      </c>
      <c r="AF4432" s="93"/>
      <c r="AG4432" s="2" t="s">
        <v>3364</v>
      </c>
      <c r="AH4432" s="2" t="s">
        <v>3365</v>
      </c>
      <c r="AI4432" s="2">
        <v>0.0</v>
      </c>
      <c r="AJ4432" s="94">
        <v>0.0</v>
      </c>
      <c r="AK4432" s="94">
        <v>0.0</v>
      </c>
      <c r="AL4432" s="79"/>
      <c r="AM4432" s="2" t="s">
        <v>7473</v>
      </c>
    </row>
    <row r="4433">
      <c r="A4433" s="54">
        <v>46183.0</v>
      </c>
      <c r="B4433" s="54">
        <v>46184.0</v>
      </c>
      <c r="C4433" s="2" t="s">
        <v>1801</v>
      </c>
      <c r="D4433" s="2" t="s">
        <v>146</v>
      </c>
      <c r="E4433" s="2" t="s">
        <v>148</v>
      </c>
      <c r="F4433" s="53">
        <v>0.0</v>
      </c>
      <c r="G4433" s="53">
        <v>0.0</v>
      </c>
      <c r="H4433" s="53">
        <v>0.0</v>
      </c>
      <c r="I4433" s="53">
        <v>0.0</v>
      </c>
      <c r="J4433" s="53">
        <v>0.0</v>
      </c>
      <c r="K4433" s="2" t="s">
        <v>3531</v>
      </c>
      <c r="L4433" s="53">
        <v>0.0</v>
      </c>
      <c r="M4433" s="2" t="s">
        <v>3369</v>
      </c>
      <c r="N4433" s="2" t="s">
        <v>3360</v>
      </c>
      <c r="O4433" s="55"/>
      <c r="AB4433" s="2" t="s">
        <v>164</v>
      </c>
      <c r="AC4433" s="2" t="s">
        <v>3361</v>
      </c>
      <c r="AD4433" s="2" t="s">
        <v>7216</v>
      </c>
      <c r="AE4433" s="2" t="s">
        <v>3363</v>
      </c>
      <c r="AF4433" s="93"/>
      <c r="AG4433" s="2" t="s">
        <v>3364</v>
      </c>
      <c r="AH4433" s="2" t="s">
        <v>3365</v>
      </c>
      <c r="AI4433" s="2">
        <v>0.0</v>
      </c>
      <c r="AJ4433" s="94">
        <v>0.0</v>
      </c>
      <c r="AK4433" s="94">
        <v>0.0</v>
      </c>
      <c r="AL4433" s="79"/>
      <c r="AM4433" s="2" t="s">
        <v>7474</v>
      </c>
    </row>
    <row r="4434">
      <c r="A4434" s="54">
        <v>46184.0</v>
      </c>
      <c r="B4434" s="54">
        <v>46185.0</v>
      </c>
      <c r="C4434" s="2" t="s">
        <v>1801</v>
      </c>
      <c r="D4434" s="2" t="s">
        <v>146</v>
      </c>
      <c r="E4434" s="2" t="s">
        <v>196</v>
      </c>
      <c r="F4434" s="53">
        <v>0.0</v>
      </c>
      <c r="G4434" s="53">
        <v>0.0</v>
      </c>
      <c r="H4434" s="53">
        <v>0.0</v>
      </c>
      <c r="I4434" s="53">
        <v>0.0</v>
      </c>
      <c r="J4434" s="53">
        <v>0.0</v>
      </c>
      <c r="K4434" s="2" t="s">
        <v>3531</v>
      </c>
      <c r="L4434" s="53">
        <v>0.0</v>
      </c>
      <c r="M4434" s="2" t="s">
        <v>3369</v>
      </c>
      <c r="N4434" s="2" t="s">
        <v>3360</v>
      </c>
      <c r="O4434" s="55"/>
      <c r="AB4434" s="2" t="s">
        <v>164</v>
      </c>
      <c r="AC4434" s="2" t="s">
        <v>3361</v>
      </c>
      <c r="AD4434" s="2" t="s">
        <v>7216</v>
      </c>
      <c r="AE4434" s="2" t="s">
        <v>3363</v>
      </c>
      <c r="AF4434" s="93"/>
      <c r="AG4434" s="2" t="s">
        <v>3364</v>
      </c>
      <c r="AH4434" s="2" t="s">
        <v>3365</v>
      </c>
      <c r="AI4434" s="2">
        <v>0.0</v>
      </c>
      <c r="AJ4434" s="94">
        <v>0.0</v>
      </c>
      <c r="AK4434" s="94">
        <v>0.0</v>
      </c>
      <c r="AL4434" s="79"/>
      <c r="AM4434" s="2" t="s">
        <v>7475</v>
      </c>
    </row>
    <row r="4435">
      <c r="A4435" s="54">
        <v>46185.0</v>
      </c>
      <c r="B4435" s="54">
        <v>46186.0</v>
      </c>
      <c r="C4435" s="2" t="s">
        <v>1801</v>
      </c>
      <c r="D4435" s="2" t="s">
        <v>146</v>
      </c>
      <c r="E4435" s="2" t="s">
        <v>288</v>
      </c>
      <c r="F4435" s="53">
        <v>0.0</v>
      </c>
      <c r="G4435" s="53">
        <v>0.0</v>
      </c>
      <c r="H4435" s="53">
        <v>0.0</v>
      </c>
      <c r="I4435" s="53">
        <v>0.0</v>
      </c>
      <c r="J4435" s="53">
        <v>0.0</v>
      </c>
      <c r="K4435" s="2" t="s">
        <v>3531</v>
      </c>
      <c r="L4435" s="53">
        <v>0.0</v>
      </c>
      <c r="M4435" s="2" t="s">
        <v>3369</v>
      </c>
      <c r="N4435" s="2" t="s">
        <v>3360</v>
      </c>
      <c r="O4435" s="55"/>
      <c r="AB4435" s="2" t="s">
        <v>164</v>
      </c>
      <c r="AC4435" s="2" t="s">
        <v>3361</v>
      </c>
      <c r="AD4435" s="2" t="s">
        <v>7216</v>
      </c>
      <c r="AE4435" s="2" t="s">
        <v>3363</v>
      </c>
      <c r="AF4435" s="93"/>
      <c r="AG4435" s="2" t="s">
        <v>3364</v>
      </c>
      <c r="AH4435" s="2" t="s">
        <v>3365</v>
      </c>
      <c r="AI4435" s="2">
        <v>0.0</v>
      </c>
      <c r="AJ4435" s="94">
        <v>0.0</v>
      </c>
      <c r="AK4435" s="94">
        <v>0.0</v>
      </c>
      <c r="AL4435" s="79"/>
      <c r="AM4435" s="2" t="s">
        <v>7476</v>
      </c>
    </row>
    <row r="4436">
      <c r="A4436" s="54">
        <v>46186.0</v>
      </c>
      <c r="B4436" s="54">
        <v>46187.0</v>
      </c>
      <c r="C4436" s="2" t="s">
        <v>1801</v>
      </c>
      <c r="D4436" s="2" t="s">
        <v>146</v>
      </c>
      <c r="E4436" s="2" t="s">
        <v>256</v>
      </c>
      <c r="F4436" s="53">
        <v>0.0</v>
      </c>
      <c r="G4436" s="53">
        <v>0.0</v>
      </c>
      <c r="H4436" s="53">
        <v>0.0</v>
      </c>
      <c r="I4436" s="53">
        <v>0.0</v>
      </c>
      <c r="J4436" s="53">
        <v>0.0</v>
      </c>
      <c r="K4436" s="2" t="s">
        <v>3531</v>
      </c>
      <c r="L4436" s="53">
        <v>0.0</v>
      </c>
      <c r="M4436" s="2" t="s">
        <v>3369</v>
      </c>
      <c r="N4436" s="2" t="s">
        <v>3360</v>
      </c>
      <c r="O4436" s="55"/>
      <c r="AB4436" s="2" t="s">
        <v>164</v>
      </c>
      <c r="AC4436" s="2" t="s">
        <v>3361</v>
      </c>
      <c r="AD4436" s="2" t="s">
        <v>7216</v>
      </c>
      <c r="AE4436" s="2" t="s">
        <v>3363</v>
      </c>
      <c r="AF4436" s="93"/>
      <c r="AG4436" s="2" t="s">
        <v>3364</v>
      </c>
      <c r="AH4436" s="2" t="s">
        <v>3365</v>
      </c>
      <c r="AI4436" s="2">
        <v>0.0</v>
      </c>
      <c r="AJ4436" s="94">
        <v>0.0</v>
      </c>
      <c r="AK4436" s="94">
        <v>0.0</v>
      </c>
      <c r="AL4436" s="79"/>
      <c r="AM4436" s="2" t="s">
        <v>7477</v>
      </c>
    </row>
    <row r="4437">
      <c r="A4437" s="54">
        <v>46187.0</v>
      </c>
      <c r="B4437" s="54">
        <v>46188.0</v>
      </c>
      <c r="C4437" s="2" t="s">
        <v>1801</v>
      </c>
      <c r="D4437" s="2" t="s">
        <v>146</v>
      </c>
      <c r="E4437" s="2" t="s">
        <v>180</v>
      </c>
      <c r="F4437" s="53">
        <v>0.0</v>
      </c>
      <c r="G4437" s="53">
        <v>0.0</v>
      </c>
      <c r="H4437" s="53">
        <v>0.0</v>
      </c>
      <c r="I4437" s="53">
        <v>0.0</v>
      </c>
      <c r="J4437" s="53">
        <v>0.0</v>
      </c>
      <c r="K4437" s="2" t="s">
        <v>3531</v>
      </c>
      <c r="L4437" s="53">
        <v>0.0</v>
      </c>
      <c r="M4437" s="2" t="s">
        <v>3369</v>
      </c>
      <c r="N4437" s="2" t="s">
        <v>3360</v>
      </c>
      <c r="O4437" s="55"/>
      <c r="AB4437" s="2" t="s">
        <v>164</v>
      </c>
      <c r="AC4437" s="2" t="s">
        <v>3361</v>
      </c>
      <c r="AD4437" s="2" t="s">
        <v>7216</v>
      </c>
      <c r="AE4437" s="2" t="s">
        <v>3363</v>
      </c>
      <c r="AF4437" s="93"/>
      <c r="AG4437" s="2" t="s">
        <v>3364</v>
      </c>
      <c r="AH4437" s="2" t="s">
        <v>3365</v>
      </c>
      <c r="AI4437" s="2">
        <v>0.0</v>
      </c>
      <c r="AJ4437" s="94">
        <v>0.0</v>
      </c>
      <c r="AK4437" s="94">
        <v>0.0</v>
      </c>
      <c r="AL4437" s="79"/>
      <c r="AM4437" s="2" t="s">
        <v>7478</v>
      </c>
    </row>
    <row r="4438">
      <c r="A4438" s="54">
        <v>46188.0</v>
      </c>
      <c r="B4438" s="54">
        <v>46189.0</v>
      </c>
      <c r="C4438" s="2" t="s">
        <v>1801</v>
      </c>
      <c r="D4438" s="2" t="s">
        <v>146</v>
      </c>
      <c r="E4438" s="2" t="s">
        <v>208</v>
      </c>
      <c r="F4438" s="53">
        <v>0.0</v>
      </c>
      <c r="G4438" s="53">
        <v>0.0</v>
      </c>
      <c r="H4438" s="53">
        <v>0.0</v>
      </c>
      <c r="I4438" s="53">
        <v>0.0</v>
      </c>
      <c r="J4438" s="53">
        <v>0.0</v>
      </c>
      <c r="K4438" s="2" t="s">
        <v>3531</v>
      </c>
      <c r="L4438" s="53">
        <v>0.0</v>
      </c>
      <c r="M4438" s="2" t="s">
        <v>3369</v>
      </c>
      <c r="N4438" s="2" t="s">
        <v>3360</v>
      </c>
      <c r="O4438" s="55"/>
      <c r="AB4438" s="2" t="s">
        <v>164</v>
      </c>
      <c r="AC4438" s="2" t="s">
        <v>3361</v>
      </c>
      <c r="AD4438" s="2" t="s">
        <v>7216</v>
      </c>
      <c r="AE4438" s="2" t="s">
        <v>3363</v>
      </c>
      <c r="AF4438" s="93"/>
      <c r="AG4438" s="2" t="s">
        <v>3364</v>
      </c>
      <c r="AH4438" s="2" t="s">
        <v>3365</v>
      </c>
      <c r="AI4438" s="2">
        <v>0.0</v>
      </c>
      <c r="AJ4438" s="94">
        <v>0.0</v>
      </c>
      <c r="AK4438" s="94">
        <v>0.0</v>
      </c>
      <c r="AL4438" s="79"/>
      <c r="AM4438" s="2" t="s">
        <v>7479</v>
      </c>
    </row>
    <row r="4439">
      <c r="A4439" s="54">
        <v>46189.0</v>
      </c>
      <c r="B4439" s="54">
        <v>46190.0</v>
      </c>
      <c r="C4439" s="2" t="s">
        <v>1801</v>
      </c>
      <c r="D4439" s="2" t="s">
        <v>146</v>
      </c>
      <c r="E4439" s="2" t="s">
        <v>303</v>
      </c>
      <c r="F4439" s="53">
        <v>0.0</v>
      </c>
      <c r="G4439" s="53">
        <v>0.0</v>
      </c>
      <c r="H4439" s="53">
        <v>0.0</v>
      </c>
      <c r="I4439" s="53">
        <v>0.0</v>
      </c>
      <c r="J4439" s="53">
        <v>0.0</v>
      </c>
      <c r="K4439" s="2" t="s">
        <v>3531</v>
      </c>
      <c r="L4439" s="53">
        <v>0.0</v>
      </c>
      <c r="M4439" s="2" t="s">
        <v>3369</v>
      </c>
      <c r="N4439" s="2" t="s">
        <v>3360</v>
      </c>
      <c r="O4439" s="55"/>
      <c r="AB4439" s="2" t="s">
        <v>164</v>
      </c>
      <c r="AC4439" s="2" t="s">
        <v>3361</v>
      </c>
      <c r="AD4439" s="2" t="s">
        <v>7216</v>
      </c>
      <c r="AE4439" s="2" t="s">
        <v>3363</v>
      </c>
      <c r="AF4439" s="93"/>
      <c r="AG4439" s="2" t="s">
        <v>3364</v>
      </c>
      <c r="AH4439" s="2" t="s">
        <v>3365</v>
      </c>
      <c r="AI4439" s="2">
        <v>0.0</v>
      </c>
      <c r="AJ4439" s="94">
        <v>0.0</v>
      </c>
      <c r="AK4439" s="94">
        <v>0.0</v>
      </c>
      <c r="AL4439" s="79"/>
      <c r="AM4439" s="2" t="s">
        <v>7480</v>
      </c>
    </row>
    <row r="4440">
      <c r="A4440" s="54">
        <v>46190.0</v>
      </c>
      <c r="B4440" s="54">
        <v>46191.0</v>
      </c>
      <c r="C4440" s="2" t="s">
        <v>1801</v>
      </c>
      <c r="D4440" s="2" t="s">
        <v>146</v>
      </c>
      <c r="E4440" s="2" t="s">
        <v>148</v>
      </c>
      <c r="F4440" s="53">
        <v>0.0</v>
      </c>
      <c r="G4440" s="53">
        <v>0.0</v>
      </c>
      <c r="H4440" s="53">
        <v>0.0</v>
      </c>
      <c r="I4440" s="53">
        <v>0.0</v>
      </c>
      <c r="J4440" s="53">
        <v>0.0</v>
      </c>
      <c r="K4440" s="2" t="s">
        <v>3531</v>
      </c>
      <c r="L4440" s="53">
        <v>0.0</v>
      </c>
      <c r="M4440" s="2" t="s">
        <v>3369</v>
      </c>
      <c r="N4440" s="2" t="s">
        <v>3360</v>
      </c>
      <c r="O4440" s="55"/>
      <c r="AB4440" s="2" t="s">
        <v>164</v>
      </c>
      <c r="AC4440" s="2" t="s">
        <v>3361</v>
      </c>
      <c r="AD4440" s="2" t="s">
        <v>7216</v>
      </c>
      <c r="AE4440" s="2" t="s">
        <v>3363</v>
      </c>
      <c r="AF4440" s="93"/>
      <c r="AG4440" s="2" t="s">
        <v>3364</v>
      </c>
      <c r="AH4440" s="2" t="s">
        <v>3365</v>
      </c>
      <c r="AI4440" s="2">
        <v>0.0</v>
      </c>
      <c r="AJ4440" s="94">
        <v>0.0</v>
      </c>
      <c r="AK4440" s="94">
        <v>0.0</v>
      </c>
      <c r="AL4440" s="79"/>
      <c r="AM4440" s="2" t="s">
        <v>7481</v>
      </c>
    </row>
    <row r="4441">
      <c r="A4441" s="54">
        <v>46191.0</v>
      </c>
      <c r="B4441" s="54">
        <v>46192.0</v>
      </c>
      <c r="C4441" s="2" t="s">
        <v>1801</v>
      </c>
      <c r="D4441" s="2" t="s">
        <v>146</v>
      </c>
      <c r="E4441" s="2" t="s">
        <v>196</v>
      </c>
      <c r="F4441" s="53">
        <v>0.0</v>
      </c>
      <c r="G4441" s="53">
        <v>0.0</v>
      </c>
      <c r="H4441" s="53">
        <v>0.0</v>
      </c>
      <c r="I4441" s="53">
        <v>0.0</v>
      </c>
      <c r="J4441" s="53">
        <v>0.0</v>
      </c>
      <c r="K4441" s="2" t="s">
        <v>3531</v>
      </c>
      <c r="L4441" s="53">
        <v>0.0</v>
      </c>
      <c r="M4441" s="2" t="s">
        <v>3369</v>
      </c>
      <c r="N4441" s="2" t="s">
        <v>3360</v>
      </c>
      <c r="O4441" s="55"/>
      <c r="AB4441" s="2" t="s">
        <v>164</v>
      </c>
      <c r="AC4441" s="2" t="s">
        <v>3361</v>
      </c>
      <c r="AD4441" s="2" t="s">
        <v>7216</v>
      </c>
      <c r="AE4441" s="2" t="s">
        <v>3363</v>
      </c>
      <c r="AF4441" s="93"/>
      <c r="AG4441" s="2" t="s">
        <v>3364</v>
      </c>
      <c r="AH4441" s="2" t="s">
        <v>3365</v>
      </c>
      <c r="AI4441" s="2">
        <v>0.0</v>
      </c>
      <c r="AJ4441" s="94">
        <v>0.0</v>
      </c>
      <c r="AK4441" s="94">
        <v>0.0</v>
      </c>
      <c r="AL4441" s="79"/>
      <c r="AM4441" s="2" t="s">
        <v>7482</v>
      </c>
    </row>
    <row r="4442">
      <c r="A4442" s="54">
        <v>46192.0</v>
      </c>
      <c r="B4442" s="54">
        <v>46193.0</v>
      </c>
      <c r="C4442" s="2" t="s">
        <v>1801</v>
      </c>
      <c r="D4442" s="2" t="s">
        <v>146</v>
      </c>
      <c r="E4442" s="2" t="s">
        <v>288</v>
      </c>
      <c r="F4442" s="53">
        <v>0.0</v>
      </c>
      <c r="G4442" s="53">
        <v>0.0</v>
      </c>
      <c r="H4442" s="53">
        <v>0.0</v>
      </c>
      <c r="I4442" s="53">
        <v>0.0</v>
      </c>
      <c r="J4442" s="53">
        <v>0.0</v>
      </c>
      <c r="K4442" s="2" t="s">
        <v>3531</v>
      </c>
      <c r="L4442" s="53">
        <v>0.0</v>
      </c>
      <c r="M4442" s="2" t="s">
        <v>3369</v>
      </c>
      <c r="N4442" s="2" t="s">
        <v>3360</v>
      </c>
      <c r="O4442" s="55"/>
      <c r="AB4442" s="2" t="s">
        <v>164</v>
      </c>
      <c r="AC4442" s="2" t="s">
        <v>3361</v>
      </c>
      <c r="AD4442" s="2" t="s">
        <v>7216</v>
      </c>
      <c r="AE4442" s="2" t="s">
        <v>3363</v>
      </c>
      <c r="AF4442" s="93"/>
      <c r="AG4442" s="2" t="s">
        <v>3364</v>
      </c>
      <c r="AH4442" s="2" t="s">
        <v>3365</v>
      </c>
      <c r="AI4442" s="2">
        <v>0.0</v>
      </c>
      <c r="AJ4442" s="94">
        <v>0.0</v>
      </c>
      <c r="AK4442" s="94">
        <v>0.0</v>
      </c>
      <c r="AL4442" s="79"/>
      <c r="AM4442" s="2" t="s">
        <v>7483</v>
      </c>
    </row>
    <row r="4443">
      <c r="A4443" s="54">
        <v>46193.0</v>
      </c>
      <c r="B4443" s="54">
        <v>46194.0</v>
      </c>
      <c r="C4443" s="2" t="s">
        <v>1801</v>
      </c>
      <c r="D4443" s="2" t="s">
        <v>146</v>
      </c>
      <c r="E4443" s="2" t="s">
        <v>256</v>
      </c>
      <c r="F4443" s="53">
        <v>0.0</v>
      </c>
      <c r="G4443" s="53">
        <v>0.0</v>
      </c>
      <c r="H4443" s="53">
        <v>0.0</v>
      </c>
      <c r="I4443" s="53">
        <v>0.0</v>
      </c>
      <c r="J4443" s="53">
        <v>0.0</v>
      </c>
      <c r="K4443" s="2" t="s">
        <v>3531</v>
      </c>
      <c r="L4443" s="53">
        <v>0.0</v>
      </c>
      <c r="M4443" s="2" t="s">
        <v>3369</v>
      </c>
      <c r="N4443" s="2" t="s">
        <v>3360</v>
      </c>
      <c r="O4443" s="55"/>
      <c r="AB4443" s="2" t="s">
        <v>164</v>
      </c>
      <c r="AC4443" s="2" t="s">
        <v>3361</v>
      </c>
      <c r="AD4443" s="2" t="s">
        <v>7216</v>
      </c>
      <c r="AE4443" s="2" t="s">
        <v>3363</v>
      </c>
      <c r="AF4443" s="93"/>
      <c r="AG4443" s="2" t="s">
        <v>3364</v>
      </c>
      <c r="AH4443" s="2" t="s">
        <v>3365</v>
      </c>
      <c r="AI4443" s="2">
        <v>0.0</v>
      </c>
      <c r="AJ4443" s="94">
        <v>0.0</v>
      </c>
      <c r="AK4443" s="94">
        <v>0.0</v>
      </c>
      <c r="AL4443" s="79"/>
      <c r="AM4443" s="2" t="s">
        <v>7484</v>
      </c>
    </row>
    <row r="4444">
      <c r="A4444" s="54">
        <v>46194.0</v>
      </c>
      <c r="B4444" s="54">
        <v>46195.0</v>
      </c>
      <c r="C4444" s="2" t="s">
        <v>1801</v>
      </c>
      <c r="D4444" s="2" t="s">
        <v>146</v>
      </c>
      <c r="E4444" s="2" t="s">
        <v>180</v>
      </c>
      <c r="F4444" s="53">
        <v>0.0</v>
      </c>
      <c r="G4444" s="53">
        <v>0.0</v>
      </c>
      <c r="H4444" s="53">
        <v>0.0</v>
      </c>
      <c r="I4444" s="53">
        <v>0.0</v>
      </c>
      <c r="J4444" s="53">
        <v>0.0</v>
      </c>
      <c r="K4444" s="2" t="s">
        <v>3531</v>
      </c>
      <c r="L4444" s="53">
        <v>0.0</v>
      </c>
      <c r="M4444" s="2" t="s">
        <v>3369</v>
      </c>
      <c r="N4444" s="2" t="s">
        <v>3360</v>
      </c>
      <c r="O4444" s="55"/>
      <c r="AB4444" s="2" t="s">
        <v>164</v>
      </c>
      <c r="AC4444" s="2" t="s">
        <v>3361</v>
      </c>
      <c r="AD4444" s="2" t="s">
        <v>7216</v>
      </c>
      <c r="AE4444" s="2" t="s">
        <v>3363</v>
      </c>
      <c r="AF4444" s="93"/>
      <c r="AG4444" s="2" t="s">
        <v>3364</v>
      </c>
      <c r="AH4444" s="2" t="s">
        <v>3365</v>
      </c>
      <c r="AI4444" s="2">
        <v>0.0</v>
      </c>
      <c r="AJ4444" s="94">
        <v>0.0</v>
      </c>
      <c r="AK4444" s="94">
        <v>0.0</v>
      </c>
      <c r="AL4444" s="79"/>
      <c r="AM4444" s="2" t="s">
        <v>7485</v>
      </c>
    </row>
    <row r="4445">
      <c r="A4445" s="54">
        <v>46195.0</v>
      </c>
      <c r="B4445" s="54">
        <v>46196.0</v>
      </c>
      <c r="C4445" s="2" t="s">
        <v>1801</v>
      </c>
      <c r="D4445" s="2" t="s">
        <v>146</v>
      </c>
      <c r="E4445" s="2" t="s">
        <v>208</v>
      </c>
      <c r="F4445" s="53">
        <v>0.0</v>
      </c>
      <c r="G4445" s="53">
        <v>0.0</v>
      </c>
      <c r="H4445" s="53">
        <v>0.0</v>
      </c>
      <c r="I4445" s="53">
        <v>0.0</v>
      </c>
      <c r="J4445" s="53">
        <v>0.0</v>
      </c>
      <c r="K4445" s="2" t="s">
        <v>3531</v>
      </c>
      <c r="L4445" s="53">
        <v>0.0</v>
      </c>
      <c r="M4445" s="2" t="s">
        <v>3369</v>
      </c>
      <c r="N4445" s="2" t="s">
        <v>3360</v>
      </c>
      <c r="O4445" s="55"/>
      <c r="AB4445" s="2" t="s">
        <v>164</v>
      </c>
      <c r="AC4445" s="2" t="s">
        <v>3361</v>
      </c>
      <c r="AD4445" s="2" t="s">
        <v>7216</v>
      </c>
      <c r="AE4445" s="2" t="s">
        <v>3363</v>
      </c>
      <c r="AF4445" s="93"/>
      <c r="AG4445" s="2" t="s">
        <v>3364</v>
      </c>
      <c r="AH4445" s="2" t="s">
        <v>3365</v>
      </c>
      <c r="AI4445" s="2">
        <v>0.0</v>
      </c>
      <c r="AJ4445" s="94">
        <v>0.0</v>
      </c>
      <c r="AK4445" s="94">
        <v>0.0</v>
      </c>
      <c r="AL4445" s="79"/>
      <c r="AM4445" s="2" t="s">
        <v>7486</v>
      </c>
    </row>
    <row r="4446">
      <c r="A4446" s="54">
        <v>46196.0</v>
      </c>
      <c r="B4446" s="54">
        <v>46197.0</v>
      </c>
      <c r="C4446" s="2" t="s">
        <v>1801</v>
      </c>
      <c r="D4446" s="2" t="s">
        <v>146</v>
      </c>
      <c r="E4446" s="2" t="s">
        <v>303</v>
      </c>
      <c r="F4446" s="53">
        <v>0.0</v>
      </c>
      <c r="G4446" s="53">
        <v>0.0</v>
      </c>
      <c r="H4446" s="53">
        <v>0.0</v>
      </c>
      <c r="I4446" s="53">
        <v>0.0</v>
      </c>
      <c r="J4446" s="53">
        <v>0.0</v>
      </c>
      <c r="K4446" s="2" t="s">
        <v>3531</v>
      </c>
      <c r="L4446" s="53">
        <v>0.0</v>
      </c>
      <c r="M4446" s="2" t="s">
        <v>3369</v>
      </c>
      <c r="N4446" s="2" t="s">
        <v>3360</v>
      </c>
      <c r="O4446" s="55"/>
      <c r="AB4446" s="2" t="s">
        <v>164</v>
      </c>
      <c r="AC4446" s="2" t="s">
        <v>3361</v>
      </c>
      <c r="AD4446" s="2" t="s">
        <v>7216</v>
      </c>
      <c r="AE4446" s="2" t="s">
        <v>3363</v>
      </c>
      <c r="AF4446" s="93"/>
      <c r="AG4446" s="2" t="s">
        <v>3364</v>
      </c>
      <c r="AH4446" s="2" t="s">
        <v>3365</v>
      </c>
      <c r="AI4446" s="2">
        <v>0.0</v>
      </c>
      <c r="AJ4446" s="94">
        <v>0.0</v>
      </c>
      <c r="AK4446" s="94">
        <v>0.0</v>
      </c>
      <c r="AL4446" s="79"/>
      <c r="AM4446" s="2" t="s">
        <v>7487</v>
      </c>
    </row>
    <row r="4447">
      <c r="A4447" s="54">
        <v>46197.0</v>
      </c>
      <c r="B4447" s="54">
        <v>46198.0</v>
      </c>
      <c r="C4447" s="2" t="s">
        <v>1801</v>
      </c>
      <c r="D4447" s="2" t="s">
        <v>146</v>
      </c>
      <c r="E4447" s="2" t="s">
        <v>148</v>
      </c>
      <c r="F4447" s="53">
        <v>0.0</v>
      </c>
      <c r="G4447" s="53">
        <v>0.0</v>
      </c>
      <c r="H4447" s="53">
        <v>0.0</v>
      </c>
      <c r="I4447" s="53">
        <v>0.0</v>
      </c>
      <c r="J4447" s="53">
        <v>0.0</v>
      </c>
      <c r="K4447" s="2" t="s">
        <v>3531</v>
      </c>
      <c r="L4447" s="53">
        <v>0.0</v>
      </c>
      <c r="M4447" s="2" t="s">
        <v>3369</v>
      </c>
      <c r="N4447" s="2" t="s">
        <v>3360</v>
      </c>
      <c r="O4447" s="55"/>
      <c r="AB4447" s="2" t="s">
        <v>164</v>
      </c>
      <c r="AC4447" s="2" t="s">
        <v>3361</v>
      </c>
      <c r="AD4447" s="2" t="s">
        <v>7216</v>
      </c>
      <c r="AE4447" s="2" t="s">
        <v>3363</v>
      </c>
      <c r="AF4447" s="93"/>
      <c r="AG4447" s="2" t="s">
        <v>3364</v>
      </c>
      <c r="AH4447" s="2" t="s">
        <v>3365</v>
      </c>
      <c r="AI4447" s="2">
        <v>0.0</v>
      </c>
      <c r="AJ4447" s="94">
        <v>0.0</v>
      </c>
      <c r="AK4447" s="94">
        <v>0.0</v>
      </c>
      <c r="AL4447" s="79"/>
      <c r="AM4447" s="2" t="s">
        <v>7488</v>
      </c>
    </row>
    <row r="4448">
      <c r="A4448" s="54">
        <v>46198.0</v>
      </c>
      <c r="B4448" s="54">
        <v>46199.0</v>
      </c>
      <c r="C4448" s="2" t="s">
        <v>1801</v>
      </c>
      <c r="D4448" s="2" t="s">
        <v>146</v>
      </c>
      <c r="E4448" s="2" t="s">
        <v>196</v>
      </c>
      <c r="F4448" s="53">
        <v>0.0</v>
      </c>
      <c r="G4448" s="53">
        <v>0.0</v>
      </c>
      <c r="H4448" s="53">
        <v>0.0</v>
      </c>
      <c r="I4448" s="53">
        <v>0.0</v>
      </c>
      <c r="J4448" s="53">
        <v>0.0</v>
      </c>
      <c r="K4448" s="2" t="s">
        <v>3531</v>
      </c>
      <c r="L4448" s="53">
        <v>0.0</v>
      </c>
      <c r="M4448" s="2" t="s">
        <v>3369</v>
      </c>
      <c r="N4448" s="2" t="s">
        <v>3360</v>
      </c>
      <c r="O4448" s="55"/>
      <c r="AB4448" s="2" t="s">
        <v>164</v>
      </c>
      <c r="AC4448" s="2" t="s">
        <v>3361</v>
      </c>
      <c r="AD4448" s="2" t="s">
        <v>7216</v>
      </c>
      <c r="AE4448" s="2" t="s">
        <v>3363</v>
      </c>
      <c r="AF4448" s="93"/>
      <c r="AG4448" s="2" t="s">
        <v>3364</v>
      </c>
      <c r="AH4448" s="2" t="s">
        <v>3365</v>
      </c>
      <c r="AI4448" s="2">
        <v>0.0</v>
      </c>
      <c r="AJ4448" s="94">
        <v>0.0</v>
      </c>
      <c r="AK4448" s="94">
        <v>0.0</v>
      </c>
      <c r="AL4448" s="79"/>
      <c r="AM4448" s="2" t="s">
        <v>7489</v>
      </c>
    </row>
    <row r="4449">
      <c r="A4449" s="54">
        <v>46199.0</v>
      </c>
      <c r="B4449" s="54">
        <v>46200.0</v>
      </c>
      <c r="C4449" s="2" t="s">
        <v>1801</v>
      </c>
      <c r="D4449" s="2" t="s">
        <v>146</v>
      </c>
      <c r="E4449" s="2" t="s">
        <v>288</v>
      </c>
      <c r="F4449" s="53">
        <v>0.0</v>
      </c>
      <c r="G4449" s="53">
        <v>0.0</v>
      </c>
      <c r="H4449" s="53">
        <v>0.0</v>
      </c>
      <c r="I4449" s="53">
        <v>0.0</v>
      </c>
      <c r="J4449" s="53">
        <v>0.0</v>
      </c>
      <c r="K4449" s="2" t="s">
        <v>3531</v>
      </c>
      <c r="L4449" s="53">
        <v>0.0</v>
      </c>
      <c r="M4449" s="2" t="s">
        <v>3369</v>
      </c>
      <c r="N4449" s="2" t="s">
        <v>3360</v>
      </c>
      <c r="O4449" s="55"/>
      <c r="AB4449" s="2" t="s">
        <v>164</v>
      </c>
      <c r="AC4449" s="2" t="s">
        <v>3361</v>
      </c>
      <c r="AD4449" s="2" t="s">
        <v>7216</v>
      </c>
      <c r="AE4449" s="2" t="s">
        <v>3363</v>
      </c>
      <c r="AF4449" s="93"/>
      <c r="AG4449" s="2" t="s">
        <v>3364</v>
      </c>
      <c r="AH4449" s="2" t="s">
        <v>3365</v>
      </c>
      <c r="AI4449" s="2">
        <v>0.0</v>
      </c>
      <c r="AJ4449" s="94">
        <v>0.0</v>
      </c>
      <c r="AK4449" s="94">
        <v>0.0</v>
      </c>
      <c r="AL4449" s="79"/>
      <c r="AM4449" s="2" t="s">
        <v>7490</v>
      </c>
    </row>
    <row r="4450">
      <c r="A4450" s="54">
        <v>46200.0</v>
      </c>
      <c r="B4450" s="54">
        <v>46201.0</v>
      </c>
      <c r="C4450" s="2" t="s">
        <v>1801</v>
      </c>
      <c r="D4450" s="2" t="s">
        <v>146</v>
      </c>
      <c r="E4450" s="2" t="s">
        <v>256</v>
      </c>
      <c r="F4450" s="53">
        <v>0.0</v>
      </c>
      <c r="G4450" s="53">
        <v>0.0</v>
      </c>
      <c r="H4450" s="53">
        <v>0.0</v>
      </c>
      <c r="I4450" s="53">
        <v>0.0</v>
      </c>
      <c r="J4450" s="53">
        <v>0.0</v>
      </c>
      <c r="K4450" s="2" t="s">
        <v>3531</v>
      </c>
      <c r="L4450" s="53">
        <v>0.0</v>
      </c>
      <c r="M4450" s="2" t="s">
        <v>3369</v>
      </c>
      <c r="N4450" s="2" t="s">
        <v>3360</v>
      </c>
      <c r="O4450" s="55"/>
      <c r="AB4450" s="2" t="s">
        <v>164</v>
      </c>
      <c r="AC4450" s="2" t="s">
        <v>3361</v>
      </c>
      <c r="AD4450" s="2" t="s">
        <v>7216</v>
      </c>
      <c r="AE4450" s="2" t="s">
        <v>3363</v>
      </c>
      <c r="AF4450" s="93"/>
      <c r="AG4450" s="2" t="s">
        <v>3364</v>
      </c>
      <c r="AH4450" s="2" t="s">
        <v>3365</v>
      </c>
      <c r="AI4450" s="2">
        <v>0.0</v>
      </c>
      <c r="AJ4450" s="94">
        <v>0.0</v>
      </c>
      <c r="AK4450" s="94">
        <v>0.0</v>
      </c>
      <c r="AL4450" s="79"/>
      <c r="AM4450" s="2" t="s">
        <v>7491</v>
      </c>
    </row>
    <row r="4451">
      <c r="A4451" s="54">
        <v>46201.0</v>
      </c>
      <c r="B4451" s="54">
        <v>46202.0</v>
      </c>
      <c r="C4451" s="2" t="s">
        <v>1801</v>
      </c>
      <c r="D4451" s="2" t="s">
        <v>146</v>
      </c>
      <c r="E4451" s="2" t="s">
        <v>180</v>
      </c>
      <c r="F4451" s="53">
        <v>0.0</v>
      </c>
      <c r="G4451" s="53">
        <v>0.0</v>
      </c>
      <c r="H4451" s="53">
        <v>0.0</v>
      </c>
      <c r="I4451" s="53">
        <v>0.0</v>
      </c>
      <c r="J4451" s="53">
        <v>0.0</v>
      </c>
      <c r="K4451" s="2" t="s">
        <v>3531</v>
      </c>
      <c r="L4451" s="53">
        <v>0.0</v>
      </c>
      <c r="M4451" s="2" t="s">
        <v>3369</v>
      </c>
      <c r="N4451" s="2" t="s">
        <v>3360</v>
      </c>
      <c r="O4451" s="55"/>
      <c r="AB4451" s="2" t="s">
        <v>164</v>
      </c>
      <c r="AC4451" s="2" t="s">
        <v>3361</v>
      </c>
      <c r="AD4451" s="2" t="s">
        <v>7216</v>
      </c>
      <c r="AE4451" s="2" t="s">
        <v>3363</v>
      </c>
      <c r="AF4451" s="93"/>
      <c r="AG4451" s="2" t="s">
        <v>3364</v>
      </c>
      <c r="AH4451" s="2" t="s">
        <v>3365</v>
      </c>
      <c r="AI4451" s="2">
        <v>0.0</v>
      </c>
      <c r="AJ4451" s="94">
        <v>0.0</v>
      </c>
      <c r="AK4451" s="94">
        <v>0.0</v>
      </c>
      <c r="AL4451" s="79"/>
      <c r="AM4451" s="2" t="s">
        <v>7492</v>
      </c>
    </row>
    <row r="4452">
      <c r="A4452" s="54">
        <v>46202.0</v>
      </c>
      <c r="B4452" s="54">
        <v>46203.0</v>
      </c>
      <c r="C4452" s="2" t="s">
        <v>1801</v>
      </c>
      <c r="D4452" s="2" t="s">
        <v>146</v>
      </c>
      <c r="E4452" s="2" t="s">
        <v>208</v>
      </c>
      <c r="F4452" s="53">
        <v>0.0</v>
      </c>
      <c r="G4452" s="53">
        <v>0.0</v>
      </c>
      <c r="H4452" s="53">
        <v>0.0</v>
      </c>
      <c r="I4452" s="53">
        <v>0.0</v>
      </c>
      <c r="J4452" s="53">
        <v>0.0</v>
      </c>
      <c r="K4452" s="2" t="s">
        <v>3531</v>
      </c>
      <c r="L4452" s="53">
        <v>0.0</v>
      </c>
      <c r="M4452" s="2" t="s">
        <v>3369</v>
      </c>
      <c r="N4452" s="2" t="s">
        <v>3360</v>
      </c>
      <c r="O4452" s="55"/>
      <c r="AB4452" s="2" t="s">
        <v>164</v>
      </c>
      <c r="AC4452" s="2" t="s">
        <v>3361</v>
      </c>
      <c r="AD4452" s="2" t="s">
        <v>7216</v>
      </c>
      <c r="AE4452" s="2" t="s">
        <v>3363</v>
      </c>
      <c r="AF4452" s="93"/>
      <c r="AG4452" s="2" t="s">
        <v>3364</v>
      </c>
      <c r="AH4452" s="2" t="s">
        <v>3365</v>
      </c>
      <c r="AI4452" s="2">
        <v>0.0</v>
      </c>
      <c r="AJ4452" s="94">
        <v>0.0</v>
      </c>
      <c r="AK4452" s="94">
        <v>0.0</v>
      </c>
      <c r="AL4452" s="79"/>
      <c r="AM4452" s="2" t="s">
        <v>7493</v>
      </c>
    </row>
    <row r="4453">
      <c r="A4453" s="54">
        <v>46203.0</v>
      </c>
      <c r="B4453" s="54">
        <v>46204.0</v>
      </c>
      <c r="C4453" s="2" t="s">
        <v>1801</v>
      </c>
      <c r="D4453" s="2" t="s">
        <v>146</v>
      </c>
      <c r="E4453" s="2" t="s">
        <v>303</v>
      </c>
      <c r="F4453" s="53">
        <v>0.0</v>
      </c>
      <c r="G4453" s="53">
        <v>0.0</v>
      </c>
      <c r="H4453" s="53">
        <v>0.0</v>
      </c>
      <c r="I4453" s="53">
        <v>0.0</v>
      </c>
      <c r="J4453" s="53">
        <v>0.0</v>
      </c>
      <c r="K4453" s="2" t="s">
        <v>3531</v>
      </c>
      <c r="L4453" s="53">
        <v>0.0</v>
      </c>
      <c r="M4453" s="2" t="s">
        <v>3369</v>
      </c>
      <c r="N4453" s="2" t="s">
        <v>3360</v>
      </c>
      <c r="O4453" s="55"/>
      <c r="AB4453" s="2" t="s">
        <v>164</v>
      </c>
      <c r="AC4453" s="2" t="s">
        <v>3361</v>
      </c>
      <c r="AD4453" s="2" t="s">
        <v>7216</v>
      </c>
      <c r="AE4453" s="2" t="s">
        <v>3363</v>
      </c>
      <c r="AF4453" s="93"/>
      <c r="AG4453" s="2" t="s">
        <v>3364</v>
      </c>
      <c r="AH4453" s="2" t="s">
        <v>3365</v>
      </c>
      <c r="AI4453" s="2">
        <v>0.0</v>
      </c>
      <c r="AJ4453" s="94">
        <v>0.0</v>
      </c>
      <c r="AK4453" s="94">
        <v>0.0</v>
      </c>
      <c r="AL4453" s="79"/>
      <c r="AM4453" s="2" t="s">
        <v>7494</v>
      </c>
    </row>
    <row r="4454">
      <c r="A4454" s="54">
        <v>46204.0</v>
      </c>
      <c r="B4454" s="54">
        <v>46205.0</v>
      </c>
      <c r="C4454" s="2" t="s">
        <v>1801</v>
      </c>
      <c r="D4454" s="2" t="s">
        <v>146</v>
      </c>
      <c r="E4454" s="2" t="s">
        <v>148</v>
      </c>
      <c r="F4454" s="53">
        <v>0.0</v>
      </c>
      <c r="G4454" s="53">
        <v>0.0</v>
      </c>
      <c r="H4454" s="53">
        <v>0.0</v>
      </c>
      <c r="I4454" s="53">
        <v>0.0</v>
      </c>
      <c r="J4454" s="53">
        <v>0.0</v>
      </c>
      <c r="K4454" s="2" t="s">
        <v>3531</v>
      </c>
      <c r="L4454" s="53">
        <v>0.0</v>
      </c>
      <c r="M4454" s="2" t="s">
        <v>3369</v>
      </c>
      <c r="N4454" s="2" t="s">
        <v>3360</v>
      </c>
      <c r="O4454" s="55"/>
      <c r="AB4454" s="2" t="s">
        <v>164</v>
      </c>
      <c r="AC4454" s="2" t="s">
        <v>3361</v>
      </c>
      <c r="AD4454" s="2" t="s">
        <v>7216</v>
      </c>
      <c r="AE4454" s="2" t="s">
        <v>3363</v>
      </c>
      <c r="AF4454" s="93"/>
      <c r="AG4454" s="2" t="s">
        <v>3364</v>
      </c>
      <c r="AH4454" s="2" t="s">
        <v>3365</v>
      </c>
      <c r="AI4454" s="2">
        <v>0.0</v>
      </c>
      <c r="AJ4454" s="94">
        <v>0.0</v>
      </c>
      <c r="AK4454" s="94">
        <v>0.0</v>
      </c>
      <c r="AL4454" s="79"/>
      <c r="AM4454" s="2" t="s">
        <v>7495</v>
      </c>
    </row>
    <row r="4455">
      <c r="A4455" s="54">
        <v>46205.0</v>
      </c>
      <c r="B4455" s="54">
        <v>46206.0</v>
      </c>
      <c r="C4455" s="2" t="s">
        <v>1801</v>
      </c>
      <c r="D4455" s="2" t="s">
        <v>146</v>
      </c>
      <c r="E4455" s="2" t="s">
        <v>196</v>
      </c>
      <c r="F4455" s="53">
        <v>0.0</v>
      </c>
      <c r="G4455" s="53">
        <v>0.0</v>
      </c>
      <c r="H4455" s="53">
        <v>0.0</v>
      </c>
      <c r="I4455" s="53">
        <v>0.0</v>
      </c>
      <c r="J4455" s="53">
        <v>0.0</v>
      </c>
      <c r="K4455" s="2" t="s">
        <v>3531</v>
      </c>
      <c r="L4455" s="53">
        <v>0.0</v>
      </c>
      <c r="M4455" s="2" t="s">
        <v>3369</v>
      </c>
      <c r="N4455" s="2" t="s">
        <v>3360</v>
      </c>
      <c r="O4455" s="55"/>
      <c r="AB4455" s="2" t="s">
        <v>164</v>
      </c>
      <c r="AC4455" s="2" t="s">
        <v>3361</v>
      </c>
      <c r="AD4455" s="2" t="s">
        <v>7216</v>
      </c>
      <c r="AE4455" s="2" t="s">
        <v>3363</v>
      </c>
      <c r="AF4455" s="93"/>
      <c r="AG4455" s="2" t="s">
        <v>3364</v>
      </c>
      <c r="AH4455" s="2" t="s">
        <v>3365</v>
      </c>
      <c r="AI4455" s="2">
        <v>0.0</v>
      </c>
      <c r="AJ4455" s="94">
        <v>0.0</v>
      </c>
      <c r="AK4455" s="94">
        <v>0.0</v>
      </c>
      <c r="AL4455" s="79"/>
      <c r="AM4455" s="2" t="s">
        <v>7496</v>
      </c>
    </row>
    <row r="4456">
      <c r="A4456" s="54">
        <v>46206.0</v>
      </c>
      <c r="B4456" s="54">
        <v>46207.0</v>
      </c>
      <c r="C4456" s="2" t="s">
        <v>1801</v>
      </c>
      <c r="D4456" s="2" t="s">
        <v>146</v>
      </c>
      <c r="E4456" s="2" t="s">
        <v>288</v>
      </c>
      <c r="F4456" s="53">
        <v>0.0</v>
      </c>
      <c r="G4456" s="53">
        <v>0.0</v>
      </c>
      <c r="H4456" s="53">
        <v>0.0</v>
      </c>
      <c r="I4456" s="53">
        <v>0.0</v>
      </c>
      <c r="J4456" s="53">
        <v>0.0</v>
      </c>
      <c r="K4456" s="2" t="s">
        <v>3531</v>
      </c>
      <c r="L4456" s="53">
        <v>0.0</v>
      </c>
      <c r="M4456" s="2" t="s">
        <v>3369</v>
      </c>
      <c r="N4456" s="2" t="s">
        <v>3360</v>
      </c>
      <c r="O4456" s="55"/>
      <c r="AB4456" s="2" t="s">
        <v>164</v>
      </c>
      <c r="AC4456" s="2" t="s">
        <v>3361</v>
      </c>
      <c r="AD4456" s="2" t="s">
        <v>7216</v>
      </c>
      <c r="AE4456" s="2" t="s">
        <v>3363</v>
      </c>
      <c r="AF4456" s="93"/>
      <c r="AG4456" s="2" t="s">
        <v>3364</v>
      </c>
      <c r="AH4456" s="2" t="s">
        <v>3365</v>
      </c>
      <c r="AI4456" s="2">
        <v>0.0</v>
      </c>
      <c r="AJ4456" s="94">
        <v>0.0</v>
      </c>
      <c r="AK4456" s="94">
        <v>0.0</v>
      </c>
      <c r="AL4456" s="79"/>
      <c r="AM4456" s="2" t="s">
        <v>7497</v>
      </c>
    </row>
    <row r="4457">
      <c r="A4457" s="54">
        <v>46207.0</v>
      </c>
      <c r="B4457" s="54">
        <v>46208.0</v>
      </c>
      <c r="C4457" s="2" t="s">
        <v>1801</v>
      </c>
      <c r="D4457" s="2" t="s">
        <v>146</v>
      </c>
      <c r="E4457" s="2" t="s">
        <v>256</v>
      </c>
      <c r="F4457" s="53">
        <v>0.0</v>
      </c>
      <c r="G4457" s="53">
        <v>0.0</v>
      </c>
      <c r="H4457" s="53">
        <v>0.0</v>
      </c>
      <c r="I4457" s="53">
        <v>0.0</v>
      </c>
      <c r="J4457" s="53">
        <v>0.0</v>
      </c>
      <c r="K4457" s="2" t="s">
        <v>3531</v>
      </c>
      <c r="L4457" s="53">
        <v>0.0</v>
      </c>
      <c r="M4457" s="2" t="s">
        <v>3369</v>
      </c>
      <c r="N4457" s="2" t="s">
        <v>3360</v>
      </c>
      <c r="O4457" s="55"/>
      <c r="AB4457" s="2" t="s">
        <v>164</v>
      </c>
      <c r="AC4457" s="2" t="s">
        <v>3361</v>
      </c>
      <c r="AD4457" s="2" t="s">
        <v>7216</v>
      </c>
      <c r="AE4457" s="2" t="s">
        <v>3363</v>
      </c>
      <c r="AF4457" s="93"/>
      <c r="AG4457" s="2" t="s">
        <v>3364</v>
      </c>
      <c r="AH4457" s="2" t="s">
        <v>3365</v>
      </c>
      <c r="AI4457" s="2">
        <v>0.0</v>
      </c>
      <c r="AJ4457" s="94">
        <v>0.0</v>
      </c>
      <c r="AK4457" s="94">
        <v>0.0</v>
      </c>
      <c r="AL4457" s="79"/>
      <c r="AM4457" s="2" t="s">
        <v>7498</v>
      </c>
    </row>
    <row r="4458">
      <c r="A4458" s="54">
        <v>46208.0</v>
      </c>
      <c r="B4458" s="54">
        <v>46209.0</v>
      </c>
      <c r="C4458" s="2" t="s">
        <v>1801</v>
      </c>
      <c r="D4458" s="2" t="s">
        <v>146</v>
      </c>
      <c r="E4458" s="2" t="s">
        <v>180</v>
      </c>
      <c r="F4458" s="53">
        <v>0.0</v>
      </c>
      <c r="G4458" s="53">
        <v>0.0</v>
      </c>
      <c r="H4458" s="53">
        <v>0.0</v>
      </c>
      <c r="I4458" s="53">
        <v>0.0</v>
      </c>
      <c r="J4458" s="53">
        <v>0.0</v>
      </c>
      <c r="K4458" s="2" t="s">
        <v>3531</v>
      </c>
      <c r="L4458" s="53">
        <v>0.0</v>
      </c>
      <c r="M4458" s="2" t="s">
        <v>3369</v>
      </c>
      <c r="N4458" s="2" t="s">
        <v>3360</v>
      </c>
      <c r="O4458" s="55"/>
      <c r="AB4458" s="2" t="s">
        <v>164</v>
      </c>
      <c r="AC4458" s="2" t="s">
        <v>3361</v>
      </c>
      <c r="AD4458" s="2" t="s">
        <v>7216</v>
      </c>
      <c r="AE4458" s="2" t="s">
        <v>3363</v>
      </c>
      <c r="AF4458" s="93"/>
      <c r="AG4458" s="2" t="s">
        <v>3364</v>
      </c>
      <c r="AH4458" s="2" t="s">
        <v>3365</v>
      </c>
      <c r="AI4458" s="2">
        <v>0.0</v>
      </c>
      <c r="AJ4458" s="94">
        <v>0.0</v>
      </c>
      <c r="AK4458" s="94">
        <v>0.0</v>
      </c>
      <c r="AL4458" s="79"/>
      <c r="AM4458" s="2" t="s">
        <v>7499</v>
      </c>
    </row>
    <row r="4459">
      <c r="A4459" s="54">
        <v>46209.0</v>
      </c>
      <c r="B4459" s="54">
        <v>46210.0</v>
      </c>
      <c r="C4459" s="2" t="s">
        <v>1801</v>
      </c>
      <c r="D4459" s="2" t="s">
        <v>146</v>
      </c>
      <c r="E4459" s="2" t="s">
        <v>208</v>
      </c>
      <c r="F4459" s="53">
        <v>0.0</v>
      </c>
      <c r="G4459" s="53">
        <v>0.0</v>
      </c>
      <c r="H4459" s="53">
        <v>0.0</v>
      </c>
      <c r="I4459" s="53">
        <v>0.0</v>
      </c>
      <c r="J4459" s="53">
        <v>0.0</v>
      </c>
      <c r="K4459" s="2" t="s">
        <v>3531</v>
      </c>
      <c r="L4459" s="53">
        <v>0.0</v>
      </c>
      <c r="M4459" s="2" t="s">
        <v>3369</v>
      </c>
      <c r="N4459" s="2" t="s">
        <v>3360</v>
      </c>
      <c r="O4459" s="55"/>
      <c r="AB4459" s="2" t="s">
        <v>164</v>
      </c>
      <c r="AC4459" s="2" t="s">
        <v>3361</v>
      </c>
      <c r="AD4459" s="2" t="s">
        <v>7216</v>
      </c>
      <c r="AE4459" s="2" t="s">
        <v>3363</v>
      </c>
      <c r="AF4459" s="93"/>
      <c r="AG4459" s="2" t="s">
        <v>3364</v>
      </c>
      <c r="AH4459" s="2" t="s">
        <v>3365</v>
      </c>
      <c r="AI4459" s="2">
        <v>0.0</v>
      </c>
      <c r="AJ4459" s="94">
        <v>0.0</v>
      </c>
      <c r="AK4459" s="94">
        <v>0.0</v>
      </c>
      <c r="AL4459" s="79"/>
      <c r="AM4459" s="2" t="s">
        <v>7500</v>
      </c>
    </row>
    <row r="4460">
      <c r="A4460" s="54">
        <v>46210.0</v>
      </c>
      <c r="B4460" s="54">
        <v>46211.0</v>
      </c>
      <c r="C4460" s="2" t="s">
        <v>1801</v>
      </c>
      <c r="D4460" s="2" t="s">
        <v>146</v>
      </c>
      <c r="E4460" s="2" t="s">
        <v>303</v>
      </c>
      <c r="F4460" s="53">
        <v>0.0</v>
      </c>
      <c r="G4460" s="53">
        <v>0.0</v>
      </c>
      <c r="H4460" s="53">
        <v>0.0</v>
      </c>
      <c r="I4460" s="53">
        <v>0.0</v>
      </c>
      <c r="J4460" s="53">
        <v>0.0</v>
      </c>
      <c r="K4460" s="2" t="s">
        <v>3531</v>
      </c>
      <c r="L4460" s="53">
        <v>0.0</v>
      </c>
      <c r="M4460" s="2" t="s">
        <v>3369</v>
      </c>
      <c r="N4460" s="2" t="s">
        <v>3360</v>
      </c>
      <c r="O4460" s="55"/>
      <c r="AB4460" s="2" t="s">
        <v>164</v>
      </c>
      <c r="AC4460" s="2" t="s">
        <v>3361</v>
      </c>
      <c r="AD4460" s="2" t="s">
        <v>7216</v>
      </c>
      <c r="AE4460" s="2" t="s">
        <v>3363</v>
      </c>
      <c r="AF4460" s="93"/>
      <c r="AG4460" s="2" t="s">
        <v>3364</v>
      </c>
      <c r="AH4460" s="2" t="s">
        <v>3365</v>
      </c>
      <c r="AI4460" s="2">
        <v>0.0</v>
      </c>
      <c r="AJ4460" s="94">
        <v>0.0</v>
      </c>
      <c r="AK4460" s="94">
        <v>0.0</v>
      </c>
      <c r="AL4460" s="79"/>
      <c r="AM4460" s="2" t="s">
        <v>7501</v>
      </c>
    </row>
    <row r="4461">
      <c r="A4461" s="54">
        <v>46211.0</v>
      </c>
      <c r="B4461" s="54">
        <v>46212.0</v>
      </c>
      <c r="C4461" s="2" t="s">
        <v>1801</v>
      </c>
      <c r="D4461" s="2" t="s">
        <v>146</v>
      </c>
      <c r="E4461" s="2" t="s">
        <v>148</v>
      </c>
      <c r="F4461" s="53">
        <v>0.0</v>
      </c>
      <c r="G4461" s="53">
        <v>0.0</v>
      </c>
      <c r="H4461" s="53">
        <v>0.0</v>
      </c>
      <c r="I4461" s="53">
        <v>0.0</v>
      </c>
      <c r="J4461" s="53">
        <v>0.0</v>
      </c>
      <c r="K4461" s="2" t="s">
        <v>3531</v>
      </c>
      <c r="L4461" s="53">
        <v>0.0</v>
      </c>
      <c r="M4461" s="2" t="s">
        <v>3369</v>
      </c>
      <c r="N4461" s="2" t="s">
        <v>3360</v>
      </c>
      <c r="O4461" s="55"/>
      <c r="AB4461" s="2" t="s">
        <v>164</v>
      </c>
      <c r="AC4461" s="2" t="s">
        <v>3361</v>
      </c>
      <c r="AD4461" s="2" t="s">
        <v>7216</v>
      </c>
      <c r="AE4461" s="2" t="s">
        <v>3363</v>
      </c>
      <c r="AF4461" s="93"/>
      <c r="AG4461" s="2" t="s">
        <v>3364</v>
      </c>
      <c r="AH4461" s="2" t="s">
        <v>3365</v>
      </c>
      <c r="AI4461" s="2">
        <v>0.0</v>
      </c>
      <c r="AJ4461" s="94">
        <v>0.0</v>
      </c>
      <c r="AK4461" s="94">
        <v>0.0</v>
      </c>
      <c r="AL4461" s="79"/>
      <c r="AM4461" s="2" t="s">
        <v>7502</v>
      </c>
    </row>
    <row r="4462">
      <c r="A4462" s="54">
        <v>46212.0</v>
      </c>
      <c r="B4462" s="54">
        <v>46213.0</v>
      </c>
      <c r="C4462" s="2" t="s">
        <v>1801</v>
      </c>
      <c r="D4462" s="2" t="s">
        <v>146</v>
      </c>
      <c r="E4462" s="2" t="s">
        <v>196</v>
      </c>
      <c r="F4462" s="53">
        <v>0.0</v>
      </c>
      <c r="G4462" s="53">
        <v>0.0</v>
      </c>
      <c r="H4462" s="53">
        <v>0.0</v>
      </c>
      <c r="I4462" s="53">
        <v>0.0</v>
      </c>
      <c r="J4462" s="53">
        <v>0.0</v>
      </c>
      <c r="K4462" s="2" t="s">
        <v>3531</v>
      </c>
      <c r="L4462" s="53">
        <v>0.0</v>
      </c>
      <c r="M4462" s="2" t="s">
        <v>3369</v>
      </c>
      <c r="N4462" s="2" t="s">
        <v>3360</v>
      </c>
      <c r="O4462" s="55"/>
      <c r="AB4462" s="2" t="s">
        <v>164</v>
      </c>
      <c r="AC4462" s="2" t="s">
        <v>3361</v>
      </c>
      <c r="AD4462" s="2" t="s">
        <v>7216</v>
      </c>
      <c r="AE4462" s="2" t="s">
        <v>3363</v>
      </c>
      <c r="AF4462" s="93"/>
      <c r="AG4462" s="2" t="s">
        <v>3364</v>
      </c>
      <c r="AH4462" s="2" t="s">
        <v>3365</v>
      </c>
      <c r="AI4462" s="2">
        <v>0.0</v>
      </c>
      <c r="AJ4462" s="94">
        <v>0.0</v>
      </c>
      <c r="AK4462" s="94">
        <v>0.0</v>
      </c>
      <c r="AL4462" s="79"/>
      <c r="AM4462" s="2" t="s">
        <v>7503</v>
      </c>
    </row>
    <row r="4463">
      <c r="A4463" s="54">
        <v>46213.0</v>
      </c>
      <c r="B4463" s="54">
        <v>46214.0</v>
      </c>
      <c r="C4463" s="2" t="s">
        <v>1801</v>
      </c>
      <c r="D4463" s="2" t="s">
        <v>146</v>
      </c>
      <c r="E4463" s="2" t="s">
        <v>288</v>
      </c>
      <c r="F4463" s="53">
        <v>0.0</v>
      </c>
      <c r="G4463" s="53">
        <v>0.0</v>
      </c>
      <c r="H4463" s="53">
        <v>0.0</v>
      </c>
      <c r="I4463" s="53">
        <v>0.0</v>
      </c>
      <c r="J4463" s="53">
        <v>0.0</v>
      </c>
      <c r="K4463" s="2" t="s">
        <v>3531</v>
      </c>
      <c r="L4463" s="53">
        <v>0.0</v>
      </c>
      <c r="M4463" s="2" t="s">
        <v>3369</v>
      </c>
      <c r="N4463" s="2" t="s">
        <v>3360</v>
      </c>
      <c r="O4463" s="55"/>
      <c r="AB4463" s="2" t="s">
        <v>164</v>
      </c>
      <c r="AC4463" s="2" t="s">
        <v>3361</v>
      </c>
      <c r="AD4463" s="2" t="s">
        <v>7216</v>
      </c>
      <c r="AE4463" s="2" t="s">
        <v>3363</v>
      </c>
      <c r="AF4463" s="93"/>
      <c r="AG4463" s="2" t="s">
        <v>3364</v>
      </c>
      <c r="AH4463" s="2" t="s">
        <v>3365</v>
      </c>
      <c r="AI4463" s="2">
        <v>0.0</v>
      </c>
      <c r="AJ4463" s="94">
        <v>0.0</v>
      </c>
      <c r="AK4463" s="94">
        <v>0.0</v>
      </c>
      <c r="AL4463" s="79"/>
      <c r="AM4463" s="2" t="s">
        <v>7504</v>
      </c>
    </row>
    <row r="4464">
      <c r="A4464" s="54">
        <v>46214.0</v>
      </c>
      <c r="B4464" s="54">
        <v>46215.0</v>
      </c>
      <c r="C4464" s="2" t="s">
        <v>1801</v>
      </c>
      <c r="D4464" s="2" t="s">
        <v>146</v>
      </c>
      <c r="E4464" s="2" t="s">
        <v>256</v>
      </c>
      <c r="F4464" s="53">
        <v>0.0</v>
      </c>
      <c r="G4464" s="53">
        <v>0.0</v>
      </c>
      <c r="H4464" s="53">
        <v>0.0</v>
      </c>
      <c r="I4464" s="53">
        <v>0.0</v>
      </c>
      <c r="J4464" s="53">
        <v>0.0</v>
      </c>
      <c r="K4464" s="2" t="s">
        <v>3531</v>
      </c>
      <c r="L4464" s="53">
        <v>0.0</v>
      </c>
      <c r="M4464" s="2" t="s">
        <v>3369</v>
      </c>
      <c r="N4464" s="2" t="s">
        <v>3360</v>
      </c>
      <c r="O4464" s="55"/>
      <c r="AB4464" s="2" t="s">
        <v>164</v>
      </c>
      <c r="AC4464" s="2" t="s">
        <v>3361</v>
      </c>
      <c r="AD4464" s="2" t="s">
        <v>7216</v>
      </c>
      <c r="AE4464" s="2" t="s">
        <v>3363</v>
      </c>
      <c r="AF4464" s="93"/>
      <c r="AG4464" s="2" t="s">
        <v>3364</v>
      </c>
      <c r="AH4464" s="2" t="s">
        <v>3365</v>
      </c>
      <c r="AI4464" s="2">
        <v>0.0</v>
      </c>
      <c r="AJ4464" s="94">
        <v>0.0</v>
      </c>
      <c r="AK4464" s="94">
        <v>0.0</v>
      </c>
      <c r="AL4464" s="79"/>
      <c r="AM4464" s="2" t="s">
        <v>7505</v>
      </c>
    </row>
    <row r="4465">
      <c r="A4465" s="54">
        <v>46215.0</v>
      </c>
      <c r="B4465" s="54">
        <v>46216.0</v>
      </c>
      <c r="C4465" s="2" t="s">
        <v>1801</v>
      </c>
      <c r="D4465" s="2" t="s">
        <v>146</v>
      </c>
      <c r="E4465" s="2" t="s">
        <v>180</v>
      </c>
      <c r="F4465" s="53">
        <v>0.0</v>
      </c>
      <c r="G4465" s="53">
        <v>0.0</v>
      </c>
      <c r="H4465" s="53">
        <v>0.0</v>
      </c>
      <c r="I4465" s="53">
        <v>0.0</v>
      </c>
      <c r="J4465" s="53">
        <v>0.0</v>
      </c>
      <c r="K4465" s="2" t="s">
        <v>3531</v>
      </c>
      <c r="L4465" s="53">
        <v>0.0</v>
      </c>
      <c r="M4465" s="2" t="s">
        <v>3369</v>
      </c>
      <c r="N4465" s="2" t="s">
        <v>3360</v>
      </c>
      <c r="O4465" s="55"/>
      <c r="AB4465" s="2" t="s">
        <v>164</v>
      </c>
      <c r="AC4465" s="2" t="s">
        <v>3361</v>
      </c>
      <c r="AD4465" s="2" t="s">
        <v>7216</v>
      </c>
      <c r="AE4465" s="2" t="s">
        <v>3363</v>
      </c>
      <c r="AF4465" s="93"/>
      <c r="AG4465" s="2" t="s">
        <v>3364</v>
      </c>
      <c r="AH4465" s="2" t="s">
        <v>3365</v>
      </c>
      <c r="AI4465" s="2">
        <v>0.0</v>
      </c>
      <c r="AJ4465" s="94">
        <v>0.0</v>
      </c>
      <c r="AK4465" s="94">
        <v>0.0</v>
      </c>
      <c r="AL4465" s="79"/>
      <c r="AM4465" s="2" t="s">
        <v>7506</v>
      </c>
    </row>
    <row r="4466">
      <c r="A4466" s="54">
        <v>46216.0</v>
      </c>
      <c r="B4466" s="54">
        <v>46217.0</v>
      </c>
      <c r="C4466" s="2" t="s">
        <v>1801</v>
      </c>
      <c r="D4466" s="2" t="s">
        <v>146</v>
      </c>
      <c r="E4466" s="2" t="s">
        <v>208</v>
      </c>
      <c r="F4466" s="53">
        <v>0.0</v>
      </c>
      <c r="G4466" s="53">
        <v>0.0</v>
      </c>
      <c r="H4466" s="53">
        <v>0.0</v>
      </c>
      <c r="I4466" s="53">
        <v>0.0</v>
      </c>
      <c r="J4466" s="53">
        <v>0.0</v>
      </c>
      <c r="K4466" s="2" t="s">
        <v>3531</v>
      </c>
      <c r="L4466" s="53">
        <v>0.0</v>
      </c>
      <c r="M4466" s="2" t="s">
        <v>3369</v>
      </c>
      <c r="N4466" s="2" t="s">
        <v>3360</v>
      </c>
      <c r="O4466" s="55"/>
      <c r="AB4466" s="2" t="s">
        <v>164</v>
      </c>
      <c r="AC4466" s="2" t="s">
        <v>3361</v>
      </c>
      <c r="AD4466" s="2" t="s">
        <v>7216</v>
      </c>
      <c r="AE4466" s="2" t="s">
        <v>3363</v>
      </c>
      <c r="AF4466" s="93"/>
      <c r="AG4466" s="2" t="s">
        <v>3364</v>
      </c>
      <c r="AH4466" s="2" t="s">
        <v>3365</v>
      </c>
      <c r="AI4466" s="2">
        <v>0.0</v>
      </c>
      <c r="AJ4466" s="94">
        <v>0.0</v>
      </c>
      <c r="AK4466" s="94">
        <v>0.0</v>
      </c>
      <c r="AL4466" s="79"/>
      <c r="AM4466" s="2" t="s">
        <v>7507</v>
      </c>
    </row>
    <row r="4467">
      <c r="A4467" s="54">
        <v>46217.0</v>
      </c>
      <c r="B4467" s="54">
        <v>46218.0</v>
      </c>
      <c r="C4467" s="2" t="s">
        <v>1801</v>
      </c>
      <c r="D4467" s="2" t="s">
        <v>146</v>
      </c>
      <c r="E4467" s="2" t="s">
        <v>303</v>
      </c>
      <c r="F4467" s="53">
        <v>0.0</v>
      </c>
      <c r="G4467" s="53">
        <v>0.0</v>
      </c>
      <c r="H4467" s="53">
        <v>0.0</v>
      </c>
      <c r="I4467" s="53">
        <v>0.0</v>
      </c>
      <c r="J4467" s="53">
        <v>0.0</v>
      </c>
      <c r="K4467" s="2" t="s">
        <v>3531</v>
      </c>
      <c r="L4467" s="53">
        <v>0.0</v>
      </c>
      <c r="M4467" s="2" t="s">
        <v>3369</v>
      </c>
      <c r="N4467" s="2" t="s">
        <v>3360</v>
      </c>
      <c r="O4467" s="55"/>
      <c r="AB4467" s="2" t="s">
        <v>164</v>
      </c>
      <c r="AC4467" s="2" t="s">
        <v>3361</v>
      </c>
      <c r="AD4467" s="2" t="s">
        <v>7216</v>
      </c>
      <c r="AE4467" s="2" t="s">
        <v>3363</v>
      </c>
      <c r="AF4467" s="93"/>
      <c r="AG4467" s="2" t="s">
        <v>3364</v>
      </c>
      <c r="AH4467" s="2" t="s">
        <v>3365</v>
      </c>
      <c r="AI4467" s="2">
        <v>0.0</v>
      </c>
      <c r="AJ4467" s="94">
        <v>0.0</v>
      </c>
      <c r="AK4467" s="94">
        <v>0.0</v>
      </c>
      <c r="AL4467" s="79"/>
      <c r="AM4467" s="2" t="s">
        <v>7508</v>
      </c>
    </row>
    <row r="4468">
      <c r="A4468" s="54">
        <v>46218.0</v>
      </c>
      <c r="B4468" s="54">
        <v>46219.0</v>
      </c>
      <c r="C4468" s="2" t="s">
        <v>1801</v>
      </c>
      <c r="D4468" s="2" t="s">
        <v>146</v>
      </c>
      <c r="E4468" s="2" t="s">
        <v>148</v>
      </c>
      <c r="F4468" s="53">
        <v>0.0</v>
      </c>
      <c r="G4468" s="53">
        <v>0.0</v>
      </c>
      <c r="H4468" s="53">
        <v>0.0</v>
      </c>
      <c r="I4468" s="53">
        <v>0.0</v>
      </c>
      <c r="J4468" s="53">
        <v>0.0</v>
      </c>
      <c r="K4468" s="2" t="s">
        <v>3531</v>
      </c>
      <c r="L4468" s="53">
        <v>0.0</v>
      </c>
      <c r="M4468" s="2" t="s">
        <v>3369</v>
      </c>
      <c r="N4468" s="2" t="s">
        <v>3360</v>
      </c>
      <c r="O4468" s="55"/>
      <c r="AB4468" s="2" t="s">
        <v>164</v>
      </c>
      <c r="AC4468" s="2" t="s">
        <v>3361</v>
      </c>
      <c r="AD4468" s="2" t="s">
        <v>7216</v>
      </c>
      <c r="AE4468" s="2" t="s">
        <v>3363</v>
      </c>
      <c r="AF4468" s="93"/>
      <c r="AG4468" s="2" t="s">
        <v>3364</v>
      </c>
      <c r="AH4468" s="2" t="s">
        <v>3365</v>
      </c>
      <c r="AI4468" s="2">
        <v>0.0</v>
      </c>
      <c r="AJ4468" s="94">
        <v>0.0</v>
      </c>
      <c r="AK4468" s="94">
        <v>0.0</v>
      </c>
      <c r="AL4468" s="79"/>
      <c r="AM4468" s="2" t="s">
        <v>7509</v>
      </c>
    </row>
    <row r="4469">
      <c r="A4469" s="54">
        <v>46219.0</v>
      </c>
      <c r="B4469" s="54">
        <v>46220.0</v>
      </c>
      <c r="C4469" s="2" t="s">
        <v>1801</v>
      </c>
      <c r="D4469" s="2" t="s">
        <v>146</v>
      </c>
      <c r="E4469" s="2" t="s">
        <v>196</v>
      </c>
      <c r="F4469" s="53">
        <v>0.0</v>
      </c>
      <c r="G4469" s="53">
        <v>0.0</v>
      </c>
      <c r="H4469" s="53">
        <v>0.0</v>
      </c>
      <c r="I4469" s="53">
        <v>0.0</v>
      </c>
      <c r="J4469" s="53">
        <v>0.0</v>
      </c>
      <c r="K4469" s="2" t="s">
        <v>3531</v>
      </c>
      <c r="L4469" s="53">
        <v>0.0</v>
      </c>
      <c r="M4469" s="2" t="s">
        <v>3369</v>
      </c>
      <c r="N4469" s="2" t="s">
        <v>3360</v>
      </c>
      <c r="O4469" s="55"/>
      <c r="AB4469" s="2" t="s">
        <v>164</v>
      </c>
      <c r="AC4469" s="2" t="s">
        <v>3361</v>
      </c>
      <c r="AD4469" s="2" t="s">
        <v>7216</v>
      </c>
      <c r="AE4469" s="2" t="s">
        <v>3363</v>
      </c>
      <c r="AF4469" s="93"/>
      <c r="AG4469" s="2" t="s">
        <v>3364</v>
      </c>
      <c r="AH4469" s="2" t="s">
        <v>3365</v>
      </c>
      <c r="AI4469" s="2">
        <v>0.0</v>
      </c>
      <c r="AJ4469" s="94">
        <v>0.0</v>
      </c>
      <c r="AK4469" s="94">
        <v>0.0</v>
      </c>
      <c r="AL4469" s="79"/>
      <c r="AM4469" s="2" t="s">
        <v>7510</v>
      </c>
    </row>
    <row r="4470">
      <c r="A4470" s="54">
        <v>46220.0</v>
      </c>
      <c r="B4470" s="54">
        <v>46221.0</v>
      </c>
      <c r="C4470" s="2" t="s">
        <v>1801</v>
      </c>
      <c r="D4470" s="2" t="s">
        <v>146</v>
      </c>
      <c r="E4470" s="2" t="s">
        <v>288</v>
      </c>
      <c r="F4470" s="53">
        <v>0.0</v>
      </c>
      <c r="G4470" s="53">
        <v>0.0</v>
      </c>
      <c r="H4470" s="53">
        <v>0.0</v>
      </c>
      <c r="I4470" s="53">
        <v>0.0</v>
      </c>
      <c r="J4470" s="53">
        <v>0.0</v>
      </c>
      <c r="K4470" s="2" t="s">
        <v>3531</v>
      </c>
      <c r="L4470" s="53">
        <v>0.0</v>
      </c>
      <c r="M4470" s="2" t="s">
        <v>3369</v>
      </c>
      <c r="N4470" s="2" t="s">
        <v>3360</v>
      </c>
      <c r="O4470" s="55"/>
      <c r="AB4470" s="2" t="s">
        <v>164</v>
      </c>
      <c r="AC4470" s="2" t="s">
        <v>3361</v>
      </c>
      <c r="AD4470" s="2" t="s">
        <v>7216</v>
      </c>
      <c r="AE4470" s="2" t="s">
        <v>3363</v>
      </c>
      <c r="AF4470" s="93"/>
      <c r="AG4470" s="2" t="s">
        <v>3364</v>
      </c>
      <c r="AH4470" s="2" t="s">
        <v>3365</v>
      </c>
      <c r="AI4470" s="2">
        <v>0.0</v>
      </c>
      <c r="AJ4470" s="94">
        <v>0.0</v>
      </c>
      <c r="AK4470" s="94">
        <v>0.0</v>
      </c>
      <c r="AL4470" s="79"/>
      <c r="AM4470" s="2" t="s">
        <v>7511</v>
      </c>
    </row>
    <row r="4471">
      <c r="A4471" s="54">
        <v>46221.0</v>
      </c>
      <c r="B4471" s="54">
        <v>46222.0</v>
      </c>
      <c r="C4471" s="2" t="s">
        <v>1801</v>
      </c>
      <c r="D4471" s="2" t="s">
        <v>146</v>
      </c>
      <c r="E4471" s="2" t="s">
        <v>256</v>
      </c>
      <c r="F4471" s="53">
        <v>0.0</v>
      </c>
      <c r="G4471" s="53">
        <v>0.0</v>
      </c>
      <c r="H4471" s="53">
        <v>0.0</v>
      </c>
      <c r="I4471" s="53">
        <v>0.0</v>
      </c>
      <c r="J4471" s="53">
        <v>0.0</v>
      </c>
      <c r="K4471" s="2" t="s">
        <v>3531</v>
      </c>
      <c r="L4471" s="53">
        <v>0.0</v>
      </c>
      <c r="M4471" s="2" t="s">
        <v>3369</v>
      </c>
      <c r="N4471" s="2" t="s">
        <v>3360</v>
      </c>
      <c r="O4471" s="55"/>
      <c r="AB4471" s="2" t="s">
        <v>164</v>
      </c>
      <c r="AC4471" s="2" t="s">
        <v>3361</v>
      </c>
      <c r="AD4471" s="2" t="s">
        <v>7216</v>
      </c>
      <c r="AE4471" s="2" t="s">
        <v>3363</v>
      </c>
      <c r="AF4471" s="93"/>
      <c r="AG4471" s="2" t="s">
        <v>3364</v>
      </c>
      <c r="AH4471" s="2" t="s">
        <v>3365</v>
      </c>
      <c r="AI4471" s="2">
        <v>0.0</v>
      </c>
      <c r="AJ4471" s="94">
        <v>0.0</v>
      </c>
      <c r="AK4471" s="94">
        <v>0.0</v>
      </c>
      <c r="AL4471" s="79"/>
      <c r="AM4471" s="2" t="s">
        <v>7512</v>
      </c>
    </row>
    <row r="4472">
      <c r="A4472" s="54">
        <v>46222.0</v>
      </c>
      <c r="B4472" s="54">
        <v>46223.0</v>
      </c>
      <c r="C4472" s="2" t="s">
        <v>1801</v>
      </c>
      <c r="D4472" s="2" t="s">
        <v>146</v>
      </c>
      <c r="E4472" s="2" t="s">
        <v>180</v>
      </c>
      <c r="F4472" s="53">
        <v>0.0</v>
      </c>
      <c r="G4472" s="53">
        <v>0.0</v>
      </c>
      <c r="H4472" s="53">
        <v>0.0</v>
      </c>
      <c r="I4472" s="53">
        <v>0.0</v>
      </c>
      <c r="J4472" s="53">
        <v>0.0</v>
      </c>
      <c r="K4472" s="2" t="s">
        <v>3531</v>
      </c>
      <c r="L4472" s="53">
        <v>0.0</v>
      </c>
      <c r="M4472" s="2" t="s">
        <v>3369</v>
      </c>
      <c r="N4472" s="2" t="s">
        <v>3360</v>
      </c>
      <c r="O4472" s="55"/>
      <c r="AB4472" s="2" t="s">
        <v>164</v>
      </c>
      <c r="AC4472" s="2" t="s">
        <v>3361</v>
      </c>
      <c r="AD4472" s="2" t="s">
        <v>7216</v>
      </c>
      <c r="AE4472" s="2" t="s">
        <v>3363</v>
      </c>
      <c r="AF4472" s="93"/>
      <c r="AG4472" s="2" t="s">
        <v>3364</v>
      </c>
      <c r="AH4472" s="2" t="s">
        <v>3365</v>
      </c>
      <c r="AI4472" s="2">
        <v>0.0</v>
      </c>
      <c r="AJ4472" s="94">
        <v>0.0</v>
      </c>
      <c r="AK4472" s="94">
        <v>0.0</v>
      </c>
      <c r="AL4472" s="79"/>
      <c r="AM4472" s="2" t="s">
        <v>7513</v>
      </c>
    </row>
    <row r="4473">
      <c r="A4473" s="54">
        <v>46223.0</v>
      </c>
      <c r="B4473" s="54">
        <v>46224.0</v>
      </c>
      <c r="C4473" s="2" t="s">
        <v>1801</v>
      </c>
      <c r="D4473" s="2" t="s">
        <v>146</v>
      </c>
      <c r="E4473" s="2" t="s">
        <v>208</v>
      </c>
      <c r="F4473" s="53">
        <v>0.0</v>
      </c>
      <c r="G4473" s="53">
        <v>0.0</v>
      </c>
      <c r="H4473" s="53">
        <v>0.0</v>
      </c>
      <c r="I4473" s="53">
        <v>0.0</v>
      </c>
      <c r="J4473" s="53">
        <v>0.0</v>
      </c>
      <c r="K4473" s="2" t="s">
        <v>3531</v>
      </c>
      <c r="L4473" s="53">
        <v>0.0</v>
      </c>
      <c r="M4473" s="2" t="s">
        <v>3369</v>
      </c>
      <c r="N4473" s="2" t="s">
        <v>3360</v>
      </c>
      <c r="O4473" s="55"/>
      <c r="AB4473" s="2" t="s">
        <v>164</v>
      </c>
      <c r="AC4473" s="2" t="s">
        <v>3361</v>
      </c>
      <c r="AD4473" s="2" t="s">
        <v>7216</v>
      </c>
      <c r="AE4473" s="2" t="s">
        <v>3363</v>
      </c>
      <c r="AF4473" s="93"/>
      <c r="AG4473" s="2" t="s">
        <v>3364</v>
      </c>
      <c r="AH4473" s="2" t="s">
        <v>3365</v>
      </c>
      <c r="AI4473" s="2">
        <v>0.0</v>
      </c>
      <c r="AJ4473" s="94">
        <v>0.0</v>
      </c>
      <c r="AK4473" s="94">
        <v>0.0</v>
      </c>
      <c r="AL4473" s="79"/>
      <c r="AM4473" s="2" t="s">
        <v>7514</v>
      </c>
    </row>
    <row r="4474">
      <c r="A4474" s="54">
        <v>46224.0</v>
      </c>
      <c r="B4474" s="54">
        <v>46225.0</v>
      </c>
      <c r="C4474" s="2" t="s">
        <v>1801</v>
      </c>
      <c r="D4474" s="2" t="s">
        <v>146</v>
      </c>
      <c r="E4474" s="2" t="s">
        <v>303</v>
      </c>
      <c r="F4474" s="53">
        <v>0.0</v>
      </c>
      <c r="G4474" s="53">
        <v>0.0</v>
      </c>
      <c r="H4474" s="53">
        <v>0.0</v>
      </c>
      <c r="I4474" s="53">
        <v>0.0</v>
      </c>
      <c r="J4474" s="53">
        <v>0.0</v>
      </c>
      <c r="K4474" s="2" t="s">
        <v>3531</v>
      </c>
      <c r="L4474" s="53">
        <v>0.0</v>
      </c>
      <c r="M4474" s="2" t="s">
        <v>3369</v>
      </c>
      <c r="N4474" s="2" t="s">
        <v>3360</v>
      </c>
      <c r="O4474" s="55"/>
      <c r="AB4474" s="2" t="s">
        <v>164</v>
      </c>
      <c r="AC4474" s="2" t="s">
        <v>3361</v>
      </c>
      <c r="AD4474" s="2" t="s">
        <v>7216</v>
      </c>
      <c r="AE4474" s="2" t="s">
        <v>3363</v>
      </c>
      <c r="AF4474" s="93"/>
      <c r="AG4474" s="2" t="s">
        <v>3364</v>
      </c>
      <c r="AH4474" s="2" t="s">
        <v>3365</v>
      </c>
      <c r="AI4474" s="2">
        <v>0.0</v>
      </c>
      <c r="AJ4474" s="94">
        <v>0.0</v>
      </c>
      <c r="AK4474" s="94">
        <v>0.0</v>
      </c>
      <c r="AL4474" s="79"/>
      <c r="AM4474" s="2" t="s">
        <v>7515</v>
      </c>
    </row>
    <row r="4475">
      <c r="A4475" s="54">
        <v>46225.0</v>
      </c>
      <c r="B4475" s="54">
        <v>46226.0</v>
      </c>
      <c r="C4475" s="2" t="s">
        <v>1801</v>
      </c>
      <c r="D4475" s="2" t="s">
        <v>146</v>
      </c>
      <c r="E4475" s="2" t="s">
        <v>148</v>
      </c>
      <c r="F4475" s="53">
        <v>0.0</v>
      </c>
      <c r="G4475" s="53">
        <v>0.0</v>
      </c>
      <c r="H4475" s="53">
        <v>0.0</v>
      </c>
      <c r="I4475" s="53">
        <v>0.0</v>
      </c>
      <c r="J4475" s="53">
        <v>0.0</v>
      </c>
      <c r="K4475" s="2" t="s">
        <v>3531</v>
      </c>
      <c r="L4475" s="53">
        <v>0.0</v>
      </c>
      <c r="M4475" s="2" t="s">
        <v>3369</v>
      </c>
      <c r="N4475" s="2" t="s">
        <v>3360</v>
      </c>
      <c r="O4475" s="55"/>
      <c r="AB4475" s="2" t="s">
        <v>164</v>
      </c>
      <c r="AC4475" s="2" t="s">
        <v>3361</v>
      </c>
      <c r="AD4475" s="2" t="s">
        <v>7216</v>
      </c>
      <c r="AE4475" s="2" t="s">
        <v>3363</v>
      </c>
      <c r="AF4475" s="93"/>
      <c r="AG4475" s="2" t="s">
        <v>3364</v>
      </c>
      <c r="AH4475" s="2" t="s">
        <v>3365</v>
      </c>
      <c r="AI4475" s="2">
        <v>0.0</v>
      </c>
      <c r="AJ4475" s="94">
        <v>0.0</v>
      </c>
      <c r="AK4475" s="94">
        <v>0.0</v>
      </c>
      <c r="AL4475" s="79"/>
      <c r="AM4475" s="2" t="s">
        <v>7516</v>
      </c>
    </row>
    <row r="4476">
      <c r="A4476" s="54">
        <v>46226.0</v>
      </c>
      <c r="B4476" s="54">
        <v>46227.0</v>
      </c>
      <c r="C4476" s="2" t="s">
        <v>1801</v>
      </c>
      <c r="D4476" s="2" t="s">
        <v>146</v>
      </c>
      <c r="E4476" s="2" t="s">
        <v>196</v>
      </c>
      <c r="F4476" s="53">
        <v>0.0</v>
      </c>
      <c r="G4476" s="53">
        <v>0.0</v>
      </c>
      <c r="H4476" s="53">
        <v>0.0</v>
      </c>
      <c r="I4476" s="53">
        <v>0.0</v>
      </c>
      <c r="J4476" s="53">
        <v>0.0</v>
      </c>
      <c r="K4476" s="2" t="s">
        <v>3531</v>
      </c>
      <c r="L4476" s="53">
        <v>0.0</v>
      </c>
      <c r="M4476" s="2" t="s">
        <v>3369</v>
      </c>
      <c r="N4476" s="2" t="s">
        <v>3360</v>
      </c>
      <c r="O4476" s="55"/>
      <c r="AB4476" s="2" t="s">
        <v>164</v>
      </c>
      <c r="AC4476" s="2" t="s">
        <v>3361</v>
      </c>
      <c r="AD4476" s="2" t="s">
        <v>7216</v>
      </c>
      <c r="AE4476" s="2" t="s">
        <v>3363</v>
      </c>
      <c r="AF4476" s="93"/>
      <c r="AG4476" s="2" t="s">
        <v>3364</v>
      </c>
      <c r="AH4476" s="2" t="s">
        <v>3365</v>
      </c>
      <c r="AI4476" s="2">
        <v>0.0</v>
      </c>
      <c r="AJ4476" s="94">
        <v>0.0</v>
      </c>
      <c r="AK4476" s="94">
        <v>0.0</v>
      </c>
      <c r="AL4476" s="79"/>
      <c r="AM4476" s="2" t="s">
        <v>7517</v>
      </c>
    </row>
    <row r="4477">
      <c r="A4477" s="54">
        <v>46227.0</v>
      </c>
      <c r="B4477" s="54">
        <v>46228.0</v>
      </c>
      <c r="C4477" s="2" t="s">
        <v>1801</v>
      </c>
      <c r="D4477" s="2" t="s">
        <v>146</v>
      </c>
      <c r="E4477" s="2" t="s">
        <v>288</v>
      </c>
      <c r="F4477" s="53">
        <v>0.0</v>
      </c>
      <c r="G4477" s="53">
        <v>0.0</v>
      </c>
      <c r="H4477" s="53">
        <v>0.0</v>
      </c>
      <c r="I4477" s="53">
        <v>0.0</v>
      </c>
      <c r="J4477" s="53">
        <v>0.0</v>
      </c>
      <c r="K4477" s="2" t="s">
        <v>3531</v>
      </c>
      <c r="L4477" s="53">
        <v>0.0</v>
      </c>
      <c r="M4477" s="2" t="s">
        <v>3369</v>
      </c>
      <c r="N4477" s="2" t="s">
        <v>3360</v>
      </c>
      <c r="O4477" s="55"/>
      <c r="AB4477" s="2" t="s">
        <v>164</v>
      </c>
      <c r="AC4477" s="2" t="s">
        <v>3361</v>
      </c>
      <c r="AD4477" s="2" t="s">
        <v>7216</v>
      </c>
      <c r="AE4477" s="2" t="s">
        <v>3363</v>
      </c>
      <c r="AF4477" s="93"/>
      <c r="AG4477" s="2" t="s">
        <v>3364</v>
      </c>
      <c r="AH4477" s="2" t="s">
        <v>3365</v>
      </c>
      <c r="AI4477" s="2">
        <v>0.0</v>
      </c>
      <c r="AJ4477" s="94">
        <v>0.0</v>
      </c>
      <c r="AK4477" s="94">
        <v>0.0</v>
      </c>
      <c r="AL4477" s="79"/>
      <c r="AM4477" s="2" t="s">
        <v>7518</v>
      </c>
    </row>
    <row r="4478">
      <c r="A4478" s="54">
        <v>46228.0</v>
      </c>
      <c r="B4478" s="54">
        <v>46229.0</v>
      </c>
      <c r="C4478" s="2" t="s">
        <v>1801</v>
      </c>
      <c r="D4478" s="2" t="s">
        <v>146</v>
      </c>
      <c r="E4478" s="2" t="s">
        <v>256</v>
      </c>
      <c r="F4478" s="53">
        <v>0.0</v>
      </c>
      <c r="G4478" s="53">
        <v>0.0</v>
      </c>
      <c r="H4478" s="53">
        <v>0.0</v>
      </c>
      <c r="I4478" s="53">
        <v>0.0</v>
      </c>
      <c r="J4478" s="53">
        <v>0.0</v>
      </c>
      <c r="K4478" s="2" t="s">
        <v>3531</v>
      </c>
      <c r="L4478" s="53">
        <v>0.0</v>
      </c>
      <c r="M4478" s="2" t="s">
        <v>3369</v>
      </c>
      <c r="N4478" s="2" t="s">
        <v>3360</v>
      </c>
      <c r="O4478" s="55"/>
      <c r="AB4478" s="2" t="s">
        <v>164</v>
      </c>
      <c r="AC4478" s="2" t="s">
        <v>3361</v>
      </c>
      <c r="AD4478" s="2" t="s">
        <v>7216</v>
      </c>
      <c r="AE4478" s="2" t="s">
        <v>3363</v>
      </c>
      <c r="AF4478" s="93"/>
      <c r="AG4478" s="2" t="s">
        <v>3364</v>
      </c>
      <c r="AH4478" s="2" t="s">
        <v>3365</v>
      </c>
      <c r="AI4478" s="2">
        <v>0.0</v>
      </c>
      <c r="AJ4478" s="94">
        <v>0.0</v>
      </c>
      <c r="AK4478" s="94">
        <v>0.0</v>
      </c>
      <c r="AL4478" s="79"/>
      <c r="AM4478" s="2" t="s">
        <v>7519</v>
      </c>
    </row>
    <row r="4479">
      <c r="A4479" s="54">
        <v>46229.0</v>
      </c>
      <c r="B4479" s="54">
        <v>46230.0</v>
      </c>
      <c r="C4479" s="2" t="s">
        <v>1801</v>
      </c>
      <c r="D4479" s="2" t="s">
        <v>146</v>
      </c>
      <c r="E4479" s="2" t="s">
        <v>180</v>
      </c>
      <c r="F4479" s="53">
        <v>0.0</v>
      </c>
      <c r="G4479" s="53">
        <v>0.0</v>
      </c>
      <c r="H4479" s="53">
        <v>0.0</v>
      </c>
      <c r="I4479" s="53">
        <v>0.0</v>
      </c>
      <c r="J4479" s="53">
        <v>0.0</v>
      </c>
      <c r="K4479" s="2" t="s">
        <v>3531</v>
      </c>
      <c r="L4479" s="53">
        <v>0.0</v>
      </c>
      <c r="M4479" s="2" t="s">
        <v>3369</v>
      </c>
      <c r="N4479" s="2" t="s">
        <v>3360</v>
      </c>
      <c r="O4479" s="55"/>
      <c r="AB4479" s="2" t="s">
        <v>164</v>
      </c>
      <c r="AC4479" s="2" t="s">
        <v>3361</v>
      </c>
      <c r="AD4479" s="2" t="s">
        <v>7216</v>
      </c>
      <c r="AE4479" s="2" t="s">
        <v>3363</v>
      </c>
      <c r="AF4479" s="93"/>
      <c r="AG4479" s="2" t="s">
        <v>3364</v>
      </c>
      <c r="AH4479" s="2" t="s">
        <v>3365</v>
      </c>
      <c r="AI4479" s="2">
        <v>0.0</v>
      </c>
      <c r="AJ4479" s="94">
        <v>0.0</v>
      </c>
      <c r="AK4479" s="94">
        <v>0.0</v>
      </c>
      <c r="AL4479" s="79"/>
      <c r="AM4479" s="2" t="s">
        <v>7520</v>
      </c>
    </row>
    <row r="4480">
      <c r="A4480" s="54">
        <v>46230.0</v>
      </c>
      <c r="B4480" s="54">
        <v>46231.0</v>
      </c>
      <c r="C4480" s="2" t="s">
        <v>1801</v>
      </c>
      <c r="D4480" s="2" t="s">
        <v>146</v>
      </c>
      <c r="E4480" s="2" t="s">
        <v>208</v>
      </c>
      <c r="F4480" s="53">
        <v>0.0</v>
      </c>
      <c r="G4480" s="53">
        <v>0.0</v>
      </c>
      <c r="H4480" s="53">
        <v>0.0</v>
      </c>
      <c r="I4480" s="53">
        <v>0.0</v>
      </c>
      <c r="J4480" s="53">
        <v>0.0</v>
      </c>
      <c r="K4480" s="2" t="s">
        <v>3531</v>
      </c>
      <c r="L4480" s="53">
        <v>0.0</v>
      </c>
      <c r="M4480" s="2" t="s">
        <v>3369</v>
      </c>
      <c r="N4480" s="2" t="s">
        <v>3360</v>
      </c>
      <c r="O4480" s="55"/>
      <c r="AB4480" s="2" t="s">
        <v>164</v>
      </c>
      <c r="AC4480" s="2" t="s">
        <v>3361</v>
      </c>
      <c r="AD4480" s="2" t="s">
        <v>7216</v>
      </c>
      <c r="AE4480" s="2" t="s">
        <v>3363</v>
      </c>
      <c r="AF4480" s="93"/>
      <c r="AG4480" s="2" t="s">
        <v>3364</v>
      </c>
      <c r="AH4480" s="2" t="s">
        <v>3365</v>
      </c>
      <c r="AI4480" s="2">
        <v>0.0</v>
      </c>
      <c r="AJ4480" s="94">
        <v>0.0</v>
      </c>
      <c r="AK4480" s="94">
        <v>0.0</v>
      </c>
      <c r="AL4480" s="79"/>
      <c r="AM4480" s="2" t="s">
        <v>7521</v>
      </c>
    </row>
    <row r="4481">
      <c r="A4481" s="54">
        <v>46231.0</v>
      </c>
      <c r="B4481" s="54">
        <v>46232.0</v>
      </c>
      <c r="C4481" s="2" t="s">
        <v>1801</v>
      </c>
      <c r="D4481" s="2" t="s">
        <v>146</v>
      </c>
      <c r="E4481" s="2" t="s">
        <v>303</v>
      </c>
      <c r="F4481" s="53">
        <v>0.0</v>
      </c>
      <c r="G4481" s="53">
        <v>0.0</v>
      </c>
      <c r="H4481" s="53">
        <v>0.0</v>
      </c>
      <c r="I4481" s="53">
        <v>0.0</v>
      </c>
      <c r="J4481" s="53">
        <v>0.0</v>
      </c>
      <c r="K4481" s="2" t="s">
        <v>3531</v>
      </c>
      <c r="L4481" s="53">
        <v>0.0</v>
      </c>
      <c r="M4481" s="2" t="s">
        <v>3369</v>
      </c>
      <c r="N4481" s="2" t="s">
        <v>3360</v>
      </c>
      <c r="O4481" s="55"/>
      <c r="AB4481" s="2" t="s">
        <v>164</v>
      </c>
      <c r="AC4481" s="2" t="s">
        <v>3361</v>
      </c>
      <c r="AD4481" s="2" t="s">
        <v>7216</v>
      </c>
      <c r="AE4481" s="2" t="s">
        <v>3363</v>
      </c>
      <c r="AF4481" s="93"/>
      <c r="AG4481" s="2" t="s">
        <v>3364</v>
      </c>
      <c r="AH4481" s="2" t="s">
        <v>3365</v>
      </c>
      <c r="AI4481" s="2">
        <v>0.0</v>
      </c>
      <c r="AJ4481" s="94">
        <v>0.0</v>
      </c>
      <c r="AK4481" s="94">
        <v>0.0</v>
      </c>
      <c r="AL4481" s="79"/>
      <c r="AM4481" s="2" t="s">
        <v>7522</v>
      </c>
    </row>
    <row r="4482">
      <c r="A4482" s="54">
        <v>46232.0</v>
      </c>
      <c r="B4482" s="54">
        <v>46233.0</v>
      </c>
      <c r="C4482" s="2" t="s">
        <v>1801</v>
      </c>
      <c r="D4482" s="2" t="s">
        <v>146</v>
      </c>
      <c r="E4482" s="2" t="s">
        <v>148</v>
      </c>
      <c r="F4482" s="53">
        <v>0.0</v>
      </c>
      <c r="G4482" s="53">
        <v>0.0</v>
      </c>
      <c r="H4482" s="53">
        <v>0.0</v>
      </c>
      <c r="I4482" s="53">
        <v>0.0</v>
      </c>
      <c r="J4482" s="53">
        <v>0.0</v>
      </c>
      <c r="K4482" s="2" t="s">
        <v>3531</v>
      </c>
      <c r="L4482" s="53">
        <v>0.0</v>
      </c>
      <c r="M4482" s="2" t="s">
        <v>3369</v>
      </c>
      <c r="N4482" s="2" t="s">
        <v>3360</v>
      </c>
      <c r="O4482" s="55"/>
      <c r="AB4482" s="2" t="s">
        <v>164</v>
      </c>
      <c r="AC4482" s="2" t="s">
        <v>3361</v>
      </c>
      <c r="AD4482" s="2" t="s">
        <v>7216</v>
      </c>
      <c r="AE4482" s="2" t="s">
        <v>3363</v>
      </c>
      <c r="AF4482" s="93"/>
      <c r="AG4482" s="2" t="s">
        <v>3364</v>
      </c>
      <c r="AH4482" s="2" t="s">
        <v>3365</v>
      </c>
      <c r="AI4482" s="2">
        <v>0.0</v>
      </c>
      <c r="AJ4482" s="94">
        <v>0.0</v>
      </c>
      <c r="AK4482" s="94">
        <v>0.0</v>
      </c>
      <c r="AL4482" s="79"/>
      <c r="AM4482" s="2" t="s">
        <v>7523</v>
      </c>
    </row>
    <row r="4483">
      <c r="A4483" s="54">
        <v>46233.0</v>
      </c>
      <c r="B4483" s="54">
        <v>46234.0</v>
      </c>
      <c r="C4483" s="2" t="s">
        <v>1801</v>
      </c>
      <c r="D4483" s="2" t="s">
        <v>146</v>
      </c>
      <c r="E4483" s="2" t="s">
        <v>196</v>
      </c>
      <c r="F4483" s="53">
        <v>0.0</v>
      </c>
      <c r="G4483" s="53">
        <v>0.0</v>
      </c>
      <c r="H4483" s="53">
        <v>0.0</v>
      </c>
      <c r="I4483" s="53">
        <v>0.0</v>
      </c>
      <c r="J4483" s="53">
        <v>0.0</v>
      </c>
      <c r="K4483" s="2" t="s">
        <v>3531</v>
      </c>
      <c r="L4483" s="53">
        <v>0.0</v>
      </c>
      <c r="M4483" s="2" t="s">
        <v>3369</v>
      </c>
      <c r="N4483" s="2" t="s">
        <v>3360</v>
      </c>
      <c r="O4483" s="55"/>
      <c r="AB4483" s="2" t="s">
        <v>164</v>
      </c>
      <c r="AC4483" s="2" t="s">
        <v>3361</v>
      </c>
      <c r="AD4483" s="2" t="s">
        <v>7216</v>
      </c>
      <c r="AE4483" s="2" t="s">
        <v>3363</v>
      </c>
      <c r="AF4483" s="93"/>
      <c r="AG4483" s="2" t="s">
        <v>3364</v>
      </c>
      <c r="AH4483" s="2" t="s">
        <v>3365</v>
      </c>
      <c r="AI4483" s="2">
        <v>0.0</v>
      </c>
      <c r="AJ4483" s="94">
        <v>0.0</v>
      </c>
      <c r="AK4483" s="94">
        <v>0.0</v>
      </c>
      <c r="AL4483" s="79"/>
      <c r="AM4483" s="2" t="s">
        <v>7524</v>
      </c>
    </row>
    <row r="4484">
      <c r="A4484" s="54">
        <v>46234.0</v>
      </c>
      <c r="B4484" s="54">
        <v>46235.0</v>
      </c>
      <c r="C4484" s="2" t="s">
        <v>1801</v>
      </c>
      <c r="D4484" s="2" t="s">
        <v>146</v>
      </c>
      <c r="E4484" s="2" t="s">
        <v>288</v>
      </c>
      <c r="F4484" s="53">
        <v>0.0</v>
      </c>
      <c r="G4484" s="53">
        <v>0.0</v>
      </c>
      <c r="H4484" s="53">
        <v>0.0</v>
      </c>
      <c r="I4484" s="53">
        <v>0.0</v>
      </c>
      <c r="J4484" s="53">
        <v>0.0</v>
      </c>
      <c r="K4484" s="2" t="s">
        <v>3531</v>
      </c>
      <c r="L4484" s="53">
        <v>0.0</v>
      </c>
      <c r="M4484" s="2" t="s">
        <v>3369</v>
      </c>
      <c r="N4484" s="2" t="s">
        <v>3360</v>
      </c>
      <c r="O4484" s="55"/>
      <c r="AB4484" s="2" t="s">
        <v>164</v>
      </c>
      <c r="AC4484" s="2" t="s">
        <v>3361</v>
      </c>
      <c r="AD4484" s="2" t="s">
        <v>7216</v>
      </c>
      <c r="AE4484" s="2" t="s">
        <v>3363</v>
      </c>
      <c r="AF4484" s="93"/>
      <c r="AG4484" s="2" t="s">
        <v>3364</v>
      </c>
      <c r="AH4484" s="2" t="s">
        <v>3365</v>
      </c>
      <c r="AI4484" s="2">
        <v>0.0</v>
      </c>
      <c r="AJ4484" s="94">
        <v>0.0</v>
      </c>
      <c r="AK4484" s="94">
        <v>0.0</v>
      </c>
      <c r="AL4484" s="79"/>
      <c r="AM4484" s="2" t="s">
        <v>7525</v>
      </c>
    </row>
    <row r="4485">
      <c r="A4485" s="54">
        <v>46235.0</v>
      </c>
      <c r="B4485" s="54">
        <v>46236.0</v>
      </c>
      <c r="C4485" s="2" t="s">
        <v>1801</v>
      </c>
      <c r="D4485" s="2" t="s">
        <v>146</v>
      </c>
      <c r="E4485" s="2" t="s">
        <v>256</v>
      </c>
      <c r="F4485" s="53">
        <v>0.0</v>
      </c>
      <c r="G4485" s="53">
        <v>0.0</v>
      </c>
      <c r="H4485" s="53">
        <v>0.0</v>
      </c>
      <c r="I4485" s="53">
        <v>0.0</v>
      </c>
      <c r="J4485" s="53">
        <v>0.0</v>
      </c>
      <c r="K4485" s="2" t="s">
        <v>3531</v>
      </c>
      <c r="L4485" s="53">
        <v>0.0</v>
      </c>
      <c r="M4485" s="2" t="s">
        <v>3369</v>
      </c>
      <c r="N4485" s="2" t="s">
        <v>3360</v>
      </c>
      <c r="O4485" s="55"/>
      <c r="AB4485" s="2" t="s">
        <v>164</v>
      </c>
      <c r="AC4485" s="2" t="s">
        <v>3361</v>
      </c>
      <c r="AD4485" s="2" t="s">
        <v>7216</v>
      </c>
      <c r="AE4485" s="2" t="s">
        <v>3363</v>
      </c>
      <c r="AF4485" s="93"/>
      <c r="AG4485" s="2" t="s">
        <v>3364</v>
      </c>
      <c r="AH4485" s="2" t="s">
        <v>3365</v>
      </c>
      <c r="AI4485" s="2">
        <v>0.0</v>
      </c>
      <c r="AJ4485" s="94">
        <v>0.0</v>
      </c>
      <c r="AK4485" s="94">
        <v>0.0</v>
      </c>
      <c r="AL4485" s="79"/>
      <c r="AM4485" s="2" t="s">
        <v>7526</v>
      </c>
    </row>
    <row r="4486">
      <c r="A4486" s="54">
        <v>46236.0</v>
      </c>
      <c r="B4486" s="54">
        <v>46237.0</v>
      </c>
      <c r="C4486" s="2" t="s">
        <v>1801</v>
      </c>
      <c r="D4486" s="2" t="s">
        <v>146</v>
      </c>
      <c r="E4486" s="2" t="s">
        <v>180</v>
      </c>
      <c r="F4486" s="53">
        <v>0.0</v>
      </c>
      <c r="G4486" s="53">
        <v>0.0</v>
      </c>
      <c r="H4486" s="53">
        <v>0.0</v>
      </c>
      <c r="I4486" s="53">
        <v>0.0</v>
      </c>
      <c r="J4486" s="53">
        <v>0.0</v>
      </c>
      <c r="K4486" s="2" t="s">
        <v>3531</v>
      </c>
      <c r="L4486" s="53">
        <v>0.0</v>
      </c>
      <c r="M4486" s="2" t="s">
        <v>3369</v>
      </c>
      <c r="N4486" s="2" t="s">
        <v>3360</v>
      </c>
      <c r="O4486" s="55"/>
      <c r="AB4486" s="2" t="s">
        <v>164</v>
      </c>
      <c r="AC4486" s="2" t="s">
        <v>3361</v>
      </c>
      <c r="AD4486" s="2" t="s">
        <v>7216</v>
      </c>
      <c r="AE4486" s="2" t="s">
        <v>3363</v>
      </c>
      <c r="AF4486" s="93"/>
      <c r="AG4486" s="2" t="s">
        <v>3364</v>
      </c>
      <c r="AH4486" s="2" t="s">
        <v>3365</v>
      </c>
      <c r="AI4486" s="2">
        <v>0.0</v>
      </c>
      <c r="AJ4486" s="94">
        <v>0.0</v>
      </c>
      <c r="AK4486" s="94">
        <v>0.0</v>
      </c>
      <c r="AL4486" s="79"/>
      <c r="AM4486" s="2" t="s">
        <v>7527</v>
      </c>
    </row>
    <row r="4487">
      <c r="A4487" s="54">
        <v>46237.0</v>
      </c>
      <c r="B4487" s="54">
        <v>46238.0</v>
      </c>
      <c r="C4487" s="2" t="s">
        <v>1801</v>
      </c>
      <c r="D4487" s="2" t="s">
        <v>146</v>
      </c>
      <c r="E4487" s="2" t="s">
        <v>208</v>
      </c>
      <c r="F4487" s="53">
        <v>0.0</v>
      </c>
      <c r="G4487" s="53">
        <v>0.0</v>
      </c>
      <c r="H4487" s="53">
        <v>0.0</v>
      </c>
      <c r="I4487" s="53">
        <v>0.0</v>
      </c>
      <c r="J4487" s="53">
        <v>0.0</v>
      </c>
      <c r="K4487" s="2" t="s">
        <v>3531</v>
      </c>
      <c r="L4487" s="53">
        <v>0.0</v>
      </c>
      <c r="M4487" s="2" t="s">
        <v>3369</v>
      </c>
      <c r="N4487" s="2" t="s">
        <v>3360</v>
      </c>
      <c r="O4487" s="55"/>
      <c r="AB4487" s="2" t="s">
        <v>164</v>
      </c>
      <c r="AC4487" s="2" t="s">
        <v>3361</v>
      </c>
      <c r="AD4487" s="2" t="s">
        <v>7216</v>
      </c>
      <c r="AE4487" s="2" t="s">
        <v>3363</v>
      </c>
      <c r="AF4487" s="93"/>
      <c r="AG4487" s="2" t="s">
        <v>3364</v>
      </c>
      <c r="AH4487" s="2" t="s">
        <v>3365</v>
      </c>
      <c r="AI4487" s="2">
        <v>0.0</v>
      </c>
      <c r="AJ4487" s="94">
        <v>0.0</v>
      </c>
      <c r="AK4487" s="94">
        <v>0.0</v>
      </c>
      <c r="AL4487" s="79"/>
      <c r="AM4487" s="2" t="s">
        <v>7528</v>
      </c>
    </row>
    <row r="4488">
      <c r="A4488" s="54">
        <v>46238.0</v>
      </c>
      <c r="B4488" s="54">
        <v>46239.0</v>
      </c>
      <c r="C4488" s="2" t="s">
        <v>1801</v>
      </c>
      <c r="D4488" s="2" t="s">
        <v>146</v>
      </c>
      <c r="E4488" s="2" t="s">
        <v>303</v>
      </c>
      <c r="F4488" s="53">
        <v>0.0</v>
      </c>
      <c r="G4488" s="53">
        <v>0.0</v>
      </c>
      <c r="H4488" s="53">
        <v>0.0</v>
      </c>
      <c r="I4488" s="53">
        <v>0.0</v>
      </c>
      <c r="J4488" s="53">
        <v>0.0</v>
      </c>
      <c r="K4488" s="2" t="s">
        <v>3531</v>
      </c>
      <c r="L4488" s="53">
        <v>0.0</v>
      </c>
      <c r="M4488" s="2" t="s">
        <v>3369</v>
      </c>
      <c r="N4488" s="2" t="s">
        <v>3360</v>
      </c>
      <c r="O4488" s="55"/>
      <c r="AB4488" s="2" t="s">
        <v>164</v>
      </c>
      <c r="AC4488" s="2" t="s">
        <v>3361</v>
      </c>
      <c r="AD4488" s="2" t="s">
        <v>7216</v>
      </c>
      <c r="AE4488" s="2" t="s">
        <v>3363</v>
      </c>
      <c r="AF4488" s="93"/>
      <c r="AG4488" s="2" t="s">
        <v>3364</v>
      </c>
      <c r="AH4488" s="2" t="s">
        <v>3365</v>
      </c>
      <c r="AI4488" s="2">
        <v>0.0</v>
      </c>
      <c r="AJ4488" s="94">
        <v>0.0</v>
      </c>
      <c r="AK4488" s="94">
        <v>0.0</v>
      </c>
      <c r="AL4488" s="79"/>
      <c r="AM4488" s="2" t="s">
        <v>7529</v>
      </c>
    </row>
    <row r="4489">
      <c r="A4489" s="54">
        <v>46239.0</v>
      </c>
      <c r="B4489" s="54">
        <v>46240.0</v>
      </c>
      <c r="C4489" s="2" t="s">
        <v>1801</v>
      </c>
      <c r="D4489" s="2" t="s">
        <v>146</v>
      </c>
      <c r="E4489" s="2" t="s">
        <v>148</v>
      </c>
      <c r="F4489" s="53">
        <v>0.0</v>
      </c>
      <c r="G4489" s="53">
        <v>0.0</v>
      </c>
      <c r="H4489" s="53">
        <v>0.0</v>
      </c>
      <c r="I4489" s="53">
        <v>0.0</v>
      </c>
      <c r="J4489" s="53">
        <v>0.0</v>
      </c>
      <c r="K4489" s="2" t="s">
        <v>3531</v>
      </c>
      <c r="L4489" s="53">
        <v>0.0</v>
      </c>
      <c r="M4489" s="2" t="s">
        <v>3369</v>
      </c>
      <c r="N4489" s="2" t="s">
        <v>3360</v>
      </c>
      <c r="O4489" s="55"/>
      <c r="AB4489" s="2" t="s">
        <v>164</v>
      </c>
      <c r="AC4489" s="2" t="s">
        <v>3361</v>
      </c>
      <c r="AD4489" s="2" t="s">
        <v>7216</v>
      </c>
      <c r="AE4489" s="2" t="s">
        <v>3363</v>
      </c>
      <c r="AF4489" s="93"/>
      <c r="AG4489" s="2" t="s">
        <v>3364</v>
      </c>
      <c r="AH4489" s="2" t="s">
        <v>3365</v>
      </c>
      <c r="AI4489" s="2">
        <v>0.0</v>
      </c>
      <c r="AJ4489" s="94">
        <v>0.0</v>
      </c>
      <c r="AK4489" s="94">
        <v>0.0</v>
      </c>
      <c r="AL4489" s="79"/>
      <c r="AM4489" s="2" t="s">
        <v>7530</v>
      </c>
    </row>
    <row r="4490">
      <c r="A4490" s="54">
        <v>46240.0</v>
      </c>
      <c r="B4490" s="54">
        <v>46241.0</v>
      </c>
      <c r="C4490" s="2" t="s">
        <v>1801</v>
      </c>
      <c r="D4490" s="2" t="s">
        <v>146</v>
      </c>
      <c r="E4490" s="2" t="s">
        <v>196</v>
      </c>
      <c r="F4490" s="53">
        <v>0.0</v>
      </c>
      <c r="G4490" s="53">
        <v>0.0</v>
      </c>
      <c r="H4490" s="53">
        <v>0.0</v>
      </c>
      <c r="I4490" s="53">
        <v>0.0</v>
      </c>
      <c r="J4490" s="53">
        <v>0.0</v>
      </c>
      <c r="K4490" s="2" t="s">
        <v>3531</v>
      </c>
      <c r="L4490" s="53">
        <v>0.0</v>
      </c>
      <c r="M4490" s="2" t="s">
        <v>3369</v>
      </c>
      <c r="N4490" s="2" t="s">
        <v>3360</v>
      </c>
      <c r="O4490" s="55"/>
      <c r="AB4490" s="2" t="s">
        <v>164</v>
      </c>
      <c r="AC4490" s="2" t="s">
        <v>3361</v>
      </c>
      <c r="AD4490" s="2" t="s">
        <v>7216</v>
      </c>
      <c r="AE4490" s="2" t="s">
        <v>3363</v>
      </c>
      <c r="AF4490" s="93"/>
      <c r="AG4490" s="2" t="s">
        <v>3364</v>
      </c>
      <c r="AH4490" s="2" t="s">
        <v>3365</v>
      </c>
      <c r="AI4490" s="2">
        <v>0.0</v>
      </c>
      <c r="AJ4490" s="94">
        <v>0.0</v>
      </c>
      <c r="AK4490" s="94">
        <v>0.0</v>
      </c>
      <c r="AL4490" s="79"/>
      <c r="AM4490" s="2" t="s">
        <v>7531</v>
      </c>
    </row>
    <row r="4491">
      <c r="A4491" s="54">
        <v>46241.0</v>
      </c>
      <c r="B4491" s="54">
        <v>46242.0</v>
      </c>
      <c r="C4491" s="2" t="s">
        <v>1801</v>
      </c>
      <c r="D4491" s="2" t="s">
        <v>146</v>
      </c>
      <c r="E4491" s="2" t="s">
        <v>288</v>
      </c>
      <c r="F4491" s="53">
        <v>0.0</v>
      </c>
      <c r="G4491" s="53">
        <v>0.0</v>
      </c>
      <c r="H4491" s="53">
        <v>0.0</v>
      </c>
      <c r="I4491" s="53">
        <v>0.0</v>
      </c>
      <c r="J4491" s="53">
        <v>0.0</v>
      </c>
      <c r="K4491" s="2" t="s">
        <v>3531</v>
      </c>
      <c r="L4491" s="53">
        <v>0.0</v>
      </c>
      <c r="M4491" s="2" t="s">
        <v>3369</v>
      </c>
      <c r="N4491" s="2" t="s">
        <v>3360</v>
      </c>
      <c r="O4491" s="55"/>
      <c r="AB4491" s="2" t="s">
        <v>164</v>
      </c>
      <c r="AC4491" s="2" t="s">
        <v>3361</v>
      </c>
      <c r="AD4491" s="2" t="s">
        <v>7216</v>
      </c>
      <c r="AE4491" s="2" t="s">
        <v>3363</v>
      </c>
      <c r="AF4491" s="93"/>
      <c r="AG4491" s="2" t="s">
        <v>3364</v>
      </c>
      <c r="AH4491" s="2" t="s">
        <v>3365</v>
      </c>
      <c r="AI4491" s="2">
        <v>0.0</v>
      </c>
      <c r="AJ4491" s="94">
        <v>0.0</v>
      </c>
      <c r="AK4491" s="94">
        <v>0.0</v>
      </c>
      <c r="AL4491" s="79"/>
      <c r="AM4491" s="2" t="s">
        <v>7532</v>
      </c>
    </row>
    <row r="4492">
      <c r="A4492" s="54">
        <v>46242.0</v>
      </c>
      <c r="B4492" s="54">
        <v>46243.0</v>
      </c>
      <c r="C4492" s="2" t="s">
        <v>1801</v>
      </c>
      <c r="D4492" s="2" t="s">
        <v>146</v>
      </c>
      <c r="E4492" s="2" t="s">
        <v>256</v>
      </c>
      <c r="F4492" s="53">
        <v>0.0</v>
      </c>
      <c r="G4492" s="53">
        <v>0.0</v>
      </c>
      <c r="H4492" s="53">
        <v>0.0</v>
      </c>
      <c r="I4492" s="53">
        <v>0.0</v>
      </c>
      <c r="J4492" s="53">
        <v>0.0</v>
      </c>
      <c r="K4492" s="2" t="s">
        <v>3531</v>
      </c>
      <c r="L4492" s="53">
        <v>0.0</v>
      </c>
      <c r="M4492" s="2" t="s">
        <v>3369</v>
      </c>
      <c r="N4492" s="2" t="s">
        <v>3360</v>
      </c>
      <c r="O4492" s="55"/>
      <c r="AB4492" s="2" t="s">
        <v>164</v>
      </c>
      <c r="AC4492" s="2" t="s">
        <v>3361</v>
      </c>
      <c r="AD4492" s="2" t="s">
        <v>7216</v>
      </c>
      <c r="AE4492" s="2" t="s">
        <v>3363</v>
      </c>
      <c r="AF4492" s="93"/>
      <c r="AG4492" s="2" t="s">
        <v>3364</v>
      </c>
      <c r="AH4492" s="2" t="s">
        <v>3365</v>
      </c>
      <c r="AI4492" s="2">
        <v>0.0</v>
      </c>
      <c r="AJ4492" s="94">
        <v>0.0</v>
      </c>
      <c r="AK4492" s="94">
        <v>0.0</v>
      </c>
      <c r="AL4492" s="79"/>
      <c r="AM4492" s="2" t="s">
        <v>7533</v>
      </c>
    </row>
    <row r="4493">
      <c r="A4493" s="54">
        <v>46243.0</v>
      </c>
      <c r="B4493" s="54">
        <v>46244.0</v>
      </c>
      <c r="C4493" s="2" t="s">
        <v>1801</v>
      </c>
      <c r="D4493" s="2" t="s">
        <v>146</v>
      </c>
      <c r="E4493" s="2" t="s">
        <v>180</v>
      </c>
      <c r="F4493" s="53">
        <v>0.0</v>
      </c>
      <c r="G4493" s="53">
        <v>0.0</v>
      </c>
      <c r="H4493" s="53">
        <v>0.0</v>
      </c>
      <c r="I4493" s="53">
        <v>0.0</v>
      </c>
      <c r="J4493" s="53">
        <v>0.0</v>
      </c>
      <c r="K4493" s="2" t="s">
        <v>3531</v>
      </c>
      <c r="L4493" s="53">
        <v>0.0</v>
      </c>
      <c r="M4493" s="2" t="s">
        <v>3369</v>
      </c>
      <c r="N4493" s="2" t="s">
        <v>3360</v>
      </c>
      <c r="O4493" s="55"/>
      <c r="AB4493" s="2" t="s">
        <v>164</v>
      </c>
      <c r="AC4493" s="2" t="s">
        <v>3361</v>
      </c>
      <c r="AD4493" s="2" t="s">
        <v>7216</v>
      </c>
      <c r="AE4493" s="2" t="s">
        <v>3363</v>
      </c>
      <c r="AF4493" s="93"/>
      <c r="AG4493" s="2" t="s">
        <v>3364</v>
      </c>
      <c r="AH4493" s="2" t="s">
        <v>3365</v>
      </c>
      <c r="AI4493" s="2">
        <v>0.0</v>
      </c>
      <c r="AJ4493" s="94">
        <v>0.0</v>
      </c>
      <c r="AK4493" s="94">
        <v>0.0</v>
      </c>
      <c r="AL4493" s="79"/>
      <c r="AM4493" s="2" t="s">
        <v>7534</v>
      </c>
    </row>
    <row r="4494">
      <c r="A4494" s="54">
        <v>46244.0</v>
      </c>
      <c r="B4494" s="54">
        <v>46245.0</v>
      </c>
      <c r="C4494" s="2" t="s">
        <v>1801</v>
      </c>
      <c r="D4494" s="2" t="s">
        <v>146</v>
      </c>
      <c r="E4494" s="2" t="s">
        <v>208</v>
      </c>
      <c r="F4494" s="53">
        <v>0.0</v>
      </c>
      <c r="G4494" s="53">
        <v>0.0</v>
      </c>
      <c r="H4494" s="53">
        <v>0.0</v>
      </c>
      <c r="I4494" s="53">
        <v>0.0</v>
      </c>
      <c r="J4494" s="53">
        <v>0.0</v>
      </c>
      <c r="K4494" s="2" t="s">
        <v>3531</v>
      </c>
      <c r="L4494" s="53">
        <v>0.0</v>
      </c>
      <c r="M4494" s="2" t="s">
        <v>3369</v>
      </c>
      <c r="N4494" s="2" t="s">
        <v>3360</v>
      </c>
      <c r="O4494" s="55"/>
      <c r="AB4494" s="2" t="s">
        <v>164</v>
      </c>
      <c r="AC4494" s="2" t="s">
        <v>3361</v>
      </c>
      <c r="AD4494" s="2" t="s">
        <v>7216</v>
      </c>
      <c r="AE4494" s="2" t="s">
        <v>3363</v>
      </c>
      <c r="AF4494" s="93"/>
      <c r="AG4494" s="2" t="s">
        <v>3364</v>
      </c>
      <c r="AH4494" s="2" t="s">
        <v>3365</v>
      </c>
      <c r="AI4494" s="2">
        <v>0.0</v>
      </c>
      <c r="AJ4494" s="94">
        <v>0.0</v>
      </c>
      <c r="AK4494" s="94">
        <v>0.0</v>
      </c>
      <c r="AL4494" s="79"/>
      <c r="AM4494" s="2" t="s">
        <v>7535</v>
      </c>
    </row>
    <row r="4495">
      <c r="A4495" s="54">
        <v>46245.0</v>
      </c>
      <c r="B4495" s="54">
        <v>46246.0</v>
      </c>
      <c r="C4495" s="2" t="s">
        <v>1801</v>
      </c>
      <c r="D4495" s="2" t="s">
        <v>146</v>
      </c>
      <c r="E4495" s="2" t="s">
        <v>303</v>
      </c>
      <c r="F4495" s="53">
        <v>0.0</v>
      </c>
      <c r="G4495" s="53">
        <v>0.0</v>
      </c>
      <c r="H4495" s="53">
        <v>0.0</v>
      </c>
      <c r="I4495" s="53">
        <v>0.0</v>
      </c>
      <c r="J4495" s="53">
        <v>0.0</v>
      </c>
      <c r="K4495" s="2" t="s">
        <v>3531</v>
      </c>
      <c r="L4495" s="53">
        <v>0.0</v>
      </c>
      <c r="M4495" s="2" t="s">
        <v>3369</v>
      </c>
      <c r="N4495" s="2" t="s">
        <v>3360</v>
      </c>
      <c r="O4495" s="55"/>
      <c r="AB4495" s="2" t="s">
        <v>164</v>
      </c>
      <c r="AC4495" s="2" t="s">
        <v>3361</v>
      </c>
      <c r="AD4495" s="2" t="s">
        <v>7216</v>
      </c>
      <c r="AE4495" s="2" t="s">
        <v>3363</v>
      </c>
      <c r="AF4495" s="93"/>
      <c r="AG4495" s="2" t="s">
        <v>3364</v>
      </c>
      <c r="AH4495" s="2" t="s">
        <v>3365</v>
      </c>
      <c r="AI4495" s="2">
        <v>0.0</v>
      </c>
      <c r="AJ4495" s="94">
        <v>0.0</v>
      </c>
      <c r="AK4495" s="94">
        <v>0.0</v>
      </c>
      <c r="AL4495" s="79"/>
      <c r="AM4495" s="2" t="s">
        <v>7536</v>
      </c>
    </row>
    <row r="4496">
      <c r="A4496" s="54">
        <v>46246.0</v>
      </c>
      <c r="B4496" s="54">
        <v>46247.0</v>
      </c>
      <c r="C4496" s="2" t="s">
        <v>1801</v>
      </c>
      <c r="D4496" s="2" t="s">
        <v>146</v>
      </c>
      <c r="E4496" s="2" t="s">
        <v>148</v>
      </c>
      <c r="F4496" s="53">
        <v>0.0</v>
      </c>
      <c r="G4496" s="53">
        <v>0.0</v>
      </c>
      <c r="H4496" s="53">
        <v>0.0</v>
      </c>
      <c r="I4496" s="53">
        <v>0.0</v>
      </c>
      <c r="J4496" s="53">
        <v>0.0</v>
      </c>
      <c r="K4496" s="2" t="s">
        <v>3531</v>
      </c>
      <c r="L4496" s="53">
        <v>0.0</v>
      </c>
      <c r="M4496" s="2" t="s">
        <v>3369</v>
      </c>
      <c r="N4496" s="2" t="s">
        <v>3360</v>
      </c>
      <c r="O4496" s="55"/>
      <c r="AB4496" s="2" t="s">
        <v>164</v>
      </c>
      <c r="AC4496" s="2" t="s">
        <v>3361</v>
      </c>
      <c r="AD4496" s="2" t="s">
        <v>7216</v>
      </c>
      <c r="AE4496" s="2" t="s">
        <v>3363</v>
      </c>
      <c r="AF4496" s="93"/>
      <c r="AG4496" s="2" t="s">
        <v>3364</v>
      </c>
      <c r="AH4496" s="2" t="s">
        <v>3365</v>
      </c>
      <c r="AI4496" s="2">
        <v>0.0</v>
      </c>
      <c r="AJ4496" s="94">
        <v>0.0</v>
      </c>
      <c r="AK4496" s="94">
        <v>0.0</v>
      </c>
      <c r="AL4496" s="79"/>
      <c r="AM4496" s="2" t="s">
        <v>7537</v>
      </c>
    </row>
    <row r="4497">
      <c r="A4497" s="54">
        <v>46247.0</v>
      </c>
      <c r="B4497" s="54">
        <v>46248.0</v>
      </c>
      <c r="C4497" s="2" t="s">
        <v>1801</v>
      </c>
      <c r="D4497" s="2" t="s">
        <v>146</v>
      </c>
      <c r="E4497" s="2" t="s">
        <v>196</v>
      </c>
      <c r="F4497" s="53">
        <v>0.0</v>
      </c>
      <c r="G4497" s="53">
        <v>0.0</v>
      </c>
      <c r="H4497" s="53">
        <v>0.0</v>
      </c>
      <c r="I4497" s="53">
        <v>0.0</v>
      </c>
      <c r="J4497" s="53">
        <v>0.0</v>
      </c>
      <c r="K4497" s="2" t="s">
        <v>3531</v>
      </c>
      <c r="L4497" s="53">
        <v>0.0</v>
      </c>
      <c r="M4497" s="2" t="s">
        <v>3369</v>
      </c>
      <c r="N4497" s="2" t="s">
        <v>3360</v>
      </c>
      <c r="O4497" s="55"/>
      <c r="AB4497" s="2" t="s">
        <v>164</v>
      </c>
      <c r="AC4497" s="2" t="s">
        <v>3361</v>
      </c>
      <c r="AD4497" s="2" t="s">
        <v>7216</v>
      </c>
      <c r="AE4497" s="2" t="s">
        <v>3363</v>
      </c>
      <c r="AF4497" s="93"/>
      <c r="AG4497" s="2" t="s">
        <v>3364</v>
      </c>
      <c r="AH4497" s="2" t="s">
        <v>3365</v>
      </c>
      <c r="AI4497" s="2">
        <v>0.0</v>
      </c>
      <c r="AJ4497" s="94">
        <v>0.0</v>
      </c>
      <c r="AK4497" s="94">
        <v>0.0</v>
      </c>
      <c r="AL4497" s="79"/>
      <c r="AM4497" s="2" t="s">
        <v>7538</v>
      </c>
    </row>
    <row r="4498">
      <c r="A4498" s="54">
        <v>46248.0</v>
      </c>
      <c r="B4498" s="54">
        <v>46249.0</v>
      </c>
      <c r="C4498" s="2" t="s">
        <v>1801</v>
      </c>
      <c r="D4498" s="2" t="s">
        <v>146</v>
      </c>
      <c r="E4498" s="2" t="s">
        <v>288</v>
      </c>
      <c r="F4498" s="53">
        <v>0.0</v>
      </c>
      <c r="G4498" s="53">
        <v>0.0</v>
      </c>
      <c r="H4498" s="53">
        <v>0.0</v>
      </c>
      <c r="I4498" s="53">
        <v>0.0</v>
      </c>
      <c r="J4498" s="53">
        <v>0.0</v>
      </c>
      <c r="K4498" s="2" t="s">
        <v>3531</v>
      </c>
      <c r="L4498" s="53">
        <v>0.0</v>
      </c>
      <c r="M4498" s="2" t="s">
        <v>3369</v>
      </c>
      <c r="N4498" s="2" t="s">
        <v>3360</v>
      </c>
      <c r="O4498" s="55"/>
      <c r="AB4498" s="2" t="s">
        <v>164</v>
      </c>
      <c r="AC4498" s="2" t="s">
        <v>3361</v>
      </c>
      <c r="AD4498" s="2" t="s">
        <v>7216</v>
      </c>
      <c r="AE4498" s="2" t="s">
        <v>3363</v>
      </c>
      <c r="AF4498" s="93"/>
      <c r="AG4498" s="2" t="s">
        <v>3364</v>
      </c>
      <c r="AH4498" s="2" t="s">
        <v>3365</v>
      </c>
      <c r="AI4498" s="2">
        <v>0.0</v>
      </c>
      <c r="AJ4498" s="94">
        <v>0.0</v>
      </c>
      <c r="AK4498" s="94">
        <v>0.0</v>
      </c>
      <c r="AL4498" s="79"/>
      <c r="AM4498" s="2" t="s">
        <v>7539</v>
      </c>
    </row>
    <row r="4499">
      <c r="A4499" s="54">
        <v>46249.0</v>
      </c>
      <c r="B4499" s="54">
        <v>46250.0</v>
      </c>
      <c r="C4499" s="2" t="s">
        <v>1801</v>
      </c>
      <c r="D4499" s="2" t="s">
        <v>146</v>
      </c>
      <c r="E4499" s="2" t="s">
        <v>256</v>
      </c>
      <c r="F4499" s="53">
        <v>0.0</v>
      </c>
      <c r="G4499" s="53">
        <v>0.0</v>
      </c>
      <c r="H4499" s="53">
        <v>0.0</v>
      </c>
      <c r="I4499" s="53">
        <v>0.0</v>
      </c>
      <c r="J4499" s="53">
        <v>0.0</v>
      </c>
      <c r="K4499" s="2" t="s">
        <v>3531</v>
      </c>
      <c r="L4499" s="53">
        <v>0.0</v>
      </c>
      <c r="M4499" s="2" t="s">
        <v>3369</v>
      </c>
      <c r="N4499" s="2" t="s">
        <v>3360</v>
      </c>
      <c r="O4499" s="55"/>
      <c r="AB4499" s="2" t="s">
        <v>164</v>
      </c>
      <c r="AC4499" s="2" t="s">
        <v>3361</v>
      </c>
      <c r="AD4499" s="2" t="s">
        <v>7216</v>
      </c>
      <c r="AE4499" s="2" t="s">
        <v>3363</v>
      </c>
      <c r="AF4499" s="93"/>
      <c r="AG4499" s="2" t="s">
        <v>3364</v>
      </c>
      <c r="AH4499" s="2" t="s">
        <v>3365</v>
      </c>
      <c r="AI4499" s="2">
        <v>0.0</v>
      </c>
      <c r="AJ4499" s="94">
        <v>0.0</v>
      </c>
      <c r="AK4499" s="94">
        <v>0.0</v>
      </c>
      <c r="AL4499" s="79"/>
      <c r="AM4499" s="2" t="s">
        <v>7540</v>
      </c>
    </row>
    <row r="4500">
      <c r="A4500" s="54">
        <v>46250.0</v>
      </c>
      <c r="B4500" s="54">
        <v>46251.0</v>
      </c>
      <c r="C4500" s="2" t="s">
        <v>1801</v>
      </c>
      <c r="D4500" s="2" t="s">
        <v>146</v>
      </c>
      <c r="E4500" s="2" t="s">
        <v>180</v>
      </c>
      <c r="F4500" s="53">
        <v>0.0</v>
      </c>
      <c r="G4500" s="53">
        <v>0.0</v>
      </c>
      <c r="H4500" s="53">
        <v>0.0</v>
      </c>
      <c r="I4500" s="53">
        <v>0.0</v>
      </c>
      <c r="J4500" s="53">
        <v>0.0</v>
      </c>
      <c r="K4500" s="2" t="s">
        <v>3531</v>
      </c>
      <c r="L4500" s="53">
        <v>0.0</v>
      </c>
      <c r="M4500" s="2" t="s">
        <v>3369</v>
      </c>
      <c r="N4500" s="2" t="s">
        <v>3360</v>
      </c>
      <c r="O4500" s="55"/>
      <c r="AB4500" s="2" t="s">
        <v>164</v>
      </c>
      <c r="AC4500" s="2" t="s">
        <v>3361</v>
      </c>
      <c r="AD4500" s="2" t="s">
        <v>7216</v>
      </c>
      <c r="AE4500" s="2" t="s">
        <v>3363</v>
      </c>
      <c r="AF4500" s="93"/>
      <c r="AG4500" s="2" t="s">
        <v>3364</v>
      </c>
      <c r="AH4500" s="2" t="s">
        <v>3365</v>
      </c>
      <c r="AI4500" s="2">
        <v>0.0</v>
      </c>
      <c r="AJ4500" s="94">
        <v>0.0</v>
      </c>
      <c r="AK4500" s="94">
        <v>0.0</v>
      </c>
      <c r="AL4500" s="79"/>
      <c r="AM4500" s="2" t="s">
        <v>7541</v>
      </c>
    </row>
    <row r="4501">
      <c r="A4501" s="54">
        <v>46251.0</v>
      </c>
      <c r="B4501" s="54">
        <v>46252.0</v>
      </c>
      <c r="C4501" s="2" t="s">
        <v>1801</v>
      </c>
      <c r="D4501" s="2" t="s">
        <v>146</v>
      </c>
      <c r="E4501" s="2" t="s">
        <v>208</v>
      </c>
      <c r="F4501" s="53">
        <v>0.0</v>
      </c>
      <c r="G4501" s="53">
        <v>0.0</v>
      </c>
      <c r="H4501" s="53">
        <v>0.0</v>
      </c>
      <c r="I4501" s="53">
        <v>0.0</v>
      </c>
      <c r="J4501" s="53">
        <v>0.0</v>
      </c>
      <c r="K4501" s="2" t="s">
        <v>3531</v>
      </c>
      <c r="L4501" s="53">
        <v>0.0</v>
      </c>
      <c r="M4501" s="2" t="s">
        <v>3369</v>
      </c>
      <c r="N4501" s="2" t="s">
        <v>3360</v>
      </c>
      <c r="O4501" s="55"/>
      <c r="AB4501" s="2" t="s">
        <v>164</v>
      </c>
      <c r="AC4501" s="2" t="s">
        <v>3361</v>
      </c>
      <c r="AD4501" s="2" t="s">
        <v>7216</v>
      </c>
      <c r="AE4501" s="2" t="s">
        <v>3363</v>
      </c>
      <c r="AF4501" s="93"/>
      <c r="AG4501" s="2" t="s">
        <v>3364</v>
      </c>
      <c r="AH4501" s="2" t="s">
        <v>3365</v>
      </c>
      <c r="AI4501" s="2">
        <v>0.0</v>
      </c>
      <c r="AJ4501" s="94">
        <v>0.0</v>
      </c>
      <c r="AK4501" s="94">
        <v>0.0</v>
      </c>
      <c r="AL4501" s="79"/>
      <c r="AM4501" s="2" t="s">
        <v>7542</v>
      </c>
    </row>
    <row r="4502">
      <c r="A4502" s="54">
        <v>46252.0</v>
      </c>
      <c r="B4502" s="54">
        <v>46253.0</v>
      </c>
      <c r="C4502" s="2" t="s">
        <v>1801</v>
      </c>
      <c r="D4502" s="2" t="s">
        <v>146</v>
      </c>
      <c r="E4502" s="2" t="s">
        <v>303</v>
      </c>
      <c r="F4502" s="53">
        <v>0.0</v>
      </c>
      <c r="G4502" s="53">
        <v>0.0</v>
      </c>
      <c r="H4502" s="53">
        <v>0.0</v>
      </c>
      <c r="I4502" s="53">
        <v>0.0</v>
      </c>
      <c r="J4502" s="53">
        <v>0.0</v>
      </c>
      <c r="K4502" s="2" t="s">
        <v>3531</v>
      </c>
      <c r="L4502" s="53">
        <v>0.0</v>
      </c>
      <c r="M4502" s="2" t="s">
        <v>3369</v>
      </c>
      <c r="N4502" s="2" t="s">
        <v>3360</v>
      </c>
      <c r="O4502" s="55"/>
      <c r="AB4502" s="2" t="s">
        <v>164</v>
      </c>
      <c r="AC4502" s="2" t="s">
        <v>3361</v>
      </c>
      <c r="AD4502" s="2" t="s">
        <v>7216</v>
      </c>
      <c r="AE4502" s="2" t="s">
        <v>3363</v>
      </c>
      <c r="AF4502" s="93"/>
      <c r="AG4502" s="2" t="s">
        <v>3364</v>
      </c>
      <c r="AH4502" s="2" t="s">
        <v>3365</v>
      </c>
      <c r="AI4502" s="2">
        <v>0.0</v>
      </c>
      <c r="AJ4502" s="94">
        <v>0.0</v>
      </c>
      <c r="AK4502" s="94">
        <v>0.0</v>
      </c>
      <c r="AL4502" s="79"/>
      <c r="AM4502" s="2" t="s">
        <v>7543</v>
      </c>
    </row>
    <row r="4503">
      <c r="A4503" s="54">
        <v>46253.0</v>
      </c>
      <c r="B4503" s="54">
        <v>46254.0</v>
      </c>
      <c r="C4503" s="2" t="s">
        <v>1801</v>
      </c>
      <c r="D4503" s="2" t="s">
        <v>146</v>
      </c>
      <c r="E4503" s="2" t="s">
        <v>148</v>
      </c>
      <c r="F4503" s="53">
        <v>0.0</v>
      </c>
      <c r="G4503" s="53">
        <v>0.0</v>
      </c>
      <c r="H4503" s="53">
        <v>0.0</v>
      </c>
      <c r="I4503" s="53">
        <v>0.0</v>
      </c>
      <c r="J4503" s="53">
        <v>0.0</v>
      </c>
      <c r="K4503" s="2" t="s">
        <v>3531</v>
      </c>
      <c r="L4503" s="53">
        <v>0.0</v>
      </c>
      <c r="M4503" s="2" t="s">
        <v>3369</v>
      </c>
      <c r="N4503" s="2" t="s">
        <v>3360</v>
      </c>
      <c r="O4503" s="55"/>
      <c r="AB4503" s="2" t="s">
        <v>164</v>
      </c>
      <c r="AC4503" s="2" t="s">
        <v>3361</v>
      </c>
      <c r="AD4503" s="2" t="s">
        <v>7216</v>
      </c>
      <c r="AE4503" s="2" t="s">
        <v>3363</v>
      </c>
      <c r="AF4503" s="93"/>
      <c r="AG4503" s="2" t="s">
        <v>3364</v>
      </c>
      <c r="AH4503" s="2" t="s">
        <v>3365</v>
      </c>
      <c r="AI4503" s="2">
        <v>0.0</v>
      </c>
      <c r="AJ4503" s="94">
        <v>0.0</v>
      </c>
      <c r="AK4503" s="94">
        <v>0.0</v>
      </c>
      <c r="AL4503" s="79"/>
      <c r="AM4503" s="2" t="s">
        <v>7544</v>
      </c>
    </row>
    <row r="4504">
      <c r="A4504" s="54">
        <v>46254.0</v>
      </c>
      <c r="B4504" s="54">
        <v>46255.0</v>
      </c>
      <c r="C4504" s="2" t="s">
        <v>1801</v>
      </c>
      <c r="D4504" s="2" t="s">
        <v>146</v>
      </c>
      <c r="E4504" s="2" t="s">
        <v>196</v>
      </c>
      <c r="F4504" s="53">
        <v>0.0</v>
      </c>
      <c r="G4504" s="53">
        <v>0.0</v>
      </c>
      <c r="H4504" s="53">
        <v>0.0</v>
      </c>
      <c r="I4504" s="53">
        <v>0.0</v>
      </c>
      <c r="J4504" s="53">
        <v>0.0</v>
      </c>
      <c r="K4504" s="2" t="s">
        <v>3531</v>
      </c>
      <c r="L4504" s="53">
        <v>0.0</v>
      </c>
      <c r="M4504" s="2" t="s">
        <v>3369</v>
      </c>
      <c r="N4504" s="2" t="s">
        <v>3360</v>
      </c>
      <c r="O4504" s="55"/>
      <c r="AB4504" s="2" t="s">
        <v>164</v>
      </c>
      <c r="AC4504" s="2" t="s">
        <v>3361</v>
      </c>
      <c r="AD4504" s="2" t="s">
        <v>7216</v>
      </c>
      <c r="AE4504" s="2" t="s">
        <v>3363</v>
      </c>
      <c r="AF4504" s="93"/>
      <c r="AG4504" s="2" t="s">
        <v>3364</v>
      </c>
      <c r="AH4504" s="2" t="s">
        <v>3365</v>
      </c>
      <c r="AI4504" s="2">
        <v>0.0</v>
      </c>
      <c r="AJ4504" s="94">
        <v>0.0</v>
      </c>
      <c r="AK4504" s="94">
        <v>0.0</v>
      </c>
      <c r="AL4504" s="79"/>
      <c r="AM4504" s="2" t="s">
        <v>7545</v>
      </c>
    </row>
    <row r="4505">
      <c r="A4505" s="54">
        <v>46255.0</v>
      </c>
      <c r="B4505" s="54">
        <v>46256.0</v>
      </c>
      <c r="C4505" s="2" t="s">
        <v>1801</v>
      </c>
      <c r="D4505" s="2" t="s">
        <v>146</v>
      </c>
      <c r="E4505" s="2" t="s">
        <v>288</v>
      </c>
      <c r="F4505" s="53">
        <v>0.0</v>
      </c>
      <c r="G4505" s="53">
        <v>0.0</v>
      </c>
      <c r="H4505" s="53">
        <v>0.0</v>
      </c>
      <c r="I4505" s="53">
        <v>0.0</v>
      </c>
      <c r="J4505" s="53">
        <v>0.0</v>
      </c>
      <c r="K4505" s="2" t="s">
        <v>3531</v>
      </c>
      <c r="L4505" s="53">
        <v>0.0</v>
      </c>
      <c r="M4505" s="2" t="s">
        <v>3369</v>
      </c>
      <c r="N4505" s="2" t="s">
        <v>3360</v>
      </c>
      <c r="O4505" s="55"/>
      <c r="AB4505" s="2" t="s">
        <v>164</v>
      </c>
      <c r="AC4505" s="2" t="s">
        <v>3361</v>
      </c>
      <c r="AD4505" s="2" t="s">
        <v>7216</v>
      </c>
      <c r="AE4505" s="2" t="s">
        <v>3363</v>
      </c>
      <c r="AF4505" s="93"/>
      <c r="AG4505" s="2" t="s">
        <v>3364</v>
      </c>
      <c r="AH4505" s="2" t="s">
        <v>3365</v>
      </c>
      <c r="AI4505" s="2">
        <v>0.0</v>
      </c>
      <c r="AJ4505" s="94">
        <v>0.0</v>
      </c>
      <c r="AK4505" s="94">
        <v>0.0</v>
      </c>
      <c r="AL4505" s="79"/>
      <c r="AM4505" s="2" t="s">
        <v>7546</v>
      </c>
    </row>
    <row r="4506">
      <c r="A4506" s="54">
        <v>46256.0</v>
      </c>
      <c r="B4506" s="54">
        <v>46257.0</v>
      </c>
      <c r="C4506" s="2" t="s">
        <v>1801</v>
      </c>
      <c r="D4506" s="2" t="s">
        <v>146</v>
      </c>
      <c r="E4506" s="2" t="s">
        <v>256</v>
      </c>
      <c r="F4506" s="53">
        <v>0.0</v>
      </c>
      <c r="G4506" s="53">
        <v>0.0</v>
      </c>
      <c r="H4506" s="53">
        <v>0.0</v>
      </c>
      <c r="I4506" s="53">
        <v>0.0</v>
      </c>
      <c r="J4506" s="53">
        <v>0.0</v>
      </c>
      <c r="K4506" s="2" t="s">
        <v>3531</v>
      </c>
      <c r="L4506" s="53">
        <v>0.0</v>
      </c>
      <c r="M4506" s="2" t="s">
        <v>3369</v>
      </c>
      <c r="N4506" s="2" t="s">
        <v>3360</v>
      </c>
      <c r="O4506" s="55"/>
      <c r="AB4506" s="2" t="s">
        <v>164</v>
      </c>
      <c r="AC4506" s="2" t="s">
        <v>3361</v>
      </c>
      <c r="AD4506" s="2" t="s">
        <v>7216</v>
      </c>
      <c r="AE4506" s="2" t="s">
        <v>3363</v>
      </c>
      <c r="AF4506" s="93"/>
      <c r="AG4506" s="2" t="s">
        <v>3364</v>
      </c>
      <c r="AH4506" s="2" t="s">
        <v>3365</v>
      </c>
      <c r="AI4506" s="2">
        <v>0.0</v>
      </c>
      <c r="AJ4506" s="94">
        <v>0.0</v>
      </c>
      <c r="AK4506" s="94">
        <v>0.0</v>
      </c>
      <c r="AL4506" s="79"/>
      <c r="AM4506" s="2" t="s">
        <v>7547</v>
      </c>
    </row>
    <row r="4507">
      <c r="A4507" s="54">
        <v>46257.0</v>
      </c>
      <c r="B4507" s="54">
        <v>46258.0</v>
      </c>
      <c r="C4507" s="2" t="s">
        <v>1801</v>
      </c>
      <c r="D4507" s="2" t="s">
        <v>146</v>
      </c>
      <c r="E4507" s="2" t="s">
        <v>180</v>
      </c>
      <c r="F4507" s="53">
        <v>0.0</v>
      </c>
      <c r="G4507" s="53">
        <v>0.0</v>
      </c>
      <c r="H4507" s="53">
        <v>0.0</v>
      </c>
      <c r="I4507" s="53">
        <v>0.0</v>
      </c>
      <c r="J4507" s="53">
        <v>0.0</v>
      </c>
      <c r="K4507" s="2" t="s">
        <v>3531</v>
      </c>
      <c r="L4507" s="53">
        <v>0.0</v>
      </c>
      <c r="M4507" s="2" t="s">
        <v>3369</v>
      </c>
      <c r="N4507" s="2" t="s">
        <v>3360</v>
      </c>
      <c r="O4507" s="55"/>
      <c r="AB4507" s="2" t="s">
        <v>164</v>
      </c>
      <c r="AC4507" s="2" t="s">
        <v>3361</v>
      </c>
      <c r="AD4507" s="2" t="s">
        <v>7216</v>
      </c>
      <c r="AE4507" s="2" t="s">
        <v>3363</v>
      </c>
      <c r="AF4507" s="93"/>
      <c r="AG4507" s="2" t="s">
        <v>3364</v>
      </c>
      <c r="AH4507" s="2" t="s">
        <v>3365</v>
      </c>
      <c r="AI4507" s="2">
        <v>0.0</v>
      </c>
      <c r="AJ4507" s="94">
        <v>0.0</v>
      </c>
      <c r="AK4507" s="94">
        <v>0.0</v>
      </c>
      <c r="AL4507" s="79"/>
      <c r="AM4507" s="2" t="s">
        <v>7548</v>
      </c>
    </row>
    <row r="4508">
      <c r="A4508" s="54">
        <v>46258.0</v>
      </c>
      <c r="B4508" s="54">
        <v>46259.0</v>
      </c>
      <c r="C4508" s="2" t="s">
        <v>1801</v>
      </c>
      <c r="D4508" s="2" t="s">
        <v>146</v>
      </c>
      <c r="E4508" s="2" t="s">
        <v>208</v>
      </c>
      <c r="F4508" s="53">
        <v>0.0</v>
      </c>
      <c r="G4508" s="53">
        <v>0.0</v>
      </c>
      <c r="H4508" s="53">
        <v>0.0</v>
      </c>
      <c r="I4508" s="53">
        <v>0.0</v>
      </c>
      <c r="J4508" s="53">
        <v>0.0</v>
      </c>
      <c r="K4508" s="2" t="s">
        <v>3531</v>
      </c>
      <c r="L4508" s="53">
        <v>0.0</v>
      </c>
      <c r="M4508" s="2" t="s">
        <v>3369</v>
      </c>
      <c r="N4508" s="2" t="s">
        <v>3360</v>
      </c>
      <c r="O4508" s="55"/>
      <c r="AB4508" s="2" t="s">
        <v>164</v>
      </c>
      <c r="AC4508" s="2" t="s">
        <v>3361</v>
      </c>
      <c r="AD4508" s="2" t="s">
        <v>7216</v>
      </c>
      <c r="AE4508" s="2" t="s">
        <v>3363</v>
      </c>
      <c r="AF4508" s="93"/>
      <c r="AG4508" s="2" t="s">
        <v>3364</v>
      </c>
      <c r="AH4508" s="2" t="s">
        <v>3365</v>
      </c>
      <c r="AI4508" s="2">
        <v>0.0</v>
      </c>
      <c r="AJ4508" s="94">
        <v>0.0</v>
      </c>
      <c r="AK4508" s="94">
        <v>0.0</v>
      </c>
      <c r="AL4508" s="79"/>
      <c r="AM4508" s="2" t="s">
        <v>7549</v>
      </c>
    </row>
    <row r="4509">
      <c r="A4509" s="54">
        <v>46259.0</v>
      </c>
      <c r="B4509" s="54">
        <v>46260.0</v>
      </c>
      <c r="C4509" s="2" t="s">
        <v>1801</v>
      </c>
      <c r="D4509" s="2" t="s">
        <v>146</v>
      </c>
      <c r="E4509" s="2" t="s">
        <v>303</v>
      </c>
      <c r="F4509" s="53">
        <v>0.0</v>
      </c>
      <c r="G4509" s="53">
        <v>0.0</v>
      </c>
      <c r="H4509" s="53">
        <v>0.0</v>
      </c>
      <c r="I4509" s="53">
        <v>0.0</v>
      </c>
      <c r="J4509" s="53">
        <v>0.0</v>
      </c>
      <c r="K4509" s="2" t="s">
        <v>3531</v>
      </c>
      <c r="L4509" s="53">
        <v>0.0</v>
      </c>
      <c r="M4509" s="2" t="s">
        <v>3369</v>
      </c>
      <c r="N4509" s="2" t="s">
        <v>3360</v>
      </c>
      <c r="O4509" s="55"/>
      <c r="AB4509" s="2" t="s">
        <v>164</v>
      </c>
      <c r="AC4509" s="2" t="s">
        <v>3361</v>
      </c>
      <c r="AD4509" s="2" t="s">
        <v>7216</v>
      </c>
      <c r="AE4509" s="2" t="s">
        <v>3363</v>
      </c>
      <c r="AF4509" s="93"/>
      <c r="AG4509" s="2" t="s">
        <v>3364</v>
      </c>
      <c r="AH4509" s="2" t="s">
        <v>3365</v>
      </c>
      <c r="AI4509" s="2">
        <v>0.0</v>
      </c>
      <c r="AJ4509" s="94">
        <v>0.0</v>
      </c>
      <c r="AK4509" s="94">
        <v>0.0</v>
      </c>
      <c r="AL4509" s="79"/>
      <c r="AM4509" s="2" t="s">
        <v>7550</v>
      </c>
    </row>
    <row r="4510">
      <c r="A4510" s="54">
        <v>46260.0</v>
      </c>
      <c r="B4510" s="54">
        <v>46261.0</v>
      </c>
      <c r="C4510" s="2" t="s">
        <v>1801</v>
      </c>
      <c r="D4510" s="2" t="s">
        <v>146</v>
      </c>
      <c r="E4510" s="2" t="s">
        <v>148</v>
      </c>
      <c r="F4510" s="53">
        <v>0.0</v>
      </c>
      <c r="G4510" s="53">
        <v>0.0</v>
      </c>
      <c r="H4510" s="53">
        <v>0.0</v>
      </c>
      <c r="I4510" s="53">
        <v>0.0</v>
      </c>
      <c r="J4510" s="53">
        <v>0.0</v>
      </c>
      <c r="K4510" s="2" t="s">
        <v>3531</v>
      </c>
      <c r="L4510" s="53">
        <v>0.0</v>
      </c>
      <c r="M4510" s="2" t="s">
        <v>3369</v>
      </c>
      <c r="N4510" s="2" t="s">
        <v>3360</v>
      </c>
      <c r="O4510" s="55"/>
      <c r="AB4510" s="2" t="s">
        <v>164</v>
      </c>
      <c r="AC4510" s="2" t="s">
        <v>3361</v>
      </c>
      <c r="AD4510" s="2" t="s">
        <v>7216</v>
      </c>
      <c r="AE4510" s="2" t="s">
        <v>3363</v>
      </c>
      <c r="AF4510" s="93"/>
      <c r="AG4510" s="2" t="s">
        <v>3364</v>
      </c>
      <c r="AH4510" s="2" t="s">
        <v>3365</v>
      </c>
      <c r="AI4510" s="2">
        <v>0.0</v>
      </c>
      <c r="AJ4510" s="94">
        <v>0.0</v>
      </c>
      <c r="AK4510" s="94">
        <v>0.0</v>
      </c>
      <c r="AL4510" s="79"/>
      <c r="AM4510" s="2" t="s">
        <v>7551</v>
      </c>
    </row>
    <row r="4511">
      <c r="A4511" s="54">
        <v>46261.0</v>
      </c>
      <c r="B4511" s="54">
        <v>46262.0</v>
      </c>
      <c r="C4511" s="2" t="s">
        <v>1801</v>
      </c>
      <c r="D4511" s="2" t="s">
        <v>146</v>
      </c>
      <c r="E4511" s="2" t="s">
        <v>196</v>
      </c>
      <c r="F4511" s="53">
        <v>0.0</v>
      </c>
      <c r="G4511" s="53">
        <v>0.0</v>
      </c>
      <c r="H4511" s="53">
        <v>0.0</v>
      </c>
      <c r="I4511" s="53">
        <v>0.0</v>
      </c>
      <c r="J4511" s="53">
        <v>0.0</v>
      </c>
      <c r="K4511" s="2" t="s">
        <v>3531</v>
      </c>
      <c r="L4511" s="53">
        <v>0.0</v>
      </c>
      <c r="M4511" s="2" t="s">
        <v>3369</v>
      </c>
      <c r="N4511" s="2" t="s">
        <v>3360</v>
      </c>
      <c r="O4511" s="55"/>
      <c r="AB4511" s="2" t="s">
        <v>164</v>
      </c>
      <c r="AC4511" s="2" t="s">
        <v>3361</v>
      </c>
      <c r="AD4511" s="2" t="s">
        <v>7216</v>
      </c>
      <c r="AE4511" s="2" t="s">
        <v>3363</v>
      </c>
      <c r="AF4511" s="93"/>
      <c r="AG4511" s="2" t="s">
        <v>3364</v>
      </c>
      <c r="AH4511" s="2" t="s">
        <v>3365</v>
      </c>
      <c r="AI4511" s="2">
        <v>0.0</v>
      </c>
      <c r="AJ4511" s="94">
        <v>0.0</v>
      </c>
      <c r="AK4511" s="94">
        <v>0.0</v>
      </c>
      <c r="AL4511" s="79"/>
      <c r="AM4511" s="2" t="s">
        <v>7552</v>
      </c>
    </row>
    <row r="4512">
      <c r="A4512" s="54">
        <v>46262.0</v>
      </c>
      <c r="B4512" s="54">
        <v>46263.0</v>
      </c>
      <c r="C4512" s="2" t="s">
        <v>1801</v>
      </c>
      <c r="D4512" s="2" t="s">
        <v>146</v>
      </c>
      <c r="E4512" s="2" t="s">
        <v>288</v>
      </c>
      <c r="F4512" s="53">
        <v>0.0</v>
      </c>
      <c r="G4512" s="53">
        <v>0.0</v>
      </c>
      <c r="H4512" s="53">
        <v>0.0</v>
      </c>
      <c r="I4512" s="53">
        <v>0.0</v>
      </c>
      <c r="J4512" s="53">
        <v>0.0</v>
      </c>
      <c r="K4512" s="2" t="s">
        <v>3531</v>
      </c>
      <c r="L4512" s="53">
        <v>0.0</v>
      </c>
      <c r="M4512" s="2" t="s">
        <v>3369</v>
      </c>
      <c r="N4512" s="2" t="s">
        <v>3360</v>
      </c>
      <c r="O4512" s="55"/>
      <c r="AB4512" s="2" t="s">
        <v>164</v>
      </c>
      <c r="AC4512" s="2" t="s">
        <v>3361</v>
      </c>
      <c r="AD4512" s="2" t="s">
        <v>7216</v>
      </c>
      <c r="AE4512" s="2" t="s">
        <v>3363</v>
      </c>
      <c r="AF4512" s="93"/>
      <c r="AG4512" s="2" t="s">
        <v>3364</v>
      </c>
      <c r="AH4512" s="2" t="s">
        <v>3365</v>
      </c>
      <c r="AI4512" s="2">
        <v>0.0</v>
      </c>
      <c r="AJ4512" s="94">
        <v>0.0</v>
      </c>
      <c r="AK4512" s="94">
        <v>0.0</v>
      </c>
      <c r="AL4512" s="79"/>
      <c r="AM4512" s="2" t="s">
        <v>7553</v>
      </c>
    </row>
    <row r="4513">
      <c r="A4513" s="54">
        <v>46263.0</v>
      </c>
      <c r="B4513" s="54">
        <v>46264.0</v>
      </c>
      <c r="C4513" s="2" t="s">
        <v>1801</v>
      </c>
      <c r="D4513" s="2" t="s">
        <v>146</v>
      </c>
      <c r="E4513" s="2" t="s">
        <v>256</v>
      </c>
      <c r="F4513" s="53">
        <v>0.0</v>
      </c>
      <c r="G4513" s="53">
        <v>0.0</v>
      </c>
      <c r="H4513" s="53">
        <v>0.0</v>
      </c>
      <c r="I4513" s="53">
        <v>0.0</v>
      </c>
      <c r="J4513" s="53">
        <v>0.0</v>
      </c>
      <c r="K4513" s="2" t="s">
        <v>3531</v>
      </c>
      <c r="L4513" s="53">
        <v>0.0</v>
      </c>
      <c r="M4513" s="2" t="s">
        <v>3369</v>
      </c>
      <c r="N4513" s="2" t="s">
        <v>3360</v>
      </c>
      <c r="O4513" s="55"/>
      <c r="AB4513" s="2" t="s">
        <v>164</v>
      </c>
      <c r="AC4513" s="2" t="s">
        <v>3361</v>
      </c>
      <c r="AD4513" s="2" t="s">
        <v>7216</v>
      </c>
      <c r="AE4513" s="2" t="s">
        <v>3363</v>
      </c>
      <c r="AF4513" s="93"/>
      <c r="AG4513" s="2" t="s">
        <v>3364</v>
      </c>
      <c r="AH4513" s="2" t="s">
        <v>3365</v>
      </c>
      <c r="AI4513" s="2">
        <v>0.0</v>
      </c>
      <c r="AJ4513" s="94">
        <v>0.0</v>
      </c>
      <c r="AK4513" s="94">
        <v>0.0</v>
      </c>
      <c r="AL4513" s="79"/>
      <c r="AM4513" s="2" t="s">
        <v>7554</v>
      </c>
    </row>
    <row r="4514">
      <c r="A4514" s="54">
        <v>46264.0</v>
      </c>
      <c r="B4514" s="54">
        <v>46265.0</v>
      </c>
      <c r="C4514" s="2" t="s">
        <v>1801</v>
      </c>
      <c r="D4514" s="2" t="s">
        <v>146</v>
      </c>
      <c r="E4514" s="2" t="s">
        <v>180</v>
      </c>
      <c r="F4514" s="53">
        <v>0.0</v>
      </c>
      <c r="G4514" s="53">
        <v>0.0</v>
      </c>
      <c r="H4514" s="53">
        <v>0.0</v>
      </c>
      <c r="I4514" s="53">
        <v>0.0</v>
      </c>
      <c r="J4514" s="53">
        <v>0.0</v>
      </c>
      <c r="K4514" s="2" t="s">
        <v>3531</v>
      </c>
      <c r="L4514" s="53">
        <v>0.0</v>
      </c>
      <c r="M4514" s="2" t="s">
        <v>3369</v>
      </c>
      <c r="N4514" s="2" t="s">
        <v>3360</v>
      </c>
      <c r="O4514" s="55"/>
      <c r="AB4514" s="2" t="s">
        <v>164</v>
      </c>
      <c r="AC4514" s="2" t="s">
        <v>3361</v>
      </c>
      <c r="AD4514" s="2" t="s">
        <v>7216</v>
      </c>
      <c r="AE4514" s="2" t="s">
        <v>3363</v>
      </c>
      <c r="AF4514" s="93"/>
      <c r="AG4514" s="2" t="s">
        <v>3364</v>
      </c>
      <c r="AH4514" s="2" t="s">
        <v>3365</v>
      </c>
      <c r="AI4514" s="2">
        <v>0.0</v>
      </c>
      <c r="AJ4514" s="94">
        <v>0.0</v>
      </c>
      <c r="AK4514" s="94">
        <v>0.0</v>
      </c>
      <c r="AL4514" s="79"/>
      <c r="AM4514" s="2" t="s">
        <v>7555</v>
      </c>
    </row>
    <row r="4515">
      <c r="A4515" s="54">
        <v>46265.0</v>
      </c>
      <c r="B4515" s="54">
        <v>46266.0</v>
      </c>
      <c r="C4515" s="2" t="s">
        <v>1801</v>
      </c>
      <c r="D4515" s="2" t="s">
        <v>146</v>
      </c>
      <c r="E4515" s="2" t="s">
        <v>208</v>
      </c>
      <c r="F4515" s="53">
        <v>0.0</v>
      </c>
      <c r="G4515" s="53">
        <v>0.0</v>
      </c>
      <c r="H4515" s="53">
        <v>0.0</v>
      </c>
      <c r="I4515" s="53">
        <v>0.0</v>
      </c>
      <c r="J4515" s="53">
        <v>0.0</v>
      </c>
      <c r="K4515" s="2" t="s">
        <v>3531</v>
      </c>
      <c r="L4515" s="53">
        <v>0.0</v>
      </c>
      <c r="M4515" s="2" t="s">
        <v>3369</v>
      </c>
      <c r="N4515" s="2" t="s">
        <v>3360</v>
      </c>
      <c r="O4515" s="55"/>
      <c r="AB4515" s="2" t="s">
        <v>164</v>
      </c>
      <c r="AC4515" s="2" t="s">
        <v>3361</v>
      </c>
      <c r="AD4515" s="2" t="s">
        <v>7216</v>
      </c>
      <c r="AE4515" s="2" t="s">
        <v>3363</v>
      </c>
      <c r="AF4515" s="93"/>
      <c r="AG4515" s="2" t="s">
        <v>3364</v>
      </c>
      <c r="AH4515" s="2" t="s">
        <v>3365</v>
      </c>
      <c r="AI4515" s="2">
        <v>0.0</v>
      </c>
      <c r="AJ4515" s="94">
        <v>0.0</v>
      </c>
      <c r="AK4515" s="94">
        <v>0.0</v>
      </c>
      <c r="AL4515" s="79"/>
      <c r="AM4515" s="2" t="s">
        <v>7556</v>
      </c>
    </row>
    <row r="4516">
      <c r="A4516" s="54">
        <v>46266.0</v>
      </c>
      <c r="B4516" s="54">
        <v>46267.0</v>
      </c>
      <c r="C4516" s="2" t="s">
        <v>1801</v>
      </c>
      <c r="D4516" s="2" t="s">
        <v>146</v>
      </c>
      <c r="E4516" s="2" t="s">
        <v>303</v>
      </c>
      <c r="F4516" s="53">
        <v>0.0</v>
      </c>
      <c r="G4516" s="53">
        <v>0.0</v>
      </c>
      <c r="H4516" s="53">
        <v>0.0</v>
      </c>
      <c r="I4516" s="53">
        <v>0.0</v>
      </c>
      <c r="J4516" s="53">
        <v>0.0</v>
      </c>
      <c r="K4516" s="2" t="s">
        <v>3531</v>
      </c>
      <c r="L4516" s="53">
        <v>0.0</v>
      </c>
      <c r="M4516" s="2" t="s">
        <v>3369</v>
      </c>
      <c r="N4516" s="2" t="s">
        <v>3360</v>
      </c>
      <c r="O4516" s="55"/>
      <c r="AB4516" s="2" t="s">
        <v>164</v>
      </c>
      <c r="AC4516" s="2" t="s">
        <v>3361</v>
      </c>
      <c r="AD4516" s="2" t="s">
        <v>7216</v>
      </c>
      <c r="AE4516" s="2" t="s">
        <v>3363</v>
      </c>
      <c r="AF4516" s="93"/>
      <c r="AG4516" s="2" t="s">
        <v>3364</v>
      </c>
      <c r="AH4516" s="2" t="s">
        <v>3365</v>
      </c>
      <c r="AI4516" s="2">
        <v>0.0</v>
      </c>
      <c r="AJ4516" s="94">
        <v>0.0</v>
      </c>
      <c r="AK4516" s="94">
        <v>0.0</v>
      </c>
      <c r="AL4516" s="79"/>
      <c r="AM4516" s="2" t="s">
        <v>7557</v>
      </c>
    </row>
    <row r="4517">
      <c r="A4517" s="54">
        <v>46267.0</v>
      </c>
      <c r="B4517" s="54">
        <v>46268.0</v>
      </c>
      <c r="C4517" s="2" t="s">
        <v>1801</v>
      </c>
      <c r="D4517" s="2" t="s">
        <v>146</v>
      </c>
      <c r="E4517" s="2" t="s">
        <v>148</v>
      </c>
      <c r="F4517" s="53">
        <v>0.0</v>
      </c>
      <c r="G4517" s="53">
        <v>0.0</v>
      </c>
      <c r="H4517" s="53">
        <v>0.0</v>
      </c>
      <c r="I4517" s="53">
        <v>0.0</v>
      </c>
      <c r="J4517" s="53">
        <v>0.0</v>
      </c>
      <c r="K4517" s="2" t="s">
        <v>3531</v>
      </c>
      <c r="L4517" s="53">
        <v>0.0</v>
      </c>
      <c r="M4517" s="2" t="s">
        <v>3369</v>
      </c>
      <c r="N4517" s="2" t="s">
        <v>3360</v>
      </c>
      <c r="O4517" s="55"/>
      <c r="AB4517" s="2" t="s">
        <v>164</v>
      </c>
      <c r="AC4517" s="2" t="s">
        <v>3361</v>
      </c>
      <c r="AD4517" s="2" t="s">
        <v>7216</v>
      </c>
      <c r="AE4517" s="2" t="s">
        <v>3363</v>
      </c>
      <c r="AF4517" s="93"/>
      <c r="AG4517" s="2" t="s">
        <v>3364</v>
      </c>
      <c r="AH4517" s="2" t="s">
        <v>3365</v>
      </c>
      <c r="AI4517" s="2">
        <v>0.0</v>
      </c>
      <c r="AJ4517" s="94">
        <v>0.0</v>
      </c>
      <c r="AK4517" s="94">
        <v>0.0</v>
      </c>
      <c r="AL4517" s="79"/>
      <c r="AM4517" s="2" t="s">
        <v>7558</v>
      </c>
    </row>
    <row r="4518">
      <c r="A4518" s="54">
        <v>46268.0</v>
      </c>
      <c r="B4518" s="54">
        <v>46269.0</v>
      </c>
      <c r="C4518" s="2" t="s">
        <v>1801</v>
      </c>
      <c r="D4518" s="2" t="s">
        <v>146</v>
      </c>
      <c r="E4518" s="2" t="s">
        <v>196</v>
      </c>
      <c r="F4518" s="53">
        <v>0.0</v>
      </c>
      <c r="G4518" s="53">
        <v>0.0</v>
      </c>
      <c r="H4518" s="53">
        <v>0.0</v>
      </c>
      <c r="I4518" s="53">
        <v>0.0</v>
      </c>
      <c r="J4518" s="53">
        <v>0.0</v>
      </c>
      <c r="K4518" s="2" t="s">
        <v>3531</v>
      </c>
      <c r="L4518" s="53">
        <v>0.0</v>
      </c>
      <c r="M4518" s="2" t="s">
        <v>3369</v>
      </c>
      <c r="N4518" s="2" t="s">
        <v>3360</v>
      </c>
      <c r="O4518" s="55"/>
      <c r="AB4518" s="2" t="s">
        <v>164</v>
      </c>
      <c r="AC4518" s="2" t="s">
        <v>3361</v>
      </c>
      <c r="AD4518" s="2" t="s">
        <v>7216</v>
      </c>
      <c r="AE4518" s="2" t="s">
        <v>3363</v>
      </c>
      <c r="AF4518" s="93"/>
      <c r="AG4518" s="2" t="s">
        <v>3364</v>
      </c>
      <c r="AH4518" s="2" t="s">
        <v>3365</v>
      </c>
      <c r="AI4518" s="2">
        <v>0.0</v>
      </c>
      <c r="AJ4518" s="94">
        <v>0.0</v>
      </c>
      <c r="AK4518" s="94">
        <v>0.0</v>
      </c>
      <c r="AL4518" s="79"/>
      <c r="AM4518" s="2" t="s">
        <v>7559</v>
      </c>
    </row>
    <row r="4519">
      <c r="A4519" s="54">
        <v>46269.0</v>
      </c>
      <c r="B4519" s="54">
        <v>46270.0</v>
      </c>
      <c r="C4519" s="2" t="s">
        <v>1801</v>
      </c>
      <c r="D4519" s="2" t="s">
        <v>146</v>
      </c>
      <c r="E4519" s="2" t="s">
        <v>288</v>
      </c>
      <c r="F4519" s="53">
        <v>0.0</v>
      </c>
      <c r="G4519" s="53">
        <v>0.0</v>
      </c>
      <c r="H4519" s="53">
        <v>0.0</v>
      </c>
      <c r="I4519" s="53">
        <v>0.0</v>
      </c>
      <c r="J4519" s="53">
        <v>0.0</v>
      </c>
      <c r="K4519" s="2" t="s">
        <v>3531</v>
      </c>
      <c r="L4519" s="53">
        <v>0.0</v>
      </c>
      <c r="M4519" s="2" t="s">
        <v>3369</v>
      </c>
      <c r="N4519" s="2" t="s">
        <v>3360</v>
      </c>
      <c r="O4519" s="55"/>
      <c r="AB4519" s="2" t="s">
        <v>164</v>
      </c>
      <c r="AC4519" s="2" t="s">
        <v>3361</v>
      </c>
      <c r="AD4519" s="2" t="s">
        <v>7216</v>
      </c>
      <c r="AE4519" s="2" t="s">
        <v>3363</v>
      </c>
      <c r="AF4519" s="93"/>
      <c r="AG4519" s="2" t="s">
        <v>3364</v>
      </c>
      <c r="AH4519" s="2" t="s">
        <v>3365</v>
      </c>
      <c r="AI4519" s="2">
        <v>0.0</v>
      </c>
      <c r="AJ4519" s="94">
        <v>0.0</v>
      </c>
      <c r="AK4519" s="94">
        <v>0.0</v>
      </c>
      <c r="AL4519" s="79"/>
      <c r="AM4519" s="2" t="s">
        <v>7560</v>
      </c>
    </row>
    <row r="4520">
      <c r="A4520" s="54">
        <v>46270.0</v>
      </c>
      <c r="B4520" s="54">
        <v>46271.0</v>
      </c>
      <c r="C4520" s="2" t="s">
        <v>1801</v>
      </c>
      <c r="D4520" s="2" t="s">
        <v>146</v>
      </c>
      <c r="E4520" s="2" t="s">
        <v>256</v>
      </c>
      <c r="F4520" s="53">
        <v>0.0</v>
      </c>
      <c r="G4520" s="53">
        <v>0.0</v>
      </c>
      <c r="H4520" s="53">
        <v>0.0</v>
      </c>
      <c r="I4520" s="53">
        <v>0.0</v>
      </c>
      <c r="J4520" s="53">
        <v>0.0</v>
      </c>
      <c r="K4520" s="2" t="s">
        <v>3531</v>
      </c>
      <c r="L4520" s="53">
        <v>0.0</v>
      </c>
      <c r="M4520" s="2" t="s">
        <v>3369</v>
      </c>
      <c r="N4520" s="2" t="s">
        <v>3360</v>
      </c>
      <c r="O4520" s="55"/>
      <c r="AB4520" s="2" t="s">
        <v>164</v>
      </c>
      <c r="AC4520" s="2" t="s">
        <v>3361</v>
      </c>
      <c r="AD4520" s="2" t="s">
        <v>7216</v>
      </c>
      <c r="AE4520" s="2" t="s">
        <v>3363</v>
      </c>
      <c r="AF4520" s="93"/>
      <c r="AG4520" s="2" t="s">
        <v>3364</v>
      </c>
      <c r="AH4520" s="2" t="s">
        <v>3365</v>
      </c>
      <c r="AI4520" s="2">
        <v>0.0</v>
      </c>
      <c r="AJ4520" s="94">
        <v>0.0</v>
      </c>
      <c r="AK4520" s="94">
        <v>0.0</v>
      </c>
      <c r="AL4520" s="79"/>
      <c r="AM4520" s="2" t="s">
        <v>7561</v>
      </c>
    </row>
    <row r="4521">
      <c r="A4521" s="54">
        <v>46271.0</v>
      </c>
      <c r="B4521" s="54">
        <v>46272.0</v>
      </c>
      <c r="C4521" s="2" t="s">
        <v>1801</v>
      </c>
      <c r="D4521" s="2" t="s">
        <v>146</v>
      </c>
      <c r="E4521" s="2" t="s">
        <v>180</v>
      </c>
      <c r="F4521" s="53">
        <v>0.0</v>
      </c>
      <c r="G4521" s="53">
        <v>0.0</v>
      </c>
      <c r="H4521" s="53">
        <v>0.0</v>
      </c>
      <c r="I4521" s="53">
        <v>0.0</v>
      </c>
      <c r="J4521" s="53">
        <v>0.0</v>
      </c>
      <c r="K4521" s="2" t="s">
        <v>3531</v>
      </c>
      <c r="L4521" s="53">
        <v>0.0</v>
      </c>
      <c r="M4521" s="2" t="s">
        <v>3369</v>
      </c>
      <c r="N4521" s="2" t="s">
        <v>3360</v>
      </c>
      <c r="O4521" s="55"/>
      <c r="AB4521" s="2" t="s">
        <v>164</v>
      </c>
      <c r="AC4521" s="2" t="s">
        <v>3361</v>
      </c>
      <c r="AD4521" s="2" t="s">
        <v>7216</v>
      </c>
      <c r="AE4521" s="2" t="s">
        <v>3363</v>
      </c>
      <c r="AF4521" s="93"/>
      <c r="AG4521" s="2" t="s">
        <v>3364</v>
      </c>
      <c r="AH4521" s="2" t="s">
        <v>3365</v>
      </c>
      <c r="AI4521" s="2">
        <v>0.0</v>
      </c>
      <c r="AJ4521" s="94">
        <v>0.0</v>
      </c>
      <c r="AK4521" s="94">
        <v>0.0</v>
      </c>
      <c r="AL4521" s="79"/>
      <c r="AM4521" s="2" t="s">
        <v>7562</v>
      </c>
    </row>
    <row r="4522">
      <c r="A4522" s="54">
        <v>46272.0</v>
      </c>
      <c r="B4522" s="54">
        <v>46273.0</v>
      </c>
      <c r="C4522" s="2" t="s">
        <v>1801</v>
      </c>
      <c r="D4522" s="2" t="s">
        <v>146</v>
      </c>
      <c r="E4522" s="2" t="s">
        <v>208</v>
      </c>
      <c r="F4522" s="53">
        <v>0.0</v>
      </c>
      <c r="G4522" s="53">
        <v>0.0</v>
      </c>
      <c r="H4522" s="53">
        <v>0.0</v>
      </c>
      <c r="I4522" s="53">
        <v>0.0</v>
      </c>
      <c r="J4522" s="53">
        <v>0.0</v>
      </c>
      <c r="K4522" s="2" t="s">
        <v>3531</v>
      </c>
      <c r="L4522" s="53">
        <v>0.0</v>
      </c>
      <c r="M4522" s="2" t="s">
        <v>3369</v>
      </c>
      <c r="N4522" s="2" t="s">
        <v>3360</v>
      </c>
      <c r="O4522" s="55"/>
      <c r="AB4522" s="2" t="s">
        <v>164</v>
      </c>
      <c r="AC4522" s="2" t="s">
        <v>3361</v>
      </c>
      <c r="AD4522" s="2" t="s">
        <v>7216</v>
      </c>
      <c r="AE4522" s="2" t="s">
        <v>3363</v>
      </c>
      <c r="AF4522" s="93"/>
      <c r="AG4522" s="2" t="s">
        <v>3364</v>
      </c>
      <c r="AH4522" s="2" t="s">
        <v>3365</v>
      </c>
      <c r="AI4522" s="2">
        <v>0.0</v>
      </c>
      <c r="AJ4522" s="94">
        <v>0.0</v>
      </c>
      <c r="AK4522" s="94">
        <v>0.0</v>
      </c>
      <c r="AL4522" s="79"/>
      <c r="AM4522" s="2" t="s">
        <v>7563</v>
      </c>
    </row>
    <row r="4523">
      <c r="A4523" s="54">
        <v>46273.0</v>
      </c>
      <c r="B4523" s="54">
        <v>46274.0</v>
      </c>
      <c r="C4523" s="2" t="s">
        <v>1801</v>
      </c>
      <c r="D4523" s="2" t="s">
        <v>146</v>
      </c>
      <c r="E4523" s="2" t="s">
        <v>303</v>
      </c>
      <c r="F4523" s="53">
        <v>0.0</v>
      </c>
      <c r="G4523" s="53">
        <v>0.0</v>
      </c>
      <c r="H4523" s="53">
        <v>0.0</v>
      </c>
      <c r="I4523" s="53">
        <v>0.0</v>
      </c>
      <c r="J4523" s="53">
        <v>0.0</v>
      </c>
      <c r="K4523" s="2" t="s">
        <v>3531</v>
      </c>
      <c r="L4523" s="53">
        <v>0.0</v>
      </c>
      <c r="M4523" s="2" t="s">
        <v>3369</v>
      </c>
      <c r="N4523" s="2" t="s">
        <v>3360</v>
      </c>
      <c r="O4523" s="55"/>
      <c r="AB4523" s="2" t="s">
        <v>164</v>
      </c>
      <c r="AC4523" s="2" t="s">
        <v>3361</v>
      </c>
      <c r="AD4523" s="2" t="s">
        <v>7216</v>
      </c>
      <c r="AE4523" s="2" t="s">
        <v>3363</v>
      </c>
      <c r="AF4523" s="93"/>
      <c r="AG4523" s="2" t="s">
        <v>3364</v>
      </c>
      <c r="AH4523" s="2" t="s">
        <v>3365</v>
      </c>
      <c r="AI4523" s="2">
        <v>0.0</v>
      </c>
      <c r="AJ4523" s="94">
        <v>0.0</v>
      </c>
      <c r="AK4523" s="94">
        <v>0.0</v>
      </c>
      <c r="AL4523" s="79"/>
      <c r="AM4523" s="2" t="s">
        <v>7564</v>
      </c>
    </row>
    <row r="4524">
      <c r="A4524" s="54">
        <v>46274.0</v>
      </c>
      <c r="B4524" s="54">
        <v>46275.0</v>
      </c>
      <c r="C4524" s="2" t="s">
        <v>1801</v>
      </c>
      <c r="D4524" s="2" t="s">
        <v>146</v>
      </c>
      <c r="E4524" s="2" t="s">
        <v>148</v>
      </c>
      <c r="F4524" s="53">
        <v>0.0</v>
      </c>
      <c r="G4524" s="53">
        <v>0.0</v>
      </c>
      <c r="H4524" s="53">
        <v>0.0</v>
      </c>
      <c r="I4524" s="53">
        <v>0.0</v>
      </c>
      <c r="J4524" s="53">
        <v>0.0</v>
      </c>
      <c r="K4524" s="2" t="s">
        <v>3531</v>
      </c>
      <c r="L4524" s="53">
        <v>0.0</v>
      </c>
      <c r="M4524" s="2" t="s">
        <v>3369</v>
      </c>
      <c r="N4524" s="2" t="s">
        <v>3360</v>
      </c>
      <c r="O4524" s="55"/>
      <c r="AB4524" s="2" t="s">
        <v>164</v>
      </c>
      <c r="AC4524" s="2" t="s">
        <v>3361</v>
      </c>
      <c r="AD4524" s="2" t="s">
        <v>7216</v>
      </c>
      <c r="AE4524" s="2" t="s">
        <v>3363</v>
      </c>
      <c r="AF4524" s="93"/>
      <c r="AG4524" s="2" t="s">
        <v>3364</v>
      </c>
      <c r="AH4524" s="2" t="s">
        <v>3365</v>
      </c>
      <c r="AI4524" s="2">
        <v>0.0</v>
      </c>
      <c r="AJ4524" s="94">
        <v>0.0</v>
      </c>
      <c r="AK4524" s="94">
        <v>0.0</v>
      </c>
      <c r="AL4524" s="79"/>
      <c r="AM4524" s="2" t="s">
        <v>7565</v>
      </c>
    </row>
    <row r="4525">
      <c r="A4525" s="54">
        <v>46275.0</v>
      </c>
      <c r="B4525" s="54">
        <v>46276.0</v>
      </c>
      <c r="C4525" s="2" t="s">
        <v>1801</v>
      </c>
      <c r="D4525" s="2" t="s">
        <v>146</v>
      </c>
      <c r="E4525" s="2" t="s">
        <v>196</v>
      </c>
      <c r="F4525" s="53">
        <v>0.0</v>
      </c>
      <c r="G4525" s="53">
        <v>0.0</v>
      </c>
      <c r="H4525" s="53">
        <v>0.0</v>
      </c>
      <c r="I4525" s="53">
        <v>0.0</v>
      </c>
      <c r="J4525" s="53">
        <v>0.0</v>
      </c>
      <c r="K4525" s="2" t="s">
        <v>3531</v>
      </c>
      <c r="L4525" s="53">
        <v>0.0</v>
      </c>
      <c r="M4525" s="2" t="s">
        <v>3369</v>
      </c>
      <c r="N4525" s="2" t="s">
        <v>3360</v>
      </c>
      <c r="O4525" s="55"/>
      <c r="AB4525" s="2" t="s">
        <v>164</v>
      </c>
      <c r="AC4525" s="2" t="s">
        <v>3361</v>
      </c>
      <c r="AD4525" s="2" t="s">
        <v>7216</v>
      </c>
      <c r="AE4525" s="2" t="s">
        <v>3363</v>
      </c>
      <c r="AF4525" s="93"/>
      <c r="AG4525" s="2" t="s">
        <v>3364</v>
      </c>
      <c r="AH4525" s="2" t="s">
        <v>3365</v>
      </c>
      <c r="AI4525" s="2">
        <v>0.0</v>
      </c>
      <c r="AJ4525" s="94">
        <v>0.0</v>
      </c>
      <c r="AK4525" s="94">
        <v>0.0</v>
      </c>
      <c r="AL4525" s="79"/>
      <c r="AM4525" s="2" t="s">
        <v>7566</v>
      </c>
    </row>
    <row r="4526">
      <c r="A4526" s="54">
        <v>46276.0</v>
      </c>
      <c r="B4526" s="54">
        <v>46277.0</v>
      </c>
      <c r="C4526" s="2" t="s">
        <v>1801</v>
      </c>
      <c r="D4526" s="2" t="s">
        <v>146</v>
      </c>
      <c r="E4526" s="2" t="s">
        <v>288</v>
      </c>
      <c r="F4526" s="53">
        <v>0.0</v>
      </c>
      <c r="G4526" s="53">
        <v>0.0</v>
      </c>
      <c r="H4526" s="53">
        <v>0.0</v>
      </c>
      <c r="I4526" s="53">
        <v>0.0</v>
      </c>
      <c r="J4526" s="53">
        <v>0.0</v>
      </c>
      <c r="K4526" s="2" t="s">
        <v>3531</v>
      </c>
      <c r="L4526" s="53">
        <v>0.0</v>
      </c>
      <c r="M4526" s="2" t="s">
        <v>3369</v>
      </c>
      <c r="N4526" s="2" t="s">
        <v>3360</v>
      </c>
      <c r="O4526" s="55"/>
      <c r="AB4526" s="2" t="s">
        <v>164</v>
      </c>
      <c r="AC4526" s="2" t="s">
        <v>3361</v>
      </c>
      <c r="AD4526" s="2" t="s">
        <v>7216</v>
      </c>
      <c r="AE4526" s="2" t="s">
        <v>3363</v>
      </c>
      <c r="AF4526" s="93"/>
      <c r="AG4526" s="2" t="s">
        <v>3364</v>
      </c>
      <c r="AH4526" s="2" t="s">
        <v>3365</v>
      </c>
      <c r="AI4526" s="2">
        <v>0.0</v>
      </c>
      <c r="AJ4526" s="94">
        <v>0.0</v>
      </c>
      <c r="AK4526" s="94">
        <v>0.0</v>
      </c>
      <c r="AL4526" s="79"/>
      <c r="AM4526" s="2" t="s">
        <v>7567</v>
      </c>
    </row>
    <row r="4527">
      <c r="A4527" s="54">
        <v>46277.0</v>
      </c>
      <c r="B4527" s="54">
        <v>46278.0</v>
      </c>
      <c r="C4527" s="2" t="s">
        <v>1801</v>
      </c>
      <c r="D4527" s="2" t="s">
        <v>146</v>
      </c>
      <c r="E4527" s="2" t="s">
        <v>256</v>
      </c>
      <c r="F4527" s="53">
        <v>0.0</v>
      </c>
      <c r="G4527" s="53">
        <v>0.0</v>
      </c>
      <c r="H4527" s="53">
        <v>0.0</v>
      </c>
      <c r="I4527" s="53">
        <v>0.0</v>
      </c>
      <c r="J4527" s="53">
        <v>0.0</v>
      </c>
      <c r="K4527" s="2" t="s">
        <v>3531</v>
      </c>
      <c r="L4527" s="53">
        <v>0.0</v>
      </c>
      <c r="M4527" s="2" t="s">
        <v>3369</v>
      </c>
      <c r="N4527" s="2" t="s">
        <v>3360</v>
      </c>
      <c r="O4527" s="55"/>
      <c r="AB4527" s="2" t="s">
        <v>164</v>
      </c>
      <c r="AC4527" s="2" t="s">
        <v>3361</v>
      </c>
      <c r="AD4527" s="2" t="s">
        <v>7216</v>
      </c>
      <c r="AE4527" s="2" t="s">
        <v>3363</v>
      </c>
      <c r="AF4527" s="93"/>
      <c r="AG4527" s="2" t="s">
        <v>3364</v>
      </c>
      <c r="AH4527" s="2" t="s">
        <v>3365</v>
      </c>
      <c r="AI4527" s="2">
        <v>0.0</v>
      </c>
      <c r="AJ4527" s="94">
        <v>0.0</v>
      </c>
      <c r="AK4527" s="94">
        <v>0.0</v>
      </c>
      <c r="AL4527" s="79"/>
      <c r="AM4527" s="2" t="s">
        <v>7568</v>
      </c>
    </row>
    <row r="4528">
      <c r="A4528" s="54">
        <v>46278.0</v>
      </c>
      <c r="B4528" s="54">
        <v>46279.0</v>
      </c>
      <c r="C4528" s="2" t="s">
        <v>1801</v>
      </c>
      <c r="D4528" s="2" t="s">
        <v>146</v>
      </c>
      <c r="E4528" s="2" t="s">
        <v>180</v>
      </c>
      <c r="F4528" s="53">
        <v>0.0</v>
      </c>
      <c r="G4528" s="53">
        <v>0.0</v>
      </c>
      <c r="H4528" s="53">
        <v>0.0</v>
      </c>
      <c r="I4528" s="53">
        <v>0.0</v>
      </c>
      <c r="J4528" s="53">
        <v>0.0</v>
      </c>
      <c r="K4528" s="2" t="s">
        <v>3531</v>
      </c>
      <c r="L4528" s="53">
        <v>0.0</v>
      </c>
      <c r="M4528" s="2" t="s">
        <v>3369</v>
      </c>
      <c r="N4528" s="2" t="s">
        <v>3360</v>
      </c>
      <c r="O4528" s="55"/>
      <c r="AB4528" s="2" t="s">
        <v>164</v>
      </c>
      <c r="AC4528" s="2" t="s">
        <v>3361</v>
      </c>
      <c r="AD4528" s="2" t="s">
        <v>7216</v>
      </c>
      <c r="AE4528" s="2" t="s">
        <v>3363</v>
      </c>
      <c r="AF4528" s="93"/>
      <c r="AG4528" s="2" t="s">
        <v>3364</v>
      </c>
      <c r="AH4528" s="2" t="s">
        <v>3365</v>
      </c>
      <c r="AI4528" s="2">
        <v>0.0</v>
      </c>
      <c r="AJ4528" s="94">
        <v>0.0</v>
      </c>
      <c r="AK4528" s="94">
        <v>0.0</v>
      </c>
      <c r="AL4528" s="79"/>
      <c r="AM4528" s="2" t="s">
        <v>7569</v>
      </c>
    </row>
    <row r="4529">
      <c r="A4529" s="54">
        <v>46279.0</v>
      </c>
      <c r="B4529" s="54">
        <v>46280.0</v>
      </c>
      <c r="C4529" s="2" t="s">
        <v>1801</v>
      </c>
      <c r="D4529" s="2" t="s">
        <v>146</v>
      </c>
      <c r="E4529" s="2" t="s">
        <v>208</v>
      </c>
      <c r="F4529" s="53">
        <v>0.0</v>
      </c>
      <c r="G4529" s="53">
        <v>0.0</v>
      </c>
      <c r="H4529" s="53">
        <v>0.0</v>
      </c>
      <c r="I4529" s="53">
        <v>0.0</v>
      </c>
      <c r="J4529" s="53">
        <v>0.0</v>
      </c>
      <c r="K4529" s="2" t="s">
        <v>3531</v>
      </c>
      <c r="L4529" s="53">
        <v>0.0</v>
      </c>
      <c r="M4529" s="2" t="s">
        <v>3369</v>
      </c>
      <c r="N4529" s="2" t="s">
        <v>3360</v>
      </c>
      <c r="O4529" s="55"/>
      <c r="AB4529" s="2" t="s">
        <v>164</v>
      </c>
      <c r="AC4529" s="2" t="s">
        <v>3361</v>
      </c>
      <c r="AD4529" s="2" t="s">
        <v>7216</v>
      </c>
      <c r="AE4529" s="2" t="s">
        <v>3363</v>
      </c>
      <c r="AF4529" s="93"/>
      <c r="AG4529" s="2" t="s">
        <v>3364</v>
      </c>
      <c r="AH4529" s="2" t="s">
        <v>3365</v>
      </c>
      <c r="AI4529" s="2">
        <v>0.0</v>
      </c>
      <c r="AJ4529" s="94">
        <v>0.0</v>
      </c>
      <c r="AK4529" s="94">
        <v>0.0</v>
      </c>
      <c r="AL4529" s="79"/>
      <c r="AM4529" s="2" t="s">
        <v>7570</v>
      </c>
    </row>
    <row r="4530">
      <c r="A4530" s="54">
        <v>46280.0</v>
      </c>
      <c r="B4530" s="54">
        <v>46281.0</v>
      </c>
      <c r="C4530" s="2" t="s">
        <v>1801</v>
      </c>
      <c r="D4530" s="2" t="s">
        <v>146</v>
      </c>
      <c r="E4530" s="2" t="s">
        <v>303</v>
      </c>
      <c r="F4530" s="53">
        <v>0.0</v>
      </c>
      <c r="G4530" s="53">
        <v>0.0</v>
      </c>
      <c r="H4530" s="53">
        <v>0.0</v>
      </c>
      <c r="I4530" s="53">
        <v>0.0</v>
      </c>
      <c r="J4530" s="53">
        <v>0.0</v>
      </c>
      <c r="K4530" s="2" t="s">
        <v>3531</v>
      </c>
      <c r="L4530" s="53">
        <v>0.0</v>
      </c>
      <c r="M4530" s="2" t="s">
        <v>3369</v>
      </c>
      <c r="N4530" s="2" t="s">
        <v>3360</v>
      </c>
      <c r="O4530" s="55"/>
      <c r="AB4530" s="2" t="s">
        <v>164</v>
      </c>
      <c r="AC4530" s="2" t="s">
        <v>3361</v>
      </c>
      <c r="AD4530" s="2" t="s">
        <v>7216</v>
      </c>
      <c r="AE4530" s="2" t="s">
        <v>3363</v>
      </c>
      <c r="AF4530" s="93"/>
      <c r="AG4530" s="2" t="s">
        <v>3364</v>
      </c>
      <c r="AH4530" s="2" t="s">
        <v>3365</v>
      </c>
      <c r="AI4530" s="2">
        <v>0.0</v>
      </c>
      <c r="AJ4530" s="94">
        <v>0.0</v>
      </c>
      <c r="AK4530" s="94">
        <v>0.0</v>
      </c>
      <c r="AL4530" s="79"/>
      <c r="AM4530" s="2" t="s">
        <v>7571</v>
      </c>
    </row>
    <row r="4531">
      <c r="A4531" s="54">
        <v>46281.0</v>
      </c>
      <c r="B4531" s="54">
        <v>46282.0</v>
      </c>
      <c r="C4531" s="2" t="s">
        <v>1801</v>
      </c>
      <c r="D4531" s="2" t="s">
        <v>146</v>
      </c>
      <c r="E4531" s="2" t="s">
        <v>148</v>
      </c>
      <c r="F4531" s="53">
        <v>0.0</v>
      </c>
      <c r="G4531" s="53">
        <v>0.0</v>
      </c>
      <c r="H4531" s="53">
        <v>0.0</v>
      </c>
      <c r="I4531" s="53">
        <v>0.0</v>
      </c>
      <c r="J4531" s="53">
        <v>0.0</v>
      </c>
      <c r="K4531" s="2" t="s">
        <v>3531</v>
      </c>
      <c r="L4531" s="53">
        <v>0.0</v>
      </c>
      <c r="M4531" s="2" t="s">
        <v>3369</v>
      </c>
      <c r="N4531" s="2" t="s">
        <v>3360</v>
      </c>
      <c r="O4531" s="55"/>
      <c r="AB4531" s="2" t="s">
        <v>164</v>
      </c>
      <c r="AC4531" s="2" t="s">
        <v>3361</v>
      </c>
      <c r="AD4531" s="2" t="s">
        <v>7216</v>
      </c>
      <c r="AE4531" s="2" t="s">
        <v>3363</v>
      </c>
      <c r="AF4531" s="93"/>
      <c r="AG4531" s="2" t="s">
        <v>3364</v>
      </c>
      <c r="AH4531" s="2" t="s">
        <v>3365</v>
      </c>
      <c r="AI4531" s="2">
        <v>0.0</v>
      </c>
      <c r="AJ4531" s="94">
        <v>0.0</v>
      </c>
      <c r="AK4531" s="94">
        <v>0.0</v>
      </c>
      <c r="AL4531" s="79"/>
      <c r="AM4531" s="2" t="s">
        <v>7572</v>
      </c>
    </row>
    <row r="4532">
      <c r="A4532" s="54">
        <v>46282.0</v>
      </c>
      <c r="B4532" s="54">
        <v>46283.0</v>
      </c>
      <c r="C4532" s="2" t="s">
        <v>1801</v>
      </c>
      <c r="D4532" s="2" t="s">
        <v>146</v>
      </c>
      <c r="E4532" s="2" t="s">
        <v>196</v>
      </c>
      <c r="F4532" s="53">
        <v>0.0</v>
      </c>
      <c r="G4532" s="53">
        <v>0.0</v>
      </c>
      <c r="H4532" s="53">
        <v>0.0</v>
      </c>
      <c r="I4532" s="53">
        <v>0.0</v>
      </c>
      <c r="J4532" s="53">
        <v>0.0</v>
      </c>
      <c r="K4532" s="2" t="s">
        <v>3531</v>
      </c>
      <c r="L4532" s="53">
        <v>0.0</v>
      </c>
      <c r="M4532" s="2" t="s">
        <v>3369</v>
      </c>
      <c r="N4532" s="2" t="s">
        <v>3360</v>
      </c>
      <c r="O4532" s="55"/>
      <c r="AB4532" s="2" t="s">
        <v>164</v>
      </c>
      <c r="AC4532" s="2" t="s">
        <v>3361</v>
      </c>
      <c r="AD4532" s="2" t="s">
        <v>7216</v>
      </c>
      <c r="AE4532" s="2" t="s">
        <v>3363</v>
      </c>
      <c r="AF4532" s="93"/>
      <c r="AG4532" s="2" t="s">
        <v>3364</v>
      </c>
      <c r="AH4532" s="2" t="s">
        <v>3365</v>
      </c>
      <c r="AI4532" s="2">
        <v>0.0</v>
      </c>
      <c r="AJ4532" s="94">
        <v>0.0</v>
      </c>
      <c r="AK4532" s="94">
        <v>0.0</v>
      </c>
      <c r="AL4532" s="79"/>
      <c r="AM4532" s="2" t="s">
        <v>7573</v>
      </c>
    </row>
    <row r="4533">
      <c r="A4533" s="54">
        <v>46283.0</v>
      </c>
      <c r="B4533" s="54">
        <v>46284.0</v>
      </c>
      <c r="C4533" s="2" t="s">
        <v>1801</v>
      </c>
      <c r="D4533" s="2" t="s">
        <v>146</v>
      </c>
      <c r="E4533" s="2" t="s">
        <v>288</v>
      </c>
      <c r="F4533" s="53">
        <v>0.0</v>
      </c>
      <c r="G4533" s="53">
        <v>0.0</v>
      </c>
      <c r="H4533" s="53">
        <v>0.0</v>
      </c>
      <c r="I4533" s="53">
        <v>0.0</v>
      </c>
      <c r="J4533" s="53">
        <v>0.0</v>
      </c>
      <c r="K4533" s="2" t="s">
        <v>3531</v>
      </c>
      <c r="L4533" s="53">
        <v>0.0</v>
      </c>
      <c r="M4533" s="2" t="s">
        <v>3369</v>
      </c>
      <c r="N4533" s="2" t="s">
        <v>3360</v>
      </c>
      <c r="O4533" s="55"/>
      <c r="AB4533" s="2" t="s">
        <v>164</v>
      </c>
      <c r="AC4533" s="2" t="s">
        <v>3361</v>
      </c>
      <c r="AD4533" s="2" t="s">
        <v>7216</v>
      </c>
      <c r="AE4533" s="2" t="s">
        <v>3363</v>
      </c>
      <c r="AF4533" s="93"/>
      <c r="AG4533" s="2" t="s">
        <v>3364</v>
      </c>
      <c r="AH4533" s="2" t="s">
        <v>3365</v>
      </c>
      <c r="AI4533" s="2">
        <v>0.0</v>
      </c>
      <c r="AJ4533" s="94">
        <v>0.0</v>
      </c>
      <c r="AK4533" s="94">
        <v>0.0</v>
      </c>
      <c r="AL4533" s="79"/>
      <c r="AM4533" s="2" t="s">
        <v>7574</v>
      </c>
    </row>
    <row r="4534">
      <c r="A4534" s="54">
        <v>46284.0</v>
      </c>
      <c r="B4534" s="54">
        <v>46285.0</v>
      </c>
      <c r="C4534" s="2" t="s">
        <v>1801</v>
      </c>
      <c r="D4534" s="2" t="s">
        <v>146</v>
      </c>
      <c r="E4534" s="2" t="s">
        <v>256</v>
      </c>
      <c r="F4534" s="53">
        <v>0.0</v>
      </c>
      <c r="G4534" s="53">
        <v>0.0</v>
      </c>
      <c r="H4534" s="53">
        <v>0.0</v>
      </c>
      <c r="I4534" s="53">
        <v>0.0</v>
      </c>
      <c r="J4534" s="53">
        <v>0.0</v>
      </c>
      <c r="K4534" s="2" t="s">
        <v>3531</v>
      </c>
      <c r="L4534" s="53">
        <v>0.0</v>
      </c>
      <c r="M4534" s="2" t="s">
        <v>3369</v>
      </c>
      <c r="N4534" s="2" t="s">
        <v>3360</v>
      </c>
      <c r="O4534" s="55"/>
      <c r="AB4534" s="2" t="s">
        <v>164</v>
      </c>
      <c r="AC4534" s="2" t="s">
        <v>3361</v>
      </c>
      <c r="AD4534" s="2" t="s">
        <v>7216</v>
      </c>
      <c r="AE4534" s="2" t="s">
        <v>3363</v>
      </c>
      <c r="AF4534" s="93"/>
      <c r="AG4534" s="2" t="s">
        <v>3364</v>
      </c>
      <c r="AH4534" s="2" t="s">
        <v>3365</v>
      </c>
      <c r="AI4534" s="2">
        <v>0.0</v>
      </c>
      <c r="AJ4534" s="94">
        <v>0.0</v>
      </c>
      <c r="AK4534" s="94">
        <v>0.0</v>
      </c>
      <c r="AL4534" s="79"/>
      <c r="AM4534" s="2" t="s">
        <v>7575</v>
      </c>
    </row>
    <row r="4535">
      <c r="A4535" s="54">
        <v>46285.0</v>
      </c>
      <c r="B4535" s="54">
        <v>46286.0</v>
      </c>
      <c r="C4535" s="2" t="s">
        <v>1801</v>
      </c>
      <c r="D4535" s="2" t="s">
        <v>146</v>
      </c>
      <c r="E4535" s="2" t="s">
        <v>180</v>
      </c>
      <c r="F4535" s="53">
        <v>0.0</v>
      </c>
      <c r="G4535" s="53">
        <v>0.0</v>
      </c>
      <c r="H4535" s="53">
        <v>0.0</v>
      </c>
      <c r="I4535" s="53">
        <v>0.0</v>
      </c>
      <c r="J4535" s="53">
        <v>0.0</v>
      </c>
      <c r="K4535" s="2" t="s">
        <v>3531</v>
      </c>
      <c r="L4535" s="53">
        <v>0.0</v>
      </c>
      <c r="M4535" s="2" t="s">
        <v>3369</v>
      </c>
      <c r="N4535" s="2" t="s">
        <v>3360</v>
      </c>
      <c r="O4535" s="55"/>
      <c r="AB4535" s="2" t="s">
        <v>164</v>
      </c>
      <c r="AC4535" s="2" t="s">
        <v>3361</v>
      </c>
      <c r="AD4535" s="2" t="s">
        <v>7216</v>
      </c>
      <c r="AE4535" s="2" t="s">
        <v>3363</v>
      </c>
      <c r="AF4535" s="93"/>
      <c r="AG4535" s="2" t="s">
        <v>3364</v>
      </c>
      <c r="AH4535" s="2" t="s">
        <v>3365</v>
      </c>
      <c r="AI4535" s="2">
        <v>0.0</v>
      </c>
      <c r="AJ4535" s="94">
        <v>0.0</v>
      </c>
      <c r="AK4535" s="94">
        <v>0.0</v>
      </c>
      <c r="AL4535" s="79"/>
      <c r="AM4535" s="2" t="s">
        <v>7576</v>
      </c>
    </row>
    <row r="4536">
      <c r="A4536" s="54">
        <v>46286.0</v>
      </c>
      <c r="B4536" s="54">
        <v>46287.0</v>
      </c>
      <c r="C4536" s="2" t="s">
        <v>1801</v>
      </c>
      <c r="D4536" s="2" t="s">
        <v>146</v>
      </c>
      <c r="E4536" s="2" t="s">
        <v>208</v>
      </c>
      <c r="F4536" s="53">
        <v>0.0</v>
      </c>
      <c r="G4536" s="53">
        <v>0.0</v>
      </c>
      <c r="H4536" s="53">
        <v>0.0</v>
      </c>
      <c r="I4536" s="53">
        <v>0.0</v>
      </c>
      <c r="J4536" s="53">
        <v>0.0</v>
      </c>
      <c r="K4536" s="2" t="s">
        <v>3531</v>
      </c>
      <c r="L4536" s="53">
        <v>0.0</v>
      </c>
      <c r="M4536" s="2" t="s">
        <v>3369</v>
      </c>
      <c r="N4536" s="2" t="s">
        <v>3360</v>
      </c>
      <c r="O4536" s="55"/>
      <c r="AB4536" s="2" t="s">
        <v>164</v>
      </c>
      <c r="AC4536" s="2" t="s">
        <v>3361</v>
      </c>
      <c r="AD4536" s="2" t="s">
        <v>7216</v>
      </c>
      <c r="AE4536" s="2" t="s">
        <v>3363</v>
      </c>
      <c r="AF4536" s="93"/>
      <c r="AG4536" s="2" t="s">
        <v>3364</v>
      </c>
      <c r="AH4536" s="2" t="s">
        <v>3365</v>
      </c>
      <c r="AI4536" s="2">
        <v>0.0</v>
      </c>
      <c r="AJ4536" s="94">
        <v>0.0</v>
      </c>
      <c r="AK4536" s="94">
        <v>0.0</v>
      </c>
      <c r="AL4536" s="79"/>
      <c r="AM4536" s="2" t="s">
        <v>7577</v>
      </c>
    </row>
    <row r="4537">
      <c r="A4537" s="54">
        <v>46287.0</v>
      </c>
      <c r="B4537" s="54">
        <v>46288.0</v>
      </c>
      <c r="C4537" s="2" t="s">
        <v>1801</v>
      </c>
      <c r="D4537" s="2" t="s">
        <v>146</v>
      </c>
      <c r="E4537" s="2" t="s">
        <v>303</v>
      </c>
      <c r="F4537" s="53">
        <v>0.0</v>
      </c>
      <c r="G4537" s="53">
        <v>0.0</v>
      </c>
      <c r="H4537" s="53">
        <v>0.0</v>
      </c>
      <c r="I4537" s="53">
        <v>0.0</v>
      </c>
      <c r="J4537" s="53">
        <v>0.0</v>
      </c>
      <c r="K4537" s="2" t="s">
        <v>3531</v>
      </c>
      <c r="L4537" s="53">
        <v>0.0</v>
      </c>
      <c r="M4537" s="2" t="s">
        <v>3369</v>
      </c>
      <c r="N4537" s="2" t="s">
        <v>3360</v>
      </c>
      <c r="O4537" s="55"/>
      <c r="AB4537" s="2" t="s">
        <v>164</v>
      </c>
      <c r="AC4537" s="2" t="s">
        <v>3361</v>
      </c>
      <c r="AD4537" s="2" t="s">
        <v>7216</v>
      </c>
      <c r="AE4537" s="2" t="s">
        <v>3363</v>
      </c>
      <c r="AF4537" s="93"/>
      <c r="AG4537" s="2" t="s">
        <v>3364</v>
      </c>
      <c r="AH4537" s="2" t="s">
        <v>3365</v>
      </c>
      <c r="AI4537" s="2">
        <v>0.0</v>
      </c>
      <c r="AJ4537" s="94">
        <v>0.0</v>
      </c>
      <c r="AK4537" s="94">
        <v>0.0</v>
      </c>
      <c r="AL4537" s="79"/>
      <c r="AM4537" s="2" t="s">
        <v>7578</v>
      </c>
    </row>
    <row r="4538">
      <c r="A4538" s="54">
        <v>46288.0</v>
      </c>
      <c r="B4538" s="54">
        <v>46289.0</v>
      </c>
      <c r="C4538" s="2" t="s">
        <v>1801</v>
      </c>
      <c r="D4538" s="2" t="s">
        <v>146</v>
      </c>
      <c r="E4538" s="2" t="s">
        <v>148</v>
      </c>
      <c r="F4538" s="53">
        <v>0.0</v>
      </c>
      <c r="G4538" s="53">
        <v>0.0</v>
      </c>
      <c r="H4538" s="53">
        <v>0.0</v>
      </c>
      <c r="I4538" s="53">
        <v>0.0</v>
      </c>
      <c r="J4538" s="53">
        <v>0.0</v>
      </c>
      <c r="K4538" s="2" t="s">
        <v>3531</v>
      </c>
      <c r="L4538" s="53">
        <v>0.0</v>
      </c>
      <c r="M4538" s="2" t="s">
        <v>3369</v>
      </c>
      <c r="N4538" s="2" t="s">
        <v>3360</v>
      </c>
      <c r="O4538" s="55"/>
      <c r="AB4538" s="2" t="s">
        <v>164</v>
      </c>
      <c r="AC4538" s="2" t="s">
        <v>3361</v>
      </c>
      <c r="AD4538" s="2" t="s">
        <v>7216</v>
      </c>
      <c r="AE4538" s="2" t="s">
        <v>3363</v>
      </c>
      <c r="AF4538" s="93"/>
      <c r="AG4538" s="2" t="s">
        <v>3364</v>
      </c>
      <c r="AH4538" s="2" t="s">
        <v>3365</v>
      </c>
      <c r="AI4538" s="2">
        <v>0.0</v>
      </c>
      <c r="AJ4538" s="94">
        <v>0.0</v>
      </c>
      <c r="AK4538" s="94">
        <v>0.0</v>
      </c>
      <c r="AL4538" s="79"/>
      <c r="AM4538" s="2" t="s">
        <v>7579</v>
      </c>
    </row>
    <row r="4539">
      <c r="A4539" s="54">
        <v>46289.0</v>
      </c>
      <c r="B4539" s="54">
        <v>46290.0</v>
      </c>
      <c r="C4539" s="2" t="s">
        <v>1801</v>
      </c>
      <c r="D4539" s="2" t="s">
        <v>146</v>
      </c>
      <c r="E4539" s="2" t="s">
        <v>196</v>
      </c>
      <c r="F4539" s="53">
        <v>0.0</v>
      </c>
      <c r="G4539" s="53">
        <v>0.0</v>
      </c>
      <c r="H4539" s="53">
        <v>0.0</v>
      </c>
      <c r="I4539" s="53">
        <v>0.0</v>
      </c>
      <c r="J4539" s="53">
        <v>0.0</v>
      </c>
      <c r="K4539" s="2" t="s">
        <v>3531</v>
      </c>
      <c r="L4539" s="53">
        <v>0.0</v>
      </c>
      <c r="M4539" s="2" t="s">
        <v>3369</v>
      </c>
      <c r="N4539" s="2" t="s">
        <v>3360</v>
      </c>
      <c r="O4539" s="55"/>
      <c r="AB4539" s="2" t="s">
        <v>164</v>
      </c>
      <c r="AC4539" s="2" t="s">
        <v>3361</v>
      </c>
      <c r="AD4539" s="2" t="s">
        <v>7216</v>
      </c>
      <c r="AE4539" s="2" t="s">
        <v>3363</v>
      </c>
      <c r="AF4539" s="93"/>
      <c r="AG4539" s="2" t="s">
        <v>3364</v>
      </c>
      <c r="AH4539" s="2" t="s">
        <v>3365</v>
      </c>
      <c r="AI4539" s="2">
        <v>0.0</v>
      </c>
      <c r="AJ4539" s="94">
        <v>0.0</v>
      </c>
      <c r="AK4539" s="94">
        <v>0.0</v>
      </c>
      <c r="AL4539" s="79"/>
      <c r="AM4539" s="2" t="s">
        <v>7580</v>
      </c>
    </row>
    <row r="4540">
      <c r="A4540" s="54">
        <v>46290.0</v>
      </c>
      <c r="B4540" s="54">
        <v>46291.0</v>
      </c>
      <c r="C4540" s="2" t="s">
        <v>1801</v>
      </c>
      <c r="D4540" s="2" t="s">
        <v>146</v>
      </c>
      <c r="E4540" s="2" t="s">
        <v>288</v>
      </c>
      <c r="F4540" s="53">
        <v>0.0</v>
      </c>
      <c r="G4540" s="53">
        <v>0.0</v>
      </c>
      <c r="H4540" s="53">
        <v>0.0</v>
      </c>
      <c r="I4540" s="53">
        <v>0.0</v>
      </c>
      <c r="J4540" s="53">
        <v>0.0</v>
      </c>
      <c r="K4540" s="2" t="s">
        <v>3531</v>
      </c>
      <c r="L4540" s="53">
        <v>0.0</v>
      </c>
      <c r="M4540" s="2" t="s">
        <v>3369</v>
      </c>
      <c r="N4540" s="2" t="s">
        <v>3360</v>
      </c>
      <c r="O4540" s="55"/>
      <c r="AB4540" s="2" t="s">
        <v>164</v>
      </c>
      <c r="AC4540" s="2" t="s">
        <v>3361</v>
      </c>
      <c r="AD4540" s="2" t="s">
        <v>7216</v>
      </c>
      <c r="AE4540" s="2" t="s">
        <v>3363</v>
      </c>
      <c r="AF4540" s="93"/>
      <c r="AG4540" s="2" t="s">
        <v>3364</v>
      </c>
      <c r="AH4540" s="2" t="s">
        <v>3365</v>
      </c>
      <c r="AI4540" s="2">
        <v>0.0</v>
      </c>
      <c r="AJ4540" s="94">
        <v>0.0</v>
      </c>
      <c r="AK4540" s="94">
        <v>0.0</v>
      </c>
      <c r="AL4540" s="79"/>
      <c r="AM4540" s="2" t="s">
        <v>7581</v>
      </c>
    </row>
    <row r="4541">
      <c r="A4541" s="85">
        <v>45926.0</v>
      </c>
      <c r="B4541" s="85">
        <v>45927.0</v>
      </c>
      <c r="C4541" s="22" t="s">
        <v>1876</v>
      </c>
      <c r="D4541" s="22" t="s">
        <v>146</v>
      </c>
      <c r="E4541" s="22" t="s">
        <v>288</v>
      </c>
      <c r="F4541" s="97">
        <v>0.0</v>
      </c>
      <c r="G4541" s="97">
        <v>0.0</v>
      </c>
      <c r="H4541" s="97">
        <v>0.0</v>
      </c>
      <c r="I4541" s="97">
        <v>0.0</v>
      </c>
      <c r="J4541" s="97">
        <v>3.238814940302518E-4</v>
      </c>
      <c r="K4541" s="22" t="s">
        <v>3531</v>
      </c>
      <c r="L4541" s="97">
        <v>0.0</v>
      </c>
      <c r="M4541" s="22" t="s">
        <v>3369</v>
      </c>
      <c r="N4541" s="22" t="s">
        <v>3360</v>
      </c>
      <c r="O4541" s="98"/>
      <c r="P4541" s="23"/>
      <c r="Q4541" s="23"/>
      <c r="R4541" s="23"/>
      <c r="S4541" s="23"/>
      <c r="T4541" s="23"/>
      <c r="U4541" s="23"/>
      <c r="V4541" s="23"/>
      <c r="W4541" s="23"/>
      <c r="X4541" s="23"/>
      <c r="Y4541" s="23"/>
      <c r="Z4541" s="23"/>
      <c r="AA4541" s="23"/>
      <c r="AB4541" s="22" t="s">
        <v>164</v>
      </c>
      <c r="AC4541" s="22" t="s">
        <v>3361</v>
      </c>
      <c r="AD4541" s="22" t="s">
        <v>7582</v>
      </c>
      <c r="AE4541" s="22" t="s">
        <v>3363</v>
      </c>
      <c r="AF4541" s="102"/>
      <c r="AG4541" s="22" t="s">
        <v>3364</v>
      </c>
      <c r="AH4541" s="22" t="s">
        <v>3365</v>
      </c>
      <c r="AI4541" s="22">
        <v>0.0</v>
      </c>
      <c r="AJ4541" s="103">
        <v>1.0489922217526803E-7</v>
      </c>
      <c r="AK4541" s="103">
        <v>0.0</v>
      </c>
      <c r="AL4541" s="104"/>
      <c r="AM4541" s="22" t="s">
        <v>7583</v>
      </c>
    </row>
    <row r="4542">
      <c r="A4542" s="85">
        <v>45927.0</v>
      </c>
      <c r="B4542" s="85">
        <v>45928.0</v>
      </c>
      <c r="C4542" s="22" t="s">
        <v>1876</v>
      </c>
      <c r="D4542" s="22" t="s">
        <v>146</v>
      </c>
      <c r="E4542" s="22" t="s">
        <v>256</v>
      </c>
      <c r="F4542" s="97">
        <v>0.0</v>
      </c>
      <c r="G4542" s="97">
        <v>0.0</v>
      </c>
      <c r="H4542" s="97">
        <v>0.0</v>
      </c>
      <c r="I4542" s="97">
        <v>0.0</v>
      </c>
      <c r="J4542" s="97">
        <v>3.2139665780361355E-4</v>
      </c>
      <c r="K4542" s="22" t="s">
        <v>3531</v>
      </c>
      <c r="L4542" s="97">
        <v>0.0</v>
      </c>
      <c r="M4542" s="22" t="s">
        <v>3369</v>
      </c>
      <c r="N4542" s="22" t="s">
        <v>3360</v>
      </c>
      <c r="O4542" s="98"/>
      <c r="P4542" s="23"/>
      <c r="Q4542" s="23"/>
      <c r="R4542" s="23"/>
      <c r="S4542" s="23"/>
      <c r="T4542" s="23"/>
      <c r="U4542" s="23"/>
      <c r="V4542" s="23"/>
      <c r="W4542" s="23"/>
      <c r="X4542" s="23"/>
      <c r="Y4542" s="23"/>
      <c r="Z4542" s="23"/>
      <c r="AA4542" s="23"/>
      <c r="AB4542" s="22" t="s">
        <v>164</v>
      </c>
      <c r="AC4542" s="22" t="s">
        <v>3361</v>
      </c>
      <c r="AD4542" s="22" t="s">
        <v>7582</v>
      </c>
      <c r="AE4542" s="22" t="s">
        <v>3363</v>
      </c>
      <c r="AF4542" s="102"/>
      <c r="AG4542" s="22" t="s">
        <v>3364</v>
      </c>
      <c r="AH4542" s="22" t="s">
        <v>3365</v>
      </c>
      <c r="AI4542" s="22">
        <v>0.0</v>
      </c>
      <c r="AJ4542" s="103">
        <v>1.0329581164733306E-7</v>
      </c>
      <c r="AK4542" s="103">
        <v>0.0</v>
      </c>
      <c r="AL4542" s="104"/>
      <c r="AM4542" s="22" t="s">
        <v>7584</v>
      </c>
    </row>
    <row r="4543">
      <c r="A4543" s="85">
        <v>45928.0</v>
      </c>
      <c r="B4543" s="85">
        <v>45929.0</v>
      </c>
      <c r="C4543" s="22" t="s">
        <v>1876</v>
      </c>
      <c r="D4543" s="22" t="s">
        <v>146</v>
      </c>
      <c r="E4543" s="22" t="s">
        <v>180</v>
      </c>
      <c r="F4543" s="97">
        <v>0.0</v>
      </c>
      <c r="G4543" s="97">
        <v>0.0</v>
      </c>
      <c r="H4543" s="97">
        <v>0.0</v>
      </c>
      <c r="I4543" s="97">
        <v>0.0</v>
      </c>
      <c r="J4543" s="97">
        <v>3.189308853740338E-4</v>
      </c>
      <c r="K4543" s="22" t="s">
        <v>3531</v>
      </c>
      <c r="L4543" s="97">
        <v>0.0</v>
      </c>
      <c r="M4543" s="22" t="s">
        <v>3369</v>
      </c>
      <c r="N4543" s="22" t="s">
        <v>3360</v>
      </c>
      <c r="O4543" s="98"/>
      <c r="P4543" s="23"/>
      <c r="Q4543" s="23"/>
      <c r="R4543" s="23"/>
      <c r="S4543" s="23"/>
      <c r="T4543" s="23"/>
      <c r="U4543" s="23"/>
      <c r="V4543" s="23"/>
      <c r="W4543" s="23"/>
      <c r="X4543" s="23"/>
      <c r="Y4543" s="23"/>
      <c r="Z4543" s="23"/>
      <c r="AA4543" s="23"/>
      <c r="AB4543" s="22" t="s">
        <v>164</v>
      </c>
      <c r="AC4543" s="22" t="s">
        <v>3361</v>
      </c>
      <c r="AD4543" s="22" t="s">
        <v>7582</v>
      </c>
      <c r="AE4543" s="22" t="s">
        <v>3363</v>
      </c>
      <c r="AF4543" s="102"/>
      <c r="AG4543" s="22" t="s">
        <v>3364</v>
      </c>
      <c r="AH4543" s="22" t="s">
        <v>3365</v>
      </c>
      <c r="AI4543" s="22">
        <v>0.0</v>
      </c>
      <c r="AJ4543" s="103">
        <v>1.0171690964546507E-7</v>
      </c>
      <c r="AK4543" s="103">
        <v>0.0</v>
      </c>
      <c r="AL4543" s="104"/>
      <c r="AM4543" s="22" t="s">
        <v>7585</v>
      </c>
    </row>
    <row r="4544">
      <c r="A4544" s="85">
        <v>45929.0</v>
      </c>
      <c r="B4544" s="85">
        <v>45930.0</v>
      </c>
      <c r="C4544" s="22" t="s">
        <v>1876</v>
      </c>
      <c r="D4544" s="22" t="s">
        <v>146</v>
      </c>
      <c r="E4544" s="22" t="s">
        <v>208</v>
      </c>
      <c r="F4544" s="97">
        <v>0.0</v>
      </c>
      <c r="G4544" s="97">
        <v>0.0</v>
      </c>
      <c r="H4544" s="97">
        <v>0.0</v>
      </c>
      <c r="I4544" s="97">
        <v>0.0</v>
      </c>
      <c r="J4544" s="97">
        <v>3.164840304830373E-4</v>
      </c>
      <c r="K4544" s="22" t="s">
        <v>3531</v>
      </c>
      <c r="L4544" s="97">
        <v>0.0</v>
      </c>
      <c r="M4544" s="22" t="s">
        <v>3369</v>
      </c>
      <c r="N4544" s="22" t="s">
        <v>3360</v>
      </c>
      <c r="O4544" s="98"/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/>
      <c r="AB4544" s="22" t="s">
        <v>164</v>
      </c>
      <c r="AC4544" s="22" t="s">
        <v>3361</v>
      </c>
      <c r="AD4544" s="22" t="s">
        <v>7582</v>
      </c>
      <c r="AE4544" s="22" t="s">
        <v>3363</v>
      </c>
      <c r="AF4544" s="102"/>
      <c r="AG4544" s="22" t="s">
        <v>3364</v>
      </c>
      <c r="AH4544" s="22" t="s">
        <v>3365</v>
      </c>
      <c r="AI4544" s="22">
        <v>0.0</v>
      </c>
      <c r="AJ4544" s="103">
        <v>1.0016214155078807E-7</v>
      </c>
      <c r="AK4544" s="103">
        <v>0.0</v>
      </c>
      <c r="AL4544" s="104"/>
      <c r="AM4544" s="22" t="s">
        <v>7586</v>
      </c>
    </row>
    <row r="4545">
      <c r="A4545" s="85">
        <v>45930.0</v>
      </c>
      <c r="B4545" s="85">
        <v>45931.0</v>
      </c>
      <c r="C4545" s="22" t="s">
        <v>1876</v>
      </c>
      <c r="D4545" s="22" t="s">
        <v>146</v>
      </c>
      <c r="E4545" s="22" t="s">
        <v>303</v>
      </c>
      <c r="F4545" s="97">
        <v>0.0</v>
      </c>
      <c r="G4545" s="97">
        <v>0.0</v>
      </c>
      <c r="H4545" s="97">
        <v>0.0</v>
      </c>
      <c r="I4545" s="97">
        <v>0.0</v>
      </c>
      <c r="J4545" s="97">
        <v>3.1405594799425107E-4</v>
      </c>
      <c r="K4545" s="22" t="s">
        <v>3531</v>
      </c>
      <c r="L4545" s="97">
        <v>0.0</v>
      </c>
      <c r="M4545" s="22" t="s">
        <v>3369</v>
      </c>
      <c r="N4545" s="22" t="s">
        <v>3360</v>
      </c>
      <c r="O4545" s="98"/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/>
      <c r="AB4545" s="22" t="s">
        <v>164</v>
      </c>
      <c r="AC4545" s="22" t="s">
        <v>3361</v>
      </c>
      <c r="AD4545" s="22" t="s">
        <v>7582</v>
      </c>
      <c r="AE4545" s="22" t="s">
        <v>3363</v>
      </c>
      <c r="AF4545" s="102"/>
      <c r="AG4545" s="22" t="s">
        <v>3364</v>
      </c>
      <c r="AH4545" s="22" t="s">
        <v>3365</v>
      </c>
      <c r="AI4545" s="22">
        <v>0.0</v>
      </c>
      <c r="AJ4545" s="103">
        <v>9.863113847056773E-8</v>
      </c>
      <c r="AK4545" s="103">
        <v>0.0</v>
      </c>
      <c r="AL4545" s="104"/>
      <c r="AM4545" s="22" t="s">
        <v>7587</v>
      </c>
    </row>
    <row r="4546">
      <c r="A4546" s="85">
        <v>45931.0</v>
      </c>
      <c r="B4546" s="85">
        <v>45932.0</v>
      </c>
      <c r="C4546" s="22" t="s">
        <v>1876</v>
      </c>
      <c r="D4546" s="22" t="s">
        <v>146</v>
      </c>
      <c r="E4546" s="22" t="s">
        <v>148</v>
      </c>
      <c r="F4546" s="97">
        <v>0.0</v>
      </c>
      <c r="G4546" s="97">
        <v>0.0</v>
      </c>
      <c r="H4546" s="97">
        <v>0.0</v>
      </c>
      <c r="I4546" s="97">
        <v>0.0</v>
      </c>
      <c r="J4546" s="97">
        <v>3.1164649388479705E-4</v>
      </c>
      <c r="K4546" s="22" t="s">
        <v>3531</v>
      </c>
      <c r="L4546" s="97">
        <v>0.0</v>
      </c>
      <c r="M4546" s="22" t="s">
        <v>3369</v>
      </c>
      <c r="N4546" s="22" t="s">
        <v>3360</v>
      </c>
      <c r="O4546" s="98"/>
      <c r="P4546" s="23"/>
      <c r="Q4546" s="23"/>
      <c r="R4546" s="23"/>
      <c r="S4546" s="23"/>
      <c r="T4546" s="23"/>
      <c r="U4546" s="23"/>
      <c r="V4546" s="23"/>
      <c r="W4546" s="23"/>
      <c r="X4546" s="23"/>
      <c r="Y4546" s="23"/>
      <c r="Z4546" s="23"/>
      <c r="AA4546" s="23"/>
      <c r="AB4546" s="22" t="s">
        <v>164</v>
      </c>
      <c r="AC4546" s="22" t="s">
        <v>3361</v>
      </c>
      <c r="AD4546" s="22" t="s">
        <v>7582</v>
      </c>
      <c r="AE4546" s="22" t="s">
        <v>3363</v>
      </c>
      <c r="AF4546" s="102"/>
      <c r="AG4546" s="22" t="s">
        <v>3364</v>
      </c>
      <c r="AH4546" s="22" t="s">
        <v>3365</v>
      </c>
      <c r="AI4546" s="22">
        <v>0.0</v>
      </c>
      <c r="AJ4546" s="103">
        <v>9.712353715068685E-8</v>
      </c>
      <c r="AK4546" s="103">
        <v>0.0</v>
      </c>
      <c r="AL4546" s="104"/>
      <c r="AM4546" s="22" t="s">
        <v>7588</v>
      </c>
    </row>
    <row r="4547">
      <c r="A4547" s="85">
        <v>45932.0</v>
      </c>
      <c r="B4547" s="85">
        <v>45933.0</v>
      </c>
      <c r="C4547" s="22" t="s">
        <v>1876</v>
      </c>
      <c r="D4547" s="22" t="s">
        <v>146</v>
      </c>
      <c r="E4547" s="22" t="s">
        <v>196</v>
      </c>
      <c r="F4547" s="97">
        <v>0.0</v>
      </c>
      <c r="G4547" s="97">
        <v>0.0</v>
      </c>
      <c r="H4547" s="97">
        <v>0.0</v>
      </c>
      <c r="I4547" s="97">
        <v>0.019230769230769232</v>
      </c>
      <c r="J4547" s="97">
        <v>0.0025260032027919982</v>
      </c>
      <c r="K4547" s="22" t="s">
        <v>3531</v>
      </c>
      <c r="L4547" s="97">
        <v>0.0</v>
      </c>
      <c r="M4547" s="22" t="s">
        <v>3369</v>
      </c>
      <c r="N4547" s="22" t="s">
        <v>3360</v>
      </c>
      <c r="O4547" s="98"/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/>
      <c r="AB4547" s="22" t="s">
        <v>164</v>
      </c>
      <c r="AC4547" s="22" t="s">
        <v>3361</v>
      </c>
      <c r="AD4547" s="22" t="s">
        <v>7582</v>
      </c>
      <c r="AE4547" s="22" t="s">
        <v>3363</v>
      </c>
      <c r="AF4547" s="102"/>
      <c r="AG4547" s="22" t="s">
        <v>3364</v>
      </c>
      <c r="AH4547" s="22" t="s">
        <v>3365</v>
      </c>
      <c r="AI4547" s="22">
        <v>0.0</v>
      </c>
      <c r="AJ4547" s="103">
        <v>6.380692180515433E-6</v>
      </c>
      <c r="AK4547" s="103">
        <v>3.6982248520710064E-4</v>
      </c>
      <c r="AL4547" s="104"/>
      <c r="AM4547" s="22" t="s">
        <v>7589</v>
      </c>
    </row>
    <row r="4548">
      <c r="A4548" s="85">
        <v>45933.0</v>
      </c>
      <c r="B4548" s="85">
        <v>45934.0</v>
      </c>
      <c r="C4548" s="22" t="s">
        <v>1876</v>
      </c>
      <c r="D4548" s="22" t="s">
        <v>146</v>
      </c>
      <c r="E4548" s="22" t="s">
        <v>288</v>
      </c>
      <c r="F4548" s="97">
        <v>0.0</v>
      </c>
      <c r="G4548" s="97">
        <v>0.0</v>
      </c>
      <c r="H4548" s="97">
        <v>0.0</v>
      </c>
      <c r="I4548" s="97">
        <v>0.0</v>
      </c>
      <c r="J4548" s="97">
        <v>3.0688290022864957E-4</v>
      </c>
      <c r="K4548" s="22" t="s">
        <v>3531</v>
      </c>
      <c r="L4548" s="97">
        <v>0.0</v>
      </c>
      <c r="M4548" s="22" t="s">
        <v>3369</v>
      </c>
      <c r="N4548" s="22" t="s">
        <v>3360</v>
      </c>
      <c r="O4548" s="98"/>
      <c r="P4548" s="23"/>
      <c r="Q4548" s="23"/>
      <c r="R4548" s="23"/>
      <c r="S4548" s="23"/>
      <c r="T4548" s="23"/>
      <c r="U4548" s="23"/>
      <c r="V4548" s="23"/>
      <c r="W4548" s="23"/>
      <c r="X4548" s="23"/>
      <c r="Y4548" s="23"/>
      <c r="Z4548" s="23"/>
      <c r="AA4548" s="23"/>
      <c r="AB4548" s="22" t="s">
        <v>164</v>
      </c>
      <c r="AC4548" s="22" t="s">
        <v>3361</v>
      </c>
      <c r="AD4548" s="22" t="s">
        <v>7582</v>
      </c>
      <c r="AE4548" s="22" t="s">
        <v>3363</v>
      </c>
      <c r="AF4548" s="102"/>
      <c r="AG4548" s="22" t="s">
        <v>3364</v>
      </c>
      <c r="AH4548" s="22" t="s">
        <v>3365</v>
      </c>
      <c r="AI4548" s="22">
        <v>0.0</v>
      </c>
      <c r="AJ4548" s="103">
        <v>9.417711445274729E-8</v>
      </c>
      <c r="AK4548" s="103">
        <v>0.0</v>
      </c>
      <c r="AL4548" s="104"/>
      <c r="AM4548" s="22" t="s">
        <v>7590</v>
      </c>
    </row>
    <row r="4549">
      <c r="A4549" s="85">
        <v>45934.0</v>
      </c>
      <c r="B4549" s="85">
        <v>45935.0</v>
      </c>
      <c r="C4549" s="22" t="s">
        <v>1876</v>
      </c>
      <c r="D4549" s="22" t="s">
        <v>146</v>
      </c>
      <c r="E4549" s="22" t="s">
        <v>256</v>
      </c>
      <c r="F4549" s="97">
        <v>0.0</v>
      </c>
      <c r="G4549" s="97">
        <v>0.0</v>
      </c>
      <c r="H4549" s="97">
        <v>0.0</v>
      </c>
      <c r="I4549" s="97">
        <v>0.0</v>
      </c>
      <c r="J4549" s="97">
        <v>3.0452847812711167E-4</v>
      </c>
      <c r="K4549" s="22" t="s">
        <v>3531</v>
      </c>
      <c r="L4549" s="97">
        <v>0.0</v>
      </c>
      <c r="M4549" s="22" t="s">
        <v>3369</v>
      </c>
      <c r="N4549" s="22" t="s">
        <v>3360</v>
      </c>
      <c r="O4549" s="98"/>
      <c r="P4549" s="23"/>
      <c r="Q4549" s="23"/>
      <c r="R4549" s="23"/>
      <c r="S4549" s="23"/>
      <c r="T4549" s="23"/>
      <c r="U4549" s="23"/>
      <c r="V4549" s="23"/>
      <c r="W4549" s="23"/>
      <c r="X4549" s="23"/>
      <c r="Y4549" s="23"/>
      <c r="Z4549" s="23"/>
      <c r="AA4549" s="23"/>
      <c r="AB4549" s="22" t="s">
        <v>164</v>
      </c>
      <c r="AC4549" s="22" t="s">
        <v>3361</v>
      </c>
      <c r="AD4549" s="22" t="s">
        <v>7582</v>
      </c>
      <c r="AE4549" s="22" t="s">
        <v>3363</v>
      </c>
      <c r="AF4549" s="102"/>
      <c r="AG4549" s="22" t="s">
        <v>3364</v>
      </c>
      <c r="AH4549" s="22" t="s">
        <v>3365</v>
      </c>
      <c r="AI4549" s="22">
        <v>0.0</v>
      </c>
      <c r="AJ4549" s="103">
        <v>9.273759399041473E-8</v>
      </c>
      <c r="AK4549" s="103">
        <v>0.0</v>
      </c>
      <c r="AL4549" s="104"/>
      <c r="AM4549" s="22" t="s">
        <v>7591</v>
      </c>
    </row>
    <row r="4550">
      <c r="A4550" s="85">
        <v>45935.0</v>
      </c>
      <c r="B4550" s="85">
        <v>45936.0</v>
      </c>
      <c r="C4550" s="22" t="s">
        <v>1876</v>
      </c>
      <c r="D4550" s="22" t="s">
        <v>146</v>
      </c>
      <c r="E4550" s="22" t="s">
        <v>180</v>
      </c>
      <c r="F4550" s="97">
        <v>0.0</v>
      </c>
      <c r="G4550" s="97">
        <v>0.0</v>
      </c>
      <c r="H4550" s="97">
        <v>0.0</v>
      </c>
      <c r="I4550" s="97">
        <v>0.0</v>
      </c>
      <c r="J4550" s="97">
        <v>3.021921192784565E-4</v>
      </c>
      <c r="K4550" s="22" t="s">
        <v>3531</v>
      </c>
      <c r="L4550" s="97">
        <v>0.0</v>
      </c>
      <c r="M4550" s="22" t="s">
        <v>3369</v>
      </c>
      <c r="N4550" s="22" t="s">
        <v>3360</v>
      </c>
      <c r="O4550" s="98"/>
      <c r="P4550" s="23"/>
      <c r="Q4550" s="23"/>
      <c r="R4550" s="23"/>
      <c r="S4550" s="23"/>
      <c r="T4550" s="23"/>
      <c r="U4550" s="23"/>
      <c r="V4550" s="23"/>
      <c r="W4550" s="23"/>
      <c r="X4550" s="23"/>
      <c r="Y4550" s="23"/>
      <c r="Z4550" s="23"/>
      <c r="AA4550" s="23"/>
      <c r="AB4550" s="22" t="s">
        <v>164</v>
      </c>
      <c r="AC4550" s="22" t="s">
        <v>3361</v>
      </c>
      <c r="AD4550" s="22" t="s">
        <v>7582</v>
      </c>
      <c r="AE4550" s="22" t="s">
        <v>3363</v>
      </c>
      <c r="AF4550" s="102"/>
      <c r="AG4550" s="22" t="s">
        <v>3364</v>
      </c>
      <c r="AH4550" s="22" t="s">
        <v>3365</v>
      </c>
      <c r="AI4550" s="22">
        <v>0.0</v>
      </c>
      <c r="AJ4550" s="103">
        <v>9.132007695400487E-8</v>
      </c>
      <c r="AK4550" s="103">
        <v>0.0</v>
      </c>
      <c r="AL4550" s="104"/>
      <c r="AM4550" s="22" t="s">
        <v>7592</v>
      </c>
    </row>
    <row r="4551">
      <c r="A4551" s="85">
        <v>45936.0</v>
      </c>
      <c r="B4551" s="85">
        <v>45937.0</v>
      </c>
      <c r="C4551" s="22" t="s">
        <v>1876</v>
      </c>
      <c r="D4551" s="22" t="s">
        <v>146</v>
      </c>
      <c r="E4551" s="22" t="s">
        <v>208</v>
      </c>
      <c r="F4551" s="97">
        <v>0.0</v>
      </c>
      <c r="G4551" s="97">
        <v>0.0</v>
      </c>
      <c r="H4551" s="97">
        <v>0.0</v>
      </c>
      <c r="I4551" s="97">
        <v>0.0</v>
      </c>
      <c r="J4551" s="97">
        <v>2.9987368510043714E-4</v>
      </c>
      <c r="K4551" s="22" t="s">
        <v>3531</v>
      </c>
      <c r="L4551" s="97">
        <v>0.0</v>
      </c>
      <c r="M4551" s="22" t="s">
        <v>3369</v>
      </c>
      <c r="N4551" s="22" t="s">
        <v>3360</v>
      </c>
      <c r="O4551" s="98"/>
      <c r="P4551" s="23"/>
      <c r="Q4551" s="23"/>
      <c r="R4551" s="23"/>
      <c r="S4551" s="23"/>
      <c r="T4551" s="23"/>
      <c r="U4551" s="23"/>
      <c r="V4551" s="23"/>
      <c r="W4551" s="23"/>
      <c r="X4551" s="23"/>
      <c r="Y4551" s="23"/>
      <c r="Z4551" s="23"/>
      <c r="AA4551" s="23"/>
      <c r="AB4551" s="22" t="s">
        <v>164</v>
      </c>
      <c r="AC4551" s="22" t="s">
        <v>3361</v>
      </c>
      <c r="AD4551" s="22" t="s">
        <v>7582</v>
      </c>
      <c r="AE4551" s="22" t="s">
        <v>3363</v>
      </c>
      <c r="AF4551" s="102"/>
      <c r="AG4551" s="22" t="s">
        <v>3364</v>
      </c>
      <c r="AH4551" s="22" t="s">
        <v>3365</v>
      </c>
      <c r="AI4551" s="22">
        <v>0.0</v>
      </c>
      <c r="AJ4551" s="103">
        <v>8.992422701571614E-8</v>
      </c>
      <c r="AK4551" s="103">
        <v>0.0</v>
      </c>
      <c r="AL4551" s="104"/>
      <c r="AM4551" s="22" t="s">
        <v>7593</v>
      </c>
    </row>
    <row r="4552">
      <c r="A4552" s="85">
        <v>45937.0</v>
      </c>
      <c r="B4552" s="85">
        <v>45938.0</v>
      </c>
      <c r="C4552" s="22" t="s">
        <v>1876</v>
      </c>
      <c r="D4552" s="22" t="s">
        <v>146</v>
      </c>
      <c r="E4552" s="22" t="s">
        <v>303</v>
      </c>
      <c r="F4552" s="97">
        <v>0.0</v>
      </c>
      <c r="G4552" s="97">
        <v>0.0</v>
      </c>
      <c r="H4552" s="97">
        <v>0.0</v>
      </c>
      <c r="I4552" s="97">
        <v>0.0</v>
      </c>
      <c r="J4552" s="97">
        <v>2.9757303807401744E-4</v>
      </c>
      <c r="K4552" s="22" t="s">
        <v>3531</v>
      </c>
      <c r="L4552" s="97">
        <v>0.0</v>
      </c>
      <c r="M4552" s="22" t="s">
        <v>3369</v>
      </c>
      <c r="N4552" s="22" t="s">
        <v>3360</v>
      </c>
      <c r="O4552" s="98"/>
      <c r="P4552" s="23"/>
      <c r="Q4552" s="23"/>
      <c r="R4552" s="23"/>
      <c r="S4552" s="23"/>
      <c r="T4552" s="23"/>
      <c r="U4552" s="23"/>
      <c r="V4552" s="23"/>
      <c r="W4552" s="23"/>
      <c r="X4552" s="23"/>
      <c r="Y4552" s="23"/>
      <c r="Z4552" s="23"/>
      <c r="AA4552" s="23"/>
      <c r="AB4552" s="22" t="s">
        <v>164</v>
      </c>
      <c r="AC4552" s="22" t="s">
        <v>3361</v>
      </c>
      <c r="AD4552" s="22" t="s">
        <v>7582</v>
      </c>
      <c r="AE4552" s="22" t="s">
        <v>3363</v>
      </c>
      <c r="AF4552" s="102"/>
      <c r="AG4552" s="22" t="s">
        <v>3364</v>
      </c>
      <c r="AH4552" s="22" t="s">
        <v>3365</v>
      </c>
      <c r="AI4552" s="22">
        <v>0.0</v>
      </c>
      <c r="AJ4552" s="103">
        <v>8.854971298860063E-8</v>
      </c>
      <c r="AK4552" s="103">
        <v>0.0</v>
      </c>
      <c r="AL4552" s="104"/>
      <c r="AM4552" s="22" t="s">
        <v>7594</v>
      </c>
    </row>
    <row r="4553">
      <c r="A4553" s="85">
        <v>45938.0</v>
      </c>
      <c r="B4553" s="85">
        <v>45939.0</v>
      </c>
      <c r="C4553" s="22" t="s">
        <v>1876</v>
      </c>
      <c r="D4553" s="22" t="s">
        <v>146</v>
      </c>
      <c r="E4553" s="22" t="s">
        <v>148</v>
      </c>
      <c r="F4553" s="97">
        <v>0.0</v>
      </c>
      <c r="G4553" s="97">
        <v>0.0</v>
      </c>
      <c r="H4553" s="97">
        <v>0.0</v>
      </c>
      <c r="I4553" s="97">
        <v>0.0</v>
      </c>
      <c r="J4553" s="97">
        <v>2.952900417352144E-4</v>
      </c>
      <c r="K4553" s="22" t="s">
        <v>3531</v>
      </c>
      <c r="L4553" s="97">
        <v>0.0</v>
      </c>
      <c r="M4553" s="22" t="s">
        <v>3369</v>
      </c>
      <c r="N4553" s="22" t="s">
        <v>3360</v>
      </c>
      <c r="O4553" s="98"/>
      <c r="P4553" s="23"/>
      <c r="Q4553" s="23"/>
      <c r="R4553" s="23"/>
      <c r="S4553" s="23"/>
      <c r="T4553" s="23"/>
      <c r="U4553" s="23"/>
      <c r="V4553" s="23"/>
      <c r="W4553" s="23"/>
      <c r="X4553" s="23"/>
      <c r="Y4553" s="23"/>
      <c r="Z4553" s="23"/>
      <c r="AA4553" s="23"/>
      <c r="AB4553" s="22" t="s">
        <v>164</v>
      </c>
      <c r="AC4553" s="22" t="s">
        <v>3361</v>
      </c>
      <c r="AD4553" s="22" t="s">
        <v>7582</v>
      </c>
      <c r="AE4553" s="22" t="s">
        <v>3363</v>
      </c>
      <c r="AF4553" s="102"/>
      <c r="AG4553" s="22" t="s">
        <v>3364</v>
      </c>
      <c r="AH4553" s="22" t="s">
        <v>3365</v>
      </c>
      <c r="AI4553" s="22">
        <v>0.0</v>
      </c>
      <c r="AJ4553" s="103">
        <v>8.719620874798466E-8</v>
      </c>
      <c r="AK4553" s="103">
        <v>0.0</v>
      </c>
      <c r="AL4553" s="104"/>
      <c r="AM4553" s="22" t="s">
        <v>7595</v>
      </c>
    </row>
    <row r="4554">
      <c r="A4554" s="85">
        <v>45939.0</v>
      </c>
      <c r="B4554" s="85">
        <v>45940.0</v>
      </c>
      <c r="C4554" s="22" t="s">
        <v>1876</v>
      </c>
      <c r="D4554" s="22" t="s">
        <v>146</v>
      </c>
      <c r="E4554" s="22" t="s">
        <v>196</v>
      </c>
      <c r="F4554" s="97">
        <v>0.0</v>
      </c>
      <c r="G4554" s="97">
        <v>0.0</v>
      </c>
      <c r="H4554" s="97">
        <v>0.0</v>
      </c>
      <c r="I4554" s="97">
        <v>0.019230769230769232</v>
      </c>
      <c r="J4554" s="97">
        <v>0.002393428470436971</v>
      </c>
      <c r="K4554" s="22" t="s">
        <v>3531</v>
      </c>
      <c r="L4554" s="97">
        <v>0.0</v>
      </c>
      <c r="M4554" s="22" t="s">
        <v>3369</v>
      </c>
      <c r="N4554" s="22" t="s">
        <v>3360</v>
      </c>
      <c r="O4554" s="98"/>
      <c r="P4554" s="23"/>
      <c r="Q4554" s="23"/>
      <c r="R4554" s="23"/>
      <c r="S4554" s="23"/>
      <c r="T4554" s="23"/>
      <c r="U4554" s="23"/>
      <c r="V4554" s="23"/>
      <c r="W4554" s="23"/>
      <c r="X4554" s="23"/>
      <c r="Y4554" s="23"/>
      <c r="Z4554" s="23"/>
      <c r="AA4554" s="23"/>
      <c r="AB4554" s="22" t="s">
        <v>164</v>
      </c>
      <c r="AC4554" s="22" t="s">
        <v>3361</v>
      </c>
      <c r="AD4554" s="22" t="s">
        <v>7582</v>
      </c>
      <c r="AE4554" s="22" t="s">
        <v>3363</v>
      </c>
      <c r="AF4554" s="102"/>
      <c r="AG4554" s="22" t="s">
        <v>3364</v>
      </c>
      <c r="AH4554" s="22" t="s">
        <v>3365</v>
      </c>
      <c r="AI4554" s="22">
        <v>0.0</v>
      </c>
      <c r="AJ4554" s="103">
        <v>5.728499843098259E-6</v>
      </c>
      <c r="AK4554" s="103">
        <v>3.6982248520710064E-4</v>
      </c>
      <c r="AL4554" s="104"/>
      <c r="AM4554" s="22" t="s">
        <v>7596</v>
      </c>
    </row>
    <row r="4555">
      <c r="A4555" s="85">
        <v>45940.0</v>
      </c>
      <c r="B4555" s="85">
        <v>45941.0</v>
      </c>
      <c r="C4555" s="22" t="s">
        <v>1876</v>
      </c>
      <c r="D4555" s="22" t="s">
        <v>146</v>
      </c>
      <c r="E4555" s="22" t="s">
        <v>288</v>
      </c>
      <c r="F4555" s="97">
        <v>0.0</v>
      </c>
      <c r="G4555" s="97">
        <v>0.0</v>
      </c>
      <c r="H4555" s="97">
        <v>0.0</v>
      </c>
      <c r="I4555" s="97">
        <v>0.0</v>
      </c>
      <c r="J4555" s="97">
        <v>2.907764604912896E-4</v>
      </c>
      <c r="K4555" s="22" t="s">
        <v>3531</v>
      </c>
      <c r="L4555" s="97">
        <v>0.0</v>
      </c>
      <c r="M4555" s="22" t="s">
        <v>3369</v>
      </c>
      <c r="N4555" s="22" t="s">
        <v>3360</v>
      </c>
      <c r="O4555" s="98"/>
      <c r="P4555" s="23"/>
      <c r="Q4555" s="23"/>
      <c r="R4555" s="23"/>
      <c r="S4555" s="23"/>
      <c r="T4555" s="23"/>
      <c r="U4555" s="23"/>
      <c r="V4555" s="23"/>
      <c r="W4555" s="23"/>
      <c r="X4555" s="23"/>
      <c r="Y4555" s="23"/>
      <c r="Z4555" s="23"/>
      <c r="AA4555" s="23"/>
      <c r="AB4555" s="22" t="s">
        <v>164</v>
      </c>
      <c r="AC4555" s="22" t="s">
        <v>3361</v>
      </c>
      <c r="AD4555" s="22" t="s">
        <v>7582</v>
      </c>
      <c r="AE4555" s="22" t="s">
        <v>3363</v>
      </c>
      <c r="AF4555" s="102"/>
      <c r="AG4555" s="22" t="s">
        <v>3364</v>
      </c>
      <c r="AH4555" s="22" t="s">
        <v>3365</v>
      </c>
      <c r="AI4555" s="22">
        <v>0.0</v>
      </c>
      <c r="AJ4555" s="103">
        <v>8.45509499758425E-8</v>
      </c>
      <c r="AK4555" s="103">
        <v>0.0</v>
      </c>
      <c r="AL4555" s="104"/>
      <c r="AM4555" s="22" t="s">
        <v>7597</v>
      </c>
    </row>
    <row r="4556">
      <c r="A4556" s="85">
        <v>45941.0</v>
      </c>
      <c r="B4556" s="85">
        <v>45942.0</v>
      </c>
      <c r="C4556" s="22" t="s">
        <v>1876</v>
      </c>
      <c r="D4556" s="22" t="s">
        <v>146</v>
      </c>
      <c r="E4556" s="22" t="s">
        <v>256</v>
      </c>
      <c r="F4556" s="97">
        <v>0.0</v>
      </c>
      <c r="G4556" s="97">
        <v>0.0</v>
      </c>
      <c r="H4556" s="97">
        <v>0.0</v>
      </c>
      <c r="I4556" s="97">
        <v>0.0</v>
      </c>
      <c r="J4556" s="97">
        <v>2.8854560786092926E-4</v>
      </c>
      <c r="K4556" s="22" t="s">
        <v>3531</v>
      </c>
      <c r="L4556" s="97">
        <v>0.0</v>
      </c>
      <c r="M4556" s="22" t="s">
        <v>3369</v>
      </c>
      <c r="N4556" s="22" t="s">
        <v>3360</v>
      </c>
      <c r="O4556" s="98"/>
      <c r="P4556" s="23"/>
      <c r="Q4556" s="23"/>
      <c r="R4556" s="23"/>
      <c r="S4556" s="23"/>
      <c r="T4556" s="23"/>
      <c r="U4556" s="23"/>
      <c r="V4556" s="23"/>
      <c r="W4556" s="23"/>
      <c r="X4556" s="23"/>
      <c r="Y4556" s="23"/>
      <c r="Z4556" s="23"/>
      <c r="AA4556" s="23"/>
      <c r="AB4556" s="22" t="s">
        <v>164</v>
      </c>
      <c r="AC4556" s="22" t="s">
        <v>3361</v>
      </c>
      <c r="AD4556" s="22" t="s">
        <v>7582</v>
      </c>
      <c r="AE4556" s="22" t="s">
        <v>3363</v>
      </c>
      <c r="AF4556" s="102"/>
      <c r="AG4556" s="22" t="s">
        <v>3364</v>
      </c>
      <c r="AH4556" s="22" t="s">
        <v>3365</v>
      </c>
      <c r="AI4556" s="22">
        <v>0.0</v>
      </c>
      <c r="AJ4556" s="103">
        <v>8.325856781583316E-8</v>
      </c>
      <c r="AK4556" s="103">
        <v>0.0</v>
      </c>
      <c r="AL4556" s="104"/>
      <c r="AM4556" s="22" t="s">
        <v>7598</v>
      </c>
    </row>
    <row r="4557">
      <c r="A4557" s="85">
        <v>45942.0</v>
      </c>
      <c r="B4557" s="85">
        <v>45943.0</v>
      </c>
      <c r="C4557" s="22" t="s">
        <v>1876</v>
      </c>
      <c r="D4557" s="22" t="s">
        <v>146</v>
      </c>
      <c r="E4557" s="22" t="s">
        <v>180</v>
      </c>
      <c r="F4557" s="97">
        <v>0.0</v>
      </c>
      <c r="G4557" s="97">
        <v>0.0</v>
      </c>
      <c r="H4557" s="97">
        <v>0.0</v>
      </c>
      <c r="I4557" s="97">
        <v>0.0</v>
      </c>
      <c r="J4557" s="97">
        <v>2.863318704518286E-4</v>
      </c>
      <c r="K4557" s="22" t="s">
        <v>3531</v>
      </c>
      <c r="L4557" s="97">
        <v>0.0</v>
      </c>
      <c r="M4557" s="22" t="s">
        <v>3369</v>
      </c>
      <c r="N4557" s="22" t="s">
        <v>3360</v>
      </c>
      <c r="O4557" s="98"/>
      <c r="P4557" s="23"/>
      <c r="Q4557" s="23"/>
      <c r="R4557" s="23"/>
      <c r="S4557" s="23"/>
      <c r="T4557" s="23"/>
      <c r="U4557" s="23"/>
      <c r="V4557" s="23"/>
      <c r="W4557" s="23"/>
      <c r="X4557" s="23"/>
      <c r="Y4557" s="23"/>
      <c r="Z4557" s="23"/>
      <c r="AA4557" s="23"/>
      <c r="AB4557" s="22" t="s">
        <v>164</v>
      </c>
      <c r="AC4557" s="22" t="s">
        <v>3361</v>
      </c>
      <c r="AD4557" s="22" t="s">
        <v>7582</v>
      </c>
      <c r="AE4557" s="22" t="s">
        <v>3363</v>
      </c>
      <c r="AF4557" s="102"/>
      <c r="AG4557" s="22" t="s">
        <v>3364</v>
      </c>
      <c r="AH4557" s="22" t="s">
        <v>3365</v>
      </c>
      <c r="AI4557" s="22">
        <v>0.0</v>
      </c>
      <c r="AJ4557" s="103">
        <v>8.198594003644274E-8</v>
      </c>
      <c r="AK4557" s="103">
        <v>0.0</v>
      </c>
      <c r="AL4557" s="104"/>
      <c r="AM4557" s="22" t="s">
        <v>7599</v>
      </c>
    </row>
    <row r="4558">
      <c r="A4558" s="85">
        <v>45943.0</v>
      </c>
      <c r="B4558" s="85">
        <v>45944.0</v>
      </c>
      <c r="C4558" s="22" t="s">
        <v>1876</v>
      </c>
      <c r="D4558" s="22" t="s">
        <v>146</v>
      </c>
      <c r="E4558" s="22" t="s">
        <v>208</v>
      </c>
      <c r="F4558" s="97">
        <v>0.0</v>
      </c>
      <c r="G4558" s="97">
        <v>0.0</v>
      </c>
      <c r="H4558" s="97">
        <v>0.0</v>
      </c>
      <c r="I4558" s="97">
        <v>0.0</v>
      </c>
      <c r="J4558" s="97">
        <v>2.8413511695509023E-4</v>
      </c>
      <c r="K4558" s="22" t="s">
        <v>3531</v>
      </c>
      <c r="L4558" s="97">
        <v>0.0</v>
      </c>
      <c r="M4558" s="22" t="s">
        <v>3369</v>
      </c>
      <c r="N4558" s="22" t="s">
        <v>3360</v>
      </c>
      <c r="O4558" s="98"/>
      <c r="P4558" s="23"/>
      <c r="Q4558" s="23"/>
      <c r="R4558" s="23"/>
      <c r="S4558" s="23"/>
      <c r="T4558" s="23"/>
      <c r="U4558" s="23"/>
      <c r="V4558" s="23"/>
      <c r="W4558" s="23"/>
      <c r="X4558" s="23"/>
      <c r="Y4558" s="23"/>
      <c r="Z4558" s="23"/>
      <c r="AA4558" s="23"/>
      <c r="AB4558" s="22" t="s">
        <v>164</v>
      </c>
      <c r="AC4558" s="22" t="s">
        <v>3361</v>
      </c>
      <c r="AD4558" s="22" t="s">
        <v>7582</v>
      </c>
      <c r="AE4558" s="22" t="s">
        <v>3363</v>
      </c>
      <c r="AF4558" s="102"/>
      <c r="AG4558" s="22" t="s">
        <v>3364</v>
      </c>
      <c r="AH4558" s="22" t="s">
        <v>3365</v>
      </c>
      <c r="AI4558" s="22">
        <v>0.0</v>
      </c>
      <c r="AJ4558" s="103">
        <v>8.073276468708281E-8</v>
      </c>
      <c r="AK4558" s="103">
        <v>0.0</v>
      </c>
      <c r="AL4558" s="104"/>
      <c r="AM4558" s="22" t="s">
        <v>7600</v>
      </c>
    </row>
    <row r="4559">
      <c r="A4559" s="85">
        <v>45944.0</v>
      </c>
      <c r="B4559" s="85">
        <v>45945.0</v>
      </c>
      <c r="C4559" s="22" t="s">
        <v>1876</v>
      </c>
      <c r="D4559" s="22" t="s">
        <v>146</v>
      </c>
      <c r="E4559" s="22" t="s">
        <v>303</v>
      </c>
      <c r="F4559" s="97">
        <v>0.0</v>
      </c>
      <c r="G4559" s="97">
        <v>0.0</v>
      </c>
      <c r="H4559" s="97">
        <v>0.0</v>
      </c>
      <c r="I4559" s="97">
        <v>0.0</v>
      </c>
      <c r="J4559" s="97">
        <v>2.81955217069226E-4</v>
      </c>
      <c r="K4559" s="22" t="s">
        <v>3531</v>
      </c>
      <c r="L4559" s="97">
        <v>0.0</v>
      </c>
      <c r="M4559" s="22" t="s">
        <v>3369</v>
      </c>
      <c r="N4559" s="22" t="s">
        <v>3360</v>
      </c>
      <c r="O4559" s="98"/>
      <c r="P4559" s="23"/>
      <c r="Q4559" s="23"/>
      <c r="R4559" s="23"/>
      <c r="S4559" s="23"/>
      <c r="T4559" s="23"/>
      <c r="U4559" s="23"/>
      <c r="V4559" s="23"/>
      <c r="W4559" s="23"/>
      <c r="X4559" s="23"/>
      <c r="Y4559" s="23"/>
      <c r="Z4559" s="23"/>
      <c r="AA4559" s="23"/>
      <c r="AB4559" s="22" t="s">
        <v>164</v>
      </c>
      <c r="AC4559" s="22" t="s">
        <v>3361</v>
      </c>
      <c r="AD4559" s="22" t="s">
        <v>7582</v>
      </c>
      <c r="AE4559" s="22" t="s">
        <v>3363</v>
      </c>
      <c r="AF4559" s="102"/>
      <c r="AG4559" s="22" t="s">
        <v>3364</v>
      </c>
      <c r="AH4559" s="22" t="s">
        <v>3365</v>
      </c>
      <c r="AI4559" s="22">
        <v>0.0</v>
      </c>
      <c r="AJ4559" s="103">
        <v>7.949874443255436E-8</v>
      </c>
      <c r="AK4559" s="103">
        <v>0.0</v>
      </c>
      <c r="AL4559" s="104"/>
      <c r="AM4559" s="22" t="s">
        <v>7601</v>
      </c>
    </row>
    <row r="4560">
      <c r="A4560" s="85">
        <v>45945.0</v>
      </c>
      <c r="B4560" s="85">
        <v>45946.0</v>
      </c>
      <c r="C4560" s="22" t="s">
        <v>1876</v>
      </c>
      <c r="D4560" s="22" t="s">
        <v>146</v>
      </c>
      <c r="E4560" s="22" t="s">
        <v>148</v>
      </c>
      <c r="F4560" s="97">
        <v>0.0</v>
      </c>
      <c r="G4560" s="97">
        <v>0.0</v>
      </c>
      <c r="H4560" s="97">
        <v>0.0</v>
      </c>
      <c r="I4560" s="97">
        <v>0.0</v>
      </c>
      <c r="J4560" s="97">
        <v>2.797920414924274E-4</v>
      </c>
      <c r="K4560" s="22" t="s">
        <v>3531</v>
      </c>
      <c r="L4560" s="97">
        <v>0.0</v>
      </c>
      <c r="M4560" s="22" t="s">
        <v>3369</v>
      </c>
      <c r="N4560" s="22" t="s">
        <v>3360</v>
      </c>
      <c r="O4560" s="98"/>
      <c r="P4560" s="23"/>
      <c r="Q4560" s="23"/>
      <c r="R4560" s="23"/>
      <c r="S4560" s="23"/>
      <c r="T4560" s="23"/>
      <c r="U4560" s="23"/>
      <c r="V4560" s="23"/>
      <c r="W4560" s="23"/>
      <c r="X4560" s="23"/>
      <c r="Y4560" s="23"/>
      <c r="Z4560" s="23"/>
      <c r="AA4560" s="23"/>
      <c r="AB4560" s="22" t="s">
        <v>164</v>
      </c>
      <c r="AC4560" s="22" t="s">
        <v>3361</v>
      </c>
      <c r="AD4560" s="22" t="s">
        <v>7582</v>
      </c>
      <c r="AE4560" s="22" t="s">
        <v>3363</v>
      </c>
      <c r="AF4560" s="102"/>
      <c r="AG4560" s="22" t="s">
        <v>3364</v>
      </c>
      <c r="AH4560" s="22" t="s">
        <v>3365</v>
      </c>
      <c r="AI4560" s="22">
        <v>0.0</v>
      </c>
      <c r="AJ4560" s="103">
        <v>7.828358648250022E-8</v>
      </c>
      <c r="AK4560" s="103">
        <v>0.0</v>
      </c>
      <c r="AL4560" s="104"/>
      <c r="AM4560" s="22" t="s">
        <v>7602</v>
      </c>
    </row>
    <row r="4561">
      <c r="A4561" s="85">
        <v>45946.0</v>
      </c>
      <c r="B4561" s="85">
        <v>45947.0</v>
      </c>
      <c r="C4561" s="22" t="s">
        <v>1876</v>
      </c>
      <c r="D4561" s="22" t="s">
        <v>146</v>
      </c>
      <c r="E4561" s="22" t="s">
        <v>196</v>
      </c>
      <c r="F4561" s="97">
        <v>0.0</v>
      </c>
      <c r="G4561" s="97">
        <v>0.0</v>
      </c>
      <c r="H4561" s="97">
        <v>0.0</v>
      </c>
      <c r="I4561" s="97">
        <v>0.019230769230769232</v>
      </c>
      <c r="J4561" s="97">
        <v>0.0022678117892988136</v>
      </c>
      <c r="K4561" s="22" t="s">
        <v>3531</v>
      </c>
      <c r="L4561" s="97">
        <v>0.0</v>
      </c>
      <c r="M4561" s="22" t="s">
        <v>3369</v>
      </c>
      <c r="N4561" s="22" t="s">
        <v>3360</v>
      </c>
      <c r="O4561" s="98"/>
      <c r="P4561" s="23"/>
      <c r="Q4561" s="23"/>
      <c r="R4561" s="23"/>
      <c r="S4561" s="23"/>
      <c r="T4561" s="23"/>
      <c r="U4561" s="23"/>
      <c r="V4561" s="23"/>
      <c r="W4561" s="23"/>
      <c r="X4561" s="23"/>
      <c r="Y4561" s="23"/>
      <c r="Z4561" s="23"/>
      <c r="AA4561" s="23"/>
      <c r="AB4561" s="22" t="s">
        <v>164</v>
      </c>
      <c r="AC4561" s="22" t="s">
        <v>3361</v>
      </c>
      <c r="AD4561" s="22" t="s">
        <v>7582</v>
      </c>
      <c r="AE4561" s="22" t="s">
        <v>3363</v>
      </c>
      <c r="AF4561" s="102"/>
      <c r="AG4561" s="22" t="s">
        <v>3364</v>
      </c>
      <c r="AH4561" s="22" t="s">
        <v>3365</v>
      </c>
      <c r="AI4561" s="22">
        <v>0.0</v>
      </c>
      <c r="AJ4561" s="103">
        <v>5.142970311682687E-6</v>
      </c>
      <c r="AK4561" s="103">
        <v>3.6982248520710064E-4</v>
      </c>
      <c r="AL4561" s="104"/>
      <c r="AM4561" s="22" t="s">
        <v>7603</v>
      </c>
    </row>
    <row r="4562">
      <c r="A4562" s="85">
        <v>45947.0</v>
      </c>
      <c r="B4562" s="85">
        <v>45948.0</v>
      </c>
      <c r="C4562" s="22" t="s">
        <v>1876</v>
      </c>
      <c r="D4562" s="22" t="s">
        <v>146</v>
      </c>
      <c r="E4562" s="22" t="s">
        <v>288</v>
      </c>
      <c r="F4562" s="97">
        <v>0.0</v>
      </c>
      <c r="G4562" s="97">
        <v>0.0</v>
      </c>
      <c r="H4562" s="97">
        <v>0.0</v>
      </c>
      <c r="I4562" s="97">
        <v>0.0</v>
      </c>
      <c r="J4562" s="97">
        <v>2.755153510112358E-4</v>
      </c>
      <c r="K4562" s="22" t="s">
        <v>3531</v>
      </c>
      <c r="L4562" s="97">
        <v>0.0</v>
      </c>
      <c r="M4562" s="22" t="s">
        <v>3369</v>
      </c>
      <c r="N4562" s="22" t="s">
        <v>3360</v>
      </c>
      <c r="O4562" s="98"/>
      <c r="P4562" s="23"/>
      <c r="Q4562" s="23"/>
      <c r="R4562" s="23"/>
      <c r="S4562" s="23"/>
      <c r="T4562" s="23"/>
      <c r="U4562" s="23"/>
      <c r="V4562" s="23"/>
      <c r="W4562" s="23"/>
      <c r="X4562" s="23"/>
      <c r="Y4562" s="23"/>
      <c r="Z4562" s="23"/>
      <c r="AA4562" s="23"/>
      <c r="AB4562" s="22" t="s">
        <v>164</v>
      </c>
      <c r="AC4562" s="22" t="s">
        <v>3361</v>
      </c>
      <c r="AD4562" s="22" t="s">
        <v>7582</v>
      </c>
      <c r="AE4562" s="22" t="s">
        <v>3363</v>
      </c>
      <c r="AF4562" s="102"/>
      <c r="AG4562" s="22" t="s">
        <v>3364</v>
      </c>
      <c r="AH4562" s="22" t="s">
        <v>3365</v>
      </c>
      <c r="AI4562" s="22">
        <v>0.0</v>
      </c>
      <c r="AJ4562" s="103">
        <v>7.590870864284448E-8</v>
      </c>
      <c r="AK4562" s="103">
        <v>0.0</v>
      </c>
      <c r="AL4562" s="104"/>
      <c r="AM4562" s="22" t="s">
        <v>7604</v>
      </c>
    </row>
    <row r="4563">
      <c r="A4563" s="85">
        <v>45948.0</v>
      </c>
      <c r="B4563" s="85">
        <v>45949.0</v>
      </c>
      <c r="C4563" s="22" t="s">
        <v>1876</v>
      </c>
      <c r="D4563" s="22" t="s">
        <v>146</v>
      </c>
      <c r="E4563" s="22" t="s">
        <v>256</v>
      </c>
      <c r="F4563" s="97">
        <v>0.0</v>
      </c>
      <c r="G4563" s="97">
        <v>0.0</v>
      </c>
      <c r="H4563" s="97">
        <v>0.0</v>
      </c>
      <c r="I4563" s="97">
        <v>0.0</v>
      </c>
      <c r="J4563" s="97">
        <v>2.734015824328936E-4</v>
      </c>
      <c r="K4563" s="22" t="s">
        <v>3531</v>
      </c>
      <c r="L4563" s="97">
        <v>0.0</v>
      </c>
      <c r="M4563" s="22" t="s">
        <v>3369</v>
      </c>
      <c r="N4563" s="22" t="s">
        <v>3360</v>
      </c>
      <c r="O4563" s="98"/>
      <c r="P4563" s="23"/>
      <c r="Q4563" s="23"/>
      <c r="R4563" s="23"/>
      <c r="S4563" s="23"/>
      <c r="T4563" s="23"/>
      <c r="U4563" s="23"/>
      <c r="V4563" s="23"/>
      <c r="W4563" s="23"/>
      <c r="X4563" s="23"/>
      <c r="Y4563" s="23"/>
      <c r="Z4563" s="23"/>
      <c r="AA4563" s="23"/>
      <c r="AB4563" s="22" t="s">
        <v>164</v>
      </c>
      <c r="AC4563" s="22" t="s">
        <v>3361</v>
      </c>
      <c r="AD4563" s="22" t="s">
        <v>7582</v>
      </c>
      <c r="AE4563" s="22" t="s">
        <v>3363</v>
      </c>
      <c r="AF4563" s="102"/>
      <c r="AG4563" s="22" t="s">
        <v>3364</v>
      </c>
      <c r="AH4563" s="22" t="s">
        <v>3365</v>
      </c>
      <c r="AI4563" s="22">
        <v>0.0</v>
      </c>
      <c r="AJ4563" s="103">
        <v>7.47484252768103E-8</v>
      </c>
      <c r="AK4563" s="103">
        <v>0.0</v>
      </c>
      <c r="AL4563" s="104"/>
      <c r="AM4563" s="22" t="s">
        <v>7605</v>
      </c>
    </row>
    <row r="4564">
      <c r="A4564" s="85">
        <v>45949.0</v>
      </c>
      <c r="B4564" s="85">
        <v>45950.0</v>
      </c>
      <c r="C4564" s="22" t="s">
        <v>1876</v>
      </c>
      <c r="D4564" s="22" t="s">
        <v>146</v>
      </c>
      <c r="E4564" s="22" t="s">
        <v>180</v>
      </c>
      <c r="F4564" s="97">
        <v>0.0</v>
      </c>
      <c r="G4564" s="97">
        <v>0.0</v>
      </c>
      <c r="H4564" s="97">
        <v>0.0</v>
      </c>
      <c r="I4564" s="97">
        <v>0.0</v>
      </c>
      <c r="J4564" s="97">
        <v>2.7130403080067217E-4</v>
      </c>
      <c r="K4564" s="22" t="s">
        <v>3531</v>
      </c>
      <c r="L4564" s="97">
        <v>0.0</v>
      </c>
      <c r="M4564" s="22" t="s">
        <v>3369</v>
      </c>
      <c r="N4564" s="22" t="s">
        <v>3360</v>
      </c>
      <c r="O4564" s="98"/>
      <c r="P4564" s="23"/>
      <c r="Q4564" s="23"/>
      <c r="R4564" s="23"/>
      <c r="S4564" s="23"/>
      <c r="T4564" s="23"/>
      <c r="U4564" s="23"/>
      <c r="V4564" s="23"/>
      <c r="W4564" s="23"/>
      <c r="X4564" s="23"/>
      <c r="Y4564" s="23"/>
      <c r="Z4564" s="23"/>
      <c r="AA4564" s="23"/>
      <c r="AB4564" s="22" t="s">
        <v>164</v>
      </c>
      <c r="AC4564" s="22" t="s">
        <v>3361</v>
      </c>
      <c r="AD4564" s="22" t="s">
        <v>7582</v>
      </c>
      <c r="AE4564" s="22" t="s">
        <v>3363</v>
      </c>
      <c r="AF4564" s="102"/>
      <c r="AG4564" s="22" t="s">
        <v>3364</v>
      </c>
      <c r="AH4564" s="22" t="s">
        <v>3365</v>
      </c>
      <c r="AI4564" s="22">
        <v>0.0</v>
      </c>
      <c r="AJ4564" s="103">
        <v>7.360587712869208E-8</v>
      </c>
      <c r="AK4564" s="103">
        <v>0.0</v>
      </c>
      <c r="AL4564" s="104"/>
      <c r="AM4564" s="22" t="s">
        <v>7606</v>
      </c>
    </row>
    <row r="4565">
      <c r="A4565" s="85">
        <v>45950.0</v>
      </c>
      <c r="B4565" s="85">
        <v>45951.0</v>
      </c>
      <c r="C4565" s="22" t="s">
        <v>1876</v>
      </c>
      <c r="D4565" s="22" t="s">
        <v>146</v>
      </c>
      <c r="E4565" s="22" t="s">
        <v>208</v>
      </c>
      <c r="F4565" s="97">
        <v>0.0</v>
      </c>
      <c r="G4565" s="97">
        <v>0.0</v>
      </c>
      <c r="H4565" s="97">
        <v>0.0</v>
      </c>
      <c r="I4565" s="97">
        <v>0.0</v>
      </c>
      <c r="J4565" s="97">
        <v>2.6922257169728945E-4</v>
      </c>
      <c r="K4565" s="22" t="s">
        <v>3531</v>
      </c>
      <c r="L4565" s="97">
        <v>0.0</v>
      </c>
      <c r="M4565" s="22" t="s">
        <v>3369</v>
      </c>
      <c r="N4565" s="22" t="s">
        <v>3360</v>
      </c>
      <c r="O4565" s="98"/>
      <c r="P4565" s="23"/>
      <c r="Q4565" s="23"/>
      <c r="R4565" s="23"/>
      <c r="S4565" s="23"/>
      <c r="T4565" s="23"/>
      <c r="U4565" s="23"/>
      <c r="V4565" s="23"/>
      <c r="W4565" s="23"/>
      <c r="X4565" s="23"/>
      <c r="Y4565" s="23"/>
      <c r="Z4565" s="23"/>
      <c r="AA4565" s="23"/>
      <c r="AB4565" s="22" t="s">
        <v>164</v>
      </c>
      <c r="AC4565" s="22" t="s">
        <v>3361</v>
      </c>
      <c r="AD4565" s="22" t="s">
        <v>7582</v>
      </c>
      <c r="AE4565" s="22" t="s">
        <v>3363</v>
      </c>
      <c r="AF4565" s="102"/>
      <c r="AG4565" s="22" t="s">
        <v>3364</v>
      </c>
      <c r="AH4565" s="22" t="s">
        <v>3365</v>
      </c>
      <c r="AI4565" s="22">
        <v>0.0</v>
      </c>
      <c r="AJ4565" s="103">
        <v>7.248079311130216E-8</v>
      </c>
      <c r="AK4565" s="103">
        <v>0.0</v>
      </c>
      <c r="AL4565" s="104"/>
      <c r="AM4565" s="22" t="s">
        <v>7607</v>
      </c>
    </row>
    <row r="4566">
      <c r="A4566" s="85">
        <v>45951.0</v>
      </c>
      <c r="B4566" s="85">
        <v>45952.0</v>
      </c>
      <c r="C4566" s="22" t="s">
        <v>1876</v>
      </c>
      <c r="D4566" s="22" t="s">
        <v>146</v>
      </c>
      <c r="E4566" s="22" t="s">
        <v>303</v>
      </c>
      <c r="F4566" s="97">
        <v>0.0</v>
      </c>
      <c r="G4566" s="97">
        <v>0.0</v>
      </c>
      <c r="H4566" s="97">
        <v>0.0</v>
      </c>
      <c r="I4566" s="97">
        <v>0.0</v>
      </c>
      <c r="J4566" s="97">
        <v>2.6715708165999926E-4</v>
      </c>
      <c r="K4566" s="22" t="s">
        <v>3531</v>
      </c>
      <c r="L4566" s="97">
        <v>0.0</v>
      </c>
      <c r="M4566" s="22" t="s">
        <v>3369</v>
      </c>
      <c r="N4566" s="22" t="s">
        <v>3360</v>
      </c>
      <c r="O4566" s="98"/>
      <c r="P4566" s="23"/>
      <c r="Q4566" s="23"/>
      <c r="R4566" s="23"/>
      <c r="S4566" s="23"/>
      <c r="T4566" s="23"/>
      <c r="U4566" s="23"/>
      <c r="V4566" s="23"/>
      <c r="W4566" s="23"/>
      <c r="X4566" s="23"/>
      <c r="Y4566" s="23"/>
      <c r="Z4566" s="23"/>
      <c r="AA4566" s="23"/>
      <c r="AB4566" s="22" t="s">
        <v>164</v>
      </c>
      <c r="AC4566" s="22" t="s">
        <v>3361</v>
      </c>
      <c r="AD4566" s="22" t="s">
        <v>7582</v>
      </c>
      <c r="AE4566" s="22" t="s">
        <v>3363</v>
      </c>
      <c r="AF4566" s="102"/>
      <c r="AG4566" s="22" t="s">
        <v>3364</v>
      </c>
      <c r="AH4566" s="22" t="s">
        <v>3365</v>
      </c>
      <c r="AI4566" s="22">
        <v>0.0</v>
      </c>
      <c r="AJ4566" s="103">
        <v>7.137290628108752E-8</v>
      </c>
      <c r="AK4566" s="103">
        <v>0.0</v>
      </c>
      <c r="AL4566" s="104"/>
      <c r="AM4566" s="22" t="s">
        <v>7608</v>
      </c>
    </row>
    <row r="4567">
      <c r="A4567" s="85">
        <v>45952.0</v>
      </c>
      <c r="B4567" s="85">
        <v>45953.0</v>
      </c>
      <c r="C4567" s="22" t="s">
        <v>1876</v>
      </c>
      <c r="D4567" s="22" t="s">
        <v>146</v>
      </c>
      <c r="E4567" s="22" t="s">
        <v>148</v>
      </c>
      <c r="F4567" s="97">
        <v>0.0</v>
      </c>
      <c r="G4567" s="97">
        <v>0.0</v>
      </c>
      <c r="H4567" s="97">
        <v>0.0</v>
      </c>
      <c r="I4567" s="97">
        <v>0.0</v>
      </c>
      <c r="J4567" s="97">
        <v>2.651074381732685E-4</v>
      </c>
      <c r="K4567" s="22" t="s">
        <v>3531</v>
      </c>
      <c r="L4567" s="97">
        <v>0.0</v>
      </c>
      <c r="M4567" s="22" t="s">
        <v>3369</v>
      </c>
      <c r="N4567" s="22" t="s">
        <v>3360</v>
      </c>
      <c r="O4567" s="98"/>
      <c r="P4567" s="23"/>
      <c r="Q4567" s="23"/>
      <c r="R4567" s="23"/>
      <c r="S4567" s="23"/>
      <c r="T4567" s="23"/>
      <c r="U4567" s="23"/>
      <c r="V4567" s="23"/>
      <c r="W4567" s="23"/>
      <c r="X4567" s="23"/>
      <c r="Y4567" s="23"/>
      <c r="Z4567" s="23"/>
      <c r="AA4567" s="23"/>
      <c r="AB4567" s="22" t="s">
        <v>164</v>
      </c>
      <c r="AC4567" s="22" t="s">
        <v>3361</v>
      </c>
      <c r="AD4567" s="22" t="s">
        <v>7582</v>
      </c>
      <c r="AE4567" s="22" t="s">
        <v>3363</v>
      </c>
      <c r="AF4567" s="102"/>
      <c r="AG4567" s="22" t="s">
        <v>3364</v>
      </c>
      <c r="AH4567" s="22" t="s">
        <v>3365</v>
      </c>
      <c r="AI4567" s="22">
        <v>0.0</v>
      </c>
      <c r="AJ4567" s="103">
        <v>7.028195377479338E-8</v>
      </c>
      <c r="AK4567" s="103">
        <v>0.0</v>
      </c>
      <c r="AL4567" s="104"/>
      <c r="AM4567" s="22" t="s">
        <v>7609</v>
      </c>
    </row>
    <row r="4568">
      <c r="A4568" s="85">
        <v>45953.0</v>
      </c>
      <c r="B4568" s="85">
        <v>45954.0</v>
      </c>
      <c r="C4568" s="22" t="s">
        <v>1876</v>
      </c>
      <c r="D4568" s="22" t="s">
        <v>146</v>
      </c>
      <c r="E4568" s="22" t="s">
        <v>196</v>
      </c>
      <c r="F4568" s="97">
        <v>0.0</v>
      </c>
      <c r="G4568" s="97">
        <v>0.0</v>
      </c>
      <c r="H4568" s="97">
        <v>0.0</v>
      </c>
      <c r="I4568" s="97">
        <v>0.019230769230769232</v>
      </c>
      <c r="J4568" s="97">
        <v>0.0021487879730718385</v>
      </c>
      <c r="K4568" s="22" t="s">
        <v>3531</v>
      </c>
      <c r="L4568" s="97">
        <v>0.0</v>
      </c>
      <c r="M4568" s="22" t="s">
        <v>3369</v>
      </c>
      <c r="N4568" s="22" t="s">
        <v>3360</v>
      </c>
      <c r="O4568" s="98"/>
      <c r="P4568" s="23"/>
      <c r="Q4568" s="23"/>
      <c r="R4568" s="23"/>
      <c r="S4568" s="23"/>
      <c r="T4568" s="23"/>
      <c r="U4568" s="23"/>
      <c r="V4568" s="23"/>
      <c r="W4568" s="23"/>
      <c r="X4568" s="23"/>
      <c r="Y4568" s="23"/>
      <c r="Z4568" s="23"/>
      <c r="AA4568" s="23"/>
      <c r="AB4568" s="22" t="s">
        <v>164</v>
      </c>
      <c r="AC4568" s="22" t="s">
        <v>3361</v>
      </c>
      <c r="AD4568" s="22" t="s">
        <v>7582</v>
      </c>
      <c r="AE4568" s="22" t="s">
        <v>3363</v>
      </c>
      <c r="AF4568" s="102"/>
      <c r="AG4568" s="22" t="s">
        <v>3364</v>
      </c>
      <c r="AH4568" s="22" t="s">
        <v>3365</v>
      </c>
      <c r="AI4568" s="22">
        <v>0.0</v>
      </c>
      <c r="AJ4568" s="103">
        <v>4.61728975321818E-6</v>
      </c>
      <c r="AK4568" s="103">
        <v>3.6982248520710064E-4</v>
      </c>
      <c r="AL4568" s="104"/>
      <c r="AM4568" s="22" t="s">
        <v>7610</v>
      </c>
    </row>
    <row r="4569">
      <c r="A4569" s="85">
        <v>45954.0</v>
      </c>
      <c r="B4569" s="85">
        <v>45955.0</v>
      </c>
      <c r="C4569" s="22" t="s">
        <v>1876</v>
      </c>
      <c r="D4569" s="22" t="s">
        <v>146</v>
      </c>
      <c r="E4569" s="22" t="s">
        <v>288</v>
      </c>
      <c r="F4569" s="97">
        <v>0.0</v>
      </c>
      <c r="G4569" s="97">
        <v>0.0</v>
      </c>
      <c r="H4569" s="97">
        <v>0.0</v>
      </c>
      <c r="I4569" s="97">
        <v>0.0</v>
      </c>
      <c r="J4569" s="97">
        <v>2.6105520548187007E-4</v>
      </c>
      <c r="K4569" s="22" t="s">
        <v>3531</v>
      </c>
      <c r="L4569" s="97">
        <v>0.0</v>
      </c>
      <c r="M4569" s="22" t="s">
        <v>3369</v>
      </c>
      <c r="N4569" s="22" t="s">
        <v>3360</v>
      </c>
      <c r="O4569" s="98"/>
      <c r="P4569" s="23"/>
      <c r="Q4569" s="23"/>
      <c r="R4569" s="23"/>
      <c r="S4569" s="23"/>
      <c r="T4569" s="23"/>
      <c r="U4569" s="23"/>
      <c r="V4569" s="23"/>
      <c r="W4569" s="23"/>
      <c r="X4569" s="23"/>
      <c r="Y4569" s="23"/>
      <c r="Z4569" s="23"/>
      <c r="AA4569" s="23"/>
      <c r="AB4569" s="22" t="s">
        <v>164</v>
      </c>
      <c r="AC4569" s="22" t="s">
        <v>3361</v>
      </c>
      <c r="AD4569" s="22" t="s">
        <v>7582</v>
      </c>
      <c r="AE4569" s="22" t="s">
        <v>3363</v>
      </c>
      <c r="AF4569" s="102"/>
      <c r="AG4569" s="22" t="s">
        <v>3364</v>
      </c>
      <c r="AH4569" s="22" t="s">
        <v>3365</v>
      </c>
      <c r="AI4569" s="22">
        <v>0.0</v>
      </c>
      <c r="AJ4569" s="103">
        <v>6.81498203091814E-8</v>
      </c>
      <c r="AK4569" s="103">
        <v>0.0</v>
      </c>
      <c r="AL4569" s="104"/>
      <c r="AM4569" s="22" t="s">
        <v>7611</v>
      </c>
    </row>
    <row r="4570">
      <c r="A4570" s="85">
        <v>45955.0</v>
      </c>
      <c r="B4570" s="85">
        <v>45956.0</v>
      </c>
      <c r="C4570" s="22" t="s">
        <v>1876</v>
      </c>
      <c r="D4570" s="22" t="s">
        <v>146</v>
      </c>
      <c r="E4570" s="22" t="s">
        <v>256</v>
      </c>
      <c r="F4570" s="97">
        <v>0.0</v>
      </c>
      <c r="G4570" s="97">
        <v>0.0</v>
      </c>
      <c r="H4570" s="97">
        <v>0.0</v>
      </c>
      <c r="I4570" s="97">
        <v>0.0</v>
      </c>
      <c r="J4570" s="97">
        <v>2.5905237591707493E-4</v>
      </c>
      <c r="K4570" s="22" t="s">
        <v>3531</v>
      </c>
      <c r="L4570" s="97">
        <v>0.0</v>
      </c>
      <c r="M4570" s="22" t="s">
        <v>3369</v>
      </c>
      <c r="N4570" s="22" t="s">
        <v>3360</v>
      </c>
      <c r="O4570" s="98"/>
      <c r="P4570" s="23"/>
      <c r="Q4570" s="23"/>
      <c r="R4570" s="23"/>
      <c r="S4570" s="23"/>
      <c r="T4570" s="23"/>
      <c r="U4570" s="23"/>
      <c r="V4570" s="23"/>
      <c r="W4570" s="23"/>
      <c r="X4570" s="23"/>
      <c r="Y4570" s="23"/>
      <c r="Z4570" s="23"/>
      <c r="AA4570" s="23"/>
      <c r="AB4570" s="22" t="s">
        <v>164</v>
      </c>
      <c r="AC4570" s="22" t="s">
        <v>3361</v>
      </c>
      <c r="AD4570" s="22" t="s">
        <v>7582</v>
      </c>
      <c r="AE4570" s="22" t="s">
        <v>3363</v>
      </c>
      <c r="AF4570" s="102"/>
      <c r="AG4570" s="22" t="s">
        <v>3364</v>
      </c>
      <c r="AH4570" s="22" t="s">
        <v>3365</v>
      </c>
      <c r="AI4570" s="22">
        <v>0.0</v>
      </c>
      <c r="AJ4570" s="103">
        <v>6.71081334682815E-8</v>
      </c>
      <c r="AK4570" s="103">
        <v>0.0</v>
      </c>
      <c r="AL4570" s="104"/>
      <c r="AM4570" s="22" t="s">
        <v>7612</v>
      </c>
    </row>
    <row r="4571">
      <c r="A4571" s="85">
        <v>45956.0</v>
      </c>
      <c r="B4571" s="85">
        <v>45957.0</v>
      </c>
      <c r="C4571" s="22" t="s">
        <v>1876</v>
      </c>
      <c r="D4571" s="22" t="s">
        <v>146</v>
      </c>
      <c r="E4571" s="22" t="s">
        <v>180</v>
      </c>
      <c r="F4571" s="97">
        <v>0.0</v>
      </c>
      <c r="G4571" s="97">
        <v>0.0</v>
      </c>
      <c r="H4571" s="97">
        <v>0.0</v>
      </c>
      <c r="I4571" s="97">
        <v>0.0</v>
      </c>
      <c r="J4571" s="97">
        <v>2.5706491216832687E-4</v>
      </c>
      <c r="K4571" s="22" t="s">
        <v>3531</v>
      </c>
      <c r="L4571" s="97">
        <v>0.0</v>
      </c>
      <c r="M4571" s="22" t="s">
        <v>3369</v>
      </c>
      <c r="N4571" s="22" t="s">
        <v>3360</v>
      </c>
      <c r="O4571" s="98"/>
      <c r="P4571" s="23"/>
      <c r="Q4571" s="23"/>
      <c r="R4571" s="23"/>
      <c r="S4571" s="23"/>
      <c r="T4571" s="23"/>
      <c r="U4571" s="23"/>
      <c r="V4571" s="23"/>
      <c r="W4571" s="23"/>
      <c r="X4571" s="23"/>
      <c r="Y4571" s="23"/>
      <c r="Z4571" s="23"/>
      <c r="AA4571" s="23"/>
      <c r="AB4571" s="22" t="s">
        <v>164</v>
      </c>
      <c r="AC4571" s="22" t="s">
        <v>3361</v>
      </c>
      <c r="AD4571" s="22" t="s">
        <v>7582</v>
      </c>
      <c r="AE4571" s="22" t="s">
        <v>3363</v>
      </c>
      <c r="AF4571" s="102"/>
      <c r="AG4571" s="22" t="s">
        <v>3364</v>
      </c>
      <c r="AH4571" s="22" t="s">
        <v>3365</v>
      </c>
      <c r="AI4571" s="22">
        <v>0.0</v>
      </c>
      <c r="AJ4571" s="103">
        <v>6.60823690681096E-8</v>
      </c>
      <c r="AK4571" s="103">
        <v>0.0</v>
      </c>
      <c r="AL4571" s="104"/>
      <c r="AM4571" s="22" t="s">
        <v>7613</v>
      </c>
    </row>
    <row r="4572">
      <c r="A4572" s="85">
        <v>45957.0</v>
      </c>
      <c r="B4572" s="85">
        <v>45958.0</v>
      </c>
      <c r="C4572" s="22" t="s">
        <v>1876</v>
      </c>
      <c r="D4572" s="22" t="s">
        <v>146</v>
      </c>
      <c r="E4572" s="22" t="s">
        <v>208</v>
      </c>
      <c r="F4572" s="97">
        <v>0.0</v>
      </c>
      <c r="G4572" s="97">
        <v>0.0</v>
      </c>
      <c r="H4572" s="97">
        <v>0.0</v>
      </c>
      <c r="I4572" s="97">
        <v>0.0</v>
      </c>
      <c r="J4572" s="97">
        <v>2.550926963482597E-4</v>
      </c>
      <c r="K4572" s="22" t="s">
        <v>3531</v>
      </c>
      <c r="L4572" s="97">
        <v>0.0</v>
      </c>
      <c r="M4572" s="22" t="s">
        <v>3369</v>
      </c>
      <c r="N4572" s="22" t="s">
        <v>3360</v>
      </c>
      <c r="O4572" s="98"/>
      <c r="P4572" s="23"/>
      <c r="Q4572" s="23"/>
      <c r="R4572" s="23"/>
      <c r="S4572" s="23"/>
      <c r="T4572" s="23"/>
      <c r="U4572" s="23"/>
      <c r="V4572" s="23"/>
      <c r="W4572" s="23"/>
      <c r="X4572" s="23"/>
      <c r="Y4572" s="23"/>
      <c r="Z4572" s="23"/>
      <c r="AA4572" s="23"/>
      <c r="AB4572" s="22" t="s">
        <v>164</v>
      </c>
      <c r="AC4572" s="22" t="s">
        <v>3361</v>
      </c>
      <c r="AD4572" s="22" t="s">
        <v>7582</v>
      </c>
      <c r="AE4572" s="22" t="s">
        <v>3363</v>
      </c>
      <c r="AF4572" s="102"/>
      <c r="AG4572" s="22" t="s">
        <v>3364</v>
      </c>
      <c r="AH4572" s="22" t="s">
        <v>3365</v>
      </c>
      <c r="AI4572" s="22">
        <v>0.0</v>
      </c>
      <c r="AJ4572" s="103">
        <v>6.507228373022543E-8</v>
      </c>
      <c r="AK4572" s="103">
        <v>0.0</v>
      </c>
      <c r="AL4572" s="104"/>
      <c r="AM4572" s="22" t="s">
        <v>7614</v>
      </c>
    </row>
    <row r="4573">
      <c r="A4573" s="85">
        <v>45958.0</v>
      </c>
      <c r="B4573" s="85">
        <v>45959.0</v>
      </c>
      <c r="C4573" s="22" t="s">
        <v>1876</v>
      </c>
      <c r="D4573" s="22" t="s">
        <v>146</v>
      </c>
      <c r="E4573" s="22" t="s">
        <v>303</v>
      </c>
      <c r="F4573" s="97">
        <v>0.0</v>
      </c>
      <c r="G4573" s="97">
        <v>0.0</v>
      </c>
      <c r="H4573" s="97">
        <v>0.0</v>
      </c>
      <c r="I4573" s="97">
        <v>0.0</v>
      </c>
      <c r="J4573" s="97">
        <v>2.531356114739453E-4</v>
      </c>
      <c r="K4573" s="22" t="s">
        <v>3531</v>
      </c>
      <c r="L4573" s="97">
        <v>0.0</v>
      </c>
      <c r="M4573" s="22" t="s">
        <v>3369</v>
      </c>
      <c r="N4573" s="22" t="s">
        <v>3360</v>
      </c>
      <c r="O4573" s="98"/>
      <c r="P4573" s="23"/>
      <c r="Q4573" s="23"/>
      <c r="R4573" s="23"/>
      <c r="S4573" s="23"/>
      <c r="T4573" s="23"/>
      <c r="U4573" s="23"/>
      <c r="V4573" s="23"/>
      <c r="W4573" s="23"/>
      <c r="X4573" s="23"/>
      <c r="Y4573" s="23"/>
      <c r="Z4573" s="23"/>
      <c r="AA4573" s="23"/>
      <c r="AB4573" s="22" t="s">
        <v>164</v>
      </c>
      <c r="AC4573" s="22" t="s">
        <v>3361</v>
      </c>
      <c r="AD4573" s="22" t="s">
        <v>7582</v>
      </c>
      <c r="AE4573" s="22" t="s">
        <v>3363</v>
      </c>
      <c r="AF4573" s="102"/>
      <c r="AG4573" s="22" t="s">
        <v>3364</v>
      </c>
      <c r="AH4573" s="22" t="s">
        <v>3365</v>
      </c>
      <c r="AI4573" s="22">
        <v>0.0</v>
      </c>
      <c r="AJ4573" s="103">
        <v>6.407763779628819E-8</v>
      </c>
      <c r="AK4573" s="103">
        <v>0.0</v>
      </c>
      <c r="AL4573" s="104"/>
      <c r="AM4573" s="22" t="s">
        <v>7615</v>
      </c>
    </row>
    <row r="4574">
      <c r="A4574" s="85">
        <v>45959.0</v>
      </c>
      <c r="B4574" s="85">
        <v>45960.0</v>
      </c>
      <c r="C4574" s="22" t="s">
        <v>1876</v>
      </c>
      <c r="D4574" s="22" t="s">
        <v>146</v>
      </c>
      <c r="E4574" s="22" t="s">
        <v>148</v>
      </c>
      <c r="F4574" s="97">
        <v>0.0</v>
      </c>
      <c r="G4574" s="97">
        <v>0.0</v>
      </c>
      <c r="H4574" s="97">
        <v>0.0</v>
      </c>
      <c r="I4574" s="97">
        <v>0.0</v>
      </c>
      <c r="J4574" s="97">
        <v>2.511935414599545E-4</v>
      </c>
      <c r="K4574" s="22" t="s">
        <v>3531</v>
      </c>
      <c r="L4574" s="97">
        <v>0.0</v>
      </c>
      <c r="M4574" s="22" t="s">
        <v>3369</v>
      </c>
      <c r="N4574" s="22" t="s">
        <v>3360</v>
      </c>
      <c r="O4574" s="98"/>
      <c r="P4574" s="23"/>
      <c r="Q4574" s="23"/>
      <c r="R4574" s="23"/>
      <c r="S4574" s="23"/>
      <c r="T4574" s="23"/>
      <c r="U4574" s="23"/>
      <c r="V4574" s="23"/>
      <c r="W4574" s="23"/>
      <c r="X4574" s="23"/>
      <c r="Y4574" s="23"/>
      <c r="Z4574" s="23"/>
      <c r="AA4574" s="23"/>
      <c r="AB4574" s="22" t="s">
        <v>164</v>
      </c>
      <c r="AC4574" s="22" t="s">
        <v>3361</v>
      </c>
      <c r="AD4574" s="22" t="s">
        <v>7582</v>
      </c>
      <c r="AE4574" s="22" t="s">
        <v>3363</v>
      </c>
      <c r="AF4574" s="102"/>
      <c r="AG4574" s="22" t="s">
        <v>3364</v>
      </c>
      <c r="AH4574" s="22" t="s">
        <v>3365</v>
      </c>
      <c r="AI4574" s="22">
        <v>0.0</v>
      </c>
      <c r="AJ4574" s="103">
        <v>6.309819527119387E-8</v>
      </c>
      <c r="AK4574" s="103">
        <v>0.0</v>
      </c>
      <c r="AL4574" s="104"/>
      <c r="AM4574" s="22" t="s">
        <v>7616</v>
      </c>
    </row>
    <row r="4575">
      <c r="A4575" s="85">
        <v>45960.0</v>
      </c>
      <c r="B4575" s="85">
        <v>45961.0</v>
      </c>
      <c r="C4575" s="22" t="s">
        <v>1876</v>
      </c>
      <c r="D4575" s="22" t="s">
        <v>146</v>
      </c>
      <c r="E4575" s="22" t="s">
        <v>196</v>
      </c>
      <c r="F4575" s="97">
        <v>0.0</v>
      </c>
      <c r="G4575" s="97">
        <v>0.0</v>
      </c>
      <c r="H4575" s="97">
        <v>0.0</v>
      </c>
      <c r="I4575" s="97">
        <v>0.019230769230769232</v>
      </c>
      <c r="J4575" s="97">
        <v>0.002036011001885567</v>
      </c>
      <c r="K4575" s="22" t="s">
        <v>3531</v>
      </c>
      <c r="L4575" s="97">
        <v>0.0</v>
      </c>
      <c r="M4575" s="22" t="s">
        <v>3369</v>
      </c>
      <c r="N4575" s="22" t="s">
        <v>3360</v>
      </c>
      <c r="O4575" s="98"/>
      <c r="P4575" s="23"/>
      <c r="Q4575" s="23"/>
      <c r="R4575" s="23"/>
      <c r="S4575" s="23"/>
      <c r="T4575" s="23"/>
      <c r="U4575" s="23"/>
      <c r="V4575" s="23"/>
      <c r="W4575" s="23"/>
      <c r="X4575" s="23"/>
      <c r="Y4575" s="23"/>
      <c r="Z4575" s="23"/>
      <c r="AA4575" s="23"/>
      <c r="AB4575" s="22" t="s">
        <v>164</v>
      </c>
      <c r="AC4575" s="22" t="s">
        <v>3361</v>
      </c>
      <c r="AD4575" s="22" t="s">
        <v>7582</v>
      </c>
      <c r="AE4575" s="22" t="s">
        <v>3363</v>
      </c>
      <c r="AF4575" s="102"/>
      <c r="AG4575" s="22" t="s">
        <v>3364</v>
      </c>
      <c r="AH4575" s="22" t="s">
        <v>3365</v>
      </c>
      <c r="AI4575" s="22">
        <v>0.0</v>
      </c>
      <c r="AJ4575" s="103">
        <v>4.145340799799071E-6</v>
      </c>
      <c r="AK4575" s="103">
        <v>3.6982248520710064E-4</v>
      </c>
      <c r="AL4575" s="104"/>
      <c r="AM4575" s="22" t="s">
        <v>7617</v>
      </c>
    </row>
    <row r="4576">
      <c r="A4576" s="85">
        <v>45961.0</v>
      </c>
      <c r="B4576" s="85">
        <v>45962.0</v>
      </c>
      <c r="C4576" s="22" t="s">
        <v>1876</v>
      </c>
      <c r="D4576" s="22" t="s">
        <v>146</v>
      </c>
      <c r="E4576" s="22" t="s">
        <v>288</v>
      </c>
      <c r="F4576" s="97">
        <v>0.0</v>
      </c>
      <c r="G4576" s="97">
        <v>0.0</v>
      </c>
      <c r="H4576" s="97">
        <v>0.0</v>
      </c>
      <c r="I4576" s="97">
        <v>0.0</v>
      </c>
      <c r="J4576" s="97">
        <v>2.473539861174639E-4</v>
      </c>
      <c r="K4576" s="22" t="s">
        <v>3531</v>
      </c>
      <c r="L4576" s="97">
        <v>0.0</v>
      </c>
      <c r="M4576" s="22" t="s">
        <v>3369</v>
      </c>
      <c r="N4576" s="22" t="s">
        <v>3360</v>
      </c>
      <c r="O4576" s="98"/>
      <c r="P4576" s="23"/>
      <c r="Q4576" s="23"/>
      <c r="R4576" s="23"/>
      <c r="S4576" s="23"/>
      <c r="T4576" s="23"/>
      <c r="U4576" s="23"/>
      <c r="V4576" s="23"/>
      <c r="W4576" s="23"/>
      <c r="X4576" s="23"/>
      <c r="Y4576" s="23"/>
      <c r="Z4576" s="23"/>
      <c r="AA4576" s="23"/>
      <c r="AB4576" s="22" t="s">
        <v>164</v>
      </c>
      <c r="AC4576" s="22" t="s">
        <v>3361</v>
      </c>
      <c r="AD4576" s="22" t="s">
        <v>7582</v>
      </c>
      <c r="AE4576" s="22" t="s">
        <v>3363</v>
      </c>
      <c r="AF4576" s="102"/>
      <c r="AG4576" s="22" t="s">
        <v>3364</v>
      </c>
      <c r="AH4576" s="22" t="s">
        <v>3365</v>
      </c>
      <c r="AI4576" s="22">
        <v>0.0</v>
      </c>
      <c r="AJ4576" s="103">
        <v>6.118399444819853E-8</v>
      </c>
      <c r="AK4576" s="103">
        <v>0.0</v>
      </c>
      <c r="AL4576" s="104"/>
      <c r="AM4576" s="22" t="s">
        <v>7618</v>
      </c>
    </row>
    <row r="4577">
      <c r="A4577" s="85">
        <v>45962.0</v>
      </c>
      <c r="B4577" s="85">
        <v>45963.0</v>
      </c>
      <c r="C4577" s="22" t="s">
        <v>1876</v>
      </c>
      <c r="D4577" s="22" t="s">
        <v>146</v>
      </c>
      <c r="E4577" s="22" t="s">
        <v>256</v>
      </c>
      <c r="F4577" s="97">
        <v>0.0</v>
      </c>
      <c r="G4577" s="97">
        <v>0.0</v>
      </c>
      <c r="H4577" s="97">
        <v>0.0</v>
      </c>
      <c r="I4577" s="97">
        <v>0.0</v>
      </c>
      <c r="J4577" s="97">
        <v>0.0</v>
      </c>
      <c r="K4577" s="22" t="s">
        <v>3531</v>
      </c>
      <c r="L4577" s="97">
        <v>0.0</v>
      </c>
      <c r="M4577" s="22" t="s">
        <v>3369</v>
      </c>
      <c r="N4577" s="22" t="s">
        <v>3360</v>
      </c>
      <c r="O4577" s="98"/>
      <c r="P4577" s="23"/>
      <c r="Q4577" s="23"/>
      <c r="R4577" s="23"/>
      <c r="S4577" s="23"/>
      <c r="T4577" s="23"/>
      <c r="U4577" s="23"/>
      <c r="V4577" s="23"/>
      <c r="W4577" s="23"/>
      <c r="X4577" s="23"/>
      <c r="Y4577" s="23"/>
      <c r="Z4577" s="23"/>
      <c r="AA4577" s="23"/>
      <c r="AB4577" s="22" t="s">
        <v>164</v>
      </c>
      <c r="AC4577" s="22" t="s">
        <v>3361</v>
      </c>
      <c r="AD4577" s="22" t="s">
        <v>7582</v>
      </c>
      <c r="AE4577" s="22" t="s">
        <v>3363</v>
      </c>
      <c r="AF4577" s="102"/>
      <c r="AG4577" s="22" t="s">
        <v>3364</v>
      </c>
      <c r="AH4577" s="22" t="s">
        <v>3365</v>
      </c>
      <c r="AI4577" s="22">
        <v>0.0</v>
      </c>
      <c r="AJ4577" s="103">
        <v>0.0</v>
      </c>
      <c r="AK4577" s="103">
        <v>0.0</v>
      </c>
      <c r="AL4577" s="104"/>
      <c r="AM4577" s="22" t="s">
        <v>7619</v>
      </c>
    </row>
    <row r="4578">
      <c r="A4578" s="85">
        <v>45963.0</v>
      </c>
      <c r="B4578" s="85">
        <v>45964.0</v>
      </c>
      <c r="C4578" s="22" t="s">
        <v>1876</v>
      </c>
      <c r="D4578" s="22" t="s">
        <v>146</v>
      </c>
      <c r="E4578" s="22" t="s">
        <v>180</v>
      </c>
      <c r="F4578" s="97">
        <v>0.0</v>
      </c>
      <c r="G4578" s="97">
        <v>0.0</v>
      </c>
      <c r="H4578" s="97">
        <v>0.0</v>
      </c>
      <c r="I4578" s="97">
        <v>0.0</v>
      </c>
      <c r="J4578" s="97">
        <v>0.0</v>
      </c>
      <c r="K4578" s="22" t="s">
        <v>3531</v>
      </c>
      <c r="L4578" s="97">
        <v>0.0</v>
      </c>
      <c r="M4578" s="22" t="s">
        <v>3369</v>
      </c>
      <c r="N4578" s="22" t="s">
        <v>3360</v>
      </c>
      <c r="O4578" s="98"/>
      <c r="P4578" s="23"/>
      <c r="Q4578" s="23"/>
      <c r="R4578" s="23"/>
      <c r="S4578" s="23"/>
      <c r="T4578" s="23"/>
      <c r="U4578" s="23"/>
      <c r="V4578" s="23"/>
      <c r="W4578" s="23"/>
      <c r="X4578" s="23"/>
      <c r="Y4578" s="23"/>
      <c r="Z4578" s="23"/>
      <c r="AA4578" s="23"/>
      <c r="AB4578" s="22" t="s">
        <v>164</v>
      </c>
      <c r="AC4578" s="22" t="s">
        <v>3361</v>
      </c>
      <c r="AD4578" s="22" t="s">
        <v>7582</v>
      </c>
      <c r="AE4578" s="22" t="s">
        <v>3363</v>
      </c>
      <c r="AF4578" s="102"/>
      <c r="AG4578" s="22" t="s">
        <v>3364</v>
      </c>
      <c r="AH4578" s="22" t="s">
        <v>3365</v>
      </c>
      <c r="AI4578" s="22">
        <v>0.0</v>
      </c>
      <c r="AJ4578" s="103">
        <v>0.0</v>
      </c>
      <c r="AK4578" s="103">
        <v>0.0</v>
      </c>
      <c r="AL4578" s="104"/>
      <c r="AM4578" s="22" t="s">
        <v>7620</v>
      </c>
    </row>
    <row r="4579">
      <c r="A4579" s="85">
        <v>45964.0</v>
      </c>
      <c r="B4579" s="85">
        <v>45965.0</v>
      </c>
      <c r="C4579" s="22" t="s">
        <v>1876</v>
      </c>
      <c r="D4579" s="22" t="s">
        <v>146</v>
      </c>
      <c r="E4579" s="22" t="s">
        <v>208</v>
      </c>
      <c r="F4579" s="97">
        <v>0.0</v>
      </c>
      <c r="G4579" s="97">
        <v>0.0</v>
      </c>
      <c r="H4579" s="97">
        <v>0.0</v>
      </c>
      <c r="I4579" s="97">
        <v>0.0</v>
      </c>
      <c r="J4579" s="97">
        <v>0.0</v>
      </c>
      <c r="K4579" s="22" t="s">
        <v>3531</v>
      </c>
      <c r="L4579" s="97">
        <v>0.0</v>
      </c>
      <c r="M4579" s="22" t="s">
        <v>3369</v>
      </c>
      <c r="N4579" s="22" t="s">
        <v>3360</v>
      </c>
      <c r="O4579" s="98"/>
      <c r="P4579" s="23"/>
      <c r="Q4579" s="23"/>
      <c r="R4579" s="23"/>
      <c r="S4579" s="23"/>
      <c r="T4579" s="23"/>
      <c r="U4579" s="23"/>
      <c r="V4579" s="23"/>
      <c r="W4579" s="23"/>
      <c r="X4579" s="23"/>
      <c r="Y4579" s="23"/>
      <c r="Z4579" s="23"/>
      <c r="AA4579" s="23"/>
      <c r="AB4579" s="22" t="s">
        <v>164</v>
      </c>
      <c r="AC4579" s="22" t="s">
        <v>3361</v>
      </c>
      <c r="AD4579" s="22" t="s">
        <v>7582</v>
      </c>
      <c r="AE4579" s="22" t="s">
        <v>3363</v>
      </c>
      <c r="AF4579" s="102"/>
      <c r="AG4579" s="22" t="s">
        <v>3364</v>
      </c>
      <c r="AH4579" s="22" t="s">
        <v>3365</v>
      </c>
      <c r="AI4579" s="22">
        <v>0.0</v>
      </c>
      <c r="AJ4579" s="103">
        <v>0.0</v>
      </c>
      <c r="AK4579" s="103">
        <v>0.0</v>
      </c>
      <c r="AL4579" s="104"/>
      <c r="AM4579" s="22" t="s">
        <v>7621</v>
      </c>
    </row>
    <row r="4580">
      <c r="A4580" s="85">
        <v>45965.0</v>
      </c>
      <c r="B4580" s="85">
        <v>45966.0</v>
      </c>
      <c r="C4580" s="22" t="s">
        <v>1876</v>
      </c>
      <c r="D4580" s="22" t="s">
        <v>146</v>
      </c>
      <c r="E4580" s="22" t="s">
        <v>303</v>
      </c>
      <c r="F4580" s="97">
        <v>0.0</v>
      </c>
      <c r="G4580" s="97">
        <v>0.0</v>
      </c>
      <c r="H4580" s="97">
        <v>0.0</v>
      </c>
      <c r="I4580" s="97">
        <v>0.0</v>
      </c>
      <c r="J4580" s="97">
        <v>0.0</v>
      </c>
      <c r="K4580" s="22" t="s">
        <v>3531</v>
      </c>
      <c r="L4580" s="97">
        <v>0.0</v>
      </c>
      <c r="M4580" s="22" t="s">
        <v>3369</v>
      </c>
      <c r="N4580" s="22" t="s">
        <v>3360</v>
      </c>
      <c r="O4580" s="98"/>
      <c r="P4580" s="23"/>
      <c r="Q4580" s="23"/>
      <c r="R4580" s="23"/>
      <c r="S4580" s="23"/>
      <c r="T4580" s="23"/>
      <c r="U4580" s="23"/>
      <c r="V4580" s="23"/>
      <c r="W4580" s="23"/>
      <c r="X4580" s="23"/>
      <c r="Y4580" s="23"/>
      <c r="Z4580" s="23"/>
      <c r="AA4580" s="23"/>
      <c r="AB4580" s="22" t="s">
        <v>164</v>
      </c>
      <c r="AC4580" s="22" t="s">
        <v>3361</v>
      </c>
      <c r="AD4580" s="22" t="s">
        <v>7582</v>
      </c>
      <c r="AE4580" s="22" t="s">
        <v>3363</v>
      </c>
      <c r="AF4580" s="102"/>
      <c r="AG4580" s="22" t="s">
        <v>3364</v>
      </c>
      <c r="AH4580" s="22" t="s">
        <v>3365</v>
      </c>
      <c r="AI4580" s="22">
        <v>0.0</v>
      </c>
      <c r="AJ4580" s="103">
        <v>0.0</v>
      </c>
      <c r="AK4580" s="103">
        <v>0.0</v>
      </c>
      <c r="AL4580" s="104"/>
      <c r="AM4580" s="22" t="s">
        <v>7622</v>
      </c>
    </row>
    <row r="4581">
      <c r="A4581" s="85">
        <v>45966.0</v>
      </c>
      <c r="B4581" s="85">
        <v>45967.0</v>
      </c>
      <c r="C4581" s="22" t="s">
        <v>1876</v>
      </c>
      <c r="D4581" s="22" t="s">
        <v>146</v>
      </c>
      <c r="E4581" s="22" t="s">
        <v>148</v>
      </c>
      <c r="F4581" s="97">
        <v>0.0</v>
      </c>
      <c r="G4581" s="97">
        <v>0.0</v>
      </c>
      <c r="H4581" s="97">
        <v>0.0</v>
      </c>
      <c r="I4581" s="97">
        <v>0.0</v>
      </c>
      <c r="J4581" s="97">
        <v>0.0</v>
      </c>
      <c r="K4581" s="22" t="s">
        <v>3531</v>
      </c>
      <c r="L4581" s="97">
        <v>0.0</v>
      </c>
      <c r="M4581" s="22" t="s">
        <v>3369</v>
      </c>
      <c r="N4581" s="22" t="s">
        <v>3360</v>
      </c>
      <c r="O4581" s="98"/>
      <c r="P4581" s="23"/>
      <c r="Q4581" s="23"/>
      <c r="R4581" s="23"/>
      <c r="S4581" s="23"/>
      <c r="T4581" s="23"/>
      <c r="U4581" s="23"/>
      <c r="V4581" s="23"/>
      <c r="W4581" s="23"/>
      <c r="X4581" s="23"/>
      <c r="Y4581" s="23"/>
      <c r="Z4581" s="23"/>
      <c r="AA4581" s="23"/>
      <c r="AB4581" s="22" t="s">
        <v>164</v>
      </c>
      <c r="AC4581" s="22" t="s">
        <v>3361</v>
      </c>
      <c r="AD4581" s="22" t="s">
        <v>7582</v>
      </c>
      <c r="AE4581" s="22" t="s">
        <v>3363</v>
      </c>
      <c r="AF4581" s="102"/>
      <c r="AG4581" s="22" t="s">
        <v>3364</v>
      </c>
      <c r="AH4581" s="22" t="s">
        <v>3365</v>
      </c>
      <c r="AI4581" s="22">
        <v>0.0</v>
      </c>
      <c r="AJ4581" s="103">
        <v>0.0</v>
      </c>
      <c r="AK4581" s="103">
        <v>0.0</v>
      </c>
      <c r="AL4581" s="104"/>
      <c r="AM4581" s="22" t="s">
        <v>7623</v>
      </c>
    </row>
    <row r="4582">
      <c r="A4582" s="85">
        <v>45967.0</v>
      </c>
      <c r="B4582" s="85">
        <v>45968.0</v>
      </c>
      <c r="C4582" s="22" t="s">
        <v>1876</v>
      </c>
      <c r="D4582" s="22" t="s">
        <v>146</v>
      </c>
      <c r="E4582" s="22" t="s">
        <v>196</v>
      </c>
      <c r="F4582" s="97">
        <v>0.0</v>
      </c>
      <c r="G4582" s="97">
        <v>0.0</v>
      </c>
      <c r="H4582" s="97">
        <v>0.0</v>
      </c>
      <c r="I4582" s="97">
        <v>0.0</v>
      </c>
      <c r="J4582" s="97">
        <v>0.0</v>
      </c>
      <c r="K4582" s="22" t="s">
        <v>3531</v>
      </c>
      <c r="L4582" s="97">
        <v>0.0</v>
      </c>
      <c r="M4582" s="22" t="s">
        <v>3369</v>
      </c>
      <c r="N4582" s="22" t="s">
        <v>3360</v>
      </c>
      <c r="O4582" s="98"/>
      <c r="P4582" s="23"/>
      <c r="Q4582" s="23"/>
      <c r="R4582" s="23"/>
      <c r="S4582" s="23"/>
      <c r="T4582" s="23"/>
      <c r="U4582" s="23"/>
      <c r="V4582" s="23"/>
      <c r="W4582" s="23"/>
      <c r="X4582" s="23"/>
      <c r="Y4582" s="23"/>
      <c r="Z4582" s="23"/>
      <c r="AA4582" s="23"/>
      <c r="AB4582" s="22" t="s">
        <v>164</v>
      </c>
      <c r="AC4582" s="22" t="s">
        <v>3361</v>
      </c>
      <c r="AD4582" s="22" t="s">
        <v>7582</v>
      </c>
      <c r="AE4582" s="22" t="s">
        <v>3363</v>
      </c>
      <c r="AF4582" s="102"/>
      <c r="AG4582" s="22" t="s">
        <v>3364</v>
      </c>
      <c r="AH4582" s="22" t="s">
        <v>3365</v>
      </c>
      <c r="AI4582" s="22">
        <v>0.0</v>
      </c>
      <c r="AJ4582" s="103">
        <v>0.0</v>
      </c>
      <c r="AK4582" s="103">
        <v>0.0</v>
      </c>
      <c r="AL4582" s="104"/>
      <c r="AM4582" s="22" t="s">
        <v>7624</v>
      </c>
    </row>
    <row r="4583">
      <c r="A4583" s="85">
        <v>45968.0</v>
      </c>
      <c r="B4583" s="85">
        <v>45969.0</v>
      </c>
      <c r="C4583" s="22" t="s">
        <v>1876</v>
      </c>
      <c r="D4583" s="22" t="s">
        <v>146</v>
      </c>
      <c r="E4583" s="22" t="s">
        <v>288</v>
      </c>
      <c r="F4583" s="97">
        <v>0.0</v>
      </c>
      <c r="G4583" s="97">
        <v>0.0</v>
      </c>
      <c r="H4583" s="97">
        <v>0.0</v>
      </c>
      <c r="I4583" s="97">
        <v>0.0</v>
      </c>
      <c r="J4583" s="97">
        <v>0.0</v>
      </c>
      <c r="K4583" s="22" t="s">
        <v>3531</v>
      </c>
      <c r="L4583" s="97">
        <v>0.0</v>
      </c>
      <c r="M4583" s="22" t="s">
        <v>3369</v>
      </c>
      <c r="N4583" s="22" t="s">
        <v>3360</v>
      </c>
      <c r="O4583" s="98"/>
      <c r="P4583" s="23"/>
      <c r="Q4583" s="23"/>
      <c r="R4583" s="23"/>
      <c r="S4583" s="23"/>
      <c r="T4583" s="23"/>
      <c r="U4583" s="23"/>
      <c r="V4583" s="23"/>
      <c r="W4583" s="23"/>
      <c r="X4583" s="23"/>
      <c r="Y4583" s="23"/>
      <c r="Z4583" s="23"/>
      <c r="AA4583" s="23"/>
      <c r="AB4583" s="22" t="s">
        <v>164</v>
      </c>
      <c r="AC4583" s="22" t="s">
        <v>3361</v>
      </c>
      <c r="AD4583" s="22" t="s">
        <v>7582</v>
      </c>
      <c r="AE4583" s="22" t="s">
        <v>3363</v>
      </c>
      <c r="AF4583" s="102"/>
      <c r="AG4583" s="22" t="s">
        <v>3364</v>
      </c>
      <c r="AH4583" s="22" t="s">
        <v>3365</v>
      </c>
      <c r="AI4583" s="22">
        <v>0.0</v>
      </c>
      <c r="AJ4583" s="103">
        <v>0.0</v>
      </c>
      <c r="AK4583" s="103">
        <v>0.0</v>
      </c>
      <c r="AL4583" s="104"/>
      <c r="AM4583" s="22" t="s">
        <v>7625</v>
      </c>
    </row>
    <row r="4584">
      <c r="A4584" s="85">
        <v>45969.0</v>
      </c>
      <c r="B4584" s="85">
        <v>45970.0</v>
      </c>
      <c r="C4584" s="22" t="s">
        <v>1876</v>
      </c>
      <c r="D4584" s="22" t="s">
        <v>146</v>
      </c>
      <c r="E4584" s="22" t="s">
        <v>256</v>
      </c>
      <c r="F4584" s="97">
        <v>0.0</v>
      </c>
      <c r="G4584" s="97">
        <v>0.0</v>
      </c>
      <c r="H4584" s="97">
        <v>0.0</v>
      </c>
      <c r="I4584" s="97">
        <v>0.0</v>
      </c>
      <c r="J4584" s="97">
        <v>0.0</v>
      </c>
      <c r="K4584" s="22" t="s">
        <v>3531</v>
      </c>
      <c r="L4584" s="97">
        <v>0.0</v>
      </c>
      <c r="M4584" s="22" t="s">
        <v>3369</v>
      </c>
      <c r="N4584" s="22" t="s">
        <v>3360</v>
      </c>
      <c r="O4584" s="98"/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/>
      <c r="AB4584" s="22" t="s">
        <v>164</v>
      </c>
      <c r="AC4584" s="22" t="s">
        <v>3361</v>
      </c>
      <c r="AD4584" s="22" t="s">
        <v>7582</v>
      </c>
      <c r="AE4584" s="22" t="s">
        <v>3363</v>
      </c>
      <c r="AF4584" s="102"/>
      <c r="AG4584" s="22" t="s">
        <v>3364</v>
      </c>
      <c r="AH4584" s="22" t="s">
        <v>3365</v>
      </c>
      <c r="AI4584" s="22">
        <v>0.0</v>
      </c>
      <c r="AJ4584" s="103">
        <v>0.0</v>
      </c>
      <c r="AK4584" s="103">
        <v>0.0</v>
      </c>
      <c r="AL4584" s="104"/>
      <c r="AM4584" s="22" t="s">
        <v>7626</v>
      </c>
    </row>
    <row r="4585">
      <c r="A4585" s="85">
        <v>45970.0</v>
      </c>
      <c r="B4585" s="85">
        <v>45971.0</v>
      </c>
      <c r="C4585" s="22" t="s">
        <v>1876</v>
      </c>
      <c r="D4585" s="22" t="s">
        <v>146</v>
      </c>
      <c r="E4585" s="22" t="s">
        <v>180</v>
      </c>
      <c r="F4585" s="97">
        <v>0.0</v>
      </c>
      <c r="G4585" s="97">
        <v>0.0</v>
      </c>
      <c r="H4585" s="97">
        <v>0.0</v>
      </c>
      <c r="I4585" s="97">
        <v>0.0</v>
      </c>
      <c r="J4585" s="97">
        <v>0.0</v>
      </c>
      <c r="K4585" s="22" t="s">
        <v>3531</v>
      </c>
      <c r="L4585" s="97">
        <v>0.0</v>
      </c>
      <c r="M4585" s="22" t="s">
        <v>3369</v>
      </c>
      <c r="N4585" s="22" t="s">
        <v>3360</v>
      </c>
      <c r="O4585" s="98"/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/>
      <c r="AB4585" s="22" t="s">
        <v>164</v>
      </c>
      <c r="AC4585" s="22" t="s">
        <v>3361</v>
      </c>
      <c r="AD4585" s="22" t="s">
        <v>7582</v>
      </c>
      <c r="AE4585" s="22" t="s">
        <v>3363</v>
      </c>
      <c r="AF4585" s="102"/>
      <c r="AG4585" s="22" t="s">
        <v>3364</v>
      </c>
      <c r="AH4585" s="22" t="s">
        <v>3365</v>
      </c>
      <c r="AI4585" s="22">
        <v>0.0</v>
      </c>
      <c r="AJ4585" s="103">
        <v>0.0</v>
      </c>
      <c r="AK4585" s="103">
        <v>0.0</v>
      </c>
      <c r="AL4585" s="104"/>
      <c r="AM4585" s="22" t="s">
        <v>7627</v>
      </c>
    </row>
    <row r="4586">
      <c r="A4586" s="85">
        <v>45971.0</v>
      </c>
      <c r="B4586" s="85">
        <v>45972.0</v>
      </c>
      <c r="C4586" s="22" t="s">
        <v>1876</v>
      </c>
      <c r="D4586" s="22" t="s">
        <v>146</v>
      </c>
      <c r="E4586" s="22" t="s">
        <v>208</v>
      </c>
      <c r="F4586" s="97">
        <v>0.0</v>
      </c>
      <c r="G4586" s="97">
        <v>0.0</v>
      </c>
      <c r="H4586" s="97">
        <v>0.0</v>
      </c>
      <c r="I4586" s="97">
        <v>0.0</v>
      </c>
      <c r="J4586" s="97">
        <v>0.0</v>
      </c>
      <c r="K4586" s="22" t="s">
        <v>3531</v>
      </c>
      <c r="L4586" s="97">
        <v>0.0</v>
      </c>
      <c r="M4586" s="22" t="s">
        <v>3369</v>
      </c>
      <c r="N4586" s="22" t="s">
        <v>3360</v>
      </c>
      <c r="O4586" s="98"/>
      <c r="P4586" s="23"/>
      <c r="Q4586" s="23"/>
      <c r="R4586" s="23"/>
      <c r="S4586" s="23"/>
      <c r="T4586" s="23"/>
      <c r="U4586" s="23"/>
      <c r="V4586" s="23"/>
      <c r="W4586" s="23"/>
      <c r="X4586" s="23"/>
      <c r="Y4586" s="23"/>
      <c r="Z4586" s="23"/>
      <c r="AA4586" s="23"/>
      <c r="AB4586" s="22" t="s">
        <v>164</v>
      </c>
      <c r="AC4586" s="22" t="s">
        <v>3361</v>
      </c>
      <c r="AD4586" s="22" t="s">
        <v>7582</v>
      </c>
      <c r="AE4586" s="22" t="s">
        <v>3363</v>
      </c>
      <c r="AF4586" s="102"/>
      <c r="AG4586" s="22" t="s">
        <v>3364</v>
      </c>
      <c r="AH4586" s="22" t="s">
        <v>3365</v>
      </c>
      <c r="AI4586" s="22">
        <v>0.0</v>
      </c>
      <c r="AJ4586" s="103">
        <v>0.0</v>
      </c>
      <c r="AK4586" s="103">
        <v>0.0</v>
      </c>
      <c r="AL4586" s="104"/>
      <c r="AM4586" s="22" t="s">
        <v>7628</v>
      </c>
    </row>
    <row r="4587">
      <c r="A4587" s="85">
        <v>45972.0</v>
      </c>
      <c r="B4587" s="85">
        <v>45973.0</v>
      </c>
      <c r="C4587" s="22" t="s">
        <v>1876</v>
      </c>
      <c r="D4587" s="22" t="s">
        <v>146</v>
      </c>
      <c r="E4587" s="22" t="s">
        <v>303</v>
      </c>
      <c r="F4587" s="97">
        <v>0.0</v>
      </c>
      <c r="G4587" s="97">
        <v>0.0</v>
      </c>
      <c r="H4587" s="97">
        <v>0.0</v>
      </c>
      <c r="I4587" s="97">
        <v>0.0</v>
      </c>
      <c r="J4587" s="97">
        <v>0.0</v>
      </c>
      <c r="K4587" s="22" t="s">
        <v>3531</v>
      </c>
      <c r="L4587" s="97">
        <v>0.0</v>
      </c>
      <c r="M4587" s="22" t="s">
        <v>3369</v>
      </c>
      <c r="N4587" s="22" t="s">
        <v>3360</v>
      </c>
      <c r="O4587" s="98"/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/>
      <c r="AB4587" s="22" t="s">
        <v>164</v>
      </c>
      <c r="AC4587" s="22" t="s">
        <v>3361</v>
      </c>
      <c r="AD4587" s="22" t="s">
        <v>7582</v>
      </c>
      <c r="AE4587" s="22" t="s">
        <v>3363</v>
      </c>
      <c r="AF4587" s="102"/>
      <c r="AG4587" s="22" t="s">
        <v>3364</v>
      </c>
      <c r="AH4587" s="22" t="s">
        <v>3365</v>
      </c>
      <c r="AI4587" s="22">
        <v>0.0</v>
      </c>
      <c r="AJ4587" s="103">
        <v>0.0</v>
      </c>
      <c r="AK4587" s="103">
        <v>0.0</v>
      </c>
      <c r="AL4587" s="104"/>
      <c r="AM4587" s="22" t="s">
        <v>7629</v>
      </c>
    </row>
    <row r="4588">
      <c r="A4588" s="85">
        <v>45973.0</v>
      </c>
      <c r="B4588" s="85">
        <v>45974.0</v>
      </c>
      <c r="C4588" s="22" t="s">
        <v>1876</v>
      </c>
      <c r="D4588" s="22" t="s">
        <v>146</v>
      </c>
      <c r="E4588" s="22" t="s">
        <v>148</v>
      </c>
      <c r="F4588" s="97">
        <v>0.0</v>
      </c>
      <c r="G4588" s="97">
        <v>0.0</v>
      </c>
      <c r="H4588" s="97">
        <v>0.0</v>
      </c>
      <c r="I4588" s="97">
        <v>0.0</v>
      </c>
      <c r="J4588" s="97">
        <v>0.0</v>
      </c>
      <c r="K4588" s="22" t="s">
        <v>3531</v>
      </c>
      <c r="L4588" s="97">
        <v>0.0</v>
      </c>
      <c r="M4588" s="22" t="s">
        <v>3369</v>
      </c>
      <c r="N4588" s="22" t="s">
        <v>3360</v>
      </c>
      <c r="O4588" s="98"/>
      <c r="P4588" s="23"/>
      <c r="Q4588" s="23"/>
      <c r="R4588" s="23"/>
      <c r="S4588" s="23"/>
      <c r="T4588" s="23"/>
      <c r="U4588" s="23"/>
      <c r="V4588" s="23"/>
      <c r="W4588" s="23"/>
      <c r="X4588" s="23"/>
      <c r="Y4588" s="23"/>
      <c r="Z4588" s="23"/>
      <c r="AA4588" s="23"/>
      <c r="AB4588" s="22" t="s">
        <v>164</v>
      </c>
      <c r="AC4588" s="22" t="s">
        <v>3361</v>
      </c>
      <c r="AD4588" s="22" t="s">
        <v>7582</v>
      </c>
      <c r="AE4588" s="22" t="s">
        <v>3363</v>
      </c>
      <c r="AF4588" s="102"/>
      <c r="AG4588" s="22" t="s">
        <v>3364</v>
      </c>
      <c r="AH4588" s="22" t="s">
        <v>3365</v>
      </c>
      <c r="AI4588" s="22">
        <v>0.0</v>
      </c>
      <c r="AJ4588" s="103">
        <v>0.0</v>
      </c>
      <c r="AK4588" s="103">
        <v>0.0</v>
      </c>
      <c r="AL4588" s="104"/>
      <c r="AM4588" s="22" t="s">
        <v>7630</v>
      </c>
    </row>
    <row r="4589">
      <c r="A4589" s="85">
        <v>45974.0</v>
      </c>
      <c r="B4589" s="85">
        <v>45975.0</v>
      </c>
      <c r="C4589" s="22" t="s">
        <v>1876</v>
      </c>
      <c r="D4589" s="22" t="s">
        <v>146</v>
      </c>
      <c r="E4589" s="22" t="s">
        <v>196</v>
      </c>
      <c r="F4589" s="97">
        <v>0.0</v>
      </c>
      <c r="G4589" s="97">
        <v>0.0</v>
      </c>
      <c r="H4589" s="97">
        <v>0.0</v>
      </c>
      <c r="I4589" s="97">
        <v>0.0</v>
      </c>
      <c r="J4589" s="97">
        <v>0.0</v>
      </c>
      <c r="K4589" s="22" t="s">
        <v>3531</v>
      </c>
      <c r="L4589" s="97">
        <v>0.0</v>
      </c>
      <c r="M4589" s="22" t="s">
        <v>3369</v>
      </c>
      <c r="N4589" s="22" t="s">
        <v>3360</v>
      </c>
      <c r="O4589" s="98"/>
      <c r="P4589" s="23"/>
      <c r="Q4589" s="23"/>
      <c r="R4589" s="23"/>
      <c r="S4589" s="23"/>
      <c r="T4589" s="23"/>
      <c r="U4589" s="23"/>
      <c r="V4589" s="23"/>
      <c r="W4589" s="23"/>
      <c r="X4589" s="23"/>
      <c r="Y4589" s="23"/>
      <c r="Z4589" s="23"/>
      <c r="AA4589" s="23"/>
      <c r="AB4589" s="22" t="s">
        <v>164</v>
      </c>
      <c r="AC4589" s="22" t="s">
        <v>3361</v>
      </c>
      <c r="AD4589" s="22" t="s">
        <v>7582</v>
      </c>
      <c r="AE4589" s="22" t="s">
        <v>3363</v>
      </c>
      <c r="AF4589" s="102"/>
      <c r="AG4589" s="22" t="s">
        <v>3364</v>
      </c>
      <c r="AH4589" s="22" t="s">
        <v>3365</v>
      </c>
      <c r="AI4589" s="22">
        <v>0.0</v>
      </c>
      <c r="AJ4589" s="103">
        <v>0.0</v>
      </c>
      <c r="AK4589" s="103">
        <v>0.0</v>
      </c>
      <c r="AL4589" s="104"/>
      <c r="AM4589" s="22" t="s">
        <v>7631</v>
      </c>
    </row>
    <row r="4590">
      <c r="A4590" s="85">
        <v>45975.0</v>
      </c>
      <c r="B4590" s="85">
        <v>45976.0</v>
      </c>
      <c r="C4590" s="22" t="s">
        <v>1876</v>
      </c>
      <c r="D4590" s="22" t="s">
        <v>146</v>
      </c>
      <c r="E4590" s="22" t="s">
        <v>288</v>
      </c>
      <c r="F4590" s="97">
        <v>0.0</v>
      </c>
      <c r="G4590" s="97">
        <v>0.0</v>
      </c>
      <c r="H4590" s="97">
        <v>0.0</v>
      </c>
      <c r="I4590" s="97">
        <v>0.0</v>
      </c>
      <c r="J4590" s="97">
        <v>0.0</v>
      </c>
      <c r="K4590" s="22" t="s">
        <v>3531</v>
      </c>
      <c r="L4590" s="97">
        <v>0.0</v>
      </c>
      <c r="M4590" s="22" t="s">
        <v>3369</v>
      </c>
      <c r="N4590" s="22" t="s">
        <v>3360</v>
      </c>
      <c r="O4590" s="98"/>
      <c r="P4590" s="23"/>
      <c r="Q4590" s="23"/>
      <c r="R4590" s="23"/>
      <c r="S4590" s="23"/>
      <c r="T4590" s="23"/>
      <c r="U4590" s="23"/>
      <c r="V4590" s="23"/>
      <c r="W4590" s="23"/>
      <c r="X4590" s="23"/>
      <c r="Y4590" s="23"/>
      <c r="Z4590" s="23"/>
      <c r="AA4590" s="23"/>
      <c r="AB4590" s="22" t="s">
        <v>164</v>
      </c>
      <c r="AC4590" s="22" t="s">
        <v>3361</v>
      </c>
      <c r="AD4590" s="22" t="s">
        <v>7582</v>
      </c>
      <c r="AE4590" s="22" t="s">
        <v>3363</v>
      </c>
      <c r="AF4590" s="102"/>
      <c r="AG4590" s="22" t="s">
        <v>3364</v>
      </c>
      <c r="AH4590" s="22" t="s">
        <v>3365</v>
      </c>
      <c r="AI4590" s="22">
        <v>0.0</v>
      </c>
      <c r="AJ4590" s="103">
        <v>0.0</v>
      </c>
      <c r="AK4590" s="103">
        <v>0.0</v>
      </c>
      <c r="AL4590" s="104"/>
      <c r="AM4590" s="22" t="s">
        <v>7632</v>
      </c>
    </row>
    <row r="4591">
      <c r="A4591" s="85">
        <v>45976.0</v>
      </c>
      <c r="B4591" s="85">
        <v>45977.0</v>
      </c>
      <c r="C4591" s="22" t="s">
        <v>1876</v>
      </c>
      <c r="D4591" s="22" t="s">
        <v>146</v>
      </c>
      <c r="E4591" s="22" t="s">
        <v>256</v>
      </c>
      <c r="F4591" s="97">
        <v>0.0</v>
      </c>
      <c r="G4591" s="97">
        <v>0.0</v>
      </c>
      <c r="H4591" s="97">
        <v>0.0</v>
      </c>
      <c r="I4591" s="97">
        <v>0.0</v>
      </c>
      <c r="J4591" s="97">
        <v>0.0</v>
      </c>
      <c r="K4591" s="22" t="s">
        <v>3531</v>
      </c>
      <c r="L4591" s="97">
        <v>0.0</v>
      </c>
      <c r="M4591" s="22" t="s">
        <v>3369</v>
      </c>
      <c r="N4591" s="22" t="s">
        <v>3360</v>
      </c>
      <c r="O4591" s="98"/>
      <c r="P4591" s="23"/>
      <c r="Q4591" s="23"/>
      <c r="R4591" s="23"/>
      <c r="S4591" s="23"/>
      <c r="T4591" s="23"/>
      <c r="U4591" s="23"/>
      <c r="V4591" s="23"/>
      <c r="W4591" s="23"/>
      <c r="X4591" s="23"/>
      <c r="Y4591" s="23"/>
      <c r="Z4591" s="23"/>
      <c r="AA4591" s="23"/>
      <c r="AB4591" s="22" t="s">
        <v>164</v>
      </c>
      <c r="AC4591" s="22" t="s">
        <v>3361</v>
      </c>
      <c r="AD4591" s="22" t="s">
        <v>7582</v>
      </c>
      <c r="AE4591" s="22" t="s">
        <v>3363</v>
      </c>
      <c r="AF4591" s="102"/>
      <c r="AG4591" s="22" t="s">
        <v>3364</v>
      </c>
      <c r="AH4591" s="22" t="s">
        <v>3365</v>
      </c>
      <c r="AI4591" s="22">
        <v>0.0</v>
      </c>
      <c r="AJ4591" s="103">
        <v>0.0</v>
      </c>
      <c r="AK4591" s="103">
        <v>0.0</v>
      </c>
      <c r="AL4591" s="104"/>
      <c r="AM4591" s="22" t="s">
        <v>7633</v>
      </c>
    </row>
    <row r="4592">
      <c r="A4592" s="85">
        <v>45977.0</v>
      </c>
      <c r="B4592" s="85">
        <v>45978.0</v>
      </c>
      <c r="C4592" s="22" t="s">
        <v>1876</v>
      </c>
      <c r="D4592" s="22" t="s">
        <v>146</v>
      </c>
      <c r="E4592" s="22" t="s">
        <v>180</v>
      </c>
      <c r="F4592" s="97">
        <v>0.0</v>
      </c>
      <c r="G4592" s="97">
        <v>0.0</v>
      </c>
      <c r="H4592" s="97">
        <v>0.0</v>
      </c>
      <c r="I4592" s="97">
        <v>0.0</v>
      </c>
      <c r="J4592" s="97">
        <v>0.0</v>
      </c>
      <c r="K4592" s="22" t="s">
        <v>3531</v>
      </c>
      <c r="L4592" s="97">
        <v>0.0</v>
      </c>
      <c r="M4592" s="22" t="s">
        <v>3369</v>
      </c>
      <c r="N4592" s="22" t="s">
        <v>3360</v>
      </c>
      <c r="O4592" s="98"/>
      <c r="P4592" s="23"/>
      <c r="Q4592" s="23"/>
      <c r="R4592" s="23"/>
      <c r="S4592" s="23"/>
      <c r="T4592" s="23"/>
      <c r="U4592" s="23"/>
      <c r="V4592" s="23"/>
      <c r="W4592" s="23"/>
      <c r="X4592" s="23"/>
      <c r="Y4592" s="23"/>
      <c r="Z4592" s="23"/>
      <c r="AA4592" s="23"/>
      <c r="AB4592" s="22" t="s">
        <v>164</v>
      </c>
      <c r="AC4592" s="22" t="s">
        <v>3361</v>
      </c>
      <c r="AD4592" s="22" t="s">
        <v>7582</v>
      </c>
      <c r="AE4592" s="22" t="s">
        <v>3363</v>
      </c>
      <c r="AF4592" s="102"/>
      <c r="AG4592" s="22" t="s">
        <v>3364</v>
      </c>
      <c r="AH4592" s="22" t="s">
        <v>3365</v>
      </c>
      <c r="AI4592" s="22">
        <v>0.0</v>
      </c>
      <c r="AJ4592" s="103">
        <v>0.0</v>
      </c>
      <c r="AK4592" s="103">
        <v>0.0</v>
      </c>
      <c r="AL4592" s="104"/>
      <c r="AM4592" s="22" t="s">
        <v>7634</v>
      </c>
    </row>
    <row r="4593">
      <c r="A4593" s="85">
        <v>45978.0</v>
      </c>
      <c r="B4593" s="85">
        <v>45979.0</v>
      </c>
      <c r="C4593" s="22" t="s">
        <v>1876</v>
      </c>
      <c r="D4593" s="22" t="s">
        <v>146</v>
      </c>
      <c r="E4593" s="22" t="s">
        <v>208</v>
      </c>
      <c r="F4593" s="97">
        <v>0.0</v>
      </c>
      <c r="G4593" s="97">
        <v>0.0</v>
      </c>
      <c r="H4593" s="97">
        <v>0.0</v>
      </c>
      <c r="I4593" s="97">
        <v>0.0</v>
      </c>
      <c r="J4593" s="97">
        <v>0.0</v>
      </c>
      <c r="K4593" s="22" t="s">
        <v>3531</v>
      </c>
      <c r="L4593" s="97">
        <v>0.0</v>
      </c>
      <c r="M4593" s="22" t="s">
        <v>3369</v>
      </c>
      <c r="N4593" s="22" t="s">
        <v>3360</v>
      </c>
      <c r="O4593" s="98"/>
      <c r="P4593" s="23"/>
      <c r="Q4593" s="23"/>
      <c r="R4593" s="23"/>
      <c r="S4593" s="23"/>
      <c r="T4593" s="23"/>
      <c r="U4593" s="23"/>
      <c r="V4593" s="23"/>
      <c r="W4593" s="23"/>
      <c r="X4593" s="23"/>
      <c r="Y4593" s="23"/>
      <c r="Z4593" s="23"/>
      <c r="AA4593" s="23"/>
      <c r="AB4593" s="22" t="s">
        <v>164</v>
      </c>
      <c r="AC4593" s="22" t="s">
        <v>3361</v>
      </c>
      <c r="AD4593" s="22" t="s">
        <v>7582</v>
      </c>
      <c r="AE4593" s="22" t="s">
        <v>3363</v>
      </c>
      <c r="AF4593" s="102"/>
      <c r="AG4593" s="22" t="s">
        <v>3364</v>
      </c>
      <c r="AH4593" s="22" t="s">
        <v>3365</v>
      </c>
      <c r="AI4593" s="22">
        <v>0.0</v>
      </c>
      <c r="AJ4593" s="103">
        <v>0.0</v>
      </c>
      <c r="AK4593" s="103">
        <v>0.0</v>
      </c>
      <c r="AL4593" s="104"/>
      <c r="AM4593" s="22" t="s">
        <v>7635</v>
      </c>
    </row>
    <row r="4594">
      <c r="A4594" s="85">
        <v>45979.0</v>
      </c>
      <c r="B4594" s="85">
        <v>45980.0</v>
      </c>
      <c r="C4594" s="22" t="s">
        <v>1876</v>
      </c>
      <c r="D4594" s="22" t="s">
        <v>146</v>
      </c>
      <c r="E4594" s="22" t="s">
        <v>303</v>
      </c>
      <c r="F4594" s="97">
        <v>0.0</v>
      </c>
      <c r="G4594" s="97">
        <v>0.0</v>
      </c>
      <c r="H4594" s="97">
        <v>0.0</v>
      </c>
      <c r="I4594" s="97">
        <v>0.0</v>
      </c>
      <c r="J4594" s="97">
        <v>0.0</v>
      </c>
      <c r="K4594" s="22" t="s">
        <v>3531</v>
      </c>
      <c r="L4594" s="97">
        <v>0.0</v>
      </c>
      <c r="M4594" s="22" t="s">
        <v>3369</v>
      </c>
      <c r="N4594" s="22" t="s">
        <v>3360</v>
      </c>
      <c r="O4594" s="98"/>
      <c r="P4594" s="23"/>
      <c r="Q4594" s="23"/>
      <c r="R4594" s="23"/>
      <c r="S4594" s="23"/>
      <c r="T4594" s="23"/>
      <c r="U4594" s="23"/>
      <c r="V4594" s="23"/>
      <c r="W4594" s="23"/>
      <c r="X4594" s="23"/>
      <c r="Y4594" s="23"/>
      <c r="Z4594" s="23"/>
      <c r="AA4594" s="23"/>
      <c r="AB4594" s="22" t="s">
        <v>164</v>
      </c>
      <c r="AC4594" s="22" t="s">
        <v>3361</v>
      </c>
      <c r="AD4594" s="22" t="s">
        <v>7582</v>
      </c>
      <c r="AE4594" s="22" t="s">
        <v>3363</v>
      </c>
      <c r="AF4594" s="102"/>
      <c r="AG4594" s="22" t="s">
        <v>3364</v>
      </c>
      <c r="AH4594" s="22" t="s">
        <v>3365</v>
      </c>
      <c r="AI4594" s="22">
        <v>0.0</v>
      </c>
      <c r="AJ4594" s="103">
        <v>0.0</v>
      </c>
      <c r="AK4594" s="103">
        <v>0.0</v>
      </c>
      <c r="AL4594" s="104"/>
      <c r="AM4594" s="22" t="s">
        <v>7636</v>
      </c>
    </row>
    <row r="4595">
      <c r="A4595" s="85">
        <v>45980.0</v>
      </c>
      <c r="B4595" s="85">
        <v>45981.0</v>
      </c>
      <c r="C4595" s="22" t="s">
        <v>1876</v>
      </c>
      <c r="D4595" s="22" t="s">
        <v>146</v>
      </c>
      <c r="E4595" s="22" t="s">
        <v>148</v>
      </c>
      <c r="F4595" s="97">
        <v>0.0</v>
      </c>
      <c r="G4595" s="97">
        <v>0.0</v>
      </c>
      <c r="H4595" s="97">
        <v>0.0</v>
      </c>
      <c r="I4595" s="97">
        <v>0.0</v>
      </c>
      <c r="J4595" s="97">
        <v>0.0</v>
      </c>
      <c r="K4595" s="22" t="s">
        <v>3531</v>
      </c>
      <c r="L4595" s="97">
        <v>0.0</v>
      </c>
      <c r="M4595" s="22" t="s">
        <v>3369</v>
      </c>
      <c r="N4595" s="22" t="s">
        <v>3360</v>
      </c>
      <c r="O4595" s="98"/>
      <c r="P4595" s="23"/>
      <c r="Q4595" s="23"/>
      <c r="R4595" s="23"/>
      <c r="S4595" s="23"/>
      <c r="T4595" s="23"/>
      <c r="U4595" s="23"/>
      <c r="V4595" s="23"/>
      <c r="W4595" s="23"/>
      <c r="X4595" s="23"/>
      <c r="Y4595" s="23"/>
      <c r="Z4595" s="23"/>
      <c r="AA4595" s="23"/>
      <c r="AB4595" s="22" t="s">
        <v>164</v>
      </c>
      <c r="AC4595" s="22" t="s">
        <v>3361</v>
      </c>
      <c r="AD4595" s="22" t="s">
        <v>7582</v>
      </c>
      <c r="AE4595" s="22" t="s">
        <v>3363</v>
      </c>
      <c r="AF4595" s="102"/>
      <c r="AG4595" s="22" t="s">
        <v>3364</v>
      </c>
      <c r="AH4595" s="22" t="s">
        <v>3365</v>
      </c>
      <c r="AI4595" s="22">
        <v>0.0</v>
      </c>
      <c r="AJ4595" s="103">
        <v>0.0</v>
      </c>
      <c r="AK4595" s="103">
        <v>0.0</v>
      </c>
      <c r="AL4595" s="104"/>
      <c r="AM4595" s="22" t="s">
        <v>7637</v>
      </c>
    </row>
    <row r="4596">
      <c r="A4596" s="85">
        <v>45981.0</v>
      </c>
      <c r="B4596" s="85">
        <v>45982.0</v>
      </c>
      <c r="C4596" s="22" t="s">
        <v>1876</v>
      </c>
      <c r="D4596" s="22" t="s">
        <v>146</v>
      </c>
      <c r="E4596" s="22" t="s">
        <v>196</v>
      </c>
      <c r="F4596" s="97">
        <v>0.0</v>
      </c>
      <c r="G4596" s="97">
        <v>0.0</v>
      </c>
      <c r="H4596" s="97">
        <v>0.0</v>
      </c>
      <c r="I4596" s="97">
        <v>0.0</v>
      </c>
      <c r="J4596" s="97">
        <v>0.0</v>
      </c>
      <c r="K4596" s="22" t="s">
        <v>3531</v>
      </c>
      <c r="L4596" s="97">
        <v>0.0</v>
      </c>
      <c r="M4596" s="22" t="s">
        <v>3369</v>
      </c>
      <c r="N4596" s="22" t="s">
        <v>3360</v>
      </c>
      <c r="O4596" s="98"/>
      <c r="P4596" s="23"/>
      <c r="Q4596" s="23"/>
      <c r="R4596" s="23"/>
      <c r="S4596" s="23"/>
      <c r="T4596" s="23"/>
      <c r="U4596" s="23"/>
      <c r="V4596" s="23"/>
      <c r="W4596" s="23"/>
      <c r="X4596" s="23"/>
      <c r="Y4596" s="23"/>
      <c r="Z4596" s="23"/>
      <c r="AA4596" s="23"/>
      <c r="AB4596" s="22" t="s">
        <v>164</v>
      </c>
      <c r="AC4596" s="22" t="s">
        <v>3361</v>
      </c>
      <c r="AD4596" s="22" t="s">
        <v>7582</v>
      </c>
      <c r="AE4596" s="22" t="s">
        <v>3363</v>
      </c>
      <c r="AF4596" s="102"/>
      <c r="AG4596" s="22" t="s">
        <v>3364</v>
      </c>
      <c r="AH4596" s="22" t="s">
        <v>3365</v>
      </c>
      <c r="AI4596" s="22">
        <v>0.0</v>
      </c>
      <c r="AJ4596" s="103">
        <v>0.0</v>
      </c>
      <c r="AK4596" s="103">
        <v>0.0</v>
      </c>
      <c r="AL4596" s="104"/>
      <c r="AM4596" s="22" t="s">
        <v>7638</v>
      </c>
    </row>
    <row r="4597">
      <c r="A4597" s="85">
        <v>45982.0</v>
      </c>
      <c r="B4597" s="85">
        <v>45983.0</v>
      </c>
      <c r="C4597" s="22" t="s">
        <v>1876</v>
      </c>
      <c r="D4597" s="22" t="s">
        <v>146</v>
      </c>
      <c r="E4597" s="22" t="s">
        <v>288</v>
      </c>
      <c r="F4597" s="97">
        <v>0.0</v>
      </c>
      <c r="G4597" s="97">
        <v>0.0</v>
      </c>
      <c r="H4597" s="97">
        <v>0.0</v>
      </c>
      <c r="I4597" s="97">
        <v>0.0</v>
      </c>
      <c r="J4597" s="97">
        <v>0.0</v>
      </c>
      <c r="K4597" s="22" t="s">
        <v>3531</v>
      </c>
      <c r="L4597" s="97">
        <v>0.0</v>
      </c>
      <c r="M4597" s="22" t="s">
        <v>3369</v>
      </c>
      <c r="N4597" s="22" t="s">
        <v>3360</v>
      </c>
      <c r="O4597" s="98"/>
      <c r="P4597" s="23"/>
      <c r="Q4597" s="23"/>
      <c r="R4597" s="23"/>
      <c r="S4597" s="23"/>
      <c r="T4597" s="23"/>
      <c r="U4597" s="23"/>
      <c r="V4597" s="23"/>
      <c r="W4597" s="23"/>
      <c r="X4597" s="23"/>
      <c r="Y4597" s="23"/>
      <c r="Z4597" s="23"/>
      <c r="AA4597" s="23"/>
      <c r="AB4597" s="22" t="s">
        <v>164</v>
      </c>
      <c r="AC4597" s="22" t="s">
        <v>3361</v>
      </c>
      <c r="AD4597" s="22" t="s">
        <v>7582</v>
      </c>
      <c r="AE4597" s="22" t="s">
        <v>3363</v>
      </c>
      <c r="AF4597" s="102"/>
      <c r="AG4597" s="22" t="s">
        <v>3364</v>
      </c>
      <c r="AH4597" s="22" t="s">
        <v>3365</v>
      </c>
      <c r="AI4597" s="22">
        <v>0.0</v>
      </c>
      <c r="AJ4597" s="103">
        <v>0.0</v>
      </c>
      <c r="AK4597" s="103">
        <v>0.0</v>
      </c>
      <c r="AL4597" s="104"/>
      <c r="AM4597" s="22" t="s">
        <v>7639</v>
      </c>
    </row>
    <row r="4598">
      <c r="A4598" s="85">
        <v>45983.0</v>
      </c>
      <c r="B4598" s="85">
        <v>45984.0</v>
      </c>
      <c r="C4598" s="22" t="s">
        <v>1876</v>
      </c>
      <c r="D4598" s="22" t="s">
        <v>146</v>
      </c>
      <c r="E4598" s="22" t="s">
        <v>256</v>
      </c>
      <c r="F4598" s="97">
        <v>0.0</v>
      </c>
      <c r="G4598" s="97">
        <v>0.0</v>
      </c>
      <c r="H4598" s="97">
        <v>0.0</v>
      </c>
      <c r="I4598" s="97">
        <v>0.0</v>
      </c>
      <c r="J4598" s="97">
        <v>0.0</v>
      </c>
      <c r="K4598" s="22" t="s">
        <v>3531</v>
      </c>
      <c r="L4598" s="97">
        <v>0.0</v>
      </c>
      <c r="M4598" s="22" t="s">
        <v>3369</v>
      </c>
      <c r="N4598" s="22" t="s">
        <v>3360</v>
      </c>
      <c r="O4598" s="98"/>
      <c r="P4598" s="23"/>
      <c r="Q4598" s="23"/>
      <c r="R4598" s="23"/>
      <c r="S4598" s="23"/>
      <c r="T4598" s="23"/>
      <c r="U4598" s="23"/>
      <c r="V4598" s="23"/>
      <c r="W4598" s="23"/>
      <c r="X4598" s="23"/>
      <c r="Y4598" s="23"/>
      <c r="Z4598" s="23"/>
      <c r="AA4598" s="23"/>
      <c r="AB4598" s="22" t="s">
        <v>164</v>
      </c>
      <c r="AC4598" s="22" t="s">
        <v>3361</v>
      </c>
      <c r="AD4598" s="22" t="s">
        <v>7582</v>
      </c>
      <c r="AE4598" s="22" t="s">
        <v>3363</v>
      </c>
      <c r="AF4598" s="102"/>
      <c r="AG4598" s="22" t="s">
        <v>3364</v>
      </c>
      <c r="AH4598" s="22" t="s">
        <v>3365</v>
      </c>
      <c r="AI4598" s="22">
        <v>0.0</v>
      </c>
      <c r="AJ4598" s="103">
        <v>0.0</v>
      </c>
      <c r="AK4598" s="103">
        <v>0.0</v>
      </c>
      <c r="AL4598" s="104"/>
      <c r="AM4598" s="22" t="s">
        <v>7640</v>
      </c>
    </row>
    <row r="4599">
      <c r="A4599" s="85">
        <v>45984.0</v>
      </c>
      <c r="B4599" s="85">
        <v>45985.0</v>
      </c>
      <c r="C4599" s="22" t="s">
        <v>1876</v>
      </c>
      <c r="D4599" s="22" t="s">
        <v>146</v>
      </c>
      <c r="E4599" s="22" t="s">
        <v>180</v>
      </c>
      <c r="F4599" s="97">
        <v>0.0</v>
      </c>
      <c r="G4599" s="97">
        <v>0.0</v>
      </c>
      <c r="H4599" s="97">
        <v>0.0</v>
      </c>
      <c r="I4599" s="97">
        <v>0.0</v>
      </c>
      <c r="J4599" s="97">
        <v>0.0</v>
      </c>
      <c r="K4599" s="22" t="s">
        <v>3531</v>
      </c>
      <c r="L4599" s="97">
        <v>0.0</v>
      </c>
      <c r="M4599" s="22" t="s">
        <v>3369</v>
      </c>
      <c r="N4599" s="22" t="s">
        <v>3360</v>
      </c>
      <c r="O4599" s="98"/>
      <c r="P4599" s="23"/>
      <c r="Q4599" s="23"/>
      <c r="R4599" s="23"/>
      <c r="S4599" s="23"/>
      <c r="T4599" s="23"/>
      <c r="U4599" s="23"/>
      <c r="V4599" s="23"/>
      <c r="W4599" s="23"/>
      <c r="X4599" s="23"/>
      <c r="Y4599" s="23"/>
      <c r="Z4599" s="23"/>
      <c r="AA4599" s="23"/>
      <c r="AB4599" s="22" t="s">
        <v>164</v>
      </c>
      <c r="AC4599" s="22" t="s">
        <v>3361</v>
      </c>
      <c r="AD4599" s="22" t="s">
        <v>7582</v>
      </c>
      <c r="AE4599" s="22" t="s">
        <v>3363</v>
      </c>
      <c r="AF4599" s="102"/>
      <c r="AG4599" s="22" t="s">
        <v>3364</v>
      </c>
      <c r="AH4599" s="22" t="s">
        <v>3365</v>
      </c>
      <c r="AI4599" s="22">
        <v>0.0</v>
      </c>
      <c r="AJ4599" s="103">
        <v>0.0</v>
      </c>
      <c r="AK4599" s="103">
        <v>0.0</v>
      </c>
      <c r="AL4599" s="104"/>
      <c r="AM4599" s="22" t="s">
        <v>7641</v>
      </c>
    </row>
    <row r="4600">
      <c r="A4600" s="85">
        <v>45985.0</v>
      </c>
      <c r="B4600" s="85">
        <v>45986.0</v>
      </c>
      <c r="C4600" s="22" t="s">
        <v>1876</v>
      </c>
      <c r="D4600" s="22" t="s">
        <v>146</v>
      </c>
      <c r="E4600" s="22" t="s">
        <v>208</v>
      </c>
      <c r="F4600" s="97">
        <v>0.0</v>
      </c>
      <c r="G4600" s="97">
        <v>0.0</v>
      </c>
      <c r="H4600" s="97">
        <v>0.0</v>
      </c>
      <c r="I4600" s="97">
        <v>0.0</v>
      </c>
      <c r="J4600" s="97">
        <v>0.0</v>
      </c>
      <c r="K4600" s="22" t="s">
        <v>3531</v>
      </c>
      <c r="L4600" s="97">
        <v>0.0</v>
      </c>
      <c r="M4600" s="22" t="s">
        <v>3369</v>
      </c>
      <c r="N4600" s="22" t="s">
        <v>3360</v>
      </c>
      <c r="O4600" s="98"/>
      <c r="P4600" s="23"/>
      <c r="Q4600" s="23"/>
      <c r="R4600" s="23"/>
      <c r="S4600" s="23"/>
      <c r="T4600" s="23"/>
      <c r="U4600" s="23"/>
      <c r="V4600" s="23"/>
      <c r="W4600" s="23"/>
      <c r="X4600" s="23"/>
      <c r="Y4600" s="23"/>
      <c r="Z4600" s="23"/>
      <c r="AA4600" s="23"/>
      <c r="AB4600" s="22" t="s">
        <v>164</v>
      </c>
      <c r="AC4600" s="22" t="s">
        <v>3361</v>
      </c>
      <c r="AD4600" s="22" t="s">
        <v>7582</v>
      </c>
      <c r="AE4600" s="22" t="s">
        <v>3363</v>
      </c>
      <c r="AF4600" s="102"/>
      <c r="AG4600" s="22" t="s">
        <v>3364</v>
      </c>
      <c r="AH4600" s="22" t="s">
        <v>3365</v>
      </c>
      <c r="AI4600" s="22">
        <v>0.0</v>
      </c>
      <c r="AJ4600" s="103">
        <v>0.0</v>
      </c>
      <c r="AK4600" s="103">
        <v>0.0</v>
      </c>
      <c r="AL4600" s="104"/>
      <c r="AM4600" s="22" t="s">
        <v>7642</v>
      </c>
    </row>
    <row r="4601">
      <c r="A4601" s="85">
        <v>45986.0</v>
      </c>
      <c r="B4601" s="85">
        <v>45987.0</v>
      </c>
      <c r="C4601" s="22" t="s">
        <v>1876</v>
      </c>
      <c r="D4601" s="22" t="s">
        <v>146</v>
      </c>
      <c r="E4601" s="22" t="s">
        <v>303</v>
      </c>
      <c r="F4601" s="97">
        <v>0.0</v>
      </c>
      <c r="G4601" s="97">
        <v>0.0</v>
      </c>
      <c r="H4601" s="97">
        <v>0.0</v>
      </c>
      <c r="I4601" s="97">
        <v>0.0</v>
      </c>
      <c r="J4601" s="97">
        <v>0.0</v>
      </c>
      <c r="K4601" s="22" t="s">
        <v>3531</v>
      </c>
      <c r="L4601" s="97">
        <v>0.0</v>
      </c>
      <c r="M4601" s="22" t="s">
        <v>3369</v>
      </c>
      <c r="N4601" s="22" t="s">
        <v>3360</v>
      </c>
      <c r="O4601" s="98"/>
      <c r="P4601" s="23"/>
      <c r="Q4601" s="23"/>
      <c r="R4601" s="23"/>
      <c r="S4601" s="23"/>
      <c r="T4601" s="23"/>
      <c r="U4601" s="23"/>
      <c r="V4601" s="23"/>
      <c r="W4601" s="23"/>
      <c r="X4601" s="23"/>
      <c r="Y4601" s="23"/>
      <c r="Z4601" s="23"/>
      <c r="AA4601" s="23"/>
      <c r="AB4601" s="22" t="s">
        <v>164</v>
      </c>
      <c r="AC4601" s="22" t="s">
        <v>3361</v>
      </c>
      <c r="AD4601" s="22" t="s">
        <v>7582</v>
      </c>
      <c r="AE4601" s="22" t="s">
        <v>3363</v>
      </c>
      <c r="AF4601" s="102"/>
      <c r="AG4601" s="22" t="s">
        <v>3364</v>
      </c>
      <c r="AH4601" s="22" t="s">
        <v>3365</v>
      </c>
      <c r="AI4601" s="22">
        <v>0.0</v>
      </c>
      <c r="AJ4601" s="103">
        <v>0.0</v>
      </c>
      <c r="AK4601" s="103">
        <v>0.0</v>
      </c>
      <c r="AL4601" s="104"/>
      <c r="AM4601" s="22" t="s">
        <v>7643</v>
      </c>
    </row>
    <row r="4602">
      <c r="A4602" s="85">
        <v>45987.0</v>
      </c>
      <c r="B4602" s="85">
        <v>45988.0</v>
      </c>
      <c r="C4602" s="22" t="s">
        <v>1876</v>
      </c>
      <c r="D4602" s="22" t="s">
        <v>146</v>
      </c>
      <c r="E4602" s="22" t="s">
        <v>148</v>
      </c>
      <c r="F4602" s="97">
        <v>0.0</v>
      </c>
      <c r="G4602" s="97">
        <v>0.0</v>
      </c>
      <c r="H4602" s="97">
        <v>0.0</v>
      </c>
      <c r="I4602" s="97">
        <v>0.0</v>
      </c>
      <c r="J4602" s="97">
        <v>0.0</v>
      </c>
      <c r="K4602" s="22" t="s">
        <v>3531</v>
      </c>
      <c r="L4602" s="97">
        <v>0.0</v>
      </c>
      <c r="M4602" s="22" t="s">
        <v>3369</v>
      </c>
      <c r="N4602" s="22" t="s">
        <v>3360</v>
      </c>
      <c r="O4602" s="98"/>
      <c r="P4602" s="23"/>
      <c r="Q4602" s="23"/>
      <c r="R4602" s="23"/>
      <c r="S4602" s="23"/>
      <c r="T4602" s="23"/>
      <c r="U4602" s="23"/>
      <c r="V4602" s="23"/>
      <c r="W4602" s="23"/>
      <c r="X4602" s="23"/>
      <c r="Y4602" s="23"/>
      <c r="Z4602" s="23"/>
      <c r="AA4602" s="23"/>
      <c r="AB4602" s="22" t="s">
        <v>164</v>
      </c>
      <c r="AC4602" s="22" t="s">
        <v>3361</v>
      </c>
      <c r="AD4602" s="22" t="s">
        <v>7582</v>
      </c>
      <c r="AE4602" s="22" t="s">
        <v>3363</v>
      </c>
      <c r="AF4602" s="102"/>
      <c r="AG4602" s="22" t="s">
        <v>3364</v>
      </c>
      <c r="AH4602" s="22" t="s">
        <v>3365</v>
      </c>
      <c r="AI4602" s="22">
        <v>0.0</v>
      </c>
      <c r="AJ4602" s="103">
        <v>0.0</v>
      </c>
      <c r="AK4602" s="103">
        <v>0.0</v>
      </c>
      <c r="AL4602" s="104"/>
      <c r="AM4602" s="22" t="s">
        <v>7644</v>
      </c>
    </row>
    <row r="4603">
      <c r="A4603" s="85">
        <v>45988.0</v>
      </c>
      <c r="B4603" s="85">
        <v>45989.0</v>
      </c>
      <c r="C4603" s="22" t="s">
        <v>1876</v>
      </c>
      <c r="D4603" s="22" t="s">
        <v>146</v>
      </c>
      <c r="E4603" s="22" t="s">
        <v>196</v>
      </c>
      <c r="F4603" s="97">
        <v>0.0</v>
      </c>
      <c r="G4603" s="97">
        <v>0.0</v>
      </c>
      <c r="H4603" s="97">
        <v>0.0</v>
      </c>
      <c r="I4603" s="97">
        <v>0.0</v>
      </c>
      <c r="J4603" s="97">
        <v>0.0</v>
      </c>
      <c r="K4603" s="22" t="s">
        <v>3531</v>
      </c>
      <c r="L4603" s="97">
        <v>0.0</v>
      </c>
      <c r="M4603" s="22" t="s">
        <v>3369</v>
      </c>
      <c r="N4603" s="22" t="s">
        <v>3360</v>
      </c>
      <c r="O4603" s="98"/>
      <c r="P4603" s="23"/>
      <c r="Q4603" s="23"/>
      <c r="R4603" s="23"/>
      <c r="S4603" s="23"/>
      <c r="T4603" s="23"/>
      <c r="U4603" s="23"/>
      <c r="V4603" s="23"/>
      <c r="W4603" s="23"/>
      <c r="X4603" s="23"/>
      <c r="Y4603" s="23"/>
      <c r="Z4603" s="23"/>
      <c r="AA4603" s="23"/>
      <c r="AB4603" s="22" t="s">
        <v>164</v>
      </c>
      <c r="AC4603" s="22" t="s">
        <v>3361</v>
      </c>
      <c r="AD4603" s="22" t="s">
        <v>7582</v>
      </c>
      <c r="AE4603" s="22" t="s">
        <v>3363</v>
      </c>
      <c r="AF4603" s="102"/>
      <c r="AG4603" s="22" t="s">
        <v>3364</v>
      </c>
      <c r="AH4603" s="22" t="s">
        <v>3365</v>
      </c>
      <c r="AI4603" s="22">
        <v>0.0</v>
      </c>
      <c r="AJ4603" s="103">
        <v>0.0</v>
      </c>
      <c r="AK4603" s="103">
        <v>0.0</v>
      </c>
      <c r="AL4603" s="104"/>
      <c r="AM4603" s="22" t="s">
        <v>7645</v>
      </c>
    </row>
    <row r="4604">
      <c r="A4604" s="85">
        <v>45989.0</v>
      </c>
      <c r="B4604" s="85">
        <v>45990.0</v>
      </c>
      <c r="C4604" s="22" t="s">
        <v>1876</v>
      </c>
      <c r="D4604" s="22" t="s">
        <v>146</v>
      </c>
      <c r="E4604" s="22" t="s">
        <v>288</v>
      </c>
      <c r="F4604" s="97">
        <v>0.0</v>
      </c>
      <c r="G4604" s="97">
        <v>0.0</v>
      </c>
      <c r="H4604" s="97">
        <v>0.0</v>
      </c>
      <c r="I4604" s="97">
        <v>0.0</v>
      </c>
      <c r="J4604" s="97">
        <v>0.0</v>
      </c>
      <c r="K4604" s="22" t="s">
        <v>3531</v>
      </c>
      <c r="L4604" s="97">
        <v>0.0</v>
      </c>
      <c r="M4604" s="22" t="s">
        <v>3369</v>
      </c>
      <c r="N4604" s="22" t="s">
        <v>3360</v>
      </c>
      <c r="O4604" s="98"/>
      <c r="P4604" s="23"/>
      <c r="Q4604" s="23"/>
      <c r="R4604" s="23"/>
      <c r="S4604" s="23"/>
      <c r="T4604" s="23"/>
      <c r="U4604" s="23"/>
      <c r="V4604" s="23"/>
      <c r="W4604" s="23"/>
      <c r="X4604" s="23"/>
      <c r="Y4604" s="23"/>
      <c r="Z4604" s="23"/>
      <c r="AA4604" s="23"/>
      <c r="AB4604" s="22" t="s">
        <v>164</v>
      </c>
      <c r="AC4604" s="22" t="s">
        <v>3361</v>
      </c>
      <c r="AD4604" s="22" t="s">
        <v>7582</v>
      </c>
      <c r="AE4604" s="22" t="s">
        <v>3363</v>
      </c>
      <c r="AF4604" s="102"/>
      <c r="AG4604" s="22" t="s">
        <v>3364</v>
      </c>
      <c r="AH4604" s="22" t="s">
        <v>3365</v>
      </c>
      <c r="AI4604" s="22">
        <v>0.0</v>
      </c>
      <c r="AJ4604" s="103">
        <v>0.0</v>
      </c>
      <c r="AK4604" s="103">
        <v>0.0</v>
      </c>
      <c r="AL4604" s="104"/>
      <c r="AM4604" s="22" t="s">
        <v>7646</v>
      </c>
    </row>
    <row r="4605">
      <c r="A4605" s="85">
        <v>45990.0</v>
      </c>
      <c r="B4605" s="85">
        <v>45991.0</v>
      </c>
      <c r="C4605" s="22" t="s">
        <v>1876</v>
      </c>
      <c r="D4605" s="22" t="s">
        <v>146</v>
      </c>
      <c r="E4605" s="22" t="s">
        <v>256</v>
      </c>
      <c r="F4605" s="97">
        <v>0.0</v>
      </c>
      <c r="G4605" s="97">
        <v>0.0</v>
      </c>
      <c r="H4605" s="97">
        <v>0.0</v>
      </c>
      <c r="I4605" s="97">
        <v>0.0</v>
      </c>
      <c r="J4605" s="97">
        <v>0.0</v>
      </c>
      <c r="K4605" s="22" t="s">
        <v>3531</v>
      </c>
      <c r="L4605" s="97">
        <v>0.0</v>
      </c>
      <c r="M4605" s="22" t="s">
        <v>3369</v>
      </c>
      <c r="N4605" s="22" t="s">
        <v>3360</v>
      </c>
      <c r="O4605" s="98"/>
      <c r="P4605" s="23"/>
      <c r="Q4605" s="23"/>
      <c r="R4605" s="23"/>
      <c r="S4605" s="23"/>
      <c r="T4605" s="23"/>
      <c r="U4605" s="23"/>
      <c r="V4605" s="23"/>
      <c r="W4605" s="23"/>
      <c r="X4605" s="23"/>
      <c r="Y4605" s="23"/>
      <c r="Z4605" s="23"/>
      <c r="AA4605" s="23"/>
      <c r="AB4605" s="22" t="s">
        <v>164</v>
      </c>
      <c r="AC4605" s="22" t="s">
        <v>3361</v>
      </c>
      <c r="AD4605" s="22" t="s">
        <v>7582</v>
      </c>
      <c r="AE4605" s="22" t="s">
        <v>3363</v>
      </c>
      <c r="AF4605" s="102"/>
      <c r="AG4605" s="22" t="s">
        <v>3364</v>
      </c>
      <c r="AH4605" s="22" t="s">
        <v>3365</v>
      </c>
      <c r="AI4605" s="22">
        <v>0.0</v>
      </c>
      <c r="AJ4605" s="103">
        <v>0.0</v>
      </c>
      <c r="AK4605" s="103">
        <v>0.0</v>
      </c>
      <c r="AL4605" s="104"/>
      <c r="AM4605" s="22" t="s">
        <v>7647</v>
      </c>
    </row>
    <row r="4606">
      <c r="A4606" s="85">
        <v>45991.0</v>
      </c>
      <c r="B4606" s="85">
        <v>45992.0</v>
      </c>
      <c r="C4606" s="22" t="s">
        <v>1876</v>
      </c>
      <c r="D4606" s="22" t="s">
        <v>146</v>
      </c>
      <c r="E4606" s="22" t="s">
        <v>180</v>
      </c>
      <c r="F4606" s="97">
        <v>0.0</v>
      </c>
      <c r="G4606" s="97">
        <v>0.0</v>
      </c>
      <c r="H4606" s="97">
        <v>0.0</v>
      </c>
      <c r="I4606" s="97">
        <v>0.0</v>
      </c>
      <c r="J4606" s="97">
        <v>0.0</v>
      </c>
      <c r="K4606" s="22" t="s">
        <v>3531</v>
      </c>
      <c r="L4606" s="97">
        <v>0.0</v>
      </c>
      <c r="M4606" s="22" t="s">
        <v>3369</v>
      </c>
      <c r="N4606" s="22" t="s">
        <v>3360</v>
      </c>
      <c r="O4606" s="98"/>
      <c r="P4606" s="23"/>
      <c r="Q4606" s="23"/>
      <c r="R4606" s="23"/>
      <c r="S4606" s="23"/>
      <c r="T4606" s="23"/>
      <c r="U4606" s="23"/>
      <c r="V4606" s="23"/>
      <c r="W4606" s="23"/>
      <c r="X4606" s="23"/>
      <c r="Y4606" s="23"/>
      <c r="Z4606" s="23"/>
      <c r="AA4606" s="23"/>
      <c r="AB4606" s="22" t="s">
        <v>164</v>
      </c>
      <c r="AC4606" s="22" t="s">
        <v>3361</v>
      </c>
      <c r="AD4606" s="22" t="s">
        <v>7582</v>
      </c>
      <c r="AE4606" s="22" t="s">
        <v>3363</v>
      </c>
      <c r="AF4606" s="102"/>
      <c r="AG4606" s="22" t="s">
        <v>3364</v>
      </c>
      <c r="AH4606" s="22" t="s">
        <v>3365</v>
      </c>
      <c r="AI4606" s="22">
        <v>0.0</v>
      </c>
      <c r="AJ4606" s="103">
        <v>0.0</v>
      </c>
      <c r="AK4606" s="103">
        <v>0.0</v>
      </c>
      <c r="AL4606" s="104"/>
      <c r="AM4606" s="22" t="s">
        <v>7648</v>
      </c>
    </row>
    <row r="4607">
      <c r="A4607" s="85">
        <v>45992.0</v>
      </c>
      <c r="B4607" s="85">
        <v>45993.0</v>
      </c>
      <c r="C4607" s="22" t="s">
        <v>1876</v>
      </c>
      <c r="D4607" s="22" t="s">
        <v>146</v>
      </c>
      <c r="E4607" s="22" t="s">
        <v>208</v>
      </c>
      <c r="F4607" s="97">
        <v>0.0</v>
      </c>
      <c r="G4607" s="97">
        <v>0.0</v>
      </c>
      <c r="H4607" s="97">
        <v>0.0</v>
      </c>
      <c r="I4607" s="97">
        <v>0.0</v>
      </c>
      <c r="J4607" s="97">
        <v>0.0</v>
      </c>
      <c r="K4607" s="22" t="s">
        <v>3531</v>
      </c>
      <c r="L4607" s="97">
        <v>0.0</v>
      </c>
      <c r="M4607" s="22" t="s">
        <v>3369</v>
      </c>
      <c r="N4607" s="22" t="s">
        <v>3360</v>
      </c>
      <c r="O4607" s="98"/>
      <c r="P4607" s="23"/>
      <c r="Q4607" s="23"/>
      <c r="R4607" s="23"/>
      <c r="S4607" s="23"/>
      <c r="T4607" s="23"/>
      <c r="U4607" s="23"/>
      <c r="V4607" s="23"/>
      <c r="W4607" s="23"/>
      <c r="X4607" s="23"/>
      <c r="Y4607" s="23"/>
      <c r="Z4607" s="23"/>
      <c r="AA4607" s="23"/>
      <c r="AB4607" s="22" t="s">
        <v>164</v>
      </c>
      <c r="AC4607" s="22" t="s">
        <v>3361</v>
      </c>
      <c r="AD4607" s="22" t="s">
        <v>7582</v>
      </c>
      <c r="AE4607" s="22" t="s">
        <v>3363</v>
      </c>
      <c r="AF4607" s="102"/>
      <c r="AG4607" s="22" t="s">
        <v>3364</v>
      </c>
      <c r="AH4607" s="22" t="s">
        <v>3365</v>
      </c>
      <c r="AI4607" s="22">
        <v>0.0</v>
      </c>
      <c r="AJ4607" s="103">
        <v>0.0</v>
      </c>
      <c r="AK4607" s="103">
        <v>0.0</v>
      </c>
      <c r="AL4607" s="104"/>
      <c r="AM4607" s="22" t="s">
        <v>7649</v>
      </c>
    </row>
    <row r="4608">
      <c r="A4608" s="85">
        <v>45993.0</v>
      </c>
      <c r="B4608" s="85">
        <v>45994.0</v>
      </c>
      <c r="C4608" s="22" t="s">
        <v>1876</v>
      </c>
      <c r="D4608" s="22" t="s">
        <v>146</v>
      </c>
      <c r="E4608" s="22" t="s">
        <v>303</v>
      </c>
      <c r="F4608" s="97">
        <v>0.0</v>
      </c>
      <c r="G4608" s="97">
        <v>0.0</v>
      </c>
      <c r="H4608" s="97">
        <v>0.0</v>
      </c>
      <c r="I4608" s="97">
        <v>0.0</v>
      </c>
      <c r="J4608" s="97">
        <v>0.0</v>
      </c>
      <c r="K4608" s="22" t="s">
        <v>3531</v>
      </c>
      <c r="L4608" s="97">
        <v>0.0</v>
      </c>
      <c r="M4608" s="22" t="s">
        <v>3369</v>
      </c>
      <c r="N4608" s="22" t="s">
        <v>3360</v>
      </c>
      <c r="O4608" s="98"/>
      <c r="P4608" s="23"/>
      <c r="Q4608" s="23"/>
      <c r="R4608" s="23"/>
      <c r="S4608" s="23"/>
      <c r="T4608" s="23"/>
      <c r="U4608" s="23"/>
      <c r="V4608" s="23"/>
      <c r="W4608" s="23"/>
      <c r="X4608" s="23"/>
      <c r="Y4608" s="23"/>
      <c r="Z4608" s="23"/>
      <c r="AA4608" s="23"/>
      <c r="AB4608" s="22" t="s">
        <v>164</v>
      </c>
      <c r="AC4608" s="22" t="s">
        <v>3361</v>
      </c>
      <c r="AD4608" s="22" t="s">
        <v>7582</v>
      </c>
      <c r="AE4608" s="22" t="s">
        <v>3363</v>
      </c>
      <c r="AF4608" s="102"/>
      <c r="AG4608" s="22" t="s">
        <v>3364</v>
      </c>
      <c r="AH4608" s="22" t="s">
        <v>3365</v>
      </c>
      <c r="AI4608" s="22">
        <v>0.0</v>
      </c>
      <c r="AJ4608" s="103">
        <v>0.0</v>
      </c>
      <c r="AK4608" s="103">
        <v>0.0</v>
      </c>
      <c r="AL4608" s="104"/>
      <c r="AM4608" s="22" t="s">
        <v>7650</v>
      </c>
    </row>
    <row r="4609">
      <c r="A4609" s="85">
        <v>45994.0</v>
      </c>
      <c r="B4609" s="85">
        <v>45995.0</v>
      </c>
      <c r="C4609" s="22" t="s">
        <v>1876</v>
      </c>
      <c r="D4609" s="22" t="s">
        <v>146</v>
      </c>
      <c r="E4609" s="22" t="s">
        <v>148</v>
      </c>
      <c r="F4609" s="97">
        <v>0.0</v>
      </c>
      <c r="G4609" s="97">
        <v>0.0</v>
      </c>
      <c r="H4609" s="97">
        <v>0.0</v>
      </c>
      <c r="I4609" s="97">
        <v>0.0</v>
      </c>
      <c r="J4609" s="97">
        <v>0.0</v>
      </c>
      <c r="K4609" s="22" t="s">
        <v>3531</v>
      </c>
      <c r="L4609" s="97">
        <v>0.0</v>
      </c>
      <c r="M4609" s="22" t="s">
        <v>3369</v>
      </c>
      <c r="N4609" s="22" t="s">
        <v>3360</v>
      </c>
      <c r="O4609" s="98"/>
      <c r="P4609" s="23"/>
      <c r="Q4609" s="23"/>
      <c r="R4609" s="23"/>
      <c r="S4609" s="23"/>
      <c r="T4609" s="23"/>
      <c r="U4609" s="23"/>
      <c r="V4609" s="23"/>
      <c r="W4609" s="23"/>
      <c r="X4609" s="23"/>
      <c r="Y4609" s="23"/>
      <c r="Z4609" s="23"/>
      <c r="AA4609" s="23"/>
      <c r="AB4609" s="22" t="s">
        <v>164</v>
      </c>
      <c r="AC4609" s="22" t="s">
        <v>3361</v>
      </c>
      <c r="AD4609" s="22" t="s">
        <v>7582</v>
      </c>
      <c r="AE4609" s="22" t="s">
        <v>3363</v>
      </c>
      <c r="AF4609" s="102"/>
      <c r="AG4609" s="22" t="s">
        <v>3364</v>
      </c>
      <c r="AH4609" s="22" t="s">
        <v>3365</v>
      </c>
      <c r="AI4609" s="22">
        <v>0.0</v>
      </c>
      <c r="AJ4609" s="103">
        <v>0.0</v>
      </c>
      <c r="AK4609" s="103">
        <v>0.0</v>
      </c>
      <c r="AL4609" s="104"/>
      <c r="AM4609" s="22" t="s">
        <v>7651</v>
      </c>
    </row>
    <row r="4610">
      <c r="A4610" s="85">
        <v>45995.0</v>
      </c>
      <c r="B4610" s="85">
        <v>45996.0</v>
      </c>
      <c r="C4610" s="22" t="s">
        <v>1876</v>
      </c>
      <c r="D4610" s="22" t="s">
        <v>146</v>
      </c>
      <c r="E4610" s="22" t="s">
        <v>196</v>
      </c>
      <c r="F4610" s="97">
        <v>0.0</v>
      </c>
      <c r="G4610" s="97">
        <v>0.0</v>
      </c>
      <c r="H4610" s="97">
        <v>0.0</v>
      </c>
      <c r="I4610" s="97">
        <v>0.0</v>
      </c>
      <c r="J4610" s="97">
        <v>0.0</v>
      </c>
      <c r="K4610" s="22" t="s">
        <v>3531</v>
      </c>
      <c r="L4610" s="97">
        <v>0.0</v>
      </c>
      <c r="M4610" s="22" t="s">
        <v>3369</v>
      </c>
      <c r="N4610" s="22" t="s">
        <v>3360</v>
      </c>
      <c r="O4610" s="98"/>
      <c r="P4610" s="23"/>
      <c r="Q4610" s="23"/>
      <c r="R4610" s="23"/>
      <c r="S4610" s="23"/>
      <c r="T4610" s="23"/>
      <c r="U4610" s="23"/>
      <c r="V4610" s="23"/>
      <c r="W4610" s="23"/>
      <c r="X4610" s="23"/>
      <c r="Y4610" s="23"/>
      <c r="Z4610" s="23"/>
      <c r="AA4610" s="23"/>
      <c r="AB4610" s="22" t="s">
        <v>164</v>
      </c>
      <c r="AC4610" s="22" t="s">
        <v>3361</v>
      </c>
      <c r="AD4610" s="22" t="s">
        <v>7582</v>
      </c>
      <c r="AE4610" s="22" t="s">
        <v>3363</v>
      </c>
      <c r="AF4610" s="102"/>
      <c r="AG4610" s="22" t="s">
        <v>3364</v>
      </c>
      <c r="AH4610" s="22" t="s">
        <v>3365</v>
      </c>
      <c r="AI4610" s="22">
        <v>0.0</v>
      </c>
      <c r="AJ4610" s="103">
        <v>0.0</v>
      </c>
      <c r="AK4610" s="103">
        <v>0.0</v>
      </c>
      <c r="AL4610" s="104"/>
      <c r="AM4610" s="22" t="s">
        <v>7652</v>
      </c>
    </row>
    <row r="4611">
      <c r="A4611" s="85">
        <v>45996.0</v>
      </c>
      <c r="B4611" s="85">
        <v>45997.0</v>
      </c>
      <c r="C4611" s="22" t="s">
        <v>1876</v>
      </c>
      <c r="D4611" s="22" t="s">
        <v>146</v>
      </c>
      <c r="E4611" s="22" t="s">
        <v>288</v>
      </c>
      <c r="F4611" s="97">
        <v>0.0</v>
      </c>
      <c r="G4611" s="97">
        <v>0.0</v>
      </c>
      <c r="H4611" s="97">
        <v>0.0</v>
      </c>
      <c r="I4611" s="97">
        <v>0.0</v>
      </c>
      <c r="J4611" s="97">
        <v>0.0</v>
      </c>
      <c r="K4611" s="22" t="s">
        <v>3531</v>
      </c>
      <c r="L4611" s="97">
        <v>0.0</v>
      </c>
      <c r="M4611" s="22" t="s">
        <v>3369</v>
      </c>
      <c r="N4611" s="22" t="s">
        <v>3360</v>
      </c>
      <c r="O4611" s="98"/>
      <c r="P4611" s="23"/>
      <c r="Q4611" s="23"/>
      <c r="R4611" s="23"/>
      <c r="S4611" s="23"/>
      <c r="T4611" s="23"/>
      <c r="U4611" s="23"/>
      <c r="V4611" s="23"/>
      <c r="W4611" s="23"/>
      <c r="X4611" s="23"/>
      <c r="Y4611" s="23"/>
      <c r="Z4611" s="23"/>
      <c r="AA4611" s="23"/>
      <c r="AB4611" s="22" t="s">
        <v>164</v>
      </c>
      <c r="AC4611" s="22" t="s">
        <v>3361</v>
      </c>
      <c r="AD4611" s="22" t="s">
        <v>7582</v>
      </c>
      <c r="AE4611" s="22" t="s">
        <v>3363</v>
      </c>
      <c r="AF4611" s="102"/>
      <c r="AG4611" s="22" t="s">
        <v>3364</v>
      </c>
      <c r="AH4611" s="22" t="s">
        <v>3365</v>
      </c>
      <c r="AI4611" s="22">
        <v>0.0</v>
      </c>
      <c r="AJ4611" s="103">
        <v>0.0</v>
      </c>
      <c r="AK4611" s="103">
        <v>0.0</v>
      </c>
      <c r="AL4611" s="104"/>
      <c r="AM4611" s="22" t="s">
        <v>7653</v>
      </c>
    </row>
    <row r="4612">
      <c r="A4612" s="85">
        <v>45997.0</v>
      </c>
      <c r="B4612" s="85">
        <v>45998.0</v>
      </c>
      <c r="C4612" s="22" t="s">
        <v>1876</v>
      </c>
      <c r="D4612" s="22" t="s">
        <v>146</v>
      </c>
      <c r="E4612" s="22" t="s">
        <v>256</v>
      </c>
      <c r="F4612" s="97">
        <v>0.0</v>
      </c>
      <c r="G4612" s="97">
        <v>0.0</v>
      </c>
      <c r="H4612" s="97">
        <v>0.0</v>
      </c>
      <c r="I4612" s="97">
        <v>0.0</v>
      </c>
      <c r="J4612" s="97">
        <v>0.0</v>
      </c>
      <c r="K4612" s="22" t="s">
        <v>3531</v>
      </c>
      <c r="L4612" s="97">
        <v>0.0</v>
      </c>
      <c r="M4612" s="22" t="s">
        <v>3369</v>
      </c>
      <c r="N4612" s="22" t="s">
        <v>3360</v>
      </c>
      <c r="O4612" s="98"/>
      <c r="P4612" s="23"/>
      <c r="Q4612" s="23"/>
      <c r="R4612" s="23"/>
      <c r="S4612" s="23"/>
      <c r="T4612" s="23"/>
      <c r="U4612" s="23"/>
      <c r="V4612" s="23"/>
      <c r="W4612" s="23"/>
      <c r="X4612" s="23"/>
      <c r="Y4612" s="23"/>
      <c r="Z4612" s="23"/>
      <c r="AA4612" s="23"/>
      <c r="AB4612" s="22" t="s">
        <v>164</v>
      </c>
      <c r="AC4612" s="22" t="s">
        <v>3361</v>
      </c>
      <c r="AD4612" s="22" t="s">
        <v>7582</v>
      </c>
      <c r="AE4612" s="22" t="s">
        <v>3363</v>
      </c>
      <c r="AF4612" s="102"/>
      <c r="AG4612" s="22" t="s">
        <v>3364</v>
      </c>
      <c r="AH4612" s="22" t="s">
        <v>3365</v>
      </c>
      <c r="AI4612" s="22">
        <v>0.0</v>
      </c>
      <c r="AJ4612" s="103">
        <v>0.0</v>
      </c>
      <c r="AK4612" s="103">
        <v>0.0</v>
      </c>
      <c r="AL4612" s="104"/>
      <c r="AM4612" s="22" t="s">
        <v>7654</v>
      </c>
    </row>
    <row r="4613">
      <c r="A4613" s="85">
        <v>45998.0</v>
      </c>
      <c r="B4613" s="85">
        <v>45999.0</v>
      </c>
      <c r="C4613" s="22" t="s">
        <v>1876</v>
      </c>
      <c r="D4613" s="22" t="s">
        <v>146</v>
      </c>
      <c r="E4613" s="22" t="s">
        <v>180</v>
      </c>
      <c r="F4613" s="97">
        <v>0.0</v>
      </c>
      <c r="G4613" s="97">
        <v>0.0</v>
      </c>
      <c r="H4613" s="97">
        <v>0.0</v>
      </c>
      <c r="I4613" s="97">
        <v>0.0</v>
      </c>
      <c r="J4613" s="97">
        <v>0.0</v>
      </c>
      <c r="K4613" s="22" t="s">
        <v>3531</v>
      </c>
      <c r="L4613" s="97">
        <v>0.0</v>
      </c>
      <c r="M4613" s="22" t="s">
        <v>3369</v>
      </c>
      <c r="N4613" s="22" t="s">
        <v>3360</v>
      </c>
      <c r="O4613" s="98"/>
      <c r="P4613" s="23"/>
      <c r="Q4613" s="23"/>
      <c r="R4613" s="23"/>
      <c r="S4613" s="23"/>
      <c r="T4613" s="23"/>
      <c r="U4613" s="23"/>
      <c r="V4613" s="23"/>
      <c r="W4613" s="23"/>
      <c r="X4613" s="23"/>
      <c r="Y4613" s="23"/>
      <c r="Z4613" s="23"/>
      <c r="AA4613" s="23"/>
      <c r="AB4613" s="22" t="s">
        <v>164</v>
      </c>
      <c r="AC4613" s="22" t="s">
        <v>3361</v>
      </c>
      <c r="AD4613" s="22" t="s">
        <v>7582</v>
      </c>
      <c r="AE4613" s="22" t="s">
        <v>3363</v>
      </c>
      <c r="AF4613" s="102"/>
      <c r="AG4613" s="22" t="s">
        <v>3364</v>
      </c>
      <c r="AH4613" s="22" t="s">
        <v>3365</v>
      </c>
      <c r="AI4613" s="22">
        <v>0.0</v>
      </c>
      <c r="AJ4613" s="103">
        <v>0.0</v>
      </c>
      <c r="AK4613" s="103">
        <v>0.0</v>
      </c>
      <c r="AL4613" s="104"/>
      <c r="AM4613" s="22" t="s">
        <v>7655</v>
      </c>
    </row>
    <row r="4614">
      <c r="A4614" s="85">
        <v>45999.0</v>
      </c>
      <c r="B4614" s="85">
        <v>46000.0</v>
      </c>
      <c r="C4614" s="22" t="s">
        <v>1876</v>
      </c>
      <c r="D4614" s="22" t="s">
        <v>146</v>
      </c>
      <c r="E4614" s="22" t="s">
        <v>208</v>
      </c>
      <c r="F4614" s="97">
        <v>0.0</v>
      </c>
      <c r="G4614" s="97">
        <v>0.0</v>
      </c>
      <c r="H4614" s="97">
        <v>0.0</v>
      </c>
      <c r="I4614" s="97">
        <v>0.0</v>
      </c>
      <c r="J4614" s="97">
        <v>0.0</v>
      </c>
      <c r="K4614" s="22" t="s">
        <v>3531</v>
      </c>
      <c r="L4614" s="97">
        <v>0.0</v>
      </c>
      <c r="M4614" s="22" t="s">
        <v>3369</v>
      </c>
      <c r="N4614" s="22" t="s">
        <v>3360</v>
      </c>
      <c r="O4614" s="98"/>
      <c r="P4614" s="23"/>
      <c r="Q4614" s="23"/>
      <c r="R4614" s="23"/>
      <c r="S4614" s="23"/>
      <c r="T4614" s="23"/>
      <c r="U4614" s="23"/>
      <c r="V4614" s="23"/>
      <c r="W4614" s="23"/>
      <c r="X4614" s="23"/>
      <c r="Y4614" s="23"/>
      <c r="Z4614" s="23"/>
      <c r="AA4614" s="23"/>
      <c r="AB4614" s="22" t="s">
        <v>164</v>
      </c>
      <c r="AC4614" s="22" t="s">
        <v>3361</v>
      </c>
      <c r="AD4614" s="22" t="s">
        <v>7582</v>
      </c>
      <c r="AE4614" s="22" t="s">
        <v>3363</v>
      </c>
      <c r="AF4614" s="102"/>
      <c r="AG4614" s="22" t="s">
        <v>3364</v>
      </c>
      <c r="AH4614" s="22" t="s">
        <v>3365</v>
      </c>
      <c r="AI4614" s="22">
        <v>0.0</v>
      </c>
      <c r="AJ4614" s="103">
        <v>0.0</v>
      </c>
      <c r="AK4614" s="103">
        <v>0.0</v>
      </c>
      <c r="AL4614" s="104"/>
      <c r="AM4614" s="22" t="s">
        <v>7656</v>
      </c>
    </row>
    <row r="4615">
      <c r="A4615" s="85">
        <v>46000.0</v>
      </c>
      <c r="B4615" s="85">
        <v>46001.0</v>
      </c>
      <c r="C4615" s="22" t="s">
        <v>1876</v>
      </c>
      <c r="D4615" s="22" t="s">
        <v>146</v>
      </c>
      <c r="E4615" s="22" t="s">
        <v>303</v>
      </c>
      <c r="F4615" s="97">
        <v>0.0</v>
      </c>
      <c r="G4615" s="97">
        <v>0.0</v>
      </c>
      <c r="H4615" s="97">
        <v>0.0</v>
      </c>
      <c r="I4615" s="97">
        <v>0.0</v>
      </c>
      <c r="J4615" s="97">
        <v>0.0</v>
      </c>
      <c r="K4615" s="22" t="s">
        <v>3531</v>
      </c>
      <c r="L4615" s="97">
        <v>0.0</v>
      </c>
      <c r="M4615" s="22" t="s">
        <v>3369</v>
      </c>
      <c r="N4615" s="22" t="s">
        <v>3360</v>
      </c>
      <c r="O4615" s="98"/>
      <c r="P4615" s="23"/>
      <c r="Q4615" s="23"/>
      <c r="R4615" s="23"/>
      <c r="S4615" s="23"/>
      <c r="T4615" s="23"/>
      <c r="U4615" s="23"/>
      <c r="V4615" s="23"/>
      <c r="W4615" s="23"/>
      <c r="X4615" s="23"/>
      <c r="Y4615" s="23"/>
      <c r="Z4615" s="23"/>
      <c r="AA4615" s="23"/>
      <c r="AB4615" s="22" t="s">
        <v>164</v>
      </c>
      <c r="AC4615" s="22" t="s">
        <v>3361</v>
      </c>
      <c r="AD4615" s="22" t="s">
        <v>7582</v>
      </c>
      <c r="AE4615" s="22" t="s">
        <v>3363</v>
      </c>
      <c r="AF4615" s="102"/>
      <c r="AG4615" s="22" t="s">
        <v>3364</v>
      </c>
      <c r="AH4615" s="22" t="s">
        <v>3365</v>
      </c>
      <c r="AI4615" s="22">
        <v>0.0</v>
      </c>
      <c r="AJ4615" s="103">
        <v>0.0</v>
      </c>
      <c r="AK4615" s="103">
        <v>0.0</v>
      </c>
      <c r="AL4615" s="104"/>
      <c r="AM4615" s="22" t="s">
        <v>7657</v>
      </c>
    </row>
    <row r="4616">
      <c r="A4616" s="85">
        <v>46001.0</v>
      </c>
      <c r="B4616" s="85">
        <v>46002.0</v>
      </c>
      <c r="C4616" s="22" t="s">
        <v>1876</v>
      </c>
      <c r="D4616" s="22" t="s">
        <v>146</v>
      </c>
      <c r="E4616" s="22" t="s">
        <v>148</v>
      </c>
      <c r="F4616" s="97">
        <v>0.0</v>
      </c>
      <c r="G4616" s="97">
        <v>0.0</v>
      </c>
      <c r="H4616" s="97">
        <v>0.0</v>
      </c>
      <c r="I4616" s="97">
        <v>0.0</v>
      </c>
      <c r="J4616" s="97">
        <v>0.0</v>
      </c>
      <c r="K4616" s="22" t="s">
        <v>3531</v>
      </c>
      <c r="L4616" s="97">
        <v>0.0</v>
      </c>
      <c r="M4616" s="22" t="s">
        <v>3369</v>
      </c>
      <c r="N4616" s="22" t="s">
        <v>3360</v>
      </c>
      <c r="O4616" s="98"/>
      <c r="P4616" s="23"/>
      <c r="Q4616" s="23"/>
      <c r="R4616" s="23"/>
      <c r="S4616" s="23"/>
      <c r="T4616" s="23"/>
      <c r="U4616" s="23"/>
      <c r="V4616" s="23"/>
      <c r="W4616" s="23"/>
      <c r="X4616" s="23"/>
      <c r="Y4616" s="23"/>
      <c r="Z4616" s="23"/>
      <c r="AA4616" s="23"/>
      <c r="AB4616" s="22" t="s">
        <v>164</v>
      </c>
      <c r="AC4616" s="22" t="s">
        <v>3361</v>
      </c>
      <c r="AD4616" s="22" t="s">
        <v>7582</v>
      </c>
      <c r="AE4616" s="22" t="s">
        <v>3363</v>
      </c>
      <c r="AF4616" s="102"/>
      <c r="AG4616" s="22" t="s">
        <v>3364</v>
      </c>
      <c r="AH4616" s="22" t="s">
        <v>3365</v>
      </c>
      <c r="AI4616" s="22">
        <v>0.0</v>
      </c>
      <c r="AJ4616" s="103">
        <v>0.0</v>
      </c>
      <c r="AK4616" s="103">
        <v>0.0</v>
      </c>
      <c r="AL4616" s="104"/>
      <c r="AM4616" s="22" t="s">
        <v>7658</v>
      </c>
    </row>
    <row r="4617">
      <c r="A4617" s="85">
        <v>46002.0</v>
      </c>
      <c r="B4617" s="85">
        <v>46003.0</v>
      </c>
      <c r="C4617" s="22" t="s">
        <v>1876</v>
      </c>
      <c r="D4617" s="22" t="s">
        <v>146</v>
      </c>
      <c r="E4617" s="22" t="s">
        <v>196</v>
      </c>
      <c r="F4617" s="97">
        <v>0.0</v>
      </c>
      <c r="G4617" s="97">
        <v>0.0</v>
      </c>
      <c r="H4617" s="97">
        <v>0.0</v>
      </c>
      <c r="I4617" s="97">
        <v>0.0</v>
      </c>
      <c r="J4617" s="97">
        <v>0.0</v>
      </c>
      <c r="K4617" s="22" t="s">
        <v>3531</v>
      </c>
      <c r="L4617" s="97">
        <v>0.0</v>
      </c>
      <c r="M4617" s="22" t="s">
        <v>3369</v>
      </c>
      <c r="N4617" s="22" t="s">
        <v>3360</v>
      </c>
      <c r="O4617" s="98"/>
      <c r="P4617" s="23"/>
      <c r="Q4617" s="23"/>
      <c r="R4617" s="23"/>
      <c r="S4617" s="23"/>
      <c r="T4617" s="23"/>
      <c r="U4617" s="23"/>
      <c r="V4617" s="23"/>
      <c r="W4617" s="23"/>
      <c r="X4617" s="23"/>
      <c r="Y4617" s="23"/>
      <c r="Z4617" s="23"/>
      <c r="AA4617" s="23"/>
      <c r="AB4617" s="22" t="s">
        <v>164</v>
      </c>
      <c r="AC4617" s="22" t="s">
        <v>3361</v>
      </c>
      <c r="AD4617" s="22" t="s">
        <v>7582</v>
      </c>
      <c r="AE4617" s="22" t="s">
        <v>3363</v>
      </c>
      <c r="AF4617" s="102"/>
      <c r="AG4617" s="22" t="s">
        <v>3364</v>
      </c>
      <c r="AH4617" s="22" t="s">
        <v>3365</v>
      </c>
      <c r="AI4617" s="22">
        <v>0.0</v>
      </c>
      <c r="AJ4617" s="103">
        <v>0.0</v>
      </c>
      <c r="AK4617" s="103">
        <v>0.0</v>
      </c>
      <c r="AL4617" s="104"/>
      <c r="AM4617" s="22" t="s">
        <v>7659</v>
      </c>
    </row>
    <row r="4618">
      <c r="A4618" s="85">
        <v>46003.0</v>
      </c>
      <c r="B4618" s="85">
        <v>46004.0</v>
      </c>
      <c r="C4618" s="22" t="s">
        <v>1876</v>
      </c>
      <c r="D4618" s="22" t="s">
        <v>146</v>
      </c>
      <c r="E4618" s="22" t="s">
        <v>288</v>
      </c>
      <c r="F4618" s="97">
        <v>0.0</v>
      </c>
      <c r="G4618" s="97">
        <v>0.0</v>
      </c>
      <c r="H4618" s="97">
        <v>0.0</v>
      </c>
      <c r="I4618" s="97">
        <v>0.0</v>
      </c>
      <c r="J4618" s="97">
        <v>0.0</v>
      </c>
      <c r="K4618" s="22" t="s">
        <v>3531</v>
      </c>
      <c r="L4618" s="97">
        <v>0.0</v>
      </c>
      <c r="M4618" s="22" t="s">
        <v>3369</v>
      </c>
      <c r="N4618" s="22" t="s">
        <v>3360</v>
      </c>
      <c r="O4618" s="98"/>
      <c r="P4618" s="23"/>
      <c r="Q4618" s="23"/>
      <c r="R4618" s="23"/>
      <c r="S4618" s="23"/>
      <c r="T4618" s="23"/>
      <c r="U4618" s="23"/>
      <c r="V4618" s="23"/>
      <c r="W4618" s="23"/>
      <c r="X4618" s="23"/>
      <c r="Y4618" s="23"/>
      <c r="Z4618" s="23"/>
      <c r="AA4618" s="23"/>
      <c r="AB4618" s="22" t="s">
        <v>164</v>
      </c>
      <c r="AC4618" s="22" t="s">
        <v>3361</v>
      </c>
      <c r="AD4618" s="22" t="s">
        <v>7582</v>
      </c>
      <c r="AE4618" s="22" t="s">
        <v>3363</v>
      </c>
      <c r="AF4618" s="102"/>
      <c r="AG4618" s="22" t="s">
        <v>3364</v>
      </c>
      <c r="AH4618" s="22" t="s">
        <v>3365</v>
      </c>
      <c r="AI4618" s="22">
        <v>0.0</v>
      </c>
      <c r="AJ4618" s="103">
        <v>0.0</v>
      </c>
      <c r="AK4618" s="103">
        <v>0.0</v>
      </c>
      <c r="AL4618" s="104"/>
      <c r="AM4618" s="22" t="s">
        <v>7660</v>
      </c>
    </row>
    <row r="4619">
      <c r="A4619" s="85">
        <v>46004.0</v>
      </c>
      <c r="B4619" s="85">
        <v>46005.0</v>
      </c>
      <c r="C4619" s="22" t="s">
        <v>1876</v>
      </c>
      <c r="D4619" s="22" t="s">
        <v>146</v>
      </c>
      <c r="E4619" s="22" t="s">
        <v>256</v>
      </c>
      <c r="F4619" s="97">
        <v>0.0</v>
      </c>
      <c r="G4619" s="97">
        <v>0.0</v>
      </c>
      <c r="H4619" s="97">
        <v>0.0</v>
      </c>
      <c r="I4619" s="97">
        <v>0.0</v>
      </c>
      <c r="J4619" s="97">
        <v>0.0</v>
      </c>
      <c r="K4619" s="22" t="s">
        <v>3531</v>
      </c>
      <c r="L4619" s="97">
        <v>0.0</v>
      </c>
      <c r="M4619" s="22" t="s">
        <v>3369</v>
      </c>
      <c r="N4619" s="22" t="s">
        <v>3360</v>
      </c>
      <c r="O4619" s="98"/>
      <c r="P4619" s="23"/>
      <c r="Q4619" s="23"/>
      <c r="R4619" s="23"/>
      <c r="S4619" s="23"/>
      <c r="T4619" s="23"/>
      <c r="U4619" s="23"/>
      <c r="V4619" s="23"/>
      <c r="W4619" s="23"/>
      <c r="X4619" s="23"/>
      <c r="Y4619" s="23"/>
      <c r="Z4619" s="23"/>
      <c r="AA4619" s="23"/>
      <c r="AB4619" s="22" t="s">
        <v>164</v>
      </c>
      <c r="AC4619" s="22" t="s">
        <v>3361</v>
      </c>
      <c r="AD4619" s="22" t="s">
        <v>7582</v>
      </c>
      <c r="AE4619" s="22" t="s">
        <v>3363</v>
      </c>
      <c r="AF4619" s="102"/>
      <c r="AG4619" s="22" t="s">
        <v>3364</v>
      </c>
      <c r="AH4619" s="22" t="s">
        <v>3365</v>
      </c>
      <c r="AI4619" s="22">
        <v>0.0</v>
      </c>
      <c r="AJ4619" s="103">
        <v>0.0</v>
      </c>
      <c r="AK4619" s="103">
        <v>0.0</v>
      </c>
      <c r="AL4619" s="104"/>
      <c r="AM4619" s="22" t="s">
        <v>7661</v>
      </c>
    </row>
    <row r="4620">
      <c r="A4620" s="85">
        <v>46005.0</v>
      </c>
      <c r="B4620" s="85">
        <v>46006.0</v>
      </c>
      <c r="C4620" s="22" t="s">
        <v>1876</v>
      </c>
      <c r="D4620" s="22" t="s">
        <v>146</v>
      </c>
      <c r="E4620" s="22" t="s">
        <v>180</v>
      </c>
      <c r="F4620" s="97">
        <v>0.0</v>
      </c>
      <c r="G4620" s="97">
        <v>0.0</v>
      </c>
      <c r="H4620" s="97">
        <v>0.0</v>
      </c>
      <c r="I4620" s="97">
        <v>0.0</v>
      </c>
      <c r="J4620" s="97">
        <v>0.0</v>
      </c>
      <c r="K4620" s="22" t="s">
        <v>3531</v>
      </c>
      <c r="L4620" s="97">
        <v>0.0</v>
      </c>
      <c r="M4620" s="22" t="s">
        <v>3369</v>
      </c>
      <c r="N4620" s="22" t="s">
        <v>3360</v>
      </c>
      <c r="O4620" s="98"/>
      <c r="P4620" s="23"/>
      <c r="Q4620" s="23"/>
      <c r="R4620" s="23"/>
      <c r="S4620" s="23"/>
      <c r="T4620" s="23"/>
      <c r="U4620" s="23"/>
      <c r="V4620" s="23"/>
      <c r="W4620" s="23"/>
      <c r="X4620" s="23"/>
      <c r="Y4620" s="23"/>
      <c r="Z4620" s="23"/>
      <c r="AA4620" s="23"/>
      <c r="AB4620" s="22" t="s">
        <v>164</v>
      </c>
      <c r="AC4620" s="22" t="s">
        <v>3361</v>
      </c>
      <c r="AD4620" s="22" t="s">
        <v>7582</v>
      </c>
      <c r="AE4620" s="22" t="s">
        <v>3363</v>
      </c>
      <c r="AF4620" s="102"/>
      <c r="AG4620" s="22" t="s">
        <v>3364</v>
      </c>
      <c r="AH4620" s="22" t="s">
        <v>3365</v>
      </c>
      <c r="AI4620" s="22">
        <v>0.0</v>
      </c>
      <c r="AJ4620" s="103">
        <v>0.0</v>
      </c>
      <c r="AK4620" s="103">
        <v>0.0</v>
      </c>
      <c r="AL4620" s="104"/>
      <c r="AM4620" s="22" t="s">
        <v>7662</v>
      </c>
    </row>
    <row r="4621">
      <c r="A4621" s="85">
        <v>46006.0</v>
      </c>
      <c r="B4621" s="85">
        <v>46007.0</v>
      </c>
      <c r="C4621" s="22" t="s">
        <v>1876</v>
      </c>
      <c r="D4621" s="22" t="s">
        <v>146</v>
      </c>
      <c r="E4621" s="22" t="s">
        <v>208</v>
      </c>
      <c r="F4621" s="97">
        <v>0.0</v>
      </c>
      <c r="G4621" s="97">
        <v>0.0</v>
      </c>
      <c r="H4621" s="97">
        <v>0.0</v>
      </c>
      <c r="I4621" s="97">
        <v>0.0</v>
      </c>
      <c r="J4621" s="97">
        <v>0.0</v>
      </c>
      <c r="K4621" s="22" t="s">
        <v>3531</v>
      </c>
      <c r="L4621" s="97">
        <v>0.0</v>
      </c>
      <c r="M4621" s="22" t="s">
        <v>3369</v>
      </c>
      <c r="N4621" s="22" t="s">
        <v>3360</v>
      </c>
      <c r="O4621" s="98"/>
      <c r="P4621" s="23"/>
      <c r="Q4621" s="23"/>
      <c r="R4621" s="23"/>
      <c r="S4621" s="23"/>
      <c r="T4621" s="23"/>
      <c r="U4621" s="23"/>
      <c r="V4621" s="23"/>
      <c r="W4621" s="23"/>
      <c r="X4621" s="23"/>
      <c r="Y4621" s="23"/>
      <c r="Z4621" s="23"/>
      <c r="AA4621" s="23"/>
      <c r="AB4621" s="22" t="s">
        <v>164</v>
      </c>
      <c r="AC4621" s="22" t="s">
        <v>3361</v>
      </c>
      <c r="AD4621" s="22" t="s">
        <v>7582</v>
      </c>
      <c r="AE4621" s="22" t="s">
        <v>3363</v>
      </c>
      <c r="AF4621" s="102"/>
      <c r="AG4621" s="22" t="s">
        <v>3364</v>
      </c>
      <c r="AH4621" s="22" t="s">
        <v>3365</v>
      </c>
      <c r="AI4621" s="22">
        <v>0.0</v>
      </c>
      <c r="AJ4621" s="103">
        <v>0.0</v>
      </c>
      <c r="AK4621" s="103">
        <v>0.0</v>
      </c>
      <c r="AL4621" s="104"/>
      <c r="AM4621" s="22" t="s">
        <v>7663</v>
      </c>
    </row>
    <row r="4622">
      <c r="A4622" s="85">
        <v>46007.0</v>
      </c>
      <c r="B4622" s="85">
        <v>46008.0</v>
      </c>
      <c r="C4622" s="22" t="s">
        <v>1876</v>
      </c>
      <c r="D4622" s="22" t="s">
        <v>146</v>
      </c>
      <c r="E4622" s="22" t="s">
        <v>303</v>
      </c>
      <c r="F4622" s="97">
        <v>0.0</v>
      </c>
      <c r="G4622" s="97">
        <v>0.0</v>
      </c>
      <c r="H4622" s="97">
        <v>0.0</v>
      </c>
      <c r="I4622" s="97">
        <v>0.0</v>
      </c>
      <c r="J4622" s="97">
        <v>0.0</v>
      </c>
      <c r="K4622" s="22" t="s">
        <v>3531</v>
      </c>
      <c r="L4622" s="97">
        <v>0.0</v>
      </c>
      <c r="M4622" s="22" t="s">
        <v>3369</v>
      </c>
      <c r="N4622" s="22" t="s">
        <v>3360</v>
      </c>
      <c r="O4622" s="98"/>
      <c r="P4622" s="23"/>
      <c r="Q4622" s="23"/>
      <c r="R4622" s="23"/>
      <c r="S4622" s="23"/>
      <c r="T4622" s="23"/>
      <c r="U4622" s="23"/>
      <c r="V4622" s="23"/>
      <c r="W4622" s="23"/>
      <c r="X4622" s="23"/>
      <c r="Y4622" s="23"/>
      <c r="Z4622" s="23"/>
      <c r="AA4622" s="23"/>
      <c r="AB4622" s="22" t="s">
        <v>164</v>
      </c>
      <c r="AC4622" s="22" t="s">
        <v>3361</v>
      </c>
      <c r="AD4622" s="22" t="s">
        <v>7582</v>
      </c>
      <c r="AE4622" s="22" t="s">
        <v>3363</v>
      </c>
      <c r="AF4622" s="102"/>
      <c r="AG4622" s="22" t="s">
        <v>3364</v>
      </c>
      <c r="AH4622" s="22" t="s">
        <v>3365</v>
      </c>
      <c r="AI4622" s="22">
        <v>0.0</v>
      </c>
      <c r="AJ4622" s="103">
        <v>0.0</v>
      </c>
      <c r="AK4622" s="103">
        <v>0.0</v>
      </c>
      <c r="AL4622" s="104"/>
      <c r="AM4622" s="22" t="s">
        <v>7664</v>
      </c>
    </row>
    <row r="4623">
      <c r="A4623" s="85">
        <v>46008.0</v>
      </c>
      <c r="B4623" s="85">
        <v>46009.0</v>
      </c>
      <c r="C4623" s="22" t="s">
        <v>1876</v>
      </c>
      <c r="D4623" s="22" t="s">
        <v>146</v>
      </c>
      <c r="E4623" s="22" t="s">
        <v>148</v>
      </c>
      <c r="F4623" s="97">
        <v>0.0</v>
      </c>
      <c r="G4623" s="97">
        <v>0.0</v>
      </c>
      <c r="H4623" s="97">
        <v>0.0</v>
      </c>
      <c r="I4623" s="97">
        <v>0.0</v>
      </c>
      <c r="J4623" s="97">
        <v>0.0</v>
      </c>
      <c r="K4623" s="22" t="s">
        <v>3531</v>
      </c>
      <c r="L4623" s="97">
        <v>0.0</v>
      </c>
      <c r="M4623" s="22" t="s">
        <v>3369</v>
      </c>
      <c r="N4623" s="22" t="s">
        <v>3360</v>
      </c>
      <c r="O4623" s="98"/>
      <c r="P4623" s="23"/>
      <c r="Q4623" s="23"/>
      <c r="R4623" s="23"/>
      <c r="S4623" s="23"/>
      <c r="T4623" s="23"/>
      <c r="U4623" s="23"/>
      <c r="V4623" s="23"/>
      <c r="W4623" s="23"/>
      <c r="X4623" s="23"/>
      <c r="Y4623" s="23"/>
      <c r="Z4623" s="23"/>
      <c r="AA4623" s="23"/>
      <c r="AB4623" s="22" t="s">
        <v>164</v>
      </c>
      <c r="AC4623" s="22" t="s">
        <v>3361</v>
      </c>
      <c r="AD4623" s="22" t="s">
        <v>7582</v>
      </c>
      <c r="AE4623" s="22" t="s">
        <v>3363</v>
      </c>
      <c r="AF4623" s="102"/>
      <c r="AG4623" s="22" t="s">
        <v>3364</v>
      </c>
      <c r="AH4623" s="22" t="s">
        <v>3365</v>
      </c>
      <c r="AI4623" s="22">
        <v>0.0</v>
      </c>
      <c r="AJ4623" s="103">
        <v>0.0</v>
      </c>
      <c r="AK4623" s="103">
        <v>0.0</v>
      </c>
      <c r="AL4623" s="104"/>
      <c r="AM4623" s="22" t="s">
        <v>7665</v>
      </c>
    </row>
    <row r="4624">
      <c r="A4624" s="85">
        <v>46009.0</v>
      </c>
      <c r="B4624" s="85">
        <v>46010.0</v>
      </c>
      <c r="C4624" s="22" t="s">
        <v>1876</v>
      </c>
      <c r="D4624" s="22" t="s">
        <v>146</v>
      </c>
      <c r="E4624" s="22" t="s">
        <v>196</v>
      </c>
      <c r="F4624" s="97">
        <v>0.0</v>
      </c>
      <c r="G4624" s="97">
        <v>0.0</v>
      </c>
      <c r="H4624" s="97">
        <v>0.0</v>
      </c>
      <c r="I4624" s="97">
        <v>0.0</v>
      </c>
      <c r="J4624" s="97">
        <v>0.0</v>
      </c>
      <c r="K4624" s="22" t="s">
        <v>3531</v>
      </c>
      <c r="L4624" s="97">
        <v>0.0</v>
      </c>
      <c r="M4624" s="22" t="s">
        <v>3369</v>
      </c>
      <c r="N4624" s="22" t="s">
        <v>3360</v>
      </c>
      <c r="O4624" s="98"/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/>
      <c r="AB4624" s="22" t="s">
        <v>164</v>
      </c>
      <c r="AC4624" s="22" t="s">
        <v>3361</v>
      </c>
      <c r="AD4624" s="22" t="s">
        <v>7582</v>
      </c>
      <c r="AE4624" s="22" t="s">
        <v>3363</v>
      </c>
      <c r="AF4624" s="102"/>
      <c r="AG4624" s="22" t="s">
        <v>3364</v>
      </c>
      <c r="AH4624" s="22" t="s">
        <v>3365</v>
      </c>
      <c r="AI4624" s="22">
        <v>0.0</v>
      </c>
      <c r="AJ4624" s="103">
        <v>0.0</v>
      </c>
      <c r="AK4624" s="103">
        <v>0.0</v>
      </c>
      <c r="AL4624" s="104"/>
      <c r="AM4624" s="22" t="s">
        <v>7666</v>
      </c>
    </row>
    <row r="4625">
      <c r="A4625" s="85">
        <v>46010.0</v>
      </c>
      <c r="B4625" s="85">
        <v>46011.0</v>
      </c>
      <c r="C4625" s="22" t="s">
        <v>1876</v>
      </c>
      <c r="D4625" s="22" t="s">
        <v>146</v>
      </c>
      <c r="E4625" s="22" t="s">
        <v>288</v>
      </c>
      <c r="F4625" s="97">
        <v>0.0</v>
      </c>
      <c r="G4625" s="97">
        <v>0.0</v>
      </c>
      <c r="H4625" s="97">
        <v>0.0</v>
      </c>
      <c r="I4625" s="97">
        <v>0.0</v>
      </c>
      <c r="J4625" s="97">
        <v>0.0</v>
      </c>
      <c r="K4625" s="22" t="s">
        <v>3531</v>
      </c>
      <c r="L4625" s="97">
        <v>0.0</v>
      </c>
      <c r="M4625" s="22" t="s">
        <v>3369</v>
      </c>
      <c r="N4625" s="22" t="s">
        <v>3360</v>
      </c>
      <c r="O4625" s="98"/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/>
      <c r="AB4625" s="22" t="s">
        <v>164</v>
      </c>
      <c r="AC4625" s="22" t="s">
        <v>3361</v>
      </c>
      <c r="AD4625" s="22" t="s">
        <v>7582</v>
      </c>
      <c r="AE4625" s="22" t="s">
        <v>3363</v>
      </c>
      <c r="AF4625" s="102"/>
      <c r="AG4625" s="22" t="s">
        <v>3364</v>
      </c>
      <c r="AH4625" s="22" t="s">
        <v>3365</v>
      </c>
      <c r="AI4625" s="22">
        <v>0.0</v>
      </c>
      <c r="AJ4625" s="103">
        <v>0.0</v>
      </c>
      <c r="AK4625" s="103">
        <v>0.0</v>
      </c>
      <c r="AL4625" s="104"/>
      <c r="AM4625" s="22" t="s">
        <v>7667</v>
      </c>
    </row>
    <row r="4626">
      <c r="A4626" s="85">
        <v>46011.0</v>
      </c>
      <c r="B4626" s="85">
        <v>46012.0</v>
      </c>
      <c r="C4626" s="22" t="s">
        <v>1876</v>
      </c>
      <c r="D4626" s="22" t="s">
        <v>146</v>
      </c>
      <c r="E4626" s="22" t="s">
        <v>256</v>
      </c>
      <c r="F4626" s="97">
        <v>0.0</v>
      </c>
      <c r="G4626" s="97">
        <v>0.0</v>
      </c>
      <c r="H4626" s="97">
        <v>0.0</v>
      </c>
      <c r="I4626" s="97">
        <v>0.0</v>
      </c>
      <c r="J4626" s="97">
        <v>0.0</v>
      </c>
      <c r="K4626" s="22" t="s">
        <v>3531</v>
      </c>
      <c r="L4626" s="97">
        <v>0.0</v>
      </c>
      <c r="M4626" s="22" t="s">
        <v>3369</v>
      </c>
      <c r="N4626" s="22" t="s">
        <v>3360</v>
      </c>
      <c r="O4626" s="98"/>
      <c r="P4626" s="23"/>
      <c r="Q4626" s="23"/>
      <c r="R4626" s="23"/>
      <c r="S4626" s="23"/>
      <c r="T4626" s="23"/>
      <c r="U4626" s="23"/>
      <c r="V4626" s="23"/>
      <c r="W4626" s="23"/>
      <c r="X4626" s="23"/>
      <c r="Y4626" s="23"/>
      <c r="Z4626" s="23"/>
      <c r="AA4626" s="23"/>
      <c r="AB4626" s="22" t="s">
        <v>164</v>
      </c>
      <c r="AC4626" s="22" t="s">
        <v>3361</v>
      </c>
      <c r="AD4626" s="22" t="s">
        <v>7582</v>
      </c>
      <c r="AE4626" s="22" t="s">
        <v>3363</v>
      </c>
      <c r="AF4626" s="102"/>
      <c r="AG4626" s="22" t="s">
        <v>3364</v>
      </c>
      <c r="AH4626" s="22" t="s">
        <v>3365</v>
      </c>
      <c r="AI4626" s="22">
        <v>0.0</v>
      </c>
      <c r="AJ4626" s="103">
        <v>0.0</v>
      </c>
      <c r="AK4626" s="103">
        <v>0.0</v>
      </c>
      <c r="AL4626" s="104"/>
      <c r="AM4626" s="22" t="s">
        <v>7668</v>
      </c>
    </row>
    <row r="4627">
      <c r="A4627" s="85">
        <v>46012.0</v>
      </c>
      <c r="B4627" s="85">
        <v>46013.0</v>
      </c>
      <c r="C4627" s="22" t="s">
        <v>1876</v>
      </c>
      <c r="D4627" s="22" t="s">
        <v>146</v>
      </c>
      <c r="E4627" s="22" t="s">
        <v>180</v>
      </c>
      <c r="F4627" s="97">
        <v>0.0</v>
      </c>
      <c r="G4627" s="97">
        <v>0.0</v>
      </c>
      <c r="H4627" s="97">
        <v>0.0</v>
      </c>
      <c r="I4627" s="97">
        <v>0.0</v>
      </c>
      <c r="J4627" s="97">
        <v>0.0</v>
      </c>
      <c r="K4627" s="22" t="s">
        <v>3531</v>
      </c>
      <c r="L4627" s="97">
        <v>0.0</v>
      </c>
      <c r="M4627" s="22" t="s">
        <v>3369</v>
      </c>
      <c r="N4627" s="22" t="s">
        <v>3360</v>
      </c>
      <c r="O4627" s="98"/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/>
      <c r="AB4627" s="22" t="s">
        <v>164</v>
      </c>
      <c r="AC4627" s="22" t="s">
        <v>3361</v>
      </c>
      <c r="AD4627" s="22" t="s">
        <v>7582</v>
      </c>
      <c r="AE4627" s="22" t="s">
        <v>3363</v>
      </c>
      <c r="AF4627" s="102"/>
      <c r="AG4627" s="22" t="s">
        <v>3364</v>
      </c>
      <c r="AH4627" s="22" t="s">
        <v>3365</v>
      </c>
      <c r="AI4627" s="22">
        <v>0.0</v>
      </c>
      <c r="AJ4627" s="103">
        <v>0.0</v>
      </c>
      <c r="AK4627" s="103">
        <v>0.0</v>
      </c>
      <c r="AL4627" s="104"/>
      <c r="AM4627" s="22" t="s">
        <v>7669</v>
      </c>
    </row>
    <row r="4628">
      <c r="A4628" s="85">
        <v>46013.0</v>
      </c>
      <c r="B4628" s="85">
        <v>46014.0</v>
      </c>
      <c r="C4628" s="22" t="s">
        <v>1876</v>
      </c>
      <c r="D4628" s="22" t="s">
        <v>146</v>
      </c>
      <c r="E4628" s="22" t="s">
        <v>208</v>
      </c>
      <c r="F4628" s="97">
        <v>0.0</v>
      </c>
      <c r="G4628" s="97">
        <v>0.0</v>
      </c>
      <c r="H4628" s="97">
        <v>0.0</v>
      </c>
      <c r="I4628" s="97">
        <v>0.0</v>
      </c>
      <c r="J4628" s="97">
        <v>0.0</v>
      </c>
      <c r="K4628" s="22" t="s">
        <v>3531</v>
      </c>
      <c r="L4628" s="97">
        <v>0.0</v>
      </c>
      <c r="M4628" s="22" t="s">
        <v>3369</v>
      </c>
      <c r="N4628" s="22" t="s">
        <v>3360</v>
      </c>
      <c r="O4628" s="98"/>
      <c r="P4628" s="23"/>
      <c r="Q4628" s="23"/>
      <c r="R4628" s="23"/>
      <c r="S4628" s="23"/>
      <c r="T4628" s="23"/>
      <c r="U4628" s="23"/>
      <c r="V4628" s="23"/>
      <c r="W4628" s="23"/>
      <c r="X4628" s="23"/>
      <c r="Y4628" s="23"/>
      <c r="Z4628" s="23"/>
      <c r="AA4628" s="23"/>
      <c r="AB4628" s="22" t="s">
        <v>164</v>
      </c>
      <c r="AC4628" s="22" t="s">
        <v>3361</v>
      </c>
      <c r="AD4628" s="22" t="s">
        <v>7582</v>
      </c>
      <c r="AE4628" s="22" t="s">
        <v>3363</v>
      </c>
      <c r="AF4628" s="102"/>
      <c r="AG4628" s="22" t="s">
        <v>3364</v>
      </c>
      <c r="AH4628" s="22" t="s">
        <v>3365</v>
      </c>
      <c r="AI4628" s="22">
        <v>0.0</v>
      </c>
      <c r="AJ4628" s="103">
        <v>0.0</v>
      </c>
      <c r="AK4628" s="103">
        <v>0.0</v>
      </c>
      <c r="AL4628" s="104"/>
      <c r="AM4628" s="22" t="s">
        <v>7670</v>
      </c>
    </row>
    <row r="4629">
      <c r="A4629" s="85">
        <v>46014.0</v>
      </c>
      <c r="B4629" s="85">
        <v>46015.0</v>
      </c>
      <c r="C4629" s="22" t="s">
        <v>1876</v>
      </c>
      <c r="D4629" s="22" t="s">
        <v>146</v>
      </c>
      <c r="E4629" s="22" t="s">
        <v>303</v>
      </c>
      <c r="F4629" s="97">
        <v>0.0</v>
      </c>
      <c r="G4629" s="97">
        <v>0.0</v>
      </c>
      <c r="H4629" s="97">
        <v>0.0</v>
      </c>
      <c r="I4629" s="97">
        <v>0.0</v>
      </c>
      <c r="J4629" s="97">
        <v>0.0</v>
      </c>
      <c r="K4629" s="22" t="s">
        <v>3531</v>
      </c>
      <c r="L4629" s="97">
        <v>0.0</v>
      </c>
      <c r="M4629" s="22" t="s">
        <v>3369</v>
      </c>
      <c r="N4629" s="22" t="s">
        <v>3360</v>
      </c>
      <c r="O4629" s="98"/>
      <c r="P4629" s="23"/>
      <c r="Q4629" s="23"/>
      <c r="R4629" s="23"/>
      <c r="S4629" s="23"/>
      <c r="T4629" s="23"/>
      <c r="U4629" s="23"/>
      <c r="V4629" s="23"/>
      <c r="W4629" s="23"/>
      <c r="X4629" s="23"/>
      <c r="Y4629" s="23"/>
      <c r="Z4629" s="23"/>
      <c r="AA4629" s="23"/>
      <c r="AB4629" s="22" t="s">
        <v>164</v>
      </c>
      <c r="AC4629" s="22" t="s">
        <v>3361</v>
      </c>
      <c r="AD4629" s="22" t="s">
        <v>7582</v>
      </c>
      <c r="AE4629" s="22" t="s">
        <v>3363</v>
      </c>
      <c r="AF4629" s="102"/>
      <c r="AG4629" s="22" t="s">
        <v>3364</v>
      </c>
      <c r="AH4629" s="22" t="s">
        <v>3365</v>
      </c>
      <c r="AI4629" s="22">
        <v>0.0</v>
      </c>
      <c r="AJ4629" s="103">
        <v>0.0</v>
      </c>
      <c r="AK4629" s="103">
        <v>0.0</v>
      </c>
      <c r="AL4629" s="104"/>
      <c r="AM4629" s="22" t="s">
        <v>7671</v>
      </c>
    </row>
    <row r="4630">
      <c r="A4630" s="85">
        <v>46015.0</v>
      </c>
      <c r="B4630" s="85">
        <v>46016.0</v>
      </c>
      <c r="C4630" s="22" t="s">
        <v>1876</v>
      </c>
      <c r="D4630" s="22" t="s">
        <v>146</v>
      </c>
      <c r="E4630" s="22" t="s">
        <v>148</v>
      </c>
      <c r="F4630" s="97">
        <v>0.0</v>
      </c>
      <c r="G4630" s="97">
        <v>0.0</v>
      </c>
      <c r="H4630" s="97">
        <v>0.0</v>
      </c>
      <c r="I4630" s="97">
        <v>0.0</v>
      </c>
      <c r="J4630" s="97">
        <v>0.0</v>
      </c>
      <c r="K4630" s="22" t="s">
        <v>3531</v>
      </c>
      <c r="L4630" s="97">
        <v>0.0</v>
      </c>
      <c r="M4630" s="22" t="s">
        <v>3369</v>
      </c>
      <c r="N4630" s="22" t="s">
        <v>3360</v>
      </c>
      <c r="O4630" s="98"/>
      <c r="P4630" s="23"/>
      <c r="Q4630" s="23"/>
      <c r="R4630" s="23"/>
      <c r="S4630" s="23"/>
      <c r="T4630" s="23"/>
      <c r="U4630" s="23"/>
      <c r="V4630" s="23"/>
      <c r="W4630" s="23"/>
      <c r="X4630" s="23"/>
      <c r="Y4630" s="23"/>
      <c r="Z4630" s="23"/>
      <c r="AA4630" s="23"/>
      <c r="AB4630" s="22" t="s">
        <v>164</v>
      </c>
      <c r="AC4630" s="22" t="s">
        <v>3361</v>
      </c>
      <c r="AD4630" s="22" t="s">
        <v>7582</v>
      </c>
      <c r="AE4630" s="22" t="s">
        <v>3363</v>
      </c>
      <c r="AF4630" s="102"/>
      <c r="AG4630" s="22" t="s">
        <v>3364</v>
      </c>
      <c r="AH4630" s="22" t="s">
        <v>3365</v>
      </c>
      <c r="AI4630" s="22">
        <v>0.0</v>
      </c>
      <c r="AJ4630" s="103">
        <v>0.0</v>
      </c>
      <c r="AK4630" s="103">
        <v>0.0</v>
      </c>
      <c r="AL4630" s="104"/>
      <c r="AM4630" s="22" t="s">
        <v>7672</v>
      </c>
    </row>
    <row r="4631">
      <c r="A4631" s="85">
        <v>46016.0</v>
      </c>
      <c r="B4631" s="85">
        <v>46017.0</v>
      </c>
      <c r="C4631" s="22" t="s">
        <v>1876</v>
      </c>
      <c r="D4631" s="22" t="s">
        <v>146</v>
      </c>
      <c r="E4631" s="22" t="s">
        <v>196</v>
      </c>
      <c r="F4631" s="97">
        <v>0.0</v>
      </c>
      <c r="G4631" s="97">
        <v>0.0</v>
      </c>
      <c r="H4631" s="97">
        <v>0.0</v>
      </c>
      <c r="I4631" s="97">
        <v>0.0</v>
      </c>
      <c r="J4631" s="97">
        <v>0.0</v>
      </c>
      <c r="K4631" s="22" t="s">
        <v>3531</v>
      </c>
      <c r="L4631" s="97">
        <v>0.0</v>
      </c>
      <c r="M4631" s="22" t="s">
        <v>3369</v>
      </c>
      <c r="N4631" s="22" t="s">
        <v>3360</v>
      </c>
      <c r="O4631" s="98"/>
      <c r="P4631" s="23"/>
      <c r="Q4631" s="23"/>
      <c r="R4631" s="23"/>
      <c r="S4631" s="23"/>
      <c r="T4631" s="23"/>
      <c r="U4631" s="23"/>
      <c r="V4631" s="23"/>
      <c r="W4631" s="23"/>
      <c r="X4631" s="23"/>
      <c r="Y4631" s="23"/>
      <c r="Z4631" s="23"/>
      <c r="AA4631" s="23"/>
      <c r="AB4631" s="22" t="s">
        <v>164</v>
      </c>
      <c r="AC4631" s="22" t="s">
        <v>3361</v>
      </c>
      <c r="AD4631" s="22" t="s">
        <v>7582</v>
      </c>
      <c r="AE4631" s="22" t="s">
        <v>3363</v>
      </c>
      <c r="AF4631" s="102"/>
      <c r="AG4631" s="22" t="s">
        <v>3364</v>
      </c>
      <c r="AH4631" s="22" t="s">
        <v>3365</v>
      </c>
      <c r="AI4631" s="22">
        <v>0.0</v>
      </c>
      <c r="AJ4631" s="103">
        <v>0.0</v>
      </c>
      <c r="AK4631" s="103">
        <v>0.0</v>
      </c>
      <c r="AL4631" s="104"/>
      <c r="AM4631" s="22" t="s">
        <v>7673</v>
      </c>
    </row>
    <row r="4632">
      <c r="A4632" s="85">
        <v>46017.0</v>
      </c>
      <c r="B4632" s="85">
        <v>46018.0</v>
      </c>
      <c r="C4632" s="22" t="s">
        <v>1876</v>
      </c>
      <c r="D4632" s="22" t="s">
        <v>146</v>
      </c>
      <c r="E4632" s="22" t="s">
        <v>288</v>
      </c>
      <c r="F4632" s="97">
        <v>0.0</v>
      </c>
      <c r="G4632" s="97">
        <v>0.0</v>
      </c>
      <c r="H4632" s="97">
        <v>0.0</v>
      </c>
      <c r="I4632" s="97">
        <v>0.0</v>
      </c>
      <c r="J4632" s="97">
        <v>0.0</v>
      </c>
      <c r="K4632" s="22" t="s">
        <v>3531</v>
      </c>
      <c r="L4632" s="97">
        <v>0.0</v>
      </c>
      <c r="M4632" s="22" t="s">
        <v>3369</v>
      </c>
      <c r="N4632" s="22" t="s">
        <v>3360</v>
      </c>
      <c r="O4632" s="98"/>
      <c r="P4632" s="23"/>
      <c r="Q4632" s="23"/>
      <c r="R4632" s="23"/>
      <c r="S4632" s="23"/>
      <c r="T4632" s="23"/>
      <c r="U4632" s="23"/>
      <c r="V4632" s="23"/>
      <c r="W4632" s="23"/>
      <c r="X4632" s="23"/>
      <c r="Y4632" s="23"/>
      <c r="Z4632" s="23"/>
      <c r="AA4632" s="23"/>
      <c r="AB4632" s="22" t="s">
        <v>164</v>
      </c>
      <c r="AC4632" s="22" t="s">
        <v>3361</v>
      </c>
      <c r="AD4632" s="22" t="s">
        <v>7582</v>
      </c>
      <c r="AE4632" s="22" t="s">
        <v>3363</v>
      </c>
      <c r="AF4632" s="102"/>
      <c r="AG4632" s="22" t="s">
        <v>3364</v>
      </c>
      <c r="AH4632" s="22" t="s">
        <v>3365</v>
      </c>
      <c r="AI4632" s="22">
        <v>0.0</v>
      </c>
      <c r="AJ4632" s="103">
        <v>0.0</v>
      </c>
      <c r="AK4632" s="103">
        <v>0.0</v>
      </c>
      <c r="AL4632" s="104"/>
      <c r="AM4632" s="22" t="s">
        <v>7674</v>
      </c>
    </row>
    <row r="4633">
      <c r="A4633" s="85">
        <v>46018.0</v>
      </c>
      <c r="B4633" s="85">
        <v>46019.0</v>
      </c>
      <c r="C4633" s="22" t="s">
        <v>1876</v>
      </c>
      <c r="D4633" s="22" t="s">
        <v>146</v>
      </c>
      <c r="E4633" s="22" t="s">
        <v>256</v>
      </c>
      <c r="F4633" s="97">
        <v>0.0</v>
      </c>
      <c r="G4633" s="97">
        <v>0.0</v>
      </c>
      <c r="H4633" s="97">
        <v>0.0</v>
      </c>
      <c r="I4633" s="97">
        <v>0.0</v>
      </c>
      <c r="J4633" s="97">
        <v>0.0</v>
      </c>
      <c r="K4633" s="22" t="s">
        <v>3531</v>
      </c>
      <c r="L4633" s="97">
        <v>0.0</v>
      </c>
      <c r="M4633" s="22" t="s">
        <v>3369</v>
      </c>
      <c r="N4633" s="22" t="s">
        <v>3360</v>
      </c>
      <c r="O4633" s="98"/>
      <c r="P4633" s="23"/>
      <c r="Q4633" s="23"/>
      <c r="R4633" s="23"/>
      <c r="S4633" s="23"/>
      <c r="T4633" s="23"/>
      <c r="U4633" s="23"/>
      <c r="V4633" s="23"/>
      <c r="W4633" s="23"/>
      <c r="X4633" s="23"/>
      <c r="Y4633" s="23"/>
      <c r="Z4633" s="23"/>
      <c r="AA4633" s="23"/>
      <c r="AB4633" s="22" t="s">
        <v>164</v>
      </c>
      <c r="AC4633" s="22" t="s">
        <v>3361</v>
      </c>
      <c r="AD4633" s="22" t="s">
        <v>7582</v>
      </c>
      <c r="AE4633" s="22" t="s">
        <v>3363</v>
      </c>
      <c r="AF4633" s="102"/>
      <c r="AG4633" s="22" t="s">
        <v>3364</v>
      </c>
      <c r="AH4633" s="22" t="s">
        <v>3365</v>
      </c>
      <c r="AI4633" s="22">
        <v>0.0</v>
      </c>
      <c r="AJ4633" s="103">
        <v>0.0</v>
      </c>
      <c r="AK4633" s="103">
        <v>0.0</v>
      </c>
      <c r="AL4633" s="104"/>
      <c r="AM4633" s="22" t="s">
        <v>7675</v>
      </c>
    </row>
    <row r="4634">
      <c r="A4634" s="85">
        <v>46019.0</v>
      </c>
      <c r="B4634" s="85">
        <v>46020.0</v>
      </c>
      <c r="C4634" s="22" t="s">
        <v>1876</v>
      </c>
      <c r="D4634" s="22" t="s">
        <v>146</v>
      </c>
      <c r="E4634" s="22" t="s">
        <v>180</v>
      </c>
      <c r="F4634" s="97">
        <v>0.0</v>
      </c>
      <c r="G4634" s="97">
        <v>0.0</v>
      </c>
      <c r="H4634" s="97">
        <v>0.0</v>
      </c>
      <c r="I4634" s="97">
        <v>0.0</v>
      </c>
      <c r="J4634" s="97">
        <v>0.0</v>
      </c>
      <c r="K4634" s="22" t="s">
        <v>3531</v>
      </c>
      <c r="L4634" s="97">
        <v>0.0</v>
      </c>
      <c r="M4634" s="22" t="s">
        <v>3369</v>
      </c>
      <c r="N4634" s="22" t="s">
        <v>3360</v>
      </c>
      <c r="O4634" s="98"/>
      <c r="P4634" s="23"/>
      <c r="Q4634" s="23"/>
      <c r="R4634" s="23"/>
      <c r="S4634" s="23"/>
      <c r="T4634" s="23"/>
      <c r="U4634" s="23"/>
      <c r="V4634" s="23"/>
      <c r="W4634" s="23"/>
      <c r="X4634" s="23"/>
      <c r="Y4634" s="23"/>
      <c r="Z4634" s="23"/>
      <c r="AA4634" s="23"/>
      <c r="AB4634" s="22" t="s">
        <v>164</v>
      </c>
      <c r="AC4634" s="22" t="s">
        <v>3361</v>
      </c>
      <c r="AD4634" s="22" t="s">
        <v>7582</v>
      </c>
      <c r="AE4634" s="22" t="s">
        <v>3363</v>
      </c>
      <c r="AF4634" s="102"/>
      <c r="AG4634" s="22" t="s">
        <v>3364</v>
      </c>
      <c r="AH4634" s="22" t="s">
        <v>3365</v>
      </c>
      <c r="AI4634" s="22">
        <v>0.0</v>
      </c>
      <c r="AJ4634" s="103">
        <v>0.0</v>
      </c>
      <c r="AK4634" s="103">
        <v>0.0</v>
      </c>
      <c r="AL4634" s="104"/>
      <c r="AM4634" s="22" t="s">
        <v>7676</v>
      </c>
    </row>
    <row r="4635">
      <c r="A4635" s="85">
        <v>46020.0</v>
      </c>
      <c r="B4635" s="85">
        <v>46021.0</v>
      </c>
      <c r="C4635" s="22" t="s">
        <v>1876</v>
      </c>
      <c r="D4635" s="22" t="s">
        <v>146</v>
      </c>
      <c r="E4635" s="22" t="s">
        <v>208</v>
      </c>
      <c r="F4635" s="97">
        <v>0.0</v>
      </c>
      <c r="G4635" s="97">
        <v>0.0</v>
      </c>
      <c r="H4635" s="97">
        <v>0.0</v>
      </c>
      <c r="I4635" s="97">
        <v>0.0</v>
      </c>
      <c r="J4635" s="97">
        <v>0.0</v>
      </c>
      <c r="K4635" s="22" t="s">
        <v>3531</v>
      </c>
      <c r="L4635" s="97">
        <v>0.0</v>
      </c>
      <c r="M4635" s="22" t="s">
        <v>3369</v>
      </c>
      <c r="N4635" s="22" t="s">
        <v>3360</v>
      </c>
      <c r="O4635" s="98"/>
      <c r="P4635" s="23"/>
      <c r="Q4635" s="23"/>
      <c r="R4635" s="23"/>
      <c r="S4635" s="23"/>
      <c r="T4635" s="23"/>
      <c r="U4635" s="23"/>
      <c r="V4635" s="23"/>
      <c r="W4635" s="23"/>
      <c r="X4635" s="23"/>
      <c r="Y4635" s="23"/>
      <c r="Z4635" s="23"/>
      <c r="AA4635" s="23"/>
      <c r="AB4635" s="22" t="s">
        <v>164</v>
      </c>
      <c r="AC4635" s="22" t="s">
        <v>3361</v>
      </c>
      <c r="AD4635" s="22" t="s">
        <v>7582</v>
      </c>
      <c r="AE4635" s="22" t="s">
        <v>3363</v>
      </c>
      <c r="AF4635" s="102"/>
      <c r="AG4635" s="22" t="s">
        <v>3364</v>
      </c>
      <c r="AH4635" s="22" t="s">
        <v>3365</v>
      </c>
      <c r="AI4635" s="22">
        <v>0.0</v>
      </c>
      <c r="AJ4635" s="103">
        <v>0.0</v>
      </c>
      <c r="AK4635" s="103">
        <v>0.0</v>
      </c>
      <c r="AL4635" s="104"/>
      <c r="AM4635" s="22" t="s">
        <v>7677</v>
      </c>
    </row>
    <row r="4636">
      <c r="A4636" s="85">
        <v>46021.0</v>
      </c>
      <c r="B4636" s="85">
        <v>46022.0</v>
      </c>
      <c r="C4636" s="22" t="s">
        <v>1876</v>
      </c>
      <c r="D4636" s="22" t="s">
        <v>146</v>
      </c>
      <c r="E4636" s="22" t="s">
        <v>303</v>
      </c>
      <c r="F4636" s="97">
        <v>0.0</v>
      </c>
      <c r="G4636" s="97">
        <v>0.0</v>
      </c>
      <c r="H4636" s="97">
        <v>0.0</v>
      </c>
      <c r="I4636" s="97">
        <v>0.0</v>
      </c>
      <c r="J4636" s="97">
        <v>0.0</v>
      </c>
      <c r="K4636" s="22" t="s">
        <v>3531</v>
      </c>
      <c r="L4636" s="97">
        <v>0.0</v>
      </c>
      <c r="M4636" s="22" t="s">
        <v>3369</v>
      </c>
      <c r="N4636" s="22" t="s">
        <v>3360</v>
      </c>
      <c r="O4636" s="98"/>
      <c r="P4636" s="23"/>
      <c r="Q4636" s="23"/>
      <c r="R4636" s="23"/>
      <c r="S4636" s="23"/>
      <c r="T4636" s="23"/>
      <c r="U4636" s="23"/>
      <c r="V4636" s="23"/>
      <c r="W4636" s="23"/>
      <c r="X4636" s="23"/>
      <c r="Y4636" s="23"/>
      <c r="Z4636" s="23"/>
      <c r="AA4636" s="23"/>
      <c r="AB4636" s="22" t="s">
        <v>164</v>
      </c>
      <c r="AC4636" s="22" t="s">
        <v>3361</v>
      </c>
      <c r="AD4636" s="22" t="s">
        <v>7582</v>
      </c>
      <c r="AE4636" s="22" t="s">
        <v>3363</v>
      </c>
      <c r="AF4636" s="102"/>
      <c r="AG4636" s="22" t="s">
        <v>3364</v>
      </c>
      <c r="AH4636" s="22" t="s">
        <v>3365</v>
      </c>
      <c r="AI4636" s="22">
        <v>0.0</v>
      </c>
      <c r="AJ4636" s="103">
        <v>0.0</v>
      </c>
      <c r="AK4636" s="103">
        <v>0.0</v>
      </c>
      <c r="AL4636" s="104"/>
      <c r="AM4636" s="22" t="s">
        <v>7678</v>
      </c>
    </row>
    <row r="4637">
      <c r="A4637" s="85">
        <v>46022.0</v>
      </c>
      <c r="B4637" s="85">
        <v>46023.0</v>
      </c>
      <c r="C4637" s="22" t="s">
        <v>1876</v>
      </c>
      <c r="D4637" s="22" t="s">
        <v>146</v>
      </c>
      <c r="E4637" s="22" t="s">
        <v>148</v>
      </c>
      <c r="F4637" s="97">
        <v>0.0</v>
      </c>
      <c r="G4637" s="97">
        <v>0.0</v>
      </c>
      <c r="H4637" s="97">
        <v>0.0</v>
      </c>
      <c r="I4637" s="97">
        <v>0.0</v>
      </c>
      <c r="J4637" s="97">
        <v>0.0</v>
      </c>
      <c r="K4637" s="22" t="s">
        <v>3531</v>
      </c>
      <c r="L4637" s="97">
        <v>0.0</v>
      </c>
      <c r="M4637" s="22" t="s">
        <v>3369</v>
      </c>
      <c r="N4637" s="22" t="s">
        <v>3360</v>
      </c>
      <c r="O4637" s="98"/>
      <c r="P4637" s="23"/>
      <c r="Q4637" s="23"/>
      <c r="R4637" s="23"/>
      <c r="S4637" s="23"/>
      <c r="T4637" s="23"/>
      <c r="U4637" s="23"/>
      <c r="V4637" s="23"/>
      <c r="W4637" s="23"/>
      <c r="X4637" s="23"/>
      <c r="Y4637" s="23"/>
      <c r="Z4637" s="23"/>
      <c r="AA4637" s="23"/>
      <c r="AB4637" s="22" t="s">
        <v>164</v>
      </c>
      <c r="AC4637" s="22" t="s">
        <v>3361</v>
      </c>
      <c r="AD4637" s="22" t="s">
        <v>7582</v>
      </c>
      <c r="AE4637" s="22" t="s">
        <v>3363</v>
      </c>
      <c r="AF4637" s="102"/>
      <c r="AG4637" s="22" t="s">
        <v>3364</v>
      </c>
      <c r="AH4637" s="22" t="s">
        <v>3365</v>
      </c>
      <c r="AI4637" s="22">
        <v>0.0</v>
      </c>
      <c r="AJ4637" s="103">
        <v>0.0</v>
      </c>
      <c r="AK4637" s="103">
        <v>0.0</v>
      </c>
      <c r="AL4637" s="104"/>
      <c r="AM4637" s="22" t="s">
        <v>7679</v>
      </c>
    </row>
    <row r="4638">
      <c r="A4638" s="85">
        <v>46023.0</v>
      </c>
      <c r="B4638" s="85">
        <v>46024.0</v>
      </c>
      <c r="C4638" s="22" t="s">
        <v>1876</v>
      </c>
      <c r="D4638" s="22" t="s">
        <v>146</v>
      </c>
      <c r="E4638" s="22" t="s">
        <v>196</v>
      </c>
      <c r="F4638" s="97">
        <v>0.0</v>
      </c>
      <c r="G4638" s="97">
        <v>0.0</v>
      </c>
      <c r="H4638" s="97">
        <v>0.0</v>
      </c>
      <c r="I4638" s="97">
        <v>0.0</v>
      </c>
      <c r="J4638" s="97">
        <v>0.0</v>
      </c>
      <c r="K4638" s="22" t="s">
        <v>3531</v>
      </c>
      <c r="L4638" s="97">
        <v>0.0</v>
      </c>
      <c r="M4638" s="22" t="s">
        <v>3369</v>
      </c>
      <c r="N4638" s="22" t="s">
        <v>3360</v>
      </c>
      <c r="O4638" s="98"/>
      <c r="P4638" s="23"/>
      <c r="Q4638" s="23"/>
      <c r="R4638" s="23"/>
      <c r="S4638" s="23"/>
      <c r="T4638" s="23"/>
      <c r="U4638" s="23"/>
      <c r="V4638" s="23"/>
      <c r="W4638" s="23"/>
      <c r="X4638" s="23"/>
      <c r="Y4638" s="23"/>
      <c r="Z4638" s="23"/>
      <c r="AA4638" s="23"/>
      <c r="AB4638" s="22" t="s">
        <v>164</v>
      </c>
      <c r="AC4638" s="22" t="s">
        <v>3361</v>
      </c>
      <c r="AD4638" s="22" t="s">
        <v>7582</v>
      </c>
      <c r="AE4638" s="22" t="s">
        <v>3363</v>
      </c>
      <c r="AF4638" s="102"/>
      <c r="AG4638" s="22" t="s">
        <v>3364</v>
      </c>
      <c r="AH4638" s="22" t="s">
        <v>3365</v>
      </c>
      <c r="AI4638" s="22">
        <v>0.0</v>
      </c>
      <c r="AJ4638" s="103">
        <v>0.0</v>
      </c>
      <c r="AK4638" s="103">
        <v>0.0</v>
      </c>
      <c r="AL4638" s="104"/>
      <c r="AM4638" s="22" t="s">
        <v>7680</v>
      </c>
    </row>
    <row r="4639">
      <c r="A4639" s="85">
        <v>46024.0</v>
      </c>
      <c r="B4639" s="85">
        <v>46025.0</v>
      </c>
      <c r="C4639" s="22" t="s">
        <v>1876</v>
      </c>
      <c r="D4639" s="22" t="s">
        <v>146</v>
      </c>
      <c r="E4639" s="22" t="s">
        <v>288</v>
      </c>
      <c r="F4639" s="97">
        <v>0.0</v>
      </c>
      <c r="G4639" s="97">
        <v>0.0</v>
      </c>
      <c r="H4639" s="97">
        <v>0.0</v>
      </c>
      <c r="I4639" s="97">
        <v>0.0</v>
      </c>
      <c r="J4639" s="97">
        <v>0.0</v>
      </c>
      <c r="K4639" s="22" t="s">
        <v>3531</v>
      </c>
      <c r="L4639" s="97">
        <v>0.0</v>
      </c>
      <c r="M4639" s="22" t="s">
        <v>3369</v>
      </c>
      <c r="N4639" s="22" t="s">
        <v>3360</v>
      </c>
      <c r="O4639" s="98"/>
      <c r="P4639" s="23"/>
      <c r="Q4639" s="23"/>
      <c r="R4639" s="23"/>
      <c r="S4639" s="23"/>
      <c r="T4639" s="23"/>
      <c r="U4639" s="23"/>
      <c r="V4639" s="23"/>
      <c r="W4639" s="23"/>
      <c r="X4639" s="23"/>
      <c r="Y4639" s="23"/>
      <c r="Z4639" s="23"/>
      <c r="AA4639" s="23"/>
      <c r="AB4639" s="22" t="s">
        <v>164</v>
      </c>
      <c r="AC4639" s="22" t="s">
        <v>3361</v>
      </c>
      <c r="AD4639" s="22" t="s">
        <v>7582</v>
      </c>
      <c r="AE4639" s="22" t="s">
        <v>3363</v>
      </c>
      <c r="AF4639" s="102"/>
      <c r="AG4639" s="22" t="s">
        <v>3364</v>
      </c>
      <c r="AH4639" s="22" t="s">
        <v>3365</v>
      </c>
      <c r="AI4639" s="22">
        <v>0.0</v>
      </c>
      <c r="AJ4639" s="103">
        <v>0.0</v>
      </c>
      <c r="AK4639" s="103">
        <v>0.0</v>
      </c>
      <c r="AL4639" s="104"/>
      <c r="AM4639" s="22" t="s">
        <v>7681</v>
      </c>
    </row>
    <row r="4640">
      <c r="A4640" s="85">
        <v>46025.0</v>
      </c>
      <c r="B4640" s="85">
        <v>46026.0</v>
      </c>
      <c r="C4640" s="22" t="s">
        <v>1876</v>
      </c>
      <c r="D4640" s="22" t="s">
        <v>146</v>
      </c>
      <c r="E4640" s="22" t="s">
        <v>256</v>
      </c>
      <c r="F4640" s="97">
        <v>0.0</v>
      </c>
      <c r="G4640" s="97">
        <v>0.0</v>
      </c>
      <c r="H4640" s="97">
        <v>0.0</v>
      </c>
      <c r="I4640" s="97">
        <v>0.0</v>
      </c>
      <c r="J4640" s="97">
        <v>0.0</v>
      </c>
      <c r="K4640" s="22" t="s">
        <v>3531</v>
      </c>
      <c r="L4640" s="97">
        <v>0.0</v>
      </c>
      <c r="M4640" s="22" t="s">
        <v>3369</v>
      </c>
      <c r="N4640" s="22" t="s">
        <v>3360</v>
      </c>
      <c r="O4640" s="98"/>
      <c r="P4640" s="23"/>
      <c r="Q4640" s="23"/>
      <c r="R4640" s="23"/>
      <c r="S4640" s="23"/>
      <c r="T4640" s="23"/>
      <c r="U4640" s="23"/>
      <c r="V4640" s="23"/>
      <c r="W4640" s="23"/>
      <c r="X4640" s="23"/>
      <c r="Y4640" s="23"/>
      <c r="Z4640" s="23"/>
      <c r="AA4640" s="23"/>
      <c r="AB4640" s="22" t="s">
        <v>164</v>
      </c>
      <c r="AC4640" s="22" t="s">
        <v>3361</v>
      </c>
      <c r="AD4640" s="22" t="s">
        <v>7582</v>
      </c>
      <c r="AE4640" s="22" t="s">
        <v>3363</v>
      </c>
      <c r="AF4640" s="102"/>
      <c r="AG4640" s="22" t="s">
        <v>3364</v>
      </c>
      <c r="AH4640" s="22" t="s">
        <v>3365</v>
      </c>
      <c r="AI4640" s="22">
        <v>0.0</v>
      </c>
      <c r="AJ4640" s="103">
        <v>0.0</v>
      </c>
      <c r="AK4640" s="103">
        <v>0.0</v>
      </c>
      <c r="AL4640" s="104"/>
      <c r="AM4640" s="22" t="s">
        <v>7682</v>
      </c>
    </row>
    <row r="4641">
      <c r="A4641" s="85">
        <v>46026.0</v>
      </c>
      <c r="B4641" s="85">
        <v>46027.0</v>
      </c>
      <c r="C4641" s="22" t="s">
        <v>1876</v>
      </c>
      <c r="D4641" s="22" t="s">
        <v>146</v>
      </c>
      <c r="E4641" s="22" t="s">
        <v>180</v>
      </c>
      <c r="F4641" s="97">
        <v>0.0</v>
      </c>
      <c r="G4641" s="97">
        <v>0.0</v>
      </c>
      <c r="H4641" s="97">
        <v>0.0</v>
      </c>
      <c r="I4641" s="97">
        <v>0.0</v>
      </c>
      <c r="J4641" s="97">
        <v>0.0</v>
      </c>
      <c r="K4641" s="22" t="s">
        <v>3531</v>
      </c>
      <c r="L4641" s="97">
        <v>0.0</v>
      </c>
      <c r="M4641" s="22" t="s">
        <v>3369</v>
      </c>
      <c r="N4641" s="22" t="s">
        <v>3360</v>
      </c>
      <c r="O4641" s="98"/>
      <c r="P4641" s="23"/>
      <c r="Q4641" s="23"/>
      <c r="R4641" s="23"/>
      <c r="S4641" s="23"/>
      <c r="T4641" s="23"/>
      <c r="U4641" s="23"/>
      <c r="V4641" s="23"/>
      <c r="W4641" s="23"/>
      <c r="X4641" s="23"/>
      <c r="Y4641" s="23"/>
      <c r="Z4641" s="23"/>
      <c r="AA4641" s="23"/>
      <c r="AB4641" s="22" t="s">
        <v>164</v>
      </c>
      <c r="AC4641" s="22" t="s">
        <v>3361</v>
      </c>
      <c r="AD4641" s="22" t="s">
        <v>7582</v>
      </c>
      <c r="AE4641" s="22" t="s">
        <v>3363</v>
      </c>
      <c r="AF4641" s="102"/>
      <c r="AG4641" s="22" t="s">
        <v>3364</v>
      </c>
      <c r="AH4641" s="22" t="s">
        <v>3365</v>
      </c>
      <c r="AI4641" s="22">
        <v>0.0</v>
      </c>
      <c r="AJ4641" s="103">
        <v>0.0</v>
      </c>
      <c r="AK4641" s="103">
        <v>0.0</v>
      </c>
      <c r="AL4641" s="104"/>
      <c r="AM4641" s="22" t="s">
        <v>7683</v>
      </c>
    </row>
    <row r="4642">
      <c r="A4642" s="85">
        <v>46027.0</v>
      </c>
      <c r="B4642" s="85">
        <v>46028.0</v>
      </c>
      <c r="C4642" s="22" t="s">
        <v>1876</v>
      </c>
      <c r="D4642" s="22" t="s">
        <v>146</v>
      </c>
      <c r="E4642" s="22" t="s">
        <v>208</v>
      </c>
      <c r="F4642" s="97">
        <v>0.0</v>
      </c>
      <c r="G4642" s="97">
        <v>0.0</v>
      </c>
      <c r="H4642" s="97">
        <v>0.0</v>
      </c>
      <c r="I4642" s="97">
        <v>0.0</v>
      </c>
      <c r="J4642" s="97">
        <v>0.0</v>
      </c>
      <c r="K4642" s="22" t="s">
        <v>3531</v>
      </c>
      <c r="L4642" s="97">
        <v>0.0</v>
      </c>
      <c r="M4642" s="22" t="s">
        <v>3369</v>
      </c>
      <c r="N4642" s="22" t="s">
        <v>3360</v>
      </c>
      <c r="O4642" s="98"/>
      <c r="P4642" s="23"/>
      <c r="Q4642" s="23"/>
      <c r="R4642" s="23"/>
      <c r="S4642" s="23"/>
      <c r="T4642" s="23"/>
      <c r="U4642" s="23"/>
      <c r="V4642" s="23"/>
      <c r="W4642" s="23"/>
      <c r="X4642" s="23"/>
      <c r="Y4642" s="23"/>
      <c r="Z4642" s="23"/>
      <c r="AA4642" s="23"/>
      <c r="AB4642" s="22" t="s">
        <v>164</v>
      </c>
      <c r="AC4642" s="22" t="s">
        <v>3361</v>
      </c>
      <c r="AD4642" s="22" t="s">
        <v>7582</v>
      </c>
      <c r="AE4642" s="22" t="s">
        <v>3363</v>
      </c>
      <c r="AF4642" s="102"/>
      <c r="AG4642" s="22" t="s">
        <v>3364</v>
      </c>
      <c r="AH4642" s="22" t="s">
        <v>3365</v>
      </c>
      <c r="AI4642" s="22">
        <v>0.0</v>
      </c>
      <c r="AJ4642" s="103">
        <v>0.0</v>
      </c>
      <c r="AK4642" s="103">
        <v>0.0</v>
      </c>
      <c r="AL4642" s="104"/>
      <c r="AM4642" s="22" t="s">
        <v>7684</v>
      </c>
    </row>
    <row r="4643">
      <c r="A4643" s="85">
        <v>46028.0</v>
      </c>
      <c r="B4643" s="85">
        <v>46029.0</v>
      </c>
      <c r="C4643" s="22" t="s">
        <v>1876</v>
      </c>
      <c r="D4643" s="22" t="s">
        <v>146</v>
      </c>
      <c r="E4643" s="22" t="s">
        <v>303</v>
      </c>
      <c r="F4643" s="97">
        <v>0.0</v>
      </c>
      <c r="G4643" s="97">
        <v>0.0</v>
      </c>
      <c r="H4643" s="97">
        <v>0.0</v>
      </c>
      <c r="I4643" s="97">
        <v>0.0</v>
      </c>
      <c r="J4643" s="97">
        <v>0.0</v>
      </c>
      <c r="K4643" s="22" t="s">
        <v>3531</v>
      </c>
      <c r="L4643" s="97">
        <v>0.0</v>
      </c>
      <c r="M4643" s="22" t="s">
        <v>3369</v>
      </c>
      <c r="N4643" s="22" t="s">
        <v>3360</v>
      </c>
      <c r="O4643" s="98"/>
      <c r="P4643" s="23"/>
      <c r="Q4643" s="23"/>
      <c r="R4643" s="23"/>
      <c r="S4643" s="23"/>
      <c r="T4643" s="23"/>
      <c r="U4643" s="23"/>
      <c r="V4643" s="23"/>
      <c r="W4643" s="23"/>
      <c r="X4643" s="23"/>
      <c r="Y4643" s="23"/>
      <c r="Z4643" s="23"/>
      <c r="AA4643" s="23"/>
      <c r="AB4643" s="22" t="s">
        <v>164</v>
      </c>
      <c r="AC4643" s="22" t="s">
        <v>3361</v>
      </c>
      <c r="AD4643" s="22" t="s">
        <v>7582</v>
      </c>
      <c r="AE4643" s="22" t="s">
        <v>3363</v>
      </c>
      <c r="AF4643" s="102"/>
      <c r="AG4643" s="22" t="s">
        <v>3364</v>
      </c>
      <c r="AH4643" s="22" t="s">
        <v>3365</v>
      </c>
      <c r="AI4643" s="22">
        <v>0.0</v>
      </c>
      <c r="AJ4643" s="103">
        <v>0.0</v>
      </c>
      <c r="AK4643" s="103">
        <v>0.0</v>
      </c>
      <c r="AL4643" s="104"/>
      <c r="AM4643" s="22" t="s">
        <v>7685</v>
      </c>
    </row>
    <row r="4644">
      <c r="A4644" s="85">
        <v>46029.0</v>
      </c>
      <c r="B4644" s="85">
        <v>46030.0</v>
      </c>
      <c r="C4644" s="22" t="s">
        <v>1876</v>
      </c>
      <c r="D4644" s="22" t="s">
        <v>146</v>
      </c>
      <c r="E4644" s="22" t="s">
        <v>148</v>
      </c>
      <c r="F4644" s="97">
        <v>0.0</v>
      </c>
      <c r="G4644" s="97">
        <v>0.0</v>
      </c>
      <c r="H4644" s="97">
        <v>0.0</v>
      </c>
      <c r="I4644" s="97">
        <v>0.0</v>
      </c>
      <c r="J4644" s="97">
        <v>0.0</v>
      </c>
      <c r="K4644" s="22" t="s">
        <v>3531</v>
      </c>
      <c r="L4644" s="97">
        <v>0.0</v>
      </c>
      <c r="M4644" s="22" t="s">
        <v>3369</v>
      </c>
      <c r="N4644" s="22" t="s">
        <v>3360</v>
      </c>
      <c r="O4644" s="98"/>
      <c r="P4644" s="23"/>
      <c r="Q4644" s="23"/>
      <c r="R4644" s="23"/>
      <c r="S4644" s="23"/>
      <c r="T4644" s="23"/>
      <c r="U4644" s="23"/>
      <c r="V4644" s="23"/>
      <c r="W4644" s="23"/>
      <c r="X4644" s="23"/>
      <c r="Y4644" s="23"/>
      <c r="Z4644" s="23"/>
      <c r="AA4644" s="23"/>
      <c r="AB4644" s="22" t="s">
        <v>164</v>
      </c>
      <c r="AC4644" s="22" t="s">
        <v>3361</v>
      </c>
      <c r="AD4644" s="22" t="s">
        <v>7582</v>
      </c>
      <c r="AE4644" s="22" t="s">
        <v>3363</v>
      </c>
      <c r="AF4644" s="102"/>
      <c r="AG4644" s="22" t="s">
        <v>3364</v>
      </c>
      <c r="AH4644" s="22" t="s">
        <v>3365</v>
      </c>
      <c r="AI4644" s="22">
        <v>0.0</v>
      </c>
      <c r="AJ4644" s="103">
        <v>0.0</v>
      </c>
      <c r="AK4644" s="103">
        <v>0.0</v>
      </c>
      <c r="AL4644" s="104"/>
      <c r="AM4644" s="22" t="s">
        <v>7686</v>
      </c>
    </row>
    <row r="4645">
      <c r="A4645" s="85">
        <v>46030.0</v>
      </c>
      <c r="B4645" s="85">
        <v>46031.0</v>
      </c>
      <c r="C4645" s="22" t="s">
        <v>1876</v>
      </c>
      <c r="D4645" s="22" t="s">
        <v>146</v>
      </c>
      <c r="E4645" s="22" t="s">
        <v>196</v>
      </c>
      <c r="F4645" s="97">
        <v>0.0</v>
      </c>
      <c r="G4645" s="97">
        <v>0.0</v>
      </c>
      <c r="H4645" s="97">
        <v>0.0</v>
      </c>
      <c r="I4645" s="97">
        <v>0.0</v>
      </c>
      <c r="J4645" s="97">
        <v>0.0</v>
      </c>
      <c r="K4645" s="22" t="s">
        <v>3531</v>
      </c>
      <c r="L4645" s="97">
        <v>0.0</v>
      </c>
      <c r="M4645" s="22" t="s">
        <v>3369</v>
      </c>
      <c r="N4645" s="22" t="s">
        <v>3360</v>
      </c>
      <c r="O4645" s="98"/>
      <c r="P4645" s="23"/>
      <c r="Q4645" s="23"/>
      <c r="R4645" s="23"/>
      <c r="S4645" s="23"/>
      <c r="T4645" s="23"/>
      <c r="U4645" s="23"/>
      <c r="V4645" s="23"/>
      <c r="W4645" s="23"/>
      <c r="X4645" s="23"/>
      <c r="Y4645" s="23"/>
      <c r="Z4645" s="23"/>
      <c r="AA4645" s="23"/>
      <c r="AB4645" s="22" t="s">
        <v>164</v>
      </c>
      <c r="AC4645" s="22" t="s">
        <v>3361</v>
      </c>
      <c r="AD4645" s="22" t="s">
        <v>7582</v>
      </c>
      <c r="AE4645" s="22" t="s">
        <v>3363</v>
      </c>
      <c r="AF4645" s="102"/>
      <c r="AG4645" s="22" t="s">
        <v>3364</v>
      </c>
      <c r="AH4645" s="22" t="s">
        <v>3365</v>
      </c>
      <c r="AI4645" s="22">
        <v>0.0</v>
      </c>
      <c r="AJ4645" s="103">
        <v>0.0</v>
      </c>
      <c r="AK4645" s="103">
        <v>0.0</v>
      </c>
      <c r="AL4645" s="104"/>
      <c r="AM4645" s="22" t="s">
        <v>7687</v>
      </c>
    </row>
    <row r="4646">
      <c r="A4646" s="85">
        <v>46031.0</v>
      </c>
      <c r="B4646" s="85">
        <v>46032.0</v>
      </c>
      <c r="C4646" s="22" t="s">
        <v>1876</v>
      </c>
      <c r="D4646" s="22" t="s">
        <v>146</v>
      </c>
      <c r="E4646" s="22" t="s">
        <v>288</v>
      </c>
      <c r="F4646" s="97">
        <v>0.0</v>
      </c>
      <c r="G4646" s="97">
        <v>0.0</v>
      </c>
      <c r="H4646" s="97">
        <v>0.0</v>
      </c>
      <c r="I4646" s="97">
        <v>0.0</v>
      </c>
      <c r="J4646" s="97">
        <v>0.0</v>
      </c>
      <c r="K4646" s="22" t="s">
        <v>3531</v>
      </c>
      <c r="L4646" s="97">
        <v>0.0</v>
      </c>
      <c r="M4646" s="22" t="s">
        <v>3369</v>
      </c>
      <c r="N4646" s="22" t="s">
        <v>3360</v>
      </c>
      <c r="O4646" s="98"/>
      <c r="P4646" s="23"/>
      <c r="Q4646" s="23"/>
      <c r="R4646" s="23"/>
      <c r="S4646" s="23"/>
      <c r="T4646" s="23"/>
      <c r="U4646" s="23"/>
      <c r="V4646" s="23"/>
      <c r="W4646" s="23"/>
      <c r="X4646" s="23"/>
      <c r="Y4646" s="23"/>
      <c r="Z4646" s="23"/>
      <c r="AA4646" s="23"/>
      <c r="AB4646" s="22" t="s">
        <v>164</v>
      </c>
      <c r="AC4646" s="22" t="s">
        <v>3361</v>
      </c>
      <c r="AD4646" s="22" t="s">
        <v>7582</v>
      </c>
      <c r="AE4646" s="22" t="s">
        <v>3363</v>
      </c>
      <c r="AF4646" s="102"/>
      <c r="AG4646" s="22" t="s">
        <v>3364</v>
      </c>
      <c r="AH4646" s="22" t="s">
        <v>3365</v>
      </c>
      <c r="AI4646" s="22">
        <v>0.0</v>
      </c>
      <c r="AJ4646" s="103">
        <v>0.0</v>
      </c>
      <c r="AK4646" s="103">
        <v>0.0</v>
      </c>
      <c r="AL4646" s="104"/>
      <c r="AM4646" s="22" t="s">
        <v>7688</v>
      </c>
    </row>
    <row r="4647">
      <c r="A4647" s="85">
        <v>46032.0</v>
      </c>
      <c r="B4647" s="85">
        <v>46033.0</v>
      </c>
      <c r="C4647" s="22" t="s">
        <v>1876</v>
      </c>
      <c r="D4647" s="22" t="s">
        <v>146</v>
      </c>
      <c r="E4647" s="22" t="s">
        <v>256</v>
      </c>
      <c r="F4647" s="97">
        <v>0.0</v>
      </c>
      <c r="G4647" s="97">
        <v>0.0</v>
      </c>
      <c r="H4647" s="97">
        <v>0.0</v>
      </c>
      <c r="I4647" s="97">
        <v>0.0</v>
      </c>
      <c r="J4647" s="97">
        <v>0.0</v>
      </c>
      <c r="K4647" s="22" t="s">
        <v>3531</v>
      </c>
      <c r="L4647" s="97">
        <v>0.0</v>
      </c>
      <c r="M4647" s="22" t="s">
        <v>3369</v>
      </c>
      <c r="N4647" s="22" t="s">
        <v>3360</v>
      </c>
      <c r="O4647" s="98"/>
      <c r="P4647" s="23"/>
      <c r="Q4647" s="23"/>
      <c r="R4647" s="23"/>
      <c r="S4647" s="23"/>
      <c r="T4647" s="23"/>
      <c r="U4647" s="23"/>
      <c r="V4647" s="23"/>
      <c r="W4647" s="23"/>
      <c r="X4647" s="23"/>
      <c r="Y4647" s="23"/>
      <c r="Z4647" s="23"/>
      <c r="AA4647" s="23"/>
      <c r="AB4647" s="22" t="s">
        <v>164</v>
      </c>
      <c r="AC4647" s="22" t="s">
        <v>3361</v>
      </c>
      <c r="AD4647" s="22" t="s">
        <v>7582</v>
      </c>
      <c r="AE4647" s="22" t="s">
        <v>3363</v>
      </c>
      <c r="AF4647" s="102"/>
      <c r="AG4647" s="22" t="s">
        <v>3364</v>
      </c>
      <c r="AH4647" s="22" t="s">
        <v>3365</v>
      </c>
      <c r="AI4647" s="22">
        <v>0.0</v>
      </c>
      <c r="AJ4647" s="103">
        <v>0.0</v>
      </c>
      <c r="AK4647" s="103">
        <v>0.0</v>
      </c>
      <c r="AL4647" s="104"/>
      <c r="AM4647" s="22" t="s">
        <v>7689</v>
      </c>
    </row>
    <row r="4648">
      <c r="A4648" s="85">
        <v>46033.0</v>
      </c>
      <c r="B4648" s="85">
        <v>46034.0</v>
      </c>
      <c r="C4648" s="22" t="s">
        <v>1876</v>
      </c>
      <c r="D4648" s="22" t="s">
        <v>146</v>
      </c>
      <c r="E4648" s="22" t="s">
        <v>180</v>
      </c>
      <c r="F4648" s="97">
        <v>0.0</v>
      </c>
      <c r="G4648" s="97">
        <v>0.0</v>
      </c>
      <c r="H4648" s="97">
        <v>0.0</v>
      </c>
      <c r="I4648" s="97">
        <v>0.0</v>
      </c>
      <c r="J4648" s="97">
        <v>0.0</v>
      </c>
      <c r="K4648" s="22" t="s">
        <v>3531</v>
      </c>
      <c r="L4648" s="97">
        <v>0.0</v>
      </c>
      <c r="M4648" s="22" t="s">
        <v>3369</v>
      </c>
      <c r="N4648" s="22" t="s">
        <v>3360</v>
      </c>
      <c r="O4648" s="98"/>
      <c r="P4648" s="23"/>
      <c r="Q4648" s="23"/>
      <c r="R4648" s="23"/>
      <c r="S4648" s="23"/>
      <c r="T4648" s="23"/>
      <c r="U4648" s="23"/>
      <c r="V4648" s="23"/>
      <c r="W4648" s="23"/>
      <c r="X4648" s="23"/>
      <c r="Y4648" s="23"/>
      <c r="Z4648" s="23"/>
      <c r="AA4648" s="23"/>
      <c r="AB4648" s="22" t="s">
        <v>164</v>
      </c>
      <c r="AC4648" s="22" t="s">
        <v>3361</v>
      </c>
      <c r="AD4648" s="22" t="s">
        <v>7582</v>
      </c>
      <c r="AE4648" s="22" t="s">
        <v>3363</v>
      </c>
      <c r="AF4648" s="102"/>
      <c r="AG4648" s="22" t="s">
        <v>3364</v>
      </c>
      <c r="AH4648" s="22" t="s">
        <v>3365</v>
      </c>
      <c r="AI4648" s="22">
        <v>0.0</v>
      </c>
      <c r="AJ4648" s="103">
        <v>0.0</v>
      </c>
      <c r="AK4648" s="103">
        <v>0.0</v>
      </c>
      <c r="AL4648" s="104"/>
      <c r="AM4648" s="22" t="s">
        <v>7690</v>
      </c>
    </row>
    <row r="4649">
      <c r="A4649" s="85">
        <v>46034.0</v>
      </c>
      <c r="B4649" s="85">
        <v>46035.0</v>
      </c>
      <c r="C4649" s="22" t="s">
        <v>1876</v>
      </c>
      <c r="D4649" s="22" t="s">
        <v>146</v>
      </c>
      <c r="E4649" s="22" t="s">
        <v>208</v>
      </c>
      <c r="F4649" s="97">
        <v>0.0</v>
      </c>
      <c r="G4649" s="97">
        <v>0.0</v>
      </c>
      <c r="H4649" s="97">
        <v>0.0</v>
      </c>
      <c r="I4649" s="97">
        <v>0.0</v>
      </c>
      <c r="J4649" s="97">
        <v>0.0</v>
      </c>
      <c r="K4649" s="22" t="s">
        <v>3531</v>
      </c>
      <c r="L4649" s="97">
        <v>0.0</v>
      </c>
      <c r="M4649" s="22" t="s">
        <v>3369</v>
      </c>
      <c r="N4649" s="22" t="s">
        <v>3360</v>
      </c>
      <c r="O4649" s="98"/>
      <c r="P4649" s="23"/>
      <c r="Q4649" s="23"/>
      <c r="R4649" s="23"/>
      <c r="S4649" s="23"/>
      <c r="T4649" s="23"/>
      <c r="U4649" s="23"/>
      <c r="V4649" s="23"/>
      <c r="W4649" s="23"/>
      <c r="X4649" s="23"/>
      <c r="Y4649" s="23"/>
      <c r="Z4649" s="23"/>
      <c r="AA4649" s="23"/>
      <c r="AB4649" s="22" t="s">
        <v>164</v>
      </c>
      <c r="AC4649" s="22" t="s">
        <v>3361</v>
      </c>
      <c r="AD4649" s="22" t="s">
        <v>7582</v>
      </c>
      <c r="AE4649" s="22" t="s">
        <v>3363</v>
      </c>
      <c r="AF4649" s="102"/>
      <c r="AG4649" s="22" t="s">
        <v>3364</v>
      </c>
      <c r="AH4649" s="22" t="s">
        <v>3365</v>
      </c>
      <c r="AI4649" s="22">
        <v>0.0</v>
      </c>
      <c r="AJ4649" s="103">
        <v>0.0</v>
      </c>
      <c r="AK4649" s="103">
        <v>0.0</v>
      </c>
      <c r="AL4649" s="104"/>
      <c r="AM4649" s="22" t="s">
        <v>7691</v>
      </c>
    </row>
    <row r="4650">
      <c r="A4650" s="85">
        <v>46035.0</v>
      </c>
      <c r="B4650" s="85">
        <v>46036.0</v>
      </c>
      <c r="C4650" s="22" t="s">
        <v>1876</v>
      </c>
      <c r="D4650" s="22" t="s">
        <v>146</v>
      </c>
      <c r="E4650" s="22" t="s">
        <v>303</v>
      </c>
      <c r="F4650" s="97">
        <v>0.0</v>
      </c>
      <c r="G4650" s="97">
        <v>0.0</v>
      </c>
      <c r="H4650" s="97">
        <v>0.0</v>
      </c>
      <c r="I4650" s="97">
        <v>0.0</v>
      </c>
      <c r="J4650" s="97">
        <v>0.0</v>
      </c>
      <c r="K4650" s="22" t="s">
        <v>3531</v>
      </c>
      <c r="L4650" s="97">
        <v>0.0</v>
      </c>
      <c r="M4650" s="22" t="s">
        <v>3369</v>
      </c>
      <c r="N4650" s="22" t="s">
        <v>3360</v>
      </c>
      <c r="O4650" s="98"/>
      <c r="P4650" s="23"/>
      <c r="Q4650" s="23"/>
      <c r="R4650" s="23"/>
      <c r="S4650" s="23"/>
      <c r="T4650" s="23"/>
      <c r="U4650" s="23"/>
      <c r="V4650" s="23"/>
      <c r="W4650" s="23"/>
      <c r="X4650" s="23"/>
      <c r="Y4650" s="23"/>
      <c r="Z4650" s="23"/>
      <c r="AA4650" s="23"/>
      <c r="AB4650" s="22" t="s">
        <v>164</v>
      </c>
      <c r="AC4650" s="22" t="s">
        <v>3361</v>
      </c>
      <c r="AD4650" s="22" t="s">
        <v>7582</v>
      </c>
      <c r="AE4650" s="22" t="s">
        <v>3363</v>
      </c>
      <c r="AF4650" s="102"/>
      <c r="AG4650" s="22" t="s">
        <v>3364</v>
      </c>
      <c r="AH4650" s="22" t="s">
        <v>3365</v>
      </c>
      <c r="AI4650" s="22">
        <v>0.0</v>
      </c>
      <c r="AJ4650" s="103">
        <v>0.0</v>
      </c>
      <c r="AK4650" s="103">
        <v>0.0</v>
      </c>
      <c r="AL4650" s="104"/>
      <c r="AM4650" s="22" t="s">
        <v>7692</v>
      </c>
    </row>
    <row r="4651">
      <c r="A4651" s="85">
        <v>46036.0</v>
      </c>
      <c r="B4651" s="85">
        <v>46037.0</v>
      </c>
      <c r="C4651" s="22" t="s">
        <v>1876</v>
      </c>
      <c r="D4651" s="22" t="s">
        <v>146</v>
      </c>
      <c r="E4651" s="22" t="s">
        <v>148</v>
      </c>
      <c r="F4651" s="97">
        <v>0.0</v>
      </c>
      <c r="G4651" s="97">
        <v>0.0</v>
      </c>
      <c r="H4651" s="97">
        <v>0.0</v>
      </c>
      <c r="I4651" s="97">
        <v>0.0</v>
      </c>
      <c r="J4651" s="97">
        <v>0.0</v>
      </c>
      <c r="K4651" s="22" t="s">
        <v>3531</v>
      </c>
      <c r="L4651" s="97">
        <v>0.0</v>
      </c>
      <c r="M4651" s="22" t="s">
        <v>3369</v>
      </c>
      <c r="N4651" s="22" t="s">
        <v>3360</v>
      </c>
      <c r="O4651" s="98"/>
      <c r="P4651" s="23"/>
      <c r="Q4651" s="23"/>
      <c r="R4651" s="23"/>
      <c r="S4651" s="23"/>
      <c r="T4651" s="23"/>
      <c r="U4651" s="23"/>
      <c r="V4651" s="23"/>
      <c r="W4651" s="23"/>
      <c r="X4651" s="23"/>
      <c r="Y4651" s="23"/>
      <c r="Z4651" s="23"/>
      <c r="AA4651" s="23"/>
      <c r="AB4651" s="22" t="s">
        <v>164</v>
      </c>
      <c r="AC4651" s="22" t="s">
        <v>3361</v>
      </c>
      <c r="AD4651" s="22" t="s">
        <v>7582</v>
      </c>
      <c r="AE4651" s="22" t="s">
        <v>3363</v>
      </c>
      <c r="AF4651" s="102"/>
      <c r="AG4651" s="22" t="s">
        <v>3364</v>
      </c>
      <c r="AH4651" s="22" t="s">
        <v>3365</v>
      </c>
      <c r="AI4651" s="22">
        <v>0.0</v>
      </c>
      <c r="AJ4651" s="103">
        <v>0.0</v>
      </c>
      <c r="AK4651" s="103">
        <v>0.0</v>
      </c>
      <c r="AL4651" s="104"/>
      <c r="AM4651" s="22" t="s">
        <v>7693</v>
      </c>
    </row>
    <row r="4652">
      <c r="A4652" s="85">
        <v>46037.0</v>
      </c>
      <c r="B4652" s="85">
        <v>46038.0</v>
      </c>
      <c r="C4652" s="22" t="s">
        <v>1876</v>
      </c>
      <c r="D4652" s="22" t="s">
        <v>146</v>
      </c>
      <c r="E4652" s="22" t="s">
        <v>196</v>
      </c>
      <c r="F4652" s="97">
        <v>0.0</v>
      </c>
      <c r="G4652" s="97">
        <v>0.0</v>
      </c>
      <c r="H4652" s="97">
        <v>0.0</v>
      </c>
      <c r="I4652" s="97">
        <v>0.0</v>
      </c>
      <c r="J4652" s="97">
        <v>0.0</v>
      </c>
      <c r="K4652" s="22" t="s">
        <v>3531</v>
      </c>
      <c r="L4652" s="97">
        <v>0.0</v>
      </c>
      <c r="M4652" s="22" t="s">
        <v>3369</v>
      </c>
      <c r="N4652" s="22" t="s">
        <v>3360</v>
      </c>
      <c r="O4652" s="98"/>
      <c r="P4652" s="23"/>
      <c r="Q4652" s="23"/>
      <c r="R4652" s="23"/>
      <c r="S4652" s="23"/>
      <c r="T4652" s="23"/>
      <c r="U4652" s="23"/>
      <c r="V4652" s="23"/>
      <c r="W4652" s="23"/>
      <c r="X4652" s="23"/>
      <c r="Y4652" s="23"/>
      <c r="Z4652" s="23"/>
      <c r="AA4652" s="23"/>
      <c r="AB4652" s="22" t="s">
        <v>164</v>
      </c>
      <c r="AC4652" s="22" t="s">
        <v>3361</v>
      </c>
      <c r="AD4652" s="22" t="s">
        <v>7582</v>
      </c>
      <c r="AE4652" s="22" t="s">
        <v>3363</v>
      </c>
      <c r="AF4652" s="102"/>
      <c r="AG4652" s="22" t="s">
        <v>3364</v>
      </c>
      <c r="AH4652" s="22" t="s">
        <v>3365</v>
      </c>
      <c r="AI4652" s="22">
        <v>0.0</v>
      </c>
      <c r="AJ4652" s="103">
        <v>0.0</v>
      </c>
      <c r="AK4652" s="103">
        <v>0.0</v>
      </c>
      <c r="AL4652" s="104"/>
      <c r="AM4652" s="22" t="s">
        <v>7694</v>
      </c>
    </row>
    <row r="4653">
      <c r="A4653" s="85">
        <v>46038.0</v>
      </c>
      <c r="B4653" s="85">
        <v>46039.0</v>
      </c>
      <c r="C4653" s="22" t="s">
        <v>1876</v>
      </c>
      <c r="D4653" s="22" t="s">
        <v>146</v>
      </c>
      <c r="E4653" s="22" t="s">
        <v>288</v>
      </c>
      <c r="F4653" s="97">
        <v>0.0</v>
      </c>
      <c r="G4653" s="97">
        <v>0.0</v>
      </c>
      <c r="H4653" s="97">
        <v>0.0</v>
      </c>
      <c r="I4653" s="97">
        <v>0.0</v>
      </c>
      <c r="J4653" s="97">
        <v>0.0</v>
      </c>
      <c r="K4653" s="22" t="s">
        <v>3531</v>
      </c>
      <c r="L4653" s="97">
        <v>0.0</v>
      </c>
      <c r="M4653" s="22" t="s">
        <v>3369</v>
      </c>
      <c r="N4653" s="22" t="s">
        <v>3360</v>
      </c>
      <c r="O4653" s="98"/>
      <c r="P4653" s="23"/>
      <c r="Q4653" s="23"/>
      <c r="R4653" s="23"/>
      <c r="S4653" s="23"/>
      <c r="T4653" s="23"/>
      <c r="U4653" s="23"/>
      <c r="V4653" s="23"/>
      <c r="W4653" s="23"/>
      <c r="X4653" s="23"/>
      <c r="Y4653" s="23"/>
      <c r="Z4653" s="23"/>
      <c r="AA4653" s="23"/>
      <c r="AB4653" s="22" t="s">
        <v>164</v>
      </c>
      <c r="AC4653" s="22" t="s">
        <v>3361</v>
      </c>
      <c r="AD4653" s="22" t="s">
        <v>7582</v>
      </c>
      <c r="AE4653" s="22" t="s">
        <v>3363</v>
      </c>
      <c r="AF4653" s="102"/>
      <c r="AG4653" s="22" t="s">
        <v>3364</v>
      </c>
      <c r="AH4653" s="22" t="s">
        <v>3365</v>
      </c>
      <c r="AI4653" s="22">
        <v>0.0</v>
      </c>
      <c r="AJ4653" s="103">
        <v>0.0</v>
      </c>
      <c r="AK4653" s="103">
        <v>0.0</v>
      </c>
      <c r="AL4653" s="104"/>
      <c r="AM4653" s="22" t="s">
        <v>7695</v>
      </c>
    </row>
    <row r="4654">
      <c r="A4654" s="85">
        <v>46039.0</v>
      </c>
      <c r="B4654" s="85">
        <v>46040.0</v>
      </c>
      <c r="C4654" s="22" t="s">
        <v>1876</v>
      </c>
      <c r="D4654" s="22" t="s">
        <v>146</v>
      </c>
      <c r="E4654" s="22" t="s">
        <v>256</v>
      </c>
      <c r="F4654" s="97">
        <v>0.0</v>
      </c>
      <c r="G4654" s="97">
        <v>0.0</v>
      </c>
      <c r="H4654" s="97">
        <v>0.0</v>
      </c>
      <c r="I4654" s="97">
        <v>0.0</v>
      </c>
      <c r="J4654" s="97">
        <v>0.0</v>
      </c>
      <c r="K4654" s="22" t="s">
        <v>3531</v>
      </c>
      <c r="L4654" s="97">
        <v>0.0</v>
      </c>
      <c r="M4654" s="22" t="s">
        <v>3369</v>
      </c>
      <c r="N4654" s="22" t="s">
        <v>3360</v>
      </c>
      <c r="O4654" s="98"/>
      <c r="P4654" s="23"/>
      <c r="Q4654" s="23"/>
      <c r="R4654" s="23"/>
      <c r="S4654" s="23"/>
      <c r="T4654" s="23"/>
      <c r="U4654" s="23"/>
      <c r="V4654" s="23"/>
      <c r="W4654" s="23"/>
      <c r="X4654" s="23"/>
      <c r="Y4654" s="23"/>
      <c r="Z4654" s="23"/>
      <c r="AA4654" s="23"/>
      <c r="AB4654" s="22" t="s">
        <v>164</v>
      </c>
      <c r="AC4654" s="22" t="s">
        <v>3361</v>
      </c>
      <c r="AD4654" s="22" t="s">
        <v>7582</v>
      </c>
      <c r="AE4654" s="22" t="s">
        <v>3363</v>
      </c>
      <c r="AF4654" s="102"/>
      <c r="AG4654" s="22" t="s">
        <v>3364</v>
      </c>
      <c r="AH4654" s="22" t="s">
        <v>3365</v>
      </c>
      <c r="AI4654" s="22">
        <v>0.0</v>
      </c>
      <c r="AJ4654" s="103">
        <v>0.0</v>
      </c>
      <c r="AK4654" s="103">
        <v>0.0</v>
      </c>
      <c r="AL4654" s="104"/>
      <c r="AM4654" s="22" t="s">
        <v>7696</v>
      </c>
    </row>
    <row r="4655">
      <c r="A4655" s="85">
        <v>46040.0</v>
      </c>
      <c r="B4655" s="85">
        <v>46041.0</v>
      </c>
      <c r="C4655" s="22" t="s">
        <v>1876</v>
      </c>
      <c r="D4655" s="22" t="s">
        <v>146</v>
      </c>
      <c r="E4655" s="22" t="s">
        <v>180</v>
      </c>
      <c r="F4655" s="97">
        <v>0.0</v>
      </c>
      <c r="G4655" s="97">
        <v>0.0</v>
      </c>
      <c r="H4655" s="97">
        <v>0.0</v>
      </c>
      <c r="I4655" s="97">
        <v>0.0</v>
      </c>
      <c r="J4655" s="97">
        <v>0.0</v>
      </c>
      <c r="K4655" s="22" t="s">
        <v>3531</v>
      </c>
      <c r="L4655" s="97">
        <v>0.0</v>
      </c>
      <c r="M4655" s="22" t="s">
        <v>3369</v>
      </c>
      <c r="N4655" s="22" t="s">
        <v>3360</v>
      </c>
      <c r="O4655" s="98"/>
      <c r="P4655" s="23"/>
      <c r="Q4655" s="23"/>
      <c r="R4655" s="23"/>
      <c r="S4655" s="23"/>
      <c r="T4655" s="23"/>
      <c r="U4655" s="23"/>
      <c r="V4655" s="23"/>
      <c r="W4655" s="23"/>
      <c r="X4655" s="23"/>
      <c r="Y4655" s="23"/>
      <c r="Z4655" s="23"/>
      <c r="AA4655" s="23"/>
      <c r="AB4655" s="22" t="s">
        <v>164</v>
      </c>
      <c r="AC4655" s="22" t="s">
        <v>3361</v>
      </c>
      <c r="AD4655" s="22" t="s">
        <v>7582</v>
      </c>
      <c r="AE4655" s="22" t="s">
        <v>3363</v>
      </c>
      <c r="AF4655" s="102"/>
      <c r="AG4655" s="22" t="s">
        <v>3364</v>
      </c>
      <c r="AH4655" s="22" t="s">
        <v>3365</v>
      </c>
      <c r="AI4655" s="22">
        <v>0.0</v>
      </c>
      <c r="AJ4655" s="103">
        <v>0.0</v>
      </c>
      <c r="AK4655" s="103">
        <v>0.0</v>
      </c>
      <c r="AL4655" s="104"/>
      <c r="AM4655" s="22" t="s">
        <v>7697</v>
      </c>
    </row>
    <row r="4656">
      <c r="A4656" s="85">
        <v>46041.0</v>
      </c>
      <c r="B4656" s="85">
        <v>46042.0</v>
      </c>
      <c r="C4656" s="22" t="s">
        <v>1876</v>
      </c>
      <c r="D4656" s="22" t="s">
        <v>146</v>
      </c>
      <c r="E4656" s="22" t="s">
        <v>208</v>
      </c>
      <c r="F4656" s="97">
        <v>0.0</v>
      </c>
      <c r="G4656" s="97">
        <v>0.0</v>
      </c>
      <c r="H4656" s="97">
        <v>0.0</v>
      </c>
      <c r="I4656" s="97">
        <v>0.0</v>
      </c>
      <c r="J4656" s="97">
        <v>0.0</v>
      </c>
      <c r="K4656" s="22" t="s">
        <v>3531</v>
      </c>
      <c r="L4656" s="97">
        <v>0.0</v>
      </c>
      <c r="M4656" s="22" t="s">
        <v>3369</v>
      </c>
      <c r="N4656" s="22" t="s">
        <v>3360</v>
      </c>
      <c r="O4656" s="98"/>
      <c r="P4656" s="23"/>
      <c r="Q4656" s="23"/>
      <c r="R4656" s="23"/>
      <c r="S4656" s="23"/>
      <c r="T4656" s="23"/>
      <c r="U4656" s="23"/>
      <c r="V4656" s="23"/>
      <c r="W4656" s="23"/>
      <c r="X4656" s="23"/>
      <c r="Y4656" s="23"/>
      <c r="Z4656" s="23"/>
      <c r="AA4656" s="23"/>
      <c r="AB4656" s="22" t="s">
        <v>164</v>
      </c>
      <c r="AC4656" s="22" t="s">
        <v>3361</v>
      </c>
      <c r="AD4656" s="22" t="s">
        <v>7582</v>
      </c>
      <c r="AE4656" s="22" t="s">
        <v>3363</v>
      </c>
      <c r="AF4656" s="102"/>
      <c r="AG4656" s="22" t="s">
        <v>3364</v>
      </c>
      <c r="AH4656" s="22" t="s">
        <v>3365</v>
      </c>
      <c r="AI4656" s="22">
        <v>0.0</v>
      </c>
      <c r="AJ4656" s="103">
        <v>0.0</v>
      </c>
      <c r="AK4656" s="103">
        <v>0.0</v>
      </c>
      <c r="AL4656" s="104"/>
      <c r="AM4656" s="22" t="s">
        <v>7698</v>
      </c>
    </row>
    <row r="4657">
      <c r="A4657" s="85">
        <v>46042.0</v>
      </c>
      <c r="B4657" s="85">
        <v>46043.0</v>
      </c>
      <c r="C4657" s="22" t="s">
        <v>1876</v>
      </c>
      <c r="D4657" s="22" t="s">
        <v>146</v>
      </c>
      <c r="E4657" s="22" t="s">
        <v>303</v>
      </c>
      <c r="F4657" s="97">
        <v>0.0</v>
      </c>
      <c r="G4657" s="97">
        <v>0.0</v>
      </c>
      <c r="H4657" s="97">
        <v>0.0</v>
      </c>
      <c r="I4657" s="97">
        <v>0.0</v>
      </c>
      <c r="J4657" s="97">
        <v>0.0</v>
      </c>
      <c r="K4657" s="22" t="s">
        <v>3531</v>
      </c>
      <c r="L4657" s="97">
        <v>0.0</v>
      </c>
      <c r="M4657" s="22" t="s">
        <v>3369</v>
      </c>
      <c r="N4657" s="22" t="s">
        <v>3360</v>
      </c>
      <c r="O4657" s="98"/>
      <c r="P4657" s="23"/>
      <c r="Q4657" s="23"/>
      <c r="R4657" s="23"/>
      <c r="S4657" s="23"/>
      <c r="T4657" s="23"/>
      <c r="U4657" s="23"/>
      <c r="V4657" s="23"/>
      <c r="W4657" s="23"/>
      <c r="X4657" s="23"/>
      <c r="Y4657" s="23"/>
      <c r="Z4657" s="23"/>
      <c r="AA4657" s="23"/>
      <c r="AB4657" s="22" t="s">
        <v>164</v>
      </c>
      <c r="AC4657" s="22" t="s">
        <v>3361</v>
      </c>
      <c r="AD4657" s="22" t="s">
        <v>7582</v>
      </c>
      <c r="AE4657" s="22" t="s">
        <v>3363</v>
      </c>
      <c r="AF4657" s="102"/>
      <c r="AG4657" s="22" t="s">
        <v>3364</v>
      </c>
      <c r="AH4657" s="22" t="s">
        <v>3365</v>
      </c>
      <c r="AI4657" s="22">
        <v>0.0</v>
      </c>
      <c r="AJ4657" s="103">
        <v>0.0</v>
      </c>
      <c r="AK4657" s="103">
        <v>0.0</v>
      </c>
      <c r="AL4657" s="104"/>
      <c r="AM4657" s="22" t="s">
        <v>7699</v>
      </c>
    </row>
    <row r="4658">
      <c r="A4658" s="85">
        <v>46043.0</v>
      </c>
      <c r="B4658" s="85">
        <v>46044.0</v>
      </c>
      <c r="C4658" s="22" t="s">
        <v>1876</v>
      </c>
      <c r="D4658" s="22" t="s">
        <v>146</v>
      </c>
      <c r="E4658" s="22" t="s">
        <v>148</v>
      </c>
      <c r="F4658" s="97">
        <v>0.0</v>
      </c>
      <c r="G4658" s="97">
        <v>0.0</v>
      </c>
      <c r="H4658" s="97">
        <v>0.0</v>
      </c>
      <c r="I4658" s="97">
        <v>0.0</v>
      </c>
      <c r="J4658" s="97">
        <v>0.0</v>
      </c>
      <c r="K4658" s="22" t="s">
        <v>3531</v>
      </c>
      <c r="L4658" s="97">
        <v>0.0</v>
      </c>
      <c r="M4658" s="22" t="s">
        <v>3369</v>
      </c>
      <c r="N4658" s="22" t="s">
        <v>3360</v>
      </c>
      <c r="O4658" s="98"/>
      <c r="P4658" s="23"/>
      <c r="Q4658" s="23"/>
      <c r="R4658" s="23"/>
      <c r="S4658" s="23"/>
      <c r="T4658" s="23"/>
      <c r="U4658" s="23"/>
      <c r="V4658" s="23"/>
      <c r="W4658" s="23"/>
      <c r="X4658" s="23"/>
      <c r="Y4658" s="23"/>
      <c r="Z4658" s="23"/>
      <c r="AA4658" s="23"/>
      <c r="AB4658" s="22" t="s">
        <v>164</v>
      </c>
      <c r="AC4658" s="22" t="s">
        <v>3361</v>
      </c>
      <c r="AD4658" s="22" t="s">
        <v>7582</v>
      </c>
      <c r="AE4658" s="22" t="s">
        <v>3363</v>
      </c>
      <c r="AF4658" s="102"/>
      <c r="AG4658" s="22" t="s">
        <v>3364</v>
      </c>
      <c r="AH4658" s="22" t="s">
        <v>3365</v>
      </c>
      <c r="AI4658" s="22">
        <v>0.0</v>
      </c>
      <c r="AJ4658" s="103">
        <v>0.0</v>
      </c>
      <c r="AK4658" s="103">
        <v>0.0</v>
      </c>
      <c r="AL4658" s="104"/>
      <c r="AM4658" s="22" t="s">
        <v>7700</v>
      </c>
    </row>
    <row r="4659">
      <c r="A4659" s="85">
        <v>46044.0</v>
      </c>
      <c r="B4659" s="85">
        <v>46045.0</v>
      </c>
      <c r="C4659" s="22" t="s">
        <v>1876</v>
      </c>
      <c r="D4659" s="22" t="s">
        <v>146</v>
      </c>
      <c r="E4659" s="22" t="s">
        <v>196</v>
      </c>
      <c r="F4659" s="97">
        <v>0.0</v>
      </c>
      <c r="G4659" s="97">
        <v>0.0</v>
      </c>
      <c r="H4659" s="97">
        <v>0.0</v>
      </c>
      <c r="I4659" s="97">
        <v>0.0</v>
      </c>
      <c r="J4659" s="97">
        <v>0.0</v>
      </c>
      <c r="K4659" s="22" t="s">
        <v>3531</v>
      </c>
      <c r="L4659" s="97">
        <v>0.0</v>
      </c>
      <c r="M4659" s="22" t="s">
        <v>3369</v>
      </c>
      <c r="N4659" s="22" t="s">
        <v>3360</v>
      </c>
      <c r="O4659" s="98"/>
      <c r="P4659" s="23"/>
      <c r="Q4659" s="23"/>
      <c r="R4659" s="23"/>
      <c r="S4659" s="23"/>
      <c r="T4659" s="23"/>
      <c r="U4659" s="23"/>
      <c r="V4659" s="23"/>
      <c r="W4659" s="23"/>
      <c r="X4659" s="23"/>
      <c r="Y4659" s="23"/>
      <c r="Z4659" s="23"/>
      <c r="AA4659" s="23"/>
      <c r="AB4659" s="22" t="s">
        <v>164</v>
      </c>
      <c r="AC4659" s="22" t="s">
        <v>3361</v>
      </c>
      <c r="AD4659" s="22" t="s">
        <v>7582</v>
      </c>
      <c r="AE4659" s="22" t="s">
        <v>3363</v>
      </c>
      <c r="AF4659" s="102"/>
      <c r="AG4659" s="22" t="s">
        <v>3364</v>
      </c>
      <c r="AH4659" s="22" t="s">
        <v>3365</v>
      </c>
      <c r="AI4659" s="22">
        <v>0.0</v>
      </c>
      <c r="AJ4659" s="103">
        <v>0.0</v>
      </c>
      <c r="AK4659" s="103">
        <v>0.0</v>
      </c>
      <c r="AL4659" s="104"/>
      <c r="AM4659" s="22" t="s">
        <v>7701</v>
      </c>
    </row>
    <row r="4660">
      <c r="A4660" s="85">
        <v>46045.0</v>
      </c>
      <c r="B4660" s="85">
        <v>46046.0</v>
      </c>
      <c r="C4660" s="22" t="s">
        <v>1876</v>
      </c>
      <c r="D4660" s="22" t="s">
        <v>146</v>
      </c>
      <c r="E4660" s="22" t="s">
        <v>288</v>
      </c>
      <c r="F4660" s="97">
        <v>0.0</v>
      </c>
      <c r="G4660" s="97">
        <v>0.0</v>
      </c>
      <c r="H4660" s="97">
        <v>0.0</v>
      </c>
      <c r="I4660" s="97">
        <v>0.0</v>
      </c>
      <c r="J4660" s="97">
        <v>0.0</v>
      </c>
      <c r="K4660" s="22" t="s">
        <v>3531</v>
      </c>
      <c r="L4660" s="97">
        <v>0.0</v>
      </c>
      <c r="M4660" s="22" t="s">
        <v>3369</v>
      </c>
      <c r="N4660" s="22" t="s">
        <v>3360</v>
      </c>
      <c r="O4660" s="98"/>
      <c r="P4660" s="23"/>
      <c r="Q4660" s="23"/>
      <c r="R4660" s="23"/>
      <c r="S4660" s="23"/>
      <c r="T4660" s="23"/>
      <c r="U4660" s="23"/>
      <c r="V4660" s="23"/>
      <c r="W4660" s="23"/>
      <c r="X4660" s="23"/>
      <c r="Y4660" s="23"/>
      <c r="Z4660" s="23"/>
      <c r="AA4660" s="23"/>
      <c r="AB4660" s="22" t="s">
        <v>164</v>
      </c>
      <c r="AC4660" s="22" t="s">
        <v>3361</v>
      </c>
      <c r="AD4660" s="22" t="s">
        <v>7582</v>
      </c>
      <c r="AE4660" s="22" t="s">
        <v>3363</v>
      </c>
      <c r="AF4660" s="102"/>
      <c r="AG4660" s="22" t="s">
        <v>3364</v>
      </c>
      <c r="AH4660" s="22" t="s">
        <v>3365</v>
      </c>
      <c r="AI4660" s="22">
        <v>0.0</v>
      </c>
      <c r="AJ4660" s="103">
        <v>0.0</v>
      </c>
      <c r="AK4660" s="103">
        <v>0.0</v>
      </c>
      <c r="AL4660" s="104"/>
      <c r="AM4660" s="22" t="s">
        <v>7702</v>
      </c>
    </row>
    <row r="4661">
      <c r="A4661" s="85">
        <v>46046.0</v>
      </c>
      <c r="B4661" s="85">
        <v>46047.0</v>
      </c>
      <c r="C4661" s="22" t="s">
        <v>1876</v>
      </c>
      <c r="D4661" s="22" t="s">
        <v>146</v>
      </c>
      <c r="E4661" s="22" t="s">
        <v>256</v>
      </c>
      <c r="F4661" s="97">
        <v>0.0</v>
      </c>
      <c r="G4661" s="97">
        <v>0.0</v>
      </c>
      <c r="H4661" s="97">
        <v>0.0</v>
      </c>
      <c r="I4661" s="97">
        <v>0.0</v>
      </c>
      <c r="J4661" s="97">
        <v>0.0</v>
      </c>
      <c r="K4661" s="22" t="s">
        <v>3531</v>
      </c>
      <c r="L4661" s="97">
        <v>0.0</v>
      </c>
      <c r="M4661" s="22" t="s">
        <v>3369</v>
      </c>
      <c r="N4661" s="22" t="s">
        <v>3360</v>
      </c>
      <c r="O4661" s="98"/>
      <c r="P4661" s="23"/>
      <c r="Q4661" s="23"/>
      <c r="R4661" s="23"/>
      <c r="S4661" s="23"/>
      <c r="T4661" s="23"/>
      <c r="U4661" s="23"/>
      <c r="V4661" s="23"/>
      <c r="W4661" s="23"/>
      <c r="X4661" s="23"/>
      <c r="Y4661" s="23"/>
      <c r="Z4661" s="23"/>
      <c r="AA4661" s="23"/>
      <c r="AB4661" s="22" t="s">
        <v>164</v>
      </c>
      <c r="AC4661" s="22" t="s">
        <v>3361</v>
      </c>
      <c r="AD4661" s="22" t="s">
        <v>7582</v>
      </c>
      <c r="AE4661" s="22" t="s">
        <v>3363</v>
      </c>
      <c r="AF4661" s="102"/>
      <c r="AG4661" s="22" t="s">
        <v>3364</v>
      </c>
      <c r="AH4661" s="22" t="s">
        <v>3365</v>
      </c>
      <c r="AI4661" s="22">
        <v>0.0</v>
      </c>
      <c r="AJ4661" s="103">
        <v>0.0</v>
      </c>
      <c r="AK4661" s="103">
        <v>0.0</v>
      </c>
      <c r="AL4661" s="104"/>
      <c r="AM4661" s="22" t="s">
        <v>7703</v>
      </c>
    </row>
    <row r="4662">
      <c r="A4662" s="85">
        <v>46047.0</v>
      </c>
      <c r="B4662" s="85">
        <v>46048.0</v>
      </c>
      <c r="C4662" s="22" t="s">
        <v>1876</v>
      </c>
      <c r="D4662" s="22" t="s">
        <v>146</v>
      </c>
      <c r="E4662" s="22" t="s">
        <v>180</v>
      </c>
      <c r="F4662" s="97">
        <v>0.0</v>
      </c>
      <c r="G4662" s="97">
        <v>0.0</v>
      </c>
      <c r="H4662" s="97">
        <v>0.0</v>
      </c>
      <c r="I4662" s="97">
        <v>0.0</v>
      </c>
      <c r="J4662" s="97">
        <v>0.0</v>
      </c>
      <c r="K4662" s="22" t="s">
        <v>3531</v>
      </c>
      <c r="L4662" s="97">
        <v>0.0</v>
      </c>
      <c r="M4662" s="22" t="s">
        <v>3369</v>
      </c>
      <c r="N4662" s="22" t="s">
        <v>3360</v>
      </c>
      <c r="O4662" s="98"/>
      <c r="P4662" s="23"/>
      <c r="Q4662" s="23"/>
      <c r="R4662" s="23"/>
      <c r="S4662" s="23"/>
      <c r="T4662" s="23"/>
      <c r="U4662" s="23"/>
      <c r="V4662" s="23"/>
      <c r="W4662" s="23"/>
      <c r="X4662" s="23"/>
      <c r="Y4662" s="23"/>
      <c r="Z4662" s="23"/>
      <c r="AA4662" s="23"/>
      <c r="AB4662" s="22" t="s">
        <v>164</v>
      </c>
      <c r="AC4662" s="22" t="s">
        <v>3361</v>
      </c>
      <c r="AD4662" s="22" t="s">
        <v>7582</v>
      </c>
      <c r="AE4662" s="22" t="s">
        <v>3363</v>
      </c>
      <c r="AF4662" s="102"/>
      <c r="AG4662" s="22" t="s">
        <v>3364</v>
      </c>
      <c r="AH4662" s="22" t="s">
        <v>3365</v>
      </c>
      <c r="AI4662" s="22">
        <v>0.0</v>
      </c>
      <c r="AJ4662" s="103">
        <v>0.0</v>
      </c>
      <c r="AK4662" s="103">
        <v>0.0</v>
      </c>
      <c r="AL4662" s="104"/>
      <c r="AM4662" s="22" t="s">
        <v>7704</v>
      </c>
    </row>
    <row r="4663">
      <c r="A4663" s="85">
        <v>46048.0</v>
      </c>
      <c r="B4663" s="85">
        <v>46049.0</v>
      </c>
      <c r="C4663" s="22" t="s">
        <v>1876</v>
      </c>
      <c r="D4663" s="22" t="s">
        <v>146</v>
      </c>
      <c r="E4663" s="22" t="s">
        <v>208</v>
      </c>
      <c r="F4663" s="97">
        <v>0.0</v>
      </c>
      <c r="G4663" s="97">
        <v>0.0</v>
      </c>
      <c r="H4663" s="97">
        <v>0.0</v>
      </c>
      <c r="I4663" s="97">
        <v>0.0</v>
      </c>
      <c r="J4663" s="97">
        <v>0.0</v>
      </c>
      <c r="K4663" s="22" t="s">
        <v>3531</v>
      </c>
      <c r="L4663" s="97">
        <v>0.0</v>
      </c>
      <c r="M4663" s="22" t="s">
        <v>3369</v>
      </c>
      <c r="N4663" s="22" t="s">
        <v>3360</v>
      </c>
      <c r="O4663" s="98"/>
      <c r="P4663" s="23"/>
      <c r="Q4663" s="23"/>
      <c r="R4663" s="23"/>
      <c r="S4663" s="23"/>
      <c r="T4663" s="23"/>
      <c r="U4663" s="23"/>
      <c r="V4663" s="23"/>
      <c r="W4663" s="23"/>
      <c r="X4663" s="23"/>
      <c r="Y4663" s="23"/>
      <c r="Z4663" s="23"/>
      <c r="AA4663" s="23"/>
      <c r="AB4663" s="22" t="s">
        <v>164</v>
      </c>
      <c r="AC4663" s="22" t="s">
        <v>3361</v>
      </c>
      <c r="AD4663" s="22" t="s">
        <v>7582</v>
      </c>
      <c r="AE4663" s="22" t="s">
        <v>3363</v>
      </c>
      <c r="AF4663" s="102"/>
      <c r="AG4663" s="22" t="s">
        <v>3364</v>
      </c>
      <c r="AH4663" s="22" t="s">
        <v>3365</v>
      </c>
      <c r="AI4663" s="22">
        <v>0.0</v>
      </c>
      <c r="AJ4663" s="103">
        <v>0.0</v>
      </c>
      <c r="AK4663" s="103">
        <v>0.0</v>
      </c>
      <c r="AL4663" s="104"/>
      <c r="AM4663" s="22" t="s">
        <v>7705</v>
      </c>
    </row>
    <row r="4664">
      <c r="A4664" s="85">
        <v>46049.0</v>
      </c>
      <c r="B4664" s="85">
        <v>46050.0</v>
      </c>
      <c r="C4664" s="22" t="s">
        <v>1876</v>
      </c>
      <c r="D4664" s="22" t="s">
        <v>146</v>
      </c>
      <c r="E4664" s="22" t="s">
        <v>303</v>
      </c>
      <c r="F4664" s="97">
        <v>0.0</v>
      </c>
      <c r="G4664" s="97">
        <v>0.0</v>
      </c>
      <c r="H4664" s="97">
        <v>0.0</v>
      </c>
      <c r="I4664" s="97">
        <v>0.0</v>
      </c>
      <c r="J4664" s="97">
        <v>0.0</v>
      </c>
      <c r="K4664" s="22" t="s">
        <v>3531</v>
      </c>
      <c r="L4664" s="97">
        <v>0.0</v>
      </c>
      <c r="M4664" s="22" t="s">
        <v>3369</v>
      </c>
      <c r="N4664" s="22" t="s">
        <v>3360</v>
      </c>
      <c r="O4664" s="98"/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/>
      <c r="AB4664" s="22" t="s">
        <v>164</v>
      </c>
      <c r="AC4664" s="22" t="s">
        <v>3361</v>
      </c>
      <c r="AD4664" s="22" t="s">
        <v>7582</v>
      </c>
      <c r="AE4664" s="22" t="s">
        <v>3363</v>
      </c>
      <c r="AF4664" s="102"/>
      <c r="AG4664" s="22" t="s">
        <v>3364</v>
      </c>
      <c r="AH4664" s="22" t="s">
        <v>3365</v>
      </c>
      <c r="AI4664" s="22">
        <v>0.0</v>
      </c>
      <c r="AJ4664" s="103">
        <v>0.0</v>
      </c>
      <c r="AK4664" s="103">
        <v>0.0</v>
      </c>
      <c r="AL4664" s="104"/>
      <c r="AM4664" s="22" t="s">
        <v>7706</v>
      </c>
    </row>
    <row r="4665">
      <c r="A4665" s="85">
        <v>46050.0</v>
      </c>
      <c r="B4665" s="85">
        <v>46051.0</v>
      </c>
      <c r="C4665" s="22" t="s">
        <v>1876</v>
      </c>
      <c r="D4665" s="22" t="s">
        <v>146</v>
      </c>
      <c r="E4665" s="22" t="s">
        <v>148</v>
      </c>
      <c r="F4665" s="97">
        <v>0.0</v>
      </c>
      <c r="G4665" s="97">
        <v>0.0</v>
      </c>
      <c r="H4665" s="97">
        <v>0.0</v>
      </c>
      <c r="I4665" s="97">
        <v>0.0</v>
      </c>
      <c r="J4665" s="97">
        <v>0.0</v>
      </c>
      <c r="K4665" s="22" t="s">
        <v>3531</v>
      </c>
      <c r="L4665" s="97">
        <v>0.0</v>
      </c>
      <c r="M4665" s="22" t="s">
        <v>3369</v>
      </c>
      <c r="N4665" s="22" t="s">
        <v>3360</v>
      </c>
      <c r="O4665" s="98"/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/>
      <c r="AB4665" s="22" t="s">
        <v>164</v>
      </c>
      <c r="AC4665" s="22" t="s">
        <v>3361</v>
      </c>
      <c r="AD4665" s="22" t="s">
        <v>7582</v>
      </c>
      <c r="AE4665" s="22" t="s">
        <v>3363</v>
      </c>
      <c r="AF4665" s="102"/>
      <c r="AG4665" s="22" t="s">
        <v>3364</v>
      </c>
      <c r="AH4665" s="22" t="s">
        <v>3365</v>
      </c>
      <c r="AI4665" s="22">
        <v>0.0</v>
      </c>
      <c r="AJ4665" s="103">
        <v>0.0</v>
      </c>
      <c r="AK4665" s="103">
        <v>0.0</v>
      </c>
      <c r="AL4665" s="104"/>
      <c r="AM4665" s="22" t="s">
        <v>7707</v>
      </c>
    </row>
    <row r="4666">
      <c r="A4666" s="85">
        <v>46051.0</v>
      </c>
      <c r="B4666" s="85">
        <v>46052.0</v>
      </c>
      <c r="C4666" s="22" t="s">
        <v>1876</v>
      </c>
      <c r="D4666" s="22" t="s">
        <v>146</v>
      </c>
      <c r="E4666" s="22" t="s">
        <v>196</v>
      </c>
      <c r="F4666" s="97">
        <v>0.0</v>
      </c>
      <c r="G4666" s="97">
        <v>0.0</v>
      </c>
      <c r="H4666" s="97">
        <v>0.0</v>
      </c>
      <c r="I4666" s="97">
        <v>0.0</v>
      </c>
      <c r="J4666" s="97">
        <v>0.0</v>
      </c>
      <c r="K4666" s="22" t="s">
        <v>3531</v>
      </c>
      <c r="L4666" s="97">
        <v>0.0</v>
      </c>
      <c r="M4666" s="22" t="s">
        <v>3369</v>
      </c>
      <c r="N4666" s="22" t="s">
        <v>3360</v>
      </c>
      <c r="O4666" s="98"/>
      <c r="P4666" s="23"/>
      <c r="Q4666" s="23"/>
      <c r="R4666" s="23"/>
      <c r="S4666" s="23"/>
      <c r="T4666" s="23"/>
      <c r="U4666" s="23"/>
      <c r="V4666" s="23"/>
      <c r="W4666" s="23"/>
      <c r="X4666" s="23"/>
      <c r="Y4666" s="23"/>
      <c r="Z4666" s="23"/>
      <c r="AA4666" s="23"/>
      <c r="AB4666" s="22" t="s">
        <v>164</v>
      </c>
      <c r="AC4666" s="22" t="s">
        <v>3361</v>
      </c>
      <c r="AD4666" s="22" t="s">
        <v>7582</v>
      </c>
      <c r="AE4666" s="22" t="s">
        <v>3363</v>
      </c>
      <c r="AF4666" s="102"/>
      <c r="AG4666" s="22" t="s">
        <v>3364</v>
      </c>
      <c r="AH4666" s="22" t="s">
        <v>3365</v>
      </c>
      <c r="AI4666" s="22">
        <v>0.0</v>
      </c>
      <c r="AJ4666" s="103">
        <v>0.0</v>
      </c>
      <c r="AK4666" s="103">
        <v>0.0</v>
      </c>
      <c r="AL4666" s="104"/>
      <c r="AM4666" s="22" t="s">
        <v>7708</v>
      </c>
    </row>
    <row r="4667">
      <c r="A4667" s="85">
        <v>46052.0</v>
      </c>
      <c r="B4667" s="85">
        <v>46053.0</v>
      </c>
      <c r="C4667" s="22" t="s">
        <v>1876</v>
      </c>
      <c r="D4667" s="22" t="s">
        <v>146</v>
      </c>
      <c r="E4667" s="22" t="s">
        <v>288</v>
      </c>
      <c r="F4667" s="97">
        <v>0.0</v>
      </c>
      <c r="G4667" s="97">
        <v>0.0</v>
      </c>
      <c r="H4667" s="97">
        <v>0.0</v>
      </c>
      <c r="I4667" s="97">
        <v>0.0</v>
      </c>
      <c r="J4667" s="97">
        <v>0.0</v>
      </c>
      <c r="K4667" s="22" t="s">
        <v>3531</v>
      </c>
      <c r="L4667" s="97">
        <v>0.0</v>
      </c>
      <c r="M4667" s="22" t="s">
        <v>3369</v>
      </c>
      <c r="N4667" s="22" t="s">
        <v>3360</v>
      </c>
      <c r="O4667" s="98"/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/>
      <c r="AB4667" s="22" t="s">
        <v>164</v>
      </c>
      <c r="AC4667" s="22" t="s">
        <v>3361</v>
      </c>
      <c r="AD4667" s="22" t="s">
        <v>7582</v>
      </c>
      <c r="AE4667" s="22" t="s">
        <v>3363</v>
      </c>
      <c r="AF4667" s="102"/>
      <c r="AG4667" s="22" t="s">
        <v>3364</v>
      </c>
      <c r="AH4667" s="22" t="s">
        <v>3365</v>
      </c>
      <c r="AI4667" s="22">
        <v>0.0</v>
      </c>
      <c r="AJ4667" s="103">
        <v>0.0</v>
      </c>
      <c r="AK4667" s="103">
        <v>0.0</v>
      </c>
      <c r="AL4667" s="104"/>
      <c r="AM4667" s="22" t="s">
        <v>7709</v>
      </c>
    </row>
    <row r="4668">
      <c r="A4668" s="85">
        <v>46053.0</v>
      </c>
      <c r="B4668" s="85">
        <v>46054.0</v>
      </c>
      <c r="C4668" s="22" t="s">
        <v>1876</v>
      </c>
      <c r="D4668" s="22" t="s">
        <v>146</v>
      </c>
      <c r="E4668" s="22" t="s">
        <v>256</v>
      </c>
      <c r="F4668" s="97">
        <v>0.0</v>
      </c>
      <c r="G4668" s="97">
        <v>0.0</v>
      </c>
      <c r="H4668" s="97">
        <v>0.0</v>
      </c>
      <c r="I4668" s="97">
        <v>0.0</v>
      </c>
      <c r="J4668" s="97">
        <v>0.0</v>
      </c>
      <c r="K4668" s="22" t="s">
        <v>3531</v>
      </c>
      <c r="L4668" s="97">
        <v>0.0</v>
      </c>
      <c r="M4668" s="22" t="s">
        <v>3369</v>
      </c>
      <c r="N4668" s="22" t="s">
        <v>3360</v>
      </c>
      <c r="O4668" s="98"/>
      <c r="P4668" s="23"/>
      <c r="Q4668" s="23"/>
      <c r="R4668" s="23"/>
      <c r="S4668" s="23"/>
      <c r="T4668" s="23"/>
      <c r="U4668" s="23"/>
      <c r="V4668" s="23"/>
      <c r="W4668" s="23"/>
      <c r="X4668" s="23"/>
      <c r="Y4668" s="23"/>
      <c r="Z4668" s="23"/>
      <c r="AA4668" s="23"/>
      <c r="AB4668" s="22" t="s">
        <v>164</v>
      </c>
      <c r="AC4668" s="22" t="s">
        <v>3361</v>
      </c>
      <c r="AD4668" s="22" t="s">
        <v>7582</v>
      </c>
      <c r="AE4668" s="22" t="s">
        <v>3363</v>
      </c>
      <c r="AF4668" s="102"/>
      <c r="AG4668" s="22" t="s">
        <v>3364</v>
      </c>
      <c r="AH4668" s="22" t="s">
        <v>3365</v>
      </c>
      <c r="AI4668" s="22">
        <v>0.0</v>
      </c>
      <c r="AJ4668" s="103">
        <v>0.0</v>
      </c>
      <c r="AK4668" s="103">
        <v>0.0</v>
      </c>
      <c r="AL4668" s="104"/>
      <c r="AM4668" s="22" t="s">
        <v>7710</v>
      </c>
    </row>
    <row r="4669">
      <c r="A4669" s="85">
        <v>46054.0</v>
      </c>
      <c r="B4669" s="85">
        <v>46055.0</v>
      </c>
      <c r="C4669" s="22" t="s">
        <v>1876</v>
      </c>
      <c r="D4669" s="22" t="s">
        <v>146</v>
      </c>
      <c r="E4669" s="22" t="s">
        <v>180</v>
      </c>
      <c r="F4669" s="97">
        <v>0.0</v>
      </c>
      <c r="G4669" s="97">
        <v>0.0</v>
      </c>
      <c r="H4669" s="97">
        <v>0.0</v>
      </c>
      <c r="I4669" s="97">
        <v>0.0</v>
      </c>
      <c r="J4669" s="97">
        <v>0.0</v>
      </c>
      <c r="K4669" s="22" t="s">
        <v>3531</v>
      </c>
      <c r="L4669" s="97">
        <v>0.0</v>
      </c>
      <c r="M4669" s="22" t="s">
        <v>3369</v>
      </c>
      <c r="N4669" s="22" t="s">
        <v>3360</v>
      </c>
      <c r="O4669" s="98"/>
      <c r="P4669" s="23"/>
      <c r="Q4669" s="23"/>
      <c r="R4669" s="23"/>
      <c r="S4669" s="23"/>
      <c r="T4669" s="23"/>
      <c r="U4669" s="23"/>
      <c r="V4669" s="23"/>
      <c r="W4669" s="23"/>
      <c r="X4669" s="23"/>
      <c r="Y4669" s="23"/>
      <c r="Z4669" s="23"/>
      <c r="AA4669" s="23"/>
      <c r="AB4669" s="22" t="s">
        <v>164</v>
      </c>
      <c r="AC4669" s="22" t="s">
        <v>3361</v>
      </c>
      <c r="AD4669" s="22" t="s">
        <v>7582</v>
      </c>
      <c r="AE4669" s="22" t="s">
        <v>3363</v>
      </c>
      <c r="AF4669" s="102"/>
      <c r="AG4669" s="22" t="s">
        <v>3364</v>
      </c>
      <c r="AH4669" s="22" t="s">
        <v>3365</v>
      </c>
      <c r="AI4669" s="22">
        <v>0.0</v>
      </c>
      <c r="AJ4669" s="103">
        <v>0.0</v>
      </c>
      <c r="AK4669" s="103">
        <v>0.0</v>
      </c>
      <c r="AL4669" s="104"/>
      <c r="AM4669" s="22" t="s">
        <v>7711</v>
      </c>
    </row>
    <row r="4670">
      <c r="A4670" s="85">
        <v>46055.0</v>
      </c>
      <c r="B4670" s="85">
        <v>46056.0</v>
      </c>
      <c r="C4670" s="22" t="s">
        <v>1876</v>
      </c>
      <c r="D4670" s="22" t="s">
        <v>146</v>
      </c>
      <c r="E4670" s="22" t="s">
        <v>208</v>
      </c>
      <c r="F4670" s="97">
        <v>0.0</v>
      </c>
      <c r="G4670" s="97">
        <v>0.0</v>
      </c>
      <c r="H4670" s="97">
        <v>0.0</v>
      </c>
      <c r="I4670" s="97">
        <v>0.0</v>
      </c>
      <c r="J4670" s="97">
        <v>0.0</v>
      </c>
      <c r="K4670" s="22" t="s">
        <v>3531</v>
      </c>
      <c r="L4670" s="97">
        <v>0.0</v>
      </c>
      <c r="M4670" s="22" t="s">
        <v>3369</v>
      </c>
      <c r="N4670" s="22" t="s">
        <v>3360</v>
      </c>
      <c r="O4670" s="98"/>
      <c r="P4670" s="23"/>
      <c r="Q4670" s="23"/>
      <c r="R4670" s="23"/>
      <c r="S4670" s="23"/>
      <c r="T4670" s="23"/>
      <c r="U4670" s="23"/>
      <c r="V4670" s="23"/>
      <c r="W4670" s="23"/>
      <c r="X4670" s="23"/>
      <c r="Y4670" s="23"/>
      <c r="Z4670" s="23"/>
      <c r="AA4670" s="23"/>
      <c r="AB4670" s="22" t="s">
        <v>164</v>
      </c>
      <c r="AC4670" s="22" t="s">
        <v>3361</v>
      </c>
      <c r="AD4670" s="22" t="s">
        <v>7582</v>
      </c>
      <c r="AE4670" s="22" t="s">
        <v>3363</v>
      </c>
      <c r="AF4670" s="102"/>
      <c r="AG4670" s="22" t="s">
        <v>3364</v>
      </c>
      <c r="AH4670" s="22" t="s">
        <v>3365</v>
      </c>
      <c r="AI4670" s="22">
        <v>0.0</v>
      </c>
      <c r="AJ4670" s="103">
        <v>0.0</v>
      </c>
      <c r="AK4670" s="103">
        <v>0.0</v>
      </c>
      <c r="AL4670" s="104"/>
      <c r="AM4670" s="22" t="s">
        <v>7712</v>
      </c>
    </row>
    <row r="4671">
      <c r="A4671" s="85">
        <v>46056.0</v>
      </c>
      <c r="B4671" s="85">
        <v>46057.0</v>
      </c>
      <c r="C4671" s="22" t="s">
        <v>1876</v>
      </c>
      <c r="D4671" s="22" t="s">
        <v>146</v>
      </c>
      <c r="E4671" s="22" t="s">
        <v>303</v>
      </c>
      <c r="F4671" s="97">
        <v>0.0</v>
      </c>
      <c r="G4671" s="97">
        <v>0.0</v>
      </c>
      <c r="H4671" s="97">
        <v>0.0</v>
      </c>
      <c r="I4671" s="97">
        <v>0.0</v>
      </c>
      <c r="J4671" s="97">
        <v>0.0</v>
      </c>
      <c r="K4671" s="22" t="s">
        <v>3531</v>
      </c>
      <c r="L4671" s="97">
        <v>0.0</v>
      </c>
      <c r="M4671" s="22" t="s">
        <v>3369</v>
      </c>
      <c r="N4671" s="22" t="s">
        <v>3360</v>
      </c>
      <c r="O4671" s="98"/>
      <c r="P4671" s="23"/>
      <c r="Q4671" s="23"/>
      <c r="R4671" s="23"/>
      <c r="S4671" s="23"/>
      <c r="T4671" s="23"/>
      <c r="U4671" s="23"/>
      <c r="V4671" s="23"/>
      <c r="W4671" s="23"/>
      <c r="X4671" s="23"/>
      <c r="Y4671" s="23"/>
      <c r="Z4671" s="23"/>
      <c r="AA4671" s="23"/>
      <c r="AB4671" s="22" t="s">
        <v>164</v>
      </c>
      <c r="AC4671" s="22" t="s">
        <v>3361</v>
      </c>
      <c r="AD4671" s="22" t="s">
        <v>7582</v>
      </c>
      <c r="AE4671" s="22" t="s">
        <v>3363</v>
      </c>
      <c r="AF4671" s="102"/>
      <c r="AG4671" s="22" t="s">
        <v>3364</v>
      </c>
      <c r="AH4671" s="22" t="s">
        <v>3365</v>
      </c>
      <c r="AI4671" s="22">
        <v>0.0</v>
      </c>
      <c r="AJ4671" s="103">
        <v>0.0</v>
      </c>
      <c r="AK4671" s="103">
        <v>0.0</v>
      </c>
      <c r="AL4671" s="104"/>
      <c r="AM4671" s="22" t="s">
        <v>7713</v>
      </c>
    </row>
    <row r="4672">
      <c r="A4672" s="85">
        <v>46057.0</v>
      </c>
      <c r="B4672" s="85">
        <v>46058.0</v>
      </c>
      <c r="C4672" s="22" t="s">
        <v>1876</v>
      </c>
      <c r="D4672" s="22" t="s">
        <v>146</v>
      </c>
      <c r="E4672" s="22" t="s">
        <v>148</v>
      </c>
      <c r="F4672" s="97">
        <v>0.0</v>
      </c>
      <c r="G4672" s="97">
        <v>0.0</v>
      </c>
      <c r="H4672" s="97">
        <v>0.0</v>
      </c>
      <c r="I4672" s="97">
        <v>0.0</v>
      </c>
      <c r="J4672" s="97">
        <v>0.0</v>
      </c>
      <c r="K4672" s="22" t="s">
        <v>3531</v>
      </c>
      <c r="L4672" s="97">
        <v>0.0</v>
      </c>
      <c r="M4672" s="22" t="s">
        <v>3369</v>
      </c>
      <c r="N4672" s="22" t="s">
        <v>3360</v>
      </c>
      <c r="O4672" s="98"/>
      <c r="P4672" s="23"/>
      <c r="Q4672" s="23"/>
      <c r="R4672" s="23"/>
      <c r="S4672" s="23"/>
      <c r="T4672" s="23"/>
      <c r="U4672" s="23"/>
      <c r="V4672" s="23"/>
      <c r="W4672" s="23"/>
      <c r="X4672" s="23"/>
      <c r="Y4672" s="23"/>
      <c r="Z4672" s="23"/>
      <c r="AA4672" s="23"/>
      <c r="AB4672" s="22" t="s">
        <v>164</v>
      </c>
      <c r="AC4672" s="22" t="s">
        <v>3361</v>
      </c>
      <c r="AD4672" s="22" t="s">
        <v>7582</v>
      </c>
      <c r="AE4672" s="22" t="s">
        <v>3363</v>
      </c>
      <c r="AF4672" s="102"/>
      <c r="AG4672" s="22" t="s">
        <v>3364</v>
      </c>
      <c r="AH4672" s="22" t="s">
        <v>3365</v>
      </c>
      <c r="AI4672" s="22">
        <v>0.0</v>
      </c>
      <c r="AJ4672" s="103">
        <v>0.0</v>
      </c>
      <c r="AK4672" s="103">
        <v>0.0</v>
      </c>
      <c r="AL4672" s="104"/>
      <c r="AM4672" s="22" t="s">
        <v>7714</v>
      </c>
    </row>
    <row r="4673">
      <c r="A4673" s="85">
        <v>46058.0</v>
      </c>
      <c r="B4673" s="85">
        <v>46059.0</v>
      </c>
      <c r="C4673" s="22" t="s">
        <v>1876</v>
      </c>
      <c r="D4673" s="22" t="s">
        <v>146</v>
      </c>
      <c r="E4673" s="22" t="s">
        <v>196</v>
      </c>
      <c r="F4673" s="97">
        <v>0.0</v>
      </c>
      <c r="G4673" s="97">
        <v>0.0</v>
      </c>
      <c r="H4673" s="97">
        <v>0.0</v>
      </c>
      <c r="I4673" s="97">
        <v>0.0</v>
      </c>
      <c r="J4673" s="97">
        <v>0.0</v>
      </c>
      <c r="K4673" s="22" t="s">
        <v>3531</v>
      </c>
      <c r="L4673" s="97">
        <v>0.0</v>
      </c>
      <c r="M4673" s="22" t="s">
        <v>3369</v>
      </c>
      <c r="N4673" s="22" t="s">
        <v>3360</v>
      </c>
      <c r="O4673" s="98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  <c r="Z4673" s="23"/>
      <c r="AA4673" s="23"/>
      <c r="AB4673" s="22" t="s">
        <v>164</v>
      </c>
      <c r="AC4673" s="22" t="s">
        <v>3361</v>
      </c>
      <c r="AD4673" s="22" t="s">
        <v>7582</v>
      </c>
      <c r="AE4673" s="22" t="s">
        <v>3363</v>
      </c>
      <c r="AF4673" s="102"/>
      <c r="AG4673" s="22" t="s">
        <v>3364</v>
      </c>
      <c r="AH4673" s="22" t="s">
        <v>3365</v>
      </c>
      <c r="AI4673" s="22">
        <v>0.0</v>
      </c>
      <c r="AJ4673" s="103">
        <v>0.0</v>
      </c>
      <c r="AK4673" s="103">
        <v>0.0</v>
      </c>
      <c r="AL4673" s="104"/>
      <c r="AM4673" s="22" t="s">
        <v>7715</v>
      </c>
    </row>
    <row r="4674">
      <c r="A4674" s="85">
        <v>46059.0</v>
      </c>
      <c r="B4674" s="85">
        <v>46060.0</v>
      </c>
      <c r="C4674" s="22" t="s">
        <v>1876</v>
      </c>
      <c r="D4674" s="22" t="s">
        <v>146</v>
      </c>
      <c r="E4674" s="22" t="s">
        <v>288</v>
      </c>
      <c r="F4674" s="97">
        <v>0.0</v>
      </c>
      <c r="G4674" s="97">
        <v>0.0</v>
      </c>
      <c r="H4674" s="97">
        <v>0.0</v>
      </c>
      <c r="I4674" s="97">
        <v>0.0</v>
      </c>
      <c r="J4674" s="97">
        <v>0.0</v>
      </c>
      <c r="K4674" s="22" t="s">
        <v>3531</v>
      </c>
      <c r="L4674" s="97">
        <v>0.0</v>
      </c>
      <c r="M4674" s="22" t="s">
        <v>3369</v>
      </c>
      <c r="N4674" s="22" t="s">
        <v>3360</v>
      </c>
      <c r="O4674" s="98"/>
      <c r="P4674" s="23"/>
      <c r="Q4674" s="23"/>
      <c r="R4674" s="23"/>
      <c r="S4674" s="23"/>
      <c r="T4674" s="23"/>
      <c r="U4674" s="23"/>
      <c r="V4674" s="23"/>
      <c r="W4674" s="23"/>
      <c r="X4674" s="23"/>
      <c r="Y4674" s="23"/>
      <c r="Z4674" s="23"/>
      <c r="AA4674" s="23"/>
      <c r="AB4674" s="22" t="s">
        <v>164</v>
      </c>
      <c r="AC4674" s="22" t="s">
        <v>3361</v>
      </c>
      <c r="AD4674" s="22" t="s">
        <v>7582</v>
      </c>
      <c r="AE4674" s="22" t="s">
        <v>3363</v>
      </c>
      <c r="AF4674" s="102"/>
      <c r="AG4674" s="22" t="s">
        <v>3364</v>
      </c>
      <c r="AH4674" s="22" t="s">
        <v>3365</v>
      </c>
      <c r="AI4674" s="22">
        <v>0.0</v>
      </c>
      <c r="AJ4674" s="103">
        <v>0.0</v>
      </c>
      <c r="AK4674" s="103">
        <v>0.0</v>
      </c>
      <c r="AL4674" s="104"/>
      <c r="AM4674" s="22" t="s">
        <v>7716</v>
      </c>
    </row>
    <row r="4675">
      <c r="A4675" s="85">
        <v>46060.0</v>
      </c>
      <c r="B4675" s="85">
        <v>46061.0</v>
      </c>
      <c r="C4675" s="22" t="s">
        <v>1876</v>
      </c>
      <c r="D4675" s="22" t="s">
        <v>146</v>
      </c>
      <c r="E4675" s="22" t="s">
        <v>256</v>
      </c>
      <c r="F4675" s="97">
        <v>0.0</v>
      </c>
      <c r="G4675" s="97">
        <v>0.0</v>
      </c>
      <c r="H4675" s="97">
        <v>0.0</v>
      </c>
      <c r="I4675" s="97">
        <v>0.0</v>
      </c>
      <c r="J4675" s="97">
        <v>0.0</v>
      </c>
      <c r="K4675" s="22" t="s">
        <v>3531</v>
      </c>
      <c r="L4675" s="97">
        <v>0.0</v>
      </c>
      <c r="M4675" s="22" t="s">
        <v>3369</v>
      </c>
      <c r="N4675" s="22" t="s">
        <v>3360</v>
      </c>
      <c r="O4675" s="98"/>
      <c r="P4675" s="23"/>
      <c r="Q4675" s="23"/>
      <c r="R4675" s="23"/>
      <c r="S4675" s="23"/>
      <c r="T4675" s="23"/>
      <c r="U4675" s="23"/>
      <c r="V4675" s="23"/>
      <c r="W4675" s="23"/>
      <c r="X4675" s="23"/>
      <c r="Y4675" s="23"/>
      <c r="Z4675" s="23"/>
      <c r="AA4675" s="23"/>
      <c r="AB4675" s="22" t="s">
        <v>164</v>
      </c>
      <c r="AC4675" s="22" t="s">
        <v>3361</v>
      </c>
      <c r="AD4675" s="22" t="s">
        <v>7582</v>
      </c>
      <c r="AE4675" s="22" t="s">
        <v>3363</v>
      </c>
      <c r="AF4675" s="102"/>
      <c r="AG4675" s="22" t="s">
        <v>3364</v>
      </c>
      <c r="AH4675" s="22" t="s">
        <v>3365</v>
      </c>
      <c r="AI4675" s="22">
        <v>0.0</v>
      </c>
      <c r="AJ4675" s="103">
        <v>0.0</v>
      </c>
      <c r="AK4675" s="103">
        <v>0.0</v>
      </c>
      <c r="AL4675" s="104"/>
      <c r="AM4675" s="22" t="s">
        <v>7717</v>
      </c>
    </row>
    <row r="4676">
      <c r="A4676" s="85">
        <v>46061.0</v>
      </c>
      <c r="B4676" s="85">
        <v>46062.0</v>
      </c>
      <c r="C4676" s="22" t="s">
        <v>1876</v>
      </c>
      <c r="D4676" s="22" t="s">
        <v>146</v>
      </c>
      <c r="E4676" s="22" t="s">
        <v>180</v>
      </c>
      <c r="F4676" s="97">
        <v>0.0</v>
      </c>
      <c r="G4676" s="97">
        <v>0.0</v>
      </c>
      <c r="H4676" s="97">
        <v>0.0</v>
      </c>
      <c r="I4676" s="97">
        <v>0.0</v>
      </c>
      <c r="J4676" s="97">
        <v>0.0</v>
      </c>
      <c r="K4676" s="22" t="s">
        <v>3531</v>
      </c>
      <c r="L4676" s="97">
        <v>0.0</v>
      </c>
      <c r="M4676" s="22" t="s">
        <v>3369</v>
      </c>
      <c r="N4676" s="22" t="s">
        <v>3360</v>
      </c>
      <c r="O4676" s="98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  <c r="Z4676" s="23"/>
      <c r="AA4676" s="23"/>
      <c r="AB4676" s="22" t="s">
        <v>164</v>
      </c>
      <c r="AC4676" s="22" t="s">
        <v>3361</v>
      </c>
      <c r="AD4676" s="22" t="s">
        <v>7582</v>
      </c>
      <c r="AE4676" s="22" t="s">
        <v>3363</v>
      </c>
      <c r="AF4676" s="102"/>
      <c r="AG4676" s="22" t="s">
        <v>3364</v>
      </c>
      <c r="AH4676" s="22" t="s">
        <v>3365</v>
      </c>
      <c r="AI4676" s="22">
        <v>0.0</v>
      </c>
      <c r="AJ4676" s="103">
        <v>0.0</v>
      </c>
      <c r="AK4676" s="103">
        <v>0.0</v>
      </c>
      <c r="AL4676" s="104"/>
      <c r="AM4676" s="22" t="s">
        <v>7718</v>
      </c>
    </row>
    <row r="4677">
      <c r="A4677" s="85">
        <v>46062.0</v>
      </c>
      <c r="B4677" s="85">
        <v>46063.0</v>
      </c>
      <c r="C4677" s="22" t="s">
        <v>1876</v>
      </c>
      <c r="D4677" s="22" t="s">
        <v>146</v>
      </c>
      <c r="E4677" s="22" t="s">
        <v>208</v>
      </c>
      <c r="F4677" s="97">
        <v>0.0</v>
      </c>
      <c r="G4677" s="97">
        <v>0.0</v>
      </c>
      <c r="H4677" s="97">
        <v>0.0</v>
      </c>
      <c r="I4677" s="97">
        <v>0.0</v>
      </c>
      <c r="J4677" s="97">
        <v>0.0</v>
      </c>
      <c r="K4677" s="22" t="s">
        <v>3531</v>
      </c>
      <c r="L4677" s="97">
        <v>0.0</v>
      </c>
      <c r="M4677" s="22" t="s">
        <v>3369</v>
      </c>
      <c r="N4677" s="22" t="s">
        <v>3360</v>
      </c>
      <c r="O4677" s="98"/>
      <c r="P4677" s="23"/>
      <c r="Q4677" s="23"/>
      <c r="R4677" s="23"/>
      <c r="S4677" s="23"/>
      <c r="T4677" s="23"/>
      <c r="U4677" s="23"/>
      <c r="V4677" s="23"/>
      <c r="W4677" s="23"/>
      <c r="X4677" s="23"/>
      <c r="Y4677" s="23"/>
      <c r="Z4677" s="23"/>
      <c r="AA4677" s="23"/>
      <c r="AB4677" s="22" t="s">
        <v>164</v>
      </c>
      <c r="AC4677" s="22" t="s">
        <v>3361</v>
      </c>
      <c r="AD4677" s="22" t="s">
        <v>7582</v>
      </c>
      <c r="AE4677" s="22" t="s">
        <v>3363</v>
      </c>
      <c r="AF4677" s="102"/>
      <c r="AG4677" s="22" t="s">
        <v>3364</v>
      </c>
      <c r="AH4677" s="22" t="s">
        <v>3365</v>
      </c>
      <c r="AI4677" s="22">
        <v>0.0</v>
      </c>
      <c r="AJ4677" s="103">
        <v>0.0</v>
      </c>
      <c r="AK4677" s="103">
        <v>0.0</v>
      </c>
      <c r="AL4677" s="104"/>
      <c r="AM4677" s="22" t="s">
        <v>7719</v>
      </c>
    </row>
    <row r="4678">
      <c r="A4678" s="85">
        <v>46063.0</v>
      </c>
      <c r="B4678" s="85">
        <v>46064.0</v>
      </c>
      <c r="C4678" s="22" t="s">
        <v>1876</v>
      </c>
      <c r="D4678" s="22" t="s">
        <v>146</v>
      </c>
      <c r="E4678" s="22" t="s">
        <v>303</v>
      </c>
      <c r="F4678" s="97">
        <v>0.0</v>
      </c>
      <c r="G4678" s="97">
        <v>0.0</v>
      </c>
      <c r="H4678" s="97">
        <v>0.0</v>
      </c>
      <c r="I4678" s="97">
        <v>0.0</v>
      </c>
      <c r="J4678" s="97">
        <v>0.0</v>
      </c>
      <c r="K4678" s="22" t="s">
        <v>3531</v>
      </c>
      <c r="L4678" s="97">
        <v>0.0</v>
      </c>
      <c r="M4678" s="22" t="s">
        <v>3369</v>
      </c>
      <c r="N4678" s="22" t="s">
        <v>3360</v>
      </c>
      <c r="O4678" s="98"/>
      <c r="P4678" s="23"/>
      <c r="Q4678" s="23"/>
      <c r="R4678" s="23"/>
      <c r="S4678" s="23"/>
      <c r="T4678" s="23"/>
      <c r="U4678" s="23"/>
      <c r="V4678" s="23"/>
      <c r="W4678" s="23"/>
      <c r="X4678" s="23"/>
      <c r="Y4678" s="23"/>
      <c r="Z4678" s="23"/>
      <c r="AA4678" s="23"/>
      <c r="AB4678" s="22" t="s">
        <v>164</v>
      </c>
      <c r="AC4678" s="22" t="s">
        <v>3361</v>
      </c>
      <c r="AD4678" s="22" t="s">
        <v>7582</v>
      </c>
      <c r="AE4678" s="22" t="s">
        <v>3363</v>
      </c>
      <c r="AF4678" s="102"/>
      <c r="AG4678" s="22" t="s">
        <v>3364</v>
      </c>
      <c r="AH4678" s="22" t="s">
        <v>3365</v>
      </c>
      <c r="AI4678" s="22">
        <v>0.0</v>
      </c>
      <c r="AJ4678" s="103">
        <v>0.0</v>
      </c>
      <c r="AK4678" s="103">
        <v>0.0</v>
      </c>
      <c r="AL4678" s="104"/>
      <c r="AM4678" s="22" t="s">
        <v>7720</v>
      </c>
    </row>
    <row r="4679">
      <c r="A4679" s="85">
        <v>46064.0</v>
      </c>
      <c r="B4679" s="85">
        <v>46065.0</v>
      </c>
      <c r="C4679" s="22" t="s">
        <v>1876</v>
      </c>
      <c r="D4679" s="22" t="s">
        <v>146</v>
      </c>
      <c r="E4679" s="22" t="s">
        <v>148</v>
      </c>
      <c r="F4679" s="97">
        <v>0.0</v>
      </c>
      <c r="G4679" s="97">
        <v>0.0</v>
      </c>
      <c r="H4679" s="97">
        <v>0.0</v>
      </c>
      <c r="I4679" s="97">
        <v>0.0</v>
      </c>
      <c r="J4679" s="97">
        <v>0.0</v>
      </c>
      <c r="K4679" s="22" t="s">
        <v>3531</v>
      </c>
      <c r="L4679" s="97">
        <v>0.0</v>
      </c>
      <c r="M4679" s="22" t="s">
        <v>3369</v>
      </c>
      <c r="N4679" s="22" t="s">
        <v>3360</v>
      </c>
      <c r="O4679" s="98"/>
      <c r="P4679" s="23"/>
      <c r="Q4679" s="23"/>
      <c r="R4679" s="23"/>
      <c r="S4679" s="23"/>
      <c r="T4679" s="23"/>
      <c r="U4679" s="23"/>
      <c r="V4679" s="23"/>
      <c r="W4679" s="23"/>
      <c r="X4679" s="23"/>
      <c r="Y4679" s="23"/>
      <c r="Z4679" s="23"/>
      <c r="AA4679" s="23"/>
      <c r="AB4679" s="22" t="s">
        <v>164</v>
      </c>
      <c r="AC4679" s="22" t="s">
        <v>3361</v>
      </c>
      <c r="AD4679" s="22" t="s">
        <v>7582</v>
      </c>
      <c r="AE4679" s="22" t="s">
        <v>3363</v>
      </c>
      <c r="AF4679" s="102"/>
      <c r="AG4679" s="22" t="s">
        <v>3364</v>
      </c>
      <c r="AH4679" s="22" t="s">
        <v>3365</v>
      </c>
      <c r="AI4679" s="22">
        <v>0.0</v>
      </c>
      <c r="AJ4679" s="103">
        <v>0.0</v>
      </c>
      <c r="AK4679" s="103">
        <v>0.0</v>
      </c>
      <c r="AL4679" s="104"/>
      <c r="AM4679" s="22" t="s">
        <v>7721</v>
      </c>
    </row>
    <row r="4680">
      <c r="A4680" s="85">
        <v>46065.0</v>
      </c>
      <c r="B4680" s="85">
        <v>46066.0</v>
      </c>
      <c r="C4680" s="22" t="s">
        <v>1876</v>
      </c>
      <c r="D4680" s="22" t="s">
        <v>146</v>
      </c>
      <c r="E4680" s="22" t="s">
        <v>196</v>
      </c>
      <c r="F4680" s="97">
        <v>0.0</v>
      </c>
      <c r="G4680" s="97">
        <v>0.0</v>
      </c>
      <c r="H4680" s="97">
        <v>0.0</v>
      </c>
      <c r="I4680" s="97">
        <v>0.0</v>
      </c>
      <c r="J4680" s="97">
        <v>0.0</v>
      </c>
      <c r="K4680" s="22" t="s">
        <v>3531</v>
      </c>
      <c r="L4680" s="97">
        <v>0.0</v>
      </c>
      <c r="M4680" s="22" t="s">
        <v>3369</v>
      </c>
      <c r="N4680" s="22" t="s">
        <v>3360</v>
      </c>
      <c r="O4680" s="98"/>
      <c r="P4680" s="23"/>
      <c r="Q4680" s="23"/>
      <c r="R4680" s="23"/>
      <c r="S4680" s="23"/>
      <c r="T4680" s="23"/>
      <c r="U4680" s="23"/>
      <c r="V4680" s="23"/>
      <c r="W4680" s="23"/>
      <c r="X4680" s="23"/>
      <c r="Y4680" s="23"/>
      <c r="Z4680" s="23"/>
      <c r="AA4680" s="23"/>
      <c r="AB4680" s="22" t="s">
        <v>164</v>
      </c>
      <c r="AC4680" s="22" t="s">
        <v>3361</v>
      </c>
      <c r="AD4680" s="22" t="s">
        <v>7582</v>
      </c>
      <c r="AE4680" s="22" t="s">
        <v>3363</v>
      </c>
      <c r="AF4680" s="102"/>
      <c r="AG4680" s="22" t="s">
        <v>3364</v>
      </c>
      <c r="AH4680" s="22" t="s">
        <v>3365</v>
      </c>
      <c r="AI4680" s="22">
        <v>0.0</v>
      </c>
      <c r="AJ4680" s="103">
        <v>0.0</v>
      </c>
      <c r="AK4680" s="103">
        <v>0.0</v>
      </c>
      <c r="AL4680" s="104"/>
      <c r="AM4680" s="22" t="s">
        <v>7722</v>
      </c>
    </row>
    <row r="4681">
      <c r="A4681" s="85">
        <v>46066.0</v>
      </c>
      <c r="B4681" s="85">
        <v>46067.0</v>
      </c>
      <c r="C4681" s="22" t="s">
        <v>1876</v>
      </c>
      <c r="D4681" s="22" t="s">
        <v>146</v>
      </c>
      <c r="E4681" s="22" t="s">
        <v>288</v>
      </c>
      <c r="F4681" s="97">
        <v>0.0</v>
      </c>
      <c r="G4681" s="97">
        <v>0.0</v>
      </c>
      <c r="H4681" s="97">
        <v>0.0</v>
      </c>
      <c r="I4681" s="97">
        <v>0.0</v>
      </c>
      <c r="J4681" s="97">
        <v>0.0</v>
      </c>
      <c r="K4681" s="22" t="s">
        <v>3531</v>
      </c>
      <c r="L4681" s="97">
        <v>0.0</v>
      </c>
      <c r="M4681" s="22" t="s">
        <v>3369</v>
      </c>
      <c r="N4681" s="22" t="s">
        <v>3360</v>
      </c>
      <c r="O4681" s="98"/>
      <c r="P4681" s="23"/>
      <c r="Q4681" s="23"/>
      <c r="R4681" s="23"/>
      <c r="S4681" s="23"/>
      <c r="T4681" s="23"/>
      <c r="U4681" s="23"/>
      <c r="V4681" s="23"/>
      <c r="W4681" s="23"/>
      <c r="X4681" s="23"/>
      <c r="Y4681" s="23"/>
      <c r="Z4681" s="23"/>
      <c r="AA4681" s="23"/>
      <c r="AB4681" s="22" t="s">
        <v>164</v>
      </c>
      <c r="AC4681" s="22" t="s">
        <v>3361</v>
      </c>
      <c r="AD4681" s="22" t="s">
        <v>7582</v>
      </c>
      <c r="AE4681" s="22" t="s">
        <v>3363</v>
      </c>
      <c r="AF4681" s="102"/>
      <c r="AG4681" s="22" t="s">
        <v>3364</v>
      </c>
      <c r="AH4681" s="22" t="s">
        <v>3365</v>
      </c>
      <c r="AI4681" s="22">
        <v>0.0</v>
      </c>
      <c r="AJ4681" s="103">
        <v>0.0</v>
      </c>
      <c r="AK4681" s="103">
        <v>0.0</v>
      </c>
      <c r="AL4681" s="104"/>
      <c r="AM4681" s="22" t="s">
        <v>7723</v>
      </c>
    </row>
    <row r="4682">
      <c r="A4682" s="85">
        <v>46067.0</v>
      </c>
      <c r="B4682" s="85">
        <v>46068.0</v>
      </c>
      <c r="C4682" s="22" t="s">
        <v>1876</v>
      </c>
      <c r="D4682" s="22" t="s">
        <v>146</v>
      </c>
      <c r="E4682" s="22" t="s">
        <v>256</v>
      </c>
      <c r="F4682" s="97">
        <v>0.0</v>
      </c>
      <c r="G4682" s="97">
        <v>0.0</v>
      </c>
      <c r="H4682" s="97">
        <v>0.0</v>
      </c>
      <c r="I4682" s="97">
        <v>0.0</v>
      </c>
      <c r="J4682" s="97">
        <v>0.0</v>
      </c>
      <c r="K4682" s="22" t="s">
        <v>3531</v>
      </c>
      <c r="L4682" s="97">
        <v>0.0</v>
      </c>
      <c r="M4682" s="22" t="s">
        <v>3369</v>
      </c>
      <c r="N4682" s="22" t="s">
        <v>3360</v>
      </c>
      <c r="O4682" s="98"/>
      <c r="P4682" s="23"/>
      <c r="Q4682" s="23"/>
      <c r="R4682" s="23"/>
      <c r="S4682" s="23"/>
      <c r="T4682" s="23"/>
      <c r="U4682" s="23"/>
      <c r="V4682" s="23"/>
      <c r="W4682" s="23"/>
      <c r="X4682" s="23"/>
      <c r="Y4682" s="23"/>
      <c r="Z4682" s="23"/>
      <c r="AA4682" s="23"/>
      <c r="AB4682" s="22" t="s">
        <v>164</v>
      </c>
      <c r="AC4682" s="22" t="s">
        <v>3361</v>
      </c>
      <c r="AD4682" s="22" t="s">
        <v>7582</v>
      </c>
      <c r="AE4682" s="22" t="s">
        <v>3363</v>
      </c>
      <c r="AF4682" s="102"/>
      <c r="AG4682" s="22" t="s">
        <v>3364</v>
      </c>
      <c r="AH4682" s="22" t="s">
        <v>3365</v>
      </c>
      <c r="AI4682" s="22">
        <v>0.0</v>
      </c>
      <c r="AJ4682" s="103">
        <v>0.0</v>
      </c>
      <c r="AK4682" s="103">
        <v>0.0</v>
      </c>
      <c r="AL4682" s="104"/>
      <c r="AM4682" s="22" t="s">
        <v>7724</v>
      </c>
    </row>
    <row r="4683">
      <c r="A4683" s="85">
        <v>46068.0</v>
      </c>
      <c r="B4683" s="85">
        <v>46069.0</v>
      </c>
      <c r="C4683" s="22" t="s">
        <v>1876</v>
      </c>
      <c r="D4683" s="22" t="s">
        <v>146</v>
      </c>
      <c r="E4683" s="22" t="s">
        <v>180</v>
      </c>
      <c r="F4683" s="97">
        <v>0.0</v>
      </c>
      <c r="G4683" s="97">
        <v>0.0</v>
      </c>
      <c r="H4683" s="97">
        <v>0.0</v>
      </c>
      <c r="I4683" s="97">
        <v>0.0</v>
      </c>
      <c r="J4683" s="97">
        <v>0.0</v>
      </c>
      <c r="K4683" s="22" t="s">
        <v>3531</v>
      </c>
      <c r="L4683" s="97">
        <v>0.0</v>
      </c>
      <c r="M4683" s="22" t="s">
        <v>3369</v>
      </c>
      <c r="N4683" s="22" t="s">
        <v>3360</v>
      </c>
      <c r="O4683" s="98"/>
      <c r="P4683" s="23"/>
      <c r="Q4683" s="23"/>
      <c r="R4683" s="23"/>
      <c r="S4683" s="23"/>
      <c r="T4683" s="23"/>
      <c r="U4683" s="23"/>
      <c r="V4683" s="23"/>
      <c r="W4683" s="23"/>
      <c r="X4683" s="23"/>
      <c r="Y4683" s="23"/>
      <c r="Z4683" s="23"/>
      <c r="AA4683" s="23"/>
      <c r="AB4683" s="22" t="s">
        <v>164</v>
      </c>
      <c r="AC4683" s="22" t="s">
        <v>3361</v>
      </c>
      <c r="AD4683" s="22" t="s">
        <v>7582</v>
      </c>
      <c r="AE4683" s="22" t="s">
        <v>3363</v>
      </c>
      <c r="AF4683" s="102"/>
      <c r="AG4683" s="22" t="s">
        <v>3364</v>
      </c>
      <c r="AH4683" s="22" t="s">
        <v>3365</v>
      </c>
      <c r="AI4683" s="22">
        <v>0.0</v>
      </c>
      <c r="AJ4683" s="103">
        <v>0.0</v>
      </c>
      <c r="AK4683" s="103">
        <v>0.0</v>
      </c>
      <c r="AL4683" s="104"/>
      <c r="AM4683" s="22" t="s">
        <v>7725</v>
      </c>
    </row>
    <row r="4684">
      <c r="A4684" s="85">
        <v>46069.0</v>
      </c>
      <c r="B4684" s="85">
        <v>46070.0</v>
      </c>
      <c r="C4684" s="22" t="s">
        <v>1876</v>
      </c>
      <c r="D4684" s="22" t="s">
        <v>146</v>
      </c>
      <c r="E4684" s="22" t="s">
        <v>208</v>
      </c>
      <c r="F4684" s="97">
        <v>0.0</v>
      </c>
      <c r="G4684" s="97">
        <v>0.0</v>
      </c>
      <c r="H4684" s="97">
        <v>0.0</v>
      </c>
      <c r="I4684" s="97">
        <v>0.0</v>
      </c>
      <c r="J4684" s="97">
        <v>0.0</v>
      </c>
      <c r="K4684" s="22" t="s">
        <v>3531</v>
      </c>
      <c r="L4684" s="97">
        <v>0.0</v>
      </c>
      <c r="M4684" s="22" t="s">
        <v>3369</v>
      </c>
      <c r="N4684" s="22" t="s">
        <v>3360</v>
      </c>
      <c r="O4684" s="98"/>
      <c r="P4684" s="23"/>
      <c r="Q4684" s="23"/>
      <c r="R4684" s="23"/>
      <c r="S4684" s="23"/>
      <c r="T4684" s="23"/>
      <c r="U4684" s="23"/>
      <c r="V4684" s="23"/>
      <c r="W4684" s="23"/>
      <c r="X4684" s="23"/>
      <c r="Y4684" s="23"/>
      <c r="Z4684" s="23"/>
      <c r="AA4684" s="23"/>
      <c r="AB4684" s="22" t="s">
        <v>164</v>
      </c>
      <c r="AC4684" s="22" t="s">
        <v>3361</v>
      </c>
      <c r="AD4684" s="22" t="s">
        <v>7582</v>
      </c>
      <c r="AE4684" s="22" t="s">
        <v>3363</v>
      </c>
      <c r="AF4684" s="102"/>
      <c r="AG4684" s="22" t="s">
        <v>3364</v>
      </c>
      <c r="AH4684" s="22" t="s">
        <v>3365</v>
      </c>
      <c r="AI4684" s="22">
        <v>0.0</v>
      </c>
      <c r="AJ4684" s="103">
        <v>0.0</v>
      </c>
      <c r="AK4684" s="103">
        <v>0.0</v>
      </c>
      <c r="AL4684" s="104"/>
      <c r="AM4684" s="22" t="s">
        <v>7726</v>
      </c>
    </row>
    <row r="4685">
      <c r="A4685" s="85">
        <v>46070.0</v>
      </c>
      <c r="B4685" s="85">
        <v>46071.0</v>
      </c>
      <c r="C4685" s="22" t="s">
        <v>1876</v>
      </c>
      <c r="D4685" s="22" t="s">
        <v>146</v>
      </c>
      <c r="E4685" s="22" t="s">
        <v>303</v>
      </c>
      <c r="F4685" s="97">
        <v>0.0</v>
      </c>
      <c r="G4685" s="97">
        <v>0.0</v>
      </c>
      <c r="H4685" s="97">
        <v>0.0</v>
      </c>
      <c r="I4685" s="97">
        <v>0.0</v>
      </c>
      <c r="J4685" s="97">
        <v>0.0</v>
      </c>
      <c r="K4685" s="22" t="s">
        <v>3531</v>
      </c>
      <c r="L4685" s="97">
        <v>0.0</v>
      </c>
      <c r="M4685" s="22" t="s">
        <v>3369</v>
      </c>
      <c r="N4685" s="22" t="s">
        <v>3360</v>
      </c>
      <c r="O4685" s="98"/>
      <c r="P4685" s="23"/>
      <c r="Q4685" s="23"/>
      <c r="R4685" s="23"/>
      <c r="S4685" s="23"/>
      <c r="T4685" s="23"/>
      <c r="U4685" s="23"/>
      <c r="V4685" s="23"/>
      <c r="W4685" s="23"/>
      <c r="X4685" s="23"/>
      <c r="Y4685" s="23"/>
      <c r="Z4685" s="23"/>
      <c r="AA4685" s="23"/>
      <c r="AB4685" s="22" t="s">
        <v>164</v>
      </c>
      <c r="AC4685" s="22" t="s">
        <v>3361</v>
      </c>
      <c r="AD4685" s="22" t="s">
        <v>7582</v>
      </c>
      <c r="AE4685" s="22" t="s">
        <v>3363</v>
      </c>
      <c r="AF4685" s="102"/>
      <c r="AG4685" s="22" t="s">
        <v>3364</v>
      </c>
      <c r="AH4685" s="22" t="s">
        <v>3365</v>
      </c>
      <c r="AI4685" s="22">
        <v>0.0</v>
      </c>
      <c r="AJ4685" s="103">
        <v>0.0</v>
      </c>
      <c r="AK4685" s="103">
        <v>0.0</v>
      </c>
      <c r="AL4685" s="104"/>
      <c r="AM4685" s="22" t="s">
        <v>7727</v>
      </c>
    </row>
    <row r="4686">
      <c r="A4686" s="85">
        <v>46071.0</v>
      </c>
      <c r="B4686" s="85">
        <v>46072.0</v>
      </c>
      <c r="C4686" s="22" t="s">
        <v>1876</v>
      </c>
      <c r="D4686" s="22" t="s">
        <v>146</v>
      </c>
      <c r="E4686" s="22" t="s">
        <v>148</v>
      </c>
      <c r="F4686" s="97">
        <v>0.0</v>
      </c>
      <c r="G4686" s="97">
        <v>0.0</v>
      </c>
      <c r="H4686" s="97">
        <v>0.0</v>
      </c>
      <c r="I4686" s="97">
        <v>0.0</v>
      </c>
      <c r="J4686" s="97">
        <v>0.0</v>
      </c>
      <c r="K4686" s="22" t="s">
        <v>3531</v>
      </c>
      <c r="L4686" s="97">
        <v>0.0</v>
      </c>
      <c r="M4686" s="22" t="s">
        <v>3369</v>
      </c>
      <c r="N4686" s="22" t="s">
        <v>3360</v>
      </c>
      <c r="O4686" s="98"/>
      <c r="P4686" s="23"/>
      <c r="Q4686" s="23"/>
      <c r="R4686" s="23"/>
      <c r="S4686" s="23"/>
      <c r="T4686" s="23"/>
      <c r="U4686" s="23"/>
      <c r="V4686" s="23"/>
      <c r="W4686" s="23"/>
      <c r="X4686" s="23"/>
      <c r="Y4686" s="23"/>
      <c r="Z4686" s="23"/>
      <c r="AA4686" s="23"/>
      <c r="AB4686" s="22" t="s">
        <v>164</v>
      </c>
      <c r="AC4686" s="22" t="s">
        <v>3361</v>
      </c>
      <c r="AD4686" s="22" t="s">
        <v>7582</v>
      </c>
      <c r="AE4686" s="22" t="s">
        <v>3363</v>
      </c>
      <c r="AF4686" s="102"/>
      <c r="AG4686" s="22" t="s">
        <v>3364</v>
      </c>
      <c r="AH4686" s="22" t="s">
        <v>3365</v>
      </c>
      <c r="AI4686" s="22">
        <v>0.0</v>
      </c>
      <c r="AJ4686" s="103">
        <v>0.0</v>
      </c>
      <c r="AK4686" s="103">
        <v>0.0</v>
      </c>
      <c r="AL4686" s="104"/>
      <c r="AM4686" s="22" t="s">
        <v>7728</v>
      </c>
    </row>
    <row r="4687">
      <c r="A4687" s="85">
        <v>46072.0</v>
      </c>
      <c r="B4687" s="85">
        <v>46073.0</v>
      </c>
      <c r="C4687" s="22" t="s">
        <v>1876</v>
      </c>
      <c r="D4687" s="22" t="s">
        <v>146</v>
      </c>
      <c r="E4687" s="22" t="s">
        <v>196</v>
      </c>
      <c r="F4687" s="97">
        <v>0.0</v>
      </c>
      <c r="G4687" s="97">
        <v>0.0</v>
      </c>
      <c r="H4687" s="97">
        <v>0.0</v>
      </c>
      <c r="I4687" s="97">
        <v>0.0</v>
      </c>
      <c r="J4687" s="97">
        <v>0.0</v>
      </c>
      <c r="K4687" s="22" t="s">
        <v>3531</v>
      </c>
      <c r="L4687" s="97">
        <v>0.0</v>
      </c>
      <c r="M4687" s="22" t="s">
        <v>3369</v>
      </c>
      <c r="N4687" s="22" t="s">
        <v>3360</v>
      </c>
      <c r="O4687" s="98"/>
      <c r="P4687" s="23"/>
      <c r="Q4687" s="23"/>
      <c r="R4687" s="23"/>
      <c r="S4687" s="23"/>
      <c r="T4687" s="23"/>
      <c r="U4687" s="23"/>
      <c r="V4687" s="23"/>
      <c r="W4687" s="23"/>
      <c r="X4687" s="23"/>
      <c r="Y4687" s="23"/>
      <c r="Z4687" s="23"/>
      <c r="AA4687" s="23"/>
      <c r="AB4687" s="22" t="s">
        <v>164</v>
      </c>
      <c r="AC4687" s="22" t="s">
        <v>3361</v>
      </c>
      <c r="AD4687" s="22" t="s">
        <v>7582</v>
      </c>
      <c r="AE4687" s="22" t="s">
        <v>3363</v>
      </c>
      <c r="AF4687" s="102"/>
      <c r="AG4687" s="22" t="s">
        <v>3364</v>
      </c>
      <c r="AH4687" s="22" t="s">
        <v>3365</v>
      </c>
      <c r="AI4687" s="22">
        <v>0.0</v>
      </c>
      <c r="AJ4687" s="103">
        <v>0.0</v>
      </c>
      <c r="AK4687" s="103">
        <v>0.0</v>
      </c>
      <c r="AL4687" s="104"/>
      <c r="AM4687" s="22" t="s">
        <v>7729</v>
      </c>
    </row>
    <row r="4688">
      <c r="A4688" s="85">
        <v>46073.0</v>
      </c>
      <c r="B4688" s="85">
        <v>46074.0</v>
      </c>
      <c r="C4688" s="22" t="s">
        <v>1876</v>
      </c>
      <c r="D4688" s="22" t="s">
        <v>146</v>
      </c>
      <c r="E4688" s="22" t="s">
        <v>288</v>
      </c>
      <c r="F4688" s="97">
        <v>0.0</v>
      </c>
      <c r="G4688" s="97">
        <v>0.0</v>
      </c>
      <c r="H4688" s="97">
        <v>0.0</v>
      </c>
      <c r="I4688" s="97">
        <v>0.0</v>
      </c>
      <c r="J4688" s="97">
        <v>0.0</v>
      </c>
      <c r="K4688" s="22" t="s">
        <v>3531</v>
      </c>
      <c r="L4688" s="97">
        <v>0.0</v>
      </c>
      <c r="M4688" s="22" t="s">
        <v>3369</v>
      </c>
      <c r="N4688" s="22" t="s">
        <v>3360</v>
      </c>
      <c r="O4688" s="98"/>
      <c r="P4688" s="23"/>
      <c r="Q4688" s="23"/>
      <c r="R4688" s="23"/>
      <c r="S4688" s="23"/>
      <c r="T4688" s="23"/>
      <c r="U4688" s="23"/>
      <c r="V4688" s="23"/>
      <c r="W4688" s="23"/>
      <c r="X4688" s="23"/>
      <c r="Y4688" s="23"/>
      <c r="Z4688" s="23"/>
      <c r="AA4688" s="23"/>
      <c r="AB4688" s="22" t="s">
        <v>164</v>
      </c>
      <c r="AC4688" s="22" t="s">
        <v>3361</v>
      </c>
      <c r="AD4688" s="22" t="s">
        <v>7582</v>
      </c>
      <c r="AE4688" s="22" t="s">
        <v>3363</v>
      </c>
      <c r="AF4688" s="102"/>
      <c r="AG4688" s="22" t="s">
        <v>3364</v>
      </c>
      <c r="AH4688" s="22" t="s">
        <v>3365</v>
      </c>
      <c r="AI4688" s="22">
        <v>0.0</v>
      </c>
      <c r="AJ4688" s="103">
        <v>0.0</v>
      </c>
      <c r="AK4688" s="103">
        <v>0.0</v>
      </c>
      <c r="AL4688" s="104"/>
      <c r="AM4688" s="22" t="s">
        <v>7730</v>
      </c>
    </row>
    <row r="4689">
      <c r="A4689" s="85">
        <v>46074.0</v>
      </c>
      <c r="B4689" s="85">
        <v>46075.0</v>
      </c>
      <c r="C4689" s="22" t="s">
        <v>1876</v>
      </c>
      <c r="D4689" s="22" t="s">
        <v>146</v>
      </c>
      <c r="E4689" s="22" t="s">
        <v>256</v>
      </c>
      <c r="F4689" s="97">
        <v>0.0</v>
      </c>
      <c r="G4689" s="97">
        <v>0.0</v>
      </c>
      <c r="H4689" s="97">
        <v>0.0</v>
      </c>
      <c r="I4689" s="97">
        <v>0.0</v>
      </c>
      <c r="J4689" s="97">
        <v>0.0</v>
      </c>
      <c r="K4689" s="22" t="s">
        <v>3531</v>
      </c>
      <c r="L4689" s="97">
        <v>0.0</v>
      </c>
      <c r="M4689" s="22" t="s">
        <v>3369</v>
      </c>
      <c r="N4689" s="22" t="s">
        <v>3360</v>
      </c>
      <c r="O4689" s="98"/>
      <c r="P4689" s="23"/>
      <c r="Q4689" s="23"/>
      <c r="R4689" s="23"/>
      <c r="S4689" s="23"/>
      <c r="T4689" s="23"/>
      <c r="U4689" s="23"/>
      <c r="V4689" s="23"/>
      <c r="W4689" s="23"/>
      <c r="X4689" s="23"/>
      <c r="Y4689" s="23"/>
      <c r="Z4689" s="23"/>
      <c r="AA4689" s="23"/>
      <c r="AB4689" s="22" t="s">
        <v>164</v>
      </c>
      <c r="AC4689" s="22" t="s">
        <v>3361</v>
      </c>
      <c r="AD4689" s="22" t="s">
        <v>7582</v>
      </c>
      <c r="AE4689" s="22" t="s">
        <v>3363</v>
      </c>
      <c r="AF4689" s="102"/>
      <c r="AG4689" s="22" t="s">
        <v>3364</v>
      </c>
      <c r="AH4689" s="22" t="s">
        <v>3365</v>
      </c>
      <c r="AI4689" s="22">
        <v>0.0</v>
      </c>
      <c r="AJ4689" s="103">
        <v>0.0</v>
      </c>
      <c r="AK4689" s="103">
        <v>0.0</v>
      </c>
      <c r="AL4689" s="104"/>
      <c r="AM4689" s="22" t="s">
        <v>7731</v>
      </c>
    </row>
    <row r="4690">
      <c r="A4690" s="85">
        <v>46075.0</v>
      </c>
      <c r="B4690" s="85">
        <v>46076.0</v>
      </c>
      <c r="C4690" s="22" t="s">
        <v>1876</v>
      </c>
      <c r="D4690" s="22" t="s">
        <v>146</v>
      </c>
      <c r="E4690" s="22" t="s">
        <v>180</v>
      </c>
      <c r="F4690" s="97">
        <v>0.0</v>
      </c>
      <c r="G4690" s="97">
        <v>0.0</v>
      </c>
      <c r="H4690" s="97">
        <v>0.0</v>
      </c>
      <c r="I4690" s="97">
        <v>0.0</v>
      </c>
      <c r="J4690" s="97">
        <v>0.0</v>
      </c>
      <c r="K4690" s="22" t="s">
        <v>3531</v>
      </c>
      <c r="L4690" s="97">
        <v>0.0</v>
      </c>
      <c r="M4690" s="22" t="s">
        <v>3369</v>
      </c>
      <c r="N4690" s="22" t="s">
        <v>3360</v>
      </c>
      <c r="O4690" s="98"/>
      <c r="P4690" s="23"/>
      <c r="Q4690" s="23"/>
      <c r="R4690" s="23"/>
      <c r="S4690" s="23"/>
      <c r="T4690" s="23"/>
      <c r="U4690" s="23"/>
      <c r="V4690" s="23"/>
      <c r="W4690" s="23"/>
      <c r="X4690" s="23"/>
      <c r="Y4690" s="23"/>
      <c r="Z4690" s="23"/>
      <c r="AA4690" s="23"/>
      <c r="AB4690" s="22" t="s">
        <v>164</v>
      </c>
      <c r="AC4690" s="22" t="s">
        <v>3361</v>
      </c>
      <c r="AD4690" s="22" t="s">
        <v>7582</v>
      </c>
      <c r="AE4690" s="22" t="s">
        <v>3363</v>
      </c>
      <c r="AF4690" s="102"/>
      <c r="AG4690" s="22" t="s">
        <v>3364</v>
      </c>
      <c r="AH4690" s="22" t="s">
        <v>3365</v>
      </c>
      <c r="AI4690" s="22">
        <v>0.0</v>
      </c>
      <c r="AJ4690" s="103">
        <v>0.0</v>
      </c>
      <c r="AK4690" s="103">
        <v>0.0</v>
      </c>
      <c r="AL4690" s="104"/>
      <c r="AM4690" s="22" t="s">
        <v>7732</v>
      </c>
    </row>
    <row r="4691">
      <c r="A4691" s="85">
        <v>46076.0</v>
      </c>
      <c r="B4691" s="85">
        <v>46077.0</v>
      </c>
      <c r="C4691" s="22" t="s">
        <v>1876</v>
      </c>
      <c r="D4691" s="22" t="s">
        <v>146</v>
      </c>
      <c r="E4691" s="22" t="s">
        <v>208</v>
      </c>
      <c r="F4691" s="97">
        <v>0.0</v>
      </c>
      <c r="G4691" s="97">
        <v>0.0</v>
      </c>
      <c r="H4691" s="97">
        <v>0.0</v>
      </c>
      <c r="I4691" s="97">
        <v>0.0</v>
      </c>
      <c r="J4691" s="97">
        <v>0.0</v>
      </c>
      <c r="K4691" s="22" t="s">
        <v>3531</v>
      </c>
      <c r="L4691" s="97">
        <v>0.0</v>
      </c>
      <c r="M4691" s="22" t="s">
        <v>3369</v>
      </c>
      <c r="N4691" s="22" t="s">
        <v>3360</v>
      </c>
      <c r="O4691" s="98"/>
      <c r="P4691" s="23"/>
      <c r="Q4691" s="23"/>
      <c r="R4691" s="23"/>
      <c r="S4691" s="23"/>
      <c r="T4691" s="23"/>
      <c r="U4691" s="23"/>
      <c r="V4691" s="23"/>
      <c r="W4691" s="23"/>
      <c r="X4691" s="23"/>
      <c r="Y4691" s="23"/>
      <c r="Z4691" s="23"/>
      <c r="AA4691" s="23"/>
      <c r="AB4691" s="22" t="s">
        <v>164</v>
      </c>
      <c r="AC4691" s="22" t="s">
        <v>3361</v>
      </c>
      <c r="AD4691" s="22" t="s">
        <v>7582</v>
      </c>
      <c r="AE4691" s="22" t="s">
        <v>3363</v>
      </c>
      <c r="AF4691" s="102"/>
      <c r="AG4691" s="22" t="s">
        <v>3364</v>
      </c>
      <c r="AH4691" s="22" t="s">
        <v>3365</v>
      </c>
      <c r="AI4691" s="22">
        <v>0.0</v>
      </c>
      <c r="AJ4691" s="103">
        <v>0.0</v>
      </c>
      <c r="AK4691" s="103">
        <v>0.0</v>
      </c>
      <c r="AL4691" s="104"/>
      <c r="AM4691" s="22" t="s">
        <v>7733</v>
      </c>
    </row>
    <row r="4692">
      <c r="A4692" s="85">
        <v>46077.0</v>
      </c>
      <c r="B4692" s="85">
        <v>46078.0</v>
      </c>
      <c r="C4692" s="22" t="s">
        <v>1876</v>
      </c>
      <c r="D4692" s="22" t="s">
        <v>146</v>
      </c>
      <c r="E4692" s="22" t="s">
        <v>303</v>
      </c>
      <c r="F4692" s="97">
        <v>0.0</v>
      </c>
      <c r="G4692" s="97">
        <v>0.0</v>
      </c>
      <c r="H4692" s="97">
        <v>0.0</v>
      </c>
      <c r="I4692" s="97">
        <v>0.0</v>
      </c>
      <c r="J4692" s="97">
        <v>0.0</v>
      </c>
      <c r="K4692" s="22" t="s">
        <v>3531</v>
      </c>
      <c r="L4692" s="97">
        <v>0.0</v>
      </c>
      <c r="M4692" s="22" t="s">
        <v>3369</v>
      </c>
      <c r="N4692" s="22" t="s">
        <v>3360</v>
      </c>
      <c r="O4692" s="98"/>
      <c r="P4692" s="23"/>
      <c r="Q4692" s="23"/>
      <c r="R4692" s="23"/>
      <c r="S4692" s="23"/>
      <c r="T4692" s="23"/>
      <c r="U4692" s="23"/>
      <c r="V4692" s="23"/>
      <c r="W4692" s="23"/>
      <c r="X4692" s="23"/>
      <c r="Y4692" s="23"/>
      <c r="Z4692" s="23"/>
      <c r="AA4692" s="23"/>
      <c r="AB4692" s="22" t="s">
        <v>164</v>
      </c>
      <c r="AC4692" s="22" t="s">
        <v>3361</v>
      </c>
      <c r="AD4692" s="22" t="s">
        <v>7582</v>
      </c>
      <c r="AE4692" s="22" t="s">
        <v>3363</v>
      </c>
      <c r="AF4692" s="102"/>
      <c r="AG4692" s="22" t="s">
        <v>3364</v>
      </c>
      <c r="AH4692" s="22" t="s">
        <v>3365</v>
      </c>
      <c r="AI4692" s="22">
        <v>0.0</v>
      </c>
      <c r="AJ4692" s="103">
        <v>0.0</v>
      </c>
      <c r="AK4692" s="103">
        <v>0.0</v>
      </c>
      <c r="AL4692" s="104"/>
      <c r="AM4692" s="22" t="s">
        <v>7734</v>
      </c>
    </row>
    <row r="4693">
      <c r="A4693" s="85">
        <v>46078.0</v>
      </c>
      <c r="B4693" s="85">
        <v>46079.0</v>
      </c>
      <c r="C4693" s="22" t="s">
        <v>1876</v>
      </c>
      <c r="D4693" s="22" t="s">
        <v>146</v>
      </c>
      <c r="E4693" s="22" t="s">
        <v>148</v>
      </c>
      <c r="F4693" s="97">
        <v>0.0</v>
      </c>
      <c r="G4693" s="97">
        <v>0.0</v>
      </c>
      <c r="H4693" s="97">
        <v>0.0</v>
      </c>
      <c r="I4693" s="97">
        <v>0.0</v>
      </c>
      <c r="J4693" s="97">
        <v>0.0</v>
      </c>
      <c r="K4693" s="22" t="s">
        <v>3531</v>
      </c>
      <c r="L4693" s="97">
        <v>0.0</v>
      </c>
      <c r="M4693" s="22" t="s">
        <v>3369</v>
      </c>
      <c r="N4693" s="22" t="s">
        <v>3360</v>
      </c>
      <c r="O4693" s="98"/>
      <c r="P4693" s="23"/>
      <c r="Q4693" s="23"/>
      <c r="R4693" s="23"/>
      <c r="S4693" s="23"/>
      <c r="T4693" s="23"/>
      <c r="U4693" s="23"/>
      <c r="V4693" s="23"/>
      <c r="W4693" s="23"/>
      <c r="X4693" s="23"/>
      <c r="Y4693" s="23"/>
      <c r="Z4693" s="23"/>
      <c r="AA4693" s="23"/>
      <c r="AB4693" s="22" t="s">
        <v>164</v>
      </c>
      <c r="AC4693" s="22" t="s">
        <v>3361</v>
      </c>
      <c r="AD4693" s="22" t="s">
        <v>7582</v>
      </c>
      <c r="AE4693" s="22" t="s">
        <v>3363</v>
      </c>
      <c r="AF4693" s="102"/>
      <c r="AG4693" s="22" t="s">
        <v>3364</v>
      </c>
      <c r="AH4693" s="22" t="s">
        <v>3365</v>
      </c>
      <c r="AI4693" s="22">
        <v>0.0</v>
      </c>
      <c r="AJ4693" s="103">
        <v>0.0</v>
      </c>
      <c r="AK4693" s="103">
        <v>0.0</v>
      </c>
      <c r="AL4693" s="104"/>
      <c r="AM4693" s="22" t="s">
        <v>7735</v>
      </c>
    </row>
    <row r="4694">
      <c r="A4694" s="85">
        <v>46079.0</v>
      </c>
      <c r="B4694" s="85">
        <v>46080.0</v>
      </c>
      <c r="C4694" s="22" t="s">
        <v>1876</v>
      </c>
      <c r="D4694" s="22" t="s">
        <v>146</v>
      </c>
      <c r="E4694" s="22" t="s">
        <v>196</v>
      </c>
      <c r="F4694" s="97">
        <v>0.0</v>
      </c>
      <c r="G4694" s="97">
        <v>0.0</v>
      </c>
      <c r="H4694" s="97">
        <v>0.0</v>
      </c>
      <c r="I4694" s="97">
        <v>0.0</v>
      </c>
      <c r="J4694" s="97">
        <v>0.0</v>
      </c>
      <c r="K4694" s="22" t="s">
        <v>3531</v>
      </c>
      <c r="L4694" s="97">
        <v>0.0</v>
      </c>
      <c r="M4694" s="22" t="s">
        <v>3369</v>
      </c>
      <c r="N4694" s="22" t="s">
        <v>3360</v>
      </c>
      <c r="O4694" s="98"/>
      <c r="P4694" s="23"/>
      <c r="Q4694" s="23"/>
      <c r="R4694" s="23"/>
      <c r="S4694" s="23"/>
      <c r="T4694" s="23"/>
      <c r="U4694" s="23"/>
      <c r="V4694" s="23"/>
      <c r="W4694" s="23"/>
      <c r="X4694" s="23"/>
      <c r="Y4694" s="23"/>
      <c r="Z4694" s="23"/>
      <c r="AA4694" s="23"/>
      <c r="AB4694" s="22" t="s">
        <v>164</v>
      </c>
      <c r="AC4694" s="22" t="s">
        <v>3361</v>
      </c>
      <c r="AD4694" s="22" t="s">
        <v>7582</v>
      </c>
      <c r="AE4694" s="22" t="s">
        <v>3363</v>
      </c>
      <c r="AF4694" s="102"/>
      <c r="AG4694" s="22" t="s">
        <v>3364</v>
      </c>
      <c r="AH4694" s="22" t="s">
        <v>3365</v>
      </c>
      <c r="AI4694" s="22">
        <v>0.0</v>
      </c>
      <c r="AJ4694" s="103">
        <v>0.0</v>
      </c>
      <c r="AK4694" s="103">
        <v>0.0</v>
      </c>
      <c r="AL4694" s="104"/>
      <c r="AM4694" s="22" t="s">
        <v>7736</v>
      </c>
    </row>
    <row r="4695">
      <c r="A4695" s="85">
        <v>46080.0</v>
      </c>
      <c r="B4695" s="85">
        <v>46081.0</v>
      </c>
      <c r="C4695" s="22" t="s">
        <v>1876</v>
      </c>
      <c r="D4695" s="22" t="s">
        <v>146</v>
      </c>
      <c r="E4695" s="22" t="s">
        <v>288</v>
      </c>
      <c r="F4695" s="97">
        <v>0.0</v>
      </c>
      <c r="G4695" s="97">
        <v>0.0</v>
      </c>
      <c r="H4695" s="97">
        <v>0.0</v>
      </c>
      <c r="I4695" s="97">
        <v>0.0</v>
      </c>
      <c r="J4695" s="97">
        <v>0.0</v>
      </c>
      <c r="K4695" s="22" t="s">
        <v>3531</v>
      </c>
      <c r="L4695" s="97">
        <v>0.0</v>
      </c>
      <c r="M4695" s="22" t="s">
        <v>3369</v>
      </c>
      <c r="N4695" s="22" t="s">
        <v>3360</v>
      </c>
      <c r="O4695" s="98"/>
      <c r="P4695" s="23"/>
      <c r="Q4695" s="23"/>
      <c r="R4695" s="23"/>
      <c r="S4695" s="23"/>
      <c r="T4695" s="23"/>
      <c r="U4695" s="23"/>
      <c r="V4695" s="23"/>
      <c r="W4695" s="23"/>
      <c r="X4695" s="23"/>
      <c r="Y4695" s="23"/>
      <c r="Z4695" s="23"/>
      <c r="AA4695" s="23"/>
      <c r="AB4695" s="22" t="s">
        <v>164</v>
      </c>
      <c r="AC4695" s="22" t="s">
        <v>3361</v>
      </c>
      <c r="AD4695" s="22" t="s">
        <v>7582</v>
      </c>
      <c r="AE4695" s="22" t="s">
        <v>3363</v>
      </c>
      <c r="AF4695" s="102"/>
      <c r="AG4695" s="22" t="s">
        <v>3364</v>
      </c>
      <c r="AH4695" s="22" t="s">
        <v>3365</v>
      </c>
      <c r="AI4695" s="22">
        <v>0.0</v>
      </c>
      <c r="AJ4695" s="103">
        <v>0.0</v>
      </c>
      <c r="AK4695" s="103">
        <v>0.0</v>
      </c>
      <c r="AL4695" s="104"/>
      <c r="AM4695" s="22" t="s">
        <v>7737</v>
      </c>
    </row>
    <row r="4696">
      <c r="A4696" s="85">
        <v>46081.0</v>
      </c>
      <c r="B4696" s="85">
        <v>46082.0</v>
      </c>
      <c r="C4696" s="22" t="s">
        <v>1876</v>
      </c>
      <c r="D4696" s="22" t="s">
        <v>146</v>
      </c>
      <c r="E4696" s="22" t="s">
        <v>256</v>
      </c>
      <c r="F4696" s="97">
        <v>0.0</v>
      </c>
      <c r="G4696" s="97">
        <v>0.0</v>
      </c>
      <c r="H4696" s="97">
        <v>0.0</v>
      </c>
      <c r="I4696" s="97">
        <v>0.0</v>
      </c>
      <c r="J4696" s="97">
        <v>0.0</v>
      </c>
      <c r="K4696" s="22" t="s">
        <v>3531</v>
      </c>
      <c r="L4696" s="97">
        <v>0.0</v>
      </c>
      <c r="M4696" s="22" t="s">
        <v>3369</v>
      </c>
      <c r="N4696" s="22" t="s">
        <v>3360</v>
      </c>
      <c r="O4696" s="98"/>
      <c r="P4696" s="23"/>
      <c r="Q4696" s="23"/>
      <c r="R4696" s="23"/>
      <c r="S4696" s="23"/>
      <c r="T4696" s="23"/>
      <c r="U4696" s="23"/>
      <c r="V4696" s="23"/>
      <c r="W4696" s="23"/>
      <c r="X4696" s="23"/>
      <c r="Y4696" s="23"/>
      <c r="Z4696" s="23"/>
      <c r="AA4696" s="23"/>
      <c r="AB4696" s="22" t="s">
        <v>164</v>
      </c>
      <c r="AC4696" s="22" t="s">
        <v>3361</v>
      </c>
      <c r="AD4696" s="22" t="s">
        <v>7582</v>
      </c>
      <c r="AE4696" s="22" t="s">
        <v>3363</v>
      </c>
      <c r="AF4696" s="102"/>
      <c r="AG4696" s="22" t="s">
        <v>3364</v>
      </c>
      <c r="AH4696" s="22" t="s">
        <v>3365</v>
      </c>
      <c r="AI4696" s="22">
        <v>0.0</v>
      </c>
      <c r="AJ4696" s="103">
        <v>0.0</v>
      </c>
      <c r="AK4696" s="103">
        <v>0.0</v>
      </c>
      <c r="AL4696" s="104"/>
      <c r="AM4696" s="22" t="s">
        <v>7738</v>
      </c>
    </row>
    <row r="4697">
      <c r="A4697" s="85">
        <v>46082.0</v>
      </c>
      <c r="B4697" s="85">
        <v>46083.0</v>
      </c>
      <c r="C4697" s="22" t="s">
        <v>1876</v>
      </c>
      <c r="D4697" s="22" t="s">
        <v>146</v>
      </c>
      <c r="E4697" s="22" t="s">
        <v>180</v>
      </c>
      <c r="F4697" s="97">
        <v>0.0</v>
      </c>
      <c r="G4697" s="97">
        <v>0.0</v>
      </c>
      <c r="H4697" s="97">
        <v>0.0</v>
      </c>
      <c r="I4697" s="97">
        <v>0.0</v>
      </c>
      <c r="J4697" s="97">
        <v>0.0</v>
      </c>
      <c r="K4697" s="22" t="s">
        <v>3531</v>
      </c>
      <c r="L4697" s="97">
        <v>0.0</v>
      </c>
      <c r="M4697" s="22" t="s">
        <v>3369</v>
      </c>
      <c r="N4697" s="22" t="s">
        <v>3360</v>
      </c>
      <c r="O4697" s="98"/>
      <c r="P4697" s="23"/>
      <c r="Q4697" s="23"/>
      <c r="R4697" s="23"/>
      <c r="S4697" s="23"/>
      <c r="T4697" s="23"/>
      <c r="U4697" s="23"/>
      <c r="V4697" s="23"/>
      <c r="W4697" s="23"/>
      <c r="X4697" s="23"/>
      <c r="Y4697" s="23"/>
      <c r="Z4697" s="23"/>
      <c r="AA4697" s="23"/>
      <c r="AB4697" s="22" t="s">
        <v>164</v>
      </c>
      <c r="AC4697" s="22" t="s">
        <v>3361</v>
      </c>
      <c r="AD4697" s="22" t="s">
        <v>7582</v>
      </c>
      <c r="AE4697" s="22" t="s">
        <v>3363</v>
      </c>
      <c r="AF4697" s="102"/>
      <c r="AG4697" s="22" t="s">
        <v>3364</v>
      </c>
      <c r="AH4697" s="22" t="s">
        <v>3365</v>
      </c>
      <c r="AI4697" s="22">
        <v>0.0</v>
      </c>
      <c r="AJ4697" s="103">
        <v>0.0</v>
      </c>
      <c r="AK4697" s="103">
        <v>0.0</v>
      </c>
      <c r="AL4697" s="104"/>
      <c r="AM4697" s="22" t="s">
        <v>7739</v>
      </c>
    </row>
    <row r="4698">
      <c r="A4698" s="85">
        <v>46083.0</v>
      </c>
      <c r="B4698" s="85">
        <v>46084.0</v>
      </c>
      <c r="C4698" s="22" t="s">
        <v>1876</v>
      </c>
      <c r="D4698" s="22" t="s">
        <v>146</v>
      </c>
      <c r="E4698" s="22" t="s">
        <v>208</v>
      </c>
      <c r="F4698" s="97">
        <v>0.0</v>
      </c>
      <c r="G4698" s="97">
        <v>0.0</v>
      </c>
      <c r="H4698" s="97">
        <v>0.0</v>
      </c>
      <c r="I4698" s="97">
        <v>0.0</v>
      </c>
      <c r="J4698" s="97">
        <v>0.0</v>
      </c>
      <c r="K4698" s="22" t="s">
        <v>3531</v>
      </c>
      <c r="L4698" s="97">
        <v>0.0</v>
      </c>
      <c r="M4698" s="22" t="s">
        <v>3369</v>
      </c>
      <c r="N4698" s="22" t="s">
        <v>3360</v>
      </c>
      <c r="O4698" s="98"/>
      <c r="P4698" s="23"/>
      <c r="Q4698" s="23"/>
      <c r="R4698" s="23"/>
      <c r="S4698" s="23"/>
      <c r="T4698" s="23"/>
      <c r="U4698" s="23"/>
      <c r="V4698" s="23"/>
      <c r="W4698" s="23"/>
      <c r="X4698" s="23"/>
      <c r="Y4698" s="23"/>
      <c r="Z4698" s="23"/>
      <c r="AA4698" s="23"/>
      <c r="AB4698" s="22" t="s">
        <v>164</v>
      </c>
      <c r="AC4698" s="22" t="s">
        <v>3361</v>
      </c>
      <c r="AD4698" s="22" t="s">
        <v>7582</v>
      </c>
      <c r="AE4698" s="22" t="s">
        <v>3363</v>
      </c>
      <c r="AF4698" s="102"/>
      <c r="AG4698" s="22" t="s">
        <v>3364</v>
      </c>
      <c r="AH4698" s="22" t="s">
        <v>3365</v>
      </c>
      <c r="AI4698" s="22">
        <v>0.0</v>
      </c>
      <c r="AJ4698" s="103">
        <v>0.0</v>
      </c>
      <c r="AK4698" s="103">
        <v>0.0</v>
      </c>
      <c r="AL4698" s="104"/>
      <c r="AM4698" s="22" t="s">
        <v>7740</v>
      </c>
    </row>
    <row r="4699">
      <c r="A4699" s="85">
        <v>46084.0</v>
      </c>
      <c r="B4699" s="85">
        <v>46085.0</v>
      </c>
      <c r="C4699" s="22" t="s">
        <v>1876</v>
      </c>
      <c r="D4699" s="22" t="s">
        <v>146</v>
      </c>
      <c r="E4699" s="22" t="s">
        <v>303</v>
      </c>
      <c r="F4699" s="97">
        <v>0.0</v>
      </c>
      <c r="G4699" s="97">
        <v>0.0</v>
      </c>
      <c r="H4699" s="97">
        <v>0.0</v>
      </c>
      <c r="I4699" s="97">
        <v>0.0</v>
      </c>
      <c r="J4699" s="97">
        <v>0.0</v>
      </c>
      <c r="K4699" s="22" t="s">
        <v>3531</v>
      </c>
      <c r="L4699" s="97">
        <v>0.0</v>
      </c>
      <c r="M4699" s="22" t="s">
        <v>3369</v>
      </c>
      <c r="N4699" s="22" t="s">
        <v>3360</v>
      </c>
      <c r="O4699" s="98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  <c r="AA4699" s="23"/>
      <c r="AB4699" s="22" t="s">
        <v>164</v>
      </c>
      <c r="AC4699" s="22" t="s">
        <v>3361</v>
      </c>
      <c r="AD4699" s="22" t="s">
        <v>7582</v>
      </c>
      <c r="AE4699" s="22" t="s">
        <v>3363</v>
      </c>
      <c r="AF4699" s="102"/>
      <c r="AG4699" s="22" t="s">
        <v>3364</v>
      </c>
      <c r="AH4699" s="22" t="s">
        <v>3365</v>
      </c>
      <c r="AI4699" s="22">
        <v>0.0</v>
      </c>
      <c r="AJ4699" s="103">
        <v>0.0</v>
      </c>
      <c r="AK4699" s="103">
        <v>0.0</v>
      </c>
      <c r="AL4699" s="104"/>
      <c r="AM4699" s="22" t="s">
        <v>7741</v>
      </c>
    </row>
    <row r="4700">
      <c r="A4700" s="85">
        <v>46085.0</v>
      </c>
      <c r="B4700" s="85">
        <v>46086.0</v>
      </c>
      <c r="C4700" s="22" t="s">
        <v>1876</v>
      </c>
      <c r="D4700" s="22" t="s">
        <v>146</v>
      </c>
      <c r="E4700" s="22" t="s">
        <v>148</v>
      </c>
      <c r="F4700" s="97">
        <v>0.0</v>
      </c>
      <c r="G4700" s="97">
        <v>0.0</v>
      </c>
      <c r="H4700" s="97">
        <v>0.0</v>
      </c>
      <c r="I4700" s="97">
        <v>0.0</v>
      </c>
      <c r="J4700" s="97">
        <v>0.0</v>
      </c>
      <c r="K4700" s="22" t="s">
        <v>3531</v>
      </c>
      <c r="L4700" s="97">
        <v>0.0</v>
      </c>
      <c r="M4700" s="22" t="s">
        <v>3369</v>
      </c>
      <c r="N4700" s="22" t="s">
        <v>3360</v>
      </c>
      <c r="O4700" s="98"/>
      <c r="P4700" s="23"/>
      <c r="Q4700" s="23"/>
      <c r="R4700" s="23"/>
      <c r="S4700" s="23"/>
      <c r="T4700" s="23"/>
      <c r="U4700" s="23"/>
      <c r="V4700" s="23"/>
      <c r="W4700" s="23"/>
      <c r="X4700" s="23"/>
      <c r="Y4700" s="23"/>
      <c r="Z4700" s="23"/>
      <c r="AA4700" s="23"/>
      <c r="AB4700" s="22" t="s">
        <v>164</v>
      </c>
      <c r="AC4700" s="22" t="s">
        <v>3361</v>
      </c>
      <c r="AD4700" s="22" t="s">
        <v>7582</v>
      </c>
      <c r="AE4700" s="22" t="s">
        <v>3363</v>
      </c>
      <c r="AF4700" s="102"/>
      <c r="AG4700" s="22" t="s">
        <v>3364</v>
      </c>
      <c r="AH4700" s="22" t="s">
        <v>3365</v>
      </c>
      <c r="AI4700" s="22">
        <v>0.0</v>
      </c>
      <c r="AJ4700" s="103">
        <v>0.0</v>
      </c>
      <c r="AK4700" s="103">
        <v>0.0</v>
      </c>
      <c r="AL4700" s="104"/>
      <c r="AM4700" s="22" t="s">
        <v>7742</v>
      </c>
    </row>
    <row r="4701">
      <c r="A4701" s="85">
        <v>46086.0</v>
      </c>
      <c r="B4701" s="85">
        <v>46087.0</v>
      </c>
      <c r="C4701" s="22" t="s">
        <v>1876</v>
      </c>
      <c r="D4701" s="22" t="s">
        <v>146</v>
      </c>
      <c r="E4701" s="22" t="s">
        <v>196</v>
      </c>
      <c r="F4701" s="97">
        <v>0.0</v>
      </c>
      <c r="G4701" s="97">
        <v>0.0</v>
      </c>
      <c r="H4701" s="97">
        <v>0.0</v>
      </c>
      <c r="I4701" s="97">
        <v>0.0</v>
      </c>
      <c r="J4701" s="97">
        <v>0.0</v>
      </c>
      <c r="K4701" s="22" t="s">
        <v>3531</v>
      </c>
      <c r="L4701" s="97">
        <v>0.0</v>
      </c>
      <c r="M4701" s="22" t="s">
        <v>3369</v>
      </c>
      <c r="N4701" s="22" t="s">
        <v>3360</v>
      </c>
      <c r="O4701" s="98"/>
      <c r="P4701" s="23"/>
      <c r="Q4701" s="23"/>
      <c r="R4701" s="23"/>
      <c r="S4701" s="23"/>
      <c r="T4701" s="23"/>
      <c r="U4701" s="23"/>
      <c r="V4701" s="23"/>
      <c r="W4701" s="23"/>
      <c r="X4701" s="23"/>
      <c r="Y4701" s="23"/>
      <c r="Z4701" s="23"/>
      <c r="AA4701" s="23"/>
      <c r="AB4701" s="22" t="s">
        <v>164</v>
      </c>
      <c r="AC4701" s="22" t="s">
        <v>3361</v>
      </c>
      <c r="AD4701" s="22" t="s">
        <v>7582</v>
      </c>
      <c r="AE4701" s="22" t="s">
        <v>3363</v>
      </c>
      <c r="AF4701" s="102"/>
      <c r="AG4701" s="22" t="s">
        <v>3364</v>
      </c>
      <c r="AH4701" s="22" t="s">
        <v>3365</v>
      </c>
      <c r="AI4701" s="22">
        <v>0.0</v>
      </c>
      <c r="AJ4701" s="103">
        <v>0.0</v>
      </c>
      <c r="AK4701" s="103">
        <v>0.0</v>
      </c>
      <c r="AL4701" s="104"/>
      <c r="AM4701" s="22" t="s">
        <v>7743</v>
      </c>
    </row>
    <row r="4702">
      <c r="A4702" s="85">
        <v>46087.0</v>
      </c>
      <c r="B4702" s="85">
        <v>46088.0</v>
      </c>
      <c r="C4702" s="22" t="s">
        <v>1876</v>
      </c>
      <c r="D4702" s="22" t="s">
        <v>146</v>
      </c>
      <c r="E4702" s="22" t="s">
        <v>288</v>
      </c>
      <c r="F4702" s="97">
        <v>0.0</v>
      </c>
      <c r="G4702" s="97">
        <v>0.0</v>
      </c>
      <c r="H4702" s="97">
        <v>0.0</v>
      </c>
      <c r="I4702" s="97">
        <v>0.0</v>
      </c>
      <c r="J4702" s="97">
        <v>0.0</v>
      </c>
      <c r="K4702" s="22" t="s">
        <v>3531</v>
      </c>
      <c r="L4702" s="97">
        <v>0.0</v>
      </c>
      <c r="M4702" s="22" t="s">
        <v>3369</v>
      </c>
      <c r="N4702" s="22" t="s">
        <v>3360</v>
      </c>
      <c r="O4702" s="98"/>
      <c r="P4702" s="23"/>
      <c r="Q4702" s="23"/>
      <c r="R4702" s="23"/>
      <c r="S4702" s="23"/>
      <c r="T4702" s="23"/>
      <c r="U4702" s="23"/>
      <c r="V4702" s="23"/>
      <c r="W4702" s="23"/>
      <c r="X4702" s="23"/>
      <c r="Y4702" s="23"/>
      <c r="Z4702" s="23"/>
      <c r="AA4702" s="23"/>
      <c r="AB4702" s="22" t="s">
        <v>164</v>
      </c>
      <c r="AC4702" s="22" t="s">
        <v>3361</v>
      </c>
      <c r="AD4702" s="22" t="s">
        <v>7582</v>
      </c>
      <c r="AE4702" s="22" t="s">
        <v>3363</v>
      </c>
      <c r="AF4702" s="102"/>
      <c r="AG4702" s="22" t="s">
        <v>3364</v>
      </c>
      <c r="AH4702" s="22" t="s">
        <v>3365</v>
      </c>
      <c r="AI4702" s="22">
        <v>0.0</v>
      </c>
      <c r="AJ4702" s="103">
        <v>0.0</v>
      </c>
      <c r="AK4702" s="103">
        <v>0.0</v>
      </c>
      <c r="AL4702" s="104"/>
      <c r="AM4702" s="22" t="s">
        <v>7744</v>
      </c>
    </row>
    <row r="4703">
      <c r="A4703" s="85">
        <v>46088.0</v>
      </c>
      <c r="B4703" s="85">
        <v>46089.0</v>
      </c>
      <c r="C4703" s="22" t="s">
        <v>1876</v>
      </c>
      <c r="D4703" s="22" t="s">
        <v>146</v>
      </c>
      <c r="E4703" s="22" t="s">
        <v>256</v>
      </c>
      <c r="F4703" s="97">
        <v>0.0</v>
      </c>
      <c r="G4703" s="97">
        <v>0.0</v>
      </c>
      <c r="H4703" s="97">
        <v>0.0</v>
      </c>
      <c r="I4703" s="97">
        <v>0.0</v>
      </c>
      <c r="J4703" s="97">
        <v>0.0</v>
      </c>
      <c r="K4703" s="22" t="s">
        <v>3531</v>
      </c>
      <c r="L4703" s="97">
        <v>0.0</v>
      </c>
      <c r="M4703" s="22" t="s">
        <v>3369</v>
      </c>
      <c r="N4703" s="22" t="s">
        <v>3360</v>
      </c>
      <c r="O4703" s="98"/>
      <c r="P4703" s="23"/>
      <c r="Q4703" s="23"/>
      <c r="R4703" s="23"/>
      <c r="S4703" s="23"/>
      <c r="T4703" s="23"/>
      <c r="U4703" s="23"/>
      <c r="V4703" s="23"/>
      <c r="W4703" s="23"/>
      <c r="X4703" s="23"/>
      <c r="Y4703" s="23"/>
      <c r="Z4703" s="23"/>
      <c r="AA4703" s="23"/>
      <c r="AB4703" s="22" t="s">
        <v>164</v>
      </c>
      <c r="AC4703" s="22" t="s">
        <v>3361</v>
      </c>
      <c r="AD4703" s="22" t="s">
        <v>7582</v>
      </c>
      <c r="AE4703" s="22" t="s">
        <v>3363</v>
      </c>
      <c r="AF4703" s="102"/>
      <c r="AG4703" s="22" t="s">
        <v>3364</v>
      </c>
      <c r="AH4703" s="22" t="s">
        <v>3365</v>
      </c>
      <c r="AI4703" s="22">
        <v>0.0</v>
      </c>
      <c r="AJ4703" s="103">
        <v>0.0</v>
      </c>
      <c r="AK4703" s="103">
        <v>0.0</v>
      </c>
      <c r="AL4703" s="104"/>
      <c r="AM4703" s="22" t="s">
        <v>7745</v>
      </c>
    </row>
    <row r="4704">
      <c r="A4704" s="85">
        <v>46089.0</v>
      </c>
      <c r="B4704" s="85">
        <v>46090.0</v>
      </c>
      <c r="C4704" s="22" t="s">
        <v>1876</v>
      </c>
      <c r="D4704" s="22" t="s">
        <v>146</v>
      </c>
      <c r="E4704" s="22" t="s">
        <v>180</v>
      </c>
      <c r="F4704" s="97">
        <v>0.0</v>
      </c>
      <c r="G4704" s="97">
        <v>0.0</v>
      </c>
      <c r="H4704" s="97">
        <v>0.0</v>
      </c>
      <c r="I4704" s="97">
        <v>0.0</v>
      </c>
      <c r="J4704" s="97">
        <v>0.0</v>
      </c>
      <c r="K4704" s="22" t="s">
        <v>3531</v>
      </c>
      <c r="L4704" s="97">
        <v>0.0</v>
      </c>
      <c r="M4704" s="22" t="s">
        <v>3369</v>
      </c>
      <c r="N4704" s="22" t="s">
        <v>3360</v>
      </c>
      <c r="O4704" s="98"/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/>
      <c r="AB4704" s="22" t="s">
        <v>164</v>
      </c>
      <c r="AC4704" s="22" t="s">
        <v>3361</v>
      </c>
      <c r="AD4704" s="22" t="s">
        <v>7582</v>
      </c>
      <c r="AE4704" s="22" t="s">
        <v>3363</v>
      </c>
      <c r="AF4704" s="102"/>
      <c r="AG4704" s="22" t="s">
        <v>3364</v>
      </c>
      <c r="AH4704" s="22" t="s">
        <v>3365</v>
      </c>
      <c r="AI4704" s="22">
        <v>0.0</v>
      </c>
      <c r="AJ4704" s="103">
        <v>0.0</v>
      </c>
      <c r="AK4704" s="103">
        <v>0.0</v>
      </c>
      <c r="AL4704" s="104"/>
      <c r="AM4704" s="22" t="s">
        <v>7746</v>
      </c>
    </row>
    <row r="4705">
      <c r="A4705" s="85">
        <v>46090.0</v>
      </c>
      <c r="B4705" s="85">
        <v>46091.0</v>
      </c>
      <c r="C4705" s="22" t="s">
        <v>1876</v>
      </c>
      <c r="D4705" s="22" t="s">
        <v>146</v>
      </c>
      <c r="E4705" s="22" t="s">
        <v>208</v>
      </c>
      <c r="F4705" s="97">
        <v>0.0</v>
      </c>
      <c r="G4705" s="97">
        <v>0.0</v>
      </c>
      <c r="H4705" s="97">
        <v>0.0</v>
      </c>
      <c r="I4705" s="97">
        <v>0.0</v>
      </c>
      <c r="J4705" s="97">
        <v>0.0</v>
      </c>
      <c r="K4705" s="22" t="s">
        <v>3531</v>
      </c>
      <c r="L4705" s="97">
        <v>0.0</v>
      </c>
      <c r="M4705" s="22" t="s">
        <v>3369</v>
      </c>
      <c r="N4705" s="22" t="s">
        <v>3360</v>
      </c>
      <c r="O4705" s="98"/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/>
      <c r="AB4705" s="22" t="s">
        <v>164</v>
      </c>
      <c r="AC4705" s="22" t="s">
        <v>3361</v>
      </c>
      <c r="AD4705" s="22" t="s">
        <v>7582</v>
      </c>
      <c r="AE4705" s="22" t="s">
        <v>3363</v>
      </c>
      <c r="AF4705" s="102"/>
      <c r="AG4705" s="22" t="s">
        <v>3364</v>
      </c>
      <c r="AH4705" s="22" t="s">
        <v>3365</v>
      </c>
      <c r="AI4705" s="22">
        <v>0.0</v>
      </c>
      <c r="AJ4705" s="103">
        <v>0.0</v>
      </c>
      <c r="AK4705" s="103">
        <v>0.0</v>
      </c>
      <c r="AL4705" s="104"/>
      <c r="AM4705" s="22" t="s">
        <v>7747</v>
      </c>
    </row>
    <row r="4706">
      <c r="A4706" s="85">
        <v>46091.0</v>
      </c>
      <c r="B4706" s="85">
        <v>46092.0</v>
      </c>
      <c r="C4706" s="22" t="s">
        <v>1876</v>
      </c>
      <c r="D4706" s="22" t="s">
        <v>146</v>
      </c>
      <c r="E4706" s="22" t="s">
        <v>303</v>
      </c>
      <c r="F4706" s="97">
        <v>0.0</v>
      </c>
      <c r="G4706" s="97">
        <v>0.0</v>
      </c>
      <c r="H4706" s="97">
        <v>0.0</v>
      </c>
      <c r="I4706" s="97">
        <v>0.0</v>
      </c>
      <c r="J4706" s="97">
        <v>0.0</v>
      </c>
      <c r="K4706" s="22" t="s">
        <v>3531</v>
      </c>
      <c r="L4706" s="97">
        <v>0.0</v>
      </c>
      <c r="M4706" s="22" t="s">
        <v>3369</v>
      </c>
      <c r="N4706" s="22" t="s">
        <v>3360</v>
      </c>
      <c r="O4706" s="98"/>
      <c r="P4706" s="23"/>
      <c r="Q4706" s="23"/>
      <c r="R4706" s="23"/>
      <c r="S4706" s="23"/>
      <c r="T4706" s="23"/>
      <c r="U4706" s="23"/>
      <c r="V4706" s="23"/>
      <c r="W4706" s="23"/>
      <c r="X4706" s="23"/>
      <c r="Y4706" s="23"/>
      <c r="Z4706" s="23"/>
      <c r="AA4706" s="23"/>
      <c r="AB4706" s="22" t="s">
        <v>164</v>
      </c>
      <c r="AC4706" s="22" t="s">
        <v>3361</v>
      </c>
      <c r="AD4706" s="22" t="s">
        <v>7582</v>
      </c>
      <c r="AE4706" s="22" t="s">
        <v>3363</v>
      </c>
      <c r="AF4706" s="102"/>
      <c r="AG4706" s="22" t="s">
        <v>3364</v>
      </c>
      <c r="AH4706" s="22" t="s">
        <v>3365</v>
      </c>
      <c r="AI4706" s="22">
        <v>0.0</v>
      </c>
      <c r="AJ4706" s="103">
        <v>0.0</v>
      </c>
      <c r="AK4706" s="103">
        <v>0.0</v>
      </c>
      <c r="AL4706" s="104"/>
      <c r="AM4706" s="22" t="s">
        <v>7748</v>
      </c>
    </row>
    <row r="4707">
      <c r="A4707" s="85">
        <v>46092.0</v>
      </c>
      <c r="B4707" s="85">
        <v>46093.0</v>
      </c>
      <c r="C4707" s="22" t="s">
        <v>1876</v>
      </c>
      <c r="D4707" s="22" t="s">
        <v>146</v>
      </c>
      <c r="E4707" s="22" t="s">
        <v>148</v>
      </c>
      <c r="F4707" s="97">
        <v>0.0</v>
      </c>
      <c r="G4707" s="97">
        <v>0.0</v>
      </c>
      <c r="H4707" s="97">
        <v>0.0</v>
      </c>
      <c r="I4707" s="97">
        <v>0.0</v>
      </c>
      <c r="J4707" s="97">
        <v>0.0</v>
      </c>
      <c r="K4707" s="22" t="s">
        <v>3531</v>
      </c>
      <c r="L4707" s="97">
        <v>0.0</v>
      </c>
      <c r="M4707" s="22" t="s">
        <v>3369</v>
      </c>
      <c r="N4707" s="22" t="s">
        <v>3360</v>
      </c>
      <c r="O4707" s="98"/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/>
      <c r="AB4707" s="22" t="s">
        <v>164</v>
      </c>
      <c r="AC4707" s="22" t="s">
        <v>3361</v>
      </c>
      <c r="AD4707" s="22" t="s">
        <v>7582</v>
      </c>
      <c r="AE4707" s="22" t="s">
        <v>3363</v>
      </c>
      <c r="AF4707" s="102"/>
      <c r="AG4707" s="22" t="s">
        <v>3364</v>
      </c>
      <c r="AH4707" s="22" t="s">
        <v>3365</v>
      </c>
      <c r="AI4707" s="22">
        <v>0.0</v>
      </c>
      <c r="AJ4707" s="103">
        <v>0.0</v>
      </c>
      <c r="AK4707" s="103">
        <v>0.0</v>
      </c>
      <c r="AL4707" s="104"/>
      <c r="AM4707" s="22" t="s">
        <v>7749</v>
      </c>
    </row>
    <row r="4708">
      <c r="A4708" s="85">
        <v>46093.0</v>
      </c>
      <c r="B4708" s="85">
        <v>46094.0</v>
      </c>
      <c r="C4708" s="22" t="s">
        <v>1876</v>
      </c>
      <c r="D4708" s="22" t="s">
        <v>146</v>
      </c>
      <c r="E4708" s="22" t="s">
        <v>196</v>
      </c>
      <c r="F4708" s="97">
        <v>0.0</v>
      </c>
      <c r="G4708" s="97">
        <v>0.0</v>
      </c>
      <c r="H4708" s="97">
        <v>0.0</v>
      </c>
      <c r="I4708" s="97">
        <v>0.0</v>
      </c>
      <c r="J4708" s="97">
        <v>0.0</v>
      </c>
      <c r="K4708" s="22" t="s">
        <v>3531</v>
      </c>
      <c r="L4708" s="97">
        <v>0.0</v>
      </c>
      <c r="M4708" s="22" t="s">
        <v>3369</v>
      </c>
      <c r="N4708" s="22" t="s">
        <v>3360</v>
      </c>
      <c r="O4708" s="98"/>
      <c r="P4708" s="23"/>
      <c r="Q4708" s="23"/>
      <c r="R4708" s="23"/>
      <c r="S4708" s="23"/>
      <c r="T4708" s="23"/>
      <c r="U4708" s="23"/>
      <c r="V4708" s="23"/>
      <c r="W4708" s="23"/>
      <c r="X4708" s="23"/>
      <c r="Y4708" s="23"/>
      <c r="Z4708" s="23"/>
      <c r="AA4708" s="23"/>
      <c r="AB4708" s="22" t="s">
        <v>164</v>
      </c>
      <c r="AC4708" s="22" t="s">
        <v>3361</v>
      </c>
      <c r="AD4708" s="22" t="s">
        <v>7582</v>
      </c>
      <c r="AE4708" s="22" t="s">
        <v>3363</v>
      </c>
      <c r="AF4708" s="102"/>
      <c r="AG4708" s="22" t="s">
        <v>3364</v>
      </c>
      <c r="AH4708" s="22" t="s">
        <v>3365</v>
      </c>
      <c r="AI4708" s="22">
        <v>0.0</v>
      </c>
      <c r="AJ4708" s="103">
        <v>0.0</v>
      </c>
      <c r="AK4708" s="103">
        <v>0.0</v>
      </c>
      <c r="AL4708" s="104"/>
      <c r="AM4708" s="22" t="s">
        <v>7750</v>
      </c>
    </row>
    <row r="4709">
      <c r="A4709" s="85">
        <v>46094.0</v>
      </c>
      <c r="B4709" s="85">
        <v>46095.0</v>
      </c>
      <c r="C4709" s="22" t="s">
        <v>1876</v>
      </c>
      <c r="D4709" s="22" t="s">
        <v>146</v>
      </c>
      <c r="E4709" s="22" t="s">
        <v>288</v>
      </c>
      <c r="F4709" s="97">
        <v>0.0</v>
      </c>
      <c r="G4709" s="97">
        <v>0.0</v>
      </c>
      <c r="H4709" s="97">
        <v>0.0</v>
      </c>
      <c r="I4709" s="97">
        <v>0.0</v>
      </c>
      <c r="J4709" s="97">
        <v>0.0</v>
      </c>
      <c r="K4709" s="22" t="s">
        <v>3531</v>
      </c>
      <c r="L4709" s="97">
        <v>0.0</v>
      </c>
      <c r="M4709" s="22" t="s">
        <v>3369</v>
      </c>
      <c r="N4709" s="22" t="s">
        <v>3360</v>
      </c>
      <c r="O4709" s="98"/>
      <c r="P4709" s="23"/>
      <c r="Q4709" s="23"/>
      <c r="R4709" s="23"/>
      <c r="S4709" s="23"/>
      <c r="T4709" s="23"/>
      <c r="U4709" s="23"/>
      <c r="V4709" s="23"/>
      <c r="W4709" s="23"/>
      <c r="X4709" s="23"/>
      <c r="Y4709" s="23"/>
      <c r="Z4709" s="23"/>
      <c r="AA4709" s="23"/>
      <c r="AB4709" s="22" t="s">
        <v>164</v>
      </c>
      <c r="AC4709" s="22" t="s">
        <v>3361</v>
      </c>
      <c r="AD4709" s="22" t="s">
        <v>7582</v>
      </c>
      <c r="AE4709" s="22" t="s">
        <v>3363</v>
      </c>
      <c r="AF4709" s="102"/>
      <c r="AG4709" s="22" t="s">
        <v>3364</v>
      </c>
      <c r="AH4709" s="22" t="s">
        <v>3365</v>
      </c>
      <c r="AI4709" s="22">
        <v>0.0</v>
      </c>
      <c r="AJ4709" s="103">
        <v>0.0</v>
      </c>
      <c r="AK4709" s="103">
        <v>0.0</v>
      </c>
      <c r="AL4709" s="104"/>
      <c r="AM4709" s="22" t="s">
        <v>7751</v>
      </c>
    </row>
    <row r="4710">
      <c r="A4710" s="85">
        <v>46095.0</v>
      </c>
      <c r="B4710" s="85">
        <v>46096.0</v>
      </c>
      <c r="C4710" s="22" t="s">
        <v>1876</v>
      </c>
      <c r="D4710" s="22" t="s">
        <v>146</v>
      </c>
      <c r="E4710" s="22" t="s">
        <v>256</v>
      </c>
      <c r="F4710" s="97">
        <v>0.0</v>
      </c>
      <c r="G4710" s="97">
        <v>0.0</v>
      </c>
      <c r="H4710" s="97">
        <v>0.0</v>
      </c>
      <c r="I4710" s="97">
        <v>0.0</v>
      </c>
      <c r="J4710" s="97">
        <v>0.0</v>
      </c>
      <c r="K4710" s="22" t="s">
        <v>3531</v>
      </c>
      <c r="L4710" s="97">
        <v>0.0</v>
      </c>
      <c r="M4710" s="22" t="s">
        <v>3369</v>
      </c>
      <c r="N4710" s="22" t="s">
        <v>3360</v>
      </c>
      <c r="O4710" s="98"/>
      <c r="P4710" s="23"/>
      <c r="Q4710" s="23"/>
      <c r="R4710" s="23"/>
      <c r="S4710" s="23"/>
      <c r="T4710" s="23"/>
      <c r="U4710" s="23"/>
      <c r="V4710" s="23"/>
      <c r="W4710" s="23"/>
      <c r="X4710" s="23"/>
      <c r="Y4710" s="23"/>
      <c r="Z4710" s="23"/>
      <c r="AA4710" s="23"/>
      <c r="AB4710" s="22" t="s">
        <v>164</v>
      </c>
      <c r="AC4710" s="22" t="s">
        <v>3361</v>
      </c>
      <c r="AD4710" s="22" t="s">
        <v>7582</v>
      </c>
      <c r="AE4710" s="22" t="s">
        <v>3363</v>
      </c>
      <c r="AF4710" s="102"/>
      <c r="AG4710" s="22" t="s">
        <v>3364</v>
      </c>
      <c r="AH4710" s="22" t="s">
        <v>3365</v>
      </c>
      <c r="AI4710" s="22">
        <v>0.0</v>
      </c>
      <c r="AJ4710" s="103">
        <v>0.0</v>
      </c>
      <c r="AK4710" s="103">
        <v>0.0</v>
      </c>
      <c r="AL4710" s="104"/>
      <c r="AM4710" s="22" t="s">
        <v>7752</v>
      </c>
    </row>
    <row r="4711">
      <c r="A4711" s="85">
        <v>46096.0</v>
      </c>
      <c r="B4711" s="85">
        <v>46097.0</v>
      </c>
      <c r="C4711" s="22" t="s">
        <v>1876</v>
      </c>
      <c r="D4711" s="22" t="s">
        <v>146</v>
      </c>
      <c r="E4711" s="22" t="s">
        <v>180</v>
      </c>
      <c r="F4711" s="97">
        <v>0.0</v>
      </c>
      <c r="G4711" s="97">
        <v>0.0</v>
      </c>
      <c r="H4711" s="97">
        <v>0.0</v>
      </c>
      <c r="I4711" s="97">
        <v>0.0</v>
      </c>
      <c r="J4711" s="97">
        <v>0.0</v>
      </c>
      <c r="K4711" s="22" t="s">
        <v>3531</v>
      </c>
      <c r="L4711" s="97">
        <v>0.0</v>
      </c>
      <c r="M4711" s="22" t="s">
        <v>3369</v>
      </c>
      <c r="N4711" s="22" t="s">
        <v>3360</v>
      </c>
      <c r="O4711" s="98"/>
      <c r="P4711" s="23"/>
      <c r="Q4711" s="23"/>
      <c r="R4711" s="23"/>
      <c r="S4711" s="23"/>
      <c r="T4711" s="23"/>
      <c r="U4711" s="23"/>
      <c r="V4711" s="23"/>
      <c r="W4711" s="23"/>
      <c r="X4711" s="23"/>
      <c r="Y4711" s="23"/>
      <c r="Z4711" s="23"/>
      <c r="AA4711" s="23"/>
      <c r="AB4711" s="22" t="s">
        <v>164</v>
      </c>
      <c r="AC4711" s="22" t="s">
        <v>3361</v>
      </c>
      <c r="AD4711" s="22" t="s">
        <v>7582</v>
      </c>
      <c r="AE4711" s="22" t="s">
        <v>3363</v>
      </c>
      <c r="AF4711" s="102"/>
      <c r="AG4711" s="22" t="s">
        <v>3364</v>
      </c>
      <c r="AH4711" s="22" t="s">
        <v>3365</v>
      </c>
      <c r="AI4711" s="22">
        <v>0.0</v>
      </c>
      <c r="AJ4711" s="103">
        <v>0.0</v>
      </c>
      <c r="AK4711" s="103">
        <v>0.0</v>
      </c>
      <c r="AL4711" s="104"/>
      <c r="AM4711" s="22" t="s">
        <v>7753</v>
      </c>
    </row>
    <row r="4712">
      <c r="A4712" s="85">
        <v>46097.0</v>
      </c>
      <c r="B4712" s="85">
        <v>46098.0</v>
      </c>
      <c r="C4712" s="22" t="s">
        <v>1876</v>
      </c>
      <c r="D4712" s="22" t="s">
        <v>146</v>
      </c>
      <c r="E4712" s="22" t="s">
        <v>208</v>
      </c>
      <c r="F4712" s="97">
        <v>0.0</v>
      </c>
      <c r="G4712" s="97">
        <v>0.0</v>
      </c>
      <c r="H4712" s="97">
        <v>0.0</v>
      </c>
      <c r="I4712" s="97">
        <v>0.0</v>
      </c>
      <c r="J4712" s="97">
        <v>0.0</v>
      </c>
      <c r="K4712" s="22" t="s">
        <v>3531</v>
      </c>
      <c r="L4712" s="97">
        <v>0.0</v>
      </c>
      <c r="M4712" s="22" t="s">
        <v>3369</v>
      </c>
      <c r="N4712" s="22" t="s">
        <v>3360</v>
      </c>
      <c r="O4712" s="98"/>
      <c r="P4712" s="23"/>
      <c r="Q4712" s="23"/>
      <c r="R4712" s="23"/>
      <c r="S4712" s="23"/>
      <c r="T4712" s="23"/>
      <c r="U4712" s="23"/>
      <c r="V4712" s="23"/>
      <c r="W4712" s="23"/>
      <c r="X4712" s="23"/>
      <c r="Y4712" s="23"/>
      <c r="Z4712" s="23"/>
      <c r="AA4712" s="23"/>
      <c r="AB4712" s="22" t="s">
        <v>164</v>
      </c>
      <c r="AC4712" s="22" t="s">
        <v>3361</v>
      </c>
      <c r="AD4712" s="22" t="s">
        <v>7582</v>
      </c>
      <c r="AE4712" s="22" t="s">
        <v>3363</v>
      </c>
      <c r="AF4712" s="102"/>
      <c r="AG4712" s="22" t="s">
        <v>3364</v>
      </c>
      <c r="AH4712" s="22" t="s">
        <v>3365</v>
      </c>
      <c r="AI4712" s="22">
        <v>0.0</v>
      </c>
      <c r="AJ4712" s="103">
        <v>0.0</v>
      </c>
      <c r="AK4712" s="103">
        <v>0.0</v>
      </c>
      <c r="AL4712" s="104"/>
      <c r="AM4712" s="22" t="s">
        <v>7754</v>
      </c>
    </row>
    <row r="4713">
      <c r="A4713" s="85">
        <v>46098.0</v>
      </c>
      <c r="B4713" s="85">
        <v>46099.0</v>
      </c>
      <c r="C4713" s="22" t="s">
        <v>1876</v>
      </c>
      <c r="D4713" s="22" t="s">
        <v>146</v>
      </c>
      <c r="E4713" s="22" t="s">
        <v>303</v>
      </c>
      <c r="F4713" s="97">
        <v>0.0</v>
      </c>
      <c r="G4713" s="97">
        <v>0.0</v>
      </c>
      <c r="H4713" s="97">
        <v>0.0</v>
      </c>
      <c r="I4713" s="97">
        <v>0.0</v>
      </c>
      <c r="J4713" s="97">
        <v>0.0</v>
      </c>
      <c r="K4713" s="22" t="s">
        <v>3531</v>
      </c>
      <c r="L4713" s="97">
        <v>0.0</v>
      </c>
      <c r="M4713" s="22" t="s">
        <v>3369</v>
      </c>
      <c r="N4713" s="22" t="s">
        <v>3360</v>
      </c>
      <c r="O4713" s="98"/>
      <c r="P4713" s="23"/>
      <c r="Q4713" s="23"/>
      <c r="R4713" s="23"/>
      <c r="S4713" s="23"/>
      <c r="T4713" s="23"/>
      <c r="U4713" s="23"/>
      <c r="V4713" s="23"/>
      <c r="W4713" s="23"/>
      <c r="X4713" s="23"/>
      <c r="Y4713" s="23"/>
      <c r="Z4713" s="23"/>
      <c r="AA4713" s="23"/>
      <c r="AB4713" s="22" t="s">
        <v>164</v>
      </c>
      <c r="AC4713" s="22" t="s">
        <v>3361</v>
      </c>
      <c r="AD4713" s="22" t="s">
        <v>7582</v>
      </c>
      <c r="AE4713" s="22" t="s">
        <v>3363</v>
      </c>
      <c r="AF4713" s="102"/>
      <c r="AG4713" s="22" t="s">
        <v>3364</v>
      </c>
      <c r="AH4713" s="22" t="s">
        <v>3365</v>
      </c>
      <c r="AI4713" s="22">
        <v>0.0</v>
      </c>
      <c r="AJ4713" s="103">
        <v>0.0</v>
      </c>
      <c r="AK4713" s="103">
        <v>0.0</v>
      </c>
      <c r="AL4713" s="104"/>
      <c r="AM4713" s="22" t="s">
        <v>7755</v>
      </c>
    </row>
    <row r="4714">
      <c r="A4714" s="85">
        <v>46099.0</v>
      </c>
      <c r="B4714" s="85">
        <v>46100.0</v>
      </c>
      <c r="C4714" s="22" t="s">
        <v>1876</v>
      </c>
      <c r="D4714" s="22" t="s">
        <v>146</v>
      </c>
      <c r="E4714" s="22" t="s">
        <v>148</v>
      </c>
      <c r="F4714" s="97">
        <v>0.0</v>
      </c>
      <c r="G4714" s="97">
        <v>0.0</v>
      </c>
      <c r="H4714" s="97">
        <v>0.0</v>
      </c>
      <c r="I4714" s="97">
        <v>0.0</v>
      </c>
      <c r="J4714" s="97">
        <v>0.0</v>
      </c>
      <c r="K4714" s="22" t="s">
        <v>3531</v>
      </c>
      <c r="L4714" s="97">
        <v>0.0</v>
      </c>
      <c r="M4714" s="22" t="s">
        <v>3369</v>
      </c>
      <c r="N4714" s="22" t="s">
        <v>3360</v>
      </c>
      <c r="O4714" s="98"/>
      <c r="P4714" s="23"/>
      <c r="Q4714" s="23"/>
      <c r="R4714" s="23"/>
      <c r="S4714" s="23"/>
      <c r="T4714" s="23"/>
      <c r="U4714" s="23"/>
      <c r="V4714" s="23"/>
      <c r="W4714" s="23"/>
      <c r="X4714" s="23"/>
      <c r="Y4714" s="23"/>
      <c r="Z4714" s="23"/>
      <c r="AA4714" s="23"/>
      <c r="AB4714" s="22" t="s">
        <v>164</v>
      </c>
      <c r="AC4714" s="22" t="s">
        <v>3361</v>
      </c>
      <c r="AD4714" s="22" t="s">
        <v>7582</v>
      </c>
      <c r="AE4714" s="22" t="s">
        <v>3363</v>
      </c>
      <c r="AF4714" s="102"/>
      <c r="AG4714" s="22" t="s">
        <v>3364</v>
      </c>
      <c r="AH4714" s="22" t="s">
        <v>3365</v>
      </c>
      <c r="AI4714" s="22">
        <v>0.0</v>
      </c>
      <c r="AJ4714" s="103">
        <v>0.0</v>
      </c>
      <c r="AK4714" s="103">
        <v>0.0</v>
      </c>
      <c r="AL4714" s="104"/>
      <c r="AM4714" s="22" t="s">
        <v>7756</v>
      </c>
    </row>
    <row r="4715">
      <c r="A4715" s="85">
        <v>46100.0</v>
      </c>
      <c r="B4715" s="85">
        <v>46101.0</v>
      </c>
      <c r="C4715" s="22" t="s">
        <v>1876</v>
      </c>
      <c r="D4715" s="22" t="s">
        <v>146</v>
      </c>
      <c r="E4715" s="22" t="s">
        <v>196</v>
      </c>
      <c r="F4715" s="97">
        <v>0.0</v>
      </c>
      <c r="G4715" s="97">
        <v>0.0</v>
      </c>
      <c r="H4715" s="97">
        <v>0.0</v>
      </c>
      <c r="I4715" s="97">
        <v>0.0</v>
      </c>
      <c r="J4715" s="97">
        <v>0.0</v>
      </c>
      <c r="K4715" s="22" t="s">
        <v>3531</v>
      </c>
      <c r="L4715" s="97">
        <v>0.0</v>
      </c>
      <c r="M4715" s="22" t="s">
        <v>3369</v>
      </c>
      <c r="N4715" s="22" t="s">
        <v>3360</v>
      </c>
      <c r="O4715" s="98"/>
      <c r="P4715" s="23"/>
      <c r="Q4715" s="23"/>
      <c r="R4715" s="23"/>
      <c r="S4715" s="23"/>
      <c r="T4715" s="23"/>
      <c r="U4715" s="23"/>
      <c r="V4715" s="23"/>
      <c r="W4715" s="23"/>
      <c r="X4715" s="23"/>
      <c r="Y4715" s="23"/>
      <c r="Z4715" s="23"/>
      <c r="AA4715" s="23"/>
      <c r="AB4715" s="22" t="s">
        <v>164</v>
      </c>
      <c r="AC4715" s="22" t="s">
        <v>3361</v>
      </c>
      <c r="AD4715" s="22" t="s">
        <v>7582</v>
      </c>
      <c r="AE4715" s="22" t="s">
        <v>3363</v>
      </c>
      <c r="AF4715" s="102"/>
      <c r="AG4715" s="22" t="s">
        <v>3364</v>
      </c>
      <c r="AH4715" s="22" t="s">
        <v>3365</v>
      </c>
      <c r="AI4715" s="22">
        <v>0.0</v>
      </c>
      <c r="AJ4715" s="103">
        <v>0.0</v>
      </c>
      <c r="AK4715" s="103">
        <v>0.0</v>
      </c>
      <c r="AL4715" s="104"/>
      <c r="AM4715" s="22" t="s">
        <v>7757</v>
      </c>
    </row>
    <row r="4716">
      <c r="A4716" s="85">
        <v>46101.0</v>
      </c>
      <c r="B4716" s="85">
        <v>46102.0</v>
      </c>
      <c r="C4716" s="22" t="s">
        <v>1876</v>
      </c>
      <c r="D4716" s="22" t="s">
        <v>146</v>
      </c>
      <c r="E4716" s="22" t="s">
        <v>288</v>
      </c>
      <c r="F4716" s="97">
        <v>0.0</v>
      </c>
      <c r="G4716" s="97">
        <v>0.0</v>
      </c>
      <c r="H4716" s="97">
        <v>0.0</v>
      </c>
      <c r="I4716" s="97">
        <v>0.0</v>
      </c>
      <c r="J4716" s="97">
        <v>0.0</v>
      </c>
      <c r="K4716" s="22" t="s">
        <v>3531</v>
      </c>
      <c r="L4716" s="97">
        <v>0.0</v>
      </c>
      <c r="M4716" s="22" t="s">
        <v>3369</v>
      </c>
      <c r="N4716" s="22" t="s">
        <v>3360</v>
      </c>
      <c r="O4716" s="98"/>
      <c r="P4716" s="23"/>
      <c r="Q4716" s="23"/>
      <c r="R4716" s="23"/>
      <c r="S4716" s="23"/>
      <c r="T4716" s="23"/>
      <c r="U4716" s="23"/>
      <c r="V4716" s="23"/>
      <c r="W4716" s="23"/>
      <c r="X4716" s="23"/>
      <c r="Y4716" s="23"/>
      <c r="Z4716" s="23"/>
      <c r="AA4716" s="23"/>
      <c r="AB4716" s="22" t="s">
        <v>164</v>
      </c>
      <c r="AC4716" s="22" t="s">
        <v>3361</v>
      </c>
      <c r="AD4716" s="22" t="s">
        <v>7582</v>
      </c>
      <c r="AE4716" s="22" t="s">
        <v>3363</v>
      </c>
      <c r="AF4716" s="102"/>
      <c r="AG4716" s="22" t="s">
        <v>3364</v>
      </c>
      <c r="AH4716" s="22" t="s">
        <v>3365</v>
      </c>
      <c r="AI4716" s="22">
        <v>0.0</v>
      </c>
      <c r="AJ4716" s="103">
        <v>0.0</v>
      </c>
      <c r="AK4716" s="103">
        <v>0.0</v>
      </c>
      <c r="AL4716" s="104"/>
      <c r="AM4716" s="22" t="s">
        <v>7758</v>
      </c>
    </row>
    <row r="4717">
      <c r="A4717" s="85">
        <v>46102.0</v>
      </c>
      <c r="B4717" s="85">
        <v>46103.0</v>
      </c>
      <c r="C4717" s="22" t="s">
        <v>1876</v>
      </c>
      <c r="D4717" s="22" t="s">
        <v>146</v>
      </c>
      <c r="E4717" s="22" t="s">
        <v>256</v>
      </c>
      <c r="F4717" s="97">
        <v>0.0</v>
      </c>
      <c r="G4717" s="97">
        <v>0.0</v>
      </c>
      <c r="H4717" s="97">
        <v>0.0</v>
      </c>
      <c r="I4717" s="97">
        <v>0.0</v>
      </c>
      <c r="J4717" s="97">
        <v>0.0</v>
      </c>
      <c r="K4717" s="22" t="s">
        <v>3531</v>
      </c>
      <c r="L4717" s="97">
        <v>0.0</v>
      </c>
      <c r="M4717" s="22" t="s">
        <v>3369</v>
      </c>
      <c r="N4717" s="22" t="s">
        <v>3360</v>
      </c>
      <c r="O4717" s="98"/>
      <c r="P4717" s="23"/>
      <c r="Q4717" s="23"/>
      <c r="R4717" s="23"/>
      <c r="S4717" s="23"/>
      <c r="T4717" s="23"/>
      <c r="U4717" s="23"/>
      <c r="V4717" s="23"/>
      <c r="W4717" s="23"/>
      <c r="X4717" s="23"/>
      <c r="Y4717" s="23"/>
      <c r="Z4717" s="23"/>
      <c r="AA4717" s="23"/>
      <c r="AB4717" s="22" t="s">
        <v>164</v>
      </c>
      <c r="AC4717" s="22" t="s">
        <v>3361</v>
      </c>
      <c r="AD4717" s="22" t="s">
        <v>7582</v>
      </c>
      <c r="AE4717" s="22" t="s">
        <v>3363</v>
      </c>
      <c r="AF4717" s="102"/>
      <c r="AG4717" s="22" t="s">
        <v>3364</v>
      </c>
      <c r="AH4717" s="22" t="s">
        <v>3365</v>
      </c>
      <c r="AI4717" s="22">
        <v>0.0</v>
      </c>
      <c r="AJ4717" s="103">
        <v>0.0</v>
      </c>
      <c r="AK4717" s="103">
        <v>0.0</v>
      </c>
      <c r="AL4717" s="104"/>
      <c r="AM4717" s="22" t="s">
        <v>7759</v>
      </c>
    </row>
    <row r="4718">
      <c r="A4718" s="85">
        <v>46103.0</v>
      </c>
      <c r="B4718" s="85">
        <v>46104.0</v>
      </c>
      <c r="C4718" s="22" t="s">
        <v>1876</v>
      </c>
      <c r="D4718" s="22" t="s">
        <v>146</v>
      </c>
      <c r="E4718" s="22" t="s">
        <v>180</v>
      </c>
      <c r="F4718" s="97">
        <v>0.0</v>
      </c>
      <c r="G4718" s="97">
        <v>0.0</v>
      </c>
      <c r="H4718" s="97">
        <v>0.0</v>
      </c>
      <c r="I4718" s="97">
        <v>0.0</v>
      </c>
      <c r="J4718" s="97">
        <v>0.0</v>
      </c>
      <c r="K4718" s="22" t="s">
        <v>3531</v>
      </c>
      <c r="L4718" s="97">
        <v>0.0</v>
      </c>
      <c r="M4718" s="22" t="s">
        <v>3369</v>
      </c>
      <c r="N4718" s="22" t="s">
        <v>3360</v>
      </c>
      <c r="O4718" s="98"/>
      <c r="P4718" s="23"/>
      <c r="Q4718" s="23"/>
      <c r="R4718" s="23"/>
      <c r="S4718" s="23"/>
      <c r="T4718" s="23"/>
      <c r="U4718" s="23"/>
      <c r="V4718" s="23"/>
      <c r="W4718" s="23"/>
      <c r="X4718" s="23"/>
      <c r="Y4718" s="23"/>
      <c r="Z4718" s="23"/>
      <c r="AA4718" s="23"/>
      <c r="AB4718" s="22" t="s">
        <v>164</v>
      </c>
      <c r="AC4718" s="22" t="s">
        <v>3361</v>
      </c>
      <c r="AD4718" s="22" t="s">
        <v>7582</v>
      </c>
      <c r="AE4718" s="22" t="s">
        <v>3363</v>
      </c>
      <c r="AF4718" s="102"/>
      <c r="AG4718" s="22" t="s">
        <v>3364</v>
      </c>
      <c r="AH4718" s="22" t="s">
        <v>3365</v>
      </c>
      <c r="AI4718" s="22">
        <v>0.0</v>
      </c>
      <c r="AJ4718" s="103">
        <v>0.0</v>
      </c>
      <c r="AK4718" s="103">
        <v>0.0</v>
      </c>
      <c r="AL4718" s="104"/>
      <c r="AM4718" s="22" t="s">
        <v>7760</v>
      </c>
    </row>
    <row r="4719">
      <c r="A4719" s="85">
        <v>46104.0</v>
      </c>
      <c r="B4719" s="85">
        <v>46105.0</v>
      </c>
      <c r="C4719" s="22" t="s">
        <v>1876</v>
      </c>
      <c r="D4719" s="22" t="s">
        <v>146</v>
      </c>
      <c r="E4719" s="22" t="s">
        <v>208</v>
      </c>
      <c r="F4719" s="97">
        <v>0.0</v>
      </c>
      <c r="G4719" s="97">
        <v>0.0</v>
      </c>
      <c r="H4719" s="97">
        <v>0.0</v>
      </c>
      <c r="I4719" s="97">
        <v>0.0</v>
      </c>
      <c r="J4719" s="97">
        <v>0.0</v>
      </c>
      <c r="K4719" s="22" t="s">
        <v>3531</v>
      </c>
      <c r="L4719" s="97">
        <v>0.0</v>
      </c>
      <c r="M4719" s="22" t="s">
        <v>3369</v>
      </c>
      <c r="N4719" s="22" t="s">
        <v>3360</v>
      </c>
      <c r="O4719" s="98"/>
      <c r="P4719" s="23"/>
      <c r="Q4719" s="23"/>
      <c r="R4719" s="23"/>
      <c r="S4719" s="23"/>
      <c r="T4719" s="23"/>
      <c r="U4719" s="23"/>
      <c r="V4719" s="23"/>
      <c r="W4719" s="23"/>
      <c r="X4719" s="23"/>
      <c r="Y4719" s="23"/>
      <c r="Z4719" s="23"/>
      <c r="AA4719" s="23"/>
      <c r="AB4719" s="22" t="s">
        <v>164</v>
      </c>
      <c r="AC4719" s="22" t="s">
        <v>3361</v>
      </c>
      <c r="AD4719" s="22" t="s">
        <v>7582</v>
      </c>
      <c r="AE4719" s="22" t="s">
        <v>3363</v>
      </c>
      <c r="AF4719" s="102"/>
      <c r="AG4719" s="22" t="s">
        <v>3364</v>
      </c>
      <c r="AH4719" s="22" t="s">
        <v>3365</v>
      </c>
      <c r="AI4719" s="22">
        <v>0.0</v>
      </c>
      <c r="AJ4719" s="103">
        <v>0.0</v>
      </c>
      <c r="AK4719" s="103">
        <v>0.0</v>
      </c>
      <c r="AL4719" s="104"/>
      <c r="AM4719" s="22" t="s">
        <v>7761</v>
      </c>
    </row>
    <row r="4720">
      <c r="A4720" s="85">
        <v>46105.0</v>
      </c>
      <c r="B4720" s="85">
        <v>46106.0</v>
      </c>
      <c r="C4720" s="22" t="s">
        <v>1876</v>
      </c>
      <c r="D4720" s="22" t="s">
        <v>146</v>
      </c>
      <c r="E4720" s="22" t="s">
        <v>303</v>
      </c>
      <c r="F4720" s="97">
        <v>0.0</v>
      </c>
      <c r="G4720" s="97">
        <v>0.0</v>
      </c>
      <c r="H4720" s="97">
        <v>0.0</v>
      </c>
      <c r="I4720" s="97">
        <v>0.0</v>
      </c>
      <c r="J4720" s="97">
        <v>0.0</v>
      </c>
      <c r="K4720" s="22" t="s">
        <v>3531</v>
      </c>
      <c r="L4720" s="97">
        <v>0.0</v>
      </c>
      <c r="M4720" s="22" t="s">
        <v>3369</v>
      </c>
      <c r="N4720" s="22" t="s">
        <v>3360</v>
      </c>
      <c r="O4720" s="98"/>
      <c r="P4720" s="23"/>
      <c r="Q4720" s="23"/>
      <c r="R4720" s="23"/>
      <c r="S4720" s="23"/>
      <c r="T4720" s="23"/>
      <c r="U4720" s="23"/>
      <c r="V4720" s="23"/>
      <c r="W4720" s="23"/>
      <c r="X4720" s="23"/>
      <c r="Y4720" s="23"/>
      <c r="Z4720" s="23"/>
      <c r="AA4720" s="23"/>
      <c r="AB4720" s="22" t="s">
        <v>164</v>
      </c>
      <c r="AC4720" s="22" t="s">
        <v>3361</v>
      </c>
      <c r="AD4720" s="22" t="s">
        <v>7582</v>
      </c>
      <c r="AE4720" s="22" t="s">
        <v>3363</v>
      </c>
      <c r="AF4720" s="102"/>
      <c r="AG4720" s="22" t="s">
        <v>3364</v>
      </c>
      <c r="AH4720" s="22" t="s">
        <v>3365</v>
      </c>
      <c r="AI4720" s="22">
        <v>0.0</v>
      </c>
      <c r="AJ4720" s="103">
        <v>0.0</v>
      </c>
      <c r="AK4720" s="103">
        <v>0.0</v>
      </c>
      <c r="AL4720" s="104"/>
      <c r="AM4720" s="22" t="s">
        <v>7762</v>
      </c>
    </row>
    <row r="4721">
      <c r="A4721" s="85">
        <v>46106.0</v>
      </c>
      <c r="B4721" s="85">
        <v>46107.0</v>
      </c>
      <c r="C4721" s="22" t="s">
        <v>1876</v>
      </c>
      <c r="D4721" s="22" t="s">
        <v>146</v>
      </c>
      <c r="E4721" s="22" t="s">
        <v>148</v>
      </c>
      <c r="F4721" s="97">
        <v>0.0</v>
      </c>
      <c r="G4721" s="97">
        <v>0.0</v>
      </c>
      <c r="H4721" s="97">
        <v>0.0</v>
      </c>
      <c r="I4721" s="97">
        <v>0.0</v>
      </c>
      <c r="J4721" s="97">
        <v>0.0</v>
      </c>
      <c r="K4721" s="22" t="s">
        <v>3531</v>
      </c>
      <c r="L4721" s="97">
        <v>0.0</v>
      </c>
      <c r="M4721" s="22" t="s">
        <v>3369</v>
      </c>
      <c r="N4721" s="22" t="s">
        <v>3360</v>
      </c>
      <c r="O4721" s="98"/>
      <c r="P4721" s="23"/>
      <c r="Q4721" s="23"/>
      <c r="R4721" s="23"/>
      <c r="S4721" s="23"/>
      <c r="T4721" s="23"/>
      <c r="U4721" s="23"/>
      <c r="V4721" s="23"/>
      <c r="W4721" s="23"/>
      <c r="X4721" s="23"/>
      <c r="Y4721" s="23"/>
      <c r="Z4721" s="23"/>
      <c r="AA4721" s="23"/>
      <c r="AB4721" s="22" t="s">
        <v>164</v>
      </c>
      <c r="AC4721" s="22" t="s">
        <v>3361</v>
      </c>
      <c r="AD4721" s="22" t="s">
        <v>7582</v>
      </c>
      <c r="AE4721" s="22" t="s">
        <v>3363</v>
      </c>
      <c r="AF4721" s="102"/>
      <c r="AG4721" s="22" t="s">
        <v>3364</v>
      </c>
      <c r="AH4721" s="22" t="s">
        <v>3365</v>
      </c>
      <c r="AI4721" s="22">
        <v>0.0</v>
      </c>
      <c r="AJ4721" s="103">
        <v>0.0</v>
      </c>
      <c r="AK4721" s="103">
        <v>0.0</v>
      </c>
      <c r="AL4721" s="104"/>
      <c r="AM4721" s="22" t="s">
        <v>7763</v>
      </c>
    </row>
    <row r="4722">
      <c r="A4722" s="85">
        <v>46107.0</v>
      </c>
      <c r="B4722" s="85">
        <v>46108.0</v>
      </c>
      <c r="C4722" s="22" t="s">
        <v>1876</v>
      </c>
      <c r="D4722" s="22" t="s">
        <v>146</v>
      </c>
      <c r="E4722" s="22" t="s">
        <v>196</v>
      </c>
      <c r="F4722" s="97">
        <v>0.0</v>
      </c>
      <c r="G4722" s="97">
        <v>0.0</v>
      </c>
      <c r="H4722" s="97">
        <v>0.0</v>
      </c>
      <c r="I4722" s="97">
        <v>0.0</v>
      </c>
      <c r="J4722" s="97">
        <v>0.0</v>
      </c>
      <c r="K4722" s="22" t="s">
        <v>3531</v>
      </c>
      <c r="L4722" s="97">
        <v>0.0</v>
      </c>
      <c r="M4722" s="22" t="s">
        <v>3369</v>
      </c>
      <c r="N4722" s="22" t="s">
        <v>3360</v>
      </c>
      <c r="O4722" s="98"/>
      <c r="P4722" s="23"/>
      <c r="Q4722" s="23"/>
      <c r="R4722" s="23"/>
      <c r="S4722" s="23"/>
      <c r="T4722" s="23"/>
      <c r="U4722" s="23"/>
      <c r="V4722" s="23"/>
      <c r="W4722" s="23"/>
      <c r="X4722" s="23"/>
      <c r="Y4722" s="23"/>
      <c r="Z4722" s="23"/>
      <c r="AA4722" s="23"/>
      <c r="AB4722" s="22" t="s">
        <v>164</v>
      </c>
      <c r="AC4722" s="22" t="s">
        <v>3361</v>
      </c>
      <c r="AD4722" s="22" t="s">
        <v>7582</v>
      </c>
      <c r="AE4722" s="22" t="s">
        <v>3363</v>
      </c>
      <c r="AF4722" s="102"/>
      <c r="AG4722" s="22" t="s">
        <v>3364</v>
      </c>
      <c r="AH4722" s="22" t="s">
        <v>3365</v>
      </c>
      <c r="AI4722" s="22">
        <v>0.0</v>
      </c>
      <c r="AJ4722" s="103">
        <v>0.0</v>
      </c>
      <c r="AK4722" s="103">
        <v>0.0</v>
      </c>
      <c r="AL4722" s="104"/>
      <c r="AM4722" s="22" t="s">
        <v>7764</v>
      </c>
    </row>
    <row r="4723">
      <c r="A4723" s="85">
        <v>46108.0</v>
      </c>
      <c r="B4723" s="85">
        <v>46109.0</v>
      </c>
      <c r="C4723" s="22" t="s">
        <v>1876</v>
      </c>
      <c r="D4723" s="22" t="s">
        <v>146</v>
      </c>
      <c r="E4723" s="22" t="s">
        <v>288</v>
      </c>
      <c r="F4723" s="97">
        <v>0.0</v>
      </c>
      <c r="G4723" s="97">
        <v>0.0</v>
      </c>
      <c r="H4723" s="97">
        <v>0.0</v>
      </c>
      <c r="I4723" s="97">
        <v>0.0</v>
      </c>
      <c r="J4723" s="97">
        <v>0.0</v>
      </c>
      <c r="K4723" s="22" t="s">
        <v>3531</v>
      </c>
      <c r="L4723" s="97">
        <v>0.0</v>
      </c>
      <c r="M4723" s="22" t="s">
        <v>3369</v>
      </c>
      <c r="N4723" s="22" t="s">
        <v>3360</v>
      </c>
      <c r="O4723" s="98"/>
      <c r="P4723" s="23"/>
      <c r="Q4723" s="23"/>
      <c r="R4723" s="23"/>
      <c r="S4723" s="23"/>
      <c r="T4723" s="23"/>
      <c r="U4723" s="23"/>
      <c r="V4723" s="23"/>
      <c r="W4723" s="23"/>
      <c r="X4723" s="23"/>
      <c r="Y4723" s="23"/>
      <c r="Z4723" s="23"/>
      <c r="AA4723" s="23"/>
      <c r="AB4723" s="22" t="s">
        <v>164</v>
      </c>
      <c r="AC4723" s="22" t="s">
        <v>3361</v>
      </c>
      <c r="AD4723" s="22" t="s">
        <v>7582</v>
      </c>
      <c r="AE4723" s="22" t="s">
        <v>3363</v>
      </c>
      <c r="AF4723" s="102"/>
      <c r="AG4723" s="22" t="s">
        <v>3364</v>
      </c>
      <c r="AH4723" s="22" t="s">
        <v>3365</v>
      </c>
      <c r="AI4723" s="22">
        <v>0.0</v>
      </c>
      <c r="AJ4723" s="103">
        <v>0.0</v>
      </c>
      <c r="AK4723" s="103">
        <v>0.0</v>
      </c>
      <c r="AL4723" s="104"/>
      <c r="AM4723" s="22" t="s">
        <v>7765</v>
      </c>
    </row>
    <row r="4724">
      <c r="A4724" s="85">
        <v>46109.0</v>
      </c>
      <c r="B4724" s="85">
        <v>46110.0</v>
      </c>
      <c r="C4724" s="22" t="s">
        <v>1876</v>
      </c>
      <c r="D4724" s="22" t="s">
        <v>146</v>
      </c>
      <c r="E4724" s="22" t="s">
        <v>256</v>
      </c>
      <c r="F4724" s="97">
        <v>0.0</v>
      </c>
      <c r="G4724" s="97">
        <v>0.0</v>
      </c>
      <c r="H4724" s="97">
        <v>0.0</v>
      </c>
      <c r="I4724" s="97">
        <v>0.0</v>
      </c>
      <c r="J4724" s="97">
        <v>0.0</v>
      </c>
      <c r="K4724" s="22" t="s">
        <v>3531</v>
      </c>
      <c r="L4724" s="97">
        <v>0.0</v>
      </c>
      <c r="M4724" s="22" t="s">
        <v>3369</v>
      </c>
      <c r="N4724" s="22" t="s">
        <v>3360</v>
      </c>
      <c r="O4724" s="98"/>
      <c r="P4724" s="23"/>
      <c r="Q4724" s="23"/>
      <c r="R4724" s="23"/>
      <c r="S4724" s="23"/>
      <c r="T4724" s="23"/>
      <c r="U4724" s="23"/>
      <c r="V4724" s="23"/>
      <c r="W4724" s="23"/>
      <c r="X4724" s="23"/>
      <c r="Y4724" s="23"/>
      <c r="Z4724" s="23"/>
      <c r="AA4724" s="23"/>
      <c r="AB4724" s="22" t="s">
        <v>164</v>
      </c>
      <c r="AC4724" s="22" t="s">
        <v>3361</v>
      </c>
      <c r="AD4724" s="22" t="s">
        <v>7582</v>
      </c>
      <c r="AE4724" s="22" t="s">
        <v>3363</v>
      </c>
      <c r="AF4724" s="102"/>
      <c r="AG4724" s="22" t="s">
        <v>3364</v>
      </c>
      <c r="AH4724" s="22" t="s">
        <v>3365</v>
      </c>
      <c r="AI4724" s="22">
        <v>0.0</v>
      </c>
      <c r="AJ4724" s="103">
        <v>0.0</v>
      </c>
      <c r="AK4724" s="103">
        <v>0.0</v>
      </c>
      <c r="AL4724" s="104"/>
      <c r="AM4724" s="22" t="s">
        <v>7766</v>
      </c>
    </row>
    <row r="4725">
      <c r="A4725" s="85">
        <v>46110.0</v>
      </c>
      <c r="B4725" s="85">
        <v>46111.0</v>
      </c>
      <c r="C4725" s="22" t="s">
        <v>1876</v>
      </c>
      <c r="D4725" s="22" t="s">
        <v>146</v>
      </c>
      <c r="E4725" s="22" t="s">
        <v>180</v>
      </c>
      <c r="F4725" s="97">
        <v>0.0</v>
      </c>
      <c r="G4725" s="97">
        <v>0.0</v>
      </c>
      <c r="H4725" s="97">
        <v>0.0</v>
      </c>
      <c r="I4725" s="97">
        <v>0.0</v>
      </c>
      <c r="J4725" s="97">
        <v>0.0</v>
      </c>
      <c r="K4725" s="22" t="s">
        <v>3531</v>
      </c>
      <c r="L4725" s="97">
        <v>0.0</v>
      </c>
      <c r="M4725" s="22" t="s">
        <v>3369</v>
      </c>
      <c r="N4725" s="22" t="s">
        <v>3360</v>
      </c>
      <c r="O4725" s="98"/>
      <c r="P4725" s="23"/>
      <c r="Q4725" s="23"/>
      <c r="R4725" s="23"/>
      <c r="S4725" s="23"/>
      <c r="T4725" s="23"/>
      <c r="U4725" s="23"/>
      <c r="V4725" s="23"/>
      <c r="W4725" s="23"/>
      <c r="X4725" s="23"/>
      <c r="Y4725" s="23"/>
      <c r="Z4725" s="23"/>
      <c r="AA4725" s="23"/>
      <c r="AB4725" s="22" t="s">
        <v>164</v>
      </c>
      <c r="AC4725" s="22" t="s">
        <v>3361</v>
      </c>
      <c r="AD4725" s="22" t="s">
        <v>7582</v>
      </c>
      <c r="AE4725" s="22" t="s">
        <v>3363</v>
      </c>
      <c r="AF4725" s="102"/>
      <c r="AG4725" s="22" t="s">
        <v>3364</v>
      </c>
      <c r="AH4725" s="22" t="s">
        <v>3365</v>
      </c>
      <c r="AI4725" s="22">
        <v>0.0</v>
      </c>
      <c r="AJ4725" s="103">
        <v>0.0</v>
      </c>
      <c r="AK4725" s="103">
        <v>0.0</v>
      </c>
      <c r="AL4725" s="104"/>
      <c r="AM4725" s="22" t="s">
        <v>7767</v>
      </c>
    </row>
    <row r="4726">
      <c r="A4726" s="85">
        <v>46111.0</v>
      </c>
      <c r="B4726" s="85">
        <v>46112.0</v>
      </c>
      <c r="C4726" s="22" t="s">
        <v>1876</v>
      </c>
      <c r="D4726" s="22" t="s">
        <v>146</v>
      </c>
      <c r="E4726" s="22" t="s">
        <v>208</v>
      </c>
      <c r="F4726" s="97">
        <v>0.0</v>
      </c>
      <c r="G4726" s="97">
        <v>0.0</v>
      </c>
      <c r="H4726" s="97">
        <v>0.0</v>
      </c>
      <c r="I4726" s="97">
        <v>0.0</v>
      </c>
      <c r="J4726" s="97">
        <v>0.0</v>
      </c>
      <c r="K4726" s="22" t="s">
        <v>3531</v>
      </c>
      <c r="L4726" s="97">
        <v>0.0</v>
      </c>
      <c r="M4726" s="22" t="s">
        <v>3369</v>
      </c>
      <c r="N4726" s="22" t="s">
        <v>3360</v>
      </c>
      <c r="O4726" s="98"/>
      <c r="P4726" s="23"/>
      <c r="Q4726" s="23"/>
      <c r="R4726" s="23"/>
      <c r="S4726" s="23"/>
      <c r="T4726" s="23"/>
      <c r="U4726" s="23"/>
      <c r="V4726" s="23"/>
      <c r="W4726" s="23"/>
      <c r="X4726" s="23"/>
      <c r="Y4726" s="23"/>
      <c r="Z4726" s="23"/>
      <c r="AA4726" s="23"/>
      <c r="AB4726" s="22" t="s">
        <v>164</v>
      </c>
      <c r="AC4726" s="22" t="s">
        <v>3361</v>
      </c>
      <c r="AD4726" s="22" t="s">
        <v>7582</v>
      </c>
      <c r="AE4726" s="22" t="s">
        <v>3363</v>
      </c>
      <c r="AF4726" s="102"/>
      <c r="AG4726" s="22" t="s">
        <v>3364</v>
      </c>
      <c r="AH4726" s="22" t="s">
        <v>3365</v>
      </c>
      <c r="AI4726" s="22">
        <v>0.0</v>
      </c>
      <c r="AJ4726" s="103">
        <v>0.0</v>
      </c>
      <c r="AK4726" s="103">
        <v>0.0</v>
      </c>
      <c r="AL4726" s="104"/>
      <c r="AM4726" s="22" t="s">
        <v>7768</v>
      </c>
    </row>
    <row r="4727">
      <c r="A4727" s="85">
        <v>46112.0</v>
      </c>
      <c r="B4727" s="85">
        <v>46113.0</v>
      </c>
      <c r="C4727" s="22" t="s">
        <v>1876</v>
      </c>
      <c r="D4727" s="22" t="s">
        <v>146</v>
      </c>
      <c r="E4727" s="22" t="s">
        <v>303</v>
      </c>
      <c r="F4727" s="97">
        <v>0.0</v>
      </c>
      <c r="G4727" s="97">
        <v>0.0</v>
      </c>
      <c r="H4727" s="97">
        <v>0.0</v>
      </c>
      <c r="I4727" s="97">
        <v>0.0</v>
      </c>
      <c r="J4727" s="97">
        <v>0.0</v>
      </c>
      <c r="K4727" s="22" t="s">
        <v>3531</v>
      </c>
      <c r="L4727" s="97">
        <v>0.0</v>
      </c>
      <c r="M4727" s="22" t="s">
        <v>3369</v>
      </c>
      <c r="N4727" s="22" t="s">
        <v>3360</v>
      </c>
      <c r="O4727" s="98"/>
      <c r="P4727" s="23"/>
      <c r="Q4727" s="23"/>
      <c r="R4727" s="23"/>
      <c r="S4727" s="23"/>
      <c r="T4727" s="23"/>
      <c r="U4727" s="23"/>
      <c r="V4727" s="23"/>
      <c r="W4727" s="23"/>
      <c r="X4727" s="23"/>
      <c r="Y4727" s="23"/>
      <c r="Z4727" s="23"/>
      <c r="AA4727" s="23"/>
      <c r="AB4727" s="22" t="s">
        <v>164</v>
      </c>
      <c r="AC4727" s="22" t="s">
        <v>3361</v>
      </c>
      <c r="AD4727" s="22" t="s">
        <v>7582</v>
      </c>
      <c r="AE4727" s="22" t="s">
        <v>3363</v>
      </c>
      <c r="AF4727" s="102"/>
      <c r="AG4727" s="22" t="s">
        <v>3364</v>
      </c>
      <c r="AH4727" s="22" t="s">
        <v>3365</v>
      </c>
      <c r="AI4727" s="22">
        <v>0.0</v>
      </c>
      <c r="AJ4727" s="103">
        <v>0.0</v>
      </c>
      <c r="AK4727" s="103">
        <v>0.0</v>
      </c>
      <c r="AL4727" s="104"/>
      <c r="AM4727" s="22" t="s">
        <v>7769</v>
      </c>
    </row>
    <row r="4728">
      <c r="A4728" s="85">
        <v>46113.0</v>
      </c>
      <c r="B4728" s="85">
        <v>46114.0</v>
      </c>
      <c r="C4728" s="22" t="s">
        <v>1876</v>
      </c>
      <c r="D4728" s="22" t="s">
        <v>146</v>
      </c>
      <c r="E4728" s="22" t="s">
        <v>148</v>
      </c>
      <c r="F4728" s="97">
        <v>0.0</v>
      </c>
      <c r="G4728" s="97">
        <v>0.0</v>
      </c>
      <c r="H4728" s="97">
        <v>0.0</v>
      </c>
      <c r="I4728" s="97">
        <v>0.0</v>
      </c>
      <c r="J4728" s="97">
        <v>0.0</v>
      </c>
      <c r="K4728" s="22" t="s">
        <v>3531</v>
      </c>
      <c r="L4728" s="97">
        <v>0.0</v>
      </c>
      <c r="M4728" s="22" t="s">
        <v>3369</v>
      </c>
      <c r="N4728" s="22" t="s">
        <v>3360</v>
      </c>
      <c r="O4728" s="98"/>
      <c r="P4728" s="23"/>
      <c r="Q4728" s="23"/>
      <c r="R4728" s="23"/>
      <c r="S4728" s="23"/>
      <c r="T4728" s="23"/>
      <c r="U4728" s="23"/>
      <c r="V4728" s="23"/>
      <c r="W4728" s="23"/>
      <c r="X4728" s="23"/>
      <c r="Y4728" s="23"/>
      <c r="Z4728" s="23"/>
      <c r="AA4728" s="23"/>
      <c r="AB4728" s="22" t="s">
        <v>164</v>
      </c>
      <c r="AC4728" s="22" t="s">
        <v>3361</v>
      </c>
      <c r="AD4728" s="22" t="s">
        <v>7582</v>
      </c>
      <c r="AE4728" s="22" t="s">
        <v>3363</v>
      </c>
      <c r="AF4728" s="102"/>
      <c r="AG4728" s="22" t="s">
        <v>3364</v>
      </c>
      <c r="AH4728" s="22" t="s">
        <v>3365</v>
      </c>
      <c r="AI4728" s="22">
        <v>0.0</v>
      </c>
      <c r="AJ4728" s="103">
        <v>0.0</v>
      </c>
      <c r="AK4728" s="103">
        <v>0.0</v>
      </c>
      <c r="AL4728" s="104"/>
      <c r="AM4728" s="22" t="s">
        <v>7770</v>
      </c>
    </row>
    <row r="4729">
      <c r="A4729" s="85">
        <v>46114.0</v>
      </c>
      <c r="B4729" s="85">
        <v>46115.0</v>
      </c>
      <c r="C4729" s="22" t="s">
        <v>1876</v>
      </c>
      <c r="D4729" s="22" t="s">
        <v>146</v>
      </c>
      <c r="E4729" s="22" t="s">
        <v>196</v>
      </c>
      <c r="F4729" s="97">
        <v>0.0</v>
      </c>
      <c r="G4729" s="97">
        <v>0.0</v>
      </c>
      <c r="H4729" s="97">
        <v>0.0</v>
      </c>
      <c r="I4729" s="97">
        <v>0.0</v>
      </c>
      <c r="J4729" s="97">
        <v>0.0</v>
      </c>
      <c r="K4729" s="22" t="s">
        <v>3531</v>
      </c>
      <c r="L4729" s="97">
        <v>0.0</v>
      </c>
      <c r="M4729" s="22" t="s">
        <v>3369</v>
      </c>
      <c r="N4729" s="22" t="s">
        <v>3360</v>
      </c>
      <c r="O4729" s="98"/>
      <c r="P4729" s="23"/>
      <c r="Q4729" s="23"/>
      <c r="R4729" s="23"/>
      <c r="S4729" s="23"/>
      <c r="T4729" s="23"/>
      <c r="U4729" s="23"/>
      <c r="V4729" s="23"/>
      <c r="W4729" s="23"/>
      <c r="X4729" s="23"/>
      <c r="Y4729" s="23"/>
      <c r="Z4729" s="23"/>
      <c r="AA4729" s="23"/>
      <c r="AB4729" s="22" t="s">
        <v>164</v>
      </c>
      <c r="AC4729" s="22" t="s">
        <v>3361</v>
      </c>
      <c r="AD4729" s="22" t="s">
        <v>7582</v>
      </c>
      <c r="AE4729" s="22" t="s">
        <v>3363</v>
      </c>
      <c r="AF4729" s="102"/>
      <c r="AG4729" s="22" t="s">
        <v>3364</v>
      </c>
      <c r="AH4729" s="22" t="s">
        <v>3365</v>
      </c>
      <c r="AI4729" s="22">
        <v>0.0</v>
      </c>
      <c r="AJ4729" s="103">
        <v>0.0</v>
      </c>
      <c r="AK4729" s="103">
        <v>0.0</v>
      </c>
      <c r="AL4729" s="104"/>
      <c r="AM4729" s="22" t="s">
        <v>7771</v>
      </c>
    </row>
    <row r="4730">
      <c r="A4730" s="85">
        <v>46115.0</v>
      </c>
      <c r="B4730" s="85">
        <v>46116.0</v>
      </c>
      <c r="C4730" s="22" t="s">
        <v>1876</v>
      </c>
      <c r="D4730" s="22" t="s">
        <v>146</v>
      </c>
      <c r="E4730" s="22" t="s">
        <v>288</v>
      </c>
      <c r="F4730" s="97">
        <v>0.0</v>
      </c>
      <c r="G4730" s="97">
        <v>0.0</v>
      </c>
      <c r="H4730" s="97">
        <v>0.0</v>
      </c>
      <c r="I4730" s="97">
        <v>0.0</v>
      </c>
      <c r="J4730" s="97">
        <v>0.0</v>
      </c>
      <c r="K4730" s="22" t="s">
        <v>3531</v>
      </c>
      <c r="L4730" s="97">
        <v>0.0</v>
      </c>
      <c r="M4730" s="22" t="s">
        <v>3369</v>
      </c>
      <c r="N4730" s="22" t="s">
        <v>3360</v>
      </c>
      <c r="O4730" s="98"/>
      <c r="P4730" s="23"/>
      <c r="Q4730" s="23"/>
      <c r="R4730" s="23"/>
      <c r="S4730" s="23"/>
      <c r="T4730" s="23"/>
      <c r="U4730" s="23"/>
      <c r="V4730" s="23"/>
      <c r="W4730" s="23"/>
      <c r="X4730" s="23"/>
      <c r="Y4730" s="23"/>
      <c r="Z4730" s="23"/>
      <c r="AA4730" s="23"/>
      <c r="AB4730" s="22" t="s">
        <v>164</v>
      </c>
      <c r="AC4730" s="22" t="s">
        <v>3361</v>
      </c>
      <c r="AD4730" s="22" t="s">
        <v>7582</v>
      </c>
      <c r="AE4730" s="22" t="s">
        <v>3363</v>
      </c>
      <c r="AF4730" s="102"/>
      <c r="AG4730" s="22" t="s">
        <v>3364</v>
      </c>
      <c r="AH4730" s="22" t="s">
        <v>3365</v>
      </c>
      <c r="AI4730" s="22">
        <v>0.0</v>
      </c>
      <c r="AJ4730" s="103">
        <v>0.0</v>
      </c>
      <c r="AK4730" s="103">
        <v>0.0</v>
      </c>
      <c r="AL4730" s="104"/>
      <c r="AM4730" s="22" t="s">
        <v>7772</v>
      </c>
    </row>
    <row r="4731">
      <c r="A4731" s="85">
        <v>46116.0</v>
      </c>
      <c r="B4731" s="85">
        <v>46117.0</v>
      </c>
      <c r="C4731" s="22" t="s">
        <v>1876</v>
      </c>
      <c r="D4731" s="22" t="s">
        <v>146</v>
      </c>
      <c r="E4731" s="22" t="s">
        <v>256</v>
      </c>
      <c r="F4731" s="97">
        <v>0.0</v>
      </c>
      <c r="G4731" s="97">
        <v>0.0</v>
      </c>
      <c r="H4731" s="97">
        <v>0.0</v>
      </c>
      <c r="I4731" s="97">
        <v>0.0</v>
      </c>
      <c r="J4731" s="97">
        <v>0.0</v>
      </c>
      <c r="K4731" s="22" t="s">
        <v>3531</v>
      </c>
      <c r="L4731" s="97">
        <v>0.0</v>
      </c>
      <c r="M4731" s="22" t="s">
        <v>3369</v>
      </c>
      <c r="N4731" s="22" t="s">
        <v>3360</v>
      </c>
      <c r="O4731" s="98"/>
      <c r="P4731" s="23"/>
      <c r="Q4731" s="23"/>
      <c r="R4731" s="23"/>
      <c r="S4731" s="23"/>
      <c r="T4731" s="23"/>
      <c r="U4731" s="23"/>
      <c r="V4731" s="23"/>
      <c r="W4731" s="23"/>
      <c r="X4731" s="23"/>
      <c r="Y4731" s="23"/>
      <c r="Z4731" s="23"/>
      <c r="AA4731" s="23"/>
      <c r="AB4731" s="22" t="s">
        <v>164</v>
      </c>
      <c r="AC4731" s="22" t="s">
        <v>3361</v>
      </c>
      <c r="AD4731" s="22" t="s">
        <v>7582</v>
      </c>
      <c r="AE4731" s="22" t="s">
        <v>3363</v>
      </c>
      <c r="AF4731" s="102"/>
      <c r="AG4731" s="22" t="s">
        <v>3364</v>
      </c>
      <c r="AH4731" s="22" t="s">
        <v>3365</v>
      </c>
      <c r="AI4731" s="22">
        <v>0.0</v>
      </c>
      <c r="AJ4731" s="103">
        <v>0.0</v>
      </c>
      <c r="AK4731" s="103">
        <v>0.0</v>
      </c>
      <c r="AL4731" s="104"/>
      <c r="AM4731" s="22" t="s">
        <v>7773</v>
      </c>
    </row>
    <row r="4732">
      <c r="A4732" s="85">
        <v>46117.0</v>
      </c>
      <c r="B4732" s="85">
        <v>46118.0</v>
      </c>
      <c r="C4732" s="22" t="s">
        <v>1876</v>
      </c>
      <c r="D4732" s="22" t="s">
        <v>146</v>
      </c>
      <c r="E4732" s="22" t="s">
        <v>180</v>
      </c>
      <c r="F4732" s="97">
        <v>0.0</v>
      </c>
      <c r="G4732" s="97">
        <v>0.0</v>
      </c>
      <c r="H4732" s="97">
        <v>0.0</v>
      </c>
      <c r="I4732" s="97">
        <v>0.0</v>
      </c>
      <c r="J4732" s="97">
        <v>0.0</v>
      </c>
      <c r="K4732" s="22" t="s">
        <v>3531</v>
      </c>
      <c r="L4732" s="97">
        <v>0.0</v>
      </c>
      <c r="M4732" s="22" t="s">
        <v>3369</v>
      </c>
      <c r="N4732" s="22" t="s">
        <v>3360</v>
      </c>
      <c r="O4732" s="98"/>
      <c r="P4732" s="23"/>
      <c r="Q4732" s="23"/>
      <c r="R4732" s="23"/>
      <c r="S4732" s="23"/>
      <c r="T4732" s="23"/>
      <c r="U4732" s="23"/>
      <c r="V4732" s="23"/>
      <c r="W4732" s="23"/>
      <c r="X4732" s="23"/>
      <c r="Y4732" s="23"/>
      <c r="Z4732" s="23"/>
      <c r="AA4732" s="23"/>
      <c r="AB4732" s="22" t="s">
        <v>164</v>
      </c>
      <c r="AC4732" s="22" t="s">
        <v>3361</v>
      </c>
      <c r="AD4732" s="22" t="s">
        <v>7582</v>
      </c>
      <c r="AE4732" s="22" t="s">
        <v>3363</v>
      </c>
      <c r="AF4732" s="102"/>
      <c r="AG4732" s="22" t="s">
        <v>3364</v>
      </c>
      <c r="AH4732" s="22" t="s">
        <v>3365</v>
      </c>
      <c r="AI4732" s="22">
        <v>0.0</v>
      </c>
      <c r="AJ4732" s="103">
        <v>0.0</v>
      </c>
      <c r="AK4732" s="103">
        <v>0.0</v>
      </c>
      <c r="AL4732" s="104"/>
      <c r="AM4732" s="22" t="s">
        <v>7774</v>
      </c>
    </row>
    <row r="4733">
      <c r="A4733" s="85">
        <v>46118.0</v>
      </c>
      <c r="B4733" s="85">
        <v>46119.0</v>
      </c>
      <c r="C4733" s="22" t="s">
        <v>1876</v>
      </c>
      <c r="D4733" s="22" t="s">
        <v>146</v>
      </c>
      <c r="E4733" s="22" t="s">
        <v>208</v>
      </c>
      <c r="F4733" s="97">
        <v>0.0</v>
      </c>
      <c r="G4733" s="97">
        <v>0.0</v>
      </c>
      <c r="H4733" s="97">
        <v>0.0</v>
      </c>
      <c r="I4733" s="97">
        <v>0.0</v>
      </c>
      <c r="J4733" s="97">
        <v>0.0</v>
      </c>
      <c r="K4733" s="22" t="s">
        <v>3531</v>
      </c>
      <c r="L4733" s="97">
        <v>0.0</v>
      </c>
      <c r="M4733" s="22" t="s">
        <v>3369</v>
      </c>
      <c r="N4733" s="22" t="s">
        <v>3360</v>
      </c>
      <c r="O4733" s="98"/>
      <c r="P4733" s="23"/>
      <c r="Q4733" s="23"/>
      <c r="R4733" s="23"/>
      <c r="S4733" s="23"/>
      <c r="T4733" s="23"/>
      <c r="U4733" s="23"/>
      <c r="V4733" s="23"/>
      <c r="W4733" s="23"/>
      <c r="X4733" s="23"/>
      <c r="Y4733" s="23"/>
      <c r="Z4733" s="23"/>
      <c r="AA4733" s="23"/>
      <c r="AB4733" s="22" t="s">
        <v>164</v>
      </c>
      <c r="AC4733" s="22" t="s">
        <v>3361</v>
      </c>
      <c r="AD4733" s="22" t="s">
        <v>7582</v>
      </c>
      <c r="AE4733" s="22" t="s">
        <v>3363</v>
      </c>
      <c r="AF4733" s="102"/>
      <c r="AG4733" s="22" t="s">
        <v>3364</v>
      </c>
      <c r="AH4733" s="22" t="s">
        <v>3365</v>
      </c>
      <c r="AI4733" s="22">
        <v>0.0</v>
      </c>
      <c r="AJ4733" s="103">
        <v>0.0</v>
      </c>
      <c r="AK4733" s="103">
        <v>0.0</v>
      </c>
      <c r="AL4733" s="104"/>
      <c r="AM4733" s="22" t="s">
        <v>7775</v>
      </c>
    </row>
    <row r="4734">
      <c r="A4734" s="85">
        <v>46119.0</v>
      </c>
      <c r="B4734" s="85">
        <v>46120.0</v>
      </c>
      <c r="C4734" s="22" t="s">
        <v>1876</v>
      </c>
      <c r="D4734" s="22" t="s">
        <v>146</v>
      </c>
      <c r="E4734" s="22" t="s">
        <v>303</v>
      </c>
      <c r="F4734" s="97">
        <v>0.0</v>
      </c>
      <c r="G4734" s="97">
        <v>0.0</v>
      </c>
      <c r="H4734" s="97">
        <v>0.0</v>
      </c>
      <c r="I4734" s="97">
        <v>0.0</v>
      </c>
      <c r="J4734" s="97">
        <v>0.0</v>
      </c>
      <c r="K4734" s="22" t="s">
        <v>3531</v>
      </c>
      <c r="L4734" s="97">
        <v>0.0</v>
      </c>
      <c r="M4734" s="22" t="s">
        <v>3369</v>
      </c>
      <c r="N4734" s="22" t="s">
        <v>3360</v>
      </c>
      <c r="O4734" s="98"/>
      <c r="P4734" s="23"/>
      <c r="Q4734" s="23"/>
      <c r="R4734" s="23"/>
      <c r="S4734" s="23"/>
      <c r="T4734" s="23"/>
      <c r="U4734" s="23"/>
      <c r="V4734" s="23"/>
      <c r="W4734" s="23"/>
      <c r="X4734" s="23"/>
      <c r="Y4734" s="23"/>
      <c r="Z4734" s="23"/>
      <c r="AA4734" s="23"/>
      <c r="AB4734" s="22" t="s">
        <v>164</v>
      </c>
      <c r="AC4734" s="22" t="s">
        <v>3361</v>
      </c>
      <c r="AD4734" s="22" t="s">
        <v>7582</v>
      </c>
      <c r="AE4734" s="22" t="s">
        <v>3363</v>
      </c>
      <c r="AF4734" s="102"/>
      <c r="AG4734" s="22" t="s">
        <v>3364</v>
      </c>
      <c r="AH4734" s="22" t="s">
        <v>3365</v>
      </c>
      <c r="AI4734" s="22">
        <v>0.0</v>
      </c>
      <c r="AJ4734" s="103">
        <v>0.0</v>
      </c>
      <c r="AK4734" s="103">
        <v>0.0</v>
      </c>
      <c r="AL4734" s="104"/>
      <c r="AM4734" s="22" t="s">
        <v>7776</v>
      </c>
    </row>
    <row r="4735">
      <c r="A4735" s="85">
        <v>46120.0</v>
      </c>
      <c r="B4735" s="85">
        <v>46121.0</v>
      </c>
      <c r="C4735" s="22" t="s">
        <v>1876</v>
      </c>
      <c r="D4735" s="22" t="s">
        <v>146</v>
      </c>
      <c r="E4735" s="22" t="s">
        <v>148</v>
      </c>
      <c r="F4735" s="97">
        <v>0.0</v>
      </c>
      <c r="G4735" s="97">
        <v>0.0</v>
      </c>
      <c r="H4735" s="97">
        <v>0.0</v>
      </c>
      <c r="I4735" s="97">
        <v>0.0</v>
      </c>
      <c r="J4735" s="97">
        <v>0.0</v>
      </c>
      <c r="K4735" s="22" t="s">
        <v>3531</v>
      </c>
      <c r="L4735" s="97">
        <v>0.0</v>
      </c>
      <c r="M4735" s="22" t="s">
        <v>3369</v>
      </c>
      <c r="N4735" s="22" t="s">
        <v>3360</v>
      </c>
      <c r="O4735" s="98"/>
      <c r="P4735" s="23"/>
      <c r="Q4735" s="23"/>
      <c r="R4735" s="23"/>
      <c r="S4735" s="23"/>
      <c r="T4735" s="23"/>
      <c r="U4735" s="23"/>
      <c r="V4735" s="23"/>
      <c r="W4735" s="23"/>
      <c r="X4735" s="23"/>
      <c r="Y4735" s="23"/>
      <c r="Z4735" s="23"/>
      <c r="AA4735" s="23"/>
      <c r="AB4735" s="22" t="s">
        <v>164</v>
      </c>
      <c r="AC4735" s="22" t="s">
        <v>3361</v>
      </c>
      <c r="AD4735" s="22" t="s">
        <v>7582</v>
      </c>
      <c r="AE4735" s="22" t="s">
        <v>3363</v>
      </c>
      <c r="AF4735" s="102"/>
      <c r="AG4735" s="22" t="s">
        <v>3364</v>
      </c>
      <c r="AH4735" s="22" t="s">
        <v>3365</v>
      </c>
      <c r="AI4735" s="22">
        <v>0.0</v>
      </c>
      <c r="AJ4735" s="103">
        <v>0.0</v>
      </c>
      <c r="AK4735" s="103">
        <v>0.0</v>
      </c>
      <c r="AL4735" s="104"/>
      <c r="AM4735" s="22" t="s">
        <v>7777</v>
      </c>
    </row>
    <row r="4736">
      <c r="A4736" s="85">
        <v>46121.0</v>
      </c>
      <c r="B4736" s="85">
        <v>46122.0</v>
      </c>
      <c r="C4736" s="22" t="s">
        <v>1876</v>
      </c>
      <c r="D4736" s="22" t="s">
        <v>146</v>
      </c>
      <c r="E4736" s="22" t="s">
        <v>196</v>
      </c>
      <c r="F4736" s="97">
        <v>0.0</v>
      </c>
      <c r="G4736" s="97">
        <v>0.0</v>
      </c>
      <c r="H4736" s="97">
        <v>0.0</v>
      </c>
      <c r="I4736" s="97">
        <v>0.0</v>
      </c>
      <c r="J4736" s="97">
        <v>0.0</v>
      </c>
      <c r="K4736" s="22" t="s">
        <v>3531</v>
      </c>
      <c r="L4736" s="97">
        <v>0.0</v>
      </c>
      <c r="M4736" s="22" t="s">
        <v>3369</v>
      </c>
      <c r="N4736" s="22" t="s">
        <v>3360</v>
      </c>
      <c r="O4736" s="98"/>
      <c r="P4736" s="23"/>
      <c r="Q4736" s="23"/>
      <c r="R4736" s="23"/>
      <c r="S4736" s="23"/>
      <c r="T4736" s="23"/>
      <c r="U4736" s="23"/>
      <c r="V4736" s="23"/>
      <c r="W4736" s="23"/>
      <c r="X4736" s="23"/>
      <c r="Y4736" s="23"/>
      <c r="Z4736" s="23"/>
      <c r="AA4736" s="23"/>
      <c r="AB4736" s="22" t="s">
        <v>164</v>
      </c>
      <c r="AC4736" s="22" t="s">
        <v>3361</v>
      </c>
      <c r="AD4736" s="22" t="s">
        <v>7582</v>
      </c>
      <c r="AE4736" s="22" t="s">
        <v>3363</v>
      </c>
      <c r="AF4736" s="102"/>
      <c r="AG4736" s="22" t="s">
        <v>3364</v>
      </c>
      <c r="AH4736" s="22" t="s">
        <v>3365</v>
      </c>
      <c r="AI4736" s="22">
        <v>0.0</v>
      </c>
      <c r="AJ4736" s="103">
        <v>0.0</v>
      </c>
      <c r="AK4736" s="103">
        <v>0.0</v>
      </c>
      <c r="AL4736" s="104"/>
      <c r="AM4736" s="22" t="s">
        <v>7778</v>
      </c>
    </row>
    <row r="4737">
      <c r="A4737" s="85">
        <v>46122.0</v>
      </c>
      <c r="B4737" s="85">
        <v>46123.0</v>
      </c>
      <c r="C4737" s="22" t="s">
        <v>1876</v>
      </c>
      <c r="D4737" s="22" t="s">
        <v>146</v>
      </c>
      <c r="E4737" s="22" t="s">
        <v>288</v>
      </c>
      <c r="F4737" s="97">
        <v>0.0</v>
      </c>
      <c r="G4737" s="97">
        <v>0.0</v>
      </c>
      <c r="H4737" s="97">
        <v>0.0</v>
      </c>
      <c r="I4737" s="97">
        <v>0.0</v>
      </c>
      <c r="J4737" s="97">
        <v>0.0</v>
      </c>
      <c r="K4737" s="22" t="s">
        <v>3531</v>
      </c>
      <c r="L4737" s="97">
        <v>0.0</v>
      </c>
      <c r="M4737" s="22" t="s">
        <v>3369</v>
      </c>
      <c r="N4737" s="22" t="s">
        <v>3360</v>
      </c>
      <c r="O4737" s="98"/>
      <c r="P4737" s="23"/>
      <c r="Q4737" s="23"/>
      <c r="R4737" s="23"/>
      <c r="S4737" s="23"/>
      <c r="T4737" s="23"/>
      <c r="U4737" s="23"/>
      <c r="V4737" s="23"/>
      <c r="W4737" s="23"/>
      <c r="X4737" s="23"/>
      <c r="Y4737" s="23"/>
      <c r="Z4737" s="23"/>
      <c r="AA4737" s="23"/>
      <c r="AB4737" s="22" t="s">
        <v>164</v>
      </c>
      <c r="AC4737" s="22" t="s">
        <v>3361</v>
      </c>
      <c r="AD4737" s="22" t="s">
        <v>7582</v>
      </c>
      <c r="AE4737" s="22" t="s">
        <v>3363</v>
      </c>
      <c r="AF4737" s="102"/>
      <c r="AG4737" s="22" t="s">
        <v>3364</v>
      </c>
      <c r="AH4737" s="22" t="s">
        <v>3365</v>
      </c>
      <c r="AI4737" s="22">
        <v>0.0</v>
      </c>
      <c r="AJ4737" s="103">
        <v>0.0</v>
      </c>
      <c r="AK4737" s="103">
        <v>0.0</v>
      </c>
      <c r="AL4737" s="104"/>
      <c r="AM4737" s="22" t="s">
        <v>7779</v>
      </c>
    </row>
    <row r="4738">
      <c r="A4738" s="85">
        <v>46123.0</v>
      </c>
      <c r="B4738" s="85">
        <v>46124.0</v>
      </c>
      <c r="C4738" s="22" t="s">
        <v>1876</v>
      </c>
      <c r="D4738" s="22" t="s">
        <v>146</v>
      </c>
      <c r="E4738" s="22" t="s">
        <v>256</v>
      </c>
      <c r="F4738" s="97">
        <v>0.0</v>
      </c>
      <c r="G4738" s="97">
        <v>0.0</v>
      </c>
      <c r="H4738" s="97">
        <v>0.0</v>
      </c>
      <c r="I4738" s="97">
        <v>0.0</v>
      </c>
      <c r="J4738" s="97">
        <v>0.0</v>
      </c>
      <c r="K4738" s="22" t="s">
        <v>3531</v>
      </c>
      <c r="L4738" s="97">
        <v>0.0</v>
      </c>
      <c r="M4738" s="22" t="s">
        <v>3369</v>
      </c>
      <c r="N4738" s="22" t="s">
        <v>3360</v>
      </c>
      <c r="O4738" s="98"/>
      <c r="P4738" s="23"/>
      <c r="Q4738" s="23"/>
      <c r="R4738" s="23"/>
      <c r="S4738" s="23"/>
      <c r="T4738" s="23"/>
      <c r="U4738" s="23"/>
      <c r="V4738" s="23"/>
      <c r="W4738" s="23"/>
      <c r="X4738" s="23"/>
      <c r="Y4738" s="23"/>
      <c r="Z4738" s="23"/>
      <c r="AA4738" s="23"/>
      <c r="AB4738" s="22" t="s">
        <v>164</v>
      </c>
      <c r="AC4738" s="22" t="s">
        <v>3361</v>
      </c>
      <c r="AD4738" s="22" t="s">
        <v>7582</v>
      </c>
      <c r="AE4738" s="22" t="s">
        <v>3363</v>
      </c>
      <c r="AF4738" s="102"/>
      <c r="AG4738" s="22" t="s">
        <v>3364</v>
      </c>
      <c r="AH4738" s="22" t="s">
        <v>3365</v>
      </c>
      <c r="AI4738" s="22">
        <v>0.0</v>
      </c>
      <c r="AJ4738" s="103">
        <v>0.0</v>
      </c>
      <c r="AK4738" s="103">
        <v>0.0</v>
      </c>
      <c r="AL4738" s="104"/>
      <c r="AM4738" s="22" t="s">
        <v>7780</v>
      </c>
    </row>
    <row r="4739">
      <c r="A4739" s="85">
        <v>46124.0</v>
      </c>
      <c r="B4739" s="85">
        <v>46125.0</v>
      </c>
      <c r="C4739" s="22" t="s">
        <v>1876</v>
      </c>
      <c r="D4739" s="22" t="s">
        <v>146</v>
      </c>
      <c r="E4739" s="22" t="s">
        <v>180</v>
      </c>
      <c r="F4739" s="97">
        <v>0.0</v>
      </c>
      <c r="G4739" s="97">
        <v>0.0</v>
      </c>
      <c r="H4739" s="97">
        <v>0.0</v>
      </c>
      <c r="I4739" s="97">
        <v>0.0</v>
      </c>
      <c r="J4739" s="97">
        <v>0.0</v>
      </c>
      <c r="K4739" s="22" t="s">
        <v>3531</v>
      </c>
      <c r="L4739" s="97">
        <v>0.0</v>
      </c>
      <c r="M4739" s="22" t="s">
        <v>3369</v>
      </c>
      <c r="N4739" s="22" t="s">
        <v>3360</v>
      </c>
      <c r="O4739" s="98"/>
      <c r="P4739" s="23"/>
      <c r="Q4739" s="23"/>
      <c r="R4739" s="23"/>
      <c r="S4739" s="23"/>
      <c r="T4739" s="23"/>
      <c r="U4739" s="23"/>
      <c r="V4739" s="23"/>
      <c r="W4739" s="23"/>
      <c r="X4739" s="23"/>
      <c r="Y4739" s="23"/>
      <c r="Z4739" s="23"/>
      <c r="AA4739" s="23"/>
      <c r="AB4739" s="22" t="s">
        <v>164</v>
      </c>
      <c r="AC4739" s="22" t="s">
        <v>3361</v>
      </c>
      <c r="AD4739" s="22" t="s">
        <v>7582</v>
      </c>
      <c r="AE4739" s="22" t="s">
        <v>3363</v>
      </c>
      <c r="AF4739" s="102"/>
      <c r="AG4739" s="22" t="s">
        <v>3364</v>
      </c>
      <c r="AH4739" s="22" t="s">
        <v>3365</v>
      </c>
      <c r="AI4739" s="22">
        <v>0.0</v>
      </c>
      <c r="AJ4739" s="103">
        <v>0.0</v>
      </c>
      <c r="AK4739" s="103">
        <v>0.0</v>
      </c>
      <c r="AL4739" s="104"/>
      <c r="AM4739" s="22" t="s">
        <v>7781</v>
      </c>
    </row>
    <row r="4740">
      <c r="A4740" s="85">
        <v>46125.0</v>
      </c>
      <c r="B4740" s="85">
        <v>46126.0</v>
      </c>
      <c r="C4740" s="22" t="s">
        <v>1876</v>
      </c>
      <c r="D4740" s="22" t="s">
        <v>146</v>
      </c>
      <c r="E4740" s="22" t="s">
        <v>208</v>
      </c>
      <c r="F4740" s="97">
        <v>0.0</v>
      </c>
      <c r="G4740" s="97">
        <v>0.0</v>
      </c>
      <c r="H4740" s="97">
        <v>0.0</v>
      </c>
      <c r="I4740" s="97">
        <v>0.0</v>
      </c>
      <c r="J4740" s="97">
        <v>0.0</v>
      </c>
      <c r="K4740" s="22" t="s">
        <v>3531</v>
      </c>
      <c r="L4740" s="97">
        <v>0.0</v>
      </c>
      <c r="M4740" s="22" t="s">
        <v>3369</v>
      </c>
      <c r="N4740" s="22" t="s">
        <v>3360</v>
      </c>
      <c r="O4740" s="98"/>
      <c r="P4740" s="23"/>
      <c r="Q4740" s="23"/>
      <c r="R4740" s="23"/>
      <c r="S4740" s="23"/>
      <c r="T4740" s="23"/>
      <c r="U4740" s="23"/>
      <c r="V4740" s="23"/>
      <c r="W4740" s="23"/>
      <c r="X4740" s="23"/>
      <c r="Y4740" s="23"/>
      <c r="Z4740" s="23"/>
      <c r="AA4740" s="23"/>
      <c r="AB4740" s="22" t="s">
        <v>164</v>
      </c>
      <c r="AC4740" s="22" t="s">
        <v>3361</v>
      </c>
      <c r="AD4740" s="22" t="s">
        <v>7582</v>
      </c>
      <c r="AE4740" s="22" t="s">
        <v>3363</v>
      </c>
      <c r="AF4740" s="102"/>
      <c r="AG4740" s="22" t="s">
        <v>3364</v>
      </c>
      <c r="AH4740" s="22" t="s">
        <v>3365</v>
      </c>
      <c r="AI4740" s="22">
        <v>0.0</v>
      </c>
      <c r="AJ4740" s="103">
        <v>0.0</v>
      </c>
      <c r="AK4740" s="103">
        <v>0.0</v>
      </c>
      <c r="AL4740" s="104"/>
      <c r="AM4740" s="22" t="s">
        <v>7782</v>
      </c>
    </row>
    <row r="4741">
      <c r="A4741" s="85">
        <v>46126.0</v>
      </c>
      <c r="B4741" s="85">
        <v>46127.0</v>
      </c>
      <c r="C4741" s="22" t="s">
        <v>1876</v>
      </c>
      <c r="D4741" s="22" t="s">
        <v>146</v>
      </c>
      <c r="E4741" s="22" t="s">
        <v>303</v>
      </c>
      <c r="F4741" s="97">
        <v>0.0</v>
      </c>
      <c r="G4741" s="97">
        <v>0.0</v>
      </c>
      <c r="H4741" s="97">
        <v>0.0</v>
      </c>
      <c r="I4741" s="97">
        <v>0.0</v>
      </c>
      <c r="J4741" s="97">
        <v>0.0</v>
      </c>
      <c r="K4741" s="22" t="s">
        <v>3531</v>
      </c>
      <c r="L4741" s="97">
        <v>0.0</v>
      </c>
      <c r="M4741" s="22" t="s">
        <v>3369</v>
      </c>
      <c r="N4741" s="22" t="s">
        <v>3360</v>
      </c>
      <c r="O4741" s="98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  <c r="Z4741" s="23"/>
      <c r="AA4741" s="23"/>
      <c r="AB4741" s="22" t="s">
        <v>164</v>
      </c>
      <c r="AC4741" s="22" t="s">
        <v>3361</v>
      </c>
      <c r="AD4741" s="22" t="s">
        <v>7582</v>
      </c>
      <c r="AE4741" s="22" t="s">
        <v>3363</v>
      </c>
      <c r="AF4741" s="102"/>
      <c r="AG4741" s="22" t="s">
        <v>3364</v>
      </c>
      <c r="AH4741" s="22" t="s">
        <v>3365</v>
      </c>
      <c r="AI4741" s="22">
        <v>0.0</v>
      </c>
      <c r="AJ4741" s="103">
        <v>0.0</v>
      </c>
      <c r="AK4741" s="103">
        <v>0.0</v>
      </c>
      <c r="AL4741" s="104"/>
      <c r="AM4741" s="22" t="s">
        <v>7783</v>
      </c>
    </row>
    <row r="4742">
      <c r="A4742" s="85">
        <v>46127.0</v>
      </c>
      <c r="B4742" s="85">
        <v>46128.0</v>
      </c>
      <c r="C4742" s="22" t="s">
        <v>1876</v>
      </c>
      <c r="D4742" s="22" t="s">
        <v>146</v>
      </c>
      <c r="E4742" s="22" t="s">
        <v>148</v>
      </c>
      <c r="F4742" s="97">
        <v>0.0</v>
      </c>
      <c r="G4742" s="97">
        <v>0.0</v>
      </c>
      <c r="H4742" s="97">
        <v>0.0</v>
      </c>
      <c r="I4742" s="97">
        <v>0.0</v>
      </c>
      <c r="J4742" s="97">
        <v>0.0</v>
      </c>
      <c r="K4742" s="22" t="s">
        <v>3531</v>
      </c>
      <c r="L4742" s="97">
        <v>0.0</v>
      </c>
      <c r="M4742" s="22" t="s">
        <v>3369</v>
      </c>
      <c r="N4742" s="22" t="s">
        <v>3360</v>
      </c>
      <c r="O4742" s="98"/>
      <c r="P4742" s="23"/>
      <c r="Q4742" s="23"/>
      <c r="R4742" s="23"/>
      <c r="S4742" s="23"/>
      <c r="T4742" s="23"/>
      <c r="U4742" s="23"/>
      <c r="V4742" s="23"/>
      <c r="W4742" s="23"/>
      <c r="X4742" s="23"/>
      <c r="Y4742" s="23"/>
      <c r="Z4742" s="23"/>
      <c r="AA4742" s="23"/>
      <c r="AB4742" s="22" t="s">
        <v>164</v>
      </c>
      <c r="AC4742" s="22" t="s">
        <v>3361</v>
      </c>
      <c r="AD4742" s="22" t="s">
        <v>7582</v>
      </c>
      <c r="AE4742" s="22" t="s">
        <v>3363</v>
      </c>
      <c r="AF4742" s="102"/>
      <c r="AG4742" s="22" t="s">
        <v>3364</v>
      </c>
      <c r="AH4742" s="22" t="s">
        <v>3365</v>
      </c>
      <c r="AI4742" s="22">
        <v>0.0</v>
      </c>
      <c r="AJ4742" s="103">
        <v>0.0</v>
      </c>
      <c r="AK4742" s="103">
        <v>0.0</v>
      </c>
      <c r="AL4742" s="104"/>
      <c r="AM4742" s="22" t="s">
        <v>7784</v>
      </c>
    </row>
    <row r="4743">
      <c r="A4743" s="85">
        <v>46128.0</v>
      </c>
      <c r="B4743" s="85">
        <v>46129.0</v>
      </c>
      <c r="C4743" s="22" t="s">
        <v>1876</v>
      </c>
      <c r="D4743" s="22" t="s">
        <v>146</v>
      </c>
      <c r="E4743" s="22" t="s">
        <v>196</v>
      </c>
      <c r="F4743" s="97">
        <v>0.0</v>
      </c>
      <c r="G4743" s="97">
        <v>0.0</v>
      </c>
      <c r="H4743" s="97">
        <v>0.0</v>
      </c>
      <c r="I4743" s="97">
        <v>0.0</v>
      </c>
      <c r="J4743" s="97">
        <v>0.0</v>
      </c>
      <c r="K4743" s="22" t="s">
        <v>3531</v>
      </c>
      <c r="L4743" s="97">
        <v>0.0</v>
      </c>
      <c r="M4743" s="22" t="s">
        <v>3369</v>
      </c>
      <c r="N4743" s="22" t="s">
        <v>3360</v>
      </c>
      <c r="O4743" s="98"/>
      <c r="P4743" s="23"/>
      <c r="Q4743" s="23"/>
      <c r="R4743" s="23"/>
      <c r="S4743" s="23"/>
      <c r="T4743" s="23"/>
      <c r="U4743" s="23"/>
      <c r="V4743" s="23"/>
      <c r="W4743" s="23"/>
      <c r="X4743" s="23"/>
      <c r="Y4743" s="23"/>
      <c r="Z4743" s="23"/>
      <c r="AA4743" s="23"/>
      <c r="AB4743" s="22" t="s">
        <v>164</v>
      </c>
      <c r="AC4743" s="22" t="s">
        <v>3361</v>
      </c>
      <c r="AD4743" s="22" t="s">
        <v>7582</v>
      </c>
      <c r="AE4743" s="22" t="s">
        <v>3363</v>
      </c>
      <c r="AF4743" s="102"/>
      <c r="AG4743" s="22" t="s">
        <v>3364</v>
      </c>
      <c r="AH4743" s="22" t="s">
        <v>3365</v>
      </c>
      <c r="AI4743" s="22">
        <v>0.0</v>
      </c>
      <c r="AJ4743" s="103">
        <v>0.0</v>
      </c>
      <c r="AK4743" s="103">
        <v>0.0</v>
      </c>
      <c r="AL4743" s="104"/>
      <c r="AM4743" s="22" t="s">
        <v>7785</v>
      </c>
    </row>
    <row r="4744">
      <c r="A4744" s="85">
        <v>46129.0</v>
      </c>
      <c r="B4744" s="85">
        <v>46130.0</v>
      </c>
      <c r="C4744" s="22" t="s">
        <v>1876</v>
      </c>
      <c r="D4744" s="22" t="s">
        <v>146</v>
      </c>
      <c r="E4744" s="22" t="s">
        <v>288</v>
      </c>
      <c r="F4744" s="97">
        <v>0.0</v>
      </c>
      <c r="G4744" s="97">
        <v>0.0</v>
      </c>
      <c r="H4744" s="97">
        <v>0.0</v>
      </c>
      <c r="I4744" s="97">
        <v>0.0</v>
      </c>
      <c r="J4744" s="97">
        <v>0.0</v>
      </c>
      <c r="K4744" s="22" t="s">
        <v>3531</v>
      </c>
      <c r="L4744" s="97">
        <v>0.0</v>
      </c>
      <c r="M4744" s="22" t="s">
        <v>3369</v>
      </c>
      <c r="N4744" s="22" t="s">
        <v>3360</v>
      </c>
      <c r="O4744" s="98"/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/>
      <c r="AB4744" s="22" t="s">
        <v>164</v>
      </c>
      <c r="AC4744" s="22" t="s">
        <v>3361</v>
      </c>
      <c r="AD4744" s="22" t="s">
        <v>7582</v>
      </c>
      <c r="AE4744" s="22" t="s">
        <v>3363</v>
      </c>
      <c r="AF4744" s="102"/>
      <c r="AG4744" s="22" t="s">
        <v>3364</v>
      </c>
      <c r="AH4744" s="22" t="s">
        <v>3365</v>
      </c>
      <c r="AI4744" s="22">
        <v>0.0</v>
      </c>
      <c r="AJ4744" s="103">
        <v>0.0</v>
      </c>
      <c r="AK4744" s="103">
        <v>0.0</v>
      </c>
      <c r="AL4744" s="104"/>
      <c r="AM4744" s="22" t="s">
        <v>7786</v>
      </c>
    </row>
    <row r="4745">
      <c r="A4745" s="85">
        <v>46130.0</v>
      </c>
      <c r="B4745" s="85">
        <v>46131.0</v>
      </c>
      <c r="C4745" s="22" t="s">
        <v>1876</v>
      </c>
      <c r="D4745" s="22" t="s">
        <v>146</v>
      </c>
      <c r="E4745" s="22" t="s">
        <v>256</v>
      </c>
      <c r="F4745" s="97">
        <v>0.0</v>
      </c>
      <c r="G4745" s="97">
        <v>0.0</v>
      </c>
      <c r="H4745" s="97">
        <v>0.0</v>
      </c>
      <c r="I4745" s="97">
        <v>0.0</v>
      </c>
      <c r="J4745" s="97">
        <v>0.0</v>
      </c>
      <c r="K4745" s="22" t="s">
        <v>3531</v>
      </c>
      <c r="L4745" s="97">
        <v>0.0</v>
      </c>
      <c r="M4745" s="22" t="s">
        <v>3369</v>
      </c>
      <c r="N4745" s="22" t="s">
        <v>3360</v>
      </c>
      <c r="O4745" s="98"/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/>
      <c r="AB4745" s="22" t="s">
        <v>164</v>
      </c>
      <c r="AC4745" s="22" t="s">
        <v>3361</v>
      </c>
      <c r="AD4745" s="22" t="s">
        <v>7582</v>
      </c>
      <c r="AE4745" s="22" t="s">
        <v>3363</v>
      </c>
      <c r="AF4745" s="102"/>
      <c r="AG4745" s="22" t="s">
        <v>3364</v>
      </c>
      <c r="AH4745" s="22" t="s">
        <v>3365</v>
      </c>
      <c r="AI4745" s="22">
        <v>0.0</v>
      </c>
      <c r="AJ4745" s="103">
        <v>0.0</v>
      </c>
      <c r="AK4745" s="103">
        <v>0.0</v>
      </c>
      <c r="AL4745" s="104"/>
      <c r="AM4745" s="22" t="s">
        <v>7787</v>
      </c>
    </row>
    <row r="4746">
      <c r="A4746" s="85">
        <v>46131.0</v>
      </c>
      <c r="B4746" s="85">
        <v>46132.0</v>
      </c>
      <c r="C4746" s="22" t="s">
        <v>1876</v>
      </c>
      <c r="D4746" s="22" t="s">
        <v>146</v>
      </c>
      <c r="E4746" s="22" t="s">
        <v>180</v>
      </c>
      <c r="F4746" s="97">
        <v>0.0</v>
      </c>
      <c r="G4746" s="97">
        <v>0.0</v>
      </c>
      <c r="H4746" s="97">
        <v>0.0</v>
      </c>
      <c r="I4746" s="97">
        <v>0.0</v>
      </c>
      <c r="J4746" s="97">
        <v>0.0</v>
      </c>
      <c r="K4746" s="22" t="s">
        <v>3531</v>
      </c>
      <c r="L4746" s="97">
        <v>0.0</v>
      </c>
      <c r="M4746" s="22" t="s">
        <v>3369</v>
      </c>
      <c r="N4746" s="22" t="s">
        <v>3360</v>
      </c>
      <c r="O4746" s="98"/>
      <c r="P4746" s="23"/>
      <c r="Q4746" s="23"/>
      <c r="R4746" s="23"/>
      <c r="S4746" s="23"/>
      <c r="T4746" s="23"/>
      <c r="U4746" s="23"/>
      <c r="V4746" s="23"/>
      <c r="W4746" s="23"/>
      <c r="X4746" s="23"/>
      <c r="Y4746" s="23"/>
      <c r="Z4746" s="23"/>
      <c r="AA4746" s="23"/>
      <c r="AB4746" s="22" t="s">
        <v>164</v>
      </c>
      <c r="AC4746" s="22" t="s">
        <v>3361</v>
      </c>
      <c r="AD4746" s="22" t="s">
        <v>7582</v>
      </c>
      <c r="AE4746" s="22" t="s">
        <v>3363</v>
      </c>
      <c r="AF4746" s="102"/>
      <c r="AG4746" s="22" t="s">
        <v>3364</v>
      </c>
      <c r="AH4746" s="22" t="s">
        <v>3365</v>
      </c>
      <c r="AI4746" s="22">
        <v>0.0</v>
      </c>
      <c r="AJ4746" s="103">
        <v>0.0</v>
      </c>
      <c r="AK4746" s="103">
        <v>0.0</v>
      </c>
      <c r="AL4746" s="104"/>
      <c r="AM4746" s="22" t="s">
        <v>7788</v>
      </c>
    </row>
    <row r="4747">
      <c r="A4747" s="85">
        <v>46132.0</v>
      </c>
      <c r="B4747" s="85">
        <v>46133.0</v>
      </c>
      <c r="C4747" s="22" t="s">
        <v>1876</v>
      </c>
      <c r="D4747" s="22" t="s">
        <v>146</v>
      </c>
      <c r="E4747" s="22" t="s">
        <v>208</v>
      </c>
      <c r="F4747" s="97">
        <v>0.0</v>
      </c>
      <c r="G4747" s="97">
        <v>0.0</v>
      </c>
      <c r="H4747" s="97">
        <v>0.0</v>
      </c>
      <c r="I4747" s="97">
        <v>0.0</v>
      </c>
      <c r="J4747" s="97">
        <v>0.0</v>
      </c>
      <c r="K4747" s="22" t="s">
        <v>3531</v>
      </c>
      <c r="L4747" s="97">
        <v>0.0</v>
      </c>
      <c r="M4747" s="22" t="s">
        <v>3369</v>
      </c>
      <c r="N4747" s="22" t="s">
        <v>3360</v>
      </c>
      <c r="O4747" s="98"/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/>
      <c r="AB4747" s="22" t="s">
        <v>164</v>
      </c>
      <c r="AC4747" s="22" t="s">
        <v>3361</v>
      </c>
      <c r="AD4747" s="22" t="s">
        <v>7582</v>
      </c>
      <c r="AE4747" s="22" t="s">
        <v>3363</v>
      </c>
      <c r="AF4747" s="102"/>
      <c r="AG4747" s="22" t="s">
        <v>3364</v>
      </c>
      <c r="AH4747" s="22" t="s">
        <v>3365</v>
      </c>
      <c r="AI4747" s="22">
        <v>0.0</v>
      </c>
      <c r="AJ4747" s="103">
        <v>0.0</v>
      </c>
      <c r="AK4747" s="103">
        <v>0.0</v>
      </c>
      <c r="AL4747" s="104"/>
      <c r="AM4747" s="22" t="s">
        <v>7789</v>
      </c>
    </row>
    <row r="4748">
      <c r="A4748" s="85">
        <v>46133.0</v>
      </c>
      <c r="B4748" s="85">
        <v>46134.0</v>
      </c>
      <c r="C4748" s="22" t="s">
        <v>1876</v>
      </c>
      <c r="D4748" s="22" t="s">
        <v>146</v>
      </c>
      <c r="E4748" s="22" t="s">
        <v>303</v>
      </c>
      <c r="F4748" s="97">
        <v>0.0</v>
      </c>
      <c r="G4748" s="97">
        <v>0.0</v>
      </c>
      <c r="H4748" s="97">
        <v>0.0</v>
      </c>
      <c r="I4748" s="97">
        <v>0.0</v>
      </c>
      <c r="J4748" s="97">
        <v>0.0</v>
      </c>
      <c r="K4748" s="22" t="s">
        <v>3531</v>
      </c>
      <c r="L4748" s="97">
        <v>0.0</v>
      </c>
      <c r="M4748" s="22" t="s">
        <v>3369</v>
      </c>
      <c r="N4748" s="22" t="s">
        <v>3360</v>
      </c>
      <c r="O4748" s="98"/>
      <c r="P4748" s="23"/>
      <c r="Q4748" s="23"/>
      <c r="R4748" s="23"/>
      <c r="S4748" s="23"/>
      <c r="T4748" s="23"/>
      <c r="U4748" s="23"/>
      <c r="V4748" s="23"/>
      <c r="W4748" s="23"/>
      <c r="X4748" s="23"/>
      <c r="Y4748" s="23"/>
      <c r="Z4748" s="23"/>
      <c r="AA4748" s="23"/>
      <c r="AB4748" s="22" t="s">
        <v>164</v>
      </c>
      <c r="AC4748" s="22" t="s">
        <v>3361</v>
      </c>
      <c r="AD4748" s="22" t="s">
        <v>7582</v>
      </c>
      <c r="AE4748" s="22" t="s">
        <v>3363</v>
      </c>
      <c r="AF4748" s="102"/>
      <c r="AG4748" s="22" t="s">
        <v>3364</v>
      </c>
      <c r="AH4748" s="22" t="s">
        <v>3365</v>
      </c>
      <c r="AI4748" s="22">
        <v>0.0</v>
      </c>
      <c r="AJ4748" s="103">
        <v>0.0</v>
      </c>
      <c r="AK4748" s="103">
        <v>0.0</v>
      </c>
      <c r="AL4748" s="104"/>
      <c r="AM4748" s="22" t="s">
        <v>7790</v>
      </c>
    </row>
    <row r="4749">
      <c r="A4749" s="85">
        <v>46134.0</v>
      </c>
      <c r="B4749" s="85">
        <v>46135.0</v>
      </c>
      <c r="C4749" s="22" t="s">
        <v>1876</v>
      </c>
      <c r="D4749" s="22" t="s">
        <v>146</v>
      </c>
      <c r="E4749" s="22" t="s">
        <v>148</v>
      </c>
      <c r="F4749" s="97">
        <v>0.0</v>
      </c>
      <c r="G4749" s="97">
        <v>0.0</v>
      </c>
      <c r="H4749" s="97">
        <v>0.0</v>
      </c>
      <c r="I4749" s="97">
        <v>0.0</v>
      </c>
      <c r="J4749" s="97">
        <v>0.0</v>
      </c>
      <c r="K4749" s="22" t="s">
        <v>3531</v>
      </c>
      <c r="L4749" s="97">
        <v>0.0</v>
      </c>
      <c r="M4749" s="22" t="s">
        <v>3369</v>
      </c>
      <c r="N4749" s="22" t="s">
        <v>3360</v>
      </c>
      <c r="O4749" s="98"/>
      <c r="P4749" s="23"/>
      <c r="Q4749" s="23"/>
      <c r="R4749" s="23"/>
      <c r="S4749" s="23"/>
      <c r="T4749" s="23"/>
      <c r="U4749" s="23"/>
      <c r="V4749" s="23"/>
      <c r="W4749" s="23"/>
      <c r="X4749" s="23"/>
      <c r="Y4749" s="23"/>
      <c r="Z4749" s="23"/>
      <c r="AA4749" s="23"/>
      <c r="AB4749" s="22" t="s">
        <v>164</v>
      </c>
      <c r="AC4749" s="22" t="s">
        <v>3361</v>
      </c>
      <c r="AD4749" s="22" t="s">
        <v>7582</v>
      </c>
      <c r="AE4749" s="22" t="s">
        <v>3363</v>
      </c>
      <c r="AF4749" s="102"/>
      <c r="AG4749" s="22" t="s">
        <v>3364</v>
      </c>
      <c r="AH4749" s="22" t="s">
        <v>3365</v>
      </c>
      <c r="AI4749" s="22">
        <v>0.0</v>
      </c>
      <c r="AJ4749" s="103">
        <v>0.0</v>
      </c>
      <c r="AK4749" s="103">
        <v>0.0</v>
      </c>
      <c r="AL4749" s="104"/>
      <c r="AM4749" s="22" t="s">
        <v>7791</v>
      </c>
    </row>
    <row r="4750">
      <c r="A4750" s="85">
        <v>46135.0</v>
      </c>
      <c r="B4750" s="85">
        <v>46136.0</v>
      </c>
      <c r="C4750" s="22" t="s">
        <v>1876</v>
      </c>
      <c r="D4750" s="22" t="s">
        <v>146</v>
      </c>
      <c r="E4750" s="22" t="s">
        <v>196</v>
      </c>
      <c r="F4750" s="97">
        <v>0.0</v>
      </c>
      <c r="G4750" s="97">
        <v>0.0</v>
      </c>
      <c r="H4750" s="97">
        <v>0.0</v>
      </c>
      <c r="I4750" s="97">
        <v>0.0</v>
      </c>
      <c r="J4750" s="97">
        <v>0.0</v>
      </c>
      <c r="K4750" s="22" t="s">
        <v>3531</v>
      </c>
      <c r="L4750" s="97">
        <v>0.0</v>
      </c>
      <c r="M4750" s="22" t="s">
        <v>3369</v>
      </c>
      <c r="N4750" s="22" t="s">
        <v>3360</v>
      </c>
      <c r="O4750" s="98"/>
      <c r="P4750" s="23"/>
      <c r="Q4750" s="23"/>
      <c r="R4750" s="23"/>
      <c r="S4750" s="23"/>
      <c r="T4750" s="23"/>
      <c r="U4750" s="23"/>
      <c r="V4750" s="23"/>
      <c r="W4750" s="23"/>
      <c r="X4750" s="23"/>
      <c r="Y4750" s="23"/>
      <c r="Z4750" s="23"/>
      <c r="AA4750" s="23"/>
      <c r="AB4750" s="22" t="s">
        <v>164</v>
      </c>
      <c r="AC4750" s="22" t="s">
        <v>3361</v>
      </c>
      <c r="AD4750" s="22" t="s">
        <v>7582</v>
      </c>
      <c r="AE4750" s="22" t="s">
        <v>3363</v>
      </c>
      <c r="AF4750" s="102"/>
      <c r="AG4750" s="22" t="s">
        <v>3364</v>
      </c>
      <c r="AH4750" s="22" t="s">
        <v>3365</v>
      </c>
      <c r="AI4750" s="22">
        <v>0.0</v>
      </c>
      <c r="AJ4750" s="103">
        <v>0.0</v>
      </c>
      <c r="AK4750" s="103">
        <v>0.0</v>
      </c>
      <c r="AL4750" s="104"/>
      <c r="AM4750" s="22" t="s">
        <v>7792</v>
      </c>
    </row>
    <row r="4751">
      <c r="A4751" s="85">
        <v>46136.0</v>
      </c>
      <c r="B4751" s="85">
        <v>46137.0</v>
      </c>
      <c r="C4751" s="22" t="s">
        <v>1876</v>
      </c>
      <c r="D4751" s="22" t="s">
        <v>146</v>
      </c>
      <c r="E4751" s="22" t="s">
        <v>288</v>
      </c>
      <c r="F4751" s="97">
        <v>0.0</v>
      </c>
      <c r="G4751" s="97">
        <v>0.0</v>
      </c>
      <c r="H4751" s="97">
        <v>0.0</v>
      </c>
      <c r="I4751" s="97">
        <v>0.0</v>
      </c>
      <c r="J4751" s="97">
        <v>0.0</v>
      </c>
      <c r="K4751" s="22" t="s">
        <v>3531</v>
      </c>
      <c r="L4751" s="97">
        <v>0.0</v>
      </c>
      <c r="M4751" s="22" t="s">
        <v>3369</v>
      </c>
      <c r="N4751" s="22" t="s">
        <v>3360</v>
      </c>
      <c r="O4751" s="98"/>
      <c r="P4751" s="23"/>
      <c r="Q4751" s="23"/>
      <c r="R4751" s="23"/>
      <c r="S4751" s="23"/>
      <c r="T4751" s="23"/>
      <c r="U4751" s="23"/>
      <c r="V4751" s="23"/>
      <c r="W4751" s="23"/>
      <c r="X4751" s="23"/>
      <c r="Y4751" s="23"/>
      <c r="Z4751" s="23"/>
      <c r="AA4751" s="23"/>
      <c r="AB4751" s="22" t="s">
        <v>164</v>
      </c>
      <c r="AC4751" s="22" t="s">
        <v>3361</v>
      </c>
      <c r="AD4751" s="22" t="s">
        <v>7582</v>
      </c>
      <c r="AE4751" s="22" t="s">
        <v>3363</v>
      </c>
      <c r="AF4751" s="102"/>
      <c r="AG4751" s="22" t="s">
        <v>3364</v>
      </c>
      <c r="AH4751" s="22" t="s">
        <v>3365</v>
      </c>
      <c r="AI4751" s="22">
        <v>0.0</v>
      </c>
      <c r="AJ4751" s="103">
        <v>0.0</v>
      </c>
      <c r="AK4751" s="103">
        <v>0.0</v>
      </c>
      <c r="AL4751" s="104"/>
      <c r="AM4751" s="22" t="s">
        <v>7793</v>
      </c>
    </row>
    <row r="4752">
      <c r="A4752" s="85">
        <v>46137.0</v>
      </c>
      <c r="B4752" s="85">
        <v>46138.0</v>
      </c>
      <c r="C4752" s="22" t="s">
        <v>1876</v>
      </c>
      <c r="D4752" s="22" t="s">
        <v>146</v>
      </c>
      <c r="E4752" s="22" t="s">
        <v>256</v>
      </c>
      <c r="F4752" s="97">
        <v>0.0</v>
      </c>
      <c r="G4752" s="97">
        <v>0.0</v>
      </c>
      <c r="H4752" s="97">
        <v>0.0</v>
      </c>
      <c r="I4752" s="97">
        <v>0.0</v>
      </c>
      <c r="J4752" s="97">
        <v>0.0</v>
      </c>
      <c r="K4752" s="22" t="s">
        <v>3531</v>
      </c>
      <c r="L4752" s="97">
        <v>0.0</v>
      </c>
      <c r="M4752" s="22" t="s">
        <v>3369</v>
      </c>
      <c r="N4752" s="22" t="s">
        <v>3360</v>
      </c>
      <c r="O4752" s="98"/>
      <c r="P4752" s="23"/>
      <c r="Q4752" s="23"/>
      <c r="R4752" s="23"/>
      <c r="S4752" s="23"/>
      <c r="T4752" s="23"/>
      <c r="U4752" s="23"/>
      <c r="V4752" s="23"/>
      <c r="W4752" s="23"/>
      <c r="X4752" s="23"/>
      <c r="Y4752" s="23"/>
      <c r="Z4752" s="23"/>
      <c r="AA4752" s="23"/>
      <c r="AB4752" s="22" t="s">
        <v>164</v>
      </c>
      <c r="AC4752" s="22" t="s">
        <v>3361</v>
      </c>
      <c r="AD4752" s="22" t="s">
        <v>7582</v>
      </c>
      <c r="AE4752" s="22" t="s">
        <v>3363</v>
      </c>
      <c r="AF4752" s="102"/>
      <c r="AG4752" s="22" t="s">
        <v>3364</v>
      </c>
      <c r="AH4752" s="22" t="s">
        <v>3365</v>
      </c>
      <c r="AI4752" s="22">
        <v>0.0</v>
      </c>
      <c r="AJ4752" s="103">
        <v>0.0</v>
      </c>
      <c r="AK4752" s="103">
        <v>0.0</v>
      </c>
      <c r="AL4752" s="104"/>
      <c r="AM4752" s="22" t="s">
        <v>7794</v>
      </c>
    </row>
    <row r="4753">
      <c r="A4753" s="85">
        <v>46138.0</v>
      </c>
      <c r="B4753" s="85">
        <v>46139.0</v>
      </c>
      <c r="C4753" s="22" t="s">
        <v>1876</v>
      </c>
      <c r="D4753" s="22" t="s">
        <v>146</v>
      </c>
      <c r="E4753" s="22" t="s">
        <v>180</v>
      </c>
      <c r="F4753" s="97">
        <v>0.0</v>
      </c>
      <c r="G4753" s="97">
        <v>0.0</v>
      </c>
      <c r="H4753" s="97">
        <v>0.0</v>
      </c>
      <c r="I4753" s="97">
        <v>0.0</v>
      </c>
      <c r="J4753" s="97">
        <v>0.0</v>
      </c>
      <c r="K4753" s="22" t="s">
        <v>3531</v>
      </c>
      <c r="L4753" s="97">
        <v>0.0</v>
      </c>
      <c r="M4753" s="22" t="s">
        <v>3369</v>
      </c>
      <c r="N4753" s="22" t="s">
        <v>3360</v>
      </c>
      <c r="O4753" s="98"/>
      <c r="P4753" s="23"/>
      <c r="Q4753" s="23"/>
      <c r="R4753" s="23"/>
      <c r="S4753" s="23"/>
      <c r="T4753" s="23"/>
      <c r="U4753" s="23"/>
      <c r="V4753" s="23"/>
      <c r="W4753" s="23"/>
      <c r="X4753" s="23"/>
      <c r="Y4753" s="23"/>
      <c r="Z4753" s="23"/>
      <c r="AA4753" s="23"/>
      <c r="AB4753" s="22" t="s">
        <v>164</v>
      </c>
      <c r="AC4753" s="22" t="s">
        <v>3361</v>
      </c>
      <c r="AD4753" s="22" t="s">
        <v>7582</v>
      </c>
      <c r="AE4753" s="22" t="s">
        <v>3363</v>
      </c>
      <c r="AF4753" s="102"/>
      <c r="AG4753" s="22" t="s">
        <v>3364</v>
      </c>
      <c r="AH4753" s="22" t="s">
        <v>3365</v>
      </c>
      <c r="AI4753" s="22">
        <v>0.0</v>
      </c>
      <c r="AJ4753" s="103">
        <v>0.0</v>
      </c>
      <c r="AK4753" s="103">
        <v>0.0</v>
      </c>
      <c r="AL4753" s="104"/>
      <c r="AM4753" s="22" t="s">
        <v>7795</v>
      </c>
    </row>
    <row r="4754">
      <c r="A4754" s="85">
        <v>46139.0</v>
      </c>
      <c r="B4754" s="85">
        <v>46140.0</v>
      </c>
      <c r="C4754" s="22" t="s">
        <v>1876</v>
      </c>
      <c r="D4754" s="22" t="s">
        <v>146</v>
      </c>
      <c r="E4754" s="22" t="s">
        <v>208</v>
      </c>
      <c r="F4754" s="97">
        <v>0.0</v>
      </c>
      <c r="G4754" s="97">
        <v>0.0</v>
      </c>
      <c r="H4754" s="97">
        <v>0.0</v>
      </c>
      <c r="I4754" s="97">
        <v>0.0</v>
      </c>
      <c r="J4754" s="97">
        <v>0.0</v>
      </c>
      <c r="K4754" s="22" t="s">
        <v>3531</v>
      </c>
      <c r="L4754" s="97">
        <v>0.0</v>
      </c>
      <c r="M4754" s="22" t="s">
        <v>3369</v>
      </c>
      <c r="N4754" s="22" t="s">
        <v>3360</v>
      </c>
      <c r="O4754" s="98"/>
      <c r="P4754" s="23"/>
      <c r="Q4754" s="23"/>
      <c r="R4754" s="23"/>
      <c r="S4754" s="23"/>
      <c r="T4754" s="23"/>
      <c r="U4754" s="23"/>
      <c r="V4754" s="23"/>
      <c r="W4754" s="23"/>
      <c r="X4754" s="23"/>
      <c r="Y4754" s="23"/>
      <c r="Z4754" s="23"/>
      <c r="AA4754" s="23"/>
      <c r="AB4754" s="22" t="s">
        <v>164</v>
      </c>
      <c r="AC4754" s="22" t="s">
        <v>3361</v>
      </c>
      <c r="AD4754" s="22" t="s">
        <v>7582</v>
      </c>
      <c r="AE4754" s="22" t="s">
        <v>3363</v>
      </c>
      <c r="AF4754" s="102"/>
      <c r="AG4754" s="22" t="s">
        <v>3364</v>
      </c>
      <c r="AH4754" s="22" t="s">
        <v>3365</v>
      </c>
      <c r="AI4754" s="22">
        <v>0.0</v>
      </c>
      <c r="AJ4754" s="103">
        <v>0.0</v>
      </c>
      <c r="AK4754" s="103">
        <v>0.0</v>
      </c>
      <c r="AL4754" s="104"/>
      <c r="AM4754" s="22" t="s">
        <v>7796</v>
      </c>
    </row>
    <row r="4755">
      <c r="A4755" s="85">
        <v>46140.0</v>
      </c>
      <c r="B4755" s="85">
        <v>46141.0</v>
      </c>
      <c r="C4755" s="22" t="s">
        <v>1876</v>
      </c>
      <c r="D4755" s="22" t="s">
        <v>146</v>
      </c>
      <c r="E4755" s="22" t="s">
        <v>303</v>
      </c>
      <c r="F4755" s="97">
        <v>0.0</v>
      </c>
      <c r="G4755" s="97">
        <v>0.0</v>
      </c>
      <c r="H4755" s="97">
        <v>0.0</v>
      </c>
      <c r="I4755" s="97">
        <v>0.0</v>
      </c>
      <c r="J4755" s="97">
        <v>0.0</v>
      </c>
      <c r="K4755" s="22" t="s">
        <v>3531</v>
      </c>
      <c r="L4755" s="97">
        <v>0.0</v>
      </c>
      <c r="M4755" s="22" t="s">
        <v>3369</v>
      </c>
      <c r="N4755" s="22" t="s">
        <v>3360</v>
      </c>
      <c r="O4755" s="98"/>
      <c r="P4755" s="23"/>
      <c r="Q4755" s="23"/>
      <c r="R4755" s="23"/>
      <c r="S4755" s="23"/>
      <c r="T4755" s="23"/>
      <c r="U4755" s="23"/>
      <c r="V4755" s="23"/>
      <c r="W4755" s="23"/>
      <c r="X4755" s="23"/>
      <c r="Y4755" s="23"/>
      <c r="Z4755" s="23"/>
      <c r="AA4755" s="23"/>
      <c r="AB4755" s="22" t="s">
        <v>164</v>
      </c>
      <c r="AC4755" s="22" t="s">
        <v>3361</v>
      </c>
      <c r="AD4755" s="22" t="s">
        <v>7582</v>
      </c>
      <c r="AE4755" s="22" t="s">
        <v>3363</v>
      </c>
      <c r="AF4755" s="102"/>
      <c r="AG4755" s="22" t="s">
        <v>3364</v>
      </c>
      <c r="AH4755" s="22" t="s">
        <v>3365</v>
      </c>
      <c r="AI4755" s="22">
        <v>0.0</v>
      </c>
      <c r="AJ4755" s="103">
        <v>0.0</v>
      </c>
      <c r="AK4755" s="103">
        <v>0.0</v>
      </c>
      <c r="AL4755" s="104"/>
      <c r="AM4755" s="22" t="s">
        <v>7797</v>
      </c>
    </row>
    <row r="4756">
      <c r="A4756" s="85">
        <v>46141.0</v>
      </c>
      <c r="B4756" s="85">
        <v>46142.0</v>
      </c>
      <c r="C4756" s="22" t="s">
        <v>1876</v>
      </c>
      <c r="D4756" s="22" t="s">
        <v>146</v>
      </c>
      <c r="E4756" s="22" t="s">
        <v>148</v>
      </c>
      <c r="F4756" s="97">
        <v>0.0</v>
      </c>
      <c r="G4756" s="97">
        <v>0.0</v>
      </c>
      <c r="H4756" s="97">
        <v>0.0</v>
      </c>
      <c r="I4756" s="97">
        <v>0.0</v>
      </c>
      <c r="J4756" s="97">
        <v>0.0</v>
      </c>
      <c r="K4756" s="22" t="s">
        <v>3531</v>
      </c>
      <c r="L4756" s="97">
        <v>0.0</v>
      </c>
      <c r="M4756" s="22" t="s">
        <v>3369</v>
      </c>
      <c r="N4756" s="22" t="s">
        <v>3360</v>
      </c>
      <c r="O4756" s="98"/>
      <c r="P4756" s="23"/>
      <c r="Q4756" s="23"/>
      <c r="R4756" s="23"/>
      <c r="S4756" s="23"/>
      <c r="T4756" s="23"/>
      <c r="U4756" s="23"/>
      <c r="V4756" s="23"/>
      <c r="W4756" s="23"/>
      <c r="X4756" s="23"/>
      <c r="Y4756" s="23"/>
      <c r="Z4756" s="23"/>
      <c r="AA4756" s="23"/>
      <c r="AB4756" s="22" t="s">
        <v>164</v>
      </c>
      <c r="AC4756" s="22" t="s">
        <v>3361</v>
      </c>
      <c r="AD4756" s="22" t="s">
        <v>7582</v>
      </c>
      <c r="AE4756" s="22" t="s">
        <v>3363</v>
      </c>
      <c r="AF4756" s="102"/>
      <c r="AG4756" s="22" t="s">
        <v>3364</v>
      </c>
      <c r="AH4756" s="22" t="s">
        <v>3365</v>
      </c>
      <c r="AI4756" s="22">
        <v>0.0</v>
      </c>
      <c r="AJ4756" s="103">
        <v>0.0</v>
      </c>
      <c r="AK4756" s="103">
        <v>0.0</v>
      </c>
      <c r="AL4756" s="104"/>
      <c r="AM4756" s="22" t="s">
        <v>7798</v>
      </c>
    </row>
    <row r="4757">
      <c r="A4757" s="85">
        <v>46142.0</v>
      </c>
      <c r="B4757" s="85">
        <v>46143.0</v>
      </c>
      <c r="C4757" s="22" t="s">
        <v>1876</v>
      </c>
      <c r="D4757" s="22" t="s">
        <v>146</v>
      </c>
      <c r="E4757" s="22" t="s">
        <v>196</v>
      </c>
      <c r="F4757" s="97">
        <v>0.0</v>
      </c>
      <c r="G4757" s="97">
        <v>0.0</v>
      </c>
      <c r="H4757" s="97">
        <v>0.0</v>
      </c>
      <c r="I4757" s="97">
        <v>0.0</v>
      </c>
      <c r="J4757" s="97">
        <v>0.0</v>
      </c>
      <c r="K4757" s="22" t="s">
        <v>3531</v>
      </c>
      <c r="L4757" s="97">
        <v>0.0</v>
      </c>
      <c r="M4757" s="22" t="s">
        <v>3369</v>
      </c>
      <c r="N4757" s="22" t="s">
        <v>3360</v>
      </c>
      <c r="O4757" s="98"/>
      <c r="P4757" s="23"/>
      <c r="Q4757" s="23"/>
      <c r="R4757" s="23"/>
      <c r="S4757" s="23"/>
      <c r="T4757" s="23"/>
      <c r="U4757" s="23"/>
      <c r="V4757" s="23"/>
      <c r="W4757" s="23"/>
      <c r="X4757" s="23"/>
      <c r="Y4757" s="23"/>
      <c r="Z4757" s="23"/>
      <c r="AA4757" s="23"/>
      <c r="AB4757" s="22" t="s">
        <v>164</v>
      </c>
      <c r="AC4757" s="22" t="s">
        <v>3361</v>
      </c>
      <c r="AD4757" s="22" t="s">
        <v>7582</v>
      </c>
      <c r="AE4757" s="22" t="s">
        <v>3363</v>
      </c>
      <c r="AF4757" s="102"/>
      <c r="AG4757" s="22" t="s">
        <v>3364</v>
      </c>
      <c r="AH4757" s="22" t="s">
        <v>3365</v>
      </c>
      <c r="AI4757" s="22">
        <v>0.0</v>
      </c>
      <c r="AJ4757" s="103">
        <v>0.0</v>
      </c>
      <c r="AK4757" s="103">
        <v>0.0</v>
      </c>
      <c r="AL4757" s="104"/>
      <c r="AM4757" s="22" t="s">
        <v>7799</v>
      </c>
    </row>
    <row r="4758">
      <c r="A4758" s="85">
        <v>46143.0</v>
      </c>
      <c r="B4758" s="85">
        <v>46144.0</v>
      </c>
      <c r="C4758" s="22" t="s">
        <v>1876</v>
      </c>
      <c r="D4758" s="22" t="s">
        <v>146</v>
      </c>
      <c r="E4758" s="22" t="s">
        <v>288</v>
      </c>
      <c r="F4758" s="97">
        <v>0.0</v>
      </c>
      <c r="G4758" s="97">
        <v>0.0</v>
      </c>
      <c r="H4758" s="97">
        <v>0.0</v>
      </c>
      <c r="I4758" s="97">
        <v>0.0</v>
      </c>
      <c r="J4758" s="97">
        <v>0.0</v>
      </c>
      <c r="K4758" s="22" t="s">
        <v>3531</v>
      </c>
      <c r="L4758" s="97">
        <v>0.0</v>
      </c>
      <c r="M4758" s="22" t="s">
        <v>3369</v>
      </c>
      <c r="N4758" s="22" t="s">
        <v>3360</v>
      </c>
      <c r="O4758" s="98"/>
      <c r="P4758" s="23"/>
      <c r="Q4758" s="23"/>
      <c r="R4758" s="23"/>
      <c r="S4758" s="23"/>
      <c r="T4758" s="23"/>
      <c r="U4758" s="23"/>
      <c r="V4758" s="23"/>
      <c r="W4758" s="23"/>
      <c r="X4758" s="23"/>
      <c r="Y4758" s="23"/>
      <c r="Z4758" s="23"/>
      <c r="AA4758" s="23"/>
      <c r="AB4758" s="22" t="s">
        <v>164</v>
      </c>
      <c r="AC4758" s="22" t="s">
        <v>3361</v>
      </c>
      <c r="AD4758" s="22" t="s">
        <v>7582</v>
      </c>
      <c r="AE4758" s="22" t="s">
        <v>3363</v>
      </c>
      <c r="AF4758" s="102"/>
      <c r="AG4758" s="22" t="s">
        <v>3364</v>
      </c>
      <c r="AH4758" s="22" t="s">
        <v>3365</v>
      </c>
      <c r="AI4758" s="22">
        <v>0.0</v>
      </c>
      <c r="AJ4758" s="103">
        <v>0.0</v>
      </c>
      <c r="AK4758" s="103">
        <v>0.0</v>
      </c>
      <c r="AL4758" s="104"/>
      <c r="AM4758" s="22" t="s">
        <v>7800</v>
      </c>
    </row>
    <row r="4759">
      <c r="A4759" s="85">
        <v>46144.0</v>
      </c>
      <c r="B4759" s="85">
        <v>46145.0</v>
      </c>
      <c r="C4759" s="22" t="s">
        <v>1876</v>
      </c>
      <c r="D4759" s="22" t="s">
        <v>146</v>
      </c>
      <c r="E4759" s="22" t="s">
        <v>256</v>
      </c>
      <c r="F4759" s="97">
        <v>0.0</v>
      </c>
      <c r="G4759" s="97">
        <v>0.0</v>
      </c>
      <c r="H4759" s="97">
        <v>0.0</v>
      </c>
      <c r="I4759" s="97">
        <v>0.0</v>
      </c>
      <c r="J4759" s="97">
        <v>0.0</v>
      </c>
      <c r="K4759" s="22" t="s">
        <v>3531</v>
      </c>
      <c r="L4759" s="97">
        <v>0.0</v>
      </c>
      <c r="M4759" s="22" t="s">
        <v>3369</v>
      </c>
      <c r="N4759" s="22" t="s">
        <v>3360</v>
      </c>
      <c r="O4759" s="98"/>
      <c r="P4759" s="23"/>
      <c r="Q4759" s="23"/>
      <c r="R4759" s="23"/>
      <c r="S4759" s="23"/>
      <c r="T4759" s="23"/>
      <c r="U4759" s="23"/>
      <c r="V4759" s="23"/>
      <c r="W4759" s="23"/>
      <c r="X4759" s="23"/>
      <c r="Y4759" s="23"/>
      <c r="Z4759" s="23"/>
      <c r="AA4759" s="23"/>
      <c r="AB4759" s="22" t="s">
        <v>164</v>
      </c>
      <c r="AC4759" s="22" t="s">
        <v>3361</v>
      </c>
      <c r="AD4759" s="22" t="s">
        <v>7582</v>
      </c>
      <c r="AE4759" s="22" t="s">
        <v>3363</v>
      </c>
      <c r="AF4759" s="102"/>
      <c r="AG4759" s="22" t="s">
        <v>3364</v>
      </c>
      <c r="AH4759" s="22" t="s">
        <v>3365</v>
      </c>
      <c r="AI4759" s="22">
        <v>0.0</v>
      </c>
      <c r="AJ4759" s="103">
        <v>0.0</v>
      </c>
      <c r="AK4759" s="103">
        <v>0.0</v>
      </c>
      <c r="AL4759" s="104"/>
      <c r="AM4759" s="22" t="s">
        <v>7801</v>
      </c>
    </row>
    <row r="4760">
      <c r="A4760" s="85">
        <v>46145.0</v>
      </c>
      <c r="B4760" s="85">
        <v>46146.0</v>
      </c>
      <c r="C4760" s="22" t="s">
        <v>1876</v>
      </c>
      <c r="D4760" s="22" t="s">
        <v>146</v>
      </c>
      <c r="E4760" s="22" t="s">
        <v>180</v>
      </c>
      <c r="F4760" s="97">
        <v>0.0</v>
      </c>
      <c r="G4760" s="97">
        <v>0.0</v>
      </c>
      <c r="H4760" s="97">
        <v>0.0</v>
      </c>
      <c r="I4760" s="97">
        <v>0.0</v>
      </c>
      <c r="J4760" s="97">
        <v>0.0</v>
      </c>
      <c r="K4760" s="22" t="s">
        <v>3531</v>
      </c>
      <c r="L4760" s="97">
        <v>0.0</v>
      </c>
      <c r="M4760" s="22" t="s">
        <v>3369</v>
      </c>
      <c r="N4760" s="22" t="s">
        <v>3360</v>
      </c>
      <c r="O4760" s="98"/>
      <c r="P4760" s="23"/>
      <c r="Q4760" s="23"/>
      <c r="R4760" s="23"/>
      <c r="S4760" s="23"/>
      <c r="T4760" s="23"/>
      <c r="U4760" s="23"/>
      <c r="V4760" s="23"/>
      <c r="W4760" s="23"/>
      <c r="X4760" s="23"/>
      <c r="Y4760" s="23"/>
      <c r="Z4760" s="23"/>
      <c r="AA4760" s="23"/>
      <c r="AB4760" s="22" t="s">
        <v>164</v>
      </c>
      <c r="AC4760" s="22" t="s">
        <v>3361</v>
      </c>
      <c r="AD4760" s="22" t="s">
        <v>7582</v>
      </c>
      <c r="AE4760" s="22" t="s">
        <v>3363</v>
      </c>
      <c r="AF4760" s="102"/>
      <c r="AG4760" s="22" t="s">
        <v>3364</v>
      </c>
      <c r="AH4760" s="22" t="s">
        <v>3365</v>
      </c>
      <c r="AI4760" s="22">
        <v>0.0</v>
      </c>
      <c r="AJ4760" s="103">
        <v>0.0</v>
      </c>
      <c r="AK4760" s="103">
        <v>0.0</v>
      </c>
      <c r="AL4760" s="104"/>
      <c r="AM4760" s="22" t="s">
        <v>7802</v>
      </c>
    </row>
    <row r="4761">
      <c r="A4761" s="85">
        <v>46146.0</v>
      </c>
      <c r="B4761" s="85">
        <v>46147.0</v>
      </c>
      <c r="C4761" s="22" t="s">
        <v>1876</v>
      </c>
      <c r="D4761" s="22" t="s">
        <v>146</v>
      </c>
      <c r="E4761" s="22" t="s">
        <v>208</v>
      </c>
      <c r="F4761" s="97">
        <v>0.0</v>
      </c>
      <c r="G4761" s="97">
        <v>0.0</v>
      </c>
      <c r="H4761" s="97">
        <v>0.0</v>
      </c>
      <c r="I4761" s="97">
        <v>0.0</v>
      </c>
      <c r="J4761" s="97">
        <v>0.0</v>
      </c>
      <c r="K4761" s="22" t="s">
        <v>3531</v>
      </c>
      <c r="L4761" s="97">
        <v>0.0</v>
      </c>
      <c r="M4761" s="22" t="s">
        <v>3369</v>
      </c>
      <c r="N4761" s="22" t="s">
        <v>3360</v>
      </c>
      <c r="O4761" s="98"/>
      <c r="P4761" s="23"/>
      <c r="Q4761" s="23"/>
      <c r="R4761" s="23"/>
      <c r="S4761" s="23"/>
      <c r="T4761" s="23"/>
      <c r="U4761" s="23"/>
      <c r="V4761" s="23"/>
      <c r="W4761" s="23"/>
      <c r="X4761" s="23"/>
      <c r="Y4761" s="23"/>
      <c r="Z4761" s="23"/>
      <c r="AA4761" s="23"/>
      <c r="AB4761" s="22" t="s">
        <v>164</v>
      </c>
      <c r="AC4761" s="22" t="s">
        <v>3361</v>
      </c>
      <c r="AD4761" s="22" t="s">
        <v>7582</v>
      </c>
      <c r="AE4761" s="22" t="s">
        <v>3363</v>
      </c>
      <c r="AF4761" s="102"/>
      <c r="AG4761" s="22" t="s">
        <v>3364</v>
      </c>
      <c r="AH4761" s="22" t="s">
        <v>3365</v>
      </c>
      <c r="AI4761" s="22">
        <v>0.0</v>
      </c>
      <c r="AJ4761" s="103">
        <v>0.0</v>
      </c>
      <c r="AK4761" s="103">
        <v>0.0</v>
      </c>
      <c r="AL4761" s="104"/>
      <c r="AM4761" s="22" t="s">
        <v>7803</v>
      </c>
    </row>
    <row r="4762">
      <c r="A4762" s="85">
        <v>46147.0</v>
      </c>
      <c r="B4762" s="85">
        <v>46148.0</v>
      </c>
      <c r="C4762" s="22" t="s">
        <v>1876</v>
      </c>
      <c r="D4762" s="22" t="s">
        <v>146</v>
      </c>
      <c r="E4762" s="22" t="s">
        <v>303</v>
      </c>
      <c r="F4762" s="97">
        <v>0.0</v>
      </c>
      <c r="G4762" s="97">
        <v>0.0</v>
      </c>
      <c r="H4762" s="97">
        <v>0.0</v>
      </c>
      <c r="I4762" s="97">
        <v>0.0</v>
      </c>
      <c r="J4762" s="97">
        <v>0.0</v>
      </c>
      <c r="K4762" s="22" t="s">
        <v>3531</v>
      </c>
      <c r="L4762" s="97">
        <v>0.0</v>
      </c>
      <c r="M4762" s="22" t="s">
        <v>3369</v>
      </c>
      <c r="N4762" s="22" t="s">
        <v>3360</v>
      </c>
      <c r="O4762" s="98"/>
      <c r="P4762" s="23"/>
      <c r="Q4762" s="23"/>
      <c r="R4762" s="23"/>
      <c r="S4762" s="23"/>
      <c r="T4762" s="23"/>
      <c r="U4762" s="23"/>
      <c r="V4762" s="23"/>
      <c r="W4762" s="23"/>
      <c r="X4762" s="23"/>
      <c r="Y4762" s="23"/>
      <c r="Z4762" s="23"/>
      <c r="AA4762" s="23"/>
      <c r="AB4762" s="22" t="s">
        <v>164</v>
      </c>
      <c r="AC4762" s="22" t="s">
        <v>3361</v>
      </c>
      <c r="AD4762" s="22" t="s">
        <v>7582</v>
      </c>
      <c r="AE4762" s="22" t="s">
        <v>3363</v>
      </c>
      <c r="AF4762" s="102"/>
      <c r="AG4762" s="22" t="s">
        <v>3364</v>
      </c>
      <c r="AH4762" s="22" t="s">
        <v>3365</v>
      </c>
      <c r="AI4762" s="22">
        <v>0.0</v>
      </c>
      <c r="AJ4762" s="103">
        <v>0.0</v>
      </c>
      <c r="AK4762" s="103">
        <v>0.0</v>
      </c>
      <c r="AL4762" s="104"/>
      <c r="AM4762" s="22" t="s">
        <v>7804</v>
      </c>
    </row>
    <row r="4763">
      <c r="A4763" s="85">
        <v>46148.0</v>
      </c>
      <c r="B4763" s="85">
        <v>46149.0</v>
      </c>
      <c r="C4763" s="22" t="s">
        <v>1876</v>
      </c>
      <c r="D4763" s="22" t="s">
        <v>146</v>
      </c>
      <c r="E4763" s="22" t="s">
        <v>148</v>
      </c>
      <c r="F4763" s="97">
        <v>0.0</v>
      </c>
      <c r="G4763" s="97">
        <v>0.0</v>
      </c>
      <c r="H4763" s="97">
        <v>0.0</v>
      </c>
      <c r="I4763" s="97">
        <v>0.0</v>
      </c>
      <c r="J4763" s="97">
        <v>0.0</v>
      </c>
      <c r="K4763" s="22" t="s">
        <v>3531</v>
      </c>
      <c r="L4763" s="97">
        <v>0.0</v>
      </c>
      <c r="M4763" s="22" t="s">
        <v>3369</v>
      </c>
      <c r="N4763" s="22" t="s">
        <v>3360</v>
      </c>
      <c r="O4763" s="98"/>
      <c r="P4763" s="23"/>
      <c r="Q4763" s="23"/>
      <c r="R4763" s="23"/>
      <c r="S4763" s="23"/>
      <c r="T4763" s="23"/>
      <c r="U4763" s="23"/>
      <c r="V4763" s="23"/>
      <c r="W4763" s="23"/>
      <c r="X4763" s="23"/>
      <c r="Y4763" s="23"/>
      <c r="Z4763" s="23"/>
      <c r="AA4763" s="23"/>
      <c r="AB4763" s="22" t="s">
        <v>164</v>
      </c>
      <c r="AC4763" s="22" t="s">
        <v>3361</v>
      </c>
      <c r="AD4763" s="22" t="s">
        <v>7582</v>
      </c>
      <c r="AE4763" s="22" t="s">
        <v>3363</v>
      </c>
      <c r="AF4763" s="102"/>
      <c r="AG4763" s="22" t="s">
        <v>3364</v>
      </c>
      <c r="AH4763" s="22" t="s">
        <v>3365</v>
      </c>
      <c r="AI4763" s="22">
        <v>0.0</v>
      </c>
      <c r="AJ4763" s="103">
        <v>0.0</v>
      </c>
      <c r="AK4763" s="103">
        <v>0.0</v>
      </c>
      <c r="AL4763" s="104"/>
      <c r="AM4763" s="22" t="s">
        <v>7805</v>
      </c>
    </row>
    <row r="4764">
      <c r="A4764" s="85">
        <v>46149.0</v>
      </c>
      <c r="B4764" s="85">
        <v>46150.0</v>
      </c>
      <c r="C4764" s="22" t="s">
        <v>1876</v>
      </c>
      <c r="D4764" s="22" t="s">
        <v>146</v>
      </c>
      <c r="E4764" s="22" t="s">
        <v>196</v>
      </c>
      <c r="F4764" s="97">
        <v>0.0</v>
      </c>
      <c r="G4764" s="97">
        <v>0.0</v>
      </c>
      <c r="H4764" s="97">
        <v>0.0</v>
      </c>
      <c r="I4764" s="97">
        <v>0.0</v>
      </c>
      <c r="J4764" s="97">
        <v>0.0</v>
      </c>
      <c r="K4764" s="22" t="s">
        <v>3531</v>
      </c>
      <c r="L4764" s="97">
        <v>0.0</v>
      </c>
      <c r="M4764" s="22" t="s">
        <v>3369</v>
      </c>
      <c r="N4764" s="22" t="s">
        <v>3360</v>
      </c>
      <c r="O4764" s="98"/>
      <c r="P4764" s="23"/>
      <c r="Q4764" s="23"/>
      <c r="R4764" s="23"/>
      <c r="S4764" s="23"/>
      <c r="T4764" s="23"/>
      <c r="U4764" s="23"/>
      <c r="V4764" s="23"/>
      <c r="W4764" s="23"/>
      <c r="X4764" s="23"/>
      <c r="Y4764" s="23"/>
      <c r="Z4764" s="23"/>
      <c r="AA4764" s="23"/>
      <c r="AB4764" s="22" t="s">
        <v>164</v>
      </c>
      <c r="AC4764" s="22" t="s">
        <v>3361</v>
      </c>
      <c r="AD4764" s="22" t="s">
        <v>7582</v>
      </c>
      <c r="AE4764" s="22" t="s">
        <v>3363</v>
      </c>
      <c r="AF4764" s="102"/>
      <c r="AG4764" s="22" t="s">
        <v>3364</v>
      </c>
      <c r="AH4764" s="22" t="s">
        <v>3365</v>
      </c>
      <c r="AI4764" s="22">
        <v>0.0</v>
      </c>
      <c r="AJ4764" s="103">
        <v>0.0</v>
      </c>
      <c r="AK4764" s="103">
        <v>0.0</v>
      </c>
      <c r="AL4764" s="104"/>
      <c r="AM4764" s="22" t="s">
        <v>7806</v>
      </c>
    </row>
    <row r="4765">
      <c r="A4765" s="85">
        <v>46150.0</v>
      </c>
      <c r="B4765" s="85">
        <v>46151.0</v>
      </c>
      <c r="C4765" s="22" t="s">
        <v>1876</v>
      </c>
      <c r="D4765" s="22" t="s">
        <v>146</v>
      </c>
      <c r="E4765" s="22" t="s">
        <v>288</v>
      </c>
      <c r="F4765" s="97">
        <v>0.0</v>
      </c>
      <c r="G4765" s="97">
        <v>0.0</v>
      </c>
      <c r="H4765" s="97">
        <v>0.0</v>
      </c>
      <c r="I4765" s="97">
        <v>0.0</v>
      </c>
      <c r="J4765" s="97">
        <v>0.0</v>
      </c>
      <c r="K4765" s="22" t="s">
        <v>3531</v>
      </c>
      <c r="L4765" s="97">
        <v>0.0</v>
      </c>
      <c r="M4765" s="22" t="s">
        <v>3369</v>
      </c>
      <c r="N4765" s="22" t="s">
        <v>3360</v>
      </c>
      <c r="O4765" s="98"/>
      <c r="P4765" s="23"/>
      <c r="Q4765" s="23"/>
      <c r="R4765" s="23"/>
      <c r="S4765" s="23"/>
      <c r="T4765" s="23"/>
      <c r="U4765" s="23"/>
      <c r="V4765" s="23"/>
      <c r="W4765" s="23"/>
      <c r="X4765" s="23"/>
      <c r="Y4765" s="23"/>
      <c r="Z4765" s="23"/>
      <c r="AA4765" s="23"/>
      <c r="AB4765" s="22" t="s">
        <v>164</v>
      </c>
      <c r="AC4765" s="22" t="s">
        <v>3361</v>
      </c>
      <c r="AD4765" s="22" t="s">
        <v>7582</v>
      </c>
      <c r="AE4765" s="22" t="s">
        <v>3363</v>
      </c>
      <c r="AF4765" s="102"/>
      <c r="AG4765" s="22" t="s">
        <v>3364</v>
      </c>
      <c r="AH4765" s="22" t="s">
        <v>3365</v>
      </c>
      <c r="AI4765" s="22">
        <v>0.0</v>
      </c>
      <c r="AJ4765" s="103">
        <v>0.0</v>
      </c>
      <c r="AK4765" s="103">
        <v>0.0</v>
      </c>
      <c r="AL4765" s="104"/>
      <c r="AM4765" s="22" t="s">
        <v>7807</v>
      </c>
    </row>
    <row r="4766">
      <c r="A4766" s="85">
        <v>46151.0</v>
      </c>
      <c r="B4766" s="85">
        <v>46152.0</v>
      </c>
      <c r="C4766" s="22" t="s">
        <v>1876</v>
      </c>
      <c r="D4766" s="22" t="s">
        <v>146</v>
      </c>
      <c r="E4766" s="22" t="s">
        <v>256</v>
      </c>
      <c r="F4766" s="97">
        <v>0.0</v>
      </c>
      <c r="G4766" s="97">
        <v>0.0</v>
      </c>
      <c r="H4766" s="97">
        <v>0.0</v>
      </c>
      <c r="I4766" s="97">
        <v>0.0</v>
      </c>
      <c r="J4766" s="97">
        <v>0.0</v>
      </c>
      <c r="K4766" s="22" t="s">
        <v>3531</v>
      </c>
      <c r="L4766" s="97">
        <v>0.0</v>
      </c>
      <c r="M4766" s="22" t="s">
        <v>3369</v>
      </c>
      <c r="N4766" s="22" t="s">
        <v>3360</v>
      </c>
      <c r="O4766" s="98"/>
      <c r="P4766" s="23"/>
      <c r="Q4766" s="23"/>
      <c r="R4766" s="23"/>
      <c r="S4766" s="23"/>
      <c r="T4766" s="23"/>
      <c r="U4766" s="23"/>
      <c r="V4766" s="23"/>
      <c r="W4766" s="23"/>
      <c r="X4766" s="23"/>
      <c r="Y4766" s="23"/>
      <c r="Z4766" s="23"/>
      <c r="AA4766" s="23"/>
      <c r="AB4766" s="22" t="s">
        <v>164</v>
      </c>
      <c r="AC4766" s="22" t="s">
        <v>3361</v>
      </c>
      <c r="AD4766" s="22" t="s">
        <v>7582</v>
      </c>
      <c r="AE4766" s="22" t="s">
        <v>3363</v>
      </c>
      <c r="AF4766" s="102"/>
      <c r="AG4766" s="22" t="s">
        <v>3364</v>
      </c>
      <c r="AH4766" s="22" t="s">
        <v>3365</v>
      </c>
      <c r="AI4766" s="22">
        <v>0.0</v>
      </c>
      <c r="AJ4766" s="103">
        <v>0.0</v>
      </c>
      <c r="AK4766" s="103">
        <v>0.0</v>
      </c>
      <c r="AL4766" s="104"/>
      <c r="AM4766" s="22" t="s">
        <v>7808</v>
      </c>
    </row>
    <row r="4767">
      <c r="A4767" s="85">
        <v>46152.0</v>
      </c>
      <c r="B4767" s="85">
        <v>46153.0</v>
      </c>
      <c r="C4767" s="22" t="s">
        <v>1876</v>
      </c>
      <c r="D4767" s="22" t="s">
        <v>146</v>
      </c>
      <c r="E4767" s="22" t="s">
        <v>180</v>
      </c>
      <c r="F4767" s="97">
        <v>0.0</v>
      </c>
      <c r="G4767" s="97">
        <v>0.0</v>
      </c>
      <c r="H4767" s="97">
        <v>0.0</v>
      </c>
      <c r="I4767" s="97">
        <v>0.0</v>
      </c>
      <c r="J4767" s="97">
        <v>0.0</v>
      </c>
      <c r="K4767" s="22" t="s">
        <v>3531</v>
      </c>
      <c r="L4767" s="97">
        <v>0.0</v>
      </c>
      <c r="M4767" s="22" t="s">
        <v>3369</v>
      </c>
      <c r="N4767" s="22" t="s">
        <v>3360</v>
      </c>
      <c r="O4767" s="98"/>
      <c r="P4767" s="23"/>
      <c r="Q4767" s="23"/>
      <c r="R4767" s="23"/>
      <c r="S4767" s="23"/>
      <c r="T4767" s="23"/>
      <c r="U4767" s="23"/>
      <c r="V4767" s="23"/>
      <c r="W4767" s="23"/>
      <c r="X4767" s="23"/>
      <c r="Y4767" s="23"/>
      <c r="Z4767" s="23"/>
      <c r="AA4767" s="23"/>
      <c r="AB4767" s="22" t="s">
        <v>164</v>
      </c>
      <c r="AC4767" s="22" t="s">
        <v>3361</v>
      </c>
      <c r="AD4767" s="22" t="s">
        <v>7582</v>
      </c>
      <c r="AE4767" s="22" t="s">
        <v>3363</v>
      </c>
      <c r="AF4767" s="102"/>
      <c r="AG4767" s="22" t="s">
        <v>3364</v>
      </c>
      <c r="AH4767" s="22" t="s">
        <v>3365</v>
      </c>
      <c r="AI4767" s="22">
        <v>0.0</v>
      </c>
      <c r="AJ4767" s="103">
        <v>0.0</v>
      </c>
      <c r="AK4767" s="103">
        <v>0.0</v>
      </c>
      <c r="AL4767" s="104"/>
      <c r="AM4767" s="22" t="s">
        <v>7809</v>
      </c>
    </row>
    <row r="4768">
      <c r="A4768" s="85">
        <v>46153.0</v>
      </c>
      <c r="B4768" s="85">
        <v>46154.0</v>
      </c>
      <c r="C4768" s="22" t="s">
        <v>1876</v>
      </c>
      <c r="D4768" s="22" t="s">
        <v>146</v>
      </c>
      <c r="E4768" s="22" t="s">
        <v>208</v>
      </c>
      <c r="F4768" s="97">
        <v>0.0</v>
      </c>
      <c r="G4768" s="97">
        <v>0.0</v>
      </c>
      <c r="H4768" s="97">
        <v>0.0</v>
      </c>
      <c r="I4768" s="97">
        <v>0.0</v>
      </c>
      <c r="J4768" s="97">
        <v>0.0</v>
      </c>
      <c r="K4768" s="22" t="s">
        <v>3531</v>
      </c>
      <c r="L4768" s="97">
        <v>0.0</v>
      </c>
      <c r="M4768" s="22" t="s">
        <v>3369</v>
      </c>
      <c r="N4768" s="22" t="s">
        <v>3360</v>
      </c>
      <c r="O4768" s="98"/>
      <c r="P4768" s="23"/>
      <c r="Q4768" s="23"/>
      <c r="R4768" s="23"/>
      <c r="S4768" s="23"/>
      <c r="T4768" s="23"/>
      <c r="U4768" s="23"/>
      <c r="V4768" s="23"/>
      <c r="W4768" s="23"/>
      <c r="X4768" s="23"/>
      <c r="Y4768" s="23"/>
      <c r="Z4768" s="23"/>
      <c r="AA4768" s="23"/>
      <c r="AB4768" s="22" t="s">
        <v>164</v>
      </c>
      <c r="AC4768" s="22" t="s">
        <v>3361</v>
      </c>
      <c r="AD4768" s="22" t="s">
        <v>7582</v>
      </c>
      <c r="AE4768" s="22" t="s">
        <v>3363</v>
      </c>
      <c r="AF4768" s="102"/>
      <c r="AG4768" s="22" t="s">
        <v>3364</v>
      </c>
      <c r="AH4768" s="22" t="s">
        <v>3365</v>
      </c>
      <c r="AI4768" s="22">
        <v>0.0</v>
      </c>
      <c r="AJ4768" s="103">
        <v>0.0</v>
      </c>
      <c r="AK4768" s="103">
        <v>0.0</v>
      </c>
      <c r="AL4768" s="104"/>
      <c r="AM4768" s="22" t="s">
        <v>7810</v>
      </c>
    </row>
    <row r="4769">
      <c r="A4769" s="85">
        <v>46154.0</v>
      </c>
      <c r="B4769" s="85">
        <v>46155.0</v>
      </c>
      <c r="C4769" s="22" t="s">
        <v>1876</v>
      </c>
      <c r="D4769" s="22" t="s">
        <v>146</v>
      </c>
      <c r="E4769" s="22" t="s">
        <v>303</v>
      </c>
      <c r="F4769" s="97">
        <v>0.0</v>
      </c>
      <c r="G4769" s="97">
        <v>0.0</v>
      </c>
      <c r="H4769" s="97">
        <v>0.0</v>
      </c>
      <c r="I4769" s="97">
        <v>0.0</v>
      </c>
      <c r="J4769" s="97">
        <v>0.0</v>
      </c>
      <c r="K4769" s="22" t="s">
        <v>3531</v>
      </c>
      <c r="L4769" s="97">
        <v>0.0</v>
      </c>
      <c r="M4769" s="22" t="s">
        <v>3369</v>
      </c>
      <c r="N4769" s="22" t="s">
        <v>3360</v>
      </c>
      <c r="O4769" s="98"/>
      <c r="P4769" s="23"/>
      <c r="Q4769" s="23"/>
      <c r="R4769" s="23"/>
      <c r="S4769" s="23"/>
      <c r="T4769" s="23"/>
      <c r="U4769" s="23"/>
      <c r="V4769" s="23"/>
      <c r="W4769" s="23"/>
      <c r="X4769" s="23"/>
      <c r="Y4769" s="23"/>
      <c r="Z4769" s="23"/>
      <c r="AA4769" s="23"/>
      <c r="AB4769" s="22" t="s">
        <v>164</v>
      </c>
      <c r="AC4769" s="22" t="s">
        <v>3361</v>
      </c>
      <c r="AD4769" s="22" t="s">
        <v>7582</v>
      </c>
      <c r="AE4769" s="22" t="s">
        <v>3363</v>
      </c>
      <c r="AF4769" s="102"/>
      <c r="AG4769" s="22" t="s">
        <v>3364</v>
      </c>
      <c r="AH4769" s="22" t="s">
        <v>3365</v>
      </c>
      <c r="AI4769" s="22">
        <v>0.0</v>
      </c>
      <c r="AJ4769" s="103">
        <v>0.0</v>
      </c>
      <c r="AK4769" s="103">
        <v>0.0</v>
      </c>
      <c r="AL4769" s="104"/>
      <c r="AM4769" s="22" t="s">
        <v>7811</v>
      </c>
    </row>
    <row r="4770">
      <c r="A4770" s="85">
        <v>46155.0</v>
      </c>
      <c r="B4770" s="85">
        <v>46156.0</v>
      </c>
      <c r="C4770" s="22" t="s">
        <v>1876</v>
      </c>
      <c r="D4770" s="22" t="s">
        <v>146</v>
      </c>
      <c r="E4770" s="22" t="s">
        <v>148</v>
      </c>
      <c r="F4770" s="97">
        <v>0.0</v>
      </c>
      <c r="G4770" s="97">
        <v>0.0</v>
      </c>
      <c r="H4770" s="97">
        <v>0.0</v>
      </c>
      <c r="I4770" s="97">
        <v>0.0</v>
      </c>
      <c r="J4770" s="97">
        <v>0.0</v>
      </c>
      <c r="K4770" s="22" t="s">
        <v>3531</v>
      </c>
      <c r="L4770" s="97">
        <v>0.0</v>
      </c>
      <c r="M4770" s="22" t="s">
        <v>3369</v>
      </c>
      <c r="N4770" s="22" t="s">
        <v>3360</v>
      </c>
      <c r="O4770" s="98"/>
      <c r="P4770" s="23"/>
      <c r="Q4770" s="23"/>
      <c r="R4770" s="23"/>
      <c r="S4770" s="23"/>
      <c r="T4770" s="23"/>
      <c r="U4770" s="23"/>
      <c r="V4770" s="23"/>
      <c r="W4770" s="23"/>
      <c r="X4770" s="23"/>
      <c r="Y4770" s="23"/>
      <c r="Z4770" s="23"/>
      <c r="AA4770" s="23"/>
      <c r="AB4770" s="22" t="s">
        <v>164</v>
      </c>
      <c r="AC4770" s="22" t="s">
        <v>3361</v>
      </c>
      <c r="AD4770" s="22" t="s">
        <v>7582</v>
      </c>
      <c r="AE4770" s="22" t="s">
        <v>3363</v>
      </c>
      <c r="AF4770" s="102"/>
      <c r="AG4770" s="22" t="s">
        <v>3364</v>
      </c>
      <c r="AH4770" s="22" t="s">
        <v>3365</v>
      </c>
      <c r="AI4770" s="22">
        <v>0.0</v>
      </c>
      <c r="AJ4770" s="103">
        <v>0.0</v>
      </c>
      <c r="AK4770" s="103">
        <v>0.0</v>
      </c>
      <c r="AL4770" s="104"/>
      <c r="AM4770" s="22" t="s">
        <v>7812</v>
      </c>
    </row>
    <row r="4771">
      <c r="A4771" s="85">
        <v>46156.0</v>
      </c>
      <c r="B4771" s="85">
        <v>46157.0</v>
      </c>
      <c r="C4771" s="22" t="s">
        <v>1876</v>
      </c>
      <c r="D4771" s="22" t="s">
        <v>146</v>
      </c>
      <c r="E4771" s="22" t="s">
        <v>196</v>
      </c>
      <c r="F4771" s="97">
        <v>0.0</v>
      </c>
      <c r="G4771" s="97">
        <v>0.0</v>
      </c>
      <c r="H4771" s="97">
        <v>0.0</v>
      </c>
      <c r="I4771" s="97">
        <v>0.0</v>
      </c>
      <c r="J4771" s="97">
        <v>0.0</v>
      </c>
      <c r="K4771" s="22" t="s">
        <v>3531</v>
      </c>
      <c r="L4771" s="97">
        <v>0.0</v>
      </c>
      <c r="M4771" s="22" t="s">
        <v>3369</v>
      </c>
      <c r="N4771" s="22" t="s">
        <v>3360</v>
      </c>
      <c r="O4771" s="98"/>
      <c r="P4771" s="23"/>
      <c r="Q4771" s="23"/>
      <c r="R4771" s="23"/>
      <c r="S4771" s="23"/>
      <c r="T4771" s="23"/>
      <c r="U4771" s="23"/>
      <c r="V4771" s="23"/>
      <c r="W4771" s="23"/>
      <c r="X4771" s="23"/>
      <c r="Y4771" s="23"/>
      <c r="Z4771" s="23"/>
      <c r="AA4771" s="23"/>
      <c r="AB4771" s="22" t="s">
        <v>164</v>
      </c>
      <c r="AC4771" s="22" t="s">
        <v>3361</v>
      </c>
      <c r="AD4771" s="22" t="s">
        <v>7582</v>
      </c>
      <c r="AE4771" s="22" t="s">
        <v>3363</v>
      </c>
      <c r="AF4771" s="102"/>
      <c r="AG4771" s="22" t="s">
        <v>3364</v>
      </c>
      <c r="AH4771" s="22" t="s">
        <v>3365</v>
      </c>
      <c r="AI4771" s="22">
        <v>0.0</v>
      </c>
      <c r="AJ4771" s="103">
        <v>0.0</v>
      </c>
      <c r="AK4771" s="103">
        <v>0.0</v>
      </c>
      <c r="AL4771" s="104"/>
      <c r="AM4771" s="22" t="s">
        <v>7813</v>
      </c>
    </row>
    <row r="4772">
      <c r="A4772" s="85">
        <v>46157.0</v>
      </c>
      <c r="B4772" s="85">
        <v>46158.0</v>
      </c>
      <c r="C4772" s="22" t="s">
        <v>1876</v>
      </c>
      <c r="D4772" s="22" t="s">
        <v>146</v>
      </c>
      <c r="E4772" s="22" t="s">
        <v>288</v>
      </c>
      <c r="F4772" s="97">
        <v>0.0</v>
      </c>
      <c r="G4772" s="97">
        <v>0.0</v>
      </c>
      <c r="H4772" s="97">
        <v>0.0</v>
      </c>
      <c r="I4772" s="97">
        <v>0.0</v>
      </c>
      <c r="J4772" s="97">
        <v>0.0</v>
      </c>
      <c r="K4772" s="22" t="s">
        <v>3531</v>
      </c>
      <c r="L4772" s="97">
        <v>0.0</v>
      </c>
      <c r="M4772" s="22" t="s">
        <v>3369</v>
      </c>
      <c r="N4772" s="22" t="s">
        <v>3360</v>
      </c>
      <c r="O4772" s="98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  <c r="Z4772" s="23"/>
      <c r="AA4772" s="23"/>
      <c r="AB4772" s="22" t="s">
        <v>164</v>
      </c>
      <c r="AC4772" s="22" t="s">
        <v>3361</v>
      </c>
      <c r="AD4772" s="22" t="s">
        <v>7582</v>
      </c>
      <c r="AE4772" s="22" t="s">
        <v>3363</v>
      </c>
      <c r="AF4772" s="102"/>
      <c r="AG4772" s="22" t="s">
        <v>3364</v>
      </c>
      <c r="AH4772" s="22" t="s">
        <v>3365</v>
      </c>
      <c r="AI4772" s="22">
        <v>0.0</v>
      </c>
      <c r="AJ4772" s="103">
        <v>0.0</v>
      </c>
      <c r="AK4772" s="103">
        <v>0.0</v>
      </c>
      <c r="AL4772" s="104"/>
      <c r="AM4772" s="22" t="s">
        <v>7814</v>
      </c>
    </row>
    <row r="4773">
      <c r="A4773" s="85">
        <v>46158.0</v>
      </c>
      <c r="B4773" s="85">
        <v>46159.0</v>
      </c>
      <c r="C4773" s="22" t="s">
        <v>1876</v>
      </c>
      <c r="D4773" s="22" t="s">
        <v>146</v>
      </c>
      <c r="E4773" s="22" t="s">
        <v>256</v>
      </c>
      <c r="F4773" s="97">
        <v>0.0</v>
      </c>
      <c r="G4773" s="97">
        <v>0.0</v>
      </c>
      <c r="H4773" s="97">
        <v>0.0</v>
      </c>
      <c r="I4773" s="97">
        <v>0.0</v>
      </c>
      <c r="J4773" s="97">
        <v>0.0</v>
      </c>
      <c r="K4773" s="22" t="s">
        <v>3531</v>
      </c>
      <c r="L4773" s="97">
        <v>0.0</v>
      </c>
      <c r="M4773" s="22" t="s">
        <v>3369</v>
      </c>
      <c r="N4773" s="22" t="s">
        <v>3360</v>
      </c>
      <c r="O4773" s="98"/>
      <c r="P4773" s="23"/>
      <c r="Q4773" s="23"/>
      <c r="R4773" s="23"/>
      <c r="S4773" s="23"/>
      <c r="T4773" s="23"/>
      <c r="U4773" s="23"/>
      <c r="V4773" s="23"/>
      <c r="W4773" s="23"/>
      <c r="X4773" s="23"/>
      <c r="Y4773" s="23"/>
      <c r="Z4773" s="23"/>
      <c r="AA4773" s="23"/>
      <c r="AB4773" s="22" t="s">
        <v>164</v>
      </c>
      <c r="AC4773" s="22" t="s">
        <v>3361</v>
      </c>
      <c r="AD4773" s="22" t="s">
        <v>7582</v>
      </c>
      <c r="AE4773" s="22" t="s">
        <v>3363</v>
      </c>
      <c r="AF4773" s="102"/>
      <c r="AG4773" s="22" t="s">
        <v>3364</v>
      </c>
      <c r="AH4773" s="22" t="s">
        <v>3365</v>
      </c>
      <c r="AI4773" s="22">
        <v>0.0</v>
      </c>
      <c r="AJ4773" s="103">
        <v>0.0</v>
      </c>
      <c r="AK4773" s="103">
        <v>0.0</v>
      </c>
      <c r="AL4773" s="104"/>
      <c r="AM4773" s="22" t="s">
        <v>7815</v>
      </c>
    </row>
    <row r="4774">
      <c r="A4774" s="85">
        <v>46159.0</v>
      </c>
      <c r="B4774" s="85">
        <v>46160.0</v>
      </c>
      <c r="C4774" s="22" t="s">
        <v>1876</v>
      </c>
      <c r="D4774" s="22" t="s">
        <v>146</v>
      </c>
      <c r="E4774" s="22" t="s">
        <v>180</v>
      </c>
      <c r="F4774" s="97">
        <v>0.0</v>
      </c>
      <c r="G4774" s="97">
        <v>0.0</v>
      </c>
      <c r="H4774" s="97">
        <v>0.0</v>
      </c>
      <c r="I4774" s="97">
        <v>0.0</v>
      </c>
      <c r="J4774" s="97">
        <v>0.0</v>
      </c>
      <c r="K4774" s="22" t="s">
        <v>3531</v>
      </c>
      <c r="L4774" s="97">
        <v>0.0</v>
      </c>
      <c r="M4774" s="22" t="s">
        <v>3369</v>
      </c>
      <c r="N4774" s="22" t="s">
        <v>3360</v>
      </c>
      <c r="O4774" s="98"/>
      <c r="P4774" s="23"/>
      <c r="Q4774" s="23"/>
      <c r="R4774" s="23"/>
      <c r="S4774" s="23"/>
      <c r="T4774" s="23"/>
      <c r="U4774" s="23"/>
      <c r="V4774" s="23"/>
      <c r="W4774" s="23"/>
      <c r="X4774" s="23"/>
      <c r="Y4774" s="23"/>
      <c r="Z4774" s="23"/>
      <c r="AA4774" s="23"/>
      <c r="AB4774" s="22" t="s">
        <v>164</v>
      </c>
      <c r="AC4774" s="22" t="s">
        <v>3361</v>
      </c>
      <c r="AD4774" s="22" t="s">
        <v>7582</v>
      </c>
      <c r="AE4774" s="22" t="s">
        <v>3363</v>
      </c>
      <c r="AF4774" s="102"/>
      <c r="AG4774" s="22" t="s">
        <v>3364</v>
      </c>
      <c r="AH4774" s="22" t="s">
        <v>3365</v>
      </c>
      <c r="AI4774" s="22">
        <v>0.0</v>
      </c>
      <c r="AJ4774" s="103">
        <v>0.0</v>
      </c>
      <c r="AK4774" s="103">
        <v>0.0</v>
      </c>
      <c r="AL4774" s="104"/>
      <c r="AM4774" s="22" t="s">
        <v>7816</v>
      </c>
    </row>
    <row r="4775">
      <c r="A4775" s="85">
        <v>46160.0</v>
      </c>
      <c r="B4775" s="85">
        <v>46161.0</v>
      </c>
      <c r="C4775" s="22" t="s">
        <v>1876</v>
      </c>
      <c r="D4775" s="22" t="s">
        <v>146</v>
      </c>
      <c r="E4775" s="22" t="s">
        <v>208</v>
      </c>
      <c r="F4775" s="97">
        <v>0.0</v>
      </c>
      <c r="G4775" s="97">
        <v>0.0</v>
      </c>
      <c r="H4775" s="97">
        <v>0.0</v>
      </c>
      <c r="I4775" s="97">
        <v>0.0</v>
      </c>
      <c r="J4775" s="97">
        <v>0.0</v>
      </c>
      <c r="K4775" s="22" t="s">
        <v>3531</v>
      </c>
      <c r="L4775" s="97">
        <v>0.0</v>
      </c>
      <c r="M4775" s="22" t="s">
        <v>3369</v>
      </c>
      <c r="N4775" s="22" t="s">
        <v>3360</v>
      </c>
      <c r="O4775" s="98"/>
      <c r="P4775" s="23"/>
      <c r="Q4775" s="23"/>
      <c r="R4775" s="23"/>
      <c r="S4775" s="23"/>
      <c r="T4775" s="23"/>
      <c r="U4775" s="23"/>
      <c r="V4775" s="23"/>
      <c r="W4775" s="23"/>
      <c r="X4775" s="23"/>
      <c r="Y4775" s="23"/>
      <c r="Z4775" s="23"/>
      <c r="AA4775" s="23"/>
      <c r="AB4775" s="22" t="s">
        <v>164</v>
      </c>
      <c r="AC4775" s="22" t="s">
        <v>3361</v>
      </c>
      <c r="AD4775" s="22" t="s">
        <v>7582</v>
      </c>
      <c r="AE4775" s="22" t="s">
        <v>3363</v>
      </c>
      <c r="AF4775" s="102"/>
      <c r="AG4775" s="22" t="s">
        <v>3364</v>
      </c>
      <c r="AH4775" s="22" t="s">
        <v>3365</v>
      </c>
      <c r="AI4775" s="22">
        <v>0.0</v>
      </c>
      <c r="AJ4775" s="103">
        <v>0.0</v>
      </c>
      <c r="AK4775" s="103">
        <v>0.0</v>
      </c>
      <c r="AL4775" s="104"/>
      <c r="AM4775" s="22" t="s">
        <v>7817</v>
      </c>
    </row>
    <row r="4776">
      <c r="A4776" s="85">
        <v>46161.0</v>
      </c>
      <c r="B4776" s="85">
        <v>46162.0</v>
      </c>
      <c r="C4776" s="22" t="s">
        <v>1876</v>
      </c>
      <c r="D4776" s="22" t="s">
        <v>146</v>
      </c>
      <c r="E4776" s="22" t="s">
        <v>303</v>
      </c>
      <c r="F4776" s="97">
        <v>0.0</v>
      </c>
      <c r="G4776" s="97">
        <v>0.0</v>
      </c>
      <c r="H4776" s="97">
        <v>0.0</v>
      </c>
      <c r="I4776" s="97">
        <v>0.0</v>
      </c>
      <c r="J4776" s="97">
        <v>0.0</v>
      </c>
      <c r="K4776" s="22" t="s">
        <v>3531</v>
      </c>
      <c r="L4776" s="97">
        <v>0.0</v>
      </c>
      <c r="M4776" s="22" t="s">
        <v>3369</v>
      </c>
      <c r="N4776" s="22" t="s">
        <v>3360</v>
      </c>
      <c r="O4776" s="98"/>
      <c r="P4776" s="23"/>
      <c r="Q4776" s="23"/>
      <c r="R4776" s="23"/>
      <c r="S4776" s="23"/>
      <c r="T4776" s="23"/>
      <c r="U4776" s="23"/>
      <c r="V4776" s="23"/>
      <c r="W4776" s="23"/>
      <c r="X4776" s="23"/>
      <c r="Y4776" s="23"/>
      <c r="Z4776" s="23"/>
      <c r="AA4776" s="23"/>
      <c r="AB4776" s="22" t="s">
        <v>164</v>
      </c>
      <c r="AC4776" s="22" t="s">
        <v>3361</v>
      </c>
      <c r="AD4776" s="22" t="s">
        <v>7582</v>
      </c>
      <c r="AE4776" s="22" t="s">
        <v>3363</v>
      </c>
      <c r="AF4776" s="102"/>
      <c r="AG4776" s="22" t="s">
        <v>3364</v>
      </c>
      <c r="AH4776" s="22" t="s">
        <v>3365</v>
      </c>
      <c r="AI4776" s="22">
        <v>0.0</v>
      </c>
      <c r="AJ4776" s="103">
        <v>0.0</v>
      </c>
      <c r="AK4776" s="103">
        <v>0.0</v>
      </c>
      <c r="AL4776" s="104"/>
      <c r="AM4776" s="22" t="s">
        <v>7818</v>
      </c>
    </row>
    <row r="4777">
      <c r="A4777" s="85">
        <v>46162.0</v>
      </c>
      <c r="B4777" s="85">
        <v>46163.0</v>
      </c>
      <c r="C4777" s="22" t="s">
        <v>1876</v>
      </c>
      <c r="D4777" s="22" t="s">
        <v>146</v>
      </c>
      <c r="E4777" s="22" t="s">
        <v>148</v>
      </c>
      <c r="F4777" s="97">
        <v>0.0</v>
      </c>
      <c r="G4777" s="97">
        <v>0.0</v>
      </c>
      <c r="H4777" s="97">
        <v>0.0</v>
      </c>
      <c r="I4777" s="97">
        <v>0.0</v>
      </c>
      <c r="J4777" s="97">
        <v>0.0</v>
      </c>
      <c r="K4777" s="22" t="s">
        <v>3531</v>
      </c>
      <c r="L4777" s="97">
        <v>0.0</v>
      </c>
      <c r="M4777" s="22" t="s">
        <v>3369</v>
      </c>
      <c r="N4777" s="22" t="s">
        <v>3360</v>
      </c>
      <c r="O4777" s="98"/>
      <c r="P4777" s="23"/>
      <c r="Q4777" s="23"/>
      <c r="R4777" s="23"/>
      <c r="S4777" s="23"/>
      <c r="T4777" s="23"/>
      <c r="U4777" s="23"/>
      <c r="V4777" s="23"/>
      <c r="W4777" s="23"/>
      <c r="X4777" s="23"/>
      <c r="Y4777" s="23"/>
      <c r="Z4777" s="23"/>
      <c r="AA4777" s="23"/>
      <c r="AB4777" s="22" t="s">
        <v>164</v>
      </c>
      <c r="AC4777" s="22" t="s">
        <v>3361</v>
      </c>
      <c r="AD4777" s="22" t="s">
        <v>7582</v>
      </c>
      <c r="AE4777" s="22" t="s">
        <v>3363</v>
      </c>
      <c r="AF4777" s="102"/>
      <c r="AG4777" s="22" t="s">
        <v>3364</v>
      </c>
      <c r="AH4777" s="22" t="s">
        <v>3365</v>
      </c>
      <c r="AI4777" s="22">
        <v>0.0</v>
      </c>
      <c r="AJ4777" s="103">
        <v>0.0</v>
      </c>
      <c r="AK4777" s="103">
        <v>0.0</v>
      </c>
      <c r="AL4777" s="104"/>
      <c r="AM4777" s="22" t="s">
        <v>7819</v>
      </c>
    </row>
    <row r="4778">
      <c r="A4778" s="85">
        <v>46163.0</v>
      </c>
      <c r="B4778" s="85">
        <v>46164.0</v>
      </c>
      <c r="C4778" s="22" t="s">
        <v>1876</v>
      </c>
      <c r="D4778" s="22" t="s">
        <v>146</v>
      </c>
      <c r="E4778" s="22" t="s">
        <v>196</v>
      </c>
      <c r="F4778" s="97">
        <v>0.0</v>
      </c>
      <c r="G4778" s="97">
        <v>0.0</v>
      </c>
      <c r="H4778" s="97">
        <v>0.0</v>
      </c>
      <c r="I4778" s="97">
        <v>0.0</v>
      </c>
      <c r="J4778" s="97">
        <v>0.0</v>
      </c>
      <c r="K4778" s="22" t="s">
        <v>3531</v>
      </c>
      <c r="L4778" s="97">
        <v>0.0</v>
      </c>
      <c r="M4778" s="22" t="s">
        <v>3369</v>
      </c>
      <c r="N4778" s="22" t="s">
        <v>3360</v>
      </c>
      <c r="O4778" s="98"/>
      <c r="P4778" s="23"/>
      <c r="Q4778" s="23"/>
      <c r="R4778" s="23"/>
      <c r="S4778" s="23"/>
      <c r="T4778" s="23"/>
      <c r="U4778" s="23"/>
      <c r="V4778" s="23"/>
      <c r="W4778" s="23"/>
      <c r="X4778" s="23"/>
      <c r="Y4778" s="23"/>
      <c r="Z4778" s="23"/>
      <c r="AA4778" s="23"/>
      <c r="AB4778" s="22" t="s">
        <v>164</v>
      </c>
      <c r="AC4778" s="22" t="s">
        <v>3361</v>
      </c>
      <c r="AD4778" s="22" t="s">
        <v>7582</v>
      </c>
      <c r="AE4778" s="22" t="s">
        <v>3363</v>
      </c>
      <c r="AF4778" s="102"/>
      <c r="AG4778" s="22" t="s">
        <v>3364</v>
      </c>
      <c r="AH4778" s="22" t="s">
        <v>3365</v>
      </c>
      <c r="AI4778" s="22">
        <v>0.0</v>
      </c>
      <c r="AJ4778" s="103">
        <v>0.0</v>
      </c>
      <c r="AK4778" s="103">
        <v>0.0</v>
      </c>
      <c r="AL4778" s="104"/>
      <c r="AM4778" s="22" t="s">
        <v>7820</v>
      </c>
    </row>
    <row r="4779">
      <c r="A4779" s="85">
        <v>46164.0</v>
      </c>
      <c r="B4779" s="85">
        <v>46165.0</v>
      </c>
      <c r="C4779" s="22" t="s">
        <v>1876</v>
      </c>
      <c r="D4779" s="22" t="s">
        <v>146</v>
      </c>
      <c r="E4779" s="22" t="s">
        <v>288</v>
      </c>
      <c r="F4779" s="97">
        <v>0.0</v>
      </c>
      <c r="G4779" s="97">
        <v>0.0</v>
      </c>
      <c r="H4779" s="97">
        <v>0.0</v>
      </c>
      <c r="I4779" s="97">
        <v>0.0</v>
      </c>
      <c r="J4779" s="97">
        <v>0.0</v>
      </c>
      <c r="K4779" s="22" t="s">
        <v>3531</v>
      </c>
      <c r="L4779" s="97">
        <v>0.0</v>
      </c>
      <c r="M4779" s="22" t="s">
        <v>3369</v>
      </c>
      <c r="N4779" s="22" t="s">
        <v>3360</v>
      </c>
      <c r="O4779" s="98"/>
      <c r="P4779" s="23"/>
      <c r="Q4779" s="23"/>
      <c r="R4779" s="23"/>
      <c r="S4779" s="23"/>
      <c r="T4779" s="23"/>
      <c r="U4779" s="23"/>
      <c r="V4779" s="23"/>
      <c r="W4779" s="23"/>
      <c r="X4779" s="23"/>
      <c r="Y4779" s="23"/>
      <c r="Z4779" s="23"/>
      <c r="AA4779" s="23"/>
      <c r="AB4779" s="22" t="s">
        <v>164</v>
      </c>
      <c r="AC4779" s="22" t="s">
        <v>3361</v>
      </c>
      <c r="AD4779" s="22" t="s">
        <v>7582</v>
      </c>
      <c r="AE4779" s="22" t="s">
        <v>3363</v>
      </c>
      <c r="AF4779" s="102"/>
      <c r="AG4779" s="22" t="s">
        <v>3364</v>
      </c>
      <c r="AH4779" s="22" t="s">
        <v>3365</v>
      </c>
      <c r="AI4779" s="22">
        <v>0.0</v>
      </c>
      <c r="AJ4779" s="103">
        <v>0.0</v>
      </c>
      <c r="AK4779" s="103">
        <v>0.0</v>
      </c>
      <c r="AL4779" s="104"/>
      <c r="AM4779" s="22" t="s">
        <v>7821</v>
      </c>
    </row>
    <row r="4780">
      <c r="A4780" s="85">
        <v>46165.0</v>
      </c>
      <c r="B4780" s="85">
        <v>46166.0</v>
      </c>
      <c r="C4780" s="22" t="s">
        <v>1876</v>
      </c>
      <c r="D4780" s="22" t="s">
        <v>146</v>
      </c>
      <c r="E4780" s="22" t="s">
        <v>256</v>
      </c>
      <c r="F4780" s="97">
        <v>0.0</v>
      </c>
      <c r="G4780" s="97">
        <v>0.0</v>
      </c>
      <c r="H4780" s="97">
        <v>0.0</v>
      </c>
      <c r="I4780" s="97">
        <v>0.0</v>
      </c>
      <c r="J4780" s="97">
        <v>0.0</v>
      </c>
      <c r="K4780" s="22" t="s">
        <v>3531</v>
      </c>
      <c r="L4780" s="97">
        <v>0.0</v>
      </c>
      <c r="M4780" s="22" t="s">
        <v>3369</v>
      </c>
      <c r="N4780" s="22" t="s">
        <v>3360</v>
      </c>
      <c r="O4780" s="98"/>
      <c r="P4780" s="23"/>
      <c r="Q4780" s="23"/>
      <c r="R4780" s="23"/>
      <c r="S4780" s="23"/>
      <c r="T4780" s="23"/>
      <c r="U4780" s="23"/>
      <c r="V4780" s="23"/>
      <c r="W4780" s="23"/>
      <c r="X4780" s="23"/>
      <c r="Y4780" s="23"/>
      <c r="Z4780" s="23"/>
      <c r="AA4780" s="23"/>
      <c r="AB4780" s="22" t="s">
        <v>164</v>
      </c>
      <c r="AC4780" s="22" t="s">
        <v>3361</v>
      </c>
      <c r="AD4780" s="22" t="s">
        <v>7582</v>
      </c>
      <c r="AE4780" s="22" t="s">
        <v>3363</v>
      </c>
      <c r="AF4780" s="102"/>
      <c r="AG4780" s="22" t="s">
        <v>3364</v>
      </c>
      <c r="AH4780" s="22" t="s">
        <v>3365</v>
      </c>
      <c r="AI4780" s="22">
        <v>0.0</v>
      </c>
      <c r="AJ4780" s="103">
        <v>0.0</v>
      </c>
      <c r="AK4780" s="103">
        <v>0.0</v>
      </c>
      <c r="AL4780" s="104"/>
      <c r="AM4780" s="22" t="s">
        <v>7822</v>
      </c>
    </row>
    <row r="4781">
      <c r="A4781" s="85">
        <v>46166.0</v>
      </c>
      <c r="B4781" s="85">
        <v>46167.0</v>
      </c>
      <c r="C4781" s="22" t="s">
        <v>1876</v>
      </c>
      <c r="D4781" s="22" t="s">
        <v>146</v>
      </c>
      <c r="E4781" s="22" t="s">
        <v>180</v>
      </c>
      <c r="F4781" s="97">
        <v>0.0</v>
      </c>
      <c r="G4781" s="97">
        <v>0.0</v>
      </c>
      <c r="H4781" s="97">
        <v>0.0</v>
      </c>
      <c r="I4781" s="97">
        <v>0.0</v>
      </c>
      <c r="J4781" s="97">
        <v>0.0</v>
      </c>
      <c r="K4781" s="22" t="s">
        <v>3531</v>
      </c>
      <c r="L4781" s="97">
        <v>0.0</v>
      </c>
      <c r="M4781" s="22" t="s">
        <v>3369</v>
      </c>
      <c r="N4781" s="22" t="s">
        <v>3360</v>
      </c>
      <c r="O4781" s="98"/>
      <c r="P4781" s="23"/>
      <c r="Q4781" s="23"/>
      <c r="R4781" s="23"/>
      <c r="S4781" s="23"/>
      <c r="T4781" s="23"/>
      <c r="U4781" s="23"/>
      <c r="V4781" s="23"/>
      <c r="W4781" s="23"/>
      <c r="X4781" s="23"/>
      <c r="Y4781" s="23"/>
      <c r="Z4781" s="23"/>
      <c r="AA4781" s="23"/>
      <c r="AB4781" s="22" t="s">
        <v>164</v>
      </c>
      <c r="AC4781" s="22" t="s">
        <v>3361</v>
      </c>
      <c r="AD4781" s="22" t="s">
        <v>7582</v>
      </c>
      <c r="AE4781" s="22" t="s">
        <v>3363</v>
      </c>
      <c r="AF4781" s="102"/>
      <c r="AG4781" s="22" t="s">
        <v>3364</v>
      </c>
      <c r="AH4781" s="22" t="s">
        <v>3365</v>
      </c>
      <c r="AI4781" s="22">
        <v>0.0</v>
      </c>
      <c r="AJ4781" s="103">
        <v>0.0</v>
      </c>
      <c r="AK4781" s="103">
        <v>0.0</v>
      </c>
      <c r="AL4781" s="104"/>
      <c r="AM4781" s="22" t="s">
        <v>7823</v>
      </c>
    </row>
    <row r="4782">
      <c r="A4782" s="85">
        <v>46167.0</v>
      </c>
      <c r="B4782" s="85">
        <v>46168.0</v>
      </c>
      <c r="C4782" s="22" t="s">
        <v>1876</v>
      </c>
      <c r="D4782" s="22" t="s">
        <v>146</v>
      </c>
      <c r="E4782" s="22" t="s">
        <v>208</v>
      </c>
      <c r="F4782" s="97">
        <v>0.0</v>
      </c>
      <c r="G4782" s="97">
        <v>0.0</v>
      </c>
      <c r="H4782" s="97">
        <v>0.0</v>
      </c>
      <c r="I4782" s="97">
        <v>0.0</v>
      </c>
      <c r="J4782" s="97">
        <v>0.0</v>
      </c>
      <c r="K4782" s="22" t="s">
        <v>3531</v>
      </c>
      <c r="L4782" s="97">
        <v>0.0</v>
      </c>
      <c r="M4782" s="22" t="s">
        <v>3369</v>
      </c>
      <c r="N4782" s="22" t="s">
        <v>3360</v>
      </c>
      <c r="O4782" s="98"/>
      <c r="P4782" s="23"/>
      <c r="Q4782" s="23"/>
      <c r="R4782" s="23"/>
      <c r="S4782" s="23"/>
      <c r="T4782" s="23"/>
      <c r="U4782" s="23"/>
      <c r="V4782" s="23"/>
      <c r="W4782" s="23"/>
      <c r="X4782" s="23"/>
      <c r="Y4782" s="23"/>
      <c r="Z4782" s="23"/>
      <c r="AA4782" s="23"/>
      <c r="AB4782" s="22" t="s">
        <v>164</v>
      </c>
      <c r="AC4782" s="22" t="s">
        <v>3361</v>
      </c>
      <c r="AD4782" s="22" t="s">
        <v>7582</v>
      </c>
      <c r="AE4782" s="22" t="s">
        <v>3363</v>
      </c>
      <c r="AF4782" s="102"/>
      <c r="AG4782" s="22" t="s">
        <v>3364</v>
      </c>
      <c r="AH4782" s="22" t="s">
        <v>3365</v>
      </c>
      <c r="AI4782" s="22">
        <v>0.0</v>
      </c>
      <c r="AJ4782" s="103">
        <v>0.0</v>
      </c>
      <c r="AK4782" s="103">
        <v>0.0</v>
      </c>
      <c r="AL4782" s="104"/>
      <c r="AM4782" s="22" t="s">
        <v>7824</v>
      </c>
    </row>
    <row r="4783">
      <c r="A4783" s="85">
        <v>46168.0</v>
      </c>
      <c r="B4783" s="85">
        <v>46169.0</v>
      </c>
      <c r="C4783" s="22" t="s">
        <v>1876</v>
      </c>
      <c r="D4783" s="22" t="s">
        <v>146</v>
      </c>
      <c r="E4783" s="22" t="s">
        <v>303</v>
      </c>
      <c r="F4783" s="97">
        <v>0.0</v>
      </c>
      <c r="G4783" s="97">
        <v>0.0</v>
      </c>
      <c r="H4783" s="97">
        <v>0.0</v>
      </c>
      <c r="I4783" s="97">
        <v>0.0</v>
      </c>
      <c r="J4783" s="97">
        <v>0.0</v>
      </c>
      <c r="K4783" s="22" t="s">
        <v>3531</v>
      </c>
      <c r="L4783" s="97">
        <v>0.0</v>
      </c>
      <c r="M4783" s="22" t="s">
        <v>3369</v>
      </c>
      <c r="N4783" s="22" t="s">
        <v>3360</v>
      </c>
      <c r="O4783" s="98"/>
      <c r="P4783" s="23"/>
      <c r="Q4783" s="23"/>
      <c r="R4783" s="23"/>
      <c r="S4783" s="23"/>
      <c r="T4783" s="23"/>
      <c r="U4783" s="23"/>
      <c r="V4783" s="23"/>
      <c r="W4783" s="23"/>
      <c r="X4783" s="23"/>
      <c r="Y4783" s="23"/>
      <c r="Z4783" s="23"/>
      <c r="AA4783" s="23"/>
      <c r="AB4783" s="22" t="s">
        <v>164</v>
      </c>
      <c r="AC4783" s="22" t="s">
        <v>3361</v>
      </c>
      <c r="AD4783" s="22" t="s">
        <v>7582</v>
      </c>
      <c r="AE4783" s="22" t="s">
        <v>3363</v>
      </c>
      <c r="AF4783" s="102"/>
      <c r="AG4783" s="22" t="s">
        <v>3364</v>
      </c>
      <c r="AH4783" s="22" t="s">
        <v>3365</v>
      </c>
      <c r="AI4783" s="22">
        <v>0.0</v>
      </c>
      <c r="AJ4783" s="103">
        <v>0.0</v>
      </c>
      <c r="AK4783" s="103">
        <v>0.0</v>
      </c>
      <c r="AL4783" s="104"/>
      <c r="AM4783" s="22" t="s">
        <v>7825</v>
      </c>
    </row>
    <row r="4784">
      <c r="A4784" s="85">
        <v>46169.0</v>
      </c>
      <c r="B4784" s="85">
        <v>46170.0</v>
      </c>
      <c r="C4784" s="22" t="s">
        <v>1876</v>
      </c>
      <c r="D4784" s="22" t="s">
        <v>146</v>
      </c>
      <c r="E4784" s="22" t="s">
        <v>148</v>
      </c>
      <c r="F4784" s="97">
        <v>0.0</v>
      </c>
      <c r="G4784" s="97">
        <v>0.0</v>
      </c>
      <c r="H4784" s="97">
        <v>0.0</v>
      </c>
      <c r="I4784" s="97">
        <v>0.0</v>
      </c>
      <c r="J4784" s="97">
        <v>0.0</v>
      </c>
      <c r="K4784" s="22" t="s">
        <v>3531</v>
      </c>
      <c r="L4784" s="97">
        <v>0.0</v>
      </c>
      <c r="M4784" s="22" t="s">
        <v>3369</v>
      </c>
      <c r="N4784" s="22" t="s">
        <v>3360</v>
      </c>
      <c r="O4784" s="98"/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/>
      <c r="AB4784" s="22" t="s">
        <v>164</v>
      </c>
      <c r="AC4784" s="22" t="s">
        <v>3361</v>
      </c>
      <c r="AD4784" s="22" t="s">
        <v>7582</v>
      </c>
      <c r="AE4784" s="22" t="s">
        <v>3363</v>
      </c>
      <c r="AF4784" s="102"/>
      <c r="AG4784" s="22" t="s">
        <v>3364</v>
      </c>
      <c r="AH4784" s="22" t="s">
        <v>3365</v>
      </c>
      <c r="AI4784" s="22">
        <v>0.0</v>
      </c>
      <c r="AJ4784" s="103">
        <v>0.0</v>
      </c>
      <c r="AK4784" s="103">
        <v>0.0</v>
      </c>
      <c r="AL4784" s="104"/>
      <c r="AM4784" s="22" t="s">
        <v>7826</v>
      </c>
    </row>
    <row r="4785">
      <c r="A4785" s="85">
        <v>46170.0</v>
      </c>
      <c r="B4785" s="85">
        <v>46171.0</v>
      </c>
      <c r="C4785" s="22" t="s">
        <v>1876</v>
      </c>
      <c r="D4785" s="22" t="s">
        <v>146</v>
      </c>
      <c r="E4785" s="22" t="s">
        <v>196</v>
      </c>
      <c r="F4785" s="97">
        <v>0.0</v>
      </c>
      <c r="G4785" s="97">
        <v>0.0</v>
      </c>
      <c r="H4785" s="97">
        <v>0.0</v>
      </c>
      <c r="I4785" s="97">
        <v>0.0</v>
      </c>
      <c r="J4785" s="97">
        <v>0.0</v>
      </c>
      <c r="K4785" s="22" t="s">
        <v>3531</v>
      </c>
      <c r="L4785" s="97">
        <v>0.0</v>
      </c>
      <c r="M4785" s="22" t="s">
        <v>3369</v>
      </c>
      <c r="N4785" s="22" t="s">
        <v>3360</v>
      </c>
      <c r="O4785" s="98"/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/>
      <c r="AB4785" s="22" t="s">
        <v>164</v>
      </c>
      <c r="AC4785" s="22" t="s">
        <v>3361</v>
      </c>
      <c r="AD4785" s="22" t="s">
        <v>7582</v>
      </c>
      <c r="AE4785" s="22" t="s">
        <v>3363</v>
      </c>
      <c r="AF4785" s="102"/>
      <c r="AG4785" s="22" t="s">
        <v>3364</v>
      </c>
      <c r="AH4785" s="22" t="s">
        <v>3365</v>
      </c>
      <c r="AI4785" s="22">
        <v>0.0</v>
      </c>
      <c r="AJ4785" s="103">
        <v>0.0</v>
      </c>
      <c r="AK4785" s="103">
        <v>0.0</v>
      </c>
      <c r="AL4785" s="104"/>
      <c r="AM4785" s="22" t="s">
        <v>7827</v>
      </c>
    </row>
    <row r="4786">
      <c r="A4786" s="85">
        <v>46171.0</v>
      </c>
      <c r="B4786" s="85">
        <v>46172.0</v>
      </c>
      <c r="C4786" s="22" t="s">
        <v>1876</v>
      </c>
      <c r="D4786" s="22" t="s">
        <v>146</v>
      </c>
      <c r="E4786" s="22" t="s">
        <v>288</v>
      </c>
      <c r="F4786" s="97">
        <v>0.0</v>
      </c>
      <c r="G4786" s="97">
        <v>0.0</v>
      </c>
      <c r="H4786" s="97">
        <v>0.0</v>
      </c>
      <c r="I4786" s="97">
        <v>0.0</v>
      </c>
      <c r="J4786" s="97">
        <v>0.0</v>
      </c>
      <c r="K4786" s="22" t="s">
        <v>3531</v>
      </c>
      <c r="L4786" s="97">
        <v>0.0</v>
      </c>
      <c r="M4786" s="22" t="s">
        <v>3369</v>
      </c>
      <c r="N4786" s="22" t="s">
        <v>3360</v>
      </c>
      <c r="O4786" s="98"/>
      <c r="P4786" s="23"/>
      <c r="Q4786" s="23"/>
      <c r="R4786" s="23"/>
      <c r="S4786" s="23"/>
      <c r="T4786" s="23"/>
      <c r="U4786" s="23"/>
      <c r="V4786" s="23"/>
      <c r="W4786" s="23"/>
      <c r="X4786" s="23"/>
      <c r="Y4786" s="23"/>
      <c r="Z4786" s="23"/>
      <c r="AA4786" s="23"/>
      <c r="AB4786" s="22" t="s">
        <v>164</v>
      </c>
      <c r="AC4786" s="22" t="s">
        <v>3361</v>
      </c>
      <c r="AD4786" s="22" t="s">
        <v>7582</v>
      </c>
      <c r="AE4786" s="22" t="s">
        <v>3363</v>
      </c>
      <c r="AF4786" s="102"/>
      <c r="AG4786" s="22" t="s">
        <v>3364</v>
      </c>
      <c r="AH4786" s="22" t="s">
        <v>3365</v>
      </c>
      <c r="AI4786" s="22">
        <v>0.0</v>
      </c>
      <c r="AJ4786" s="103">
        <v>0.0</v>
      </c>
      <c r="AK4786" s="103">
        <v>0.0</v>
      </c>
      <c r="AL4786" s="104"/>
      <c r="AM4786" s="22" t="s">
        <v>7828</v>
      </c>
    </row>
    <row r="4787">
      <c r="A4787" s="85">
        <v>46172.0</v>
      </c>
      <c r="B4787" s="85">
        <v>46173.0</v>
      </c>
      <c r="C4787" s="22" t="s">
        <v>1876</v>
      </c>
      <c r="D4787" s="22" t="s">
        <v>146</v>
      </c>
      <c r="E4787" s="22" t="s">
        <v>256</v>
      </c>
      <c r="F4787" s="97">
        <v>0.0</v>
      </c>
      <c r="G4787" s="97">
        <v>0.0</v>
      </c>
      <c r="H4787" s="97">
        <v>0.0</v>
      </c>
      <c r="I4787" s="97">
        <v>0.0</v>
      </c>
      <c r="J4787" s="97">
        <v>0.0</v>
      </c>
      <c r="K4787" s="22" t="s">
        <v>3531</v>
      </c>
      <c r="L4787" s="97">
        <v>0.0</v>
      </c>
      <c r="M4787" s="22" t="s">
        <v>3369</v>
      </c>
      <c r="N4787" s="22" t="s">
        <v>3360</v>
      </c>
      <c r="O4787" s="98"/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/>
      <c r="AB4787" s="22" t="s">
        <v>164</v>
      </c>
      <c r="AC4787" s="22" t="s">
        <v>3361</v>
      </c>
      <c r="AD4787" s="22" t="s">
        <v>7582</v>
      </c>
      <c r="AE4787" s="22" t="s">
        <v>3363</v>
      </c>
      <c r="AF4787" s="102"/>
      <c r="AG4787" s="22" t="s">
        <v>3364</v>
      </c>
      <c r="AH4787" s="22" t="s">
        <v>3365</v>
      </c>
      <c r="AI4787" s="22">
        <v>0.0</v>
      </c>
      <c r="AJ4787" s="103">
        <v>0.0</v>
      </c>
      <c r="AK4787" s="103">
        <v>0.0</v>
      </c>
      <c r="AL4787" s="104"/>
      <c r="AM4787" s="22" t="s">
        <v>7829</v>
      </c>
    </row>
    <row r="4788">
      <c r="A4788" s="85">
        <v>46173.0</v>
      </c>
      <c r="B4788" s="85">
        <v>46174.0</v>
      </c>
      <c r="C4788" s="22" t="s">
        <v>1876</v>
      </c>
      <c r="D4788" s="22" t="s">
        <v>146</v>
      </c>
      <c r="E4788" s="22" t="s">
        <v>180</v>
      </c>
      <c r="F4788" s="97">
        <v>0.0</v>
      </c>
      <c r="G4788" s="97">
        <v>0.0</v>
      </c>
      <c r="H4788" s="97">
        <v>0.0</v>
      </c>
      <c r="I4788" s="97">
        <v>0.0</v>
      </c>
      <c r="J4788" s="97">
        <v>0.0</v>
      </c>
      <c r="K4788" s="22" t="s">
        <v>3531</v>
      </c>
      <c r="L4788" s="97">
        <v>0.0</v>
      </c>
      <c r="M4788" s="22" t="s">
        <v>3369</v>
      </c>
      <c r="N4788" s="22" t="s">
        <v>3360</v>
      </c>
      <c r="O4788" s="98"/>
      <c r="P4788" s="23"/>
      <c r="Q4788" s="23"/>
      <c r="R4788" s="23"/>
      <c r="S4788" s="23"/>
      <c r="T4788" s="23"/>
      <c r="U4788" s="23"/>
      <c r="V4788" s="23"/>
      <c r="W4788" s="23"/>
      <c r="X4788" s="23"/>
      <c r="Y4788" s="23"/>
      <c r="Z4788" s="23"/>
      <c r="AA4788" s="23"/>
      <c r="AB4788" s="22" t="s">
        <v>164</v>
      </c>
      <c r="AC4788" s="22" t="s">
        <v>3361</v>
      </c>
      <c r="AD4788" s="22" t="s">
        <v>7582</v>
      </c>
      <c r="AE4788" s="22" t="s">
        <v>3363</v>
      </c>
      <c r="AF4788" s="102"/>
      <c r="AG4788" s="22" t="s">
        <v>3364</v>
      </c>
      <c r="AH4788" s="22" t="s">
        <v>3365</v>
      </c>
      <c r="AI4788" s="22">
        <v>0.0</v>
      </c>
      <c r="AJ4788" s="103">
        <v>0.0</v>
      </c>
      <c r="AK4788" s="103">
        <v>0.0</v>
      </c>
      <c r="AL4788" s="104"/>
      <c r="AM4788" s="22" t="s">
        <v>7830</v>
      </c>
    </row>
    <row r="4789">
      <c r="A4789" s="85">
        <v>46174.0</v>
      </c>
      <c r="B4789" s="85">
        <v>46175.0</v>
      </c>
      <c r="C4789" s="22" t="s">
        <v>1876</v>
      </c>
      <c r="D4789" s="22" t="s">
        <v>146</v>
      </c>
      <c r="E4789" s="22" t="s">
        <v>208</v>
      </c>
      <c r="F4789" s="97">
        <v>0.0</v>
      </c>
      <c r="G4789" s="97">
        <v>0.0</v>
      </c>
      <c r="H4789" s="97">
        <v>0.0</v>
      </c>
      <c r="I4789" s="97">
        <v>0.0</v>
      </c>
      <c r="J4789" s="97">
        <v>0.0</v>
      </c>
      <c r="K4789" s="22" t="s">
        <v>3531</v>
      </c>
      <c r="L4789" s="97">
        <v>0.0</v>
      </c>
      <c r="M4789" s="22" t="s">
        <v>3369</v>
      </c>
      <c r="N4789" s="22" t="s">
        <v>3360</v>
      </c>
      <c r="O4789" s="98"/>
      <c r="P4789" s="23"/>
      <c r="Q4789" s="23"/>
      <c r="R4789" s="23"/>
      <c r="S4789" s="23"/>
      <c r="T4789" s="23"/>
      <c r="U4789" s="23"/>
      <c r="V4789" s="23"/>
      <c r="W4789" s="23"/>
      <c r="X4789" s="23"/>
      <c r="Y4789" s="23"/>
      <c r="Z4789" s="23"/>
      <c r="AA4789" s="23"/>
      <c r="AB4789" s="22" t="s">
        <v>164</v>
      </c>
      <c r="AC4789" s="22" t="s">
        <v>3361</v>
      </c>
      <c r="AD4789" s="22" t="s">
        <v>7582</v>
      </c>
      <c r="AE4789" s="22" t="s">
        <v>3363</v>
      </c>
      <c r="AF4789" s="102"/>
      <c r="AG4789" s="22" t="s">
        <v>3364</v>
      </c>
      <c r="AH4789" s="22" t="s">
        <v>3365</v>
      </c>
      <c r="AI4789" s="22">
        <v>0.0</v>
      </c>
      <c r="AJ4789" s="103">
        <v>0.0</v>
      </c>
      <c r="AK4789" s="103">
        <v>0.0</v>
      </c>
      <c r="AL4789" s="104"/>
      <c r="AM4789" s="22" t="s">
        <v>7831</v>
      </c>
    </row>
    <row r="4790">
      <c r="A4790" s="85">
        <v>46175.0</v>
      </c>
      <c r="B4790" s="85">
        <v>46176.0</v>
      </c>
      <c r="C4790" s="22" t="s">
        <v>1876</v>
      </c>
      <c r="D4790" s="22" t="s">
        <v>146</v>
      </c>
      <c r="E4790" s="22" t="s">
        <v>303</v>
      </c>
      <c r="F4790" s="97">
        <v>0.0</v>
      </c>
      <c r="G4790" s="97">
        <v>0.0</v>
      </c>
      <c r="H4790" s="97">
        <v>0.0</v>
      </c>
      <c r="I4790" s="97">
        <v>0.0</v>
      </c>
      <c r="J4790" s="97">
        <v>0.0</v>
      </c>
      <c r="K4790" s="22" t="s">
        <v>3531</v>
      </c>
      <c r="L4790" s="97">
        <v>0.0</v>
      </c>
      <c r="M4790" s="22" t="s">
        <v>3369</v>
      </c>
      <c r="N4790" s="22" t="s">
        <v>3360</v>
      </c>
      <c r="O4790" s="98"/>
      <c r="P4790" s="23"/>
      <c r="Q4790" s="23"/>
      <c r="R4790" s="23"/>
      <c r="S4790" s="23"/>
      <c r="T4790" s="23"/>
      <c r="U4790" s="23"/>
      <c r="V4790" s="23"/>
      <c r="W4790" s="23"/>
      <c r="X4790" s="23"/>
      <c r="Y4790" s="23"/>
      <c r="Z4790" s="23"/>
      <c r="AA4790" s="23"/>
      <c r="AB4790" s="22" t="s">
        <v>164</v>
      </c>
      <c r="AC4790" s="22" t="s">
        <v>3361</v>
      </c>
      <c r="AD4790" s="22" t="s">
        <v>7582</v>
      </c>
      <c r="AE4790" s="22" t="s">
        <v>3363</v>
      </c>
      <c r="AF4790" s="102"/>
      <c r="AG4790" s="22" t="s">
        <v>3364</v>
      </c>
      <c r="AH4790" s="22" t="s">
        <v>3365</v>
      </c>
      <c r="AI4790" s="22">
        <v>0.0</v>
      </c>
      <c r="AJ4790" s="103">
        <v>0.0</v>
      </c>
      <c r="AK4790" s="103">
        <v>0.0</v>
      </c>
      <c r="AL4790" s="104"/>
      <c r="AM4790" s="22" t="s">
        <v>7832</v>
      </c>
    </row>
    <row r="4791">
      <c r="A4791" s="85">
        <v>46176.0</v>
      </c>
      <c r="B4791" s="85">
        <v>46177.0</v>
      </c>
      <c r="C4791" s="22" t="s">
        <v>1876</v>
      </c>
      <c r="D4791" s="22" t="s">
        <v>146</v>
      </c>
      <c r="E4791" s="22" t="s">
        <v>148</v>
      </c>
      <c r="F4791" s="97">
        <v>0.0</v>
      </c>
      <c r="G4791" s="97">
        <v>0.0</v>
      </c>
      <c r="H4791" s="97">
        <v>0.0</v>
      </c>
      <c r="I4791" s="97">
        <v>0.0</v>
      </c>
      <c r="J4791" s="97">
        <v>0.0</v>
      </c>
      <c r="K4791" s="22" t="s">
        <v>3531</v>
      </c>
      <c r="L4791" s="97">
        <v>0.0</v>
      </c>
      <c r="M4791" s="22" t="s">
        <v>3369</v>
      </c>
      <c r="N4791" s="22" t="s">
        <v>3360</v>
      </c>
      <c r="O4791" s="98"/>
      <c r="P4791" s="23"/>
      <c r="Q4791" s="23"/>
      <c r="R4791" s="23"/>
      <c r="S4791" s="23"/>
      <c r="T4791" s="23"/>
      <c r="U4791" s="23"/>
      <c r="V4791" s="23"/>
      <c r="W4791" s="23"/>
      <c r="X4791" s="23"/>
      <c r="Y4791" s="23"/>
      <c r="Z4791" s="23"/>
      <c r="AA4791" s="23"/>
      <c r="AB4791" s="22" t="s">
        <v>164</v>
      </c>
      <c r="AC4791" s="22" t="s">
        <v>3361</v>
      </c>
      <c r="AD4791" s="22" t="s">
        <v>7582</v>
      </c>
      <c r="AE4791" s="22" t="s">
        <v>3363</v>
      </c>
      <c r="AF4791" s="102"/>
      <c r="AG4791" s="22" t="s">
        <v>3364</v>
      </c>
      <c r="AH4791" s="22" t="s">
        <v>3365</v>
      </c>
      <c r="AI4791" s="22">
        <v>0.0</v>
      </c>
      <c r="AJ4791" s="103">
        <v>0.0</v>
      </c>
      <c r="AK4791" s="103">
        <v>0.0</v>
      </c>
      <c r="AL4791" s="104"/>
      <c r="AM4791" s="22" t="s">
        <v>7833</v>
      </c>
    </row>
    <row r="4792">
      <c r="A4792" s="85">
        <v>46177.0</v>
      </c>
      <c r="B4792" s="85">
        <v>46178.0</v>
      </c>
      <c r="C4792" s="22" t="s">
        <v>1876</v>
      </c>
      <c r="D4792" s="22" t="s">
        <v>146</v>
      </c>
      <c r="E4792" s="22" t="s">
        <v>196</v>
      </c>
      <c r="F4792" s="97">
        <v>0.0</v>
      </c>
      <c r="G4792" s="97">
        <v>0.0</v>
      </c>
      <c r="H4792" s="97">
        <v>0.0</v>
      </c>
      <c r="I4792" s="97">
        <v>0.0</v>
      </c>
      <c r="J4792" s="97">
        <v>0.0</v>
      </c>
      <c r="K4792" s="22" t="s">
        <v>3531</v>
      </c>
      <c r="L4792" s="97">
        <v>0.0</v>
      </c>
      <c r="M4792" s="22" t="s">
        <v>3369</v>
      </c>
      <c r="N4792" s="22" t="s">
        <v>3360</v>
      </c>
      <c r="O4792" s="98"/>
      <c r="P4792" s="23"/>
      <c r="Q4792" s="23"/>
      <c r="R4792" s="23"/>
      <c r="S4792" s="23"/>
      <c r="T4792" s="23"/>
      <c r="U4792" s="23"/>
      <c r="V4792" s="23"/>
      <c r="W4792" s="23"/>
      <c r="X4792" s="23"/>
      <c r="Y4792" s="23"/>
      <c r="Z4792" s="23"/>
      <c r="AA4792" s="23"/>
      <c r="AB4792" s="22" t="s">
        <v>164</v>
      </c>
      <c r="AC4792" s="22" t="s">
        <v>3361</v>
      </c>
      <c r="AD4792" s="22" t="s">
        <v>7582</v>
      </c>
      <c r="AE4792" s="22" t="s">
        <v>3363</v>
      </c>
      <c r="AF4792" s="102"/>
      <c r="AG4792" s="22" t="s">
        <v>3364</v>
      </c>
      <c r="AH4792" s="22" t="s">
        <v>3365</v>
      </c>
      <c r="AI4792" s="22">
        <v>0.0</v>
      </c>
      <c r="AJ4792" s="103">
        <v>0.0</v>
      </c>
      <c r="AK4792" s="103">
        <v>0.0</v>
      </c>
      <c r="AL4792" s="104"/>
      <c r="AM4792" s="22" t="s">
        <v>7834</v>
      </c>
    </row>
    <row r="4793">
      <c r="A4793" s="85">
        <v>46178.0</v>
      </c>
      <c r="B4793" s="85">
        <v>46179.0</v>
      </c>
      <c r="C4793" s="22" t="s">
        <v>1876</v>
      </c>
      <c r="D4793" s="22" t="s">
        <v>146</v>
      </c>
      <c r="E4793" s="22" t="s">
        <v>288</v>
      </c>
      <c r="F4793" s="97">
        <v>0.0</v>
      </c>
      <c r="G4793" s="97">
        <v>0.0</v>
      </c>
      <c r="H4793" s="97">
        <v>0.0</v>
      </c>
      <c r="I4793" s="97">
        <v>0.0</v>
      </c>
      <c r="J4793" s="97">
        <v>0.0</v>
      </c>
      <c r="K4793" s="22" t="s">
        <v>3531</v>
      </c>
      <c r="L4793" s="97">
        <v>0.0</v>
      </c>
      <c r="M4793" s="22" t="s">
        <v>3369</v>
      </c>
      <c r="N4793" s="22" t="s">
        <v>3360</v>
      </c>
      <c r="O4793" s="98"/>
      <c r="P4793" s="23"/>
      <c r="Q4793" s="23"/>
      <c r="R4793" s="23"/>
      <c r="S4793" s="23"/>
      <c r="T4793" s="23"/>
      <c r="U4793" s="23"/>
      <c r="V4793" s="23"/>
      <c r="W4793" s="23"/>
      <c r="X4793" s="23"/>
      <c r="Y4793" s="23"/>
      <c r="Z4793" s="23"/>
      <c r="AA4793" s="23"/>
      <c r="AB4793" s="22" t="s">
        <v>164</v>
      </c>
      <c r="AC4793" s="22" t="s">
        <v>3361</v>
      </c>
      <c r="AD4793" s="22" t="s">
        <v>7582</v>
      </c>
      <c r="AE4793" s="22" t="s">
        <v>3363</v>
      </c>
      <c r="AF4793" s="102"/>
      <c r="AG4793" s="22" t="s">
        <v>3364</v>
      </c>
      <c r="AH4793" s="22" t="s">
        <v>3365</v>
      </c>
      <c r="AI4793" s="22">
        <v>0.0</v>
      </c>
      <c r="AJ4793" s="103">
        <v>0.0</v>
      </c>
      <c r="AK4793" s="103">
        <v>0.0</v>
      </c>
      <c r="AL4793" s="104"/>
      <c r="AM4793" s="22" t="s">
        <v>7835</v>
      </c>
    </row>
    <row r="4794">
      <c r="A4794" s="85">
        <v>46179.0</v>
      </c>
      <c r="B4794" s="85">
        <v>46180.0</v>
      </c>
      <c r="C4794" s="22" t="s">
        <v>1876</v>
      </c>
      <c r="D4794" s="22" t="s">
        <v>146</v>
      </c>
      <c r="E4794" s="22" t="s">
        <v>256</v>
      </c>
      <c r="F4794" s="97">
        <v>0.0</v>
      </c>
      <c r="G4794" s="97">
        <v>0.0</v>
      </c>
      <c r="H4794" s="97">
        <v>0.0</v>
      </c>
      <c r="I4794" s="97">
        <v>0.0</v>
      </c>
      <c r="J4794" s="97">
        <v>0.0</v>
      </c>
      <c r="K4794" s="22" t="s">
        <v>3531</v>
      </c>
      <c r="L4794" s="97">
        <v>0.0</v>
      </c>
      <c r="M4794" s="22" t="s">
        <v>3369</v>
      </c>
      <c r="N4794" s="22" t="s">
        <v>3360</v>
      </c>
      <c r="O4794" s="98"/>
      <c r="P4794" s="23"/>
      <c r="Q4794" s="23"/>
      <c r="R4794" s="23"/>
      <c r="S4794" s="23"/>
      <c r="T4794" s="23"/>
      <c r="U4794" s="23"/>
      <c r="V4794" s="23"/>
      <c r="W4794" s="23"/>
      <c r="X4794" s="23"/>
      <c r="Y4794" s="23"/>
      <c r="Z4794" s="23"/>
      <c r="AA4794" s="23"/>
      <c r="AB4794" s="22" t="s">
        <v>164</v>
      </c>
      <c r="AC4794" s="22" t="s">
        <v>3361</v>
      </c>
      <c r="AD4794" s="22" t="s">
        <v>7582</v>
      </c>
      <c r="AE4794" s="22" t="s">
        <v>3363</v>
      </c>
      <c r="AF4794" s="102"/>
      <c r="AG4794" s="22" t="s">
        <v>3364</v>
      </c>
      <c r="AH4794" s="22" t="s">
        <v>3365</v>
      </c>
      <c r="AI4794" s="22">
        <v>0.0</v>
      </c>
      <c r="AJ4794" s="103">
        <v>0.0</v>
      </c>
      <c r="AK4794" s="103">
        <v>0.0</v>
      </c>
      <c r="AL4794" s="104"/>
      <c r="AM4794" s="22" t="s">
        <v>7836</v>
      </c>
    </row>
    <row r="4795">
      <c r="A4795" s="85">
        <v>46180.0</v>
      </c>
      <c r="B4795" s="85">
        <v>46181.0</v>
      </c>
      <c r="C4795" s="22" t="s">
        <v>1876</v>
      </c>
      <c r="D4795" s="22" t="s">
        <v>146</v>
      </c>
      <c r="E4795" s="22" t="s">
        <v>180</v>
      </c>
      <c r="F4795" s="97">
        <v>0.0</v>
      </c>
      <c r="G4795" s="97">
        <v>0.0</v>
      </c>
      <c r="H4795" s="97">
        <v>0.0</v>
      </c>
      <c r="I4795" s="97">
        <v>0.0</v>
      </c>
      <c r="J4795" s="97">
        <v>0.0</v>
      </c>
      <c r="K4795" s="22" t="s">
        <v>3531</v>
      </c>
      <c r="L4795" s="97">
        <v>0.0</v>
      </c>
      <c r="M4795" s="22" t="s">
        <v>3369</v>
      </c>
      <c r="N4795" s="22" t="s">
        <v>3360</v>
      </c>
      <c r="O4795" s="98"/>
      <c r="P4795" s="23"/>
      <c r="Q4795" s="23"/>
      <c r="R4795" s="23"/>
      <c r="S4795" s="23"/>
      <c r="T4795" s="23"/>
      <c r="U4795" s="23"/>
      <c r="V4795" s="23"/>
      <c r="W4795" s="23"/>
      <c r="X4795" s="23"/>
      <c r="Y4795" s="23"/>
      <c r="Z4795" s="23"/>
      <c r="AA4795" s="23"/>
      <c r="AB4795" s="22" t="s">
        <v>164</v>
      </c>
      <c r="AC4795" s="22" t="s">
        <v>3361</v>
      </c>
      <c r="AD4795" s="22" t="s">
        <v>7582</v>
      </c>
      <c r="AE4795" s="22" t="s">
        <v>3363</v>
      </c>
      <c r="AF4795" s="102"/>
      <c r="AG4795" s="22" t="s">
        <v>3364</v>
      </c>
      <c r="AH4795" s="22" t="s">
        <v>3365</v>
      </c>
      <c r="AI4795" s="22">
        <v>0.0</v>
      </c>
      <c r="AJ4795" s="103">
        <v>0.0</v>
      </c>
      <c r="AK4795" s="103">
        <v>0.0</v>
      </c>
      <c r="AL4795" s="104"/>
      <c r="AM4795" s="22" t="s">
        <v>7837</v>
      </c>
    </row>
    <row r="4796">
      <c r="A4796" s="85">
        <v>46181.0</v>
      </c>
      <c r="B4796" s="85">
        <v>46182.0</v>
      </c>
      <c r="C4796" s="22" t="s">
        <v>1876</v>
      </c>
      <c r="D4796" s="22" t="s">
        <v>146</v>
      </c>
      <c r="E4796" s="22" t="s">
        <v>208</v>
      </c>
      <c r="F4796" s="97">
        <v>0.0</v>
      </c>
      <c r="G4796" s="97">
        <v>0.0</v>
      </c>
      <c r="H4796" s="97">
        <v>0.0</v>
      </c>
      <c r="I4796" s="97">
        <v>0.0</v>
      </c>
      <c r="J4796" s="97">
        <v>0.0</v>
      </c>
      <c r="K4796" s="22" t="s">
        <v>3531</v>
      </c>
      <c r="L4796" s="97">
        <v>0.0</v>
      </c>
      <c r="M4796" s="22" t="s">
        <v>3369</v>
      </c>
      <c r="N4796" s="22" t="s">
        <v>3360</v>
      </c>
      <c r="O4796" s="98"/>
      <c r="P4796" s="23"/>
      <c r="Q4796" s="23"/>
      <c r="R4796" s="23"/>
      <c r="S4796" s="23"/>
      <c r="T4796" s="23"/>
      <c r="U4796" s="23"/>
      <c r="V4796" s="23"/>
      <c r="W4796" s="23"/>
      <c r="X4796" s="23"/>
      <c r="Y4796" s="23"/>
      <c r="Z4796" s="23"/>
      <c r="AA4796" s="23"/>
      <c r="AB4796" s="22" t="s">
        <v>164</v>
      </c>
      <c r="AC4796" s="22" t="s">
        <v>3361</v>
      </c>
      <c r="AD4796" s="22" t="s">
        <v>7582</v>
      </c>
      <c r="AE4796" s="22" t="s">
        <v>3363</v>
      </c>
      <c r="AF4796" s="102"/>
      <c r="AG4796" s="22" t="s">
        <v>3364</v>
      </c>
      <c r="AH4796" s="22" t="s">
        <v>3365</v>
      </c>
      <c r="AI4796" s="22">
        <v>0.0</v>
      </c>
      <c r="AJ4796" s="103">
        <v>0.0</v>
      </c>
      <c r="AK4796" s="103">
        <v>0.0</v>
      </c>
      <c r="AL4796" s="104"/>
      <c r="AM4796" s="22" t="s">
        <v>7838</v>
      </c>
    </row>
    <row r="4797">
      <c r="A4797" s="85">
        <v>46182.0</v>
      </c>
      <c r="B4797" s="85">
        <v>46183.0</v>
      </c>
      <c r="C4797" s="22" t="s">
        <v>1876</v>
      </c>
      <c r="D4797" s="22" t="s">
        <v>146</v>
      </c>
      <c r="E4797" s="22" t="s">
        <v>303</v>
      </c>
      <c r="F4797" s="97">
        <v>0.0</v>
      </c>
      <c r="G4797" s="97">
        <v>0.0</v>
      </c>
      <c r="H4797" s="97">
        <v>0.0</v>
      </c>
      <c r="I4797" s="97">
        <v>0.0</v>
      </c>
      <c r="J4797" s="97">
        <v>0.0</v>
      </c>
      <c r="K4797" s="22" t="s">
        <v>3531</v>
      </c>
      <c r="L4797" s="97">
        <v>0.0</v>
      </c>
      <c r="M4797" s="22" t="s">
        <v>3369</v>
      </c>
      <c r="N4797" s="22" t="s">
        <v>3360</v>
      </c>
      <c r="O4797" s="98"/>
      <c r="P4797" s="23"/>
      <c r="Q4797" s="23"/>
      <c r="R4797" s="23"/>
      <c r="S4797" s="23"/>
      <c r="T4797" s="23"/>
      <c r="U4797" s="23"/>
      <c r="V4797" s="23"/>
      <c r="W4797" s="23"/>
      <c r="X4797" s="23"/>
      <c r="Y4797" s="23"/>
      <c r="Z4797" s="23"/>
      <c r="AA4797" s="23"/>
      <c r="AB4797" s="22" t="s">
        <v>164</v>
      </c>
      <c r="AC4797" s="22" t="s">
        <v>3361</v>
      </c>
      <c r="AD4797" s="22" t="s">
        <v>7582</v>
      </c>
      <c r="AE4797" s="22" t="s">
        <v>3363</v>
      </c>
      <c r="AF4797" s="102"/>
      <c r="AG4797" s="22" t="s">
        <v>3364</v>
      </c>
      <c r="AH4797" s="22" t="s">
        <v>3365</v>
      </c>
      <c r="AI4797" s="22">
        <v>0.0</v>
      </c>
      <c r="AJ4797" s="103">
        <v>0.0</v>
      </c>
      <c r="AK4797" s="103">
        <v>0.0</v>
      </c>
      <c r="AL4797" s="104"/>
      <c r="AM4797" s="22" t="s">
        <v>7839</v>
      </c>
    </row>
    <row r="4798">
      <c r="A4798" s="85">
        <v>46183.0</v>
      </c>
      <c r="B4798" s="85">
        <v>46184.0</v>
      </c>
      <c r="C4798" s="22" t="s">
        <v>1876</v>
      </c>
      <c r="D4798" s="22" t="s">
        <v>146</v>
      </c>
      <c r="E4798" s="22" t="s">
        <v>148</v>
      </c>
      <c r="F4798" s="97">
        <v>0.0</v>
      </c>
      <c r="G4798" s="97">
        <v>0.0</v>
      </c>
      <c r="H4798" s="97">
        <v>0.0</v>
      </c>
      <c r="I4798" s="97">
        <v>0.0</v>
      </c>
      <c r="J4798" s="97">
        <v>0.0</v>
      </c>
      <c r="K4798" s="22" t="s">
        <v>3531</v>
      </c>
      <c r="L4798" s="97">
        <v>0.0</v>
      </c>
      <c r="M4798" s="22" t="s">
        <v>3369</v>
      </c>
      <c r="N4798" s="22" t="s">
        <v>3360</v>
      </c>
      <c r="O4798" s="98"/>
      <c r="P4798" s="23"/>
      <c r="Q4798" s="23"/>
      <c r="R4798" s="23"/>
      <c r="S4798" s="23"/>
      <c r="T4798" s="23"/>
      <c r="U4798" s="23"/>
      <c r="V4798" s="23"/>
      <c r="W4798" s="23"/>
      <c r="X4798" s="23"/>
      <c r="Y4798" s="23"/>
      <c r="Z4798" s="23"/>
      <c r="AA4798" s="23"/>
      <c r="AB4798" s="22" t="s">
        <v>164</v>
      </c>
      <c r="AC4798" s="22" t="s">
        <v>3361</v>
      </c>
      <c r="AD4798" s="22" t="s">
        <v>7582</v>
      </c>
      <c r="AE4798" s="22" t="s">
        <v>3363</v>
      </c>
      <c r="AF4798" s="102"/>
      <c r="AG4798" s="22" t="s">
        <v>3364</v>
      </c>
      <c r="AH4798" s="22" t="s">
        <v>3365</v>
      </c>
      <c r="AI4798" s="22">
        <v>0.0</v>
      </c>
      <c r="AJ4798" s="103">
        <v>0.0</v>
      </c>
      <c r="AK4798" s="103">
        <v>0.0</v>
      </c>
      <c r="AL4798" s="104"/>
      <c r="AM4798" s="22" t="s">
        <v>7840</v>
      </c>
    </row>
    <row r="4799">
      <c r="A4799" s="85">
        <v>46184.0</v>
      </c>
      <c r="B4799" s="85">
        <v>46185.0</v>
      </c>
      <c r="C4799" s="22" t="s">
        <v>1876</v>
      </c>
      <c r="D4799" s="22" t="s">
        <v>146</v>
      </c>
      <c r="E4799" s="22" t="s">
        <v>196</v>
      </c>
      <c r="F4799" s="97">
        <v>0.0</v>
      </c>
      <c r="G4799" s="97">
        <v>0.0</v>
      </c>
      <c r="H4799" s="97">
        <v>0.0</v>
      </c>
      <c r="I4799" s="97">
        <v>0.0</v>
      </c>
      <c r="J4799" s="97">
        <v>0.0</v>
      </c>
      <c r="K4799" s="22" t="s">
        <v>3531</v>
      </c>
      <c r="L4799" s="97">
        <v>0.0</v>
      </c>
      <c r="M4799" s="22" t="s">
        <v>3369</v>
      </c>
      <c r="N4799" s="22" t="s">
        <v>3360</v>
      </c>
      <c r="O4799" s="98"/>
      <c r="P4799" s="23"/>
      <c r="Q4799" s="23"/>
      <c r="R4799" s="23"/>
      <c r="S4799" s="23"/>
      <c r="T4799" s="23"/>
      <c r="U4799" s="23"/>
      <c r="V4799" s="23"/>
      <c r="W4799" s="23"/>
      <c r="X4799" s="23"/>
      <c r="Y4799" s="23"/>
      <c r="Z4799" s="23"/>
      <c r="AA4799" s="23"/>
      <c r="AB4799" s="22" t="s">
        <v>164</v>
      </c>
      <c r="AC4799" s="22" t="s">
        <v>3361</v>
      </c>
      <c r="AD4799" s="22" t="s">
        <v>7582</v>
      </c>
      <c r="AE4799" s="22" t="s">
        <v>3363</v>
      </c>
      <c r="AF4799" s="102"/>
      <c r="AG4799" s="22" t="s">
        <v>3364</v>
      </c>
      <c r="AH4799" s="22" t="s">
        <v>3365</v>
      </c>
      <c r="AI4799" s="22">
        <v>0.0</v>
      </c>
      <c r="AJ4799" s="103">
        <v>0.0</v>
      </c>
      <c r="AK4799" s="103">
        <v>0.0</v>
      </c>
      <c r="AL4799" s="104"/>
      <c r="AM4799" s="22" t="s">
        <v>7841</v>
      </c>
    </row>
    <row r="4800">
      <c r="A4800" s="85">
        <v>46185.0</v>
      </c>
      <c r="B4800" s="85">
        <v>46186.0</v>
      </c>
      <c r="C4800" s="22" t="s">
        <v>1876</v>
      </c>
      <c r="D4800" s="22" t="s">
        <v>146</v>
      </c>
      <c r="E4800" s="22" t="s">
        <v>288</v>
      </c>
      <c r="F4800" s="97">
        <v>0.0</v>
      </c>
      <c r="G4800" s="97">
        <v>0.0</v>
      </c>
      <c r="H4800" s="97">
        <v>0.0</v>
      </c>
      <c r="I4800" s="97">
        <v>0.0</v>
      </c>
      <c r="J4800" s="97">
        <v>0.0</v>
      </c>
      <c r="K4800" s="22" t="s">
        <v>3531</v>
      </c>
      <c r="L4800" s="97">
        <v>0.0</v>
      </c>
      <c r="M4800" s="22" t="s">
        <v>3369</v>
      </c>
      <c r="N4800" s="22" t="s">
        <v>3360</v>
      </c>
      <c r="O4800" s="98"/>
      <c r="P4800" s="23"/>
      <c r="Q4800" s="23"/>
      <c r="R4800" s="23"/>
      <c r="S4800" s="23"/>
      <c r="T4800" s="23"/>
      <c r="U4800" s="23"/>
      <c r="V4800" s="23"/>
      <c r="W4800" s="23"/>
      <c r="X4800" s="23"/>
      <c r="Y4800" s="23"/>
      <c r="Z4800" s="23"/>
      <c r="AA4800" s="23"/>
      <c r="AB4800" s="22" t="s">
        <v>164</v>
      </c>
      <c r="AC4800" s="22" t="s">
        <v>3361</v>
      </c>
      <c r="AD4800" s="22" t="s">
        <v>7582</v>
      </c>
      <c r="AE4800" s="22" t="s">
        <v>3363</v>
      </c>
      <c r="AF4800" s="102"/>
      <c r="AG4800" s="22" t="s">
        <v>3364</v>
      </c>
      <c r="AH4800" s="22" t="s">
        <v>3365</v>
      </c>
      <c r="AI4800" s="22">
        <v>0.0</v>
      </c>
      <c r="AJ4800" s="103">
        <v>0.0</v>
      </c>
      <c r="AK4800" s="103">
        <v>0.0</v>
      </c>
      <c r="AL4800" s="104"/>
      <c r="AM4800" s="22" t="s">
        <v>7842</v>
      </c>
    </row>
    <row r="4801">
      <c r="A4801" s="85">
        <v>46186.0</v>
      </c>
      <c r="B4801" s="85">
        <v>46187.0</v>
      </c>
      <c r="C4801" s="22" t="s">
        <v>1876</v>
      </c>
      <c r="D4801" s="22" t="s">
        <v>146</v>
      </c>
      <c r="E4801" s="22" t="s">
        <v>256</v>
      </c>
      <c r="F4801" s="97">
        <v>0.0</v>
      </c>
      <c r="G4801" s="97">
        <v>0.0</v>
      </c>
      <c r="H4801" s="97">
        <v>0.0</v>
      </c>
      <c r="I4801" s="97">
        <v>0.0</v>
      </c>
      <c r="J4801" s="97">
        <v>0.0</v>
      </c>
      <c r="K4801" s="22" t="s">
        <v>3531</v>
      </c>
      <c r="L4801" s="97">
        <v>0.0</v>
      </c>
      <c r="M4801" s="22" t="s">
        <v>3369</v>
      </c>
      <c r="N4801" s="22" t="s">
        <v>3360</v>
      </c>
      <c r="O4801" s="98"/>
      <c r="P4801" s="23"/>
      <c r="Q4801" s="23"/>
      <c r="R4801" s="23"/>
      <c r="S4801" s="23"/>
      <c r="T4801" s="23"/>
      <c r="U4801" s="23"/>
      <c r="V4801" s="23"/>
      <c r="W4801" s="23"/>
      <c r="X4801" s="23"/>
      <c r="Y4801" s="23"/>
      <c r="Z4801" s="23"/>
      <c r="AA4801" s="23"/>
      <c r="AB4801" s="22" t="s">
        <v>164</v>
      </c>
      <c r="AC4801" s="22" t="s">
        <v>3361</v>
      </c>
      <c r="AD4801" s="22" t="s">
        <v>7582</v>
      </c>
      <c r="AE4801" s="22" t="s">
        <v>3363</v>
      </c>
      <c r="AF4801" s="102"/>
      <c r="AG4801" s="22" t="s">
        <v>3364</v>
      </c>
      <c r="AH4801" s="22" t="s">
        <v>3365</v>
      </c>
      <c r="AI4801" s="22">
        <v>0.0</v>
      </c>
      <c r="AJ4801" s="103">
        <v>0.0</v>
      </c>
      <c r="AK4801" s="103">
        <v>0.0</v>
      </c>
      <c r="AL4801" s="104"/>
      <c r="AM4801" s="22" t="s">
        <v>7843</v>
      </c>
    </row>
    <row r="4802">
      <c r="A4802" s="85">
        <v>46187.0</v>
      </c>
      <c r="B4802" s="85">
        <v>46188.0</v>
      </c>
      <c r="C4802" s="22" t="s">
        <v>1876</v>
      </c>
      <c r="D4802" s="22" t="s">
        <v>146</v>
      </c>
      <c r="E4802" s="22" t="s">
        <v>180</v>
      </c>
      <c r="F4802" s="97">
        <v>0.0</v>
      </c>
      <c r="G4802" s="97">
        <v>0.0</v>
      </c>
      <c r="H4802" s="97">
        <v>0.0</v>
      </c>
      <c r="I4802" s="97">
        <v>0.0</v>
      </c>
      <c r="J4802" s="97">
        <v>0.0</v>
      </c>
      <c r="K4802" s="22" t="s">
        <v>3531</v>
      </c>
      <c r="L4802" s="97">
        <v>0.0</v>
      </c>
      <c r="M4802" s="22" t="s">
        <v>3369</v>
      </c>
      <c r="N4802" s="22" t="s">
        <v>3360</v>
      </c>
      <c r="O4802" s="98"/>
      <c r="P4802" s="23"/>
      <c r="Q4802" s="23"/>
      <c r="R4802" s="23"/>
      <c r="S4802" s="23"/>
      <c r="T4802" s="23"/>
      <c r="U4802" s="23"/>
      <c r="V4802" s="23"/>
      <c r="W4802" s="23"/>
      <c r="X4802" s="23"/>
      <c r="Y4802" s="23"/>
      <c r="Z4802" s="23"/>
      <c r="AA4802" s="23"/>
      <c r="AB4802" s="22" t="s">
        <v>164</v>
      </c>
      <c r="AC4802" s="22" t="s">
        <v>3361</v>
      </c>
      <c r="AD4802" s="22" t="s">
        <v>7582</v>
      </c>
      <c r="AE4802" s="22" t="s">
        <v>3363</v>
      </c>
      <c r="AF4802" s="102"/>
      <c r="AG4802" s="22" t="s">
        <v>3364</v>
      </c>
      <c r="AH4802" s="22" t="s">
        <v>3365</v>
      </c>
      <c r="AI4802" s="22">
        <v>0.0</v>
      </c>
      <c r="AJ4802" s="103">
        <v>0.0</v>
      </c>
      <c r="AK4802" s="103">
        <v>0.0</v>
      </c>
      <c r="AL4802" s="104"/>
      <c r="AM4802" s="22" t="s">
        <v>7844</v>
      </c>
    </row>
    <row r="4803">
      <c r="A4803" s="85">
        <v>46188.0</v>
      </c>
      <c r="B4803" s="85">
        <v>46189.0</v>
      </c>
      <c r="C4803" s="22" t="s">
        <v>1876</v>
      </c>
      <c r="D4803" s="22" t="s">
        <v>146</v>
      </c>
      <c r="E4803" s="22" t="s">
        <v>208</v>
      </c>
      <c r="F4803" s="97">
        <v>0.0</v>
      </c>
      <c r="G4803" s="97">
        <v>0.0</v>
      </c>
      <c r="H4803" s="97">
        <v>0.0</v>
      </c>
      <c r="I4803" s="97">
        <v>0.0</v>
      </c>
      <c r="J4803" s="97">
        <v>0.0</v>
      </c>
      <c r="K4803" s="22" t="s">
        <v>3531</v>
      </c>
      <c r="L4803" s="97">
        <v>0.0</v>
      </c>
      <c r="M4803" s="22" t="s">
        <v>3369</v>
      </c>
      <c r="N4803" s="22" t="s">
        <v>3360</v>
      </c>
      <c r="O4803" s="98"/>
      <c r="P4803" s="23"/>
      <c r="Q4803" s="23"/>
      <c r="R4803" s="23"/>
      <c r="S4803" s="23"/>
      <c r="T4803" s="23"/>
      <c r="U4803" s="23"/>
      <c r="V4803" s="23"/>
      <c r="W4803" s="23"/>
      <c r="X4803" s="23"/>
      <c r="Y4803" s="23"/>
      <c r="Z4803" s="23"/>
      <c r="AA4803" s="23"/>
      <c r="AB4803" s="22" t="s">
        <v>164</v>
      </c>
      <c r="AC4803" s="22" t="s">
        <v>3361</v>
      </c>
      <c r="AD4803" s="22" t="s">
        <v>7582</v>
      </c>
      <c r="AE4803" s="22" t="s">
        <v>3363</v>
      </c>
      <c r="AF4803" s="102"/>
      <c r="AG4803" s="22" t="s">
        <v>3364</v>
      </c>
      <c r="AH4803" s="22" t="s">
        <v>3365</v>
      </c>
      <c r="AI4803" s="22">
        <v>0.0</v>
      </c>
      <c r="AJ4803" s="103">
        <v>0.0</v>
      </c>
      <c r="AK4803" s="103">
        <v>0.0</v>
      </c>
      <c r="AL4803" s="104"/>
      <c r="AM4803" s="22" t="s">
        <v>7845</v>
      </c>
    </row>
    <row r="4804">
      <c r="A4804" s="85">
        <v>46189.0</v>
      </c>
      <c r="B4804" s="85">
        <v>46190.0</v>
      </c>
      <c r="C4804" s="22" t="s">
        <v>1876</v>
      </c>
      <c r="D4804" s="22" t="s">
        <v>146</v>
      </c>
      <c r="E4804" s="22" t="s">
        <v>303</v>
      </c>
      <c r="F4804" s="97">
        <v>0.0</v>
      </c>
      <c r="G4804" s="97">
        <v>0.0</v>
      </c>
      <c r="H4804" s="97">
        <v>0.0</v>
      </c>
      <c r="I4804" s="97">
        <v>0.0</v>
      </c>
      <c r="J4804" s="97">
        <v>0.0</v>
      </c>
      <c r="K4804" s="22" t="s">
        <v>3531</v>
      </c>
      <c r="L4804" s="97">
        <v>0.0</v>
      </c>
      <c r="M4804" s="22" t="s">
        <v>3369</v>
      </c>
      <c r="N4804" s="22" t="s">
        <v>3360</v>
      </c>
      <c r="O4804" s="98"/>
      <c r="P4804" s="23"/>
      <c r="Q4804" s="23"/>
      <c r="R4804" s="23"/>
      <c r="S4804" s="23"/>
      <c r="T4804" s="23"/>
      <c r="U4804" s="23"/>
      <c r="V4804" s="23"/>
      <c r="W4804" s="23"/>
      <c r="X4804" s="23"/>
      <c r="Y4804" s="23"/>
      <c r="Z4804" s="23"/>
      <c r="AA4804" s="23"/>
      <c r="AB4804" s="22" t="s">
        <v>164</v>
      </c>
      <c r="AC4804" s="22" t="s">
        <v>3361</v>
      </c>
      <c r="AD4804" s="22" t="s">
        <v>7582</v>
      </c>
      <c r="AE4804" s="22" t="s">
        <v>3363</v>
      </c>
      <c r="AF4804" s="102"/>
      <c r="AG4804" s="22" t="s">
        <v>3364</v>
      </c>
      <c r="AH4804" s="22" t="s">
        <v>3365</v>
      </c>
      <c r="AI4804" s="22">
        <v>0.0</v>
      </c>
      <c r="AJ4804" s="103">
        <v>0.0</v>
      </c>
      <c r="AK4804" s="103">
        <v>0.0</v>
      </c>
      <c r="AL4804" s="104"/>
      <c r="AM4804" s="22" t="s">
        <v>7846</v>
      </c>
    </row>
    <row r="4805">
      <c r="A4805" s="85">
        <v>46190.0</v>
      </c>
      <c r="B4805" s="85">
        <v>46191.0</v>
      </c>
      <c r="C4805" s="22" t="s">
        <v>1876</v>
      </c>
      <c r="D4805" s="22" t="s">
        <v>146</v>
      </c>
      <c r="E4805" s="22" t="s">
        <v>148</v>
      </c>
      <c r="F4805" s="97">
        <v>0.0</v>
      </c>
      <c r="G4805" s="97">
        <v>0.0</v>
      </c>
      <c r="H4805" s="97">
        <v>0.0</v>
      </c>
      <c r="I4805" s="97">
        <v>0.0</v>
      </c>
      <c r="J4805" s="97">
        <v>0.0</v>
      </c>
      <c r="K4805" s="22" t="s">
        <v>3531</v>
      </c>
      <c r="L4805" s="97">
        <v>0.0</v>
      </c>
      <c r="M4805" s="22" t="s">
        <v>3369</v>
      </c>
      <c r="N4805" s="22" t="s">
        <v>3360</v>
      </c>
      <c r="O4805" s="98"/>
      <c r="P4805" s="23"/>
      <c r="Q4805" s="23"/>
      <c r="R4805" s="23"/>
      <c r="S4805" s="23"/>
      <c r="T4805" s="23"/>
      <c r="U4805" s="23"/>
      <c r="V4805" s="23"/>
      <c r="W4805" s="23"/>
      <c r="X4805" s="23"/>
      <c r="Y4805" s="23"/>
      <c r="Z4805" s="23"/>
      <c r="AA4805" s="23"/>
      <c r="AB4805" s="22" t="s">
        <v>164</v>
      </c>
      <c r="AC4805" s="22" t="s">
        <v>3361</v>
      </c>
      <c r="AD4805" s="22" t="s">
        <v>7582</v>
      </c>
      <c r="AE4805" s="22" t="s">
        <v>3363</v>
      </c>
      <c r="AF4805" s="102"/>
      <c r="AG4805" s="22" t="s">
        <v>3364</v>
      </c>
      <c r="AH4805" s="22" t="s">
        <v>3365</v>
      </c>
      <c r="AI4805" s="22">
        <v>0.0</v>
      </c>
      <c r="AJ4805" s="103">
        <v>0.0</v>
      </c>
      <c r="AK4805" s="103">
        <v>0.0</v>
      </c>
      <c r="AL4805" s="104"/>
      <c r="AM4805" s="22" t="s">
        <v>7847</v>
      </c>
    </row>
    <row r="4806">
      <c r="A4806" s="85">
        <v>46191.0</v>
      </c>
      <c r="B4806" s="85">
        <v>46192.0</v>
      </c>
      <c r="C4806" s="22" t="s">
        <v>1876</v>
      </c>
      <c r="D4806" s="22" t="s">
        <v>146</v>
      </c>
      <c r="E4806" s="22" t="s">
        <v>196</v>
      </c>
      <c r="F4806" s="97">
        <v>0.0</v>
      </c>
      <c r="G4806" s="97">
        <v>0.0</v>
      </c>
      <c r="H4806" s="97">
        <v>0.0</v>
      </c>
      <c r="I4806" s="97">
        <v>0.0</v>
      </c>
      <c r="J4806" s="97">
        <v>0.0</v>
      </c>
      <c r="K4806" s="22" t="s">
        <v>3531</v>
      </c>
      <c r="L4806" s="97">
        <v>0.0</v>
      </c>
      <c r="M4806" s="22" t="s">
        <v>3369</v>
      </c>
      <c r="N4806" s="22" t="s">
        <v>3360</v>
      </c>
      <c r="O4806" s="98"/>
      <c r="P4806" s="23"/>
      <c r="Q4806" s="23"/>
      <c r="R4806" s="23"/>
      <c r="S4806" s="23"/>
      <c r="T4806" s="23"/>
      <c r="U4806" s="23"/>
      <c r="V4806" s="23"/>
      <c r="W4806" s="23"/>
      <c r="X4806" s="23"/>
      <c r="Y4806" s="23"/>
      <c r="Z4806" s="23"/>
      <c r="AA4806" s="23"/>
      <c r="AB4806" s="22" t="s">
        <v>164</v>
      </c>
      <c r="AC4806" s="22" t="s">
        <v>3361</v>
      </c>
      <c r="AD4806" s="22" t="s">
        <v>7582</v>
      </c>
      <c r="AE4806" s="22" t="s">
        <v>3363</v>
      </c>
      <c r="AF4806" s="102"/>
      <c r="AG4806" s="22" t="s">
        <v>3364</v>
      </c>
      <c r="AH4806" s="22" t="s">
        <v>3365</v>
      </c>
      <c r="AI4806" s="22">
        <v>0.0</v>
      </c>
      <c r="AJ4806" s="103">
        <v>0.0</v>
      </c>
      <c r="AK4806" s="103">
        <v>0.0</v>
      </c>
      <c r="AL4806" s="104"/>
      <c r="AM4806" s="22" t="s">
        <v>7848</v>
      </c>
    </row>
    <row r="4807">
      <c r="A4807" s="85">
        <v>46192.0</v>
      </c>
      <c r="B4807" s="85">
        <v>46193.0</v>
      </c>
      <c r="C4807" s="22" t="s">
        <v>1876</v>
      </c>
      <c r="D4807" s="22" t="s">
        <v>146</v>
      </c>
      <c r="E4807" s="22" t="s">
        <v>288</v>
      </c>
      <c r="F4807" s="97">
        <v>0.0</v>
      </c>
      <c r="G4807" s="97">
        <v>0.0</v>
      </c>
      <c r="H4807" s="97">
        <v>0.0</v>
      </c>
      <c r="I4807" s="97">
        <v>0.0</v>
      </c>
      <c r="J4807" s="97">
        <v>0.0</v>
      </c>
      <c r="K4807" s="22" t="s">
        <v>3531</v>
      </c>
      <c r="L4807" s="97">
        <v>0.0</v>
      </c>
      <c r="M4807" s="22" t="s">
        <v>3369</v>
      </c>
      <c r="N4807" s="22" t="s">
        <v>3360</v>
      </c>
      <c r="O4807" s="98"/>
      <c r="P4807" s="23"/>
      <c r="Q4807" s="23"/>
      <c r="R4807" s="23"/>
      <c r="S4807" s="23"/>
      <c r="T4807" s="23"/>
      <c r="U4807" s="23"/>
      <c r="V4807" s="23"/>
      <c r="W4807" s="23"/>
      <c r="X4807" s="23"/>
      <c r="Y4807" s="23"/>
      <c r="Z4807" s="23"/>
      <c r="AA4807" s="23"/>
      <c r="AB4807" s="22" t="s">
        <v>164</v>
      </c>
      <c r="AC4807" s="22" t="s">
        <v>3361</v>
      </c>
      <c r="AD4807" s="22" t="s">
        <v>7582</v>
      </c>
      <c r="AE4807" s="22" t="s">
        <v>3363</v>
      </c>
      <c r="AF4807" s="102"/>
      <c r="AG4807" s="22" t="s">
        <v>3364</v>
      </c>
      <c r="AH4807" s="22" t="s">
        <v>3365</v>
      </c>
      <c r="AI4807" s="22">
        <v>0.0</v>
      </c>
      <c r="AJ4807" s="103">
        <v>0.0</v>
      </c>
      <c r="AK4807" s="103">
        <v>0.0</v>
      </c>
      <c r="AL4807" s="104"/>
      <c r="AM4807" s="22" t="s">
        <v>7849</v>
      </c>
    </row>
    <row r="4808">
      <c r="A4808" s="85">
        <v>46193.0</v>
      </c>
      <c r="B4808" s="85">
        <v>46194.0</v>
      </c>
      <c r="C4808" s="22" t="s">
        <v>1876</v>
      </c>
      <c r="D4808" s="22" t="s">
        <v>146</v>
      </c>
      <c r="E4808" s="22" t="s">
        <v>256</v>
      </c>
      <c r="F4808" s="97">
        <v>0.0</v>
      </c>
      <c r="G4808" s="97">
        <v>0.0</v>
      </c>
      <c r="H4808" s="97">
        <v>0.0</v>
      </c>
      <c r="I4808" s="97">
        <v>0.0</v>
      </c>
      <c r="J4808" s="97">
        <v>0.0</v>
      </c>
      <c r="K4808" s="22" t="s">
        <v>3531</v>
      </c>
      <c r="L4808" s="97">
        <v>0.0</v>
      </c>
      <c r="M4808" s="22" t="s">
        <v>3369</v>
      </c>
      <c r="N4808" s="22" t="s">
        <v>3360</v>
      </c>
      <c r="O4808" s="98"/>
      <c r="P4808" s="23"/>
      <c r="Q4808" s="23"/>
      <c r="R4808" s="23"/>
      <c r="S4808" s="23"/>
      <c r="T4808" s="23"/>
      <c r="U4808" s="23"/>
      <c r="V4808" s="23"/>
      <c r="W4808" s="23"/>
      <c r="X4808" s="23"/>
      <c r="Y4808" s="23"/>
      <c r="Z4808" s="23"/>
      <c r="AA4808" s="23"/>
      <c r="AB4808" s="22" t="s">
        <v>164</v>
      </c>
      <c r="AC4808" s="22" t="s">
        <v>3361</v>
      </c>
      <c r="AD4808" s="22" t="s">
        <v>7582</v>
      </c>
      <c r="AE4808" s="22" t="s">
        <v>3363</v>
      </c>
      <c r="AF4808" s="102"/>
      <c r="AG4808" s="22" t="s">
        <v>3364</v>
      </c>
      <c r="AH4808" s="22" t="s">
        <v>3365</v>
      </c>
      <c r="AI4808" s="22">
        <v>0.0</v>
      </c>
      <c r="AJ4808" s="103">
        <v>0.0</v>
      </c>
      <c r="AK4808" s="103">
        <v>0.0</v>
      </c>
      <c r="AL4808" s="104"/>
      <c r="AM4808" s="22" t="s">
        <v>7850</v>
      </c>
    </row>
    <row r="4809">
      <c r="A4809" s="85">
        <v>46194.0</v>
      </c>
      <c r="B4809" s="85">
        <v>46195.0</v>
      </c>
      <c r="C4809" s="22" t="s">
        <v>1876</v>
      </c>
      <c r="D4809" s="22" t="s">
        <v>146</v>
      </c>
      <c r="E4809" s="22" t="s">
        <v>180</v>
      </c>
      <c r="F4809" s="97">
        <v>0.0</v>
      </c>
      <c r="G4809" s="97">
        <v>0.0</v>
      </c>
      <c r="H4809" s="97">
        <v>0.0</v>
      </c>
      <c r="I4809" s="97">
        <v>0.0</v>
      </c>
      <c r="J4809" s="97">
        <v>0.0</v>
      </c>
      <c r="K4809" s="22" t="s">
        <v>3531</v>
      </c>
      <c r="L4809" s="97">
        <v>0.0</v>
      </c>
      <c r="M4809" s="22" t="s">
        <v>3369</v>
      </c>
      <c r="N4809" s="22" t="s">
        <v>3360</v>
      </c>
      <c r="O4809" s="98"/>
      <c r="P4809" s="23"/>
      <c r="Q4809" s="23"/>
      <c r="R4809" s="23"/>
      <c r="S4809" s="23"/>
      <c r="T4809" s="23"/>
      <c r="U4809" s="23"/>
      <c r="V4809" s="23"/>
      <c r="W4809" s="23"/>
      <c r="X4809" s="23"/>
      <c r="Y4809" s="23"/>
      <c r="Z4809" s="23"/>
      <c r="AA4809" s="23"/>
      <c r="AB4809" s="22" t="s">
        <v>164</v>
      </c>
      <c r="AC4809" s="22" t="s">
        <v>3361</v>
      </c>
      <c r="AD4809" s="22" t="s">
        <v>7582</v>
      </c>
      <c r="AE4809" s="22" t="s">
        <v>3363</v>
      </c>
      <c r="AF4809" s="102"/>
      <c r="AG4809" s="22" t="s">
        <v>3364</v>
      </c>
      <c r="AH4809" s="22" t="s">
        <v>3365</v>
      </c>
      <c r="AI4809" s="22">
        <v>0.0</v>
      </c>
      <c r="AJ4809" s="103">
        <v>0.0</v>
      </c>
      <c r="AK4809" s="103">
        <v>0.0</v>
      </c>
      <c r="AL4809" s="104"/>
      <c r="AM4809" s="22" t="s">
        <v>7851</v>
      </c>
    </row>
    <row r="4810">
      <c r="A4810" s="85">
        <v>46195.0</v>
      </c>
      <c r="B4810" s="85">
        <v>46196.0</v>
      </c>
      <c r="C4810" s="22" t="s">
        <v>1876</v>
      </c>
      <c r="D4810" s="22" t="s">
        <v>146</v>
      </c>
      <c r="E4810" s="22" t="s">
        <v>208</v>
      </c>
      <c r="F4810" s="97">
        <v>0.0</v>
      </c>
      <c r="G4810" s="97">
        <v>0.0</v>
      </c>
      <c r="H4810" s="97">
        <v>0.0</v>
      </c>
      <c r="I4810" s="97">
        <v>0.0</v>
      </c>
      <c r="J4810" s="97">
        <v>0.0</v>
      </c>
      <c r="K4810" s="22" t="s">
        <v>3531</v>
      </c>
      <c r="L4810" s="97">
        <v>0.0</v>
      </c>
      <c r="M4810" s="22" t="s">
        <v>3369</v>
      </c>
      <c r="N4810" s="22" t="s">
        <v>3360</v>
      </c>
      <c r="O4810" s="98"/>
      <c r="P4810" s="23"/>
      <c r="Q4810" s="23"/>
      <c r="R4810" s="23"/>
      <c r="S4810" s="23"/>
      <c r="T4810" s="23"/>
      <c r="U4810" s="23"/>
      <c r="V4810" s="23"/>
      <c r="W4810" s="23"/>
      <c r="X4810" s="23"/>
      <c r="Y4810" s="23"/>
      <c r="Z4810" s="23"/>
      <c r="AA4810" s="23"/>
      <c r="AB4810" s="22" t="s">
        <v>164</v>
      </c>
      <c r="AC4810" s="22" t="s">
        <v>3361</v>
      </c>
      <c r="AD4810" s="22" t="s">
        <v>7582</v>
      </c>
      <c r="AE4810" s="22" t="s">
        <v>3363</v>
      </c>
      <c r="AF4810" s="102"/>
      <c r="AG4810" s="22" t="s">
        <v>3364</v>
      </c>
      <c r="AH4810" s="22" t="s">
        <v>3365</v>
      </c>
      <c r="AI4810" s="22">
        <v>0.0</v>
      </c>
      <c r="AJ4810" s="103">
        <v>0.0</v>
      </c>
      <c r="AK4810" s="103">
        <v>0.0</v>
      </c>
      <c r="AL4810" s="104"/>
      <c r="AM4810" s="22" t="s">
        <v>7852</v>
      </c>
    </row>
    <row r="4811">
      <c r="A4811" s="85">
        <v>46196.0</v>
      </c>
      <c r="B4811" s="85">
        <v>46197.0</v>
      </c>
      <c r="C4811" s="22" t="s">
        <v>1876</v>
      </c>
      <c r="D4811" s="22" t="s">
        <v>146</v>
      </c>
      <c r="E4811" s="22" t="s">
        <v>303</v>
      </c>
      <c r="F4811" s="97">
        <v>0.0</v>
      </c>
      <c r="G4811" s="97">
        <v>0.0</v>
      </c>
      <c r="H4811" s="97">
        <v>0.0</v>
      </c>
      <c r="I4811" s="97">
        <v>0.0</v>
      </c>
      <c r="J4811" s="97">
        <v>0.0</v>
      </c>
      <c r="K4811" s="22" t="s">
        <v>3531</v>
      </c>
      <c r="L4811" s="97">
        <v>0.0</v>
      </c>
      <c r="M4811" s="22" t="s">
        <v>3369</v>
      </c>
      <c r="N4811" s="22" t="s">
        <v>3360</v>
      </c>
      <c r="O4811" s="98"/>
      <c r="P4811" s="23"/>
      <c r="Q4811" s="23"/>
      <c r="R4811" s="23"/>
      <c r="S4811" s="23"/>
      <c r="T4811" s="23"/>
      <c r="U4811" s="23"/>
      <c r="V4811" s="23"/>
      <c r="W4811" s="23"/>
      <c r="X4811" s="23"/>
      <c r="Y4811" s="23"/>
      <c r="Z4811" s="23"/>
      <c r="AA4811" s="23"/>
      <c r="AB4811" s="22" t="s">
        <v>164</v>
      </c>
      <c r="AC4811" s="22" t="s">
        <v>3361</v>
      </c>
      <c r="AD4811" s="22" t="s">
        <v>7582</v>
      </c>
      <c r="AE4811" s="22" t="s">
        <v>3363</v>
      </c>
      <c r="AF4811" s="102"/>
      <c r="AG4811" s="22" t="s">
        <v>3364</v>
      </c>
      <c r="AH4811" s="22" t="s">
        <v>3365</v>
      </c>
      <c r="AI4811" s="22">
        <v>0.0</v>
      </c>
      <c r="AJ4811" s="103">
        <v>0.0</v>
      </c>
      <c r="AK4811" s="103">
        <v>0.0</v>
      </c>
      <c r="AL4811" s="104"/>
      <c r="AM4811" s="22" t="s">
        <v>7853</v>
      </c>
    </row>
    <row r="4812">
      <c r="A4812" s="85">
        <v>46197.0</v>
      </c>
      <c r="B4812" s="85">
        <v>46198.0</v>
      </c>
      <c r="C4812" s="22" t="s">
        <v>1876</v>
      </c>
      <c r="D4812" s="22" t="s">
        <v>146</v>
      </c>
      <c r="E4812" s="22" t="s">
        <v>148</v>
      </c>
      <c r="F4812" s="97">
        <v>0.0</v>
      </c>
      <c r="G4812" s="97">
        <v>0.0</v>
      </c>
      <c r="H4812" s="97">
        <v>0.0</v>
      </c>
      <c r="I4812" s="97">
        <v>0.0</v>
      </c>
      <c r="J4812" s="97">
        <v>0.0</v>
      </c>
      <c r="K4812" s="22" t="s">
        <v>3531</v>
      </c>
      <c r="L4812" s="97">
        <v>0.0</v>
      </c>
      <c r="M4812" s="22" t="s">
        <v>3369</v>
      </c>
      <c r="N4812" s="22" t="s">
        <v>3360</v>
      </c>
      <c r="O4812" s="98"/>
      <c r="P4812" s="23"/>
      <c r="Q4812" s="23"/>
      <c r="R4812" s="23"/>
      <c r="S4812" s="23"/>
      <c r="T4812" s="23"/>
      <c r="U4812" s="23"/>
      <c r="V4812" s="23"/>
      <c r="W4812" s="23"/>
      <c r="X4812" s="23"/>
      <c r="Y4812" s="23"/>
      <c r="Z4812" s="23"/>
      <c r="AA4812" s="23"/>
      <c r="AB4812" s="22" t="s">
        <v>164</v>
      </c>
      <c r="AC4812" s="22" t="s">
        <v>3361</v>
      </c>
      <c r="AD4812" s="22" t="s">
        <v>7582</v>
      </c>
      <c r="AE4812" s="22" t="s">
        <v>3363</v>
      </c>
      <c r="AF4812" s="102"/>
      <c r="AG4812" s="22" t="s">
        <v>3364</v>
      </c>
      <c r="AH4812" s="22" t="s">
        <v>3365</v>
      </c>
      <c r="AI4812" s="22">
        <v>0.0</v>
      </c>
      <c r="AJ4812" s="103">
        <v>0.0</v>
      </c>
      <c r="AK4812" s="103">
        <v>0.0</v>
      </c>
      <c r="AL4812" s="104"/>
      <c r="AM4812" s="22" t="s">
        <v>7854</v>
      </c>
    </row>
    <row r="4813">
      <c r="A4813" s="85">
        <v>46198.0</v>
      </c>
      <c r="B4813" s="85">
        <v>46199.0</v>
      </c>
      <c r="C4813" s="22" t="s">
        <v>1876</v>
      </c>
      <c r="D4813" s="22" t="s">
        <v>146</v>
      </c>
      <c r="E4813" s="22" t="s">
        <v>196</v>
      </c>
      <c r="F4813" s="97">
        <v>0.0</v>
      </c>
      <c r="G4813" s="97">
        <v>0.0</v>
      </c>
      <c r="H4813" s="97">
        <v>0.0</v>
      </c>
      <c r="I4813" s="97">
        <v>0.0</v>
      </c>
      <c r="J4813" s="97">
        <v>0.0</v>
      </c>
      <c r="K4813" s="22" t="s">
        <v>3531</v>
      </c>
      <c r="L4813" s="97">
        <v>0.0</v>
      </c>
      <c r="M4813" s="22" t="s">
        <v>3369</v>
      </c>
      <c r="N4813" s="22" t="s">
        <v>3360</v>
      </c>
      <c r="O4813" s="98"/>
      <c r="P4813" s="23"/>
      <c r="Q4813" s="23"/>
      <c r="R4813" s="23"/>
      <c r="S4813" s="23"/>
      <c r="T4813" s="23"/>
      <c r="U4813" s="23"/>
      <c r="V4813" s="23"/>
      <c r="W4813" s="23"/>
      <c r="X4813" s="23"/>
      <c r="Y4813" s="23"/>
      <c r="Z4813" s="23"/>
      <c r="AA4813" s="23"/>
      <c r="AB4813" s="22" t="s">
        <v>164</v>
      </c>
      <c r="AC4813" s="22" t="s">
        <v>3361</v>
      </c>
      <c r="AD4813" s="22" t="s">
        <v>7582</v>
      </c>
      <c r="AE4813" s="22" t="s">
        <v>3363</v>
      </c>
      <c r="AF4813" s="102"/>
      <c r="AG4813" s="22" t="s">
        <v>3364</v>
      </c>
      <c r="AH4813" s="22" t="s">
        <v>3365</v>
      </c>
      <c r="AI4813" s="22">
        <v>0.0</v>
      </c>
      <c r="AJ4813" s="103">
        <v>0.0</v>
      </c>
      <c r="AK4813" s="103">
        <v>0.0</v>
      </c>
      <c r="AL4813" s="104"/>
      <c r="AM4813" s="22" t="s">
        <v>7855</v>
      </c>
    </row>
    <row r="4814">
      <c r="A4814" s="85">
        <v>46199.0</v>
      </c>
      <c r="B4814" s="85">
        <v>46200.0</v>
      </c>
      <c r="C4814" s="22" t="s">
        <v>1876</v>
      </c>
      <c r="D4814" s="22" t="s">
        <v>146</v>
      </c>
      <c r="E4814" s="22" t="s">
        <v>288</v>
      </c>
      <c r="F4814" s="97">
        <v>0.0</v>
      </c>
      <c r="G4814" s="97">
        <v>0.0</v>
      </c>
      <c r="H4814" s="97">
        <v>0.0</v>
      </c>
      <c r="I4814" s="97">
        <v>0.0</v>
      </c>
      <c r="J4814" s="97">
        <v>0.0</v>
      </c>
      <c r="K4814" s="22" t="s">
        <v>3531</v>
      </c>
      <c r="L4814" s="97">
        <v>0.0</v>
      </c>
      <c r="M4814" s="22" t="s">
        <v>3369</v>
      </c>
      <c r="N4814" s="22" t="s">
        <v>3360</v>
      </c>
      <c r="O4814" s="98"/>
      <c r="P4814" s="23"/>
      <c r="Q4814" s="23"/>
      <c r="R4814" s="23"/>
      <c r="S4814" s="23"/>
      <c r="T4814" s="23"/>
      <c r="U4814" s="23"/>
      <c r="V4814" s="23"/>
      <c r="W4814" s="23"/>
      <c r="X4814" s="23"/>
      <c r="Y4814" s="23"/>
      <c r="Z4814" s="23"/>
      <c r="AA4814" s="23"/>
      <c r="AB4814" s="22" t="s">
        <v>164</v>
      </c>
      <c r="AC4814" s="22" t="s">
        <v>3361</v>
      </c>
      <c r="AD4814" s="22" t="s">
        <v>7582</v>
      </c>
      <c r="AE4814" s="22" t="s">
        <v>3363</v>
      </c>
      <c r="AF4814" s="102"/>
      <c r="AG4814" s="22" t="s">
        <v>3364</v>
      </c>
      <c r="AH4814" s="22" t="s">
        <v>3365</v>
      </c>
      <c r="AI4814" s="22">
        <v>0.0</v>
      </c>
      <c r="AJ4814" s="103">
        <v>0.0</v>
      </c>
      <c r="AK4814" s="103">
        <v>0.0</v>
      </c>
      <c r="AL4814" s="104"/>
      <c r="AM4814" s="22" t="s">
        <v>7856</v>
      </c>
    </row>
    <row r="4815">
      <c r="A4815" s="85">
        <v>46200.0</v>
      </c>
      <c r="B4815" s="85">
        <v>46201.0</v>
      </c>
      <c r="C4815" s="22" t="s">
        <v>1876</v>
      </c>
      <c r="D4815" s="22" t="s">
        <v>146</v>
      </c>
      <c r="E4815" s="22" t="s">
        <v>256</v>
      </c>
      <c r="F4815" s="97">
        <v>0.0</v>
      </c>
      <c r="G4815" s="97">
        <v>0.0</v>
      </c>
      <c r="H4815" s="97">
        <v>0.0</v>
      </c>
      <c r="I4815" s="97">
        <v>0.0</v>
      </c>
      <c r="J4815" s="97">
        <v>0.0</v>
      </c>
      <c r="K4815" s="22" t="s">
        <v>3531</v>
      </c>
      <c r="L4815" s="97">
        <v>0.0</v>
      </c>
      <c r="M4815" s="22" t="s">
        <v>3369</v>
      </c>
      <c r="N4815" s="22" t="s">
        <v>3360</v>
      </c>
      <c r="O4815" s="98"/>
      <c r="P4815" s="23"/>
      <c r="Q4815" s="23"/>
      <c r="R4815" s="23"/>
      <c r="S4815" s="23"/>
      <c r="T4815" s="23"/>
      <c r="U4815" s="23"/>
      <c r="V4815" s="23"/>
      <c r="W4815" s="23"/>
      <c r="X4815" s="23"/>
      <c r="Y4815" s="23"/>
      <c r="Z4815" s="23"/>
      <c r="AA4815" s="23"/>
      <c r="AB4815" s="22" t="s">
        <v>164</v>
      </c>
      <c r="AC4815" s="22" t="s">
        <v>3361</v>
      </c>
      <c r="AD4815" s="22" t="s">
        <v>7582</v>
      </c>
      <c r="AE4815" s="22" t="s">
        <v>3363</v>
      </c>
      <c r="AF4815" s="102"/>
      <c r="AG4815" s="22" t="s">
        <v>3364</v>
      </c>
      <c r="AH4815" s="22" t="s">
        <v>3365</v>
      </c>
      <c r="AI4815" s="22">
        <v>0.0</v>
      </c>
      <c r="AJ4815" s="103">
        <v>0.0</v>
      </c>
      <c r="AK4815" s="103">
        <v>0.0</v>
      </c>
      <c r="AL4815" s="104"/>
      <c r="AM4815" s="22" t="s">
        <v>7857</v>
      </c>
    </row>
    <row r="4816">
      <c r="A4816" s="85">
        <v>46201.0</v>
      </c>
      <c r="B4816" s="85">
        <v>46202.0</v>
      </c>
      <c r="C4816" s="22" t="s">
        <v>1876</v>
      </c>
      <c r="D4816" s="22" t="s">
        <v>146</v>
      </c>
      <c r="E4816" s="22" t="s">
        <v>180</v>
      </c>
      <c r="F4816" s="97">
        <v>0.0</v>
      </c>
      <c r="G4816" s="97">
        <v>0.0</v>
      </c>
      <c r="H4816" s="97">
        <v>0.0</v>
      </c>
      <c r="I4816" s="97">
        <v>0.0</v>
      </c>
      <c r="J4816" s="97">
        <v>0.0</v>
      </c>
      <c r="K4816" s="22" t="s">
        <v>3531</v>
      </c>
      <c r="L4816" s="97">
        <v>0.0</v>
      </c>
      <c r="M4816" s="22" t="s">
        <v>3369</v>
      </c>
      <c r="N4816" s="22" t="s">
        <v>3360</v>
      </c>
      <c r="O4816" s="98"/>
      <c r="P4816" s="23"/>
      <c r="Q4816" s="23"/>
      <c r="R4816" s="23"/>
      <c r="S4816" s="23"/>
      <c r="T4816" s="23"/>
      <c r="U4816" s="23"/>
      <c r="V4816" s="23"/>
      <c r="W4816" s="23"/>
      <c r="X4816" s="23"/>
      <c r="Y4816" s="23"/>
      <c r="Z4816" s="23"/>
      <c r="AA4816" s="23"/>
      <c r="AB4816" s="22" t="s">
        <v>164</v>
      </c>
      <c r="AC4816" s="22" t="s">
        <v>3361</v>
      </c>
      <c r="AD4816" s="22" t="s">
        <v>7582</v>
      </c>
      <c r="AE4816" s="22" t="s">
        <v>3363</v>
      </c>
      <c r="AF4816" s="102"/>
      <c r="AG4816" s="22" t="s">
        <v>3364</v>
      </c>
      <c r="AH4816" s="22" t="s">
        <v>3365</v>
      </c>
      <c r="AI4816" s="22">
        <v>0.0</v>
      </c>
      <c r="AJ4816" s="103">
        <v>0.0</v>
      </c>
      <c r="AK4816" s="103">
        <v>0.0</v>
      </c>
      <c r="AL4816" s="104"/>
      <c r="AM4816" s="22" t="s">
        <v>7858</v>
      </c>
    </row>
    <row r="4817">
      <c r="A4817" s="85">
        <v>46202.0</v>
      </c>
      <c r="B4817" s="85">
        <v>46203.0</v>
      </c>
      <c r="C4817" s="22" t="s">
        <v>1876</v>
      </c>
      <c r="D4817" s="22" t="s">
        <v>146</v>
      </c>
      <c r="E4817" s="22" t="s">
        <v>208</v>
      </c>
      <c r="F4817" s="97">
        <v>0.0</v>
      </c>
      <c r="G4817" s="97">
        <v>0.0</v>
      </c>
      <c r="H4817" s="97">
        <v>0.0</v>
      </c>
      <c r="I4817" s="97">
        <v>0.0</v>
      </c>
      <c r="J4817" s="97">
        <v>0.0</v>
      </c>
      <c r="K4817" s="22" t="s">
        <v>3531</v>
      </c>
      <c r="L4817" s="97">
        <v>0.0</v>
      </c>
      <c r="M4817" s="22" t="s">
        <v>3369</v>
      </c>
      <c r="N4817" s="22" t="s">
        <v>3360</v>
      </c>
      <c r="O4817" s="98"/>
      <c r="P4817" s="23"/>
      <c r="Q4817" s="23"/>
      <c r="R4817" s="23"/>
      <c r="S4817" s="23"/>
      <c r="T4817" s="23"/>
      <c r="U4817" s="23"/>
      <c r="V4817" s="23"/>
      <c r="W4817" s="23"/>
      <c r="X4817" s="23"/>
      <c r="Y4817" s="23"/>
      <c r="Z4817" s="23"/>
      <c r="AA4817" s="23"/>
      <c r="AB4817" s="22" t="s">
        <v>164</v>
      </c>
      <c r="AC4817" s="22" t="s">
        <v>3361</v>
      </c>
      <c r="AD4817" s="22" t="s">
        <v>7582</v>
      </c>
      <c r="AE4817" s="22" t="s">
        <v>3363</v>
      </c>
      <c r="AF4817" s="102"/>
      <c r="AG4817" s="22" t="s">
        <v>3364</v>
      </c>
      <c r="AH4817" s="22" t="s">
        <v>3365</v>
      </c>
      <c r="AI4817" s="22">
        <v>0.0</v>
      </c>
      <c r="AJ4817" s="103">
        <v>0.0</v>
      </c>
      <c r="AK4817" s="103">
        <v>0.0</v>
      </c>
      <c r="AL4817" s="104"/>
      <c r="AM4817" s="22" t="s">
        <v>7859</v>
      </c>
    </row>
    <row r="4818">
      <c r="A4818" s="85">
        <v>46203.0</v>
      </c>
      <c r="B4818" s="85">
        <v>46204.0</v>
      </c>
      <c r="C4818" s="22" t="s">
        <v>1876</v>
      </c>
      <c r="D4818" s="22" t="s">
        <v>146</v>
      </c>
      <c r="E4818" s="22" t="s">
        <v>303</v>
      </c>
      <c r="F4818" s="97">
        <v>0.0</v>
      </c>
      <c r="G4818" s="97">
        <v>0.0</v>
      </c>
      <c r="H4818" s="97">
        <v>0.0</v>
      </c>
      <c r="I4818" s="97">
        <v>0.0</v>
      </c>
      <c r="J4818" s="97">
        <v>0.0</v>
      </c>
      <c r="K4818" s="22" t="s">
        <v>3531</v>
      </c>
      <c r="L4818" s="97">
        <v>0.0</v>
      </c>
      <c r="M4818" s="22" t="s">
        <v>3369</v>
      </c>
      <c r="N4818" s="22" t="s">
        <v>3360</v>
      </c>
      <c r="O4818" s="98"/>
      <c r="P4818" s="23"/>
      <c r="Q4818" s="23"/>
      <c r="R4818" s="23"/>
      <c r="S4818" s="23"/>
      <c r="T4818" s="23"/>
      <c r="U4818" s="23"/>
      <c r="V4818" s="23"/>
      <c r="W4818" s="23"/>
      <c r="X4818" s="23"/>
      <c r="Y4818" s="23"/>
      <c r="Z4818" s="23"/>
      <c r="AA4818" s="23"/>
      <c r="AB4818" s="22" t="s">
        <v>164</v>
      </c>
      <c r="AC4818" s="22" t="s">
        <v>3361</v>
      </c>
      <c r="AD4818" s="22" t="s">
        <v>7582</v>
      </c>
      <c r="AE4818" s="22" t="s">
        <v>3363</v>
      </c>
      <c r="AF4818" s="102"/>
      <c r="AG4818" s="22" t="s">
        <v>3364</v>
      </c>
      <c r="AH4818" s="22" t="s">
        <v>3365</v>
      </c>
      <c r="AI4818" s="22">
        <v>0.0</v>
      </c>
      <c r="AJ4818" s="103">
        <v>0.0</v>
      </c>
      <c r="AK4818" s="103">
        <v>0.0</v>
      </c>
      <c r="AL4818" s="104"/>
      <c r="AM4818" s="22" t="s">
        <v>7860</v>
      </c>
    </row>
    <row r="4819">
      <c r="A4819" s="85">
        <v>46204.0</v>
      </c>
      <c r="B4819" s="85">
        <v>46205.0</v>
      </c>
      <c r="C4819" s="22" t="s">
        <v>1876</v>
      </c>
      <c r="D4819" s="22" t="s">
        <v>146</v>
      </c>
      <c r="E4819" s="22" t="s">
        <v>148</v>
      </c>
      <c r="F4819" s="97">
        <v>0.0</v>
      </c>
      <c r="G4819" s="97">
        <v>0.0</v>
      </c>
      <c r="H4819" s="97">
        <v>0.0</v>
      </c>
      <c r="I4819" s="97">
        <v>0.0</v>
      </c>
      <c r="J4819" s="97">
        <v>0.0</v>
      </c>
      <c r="K4819" s="22" t="s">
        <v>3531</v>
      </c>
      <c r="L4819" s="97">
        <v>0.0</v>
      </c>
      <c r="M4819" s="22" t="s">
        <v>3369</v>
      </c>
      <c r="N4819" s="22" t="s">
        <v>3360</v>
      </c>
      <c r="O4819" s="98"/>
      <c r="P4819" s="23"/>
      <c r="Q4819" s="23"/>
      <c r="R4819" s="23"/>
      <c r="S4819" s="23"/>
      <c r="T4819" s="23"/>
      <c r="U4819" s="23"/>
      <c r="V4819" s="23"/>
      <c r="W4819" s="23"/>
      <c r="X4819" s="23"/>
      <c r="Y4819" s="23"/>
      <c r="Z4819" s="23"/>
      <c r="AA4819" s="23"/>
      <c r="AB4819" s="22" t="s">
        <v>164</v>
      </c>
      <c r="AC4819" s="22" t="s">
        <v>3361</v>
      </c>
      <c r="AD4819" s="22" t="s">
        <v>7582</v>
      </c>
      <c r="AE4819" s="22" t="s">
        <v>3363</v>
      </c>
      <c r="AF4819" s="102"/>
      <c r="AG4819" s="22" t="s">
        <v>3364</v>
      </c>
      <c r="AH4819" s="22" t="s">
        <v>3365</v>
      </c>
      <c r="AI4819" s="22">
        <v>0.0</v>
      </c>
      <c r="AJ4819" s="103">
        <v>0.0</v>
      </c>
      <c r="AK4819" s="103">
        <v>0.0</v>
      </c>
      <c r="AL4819" s="104"/>
      <c r="AM4819" s="22" t="s">
        <v>7861</v>
      </c>
    </row>
    <row r="4820">
      <c r="A4820" s="85">
        <v>46205.0</v>
      </c>
      <c r="B4820" s="85">
        <v>46206.0</v>
      </c>
      <c r="C4820" s="22" t="s">
        <v>1876</v>
      </c>
      <c r="D4820" s="22" t="s">
        <v>146</v>
      </c>
      <c r="E4820" s="22" t="s">
        <v>196</v>
      </c>
      <c r="F4820" s="97">
        <v>0.0</v>
      </c>
      <c r="G4820" s="97">
        <v>0.0</v>
      </c>
      <c r="H4820" s="97">
        <v>0.0</v>
      </c>
      <c r="I4820" s="97">
        <v>0.0</v>
      </c>
      <c r="J4820" s="97">
        <v>0.0</v>
      </c>
      <c r="K4820" s="22" t="s">
        <v>3531</v>
      </c>
      <c r="L4820" s="97">
        <v>0.0</v>
      </c>
      <c r="M4820" s="22" t="s">
        <v>3369</v>
      </c>
      <c r="N4820" s="22" t="s">
        <v>3360</v>
      </c>
      <c r="O4820" s="98"/>
      <c r="P4820" s="23"/>
      <c r="Q4820" s="23"/>
      <c r="R4820" s="23"/>
      <c r="S4820" s="23"/>
      <c r="T4820" s="23"/>
      <c r="U4820" s="23"/>
      <c r="V4820" s="23"/>
      <c r="W4820" s="23"/>
      <c r="X4820" s="23"/>
      <c r="Y4820" s="23"/>
      <c r="Z4820" s="23"/>
      <c r="AA4820" s="23"/>
      <c r="AB4820" s="22" t="s">
        <v>164</v>
      </c>
      <c r="AC4820" s="22" t="s">
        <v>3361</v>
      </c>
      <c r="AD4820" s="22" t="s">
        <v>7582</v>
      </c>
      <c r="AE4820" s="22" t="s">
        <v>3363</v>
      </c>
      <c r="AF4820" s="102"/>
      <c r="AG4820" s="22" t="s">
        <v>3364</v>
      </c>
      <c r="AH4820" s="22" t="s">
        <v>3365</v>
      </c>
      <c r="AI4820" s="22">
        <v>0.0</v>
      </c>
      <c r="AJ4820" s="103">
        <v>0.0</v>
      </c>
      <c r="AK4820" s="103">
        <v>0.0</v>
      </c>
      <c r="AL4820" s="104"/>
      <c r="AM4820" s="22" t="s">
        <v>7862</v>
      </c>
    </row>
    <row r="4821">
      <c r="A4821" s="85">
        <v>46206.0</v>
      </c>
      <c r="B4821" s="85">
        <v>46207.0</v>
      </c>
      <c r="C4821" s="22" t="s">
        <v>1876</v>
      </c>
      <c r="D4821" s="22" t="s">
        <v>146</v>
      </c>
      <c r="E4821" s="22" t="s">
        <v>288</v>
      </c>
      <c r="F4821" s="97">
        <v>0.0</v>
      </c>
      <c r="G4821" s="97">
        <v>0.0</v>
      </c>
      <c r="H4821" s="97">
        <v>0.0</v>
      </c>
      <c r="I4821" s="97">
        <v>0.0</v>
      </c>
      <c r="J4821" s="97">
        <v>0.0</v>
      </c>
      <c r="K4821" s="22" t="s">
        <v>3531</v>
      </c>
      <c r="L4821" s="97">
        <v>0.0</v>
      </c>
      <c r="M4821" s="22" t="s">
        <v>3369</v>
      </c>
      <c r="N4821" s="22" t="s">
        <v>3360</v>
      </c>
      <c r="O4821" s="98"/>
      <c r="P4821" s="23"/>
      <c r="Q4821" s="23"/>
      <c r="R4821" s="23"/>
      <c r="S4821" s="23"/>
      <c r="T4821" s="23"/>
      <c r="U4821" s="23"/>
      <c r="V4821" s="23"/>
      <c r="W4821" s="23"/>
      <c r="X4821" s="23"/>
      <c r="Y4821" s="23"/>
      <c r="Z4821" s="23"/>
      <c r="AA4821" s="23"/>
      <c r="AB4821" s="22" t="s">
        <v>164</v>
      </c>
      <c r="AC4821" s="22" t="s">
        <v>3361</v>
      </c>
      <c r="AD4821" s="22" t="s">
        <v>7582</v>
      </c>
      <c r="AE4821" s="22" t="s">
        <v>3363</v>
      </c>
      <c r="AF4821" s="102"/>
      <c r="AG4821" s="22" t="s">
        <v>3364</v>
      </c>
      <c r="AH4821" s="22" t="s">
        <v>3365</v>
      </c>
      <c r="AI4821" s="22">
        <v>0.0</v>
      </c>
      <c r="AJ4821" s="103">
        <v>0.0</v>
      </c>
      <c r="AK4821" s="103">
        <v>0.0</v>
      </c>
      <c r="AL4821" s="104"/>
      <c r="AM4821" s="22" t="s">
        <v>7863</v>
      </c>
    </row>
    <row r="4822">
      <c r="A4822" s="85">
        <v>46207.0</v>
      </c>
      <c r="B4822" s="85">
        <v>46208.0</v>
      </c>
      <c r="C4822" s="22" t="s">
        <v>1876</v>
      </c>
      <c r="D4822" s="22" t="s">
        <v>146</v>
      </c>
      <c r="E4822" s="22" t="s">
        <v>256</v>
      </c>
      <c r="F4822" s="97">
        <v>0.0</v>
      </c>
      <c r="G4822" s="97">
        <v>0.0</v>
      </c>
      <c r="H4822" s="97">
        <v>0.0</v>
      </c>
      <c r="I4822" s="97">
        <v>0.0</v>
      </c>
      <c r="J4822" s="97">
        <v>0.0</v>
      </c>
      <c r="K4822" s="22" t="s">
        <v>3531</v>
      </c>
      <c r="L4822" s="97">
        <v>0.0</v>
      </c>
      <c r="M4822" s="22" t="s">
        <v>3369</v>
      </c>
      <c r="N4822" s="22" t="s">
        <v>3360</v>
      </c>
      <c r="O4822" s="98"/>
      <c r="P4822" s="23"/>
      <c r="Q4822" s="23"/>
      <c r="R4822" s="23"/>
      <c r="S4822" s="23"/>
      <c r="T4822" s="23"/>
      <c r="U4822" s="23"/>
      <c r="V4822" s="23"/>
      <c r="W4822" s="23"/>
      <c r="X4822" s="23"/>
      <c r="Y4822" s="23"/>
      <c r="Z4822" s="23"/>
      <c r="AA4822" s="23"/>
      <c r="AB4822" s="22" t="s">
        <v>164</v>
      </c>
      <c r="AC4822" s="22" t="s">
        <v>3361</v>
      </c>
      <c r="AD4822" s="22" t="s">
        <v>7582</v>
      </c>
      <c r="AE4822" s="22" t="s">
        <v>3363</v>
      </c>
      <c r="AF4822" s="102"/>
      <c r="AG4822" s="22" t="s">
        <v>3364</v>
      </c>
      <c r="AH4822" s="22" t="s">
        <v>3365</v>
      </c>
      <c r="AI4822" s="22">
        <v>0.0</v>
      </c>
      <c r="AJ4822" s="103">
        <v>0.0</v>
      </c>
      <c r="AK4822" s="103">
        <v>0.0</v>
      </c>
      <c r="AL4822" s="104"/>
      <c r="AM4822" s="22" t="s">
        <v>7864</v>
      </c>
    </row>
    <row r="4823">
      <c r="A4823" s="85">
        <v>46208.0</v>
      </c>
      <c r="B4823" s="85">
        <v>46209.0</v>
      </c>
      <c r="C4823" s="22" t="s">
        <v>1876</v>
      </c>
      <c r="D4823" s="22" t="s">
        <v>146</v>
      </c>
      <c r="E4823" s="22" t="s">
        <v>180</v>
      </c>
      <c r="F4823" s="97">
        <v>0.0</v>
      </c>
      <c r="G4823" s="97">
        <v>0.0</v>
      </c>
      <c r="H4823" s="97">
        <v>0.0</v>
      </c>
      <c r="I4823" s="97">
        <v>0.0</v>
      </c>
      <c r="J4823" s="97">
        <v>0.0</v>
      </c>
      <c r="K4823" s="22" t="s">
        <v>3531</v>
      </c>
      <c r="L4823" s="97">
        <v>0.0</v>
      </c>
      <c r="M4823" s="22" t="s">
        <v>3369</v>
      </c>
      <c r="N4823" s="22" t="s">
        <v>3360</v>
      </c>
      <c r="O4823" s="98"/>
      <c r="P4823" s="23"/>
      <c r="Q4823" s="23"/>
      <c r="R4823" s="23"/>
      <c r="S4823" s="23"/>
      <c r="T4823" s="23"/>
      <c r="U4823" s="23"/>
      <c r="V4823" s="23"/>
      <c r="W4823" s="23"/>
      <c r="X4823" s="23"/>
      <c r="Y4823" s="23"/>
      <c r="Z4823" s="23"/>
      <c r="AA4823" s="23"/>
      <c r="AB4823" s="22" t="s">
        <v>164</v>
      </c>
      <c r="AC4823" s="22" t="s">
        <v>3361</v>
      </c>
      <c r="AD4823" s="22" t="s">
        <v>7582</v>
      </c>
      <c r="AE4823" s="22" t="s">
        <v>3363</v>
      </c>
      <c r="AF4823" s="102"/>
      <c r="AG4823" s="22" t="s">
        <v>3364</v>
      </c>
      <c r="AH4823" s="22" t="s">
        <v>3365</v>
      </c>
      <c r="AI4823" s="22">
        <v>0.0</v>
      </c>
      <c r="AJ4823" s="103">
        <v>0.0</v>
      </c>
      <c r="AK4823" s="103">
        <v>0.0</v>
      </c>
      <c r="AL4823" s="104"/>
      <c r="AM4823" s="22" t="s">
        <v>7865</v>
      </c>
    </row>
    <row r="4824">
      <c r="A4824" s="85">
        <v>46209.0</v>
      </c>
      <c r="B4824" s="85">
        <v>46210.0</v>
      </c>
      <c r="C4824" s="22" t="s">
        <v>1876</v>
      </c>
      <c r="D4824" s="22" t="s">
        <v>146</v>
      </c>
      <c r="E4824" s="22" t="s">
        <v>208</v>
      </c>
      <c r="F4824" s="97">
        <v>0.0</v>
      </c>
      <c r="G4824" s="97">
        <v>0.0</v>
      </c>
      <c r="H4824" s="97">
        <v>0.0</v>
      </c>
      <c r="I4824" s="97">
        <v>0.0</v>
      </c>
      <c r="J4824" s="97">
        <v>0.0</v>
      </c>
      <c r="K4824" s="22" t="s">
        <v>3531</v>
      </c>
      <c r="L4824" s="97">
        <v>0.0</v>
      </c>
      <c r="M4824" s="22" t="s">
        <v>3369</v>
      </c>
      <c r="N4824" s="22" t="s">
        <v>3360</v>
      </c>
      <c r="O4824" s="98"/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/>
      <c r="AB4824" s="22" t="s">
        <v>164</v>
      </c>
      <c r="AC4824" s="22" t="s">
        <v>3361</v>
      </c>
      <c r="AD4824" s="22" t="s">
        <v>7582</v>
      </c>
      <c r="AE4824" s="22" t="s">
        <v>3363</v>
      </c>
      <c r="AF4824" s="102"/>
      <c r="AG4824" s="22" t="s">
        <v>3364</v>
      </c>
      <c r="AH4824" s="22" t="s">
        <v>3365</v>
      </c>
      <c r="AI4824" s="22">
        <v>0.0</v>
      </c>
      <c r="AJ4824" s="103">
        <v>0.0</v>
      </c>
      <c r="AK4824" s="103">
        <v>0.0</v>
      </c>
      <c r="AL4824" s="104"/>
      <c r="AM4824" s="22" t="s">
        <v>7866</v>
      </c>
    </row>
    <row r="4825">
      <c r="A4825" s="85">
        <v>46210.0</v>
      </c>
      <c r="B4825" s="85">
        <v>46211.0</v>
      </c>
      <c r="C4825" s="22" t="s">
        <v>1876</v>
      </c>
      <c r="D4825" s="22" t="s">
        <v>146</v>
      </c>
      <c r="E4825" s="22" t="s">
        <v>303</v>
      </c>
      <c r="F4825" s="97">
        <v>0.0</v>
      </c>
      <c r="G4825" s="97">
        <v>0.0</v>
      </c>
      <c r="H4825" s="97">
        <v>0.0</v>
      </c>
      <c r="I4825" s="97">
        <v>0.0</v>
      </c>
      <c r="J4825" s="97">
        <v>0.0</v>
      </c>
      <c r="K4825" s="22" t="s">
        <v>3531</v>
      </c>
      <c r="L4825" s="97">
        <v>0.0</v>
      </c>
      <c r="M4825" s="22" t="s">
        <v>3369</v>
      </c>
      <c r="N4825" s="22" t="s">
        <v>3360</v>
      </c>
      <c r="O4825" s="98"/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/>
      <c r="AB4825" s="22" t="s">
        <v>164</v>
      </c>
      <c r="AC4825" s="22" t="s">
        <v>3361</v>
      </c>
      <c r="AD4825" s="22" t="s">
        <v>7582</v>
      </c>
      <c r="AE4825" s="22" t="s">
        <v>3363</v>
      </c>
      <c r="AF4825" s="102"/>
      <c r="AG4825" s="22" t="s">
        <v>3364</v>
      </c>
      <c r="AH4825" s="22" t="s">
        <v>3365</v>
      </c>
      <c r="AI4825" s="22">
        <v>0.0</v>
      </c>
      <c r="AJ4825" s="103">
        <v>0.0</v>
      </c>
      <c r="AK4825" s="103">
        <v>0.0</v>
      </c>
      <c r="AL4825" s="104"/>
      <c r="AM4825" s="22" t="s">
        <v>7867</v>
      </c>
    </row>
    <row r="4826">
      <c r="A4826" s="85">
        <v>46211.0</v>
      </c>
      <c r="B4826" s="85">
        <v>46212.0</v>
      </c>
      <c r="C4826" s="22" t="s">
        <v>1876</v>
      </c>
      <c r="D4826" s="22" t="s">
        <v>146</v>
      </c>
      <c r="E4826" s="22" t="s">
        <v>148</v>
      </c>
      <c r="F4826" s="97">
        <v>0.0</v>
      </c>
      <c r="G4826" s="97">
        <v>0.0</v>
      </c>
      <c r="H4826" s="97">
        <v>0.0</v>
      </c>
      <c r="I4826" s="97">
        <v>0.0</v>
      </c>
      <c r="J4826" s="97">
        <v>0.0</v>
      </c>
      <c r="K4826" s="22" t="s">
        <v>3531</v>
      </c>
      <c r="L4826" s="97">
        <v>0.0</v>
      </c>
      <c r="M4826" s="22" t="s">
        <v>3369</v>
      </c>
      <c r="N4826" s="22" t="s">
        <v>3360</v>
      </c>
      <c r="O4826" s="98"/>
      <c r="P4826" s="23"/>
      <c r="Q4826" s="23"/>
      <c r="R4826" s="23"/>
      <c r="S4826" s="23"/>
      <c r="T4826" s="23"/>
      <c r="U4826" s="23"/>
      <c r="V4826" s="23"/>
      <c r="W4826" s="23"/>
      <c r="X4826" s="23"/>
      <c r="Y4826" s="23"/>
      <c r="Z4826" s="23"/>
      <c r="AA4826" s="23"/>
      <c r="AB4826" s="22" t="s">
        <v>164</v>
      </c>
      <c r="AC4826" s="22" t="s">
        <v>3361</v>
      </c>
      <c r="AD4826" s="22" t="s">
        <v>7582</v>
      </c>
      <c r="AE4826" s="22" t="s">
        <v>3363</v>
      </c>
      <c r="AF4826" s="102"/>
      <c r="AG4826" s="22" t="s">
        <v>3364</v>
      </c>
      <c r="AH4826" s="22" t="s">
        <v>3365</v>
      </c>
      <c r="AI4826" s="22">
        <v>0.0</v>
      </c>
      <c r="AJ4826" s="103">
        <v>0.0</v>
      </c>
      <c r="AK4826" s="103">
        <v>0.0</v>
      </c>
      <c r="AL4826" s="104"/>
      <c r="AM4826" s="22" t="s">
        <v>7868</v>
      </c>
    </row>
    <row r="4827">
      <c r="A4827" s="85">
        <v>46212.0</v>
      </c>
      <c r="B4827" s="85">
        <v>46213.0</v>
      </c>
      <c r="C4827" s="22" t="s">
        <v>1876</v>
      </c>
      <c r="D4827" s="22" t="s">
        <v>146</v>
      </c>
      <c r="E4827" s="22" t="s">
        <v>196</v>
      </c>
      <c r="F4827" s="97">
        <v>0.0</v>
      </c>
      <c r="G4827" s="97">
        <v>0.0</v>
      </c>
      <c r="H4827" s="97">
        <v>0.0</v>
      </c>
      <c r="I4827" s="97">
        <v>0.0</v>
      </c>
      <c r="J4827" s="97">
        <v>0.0</v>
      </c>
      <c r="K4827" s="22" t="s">
        <v>3531</v>
      </c>
      <c r="L4827" s="97">
        <v>0.0</v>
      </c>
      <c r="M4827" s="22" t="s">
        <v>3369</v>
      </c>
      <c r="N4827" s="22" t="s">
        <v>3360</v>
      </c>
      <c r="O4827" s="98"/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/>
      <c r="AB4827" s="22" t="s">
        <v>164</v>
      </c>
      <c r="AC4827" s="22" t="s">
        <v>3361</v>
      </c>
      <c r="AD4827" s="22" t="s">
        <v>7582</v>
      </c>
      <c r="AE4827" s="22" t="s">
        <v>3363</v>
      </c>
      <c r="AF4827" s="102"/>
      <c r="AG4827" s="22" t="s">
        <v>3364</v>
      </c>
      <c r="AH4827" s="22" t="s">
        <v>3365</v>
      </c>
      <c r="AI4827" s="22">
        <v>0.0</v>
      </c>
      <c r="AJ4827" s="103">
        <v>0.0</v>
      </c>
      <c r="AK4827" s="103">
        <v>0.0</v>
      </c>
      <c r="AL4827" s="104"/>
      <c r="AM4827" s="22" t="s">
        <v>7869</v>
      </c>
    </row>
    <row r="4828">
      <c r="A4828" s="85">
        <v>46213.0</v>
      </c>
      <c r="B4828" s="85">
        <v>46214.0</v>
      </c>
      <c r="C4828" s="22" t="s">
        <v>1876</v>
      </c>
      <c r="D4828" s="22" t="s">
        <v>146</v>
      </c>
      <c r="E4828" s="22" t="s">
        <v>288</v>
      </c>
      <c r="F4828" s="97">
        <v>0.0</v>
      </c>
      <c r="G4828" s="97">
        <v>0.0</v>
      </c>
      <c r="H4828" s="97">
        <v>0.0</v>
      </c>
      <c r="I4828" s="97">
        <v>0.0</v>
      </c>
      <c r="J4828" s="97">
        <v>0.0</v>
      </c>
      <c r="K4828" s="22" t="s">
        <v>3531</v>
      </c>
      <c r="L4828" s="97">
        <v>0.0</v>
      </c>
      <c r="M4828" s="22" t="s">
        <v>3369</v>
      </c>
      <c r="N4828" s="22" t="s">
        <v>3360</v>
      </c>
      <c r="O4828" s="98"/>
      <c r="P4828" s="23"/>
      <c r="Q4828" s="23"/>
      <c r="R4828" s="23"/>
      <c r="S4828" s="23"/>
      <c r="T4828" s="23"/>
      <c r="U4828" s="23"/>
      <c r="V4828" s="23"/>
      <c r="W4828" s="23"/>
      <c r="X4828" s="23"/>
      <c r="Y4828" s="23"/>
      <c r="Z4828" s="23"/>
      <c r="AA4828" s="23"/>
      <c r="AB4828" s="22" t="s">
        <v>164</v>
      </c>
      <c r="AC4828" s="22" t="s">
        <v>3361</v>
      </c>
      <c r="AD4828" s="22" t="s">
        <v>7582</v>
      </c>
      <c r="AE4828" s="22" t="s">
        <v>3363</v>
      </c>
      <c r="AF4828" s="102"/>
      <c r="AG4828" s="22" t="s">
        <v>3364</v>
      </c>
      <c r="AH4828" s="22" t="s">
        <v>3365</v>
      </c>
      <c r="AI4828" s="22">
        <v>0.0</v>
      </c>
      <c r="AJ4828" s="103">
        <v>0.0</v>
      </c>
      <c r="AK4828" s="103">
        <v>0.0</v>
      </c>
      <c r="AL4828" s="104"/>
      <c r="AM4828" s="22" t="s">
        <v>7870</v>
      </c>
    </row>
    <row r="4829">
      <c r="A4829" s="85">
        <v>46214.0</v>
      </c>
      <c r="B4829" s="85">
        <v>46215.0</v>
      </c>
      <c r="C4829" s="22" t="s">
        <v>1876</v>
      </c>
      <c r="D4829" s="22" t="s">
        <v>146</v>
      </c>
      <c r="E4829" s="22" t="s">
        <v>256</v>
      </c>
      <c r="F4829" s="97">
        <v>0.0</v>
      </c>
      <c r="G4829" s="97">
        <v>0.0</v>
      </c>
      <c r="H4829" s="97">
        <v>0.0</v>
      </c>
      <c r="I4829" s="97">
        <v>0.0</v>
      </c>
      <c r="J4829" s="97">
        <v>0.0</v>
      </c>
      <c r="K4829" s="22" t="s">
        <v>3531</v>
      </c>
      <c r="L4829" s="97">
        <v>0.0</v>
      </c>
      <c r="M4829" s="22" t="s">
        <v>3369</v>
      </c>
      <c r="N4829" s="22" t="s">
        <v>3360</v>
      </c>
      <c r="O4829" s="98"/>
      <c r="P4829" s="23"/>
      <c r="Q4829" s="23"/>
      <c r="R4829" s="23"/>
      <c r="S4829" s="23"/>
      <c r="T4829" s="23"/>
      <c r="U4829" s="23"/>
      <c r="V4829" s="23"/>
      <c r="W4829" s="23"/>
      <c r="X4829" s="23"/>
      <c r="Y4829" s="23"/>
      <c r="Z4829" s="23"/>
      <c r="AA4829" s="23"/>
      <c r="AB4829" s="22" t="s">
        <v>164</v>
      </c>
      <c r="AC4829" s="22" t="s">
        <v>3361</v>
      </c>
      <c r="AD4829" s="22" t="s">
        <v>7582</v>
      </c>
      <c r="AE4829" s="22" t="s">
        <v>3363</v>
      </c>
      <c r="AF4829" s="102"/>
      <c r="AG4829" s="22" t="s">
        <v>3364</v>
      </c>
      <c r="AH4829" s="22" t="s">
        <v>3365</v>
      </c>
      <c r="AI4829" s="22">
        <v>0.0</v>
      </c>
      <c r="AJ4829" s="103">
        <v>0.0</v>
      </c>
      <c r="AK4829" s="103">
        <v>0.0</v>
      </c>
      <c r="AL4829" s="104"/>
      <c r="AM4829" s="22" t="s">
        <v>7871</v>
      </c>
    </row>
    <row r="4830">
      <c r="A4830" s="85">
        <v>46215.0</v>
      </c>
      <c r="B4830" s="85">
        <v>46216.0</v>
      </c>
      <c r="C4830" s="22" t="s">
        <v>1876</v>
      </c>
      <c r="D4830" s="22" t="s">
        <v>146</v>
      </c>
      <c r="E4830" s="22" t="s">
        <v>180</v>
      </c>
      <c r="F4830" s="97">
        <v>0.0</v>
      </c>
      <c r="G4830" s="97">
        <v>0.0</v>
      </c>
      <c r="H4830" s="97">
        <v>0.0</v>
      </c>
      <c r="I4830" s="97">
        <v>0.0</v>
      </c>
      <c r="J4830" s="97">
        <v>0.0</v>
      </c>
      <c r="K4830" s="22" t="s">
        <v>3531</v>
      </c>
      <c r="L4830" s="97">
        <v>0.0</v>
      </c>
      <c r="M4830" s="22" t="s">
        <v>3369</v>
      </c>
      <c r="N4830" s="22" t="s">
        <v>3360</v>
      </c>
      <c r="O4830" s="98"/>
      <c r="P4830" s="23"/>
      <c r="Q4830" s="23"/>
      <c r="R4830" s="23"/>
      <c r="S4830" s="23"/>
      <c r="T4830" s="23"/>
      <c r="U4830" s="23"/>
      <c r="V4830" s="23"/>
      <c r="W4830" s="23"/>
      <c r="X4830" s="23"/>
      <c r="Y4830" s="23"/>
      <c r="Z4830" s="23"/>
      <c r="AA4830" s="23"/>
      <c r="AB4830" s="22" t="s">
        <v>164</v>
      </c>
      <c r="AC4830" s="22" t="s">
        <v>3361</v>
      </c>
      <c r="AD4830" s="22" t="s">
        <v>7582</v>
      </c>
      <c r="AE4830" s="22" t="s">
        <v>3363</v>
      </c>
      <c r="AF4830" s="102"/>
      <c r="AG4830" s="22" t="s">
        <v>3364</v>
      </c>
      <c r="AH4830" s="22" t="s">
        <v>3365</v>
      </c>
      <c r="AI4830" s="22">
        <v>0.0</v>
      </c>
      <c r="AJ4830" s="103">
        <v>0.0</v>
      </c>
      <c r="AK4830" s="103">
        <v>0.0</v>
      </c>
      <c r="AL4830" s="104"/>
      <c r="AM4830" s="22" t="s">
        <v>7872</v>
      </c>
    </row>
    <row r="4831">
      <c r="A4831" s="85">
        <v>46216.0</v>
      </c>
      <c r="B4831" s="85">
        <v>46217.0</v>
      </c>
      <c r="C4831" s="22" t="s">
        <v>1876</v>
      </c>
      <c r="D4831" s="22" t="s">
        <v>146</v>
      </c>
      <c r="E4831" s="22" t="s">
        <v>208</v>
      </c>
      <c r="F4831" s="97">
        <v>0.0</v>
      </c>
      <c r="G4831" s="97">
        <v>0.0</v>
      </c>
      <c r="H4831" s="97">
        <v>0.0</v>
      </c>
      <c r="I4831" s="97">
        <v>0.0</v>
      </c>
      <c r="J4831" s="97">
        <v>0.0</v>
      </c>
      <c r="K4831" s="22" t="s">
        <v>3531</v>
      </c>
      <c r="L4831" s="97">
        <v>0.0</v>
      </c>
      <c r="M4831" s="22" t="s">
        <v>3369</v>
      </c>
      <c r="N4831" s="22" t="s">
        <v>3360</v>
      </c>
      <c r="O4831" s="98"/>
      <c r="P4831" s="23"/>
      <c r="Q4831" s="23"/>
      <c r="R4831" s="23"/>
      <c r="S4831" s="23"/>
      <c r="T4831" s="23"/>
      <c r="U4831" s="23"/>
      <c r="V4831" s="23"/>
      <c r="W4831" s="23"/>
      <c r="X4831" s="23"/>
      <c r="Y4831" s="23"/>
      <c r="Z4831" s="23"/>
      <c r="AA4831" s="23"/>
      <c r="AB4831" s="22" t="s">
        <v>164</v>
      </c>
      <c r="AC4831" s="22" t="s">
        <v>3361</v>
      </c>
      <c r="AD4831" s="22" t="s">
        <v>7582</v>
      </c>
      <c r="AE4831" s="22" t="s">
        <v>3363</v>
      </c>
      <c r="AF4831" s="102"/>
      <c r="AG4831" s="22" t="s">
        <v>3364</v>
      </c>
      <c r="AH4831" s="22" t="s">
        <v>3365</v>
      </c>
      <c r="AI4831" s="22">
        <v>0.0</v>
      </c>
      <c r="AJ4831" s="103">
        <v>0.0</v>
      </c>
      <c r="AK4831" s="103">
        <v>0.0</v>
      </c>
      <c r="AL4831" s="104"/>
      <c r="AM4831" s="22" t="s">
        <v>7873</v>
      </c>
    </row>
    <row r="4832">
      <c r="A4832" s="85">
        <v>46217.0</v>
      </c>
      <c r="B4832" s="85">
        <v>46218.0</v>
      </c>
      <c r="C4832" s="22" t="s">
        <v>1876</v>
      </c>
      <c r="D4832" s="22" t="s">
        <v>146</v>
      </c>
      <c r="E4832" s="22" t="s">
        <v>303</v>
      </c>
      <c r="F4832" s="97">
        <v>0.0</v>
      </c>
      <c r="G4832" s="97">
        <v>0.0</v>
      </c>
      <c r="H4832" s="97">
        <v>0.0</v>
      </c>
      <c r="I4832" s="97">
        <v>0.0</v>
      </c>
      <c r="J4832" s="97">
        <v>0.0</v>
      </c>
      <c r="K4832" s="22" t="s">
        <v>3531</v>
      </c>
      <c r="L4832" s="97">
        <v>0.0</v>
      </c>
      <c r="M4832" s="22" t="s">
        <v>3369</v>
      </c>
      <c r="N4832" s="22" t="s">
        <v>3360</v>
      </c>
      <c r="O4832" s="98"/>
      <c r="P4832" s="23"/>
      <c r="Q4832" s="23"/>
      <c r="R4832" s="23"/>
      <c r="S4832" s="23"/>
      <c r="T4832" s="23"/>
      <c r="U4832" s="23"/>
      <c r="V4832" s="23"/>
      <c r="W4832" s="23"/>
      <c r="X4832" s="23"/>
      <c r="Y4832" s="23"/>
      <c r="Z4832" s="23"/>
      <c r="AA4832" s="23"/>
      <c r="AB4832" s="22" t="s">
        <v>164</v>
      </c>
      <c r="AC4832" s="22" t="s">
        <v>3361</v>
      </c>
      <c r="AD4832" s="22" t="s">
        <v>7582</v>
      </c>
      <c r="AE4832" s="22" t="s">
        <v>3363</v>
      </c>
      <c r="AF4832" s="102"/>
      <c r="AG4832" s="22" t="s">
        <v>3364</v>
      </c>
      <c r="AH4832" s="22" t="s">
        <v>3365</v>
      </c>
      <c r="AI4832" s="22">
        <v>0.0</v>
      </c>
      <c r="AJ4832" s="103">
        <v>0.0</v>
      </c>
      <c r="AK4832" s="103">
        <v>0.0</v>
      </c>
      <c r="AL4832" s="104"/>
      <c r="AM4832" s="22" t="s">
        <v>7874</v>
      </c>
    </row>
    <row r="4833">
      <c r="A4833" s="85">
        <v>46218.0</v>
      </c>
      <c r="B4833" s="85">
        <v>46219.0</v>
      </c>
      <c r="C4833" s="22" t="s">
        <v>1876</v>
      </c>
      <c r="D4833" s="22" t="s">
        <v>146</v>
      </c>
      <c r="E4833" s="22" t="s">
        <v>148</v>
      </c>
      <c r="F4833" s="97">
        <v>0.0</v>
      </c>
      <c r="G4833" s="97">
        <v>0.0</v>
      </c>
      <c r="H4833" s="97">
        <v>0.0</v>
      </c>
      <c r="I4833" s="97">
        <v>0.0</v>
      </c>
      <c r="J4833" s="97">
        <v>0.0</v>
      </c>
      <c r="K4833" s="22" t="s">
        <v>3531</v>
      </c>
      <c r="L4833" s="97">
        <v>0.0</v>
      </c>
      <c r="M4833" s="22" t="s">
        <v>3369</v>
      </c>
      <c r="N4833" s="22" t="s">
        <v>3360</v>
      </c>
      <c r="O4833" s="98"/>
      <c r="P4833" s="23"/>
      <c r="Q4833" s="23"/>
      <c r="R4833" s="23"/>
      <c r="S4833" s="23"/>
      <c r="T4833" s="23"/>
      <c r="U4833" s="23"/>
      <c r="V4833" s="23"/>
      <c r="W4833" s="23"/>
      <c r="X4833" s="23"/>
      <c r="Y4833" s="23"/>
      <c r="Z4833" s="23"/>
      <c r="AA4833" s="23"/>
      <c r="AB4833" s="22" t="s">
        <v>164</v>
      </c>
      <c r="AC4833" s="22" t="s">
        <v>3361</v>
      </c>
      <c r="AD4833" s="22" t="s">
        <v>7582</v>
      </c>
      <c r="AE4833" s="22" t="s">
        <v>3363</v>
      </c>
      <c r="AF4833" s="102"/>
      <c r="AG4833" s="22" t="s">
        <v>3364</v>
      </c>
      <c r="AH4833" s="22" t="s">
        <v>3365</v>
      </c>
      <c r="AI4833" s="22">
        <v>0.0</v>
      </c>
      <c r="AJ4833" s="103">
        <v>0.0</v>
      </c>
      <c r="AK4833" s="103">
        <v>0.0</v>
      </c>
      <c r="AL4833" s="104"/>
      <c r="AM4833" s="22" t="s">
        <v>7875</v>
      </c>
    </row>
    <row r="4834">
      <c r="A4834" s="85">
        <v>46219.0</v>
      </c>
      <c r="B4834" s="85">
        <v>46220.0</v>
      </c>
      <c r="C4834" s="22" t="s">
        <v>1876</v>
      </c>
      <c r="D4834" s="22" t="s">
        <v>146</v>
      </c>
      <c r="E4834" s="22" t="s">
        <v>196</v>
      </c>
      <c r="F4834" s="97">
        <v>0.0</v>
      </c>
      <c r="G4834" s="97">
        <v>0.0</v>
      </c>
      <c r="H4834" s="97">
        <v>0.0</v>
      </c>
      <c r="I4834" s="97">
        <v>0.0</v>
      </c>
      <c r="J4834" s="97">
        <v>0.0</v>
      </c>
      <c r="K4834" s="22" t="s">
        <v>3531</v>
      </c>
      <c r="L4834" s="97">
        <v>0.0</v>
      </c>
      <c r="M4834" s="22" t="s">
        <v>3369</v>
      </c>
      <c r="N4834" s="22" t="s">
        <v>3360</v>
      </c>
      <c r="O4834" s="98"/>
      <c r="P4834" s="23"/>
      <c r="Q4834" s="23"/>
      <c r="R4834" s="23"/>
      <c r="S4834" s="23"/>
      <c r="T4834" s="23"/>
      <c r="U4834" s="23"/>
      <c r="V4834" s="23"/>
      <c r="W4834" s="23"/>
      <c r="X4834" s="23"/>
      <c r="Y4834" s="23"/>
      <c r="Z4834" s="23"/>
      <c r="AA4834" s="23"/>
      <c r="AB4834" s="22" t="s">
        <v>164</v>
      </c>
      <c r="AC4834" s="22" t="s">
        <v>3361</v>
      </c>
      <c r="AD4834" s="22" t="s">
        <v>7582</v>
      </c>
      <c r="AE4834" s="22" t="s">
        <v>3363</v>
      </c>
      <c r="AF4834" s="102"/>
      <c r="AG4834" s="22" t="s">
        <v>3364</v>
      </c>
      <c r="AH4834" s="22" t="s">
        <v>3365</v>
      </c>
      <c r="AI4834" s="22">
        <v>0.0</v>
      </c>
      <c r="AJ4834" s="103">
        <v>0.0</v>
      </c>
      <c r="AK4834" s="103">
        <v>0.0</v>
      </c>
      <c r="AL4834" s="104"/>
      <c r="AM4834" s="22" t="s">
        <v>7876</v>
      </c>
    </row>
    <row r="4835">
      <c r="A4835" s="85">
        <v>46220.0</v>
      </c>
      <c r="B4835" s="85">
        <v>46221.0</v>
      </c>
      <c r="C4835" s="22" t="s">
        <v>1876</v>
      </c>
      <c r="D4835" s="22" t="s">
        <v>146</v>
      </c>
      <c r="E4835" s="22" t="s">
        <v>288</v>
      </c>
      <c r="F4835" s="97">
        <v>0.0</v>
      </c>
      <c r="G4835" s="97">
        <v>0.0</v>
      </c>
      <c r="H4835" s="97">
        <v>0.0</v>
      </c>
      <c r="I4835" s="97">
        <v>0.0</v>
      </c>
      <c r="J4835" s="97">
        <v>0.0</v>
      </c>
      <c r="K4835" s="22" t="s">
        <v>3531</v>
      </c>
      <c r="L4835" s="97">
        <v>0.0</v>
      </c>
      <c r="M4835" s="22" t="s">
        <v>3369</v>
      </c>
      <c r="N4835" s="22" t="s">
        <v>3360</v>
      </c>
      <c r="O4835" s="98"/>
      <c r="P4835" s="23"/>
      <c r="Q4835" s="23"/>
      <c r="R4835" s="23"/>
      <c r="S4835" s="23"/>
      <c r="T4835" s="23"/>
      <c r="U4835" s="23"/>
      <c r="V4835" s="23"/>
      <c r="W4835" s="23"/>
      <c r="X4835" s="23"/>
      <c r="Y4835" s="23"/>
      <c r="Z4835" s="23"/>
      <c r="AA4835" s="23"/>
      <c r="AB4835" s="22" t="s">
        <v>164</v>
      </c>
      <c r="AC4835" s="22" t="s">
        <v>3361</v>
      </c>
      <c r="AD4835" s="22" t="s">
        <v>7582</v>
      </c>
      <c r="AE4835" s="22" t="s">
        <v>3363</v>
      </c>
      <c r="AF4835" s="102"/>
      <c r="AG4835" s="22" t="s">
        <v>3364</v>
      </c>
      <c r="AH4835" s="22" t="s">
        <v>3365</v>
      </c>
      <c r="AI4835" s="22">
        <v>0.0</v>
      </c>
      <c r="AJ4835" s="103">
        <v>0.0</v>
      </c>
      <c r="AK4835" s="103">
        <v>0.0</v>
      </c>
      <c r="AL4835" s="104"/>
      <c r="AM4835" s="22" t="s">
        <v>7877</v>
      </c>
    </row>
    <row r="4836">
      <c r="A4836" s="85">
        <v>46221.0</v>
      </c>
      <c r="B4836" s="85">
        <v>46222.0</v>
      </c>
      <c r="C4836" s="22" t="s">
        <v>1876</v>
      </c>
      <c r="D4836" s="22" t="s">
        <v>146</v>
      </c>
      <c r="E4836" s="22" t="s">
        <v>256</v>
      </c>
      <c r="F4836" s="97">
        <v>0.0</v>
      </c>
      <c r="G4836" s="97">
        <v>0.0</v>
      </c>
      <c r="H4836" s="97">
        <v>0.0</v>
      </c>
      <c r="I4836" s="97">
        <v>0.0</v>
      </c>
      <c r="J4836" s="97">
        <v>0.0</v>
      </c>
      <c r="K4836" s="22" t="s">
        <v>3531</v>
      </c>
      <c r="L4836" s="97">
        <v>0.0</v>
      </c>
      <c r="M4836" s="22" t="s">
        <v>3369</v>
      </c>
      <c r="N4836" s="22" t="s">
        <v>3360</v>
      </c>
      <c r="O4836" s="98"/>
      <c r="P4836" s="23"/>
      <c r="Q4836" s="23"/>
      <c r="R4836" s="23"/>
      <c r="S4836" s="23"/>
      <c r="T4836" s="23"/>
      <c r="U4836" s="23"/>
      <c r="V4836" s="23"/>
      <c r="W4836" s="23"/>
      <c r="X4836" s="23"/>
      <c r="Y4836" s="23"/>
      <c r="Z4836" s="23"/>
      <c r="AA4836" s="23"/>
      <c r="AB4836" s="22" t="s">
        <v>164</v>
      </c>
      <c r="AC4836" s="22" t="s">
        <v>3361</v>
      </c>
      <c r="AD4836" s="22" t="s">
        <v>7582</v>
      </c>
      <c r="AE4836" s="22" t="s">
        <v>3363</v>
      </c>
      <c r="AF4836" s="102"/>
      <c r="AG4836" s="22" t="s">
        <v>3364</v>
      </c>
      <c r="AH4836" s="22" t="s">
        <v>3365</v>
      </c>
      <c r="AI4836" s="22">
        <v>0.0</v>
      </c>
      <c r="AJ4836" s="103">
        <v>0.0</v>
      </c>
      <c r="AK4836" s="103">
        <v>0.0</v>
      </c>
      <c r="AL4836" s="104"/>
      <c r="AM4836" s="22" t="s">
        <v>7878</v>
      </c>
    </row>
    <row r="4837">
      <c r="A4837" s="85">
        <v>46222.0</v>
      </c>
      <c r="B4837" s="85">
        <v>46223.0</v>
      </c>
      <c r="C4837" s="22" t="s">
        <v>1876</v>
      </c>
      <c r="D4837" s="22" t="s">
        <v>146</v>
      </c>
      <c r="E4837" s="22" t="s">
        <v>180</v>
      </c>
      <c r="F4837" s="97">
        <v>0.0</v>
      </c>
      <c r="G4837" s="97">
        <v>0.0</v>
      </c>
      <c r="H4837" s="97">
        <v>0.0</v>
      </c>
      <c r="I4837" s="97">
        <v>0.0</v>
      </c>
      <c r="J4837" s="97">
        <v>0.0</v>
      </c>
      <c r="K4837" s="22" t="s">
        <v>3531</v>
      </c>
      <c r="L4837" s="97">
        <v>0.0</v>
      </c>
      <c r="M4837" s="22" t="s">
        <v>3369</v>
      </c>
      <c r="N4837" s="22" t="s">
        <v>3360</v>
      </c>
      <c r="O4837" s="98"/>
      <c r="P4837" s="23"/>
      <c r="Q4837" s="23"/>
      <c r="R4837" s="23"/>
      <c r="S4837" s="23"/>
      <c r="T4837" s="23"/>
      <c r="U4837" s="23"/>
      <c r="V4837" s="23"/>
      <c r="W4837" s="23"/>
      <c r="X4837" s="23"/>
      <c r="Y4837" s="23"/>
      <c r="Z4837" s="23"/>
      <c r="AA4837" s="23"/>
      <c r="AB4837" s="22" t="s">
        <v>164</v>
      </c>
      <c r="AC4837" s="22" t="s">
        <v>3361</v>
      </c>
      <c r="AD4837" s="22" t="s">
        <v>7582</v>
      </c>
      <c r="AE4837" s="22" t="s">
        <v>3363</v>
      </c>
      <c r="AF4837" s="102"/>
      <c r="AG4837" s="22" t="s">
        <v>3364</v>
      </c>
      <c r="AH4837" s="22" t="s">
        <v>3365</v>
      </c>
      <c r="AI4837" s="22">
        <v>0.0</v>
      </c>
      <c r="AJ4837" s="103">
        <v>0.0</v>
      </c>
      <c r="AK4837" s="103">
        <v>0.0</v>
      </c>
      <c r="AL4837" s="104"/>
      <c r="AM4837" s="22" t="s">
        <v>7879</v>
      </c>
    </row>
    <row r="4838">
      <c r="A4838" s="85">
        <v>46223.0</v>
      </c>
      <c r="B4838" s="85">
        <v>46224.0</v>
      </c>
      <c r="C4838" s="22" t="s">
        <v>1876</v>
      </c>
      <c r="D4838" s="22" t="s">
        <v>146</v>
      </c>
      <c r="E4838" s="22" t="s">
        <v>208</v>
      </c>
      <c r="F4838" s="97">
        <v>0.0</v>
      </c>
      <c r="G4838" s="97">
        <v>0.0</v>
      </c>
      <c r="H4838" s="97">
        <v>0.0</v>
      </c>
      <c r="I4838" s="97">
        <v>0.0</v>
      </c>
      <c r="J4838" s="97">
        <v>0.0</v>
      </c>
      <c r="K4838" s="22" t="s">
        <v>3531</v>
      </c>
      <c r="L4838" s="97">
        <v>0.0</v>
      </c>
      <c r="M4838" s="22" t="s">
        <v>3369</v>
      </c>
      <c r="N4838" s="22" t="s">
        <v>3360</v>
      </c>
      <c r="O4838" s="98"/>
      <c r="P4838" s="23"/>
      <c r="Q4838" s="23"/>
      <c r="R4838" s="23"/>
      <c r="S4838" s="23"/>
      <c r="T4838" s="23"/>
      <c r="U4838" s="23"/>
      <c r="V4838" s="23"/>
      <c r="W4838" s="23"/>
      <c r="X4838" s="23"/>
      <c r="Y4838" s="23"/>
      <c r="Z4838" s="23"/>
      <c r="AA4838" s="23"/>
      <c r="AB4838" s="22" t="s">
        <v>164</v>
      </c>
      <c r="AC4838" s="22" t="s">
        <v>3361</v>
      </c>
      <c r="AD4838" s="22" t="s">
        <v>7582</v>
      </c>
      <c r="AE4838" s="22" t="s">
        <v>3363</v>
      </c>
      <c r="AF4838" s="102"/>
      <c r="AG4838" s="22" t="s">
        <v>3364</v>
      </c>
      <c r="AH4838" s="22" t="s">
        <v>3365</v>
      </c>
      <c r="AI4838" s="22">
        <v>0.0</v>
      </c>
      <c r="AJ4838" s="103">
        <v>0.0</v>
      </c>
      <c r="AK4838" s="103">
        <v>0.0</v>
      </c>
      <c r="AL4838" s="104"/>
      <c r="AM4838" s="22" t="s">
        <v>7880</v>
      </c>
    </row>
    <row r="4839">
      <c r="A4839" s="85">
        <v>46224.0</v>
      </c>
      <c r="B4839" s="85">
        <v>46225.0</v>
      </c>
      <c r="C4839" s="22" t="s">
        <v>1876</v>
      </c>
      <c r="D4839" s="22" t="s">
        <v>146</v>
      </c>
      <c r="E4839" s="22" t="s">
        <v>303</v>
      </c>
      <c r="F4839" s="97">
        <v>0.0</v>
      </c>
      <c r="G4839" s="97">
        <v>0.0</v>
      </c>
      <c r="H4839" s="97">
        <v>0.0</v>
      </c>
      <c r="I4839" s="97">
        <v>0.0</v>
      </c>
      <c r="J4839" s="97">
        <v>0.0</v>
      </c>
      <c r="K4839" s="22" t="s">
        <v>3531</v>
      </c>
      <c r="L4839" s="97">
        <v>0.0</v>
      </c>
      <c r="M4839" s="22" t="s">
        <v>3369</v>
      </c>
      <c r="N4839" s="22" t="s">
        <v>3360</v>
      </c>
      <c r="O4839" s="98"/>
      <c r="P4839" s="23"/>
      <c r="Q4839" s="23"/>
      <c r="R4839" s="23"/>
      <c r="S4839" s="23"/>
      <c r="T4839" s="23"/>
      <c r="U4839" s="23"/>
      <c r="V4839" s="23"/>
      <c r="W4839" s="23"/>
      <c r="X4839" s="23"/>
      <c r="Y4839" s="23"/>
      <c r="Z4839" s="23"/>
      <c r="AA4839" s="23"/>
      <c r="AB4839" s="22" t="s">
        <v>164</v>
      </c>
      <c r="AC4839" s="22" t="s">
        <v>3361</v>
      </c>
      <c r="AD4839" s="22" t="s">
        <v>7582</v>
      </c>
      <c r="AE4839" s="22" t="s">
        <v>3363</v>
      </c>
      <c r="AF4839" s="102"/>
      <c r="AG4839" s="22" t="s">
        <v>3364</v>
      </c>
      <c r="AH4839" s="22" t="s">
        <v>3365</v>
      </c>
      <c r="AI4839" s="22">
        <v>0.0</v>
      </c>
      <c r="AJ4839" s="103">
        <v>0.0</v>
      </c>
      <c r="AK4839" s="103">
        <v>0.0</v>
      </c>
      <c r="AL4839" s="104"/>
      <c r="AM4839" s="22" t="s">
        <v>7881</v>
      </c>
    </row>
    <row r="4840">
      <c r="A4840" s="85">
        <v>46225.0</v>
      </c>
      <c r="B4840" s="85">
        <v>46226.0</v>
      </c>
      <c r="C4840" s="22" t="s">
        <v>1876</v>
      </c>
      <c r="D4840" s="22" t="s">
        <v>146</v>
      </c>
      <c r="E4840" s="22" t="s">
        <v>148</v>
      </c>
      <c r="F4840" s="97">
        <v>0.0</v>
      </c>
      <c r="G4840" s="97">
        <v>0.0</v>
      </c>
      <c r="H4840" s="97">
        <v>0.0</v>
      </c>
      <c r="I4840" s="97">
        <v>0.0</v>
      </c>
      <c r="J4840" s="97">
        <v>0.0</v>
      </c>
      <c r="K4840" s="22" t="s">
        <v>3531</v>
      </c>
      <c r="L4840" s="97">
        <v>0.0</v>
      </c>
      <c r="M4840" s="22" t="s">
        <v>3369</v>
      </c>
      <c r="N4840" s="22" t="s">
        <v>3360</v>
      </c>
      <c r="O4840" s="98"/>
      <c r="P4840" s="23"/>
      <c r="Q4840" s="23"/>
      <c r="R4840" s="23"/>
      <c r="S4840" s="23"/>
      <c r="T4840" s="23"/>
      <c r="U4840" s="23"/>
      <c r="V4840" s="23"/>
      <c r="W4840" s="23"/>
      <c r="X4840" s="23"/>
      <c r="Y4840" s="23"/>
      <c r="Z4840" s="23"/>
      <c r="AA4840" s="23"/>
      <c r="AB4840" s="22" t="s">
        <v>164</v>
      </c>
      <c r="AC4840" s="22" t="s">
        <v>3361</v>
      </c>
      <c r="AD4840" s="22" t="s">
        <v>7582</v>
      </c>
      <c r="AE4840" s="22" t="s">
        <v>3363</v>
      </c>
      <c r="AF4840" s="102"/>
      <c r="AG4840" s="22" t="s">
        <v>3364</v>
      </c>
      <c r="AH4840" s="22" t="s">
        <v>3365</v>
      </c>
      <c r="AI4840" s="22">
        <v>0.0</v>
      </c>
      <c r="AJ4840" s="103">
        <v>0.0</v>
      </c>
      <c r="AK4840" s="103">
        <v>0.0</v>
      </c>
      <c r="AL4840" s="104"/>
      <c r="AM4840" s="22" t="s">
        <v>7882</v>
      </c>
    </row>
    <row r="4841">
      <c r="A4841" s="85">
        <v>46226.0</v>
      </c>
      <c r="B4841" s="85">
        <v>46227.0</v>
      </c>
      <c r="C4841" s="22" t="s">
        <v>1876</v>
      </c>
      <c r="D4841" s="22" t="s">
        <v>146</v>
      </c>
      <c r="E4841" s="22" t="s">
        <v>196</v>
      </c>
      <c r="F4841" s="97">
        <v>0.0</v>
      </c>
      <c r="G4841" s="97">
        <v>0.0</v>
      </c>
      <c r="H4841" s="97">
        <v>0.0</v>
      </c>
      <c r="I4841" s="97">
        <v>0.0</v>
      </c>
      <c r="J4841" s="97">
        <v>0.0</v>
      </c>
      <c r="K4841" s="22" t="s">
        <v>3531</v>
      </c>
      <c r="L4841" s="97">
        <v>0.0</v>
      </c>
      <c r="M4841" s="22" t="s">
        <v>3369</v>
      </c>
      <c r="N4841" s="22" t="s">
        <v>3360</v>
      </c>
      <c r="O4841" s="98"/>
      <c r="P4841" s="23"/>
      <c r="Q4841" s="23"/>
      <c r="R4841" s="23"/>
      <c r="S4841" s="23"/>
      <c r="T4841" s="23"/>
      <c r="U4841" s="23"/>
      <c r="V4841" s="23"/>
      <c r="W4841" s="23"/>
      <c r="X4841" s="23"/>
      <c r="Y4841" s="23"/>
      <c r="Z4841" s="23"/>
      <c r="AA4841" s="23"/>
      <c r="AB4841" s="22" t="s">
        <v>164</v>
      </c>
      <c r="AC4841" s="22" t="s">
        <v>3361</v>
      </c>
      <c r="AD4841" s="22" t="s">
        <v>7582</v>
      </c>
      <c r="AE4841" s="22" t="s">
        <v>3363</v>
      </c>
      <c r="AF4841" s="102"/>
      <c r="AG4841" s="22" t="s">
        <v>3364</v>
      </c>
      <c r="AH4841" s="22" t="s">
        <v>3365</v>
      </c>
      <c r="AI4841" s="22">
        <v>0.0</v>
      </c>
      <c r="AJ4841" s="103">
        <v>0.0</v>
      </c>
      <c r="AK4841" s="103">
        <v>0.0</v>
      </c>
      <c r="AL4841" s="104"/>
      <c r="AM4841" s="22" t="s">
        <v>7883</v>
      </c>
    </row>
    <row r="4842">
      <c r="A4842" s="85">
        <v>46227.0</v>
      </c>
      <c r="B4842" s="85">
        <v>46228.0</v>
      </c>
      <c r="C4842" s="22" t="s">
        <v>1876</v>
      </c>
      <c r="D4842" s="22" t="s">
        <v>146</v>
      </c>
      <c r="E4842" s="22" t="s">
        <v>288</v>
      </c>
      <c r="F4842" s="97">
        <v>0.0</v>
      </c>
      <c r="G4842" s="97">
        <v>0.0</v>
      </c>
      <c r="H4842" s="97">
        <v>0.0</v>
      </c>
      <c r="I4842" s="97">
        <v>0.0</v>
      </c>
      <c r="J4842" s="97">
        <v>0.0</v>
      </c>
      <c r="K4842" s="22" t="s">
        <v>3531</v>
      </c>
      <c r="L4842" s="97">
        <v>0.0</v>
      </c>
      <c r="M4842" s="22" t="s">
        <v>3369</v>
      </c>
      <c r="N4842" s="22" t="s">
        <v>3360</v>
      </c>
      <c r="O4842" s="98"/>
      <c r="P4842" s="23"/>
      <c r="Q4842" s="23"/>
      <c r="R4842" s="23"/>
      <c r="S4842" s="23"/>
      <c r="T4842" s="23"/>
      <c r="U4842" s="23"/>
      <c r="V4842" s="23"/>
      <c r="W4842" s="23"/>
      <c r="X4842" s="23"/>
      <c r="Y4842" s="23"/>
      <c r="Z4842" s="23"/>
      <c r="AA4842" s="23"/>
      <c r="AB4842" s="22" t="s">
        <v>164</v>
      </c>
      <c r="AC4842" s="22" t="s">
        <v>3361</v>
      </c>
      <c r="AD4842" s="22" t="s">
        <v>7582</v>
      </c>
      <c r="AE4842" s="22" t="s">
        <v>3363</v>
      </c>
      <c r="AF4842" s="102"/>
      <c r="AG4842" s="22" t="s">
        <v>3364</v>
      </c>
      <c r="AH4842" s="22" t="s">
        <v>3365</v>
      </c>
      <c r="AI4842" s="22">
        <v>0.0</v>
      </c>
      <c r="AJ4842" s="103">
        <v>0.0</v>
      </c>
      <c r="AK4842" s="103">
        <v>0.0</v>
      </c>
      <c r="AL4842" s="104"/>
      <c r="AM4842" s="22" t="s">
        <v>7884</v>
      </c>
    </row>
    <row r="4843">
      <c r="A4843" s="85">
        <v>46228.0</v>
      </c>
      <c r="B4843" s="85">
        <v>46229.0</v>
      </c>
      <c r="C4843" s="22" t="s">
        <v>1876</v>
      </c>
      <c r="D4843" s="22" t="s">
        <v>146</v>
      </c>
      <c r="E4843" s="22" t="s">
        <v>256</v>
      </c>
      <c r="F4843" s="97">
        <v>0.0</v>
      </c>
      <c r="G4843" s="97">
        <v>0.0</v>
      </c>
      <c r="H4843" s="97">
        <v>0.0</v>
      </c>
      <c r="I4843" s="97">
        <v>0.0</v>
      </c>
      <c r="J4843" s="97">
        <v>0.0</v>
      </c>
      <c r="K4843" s="22" t="s">
        <v>3531</v>
      </c>
      <c r="L4843" s="97">
        <v>0.0</v>
      </c>
      <c r="M4843" s="22" t="s">
        <v>3369</v>
      </c>
      <c r="N4843" s="22" t="s">
        <v>3360</v>
      </c>
      <c r="O4843" s="98"/>
      <c r="P4843" s="23"/>
      <c r="Q4843" s="23"/>
      <c r="R4843" s="23"/>
      <c r="S4843" s="23"/>
      <c r="T4843" s="23"/>
      <c r="U4843" s="23"/>
      <c r="V4843" s="23"/>
      <c r="W4843" s="23"/>
      <c r="X4843" s="23"/>
      <c r="Y4843" s="23"/>
      <c r="Z4843" s="23"/>
      <c r="AA4843" s="23"/>
      <c r="AB4843" s="22" t="s">
        <v>164</v>
      </c>
      <c r="AC4843" s="22" t="s">
        <v>3361</v>
      </c>
      <c r="AD4843" s="22" t="s">
        <v>7582</v>
      </c>
      <c r="AE4843" s="22" t="s">
        <v>3363</v>
      </c>
      <c r="AF4843" s="102"/>
      <c r="AG4843" s="22" t="s">
        <v>3364</v>
      </c>
      <c r="AH4843" s="22" t="s">
        <v>3365</v>
      </c>
      <c r="AI4843" s="22">
        <v>0.0</v>
      </c>
      <c r="AJ4843" s="103">
        <v>0.0</v>
      </c>
      <c r="AK4843" s="103">
        <v>0.0</v>
      </c>
      <c r="AL4843" s="104"/>
      <c r="AM4843" s="22" t="s">
        <v>7885</v>
      </c>
    </row>
    <row r="4844">
      <c r="A4844" s="85">
        <v>46229.0</v>
      </c>
      <c r="B4844" s="85">
        <v>46230.0</v>
      </c>
      <c r="C4844" s="22" t="s">
        <v>1876</v>
      </c>
      <c r="D4844" s="22" t="s">
        <v>146</v>
      </c>
      <c r="E4844" s="22" t="s">
        <v>180</v>
      </c>
      <c r="F4844" s="97">
        <v>0.0</v>
      </c>
      <c r="G4844" s="97">
        <v>0.0</v>
      </c>
      <c r="H4844" s="97">
        <v>0.0</v>
      </c>
      <c r="I4844" s="97">
        <v>0.0</v>
      </c>
      <c r="J4844" s="97">
        <v>0.0</v>
      </c>
      <c r="K4844" s="22" t="s">
        <v>3531</v>
      </c>
      <c r="L4844" s="97">
        <v>0.0</v>
      </c>
      <c r="M4844" s="22" t="s">
        <v>3369</v>
      </c>
      <c r="N4844" s="22" t="s">
        <v>3360</v>
      </c>
      <c r="O4844" s="98"/>
      <c r="P4844" s="23"/>
      <c r="Q4844" s="23"/>
      <c r="R4844" s="23"/>
      <c r="S4844" s="23"/>
      <c r="T4844" s="23"/>
      <c r="U4844" s="23"/>
      <c r="V4844" s="23"/>
      <c r="W4844" s="23"/>
      <c r="X4844" s="23"/>
      <c r="Y4844" s="23"/>
      <c r="Z4844" s="23"/>
      <c r="AA4844" s="23"/>
      <c r="AB4844" s="22" t="s">
        <v>164</v>
      </c>
      <c r="AC4844" s="22" t="s">
        <v>3361</v>
      </c>
      <c r="AD4844" s="22" t="s">
        <v>7582</v>
      </c>
      <c r="AE4844" s="22" t="s">
        <v>3363</v>
      </c>
      <c r="AF4844" s="102"/>
      <c r="AG4844" s="22" t="s">
        <v>3364</v>
      </c>
      <c r="AH4844" s="22" t="s">
        <v>3365</v>
      </c>
      <c r="AI4844" s="22">
        <v>0.0</v>
      </c>
      <c r="AJ4844" s="103">
        <v>0.0</v>
      </c>
      <c r="AK4844" s="103">
        <v>0.0</v>
      </c>
      <c r="AL4844" s="104"/>
      <c r="AM4844" s="22" t="s">
        <v>7886</v>
      </c>
    </row>
    <row r="4845">
      <c r="A4845" s="85">
        <v>46230.0</v>
      </c>
      <c r="B4845" s="85">
        <v>46231.0</v>
      </c>
      <c r="C4845" s="22" t="s">
        <v>1876</v>
      </c>
      <c r="D4845" s="22" t="s">
        <v>146</v>
      </c>
      <c r="E4845" s="22" t="s">
        <v>208</v>
      </c>
      <c r="F4845" s="97">
        <v>0.0</v>
      </c>
      <c r="G4845" s="97">
        <v>0.0</v>
      </c>
      <c r="H4845" s="97">
        <v>0.0</v>
      </c>
      <c r="I4845" s="97">
        <v>0.0</v>
      </c>
      <c r="J4845" s="97">
        <v>0.0</v>
      </c>
      <c r="K4845" s="22" t="s">
        <v>3531</v>
      </c>
      <c r="L4845" s="97">
        <v>0.0</v>
      </c>
      <c r="M4845" s="22" t="s">
        <v>3369</v>
      </c>
      <c r="N4845" s="22" t="s">
        <v>3360</v>
      </c>
      <c r="O4845" s="98"/>
      <c r="P4845" s="23"/>
      <c r="Q4845" s="23"/>
      <c r="R4845" s="23"/>
      <c r="S4845" s="23"/>
      <c r="T4845" s="23"/>
      <c r="U4845" s="23"/>
      <c r="V4845" s="23"/>
      <c r="W4845" s="23"/>
      <c r="X4845" s="23"/>
      <c r="Y4845" s="23"/>
      <c r="Z4845" s="23"/>
      <c r="AA4845" s="23"/>
      <c r="AB4845" s="22" t="s">
        <v>164</v>
      </c>
      <c r="AC4845" s="22" t="s">
        <v>3361</v>
      </c>
      <c r="AD4845" s="22" t="s">
        <v>7582</v>
      </c>
      <c r="AE4845" s="22" t="s">
        <v>3363</v>
      </c>
      <c r="AF4845" s="102"/>
      <c r="AG4845" s="22" t="s">
        <v>3364</v>
      </c>
      <c r="AH4845" s="22" t="s">
        <v>3365</v>
      </c>
      <c r="AI4845" s="22">
        <v>0.0</v>
      </c>
      <c r="AJ4845" s="103">
        <v>0.0</v>
      </c>
      <c r="AK4845" s="103">
        <v>0.0</v>
      </c>
      <c r="AL4845" s="104"/>
      <c r="AM4845" s="22" t="s">
        <v>7887</v>
      </c>
    </row>
    <row r="4846">
      <c r="A4846" s="85">
        <v>46231.0</v>
      </c>
      <c r="B4846" s="85">
        <v>46232.0</v>
      </c>
      <c r="C4846" s="22" t="s">
        <v>1876</v>
      </c>
      <c r="D4846" s="22" t="s">
        <v>146</v>
      </c>
      <c r="E4846" s="22" t="s">
        <v>303</v>
      </c>
      <c r="F4846" s="97">
        <v>0.0</v>
      </c>
      <c r="G4846" s="97">
        <v>0.0</v>
      </c>
      <c r="H4846" s="97">
        <v>0.0</v>
      </c>
      <c r="I4846" s="97">
        <v>0.0</v>
      </c>
      <c r="J4846" s="97">
        <v>0.0</v>
      </c>
      <c r="K4846" s="22" t="s">
        <v>3531</v>
      </c>
      <c r="L4846" s="97">
        <v>0.0</v>
      </c>
      <c r="M4846" s="22" t="s">
        <v>3369</v>
      </c>
      <c r="N4846" s="22" t="s">
        <v>3360</v>
      </c>
      <c r="O4846" s="98"/>
      <c r="P4846" s="23"/>
      <c r="Q4846" s="23"/>
      <c r="R4846" s="23"/>
      <c r="S4846" s="23"/>
      <c r="T4846" s="23"/>
      <c r="U4846" s="23"/>
      <c r="V4846" s="23"/>
      <c r="W4846" s="23"/>
      <c r="X4846" s="23"/>
      <c r="Y4846" s="23"/>
      <c r="Z4846" s="23"/>
      <c r="AA4846" s="23"/>
      <c r="AB4846" s="22" t="s">
        <v>164</v>
      </c>
      <c r="AC4846" s="22" t="s">
        <v>3361</v>
      </c>
      <c r="AD4846" s="22" t="s">
        <v>7582</v>
      </c>
      <c r="AE4846" s="22" t="s">
        <v>3363</v>
      </c>
      <c r="AF4846" s="102"/>
      <c r="AG4846" s="22" t="s">
        <v>3364</v>
      </c>
      <c r="AH4846" s="22" t="s">
        <v>3365</v>
      </c>
      <c r="AI4846" s="22">
        <v>0.0</v>
      </c>
      <c r="AJ4846" s="103">
        <v>0.0</v>
      </c>
      <c r="AK4846" s="103">
        <v>0.0</v>
      </c>
      <c r="AL4846" s="104"/>
      <c r="AM4846" s="22" t="s">
        <v>7888</v>
      </c>
    </row>
    <row r="4847">
      <c r="A4847" s="85">
        <v>46232.0</v>
      </c>
      <c r="B4847" s="85">
        <v>46233.0</v>
      </c>
      <c r="C4847" s="22" t="s">
        <v>1876</v>
      </c>
      <c r="D4847" s="22" t="s">
        <v>146</v>
      </c>
      <c r="E4847" s="22" t="s">
        <v>148</v>
      </c>
      <c r="F4847" s="97">
        <v>0.0</v>
      </c>
      <c r="G4847" s="97">
        <v>0.0</v>
      </c>
      <c r="H4847" s="97">
        <v>0.0</v>
      </c>
      <c r="I4847" s="97">
        <v>0.0</v>
      </c>
      <c r="J4847" s="97">
        <v>0.0</v>
      </c>
      <c r="K4847" s="22" t="s">
        <v>3531</v>
      </c>
      <c r="L4847" s="97">
        <v>0.0</v>
      </c>
      <c r="M4847" s="22" t="s">
        <v>3369</v>
      </c>
      <c r="N4847" s="22" t="s">
        <v>3360</v>
      </c>
      <c r="O4847" s="98"/>
      <c r="P4847" s="23"/>
      <c r="Q4847" s="23"/>
      <c r="R4847" s="23"/>
      <c r="S4847" s="23"/>
      <c r="T4847" s="23"/>
      <c r="U4847" s="23"/>
      <c r="V4847" s="23"/>
      <c r="W4847" s="23"/>
      <c r="X4847" s="23"/>
      <c r="Y4847" s="23"/>
      <c r="Z4847" s="23"/>
      <c r="AA4847" s="23"/>
      <c r="AB4847" s="22" t="s">
        <v>164</v>
      </c>
      <c r="AC4847" s="22" t="s">
        <v>3361</v>
      </c>
      <c r="AD4847" s="22" t="s">
        <v>7582</v>
      </c>
      <c r="AE4847" s="22" t="s">
        <v>3363</v>
      </c>
      <c r="AF4847" s="102"/>
      <c r="AG4847" s="22" t="s">
        <v>3364</v>
      </c>
      <c r="AH4847" s="22" t="s">
        <v>3365</v>
      </c>
      <c r="AI4847" s="22">
        <v>0.0</v>
      </c>
      <c r="AJ4847" s="103">
        <v>0.0</v>
      </c>
      <c r="AK4847" s="103">
        <v>0.0</v>
      </c>
      <c r="AL4847" s="104"/>
      <c r="AM4847" s="22" t="s">
        <v>7889</v>
      </c>
    </row>
    <row r="4848">
      <c r="A4848" s="85">
        <v>46233.0</v>
      </c>
      <c r="B4848" s="85">
        <v>46234.0</v>
      </c>
      <c r="C4848" s="22" t="s">
        <v>1876</v>
      </c>
      <c r="D4848" s="22" t="s">
        <v>146</v>
      </c>
      <c r="E4848" s="22" t="s">
        <v>196</v>
      </c>
      <c r="F4848" s="97">
        <v>0.0</v>
      </c>
      <c r="G4848" s="97">
        <v>0.0</v>
      </c>
      <c r="H4848" s="97">
        <v>0.0</v>
      </c>
      <c r="I4848" s="97">
        <v>0.0</v>
      </c>
      <c r="J4848" s="97">
        <v>0.0</v>
      </c>
      <c r="K4848" s="22" t="s">
        <v>3531</v>
      </c>
      <c r="L4848" s="97">
        <v>0.0</v>
      </c>
      <c r="M4848" s="22" t="s">
        <v>3369</v>
      </c>
      <c r="N4848" s="22" t="s">
        <v>3360</v>
      </c>
      <c r="O4848" s="98"/>
      <c r="P4848" s="23"/>
      <c r="Q4848" s="23"/>
      <c r="R4848" s="23"/>
      <c r="S4848" s="23"/>
      <c r="T4848" s="23"/>
      <c r="U4848" s="23"/>
      <c r="V4848" s="23"/>
      <c r="W4848" s="23"/>
      <c r="X4848" s="23"/>
      <c r="Y4848" s="23"/>
      <c r="Z4848" s="23"/>
      <c r="AA4848" s="23"/>
      <c r="AB4848" s="22" t="s">
        <v>164</v>
      </c>
      <c r="AC4848" s="22" t="s">
        <v>3361</v>
      </c>
      <c r="AD4848" s="22" t="s">
        <v>7582</v>
      </c>
      <c r="AE4848" s="22" t="s">
        <v>3363</v>
      </c>
      <c r="AF4848" s="102"/>
      <c r="AG4848" s="22" t="s">
        <v>3364</v>
      </c>
      <c r="AH4848" s="22" t="s">
        <v>3365</v>
      </c>
      <c r="AI4848" s="22">
        <v>0.0</v>
      </c>
      <c r="AJ4848" s="103">
        <v>0.0</v>
      </c>
      <c r="AK4848" s="103">
        <v>0.0</v>
      </c>
      <c r="AL4848" s="104"/>
      <c r="AM4848" s="22" t="s">
        <v>7890</v>
      </c>
    </row>
    <row r="4849">
      <c r="A4849" s="85">
        <v>46234.0</v>
      </c>
      <c r="B4849" s="85">
        <v>46235.0</v>
      </c>
      <c r="C4849" s="22" t="s">
        <v>1876</v>
      </c>
      <c r="D4849" s="22" t="s">
        <v>146</v>
      </c>
      <c r="E4849" s="22" t="s">
        <v>288</v>
      </c>
      <c r="F4849" s="97">
        <v>0.0</v>
      </c>
      <c r="G4849" s="97">
        <v>0.0</v>
      </c>
      <c r="H4849" s="97">
        <v>0.0</v>
      </c>
      <c r="I4849" s="97">
        <v>0.0</v>
      </c>
      <c r="J4849" s="97">
        <v>0.0</v>
      </c>
      <c r="K4849" s="22" t="s">
        <v>3531</v>
      </c>
      <c r="L4849" s="97">
        <v>0.0</v>
      </c>
      <c r="M4849" s="22" t="s">
        <v>3369</v>
      </c>
      <c r="N4849" s="22" t="s">
        <v>3360</v>
      </c>
      <c r="O4849" s="98"/>
      <c r="P4849" s="23"/>
      <c r="Q4849" s="23"/>
      <c r="R4849" s="23"/>
      <c r="S4849" s="23"/>
      <c r="T4849" s="23"/>
      <c r="U4849" s="23"/>
      <c r="V4849" s="23"/>
      <c r="W4849" s="23"/>
      <c r="X4849" s="23"/>
      <c r="Y4849" s="23"/>
      <c r="Z4849" s="23"/>
      <c r="AA4849" s="23"/>
      <c r="AB4849" s="22" t="s">
        <v>164</v>
      </c>
      <c r="AC4849" s="22" t="s">
        <v>3361</v>
      </c>
      <c r="AD4849" s="22" t="s">
        <v>7582</v>
      </c>
      <c r="AE4849" s="22" t="s">
        <v>3363</v>
      </c>
      <c r="AF4849" s="102"/>
      <c r="AG4849" s="22" t="s">
        <v>3364</v>
      </c>
      <c r="AH4849" s="22" t="s">
        <v>3365</v>
      </c>
      <c r="AI4849" s="22">
        <v>0.0</v>
      </c>
      <c r="AJ4849" s="103">
        <v>0.0</v>
      </c>
      <c r="AK4849" s="103">
        <v>0.0</v>
      </c>
      <c r="AL4849" s="104"/>
      <c r="AM4849" s="22" t="s">
        <v>7891</v>
      </c>
    </row>
    <row r="4850">
      <c r="A4850" s="85">
        <v>46235.0</v>
      </c>
      <c r="B4850" s="85">
        <v>46236.0</v>
      </c>
      <c r="C4850" s="22" t="s">
        <v>1876</v>
      </c>
      <c r="D4850" s="22" t="s">
        <v>146</v>
      </c>
      <c r="E4850" s="22" t="s">
        <v>256</v>
      </c>
      <c r="F4850" s="97">
        <v>0.0</v>
      </c>
      <c r="G4850" s="97">
        <v>0.0</v>
      </c>
      <c r="H4850" s="97">
        <v>0.0</v>
      </c>
      <c r="I4850" s="97">
        <v>0.0</v>
      </c>
      <c r="J4850" s="97">
        <v>0.0</v>
      </c>
      <c r="K4850" s="22" t="s">
        <v>3531</v>
      </c>
      <c r="L4850" s="97">
        <v>0.0</v>
      </c>
      <c r="M4850" s="22" t="s">
        <v>3369</v>
      </c>
      <c r="N4850" s="22" t="s">
        <v>3360</v>
      </c>
      <c r="O4850" s="98"/>
      <c r="P4850" s="23"/>
      <c r="Q4850" s="23"/>
      <c r="R4850" s="23"/>
      <c r="S4850" s="23"/>
      <c r="T4850" s="23"/>
      <c r="U4850" s="23"/>
      <c r="V4850" s="23"/>
      <c r="W4850" s="23"/>
      <c r="X4850" s="23"/>
      <c r="Y4850" s="23"/>
      <c r="Z4850" s="23"/>
      <c r="AA4850" s="23"/>
      <c r="AB4850" s="22" t="s">
        <v>164</v>
      </c>
      <c r="AC4850" s="22" t="s">
        <v>3361</v>
      </c>
      <c r="AD4850" s="22" t="s">
        <v>7582</v>
      </c>
      <c r="AE4850" s="22" t="s">
        <v>3363</v>
      </c>
      <c r="AF4850" s="102"/>
      <c r="AG4850" s="22" t="s">
        <v>3364</v>
      </c>
      <c r="AH4850" s="22" t="s">
        <v>3365</v>
      </c>
      <c r="AI4850" s="22">
        <v>0.0</v>
      </c>
      <c r="AJ4850" s="103">
        <v>0.0</v>
      </c>
      <c r="AK4850" s="103">
        <v>0.0</v>
      </c>
      <c r="AL4850" s="104"/>
      <c r="AM4850" s="22" t="s">
        <v>7892</v>
      </c>
    </row>
    <row r="4851">
      <c r="A4851" s="85">
        <v>46236.0</v>
      </c>
      <c r="B4851" s="85">
        <v>46237.0</v>
      </c>
      <c r="C4851" s="22" t="s">
        <v>1876</v>
      </c>
      <c r="D4851" s="22" t="s">
        <v>146</v>
      </c>
      <c r="E4851" s="22" t="s">
        <v>180</v>
      </c>
      <c r="F4851" s="97">
        <v>0.0</v>
      </c>
      <c r="G4851" s="97">
        <v>0.0</v>
      </c>
      <c r="H4851" s="97">
        <v>0.0</v>
      </c>
      <c r="I4851" s="97">
        <v>0.0</v>
      </c>
      <c r="J4851" s="97">
        <v>0.0</v>
      </c>
      <c r="K4851" s="22" t="s">
        <v>3531</v>
      </c>
      <c r="L4851" s="97">
        <v>0.0</v>
      </c>
      <c r="M4851" s="22" t="s">
        <v>3369</v>
      </c>
      <c r="N4851" s="22" t="s">
        <v>3360</v>
      </c>
      <c r="O4851" s="98"/>
      <c r="P4851" s="23"/>
      <c r="Q4851" s="23"/>
      <c r="R4851" s="23"/>
      <c r="S4851" s="23"/>
      <c r="T4851" s="23"/>
      <c r="U4851" s="23"/>
      <c r="V4851" s="23"/>
      <c r="W4851" s="23"/>
      <c r="X4851" s="23"/>
      <c r="Y4851" s="23"/>
      <c r="Z4851" s="23"/>
      <c r="AA4851" s="23"/>
      <c r="AB4851" s="22" t="s">
        <v>164</v>
      </c>
      <c r="AC4851" s="22" t="s">
        <v>3361</v>
      </c>
      <c r="AD4851" s="22" t="s">
        <v>7582</v>
      </c>
      <c r="AE4851" s="22" t="s">
        <v>3363</v>
      </c>
      <c r="AF4851" s="102"/>
      <c r="AG4851" s="22" t="s">
        <v>3364</v>
      </c>
      <c r="AH4851" s="22" t="s">
        <v>3365</v>
      </c>
      <c r="AI4851" s="22">
        <v>0.0</v>
      </c>
      <c r="AJ4851" s="103">
        <v>0.0</v>
      </c>
      <c r="AK4851" s="103">
        <v>0.0</v>
      </c>
      <c r="AL4851" s="104"/>
      <c r="AM4851" s="22" t="s">
        <v>7893</v>
      </c>
    </row>
    <row r="4852">
      <c r="A4852" s="85">
        <v>46237.0</v>
      </c>
      <c r="B4852" s="85">
        <v>46238.0</v>
      </c>
      <c r="C4852" s="22" t="s">
        <v>1876</v>
      </c>
      <c r="D4852" s="22" t="s">
        <v>146</v>
      </c>
      <c r="E4852" s="22" t="s">
        <v>208</v>
      </c>
      <c r="F4852" s="97">
        <v>0.0</v>
      </c>
      <c r="G4852" s="97">
        <v>0.0</v>
      </c>
      <c r="H4852" s="97">
        <v>0.0</v>
      </c>
      <c r="I4852" s="97">
        <v>0.0</v>
      </c>
      <c r="J4852" s="97">
        <v>0.0</v>
      </c>
      <c r="K4852" s="22" t="s">
        <v>3531</v>
      </c>
      <c r="L4852" s="97">
        <v>0.0</v>
      </c>
      <c r="M4852" s="22" t="s">
        <v>3369</v>
      </c>
      <c r="N4852" s="22" t="s">
        <v>3360</v>
      </c>
      <c r="O4852" s="98"/>
      <c r="P4852" s="23"/>
      <c r="Q4852" s="23"/>
      <c r="R4852" s="23"/>
      <c r="S4852" s="23"/>
      <c r="T4852" s="23"/>
      <c r="U4852" s="23"/>
      <c r="V4852" s="23"/>
      <c r="W4852" s="23"/>
      <c r="X4852" s="23"/>
      <c r="Y4852" s="23"/>
      <c r="Z4852" s="23"/>
      <c r="AA4852" s="23"/>
      <c r="AB4852" s="22" t="s">
        <v>164</v>
      </c>
      <c r="AC4852" s="22" t="s">
        <v>3361</v>
      </c>
      <c r="AD4852" s="22" t="s">
        <v>7582</v>
      </c>
      <c r="AE4852" s="22" t="s">
        <v>3363</v>
      </c>
      <c r="AF4852" s="102"/>
      <c r="AG4852" s="22" t="s">
        <v>3364</v>
      </c>
      <c r="AH4852" s="22" t="s">
        <v>3365</v>
      </c>
      <c r="AI4852" s="22">
        <v>0.0</v>
      </c>
      <c r="AJ4852" s="103">
        <v>0.0</v>
      </c>
      <c r="AK4852" s="103">
        <v>0.0</v>
      </c>
      <c r="AL4852" s="104"/>
      <c r="AM4852" s="22" t="s">
        <v>7894</v>
      </c>
    </row>
    <row r="4853">
      <c r="A4853" s="85">
        <v>46238.0</v>
      </c>
      <c r="B4853" s="85">
        <v>46239.0</v>
      </c>
      <c r="C4853" s="22" t="s">
        <v>1876</v>
      </c>
      <c r="D4853" s="22" t="s">
        <v>146</v>
      </c>
      <c r="E4853" s="22" t="s">
        <v>303</v>
      </c>
      <c r="F4853" s="97">
        <v>0.0</v>
      </c>
      <c r="G4853" s="97">
        <v>0.0</v>
      </c>
      <c r="H4853" s="97">
        <v>0.0</v>
      </c>
      <c r="I4853" s="97">
        <v>0.0</v>
      </c>
      <c r="J4853" s="97">
        <v>0.0</v>
      </c>
      <c r="K4853" s="22" t="s">
        <v>3531</v>
      </c>
      <c r="L4853" s="97">
        <v>0.0</v>
      </c>
      <c r="M4853" s="22" t="s">
        <v>3369</v>
      </c>
      <c r="N4853" s="22" t="s">
        <v>3360</v>
      </c>
      <c r="O4853" s="98"/>
      <c r="P4853" s="23"/>
      <c r="Q4853" s="23"/>
      <c r="R4853" s="23"/>
      <c r="S4853" s="23"/>
      <c r="T4853" s="23"/>
      <c r="U4853" s="23"/>
      <c r="V4853" s="23"/>
      <c r="W4853" s="23"/>
      <c r="X4853" s="23"/>
      <c r="Y4853" s="23"/>
      <c r="Z4853" s="23"/>
      <c r="AA4853" s="23"/>
      <c r="AB4853" s="22" t="s">
        <v>164</v>
      </c>
      <c r="AC4853" s="22" t="s">
        <v>3361</v>
      </c>
      <c r="AD4853" s="22" t="s">
        <v>7582</v>
      </c>
      <c r="AE4853" s="22" t="s">
        <v>3363</v>
      </c>
      <c r="AF4853" s="102"/>
      <c r="AG4853" s="22" t="s">
        <v>3364</v>
      </c>
      <c r="AH4853" s="22" t="s">
        <v>3365</v>
      </c>
      <c r="AI4853" s="22">
        <v>0.0</v>
      </c>
      <c r="AJ4853" s="103">
        <v>0.0</v>
      </c>
      <c r="AK4853" s="103">
        <v>0.0</v>
      </c>
      <c r="AL4853" s="104"/>
      <c r="AM4853" s="22" t="s">
        <v>7895</v>
      </c>
    </row>
    <row r="4854">
      <c r="A4854" s="85">
        <v>46239.0</v>
      </c>
      <c r="B4854" s="85">
        <v>46240.0</v>
      </c>
      <c r="C4854" s="22" t="s">
        <v>1876</v>
      </c>
      <c r="D4854" s="22" t="s">
        <v>146</v>
      </c>
      <c r="E4854" s="22" t="s">
        <v>148</v>
      </c>
      <c r="F4854" s="97">
        <v>0.0</v>
      </c>
      <c r="G4854" s="97">
        <v>0.0</v>
      </c>
      <c r="H4854" s="97">
        <v>0.0</v>
      </c>
      <c r="I4854" s="97">
        <v>0.0</v>
      </c>
      <c r="J4854" s="97">
        <v>0.0</v>
      </c>
      <c r="K4854" s="22" t="s">
        <v>3531</v>
      </c>
      <c r="L4854" s="97">
        <v>0.0</v>
      </c>
      <c r="M4854" s="22" t="s">
        <v>3369</v>
      </c>
      <c r="N4854" s="22" t="s">
        <v>3360</v>
      </c>
      <c r="O4854" s="98"/>
      <c r="P4854" s="23"/>
      <c r="Q4854" s="23"/>
      <c r="R4854" s="23"/>
      <c r="S4854" s="23"/>
      <c r="T4854" s="23"/>
      <c r="U4854" s="23"/>
      <c r="V4854" s="23"/>
      <c r="W4854" s="23"/>
      <c r="X4854" s="23"/>
      <c r="Y4854" s="23"/>
      <c r="Z4854" s="23"/>
      <c r="AA4854" s="23"/>
      <c r="AB4854" s="22" t="s">
        <v>164</v>
      </c>
      <c r="AC4854" s="22" t="s">
        <v>3361</v>
      </c>
      <c r="AD4854" s="22" t="s">
        <v>7582</v>
      </c>
      <c r="AE4854" s="22" t="s">
        <v>3363</v>
      </c>
      <c r="AF4854" s="102"/>
      <c r="AG4854" s="22" t="s">
        <v>3364</v>
      </c>
      <c r="AH4854" s="22" t="s">
        <v>3365</v>
      </c>
      <c r="AI4854" s="22">
        <v>0.0</v>
      </c>
      <c r="AJ4854" s="103">
        <v>0.0</v>
      </c>
      <c r="AK4854" s="103">
        <v>0.0</v>
      </c>
      <c r="AL4854" s="104"/>
      <c r="AM4854" s="22" t="s">
        <v>7896</v>
      </c>
    </row>
    <row r="4855">
      <c r="A4855" s="85">
        <v>46240.0</v>
      </c>
      <c r="B4855" s="85">
        <v>46241.0</v>
      </c>
      <c r="C4855" s="22" t="s">
        <v>1876</v>
      </c>
      <c r="D4855" s="22" t="s">
        <v>146</v>
      </c>
      <c r="E4855" s="22" t="s">
        <v>196</v>
      </c>
      <c r="F4855" s="97">
        <v>0.0</v>
      </c>
      <c r="G4855" s="97">
        <v>0.0</v>
      </c>
      <c r="H4855" s="97">
        <v>0.0</v>
      </c>
      <c r="I4855" s="97">
        <v>0.0</v>
      </c>
      <c r="J4855" s="97">
        <v>0.0</v>
      </c>
      <c r="K4855" s="22" t="s">
        <v>3531</v>
      </c>
      <c r="L4855" s="97">
        <v>0.0</v>
      </c>
      <c r="M4855" s="22" t="s">
        <v>3369</v>
      </c>
      <c r="N4855" s="22" t="s">
        <v>3360</v>
      </c>
      <c r="O4855" s="98"/>
      <c r="P4855" s="23"/>
      <c r="Q4855" s="23"/>
      <c r="R4855" s="23"/>
      <c r="S4855" s="23"/>
      <c r="T4855" s="23"/>
      <c r="U4855" s="23"/>
      <c r="V4855" s="23"/>
      <c r="W4855" s="23"/>
      <c r="X4855" s="23"/>
      <c r="Y4855" s="23"/>
      <c r="Z4855" s="23"/>
      <c r="AA4855" s="23"/>
      <c r="AB4855" s="22" t="s">
        <v>164</v>
      </c>
      <c r="AC4855" s="22" t="s">
        <v>3361</v>
      </c>
      <c r="AD4855" s="22" t="s">
        <v>7582</v>
      </c>
      <c r="AE4855" s="22" t="s">
        <v>3363</v>
      </c>
      <c r="AF4855" s="102"/>
      <c r="AG4855" s="22" t="s">
        <v>3364</v>
      </c>
      <c r="AH4855" s="22" t="s">
        <v>3365</v>
      </c>
      <c r="AI4855" s="22">
        <v>0.0</v>
      </c>
      <c r="AJ4855" s="103">
        <v>0.0</v>
      </c>
      <c r="AK4855" s="103">
        <v>0.0</v>
      </c>
      <c r="AL4855" s="104"/>
      <c r="AM4855" s="22" t="s">
        <v>7897</v>
      </c>
    </row>
    <row r="4856">
      <c r="A4856" s="85">
        <v>46241.0</v>
      </c>
      <c r="B4856" s="85">
        <v>46242.0</v>
      </c>
      <c r="C4856" s="22" t="s">
        <v>1876</v>
      </c>
      <c r="D4856" s="22" t="s">
        <v>146</v>
      </c>
      <c r="E4856" s="22" t="s">
        <v>288</v>
      </c>
      <c r="F4856" s="97">
        <v>0.0</v>
      </c>
      <c r="G4856" s="97">
        <v>0.0</v>
      </c>
      <c r="H4856" s="97">
        <v>0.0</v>
      </c>
      <c r="I4856" s="97">
        <v>0.0</v>
      </c>
      <c r="J4856" s="97">
        <v>0.0</v>
      </c>
      <c r="K4856" s="22" t="s">
        <v>3531</v>
      </c>
      <c r="L4856" s="97">
        <v>0.0</v>
      </c>
      <c r="M4856" s="22" t="s">
        <v>3369</v>
      </c>
      <c r="N4856" s="22" t="s">
        <v>3360</v>
      </c>
      <c r="O4856" s="98"/>
      <c r="P4856" s="23"/>
      <c r="Q4856" s="23"/>
      <c r="R4856" s="23"/>
      <c r="S4856" s="23"/>
      <c r="T4856" s="23"/>
      <c r="U4856" s="23"/>
      <c r="V4856" s="23"/>
      <c r="W4856" s="23"/>
      <c r="X4856" s="23"/>
      <c r="Y4856" s="23"/>
      <c r="Z4856" s="23"/>
      <c r="AA4856" s="23"/>
      <c r="AB4856" s="22" t="s">
        <v>164</v>
      </c>
      <c r="AC4856" s="22" t="s">
        <v>3361</v>
      </c>
      <c r="AD4856" s="22" t="s">
        <v>7582</v>
      </c>
      <c r="AE4856" s="22" t="s">
        <v>3363</v>
      </c>
      <c r="AF4856" s="102"/>
      <c r="AG4856" s="22" t="s">
        <v>3364</v>
      </c>
      <c r="AH4856" s="22" t="s">
        <v>3365</v>
      </c>
      <c r="AI4856" s="22">
        <v>0.0</v>
      </c>
      <c r="AJ4856" s="103">
        <v>0.0</v>
      </c>
      <c r="AK4856" s="103">
        <v>0.0</v>
      </c>
      <c r="AL4856" s="104"/>
      <c r="AM4856" s="22" t="s">
        <v>7898</v>
      </c>
    </row>
    <row r="4857">
      <c r="A4857" s="85">
        <v>46242.0</v>
      </c>
      <c r="B4857" s="85">
        <v>46243.0</v>
      </c>
      <c r="C4857" s="22" t="s">
        <v>1876</v>
      </c>
      <c r="D4857" s="22" t="s">
        <v>146</v>
      </c>
      <c r="E4857" s="22" t="s">
        <v>256</v>
      </c>
      <c r="F4857" s="97">
        <v>0.0</v>
      </c>
      <c r="G4857" s="97">
        <v>0.0</v>
      </c>
      <c r="H4857" s="97">
        <v>0.0</v>
      </c>
      <c r="I4857" s="97">
        <v>0.0</v>
      </c>
      <c r="J4857" s="97">
        <v>0.0</v>
      </c>
      <c r="K4857" s="22" t="s">
        <v>3531</v>
      </c>
      <c r="L4857" s="97">
        <v>0.0</v>
      </c>
      <c r="M4857" s="22" t="s">
        <v>3369</v>
      </c>
      <c r="N4857" s="22" t="s">
        <v>3360</v>
      </c>
      <c r="O4857" s="98"/>
      <c r="P4857" s="23"/>
      <c r="Q4857" s="23"/>
      <c r="R4857" s="23"/>
      <c r="S4857" s="23"/>
      <c r="T4857" s="23"/>
      <c r="U4857" s="23"/>
      <c r="V4857" s="23"/>
      <c r="W4857" s="23"/>
      <c r="X4857" s="23"/>
      <c r="Y4857" s="23"/>
      <c r="Z4857" s="23"/>
      <c r="AA4857" s="23"/>
      <c r="AB4857" s="22" t="s">
        <v>164</v>
      </c>
      <c r="AC4857" s="22" t="s">
        <v>3361</v>
      </c>
      <c r="AD4857" s="22" t="s">
        <v>7582</v>
      </c>
      <c r="AE4857" s="22" t="s">
        <v>3363</v>
      </c>
      <c r="AF4857" s="102"/>
      <c r="AG4857" s="22" t="s">
        <v>3364</v>
      </c>
      <c r="AH4857" s="22" t="s">
        <v>3365</v>
      </c>
      <c r="AI4857" s="22">
        <v>0.0</v>
      </c>
      <c r="AJ4857" s="103">
        <v>0.0</v>
      </c>
      <c r="AK4857" s="103">
        <v>0.0</v>
      </c>
      <c r="AL4857" s="104"/>
      <c r="AM4857" s="22" t="s">
        <v>7899</v>
      </c>
    </row>
    <row r="4858">
      <c r="A4858" s="85">
        <v>46243.0</v>
      </c>
      <c r="B4858" s="85">
        <v>46244.0</v>
      </c>
      <c r="C4858" s="22" t="s">
        <v>1876</v>
      </c>
      <c r="D4858" s="22" t="s">
        <v>146</v>
      </c>
      <c r="E4858" s="22" t="s">
        <v>180</v>
      </c>
      <c r="F4858" s="97">
        <v>0.0</v>
      </c>
      <c r="G4858" s="97">
        <v>0.0</v>
      </c>
      <c r="H4858" s="97">
        <v>0.0</v>
      </c>
      <c r="I4858" s="97">
        <v>0.0</v>
      </c>
      <c r="J4858" s="97">
        <v>0.0</v>
      </c>
      <c r="K4858" s="22" t="s">
        <v>3531</v>
      </c>
      <c r="L4858" s="97">
        <v>0.0</v>
      </c>
      <c r="M4858" s="22" t="s">
        <v>3369</v>
      </c>
      <c r="N4858" s="22" t="s">
        <v>3360</v>
      </c>
      <c r="O4858" s="98"/>
      <c r="P4858" s="23"/>
      <c r="Q4858" s="23"/>
      <c r="R4858" s="23"/>
      <c r="S4858" s="23"/>
      <c r="T4858" s="23"/>
      <c r="U4858" s="23"/>
      <c r="V4858" s="23"/>
      <c r="W4858" s="23"/>
      <c r="X4858" s="23"/>
      <c r="Y4858" s="23"/>
      <c r="Z4858" s="23"/>
      <c r="AA4858" s="23"/>
      <c r="AB4858" s="22" t="s">
        <v>164</v>
      </c>
      <c r="AC4858" s="22" t="s">
        <v>3361</v>
      </c>
      <c r="AD4858" s="22" t="s">
        <v>7582</v>
      </c>
      <c r="AE4858" s="22" t="s">
        <v>3363</v>
      </c>
      <c r="AF4858" s="102"/>
      <c r="AG4858" s="22" t="s">
        <v>3364</v>
      </c>
      <c r="AH4858" s="22" t="s">
        <v>3365</v>
      </c>
      <c r="AI4858" s="22">
        <v>0.0</v>
      </c>
      <c r="AJ4858" s="103">
        <v>0.0</v>
      </c>
      <c r="AK4858" s="103">
        <v>0.0</v>
      </c>
      <c r="AL4858" s="104"/>
      <c r="AM4858" s="22" t="s">
        <v>7900</v>
      </c>
    </row>
    <row r="4859">
      <c r="A4859" s="85">
        <v>46244.0</v>
      </c>
      <c r="B4859" s="85">
        <v>46245.0</v>
      </c>
      <c r="C4859" s="22" t="s">
        <v>1876</v>
      </c>
      <c r="D4859" s="22" t="s">
        <v>146</v>
      </c>
      <c r="E4859" s="22" t="s">
        <v>208</v>
      </c>
      <c r="F4859" s="97">
        <v>0.0</v>
      </c>
      <c r="G4859" s="97">
        <v>0.0</v>
      </c>
      <c r="H4859" s="97">
        <v>0.0</v>
      </c>
      <c r="I4859" s="97">
        <v>0.0</v>
      </c>
      <c r="J4859" s="97">
        <v>0.0</v>
      </c>
      <c r="K4859" s="22" t="s">
        <v>3531</v>
      </c>
      <c r="L4859" s="97">
        <v>0.0</v>
      </c>
      <c r="M4859" s="22" t="s">
        <v>3369</v>
      </c>
      <c r="N4859" s="22" t="s">
        <v>3360</v>
      </c>
      <c r="O4859" s="98"/>
      <c r="P4859" s="23"/>
      <c r="Q4859" s="23"/>
      <c r="R4859" s="23"/>
      <c r="S4859" s="23"/>
      <c r="T4859" s="23"/>
      <c r="U4859" s="23"/>
      <c r="V4859" s="23"/>
      <c r="W4859" s="23"/>
      <c r="X4859" s="23"/>
      <c r="Y4859" s="23"/>
      <c r="Z4859" s="23"/>
      <c r="AA4859" s="23"/>
      <c r="AB4859" s="22" t="s">
        <v>164</v>
      </c>
      <c r="AC4859" s="22" t="s">
        <v>3361</v>
      </c>
      <c r="AD4859" s="22" t="s">
        <v>7582</v>
      </c>
      <c r="AE4859" s="22" t="s">
        <v>3363</v>
      </c>
      <c r="AF4859" s="102"/>
      <c r="AG4859" s="22" t="s">
        <v>3364</v>
      </c>
      <c r="AH4859" s="22" t="s">
        <v>3365</v>
      </c>
      <c r="AI4859" s="22">
        <v>0.0</v>
      </c>
      <c r="AJ4859" s="103">
        <v>0.0</v>
      </c>
      <c r="AK4859" s="103">
        <v>0.0</v>
      </c>
      <c r="AL4859" s="104"/>
      <c r="AM4859" s="22" t="s">
        <v>7901</v>
      </c>
    </row>
    <row r="4860">
      <c r="A4860" s="85">
        <v>46245.0</v>
      </c>
      <c r="B4860" s="85">
        <v>46246.0</v>
      </c>
      <c r="C4860" s="22" t="s">
        <v>1876</v>
      </c>
      <c r="D4860" s="22" t="s">
        <v>146</v>
      </c>
      <c r="E4860" s="22" t="s">
        <v>303</v>
      </c>
      <c r="F4860" s="97">
        <v>0.0</v>
      </c>
      <c r="G4860" s="97">
        <v>0.0</v>
      </c>
      <c r="H4860" s="97">
        <v>0.0</v>
      </c>
      <c r="I4860" s="97">
        <v>0.0</v>
      </c>
      <c r="J4860" s="97">
        <v>0.0</v>
      </c>
      <c r="K4860" s="22" t="s">
        <v>3531</v>
      </c>
      <c r="L4860" s="97">
        <v>0.0</v>
      </c>
      <c r="M4860" s="22" t="s">
        <v>3369</v>
      </c>
      <c r="N4860" s="22" t="s">
        <v>3360</v>
      </c>
      <c r="O4860" s="98"/>
      <c r="P4860" s="23"/>
      <c r="Q4860" s="23"/>
      <c r="R4860" s="23"/>
      <c r="S4860" s="23"/>
      <c r="T4860" s="23"/>
      <c r="U4860" s="23"/>
      <c r="V4860" s="23"/>
      <c r="W4860" s="23"/>
      <c r="X4860" s="23"/>
      <c r="Y4860" s="23"/>
      <c r="Z4860" s="23"/>
      <c r="AA4860" s="23"/>
      <c r="AB4860" s="22" t="s">
        <v>164</v>
      </c>
      <c r="AC4860" s="22" t="s">
        <v>3361</v>
      </c>
      <c r="AD4860" s="22" t="s">
        <v>7582</v>
      </c>
      <c r="AE4860" s="22" t="s">
        <v>3363</v>
      </c>
      <c r="AF4860" s="102"/>
      <c r="AG4860" s="22" t="s">
        <v>3364</v>
      </c>
      <c r="AH4860" s="22" t="s">
        <v>3365</v>
      </c>
      <c r="AI4860" s="22">
        <v>0.0</v>
      </c>
      <c r="AJ4860" s="103">
        <v>0.0</v>
      </c>
      <c r="AK4860" s="103">
        <v>0.0</v>
      </c>
      <c r="AL4860" s="104"/>
      <c r="AM4860" s="22" t="s">
        <v>7902</v>
      </c>
    </row>
    <row r="4861">
      <c r="A4861" s="85">
        <v>46246.0</v>
      </c>
      <c r="B4861" s="85">
        <v>46247.0</v>
      </c>
      <c r="C4861" s="22" t="s">
        <v>1876</v>
      </c>
      <c r="D4861" s="22" t="s">
        <v>146</v>
      </c>
      <c r="E4861" s="22" t="s">
        <v>148</v>
      </c>
      <c r="F4861" s="97">
        <v>0.0</v>
      </c>
      <c r="G4861" s="97">
        <v>0.0</v>
      </c>
      <c r="H4861" s="97">
        <v>0.0</v>
      </c>
      <c r="I4861" s="97">
        <v>0.0</v>
      </c>
      <c r="J4861" s="97">
        <v>0.0</v>
      </c>
      <c r="K4861" s="22" t="s">
        <v>3531</v>
      </c>
      <c r="L4861" s="97">
        <v>0.0</v>
      </c>
      <c r="M4861" s="22" t="s">
        <v>3369</v>
      </c>
      <c r="N4861" s="22" t="s">
        <v>3360</v>
      </c>
      <c r="O4861" s="98"/>
      <c r="P4861" s="23"/>
      <c r="Q4861" s="23"/>
      <c r="R4861" s="23"/>
      <c r="S4861" s="23"/>
      <c r="T4861" s="23"/>
      <c r="U4861" s="23"/>
      <c r="V4861" s="23"/>
      <c r="W4861" s="23"/>
      <c r="X4861" s="23"/>
      <c r="Y4861" s="23"/>
      <c r="Z4861" s="23"/>
      <c r="AA4861" s="23"/>
      <c r="AB4861" s="22" t="s">
        <v>164</v>
      </c>
      <c r="AC4861" s="22" t="s">
        <v>3361</v>
      </c>
      <c r="AD4861" s="22" t="s">
        <v>7582</v>
      </c>
      <c r="AE4861" s="22" t="s">
        <v>3363</v>
      </c>
      <c r="AF4861" s="102"/>
      <c r="AG4861" s="22" t="s">
        <v>3364</v>
      </c>
      <c r="AH4861" s="22" t="s">
        <v>3365</v>
      </c>
      <c r="AI4861" s="22">
        <v>0.0</v>
      </c>
      <c r="AJ4861" s="103">
        <v>0.0</v>
      </c>
      <c r="AK4861" s="103">
        <v>0.0</v>
      </c>
      <c r="AL4861" s="104"/>
      <c r="AM4861" s="22" t="s">
        <v>7903</v>
      </c>
    </row>
    <row r="4862">
      <c r="A4862" s="85">
        <v>46247.0</v>
      </c>
      <c r="B4862" s="85">
        <v>46248.0</v>
      </c>
      <c r="C4862" s="22" t="s">
        <v>1876</v>
      </c>
      <c r="D4862" s="22" t="s">
        <v>146</v>
      </c>
      <c r="E4862" s="22" t="s">
        <v>196</v>
      </c>
      <c r="F4862" s="97">
        <v>0.0</v>
      </c>
      <c r="G4862" s="97">
        <v>0.0</v>
      </c>
      <c r="H4862" s="97">
        <v>0.0</v>
      </c>
      <c r="I4862" s="97">
        <v>0.0</v>
      </c>
      <c r="J4862" s="97">
        <v>0.0</v>
      </c>
      <c r="K4862" s="22" t="s">
        <v>3531</v>
      </c>
      <c r="L4862" s="97">
        <v>0.0</v>
      </c>
      <c r="M4862" s="22" t="s">
        <v>3369</v>
      </c>
      <c r="N4862" s="22" t="s">
        <v>3360</v>
      </c>
      <c r="O4862" s="98"/>
      <c r="P4862" s="23"/>
      <c r="Q4862" s="23"/>
      <c r="R4862" s="23"/>
      <c r="S4862" s="23"/>
      <c r="T4862" s="23"/>
      <c r="U4862" s="23"/>
      <c r="V4862" s="23"/>
      <c r="W4862" s="23"/>
      <c r="X4862" s="23"/>
      <c r="Y4862" s="23"/>
      <c r="Z4862" s="23"/>
      <c r="AA4862" s="23"/>
      <c r="AB4862" s="22" t="s">
        <v>164</v>
      </c>
      <c r="AC4862" s="22" t="s">
        <v>3361</v>
      </c>
      <c r="AD4862" s="22" t="s">
        <v>7582</v>
      </c>
      <c r="AE4862" s="22" t="s">
        <v>3363</v>
      </c>
      <c r="AF4862" s="102"/>
      <c r="AG4862" s="22" t="s">
        <v>3364</v>
      </c>
      <c r="AH4862" s="22" t="s">
        <v>3365</v>
      </c>
      <c r="AI4862" s="22">
        <v>0.0</v>
      </c>
      <c r="AJ4862" s="103">
        <v>0.0</v>
      </c>
      <c r="AK4862" s="103">
        <v>0.0</v>
      </c>
      <c r="AL4862" s="104"/>
      <c r="AM4862" s="22" t="s">
        <v>7904</v>
      </c>
    </row>
    <row r="4863">
      <c r="A4863" s="85">
        <v>46248.0</v>
      </c>
      <c r="B4863" s="85">
        <v>46249.0</v>
      </c>
      <c r="C4863" s="22" t="s">
        <v>1876</v>
      </c>
      <c r="D4863" s="22" t="s">
        <v>146</v>
      </c>
      <c r="E4863" s="22" t="s">
        <v>288</v>
      </c>
      <c r="F4863" s="97">
        <v>0.0</v>
      </c>
      <c r="G4863" s="97">
        <v>0.0</v>
      </c>
      <c r="H4863" s="97">
        <v>0.0</v>
      </c>
      <c r="I4863" s="97">
        <v>0.0</v>
      </c>
      <c r="J4863" s="97">
        <v>0.0</v>
      </c>
      <c r="K4863" s="22" t="s">
        <v>3531</v>
      </c>
      <c r="L4863" s="97">
        <v>0.0</v>
      </c>
      <c r="M4863" s="22" t="s">
        <v>3369</v>
      </c>
      <c r="N4863" s="22" t="s">
        <v>3360</v>
      </c>
      <c r="O4863" s="98"/>
      <c r="P4863" s="23"/>
      <c r="Q4863" s="23"/>
      <c r="R4863" s="23"/>
      <c r="S4863" s="23"/>
      <c r="T4863" s="23"/>
      <c r="U4863" s="23"/>
      <c r="V4863" s="23"/>
      <c r="W4863" s="23"/>
      <c r="X4863" s="23"/>
      <c r="Y4863" s="23"/>
      <c r="Z4863" s="23"/>
      <c r="AA4863" s="23"/>
      <c r="AB4863" s="22" t="s">
        <v>164</v>
      </c>
      <c r="AC4863" s="22" t="s">
        <v>3361</v>
      </c>
      <c r="AD4863" s="22" t="s">
        <v>7582</v>
      </c>
      <c r="AE4863" s="22" t="s">
        <v>3363</v>
      </c>
      <c r="AF4863" s="102"/>
      <c r="AG4863" s="22" t="s">
        <v>3364</v>
      </c>
      <c r="AH4863" s="22" t="s">
        <v>3365</v>
      </c>
      <c r="AI4863" s="22">
        <v>0.0</v>
      </c>
      <c r="AJ4863" s="103">
        <v>0.0</v>
      </c>
      <c r="AK4863" s="103">
        <v>0.0</v>
      </c>
      <c r="AL4863" s="104"/>
      <c r="AM4863" s="22" t="s">
        <v>7905</v>
      </c>
    </row>
    <row r="4864">
      <c r="A4864" s="85">
        <v>46249.0</v>
      </c>
      <c r="B4864" s="85">
        <v>46250.0</v>
      </c>
      <c r="C4864" s="22" t="s">
        <v>1876</v>
      </c>
      <c r="D4864" s="22" t="s">
        <v>146</v>
      </c>
      <c r="E4864" s="22" t="s">
        <v>256</v>
      </c>
      <c r="F4864" s="97">
        <v>0.0</v>
      </c>
      <c r="G4864" s="97">
        <v>0.0</v>
      </c>
      <c r="H4864" s="97">
        <v>0.0</v>
      </c>
      <c r="I4864" s="97">
        <v>0.0</v>
      </c>
      <c r="J4864" s="97">
        <v>0.0</v>
      </c>
      <c r="K4864" s="22" t="s">
        <v>3531</v>
      </c>
      <c r="L4864" s="97">
        <v>0.0</v>
      </c>
      <c r="M4864" s="22" t="s">
        <v>3369</v>
      </c>
      <c r="N4864" s="22" t="s">
        <v>3360</v>
      </c>
      <c r="O4864" s="98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/>
      <c r="AB4864" s="22" t="s">
        <v>164</v>
      </c>
      <c r="AC4864" s="22" t="s">
        <v>3361</v>
      </c>
      <c r="AD4864" s="22" t="s">
        <v>7582</v>
      </c>
      <c r="AE4864" s="22" t="s">
        <v>3363</v>
      </c>
      <c r="AF4864" s="102"/>
      <c r="AG4864" s="22" t="s">
        <v>3364</v>
      </c>
      <c r="AH4864" s="22" t="s">
        <v>3365</v>
      </c>
      <c r="AI4864" s="22">
        <v>0.0</v>
      </c>
      <c r="AJ4864" s="103">
        <v>0.0</v>
      </c>
      <c r="AK4864" s="103">
        <v>0.0</v>
      </c>
      <c r="AL4864" s="104"/>
      <c r="AM4864" s="22" t="s">
        <v>7906</v>
      </c>
    </row>
    <row r="4865">
      <c r="A4865" s="85">
        <v>46250.0</v>
      </c>
      <c r="B4865" s="85">
        <v>46251.0</v>
      </c>
      <c r="C4865" s="22" t="s">
        <v>1876</v>
      </c>
      <c r="D4865" s="22" t="s">
        <v>146</v>
      </c>
      <c r="E4865" s="22" t="s">
        <v>180</v>
      </c>
      <c r="F4865" s="97">
        <v>0.0</v>
      </c>
      <c r="G4865" s="97">
        <v>0.0</v>
      </c>
      <c r="H4865" s="97">
        <v>0.0</v>
      </c>
      <c r="I4865" s="97">
        <v>0.0</v>
      </c>
      <c r="J4865" s="97">
        <v>0.0</v>
      </c>
      <c r="K4865" s="22" t="s">
        <v>3531</v>
      </c>
      <c r="L4865" s="97">
        <v>0.0</v>
      </c>
      <c r="M4865" s="22" t="s">
        <v>3369</v>
      </c>
      <c r="N4865" s="22" t="s">
        <v>3360</v>
      </c>
      <c r="O4865" s="98"/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/>
      <c r="AB4865" s="22" t="s">
        <v>164</v>
      </c>
      <c r="AC4865" s="22" t="s">
        <v>3361</v>
      </c>
      <c r="AD4865" s="22" t="s">
        <v>7582</v>
      </c>
      <c r="AE4865" s="22" t="s">
        <v>3363</v>
      </c>
      <c r="AF4865" s="102"/>
      <c r="AG4865" s="22" t="s">
        <v>3364</v>
      </c>
      <c r="AH4865" s="22" t="s">
        <v>3365</v>
      </c>
      <c r="AI4865" s="22">
        <v>0.0</v>
      </c>
      <c r="AJ4865" s="103">
        <v>0.0</v>
      </c>
      <c r="AK4865" s="103">
        <v>0.0</v>
      </c>
      <c r="AL4865" s="104"/>
      <c r="AM4865" s="22" t="s">
        <v>7907</v>
      </c>
    </row>
    <row r="4866">
      <c r="A4866" s="85">
        <v>46251.0</v>
      </c>
      <c r="B4866" s="85">
        <v>46252.0</v>
      </c>
      <c r="C4866" s="22" t="s">
        <v>1876</v>
      </c>
      <c r="D4866" s="22" t="s">
        <v>146</v>
      </c>
      <c r="E4866" s="22" t="s">
        <v>208</v>
      </c>
      <c r="F4866" s="97">
        <v>0.0</v>
      </c>
      <c r="G4866" s="97">
        <v>0.0</v>
      </c>
      <c r="H4866" s="97">
        <v>0.0</v>
      </c>
      <c r="I4866" s="97">
        <v>0.0</v>
      </c>
      <c r="J4866" s="97">
        <v>0.0</v>
      </c>
      <c r="K4866" s="22" t="s">
        <v>3531</v>
      </c>
      <c r="L4866" s="97">
        <v>0.0</v>
      </c>
      <c r="M4866" s="22" t="s">
        <v>3369</v>
      </c>
      <c r="N4866" s="22" t="s">
        <v>3360</v>
      </c>
      <c r="O4866" s="98"/>
      <c r="P4866" s="23"/>
      <c r="Q4866" s="23"/>
      <c r="R4866" s="23"/>
      <c r="S4866" s="23"/>
      <c r="T4866" s="23"/>
      <c r="U4866" s="23"/>
      <c r="V4866" s="23"/>
      <c r="W4866" s="23"/>
      <c r="X4866" s="23"/>
      <c r="Y4866" s="23"/>
      <c r="Z4866" s="23"/>
      <c r="AA4866" s="23"/>
      <c r="AB4866" s="22" t="s">
        <v>164</v>
      </c>
      <c r="AC4866" s="22" t="s">
        <v>3361</v>
      </c>
      <c r="AD4866" s="22" t="s">
        <v>7582</v>
      </c>
      <c r="AE4866" s="22" t="s">
        <v>3363</v>
      </c>
      <c r="AF4866" s="102"/>
      <c r="AG4866" s="22" t="s">
        <v>3364</v>
      </c>
      <c r="AH4866" s="22" t="s">
        <v>3365</v>
      </c>
      <c r="AI4866" s="22">
        <v>0.0</v>
      </c>
      <c r="AJ4866" s="103">
        <v>0.0</v>
      </c>
      <c r="AK4866" s="103">
        <v>0.0</v>
      </c>
      <c r="AL4866" s="104"/>
      <c r="AM4866" s="22" t="s">
        <v>7908</v>
      </c>
    </row>
    <row r="4867">
      <c r="A4867" s="85">
        <v>46252.0</v>
      </c>
      <c r="B4867" s="85">
        <v>46253.0</v>
      </c>
      <c r="C4867" s="22" t="s">
        <v>1876</v>
      </c>
      <c r="D4867" s="22" t="s">
        <v>146</v>
      </c>
      <c r="E4867" s="22" t="s">
        <v>303</v>
      </c>
      <c r="F4867" s="97">
        <v>0.0</v>
      </c>
      <c r="G4867" s="97">
        <v>0.0</v>
      </c>
      <c r="H4867" s="97">
        <v>0.0</v>
      </c>
      <c r="I4867" s="97">
        <v>0.0</v>
      </c>
      <c r="J4867" s="97">
        <v>0.0</v>
      </c>
      <c r="K4867" s="22" t="s">
        <v>3531</v>
      </c>
      <c r="L4867" s="97">
        <v>0.0</v>
      </c>
      <c r="M4867" s="22" t="s">
        <v>3369</v>
      </c>
      <c r="N4867" s="22" t="s">
        <v>3360</v>
      </c>
      <c r="O4867" s="98"/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/>
      <c r="AB4867" s="22" t="s">
        <v>164</v>
      </c>
      <c r="AC4867" s="22" t="s">
        <v>3361</v>
      </c>
      <c r="AD4867" s="22" t="s">
        <v>7582</v>
      </c>
      <c r="AE4867" s="22" t="s">
        <v>3363</v>
      </c>
      <c r="AF4867" s="102"/>
      <c r="AG4867" s="22" t="s">
        <v>3364</v>
      </c>
      <c r="AH4867" s="22" t="s">
        <v>3365</v>
      </c>
      <c r="AI4867" s="22">
        <v>0.0</v>
      </c>
      <c r="AJ4867" s="103">
        <v>0.0</v>
      </c>
      <c r="AK4867" s="103">
        <v>0.0</v>
      </c>
      <c r="AL4867" s="104"/>
      <c r="AM4867" s="22" t="s">
        <v>7909</v>
      </c>
    </row>
    <row r="4868">
      <c r="A4868" s="85">
        <v>46253.0</v>
      </c>
      <c r="B4868" s="85">
        <v>46254.0</v>
      </c>
      <c r="C4868" s="22" t="s">
        <v>1876</v>
      </c>
      <c r="D4868" s="22" t="s">
        <v>146</v>
      </c>
      <c r="E4868" s="22" t="s">
        <v>148</v>
      </c>
      <c r="F4868" s="97">
        <v>0.0</v>
      </c>
      <c r="G4868" s="97">
        <v>0.0</v>
      </c>
      <c r="H4868" s="97">
        <v>0.0</v>
      </c>
      <c r="I4868" s="97">
        <v>0.0</v>
      </c>
      <c r="J4868" s="97">
        <v>0.0</v>
      </c>
      <c r="K4868" s="22" t="s">
        <v>3531</v>
      </c>
      <c r="L4868" s="97">
        <v>0.0</v>
      </c>
      <c r="M4868" s="22" t="s">
        <v>3369</v>
      </c>
      <c r="N4868" s="22" t="s">
        <v>3360</v>
      </c>
      <c r="O4868" s="98"/>
      <c r="P4868" s="23"/>
      <c r="Q4868" s="23"/>
      <c r="R4868" s="23"/>
      <c r="S4868" s="23"/>
      <c r="T4868" s="23"/>
      <c r="U4868" s="23"/>
      <c r="V4868" s="23"/>
      <c r="W4868" s="23"/>
      <c r="X4868" s="23"/>
      <c r="Y4868" s="23"/>
      <c r="Z4868" s="23"/>
      <c r="AA4868" s="23"/>
      <c r="AB4868" s="22" t="s">
        <v>164</v>
      </c>
      <c r="AC4868" s="22" t="s">
        <v>3361</v>
      </c>
      <c r="AD4868" s="22" t="s">
        <v>7582</v>
      </c>
      <c r="AE4868" s="22" t="s">
        <v>3363</v>
      </c>
      <c r="AF4868" s="102"/>
      <c r="AG4868" s="22" t="s">
        <v>3364</v>
      </c>
      <c r="AH4868" s="22" t="s">
        <v>3365</v>
      </c>
      <c r="AI4868" s="22">
        <v>0.0</v>
      </c>
      <c r="AJ4868" s="103">
        <v>0.0</v>
      </c>
      <c r="AK4868" s="103">
        <v>0.0</v>
      </c>
      <c r="AL4868" s="104"/>
      <c r="AM4868" s="22" t="s">
        <v>7910</v>
      </c>
    </row>
    <row r="4869">
      <c r="A4869" s="85">
        <v>46254.0</v>
      </c>
      <c r="B4869" s="85">
        <v>46255.0</v>
      </c>
      <c r="C4869" s="22" t="s">
        <v>1876</v>
      </c>
      <c r="D4869" s="22" t="s">
        <v>146</v>
      </c>
      <c r="E4869" s="22" t="s">
        <v>196</v>
      </c>
      <c r="F4869" s="97">
        <v>0.0</v>
      </c>
      <c r="G4869" s="97">
        <v>0.0</v>
      </c>
      <c r="H4869" s="97">
        <v>0.0</v>
      </c>
      <c r="I4869" s="97">
        <v>0.0</v>
      </c>
      <c r="J4869" s="97">
        <v>0.0</v>
      </c>
      <c r="K4869" s="22" t="s">
        <v>3531</v>
      </c>
      <c r="L4869" s="97">
        <v>0.0</v>
      </c>
      <c r="M4869" s="22" t="s">
        <v>3369</v>
      </c>
      <c r="N4869" s="22" t="s">
        <v>3360</v>
      </c>
      <c r="O4869" s="98"/>
      <c r="P4869" s="23"/>
      <c r="Q4869" s="23"/>
      <c r="R4869" s="23"/>
      <c r="S4869" s="23"/>
      <c r="T4869" s="23"/>
      <c r="U4869" s="23"/>
      <c r="V4869" s="23"/>
      <c r="W4869" s="23"/>
      <c r="X4869" s="23"/>
      <c r="Y4869" s="23"/>
      <c r="Z4869" s="23"/>
      <c r="AA4869" s="23"/>
      <c r="AB4869" s="22" t="s">
        <v>164</v>
      </c>
      <c r="AC4869" s="22" t="s">
        <v>3361</v>
      </c>
      <c r="AD4869" s="22" t="s">
        <v>7582</v>
      </c>
      <c r="AE4869" s="22" t="s">
        <v>3363</v>
      </c>
      <c r="AF4869" s="102"/>
      <c r="AG4869" s="22" t="s">
        <v>3364</v>
      </c>
      <c r="AH4869" s="22" t="s">
        <v>3365</v>
      </c>
      <c r="AI4869" s="22">
        <v>0.0</v>
      </c>
      <c r="AJ4869" s="103">
        <v>0.0</v>
      </c>
      <c r="AK4869" s="103">
        <v>0.0</v>
      </c>
      <c r="AL4869" s="104"/>
      <c r="AM4869" s="22" t="s">
        <v>7911</v>
      </c>
    </row>
    <row r="4870">
      <c r="A4870" s="85">
        <v>46255.0</v>
      </c>
      <c r="B4870" s="85">
        <v>46256.0</v>
      </c>
      <c r="C4870" s="22" t="s">
        <v>1876</v>
      </c>
      <c r="D4870" s="22" t="s">
        <v>146</v>
      </c>
      <c r="E4870" s="22" t="s">
        <v>288</v>
      </c>
      <c r="F4870" s="97">
        <v>0.0</v>
      </c>
      <c r="G4870" s="97">
        <v>0.0</v>
      </c>
      <c r="H4870" s="97">
        <v>0.0</v>
      </c>
      <c r="I4870" s="97">
        <v>0.0</v>
      </c>
      <c r="J4870" s="97">
        <v>0.0</v>
      </c>
      <c r="K4870" s="22" t="s">
        <v>3531</v>
      </c>
      <c r="L4870" s="97">
        <v>0.0</v>
      </c>
      <c r="M4870" s="22" t="s">
        <v>3369</v>
      </c>
      <c r="N4870" s="22" t="s">
        <v>3360</v>
      </c>
      <c r="O4870" s="98"/>
      <c r="P4870" s="23"/>
      <c r="Q4870" s="23"/>
      <c r="R4870" s="23"/>
      <c r="S4870" s="23"/>
      <c r="T4870" s="23"/>
      <c r="U4870" s="23"/>
      <c r="V4870" s="23"/>
      <c r="W4870" s="23"/>
      <c r="X4870" s="23"/>
      <c r="Y4870" s="23"/>
      <c r="Z4870" s="23"/>
      <c r="AA4870" s="23"/>
      <c r="AB4870" s="22" t="s">
        <v>164</v>
      </c>
      <c r="AC4870" s="22" t="s">
        <v>3361</v>
      </c>
      <c r="AD4870" s="22" t="s">
        <v>7582</v>
      </c>
      <c r="AE4870" s="22" t="s">
        <v>3363</v>
      </c>
      <c r="AF4870" s="102"/>
      <c r="AG4870" s="22" t="s">
        <v>3364</v>
      </c>
      <c r="AH4870" s="22" t="s">
        <v>3365</v>
      </c>
      <c r="AI4870" s="22">
        <v>0.0</v>
      </c>
      <c r="AJ4870" s="103">
        <v>0.0</v>
      </c>
      <c r="AK4870" s="103">
        <v>0.0</v>
      </c>
      <c r="AL4870" s="104"/>
      <c r="AM4870" s="22" t="s">
        <v>7912</v>
      </c>
    </row>
    <row r="4871">
      <c r="A4871" s="85">
        <v>46256.0</v>
      </c>
      <c r="B4871" s="85">
        <v>46257.0</v>
      </c>
      <c r="C4871" s="22" t="s">
        <v>1876</v>
      </c>
      <c r="D4871" s="22" t="s">
        <v>146</v>
      </c>
      <c r="E4871" s="22" t="s">
        <v>256</v>
      </c>
      <c r="F4871" s="97">
        <v>0.0</v>
      </c>
      <c r="G4871" s="97">
        <v>0.0</v>
      </c>
      <c r="H4871" s="97">
        <v>0.0</v>
      </c>
      <c r="I4871" s="97">
        <v>0.0</v>
      </c>
      <c r="J4871" s="97">
        <v>0.0</v>
      </c>
      <c r="K4871" s="22" t="s">
        <v>3531</v>
      </c>
      <c r="L4871" s="97">
        <v>0.0</v>
      </c>
      <c r="M4871" s="22" t="s">
        <v>3369</v>
      </c>
      <c r="N4871" s="22" t="s">
        <v>3360</v>
      </c>
      <c r="O4871" s="98"/>
      <c r="P4871" s="23"/>
      <c r="Q4871" s="23"/>
      <c r="R4871" s="23"/>
      <c r="S4871" s="23"/>
      <c r="T4871" s="23"/>
      <c r="U4871" s="23"/>
      <c r="V4871" s="23"/>
      <c r="W4871" s="23"/>
      <c r="X4871" s="23"/>
      <c r="Y4871" s="23"/>
      <c r="Z4871" s="23"/>
      <c r="AA4871" s="23"/>
      <c r="AB4871" s="22" t="s">
        <v>164</v>
      </c>
      <c r="AC4871" s="22" t="s">
        <v>3361</v>
      </c>
      <c r="AD4871" s="22" t="s">
        <v>7582</v>
      </c>
      <c r="AE4871" s="22" t="s">
        <v>3363</v>
      </c>
      <c r="AF4871" s="102"/>
      <c r="AG4871" s="22" t="s">
        <v>3364</v>
      </c>
      <c r="AH4871" s="22" t="s">
        <v>3365</v>
      </c>
      <c r="AI4871" s="22">
        <v>0.0</v>
      </c>
      <c r="AJ4871" s="103">
        <v>0.0</v>
      </c>
      <c r="AK4871" s="103">
        <v>0.0</v>
      </c>
      <c r="AL4871" s="104"/>
      <c r="AM4871" s="22" t="s">
        <v>7913</v>
      </c>
    </row>
    <row r="4872">
      <c r="A4872" s="85">
        <v>46257.0</v>
      </c>
      <c r="B4872" s="85">
        <v>46258.0</v>
      </c>
      <c r="C4872" s="22" t="s">
        <v>1876</v>
      </c>
      <c r="D4872" s="22" t="s">
        <v>146</v>
      </c>
      <c r="E4872" s="22" t="s">
        <v>180</v>
      </c>
      <c r="F4872" s="97">
        <v>0.0</v>
      </c>
      <c r="G4872" s="97">
        <v>0.0</v>
      </c>
      <c r="H4872" s="97">
        <v>0.0</v>
      </c>
      <c r="I4872" s="97">
        <v>0.0</v>
      </c>
      <c r="J4872" s="97">
        <v>0.0</v>
      </c>
      <c r="K4872" s="22" t="s">
        <v>3531</v>
      </c>
      <c r="L4872" s="97">
        <v>0.0</v>
      </c>
      <c r="M4872" s="22" t="s">
        <v>3369</v>
      </c>
      <c r="N4872" s="22" t="s">
        <v>3360</v>
      </c>
      <c r="O4872" s="98"/>
      <c r="P4872" s="23"/>
      <c r="Q4872" s="23"/>
      <c r="R4872" s="23"/>
      <c r="S4872" s="23"/>
      <c r="T4872" s="23"/>
      <c r="U4872" s="23"/>
      <c r="V4872" s="23"/>
      <c r="W4872" s="23"/>
      <c r="X4872" s="23"/>
      <c r="Y4872" s="23"/>
      <c r="Z4872" s="23"/>
      <c r="AA4872" s="23"/>
      <c r="AB4872" s="22" t="s">
        <v>164</v>
      </c>
      <c r="AC4872" s="22" t="s">
        <v>3361</v>
      </c>
      <c r="AD4872" s="22" t="s">
        <v>7582</v>
      </c>
      <c r="AE4872" s="22" t="s">
        <v>3363</v>
      </c>
      <c r="AF4872" s="102"/>
      <c r="AG4872" s="22" t="s">
        <v>3364</v>
      </c>
      <c r="AH4872" s="22" t="s">
        <v>3365</v>
      </c>
      <c r="AI4872" s="22">
        <v>0.0</v>
      </c>
      <c r="AJ4872" s="103">
        <v>0.0</v>
      </c>
      <c r="AK4872" s="103">
        <v>0.0</v>
      </c>
      <c r="AL4872" s="104"/>
      <c r="AM4872" s="22" t="s">
        <v>7914</v>
      </c>
    </row>
    <row r="4873">
      <c r="A4873" s="85">
        <v>46258.0</v>
      </c>
      <c r="B4873" s="85">
        <v>46259.0</v>
      </c>
      <c r="C4873" s="22" t="s">
        <v>1876</v>
      </c>
      <c r="D4873" s="22" t="s">
        <v>146</v>
      </c>
      <c r="E4873" s="22" t="s">
        <v>208</v>
      </c>
      <c r="F4873" s="97">
        <v>0.0</v>
      </c>
      <c r="G4873" s="97">
        <v>0.0</v>
      </c>
      <c r="H4873" s="97">
        <v>0.0</v>
      </c>
      <c r="I4873" s="97">
        <v>0.0</v>
      </c>
      <c r="J4873" s="97">
        <v>0.0</v>
      </c>
      <c r="K4873" s="22" t="s">
        <v>3531</v>
      </c>
      <c r="L4873" s="97">
        <v>0.0</v>
      </c>
      <c r="M4873" s="22" t="s">
        <v>3369</v>
      </c>
      <c r="N4873" s="22" t="s">
        <v>3360</v>
      </c>
      <c r="O4873" s="98"/>
      <c r="P4873" s="23"/>
      <c r="Q4873" s="23"/>
      <c r="R4873" s="23"/>
      <c r="S4873" s="23"/>
      <c r="T4873" s="23"/>
      <c r="U4873" s="23"/>
      <c r="V4873" s="23"/>
      <c r="W4873" s="23"/>
      <c r="X4873" s="23"/>
      <c r="Y4873" s="23"/>
      <c r="Z4873" s="23"/>
      <c r="AA4873" s="23"/>
      <c r="AB4873" s="22" t="s">
        <v>164</v>
      </c>
      <c r="AC4873" s="22" t="s">
        <v>3361</v>
      </c>
      <c r="AD4873" s="22" t="s">
        <v>7582</v>
      </c>
      <c r="AE4873" s="22" t="s">
        <v>3363</v>
      </c>
      <c r="AF4873" s="102"/>
      <c r="AG4873" s="22" t="s">
        <v>3364</v>
      </c>
      <c r="AH4873" s="22" t="s">
        <v>3365</v>
      </c>
      <c r="AI4873" s="22">
        <v>0.0</v>
      </c>
      <c r="AJ4873" s="103">
        <v>0.0</v>
      </c>
      <c r="AK4873" s="103">
        <v>0.0</v>
      </c>
      <c r="AL4873" s="104"/>
      <c r="AM4873" s="22" t="s">
        <v>7915</v>
      </c>
    </row>
    <row r="4874">
      <c r="A4874" s="85">
        <v>46259.0</v>
      </c>
      <c r="B4874" s="85">
        <v>46260.0</v>
      </c>
      <c r="C4874" s="22" t="s">
        <v>1876</v>
      </c>
      <c r="D4874" s="22" t="s">
        <v>146</v>
      </c>
      <c r="E4874" s="22" t="s">
        <v>303</v>
      </c>
      <c r="F4874" s="97">
        <v>0.0</v>
      </c>
      <c r="G4874" s="97">
        <v>0.0</v>
      </c>
      <c r="H4874" s="97">
        <v>0.0</v>
      </c>
      <c r="I4874" s="97">
        <v>0.0</v>
      </c>
      <c r="J4874" s="97">
        <v>0.0</v>
      </c>
      <c r="K4874" s="22" t="s">
        <v>3531</v>
      </c>
      <c r="L4874" s="97">
        <v>0.0</v>
      </c>
      <c r="M4874" s="22" t="s">
        <v>3369</v>
      </c>
      <c r="N4874" s="22" t="s">
        <v>3360</v>
      </c>
      <c r="O4874" s="98"/>
      <c r="P4874" s="23"/>
      <c r="Q4874" s="23"/>
      <c r="R4874" s="23"/>
      <c r="S4874" s="23"/>
      <c r="T4874" s="23"/>
      <c r="U4874" s="23"/>
      <c r="V4874" s="23"/>
      <c r="W4874" s="23"/>
      <c r="X4874" s="23"/>
      <c r="Y4874" s="23"/>
      <c r="Z4874" s="23"/>
      <c r="AA4874" s="23"/>
      <c r="AB4874" s="22" t="s">
        <v>164</v>
      </c>
      <c r="AC4874" s="22" t="s">
        <v>3361</v>
      </c>
      <c r="AD4874" s="22" t="s">
        <v>7582</v>
      </c>
      <c r="AE4874" s="22" t="s">
        <v>3363</v>
      </c>
      <c r="AF4874" s="102"/>
      <c r="AG4874" s="22" t="s">
        <v>3364</v>
      </c>
      <c r="AH4874" s="22" t="s">
        <v>3365</v>
      </c>
      <c r="AI4874" s="22">
        <v>0.0</v>
      </c>
      <c r="AJ4874" s="103">
        <v>0.0</v>
      </c>
      <c r="AK4874" s="103">
        <v>0.0</v>
      </c>
      <c r="AL4874" s="104"/>
      <c r="AM4874" s="22" t="s">
        <v>7916</v>
      </c>
    </row>
    <row r="4875">
      <c r="A4875" s="85">
        <v>46260.0</v>
      </c>
      <c r="B4875" s="85">
        <v>46261.0</v>
      </c>
      <c r="C4875" s="22" t="s">
        <v>1876</v>
      </c>
      <c r="D4875" s="22" t="s">
        <v>146</v>
      </c>
      <c r="E4875" s="22" t="s">
        <v>148</v>
      </c>
      <c r="F4875" s="97">
        <v>0.0</v>
      </c>
      <c r="G4875" s="97">
        <v>0.0</v>
      </c>
      <c r="H4875" s="97">
        <v>0.0</v>
      </c>
      <c r="I4875" s="97">
        <v>0.0</v>
      </c>
      <c r="J4875" s="97">
        <v>0.0</v>
      </c>
      <c r="K4875" s="22" t="s">
        <v>3531</v>
      </c>
      <c r="L4875" s="97">
        <v>0.0</v>
      </c>
      <c r="M4875" s="22" t="s">
        <v>3369</v>
      </c>
      <c r="N4875" s="22" t="s">
        <v>3360</v>
      </c>
      <c r="O4875" s="98"/>
      <c r="P4875" s="23"/>
      <c r="Q4875" s="23"/>
      <c r="R4875" s="23"/>
      <c r="S4875" s="23"/>
      <c r="T4875" s="23"/>
      <c r="U4875" s="23"/>
      <c r="V4875" s="23"/>
      <c r="W4875" s="23"/>
      <c r="X4875" s="23"/>
      <c r="Y4875" s="23"/>
      <c r="Z4875" s="23"/>
      <c r="AA4875" s="23"/>
      <c r="AB4875" s="22" t="s">
        <v>164</v>
      </c>
      <c r="AC4875" s="22" t="s">
        <v>3361</v>
      </c>
      <c r="AD4875" s="22" t="s">
        <v>7582</v>
      </c>
      <c r="AE4875" s="22" t="s">
        <v>3363</v>
      </c>
      <c r="AF4875" s="102"/>
      <c r="AG4875" s="22" t="s">
        <v>3364</v>
      </c>
      <c r="AH4875" s="22" t="s">
        <v>3365</v>
      </c>
      <c r="AI4875" s="22">
        <v>0.0</v>
      </c>
      <c r="AJ4875" s="103">
        <v>0.0</v>
      </c>
      <c r="AK4875" s="103">
        <v>0.0</v>
      </c>
      <c r="AL4875" s="104"/>
      <c r="AM4875" s="22" t="s">
        <v>7917</v>
      </c>
    </row>
    <row r="4876">
      <c r="A4876" s="85">
        <v>46261.0</v>
      </c>
      <c r="B4876" s="85">
        <v>46262.0</v>
      </c>
      <c r="C4876" s="22" t="s">
        <v>1876</v>
      </c>
      <c r="D4876" s="22" t="s">
        <v>146</v>
      </c>
      <c r="E4876" s="22" t="s">
        <v>196</v>
      </c>
      <c r="F4876" s="97">
        <v>0.0</v>
      </c>
      <c r="G4876" s="97">
        <v>0.0</v>
      </c>
      <c r="H4876" s="97">
        <v>0.0</v>
      </c>
      <c r="I4876" s="97">
        <v>0.0</v>
      </c>
      <c r="J4876" s="97">
        <v>0.0</v>
      </c>
      <c r="K4876" s="22" t="s">
        <v>3531</v>
      </c>
      <c r="L4876" s="97">
        <v>0.0</v>
      </c>
      <c r="M4876" s="22" t="s">
        <v>3369</v>
      </c>
      <c r="N4876" s="22" t="s">
        <v>3360</v>
      </c>
      <c r="O4876" s="98"/>
      <c r="P4876" s="23"/>
      <c r="Q4876" s="23"/>
      <c r="R4876" s="23"/>
      <c r="S4876" s="23"/>
      <c r="T4876" s="23"/>
      <c r="U4876" s="23"/>
      <c r="V4876" s="23"/>
      <c r="W4876" s="23"/>
      <c r="X4876" s="23"/>
      <c r="Y4876" s="23"/>
      <c r="Z4876" s="23"/>
      <c r="AA4876" s="23"/>
      <c r="AB4876" s="22" t="s">
        <v>164</v>
      </c>
      <c r="AC4876" s="22" t="s">
        <v>3361</v>
      </c>
      <c r="AD4876" s="22" t="s">
        <v>7582</v>
      </c>
      <c r="AE4876" s="22" t="s">
        <v>3363</v>
      </c>
      <c r="AF4876" s="102"/>
      <c r="AG4876" s="22" t="s">
        <v>3364</v>
      </c>
      <c r="AH4876" s="22" t="s">
        <v>3365</v>
      </c>
      <c r="AI4876" s="22">
        <v>0.0</v>
      </c>
      <c r="AJ4876" s="103">
        <v>0.0</v>
      </c>
      <c r="AK4876" s="103">
        <v>0.0</v>
      </c>
      <c r="AL4876" s="104"/>
      <c r="AM4876" s="22" t="s">
        <v>7918</v>
      </c>
    </row>
    <row r="4877">
      <c r="A4877" s="85">
        <v>46262.0</v>
      </c>
      <c r="B4877" s="85">
        <v>46263.0</v>
      </c>
      <c r="C4877" s="22" t="s">
        <v>1876</v>
      </c>
      <c r="D4877" s="22" t="s">
        <v>146</v>
      </c>
      <c r="E4877" s="22" t="s">
        <v>288</v>
      </c>
      <c r="F4877" s="97">
        <v>0.0</v>
      </c>
      <c r="G4877" s="97">
        <v>0.0</v>
      </c>
      <c r="H4877" s="97">
        <v>0.0</v>
      </c>
      <c r="I4877" s="97">
        <v>0.0</v>
      </c>
      <c r="J4877" s="97">
        <v>0.0</v>
      </c>
      <c r="K4877" s="22" t="s">
        <v>3531</v>
      </c>
      <c r="L4877" s="97">
        <v>0.0</v>
      </c>
      <c r="M4877" s="22" t="s">
        <v>3369</v>
      </c>
      <c r="N4877" s="22" t="s">
        <v>3360</v>
      </c>
      <c r="O4877" s="98"/>
      <c r="P4877" s="23"/>
      <c r="Q4877" s="23"/>
      <c r="R4877" s="23"/>
      <c r="S4877" s="23"/>
      <c r="T4877" s="23"/>
      <c r="U4877" s="23"/>
      <c r="V4877" s="23"/>
      <c r="W4877" s="23"/>
      <c r="X4877" s="23"/>
      <c r="Y4877" s="23"/>
      <c r="Z4877" s="23"/>
      <c r="AA4877" s="23"/>
      <c r="AB4877" s="22" t="s">
        <v>164</v>
      </c>
      <c r="AC4877" s="22" t="s">
        <v>3361</v>
      </c>
      <c r="AD4877" s="22" t="s">
        <v>7582</v>
      </c>
      <c r="AE4877" s="22" t="s">
        <v>3363</v>
      </c>
      <c r="AF4877" s="102"/>
      <c r="AG4877" s="22" t="s">
        <v>3364</v>
      </c>
      <c r="AH4877" s="22" t="s">
        <v>3365</v>
      </c>
      <c r="AI4877" s="22">
        <v>0.0</v>
      </c>
      <c r="AJ4877" s="103">
        <v>0.0</v>
      </c>
      <c r="AK4877" s="103">
        <v>0.0</v>
      </c>
      <c r="AL4877" s="104"/>
      <c r="AM4877" s="22" t="s">
        <v>7919</v>
      </c>
    </row>
    <row r="4878">
      <c r="A4878" s="85">
        <v>46263.0</v>
      </c>
      <c r="B4878" s="85">
        <v>46264.0</v>
      </c>
      <c r="C4878" s="22" t="s">
        <v>1876</v>
      </c>
      <c r="D4878" s="22" t="s">
        <v>146</v>
      </c>
      <c r="E4878" s="22" t="s">
        <v>256</v>
      </c>
      <c r="F4878" s="97">
        <v>0.0</v>
      </c>
      <c r="G4878" s="97">
        <v>0.0</v>
      </c>
      <c r="H4878" s="97">
        <v>0.0</v>
      </c>
      <c r="I4878" s="97">
        <v>0.0</v>
      </c>
      <c r="J4878" s="97">
        <v>0.0</v>
      </c>
      <c r="K4878" s="22" t="s">
        <v>3531</v>
      </c>
      <c r="L4878" s="97">
        <v>0.0</v>
      </c>
      <c r="M4878" s="22" t="s">
        <v>3369</v>
      </c>
      <c r="N4878" s="22" t="s">
        <v>3360</v>
      </c>
      <c r="O4878" s="98"/>
      <c r="P4878" s="23"/>
      <c r="Q4878" s="23"/>
      <c r="R4878" s="23"/>
      <c r="S4878" s="23"/>
      <c r="T4878" s="23"/>
      <c r="U4878" s="23"/>
      <c r="V4878" s="23"/>
      <c r="W4878" s="23"/>
      <c r="X4878" s="23"/>
      <c r="Y4878" s="23"/>
      <c r="Z4878" s="23"/>
      <c r="AA4878" s="23"/>
      <c r="AB4878" s="22" t="s">
        <v>164</v>
      </c>
      <c r="AC4878" s="22" t="s">
        <v>3361</v>
      </c>
      <c r="AD4878" s="22" t="s">
        <v>7582</v>
      </c>
      <c r="AE4878" s="22" t="s">
        <v>3363</v>
      </c>
      <c r="AF4878" s="102"/>
      <c r="AG4878" s="22" t="s">
        <v>3364</v>
      </c>
      <c r="AH4878" s="22" t="s">
        <v>3365</v>
      </c>
      <c r="AI4878" s="22">
        <v>0.0</v>
      </c>
      <c r="AJ4878" s="103">
        <v>0.0</v>
      </c>
      <c r="AK4878" s="103">
        <v>0.0</v>
      </c>
      <c r="AL4878" s="104"/>
      <c r="AM4878" s="22" t="s">
        <v>7920</v>
      </c>
    </row>
    <row r="4879">
      <c r="A4879" s="85">
        <v>46264.0</v>
      </c>
      <c r="B4879" s="85">
        <v>46265.0</v>
      </c>
      <c r="C4879" s="22" t="s">
        <v>1876</v>
      </c>
      <c r="D4879" s="22" t="s">
        <v>146</v>
      </c>
      <c r="E4879" s="22" t="s">
        <v>180</v>
      </c>
      <c r="F4879" s="97">
        <v>0.0</v>
      </c>
      <c r="G4879" s="97">
        <v>0.0</v>
      </c>
      <c r="H4879" s="97">
        <v>0.0</v>
      </c>
      <c r="I4879" s="97">
        <v>0.0</v>
      </c>
      <c r="J4879" s="97">
        <v>0.0</v>
      </c>
      <c r="K4879" s="22" t="s">
        <v>3531</v>
      </c>
      <c r="L4879" s="97">
        <v>0.0</v>
      </c>
      <c r="M4879" s="22" t="s">
        <v>3369</v>
      </c>
      <c r="N4879" s="22" t="s">
        <v>3360</v>
      </c>
      <c r="O4879" s="98"/>
      <c r="P4879" s="23"/>
      <c r="Q4879" s="23"/>
      <c r="R4879" s="23"/>
      <c r="S4879" s="23"/>
      <c r="T4879" s="23"/>
      <c r="U4879" s="23"/>
      <c r="V4879" s="23"/>
      <c r="W4879" s="23"/>
      <c r="X4879" s="23"/>
      <c r="Y4879" s="23"/>
      <c r="Z4879" s="23"/>
      <c r="AA4879" s="23"/>
      <c r="AB4879" s="22" t="s">
        <v>164</v>
      </c>
      <c r="AC4879" s="22" t="s">
        <v>3361</v>
      </c>
      <c r="AD4879" s="22" t="s">
        <v>7582</v>
      </c>
      <c r="AE4879" s="22" t="s">
        <v>3363</v>
      </c>
      <c r="AF4879" s="102"/>
      <c r="AG4879" s="22" t="s">
        <v>3364</v>
      </c>
      <c r="AH4879" s="22" t="s">
        <v>3365</v>
      </c>
      <c r="AI4879" s="22">
        <v>0.0</v>
      </c>
      <c r="AJ4879" s="103">
        <v>0.0</v>
      </c>
      <c r="AK4879" s="103">
        <v>0.0</v>
      </c>
      <c r="AL4879" s="104"/>
      <c r="AM4879" s="22" t="s">
        <v>7921</v>
      </c>
    </row>
    <row r="4880">
      <c r="A4880" s="85">
        <v>46265.0</v>
      </c>
      <c r="B4880" s="85">
        <v>46266.0</v>
      </c>
      <c r="C4880" s="22" t="s">
        <v>1876</v>
      </c>
      <c r="D4880" s="22" t="s">
        <v>146</v>
      </c>
      <c r="E4880" s="22" t="s">
        <v>208</v>
      </c>
      <c r="F4880" s="97">
        <v>0.0</v>
      </c>
      <c r="G4880" s="97">
        <v>0.0</v>
      </c>
      <c r="H4880" s="97">
        <v>0.0</v>
      </c>
      <c r="I4880" s="97">
        <v>0.0</v>
      </c>
      <c r="J4880" s="97">
        <v>0.0</v>
      </c>
      <c r="K4880" s="22" t="s">
        <v>3531</v>
      </c>
      <c r="L4880" s="97">
        <v>0.0</v>
      </c>
      <c r="M4880" s="22" t="s">
        <v>3369</v>
      </c>
      <c r="N4880" s="22" t="s">
        <v>3360</v>
      </c>
      <c r="O4880" s="98"/>
      <c r="P4880" s="23"/>
      <c r="Q4880" s="23"/>
      <c r="R4880" s="23"/>
      <c r="S4880" s="23"/>
      <c r="T4880" s="23"/>
      <c r="U4880" s="23"/>
      <c r="V4880" s="23"/>
      <c r="W4880" s="23"/>
      <c r="X4880" s="23"/>
      <c r="Y4880" s="23"/>
      <c r="Z4880" s="23"/>
      <c r="AA4880" s="23"/>
      <c r="AB4880" s="22" t="s">
        <v>164</v>
      </c>
      <c r="AC4880" s="22" t="s">
        <v>3361</v>
      </c>
      <c r="AD4880" s="22" t="s">
        <v>7582</v>
      </c>
      <c r="AE4880" s="22" t="s">
        <v>3363</v>
      </c>
      <c r="AF4880" s="102"/>
      <c r="AG4880" s="22" t="s">
        <v>3364</v>
      </c>
      <c r="AH4880" s="22" t="s">
        <v>3365</v>
      </c>
      <c r="AI4880" s="22">
        <v>0.0</v>
      </c>
      <c r="AJ4880" s="103">
        <v>0.0</v>
      </c>
      <c r="AK4880" s="103">
        <v>0.0</v>
      </c>
      <c r="AL4880" s="104"/>
      <c r="AM4880" s="22" t="s">
        <v>7922</v>
      </c>
    </row>
    <row r="4881">
      <c r="A4881" s="85">
        <v>46266.0</v>
      </c>
      <c r="B4881" s="85">
        <v>46267.0</v>
      </c>
      <c r="C4881" s="22" t="s">
        <v>1876</v>
      </c>
      <c r="D4881" s="22" t="s">
        <v>146</v>
      </c>
      <c r="E4881" s="22" t="s">
        <v>303</v>
      </c>
      <c r="F4881" s="97">
        <v>0.0</v>
      </c>
      <c r="G4881" s="97">
        <v>0.0</v>
      </c>
      <c r="H4881" s="97">
        <v>0.0</v>
      </c>
      <c r="I4881" s="97">
        <v>0.0</v>
      </c>
      <c r="J4881" s="97">
        <v>0.0</v>
      </c>
      <c r="K4881" s="22" t="s">
        <v>3531</v>
      </c>
      <c r="L4881" s="97">
        <v>0.0</v>
      </c>
      <c r="M4881" s="22" t="s">
        <v>3369</v>
      </c>
      <c r="N4881" s="22" t="s">
        <v>3360</v>
      </c>
      <c r="O4881" s="98"/>
      <c r="P4881" s="23"/>
      <c r="Q4881" s="23"/>
      <c r="R4881" s="23"/>
      <c r="S4881" s="23"/>
      <c r="T4881" s="23"/>
      <c r="U4881" s="23"/>
      <c r="V4881" s="23"/>
      <c r="W4881" s="23"/>
      <c r="X4881" s="23"/>
      <c r="Y4881" s="23"/>
      <c r="Z4881" s="23"/>
      <c r="AA4881" s="23"/>
      <c r="AB4881" s="22" t="s">
        <v>164</v>
      </c>
      <c r="AC4881" s="22" t="s">
        <v>3361</v>
      </c>
      <c r="AD4881" s="22" t="s">
        <v>7582</v>
      </c>
      <c r="AE4881" s="22" t="s">
        <v>3363</v>
      </c>
      <c r="AF4881" s="102"/>
      <c r="AG4881" s="22" t="s">
        <v>3364</v>
      </c>
      <c r="AH4881" s="22" t="s">
        <v>3365</v>
      </c>
      <c r="AI4881" s="22">
        <v>0.0</v>
      </c>
      <c r="AJ4881" s="103">
        <v>0.0</v>
      </c>
      <c r="AK4881" s="103">
        <v>0.0</v>
      </c>
      <c r="AL4881" s="104"/>
      <c r="AM4881" s="22" t="s">
        <v>7923</v>
      </c>
    </row>
    <row r="4882">
      <c r="A4882" s="85">
        <v>46267.0</v>
      </c>
      <c r="B4882" s="85">
        <v>46268.0</v>
      </c>
      <c r="C4882" s="22" t="s">
        <v>1876</v>
      </c>
      <c r="D4882" s="22" t="s">
        <v>146</v>
      </c>
      <c r="E4882" s="22" t="s">
        <v>148</v>
      </c>
      <c r="F4882" s="97">
        <v>0.0</v>
      </c>
      <c r="G4882" s="97">
        <v>0.0</v>
      </c>
      <c r="H4882" s="97">
        <v>0.0</v>
      </c>
      <c r="I4882" s="97">
        <v>0.0</v>
      </c>
      <c r="J4882" s="97">
        <v>0.0</v>
      </c>
      <c r="K4882" s="22" t="s">
        <v>3531</v>
      </c>
      <c r="L4882" s="97">
        <v>0.0</v>
      </c>
      <c r="M4882" s="22" t="s">
        <v>3369</v>
      </c>
      <c r="N4882" s="22" t="s">
        <v>3360</v>
      </c>
      <c r="O4882" s="98"/>
      <c r="P4882" s="23"/>
      <c r="Q4882" s="23"/>
      <c r="R4882" s="23"/>
      <c r="S4882" s="23"/>
      <c r="T4882" s="23"/>
      <c r="U4882" s="23"/>
      <c r="V4882" s="23"/>
      <c r="W4882" s="23"/>
      <c r="X4882" s="23"/>
      <c r="Y4882" s="23"/>
      <c r="Z4882" s="23"/>
      <c r="AA4882" s="23"/>
      <c r="AB4882" s="22" t="s">
        <v>164</v>
      </c>
      <c r="AC4882" s="22" t="s">
        <v>3361</v>
      </c>
      <c r="AD4882" s="22" t="s">
        <v>7582</v>
      </c>
      <c r="AE4882" s="22" t="s">
        <v>3363</v>
      </c>
      <c r="AF4882" s="102"/>
      <c r="AG4882" s="22" t="s">
        <v>3364</v>
      </c>
      <c r="AH4882" s="22" t="s">
        <v>3365</v>
      </c>
      <c r="AI4882" s="22">
        <v>0.0</v>
      </c>
      <c r="AJ4882" s="103">
        <v>0.0</v>
      </c>
      <c r="AK4882" s="103">
        <v>0.0</v>
      </c>
      <c r="AL4882" s="104"/>
      <c r="AM4882" s="22" t="s">
        <v>7924</v>
      </c>
    </row>
    <row r="4883">
      <c r="A4883" s="85">
        <v>46268.0</v>
      </c>
      <c r="B4883" s="85">
        <v>46269.0</v>
      </c>
      <c r="C4883" s="22" t="s">
        <v>1876</v>
      </c>
      <c r="D4883" s="22" t="s">
        <v>146</v>
      </c>
      <c r="E4883" s="22" t="s">
        <v>196</v>
      </c>
      <c r="F4883" s="97">
        <v>0.0</v>
      </c>
      <c r="G4883" s="97">
        <v>0.0</v>
      </c>
      <c r="H4883" s="97">
        <v>0.0</v>
      </c>
      <c r="I4883" s="97">
        <v>0.0</v>
      </c>
      <c r="J4883" s="97">
        <v>0.0</v>
      </c>
      <c r="K4883" s="22" t="s">
        <v>3531</v>
      </c>
      <c r="L4883" s="97">
        <v>0.0</v>
      </c>
      <c r="M4883" s="22" t="s">
        <v>3369</v>
      </c>
      <c r="N4883" s="22" t="s">
        <v>3360</v>
      </c>
      <c r="O4883" s="98"/>
      <c r="P4883" s="23"/>
      <c r="Q4883" s="23"/>
      <c r="R4883" s="23"/>
      <c r="S4883" s="23"/>
      <c r="T4883" s="23"/>
      <c r="U4883" s="23"/>
      <c r="V4883" s="23"/>
      <c r="W4883" s="23"/>
      <c r="X4883" s="23"/>
      <c r="Y4883" s="23"/>
      <c r="Z4883" s="23"/>
      <c r="AA4883" s="23"/>
      <c r="AB4883" s="22" t="s">
        <v>164</v>
      </c>
      <c r="AC4883" s="22" t="s">
        <v>3361</v>
      </c>
      <c r="AD4883" s="22" t="s">
        <v>7582</v>
      </c>
      <c r="AE4883" s="22" t="s">
        <v>3363</v>
      </c>
      <c r="AF4883" s="102"/>
      <c r="AG4883" s="22" t="s">
        <v>3364</v>
      </c>
      <c r="AH4883" s="22" t="s">
        <v>3365</v>
      </c>
      <c r="AI4883" s="22">
        <v>0.0</v>
      </c>
      <c r="AJ4883" s="103">
        <v>0.0</v>
      </c>
      <c r="AK4883" s="103">
        <v>0.0</v>
      </c>
      <c r="AL4883" s="104"/>
      <c r="AM4883" s="22" t="s">
        <v>7925</v>
      </c>
    </row>
    <row r="4884">
      <c r="A4884" s="85">
        <v>46269.0</v>
      </c>
      <c r="B4884" s="85">
        <v>46270.0</v>
      </c>
      <c r="C4884" s="22" t="s">
        <v>1876</v>
      </c>
      <c r="D4884" s="22" t="s">
        <v>146</v>
      </c>
      <c r="E4884" s="22" t="s">
        <v>288</v>
      </c>
      <c r="F4884" s="97">
        <v>0.0</v>
      </c>
      <c r="G4884" s="97">
        <v>0.0</v>
      </c>
      <c r="H4884" s="97">
        <v>0.0</v>
      </c>
      <c r="I4884" s="97">
        <v>0.0</v>
      </c>
      <c r="J4884" s="97">
        <v>0.0</v>
      </c>
      <c r="K4884" s="22" t="s">
        <v>3531</v>
      </c>
      <c r="L4884" s="97">
        <v>0.0</v>
      </c>
      <c r="M4884" s="22" t="s">
        <v>3369</v>
      </c>
      <c r="N4884" s="22" t="s">
        <v>3360</v>
      </c>
      <c r="O4884" s="98"/>
      <c r="P4884" s="23"/>
      <c r="Q4884" s="23"/>
      <c r="R4884" s="23"/>
      <c r="S4884" s="23"/>
      <c r="T4884" s="23"/>
      <c r="U4884" s="23"/>
      <c r="V4884" s="23"/>
      <c r="W4884" s="23"/>
      <c r="X4884" s="23"/>
      <c r="Y4884" s="23"/>
      <c r="Z4884" s="23"/>
      <c r="AA4884" s="23"/>
      <c r="AB4884" s="22" t="s">
        <v>164</v>
      </c>
      <c r="AC4884" s="22" t="s">
        <v>3361</v>
      </c>
      <c r="AD4884" s="22" t="s">
        <v>7582</v>
      </c>
      <c r="AE4884" s="22" t="s">
        <v>3363</v>
      </c>
      <c r="AF4884" s="102"/>
      <c r="AG4884" s="22" t="s">
        <v>3364</v>
      </c>
      <c r="AH4884" s="22" t="s">
        <v>3365</v>
      </c>
      <c r="AI4884" s="22">
        <v>0.0</v>
      </c>
      <c r="AJ4884" s="103">
        <v>0.0</v>
      </c>
      <c r="AK4884" s="103">
        <v>0.0</v>
      </c>
      <c r="AL4884" s="104"/>
      <c r="AM4884" s="22" t="s">
        <v>7926</v>
      </c>
    </row>
    <row r="4885">
      <c r="A4885" s="85">
        <v>46270.0</v>
      </c>
      <c r="B4885" s="85">
        <v>46271.0</v>
      </c>
      <c r="C4885" s="22" t="s">
        <v>1876</v>
      </c>
      <c r="D4885" s="22" t="s">
        <v>146</v>
      </c>
      <c r="E4885" s="22" t="s">
        <v>256</v>
      </c>
      <c r="F4885" s="97">
        <v>0.0</v>
      </c>
      <c r="G4885" s="97">
        <v>0.0</v>
      </c>
      <c r="H4885" s="97">
        <v>0.0</v>
      </c>
      <c r="I4885" s="97">
        <v>0.0</v>
      </c>
      <c r="J4885" s="97">
        <v>0.0</v>
      </c>
      <c r="K4885" s="22" t="s">
        <v>3531</v>
      </c>
      <c r="L4885" s="97">
        <v>0.0</v>
      </c>
      <c r="M4885" s="22" t="s">
        <v>3369</v>
      </c>
      <c r="N4885" s="22" t="s">
        <v>3360</v>
      </c>
      <c r="O4885" s="98"/>
      <c r="P4885" s="23"/>
      <c r="Q4885" s="23"/>
      <c r="R4885" s="23"/>
      <c r="S4885" s="23"/>
      <c r="T4885" s="23"/>
      <c r="U4885" s="23"/>
      <c r="V4885" s="23"/>
      <c r="W4885" s="23"/>
      <c r="X4885" s="23"/>
      <c r="Y4885" s="23"/>
      <c r="Z4885" s="23"/>
      <c r="AA4885" s="23"/>
      <c r="AB4885" s="22" t="s">
        <v>164</v>
      </c>
      <c r="AC4885" s="22" t="s">
        <v>3361</v>
      </c>
      <c r="AD4885" s="22" t="s">
        <v>7582</v>
      </c>
      <c r="AE4885" s="22" t="s">
        <v>3363</v>
      </c>
      <c r="AF4885" s="102"/>
      <c r="AG4885" s="22" t="s">
        <v>3364</v>
      </c>
      <c r="AH4885" s="22" t="s">
        <v>3365</v>
      </c>
      <c r="AI4885" s="22">
        <v>0.0</v>
      </c>
      <c r="AJ4885" s="103">
        <v>0.0</v>
      </c>
      <c r="AK4885" s="103">
        <v>0.0</v>
      </c>
      <c r="AL4885" s="104"/>
      <c r="AM4885" s="22" t="s">
        <v>7927</v>
      </c>
    </row>
    <row r="4886">
      <c r="A4886" s="85">
        <v>46271.0</v>
      </c>
      <c r="B4886" s="85">
        <v>46272.0</v>
      </c>
      <c r="C4886" s="22" t="s">
        <v>1876</v>
      </c>
      <c r="D4886" s="22" t="s">
        <v>146</v>
      </c>
      <c r="E4886" s="22" t="s">
        <v>180</v>
      </c>
      <c r="F4886" s="97">
        <v>0.0</v>
      </c>
      <c r="G4886" s="97">
        <v>0.0</v>
      </c>
      <c r="H4886" s="97">
        <v>0.0</v>
      </c>
      <c r="I4886" s="97">
        <v>0.0</v>
      </c>
      <c r="J4886" s="97">
        <v>0.0</v>
      </c>
      <c r="K4886" s="22" t="s">
        <v>3531</v>
      </c>
      <c r="L4886" s="97">
        <v>0.0</v>
      </c>
      <c r="M4886" s="22" t="s">
        <v>3369</v>
      </c>
      <c r="N4886" s="22" t="s">
        <v>3360</v>
      </c>
      <c r="O4886" s="98"/>
      <c r="P4886" s="23"/>
      <c r="Q4886" s="23"/>
      <c r="R4886" s="23"/>
      <c r="S4886" s="23"/>
      <c r="T4886" s="23"/>
      <c r="U4886" s="23"/>
      <c r="V4886" s="23"/>
      <c r="W4886" s="23"/>
      <c r="X4886" s="23"/>
      <c r="Y4886" s="23"/>
      <c r="Z4886" s="23"/>
      <c r="AA4886" s="23"/>
      <c r="AB4886" s="22" t="s">
        <v>164</v>
      </c>
      <c r="AC4886" s="22" t="s">
        <v>3361</v>
      </c>
      <c r="AD4886" s="22" t="s">
        <v>7582</v>
      </c>
      <c r="AE4886" s="22" t="s">
        <v>3363</v>
      </c>
      <c r="AF4886" s="102"/>
      <c r="AG4886" s="22" t="s">
        <v>3364</v>
      </c>
      <c r="AH4886" s="22" t="s">
        <v>3365</v>
      </c>
      <c r="AI4886" s="22">
        <v>0.0</v>
      </c>
      <c r="AJ4886" s="103">
        <v>0.0</v>
      </c>
      <c r="AK4886" s="103">
        <v>0.0</v>
      </c>
      <c r="AL4886" s="104"/>
      <c r="AM4886" s="22" t="s">
        <v>7928</v>
      </c>
    </row>
    <row r="4887">
      <c r="A4887" s="85">
        <v>46272.0</v>
      </c>
      <c r="B4887" s="85">
        <v>46273.0</v>
      </c>
      <c r="C4887" s="22" t="s">
        <v>1876</v>
      </c>
      <c r="D4887" s="22" t="s">
        <v>146</v>
      </c>
      <c r="E4887" s="22" t="s">
        <v>208</v>
      </c>
      <c r="F4887" s="97">
        <v>0.0</v>
      </c>
      <c r="G4887" s="97">
        <v>0.0</v>
      </c>
      <c r="H4887" s="97">
        <v>0.0</v>
      </c>
      <c r="I4887" s="97">
        <v>0.0</v>
      </c>
      <c r="J4887" s="97">
        <v>0.0</v>
      </c>
      <c r="K4887" s="22" t="s">
        <v>3531</v>
      </c>
      <c r="L4887" s="97">
        <v>0.0</v>
      </c>
      <c r="M4887" s="22" t="s">
        <v>3369</v>
      </c>
      <c r="N4887" s="22" t="s">
        <v>3360</v>
      </c>
      <c r="O4887" s="98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  <c r="AA4887" s="23"/>
      <c r="AB4887" s="22" t="s">
        <v>164</v>
      </c>
      <c r="AC4887" s="22" t="s">
        <v>3361</v>
      </c>
      <c r="AD4887" s="22" t="s">
        <v>7582</v>
      </c>
      <c r="AE4887" s="22" t="s">
        <v>3363</v>
      </c>
      <c r="AF4887" s="102"/>
      <c r="AG4887" s="22" t="s">
        <v>3364</v>
      </c>
      <c r="AH4887" s="22" t="s">
        <v>3365</v>
      </c>
      <c r="AI4887" s="22">
        <v>0.0</v>
      </c>
      <c r="AJ4887" s="103">
        <v>0.0</v>
      </c>
      <c r="AK4887" s="103">
        <v>0.0</v>
      </c>
      <c r="AL4887" s="104"/>
      <c r="AM4887" s="22" t="s">
        <v>7929</v>
      </c>
    </row>
    <row r="4888">
      <c r="A4888" s="85">
        <v>46273.0</v>
      </c>
      <c r="B4888" s="85">
        <v>46274.0</v>
      </c>
      <c r="C4888" s="22" t="s">
        <v>1876</v>
      </c>
      <c r="D4888" s="22" t="s">
        <v>146</v>
      </c>
      <c r="E4888" s="22" t="s">
        <v>303</v>
      </c>
      <c r="F4888" s="97">
        <v>0.0</v>
      </c>
      <c r="G4888" s="97">
        <v>0.0</v>
      </c>
      <c r="H4888" s="97">
        <v>0.0</v>
      </c>
      <c r="I4888" s="97">
        <v>0.0</v>
      </c>
      <c r="J4888" s="97">
        <v>0.0</v>
      </c>
      <c r="K4888" s="22" t="s">
        <v>3531</v>
      </c>
      <c r="L4888" s="97">
        <v>0.0</v>
      </c>
      <c r="M4888" s="22" t="s">
        <v>3369</v>
      </c>
      <c r="N4888" s="22" t="s">
        <v>3360</v>
      </c>
      <c r="O4888" s="98"/>
      <c r="P4888" s="23"/>
      <c r="Q4888" s="23"/>
      <c r="R4888" s="23"/>
      <c r="S4888" s="23"/>
      <c r="T4888" s="23"/>
      <c r="U4888" s="23"/>
      <c r="V4888" s="23"/>
      <c r="W4888" s="23"/>
      <c r="X4888" s="23"/>
      <c r="Y4888" s="23"/>
      <c r="Z4888" s="23"/>
      <c r="AA4888" s="23"/>
      <c r="AB4888" s="22" t="s">
        <v>164</v>
      </c>
      <c r="AC4888" s="22" t="s">
        <v>3361</v>
      </c>
      <c r="AD4888" s="22" t="s">
        <v>7582</v>
      </c>
      <c r="AE4888" s="22" t="s">
        <v>3363</v>
      </c>
      <c r="AF4888" s="102"/>
      <c r="AG4888" s="22" t="s">
        <v>3364</v>
      </c>
      <c r="AH4888" s="22" t="s">
        <v>3365</v>
      </c>
      <c r="AI4888" s="22">
        <v>0.0</v>
      </c>
      <c r="AJ4888" s="103">
        <v>0.0</v>
      </c>
      <c r="AK4888" s="103">
        <v>0.0</v>
      </c>
      <c r="AL4888" s="104"/>
      <c r="AM4888" s="22" t="s">
        <v>7930</v>
      </c>
    </row>
    <row r="4889">
      <c r="A4889" s="85">
        <v>46274.0</v>
      </c>
      <c r="B4889" s="85">
        <v>46275.0</v>
      </c>
      <c r="C4889" s="22" t="s">
        <v>1876</v>
      </c>
      <c r="D4889" s="22" t="s">
        <v>146</v>
      </c>
      <c r="E4889" s="22" t="s">
        <v>148</v>
      </c>
      <c r="F4889" s="97">
        <v>0.0</v>
      </c>
      <c r="G4889" s="97">
        <v>0.0</v>
      </c>
      <c r="H4889" s="97">
        <v>0.0</v>
      </c>
      <c r="I4889" s="97">
        <v>0.0</v>
      </c>
      <c r="J4889" s="97">
        <v>0.0</v>
      </c>
      <c r="K4889" s="22" t="s">
        <v>3531</v>
      </c>
      <c r="L4889" s="97">
        <v>0.0</v>
      </c>
      <c r="M4889" s="22" t="s">
        <v>3369</v>
      </c>
      <c r="N4889" s="22" t="s">
        <v>3360</v>
      </c>
      <c r="O4889" s="98"/>
      <c r="P4889" s="23"/>
      <c r="Q4889" s="23"/>
      <c r="R4889" s="23"/>
      <c r="S4889" s="23"/>
      <c r="T4889" s="23"/>
      <c r="U4889" s="23"/>
      <c r="V4889" s="23"/>
      <c r="W4889" s="23"/>
      <c r="X4889" s="23"/>
      <c r="Y4889" s="23"/>
      <c r="Z4889" s="23"/>
      <c r="AA4889" s="23"/>
      <c r="AB4889" s="22" t="s">
        <v>164</v>
      </c>
      <c r="AC4889" s="22" t="s">
        <v>3361</v>
      </c>
      <c r="AD4889" s="22" t="s">
        <v>7582</v>
      </c>
      <c r="AE4889" s="22" t="s">
        <v>3363</v>
      </c>
      <c r="AF4889" s="102"/>
      <c r="AG4889" s="22" t="s">
        <v>3364</v>
      </c>
      <c r="AH4889" s="22" t="s">
        <v>3365</v>
      </c>
      <c r="AI4889" s="22">
        <v>0.0</v>
      </c>
      <c r="AJ4889" s="103">
        <v>0.0</v>
      </c>
      <c r="AK4889" s="103">
        <v>0.0</v>
      </c>
      <c r="AL4889" s="104"/>
      <c r="AM4889" s="22" t="s">
        <v>7931</v>
      </c>
    </row>
    <row r="4890">
      <c r="A4890" s="85">
        <v>46275.0</v>
      </c>
      <c r="B4890" s="85">
        <v>46276.0</v>
      </c>
      <c r="C4890" s="22" t="s">
        <v>1876</v>
      </c>
      <c r="D4890" s="22" t="s">
        <v>146</v>
      </c>
      <c r="E4890" s="22" t="s">
        <v>196</v>
      </c>
      <c r="F4890" s="97">
        <v>0.0</v>
      </c>
      <c r="G4890" s="97">
        <v>0.0</v>
      </c>
      <c r="H4890" s="97">
        <v>0.0</v>
      </c>
      <c r="I4890" s="97">
        <v>0.0</v>
      </c>
      <c r="J4890" s="97">
        <v>0.0</v>
      </c>
      <c r="K4890" s="22" t="s">
        <v>3531</v>
      </c>
      <c r="L4890" s="97">
        <v>0.0</v>
      </c>
      <c r="M4890" s="22" t="s">
        <v>3369</v>
      </c>
      <c r="N4890" s="22" t="s">
        <v>3360</v>
      </c>
      <c r="O4890" s="98"/>
      <c r="P4890" s="23"/>
      <c r="Q4890" s="23"/>
      <c r="R4890" s="23"/>
      <c r="S4890" s="23"/>
      <c r="T4890" s="23"/>
      <c r="U4890" s="23"/>
      <c r="V4890" s="23"/>
      <c r="W4890" s="23"/>
      <c r="X4890" s="23"/>
      <c r="Y4890" s="23"/>
      <c r="Z4890" s="23"/>
      <c r="AA4890" s="23"/>
      <c r="AB4890" s="22" t="s">
        <v>164</v>
      </c>
      <c r="AC4890" s="22" t="s">
        <v>3361</v>
      </c>
      <c r="AD4890" s="22" t="s">
        <v>7582</v>
      </c>
      <c r="AE4890" s="22" t="s">
        <v>3363</v>
      </c>
      <c r="AF4890" s="102"/>
      <c r="AG4890" s="22" t="s">
        <v>3364</v>
      </c>
      <c r="AH4890" s="22" t="s">
        <v>3365</v>
      </c>
      <c r="AI4890" s="22">
        <v>0.0</v>
      </c>
      <c r="AJ4890" s="103">
        <v>0.0</v>
      </c>
      <c r="AK4890" s="103">
        <v>0.0</v>
      </c>
      <c r="AL4890" s="104"/>
      <c r="AM4890" s="22" t="s">
        <v>7932</v>
      </c>
    </row>
    <row r="4891">
      <c r="A4891" s="85">
        <v>46276.0</v>
      </c>
      <c r="B4891" s="85">
        <v>46277.0</v>
      </c>
      <c r="C4891" s="22" t="s">
        <v>1876</v>
      </c>
      <c r="D4891" s="22" t="s">
        <v>146</v>
      </c>
      <c r="E4891" s="22" t="s">
        <v>288</v>
      </c>
      <c r="F4891" s="97">
        <v>0.0</v>
      </c>
      <c r="G4891" s="97">
        <v>0.0</v>
      </c>
      <c r="H4891" s="97">
        <v>0.0</v>
      </c>
      <c r="I4891" s="97">
        <v>0.0</v>
      </c>
      <c r="J4891" s="97">
        <v>0.0</v>
      </c>
      <c r="K4891" s="22" t="s">
        <v>3531</v>
      </c>
      <c r="L4891" s="97">
        <v>0.0</v>
      </c>
      <c r="M4891" s="22" t="s">
        <v>3369</v>
      </c>
      <c r="N4891" s="22" t="s">
        <v>3360</v>
      </c>
      <c r="O4891" s="98"/>
      <c r="P4891" s="23"/>
      <c r="Q4891" s="23"/>
      <c r="R4891" s="23"/>
      <c r="S4891" s="23"/>
      <c r="T4891" s="23"/>
      <c r="U4891" s="23"/>
      <c r="V4891" s="23"/>
      <c r="W4891" s="23"/>
      <c r="X4891" s="23"/>
      <c r="Y4891" s="23"/>
      <c r="Z4891" s="23"/>
      <c r="AA4891" s="23"/>
      <c r="AB4891" s="22" t="s">
        <v>164</v>
      </c>
      <c r="AC4891" s="22" t="s">
        <v>3361</v>
      </c>
      <c r="AD4891" s="22" t="s">
        <v>7582</v>
      </c>
      <c r="AE4891" s="22" t="s">
        <v>3363</v>
      </c>
      <c r="AF4891" s="102"/>
      <c r="AG4891" s="22" t="s">
        <v>3364</v>
      </c>
      <c r="AH4891" s="22" t="s">
        <v>3365</v>
      </c>
      <c r="AI4891" s="22">
        <v>0.0</v>
      </c>
      <c r="AJ4891" s="103">
        <v>0.0</v>
      </c>
      <c r="AK4891" s="103">
        <v>0.0</v>
      </c>
      <c r="AL4891" s="104"/>
      <c r="AM4891" s="22" t="s">
        <v>7933</v>
      </c>
    </row>
    <row r="4892">
      <c r="A4892" s="85">
        <v>46277.0</v>
      </c>
      <c r="B4892" s="85">
        <v>46278.0</v>
      </c>
      <c r="C4892" s="22" t="s">
        <v>1876</v>
      </c>
      <c r="D4892" s="22" t="s">
        <v>146</v>
      </c>
      <c r="E4892" s="22" t="s">
        <v>256</v>
      </c>
      <c r="F4892" s="97">
        <v>0.0</v>
      </c>
      <c r="G4892" s="97">
        <v>0.0</v>
      </c>
      <c r="H4892" s="97">
        <v>0.0</v>
      </c>
      <c r="I4892" s="97">
        <v>0.0</v>
      </c>
      <c r="J4892" s="97">
        <v>0.0</v>
      </c>
      <c r="K4892" s="22" t="s">
        <v>3531</v>
      </c>
      <c r="L4892" s="97">
        <v>0.0</v>
      </c>
      <c r="M4892" s="22" t="s">
        <v>3369</v>
      </c>
      <c r="N4892" s="22" t="s">
        <v>3360</v>
      </c>
      <c r="O4892" s="98"/>
      <c r="P4892" s="23"/>
      <c r="Q4892" s="23"/>
      <c r="R4892" s="23"/>
      <c r="S4892" s="23"/>
      <c r="T4892" s="23"/>
      <c r="U4892" s="23"/>
      <c r="V4892" s="23"/>
      <c r="W4892" s="23"/>
      <c r="X4892" s="23"/>
      <c r="Y4892" s="23"/>
      <c r="Z4892" s="23"/>
      <c r="AA4892" s="23"/>
      <c r="AB4892" s="22" t="s">
        <v>164</v>
      </c>
      <c r="AC4892" s="22" t="s">
        <v>3361</v>
      </c>
      <c r="AD4892" s="22" t="s">
        <v>7582</v>
      </c>
      <c r="AE4892" s="22" t="s">
        <v>3363</v>
      </c>
      <c r="AF4892" s="102"/>
      <c r="AG4892" s="22" t="s">
        <v>3364</v>
      </c>
      <c r="AH4892" s="22" t="s">
        <v>3365</v>
      </c>
      <c r="AI4892" s="22">
        <v>0.0</v>
      </c>
      <c r="AJ4892" s="103">
        <v>0.0</v>
      </c>
      <c r="AK4892" s="103">
        <v>0.0</v>
      </c>
      <c r="AL4892" s="104"/>
      <c r="AM4892" s="22" t="s">
        <v>7934</v>
      </c>
    </row>
    <row r="4893">
      <c r="A4893" s="85">
        <v>46278.0</v>
      </c>
      <c r="B4893" s="85">
        <v>46279.0</v>
      </c>
      <c r="C4893" s="22" t="s">
        <v>1876</v>
      </c>
      <c r="D4893" s="22" t="s">
        <v>146</v>
      </c>
      <c r="E4893" s="22" t="s">
        <v>180</v>
      </c>
      <c r="F4893" s="97">
        <v>0.0</v>
      </c>
      <c r="G4893" s="97">
        <v>0.0</v>
      </c>
      <c r="H4893" s="97">
        <v>0.0</v>
      </c>
      <c r="I4893" s="97">
        <v>0.0</v>
      </c>
      <c r="J4893" s="97">
        <v>0.0</v>
      </c>
      <c r="K4893" s="22" t="s">
        <v>3531</v>
      </c>
      <c r="L4893" s="97">
        <v>0.0</v>
      </c>
      <c r="M4893" s="22" t="s">
        <v>3369</v>
      </c>
      <c r="N4893" s="22" t="s">
        <v>3360</v>
      </c>
      <c r="O4893" s="98"/>
      <c r="P4893" s="23"/>
      <c r="Q4893" s="23"/>
      <c r="R4893" s="23"/>
      <c r="S4893" s="23"/>
      <c r="T4893" s="23"/>
      <c r="U4893" s="23"/>
      <c r="V4893" s="23"/>
      <c r="W4893" s="23"/>
      <c r="X4893" s="23"/>
      <c r="Y4893" s="23"/>
      <c r="Z4893" s="23"/>
      <c r="AA4893" s="23"/>
      <c r="AB4893" s="22" t="s">
        <v>164</v>
      </c>
      <c r="AC4893" s="22" t="s">
        <v>3361</v>
      </c>
      <c r="AD4893" s="22" t="s">
        <v>7582</v>
      </c>
      <c r="AE4893" s="22" t="s">
        <v>3363</v>
      </c>
      <c r="AF4893" s="102"/>
      <c r="AG4893" s="22" t="s">
        <v>3364</v>
      </c>
      <c r="AH4893" s="22" t="s">
        <v>3365</v>
      </c>
      <c r="AI4893" s="22">
        <v>0.0</v>
      </c>
      <c r="AJ4893" s="103">
        <v>0.0</v>
      </c>
      <c r="AK4893" s="103">
        <v>0.0</v>
      </c>
      <c r="AL4893" s="104"/>
      <c r="AM4893" s="22" t="s">
        <v>7935</v>
      </c>
    </row>
    <row r="4894">
      <c r="A4894" s="85">
        <v>46279.0</v>
      </c>
      <c r="B4894" s="85">
        <v>46280.0</v>
      </c>
      <c r="C4894" s="22" t="s">
        <v>1876</v>
      </c>
      <c r="D4894" s="22" t="s">
        <v>146</v>
      </c>
      <c r="E4894" s="22" t="s">
        <v>208</v>
      </c>
      <c r="F4894" s="97">
        <v>0.0</v>
      </c>
      <c r="G4894" s="97">
        <v>0.0</v>
      </c>
      <c r="H4894" s="97">
        <v>0.0</v>
      </c>
      <c r="I4894" s="97">
        <v>0.0</v>
      </c>
      <c r="J4894" s="97">
        <v>0.0</v>
      </c>
      <c r="K4894" s="22" t="s">
        <v>3531</v>
      </c>
      <c r="L4894" s="97">
        <v>0.0</v>
      </c>
      <c r="M4894" s="22" t="s">
        <v>3369</v>
      </c>
      <c r="N4894" s="22" t="s">
        <v>3360</v>
      </c>
      <c r="O4894" s="98"/>
      <c r="P4894" s="23"/>
      <c r="Q4894" s="23"/>
      <c r="R4894" s="23"/>
      <c r="S4894" s="23"/>
      <c r="T4894" s="23"/>
      <c r="U4894" s="23"/>
      <c r="V4894" s="23"/>
      <c r="W4894" s="23"/>
      <c r="X4894" s="23"/>
      <c r="Y4894" s="23"/>
      <c r="Z4894" s="23"/>
      <c r="AA4894" s="23"/>
      <c r="AB4894" s="22" t="s">
        <v>164</v>
      </c>
      <c r="AC4894" s="22" t="s">
        <v>3361</v>
      </c>
      <c r="AD4894" s="22" t="s">
        <v>7582</v>
      </c>
      <c r="AE4894" s="22" t="s">
        <v>3363</v>
      </c>
      <c r="AF4894" s="102"/>
      <c r="AG4894" s="22" t="s">
        <v>3364</v>
      </c>
      <c r="AH4894" s="22" t="s">
        <v>3365</v>
      </c>
      <c r="AI4894" s="22">
        <v>0.0</v>
      </c>
      <c r="AJ4894" s="103">
        <v>0.0</v>
      </c>
      <c r="AK4894" s="103">
        <v>0.0</v>
      </c>
      <c r="AL4894" s="104"/>
      <c r="AM4894" s="22" t="s">
        <v>7936</v>
      </c>
    </row>
    <row r="4895">
      <c r="A4895" s="85">
        <v>46280.0</v>
      </c>
      <c r="B4895" s="85">
        <v>46281.0</v>
      </c>
      <c r="C4895" s="22" t="s">
        <v>1876</v>
      </c>
      <c r="D4895" s="22" t="s">
        <v>146</v>
      </c>
      <c r="E4895" s="22" t="s">
        <v>303</v>
      </c>
      <c r="F4895" s="97">
        <v>0.0</v>
      </c>
      <c r="G4895" s="97">
        <v>0.0</v>
      </c>
      <c r="H4895" s="97">
        <v>0.0</v>
      </c>
      <c r="I4895" s="97">
        <v>0.0</v>
      </c>
      <c r="J4895" s="97">
        <v>0.0</v>
      </c>
      <c r="K4895" s="22" t="s">
        <v>3531</v>
      </c>
      <c r="L4895" s="97">
        <v>0.0</v>
      </c>
      <c r="M4895" s="22" t="s">
        <v>3369</v>
      </c>
      <c r="N4895" s="22" t="s">
        <v>3360</v>
      </c>
      <c r="O4895" s="98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  <c r="AA4895" s="23"/>
      <c r="AB4895" s="22" t="s">
        <v>164</v>
      </c>
      <c r="AC4895" s="22" t="s">
        <v>3361</v>
      </c>
      <c r="AD4895" s="22" t="s">
        <v>7582</v>
      </c>
      <c r="AE4895" s="22" t="s">
        <v>3363</v>
      </c>
      <c r="AF4895" s="102"/>
      <c r="AG4895" s="22" t="s">
        <v>3364</v>
      </c>
      <c r="AH4895" s="22" t="s">
        <v>3365</v>
      </c>
      <c r="AI4895" s="22">
        <v>0.0</v>
      </c>
      <c r="AJ4895" s="103">
        <v>0.0</v>
      </c>
      <c r="AK4895" s="103">
        <v>0.0</v>
      </c>
      <c r="AL4895" s="104"/>
      <c r="AM4895" s="22" t="s">
        <v>7937</v>
      </c>
    </row>
    <row r="4896">
      <c r="A4896" s="85">
        <v>46281.0</v>
      </c>
      <c r="B4896" s="85">
        <v>46282.0</v>
      </c>
      <c r="C4896" s="22" t="s">
        <v>1876</v>
      </c>
      <c r="D4896" s="22" t="s">
        <v>146</v>
      </c>
      <c r="E4896" s="22" t="s">
        <v>148</v>
      </c>
      <c r="F4896" s="97">
        <v>0.0</v>
      </c>
      <c r="G4896" s="97">
        <v>0.0</v>
      </c>
      <c r="H4896" s="97">
        <v>0.0</v>
      </c>
      <c r="I4896" s="97">
        <v>0.0</v>
      </c>
      <c r="J4896" s="97">
        <v>0.0</v>
      </c>
      <c r="K4896" s="22" t="s">
        <v>3531</v>
      </c>
      <c r="L4896" s="97">
        <v>0.0</v>
      </c>
      <c r="M4896" s="22" t="s">
        <v>3369</v>
      </c>
      <c r="N4896" s="22" t="s">
        <v>3360</v>
      </c>
      <c r="O4896" s="98"/>
      <c r="P4896" s="23"/>
      <c r="Q4896" s="23"/>
      <c r="R4896" s="23"/>
      <c r="S4896" s="23"/>
      <c r="T4896" s="23"/>
      <c r="U4896" s="23"/>
      <c r="V4896" s="23"/>
      <c r="W4896" s="23"/>
      <c r="X4896" s="23"/>
      <c r="Y4896" s="23"/>
      <c r="Z4896" s="23"/>
      <c r="AA4896" s="23"/>
      <c r="AB4896" s="22" t="s">
        <v>164</v>
      </c>
      <c r="AC4896" s="22" t="s">
        <v>3361</v>
      </c>
      <c r="AD4896" s="22" t="s">
        <v>7582</v>
      </c>
      <c r="AE4896" s="22" t="s">
        <v>3363</v>
      </c>
      <c r="AF4896" s="102"/>
      <c r="AG4896" s="22" t="s">
        <v>3364</v>
      </c>
      <c r="AH4896" s="22" t="s">
        <v>3365</v>
      </c>
      <c r="AI4896" s="22">
        <v>0.0</v>
      </c>
      <c r="AJ4896" s="103">
        <v>0.0</v>
      </c>
      <c r="AK4896" s="103">
        <v>0.0</v>
      </c>
      <c r="AL4896" s="104"/>
      <c r="AM4896" s="22" t="s">
        <v>7938</v>
      </c>
    </row>
    <row r="4897">
      <c r="A4897" s="85">
        <v>46282.0</v>
      </c>
      <c r="B4897" s="85">
        <v>46283.0</v>
      </c>
      <c r="C4897" s="22" t="s">
        <v>1876</v>
      </c>
      <c r="D4897" s="22" t="s">
        <v>146</v>
      </c>
      <c r="E4897" s="22" t="s">
        <v>196</v>
      </c>
      <c r="F4897" s="97">
        <v>0.0</v>
      </c>
      <c r="G4897" s="97">
        <v>0.0</v>
      </c>
      <c r="H4897" s="97">
        <v>0.0</v>
      </c>
      <c r="I4897" s="97">
        <v>0.0</v>
      </c>
      <c r="J4897" s="97">
        <v>0.0</v>
      </c>
      <c r="K4897" s="22" t="s">
        <v>3531</v>
      </c>
      <c r="L4897" s="97">
        <v>0.0</v>
      </c>
      <c r="M4897" s="22" t="s">
        <v>3369</v>
      </c>
      <c r="N4897" s="22" t="s">
        <v>3360</v>
      </c>
      <c r="O4897" s="98"/>
      <c r="P4897" s="23"/>
      <c r="Q4897" s="23"/>
      <c r="R4897" s="23"/>
      <c r="S4897" s="23"/>
      <c r="T4897" s="23"/>
      <c r="U4897" s="23"/>
      <c r="V4897" s="23"/>
      <c r="W4897" s="23"/>
      <c r="X4897" s="23"/>
      <c r="Y4897" s="23"/>
      <c r="Z4897" s="23"/>
      <c r="AA4897" s="23"/>
      <c r="AB4897" s="22" t="s">
        <v>164</v>
      </c>
      <c r="AC4897" s="22" t="s">
        <v>3361</v>
      </c>
      <c r="AD4897" s="22" t="s">
        <v>7582</v>
      </c>
      <c r="AE4897" s="22" t="s">
        <v>3363</v>
      </c>
      <c r="AF4897" s="102"/>
      <c r="AG4897" s="22" t="s">
        <v>3364</v>
      </c>
      <c r="AH4897" s="22" t="s">
        <v>3365</v>
      </c>
      <c r="AI4897" s="22">
        <v>0.0</v>
      </c>
      <c r="AJ4897" s="103">
        <v>0.0</v>
      </c>
      <c r="AK4897" s="103">
        <v>0.0</v>
      </c>
      <c r="AL4897" s="104"/>
      <c r="AM4897" s="22" t="s">
        <v>7939</v>
      </c>
    </row>
    <row r="4898">
      <c r="A4898" s="85">
        <v>46283.0</v>
      </c>
      <c r="B4898" s="85">
        <v>46284.0</v>
      </c>
      <c r="C4898" s="22" t="s">
        <v>1876</v>
      </c>
      <c r="D4898" s="22" t="s">
        <v>146</v>
      </c>
      <c r="E4898" s="22" t="s">
        <v>288</v>
      </c>
      <c r="F4898" s="97">
        <v>0.0</v>
      </c>
      <c r="G4898" s="97">
        <v>0.0</v>
      </c>
      <c r="H4898" s="97">
        <v>0.0</v>
      </c>
      <c r="I4898" s="97">
        <v>0.0</v>
      </c>
      <c r="J4898" s="97">
        <v>0.0</v>
      </c>
      <c r="K4898" s="22" t="s">
        <v>3531</v>
      </c>
      <c r="L4898" s="97">
        <v>0.0</v>
      </c>
      <c r="M4898" s="22" t="s">
        <v>3369</v>
      </c>
      <c r="N4898" s="22" t="s">
        <v>3360</v>
      </c>
      <c r="O4898" s="98"/>
      <c r="P4898" s="23"/>
      <c r="Q4898" s="23"/>
      <c r="R4898" s="23"/>
      <c r="S4898" s="23"/>
      <c r="T4898" s="23"/>
      <c r="U4898" s="23"/>
      <c r="V4898" s="23"/>
      <c r="W4898" s="23"/>
      <c r="X4898" s="23"/>
      <c r="Y4898" s="23"/>
      <c r="Z4898" s="23"/>
      <c r="AA4898" s="23"/>
      <c r="AB4898" s="22" t="s">
        <v>164</v>
      </c>
      <c r="AC4898" s="22" t="s">
        <v>3361</v>
      </c>
      <c r="AD4898" s="22" t="s">
        <v>7582</v>
      </c>
      <c r="AE4898" s="22" t="s">
        <v>3363</v>
      </c>
      <c r="AF4898" s="102"/>
      <c r="AG4898" s="22" t="s">
        <v>3364</v>
      </c>
      <c r="AH4898" s="22" t="s">
        <v>3365</v>
      </c>
      <c r="AI4898" s="22">
        <v>0.0</v>
      </c>
      <c r="AJ4898" s="103">
        <v>0.0</v>
      </c>
      <c r="AK4898" s="103">
        <v>0.0</v>
      </c>
      <c r="AL4898" s="104"/>
      <c r="AM4898" s="22" t="s">
        <v>7940</v>
      </c>
    </row>
    <row r="4899">
      <c r="A4899" s="85">
        <v>46284.0</v>
      </c>
      <c r="B4899" s="85">
        <v>46285.0</v>
      </c>
      <c r="C4899" s="22" t="s">
        <v>1876</v>
      </c>
      <c r="D4899" s="22" t="s">
        <v>146</v>
      </c>
      <c r="E4899" s="22" t="s">
        <v>256</v>
      </c>
      <c r="F4899" s="97">
        <v>0.0</v>
      </c>
      <c r="G4899" s="97">
        <v>0.0</v>
      </c>
      <c r="H4899" s="97">
        <v>0.0</v>
      </c>
      <c r="I4899" s="97">
        <v>0.0</v>
      </c>
      <c r="J4899" s="97">
        <v>0.0</v>
      </c>
      <c r="K4899" s="22" t="s">
        <v>3531</v>
      </c>
      <c r="L4899" s="97">
        <v>0.0</v>
      </c>
      <c r="M4899" s="22" t="s">
        <v>3369</v>
      </c>
      <c r="N4899" s="22" t="s">
        <v>3360</v>
      </c>
      <c r="O4899" s="98"/>
      <c r="P4899" s="23"/>
      <c r="Q4899" s="23"/>
      <c r="R4899" s="23"/>
      <c r="S4899" s="23"/>
      <c r="T4899" s="23"/>
      <c r="U4899" s="23"/>
      <c r="V4899" s="23"/>
      <c r="W4899" s="23"/>
      <c r="X4899" s="23"/>
      <c r="Y4899" s="23"/>
      <c r="Z4899" s="23"/>
      <c r="AA4899" s="23"/>
      <c r="AB4899" s="22" t="s">
        <v>164</v>
      </c>
      <c r="AC4899" s="22" t="s">
        <v>3361</v>
      </c>
      <c r="AD4899" s="22" t="s">
        <v>7582</v>
      </c>
      <c r="AE4899" s="22" t="s">
        <v>3363</v>
      </c>
      <c r="AF4899" s="102"/>
      <c r="AG4899" s="22" t="s">
        <v>3364</v>
      </c>
      <c r="AH4899" s="22" t="s">
        <v>3365</v>
      </c>
      <c r="AI4899" s="22">
        <v>0.0</v>
      </c>
      <c r="AJ4899" s="103">
        <v>0.0</v>
      </c>
      <c r="AK4899" s="103">
        <v>0.0</v>
      </c>
      <c r="AL4899" s="104"/>
      <c r="AM4899" s="22" t="s">
        <v>7941</v>
      </c>
    </row>
    <row r="4900">
      <c r="A4900" s="85">
        <v>46285.0</v>
      </c>
      <c r="B4900" s="85">
        <v>46286.0</v>
      </c>
      <c r="C4900" s="22" t="s">
        <v>1876</v>
      </c>
      <c r="D4900" s="22" t="s">
        <v>146</v>
      </c>
      <c r="E4900" s="22" t="s">
        <v>180</v>
      </c>
      <c r="F4900" s="97">
        <v>0.0</v>
      </c>
      <c r="G4900" s="97">
        <v>0.0</v>
      </c>
      <c r="H4900" s="97">
        <v>0.0</v>
      </c>
      <c r="I4900" s="97">
        <v>0.0</v>
      </c>
      <c r="J4900" s="97">
        <v>0.0</v>
      </c>
      <c r="K4900" s="22" t="s">
        <v>3531</v>
      </c>
      <c r="L4900" s="97">
        <v>0.0</v>
      </c>
      <c r="M4900" s="22" t="s">
        <v>3369</v>
      </c>
      <c r="N4900" s="22" t="s">
        <v>3360</v>
      </c>
      <c r="O4900" s="98"/>
      <c r="P4900" s="23"/>
      <c r="Q4900" s="23"/>
      <c r="R4900" s="23"/>
      <c r="S4900" s="23"/>
      <c r="T4900" s="23"/>
      <c r="U4900" s="23"/>
      <c r="V4900" s="23"/>
      <c r="W4900" s="23"/>
      <c r="X4900" s="23"/>
      <c r="Y4900" s="23"/>
      <c r="Z4900" s="23"/>
      <c r="AA4900" s="23"/>
      <c r="AB4900" s="22" t="s">
        <v>164</v>
      </c>
      <c r="AC4900" s="22" t="s">
        <v>3361</v>
      </c>
      <c r="AD4900" s="22" t="s">
        <v>7582</v>
      </c>
      <c r="AE4900" s="22" t="s">
        <v>3363</v>
      </c>
      <c r="AF4900" s="102"/>
      <c r="AG4900" s="22" t="s">
        <v>3364</v>
      </c>
      <c r="AH4900" s="22" t="s">
        <v>3365</v>
      </c>
      <c r="AI4900" s="22">
        <v>0.0</v>
      </c>
      <c r="AJ4900" s="103">
        <v>0.0</v>
      </c>
      <c r="AK4900" s="103">
        <v>0.0</v>
      </c>
      <c r="AL4900" s="104"/>
      <c r="AM4900" s="22" t="s">
        <v>7942</v>
      </c>
    </row>
    <row r="4901">
      <c r="A4901" s="85">
        <v>46286.0</v>
      </c>
      <c r="B4901" s="85">
        <v>46287.0</v>
      </c>
      <c r="C4901" s="22" t="s">
        <v>1876</v>
      </c>
      <c r="D4901" s="22" t="s">
        <v>146</v>
      </c>
      <c r="E4901" s="22" t="s">
        <v>208</v>
      </c>
      <c r="F4901" s="97">
        <v>0.0</v>
      </c>
      <c r="G4901" s="97">
        <v>0.0</v>
      </c>
      <c r="H4901" s="97">
        <v>0.0</v>
      </c>
      <c r="I4901" s="97">
        <v>0.0</v>
      </c>
      <c r="J4901" s="97">
        <v>0.0</v>
      </c>
      <c r="K4901" s="22" t="s">
        <v>3531</v>
      </c>
      <c r="L4901" s="97">
        <v>0.0</v>
      </c>
      <c r="M4901" s="22" t="s">
        <v>3369</v>
      </c>
      <c r="N4901" s="22" t="s">
        <v>3360</v>
      </c>
      <c r="O4901" s="98"/>
      <c r="P4901" s="23"/>
      <c r="Q4901" s="23"/>
      <c r="R4901" s="23"/>
      <c r="S4901" s="23"/>
      <c r="T4901" s="23"/>
      <c r="U4901" s="23"/>
      <c r="V4901" s="23"/>
      <c r="W4901" s="23"/>
      <c r="X4901" s="23"/>
      <c r="Y4901" s="23"/>
      <c r="Z4901" s="23"/>
      <c r="AA4901" s="23"/>
      <c r="AB4901" s="22" t="s">
        <v>164</v>
      </c>
      <c r="AC4901" s="22" t="s">
        <v>3361</v>
      </c>
      <c r="AD4901" s="22" t="s">
        <v>7582</v>
      </c>
      <c r="AE4901" s="22" t="s">
        <v>3363</v>
      </c>
      <c r="AF4901" s="102"/>
      <c r="AG4901" s="22" t="s">
        <v>3364</v>
      </c>
      <c r="AH4901" s="22" t="s">
        <v>3365</v>
      </c>
      <c r="AI4901" s="22">
        <v>0.0</v>
      </c>
      <c r="AJ4901" s="103">
        <v>0.0</v>
      </c>
      <c r="AK4901" s="103">
        <v>0.0</v>
      </c>
      <c r="AL4901" s="104"/>
      <c r="AM4901" s="22" t="s">
        <v>7943</v>
      </c>
    </row>
    <row r="4902">
      <c r="A4902" s="85">
        <v>46287.0</v>
      </c>
      <c r="B4902" s="85">
        <v>46288.0</v>
      </c>
      <c r="C4902" s="22" t="s">
        <v>1876</v>
      </c>
      <c r="D4902" s="22" t="s">
        <v>146</v>
      </c>
      <c r="E4902" s="22" t="s">
        <v>303</v>
      </c>
      <c r="F4902" s="97">
        <v>0.0</v>
      </c>
      <c r="G4902" s="97">
        <v>0.0</v>
      </c>
      <c r="H4902" s="97">
        <v>0.0</v>
      </c>
      <c r="I4902" s="97">
        <v>0.0</v>
      </c>
      <c r="J4902" s="97">
        <v>0.0</v>
      </c>
      <c r="K4902" s="22" t="s">
        <v>3531</v>
      </c>
      <c r="L4902" s="97">
        <v>0.0</v>
      </c>
      <c r="M4902" s="22" t="s">
        <v>3369</v>
      </c>
      <c r="N4902" s="22" t="s">
        <v>3360</v>
      </c>
      <c r="O4902" s="98"/>
      <c r="P4902" s="23"/>
      <c r="Q4902" s="23"/>
      <c r="R4902" s="23"/>
      <c r="S4902" s="23"/>
      <c r="T4902" s="23"/>
      <c r="U4902" s="23"/>
      <c r="V4902" s="23"/>
      <c r="W4902" s="23"/>
      <c r="X4902" s="23"/>
      <c r="Y4902" s="23"/>
      <c r="Z4902" s="23"/>
      <c r="AA4902" s="23"/>
      <c r="AB4902" s="22" t="s">
        <v>164</v>
      </c>
      <c r="AC4902" s="22" t="s">
        <v>3361</v>
      </c>
      <c r="AD4902" s="22" t="s">
        <v>7582</v>
      </c>
      <c r="AE4902" s="22" t="s">
        <v>3363</v>
      </c>
      <c r="AF4902" s="102"/>
      <c r="AG4902" s="22" t="s">
        <v>3364</v>
      </c>
      <c r="AH4902" s="22" t="s">
        <v>3365</v>
      </c>
      <c r="AI4902" s="22">
        <v>0.0</v>
      </c>
      <c r="AJ4902" s="103">
        <v>0.0</v>
      </c>
      <c r="AK4902" s="103">
        <v>0.0</v>
      </c>
      <c r="AL4902" s="104"/>
      <c r="AM4902" s="22" t="s">
        <v>7944</v>
      </c>
    </row>
    <row r="4903">
      <c r="A4903" s="85">
        <v>46288.0</v>
      </c>
      <c r="B4903" s="85">
        <v>46289.0</v>
      </c>
      <c r="C4903" s="22" t="s">
        <v>1876</v>
      </c>
      <c r="D4903" s="22" t="s">
        <v>146</v>
      </c>
      <c r="E4903" s="22" t="s">
        <v>148</v>
      </c>
      <c r="F4903" s="97">
        <v>0.0</v>
      </c>
      <c r="G4903" s="97">
        <v>0.0</v>
      </c>
      <c r="H4903" s="97">
        <v>0.0</v>
      </c>
      <c r="I4903" s="97">
        <v>0.0</v>
      </c>
      <c r="J4903" s="97">
        <v>0.0</v>
      </c>
      <c r="K4903" s="22" t="s">
        <v>3531</v>
      </c>
      <c r="L4903" s="97">
        <v>0.0</v>
      </c>
      <c r="M4903" s="22" t="s">
        <v>3369</v>
      </c>
      <c r="N4903" s="22" t="s">
        <v>3360</v>
      </c>
      <c r="O4903" s="98"/>
      <c r="P4903" s="23"/>
      <c r="Q4903" s="23"/>
      <c r="R4903" s="23"/>
      <c r="S4903" s="23"/>
      <c r="T4903" s="23"/>
      <c r="U4903" s="23"/>
      <c r="V4903" s="23"/>
      <c r="W4903" s="23"/>
      <c r="X4903" s="23"/>
      <c r="Y4903" s="23"/>
      <c r="Z4903" s="23"/>
      <c r="AA4903" s="23"/>
      <c r="AB4903" s="22" t="s">
        <v>164</v>
      </c>
      <c r="AC4903" s="22" t="s">
        <v>3361</v>
      </c>
      <c r="AD4903" s="22" t="s">
        <v>7582</v>
      </c>
      <c r="AE4903" s="22" t="s">
        <v>3363</v>
      </c>
      <c r="AF4903" s="102"/>
      <c r="AG4903" s="22" t="s">
        <v>3364</v>
      </c>
      <c r="AH4903" s="22" t="s">
        <v>3365</v>
      </c>
      <c r="AI4903" s="22">
        <v>0.0</v>
      </c>
      <c r="AJ4903" s="103">
        <v>0.0</v>
      </c>
      <c r="AK4903" s="103">
        <v>0.0</v>
      </c>
      <c r="AL4903" s="104"/>
      <c r="AM4903" s="22" t="s">
        <v>7945</v>
      </c>
    </row>
    <row r="4904">
      <c r="A4904" s="85">
        <v>46289.0</v>
      </c>
      <c r="B4904" s="85">
        <v>46290.0</v>
      </c>
      <c r="C4904" s="22" t="s">
        <v>1876</v>
      </c>
      <c r="D4904" s="22" t="s">
        <v>146</v>
      </c>
      <c r="E4904" s="22" t="s">
        <v>196</v>
      </c>
      <c r="F4904" s="97">
        <v>0.0</v>
      </c>
      <c r="G4904" s="97">
        <v>0.0</v>
      </c>
      <c r="H4904" s="97">
        <v>0.0</v>
      </c>
      <c r="I4904" s="97">
        <v>0.0</v>
      </c>
      <c r="J4904" s="97">
        <v>0.0</v>
      </c>
      <c r="K4904" s="22" t="s">
        <v>3531</v>
      </c>
      <c r="L4904" s="97">
        <v>0.0</v>
      </c>
      <c r="M4904" s="22" t="s">
        <v>3369</v>
      </c>
      <c r="N4904" s="22" t="s">
        <v>3360</v>
      </c>
      <c r="O4904" s="98"/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/>
      <c r="AB4904" s="22" t="s">
        <v>164</v>
      </c>
      <c r="AC4904" s="22" t="s">
        <v>3361</v>
      </c>
      <c r="AD4904" s="22" t="s">
        <v>7582</v>
      </c>
      <c r="AE4904" s="22" t="s">
        <v>3363</v>
      </c>
      <c r="AF4904" s="102"/>
      <c r="AG4904" s="22" t="s">
        <v>3364</v>
      </c>
      <c r="AH4904" s="22" t="s">
        <v>3365</v>
      </c>
      <c r="AI4904" s="22">
        <v>0.0</v>
      </c>
      <c r="AJ4904" s="103">
        <v>0.0</v>
      </c>
      <c r="AK4904" s="103">
        <v>0.0</v>
      </c>
      <c r="AL4904" s="104"/>
      <c r="AM4904" s="22" t="s">
        <v>7946</v>
      </c>
    </row>
    <row r="4905">
      <c r="A4905" s="85">
        <v>46290.0</v>
      </c>
      <c r="B4905" s="85">
        <v>46291.0</v>
      </c>
      <c r="C4905" s="22" t="s">
        <v>1876</v>
      </c>
      <c r="D4905" s="22" t="s">
        <v>146</v>
      </c>
      <c r="E4905" s="22" t="s">
        <v>288</v>
      </c>
      <c r="F4905" s="97">
        <v>0.0</v>
      </c>
      <c r="G4905" s="97">
        <v>0.0</v>
      </c>
      <c r="H4905" s="97">
        <v>0.0</v>
      </c>
      <c r="I4905" s="97">
        <v>0.0</v>
      </c>
      <c r="J4905" s="97">
        <v>0.0</v>
      </c>
      <c r="K4905" s="22" t="s">
        <v>3531</v>
      </c>
      <c r="L4905" s="97">
        <v>0.0</v>
      </c>
      <c r="M4905" s="22" t="s">
        <v>3369</v>
      </c>
      <c r="N4905" s="22" t="s">
        <v>3360</v>
      </c>
      <c r="O4905" s="98"/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/>
      <c r="AB4905" s="22" t="s">
        <v>164</v>
      </c>
      <c r="AC4905" s="22" t="s">
        <v>3361</v>
      </c>
      <c r="AD4905" s="22" t="s">
        <v>7582</v>
      </c>
      <c r="AE4905" s="22" t="s">
        <v>3363</v>
      </c>
      <c r="AF4905" s="102"/>
      <c r="AG4905" s="22" t="s">
        <v>3364</v>
      </c>
      <c r="AH4905" s="22" t="s">
        <v>3365</v>
      </c>
      <c r="AI4905" s="22">
        <v>0.0</v>
      </c>
      <c r="AJ4905" s="103">
        <v>0.0</v>
      </c>
      <c r="AK4905" s="103">
        <v>0.0</v>
      </c>
      <c r="AL4905" s="104"/>
      <c r="AM4905" s="22" t="s">
        <v>7947</v>
      </c>
    </row>
    <row r="4906">
      <c r="A4906" s="54">
        <v>46282.0</v>
      </c>
      <c r="B4906" s="54">
        <v>46283.0</v>
      </c>
      <c r="C4906" s="2" t="s">
        <v>194</v>
      </c>
      <c r="D4906" s="2" t="s">
        <v>146</v>
      </c>
      <c r="E4906" s="2" t="s">
        <v>196</v>
      </c>
      <c r="F4906" s="55"/>
      <c r="G4906" s="53">
        <v>0.0</v>
      </c>
      <c r="H4906" s="53">
        <v>0.0</v>
      </c>
      <c r="I4906" s="53">
        <v>0.0576923077</v>
      </c>
      <c r="J4906" s="55"/>
      <c r="L4906" s="55"/>
      <c r="O4906" s="55"/>
      <c r="AB4906" s="2" t="s">
        <v>153</v>
      </c>
      <c r="AC4906" s="2" t="s">
        <v>7948</v>
      </c>
      <c r="AD4906" s="2" t="s">
        <v>7949</v>
      </c>
      <c r="AE4906" s="2" t="s">
        <v>4898</v>
      </c>
      <c r="AF4906" s="93"/>
      <c r="AG4906" s="2" t="s">
        <v>4899</v>
      </c>
      <c r="AH4906" s="2" t="s">
        <v>4900</v>
      </c>
      <c r="AI4906" s="2">
        <v>1.0</v>
      </c>
      <c r="AJ4906" s="105"/>
      <c r="AK4906" s="105"/>
      <c r="AL4906" s="105"/>
      <c r="AM4906" s="2" t="s">
        <v>7950</v>
      </c>
    </row>
    <row r="4907">
      <c r="A4907" s="3">
        <v>46293.0</v>
      </c>
      <c r="B4907" s="3">
        <v>46294.0</v>
      </c>
      <c r="C4907" s="2" t="s">
        <v>194</v>
      </c>
      <c r="D4907" s="2" t="s">
        <v>146</v>
      </c>
      <c r="E4907" s="4" t="s">
        <v>208</v>
      </c>
      <c r="F4907" s="55">
        <v>0.375</v>
      </c>
      <c r="G4907" s="55">
        <v>0.3333333333333333</v>
      </c>
      <c r="H4907" s="55">
        <v>0.2</v>
      </c>
      <c r="I4907" s="55">
        <v>0.17307692307692307</v>
      </c>
      <c r="J4907" s="55">
        <v>0.19944059800608924</v>
      </c>
      <c r="K4907" s="4" t="s">
        <v>148</v>
      </c>
      <c r="L4907" s="55">
        <v>0.3333333333333333</v>
      </c>
      <c r="M4907" s="4" t="s">
        <v>3440</v>
      </c>
      <c r="N4907" s="4" t="s">
        <v>4943</v>
      </c>
      <c r="O4907" s="55">
        <v>0.229</v>
      </c>
      <c r="P4907" s="4" t="s">
        <v>7951</v>
      </c>
      <c r="Q4907" s="4">
        <v>9.0</v>
      </c>
      <c r="T4907" s="4" t="s">
        <v>7952</v>
      </c>
      <c r="U4907" s="4" t="s">
        <v>7953</v>
      </c>
      <c r="V4907" s="4" t="s">
        <v>7954</v>
      </c>
      <c r="W4907" s="4" t="s">
        <v>7953</v>
      </c>
      <c r="X4907" s="4" t="s">
        <v>7953</v>
      </c>
      <c r="Y4907" s="4" t="s">
        <v>7951</v>
      </c>
      <c r="Z4907" s="4" t="s">
        <v>3531</v>
      </c>
      <c r="AB4907" s="4" t="str">
        <f>IF(B4907="","",IF(COUNTIFS('Аудит покриття'!$A$2:$A$6905,B4907,'Аудит покриття'!$B$2:$B$6905,C4907,'Аудит покриття'!$C$2:$C$6905,"VERIFIED")&gt;0,IF(SUMIFS('Аудит покриття'!$D$2:$D$6905,'Аудит покриття'!$A$2:$A$6905,B4907,'Аудит покриття'!$B$2:$B$6905,C4907,'Аудит покриття'!$C$2:$C$6905,"VERIFIED")&gt;0,"Так","Ні"),"Очікуємо"))</f>
        <v>Очікуємо</v>
      </c>
      <c r="AD4907" s="4" t="s">
        <v>7955</v>
      </c>
      <c r="AE4907" s="2" t="s">
        <v>3274</v>
      </c>
      <c r="AF4907" s="93">
        <v>46293.97925954861</v>
      </c>
      <c r="AG4907" s="4" t="s">
        <v>6830</v>
      </c>
      <c r="AH4907" s="4" t="s">
        <v>6818</v>
      </c>
      <c r="AI4907" s="2">
        <v>1.0</v>
      </c>
      <c r="AJ4907" s="79">
        <f t="shared" ref="AJ4907:AJ4919" si="5">IF(AND(AH4907="VALID_PRE_EVENT",AI4907&lt;&gt;""),(J4907-AI4907)^2,"")</f>
        <v>0.6408953561</v>
      </c>
      <c r="AK4907" s="79">
        <f t="shared" ref="AK4907:AK4919" si="6">IF(AND(AH4907="VALID_PRE_EVENT",AI4907&lt;&gt;""),(I4907-AI4907)^2,"")</f>
        <v>0.6838017751</v>
      </c>
      <c r="AL4907" s="79">
        <f t="shared" ref="AL4907:AL4919" si="7">IF(AND(AH4907="VALID_PRE_EVENT",AI4907&lt;&gt;"",O4907&lt;&gt;""),(O4907-AI4907)^2,"")</f>
        <v>0.594441</v>
      </c>
      <c r="AM4907" s="4" t="s">
        <v>7956</v>
      </c>
    </row>
    <row r="4908">
      <c r="A4908" s="3">
        <v>46293.0</v>
      </c>
      <c r="B4908" s="3">
        <v>46294.0</v>
      </c>
      <c r="C4908" s="2" t="s">
        <v>145</v>
      </c>
      <c r="D4908" s="2" t="s">
        <v>146</v>
      </c>
      <c r="E4908" s="4" t="s">
        <v>208</v>
      </c>
      <c r="F4908" s="55">
        <v>0.125</v>
      </c>
      <c r="G4908" s="55">
        <v>0.08333333333333333</v>
      </c>
      <c r="H4908" s="55">
        <v>0.04</v>
      </c>
      <c r="I4908" s="55">
        <v>0.019230769230769232</v>
      </c>
      <c r="J4908" s="55">
        <v>0.043086326810209796</v>
      </c>
      <c r="K4908" s="4" t="s">
        <v>4925</v>
      </c>
      <c r="L4908" s="55">
        <v>0.0</v>
      </c>
      <c r="M4908" s="4" t="s">
        <v>3369</v>
      </c>
      <c r="N4908" s="4" t="s">
        <v>4943</v>
      </c>
      <c r="O4908" s="55">
        <v>0.155</v>
      </c>
      <c r="P4908" s="4" t="s">
        <v>7951</v>
      </c>
      <c r="Q4908" s="4">
        <v>4.0</v>
      </c>
      <c r="T4908" s="4" t="s">
        <v>7952</v>
      </c>
      <c r="U4908" s="4" t="s">
        <v>7953</v>
      </c>
      <c r="V4908" s="4" t="s">
        <v>7954</v>
      </c>
      <c r="W4908" s="4" t="s">
        <v>7953</v>
      </c>
      <c r="X4908" s="4" t="s">
        <v>7953</v>
      </c>
      <c r="Y4908" s="4" t="s">
        <v>7951</v>
      </c>
      <c r="Z4908" s="4" t="s">
        <v>3531</v>
      </c>
      <c r="AB4908" s="4" t="str">
        <f>IF(B4908="","",IF(COUNTIFS('Аудит покриття'!$A$2:$A$6905,B4908,'Аудит покриття'!$B$2:$B$6905,C4908,'Аудит покриття'!$C$2:$C$6905,"VERIFIED")&gt;0,IF(SUMIFS('Аудит покриття'!$D$2:$D$6905,'Аудит покриття'!$A$2:$A$6905,B4908,'Аудит покриття'!$B$2:$B$6905,C4908,'Аудит покриття'!$C$2:$C$6905,"VERIFIED")&gt;0,"Так","Ні"),"Очікуємо"))</f>
        <v>Очікуємо</v>
      </c>
      <c r="AD4908" s="4" t="s">
        <v>7957</v>
      </c>
      <c r="AE4908" s="2" t="s">
        <v>3274</v>
      </c>
      <c r="AF4908" s="93">
        <v>46293.97925954861</v>
      </c>
      <c r="AG4908" s="4" t="s">
        <v>6830</v>
      </c>
      <c r="AH4908" s="4" t="s">
        <v>6818</v>
      </c>
      <c r="AI4908" s="2">
        <v>0.0</v>
      </c>
      <c r="AJ4908" s="79">
        <f t="shared" si="5"/>
        <v>0.001856431558</v>
      </c>
      <c r="AK4908" s="79">
        <f t="shared" si="6"/>
        <v>0.0003698224852</v>
      </c>
      <c r="AL4908" s="79">
        <f t="shared" si="7"/>
        <v>0.024025</v>
      </c>
      <c r="AM4908" s="4" t="s">
        <v>7958</v>
      </c>
    </row>
    <row r="4909">
      <c r="A4909" s="3">
        <v>46293.0</v>
      </c>
      <c r="B4909" s="3">
        <v>46294.0</v>
      </c>
      <c r="C4909" s="2" t="s">
        <v>1801</v>
      </c>
      <c r="D4909" s="2" t="s">
        <v>146</v>
      </c>
      <c r="E4909" s="4" t="s">
        <v>208</v>
      </c>
      <c r="F4909" s="55">
        <v>0.0</v>
      </c>
      <c r="G4909" s="55">
        <v>0.0</v>
      </c>
      <c r="H4909" s="55">
        <v>0.0</v>
      </c>
      <c r="I4909" s="55">
        <v>0.0</v>
      </c>
      <c r="J4909" s="55">
        <v>0.0</v>
      </c>
      <c r="K4909" s="4" t="s">
        <v>3531</v>
      </c>
      <c r="L4909" s="55">
        <v>0.0</v>
      </c>
      <c r="M4909" s="4" t="s">
        <v>3369</v>
      </c>
      <c r="N4909" s="4" t="s">
        <v>4943</v>
      </c>
      <c r="O4909" s="55">
        <v>0.03</v>
      </c>
      <c r="P4909" s="4" t="s">
        <v>7951</v>
      </c>
      <c r="Q4909" s="4">
        <v>9.0</v>
      </c>
      <c r="T4909" s="4" t="s">
        <v>7952</v>
      </c>
      <c r="U4909" s="4" t="s">
        <v>7954</v>
      </c>
      <c r="V4909" s="4" t="s">
        <v>7954</v>
      </c>
      <c r="W4909" s="4" t="s">
        <v>7954</v>
      </c>
      <c r="X4909" s="4" t="s">
        <v>7954</v>
      </c>
      <c r="Y4909" s="4" t="s">
        <v>3531</v>
      </c>
      <c r="Z4909" s="4" t="s">
        <v>3531</v>
      </c>
      <c r="AB4909" s="4" t="str">
        <f>IF(B4909="","",IF(COUNTIFS('Аудит покриття'!$A$2:$A$6905,B4909,'Аудит покриття'!$B$2:$B$6905,C4909,'Аудит покриття'!$C$2:$C$6905,"VERIFIED")&gt;0,IF(SUMIFS('Аудит покриття'!$D$2:$D$6905,'Аудит покриття'!$A$2:$A$6905,B4909,'Аудит покриття'!$B$2:$B$6905,C4909,'Аудит покриття'!$C$2:$C$6905,"VERIFIED")&gt;0,"Так","Ні"),"Очікуємо"))</f>
        <v>Очікуємо</v>
      </c>
      <c r="AE4909" s="2" t="s">
        <v>3274</v>
      </c>
      <c r="AF4909" s="93">
        <v>46293.97925954861</v>
      </c>
      <c r="AG4909" s="4" t="s">
        <v>6830</v>
      </c>
      <c r="AH4909" s="4" t="s">
        <v>6818</v>
      </c>
      <c r="AI4909" s="2">
        <v>0.0</v>
      </c>
      <c r="AJ4909" s="79">
        <f t="shared" si="5"/>
        <v>0</v>
      </c>
      <c r="AK4909" s="79">
        <f t="shared" si="6"/>
        <v>0</v>
      </c>
      <c r="AL4909" s="79">
        <f t="shared" si="7"/>
        <v>0.0009</v>
      </c>
      <c r="AM4909" s="4" t="s">
        <v>7959</v>
      </c>
    </row>
    <row r="4910">
      <c r="A4910" s="3">
        <v>46293.0</v>
      </c>
      <c r="B4910" s="3">
        <v>46294.0</v>
      </c>
      <c r="C4910" s="2" t="s">
        <v>932</v>
      </c>
      <c r="D4910" s="2" t="s">
        <v>146</v>
      </c>
      <c r="E4910" s="4" t="s">
        <v>208</v>
      </c>
      <c r="F4910" s="55">
        <v>0.125</v>
      </c>
      <c r="G4910" s="55">
        <v>0.08333333333333333</v>
      </c>
      <c r="H4910" s="55">
        <v>0.04</v>
      </c>
      <c r="I4910" s="55">
        <v>0.038461538461538464</v>
      </c>
      <c r="J4910" s="55">
        <v>0.04165629671049568</v>
      </c>
      <c r="K4910" s="4" t="s">
        <v>148</v>
      </c>
      <c r="L4910" s="55">
        <v>0.5</v>
      </c>
      <c r="M4910" s="4" t="s">
        <v>3369</v>
      </c>
      <c r="N4910" s="4" t="s">
        <v>4943</v>
      </c>
      <c r="O4910" s="55">
        <v>0.155</v>
      </c>
      <c r="P4910" s="4" t="s">
        <v>7951</v>
      </c>
      <c r="Q4910" s="4">
        <v>4.0</v>
      </c>
      <c r="T4910" s="4" t="s">
        <v>7952</v>
      </c>
      <c r="U4910" s="4" t="s">
        <v>7953</v>
      </c>
      <c r="V4910" s="4" t="s">
        <v>7954</v>
      </c>
      <c r="W4910" s="4" t="s">
        <v>7953</v>
      </c>
      <c r="X4910" s="4" t="s">
        <v>7953</v>
      </c>
      <c r="Y4910" s="4" t="s">
        <v>7951</v>
      </c>
      <c r="Z4910" s="4" t="s">
        <v>3531</v>
      </c>
      <c r="AB4910" s="4" t="str">
        <f>IF(B4910="","",IF(COUNTIFS('Аудит покриття'!$A$2:$A$6905,B4910,'Аудит покриття'!$B$2:$B$6905,C4910,'Аудит покриття'!$C$2:$C$6905,"VERIFIED")&gt;0,IF(SUMIFS('Аудит покриття'!$D$2:$D$6905,'Аудит покриття'!$A$2:$A$6905,B4910,'Аудит покриття'!$B$2:$B$6905,C4910,'Аудит покриття'!$C$2:$C$6905,"VERIFIED")&gt;0,"Так","Ні"),"Очікуємо"))</f>
        <v>Очікуємо</v>
      </c>
      <c r="AD4910" s="4" t="s">
        <v>7955</v>
      </c>
      <c r="AE4910" s="2" t="s">
        <v>3274</v>
      </c>
      <c r="AF4910" s="93">
        <v>46293.97925954861</v>
      </c>
      <c r="AG4910" s="4" t="s">
        <v>6830</v>
      </c>
      <c r="AH4910" s="4" t="s">
        <v>6818</v>
      </c>
      <c r="AI4910" s="2">
        <v>0.0</v>
      </c>
      <c r="AJ4910" s="79">
        <f t="shared" si="5"/>
        <v>0.001735247056</v>
      </c>
      <c r="AK4910" s="79">
        <f t="shared" si="6"/>
        <v>0.001479289941</v>
      </c>
      <c r="AL4910" s="79">
        <f t="shared" si="7"/>
        <v>0.024025</v>
      </c>
      <c r="AM4910" s="4" t="s">
        <v>7960</v>
      </c>
    </row>
    <row r="4911">
      <c r="A4911" s="3">
        <v>46293.0</v>
      </c>
      <c r="B4911" s="3">
        <v>46294.0</v>
      </c>
      <c r="C4911" s="2" t="s">
        <v>515</v>
      </c>
      <c r="D4911" s="2" t="s">
        <v>146</v>
      </c>
      <c r="E4911" s="4" t="s">
        <v>208</v>
      </c>
      <c r="F4911" s="55">
        <v>0.0</v>
      </c>
      <c r="G4911" s="55">
        <v>0.0</v>
      </c>
      <c r="H4911" s="55">
        <v>0.0</v>
      </c>
      <c r="I4911" s="55">
        <v>0.0</v>
      </c>
      <c r="J4911" s="55">
        <v>0.005813162104869173</v>
      </c>
      <c r="K4911" s="4" t="s">
        <v>303</v>
      </c>
      <c r="L4911" s="55">
        <v>1.0</v>
      </c>
      <c r="M4911" s="4" t="s">
        <v>3369</v>
      </c>
      <c r="N4911" s="4" t="s">
        <v>4943</v>
      </c>
      <c r="O4911" s="55">
        <v>0.036</v>
      </c>
      <c r="P4911" s="4" t="s">
        <v>7951</v>
      </c>
      <c r="Q4911" s="4">
        <v>4.0</v>
      </c>
      <c r="T4911" s="4" t="s">
        <v>7952</v>
      </c>
      <c r="U4911" s="4" t="s">
        <v>7953</v>
      </c>
      <c r="V4911" s="4" t="s">
        <v>7954</v>
      </c>
      <c r="W4911" s="4" t="s">
        <v>7953</v>
      </c>
      <c r="X4911" s="4" t="s">
        <v>7953</v>
      </c>
      <c r="Y4911" s="4" t="s">
        <v>7951</v>
      </c>
      <c r="Z4911" s="4" t="s">
        <v>3531</v>
      </c>
      <c r="AB4911" s="4" t="str">
        <f>IF(B4911="","",IF(COUNTIFS('Аудит покриття'!$A$2:$A$6905,B4911,'Аудит покриття'!$B$2:$B$6905,C4911,'Аудит покриття'!$C$2:$C$6905,"VERIFIED")&gt;0,IF(SUMIFS('Аудит покриття'!$D$2:$D$6905,'Аудит покриття'!$A$2:$A$6905,B4911,'Аудит покриття'!$B$2:$B$6905,C4911,'Аудит покриття'!$C$2:$C$6905,"VERIFIED")&gt;0,"Так","Ні"),"Очікуємо"))</f>
        <v>Очікуємо</v>
      </c>
      <c r="AD4911" s="4" t="s">
        <v>7955</v>
      </c>
      <c r="AE4911" s="2" t="s">
        <v>3274</v>
      </c>
      <c r="AF4911" s="93">
        <v>46293.97925954861</v>
      </c>
      <c r="AG4911" s="4" t="s">
        <v>6830</v>
      </c>
      <c r="AH4911" s="4" t="s">
        <v>6818</v>
      </c>
      <c r="AI4911" s="2">
        <v>0.0</v>
      </c>
      <c r="AJ4911" s="79">
        <f t="shared" si="5"/>
        <v>0.00003379285366</v>
      </c>
      <c r="AK4911" s="79">
        <f t="shared" si="6"/>
        <v>0</v>
      </c>
      <c r="AL4911" s="79">
        <f t="shared" si="7"/>
        <v>0.001296</v>
      </c>
      <c r="AM4911" s="4" t="s">
        <v>7961</v>
      </c>
    </row>
    <row r="4912">
      <c r="A4912" s="3">
        <v>46293.0</v>
      </c>
      <c r="B4912" s="3">
        <v>46294.0</v>
      </c>
      <c r="C4912" s="2" t="s">
        <v>229</v>
      </c>
      <c r="D4912" s="2" t="s">
        <v>146</v>
      </c>
      <c r="E4912" s="4" t="s">
        <v>208</v>
      </c>
      <c r="F4912" s="55">
        <v>0.125</v>
      </c>
      <c r="G4912" s="55">
        <v>0.16666666666666666</v>
      </c>
      <c r="H4912" s="55">
        <v>0.08</v>
      </c>
      <c r="I4912" s="55">
        <v>0.057692307692307696</v>
      </c>
      <c r="J4912" s="55">
        <v>0.08710868347479889</v>
      </c>
      <c r="K4912" s="4" t="s">
        <v>4950</v>
      </c>
      <c r="L4912" s="55">
        <v>0.0</v>
      </c>
      <c r="M4912" s="4" t="s">
        <v>3369</v>
      </c>
      <c r="N4912" s="4" t="s">
        <v>4943</v>
      </c>
      <c r="O4912" s="55">
        <v>0.155</v>
      </c>
      <c r="P4912" s="4" t="s">
        <v>7951</v>
      </c>
      <c r="Q4912" s="4">
        <v>4.0</v>
      </c>
      <c r="T4912" s="4" t="s">
        <v>7952</v>
      </c>
      <c r="U4912" s="4" t="s">
        <v>7954</v>
      </c>
      <c r="V4912" s="4" t="s">
        <v>7954</v>
      </c>
      <c r="W4912" s="4" t="s">
        <v>7954</v>
      </c>
      <c r="X4912" s="4" t="s">
        <v>7954</v>
      </c>
      <c r="Y4912" s="4" t="s">
        <v>3531</v>
      </c>
      <c r="Z4912" s="4" t="s">
        <v>3531</v>
      </c>
      <c r="AB4912" s="4" t="str">
        <f>IF(B4912="","",IF(COUNTIFS('Аудит покриття'!$A$2:$A$6905,B4912,'Аудит покриття'!$B$2:$B$6905,C4912,'Аудит покриття'!$C$2:$C$6905,"VERIFIED")&gt;0,IF(SUMIFS('Аудит покриття'!$D$2:$D$6905,'Аудит покриття'!$A$2:$A$6905,B4912,'Аудит покриття'!$B$2:$B$6905,C4912,'Аудит покриття'!$C$2:$C$6905,"VERIFIED")&gt;0,"Так","Ні"),"Очікуємо"))</f>
        <v>Очікуємо</v>
      </c>
      <c r="AD4912" s="4" t="s">
        <v>7962</v>
      </c>
      <c r="AE4912" s="2" t="s">
        <v>3274</v>
      </c>
      <c r="AF4912" s="93">
        <v>46293.97925954861</v>
      </c>
      <c r="AG4912" s="4" t="s">
        <v>6830</v>
      </c>
      <c r="AH4912" s="4" t="s">
        <v>6818</v>
      </c>
      <c r="AI4912" s="2">
        <v>0.0</v>
      </c>
      <c r="AJ4912" s="79">
        <f t="shared" si="5"/>
        <v>0.007587922737</v>
      </c>
      <c r="AK4912" s="79">
        <f t="shared" si="6"/>
        <v>0.003328402367</v>
      </c>
      <c r="AL4912" s="79">
        <f t="shared" si="7"/>
        <v>0.024025</v>
      </c>
      <c r="AM4912" s="4" t="s">
        <v>7963</v>
      </c>
    </row>
    <row r="4913">
      <c r="A4913" s="3">
        <v>46293.0</v>
      </c>
      <c r="B4913" s="3">
        <v>46294.0</v>
      </c>
      <c r="C4913" s="2" t="s">
        <v>178</v>
      </c>
      <c r="D4913" s="2" t="s">
        <v>146</v>
      </c>
      <c r="E4913" s="4" t="s">
        <v>208</v>
      </c>
      <c r="F4913" s="55">
        <v>0.0</v>
      </c>
      <c r="G4913" s="55">
        <v>0.0</v>
      </c>
      <c r="H4913" s="55">
        <v>0.04</v>
      </c>
      <c r="I4913" s="55">
        <v>0.019230769230769232</v>
      </c>
      <c r="J4913" s="55">
        <v>0.025343095178231127</v>
      </c>
      <c r="K4913" s="4" t="s">
        <v>3531</v>
      </c>
      <c r="L4913" s="55">
        <v>0.0</v>
      </c>
      <c r="M4913" s="4" t="s">
        <v>3369</v>
      </c>
      <c r="N4913" s="4" t="s">
        <v>4943</v>
      </c>
      <c r="O4913" s="55">
        <v>0.03</v>
      </c>
      <c r="P4913" s="4" t="s">
        <v>7951</v>
      </c>
      <c r="Q4913" s="4">
        <v>4.0</v>
      </c>
      <c r="T4913" s="4" t="s">
        <v>7952</v>
      </c>
      <c r="U4913" s="4" t="s">
        <v>7954</v>
      </c>
      <c r="V4913" s="4" t="s">
        <v>7954</v>
      </c>
      <c r="W4913" s="4" t="s">
        <v>7954</v>
      </c>
      <c r="X4913" s="4" t="s">
        <v>7954</v>
      </c>
      <c r="Y4913" s="4" t="s">
        <v>3531</v>
      </c>
      <c r="Z4913" s="4" t="s">
        <v>3531</v>
      </c>
      <c r="AB4913" s="4" t="str">
        <f>IF(B4913="","",IF(COUNTIFS('Аудит покриття'!$A$2:$A$6905,B4913,'Аудит покриття'!$B$2:$B$6905,C4913,'Аудит покриття'!$C$2:$C$6905,"VERIFIED")&gt;0,IF(SUMIFS('Аудит покриття'!$D$2:$D$6905,'Аудит покриття'!$A$2:$A$6905,B4913,'Аудит покриття'!$B$2:$B$6905,C4913,'Аудит покриття'!$C$2:$C$6905,"VERIFIED")&gt;0,"Так","Ні"),"Очікуємо"))</f>
        <v>Очікуємо</v>
      </c>
      <c r="AE4913" s="2" t="s">
        <v>3274</v>
      </c>
      <c r="AF4913" s="93">
        <v>46293.97925954861</v>
      </c>
      <c r="AG4913" s="4" t="s">
        <v>6830</v>
      </c>
      <c r="AH4913" s="4" t="s">
        <v>6818</v>
      </c>
      <c r="AI4913" s="2">
        <v>0.0</v>
      </c>
      <c r="AJ4913" s="79">
        <f t="shared" si="5"/>
        <v>0.0006422724732</v>
      </c>
      <c r="AK4913" s="79">
        <f t="shared" si="6"/>
        <v>0.0003698224852</v>
      </c>
      <c r="AL4913" s="79">
        <f t="shared" si="7"/>
        <v>0.0009</v>
      </c>
      <c r="AM4913" s="4" t="s">
        <v>7964</v>
      </c>
    </row>
    <row r="4914">
      <c r="A4914" s="3">
        <v>46293.0</v>
      </c>
      <c r="B4914" s="3">
        <v>46294.0</v>
      </c>
      <c r="C4914" s="2" t="s">
        <v>1876</v>
      </c>
      <c r="D4914" s="2" t="s">
        <v>146</v>
      </c>
      <c r="E4914" s="4" t="s">
        <v>208</v>
      </c>
      <c r="F4914" s="55">
        <v>0.0</v>
      </c>
      <c r="G4914" s="55">
        <v>0.0</v>
      </c>
      <c r="H4914" s="55">
        <v>0.0</v>
      </c>
      <c r="I4914" s="55">
        <v>0.0</v>
      </c>
      <c r="J4914" s="55">
        <v>0.0</v>
      </c>
      <c r="K4914" s="4" t="s">
        <v>3531</v>
      </c>
      <c r="L4914" s="55">
        <v>0.0</v>
      </c>
      <c r="M4914" s="4" t="s">
        <v>3369</v>
      </c>
      <c r="N4914" s="4" t="s">
        <v>4943</v>
      </c>
      <c r="O4914" s="55">
        <v>0.03</v>
      </c>
      <c r="Q4914" s="4">
        <v>4.0</v>
      </c>
      <c r="T4914" s="4" t="s">
        <v>7952</v>
      </c>
      <c r="U4914" s="4" t="s">
        <v>7954</v>
      </c>
      <c r="V4914" s="4" t="s">
        <v>7954</v>
      </c>
      <c r="W4914" s="4" t="s">
        <v>7954</v>
      </c>
      <c r="X4914" s="4" t="s">
        <v>7954</v>
      </c>
      <c r="Y4914" s="4" t="s">
        <v>3531</v>
      </c>
      <c r="Z4914" s="4" t="s">
        <v>3531</v>
      </c>
      <c r="AB4914" s="4" t="str">
        <f>IF(B4914="","",IF(COUNTIFS('Аудит покриття'!$A$2:$A$6905,B4914,'Аудит покриття'!$B$2:$B$6905,C4914,'Аудит покриття'!$C$2:$C$6905,"VERIFIED")&gt;0,IF(SUMIFS('Аудит покриття'!$D$2:$D$6905,'Аудит покриття'!$A$2:$A$6905,B4914,'Аудит покриття'!$B$2:$B$6905,C4914,'Аудит покриття'!$C$2:$C$6905,"VERIFIED")&gt;0,"Так","Ні"),"Очікуємо"))</f>
        <v>Очікуємо</v>
      </c>
      <c r="AE4914" s="2" t="s">
        <v>3274</v>
      </c>
      <c r="AF4914" s="93">
        <v>46293.97925954861</v>
      </c>
      <c r="AG4914" s="4" t="s">
        <v>6830</v>
      </c>
      <c r="AH4914" s="4" t="s">
        <v>6818</v>
      </c>
      <c r="AI4914" s="2">
        <v>0.0</v>
      </c>
      <c r="AJ4914" s="79">
        <f t="shared" si="5"/>
        <v>0</v>
      </c>
      <c r="AK4914" s="79">
        <f t="shared" si="6"/>
        <v>0</v>
      </c>
      <c r="AL4914" s="79">
        <f t="shared" si="7"/>
        <v>0.0009</v>
      </c>
      <c r="AM4914" s="4" t="s">
        <v>7965</v>
      </c>
    </row>
    <row r="4915">
      <c r="A4915" s="3">
        <v>46293.0</v>
      </c>
      <c r="B4915" s="3">
        <v>46294.0</v>
      </c>
      <c r="C4915" s="2" t="s">
        <v>687</v>
      </c>
      <c r="D4915" s="2" t="s">
        <v>146</v>
      </c>
      <c r="E4915" s="4" t="s">
        <v>208</v>
      </c>
      <c r="F4915" s="55">
        <v>0.0</v>
      </c>
      <c r="G4915" s="55">
        <v>0.0</v>
      </c>
      <c r="H4915" s="55">
        <v>0.0</v>
      </c>
      <c r="I4915" s="55">
        <v>0.0</v>
      </c>
      <c r="J4915" s="55">
        <v>0.0015801044092798693</v>
      </c>
      <c r="K4915" s="4" t="s">
        <v>3531</v>
      </c>
      <c r="L4915" s="55">
        <v>0.0</v>
      </c>
      <c r="M4915" s="4" t="s">
        <v>3369</v>
      </c>
      <c r="N4915" s="4" t="s">
        <v>4943</v>
      </c>
      <c r="O4915" s="55">
        <v>0.032</v>
      </c>
      <c r="P4915" s="4" t="s">
        <v>7951</v>
      </c>
      <c r="Q4915" s="4">
        <v>9.0</v>
      </c>
      <c r="T4915" s="4" t="s">
        <v>7952</v>
      </c>
      <c r="U4915" s="4" t="s">
        <v>7954</v>
      </c>
      <c r="V4915" s="4" t="s">
        <v>7954</v>
      </c>
      <c r="W4915" s="4" t="s">
        <v>7954</v>
      </c>
      <c r="X4915" s="4" t="s">
        <v>7954</v>
      </c>
      <c r="Y4915" s="4" t="s">
        <v>3531</v>
      </c>
      <c r="Z4915" s="4" t="s">
        <v>3531</v>
      </c>
      <c r="AB4915" s="4" t="str">
        <f>IF(B4915="","",IF(COUNTIFS('Аудит покриття'!$A$2:$A$6905,B4915,'Аудит покриття'!$B$2:$B$6905,C4915,'Аудит покриття'!$C$2:$C$6905,"VERIFIED")&gt;0,IF(SUMIFS('Аудит покриття'!$D$2:$D$6905,'Аудит покриття'!$A$2:$A$6905,B4915,'Аудит покриття'!$B$2:$B$6905,C4915,'Аудит покриття'!$C$2:$C$6905,"VERIFIED")&gt;0,"Так","Ні"),"Очікуємо"))</f>
        <v>Очікуємо</v>
      </c>
      <c r="AD4915" s="4" t="s">
        <v>7966</v>
      </c>
      <c r="AE4915" s="2" t="s">
        <v>3274</v>
      </c>
      <c r="AF4915" s="93">
        <v>46293.97925954861</v>
      </c>
      <c r="AG4915" s="4" t="s">
        <v>6830</v>
      </c>
      <c r="AH4915" s="4" t="s">
        <v>6818</v>
      </c>
      <c r="AI4915" s="2">
        <v>0.0</v>
      </c>
      <c r="AJ4915" s="79">
        <f t="shared" si="5"/>
        <v>0.000002496729944</v>
      </c>
      <c r="AK4915" s="79">
        <f t="shared" si="6"/>
        <v>0</v>
      </c>
      <c r="AL4915" s="79">
        <f t="shared" si="7"/>
        <v>0.001024</v>
      </c>
      <c r="AM4915" s="4" t="s">
        <v>7967</v>
      </c>
    </row>
    <row r="4916">
      <c r="A4916" s="3">
        <v>46293.0</v>
      </c>
      <c r="B4916" s="3">
        <v>46294.0</v>
      </c>
      <c r="C4916" s="2" t="s">
        <v>301</v>
      </c>
      <c r="D4916" s="2" t="s">
        <v>146</v>
      </c>
      <c r="E4916" s="4" t="s">
        <v>208</v>
      </c>
      <c r="F4916" s="55">
        <v>0.125</v>
      </c>
      <c r="G4916" s="55">
        <v>0.08333333333333333</v>
      </c>
      <c r="H4916" s="55">
        <v>0.08</v>
      </c>
      <c r="I4916" s="55">
        <v>0.057692307692307696</v>
      </c>
      <c r="J4916" s="55">
        <v>0.07045128525882628</v>
      </c>
      <c r="K4916" s="4" t="s">
        <v>3531</v>
      </c>
      <c r="L4916" s="55">
        <v>0.0</v>
      </c>
      <c r="M4916" s="4" t="s">
        <v>3369</v>
      </c>
      <c r="N4916" s="4" t="s">
        <v>4943</v>
      </c>
      <c r="O4916" s="55">
        <v>0.155</v>
      </c>
      <c r="P4916" s="4" t="s">
        <v>7951</v>
      </c>
      <c r="Q4916" s="4">
        <v>4.0</v>
      </c>
      <c r="T4916" s="4" t="s">
        <v>7952</v>
      </c>
      <c r="U4916" s="4" t="s">
        <v>7954</v>
      </c>
      <c r="V4916" s="4" t="s">
        <v>7954</v>
      </c>
      <c r="W4916" s="4" t="s">
        <v>7954</v>
      </c>
      <c r="X4916" s="4" t="s">
        <v>7954</v>
      </c>
      <c r="Y4916" s="4" t="s">
        <v>3531</v>
      </c>
      <c r="Z4916" s="4" t="s">
        <v>3531</v>
      </c>
      <c r="AB4916" s="4" t="str">
        <f>IF(B4916="","",IF(COUNTIFS('Аудит покриття'!$A$2:$A$6905,B4916,'Аудит покриття'!$B$2:$B$6905,C4916,'Аудит покриття'!$C$2:$C$6905,"VERIFIED")&gt;0,IF(SUMIFS('Аудит покриття'!$D$2:$D$6905,'Аудит покриття'!$A$2:$A$6905,B4916,'Аудит покриття'!$B$2:$B$6905,C4916,'Аудит покриття'!$C$2:$C$6905,"VERIFIED")&gt;0,"Так","Ні"),"Очікуємо"))</f>
        <v>Очікуємо</v>
      </c>
      <c r="AD4916" s="4" t="s">
        <v>7962</v>
      </c>
      <c r="AE4916" s="2" t="s">
        <v>3274</v>
      </c>
      <c r="AF4916" s="93">
        <v>46293.97925954861</v>
      </c>
      <c r="AG4916" s="4" t="s">
        <v>6830</v>
      </c>
      <c r="AH4916" s="4" t="s">
        <v>6818</v>
      </c>
      <c r="AI4916" s="2">
        <v>0.0</v>
      </c>
      <c r="AJ4916" s="79">
        <f t="shared" si="5"/>
        <v>0.004963383595</v>
      </c>
      <c r="AK4916" s="79">
        <f t="shared" si="6"/>
        <v>0.003328402367</v>
      </c>
      <c r="AL4916" s="79">
        <f t="shared" si="7"/>
        <v>0.024025</v>
      </c>
      <c r="AM4916" s="4" t="s">
        <v>7968</v>
      </c>
    </row>
    <row r="4917">
      <c r="A4917" s="3">
        <v>46293.0</v>
      </c>
      <c r="B4917" s="3">
        <v>46294.0</v>
      </c>
      <c r="C4917" s="2" t="s">
        <v>450</v>
      </c>
      <c r="D4917" s="2" t="s">
        <v>146</v>
      </c>
      <c r="E4917" s="4" t="s">
        <v>208</v>
      </c>
      <c r="F4917" s="55">
        <v>0.125</v>
      </c>
      <c r="G4917" s="55">
        <v>0.08333333333333333</v>
      </c>
      <c r="H4917" s="55">
        <v>0.04</v>
      </c>
      <c r="I4917" s="55">
        <v>0.019230769230769232</v>
      </c>
      <c r="J4917" s="55">
        <v>0.03246543675992672</v>
      </c>
      <c r="K4917" s="4" t="s">
        <v>3531</v>
      </c>
      <c r="L4917" s="55">
        <v>0.0</v>
      </c>
      <c r="M4917" s="4" t="s">
        <v>3369</v>
      </c>
      <c r="N4917" s="4" t="s">
        <v>4943</v>
      </c>
      <c r="O4917" s="55">
        <v>0.155</v>
      </c>
      <c r="P4917" s="4" t="s">
        <v>7951</v>
      </c>
      <c r="Q4917" s="4">
        <v>4.0</v>
      </c>
      <c r="T4917" s="4" t="s">
        <v>7952</v>
      </c>
      <c r="U4917" s="4" t="s">
        <v>7953</v>
      </c>
      <c r="V4917" s="4" t="s">
        <v>7954</v>
      </c>
      <c r="W4917" s="4" t="s">
        <v>7953</v>
      </c>
      <c r="X4917" s="4" t="s">
        <v>7953</v>
      </c>
      <c r="Y4917" s="4" t="s">
        <v>7951</v>
      </c>
      <c r="Z4917" s="4" t="s">
        <v>3531</v>
      </c>
      <c r="AB4917" s="4" t="str">
        <f>IF(B4917="","",IF(COUNTIFS('Аудит покриття'!$A$2:$A$6905,B4917,'Аудит покриття'!$B$2:$B$6905,C4917,'Аудит покриття'!$C$2:$C$6905,"VERIFIED")&gt;0,IF(SUMIFS('Аудит покриття'!$D$2:$D$6905,'Аудит покриття'!$A$2:$A$6905,B4917,'Аудит покриття'!$B$2:$B$6905,C4917,'Аудит покриття'!$C$2:$C$6905,"VERIFIED")&gt;0,"Так","Ні"),"Очікуємо"))</f>
        <v>Очікуємо</v>
      </c>
      <c r="AD4917" s="4" t="s">
        <v>7955</v>
      </c>
      <c r="AE4917" s="2" t="s">
        <v>3274</v>
      </c>
      <c r="AF4917" s="93">
        <v>46293.97925954861</v>
      </c>
      <c r="AG4917" s="4" t="s">
        <v>6830</v>
      </c>
      <c r="AH4917" s="4" t="s">
        <v>6818</v>
      </c>
      <c r="AI4917" s="2">
        <v>0.0</v>
      </c>
      <c r="AJ4917" s="79">
        <f t="shared" si="5"/>
        <v>0.001054004584</v>
      </c>
      <c r="AK4917" s="79">
        <f t="shared" si="6"/>
        <v>0.0003698224852</v>
      </c>
      <c r="AL4917" s="79">
        <f t="shared" si="7"/>
        <v>0.024025</v>
      </c>
      <c r="AM4917" s="4" t="s">
        <v>7969</v>
      </c>
    </row>
    <row r="4918">
      <c r="A4918" s="3">
        <v>46293.0</v>
      </c>
      <c r="B4918" s="3">
        <v>46294.0</v>
      </c>
      <c r="C4918" s="2" t="s">
        <v>1189</v>
      </c>
      <c r="D4918" s="2" t="s">
        <v>146</v>
      </c>
      <c r="E4918" s="4" t="s">
        <v>208</v>
      </c>
      <c r="F4918" s="55">
        <v>0.0</v>
      </c>
      <c r="G4918" s="55">
        <v>0.0</v>
      </c>
      <c r="H4918" s="55">
        <v>0.0</v>
      </c>
      <c r="I4918" s="55">
        <v>0.0</v>
      </c>
      <c r="J4918" s="55">
        <v>0.004011226109097896</v>
      </c>
      <c r="K4918" s="4" t="s">
        <v>3531</v>
      </c>
      <c r="L4918" s="55">
        <v>0.0</v>
      </c>
      <c r="M4918" s="4" t="s">
        <v>3369</v>
      </c>
      <c r="N4918" s="4" t="s">
        <v>4943</v>
      </c>
      <c r="O4918" s="55"/>
      <c r="AB4918" s="4" t="str">
        <f>IF(B4918="","",IF(COUNTIFS('Аудит покриття'!$A$2:$A$6905,B4918,'Аудит покриття'!$B$2:$B$6905,C4918,'Аудит покриття'!$C$2:$C$6905,"VERIFIED")&gt;0,IF(SUMIFS('Аудит покриття'!$D$2:$D$6905,'Аудит покриття'!$A$2:$A$6905,B4918,'Аудит покриття'!$B$2:$B$6905,C4918,'Аудит покриття'!$C$2:$C$6905,"VERIFIED")&gt;0,"Так","Ні"),"Очікуємо"))</f>
        <v>Очікуємо</v>
      </c>
      <c r="AE4918" s="2" t="s">
        <v>3274</v>
      </c>
      <c r="AF4918" s="93">
        <v>46293.97925954861</v>
      </c>
      <c r="AG4918" s="4" t="s">
        <v>6830</v>
      </c>
      <c r="AH4918" s="4" t="s">
        <v>6818</v>
      </c>
      <c r="AI4918" s="4" t="str">
        <f t="shared" ref="AI4918:AI4919" si="8">IF(AB4918="Так",1,IF(AB4918="Ні",0,""))</f>
        <v/>
      </c>
      <c r="AJ4918" s="79" t="str">
        <f t="shared" si="5"/>
        <v/>
      </c>
      <c r="AK4918" s="79" t="str">
        <f t="shared" si="6"/>
        <v/>
      </c>
      <c r="AL4918" s="79" t="str">
        <f t="shared" si="7"/>
        <v/>
      </c>
      <c r="AM4918" s="4" t="s">
        <v>7970</v>
      </c>
    </row>
    <row r="4919">
      <c r="A4919" s="3">
        <v>46293.0</v>
      </c>
      <c r="B4919" s="3">
        <v>46294.0</v>
      </c>
      <c r="C4919" s="2" t="s">
        <v>1937</v>
      </c>
      <c r="D4919" s="2" t="s">
        <v>146</v>
      </c>
      <c r="E4919" s="4" t="s">
        <v>208</v>
      </c>
      <c r="F4919" s="55" t="s">
        <v>157</v>
      </c>
      <c r="G4919" s="55" t="s">
        <v>157</v>
      </c>
      <c r="H4919" s="55" t="s">
        <v>157</v>
      </c>
      <c r="I4919" s="55" t="s">
        <v>157</v>
      </c>
      <c r="J4919" s="55" t="s">
        <v>157</v>
      </c>
      <c r="K4919" s="4" t="s">
        <v>7971</v>
      </c>
      <c r="L4919" s="55" t="s">
        <v>157</v>
      </c>
      <c r="M4919" s="4" t="s">
        <v>3369</v>
      </c>
      <c r="N4919" s="4" t="s">
        <v>4943</v>
      </c>
      <c r="O4919" s="55"/>
      <c r="AB4919" s="4" t="str">
        <f>IF(B4919="","",IF(COUNTIFS('Аудит покриття'!$A$2:$A$6905,B4919,'Аудит покриття'!$B$2:$B$6905,C4919,'Аудит покриття'!$C$2:$C$6905,"VERIFIED")&gt;0,IF(SUMIFS('Аудит покриття'!$D$2:$D$6905,'Аудит покриття'!$A$2:$A$6905,B4919,'Аудит покриття'!$B$2:$B$6905,C4919,'Аудит покриття'!$C$2:$C$6905,"VERIFIED")&gt;0,"Так","Ні"),"Очікуємо"))</f>
        <v>Очікуємо</v>
      </c>
      <c r="AE4919" s="2" t="s">
        <v>3274</v>
      </c>
      <c r="AF4919" s="93">
        <v>46293.97925954861</v>
      </c>
      <c r="AG4919" s="4" t="s">
        <v>6830</v>
      </c>
      <c r="AH4919" s="4" t="s">
        <v>6824</v>
      </c>
      <c r="AI4919" s="4" t="str">
        <f t="shared" si="8"/>
        <v/>
      </c>
      <c r="AJ4919" s="79" t="str">
        <f t="shared" si="5"/>
        <v/>
      </c>
      <c r="AK4919" s="79" t="str">
        <f t="shared" si="6"/>
        <v/>
      </c>
      <c r="AL4919" s="79" t="str">
        <f t="shared" si="7"/>
        <v/>
      </c>
      <c r="AM4919" s="4" t="s">
        <v>7972</v>
      </c>
    </row>
    <row r="4920">
      <c r="A4920" s="54">
        <v>45926.0</v>
      </c>
      <c r="B4920" s="54">
        <v>45927.0</v>
      </c>
      <c r="C4920" s="2" t="s">
        <v>1937</v>
      </c>
      <c r="D4920" s="2" t="s">
        <v>146</v>
      </c>
      <c r="E4920" s="2" t="s">
        <v>288</v>
      </c>
      <c r="F4920" s="53">
        <v>0.0</v>
      </c>
      <c r="G4920" s="53">
        <v>0.0</v>
      </c>
      <c r="H4920" s="53">
        <v>0.0</v>
      </c>
      <c r="I4920" s="53">
        <v>0.0</v>
      </c>
      <c r="J4920" s="53">
        <v>0.0</v>
      </c>
      <c r="K4920" s="2" t="s">
        <v>3531</v>
      </c>
      <c r="L4920" s="53">
        <v>0.0</v>
      </c>
      <c r="M4920" s="2" t="s">
        <v>3369</v>
      </c>
      <c r="N4920" s="2" t="s">
        <v>3360</v>
      </c>
      <c r="O4920" s="55"/>
      <c r="AB4920" s="2" t="s">
        <v>164</v>
      </c>
      <c r="AC4920" s="2" t="s">
        <v>3361</v>
      </c>
      <c r="AD4920" s="2" t="s">
        <v>7973</v>
      </c>
      <c r="AE4920" s="2" t="s">
        <v>3363</v>
      </c>
      <c r="AF4920" s="93"/>
      <c r="AG4920" s="2" t="s">
        <v>3364</v>
      </c>
      <c r="AH4920" s="2" t="s">
        <v>3365</v>
      </c>
      <c r="AI4920" s="2">
        <v>0.0</v>
      </c>
      <c r="AJ4920" s="96">
        <v>0.0</v>
      </c>
      <c r="AK4920" s="96">
        <v>0.0</v>
      </c>
      <c r="AL4920" s="105"/>
      <c r="AM4920" s="2" t="s">
        <v>7974</v>
      </c>
    </row>
    <row r="4921">
      <c r="A4921" s="54">
        <v>45927.0</v>
      </c>
      <c r="B4921" s="54">
        <v>45928.0</v>
      </c>
      <c r="C4921" s="2" t="s">
        <v>1937</v>
      </c>
      <c r="D4921" s="2" t="s">
        <v>146</v>
      </c>
      <c r="E4921" s="2" t="s">
        <v>256</v>
      </c>
      <c r="F4921" s="53">
        <v>0.0</v>
      </c>
      <c r="G4921" s="53">
        <v>0.0</v>
      </c>
      <c r="H4921" s="53">
        <v>0.0</v>
      </c>
      <c r="I4921" s="53">
        <v>0.0</v>
      </c>
      <c r="J4921" s="53">
        <v>0.0</v>
      </c>
      <c r="K4921" s="2" t="s">
        <v>3531</v>
      </c>
      <c r="L4921" s="53">
        <v>0.0</v>
      </c>
      <c r="M4921" s="2" t="s">
        <v>3369</v>
      </c>
      <c r="N4921" s="2" t="s">
        <v>3360</v>
      </c>
      <c r="O4921" s="55"/>
      <c r="AB4921" s="2" t="s">
        <v>164</v>
      </c>
      <c r="AC4921" s="2" t="s">
        <v>3361</v>
      </c>
      <c r="AD4921" s="2" t="s">
        <v>7973</v>
      </c>
      <c r="AE4921" s="2" t="s">
        <v>3363</v>
      </c>
      <c r="AF4921" s="93"/>
      <c r="AG4921" s="2" t="s">
        <v>3364</v>
      </c>
      <c r="AH4921" s="2" t="s">
        <v>3365</v>
      </c>
      <c r="AI4921" s="2">
        <v>0.0</v>
      </c>
      <c r="AJ4921" s="96">
        <v>0.0</v>
      </c>
      <c r="AK4921" s="96">
        <v>0.0</v>
      </c>
      <c r="AL4921" s="105"/>
      <c r="AM4921" s="2" t="s">
        <v>7975</v>
      </c>
    </row>
    <row r="4922">
      <c r="A4922" s="54">
        <v>45928.0</v>
      </c>
      <c r="B4922" s="54">
        <v>45929.0</v>
      </c>
      <c r="C4922" s="2" t="s">
        <v>1937</v>
      </c>
      <c r="D4922" s="2" t="s">
        <v>146</v>
      </c>
      <c r="E4922" s="2" t="s">
        <v>180</v>
      </c>
      <c r="F4922" s="53">
        <v>0.0</v>
      </c>
      <c r="G4922" s="53">
        <v>0.0</v>
      </c>
      <c r="H4922" s="53">
        <v>0.0</v>
      </c>
      <c r="I4922" s="53">
        <v>0.0</v>
      </c>
      <c r="J4922" s="53">
        <v>0.0</v>
      </c>
      <c r="K4922" s="2" t="s">
        <v>3531</v>
      </c>
      <c r="L4922" s="53">
        <v>0.0</v>
      </c>
      <c r="M4922" s="2" t="s">
        <v>3369</v>
      </c>
      <c r="N4922" s="2" t="s">
        <v>3360</v>
      </c>
      <c r="O4922" s="55"/>
      <c r="AB4922" s="2" t="s">
        <v>164</v>
      </c>
      <c r="AC4922" s="2" t="s">
        <v>3361</v>
      </c>
      <c r="AD4922" s="2" t="s">
        <v>7973</v>
      </c>
      <c r="AE4922" s="2" t="s">
        <v>3363</v>
      </c>
      <c r="AF4922" s="93"/>
      <c r="AG4922" s="2" t="s">
        <v>3364</v>
      </c>
      <c r="AH4922" s="2" t="s">
        <v>3365</v>
      </c>
      <c r="AI4922" s="2">
        <v>0.0</v>
      </c>
      <c r="AJ4922" s="96">
        <v>0.0</v>
      </c>
      <c r="AK4922" s="96">
        <v>0.0</v>
      </c>
      <c r="AL4922" s="105"/>
      <c r="AM4922" s="2" t="s">
        <v>7976</v>
      </c>
    </row>
    <row r="4923">
      <c r="A4923" s="54">
        <v>45929.0</v>
      </c>
      <c r="B4923" s="54">
        <v>45930.0</v>
      </c>
      <c r="C4923" s="2" t="s">
        <v>1937</v>
      </c>
      <c r="D4923" s="2" t="s">
        <v>146</v>
      </c>
      <c r="E4923" s="2" t="s">
        <v>208</v>
      </c>
      <c r="F4923" s="53">
        <v>0.0</v>
      </c>
      <c r="G4923" s="53">
        <v>0.0</v>
      </c>
      <c r="H4923" s="53">
        <v>0.0</v>
      </c>
      <c r="I4923" s="53">
        <v>0.0</v>
      </c>
      <c r="J4923" s="53">
        <v>0.0</v>
      </c>
      <c r="K4923" s="2" t="s">
        <v>3531</v>
      </c>
      <c r="L4923" s="53">
        <v>0.0</v>
      </c>
      <c r="M4923" s="2" t="s">
        <v>3369</v>
      </c>
      <c r="N4923" s="2" t="s">
        <v>3360</v>
      </c>
      <c r="O4923" s="55"/>
      <c r="AB4923" s="2" t="s">
        <v>164</v>
      </c>
      <c r="AC4923" s="2" t="s">
        <v>3361</v>
      </c>
      <c r="AD4923" s="2" t="s">
        <v>7973</v>
      </c>
      <c r="AE4923" s="2" t="s">
        <v>3363</v>
      </c>
      <c r="AF4923" s="93"/>
      <c r="AG4923" s="2" t="s">
        <v>3364</v>
      </c>
      <c r="AH4923" s="2" t="s">
        <v>3365</v>
      </c>
      <c r="AI4923" s="2">
        <v>0.0</v>
      </c>
      <c r="AJ4923" s="96">
        <v>0.0</v>
      </c>
      <c r="AK4923" s="96">
        <v>0.0</v>
      </c>
      <c r="AL4923" s="105"/>
      <c r="AM4923" s="2" t="s">
        <v>7977</v>
      </c>
    </row>
    <row r="4924">
      <c r="A4924" s="54">
        <v>45930.0</v>
      </c>
      <c r="B4924" s="54">
        <v>45931.0</v>
      </c>
      <c r="C4924" s="2" t="s">
        <v>1937</v>
      </c>
      <c r="D4924" s="2" t="s">
        <v>146</v>
      </c>
      <c r="E4924" s="2" t="s">
        <v>303</v>
      </c>
      <c r="F4924" s="53">
        <v>0.0</v>
      </c>
      <c r="G4924" s="53">
        <v>0.0</v>
      </c>
      <c r="H4924" s="53">
        <v>0.0</v>
      </c>
      <c r="I4924" s="53">
        <v>0.0</v>
      </c>
      <c r="J4924" s="53">
        <v>0.0</v>
      </c>
      <c r="K4924" s="2" t="s">
        <v>3531</v>
      </c>
      <c r="L4924" s="53">
        <v>0.0</v>
      </c>
      <c r="M4924" s="2" t="s">
        <v>3369</v>
      </c>
      <c r="N4924" s="2" t="s">
        <v>3360</v>
      </c>
      <c r="O4924" s="55"/>
      <c r="AB4924" s="2" t="s">
        <v>164</v>
      </c>
      <c r="AC4924" s="2" t="s">
        <v>3361</v>
      </c>
      <c r="AD4924" s="2" t="s">
        <v>7973</v>
      </c>
      <c r="AE4924" s="2" t="s">
        <v>3363</v>
      </c>
      <c r="AF4924" s="93"/>
      <c r="AG4924" s="2" t="s">
        <v>3364</v>
      </c>
      <c r="AH4924" s="2" t="s">
        <v>3365</v>
      </c>
      <c r="AI4924" s="2">
        <v>0.0</v>
      </c>
      <c r="AJ4924" s="96">
        <v>0.0</v>
      </c>
      <c r="AK4924" s="96">
        <v>0.0</v>
      </c>
      <c r="AL4924" s="105"/>
      <c r="AM4924" s="2" t="s">
        <v>7978</v>
      </c>
    </row>
    <row r="4925">
      <c r="A4925" s="54">
        <v>45931.0</v>
      </c>
      <c r="B4925" s="54">
        <v>45932.0</v>
      </c>
      <c r="C4925" s="2" t="s">
        <v>1937</v>
      </c>
      <c r="D4925" s="2" t="s">
        <v>146</v>
      </c>
      <c r="E4925" s="2" t="s">
        <v>148</v>
      </c>
      <c r="F4925" s="53">
        <v>0.0</v>
      </c>
      <c r="G4925" s="53">
        <v>0.0</v>
      </c>
      <c r="H4925" s="53">
        <v>0.0</v>
      </c>
      <c r="I4925" s="53">
        <v>0.0</v>
      </c>
      <c r="J4925" s="53">
        <v>0.0</v>
      </c>
      <c r="K4925" s="2" t="s">
        <v>3531</v>
      </c>
      <c r="L4925" s="53">
        <v>0.0</v>
      </c>
      <c r="M4925" s="2" t="s">
        <v>3369</v>
      </c>
      <c r="N4925" s="2" t="s">
        <v>3360</v>
      </c>
      <c r="O4925" s="55"/>
      <c r="AB4925" s="2" t="s">
        <v>164</v>
      </c>
      <c r="AC4925" s="2" t="s">
        <v>3361</v>
      </c>
      <c r="AD4925" s="2" t="s">
        <v>7973</v>
      </c>
      <c r="AE4925" s="2" t="s">
        <v>3363</v>
      </c>
      <c r="AF4925" s="93"/>
      <c r="AG4925" s="2" t="s">
        <v>3364</v>
      </c>
      <c r="AH4925" s="2" t="s">
        <v>3365</v>
      </c>
      <c r="AI4925" s="2">
        <v>0.0</v>
      </c>
      <c r="AJ4925" s="96">
        <v>0.0</v>
      </c>
      <c r="AK4925" s="96">
        <v>0.0</v>
      </c>
      <c r="AL4925" s="105"/>
      <c r="AM4925" s="2" t="s">
        <v>7979</v>
      </c>
    </row>
    <row r="4926">
      <c r="A4926" s="54">
        <v>45932.0</v>
      </c>
      <c r="B4926" s="54">
        <v>45933.0</v>
      </c>
      <c r="C4926" s="2" t="s">
        <v>1937</v>
      </c>
      <c r="D4926" s="2" t="s">
        <v>146</v>
      </c>
      <c r="E4926" s="2" t="s">
        <v>196</v>
      </c>
      <c r="F4926" s="53">
        <v>0.0</v>
      </c>
      <c r="G4926" s="53">
        <v>0.0</v>
      </c>
      <c r="H4926" s="53">
        <v>0.0</v>
      </c>
      <c r="I4926" s="53">
        <v>0.0</v>
      </c>
      <c r="J4926" s="53">
        <v>0.0</v>
      </c>
      <c r="K4926" s="2" t="s">
        <v>3531</v>
      </c>
      <c r="L4926" s="53">
        <v>0.0</v>
      </c>
      <c r="M4926" s="2" t="s">
        <v>3369</v>
      </c>
      <c r="N4926" s="2" t="s">
        <v>3360</v>
      </c>
      <c r="O4926" s="55"/>
      <c r="AB4926" s="2" t="s">
        <v>164</v>
      </c>
      <c r="AC4926" s="2" t="s">
        <v>3361</v>
      </c>
      <c r="AD4926" s="2" t="s">
        <v>7973</v>
      </c>
      <c r="AE4926" s="2" t="s">
        <v>3363</v>
      </c>
      <c r="AF4926" s="93"/>
      <c r="AG4926" s="2" t="s">
        <v>3364</v>
      </c>
      <c r="AH4926" s="2" t="s">
        <v>3365</v>
      </c>
      <c r="AI4926" s="2">
        <v>0.0</v>
      </c>
      <c r="AJ4926" s="96">
        <v>0.0</v>
      </c>
      <c r="AK4926" s="96">
        <v>0.0</v>
      </c>
      <c r="AL4926" s="105"/>
      <c r="AM4926" s="2" t="s">
        <v>7980</v>
      </c>
    </row>
    <row r="4927">
      <c r="A4927" s="54">
        <v>45933.0</v>
      </c>
      <c r="B4927" s="54">
        <v>45934.0</v>
      </c>
      <c r="C4927" s="2" t="s">
        <v>1937</v>
      </c>
      <c r="D4927" s="2" t="s">
        <v>146</v>
      </c>
      <c r="E4927" s="2" t="s">
        <v>288</v>
      </c>
      <c r="F4927" s="53">
        <v>0.0</v>
      </c>
      <c r="G4927" s="53">
        <v>0.0</v>
      </c>
      <c r="H4927" s="53">
        <v>0.0</v>
      </c>
      <c r="I4927" s="53">
        <v>0.0</v>
      </c>
      <c r="J4927" s="53">
        <v>0.0</v>
      </c>
      <c r="K4927" s="2" t="s">
        <v>3531</v>
      </c>
      <c r="L4927" s="53">
        <v>0.0</v>
      </c>
      <c r="M4927" s="2" t="s">
        <v>3369</v>
      </c>
      <c r="N4927" s="2" t="s">
        <v>3360</v>
      </c>
      <c r="O4927" s="55"/>
      <c r="AB4927" s="2" t="s">
        <v>164</v>
      </c>
      <c r="AC4927" s="2" t="s">
        <v>3361</v>
      </c>
      <c r="AD4927" s="2" t="s">
        <v>7973</v>
      </c>
      <c r="AE4927" s="2" t="s">
        <v>3363</v>
      </c>
      <c r="AF4927" s="93"/>
      <c r="AG4927" s="2" t="s">
        <v>3364</v>
      </c>
      <c r="AH4927" s="2" t="s">
        <v>3365</v>
      </c>
      <c r="AI4927" s="2">
        <v>0.0</v>
      </c>
      <c r="AJ4927" s="96">
        <v>0.0</v>
      </c>
      <c r="AK4927" s="96">
        <v>0.0</v>
      </c>
      <c r="AL4927" s="105"/>
      <c r="AM4927" s="2" t="s">
        <v>7981</v>
      </c>
    </row>
    <row r="4928">
      <c r="A4928" s="54">
        <v>45934.0</v>
      </c>
      <c r="B4928" s="54">
        <v>45935.0</v>
      </c>
      <c r="C4928" s="2" t="s">
        <v>1937</v>
      </c>
      <c r="D4928" s="2" t="s">
        <v>146</v>
      </c>
      <c r="E4928" s="2" t="s">
        <v>256</v>
      </c>
      <c r="F4928" s="53">
        <v>0.0</v>
      </c>
      <c r="G4928" s="53">
        <v>0.0</v>
      </c>
      <c r="H4928" s="53">
        <v>0.0</v>
      </c>
      <c r="I4928" s="53">
        <v>0.0</v>
      </c>
      <c r="J4928" s="53">
        <v>0.0</v>
      </c>
      <c r="K4928" s="2" t="s">
        <v>3531</v>
      </c>
      <c r="L4928" s="53">
        <v>0.0</v>
      </c>
      <c r="M4928" s="2" t="s">
        <v>3369</v>
      </c>
      <c r="N4928" s="2" t="s">
        <v>3360</v>
      </c>
      <c r="O4928" s="55"/>
      <c r="AB4928" s="2" t="s">
        <v>164</v>
      </c>
      <c r="AC4928" s="2" t="s">
        <v>3361</v>
      </c>
      <c r="AD4928" s="2" t="s">
        <v>7973</v>
      </c>
      <c r="AE4928" s="2" t="s">
        <v>3363</v>
      </c>
      <c r="AF4928" s="93"/>
      <c r="AG4928" s="2" t="s">
        <v>3364</v>
      </c>
      <c r="AH4928" s="2" t="s">
        <v>3365</v>
      </c>
      <c r="AI4928" s="2">
        <v>0.0</v>
      </c>
      <c r="AJ4928" s="96">
        <v>0.0</v>
      </c>
      <c r="AK4928" s="96">
        <v>0.0</v>
      </c>
      <c r="AL4928" s="105"/>
      <c r="AM4928" s="2" t="s">
        <v>7982</v>
      </c>
    </row>
    <row r="4929">
      <c r="A4929" s="54">
        <v>45935.0</v>
      </c>
      <c r="B4929" s="54">
        <v>45936.0</v>
      </c>
      <c r="C4929" s="2" t="s">
        <v>1937</v>
      </c>
      <c r="D4929" s="2" t="s">
        <v>146</v>
      </c>
      <c r="E4929" s="2" t="s">
        <v>180</v>
      </c>
      <c r="F4929" s="53">
        <v>0.0</v>
      </c>
      <c r="G4929" s="53">
        <v>0.0</v>
      </c>
      <c r="H4929" s="53">
        <v>0.0</v>
      </c>
      <c r="I4929" s="53">
        <v>0.0</v>
      </c>
      <c r="J4929" s="53">
        <v>0.0</v>
      </c>
      <c r="K4929" s="2" t="s">
        <v>3531</v>
      </c>
      <c r="L4929" s="53">
        <v>0.0</v>
      </c>
      <c r="M4929" s="2" t="s">
        <v>3369</v>
      </c>
      <c r="N4929" s="2" t="s">
        <v>3360</v>
      </c>
      <c r="O4929" s="55"/>
      <c r="AB4929" s="2" t="s">
        <v>164</v>
      </c>
      <c r="AC4929" s="2" t="s">
        <v>3361</v>
      </c>
      <c r="AD4929" s="2" t="s">
        <v>7973</v>
      </c>
      <c r="AE4929" s="2" t="s">
        <v>3363</v>
      </c>
      <c r="AF4929" s="93"/>
      <c r="AG4929" s="2" t="s">
        <v>3364</v>
      </c>
      <c r="AH4929" s="2" t="s">
        <v>3365</v>
      </c>
      <c r="AI4929" s="2">
        <v>0.0</v>
      </c>
      <c r="AJ4929" s="96">
        <v>0.0</v>
      </c>
      <c r="AK4929" s="96">
        <v>0.0</v>
      </c>
      <c r="AL4929" s="105"/>
      <c r="AM4929" s="2" t="s">
        <v>7983</v>
      </c>
    </row>
    <row r="4930">
      <c r="A4930" s="54">
        <v>45936.0</v>
      </c>
      <c r="B4930" s="54">
        <v>45937.0</v>
      </c>
      <c r="C4930" s="2" t="s">
        <v>1937</v>
      </c>
      <c r="D4930" s="2" t="s">
        <v>146</v>
      </c>
      <c r="E4930" s="2" t="s">
        <v>208</v>
      </c>
      <c r="F4930" s="53">
        <v>0.0</v>
      </c>
      <c r="G4930" s="53">
        <v>0.0</v>
      </c>
      <c r="H4930" s="53">
        <v>0.0</v>
      </c>
      <c r="I4930" s="53">
        <v>0.0</v>
      </c>
      <c r="J4930" s="53">
        <v>0.0</v>
      </c>
      <c r="K4930" s="2" t="s">
        <v>3531</v>
      </c>
      <c r="L4930" s="53">
        <v>0.0</v>
      </c>
      <c r="M4930" s="2" t="s">
        <v>3369</v>
      </c>
      <c r="N4930" s="2" t="s">
        <v>3360</v>
      </c>
      <c r="O4930" s="55"/>
      <c r="AB4930" s="2" t="s">
        <v>164</v>
      </c>
      <c r="AC4930" s="2" t="s">
        <v>3361</v>
      </c>
      <c r="AD4930" s="2" t="s">
        <v>7973</v>
      </c>
      <c r="AE4930" s="2" t="s">
        <v>3363</v>
      </c>
      <c r="AF4930" s="93"/>
      <c r="AG4930" s="2" t="s">
        <v>3364</v>
      </c>
      <c r="AH4930" s="2" t="s">
        <v>3365</v>
      </c>
      <c r="AI4930" s="2">
        <v>0.0</v>
      </c>
      <c r="AJ4930" s="96">
        <v>0.0</v>
      </c>
      <c r="AK4930" s="96">
        <v>0.0</v>
      </c>
      <c r="AL4930" s="105"/>
      <c r="AM4930" s="2" t="s">
        <v>7984</v>
      </c>
    </row>
    <row r="4931">
      <c r="A4931" s="54">
        <v>45937.0</v>
      </c>
      <c r="B4931" s="54">
        <v>45938.0</v>
      </c>
      <c r="C4931" s="2" t="s">
        <v>1937</v>
      </c>
      <c r="D4931" s="2" t="s">
        <v>146</v>
      </c>
      <c r="E4931" s="2" t="s">
        <v>303</v>
      </c>
      <c r="F4931" s="53">
        <v>0.0</v>
      </c>
      <c r="G4931" s="53">
        <v>0.0</v>
      </c>
      <c r="H4931" s="53">
        <v>0.0</v>
      </c>
      <c r="I4931" s="53">
        <v>0.0</v>
      </c>
      <c r="J4931" s="53">
        <v>0.0</v>
      </c>
      <c r="K4931" s="2" t="s">
        <v>3531</v>
      </c>
      <c r="L4931" s="53">
        <v>0.0</v>
      </c>
      <c r="M4931" s="2" t="s">
        <v>3369</v>
      </c>
      <c r="N4931" s="2" t="s">
        <v>3360</v>
      </c>
      <c r="O4931" s="55"/>
      <c r="AB4931" s="2" t="s">
        <v>164</v>
      </c>
      <c r="AC4931" s="2" t="s">
        <v>3361</v>
      </c>
      <c r="AD4931" s="2" t="s">
        <v>7973</v>
      </c>
      <c r="AE4931" s="2" t="s">
        <v>3363</v>
      </c>
      <c r="AF4931" s="93"/>
      <c r="AG4931" s="2" t="s">
        <v>3364</v>
      </c>
      <c r="AH4931" s="2" t="s">
        <v>3365</v>
      </c>
      <c r="AI4931" s="2">
        <v>0.0</v>
      </c>
      <c r="AJ4931" s="96">
        <v>0.0</v>
      </c>
      <c r="AK4931" s="96">
        <v>0.0</v>
      </c>
      <c r="AL4931" s="105"/>
      <c r="AM4931" s="2" t="s">
        <v>7985</v>
      </c>
    </row>
    <row r="4932">
      <c r="A4932" s="54">
        <v>45938.0</v>
      </c>
      <c r="B4932" s="54">
        <v>45939.0</v>
      </c>
      <c r="C4932" s="2" t="s">
        <v>1937</v>
      </c>
      <c r="D4932" s="2" t="s">
        <v>146</v>
      </c>
      <c r="E4932" s="2" t="s">
        <v>148</v>
      </c>
      <c r="F4932" s="53">
        <v>0.0</v>
      </c>
      <c r="G4932" s="53">
        <v>0.0</v>
      </c>
      <c r="H4932" s="53">
        <v>0.0</v>
      </c>
      <c r="I4932" s="53">
        <v>0.0</v>
      </c>
      <c r="J4932" s="53">
        <v>0.0</v>
      </c>
      <c r="K4932" s="2" t="s">
        <v>3531</v>
      </c>
      <c r="L4932" s="53">
        <v>0.0</v>
      </c>
      <c r="M4932" s="2" t="s">
        <v>3369</v>
      </c>
      <c r="N4932" s="2" t="s">
        <v>3360</v>
      </c>
      <c r="O4932" s="55"/>
      <c r="AB4932" s="2" t="s">
        <v>164</v>
      </c>
      <c r="AC4932" s="2" t="s">
        <v>3361</v>
      </c>
      <c r="AD4932" s="2" t="s">
        <v>7973</v>
      </c>
      <c r="AE4932" s="2" t="s">
        <v>3363</v>
      </c>
      <c r="AF4932" s="93"/>
      <c r="AG4932" s="2" t="s">
        <v>3364</v>
      </c>
      <c r="AH4932" s="2" t="s">
        <v>3365</v>
      </c>
      <c r="AI4932" s="2">
        <v>0.0</v>
      </c>
      <c r="AJ4932" s="96">
        <v>0.0</v>
      </c>
      <c r="AK4932" s="96">
        <v>0.0</v>
      </c>
      <c r="AL4932" s="105"/>
      <c r="AM4932" s="2" t="s">
        <v>7986</v>
      </c>
    </row>
    <row r="4933">
      <c r="A4933" s="54">
        <v>45939.0</v>
      </c>
      <c r="B4933" s="54">
        <v>45940.0</v>
      </c>
      <c r="C4933" s="2" t="s">
        <v>1937</v>
      </c>
      <c r="D4933" s="2" t="s">
        <v>146</v>
      </c>
      <c r="E4933" s="2" t="s">
        <v>196</v>
      </c>
      <c r="F4933" s="53">
        <v>0.0</v>
      </c>
      <c r="G4933" s="53">
        <v>0.0</v>
      </c>
      <c r="H4933" s="53">
        <v>0.0</v>
      </c>
      <c r="I4933" s="53">
        <v>0.0</v>
      </c>
      <c r="J4933" s="53">
        <v>0.0</v>
      </c>
      <c r="K4933" s="2" t="s">
        <v>3531</v>
      </c>
      <c r="L4933" s="53">
        <v>0.0</v>
      </c>
      <c r="M4933" s="2" t="s">
        <v>3369</v>
      </c>
      <c r="N4933" s="2" t="s">
        <v>3360</v>
      </c>
      <c r="O4933" s="55"/>
      <c r="AB4933" s="2" t="s">
        <v>164</v>
      </c>
      <c r="AC4933" s="2" t="s">
        <v>3361</v>
      </c>
      <c r="AD4933" s="2" t="s">
        <v>7973</v>
      </c>
      <c r="AE4933" s="2" t="s">
        <v>3363</v>
      </c>
      <c r="AF4933" s="93"/>
      <c r="AG4933" s="2" t="s">
        <v>3364</v>
      </c>
      <c r="AH4933" s="2" t="s">
        <v>3365</v>
      </c>
      <c r="AI4933" s="2">
        <v>0.0</v>
      </c>
      <c r="AJ4933" s="96">
        <v>0.0</v>
      </c>
      <c r="AK4933" s="96">
        <v>0.0</v>
      </c>
      <c r="AL4933" s="105"/>
      <c r="AM4933" s="2" t="s">
        <v>7987</v>
      </c>
    </row>
    <row r="4934">
      <c r="A4934" s="54">
        <v>45940.0</v>
      </c>
      <c r="B4934" s="54">
        <v>45941.0</v>
      </c>
      <c r="C4934" s="2" t="s">
        <v>1937</v>
      </c>
      <c r="D4934" s="2" t="s">
        <v>146</v>
      </c>
      <c r="E4934" s="2" t="s">
        <v>288</v>
      </c>
      <c r="F4934" s="53">
        <v>0.0</v>
      </c>
      <c r="G4934" s="53">
        <v>0.0</v>
      </c>
      <c r="H4934" s="53">
        <v>0.0</v>
      </c>
      <c r="I4934" s="53">
        <v>0.0</v>
      </c>
      <c r="J4934" s="53">
        <v>0.0</v>
      </c>
      <c r="K4934" s="2" t="s">
        <v>3531</v>
      </c>
      <c r="L4934" s="53">
        <v>0.0</v>
      </c>
      <c r="M4934" s="2" t="s">
        <v>3369</v>
      </c>
      <c r="N4934" s="2" t="s">
        <v>3360</v>
      </c>
      <c r="O4934" s="55"/>
      <c r="AB4934" s="2" t="s">
        <v>164</v>
      </c>
      <c r="AC4934" s="2" t="s">
        <v>3361</v>
      </c>
      <c r="AD4934" s="2" t="s">
        <v>7973</v>
      </c>
      <c r="AE4934" s="2" t="s">
        <v>3363</v>
      </c>
      <c r="AF4934" s="93"/>
      <c r="AG4934" s="2" t="s">
        <v>3364</v>
      </c>
      <c r="AH4934" s="2" t="s">
        <v>3365</v>
      </c>
      <c r="AI4934" s="2">
        <v>0.0</v>
      </c>
      <c r="AJ4934" s="96">
        <v>0.0</v>
      </c>
      <c r="AK4934" s="96">
        <v>0.0</v>
      </c>
      <c r="AL4934" s="105"/>
      <c r="AM4934" s="2" t="s">
        <v>7988</v>
      </c>
    </row>
    <row r="4935">
      <c r="A4935" s="54">
        <v>45941.0</v>
      </c>
      <c r="B4935" s="54">
        <v>45942.0</v>
      </c>
      <c r="C4935" s="2" t="s">
        <v>1937</v>
      </c>
      <c r="D4935" s="2" t="s">
        <v>146</v>
      </c>
      <c r="E4935" s="2" t="s">
        <v>256</v>
      </c>
      <c r="F4935" s="53">
        <v>0.0</v>
      </c>
      <c r="G4935" s="53">
        <v>0.0</v>
      </c>
      <c r="H4935" s="53">
        <v>0.0</v>
      </c>
      <c r="I4935" s="53">
        <v>0.0</v>
      </c>
      <c r="J4935" s="53">
        <v>0.0</v>
      </c>
      <c r="K4935" s="2" t="s">
        <v>3531</v>
      </c>
      <c r="L4935" s="53">
        <v>0.0</v>
      </c>
      <c r="M4935" s="2" t="s">
        <v>3369</v>
      </c>
      <c r="N4935" s="2" t="s">
        <v>3360</v>
      </c>
      <c r="O4935" s="55"/>
      <c r="AB4935" s="2" t="s">
        <v>164</v>
      </c>
      <c r="AC4935" s="2" t="s">
        <v>3361</v>
      </c>
      <c r="AD4935" s="2" t="s">
        <v>7973</v>
      </c>
      <c r="AE4935" s="2" t="s">
        <v>3363</v>
      </c>
      <c r="AF4935" s="93"/>
      <c r="AG4935" s="2" t="s">
        <v>3364</v>
      </c>
      <c r="AH4935" s="2" t="s">
        <v>3365</v>
      </c>
      <c r="AI4935" s="2">
        <v>0.0</v>
      </c>
      <c r="AJ4935" s="96">
        <v>0.0</v>
      </c>
      <c r="AK4935" s="96">
        <v>0.0</v>
      </c>
      <c r="AL4935" s="105"/>
      <c r="AM4935" s="2" t="s">
        <v>7989</v>
      </c>
    </row>
    <row r="4936">
      <c r="A4936" s="54">
        <v>45942.0</v>
      </c>
      <c r="B4936" s="54">
        <v>45943.0</v>
      </c>
      <c r="C4936" s="2" t="s">
        <v>1937</v>
      </c>
      <c r="D4936" s="2" t="s">
        <v>146</v>
      </c>
      <c r="E4936" s="2" t="s">
        <v>180</v>
      </c>
      <c r="F4936" s="53">
        <v>0.0</v>
      </c>
      <c r="G4936" s="53">
        <v>0.0</v>
      </c>
      <c r="H4936" s="53">
        <v>0.0</v>
      </c>
      <c r="I4936" s="53">
        <v>0.0</v>
      </c>
      <c r="J4936" s="53">
        <v>0.0</v>
      </c>
      <c r="K4936" s="2" t="s">
        <v>3531</v>
      </c>
      <c r="L4936" s="53">
        <v>0.0</v>
      </c>
      <c r="M4936" s="2" t="s">
        <v>3369</v>
      </c>
      <c r="N4936" s="2" t="s">
        <v>3360</v>
      </c>
      <c r="O4936" s="55"/>
      <c r="AB4936" s="2" t="s">
        <v>164</v>
      </c>
      <c r="AC4936" s="2" t="s">
        <v>3361</v>
      </c>
      <c r="AD4936" s="2" t="s">
        <v>7973</v>
      </c>
      <c r="AE4936" s="2" t="s">
        <v>3363</v>
      </c>
      <c r="AF4936" s="93"/>
      <c r="AG4936" s="2" t="s">
        <v>3364</v>
      </c>
      <c r="AH4936" s="2" t="s">
        <v>3365</v>
      </c>
      <c r="AI4936" s="2">
        <v>0.0</v>
      </c>
      <c r="AJ4936" s="96">
        <v>0.0</v>
      </c>
      <c r="AK4936" s="96">
        <v>0.0</v>
      </c>
      <c r="AL4936" s="105"/>
      <c r="AM4936" s="2" t="s">
        <v>7990</v>
      </c>
    </row>
    <row r="4937">
      <c r="A4937" s="54">
        <v>45943.0</v>
      </c>
      <c r="B4937" s="54">
        <v>45944.0</v>
      </c>
      <c r="C4937" s="2" t="s">
        <v>1937</v>
      </c>
      <c r="D4937" s="2" t="s">
        <v>146</v>
      </c>
      <c r="E4937" s="2" t="s">
        <v>208</v>
      </c>
      <c r="F4937" s="53">
        <v>0.0</v>
      </c>
      <c r="G4937" s="53">
        <v>0.0</v>
      </c>
      <c r="H4937" s="53">
        <v>0.0</v>
      </c>
      <c r="I4937" s="53">
        <v>0.0</v>
      </c>
      <c r="J4937" s="53">
        <v>0.0</v>
      </c>
      <c r="K4937" s="2" t="s">
        <v>3531</v>
      </c>
      <c r="L4937" s="53">
        <v>0.0</v>
      </c>
      <c r="M4937" s="2" t="s">
        <v>3369</v>
      </c>
      <c r="N4937" s="2" t="s">
        <v>3360</v>
      </c>
      <c r="O4937" s="55"/>
      <c r="AB4937" s="2" t="s">
        <v>164</v>
      </c>
      <c r="AC4937" s="2" t="s">
        <v>3361</v>
      </c>
      <c r="AD4937" s="2" t="s">
        <v>7973</v>
      </c>
      <c r="AE4937" s="2" t="s">
        <v>3363</v>
      </c>
      <c r="AF4937" s="93"/>
      <c r="AG4937" s="2" t="s">
        <v>3364</v>
      </c>
      <c r="AH4937" s="2" t="s">
        <v>3365</v>
      </c>
      <c r="AI4937" s="2">
        <v>0.0</v>
      </c>
      <c r="AJ4937" s="96">
        <v>0.0</v>
      </c>
      <c r="AK4937" s="96">
        <v>0.0</v>
      </c>
      <c r="AL4937" s="105"/>
      <c r="AM4937" s="2" t="s">
        <v>7991</v>
      </c>
    </row>
    <row r="4938">
      <c r="A4938" s="54">
        <v>45944.0</v>
      </c>
      <c r="B4938" s="54">
        <v>45945.0</v>
      </c>
      <c r="C4938" s="2" t="s">
        <v>1937</v>
      </c>
      <c r="D4938" s="2" t="s">
        <v>146</v>
      </c>
      <c r="E4938" s="2" t="s">
        <v>303</v>
      </c>
      <c r="F4938" s="53">
        <v>0.0</v>
      </c>
      <c r="G4938" s="53">
        <v>0.0</v>
      </c>
      <c r="H4938" s="53">
        <v>0.0</v>
      </c>
      <c r="I4938" s="53">
        <v>0.0</v>
      </c>
      <c r="J4938" s="53">
        <v>0.0</v>
      </c>
      <c r="K4938" s="2" t="s">
        <v>3531</v>
      </c>
      <c r="L4938" s="53">
        <v>0.0</v>
      </c>
      <c r="M4938" s="2" t="s">
        <v>3369</v>
      </c>
      <c r="N4938" s="2" t="s">
        <v>3360</v>
      </c>
      <c r="O4938" s="55"/>
      <c r="AB4938" s="2" t="s">
        <v>164</v>
      </c>
      <c r="AC4938" s="2" t="s">
        <v>3361</v>
      </c>
      <c r="AD4938" s="2" t="s">
        <v>7973</v>
      </c>
      <c r="AE4938" s="2" t="s">
        <v>3363</v>
      </c>
      <c r="AF4938" s="93"/>
      <c r="AG4938" s="2" t="s">
        <v>3364</v>
      </c>
      <c r="AH4938" s="2" t="s">
        <v>3365</v>
      </c>
      <c r="AI4938" s="2">
        <v>0.0</v>
      </c>
      <c r="AJ4938" s="96">
        <v>0.0</v>
      </c>
      <c r="AK4938" s="96">
        <v>0.0</v>
      </c>
      <c r="AL4938" s="105"/>
      <c r="AM4938" s="2" t="s">
        <v>7992</v>
      </c>
    </row>
    <row r="4939">
      <c r="A4939" s="54">
        <v>45945.0</v>
      </c>
      <c r="B4939" s="54">
        <v>45946.0</v>
      </c>
      <c r="C4939" s="2" t="s">
        <v>1937</v>
      </c>
      <c r="D4939" s="2" t="s">
        <v>146</v>
      </c>
      <c r="E4939" s="2" t="s">
        <v>148</v>
      </c>
      <c r="F4939" s="53">
        <v>0.0</v>
      </c>
      <c r="G4939" s="53">
        <v>0.0</v>
      </c>
      <c r="H4939" s="53">
        <v>0.0</v>
      </c>
      <c r="I4939" s="53">
        <v>0.0</v>
      </c>
      <c r="J4939" s="53">
        <v>0.0</v>
      </c>
      <c r="K4939" s="2" t="s">
        <v>3531</v>
      </c>
      <c r="L4939" s="53">
        <v>0.0</v>
      </c>
      <c r="M4939" s="2" t="s">
        <v>3369</v>
      </c>
      <c r="N4939" s="2" t="s">
        <v>3360</v>
      </c>
      <c r="O4939" s="55"/>
      <c r="AB4939" s="2" t="s">
        <v>164</v>
      </c>
      <c r="AC4939" s="2" t="s">
        <v>3361</v>
      </c>
      <c r="AD4939" s="2" t="s">
        <v>7973</v>
      </c>
      <c r="AE4939" s="2" t="s">
        <v>3363</v>
      </c>
      <c r="AF4939" s="93"/>
      <c r="AG4939" s="2" t="s">
        <v>3364</v>
      </c>
      <c r="AH4939" s="2" t="s">
        <v>3365</v>
      </c>
      <c r="AI4939" s="2">
        <v>0.0</v>
      </c>
      <c r="AJ4939" s="96">
        <v>0.0</v>
      </c>
      <c r="AK4939" s="96">
        <v>0.0</v>
      </c>
      <c r="AL4939" s="105"/>
      <c r="AM4939" s="2" t="s">
        <v>7993</v>
      </c>
    </row>
    <row r="4940">
      <c r="A4940" s="54">
        <v>45946.0</v>
      </c>
      <c r="B4940" s="54">
        <v>45947.0</v>
      </c>
      <c r="C4940" s="2" t="s">
        <v>1937</v>
      </c>
      <c r="D4940" s="2" t="s">
        <v>146</v>
      </c>
      <c r="E4940" s="2" t="s">
        <v>196</v>
      </c>
      <c r="F4940" s="53">
        <v>0.0</v>
      </c>
      <c r="G4940" s="53">
        <v>0.0</v>
      </c>
      <c r="H4940" s="53">
        <v>0.0</v>
      </c>
      <c r="I4940" s="53">
        <v>0.0</v>
      </c>
      <c r="J4940" s="53">
        <v>0.0</v>
      </c>
      <c r="K4940" s="2" t="s">
        <v>3531</v>
      </c>
      <c r="L4940" s="53">
        <v>0.0</v>
      </c>
      <c r="M4940" s="2" t="s">
        <v>3369</v>
      </c>
      <c r="N4940" s="2" t="s">
        <v>3360</v>
      </c>
      <c r="O4940" s="55"/>
      <c r="AB4940" s="2" t="s">
        <v>164</v>
      </c>
      <c r="AC4940" s="2" t="s">
        <v>3361</v>
      </c>
      <c r="AD4940" s="2" t="s">
        <v>7973</v>
      </c>
      <c r="AE4940" s="2" t="s">
        <v>3363</v>
      </c>
      <c r="AF4940" s="93"/>
      <c r="AG4940" s="2" t="s">
        <v>3364</v>
      </c>
      <c r="AH4940" s="2" t="s">
        <v>3365</v>
      </c>
      <c r="AI4940" s="2">
        <v>0.0</v>
      </c>
      <c r="AJ4940" s="96">
        <v>0.0</v>
      </c>
      <c r="AK4940" s="96">
        <v>0.0</v>
      </c>
      <c r="AL4940" s="105"/>
      <c r="AM4940" s="2" t="s">
        <v>7994</v>
      </c>
    </row>
    <row r="4941">
      <c r="A4941" s="54">
        <v>45947.0</v>
      </c>
      <c r="B4941" s="54">
        <v>45948.0</v>
      </c>
      <c r="C4941" s="2" t="s">
        <v>1937</v>
      </c>
      <c r="D4941" s="2" t="s">
        <v>146</v>
      </c>
      <c r="E4941" s="2" t="s">
        <v>288</v>
      </c>
      <c r="F4941" s="53">
        <v>0.0</v>
      </c>
      <c r="G4941" s="53">
        <v>0.0</v>
      </c>
      <c r="H4941" s="53">
        <v>0.0</v>
      </c>
      <c r="I4941" s="53">
        <v>0.0</v>
      </c>
      <c r="J4941" s="53">
        <v>0.0</v>
      </c>
      <c r="K4941" s="2" t="s">
        <v>3531</v>
      </c>
      <c r="L4941" s="53">
        <v>0.0</v>
      </c>
      <c r="M4941" s="2" t="s">
        <v>3369</v>
      </c>
      <c r="N4941" s="2" t="s">
        <v>3360</v>
      </c>
      <c r="O4941" s="55"/>
      <c r="AB4941" s="2" t="s">
        <v>164</v>
      </c>
      <c r="AC4941" s="2" t="s">
        <v>3361</v>
      </c>
      <c r="AD4941" s="2" t="s">
        <v>7973</v>
      </c>
      <c r="AE4941" s="2" t="s">
        <v>3363</v>
      </c>
      <c r="AF4941" s="93"/>
      <c r="AG4941" s="2" t="s">
        <v>3364</v>
      </c>
      <c r="AH4941" s="2" t="s">
        <v>3365</v>
      </c>
      <c r="AI4941" s="2">
        <v>0.0</v>
      </c>
      <c r="AJ4941" s="96">
        <v>0.0</v>
      </c>
      <c r="AK4941" s="96">
        <v>0.0</v>
      </c>
      <c r="AL4941" s="105"/>
      <c r="AM4941" s="2" t="s">
        <v>7995</v>
      </c>
    </row>
    <row r="4942">
      <c r="A4942" s="54">
        <v>45948.0</v>
      </c>
      <c r="B4942" s="54">
        <v>45949.0</v>
      </c>
      <c r="C4942" s="2" t="s">
        <v>1937</v>
      </c>
      <c r="D4942" s="2" t="s">
        <v>146</v>
      </c>
      <c r="E4942" s="2" t="s">
        <v>256</v>
      </c>
      <c r="F4942" s="53">
        <v>0.0</v>
      </c>
      <c r="G4942" s="53">
        <v>0.0</v>
      </c>
      <c r="H4942" s="53">
        <v>0.0</v>
      </c>
      <c r="I4942" s="53">
        <v>0.0</v>
      </c>
      <c r="J4942" s="53">
        <v>0.0</v>
      </c>
      <c r="K4942" s="2" t="s">
        <v>3531</v>
      </c>
      <c r="L4942" s="53">
        <v>0.0</v>
      </c>
      <c r="M4942" s="2" t="s">
        <v>3369</v>
      </c>
      <c r="N4942" s="2" t="s">
        <v>3360</v>
      </c>
      <c r="O4942" s="55"/>
      <c r="AB4942" s="2" t="s">
        <v>164</v>
      </c>
      <c r="AC4942" s="2" t="s">
        <v>3361</v>
      </c>
      <c r="AD4942" s="2" t="s">
        <v>7973</v>
      </c>
      <c r="AE4942" s="2" t="s">
        <v>3363</v>
      </c>
      <c r="AF4942" s="93"/>
      <c r="AG4942" s="2" t="s">
        <v>3364</v>
      </c>
      <c r="AH4942" s="2" t="s">
        <v>3365</v>
      </c>
      <c r="AI4942" s="2">
        <v>0.0</v>
      </c>
      <c r="AJ4942" s="96">
        <v>0.0</v>
      </c>
      <c r="AK4942" s="96">
        <v>0.0</v>
      </c>
      <c r="AL4942" s="105"/>
      <c r="AM4942" s="2" t="s">
        <v>7996</v>
      </c>
    </row>
    <row r="4943">
      <c r="A4943" s="54">
        <v>45949.0</v>
      </c>
      <c r="B4943" s="54">
        <v>45950.0</v>
      </c>
      <c r="C4943" s="2" t="s">
        <v>1937</v>
      </c>
      <c r="D4943" s="2" t="s">
        <v>146</v>
      </c>
      <c r="E4943" s="2" t="s">
        <v>180</v>
      </c>
      <c r="F4943" s="53">
        <v>0.0</v>
      </c>
      <c r="G4943" s="53">
        <v>0.0</v>
      </c>
      <c r="H4943" s="53">
        <v>0.0</v>
      </c>
      <c r="I4943" s="53">
        <v>0.0</v>
      </c>
      <c r="J4943" s="53">
        <v>0.0</v>
      </c>
      <c r="K4943" s="2" t="s">
        <v>3531</v>
      </c>
      <c r="L4943" s="53">
        <v>0.0</v>
      </c>
      <c r="M4943" s="2" t="s">
        <v>3369</v>
      </c>
      <c r="N4943" s="2" t="s">
        <v>3360</v>
      </c>
      <c r="O4943" s="55"/>
      <c r="AB4943" s="2" t="s">
        <v>164</v>
      </c>
      <c r="AC4943" s="2" t="s">
        <v>3361</v>
      </c>
      <c r="AD4943" s="2" t="s">
        <v>7973</v>
      </c>
      <c r="AE4943" s="2" t="s">
        <v>3363</v>
      </c>
      <c r="AF4943" s="93"/>
      <c r="AG4943" s="2" t="s">
        <v>3364</v>
      </c>
      <c r="AH4943" s="2" t="s">
        <v>3365</v>
      </c>
      <c r="AI4943" s="2">
        <v>0.0</v>
      </c>
      <c r="AJ4943" s="96">
        <v>0.0</v>
      </c>
      <c r="AK4943" s="96">
        <v>0.0</v>
      </c>
      <c r="AL4943" s="105"/>
      <c r="AM4943" s="2" t="s">
        <v>7997</v>
      </c>
    </row>
    <row r="4944">
      <c r="A4944" s="54">
        <v>45950.0</v>
      </c>
      <c r="B4944" s="54">
        <v>45951.0</v>
      </c>
      <c r="C4944" s="2" t="s">
        <v>1937</v>
      </c>
      <c r="D4944" s="2" t="s">
        <v>146</v>
      </c>
      <c r="E4944" s="2" t="s">
        <v>208</v>
      </c>
      <c r="F4944" s="53">
        <v>0.0</v>
      </c>
      <c r="G4944" s="53">
        <v>0.0</v>
      </c>
      <c r="H4944" s="53">
        <v>0.0</v>
      </c>
      <c r="I4944" s="53">
        <v>0.0</v>
      </c>
      <c r="J4944" s="53">
        <v>0.0</v>
      </c>
      <c r="K4944" s="2" t="s">
        <v>3531</v>
      </c>
      <c r="L4944" s="53">
        <v>0.0</v>
      </c>
      <c r="M4944" s="2" t="s">
        <v>3369</v>
      </c>
      <c r="N4944" s="2" t="s">
        <v>3360</v>
      </c>
      <c r="O4944" s="55"/>
      <c r="AB4944" s="2" t="s">
        <v>164</v>
      </c>
      <c r="AC4944" s="2" t="s">
        <v>3361</v>
      </c>
      <c r="AD4944" s="2" t="s">
        <v>7973</v>
      </c>
      <c r="AE4944" s="2" t="s">
        <v>3363</v>
      </c>
      <c r="AF4944" s="93"/>
      <c r="AG4944" s="2" t="s">
        <v>3364</v>
      </c>
      <c r="AH4944" s="2" t="s">
        <v>3365</v>
      </c>
      <c r="AI4944" s="2">
        <v>0.0</v>
      </c>
      <c r="AJ4944" s="96">
        <v>0.0</v>
      </c>
      <c r="AK4944" s="96">
        <v>0.0</v>
      </c>
      <c r="AL4944" s="105"/>
      <c r="AM4944" s="2" t="s">
        <v>7998</v>
      </c>
    </row>
    <row r="4945">
      <c r="A4945" s="54">
        <v>45951.0</v>
      </c>
      <c r="B4945" s="54">
        <v>45952.0</v>
      </c>
      <c r="C4945" s="2" t="s">
        <v>1937</v>
      </c>
      <c r="D4945" s="2" t="s">
        <v>146</v>
      </c>
      <c r="E4945" s="2" t="s">
        <v>303</v>
      </c>
      <c r="F4945" s="53">
        <v>0.0</v>
      </c>
      <c r="G4945" s="53">
        <v>0.0</v>
      </c>
      <c r="H4945" s="53">
        <v>0.0</v>
      </c>
      <c r="I4945" s="53">
        <v>0.0</v>
      </c>
      <c r="J4945" s="53">
        <v>0.0</v>
      </c>
      <c r="K4945" s="2" t="s">
        <v>3531</v>
      </c>
      <c r="L4945" s="53">
        <v>0.0</v>
      </c>
      <c r="M4945" s="2" t="s">
        <v>3369</v>
      </c>
      <c r="N4945" s="2" t="s">
        <v>3360</v>
      </c>
      <c r="O4945" s="55"/>
      <c r="AB4945" s="2" t="s">
        <v>164</v>
      </c>
      <c r="AC4945" s="2" t="s">
        <v>3361</v>
      </c>
      <c r="AD4945" s="2" t="s">
        <v>7973</v>
      </c>
      <c r="AE4945" s="2" t="s">
        <v>3363</v>
      </c>
      <c r="AF4945" s="93"/>
      <c r="AG4945" s="2" t="s">
        <v>3364</v>
      </c>
      <c r="AH4945" s="2" t="s">
        <v>3365</v>
      </c>
      <c r="AI4945" s="2">
        <v>0.0</v>
      </c>
      <c r="AJ4945" s="96">
        <v>0.0</v>
      </c>
      <c r="AK4945" s="96">
        <v>0.0</v>
      </c>
      <c r="AL4945" s="105"/>
      <c r="AM4945" s="2" t="s">
        <v>7999</v>
      </c>
    </row>
    <row r="4946">
      <c r="A4946" s="54">
        <v>45952.0</v>
      </c>
      <c r="B4946" s="54">
        <v>45953.0</v>
      </c>
      <c r="C4946" s="2" t="s">
        <v>1937</v>
      </c>
      <c r="D4946" s="2" t="s">
        <v>146</v>
      </c>
      <c r="E4946" s="2" t="s">
        <v>148</v>
      </c>
      <c r="F4946" s="53">
        <v>0.0</v>
      </c>
      <c r="G4946" s="53">
        <v>0.0</v>
      </c>
      <c r="H4946" s="53">
        <v>0.0</v>
      </c>
      <c r="I4946" s="53">
        <v>0.0</v>
      </c>
      <c r="J4946" s="53">
        <v>0.0</v>
      </c>
      <c r="K4946" s="2" t="s">
        <v>3531</v>
      </c>
      <c r="L4946" s="53">
        <v>0.0</v>
      </c>
      <c r="M4946" s="2" t="s">
        <v>3369</v>
      </c>
      <c r="N4946" s="2" t="s">
        <v>3360</v>
      </c>
      <c r="O4946" s="55"/>
      <c r="AB4946" s="2" t="s">
        <v>164</v>
      </c>
      <c r="AC4946" s="2" t="s">
        <v>3361</v>
      </c>
      <c r="AD4946" s="2" t="s">
        <v>7973</v>
      </c>
      <c r="AE4946" s="2" t="s">
        <v>3363</v>
      </c>
      <c r="AF4946" s="93"/>
      <c r="AG4946" s="2" t="s">
        <v>3364</v>
      </c>
      <c r="AH4946" s="2" t="s">
        <v>3365</v>
      </c>
      <c r="AI4946" s="2">
        <v>0.0</v>
      </c>
      <c r="AJ4946" s="96">
        <v>0.0</v>
      </c>
      <c r="AK4946" s="96">
        <v>0.0</v>
      </c>
      <c r="AL4946" s="105"/>
      <c r="AM4946" s="2" t="s">
        <v>8000</v>
      </c>
    </row>
    <row r="4947">
      <c r="A4947" s="54">
        <v>45953.0</v>
      </c>
      <c r="B4947" s="54">
        <v>45954.0</v>
      </c>
      <c r="C4947" s="2" t="s">
        <v>1937</v>
      </c>
      <c r="D4947" s="2" t="s">
        <v>146</v>
      </c>
      <c r="E4947" s="2" t="s">
        <v>196</v>
      </c>
      <c r="F4947" s="53">
        <v>0.0</v>
      </c>
      <c r="G4947" s="53">
        <v>0.0</v>
      </c>
      <c r="H4947" s="53">
        <v>0.0</v>
      </c>
      <c r="I4947" s="53">
        <v>0.0</v>
      </c>
      <c r="J4947" s="53">
        <v>0.0</v>
      </c>
      <c r="K4947" s="2" t="s">
        <v>3531</v>
      </c>
      <c r="L4947" s="53">
        <v>0.0</v>
      </c>
      <c r="M4947" s="2" t="s">
        <v>3369</v>
      </c>
      <c r="N4947" s="2" t="s">
        <v>3360</v>
      </c>
      <c r="O4947" s="55"/>
      <c r="AB4947" s="2" t="s">
        <v>164</v>
      </c>
      <c r="AC4947" s="2" t="s">
        <v>3361</v>
      </c>
      <c r="AD4947" s="2" t="s">
        <v>7973</v>
      </c>
      <c r="AE4947" s="2" t="s">
        <v>3363</v>
      </c>
      <c r="AF4947" s="93"/>
      <c r="AG4947" s="2" t="s">
        <v>3364</v>
      </c>
      <c r="AH4947" s="2" t="s">
        <v>3365</v>
      </c>
      <c r="AI4947" s="2">
        <v>0.0</v>
      </c>
      <c r="AJ4947" s="96">
        <v>0.0</v>
      </c>
      <c r="AK4947" s="96">
        <v>0.0</v>
      </c>
      <c r="AL4947" s="105"/>
      <c r="AM4947" s="2" t="s">
        <v>8001</v>
      </c>
    </row>
    <row r="4948">
      <c r="A4948" s="54">
        <v>45954.0</v>
      </c>
      <c r="B4948" s="54">
        <v>45955.0</v>
      </c>
      <c r="C4948" s="2" t="s">
        <v>1937</v>
      </c>
      <c r="D4948" s="2" t="s">
        <v>146</v>
      </c>
      <c r="E4948" s="2" t="s">
        <v>288</v>
      </c>
      <c r="F4948" s="53">
        <v>0.0</v>
      </c>
      <c r="G4948" s="53">
        <v>0.0</v>
      </c>
      <c r="H4948" s="53">
        <v>0.0</v>
      </c>
      <c r="I4948" s="53">
        <v>0.0</v>
      </c>
      <c r="J4948" s="53">
        <v>0.0</v>
      </c>
      <c r="K4948" s="2" t="s">
        <v>3531</v>
      </c>
      <c r="L4948" s="53">
        <v>0.0</v>
      </c>
      <c r="M4948" s="2" t="s">
        <v>3369</v>
      </c>
      <c r="N4948" s="2" t="s">
        <v>3360</v>
      </c>
      <c r="O4948" s="55"/>
      <c r="AB4948" s="2" t="s">
        <v>164</v>
      </c>
      <c r="AC4948" s="2" t="s">
        <v>3361</v>
      </c>
      <c r="AD4948" s="2" t="s">
        <v>7973</v>
      </c>
      <c r="AE4948" s="2" t="s">
        <v>3363</v>
      </c>
      <c r="AF4948" s="93"/>
      <c r="AG4948" s="2" t="s">
        <v>3364</v>
      </c>
      <c r="AH4948" s="2" t="s">
        <v>3365</v>
      </c>
      <c r="AI4948" s="2">
        <v>0.0</v>
      </c>
      <c r="AJ4948" s="96">
        <v>0.0</v>
      </c>
      <c r="AK4948" s="96">
        <v>0.0</v>
      </c>
      <c r="AL4948" s="105"/>
      <c r="AM4948" s="2" t="s">
        <v>8002</v>
      </c>
    </row>
    <row r="4949">
      <c r="A4949" s="54">
        <v>45955.0</v>
      </c>
      <c r="B4949" s="54">
        <v>45956.0</v>
      </c>
      <c r="C4949" s="2" t="s">
        <v>1937</v>
      </c>
      <c r="D4949" s="2" t="s">
        <v>146</v>
      </c>
      <c r="E4949" s="2" t="s">
        <v>256</v>
      </c>
      <c r="F4949" s="53">
        <v>0.0</v>
      </c>
      <c r="G4949" s="53">
        <v>0.0</v>
      </c>
      <c r="H4949" s="53">
        <v>0.0</v>
      </c>
      <c r="I4949" s="53">
        <v>0.0</v>
      </c>
      <c r="J4949" s="53">
        <v>0.0</v>
      </c>
      <c r="K4949" s="2" t="s">
        <v>3531</v>
      </c>
      <c r="L4949" s="53">
        <v>0.0</v>
      </c>
      <c r="M4949" s="2" t="s">
        <v>3369</v>
      </c>
      <c r="N4949" s="2" t="s">
        <v>3360</v>
      </c>
      <c r="O4949" s="55"/>
      <c r="AB4949" s="2" t="s">
        <v>164</v>
      </c>
      <c r="AC4949" s="2" t="s">
        <v>3361</v>
      </c>
      <c r="AD4949" s="2" t="s">
        <v>7973</v>
      </c>
      <c r="AE4949" s="2" t="s">
        <v>3363</v>
      </c>
      <c r="AF4949" s="93"/>
      <c r="AG4949" s="2" t="s">
        <v>3364</v>
      </c>
      <c r="AH4949" s="2" t="s">
        <v>3365</v>
      </c>
      <c r="AI4949" s="2">
        <v>0.0</v>
      </c>
      <c r="AJ4949" s="96">
        <v>0.0</v>
      </c>
      <c r="AK4949" s="96">
        <v>0.0</v>
      </c>
      <c r="AL4949" s="105"/>
      <c r="AM4949" s="2" t="s">
        <v>8003</v>
      </c>
    </row>
    <row r="4950">
      <c r="A4950" s="54">
        <v>45956.0</v>
      </c>
      <c r="B4950" s="54">
        <v>45957.0</v>
      </c>
      <c r="C4950" s="2" t="s">
        <v>1937</v>
      </c>
      <c r="D4950" s="2" t="s">
        <v>146</v>
      </c>
      <c r="E4950" s="2" t="s">
        <v>180</v>
      </c>
      <c r="F4950" s="53">
        <v>0.0</v>
      </c>
      <c r="G4950" s="53">
        <v>0.0</v>
      </c>
      <c r="H4950" s="53">
        <v>0.0</v>
      </c>
      <c r="I4950" s="53">
        <v>0.0</v>
      </c>
      <c r="J4950" s="53">
        <v>0.0</v>
      </c>
      <c r="K4950" s="2" t="s">
        <v>3531</v>
      </c>
      <c r="L4950" s="53">
        <v>0.0</v>
      </c>
      <c r="M4950" s="2" t="s">
        <v>3369</v>
      </c>
      <c r="N4950" s="2" t="s">
        <v>3360</v>
      </c>
      <c r="O4950" s="55"/>
      <c r="AB4950" s="2" t="s">
        <v>164</v>
      </c>
      <c r="AC4950" s="2" t="s">
        <v>3361</v>
      </c>
      <c r="AD4950" s="2" t="s">
        <v>7973</v>
      </c>
      <c r="AE4950" s="2" t="s">
        <v>3363</v>
      </c>
      <c r="AF4950" s="93"/>
      <c r="AG4950" s="2" t="s">
        <v>3364</v>
      </c>
      <c r="AH4950" s="2" t="s">
        <v>3365</v>
      </c>
      <c r="AI4950" s="2">
        <v>0.0</v>
      </c>
      <c r="AJ4950" s="96">
        <v>0.0</v>
      </c>
      <c r="AK4950" s="96">
        <v>0.0</v>
      </c>
      <c r="AL4950" s="105"/>
      <c r="AM4950" s="2" t="s">
        <v>8004</v>
      </c>
    </row>
    <row r="4951">
      <c r="A4951" s="54">
        <v>45957.0</v>
      </c>
      <c r="B4951" s="54">
        <v>45958.0</v>
      </c>
      <c r="C4951" s="2" t="s">
        <v>1937</v>
      </c>
      <c r="D4951" s="2" t="s">
        <v>146</v>
      </c>
      <c r="E4951" s="2" t="s">
        <v>208</v>
      </c>
      <c r="F4951" s="53">
        <v>0.0</v>
      </c>
      <c r="G4951" s="53">
        <v>0.0</v>
      </c>
      <c r="H4951" s="53">
        <v>0.0</v>
      </c>
      <c r="I4951" s="53">
        <v>0.0</v>
      </c>
      <c r="J4951" s="53">
        <v>0.0</v>
      </c>
      <c r="K4951" s="2" t="s">
        <v>3531</v>
      </c>
      <c r="L4951" s="53">
        <v>0.0</v>
      </c>
      <c r="M4951" s="2" t="s">
        <v>3369</v>
      </c>
      <c r="N4951" s="2" t="s">
        <v>3360</v>
      </c>
      <c r="O4951" s="55"/>
      <c r="AB4951" s="2" t="s">
        <v>164</v>
      </c>
      <c r="AC4951" s="2" t="s">
        <v>3361</v>
      </c>
      <c r="AD4951" s="2" t="s">
        <v>7973</v>
      </c>
      <c r="AE4951" s="2" t="s">
        <v>3363</v>
      </c>
      <c r="AF4951" s="93"/>
      <c r="AG4951" s="2" t="s">
        <v>3364</v>
      </c>
      <c r="AH4951" s="2" t="s">
        <v>3365</v>
      </c>
      <c r="AI4951" s="2">
        <v>0.0</v>
      </c>
      <c r="AJ4951" s="96">
        <v>0.0</v>
      </c>
      <c r="AK4951" s="96">
        <v>0.0</v>
      </c>
      <c r="AL4951" s="105"/>
      <c r="AM4951" s="2" t="s">
        <v>8005</v>
      </c>
    </row>
    <row r="4952">
      <c r="A4952" s="54">
        <v>45958.0</v>
      </c>
      <c r="B4952" s="54">
        <v>45959.0</v>
      </c>
      <c r="C4952" s="2" t="s">
        <v>1937</v>
      </c>
      <c r="D4952" s="2" t="s">
        <v>146</v>
      </c>
      <c r="E4952" s="2" t="s">
        <v>303</v>
      </c>
      <c r="F4952" s="53">
        <v>0.0</v>
      </c>
      <c r="G4952" s="53">
        <v>0.0</v>
      </c>
      <c r="H4952" s="53">
        <v>0.0</v>
      </c>
      <c r="I4952" s="53">
        <v>0.0</v>
      </c>
      <c r="J4952" s="53">
        <v>0.0</v>
      </c>
      <c r="K4952" s="2" t="s">
        <v>3531</v>
      </c>
      <c r="L4952" s="53">
        <v>0.0</v>
      </c>
      <c r="M4952" s="2" t="s">
        <v>3369</v>
      </c>
      <c r="N4952" s="2" t="s">
        <v>3360</v>
      </c>
      <c r="O4952" s="55"/>
      <c r="AB4952" s="2" t="s">
        <v>164</v>
      </c>
      <c r="AC4952" s="2" t="s">
        <v>3361</v>
      </c>
      <c r="AD4952" s="2" t="s">
        <v>7973</v>
      </c>
      <c r="AE4952" s="2" t="s">
        <v>3363</v>
      </c>
      <c r="AF4952" s="93"/>
      <c r="AG4952" s="2" t="s">
        <v>3364</v>
      </c>
      <c r="AH4952" s="2" t="s">
        <v>3365</v>
      </c>
      <c r="AI4952" s="2">
        <v>0.0</v>
      </c>
      <c r="AJ4952" s="96">
        <v>0.0</v>
      </c>
      <c r="AK4952" s="96">
        <v>0.0</v>
      </c>
      <c r="AL4952" s="105"/>
      <c r="AM4952" s="2" t="s">
        <v>8006</v>
      </c>
    </row>
    <row r="4953">
      <c r="A4953" s="54">
        <v>45959.0</v>
      </c>
      <c r="B4953" s="54">
        <v>45960.0</v>
      </c>
      <c r="C4953" s="2" t="s">
        <v>1937</v>
      </c>
      <c r="D4953" s="2" t="s">
        <v>146</v>
      </c>
      <c r="E4953" s="2" t="s">
        <v>148</v>
      </c>
      <c r="F4953" s="53">
        <v>0.0</v>
      </c>
      <c r="G4953" s="53">
        <v>0.0</v>
      </c>
      <c r="H4953" s="53">
        <v>0.0</v>
      </c>
      <c r="I4953" s="53">
        <v>0.0</v>
      </c>
      <c r="J4953" s="53">
        <v>0.0</v>
      </c>
      <c r="K4953" s="2" t="s">
        <v>3531</v>
      </c>
      <c r="L4953" s="53">
        <v>0.0</v>
      </c>
      <c r="M4953" s="2" t="s">
        <v>3369</v>
      </c>
      <c r="N4953" s="2" t="s">
        <v>3360</v>
      </c>
      <c r="O4953" s="55"/>
      <c r="AB4953" s="2" t="s">
        <v>164</v>
      </c>
      <c r="AC4953" s="2" t="s">
        <v>3361</v>
      </c>
      <c r="AD4953" s="2" t="s">
        <v>7973</v>
      </c>
      <c r="AE4953" s="2" t="s">
        <v>3363</v>
      </c>
      <c r="AF4953" s="93"/>
      <c r="AG4953" s="2" t="s">
        <v>3364</v>
      </c>
      <c r="AH4953" s="2" t="s">
        <v>3365</v>
      </c>
      <c r="AI4953" s="2">
        <v>0.0</v>
      </c>
      <c r="AJ4953" s="96">
        <v>0.0</v>
      </c>
      <c r="AK4953" s="96">
        <v>0.0</v>
      </c>
      <c r="AL4953" s="105"/>
      <c r="AM4953" s="2" t="s">
        <v>8007</v>
      </c>
    </row>
    <row r="4954">
      <c r="A4954" s="54">
        <v>45960.0</v>
      </c>
      <c r="B4954" s="54">
        <v>45961.0</v>
      </c>
      <c r="C4954" s="2" t="s">
        <v>1937</v>
      </c>
      <c r="D4954" s="2" t="s">
        <v>146</v>
      </c>
      <c r="E4954" s="2" t="s">
        <v>196</v>
      </c>
      <c r="F4954" s="53">
        <v>0.0</v>
      </c>
      <c r="G4954" s="53">
        <v>0.0</v>
      </c>
      <c r="H4954" s="53">
        <v>0.0</v>
      </c>
      <c r="I4954" s="53">
        <v>0.0</v>
      </c>
      <c r="J4954" s="53">
        <v>0.0</v>
      </c>
      <c r="K4954" s="2" t="s">
        <v>3531</v>
      </c>
      <c r="L4954" s="53">
        <v>0.0</v>
      </c>
      <c r="M4954" s="2" t="s">
        <v>3369</v>
      </c>
      <c r="N4954" s="2" t="s">
        <v>3360</v>
      </c>
      <c r="O4954" s="55"/>
      <c r="AB4954" s="2" t="s">
        <v>164</v>
      </c>
      <c r="AC4954" s="2" t="s">
        <v>3361</v>
      </c>
      <c r="AD4954" s="2" t="s">
        <v>7973</v>
      </c>
      <c r="AE4954" s="2" t="s">
        <v>3363</v>
      </c>
      <c r="AF4954" s="93"/>
      <c r="AG4954" s="2" t="s">
        <v>3364</v>
      </c>
      <c r="AH4954" s="2" t="s">
        <v>3365</v>
      </c>
      <c r="AI4954" s="2">
        <v>0.0</v>
      </c>
      <c r="AJ4954" s="96">
        <v>0.0</v>
      </c>
      <c r="AK4954" s="96">
        <v>0.0</v>
      </c>
      <c r="AL4954" s="105"/>
      <c r="AM4954" s="2" t="s">
        <v>8008</v>
      </c>
    </row>
    <row r="4955">
      <c r="A4955" s="54">
        <v>45961.0</v>
      </c>
      <c r="B4955" s="54">
        <v>45962.0</v>
      </c>
      <c r="C4955" s="2" t="s">
        <v>1937</v>
      </c>
      <c r="D4955" s="2" t="s">
        <v>146</v>
      </c>
      <c r="E4955" s="2" t="s">
        <v>288</v>
      </c>
      <c r="F4955" s="53">
        <v>0.0</v>
      </c>
      <c r="G4955" s="53">
        <v>0.0</v>
      </c>
      <c r="H4955" s="53">
        <v>0.0</v>
      </c>
      <c r="I4955" s="53">
        <v>0.0</v>
      </c>
      <c r="J4955" s="53">
        <v>0.0</v>
      </c>
      <c r="K4955" s="2" t="s">
        <v>3531</v>
      </c>
      <c r="L4955" s="53">
        <v>0.0</v>
      </c>
      <c r="M4955" s="2" t="s">
        <v>3369</v>
      </c>
      <c r="N4955" s="2" t="s">
        <v>3360</v>
      </c>
      <c r="O4955" s="55"/>
      <c r="AB4955" s="2" t="s">
        <v>164</v>
      </c>
      <c r="AC4955" s="2" t="s">
        <v>3361</v>
      </c>
      <c r="AD4955" s="2" t="s">
        <v>7973</v>
      </c>
      <c r="AE4955" s="2" t="s">
        <v>3363</v>
      </c>
      <c r="AF4955" s="93"/>
      <c r="AG4955" s="2" t="s">
        <v>3364</v>
      </c>
      <c r="AH4955" s="2" t="s">
        <v>3365</v>
      </c>
      <c r="AI4955" s="2">
        <v>0.0</v>
      </c>
      <c r="AJ4955" s="96">
        <v>0.0</v>
      </c>
      <c r="AK4955" s="96">
        <v>0.0</v>
      </c>
      <c r="AL4955" s="105"/>
      <c r="AM4955" s="2" t="s">
        <v>8009</v>
      </c>
    </row>
    <row r="4956">
      <c r="A4956" s="54">
        <v>45962.0</v>
      </c>
      <c r="B4956" s="54">
        <v>45963.0</v>
      </c>
      <c r="C4956" s="2" t="s">
        <v>1937</v>
      </c>
      <c r="D4956" s="2" t="s">
        <v>146</v>
      </c>
      <c r="E4956" s="2" t="s">
        <v>256</v>
      </c>
      <c r="F4956" s="53">
        <v>0.0</v>
      </c>
      <c r="G4956" s="53">
        <v>0.0</v>
      </c>
      <c r="H4956" s="53">
        <v>0.0</v>
      </c>
      <c r="I4956" s="53">
        <v>0.0</v>
      </c>
      <c r="J4956" s="53">
        <v>0.0</v>
      </c>
      <c r="K4956" s="2" t="s">
        <v>3531</v>
      </c>
      <c r="L4956" s="53">
        <v>0.0</v>
      </c>
      <c r="M4956" s="2" t="s">
        <v>3369</v>
      </c>
      <c r="N4956" s="2" t="s">
        <v>3360</v>
      </c>
      <c r="O4956" s="55"/>
      <c r="AB4956" s="2" t="s">
        <v>164</v>
      </c>
      <c r="AC4956" s="2" t="s">
        <v>3361</v>
      </c>
      <c r="AD4956" s="2" t="s">
        <v>7973</v>
      </c>
      <c r="AE4956" s="2" t="s">
        <v>3363</v>
      </c>
      <c r="AF4956" s="93"/>
      <c r="AG4956" s="2" t="s">
        <v>3364</v>
      </c>
      <c r="AH4956" s="2" t="s">
        <v>3365</v>
      </c>
      <c r="AI4956" s="2">
        <v>0.0</v>
      </c>
      <c r="AJ4956" s="96">
        <v>0.0</v>
      </c>
      <c r="AK4956" s="96">
        <v>0.0</v>
      </c>
      <c r="AL4956" s="105"/>
      <c r="AM4956" s="2" t="s">
        <v>8010</v>
      </c>
    </row>
    <row r="4957">
      <c r="A4957" s="54">
        <v>45963.0</v>
      </c>
      <c r="B4957" s="54">
        <v>45964.0</v>
      </c>
      <c r="C4957" s="2" t="s">
        <v>1937</v>
      </c>
      <c r="D4957" s="2" t="s">
        <v>146</v>
      </c>
      <c r="E4957" s="2" t="s">
        <v>180</v>
      </c>
      <c r="F4957" s="53">
        <v>0.0</v>
      </c>
      <c r="G4957" s="53">
        <v>0.0</v>
      </c>
      <c r="H4957" s="53">
        <v>0.0</v>
      </c>
      <c r="I4957" s="53">
        <v>0.0</v>
      </c>
      <c r="J4957" s="53">
        <v>0.0</v>
      </c>
      <c r="K4957" s="2" t="s">
        <v>3531</v>
      </c>
      <c r="L4957" s="53">
        <v>0.0</v>
      </c>
      <c r="M4957" s="2" t="s">
        <v>3369</v>
      </c>
      <c r="N4957" s="2" t="s">
        <v>3360</v>
      </c>
      <c r="O4957" s="55"/>
      <c r="AB4957" s="2" t="s">
        <v>164</v>
      </c>
      <c r="AC4957" s="2" t="s">
        <v>3361</v>
      </c>
      <c r="AD4957" s="2" t="s">
        <v>7973</v>
      </c>
      <c r="AE4957" s="2" t="s">
        <v>3363</v>
      </c>
      <c r="AF4957" s="93"/>
      <c r="AG4957" s="2" t="s">
        <v>3364</v>
      </c>
      <c r="AH4957" s="2" t="s">
        <v>3365</v>
      </c>
      <c r="AI4957" s="2">
        <v>0.0</v>
      </c>
      <c r="AJ4957" s="96">
        <v>0.0</v>
      </c>
      <c r="AK4957" s="96">
        <v>0.0</v>
      </c>
      <c r="AL4957" s="105"/>
      <c r="AM4957" s="2" t="s">
        <v>8011</v>
      </c>
    </row>
    <row r="4958">
      <c r="A4958" s="54">
        <v>45964.0</v>
      </c>
      <c r="B4958" s="54">
        <v>45965.0</v>
      </c>
      <c r="C4958" s="2" t="s">
        <v>1937</v>
      </c>
      <c r="D4958" s="2" t="s">
        <v>146</v>
      </c>
      <c r="E4958" s="2" t="s">
        <v>208</v>
      </c>
      <c r="F4958" s="53">
        <v>0.0</v>
      </c>
      <c r="G4958" s="53">
        <v>0.0</v>
      </c>
      <c r="H4958" s="53">
        <v>0.0</v>
      </c>
      <c r="I4958" s="53">
        <v>0.0</v>
      </c>
      <c r="J4958" s="53">
        <v>0.0</v>
      </c>
      <c r="K4958" s="2" t="s">
        <v>3531</v>
      </c>
      <c r="L4958" s="53">
        <v>0.0</v>
      </c>
      <c r="M4958" s="2" t="s">
        <v>3369</v>
      </c>
      <c r="N4958" s="2" t="s">
        <v>3360</v>
      </c>
      <c r="O4958" s="55"/>
      <c r="AB4958" s="2" t="s">
        <v>164</v>
      </c>
      <c r="AC4958" s="2" t="s">
        <v>3361</v>
      </c>
      <c r="AD4958" s="2" t="s">
        <v>7973</v>
      </c>
      <c r="AE4958" s="2" t="s">
        <v>3363</v>
      </c>
      <c r="AF4958" s="93"/>
      <c r="AG4958" s="2" t="s">
        <v>3364</v>
      </c>
      <c r="AH4958" s="2" t="s">
        <v>3365</v>
      </c>
      <c r="AI4958" s="2">
        <v>0.0</v>
      </c>
      <c r="AJ4958" s="96">
        <v>0.0</v>
      </c>
      <c r="AK4958" s="96">
        <v>0.0</v>
      </c>
      <c r="AL4958" s="105"/>
      <c r="AM4958" s="2" t="s">
        <v>8012</v>
      </c>
    </row>
    <row r="4959">
      <c r="A4959" s="54">
        <v>45965.0</v>
      </c>
      <c r="B4959" s="54">
        <v>45966.0</v>
      </c>
      <c r="C4959" s="2" t="s">
        <v>1937</v>
      </c>
      <c r="D4959" s="2" t="s">
        <v>146</v>
      </c>
      <c r="E4959" s="2" t="s">
        <v>303</v>
      </c>
      <c r="F4959" s="53">
        <v>0.0</v>
      </c>
      <c r="G4959" s="53">
        <v>0.0</v>
      </c>
      <c r="H4959" s="53">
        <v>0.0</v>
      </c>
      <c r="I4959" s="53">
        <v>0.0</v>
      </c>
      <c r="J4959" s="53">
        <v>0.0</v>
      </c>
      <c r="K4959" s="2" t="s">
        <v>3531</v>
      </c>
      <c r="L4959" s="53">
        <v>0.0</v>
      </c>
      <c r="M4959" s="2" t="s">
        <v>3369</v>
      </c>
      <c r="N4959" s="2" t="s">
        <v>3360</v>
      </c>
      <c r="O4959" s="55"/>
      <c r="AB4959" s="2" t="s">
        <v>164</v>
      </c>
      <c r="AC4959" s="2" t="s">
        <v>3361</v>
      </c>
      <c r="AD4959" s="2" t="s">
        <v>7973</v>
      </c>
      <c r="AE4959" s="2" t="s">
        <v>3363</v>
      </c>
      <c r="AF4959" s="93"/>
      <c r="AG4959" s="2" t="s">
        <v>3364</v>
      </c>
      <c r="AH4959" s="2" t="s">
        <v>3365</v>
      </c>
      <c r="AI4959" s="2">
        <v>0.0</v>
      </c>
      <c r="AJ4959" s="96">
        <v>0.0</v>
      </c>
      <c r="AK4959" s="96">
        <v>0.0</v>
      </c>
      <c r="AL4959" s="105"/>
      <c r="AM4959" s="2" t="s">
        <v>8013</v>
      </c>
    </row>
    <row r="4960">
      <c r="A4960" s="54">
        <v>45966.0</v>
      </c>
      <c r="B4960" s="54">
        <v>45967.0</v>
      </c>
      <c r="C4960" s="2" t="s">
        <v>1937</v>
      </c>
      <c r="D4960" s="2" t="s">
        <v>146</v>
      </c>
      <c r="E4960" s="2" t="s">
        <v>148</v>
      </c>
      <c r="F4960" s="53">
        <v>0.0</v>
      </c>
      <c r="G4960" s="53">
        <v>0.0</v>
      </c>
      <c r="H4960" s="53">
        <v>0.0</v>
      </c>
      <c r="I4960" s="53">
        <v>0.0</v>
      </c>
      <c r="J4960" s="53">
        <v>0.0</v>
      </c>
      <c r="K4960" s="2" t="s">
        <v>3531</v>
      </c>
      <c r="L4960" s="53">
        <v>0.0</v>
      </c>
      <c r="M4960" s="2" t="s">
        <v>3369</v>
      </c>
      <c r="N4960" s="2" t="s">
        <v>3360</v>
      </c>
      <c r="O4960" s="55"/>
      <c r="AB4960" s="2" t="s">
        <v>164</v>
      </c>
      <c r="AC4960" s="2" t="s">
        <v>3361</v>
      </c>
      <c r="AD4960" s="2" t="s">
        <v>7973</v>
      </c>
      <c r="AE4960" s="2" t="s">
        <v>3363</v>
      </c>
      <c r="AF4960" s="93"/>
      <c r="AG4960" s="2" t="s">
        <v>3364</v>
      </c>
      <c r="AH4960" s="2" t="s">
        <v>3365</v>
      </c>
      <c r="AI4960" s="2">
        <v>0.0</v>
      </c>
      <c r="AJ4960" s="96">
        <v>0.0</v>
      </c>
      <c r="AK4960" s="96">
        <v>0.0</v>
      </c>
      <c r="AL4960" s="105"/>
      <c r="AM4960" s="2" t="s">
        <v>8014</v>
      </c>
    </row>
    <row r="4961">
      <c r="A4961" s="54">
        <v>45967.0</v>
      </c>
      <c r="B4961" s="54">
        <v>45968.0</v>
      </c>
      <c r="C4961" s="2" t="s">
        <v>1937</v>
      </c>
      <c r="D4961" s="2" t="s">
        <v>146</v>
      </c>
      <c r="E4961" s="2" t="s">
        <v>196</v>
      </c>
      <c r="F4961" s="53">
        <v>0.0</v>
      </c>
      <c r="G4961" s="53">
        <v>0.0</v>
      </c>
      <c r="H4961" s="53">
        <v>0.0</v>
      </c>
      <c r="I4961" s="53">
        <v>0.0</v>
      </c>
      <c r="J4961" s="53">
        <v>0.0</v>
      </c>
      <c r="K4961" s="2" t="s">
        <v>3531</v>
      </c>
      <c r="L4961" s="53">
        <v>0.0</v>
      </c>
      <c r="M4961" s="2" t="s">
        <v>3369</v>
      </c>
      <c r="N4961" s="2" t="s">
        <v>3360</v>
      </c>
      <c r="O4961" s="55"/>
      <c r="AB4961" s="2" t="s">
        <v>164</v>
      </c>
      <c r="AC4961" s="2" t="s">
        <v>3361</v>
      </c>
      <c r="AD4961" s="2" t="s">
        <v>7973</v>
      </c>
      <c r="AE4961" s="2" t="s">
        <v>3363</v>
      </c>
      <c r="AF4961" s="93"/>
      <c r="AG4961" s="2" t="s">
        <v>3364</v>
      </c>
      <c r="AH4961" s="2" t="s">
        <v>3365</v>
      </c>
      <c r="AI4961" s="2">
        <v>0.0</v>
      </c>
      <c r="AJ4961" s="96">
        <v>0.0</v>
      </c>
      <c r="AK4961" s="96">
        <v>0.0</v>
      </c>
      <c r="AL4961" s="105"/>
      <c r="AM4961" s="2" t="s">
        <v>8015</v>
      </c>
    </row>
    <row r="4962">
      <c r="A4962" s="54">
        <v>45968.0</v>
      </c>
      <c r="B4962" s="54">
        <v>45969.0</v>
      </c>
      <c r="C4962" s="2" t="s">
        <v>1937</v>
      </c>
      <c r="D4962" s="2" t="s">
        <v>146</v>
      </c>
      <c r="E4962" s="2" t="s">
        <v>288</v>
      </c>
      <c r="F4962" s="53">
        <v>0.0</v>
      </c>
      <c r="G4962" s="53">
        <v>0.0</v>
      </c>
      <c r="H4962" s="53">
        <v>0.0</v>
      </c>
      <c r="I4962" s="53">
        <v>0.0</v>
      </c>
      <c r="J4962" s="53">
        <v>0.0</v>
      </c>
      <c r="K4962" s="2" t="s">
        <v>3531</v>
      </c>
      <c r="L4962" s="53">
        <v>0.0</v>
      </c>
      <c r="M4962" s="2" t="s">
        <v>3369</v>
      </c>
      <c r="N4962" s="2" t="s">
        <v>3360</v>
      </c>
      <c r="O4962" s="55"/>
      <c r="AB4962" s="2" t="s">
        <v>164</v>
      </c>
      <c r="AC4962" s="2" t="s">
        <v>3361</v>
      </c>
      <c r="AD4962" s="2" t="s">
        <v>7973</v>
      </c>
      <c r="AE4962" s="2" t="s">
        <v>3363</v>
      </c>
      <c r="AF4962" s="93"/>
      <c r="AG4962" s="2" t="s">
        <v>3364</v>
      </c>
      <c r="AH4962" s="2" t="s">
        <v>3365</v>
      </c>
      <c r="AI4962" s="2">
        <v>0.0</v>
      </c>
      <c r="AJ4962" s="96">
        <v>0.0</v>
      </c>
      <c r="AK4962" s="96">
        <v>0.0</v>
      </c>
      <c r="AL4962" s="105"/>
      <c r="AM4962" s="2" t="s">
        <v>8016</v>
      </c>
    </row>
    <row r="4963">
      <c r="A4963" s="54">
        <v>45969.0</v>
      </c>
      <c r="B4963" s="54">
        <v>45970.0</v>
      </c>
      <c r="C4963" s="2" t="s">
        <v>1937</v>
      </c>
      <c r="D4963" s="2" t="s">
        <v>146</v>
      </c>
      <c r="E4963" s="2" t="s">
        <v>256</v>
      </c>
      <c r="F4963" s="53">
        <v>0.0</v>
      </c>
      <c r="G4963" s="53">
        <v>0.0</v>
      </c>
      <c r="H4963" s="53">
        <v>0.0</v>
      </c>
      <c r="I4963" s="53">
        <v>0.0</v>
      </c>
      <c r="J4963" s="53">
        <v>0.0</v>
      </c>
      <c r="K4963" s="2" t="s">
        <v>3531</v>
      </c>
      <c r="L4963" s="53">
        <v>0.0</v>
      </c>
      <c r="M4963" s="2" t="s">
        <v>3369</v>
      </c>
      <c r="N4963" s="2" t="s">
        <v>3360</v>
      </c>
      <c r="O4963" s="55"/>
      <c r="AB4963" s="2" t="s">
        <v>164</v>
      </c>
      <c r="AC4963" s="2" t="s">
        <v>3361</v>
      </c>
      <c r="AD4963" s="2" t="s">
        <v>7973</v>
      </c>
      <c r="AE4963" s="2" t="s">
        <v>3363</v>
      </c>
      <c r="AF4963" s="93"/>
      <c r="AG4963" s="2" t="s">
        <v>3364</v>
      </c>
      <c r="AH4963" s="2" t="s">
        <v>3365</v>
      </c>
      <c r="AI4963" s="2">
        <v>0.0</v>
      </c>
      <c r="AJ4963" s="96">
        <v>0.0</v>
      </c>
      <c r="AK4963" s="96">
        <v>0.0</v>
      </c>
      <c r="AL4963" s="105"/>
      <c r="AM4963" s="2" t="s">
        <v>8017</v>
      </c>
    </row>
    <row r="4964">
      <c r="A4964" s="54">
        <v>45970.0</v>
      </c>
      <c r="B4964" s="54">
        <v>45971.0</v>
      </c>
      <c r="C4964" s="2" t="s">
        <v>1937</v>
      </c>
      <c r="D4964" s="2" t="s">
        <v>146</v>
      </c>
      <c r="E4964" s="2" t="s">
        <v>180</v>
      </c>
      <c r="F4964" s="53">
        <v>0.0</v>
      </c>
      <c r="G4964" s="53">
        <v>0.0</v>
      </c>
      <c r="H4964" s="53">
        <v>0.0</v>
      </c>
      <c r="I4964" s="53">
        <v>0.0</v>
      </c>
      <c r="J4964" s="53">
        <v>0.0</v>
      </c>
      <c r="K4964" s="2" t="s">
        <v>3531</v>
      </c>
      <c r="L4964" s="53">
        <v>0.0</v>
      </c>
      <c r="M4964" s="2" t="s">
        <v>3369</v>
      </c>
      <c r="N4964" s="2" t="s">
        <v>3360</v>
      </c>
      <c r="O4964" s="55"/>
      <c r="AB4964" s="2" t="s">
        <v>164</v>
      </c>
      <c r="AC4964" s="2" t="s">
        <v>3361</v>
      </c>
      <c r="AD4964" s="2" t="s">
        <v>7973</v>
      </c>
      <c r="AE4964" s="2" t="s">
        <v>3363</v>
      </c>
      <c r="AF4964" s="93"/>
      <c r="AG4964" s="2" t="s">
        <v>3364</v>
      </c>
      <c r="AH4964" s="2" t="s">
        <v>3365</v>
      </c>
      <c r="AI4964" s="2">
        <v>0.0</v>
      </c>
      <c r="AJ4964" s="96">
        <v>0.0</v>
      </c>
      <c r="AK4964" s="96">
        <v>0.0</v>
      </c>
      <c r="AL4964" s="105"/>
      <c r="AM4964" s="2" t="s">
        <v>8018</v>
      </c>
    </row>
    <row r="4965">
      <c r="A4965" s="54">
        <v>45971.0</v>
      </c>
      <c r="B4965" s="54">
        <v>45972.0</v>
      </c>
      <c r="C4965" s="2" t="s">
        <v>1937</v>
      </c>
      <c r="D4965" s="2" t="s">
        <v>146</v>
      </c>
      <c r="E4965" s="2" t="s">
        <v>208</v>
      </c>
      <c r="F4965" s="53">
        <v>0.0</v>
      </c>
      <c r="G4965" s="53">
        <v>0.0</v>
      </c>
      <c r="H4965" s="53">
        <v>0.0</v>
      </c>
      <c r="I4965" s="53">
        <v>0.0</v>
      </c>
      <c r="J4965" s="53">
        <v>0.0</v>
      </c>
      <c r="K4965" s="2" t="s">
        <v>3531</v>
      </c>
      <c r="L4965" s="53">
        <v>0.0</v>
      </c>
      <c r="M4965" s="2" t="s">
        <v>3369</v>
      </c>
      <c r="N4965" s="2" t="s">
        <v>3360</v>
      </c>
      <c r="O4965" s="55"/>
      <c r="AB4965" s="2" t="s">
        <v>164</v>
      </c>
      <c r="AC4965" s="2" t="s">
        <v>3361</v>
      </c>
      <c r="AD4965" s="2" t="s">
        <v>7973</v>
      </c>
      <c r="AE4965" s="2" t="s">
        <v>3363</v>
      </c>
      <c r="AF4965" s="93"/>
      <c r="AG4965" s="2" t="s">
        <v>3364</v>
      </c>
      <c r="AH4965" s="2" t="s">
        <v>3365</v>
      </c>
      <c r="AI4965" s="2">
        <v>0.0</v>
      </c>
      <c r="AJ4965" s="96">
        <v>0.0</v>
      </c>
      <c r="AK4965" s="96">
        <v>0.0</v>
      </c>
      <c r="AL4965" s="105"/>
      <c r="AM4965" s="2" t="s">
        <v>8019</v>
      </c>
    </row>
    <row r="4966">
      <c r="A4966" s="54">
        <v>45972.0</v>
      </c>
      <c r="B4966" s="54">
        <v>45973.0</v>
      </c>
      <c r="C4966" s="2" t="s">
        <v>1937</v>
      </c>
      <c r="D4966" s="2" t="s">
        <v>146</v>
      </c>
      <c r="E4966" s="2" t="s">
        <v>303</v>
      </c>
      <c r="F4966" s="53">
        <v>0.0</v>
      </c>
      <c r="G4966" s="53">
        <v>0.0</v>
      </c>
      <c r="H4966" s="53">
        <v>0.0</v>
      </c>
      <c r="I4966" s="53">
        <v>0.0</v>
      </c>
      <c r="J4966" s="53">
        <v>0.0</v>
      </c>
      <c r="K4966" s="2" t="s">
        <v>3531</v>
      </c>
      <c r="L4966" s="53">
        <v>0.0</v>
      </c>
      <c r="M4966" s="2" t="s">
        <v>3369</v>
      </c>
      <c r="N4966" s="2" t="s">
        <v>3360</v>
      </c>
      <c r="O4966" s="55"/>
      <c r="AB4966" s="2" t="s">
        <v>164</v>
      </c>
      <c r="AC4966" s="2" t="s">
        <v>3361</v>
      </c>
      <c r="AD4966" s="2" t="s">
        <v>7973</v>
      </c>
      <c r="AE4966" s="2" t="s">
        <v>3363</v>
      </c>
      <c r="AF4966" s="93"/>
      <c r="AG4966" s="2" t="s">
        <v>3364</v>
      </c>
      <c r="AH4966" s="2" t="s">
        <v>3365</v>
      </c>
      <c r="AI4966" s="2">
        <v>0.0</v>
      </c>
      <c r="AJ4966" s="96">
        <v>0.0</v>
      </c>
      <c r="AK4966" s="96">
        <v>0.0</v>
      </c>
      <c r="AL4966" s="105"/>
      <c r="AM4966" s="2" t="s">
        <v>8020</v>
      </c>
    </row>
    <row r="4967">
      <c r="A4967" s="54">
        <v>45973.0</v>
      </c>
      <c r="B4967" s="54">
        <v>45974.0</v>
      </c>
      <c r="C4967" s="2" t="s">
        <v>1937</v>
      </c>
      <c r="D4967" s="2" t="s">
        <v>146</v>
      </c>
      <c r="E4967" s="2" t="s">
        <v>148</v>
      </c>
      <c r="F4967" s="53">
        <v>0.0</v>
      </c>
      <c r="G4967" s="53">
        <v>0.0</v>
      </c>
      <c r="H4967" s="53">
        <v>0.0</v>
      </c>
      <c r="I4967" s="53">
        <v>0.0</v>
      </c>
      <c r="J4967" s="53">
        <v>0.0</v>
      </c>
      <c r="K4967" s="2" t="s">
        <v>3531</v>
      </c>
      <c r="L4967" s="53">
        <v>0.0</v>
      </c>
      <c r="M4967" s="2" t="s">
        <v>3369</v>
      </c>
      <c r="N4967" s="2" t="s">
        <v>3360</v>
      </c>
      <c r="O4967" s="55"/>
      <c r="AB4967" s="2" t="s">
        <v>164</v>
      </c>
      <c r="AC4967" s="2" t="s">
        <v>3361</v>
      </c>
      <c r="AD4967" s="2" t="s">
        <v>7973</v>
      </c>
      <c r="AE4967" s="2" t="s">
        <v>3363</v>
      </c>
      <c r="AF4967" s="93"/>
      <c r="AG4967" s="2" t="s">
        <v>3364</v>
      </c>
      <c r="AH4967" s="2" t="s">
        <v>3365</v>
      </c>
      <c r="AI4967" s="2">
        <v>0.0</v>
      </c>
      <c r="AJ4967" s="96">
        <v>0.0</v>
      </c>
      <c r="AK4967" s="96">
        <v>0.0</v>
      </c>
      <c r="AL4967" s="105"/>
      <c r="AM4967" s="2" t="s">
        <v>8021</v>
      </c>
    </row>
    <row r="4968">
      <c r="A4968" s="54">
        <v>45974.0</v>
      </c>
      <c r="B4968" s="54">
        <v>45975.0</v>
      </c>
      <c r="C4968" s="2" t="s">
        <v>1937</v>
      </c>
      <c r="D4968" s="2" t="s">
        <v>146</v>
      </c>
      <c r="E4968" s="2" t="s">
        <v>196</v>
      </c>
      <c r="F4968" s="53">
        <v>0.0</v>
      </c>
      <c r="G4968" s="53">
        <v>0.0</v>
      </c>
      <c r="H4968" s="53">
        <v>0.0</v>
      </c>
      <c r="I4968" s="53">
        <v>0.0</v>
      </c>
      <c r="J4968" s="53">
        <v>0.0</v>
      </c>
      <c r="K4968" s="2" t="s">
        <v>3531</v>
      </c>
      <c r="L4968" s="53">
        <v>0.0</v>
      </c>
      <c r="M4968" s="2" t="s">
        <v>3369</v>
      </c>
      <c r="N4968" s="2" t="s">
        <v>3360</v>
      </c>
      <c r="O4968" s="55"/>
      <c r="AB4968" s="2" t="s">
        <v>153</v>
      </c>
      <c r="AC4968" s="2" t="s">
        <v>8022</v>
      </c>
      <c r="AD4968" s="2" t="s">
        <v>7973</v>
      </c>
      <c r="AE4968" s="2" t="s">
        <v>3363</v>
      </c>
      <c r="AF4968" s="93"/>
      <c r="AG4968" s="2" t="s">
        <v>3364</v>
      </c>
      <c r="AH4968" s="2" t="s">
        <v>3365</v>
      </c>
      <c r="AI4968" s="2">
        <v>1.0</v>
      </c>
      <c r="AJ4968" s="96">
        <v>1.0</v>
      </c>
      <c r="AK4968" s="96">
        <v>1.0</v>
      </c>
      <c r="AL4968" s="105"/>
      <c r="AM4968" s="2" t="s">
        <v>8023</v>
      </c>
    </row>
    <row r="4969">
      <c r="A4969" s="54">
        <v>45975.0</v>
      </c>
      <c r="B4969" s="54">
        <v>45976.0</v>
      </c>
      <c r="C4969" s="2" t="s">
        <v>1937</v>
      </c>
      <c r="D4969" s="2" t="s">
        <v>146</v>
      </c>
      <c r="E4969" s="2" t="s">
        <v>288</v>
      </c>
      <c r="F4969" s="53">
        <v>0.0</v>
      </c>
      <c r="G4969" s="53">
        <v>0.0</v>
      </c>
      <c r="H4969" s="53">
        <v>0.0</v>
      </c>
      <c r="I4969" s="53">
        <v>0.0</v>
      </c>
      <c r="J4969" s="53">
        <v>0.012203253009739264</v>
      </c>
      <c r="K4969" s="2" t="s">
        <v>196</v>
      </c>
      <c r="L4969" s="53">
        <v>1.0</v>
      </c>
      <c r="M4969" s="2" t="s">
        <v>3369</v>
      </c>
      <c r="N4969" s="2" t="s">
        <v>3360</v>
      </c>
      <c r="O4969" s="55"/>
      <c r="AB4969" s="2" t="s">
        <v>164</v>
      </c>
      <c r="AC4969" s="2" t="s">
        <v>3361</v>
      </c>
      <c r="AD4969" s="2" t="s">
        <v>7973</v>
      </c>
      <c r="AE4969" s="2" t="s">
        <v>3363</v>
      </c>
      <c r="AF4969" s="93"/>
      <c r="AG4969" s="2" t="s">
        <v>3364</v>
      </c>
      <c r="AH4969" s="2" t="s">
        <v>3365</v>
      </c>
      <c r="AI4969" s="2">
        <v>0.0</v>
      </c>
      <c r="AJ4969" s="96">
        <v>1.4891938401971041E-4</v>
      </c>
      <c r="AK4969" s="96">
        <v>0.0</v>
      </c>
      <c r="AL4969" s="105"/>
      <c r="AM4969" s="2" t="s">
        <v>8024</v>
      </c>
    </row>
    <row r="4970">
      <c r="A4970" s="54">
        <v>45976.0</v>
      </c>
      <c r="B4970" s="54">
        <v>45977.0</v>
      </c>
      <c r="C4970" s="2" t="s">
        <v>1937</v>
      </c>
      <c r="D4970" s="2" t="s">
        <v>146</v>
      </c>
      <c r="E4970" s="2" t="s">
        <v>256</v>
      </c>
      <c r="F4970" s="53">
        <v>0.0</v>
      </c>
      <c r="G4970" s="53">
        <v>0.0</v>
      </c>
      <c r="H4970" s="53">
        <v>0.0</v>
      </c>
      <c r="I4970" s="53">
        <v>0.0</v>
      </c>
      <c r="J4970" s="53">
        <v>0.011910316375821907</v>
      </c>
      <c r="K4970" s="2" t="s">
        <v>196</v>
      </c>
      <c r="L4970" s="53">
        <v>1.0</v>
      </c>
      <c r="M4970" s="2" t="s">
        <v>3369</v>
      </c>
      <c r="N4970" s="2" t="s">
        <v>3360</v>
      </c>
      <c r="O4970" s="55"/>
      <c r="AB4970" s="2" t="s">
        <v>164</v>
      </c>
      <c r="AC4970" s="2" t="s">
        <v>3361</v>
      </c>
      <c r="AD4970" s="2" t="s">
        <v>7973</v>
      </c>
      <c r="AE4970" s="2" t="s">
        <v>3363</v>
      </c>
      <c r="AF4970" s="93"/>
      <c r="AG4970" s="2" t="s">
        <v>3364</v>
      </c>
      <c r="AH4970" s="2" t="s">
        <v>3365</v>
      </c>
      <c r="AI4970" s="2">
        <v>0.0</v>
      </c>
      <c r="AJ4970" s="96">
        <v>1.418556361721715E-4</v>
      </c>
      <c r="AK4970" s="96">
        <v>0.0</v>
      </c>
      <c r="AL4970" s="105"/>
      <c r="AM4970" s="2" t="s">
        <v>8025</v>
      </c>
    </row>
    <row r="4971">
      <c r="A4971" s="54">
        <v>45977.0</v>
      </c>
      <c r="B4971" s="54">
        <v>45978.0</v>
      </c>
      <c r="C4971" s="2" t="s">
        <v>1937</v>
      </c>
      <c r="D4971" s="2" t="s">
        <v>146</v>
      </c>
      <c r="E4971" s="2" t="s">
        <v>180</v>
      </c>
      <c r="F4971" s="53">
        <v>0.0</v>
      </c>
      <c r="G4971" s="53">
        <v>0.0</v>
      </c>
      <c r="H4971" s="53">
        <v>0.0</v>
      </c>
      <c r="I4971" s="53">
        <v>0.0</v>
      </c>
      <c r="J4971" s="53">
        <v>0.011629006194373645</v>
      </c>
      <c r="K4971" s="2" t="s">
        <v>196</v>
      </c>
      <c r="L4971" s="53">
        <v>1.0</v>
      </c>
      <c r="M4971" s="2" t="s">
        <v>3369</v>
      </c>
      <c r="N4971" s="2" t="s">
        <v>3360</v>
      </c>
      <c r="O4971" s="55"/>
      <c r="AB4971" s="2" t="s">
        <v>164</v>
      </c>
      <c r="AC4971" s="2" t="s">
        <v>3361</v>
      </c>
      <c r="AD4971" s="2" t="s">
        <v>7973</v>
      </c>
      <c r="AE4971" s="2" t="s">
        <v>3363</v>
      </c>
      <c r="AF4971" s="93"/>
      <c r="AG4971" s="2" t="s">
        <v>3364</v>
      </c>
      <c r="AH4971" s="2" t="s">
        <v>3365</v>
      </c>
      <c r="AI4971" s="2">
        <v>0.0</v>
      </c>
      <c r="AJ4971" s="96">
        <v>1.3523378506878058E-4</v>
      </c>
      <c r="AK4971" s="96">
        <v>0.0</v>
      </c>
      <c r="AL4971" s="105"/>
      <c r="AM4971" s="2" t="s">
        <v>8026</v>
      </c>
    </row>
    <row r="4972">
      <c r="A4972" s="54">
        <v>45978.0</v>
      </c>
      <c r="B4972" s="54">
        <v>45979.0</v>
      </c>
      <c r="C4972" s="2" t="s">
        <v>1937</v>
      </c>
      <c r="D4972" s="2" t="s">
        <v>146</v>
      </c>
      <c r="E4972" s="2" t="s">
        <v>208</v>
      </c>
      <c r="F4972" s="53">
        <v>0.0</v>
      </c>
      <c r="G4972" s="53">
        <v>0.0</v>
      </c>
      <c r="H4972" s="53">
        <v>0.0</v>
      </c>
      <c r="I4972" s="53">
        <v>0.0</v>
      </c>
      <c r="J4972" s="53">
        <v>0.011358651627260543</v>
      </c>
      <c r="K4972" s="2" t="s">
        <v>196</v>
      </c>
      <c r="L4972" s="53">
        <v>1.0</v>
      </c>
      <c r="M4972" s="2" t="s">
        <v>3369</v>
      </c>
      <c r="N4972" s="2" t="s">
        <v>3360</v>
      </c>
      <c r="O4972" s="55"/>
      <c r="AB4972" s="2" t="s">
        <v>164</v>
      </c>
      <c r="AC4972" s="2" t="s">
        <v>3361</v>
      </c>
      <c r="AD4972" s="2" t="s">
        <v>7973</v>
      </c>
      <c r="AE4972" s="2" t="s">
        <v>3363</v>
      </c>
      <c r="AF4972" s="93"/>
      <c r="AG4972" s="2" t="s">
        <v>3364</v>
      </c>
      <c r="AH4972" s="2" t="s">
        <v>3365</v>
      </c>
      <c r="AI4972" s="2">
        <v>0.0</v>
      </c>
      <c r="AJ4972" s="96">
        <v>1.2901896678946858E-4</v>
      </c>
      <c r="AK4972" s="96">
        <v>0.0</v>
      </c>
      <c r="AL4972" s="105"/>
      <c r="AM4972" s="2" t="s">
        <v>8027</v>
      </c>
    </row>
    <row r="4973">
      <c r="A4973" s="54">
        <v>45979.0</v>
      </c>
      <c r="B4973" s="54">
        <v>45980.0</v>
      </c>
      <c r="C4973" s="2" t="s">
        <v>1937</v>
      </c>
      <c r="D4973" s="2" t="s">
        <v>146</v>
      </c>
      <c r="E4973" s="2" t="s">
        <v>303</v>
      </c>
      <c r="F4973" s="53">
        <v>0.0</v>
      </c>
      <c r="G4973" s="53">
        <v>0.0</v>
      </c>
      <c r="H4973" s="53">
        <v>0.0</v>
      </c>
      <c r="I4973" s="53">
        <v>0.0</v>
      </c>
      <c r="J4973" s="53">
        <v>0.011098632464121391</v>
      </c>
      <c r="K4973" s="2" t="s">
        <v>196</v>
      </c>
      <c r="L4973" s="53">
        <v>1.0</v>
      </c>
      <c r="M4973" s="2" t="s">
        <v>3369</v>
      </c>
      <c r="N4973" s="2" t="s">
        <v>3360</v>
      </c>
      <c r="O4973" s="55"/>
      <c r="AB4973" s="2" t="s">
        <v>164</v>
      </c>
      <c r="AC4973" s="2" t="s">
        <v>3361</v>
      </c>
      <c r="AD4973" s="2" t="s">
        <v>7973</v>
      </c>
      <c r="AE4973" s="2" t="s">
        <v>3363</v>
      </c>
      <c r="AF4973" s="93"/>
      <c r="AG4973" s="2" t="s">
        <v>3364</v>
      </c>
      <c r="AH4973" s="2" t="s">
        <v>3365</v>
      </c>
      <c r="AI4973" s="2">
        <v>0.0</v>
      </c>
      <c r="AJ4973" s="96">
        <v>1.2317964257364927E-4</v>
      </c>
      <c r="AK4973" s="96">
        <v>0.0</v>
      </c>
      <c r="AL4973" s="105"/>
      <c r="AM4973" s="2" t="s">
        <v>8028</v>
      </c>
    </row>
    <row r="4974">
      <c r="A4974" s="54">
        <v>45980.0</v>
      </c>
      <c r="B4974" s="54">
        <v>45981.0</v>
      </c>
      <c r="C4974" s="2" t="s">
        <v>1937</v>
      </c>
      <c r="D4974" s="2" t="s">
        <v>146</v>
      </c>
      <c r="E4974" s="2" t="s">
        <v>148</v>
      </c>
      <c r="F4974" s="53">
        <v>0.0</v>
      </c>
      <c r="G4974" s="53">
        <v>0.0</v>
      </c>
      <c r="H4974" s="53">
        <v>0.0</v>
      </c>
      <c r="I4974" s="53">
        <v>0.0</v>
      </c>
      <c r="J4974" s="53">
        <v>0.01084837443461427</v>
      </c>
      <c r="K4974" s="2" t="s">
        <v>196</v>
      </c>
      <c r="L4974" s="53">
        <v>1.0</v>
      </c>
      <c r="M4974" s="2" t="s">
        <v>3369</v>
      </c>
      <c r="N4974" s="2" t="s">
        <v>3360</v>
      </c>
      <c r="O4974" s="55"/>
      <c r="AB4974" s="2" t="s">
        <v>164</v>
      </c>
      <c r="AC4974" s="2" t="s">
        <v>3361</v>
      </c>
      <c r="AD4974" s="2" t="s">
        <v>7973</v>
      </c>
      <c r="AE4974" s="2" t="s">
        <v>3363</v>
      </c>
      <c r="AF4974" s="93"/>
      <c r="AG4974" s="2" t="s">
        <v>3364</v>
      </c>
      <c r="AH4974" s="2" t="s">
        <v>3365</v>
      </c>
      <c r="AI4974" s="2">
        <v>0.0</v>
      </c>
      <c r="AJ4974" s="96">
        <v>1.176872278735925E-4</v>
      </c>
      <c r="AK4974" s="96">
        <v>0.0</v>
      </c>
      <c r="AL4974" s="105"/>
      <c r="AM4974" s="2" t="s">
        <v>8029</v>
      </c>
    </row>
    <row r="4975">
      <c r="A4975" s="54">
        <v>45981.0</v>
      </c>
      <c r="B4975" s="54">
        <v>45982.0</v>
      </c>
      <c r="C4975" s="2" t="s">
        <v>1937</v>
      </c>
      <c r="D4975" s="2" t="s">
        <v>146</v>
      </c>
      <c r="E4975" s="2" t="s">
        <v>196</v>
      </c>
      <c r="F4975" s="53">
        <v>0.14285714285714285</v>
      </c>
      <c r="G4975" s="53">
        <v>0.14285714285714285</v>
      </c>
      <c r="H4975" s="53">
        <v>0.14285714285714285</v>
      </c>
      <c r="I4975" s="53">
        <v>0.14285714285714285</v>
      </c>
      <c r="J4975" s="53">
        <v>0.0940889599356578</v>
      </c>
      <c r="K4975" s="2" t="s">
        <v>196</v>
      </c>
      <c r="L4975" s="53">
        <v>1.0</v>
      </c>
      <c r="M4975" s="2" t="s">
        <v>3369</v>
      </c>
      <c r="N4975" s="2" t="s">
        <v>3360</v>
      </c>
      <c r="O4975" s="55"/>
      <c r="AB4975" s="2" t="s">
        <v>164</v>
      </c>
      <c r="AC4975" s="2" t="s">
        <v>3361</v>
      </c>
      <c r="AD4975" s="2" t="s">
        <v>7973</v>
      </c>
      <c r="AE4975" s="2" t="s">
        <v>3363</v>
      </c>
      <c r="AF4975" s="93"/>
      <c r="AG4975" s="2" t="s">
        <v>3364</v>
      </c>
      <c r="AH4975" s="2" t="s">
        <v>3365</v>
      </c>
      <c r="AI4975" s="2">
        <v>0.0</v>
      </c>
      <c r="AJ4975" s="96">
        <v>0.00885273238177382</v>
      </c>
      <c r="AK4975" s="96">
        <v>0.02040816326530612</v>
      </c>
      <c r="AL4975" s="105"/>
      <c r="AM4975" s="2" t="s">
        <v>8030</v>
      </c>
    </row>
    <row r="4976">
      <c r="A4976" s="54">
        <v>45982.0</v>
      </c>
      <c r="B4976" s="54">
        <v>45983.0</v>
      </c>
      <c r="C4976" s="2" t="s">
        <v>1937</v>
      </c>
      <c r="D4976" s="2" t="s">
        <v>146</v>
      </c>
      <c r="E4976" s="2" t="s">
        <v>288</v>
      </c>
      <c r="F4976" s="53">
        <v>0.0</v>
      </c>
      <c r="G4976" s="53">
        <v>0.0</v>
      </c>
      <c r="H4976" s="53">
        <v>0.0</v>
      </c>
      <c r="I4976" s="53">
        <v>0.0</v>
      </c>
      <c r="J4976" s="53">
        <v>0.010375049784519953</v>
      </c>
      <c r="K4976" s="2" t="s">
        <v>196</v>
      </c>
      <c r="L4976" s="53">
        <v>1.0</v>
      </c>
      <c r="M4976" s="2" t="s">
        <v>3369</v>
      </c>
      <c r="N4976" s="2" t="s">
        <v>3360</v>
      </c>
      <c r="O4976" s="55"/>
      <c r="AB4976" s="2" t="s">
        <v>164</v>
      </c>
      <c r="AC4976" s="2" t="s">
        <v>3361</v>
      </c>
      <c r="AD4976" s="2" t="s">
        <v>7973</v>
      </c>
      <c r="AE4976" s="2" t="s">
        <v>3363</v>
      </c>
      <c r="AF4976" s="93"/>
      <c r="AG4976" s="2" t="s">
        <v>3364</v>
      </c>
      <c r="AH4976" s="2" t="s">
        <v>3365</v>
      </c>
      <c r="AI4976" s="2">
        <v>0.0</v>
      </c>
      <c r="AJ4976" s="96">
        <v>1.0764165803126753E-4</v>
      </c>
      <c r="AK4976" s="96">
        <v>0.0</v>
      </c>
      <c r="AL4976" s="105"/>
      <c r="AM4976" s="2" t="s">
        <v>8031</v>
      </c>
    </row>
    <row r="4977">
      <c r="A4977" s="54">
        <v>45983.0</v>
      </c>
      <c r="B4977" s="54">
        <v>45984.0</v>
      </c>
      <c r="C4977" s="2" t="s">
        <v>1937</v>
      </c>
      <c r="D4977" s="2" t="s">
        <v>146</v>
      </c>
      <c r="E4977" s="2" t="s">
        <v>256</v>
      </c>
      <c r="F4977" s="53">
        <v>0.0</v>
      </c>
      <c r="G4977" s="53">
        <v>0.0</v>
      </c>
      <c r="H4977" s="53">
        <v>0.0</v>
      </c>
      <c r="I4977" s="53">
        <v>0.0</v>
      </c>
      <c r="J4977" s="53">
        <v>0.010151028918471729</v>
      </c>
      <c r="K4977" s="2" t="s">
        <v>196</v>
      </c>
      <c r="L4977" s="53">
        <v>1.0</v>
      </c>
      <c r="M4977" s="2" t="s">
        <v>3369</v>
      </c>
      <c r="N4977" s="2" t="s">
        <v>3360</v>
      </c>
      <c r="O4977" s="55"/>
      <c r="AB4977" s="2" t="s">
        <v>164</v>
      </c>
      <c r="AC4977" s="2" t="s">
        <v>3361</v>
      </c>
      <c r="AD4977" s="2" t="s">
        <v>7973</v>
      </c>
      <c r="AE4977" s="2" t="s">
        <v>3363</v>
      </c>
      <c r="AF4977" s="93"/>
      <c r="AG4977" s="2" t="s">
        <v>3364</v>
      </c>
      <c r="AH4977" s="2" t="s">
        <v>3365</v>
      </c>
      <c r="AI4977" s="2">
        <v>0.0</v>
      </c>
      <c r="AJ4977" s="96">
        <v>1.0304338810364931E-4</v>
      </c>
      <c r="AK4977" s="96">
        <v>0.0</v>
      </c>
      <c r="AL4977" s="105"/>
      <c r="AM4977" s="2" t="s">
        <v>8032</v>
      </c>
    </row>
    <row r="4978">
      <c r="A4978" s="54">
        <v>45984.0</v>
      </c>
      <c r="B4978" s="54">
        <v>45985.0</v>
      </c>
      <c r="C4978" s="2" t="s">
        <v>1937</v>
      </c>
      <c r="D4978" s="2" t="s">
        <v>146</v>
      </c>
      <c r="E4978" s="2" t="s">
        <v>180</v>
      </c>
      <c r="F4978" s="53">
        <v>0.0</v>
      </c>
      <c r="G4978" s="53">
        <v>0.0</v>
      </c>
      <c r="H4978" s="53">
        <v>0.0</v>
      </c>
      <c r="I4978" s="53">
        <v>0.0</v>
      </c>
      <c r="J4978" s="53">
        <v>0.009934854367517499</v>
      </c>
      <c r="K4978" s="2" t="s">
        <v>196</v>
      </c>
      <c r="L4978" s="53">
        <v>1.0</v>
      </c>
      <c r="M4978" s="2" t="s">
        <v>3369</v>
      </c>
      <c r="N4978" s="2" t="s">
        <v>3360</v>
      </c>
      <c r="O4978" s="55"/>
      <c r="AB4978" s="2" t="s">
        <v>164</v>
      </c>
      <c r="AC4978" s="2" t="s">
        <v>3361</v>
      </c>
      <c r="AD4978" s="2" t="s">
        <v>7973</v>
      </c>
      <c r="AE4978" s="2" t="s">
        <v>3363</v>
      </c>
      <c r="AF4978" s="93"/>
      <c r="AG4978" s="2" t="s">
        <v>3364</v>
      </c>
      <c r="AH4978" s="2" t="s">
        <v>3365</v>
      </c>
      <c r="AI4978" s="2">
        <v>0.0</v>
      </c>
      <c r="AJ4978" s="96">
        <v>9.870133130378153E-5</v>
      </c>
      <c r="AK4978" s="96">
        <v>0.0</v>
      </c>
      <c r="AL4978" s="105"/>
      <c r="AM4978" s="2" t="s">
        <v>8033</v>
      </c>
    </row>
    <row r="4979">
      <c r="A4979" s="54">
        <v>45985.0</v>
      </c>
      <c r="B4979" s="54">
        <v>45986.0</v>
      </c>
      <c r="C4979" s="2" t="s">
        <v>1937</v>
      </c>
      <c r="D4979" s="2" t="s">
        <v>146</v>
      </c>
      <c r="E4979" s="2" t="s">
        <v>208</v>
      </c>
      <c r="F4979" s="53">
        <v>0.0</v>
      </c>
      <c r="G4979" s="53">
        <v>0.0</v>
      </c>
      <c r="H4979" s="53">
        <v>0.0</v>
      </c>
      <c r="I4979" s="53">
        <v>0.0</v>
      </c>
      <c r="J4979" s="53">
        <v>0.009726127085368507</v>
      </c>
      <c r="K4979" s="2" t="s">
        <v>196</v>
      </c>
      <c r="L4979" s="53">
        <v>1.0</v>
      </c>
      <c r="M4979" s="2" t="s">
        <v>3369</v>
      </c>
      <c r="N4979" s="2" t="s">
        <v>3360</v>
      </c>
      <c r="O4979" s="55"/>
      <c r="AB4979" s="2" t="s">
        <v>164</v>
      </c>
      <c r="AC4979" s="2" t="s">
        <v>3361</v>
      </c>
      <c r="AD4979" s="2" t="s">
        <v>7973</v>
      </c>
      <c r="AE4979" s="2" t="s">
        <v>3363</v>
      </c>
      <c r="AF4979" s="93"/>
      <c r="AG4979" s="2" t="s">
        <v>3364</v>
      </c>
      <c r="AH4979" s="2" t="s">
        <v>3365</v>
      </c>
      <c r="AI4979" s="2">
        <v>0.0</v>
      </c>
      <c r="AJ4979" s="96">
        <v>9.459754808073889E-5</v>
      </c>
      <c r="AK4979" s="96">
        <v>0.0</v>
      </c>
      <c r="AL4979" s="105"/>
      <c r="AM4979" s="2" t="s">
        <v>8034</v>
      </c>
    </row>
    <row r="4980">
      <c r="A4980" s="54">
        <v>45986.0</v>
      </c>
      <c r="B4980" s="54">
        <v>45987.0</v>
      </c>
      <c r="C4980" s="2" t="s">
        <v>1937</v>
      </c>
      <c r="D4980" s="2" t="s">
        <v>146</v>
      </c>
      <c r="E4980" s="2" t="s">
        <v>303</v>
      </c>
      <c r="F4980" s="53">
        <v>0.0</v>
      </c>
      <c r="G4980" s="53">
        <v>0.0</v>
      </c>
      <c r="H4980" s="53">
        <v>0.0</v>
      </c>
      <c r="I4980" s="53">
        <v>0.0</v>
      </c>
      <c r="J4980" s="53">
        <v>0.009524474627500902</v>
      </c>
      <c r="K4980" s="2" t="s">
        <v>196</v>
      </c>
      <c r="L4980" s="53">
        <v>1.0</v>
      </c>
      <c r="M4980" s="2" t="s">
        <v>3369</v>
      </c>
      <c r="N4980" s="2" t="s">
        <v>3360</v>
      </c>
      <c r="O4980" s="55"/>
      <c r="AB4980" s="2" t="s">
        <v>164</v>
      </c>
      <c r="AC4980" s="2" t="s">
        <v>3361</v>
      </c>
      <c r="AD4980" s="2" t="s">
        <v>7973</v>
      </c>
      <c r="AE4980" s="2" t="s">
        <v>3363</v>
      </c>
      <c r="AF4980" s="93"/>
      <c r="AG4980" s="2" t="s">
        <v>3364</v>
      </c>
      <c r="AH4980" s="2" t="s">
        <v>3365</v>
      </c>
      <c r="AI4980" s="2">
        <v>0.0</v>
      </c>
      <c r="AJ4980" s="96">
        <v>9.071561692990845E-5</v>
      </c>
      <c r="AK4980" s="96">
        <v>0.0</v>
      </c>
      <c r="AL4980" s="105"/>
      <c r="AM4980" s="2" t="s">
        <v>8035</v>
      </c>
    </row>
    <row r="4981">
      <c r="A4981" s="54">
        <v>45987.0</v>
      </c>
      <c r="B4981" s="54">
        <v>45988.0</v>
      </c>
      <c r="C4981" s="2" t="s">
        <v>1937</v>
      </c>
      <c r="D4981" s="2" t="s">
        <v>146</v>
      </c>
      <c r="E4981" s="2" t="s">
        <v>148</v>
      </c>
      <c r="F4981" s="53">
        <v>0.0</v>
      </c>
      <c r="G4981" s="53">
        <v>0.0</v>
      </c>
      <c r="H4981" s="53">
        <v>0.0</v>
      </c>
      <c r="I4981" s="53">
        <v>0.0</v>
      </c>
      <c r="J4981" s="53">
        <v>0.009329548970686509</v>
      </c>
      <c r="K4981" s="2" t="s">
        <v>196</v>
      </c>
      <c r="L4981" s="53">
        <v>1.0</v>
      </c>
      <c r="M4981" s="2" t="s">
        <v>3369</v>
      </c>
      <c r="N4981" s="2" t="s">
        <v>3360</v>
      </c>
      <c r="O4981" s="55"/>
      <c r="AB4981" s="2" t="s">
        <v>164</v>
      </c>
      <c r="AC4981" s="2" t="s">
        <v>3361</v>
      </c>
      <c r="AD4981" s="2" t="s">
        <v>7973</v>
      </c>
      <c r="AE4981" s="2" t="s">
        <v>3363</v>
      </c>
      <c r="AF4981" s="93"/>
      <c r="AG4981" s="2" t="s">
        <v>3364</v>
      </c>
      <c r="AH4981" s="2" t="s">
        <v>3365</v>
      </c>
      <c r="AI4981" s="2">
        <v>0.0</v>
      </c>
      <c r="AJ4981" s="96">
        <v>8.704048399643769E-5</v>
      </c>
      <c r="AK4981" s="96">
        <v>0.0</v>
      </c>
      <c r="AL4981" s="105"/>
      <c r="AM4981" s="2" t="s">
        <v>8036</v>
      </c>
    </row>
    <row r="4982">
      <c r="A4982" s="54">
        <v>45988.0</v>
      </c>
      <c r="B4982" s="54">
        <v>45989.0</v>
      </c>
      <c r="C4982" s="2" t="s">
        <v>1937</v>
      </c>
      <c r="D4982" s="2" t="s">
        <v>146</v>
      </c>
      <c r="E4982" s="2" t="s">
        <v>196</v>
      </c>
      <c r="F4982" s="53">
        <v>0.125</v>
      </c>
      <c r="G4982" s="53">
        <v>0.125</v>
      </c>
      <c r="H4982" s="53">
        <v>0.125</v>
      </c>
      <c r="I4982" s="53">
        <v>0.125</v>
      </c>
      <c r="J4982" s="53">
        <v>0.08011602686675037</v>
      </c>
      <c r="K4982" s="2" t="s">
        <v>196</v>
      </c>
      <c r="L4982" s="53">
        <v>1.0</v>
      </c>
      <c r="M4982" s="2" t="s">
        <v>3369</v>
      </c>
      <c r="N4982" s="2" t="s">
        <v>3360</v>
      </c>
      <c r="O4982" s="55"/>
      <c r="AB4982" s="2" t="s">
        <v>164</v>
      </c>
      <c r="AC4982" s="2" t="s">
        <v>3361</v>
      </c>
      <c r="AD4982" s="2" t="s">
        <v>7973</v>
      </c>
      <c r="AE4982" s="2" t="s">
        <v>3363</v>
      </c>
      <c r="AF4982" s="93"/>
      <c r="AG4982" s="2" t="s">
        <v>3364</v>
      </c>
      <c r="AH4982" s="2" t="s">
        <v>3365</v>
      </c>
      <c r="AI4982" s="2">
        <v>0.0</v>
      </c>
      <c r="AJ4982" s="96">
        <v>0.0064185777609138675</v>
      </c>
      <c r="AK4982" s="96">
        <v>0.015625</v>
      </c>
      <c r="AL4982" s="105"/>
      <c r="AM4982" s="2" t="s">
        <v>8037</v>
      </c>
    </row>
    <row r="4983">
      <c r="A4983" s="54">
        <v>45989.0</v>
      </c>
      <c r="B4983" s="54">
        <v>45990.0</v>
      </c>
      <c r="C4983" s="2" t="s">
        <v>1937</v>
      </c>
      <c r="D4983" s="2" t="s">
        <v>146</v>
      </c>
      <c r="E4983" s="2" t="s">
        <v>288</v>
      </c>
      <c r="F4983" s="53">
        <v>0.0</v>
      </c>
      <c r="G4983" s="53">
        <v>0.0</v>
      </c>
      <c r="H4983" s="53">
        <v>0.0</v>
      </c>
      <c r="I4983" s="53">
        <v>0.0</v>
      </c>
      <c r="J4983" s="53">
        <v>0.008958596444614173</v>
      </c>
      <c r="K4983" s="2" t="s">
        <v>196</v>
      </c>
      <c r="L4983" s="53">
        <v>1.0</v>
      </c>
      <c r="M4983" s="2" t="s">
        <v>3369</v>
      </c>
      <c r="N4983" s="2" t="s">
        <v>3360</v>
      </c>
      <c r="O4983" s="55"/>
      <c r="AB4983" s="2" t="s">
        <v>164</v>
      </c>
      <c r="AC4983" s="2" t="s">
        <v>3361</v>
      </c>
      <c r="AD4983" s="2" t="s">
        <v>7973</v>
      </c>
      <c r="AE4983" s="2" t="s">
        <v>3363</v>
      </c>
      <c r="AF4983" s="93"/>
      <c r="AG4983" s="2" t="s">
        <v>3364</v>
      </c>
      <c r="AH4983" s="2" t="s">
        <v>3365</v>
      </c>
      <c r="AI4983" s="2">
        <v>0.0</v>
      </c>
      <c r="AJ4983" s="96">
        <v>8.02564502574537E-5</v>
      </c>
      <c r="AK4983" s="96">
        <v>0.0</v>
      </c>
      <c r="AL4983" s="105"/>
      <c r="AM4983" s="2" t="s">
        <v>8038</v>
      </c>
    </row>
    <row r="4984">
      <c r="A4984" s="54">
        <v>45990.0</v>
      </c>
      <c r="B4984" s="54">
        <v>45991.0</v>
      </c>
      <c r="C4984" s="2" t="s">
        <v>1937</v>
      </c>
      <c r="D4984" s="2" t="s">
        <v>146</v>
      </c>
      <c r="E4984" s="2" t="s">
        <v>256</v>
      </c>
      <c r="F4984" s="53">
        <v>0.0</v>
      </c>
      <c r="G4984" s="53">
        <v>0.0</v>
      </c>
      <c r="H4984" s="53">
        <v>0.0</v>
      </c>
      <c r="I4984" s="53">
        <v>0.0</v>
      </c>
      <c r="J4984" s="53">
        <v>0.008781978827595268</v>
      </c>
      <c r="K4984" s="2" t="s">
        <v>196</v>
      </c>
      <c r="L4984" s="53">
        <v>1.0</v>
      </c>
      <c r="M4984" s="2" t="s">
        <v>3369</v>
      </c>
      <c r="N4984" s="2" t="s">
        <v>3360</v>
      </c>
      <c r="O4984" s="55"/>
      <c r="AB4984" s="2" t="s">
        <v>164</v>
      </c>
      <c r="AC4984" s="2" t="s">
        <v>3361</v>
      </c>
      <c r="AD4984" s="2" t="s">
        <v>7973</v>
      </c>
      <c r="AE4984" s="2" t="s">
        <v>3363</v>
      </c>
      <c r="AF4984" s="93"/>
      <c r="AG4984" s="2" t="s">
        <v>3364</v>
      </c>
      <c r="AH4984" s="2" t="s">
        <v>3365</v>
      </c>
      <c r="AI4984" s="2">
        <v>0.0</v>
      </c>
      <c r="AJ4984" s="96">
        <v>7.712315212833155E-5</v>
      </c>
      <c r="AK4984" s="96">
        <v>0.0</v>
      </c>
      <c r="AL4984" s="105"/>
      <c r="AM4984" s="2" t="s">
        <v>8039</v>
      </c>
    </row>
    <row r="4985">
      <c r="A4985" s="54">
        <v>45991.0</v>
      </c>
      <c r="B4985" s="54">
        <v>45992.0</v>
      </c>
      <c r="C4985" s="2" t="s">
        <v>1937</v>
      </c>
      <c r="D4985" s="2" t="s">
        <v>146</v>
      </c>
      <c r="E4985" s="2" t="s">
        <v>180</v>
      </c>
      <c r="F4985" s="53">
        <v>0.0</v>
      </c>
      <c r="G4985" s="53">
        <v>0.0</v>
      </c>
      <c r="H4985" s="53">
        <v>0.0</v>
      </c>
      <c r="I4985" s="53">
        <v>0.0</v>
      </c>
      <c r="J4985" s="53">
        <v>0.008610903435496304</v>
      </c>
      <c r="K4985" s="2" t="s">
        <v>196</v>
      </c>
      <c r="L4985" s="53">
        <v>1.0</v>
      </c>
      <c r="M4985" s="2" t="s">
        <v>3369</v>
      </c>
      <c r="N4985" s="2" t="s">
        <v>3360</v>
      </c>
      <c r="O4985" s="55"/>
      <c r="AB4985" s="2" t="s">
        <v>164</v>
      </c>
      <c r="AC4985" s="2" t="s">
        <v>3361</v>
      </c>
      <c r="AD4985" s="2" t="s">
        <v>7973</v>
      </c>
      <c r="AE4985" s="2" t="s">
        <v>3363</v>
      </c>
      <c r="AF4985" s="93"/>
      <c r="AG4985" s="2" t="s">
        <v>3364</v>
      </c>
      <c r="AH4985" s="2" t="s">
        <v>3365</v>
      </c>
      <c r="AI4985" s="2">
        <v>0.0</v>
      </c>
      <c r="AJ4985" s="96">
        <v>7.414765797544204E-5</v>
      </c>
      <c r="AK4985" s="96">
        <v>0.0</v>
      </c>
      <c r="AL4985" s="105"/>
      <c r="AM4985" s="2" t="s">
        <v>8040</v>
      </c>
    </row>
    <row r="4986">
      <c r="A4986" s="54">
        <v>45992.0</v>
      </c>
      <c r="B4986" s="54">
        <v>45993.0</v>
      </c>
      <c r="C4986" s="2" t="s">
        <v>1937</v>
      </c>
      <c r="D4986" s="2" t="s">
        <v>146</v>
      </c>
      <c r="E4986" s="2" t="s">
        <v>208</v>
      </c>
      <c r="F4986" s="53">
        <v>0.0</v>
      </c>
      <c r="G4986" s="53">
        <v>0.0</v>
      </c>
      <c r="H4986" s="53">
        <v>0.0</v>
      </c>
      <c r="I4986" s="53">
        <v>0.0</v>
      </c>
      <c r="J4986" s="53">
        <v>0.008445118268150595</v>
      </c>
      <c r="K4986" s="2" t="s">
        <v>196</v>
      </c>
      <c r="L4986" s="53">
        <v>1.0</v>
      </c>
      <c r="M4986" s="2" t="s">
        <v>3369</v>
      </c>
      <c r="N4986" s="2" t="s">
        <v>3360</v>
      </c>
      <c r="O4986" s="55"/>
      <c r="AB4986" s="2" t="s">
        <v>164</v>
      </c>
      <c r="AC4986" s="2" t="s">
        <v>3361</v>
      </c>
      <c r="AD4986" s="2" t="s">
        <v>7973</v>
      </c>
      <c r="AE4986" s="2" t="s">
        <v>3363</v>
      </c>
      <c r="AF4986" s="93"/>
      <c r="AG4986" s="2" t="s">
        <v>3364</v>
      </c>
      <c r="AH4986" s="2" t="s">
        <v>3365</v>
      </c>
      <c r="AI4986" s="2">
        <v>0.0</v>
      </c>
      <c r="AJ4986" s="96">
        <v>7.13200225630509E-5</v>
      </c>
      <c r="AK4986" s="96">
        <v>0.0</v>
      </c>
      <c r="AL4986" s="105"/>
      <c r="AM4986" s="2" t="s">
        <v>8041</v>
      </c>
    </row>
    <row r="4987">
      <c r="A4987" s="54">
        <v>45993.0</v>
      </c>
      <c r="B4987" s="54">
        <v>45994.0</v>
      </c>
      <c r="C4987" s="2" t="s">
        <v>1937</v>
      </c>
      <c r="D4987" s="2" t="s">
        <v>146</v>
      </c>
      <c r="E4987" s="2" t="s">
        <v>303</v>
      </c>
      <c r="F4987" s="53">
        <v>0.0</v>
      </c>
      <c r="G4987" s="53">
        <v>0.0</v>
      </c>
      <c r="H4987" s="53">
        <v>0.0</v>
      </c>
      <c r="I4987" s="53">
        <v>0.0</v>
      </c>
      <c r="J4987" s="53">
        <v>0.008284386369016551</v>
      </c>
      <c r="K4987" s="2" t="s">
        <v>196</v>
      </c>
      <c r="L4987" s="53">
        <v>1.0</v>
      </c>
      <c r="M4987" s="2" t="s">
        <v>3369</v>
      </c>
      <c r="N4987" s="2" t="s">
        <v>3360</v>
      </c>
      <c r="O4987" s="55"/>
      <c r="AB4987" s="2" t="s">
        <v>164</v>
      </c>
      <c r="AC4987" s="2" t="s">
        <v>3361</v>
      </c>
      <c r="AD4987" s="2" t="s">
        <v>7973</v>
      </c>
      <c r="AE4987" s="2" t="s">
        <v>3363</v>
      </c>
      <c r="AF4987" s="93"/>
      <c r="AG4987" s="2" t="s">
        <v>3364</v>
      </c>
      <c r="AH4987" s="2" t="s">
        <v>3365</v>
      </c>
      <c r="AI4987" s="2">
        <v>0.0</v>
      </c>
      <c r="AJ4987" s="96">
        <v>6.863105751114724E-5</v>
      </c>
      <c r="AK4987" s="96">
        <v>0.0</v>
      </c>
      <c r="AL4987" s="105"/>
      <c r="AM4987" s="2" t="s">
        <v>8042</v>
      </c>
    </row>
    <row r="4988">
      <c r="A4988" s="54">
        <v>45994.0</v>
      </c>
      <c r="B4988" s="54">
        <v>45995.0</v>
      </c>
      <c r="C4988" s="2" t="s">
        <v>1937</v>
      </c>
      <c r="D4988" s="2" t="s">
        <v>146</v>
      </c>
      <c r="E4988" s="2" t="s">
        <v>148</v>
      </c>
      <c r="F4988" s="53">
        <v>0.0</v>
      </c>
      <c r="G4988" s="53">
        <v>0.0</v>
      </c>
      <c r="H4988" s="53">
        <v>0.0</v>
      </c>
      <c r="I4988" s="53">
        <v>0.0</v>
      </c>
      <c r="J4988" s="53">
        <v>0.008128484719032023</v>
      </c>
      <c r="K4988" s="2" t="s">
        <v>196</v>
      </c>
      <c r="L4988" s="53">
        <v>1.0</v>
      </c>
      <c r="M4988" s="2" t="s">
        <v>3369</v>
      </c>
      <c r="N4988" s="2" t="s">
        <v>3360</v>
      </c>
      <c r="O4988" s="55"/>
      <c r="AB4988" s="2" t="s">
        <v>164</v>
      </c>
      <c r="AC4988" s="2" t="s">
        <v>3361</v>
      </c>
      <c r="AD4988" s="2" t="s">
        <v>7973</v>
      </c>
      <c r="AE4988" s="2" t="s">
        <v>3363</v>
      </c>
      <c r="AF4988" s="93"/>
      <c r="AG4988" s="2" t="s">
        <v>3364</v>
      </c>
      <c r="AH4988" s="2" t="s">
        <v>3365</v>
      </c>
      <c r="AI4988" s="2">
        <v>0.0</v>
      </c>
      <c r="AJ4988" s="96">
        <v>6.607226382753711E-5</v>
      </c>
      <c r="AK4988" s="96">
        <v>0.0</v>
      </c>
      <c r="AL4988" s="105"/>
      <c r="AM4988" s="2" t="s">
        <v>8043</v>
      </c>
    </row>
    <row r="4989">
      <c r="A4989" s="54">
        <v>45995.0</v>
      </c>
      <c r="B4989" s="54">
        <v>45996.0</v>
      </c>
      <c r="C4989" s="2" t="s">
        <v>1937</v>
      </c>
      <c r="D4989" s="2" t="s">
        <v>146</v>
      </c>
      <c r="E4989" s="2" t="s">
        <v>196</v>
      </c>
      <c r="F4989" s="53">
        <v>0.125</v>
      </c>
      <c r="G4989" s="53">
        <v>0.1111111111111111</v>
      </c>
      <c r="H4989" s="53">
        <v>0.1111111111111111</v>
      </c>
      <c r="I4989" s="53">
        <v>0.1111111111111111</v>
      </c>
      <c r="J4989" s="53">
        <v>0.06926234562837376</v>
      </c>
      <c r="K4989" s="2" t="s">
        <v>196</v>
      </c>
      <c r="L4989" s="53">
        <v>1.0</v>
      </c>
      <c r="M4989" s="2" t="s">
        <v>3369</v>
      </c>
      <c r="N4989" s="2" t="s">
        <v>3360</v>
      </c>
      <c r="O4989" s="55"/>
      <c r="AB4989" s="2" t="s">
        <v>164</v>
      </c>
      <c r="AC4989" s="2" t="s">
        <v>3361</v>
      </c>
      <c r="AD4989" s="2" t="s">
        <v>7973</v>
      </c>
      <c r="AE4989" s="2" t="s">
        <v>3363</v>
      </c>
      <c r="AF4989" s="93"/>
      <c r="AG4989" s="2" t="s">
        <v>3364</v>
      </c>
      <c r="AH4989" s="2" t="s">
        <v>3365</v>
      </c>
      <c r="AI4989" s="2">
        <v>0.0</v>
      </c>
      <c r="AJ4989" s="96">
        <v>0.0047972725219443055</v>
      </c>
      <c r="AK4989" s="96">
        <v>0.012345679012345678</v>
      </c>
      <c r="AL4989" s="105"/>
      <c r="AM4989" s="2" t="s">
        <v>8044</v>
      </c>
    </row>
    <row r="4990">
      <c r="A4990" s="54">
        <v>45996.0</v>
      </c>
      <c r="B4990" s="54">
        <v>45997.0</v>
      </c>
      <c r="C4990" s="2" t="s">
        <v>1937</v>
      </c>
      <c r="D4990" s="2" t="s">
        <v>146</v>
      </c>
      <c r="E4990" s="2" t="s">
        <v>288</v>
      </c>
      <c r="F4990" s="53">
        <v>0.0</v>
      </c>
      <c r="G4990" s="53">
        <v>0.0</v>
      </c>
      <c r="H4990" s="53">
        <v>0.0</v>
      </c>
      <c r="I4990" s="53">
        <v>0.0</v>
      </c>
      <c r="J4990" s="53">
        <v>0.007830343804474145</v>
      </c>
      <c r="K4990" s="2" t="s">
        <v>196</v>
      </c>
      <c r="L4990" s="53">
        <v>1.0</v>
      </c>
      <c r="M4990" s="2" t="s">
        <v>3369</v>
      </c>
      <c r="N4990" s="2" t="s">
        <v>3360</v>
      </c>
      <c r="O4990" s="55"/>
      <c r="AB4990" s="2" t="s">
        <v>164</v>
      </c>
      <c r="AC4990" s="2" t="s">
        <v>3361</v>
      </c>
      <c r="AD4990" s="2" t="s">
        <v>7973</v>
      </c>
      <c r="AE4990" s="2" t="s">
        <v>3363</v>
      </c>
      <c r="AF4990" s="93"/>
      <c r="AG4990" s="2" t="s">
        <v>3364</v>
      </c>
      <c r="AH4990" s="2" t="s">
        <v>3365</v>
      </c>
      <c r="AI4990" s="2">
        <v>0.0</v>
      </c>
      <c r="AJ4990" s="96">
        <v>6.131428409626663E-5</v>
      </c>
      <c r="AK4990" s="96">
        <v>0.0</v>
      </c>
      <c r="AL4990" s="105"/>
      <c r="AM4990" s="2" t="s">
        <v>8045</v>
      </c>
    </row>
    <row r="4991">
      <c r="A4991" s="54">
        <v>45997.0</v>
      </c>
      <c r="B4991" s="54">
        <v>45998.0</v>
      </c>
      <c r="C4991" s="2" t="s">
        <v>1937</v>
      </c>
      <c r="D4991" s="2" t="s">
        <v>146</v>
      </c>
      <c r="E4991" s="2" t="s">
        <v>256</v>
      </c>
      <c r="F4991" s="53">
        <v>0.0</v>
      </c>
      <c r="G4991" s="53">
        <v>0.0</v>
      </c>
      <c r="H4991" s="53">
        <v>0.0</v>
      </c>
      <c r="I4991" s="53">
        <v>0.0</v>
      </c>
      <c r="J4991" s="53">
        <v>0.007687719523847638</v>
      </c>
      <c r="K4991" s="2" t="s">
        <v>196</v>
      </c>
      <c r="L4991" s="53">
        <v>1.0</v>
      </c>
      <c r="M4991" s="2" t="s">
        <v>3369</v>
      </c>
      <c r="N4991" s="2" t="s">
        <v>3360</v>
      </c>
      <c r="O4991" s="55"/>
      <c r="AB4991" s="2" t="s">
        <v>164</v>
      </c>
      <c r="AC4991" s="2" t="s">
        <v>3361</v>
      </c>
      <c r="AD4991" s="2" t="s">
        <v>7973</v>
      </c>
      <c r="AE4991" s="2" t="s">
        <v>3363</v>
      </c>
      <c r="AF4991" s="93"/>
      <c r="AG4991" s="2" t="s">
        <v>3364</v>
      </c>
      <c r="AH4991" s="2" t="s">
        <v>3365</v>
      </c>
      <c r="AI4991" s="2">
        <v>0.0</v>
      </c>
      <c r="AJ4991" s="96">
        <v>5.9101031477348155E-5</v>
      </c>
      <c r="AK4991" s="96">
        <v>0.0</v>
      </c>
      <c r="AL4991" s="105"/>
      <c r="AM4991" s="2" t="s">
        <v>8046</v>
      </c>
    </row>
    <row r="4992">
      <c r="A4992" s="54">
        <v>45998.0</v>
      </c>
      <c r="B4992" s="54">
        <v>45999.0</v>
      </c>
      <c r="C4992" s="2" t="s">
        <v>1937</v>
      </c>
      <c r="D4992" s="2" t="s">
        <v>146</v>
      </c>
      <c r="E4992" s="2" t="s">
        <v>180</v>
      </c>
      <c r="F4992" s="53">
        <v>0.0</v>
      </c>
      <c r="G4992" s="53">
        <v>0.0</v>
      </c>
      <c r="H4992" s="53">
        <v>0.0</v>
      </c>
      <c r="I4992" s="53">
        <v>0.0</v>
      </c>
      <c r="J4992" s="53">
        <v>0.007549153839994948</v>
      </c>
      <c r="K4992" s="2" t="s">
        <v>196</v>
      </c>
      <c r="L4992" s="53">
        <v>1.0</v>
      </c>
      <c r="M4992" s="2" t="s">
        <v>3369</v>
      </c>
      <c r="N4992" s="2" t="s">
        <v>3360</v>
      </c>
      <c r="O4992" s="55"/>
      <c r="AB4992" s="2" t="s">
        <v>164</v>
      </c>
      <c r="AC4992" s="2" t="s">
        <v>3361</v>
      </c>
      <c r="AD4992" s="2" t="s">
        <v>7973</v>
      </c>
      <c r="AE4992" s="2" t="s">
        <v>3363</v>
      </c>
      <c r="AF4992" s="93"/>
      <c r="AG4992" s="2" t="s">
        <v>3364</v>
      </c>
      <c r="AH4992" s="2" t="s">
        <v>3365</v>
      </c>
      <c r="AI4992" s="2">
        <v>0.0</v>
      </c>
      <c r="AJ4992" s="96">
        <v>5.698972369991047E-5</v>
      </c>
      <c r="AK4992" s="96">
        <v>0.0</v>
      </c>
      <c r="AL4992" s="105"/>
      <c r="AM4992" s="2" t="s">
        <v>8047</v>
      </c>
    </row>
    <row r="4993">
      <c r="A4993" s="54">
        <v>45999.0</v>
      </c>
      <c r="B4993" s="54">
        <v>46000.0</v>
      </c>
      <c r="C4993" s="2" t="s">
        <v>1937</v>
      </c>
      <c r="D4993" s="2" t="s">
        <v>146</v>
      </c>
      <c r="E4993" s="2" t="s">
        <v>208</v>
      </c>
      <c r="F4993" s="53">
        <v>0.0</v>
      </c>
      <c r="G4993" s="53">
        <v>0.0</v>
      </c>
      <c r="H4993" s="53">
        <v>0.0</v>
      </c>
      <c r="I4993" s="53">
        <v>0.0</v>
      </c>
      <c r="J4993" s="53">
        <v>0.007414479880775204</v>
      </c>
      <c r="K4993" s="2" t="s">
        <v>196</v>
      </c>
      <c r="L4993" s="53">
        <v>1.0</v>
      </c>
      <c r="M4993" s="2" t="s">
        <v>3369</v>
      </c>
      <c r="N4993" s="2" t="s">
        <v>3360</v>
      </c>
      <c r="O4993" s="55"/>
      <c r="AB4993" s="2" t="s">
        <v>164</v>
      </c>
      <c r="AC4993" s="2" t="s">
        <v>3361</v>
      </c>
      <c r="AD4993" s="2" t="s">
        <v>7973</v>
      </c>
      <c r="AE4993" s="2" t="s">
        <v>3363</v>
      </c>
      <c r="AF4993" s="93"/>
      <c r="AG4993" s="2" t="s">
        <v>3364</v>
      </c>
      <c r="AH4993" s="2" t="s">
        <v>3365</v>
      </c>
      <c r="AI4993" s="2">
        <v>0.0</v>
      </c>
      <c r="AJ4993" s="96">
        <v>5.4974511902420286E-5</v>
      </c>
      <c r="AK4993" s="96">
        <v>0.0</v>
      </c>
      <c r="AL4993" s="105"/>
      <c r="AM4993" s="2" t="s">
        <v>8048</v>
      </c>
    </row>
    <row r="4994">
      <c r="A4994" s="54">
        <v>46000.0</v>
      </c>
      <c r="B4994" s="54">
        <v>46001.0</v>
      </c>
      <c r="C4994" s="2" t="s">
        <v>1937</v>
      </c>
      <c r="D4994" s="2" t="s">
        <v>146</v>
      </c>
      <c r="E4994" s="2" t="s">
        <v>303</v>
      </c>
      <c r="F4994" s="53">
        <v>0.0</v>
      </c>
      <c r="G4994" s="53">
        <v>0.0</v>
      </c>
      <c r="H4994" s="53">
        <v>0.0</v>
      </c>
      <c r="I4994" s="53">
        <v>0.0</v>
      </c>
      <c r="J4994" s="53">
        <v>0.007283539793134005</v>
      </c>
      <c r="K4994" s="2" t="s">
        <v>196</v>
      </c>
      <c r="L4994" s="53">
        <v>1.0</v>
      </c>
      <c r="M4994" s="2" t="s">
        <v>3369</v>
      </c>
      <c r="N4994" s="2" t="s">
        <v>3360</v>
      </c>
      <c r="O4994" s="55"/>
      <c r="AB4994" s="2" t="s">
        <v>164</v>
      </c>
      <c r="AC4994" s="2" t="s">
        <v>3361</v>
      </c>
      <c r="AD4994" s="2" t="s">
        <v>7973</v>
      </c>
      <c r="AE4994" s="2" t="s">
        <v>3363</v>
      </c>
      <c r="AF4994" s="93"/>
      <c r="AG4994" s="2" t="s">
        <v>3364</v>
      </c>
      <c r="AH4994" s="2" t="s">
        <v>3365</v>
      </c>
      <c r="AI4994" s="2">
        <v>0.0</v>
      </c>
      <c r="AJ4994" s="96">
        <v>5.3049951918166545E-5</v>
      </c>
      <c r="AK4994" s="96">
        <v>0.0</v>
      </c>
      <c r="AL4994" s="105"/>
      <c r="AM4994" s="2" t="s">
        <v>8049</v>
      </c>
    </row>
    <row r="4995">
      <c r="A4995" s="54">
        <v>46001.0</v>
      </c>
      <c r="B4995" s="54">
        <v>46002.0</v>
      </c>
      <c r="C4995" s="2" t="s">
        <v>1937</v>
      </c>
      <c r="D4995" s="2" t="s">
        <v>146</v>
      </c>
      <c r="E4995" s="2" t="s">
        <v>148</v>
      </c>
      <c r="F4995" s="53">
        <v>0.0</v>
      </c>
      <c r="G4995" s="53">
        <v>0.0</v>
      </c>
      <c r="H4995" s="53">
        <v>0.0</v>
      </c>
      <c r="I4995" s="53">
        <v>0.0</v>
      </c>
      <c r="J4995" s="53">
        <v>0.007156184141834234</v>
      </c>
      <c r="K4995" s="2" t="s">
        <v>196</v>
      </c>
      <c r="L4995" s="53">
        <v>1.0</v>
      </c>
      <c r="M4995" s="2" t="s">
        <v>3369</v>
      </c>
      <c r="N4995" s="2" t="s">
        <v>3360</v>
      </c>
      <c r="O4995" s="55"/>
      <c r="AB4995" s="2" t="s">
        <v>164</v>
      </c>
      <c r="AC4995" s="2" t="s">
        <v>3361</v>
      </c>
      <c r="AD4995" s="2" t="s">
        <v>7973</v>
      </c>
      <c r="AE4995" s="2" t="s">
        <v>3363</v>
      </c>
      <c r="AF4995" s="93"/>
      <c r="AG4995" s="2" t="s">
        <v>3364</v>
      </c>
      <c r="AH4995" s="2" t="s">
        <v>3365</v>
      </c>
      <c r="AI4995" s="2">
        <v>0.0</v>
      </c>
      <c r="AJ4995" s="96">
        <v>5.121097147183977E-5</v>
      </c>
      <c r="AK4995" s="96">
        <v>0.0</v>
      </c>
      <c r="AL4995" s="105"/>
      <c r="AM4995" s="2" t="s">
        <v>8050</v>
      </c>
    </row>
    <row r="4996">
      <c r="A4996" s="54">
        <v>46002.0</v>
      </c>
      <c r="B4996" s="54">
        <v>46003.0</v>
      </c>
      <c r="C4996" s="2" t="s">
        <v>1937</v>
      </c>
      <c r="D4996" s="2" t="s">
        <v>146</v>
      </c>
      <c r="E4996" s="2" t="s">
        <v>196</v>
      </c>
      <c r="F4996" s="53">
        <v>0.125</v>
      </c>
      <c r="G4996" s="53">
        <v>0.1</v>
      </c>
      <c r="H4996" s="53">
        <v>0.1</v>
      </c>
      <c r="I4996" s="53">
        <v>0.1</v>
      </c>
      <c r="J4996" s="53">
        <v>0.06059911501006677</v>
      </c>
      <c r="K4996" s="2" t="s">
        <v>196</v>
      </c>
      <c r="L4996" s="53">
        <v>1.0</v>
      </c>
      <c r="M4996" s="2" t="s">
        <v>3369</v>
      </c>
      <c r="N4996" s="2" t="s">
        <v>3360</v>
      </c>
      <c r="O4996" s="55"/>
      <c r="AB4996" s="2" t="s">
        <v>164</v>
      </c>
      <c r="AC4996" s="2" t="s">
        <v>3361</v>
      </c>
      <c r="AD4996" s="2" t="s">
        <v>7973</v>
      </c>
      <c r="AE4996" s="2" t="s">
        <v>3363</v>
      </c>
      <c r="AF4996" s="93"/>
      <c r="AG4996" s="2" t="s">
        <v>3364</v>
      </c>
      <c r="AH4996" s="2" t="s">
        <v>3365</v>
      </c>
      <c r="AI4996" s="2">
        <v>0.0</v>
      </c>
      <c r="AJ4996" s="96">
        <v>0.0036722527400032995</v>
      </c>
      <c r="AK4996" s="96">
        <v>0.010000000000000002</v>
      </c>
      <c r="AL4996" s="105"/>
      <c r="AM4996" s="2" t="s">
        <v>8051</v>
      </c>
    </row>
    <row r="4997">
      <c r="A4997" s="54">
        <v>46003.0</v>
      </c>
      <c r="B4997" s="54">
        <v>46004.0</v>
      </c>
      <c r="C4997" s="2" t="s">
        <v>1937</v>
      </c>
      <c r="D4997" s="2" t="s">
        <v>146</v>
      </c>
      <c r="E4997" s="2" t="s">
        <v>288</v>
      </c>
      <c r="F4997" s="53">
        <v>0.0</v>
      </c>
      <c r="G4997" s="53">
        <v>0.0</v>
      </c>
      <c r="H4997" s="53">
        <v>0.0</v>
      </c>
      <c r="I4997" s="53">
        <v>0.0</v>
      </c>
      <c r="J4997" s="53">
        <v>0.006911667216747064</v>
      </c>
      <c r="K4997" s="2" t="s">
        <v>196</v>
      </c>
      <c r="L4997" s="53">
        <v>1.0</v>
      </c>
      <c r="M4997" s="2" t="s">
        <v>3369</v>
      </c>
      <c r="N4997" s="2" t="s">
        <v>3360</v>
      </c>
      <c r="O4997" s="55"/>
      <c r="AB4997" s="2" t="s">
        <v>164</v>
      </c>
      <c r="AC4997" s="2" t="s">
        <v>3361</v>
      </c>
      <c r="AD4997" s="2" t="s">
        <v>7973</v>
      </c>
      <c r="AE4997" s="2" t="s">
        <v>3363</v>
      </c>
      <c r="AF4997" s="93"/>
      <c r="AG4997" s="2" t="s">
        <v>3364</v>
      </c>
      <c r="AH4997" s="2" t="s">
        <v>3365</v>
      </c>
      <c r="AI4997" s="2">
        <v>0.0</v>
      </c>
      <c r="AJ4997" s="96">
        <v>4.7771143715056105E-5</v>
      </c>
      <c r="AK4997" s="96">
        <v>0.0</v>
      </c>
      <c r="AL4997" s="105"/>
      <c r="AM4997" s="2" t="s">
        <v>8052</v>
      </c>
    </row>
    <row r="4998">
      <c r="A4998" s="54">
        <v>46004.0</v>
      </c>
      <c r="B4998" s="54">
        <v>46005.0</v>
      </c>
      <c r="C4998" s="2" t="s">
        <v>1937</v>
      </c>
      <c r="D4998" s="2" t="s">
        <v>146</v>
      </c>
      <c r="E4998" s="2" t="s">
        <v>256</v>
      </c>
      <c r="F4998" s="53">
        <v>0.0</v>
      </c>
      <c r="G4998" s="53">
        <v>0.0</v>
      </c>
      <c r="H4998" s="53">
        <v>0.0</v>
      </c>
      <c r="I4998" s="53">
        <v>0.0</v>
      </c>
      <c r="J4998" s="53">
        <v>0.006794244389260965</v>
      </c>
      <c r="K4998" s="2" t="s">
        <v>196</v>
      </c>
      <c r="L4998" s="53">
        <v>1.0</v>
      </c>
      <c r="M4998" s="2" t="s">
        <v>3369</v>
      </c>
      <c r="N4998" s="2" t="s">
        <v>3360</v>
      </c>
      <c r="O4998" s="55"/>
      <c r="AB4998" s="2" t="s">
        <v>164</v>
      </c>
      <c r="AC4998" s="2" t="s">
        <v>3361</v>
      </c>
      <c r="AD4998" s="2" t="s">
        <v>7973</v>
      </c>
      <c r="AE4998" s="2" t="s">
        <v>3363</v>
      </c>
      <c r="AF4998" s="93"/>
      <c r="AG4998" s="2" t="s">
        <v>3364</v>
      </c>
      <c r="AH4998" s="2" t="s">
        <v>3365</v>
      </c>
      <c r="AI4998" s="2">
        <v>0.0</v>
      </c>
      <c r="AJ4998" s="96">
        <v>4.616175682100411E-5</v>
      </c>
      <c r="AK4998" s="96">
        <v>0.0</v>
      </c>
      <c r="AL4998" s="105"/>
      <c r="AM4998" s="2" t="s">
        <v>8053</v>
      </c>
    </row>
    <row r="4999">
      <c r="A4999" s="54">
        <v>46005.0</v>
      </c>
      <c r="B4999" s="54">
        <v>46006.0</v>
      </c>
      <c r="C4999" s="2" t="s">
        <v>1937</v>
      </c>
      <c r="D4999" s="2" t="s">
        <v>146</v>
      </c>
      <c r="E4999" s="2" t="s">
        <v>180</v>
      </c>
      <c r="F4999" s="53">
        <v>0.0</v>
      </c>
      <c r="G4999" s="53">
        <v>0.0</v>
      </c>
      <c r="H4999" s="53">
        <v>0.0</v>
      </c>
      <c r="I4999" s="53">
        <v>0.0</v>
      </c>
      <c r="J4999" s="53">
        <v>0.006679881983785702</v>
      </c>
      <c r="K4999" s="2" t="s">
        <v>196</v>
      </c>
      <c r="L4999" s="53">
        <v>1.0</v>
      </c>
      <c r="M4999" s="2" t="s">
        <v>3369</v>
      </c>
      <c r="N4999" s="2" t="s">
        <v>3360</v>
      </c>
      <c r="O4999" s="55"/>
      <c r="AB4999" s="2" t="s">
        <v>164</v>
      </c>
      <c r="AC4999" s="2" t="s">
        <v>3361</v>
      </c>
      <c r="AD4999" s="2" t="s">
        <v>7973</v>
      </c>
      <c r="AE4999" s="2" t="s">
        <v>3363</v>
      </c>
      <c r="AF4999" s="93"/>
      <c r="AG4999" s="2" t="s">
        <v>3364</v>
      </c>
      <c r="AH4999" s="2" t="s">
        <v>3365</v>
      </c>
      <c r="AI4999" s="2">
        <v>0.0</v>
      </c>
      <c r="AJ4999" s="96">
        <v>4.4620823317304804E-5</v>
      </c>
      <c r="AK4999" s="96">
        <v>0.0</v>
      </c>
      <c r="AL4999" s="105"/>
      <c r="AM4999" s="2" t="s">
        <v>8054</v>
      </c>
    </row>
    <row r="5000">
      <c r="A5000" s="54">
        <v>46006.0</v>
      </c>
      <c r="B5000" s="54">
        <v>46007.0</v>
      </c>
      <c r="C5000" s="2" t="s">
        <v>1937</v>
      </c>
      <c r="D5000" s="2" t="s">
        <v>146</v>
      </c>
      <c r="E5000" s="2" t="s">
        <v>208</v>
      </c>
      <c r="F5000" s="53">
        <v>0.0</v>
      </c>
      <c r="G5000" s="53">
        <v>0.0</v>
      </c>
      <c r="H5000" s="53">
        <v>0.0</v>
      </c>
      <c r="I5000" s="53">
        <v>0.0</v>
      </c>
      <c r="J5000" s="53">
        <v>0.006568465154447041</v>
      </c>
      <c r="K5000" s="2" t="s">
        <v>196</v>
      </c>
      <c r="L5000" s="53">
        <v>1.0</v>
      </c>
      <c r="M5000" s="2" t="s">
        <v>3369</v>
      </c>
      <c r="N5000" s="2" t="s">
        <v>3360</v>
      </c>
      <c r="O5000" s="55"/>
      <c r="AB5000" s="2" t="s">
        <v>164</v>
      </c>
      <c r="AC5000" s="2" t="s">
        <v>3361</v>
      </c>
      <c r="AD5000" s="2" t="s">
        <v>7973</v>
      </c>
      <c r="AE5000" s="2" t="s">
        <v>3363</v>
      </c>
      <c r="AF5000" s="93"/>
      <c r="AG5000" s="2" t="s">
        <v>3364</v>
      </c>
      <c r="AH5000" s="2" t="s">
        <v>3365</v>
      </c>
      <c r="AI5000" s="2">
        <v>0.0</v>
      </c>
      <c r="AJ5000" s="96">
        <v>4.314473448518499E-5</v>
      </c>
      <c r="AK5000" s="96">
        <v>0.0</v>
      </c>
      <c r="AL5000" s="105"/>
      <c r="AM5000" s="2" t="s">
        <v>8055</v>
      </c>
    </row>
    <row r="5001">
      <c r="A5001" s="54">
        <v>46007.0</v>
      </c>
      <c r="B5001" s="54">
        <v>46008.0</v>
      </c>
      <c r="C5001" s="2" t="s">
        <v>1937</v>
      </c>
      <c r="D5001" s="2" t="s">
        <v>146</v>
      </c>
      <c r="E5001" s="2" t="s">
        <v>303</v>
      </c>
      <c r="F5001" s="53">
        <v>0.0</v>
      </c>
      <c r="G5001" s="53">
        <v>0.0</v>
      </c>
      <c r="H5001" s="53">
        <v>0.0</v>
      </c>
      <c r="I5001" s="53">
        <v>0.0</v>
      </c>
      <c r="J5001" s="53">
        <v>0.006459884725853398</v>
      </c>
      <c r="K5001" s="2" t="s">
        <v>196</v>
      </c>
      <c r="L5001" s="53">
        <v>1.0</v>
      </c>
      <c r="M5001" s="2" t="s">
        <v>3369</v>
      </c>
      <c r="N5001" s="2" t="s">
        <v>3360</v>
      </c>
      <c r="O5001" s="55"/>
      <c r="AB5001" s="2" t="s">
        <v>164</v>
      </c>
      <c r="AC5001" s="2" t="s">
        <v>3361</v>
      </c>
      <c r="AD5001" s="2" t="s">
        <v>7973</v>
      </c>
      <c r="AE5001" s="2" t="s">
        <v>3363</v>
      </c>
      <c r="AF5001" s="93"/>
      <c r="AG5001" s="2" t="s">
        <v>3364</v>
      </c>
      <c r="AH5001" s="2" t="s">
        <v>3365</v>
      </c>
      <c r="AI5001" s="2">
        <v>0.0</v>
      </c>
      <c r="AJ5001" s="96">
        <v>4.1730110671314034E-5</v>
      </c>
      <c r="AK5001" s="96">
        <v>0.0</v>
      </c>
      <c r="AL5001" s="105"/>
      <c r="AM5001" s="2" t="s">
        <v>8056</v>
      </c>
    </row>
    <row r="5002">
      <c r="A5002" s="54">
        <v>46008.0</v>
      </c>
      <c r="B5002" s="54">
        <v>46009.0</v>
      </c>
      <c r="C5002" s="2" t="s">
        <v>1937</v>
      </c>
      <c r="D5002" s="2" t="s">
        <v>146</v>
      </c>
      <c r="E5002" s="2" t="s">
        <v>148</v>
      </c>
      <c r="F5002" s="53">
        <v>0.0</v>
      </c>
      <c r="G5002" s="53">
        <v>0.0</v>
      </c>
      <c r="H5002" s="53">
        <v>0.0</v>
      </c>
      <c r="I5002" s="53">
        <v>0.0</v>
      </c>
      <c r="J5002" s="53">
        <v>0.006354036847337911</v>
      </c>
      <c r="K5002" s="2" t="s">
        <v>196</v>
      </c>
      <c r="L5002" s="53">
        <v>1.0</v>
      </c>
      <c r="M5002" s="2" t="s">
        <v>3369</v>
      </c>
      <c r="N5002" s="2" t="s">
        <v>3360</v>
      </c>
      <c r="O5002" s="55"/>
      <c r="AB5002" s="2" t="s">
        <v>164</v>
      </c>
      <c r="AC5002" s="2" t="s">
        <v>3361</v>
      </c>
      <c r="AD5002" s="2" t="s">
        <v>7973</v>
      </c>
      <c r="AE5002" s="2" t="s">
        <v>3363</v>
      </c>
      <c r="AF5002" s="93"/>
      <c r="AG5002" s="2" t="s">
        <v>3364</v>
      </c>
      <c r="AH5002" s="2" t="s">
        <v>3365</v>
      </c>
      <c r="AI5002" s="2">
        <v>0.0</v>
      </c>
      <c r="AJ5002" s="96">
        <v>4.0373784257327904E-5</v>
      </c>
      <c r="AK5002" s="96">
        <v>0.0</v>
      </c>
      <c r="AL5002" s="105"/>
      <c r="AM5002" s="2" t="s">
        <v>8057</v>
      </c>
    </row>
    <row r="5003">
      <c r="A5003" s="54">
        <v>46009.0</v>
      </c>
      <c r="B5003" s="54">
        <v>46010.0</v>
      </c>
      <c r="C5003" s="2" t="s">
        <v>1937</v>
      </c>
      <c r="D5003" s="2" t="s">
        <v>146</v>
      </c>
      <c r="E5003" s="2" t="s">
        <v>196</v>
      </c>
      <c r="F5003" s="53">
        <v>0.125</v>
      </c>
      <c r="G5003" s="53">
        <v>0.09090909090909091</v>
      </c>
      <c r="H5003" s="53">
        <v>0.09090909090909091</v>
      </c>
      <c r="I5003" s="53">
        <v>0.09090909090909091</v>
      </c>
      <c r="J5003" s="53">
        <v>0.05353306294614858</v>
      </c>
      <c r="K5003" s="2" t="s">
        <v>196</v>
      </c>
      <c r="L5003" s="53">
        <v>1.0</v>
      </c>
      <c r="M5003" s="2" t="s">
        <v>3369</v>
      </c>
      <c r="N5003" s="2" t="s">
        <v>3360</v>
      </c>
      <c r="O5003" s="55"/>
      <c r="AB5003" s="2" t="s">
        <v>164</v>
      </c>
      <c r="AC5003" s="2" t="s">
        <v>3361</v>
      </c>
      <c r="AD5003" s="2" t="s">
        <v>7973</v>
      </c>
      <c r="AE5003" s="2" t="s">
        <v>3363</v>
      </c>
      <c r="AF5003" s="93"/>
      <c r="AG5003" s="2" t="s">
        <v>3364</v>
      </c>
      <c r="AH5003" s="2" t="s">
        <v>3365</v>
      </c>
      <c r="AI5003" s="2">
        <v>0.0</v>
      </c>
      <c r="AJ5003" s="96">
        <v>0.002865788828396306</v>
      </c>
      <c r="AK5003" s="96">
        <v>0.008264462809917356</v>
      </c>
      <c r="AL5003" s="105"/>
      <c r="AM5003" s="2" t="s">
        <v>8058</v>
      </c>
    </row>
    <row r="5004">
      <c r="A5004" s="54">
        <v>46010.0</v>
      </c>
      <c r="B5004" s="54">
        <v>46011.0</v>
      </c>
      <c r="C5004" s="2" t="s">
        <v>1937</v>
      </c>
      <c r="D5004" s="2" t="s">
        <v>146</v>
      </c>
      <c r="E5004" s="2" t="s">
        <v>288</v>
      </c>
      <c r="F5004" s="53">
        <v>0.0</v>
      </c>
      <c r="G5004" s="53">
        <v>0.0</v>
      </c>
      <c r="H5004" s="53">
        <v>0.0</v>
      </c>
      <c r="I5004" s="53">
        <v>0.0</v>
      </c>
      <c r="J5004" s="53">
        <v>0.006150148059829149</v>
      </c>
      <c r="K5004" s="2" t="s">
        <v>196</v>
      </c>
      <c r="L5004" s="53">
        <v>1.0</v>
      </c>
      <c r="M5004" s="2" t="s">
        <v>3369</v>
      </c>
      <c r="N5004" s="2" t="s">
        <v>3360</v>
      </c>
      <c r="O5004" s="55"/>
      <c r="AB5004" s="2" t="s">
        <v>164</v>
      </c>
      <c r="AC5004" s="2" t="s">
        <v>3361</v>
      </c>
      <c r="AD5004" s="2" t="s">
        <v>7973</v>
      </c>
      <c r="AE5004" s="2" t="s">
        <v>3363</v>
      </c>
      <c r="AF5004" s="93"/>
      <c r="AG5004" s="2" t="s">
        <v>3364</v>
      </c>
      <c r="AH5004" s="2" t="s">
        <v>3365</v>
      </c>
      <c r="AI5004" s="2">
        <v>0.0</v>
      </c>
      <c r="AJ5004" s="96">
        <v>3.782432115782024E-5</v>
      </c>
      <c r="AK5004" s="96">
        <v>0.0</v>
      </c>
      <c r="AL5004" s="105"/>
      <c r="AM5004" s="2" t="s">
        <v>8059</v>
      </c>
    </row>
    <row r="5005">
      <c r="A5005" s="54">
        <v>46011.0</v>
      </c>
      <c r="B5005" s="54">
        <v>46012.0</v>
      </c>
      <c r="C5005" s="2" t="s">
        <v>1937</v>
      </c>
      <c r="D5005" s="2" t="s">
        <v>146</v>
      </c>
      <c r="E5005" s="2" t="s">
        <v>256</v>
      </c>
      <c r="F5005" s="53">
        <v>0.0</v>
      </c>
      <c r="G5005" s="53">
        <v>0.0</v>
      </c>
      <c r="H5005" s="53">
        <v>0.0</v>
      </c>
      <c r="I5005" s="53">
        <v>0.0</v>
      </c>
      <c r="J5005" s="53">
        <v>0.006051923298927251</v>
      </c>
      <c r="K5005" s="2" t="s">
        <v>196</v>
      </c>
      <c r="L5005" s="53">
        <v>1.0</v>
      </c>
      <c r="M5005" s="2" t="s">
        <v>3369</v>
      </c>
      <c r="N5005" s="2" t="s">
        <v>3360</v>
      </c>
      <c r="O5005" s="55"/>
      <c r="AB5005" s="2" t="s">
        <v>164</v>
      </c>
      <c r="AC5005" s="2" t="s">
        <v>3361</v>
      </c>
      <c r="AD5005" s="2" t="s">
        <v>7973</v>
      </c>
      <c r="AE5005" s="2" t="s">
        <v>3363</v>
      </c>
      <c r="AF5005" s="93"/>
      <c r="AG5005" s="2" t="s">
        <v>3364</v>
      </c>
      <c r="AH5005" s="2" t="s">
        <v>3365</v>
      </c>
      <c r="AI5005" s="2">
        <v>0.0</v>
      </c>
      <c r="AJ5005" s="96">
        <v>3.66257756160985E-5</v>
      </c>
      <c r="AK5005" s="96">
        <v>0.0</v>
      </c>
      <c r="AL5005" s="105"/>
      <c r="AM5005" s="2" t="s">
        <v>8060</v>
      </c>
    </row>
    <row r="5006">
      <c r="A5006" s="54">
        <v>46012.0</v>
      </c>
      <c r="B5006" s="54">
        <v>46013.0</v>
      </c>
      <c r="C5006" s="2" t="s">
        <v>1937</v>
      </c>
      <c r="D5006" s="2" t="s">
        <v>146</v>
      </c>
      <c r="E5006" s="2" t="s">
        <v>180</v>
      </c>
      <c r="F5006" s="53">
        <v>0.0</v>
      </c>
      <c r="G5006" s="53">
        <v>0.0</v>
      </c>
      <c r="H5006" s="53">
        <v>0.0</v>
      </c>
      <c r="I5006" s="53">
        <v>0.0</v>
      </c>
      <c r="J5006" s="53">
        <v>0.005956062849946203</v>
      </c>
      <c r="K5006" s="2" t="s">
        <v>196</v>
      </c>
      <c r="L5006" s="53">
        <v>1.0</v>
      </c>
      <c r="M5006" s="2" t="s">
        <v>3369</v>
      </c>
      <c r="N5006" s="2" t="s">
        <v>3360</v>
      </c>
      <c r="O5006" s="55"/>
      <c r="AB5006" s="2" t="s">
        <v>164</v>
      </c>
      <c r="AC5006" s="2" t="s">
        <v>3361</v>
      </c>
      <c r="AD5006" s="2" t="s">
        <v>7973</v>
      </c>
      <c r="AE5006" s="2" t="s">
        <v>3363</v>
      </c>
      <c r="AF5006" s="93"/>
      <c r="AG5006" s="2" t="s">
        <v>3364</v>
      </c>
      <c r="AH5006" s="2" t="s">
        <v>3365</v>
      </c>
      <c r="AI5006" s="2">
        <v>0.0</v>
      </c>
      <c r="AJ5006" s="96">
        <v>3.547468467250928E-5</v>
      </c>
      <c r="AK5006" s="96">
        <v>0.0</v>
      </c>
      <c r="AL5006" s="105"/>
      <c r="AM5006" s="2" t="s">
        <v>8061</v>
      </c>
    </row>
    <row r="5007">
      <c r="A5007" s="54">
        <v>46013.0</v>
      </c>
      <c r="B5007" s="54">
        <v>46014.0</v>
      </c>
      <c r="C5007" s="2" t="s">
        <v>1937</v>
      </c>
      <c r="D5007" s="2" t="s">
        <v>146</v>
      </c>
      <c r="E5007" s="2" t="s">
        <v>208</v>
      </c>
      <c r="F5007" s="53">
        <v>0.0</v>
      </c>
      <c r="G5007" s="53">
        <v>0.0</v>
      </c>
      <c r="H5007" s="53">
        <v>0.0</v>
      </c>
      <c r="I5007" s="53">
        <v>0.0</v>
      </c>
      <c r="J5007" s="53">
        <v>0.0058624851053587675</v>
      </c>
      <c r="K5007" s="2" t="s">
        <v>196</v>
      </c>
      <c r="L5007" s="53">
        <v>1.0</v>
      </c>
      <c r="M5007" s="2" t="s">
        <v>3369</v>
      </c>
      <c r="N5007" s="2" t="s">
        <v>3360</v>
      </c>
      <c r="O5007" s="55"/>
      <c r="AB5007" s="2" t="s">
        <v>164</v>
      </c>
      <c r="AC5007" s="2" t="s">
        <v>3361</v>
      </c>
      <c r="AD5007" s="2" t="s">
        <v>7973</v>
      </c>
      <c r="AE5007" s="2" t="s">
        <v>3363</v>
      </c>
      <c r="AF5007" s="93"/>
      <c r="AG5007" s="2" t="s">
        <v>3364</v>
      </c>
      <c r="AH5007" s="2" t="s">
        <v>3365</v>
      </c>
      <c r="AI5007" s="2">
        <v>0.0</v>
      </c>
      <c r="AJ5007" s="96">
        <v>3.4368731610553396E-5</v>
      </c>
      <c r="AK5007" s="96">
        <v>0.0</v>
      </c>
      <c r="AL5007" s="105"/>
      <c r="AM5007" s="2" t="s">
        <v>8062</v>
      </c>
    </row>
    <row r="5008">
      <c r="A5008" s="54">
        <v>46014.0</v>
      </c>
      <c r="B5008" s="54">
        <v>46015.0</v>
      </c>
      <c r="C5008" s="2" t="s">
        <v>1937</v>
      </c>
      <c r="D5008" s="2" t="s">
        <v>146</v>
      </c>
      <c r="E5008" s="2" t="s">
        <v>303</v>
      </c>
      <c r="F5008" s="53">
        <v>0.0</v>
      </c>
      <c r="G5008" s="53">
        <v>0.0</v>
      </c>
      <c r="H5008" s="53">
        <v>0.0</v>
      </c>
      <c r="I5008" s="53">
        <v>0.0</v>
      </c>
      <c r="J5008" s="53">
        <v>0.005771112166246838</v>
      </c>
      <c r="K5008" s="2" t="s">
        <v>196</v>
      </c>
      <c r="L5008" s="53">
        <v>1.0</v>
      </c>
      <c r="M5008" s="2" t="s">
        <v>3369</v>
      </c>
      <c r="N5008" s="2" t="s">
        <v>3360</v>
      </c>
      <c r="O5008" s="55"/>
      <c r="AB5008" s="2" t="s">
        <v>164</v>
      </c>
      <c r="AC5008" s="2" t="s">
        <v>3361</v>
      </c>
      <c r="AD5008" s="2" t="s">
        <v>7973</v>
      </c>
      <c r="AE5008" s="2" t="s">
        <v>3363</v>
      </c>
      <c r="AF5008" s="93"/>
      <c r="AG5008" s="2" t="s">
        <v>3364</v>
      </c>
      <c r="AH5008" s="2" t="s">
        <v>3365</v>
      </c>
      <c r="AI5008" s="2">
        <v>0.0</v>
      </c>
      <c r="AJ5008" s="96">
        <v>3.3305735635402264E-5</v>
      </c>
      <c r="AK5008" s="96">
        <v>0.0</v>
      </c>
      <c r="AL5008" s="105"/>
      <c r="AM5008" s="2" t="s">
        <v>8063</v>
      </c>
    </row>
    <row r="5009">
      <c r="A5009" s="54">
        <v>46015.0</v>
      </c>
      <c r="B5009" s="54">
        <v>46016.0</v>
      </c>
      <c r="C5009" s="2" t="s">
        <v>1937</v>
      </c>
      <c r="D5009" s="2" t="s">
        <v>146</v>
      </c>
      <c r="E5009" s="2" t="s">
        <v>148</v>
      </c>
      <c r="F5009" s="53">
        <v>0.0</v>
      </c>
      <c r="G5009" s="53">
        <v>0.0</v>
      </c>
      <c r="H5009" s="53">
        <v>0.0</v>
      </c>
      <c r="I5009" s="53">
        <v>0.0</v>
      </c>
      <c r="J5009" s="53">
        <v>0.00568186963395577</v>
      </c>
      <c r="K5009" s="2" t="s">
        <v>196</v>
      </c>
      <c r="L5009" s="53">
        <v>1.0</v>
      </c>
      <c r="M5009" s="2" t="s">
        <v>3369</v>
      </c>
      <c r="N5009" s="2" t="s">
        <v>3360</v>
      </c>
      <c r="O5009" s="55"/>
      <c r="AB5009" s="2" t="s">
        <v>164</v>
      </c>
      <c r="AC5009" s="2" t="s">
        <v>3361</v>
      </c>
      <c r="AD5009" s="2" t="s">
        <v>7973</v>
      </c>
      <c r="AE5009" s="2" t="s">
        <v>3363</v>
      </c>
      <c r="AF5009" s="93"/>
      <c r="AG5009" s="2" t="s">
        <v>3364</v>
      </c>
      <c r="AH5009" s="2" t="s">
        <v>3365</v>
      </c>
      <c r="AI5009" s="2">
        <v>0.0</v>
      </c>
      <c r="AJ5009" s="96">
        <v>3.2283642537268674E-5</v>
      </c>
      <c r="AK5009" s="96">
        <v>0.0</v>
      </c>
      <c r="AL5009" s="105"/>
      <c r="AM5009" s="2" t="s">
        <v>8064</v>
      </c>
    </row>
    <row r="5010">
      <c r="A5010" s="54">
        <v>46016.0</v>
      </c>
      <c r="B5010" s="54">
        <v>46017.0</v>
      </c>
      <c r="C5010" s="2" t="s">
        <v>1937</v>
      </c>
      <c r="D5010" s="2" t="s">
        <v>146</v>
      </c>
      <c r="E5010" s="2" t="s">
        <v>196</v>
      </c>
      <c r="F5010" s="53">
        <v>0.125</v>
      </c>
      <c r="G5010" s="53">
        <v>0.08333333333333333</v>
      </c>
      <c r="H5010" s="53">
        <v>0.08333333333333333</v>
      </c>
      <c r="I5010" s="53">
        <v>0.08333333333333333</v>
      </c>
      <c r="J5010" s="53">
        <v>0.04766742648921086</v>
      </c>
      <c r="K5010" s="2" t="s">
        <v>196</v>
      </c>
      <c r="L5010" s="53">
        <v>1.0</v>
      </c>
      <c r="M5010" s="2" t="s">
        <v>3369</v>
      </c>
      <c r="N5010" s="2" t="s">
        <v>3360</v>
      </c>
      <c r="O5010" s="55"/>
      <c r="AB5010" s="2" t="s">
        <v>164</v>
      </c>
      <c r="AC5010" s="2" t="s">
        <v>3361</v>
      </c>
      <c r="AD5010" s="2" t="s">
        <v>7973</v>
      </c>
      <c r="AE5010" s="2" t="s">
        <v>3363</v>
      </c>
      <c r="AF5010" s="93"/>
      <c r="AG5010" s="2" t="s">
        <v>3364</v>
      </c>
      <c r="AH5010" s="2" t="s">
        <v>3365</v>
      </c>
      <c r="AI5010" s="2">
        <v>0.0</v>
      </c>
      <c r="AJ5010" s="96">
        <v>0.002272183548104321</v>
      </c>
      <c r="AK5010" s="96">
        <v>0.006944444444444444</v>
      </c>
      <c r="AL5010" s="105"/>
      <c r="AM5010" s="2" t="s">
        <v>8065</v>
      </c>
    </row>
    <row r="5011">
      <c r="A5011" s="54">
        <v>46017.0</v>
      </c>
      <c r="B5011" s="54">
        <v>46018.0</v>
      </c>
      <c r="C5011" s="2" t="s">
        <v>1937</v>
      </c>
      <c r="D5011" s="2" t="s">
        <v>146</v>
      </c>
      <c r="E5011" s="2" t="s">
        <v>288</v>
      </c>
      <c r="F5011" s="53">
        <v>0.0</v>
      </c>
      <c r="G5011" s="53">
        <v>0.0</v>
      </c>
      <c r="H5011" s="53">
        <v>0.0</v>
      </c>
      <c r="I5011" s="53">
        <v>0.0</v>
      </c>
      <c r="J5011" s="53">
        <v>0.005509494542620689</v>
      </c>
      <c r="K5011" s="2" t="s">
        <v>196</v>
      </c>
      <c r="L5011" s="53">
        <v>1.0</v>
      </c>
      <c r="M5011" s="2" t="s">
        <v>3369</v>
      </c>
      <c r="N5011" s="2" t="s">
        <v>3360</v>
      </c>
      <c r="O5011" s="55"/>
      <c r="AB5011" s="2" t="s">
        <v>164</v>
      </c>
      <c r="AC5011" s="2" t="s">
        <v>3361</v>
      </c>
      <c r="AD5011" s="2" t="s">
        <v>7973</v>
      </c>
      <c r="AE5011" s="2" t="s">
        <v>3363</v>
      </c>
      <c r="AF5011" s="93"/>
      <c r="AG5011" s="2" t="s">
        <v>3364</v>
      </c>
      <c r="AH5011" s="2" t="s">
        <v>3365</v>
      </c>
      <c r="AI5011" s="2">
        <v>0.0</v>
      </c>
      <c r="AJ5011" s="96">
        <v>3.0354530115167154E-5</v>
      </c>
      <c r="AK5011" s="96">
        <v>0.0</v>
      </c>
      <c r="AL5011" s="105"/>
      <c r="AM5011" s="2" t="s">
        <v>8066</v>
      </c>
    </row>
    <row r="5012">
      <c r="A5012" s="54">
        <v>46018.0</v>
      </c>
      <c r="B5012" s="54">
        <v>46019.0</v>
      </c>
      <c r="C5012" s="2" t="s">
        <v>1937</v>
      </c>
      <c r="D5012" s="2" t="s">
        <v>146</v>
      </c>
      <c r="E5012" s="2" t="s">
        <v>256</v>
      </c>
      <c r="F5012" s="53">
        <v>0.0</v>
      </c>
      <c r="G5012" s="53">
        <v>0.0</v>
      </c>
      <c r="H5012" s="53">
        <v>0.0</v>
      </c>
      <c r="I5012" s="53">
        <v>0.0</v>
      </c>
      <c r="J5012" s="53">
        <v>0.005426229000612325</v>
      </c>
      <c r="K5012" s="2" t="s">
        <v>196</v>
      </c>
      <c r="L5012" s="53">
        <v>1.0</v>
      </c>
      <c r="M5012" s="2" t="s">
        <v>3369</v>
      </c>
      <c r="N5012" s="2" t="s">
        <v>3360</v>
      </c>
      <c r="O5012" s="55"/>
      <c r="AB5012" s="2" t="s">
        <v>164</v>
      </c>
      <c r="AC5012" s="2" t="s">
        <v>3361</v>
      </c>
      <c r="AD5012" s="2" t="s">
        <v>7973</v>
      </c>
      <c r="AE5012" s="2" t="s">
        <v>3363</v>
      </c>
      <c r="AF5012" s="93"/>
      <c r="AG5012" s="2" t="s">
        <v>3364</v>
      </c>
      <c r="AH5012" s="2" t="s">
        <v>3365</v>
      </c>
      <c r="AI5012" s="2">
        <v>0.0</v>
      </c>
      <c r="AJ5012" s="96">
        <v>2.944396116708623E-5</v>
      </c>
      <c r="AK5012" s="96">
        <v>0.0</v>
      </c>
      <c r="AL5012" s="105"/>
      <c r="AM5012" s="2" t="s">
        <v>8067</v>
      </c>
    </row>
    <row r="5013">
      <c r="A5013" s="54">
        <v>46019.0</v>
      </c>
      <c r="B5013" s="54">
        <v>46020.0</v>
      </c>
      <c r="C5013" s="2" t="s">
        <v>1937</v>
      </c>
      <c r="D5013" s="2" t="s">
        <v>146</v>
      </c>
      <c r="E5013" s="2" t="s">
        <v>180</v>
      </c>
      <c r="F5013" s="53">
        <v>0.0</v>
      </c>
      <c r="G5013" s="53">
        <v>0.0</v>
      </c>
      <c r="H5013" s="53">
        <v>0.0</v>
      </c>
      <c r="I5013" s="53">
        <v>0.0</v>
      </c>
      <c r="J5013" s="53">
        <v>0.005344827570872533</v>
      </c>
      <c r="K5013" s="2" t="s">
        <v>196</v>
      </c>
      <c r="L5013" s="53">
        <v>1.0</v>
      </c>
      <c r="M5013" s="2" t="s">
        <v>3369</v>
      </c>
      <c r="N5013" s="2" t="s">
        <v>3360</v>
      </c>
      <c r="O5013" s="55"/>
      <c r="AB5013" s="2" t="s">
        <v>164</v>
      </c>
      <c r="AC5013" s="2" t="s">
        <v>3361</v>
      </c>
      <c r="AD5013" s="2" t="s">
        <v>7973</v>
      </c>
      <c r="AE5013" s="2" t="s">
        <v>3363</v>
      </c>
      <c r="AF5013" s="93"/>
      <c r="AG5013" s="2" t="s">
        <v>3364</v>
      </c>
      <c r="AH5013" s="2" t="s">
        <v>3365</v>
      </c>
      <c r="AI5013" s="2">
        <v>0.0</v>
      </c>
      <c r="AJ5013" s="96">
        <v>2.8567181762359185E-5</v>
      </c>
      <c r="AK5013" s="96">
        <v>0.0</v>
      </c>
      <c r="AL5013" s="105"/>
      <c r="AM5013" s="2" t="s">
        <v>8068</v>
      </c>
    </row>
    <row r="5014">
      <c r="A5014" s="54">
        <v>46020.0</v>
      </c>
      <c r="B5014" s="54">
        <v>46021.0</v>
      </c>
      <c r="C5014" s="2" t="s">
        <v>1937</v>
      </c>
      <c r="D5014" s="2" t="s">
        <v>146</v>
      </c>
      <c r="E5014" s="2" t="s">
        <v>208</v>
      </c>
      <c r="F5014" s="53">
        <v>0.0</v>
      </c>
      <c r="G5014" s="53">
        <v>0.0</v>
      </c>
      <c r="H5014" s="53">
        <v>0.0</v>
      </c>
      <c r="I5014" s="53">
        <v>0.0</v>
      </c>
      <c r="J5014" s="53">
        <v>0.005265230681513518</v>
      </c>
      <c r="K5014" s="2" t="s">
        <v>196</v>
      </c>
      <c r="L5014" s="53">
        <v>1.0</v>
      </c>
      <c r="M5014" s="2" t="s">
        <v>3369</v>
      </c>
      <c r="N5014" s="2" t="s">
        <v>3360</v>
      </c>
      <c r="O5014" s="55"/>
      <c r="AB5014" s="2" t="s">
        <v>164</v>
      </c>
      <c r="AC5014" s="2" t="s">
        <v>3361</v>
      </c>
      <c r="AD5014" s="2" t="s">
        <v>7973</v>
      </c>
      <c r="AE5014" s="2" t="s">
        <v>3363</v>
      </c>
      <c r="AF5014" s="93"/>
      <c r="AG5014" s="2" t="s">
        <v>3364</v>
      </c>
      <c r="AH5014" s="2" t="s">
        <v>3365</v>
      </c>
      <c r="AI5014" s="2">
        <v>0.0</v>
      </c>
      <c r="AJ5014" s="96">
        <v>2.77226541295513E-5</v>
      </c>
      <c r="AK5014" s="96">
        <v>0.0</v>
      </c>
      <c r="AL5014" s="105"/>
      <c r="AM5014" s="2" t="s">
        <v>8069</v>
      </c>
    </row>
    <row r="5015">
      <c r="A5015" s="54">
        <v>46021.0</v>
      </c>
      <c r="B5015" s="54">
        <v>46022.0</v>
      </c>
      <c r="C5015" s="2" t="s">
        <v>1937</v>
      </c>
      <c r="D5015" s="2" t="s">
        <v>146</v>
      </c>
      <c r="E5015" s="2" t="s">
        <v>303</v>
      </c>
      <c r="F5015" s="53">
        <v>0.0</v>
      </c>
      <c r="G5015" s="53">
        <v>0.0</v>
      </c>
      <c r="H5015" s="53">
        <v>0.0</v>
      </c>
      <c r="I5015" s="53">
        <v>0.0</v>
      </c>
      <c r="J5015" s="53">
        <v>0.005187381268195571</v>
      </c>
      <c r="K5015" s="2" t="s">
        <v>196</v>
      </c>
      <c r="L5015" s="53">
        <v>1.0</v>
      </c>
      <c r="M5015" s="2" t="s">
        <v>3369</v>
      </c>
      <c r="N5015" s="2" t="s">
        <v>3360</v>
      </c>
      <c r="O5015" s="55"/>
      <c r="AB5015" s="2" t="s">
        <v>164</v>
      </c>
      <c r="AC5015" s="2" t="s">
        <v>3361</v>
      </c>
      <c r="AD5015" s="2" t="s">
        <v>7973</v>
      </c>
      <c r="AE5015" s="2" t="s">
        <v>3363</v>
      </c>
      <c r="AF5015" s="93"/>
      <c r="AG5015" s="2" t="s">
        <v>3364</v>
      </c>
      <c r="AH5015" s="2" t="s">
        <v>3365</v>
      </c>
      <c r="AI5015" s="2">
        <v>0.0</v>
      </c>
      <c r="AJ5015" s="96">
        <v>2.6908924421626294E-5</v>
      </c>
      <c r="AK5015" s="96">
        <v>0.0</v>
      </c>
      <c r="AL5015" s="105"/>
      <c r="AM5015" s="2" t="s">
        <v>8070</v>
      </c>
    </row>
    <row r="5016">
      <c r="A5016" s="54">
        <v>46022.0</v>
      </c>
      <c r="B5016" s="54">
        <v>46023.0</v>
      </c>
      <c r="C5016" s="2" t="s">
        <v>1937</v>
      </c>
      <c r="D5016" s="2" t="s">
        <v>146</v>
      </c>
      <c r="E5016" s="2" t="s">
        <v>148</v>
      </c>
      <c r="F5016" s="53">
        <v>0.0</v>
      </c>
      <c r="G5016" s="53">
        <v>0.0</v>
      </c>
      <c r="H5016" s="53">
        <v>0.0</v>
      </c>
      <c r="I5016" s="53">
        <v>0.0</v>
      </c>
      <c r="J5016" s="53">
        <v>0.005111224643528729</v>
      </c>
      <c r="K5016" s="2" t="s">
        <v>196</v>
      </c>
      <c r="L5016" s="53">
        <v>1.0</v>
      </c>
      <c r="M5016" s="2" t="s">
        <v>3369</v>
      </c>
      <c r="N5016" s="2" t="s">
        <v>3360</v>
      </c>
      <c r="O5016" s="55"/>
      <c r="AB5016" s="2" t="s">
        <v>164</v>
      </c>
      <c r="AC5016" s="2" t="s">
        <v>3361</v>
      </c>
      <c r="AD5016" s="2" t="s">
        <v>7973</v>
      </c>
      <c r="AE5016" s="2" t="s">
        <v>3363</v>
      </c>
      <c r="AF5016" s="93"/>
      <c r="AG5016" s="2" t="s">
        <v>3364</v>
      </c>
      <c r="AH5016" s="2" t="s">
        <v>3365</v>
      </c>
      <c r="AI5016" s="2">
        <v>0.0</v>
      </c>
      <c r="AJ5016" s="96">
        <v>2.612461735661538E-5</v>
      </c>
      <c r="AK5016" s="96">
        <v>0.0</v>
      </c>
      <c r="AL5016" s="105"/>
      <c r="AM5016" s="2" t="s">
        <v>8071</v>
      </c>
    </row>
    <row r="5017">
      <c r="A5017" s="54">
        <v>46023.0</v>
      </c>
      <c r="B5017" s="54">
        <v>46024.0</v>
      </c>
      <c r="C5017" s="2" t="s">
        <v>1937</v>
      </c>
      <c r="D5017" s="2" t="s">
        <v>146</v>
      </c>
      <c r="E5017" s="2" t="s">
        <v>196</v>
      </c>
      <c r="F5017" s="53">
        <v>0.125</v>
      </c>
      <c r="G5017" s="53">
        <v>0.08333333333333333</v>
      </c>
      <c r="H5017" s="53">
        <v>0.07692307692307693</v>
      </c>
      <c r="I5017" s="53">
        <v>0.07692307692307693</v>
      </c>
      <c r="J5017" s="53">
        <v>0.04272678177985625</v>
      </c>
      <c r="K5017" s="2" t="s">
        <v>196</v>
      </c>
      <c r="L5017" s="53">
        <v>1.0</v>
      </c>
      <c r="M5017" s="2" t="s">
        <v>3369</v>
      </c>
      <c r="N5017" s="2" t="s">
        <v>3360</v>
      </c>
      <c r="O5017" s="55"/>
      <c r="AB5017" s="2" t="s">
        <v>164</v>
      </c>
      <c r="AC5017" s="2" t="s">
        <v>3361</v>
      </c>
      <c r="AD5017" s="2" t="s">
        <v>7973</v>
      </c>
      <c r="AE5017" s="2" t="s">
        <v>3363</v>
      </c>
      <c r="AF5017" s="93"/>
      <c r="AG5017" s="2" t="s">
        <v>3364</v>
      </c>
      <c r="AH5017" s="2" t="s">
        <v>3365</v>
      </c>
      <c r="AI5017" s="2">
        <v>0.0</v>
      </c>
      <c r="AJ5017" s="96">
        <v>0.0018255778812634558</v>
      </c>
      <c r="AK5017" s="96">
        <v>0.00591715976331361</v>
      </c>
      <c r="AL5017" s="105"/>
      <c r="AM5017" s="2" t="s">
        <v>8072</v>
      </c>
    </row>
    <row r="5018">
      <c r="A5018" s="54">
        <v>46024.0</v>
      </c>
      <c r="B5018" s="54">
        <v>46025.0</v>
      </c>
      <c r="C5018" s="2" t="s">
        <v>1937</v>
      </c>
      <c r="D5018" s="2" t="s">
        <v>146</v>
      </c>
      <c r="E5018" s="2" t="s">
        <v>288</v>
      </c>
      <c r="F5018" s="53">
        <v>0.0</v>
      </c>
      <c r="G5018" s="53">
        <v>0.0</v>
      </c>
      <c r="H5018" s="53">
        <v>0.0</v>
      </c>
      <c r="I5018" s="53">
        <v>0.0</v>
      </c>
      <c r="J5018" s="53">
        <v>0.004963782167718017</v>
      </c>
      <c r="K5018" s="2" t="s">
        <v>196</v>
      </c>
      <c r="L5018" s="53">
        <v>1.0</v>
      </c>
      <c r="M5018" s="2" t="s">
        <v>3369</v>
      </c>
      <c r="N5018" s="2" t="s">
        <v>3360</v>
      </c>
      <c r="O5018" s="55"/>
      <c r="AB5018" s="2" t="s">
        <v>164</v>
      </c>
      <c r="AC5018" s="2" t="s">
        <v>3361</v>
      </c>
      <c r="AD5018" s="2" t="s">
        <v>7973</v>
      </c>
      <c r="AE5018" s="2" t="s">
        <v>3363</v>
      </c>
      <c r="AF5018" s="93"/>
      <c r="AG5018" s="2" t="s">
        <v>3364</v>
      </c>
      <c r="AH5018" s="2" t="s">
        <v>3365</v>
      </c>
      <c r="AI5018" s="2">
        <v>0.0</v>
      </c>
      <c r="AJ5018" s="96">
        <v>2.4639133408555378E-5</v>
      </c>
      <c r="AK5018" s="96">
        <v>0.0</v>
      </c>
      <c r="AL5018" s="105"/>
      <c r="AM5018" s="2" t="s">
        <v>8073</v>
      </c>
    </row>
    <row r="5019">
      <c r="A5019" s="54">
        <v>46025.0</v>
      </c>
      <c r="B5019" s="54">
        <v>46026.0</v>
      </c>
      <c r="C5019" s="2" t="s">
        <v>1937</v>
      </c>
      <c r="D5019" s="2" t="s">
        <v>146</v>
      </c>
      <c r="E5019" s="2" t="s">
        <v>256</v>
      </c>
      <c r="F5019" s="53">
        <v>0.0</v>
      </c>
      <c r="G5019" s="53">
        <v>0.0</v>
      </c>
      <c r="H5019" s="53">
        <v>0.0</v>
      </c>
      <c r="I5019" s="53">
        <v>0.0</v>
      </c>
      <c r="J5019" s="53">
        <v>0.0048923977608381335</v>
      </c>
      <c r="K5019" s="2" t="s">
        <v>196</v>
      </c>
      <c r="L5019" s="53">
        <v>1.0</v>
      </c>
      <c r="M5019" s="2" t="s">
        <v>3369</v>
      </c>
      <c r="N5019" s="2" t="s">
        <v>3360</v>
      </c>
      <c r="O5019" s="55"/>
      <c r="AB5019" s="2" t="s">
        <v>164</v>
      </c>
      <c r="AC5019" s="2" t="s">
        <v>3361</v>
      </c>
      <c r="AD5019" s="2" t="s">
        <v>7973</v>
      </c>
      <c r="AE5019" s="2" t="s">
        <v>3363</v>
      </c>
      <c r="AF5019" s="93"/>
      <c r="AG5019" s="2" t="s">
        <v>3364</v>
      </c>
      <c r="AH5019" s="2" t="s">
        <v>3365</v>
      </c>
      <c r="AI5019" s="2">
        <v>0.0</v>
      </c>
      <c r="AJ5019" s="96">
        <v>2.3935555850253982E-5</v>
      </c>
      <c r="AK5019" s="96">
        <v>0.0</v>
      </c>
      <c r="AL5019" s="105"/>
      <c r="AM5019" s="2" t="s">
        <v>8074</v>
      </c>
    </row>
    <row r="5020">
      <c r="A5020" s="54">
        <v>46026.0</v>
      </c>
      <c r="B5020" s="54">
        <v>46027.0</v>
      </c>
      <c r="C5020" s="2" t="s">
        <v>1937</v>
      </c>
      <c r="D5020" s="2" t="s">
        <v>146</v>
      </c>
      <c r="E5020" s="2" t="s">
        <v>180</v>
      </c>
      <c r="F5020" s="53">
        <v>0.0</v>
      </c>
      <c r="G5020" s="53">
        <v>0.0</v>
      </c>
      <c r="H5020" s="53">
        <v>0.0</v>
      </c>
      <c r="I5020" s="53">
        <v>0.0</v>
      </c>
      <c r="J5020" s="53">
        <v>0.004822508821524296</v>
      </c>
      <c r="K5020" s="2" t="s">
        <v>196</v>
      </c>
      <c r="L5020" s="53">
        <v>1.0</v>
      </c>
      <c r="M5020" s="2" t="s">
        <v>3369</v>
      </c>
      <c r="N5020" s="2" t="s">
        <v>3360</v>
      </c>
      <c r="O5020" s="55"/>
      <c r="AB5020" s="2" t="s">
        <v>164</v>
      </c>
      <c r="AC5020" s="2" t="s">
        <v>3361</v>
      </c>
      <c r="AD5020" s="2" t="s">
        <v>7973</v>
      </c>
      <c r="AE5020" s="2" t="s">
        <v>3363</v>
      </c>
      <c r="AF5020" s="93"/>
      <c r="AG5020" s="2" t="s">
        <v>3364</v>
      </c>
      <c r="AH5020" s="2" t="s">
        <v>3365</v>
      </c>
      <c r="AI5020" s="2">
        <v>0.0</v>
      </c>
      <c r="AJ5020" s="96">
        <v>2.3256591333679657E-5</v>
      </c>
      <c r="AK5020" s="96">
        <v>0.0</v>
      </c>
      <c r="AL5020" s="105"/>
      <c r="AM5020" s="2" t="s">
        <v>8075</v>
      </c>
    </row>
    <row r="5021">
      <c r="A5021" s="54">
        <v>46027.0</v>
      </c>
      <c r="B5021" s="54">
        <v>46028.0</v>
      </c>
      <c r="C5021" s="2" t="s">
        <v>1937</v>
      </c>
      <c r="D5021" s="2" t="s">
        <v>146</v>
      </c>
      <c r="E5021" s="2" t="s">
        <v>208</v>
      </c>
      <c r="F5021" s="53">
        <v>0.0</v>
      </c>
      <c r="G5021" s="53">
        <v>0.0</v>
      </c>
      <c r="H5021" s="53">
        <v>0.0</v>
      </c>
      <c r="I5021" s="53">
        <v>0.0</v>
      </c>
      <c r="J5021" s="53">
        <v>0.004754070851654124</v>
      </c>
      <c r="K5021" s="2" t="s">
        <v>196</v>
      </c>
      <c r="L5021" s="53">
        <v>1.0</v>
      </c>
      <c r="M5021" s="2" t="s">
        <v>3369</v>
      </c>
      <c r="N5021" s="2" t="s">
        <v>3360</v>
      </c>
      <c r="O5021" s="55"/>
      <c r="AB5021" s="2" t="s">
        <v>164</v>
      </c>
      <c r="AC5021" s="2" t="s">
        <v>3361</v>
      </c>
      <c r="AD5021" s="2" t="s">
        <v>7973</v>
      </c>
      <c r="AE5021" s="2" t="s">
        <v>3363</v>
      </c>
      <c r="AF5021" s="93"/>
      <c r="AG5021" s="2" t="s">
        <v>3364</v>
      </c>
      <c r="AH5021" s="2" t="s">
        <v>3365</v>
      </c>
      <c r="AI5021" s="2">
        <v>0.0</v>
      </c>
      <c r="AJ5021" s="96">
        <v>2.260118966254737E-5</v>
      </c>
      <c r="AK5021" s="96">
        <v>0.0</v>
      </c>
      <c r="AL5021" s="105"/>
      <c r="AM5021" s="2" t="s">
        <v>8076</v>
      </c>
    </row>
    <row r="5022">
      <c r="A5022" s="54">
        <v>46028.0</v>
      </c>
      <c r="B5022" s="54">
        <v>46029.0</v>
      </c>
      <c r="C5022" s="2" t="s">
        <v>1937</v>
      </c>
      <c r="D5022" s="2" t="s">
        <v>146</v>
      </c>
      <c r="E5022" s="2" t="s">
        <v>303</v>
      </c>
      <c r="F5022" s="53">
        <v>0.0</v>
      </c>
      <c r="G5022" s="53">
        <v>0.0</v>
      </c>
      <c r="H5022" s="53">
        <v>0.0</v>
      </c>
      <c r="I5022" s="53">
        <v>0.0</v>
      </c>
      <c r="J5022" s="53">
        <v>0.004687041097459639</v>
      </c>
      <c r="K5022" s="2" t="s">
        <v>196</v>
      </c>
      <c r="L5022" s="53">
        <v>1.0</v>
      </c>
      <c r="M5022" s="2" t="s">
        <v>3369</v>
      </c>
      <c r="N5022" s="2" t="s">
        <v>3360</v>
      </c>
      <c r="O5022" s="55"/>
      <c r="AB5022" s="2" t="s">
        <v>164</v>
      </c>
      <c r="AC5022" s="2" t="s">
        <v>3361</v>
      </c>
      <c r="AD5022" s="2" t="s">
        <v>7973</v>
      </c>
      <c r="AE5022" s="2" t="s">
        <v>3363</v>
      </c>
      <c r="AF5022" s="93"/>
      <c r="AG5022" s="2" t="s">
        <v>3364</v>
      </c>
      <c r="AH5022" s="2" t="s">
        <v>3365</v>
      </c>
      <c r="AI5022" s="2">
        <v>0.0</v>
      </c>
      <c r="AJ5022" s="96">
        <v>2.1968354249275656E-5</v>
      </c>
      <c r="AK5022" s="96">
        <v>0.0</v>
      </c>
      <c r="AL5022" s="105"/>
      <c r="AM5022" s="2" t="s">
        <v>8077</v>
      </c>
    </row>
    <row r="5023">
      <c r="A5023" s="54">
        <v>46029.0</v>
      </c>
      <c r="B5023" s="54">
        <v>46030.0</v>
      </c>
      <c r="C5023" s="2" t="s">
        <v>1937</v>
      </c>
      <c r="D5023" s="2" t="s">
        <v>146</v>
      </c>
      <c r="E5023" s="2" t="s">
        <v>148</v>
      </c>
      <c r="F5023" s="53">
        <v>0.0</v>
      </c>
      <c r="G5023" s="53">
        <v>0.0</v>
      </c>
      <c r="H5023" s="53">
        <v>0.0</v>
      </c>
      <c r="I5023" s="53">
        <v>0.0</v>
      </c>
      <c r="J5023" s="53">
        <v>0.004621378464852934</v>
      </c>
      <c r="K5023" s="2" t="s">
        <v>196</v>
      </c>
      <c r="L5023" s="53">
        <v>1.0</v>
      </c>
      <c r="M5023" s="2" t="s">
        <v>3369</v>
      </c>
      <c r="N5023" s="2" t="s">
        <v>3360</v>
      </c>
      <c r="O5023" s="55"/>
      <c r="AB5023" s="2" t="s">
        <v>164</v>
      </c>
      <c r="AC5023" s="2" t="s">
        <v>3361</v>
      </c>
      <c r="AD5023" s="2" t="s">
        <v>7973</v>
      </c>
      <c r="AE5023" s="2" t="s">
        <v>3363</v>
      </c>
      <c r="AF5023" s="93"/>
      <c r="AG5023" s="2" t="s">
        <v>3364</v>
      </c>
      <c r="AH5023" s="2" t="s">
        <v>3365</v>
      </c>
      <c r="AI5023" s="2">
        <v>0.0</v>
      </c>
      <c r="AJ5023" s="96">
        <v>2.135713891540646E-5</v>
      </c>
      <c r="AK5023" s="96">
        <v>0.0</v>
      </c>
      <c r="AL5023" s="105"/>
      <c r="AM5023" s="2" t="s">
        <v>8078</v>
      </c>
    </row>
    <row r="5024">
      <c r="A5024" s="54">
        <v>46030.0</v>
      </c>
      <c r="B5024" s="54">
        <v>46031.0</v>
      </c>
      <c r="C5024" s="2" t="s">
        <v>1937</v>
      </c>
      <c r="D5024" s="2" t="s">
        <v>146</v>
      </c>
      <c r="E5024" s="2" t="s">
        <v>196</v>
      </c>
      <c r="F5024" s="53">
        <v>0.125</v>
      </c>
      <c r="G5024" s="53">
        <v>0.08333333333333333</v>
      </c>
      <c r="H5024" s="53">
        <v>0.07142857142857142</v>
      </c>
      <c r="I5024" s="53">
        <v>0.07142857142857142</v>
      </c>
      <c r="J5024" s="53">
        <v>0.0385139360042747</v>
      </c>
      <c r="K5024" s="2" t="s">
        <v>196</v>
      </c>
      <c r="L5024" s="53">
        <v>1.0</v>
      </c>
      <c r="M5024" s="2" t="s">
        <v>3369</v>
      </c>
      <c r="N5024" s="2" t="s">
        <v>3360</v>
      </c>
      <c r="O5024" s="55"/>
      <c r="AB5024" s="2" t="s">
        <v>164</v>
      </c>
      <c r="AC5024" s="2" t="s">
        <v>3361</v>
      </c>
      <c r="AD5024" s="2" t="s">
        <v>7973</v>
      </c>
      <c r="AE5024" s="2" t="s">
        <v>3363</v>
      </c>
      <c r="AF5024" s="93"/>
      <c r="AG5024" s="2" t="s">
        <v>3364</v>
      </c>
      <c r="AH5024" s="2" t="s">
        <v>3365</v>
      </c>
      <c r="AI5024" s="2">
        <v>0.0</v>
      </c>
      <c r="AJ5024" s="96">
        <v>0.0014833232665413668</v>
      </c>
      <c r="AK5024" s="96">
        <v>0.00510204081632653</v>
      </c>
      <c r="AL5024" s="105"/>
      <c r="AM5024" s="2" t="s">
        <v>8079</v>
      </c>
    </row>
    <row r="5025">
      <c r="A5025" s="54">
        <v>46031.0</v>
      </c>
      <c r="B5025" s="54">
        <v>46032.0</v>
      </c>
      <c r="C5025" s="2" t="s">
        <v>1937</v>
      </c>
      <c r="D5025" s="2" t="s">
        <v>146</v>
      </c>
      <c r="E5025" s="2" t="s">
        <v>288</v>
      </c>
      <c r="F5025" s="53">
        <v>0.0</v>
      </c>
      <c r="G5025" s="53">
        <v>0.0</v>
      </c>
      <c r="H5025" s="53">
        <v>0.0</v>
      </c>
      <c r="I5025" s="53">
        <v>0.0</v>
      </c>
      <c r="J5025" s="53">
        <v>0.004493998012275449</v>
      </c>
      <c r="K5025" s="2" t="s">
        <v>3531</v>
      </c>
      <c r="L5025" s="53">
        <v>0.0</v>
      </c>
      <c r="M5025" s="2" t="s">
        <v>3369</v>
      </c>
      <c r="N5025" s="2" t="s">
        <v>3360</v>
      </c>
      <c r="O5025" s="55"/>
      <c r="AB5025" s="2" t="s">
        <v>164</v>
      </c>
      <c r="AC5025" s="2" t="s">
        <v>3361</v>
      </c>
      <c r="AD5025" s="2" t="s">
        <v>7973</v>
      </c>
      <c r="AE5025" s="2" t="s">
        <v>3363</v>
      </c>
      <c r="AF5025" s="93"/>
      <c r="AG5025" s="2" t="s">
        <v>3364</v>
      </c>
      <c r="AH5025" s="2" t="s">
        <v>3365</v>
      </c>
      <c r="AI5025" s="2">
        <v>0.0</v>
      </c>
      <c r="AJ5025" s="96">
        <v>2.0196018134335685E-5</v>
      </c>
      <c r="AK5025" s="96">
        <v>0.0</v>
      </c>
      <c r="AL5025" s="105"/>
      <c r="AM5025" s="2" t="s">
        <v>8080</v>
      </c>
    </row>
    <row r="5026">
      <c r="A5026" s="54">
        <v>46032.0</v>
      </c>
      <c r="B5026" s="54">
        <v>46033.0</v>
      </c>
      <c r="C5026" s="2" t="s">
        <v>1937</v>
      </c>
      <c r="D5026" s="2" t="s">
        <v>146</v>
      </c>
      <c r="E5026" s="2" t="s">
        <v>256</v>
      </c>
      <c r="F5026" s="53">
        <v>0.0</v>
      </c>
      <c r="G5026" s="53">
        <v>0.0</v>
      </c>
      <c r="H5026" s="53">
        <v>0.0</v>
      </c>
      <c r="I5026" s="53">
        <v>0.0</v>
      </c>
      <c r="J5026" s="53">
        <v>0.004432205606921836</v>
      </c>
      <c r="K5026" s="2" t="s">
        <v>3531</v>
      </c>
      <c r="L5026" s="53">
        <v>0.0</v>
      </c>
      <c r="M5026" s="2" t="s">
        <v>3369</v>
      </c>
      <c r="N5026" s="2" t="s">
        <v>3360</v>
      </c>
      <c r="O5026" s="55"/>
      <c r="AB5026" s="2" t="s">
        <v>164</v>
      </c>
      <c r="AC5026" s="2" t="s">
        <v>3361</v>
      </c>
      <c r="AD5026" s="2" t="s">
        <v>7973</v>
      </c>
      <c r="AE5026" s="2" t="s">
        <v>3363</v>
      </c>
      <c r="AF5026" s="93"/>
      <c r="AG5026" s="2" t="s">
        <v>3364</v>
      </c>
      <c r="AH5026" s="2" t="s">
        <v>3365</v>
      </c>
      <c r="AI5026" s="2">
        <v>0.0</v>
      </c>
      <c r="AJ5026" s="96">
        <v>1.9644446542029363E-5</v>
      </c>
      <c r="AK5026" s="96">
        <v>0.0</v>
      </c>
      <c r="AL5026" s="105"/>
      <c r="AM5026" s="2" t="s">
        <v>8081</v>
      </c>
    </row>
    <row r="5027">
      <c r="A5027" s="54">
        <v>46033.0</v>
      </c>
      <c r="B5027" s="54">
        <v>46034.0</v>
      </c>
      <c r="C5027" s="2" t="s">
        <v>1937</v>
      </c>
      <c r="D5027" s="2" t="s">
        <v>146</v>
      </c>
      <c r="E5027" s="2" t="s">
        <v>180</v>
      </c>
      <c r="F5027" s="53">
        <v>0.0</v>
      </c>
      <c r="G5027" s="53">
        <v>0.0</v>
      </c>
      <c r="H5027" s="53">
        <v>0.0</v>
      </c>
      <c r="I5027" s="53">
        <v>0.0</v>
      </c>
      <c r="J5027" s="53">
        <v>0.004371631014426995</v>
      </c>
      <c r="K5027" s="2" t="s">
        <v>3531</v>
      </c>
      <c r="L5027" s="53">
        <v>0.0</v>
      </c>
      <c r="M5027" s="2" t="s">
        <v>3369</v>
      </c>
      <c r="N5027" s="2" t="s">
        <v>3360</v>
      </c>
      <c r="O5027" s="55"/>
      <c r="AB5027" s="2" t="s">
        <v>164</v>
      </c>
      <c r="AC5027" s="2" t="s">
        <v>3361</v>
      </c>
      <c r="AD5027" s="2" t="s">
        <v>7973</v>
      </c>
      <c r="AE5027" s="2" t="s">
        <v>3363</v>
      </c>
      <c r="AF5027" s="93"/>
      <c r="AG5027" s="2" t="s">
        <v>3364</v>
      </c>
      <c r="AH5027" s="2" t="s">
        <v>3365</v>
      </c>
      <c r="AI5027" s="2">
        <v>0.0</v>
      </c>
      <c r="AJ5027" s="96">
        <v>1.9111157726299998E-5</v>
      </c>
      <c r="AK5027" s="96">
        <v>0.0</v>
      </c>
      <c r="AL5027" s="105"/>
      <c r="AM5027" s="2" t="s">
        <v>8082</v>
      </c>
    </row>
    <row r="5028">
      <c r="A5028" s="54">
        <v>46034.0</v>
      </c>
      <c r="B5028" s="54">
        <v>46035.0</v>
      </c>
      <c r="C5028" s="2" t="s">
        <v>1937</v>
      </c>
      <c r="D5028" s="2" t="s">
        <v>146</v>
      </c>
      <c r="E5028" s="2" t="s">
        <v>208</v>
      </c>
      <c r="F5028" s="53">
        <v>0.0</v>
      </c>
      <c r="G5028" s="53">
        <v>0.0</v>
      </c>
      <c r="H5028" s="53">
        <v>0.0</v>
      </c>
      <c r="I5028" s="53">
        <v>0.0</v>
      </c>
      <c r="J5028" s="53">
        <v>0.004312240329069452</v>
      </c>
      <c r="K5028" s="2" t="s">
        <v>3531</v>
      </c>
      <c r="L5028" s="53">
        <v>0.0</v>
      </c>
      <c r="M5028" s="2" t="s">
        <v>3369</v>
      </c>
      <c r="N5028" s="2" t="s">
        <v>3360</v>
      </c>
      <c r="O5028" s="55"/>
      <c r="AB5028" s="2" t="s">
        <v>164</v>
      </c>
      <c r="AC5028" s="2" t="s">
        <v>3361</v>
      </c>
      <c r="AD5028" s="2" t="s">
        <v>7973</v>
      </c>
      <c r="AE5028" s="2" t="s">
        <v>3363</v>
      </c>
      <c r="AF5028" s="93"/>
      <c r="AG5028" s="2" t="s">
        <v>3364</v>
      </c>
      <c r="AH5028" s="2" t="s">
        <v>3365</v>
      </c>
      <c r="AI5028" s="2">
        <v>0.0</v>
      </c>
      <c r="AJ5028" s="96">
        <v>1.859541665565302E-5</v>
      </c>
      <c r="AK5028" s="96">
        <v>0.0</v>
      </c>
      <c r="AL5028" s="105"/>
      <c r="AM5028" s="2" t="s">
        <v>8083</v>
      </c>
    </row>
    <row r="5029">
      <c r="A5029" s="54">
        <v>46035.0</v>
      </c>
      <c r="B5029" s="54">
        <v>46036.0</v>
      </c>
      <c r="C5029" s="2" t="s">
        <v>1937</v>
      </c>
      <c r="D5029" s="2" t="s">
        <v>146</v>
      </c>
      <c r="E5029" s="2" t="s">
        <v>303</v>
      </c>
      <c r="F5029" s="53">
        <v>0.0</v>
      </c>
      <c r="G5029" s="53">
        <v>0.0</v>
      </c>
      <c r="H5029" s="53">
        <v>0.0</v>
      </c>
      <c r="I5029" s="53">
        <v>0.0</v>
      </c>
      <c r="J5029" s="53">
        <v>0.004254000888768097</v>
      </c>
      <c r="K5029" s="2" t="s">
        <v>3531</v>
      </c>
      <c r="L5029" s="53">
        <v>0.0</v>
      </c>
      <c r="M5029" s="2" t="s">
        <v>3369</v>
      </c>
      <c r="N5029" s="2" t="s">
        <v>3360</v>
      </c>
      <c r="O5029" s="55"/>
      <c r="AB5029" s="2" t="s">
        <v>164</v>
      </c>
      <c r="AC5029" s="2" t="s">
        <v>3361</v>
      </c>
      <c r="AD5029" s="2" t="s">
        <v>7973</v>
      </c>
      <c r="AE5029" s="2" t="s">
        <v>3363</v>
      </c>
      <c r="AF5029" s="93"/>
      <c r="AG5029" s="2" t="s">
        <v>3364</v>
      </c>
      <c r="AH5029" s="2" t="s">
        <v>3365</v>
      </c>
      <c r="AI5029" s="2">
        <v>0.0</v>
      </c>
      <c r="AJ5029" s="96">
        <v>1.8096523561639763E-5</v>
      </c>
      <c r="AK5029" s="96">
        <v>0.0</v>
      </c>
      <c r="AL5029" s="105"/>
      <c r="AM5029" s="2" t="s">
        <v>8084</v>
      </c>
    </row>
    <row r="5030">
      <c r="A5030" s="54">
        <v>46036.0</v>
      </c>
      <c r="B5030" s="54">
        <v>46037.0</v>
      </c>
      <c r="C5030" s="2" t="s">
        <v>1937</v>
      </c>
      <c r="D5030" s="2" t="s">
        <v>146</v>
      </c>
      <c r="E5030" s="2" t="s">
        <v>148</v>
      </c>
      <c r="F5030" s="53">
        <v>0.0</v>
      </c>
      <c r="G5030" s="53">
        <v>0.0</v>
      </c>
      <c r="H5030" s="53">
        <v>0.0</v>
      </c>
      <c r="I5030" s="53">
        <v>0.0</v>
      </c>
      <c r="J5030" s="53">
        <v>0.004196881218556082</v>
      </c>
      <c r="K5030" s="2" t="s">
        <v>3531</v>
      </c>
      <c r="L5030" s="53">
        <v>0.0</v>
      </c>
      <c r="M5030" s="2" t="s">
        <v>3369</v>
      </c>
      <c r="N5030" s="2" t="s">
        <v>3360</v>
      </c>
      <c r="O5030" s="55"/>
      <c r="AB5030" s="2" t="s">
        <v>164</v>
      </c>
      <c r="AC5030" s="2" t="s">
        <v>3361</v>
      </c>
      <c r="AD5030" s="2" t="s">
        <v>7973</v>
      </c>
      <c r="AE5030" s="2" t="s">
        <v>3363</v>
      </c>
      <c r="AF5030" s="93"/>
      <c r="AG5030" s="2" t="s">
        <v>3364</v>
      </c>
      <c r="AH5030" s="2" t="s">
        <v>3365</v>
      </c>
      <c r="AI5030" s="2">
        <v>0.0</v>
      </c>
      <c r="AJ5030" s="96">
        <v>1.761381196266878E-5</v>
      </c>
      <c r="AK5030" s="96">
        <v>0.0</v>
      </c>
      <c r="AL5030" s="105"/>
      <c r="AM5030" s="2" t="s">
        <v>8085</v>
      </c>
    </row>
    <row r="5031">
      <c r="A5031" s="54">
        <v>46037.0</v>
      </c>
      <c r="B5031" s="54">
        <v>46038.0</v>
      </c>
      <c r="C5031" s="2" t="s">
        <v>1937</v>
      </c>
      <c r="D5031" s="2" t="s">
        <v>146</v>
      </c>
      <c r="E5031" s="2" t="s">
        <v>196</v>
      </c>
      <c r="F5031" s="53">
        <v>0.0</v>
      </c>
      <c r="G5031" s="53">
        <v>0.08333333333333333</v>
      </c>
      <c r="H5031" s="53">
        <v>0.06666666666666667</v>
      </c>
      <c r="I5031" s="53">
        <v>0.06666666666666667</v>
      </c>
      <c r="J5031" s="53">
        <v>0.034883982430577755</v>
      </c>
      <c r="K5031" s="2" t="s">
        <v>3531</v>
      </c>
      <c r="L5031" s="53">
        <v>0.0</v>
      </c>
      <c r="M5031" s="2" t="s">
        <v>3369</v>
      </c>
      <c r="N5031" s="2" t="s">
        <v>3360</v>
      </c>
      <c r="O5031" s="55"/>
      <c r="AB5031" s="2" t="s">
        <v>164</v>
      </c>
      <c r="AC5031" s="2" t="s">
        <v>3361</v>
      </c>
      <c r="AD5031" s="2" t="s">
        <v>7973</v>
      </c>
      <c r="AE5031" s="2" t="s">
        <v>3363</v>
      </c>
      <c r="AF5031" s="93"/>
      <c r="AG5031" s="2" t="s">
        <v>3364</v>
      </c>
      <c r="AH5031" s="2" t="s">
        <v>3365</v>
      </c>
      <c r="AI5031" s="2">
        <v>0.0</v>
      </c>
      <c r="AJ5031" s="96">
        <v>0.0012168922302168575</v>
      </c>
      <c r="AK5031" s="96">
        <v>0.0044444444444444444</v>
      </c>
      <c r="AL5031" s="105"/>
      <c r="AM5031" s="2" t="s">
        <v>8086</v>
      </c>
    </row>
    <row r="5032">
      <c r="A5032" s="54">
        <v>46038.0</v>
      </c>
      <c r="B5032" s="54">
        <v>46039.0</v>
      </c>
      <c r="C5032" s="2" t="s">
        <v>1937</v>
      </c>
      <c r="D5032" s="2" t="s">
        <v>146</v>
      </c>
      <c r="E5032" s="2" t="s">
        <v>288</v>
      </c>
      <c r="F5032" s="53">
        <v>0.0</v>
      </c>
      <c r="G5032" s="53">
        <v>0.0</v>
      </c>
      <c r="H5032" s="53">
        <v>0.0</v>
      </c>
      <c r="I5032" s="53">
        <v>0.0</v>
      </c>
      <c r="J5032" s="53">
        <v>0.004085880906144765</v>
      </c>
      <c r="K5032" s="2" t="s">
        <v>3531</v>
      </c>
      <c r="L5032" s="53">
        <v>0.0</v>
      </c>
      <c r="M5032" s="2" t="s">
        <v>3369</v>
      </c>
      <c r="N5032" s="2" t="s">
        <v>3360</v>
      </c>
      <c r="O5032" s="55"/>
      <c r="AB5032" s="2" t="s">
        <v>164</v>
      </c>
      <c r="AC5032" s="2" t="s">
        <v>3361</v>
      </c>
      <c r="AD5032" s="2" t="s">
        <v>7973</v>
      </c>
      <c r="AE5032" s="2" t="s">
        <v>3363</v>
      </c>
      <c r="AF5032" s="93"/>
      <c r="AG5032" s="2" t="s">
        <v>3364</v>
      </c>
      <c r="AH5032" s="2" t="s">
        <v>3365</v>
      </c>
      <c r="AI5032" s="2">
        <v>0.0</v>
      </c>
      <c r="AJ5032" s="96">
        <v>1.669442277919837E-5</v>
      </c>
      <c r="AK5032" s="96">
        <v>0.0</v>
      </c>
      <c r="AL5032" s="105"/>
      <c r="AM5032" s="2" t="s">
        <v>8087</v>
      </c>
    </row>
    <row r="5033">
      <c r="A5033" s="54">
        <v>46039.0</v>
      </c>
      <c r="B5033" s="54">
        <v>46040.0</v>
      </c>
      <c r="C5033" s="2" t="s">
        <v>1937</v>
      </c>
      <c r="D5033" s="2" t="s">
        <v>146</v>
      </c>
      <c r="E5033" s="2" t="s">
        <v>256</v>
      </c>
      <c r="F5033" s="53">
        <v>0.0</v>
      </c>
      <c r="G5033" s="53">
        <v>0.0</v>
      </c>
      <c r="H5033" s="53">
        <v>0.0</v>
      </c>
      <c r="I5033" s="53">
        <v>0.0</v>
      </c>
      <c r="J5033" s="53">
        <v>0.0040319427824926255</v>
      </c>
      <c r="K5033" s="2" t="s">
        <v>3531</v>
      </c>
      <c r="L5033" s="53">
        <v>0.0</v>
      </c>
      <c r="M5033" s="2" t="s">
        <v>3369</v>
      </c>
      <c r="N5033" s="2" t="s">
        <v>3360</v>
      </c>
      <c r="O5033" s="55"/>
      <c r="AB5033" s="2" t="s">
        <v>164</v>
      </c>
      <c r="AC5033" s="2" t="s">
        <v>3361</v>
      </c>
      <c r="AD5033" s="2" t="s">
        <v>7973</v>
      </c>
      <c r="AE5033" s="2" t="s">
        <v>3363</v>
      </c>
      <c r="AF5033" s="93"/>
      <c r="AG5033" s="2" t="s">
        <v>3364</v>
      </c>
      <c r="AH5033" s="2" t="s">
        <v>3365</v>
      </c>
      <c r="AI5033" s="2">
        <v>0.0</v>
      </c>
      <c r="AJ5033" s="96">
        <v>1.6256562601294377E-5</v>
      </c>
      <c r="AK5033" s="96">
        <v>0.0</v>
      </c>
      <c r="AL5033" s="105"/>
      <c r="AM5033" s="2" t="s">
        <v>8088</v>
      </c>
    </row>
    <row r="5034">
      <c r="A5034" s="54">
        <v>46040.0</v>
      </c>
      <c r="B5034" s="54">
        <v>46041.0</v>
      </c>
      <c r="C5034" s="2" t="s">
        <v>1937</v>
      </c>
      <c r="D5034" s="2" t="s">
        <v>146</v>
      </c>
      <c r="E5034" s="2" t="s">
        <v>180</v>
      </c>
      <c r="F5034" s="53">
        <v>0.0</v>
      </c>
      <c r="G5034" s="53">
        <v>0.0</v>
      </c>
      <c r="H5034" s="53">
        <v>0.0</v>
      </c>
      <c r="I5034" s="53">
        <v>0.0</v>
      </c>
      <c r="J5034" s="53">
        <v>0.0039790093727081486</v>
      </c>
      <c r="K5034" s="2" t="s">
        <v>3531</v>
      </c>
      <c r="L5034" s="53">
        <v>0.0</v>
      </c>
      <c r="M5034" s="2" t="s">
        <v>3369</v>
      </c>
      <c r="N5034" s="2" t="s">
        <v>3360</v>
      </c>
      <c r="O5034" s="55"/>
      <c r="AB5034" s="2" t="s">
        <v>164</v>
      </c>
      <c r="AC5034" s="2" t="s">
        <v>3361</v>
      </c>
      <c r="AD5034" s="2" t="s">
        <v>7973</v>
      </c>
      <c r="AE5034" s="2" t="s">
        <v>3363</v>
      </c>
      <c r="AF5034" s="93"/>
      <c r="AG5034" s="2" t="s">
        <v>3364</v>
      </c>
      <c r="AH5034" s="2" t="s">
        <v>3365</v>
      </c>
      <c r="AI5034" s="2">
        <v>0.0</v>
      </c>
      <c r="AJ5034" s="96">
        <v>1.5832515588099294E-5</v>
      </c>
      <c r="AK5034" s="96">
        <v>0.0</v>
      </c>
      <c r="AL5034" s="105"/>
      <c r="AM5034" s="2" t="s">
        <v>8089</v>
      </c>
    </row>
    <row r="5035">
      <c r="A5035" s="54">
        <v>46041.0</v>
      </c>
      <c r="B5035" s="54">
        <v>46042.0</v>
      </c>
      <c r="C5035" s="2" t="s">
        <v>1937</v>
      </c>
      <c r="D5035" s="2" t="s">
        <v>146</v>
      </c>
      <c r="E5035" s="2" t="s">
        <v>208</v>
      </c>
      <c r="F5035" s="53">
        <v>0.0</v>
      </c>
      <c r="G5035" s="53">
        <v>0.0</v>
      </c>
      <c r="H5035" s="53">
        <v>0.0</v>
      </c>
      <c r="I5035" s="53">
        <v>0.0</v>
      </c>
      <c r="J5035" s="53">
        <v>0.003927054390038835</v>
      </c>
      <c r="K5035" s="2" t="s">
        <v>3531</v>
      </c>
      <c r="L5035" s="53">
        <v>0.0</v>
      </c>
      <c r="M5035" s="2" t="s">
        <v>3369</v>
      </c>
      <c r="N5035" s="2" t="s">
        <v>3360</v>
      </c>
      <c r="O5035" s="55"/>
      <c r="AB5035" s="2" t="s">
        <v>164</v>
      </c>
      <c r="AC5035" s="2" t="s">
        <v>3361</v>
      </c>
      <c r="AD5035" s="2" t="s">
        <v>7973</v>
      </c>
      <c r="AE5035" s="2" t="s">
        <v>3363</v>
      </c>
      <c r="AF5035" s="93"/>
      <c r="AG5035" s="2" t="s">
        <v>3364</v>
      </c>
      <c r="AH5035" s="2" t="s">
        <v>3365</v>
      </c>
      <c r="AI5035" s="2">
        <v>0.0</v>
      </c>
      <c r="AJ5035" s="96">
        <v>1.5421756182323284E-5</v>
      </c>
      <c r="AK5035" s="96">
        <v>0.0</v>
      </c>
      <c r="AL5035" s="105"/>
      <c r="AM5035" s="2" t="s">
        <v>8090</v>
      </c>
    </row>
    <row r="5036">
      <c r="A5036" s="54">
        <v>46042.0</v>
      </c>
      <c r="B5036" s="54">
        <v>46043.0</v>
      </c>
      <c r="C5036" s="2" t="s">
        <v>1937</v>
      </c>
      <c r="D5036" s="2" t="s">
        <v>146</v>
      </c>
      <c r="E5036" s="2" t="s">
        <v>303</v>
      </c>
      <c r="F5036" s="53">
        <v>0.0</v>
      </c>
      <c r="G5036" s="53">
        <v>0.0</v>
      </c>
      <c r="H5036" s="53">
        <v>0.0</v>
      </c>
      <c r="I5036" s="53">
        <v>0.0</v>
      </c>
      <c r="J5036" s="53">
        <v>0.003876052453622531</v>
      </c>
      <c r="K5036" s="2" t="s">
        <v>3531</v>
      </c>
      <c r="L5036" s="53">
        <v>0.0</v>
      </c>
      <c r="M5036" s="2" t="s">
        <v>3369</v>
      </c>
      <c r="N5036" s="2" t="s">
        <v>3360</v>
      </c>
      <c r="O5036" s="55"/>
      <c r="AB5036" s="2" t="s">
        <v>164</v>
      </c>
      <c r="AC5036" s="2" t="s">
        <v>3361</v>
      </c>
      <c r="AD5036" s="2" t="s">
        <v>7973</v>
      </c>
      <c r="AE5036" s="2" t="s">
        <v>3363</v>
      </c>
      <c r="AF5036" s="93"/>
      <c r="AG5036" s="2" t="s">
        <v>3364</v>
      </c>
      <c r="AH5036" s="2" t="s">
        <v>3365</v>
      </c>
      <c r="AI5036" s="2">
        <v>0.0</v>
      </c>
      <c r="AJ5036" s="96">
        <v>1.5023782623233243E-5</v>
      </c>
      <c r="AK5036" s="96">
        <v>0.0</v>
      </c>
      <c r="AL5036" s="105"/>
      <c r="AM5036" s="2" t="s">
        <v>8091</v>
      </c>
    </row>
    <row r="5037">
      <c r="A5037" s="54">
        <v>46043.0</v>
      </c>
      <c r="B5037" s="54">
        <v>46044.0</v>
      </c>
      <c r="C5037" s="2" t="s">
        <v>1937</v>
      </c>
      <c r="D5037" s="2" t="s">
        <v>146</v>
      </c>
      <c r="E5037" s="2" t="s">
        <v>148</v>
      </c>
      <c r="F5037" s="53">
        <v>0.0</v>
      </c>
      <c r="G5037" s="53">
        <v>0.0</v>
      </c>
      <c r="H5037" s="53">
        <v>0.0</v>
      </c>
      <c r="I5037" s="53">
        <v>0.0</v>
      </c>
      <c r="J5037" s="53">
        <v>0.003825979049777111</v>
      </c>
      <c r="K5037" s="2" t="s">
        <v>3531</v>
      </c>
      <c r="L5037" s="53">
        <v>0.0</v>
      </c>
      <c r="M5037" s="2" t="s">
        <v>3369</v>
      </c>
      <c r="N5037" s="2" t="s">
        <v>3360</v>
      </c>
      <c r="O5037" s="55"/>
      <c r="AB5037" s="2" t="s">
        <v>164</v>
      </c>
      <c r="AC5037" s="2" t="s">
        <v>3361</v>
      </c>
      <c r="AD5037" s="2" t="s">
        <v>7973</v>
      </c>
      <c r="AE5037" s="2" t="s">
        <v>3363</v>
      </c>
      <c r="AF5037" s="93"/>
      <c r="AG5037" s="2" t="s">
        <v>3364</v>
      </c>
      <c r="AH5037" s="2" t="s">
        <v>3365</v>
      </c>
      <c r="AI5037" s="2">
        <v>0.0</v>
      </c>
      <c r="AJ5037" s="96">
        <v>1.4638115689333365E-5</v>
      </c>
      <c r="AK5037" s="96">
        <v>0.0</v>
      </c>
      <c r="AL5037" s="105"/>
      <c r="AM5037" s="2" t="s">
        <v>8092</v>
      </c>
    </row>
    <row r="5038">
      <c r="A5038" s="54">
        <v>46044.0</v>
      </c>
      <c r="B5038" s="54">
        <v>46045.0</v>
      </c>
      <c r="C5038" s="2" t="s">
        <v>1937</v>
      </c>
      <c r="D5038" s="2" t="s">
        <v>146</v>
      </c>
      <c r="E5038" s="2" t="s">
        <v>196</v>
      </c>
      <c r="F5038" s="53">
        <v>0.0</v>
      </c>
      <c r="G5038" s="53">
        <v>0.08333333333333333</v>
      </c>
      <c r="H5038" s="53">
        <v>0.0625</v>
      </c>
      <c r="I5038" s="53">
        <v>0.0625</v>
      </c>
      <c r="J5038" s="53">
        <v>0.0317280408824789</v>
      </c>
      <c r="K5038" s="2" t="s">
        <v>3531</v>
      </c>
      <c r="L5038" s="53">
        <v>0.0</v>
      </c>
      <c r="M5038" s="2" t="s">
        <v>3369</v>
      </c>
      <c r="N5038" s="2" t="s">
        <v>3360</v>
      </c>
      <c r="O5038" s="55"/>
      <c r="AB5038" s="2" t="s">
        <v>164</v>
      </c>
      <c r="AC5038" s="2" t="s">
        <v>3361</v>
      </c>
      <c r="AD5038" s="2" t="s">
        <v>7973</v>
      </c>
      <c r="AE5038" s="2" t="s">
        <v>3363</v>
      </c>
      <c r="AF5038" s="93"/>
      <c r="AG5038" s="2" t="s">
        <v>3364</v>
      </c>
      <c r="AH5038" s="2" t="s">
        <v>3365</v>
      </c>
      <c r="AI5038" s="2">
        <v>0.0</v>
      </c>
      <c r="AJ5038" s="96">
        <v>0.0010066685782402526</v>
      </c>
      <c r="AK5038" s="96">
        <v>0.00390625</v>
      </c>
      <c r="AL5038" s="105"/>
      <c r="AM5038" s="2" t="s">
        <v>8093</v>
      </c>
    </row>
    <row r="5039">
      <c r="A5039" s="54">
        <v>46045.0</v>
      </c>
      <c r="B5039" s="54">
        <v>46046.0</v>
      </c>
      <c r="C5039" s="2" t="s">
        <v>1937</v>
      </c>
      <c r="D5039" s="2" t="s">
        <v>146</v>
      </c>
      <c r="E5039" s="2" t="s">
        <v>288</v>
      </c>
      <c r="F5039" s="53">
        <v>0.0</v>
      </c>
      <c r="G5039" s="53">
        <v>0.0</v>
      </c>
      <c r="H5039" s="53">
        <v>0.0</v>
      </c>
      <c r="I5039" s="53">
        <v>0.0</v>
      </c>
      <c r="J5039" s="53">
        <v>0.0037285239023712247</v>
      </c>
      <c r="K5039" s="2" t="s">
        <v>3531</v>
      </c>
      <c r="L5039" s="53">
        <v>0.0</v>
      </c>
      <c r="M5039" s="2" t="s">
        <v>3369</v>
      </c>
      <c r="N5039" s="2" t="s">
        <v>3360</v>
      </c>
      <c r="O5039" s="55"/>
      <c r="AB5039" s="2" t="s">
        <v>164</v>
      </c>
      <c r="AC5039" s="2" t="s">
        <v>3361</v>
      </c>
      <c r="AD5039" s="2" t="s">
        <v>7973</v>
      </c>
      <c r="AE5039" s="2" t="s">
        <v>3363</v>
      </c>
      <c r="AF5039" s="93"/>
      <c r="AG5039" s="2" t="s">
        <v>3364</v>
      </c>
      <c r="AH5039" s="2" t="s">
        <v>3365</v>
      </c>
      <c r="AI5039" s="2">
        <v>0.0</v>
      </c>
      <c r="AJ5039" s="96">
        <v>1.3901890490553545E-5</v>
      </c>
      <c r="AK5039" s="96">
        <v>0.0</v>
      </c>
      <c r="AL5039" s="105"/>
      <c r="AM5039" s="2" t="s">
        <v>8094</v>
      </c>
    </row>
    <row r="5040">
      <c r="A5040" s="54">
        <v>46046.0</v>
      </c>
      <c r="B5040" s="54">
        <v>46047.0</v>
      </c>
      <c r="C5040" s="2" t="s">
        <v>1937</v>
      </c>
      <c r="D5040" s="2" t="s">
        <v>146</v>
      </c>
      <c r="E5040" s="2" t="s">
        <v>256</v>
      </c>
      <c r="F5040" s="53">
        <v>0.0</v>
      </c>
      <c r="G5040" s="53">
        <v>0.0</v>
      </c>
      <c r="H5040" s="53">
        <v>0.0</v>
      </c>
      <c r="I5040" s="53">
        <v>0.0</v>
      </c>
      <c r="J5040" s="53">
        <v>0.003681097145823514</v>
      </c>
      <c r="K5040" s="2" t="s">
        <v>3531</v>
      </c>
      <c r="L5040" s="53">
        <v>0.0</v>
      </c>
      <c r="M5040" s="2" t="s">
        <v>3369</v>
      </c>
      <c r="N5040" s="2" t="s">
        <v>3360</v>
      </c>
      <c r="O5040" s="55"/>
      <c r="AB5040" s="2" t="s">
        <v>164</v>
      </c>
      <c r="AC5040" s="2" t="s">
        <v>3361</v>
      </c>
      <c r="AD5040" s="2" t="s">
        <v>7973</v>
      </c>
      <c r="AE5040" s="2" t="s">
        <v>3363</v>
      </c>
      <c r="AF5040" s="93"/>
      <c r="AG5040" s="2" t="s">
        <v>3364</v>
      </c>
      <c r="AH5040" s="2" t="s">
        <v>3365</v>
      </c>
      <c r="AI5040" s="2">
        <v>0.0</v>
      </c>
      <c r="AJ5040" s="96">
        <v>1.3550476196990022E-5</v>
      </c>
      <c r="AK5040" s="96">
        <v>0.0</v>
      </c>
      <c r="AL5040" s="105"/>
      <c r="AM5040" s="2" t="s">
        <v>8095</v>
      </c>
    </row>
    <row r="5041">
      <c r="A5041" s="54">
        <v>46047.0</v>
      </c>
      <c r="B5041" s="54">
        <v>46048.0</v>
      </c>
      <c r="C5041" s="2" t="s">
        <v>1937</v>
      </c>
      <c r="D5041" s="2" t="s">
        <v>146</v>
      </c>
      <c r="E5041" s="2" t="s">
        <v>180</v>
      </c>
      <c r="F5041" s="53">
        <v>0.0</v>
      </c>
      <c r="G5041" s="53">
        <v>0.0</v>
      </c>
      <c r="H5041" s="53">
        <v>0.0</v>
      </c>
      <c r="I5041" s="53">
        <v>0.0</v>
      </c>
      <c r="J5041" s="53">
        <v>0.0036345088312258822</v>
      </c>
      <c r="K5041" s="2" t="s">
        <v>3531</v>
      </c>
      <c r="L5041" s="53">
        <v>0.0</v>
      </c>
      <c r="M5041" s="2" t="s">
        <v>3369</v>
      </c>
      <c r="N5041" s="2" t="s">
        <v>3360</v>
      </c>
      <c r="O5041" s="55"/>
      <c r="AB5041" s="2" t="s">
        <v>164</v>
      </c>
      <c r="AC5041" s="2" t="s">
        <v>3361</v>
      </c>
      <c r="AD5041" s="2" t="s">
        <v>7973</v>
      </c>
      <c r="AE5041" s="2" t="s">
        <v>3363</v>
      </c>
      <c r="AF5041" s="93"/>
      <c r="AG5041" s="2" t="s">
        <v>3364</v>
      </c>
      <c r="AH5041" s="2" t="s">
        <v>3365</v>
      </c>
      <c r="AI5041" s="2">
        <v>0.0</v>
      </c>
      <c r="AJ5041" s="96">
        <v>1.3209654444258929E-5</v>
      </c>
      <c r="AK5041" s="96">
        <v>0.0</v>
      </c>
      <c r="AL5041" s="105"/>
      <c r="AM5041" s="2" t="s">
        <v>8096</v>
      </c>
    </row>
    <row r="5042">
      <c r="A5042" s="54">
        <v>46048.0</v>
      </c>
      <c r="B5042" s="54">
        <v>46049.0</v>
      </c>
      <c r="C5042" s="2" t="s">
        <v>1937</v>
      </c>
      <c r="D5042" s="2" t="s">
        <v>146</v>
      </c>
      <c r="E5042" s="2" t="s">
        <v>208</v>
      </c>
      <c r="F5042" s="53">
        <v>0.0</v>
      </c>
      <c r="G5042" s="53">
        <v>0.0</v>
      </c>
      <c r="H5042" s="53">
        <v>0.0</v>
      </c>
      <c r="I5042" s="53">
        <v>0.0</v>
      </c>
      <c r="J5042" s="53">
        <v>0.003588738265139037</v>
      </c>
      <c r="K5042" s="2" t="s">
        <v>3531</v>
      </c>
      <c r="L5042" s="53">
        <v>0.0</v>
      </c>
      <c r="M5042" s="2" t="s">
        <v>3369</v>
      </c>
      <c r="N5042" s="2" t="s">
        <v>3360</v>
      </c>
      <c r="O5042" s="55"/>
      <c r="AB5042" s="2" t="s">
        <v>164</v>
      </c>
      <c r="AC5042" s="2" t="s">
        <v>3361</v>
      </c>
      <c r="AD5042" s="2" t="s">
        <v>7973</v>
      </c>
      <c r="AE5042" s="2" t="s">
        <v>3363</v>
      </c>
      <c r="AF5042" s="93"/>
      <c r="AG5042" s="2" t="s">
        <v>3364</v>
      </c>
      <c r="AH5042" s="2" t="s">
        <v>3365</v>
      </c>
      <c r="AI5042" s="2">
        <v>0.0</v>
      </c>
      <c r="AJ5042" s="96">
        <v>1.2879042335673146E-5</v>
      </c>
      <c r="AK5042" s="96">
        <v>0.0</v>
      </c>
      <c r="AL5042" s="105"/>
      <c r="AM5042" s="2" t="s">
        <v>8097</v>
      </c>
    </row>
    <row r="5043">
      <c r="A5043" s="54">
        <v>46049.0</v>
      </c>
      <c r="B5043" s="54">
        <v>46050.0</v>
      </c>
      <c r="C5043" s="2" t="s">
        <v>1937</v>
      </c>
      <c r="D5043" s="2" t="s">
        <v>146</v>
      </c>
      <c r="E5043" s="2" t="s">
        <v>303</v>
      </c>
      <c r="F5043" s="53">
        <v>0.0</v>
      </c>
      <c r="G5043" s="53">
        <v>0.0</v>
      </c>
      <c r="H5043" s="53">
        <v>0.0</v>
      </c>
      <c r="I5043" s="53">
        <v>0.0</v>
      </c>
      <c r="J5043" s="53">
        <v>0.003543765426582856</v>
      </c>
      <c r="K5043" s="2" t="s">
        <v>3531</v>
      </c>
      <c r="L5043" s="53">
        <v>0.0</v>
      </c>
      <c r="M5043" s="2" t="s">
        <v>3369</v>
      </c>
      <c r="N5043" s="2" t="s">
        <v>3360</v>
      </c>
      <c r="O5043" s="55"/>
      <c r="AB5043" s="2" t="s">
        <v>164</v>
      </c>
      <c r="AC5043" s="2" t="s">
        <v>3361</v>
      </c>
      <c r="AD5043" s="2" t="s">
        <v>7973</v>
      </c>
      <c r="AE5043" s="2" t="s">
        <v>3363</v>
      </c>
      <c r="AF5043" s="93"/>
      <c r="AG5043" s="2" t="s">
        <v>3364</v>
      </c>
      <c r="AH5043" s="2" t="s">
        <v>3365</v>
      </c>
      <c r="AI5043" s="2">
        <v>0.0</v>
      </c>
      <c r="AJ5043" s="96">
        <v>1.2558273398643974E-5</v>
      </c>
      <c r="AK5043" s="96">
        <v>0.0</v>
      </c>
      <c r="AL5043" s="105"/>
      <c r="AM5043" s="2" t="s">
        <v>8098</v>
      </c>
    </row>
    <row r="5044">
      <c r="A5044" s="54">
        <v>46050.0</v>
      </c>
      <c r="B5044" s="54">
        <v>46051.0</v>
      </c>
      <c r="C5044" s="2" t="s">
        <v>1937</v>
      </c>
      <c r="D5044" s="2" t="s">
        <v>146</v>
      </c>
      <c r="E5044" s="2" t="s">
        <v>148</v>
      </c>
      <c r="F5044" s="53">
        <v>0.0</v>
      </c>
      <c r="G5044" s="53">
        <v>0.0</v>
      </c>
      <c r="H5044" s="53">
        <v>0.0</v>
      </c>
      <c r="I5044" s="53">
        <v>0.0</v>
      </c>
      <c r="J5044" s="53">
        <v>0.003499570939923977</v>
      </c>
      <c r="K5044" s="2" t="s">
        <v>3531</v>
      </c>
      <c r="L5044" s="53">
        <v>0.0</v>
      </c>
      <c r="M5044" s="2" t="s">
        <v>3369</v>
      </c>
      <c r="N5044" s="2" t="s">
        <v>3360</v>
      </c>
      <c r="O5044" s="55"/>
      <c r="AB5044" s="2" t="s">
        <v>164</v>
      </c>
      <c r="AC5044" s="2" t="s">
        <v>3361</v>
      </c>
      <c r="AD5044" s="2" t="s">
        <v>7973</v>
      </c>
      <c r="AE5044" s="2" t="s">
        <v>3363</v>
      </c>
      <c r="AF5044" s="93"/>
      <c r="AG5044" s="2" t="s">
        <v>3364</v>
      </c>
      <c r="AH5044" s="2" t="s">
        <v>3365</v>
      </c>
      <c r="AI5044" s="2">
        <v>0.0</v>
      </c>
      <c r="AJ5044" s="96">
        <v>1.2246996763560389E-5</v>
      </c>
      <c r="AK5044" s="96">
        <v>0.0</v>
      </c>
      <c r="AL5044" s="105"/>
      <c r="AM5044" s="2" t="s">
        <v>8099</v>
      </c>
    </row>
    <row r="5045">
      <c r="A5045" s="54">
        <v>46051.0</v>
      </c>
      <c r="B5045" s="54">
        <v>46052.0</v>
      </c>
      <c r="C5045" s="2" t="s">
        <v>1937</v>
      </c>
      <c r="D5045" s="2" t="s">
        <v>146</v>
      </c>
      <c r="E5045" s="2" t="s">
        <v>196</v>
      </c>
      <c r="F5045" s="53">
        <v>0.0</v>
      </c>
      <c r="G5045" s="53">
        <v>0.08333333333333333</v>
      </c>
      <c r="H5045" s="53">
        <v>0.058823529411764705</v>
      </c>
      <c r="I5045" s="53">
        <v>0.058823529411764705</v>
      </c>
      <c r="J5045" s="53">
        <v>0.02896271174066274</v>
      </c>
      <c r="K5045" s="2" t="s">
        <v>3531</v>
      </c>
      <c r="L5045" s="53">
        <v>0.0</v>
      </c>
      <c r="M5045" s="2" t="s">
        <v>3369</v>
      </c>
      <c r="N5045" s="2" t="s">
        <v>3360</v>
      </c>
      <c r="O5045" s="55"/>
      <c r="AB5045" s="2" t="s">
        <v>164</v>
      </c>
      <c r="AC5045" s="2" t="s">
        <v>3361</v>
      </c>
      <c r="AD5045" s="2" t="s">
        <v>7973</v>
      </c>
      <c r="AE5045" s="2" t="s">
        <v>3363</v>
      </c>
      <c r="AF5045" s="93"/>
      <c r="AG5045" s="2" t="s">
        <v>3364</v>
      </c>
      <c r="AH5045" s="2" t="s">
        <v>3365</v>
      </c>
      <c r="AI5045" s="2">
        <v>0.0</v>
      </c>
      <c r="AJ5045" s="96">
        <v>8.388386713727234E-4</v>
      </c>
      <c r="AK5045" s="96">
        <v>0.0034602076124567475</v>
      </c>
      <c r="AL5045" s="105"/>
      <c r="AM5045" s="2" t="s">
        <v>8100</v>
      </c>
    </row>
    <row r="5046">
      <c r="A5046" s="54">
        <v>46052.0</v>
      </c>
      <c r="B5046" s="54">
        <v>46053.0</v>
      </c>
      <c r="C5046" s="2" t="s">
        <v>1937</v>
      </c>
      <c r="D5046" s="2" t="s">
        <v>146</v>
      </c>
      <c r="E5046" s="2" t="s">
        <v>288</v>
      </c>
      <c r="F5046" s="53">
        <v>0.0</v>
      </c>
      <c r="G5046" s="53">
        <v>0.0</v>
      </c>
      <c r="H5046" s="53">
        <v>0.0</v>
      </c>
      <c r="I5046" s="53">
        <v>0.0</v>
      </c>
      <c r="J5046" s="53">
        <v>0.0034134425928616066</v>
      </c>
      <c r="K5046" s="2" t="s">
        <v>3531</v>
      </c>
      <c r="L5046" s="53">
        <v>0.0</v>
      </c>
      <c r="M5046" s="2" t="s">
        <v>3369</v>
      </c>
      <c r="N5046" s="2" t="s">
        <v>3360</v>
      </c>
      <c r="O5046" s="55"/>
      <c r="AB5046" s="2" t="s">
        <v>164</v>
      </c>
      <c r="AC5046" s="2" t="s">
        <v>3361</v>
      </c>
      <c r="AD5046" s="2" t="s">
        <v>7973</v>
      </c>
      <c r="AE5046" s="2" t="s">
        <v>3363</v>
      </c>
      <c r="AF5046" s="93"/>
      <c r="AG5046" s="2" t="s">
        <v>3364</v>
      </c>
      <c r="AH5046" s="2" t="s">
        <v>3365</v>
      </c>
      <c r="AI5046" s="2">
        <v>0.0</v>
      </c>
      <c r="AJ5046" s="96">
        <v>1.1651590334761767E-5</v>
      </c>
      <c r="AK5046" s="96">
        <v>0.0</v>
      </c>
      <c r="AL5046" s="105"/>
      <c r="AM5046" s="2" t="s">
        <v>8101</v>
      </c>
    </row>
    <row r="5047">
      <c r="A5047" s="54">
        <v>46053.0</v>
      </c>
      <c r="B5047" s="54">
        <v>46054.0</v>
      </c>
      <c r="C5047" s="2" t="s">
        <v>1937</v>
      </c>
      <c r="D5047" s="2" t="s">
        <v>146</v>
      </c>
      <c r="E5047" s="2" t="s">
        <v>256</v>
      </c>
      <c r="F5047" s="53">
        <v>0.0</v>
      </c>
      <c r="G5047" s="53">
        <v>0.0</v>
      </c>
      <c r="H5047" s="53">
        <v>0.0</v>
      </c>
      <c r="I5047" s="53">
        <v>0.0</v>
      </c>
      <c r="J5047" s="53">
        <v>0.0033714729817040097</v>
      </c>
      <c r="K5047" s="2" t="s">
        <v>3531</v>
      </c>
      <c r="L5047" s="53">
        <v>0.0</v>
      </c>
      <c r="M5047" s="2" t="s">
        <v>3369</v>
      </c>
      <c r="N5047" s="2" t="s">
        <v>3360</v>
      </c>
      <c r="O5047" s="55"/>
      <c r="AB5047" s="2" t="s">
        <v>164</v>
      </c>
      <c r="AC5047" s="2" t="s">
        <v>3361</v>
      </c>
      <c r="AD5047" s="2" t="s">
        <v>7973</v>
      </c>
      <c r="AE5047" s="2" t="s">
        <v>3363</v>
      </c>
      <c r="AF5047" s="93"/>
      <c r="AG5047" s="2" t="s">
        <v>3364</v>
      </c>
      <c r="AH5047" s="2" t="s">
        <v>3365</v>
      </c>
      <c r="AI5047" s="2">
        <v>0.0</v>
      </c>
      <c r="AJ5047" s="96">
        <v>1.1366830066360125E-5</v>
      </c>
      <c r="AK5047" s="96">
        <v>0.0</v>
      </c>
      <c r="AL5047" s="105"/>
      <c r="AM5047" s="2" t="s">
        <v>8102</v>
      </c>
    </row>
    <row r="5048">
      <c r="A5048" s="54">
        <v>46054.0</v>
      </c>
      <c r="B5048" s="54">
        <v>46055.0</v>
      </c>
      <c r="C5048" s="2" t="s">
        <v>1937</v>
      </c>
      <c r="D5048" s="2" t="s">
        <v>146</v>
      </c>
      <c r="E5048" s="2" t="s">
        <v>180</v>
      </c>
      <c r="F5048" s="53">
        <v>0.0</v>
      </c>
      <c r="G5048" s="53">
        <v>0.0</v>
      </c>
      <c r="H5048" s="53">
        <v>0.0</v>
      </c>
      <c r="I5048" s="53">
        <v>0.0</v>
      </c>
      <c r="J5048" s="53">
        <v>0.0033302101751922996</v>
      </c>
      <c r="K5048" s="2" t="s">
        <v>3531</v>
      </c>
      <c r="L5048" s="53">
        <v>0.0</v>
      </c>
      <c r="M5048" s="2" t="s">
        <v>3369</v>
      </c>
      <c r="N5048" s="2" t="s">
        <v>3360</v>
      </c>
      <c r="O5048" s="55"/>
      <c r="AB5048" s="2" t="s">
        <v>164</v>
      </c>
      <c r="AC5048" s="2" t="s">
        <v>3361</v>
      </c>
      <c r="AD5048" s="2" t="s">
        <v>7973</v>
      </c>
      <c r="AE5048" s="2" t="s">
        <v>3363</v>
      </c>
      <c r="AF5048" s="93"/>
      <c r="AG5048" s="2" t="s">
        <v>3364</v>
      </c>
      <c r="AH5048" s="2" t="s">
        <v>3365</v>
      </c>
      <c r="AI5048" s="2">
        <v>0.0</v>
      </c>
      <c r="AJ5048" s="96">
        <v>1.1090299810954326E-5</v>
      </c>
      <c r="AK5048" s="96">
        <v>0.0</v>
      </c>
      <c r="AL5048" s="105"/>
      <c r="AM5048" s="2" t="s">
        <v>8103</v>
      </c>
    </row>
    <row r="5049">
      <c r="A5049" s="54">
        <v>46055.0</v>
      </c>
      <c r="B5049" s="54">
        <v>46056.0</v>
      </c>
      <c r="C5049" s="2" t="s">
        <v>1937</v>
      </c>
      <c r="D5049" s="2" t="s">
        <v>146</v>
      </c>
      <c r="E5049" s="2" t="s">
        <v>208</v>
      </c>
      <c r="F5049" s="53">
        <v>0.0</v>
      </c>
      <c r="G5049" s="53">
        <v>0.0</v>
      </c>
      <c r="H5049" s="53">
        <v>0.0</v>
      </c>
      <c r="I5049" s="53">
        <v>0.0</v>
      </c>
      <c r="J5049" s="53">
        <v>0.0032896376608530314</v>
      </c>
      <c r="K5049" s="2" t="s">
        <v>3531</v>
      </c>
      <c r="L5049" s="53">
        <v>0.0</v>
      </c>
      <c r="M5049" s="2" t="s">
        <v>3369</v>
      </c>
      <c r="N5049" s="2" t="s">
        <v>3360</v>
      </c>
      <c r="O5049" s="55"/>
      <c r="AB5049" s="2" t="s">
        <v>164</v>
      </c>
      <c r="AC5049" s="2" t="s">
        <v>3361</v>
      </c>
      <c r="AD5049" s="2" t="s">
        <v>7973</v>
      </c>
      <c r="AE5049" s="2" t="s">
        <v>3363</v>
      </c>
      <c r="AF5049" s="93"/>
      <c r="AG5049" s="2" t="s">
        <v>3364</v>
      </c>
      <c r="AH5049" s="2" t="s">
        <v>3365</v>
      </c>
      <c r="AI5049" s="2">
        <v>0.0</v>
      </c>
      <c r="AJ5049" s="96">
        <v>1.0821715939702603E-5</v>
      </c>
      <c r="AK5049" s="96">
        <v>0.0</v>
      </c>
      <c r="AL5049" s="105"/>
      <c r="AM5049" s="2" t="s">
        <v>8104</v>
      </c>
    </row>
    <row r="5050">
      <c r="A5050" s="54">
        <v>46056.0</v>
      </c>
      <c r="B5050" s="54">
        <v>46057.0</v>
      </c>
      <c r="C5050" s="2" t="s">
        <v>1937</v>
      </c>
      <c r="D5050" s="2" t="s">
        <v>146</v>
      </c>
      <c r="E5050" s="2" t="s">
        <v>303</v>
      </c>
      <c r="F5050" s="53">
        <v>0.0</v>
      </c>
      <c r="G5050" s="53">
        <v>0.0</v>
      </c>
      <c r="H5050" s="53">
        <v>0.0</v>
      </c>
      <c r="I5050" s="53">
        <v>0.0</v>
      </c>
      <c r="J5050" s="53">
        <v>0.0032497394338369947</v>
      </c>
      <c r="K5050" s="2" t="s">
        <v>3531</v>
      </c>
      <c r="L5050" s="53">
        <v>0.0</v>
      </c>
      <c r="M5050" s="2" t="s">
        <v>3369</v>
      </c>
      <c r="N5050" s="2" t="s">
        <v>3360</v>
      </c>
      <c r="O5050" s="55"/>
      <c r="AB5050" s="2" t="s">
        <v>164</v>
      </c>
      <c r="AC5050" s="2" t="s">
        <v>3361</v>
      </c>
      <c r="AD5050" s="2" t="s">
        <v>7973</v>
      </c>
      <c r="AE5050" s="2" t="s">
        <v>3363</v>
      </c>
      <c r="AF5050" s="93"/>
      <c r="AG5050" s="2" t="s">
        <v>3364</v>
      </c>
      <c r="AH5050" s="2" t="s">
        <v>3365</v>
      </c>
      <c r="AI5050" s="2">
        <v>0.0</v>
      </c>
      <c r="AJ5050" s="96">
        <v>1.056080638783519E-5</v>
      </c>
      <c r="AK5050" s="96">
        <v>0.0</v>
      </c>
      <c r="AL5050" s="105"/>
      <c r="AM5050" s="2" t="s">
        <v>8105</v>
      </c>
    </row>
    <row r="5051">
      <c r="A5051" s="54">
        <v>46057.0</v>
      </c>
      <c r="B5051" s="54">
        <v>46058.0</v>
      </c>
      <c r="C5051" s="2" t="s">
        <v>1937</v>
      </c>
      <c r="D5051" s="2" t="s">
        <v>146</v>
      </c>
      <c r="E5051" s="2" t="s">
        <v>148</v>
      </c>
      <c r="F5051" s="53">
        <v>0.0</v>
      </c>
      <c r="G5051" s="53">
        <v>0.0</v>
      </c>
      <c r="H5051" s="53">
        <v>0.0</v>
      </c>
      <c r="I5051" s="53">
        <v>0.0</v>
      </c>
      <c r="J5051" s="53">
        <v>0.003210499977547055</v>
      </c>
      <c r="K5051" s="2" t="s">
        <v>3531</v>
      </c>
      <c r="L5051" s="53">
        <v>0.0</v>
      </c>
      <c r="M5051" s="2" t="s">
        <v>3369</v>
      </c>
      <c r="N5051" s="2" t="s">
        <v>3360</v>
      </c>
      <c r="O5051" s="55"/>
      <c r="AB5051" s="2" t="s">
        <v>164</v>
      </c>
      <c r="AC5051" s="2" t="s">
        <v>3361</v>
      </c>
      <c r="AD5051" s="2" t="s">
        <v>7973</v>
      </c>
      <c r="AE5051" s="2" t="s">
        <v>3363</v>
      </c>
      <c r="AF5051" s="93"/>
      <c r="AG5051" s="2" t="s">
        <v>3364</v>
      </c>
      <c r="AH5051" s="2" t="s">
        <v>3365</v>
      </c>
      <c r="AI5051" s="2">
        <v>0.0</v>
      </c>
      <c r="AJ5051" s="96">
        <v>1.0307310105829641E-5</v>
      </c>
      <c r="AK5051" s="96">
        <v>0.0</v>
      </c>
      <c r="AL5051" s="105"/>
      <c r="AM5051" s="2" t="s">
        <v>8106</v>
      </c>
    </row>
    <row r="5052">
      <c r="A5052" s="54">
        <v>46058.0</v>
      </c>
      <c r="B5052" s="54">
        <v>46059.0</v>
      </c>
      <c r="C5052" s="2" t="s">
        <v>1937</v>
      </c>
      <c r="D5052" s="2" t="s">
        <v>146</v>
      </c>
      <c r="E5052" s="2" t="s">
        <v>196</v>
      </c>
      <c r="F5052" s="53">
        <v>0.0</v>
      </c>
      <c r="G5052" s="53">
        <v>0.08333333333333333</v>
      </c>
      <c r="H5052" s="53">
        <v>0.05555555555555555</v>
      </c>
      <c r="I5052" s="53">
        <v>0.05555555555555555</v>
      </c>
      <c r="J5052" s="53">
        <v>0.026523030359257873</v>
      </c>
      <c r="K5052" s="2" t="s">
        <v>3531</v>
      </c>
      <c r="L5052" s="53">
        <v>0.0</v>
      </c>
      <c r="M5052" s="2" t="s">
        <v>3369</v>
      </c>
      <c r="N5052" s="2" t="s">
        <v>3360</v>
      </c>
      <c r="O5052" s="55"/>
      <c r="AB5052" s="2" t="s">
        <v>164</v>
      </c>
      <c r="AC5052" s="2" t="s">
        <v>3361</v>
      </c>
      <c r="AD5052" s="2" t="s">
        <v>7973</v>
      </c>
      <c r="AE5052" s="2" t="s">
        <v>3363</v>
      </c>
      <c r="AF5052" s="93"/>
      <c r="AG5052" s="2" t="s">
        <v>3364</v>
      </c>
      <c r="AH5052" s="2" t="s">
        <v>3365</v>
      </c>
      <c r="AI5052" s="2">
        <v>0.0</v>
      </c>
      <c r="AJ5052" s="96">
        <v>7.034711394381148E-4</v>
      </c>
      <c r="AK5052" s="96">
        <v>0.0030864197530864196</v>
      </c>
      <c r="AL5052" s="105"/>
      <c r="AM5052" s="2" t="s">
        <v>8107</v>
      </c>
    </row>
    <row r="5053">
      <c r="A5053" s="54">
        <v>46059.0</v>
      </c>
      <c r="B5053" s="54">
        <v>46060.0</v>
      </c>
      <c r="C5053" s="2" t="s">
        <v>1937</v>
      </c>
      <c r="D5053" s="2" t="s">
        <v>146</v>
      </c>
      <c r="E5053" s="2" t="s">
        <v>288</v>
      </c>
      <c r="F5053" s="53">
        <v>0.0</v>
      </c>
      <c r="G5053" s="53">
        <v>0.0</v>
      </c>
      <c r="H5053" s="53">
        <v>0.0</v>
      </c>
      <c r="I5053" s="53">
        <v>0.0</v>
      </c>
      <c r="J5053" s="53">
        <v>0.0031339376419020058</v>
      </c>
      <c r="K5053" s="2" t="s">
        <v>3531</v>
      </c>
      <c r="L5053" s="53">
        <v>0.0</v>
      </c>
      <c r="M5053" s="2" t="s">
        <v>3369</v>
      </c>
      <c r="N5053" s="2" t="s">
        <v>3360</v>
      </c>
      <c r="O5053" s="55"/>
      <c r="AB5053" s="2" t="s">
        <v>164</v>
      </c>
      <c r="AC5053" s="2" t="s">
        <v>3361</v>
      </c>
      <c r="AD5053" s="2" t="s">
        <v>7973</v>
      </c>
      <c r="AE5053" s="2" t="s">
        <v>3363</v>
      </c>
      <c r="AF5053" s="93"/>
      <c r="AG5053" s="2" t="s">
        <v>3364</v>
      </c>
      <c r="AH5053" s="2" t="s">
        <v>3365</v>
      </c>
      <c r="AI5053" s="2">
        <v>0.0</v>
      </c>
      <c r="AJ5053" s="96">
        <v>9.821565143330304E-6</v>
      </c>
      <c r="AK5053" s="96">
        <v>0.0</v>
      </c>
      <c r="AL5053" s="105"/>
      <c r="AM5053" s="2" t="s">
        <v>8108</v>
      </c>
    </row>
    <row r="5054">
      <c r="A5054" s="54">
        <v>46060.0</v>
      </c>
      <c r="B5054" s="54">
        <v>46061.0</v>
      </c>
      <c r="C5054" s="2" t="s">
        <v>1937</v>
      </c>
      <c r="D5054" s="2" t="s">
        <v>146</v>
      </c>
      <c r="E5054" s="2" t="s">
        <v>256</v>
      </c>
      <c r="F5054" s="53">
        <v>0.0</v>
      </c>
      <c r="G5054" s="53">
        <v>0.0</v>
      </c>
      <c r="H5054" s="53">
        <v>0.0</v>
      </c>
      <c r="I5054" s="53">
        <v>0.0</v>
      </c>
      <c r="J5054" s="53">
        <v>0.003096586008316212</v>
      </c>
      <c r="K5054" s="2" t="s">
        <v>3531</v>
      </c>
      <c r="L5054" s="53">
        <v>0.0</v>
      </c>
      <c r="M5054" s="2" t="s">
        <v>3369</v>
      </c>
      <c r="N5054" s="2" t="s">
        <v>3360</v>
      </c>
      <c r="O5054" s="55"/>
      <c r="AB5054" s="2" t="s">
        <v>164</v>
      </c>
      <c r="AC5054" s="2" t="s">
        <v>3361</v>
      </c>
      <c r="AD5054" s="2" t="s">
        <v>7973</v>
      </c>
      <c r="AE5054" s="2" t="s">
        <v>3363</v>
      </c>
      <c r="AF5054" s="93"/>
      <c r="AG5054" s="2" t="s">
        <v>3364</v>
      </c>
      <c r="AH5054" s="2" t="s">
        <v>3365</v>
      </c>
      <c r="AI5054" s="2">
        <v>0.0</v>
      </c>
      <c r="AJ5054" s="96">
        <v>9.58884490689973E-6</v>
      </c>
      <c r="AK5054" s="96">
        <v>0.0</v>
      </c>
      <c r="AL5054" s="105"/>
      <c r="AM5054" s="2" t="s">
        <v>8109</v>
      </c>
    </row>
    <row r="5055">
      <c r="A5055" s="54">
        <v>46061.0</v>
      </c>
      <c r="B5055" s="54">
        <v>46062.0</v>
      </c>
      <c r="C5055" s="2" t="s">
        <v>1937</v>
      </c>
      <c r="D5055" s="2" t="s">
        <v>146</v>
      </c>
      <c r="E5055" s="2" t="s">
        <v>180</v>
      </c>
      <c r="F5055" s="53">
        <v>0.0</v>
      </c>
      <c r="G5055" s="53">
        <v>0.0</v>
      </c>
      <c r="H5055" s="53">
        <v>0.0</v>
      </c>
      <c r="I5055" s="53">
        <v>0.0</v>
      </c>
      <c r="J5055" s="53">
        <v>0.003059835604011327</v>
      </c>
      <c r="K5055" s="2" t="s">
        <v>3531</v>
      </c>
      <c r="L5055" s="53">
        <v>0.0</v>
      </c>
      <c r="M5055" s="2" t="s">
        <v>3369</v>
      </c>
      <c r="N5055" s="2" t="s">
        <v>3360</v>
      </c>
      <c r="O5055" s="55"/>
      <c r="AB5055" s="2" t="s">
        <v>164</v>
      </c>
      <c r="AC5055" s="2" t="s">
        <v>3361</v>
      </c>
      <c r="AD5055" s="2" t="s">
        <v>7973</v>
      </c>
      <c r="AE5055" s="2" t="s">
        <v>3363</v>
      </c>
      <c r="AF5055" s="93"/>
      <c r="AG5055" s="2" t="s">
        <v>3364</v>
      </c>
      <c r="AH5055" s="2" t="s">
        <v>3365</v>
      </c>
      <c r="AI5055" s="2">
        <v>0.0</v>
      </c>
      <c r="AJ5055" s="96">
        <v>9.362593923575362E-6</v>
      </c>
      <c r="AK5055" s="96">
        <v>0.0</v>
      </c>
      <c r="AL5055" s="105"/>
      <c r="AM5055" s="2" t="s">
        <v>8110</v>
      </c>
    </row>
    <row r="5056">
      <c r="A5056" s="54">
        <v>46062.0</v>
      </c>
      <c r="B5056" s="54">
        <v>46063.0</v>
      </c>
      <c r="C5056" s="2" t="s">
        <v>1937</v>
      </c>
      <c r="D5056" s="2" t="s">
        <v>146</v>
      </c>
      <c r="E5056" s="2" t="s">
        <v>208</v>
      </c>
      <c r="F5056" s="53">
        <v>0.0</v>
      </c>
      <c r="G5056" s="53">
        <v>0.0</v>
      </c>
      <c r="H5056" s="53">
        <v>0.0</v>
      </c>
      <c r="I5056" s="53">
        <v>0.0</v>
      </c>
      <c r="J5056" s="53">
        <v>0.0030236730923227473</v>
      </c>
      <c r="K5056" s="2" t="s">
        <v>3531</v>
      </c>
      <c r="L5056" s="53">
        <v>0.0</v>
      </c>
      <c r="M5056" s="2" t="s">
        <v>3369</v>
      </c>
      <c r="N5056" s="2" t="s">
        <v>3360</v>
      </c>
      <c r="O5056" s="55"/>
      <c r="AB5056" s="2" t="s">
        <v>164</v>
      </c>
      <c r="AC5056" s="2" t="s">
        <v>3361</v>
      </c>
      <c r="AD5056" s="2" t="s">
        <v>7973</v>
      </c>
      <c r="AE5056" s="2" t="s">
        <v>3363</v>
      </c>
      <c r="AF5056" s="93"/>
      <c r="AG5056" s="2" t="s">
        <v>3364</v>
      </c>
      <c r="AH5056" s="2" t="s">
        <v>3365</v>
      </c>
      <c r="AI5056" s="2">
        <v>0.0</v>
      </c>
      <c r="AJ5056" s="96">
        <v>9.142598969236605E-6</v>
      </c>
      <c r="AK5056" s="96">
        <v>0.0</v>
      </c>
      <c r="AL5056" s="105"/>
      <c r="AM5056" s="2" t="s">
        <v>8111</v>
      </c>
    </row>
    <row r="5057">
      <c r="A5057" s="54">
        <v>46063.0</v>
      </c>
      <c r="B5057" s="54">
        <v>46064.0</v>
      </c>
      <c r="C5057" s="2" t="s">
        <v>1937</v>
      </c>
      <c r="D5057" s="2" t="s">
        <v>146</v>
      </c>
      <c r="E5057" s="2" t="s">
        <v>303</v>
      </c>
      <c r="F5057" s="53">
        <v>0.0</v>
      </c>
      <c r="G5057" s="53">
        <v>0.0</v>
      </c>
      <c r="H5057" s="53">
        <v>0.0</v>
      </c>
      <c r="I5057" s="53">
        <v>0.0</v>
      </c>
      <c r="J5057" s="53">
        <v>0.0029880855255678225</v>
      </c>
      <c r="K5057" s="2" t="s">
        <v>3531</v>
      </c>
      <c r="L5057" s="53">
        <v>0.0</v>
      </c>
      <c r="M5057" s="2" t="s">
        <v>3369</v>
      </c>
      <c r="N5057" s="2" t="s">
        <v>3360</v>
      </c>
      <c r="O5057" s="55"/>
      <c r="AB5057" s="2" t="s">
        <v>164</v>
      </c>
      <c r="AC5057" s="2" t="s">
        <v>3361</v>
      </c>
      <c r="AD5057" s="2" t="s">
        <v>7973</v>
      </c>
      <c r="AE5057" s="2" t="s">
        <v>3363</v>
      </c>
      <c r="AF5057" s="93"/>
      <c r="AG5057" s="2" t="s">
        <v>3364</v>
      </c>
      <c r="AH5057" s="2" t="s">
        <v>3365</v>
      </c>
      <c r="AI5057" s="2">
        <v>0.0</v>
      </c>
      <c r="AJ5057" s="96">
        <v>8.92865510810793E-6</v>
      </c>
      <c r="AK5057" s="96">
        <v>0.0</v>
      </c>
      <c r="AL5057" s="105"/>
      <c r="AM5057" s="2" t="s">
        <v>8112</v>
      </c>
    </row>
    <row r="5058">
      <c r="A5058" s="54">
        <v>46064.0</v>
      </c>
      <c r="B5058" s="54">
        <v>46065.0</v>
      </c>
      <c r="C5058" s="2" t="s">
        <v>1937</v>
      </c>
      <c r="D5058" s="2" t="s">
        <v>146</v>
      </c>
      <c r="E5058" s="2" t="s">
        <v>148</v>
      </c>
      <c r="F5058" s="53">
        <v>0.0</v>
      </c>
      <c r="G5058" s="53">
        <v>0.0</v>
      </c>
      <c r="H5058" s="53">
        <v>0.0</v>
      </c>
      <c r="I5058" s="53">
        <v>0.0</v>
      </c>
      <c r="J5058" s="53">
        <v>0.002953060330955056</v>
      </c>
      <c r="K5058" s="2" t="s">
        <v>3531</v>
      </c>
      <c r="L5058" s="53">
        <v>0.0</v>
      </c>
      <c r="M5058" s="2" t="s">
        <v>3369</v>
      </c>
      <c r="N5058" s="2" t="s">
        <v>3360</v>
      </c>
      <c r="O5058" s="55"/>
      <c r="AB5058" s="2" t="s">
        <v>164</v>
      </c>
      <c r="AC5058" s="2" t="s">
        <v>3361</v>
      </c>
      <c r="AD5058" s="2" t="s">
        <v>7973</v>
      </c>
      <c r="AE5058" s="2" t="s">
        <v>3363</v>
      </c>
      <c r="AF5058" s="93"/>
      <c r="AG5058" s="2" t="s">
        <v>3364</v>
      </c>
      <c r="AH5058" s="2" t="s">
        <v>3365</v>
      </c>
      <c r="AI5058" s="2">
        <v>0.0</v>
      </c>
      <c r="AJ5058" s="96">
        <v>8.720565318260384E-6</v>
      </c>
      <c r="AK5058" s="96">
        <v>0.0</v>
      </c>
      <c r="AL5058" s="105"/>
      <c r="AM5058" s="2" t="s">
        <v>8113</v>
      </c>
    </row>
    <row r="5059">
      <c r="A5059" s="54">
        <v>46065.0</v>
      </c>
      <c r="B5059" s="54">
        <v>46066.0</v>
      </c>
      <c r="C5059" s="2" t="s">
        <v>1937</v>
      </c>
      <c r="D5059" s="2" t="s">
        <v>146</v>
      </c>
      <c r="E5059" s="2" t="s">
        <v>196</v>
      </c>
      <c r="F5059" s="53">
        <v>0.0</v>
      </c>
      <c r="G5059" s="53">
        <v>0.0</v>
      </c>
      <c r="H5059" s="53">
        <v>0.05263157894736842</v>
      </c>
      <c r="I5059" s="53">
        <v>0.05263157894736842</v>
      </c>
      <c r="J5059" s="53">
        <v>0.0243576372568019</v>
      </c>
      <c r="K5059" s="2" t="s">
        <v>3531</v>
      </c>
      <c r="L5059" s="53">
        <v>0.0</v>
      </c>
      <c r="M5059" s="2" t="s">
        <v>3369</v>
      </c>
      <c r="N5059" s="2" t="s">
        <v>3360</v>
      </c>
      <c r="O5059" s="55"/>
      <c r="AB5059" s="2" t="s">
        <v>164</v>
      </c>
      <c r="AC5059" s="2" t="s">
        <v>3361</v>
      </c>
      <c r="AD5059" s="2" t="s">
        <v>7973</v>
      </c>
      <c r="AE5059" s="2" t="s">
        <v>3363</v>
      </c>
      <c r="AF5059" s="93"/>
      <c r="AG5059" s="2" t="s">
        <v>3364</v>
      </c>
      <c r="AH5059" s="2" t="s">
        <v>3365</v>
      </c>
      <c r="AI5059" s="2">
        <v>0.0</v>
      </c>
      <c r="AJ5059" s="96">
        <v>5.93294492733944E-4</v>
      </c>
      <c r="AK5059" s="96">
        <v>0.0027700831024930744</v>
      </c>
      <c r="AL5059" s="105"/>
      <c r="AM5059" s="2" t="s">
        <v>8114</v>
      </c>
    </row>
    <row r="5060">
      <c r="A5060" s="54">
        <v>46066.0</v>
      </c>
      <c r="B5060" s="54">
        <v>46067.0</v>
      </c>
      <c r="C5060" s="2" t="s">
        <v>1937</v>
      </c>
      <c r="D5060" s="2" t="s">
        <v>146</v>
      </c>
      <c r="E5060" s="2" t="s">
        <v>288</v>
      </c>
      <c r="F5060" s="53">
        <v>0.0</v>
      </c>
      <c r="G5060" s="53">
        <v>0.0</v>
      </c>
      <c r="H5060" s="53">
        <v>0.0</v>
      </c>
      <c r="I5060" s="53">
        <v>0.0</v>
      </c>
      <c r="J5060" s="53">
        <v>0.002884648561128235</v>
      </c>
      <c r="K5060" s="2" t="s">
        <v>3531</v>
      </c>
      <c r="L5060" s="53">
        <v>0.0</v>
      </c>
      <c r="M5060" s="2" t="s">
        <v>3369</v>
      </c>
      <c r="N5060" s="2" t="s">
        <v>3360</v>
      </c>
      <c r="O5060" s="55"/>
      <c r="AB5060" s="2" t="s">
        <v>164</v>
      </c>
      <c r="AC5060" s="2" t="s">
        <v>3361</v>
      </c>
      <c r="AD5060" s="2" t="s">
        <v>7973</v>
      </c>
      <c r="AE5060" s="2" t="s">
        <v>3363</v>
      </c>
      <c r="AF5060" s="93"/>
      <c r="AG5060" s="2" t="s">
        <v>3364</v>
      </c>
      <c r="AH5060" s="2" t="s">
        <v>3365</v>
      </c>
      <c r="AI5060" s="2">
        <v>0.0</v>
      </c>
      <c r="AJ5060" s="96">
        <v>8.321197321219198E-6</v>
      </c>
      <c r="AK5060" s="96">
        <v>0.0</v>
      </c>
      <c r="AL5060" s="105"/>
      <c r="AM5060" s="2" t="s">
        <v>8115</v>
      </c>
    </row>
    <row r="5061">
      <c r="A5061" s="54">
        <v>46067.0</v>
      </c>
      <c r="B5061" s="54">
        <v>46068.0</v>
      </c>
      <c r="C5061" s="2" t="s">
        <v>1937</v>
      </c>
      <c r="D5061" s="2" t="s">
        <v>146</v>
      </c>
      <c r="E5061" s="2" t="s">
        <v>256</v>
      </c>
      <c r="F5061" s="53">
        <v>0.0</v>
      </c>
      <c r="G5061" s="53">
        <v>0.0</v>
      </c>
      <c r="H5061" s="53">
        <v>0.0</v>
      </c>
      <c r="I5061" s="53">
        <v>0.0</v>
      </c>
      <c r="J5061" s="53">
        <v>0.0028512385963044003</v>
      </c>
      <c r="K5061" s="2" t="s">
        <v>3531</v>
      </c>
      <c r="L5061" s="53">
        <v>0.0</v>
      </c>
      <c r="M5061" s="2" t="s">
        <v>3369</v>
      </c>
      <c r="N5061" s="2" t="s">
        <v>3360</v>
      </c>
      <c r="O5061" s="55"/>
      <c r="AB5061" s="2" t="s">
        <v>164</v>
      </c>
      <c r="AC5061" s="2" t="s">
        <v>3361</v>
      </c>
      <c r="AD5061" s="2" t="s">
        <v>7973</v>
      </c>
      <c r="AE5061" s="2" t="s">
        <v>3363</v>
      </c>
      <c r="AF5061" s="93"/>
      <c r="AG5061" s="2" t="s">
        <v>3364</v>
      </c>
      <c r="AH5061" s="2" t="s">
        <v>3365</v>
      </c>
      <c r="AI5061" s="2">
        <v>0.0</v>
      </c>
      <c r="AJ5061" s="96">
        <v>8.129561533055887E-6</v>
      </c>
      <c r="AK5061" s="96">
        <v>0.0</v>
      </c>
      <c r="AL5061" s="105"/>
      <c r="AM5061" s="2" t="s">
        <v>8116</v>
      </c>
    </row>
    <row r="5062">
      <c r="A5062" s="54">
        <v>46068.0</v>
      </c>
      <c r="B5062" s="54">
        <v>46069.0</v>
      </c>
      <c r="C5062" s="2" t="s">
        <v>1937</v>
      </c>
      <c r="D5062" s="2" t="s">
        <v>146</v>
      </c>
      <c r="E5062" s="2" t="s">
        <v>180</v>
      </c>
      <c r="F5062" s="53">
        <v>0.0</v>
      </c>
      <c r="G5062" s="53">
        <v>0.0</v>
      </c>
      <c r="H5062" s="53">
        <v>0.0</v>
      </c>
      <c r="I5062" s="53">
        <v>0.0</v>
      </c>
      <c r="J5062" s="53">
        <v>0.002818344200214076</v>
      </c>
      <c r="K5062" s="2" t="s">
        <v>3531</v>
      </c>
      <c r="L5062" s="53">
        <v>0.0</v>
      </c>
      <c r="M5062" s="2" t="s">
        <v>3369</v>
      </c>
      <c r="N5062" s="2" t="s">
        <v>3360</v>
      </c>
      <c r="O5062" s="55"/>
      <c r="AB5062" s="2" t="s">
        <v>164</v>
      </c>
      <c r="AC5062" s="2" t="s">
        <v>3361</v>
      </c>
      <c r="AD5062" s="2" t="s">
        <v>7973</v>
      </c>
      <c r="AE5062" s="2" t="s">
        <v>3363</v>
      </c>
      <c r="AF5062" s="93"/>
      <c r="AG5062" s="2" t="s">
        <v>3364</v>
      </c>
      <c r="AH5062" s="2" t="s">
        <v>3365</v>
      </c>
      <c r="AI5062" s="2">
        <v>0.0</v>
      </c>
      <c r="AJ5062" s="96">
        <v>7.943064030880321E-6</v>
      </c>
      <c r="AK5062" s="96">
        <v>0.0</v>
      </c>
      <c r="AL5062" s="105"/>
      <c r="AM5062" s="2" t="s">
        <v>8117</v>
      </c>
    </row>
    <row r="5063">
      <c r="A5063" s="54">
        <v>46069.0</v>
      </c>
      <c r="B5063" s="54">
        <v>46070.0</v>
      </c>
      <c r="C5063" s="2" t="s">
        <v>1937</v>
      </c>
      <c r="D5063" s="2" t="s">
        <v>146</v>
      </c>
      <c r="E5063" s="2" t="s">
        <v>208</v>
      </c>
      <c r="F5063" s="53">
        <v>0.0</v>
      </c>
      <c r="G5063" s="53">
        <v>0.0</v>
      </c>
      <c r="H5063" s="53">
        <v>0.0</v>
      </c>
      <c r="I5063" s="53">
        <v>0.0</v>
      </c>
      <c r="J5063" s="53">
        <v>0.0027859544834191157</v>
      </c>
      <c r="K5063" s="2" t="s">
        <v>3531</v>
      </c>
      <c r="L5063" s="53">
        <v>0.0</v>
      </c>
      <c r="M5063" s="2" t="s">
        <v>3369</v>
      </c>
      <c r="N5063" s="2" t="s">
        <v>3360</v>
      </c>
      <c r="O5063" s="55"/>
      <c r="AB5063" s="2" t="s">
        <v>164</v>
      </c>
      <c r="AC5063" s="2" t="s">
        <v>3361</v>
      </c>
      <c r="AD5063" s="2" t="s">
        <v>7973</v>
      </c>
      <c r="AE5063" s="2" t="s">
        <v>3363</v>
      </c>
      <c r="AF5063" s="93"/>
      <c r="AG5063" s="2" t="s">
        <v>3364</v>
      </c>
      <c r="AH5063" s="2" t="s">
        <v>3365</v>
      </c>
      <c r="AI5063" s="2">
        <v>0.0</v>
      </c>
      <c r="AJ5063" s="96">
        <v>7.761542383683072E-6</v>
      </c>
      <c r="AK5063" s="96">
        <v>0.0</v>
      </c>
      <c r="AL5063" s="105"/>
      <c r="AM5063" s="2" t="s">
        <v>8118</v>
      </c>
    </row>
    <row r="5064">
      <c r="A5064" s="54">
        <v>46070.0</v>
      </c>
      <c r="B5064" s="54">
        <v>46071.0</v>
      </c>
      <c r="C5064" s="2" t="s">
        <v>1937</v>
      </c>
      <c r="D5064" s="2" t="s">
        <v>146</v>
      </c>
      <c r="E5064" s="2" t="s">
        <v>303</v>
      </c>
      <c r="F5064" s="53">
        <v>0.0</v>
      </c>
      <c r="G5064" s="53">
        <v>0.0</v>
      </c>
      <c r="H5064" s="53">
        <v>0.0</v>
      </c>
      <c r="I5064" s="53">
        <v>0.0</v>
      </c>
      <c r="J5064" s="53">
        <v>0.002754058858594574</v>
      </c>
      <c r="K5064" s="2" t="s">
        <v>3531</v>
      </c>
      <c r="L5064" s="53">
        <v>0.0</v>
      </c>
      <c r="M5064" s="2" t="s">
        <v>3369</v>
      </c>
      <c r="N5064" s="2" t="s">
        <v>3360</v>
      </c>
      <c r="O5064" s="55"/>
      <c r="AB5064" s="2" t="s">
        <v>164</v>
      </c>
      <c r="AC5064" s="2" t="s">
        <v>3361</v>
      </c>
      <c r="AD5064" s="2" t="s">
        <v>7973</v>
      </c>
      <c r="AE5064" s="2" t="s">
        <v>3363</v>
      </c>
      <c r="AF5064" s="93"/>
      <c r="AG5064" s="2" t="s">
        <v>3364</v>
      </c>
      <c r="AH5064" s="2" t="s">
        <v>3365</v>
      </c>
      <c r="AI5064" s="2">
        <v>0.0</v>
      </c>
      <c r="AJ5064" s="96">
        <v>7.584840196603249E-6</v>
      </c>
      <c r="AK5064" s="96">
        <v>0.0</v>
      </c>
      <c r="AL5064" s="105"/>
      <c r="AM5064" s="2" t="s">
        <v>8119</v>
      </c>
    </row>
    <row r="5065">
      <c r="A5065" s="54">
        <v>46071.0</v>
      </c>
      <c r="B5065" s="54">
        <v>46072.0</v>
      </c>
      <c r="C5065" s="2" t="s">
        <v>1937</v>
      </c>
      <c r="D5065" s="2" t="s">
        <v>146</v>
      </c>
      <c r="E5065" s="2" t="s">
        <v>148</v>
      </c>
      <c r="F5065" s="53">
        <v>0.0</v>
      </c>
      <c r="G5065" s="53">
        <v>0.0</v>
      </c>
      <c r="H5065" s="53">
        <v>0.0</v>
      </c>
      <c r="I5065" s="53">
        <v>0.0</v>
      </c>
      <c r="J5065" s="53">
        <v>0.002722647030113693</v>
      </c>
      <c r="K5065" s="2" t="s">
        <v>3531</v>
      </c>
      <c r="L5065" s="53">
        <v>0.0</v>
      </c>
      <c r="M5065" s="2" t="s">
        <v>3369</v>
      </c>
      <c r="N5065" s="2" t="s">
        <v>3360</v>
      </c>
      <c r="O5065" s="55"/>
      <c r="AB5065" s="2" t="s">
        <v>164</v>
      </c>
      <c r="AC5065" s="2" t="s">
        <v>3361</v>
      </c>
      <c r="AD5065" s="2" t="s">
        <v>7973</v>
      </c>
      <c r="AE5065" s="2" t="s">
        <v>3363</v>
      </c>
      <c r="AF5065" s="93"/>
      <c r="AG5065" s="2" t="s">
        <v>3364</v>
      </c>
      <c r="AH5065" s="2" t="s">
        <v>3365</v>
      </c>
      <c r="AI5065" s="2">
        <v>0.0</v>
      </c>
      <c r="AJ5065" s="96">
        <v>7.412806850586914E-6</v>
      </c>
      <c r="AK5065" s="96">
        <v>0.0</v>
      </c>
      <c r="AL5065" s="105"/>
      <c r="AM5065" s="2" t="s">
        <v>8120</v>
      </c>
    </row>
    <row r="5066">
      <c r="A5066" s="54">
        <v>46072.0</v>
      </c>
      <c r="B5066" s="54">
        <v>46073.0</v>
      </c>
      <c r="C5066" s="2" t="s">
        <v>1937</v>
      </c>
      <c r="D5066" s="2" t="s">
        <v>146</v>
      </c>
      <c r="E5066" s="2" t="s">
        <v>196</v>
      </c>
      <c r="F5066" s="53">
        <v>0.0</v>
      </c>
      <c r="G5066" s="53">
        <v>0.0</v>
      </c>
      <c r="H5066" s="53">
        <v>0.05</v>
      </c>
      <c r="I5066" s="53">
        <v>0.05</v>
      </c>
      <c r="J5066" s="53">
        <v>0.022425391480043667</v>
      </c>
      <c r="K5066" s="2" t="s">
        <v>3531</v>
      </c>
      <c r="L5066" s="53">
        <v>0.0</v>
      </c>
      <c r="M5066" s="2" t="s">
        <v>3369</v>
      </c>
      <c r="N5066" s="2" t="s">
        <v>3360</v>
      </c>
      <c r="O5066" s="55"/>
      <c r="AB5066" s="2" t="s">
        <v>164</v>
      </c>
      <c r="AC5066" s="2" t="s">
        <v>3361</v>
      </c>
      <c r="AD5066" s="2" t="s">
        <v>7973</v>
      </c>
      <c r="AE5066" s="2" t="s">
        <v>3363</v>
      </c>
      <c r="AF5066" s="93"/>
      <c r="AG5066" s="2" t="s">
        <v>3364</v>
      </c>
      <c r="AH5066" s="2" t="s">
        <v>3365</v>
      </c>
      <c r="AI5066" s="2">
        <v>0.0</v>
      </c>
      <c r="AJ5066" s="96">
        <v>5.028981830332151E-4</v>
      </c>
      <c r="AK5066" s="96">
        <v>0.0025000000000000005</v>
      </c>
      <c r="AL5066" s="105"/>
      <c r="AM5066" s="2" t="s">
        <v>8121</v>
      </c>
    </row>
    <row r="5067">
      <c r="A5067" s="54">
        <v>46073.0</v>
      </c>
      <c r="B5067" s="54">
        <v>46074.0</v>
      </c>
      <c r="C5067" s="2" t="s">
        <v>1937</v>
      </c>
      <c r="D5067" s="2" t="s">
        <v>146</v>
      </c>
      <c r="E5067" s="2" t="s">
        <v>288</v>
      </c>
      <c r="F5067" s="53">
        <v>0.0</v>
      </c>
      <c r="G5067" s="53">
        <v>0.0</v>
      </c>
      <c r="H5067" s="53">
        <v>0.0</v>
      </c>
      <c r="I5067" s="53">
        <v>0.0</v>
      </c>
      <c r="J5067" s="53">
        <v>0.0026612349786524435</v>
      </c>
      <c r="K5067" s="2" t="s">
        <v>3531</v>
      </c>
      <c r="L5067" s="53">
        <v>0.0</v>
      </c>
      <c r="M5067" s="2" t="s">
        <v>3369</v>
      </c>
      <c r="N5067" s="2" t="s">
        <v>3360</v>
      </c>
      <c r="O5067" s="55"/>
      <c r="AB5067" s="2" t="s">
        <v>164</v>
      </c>
      <c r="AC5067" s="2" t="s">
        <v>3361</v>
      </c>
      <c r="AD5067" s="2" t="s">
        <v>7973</v>
      </c>
      <c r="AE5067" s="2" t="s">
        <v>3363</v>
      </c>
      <c r="AF5067" s="93"/>
      <c r="AG5067" s="2" t="s">
        <v>3364</v>
      </c>
      <c r="AH5067" s="2" t="s">
        <v>3365</v>
      </c>
      <c r="AI5067" s="2">
        <v>0.0</v>
      </c>
      <c r="AJ5067" s="96">
        <v>7.0821716116032714E-6</v>
      </c>
      <c r="AK5067" s="96">
        <v>0.0</v>
      </c>
      <c r="AL5067" s="105"/>
      <c r="AM5067" s="2" t="s">
        <v>8122</v>
      </c>
    </row>
    <row r="5068">
      <c r="A5068" s="54">
        <v>46074.0</v>
      </c>
      <c r="B5068" s="54">
        <v>46075.0</v>
      </c>
      <c r="C5068" s="2" t="s">
        <v>1937</v>
      </c>
      <c r="D5068" s="2" t="s">
        <v>146</v>
      </c>
      <c r="E5068" s="2" t="s">
        <v>256</v>
      </c>
      <c r="F5068" s="53">
        <v>0.0</v>
      </c>
      <c r="G5068" s="53">
        <v>0.0</v>
      </c>
      <c r="H5068" s="53">
        <v>0.0</v>
      </c>
      <c r="I5068" s="53">
        <v>0.0</v>
      </c>
      <c r="J5068" s="53">
        <v>0.002631215535045404</v>
      </c>
      <c r="K5068" s="2" t="s">
        <v>3531</v>
      </c>
      <c r="L5068" s="53">
        <v>0.0</v>
      </c>
      <c r="M5068" s="2" t="s">
        <v>3369</v>
      </c>
      <c r="N5068" s="2" t="s">
        <v>3360</v>
      </c>
      <c r="O5068" s="55"/>
      <c r="AB5068" s="2" t="s">
        <v>164</v>
      </c>
      <c r="AC5068" s="2" t="s">
        <v>3361</v>
      </c>
      <c r="AD5068" s="2" t="s">
        <v>7973</v>
      </c>
      <c r="AE5068" s="2" t="s">
        <v>3363</v>
      </c>
      <c r="AF5068" s="93"/>
      <c r="AG5068" s="2" t="s">
        <v>3364</v>
      </c>
      <c r="AH5068" s="2" t="s">
        <v>3365</v>
      </c>
      <c r="AI5068" s="2">
        <v>0.0</v>
      </c>
      <c r="AJ5068" s="96">
        <v>6.923295191864271E-6</v>
      </c>
      <c r="AK5068" s="96">
        <v>0.0</v>
      </c>
      <c r="AL5068" s="105"/>
      <c r="AM5068" s="2" t="s">
        <v>8123</v>
      </c>
    </row>
    <row r="5069">
      <c r="A5069" s="54">
        <v>46075.0</v>
      </c>
      <c r="B5069" s="54">
        <v>46076.0</v>
      </c>
      <c r="C5069" s="2" t="s">
        <v>1937</v>
      </c>
      <c r="D5069" s="2" t="s">
        <v>146</v>
      </c>
      <c r="E5069" s="2" t="s">
        <v>180</v>
      </c>
      <c r="F5069" s="53">
        <v>0.0</v>
      </c>
      <c r="G5069" s="53">
        <v>0.0</v>
      </c>
      <c r="H5069" s="53">
        <v>0.0</v>
      </c>
      <c r="I5069" s="53">
        <v>0.0</v>
      </c>
      <c r="J5069" s="53">
        <v>0.0026016414285168006</v>
      </c>
      <c r="K5069" s="2" t="s">
        <v>3531</v>
      </c>
      <c r="L5069" s="53">
        <v>0.0</v>
      </c>
      <c r="M5069" s="2" t="s">
        <v>3369</v>
      </c>
      <c r="N5069" s="2" t="s">
        <v>3360</v>
      </c>
      <c r="O5069" s="55"/>
      <c r="AB5069" s="2" t="s">
        <v>164</v>
      </c>
      <c r="AC5069" s="2" t="s">
        <v>3361</v>
      </c>
      <c r="AD5069" s="2" t="s">
        <v>7973</v>
      </c>
      <c r="AE5069" s="2" t="s">
        <v>3363</v>
      </c>
      <c r="AF5069" s="93"/>
      <c r="AG5069" s="2" t="s">
        <v>3364</v>
      </c>
      <c r="AH5069" s="2" t="s">
        <v>3365</v>
      </c>
      <c r="AI5069" s="2">
        <v>0.0</v>
      </c>
      <c r="AJ5069" s="96">
        <v>6.768538122574939E-6</v>
      </c>
      <c r="AK5069" s="96">
        <v>0.0</v>
      </c>
      <c r="AL5069" s="105"/>
      <c r="AM5069" s="2" t="s">
        <v>8124</v>
      </c>
    </row>
    <row r="5070">
      <c r="A5070" s="54">
        <v>46076.0</v>
      </c>
      <c r="B5070" s="54">
        <v>46077.0</v>
      </c>
      <c r="C5070" s="2" t="s">
        <v>1937</v>
      </c>
      <c r="D5070" s="2" t="s">
        <v>146</v>
      </c>
      <c r="E5070" s="2" t="s">
        <v>208</v>
      </c>
      <c r="F5070" s="53">
        <v>0.0</v>
      </c>
      <c r="G5070" s="53">
        <v>0.0</v>
      </c>
      <c r="H5070" s="53">
        <v>0.0</v>
      </c>
      <c r="I5070" s="53">
        <v>0.0</v>
      </c>
      <c r="J5070" s="53">
        <v>0.0025725036799955515</v>
      </c>
      <c r="K5070" s="2" t="s">
        <v>3531</v>
      </c>
      <c r="L5070" s="53">
        <v>0.0</v>
      </c>
      <c r="M5070" s="2" t="s">
        <v>3369</v>
      </c>
      <c r="N5070" s="2" t="s">
        <v>3360</v>
      </c>
      <c r="O5070" s="55"/>
      <c r="AB5070" s="2" t="s">
        <v>164</v>
      </c>
      <c r="AC5070" s="2" t="s">
        <v>3361</v>
      </c>
      <c r="AD5070" s="2" t="s">
        <v>7973</v>
      </c>
      <c r="AE5070" s="2" t="s">
        <v>3363</v>
      </c>
      <c r="AF5070" s="93"/>
      <c r="AG5070" s="2" t="s">
        <v>3364</v>
      </c>
      <c r="AH5070" s="2" t="s">
        <v>3365</v>
      </c>
      <c r="AI5070" s="2">
        <v>0.0</v>
      </c>
      <c r="AJ5070" s="96">
        <v>6.6177751835906546E-6</v>
      </c>
      <c r="AK5070" s="96">
        <v>0.0</v>
      </c>
      <c r="AL5070" s="105"/>
      <c r="AM5070" s="2" t="s">
        <v>8125</v>
      </c>
    </row>
    <row r="5071">
      <c r="A5071" s="54">
        <v>46077.0</v>
      </c>
      <c r="B5071" s="54">
        <v>46078.0</v>
      </c>
      <c r="C5071" s="2" t="s">
        <v>1937</v>
      </c>
      <c r="D5071" s="2" t="s">
        <v>146</v>
      </c>
      <c r="E5071" s="2" t="s">
        <v>303</v>
      </c>
      <c r="F5071" s="53">
        <v>0.0</v>
      </c>
      <c r="G5071" s="53">
        <v>0.0</v>
      </c>
      <c r="H5071" s="53">
        <v>0.0</v>
      </c>
      <c r="I5071" s="53">
        <v>0.0</v>
      </c>
      <c r="J5071" s="53">
        <v>0.0025437935479309154</v>
      </c>
      <c r="K5071" s="2" t="s">
        <v>3531</v>
      </c>
      <c r="L5071" s="53">
        <v>0.0</v>
      </c>
      <c r="M5071" s="2" t="s">
        <v>3369</v>
      </c>
      <c r="N5071" s="2" t="s">
        <v>3360</v>
      </c>
      <c r="O5071" s="55"/>
      <c r="AB5071" s="2" t="s">
        <v>164</v>
      </c>
      <c r="AC5071" s="2" t="s">
        <v>3361</v>
      </c>
      <c r="AD5071" s="2" t="s">
        <v>7973</v>
      </c>
      <c r="AE5071" s="2" t="s">
        <v>3363</v>
      </c>
      <c r="AF5071" s="93"/>
      <c r="AG5071" s="2" t="s">
        <v>3364</v>
      </c>
      <c r="AH5071" s="2" t="s">
        <v>3365</v>
      </c>
      <c r="AI5071" s="2">
        <v>0.0</v>
      </c>
      <c r="AJ5071" s="96">
        <v>6.470885614494954E-6</v>
      </c>
      <c r="AK5071" s="96">
        <v>0.0</v>
      </c>
      <c r="AL5071" s="105"/>
      <c r="AM5071" s="2" t="s">
        <v>8126</v>
      </c>
    </row>
    <row r="5072">
      <c r="A5072" s="54">
        <v>46078.0</v>
      </c>
      <c r="B5072" s="54">
        <v>46079.0</v>
      </c>
      <c r="C5072" s="2" t="s">
        <v>1937</v>
      </c>
      <c r="D5072" s="2" t="s">
        <v>146</v>
      </c>
      <c r="E5072" s="2" t="s">
        <v>148</v>
      </c>
      <c r="F5072" s="53">
        <v>0.0</v>
      </c>
      <c r="G5072" s="53">
        <v>0.0</v>
      </c>
      <c r="H5072" s="53">
        <v>0.0</v>
      </c>
      <c r="I5072" s="53">
        <v>0.0</v>
      </c>
      <c r="J5072" s="53">
        <v>0.0025155025204819277</v>
      </c>
      <c r="K5072" s="2" t="s">
        <v>3531</v>
      </c>
      <c r="L5072" s="53">
        <v>0.0</v>
      </c>
      <c r="M5072" s="2" t="s">
        <v>3369</v>
      </c>
      <c r="N5072" s="2" t="s">
        <v>3360</v>
      </c>
      <c r="O5072" s="55"/>
      <c r="AB5072" s="2" t="s">
        <v>164</v>
      </c>
      <c r="AC5072" s="2" t="s">
        <v>3361</v>
      </c>
      <c r="AD5072" s="2" t="s">
        <v>7973</v>
      </c>
      <c r="AE5072" s="2" t="s">
        <v>3363</v>
      </c>
      <c r="AF5072" s="93"/>
      <c r="AG5072" s="2" t="s">
        <v>3364</v>
      </c>
      <c r="AH5072" s="2" t="s">
        <v>3365</v>
      </c>
      <c r="AI5072" s="2">
        <v>0.0</v>
      </c>
      <c r="AJ5072" s="96">
        <v>6.327752930550931E-6</v>
      </c>
      <c r="AK5072" s="96">
        <v>0.0</v>
      </c>
      <c r="AL5072" s="105"/>
      <c r="AM5072" s="2" t="s">
        <v>8127</v>
      </c>
    </row>
    <row r="5073">
      <c r="A5073" s="54">
        <v>46079.0</v>
      </c>
      <c r="B5073" s="54">
        <v>46080.0</v>
      </c>
      <c r="C5073" s="2" t="s">
        <v>1937</v>
      </c>
      <c r="D5073" s="2" t="s">
        <v>146</v>
      </c>
      <c r="E5073" s="2" t="s">
        <v>196</v>
      </c>
      <c r="F5073" s="53">
        <v>0.0</v>
      </c>
      <c r="G5073" s="53">
        <v>0.0</v>
      </c>
      <c r="H5073" s="53">
        <v>0.047619047619047616</v>
      </c>
      <c r="I5073" s="53">
        <v>0.047619047619047616</v>
      </c>
      <c r="J5073" s="53">
        <v>0.02069294784527404</v>
      </c>
      <c r="K5073" s="2" t="s">
        <v>3531</v>
      </c>
      <c r="L5073" s="53">
        <v>0.0</v>
      </c>
      <c r="M5073" s="2" t="s">
        <v>3369</v>
      </c>
      <c r="N5073" s="2" t="s">
        <v>3360</v>
      </c>
      <c r="O5073" s="55"/>
      <c r="AB5073" s="2" t="s">
        <v>164</v>
      </c>
      <c r="AC5073" s="2" t="s">
        <v>3361</v>
      </c>
      <c r="AD5073" s="2" t="s">
        <v>7973</v>
      </c>
      <c r="AE5073" s="2" t="s">
        <v>3363</v>
      </c>
      <c r="AF5073" s="93"/>
      <c r="AG5073" s="2" t="s">
        <v>3364</v>
      </c>
      <c r="AH5073" s="2" t="s">
        <v>3365</v>
      </c>
      <c r="AI5073" s="2">
        <v>0.0</v>
      </c>
      <c r="AJ5073" s="96">
        <v>4.281980905272316E-4</v>
      </c>
      <c r="AK5073" s="96">
        <v>0.0022675736961451243</v>
      </c>
      <c r="AL5073" s="105"/>
      <c r="AM5073" s="2" t="s">
        <v>8128</v>
      </c>
    </row>
    <row r="5074">
      <c r="A5074" s="54">
        <v>46080.0</v>
      </c>
      <c r="B5074" s="54">
        <v>46081.0</v>
      </c>
      <c r="C5074" s="2" t="s">
        <v>1937</v>
      </c>
      <c r="D5074" s="2" t="s">
        <v>146</v>
      </c>
      <c r="E5074" s="2" t="s">
        <v>288</v>
      </c>
      <c r="F5074" s="53">
        <v>0.0</v>
      </c>
      <c r="G5074" s="53">
        <v>0.0</v>
      </c>
      <c r="H5074" s="53">
        <v>0.0</v>
      </c>
      <c r="I5074" s="53">
        <v>0.0</v>
      </c>
      <c r="J5074" s="53">
        <v>0.002460144835882699</v>
      </c>
      <c r="K5074" s="2" t="s">
        <v>3531</v>
      </c>
      <c r="L5074" s="53">
        <v>0.0</v>
      </c>
      <c r="M5074" s="2" t="s">
        <v>3369</v>
      </c>
      <c r="N5074" s="2" t="s">
        <v>3360</v>
      </c>
      <c r="O5074" s="55"/>
      <c r="AB5074" s="2" t="s">
        <v>164</v>
      </c>
      <c r="AC5074" s="2" t="s">
        <v>3361</v>
      </c>
      <c r="AD5074" s="2" t="s">
        <v>7973</v>
      </c>
      <c r="AE5074" s="2" t="s">
        <v>3363</v>
      </c>
      <c r="AF5074" s="93"/>
      <c r="AG5074" s="2" t="s">
        <v>3364</v>
      </c>
      <c r="AH5074" s="2" t="s">
        <v>3365</v>
      </c>
      <c r="AI5074" s="2">
        <v>0.0</v>
      </c>
      <c r="AJ5074" s="96">
        <v>6.052312613520312E-6</v>
      </c>
      <c r="AK5074" s="96">
        <v>0.0</v>
      </c>
      <c r="AL5074" s="105"/>
      <c r="AM5074" s="2" t="s">
        <v>8129</v>
      </c>
    </row>
    <row r="5075">
      <c r="A5075" s="54">
        <v>46081.0</v>
      </c>
      <c r="B5075" s="54">
        <v>46082.0</v>
      </c>
      <c r="C5075" s="2" t="s">
        <v>1937</v>
      </c>
      <c r="D5075" s="2" t="s">
        <v>146</v>
      </c>
      <c r="E5075" s="2" t="s">
        <v>256</v>
      </c>
      <c r="F5075" s="53">
        <v>0.0</v>
      </c>
      <c r="G5075" s="53">
        <v>0.0</v>
      </c>
      <c r="H5075" s="53">
        <v>0.0</v>
      </c>
      <c r="I5075" s="53">
        <v>0.0</v>
      </c>
      <c r="J5075" s="53">
        <v>0.002433062237509711</v>
      </c>
      <c r="K5075" s="2" t="s">
        <v>3531</v>
      </c>
      <c r="L5075" s="53">
        <v>0.0</v>
      </c>
      <c r="M5075" s="2" t="s">
        <v>3369</v>
      </c>
      <c r="N5075" s="2" t="s">
        <v>3360</v>
      </c>
      <c r="O5075" s="55"/>
      <c r="AB5075" s="2" t="s">
        <v>164</v>
      </c>
      <c r="AC5075" s="2" t="s">
        <v>3361</v>
      </c>
      <c r="AD5075" s="2" t="s">
        <v>7973</v>
      </c>
      <c r="AE5075" s="2" t="s">
        <v>3363</v>
      </c>
      <c r="AF5075" s="93"/>
      <c r="AG5075" s="2" t="s">
        <v>3364</v>
      </c>
      <c r="AH5075" s="2" t="s">
        <v>3365</v>
      </c>
      <c r="AI5075" s="2">
        <v>0.0</v>
      </c>
      <c r="AJ5075" s="96">
        <v>5.9197918515957604E-6</v>
      </c>
      <c r="AK5075" s="96">
        <v>0.0</v>
      </c>
      <c r="AL5075" s="105"/>
      <c r="AM5075" s="2" t="s">
        <v>8130</v>
      </c>
    </row>
    <row r="5076">
      <c r="A5076" s="54">
        <v>46082.0</v>
      </c>
      <c r="B5076" s="54">
        <v>46083.0</v>
      </c>
      <c r="C5076" s="2" t="s">
        <v>1937</v>
      </c>
      <c r="D5076" s="2" t="s">
        <v>146</v>
      </c>
      <c r="E5076" s="2" t="s">
        <v>180</v>
      </c>
      <c r="F5076" s="53">
        <v>0.0</v>
      </c>
      <c r="G5076" s="53">
        <v>0.0</v>
      </c>
      <c r="H5076" s="53">
        <v>0.0</v>
      </c>
      <c r="I5076" s="53">
        <v>0.0</v>
      </c>
      <c r="J5076" s="53">
        <v>0.002406366847708108</v>
      </c>
      <c r="K5076" s="2" t="s">
        <v>3531</v>
      </c>
      <c r="L5076" s="53">
        <v>0.0</v>
      </c>
      <c r="M5076" s="2" t="s">
        <v>3369</v>
      </c>
      <c r="N5076" s="2" t="s">
        <v>3360</v>
      </c>
      <c r="O5076" s="55"/>
      <c r="AB5076" s="2" t="s">
        <v>164</v>
      </c>
      <c r="AC5076" s="2" t="s">
        <v>3361</v>
      </c>
      <c r="AD5076" s="2" t="s">
        <v>7973</v>
      </c>
      <c r="AE5076" s="2" t="s">
        <v>3363</v>
      </c>
      <c r="AF5076" s="93"/>
      <c r="AG5076" s="2" t="s">
        <v>3364</v>
      </c>
      <c r="AH5076" s="2" t="s">
        <v>3365</v>
      </c>
      <c r="AI5076" s="2">
        <v>0.0</v>
      </c>
      <c r="AJ5076" s="96">
        <v>5.790601405748658E-6</v>
      </c>
      <c r="AK5076" s="96">
        <v>0.0</v>
      </c>
      <c r="AL5076" s="105"/>
      <c r="AM5076" s="2" t="s">
        <v>8131</v>
      </c>
    </row>
    <row r="5077">
      <c r="A5077" s="54">
        <v>46083.0</v>
      </c>
      <c r="B5077" s="54">
        <v>46084.0</v>
      </c>
      <c r="C5077" s="2" t="s">
        <v>1937</v>
      </c>
      <c r="D5077" s="2" t="s">
        <v>146</v>
      </c>
      <c r="E5077" s="2" t="s">
        <v>208</v>
      </c>
      <c r="F5077" s="53">
        <v>0.0</v>
      </c>
      <c r="G5077" s="53">
        <v>0.0</v>
      </c>
      <c r="H5077" s="53">
        <v>0.0</v>
      </c>
      <c r="I5077" s="53">
        <v>0.0</v>
      </c>
      <c r="J5077" s="53">
        <v>0.002380051196275387</v>
      </c>
      <c r="K5077" s="2" t="s">
        <v>3531</v>
      </c>
      <c r="L5077" s="53">
        <v>0.0</v>
      </c>
      <c r="M5077" s="2" t="s">
        <v>3369</v>
      </c>
      <c r="N5077" s="2" t="s">
        <v>3360</v>
      </c>
      <c r="O5077" s="55"/>
      <c r="AB5077" s="2" t="s">
        <v>164</v>
      </c>
      <c r="AC5077" s="2" t="s">
        <v>3361</v>
      </c>
      <c r="AD5077" s="2" t="s">
        <v>7973</v>
      </c>
      <c r="AE5077" s="2" t="s">
        <v>3363</v>
      </c>
      <c r="AF5077" s="93"/>
      <c r="AG5077" s="2" t="s">
        <v>3364</v>
      </c>
      <c r="AH5077" s="2" t="s">
        <v>3365</v>
      </c>
      <c r="AI5077" s="2">
        <v>0.0</v>
      </c>
      <c r="AJ5077" s="96">
        <v>5.6646436968918995E-6</v>
      </c>
      <c r="AK5077" s="96">
        <v>0.0</v>
      </c>
      <c r="AL5077" s="105"/>
      <c r="AM5077" s="2" t="s">
        <v>8132</v>
      </c>
    </row>
    <row r="5078">
      <c r="A5078" s="54">
        <v>46084.0</v>
      </c>
      <c r="B5078" s="54">
        <v>46085.0</v>
      </c>
      <c r="C5078" s="2" t="s">
        <v>1937</v>
      </c>
      <c r="D5078" s="2" t="s">
        <v>146</v>
      </c>
      <c r="E5078" s="2" t="s">
        <v>303</v>
      </c>
      <c r="F5078" s="53">
        <v>0.0</v>
      </c>
      <c r="G5078" s="53">
        <v>0.0</v>
      </c>
      <c r="H5078" s="53">
        <v>0.0</v>
      </c>
      <c r="I5078" s="53">
        <v>0.0</v>
      </c>
      <c r="J5078" s="53">
        <v>0.0023541080018247658</v>
      </c>
      <c r="K5078" s="2" t="s">
        <v>3531</v>
      </c>
      <c r="L5078" s="53">
        <v>0.0</v>
      </c>
      <c r="M5078" s="2" t="s">
        <v>3369</v>
      </c>
      <c r="N5078" s="2" t="s">
        <v>3360</v>
      </c>
      <c r="O5078" s="55"/>
      <c r="AB5078" s="2" t="s">
        <v>164</v>
      </c>
      <c r="AC5078" s="2" t="s">
        <v>3361</v>
      </c>
      <c r="AD5078" s="2" t="s">
        <v>7973</v>
      </c>
      <c r="AE5078" s="2" t="s">
        <v>3363</v>
      </c>
      <c r="AF5078" s="93"/>
      <c r="AG5078" s="2" t="s">
        <v>3364</v>
      </c>
      <c r="AH5078" s="2" t="s">
        <v>3365</v>
      </c>
      <c r="AI5078" s="2">
        <v>0.0</v>
      </c>
      <c r="AJ5078" s="96">
        <v>5.541824484255391E-6</v>
      </c>
      <c r="AK5078" s="96">
        <v>0.0</v>
      </c>
      <c r="AL5078" s="105"/>
      <c r="AM5078" s="2" t="s">
        <v>8133</v>
      </c>
    </row>
    <row r="5079">
      <c r="A5079" s="54">
        <v>46085.0</v>
      </c>
      <c r="B5079" s="54">
        <v>46086.0</v>
      </c>
      <c r="C5079" s="2" t="s">
        <v>1937</v>
      </c>
      <c r="D5079" s="2" t="s">
        <v>146</v>
      </c>
      <c r="E5079" s="2" t="s">
        <v>148</v>
      </c>
      <c r="F5079" s="53">
        <v>0.0</v>
      </c>
      <c r="G5079" s="53">
        <v>0.0</v>
      </c>
      <c r="H5079" s="53">
        <v>0.0</v>
      </c>
      <c r="I5079" s="53">
        <v>0.0</v>
      </c>
      <c r="J5079" s="53">
        <v>0.0023285301658501146</v>
      </c>
      <c r="K5079" s="2" t="s">
        <v>3531</v>
      </c>
      <c r="L5079" s="53">
        <v>0.0</v>
      </c>
      <c r="M5079" s="2" t="s">
        <v>3369</v>
      </c>
      <c r="N5079" s="2" t="s">
        <v>3360</v>
      </c>
      <c r="O5079" s="55"/>
      <c r="AB5079" s="2" t="s">
        <v>164</v>
      </c>
      <c r="AC5079" s="2" t="s">
        <v>3361</v>
      </c>
      <c r="AD5079" s="2" t="s">
        <v>7973</v>
      </c>
      <c r="AE5079" s="2" t="s">
        <v>3363</v>
      </c>
      <c r="AF5079" s="93"/>
      <c r="AG5079" s="2" t="s">
        <v>3364</v>
      </c>
      <c r="AH5079" s="2" t="s">
        <v>3365</v>
      </c>
      <c r="AI5079" s="2">
        <v>0.0</v>
      </c>
      <c r="AJ5079" s="96">
        <v>5.422052733273962E-6</v>
      </c>
      <c r="AK5079" s="96">
        <v>0.0</v>
      </c>
      <c r="AL5079" s="105"/>
      <c r="AM5079" s="2" t="s">
        <v>8134</v>
      </c>
    </row>
    <row r="5080">
      <c r="A5080" s="54">
        <v>46086.0</v>
      </c>
      <c r="B5080" s="54">
        <v>46087.0</v>
      </c>
      <c r="C5080" s="2" t="s">
        <v>1937</v>
      </c>
      <c r="D5080" s="2" t="s">
        <v>146</v>
      </c>
      <c r="E5080" s="2" t="s">
        <v>196</v>
      </c>
      <c r="F5080" s="53">
        <v>0.0</v>
      </c>
      <c r="G5080" s="53">
        <v>0.0</v>
      </c>
      <c r="H5080" s="53">
        <v>0.045454545454545456</v>
      </c>
      <c r="I5080" s="53">
        <v>0.045454545454545456</v>
      </c>
      <c r="J5080" s="53">
        <v>0.01913299246191391</v>
      </c>
      <c r="K5080" s="2" t="s">
        <v>3531</v>
      </c>
      <c r="L5080" s="53">
        <v>0.0</v>
      </c>
      <c r="M5080" s="2" t="s">
        <v>3369</v>
      </c>
      <c r="N5080" s="2" t="s">
        <v>3360</v>
      </c>
      <c r="O5080" s="55"/>
      <c r="AB5080" s="2" t="s">
        <v>164</v>
      </c>
      <c r="AC5080" s="2" t="s">
        <v>3361</v>
      </c>
      <c r="AD5080" s="2" t="s">
        <v>7973</v>
      </c>
      <c r="AE5080" s="2" t="s">
        <v>3363</v>
      </c>
      <c r="AF5080" s="93"/>
      <c r="AG5080" s="2" t="s">
        <v>3364</v>
      </c>
      <c r="AH5080" s="2" t="s">
        <v>3365</v>
      </c>
      <c r="AI5080" s="2">
        <v>0.0</v>
      </c>
      <c r="AJ5080" s="96">
        <v>3.6607140054765455E-4</v>
      </c>
      <c r="AK5080" s="96">
        <v>0.002066115702479339</v>
      </c>
      <c r="AL5080" s="105"/>
      <c r="AM5080" s="2" t="s">
        <v>8135</v>
      </c>
    </row>
    <row r="5081">
      <c r="A5081" s="54">
        <v>46087.0</v>
      </c>
      <c r="B5081" s="54">
        <v>46088.0</v>
      </c>
      <c r="C5081" s="2" t="s">
        <v>1937</v>
      </c>
      <c r="D5081" s="2" t="s">
        <v>146</v>
      </c>
      <c r="E5081" s="2" t="s">
        <v>288</v>
      </c>
      <c r="F5081" s="53">
        <v>0.0</v>
      </c>
      <c r="G5081" s="53">
        <v>0.0</v>
      </c>
      <c r="H5081" s="53">
        <v>0.0</v>
      </c>
      <c r="I5081" s="53">
        <v>0.0</v>
      </c>
      <c r="J5081" s="53">
        <v>0.002278443055645321</v>
      </c>
      <c r="K5081" s="2" t="s">
        <v>3531</v>
      </c>
      <c r="L5081" s="53">
        <v>0.0</v>
      </c>
      <c r="M5081" s="2" t="s">
        <v>3369</v>
      </c>
      <c r="N5081" s="2" t="s">
        <v>3360</v>
      </c>
      <c r="O5081" s="55"/>
      <c r="AB5081" s="2" t="s">
        <v>164</v>
      </c>
      <c r="AC5081" s="2" t="s">
        <v>3361</v>
      </c>
      <c r="AD5081" s="2" t="s">
        <v>7973</v>
      </c>
      <c r="AE5081" s="2" t="s">
        <v>3363</v>
      </c>
      <c r="AF5081" s="93"/>
      <c r="AG5081" s="2" t="s">
        <v>3364</v>
      </c>
      <c r="AH5081" s="2" t="s">
        <v>3365</v>
      </c>
      <c r="AI5081" s="2">
        <v>0.0</v>
      </c>
      <c r="AJ5081" s="96">
        <v>5.1913027578183875E-6</v>
      </c>
      <c r="AK5081" s="96">
        <v>0.0</v>
      </c>
      <c r="AL5081" s="105"/>
      <c r="AM5081" s="2" t="s">
        <v>8136</v>
      </c>
    </row>
    <row r="5082">
      <c r="A5082" s="54">
        <v>46088.0</v>
      </c>
      <c r="B5082" s="54">
        <v>46089.0</v>
      </c>
      <c r="C5082" s="2" t="s">
        <v>1937</v>
      </c>
      <c r="D5082" s="2" t="s">
        <v>146</v>
      </c>
      <c r="E5082" s="2" t="s">
        <v>256</v>
      </c>
      <c r="F5082" s="53">
        <v>0.0</v>
      </c>
      <c r="G5082" s="53">
        <v>0.0</v>
      </c>
      <c r="H5082" s="53">
        <v>0.0</v>
      </c>
      <c r="I5082" s="53">
        <v>0.0</v>
      </c>
      <c r="J5082" s="53">
        <v>0.002253920448448893</v>
      </c>
      <c r="K5082" s="2" t="s">
        <v>3531</v>
      </c>
      <c r="L5082" s="53">
        <v>0.0</v>
      </c>
      <c r="M5082" s="2" t="s">
        <v>3369</v>
      </c>
      <c r="N5082" s="2" t="s">
        <v>3360</v>
      </c>
      <c r="O5082" s="55"/>
      <c r="AB5082" s="2" t="s">
        <v>164</v>
      </c>
      <c r="AC5082" s="2" t="s">
        <v>3361</v>
      </c>
      <c r="AD5082" s="2" t="s">
        <v>7973</v>
      </c>
      <c r="AE5082" s="2" t="s">
        <v>3363</v>
      </c>
      <c r="AF5082" s="93"/>
      <c r="AG5082" s="2" t="s">
        <v>3364</v>
      </c>
      <c r="AH5082" s="2" t="s">
        <v>3365</v>
      </c>
      <c r="AI5082" s="2">
        <v>0.0</v>
      </c>
      <c r="AJ5082" s="96">
        <v>5.080157387936059E-6</v>
      </c>
      <c r="AK5082" s="96">
        <v>0.0</v>
      </c>
      <c r="AL5082" s="105"/>
      <c r="AM5082" s="2" t="s">
        <v>8137</v>
      </c>
    </row>
    <row r="5083">
      <c r="A5083" s="54">
        <v>46089.0</v>
      </c>
      <c r="B5083" s="54">
        <v>46090.0</v>
      </c>
      <c r="C5083" s="2" t="s">
        <v>1937</v>
      </c>
      <c r="D5083" s="2" t="s">
        <v>146</v>
      </c>
      <c r="E5083" s="2" t="s">
        <v>180</v>
      </c>
      <c r="F5083" s="53">
        <v>0.0</v>
      </c>
      <c r="G5083" s="53">
        <v>0.0</v>
      </c>
      <c r="H5083" s="53">
        <v>0.0</v>
      </c>
      <c r="I5083" s="53">
        <v>0.0</v>
      </c>
      <c r="J5083" s="53">
        <v>0.0022297365233989747</v>
      </c>
      <c r="K5083" s="2" t="s">
        <v>3531</v>
      </c>
      <c r="L5083" s="53">
        <v>0.0</v>
      </c>
      <c r="M5083" s="2" t="s">
        <v>3369</v>
      </c>
      <c r="N5083" s="2" t="s">
        <v>3360</v>
      </c>
      <c r="O5083" s="55"/>
      <c r="AB5083" s="2" t="s">
        <v>164</v>
      </c>
      <c r="AC5083" s="2" t="s">
        <v>3361</v>
      </c>
      <c r="AD5083" s="2" t="s">
        <v>7973</v>
      </c>
      <c r="AE5083" s="2" t="s">
        <v>3363</v>
      </c>
      <c r="AF5083" s="93"/>
      <c r="AG5083" s="2" t="s">
        <v>3364</v>
      </c>
      <c r="AH5083" s="2" t="s">
        <v>3365</v>
      </c>
      <c r="AI5083" s="2">
        <v>0.0</v>
      </c>
      <c r="AJ5083" s="96">
        <v>4.971724963779347E-6</v>
      </c>
      <c r="AK5083" s="96">
        <v>0.0</v>
      </c>
      <c r="AL5083" s="105"/>
      <c r="AM5083" s="2" t="s">
        <v>8138</v>
      </c>
    </row>
    <row r="5084">
      <c r="A5084" s="54">
        <v>46090.0</v>
      </c>
      <c r="B5084" s="54">
        <v>46091.0</v>
      </c>
      <c r="C5084" s="2" t="s">
        <v>1937</v>
      </c>
      <c r="D5084" s="2" t="s">
        <v>146</v>
      </c>
      <c r="E5084" s="2" t="s">
        <v>208</v>
      </c>
      <c r="F5084" s="53">
        <v>0.0</v>
      </c>
      <c r="G5084" s="53">
        <v>0.0</v>
      </c>
      <c r="H5084" s="53">
        <v>0.0</v>
      </c>
      <c r="I5084" s="53">
        <v>0.0</v>
      </c>
      <c r="J5084" s="53">
        <v>0.002205885014827671</v>
      </c>
      <c r="K5084" s="2" t="s">
        <v>3531</v>
      </c>
      <c r="L5084" s="53">
        <v>0.0</v>
      </c>
      <c r="M5084" s="2" t="s">
        <v>3369</v>
      </c>
      <c r="N5084" s="2" t="s">
        <v>3360</v>
      </c>
      <c r="O5084" s="55"/>
      <c r="AB5084" s="2" t="s">
        <v>164</v>
      </c>
      <c r="AC5084" s="2" t="s">
        <v>3361</v>
      </c>
      <c r="AD5084" s="2" t="s">
        <v>7973</v>
      </c>
      <c r="AE5084" s="2" t="s">
        <v>3363</v>
      </c>
      <c r="AF5084" s="93"/>
      <c r="AG5084" s="2" t="s">
        <v>3364</v>
      </c>
      <c r="AH5084" s="2" t="s">
        <v>3365</v>
      </c>
      <c r="AI5084" s="2">
        <v>0.0</v>
      </c>
      <c r="AJ5084" s="96">
        <v>4.865928698641275E-6</v>
      </c>
      <c r="AK5084" s="96">
        <v>0.0</v>
      </c>
      <c r="AL5084" s="105"/>
      <c r="AM5084" s="2" t="s">
        <v>8139</v>
      </c>
    </row>
    <row r="5085">
      <c r="A5085" s="54">
        <v>46091.0</v>
      </c>
      <c r="B5085" s="54">
        <v>46092.0</v>
      </c>
      <c r="C5085" s="2" t="s">
        <v>1937</v>
      </c>
      <c r="D5085" s="2" t="s">
        <v>146</v>
      </c>
      <c r="E5085" s="2" t="s">
        <v>303</v>
      </c>
      <c r="F5085" s="53">
        <v>0.0</v>
      </c>
      <c r="G5085" s="53">
        <v>0.0</v>
      </c>
      <c r="H5085" s="53">
        <v>0.0</v>
      </c>
      <c r="I5085" s="53">
        <v>0.0</v>
      </c>
      <c r="J5085" s="53">
        <v>0.002182359808688746</v>
      </c>
      <c r="K5085" s="2" t="s">
        <v>3531</v>
      </c>
      <c r="L5085" s="53">
        <v>0.0</v>
      </c>
      <c r="M5085" s="2" t="s">
        <v>3369</v>
      </c>
      <c r="N5085" s="2" t="s">
        <v>3360</v>
      </c>
      <c r="O5085" s="55"/>
      <c r="AB5085" s="2" t="s">
        <v>164</v>
      </c>
      <c r="AC5085" s="2" t="s">
        <v>3361</v>
      </c>
      <c r="AD5085" s="2" t="s">
        <v>7973</v>
      </c>
      <c r="AE5085" s="2" t="s">
        <v>3363</v>
      </c>
      <c r="AF5085" s="93"/>
      <c r="AG5085" s="2" t="s">
        <v>3364</v>
      </c>
      <c r="AH5085" s="2" t="s">
        <v>3365</v>
      </c>
      <c r="AI5085" s="2">
        <v>0.0</v>
      </c>
      <c r="AJ5085" s="96">
        <v>4.7626943345799805E-6</v>
      </c>
      <c r="AK5085" s="96">
        <v>0.0</v>
      </c>
      <c r="AL5085" s="105"/>
      <c r="AM5085" s="2" t="s">
        <v>8140</v>
      </c>
    </row>
    <row r="5086">
      <c r="A5086" s="54">
        <v>46092.0</v>
      </c>
      <c r="B5086" s="54">
        <v>46093.0</v>
      </c>
      <c r="C5086" s="2" t="s">
        <v>1937</v>
      </c>
      <c r="D5086" s="2" t="s">
        <v>146</v>
      </c>
      <c r="E5086" s="2" t="s">
        <v>148</v>
      </c>
      <c r="F5086" s="53">
        <v>0.0</v>
      </c>
      <c r="G5086" s="53">
        <v>0.0</v>
      </c>
      <c r="H5086" s="53">
        <v>0.0</v>
      </c>
      <c r="I5086" s="53">
        <v>0.0</v>
      </c>
      <c r="J5086" s="53">
        <v>0.002159154937993153</v>
      </c>
      <c r="K5086" s="2" t="s">
        <v>3531</v>
      </c>
      <c r="L5086" s="53">
        <v>0.0</v>
      </c>
      <c r="M5086" s="2" t="s">
        <v>3369</v>
      </c>
      <c r="N5086" s="2" t="s">
        <v>3360</v>
      </c>
      <c r="O5086" s="55"/>
      <c r="AB5086" s="2" t="s">
        <v>164</v>
      </c>
      <c r="AC5086" s="2" t="s">
        <v>3361</v>
      </c>
      <c r="AD5086" s="2" t="s">
        <v>7973</v>
      </c>
      <c r="AE5086" s="2" t="s">
        <v>3363</v>
      </c>
      <c r="AF5086" s="93"/>
      <c r="AG5086" s="2" t="s">
        <v>3364</v>
      </c>
      <c r="AH5086" s="2" t="s">
        <v>3365</v>
      </c>
      <c r="AI5086" s="2">
        <v>0.0</v>
      </c>
      <c r="AJ5086" s="96">
        <v>4.661950046260217E-6</v>
      </c>
      <c r="AK5086" s="96">
        <v>0.0</v>
      </c>
      <c r="AL5086" s="105"/>
      <c r="AM5086" s="2" t="s">
        <v>8141</v>
      </c>
    </row>
    <row r="5087">
      <c r="A5087" s="54">
        <v>46093.0</v>
      </c>
      <c r="B5087" s="54">
        <v>46094.0</v>
      </c>
      <c r="C5087" s="2" t="s">
        <v>1937</v>
      </c>
      <c r="D5087" s="2" t="s">
        <v>146</v>
      </c>
      <c r="E5087" s="2" t="s">
        <v>196</v>
      </c>
      <c r="F5087" s="53">
        <v>0.0</v>
      </c>
      <c r="G5087" s="53">
        <v>0.0</v>
      </c>
      <c r="H5087" s="53">
        <v>0.043478260869565216</v>
      </c>
      <c r="I5087" s="53">
        <v>0.043478260869565216</v>
      </c>
      <c r="J5087" s="53">
        <v>0.01772293688614234</v>
      </c>
      <c r="K5087" s="2" t="s">
        <v>3531</v>
      </c>
      <c r="L5087" s="53">
        <v>0.0</v>
      </c>
      <c r="M5087" s="2" t="s">
        <v>3369</v>
      </c>
      <c r="N5087" s="2" t="s">
        <v>3360</v>
      </c>
      <c r="O5087" s="55"/>
      <c r="AB5087" s="2" t="s">
        <v>164</v>
      </c>
      <c r="AC5087" s="2" t="s">
        <v>3361</v>
      </c>
      <c r="AD5087" s="2" t="s">
        <v>7973</v>
      </c>
      <c r="AE5087" s="2" t="s">
        <v>3363</v>
      </c>
      <c r="AF5087" s="93"/>
      <c r="AG5087" s="2" t="s">
        <v>3364</v>
      </c>
      <c r="AH5087" s="2" t="s">
        <v>3365</v>
      </c>
      <c r="AI5087" s="2">
        <v>0.0</v>
      </c>
      <c r="AJ5087" s="96">
        <v>3.141024918701848E-4</v>
      </c>
      <c r="AK5087" s="96">
        <v>0.0018903591682419658</v>
      </c>
      <c r="AL5087" s="105"/>
      <c r="AM5087" s="2" t="s">
        <v>8142</v>
      </c>
    </row>
    <row r="5088">
      <c r="A5088" s="54">
        <v>46094.0</v>
      </c>
      <c r="B5088" s="54">
        <v>46095.0</v>
      </c>
      <c r="C5088" s="2" t="s">
        <v>1937</v>
      </c>
      <c r="D5088" s="2" t="s">
        <v>146</v>
      </c>
      <c r="E5088" s="2" t="s">
        <v>288</v>
      </c>
      <c r="F5088" s="53">
        <v>0.0</v>
      </c>
      <c r="G5088" s="53">
        <v>0.0</v>
      </c>
      <c r="H5088" s="53">
        <v>0.0</v>
      </c>
      <c r="I5088" s="53">
        <v>0.0</v>
      </c>
      <c r="J5088" s="53">
        <v>0.0021136830440160593</v>
      </c>
      <c r="K5088" s="2" t="s">
        <v>3531</v>
      </c>
      <c r="L5088" s="53">
        <v>0.0</v>
      </c>
      <c r="M5088" s="2" t="s">
        <v>3369</v>
      </c>
      <c r="N5088" s="2" t="s">
        <v>3360</v>
      </c>
      <c r="O5088" s="55"/>
      <c r="AB5088" s="2" t="s">
        <v>164</v>
      </c>
      <c r="AC5088" s="2" t="s">
        <v>3361</v>
      </c>
      <c r="AD5088" s="2" t="s">
        <v>7973</v>
      </c>
      <c r="AE5088" s="2" t="s">
        <v>3363</v>
      </c>
      <c r="AF5088" s="93"/>
      <c r="AG5088" s="2" t="s">
        <v>3364</v>
      </c>
      <c r="AH5088" s="2" t="s">
        <v>3365</v>
      </c>
      <c r="AI5088" s="2">
        <v>0.0</v>
      </c>
      <c r="AJ5088" s="96">
        <v>4.467656010560995E-6</v>
      </c>
      <c r="AK5088" s="96">
        <v>0.0</v>
      </c>
      <c r="AL5088" s="105"/>
      <c r="AM5088" s="2" t="s">
        <v>8143</v>
      </c>
    </row>
    <row r="5089">
      <c r="A5089" s="54">
        <v>46095.0</v>
      </c>
      <c r="B5089" s="54">
        <v>46096.0</v>
      </c>
      <c r="C5089" s="2" t="s">
        <v>1937</v>
      </c>
      <c r="D5089" s="2" t="s">
        <v>146</v>
      </c>
      <c r="E5089" s="2" t="s">
        <v>256</v>
      </c>
      <c r="F5089" s="53">
        <v>0.0</v>
      </c>
      <c r="G5089" s="53">
        <v>0.0</v>
      </c>
      <c r="H5089" s="53">
        <v>0.0</v>
      </c>
      <c r="I5089" s="53">
        <v>0.0</v>
      </c>
      <c r="J5089" s="53">
        <v>0.0020914047832174794</v>
      </c>
      <c r="K5089" s="2" t="s">
        <v>3531</v>
      </c>
      <c r="L5089" s="53">
        <v>0.0</v>
      </c>
      <c r="M5089" s="2" t="s">
        <v>3369</v>
      </c>
      <c r="N5089" s="2" t="s">
        <v>3360</v>
      </c>
      <c r="O5089" s="55"/>
      <c r="AB5089" s="2" t="s">
        <v>164</v>
      </c>
      <c r="AC5089" s="2" t="s">
        <v>3361</v>
      </c>
      <c r="AD5089" s="2" t="s">
        <v>7973</v>
      </c>
      <c r="AE5089" s="2" t="s">
        <v>3363</v>
      </c>
      <c r="AF5089" s="93"/>
      <c r="AG5089" s="2" t="s">
        <v>3364</v>
      </c>
      <c r="AH5089" s="2" t="s">
        <v>3365</v>
      </c>
      <c r="AI5089" s="2">
        <v>0.0</v>
      </c>
      <c r="AJ5089" s="96">
        <v>4.373973967264952E-6</v>
      </c>
      <c r="AK5089" s="96">
        <v>0.0</v>
      </c>
      <c r="AL5089" s="105"/>
      <c r="AM5089" s="2" t="s">
        <v>8144</v>
      </c>
    </row>
    <row r="5090">
      <c r="A5090" s="54">
        <v>46096.0</v>
      </c>
      <c r="B5090" s="54">
        <v>46097.0</v>
      </c>
      <c r="C5090" s="2" t="s">
        <v>1937</v>
      </c>
      <c r="D5090" s="2" t="s">
        <v>146</v>
      </c>
      <c r="E5090" s="2" t="s">
        <v>180</v>
      </c>
      <c r="F5090" s="53">
        <v>0.0</v>
      </c>
      <c r="G5090" s="53">
        <v>0.0</v>
      </c>
      <c r="H5090" s="53">
        <v>0.0</v>
      </c>
      <c r="I5090" s="53">
        <v>0.0</v>
      </c>
      <c r="J5090" s="53">
        <v>0.0020694243747872132</v>
      </c>
      <c r="K5090" s="2" t="s">
        <v>3531</v>
      </c>
      <c r="L5090" s="53">
        <v>0.0</v>
      </c>
      <c r="M5090" s="2" t="s">
        <v>3369</v>
      </c>
      <c r="N5090" s="2" t="s">
        <v>3360</v>
      </c>
      <c r="O5090" s="55"/>
      <c r="AB5090" s="2" t="s">
        <v>164</v>
      </c>
      <c r="AC5090" s="2" t="s">
        <v>3361</v>
      </c>
      <c r="AD5090" s="2" t="s">
        <v>7973</v>
      </c>
      <c r="AE5090" s="2" t="s">
        <v>3363</v>
      </c>
      <c r="AF5090" s="93"/>
      <c r="AG5090" s="2" t="s">
        <v>3364</v>
      </c>
      <c r="AH5090" s="2" t="s">
        <v>3365</v>
      </c>
      <c r="AI5090" s="2">
        <v>0.0</v>
      </c>
      <c r="AJ5090" s="96">
        <v>4.282517242963448E-6</v>
      </c>
      <c r="AK5090" s="96">
        <v>0.0</v>
      </c>
      <c r="AL5090" s="105"/>
      <c r="AM5090" s="2" t="s">
        <v>8145</v>
      </c>
    </row>
    <row r="5091">
      <c r="A5091" s="54">
        <v>46097.0</v>
      </c>
      <c r="B5091" s="54">
        <v>46098.0</v>
      </c>
      <c r="C5091" s="2" t="s">
        <v>1937</v>
      </c>
      <c r="D5091" s="2" t="s">
        <v>146</v>
      </c>
      <c r="E5091" s="2" t="s">
        <v>208</v>
      </c>
      <c r="F5091" s="53">
        <v>0.0</v>
      </c>
      <c r="G5091" s="53">
        <v>0.0</v>
      </c>
      <c r="H5091" s="53">
        <v>0.0</v>
      </c>
      <c r="I5091" s="53">
        <v>0.0</v>
      </c>
      <c r="J5091" s="53">
        <v>0.0020477365240625296</v>
      </c>
      <c r="K5091" s="2" t="s">
        <v>3531</v>
      </c>
      <c r="L5091" s="53">
        <v>0.0</v>
      </c>
      <c r="M5091" s="2" t="s">
        <v>3369</v>
      </c>
      <c r="N5091" s="2" t="s">
        <v>3360</v>
      </c>
      <c r="O5091" s="55"/>
      <c r="AB5091" s="2" t="s">
        <v>164</v>
      </c>
      <c r="AC5091" s="2" t="s">
        <v>3361</v>
      </c>
      <c r="AD5091" s="2" t="s">
        <v>7973</v>
      </c>
      <c r="AE5091" s="2" t="s">
        <v>3363</v>
      </c>
      <c r="AF5091" s="93"/>
      <c r="AG5091" s="2" t="s">
        <v>3364</v>
      </c>
      <c r="AH5091" s="2" t="s">
        <v>3365</v>
      </c>
      <c r="AI5091" s="2">
        <v>0.0</v>
      </c>
      <c r="AJ5091" s="96">
        <v>4.193224871979691E-6</v>
      </c>
      <c r="AK5091" s="96">
        <v>0.0</v>
      </c>
      <c r="AL5091" s="105"/>
      <c r="AM5091" s="2" t="s">
        <v>8146</v>
      </c>
    </row>
    <row r="5092">
      <c r="A5092" s="54">
        <v>46098.0</v>
      </c>
      <c r="B5092" s="54">
        <v>46099.0</v>
      </c>
      <c r="C5092" s="2" t="s">
        <v>1937</v>
      </c>
      <c r="D5092" s="2" t="s">
        <v>146</v>
      </c>
      <c r="E5092" s="2" t="s">
        <v>303</v>
      </c>
      <c r="F5092" s="53">
        <v>0.0</v>
      </c>
      <c r="G5092" s="53">
        <v>0.0</v>
      </c>
      <c r="H5092" s="53">
        <v>0.0</v>
      </c>
      <c r="I5092" s="53">
        <v>0.0</v>
      </c>
      <c r="J5092" s="53">
        <v>0.0020263360592668116</v>
      </c>
      <c r="K5092" s="2" t="s">
        <v>3531</v>
      </c>
      <c r="L5092" s="53">
        <v>0.0</v>
      </c>
      <c r="M5092" s="2" t="s">
        <v>3369</v>
      </c>
      <c r="N5092" s="2" t="s">
        <v>3360</v>
      </c>
      <c r="O5092" s="55"/>
      <c r="AB5092" s="2" t="s">
        <v>164</v>
      </c>
      <c r="AC5092" s="2" t="s">
        <v>3361</v>
      </c>
      <c r="AD5092" s="2" t="s">
        <v>7973</v>
      </c>
      <c r="AE5092" s="2" t="s">
        <v>3363</v>
      </c>
      <c r="AF5092" s="93"/>
      <c r="AG5092" s="2" t="s">
        <v>3364</v>
      </c>
      <c r="AH5092" s="2" t="s">
        <v>3365</v>
      </c>
      <c r="AI5092" s="2">
        <v>0.0</v>
      </c>
      <c r="AJ5092" s="96">
        <v>4.106037825084951E-6</v>
      </c>
      <c r="AK5092" s="96">
        <v>0.0</v>
      </c>
      <c r="AL5092" s="105"/>
      <c r="AM5092" s="2" t="s">
        <v>8147</v>
      </c>
    </row>
    <row r="5093">
      <c r="A5093" s="54">
        <v>46099.0</v>
      </c>
      <c r="B5093" s="54">
        <v>46100.0</v>
      </c>
      <c r="C5093" s="2" t="s">
        <v>1937</v>
      </c>
      <c r="D5093" s="2" t="s">
        <v>146</v>
      </c>
      <c r="E5093" s="2" t="s">
        <v>148</v>
      </c>
      <c r="F5093" s="53">
        <v>0.0</v>
      </c>
      <c r="G5093" s="53">
        <v>0.0</v>
      </c>
      <c r="H5093" s="53">
        <v>0.0</v>
      </c>
      <c r="I5093" s="53">
        <v>0.0</v>
      </c>
      <c r="J5093" s="53">
        <v>0.0020052179279603033</v>
      </c>
      <c r="K5093" s="2" t="s">
        <v>3531</v>
      </c>
      <c r="L5093" s="53">
        <v>0.0</v>
      </c>
      <c r="M5093" s="2" t="s">
        <v>3369</v>
      </c>
      <c r="N5093" s="2" t="s">
        <v>3360</v>
      </c>
      <c r="O5093" s="55"/>
      <c r="AB5093" s="2" t="s">
        <v>164</v>
      </c>
      <c r="AC5093" s="2" t="s">
        <v>3361</v>
      </c>
      <c r="AD5093" s="2" t="s">
        <v>7973</v>
      </c>
      <c r="AE5093" s="2" t="s">
        <v>3363</v>
      </c>
      <c r="AF5093" s="93"/>
      <c r="AG5093" s="2" t="s">
        <v>3364</v>
      </c>
      <c r="AH5093" s="2" t="s">
        <v>3365</v>
      </c>
      <c r="AI5093" s="2">
        <v>0.0</v>
      </c>
      <c r="AJ5093" s="96">
        <v>4.020898938613412E-6</v>
      </c>
      <c r="AK5093" s="96">
        <v>0.0</v>
      </c>
      <c r="AL5093" s="105"/>
      <c r="AM5093" s="2" t="s">
        <v>8148</v>
      </c>
    </row>
    <row r="5094">
      <c r="A5094" s="54">
        <v>46100.0</v>
      </c>
      <c r="B5094" s="54">
        <v>46101.0</v>
      </c>
      <c r="C5094" s="2" t="s">
        <v>1937</v>
      </c>
      <c r="D5094" s="2" t="s">
        <v>146</v>
      </c>
      <c r="E5094" s="2" t="s">
        <v>196</v>
      </c>
      <c r="F5094" s="53">
        <v>0.0</v>
      </c>
      <c r="G5094" s="53">
        <v>0.0</v>
      </c>
      <c r="H5094" s="53">
        <v>0.041666666666666664</v>
      </c>
      <c r="I5094" s="53">
        <v>0.041666666666666664</v>
      </c>
      <c r="J5094" s="53">
        <v>0.016443937588534106</v>
      </c>
      <c r="K5094" s="2" t="s">
        <v>3531</v>
      </c>
      <c r="L5094" s="53">
        <v>0.0</v>
      </c>
      <c r="M5094" s="2" t="s">
        <v>3369</v>
      </c>
      <c r="N5094" s="2" t="s">
        <v>3360</v>
      </c>
      <c r="O5094" s="55"/>
      <c r="AB5094" s="2" t="s">
        <v>164</v>
      </c>
      <c r="AC5094" s="2" t="s">
        <v>3361</v>
      </c>
      <c r="AD5094" s="2" t="s">
        <v>7973</v>
      </c>
      <c r="AE5094" s="2" t="s">
        <v>3363</v>
      </c>
      <c r="AF5094" s="93"/>
      <c r="AG5094" s="2" t="s">
        <v>3364</v>
      </c>
      <c r="AH5094" s="2" t="s">
        <v>3365</v>
      </c>
      <c r="AI5094" s="2">
        <v>0.0</v>
      </c>
      <c r="AJ5094" s="96">
        <v>2.7040308341560483E-4</v>
      </c>
      <c r="AK5094" s="96">
        <v>0.001736111111111111</v>
      </c>
      <c r="AL5094" s="105"/>
      <c r="AM5094" s="2" t="s">
        <v>8149</v>
      </c>
    </row>
    <row r="5095">
      <c r="A5095" s="54">
        <v>46101.0</v>
      </c>
      <c r="B5095" s="54">
        <v>46102.0</v>
      </c>
      <c r="C5095" s="2" t="s">
        <v>1937</v>
      </c>
      <c r="D5095" s="2" t="s">
        <v>146</v>
      </c>
      <c r="E5095" s="2" t="s">
        <v>288</v>
      </c>
      <c r="F5095" s="53">
        <v>0.0</v>
      </c>
      <c r="G5095" s="53">
        <v>0.0</v>
      </c>
      <c r="H5095" s="53">
        <v>0.0</v>
      </c>
      <c r="I5095" s="53">
        <v>0.0</v>
      </c>
      <c r="J5095" s="53">
        <v>0.0019638090322965304</v>
      </c>
      <c r="K5095" s="2" t="s">
        <v>3531</v>
      </c>
      <c r="L5095" s="53">
        <v>0.0</v>
      </c>
      <c r="M5095" s="2" t="s">
        <v>3369</v>
      </c>
      <c r="N5095" s="2" t="s">
        <v>3360</v>
      </c>
      <c r="O5095" s="55"/>
      <c r="AB5095" s="2" t="s">
        <v>164</v>
      </c>
      <c r="AC5095" s="2" t="s">
        <v>3361</v>
      </c>
      <c r="AD5095" s="2" t="s">
        <v>7973</v>
      </c>
      <c r="AE5095" s="2" t="s">
        <v>3363</v>
      </c>
      <c r="AF5095" s="93"/>
      <c r="AG5095" s="2" t="s">
        <v>3364</v>
      </c>
      <c r="AH5095" s="2" t="s">
        <v>3365</v>
      </c>
      <c r="AI5095" s="2">
        <v>0.0</v>
      </c>
      <c r="AJ5095" s="96">
        <v>3.856545915329435E-6</v>
      </c>
      <c r="AK5095" s="96">
        <v>0.0</v>
      </c>
      <c r="AL5095" s="105"/>
      <c r="AM5095" s="2" t="s">
        <v>8150</v>
      </c>
    </row>
    <row r="5096">
      <c r="A5096" s="54">
        <v>46102.0</v>
      </c>
      <c r="B5096" s="54">
        <v>46103.0</v>
      </c>
      <c r="C5096" s="2" t="s">
        <v>1937</v>
      </c>
      <c r="D5096" s="2" t="s">
        <v>146</v>
      </c>
      <c r="E5096" s="2" t="s">
        <v>256</v>
      </c>
      <c r="F5096" s="53">
        <v>0.0</v>
      </c>
      <c r="G5096" s="53">
        <v>0.0</v>
      </c>
      <c r="H5096" s="53">
        <v>0.0</v>
      </c>
      <c r="I5096" s="53">
        <v>0.0</v>
      </c>
      <c r="J5096" s="53">
        <v>0.001943508729485126</v>
      </c>
      <c r="K5096" s="2" t="s">
        <v>3531</v>
      </c>
      <c r="L5096" s="53">
        <v>0.0</v>
      </c>
      <c r="M5096" s="2" t="s">
        <v>3369</v>
      </c>
      <c r="N5096" s="2" t="s">
        <v>3360</v>
      </c>
      <c r="O5096" s="55"/>
      <c r="AB5096" s="2" t="s">
        <v>164</v>
      </c>
      <c r="AC5096" s="2" t="s">
        <v>3361</v>
      </c>
      <c r="AD5096" s="2" t="s">
        <v>7973</v>
      </c>
      <c r="AE5096" s="2" t="s">
        <v>3363</v>
      </c>
      <c r="AF5096" s="93"/>
      <c r="AG5096" s="2" t="s">
        <v>3364</v>
      </c>
      <c r="AH5096" s="2" t="s">
        <v>3365</v>
      </c>
      <c r="AI5096" s="2">
        <v>0.0</v>
      </c>
      <c r="AJ5096" s="96">
        <v>3.7772261815848886E-6</v>
      </c>
      <c r="AK5096" s="96">
        <v>0.0</v>
      </c>
      <c r="AL5096" s="105"/>
      <c r="AM5096" s="2" t="s">
        <v>8151</v>
      </c>
    </row>
    <row r="5097">
      <c r="A5097" s="54">
        <v>46103.0</v>
      </c>
      <c r="B5097" s="54">
        <v>46104.0</v>
      </c>
      <c r="C5097" s="2" t="s">
        <v>1937</v>
      </c>
      <c r="D5097" s="2" t="s">
        <v>146</v>
      </c>
      <c r="E5097" s="2" t="s">
        <v>180</v>
      </c>
      <c r="F5097" s="53">
        <v>0.0</v>
      </c>
      <c r="G5097" s="53">
        <v>0.0</v>
      </c>
      <c r="H5097" s="53">
        <v>0.0</v>
      </c>
      <c r="I5097" s="53">
        <v>0.0</v>
      </c>
      <c r="J5097" s="53">
        <v>0.0019234716769699202</v>
      </c>
      <c r="K5097" s="2" t="s">
        <v>3531</v>
      </c>
      <c r="L5097" s="53">
        <v>0.0</v>
      </c>
      <c r="M5097" s="2" t="s">
        <v>3369</v>
      </c>
      <c r="N5097" s="2" t="s">
        <v>3360</v>
      </c>
      <c r="O5097" s="55"/>
      <c r="AB5097" s="2" t="s">
        <v>164</v>
      </c>
      <c r="AC5097" s="2" t="s">
        <v>3361</v>
      </c>
      <c r="AD5097" s="2" t="s">
        <v>7973</v>
      </c>
      <c r="AE5097" s="2" t="s">
        <v>3363</v>
      </c>
      <c r="AF5097" s="93"/>
      <c r="AG5097" s="2" t="s">
        <v>3364</v>
      </c>
      <c r="AH5097" s="2" t="s">
        <v>3365</v>
      </c>
      <c r="AI5097" s="2">
        <v>0.0</v>
      </c>
      <c r="AJ5097" s="96">
        <v>3.699743292105477E-6</v>
      </c>
      <c r="AK5097" s="96">
        <v>0.0</v>
      </c>
      <c r="AL5097" s="105"/>
      <c r="AM5097" s="2" t="s">
        <v>8152</v>
      </c>
    </row>
    <row r="5098">
      <c r="A5098" s="54">
        <v>46104.0</v>
      </c>
      <c r="B5098" s="54">
        <v>46105.0</v>
      </c>
      <c r="C5098" s="2" t="s">
        <v>1937</v>
      </c>
      <c r="D5098" s="2" t="s">
        <v>146</v>
      </c>
      <c r="E5098" s="2" t="s">
        <v>208</v>
      </c>
      <c r="F5098" s="53">
        <v>0.0</v>
      </c>
      <c r="G5098" s="53">
        <v>0.0</v>
      </c>
      <c r="H5098" s="53">
        <v>0.0</v>
      </c>
      <c r="I5098" s="53">
        <v>0.0</v>
      </c>
      <c r="J5098" s="53">
        <v>0.001903693369873622</v>
      </c>
      <c r="K5098" s="2" t="s">
        <v>3531</v>
      </c>
      <c r="L5098" s="53">
        <v>0.0</v>
      </c>
      <c r="M5098" s="2" t="s">
        <v>3369</v>
      </c>
      <c r="N5098" s="2" t="s">
        <v>3360</v>
      </c>
      <c r="O5098" s="55"/>
      <c r="AB5098" s="2" t="s">
        <v>164</v>
      </c>
      <c r="AC5098" s="2" t="s">
        <v>3361</v>
      </c>
      <c r="AD5098" s="2" t="s">
        <v>7973</v>
      </c>
      <c r="AE5098" s="2" t="s">
        <v>3363</v>
      </c>
      <c r="AF5098" s="93"/>
      <c r="AG5098" s="2" t="s">
        <v>3364</v>
      </c>
      <c r="AH5098" s="2" t="s">
        <v>3365</v>
      </c>
      <c r="AI5098" s="2">
        <v>0.0</v>
      </c>
      <c r="AJ5098" s="96">
        <v>3.624048446500787E-6</v>
      </c>
      <c r="AK5098" s="96">
        <v>0.0</v>
      </c>
      <c r="AL5098" s="105"/>
      <c r="AM5098" s="2" t="s">
        <v>8153</v>
      </c>
    </row>
    <row r="5099">
      <c r="A5099" s="54">
        <v>46105.0</v>
      </c>
      <c r="B5099" s="54">
        <v>46106.0</v>
      </c>
      <c r="C5099" s="2" t="s">
        <v>1937</v>
      </c>
      <c r="D5099" s="2" t="s">
        <v>146</v>
      </c>
      <c r="E5099" s="2" t="s">
        <v>303</v>
      </c>
      <c r="F5099" s="53">
        <v>0.0</v>
      </c>
      <c r="G5099" s="53">
        <v>0.0</v>
      </c>
      <c r="H5099" s="53">
        <v>0.0</v>
      </c>
      <c r="I5099" s="53">
        <v>0.0</v>
      </c>
      <c r="J5099" s="53">
        <v>0.0018841694037667054</v>
      </c>
      <c r="K5099" s="2" t="s">
        <v>3531</v>
      </c>
      <c r="L5099" s="53">
        <v>0.0</v>
      </c>
      <c r="M5099" s="2" t="s">
        <v>3369</v>
      </c>
      <c r="N5099" s="2" t="s">
        <v>3360</v>
      </c>
      <c r="O5099" s="55"/>
      <c r="AB5099" s="2" t="s">
        <v>164</v>
      </c>
      <c r="AC5099" s="2" t="s">
        <v>3361</v>
      </c>
      <c r="AD5099" s="2" t="s">
        <v>7973</v>
      </c>
      <c r="AE5099" s="2" t="s">
        <v>3363</v>
      </c>
      <c r="AF5099" s="93"/>
      <c r="AG5099" s="2" t="s">
        <v>3364</v>
      </c>
      <c r="AH5099" s="2" t="s">
        <v>3365</v>
      </c>
      <c r="AI5099" s="2">
        <v>0.0</v>
      </c>
      <c r="AJ5099" s="96">
        <v>3.5500943420905823E-6</v>
      </c>
      <c r="AK5099" s="96">
        <v>0.0</v>
      </c>
      <c r="AL5099" s="105"/>
      <c r="AM5099" s="2" t="s">
        <v>8154</v>
      </c>
    </row>
    <row r="5100">
      <c r="A5100" s="54">
        <v>46106.0</v>
      </c>
      <c r="B5100" s="54">
        <v>46107.0</v>
      </c>
      <c r="C5100" s="2" t="s">
        <v>1937</v>
      </c>
      <c r="D5100" s="2" t="s">
        <v>146</v>
      </c>
      <c r="E5100" s="2" t="s">
        <v>148</v>
      </c>
      <c r="F5100" s="53">
        <v>0.0</v>
      </c>
      <c r="G5100" s="53">
        <v>0.0</v>
      </c>
      <c r="H5100" s="53">
        <v>0.0</v>
      </c>
      <c r="I5100" s="53">
        <v>0.0</v>
      </c>
      <c r="J5100" s="53">
        <v>0.0018648954718794844</v>
      </c>
      <c r="K5100" s="2" t="s">
        <v>3531</v>
      </c>
      <c r="L5100" s="53">
        <v>0.0</v>
      </c>
      <c r="M5100" s="2" t="s">
        <v>3369</v>
      </c>
      <c r="N5100" s="2" t="s">
        <v>3360</v>
      </c>
      <c r="O5100" s="55"/>
      <c r="AB5100" s="2" t="s">
        <v>164</v>
      </c>
      <c r="AC5100" s="2" t="s">
        <v>3361</v>
      </c>
      <c r="AD5100" s="2" t="s">
        <v>7973</v>
      </c>
      <c r="AE5100" s="2" t="s">
        <v>3363</v>
      </c>
      <c r="AF5100" s="93"/>
      <c r="AG5100" s="2" t="s">
        <v>3364</v>
      </c>
      <c r="AH5100" s="2" t="s">
        <v>3365</v>
      </c>
      <c r="AI5100" s="2">
        <v>0.0</v>
      </c>
      <c r="AJ5100" s="96">
        <v>3.4778351210366047E-6</v>
      </c>
      <c r="AK5100" s="96">
        <v>0.0</v>
      </c>
      <c r="AL5100" s="105"/>
      <c r="AM5100" s="2" t="s">
        <v>8155</v>
      </c>
    </row>
    <row r="5101">
      <c r="A5101" s="54">
        <v>46107.0</v>
      </c>
      <c r="B5101" s="54">
        <v>46108.0</v>
      </c>
      <c r="C5101" s="2" t="s">
        <v>1937</v>
      </c>
      <c r="D5101" s="2" t="s">
        <v>146</v>
      </c>
      <c r="E5101" s="2" t="s">
        <v>196</v>
      </c>
      <c r="F5101" s="53">
        <v>0.0</v>
      </c>
      <c r="G5101" s="53">
        <v>0.0</v>
      </c>
      <c r="H5101" s="53">
        <v>0.04</v>
      </c>
      <c r="I5101" s="53">
        <v>0.04</v>
      </c>
      <c r="J5101" s="53">
        <v>0.015280149946530437</v>
      </c>
      <c r="K5101" s="2" t="s">
        <v>3531</v>
      </c>
      <c r="L5101" s="53">
        <v>0.0</v>
      </c>
      <c r="M5101" s="2" t="s">
        <v>3369</v>
      </c>
      <c r="N5101" s="2" t="s">
        <v>3360</v>
      </c>
      <c r="O5101" s="55"/>
      <c r="AB5101" s="2" t="s">
        <v>164</v>
      </c>
      <c r="AC5101" s="2" t="s">
        <v>3361</v>
      </c>
      <c r="AD5101" s="2" t="s">
        <v>7973</v>
      </c>
      <c r="AE5101" s="2" t="s">
        <v>3363</v>
      </c>
      <c r="AF5101" s="93"/>
      <c r="AG5101" s="2" t="s">
        <v>3364</v>
      </c>
      <c r="AH5101" s="2" t="s">
        <v>3365</v>
      </c>
      <c r="AI5101" s="2">
        <v>0.0</v>
      </c>
      <c r="AJ5101" s="96">
        <v>2.334829823884541E-4</v>
      </c>
      <c r="AK5101" s="96">
        <v>0.0016</v>
      </c>
      <c r="AL5101" s="105"/>
      <c r="AM5101" s="2" t="s">
        <v>8156</v>
      </c>
    </row>
    <row r="5102">
      <c r="A5102" s="54">
        <v>46108.0</v>
      </c>
      <c r="B5102" s="54">
        <v>46109.0</v>
      </c>
      <c r="C5102" s="2" t="s">
        <v>1937</v>
      </c>
      <c r="D5102" s="2" t="s">
        <v>146</v>
      </c>
      <c r="E5102" s="2" t="s">
        <v>288</v>
      </c>
      <c r="F5102" s="53">
        <v>0.0</v>
      </c>
      <c r="G5102" s="53">
        <v>0.0</v>
      </c>
      <c r="H5102" s="53">
        <v>0.0</v>
      </c>
      <c r="I5102" s="53">
        <v>0.0</v>
      </c>
      <c r="J5102" s="53">
        <v>0.0018270809559004346</v>
      </c>
      <c r="K5102" s="2" t="s">
        <v>3531</v>
      </c>
      <c r="L5102" s="53">
        <v>0.0</v>
      </c>
      <c r="M5102" s="2" t="s">
        <v>3369</v>
      </c>
      <c r="N5102" s="2" t="s">
        <v>3360</v>
      </c>
      <c r="O5102" s="55"/>
      <c r="AB5102" s="2" t="s">
        <v>164</v>
      </c>
      <c r="AC5102" s="2" t="s">
        <v>3361</v>
      </c>
      <c r="AD5102" s="2" t="s">
        <v>7973</v>
      </c>
      <c r="AE5102" s="2" t="s">
        <v>3363</v>
      </c>
      <c r="AF5102" s="93"/>
      <c r="AG5102" s="2" t="s">
        <v>3364</v>
      </c>
      <c r="AH5102" s="2" t="s">
        <v>3365</v>
      </c>
      <c r="AI5102" s="2">
        <v>0.0</v>
      </c>
      <c r="AJ5102" s="96">
        <v>3.338224819414046E-6</v>
      </c>
      <c r="AK5102" s="96">
        <v>0.0</v>
      </c>
      <c r="AL5102" s="105"/>
      <c r="AM5102" s="2" t="s">
        <v>8157</v>
      </c>
    </row>
    <row r="5103">
      <c r="A5103" s="54">
        <v>46109.0</v>
      </c>
      <c r="B5103" s="54">
        <v>46110.0</v>
      </c>
      <c r="C5103" s="2" t="s">
        <v>1937</v>
      </c>
      <c r="D5103" s="2" t="s">
        <v>146</v>
      </c>
      <c r="E5103" s="2" t="s">
        <v>256</v>
      </c>
      <c r="F5103" s="53">
        <v>0.0</v>
      </c>
      <c r="G5103" s="53">
        <v>0.0</v>
      </c>
      <c r="H5103" s="53">
        <v>0.0</v>
      </c>
      <c r="I5103" s="53">
        <v>0.0</v>
      </c>
      <c r="J5103" s="53">
        <v>0.0018085322227498284</v>
      </c>
      <c r="K5103" s="2" t="s">
        <v>3531</v>
      </c>
      <c r="L5103" s="53">
        <v>0.0</v>
      </c>
      <c r="M5103" s="2" t="s">
        <v>3369</v>
      </c>
      <c r="N5103" s="2" t="s">
        <v>3360</v>
      </c>
      <c r="O5103" s="55"/>
      <c r="AB5103" s="2" t="s">
        <v>164</v>
      </c>
      <c r="AC5103" s="2" t="s">
        <v>3361</v>
      </c>
      <c r="AD5103" s="2" t="s">
        <v>7973</v>
      </c>
      <c r="AE5103" s="2" t="s">
        <v>3363</v>
      </c>
      <c r="AF5103" s="93"/>
      <c r="AG5103" s="2" t="s">
        <v>3364</v>
      </c>
      <c r="AH5103" s="2" t="s">
        <v>3365</v>
      </c>
      <c r="AI5103" s="2">
        <v>0.0</v>
      </c>
      <c r="AJ5103" s="96">
        <v>3.270788800724435E-6</v>
      </c>
      <c r="AK5103" s="96">
        <v>0.0</v>
      </c>
      <c r="AL5103" s="105"/>
      <c r="AM5103" s="2" t="s">
        <v>8158</v>
      </c>
    </row>
    <row r="5104">
      <c r="A5104" s="54">
        <v>46110.0</v>
      </c>
      <c r="B5104" s="54">
        <v>46111.0</v>
      </c>
      <c r="C5104" s="2" t="s">
        <v>1937</v>
      </c>
      <c r="D5104" s="2" t="s">
        <v>146</v>
      </c>
      <c r="E5104" s="2" t="s">
        <v>180</v>
      </c>
      <c r="F5104" s="53">
        <v>0.0</v>
      </c>
      <c r="G5104" s="53">
        <v>0.0</v>
      </c>
      <c r="H5104" s="53">
        <v>0.0</v>
      </c>
      <c r="I5104" s="53">
        <v>0.0</v>
      </c>
      <c r="J5104" s="53">
        <v>0.0017902172207412252</v>
      </c>
      <c r="K5104" s="2" t="s">
        <v>3531</v>
      </c>
      <c r="L5104" s="53">
        <v>0.0</v>
      </c>
      <c r="M5104" s="2" t="s">
        <v>3369</v>
      </c>
      <c r="N5104" s="2" t="s">
        <v>3360</v>
      </c>
      <c r="O5104" s="55"/>
      <c r="AB5104" s="2" t="s">
        <v>164</v>
      </c>
      <c r="AC5104" s="2" t="s">
        <v>3361</v>
      </c>
      <c r="AD5104" s="2" t="s">
        <v>7973</v>
      </c>
      <c r="AE5104" s="2" t="s">
        <v>3363</v>
      </c>
      <c r="AF5104" s="93"/>
      <c r="AG5104" s="2" t="s">
        <v>3364</v>
      </c>
      <c r="AH5104" s="2" t="s">
        <v>3365</v>
      </c>
      <c r="AI5104" s="2">
        <v>0.0</v>
      </c>
      <c r="AJ5104" s="96">
        <v>3.2048776974384364E-6</v>
      </c>
      <c r="AK5104" s="96">
        <v>0.0</v>
      </c>
      <c r="AL5104" s="105"/>
      <c r="AM5104" s="2" t="s">
        <v>8159</v>
      </c>
    </row>
    <row r="5105">
      <c r="A5105" s="54">
        <v>46111.0</v>
      </c>
      <c r="B5105" s="54">
        <v>46112.0</v>
      </c>
      <c r="C5105" s="2" t="s">
        <v>1937</v>
      </c>
      <c r="D5105" s="2" t="s">
        <v>146</v>
      </c>
      <c r="E5105" s="2" t="s">
        <v>208</v>
      </c>
      <c r="F5105" s="53">
        <v>0.0</v>
      </c>
      <c r="G5105" s="53">
        <v>0.0</v>
      </c>
      <c r="H5105" s="53">
        <v>0.0</v>
      </c>
      <c r="I5105" s="53">
        <v>0.0</v>
      </c>
      <c r="J5105" s="53">
        <v>0.0017721320926987584</v>
      </c>
      <c r="K5105" s="2" t="s">
        <v>3531</v>
      </c>
      <c r="L5105" s="53">
        <v>0.0</v>
      </c>
      <c r="M5105" s="2" t="s">
        <v>3369</v>
      </c>
      <c r="N5105" s="2" t="s">
        <v>3360</v>
      </c>
      <c r="O5105" s="55"/>
      <c r="AB5105" s="2" t="s">
        <v>164</v>
      </c>
      <c r="AC5105" s="2" t="s">
        <v>3361</v>
      </c>
      <c r="AD5105" s="2" t="s">
        <v>7973</v>
      </c>
      <c r="AE5105" s="2" t="s">
        <v>3363</v>
      </c>
      <c r="AF5105" s="93"/>
      <c r="AG5105" s="2" t="s">
        <v>3364</v>
      </c>
      <c r="AH5105" s="2" t="s">
        <v>3365</v>
      </c>
      <c r="AI5105" s="2">
        <v>0.0</v>
      </c>
      <c r="AJ5105" s="96">
        <v>3.140452153972881E-6</v>
      </c>
      <c r="AK5105" s="96">
        <v>0.0</v>
      </c>
      <c r="AL5105" s="105"/>
      <c r="AM5105" s="2" t="s">
        <v>8160</v>
      </c>
    </row>
    <row r="5106">
      <c r="A5106" s="54">
        <v>46112.0</v>
      </c>
      <c r="B5106" s="54">
        <v>46113.0</v>
      </c>
      <c r="C5106" s="2" t="s">
        <v>1937</v>
      </c>
      <c r="D5106" s="2" t="s">
        <v>146</v>
      </c>
      <c r="E5106" s="2" t="s">
        <v>303</v>
      </c>
      <c r="F5106" s="53">
        <v>0.0</v>
      </c>
      <c r="G5106" s="53">
        <v>0.0</v>
      </c>
      <c r="H5106" s="53">
        <v>0.0</v>
      </c>
      <c r="I5106" s="53">
        <v>0.0</v>
      </c>
      <c r="J5106" s="53">
        <v>0.001754273064200528</v>
      </c>
      <c r="K5106" s="2" t="s">
        <v>3531</v>
      </c>
      <c r="L5106" s="53">
        <v>0.0</v>
      </c>
      <c r="M5106" s="2" t="s">
        <v>3369</v>
      </c>
      <c r="N5106" s="2" t="s">
        <v>3360</v>
      </c>
      <c r="O5106" s="55"/>
      <c r="AB5106" s="2" t="s">
        <v>164</v>
      </c>
      <c r="AC5106" s="2" t="s">
        <v>3361</v>
      </c>
      <c r="AD5106" s="2" t="s">
        <v>7973</v>
      </c>
      <c r="AE5106" s="2" t="s">
        <v>3363</v>
      </c>
      <c r="AF5106" s="93"/>
      <c r="AG5106" s="2" t="s">
        <v>3364</v>
      </c>
      <c r="AH5106" s="2" t="s">
        <v>3365</v>
      </c>
      <c r="AI5106" s="2">
        <v>0.0</v>
      </c>
      <c r="AJ5106" s="96">
        <v>3.0774739837795095E-6</v>
      </c>
      <c r="AK5106" s="96">
        <v>0.0</v>
      </c>
      <c r="AL5106" s="105"/>
      <c r="AM5106" s="2" t="s">
        <v>8161</v>
      </c>
    </row>
    <row r="5107">
      <c r="A5107" s="54">
        <v>46113.0</v>
      </c>
      <c r="B5107" s="54">
        <v>46114.0</v>
      </c>
      <c r="C5107" s="2" t="s">
        <v>1937</v>
      </c>
      <c r="D5107" s="2" t="s">
        <v>146</v>
      </c>
      <c r="E5107" s="2" t="s">
        <v>148</v>
      </c>
      <c r="F5107" s="53">
        <v>0.0</v>
      </c>
      <c r="G5107" s="53">
        <v>0.0</v>
      </c>
      <c r="H5107" s="53">
        <v>0.0</v>
      </c>
      <c r="I5107" s="53">
        <v>0.0</v>
      </c>
      <c r="J5107" s="53">
        <v>0.0017366364413681408</v>
      </c>
      <c r="K5107" s="2" t="s">
        <v>3531</v>
      </c>
      <c r="L5107" s="53">
        <v>0.0</v>
      </c>
      <c r="M5107" s="2" t="s">
        <v>3369</v>
      </c>
      <c r="N5107" s="2" t="s">
        <v>3360</v>
      </c>
      <c r="O5107" s="55"/>
      <c r="AB5107" s="2" t="s">
        <v>164</v>
      </c>
      <c r="AC5107" s="2" t="s">
        <v>3361</v>
      </c>
      <c r="AD5107" s="2" t="s">
        <v>7973</v>
      </c>
      <c r="AE5107" s="2" t="s">
        <v>3363</v>
      </c>
      <c r="AF5107" s="93"/>
      <c r="AG5107" s="2" t="s">
        <v>3364</v>
      </c>
      <c r="AH5107" s="2" t="s">
        <v>3365</v>
      </c>
      <c r="AI5107" s="2">
        <v>0.0</v>
      </c>
      <c r="AJ5107" s="96">
        <v>3.0159061294878E-6</v>
      </c>
      <c r="AK5107" s="96">
        <v>0.0</v>
      </c>
      <c r="AL5107" s="105"/>
      <c r="AM5107" s="2" t="s">
        <v>8162</v>
      </c>
    </row>
    <row r="5108">
      <c r="A5108" s="54">
        <v>46114.0</v>
      </c>
      <c r="B5108" s="54">
        <v>46115.0</v>
      </c>
      <c r="C5108" s="2" t="s">
        <v>1937</v>
      </c>
      <c r="D5108" s="2" t="s">
        <v>146</v>
      </c>
      <c r="E5108" s="2" t="s">
        <v>196</v>
      </c>
      <c r="F5108" s="53">
        <v>0.0</v>
      </c>
      <c r="G5108" s="53">
        <v>0.0</v>
      </c>
      <c r="H5108" s="53">
        <v>0.04</v>
      </c>
      <c r="I5108" s="53">
        <v>0.038461538461538464</v>
      </c>
      <c r="J5108" s="53">
        <v>0.014218153821858669</v>
      </c>
      <c r="K5108" s="2" t="s">
        <v>3531</v>
      </c>
      <c r="L5108" s="53">
        <v>0.0</v>
      </c>
      <c r="M5108" s="2" t="s">
        <v>3369</v>
      </c>
      <c r="N5108" s="2" t="s">
        <v>3360</v>
      </c>
      <c r="O5108" s="55"/>
      <c r="AB5108" s="2" t="s">
        <v>164</v>
      </c>
      <c r="AC5108" s="2" t="s">
        <v>3361</v>
      </c>
      <c r="AD5108" s="2" t="s">
        <v>7973</v>
      </c>
      <c r="AE5108" s="2" t="s">
        <v>3363</v>
      </c>
      <c r="AF5108" s="93"/>
      <c r="AG5108" s="2" t="s">
        <v>3364</v>
      </c>
      <c r="AH5108" s="2" t="s">
        <v>3365</v>
      </c>
      <c r="AI5108" s="2">
        <v>0.0</v>
      </c>
      <c r="AJ5108" s="96">
        <v>2.0215589810203426E-4</v>
      </c>
      <c r="AK5108" s="96">
        <v>0.0014792899408284025</v>
      </c>
      <c r="AL5108" s="105"/>
      <c r="AM5108" s="2" t="s">
        <v>8163</v>
      </c>
    </row>
    <row r="5109">
      <c r="A5109" s="54">
        <v>46115.0</v>
      </c>
      <c r="B5109" s="54">
        <v>46116.0</v>
      </c>
      <c r="C5109" s="2" t="s">
        <v>1937</v>
      </c>
      <c r="D5109" s="2" t="s">
        <v>146</v>
      </c>
      <c r="E5109" s="2" t="s">
        <v>288</v>
      </c>
      <c r="F5109" s="53">
        <v>0.0</v>
      </c>
      <c r="G5109" s="53">
        <v>0.0</v>
      </c>
      <c r="H5109" s="53">
        <v>0.0</v>
      </c>
      <c r="I5109" s="53">
        <v>0.0</v>
      </c>
      <c r="J5109" s="53">
        <v>0.001702016027133319</v>
      </c>
      <c r="K5109" s="2" t="s">
        <v>3531</v>
      </c>
      <c r="L5109" s="53">
        <v>0.0</v>
      </c>
      <c r="M5109" s="2" t="s">
        <v>3369</v>
      </c>
      <c r="N5109" s="2" t="s">
        <v>3360</v>
      </c>
      <c r="O5109" s="55"/>
      <c r="AB5109" s="2" t="s">
        <v>164</v>
      </c>
      <c r="AC5109" s="2" t="s">
        <v>3361</v>
      </c>
      <c r="AD5109" s="2" t="s">
        <v>7973</v>
      </c>
      <c r="AE5109" s="2" t="s">
        <v>3363</v>
      </c>
      <c r="AF5109" s="93"/>
      <c r="AG5109" s="2" t="s">
        <v>3364</v>
      </c>
      <c r="AH5109" s="2" t="s">
        <v>3365</v>
      </c>
      <c r="AI5109" s="2">
        <v>0.0</v>
      </c>
      <c r="AJ5109" s="96">
        <v>2.896858556618687E-6</v>
      </c>
      <c r="AK5109" s="96">
        <v>0.0</v>
      </c>
      <c r="AL5109" s="105"/>
      <c r="AM5109" s="2" t="s">
        <v>8164</v>
      </c>
    </row>
    <row r="5110">
      <c r="A5110" s="54">
        <v>46116.0</v>
      </c>
      <c r="B5110" s="54">
        <v>46117.0</v>
      </c>
      <c r="C5110" s="2" t="s">
        <v>1937</v>
      </c>
      <c r="D5110" s="2" t="s">
        <v>146</v>
      </c>
      <c r="E5110" s="2" t="s">
        <v>256</v>
      </c>
      <c r="F5110" s="53">
        <v>0.0</v>
      </c>
      <c r="G5110" s="53">
        <v>0.0</v>
      </c>
      <c r="H5110" s="53">
        <v>0.0</v>
      </c>
      <c r="I5110" s="53">
        <v>0.0</v>
      </c>
      <c r="J5110" s="53">
        <v>0.0016850252317695896</v>
      </c>
      <c r="K5110" s="2" t="s">
        <v>3531</v>
      </c>
      <c r="L5110" s="53">
        <v>0.0</v>
      </c>
      <c r="M5110" s="2" t="s">
        <v>3369</v>
      </c>
      <c r="N5110" s="2" t="s">
        <v>3360</v>
      </c>
      <c r="O5110" s="55"/>
      <c r="AB5110" s="2" t="s">
        <v>164</v>
      </c>
      <c r="AC5110" s="2" t="s">
        <v>3361</v>
      </c>
      <c r="AD5110" s="2" t="s">
        <v>7973</v>
      </c>
      <c r="AE5110" s="2" t="s">
        <v>3363</v>
      </c>
      <c r="AF5110" s="93"/>
      <c r="AG5110" s="2" t="s">
        <v>3364</v>
      </c>
      <c r="AH5110" s="2" t="s">
        <v>3365</v>
      </c>
      <c r="AI5110" s="2">
        <v>0.0</v>
      </c>
      <c r="AJ5110" s="96">
        <v>2.839310031700159E-6</v>
      </c>
      <c r="AK5110" s="96">
        <v>0.0</v>
      </c>
      <c r="AL5110" s="105"/>
      <c r="AM5110" s="2" t="s">
        <v>8165</v>
      </c>
    </row>
    <row r="5111">
      <c r="A5111" s="54">
        <v>46117.0</v>
      </c>
      <c r="B5111" s="54">
        <v>46118.0</v>
      </c>
      <c r="C5111" s="2" t="s">
        <v>1937</v>
      </c>
      <c r="D5111" s="2" t="s">
        <v>146</v>
      </c>
      <c r="E5111" s="2" t="s">
        <v>180</v>
      </c>
      <c r="F5111" s="53">
        <v>0.0</v>
      </c>
      <c r="G5111" s="53">
        <v>0.0</v>
      </c>
      <c r="H5111" s="53">
        <v>0.0</v>
      </c>
      <c r="I5111" s="53">
        <v>0.0</v>
      </c>
      <c r="J5111" s="53">
        <v>0.0016682428301990518</v>
      </c>
      <c r="K5111" s="2" t="s">
        <v>3531</v>
      </c>
      <c r="L5111" s="53">
        <v>0.0</v>
      </c>
      <c r="M5111" s="2" t="s">
        <v>3369</v>
      </c>
      <c r="N5111" s="2" t="s">
        <v>3360</v>
      </c>
      <c r="O5111" s="55"/>
      <c r="AB5111" s="2" t="s">
        <v>164</v>
      </c>
      <c r="AC5111" s="2" t="s">
        <v>3361</v>
      </c>
      <c r="AD5111" s="2" t="s">
        <v>7973</v>
      </c>
      <c r="AE5111" s="2" t="s">
        <v>3363</v>
      </c>
      <c r="AF5111" s="93"/>
      <c r="AG5111" s="2" t="s">
        <v>3364</v>
      </c>
      <c r="AH5111" s="2" t="s">
        <v>3365</v>
      </c>
      <c r="AI5111" s="2">
        <v>0.0</v>
      </c>
      <c r="AJ5111" s="96">
        <v>2.7830341405105424E-6</v>
      </c>
      <c r="AK5111" s="96">
        <v>0.0</v>
      </c>
      <c r="AL5111" s="105"/>
      <c r="AM5111" s="2" t="s">
        <v>8166</v>
      </c>
    </row>
    <row r="5112">
      <c r="A5112" s="54">
        <v>46118.0</v>
      </c>
      <c r="B5112" s="54">
        <v>46119.0</v>
      </c>
      <c r="C5112" s="2" t="s">
        <v>1937</v>
      </c>
      <c r="D5112" s="2" t="s">
        <v>146</v>
      </c>
      <c r="E5112" s="2" t="s">
        <v>208</v>
      </c>
      <c r="F5112" s="53">
        <v>0.0</v>
      </c>
      <c r="G5112" s="53">
        <v>0.0</v>
      </c>
      <c r="H5112" s="53">
        <v>0.0</v>
      </c>
      <c r="I5112" s="53">
        <v>0.0</v>
      </c>
      <c r="J5112" s="53">
        <v>0.0016516655004839241</v>
      </c>
      <c r="K5112" s="2" t="s">
        <v>3531</v>
      </c>
      <c r="L5112" s="53">
        <v>0.0</v>
      </c>
      <c r="M5112" s="2" t="s">
        <v>3369</v>
      </c>
      <c r="N5112" s="2" t="s">
        <v>3360</v>
      </c>
      <c r="O5112" s="55"/>
      <c r="AB5112" s="2" t="s">
        <v>164</v>
      </c>
      <c r="AC5112" s="2" t="s">
        <v>3361</v>
      </c>
      <c r="AD5112" s="2" t="s">
        <v>7973</v>
      </c>
      <c r="AE5112" s="2" t="s">
        <v>3363</v>
      </c>
      <c r="AF5112" s="93"/>
      <c r="AG5112" s="2" t="s">
        <v>3364</v>
      </c>
      <c r="AH5112" s="2" t="s">
        <v>3365</v>
      </c>
      <c r="AI5112" s="2">
        <v>0.0</v>
      </c>
      <c r="AJ5112" s="96">
        <v>2.7279989254888115E-6</v>
      </c>
      <c r="AK5112" s="96">
        <v>0.0</v>
      </c>
      <c r="AL5112" s="105"/>
      <c r="AM5112" s="2" t="s">
        <v>8167</v>
      </c>
    </row>
    <row r="5113">
      <c r="A5113" s="54">
        <v>46119.0</v>
      </c>
      <c r="B5113" s="54">
        <v>46120.0</v>
      </c>
      <c r="C5113" s="2" t="s">
        <v>1937</v>
      </c>
      <c r="D5113" s="2" t="s">
        <v>146</v>
      </c>
      <c r="E5113" s="2" t="s">
        <v>303</v>
      </c>
      <c r="F5113" s="53">
        <v>0.0</v>
      </c>
      <c r="G5113" s="53">
        <v>0.0</v>
      </c>
      <c r="H5113" s="53">
        <v>0.0</v>
      </c>
      <c r="I5113" s="53">
        <v>0.0</v>
      </c>
      <c r="J5113" s="53">
        <v>0.00163528998936095</v>
      </c>
      <c r="K5113" s="2" t="s">
        <v>3531</v>
      </c>
      <c r="L5113" s="53">
        <v>0.0</v>
      </c>
      <c r="M5113" s="2" t="s">
        <v>3369</v>
      </c>
      <c r="N5113" s="2" t="s">
        <v>3360</v>
      </c>
      <c r="O5113" s="55"/>
      <c r="AB5113" s="2" t="s">
        <v>164</v>
      </c>
      <c r="AC5113" s="2" t="s">
        <v>3361</v>
      </c>
      <c r="AD5113" s="2" t="s">
        <v>7973</v>
      </c>
      <c r="AE5113" s="2" t="s">
        <v>3363</v>
      </c>
      <c r="AF5113" s="93"/>
      <c r="AG5113" s="2" t="s">
        <v>3364</v>
      </c>
      <c r="AH5113" s="2" t="s">
        <v>3365</v>
      </c>
      <c r="AI5113" s="2">
        <v>0.0</v>
      </c>
      <c r="AJ5113" s="96">
        <v>2.674173349304136E-6</v>
      </c>
      <c r="AK5113" s="96">
        <v>0.0</v>
      </c>
      <c r="AL5113" s="105"/>
      <c r="AM5113" s="2" t="s">
        <v>8168</v>
      </c>
    </row>
    <row r="5114">
      <c r="A5114" s="54">
        <v>46120.0</v>
      </c>
      <c r="B5114" s="54">
        <v>46121.0</v>
      </c>
      <c r="C5114" s="2" t="s">
        <v>1937</v>
      </c>
      <c r="D5114" s="2" t="s">
        <v>146</v>
      </c>
      <c r="E5114" s="2" t="s">
        <v>148</v>
      </c>
      <c r="F5114" s="53">
        <v>0.0</v>
      </c>
      <c r="G5114" s="53">
        <v>0.0</v>
      </c>
      <c r="H5114" s="53">
        <v>0.0</v>
      </c>
      <c r="I5114" s="53">
        <v>0.0</v>
      </c>
      <c r="J5114" s="53">
        <v>0.0016191131104735736</v>
      </c>
      <c r="K5114" s="2" t="s">
        <v>3531</v>
      </c>
      <c r="L5114" s="53">
        <v>0.0</v>
      </c>
      <c r="M5114" s="2" t="s">
        <v>3369</v>
      </c>
      <c r="N5114" s="2" t="s">
        <v>3360</v>
      </c>
      <c r="O5114" s="55"/>
      <c r="AB5114" s="2" t="s">
        <v>164</v>
      </c>
      <c r="AC5114" s="2" t="s">
        <v>3361</v>
      </c>
      <c r="AD5114" s="2" t="s">
        <v>7973</v>
      </c>
      <c r="AE5114" s="2" t="s">
        <v>3363</v>
      </c>
      <c r="AF5114" s="93"/>
      <c r="AG5114" s="2" t="s">
        <v>3364</v>
      </c>
      <c r="AH5114" s="2" t="s">
        <v>3365</v>
      </c>
      <c r="AI5114" s="2">
        <v>0.0</v>
      </c>
      <c r="AJ5114" s="96">
        <v>2.6215272645074105E-6</v>
      </c>
      <c r="AK5114" s="96">
        <v>0.0</v>
      </c>
      <c r="AL5114" s="105"/>
      <c r="AM5114" s="2" t="s">
        <v>8169</v>
      </c>
    </row>
    <row r="5115">
      <c r="A5115" s="54">
        <v>46121.0</v>
      </c>
      <c r="B5115" s="54">
        <v>46122.0</v>
      </c>
      <c r="C5115" s="2" t="s">
        <v>1937</v>
      </c>
      <c r="D5115" s="2" t="s">
        <v>146</v>
      </c>
      <c r="E5115" s="2" t="s">
        <v>196</v>
      </c>
      <c r="F5115" s="53">
        <v>0.0</v>
      </c>
      <c r="G5115" s="53">
        <v>0.0</v>
      </c>
      <c r="H5115" s="53">
        <v>0.04</v>
      </c>
      <c r="I5115" s="53">
        <v>0.037037037037037035</v>
      </c>
      <c r="J5115" s="53">
        <v>0.013246506375922826</v>
      </c>
      <c r="K5115" s="2" t="s">
        <v>3531</v>
      </c>
      <c r="L5115" s="53">
        <v>0.0</v>
      </c>
      <c r="M5115" s="2" t="s">
        <v>3369</v>
      </c>
      <c r="N5115" s="2" t="s">
        <v>3360</v>
      </c>
      <c r="O5115" s="55"/>
      <c r="AB5115" s="2" t="s">
        <v>164</v>
      </c>
      <c r="AC5115" s="2" t="s">
        <v>3361</v>
      </c>
      <c r="AD5115" s="2" t="s">
        <v>7973</v>
      </c>
      <c r="AE5115" s="2" t="s">
        <v>3363</v>
      </c>
      <c r="AF5115" s="93"/>
      <c r="AG5115" s="2" t="s">
        <v>3364</v>
      </c>
      <c r="AH5115" s="2" t="s">
        <v>3365</v>
      </c>
      <c r="AI5115" s="2">
        <v>0.0</v>
      </c>
      <c r="AJ5115" s="96">
        <v>1.7546993116736406E-4</v>
      </c>
      <c r="AK5115" s="96">
        <v>0.0013717421124828531</v>
      </c>
      <c r="AL5115" s="105"/>
      <c r="AM5115" s="2" t="s">
        <v>8170</v>
      </c>
    </row>
    <row r="5116">
      <c r="A5116" s="54">
        <v>46122.0</v>
      </c>
      <c r="B5116" s="54">
        <v>46123.0</v>
      </c>
      <c r="C5116" s="2" t="s">
        <v>1937</v>
      </c>
      <c r="D5116" s="2" t="s">
        <v>146</v>
      </c>
      <c r="E5116" s="2" t="s">
        <v>288</v>
      </c>
      <c r="F5116" s="53">
        <v>0.0</v>
      </c>
      <c r="G5116" s="53">
        <v>0.0</v>
      </c>
      <c r="H5116" s="53">
        <v>0.0</v>
      </c>
      <c r="I5116" s="53">
        <v>0.0</v>
      </c>
      <c r="J5116" s="53">
        <v>0.0015873428282847325</v>
      </c>
      <c r="K5116" s="2" t="s">
        <v>3531</v>
      </c>
      <c r="L5116" s="53">
        <v>0.0</v>
      </c>
      <c r="M5116" s="2" t="s">
        <v>3369</v>
      </c>
      <c r="N5116" s="2" t="s">
        <v>3360</v>
      </c>
      <c r="O5116" s="55"/>
      <c r="AB5116" s="2" t="s">
        <v>164</v>
      </c>
      <c r="AC5116" s="2" t="s">
        <v>3361</v>
      </c>
      <c r="AD5116" s="2" t="s">
        <v>7973</v>
      </c>
      <c r="AE5116" s="2" t="s">
        <v>3363</v>
      </c>
      <c r="AF5116" s="93"/>
      <c r="AG5116" s="2" t="s">
        <v>3364</v>
      </c>
      <c r="AH5116" s="2" t="s">
        <v>3365</v>
      </c>
      <c r="AI5116" s="2">
        <v>0.0</v>
      </c>
      <c r="AJ5116" s="96">
        <v>2.5196572545069737E-6</v>
      </c>
      <c r="AK5116" s="96">
        <v>0.0</v>
      </c>
      <c r="AL5116" s="105"/>
      <c r="AM5116" s="2" t="s">
        <v>8171</v>
      </c>
    </row>
    <row r="5117">
      <c r="A5117" s="54">
        <v>46123.0</v>
      </c>
      <c r="B5117" s="54">
        <v>46124.0</v>
      </c>
      <c r="C5117" s="2" t="s">
        <v>1937</v>
      </c>
      <c r="D5117" s="2" t="s">
        <v>146</v>
      </c>
      <c r="E5117" s="2" t="s">
        <v>256</v>
      </c>
      <c r="F5117" s="53">
        <v>0.0</v>
      </c>
      <c r="G5117" s="53">
        <v>0.0</v>
      </c>
      <c r="H5117" s="53">
        <v>0.0</v>
      </c>
      <c r="I5117" s="53">
        <v>0.0</v>
      </c>
      <c r="J5117" s="53">
        <v>0.0015717433716431362</v>
      </c>
      <c r="K5117" s="2" t="s">
        <v>3531</v>
      </c>
      <c r="L5117" s="53">
        <v>0.0</v>
      </c>
      <c r="M5117" s="2" t="s">
        <v>3369</v>
      </c>
      <c r="N5117" s="2" t="s">
        <v>3360</v>
      </c>
      <c r="O5117" s="55"/>
      <c r="AB5117" s="2" t="s">
        <v>164</v>
      </c>
      <c r="AC5117" s="2" t="s">
        <v>3361</v>
      </c>
      <c r="AD5117" s="2" t="s">
        <v>7973</v>
      </c>
      <c r="AE5117" s="2" t="s">
        <v>3363</v>
      </c>
      <c r="AF5117" s="93"/>
      <c r="AG5117" s="2" t="s">
        <v>3364</v>
      </c>
      <c r="AH5117" s="2" t="s">
        <v>3365</v>
      </c>
      <c r="AI5117" s="2">
        <v>0.0</v>
      </c>
      <c r="AJ5117" s="96">
        <v>2.470377226304134E-6</v>
      </c>
      <c r="AK5117" s="96">
        <v>0.0</v>
      </c>
      <c r="AL5117" s="105"/>
      <c r="AM5117" s="2" t="s">
        <v>8172</v>
      </c>
    </row>
    <row r="5118">
      <c r="A5118" s="54">
        <v>46124.0</v>
      </c>
      <c r="B5118" s="54">
        <v>46125.0</v>
      </c>
      <c r="C5118" s="2" t="s">
        <v>1937</v>
      </c>
      <c r="D5118" s="2" t="s">
        <v>146</v>
      </c>
      <c r="E5118" s="2" t="s">
        <v>180</v>
      </c>
      <c r="F5118" s="53">
        <v>0.0</v>
      </c>
      <c r="G5118" s="53">
        <v>0.0</v>
      </c>
      <c r="H5118" s="53">
        <v>0.0</v>
      </c>
      <c r="I5118" s="53">
        <v>0.0</v>
      </c>
      <c r="J5118" s="53">
        <v>0.001556330437384886</v>
      </c>
      <c r="K5118" s="2" t="s">
        <v>3531</v>
      </c>
      <c r="L5118" s="53">
        <v>0.0</v>
      </c>
      <c r="M5118" s="2" t="s">
        <v>3369</v>
      </c>
      <c r="N5118" s="2" t="s">
        <v>3360</v>
      </c>
      <c r="O5118" s="55"/>
      <c r="AB5118" s="2" t="s">
        <v>164</v>
      </c>
      <c r="AC5118" s="2" t="s">
        <v>3361</v>
      </c>
      <c r="AD5118" s="2" t="s">
        <v>7973</v>
      </c>
      <c r="AE5118" s="2" t="s">
        <v>3363</v>
      </c>
      <c r="AF5118" s="93"/>
      <c r="AG5118" s="2" t="s">
        <v>3364</v>
      </c>
      <c r="AH5118" s="2" t="s">
        <v>3365</v>
      </c>
      <c r="AI5118" s="2">
        <v>0.0</v>
      </c>
      <c r="AJ5118" s="96">
        <v>2.4221644303306306E-6</v>
      </c>
      <c r="AK5118" s="96">
        <v>0.0</v>
      </c>
      <c r="AL5118" s="105"/>
      <c r="AM5118" s="2" t="s">
        <v>8173</v>
      </c>
    </row>
    <row r="5119">
      <c r="A5119" s="54">
        <v>46125.0</v>
      </c>
      <c r="B5119" s="54">
        <v>46126.0</v>
      </c>
      <c r="C5119" s="2" t="s">
        <v>1937</v>
      </c>
      <c r="D5119" s="2" t="s">
        <v>146</v>
      </c>
      <c r="E5119" s="2" t="s">
        <v>208</v>
      </c>
      <c r="F5119" s="53">
        <v>0.0</v>
      </c>
      <c r="G5119" s="53">
        <v>0.0</v>
      </c>
      <c r="H5119" s="53">
        <v>0.0</v>
      </c>
      <c r="I5119" s="53">
        <v>0.0</v>
      </c>
      <c r="J5119" s="53">
        <v>0.0015411011490069299</v>
      </c>
      <c r="K5119" s="2" t="s">
        <v>3531</v>
      </c>
      <c r="L5119" s="53">
        <v>0.0</v>
      </c>
      <c r="M5119" s="2" t="s">
        <v>3369</v>
      </c>
      <c r="N5119" s="2" t="s">
        <v>3360</v>
      </c>
      <c r="O5119" s="55"/>
      <c r="AB5119" s="2" t="s">
        <v>164</v>
      </c>
      <c r="AC5119" s="2" t="s">
        <v>3361</v>
      </c>
      <c r="AD5119" s="2" t="s">
        <v>7973</v>
      </c>
      <c r="AE5119" s="2" t="s">
        <v>3363</v>
      </c>
      <c r="AF5119" s="93"/>
      <c r="AG5119" s="2" t="s">
        <v>3364</v>
      </c>
      <c r="AH5119" s="2" t="s">
        <v>3365</v>
      </c>
      <c r="AI5119" s="2">
        <v>0.0</v>
      </c>
      <c r="AJ5119" s="96">
        <v>2.3749927514704796E-6</v>
      </c>
      <c r="AK5119" s="96">
        <v>0.0</v>
      </c>
      <c r="AL5119" s="105"/>
      <c r="AM5119" s="2" t="s">
        <v>8174</v>
      </c>
    </row>
    <row r="5120">
      <c r="A5120" s="54">
        <v>46126.0</v>
      </c>
      <c r="B5120" s="54">
        <v>46127.0</v>
      </c>
      <c r="C5120" s="2" t="s">
        <v>1937</v>
      </c>
      <c r="D5120" s="2" t="s">
        <v>146</v>
      </c>
      <c r="E5120" s="2" t="s">
        <v>303</v>
      </c>
      <c r="F5120" s="53">
        <v>0.0</v>
      </c>
      <c r="G5120" s="53">
        <v>0.0</v>
      </c>
      <c r="H5120" s="53">
        <v>0.0</v>
      </c>
      <c r="I5120" s="53">
        <v>0.0</v>
      </c>
      <c r="J5120" s="53">
        <v>0.0015260526873829134</v>
      </c>
      <c r="K5120" s="2" t="s">
        <v>3531</v>
      </c>
      <c r="L5120" s="53">
        <v>0.0</v>
      </c>
      <c r="M5120" s="2" t="s">
        <v>3369</v>
      </c>
      <c r="N5120" s="2" t="s">
        <v>3360</v>
      </c>
      <c r="O5120" s="55"/>
      <c r="AB5120" s="2" t="s">
        <v>164</v>
      </c>
      <c r="AC5120" s="2" t="s">
        <v>3361</v>
      </c>
      <c r="AD5120" s="2" t="s">
        <v>7973</v>
      </c>
      <c r="AE5120" s="2" t="s">
        <v>3363</v>
      </c>
      <c r="AF5120" s="93"/>
      <c r="AG5120" s="2" t="s">
        <v>3364</v>
      </c>
      <c r="AH5120" s="2" t="s">
        <v>3365</v>
      </c>
      <c r="AI5120" s="2">
        <v>0.0</v>
      </c>
      <c r="AJ5120" s="96">
        <v>2.328836804668612E-6</v>
      </c>
      <c r="AK5120" s="96">
        <v>0.0</v>
      </c>
      <c r="AL5120" s="105"/>
      <c r="AM5120" s="2" t="s">
        <v>8175</v>
      </c>
    </row>
    <row r="5121">
      <c r="A5121" s="54">
        <v>46127.0</v>
      </c>
      <c r="B5121" s="54">
        <v>46128.0</v>
      </c>
      <c r="C5121" s="2" t="s">
        <v>1937</v>
      </c>
      <c r="D5121" s="2" t="s">
        <v>146</v>
      </c>
      <c r="E5121" s="2" t="s">
        <v>148</v>
      </c>
      <c r="F5121" s="53">
        <v>0.0</v>
      </c>
      <c r="G5121" s="53">
        <v>0.0</v>
      </c>
      <c r="H5121" s="53">
        <v>0.0</v>
      </c>
      <c r="I5121" s="53">
        <v>0.0</v>
      </c>
      <c r="J5121" s="53">
        <v>0.0015111822893379531</v>
      </c>
      <c r="K5121" s="2" t="s">
        <v>3531</v>
      </c>
      <c r="L5121" s="53">
        <v>0.0</v>
      </c>
      <c r="M5121" s="2" t="s">
        <v>3369</v>
      </c>
      <c r="N5121" s="2" t="s">
        <v>3360</v>
      </c>
      <c r="O5121" s="55"/>
      <c r="AB5121" s="2" t="s">
        <v>164</v>
      </c>
      <c r="AC5121" s="2" t="s">
        <v>3361</v>
      </c>
      <c r="AD5121" s="2" t="s">
        <v>7973</v>
      </c>
      <c r="AE5121" s="2" t="s">
        <v>3363</v>
      </c>
      <c r="AF5121" s="93"/>
      <c r="AG5121" s="2" t="s">
        <v>3364</v>
      </c>
      <c r="AH5121" s="2" t="s">
        <v>3365</v>
      </c>
      <c r="AI5121" s="2">
        <v>0.0</v>
      </c>
      <c r="AJ5121" s="96">
        <v>2.283671911608697E-6</v>
      </c>
      <c r="AK5121" s="96">
        <v>0.0</v>
      </c>
      <c r="AL5121" s="105"/>
      <c r="AM5121" s="2" t="s">
        <v>8176</v>
      </c>
    </row>
    <row r="5122">
      <c r="A5122" s="54">
        <v>46128.0</v>
      </c>
      <c r="B5122" s="54">
        <v>46129.0</v>
      </c>
      <c r="C5122" s="2" t="s">
        <v>1937</v>
      </c>
      <c r="D5122" s="2" t="s">
        <v>146</v>
      </c>
      <c r="E5122" s="2" t="s">
        <v>196</v>
      </c>
      <c r="F5122" s="53">
        <v>0.0</v>
      </c>
      <c r="G5122" s="53">
        <v>0.0</v>
      </c>
      <c r="H5122" s="53">
        <v>0.04</v>
      </c>
      <c r="I5122" s="53">
        <v>0.03571428571428571</v>
      </c>
      <c r="J5122" s="53">
        <v>0.012355390409635769</v>
      </c>
      <c r="K5122" s="2" t="s">
        <v>3531</v>
      </c>
      <c r="L5122" s="53">
        <v>0.0</v>
      </c>
      <c r="M5122" s="2" t="s">
        <v>3369</v>
      </c>
      <c r="N5122" s="2" t="s">
        <v>3360</v>
      </c>
      <c r="O5122" s="55"/>
      <c r="AB5122" s="2" t="s">
        <v>164</v>
      </c>
      <c r="AC5122" s="2" t="s">
        <v>3361</v>
      </c>
      <c r="AD5122" s="2" t="s">
        <v>7973</v>
      </c>
      <c r="AE5122" s="2" t="s">
        <v>3363</v>
      </c>
      <c r="AF5122" s="93"/>
      <c r="AG5122" s="2" t="s">
        <v>3364</v>
      </c>
      <c r="AH5122" s="2" t="s">
        <v>3365</v>
      </c>
      <c r="AI5122" s="2">
        <v>0.0</v>
      </c>
      <c r="AJ5122" s="96">
        <v>1.5265567217451954E-4</v>
      </c>
      <c r="AK5122" s="96">
        <v>0.0012755102040816326</v>
      </c>
      <c r="AL5122" s="105"/>
      <c r="AM5122" s="2" t="s">
        <v>8177</v>
      </c>
    </row>
    <row r="5123">
      <c r="A5123" s="54">
        <v>46129.0</v>
      </c>
      <c r="B5123" s="54">
        <v>46130.0</v>
      </c>
      <c r="C5123" s="2" t="s">
        <v>1937</v>
      </c>
      <c r="D5123" s="2" t="s">
        <v>146</v>
      </c>
      <c r="E5123" s="2" t="s">
        <v>288</v>
      </c>
      <c r="F5123" s="53">
        <v>0.0</v>
      </c>
      <c r="G5123" s="53">
        <v>0.0</v>
      </c>
      <c r="H5123" s="53">
        <v>0.0</v>
      </c>
      <c r="I5123" s="53">
        <v>0.0</v>
      </c>
      <c r="J5123" s="53">
        <v>0.0014819649027865264</v>
      </c>
      <c r="K5123" s="2" t="s">
        <v>3531</v>
      </c>
      <c r="L5123" s="53">
        <v>0.0</v>
      </c>
      <c r="M5123" s="2" t="s">
        <v>3369</v>
      </c>
      <c r="N5123" s="2" t="s">
        <v>3360</v>
      </c>
      <c r="O5123" s="55"/>
      <c r="AB5123" s="2" t="s">
        <v>164</v>
      </c>
      <c r="AC5123" s="2" t="s">
        <v>3361</v>
      </c>
      <c r="AD5123" s="2" t="s">
        <v>7973</v>
      </c>
      <c r="AE5123" s="2" t="s">
        <v>3363</v>
      </c>
      <c r="AF5123" s="93"/>
      <c r="AG5123" s="2" t="s">
        <v>3364</v>
      </c>
      <c r="AH5123" s="2" t="s">
        <v>3365</v>
      </c>
      <c r="AI5123" s="2">
        <v>0.0</v>
      </c>
      <c r="AJ5123" s="96">
        <v>2.1962199730910787E-6</v>
      </c>
      <c r="AK5123" s="96">
        <v>0.0</v>
      </c>
      <c r="AL5123" s="105"/>
      <c r="AM5123" s="2" t="s">
        <v>8178</v>
      </c>
    </row>
    <row r="5124">
      <c r="A5124" s="54">
        <v>46130.0</v>
      </c>
      <c r="B5124" s="54">
        <v>46131.0</v>
      </c>
      <c r="C5124" s="2" t="s">
        <v>1937</v>
      </c>
      <c r="D5124" s="2" t="s">
        <v>146</v>
      </c>
      <c r="E5124" s="2" t="s">
        <v>256</v>
      </c>
      <c r="F5124" s="53">
        <v>0.0</v>
      </c>
      <c r="G5124" s="53">
        <v>0.0</v>
      </c>
      <c r="H5124" s="53">
        <v>0.0</v>
      </c>
      <c r="I5124" s="53">
        <v>0.0</v>
      </c>
      <c r="J5124" s="53">
        <v>0.00146761265544455</v>
      </c>
      <c r="K5124" s="2" t="s">
        <v>3531</v>
      </c>
      <c r="L5124" s="53">
        <v>0.0</v>
      </c>
      <c r="M5124" s="2" t="s">
        <v>3369</v>
      </c>
      <c r="N5124" s="2" t="s">
        <v>3360</v>
      </c>
      <c r="O5124" s="55"/>
      <c r="AB5124" s="2" t="s">
        <v>164</v>
      </c>
      <c r="AC5124" s="2" t="s">
        <v>3361</v>
      </c>
      <c r="AD5124" s="2" t="s">
        <v>7973</v>
      </c>
      <c r="AE5124" s="2" t="s">
        <v>3363</v>
      </c>
      <c r="AF5124" s="93"/>
      <c r="AG5124" s="2" t="s">
        <v>3364</v>
      </c>
      <c r="AH5124" s="2" t="s">
        <v>3365</v>
      </c>
      <c r="AI5124" s="2">
        <v>0.0</v>
      </c>
      <c r="AJ5124" s="96">
        <v>2.1538869064210037E-6</v>
      </c>
      <c r="AK5124" s="96">
        <v>0.0</v>
      </c>
      <c r="AL5124" s="105"/>
      <c r="AM5124" s="2" t="s">
        <v>8179</v>
      </c>
    </row>
    <row r="5125">
      <c r="A5125" s="54">
        <v>46131.0</v>
      </c>
      <c r="B5125" s="54">
        <v>46132.0</v>
      </c>
      <c r="C5125" s="2" t="s">
        <v>1937</v>
      </c>
      <c r="D5125" s="2" t="s">
        <v>146</v>
      </c>
      <c r="E5125" s="2" t="s">
        <v>180</v>
      </c>
      <c r="F5125" s="53">
        <v>0.0</v>
      </c>
      <c r="G5125" s="53">
        <v>0.0</v>
      </c>
      <c r="H5125" s="53">
        <v>0.0</v>
      </c>
      <c r="I5125" s="53">
        <v>0.0</v>
      </c>
      <c r="J5125" s="53">
        <v>0.0014534279514436274</v>
      </c>
      <c r="K5125" s="2" t="s">
        <v>3531</v>
      </c>
      <c r="L5125" s="53">
        <v>0.0</v>
      </c>
      <c r="M5125" s="2" t="s">
        <v>3369</v>
      </c>
      <c r="N5125" s="2" t="s">
        <v>3360</v>
      </c>
      <c r="O5125" s="55"/>
      <c r="AB5125" s="2" t="s">
        <v>164</v>
      </c>
      <c r="AC5125" s="2" t="s">
        <v>3361</v>
      </c>
      <c r="AD5125" s="2" t="s">
        <v>7973</v>
      </c>
      <c r="AE5125" s="2" t="s">
        <v>3363</v>
      </c>
      <c r="AF5125" s="93"/>
      <c r="AG5125" s="2" t="s">
        <v>3364</v>
      </c>
      <c r="AH5125" s="2" t="s">
        <v>3365</v>
      </c>
      <c r="AI5125" s="2">
        <v>0.0</v>
      </c>
      <c r="AJ5125" s="96">
        <v>2.1124528100376195E-6</v>
      </c>
      <c r="AK5125" s="96">
        <v>0.0</v>
      </c>
      <c r="AL5125" s="105"/>
      <c r="AM5125" s="2" t="s">
        <v>8180</v>
      </c>
    </row>
    <row r="5126">
      <c r="A5126" s="54">
        <v>46132.0</v>
      </c>
      <c r="B5126" s="54">
        <v>46133.0</v>
      </c>
      <c r="C5126" s="2" t="s">
        <v>1937</v>
      </c>
      <c r="D5126" s="2" t="s">
        <v>146</v>
      </c>
      <c r="E5126" s="2" t="s">
        <v>208</v>
      </c>
      <c r="F5126" s="53">
        <v>0.0</v>
      </c>
      <c r="G5126" s="53">
        <v>0.0</v>
      </c>
      <c r="H5126" s="53">
        <v>0.0</v>
      </c>
      <c r="I5126" s="53">
        <v>0.0</v>
      </c>
      <c r="J5126" s="53">
        <v>0.0014394082874195355</v>
      </c>
      <c r="K5126" s="2" t="s">
        <v>3531</v>
      </c>
      <c r="L5126" s="53">
        <v>0.0</v>
      </c>
      <c r="M5126" s="2" t="s">
        <v>3369</v>
      </c>
      <c r="N5126" s="2" t="s">
        <v>3360</v>
      </c>
      <c r="O5126" s="55"/>
      <c r="AB5126" s="2" t="s">
        <v>164</v>
      </c>
      <c r="AC5126" s="2" t="s">
        <v>3361</v>
      </c>
      <c r="AD5126" s="2" t="s">
        <v>7973</v>
      </c>
      <c r="AE5126" s="2" t="s">
        <v>3363</v>
      </c>
      <c r="AF5126" s="93"/>
      <c r="AG5126" s="2" t="s">
        <v>3364</v>
      </c>
      <c r="AH5126" s="2" t="s">
        <v>3365</v>
      </c>
      <c r="AI5126" s="2">
        <v>0.0</v>
      </c>
      <c r="AJ5126" s="96">
        <v>2.07189621789204E-6</v>
      </c>
      <c r="AK5126" s="96">
        <v>0.0</v>
      </c>
      <c r="AL5126" s="105"/>
      <c r="AM5126" s="2" t="s">
        <v>8181</v>
      </c>
    </row>
    <row r="5127">
      <c r="A5127" s="54">
        <v>46133.0</v>
      </c>
      <c r="B5127" s="54">
        <v>46134.0</v>
      </c>
      <c r="C5127" s="2" t="s">
        <v>1937</v>
      </c>
      <c r="D5127" s="2" t="s">
        <v>146</v>
      </c>
      <c r="E5127" s="2" t="s">
        <v>303</v>
      </c>
      <c r="F5127" s="53">
        <v>0.0</v>
      </c>
      <c r="G5127" s="53">
        <v>0.0</v>
      </c>
      <c r="H5127" s="53">
        <v>0.0</v>
      </c>
      <c r="I5127" s="53">
        <v>0.0</v>
      </c>
      <c r="J5127" s="53">
        <v>0.0014255512082479924</v>
      </c>
      <c r="K5127" s="2" t="s">
        <v>3531</v>
      </c>
      <c r="L5127" s="53">
        <v>0.0</v>
      </c>
      <c r="M5127" s="2" t="s">
        <v>3369</v>
      </c>
      <c r="N5127" s="2" t="s">
        <v>3360</v>
      </c>
      <c r="O5127" s="55"/>
      <c r="AB5127" s="2" t="s">
        <v>164</v>
      </c>
      <c r="AC5127" s="2" t="s">
        <v>3361</v>
      </c>
      <c r="AD5127" s="2" t="s">
        <v>7973</v>
      </c>
      <c r="AE5127" s="2" t="s">
        <v>3363</v>
      </c>
      <c r="AF5127" s="93"/>
      <c r="AG5127" s="2" t="s">
        <v>3364</v>
      </c>
      <c r="AH5127" s="2" t="s">
        <v>3365</v>
      </c>
      <c r="AI5127" s="2">
        <v>0.0</v>
      </c>
      <c r="AJ5127" s="96">
        <v>2.032196247337311E-6</v>
      </c>
      <c r="AK5127" s="96">
        <v>0.0</v>
      </c>
      <c r="AL5127" s="105"/>
      <c r="AM5127" s="2" t="s">
        <v>8182</v>
      </c>
    </row>
    <row r="5128">
      <c r="A5128" s="54">
        <v>46134.0</v>
      </c>
      <c r="B5128" s="54">
        <v>46135.0</v>
      </c>
      <c r="C5128" s="2" t="s">
        <v>1937</v>
      </c>
      <c r="D5128" s="2" t="s">
        <v>146</v>
      </c>
      <c r="E5128" s="2" t="s">
        <v>148</v>
      </c>
      <c r="F5128" s="53">
        <v>0.0</v>
      </c>
      <c r="G5128" s="53">
        <v>0.0</v>
      </c>
      <c r="H5128" s="53">
        <v>0.0</v>
      </c>
      <c r="I5128" s="53">
        <v>0.0</v>
      </c>
      <c r="J5128" s="53">
        <v>0.001411854305887014</v>
      </c>
      <c r="K5128" s="2" t="s">
        <v>3531</v>
      </c>
      <c r="L5128" s="53">
        <v>0.0</v>
      </c>
      <c r="M5128" s="2" t="s">
        <v>3369</v>
      </c>
      <c r="N5128" s="2" t="s">
        <v>3360</v>
      </c>
      <c r="O5128" s="55"/>
      <c r="AB5128" s="2" t="s">
        <v>164</v>
      </c>
      <c r="AC5128" s="2" t="s">
        <v>3361</v>
      </c>
      <c r="AD5128" s="2" t="s">
        <v>7973</v>
      </c>
      <c r="AE5128" s="2" t="s">
        <v>3363</v>
      </c>
      <c r="AF5128" s="93"/>
      <c r="AG5128" s="2" t="s">
        <v>3364</v>
      </c>
      <c r="AH5128" s="2" t="s">
        <v>3365</v>
      </c>
      <c r="AI5128" s="2">
        <v>0.0</v>
      </c>
      <c r="AJ5128" s="96">
        <v>1.993332581051702E-6</v>
      </c>
      <c r="AK5128" s="96">
        <v>0.0</v>
      </c>
      <c r="AL5128" s="105"/>
      <c r="AM5128" s="2" t="s">
        <v>8183</v>
      </c>
    </row>
    <row r="5129">
      <c r="A5129" s="54">
        <v>46135.0</v>
      </c>
      <c r="B5129" s="54">
        <v>46136.0</v>
      </c>
      <c r="C5129" s="2" t="s">
        <v>1937</v>
      </c>
      <c r="D5129" s="2" t="s">
        <v>146</v>
      </c>
      <c r="E5129" s="2" t="s">
        <v>196</v>
      </c>
      <c r="F5129" s="53">
        <v>0.0</v>
      </c>
      <c r="G5129" s="53">
        <v>0.0</v>
      </c>
      <c r="H5129" s="53">
        <v>0.04</v>
      </c>
      <c r="I5129" s="53">
        <v>0.034482758620689655</v>
      </c>
      <c r="J5129" s="53">
        <v>0.011536335237696819</v>
      </c>
      <c r="K5129" s="2" t="s">
        <v>3531</v>
      </c>
      <c r="L5129" s="53">
        <v>0.0</v>
      </c>
      <c r="M5129" s="2" t="s">
        <v>3369</v>
      </c>
      <c r="N5129" s="2" t="s">
        <v>3360</v>
      </c>
      <c r="O5129" s="55"/>
      <c r="AB5129" s="2" t="s">
        <v>164</v>
      </c>
      <c r="AC5129" s="2" t="s">
        <v>3361</v>
      </c>
      <c r="AD5129" s="2" t="s">
        <v>7973</v>
      </c>
      <c r="AE5129" s="2" t="s">
        <v>3363</v>
      </c>
      <c r="AF5129" s="93"/>
      <c r="AG5129" s="2" t="s">
        <v>3364</v>
      </c>
      <c r="AH5129" s="2" t="s">
        <v>3365</v>
      </c>
      <c r="AI5129" s="2">
        <v>0.0</v>
      </c>
      <c r="AJ5129" s="96">
        <v>1.3308703071652532E-4</v>
      </c>
      <c r="AK5129" s="96">
        <v>0.0011890606420927466</v>
      </c>
      <c r="AL5129" s="105"/>
      <c r="AM5129" s="2" t="s">
        <v>8184</v>
      </c>
    </row>
    <row r="5130">
      <c r="A5130" s="54">
        <v>46136.0</v>
      </c>
      <c r="B5130" s="54">
        <v>46137.0</v>
      </c>
      <c r="C5130" s="2" t="s">
        <v>1937</v>
      </c>
      <c r="D5130" s="2" t="s">
        <v>146</v>
      </c>
      <c r="E5130" s="2" t="s">
        <v>288</v>
      </c>
      <c r="F5130" s="53">
        <v>0.0</v>
      </c>
      <c r="G5130" s="53">
        <v>0.0</v>
      </c>
      <c r="H5130" s="53">
        <v>0.0</v>
      </c>
      <c r="I5130" s="53">
        <v>0.0</v>
      </c>
      <c r="J5130" s="53">
        <v>0.001384931628125987</v>
      </c>
      <c r="K5130" s="2" t="s">
        <v>3531</v>
      </c>
      <c r="L5130" s="53">
        <v>0.0</v>
      </c>
      <c r="M5130" s="2" t="s">
        <v>3369</v>
      </c>
      <c r="N5130" s="2" t="s">
        <v>3360</v>
      </c>
      <c r="O5130" s="55"/>
      <c r="AB5130" s="2" t="s">
        <v>164</v>
      </c>
      <c r="AC5130" s="2" t="s">
        <v>3361</v>
      </c>
      <c r="AD5130" s="2" t="s">
        <v>7973</v>
      </c>
      <c r="AE5130" s="2" t="s">
        <v>3363</v>
      </c>
      <c r="AF5130" s="93"/>
      <c r="AG5130" s="2" t="s">
        <v>3364</v>
      </c>
      <c r="AH5130" s="2" t="s">
        <v>3365</v>
      </c>
      <c r="AI5130" s="2">
        <v>0.0</v>
      </c>
      <c r="AJ5130" s="96">
        <v>1.918035614583697E-6</v>
      </c>
      <c r="AK5130" s="96">
        <v>0.0</v>
      </c>
      <c r="AL5130" s="105"/>
      <c r="AM5130" s="2" t="s">
        <v>8185</v>
      </c>
    </row>
    <row r="5131">
      <c r="A5131" s="54">
        <v>46137.0</v>
      </c>
      <c r="B5131" s="54">
        <v>46138.0</v>
      </c>
      <c r="C5131" s="2" t="s">
        <v>1937</v>
      </c>
      <c r="D5131" s="2" t="s">
        <v>146</v>
      </c>
      <c r="E5131" s="2" t="s">
        <v>256</v>
      </c>
      <c r="F5131" s="53">
        <v>0.0</v>
      </c>
      <c r="G5131" s="53">
        <v>0.0</v>
      </c>
      <c r="H5131" s="53">
        <v>0.0</v>
      </c>
      <c r="I5131" s="53">
        <v>0.0</v>
      </c>
      <c r="J5131" s="53">
        <v>0.0013717012620933426</v>
      </c>
      <c r="K5131" s="2" t="s">
        <v>3531</v>
      </c>
      <c r="L5131" s="53">
        <v>0.0</v>
      </c>
      <c r="M5131" s="2" t="s">
        <v>3369</v>
      </c>
      <c r="N5131" s="2" t="s">
        <v>3360</v>
      </c>
      <c r="O5131" s="55"/>
      <c r="AB5131" s="2" t="s">
        <v>164</v>
      </c>
      <c r="AC5131" s="2" t="s">
        <v>3361</v>
      </c>
      <c r="AD5131" s="2" t="s">
        <v>7973</v>
      </c>
      <c r="AE5131" s="2" t="s">
        <v>3363</v>
      </c>
      <c r="AF5131" s="93"/>
      <c r="AG5131" s="2" t="s">
        <v>3364</v>
      </c>
      <c r="AH5131" s="2" t="s">
        <v>3365</v>
      </c>
      <c r="AI5131" s="2">
        <v>0.0</v>
      </c>
      <c r="AJ5131" s="96">
        <v>1.881564352428469E-6</v>
      </c>
      <c r="AK5131" s="96">
        <v>0.0</v>
      </c>
      <c r="AL5131" s="105"/>
      <c r="AM5131" s="2" t="s">
        <v>8186</v>
      </c>
    </row>
    <row r="5132">
      <c r="A5132" s="54">
        <v>46138.0</v>
      </c>
      <c r="B5132" s="54">
        <v>46139.0</v>
      </c>
      <c r="C5132" s="2" t="s">
        <v>1937</v>
      </c>
      <c r="D5132" s="2" t="s">
        <v>146</v>
      </c>
      <c r="E5132" s="2" t="s">
        <v>180</v>
      </c>
      <c r="F5132" s="53">
        <v>0.0</v>
      </c>
      <c r="G5132" s="53">
        <v>0.0</v>
      </c>
      <c r="H5132" s="53">
        <v>0.0</v>
      </c>
      <c r="I5132" s="53">
        <v>0.0</v>
      </c>
      <c r="J5132" s="53">
        <v>0.0013586218895136508</v>
      </c>
      <c r="K5132" s="2" t="s">
        <v>3531</v>
      </c>
      <c r="L5132" s="53">
        <v>0.0</v>
      </c>
      <c r="M5132" s="2" t="s">
        <v>3369</v>
      </c>
      <c r="N5132" s="2" t="s">
        <v>3360</v>
      </c>
      <c r="O5132" s="55"/>
      <c r="AB5132" s="2" t="s">
        <v>164</v>
      </c>
      <c r="AC5132" s="2" t="s">
        <v>3361</v>
      </c>
      <c r="AD5132" s="2" t="s">
        <v>7973</v>
      </c>
      <c r="AE5132" s="2" t="s">
        <v>3363</v>
      </c>
      <c r="AF5132" s="93"/>
      <c r="AG5132" s="2" t="s">
        <v>3364</v>
      </c>
      <c r="AH5132" s="2" t="s">
        <v>3365</v>
      </c>
      <c r="AI5132" s="2">
        <v>0.0</v>
      </c>
      <c r="AJ5132" s="96">
        <v>1.8458534386656428E-6</v>
      </c>
      <c r="AK5132" s="96">
        <v>0.0</v>
      </c>
      <c r="AL5132" s="105"/>
      <c r="AM5132" s="2" t="s">
        <v>8187</v>
      </c>
    </row>
    <row r="5133">
      <c r="A5133" s="54">
        <v>46139.0</v>
      </c>
      <c r="B5133" s="54">
        <v>46140.0</v>
      </c>
      <c r="C5133" s="2" t="s">
        <v>1937</v>
      </c>
      <c r="D5133" s="2" t="s">
        <v>146</v>
      </c>
      <c r="E5133" s="2" t="s">
        <v>208</v>
      </c>
      <c r="F5133" s="53">
        <v>0.0</v>
      </c>
      <c r="G5133" s="53">
        <v>0.0</v>
      </c>
      <c r="H5133" s="53">
        <v>0.0</v>
      </c>
      <c r="I5133" s="53">
        <v>0.0</v>
      </c>
      <c r="J5133" s="53">
        <v>0.001345691321517023</v>
      </c>
      <c r="K5133" s="2" t="s">
        <v>3531</v>
      </c>
      <c r="L5133" s="53">
        <v>0.0</v>
      </c>
      <c r="M5133" s="2" t="s">
        <v>3369</v>
      </c>
      <c r="N5133" s="2" t="s">
        <v>3360</v>
      </c>
      <c r="O5133" s="55"/>
      <c r="AB5133" s="2" t="s">
        <v>164</v>
      </c>
      <c r="AC5133" s="2" t="s">
        <v>3361</v>
      </c>
      <c r="AD5133" s="2" t="s">
        <v>7973</v>
      </c>
      <c r="AE5133" s="2" t="s">
        <v>3363</v>
      </c>
      <c r="AF5133" s="93"/>
      <c r="AG5133" s="2" t="s">
        <v>3364</v>
      </c>
      <c r="AH5133" s="2" t="s">
        <v>3365</v>
      </c>
      <c r="AI5133" s="2">
        <v>0.0</v>
      </c>
      <c r="AJ5133" s="96">
        <v>1.810885132806232E-6</v>
      </c>
      <c r="AK5133" s="96">
        <v>0.0</v>
      </c>
      <c r="AL5133" s="105"/>
      <c r="AM5133" s="2" t="s">
        <v>8188</v>
      </c>
    </row>
    <row r="5134">
      <c r="A5134" s="54">
        <v>46140.0</v>
      </c>
      <c r="B5134" s="54">
        <v>46141.0</v>
      </c>
      <c r="C5134" s="2" t="s">
        <v>1937</v>
      </c>
      <c r="D5134" s="2" t="s">
        <v>146</v>
      </c>
      <c r="E5134" s="2" t="s">
        <v>303</v>
      </c>
      <c r="F5134" s="53">
        <v>0.0</v>
      </c>
      <c r="G5134" s="53">
        <v>0.0</v>
      </c>
      <c r="H5134" s="53">
        <v>0.0</v>
      </c>
      <c r="I5134" s="53">
        <v>0.0</v>
      </c>
      <c r="J5134" s="53">
        <v>0.001332907410030551</v>
      </c>
      <c r="K5134" s="2" t="s">
        <v>3531</v>
      </c>
      <c r="L5134" s="53">
        <v>0.0</v>
      </c>
      <c r="M5134" s="2" t="s">
        <v>3369</v>
      </c>
      <c r="N5134" s="2" t="s">
        <v>3360</v>
      </c>
      <c r="O5134" s="55"/>
      <c r="AB5134" s="2" t="s">
        <v>164</v>
      </c>
      <c r="AC5134" s="2" t="s">
        <v>3361</v>
      </c>
      <c r="AD5134" s="2" t="s">
        <v>7973</v>
      </c>
      <c r="AE5134" s="2" t="s">
        <v>3363</v>
      </c>
      <c r="AF5134" s="93"/>
      <c r="AG5134" s="2" t="s">
        <v>3364</v>
      </c>
      <c r="AH5134" s="2" t="s">
        <v>3365</v>
      </c>
      <c r="AI5134" s="2">
        <v>0.0</v>
      </c>
      <c r="AJ5134" s="96">
        <v>1.7766421637143516E-6</v>
      </c>
      <c r="AK5134" s="96">
        <v>0.0</v>
      </c>
      <c r="AL5134" s="105"/>
      <c r="AM5134" s="2" t="s">
        <v>8189</v>
      </c>
    </row>
    <row r="5135">
      <c r="A5135" s="54">
        <v>46141.0</v>
      </c>
      <c r="B5135" s="54">
        <v>46142.0</v>
      </c>
      <c r="C5135" s="2" t="s">
        <v>1937</v>
      </c>
      <c r="D5135" s="2" t="s">
        <v>146</v>
      </c>
      <c r="E5135" s="2" t="s">
        <v>148</v>
      </c>
      <c r="F5135" s="53">
        <v>0.0</v>
      </c>
      <c r="G5135" s="53">
        <v>0.0</v>
      </c>
      <c r="H5135" s="53">
        <v>0.0</v>
      </c>
      <c r="I5135" s="53">
        <v>0.0</v>
      </c>
      <c r="J5135" s="53">
        <v>0.001320268046831436</v>
      </c>
      <c r="K5135" s="2" t="s">
        <v>3531</v>
      </c>
      <c r="L5135" s="53">
        <v>0.0</v>
      </c>
      <c r="M5135" s="2" t="s">
        <v>3369</v>
      </c>
      <c r="N5135" s="2" t="s">
        <v>3360</v>
      </c>
      <c r="O5135" s="55"/>
      <c r="AB5135" s="2" t="s">
        <v>164</v>
      </c>
      <c r="AC5135" s="2" t="s">
        <v>3361</v>
      </c>
      <c r="AD5135" s="2" t="s">
        <v>7973</v>
      </c>
      <c r="AE5135" s="2" t="s">
        <v>3363</v>
      </c>
      <c r="AF5135" s="93"/>
      <c r="AG5135" s="2" t="s">
        <v>3364</v>
      </c>
      <c r="AH5135" s="2" t="s">
        <v>3365</v>
      </c>
      <c r="AI5135" s="2">
        <v>0.0</v>
      </c>
      <c r="AJ5135" s="96">
        <v>1.7431077154840948E-6</v>
      </c>
      <c r="AK5135" s="96">
        <v>0.0</v>
      </c>
      <c r="AL5135" s="105"/>
      <c r="AM5135" s="2" t="s">
        <v>8190</v>
      </c>
    </row>
    <row r="5136">
      <c r="A5136" s="54">
        <v>46142.0</v>
      </c>
      <c r="B5136" s="54">
        <v>46143.0</v>
      </c>
      <c r="C5136" s="2" t="s">
        <v>1937</v>
      </c>
      <c r="D5136" s="2" t="s">
        <v>146</v>
      </c>
      <c r="E5136" s="2" t="s">
        <v>196</v>
      </c>
      <c r="F5136" s="53">
        <v>0.0</v>
      </c>
      <c r="G5136" s="53">
        <v>0.0</v>
      </c>
      <c r="H5136" s="53">
        <v>0.04</v>
      </c>
      <c r="I5136" s="53">
        <v>0.03333333333333333</v>
      </c>
      <c r="J5136" s="53">
        <v>0.010781993220856463</v>
      </c>
      <c r="K5136" s="2" t="s">
        <v>3531</v>
      </c>
      <c r="L5136" s="53">
        <v>0.0</v>
      </c>
      <c r="M5136" s="2" t="s">
        <v>3369</v>
      </c>
      <c r="N5136" s="2" t="s">
        <v>3360</v>
      </c>
      <c r="O5136" s="55"/>
      <c r="AB5136" s="2" t="s">
        <v>164</v>
      </c>
      <c r="AC5136" s="2" t="s">
        <v>3361</v>
      </c>
      <c r="AD5136" s="2" t="s">
        <v>7973</v>
      </c>
      <c r="AE5136" s="2" t="s">
        <v>3363</v>
      </c>
      <c r="AF5136" s="93"/>
      <c r="AG5136" s="2" t="s">
        <v>3364</v>
      </c>
      <c r="AH5136" s="2" t="s">
        <v>3365</v>
      </c>
      <c r="AI5136" s="2">
        <v>0.0</v>
      </c>
      <c r="AJ5136" s="96">
        <v>1.1625137781459474E-4</v>
      </c>
      <c r="AK5136" s="96">
        <v>0.0011111111111111111</v>
      </c>
      <c r="AL5136" s="105"/>
      <c r="AM5136" s="2" t="s">
        <v>8191</v>
      </c>
    </row>
    <row r="5137">
      <c r="A5137" s="54">
        <v>46143.0</v>
      </c>
      <c r="B5137" s="54">
        <v>46144.0</v>
      </c>
      <c r="C5137" s="2" t="s">
        <v>1937</v>
      </c>
      <c r="D5137" s="2" t="s">
        <v>146</v>
      </c>
      <c r="E5137" s="2" t="s">
        <v>288</v>
      </c>
      <c r="F5137" s="53">
        <v>0.0</v>
      </c>
      <c r="G5137" s="53">
        <v>0.0</v>
      </c>
      <c r="H5137" s="53">
        <v>0.0</v>
      </c>
      <c r="I5137" s="53">
        <v>0.0</v>
      </c>
      <c r="J5137" s="53">
        <v>0.0012954147261566235</v>
      </c>
      <c r="K5137" s="2" t="s">
        <v>3531</v>
      </c>
      <c r="L5137" s="53">
        <v>0.0</v>
      </c>
      <c r="M5137" s="2" t="s">
        <v>3369</v>
      </c>
      <c r="N5137" s="2" t="s">
        <v>3360</v>
      </c>
      <c r="O5137" s="55"/>
      <c r="AB5137" s="2" t="s">
        <v>164</v>
      </c>
      <c r="AC5137" s="2" t="s">
        <v>3361</v>
      </c>
      <c r="AD5137" s="2" t="s">
        <v>7973</v>
      </c>
      <c r="AE5137" s="2" t="s">
        <v>3363</v>
      </c>
      <c r="AF5137" s="93"/>
      <c r="AG5137" s="2" t="s">
        <v>3364</v>
      </c>
      <c r="AH5137" s="2" t="s">
        <v>3365</v>
      </c>
      <c r="AI5137" s="2">
        <v>0.0</v>
      </c>
      <c r="AJ5137" s="96">
        <v>1.6780993127434399E-6</v>
      </c>
      <c r="AK5137" s="96">
        <v>0.0</v>
      </c>
      <c r="AL5137" s="105"/>
      <c r="AM5137" s="2" t="s">
        <v>8192</v>
      </c>
    </row>
    <row r="5138">
      <c r="A5138" s="54">
        <v>46144.0</v>
      </c>
      <c r="B5138" s="54">
        <v>46145.0</v>
      </c>
      <c r="C5138" s="2" t="s">
        <v>1937</v>
      </c>
      <c r="D5138" s="2" t="s">
        <v>146</v>
      </c>
      <c r="E5138" s="2" t="s">
        <v>256</v>
      </c>
      <c r="F5138" s="53">
        <v>0.0</v>
      </c>
      <c r="G5138" s="53">
        <v>0.0</v>
      </c>
      <c r="H5138" s="53">
        <v>0.0</v>
      </c>
      <c r="I5138" s="53">
        <v>0.0</v>
      </c>
      <c r="J5138" s="53">
        <v>0.0012831967433271359</v>
      </c>
      <c r="K5138" s="2" t="s">
        <v>3531</v>
      </c>
      <c r="L5138" s="53">
        <v>0.0</v>
      </c>
      <c r="M5138" s="2" t="s">
        <v>3369</v>
      </c>
      <c r="N5138" s="2" t="s">
        <v>3360</v>
      </c>
      <c r="O5138" s="55"/>
      <c r="AB5138" s="2" t="s">
        <v>164</v>
      </c>
      <c r="AC5138" s="2" t="s">
        <v>3361</v>
      </c>
      <c r="AD5138" s="2" t="s">
        <v>7973</v>
      </c>
      <c r="AE5138" s="2" t="s">
        <v>3363</v>
      </c>
      <c r="AF5138" s="93"/>
      <c r="AG5138" s="2" t="s">
        <v>3364</v>
      </c>
      <c r="AH5138" s="2" t="s">
        <v>3365</v>
      </c>
      <c r="AI5138" s="2">
        <v>0.0</v>
      </c>
      <c r="AJ5138" s="96">
        <v>1.6465938820853675E-6</v>
      </c>
      <c r="AK5138" s="96">
        <v>0.0</v>
      </c>
      <c r="AL5138" s="105"/>
      <c r="AM5138" s="2" t="s">
        <v>8193</v>
      </c>
    </row>
    <row r="5139">
      <c r="A5139" s="54">
        <v>46145.0</v>
      </c>
      <c r="B5139" s="54">
        <v>46146.0</v>
      </c>
      <c r="C5139" s="2" t="s">
        <v>1937</v>
      </c>
      <c r="D5139" s="2" t="s">
        <v>146</v>
      </c>
      <c r="E5139" s="2" t="s">
        <v>180</v>
      </c>
      <c r="F5139" s="53">
        <v>0.0</v>
      </c>
      <c r="G5139" s="53">
        <v>0.0</v>
      </c>
      <c r="H5139" s="53">
        <v>0.0</v>
      </c>
      <c r="I5139" s="53">
        <v>0.0</v>
      </c>
      <c r="J5139" s="53">
        <v>0.0012711152563602925</v>
      </c>
      <c r="K5139" s="2" t="s">
        <v>3531</v>
      </c>
      <c r="L5139" s="53">
        <v>0.0</v>
      </c>
      <c r="M5139" s="2" t="s">
        <v>3369</v>
      </c>
      <c r="N5139" s="2" t="s">
        <v>3360</v>
      </c>
      <c r="O5139" s="55"/>
      <c r="AB5139" s="2" t="s">
        <v>164</v>
      </c>
      <c r="AC5139" s="2" t="s">
        <v>3361</v>
      </c>
      <c r="AD5139" s="2" t="s">
        <v>7973</v>
      </c>
      <c r="AE5139" s="2" t="s">
        <v>3363</v>
      </c>
      <c r="AF5139" s="93"/>
      <c r="AG5139" s="2" t="s">
        <v>3364</v>
      </c>
      <c r="AH5139" s="2" t="s">
        <v>3365</v>
      </c>
      <c r="AI5139" s="2">
        <v>0.0</v>
      </c>
      <c r="AJ5139" s="96">
        <v>1.6157339949518921E-6</v>
      </c>
      <c r="AK5139" s="96">
        <v>0.0</v>
      </c>
      <c r="AL5139" s="105"/>
      <c r="AM5139" s="2" t="s">
        <v>8194</v>
      </c>
    </row>
    <row r="5140">
      <c r="A5140" s="54">
        <v>46146.0</v>
      </c>
      <c r="B5140" s="54">
        <v>46147.0</v>
      </c>
      <c r="C5140" s="2" t="s">
        <v>1937</v>
      </c>
      <c r="D5140" s="2" t="s">
        <v>146</v>
      </c>
      <c r="E5140" s="2" t="s">
        <v>208</v>
      </c>
      <c r="F5140" s="53">
        <v>0.0</v>
      </c>
      <c r="G5140" s="53">
        <v>0.0</v>
      </c>
      <c r="H5140" s="53">
        <v>0.0</v>
      </c>
      <c r="I5140" s="53">
        <v>0.0</v>
      </c>
      <c r="J5140" s="53">
        <v>0.001259168342972158</v>
      </c>
      <c r="K5140" s="2" t="s">
        <v>3531</v>
      </c>
      <c r="L5140" s="53">
        <v>0.0</v>
      </c>
      <c r="M5140" s="2" t="s">
        <v>3369</v>
      </c>
      <c r="N5140" s="2" t="s">
        <v>3360</v>
      </c>
      <c r="O5140" s="55"/>
      <c r="AB5140" s="2" t="s">
        <v>164</v>
      </c>
      <c r="AC5140" s="2" t="s">
        <v>3361</v>
      </c>
      <c r="AD5140" s="2" t="s">
        <v>7973</v>
      </c>
      <c r="AE5140" s="2" t="s">
        <v>3363</v>
      </c>
      <c r="AF5140" s="93"/>
      <c r="AG5140" s="2" t="s">
        <v>3364</v>
      </c>
      <c r="AH5140" s="2" t="s">
        <v>3365</v>
      </c>
      <c r="AI5140" s="2">
        <v>0.0</v>
      </c>
      <c r="AJ5140" s="96">
        <v>1.5855049159432502E-6</v>
      </c>
      <c r="AK5140" s="96">
        <v>0.0</v>
      </c>
      <c r="AL5140" s="105"/>
      <c r="AM5140" s="2" t="s">
        <v>8195</v>
      </c>
    </row>
    <row r="5141">
      <c r="A5141" s="54">
        <v>46147.0</v>
      </c>
      <c r="B5141" s="54">
        <v>46148.0</v>
      </c>
      <c r="C5141" s="2" t="s">
        <v>1937</v>
      </c>
      <c r="D5141" s="2" t="s">
        <v>146</v>
      </c>
      <c r="E5141" s="2" t="s">
        <v>303</v>
      </c>
      <c r="F5141" s="53">
        <v>0.0</v>
      </c>
      <c r="G5141" s="53">
        <v>0.0</v>
      </c>
      <c r="H5141" s="53">
        <v>0.0</v>
      </c>
      <c r="I5141" s="53">
        <v>0.0</v>
      </c>
      <c r="J5141" s="53">
        <v>0.001247354115571317</v>
      </c>
      <c r="K5141" s="2" t="s">
        <v>3531</v>
      </c>
      <c r="L5141" s="53">
        <v>0.0</v>
      </c>
      <c r="M5141" s="2" t="s">
        <v>3369</v>
      </c>
      <c r="N5141" s="2" t="s">
        <v>3360</v>
      </c>
      <c r="O5141" s="55"/>
      <c r="AB5141" s="2" t="s">
        <v>164</v>
      </c>
      <c r="AC5141" s="2" t="s">
        <v>3361</v>
      </c>
      <c r="AD5141" s="2" t="s">
        <v>7973</v>
      </c>
      <c r="AE5141" s="2" t="s">
        <v>3363</v>
      </c>
      <c r="AF5141" s="93"/>
      <c r="AG5141" s="2" t="s">
        <v>3364</v>
      </c>
      <c r="AH5141" s="2" t="s">
        <v>3365</v>
      </c>
      <c r="AI5141" s="2">
        <v>0.0</v>
      </c>
      <c r="AJ5141" s="96">
        <v>1.5558922896327026E-6</v>
      </c>
      <c r="AK5141" s="96">
        <v>0.0</v>
      </c>
      <c r="AL5141" s="105"/>
      <c r="AM5141" s="2" t="s">
        <v>8196</v>
      </c>
    </row>
    <row r="5142">
      <c r="A5142" s="54">
        <v>46148.0</v>
      </c>
      <c r="B5142" s="54">
        <v>46149.0</v>
      </c>
      <c r="C5142" s="2" t="s">
        <v>1937</v>
      </c>
      <c r="D5142" s="2" t="s">
        <v>146</v>
      </c>
      <c r="E5142" s="2" t="s">
        <v>148</v>
      </c>
      <c r="F5142" s="53">
        <v>0.0</v>
      </c>
      <c r="G5142" s="53">
        <v>0.0</v>
      </c>
      <c r="H5142" s="53">
        <v>0.0</v>
      </c>
      <c r="I5142" s="53">
        <v>0.0</v>
      </c>
      <c r="J5142" s="53">
        <v>0.0012356707204793282</v>
      </c>
      <c r="K5142" s="2" t="s">
        <v>3531</v>
      </c>
      <c r="L5142" s="53">
        <v>0.0</v>
      </c>
      <c r="M5142" s="2" t="s">
        <v>3369</v>
      </c>
      <c r="N5142" s="2" t="s">
        <v>3360</v>
      </c>
      <c r="O5142" s="55"/>
      <c r="AB5142" s="2" t="s">
        <v>164</v>
      </c>
      <c r="AC5142" s="2" t="s">
        <v>3361</v>
      </c>
      <c r="AD5142" s="2" t="s">
        <v>7973</v>
      </c>
      <c r="AE5142" s="2" t="s">
        <v>3363</v>
      </c>
      <c r="AF5142" s="93"/>
      <c r="AG5142" s="2" t="s">
        <v>3364</v>
      </c>
      <c r="AH5142" s="2" t="s">
        <v>3365</v>
      </c>
      <c r="AI5142" s="2">
        <v>0.0</v>
      </c>
      <c r="AJ5142" s="96">
        <v>1.5268821294499022E-6</v>
      </c>
      <c r="AK5142" s="96">
        <v>0.0</v>
      </c>
      <c r="AL5142" s="105"/>
      <c r="AM5142" s="2" t="s">
        <v>8197</v>
      </c>
    </row>
    <row r="5143">
      <c r="A5143" s="54">
        <v>46149.0</v>
      </c>
      <c r="B5143" s="54">
        <v>46150.0</v>
      </c>
      <c r="C5143" s="2" t="s">
        <v>1937</v>
      </c>
      <c r="D5143" s="2" t="s">
        <v>146</v>
      </c>
      <c r="E5143" s="2" t="s">
        <v>196</v>
      </c>
      <c r="F5143" s="53">
        <v>0.0</v>
      </c>
      <c r="G5143" s="53">
        <v>0.0</v>
      </c>
      <c r="H5143" s="53">
        <v>0.04</v>
      </c>
      <c r="I5143" s="53">
        <v>0.03225806451612903</v>
      </c>
      <c r="J5143" s="53">
        <v>0.01008595942304082</v>
      </c>
      <c r="K5143" s="2" t="s">
        <v>3531</v>
      </c>
      <c r="L5143" s="53">
        <v>0.0</v>
      </c>
      <c r="M5143" s="2" t="s">
        <v>3369</v>
      </c>
      <c r="N5143" s="2" t="s">
        <v>3360</v>
      </c>
      <c r="O5143" s="55"/>
      <c r="AB5143" s="2" t="s">
        <v>164</v>
      </c>
      <c r="AC5143" s="2" t="s">
        <v>3361</v>
      </c>
      <c r="AD5143" s="2" t="s">
        <v>7973</v>
      </c>
      <c r="AE5143" s="2" t="s">
        <v>3363</v>
      </c>
      <c r="AF5143" s="93"/>
      <c r="AG5143" s="2" t="s">
        <v>3364</v>
      </c>
      <c r="AH5143" s="2" t="s">
        <v>3365</v>
      </c>
      <c r="AI5143" s="2">
        <v>0.0</v>
      </c>
      <c r="AJ5143" s="96">
        <v>1.017265774832259E-4</v>
      </c>
      <c r="AK5143" s="96">
        <v>0.0010405827263267429</v>
      </c>
      <c r="AL5143" s="105"/>
      <c r="AM5143" s="2" t="s">
        <v>8198</v>
      </c>
    </row>
    <row r="5144">
      <c r="A5144" s="54">
        <v>46150.0</v>
      </c>
      <c r="B5144" s="54">
        <v>46151.0</v>
      </c>
      <c r="C5144" s="2" t="s">
        <v>1937</v>
      </c>
      <c r="D5144" s="2" t="s">
        <v>146</v>
      </c>
      <c r="E5144" s="2" t="s">
        <v>288</v>
      </c>
      <c r="F5144" s="53">
        <v>0.0</v>
      </c>
      <c r="G5144" s="53">
        <v>0.0</v>
      </c>
      <c r="H5144" s="53">
        <v>0.0</v>
      </c>
      <c r="I5144" s="53">
        <v>0.0</v>
      </c>
      <c r="J5144" s="53">
        <v>0.0012126891775418437</v>
      </c>
      <c r="K5144" s="2" t="s">
        <v>3531</v>
      </c>
      <c r="L5144" s="53">
        <v>0.0</v>
      </c>
      <c r="M5144" s="2" t="s">
        <v>3369</v>
      </c>
      <c r="N5144" s="2" t="s">
        <v>3360</v>
      </c>
      <c r="O5144" s="55"/>
      <c r="AB5144" s="2" t="s">
        <v>164</v>
      </c>
      <c r="AC5144" s="2" t="s">
        <v>3361</v>
      </c>
      <c r="AD5144" s="2" t="s">
        <v>7973</v>
      </c>
      <c r="AE5144" s="2" t="s">
        <v>3363</v>
      </c>
      <c r="AF5144" s="93"/>
      <c r="AG5144" s="2" t="s">
        <v>3364</v>
      </c>
      <c r="AH5144" s="2" t="s">
        <v>3365</v>
      </c>
      <c r="AI5144" s="2">
        <v>0.0</v>
      </c>
      <c r="AJ5144" s="96">
        <v>1.4706150413271133E-6</v>
      </c>
      <c r="AK5144" s="96">
        <v>0.0</v>
      </c>
      <c r="AL5144" s="105"/>
      <c r="AM5144" s="2" t="s">
        <v>8199</v>
      </c>
    </row>
    <row r="5145">
      <c r="A5145" s="54">
        <v>46151.0</v>
      </c>
      <c r="B5145" s="54">
        <v>46152.0</v>
      </c>
      <c r="C5145" s="2" t="s">
        <v>1937</v>
      </c>
      <c r="D5145" s="2" t="s">
        <v>146</v>
      </c>
      <c r="E5145" s="2" t="s">
        <v>256</v>
      </c>
      <c r="F5145" s="53">
        <v>0.0</v>
      </c>
      <c r="G5145" s="53">
        <v>0.0</v>
      </c>
      <c r="H5145" s="53">
        <v>0.0</v>
      </c>
      <c r="I5145" s="53">
        <v>0.0</v>
      </c>
      <c r="J5145" s="53">
        <v>0.0012013874851780685</v>
      </c>
      <c r="K5145" s="2" t="s">
        <v>3531</v>
      </c>
      <c r="L5145" s="53">
        <v>0.0</v>
      </c>
      <c r="M5145" s="2" t="s">
        <v>3369</v>
      </c>
      <c r="N5145" s="2" t="s">
        <v>3360</v>
      </c>
      <c r="O5145" s="55"/>
      <c r="AB5145" s="2" t="s">
        <v>164</v>
      </c>
      <c r="AC5145" s="2" t="s">
        <v>3361</v>
      </c>
      <c r="AD5145" s="2" t="s">
        <v>7973</v>
      </c>
      <c r="AE5145" s="2" t="s">
        <v>3363</v>
      </c>
      <c r="AF5145" s="93"/>
      <c r="AG5145" s="2" t="s">
        <v>3364</v>
      </c>
      <c r="AH5145" s="2" t="s">
        <v>3365</v>
      </c>
      <c r="AI5145" s="2">
        <v>0.0</v>
      </c>
      <c r="AJ5145" s="96">
        <v>1.4433318895424837E-6</v>
      </c>
      <c r="AK5145" s="96">
        <v>0.0</v>
      </c>
      <c r="AL5145" s="105"/>
      <c r="AM5145" s="2" t="s">
        <v>8200</v>
      </c>
    </row>
    <row r="5146">
      <c r="A5146" s="54">
        <v>46152.0</v>
      </c>
      <c r="B5146" s="54">
        <v>46153.0</v>
      </c>
      <c r="C5146" s="2" t="s">
        <v>1937</v>
      </c>
      <c r="D5146" s="2" t="s">
        <v>146</v>
      </c>
      <c r="E5146" s="2" t="s">
        <v>180</v>
      </c>
      <c r="F5146" s="53">
        <v>0.0</v>
      </c>
      <c r="G5146" s="53">
        <v>0.0</v>
      </c>
      <c r="H5146" s="53">
        <v>0.0</v>
      </c>
      <c r="I5146" s="53">
        <v>0.0</v>
      </c>
      <c r="J5146" s="53">
        <v>0.0011902095346685015</v>
      </c>
      <c r="K5146" s="2" t="s">
        <v>3531</v>
      </c>
      <c r="L5146" s="53">
        <v>0.0</v>
      </c>
      <c r="M5146" s="2" t="s">
        <v>3369</v>
      </c>
      <c r="N5146" s="2" t="s">
        <v>3360</v>
      </c>
      <c r="O5146" s="55"/>
      <c r="AB5146" s="2" t="s">
        <v>164</v>
      </c>
      <c r="AC5146" s="2" t="s">
        <v>3361</v>
      </c>
      <c r="AD5146" s="2" t="s">
        <v>7973</v>
      </c>
      <c r="AE5146" s="2" t="s">
        <v>3363</v>
      </c>
      <c r="AF5146" s="93"/>
      <c r="AG5146" s="2" t="s">
        <v>3364</v>
      </c>
      <c r="AH5146" s="2" t="s">
        <v>3365</v>
      </c>
      <c r="AI5146" s="2">
        <v>0.0</v>
      </c>
      <c r="AJ5146" s="96">
        <v>1.416598736415811E-6</v>
      </c>
      <c r="AK5146" s="96">
        <v>0.0</v>
      </c>
      <c r="AL5146" s="105"/>
      <c r="AM5146" s="2" t="s">
        <v>8201</v>
      </c>
    </row>
    <row r="5147">
      <c r="A5147" s="54">
        <v>46153.0</v>
      </c>
      <c r="B5147" s="54">
        <v>46154.0</v>
      </c>
      <c r="C5147" s="2" t="s">
        <v>1937</v>
      </c>
      <c r="D5147" s="2" t="s">
        <v>146</v>
      </c>
      <c r="E5147" s="2" t="s">
        <v>208</v>
      </c>
      <c r="F5147" s="53">
        <v>0.0</v>
      </c>
      <c r="G5147" s="53">
        <v>0.0</v>
      </c>
      <c r="H5147" s="53">
        <v>0.0</v>
      </c>
      <c r="I5147" s="53">
        <v>0.0</v>
      </c>
      <c r="J5147" s="53">
        <v>0.0011791536309178573</v>
      </c>
      <c r="K5147" s="2" t="s">
        <v>3531</v>
      </c>
      <c r="L5147" s="53">
        <v>0.0</v>
      </c>
      <c r="M5147" s="2" t="s">
        <v>3369</v>
      </c>
      <c r="N5147" s="2" t="s">
        <v>3360</v>
      </c>
      <c r="O5147" s="55"/>
      <c r="AB5147" s="2" t="s">
        <v>164</v>
      </c>
      <c r="AC5147" s="2" t="s">
        <v>3361</v>
      </c>
      <c r="AD5147" s="2" t="s">
        <v>7973</v>
      </c>
      <c r="AE5147" s="2" t="s">
        <v>3363</v>
      </c>
      <c r="AF5147" s="93"/>
      <c r="AG5147" s="2" t="s">
        <v>3364</v>
      </c>
      <c r="AH5147" s="2" t="s">
        <v>3365</v>
      </c>
      <c r="AI5147" s="2">
        <v>0.0</v>
      </c>
      <c r="AJ5147" s="96">
        <v>1.3904032853067663E-6</v>
      </c>
      <c r="AK5147" s="96">
        <v>0.0</v>
      </c>
      <c r="AL5147" s="105"/>
      <c r="AM5147" s="2" t="s">
        <v>8202</v>
      </c>
    </row>
    <row r="5148">
      <c r="A5148" s="54">
        <v>46154.0</v>
      </c>
      <c r="B5148" s="54">
        <v>46155.0</v>
      </c>
      <c r="C5148" s="2" t="s">
        <v>1937</v>
      </c>
      <c r="D5148" s="2" t="s">
        <v>146</v>
      </c>
      <c r="E5148" s="2" t="s">
        <v>303</v>
      </c>
      <c r="F5148" s="53">
        <v>0.0</v>
      </c>
      <c r="G5148" s="53">
        <v>0.0</v>
      </c>
      <c r="H5148" s="53">
        <v>0.0</v>
      </c>
      <c r="I5148" s="53">
        <v>0.0</v>
      </c>
      <c r="J5148" s="53">
        <v>0.0011682181084847795</v>
      </c>
      <c r="K5148" s="2" t="s">
        <v>3531</v>
      </c>
      <c r="L5148" s="53">
        <v>0.0</v>
      </c>
      <c r="M5148" s="2" t="s">
        <v>3369</v>
      </c>
      <c r="N5148" s="2" t="s">
        <v>3360</v>
      </c>
      <c r="O5148" s="55"/>
      <c r="AB5148" s="2" t="s">
        <v>164</v>
      </c>
      <c r="AC5148" s="2" t="s">
        <v>3361</v>
      </c>
      <c r="AD5148" s="2" t="s">
        <v>7973</v>
      </c>
      <c r="AE5148" s="2" t="s">
        <v>3363</v>
      </c>
      <c r="AF5148" s="93"/>
      <c r="AG5148" s="2" t="s">
        <v>3364</v>
      </c>
      <c r="AH5148" s="2" t="s">
        <v>3365</v>
      </c>
      <c r="AI5148" s="2">
        <v>0.0</v>
      </c>
      <c r="AJ5148" s="96">
        <v>1.364733548991756E-6</v>
      </c>
      <c r="AK5148" s="96">
        <v>0.0</v>
      </c>
      <c r="AL5148" s="105"/>
      <c r="AM5148" s="2" t="s">
        <v>8203</v>
      </c>
    </row>
    <row r="5149">
      <c r="A5149" s="54">
        <v>46155.0</v>
      </c>
      <c r="B5149" s="54">
        <v>46156.0</v>
      </c>
      <c r="C5149" s="2" t="s">
        <v>1937</v>
      </c>
      <c r="D5149" s="2" t="s">
        <v>146</v>
      </c>
      <c r="E5149" s="2" t="s">
        <v>148</v>
      </c>
      <c r="F5149" s="53">
        <v>0.0</v>
      </c>
      <c r="G5149" s="53">
        <v>0.0</v>
      </c>
      <c r="H5149" s="53">
        <v>0.0</v>
      </c>
      <c r="I5149" s="53">
        <v>0.0</v>
      </c>
      <c r="J5149" s="53">
        <v>0.001157401330936108</v>
      </c>
      <c r="K5149" s="2" t="s">
        <v>3531</v>
      </c>
      <c r="L5149" s="53">
        <v>0.0</v>
      </c>
      <c r="M5149" s="2" t="s">
        <v>3369</v>
      </c>
      <c r="N5149" s="2" t="s">
        <v>3360</v>
      </c>
      <c r="O5149" s="55"/>
      <c r="AB5149" s="2" t="s">
        <v>164</v>
      </c>
      <c r="AC5149" s="2" t="s">
        <v>3361</v>
      </c>
      <c r="AD5149" s="2" t="s">
        <v>7973</v>
      </c>
      <c r="AE5149" s="2" t="s">
        <v>3363</v>
      </c>
      <c r="AF5149" s="93"/>
      <c r="AG5149" s="2" t="s">
        <v>3364</v>
      </c>
      <c r="AH5149" s="2" t="s">
        <v>3365</v>
      </c>
      <c r="AI5149" s="2">
        <v>0.0</v>
      </c>
      <c r="AJ5149" s="96">
        <v>1.339577840852674E-6</v>
      </c>
      <c r="AK5149" s="96">
        <v>0.0</v>
      </c>
      <c r="AL5149" s="105"/>
      <c r="AM5149" s="2" t="s">
        <v>8204</v>
      </c>
    </row>
    <row r="5150">
      <c r="A5150" s="54">
        <v>46156.0</v>
      </c>
      <c r="B5150" s="54">
        <v>46157.0</v>
      </c>
      <c r="C5150" s="2" t="s">
        <v>1937</v>
      </c>
      <c r="D5150" s="2" t="s">
        <v>146</v>
      </c>
      <c r="E5150" s="2" t="s">
        <v>196</v>
      </c>
      <c r="F5150" s="53">
        <v>0.0</v>
      </c>
      <c r="G5150" s="53">
        <v>0.0</v>
      </c>
      <c r="H5150" s="53">
        <v>0.0</v>
      </c>
      <c r="I5150" s="53">
        <v>0.03125</v>
      </c>
      <c r="J5150" s="53">
        <v>0.009442624985139392</v>
      </c>
      <c r="K5150" s="2" t="s">
        <v>3531</v>
      </c>
      <c r="L5150" s="53">
        <v>0.0</v>
      </c>
      <c r="M5150" s="2" t="s">
        <v>3369</v>
      </c>
      <c r="N5150" s="2" t="s">
        <v>3360</v>
      </c>
      <c r="O5150" s="55"/>
      <c r="AB5150" s="2" t="s">
        <v>164</v>
      </c>
      <c r="AC5150" s="2" t="s">
        <v>3361</v>
      </c>
      <c r="AD5150" s="2" t="s">
        <v>7973</v>
      </c>
      <c r="AE5150" s="2" t="s">
        <v>3363</v>
      </c>
      <c r="AF5150" s="93"/>
      <c r="AG5150" s="2" t="s">
        <v>3364</v>
      </c>
      <c r="AH5150" s="2" t="s">
        <v>3365</v>
      </c>
      <c r="AI5150" s="2">
        <v>0.0</v>
      </c>
      <c r="AJ5150" s="96">
        <v>8.91631666099787E-5</v>
      </c>
      <c r="AK5150" s="96">
        <v>9.765625E-4</v>
      </c>
      <c r="AL5150" s="105"/>
      <c r="AM5150" s="2" t="s">
        <v>8205</v>
      </c>
    </row>
    <row r="5151">
      <c r="A5151" s="54">
        <v>46157.0</v>
      </c>
      <c r="B5151" s="54">
        <v>46158.0</v>
      </c>
      <c r="C5151" s="2" t="s">
        <v>1937</v>
      </c>
      <c r="D5151" s="2" t="s">
        <v>146</v>
      </c>
      <c r="E5151" s="2" t="s">
        <v>288</v>
      </c>
      <c r="F5151" s="53">
        <v>0.0</v>
      </c>
      <c r="G5151" s="53">
        <v>0.0</v>
      </c>
      <c r="H5151" s="53">
        <v>0.0</v>
      </c>
      <c r="I5151" s="53">
        <v>0.0</v>
      </c>
      <c r="J5151" s="53">
        <v>0.0011361176060433284</v>
      </c>
      <c r="K5151" s="2" t="s">
        <v>3531</v>
      </c>
      <c r="L5151" s="53">
        <v>0.0</v>
      </c>
      <c r="M5151" s="2" t="s">
        <v>3369</v>
      </c>
      <c r="N5151" s="2" t="s">
        <v>3360</v>
      </c>
      <c r="O5151" s="55"/>
      <c r="AB5151" s="2" t="s">
        <v>164</v>
      </c>
      <c r="AC5151" s="2" t="s">
        <v>3361</v>
      </c>
      <c r="AD5151" s="2" t="s">
        <v>7973</v>
      </c>
      <c r="AE5151" s="2" t="s">
        <v>3363</v>
      </c>
      <c r="AF5151" s="93"/>
      <c r="AG5151" s="2" t="s">
        <v>3364</v>
      </c>
      <c r="AH5151" s="2" t="s">
        <v>3365</v>
      </c>
      <c r="AI5151" s="2">
        <v>0.0</v>
      </c>
      <c r="AJ5151" s="96">
        <v>1.2907632147616236E-6</v>
      </c>
      <c r="AK5151" s="96">
        <v>0.0</v>
      </c>
      <c r="AL5151" s="105"/>
      <c r="AM5151" s="2" t="s">
        <v>8206</v>
      </c>
    </row>
    <row r="5152">
      <c r="A5152" s="54">
        <v>46158.0</v>
      </c>
      <c r="B5152" s="54">
        <v>46159.0</v>
      </c>
      <c r="C5152" s="2" t="s">
        <v>1937</v>
      </c>
      <c r="D5152" s="2" t="s">
        <v>146</v>
      </c>
      <c r="E5152" s="2" t="s">
        <v>256</v>
      </c>
      <c r="F5152" s="53">
        <v>0.0</v>
      </c>
      <c r="G5152" s="53">
        <v>0.0</v>
      </c>
      <c r="H5152" s="53">
        <v>0.0</v>
      </c>
      <c r="I5152" s="53">
        <v>0.0</v>
      </c>
      <c r="J5152" s="53">
        <v>0.0011256475252950473</v>
      </c>
      <c r="K5152" s="2" t="s">
        <v>3531</v>
      </c>
      <c r="L5152" s="53">
        <v>0.0</v>
      </c>
      <c r="M5152" s="2" t="s">
        <v>3369</v>
      </c>
      <c r="N5152" s="2" t="s">
        <v>3360</v>
      </c>
      <c r="O5152" s="55"/>
      <c r="AB5152" s="2" t="s">
        <v>164</v>
      </c>
      <c r="AC5152" s="2" t="s">
        <v>3361</v>
      </c>
      <c r="AD5152" s="2" t="s">
        <v>7973</v>
      </c>
      <c r="AE5152" s="2" t="s">
        <v>3363</v>
      </c>
      <c r="AF5152" s="93"/>
      <c r="AG5152" s="2" t="s">
        <v>3364</v>
      </c>
      <c r="AH5152" s="2" t="s">
        <v>3365</v>
      </c>
      <c r="AI5152" s="2">
        <v>0.0</v>
      </c>
      <c r="AJ5152" s="96">
        <v>1.2670823512028641E-6</v>
      </c>
      <c r="AK5152" s="96">
        <v>0.0</v>
      </c>
      <c r="AL5152" s="105"/>
      <c r="AM5152" s="2" t="s">
        <v>8207</v>
      </c>
    </row>
    <row r="5153">
      <c r="A5153" s="54">
        <v>46159.0</v>
      </c>
      <c r="B5153" s="54">
        <v>46160.0</v>
      </c>
      <c r="C5153" s="2" t="s">
        <v>1937</v>
      </c>
      <c r="D5153" s="2" t="s">
        <v>146</v>
      </c>
      <c r="E5153" s="2" t="s">
        <v>180</v>
      </c>
      <c r="F5153" s="53">
        <v>0.0</v>
      </c>
      <c r="G5153" s="53">
        <v>0.0</v>
      </c>
      <c r="H5153" s="53">
        <v>0.0</v>
      </c>
      <c r="I5153" s="53">
        <v>0.0</v>
      </c>
      <c r="J5153" s="53">
        <v>0.001115289921444748</v>
      </c>
      <c r="K5153" s="2" t="s">
        <v>3531</v>
      </c>
      <c r="L5153" s="53">
        <v>0.0</v>
      </c>
      <c r="M5153" s="2" t="s">
        <v>3369</v>
      </c>
      <c r="N5153" s="2" t="s">
        <v>3360</v>
      </c>
      <c r="O5153" s="55"/>
      <c r="AB5153" s="2" t="s">
        <v>164</v>
      </c>
      <c r="AC5153" s="2" t="s">
        <v>3361</v>
      </c>
      <c r="AD5153" s="2" t="s">
        <v>7973</v>
      </c>
      <c r="AE5153" s="2" t="s">
        <v>3363</v>
      </c>
      <c r="AF5153" s="93"/>
      <c r="AG5153" s="2" t="s">
        <v>3364</v>
      </c>
      <c r="AH5153" s="2" t="s">
        <v>3365</v>
      </c>
      <c r="AI5153" s="2">
        <v>0.0</v>
      </c>
      <c r="AJ5153" s="96">
        <v>1.243871608876232E-6</v>
      </c>
      <c r="AK5153" s="96">
        <v>0.0</v>
      </c>
      <c r="AL5153" s="105"/>
      <c r="AM5153" s="2" t="s">
        <v>8208</v>
      </c>
    </row>
    <row r="5154">
      <c r="A5154" s="54">
        <v>46160.0</v>
      </c>
      <c r="B5154" s="54">
        <v>46161.0</v>
      </c>
      <c r="C5154" s="2" t="s">
        <v>1937</v>
      </c>
      <c r="D5154" s="2" t="s">
        <v>146</v>
      </c>
      <c r="E5154" s="2" t="s">
        <v>208</v>
      </c>
      <c r="F5154" s="53">
        <v>0.0</v>
      </c>
      <c r="G5154" s="53">
        <v>0.0</v>
      </c>
      <c r="H5154" s="53">
        <v>0.0</v>
      </c>
      <c r="I5154" s="53">
        <v>0.0</v>
      </c>
      <c r="J5154" s="53">
        <v>0.001105043293986247</v>
      </c>
      <c r="K5154" s="2" t="s">
        <v>3531</v>
      </c>
      <c r="L5154" s="53">
        <v>0.0</v>
      </c>
      <c r="M5154" s="2" t="s">
        <v>3369</v>
      </c>
      <c r="N5154" s="2" t="s">
        <v>3360</v>
      </c>
      <c r="O5154" s="55"/>
      <c r="AB5154" s="2" t="s">
        <v>164</v>
      </c>
      <c r="AC5154" s="2" t="s">
        <v>3361</v>
      </c>
      <c r="AD5154" s="2" t="s">
        <v>7973</v>
      </c>
      <c r="AE5154" s="2" t="s">
        <v>3363</v>
      </c>
      <c r="AF5154" s="93"/>
      <c r="AG5154" s="2" t="s">
        <v>3364</v>
      </c>
      <c r="AH5154" s="2" t="s">
        <v>3365</v>
      </c>
      <c r="AI5154" s="2">
        <v>0.0</v>
      </c>
      <c r="AJ5154" s="96">
        <v>1.2211206815839752E-6</v>
      </c>
      <c r="AK5154" s="96">
        <v>0.0</v>
      </c>
      <c r="AL5154" s="105"/>
      <c r="AM5154" s="2" t="s">
        <v>8209</v>
      </c>
    </row>
    <row r="5155">
      <c r="A5155" s="54">
        <v>46161.0</v>
      </c>
      <c r="B5155" s="54">
        <v>46162.0</v>
      </c>
      <c r="C5155" s="2" t="s">
        <v>1937</v>
      </c>
      <c r="D5155" s="2" t="s">
        <v>146</v>
      </c>
      <c r="E5155" s="2" t="s">
        <v>303</v>
      </c>
      <c r="F5155" s="53">
        <v>0.0</v>
      </c>
      <c r="G5155" s="53">
        <v>0.0</v>
      </c>
      <c r="H5155" s="53">
        <v>0.0</v>
      </c>
      <c r="I5155" s="53">
        <v>0.0</v>
      </c>
      <c r="J5155" s="53">
        <v>0.0010949061678835813</v>
      </c>
      <c r="K5155" s="2" t="s">
        <v>3531</v>
      </c>
      <c r="L5155" s="53">
        <v>0.0</v>
      </c>
      <c r="M5155" s="2" t="s">
        <v>3369</v>
      </c>
      <c r="N5155" s="2" t="s">
        <v>3360</v>
      </c>
      <c r="O5155" s="55"/>
      <c r="AB5155" s="2" t="s">
        <v>164</v>
      </c>
      <c r="AC5155" s="2" t="s">
        <v>3361</v>
      </c>
      <c r="AD5155" s="2" t="s">
        <v>7973</v>
      </c>
      <c r="AE5155" s="2" t="s">
        <v>3363</v>
      </c>
      <c r="AF5155" s="93"/>
      <c r="AG5155" s="2" t="s">
        <v>3364</v>
      </c>
      <c r="AH5155" s="2" t="s">
        <v>3365</v>
      </c>
      <c r="AI5155" s="2">
        <v>0.0</v>
      </c>
      <c r="AJ5155" s="96">
        <v>1.198819516469509E-6</v>
      </c>
      <c r="AK5155" s="96">
        <v>0.0</v>
      </c>
      <c r="AL5155" s="105"/>
      <c r="AM5155" s="2" t="s">
        <v>8210</v>
      </c>
    </row>
    <row r="5156">
      <c r="A5156" s="54">
        <v>46162.0</v>
      </c>
      <c r="B5156" s="54">
        <v>46163.0</v>
      </c>
      <c r="C5156" s="2" t="s">
        <v>1937</v>
      </c>
      <c r="D5156" s="2" t="s">
        <v>146</v>
      </c>
      <c r="E5156" s="2" t="s">
        <v>148</v>
      </c>
      <c r="F5156" s="53">
        <v>0.0</v>
      </c>
      <c r="G5156" s="53">
        <v>0.0</v>
      </c>
      <c r="H5156" s="53">
        <v>0.0</v>
      </c>
      <c r="I5156" s="53">
        <v>0.0</v>
      </c>
      <c r="J5156" s="53">
        <v>0.001084877093033041</v>
      </c>
      <c r="K5156" s="2" t="s">
        <v>3531</v>
      </c>
      <c r="L5156" s="53">
        <v>0.0</v>
      </c>
      <c r="M5156" s="2" t="s">
        <v>3369</v>
      </c>
      <c r="N5156" s="2" t="s">
        <v>3360</v>
      </c>
      <c r="O5156" s="55"/>
      <c r="AB5156" s="2" t="s">
        <v>164</v>
      </c>
      <c r="AC5156" s="2" t="s">
        <v>3361</v>
      </c>
      <c r="AD5156" s="2" t="s">
        <v>7973</v>
      </c>
      <c r="AE5156" s="2" t="s">
        <v>3363</v>
      </c>
      <c r="AF5156" s="93"/>
      <c r="AG5156" s="2" t="s">
        <v>3364</v>
      </c>
      <c r="AH5156" s="2" t="s">
        <v>3365</v>
      </c>
      <c r="AI5156" s="2">
        <v>0.0</v>
      </c>
      <c r="AJ5156" s="96">
        <v>1.1769583069878215E-6</v>
      </c>
      <c r="AK5156" s="96">
        <v>0.0</v>
      </c>
      <c r="AL5156" s="105"/>
      <c r="AM5156" s="2" t="s">
        <v>8211</v>
      </c>
    </row>
    <row r="5157">
      <c r="A5157" s="54">
        <v>46163.0</v>
      </c>
      <c r="B5157" s="54">
        <v>46164.0</v>
      </c>
      <c r="C5157" s="2" t="s">
        <v>1937</v>
      </c>
      <c r="D5157" s="2" t="s">
        <v>146</v>
      </c>
      <c r="E5157" s="2" t="s">
        <v>196</v>
      </c>
      <c r="F5157" s="53">
        <v>0.0</v>
      </c>
      <c r="G5157" s="53">
        <v>0.0</v>
      </c>
      <c r="H5157" s="53">
        <v>0.0</v>
      </c>
      <c r="I5157" s="53">
        <v>0.030303030303030304</v>
      </c>
      <c r="J5157" s="53">
        <v>0.008847057082098358</v>
      </c>
      <c r="K5157" s="2" t="s">
        <v>3531</v>
      </c>
      <c r="L5157" s="53">
        <v>0.0</v>
      </c>
      <c r="M5157" s="2" t="s">
        <v>3369</v>
      </c>
      <c r="N5157" s="2" t="s">
        <v>3360</v>
      </c>
      <c r="O5157" s="55"/>
      <c r="AB5157" s="2" t="s">
        <v>164</v>
      </c>
      <c r="AC5157" s="2" t="s">
        <v>3361</v>
      </c>
      <c r="AD5157" s="2" t="s">
        <v>7973</v>
      </c>
      <c r="AE5157" s="2" t="s">
        <v>3363</v>
      </c>
      <c r="AF5157" s="93"/>
      <c r="AG5157" s="2" t="s">
        <v>3364</v>
      </c>
      <c r="AH5157" s="2" t="s">
        <v>3365</v>
      </c>
      <c r="AI5157" s="2">
        <v>0.0</v>
      </c>
      <c r="AJ5157" s="96">
        <v>7.827041901390671E-5</v>
      </c>
      <c r="AK5157" s="96">
        <v>9.182736455463729E-4</v>
      </c>
      <c r="AL5157" s="105"/>
      <c r="AM5157" s="2" t="s">
        <v>8212</v>
      </c>
    </row>
    <row r="5158">
      <c r="A5158" s="54">
        <v>46164.0</v>
      </c>
      <c r="B5158" s="54">
        <v>46165.0</v>
      </c>
      <c r="C5158" s="2" t="s">
        <v>1937</v>
      </c>
      <c r="D5158" s="2" t="s">
        <v>146</v>
      </c>
      <c r="E5158" s="2" t="s">
        <v>288</v>
      </c>
      <c r="F5158" s="53">
        <v>0.0</v>
      </c>
      <c r="G5158" s="53">
        <v>0.0</v>
      </c>
      <c r="H5158" s="53">
        <v>0.0</v>
      </c>
      <c r="I5158" s="53">
        <v>0.0</v>
      </c>
      <c r="J5158" s="53">
        <v>0.0010651374182018727</v>
      </c>
      <c r="K5158" s="2" t="s">
        <v>3531</v>
      </c>
      <c r="L5158" s="53">
        <v>0.0</v>
      </c>
      <c r="M5158" s="2" t="s">
        <v>3369</v>
      </c>
      <c r="N5158" s="2" t="s">
        <v>3360</v>
      </c>
      <c r="O5158" s="55"/>
      <c r="AB5158" s="2" t="s">
        <v>164</v>
      </c>
      <c r="AC5158" s="2" t="s">
        <v>3361</v>
      </c>
      <c r="AD5158" s="2" t="s">
        <v>7973</v>
      </c>
      <c r="AE5158" s="2" t="s">
        <v>3363</v>
      </c>
      <c r="AF5158" s="93"/>
      <c r="AG5158" s="2" t="s">
        <v>3364</v>
      </c>
      <c r="AH5158" s="2" t="s">
        <v>3365</v>
      </c>
      <c r="AI5158" s="2">
        <v>0.0</v>
      </c>
      <c r="AJ5158" s="96">
        <v>1.1345177196537512E-6</v>
      </c>
      <c r="AK5158" s="96">
        <v>0.0</v>
      </c>
      <c r="AL5158" s="105"/>
      <c r="AM5158" s="2" t="s">
        <v>8213</v>
      </c>
    </row>
    <row r="5159">
      <c r="A5159" s="54">
        <v>46165.0</v>
      </c>
      <c r="B5159" s="54">
        <v>46166.0</v>
      </c>
      <c r="C5159" s="2" t="s">
        <v>1937</v>
      </c>
      <c r="D5159" s="2" t="s">
        <v>146</v>
      </c>
      <c r="E5159" s="2" t="s">
        <v>256</v>
      </c>
      <c r="F5159" s="53">
        <v>0.0</v>
      </c>
      <c r="G5159" s="53">
        <v>0.0</v>
      </c>
      <c r="H5159" s="53">
        <v>0.0</v>
      </c>
      <c r="I5159" s="53">
        <v>0.0</v>
      </c>
      <c r="J5159" s="53">
        <v>0.0010554240380216161</v>
      </c>
      <c r="K5159" s="2" t="s">
        <v>3531</v>
      </c>
      <c r="L5159" s="53">
        <v>0.0</v>
      </c>
      <c r="M5159" s="2" t="s">
        <v>3369</v>
      </c>
      <c r="N5159" s="2" t="s">
        <v>3360</v>
      </c>
      <c r="O5159" s="55"/>
      <c r="AB5159" s="2" t="s">
        <v>164</v>
      </c>
      <c r="AC5159" s="2" t="s">
        <v>3361</v>
      </c>
      <c r="AD5159" s="2" t="s">
        <v>7973</v>
      </c>
      <c r="AE5159" s="2" t="s">
        <v>3363</v>
      </c>
      <c r="AF5159" s="93"/>
      <c r="AG5159" s="2" t="s">
        <v>3364</v>
      </c>
      <c r="AH5159" s="2" t="s">
        <v>3365</v>
      </c>
      <c r="AI5159" s="2">
        <v>0.0</v>
      </c>
      <c r="AJ5159" s="96">
        <v>1.1139199000338538E-6</v>
      </c>
      <c r="AK5159" s="96">
        <v>0.0</v>
      </c>
      <c r="AL5159" s="105"/>
      <c r="AM5159" s="2" t="s">
        <v>8214</v>
      </c>
    </row>
    <row r="5160">
      <c r="A5160" s="54">
        <v>46166.0</v>
      </c>
      <c r="B5160" s="54">
        <v>46167.0</v>
      </c>
      <c r="C5160" s="2" t="s">
        <v>1937</v>
      </c>
      <c r="D5160" s="2" t="s">
        <v>146</v>
      </c>
      <c r="E5160" s="2" t="s">
        <v>180</v>
      </c>
      <c r="F5160" s="53">
        <v>0.0</v>
      </c>
      <c r="G5160" s="53">
        <v>0.0</v>
      </c>
      <c r="H5160" s="53">
        <v>0.0</v>
      </c>
      <c r="I5160" s="53">
        <v>0.0</v>
      </c>
      <c r="J5160" s="53">
        <v>0.0010458131477100636</v>
      </c>
      <c r="K5160" s="2" t="s">
        <v>3531</v>
      </c>
      <c r="L5160" s="53">
        <v>0.0</v>
      </c>
      <c r="M5160" s="2" t="s">
        <v>3369</v>
      </c>
      <c r="N5160" s="2" t="s">
        <v>3360</v>
      </c>
      <c r="O5160" s="55"/>
      <c r="AB5160" s="2" t="s">
        <v>164</v>
      </c>
      <c r="AC5160" s="2" t="s">
        <v>3361</v>
      </c>
      <c r="AD5160" s="2" t="s">
        <v>7973</v>
      </c>
      <c r="AE5160" s="2" t="s">
        <v>3363</v>
      </c>
      <c r="AF5160" s="93"/>
      <c r="AG5160" s="2" t="s">
        <v>3364</v>
      </c>
      <c r="AH5160" s="2" t="s">
        <v>3365</v>
      </c>
      <c r="AI5160" s="2">
        <v>0.0</v>
      </c>
      <c r="AJ5160" s="96">
        <v>1.0937251399232314E-6</v>
      </c>
      <c r="AK5160" s="96">
        <v>0.0</v>
      </c>
      <c r="AL5160" s="105"/>
      <c r="AM5160" s="2" t="s">
        <v>8215</v>
      </c>
    </row>
    <row r="5161">
      <c r="A5161" s="54">
        <v>46167.0</v>
      </c>
      <c r="B5161" s="54">
        <v>46168.0</v>
      </c>
      <c r="C5161" s="2" t="s">
        <v>1937</v>
      </c>
      <c r="D5161" s="2" t="s">
        <v>146</v>
      </c>
      <c r="E5161" s="2" t="s">
        <v>208</v>
      </c>
      <c r="F5161" s="53">
        <v>0.0</v>
      </c>
      <c r="G5161" s="53">
        <v>0.0</v>
      </c>
      <c r="H5161" s="53">
        <v>0.0</v>
      </c>
      <c r="I5161" s="53">
        <v>0.0</v>
      </c>
      <c r="J5161" s="53">
        <v>0.0010363034142180669</v>
      </c>
      <c r="K5161" s="2" t="s">
        <v>3531</v>
      </c>
      <c r="L5161" s="53">
        <v>0.0</v>
      </c>
      <c r="M5161" s="2" t="s">
        <v>3369</v>
      </c>
      <c r="N5161" s="2" t="s">
        <v>3360</v>
      </c>
      <c r="O5161" s="55"/>
      <c r="AB5161" s="2" t="s">
        <v>164</v>
      </c>
      <c r="AC5161" s="2" t="s">
        <v>3361</v>
      </c>
      <c r="AD5161" s="2" t="s">
        <v>7973</v>
      </c>
      <c r="AE5161" s="2" t="s">
        <v>3363</v>
      </c>
      <c r="AF5161" s="93"/>
      <c r="AG5161" s="2" t="s">
        <v>3364</v>
      </c>
      <c r="AH5161" s="2" t="s">
        <v>3365</v>
      </c>
      <c r="AI5161" s="2">
        <v>0.0</v>
      </c>
      <c r="AJ5161" s="96">
        <v>1.0739247663200222E-6</v>
      </c>
      <c r="AK5161" s="96">
        <v>0.0</v>
      </c>
      <c r="AL5161" s="105"/>
      <c r="AM5161" s="2" t="s">
        <v>8216</v>
      </c>
    </row>
    <row r="5162">
      <c r="A5162" s="54">
        <v>46168.0</v>
      </c>
      <c r="B5162" s="54">
        <v>46169.0</v>
      </c>
      <c r="C5162" s="2" t="s">
        <v>1937</v>
      </c>
      <c r="D5162" s="2" t="s">
        <v>146</v>
      </c>
      <c r="E5162" s="2" t="s">
        <v>303</v>
      </c>
      <c r="F5162" s="53">
        <v>0.0</v>
      </c>
      <c r="G5162" s="53">
        <v>0.0</v>
      </c>
      <c r="H5162" s="53">
        <v>0.0</v>
      </c>
      <c r="I5162" s="53">
        <v>0.0</v>
      </c>
      <c r="J5162" s="53">
        <v>0.0010268935264732921</v>
      </c>
      <c r="K5162" s="2" t="s">
        <v>3531</v>
      </c>
      <c r="L5162" s="53">
        <v>0.0</v>
      </c>
      <c r="M5162" s="2" t="s">
        <v>3369</v>
      </c>
      <c r="N5162" s="2" t="s">
        <v>3360</v>
      </c>
      <c r="O5162" s="55"/>
      <c r="AB5162" s="2" t="s">
        <v>164</v>
      </c>
      <c r="AC5162" s="2" t="s">
        <v>3361</v>
      </c>
      <c r="AD5162" s="2" t="s">
        <v>7973</v>
      </c>
      <c r="AE5162" s="2" t="s">
        <v>3363</v>
      </c>
      <c r="AF5162" s="93"/>
      <c r="AG5162" s="2" t="s">
        <v>3364</v>
      </c>
      <c r="AH5162" s="2" t="s">
        <v>3365</v>
      </c>
      <c r="AI5162" s="2">
        <v>0.0</v>
      </c>
      <c r="AJ5162" s="96">
        <v>1.0545103147127538E-6</v>
      </c>
      <c r="AK5162" s="96">
        <v>0.0</v>
      </c>
      <c r="AL5162" s="105"/>
      <c r="AM5162" s="2" t="s">
        <v>8217</v>
      </c>
    </row>
    <row r="5163">
      <c r="A5163" s="54">
        <v>46169.0</v>
      </c>
      <c r="B5163" s="54">
        <v>46170.0</v>
      </c>
      <c r="C5163" s="2" t="s">
        <v>1937</v>
      </c>
      <c r="D5163" s="2" t="s">
        <v>146</v>
      </c>
      <c r="E5163" s="2" t="s">
        <v>148</v>
      </c>
      <c r="F5163" s="53">
        <v>0.0</v>
      </c>
      <c r="G5163" s="53">
        <v>0.0</v>
      </c>
      <c r="H5163" s="53">
        <v>0.0</v>
      </c>
      <c r="I5163" s="53">
        <v>0.0</v>
      </c>
      <c r="J5163" s="53">
        <v>0.0010175821949296013</v>
      </c>
      <c r="K5163" s="2" t="s">
        <v>3531</v>
      </c>
      <c r="L5163" s="53">
        <v>0.0</v>
      </c>
      <c r="M5163" s="2" t="s">
        <v>3369</v>
      </c>
      <c r="N5163" s="2" t="s">
        <v>3360</v>
      </c>
      <c r="O5163" s="55"/>
      <c r="AB5163" s="2" t="s">
        <v>164</v>
      </c>
      <c r="AC5163" s="2" t="s">
        <v>3361</v>
      </c>
      <c r="AD5163" s="2" t="s">
        <v>7973</v>
      </c>
      <c r="AE5163" s="2" t="s">
        <v>3363</v>
      </c>
      <c r="AF5163" s="93"/>
      <c r="AG5163" s="2" t="s">
        <v>3364</v>
      </c>
      <c r="AH5163" s="2" t="s">
        <v>3365</v>
      </c>
      <c r="AI5163" s="2">
        <v>0.0</v>
      </c>
      <c r="AJ5163" s="96">
        <v>1.035473523437745E-6</v>
      </c>
      <c r="AK5163" s="96">
        <v>0.0</v>
      </c>
      <c r="AL5163" s="105"/>
      <c r="AM5163" s="2" t="s">
        <v>8218</v>
      </c>
    </row>
    <row r="5164">
      <c r="A5164" s="54">
        <v>46170.0</v>
      </c>
      <c r="B5164" s="54">
        <v>46171.0</v>
      </c>
      <c r="C5164" s="2" t="s">
        <v>1937</v>
      </c>
      <c r="D5164" s="2" t="s">
        <v>146</v>
      </c>
      <c r="E5164" s="2" t="s">
        <v>196</v>
      </c>
      <c r="F5164" s="53">
        <v>0.0</v>
      </c>
      <c r="G5164" s="53">
        <v>0.0</v>
      </c>
      <c r="H5164" s="53">
        <v>0.0</v>
      </c>
      <c r="I5164" s="53">
        <v>0.029411764705882353</v>
      </c>
      <c r="J5164" s="53">
        <v>0.008294900004132733</v>
      </c>
      <c r="K5164" s="2" t="s">
        <v>3531</v>
      </c>
      <c r="L5164" s="53">
        <v>0.0</v>
      </c>
      <c r="M5164" s="2" t="s">
        <v>3369</v>
      </c>
      <c r="N5164" s="2" t="s">
        <v>3360</v>
      </c>
      <c r="O5164" s="55"/>
      <c r="AB5164" s="2" t="s">
        <v>164</v>
      </c>
      <c r="AC5164" s="2" t="s">
        <v>3361</v>
      </c>
      <c r="AD5164" s="2" t="s">
        <v>7973</v>
      </c>
      <c r="AE5164" s="2" t="s">
        <v>3363</v>
      </c>
      <c r="AF5164" s="93"/>
      <c r="AG5164" s="2" t="s">
        <v>3364</v>
      </c>
      <c r="AH5164" s="2" t="s">
        <v>3365</v>
      </c>
      <c r="AI5164" s="2">
        <v>0.0</v>
      </c>
      <c r="AJ5164" s="96">
        <v>6.880536607856121E-5</v>
      </c>
      <c r="AK5164" s="96">
        <v>8.650519031141869E-4</v>
      </c>
      <c r="AL5164" s="105"/>
      <c r="AM5164" s="2" t="s">
        <v>8219</v>
      </c>
    </row>
    <row r="5165">
      <c r="A5165" s="54">
        <v>46171.0</v>
      </c>
      <c r="B5165" s="54">
        <v>46172.0</v>
      </c>
      <c r="C5165" s="2" t="s">
        <v>1937</v>
      </c>
      <c r="D5165" s="2" t="s">
        <v>146</v>
      </c>
      <c r="E5165" s="2" t="s">
        <v>288</v>
      </c>
      <c r="F5165" s="53">
        <v>0.0</v>
      </c>
      <c r="G5165" s="53">
        <v>0.0</v>
      </c>
      <c r="H5165" s="53">
        <v>0.0</v>
      </c>
      <c r="I5165" s="53">
        <v>0.0</v>
      </c>
      <c r="J5165" s="53">
        <v>9.992501472654073E-4</v>
      </c>
      <c r="K5165" s="2" t="s">
        <v>3531</v>
      </c>
      <c r="L5165" s="53">
        <v>0.0</v>
      </c>
      <c r="M5165" s="2" t="s">
        <v>3369</v>
      </c>
      <c r="N5165" s="2" t="s">
        <v>3360</v>
      </c>
      <c r="O5165" s="55"/>
      <c r="AB5165" s="2" t="s">
        <v>164</v>
      </c>
      <c r="AC5165" s="2" t="s">
        <v>3361</v>
      </c>
      <c r="AD5165" s="2" t="s">
        <v>7973</v>
      </c>
      <c r="AE5165" s="2" t="s">
        <v>3363</v>
      </c>
      <c r="AF5165" s="93"/>
      <c r="AG5165" s="2" t="s">
        <v>3364</v>
      </c>
      <c r="AH5165" s="2" t="s">
        <v>3365</v>
      </c>
      <c r="AI5165" s="2">
        <v>0.0</v>
      </c>
      <c r="AJ5165" s="96">
        <v>9.985008568099382E-7</v>
      </c>
      <c r="AK5165" s="96">
        <v>0.0</v>
      </c>
      <c r="AL5165" s="105"/>
      <c r="AM5165" s="2" t="s">
        <v>8220</v>
      </c>
    </row>
    <row r="5166">
      <c r="A5166" s="54">
        <v>46172.0</v>
      </c>
      <c r="B5166" s="54">
        <v>46173.0</v>
      </c>
      <c r="C5166" s="2" t="s">
        <v>1937</v>
      </c>
      <c r="D5166" s="2" t="s">
        <v>146</v>
      </c>
      <c r="E5166" s="2" t="s">
        <v>256</v>
      </c>
      <c r="F5166" s="53">
        <v>0.0</v>
      </c>
      <c r="G5166" s="53">
        <v>0.0</v>
      </c>
      <c r="H5166" s="53">
        <v>0.0</v>
      </c>
      <c r="I5166" s="53">
        <v>0.0</v>
      </c>
      <c r="J5166" s="53">
        <v>9.902269557812203E-4</v>
      </c>
      <c r="K5166" s="2" t="s">
        <v>3531</v>
      </c>
      <c r="L5166" s="53">
        <v>0.0</v>
      </c>
      <c r="M5166" s="2" t="s">
        <v>3369</v>
      </c>
      <c r="N5166" s="2" t="s">
        <v>3360</v>
      </c>
      <c r="O5166" s="55"/>
      <c r="AB5166" s="2" t="s">
        <v>164</v>
      </c>
      <c r="AC5166" s="2" t="s">
        <v>3361</v>
      </c>
      <c r="AD5166" s="2" t="s">
        <v>7973</v>
      </c>
      <c r="AE5166" s="2" t="s">
        <v>3363</v>
      </c>
      <c r="AF5166" s="93"/>
      <c r="AG5166" s="2" t="s">
        <v>3364</v>
      </c>
      <c r="AH5166" s="2" t="s">
        <v>3365</v>
      </c>
      <c r="AI5166" s="2">
        <v>0.0</v>
      </c>
      <c r="AJ5166" s="96">
        <v>9.805494239557429E-7</v>
      </c>
      <c r="AK5166" s="96">
        <v>0.0</v>
      </c>
      <c r="AL5166" s="105"/>
      <c r="AM5166" s="2" t="s">
        <v>8221</v>
      </c>
    </row>
    <row r="5167">
      <c r="A5167" s="54">
        <v>46173.0</v>
      </c>
      <c r="B5167" s="54">
        <v>46174.0</v>
      </c>
      <c r="C5167" s="2" t="s">
        <v>1937</v>
      </c>
      <c r="D5167" s="2" t="s">
        <v>146</v>
      </c>
      <c r="E5167" s="2" t="s">
        <v>180</v>
      </c>
      <c r="F5167" s="53">
        <v>0.0</v>
      </c>
      <c r="G5167" s="53">
        <v>0.0</v>
      </c>
      <c r="H5167" s="53">
        <v>0.0</v>
      </c>
      <c r="I5167" s="53">
        <v>0.0</v>
      </c>
      <c r="J5167" s="53">
        <v>9.8129736894425E-4</v>
      </c>
      <c r="K5167" s="2" t="s">
        <v>3531</v>
      </c>
      <c r="L5167" s="53">
        <v>0.0</v>
      </c>
      <c r="M5167" s="2" t="s">
        <v>3369</v>
      </c>
      <c r="N5167" s="2" t="s">
        <v>3360</v>
      </c>
      <c r="O5167" s="55"/>
      <c r="AB5167" s="2" t="s">
        <v>164</v>
      </c>
      <c r="AC5167" s="2" t="s">
        <v>3361</v>
      </c>
      <c r="AD5167" s="2" t="s">
        <v>7973</v>
      </c>
      <c r="AE5167" s="2" t="s">
        <v>3363</v>
      </c>
      <c r="AF5167" s="93"/>
      <c r="AG5167" s="2" t="s">
        <v>3364</v>
      </c>
      <c r="AH5167" s="2" t="s">
        <v>3365</v>
      </c>
      <c r="AI5167" s="2">
        <v>0.0</v>
      </c>
      <c r="AJ5167" s="96">
        <v>9.629445262969076E-7</v>
      </c>
      <c r="AK5167" s="96">
        <v>0.0</v>
      </c>
      <c r="AL5167" s="105"/>
      <c r="AM5167" s="2" t="s">
        <v>8222</v>
      </c>
    </row>
    <row r="5168">
      <c r="A5168" s="54">
        <v>46174.0</v>
      </c>
      <c r="B5168" s="54">
        <v>46175.0</v>
      </c>
      <c r="C5168" s="2" t="s">
        <v>1937</v>
      </c>
      <c r="D5168" s="2" t="s">
        <v>146</v>
      </c>
      <c r="E5168" s="2" t="s">
        <v>208</v>
      </c>
      <c r="F5168" s="53">
        <v>0.0</v>
      </c>
      <c r="G5168" s="53">
        <v>0.0</v>
      </c>
      <c r="H5168" s="53">
        <v>0.0</v>
      </c>
      <c r="I5168" s="53">
        <v>0.0</v>
      </c>
      <c r="J5168" s="53">
        <v>9.724601984568645E-4</v>
      </c>
      <c r="K5168" s="2" t="s">
        <v>3531</v>
      </c>
      <c r="L5168" s="53">
        <v>0.0</v>
      </c>
      <c r="M5168" s="2" t="s">
        <v>3369</v>
      </c>
      <c r="N5168" s="2" t="s">
        <v>3360</v>
      </c>
      <c r="O5168" s="55"/>
      <c r="AB5168" s="2" t="s">
        <v>164</v>
      </c>
      <c r="AC5168" s="2" t="s">
        <v>3361</v>
      </c>
      <c r="AD5168" s="2" t="s">
        <v>7973</v>
      </c>
      <c r="AE5168" s="2" t="s">
        <v>3363</v>
      </c>
      <c r="AF5168" s="93"/>
      <c r="AG5168" s="2" t="s">
        <v>3364</v>
      </c>
      <c r="AH5168" s="2" t="s">
        <v>3365</v>
      </c>
      <c r="AI5168" s="2">
        <v>0.0</v>
      </c>
      <c r="AJ5168" s="96">
        <v>9.456788375827643E-7</v>
      </c>
      <c r="AK5168" s="96">
        <v>0.0</v>
      </c>
      <c r="AL5168" s="105"/>
      <c r="AM5168" s="2" t="s">
        <v>8223</v>
      </c>
    </row>
    <row r="5169">
      <c r="A5169" s="54">
        <v>46175.0</v>
      </c>
      <c r="B5169" s="54">
        <v>46176.0</v>
      </c>
      <c r="C5169" s="2" t="s">
        <v>1937</v>
      </c>
      <c r="D5169" s="2" t="s">
        <v>146</v>
      </c>
      <c r="E5169" s="2" t="s">
        <v>303</v>
      </c>
      <c r="F5169" s="53">
        <v>0.0</v>
      </c>
      <c r="G5169" s="53">
        <v>0.0</v>
      </c>
      <c r="H5169" s="53">
        <v>0.0</v>
      </c>
      <c r="I5169" s="53">
        <v>0.0</v>
      </c>
      <c r="J5169" s="53">
        <v>9.637142750657936E-4</v>
      </c>
      <c r="K5169" s="2" t="s">
        <v>3531</v>
      </c>
      <c r="L5169" s="53">
        <v>0.0</v>
      </c>
      <c r="M5169" s="2" t="s">
        <v>3369</v>
      </c>
      <c r="N5169" s="2" t="s">
        <v>3360</v>
      </c>
      <c r="O5169" s="55"/>
      <c r="AB5169" s="2" t="s">
        <v>164</v>
      </c>
      <c r="AC5169" s="2" t="s">
        <v>3361</v>
      </c>
      <c r="AD5169" s="2" t="s">
        <v>7973</v>
      </c>
      <c r="AE5169" s="2" t="s">
        <v>3363</v>
      </c>
      <c r="AF5169" s="93"/>
      <c r="AG5169" s="2" t="s">
        <v>3364</v>
      </c>
      <c r="AH5169" s="2" t="s">
        <v>3365</v>
      </c>
      <c r="AI5169" s="2">
        <v>0.0</v>
      </c>
      <c r="AJ5169" s="96">
        <v>9.28745203965588E-7</v>
      </c>
      <c r="AK5169" s="96">
        <v>0.0</v>
      </c>
      <c r="AL5169" s="105"/>
      <c r="AM5169" s="2" t="s">
        <v>8224</v>
      </c>
    </row>
    <row r="5170">
      <c r="A5170" s="54">
        <v>46176.0</v>
      </c>
      <c r="B5170" s="54">
        <v>46177.0</v>
      </c>
      <c r="C5170" s="2" t="s">
        <v>1937</v>
      </c>
      <c r="D5170" s="2" t="s">
        <v>146</v>
      </c>
      <c r="E5170" s="2" t="s">
        <v>148</v>
      </c>
      <c r="F5170" s="53">
        <v>0.0</v>
      </c>
      <c r="G5170" s="53">
        <v>0.0</v>
      </c>
      <c r="H5170" s="53">
        <v>0.0</v>
      </c>
      <c r="I5170" s="53">
        <v>0.0</v>
      </c>
      <c r="J5170" s="53">
        <v>9.550584481827425E-4</v>
      </c>
      <c r="K5170" s="2" t="s">
        <v>3531</v>
      </c>
      <c r="L5170" s="53">
        <v>0.0</v>
      </c>
      <c r="M5170" s="2" t="s">
        <v>3369</v>
      </c>
      <c r="N5170" s="2" t="s">
        <v>3360</v>
      </c>
      <c r="O5170" s="55"/>
      <c r="AB5170" s="2" t="s">
        <v>164</v>
      </c>
      <c r="AC5170" s="2" t="s">
        <v>3361</v>
      </c>
      <c r="AD5170" s="2" t="s">
        <v>7973</v>
      </c>
      <c r="AE5170" s="2" t="s">
        <v>3363</v>
      </c>
      <c r="AF5170" s="93"/>
      <c r="AG5170" s="2" t="s">
        <v>3364</v>
      </c>
      <c r="AH5170" s="2" t="s">
        <v>3365</v>
      </c>
      <c r="AI5170" s="2">
        <v>0.0</v>
      </c>
      <c r="AJ5170" s="96">
        <v>9.121366394452282E-7</v>
      </c>
      <c r="AK5170" s="96">
        <v>0.0</v>
      </c>
      <c r="AL5170" s="105"/>
      <c r="AM5170" s="2" t="s">
        <v>8225</v>
      </c>
    </row>
    <row r="5171">
      <c r="A5171" s="54">
        <v>46177.0</v>
      </c>
      <c r="B5171" s="54">
        <v>46178.0</v>
      </c>
      <c r="C5171" s="2" t="s">
        <v>1937</v>
      </c>
      <c r="D5171" s="2" t="s">
        <v>146</v>
      </c>
      <c r="E5171" s="2" t="s">
        <v>196</v>
      </c>
      <c r="F5171" s="53">
        <v>0.0</v>
      </c>
      <c r="G5171" s="53">
        <v>0.0</v>
      </c>
      <c r="H5171" s="53">
        <v>0.0</v>
      </c>
      <c r="I5171" s="53">
        <v>0.02857142857142857</v>
      </c>
      <c r="J5171" s="53">
        <v>0.007782293147589689</v>
      </c>
      <c r="K5171" s="2" t="s">
        <v>3531</v>
      </c>
      <c r="L5171" s="53">
        <v>0.0</v>
      </c>
      <c r="M5171" s="2" t="s">
        <v>3369</v>
      </c>
      <c r="N5171" s="2" t="s">
        <v>3360</v>
      </c>
      <c r="O5171" s="55"/>
      <c r="AB5171" s="2" t="s">
        <v>164</v>
      </c>
      <c r="AC5171" s="2" t="s">
        <v>3361</v>
      </c>
      <c r="AD5171" s="2" t="s">
        <v>7973</v>
      </c>
      <c r="AE5171" s="2" t="s">
        <v>3363</v>
      </c>
      <c r="AF5171" s="93"/>
      <c r="AG5171" s="2" t="s">
        <v>3364</v>
      </c>
      <c r="AH5171" s="2" t="s">
        <v>3365</v>
      </c>
      <c r="AI5171" s="2">
        <v>0.0</v>
      </c>
      <c r="AJ5171" s="96">
        <v>6.056408663502143E-5</v>
      </c>
      <c r="AK5171" s="96">
        <v>8.163265306122448E-4</v>
      </c>
      <c r="AL5171" s="105"/>
      <c r="AM5171" s="2" t="s">
        <v>8226</v>
      </c>
    </row>
    <row r="5172">
      <c r="A5172" s="54">
        <v>46178.0</v>
      </c>
      <c r="B5172" s="54">
        <v>46179.0</v>
      </c>
      <c r="C5172" s="2" t="s">
        <v>1937</v>
      </c>
      <c r="D5172" s="2" t="s">
        <v>146</v>
      </c>
      <c r="E5172" s="2" t="s">
        <v>288</v>
      </c>
      <c r="F5172" s="53">
        <v>0.0</v>
      </c>
      <c r="G5172" s="53">
        <v>0.0</v>
      </c>
      <c r="H5172" s="53">
        <v>0.0</v>
      </c>
      <c r="I5172" s="53">
        <v>0.0</v>
      </c>
      <c r="J5172" s="53">
        <v>9.380125726992959E-4</v>
      </c>
      <c r="K5172" s="2" t="s">
        <v>3531</v>
      </c>
      <c r="L5172" s="53">
        <v>0.0</v>
      </c>
      <c r="M5172" s="2" t="s">
        <v>3369</v>
      </c>
      <c r="N5172" s="2" t="s">
        <v>3360</v>
      </c>
      <c r="O5172" s="55"/>
      <c r="AB5172" s="2" t="s">
        <v>164</v>
      </c>
      <c r="AC5172" s="2" t="s">
        <v>3361</v>
      </c>
      <c r="AD5172" s="2" t="s">
        <v>7973</v>
      </c>
      <c r="AE5172" s="2" t="s">
        <v>3363</v>
      </c>
      <c r="AF5172" s="93"/>
      <c r="AG5172" s="2" t="s">
        <v>3364</v>
      </c>
      <c r="AH5172" s="2" t="s">
        <v>3365</v>
      </c>
      <c r="AI5172" s="2">
        <v>0.0</v>
      </c>
      <c r="AJ5172" s="96">
        <v>8.798675865419518E-7</v>
      </c>
      <c r="AK5172" s="96">
        <v>0.0</v>
      </c>
      <c r="AL5172" s="105"/>
      <c r="AM5172" s="2" t="s">
        <v>8227</v>
      </c>
    </row>
    <row r="5173">
      <c r="A5173" s="54">
        <v>46179.0</v>
      </c>
      <c r="B5173" s="54">
        <v>46180.0</v>
      </c>
      <c r="C5173" s="2" t="s">
        <v>1937</v>
      </c>
      <c r="D5173" s="2" t="s">
        <v>146</v>
      </c>
      <c r="E5173" s="2" t="s">
        <v>256</v>
      </c>
      <c r="F5173" s="53">
        <v>0.0</v>
      </c>
      <c r="G5173" s="53">
        <v>0.0</v>
      </c>
      <c r="H5173" s="53">
        <v>0.0</v>
      </c>
      <c r="I5173" s="53">
        <v>0.0</v>
      </c>
      <c r="J5173" s="53">
        <v>9.296203129581295E-4</v>
      </c>
      <c r="K5173" s="2" t="s">
        <v>3531</v>
      </c>
      <c r="L5173" s="53">
        <v>0.0</v>
      </c>
      <c r="M5173" s="2" t="s">
        <v>3369</v>
      </c>
      <c r="N5173" s="2" t="s">
        <v>3360</v>
      </c>
      <c r="O5173" s="55"/>
      <c r="AB5173" s="2" t="s">
        <v>164</v>
      </c>
      <c r="AC5173" s="2" t="s">
        <v>3361</v>
      </c>
      <c r="AD5173" s="2" t="s">
        <v>7973</v>
      </c>
      <c r="AE5173" s="2" t="s">
        <v>3363</v>
      </c>
      <c r="AF5173" s="93"/>
      <c r="AG5173" s="2" t="s">
        <v>3364</v>
      </c>
      <c r="AH5173" s="2" t="s">
        <v>3365</v>
      </c>
      <c r="AI5173" s="2">
        <v>0.0</v>
      </c>
      <c r="AJ5173" s="96">
        <v>8.641939262643706E-7</v>
      </c>
      <c r="AK5173" s="96">
        <v>0.0</v>
      </c>
      <c r="AL5173" s="105"/>
      <c r="AM5173" s="2" t="s">
        <v>8228</v>
      </c>
    </row>
    <row r="5174">
      <c r="A5174" s="54">
        <v>46180.0</v>
      </c>
      <c r="B5174" s="54">
        <v>46181.0</v>
      </c>
      <c r="C5174" s="2" t="s">
        <v>1937</v>
      </c>
      <c r="D5174" s="2" t="s">
        <v>146</v>
      </c>
      <c r="E5174" s="2" t="s">
        <v>180</v>
      </c>
      <c r="F5174" s="53">
        <v>0.0</v>
      </c>
      <c r="G5174" s="53">
        <v>0.0</v>
      </c>
      <c r="H5174" s="53">
        <v>0.0</v>
      </c>
      <c r="I5174" s="53">
        <v>0.0</v>
      </c>
      <c r="J5174" s="53">
        <v>9.213137267458951E-4</v>
      </c>
      <c r="K5174" s="2" t="s">
        <v>3531</v>
      </c>
      <c r="L5174" s="53">
        <v>0.0</v>
      </c>
      <c r="M5174" s="2" t="s">
        <v>3369</v>
      </c>
      <c r="N5174" s="2" t="s">
        <v>3360</v>
      </c>
      <c r="O5174" s="55"/>
      <c r="AB5174" s="2" t="s">
        <v>164</v>
      </c>
      <c r="AC5174" s="2" t="s">
        <v>3361</v>
      </c>
      <c r="AD5174" s="2" t="s">
        <v>7973</v>
      </c>
      <c r="AE5174" s="2" t="s">
        <v>3363</v>
      </c>
      <c r="AF5174" s="93"/>
      <c r="AG5174" s="2" t="s">
        <v>3364</v>
      </c>
      <c r="AH5174" s="2" t="s">
        <v>3365</v>
      </c>
      <c r="AI5174" s="2">
        <v>0.0</v>
      </c>
      <c r="AJ5174" s="96">
        <v>8.488189830904099E-7</v>
      </c>
      <c r="AK5174" s="96">
        <v>0.0</v>
      </c>
      <c r="AL5174" s="105"/>
      <c r="AM5174" s="2" t="s">
        <v>8229</v>
      </c>
    </row>
    <row r="5175">
      <c r="A5175" s="54">
        <v>46181.0</v>
      </c>
      <c r="B5175" s="54">
        <v>46182.0</v>
      </c>
      <c r="C5175" s="2" t="s">
        <v>1937</v>
      </c>
      <c r="D5175" s="2" t="s">
        <v>146</v>
      </c>
      <c r="E5175" s="2" t="s">
        <v>208</v>
      </c>
      <c r="F5175" s="53">
        <v>0.0</v>
      </c>
      <c r="G5175" s="53">
        <v>0.0</v>
      </c>
      <c r="H5175" s="53">
        <v>0.0</v>
      </c>
      <c r="I5175" s="53">
        <v>0.0</v>
      </c>
      <c r="J5175" s="53">
        <v>9.130917514170118E-4</v>
      </c>
      <c r="K5175" s="2" t="s">
        <v>3531</v>
      </c>
      <c r="L5175" s="53">
        <v>0.0</v>
      </c>
      <c r="M5175" s="2" t="s">
        <v>3369</v>
      </c>
      <c r="N5175" s="2" t="s">
        <v>3360</v>
      </c>
      <c r="O5175" s="55"/>
      <c r="AB5175" s="2" t="s">
        <v>164</v>
      </c>
      <c r="AC5175" s="2" t="s">
        <v>3361</v>
      </c>
      <c r="AD5175" s="2" t="s">
        <v>7973</v>
      </c>
      <c r="AE5175" s="2" t="s">
        <v>3363</v>
      </c>
      <c r="AF5175" s="93"/>
      <c r="AG5175" s="2" t="s">
        <v>3364</v>
      </c>
      <c r="AH5175" s="2" t="s">
        <v>3365</v>
      </c>
      <c r="AI5175" s="2">
        <v>0.0</v>
      </c>
      <c r="AJ5175" s="96">
        <v>8.337365465057861E-7</v>
      </c>
      <c r="AK5175" s="96">
        <v>0.0</v>
      </c>
      <c r="AL5175" s="105"/>
      <c r="AM5175" s="2" t="s">
        <v>8230</v>
      </c>
    </row>
    <row r="5176">
      <c r="A5176" s="54">
        <v>46182.0</v>
      </c>
      <c r="B5176" s="54">
        <v>46183.0</v>
      </c>
      <c r="C5176" s="2" t="s">
        <v>1937</v>
      </c>
      <c r="D5176" s="2" t="s">
        <v>146</v>
      </c>
      <c r="E5176" s="2" t="s">
        <v>303</v>
      </c>
      <c r="F5176" s="53">
        <v>0.0</v>
      </c>
      <c r="G5176" s="53">
        <v>0.0</v>
      </c>
      <c r="H5176" s="53">
        <v>0.0</v>
      </c>
      <c r="I5176" s="53">
        <v>0.0</v>
      </c>
      <c r="J5176" s="53">
        <v>9.049533408963749E-4</v>
      </c>
      <c r="K5176" s="2" t="s">
        <v>3531</v>
      </c>
      <c r="L5176" s="53">
        <v>0.0</v>
      </c>
      <c r="M5176" s="2" t="s">
        <v>3369</v>
      </c>
      <c r="N5176" s="2" t="s">
        <v>3360</v>
      </c>
      <c r="O5176" s="55"/>
      <c r="AB5176" s="2" t="s">
        <v>164</v>
      </c>
      <c r="AC5176" s="2" t="s">
        <v>3361</v>
      </c>
      <c r="AD5176" s="2" t="s">
        <v>7973</v>
      </c>
      <c r="AE5176" s="2" t="s">
        <v>3363</v>
      </c>
      <c r="AF5176" s="93"/>
      <c r="AG5176" s="2" t="s">
        <v>3364</v>
      </c>
      <c r="AH5176" s="2" t="s">
        <v>3365</v>
      </c>
      <c r="AI5176" s="2">
        <v>0.0</v>
      </c>
      <c r="AJ5176" s="96">
        <v>8.189405491995106E-7</v>
      </c>
      <c r="AK5176" s="96">
        <v>0.0</v>
      </c>
      <c r="AL5176" s="105"/>
      <c r="AM5176" s="2" t="s">
        <v>8231</v>
      </c>
    </row>
    <row r="5177">
      <c r="A5177" s="54">
        <v>46183.0</v>
      </c>
      <c r="B5177" s="54">
        <v>46184.0</v>
      </c>
      <c r="C5177" s="2" t="s">
        <v>1937</v>
      </c>
      <c r="D5177" s="2" t="s">
        <v>146</v>
      </c>
      <c r="E5177" s="2" t="s">
        <v>148</v>
      </c>
      <c r="F5177" s="53">
        <v>0.0</v>
      </c>
      <c r="G5177" s="53">
        <v>0.0</v>
      </c>
      <c r="H5177" s="53">
        <v>0.0</v>
      </c>
      <c r="I5177" s="53">
        <v>0.0</v>
      </c>
      <c r="J5177" s="53">
        <v>8.968974653584014E-4</v>
      </c>
      <c r="K5177" s="2" t="s">
        <v>3531</v>
      </c>
      <c r="L5177" s="53">
        <v>0.0</v>
      </c>
      <c r="M5177" s="2" t="s">
        <v>3369</v>
      </c>
      <c r="N5177" s="2" t="s">
        <v>3360</v>
      </c>
      <c r="O5177" s="55"/>
      <c r="AB5177" s="2" t="s">
        <v>164</v>
      </c>
      <c r="AC5177" s="2" t="s">
        <v>3361</v>
      </c>
      <c r="AD5177" s="2" t="s">
        <v>7973</v>
      </c>
      <c r="AE5177" s="2" t="s">
        <v>3363</v>
      </c>
      <c r="AF5177" s="93"/>
      <c r="AG5177" s="2" t="s">
        <v>3364</v>
      </c>
      <c r="AH5177" s="2" t="s">
        <v>3365</v>
      </c>
      <c r="AI5177" s="2">
        <v>0.0</v>
      </c>
      <c r="AJ5177" s="96">
        <v>8.044250633663248E-7</v>
      </c>
      <c r="AK5177" s="96">
        <v>0.0</v>
      </c>
      <c r="AL5177" s="105"/>
      <c r="AM5177" s="2" t="s">
        <v>8232</v>
      </c>
    </row>
    <row r="5178">
      <c r="A5178" s="54">
        <v>46184.0</v>
      </c>
      <c r="B5178" s="54">
        <v>46185.0</v>
      </c>
      <c r="C5178" s="2" t="s">
        <v>1937</v>
      </c>
      <c r="D5178" s="2" t="s">
        <v>146</v>
      </c>
      <c r="E5178" s="2" t="s">
        <v>196</v>
      </c>
      <c r="F5178" s="53">
        <v>0.0</v>
      </c>
      <c r="G5178" s="53">
        <v>0.0</v>
      </c>
      <c r="H5178" s="53">
        <v>0.0</v>
      </c>
      <c r="I5178" s="53">
        <v>0.027777777777777776</v>
      </c>
      <c r="J5178" s="53">
        <v>0.007305802635276843</v>
      </c>
      <c r="K5178" s="2" t="s">
        <v>3531</v>
      </c>
      <c r="L5178" s="53">
        <v>0.0</v>
      </c>
      <c r="M5178" s="2" t="s">
        <v>3369</v>
      </c>
      <c r="N5178" s="2" t="s">
        <v>3360</v>
      </c>
      <c r="O5178" s="55"/>
      <c r="AB5178" s="2" t="s">
        <v>164</v>
      </c>
      <c r="AC5178" s="2" t="s">
        <v>3361</v>
      </c>
      <c r="AD5178" s="2" t="s">
        <v>7973</v>
      </c>
      <c r="AE5178" s="2" t="s">
        <v>3363</v>
      </c>
      <c r="AF5178" s="93"/>
      <c r="AG5178" s="2" t="s">
        <v>3364</v>
      </c>
      <c r="AH5178" s="2" t="s">
        <v>3365</v>
      </c>
      <c r="AI5178" s="2">
        <v>0.0</v>
      </c>
      <c r="AJ5178" s="96">
        <v>5.337475214561807E-5</v>
      </c>
      <c r="AK5178" s="96">
        <v>7.716049382716049E-4</v>
      </c>
      <c r="AL5178" s="105"/>
      <c r="AM5178" s="2" t="s">
        <v>8233</v>
      </c>
    </row>
    <row r="5179">
      <c r="A5179" s="54">
        <v>46185.0</v>
      </c>
      <c r="B5179" s="54">
        <v>46186.0</v>
      </c>
      <c r="C5179" s="2" t="s">
        <v>1937</v>
      </c>
      <c r="D5179" s="2" t="s">
        <v>146</v>
      </c>
      <c r="E5179" s="2" t="s">
        <v>288</v>
      </c>
      <c r="F5179" s="53">
        <v>0.0</v>
      </c>
      <c r="G5179" s="53">
        <v>0.0</v>
      </c>
      <c r="H5179" s="53">
        <v>0.0</v>
      </c>
      <c r="I5179" s="53">
        <v>0.0</v>
      </c>
      <c r="J5179" s="53">
        <v>8.810292793019994E-4</v>
      </c>
      <c r="K5179" s="2" t="s">
        <v>3531</v>
      </c>
      <c r="L5179" s="53">
        <v>0.0</v>
      </c>
      <c r="M5179" s="2" t="s">
        <v>3369</v>
      </c>
      <c r="N5179" s="2" t="s">
        <v>3360</v>
      </c>
      <c r="O5179" s="55"/>
      <c r="AB5179" s="2" t="s">
        <v>164</v>
      </c>
      <c r="AC5179" s="2" t="s">
        <v>3361</v>
      </c>
      <c r="AD5179" s="2" t="s">
        <v>7973</v>
      </c>
      <c r="AE5179" s="2" t="s">
        <v>3363</v>
      </c>
      <c r="AF5179" s="93"/>
      <c r="AG5179" s="2" t="s">
        <v>3364</v>
      </c>
      <c r="AH5179" s="2" t="s">
        <v>3365</v>
      </c>
      <c r="AI5179" s="2">
        <v>0.0</v>
      </c>
      <c r="AJ5179" s="96">
        <v>7.762125909874004E-7</v>
      </c>
      <c r="AK5179" s="96">
        <v>0.0</v>
      </c>
      <c r="AL5179" s="105"/>
      <c r="AM5179" s="2" t="s">
        <v>8234</v>
      </c>
    </row>
    <row r="5180">
      <c r="A5180" s="54">
        <v>46186.0</v>
      </c>
      <c r="B5180" s="54">
        <v>46187.0</v>
      </c>
      <c r="C5180" s="2" t="s">
        <v>1937</v>
      </c>
      <c r="D5180" s="2" t="s">
        <v>146</v>
      </c>
      <c r="E5180" s="2" t="s">
        <v>256</v>
      </c>
      <c r="F5180" s="53">
        <v>0.0</v>
      </c>
      <c r="G5180" s="53">
        <v>0.0</v>
      </c>
      <c r="H5180" s="53">
        <v>0.0</v>
      </c>
      <c r="I5180" s="53">
        <v>0.0</v>
      </c>
      <c r="J5180" s="53">
        <v>8.732149875946394E-4</v>
      </c>
      <c r="K5180" s="2" t="s">
        <v>3531</v>
      </c>
      <c r="L5180" s="53">
        <v>0.0</v>
      </c>
      <c r="M5180" s="2" t="s">
        <v>3369</v>
      </c>
      <c r="N5180" s="2" t="s">
        <v>3360</v>
      </c>
      <c r="O5180" s="55"/>
      <c r="AB5180" s="2" t="s">
        <v>164</v>
      </c>
      <c r="AC5180" s="2" t="s">
        <v>3361</v>
      </c>
      <c r="AD5180" s="2" t="s">
        <v>7973</v>
      </c>
      <c r="AE5180" s="2" t="s">
        <v>3363</v>
      </c>
      <c r="AF5180" s="93"/>
      <c r="AG5180" s="2" t="s">
        <v>3364</v>
      </c>
      <c r="AH5180" s="2" t="s">
        <v>3365</v>
      </c>
      <c r="AI5180" s="2">
        <v>0.0</v>
      </c>
      <c r="AJ5180" s="96">
        <v>7.625044145599063E-7</v>
      </c>
      <c r="AK5180" s="96">
        <v>0.0</v>
      </c>
      <c r="AL5180" s="105"/>
      <c r="AM5180" s="2" t="s">
        <v>8235</v>
      </c>
    </row>
    <row r="5181">
      <c r="A5181" s="54">
        <v>46187.0</v>
      </c>
      <c r="B5181" s="54">
        <v>46188.0</v>
      </c>
      <c r="C5181" s="2" t="s">
        <v>1937</v>
      </c>
      <c r="D5181" s="2" t="s">
        <v>146</v>
      </c>
      <c r="E5181" s="2" t="s">
        <v>180</v>
      </c>
      <c r="F5181" s="53">
        <v>0.0</v>
      </c>
      <c r="G5181" s="53">
        <v>0.0</v>
      </c>
      <c r="H5181" s="53">
        <v>0.0</v>
      </c>
      <c r="I5181" s="53">
        <v>0.0</v>
      </c>
      <c r="J5181" s="53">
        <v>8.654792679005985E-4</v>
      </c>
      <c r="K5181" s="2" t="s">
        <v>3531</v>
      </c>
      <c r="L5181" s="53">
        <v>0.0</v>
      </c>
      <c r="M5181" s="2" t="s">
        <v>3369</v>
      </c>
      <c r="N5181" s="2" t="s">
        <v>3360</v>
      </c>
      <c r="O5181" s="55"/>
      <c r="AB5181" s="2" t="s">
        <v>164</v>
      </c>
      <c r="AC5181" s="2" t="s">
        <v>3361</v>
      </c>
      <c r="AD5181" s="2" t="s">
        <v>7973</v>
      </c>
      <c r="AE5181" s="2" t="s">
        <v>3363</v>
      </c>
      <c r="AF5181" s="93"/>
      <c r="AG5181" s="2" t="s">
        <v>3364</v>
      </c>
      <c r="AH5181" s="2" t="s">
        <v>3365</v>
      </c>
      <c r="AI5181" s="2">
        <v>0.0</v>
      </c>
      <c r="AJ5181" s="96">
        <v>7.490543631657559E-7</v>
      </c>
      <c r="AK5181" s="96">
        <v>0.0</v>
      </c>
      <c r="AL5181" s="105"/>
      <c r="AM5181" s="2" t="s">
        <v>8236</v>
      </c>
    </row>
    <row r="5182">
      <c r="A5182" s="54">
        <v>46188.0</v>
      </c>
      <c r="B5182" s="54">
        <v>46189.0</v>
      </c>
      <c r="C5182" s="2" t="s">
        <v>1937</v>
      </c>
      <c r="D5182" s="2" t="s">
        <v>146</v>
      </c>
      <c r="E5182" s="2" t="s">
        <v>208</v>
      </c>
      <c r="F5182" s="53">
        <v>0.0</v>
      </c>
      <c r="G5182" s="53">
        <v>0.0</v>
      </c>
      <c r="H5182" s="53">
        <v>0.0</v>
      </c>
      <c r="I5182" s="53">
        <v>0.0</v>
      </c>
      <c r="J5182" s="53">
        <v>8.578211670817133E-4</v>
      </c>
      <c r="K5182" s="2" t="s">
        <v>3531</v>
      </c>
      <c r="L5182" s="53">
        <v>0.0</v>
      </c>
      <c r="M5182" s="2" t="s">
        <v>3369</v>
      </c>
      <c r="N5182" s="2" t="s">
        <v>3360</v>
      </c>
      <c r="O5182" s="55"/>
      <c r="AB5182" s="2" t="s">
        <v>164</v>
      </c>
      <c r="AC5182" s="2" t="s">
        <v>3361</v>
      </c>
      <c r="AD5182" s="2" t="s">
        <v>7973</v>
      </c>
      <c r="AE5182" s="2" t="s">
        <v>3363</v>
      </c>
      <c r="AF5182" s="93"/>
      <c r="AG5182" s="2" t="s">
        <v>3364</v>
      </c>
      <c r="AH5182" s="2" t="s">
        <v>3365</v>
      </c>
      <c r="AI5182" s="2">
        <v>0.0</v>
      </c>
      <c r="AJ5182" s="96">
        <v>7.358571546934327E-7</v>
      </c>
      <c r="AK5182" s="96">
        <v>0.0</v>
      </c>
      <c r="AL5182" s="105"/>
      <c r="AM5182" s="2" t="s">
        <v>8237</v>
      </c>
    </row>
    <row r="5183">
      <c r="A5183" s="54">
        <v>46189.0</v>
      </c>
      <c r="B5183" s="54">
        <v>46190.0</v>
      </c>
      <c r="C5183" s="2" t="s">
        <v>1937</v>
      </c>
      <c r="D5183" s="2" t="s">
        <v>146</v>
      </c>
      <c r="E5183" s="2" t="s">
        <v>303</v>
      </c>
      <c r="F5183" s="53">
        <v>0.0</v>
      </c>
      <c r="G5183" s="53">
        <v>0.0</v>
      </c>
      <c r="H5183" s="53">
        <v>0.0</v>
      </c>
      <c r="I5183" s="53">
        <v>0.0</v>
      </c>
      <c r="J5183" s="53">
        <v>8.502397464734061E-4</v>
      </c>
      <c r="K5183" s="2" t="s">
        <v>3531</v>
      </c>
      <c r="L5183" s="53">
        <v>0.0</v>
      </c>
      <c r="M5183" s="2" t="s">
        <v>3369</v>
      </c>
      <c r="N5183" s="2" t="s">
        <v>3360</v>
      </c>
      <c r="O5183" s="55"/>
      <c r="AB5183" s="2" t="s">
        <v>164</v>
      </c>
      <c r="AC5183" s="2" t="s">
        <v>3361</v>
      </c>
      <c r="AD5183" s="2" t="s">
        <v>7973</v>
      </c>
      <c r="AE5183" s="2" t="s">
        <v>3363</v>
      </c>
      <c r="AF5183" s="93"/>
      <c r="AG5183" s="2" t="s">
        <v>3364</v>
      </c>
      <c r="AH5183" s="2" t="s">
        <v>3365</v>
      </c>
      <c r="AI5183" s="2">
        <v>0.0</v>
      </c>
      <c r="AJ5183" s="96">
        <v>7.229076264831619E-7</v>
      </c>
      <c r="AK5183" s="96">
        <v>0.0</v>
      </c>
      <c r="AL5183" s="105"/>
      <c r="AM5183" s="2" t="s">
        <v>8238</v>
      </c>
    </row>
    <row r="5184">
      <c r="A5184" s="54">
        <v>46190.0</v>
      </c>
      <c r="B5184" s="54">
        <v>46191.0</v>
      </c>
      <c r="C5184" s="2" t="s">
        <v>1937</v>
      </c>
      <c r="D5184" s="2" t="s">
        <v>146</v>
      </c>
      <c r="E5184" s="2" t="s">
        <v>148</v>
      </c>
      <c r="F5184" s="53">
        <v>0.0</v>
      </c>
      <c r="G5184" s="53">
        <v>0.0</v>
      </c>
      <c r="H5184" s="53">
        <v>0.0</v>
      </c>
      <c r="I5184" s="53">
        <v>0.0</v>
      </c>
      <c r="J5184" s="53">
        <v>8.427340816119187E-4</v>
      </c>
      <c r="K5184" s="2" t="s">
        <v>3531</v>
      </c>
      <c r="L5184" s="53">
        <v>0.0</v>
      </c>
      <c r="M5184" s="2" t="s">
        <v>3369</v>
      </c>
      <c r="N5184" s="2" t="s">
        <v>3360</v>
      </c>
      <c r="O5184" s="55"/>
      <c r="AB5184" s="2" t="s">
        <v>164</v>
      </c>
      <c r="AC5184" s="2" t="s">
        <v>3361</v>
      </c>
      <c r="AD5184" s="2" t="s">
        <v>7973</v>
      </c>
      <c r="AE5184" s="2" t="s">
        <v>3363</v>
      </c>
      <c r="AF5184" s="93"/>
      <c r="AG5184" s="2" t="s">
        <v>3364</v>
      </c>
      <c r="AH5184" s="2" t="s">
        <v>3365</v>
      </c>
      <c r="AI5184" s="2">
        <v>0.0</v>
      </c>
      <c r="AJ5184" s="96">
        <v>7.102007323102839E-7</v>
      </c>
      <c r="AK5184" s="96">
        <v>0.0</v>
      </c>
      <c r="AL5184" s="105"/>
      <c r="AM5184" s="2" t="s">
        <v>8239</v>
      </c>
    </row>
    <row r="5185">
      <c r="A5185" s="54">
        <v>46191.0</v>
      </c>
      <c r="B5185" s="54">
        <v>46192.0</v>
      </c>
      <c r="C5185" s="2" t="s">
        <v>1937</v>
      </c>
      <c r="D5185" s="2" t="s">
        <v>146</v>
      </c>
      <c r="E5185" s="2" t="s">
        <v>196</v>
      </c>
      <c r="F5185" s="53">
        <v>0.0</v>
      </c>
      <c r="G5185" s="53">
        <v>0.0</v>
      </c>
      <c r="H5185" s="53">
        <v>0.0</v>
      </c>
      <c r="I5185" s="53">
        <v>0.02702702702702703</v>
      </c>
      <c r="J5185" s="53">
        <v>0.006862363993625867</v>
      </c>
      <c r="K5185" s="2" t="s">
        <v>3531</v>
      </c>
      <c r="L5185" s="53">
        <v>0.0</v>
      </c>
      <c r="M5185" s="2" t="s">
        <v>3369</v>
      </c>
      <c r="N5185" s="2" t="s">
        <v>3360</v>
      </c>
      <c r="O5185" s="55"/>
      <c r="AB5185" s="2" t="s">
        <v>164</v>
      </c>
      <c r="AC5185" s="2" t="s">
        <v>3361</v>
      </c>
      <c r="AD5185" s="2" t="s">
        <v>7973</v>
      </c>
      <c r="AE5185" s="2" t="s">
        <v>3363</v>
      </c>
      <c r="AF5185" s="93"/>
      <c r="AG5185" s="2" t="s">
        <v>3364</v>
      </c>
      <c r="AH5185" s="2" t="s">
        <v>3365</v>
      </c>
      <c r="AI5185" s="2">
        <v>0.0</v>
      </c>
      <c r="AJ5185" s="96">
        <v>4.709203958101276E-5</v>
      </c>
      <c r="AK5185" s="96">
        <v>7.304601899196495E-4</v>
      </c>
      <c r="AL5185" s="105"/>
      <c r="AM5185" s="2" t="s">
        <v>8240</v>
      </c>
    </row>
    <row r="5186">
      <c r="A5186" s="54">
        <v>46192.0</v>
      </c>
      <c r="B5186" s="54">
        <v>46193.0</v>
      </c>
      <c r="C5186" s="2" t="s">
        <v>1937</v>
      </c>
      <c r="D5186" s="2" t="s">
        <v>146</v>
      </c>
      <c r="E5186" s="2" t="s">
        <v>288</v>
      </c>
      <c r="F5186" s="53">
        <v>0.0</v>
      </c>
      <c r="G5186" s="53">
        <v>0.0</v>
      </c>
      <c r="H5186" s="53">
        <v>0.0</v>
      </c>
      <c r="I5186" s="53">
        <v>0.0</v>
      </c>
      <c r="J5186" s="53">
        <v>8.279463906848984E-4</v>
      </c>
      <c r="K5186" s="2" t="s">
        <v>3531</v>
      </c>
      <c r="L5186" s="53">
        <v>0.0</v>
      </c>
      <c r="M5186" s="2" t="s">
        <v>3369</v>
      </c>
      <c r="N5186" s="2" t="s">
        <v>3360</v>
      </c>
      <c r="O5186" s="55"/>
      <c r="AB5186" s="2" t="s">
        <v>164</v>
      </c>
      <c r="AC5186" s="2" t="s">
        <v>3361</v>
      </c>
      <c r="AD5186" s="2" t="s">
        <v>7973</v>
      </c>
      <c r="AE5186" s="2" t="s">
        <v>3363</v>
      </c>
      <c r="AF5186" s="93"/>
      <c r="AG5186" s="2" t="s">
        <v>3364</v>
      </c>
      <c r="AH5186" s="2" t="s">
        <v>3365</v>
      </c>
      <c r="AI5186" s="2">
        <v>0.0</v>
      </c>
      <c r="AJ5186" s="96">
        <v>6.854952258481504E-7</v>
      </c>
      <c r="AK5186" s="96">
        <v>0.0</v>
      </c>
      <c r="AL5186" s="105"/>
      <c r="AM5186" s="2" t="s">
        <v>8241</v>
      </c>
    </row>
    <row r="5187">
      <c r="A5187" s="54">
        <v>46193.0</v>
      </c>
      <c r="B5187" s="54">
        <v>46194.0</v>
      </c>
      <c r="C5187" s="2" t="s">
        <v>1937</v>
      </c>
      <c r="D5187" s="2" t="s">
        <v>146</v>
      </c>
      <c r="E5187" s="2" t="s">
        <v>256</v>
      </c>
      <c r="F5187" s="53">
        <v>0.0</v>
      </c>
      <c r="G5187" s="53">
        <v>0.0</v>
      </c>
      <c r="H5187" s="53">
        <v>0.0</v>
      </c>
      <c r="I5187" s="53">
        <v>0.0</v>
      </c>
      <c r="J5187" s="53">
        <v>8.206625843264645E-4</v>
      </c>
      <c r="K5187" s="2" t="s">
        <v>3531</v>
      </c>
      <c r="L5187" s="53">
        <v>0.0</v>
      </c>
      <c r="M5187" s="2" t="s">
        <v>3369</v>
      </c>
      <c r="N5187" s="2" t="s">
        <v>3360</v>
      </c>
      <c r="O5187" s="55"/>
      <c r="AB5187" s="2" t="s">
        <v>164</v>
      </c>
      <c r="AC5187" s="2" t="s">
        <v>3361</v>
      </c>
      <c r="AD5187" s="2" t="s">
        <v>7973</v>
      </c>
      <c r="AE5187" s="2" t="s">
        <v>3363</v>
      </c>
      <c r="AF5187" s="93"/>
      <c r="AG5187" s="2" t="s">
        <v>3364</v>
      </c>
      <c r="AH5187" s="2" t="s">
        <v>3365</v>
      </c>
      <c r="AI5187" s="2">
        <v>0.0</v>
      </c>
      <c r="AJ5187" s="96">
        <v>6.734870773133914E-7</v>
      </c>
      <c r="AK5187" s="96">
        <v>0.0</v>
      </c>
      <c r="AL5187" s="105"/>
      <c r="AM5187" s="2" t="s">
        <v>8242</v>
      </c>
    </row>
    <row r="5188">
      <c r="A5188" s="54">
        <v>46194.0</v>
      </c>
      <c r="B5188" s="54">
        <v>46195.0</v>
      </c>
      <c r="C5188" s="2" t="s">
        <v>1937</v>
      </c>
      <c r="D5188" s="2" t="s">
        <v>146</v>
      </c>
      <c r="E5188" s="2" t="s">
        <v>180</v>
      </c>
      <c r="F5188" s="53">
        <v>0.0</v>
      </c>
      <c r="G5188" s="53">
        <v>0.0</v>
      </c>
      <c r="H5188" s="53">
        <v>0.0</v>
      </c>
      <c r="I5188" s="53">
        <v>0.0</v>
      </c>
      <c r="J5188" s="53">
        <v>8.134509726252697E-4</v>
      </c>
      <c r="K5188" s="2" t="s">
        <v>3531</v>
      </c>
      <c r="L5188" s="53">
        <v>0.0</v>
      </c>
      <c r="M5188" s="2" t="s">
        <v>3369</v>
      </c>
      <c r="N5188" s="2" t="s">
        <v>3360</v>
      </c>
      <c r="O5188" s="55"/>
      <c r="AB5188" s="2" t="s">
        <v>164</v>
      </c>
      <c r="AC5188" s="2" t="s">
        <v>3361</v>
      </c>
      <c r="AD5188" s="2" t="s">
        <v>7973</v>
      </c>
      <c r="AE5188" s="2" t="s">
        <v>3363</v>
      </c>
      <c r="AF5188" s="93"/>
      <c r="AG5188" s="2" t="s">
        <v>3364</v>
      </c>
      <c r="AH5188" s="2" t="s">
        <v>3365</v>
      </c>
      <c r="AI5188" s="2">
        <v>0.0</v>
      </c>
      <c r="AJ5188" s="96">
        <v>6.617024848649972E-7</v>
      </c>
      <c r="AK5188" s="96">
        <v>0.0</v>
      </c>
      <c r="AL5188" s="105"/>
      <c r="AM5188" s="2" t="s">
        <v>8243</v>
      </c>
    </row>
    <row r="5189">
      <c r="A5189" s="54">
        <v>46195.0</v>
      </c>
      <c r="B5189" s="54">
        <v>46196.0</v>
      </c>
      <c r="C5189" s="2" t="s">
        <v>1937</v>
      </c>
      <c r="D5189" s="2" t="s">
        <v>146</v>
      </c>
      <c r="E5189" s="2" t="s">
        <v>208</v>
      </c>
      <c r="F5189" s="53">
        <v>0.0</v>
      </c>
      <c r="G5189" s="53">
        <v>0.0</v>
      </c>
      <c r="H5189" s="53">
        <v>0.0</v>
      </c>
      <c r="I5189" s="53">
        <v>0.0</v>
      </c>
      <c r="J5189" s="53">
        <v>8.063106982405389E-4</v>
      </c>
      <c r="K5189" s="2" t="s">
        <v>3531</v>
      </c>
      <c r="L5189" s="53">
        <v>0.0</v>
      </c>
      <c r="M5189" s="2" t="s">
        <v>3369</v>
      </c>
      <c r="N5189" s="2" t="s">
        <v>3360</v>
      </c>
      <c r="O5189" s="55"/>
      <c r="AB5189" s="2" t="s">
        <v>164</v>
      </c>
      <c r="AC5189" s="2" t="s">
        <v>3361</v>
      </c>
      <c r="AD5189" s="2" t="s">
        <v>7973</v>
      </c>
      <c r="AE5189" s="2" t="s">
        <v>3363</v>
      </c>
      <c r="AF5189" s="93"/>
      <c r="AG5189" s="2" t="s">
        <v>3364</v>
      </c>
      <c r="AH5189" s="2" t="s">
        <v>3365</v>
      </c>
      <c r="AI5189" s="2">
        <v>0.0</v>
      </c>
      <c r="AJ5189" s="96">
        <v>6.501369420971455E-7</v>
      </c>
      <c r="AK5189" s="96">
        <v>0.0</v>
      </c>
      <c r="AL5189" s="105"/>
      <c r="AM5189" s="2" t="s">
        <v>8244</v>
      </c>
    </row>
    <row r="5190">
      <c r="A5190" s="54">
        <v>46196.0</v>
      </c>
      <c r="B5190" s="54">
        <v>46197.0</v>
      </c>
      <c r="C5190" s="2" t="s">
        <v>1937</v>
      </c>
      <c r="D5190" s="2" t="s">
        <v>146</v>
      </c>
      <c r="E5190" s="2" t="s">
        <v>303</v>
      </c>
      <c r="F5190" s="53">
        <v>0.0</v>
      </c>
      <c r="G5190" s="53">
        <v>0.0</v>
      </c>
      <c r="H5190" s="53">
        <v>0.0</v>
      </c>
      <c r="I5190" s="53">
        <v>0.0</v>
      </c>
      <c r="J5190" s="53">
        <v>7.992409165197791E-4</v>
      </c>
      <c r="K5190" s="2" t="s">
        <v>3531</v>
      </c>
      <c r="L5190" s="53">
        <v>0.0</v>
      </c>
      <c r="M5190" s="2" t="s">
        <v>3369</v>
      </c>
      <c r="N5190" s="2" t="s">
        <v>3360</v>
      </c>
      <c r="O5190" s="55"/>
      <c r="AB5190" s="2" t="s">
        <v>164</v>
      </c>
      <c r="AC5190" s="2" t="s">
        <v>3361</v>
      </c>
      <c r="AD5190" s="2" t="s">
        <v>7973</v>
      </c>
      <c r="AE5190" s="2" t="s">
        <v>3363</v>
      </c>
      <c r="AF5190" s="93"/>
      <c r="AG5190" s="2" t="s">
        <v>3364</v>
      </c>
      <c r="AH5190" s="2" t="s">
        <v>3365</v>
      </c>
      <c r="AI5190" s="2">
        <v>0.0</v>
      </c>
      <c r="AJ5190" s="96">
        <v>6.387860426393766E-7</v>
      </c>
      <c r="AK5190" s="96">
        <v>0.0</v>
      </c>
      <c r="AL5190" s="105"/>
      <c r="AM5190" s="2" t="s">
        <v>8245</v>
      </c>
    </row>
    <row r="5191">
      <c r="A5191" s="54">
        <v>46197.0</v>
      </c>
      <c r="B5191" s="54">
        <v>46198.0</v>
      </c>
      <c r="C5191" s="2" t="s">
        <v>1937</v>
      </c>
      <c r="D5191" s="2" t="s">
        <v>146</v>
      </c>
      <c r="E5191" s="2" t="s">
        <v>148</v>
      </c>
      <c r="F5191" s="53">
        <v>0.0</v>
      </c>
      <c r="G5191" s="53">
        <v>0.0</v>
      </c>
      <c r="H5191" s="53">
        <v>0.0</v>
      </c>
      <c r="I5191" s="53">
        <v>0.0</v>
      </c>
      <c r="J5191" s="53">
        <v>7.922407952659609E-4</v>
      </c>
      <c r="K5191" s="2" t="s">
        <v>3531</v>
      </c>
      <c r="L5191" s="53">
        <v>0.0</v>
      </c>
      <c r="M5191" s="2" t="s">
        <v>3369</v>
      </c>
      <c r="N5191" s="2" t="s">
        <v>3360</v>
      </c>
      <c r="O5191" s="55"/>
      <c r="AB5191" s="2" t="s">
        <v>164</v>
      </c>
      <c r="AC5191" s="2" t="s">
        <v>3361</v>
      </c>
      <c r="AD5191" s="2" t="s">
        <v>7973</v>
      </c>
      <c r="AE5191" s="2" t="s">
        <v>3363</v>
      </c>
      <c r="AF5191" s="93"/>
      <c r="AG5191" s="2" t="s">
        <v>3364</v>
      </c>
      <c r="AH5191" s="2" t="s">
        <v>3365</v>
      </c>
      <c r="AI5191" s="2">
        <v>0.0</v>
      </c>
      <c r="AJ5191" s="96">
        <v>6.276454776836421E-7</v>
      </c>
      <c r="AK5191" s="96">
        <v>0.0</v>
      </c>
      <c r="AL5191" s="105"/>
      <c r="AM5191" s="2" t="s">
        <v>8246</v>
      </c>
    </row>
    <row r="5192">
      <c r="A5192" s="54">
        <v>46198.0</v>
      </c>
      <c r="B5192" s="54">
        <v>46199.0</v>
      </c>
      <c r="C5192" s="2" t="s">
        <v>1937</v>
      </c>
      <c r="D5192" s="2" t="s">
        <v>146</v>
      </c>
      <c r="E5192" s="2" t="s">
        <v>196</v>
      </c>
      <c r="F5192" s="53">
        <v>0.0</v>
      </c>
      <c r="G5192" s="53">
        <v>0.0</v>
      </c>
      <c r="H5192" s="53">
        <v>0.0</v>
      </c>
      <c r="I5192" s="53">
        <v>0.02631578947368421</v>
      </c>
      <c r="J5192" s="53">
        <v>0.00644923385442334</v>
      </c>
      <c r="K5192" s="2" t="s">
        <v>3531</v>
      </c>
      <c r="L5192" s="53">
        <v>0.0</v>
      </c>
      <c r="M5192" s="2" t="s">
        <v>3369</v>
      </c>
      <c r="N5192" s="2" t="s">
        <v>3360</v>
      </c>
      <c r="O5192" s="55"/>
      <c r="AB5192" s="2" t="s">
        <v>164</v>
      </c>
      <c r="AC5192" s="2" t="s">
        <v>3361</v>
      </c>
      <c r="AD5192" s="2" t="s">
        <v>7973</v>
      </c>
      <c r="AE5192" s="2" t="s">
        <v>3363</v>
      </c>
      <c r="AF5192" s="93"/>
      <c r="AG5192" s="2" t="s">
        <v>3364</v>
      </c>
      <c r="AH5192" s="2" t="s">
        <v>3365</v>
      </c>
      <c r="AI5192" s="2">
        <v>0.0</v>
      </c>
      <c r="AJ5192" s="96">
        <v>4.1592617309040125E-5</v>
      </c>
      <c r="AK5192" s="96">
        <v>6.925207756232686E-4</v>
      </c>
      <c r="AL5192" s="105"/>
      <c r="AM5192" s="2" t="s">
        <v>8247</v>
      </c>
    </row>
    <row r="5193">
      <c r="A5193" s="54">
        <v>46199.0</v>
      </c>
      <c r="B5193" s="54">
        <v>46200.0</v>
      </c>
      <c r="C5193" s="2" t="s">
        <v>1937</v>
      </c>
      <c r="D5193" s="2" t="s">
        <v>146</v>
      </c>
      <c r="E5193" s="2" t="s">
        <v>288</v>
      </c>
      <c r="F5193" s="53">
        <v>0.0</v>
      </c>
      <c r="G5193" s="53">
        <v>0.0</v>
      </c>
      <c r="H5193" s="53">
        <v>0.0</v>
      </c>
      <c r="I5193" s="53">
        <v>0.0</v>
      </c>
      <c r="J5193" s="53">
        <v>7.784462662872188E-4</v>
      </c>
      <c r="K5193" s="2" t="s">
        <v>3531</v>
      </c>
      <c r="L5193" s="53">
        <v>0.0</v>
      </c>
      <c r="M5193" s="2" t="s">
        <v>3369</v>
      </c>
      <c r="N5193" s="2" t="s">
        <v>3360</v>
      </c>
      <c r="O5193" s="55"/>
      <c r="AB5193" s="2" t="s">
        <v>164</v>
      </c>
      <c r="AC5193" s="2" t="s">
        <v>3361</v>
      </c>
      <c r="AD5193" s="2" t="s">
        <v>7973</v>
      </c>
      <c r="AE5193" s="2" t="s">
        <v>3363</v>
      </c>
      <c r="AF5193" s="93"/>
      <c r="AG5193" s="2" t="s">
        <v>3364</v>
      </c>
      <c r="AH5193" s="2" t="s">
        <v>3365</v>
      </c>
      <c r="AI5193" s="2">
        <v>0.0</v>
      </c>
      <c r="AJ5193" s="96">
        <v>6.059785894965115E-7</v>
      </c>
      <c r="AK5193" s="96">
        <v>0.0</v>
      </c>
      <c r="AL5193" s="105"/>
      <c r="AM5193" s="2" t="s">
        <v>8248</v>
      </c>
    </row>
    <row r="5194">
      <c r="A5194" s="54">
        <v>46200.0</v>
      </c>
      <c r="B5194" s="54">
        <v>46201.0</v>
      </c>
      <c r="C5194" s="2" t="s">
        <v>1937</v>
      </c>
      <c r="D5194" s="2" t="s">
        <v>146</v>
      </c>
      <c r="E5194" s="2" t="s">
        <v>256</v>
      </c>
      <c r="F5194" s="53">
        <v>0.0</v>
      </c>
      <c r="G5194" s="53">
        <v>0.0</v>
      </c>
      <c r="H5194" s="53">
        <v>0.0</v>
      </c>
      <c r="I5194" s="53">
        <v>0.0</v>
      </c>
      <c r="J5194" s="53">
        <v>7.716502544212224E-4</v>
      </c>
      <c r="K5194" s="2" t="s">
        <v>3531</v>
      </c>
      <c r="L5194" s="53">
        <v>0.0</v>
      </c>
      <c r="M5194" s="2" t="s">
        <v>3369</v>
      </c>
      <c r="N5194" s="2" t="s">
        <v>3360</v>
      </c>
      <c r="O5194" s="55"/>
      <c r="AB5194" s="2" t="s">
        <v>164</v>
      </c>
      <c r="AC5194" s="2" t="s">
        <v>3361</v>
      </c>
      <c r="AD5194" s="2" t="s">
        <v>7973</v>
      </c>
      <c r="AE5194" s="2" t="s">
        <v>3363</v>
      </c>
      <c r="AF5194" s="93"/>
      <c r="AG5194" s="2" t="s">
        <v>3364</v>
      </c>
      <c r="AH5194" s="2" t="s">
        <v>3365</v>
      </c>
      <c r="AI5194" s="2">
        <v>0.0</v>
      </c>
      <c r="AJ5194" s="96">
        <v>5.954441151483373E-7</v>
      </c>
      <c r="AK5194" s="96">
        <v>0.0</v>
      </c>
      <c r="AL5194" s="105"/>
      <c r="AM5194" s="2" t="s">
        <v>8249</v>
      </c>
    </row>
    <row r="5195">
      <c r="A5195" s="54">
        <v>46201.0</v>
      </c>
      <c r="B5195" s="54">
        <v>46202.0</v>
      </c>
      <c r="C5195" s="2" t="s">
        <v>1937</v>
      </c>
      <c r="D5195" s="2" t="s">
        <v>146</v>
      </c>
      <c r="E5195" s="2" t="s">
        <v>180</v>
      </c>
      <c r="F5195" s="53">
        <v>0.0</v>
      </c>
      <c r="G5195" s="53">
        <v>0.0</v>
      </c>
      <c r="H5195" s="53">
        <v>0.0</v>
      </c>
      <c r="I5195" s="53">
        <v>0.0</v>
      </c>
      <c r="J5195" s="53">
        <v>7.649206943091312E-4</v>
      </c>
      <c r="K5195" s="2" t="s">
        <v>3531</v>
      </c>
      <c r="L5195" s="53">
        <v>0.0</v>
      </c>
      <c r="M5195" s="2" t="s">
        <v>3369</v>
      </c>
      <c r="N5195" s="2" t="s">
        <v>3360</v>
      </c>
      <c r="O5195" s="55"/>
      <c r="AB5195" s="2" t="s">
        <v>164</v>
      </c>
      <c r="AC5195" s="2" t="s">
        <v>3361</v>
      </c>
      <c r="AD5195" s="2" t="s">
        <v>7973</v>
      </c>
      <c r="AE5195" s="2" t="s">
        <v>3363</v>
      </c>
      <c r="AF5195" s="93"/>
      <c r="AG5195" s="2" t="s">
        <v>3364</v>
      </c>
      <c r="AH5195" s="2" t="s">
        <v>3365</v>
      </c>
      <c r="AI5195" s="2">
        <v>0.0</v>
      </c>
      <c r="AJ5195" s="96">
        <v>5.851036685823634E-7</v>
      </c>
      <c r="AK5195" s="96">
        <v>0.0</v>
      </c>
      <c r="AL5195" s="105"/>
      <c r="AM5195" s="2" t="s">
        <v>8250</v>
      </c>
    </row>
    <row r="5196">
      <c r="A5196" s="54">
        <v>46202.0</v>
      </c>
      <c r="B5196" s="54">
        <v>46203.0</v>
      </c>
      <c r="C5196" s="2" t="s">
        <v>1937</v>
      </c>
      <c r="D5196" s="2" t="s">
        <v>146</v>
      </c>
      <c r="E5196" s="2" t="s">
        <v>208</v>
      </c>
      <c r="F5196" s="53">
        <v>0.0</v>
      </c>
      <c r="G5196" s="53">
        <v>0.0</v>
      </c>
      <c r="H5196" s="53">
        <v>0.0</v>
      </c>
      <c r="I5196" s="53">
        <v>0.0</v>
      </c>
      <c r="J5196" s="53">
        <v>7.582568127139824E-4</v>
      </c>
      <c r="K5196" s="2" t="s">
        <v>3531</v>
      </c>
      <c r="L5196" s="53">
        <v>0.0</v>
      </c>
      <c r="M5196" s="2" t="s">
        <v>3369</v>
      </c>
      <c r="N5196" s="2" t="s">
        <v>3360</v>
      </c>
      <c r="O5196" s="55"/>
      <c r="AB5196" s="2" t="s">
        <v>164</v>
      </c>
      <c r="AC5196" s="2" t="s">
        <v>3361</v>
      </c>
      <c r="AD5196" s="2" t="s">
        <v>7973</v>
      </c>
      <c r="AE5196" s="2" t="s">
        <v>3363</v>
      </c>
      <c r="AF5196" s="93"/>
      <c r="AG5196" s="2" t="s">
        <v>3364</v>
      </c>
      <c r="AH5196" s="2" t="s">
        <v>3365</v>
      </c>
      <c r="AI5196" s="2">
        <v>0.0</v>
      </c>
      <c r="AJ5196" s="96">
        <v>5.749533940271673E-7</v>
      </c>
      <c r="AK5196" s="96">
        <v>0.0</v>
      </c>
      <c r="AL5196" s="105"/>
      <c r="AM5196" s="2" t="s">
        <v>8251</v>
      </c>
    </row>
    <row r="5197">
      <c r="A5197" s="54">
        <v>46203.0</v>
      </c>
      <c r="B5197" s="54">
        <v>46204.0</v>
      </c>
      <c r="C5197" s="2" t="s">
        <v>1937</v>
      </c>
      <c r="D5197" s="2" t="s">
        <v>146</v>
      </c>
      <c r="E5197" s="2" t="s">
        <v>303</v>
      </c>
      <c r="F5197" s="53">
        <v>0.0</v>
      </c>
      <c r="G5197" s="53">
        <v>0.0</v>
      </c>
      <c r="H5197" s="53">
        <v>0.0</v>
      </c>
      <c r="I5197" s="53">
        <v>0.0</v>
      </c>
      <c r="J5197" s="53">
        <v>7.516578475606241E-4</v>
      </c>
      <c r="K5197" s="2" t="s">
        <v>3531</v>
      </c>
      <c r="L5197" s="53">
        <v>0.0</v>
      </c>
      <c r="M5197" s="2" t="s">
        <v>3369</v>
      </c>
      <c r="N5197" s="2" t="s">
        <v>3360</v>
      </c>
      <c r="O5197" s="55"/>
      <c r="AB5197" s="2" t="s">
        <v>164</v>
      </c>
      <c r="AC5197" s="2" t="s">
        <v>3361</v>
      </c>
      <c r="AD5197" s="2" t="s">
        <v>7973</v>
      </c>
      <c r="AE5197" s="2" t="s">
        <v>3363</v>
      </c>
      <c r="AF5197" s="93"/>
      <c r="AG5197" s="2" t="s">
        <v>3364</v>
      </c>
      <c r="AH5197" s="2" t="s">
        <v>3365</v>
      </c>
      <c r="AI5197" s="2">
        <v>0.0</v>
      </c>
      <c r="AJ5197" s="96">
        <v>5.649895197994704E-7</v>
      </c>
      <c r="AK5197" s="96">
        <v>0.0</v>
      </c>
      <c r="AL5197" s="105"/>
      <c r="AM5197" s="2" t="s">
        <v>8252</v>
      </c>
    </row>
    <row r="5198">
      <c r="A5198" s="54">
        <v>46204.0</v>
      </c>
      <c r="B5198" s="54">
        <v>46205.0</v>
      </c>
      <c r="C5198" s="2" t="s">
        <v>1937</v>
      </c>
      <c r="D5198" s="2" t="s">
        <v>146</v>
      </c>
      <c r="E5198" s="2" t="s">
        <v>148</v>
      </c>
      <c r="F5198" s="53">
        <v>0.0</v>
      </c>
      <c r="G5198" s="53">
        <v>0.0</v>
      </c>
      <c r="H5198" s="53">
        <v>0.0</v>
      </c>
      <c r="I5198" s="53">
        <v>0.0</v>
      </c>
      <c r="J5198" s="53">
        <v>7.45123047736175E-4</v>
      </c>
      <c r="K5198" s="2" t="s">
        <v>3531</v>
      </c>
      <c r="L5198" s="53">
        <v>0.0</v>
      </c>
      <c r="M5198" s="2" t="s">
        <v>3369</v>
      </c>
      <c r="N5198" s="2" t="s">
        <v>3360</v>
      </c>
      <c r="O5198" s="55"/>
      <c r="AB5198" s="2" t="s">
        <v>164</v>
      </c>
      <c r="AC5198" s="2" t="s">
        <v>3361</v>
      </c>
      <c r="AD5198" s="2" t="s">
        <v>7973</v>
      </c>
      <c r="AE5198" s="2" t="s">
        <v>3363</v>
      </c>
      <c r="AF5198" s="93"/>
      <c r="AG5198" s="2" t="s">
        <v>3364</v>
      </c>
      <c r="AH5198" s="2" t="s">
        <v>3365</v>
      </c>
      <c r="AI5198" s="2">
        <v>0.0</v>
      </c>
      <c r="AJ5198" s="96">
        <v>5.552083562676461E-7</v>
      </c>
      <c r="AK5198" s="96">
        <v>0.0</v>
      </c>
      <c r="AL5198" s="105"/>
      <c r="AM5198" s="2" t="s">
        <v>8253</v>
      </c>
    </row>
    <row r="5199">
      <c r="A5199" s="54">
        <v>46205.0</v>
      </c>
      <c r="B5199" s="54">
        <v>46206.0</v>
      </c>
      <c r="C5199" s="2" t="s">
        <v>1937</v>
      </c>
      <c r="D5199" s="2" t="s">
        <v>146</v>
      </c>
      <c r="E5199" s="2" t="s">
        <v>196</v>
      </c>
      <c r="F5199" s="53">
        <v>0.0</v>
      </c>
      <c r="G5199" s="53">
        <v>0.0</v>
      </c>
      <c r="H5199" s="53">
        <v>0.0</v>
      </c>
      <c r="I5199" s="53">
        <v>0.02564102564102564</v>
      </c>
      <c r="J5199" s="53">
        <v>0.006063949064784698</v>
      </c>
      <c r="K5199" s="2" t="s">
        <v>3531</v>
      </c>
      <c r="L5199" s="53">
        <v>0.0</v>
      </c>
      <c r="M5199" s="2" t="s">
        <v>3369</v>
      </c>
      <c r="N5199" s="2" t="s">
        <v>3360</v>
      </c>
      <c r="O5199" s="55"/>
      <c r="AB5199" s="2" t="s">
        <v>164</v>
      </c>
      <c r="AC5199" s="2" t="s">
        <v>3361</v>
      </c>
      <c r="AD5199" s="2" t="s">
        <v>7973</v>
      </c>
      <c r="AE5199" s="2" t="s">
        <v>3363</v>
      </c>
      <c r="AF5199" s="93"/>
      <c r="AG5199" s="2" t="s">
        <v>3364</v>
      </c>
      <c r="AH5199" s="2" t="s">
        <v>3365</v>
      </c>
      <c r="AI5199" s="2">
        <v>0.0</v>
      </c>
      <c r="AJ5199" s="96">
        <v>3.677147826030322E-5</v>
      </c>
      <c r="AK5199" s="96">
        <v>6.574621959237343E-4</v>
      </c>
      <c r="AL5199" s="105"/>
      <c r="AM5199" s="2" t="s">
        <v>8254</v>
      </c>
    </row>
    <row r="5200">
      <c r="A5200" s="54">
        <v>46206.0</v>
      </c>
      <c r="B5200" s="54">
        <v>46207.0</v>
      </c>
      <c r="C5200" s="2" t="s">
        <v>1937</v>
      </c>
      <c r="D5200" s="2" t="s">
        <v>146</v>
      </c>
      <c r="E5200" s="2" t="s">
        <v>288</v>
      </c>
      <c r="F5200" s="53">
        <v>0.0</v>
      </c>
      <c r="G5200" s="53">
        <v>0.0</v>
      </c>
      <c r="H5200" s="53">
        <v>0.0</v>
      </c>
      <c r="I5200" s="53">
        <v>0.0</v>
      </c>
      <c r="J5200" s="53">
        <v>7.322429932664814E-4</v>
      </c>
      <c r="K5200" s="2" t="s">
        <v>3531</v>
      </c>
      <c r="L5200" s="53">
        <v>0.0</v>
      </c>
      <c r="M5200" s="2" t="s">
        <v>3369</v>
      </c>
      <c r="N5200" s="2" t="s">
        <v>3360</v>
      </c>
      <c r="O5200" s="55"/>
      <c r="AB5200" s="2" t="s">
        <v>164</v>
      </c>
      <c r="AC5200" s="2" t="s">
        <v>3361</v>
      </c>
      <c r="AD5200" s="2" t="s">
        <v>7973</v>
      </c>
      <c r="AE5200" s="2" t="s">
        <v>3363</v>
      </c>
      <c r="AF5200" s="93"/>
      <c r="AG5200" s="2" t="s">
        <v>3364</v>
      </c>
      <c r="AH5200" s="2" t="s">
        <v>3365</v>
      </c>
      <c r="AI5200" s="2">
        <v>0.0</v>
      </c>
      <c r="AJ5200" s="96">
        <v>5.361798011878563E-7</v>
      </c>
      <c r="AK5200" s="96">
        <v>0.0</v>
      </c>
      <c r="AL5200" s="105"/>
      <c r="AM5200" s="2" t="s">
        <v>8255</v>
      </c>
    </row>
    <row r="5201">
      <c r="A5201" s="54">
        <v>46207.0</v>
      </c>
      <c r="B5201" s="54">
        <v>46208.0</v>
      </c>
      <c r="C5201" s="2" t="s">
        <v>1937</v>
      </c>
      <c r="D5201" s="2" t="s">
        <v>146</v>
      </c>
      <c r="E5201" s="2" t="s">
        <v>256</v>
      </c>
      <c r="F5201" s="53">
        <v>0.0</v>
      </c>
      <c r="G5201" s="53">
        <v>0.0</v>
      </c>
      <c r="H5201" s="53">
        <v>0.0</v>
      </c>
      <c r="I5201" s="53">
        <v>0.0</v>
      </c>
      <c r="J5201" s="53">
        <v>7.258962894703207E-4</v>
      </c>
      <c r="K5201" s="2" t="s">
        <v>3531</v>
      </c>
      <c r="L5201" s="53">
        <v>0.0</v>
      </c>
      <c r="M5201" s="2" t="s">
        <v>3369</v>
      </c>
      <c r="N5201" s="2" t="s">
        <v>3360</v>
      </c>
      <c r="O5201" s="55"/>
      <c r="AB5201" s="2" t="s">
        <v>164</v>
      </c>
      <c r="AC5201" s="2" t="s">
        <v>3361</v>
      </c>
      <c r="AD5201" s="2" t="s">
        <v>7973</v>
      </c>
      <c r="AE5201" s="2" t="s">
        <v>3363</v>
      </c>
      <c r="AF5201" s="93"/>
      <c r="AG5201" s="2" t="s">
        <v>3364</v>
      </c>
      <c r="AH5201" s="2" t="s">
        <v>3365</v>
      </c>
      <c r="AI5201" s="2">
        <v>0.0</v>
      </c>
      <c r="AJ5201" s="96">
        <v>5.269254230667796E-7</v>
      </c>
      <c r="AK5201" s="96">
        <v>0.0</v>
      </c>
      <c r="AL5201" s="105"/>
      <c r="AM5201" s="2" t="s">
        <v>8256</v>
      </c>
    </row>
    <row r="5202">
      <c r="A5202" s="54">
        <v>46208.0</v>
      </c>
      <c r="B5202" s="54">
        <v>46209.0</v>
      </c>
      <c r="C5202" s="2" t="s">
        <v>1937</v>
      </c>
      <c r="D5202" s="2" t="s">
        <v>146</v>
      </c>
      <c r="E5202" s="2" t="s">
        <v>180</v>
      </c>
      <c r="F5202" s="53">
        <v>0.0</v>
      </c>
      <c r="G5202" s="53">
        <v>0.0</v>
      </c>
      <c r="H5202" s="53">
        <v>0.0</v>
      </c>
      <c r="I5202" s="53">
        <v>0.0</v>
      </c>
      <c r="J5202" s="53">
        <v>7.19610852331206E-4</v>
      </c>
      <c r="K5202" s="2" t="s">
        <v>3531</v>
      </c>
      <c r="L5202" s="53">
        <v>0.0</v>
      </c>
      <c r="M5202" s="2" t="s">
        <v>3369</v>
      </c>
      <c r="N5202" s="2" t="s">
        <v>3360</v>
      </c>
      <c r="O5202" s="55"/>
      <c r="AB5202" s="2" t="s">
        <v>164</v>
      </c>
      <c r="AC5202" s="2" t="s">
        <v>3361</v>
      </c>
      <c r="AD5202" s="2" t="s">
        <v>7973</v>
      </c>
      <c r="AE5202" s="2" t="s">
        <v>3363</v>
      </c>
      <c r="AF5202" s="93"/>
      <c r="AG5202" s="2" t="s">
        <v>3364</v>
      </c>
      <c r="AH5202" s="2" t="s">
        <v>3365</v>
      </c>
      <c r="AI5202" s="2">
        <v>0.0</v>
      </c>
      <c r="AJ5202" s="96">
        <v>5.178397787928448E-7</v>
      </c>
      <c r="AK5202" s="96">
        <v>0.0</v>
      </c>
      <c r="AL5202" s="105"/>
      <c r="AM5202" s="2" t="s">
        <v>8257</v>
      </c>
    </row>
    <row r="5203">
      <c r="A5203" s="54">
        <v>46209.0</v>
      </c>
      <c r="B5203" s="54">
        <v>46210.0</v>
      </c>
      <c r="C5203" s="2" t="s">
        <v>1937</v>
      </c>
      <c r="D5203" s="2" t="s">
        <v>146</v>
      </c>
      <c r="E5203" s="2" t="s">
        <v>208</v>
      </c>
      <c r="F5203" s="53">
        <v>0.0</v>
      </c>
      <c r="G5203" s="53">
        <v>0.0</v>
      </c>
      <c r="H5203" s="53">
        <v>0.0</v>
      </c>
      <c r="I5203" s="53">
        <v>0.0</v>
      </c>
      <c r="J5203" s="53">
        <v>7.133859827008085E-4</v>
      </c>
      <c r="K5203" s="2" t="s">
        <v>3531</v>
      </c>
      <c r="L5203" s="53">
        <v>0.0</v>
      </c>
      <c r="M5203" s="2" t="s">
        <v>3369</v>
      </c>
      <c r="N5203" s="2" t="s">
        <v>3360</v>
      </c>
      <c r="O5203" s="55"/>
      <c r="AB5203" s="2" t="s">
        <v>164</v>
      </c>
      <c r="AC5203" s="2" t="s">
        <v>3361</v>
      </c>
      <c r="AD5203" s="2" t="s">
        <v>7973</v>
      </c>
      <c r="AE5203" s="2" t="s">
        <v>3363</v>
      </c>
      <c r="AF5203" s="93"/>
      <c r="AG5203" s="2" t="s">
        <v>3364</v>
      </c>
      <c r="AH5203" s="2" t="s">
        <v>3365</v>
      </c>
      <c r="AI5203" s="2">
        <v>0.0</v>
      </c>
      <c r="AJ5203" s="96">
        <v>5.089195603139982E-7</v>
      </c>
      <c r="AK5203" s="96">
        <v>0.0</v>
      </c>
      <c r="AL5203" s="105"/>
      <c r="AM5203" s="2" t="s">
        <v>8258</v>
      </c>
    </row>
    <row r="5204">
      <c r="A5204" s="54">
        <v>46210.0</v>
      </c>
      <c r="B5204" s="54">
        <v>46211.0</v>
      </c>
      <c r="C5204" s="2" t="s">
        <v>1937</v>
      </c>
      <c r="D5204" s="2" t="s">
        <v>146</v>
      </c>
      <c r="E5204" s="2" t="s">
        <v>303</v>
      </c>
      <c r="F5204" s="53">
        <v>0.0</v>
      </c>
      <c r="G5204" s="53">
        <v>0.0</v>
      </c>
      <c r="H5204" s="53">
        <v>0.0</v>
      </c>
      <c r="I5204" s="53">
        <v>0.0</v>
      </c>
      <c r="J5204" s="53">
        <v>7.072209912821789E-4</v>
      </c>
      <c r="K5204" s="2" t="s">
        <v>3531</v>
      </c>
      <c r="L5204" s="53">
        <v>0.0</v>
      </c>
      <c r="M5204" s="2" t="s">
        <v>3369</v>
      </c>
      <c r="N5204" s="2" t="s">
        <v>3360</v>
      </c>
      <c r="O5204" s="55"/>
      <c r="AB5204" s="2" t="s">
        <v>164</v>
      </c>
      <c r="AC5204" s="2" t="s">
        <v>3361</v>
      </c>
      <c r="AD5204" s="2" t="s">
        <v>7973</v>
      </c>
      <c r="AE5204" s="2" t="s">
        <v>3363</v>
      </c>
      <c r="AF5204" s="93"/>
      <c r="AG5204" s="2" t="s">
        <v>3364</v>
      </c>
      <c r="AH5204" s="2" t="s">
        <v>3365</v>
      </c>
      <c r="AI5204" s="2">
        <v>0.0</v>
      </c>
      <c r="AJ5204" s="96">
        <v>5.001615305101477E-7</v>
      </c>
      <c r="AK5204" s="96">
        <v>0.0</v>
      </c>
      <c r="AL5204" s="105"/>
      <c r="AM5204" s="2" t="s">
        <v>8259</v>
      </c>
    </row>
    <row r="5205">
      <c r="A5205" s="54">
        <v>46211.0</v>
      </c>
      <c r="B5205" s="54">
        <v>46212.0</v>
      </c>
      <c r="C5205" s="2" t="s">
        <v>1937</v>
      </c>
      <c r="D5205" s="2" t="s">
        <v>146</v>
      </c>
      <c r="E5205" s="2" t="s">
        <v>148</v>
      </c>
      <c r="F5205" s="53">
        <v>0.0</v>
      </c>
      <c r="G5205" s="53">
        <v>0.0</v>
      </c>
      <c r="H5205" s="53">
        <v>0.0</v>
      </c>
      <c r="I5205" s="53">
        <v>0.0</v>
      </c>
      <c r="J5205" s="53">
        <v>7.011151984580576E-4</v>
      </c>
      <c r="K5205" s="2" t="s">
        <v>3531</v>
      </c>
      <c r="L5205" s="53">
        <v>0.0</v>
      </c>
      <c r="M5205" s="2" t="s">
        <v>3369</v>
      </c>
      <c r="N5205" s="2" t="s">
        <v>3360</v>
      </c>
      <c r="O5205" s="55"/>
      <c r="AB5205" s="2" t="s">
        <v>164</v>
      </c>
      <c r="AC5205" s="2" t="s">
        <v>3361</v>
      </c>
      <c r="AD5205" s="2" t="s">
        <v>7973</v>
      </c>
      <c r="AE5205" s="2" t="s">
        <v>3363</v>
      </c>
      <c r="AF5205" s="93"/>
      <c r="AG5205" s="2" t="s">
        <v>3364</v>
      </c>
      <c r="AH5205" s="2" t="s">
        <v>3365</v>
      </c>
      <c r="AI5205" s="2">
        <v>0.0</v>
      </c>
      <c r="AJ5205" s="96">
        <v>4.915625215088815E-7</v>
      </c>
      <c r="AK5205" s="96">
        <v>0.0</v>
      </c>
      <c r="AL5205" s="105"/>
      <c r="AM5205" s="2" t="s">
        <v>8260</v>
      </c>
    </row>
    <row r="5206">
      <c r="A5206" s="54">
        <v>46212.0</v>
      </c>
      <c r="B5206" s="54">
        <v>46213.0</v>
      </c>
      <c r="C5206" s="2" t="s">
        <v>1937</v>
      </c>
      <c r="D5206" s="2" t="s">
        <v>146</v>
      </c>
      <c r="E5206" s="2" t="s">
        <v>196</v>
      </c>
      <c r="F5206" s="53">
        <v>0.0</v>
      </c>
      <c r="G5206" s="53">
        <v>0.0</v>
      </c>
      <c r="H5206" s="53">
        <v>0.0</v>
      </c>
      <c r="I5206" s="53">
        <v>0.025</v>
      </c>
      <c r="J5206" s="53">
        <v>0.005704291911610429</v>
      </c>
      <c r="K5206" s="2" t="s">
        <v>3531</v>
      </c>
      <c r="L5206" s="53">
        <v>0.0</v>
      </c>
      <c r="M5206" s="2" t="s">
        <v>3369</v>
      </c>
      <c r="N5206" s="2" t="s">
        <v>3360</v>
      </c>
      <c r="O5206" s="55"/>
      <c r="AB5206" s="2" t="s">
        <v>164</v>
      </c>
      <c r="AC5206" s="2" t="s">
        <v>3361</v>
      </c>
      <c r="AD5206" s="2" t="s">
        <v>7973</v>
      </c>
      <c r="AE5206" s="2" t="s">
        <v>3363</v>
      </c>
      <c r="AF5206" s="93"/>
      <c r="AG5206" s="2" t="s">
        <v>3364</v>
      </c>
      <c r="AH5206" s="2" t="s">
        <v>3365</v>
      </c>
      <c r="AI5206" s="2">
        <v>0.0</v>
      </c>
      <c r="AJ5206" s="96">
        <v>3.2538946212864164E-5</v>
      </c>
      <c r="AK5206" s="96">
        <v>6.250000000000001E-4</v>
      </c>
      <c r="AL5206" s="105"/>
      <c r="AM5206" s="2" t="s">
        <v>8261</v>
      </c>
    </row>
    <row r="5207">
      <c r="A5207" s="54">
        <v>46213.0</v>
      </c>
      <c r="B5207" s="54">
        <v>46214.0</v>
      </c>
      <c r="C5207" s="2" t="s">
        <v>1937</v>
      </c>
      <c r="D5207" s="2" t="s">
        <v>146</v>
      </c>
      <c r="E5207" s="2" t="s">
        <v>288</v>
      </c>
      <c r="F5207" s="53">
        <v>0.0</v>
      </c>
      <c r="G5207" s="53">
        <v>0.0</v>
      </c>
      <c r="H5207" s="53">
        <v>0.0</v>
      </c>
      <c r="I5207" s="53">
        <v>0.0</v>
      </c>
      <c r="J5207" s="53">
        <v>6.890785375177052E-4</v>
      </c>
      <c r="K5207" s="2" t="s">
        <v>3531</v>
      </c>
      <c r="L5207" s="53">
        <v>0.0</v>
      </c>
      <c r="M5207" s="2" t="s">
        <v>3369</v>
      </c>
      <c r="N5207" s="2" t="s">
        <v>3360</v>
      </c>
      <c r="O5207" s="55"/>
      <c r="AB5207" s="2" t="s">
        <v>164</v>
      </c>
      <c r="AC5207" s="2" t="s">
        <v>3361</v>
      </c>
      <c r="AD5207" s="2" t="s">
        <v>7973</v>
      </c>
      <c r="AE5207" s="2" t="s">
        <v>3363</v>
      </c>
      <c r="AF5207" s="93"/>
      <c r="AG5207" s="2" t="s">
        <v>3364</v>
      </c>
      <c r="AH5207" s="2" t="s">
        <v>3365</v>
      </c>
      <c r="AI5207" s="2">
        <v>0.0</v>
      </c>
      <c r="AJ5207" s="96">
        <v>4.748292308675395E-7</v>
      </c>
      <c r="AK5207" s="96">
        <v>0.0</v>
      </c>
      <c r="AL5207" s="105"/>
      <c r="AM5207" s="2" t="s">
        <v>8262</v>
      </c>
    </row>
    <row r="5208">
      <c r="A5208" s="54">
        <v>46214.0</v>
      </c>
      <c r="B5208" s="54">
        <v>46215.0</v>
      </c>
      <c r="C5208" s="2" t="s">
        <v>1937</v>
      </c>
      <c r="D5208" s="2" t="s">
        <v>146</v>
      </c>
      <c r="E5208" s="2" t="s">
        <v>256</v>
      </c>
      <c r="F5208" s="53">
        <v>0.0</v>
      </c>
      <c r="G5208" s="53">
        <v>0.0</v>
      </c>
      <c r="H5208" s="53">
        <v>0.0</v>
      </c>
      <c r="I5208" s="53">
        <v>0.0</v>
      </c>
      <c r="J5208" s="53">
        <v>6.831463570700299E-4</v>
      </c>
      <c r="K5208" s="2" t="s">
        <v>3531</v>
      </c>
      <c r="L5208" s="53">
        <v>0.0</v>
      </c>
      <c r="M5208" s="2" t="s">
        <v>3369</v>
      </c>
      <c r="N5208" s="2" t="s">
        <v>3360</v>
      </c>
      <c r="O5208" s="55"/>
      <c r="AB5208" s="2" t="s">
        <v>164</v>
      </c>
      <c r="AC5208" s="2" t="s">
        <v>3361</v>
      </c>
      <c r="AD5208" s="2" t="s">
        <v>7973</v>
      </c>
      <c r="AE5208" s="2" t="s">
        <v>3363</v>
      </c>
      <c r="AF5208" s="93"/>
      <c r="AG5208" s="2" t="s">
        <v>3364</v>
      </c>
      <c r="AH5208" s="2" t="s">
        <v>3365</v>
      </c>
      <c r="AI5208" s="2">
        <v>0.0</v>
      </c>
      <c r="AJ5208" s="96">
        <v>4.6668894517805283E-7</v>
      </c>
      <c r="AK5208" s="96">
        <v>0.0</v>
      </c>
      <c r="AL5208" s="105"/>
      <c r="AM5208" s="2" t="s">
        <v>8263</v>
      </c>
    </row>
    <row r="5209">
      <c r="A5209" s="54">
        <v>46215.0</v>
      </c>
      <c r="B5209" s="54">
        <v>46216.0</v>
      </c>
      <c r="C5209" s="2" t="s">
        <v>1937</v>
      </c>
      <c r="D5209" s="2" t="s">
        <v>146</v>
      </c>
      <c r="E5209" s="2" t="s">
        <v>180</v>
      </c>
      <c r="F5209" s="53">
        <v>0.0</v>
      </c>
      <c r="G5209" s="53">
        <v>0.0</v>
      </c>
      <c r="H5209" s="53">
        <v>0.0</v>
      </c>
      <c r="I5209" s="53">
        <v>0.0</v>
      </c>
      <c r="J5209" s="53">
        <v>6.772707502349924E-4</v>
      </c>
      <c r="K5209" s="2" t="s">
        <v>3531</v>
      </c>
      <c r="L5209" s="53">
        <v>0.0</v>
      </c>
      <c r="M5209" s="2" t="s">
        <v>3369</v>
      </c>
      <c r="N5209" s="2" t="s">
        <v>3360</v>
      </c>
      <c r="O5209" s="55"/>
      <c r="AB5209" s="2" t="s">
        <v>164</v>
      </c>
      <c r="AC5209" s="2" t="s">
        <v>3361</v>
      </c>
      <c r="AD5209" s="2" t="s">
        <v>7973</v>
      </c>
      <c r="AE5209" s="2" t="s">
        <v>3363</v>
      </c>
      <c r="AF5209" s="93"/>
      <c r="AG5209" s="2" t="s">
        <v>3364</v>
      </c>
      <c r="AH5209" s="2" t="s">
        <v>3365</v>
      </c>
      <c r="AI5209" s="2">
        <v>0.0</v>
      </c>
      <c r="AJ5209" s="96">
        <v>4.5869566912386947E-7</v>
      </c>
      <c r="AK5209" s="96">
        <v>0.0</v>
      </c>
      <c r="AL5209" s="105"/>
      <c r="AM5209" s="2" t="s">
        <v>8264</v>
      </c>
    </row>
    <row r="5210">
      <c r="A5210" s="54">
        <v>46216.0</v>
      </c>
      <c r="B5210" s="54">
        <v>46217.0</v>
      </c>
      <c r="C5210" s="2" t="s">
        <v>1937</v>
      </c>
      <c r="D5210" s="2" t="s">
        <v>146</v>
      </c>
      <c r="E5210" s="2" t="s">
        <v>208</v>
      </c>
      <c r="F5210" s="53">
        <v>0.0</v>
      </c>
      <c r="G5210" s="53">
        <v>0.0</v>
      </c>
      <c r="H5210" s="53">
        <v>0.0</v>
      </c>
      <c r="I5210" s="53">
        <v>0.0</v>
      </c>
      <c r="J5210" s="53">
        <v>6.714510833412993E-4</v>
      </c>
      <c r="K5210" s="2" t="s">
        <v>3531</v>
      </c>
      <c r="L5210" s="53">
        <v>0.0</v>
      </c>
      <c r="M5210" s="2" t="s">
        <v>3369</v>
      </c>
      <c r="N5210" s="2" t="s">
        <v>3360</v>
      </c>
      <c r="O5210" s="55"/>
      <c r="AB5210" s="2" t="s">
        <v>164</v>
      </c>
      <c r="AC5210" s="2" t="s">
        <v>3361</v>
      </c>
      <c r="AD5210" s="2" t="s">
        <v>7973</v>
      </c>
      <c r="AE5210" s="2" t="s">
        <v>3363</v>
      </c>
      <c r="AF5210" s="93"/>
      <c r="AG5210" s="2" t="s">
        <v>3364</v>
      </c>
      <c r="AH5210" s="2" t="s">
        <v>3365</v>
      </c>
      <c r="AI5210" s="2">
        <v>0.0</v>
      </c>
      <c r="AJ5210" s="96">
        <v>4.5084655732020455E-7</v>
      </c>
      <c r="AK5210" s="96">
        <v>0.0</v>
      </c>
      <c r="AL5210" s="105"/>
      <c r="AM5210" s="2" t="s">
        <v>8265</v>
      </c>
    </row>
    <row r="5211">
      <c r="A5211" s="54">
        <v>46217.0</v>
      </c>
      <c r="B5211" s="54">
        <v>46218.0</v>
      </c>
      <c r="C5211" s="2" t="s">
        <v>1937</v>
      </c>
      <c r="D5211" s="2" t="s">
        <v>146</v>
      </c>
      <c r="E5211" s="2" t="s">
        <v>303</v>
      </c>
      <c r="F5211" s="53">
        <v>0.0</v>
      </c>
      <c r="G5211" s="53">
        <v>0.0</v>
      </c>
      <c r="H5211" s="53">
        <v>0.0</v>
      </c>
      <c r="I5211" s="53">
        <v>0.0</v>
      </c>
      <c r="J5211" s="53">
        <v>6.656867314397484E-4</v>
      </c>
      <c r="K5211" s="2" t="s">
        <v>3531</v>
      </c>
      <c r="L5211" s="53">
        <v>0.0</v>
      </c>
      <c r="M5211" s="2" t="s">
        <v>3369</v>
      </c>
      <c r="N5211" s="2" t="s">
        <v>3360</v>
      </c>
      <c r="O5211" s="55"/>
      <c r="AB5211" s="2" t="s">
        <v>164</v>
      </c>
      <c r="AC5211" s="2" t="s">
        <v>3361</v>
      </c>
      <c r="AD5211" s="2" t="s">
        <v>7973</v>
      </c>
      <c r="AE5211" s="2" t="s">
        <v>3363</v>
      </c>
      <c r="AF5211" s="93"/>
      <c r="AG5211" s="2" t="s">
        <v>3364</v>
      </c>
      <c r="AH5211" s="2" t="s">
        <v>3365</v>
      </c>
      <c r="AI5211" s="2">
        <v>0.0</v>
      </c>
      <c r="AJ5211" s="96">
        <v>4.4313882441493566E-7</v>
      </c>
      <c r="AK5211" s="96">
        <v>0.0</v>
      </c>
      <c r="AL5211" s="105"/>
      <c r="AM5211" s="2" t="s">
        <v>8266</v>
      </c>
    </row>
    <row r="5212">
      <c r="A5212" s="54">
        <v>46218.0</v>
      </c>
      <c r="B5212" s="54">
        <v>46219.0</v>
      </c>
      <c r="C5212" s="2" t="s">
        <v>1937</v>
      </c>
      <c r="D5212" s="2" t="s">
        <v>146</v>
      </c>
      <c r="E5212" s="2" t="s">
        <v>148</v>
      </c>
      <c r="F5212" s="53">
        <v>0.0</v>
      </c>
      <c r="G5212" s="53">
        <v>0.0</v>
      </c>
      <c r="H5212" s="53">
        <v>0.0</v>
      </c>
      <c r="I5212" s="53">
        <v>0.0</v>
      </c>
      <c r="J5212" s="53">
        <v>6.599770781549517E-4</v>
      </c>
      <c r="K5212" s="2" t="s">
        <v>3531</v>
      </c>
      <c r="L5212" s="53">
        <v>0.0</v>
      </c>
      <c r="M5212" s="2" t="s">
        <v>3369</v>
      </c>
      <c r="N5212" s="2" t="s">
        <v>3360</v>
      </c>
      <c r="O5212" s="55"/>
      <c r="AB5212" s="2" t="s">
        <v>164</v>
      </c>
      <c r="AC5212" s="2" t="s">
        <v>3361</v>
      </c>
      <c r="AD5212" s="2" t="s">
        <v>7973</v>
      </c>
      <c r="AE5212" s="2" t="s">
        <v>3363</v>
      </c>
      <c r="AF5212" s="93"/>
      <c r="AG5212" s="2" t="s">
        <v>3364</v>
      </c>
      <c r="AH5212" s="2" t="s">
        <v>3365</v>
      </c>
      <c r="AI5212" s="2">
        <v>0.0</v>
      </c>
      <c r="AJ5212" s="96">
        <v>4.355697436899472E-7</v>
      </c>
      <c r="AK5212" s="96">
        <v>0.0</v>
      </c>
      <c r="AL5212" s="105"/>
      <c r="AM5212" s="2" t="s">
        <v>8267</v>
      </c>
    </row>
    <row r="5213">
      <c r="A5213" s="54">
        <v>46219.0</v>
      </c>
      <c r="B5213" s="54">
        <v>46220.0</v>
      </c>
      <c r="C5213" s="2" t="s">
        <v>1937</v>
      </c>
      <c r="D5213" s="2" t="s">
        <v>146</v>
      </c>
      <c r="E5213" s="2" t="s">
        <v>196</v>
      </c>
      <c r="F5213" s="53">
        <v>0.0</v>
      </c>
      <c r="G5213" s="53">
        <v>0.0</v>
      </c>
      <c r="H5213" s="53">
        <v>0.0</v>
      </c>
      <c r="I5213" s="53">
        <v>0.024390243902439025</v>
      </c>
      <c r="J5213" s="53">
        <v>0.00536826041867362</v>
      </c>
      <c r="K5213" s="2" t="s">
        <v>3531</v>
      </c>
      <c r="L5213" s="53">
        <v>0.0</v>
      </c>
      <c r="M5213" s="2" t="s">
        <v>3369</v>
      </c>
      <c r="N5213" s="2" t="s">
        <v>3360</v>
      </c>
      <c r="O5213" s="55"/>
      <c r="AB5213" s="2" t="s">
        <v>164</v>
      </c>
      <c r="AC5213" s="2" t="s">
        <v>3361</v>
      </c>
      <c r="AD5213" s="2" t="s">
        <v>7973</v>
      </c>
      <c r="AE5213" s="2" t="s">
        <v>3363</v>
      </c>
      <c r="AF5213" s="93"/>
      <c r="AG5213" s="2" t="s">
        <v>3364</v>
      </c>
      <c r="AH5213" s="2" t="s">
        <v>3365</v>
      </c>
      <c r="AI5213" s="2">
        <v>0.0</v>
      </c>
      <c r="AJ5213" s="96">
        <v>2.881821992269787E-5</v>
      </c>
      <c r="AK5213" s="96">
        <v>5.94883997620464E-4</v>
      </c>
      <c r="AL5213" s="105"/>
      <c r="AM5213" s="2" t="s">
        <v>8268</v>
      </c>
    </row>
    <row r="5214">
      <c r="A5214" s="54">
        <v>46220.0</v>
      </c>
      <c r="B5214" s="54">
        <v>46221.0</v>
      </c>
      <c r="C5214" s="2" t="s">
        <v>1937</v>
      </c>
      <c r="D5214" s="2" t="s">
        <v>146</v>
      </c>
      <c r="E5214" s="2" t="s">
        <v>288</v>
      </c>
      <c r="F5214" s="53">
        <v>0.0</v>
      </c>
      <c r="G5214" s="53">
        <v>0.0</v>
      </c>
      <c r="H5214" s="53">
        <v>0.0</v>
      </c>
      <c r="I5214" s="53">
        <v>0.0</v>
      </c>
      <c r="J5214" s="53">
        <v>6.487194439346359E-4</v>
      </c>
      <c r="K5214" s="2" t="s">
        <v>3531</v>
      </c>
      <c r="L5214" s="53">
        <v>0.0</v>
      </c>
      <c r="M5214" s="2" t="s">
        <v>3369</v>
      </c>
      <c r="N5214" s="2" t="s">
        <v>3360</v>
      </c>
      <c r="O5214" s="55"/>
      <c r="AB5214" s="2" t="s">
        <v>164</v>
      </c>
      <c r="AC5214" s="2" t="s">
        <v>3361</v>
      </c>
      <c r="AD5214" s="2" t="s">
        <v>7973</v>
      </c>
      <c r="AE5214" s="2" t="s">
        <v>3363</v>
      </c>
      <c r="AF5214" s="93"/>
      <c r="AG5214" s="2" t="s">
        <v>3364</v>
      </c>
      <c r="AH5214" s="2" t="s">
        <v>3365</v>
      </c>
      <c r="AI5214" s="2">
        <v>0.0</v>
      </c>
      <c r="AJ5214" s="96">
        <v>4.2083691693886316E-7</v>
      </c>
      <c r="AK5214" s="96">
        <v>0.0</v>
      </c>
      <c r="AL5214" s="105"/>
      <c r="AM5214" s="2" t="s">
        <v>8269</v>
      </c>
    </row>
    <row r="5215">
      <c r="A5215" s="54">
        <v>46221.0</v>
      </c>
      <c r="B5215" s="54">
        <v>46222.0</v>
      </c>
      <c r="C5215" s="2" t="s">
        <v>1937</v>
      </c>
      <c r="D5215" s="2" t="s">
        <v>146</v>
      </c>
      <c r="E5215" s="2" t="s">
        <v>256</v>
      </c>
      <c r="F5215" s="53">
        <v>0.0</v>
      </c>
      <c r="G5215" s="53">
        <v>0.0</v>
      </c>
      <c r="H5215" s="53">
        <v>0.0</v>
      </c>
      <c r="I5215" s="53">
        <v>0.0</v>
      </c>
      <c r="J5215" s="53">
        <v>6.431702718249363E-4</v>
      </c>
      <c r="K5215" s="2" t="s">
        <v>3531</v>
      </c>
      <c r="L5215" s="53">
        <v>0.0</v>
      </c>
      <c r="M5215" s="2" t="s">
        <v>3369</v>
      </c>
      <c r="N5215" s="2" t="s">
        <v>3360</v>
      </c>
      <c r="O5215" s="55"/>
      <c r="AB5215" s="2" t="s">
        <v>164</v>
      </c>
      <c r="AC5215" s="2" t="s">
        <v>3361</v>
      </c>
      <c r="AD5215" s="2" t="s">
        <v>7973</v>
      </c>
      <c r="AE5215" s="2" t="s">
        <v>3363</v>
      </c>
      <c r="AF5215" s="93"/>
      <c r="AG5215" s="2" t="s">
        <v>3364</v>
      </c>
      <c r="AH5215" s="2" t="s">
        <v>3365</v>
      </c>
      <c r="AI5215" s="2">
        <v>0.0</v>
      </c>
      <c r="AJ5215" s="96">
        <v>4.136679985593625E-7</v>
      </c>
      <c r="AK5215" s="96">
        <v>0.0</v>
      </c>
      <c r="AL5215" s="105"/>
      <c r="AM5215" s="2" t="s">
        <v>8270</v>
      </c>
    </row>
    <row r="5216">
      <c r="A5216" s="54">
        <v>46222.0</v>
      </c>
      <c r="B5216" s="54">
        <v>46223.0</v>
      </c>
      <c r="C5216" s="2" t="s">
        <v>1937</v>
      </c>
      <c r="D5216" s="2" t="s">
        <v>146</v>
      </c>
      <c r="E5216" s="2" t="s">
        <v>180</v>
      </c>
      <c r="F5216" s="53">
        <v>0.0</v>
      </c>
      <c r="G5216" s="53">
        <v>0.0</v>
      </c>
      <c r="H5216" s="53">
        <v>0.0</v>
      </c>
      <c r="I5216" s="53">
        <v>0.0</v>
      </c>
      <c r="J5216" s="53">
        <v>6.376734157076537E-4</v>
      </c>
      <c r="K5216" s="2" t="s">
        <v>3531</v>
      </c>
      <c r="L5216" s="53">
        <v>0.0</v>
      </c>
      <c r="M5216" s="2" t="s">
        <v>3369</v>
      </c>
      <c r="N5216" s="2" t="s">
        <v>3360</v>
      </c>
      <c r="O5216" s="55"/>
      <c r="AB5216" s="2" t="s">
        <v>164</v>
      </c>
      <c r="AC5216" s="2" t="s">
        <v>3361</v>
      </c>
      <c r="AD5216" s="2" t="s">
        <v>7973</v>
      </c>
      <c r="AE5216" s="2" t="s">
        <v>3363</v>
      </c>
      <c r="AF5216" s="93"/>
      <c r="AG5216" s="2" t="s">
        <v>3364</v>
      </c>
      <c r="AH5216" s="2" t="s">
        <v>3365</v>
      </c>
      <c r="AI5216" s="2">
        <v>0.0</v>
      </c>
      <c r="AJ5216" s="96">
        <v>4.066273851002661E-7</v>
      </c>
      <c r="AK5216" s="96">
        <v>0.0</v>
      </c>
      <c r="AL5216" s="105"/>
      <c r="AM5216" s="2" t="s">
        <v>8271</v>
      </c>
    </row>
    <row r="5217">
      <c r="A5217" s="54">
        <v>46223.0</v>
      </c>
      <c r="B5217" s="54">
        <v>46224.0</v>
      </c>
      <c r="C5217" s="2" t="s">
        <v>1937</v>
      </c>
      <c r="D5217" s="2" t="s">
        <v>146</v>
      </c>
      <c r="E5217" s="2" t="s">
        <v>208</v>
      </c>
      <c r="F5217" s="53">
        <v>0.0</v>
      </c>
      <c r="G5217" s="53">
        <v>0.0</v>
      </c>
      <c r="H5217" s="53">
        <v>0.0</v>
      </c>
      <c r="I5217" s="53">
        <v>0.0</v>
      </c>
      <c r="J5217" s="53">
        <v>6.322282999559306E-4</v>
      </c>
      <c r="K5217" s="2" t="s">
        <v>3531</v>
      </c>
      <c r="L5217" s="53">
        <v>0.0</v>
      </c>
      <c r="M5217" s="2" t="s">
        <v>3369</v>
      </c>
      <c r="N5217" s="2" t="s">
        <v>3360</v>
      </c>
      <c r="O5217" s="55"/>
      <c r="AB5217" s="2" t="s">
        <v>164</v>
      </c>
      <c r="AC5217" s="2" t="s">
        <v>3361</v>
      </c>
      <c r="AD5217" s="2" t="s">
        <v>7973</v>
      </c>
      <c r="AE5217" s="2" t="s">
        <v>3363</v>
      </c>
      <c r="AF5217" s="93"/>
      <c r="AG5217" s="2" t="s">
        <v>3364</v>
      </c>
      <c r="AH5217" s="2" t="s">
        <v>3365</v>
      </c>
      <c r="AI5217" s="2">
        <v>0.0</v>
      </c>
      <c r="AJ5217" s="96">
        <v>3.9971262326516616E-7</v>
      </c>
      <c r="AK5217" s="96">
        <v>0.0</v>
      </c>
      <c r="AL5217" s="105"/>
      <c r="AM5217" s="2" t="s">
        <v>8272</v>
      </c>
    </row>
    <row r="5218">
      <c r="A5218" s="54">
        <v>46224.0</v>
      </c>
      <c r="B5218" s="54">
        <v>46225.0</v>
      </c>
      <c r="C5218" s="2" t="s">
        <v>1937</v>
      </c>
      <c r="D5218" s="2" t="s">
        <v>146</v>
      </c>
      <c r="E5218" s="2" t="s">
        <v>303</v>
      </c>
      <c r="F5218" s="53">
        <v>0.0</v>
      </c>
      <c r="G5218" s="53">
        <v>0.0</v>
      </c>
      <c r="H5218" s="53">
        <v>0.0</v>
      </c>
      <c r="I5218" s="53">
        <v>0.0</v>
      </c>
      <c r="J5218" s="53">
        <v>6.268343566882557E-4</v>
      </c>
      <c r="K5218" s="2" t="s">
        <v>3531</v>
      </c>
      <c r="L5218" s="53">
        <v>0.0</v>
      </c>
      <c r="M5218" s="2" t="s">
        <v>3369</v>
      </c>
      <c r="N5218" s="2" t="s">
        <v>3360</v>
      </c>
      <c r="O5218" s="55"/>
      <c r="AB5218" s="2" t="s">
        <v>164</v>
      </c>
      <c r="AC5218" s="2" t="s">
        <v>3361</v>
      </c>
      <c r="AD5218" s="2" t="s">
        <v>7973</v>
      </c>
      <c r="AE5218" s="2" t="s">
        <v>3363</v>
      </c>
      <c r="AF5218" s="93"/>
      <c r="AG5218" s="2" t="s">
        <v>3364</v>
      </c>
      <c r="AH5218" s="2" t="s">
        <v>3365</v>
      </c>
      <c r="AI5218" s="2">
        <v>0.0</v>
      </c>
      <c r="AJ5218" s="96">
        <v>3.9292131072477935E-7</v>
      </c>
      <c r="AK5218" s="96">
        <v>0.0</v>
      </c>
      <c r="AL5218" s="105"/>
      <c r="AM5218" s="2" t="s">
        <v>8273</v>
      </c>
    </row>
    <row r="5219">
      <c r="A5219" s="54">
        <v>46225.0</v>
      </c>
      <c r="B5219" s="54">
        <v>46226.0</v>
      </c>
      <c r="C5219" s="2" t="s">
        <v>1937</v>
      </c>
      <c r="D5219" s="2" t="s">
        <v>146</v>
      </c>
      <c r="E5219" s="2" t="s">
        <v>148</v>
      </c>
      <c r="F5219" s="53">
        <v>0.0</v>
      </c>
      <c r="G5219" s="53">
        <v>0.0</v>
      </c>
      <c r="H5219" s="53">
        <v>0.0</v>
      </c>
      <c r="I5219" s="53">
        <v>0.0</v>
      </c>
      <c r="J5219" s="53">
        <v>6.21491025639954E-4</v>
      </c>
      <c r="K5219" s="2" t="s">
        <v>3531</v>
      </c>
      <c r="L5219" s="53">
        <v>0.0</v>
      </c>
      <c r="M5219" s="2" t="s">
        <v>3369</v>
      </c>
      <c r="N5219" s="2" t="s">
        <v>3360</v>
      </c>
      <c r="O5219" s="55"/>
      <c r="AB5219" s="2" t="s">
        <v>164</v>
      </c>
      <c r="AC5219" s="2" t="s">
        <v>3361</v>
      </c>
      <c r="AD5219" s="2" t="s">
        <v>7973</v>
      </c>
      <c r="AE5219" s="2" t="s">
        <v>3363</v>
      </c>
      <c r="AF5219" s="93"/>
      <c r="AG5219" s="2" t="s">
        <v>3364</v>
      </c>
      <c r="AH5219" s="2" t="s">
        <v>3365</v>
      </c>
      <c r="AI5219" s="2">
        <v>0.0</v>
      </c>
      <c r="AJ5219" s="96">
        <v>3.862510949510019E-7</v>
      </c>
      <c r="AK5219" s="96">
        <v>0.0</v>
      </c>
      <c r="AL5219" s="105"/>
      <c r="AM5219" s="2" t="s">
        <v>8274</v>
      </c>
    </row>
    <row r="5220">
      <c r="A5220" s="54">
        <v>46226.0</v>
      </c>
      <c r="B5220" s="54">
        <v>46227.0</v>
      </c>
      <c r="C5220" s="2" t="s">
        <v>1937</v>
      </c>
      <c r="D5220" s="2" t="s">
        <v>146</v>
      </c>
      <c r="E5220" s="2" t="s">
        <v>196</v>
      </c>
      <c r="F5220" s="53">
        <v>0.0</v>
      </c>
      <c r="G5220" s="53">
        <v>0.0</v>
      </c>
      <c r="H5220" s="53">
        <v>0.0</v>
      </c>
      <c r="I5220" s="53">
        <v>0.023809523809523808</v>
      </c>
      <c r="J5220" s="53">
        <v>0.005054042872532253</v>
      </c>
      <c r="K5220" s="2" t="s">
        <v>3531</v>
      </c>
      <c r="L5220" s="53">
        <v>0.0</v>
      </c>
      <c r="M5220" s="2" t="s">
        <v>3369</v>
      </c>
      <c r="N5220" s="2" t="s">
        <v>3360</v>
      </c>
      <c r="O5220" s="55"/>
      <c r="AB5220" s="2" t="s">
        <v>164</v>
      </c>
      <c r="AC5220" s="2" t="s">
        <v>3361</v>
      </c>
      <c r="AD5220" s="2" t="s">
        <v>7973</v>
      </c>
      <c r="AE5220" s="2" t="s">
        <v>3363</v>
      </c>
      <c r="AF5220" s="93"/>
      <c r="AG5220" s="2" t="s">
        <v>3364</v>
      </c>
      <c r="AH5220" s="2" t="s">
        <v>3365</v>
      </c>
      <c r="AI5220" s="2">
        <v>0.0</v>
      </c>
      <c r="AJ5220" s="96">
        <v>2.5543349357394067E-5</v>
      </c>
      <c r="AK5220" s="96">
        <v>5.668934240362811E-4</v>
      </c>
      <c r="AL5220" s="105"/>
      <c r="AM5220" s="2" t="s">
        <v>8275</v>
      </c>
    </row>
    <row r="5221">
      <c r="A5221" s="54">
        <v>46227.0</v>
      </c>
      <c r="B5221" s="54">
        <v>46228.0</v>
      </c>
      <c r="C5221" s="2" t="s">
        <v>1937</v>
      </c>
      <c r="D5221" s="2" t="s">
        <v>146</v>
      </c>
      <c r="E5221" s="2" t="s">
        <v>288</v>
      </c>
      <c r="F5221" s="53">
        <v>0.0</v>
      </c>
      <c r="G5221" s="53">
        <v>0.0</v>
      </c>
      <c r="H5221" s="53">
        <v>0.0</v>
      </c>
      <c r="I5221" s="53">
        <v>0.0</v>
      </c>
      <c r="J5221" s="53">
        <v>6.109539964737745E-4</v>
      </c>
      <c r="K5221" s="2" t="s">
        <v>3531</v>
      </c>
      <c r="L5221" s="53">
        <v>0.0</v>
      </c>
      <c r="M5221" s="2" t="s">
        <v>3369</v>
      </c>
      <c r="N5221" s="2" t="s">
        <v>3360</v>
      </c>
      <c r="O5221" s="55"/>
      <c r="AB5221" s="2" t="s">
        <v>164</v>
      </c>
      <c r="AC5221" s="2" t="s">
        <v>3361</v>
      </c>
      <c r="AD5221" s="2" t="s">
        <v>7973</v>
      </c>
      <c r="AE5221" s="2" t="s">
        <v>3363</v>
      </c>
      <c r="AF5221" s="93"/>
      <c r="AG5221" s="2" t="s">
        <v>3364</v>
      </c>
      <c r="AH5221" s="2" t="s">
        <v>3365</v>
      </c>
      <c r="AI5221" s="2">
        <v>0.0</v>
      </c>
      <c r="AJ5221" s="96">
        <v>3.7326478580727686E-7</v>
      </c>
      <c r="AK5221" s="96">
        <v>0.0</v>
      </c>
      <c r="AL5221" s="105"/>
      <c r="AM5221" s="2" t="s">
        <v>8276</v>
      </c>
    </row>
    <row r="5222">
      <c r="A5222" s="54">
        <v>46228.0</v>
      </c>
      <c r="B5222" s="54">
        <v>46229.0</v>
      </c>
      <c r="C5222" s="2" t="s">
        <v>1937</v>
      </c>
      <c r="D5222" s="2" t="s">
        <v>146</v>
      </c>
      <c r="E5222" s="2" t="s">
        <v>256</v>
      </c>
      <c r="F5222" s="53">
        <v>0.0</v>
      </c>
      <c r="G5222" s="53">
        <v>0.0</v>
      </c>
      <c r="H5222" s="53">
        <v>0.0</v>
      </c>
      <c r="I5222" s="53">
        <v>0.0</v>
      </c>
      <c r="J5222" s="53">
        <v>6.057592147896746E-4</v>
      </c>
      <c r="K5222" s="2" t="s">
        <v>3531</v>
      </c>
      <c r="L5222" s="53">
        <v>0.0</v>
      </c>
      <c r="M5222" s="2" t="s">
        <v>3369</v>
      </c>
      <c r="N5222" s="2" t="s">
        <v>3360</v>
      </c>
      <c r="O5222" s="55"/>
      <c r="AB5222" s="2" t="s">
        <v>164</v>
      </c>
      <c r="AC5222" s="2" t="s">
        <v>3361</v>
      </c>
      <c r="AD5222" s="2" t="s">
        <v>7973</v>
      </c>
      <c r="AE5222" s="2" t="s">
        <v>3363</v>
      </c>
      <c r="AF5222" s="93"/>
      <c r="AG5222" s="2" t="s">
        <v>3364</v>
      </c>
      <c r="AH5222" s="2" t="s">
        <v>3365</v>
      </c>
      <c r="AI5222" s="2">
        <v>0.0</v>
      </c>
      <c r="AJ5222" s="96">
        <v>3.6694422630260316E-7</v>
      </c>
      <c r="AK5222" s="96">
        <v>0.0</v>
      </c>
      <c r="AL5222" s="105"/>
      <c r="AM5222" s="2" t="s">
        <v>8277</v>
      </c>
    </row>
    <row r="5223">
      <c r="A5223" s="54">
        <v>46229.0</v>
      </c>
      <c r="B5223" s="54">
        <v>46230.0</v>
      </c>
      <c r="C5223" s="2" t="s">
        <v>1937</v>
      </c>
      <c r="D5223" s="2" t="s">
        <v>146</v>
      </c>
      <c r="E5223" s="2" t="s">
        <v>180</v>
      </c>
      <c r="F5223" s="53">
        <v>0.0</v>
      </c>
      <c r="G5223" s="53">
        <v>0.0</v>
      </c>
      <c r="H5223" s="53">
        <v>0.0</v>
      </c>
      <c r="I5223" s="53">
        <v>0.0</v>
      </c>
      <c r="J5223" s="53">
        <v>6.006128779529043E-4</v>
      </c>
      <c r="K5223" s="2" t="s">
        <v>3531</v>
      </c>
      <c r="L5223" s="53">
        <v>0.0</v>
      </c>
      <c r="M5223" s="2" t="s">
        <v>3369</v>
      </c>
      <c r="N5223" s="2" t="s">
        <v>3360</v>
      </c>
      <c r="O5223" s="55"/>
      <c r="AB5223" s="2" t="s">
        <v>164</v>
      </c>
      <c r="AC5223" s="2" t="s">
        <v>3361</v>
      </c>
      <c r="AD5223" s="2" t="s">
        <v>7973</v>
      </c>
      <c r="AE5223" s="2" t="s">
        <v>3363</v>
      </c>
      <c r="AF5223" s="93"/>
      <c r="AG5223" s="2" t="s">
        <v>3364</v>
      </c>
      <c r="AH5223" s="2" t="s">
        <v>3365</v>
      </c>
      <c r="AI5223" s="2">
        <v>0.0</v>
      </c>
      <c r="AJ5223" s="96">
        <v>3.6073582916287035E-7</v>
      </c>
      <c r="AK5223" s="96">
        <v>0.0</v>
      </c>
      <c r="AL5223" s="105"/>
      <c r="AM5223" s="2" t="s">
        <v>8278</v>
      </c>
    </row>
    <row r="5224">
      <c r="A5224" s="54">
        <v>46230.0</v>
      </c>
      <c r="B5224" s="54">
        <v>46231.0</v>
      </c>
      <c r="C5224" s="2" t="s">
        <v>1937</v>
      </c>
      <c r="D5224" s="2" t="s">
        <v>146</v>
      </c>
      <c r="E5224" s="2" t="s">
        <v>208</v>
      </c>
      <c r="F5224" s="53">
        <v>0.0</v>
      </c>
      <c r="G5224" s="53">
        <v>0.0</v>
      </c>
      <c r="H5224" s="53">
        <v>0.0</v>
      </c>
      <c r="I5224" s="53">
        <v>0.0</v>
      </c>
      <c r="J5224" s="53">
        <v>5.95514461943007E-4</v>
      </c>
      <c r="K5224" s="2" t="s">
        <v>3531</v>
      </c>
      <c r="L5224" s="53">
        <v>0.0</v>
      </c>
      <c r="M5224" s="2" t="s">
        <v>3369</v>
      </c>
      <c r="N5224" s="2" t="s">
        <v>3360</v>
      </c>
      <c r="O5224" s="55"/>
      <c r="AB5224" s="2" t="s">
        <v>164</v>
      </c>
      <c r="AC5224" s="2" t="s">
        <v>3361</v>
      </c>
      <c r="AD5224" s="2" t="s">
        <v>7973</v>
      </c>
      <c r="AE5224" s="2" t="s">
        <v>3363</v>
      </c>
      <c r="AF5224" s="93"/>
      <c r="AG5224" s="2" t="s">
        <v>3364</v>
      </c>
      <c r="AH5224" s="2" t="s">
        <v>3365</v>
      </c>
      <c r="AI5224" s="2">
        <v>0.0</v>
      </c>
      <c r="AJ5224" s="96">
        <v>3.5463747438326907E-7</v>
      </c>
      <c r="AK5224" s="96">
        <v>0.0</v>
      </c>
      <c r="AL5224" s="105"/>
      <c r="AM5224" s="2" t="s">
        <v>8279</v>
      </c>
    </row>
    <row r="5225">
      <c r="A5225" s="54">
        <v>46231.0</v>
      </c>
      <c r="B5225" s="54">
        <v>46232.0</v>
      </c>
      <c r="C5225" s="2" t="s">
        <v>1937</v>
      </c>
      <c r="D5225" s="2" t="s">
        <v>146</v>
      </c>
      <c r="E5225" s="2" t="s">
        <v>303</v>
      </c>
      <c r="F5225" s="53">
        <v>0.0</v>
      </c>
      <c r="G5225" s="53">
        <v>0.0</v>
      </c>
      <c r="H5225" s="53">
        <v>0.0</v>
      </c>
      <c r="I5225" s="53">
        <v>0.0</v>
      </c>
      <c r="J5225" s="53">
        <v>5.904634496371173E-4</v>
      </c>
      <c r="K5225" s="2" t="s">
        <v>3531</v>
      </c>
      <c r="L5225" s="53">
        <v>0.0</v>
      </c>
      <c r="M5225" s="2" t="s">
        <v>3369</v>
      </c>
      <c r="N5225" s="2" t="s">
        <v>3360</v>
      </c>
      <c r="O5225" s="55"/>
      <c r="AB5225" s="2" t="s">
        <v>164</v>
      </c>
      <c r="AC5225" s="2" t="s">
        <v>3361</v>
      </c>
      <c r="AD5225" s="2" t="s">
        <v>7973</v>
      </c>
      <c r="AE5225" s="2" t="s">
        <v>3363</v>
      </c>
      <c r="AF5225" s="93"/>
      <c r="AG5225" s="2" t="s">
        <v>3364</v>
      </c>
      <c r="AH5225" s="2" t="s">
        <v>3365</v>
      </c>
      <c r="AI5225" s="2">
        <v>0.0</v>
      </c>
      <c r="AJ5225" s="96">
        <v>3.486470853573646E-7</v>
      </c>
      <c r="AK5225" s="96">
        <v>0.0</v>
      </c>
      <c r="AL5225" s="105"/>
      <c r="AM5225" s="2" t="s">
        <v>8280</v>
      </c>
    </row>
    <row r="5226">
      <c r="A5226" s="54">
        <v>46232.0</v>
      </c>
      <c r="B5226" s="54">
        <v>46233.0</v>
      </c>
      <c r="C5226" s="2" t="s">
        <v>1937</v>
      </c>
      <c r="D5226" s="2" t="s">
        <v>146</v>
      </c>
      <c r="E5226" s="2" t="s">
        <v>148</v>
      </c>
      <c r="F5226" s="53">
        <v>0.0</v>
      </c>
      <c r="G5226" s="53">
        <v>0.0</v>
      </c>
      <c r="H5226" s="53">
        <v>0.0</v>
      </c>
      <c r="I5226" s="53">
        <v>0.0</v>
      </c>
      <c r="J5226" s="53">
        <v>5.854593306982022E-4</v>
      </c>
      <c r="K5226" s="2" t="s">
        <v>3531</v>
      </c>
      <c r="L5226" s="53">
        <v>0.0</v>
      </c>
      <c r="M5226" s="2" t="s">
        <v>3369</v>
      </c>
      <c r="N5226" s="2" t="s">
        <v>3360</v>
      </c>
      <c r="O5226" s="55"/>
      <c r="AB5226" s="2" t="s">
        <v>164</v>
      </c>
      <c r="AC5226" s="2" t="s">
        <v>3361</v>
      </c>
      <c r="AD5226" s="2" t="s">
        <v>7973</v>
      </c>
      <c r="AE5226" s="2" t="s">
        <v>3363</v>
      </c>
      <c r="AF5226" s="93"/>
      <c r="AG5226" s="2" t="s">
        <v>3364</v>
      </c>
      <c r="AH5226" s="2" t="s">
        <v>3365</v>
      </c>
      <c r="AI5226" s="2">
        <v>0.0</v>
      </c>
      <c r="AJ5226" s="96">
        <v>3.427626279015869E-7</v>
      </c>
      <c r="AK5226" s="96">
        <v>0.0</v>
      </c>
      <c r="AL5226" s="105"/>
      <c r="AM5226" s="2" t="s">
        <v>8281</v>
      </c>
    </row>
    <row r="5227">
      <c r="A5227" s="54">
        <v>46233.0</v>
      </c>
      <c r="B5227" s="54">
        <v>46234.0</v>
      </c>
      <c r="C5227" s="2" t="s">
        <v>1937</v>
      </c>
      <c r="D5227" s="2" t="s">
        <v>146</v>
      </c>
      <c r="E5227" s="2" t="s">
        <v>196</v>
      </c>
      <c r="F5227" s="53">
        <v>0.0</v>
      </c>
      <c r="G5227" s="53">
        <v>0.0</v>
      </c>
      <c r="H5227" s="53">
        <v>0.0</v>
      </c>
      <c r="I5227" s="53">
        <v>0.023255813953488372</v>
      </c>
      <c r="J5227" s="53">
        <v>0.004759995890138824</v>
      </c>
      <c r="K5227" s="2" t="s">
        <v>3531</v>
      </c>
      <c r="L5227" s="53">
        <v>0.0</v>
      </c>
      <c r="M5227" s="2" t="s">
        <v>3369</v>
      </c>
      <c r="N5227" s="2" t="s">
        <v>3360</v>
      </c>
      <c r="O5227" s="55"/>
      <c r="AB5227" s="2" t="s">
        <v>164</v>
      </c>
      <c r="AC5227" s="2" t="s">
        <v>3361</v>
      </c>
      <c r="AD5227" s="2" t="s">
        <v>7973</v>
      </c>
      <c r="AE5227" s="2" t="s">
        <v>3363</v>
      </c>
      <c r="AF5227" s="93"/>
      <c r="AG5227" s="2" t="s">
        <v>3364</v>
      </c>
      <c r="AH5227" s="2" t="s">
        <v>3365</v>
      </c>
      <c r="AI5227" s="2">
        <v>0.0</v>
      </c>
      <c r="AJ5227" s="96">
        <v>2.2657560874138498E-5</v>
      </c>
      <c r="AK5227" s="96">
        <v>5.408328826392644E-4</v>
      </c>
      <c r="AL5227" s="105"/>
      <c r="AM5227" s="2" t="s">
        <v>8282</v>
      </c>
    </row>
    <row r="5228">
      <c r="A5228" s="54">
        <v>46234.0</v>
      </c>
      <c r="B5228" s="54">
        <v>46235.0</v>
      </c>
      <c r="C5228" s="2" t="s">
        <v>1937</v>
      </c>
      <c r="D5228" s="2" t="s">
        <v>146</v>
      </c>
      <c r="E5228" s="2" t="s">
        <v>288</v>
      </c>
      <c r="F5228" s="53">
        <v>0.0</v>
      </c>
      <c r="G5228" s="53">
        <v>0.0</v>
      </c>
      <c r="H5228" s="53">
        <v>0.0</v>
      </c>
      <c r="I5228" s="53">
        <v>0.0</v>
      </c>
      <c r="J5228" s="53">
        <v>5.755897648469714E-4</v>
      </c>
      <c r="K5228" s="2" t="s">
        <v>3531</v>
      </c>
      <c r="L5228" s="53">
        <v>0.0</v>
      </c>
      <c r="M5228" s="2" t="s">
        <v>3369</v>
      </c>
      <c r="N5228" s="2" t="s">
        <v>3360</v>
      </c>
      <c r="O5228" s="55"/>
      <c r="AB5228" s="2" t="s">
        <v>164</v>
      </c>
      <c r="AC5228" s="2" t="s">
        <v>3361</v>
      </c>
      <c r="AD5228" s="2" t="s">
        <v>7973</v>
      </c>
      <c r="AE5228" s="2" t="s">
        <v>3363</v>
      </c>
      <c r="AF5228" s="93"/>
      <c r="AG5228" s="2" t="s">
        <v>3364</v>
      </c>
      <c r="AH5228" s="2" t="s">
        <v>3365</v>
      </c>
      <c r="AI5228" s="2">
        <v>0.0</v>
      </c>
      <c r="AJ5228" s="96">
        <v>3.3130357739659185E-7</v>
      </c>
      <c r="AK5228" s="96">
        <v>0.0</v>
      </c>
      <c r="AL5228" s="105"/>
      <c r="AM5228" s="2" t="s">
        <v>8283</v>
      </c>
    </row>
    <row r="5229">
      <c r="A5229" s="54">
        <v>46235.0</v>
      </c>
      <c r="B5229" s="54">
        <v>46236.0</v>
      </c>
      <c r="C5229" s="2" t="s">
        <v>1937</v>
      </c>
      <c r="D5229" s="2" t="s">
        <v>146</v>
      </c>
      <c r="E5229" s="2" t="s">
        <v>256</v>
      </c>
      <c r="F5229" s="53">
        <v>0.0</v>
      </c>
      <c r="G5229" s="53">
        <v>0.0</v>
      </c>
      <c r="H5229" s="53">
        <v>0.0</v>
      </c>
      <c r="I5229" s="53">
        <v>0.0</v>
      </c>
      <c r="J5229" s="53">
        <v>5.707233302141235E-4</v>
      </c>
      <c r="K5229" s="2" t="s">
        <v>3531</v>
      </c>
      <c r="L5229" s="53">
        <v>0.0</v>
      </c>
      <c r="M5229" s="2" t="s">
        <v>3369</v>
      </c>
      <c r="N5229" s="2" t="s">
        <v>3360</v>
      </c>
      <c r="O5229" s="55"/>
      <c r="AB5229" s="2" t="s">
        <v>164</v>
      </c>
      <c r="AC5229" s="2" t="s">
        <v>3361</v>
      </c>
      <c r="AD5229" s="2" t="s">
        <v>7973</v>
      </c>
      <c r="AE5229" s="2" t="s">
        <v>3363</v>
      </c>
      <c r="AF5229" s="93"/>
      <c r="AG5229" s="2" t="s">
        <v>3364</v>
      </c>
      <c r="AH5229" s="2" t="s">
        <v>3365</v>
      </c>
      <c r="AI5229" s="2">
        <v>0.0</v>
      </c>
      <c r="AJ5229" s="96">
        <v>3.2572511965069947E-7</v>
      </c>
      <c r="AK5229" s="96">
        <v>0.0</v>
      </c>
      <c r="AL5229" s="105"/>
      <c r="AM5229" s="2" t="s">
        <v>8284</v>
      </c>
    </row>
    <row r="5230">
      <c r="A5230" s="54">
        <v>46236.0</v>
      </c>
      <c r="B5230" s="54">
        <v>46237.0</v>
      </c>
      <c r="C5230" s="2" t="s">
        <v>1937</v>
      </c>
      <c r="D5230" s="2" t="s">
        <v>146</v>
      </c>
      <c r="E5230" s="2" t="s">
        <v>180</v>
      </c>
      <c r="F5230" s="53">
        <v>0.0</v>
      </c>
      <c r="G5230" s="53">
        <v>0.0</v>
      </c>
      <c r="H5230" s="53">
        <v>0.0</v>
      </c>
      <c r="I5230" s="53">
        <v>0.0</v>
      </c>
      <c r="J5230" s="53">
        <v>5.659018132984781E-4</v>
      </c>
      <c r="K5230" s="2" t="s">
        <v>3531</v>
      </c>
      <c r="L5230" s="53">
        <v>0.0</v>
      </c>
      <c r="M5230" s="2" t="s">
        <v>3369</v>
      </c>
      <c r="N5230" s="2" t="s">
        <v>3360</v>
      </c>
      <c r="O5230" s="55"/>
      <c r="AB5230" s="2" t="s">
        <v>164</v>
      </c>
      <c r="AC5230" s="2" t="s">
        <v>3361</v>
      </c>
      <c r="AD5230" s="2" t="s">
        <v>7973</v>
      </c>
      <c r="AE5230" s="2" t="s">
        <v>3363</v>
      </c>
      <c r="AF5230" s="93"/>
      <c r="AG5230" s="2" t="s">
        <v>3364</v>
      </c>
      <c r="AH5230" s="2" t="s">
        <v>3365</v>
      </c>
      <c r="AI5230" s="2">
        <v>0.0</v>
      </c>
      <c r="AJ5230" s="96">
        <v>3.2024486229450554E-7</v>
      </c>
      <c r="AK5230" s="96">
        <v>0.0</v>
      </c>
      <c r="AL5230" s="105"/>
      <c r="AM5230" s="2" t="s">
        <v>8285</v>
      </c>
    </row>
    <row r="5231">
      <c r="A5231" s="54">
        <v>46237.0</v>
      </c>
      <c r="B5231" s="54">
        <v>46238.0</v>
      </c>
      <c r="C5231" s="2" t="s">
        <v>1937</v>
      </c>
      <c r="D5231" s="2" t="s">
        <v>146</v>
      </c>
      <c r="E5231" s="2" t="s">
        <v>208</v>
      </c>
      <c r="F5231" s="53">
        <v>0.0</v>
      </c>
      <c r="G5231" s="53">
        <v>0.0</v>
      </c>
      <c r="H5231" s="53">
        <v>0.0</v>
      </c>
      <c r="I5231" s="53">
        <v>0.0</v>
      </c>
      <c r="J5231" s="53">
        <v>5.611247360903186E-4</v>
      </c>
      <c r="K5231" s="2" t="s">
        <v>3531</v>
      </c>
      <c r="L5231" s="53">
        <v>0.0</v>
      </c>
      <c r="M5231" s="2" t="s">
        <v>3369</v>
      </c>
      <c r="N5231" s="2" t="s">
        <v>3360</v>
      </c>
      <c r="O5231" s="55"/>
      <c r="AB5231" s="2" t="s">
        <v>164</v>
      </c>
      <c r="AC5231" s="2" t="s">
        <v>3361</v>
      </c>
      <c r="AD5231" s="2" t="s">
        <v>7973</v>
      </c>
      <c r="AE5231" s="2" t="s">
        <v>3363</v>
      </c>
      <c r="AF5231" s="93"/>
      <c r="AG5231" s="2" t="s">
        <v>3364</v>
      </c>
      <c r="AH5231" s="2" t="s">
        <v>3365</v>
      </c>
      <c r="AI5231" s="2">
        <v>0.0</v>
      </c>
      <c r="AJ5231" s="96">
        <v>3.1486096945242965E-7</v>
      </c>
      <c r="AK5231" s="96">
        <v>0.0</v>
      </c>
      <c r="AL5231" s="105"/>
      <c r="AM5231" s="2" t="s">
        <v>8286</v>
      </c>
    </row>
    <row r="5232">
      <c r="A5232" s="54">
        <v>46238.0</v>
      </c>
      <c r="B5232" s="54">
        <v>46239.0</v>
      </c>
      <c r="C5232" s="2" t="s">
        <v>1937</v>
      </c>
      <c r="D5232" s="2" t="s">
        <v>146</v>
      </c>
      <c r="E5232" s="2" t="s">
        <v>303</v>
      </c>
      <c r="F5232" s="53">
        <v>0.0</v>
      </c>
      <c r="G5232" s="53">
        <v>0.0</v>
      </c>
      <c r="H5232" s="53">
        <v>0.0</v>
      </c>
      <c r="I5232" s="53">
        <v>0.0</v>
      </c>
      <c r="J5232" s="53">
        <v>5.563916267392659E-4</v>
      </c>
      <c r="K5232" s="2" t="s">
        <v>3531</v>
      </c>
      <c r="L5232" s="53">
        <v>0.0</v>
      </c>
      <c r="M5232" s="2" t="s">
        <v>3369</v>
      </c>
      <c r="N5232" s="2" t="s">
        <v>3360</v>
      </c>
      <c r="O5232" s="55"/>
      <c r="AB5232" s="2" t="s">
        <v>164</v>
      </c>
      <c r="AC5232" s="2" t="s">
        <v>3361</v>
      </c>
      <c r="AD5232" s="2" t="s">
        <v>7973</v>
      </c>
      <c r="AE5232" s="2" t="s">
        <v>3363</v>
      </c>
      <c r="AF5232" s="93"/>
      <c r="AG5232" s="2" t="s">
        <v>3364</v>
      </c>
      <c r="AH5232" s="2" t="s">
        <v>3365</v>
      </c>
      <c r="AI5232" s="2">
        <v>0.0</v>
      </c>
      <c r="AJ5232" s="96">
        <v>3.0957164230556657E-7</v>
      </c>
      <c r="AK5232" s="96">
        <v>0.0</v>
      </c>
      <c r="AL5232" s="105"/>
      <c r="AM5232" s="2" t="s">
        <v>8287</v>
      </c>
    </row>
    <row r="5233">
      <c r="A5233" s="54">
        <v>46239.0</v>
      </c>
      <c r="B5233" s="54">
        <v>46240.0</v>
      </c>
      <c r="C5233" s="2" t="s">
        <v>1937</v>
      </c>
      <c r="D5233" s="2" t="s">
        <v>146</v>
      </c>
      <c r="E5233" s="2" t="s">
        <v>148</v>
      </c>
      <c r="F5233" s="53">
        <v>0.0</v>
      </c>
      <c r="G5233" s="53">
        <v>0.0</v>
      </c>
      <c r="H5233" s="53">
        <v>0.0</v>
      </c>
      <c r="I5233" s="53">
        <v>0.0</v>
      </c>
      <c r="J5233" s="53">
        <v>5.517020194567706E-4</v>
      </c>
      <c r="K5233" s="2" t="s">
        <v>3531</v>
      </c>
      <c r="L5233" s="53">
        <v>0.0</v>
      </c>
      <c r="M5233" s="2" t="s">
        <v>3369</v>
      </c>
      <c r="N5233" s="2" t="s">
        <v>3360</v>
      </c>
      <c r="O5233" s="55"/>
      <c r="AB5233" s="2" t="s">
        <v>164</v>
      </c>
      <c r="AC5233" s="2" t="s">
        <v>3361</v>
      </c>
      <c r="AD5233" s="2" t="s">
        <v>7973</v>
      </c>
      <c r="AE5233" s="2" t="s">
        <v>3363</v>
      </c>
      <c r="AF5233" s="93"/>
      <c r="AG5233" s="2" t="s">
        <v>3364</v>
      </c>
      <c r="AH5233" s="2" t="s">
        <v>3365</v>
      </c>
      <c r="AI5233" s="2">
        <v>0.0</v>
      </c>
      <c r="AJ5233" s="96">
        <v>3.0437511827267886E-7</v>
      </c>
      <c r="AK5233" s="96">
        <v>0.0</v>
      </c>
      <c r="AL5233" s="105"/>
      <c r="AM5233" s="2" t="s">
        <v>8288</v>
      </c>
    </row>
    <row r="5234">
      <c r="A5234" s="54">
        <v>46240.0</v>
      </c>
      <c r="B5234" s="54">
        <v>46241.0</v>
      </c>
      <c r="C5234" s="2" t="s">
        <v>1937</v>
      </c>
      <c r="D5234" s="2" t="s">
        <v>146</v>
      </c>
      <c r="E5234" s="2" t="s">
        <v>196</v>
      </c>
      <c r="F5234" s="53">
        <v>0.0</v>
      </c>
      <c r="G5234" s="53">
        <v>0.0</v>
      </c>
      <c r="H5234" s="53">
        <v>0.0</v>
      </c>
      <c r="I5234" s="53">
        <v>0.022727272727272728</v>
      </c>
      <c r="J5234" s="53">
        <v>0.004484625465716751</v>
      </c>
      <c r="K5234" s="2" t="s">
        <v>3531</v>
      </c>
      <c r="L5234" s="53">
        <v>0.0</v>
      </c>
      <c r="M5234" s="2" t="s">
        <v>3369</v>
      </c>
      <c r="N5234" s="2" t="s">
        <v>3360</v>
      </c>
      <c r="O5234" s="55"/>
      <c r="AB5234" s="2" t="s">
        <v>164</v>
      </c>
      <c r="AC5234" s="2" t="s">
        <v>3361</v>
      </c>
      <c r="AD5234" s="2" t="s">
        <v>7973</v>
      </c>
      <c r="AE5234" s="2" t="s">
        <v>3363</v>
      </c>
      <c r="AF5234" s="93"/>
      <c r="AG5234" s="2" t="s">
        <v>3364</v>
      </c>
      <c r="AH5234" s="2" t="s">
        <v>3365</v>
      </c>
      <c r="AI5234" s="2">
        <v>0.0</v>
      </c>
      <c r="AJ5234" s="96">
        <v>2.0111865567755184E-5</v>
      </c>
      <c r="AK5234" s="96">
        <v>5.165289256198347E-4</v>
      </c>
      <c r="AL5234" s="105"/>
      <c r="AM5234" s="2" t="s">
        <v>8289</v>
      </c>
    </row>
    <row r="5235">
      <c r="A5235" s="54">
        <v>46241.0</v>
      </c>
      <c r="B5235" s="54">
        <v>46242.0</v>
      </c>
      <c r="C5235" s="2" t="s">
        <v>1937</v>
      </c>
      <c r="D5235" s="2" t="s">
        <v>146</v>
      </c>
      <c r="E5235" s="2" t="s">
        <v>288</v>
      </c>
      <c r="F5235" s="53">
        <v>0.0</v>
      </c>
      <c r="G5235" s="53">
        <v>0.0</v>
      </c>
      <c r="H5235" s="53">
        <v>0.0</v>
      </c>
      <c r="I5235" s="53">
        <v>0.0</v>
      </c>
      <c r="J5235" s="53">
        <v>5.424514776803292E-4</v>
      </c>
      <c r="K5235" s="2" t="s">
        <v>3531</v>
      </c>
      <c r="L5235" s="53">
        <v>0.0</v>
      </c>
      <c r="M5235" s="2" t="s">
        <v>3369</v>
      </c>
      <c r="N5235" s="2" t="s">
        <v>3360</v>
      </c>
      <c r="O5235" s="55"/>
      <c r="AB5235" s="2" t="s">
        <v>164</v>
      </c>
      <c r="AC5235" s="2" t="s">
        <v>3361</v>
      </c>
      <c r="AD5235" s="2" t="s">
        <v>7973</v>
      </c>
      <c r="AE5235" s="2" t="s">
        <v>3363</v>
      </c>
      <c r="AF5235" s="93"/>
      <c r="AG5235" s="2" t="s">
        <v>3364</v>
      </c>
      <c r="AH5235" s="2" t="s">
        <v>3365</v>
      </c>
      <c r="AI5235" s="2">
        <v>0.0</v>
      </c>
      <c r="AJ5235" s="96">
        <v>2.942536056375727E-7</v>
      </c>
      <c r="AK5235" s="96">
        <v>0.0</v>
      </c>
      <c r="AL5235" s="105"/>
      <c r="AM5235" s="2" t="s">
        <v>8290</v>
      </c>
    </row>
    <row r="5236">
      <c r="A5236" s="54">
        <v>46242.0</v>
      </c>
      <c r="B5236" s="54">
        <v>46243.0</v>
      </c>
      <c r="C5236" s="2" t="s">
        <v>1937</v>
      </c>
      <c r="D5236" s="2" t="s">
        <v>146</v>
      </c>
      <c r="E5236" s="2" t="s">
        <v>256</v>
      </c>
      <c r="F5236" s="53">
        <v>0.0</v>
      </c>
      <c r="G5236" s="53">
        <v>0.0</v>
      </c>
      <c r="H5236" s="53">
        <v>0.0</v>
      </c>
      <c r="I5236" s="53">
        <v>0.0</v>
      </c>
      <c r="J5236" s="53">
        <v>5.378896410666358E-4</v>
      </c>
      <c r="K5236" s="2" t="s">
        <v>3531</v>
      </c>
      <c r="L5236" s="53">
        <v>0.0</v>
      </c>
      <c r="M5236" s="2" t="s">
        <v>3369</v>
      </c>
      <c r="N5236" s="2" t="s">
        <v>3360</v>
      </c>
      <c r="O5236" s="55"/>
      <c r="AB5236" s="2" t="s">
        <v>164</v>
      </c>
      <c r="AC5236" s="2" t="s">
        <v>3361</v>
      </c>
      <c r="AD5236" s="2" t="s">
        <v>7973</v>
      </c>
      <c r="AE5236" s="2" t="s">
        <v>3363</v>
      </c>
      <c r="AF5236" s="93"/>
      <c r="AG5236" s="2" t="s">
        <v>3364</v>
      </c>
      <c r="AH5236" s="2" t="s">
        <v>3365</v>
      </c>
      <c r="AI5236" s="2">
        <v>0.0</v>
      </c>
      <c r="AJ5236" s="96">
        <v>2.893252659667943E-7</v>
      </c>
      <c r="AK5236" s="96">
        <v>0.0</v>
      </c>
      <c r="AL5236" s="105"/>
      <c r="AM5236" s="2" t="s">
        <v>8291</v>
      </c>
    </row>
    <row r="5237">
      <c r="A5237" s="54">
        <v>46243.0</v>
      </c>
      <c r="B5237" s="54">
        <v>46244.0</v>
      </c>
      <c r="C5237" s="2" t="s">
        <v>1937</v>
      </c>
      <c r="D5237" s="2" t="s">
        <v>146</v>
      </c>
      <c r="E5237" s="2" t="s">
        <v>180</v>
      </c>
      <c r="F5237" s="53">
        <v>0.0</v>
      </c>
      <c r="G5237" s="53">
        <v>0.0</v>
      </c>
      <c r="H5237" s="53">
        <v>0.0</v>
      </c>
      <c r="I5237" s="53">
        <v>0.0</v>
      </c>
      <c r="J5237" s="53">
        <v>5.33369502099628E-4</v>
      </c>
      <c r="K5237" s="2" t="s">
        <v>3531</v>
      </c>
      <c r="L5237" s="53">
        <v>0.0</v>
      </c>
      <c r="M5237" s="2" t="s">
        <v>3369</v>
      </c>
      <c r="N5237" s="2" t="s">
        <v>3360</v>
      </c>
      <c r="O5237" s="55"/>
      <c r="AB5237" s="2" t="s">
        <v>164</v>
      </c>
      <c r="AC5237" s="2" t="s">
        <v>3361</v>
      </c>
      <c r="AD5237" s="2" t="s">
        <v>7973</v>
      </c>
      <c r="AE5237" s="2" t="s">
        <v>3363</v>
      </c>
      <c r="AF5237" s="93"/>
      <c r="AG5237" s="2" t="s">
        <v>3364</v>
      </c>
      <c r="AH5237" s="2" t="s">
        <v>3365</v>
      </c>
      <c r="AI5237" s="2">
        <v>0.0</v>
      </c>
      <c r="AJ5237" s="96">
        <v>2.844830257700051E-7</v>
      </c>
      <c r="AK5237" s="96">
        <v>0.0</v>
      </c>
      <c r="AL5237" s="105"/>
      <c r="AM5237" s="2" t="s">
        <v>8292</v>
      </c>
    </row>
    <row r="5238">
      <c r="A5238" s="54">
        <v>46244.0</v>
      </c>
      <c r="B5238" s="54">
        <v>46245.0</v>
      </c>
      <c r="C5238" s="2" t="s">
        <v>1937</v>
      </c>
      <c r="D5238" s="2" t="s">
        <v>146</v>
      </c>
      <c r="E5238" s="2" t="s">
        <v>208</v>
      </c>
      <c r="F5238" s="53">
        <v>0.0</v>
      </c>
      <c r="G5238" s="53">
        <v>0.0</v>
      </c>
      <c r="H5238" s="53">
        <v>0.0</v>
      </c>
      <c r="I5238" s="53">
        <v>0.0</v>
      </c>
      <c r="J5238" s="53">
        <v>5.288906239008984E-4</v>
      </c>
      <c r="K5238" s="2" t="s">
        <v>3531</v>
      </c>
      <c r="L5238" s="53">
        <v>0.0</v>
      </c>
      <c r="M5238" s="2" t="s">
        <v>3369</v>
      </c>
      <c r="N5238" s="2" t="s">
        <v>3360</v>
      </c>
      <c r="O5238" s="55"/>
      <c r="AB5238" s="2" t="s">
        <v>164</v>
      </c>
      <c r="AC5238" s="2" t="s">
        <v>3361</v>
      </c>
      <c r="AD5238" s="2" t="s">
        <v>7973</v>
      </c>
      <c r="AE5238" s="2" t="s">
        <v>3363</v>
      </c>
      <c r="AF5238" s="93"/>
      <c r="AG5238" s="2" t="s">
        <v>3364</v>
      </c>
      <c r="AH5238" s="2" t="s">
        <v>3365</v>
      </c>
      <c r="AI5238" s="2">
        <v>0.0</v>
      </c>
      <c r="AJ5238" s="96">
        <v>2.797252920502815E-7</v>
      </c>
      <c r="AK5238" s="96">
        <v>0.0</v>
      </c>
      <c r="AL5238" s="105"/>
      <c r="AM5238" s="2" t="s">
        <v>8293</v>
      </c>
    </row>
    <row r="5239">
      <c r="A5239" s="54">
        <v>46245.0</v>
      </c>
      <c r="B5239" s="54">
        <v>46246.0</v>
      </c>
      <c r="C5239" s="2" t="s">
        <v>1937</v>
      </c>
      <c r="D5239" s="2" t="s">
        <v>146</v>
      </c>
      <c r="E5239" s="2" t="s">
        <v>303</v>
      </c>
      <c r="F5239" s="53">
        <v>0.0</v>
      </c>
      <c r="G5239" s="53">
        <v>0.0</v>
      </c>
      <c r="H5239" s="53">
        <v>0.0</v>
      </c>
      <c r="I5239" s="53">
        <v>0.0</v>
      </c>
      <c r="J5239" s="53">
        <v>5.244525751064267E-4</v>
      </c>
      <c r="K5239" s="2" t="s">
        <v>3531</v>
      </c>
      <c r="L5239" s="53">
        <v>0.0</v>
      </c>
      <c r="M5239" s="2" t="s">
        <v>3369</v>
      </c>
      <c r="N5239" s="2" t="s">
        <v>3360</v>
      </c>
      <c r="O5239" s="55"/>
      <c r="AB5239" s="2" t="s">
        <v>164</v>
      </c>
      <c r="AC5239" s="2" t="s">
        <v>3361</v>
      </c>
      <c r="AD5239" s="2" t="s">
        <v>7973</v>
      </c>
      <c r="AE5239" s="2" t="s">
        <v>3363</v>
      </c>
      <c r="AF5239" s="93"/>
      <c r="AG5239" s="2" t="s">
        <v>3364</v>
      </c>
      <c r="AH5239" s="2" t="s">
        <v>3365</v>
      </c>
      <c r="AI5239" s="2">
        <v>0.0</v>
      </c>
      <c r="AJ5239" s="96">
        <v>2.7505050353576215E-7</v>
      </c>
      <c r="AK5239" s="96">
        <v>0.0</v>
      </c>
      <c r="AL5239" s="105"/>
      <c r="AM5239" s="2" t="s">
        <v>8294</v>
      </c>
    </row>
    <row r="5240">
      <c r="A5240" s="54">
        <v>46246.0</v>
      </c>
      <c r="B5240" s="54">
        <v>46247.0</v>
      </c>
      <c r="C5240" s="2" t="s">
        <v>1937</v>
      </c>
      <c r="D5240" s="2" t="s">
        <v>146</v>
      </c>
      <c r="E5240" s="2" t="s">
        <v>148</v>
      </c>
      <c r="F5240" s="53">
        <v>0.0</v>
      </c>
      <c r="G5240" s="53">
        <v>0.0</v>
      </c>
      <c r="H5240" s="53">
        <v>0.0</v>
      </c>
      <c r="I5240" s="53">
        <v>0.0</v>
      </c>
      <c r="J5240" s="53">
        <v>5.200549297812464E-4</v>
      </c>
      <c r="K5240" s="2" t="s">
        <v>3531</v>
      </c>
      <c r="L5240" s="53">
        <v>0.0</v>
      </c>
      <c r="M5240" s="2" t="s">
        <v>3369</v>
      </c>
      <c r="N5240" s="2" t="s">
        <v>3360</v>
      </c>
      <c r="O5240" s="55"/>
      <c r="AB5240" s="2" t="s">
        <v>164</v>
      </c>
      <c r="AC5240" s="2" t="s">
        <v>3361</v>
      </c>
      <c r="AD5240" s="2" t="s">
        <v>7973</v>
      </c>
      <c r="AE5240" s="2" t="s">
        <v>3363</v>
      </c>
      <c r="AF5240" s="93"/>
      <c r="AG5240" s="2" t="s">
        <v>3364</v>
      </c>
      <c r="AH5240" s="2" t="s">
        <v>3365</v>
      </c>
      <c r="AI5240" s="2">
        <v>0.0</v>
      </c>
      <c r="AJ5240" s="96">
        <v>2.704571299897771E-7</v>
      </c>
      <c r="AK5240" s="96">
        <v>0.0</v>
      </c>
      <c r="AL5240" s="105"/>
      <c r="AM5240" s="2" t="s">
        <v>8295</v>
      </c>
    </row>
    <row r="5241">
      <c r="A5241" s="54">
        <v>46247.0</v>
      </c>
      <c r="B5241" s="54">
        <v>46248.0</v>
      </c>
      <c r="C5241" s="2" t="s">
        <v>1937</v>
      </c>
      <c r="D5241" s="2" t="s">
        <v>146</v>
      </c>
      <c r="E5241" s="2" t="s">
        <v>196</v>
      </c>
      <c r="F5241" s="53">
        <v>0.0</v>
      </c>
      <c r="G5241" s="53">
        <v>0.0</v>
      </c>
      <c r="H5241" s="53">
        <v>0.0</v>
      </c>
      <c r="I5241" s="53">
        <v>0.022222222222222223</v>
      </c>
      <c r="J5241" s="53">
        <v>0.004226570534280061</v>
      </c>
      <c r="K5241" s="2" t="s">
        <v>3531</v>
      </c>
      <c r="L5241" s="53">
        <v>0.0</v>
      </c>
      <c r="M5241" s="2" t="s">
        <v>3369</v>
      </c>
      <c r="N5241" s="2" t="s">
        <v>3360</v>
      </c>
      <c r="O5241" s="55"/>
      <c r="AB5241" s="2" t="s">
        <v>164</v>
      </c>
      <c r="AC5241" s="2" t="s">
        <v>3361</v>
      </c>
      <c r="AD5241" s="2" t="s">
        <v>7973</v>
      </c>
      <c r="AE5241" s="2" t="s">
        <v>3363</v>
      </c>
      <c r="AF5241" s="93"/>
      <c r="AG5241" s="2" t="s">
        <v>3364</v>
      </c>
      <c r="AH5241" s="2" t="s">
        <v>3365</v>
      </c>
      <c r="AI5241" s="2">
        <v>0.0</v>
      </c>
      <c r="AJ5241" s="96">
        <v>1.786389848124444E-5</v>
      </c>
      <c r="AK5241" s="96">
        <v>4.938271604938272E-4</v>
      </c>
      <c r="AL5241" s="105"/>
      <c r="AM5241" s="2" t="s">
        <v>8296</v>
      </c>
    </row>
    <row r="5242">
      <c r="A5242" s="54">
        <v>46248.0</v>
      </c>
      <c r="B5242" s="54">
        <v>46249.0</v>
      </c>
      <c r="C5242" s="2" t="s">
        <v>1937</v>
      </c>
      <c r="D5242" s="2" t="s">
        <v>146</v>
      </c>
      <c r="E5242" s="2" t="s">
        <v>288</v>
      </c>
      <c r="F5242" s="53">
        <v>0.0</v>
      </c>
      <c r="G5242" s="53">
        <v>0.0</v>
      </c>
      <c r="H5242" s="53">
        <v>0.0</v>
      </c>
      <c r="I5242" s="53">
        <v>0.0</v>
      </c>
      <c r="J5242" s="53">
        <v>5.113791724432257E-4</v>
      </c>
      <c r="K5242" s="2" t="s">
        <v>3531</v>
      </c>
      <c r="L5242" s="53">
        <v>0.0</v>
      </c>
      <c r="M5242" s="2" t="s">
        <v>3369</v>
      </c>
      <c r="N5242" s="2" t="s">
        <v>3360</v>
      </c>
      <c r="O5242" s="55"/>
      <c r="AB5242" s="2" t="s">
        <v>164</v>
      </c>
      <c r="AC5242" s="2" t="s">
        <v>3361</v>
      </c>
      <c r="AD5242" s="2" t="s">
        <v>7973</v>
      </c>
      <c r="AE5242" s="2" t="s">
        <v>3363</v>
      </c>
      <c r="AF5242" s="93"/>
      <c r="AG5242" s="2" t="s">
        <v>3364</v>
      </c>
      <c r="AH5242" s="2" t="s">
        <v>3365</v>
      </c>
      <c r="AI5242" s="2">
        <v>0.0</v>
      </c>
      <c r="AJ5242" s="96">
        <v>2.615086580087183E-7</v>
      </c>
      <c r="AK5242" s="96">
        <v>0.0</v>
      </c>
      <c r="AL5242" s="105"/>
      <c r="AM5242" s="2" t="s">
        <v>8297</v>
      </c>
    </row>
    <row r="5243">
      <c r="A5243" s="54">
        <v>46249.0</v>
      </c>
      <c r="B5243" s="54">
        <v>46250.0</v>
      </c>
      <c r="C5243" s="2" t="s">
        <v>1937</v>
      </c>
      <c r="D5243" s="2" t="s">
        <v>146</v>
      </c>
      <c r="E5243" s="2" t="s">
        <v>256</v>
      </c>
      <c r="F5243" s="53">
        <v>0.0</v>
      </c>
      <c r="G5243" s="53">
        <v>0.0</v>
      </c>
      <c r="H5243" s="53">
        <v>0.0</v>
      </c>
      <c r="I5243" s="53">
        <v>0.0</v>
      </c>
      <c r="J5243" s="53">
        <v>5.071002349597317E-4</v>
      </c>
      <c r="K5243" s="2" t="s">
        <v>3531</v>
      </c>
      <c r="L5243" s="53">
        <v>0.0</v>
      </c>
      <c r="M5243" s="2" t="s">
        <v>3369</v>
      </c>
      <c r="N5243" s="2" t="s">
        <v>3360</v>
      </c>
      <c r="O5243" s="55"/>
      <c r="AB5243" s="2" t="s">
        <v>164</v>
      </c>
      <c r="AC5243" s="2" t="s">
        <v>3361</v>
      </c>
      <c r="AD5243" s="2" t="s">
        <v>7973</v>
      </c>
      <c r="AE5243" s="2" t="s">
        <v>3363</v>
      </c>
      <c r="AF5243" s="93"/>
      <c r="AG5243" s="2" t="s">
        <v>3364</v>
      </c>
      <c r="AH5243" s="2" t="s">
        <v>3365</v>
      </c>
      <c r="AI5243" s="2">
        <v>0.0</v>
      </c>
      <c r="AJ5243" s="96">
        <v>2.571506482962151E-7</v>
      </c>
      <c r="AK5243" s="96">
        <v>0.0</v>
      </c>
      <c r="AL5243" s="105"/>
      <c r="AM5243" s="2" t="s">
        <v>8298</v>
      </c>
    </row>
    <row r="5244">
      <c r="A5244" s="54">
        <v>46250.0</v>
      </c>
      <c r="B5244" s="54">
        <v>46251.0</v>
      </c>
      <c r="C5244" s="2" t="s">
        <v>1937</v>
      </c>
      <c r="D5244" s="2" t="s">
        <v>146</v>
      </c>
      <c r="E5244" s="2" t="s">
        <v>180</v>
      </c>
      <c r="F5244" s="53">
        <v>0.0</v>
      </c>
      <c r="G5244" s="53">
        <v>0.0</v>
      </c>
      <c r="H5244" s="53">
        <v>0.0</v>
      </c>
      <c r="I5244" s="53">
        <v>0.0</v>
      </c>
      <c r="J5244" s="53">
        <v>5.028600498443675E-4</v>
      </c>
      <c r="K5244" s="2" t="s">
        <v>3531</v>
      </c>
      <c r="L5244" s="53">
        <v>0.0</v>
      </c>
      <c r="M5244" s="2" t="s">
        <v>3369</v>
      </c>
      <c r="N5244" s="2" t="s">
        <v>3360</v>
      </c>
      <c r="O5244" s="55"/>
      <c r="AB5244" s="2" t="s">
        <v>164</v>
      </c>
      <c r="AC5244" s="2" t="s">
        <v>3361</v>
      </c>
      <c r="AD5244" s="2" t="s">
        <v>7973</v>
      </c>
      <c r="AE5244" s="2" t="s">
        <v>3363</v>
      </c>
      <c r="AF5244" s="93"/>
      <c r="AG5244" s="2" t="s">
        <v>3364</v>
      </c>
      <c r="AH5244" s="2" t="s">
        <v>3365</v>
      </c>
      <c r="AI5244" s="2">
        <v>0.0</v>
      </c>
      <c r="AJ5244" s="96">
        <v>2.5286822972947975E-7</v>
      </c>
      <c r="AK5244" s="96">
        <v>0.0</v>
      </c>
      <c r="AL5244" s="105"/>
      <c r="AM5244" s="2" t="s">
        <v>8299</v>
      </c>
    </row>
    <row r="5245">
      <c r="A5245" s="54">
        <v>46251.0</v>
      </c>
      <c r="B5245" s="54">
        <v>46252.0</v>
      </c>
      <c r="C5245" s="2" t="s">
        <v>1937</v>
      </c>
      <c r="D5245" s="2" t="s">
        <v>146</v>
      </c>
      <c r="E5245" s="2" t="s">
        <v>208</v>
      </c>
      <c r="F5245" s="53">
        <v>0.0</v>
      </c>
      <c r="G5245" s="53">
        <v>0.0</v>
      </c>
      <c r="H5245" s="53">
        <v>0.0</v>
      </c>
      <c r="I5245" s="53">
        <v>0.0</v>
      </c>
      <c r="J5245" s="53">
        <v>4.986582170818213E-4</v>
      </c>
      <c r="K5245" s="2" t="s">
        <v>3531</v>
      </c>
      <c r="L5245" s="53">
        <v>0.0</v>
      </c>
      <c r="M5245" s="2" t="s">
        <v>3369</v>
      </c>
      <c r="N5245" s="2" t="s">
        <v>3360</v>
      </c>
      <c r="O5245" s="55"/>
      <c r="AB5245" s="2" t="s">
        <v>164</v>
      </c>
      <c r="AC5245" s="2" t="s">
        <v>3361</v>
      </c>
      <c r="AD5245" s="2" t="s">
        <v>7973</v>
      </c>
      <c r="AE5245" s="2" t="s">
        <v>3363</v>
      </c>
      <c r="AF5245" s="93"/>
      <c r="AG5245" s="2" t="s">
        <v>3364</v>
      </c>
      <c r="AH5245" s="2" t="s">
        <v>3365</v>
      </c>
      <c r="AI5245" s="2">
        <v>0.0</v>
      </c>
      <c r="AJ5245" s="96">
        <v>2.486600174632208E-7</v>
      </c>
      <c r="AK5245" s="96">
        <v>0.0</v>
      </c>
      <c r="AL5245" s="105"/>
      <c r="AM5245" s="2" t="s">
        <v>8300</v>
      </c>
    </row>
    <row r="5246">
      <c r="A5246" s="54">
        <v>46252.0</v>
      </c>
      <c r="B5246" s="54">
        <v>46253.0</v>
      </c>
      <c r="C5246" s="2" t="s">
        <v>1937</v>
      </c>
      <c r="D5246" s="2" t="s">
        <v>146</v>
      </c>
      <c r="E5246" s="2" t="s">
        <v>303</v>
      </c>
      <c r="F5246" s="53">
        <v>0.0</v>
      </c>
      <c r="G5246" s="53">
        <v>0.0</v>
      </c>
      <c r="H5246" s="53">
        <v>0.0</v>
      </c>
      <c r="I5246" s="53">
        <v>0.0</v>
      </c>
      <c r="J5246" s="53">
        <v>4.94494341606012E-4</v>
      </c>
      <c r="K5246" s="2" t="s">
        <v>3531</v>
      </c>
      <c r="L5246" s="53">
        <v>0.0</v>
      </c>
      <c r="M5246" s="2" t="s">
        <v>3369</v>
      </c>
      <c r="N5246" s="2" t="s">
        <v>3360</v>
      </c>
      <c r="O5246" s="55"/>
      <c r="AB5246" s="2" t="s">
        <v>164</v>
      </c>
      <c r="AC5246" s="2" t="s">
        <v>3361</v>
      </c>
      <c r="AD5246" s="2" t="s">
        <v>7973</v>
      </c>
      <c r="AE5246" s="2" t="s">
        <v>3363</v>
      </c>
      <c r="AF5246" s="93"/>
      <c r="AG5246" s="2" t="s">
        <v>3364</v>
      </c>
      <c r="AH5246" s="2" t="s">
        <v>3365</v>
      </c>
      <c r="AI5246" s="2">
        <v>0.0</v>
      </c>
      <c r="AJ5246" s="96">
        <v>2.445246538803633E-7</v>
      </c>
      <c r="AK5246" s="96">
        <v>0.0</v>
      </c>
      <c r="AL5246" s="105"/>
      <c r="AM5246" s="2" t="s">
        <v>8301</v>
      </c>
    </row>
    <row r="5247">
      <c r="A5247" s="54">
        <v>46253.0</v>
      </c>
      <c r="B5247" s="54">
        <v>46254.0</v>
      </c>
      <c r="C5247" s="2" t="s">
        <v>1937</v>
      </c>
      <c r="D5247" s="2" t="s">
        <v>146</v>
      </c>
      <c r="E5247" s="2" t="s">
        <v>148</v>
      </c>
      <c r="F5247" s="53">
        <v>0.0</v>
      </c>
      <c r="G5247" s="53">
        <v>0.0</v>
      </c>
      <c r="H5247" s="53">
        <v>0.0</v>
      </c>
      <c r="I5247" s="53">
        <v>0.0</v>
      </c>
      <c r="J5247" s="53">
        <v>4.903680332251838E-4</v>
      </c>
      <c r="K5247" s="2" t="s">
        <v>3531</v>
      </c>
      <c r="L5247" s="53">
        <v>0.0</v>
      </c>
      <c r="M5247" s="2" t="s">
        <v>3369</v>
      </c>
      <c r="N5247" s="2" t="s">
        <v>3360</v>
      </c>
      <c r="O5247" s="55"/>
      <c r="AB5247" s="2" t="s">
        <v>164</v>
      </c>
      <c r="AC5247" s="2" t="s">
        <v>3361</v>
      </c>
      <c r="AD5247" s="2" t="s">
        <v>7973</v>
      </c>
      <c r="AE5247" s="2" t="s">
        <v>3363</v>
      </c>
      <c r="AF5247" s="93"/>
      <c r="AG5247" s="2" t="s">
        <v>3364</v>
      </c>
      <c r="AH5247" s="2" t="s">
        <v>3365</v>
      </c>
      <c r="AI5247" s="2">
        <v>0.0</v>
      </c>
      <c r="AJ5247" s="96">
        <v>2.40460808009135E-7</v>
      </c>
      <c r="AK5247" s="96">
        <v>0.0</v>
      </c>
      <c r="AL5247" s="105"/>
      <c r="AM5247" s="2" t="s">
        <v>8302</v>
      </c>
    </row>
    <row r="5248">
      <c r="A5248" s="54">
        <v>46254.0</v>
      </c>
      <c r="B5248" s="54">
        <v>46255.0</v>
      </c>
      <c r="C5248" s="2" t="s">
        <v>1937</v>
      </c>
      <c r="D5248" s="2" t="s">
        <v>146</v>
      </c>
      <c r="E5248" s="2" t="s">
        <v>196</v>
      </c>
      <c r="F5248" s="53">
        <v>0.0</v>
      </c>
      <c r="G5248" s="53">
        <v>0.0</v>
      </c>
      <c r="H5248" s="53">
        <v>0.0</v>
      </c>
      <c r="I5248" s="53">
        <v>0.021739130434782608</v>
      </c>
      <c r="J5248" s="53">
        <v>0.003984588669490897</v>
      </c>
      <c r="K5248" s="2" t="s">
        <v>3531</v>
      </c>
      <c r="L5248" s="53">
        <v>0.0</v>
      </c>
      <c r="M5248" s="2" t="s">
        <v>3369</v>
      </c>
      <c r="N5248" s="2" t="s">
        <v>3360</v>
      </c>
      <c r="O5248" s="55"/>
      <c r="AB5248" s="2" t="s">
        <v>164</v>
      </c>
      <c r="AC5248" s="2" t="s">
        <v>3361</v>
      </c>
      <c r="AD5248" s="2" t="s">
        <v>7973</v>
      </c>
      <c r="AE5248" s="2" t="s">
        <v>3363</v>
      </c>
      <c r="AF5248" s="93"/>
      <c r="AG5248" s="2" t="s">
        <v>3364</v>
      </c>
      <c r="AH5248" s="2" t="s">
        <v>3365</v>
      </c>
      <c r="AI5248" s="2">
        <v>0.0</v>
      </c>
      <c r="AJ5248" s="96">
        <v>1.5876946865035233E-5</v>
      </c>
      <c r="AK5248" s="96">
        <v>4.7258979206049145E-4</v>
      </c>
      <c r="AL5248" s="105"/>
      <c r="AM5248" s="2" t="s">
        <v>8303</v>
      </c>
    </row>
    <row r="5249">
      <c r="A5249" s="54">
        <v>46255.0</v>
      </c>
      <c r="B5249" s="54">
        <v>46256.0</v>
      </c>
      <c r="C5249" s="2" t="s">
        <v>1937</v>
      </c>
      <c r="D5249" s="2" t="s">
        <v>146</v>
      </c>
      <c r="E5249" s="2" t="s">
        <v>288</v>
      </c>
      <c r="F5249" s="53">
        <v>0.0</v>
      </c>
      <c r="G5249" s="53">
        <v>0.0</v>
      </c>
      <c r="H5249" s="53">
        <v>0.0</v>
      </c>
      <c r="I5249" s="53">
        <v>0.0</v>
      </c>
      <c r="J5249" s="53">
        <v>4.8222658091314586E-4</v>
      </c>
      <c r="K5249" s="2" t="s">
        <v>3531</v>
      </c>
      <c r="L5249" s="53">
        <v>0.0</v>
      </c>
      <c r="M5249" s="2" t="s">
        <v>3369</v>
      </c>
      <c r="N5249" s="2" t="s">
        <v>3360</v>
      </c>
      <c r="O5249" s="55"/>
      <c r="AB5249" s="2" t="s">
        <v>164</v>
      </c>
      <c r="AC5249" s="2" t="s">
        <v>3361</v>
      </c>
      <c r="AD5249" s="2" t="s">
        <v>7973</v>
      </c>
      <c r="AE5249" s="2" t="s">
        <v>3363</v>
      </c>
      <c r="AF5249" s="93"/>
      <c r="AG5249" s="2" t="s">
        <v>3364</v>
      </c>
      <c r="AH5249" s="2" t="s">
        <v>3365</v>
      </c>
      <c r="AI5249" s="2">
        <v>0.0</v>
      </c>
      <c r="AJ5249" s="96">
        <v>2.3254247533918282E-7</v>
      </c>
      <c r="AK5249" s="96">
        <v>0.0</v>
      </c>
      <c r="AL5249" s="105"/>
      <c r="AM5249" s="2" t="s">
        <v>8304</v>
      </c>
    </row>
    <row r="5250">
      <c r="A5250" s="54">
        <v>46256.0</v>
      </c>
      <c r="B5250" s="54">
        <v>46257.0</v>
      </c>
      <c r="C5250" s="2" t="s">
        <v>1937</v>
      </c>
      <c r="D5250" s="2" t="s">
        <v>146</v>
      </c>
      <c r="E5250" s="2" t="s">
        <v>256</v>
      </c>
      <c r="F5250" s="53">
        <v>0.0</v>
      </c>
      <c r="G5250" s="53">
        <v>0.0</v>
      </c>
      <c r="H5250" s="53">
        <v>0.0</v>
      </c>
      <c r="I5250" s="53">
        <v>0.0</v>
      </c>
      <c r="J5250" s="53">
        <v>4.7821068031481004E-4</v>
      </c>
      <c r="K5250" s="2" t="s">
        <v>3531</v>
      </c>
      <c r="L5250" s="53">
        <v>0.0</v>
      </c>
      <c r="M5250" s="2" t="s">
        <v>3369</v>
      </c>
      <c r="N5250" s="2" t="s">
        <v>3360</v>
      </c>
      <c r="O5250" s="55"/>
      <c r="AB5250" s="2" t="s">
        <v>164</v>
      </c>
      <c r="AC5250" s="2" t="s">
        <v>3361</v>
      </c>
      <c r="AD5250" s="2" t="s">
        <v>7973</v>
      </c>
      <c r="AE5250" s="2" t="s">
        <v>3363</v>
      </c>
      <c r="AF5250" s="93"/>
      <c r="AG5250" s="2" t="s">
        <v>3364</v>
      </c>
      <c r="AH5250" s="2" t="s">
        <v>3365</v>
      </c>
      <c r="AI5250" s="2">
        <v>0.0</v>
      </c>
      <c r="AJ5250" s="96">
        <v>2.2868545476715344E-7</v>
      </c>
      <c r="AK5250" s="96">
        <v>0.0</v>
      </c>
      <c r="AL5250" s="105"/>
      <c r="AM5250" s="2" t="s">
        <v>8305</v>
      </c>
    </row>
    <row r="5251">
      <c r="A5251" s="54">
        <v>46257.0</v>
      </c>
      <c r="B5251" s="54">
        <v>46258.0</v>
      </c>
      <c r="C5251" s="2" t="s">
        <v>1937</v>
      </c>
      <c r="D5251" s="2" t="s">
        <v>146</v>
      </c>
      <c r="E5251" s="2" t="s">
        <v>180</v>
      </c>
      <c r="F5251" s="53">
        <v>0.0</v>
      </c>
      <c r="G5251" s="53">
        <v>0.0</v>
      </c>
      <c r="H5251" s="53">
        <v>0.0</v>
      </c>
      <c r="I5251" s="53">
        <v>0.0</v>
      </c>
      <c r="J5251" s="53">
        <v>4.742308333366828E-4</v>
      </c>
      <c r="K5251" s="2" t="s">
        <v>3531</v>
      </c>
      <c r="L5251" s="53">
        <v>0.0</v>
      </c>
      <c r="M5251" s="2" t="s">
        <v>3369</v>
      </c>
      <c r="N5251" s="2" t="s">
        <v>3360</v>
      </c>
      <c r="O5251" s="55"/>
      <c r="AB5251" s="2" t="s">
        <v>164</v>
      </c>
      <c r="AC5251" s="2" t="s">
        <v>3361</v>
      </c>
      <c r="AD5251" s="2" t="s">
        <v>7973</v>
      </c>
      <c r="AE5251" s="2" t="s">
        <v>3363</v>
      </c>
      <c r="AF5251" s="93"/>
      <c r="AG5251" s="2" t="s">
        <v>3364</v>
      </c>
      <c r="AH5251" s="2" t="s">
        <v>3365</v>
      </c>
      <c r="AI5251" s="2">
        <v>0.0</v>
      </c>
      <c r="AJ5251" s="96">
        <v>2.2489488328720465E-7</v>
      </c>
      <c r="AK5251" s="96">
        <v>0.0</v>
      </c>
      <c r="AL5251" s="105"/>
      <c r="AM5251" s="2" t="s">
        <v>8306</v>
      </c>
    </row>
    <row r="5252">
      <c r="A5252" s="54">
        <v>46258.0</v>
      </c>
      <c r="B5252" s="54">
        <v>46259.0</v>
      </c>
      <c r="C5252" s="2" t="s">
        <v>1937</v>
      </c>
      <c r="D5252" s="2" t="s">
        <v>146</v>
      </c>
      <c r="E5252" s="2" t="s">
        <v>208</v>
      </c>
      <c r="F5252" s="53">
        <v>0.0</v>
      </c>
      <c r="G5252" s="53">
        <v>0.0</v>
      </c>
      <c r="H5252" s="53">
        <v>0.0</v>
      </c>
      <c r="I5252" s="53">
        <v>0.0</v>
      </c>
      <c r="J5252" s="53">
        <v>4.702866730817783E-4</v>
      </c>
      <c r="K5252" s="2" t="s">
        <v>3531</v>
      </c>
      <c r="L5252" s="53">
        <v>0.0</v>
      </c>
      <c r="M5252" s="2" t="s">
        <v>3369</v>
      </c>
      <c r="N5252" s="2" t="s">
        <v>3360</v>
      </c>
      <c r="O5252" s="55"/>
      <c r="AB5252" s="2" t="s">
        <v>164</v>
      </c>
      <c r="AC5252" s="2" t="s">
        <v>3361</v>
      </c>
      <c r="AD5252" s="2" t="s">
        <v>7973</v>
      </c>
      <c r="AE5252" s="2" t="s">
        <v>3363</v>
      </c>
      <c r="AF5252" s="93"/>
      <c r="AG5252" s="2" t="s">
        <v>3364</v>
      </c>
      <c r="AH5252" s="2" t="s">
        <v>3365</v>
      </c>
      <c r="AI5252" s="2">
        <v>0.0</v>
      </c>
      <c r="AJ5252" s="96">
        <v>2.211695548783274E-7</v>
      </c>
      <c r="AK5252" s="96">
        <v>0.0</v>
      </c>
      <c r="AL5252" s="105"/>
      <c r="AM5252" s="2" t="s">
        <v>8307</v>
      </c>
    </row>
    <row r="5253">
      <c r="A5253" s="54">
        <v>46259.0</v>
      </c>
      <c r="B5253" s="54">
        <v>46260.0</v>
      </c>
      <c r="C5253" s="2" t="s">
        <v>1937</v>
      </c>
      <c r="D5253" s="2" t="s">
        <v>146</v>
      </c>
      <c r="E5253" s="2" t="s">
        <v>303</v>
      </c>
      <c r="F5253" s="53">
        <v>0.0</v>
      </c>
      <c r="G5253" s="53">
        <v>0.0</v>
      </c>
      <c r="H5253" s="53">
        <v>0.0</v>
      </c>
      <c r="I5253" s="53">
        <v>0.0</v>
      </c>
      <c r="J5253" s="53">
        <v>4.6637783710565565E-4</v>
      </c>
      <c r="K5253" s="2" t="s">
        <v>3531</v>
      </c>
      <c r="L5253" s="53">
        <v>0.0</v>
      </c>
      <c r="M5253" s="2" t="s">
        <v>3369</v>
      </c>
      <c r="N5253" s="2" t="s">
        <v>3360</v>
      </c>
      <c r="O5253" s="55"/>
      <c r="AB5253" s="2" t="s">
        <v>164</v>
      </c>
      <c r="AC5253" s="2" t="s">
        <v>3361</v>
      </c>
      <c r="AD5253" s="2" t="s">
        <v>7973</v>
      </c>
      <c r="AE5253" s="2" t="s">
        <v>3363</v>
      </c>
      <c r="AF5253" s="93"/>
      <c r="AG5253" s="2" t="s">
        <v>3364</v>
      </c>
      <c r="AH5253" s="2" t="s">
        <v>3365</v>
      </c>
      <c r="AI5253" s="2">
        <v>0.0</v>
      </c>
      <c r="AJ5253" s="96">
        <v>2.1750828694334948E-7</v>
      </c>
      <c r="AK5253" s="96">
        <v>0.0</v>
      </c>
      <c r="AL5253" s="105"/>
      <c r="AM5253" s="2" t="s">
        <v>8308</v>
      </c>
    </row>
    <row r="5254">
      <c r="A5254" s="54">
        <v>46260.0</v>
      </c>
      <c r="B5254" s="54">
        <v>46261.0</v>
      </c>
      <c r="C5254" s="2" t="s">
        <v>1937</v>
      </c>
      <c r="D5254" s="2" t="s">
        <v>146</v>
      </c>
      <c r="E5254" s="2" t="s">
        <v>148</v>
      </c>
      <c r="F5254" s="53">
        <v>0.0</v>
      </c>
      <c r="G5254" s="53">
        <v>0.0</v>
      </c>
      <c r="H5254" s="53">
        <v>0.0</v>
      </c>
      <c r="I5254" s="53">
        <v>0.0</v>
      </c>
      <c r="J5254" s="53">
        <v>4.625039673504771E-4</v>
      </c>
      <c r="K5254" s="2" t="s">
        <v>3531</v>
      </c>
      <c r="L5254" s="53">
        <v>0.0</v>
      </c>
      <c r="M5254" s="2" t="s">
        <v>3369</v>
      </c>
      <c r="N5254" s="2" t="s">
        <v>3360</v>
      </c>
      <c r="O5254" s="55"/>
      <c r="AB5254" s="2" t="s">
        <v>164</v>
      </c>
      <c r="AC5254" s="2" t="s">
        <v>3361</v>
      </c>
      <c r="AD5254" s="2" t="s">
        <v>7973</v>
      </c>
      <c r="AE5254" s="2" t="s">
        <v>3363</v>
      </c>
      <c r="AF5254" s="93"/>
      <c r="AG5254" s="2" t="s">
        <v>3364</v>
      </c>
      <c r="AH5254" s="2" t="s">
        <v>3365</v>
      </c>
      <c r="AI5254" s="2">
        <v>0.0</v>
      </c>
      <c r="AJ5254" s="96">
        <v>2.1390991981493118E-7</v>
      </c>
      <c r="AK5254" s="96">
        <v>0.0</v>
      </c>
      <c r="AL5254" s="105"/>
      <c r="AM5254" s="2" t="s">
        <v>8309</v>
      </c>
    </row>
    <row r="5255">
      <c r="A5255" s="54">
        <v>46261.0</v>
      </c>
      <c r="B5255" s="54">
        <v>46262.0</v>
      </c>
      <c r="C5255" s="2" t="s">
        <v>1937</v>
      </c>
      <c r="D5255" s="2" t="s">
        <v>146</v>
      </c>
      <c r="E5255" s="2" t="s">
        <v>196</v>
      </c>
      <c r="F5255" s="53">
        <v>0.0</v>
      </c>
      <c r="G5255" s="53">
        <v>0.0</v>
      </c>
      <c r="H5255" s="53">
        <v>0.0</v>
      </c>
      <c r="I5255" s="53">
        <v>0.02127659574468085</v>
      </c>
      <c r="J5255" s="53">
        <v>0.0037575435985162924</v>
      </c>
      <c r="K5255" s="2" t="s">
        <v>3531</v>
      </c>
      <c r="L5255" s="53">
        <v>0.0</v>
      </c>
      <c r="M5255" s="2" t="s">
        <v>3369</v>
      </c>
      <c r="N5255" s="2" t="s">
        <v>3360</v>
      </c>
      <c r="O5255" s="55"/>
      <c r="AB5255" s="2" t="s">
        <v>164</v>
      </c>
      <c r="AC5255" s="2" t="s">
        <v>3361</v>
      </c>
      <c r="AD5255" s="2" t="s">
        <v>7973</v>
      </c>
      <c r="AE5255" s="2" t="s">
        <v>3363</v>
      </c>
      <c r="AF5255" s="93"/>
      <c r="AG5255" s="2" t="s">
        <v>3364</v>
      </c>
      <c r="AH5255" s="2" t="s">
        <v>3365</v>
      </c>
      <c r="AI5255" s="2">
        <v>0.0</v>
      </c>
      <c r="AJ5255" s="96">
        <v>1.4119133894750769E-5</v>
      </c>
      <c r="AK5255" s="96">
        <v>4.526935264825713E-4</v>
      </c>
      <c r="AL5255" s="105"/>
      <c r="AM5255" s="2" t="s">
        <v>8310</v>
      </c>
    </row>
    <row r="5256">
      <c r="A5256" s="54">
        <v>46262.0</v>
      </c>
      <c r="B5256" s="54">
        <v>46263.0</v>
      </c>
      <c r="C5256" s="2" t="s">
        <v>1937</v>
      </c>
      <c r="D5256" s="2" t="s">
        <v>146</v>
      </c>
      <c r="E5256" s="2" t="s">
        <v>288</v>
      </c>
      <c r="F5256" s="53">
        <v>0.0</v>
      </c>
      <c r="G5256" s="53">
        <v>0.0</v>
      </c>
      <c r="H5256" s="53">
        <v>0.0</v>
      </c>
      <c r="I5256" s="53">
        <v>0.0</v>
      </c>
      <c r="J5256" s="53">
        <v>4.5485971581717745E-4</v>
      </c>
      <c r="K5256" s="2" t="s">
        <v>3531</v>
      </c>
      <c r="L5256" s="53">
        <v>0.0</v>
      </c>
      <c r="M5256" s="2" t="s">
        <v>3369</v>
      </c>
      <c r="N5256" s="2" t="s">
        <v>3360</v>
      </c>
      <c r="O5256" s="55"/>
      <c r="AB5256" s="2" t="s">
        <v>164</v>
      </c>
      <c r="AC5256" s="2" t="s">
        <v>3361</v>
      </c>
      <c r="AD5256" s="2" t="s">
        <v>7973</v>
      </c>
      <c r="AE5256" s="2" t="s">
        <v>3363</v>
      </c>
      <c r="AF5256" s="93"/>
      <c r="AG5256" s="2" t="s">
        <v>3364</v>
      </c>
      <c r="AH5256" s="2" t="s">
        <v>3365</v>
      </c>
      <c r="AI5256" s="2">
        <v>0.0</v>
      </c>
      <c r="AJ5256" s="96">
        <v>2.0689736107328343E-7</v>
      </c>
      <c r="AK5256" s="96">
        <v>0.0</v>
      </c>
      <c r="AL5256" s="105"/>
      <c r="AM5256" s="2" t="s">
        <v>8311</v>
      </c>
    </row>
    <row r="5257">
      <c r="A5257" s="54">
        <v>46263.0</v>
      </c>
      <c r="B5257" s="54">
        <v>46264.0</v>
      </c>
      <c r="C5257" s="2" t="s">
        <v>1937</v>
      </c>
      <c r="D5257" s="2" t="s">
        <v>146</v>
      </c>
      <c r="E5257" s="2" t="s">
        <v>256</v>
      </c>
      <c r="F5257" s="53">
        <v>0.0</v>
      </c>
      <c r="G5257" s="53">
        <v>0.0</v>
      </c>
      <c r="H5257" s="53">
        <v>0.0</v>
      </c>
      <c r="I5257" s="53">
        <v>0.0</v>
      </c>
      <c r="J5257" s="53">
        <v>4.5108863927923956E-4</v>
      </c>
      <c r="K5257" s="2" t="s">
        <v>3531</v>
      </c>
      <c r="L5257" s="53">
        <v>0.0</v>
      </c>
      <c r="M5257" s="2" t="s">
        <v>3369</v>
      </c>
      <c r="N5257" s="2" t="s">
        <v>3360</v>
      </c>
      <c r="O5257" s="55"/>
      <c r="AB5257" s="2" t="s">
        <v>164</v>
      </c>
      <c r="AC5257" s="2" t="s">
        <v>3361</v>
      </c>
      <c r="AD5257" s="2" t="s">
        <v>7973</v>
      </c>
      <c r="AE5257" s="2" t="s">
        <v>3363</v>
      </c>
      <c r="AF5257" s="93"/>
      <c r="AG5257" s="2" t="s">
        <v>3364</v>
      </c>
      <c r="AH5257" s="2" t="s">
        <v>3365</v>
      </c>
      <c r="AI5257" s="2">
        <v>0.0</v>
      </c>
      <c r="AJ5257" s="96">
        <v>2.034809604867959E-7</v>
      </c>
      <c r="AK5257" s="96">
        <v>0.0</v>
      </c>
      <c r="AL5257" s="105"/>
      <c r="AM5257" s="2" t="s">
        <v>8312</v>
      </c>
    </row>
    <row r="5258">
      <c r="A5258" s="54">
        <v>46264.0</v>
      </c>
      <c r="B5258" s="54">
        <v>46265.0</v>
      </c>
      <c r="C5258" s="2" t="s">
        <v>1937</v>
      </c>
      <c r="D5258" s="2" t="s">
        <v>146</v>
      </c>
      <c r="E5258" s="2" t="s">
        <v>180</v>
      </c>
      <c r="F5258" s="53">
        <v>0.0</v>
      </c>
      <c r="G5258" s="53">
        <v>0.0</v>
      </c>
      <c r="H5258" s="53">
        <v>0.0</v>
      </c>
      <c r="I5258" s="53">
        <v>0.0</v>
      </c>
      <c r="J5258" s="53">
        <v>4.4735113931874086E-4</v>
      </c>
      <c r="K5258" s="2" t="s">
        <v>3531</v>
      </c>
      <c r="L5258" s="53">
        <v>0.0</v>
      </c>
      <c r="M5258" s="2" t="s">
        <v>3369</v>
      </c>
      <c r="N5258" s="2" t="s">
        <v>3360</v>
      </c>
      <c r="O5258" s="55"/>
      <c r="AB5258" s="2" t="s">
        <v>164</v>
      </c>
      <c r="AC5258" s="2" t="s">
        <v>3361</v>
      </c>
      <c r="AD5258" s="2" t="s">
        <v>7973</v>
      </c>
      <c r="AE5258" s="2" t="s">
        <v>3363</v>
      </c>
      <c r="AF5258" s="93"/>
      <c r="AG5258" s="2" t="s">
        <v>3364</v>
      </c>
      <c r="AH5258" s="2" t="s">
        <v>3365</v>
      </c>
      <c r="AI5258" s="2">
        <v>0.0</v>
      </c>
      <c r="AJ5258" s="96">
        <v>2.001230418497755E-7</v>
      </c>
      <c r="AK5258" s="96">
        <v>0.0</v>
      </c>
      <c r="AL5258" s="105"/>
      <c r="AM5258" s="2" t="s">
        <v>8313</v>
      </c>
    </row>
    <row r="5259">
      <c r="A5259" s="54">
        <v>46265.0</v>
      </c>
      <c r="B5259" s="54">
        <v>46266.0</v>
      </c>
      <c r="C5259" s="2" t="s">
        <v>1937</v>
      </c>
      <c r="D5259" s="2" t="s">
        <v>146</v>
      </c>
      <c r="E5259" s="2" t="s">
        <v>208</v>
      </c>
      <c r="F5259" s="53">
        <v>0.0</v>
      </c>
      <c r="G5259" s="53">
        <v>0.0</v>
      </c>
      <c r="H5259" s="53">
        <v>0.0</v>
      </c>
      <c r="I5259" s="53">
        <v>0.0</v>
      </c>
      <c r="J5259" s="53">
        <v>4.436468788620413E-4</v>
      </c>
      <c r="K5259" s="2" t="s">
        <v>3531</v>
      </c>
      <c r="L5259" s="53">
        <v>0.0</v>
      </c>
      <c r="M5259" s="2" t="s">
        <v>3369</v>
      </c>
      <c r="N5259" s="2" t="s">
        <v>3360</v>
      </c>
      <c r="O5259" s="55"/>
      <c r="AB5259" s="2" t="s">
        <v>164</v>
      </c>
      <c r="AC5259" s="2" t="s">
        <v>3361</v>
      </c>
      <c r="AD5259" s="2" t="s">
        <v>7973</v>
      </c>
      <c r="AE5259" s="2" t="s">
        <v>3363</v>
      </c>
      <c r="AF5259" s="93"/>
      <c r="AG5259" s="2" t="s">
        <v>3364</v>
      </c>
      <c r="AH5259" s="2" t="s">
        <v>3365</v>
      </c>
      <c r="AI5259" s="2">
        <v>0.0</v>
      </c>
      <c r="AJ5259" s="96">
        <v>1.9682255312403075E-7</v>
      </c>
      <c r="AK5259" s="96">
        <v>0.0</v>
      </c>
      <c r="AL5259" s="105"/>
      <c r="AM5259" s="2" t="s">
        <v>8314</v>
      </c>
    </row>
    <row r="5260">
      <c r="A5260" s="54">
        <v>46266.0</v>
      </c>
      <c r="B5260" s="54">
        <v>46267.0</v>
      </c>
      <c r="C5260" s="2" t="s">
        <v>1937</v>
      </c>
      <c r="D5260" s="2" t="s">
        <v>146</v>
      </c>
      <c r="E5260" s="2" t="s">
        <v>303</v>
      </c>
      <c r="F5260" s="53">
        <v>0.0</v>
      </c>
      <c r="G5260" s="53">
        <v>0.0</v>
      </c>
      <c r="H5260" s="53">
        <v>0.0</v>
      </c>
      <c r="I5260" s="53">
        <v>0.0</v>
      </c>
      <c r="J5260" s="53">
        <v>4.3997552485030585E-4</v>
      </c>
      <c r="K5260" s="2" t="s">
        <v>3531</v>
      </c>
      <c r="L5260" s="53">
        <v>0.0</v>
      </c>
      <c r="M5260" s="2" t="s">
        <v>3369</v>
      </c>
      <c r="N5260" s="2" t="s">
        <v>3360</v>
      </c>
      <c r="O5260" s="55"/>
      <c r="AB5260" s="2" t="s">
        <v>164</v>
      </c>
      <c r="AC5260" s="2" t="s">
        <v>3361</v>
      </c>
      <c r="AD5260" s="2" t="s">
        <v>7973</v>
      </c>
      <c r="AE5260" s="2" t="s">
        <v>3363</v>
      </c>
      <c r="AF5260" s="93"/>
      <c r="AG5260" s="2" t="s">
        <v>3364</v>
      </c>
      <c r="AH5260" s="2" t="s">
        <v>3365</v>
      </c>
      <c r="AI5260" s="2">
        <v>0.0</v>
      </c>
      <c r="AJ5260" s="96">
        <v>1.935784624673021E-7</v>
      </c>
      <c r="AK5260" s="96">
        <v>0.0</v>
      </c>
      <c r="AL5260" s="105"/>
      <c r="AM5260" s="2" t="s">
        <v>8315</v>
      </c>
    </row>
    <row r="5261">
      <c r="A5261" s="54">
        <v>46267.0</v>
      </c>
      <c r="B5261" s="54">
        <v>46268.0</v>
      </c>
      <c r="C5261" s="2" t="s">
        <v>1937</v>
      </c>
      <c r="D5261" s="2" t="s">
        <v>146</v>
      </c>
      <c r="E5261" s="2" t="s">
        <v>148</v>
      </c>
      <c r="F5261" s="53">
        <v>0.0</v>
      </c>
      <c r="G5261" s="53">
        <v>0.0</v>
      </c>
      <c r="H5261" s="53">
        <v>0.0</v>
      </c>
      <c r="I5261" s="53">
        <v>0.0</v>
      </c>
      <c r="J5261" s="53">
        <v>4.363367481812969E-4</v>
      </c>
      <c r="K5261" s="2" t="s">
        <v>3531</v>
      </c>
      <c r="L5261" s="53">
        <v>0.0</v>
      </c>
      <c r="M5261" s="2" t="s">
        <v>3369</v>
      </c>
      <c r="N5261" s="2" t="s">
        <v>3360</v>
      </c>
      <c r="O5261" s="55"/>
      <c r="AB5261" s="2" t="s">
        <v>164</v>
      </c>
      <c r="AC5261" s="2" t="s">
        <v>3361</v>
      </c>
      <c r="AD5261" s="2" t="s">
        <v>7973</v>
      </c>
      <c r="AE5261" s="2" t="s">
        <v>3363</v>
      </c>
      <c r="AF5261" s="93"/>
      <c r="AG5261" s="2" t="s">
        <v>3364</v>
      </c>
      <c r="AH5261" s="2" t="s">
        <v>3365</v>
      </c>
      <c r="AI5261" s="2">
        <v>0.0</v>
      </c>
      <c r="AJ5261" s="96">
        <v>1.9038975781342852E-7</v>
      </c>
      <c r="AK5261" s="96">
        <v>0.0</v>
      </c>
      <c r="AL5261" s="105"/>
      <c r="AM5261" s="2" t="s">
        <v>8316</v>
      </c>
    </row>
    <row r="5262">
      <c r="A5262" s="54">
        <v>46268.0</v>
      </c>
      <c r="B5262" s="54">
        <v>46269.0</v>
      </c>
      <c r="C5262" s="2" t="s">
        <v>1937</v>
      </c>
      <c r="D5262" s="2" t="s">
        <v>146</v>
      </c>
      <c r="E5262" s="2" t="s">
        <v>196</v>
      </c>
      <c r="F5262" s="53">
        <v>0.0</v>
      </c>
      <c r="G5262" s="53">
        <v>0.0</v>
      </c>
      <c r="H5262" s="53">
        <v>0.0</v>
      </c>
      <c r="I5262" s="53">
        <v>0.020833333333333332</v>
      </c>
      <c r="J5262" s="53">
        <v>0.0035443942693543186</v>
      </c>
      <c r="K5262" s="2" t="s">
        <v>3531</v>
      </c>
      <c r="L5262" s="53">
        <v>0.0</v>
      </c>
      <c r="M5262" s="2" t="s">
        <v>3369</v>
      </c>
      <c r="N5262" s="2" t="s">
        <v>3360</v>
      </c>
      <c r="O5262" s="55"/>
      <c r="AB5262" s="2" t="s">
        <v>164</v>
      </c>
      <c r="AC5262" s="2" t="s">
        <v>3361</v>
      </c>
      <c r="AD5262" s="2" t="s">
        <v>7973</v>
      </c>
      <c r="AE5262" s="2" t="s">
        <v>3363</v>
      </c>
      <c r="AF5262" s="93"/>
      <c r="AG5262" s="2" t="s">
        <v>3364</v>
      </c>
      <c r="AH5262" s="2" t="s">
        <v>3365</v>
      </c>
      <c r="AI5262" s="2">
        <v>0.0</v>
      </c>
      <c r="AJ5262" s="96">
        <v>1.2562730736631733E-5</v>
      </c>
      <c r="AK5262" s="96">
        <v>4.3402777777777775E-4</v>
      </c>
      <c r="AL5262" s="105"/>
      <c r="AM5262" s="2" t="s">
        <v>8317</v>
      </c>
    </row>
    <row r="5263">
      <c r="A5263" s="54">
        <v>46269.0</v>
      </c>
      <c r="B5263" s="54">
        <v>46270.0</v>
      </c>
      <c r="C5263" s="2" t="s">
        <v>1937</v>
      </c>
      <c r="D5263" s="2" t="s">
        <v>146</v>
      </c>
      <c r="E5263" s="2" t="s">
        <v>288</v>
      </c>
      <c r="F5263" s="53">
        <v>0.0</v>
      </c>
      <c r="G5263" s="53">
        <v>0.0</v>
      </c>
      <c r="H5263" s="53">
        <v>0.0</v>
      </c>
      <c r="I5263" s="53">
        <v>0.0</v>
      </c>
      <c r="J5263" s="53">
        <v>4.291556299033374E-4</v>
      </c>
      <c r="K5263" s="2" t="s">
        <v>3531</v>
      </c>
      <c r="L5263" s="53">
        <v>0.0</v>
      </c>
      <c r="M5263" s="2" t="s">
        <v>3369</v>
      </c>
      <c r="N5263" s="2" t="s">
        <v>3360</v>
      </c>
      <c r="O5263" s="55"/>
      <c r="AB5263" s="2" t="s">
        <v>164</v>
      </c>
      <c r="AC5263" s="2" t="s">
        <v>3361</v>
      </c>
      <c r="AD5263" s="2" t="s">
        <v>7973</v>
      </c>
      <c r="AE5263" s="2" t="s">
        <v>3363</v>
      </c>
      <c r="AF5263" s="93"/>
      <c r="AG5263" s="2" t="s">
        <v>3364</v>
      </c>
      <c r="AH5263" s="2" t="s">
        <v>3365</v>
      </c>
      <c r="AI5263" s="2">
        <v>0.0</v>
      </c>
      <c r="AJ5263" s="96">
        <v>1.8417455467773032E-7</v>
      </c>
      <c r="AK5263" s="96">
        <v>0.0</v>
      </c>
      <c r="AL5263" s="105"/>
      <c r="AM5263" s="2" t="s">
        <v>8318</v>
      </c>
    </row>
    <row r="5264">
      <c r="A5264" s="54">
        <v>46270.0</v>
      </c>
      <c r="B5264" s="54">
        <v>46271.0</v>
      </c>
      <c r="C5264" s="2" t="s">
        <v>1937</v>
      </c>
      <c r="D5264" s="2" t="s">
        <v>146</v>
      </c>
      <c r="E5264" s="2" t="s">
        <v>256</v>
      </c>
      <c r="F5264" s="53">
        <v>0.0</v>
      </c>
      <c r="G5264" s="53">
        <v>0.0</v>
      </c>
      <c r="H5264" s="53">
        <v>0.0</v>
      </c>
      <c r="I5264" s="53">
        <v>0.0</v>
      </c>
      <c r="J5264" s="53">
        <v>4.2561264936312736E-4</v>
      </c>
      <c r="K5264" s="2" t="s">
        <v>3531</v>
      </c>
      <c r="L5264" s="53">
        <v>0.0</v>
      </c>
      <c r="M5264" s="2" t="s">
        <v>3369</v>
      </c>
      <c r="N5264" s="2" t="s">
        <v>3360</v>
      </c>
      <c r="O5264" s="55"/>
      <c r="AB5264" s="2" t="s">
        <v>164</v>
      </c>
      <c r="AC5264" s="2" t="s">
        <v>3361</v>
      </c>
      <c r="AD5264" s="2" t="s">
        <v>7973</v>
      </c>
      <c r="AE5264" s="2" t="s">
        <v>3363</v>
      </c>
      <c r="AF5264" s="93"/>
      <c r="AG5264" s="2" t="s">
        <v>3364</v>
      </c>
      <c r="AH5264" s="2" t="s">
        <v>3365</v>
      </c>
      <c r="AI5264" s="2">
        <v>0.0</v>
      </c>
      <c r="AJ5264" s="96">
        <v>1.8114612729790039E-7</v>
      </c>
      <c r="AK5264" s="96">
        <v>0.0</v>
      </c>
      <c r="AL5264" s="105"/>
      <c r="AM5264" s="2" t="s">
        <v>8319</v>
      </c>
    </row>
    <row r="5265">
      <c r="A5265" s="54">
        <v>46271.0</v>
      </c>
      <c r="B5265" s="54">
        <v>46272.0</v>
      </c>
      <c r="C5265" s="2" t="s">
        <v>1937</v>
      </c>
      <c r="D5265" s="2" t="s">
        <v>146</v>
      </c>
      <c r="E5265" s="2" t="s">
        <v>180</v>
      </c>
      <c r="F5265" s="53">
        <v>0.0</v>
      </c>
      <c r="G5265" s="53">
        <v>0.0</v>
      </c>
      <c r="H5265" s="53">
        <v>0.0</v>
      </c>
      <c r="I5265" s="53">
        <v>0.0</v>
      </c>
      <c r="J5265" s="53">
        <v>4.22100968193635E-4</v>
      </c>
      <c r="K5265" s="2" t="s">
        <v>3531</v>
      </c>
      <c r="L5265" s="53">
        <v>0.0</v>
      </c>
      <c r="M5265" s="2" t="s">
        <v>3369</v>
      </c>
      <c r="N5265" s="2" t="s">
        <v>3360</v>
      </c>
      <c r="O5265" s="55"/>
      <c r="AB5265" s="2" t="s">
        <v>164</v>
      </c>
      <c r="AC5265" s="2" t="s">
        <v>3361</v>
      </c>
      <c r="AD5265" s="2" t="s">
        <v>7973</v>
      </c>
      <c r="AE5265" s="2" t="s">
        <v>3363</v>
      </c>
      <c r="AF5265" s="93"/>
      <c r="AG5265" s="2" t="s">
        <v>3364</v>
      </c>
      <c r="AH5265" s="2" t="s">
        <v>3365</v>
      </c>
      <c r="AI5265" s="2">
        <v>0.0</v>
      </c>
      <c r="AJ5265" s="96">
        <v>1.7816922735000406E-7</v>
      </c>
      <c r="AK5265" s="96">
        <v>0.0</v>
      </c>
      <c r="AL5265" s="105"/>
      <c r="AM5265" s="2" t="s">
        <v>8320</v>
      </c>
    </row>
    <row r="5266">
      <c r="A5266" s="54">
        <v>46272.0</v>
      </c>
      <c r="B5266" s="54">
        <v>46273.0</v>
      </c>
      <c r="C5266" s="2" t="s">
        <v>1937</v>
      </c>
      <c r="D5266" s="2" t="s">
        <v>146</v>
      </c>
      <c r="E5266" s="2" t="s">
        <v>208</v>
      </c>
      <c r="F5266" s="53">
        <v>0.0</v>
      </c>
      <c r="G5266" s="53">
        <v>0.0</v>
      </c>
      <c r="H5266" s="53">
        <v>0.0</v>
      </c>
      <c r="I5266" s="53">
        <v>0.0</v>
      </c>
      <c r="J5266" s="53">
        <v>4.1862027623733273E-4</v>
      </c>
      <c r="K5266" s="2" t="s">
        <v>3531</v>
      </c>
      <c r="L5266" s="53">
        <v>0.0</v>
      </c>
      <c r="M5266" s="2" t="s">
        <v>3369</v>
      </c>
      <c r="N5266" s="2" t="s">
        <v>3360</v>
      </c>
      <c r="O5266" s="55"/>
      <c r="AB5266" s="2" t="s">
        <v>164</v>
      </c>
      <c r="AC5266" s="2" t="s">
        <v>3361</v>
      </c>
      <c r="AD5266" s="2" t="s">
        <v>7973</v>
      </c>
      <c r="AE5266" s="2" t="s">
        <v>3363</v>
      </c>
      <c r="AF5266" s="93"/>
      <c r="AG5266" s="2" t="s">
        <v>3364</v>
      </c>
      <c r="AH5266" s="2" t="s">
        <v>3365</v>
      </c>
      <c r="AI5266" s="2">
        <v>0.0</v>
      </c>
      <c r="AJ5266" s="96">
        <v>1.7524293567702076E-7</v>
      </c>
      <c r="AK5266" s="96">
        <v>0.0</v>
      </c>
      <c r="AL5266" s="105"/>
      <c r="AM5266" s="2" t="s">
        <v>8321</v>
      </c>
    </row>
    <row r="5267">
      <c r="A5267" s="54">
        <v>46273.0</v>
      </c>
      <c r="B5267" s="54">
        <v>46274.0</v>
      </c>
      <c r="C5267" s="2" t="s">
        <v>1937</v>
      </c>
      <c r="D5267" s="2" t="s">
        <v>146</v>
      </c>
      <c r="E5267" s="2" t="s">
        <v>303</v>
      </c>
      <c r="F5267" s="53">
        <v>0.0</v>
      </c>
      <c r="G5267" s="53">
        <v>0.0</v>
      </c>
      <c r="H5267" s="53">
        <v>0.0</v>
      </c>
      <c r="I5267" s="53">
        <v>0.0</v>
      </c>
      <c r="J5267" s="53">
        <v>4.151702669646673E-4</v>
      </c>
      <c r="K5267" s="2" t="s">
        <v>3531</v>
      </c>
      <c r="L5267" s="53">
        <v>0.0</v>
      </c>
      <c r="M5267" s="2" t="s">
        <v>3369</v>
      </c>
      <c r="N5267" s="2" t="s">
        <v>3360</v>
      </c>
      <c r="O5267" s="55"/>
      <c r="AB5267" s="2" t="s">
        <v>164</v>
      </c>
      <c r="AC5267" s="2" t="s">
        <v>3361</v>
      </c>
      <c r="AD5267" s="2" t="s">
        <v>7973</v>
      </c>
      <c r="AE5267" s="2" t="s">
        <v>3363</v>
      </c>
      <c r="AF5267" s="93"/>
      <c r="AG5267" s="2" t="s">
        <v>3364</v>
      </c>
      <c r="AH5267" s="2" t="s">
        <v>3365</v>
      </c>
      <c r="AI5267" s="2">
        <v>0.0</v>
      </c>
      <c r="AJ5267" s="96">
        <v>1.723663505715131E-7</v>
      </c>
      <c r="AK5267" s="96">
        <v>0.0</v>
      </c>
      <c r="AL5267" s="105"/>
      <c r="AM5267" s="2" t="s">
        <v>8322</v>
      </c>
    </row>
    <row r="5268">
      <c r="A5268" s="54">
        <v>46274.0</v>
      </c>
      <c r="B5268" s="54">
        <v>46275.0</v>
      </c>
      <c r="C5268" s="2" t="s">
        <v>1937</v>
      </c>
      <c r="D5268" s="2" t="s">
        <v>146</v>
      </c>
      <c r="E5268" s="2" t="s">
        <v>148</v>
      </c>
      <c r="F5268" s="53">
        <v>0.0</v>
      </c>
      <c r="G5268" s="53">
        <v>0.0</v>
      </c>
      <c r="H5268" s="53">
        <v>0.0</v>
      </c>
      <c r="I5268" s="53">
        <v>0.0</v>
      </c>
      <c r="J5268" s="53">
        <v>4.1175063742254216E-4</v>
      </c>
      <c r="K5268" s="2" t="s">
        <v>3531</v>
      </c>
      <c r="L5268" s="53">
        <v>0.0</v>
      </c>
      <c r="M5268" s="2" t="s">
        <v>3369</v>
      </c>
      <c r="N5268" s="2" t="s">
        <v>3360</v>
      </c>
      <c r="O5268" s="55"/>
      <c r="AB5268" s="2" t="s">
        <v>164</v>
      </c>
      <c r="AC5268" s="2" t="s">
        <v>3361</v>
      </c>
      <c r="AD5268" s="2" t="s">
        <v>7973</v>
      </c>
      <c r="AE5268" s="2" t="s">
        <v>3363</v>
      </c>
      <c r="AF5268" s="93"/>
      <c r="AG5268" s="2" t="s">
        <v>3364</v>
      </c>
      <c r="AH5268" s="2" t="s">
        <v>3365</v>
      </c>
      <c r="AI5268" s="2">
        <v>0.0</v>
      </c>
      <c r="AJ5268" s="96">
        <v>1.6953858741786979E-7</v>
      </c>
      <c r="AK5268" s="96">
        <v>0.0</v>
      </c>
      <c r="AL5268" s="105"/>
      <c r="AM5268" s="2" t="s">
        <v>8323</v>
      </c>
    </row>
    <row r="5269">
      <c r="A5269" s="54">
        <v>46275.0</v>
      </c>
      <c r="B5269" s="54">
        <v>46276.0</v>
      </c>
      <c r="C5269" s="2" t="s">
        <v>1937</v>
      </c>
      <c r="D5269" s="2" t="s">
        <v>146</v>
      </c>
      <c r="E5269" s="2" t="s">
        <v>196</v>
      </c>
      <c r="F5269" s="53">
        <v>0.0</v>
      </c>
      <c r="G5269" s="53">
        <v>0.0</v>
      </c>
      <c r="H5269" s="53">
        <v>0.0</v>
      </c>
      <c r="I5269" s="53">
        <v>0.02040816326530612</v>
      </c>
      <c r="J5269" s="53">
        <v>0.003344185249225904</v>
      </c>
      <c r="K5269" s="2" t="s">
        <v>3531</v>
      </c>
      <c r="L5269" s="53">
        <v>0.0</v>
      </c>
      <c r="M5269" s="2" t="s">
        <v>3369</v>
      </c>
      <c r="N5269" s="2" t="s">
        <v>3360</v>
      </c>
      <c r="O5269" s="55"/>
      <c r="AB5269" s="2" t="s">
        <v>164</v>
      </c>
      <c r="AC5269" s="2" t="s">
        <v>3361</v>
      </c>
      <c r="AD5269" s="2" t="s">
        <v>7973</v>
      </c>
      <c r="AE5269" s="2" t="s">
        <v>3363</v>
      </c>
      <c r="AF5269" s="93"/>
      <c r="AG5269" s="2" t="s">
        <v>3364</v>
      </c>
      <c r="AH5269" s="2" t="s">
        <v>3365</v>
      </c>
      <c r="AI5269" s="2">
        <v>0.0</v>
      </c>
      <c r="AJ5269" s="96">
        <v>1.1183574981140123E-5</v>
      </c>
      <c r="AK5269" s="96">
        <v>4.1649312786339016E-4</v>
      </c>
      <c r="AL5269" s="105"/>
      <c r="AM5269" s="2" t="s">
        <v>8324</v>
      </c>
    </row>
    <row r="5270">
      <c r="A5270" s="54">
        <v>46276.0</v>
      </c>
      <c r="B5270" s="54">
        <v>46277.0</v>
      </c>
      <c r="C5270" s="2" t="s">
        <v>1937</v>
      </c>
      <c r="D5270" s="2" t="s">
        <v>146</v>
      </c>
      <c r="E5270" s="2" t="s">
        <v>288</v>
      </c>
      <c r="F5270" s="53">
        <v>0.0</v>
      </c>
      <c r="G5270" s="53">
        <v>0.0</v>
      </c>
      <c r="H5270" s="53">
        <v>0.0</v>
      </c>
      <c r="I5270" s="53">
        <v>0.0</v>
      </c>
      <c r="J5270" s="53">
        <v>4.0500132329686567E-4</v>
      </c>
      <c r="K5270" s="2" t="s">
        <v>3531</v>
      </c>
      <c r="L5270" s="53">
        <v>0.0</v>
      </c>
      <c r="M5270" s="2" t="s">
        <v>3369</v>
      </c>
      <c r="N5270" s="2" t="s">
        <v>3360</v>
      </c>
      <c r="O5270" s="55"/>
      <c r="AB5270" s="2" t="s">
        <v>164</v>
      </c>
      <c r="AC5270" s="2" t="s">
        <v>3361</v>
      </c>
      <c r="AD5270" s="2" t="s">
        <v>7973</v>
      </c>
      <c r="AE5270" s="2" t="s">
        <v>3363</v>
      </c>
      <c r="AF5270" s="93"/>
      <c r="AG5270" s="2" t="s">
        <v>3364</v>
      </c>
      <c r="AH5270" s="2" t="s">
        <v>3365</v>
      </c>
      <c r="AI5270" s="2">
        <v>0.0</v>
      </c>
      <c r="AJ5270" s="96">
        <v>1.640260718722123E-7</v>
      </c>
      <c r="AK5270" s="96">
        <v>0.0</v>
      </c>
      <c r="AL5270" s="105"/>
      <c r="AM5270" s="2" t="s">
        <v>8325</v>
      </c>
    </row>
    <row r="5271">
      <c r="A5271" s="54">
        <v>46277.0</v>
      </c>
      <c r="B5271" s="54">
        <v>46278.0</v>
      </c>
      <c r="C5271" s="2" t="s">
        <v>1937</v>
      </c>
      <c r="D5271" s="2" t="s">
        <v>146</v>
      </c>
      <c r="E5271" s="2" t="s">
        <v>256</v>
      </c>
      <c r="F5271" s="53">
        <v>0.0</v>
      </c>
      <c r="G5271" s="53">
        <v>0.0</v>
      </c>
      <c r="H5271" s="53">
        <v>0.0</v>
      </c>
      <c r="I5271" s="53">
        <v>0.0</v>
      </c>
      <c r="J5271" s="53">
        <v>4.0167105023798373E-4</v>
      </c>
      <c r="K5271" s="2" t="s">
        <v>3531</v>
      </c>
      <c r="L5271" s="53">
        <v>0.0</v>
      </c>
      <c r="M5271" s="2" t="s">
        <v>3369</v>
      </c>
      <c r="N5271" s="2" t="s">
        <v>3360</v>
      </c>
      <c r="O5271" s="55"/>
      <c r="AB5271" s="2" t="s">
        <v>164</v>
      </c>
      <c r="AC5271" s="2" t="s">
        <v>3361</v>
      </c>
      <c r="AD5271" s="2" t="s">
        <v>7973</v>
      </c>
      <c r="AE5271" s="2" t="s">
        <v>3363</v>
      </c>
      <c r="AF5271" s="93"/>
      <c r="AG5271" s="2" t="s">
        <v>3364</v>
      </c>
      <c r="AH5271" s="2" t="s">
        <v>3365</v>
      </c>
      <c r="AI5271" s="2">
        <v>0.0</v>
      </c>
      <c r="AJ5271" s="96">
        <v>1.6133963259928484E-7</v>
      </c>
      <c r="AK5271" s="96">
        <v>0.0</v>
      </c>
      <c r="AL5271" s="105"/>
      <c r="AM5271" s="2" t="s">
        <v>8326</v>
      </c>
    </row>
    <row r="5272">
      <c r="A5272" s="54">
        <v>46278.0</v>
      </c>
      <c r="B5272" s="54">
        <v>46279.0</v>
      </c>
      <c r="C5272" s="2" t="s">
        <v>1937</v>
      </c>
      <c r="D5272" s="2" t="s">
        <v>146</v>
      </c>
      <c r="E5272" s="2" t="s">
        <v>180</v>
      </c>
      <c r="F5272" s="53">
        <v>0.0</v>
      </c>
      <c r="G5272" s="53">
        <v>0.0</v>
      </c>
      <c r="H5272" s="53">
        <v>0.0</v>
      </c>
      <c r="I5272" s="53">
        <v>0.0</v>
      </c>
      <c r="J5272" s="53">
        <v>3.983699798619548E-4</v>
      </c>
      <c r="K5272" s="2" t="s">
        <v>3531</v>
      </c>
      <c r="L5272" s="53">
        <v>0.0</v>
      </c>
      <c r="M5272" s="2" t="s">
        <v>3369</v>
      </c>
      <c r="N5272" s="2" t="s">
        <v>3360</v>
      </c>
      <c r="O5272" s="55"/>
      <c r="AB5272" s="2" t="s">
        <v>164</v>
      </c>
      <c r="AC5272" s="2" t="s">
        <v>3361</v>
      </c>
      <c r="AD5272" s="2" t="s">
        <v>7973</v>
      </c>
      <c r="AE5272" s="2" t="s">
        <v>3363</v>
      </c>
      <c r="AF5272" s="93"/>
      <c r="AG5272" s="2" t="s">
        <v>3364</v>
      </c>
      <c r="AH5272" s="2" t="s">
        <v>3365</v>
      </c>
      <c r="AI5272" s="2">
        <v>0.0</v>
      </c>
      <c r="AJ5272" s="96">
        <v>1.5869864085521425E-7</v>
      </c>
      <c r="AK5272" s="96">
        <v>0.0</v>
      </c>
      <c r="AL5272" s="105"/>
      <c r="AM5272" s="2" t="s">
        <v>8327</v>
      </c>
    </row>
    <row r="5273">
      <c r="A5273" s="54">
        <v>46279.0</v>
      </c>
      <c r="B5273" s="54">
        <v>46280.0</v>
      </c>
      <c r="C5273" s="2" t="s">
        <v>1937</v>
      </c>
      <c r="D5273" s="2" t="s">
        <v>146</v>
      </c>
      <c r="E5273" s="2" t="s">
        <v>208</v>
      </c>
      <c r="F5273" s="53">
        <v>0.0</v>
      </c>
      <c r="G5273" s="53">
        <v>0.0</v>
      </c>
      <c r="H5273" s="53">
        <v>0.0</v>
      </c>
      <c r="I5273" s="53">
        <v>0.0</v>
      </c>
      <c r="J5273" s="53">
        <v>3.9509782635543033E-4</v>
      </c>
      <c r="K5273" s="2" t="s">
        <v>3531</v>
      </c>
      <c r="L5273" s="53">
        <v>0.0</v>
      </c>
      <c r="M5273" s="2" t="s">
        <v>3369</v>
      </c>
      <c r="N5273" s="2" t="s">
        <v>3360</v>
      </c>
      <c r="O5273" s="55"/>
      <c r="AB5273" s="2" t="s">
        <v>164</v>
      </c>
      <c r="AC5273" s="2" t="s">
        <v>3361</v>
      </c>
      <c r="AD5273" s="2" t="s">
        <v>7973</v>
      </c>
      <c r="AE5273" s="2" t="s">
        <v>3363</v>
      </c>
      <c r="AF5273" s="93"/>
      <c r="AG5273" s="2" t="s">
        <v>3364</v>
      </c>
      <c r="AH5273" s="2" t="s">
        <v>3365</v>
      </c>
      <c r="AI5273" s="2">
        <v>0.0</v>
      </c>
      <c r="AJ5273" s="96">
        <v>1.5610229239078577E-7</v>
      </c>
      <c r="AK5273" s="96">
        <v>0.0</v>
      </c>
      <c r="AL5273" s="105"/>
      <c r="AM5273" s="2" t="s">
        <v>8328</v>
      </c>
    </row>
    <row r="5274">
      <c r="A5274" s="54">
        <v>46280.0</v>
      </c>
      <c r="B5274" s="54">
        <v>46281.0</v>
      </c>
      <c r="C5274" s="2" t="s">
        <v>1937</v>
      </c>
      <c r="D5274" s="2" t="s">
        <v>146</v>
      </c>
      <c r="E5274" s="2" t="s">
        <v>303</v>
      </c>
      <c r="F5274" s="53">
        <v>0.0</v>
      </c>
      <c r="G5274" s="53">
        <v>0.0</v>
      </c>
      <c r="H5274" s="53">
        <v>0.0</v>
      </c>
      <c r="I5274" s="53">
        <v>0.0</v>
      </c>
      <c r="J5274" s="53">
        <v>3.9185430719030663E-4</v>
      </c>
      <c r="K5274" s="2" t="s">
        <v>3531</v>
      </c>
      <c r="L5274" s="53">
        <v>0.0</v>
      </c>
      <c r="M5274" s="2" t="s">
        <v>3369</v>
      </c>
      <c r="N5274" s="2" t="s">
        <v>3360</v>
      </c>
      <c r="O5274" s="55"/>
      <c r="AB5274" s="2" t="s">
        <v>164</v>
      </c>
      <c r="AC5274" s="2" t="s">
        <v>3361</v>
      </c>
      <c r="AD5274" s="2" t="s">
        <v>7973</v>
      </c>
      <c r="AE5274" s="2" t="s">
        <v>3363</v>
      </c>
      <c r="AF5274" s="93"/>
      <c r="AG5274" s="2" t="s">
        <v>3364</v>
      </c>
      <c r="AH5274" s="2" t="s">
        <v>3365</v>
      </c>
      <c r="AI5274" s="2">
        <v>0.0</v>
      </c>
      <c r="AJ5274" s="96">
        <v>1.5354979806359518E-7</v>
      </c>
      <c r="AK5274" s="96">
        <v>0.0</v>
      </c>
      <c r="AL5274" s="105"/>
      <c r="AM5274" s="2" t="s">
        <v>8329</v>
      </c>
    </row>
    <row r="5275">
      <c r="A5275" s="54">
        <v>46281.0</v>
      </c>
      <c r="B5275" s="54">
        <v>46282.0</v>
      </c>
      <c r="C5275" s="2" t="s">
        <v>1937</v>
      </c>
      <c r="D5275" s="2" t="s">
        <v>146</v>
      </c>
      <c r="E5275" s="2" t="s">
        <v>148</v>
      </c>
      <c r="F5275" s="53">
        <v>0.0</v>
      </c>
      <c r="G5275" s="53">
        <v>0.0</v>
      </c>
      <c r="H5275" s="53">
        <v>0.0</v>
      </c>
      <c r="I5275" s="53">
        <v>0.0</v>
      </c>
      <c r="J5275" s="53">
        <v>3.886391430780138E-4</v>
      </c>
      <c r="K5275" s="2" t="s">
        <v>3531</v>
      </c>
      <c r="L5275" s="53">
        <v>0.0</v>
      </c>
      <c r="M5275" s="2" t="s">
        <v>3369</v>
      </c>
      <c r="N5275" s="2" t="s">
        <v>3360</v>
      </c>
      <c r="O5275" s="55"/>
      <c r="AB5275" s="2" t="s">
        <v>164</v>
      </c>
      <c r="AC5275" s="2" t="s">
        <v>3361</v>
      </c>
      <c r="AD5275" s="2" t="s">
        <v>7973</v>
      </c>
      <c r="AE5275" s="2" t="s">
        <v>3363</v>
      </c>
      <c r="AF5275" s="93"/>
      <c r="AG5275" s="2" t="s">
        <v>3364</v>
      </c>
      <c r="AH5275" s="2" t="s">
        <v>3365</v>
      </c>
      <c r="AI5275" s="2">
        <v>0.0</v>
      </c>
      <c r="AJ5275" s="96">
        <v>1.510403835324129E-7</v>
      </c>
      <c r="AK5275" s="96">
        <v>0.0</v>
      </c>
      <c r="AL5275" s="105"/>
      <c r="AM5275" s="2" t="s">
        <v>8330</v>
      </c>
    </row>
    <row r="5276">
      <c r="A5276" s="54">
        <v>46282.0</v>
      </c>
      <c r="B5276" s="54">
        <v>46283.0</v>
      </c>
      <c r="C5276" s="2" t="s">
        <v>1937</v>
      </c>
      <c r="D5276" s="2" t="s">
        <v>146</v>
      </c>
      <c r="E5276" s="2" t="s">
        <v>196</v>
      </c>
      <c r="F5276" s="53">
        <v>0.0</v>
      </c>
      <c r="G5276" s="53">
        <v>0.0</v>
      </c>
      <c r="H5276" s="53">
        <v>0.0</v>
      </c>
      <c r="I5276" s="53">
        <v>0.02</v>
      </c>
      <c r="J5276" s="53">
        <v>0.0031560382680060313</v>
      </c>
      <c r="K5276" s="2" t="s">
        <v>3531</v>
      </c>
      <c r="L5276" s="53">
        <v>0.0</v>
      </c>
      <c r="M5276" s="2" t="s">
        <v>3369</v>
      </c>
      <c r="N5276" s="2" t="s">
        <v>3360</v>
      </c>
      <c r="O5276" s="55"/>
      <c r="AB5276" s="2" t="s">
        <v>164</v>
      </c>
      <c r="AC5276" s="2" t="s">
        <v>3361</v>
      </c>
      <c r="AD5276" s="2" t="s">
        <v>7973</v>
      </c>
      <c r="AE5276" s="2" t="s">
        <v>3363</v>
      </c>
      <c r="AF5276" s="93"/>
      <c r="AG5276" s="2" t="s">
        <v>3364</v>
      </c>
      <c r="AH5276" s="2" t="s">
        <v>3365</v>
      </c>
      <c r="AI5276" s="2">
        <v>0.0</v>
      </c>
      <c r="AJ5276" s="96">
        <v>9.96057754911851E-6</v>
      </c>
      <c r="AK5276" s="96">
        <v>4.0E-4</v>
      </c>
      <c r="AL5276" s="105"/>
      <c r="AM5276" s="2" t="s">
        <v>8331</v>
      </c>
    </row>
    <row r="5277">
      <c r="A5277" s="54">
        <v>46283.0</v>
      </c>
      <c r="B5277" s="54">
        <v>46284.0</v>
      </c>
      <c r="C5277" s="2" t="s">
        <v>1937</v>
      </c>
      <c r="D5277" s="2" t="s">
        <v>146</v>
      </c>
      <c r="E5277" s="2" t="s">
        <v>288</v>
      </c>
      <c r="F5277" s="53">
        <v>0.0</v>
      </c>
      <c r="G5277" s="53">
        <v>0.0</v>
      </c>
      <c r="H5277" s="53">
        <v>0.0</v>
      </c>
      <c r="I5277" s="53">
        <v>0.0</v>
      </c>
      <c r="J5277" s="53">
        <v>3.8229277878639416E-4</v>
      </c>
      <c r="K5277" s="2" t="s">
        <v>3531</v>
      </c>
      <c r="L5277" s="53">
        <v>0.0</v>
      </c>
      <c r="M5277" s="2" t="s">
        <v>3369</v>
      </c>
      <c r="N5277" s="2" t="s">
        <v>3360</v>
      </c>
      <c r="O5277" s="55"/>
      <c r="AB5277" s="2" t="s">
        <v>164</v>
      </c>
      <c r="AC5277" s="2" t="s">
        <v>3361</v>
      </c>
      <c r="AD5277" s="2" t="s">
        <v>7973</v>
      </c>
      <c r="AE5277" s="2" t="s">
        <v>3363</v>
      </c>
      <c r="AF5277" s="93"/>
      <c r="AG5277" s="2" t="s">
        <v>3364</v>
      </c>
      <c r="AH5277" s="2" t="s">
        <v>3365</v>
      </c>
      <c r="AI5277" s="2">
        <v>0.0</v>
      </c>
      <c r="AJ5277" s="96">
        <v>1.461477687122229E-7</v>
      </c>
      <c r="AK5277" s="96">
        <v>0.0</v>
      </c>
      <c r="AL5277" s="105"/>
      <c r="AM5277" s="2" t="s">
        <v>8332</v>
      </c>
    </row>
    <row r="5278">
      <c r="A5278" s="54">
        <v>46284.0</v>
      </c>
      <c r="B5278" s="54">
        <v>46285.0</v>
      </c>
      <c r="C5278" s="2" t="s">
        <v>1937</v>
      </c>
      <c r="D5278" s="2" t="s">
        <v>146</v>
      </c>
      <c r="E5278" s="2" t="s">
        <v>256</v>
      </c>
      <c r="F5278" s="53">
        <v>0.0</v>
      </c>
      <c r="G5278" s="53">
        <v>0.0</v>
      </c>
      <c r="H5278" s="53">
        <v>0.0</v>
      </c>
      <c r="I5278" s="53">
        <v>0.0</v>
      </c>
      <c r="J5278" s="53">
        <v>3.791610358268303E-4</v>
      </c>
      <c r="K5278" s="2" t="s">
        <v>3531</v>
      </c>
      <c r="L5278" s="53">
        <v>0.0</v>
      </c>
      <c r="M5278" s="2" t="s">
        <v>3369</v>
      </c>
      <c r="N5278" s="2" t="s">
        <v>3360</v>
      </c>
      <c r="O5278" s="55"/>
      <c r="AB5278" s="2" t="s">
        <v>164</v>
      </c>
      <c r="AC5278" s="2" t="s">
        <v>3361</v>
      </c>
      <c r="AD5278" s="2" t="s">
        <v>7973</v>
      </c>
      <c r="AE5278" s="2" t="s">
        <v>3363</v>
      </c>
      <c r="AF5278" s="93"/>
      <c r="AG5278" s="2" t="s">
        <v>3364</v>
      </c>
      <c r="AH5278" s="2" t="s">
        <v>3365</v>
      </c>
      <c r="AI5278" s="2">
        <v>0.0</v>
      </c>
      <c r="AJ5278" s="96">
        <v>1.437630910892749E-7</v>
      </c>
      <c r="AK5278" s="96">
        <v>0.0</v>
      </c>
      <c r="AL5278" s="105"/>
      <c r="AM5278" s="2" t="s">
        <v>8333</v>
      </c>
    </row>
    <row r="5279">
      <c r="A5279" s="54">
        <v>46285.0</v>
      </c>
      <c r="B5279" s="54">
        <v>46286.0</v>
      </c>
      <c r="C5279" s="2" t="s">
        <v>1937</v>
      </c>
      <c r="D5279" s="2" t="s">
        <v>146</v>
      </c>
      <c r="E5279" s="2" t="s">
        <v>180</v>
      </c>
      <c r="F5279" s="53">
        <v>0.0</v>
      </c>
      <c r="G5279" s="53">
        <v>0.0</v>
      </c>
      <c r="H5279" s="53">
        <v>0.0</v>
      </c>
      <c r="I5279" s="53">
        <v>0.0</v>
      </c>
      <c r="J5279" s="53">
        <v>3.760565622734269E-4</v>
      </c>
      <c r="K5279" s="2" t="s">
        <v>3531</v>
      </c>
      <c r="L5279" s="53">
        <v>0.0</v>
      </c>
      <c r="M5279" s="2" t="s">
        <v>3369</v>
      </c>
      <c r="N5279" s="2" t="s">
        <v>3360</v>
      </c>
      <c r="O5279" s="55"/>
      <c r="AB5279" s="2" t="s">
        <v>164</v>
      </c>
      <c r="AC5279" s="2" t="s">
        <v>3361</v>
      </c>
      <c r="AD5279" s="2" t="s">
        <v>7973</v>
      </c>
      <c r="AE5279" s="2" t="s">
        <v>3363</v>
      </c>
      <c r="AF5279" s="93"/>
      <c r="AG5279" s="2" t="s">
        <v>3364</v>
      </c>
      <c r="AH5279" s="2" t="s">
        <v>3365</v>
      </c>
      <c r="AI5279" s="2">
        <v>0.0</v>
      </c>
      <c r="AJ5279" s="96">
        <v>1.4141853802890783E-7</v>
      </c>
      <c r="AK5279" s="96">
        <v>0.0</v>
      </c>
      <c r="AL5279" s="105"/>
      <c r="AM5279" s="2" t="s">
        <v>8334</v>
      </c>
    </row>
    <row r="5280">
      <c r="A5280" s="54">
        <v>46286.0</v>
      </c>
      <c r="B5280" s="54">
        <v>46287.0</v>
      </c>
      <c r="C5280" s="2" t="s">
        <v>1937</v>
      </c>
      <c r="D5280" s="2" t="s">
        <v>146</v>
      </c>
      <c r="E5280" s="2" t="s">
        <v>208</v>
      </c>
      <c r="F5280" s="53">
        <v>0.0</v>
      </c>
      <c r="G5280" s="53">
        <v>0.0</v>
      </c>
      <c r="H5280" s="53">
        <v>0.0</v>
      </c>
      <c r="I5280" s="53">
        <v>0.0</v>
      </c>
      <c r="J5280" s="53">
        <v>3.7297909437589686E-4</v>
      </c>
      <c r="K5280" s="2" t="s">
        <v>3531</v>
      </c>
      <c r="L5280" s="53">
        <v>0.0</v>
      </c>
      <c r="M5280" s="2" t="s">
        <v>3369</v>
      </c>
      <c r="N5280" s="2" t="s">
        <v>3360</v>
      </c>
      <c r="O5280" s="55"/>
      <c r="AB5280" s="2" t="s">
        <v>164</v>
      </c>
      <c r="AC5280" s="2" t="s">
        <v>3361</v>
      </c>
      <c r="AD5280" s="2" t="s">
        <v>7973</v>
      </c>
      <c r="AE5280" s="2" t="s">
        <v>3363</v>
      </c>
      <c r="AF5280" s="93"/>
      <c r="AG5280" s="2" t="s">
        <v>3364</v>
      </c>
      <c r="AH5280" s="2" t="s">
        <v>3365</v>
      </c>
      <c r="AI5280" s="2">
        <v>0.0</v>
      </c>
      <c r="AJ5280" s="96">
        <v>1.3911340484146417E-7</v>
      </c>
      <c r="AK5280" s="96">
        <v>0.0</v>
      </c>
      <c r="AL5280" s="105"/>
      <c r="AM5280" s="2" t="s">
        <v>8335</v>
      </c>
    </row>
    <row r="5281">
      <c r="A5281" s="54">
        <v>46287.0</v>
      </c>
      <c r="B5281" s="54">
        <v>46288.0</v>
      </c>
      <c r="C5281" s="2" t="s">
        <v>1937</v>
      </c>
      <c r="D5281" s="2" t="s">
        <v>146</v>
      </c>
      <c r="E5281" s="2" t="s">
        <v>303</v>
      </c>
      <c r="F5281" s="53">
        <v>0.0</v>
      </c>
      <c r="G5281" s="53">
        <v>0.0</v>
      </c>
      <c r="H5281" s="53">
        <v>0.0</v>
      </c>
      <c r="I5281" s="53">
        <v>0.0</v>
      </c>
      <c r="J5281" s="53">
        <v>3.699283713647815E-4</v>
      </c>
      <c r="K5281" s="2" t="s">
        <v>3531</v>
      </c>
      <c r="L5281" s="53">
        <v>0.0</v>
      </c>
      <c r="M5281" s="2" t="s">
        <v>3369</v>
      </c>
      <c r="N5281" s="2" t="s">
        <v>3360</v>
      </c>
      <c r="O5281" s="55"/>
      <c r="AB5281" s="2" t="s">
        <v>164</v>
      </c>
      <c r="AC5281" s="2" t="s">
        <v>3361</v>
      </c>
      <c r="AD5281" s="2" t="s">
        <v>7973</v>
      </c>
      <c r="AE5281" s="2" t="s">
        <v>3363</v>
      </c>
      <c r="AF5281" s="93"/>
      <c r="AG5281" s="2" t="s">
        <v>3364</v>
      </c>
      <c r="AH5281" s="2" t="s">
        <v>3365</v>
      </c>
      <c r="AI5281" s="2">
        <v>0.0</v>
      </c>
      <c r="AJ5281" s="96">
        <v>1.3684699994059968E-7</v>
      </c>
      <c r="AK5281" s="96">
        <v>0.0</v>
      </c>
      <c r="AL5281" s="105"/>
      <c r="AM5281" s="2" t="s">
        <v>8336</v>
      </c>
    </row>
    <row r="5282">
      <c r="A5282" s="54">
        <v>46288.0</v>
      </c>
      <c r="B5282" s="54">
        <v>46289.0</v>
      </c>
      <c r="C5282" s="2" t="s">
        <v>1937</v>
      </c>
      <c r="D5282" s="2" t="s">
        <v>146</v>
      </c>
      <c r="E5282" s="2" t="s">
        <v>148</v>
      </c>
      <c r="F5282" s="53">
        <v>0.0</v>
      </c>
      <c r="G5282" s="53">
        <v>0.0</v>
      </c>
      <c r="H5282" s="53">
        <v>0.0</v>
      </c>
      <c r="I5282" s="53">
        <v>0.0</v>
      </c>
      <c r="J5282" s="53">
        <v>3.669041354107937E-4</v>
      </c>
      <c r="K5282" s="2" t="s">
        <v>3531</v>
      </c>
      <c r="L5282" s="53">
        <v>0.0</v>
      </c>
      <c r="M5282" s="2" t="s">
        <v>3369</v>
      </c>
      <c r="N5282" s="2" t="s">
        <v>3360</v>
      </c>
      <c r="O5282" s="55"/>
      <c r="AB5282" s="2" t="s">
        <v>164</v>
      </c>
      <c r="AC5282" s="2" t="s">
        <v>3361</v>
      </c>
      <c r="AD5282" s="2" t="s">
        <v>7973</v>
      </c>
      <c r="AE5282" s="2" t="s">
        <v>3363</v>
      </c>
      <c r="AF5282" s="93"/>
      <c r="AG5282" s="2" t="s">
        <v>3364</v>
      </c>
      <c r="AH5282" s="2" t="s">
        <v>3365</v>
      </c>
      <c r="AI5282" s="2">
        <v>0.0</v>
      </c>
      <c r="AJ5282" s="96">
        <v>1.3461864458154207E-7</v>
      </c>
      <c r="AK5282" s="96">
        <v>0.0</v>
      </c>
      <c r="AL5282" s="105"/>
      <c r="AM5282" s="2" t="s">
        <v>8337</v>
      </c>
    </row>
    <row r="5283">
      <c r="A5283" s="54">
        <v>46289.0</v>
      </c>
      <c r="B5283" s="54">
        <v>46290.0</v>
      </c>
      <c r="C5283" s="2" t="s">
        <v>1937</v>
      </c>
      <c r="D5283" s="2" t="s">
        <v>146</v>
      </c>
      <c r="E5283" s="2" t="s">
        <v>196</v>
      </c>
      <c r="F5283" s="53">
        <v>0.0</v>
      </c>
      <c r="G5283" s="53">
        <v>0.0</v>
      </c>
      <c r="H5283" s="53">
        <v>0.0</v>
      </c>
      <c r="I5283" s="53">
        <v>0.0196078431372549</v>
      </c>
      <c r="J5283" s="53">
        <v>0.0029791447498125775</v>
      </c>
      <c r="K5283" s="2" t="s">
        <v>3531</v>
      </c>
      <c r="L5283" s="53">
        <v>0.0</v>
      </c>
      <c r="M5283" s="2" t="s">
        <v>3369</v>
      </c>
      <c r="N5283" s="2" t="s">
        <v>3360</v>
      </c>
      <c r="O5283" s="55"/>
      <c r="AB5283" s="2" t="s">
        <v>164</v>
      </c>
      <c r="AC5283" s="2" t="s">
        <v>3361</v>
      </c>
      <c r="AD5283" s="2" t="s">
        <v>7973</v>
      </c>
      <c r="AE5283" s="2" t="s">
        <v>3363</v>
      </c>
      <c r="AF5283" s="93"/>
      <c r="AG5283" s="2" t="s">
        <v>3364</v>
      </c>
      <c r="AH5283" s="2" t="s">
        <v>3365</v>
      </c>
      <c r="AI5283" s="2">
        <v>0.0</v>
      </c>
      <c r="AJ5283" s="96">
        <v>8.875303440335845E-6</v>
      </c>
      <c r="AK5283" s="96">
        <v>3.8446751249519417E-4</v>
      </c>
      <c r="AL5283" s="105"/>
      <c r="AM5283" s="2" t="s">
        <v>8338</v>
      </c>
    </row>
    <row r="5284">
      <c r="A5284" s="54">
        <v>46290.0</v>
      </c>
      <c r="B5284" s="54">
        <v>46291.0</v>
      </c>
      <c r="C5284" s="2" t="s">
        <v>1937</v>
      </c>
      <c r="D5284" s="2" t="s">
        <v>146</v>
      </c>
      <c r="E5284" s="2" t="s">
        <v>288</v>
      </c>
      <c r="F5284" s="53">
        <v>0.0</v>
      </c>
      <c r="G5284" s="53">
        <v>0.0</v>
      </c>
      <c r="H5284" s="53">
        <v>0.0</v>
      </c>
      <c r="I5284" s="53">
        <v>0.0</v>
      </c>
      <c r="J5284" s="53">
        <v>3.609341078186198E-4</v>
      </c>
      <c r="K5284" s="2" t="s">
        <v>3531</v>
      </c>
      <c r="L5284" s="53">
        <v>0.0</v>
      </c>
      <c r="M5284" s="2" t="s">
        <v>3369</v>
      </c>
      <c r="N5284" s="2" t="s">
        <v>3360</v>
      </c>
      <c r="O5284" s="55"/>
      <c r="AB5284" s="2" t="s">
        <v>164</v>
      </c>
      <c r="AC5284" s="2" t="s">
        <v>3361</v>
      </c>
      <c r="AD5284" s="2" t="s">
        <v>7973</v>
      </c>
      <c r="AE5284" s="2" t="s">
        <v>3363</v>
      </c>
      <c r="AF5284" s="93"/>
      <c r="AG5284" s="2" t="s">
        <v>3364</v>
      </c>
      <c r="AH5284" s="2" t="s">
        <v>3365</v>
      </c>
      <c r="AI5284" s="2">
        <v>0.0</v>
      </c>
      <c r="AJ5284" s="96">
        <v>1.3027343018682306E-7</v>
      </c>
      <c r="AK5284" s="96">
        <v>0.0</v>
      </c>
      <c r="AL5284" s="105"/>
      <c r="AM5284" s="2" t="s">
        <v>8339</v>
      </c>
    </row>
    <row r="5285">
      <c r="A5285" s="54">
        <v>45926.0</v>
      </c>
      <c r="B5285" s="54">
        <v>45927.0</v>
      </c>
      <c r="C5285" s="2" t="s">
        <v>1957</v>
      </c>
      <c r="D5285" s="2" t="s">
        <v>146</v>
      </c>
      <c r="E5285" s="2" t="s">
        <v>288</v>
      </c>
      <c r="F5285" s="53">
        <v>0.0</v>
      </c>
      <c r="G5285" s="53">
        <v>0.0</v>
      </c>
      <c r="H5285" s="53">
        <v>0.0625</v>
      </c>
      <c r="I5285" s="53">
        <v>0.0625</v>
      </c>
      <c r="J5285" s="53">
        <v>0.041091822905563576</v>
      </c>
      <c r="K5285" s="2" t="s">
        <v>3445</v>
      </c>
      <c r="L5285" s="53">
        <v>0.0</v>
      </c>
      <c r="M5285" s="2" t="s">
        <v>3369</v>
      </c>
      <c r="N5285" s="2" t="s">
        <v>3360</v>
      </c>
      <c r="O5285" s="55"/>
      <c r="AB5285" s="2" t="s">
        <v>164</v>
      </c>
      <c r="AC5285" s="2" t="s">
        <v>3361</v>
      </c>
      <c r="AD5285" s="2" t="s">
        <v>8340</v>
      </c>
      <c r="AE5285" s="2" t="s">
        <v>3363</v>
      </c>
      <c r="AF5285" s="93"/>
      <c r="AG5285" s="2" t="s">
        <v>3364</v>
      </c>
      <c r="AH5285" s="2" t="s">
        <v>3365</v>
      </c>
      <c r="AI5285" s="2">
        <v>0.0</v>
      </c>
      <c r="AJ5285" s="96">
        <v>0.0016885379097021994</v>
      </c>
      <c r="AK5285" s="96">
        <v>0.00390625</v>
      </c>
      <c r="AL5285" s="105"/>
      <c r="AM5285" s="2" t="s">
        <v>8341</v>
      </c>
    </row>
    <row r="5286">
      <c r="A5286" s="54">
        <v>45927.0</v>
      </c>
      <c r="B5286" s="54">
        <v>45928.0</v>
      </c>
      <c r="C5286" s="2" t="s">
        <v>1957</v>
      </c>
      <c r="D5286" s="2" t="s">
        <v>146</v>
      </c>
      <c r="E5286" s="2" t="s">
        <v>256</v>
      </c>
      <c r="F5286" s="53">
        <v>0.0</v>
      </c>
      <c r="G5286" s="53">
        <v>0.0</v>
      </c>
      <c r="H5286" s="53">
        <v>0.11764705882352941</v>
      </c>
      <c r="I5286" s="53">
        <v>0.11764705882352941</v>
      </c>
      <c r="J5286" s="53">
        <v>0.061783519411403184</v>
      </c>
      <c r="K5286" s="2" t="s">
        <v>3445</v>
      </c>
      <c r="L5286" s="53">
        <v>0.0</v>
      </c>
      <c r="M5286" s="2" t="s">
        <v>3369</v>
      </c>
      <c r="N5286" s="2" t="s">
        <v>3360</v>
      </c>
      <c r="O5286" s="55"/>
      <c r="AB5286" s="2" t="s">
        <v>164</v>
      </c>
      <c r="AC5286" s="2" t="s">
        <v>3361</v>
      </c>
      <c r="AD5286" s="2" t="s">
        <v>8340</v>
      </c>
      <c r="AE5286" s="2" t="s">
        <v>3363</v>
      </c>
      <c r="AF5286" s="93"/>
      <c r="AG5286" s="2" t="s">
        <v>3364</v>
      </c>
      <c r="AH5286" s="2" t="s">
        <v>3365</v>
      </c>
      <c r="AI5286" s="2">
        <v>0.0</v>
      </c>
      <c r="AJ5286" s="96">
        <v>0.0038172032708592343</v>
      </c>
      <c r="AK5286" s="96">
        <v>0.01384083044982699</v>
      </c>
      <c r="AL5286" s="105"/>
      <c r="AM5286" s="2" t="s">
        <v>8342</v>
      </c>
    </row>
    <row r="5287">
      <c r="A5287" s="54">
        <v>45928.0</v>
      </c>
      <c r="B5287" s="54">
        <v>45929.0</v>
      </c>
      <c r="C5287" s="2" t="s">
        <v>1957</v>
      </c>
      <c r="D5287" s="2" t="s">
        <v>146</v>
      </c>
      <c r="E5287" s="2" t="s">
        <v>180</v>
      </c>
      <c r="F5287" s="53">
        <v>0.0</v>
      </c>
      <c r="G5287" s="53">
        <v>0.0</v>
      </c>
      <c r="H5287" s="53">
        <v>0.0</v>
      </c>
      <c r="I5287" s="53">
        <v>0.0</v>
      </c>
      <c r="J5287" s="53">
        <v>0.018092132020359135</v>
      </c>
      <c r="K5287" s="2" t="s">
        <v>3445</v>
      </c>
      <c r="L5287" s="53">
        <v>0.0</v>
      </c>
      <c r="M5287" s="2" t="s">
        <v>3369</v>
      </c>
      <c r="N5287" s="2" t="s">
        <v>3360</v>
      </c>
      <c r="O5287" s="55"/>
      <c r="AB5287" s="2" t="s">
        <v>164</v>
      </c>
      <c r="AC5287" s="2" t="s">
        <v>3361</v>
      </c>
      <c r="AD5287" s="2" t="s">
        <v>8340</v>
      </c>
      <c r="AE5287" s="2" t="s">
        <v>3363</v>
      </c>
      <c r="AF5287" s="93"/>
      <c r="AG5287" s="2" t="s">
        <v>3364</v>
      </c>
      <c r="AH5287" s="2" t="s">
        <v>3365</v>
      </c>
      <c r="AI5287" s="2">
        <v>0.0</v>
      </c>
      <c r="AJ5287" s="96">
        <v>3.273252410421043E-4</v>
      </c>
      <c r="AK5287" s="96">
        <v>0.0</v>
      </c>
      <c r="AL5287" s="105"/>
      <c r="AM5287" s="2" t="s">
        <v>8343</v>
      </c>
    </row>
    <row r="5288">
      <c r="A5288" s="54">
        <v>45929.0</v>
      </c>
      <c r="B5288" s="54">
        <v>45930.0</v>
      </c>
      <c r="C5288" s="2" t="s">
        <v>1957</v>
      </c>
      <c r="D5288" s="2" t="s">
        <v>146</v>
      </c>
      <c r="E5288" s="2" t="s">
        <v>208</v>
      </c>
      <c r="F5288" s="53">
        <v>0.125</v>
      </c>
      <c r="G5288" s="53">
        <v>0.08333333333333333</v>
      </c>
      <c r="H5288" s="53">
        <v>0.058823529411764705</v>
      </c>
      <c r="I5288" s="53">
        <v>0.058823529411764705</v>
      </c>
      <c r="J5288" s="53">
        <v>0.05126107305773917</v>
      </c>
      <c r="K5288" s="2" t="s">
        <v>3445</v>
      </c>
      <c r="L5288" s="53">
        <v>0.0</v>
      </c>
      <c r="M5288" s="2" t="s">
        <v>3369</v>
      </c>
      <c r="N5288" s="2" t="s">
        <v>3360</v>
      </c>
      <c r="O5288" s="55"/>
      <c r="AB5288" s="2" t="s">
        <v>164</v>
      </c>
      <c r="AC5288" s="2" t="s">
        <v>3361</v>
      </c>
      <c r="AD5288" s="2" t="s">
        <v>8340</v>
      </c>
      <c r="AE5288" s="2" t="s">
        <v>3363</v>
      </c>
      <c r="AF5288" s="93"/>
      <c r="AG5288" s="2" t="s">
        <v>3364</v>
      </c>
      <c r="AH5288" s="2" t="s">
        <v>3365</v>
      </c>
      <c r="AI5288" s="2">
        <v>0.0</v>
      </c>
      <c r="AJ5288" s="96">
        <v>0.0026276976110308726</v>
      </c>
      <c r="AK5288" s="96">
        <v>0.0034602076124567475</v>
      </c>
      <c r="AL5288" s="105"/>
      <c r="AM5288" s="2" t="s">
        <v>8344</v>
      </c>
    </row>
    <row r="5289">
      <c r="A5289" s="54">
        <v>45930.0</v>
      </c>
      <c r="B5289" s="54">
        <v>45931.0</v>
      </c>
      <c r="C5289" s="2" t="s">
        <v>1957</v>
      </c>
      <c r="D5289" s="2" t="s">
        <v>146</v>
      </c>
      <c r="E5289" s="2" t="s">
        <v>303</v>
      </c>
      <c r="F5289" s="53">
        <v>0.125</v>
      </c>
      <c r="G5289" s="53">
        <v>0.08333333333333333</v>
      </c>
      <c r="H5289" s="53">
        <v>0.058823529411764705</v>
      </c>
      <c r="I5289" s="53">
        <v>0.058823529411764705</v>
      </c>
      <c r="J5289" s="53">
        <v>0.04928326044757199</v>
      </c>
      <c r="K5289" s="2" t="s">
        <v>3445</v>
      </c>
      <c r="L5289" s="53">
        <v>0.0</v>
      </c>
      <c r="M5289" s="2" t="s">
        <v>3369</v>
      </c>
      <c r="N5289" s="2" t="s">
        <v>3360</v>
      </c>
      <c r="O5289" s="55"/>
      <c r="AB5289" s="2" t="s">
        <v>164</v>
      </c>
      <c r="AC5289" s="2" t="s">
        <v>3361</v>
      </c>
      <c r="AD5289" s="2" t="s">
        <v>8340</v>
      </c>
      <c r="AE5289" s="2" t="s">
        <v>3363</v>
      </c>
      <c r="AF5289" s="93"/>
      <c r="AG5289" s="2" t="s">
        <v>3364</v>
      </c>
      <c r="AH5289" s="2" t="s">
        <v>3365</v>
      </c>
      <c r="AI5289" s="2">
        <v>0.0</v>
      </c>
      <c r="AJ5289" s="96">
        <v>0.0024288397603432136</v>
      </c>
      <c r="AK5289" s="96">
        <v>0.0034602076124567475</v>
      </c>
      <c r="AL5289" s="105"/>
      <c r="AM5289" s="2" t="s">
        <v>8345</v>
      </c>
    </row>
    <row r="5290">
      <c r="A5290" s="54">
        <v>45931.0</v>
      </c>
      <c r="B5290" s="54">
        <v>45932.0</v>
      </c>
      <c r="C5290" s="2" t="s">
        <v>1957</v>
      </c>
      <c r="D5290" s="2" t="s">
        <v>146</v>
      </c>
      <c r="E5290" s="2" t="s">
        <v>148</v>
      </c>
      <c r="F5290" s="53">
        <v>0.0</v>
      </c>
      <c r="G5290" s="53">
        <v>0.0</v>
      </c>
      <c r="H5290" s="53">
        <v>0.0</v>
      </c>
      <c r="I5290" s="53">
        <v>0.0</v>
      </c>
      <c r="J5290" s="53">
        <v>0.017417163798478907</v>
      </c>
      <c r="K5290" s="2" t="s">
        <v>3445</v>
      </c>
      <c r="L5290" s="53">
        <v>0.0</v>
      </c>
      <c r="M5290" s="2" t="s">
        <v>3369</v>
      </c>
      <c r="N5290" s="2" t="s">
        <v>3360</v>
      </c>
      <c r="O5290" s="55"/>
      <c r="AB5290" s="2" t="s">
        <v>164</v>
      </c>
      <c r="AC5290" s="2" t="s">
        <v>3361</v>
      </c>
      <c r="AD5290" s="2" t="s">
        <v>8340</v>
      </c>
      <c r="AE5290" s="2" t="s">
        <v>3363</v>
      </c>
      <c r="AF5290" s="93"/>
      <c r="AG5290" s="2" t="s">
        <v>3364</v>
      </c>
      <c r="AH5290" s="2" t="s">
        <v>3365</v>
      </c>
      <c r="AI5290" s="2">
        <v>0.0</v>
      </c>
      <c r="AJ5290" s="96">
        <v>3.033575947830442E-4</v>
      </c>
      <c r="AK5290" s="96">
        <v>0.0</v>
      </c>
      <c r="AL5290" s="105"/>
      <c r="AM5290" s="2" t="s">
        <v>8346</v>
      </c>
    </row>
    <row r="5291">
      <c r="A5291" s="54">
        <v>45932.0</v>
      </c>
      <c r="B5291" s="54">
        <v>45933.0</v>
      </c>
      <c r="C5291" s="2" t="s">
        <v>1957</v>
      </c>
      <c r="D5291" s="2" t="s">
        <v>146</v>
      </c>
      <c r="E5291" s="2" t="s">
        <v>196</v>
      </c>
      <c r="F5291" s="53">
        <v>0.0</v>
      </c>
      <c r="G5291" s="53">
        <v>0.0</v>
      </c>
      <c r="H5291" s="53">
        <v>0.0</v>
      </c>
      <c r="I5291" s="53">
        <v>0.0</v>
      </c>
      <c r="J5291" s="53">
        <v>0.01719995342463381</v>
      </c>
      <c r="K5291" s="2" t="s">
        <v>3445</v>
      </c>
      <c r="L5291" s="53">
        <v>0.0</v>
      </c>
      <c r="M5291" s="2" t="s">
        <v>3369</v>
      </c>
      <c r="N5291" s="2" t="s">
        <v>3360</v>
      </c>
      <c r="O5291" s="55"/>
      <c r="AB5291" s="2" t="s">
        <v>164</v>
      </c>
      <c r="AC5291" s="2" t="s">
        <v>3361</v>
      </c>
      <c r="AD5291" s="2" t="s">
        <v>8340</v>
      </c>
      <c r="AE5291" s="2" t="s">
        <v>3363</v>
      </c>
      <c r="AF5291" s="93"/>
      <c r="AG5291" s="2" t="s">
        <v>3364</v>
      </c>
      <c r="AH5291" s="2" t="s">
        <v>3365</v>
      </c>
      <c r="AI5291" s="2">
        <v>0.0</v>
      </c>
      <c r="AJ5291" s="96">
        <v>2.958383978095724E-4</v>
      </c>
      <c r="AK5291" s="96">
        <v>0.0</v>
      </c>
      <c r="AL5291" s="105"/>
      <c r="AM5291" s="2" t="s">
        <v>8347</v>
      </c>
    </row>
    <row r="5292">
      <c r="A5292" s="54">
        <v>45933.0</v>
      </c>
      <c r="B5292" s="54">
        <v>45934.0</v>
      </c>
      <c r="C5292" s="2" t="s">
        <v>1957</v>
      </c>
      <c r="D5292" s="2" t="s">
        <v>146</v>
      </c>
      <c r="E5292" s="2" t="s">
        <v>288</v>
      </c>
      <c r="F5292" s="53">
        <v>0.0</v>
      </c>
      <c r="G5292" s="53">
        <v>0.0</v>
      </c>
      <c r="H5292" s="53">
        <v>0.058823529411764705</v>
      </c>
      <c r="I5292" s="53">
        <v>0.058823529411764705</v>
      </c>
      <c r="J5292" s="53">
        <v>0.037545305697263866</v>
      </c>
      <c r="K5292" s="2" t="s">
        <v>3445</v>
      </c>
      <c r="L5292" s="53">
        <v>0.0</v>
      </c>
      <c r="M5292" s="2" t="s">
        <v>3369</v>
      </c>
      <c r="N5292" s="2" t="s">
        <v>3360</v>
      </c>
      <c r="O5292" s="55"/>
      <c r="AB5292" s="2" t="s">
        <v>164</v>
      </c>
      <c r="AC5292" s="2" t="s">
        <v>3361</v>
      </c>
      <c r="AD5292" s="2" t="s">
        <v>8340</v>
      </c>
      <c r="AE5292" s="2" t="s">
        <v>3363</v>
      </c>
      <c r="AF5292" s="93"/>
      <c r="AG5292" s="2" t="s">
        <v>3364</v>
      </c>
      <c r="AH5292" s="2" t="s">
        <v>3365</v>
      </c>
      <c r="AI5292" s="2">
        <v>0.0</v>
      </c>
      <c r="AJ5292" s="96">
        <v>0.0014096499799009946</v>
      </c>
      <c r="AK5292" s="96">
        <v>0.0034602076124567475</v>
      </c>
      <c r="AL5292" s="105"/>
      <c r="AM5292" s="2" t="s">
        <v>8348</v>
      </c>
    </row>
    <row r="5293">
      <c r="A5293" s="54">
        <v>45934.0</v>
      </c>
      <c r="B5293" s="54">
        <v>45935.0</v>
      </c>
      <c r="C5293" s="2" t="s">
        <v>1957</v>
      </c>
      <c r="D5293" s="2" t="s">
        <v>146</v>
      </c>
      <c r="E5293" s="2" t="s">
        <v>256</v>
      </c>
      <c r="F5293" s="53">
        <v>0.0</v>
      </c>
      <c r="G5293" s="53">
        <v>0.0</v>
      </c>
      <c r="H5293" s="53">
        <v>0.1111111111111111</v>
      </c>
      <c r="I5293" s="53">
        <v>0.1111111111111111</v>
      </c>
      <c r="J5293" s="53">
        <v>0.056562463381729475</v>
      </c>
      <c r="K5293" s="2" t="s">
        <v>3445</v>
      </c>
      <c r="L5293" s="53">
        <v>0.0</v>
      </c>
      <c r="M5293" s="2" t="s">
        <v>3369</v>
      </c>
      <c r="N5293" s="2" t="s">
        <v>3360</v>
      </c>
      <c r="O5293" s="55"/>
      <c r="AB5293" s="2" t="s">
        <v>164</v>
      </c>
      <c r="AC5293" s="2" t="s">
        <v>3361</v>
      </c>
      <c r="AD5293" s="2" t="s">
        <v>8340</v>
      </c>
      <c r="AE5293" s="2" t="s">
        <v>3363</v>
      </c>
      <c r="AF5293" s="93"/>
      <c r="AG5293" s="2" t="s">
        <v>3364</v>
      </c>
      <c r="AH5293" s="2" t="s">
        <v>3365</v>
      </c>
      <c r="AI5293" s="2">
        <v>0.0</v>
      </c>
      <c r="AJ5293" s="96">
        <v>0.003199312263809488</v>
      </c>
      <c r="AK5293" s="96">
        <v>0.012345679012345678</v>
      </c>
      <c r="AL5293" s="105"/>
      <c r="AM5293" s="2" t="s">
        <v>8349</v>
      </c>
    </row>
    <row r="5294">
      <c r="A5294" s="54">
        <v>45935.0</v>
      </c>
      <c r="B5294" s="54">
        <v>45936.0</v>
      </c>
      <c r="C5294" s="2" t="s">
        <v>1957</v>
      </c>
      <c r="D5294" s="2" t="s">
        <v>146</v>
      </c>
      <c r="E5294" s="2" t="s">
        <v>180</v>
      </c>
      <c r="F5294" s="53">
        <v>0.0</v>
      </c>
      <c r="G5294" s="53">
        <v>0.0</v>
      </c>
      <c r="H5294" s="53">
        <v>0.0</v>
      </c>
      <c r="I5294" s="53">
        <v>0.0</v>
      </c>
      <c r="J5294" s="53">
        <v>0.016570367983161947</v>
      </c>
      <c r="K5294" s="2" t="s">
        <v>3445</v>
      </c>
      <c r="L5294" s="53">
        <v>0.0</v>
      </c>
      <c r="M5294" s="2" t="s">
        <v>3369</v>
      </c>
      <c r="N5294" s="2" t="s">
        <v>3360</v>
      </c>
      <c r="O5294" s="55"/>
      <c r="AB5294" s="2" t="s">
        <v>164</v>
      </c>
      <c r="AC5294" s="2" t="s">
        <v>3361</v>
      </c>
      <c r="AD5294" s="2" t="s">
        <v>8340</v>
      </c>
      <c r="AE5294" s="2" t="s">
        <v>3363</v>
      </c>
      <c r="AF5294" s="93"/>
      <c r="AG5294" s="2" t="s">
        <v>3364</v>
      </c>
      <c r="AH5294" s="2" t="s">
        <v>3365</v>
      </c>
      <c r="AI5294" s="2">
        <v>0.0</v>
      </c>
      <c r="AJ5294" s="96">
        <v>2.745770950973985E-4</v>
      </c>
      <c r="AK5294" s="96">
        <v>0.0</v>
      </c>
      <c r="AL5294" s="105"/>
      <c r="AM5294" s="2" t="s">
        <v>8350</v>
      </c>
    </row>
    <row r="5295">
      <c r="A5295" s="54">
        <v>45936.0</v>
      </c>
      <c r="B5295" s="54">
        <v>45937.0</v>
      </c>
      <c r="C5295" s="2" t="s">
        <v>1957</v>
      </c>
      <c r="D5295" s="2" t="s">
        <v>146</v>
      </c>
      <c r="E5295" s="2" t="s">
        <v>208</v>
      </c>
      <c r="F5295" s="53">
        <v>0.125</v>
      </c>
      <c r="G5295" s="53">
        <v>0.08333333333333333</v>
      </c>
      <c r="H5295" s="53">
        <v>0.05555555555555555</v>
      </c>
      <c r="I5295" s="53">
        <v>0.05555555555555555</v>
      </c>
      <c r="J5295" s="53">
        <v>0.04694317079731277</v>
      </c>
      <c r="K5295" s="2" t="s">
        <v>3445</v>
      </c>
      <c r="L5295" s="53">
        <v>0.0</v>
      </c>
      <c r="M5295" s="2" t="s">
        <v>3369</v>
      </c>
      <c r="N5295" s="2" t="s">
        <v>3360</v>
      </c>
      <c r="O5295" s="55"/>
      <c r="AB5295" s="2" t="s">
        <v>164</v>
      </c>
      <c r="AC5295" s="2" t="s">
        <v>3361</v>
      </c>
      <c r="AD5295" s="2" t="s">
        <v>8340</v>
      </c>
      <c r="AE5295" s="2" t="s">
        <v>3363</v>
      </c>
      <c r="AF5295" s="93"/>
      <c r="AG5295" s="2" t="s">
        <v>3364</v>
      </c>
      <c r="AH5295" s="2" t="s">
        <v>3365</v>
      </c>
      <c r="AI5295" s="2">
        <v>0.0</v>
      </c>
      <c r="AJ5295" s="96">
        <v>0.0022036612845056786</v>
      </c>
      <c r="AK5295" s="96">
        <v>0.0030864197530864196</v>
      </c>
      <c r="AL5295" s="105"/>
      <c r="AM5295" s="2" t="s">
        <v>8351</v>
      </c>
    </row>
    <row r="5296">
      <c r="A5296" s="54">
        <v>45937.0</v>
      </c>
      <c r="B5296" s="54">
        <v>45938.0</v>
      </c>
      <c r="C5296" s="2" t="s">
        <v>1957</v>
      </c>
      <c r="D5296" s="2" t="s">
        <v>146</v>
      </c>
      <c r="E5296" s="2" t="s">
        <v>303</v>
      </c>
      <c r="F5296" s="53">
        <v>0.125</v>
      </c>
      <c r="G5296" s="53">
        <v>0.08333333333333333</v>
      </c>
      <c r="H5296" s="53">
        <v>0.05555555555555555</v>
      </c>
      <c r="I5296" s="53">
        <v>0.05555555555555555</v>
      </c>
      <c r="J5296" s="53">
        <v>0.04513903218476971</v>
      </c>
      <c r="K5296" s="2" t="s">
        <v>3445</v>
      </c>
      <c r="L5296" s="53">
        <v>0.0</v>
      </c>
      <c r="M5296" s="2" t="s">
        <v>3369</v>
      </c>
      <c r="N5296" s="2" t="s">
        <v>3360</v>
      </c>
      <c r="O5296" s="55"/>
      <c r="AB5296" s="2" t="s">
        <v>164</v>
      </c>
      <c r="AC5296" s="2" t="s">
        <v>3361</v>
      </c>
      <c r="AD5296" s="2" t="s">
        <v>8340</v>
      </c>
      <c r="AE5296" s="2" t="s">
        <v>3363</v>
      </c>
      <c r="AF5296" s="93"/>
      <c r="AG5296" s="2" t="s">
        <v>3364</v>
      </c>
      <c r="AH5296" s="2" t="s">
        <v>3365</v>
      </c>
      <c r="AI5296" s="2">
        <v>0.0</v>
      </c>
      <c r="AJ5296" s="96">
        <v>0.0020375322265776758</v>
      </c>
      <c r="AK5296" s="96">
        <v>0.0030864197530864196</v>
      </c>
      <c r="AL5296" s="105"/>
      <c r="AM5296" s="2" t="s">
        <v>8352</v>
      </c>
    </row>
    <row r="5297">
      <c r="A5297" s="54">
        <v>45938.0</v>
      </c>
      <c r="B5297" s="54">
        <v>45939.0</v>
      </c>
      <c r="C5297" s="2" t="s">
        <v>1957</v>
      </c>
      <c r="D5297" s="2" t="s">
        <v>146</v>
      </c>
      <c r="E5297" s="2" t="s">
        <v>148</v>
      </c>
      <c r="F5297" s="53">
        <v>0.0</v>
      </c>
      <c r="G5297" s="53">
        <v>0.0</v>
      </c>
      <c r="H5297" s="53">
        <v>0.0</v>
      </c>
      <c r="I5297" s="53">
        <v>0.0</v>
      </c>
      <c r="J5297" s="53">
        <v>0.015972062822480287</v>
      </c>
      <c r="K5297" s="2" t="s">
        <v>208</v>
      </c>
      <c r="L5297" s="53">
        <v>1.0</v>
      </c>
      <c r="M5297" s="2" t="s">
        <v>3369</v>
      </c>
      <c r="N5297" s="2" t="s">
        <v>3360</v>
      </c>
      <c r="O5297" s="55"/>
      <c r="AB5297" s="2" t="s">
        <v>164</v>
      </c>
      <c r="AC5297" s="2" t="s">
        <v>3361</v>
      </c>
      <c r="AD5297" s="2" t="s">
        <v>8340</v>
      </c>
      <c r="AE5297" s="2" t="s">
        <v>3363</v>
      </c>
      <c r="AF5297" s="93"/>
      <c r="AG5297" s="2" t="s">
        <v>3364</v>
      </c>
      <c r="AH5297" s="2" t="s">
        <v>3365</v>
      </c>
      <c r="AI5297" s="2">
        <v>0.0</v>
      </c>
      <c r="AJ5297" s="96">
        <v>2.5510679080525695E-4</v>
      </c>
      <c r="AK5297" s="96">
        <v>0.0</v>
      </c>
      <c r="AL5297" s="105"/>
      <c r="AM5297" s="2" t="s">
        <v>8353</v>
      </c>
    </row>
    <row r="5298">
      <c r="A5298" s="54">
        <v>45939.0</v>
      </c>
      <c r="B5298" s="54">
        <v>45940.0</v>
      </c>
      <c r="C5298" s="2" t="s">
        <v>1957</v>
      </c>
      <c r="D5298" s="2" t="s">
        <v>146</v>
      </c>
      <c r="E5298" s="2" t="s">
        <v>196</v>
      </c>
      <c r="F5298" s="53">
        <v>0.0</v>
      </c>
      <c r="G5298" s="53">
        <v>0.0</v>
      </c>
      <c r="H5298" s="53">
        <v>0.0</v>
      </c>
      <c r="I5298" s="53">
        <v>0.0</v>
      </c>
      <c r="J5298" s="53">
        <v>0.015779205803096774</v>
      </c>
      <c r="K5298" s="2" t="s">
        <v>208</v>
      </c>
      <c r="L5298" s="53">
        <v>1.0</v>
      </c>
      <c r="M5298" s="2" t="s">
        <v>3369</v>
      </c>
      <c r="N5298" s="2" t="s">
        <v>3360</v>
      </c>
      <c r="O5298" s="55"/>
      <c r="AB5298" s="2" t="s">
        <v>164</v>
      </c>
      <c r="AC5298" s="2" t="s">
        <v>3361</v>
      </c>
      <c r="AD5298" s="2" t="s">
        <v>8340</v>
      </c>
      <c r="AE5298" s="2" t="s">
        <v>3363</v>
      </c>
      <c r="AF5298" s="93"/>
      <c r="AG5298" s="2" t="s">
        <v>3364</v>
      </c>
      <c r="AH5298" s="2" t="s">
        <v>3365</v>
      </c>
      <c r="AI5298" s="2">
        <v>0.0</v>
      </c>
      <c r="AJ5298" s="96">
        <v>2.4898333577648294E-4</v>
      </c>
      <c r="AK5298" s="96">
        <v>0.0</v>
      </c>
      <c r="AL5298" s="105"/>
      <c r="AM5298" s="2" t="s">
        <v>8354</v>
      </c>
    </row>
    <row r="5299">
      <c r="A5299" s="54">
        <v>45940.0</v>
      </c>
      <c r="B5299" s="54">
        <v>45941.0</v>
      </c>
      <c r="C5299" s="2" t="s">
        <v>1957</v>
      </c>
      <c r="D5299" s="2" t="s">
        <v>146</v>
      </c>
      <c r="E5299" s="2" t="s">
        <v>288</v>
      </c>
      <c r="F5299" s="53">
        <v>0.0</v>
      </c>
      <c r="G5299" s="53">
        <v>0.0</v>
      </c>
      <c r="H5299" s="53">
        <v>0.05555555555555555</v>
      </c>
      <c r="I5299" s="53">
        <v>0.05555555555555555</v>
      </c>
      <c r="J5299" s="53">
        <v>0.03441100484420261</v>
      </c>
      <c r="K5299" s="2" t="s">
        <v>208</v>
      </c>
      <c r="L5299" s="53">
        <v>1.0</v>
      </c>
      <c r="M5299" s="2" t="s">
        <v>3369</v>
      </c>
      <c r="N5299" s="2" t="s">
        <v>3360</v>
      </c>
      <c r="O5299" s="55"/>
      <c r="AB5299" s="2" t="s">
        <v>164</v>
      </c>
      <c r="AC5299" s="2" t="s">
        <v>3361</v>
      </c>
      <c r="AD5299" s="2" t="s">
        <v>8340</v>
      </c>
      <c r="AE5299" s="2" t="s">
        <v>3363</v>
      </c>
      <c r="AF5299" s="93"/>
      <c r="AG5299" s="2" t="s">
        <v>3364</v>
      </c>
      <c r="AH5299" s="2" t="s">
        <v>3365</v>
      </c>
      <c r="AI5299" s="2">
        <v>0.0</v>
      </c>
      <c r="AJ5299" s="96">
        <v>0.0011841172543877356</v>
      </c>
      <c r="AK5299" s="96">
        <v>0.0030864197530864196</v>
      </c>
      <c r="AL5299" s="105"/>
      <c r="AM5299" s="2" t="s">
        <v>8355</v>
      </c>
    </row>
    <row r="5300">
      <c r="A5300" s="54">
        <v>45941.0</v>
      </c>
      <c r="B5300" s="54">
        <v>45942.0</v>
      </c>
      <c r="C5300" s="2" t="s">
        <v>1957</v>
      </c>
      <c r="D5300" s="2" t="s">
        <v>146</v>
      </c>
      <c r="E5300" s="2" t="s">
        <v>256</v>
      </c>
      <c r="F5300" s="53">
        <v>0.0</v>
      </c>
      <c r="G5300" s="53">
        <v>0.0</v>
      </c>
      <c r="H5300" s="53">
        <v>0.10526315789473684</v>
      </c>
      <c r="I5300" s="53">
        <v>0.10526315789473684</v>
      </c>
      <c r="J5300" s="53">
        <v>0.051930925535823916</v>
      </c>
      <c r="K5300" s="2" t="s">
        <v>208</v>
      </c>
      <c r="L5300" s="53">
        <v>1.0</v>
      </c>
      <c r="M5300" s="2" t="s">
        <v>3369</v>
      </c>
      <c r="N5300" s="2" t="s">
        <v>3360</v>
      </c>
      <c r="O5300" s="55"/>
      <c r="AB5300" s="2" t="s">
        <v>164</v>
      </c>
      <c r="AC5300" s="2" t="s">
        <v>3361</v>
      </c>
      <c r="AD5300" s="2" t="s">
        <v>8340</v>
      </c>
      <c r="AE5300" s="2" t="s">
        <v>3363</v>
      </c>
      <c r="AF5300" s="93"/>
      <c r="AG5300" s="2" t="s">
        <v>3364</v>
      </c>
      <c r="AH5300" s="2" t="s">
        <v>3365</v>
      </c>
      <c r="AI5300" s="2">
        <v>0.0</v>
      </c>
      <c r="AJ5300" s="96">
        <v>0.0026968210270072886</v>
      </c>
      <c r="AK5300" s="96">
        <v>0.011080332409972297</v>
      </c>
      <c r="AL5300" s="105"/>
      <c r="AM5300" s="2" t="s">
        <v>8356</v>
      </c>
    </row>
    <row r="5301">
      <c r="A5301" s="54">
        <v>45942.0</v>
      </c>
      <c r="B5301" s="54">
        <v>45943.0</v>
      </c>
      <c r="C5301" s="2" t="s">
        <v>1957</v>
      </c>
      <c r="D5301" s="2" t="s">
        <v>146</v>
      </c>
      <c r="E5301" s="2" t="s">
        <v>180</v>
      </c>
      <c r="F5301" s="53">
        <v>0.0</v>
      </c>
      <c r="G5301" s="53">
        <v>0.0</v>
      </c>
      <c r="H5301" s="53">
        <v>0.0</v>
      </c>
      <c r="I5301" s="53">
        <v>0.0</v>
      </c>
      <c r="J5301" s="53">
        <v>0.015219332893297082</v>
      </c>
      <c r="K5301" s="2" t="s">
        <v>208</v>
      </c>
      <c r="L5301" s="53">
        <v>1.0</v>
      </c>
      <c r="M5301" s="2" t="s">
        <v>3369</v>
      </c>
      <c r="N5301" s="2" t="s">
        <v>3360</v>
      </c>
      <c r="O5301" s="55"/>
      <c r="AB5301" s="2" t="s">
        <v>164</v>
      </c>
      <c r="AC5301" s="2" t="s">
        <v>3361</v>
      </c>
      <c r="AD5301" s="2" t="s">
        <v>8340</v>
      </c>
      <c r="AE5301" s="2" t="s">
        <v>3363</v>
      </c>
      <c r="AF5301" s="93"/>
      <c r="AG5301" s="2" t="s">
        <v>3364</v>
      </c>
      <c r="AH5301" s="2" t="s">
        <v>3365</v>
      </c>
      <c r="AI5301" s="2">
        <v>0.0</v>
      </c>
      <c r="AJ5301" s="96">
        <v>2.3162809371699453E-4</v>
      </c>
      <c r="AK5301" s="96">
        <v>0.0</v>
      </c>
      <c r="AL5301" s="105"/>
      <c r="AM5301" s="2" t="s">
        <v>8357</v>
      </c>
    </row>
    <row r="5302">
      <c r="A5302" s="54">
        <v>45943.0</v>
      </c>
      <c r="B5302" s="54">
        <v>45944.0</v>
      </c>
      <c r="C5302" s="2" t="s">
        <v>1957</v>
      </c>
      <c r="D5302" s="2" t="s">
        <v>146</v>
      </c>
      <c r="E5302" s="2" t="s">
        <v>208</v>
      </c>
      <c r="F5302" s="53">
        <v>0.125</v>
      </c>
      <c r="G5302" s="53">
        <v>0.08333333333333333</v>
      </c>
      <c r="H5302" s="53">
        <v>0.05263157894736842</v>
      </c>
      <c r="I5302" s="53">
        <v>0.05263157894736842</v>
      </c>
      <c r="J5302" s="53">
        <v>0.043110673195482584</v>
      </c>
      <c r="K5302" s="2" t="s">
        <v>208</v>
      </c>
      <c r="L5302" s="53">
        <v>1.0</v>
      </c>
      <c r="M5302" s="2" t="s">
        <v>3369</v>
      </c>
      <c r="N5302" s="2" t="s">
        <v>3360</v>
      </c>
      <c r="O5302" s="55"/>
      <c r="AB5302" s="2" t="s">
        <v>164</v>
      </c>
      <c r="AC5302" s="2" t="s">
        <v>3361</v>
      </c>
      <c r="AD5302" s="2" t="s">
        <v>8340</v>
      </c>
      <c r="AE5302" s="2" t="s">
        <v>3363</v>
      </c>
      <c r="AF5302" s="93"/>
      <c r="AG5302" s="2" t="s">
        <v>3364</v>
      </c>
      <c r="AH5302" s="2" t="s">
        <v>3365</v>
      </c>
      <c r="AI5302" s="2">
        <v>0.0</v>
      </c>
      <c r="AJ5302" s="96">
        <v>0.0018585301433677005</v>
      </c>
      <c r="AK5302" s="96">
        <v>0.0027700831024930744</v>
      </c>
      <c r="AL5302" s="105"/>
      <c r="AM5302" s="2" t="s">
        <v>8358</v>
      </c>
    </row>
    <row r="5303">
      <c r="A5303" s="54">
        <v>45944.0</v>
      </c>
      <c r="B5303" s="54">
        <v>45945.0</v>
      </c>
      <c r="C5303" s="2" t="s">
        <v>1957</v>
      </c>
      <c r="D5303" s="2" t="s">
        <v>146</v>
      </c>
      <c r="E5303" s="2" t="s">
        <v>303</v>
      </c>
      <c r="F5303" s="53">
        <v>0.0</v>
      </c>
      <c r="G5303" s="53">
        <v>0.08333333333333333</v>
      </c>
      <c r="H5303" s="53">
        <v>0.05263157894736842</v>
      </c>
      <c r="I5303" s="53">
        <v>0.05263157894736842</v>
      </c>
      <c r="J5303" s="53">
        <v>0.04145961023775863</v>
      </c>
      <c r="K5303" s="2" t="s">
        <v>3531</v>
      </c>
      <c r="L5303" s="53">
        <v>0.0</v>
      </c>
      <c r="M5303" s="2" t="s">
        <v>3369</v>
      </c>
      <c r="N5303" s="2" t="s">
        <v>3360</v>
      </c>
      <c r="O5303" s="55"/>
      <c r="AB5303" s="2" t="s">
        <v>164</v>
      </c>
      <c r="AC5303" s="2" t="s">
        <v>3361</v>
      </c>
      <c r="AD5303" s="2" t="s">
        <v>8340</v>
      </c>
      <c r="AE5303" s="2" t="s">
        <v>3363</v>
      </c>
      <c r="AF5303" s="93"/>
      <c r="AG5303" s="2" t="s">
        <v>3364</v>
      </c>
      <c r="AH5303" s="2" t="s">
        <v>3365</v>
      </c>
      <c r="AI5303" s="2">
        <v>0.0</v>
      </c>
      <c r="AJ5303" s="96">
        <v>0.0017188992810668604</v>
      </c>
      <c r="AK5303" s="96">
        <v>0.0027700831024930744</v>
      </c>
      <c r="AL5303" s="105"/>
      <c r="AM5303" s="2" t="s">
        <v>8359</v>
      </c>
    </row>
    <row r="5304">
      <c r="A5304" s="54">
        <v>45945.0</v>
      </c>
      <c r="B5304" s="54">
        <v>45946.0</v>
      </c>
      <c r="C5304" s="2" t="s">
        <v>1957</v>
      </c>
      <c r="D5304" s="2" t="s">
        <v>146</v>
      </c>
      <c r="E5304" s="2" t="s">
        <v>148</v>
      </c>
      <c r="F5304" s="53">
        <v>0.0</v>
      </c>
      <c r="G5304" s="53">
        <v>0.0</v>
      </c>
      <c r="H5304" s="53">
        <v>0.0</v>
      </c>
      <c r="I5304" s="53">
        <v>0.0</v>
      </c>
      <c r="J5304" s="53">
        <v>0.014686066592410745</v>
      </c>
      <c r="K5304" s="2" t="s">
        <v>3531</v>
      </c>
      <c r="L5304" s="53">
        <v>0.0</v>
      </c>
      <c r="M5304" s="2" t="s">
        <v>3369</v>
      </c>
      <c r="N5304" s="2" t="s">
        <v>3360</v>
      </c>
      <c r="O5304" s="55"/>
      <c r="AB5304" s="2" t="s">
        <v>164</v>
      </c>
      <c r="AC5304" s="2" t="s">
        <v>3361</v>
      </c>
      <c r="AD5304" s="2" t="s">
        <v>8340</v>
      </c>
      <c r="AE5304" s="2" t="s">
        <v>3363</v>
      </c>
      <c r="AF5304" s="93"/>
      <c r="AG5304" s="2" t="s">
        <v>3364</v>
      </c>
      <c r="AH5304" s="2" t="s">
        <v>3365</v>
      </c>
      <c r="AI5304" s="2">
        <v>0.0</v>
      </c>
      <c r="AJ5304" s="96">
        <v>2.1568055195672294E-4</v>
      </c>
      <c r="AK5304" s="96">
        <v>0.0</v>
      </c>
      <c r="AL5304" s="105"/>
      <c r="AM5304" s="2" t="s">
        <v>8360</v>
      </c>
    </row>
    <row r="5305">
      <c r="A5305" s="54">
        <v>45946.0</v>
      </c>
      <c r="B5305" s="54">
        <v>45947.0</v>
      </c>
      <c r="C5305" s="2" t="s">
        <v>1957</v>
      </c>
      <c r="D5305" s="2" t="s">
        <v>146</v>
      </c>
      <c r="E5305" s="2" t="s">
        <v>196</v>
      </c>
      <c r="F5305" s="53">
        <v>0.0</v>
      </c>
      <c r="G5305" s="53">
        <v>0.0</v>
      </c>
      <c r="H5305" s="53">
        <v>0.0</v>
      </c>
      <c r="I5305" s="53">
        <v>0.0</v>
      </c>
      <c r="J5305" s="53">
        <v>0.014513922142028091</v>
      </c>
      <c r="K5305" s="2" t="s">
        <v>3531</v>
      </c>
      <c r="L5305" s="53">
        <v>0.0</v>
      </c>
      <c r="M5305" s="2" t="s">
        <v>3369</v>
      </c>
      <c r="N5305" s="2" t="s">
        <v>3360</v>
      </c>
      <c r="O5305" s="55"/>
      <c r="AB5305" s="2" t="s">
        <v>164</v>
      </c>
      <c r="AC5305" s="2" t="s">
        <v>3361</v>
      </c>
      <c r="AD5305" s="2" t="s">
        <v>8340</v>
      </c>
      <c r="AE5305" s="2" t="s">
        <v>3363</v>
      </c>
      <c r="AF5305" s="93"/>
      <c r="AG5305" s="2" t="s">
        <v>3364</v>
      </c>
      <c r="AH5305" s="2" t="s">
        <v>3365</v>
      </c>
      <c r="AI5305" s="2">
        <v>0.0</v>
      </c>
      <c r="AJ5305" s="96">
        <v>2.106539359448533E-4</v>
      </c>
      <c r="AK5305" s="96">
        <v>0.0</v>
      </c>
      <c r="AL5305" s="105"/>
      <c r="AM5305" s="2" t="s">
        <v>8361</v>
      </c>
    </row>
    <row r="5306">
      <c r="A5306" s="54">
        <v>45947.0</v>
      </c>
      <c r="B5306" s="54">
        <v>45948.0</v>
      </c>
      <c r="C5306" s="2" t="s">
        <v>1957</v>
      </c>
      <c r="D5306" s="2" t="s">
        <v>146</v>
      </c>
      <c r="E5306" s="2" t="s">
        <v>288</v>
      </c>
      <c r="F5306" s="53">
        <v>0.0</v>
      </c>
      <c r="G5306" s="53">
        <v>0.0</v>
      </c>
      <c r="H5306" s="53">
        <v>0.05263157894736842</v>
      </c>
      <c r="I5306" s="53">
        <v>0.05263157894736842</v>
      </c>
      <c r="J5306" s="53">
        <v>0.0316248024526169</v>
      </c>
      <c r="K5306" s="2" t="s">
        <v>3531</v>
      </c>
      <c r="L5306" s="53">
        <v>0.0</v>
      </c>
      <c r="M5306" s="2" t="s">
        <v>3369</v>
      </c>
      <c r="N5306" s="2" t="s">
        <v>3360</v>
      </c>
      <c r="O5306" s="55"/>
      <c r="AB5306" s="2" t="s">
        <v>164</v>
      </c>
      <c r="AC5306" s="2" t="s">
        <v>3361</v>
      </c>
      <c r="AD5306" s="2" t="s">
        <v>8340</v>
      </c>
      <c r="AE5306" s="2" t="s">
        <v>3363</v>
      </c>
      <c r="AF5306" s="93"/>
      <c r="AG5306" s="2" t="s">
        <v>3364</v>
      </c>
      <c r="AH5306" s="2" t="s">
        <v>3365</v>
      </c>
      <c r="AI5306" s="2">
        <v>0.0</v>
      </c>
      <c r="AJ5306" s="96">
        <v>0.0010001281301670441</v>
      </c>
      <c r="AK5306" s="96">
        <v>0.0027700831024930744</v>
      </c>
      <c r="AL5306" s="105"/>
      <c r="AM5306" s="2" t="s">
        <v>8362</v>
      </c>
    </row>
    <row r="5307">
      <c r="A5307" s="54">
        <v>45948.0</v>
      </c>
      <c r="B5307" s="54">
        <v>45949.0</v>
      </c>
      <c r="C5307" s="2" t="s">
        <v>1957</v>
      </c>
      <c r="D5307" s="2" t="s">
        <v>146</v>
      </c>
      <c r="E5307" s="2" t="s">
        <v>256</v>
      </c>
      <c r="F5307" s="53">
        <v>0.0</v>
      </c>
      <c r="G5307" s="53">
        <v>0.0</v>
      </c>
      <c r="H5307" s="53">
        <v>0.1</v>
      </c>
      <c r="I5307" s="53">
        <v>0.1</v>
      </c>
      <c r="J5307" s="53">
        <v>0.04780007988099469</v>
      </c>
      <c r="K5307" s="2" t="s">
        <v>3531</v>
      </c>
      <c r="L5307" s="53">
        <v>0.0</v>
      </c>
      <c r="M5307" s="2" t="s">
        <v>3369</v>
      </c>
      <c r="N5307" s="2" t="s">
        <v>3360</v>
      </c>
      <c r="O5307" s="55"/>
      <c r="AB5307" s="2" t="s">
        <v>164</v>
      </c>
      <c r="AC5307" s="2" t="s">
        <v>3361</v>
      </c>
      <c r="AD5307" s="2" t="s">
        <v>8340</v>
      </c>
      <c r="AE5307" s="2" t="s">
        <v>3363</v>
      </c>
      <c r="AF5307" s="93"/>
      <c r="AG5307" s="2" t="s">
        <v>3364</v>
      </c>
      <c r="AH5307" s="2" t="s">
        <v>3365</v>
      </c>
      <c r="AI5307" s="2">
        <v>0.0</v>
      </c>
      <c r="AJ5307" s="96">
        <v>0.002284847636629473</v>
      </c>
      <c r="AK5307" s="96">
        <v>0.010000000000000002</v>
      </c>
      <c r="AL5307" s="105"/>
      <c r="AM5307" s="2" t="s">
        <v>8363</v>
      </c>
    </row>
    <row r="5308">
      <c r="A5308" s="54">
        <v>45949.0</v>
      </c>
      <c r="B5308" s="54">
        <v>45950.0</v>
      </c>
      <c r="C5308" s="2" t="s">
        <v>1957</v>
      </c>
      <c r="D5308" s="2" t="s">
        <v>146</v>
      </c>
      <c r="E5308" s="2" t="s">
        <v>180</v>
      </c>
      <c r="F5308" s="53">
        <v>0.0</v>
      </c>
      <c r="G5308" s="53">
        <v>0.0</v>
      </c>
      <c r="H5308" s="53">
        <v>0.0</v>
      </c>
      <c r="I5308" s="53">
        <v>0.0</v>
      </c>
      <c r="J5308" s="53">
        <v>0.0140134810526285</v>
      </c>
      <c r="K5308" s="2" t="s">
        <v>3531</v>
      </c>
      <c r="L5308" s="53">
        <v>0.0</v>
      </c>
      <c r="M5308" s="2" t="s">
        <v>3369</v>
      </c>
      <c r="N5308" s="2" t="s">
        <v>3360</v>
      </c>
      <c r="O5308" s="55"/>
      <c r="AB5308" s="2" t="s">
        <v>164</v>
      </c>
      <c r="AC5308" s="2" t="s">
        <v>3361</v>
      </c>
      <c r="AD5308" s="2" t="s">
        <v>8340</v>
      </c>
      <c r="AE5308" s="2" t="s">
        <v>3363</v>
      </c>
      <c r="AF5308" s="93"/>
      <c r="AG5308" s="2" t="s">
        <v>3364</v>
      </c>
      <c r="AH5308" s="2" t="s">
        <v>3365</v>
      </c>
      <c r="AI5308" s="2">
        <v>0.0</v>
      </c>
      <c r="AJ5308" s="96">
        <v>1.9637765121237796E-4</v>
      </c>
      <c r="AK5308" s="96">
        <v>0.0</v>
      </c>
      <c r="AL5308" s="105"/>
      <c r="AM5308" s="2" t="s">
        <v>8364</v>
      </c>
    </row>
    <row r="5309">
      <c r="A5309" s="54">
        <v>45950.0</v>
      </c>
      <c r="B5309" s="54">
        <v>45951.0</v>
      </c>
      <c r="C5309" s="2" t="s">
        <v>1957</v>
      </c>
      <c r="D5309" s="2" t="s">
        <v>146</v>
      </c>
      <c r="E5309" s="2" t="s">
        <v>208</v>
      </c>
      <c r="F5309" s="53">
        <v>0.0</v>
      </c>
      <c r="G5309" s="53">
        <v>0.08333333333333333</v>
      </c>
      <c r="H5309" s="53">
        <v>0.05</v>
      </c>
      <c r="I5309" s="53">
        <v>0.05</v>
      </c>
      <c r="J5309" s="53">
        <v>0.03969078868209216</v>
      </c>
      <c r="K5309" s="2" t="s">
        <v>3531</v>
      </c>
      <c r="L5309" s="53">
        <v>0.0</v>
      </c>
      <c r="M5309" s="2" t="s">
        <v>3369</v>
      </c>
      <c r="N5309" s="2" t="s">
        <v>3360</v>
      </c>
      <c r="O5309" s="55"/>
      <c r="AB5309" s="2" t="s">
        <v>164</v>
      </c>
      <c r="AC5309" s="2" t="s">
        <v>3361</v>
      </c>
      <c r="AD5309" s="2" t="s">
        <v>8340</v>
      </c>
      <c r="AE5309" s="2" t="s">
        <v>3363</v>
      </c>
      <c r="AF5309" s="93"/>
      <c r="AG5309" s="2" t="s">
        <v>3364</v>
      </c>
      <c r="AH5309" s="2" t="s">
        <v>3365</v>
      </c>
      <c r="AI5309" s="2">
        <v>0.0</v>
      </c>
      <c r="AJ5309" s="96">
        <v>0.001575358706206495</v>
      </c>
      <c r="AK5309" s="96">
        <v>0.0025000000000000005</v>
      </c>
      <c r="AL5309" s="105"/>
      <c r="AM5309" s="2" t="s">
        <v>8365</v>
      </c>
    </row>
    <row r="5310">
      <c r="A5310" s="54">
        <v>45951.0</v>
      </c>
      <c r="B5310" s="54">
        <v>45952.0</v>
      </c>
      <c r="C5310" s="2" t="s">
        <v>1957</v>
      </c>
      <c r="D5310" s="2" t="s">
        <v>146</v>
      </c>
      <c r="E5310" s="2" t="s">
        <v>303</v>
      </c>
      <c r="F5310" s="53">
        <v>0.0</v>
      </c>
      <c r="G5310" s="53">
        <v>0.08333333333333333</v>
      </c>
      <c r="H5310" s="53">
        <v>0.05</v>
      </c>
      <c r="I5310" s="53">
        <v>0.05</v>
      </c>
      <c r="J5310" s="53">
        <v>0.03817546447886222</v>
      </c>
      <c r="K5310" s="2" t="s">
        <v>3531</v>
      </c>
      <c r="L5310" s="53">
        <v>0.0</v>
      </c>
      <c r="M5310" s="2" t="s">
        <v>3369</v>
      </c>
      <c r="N5310" s="2" t="s">
        <v>3360</v>
      </c>
      <c r="O5310" s="55"/>
      <c r="AB5310" s="2" t="s">
        <v>153</v>
      </c>
      <c r="AC5310" s="2" t="s">
        <v>8366</v>
      </c>
      <c r="AD5310" s="2" t="s">
        <v>8340</v>
      </c>
      <c r="AE5310" s="2" t="s">
        <v>3363</v>
      </c>
      <c r="AF5310" s="93"/>
      <c r="AG5310" s="2" t="s">
        <v>3364</v>
      </c>
      <c r="AH5310" s="2" t="s">
        <v>3365</v>
      </c>
      <c r="AI5310" s="2">
        <v>1.0</v>
      </c>
      <c r="AJ5310" s="96">
        <v>0.9251064371304525</v>
      </c>
      <c r="AK5310" s="96">
        <v>0.9025</v>
      </c>
      <c r="AL5310" s="105"/>
      <c r="AM5310" s="2" t="s">
        <v>8367</v>
      </c>
    </row>
    <row r="5311">
      <c r="A5311" s="54">
        <v>45952.0</v>
      </c>
      <c r="B5311" s="54">
        <v>45953.0</v>
      </c>
      <c r="C5311" s="2" t="s">
        <v>1957</v>
      </c>
      <c r="D5311" s="2" t="s">
        <v>146</v>
      </c>
      <c r="E5311" s="2" t="s">
        <v>148</v>
      </c>
      <c r="F5311" s="53">
        <v>0.0</v>
      </c>
      <c r="G5311" s="53">
        <v>0.0</v>
      </c>
      <c r="H5311" s="53">
        <v>0.0</v>
      </c>
      <c r="I5311" s="53">
        <v>0.0</v>
      </c>
      <c r="J5311" s="53">
        <v>0.019260216953205504</v>
      </c>
      <c r="K5311" s="2" t="s">
        <v>303</v>
      </c>
      <c r="L5311" s="53">
        <v>1.0</v>
      </c>
      <c r="M5311" s="2" t="s">
        <v>3369</v>
      </c>
      <c r="N5311" s="2" t="s">
        <v>3360</v>
      </c>
      <c r="O5311" s="55"/>
      <c r="AB5311" s="2" t="s">
        <v>164</v>
      </c>
      <c r="AC5311" s="2" t="s">
        <v>3361</v>
      </c>
      <c r="AD5311" s="2" t="s">
        <v>8340</v>
      </c>
      <c r="AE5311" s="2" t="s">
        <v>3363</v>
      </c>
      <c r="AF5311" s="93"/>
      <c r="AG5311" s="2" t="s">
        <v>3364</v>
      </c>
      <c r="AH5311" s="2" t="s">
        <v>3365</v>
      </c>
      <c r="AI5311" s="2">
        <v>0.0</v>
      </c>
      <c r="AJ5311" s="96">
        <v>3.709559570845447E-4</v>
      </c>
      <c r="AK5311" s="96">
        <v>0.0</v>
      </c>
      <c r="AL5311" s="105"/>
      <c r="AM5311" s="2" t="s">
        <v>8368</v>
      </c>
    </row>
    <row r="5312">
      <c r="A5312" s="54">
        <v>45953.0</v>
      </c>
      <c r="B5312" s="54">
        <v>45954.0</v>
      </c>
      <c r="C5312" s="2" t="s">
        <v>1957</v>
      </c>
      <c r="D5312" s="2" t="s">
        <v>146</v>
      </c>
      <c r="E5312" s="2" t="s">
        <v>196</v>
      </c>
      <c r="F5312" s="53">
        <v>0.0</v>
      </c>
      <c r="G5312" s="53">
        <v>0.0</v>
      </c>
      <c r="H5312" s="53">
        <v>0.0</v>
      </c>
      <c r="I5312" s="53">
        <v>0.0</v>
      </c>
      <c r="J5312" s="53">
        <v>0.019040541680271292</v>
      </c>
      <c r="K5312" s="2" t="s">
        <v>303</v>
      </c>
      <c r="L5312" s="53">
        <v>1.0</v>
      </c>
      <c r="M5312" s="2" t="s">
        <v>3369</v>
      </c>
      <c r="N5312" s="2" t="s">
        <v>3360</v>
      </c>
      <c r="O5312" s="55"/>
      <c r="AB5312" s="2" t="s">
        <v>164</v>
      </c>
      <c r="AC5312" s="2" t="s">
        <v>3361</v>
      </c>
      <c r="AD5312" s="2" t="s">
        <v>8340</v>
      </c>
      <c r="AE5312" s="2" t="s">
        <v>3363</v>
      </c>
      <c r="AF5312" s="93"/>
      <c r="AG5312" s="2" t="s">
        <v>3364</v>
      </c>
      <c r="AH5312" s="2" t="s">
        <v>3365</v>
      </c>
      <c r="AI5312" s="2">
        <v>0.0</v>
      </c>
      <c r="AJ5312" s="96">
        <v>3.625422274781483E-4</v>
      </c>
      <c r="AK5312" s="96">
        <v>0.0</v>
      </c>
      <c r="AL5312" s="105"/>
      <c r="AM5312" s="2" t="s">
        <v>8369</v>
      </c>
    </row>
    <row r="5313">
      <c r="A5313" s="54">
        <v>45954.0</v>
      </c>
      <c r="B5313" s="54">
        <v>45955.0</v>
      </c>
      <c r="C5313" s="2" t="s">
        <v>1957</v>
      </c>
      <c r="D5313" s="2" t="s">
        <v>146</v>
      </c>
      <c r="E5313" s="2" t="s">
        <v>288</v>
      </c>
      <c r="F5313" s="53">
        <v>0.0</v>
      </c>
      <c r="G5313" s="53">
        <v>0.0</v>
      </c>
      <c r="H5313" s="53">
        <v>0.05</v>
      </c>
      <c r="I5313" s="53">
        <v>0.05</v>
      </c>
      <c r="J5313" s="53">
        <v>0.034729937365748836</v>
      </c>
      <c r="K5313" s="2" t="s">
        <v>303</v>
      </c>
      <c r="L5313" s="53">
        <v>1.0</v>
      </c>
      <c r="M5313" s="2" t="s">
        <v>3369</v>
      </c>
      <c r="N5313" s="2" t="s">
        <v>3360</v>
      </c>
      <c r="O5313" s="55"/>
      <c r="AB5313" s="2" t="s">
        <v>164</v>
      </c>
      <c r="AC5313" s="2" t="s">
        <v>3361</v>
      </c>
      <c r="AD5313" s="2" t="s">
        <v>8340</v>
      </c>
      <c r="AE5313" s="2" t="s">
        <v>3363</v>
      </c>
      <c r="AF5313" s="93"/>
      <c r="AG5313" s="2" t="s">
        <v>3364</v>
      </c>
      <c r="AH5313" s="2" t="s">
        <v>3365</v>
      </c>
      <c r="AI5313" s="2">
        <v>0.0</v>
      </c>
      <c r="AJ5313" s="96">
        <v>0.0012061685494288371</v>
      </c>
      <c r="AK5313" s="96">
        <v>0.0025000000000000005</v>
      </c>
      <c r="AL5313" s="105"/>
      <c r="AM5313" s="2" t="s">
        <v>8370</v>
      </c>
    </row>
    <row r="5314">
      <c r="A5314" s="54">
        <v>45955.0</v>
      </c>
      <c r="B5314" s="54">
        <v>45956.0</v>
      </c>
      <c r="C5314" s="2" t="s">
        <v>1957</v>
      </c>
      <c r="D5314" s="2" t="s">
        <v>146</v>
      </c>
      <c r="E5314" s="2" t="s">
        <v>256</v>
      </c>
      <c r="F5314" s="53">
        <v>0.0</v>
      </c>
      <c r="G5314" s="53">
        <v>0.0</v>
      </c>
      <c r="H5314" s="53">
        <v>0.09523809523809523</v>
      </c>
      <c r="I5314" s="53">
        <v>0.09523809523809523</v>
      </c>
      <c r="J5314" s="53">
        <v>0.04962943027688169</v>
      </c>
      <c r="K5314" s="2" t="s">
        <v>303</v>
      </c>
      <c r="L5314" s="53">
        <v>1.0</v>
      </c>
      <c r="M5314" s="2" t="s">
        <v>3369</v>
      </c>
      <c r="N5314" s="2" t="s">
        <v>3360</v>
      </c>
      <c r="O5314" s="55"/>
      <c r="AB5314" s="2" t="s">
        <v>164</v>
      </c>
      <c r="AC5314" s="2" t="s">
        <v>3361</v>
      </c>
      <c r="AD5314" s="2" t="s">
        <v>8340</v>
      </c>
      <c r="AE5314" s="2" t="s">
        <v>3363</v>
      </c>
      <c r="AF5314" s="93"/>
      <c r="AG5314" s="2" t="s">
        <v>3364</v>
      </c>
      <c r="AH5314" s="2" t="s">
        <v>3365</v>
      </c>
      <c r="AI5314" s="2">
        <v>0.0</v>
      </c>
      <c r="AJ5314" s="96">
        <v>0.002463080349607861</v>
      </c>
      <c r="AK5314" s="96">
        <v>0.009070294784580497</v>
      </c>
      <c r="AL5314" s="105"/>
      <c r="AM5314" s="2" t="s">
        <v>8371</v>
      </c>
    </row>
    <row r="5315">
      <c r="A5315" s="54">
        <v>45956.0</v>
      </c>
      <c r="B5315" s="54">
        <v>45957.0</v>
      </c>
      <c r="C5315" s="2" t="s">
        <v>1957</v>
      </c>
      <c r="D5315" s="2" t="s">
        <v>146</v>
      </c>
      <c r="E5315" s="2" t="s">
        <v>180</v>
      </c>
      <c r="F5315" s="53">
        <v>0.0</v>
      </c>
      <c r="G5315" s="53">
        <v>0.0</v>
      </c>
      <c r="H5315" s="53">
        <v>0.0</v>
      </c>
      <c r="I5315" s="53">
        <v>0.0</v>
      </c>
      <c r="J5315" s="53">
        <v>0.018401125269152968</v>
      </c>
      <c r="K5315" s="2" t="s">
        <v>303</v>
      </c>
      <c r="L5315" s="53">
        <v>1.0</v>
      </c>
      <c r="M5315" s="2" t="s">
        <v>3369</v>
      </c>
      <c r="N5315" s="2" t="s">
        <v>3360</v>
      </c>
      <c r="O5315" s="55"/>
      <c r="AB5315" s="2" t="s">
        <v>164</v>
      </c>
      <c r="AC5315" s="2" t="s">
        <v>3361</v>
      </c>
      <c r="AD5315" s="2" t="s">
        <v>8340</v>
      </c>
      <c r="AE5315" s="2" t="s">
        <v>3363</v>
      </c>
      <c r="AF5315" s="93"/>
      <c r="AG5315" s="2" t="s">
        <v>3364</v>
      </c>
      <c r="AH5315" s="2" t="s">
        <v>3365</v>
      </c>
      <c r="AI5315" s="2">
        <v>0.0</v>
      </c>
      <c r="AJ5315" s="96">
        <v>3.386014111710599E-4</v>
      </c>
      <c r="AK5315" s="96">
        <v>0.0</v>
      </c>
      <c r="AL5315" s="105"/>
      <c r="AM5315" s="2" t="s">
        <v>8372</v>
      </c>
    </row>
    <row r="5316">
      <c r="A5316" s="54">
        <v>45957.0</v>
      </c>
      <c r="B5316" s="54">
        <v>45958.0</v>
      </c>
      <c r="C5316" s="2" t="s">
        <v>1957</v>
      </c>
      <c r="D5316" s="2" t="s">
        <v>146</v>
      </c>
      <c r="E5316" s="2" t="s">
        <v>208</v>
      </c>
      <c r="F5316" s="53">
        <v>0.0</v>
      </c>
      <c r="G5316" s="53">
        <v>0.08333333333333333</v>
      </c>
      <c r="H5316" s="53">
        <v>0.047619047619047616</v>
      </c>
      <c r="I5316" s="53">
        <v>0.047619047619047616</v>
      </c>
      <c r="J5316" s="53">
        <v>0.04203207435325812</v>
      </c>
      <c r="K5316" s="2" t="s">
        <v>303</v>
      </c>
      <c r="L5316" s="53">
        <v>1.0</v>
      </c>
      <c r="M5316" s="2" t="s">
        <v>3369</v>
      </c>
      <c r="N5316" s="2" t="s">
        <v>3360</v>
      </c>
      <c r="O5316" s="55"/>
      <c r="AB5316" s="2" t="s">
        <v>164</v>
      </c>
      <c r="AC5316" s="2" t="s">
        <v>3361</v>
      </c>
      <c r="AD5316" s="2" t="s">
        <v>8340</v>
      </c>
      <c r="AE5316" s="2" t="s">
        <v>3363</v>
      </c>
      <c r="AF5316" s="93"/>
      <c r="AG5316" s="2" t="s">
        <v>3364</v>
      </c>
      <c r="AH5316" s="2" t="s">
        <v>3365</v>
      </c>
      <c r="AI5316" s="2">
        <v>0.0</v>
      </c>
      <c r="AJ5316" s="96">
        <v>0.001766695274437819</v>
      </c>
      <c r="AK5316" s="96">
        <v>0.0022675736961451243</v>
      </c>
      <c r="AL5316" s="105"/>
      <c r="AM5316" s="2" t="s">
        <v>8373</v>
      </c>
    </row>
    <row r="5317">
      <c r="A5317" s="54">
        <v>45958.0</v>
      </c>
      <c r="B5317" s="54">
        <v>45959.0</v>
      </c>
      <c r="C5317" s="2" t="s">
        <v>1957</v>
      </c>
      <c r="D5317" s="2" t="s">
        <v>146</v>
      </c>
      <c r="E5317" s="2" t="s">
        <v>303</v>
      </c>
      <c r="F5317" s="53">
        <v>0.125</v>
      </c>
      <c r="G5317" s="53">
        <v>0.16666666666666666</v>
      </c>
      <c r="H5317" s="53">
        <v>0.09523809523809523</v>
      </c>
      <c r="I5317" s="53">
        <v>0.09523809523809523</v>
      </c>
      <c r="J5317" s="53">
        <v>0.07930177673706444</v>
      </c>
      <c r="K5317" s="2" t="s">
        <v>303</v>
      </c>
      <c r="L5317" s="53">
        <v>1.0</v>
      </c>
      <c r="M5317" s="2" t="s">
        <v>3369</v>
      </c>
      <c r="N5317" s="2" t="s">
        <v>3360</v>
      </c>
      <c r="O5317" s="55"/>
      <c r="AB5317" s="2" t="s">
        <v>164</v>
      </c>
      <c r="AC5317" s="2" t="s">
        <v>3361</v>
      </c>
      <c r="AD5317" s="2" t="s">
        <v>8340</v>
      </c>
      <c r="AE5317" s="2" t="s">
        <v>3363</v>
      </c>
      <c r="AF5317" s="93"/>
      <c r="AG5317" s="2" t="s">
        <v>3364</v>
      </c>
      <c r="AH5317" s="2" t="s">
        <v>3365</v>
      </c>
      <c r="AI5317" s="2">
        <v>0.0</v>
      </c>
      <c r="AJ5317" s="96">
        <v>0.006288771793655215</v>
      </c>
      <c r="AK5317" s="96">
        <v>0.009070294784580497</v>
      </c>
      <c r="AL5317" s="105"/>
      <c r="AM5317" s="2" t="s">
        <v>8374</v>
      </c>
    </row>
    <row r="5318">
      <c r="A5318" s="54">
        <v>45959.0</v>
      </c>
      <c r="B5318" s="54">
        <v>45960.0</v>
      </c>
      <c r="C5318" s="2" t="s">
        <v>1957</v>
      </c>
      <c r="D5318" s="2" t="s">
        <v>146</v>
      </c>
      <c r="E5318" s="2" t="s">
        <v>148</v>
      </c>
      <c r="F5318" s="53">
        <v>0.0</v>
      </c>
      <c r="G5318" s="53">
        <v>0.0</v>
      </c>
      <c r="H5318" s="53">
        <v>0.0</v>
      </c>
      <c r="I5318" s="53">
        <v>0.0</v>
      </c>
      <c r="J5318" s="53">
        <v>0.017789748924362483</v>
      </c>
      <c r="K5318" s="2" t="s">
        <v>303</v>
      </c>
      <c r="L5318" s="53">
        <v>1.0</v>
      </c>
      <c r="M5318" s="2" t="s">
        <v>3369</v>
      </c>
      <c r="N5318" s="2" t="s">
        <v>3360</v>
      </c>
      <c r="O5318" s="55"/>
      <c r="AB5318" s="2" t="s">
        <v>164</v>
      </c>
      <c r="AC5318" s="2" t="s">
        <v>3361</v>
      </c>
      <c r="AD5318" s="2" t="s">
        <v>8340</v>
      </c>
      <c r="AE5318" s="2" t="s">
        <v>3363</v>
      </c>
      <c r="AF5318" s="93"/>
      <c r="AG5318" s="2" t="s">
        <v>3364</v>
      </c>
      <c r="AH5318" s="2" t="s">
        <v>3365</v>
      </c>
      <c r="AI5318" s="2">
        <v>0.0</v>
      </c>
      <c r="AJ5318" s="96">
        <v>3.1647516679185613E-4</v>
      </c>
      <c r="AK5318" s="96">
        <v>0.0</v>
      </c>
      <c r="AL5318" s="105"/>
      <c r="AM5318" s="2" t="s">
        <v>8375</v>
      </c>
    </row>
    <row r="5319">
      <c r="A5319" s="54">
        <v>45960.0</v>
      </c>
      <c r="B5319" s="54">
        <v>45961.0</v>
      </c>
      <c r="C5319" s="2" t="s">
        <v>1957</v>
      </c>
      <c r="D5319" s="2" t="s">
        <v>146</v>
      </c>
      <c r="E5319" s="2" t="s">
        <v>196</v>
      </c>
      <c r="F5319" s="53">
        <v>0.0</v>
      </c>
      <c r="G5319" s="53">
        <v>0.0</v>
      </c>
      <c r="H5319" s="53">
        <v>0.0</v>
      </c>
      <c r="I5319" s="53">
        <v>0.0</v>
      </c>
      <c r="J5319" s="53">
        <v>0.017591898640663517</v>
      </c>
      <c r="K5319" s="2" t="s">
        <v>303</v>
      </c>
      <c r="L5319" s="53">
        <v>1.0</v>
      </c>
      <c r="M5319" s="2" t="s">
        <v>3369</v>
      </c>
      <c r="N5319" s="2" t="s">
        <v>3360</v>
      </c>
      <c r="O5319" s="55"/>
      <c r="AB5319" s="2" t="s">
        <v>164</v>
      </c>
      <c r="AC5319" s="2" t="s">
        <v>3361</v>
      </c>
      <c r="AD5319" s="2" t="s">
        <v>8340</v>
      </c>
      <c r="AE5319" s="2" t="s">
        <v>3363</v>
      </c>
      <c r="AF5319" s="93"/>
      <c r="AG5319" s="2" t="s">
        <v>3364</v>
      </c>
      <c r="AH5319" s="2" t="s">
        <v>3365</v>
      </c>
      <c r="AI5319" s="2">
        <v>0.0</v>
      </c>
      <c r="AJ5319" s="96">
        <v>3.094748977833789E-4</v>
      </c>
      <c r="AK5319" s="96">
        <v>0.0</v>
      </c>
      <c r="AL5319" s="105"/>
      <c r="AM5319" s="2" t="s">
        <v>8376</v>
      </c>
    </row>
    <row r="5320">
      <c r="A5320" s="54">
        <v>45961.0</v>
      </c>
      <c r="B5320" s="54">
        <v>45962.0</v>
      </c>
      <c r="C5320" s="2" t="s">
        <v>1957</v>
      </c>
      <c r="D5320" s="2" t="s">
        <v>146</v>
      </c>
      <c r="E5320" s="2" t="s">
        <v>288</v>
      </c>
      <c r="F5320" s="53">
        <v>0.0</v>
      </c>
      <c r="G5320" s="53">
        <v>0.0</v>
      </c>
      <c r="H5320" s="53">
        <v>0.047619047619047616</v>
      </c>
      <c r="I5320" s="53">
        <v>0.047619047619047616</v>
      </c>
      <c r="J5320" s="53">
        <v>0.03207079153355628</v>
      </c>
      <c r="K5320" s="2" t="s">
        <v>303</v>
      </c>
      <c r="L5320" s="53">
        <v>1.0</v>
      </c>
      <c r="M5320" s="2" t="s">
        <v>3369</v>
      </c>
      <c r="N5320" s="2" t="s">
        <v>3360</v>
      </c>
      <c r="O5320" s="55"/>
      <c r="AB5320" s="2" t="s">
        <v>164</v>
      </c>
      <c r="AC5320" s="2" t="s">
        <v>3361</v>
      </c>
      <c r="AD5320" s="2" t="s">
        <v>8340</v>
      </c>
      <c r="AE5320" s="2" t="s">
        <v>3363</v>
      </c>
      <c r="AF5320" s="93"/>
      <c r="AG5320" s="2" t="s">
        <v>3364</v>
      </c>
      <c r="AH5320" s="2" t="s">
        <v>3365</v>
      </c>
      <c r="AI5320" s="2">
        <v>0.0</v>
      </c>
      <c r="AJ5320" s="96">
        <v>0.001028535669588825</v>
      </c>
      <c r="AK5320" s="96">
        <v>0.0022675736961451243</v>
      </c>
      <c r="AL5320" s="105"/>
      <c r="AM5320" s="2" t="s">
        <v>8377</v>
      </c>
    </row>
    <row r="5321">
      <c r="A5321" s="54">
        <v>45962.0</v>
      </c>
      <c r="B5321" s="54">
        <v>45963.0</v>
      </c>
      <c r="C5321" s="2" t="s">
        <v>1957</v>
      </c>
      <c r="D5321" s="2" t="s">
        <v>146</v>
      </c>
      <c r="E5321" s="2" t="s">
        <v>256</v>
      </c>
      <c r="F5321" s="53">
        <v>0.0</v>
      </c>
      <c r="G5321" s="53">
        <v>0.0</v>
      </c>
      <c r="H5321" s="53">
        <v>0.09090909090909091</v>
      </c>
      <c r="I5321" s="53">
        <v>0.09090909090909091</v>
      </c>
      <c r="J5321" s="53">
        <v>0.045879295734079034</v>
      </c>
      <c r="K5321" s="2" t="s">
        <v>303</v>
      </c>
      <c r="L5321" s="53">
        <v>1.0</v>
      </c>
      <c r="M5321" s="2" t="s">
        <v>3369</v>
      </c>
      <c r="N5321" s="2" t="s">
        <v>3360</v>
      </c>
      <c r="O5321" s="55"/>
      <c r="AB5321" s="2" t="s">
        <v>164</v>
      </c>
      <c r="AC5321" s="2" t="s">
        <v>3361</v>
      </c>
      <c r="AD5321" s="2" t="s">
        <v>8340</v>
      </c>
      <c r="AE5321" s="2" t="s">
        <v>3363</v>
      </c>
      <c r="AF5321" s="93"/>
      <c r="AG5321" s="2" t="s">
        <v>3364</v>
      </c>
      <c r="AH5321" s="2" t="s">
        <v>3365</v>
      </c>
      <c r="AI5321" s="2">
        <v>0.0</v>
      </c>
      <c r="AJ5321" s="96">
        <v>0.0021049097770550825</v>
      </c>
      <c r="AK5321" s="96">
        <v>0.008264462809917356</v>
      </c>
      <c r="AL5321" s="105"/>
      <c r="AM5321" s="2" t="s">
        <v>8378</v>
      </c>
    </row>
    <row r="5322">
      <c r="A5322" s="54">
        <v>45963.0</v>
      </c>
      <c r="B5322" s="54">
        <v>45964.0</v>
      </c>
      <c r="C5322" s="2" t="s">
        <v>1957</v>
      </c>
      <c r="D5322" s="2" t="s">
        <v>146</v>
      </c>
      <c r="E5322" s="2" t="s">
        <v>180</v>
      </c>
      <c r="F5322" s="53">
        <v>0.0</v>
      </c>
      <c r="G5322" s="53">
        <v>0.0</v>
      </c>
      <c r="H5322" s="53">
        <v>0.0</v>
      </c>
      <c r="I5322" s="53">
        <v>0.0</v>
      </c>
      <c r="J5322" s="53">
        <v>0.017015361312576482</v>
      </c>
      <c r="K5322" s="2" t="s">
        <v>303</v>
      </c>
      <c r="L5322" s="53">
        <v>1.0</v>
      </c>
      <c r="M5322" s="2" t="s">
        <v>3369</v>
      </c>
      <c r="N5322" s="2" t="s">
        <v>3360</v>
      </c>
      <c r="O5322" s="55"/>
      <c r="AB5322" s="2" t="s">
        <v>164</v>
      </c>
      <c r="AC5322" s="2" t="s">
        <v>3361</v>
      </c>
      <c r="AD5322" s="2" t="s">
        <v>8340</v>
      </c>
      <c r="AE5322" s="2" t="s">
        <v>3363</v>
      </c>
      <c r="AF5322" s="93"/>
      <c r="AG5322" s="2" t="s">
        <v>3364</v>
      </c>
      <c r="AH5322" s="2" t="s">
        <v>3365</v>
      </c>
      <c r="AI5322" s="2">
        <v>0.0</v>
      </c>
      <c r="AJ5322" s="96">
        <v>2.8952252059752446E-4</v>
      </c>
      <c r="AK5322" s="96">
        <v>0.0</v>
      </c>
      <c r="AL5322" s="105"/>
      <c r="AM5322" s="2" t="s">
        <v>8379</v>
      </c>
    </row>
    <row r="5323">
      <c r="A5323" s="54">
        <v>45964.0</v>
      </c>
      <c r="B5323" s="54">
        <v>45965.0</v>
      </c>
      <c r="C5323" s="2" t="s">
        <v>1957</v>
      </c>
      <c r="D5323" s="2" t="s">
        <v>146</v>
      </c>
      <c r="E5323" s="2" t="s">
        <v>208</v>
      </c>
      <c r="F5323" s="53">
        <v>0.0</v>
      </c>
      <c r="G5323" s="53">
        <v>0.08333333333333333</v>
      </c>
      <c r="H5323" s="53">
        <v>0.045454545454545456</v>
      </c>
      <c r="I5323" s="53">
        <v>0.045454545454545456</v>
      </c>
      <c r="J5323" s="53">
        <v>0.03886519556702366</v>
      </c>
      <c r="K5323" s="2" t="s">
        <v>303</v>
      </c>
      <c r="L5323" s="53">
        <v>1.0</v>
      </c>
      <c r="M5323" s="2" t="s">
        <v>3369</v>
      </c>
      <c r="N5323" s="2" t="s">
        <v>3360</v>
      </c>
      <c r="O5323" s="55"/>
      <c r="AB5323" s="2" t="s">
        <v>164</v>
      </c>
      <c r="AC5323" s="2" t="s">
        <v>3361</v>
      </c>
      <c r="AD5323" s="2" t="s">
        <v>8340</v>
      </c>
      <c r="AE5323" s="2" t="s">
        <v>3363</v>
      </c>
      <c r="AF5323" s="93"/>
      <c r="AG5323" s="2" t="s">
        <v>3364</v>
      </c>
      <c r="AH5323" s="2" t="s">
        <v>3365</v>
      </c>
      <c r="AI5323" s="2">
        <v>0.0</v>
      </c>
      <c r="AJ5323" s="96">
        <v>0.0015105034264629958</v>
      </c>
      <c r="AK5323" s="96">
        <v>0.002066115702479339</v>
      </c>
      <c r="AL5323" s="105"/>
      <c r="AM5323" s="2" t="s">
        <v>8380</v>
      </c>
    </row>
    <row r="5324">
      <c r="A5324" s="54">
        <v>45965.0</v>
      </c>
      <c r="B5324" s="54">
        <v>45966.0</v>
      </c>
      <c r="C5324" s="2" t="s">
        <v>1957</v>
      </c>
      <c r="D5324" s="2" t="s">
        <v>146</v>
      </c>
      <c r="E5324" s="2" t="s">
        <v>303</v>
      </c>
      <c r="F5324" s="53">
        <v>0.125</v>
      </c>
      <c r="G5324" s="53">
        <v>0.16666666666666666</v>
      </c>
      <c r="H5324" s="53">
        <v>0.09090909090909091</v>
      </c>
      <c r="I5324" s="53">
        <v>0.09090909090909091</v>
      </c>
      <c r="J5324" s="53">
        <v>0.07332303650519871</v>
      </c>
      <c r="K5324" s="2" t="s">
        <v>303</v>
      </c>
      <c r="L5324" s="53">
        <v>1.0</v>
      </c>
      <c r="M5324" s="2" t="s">
        <v>3369</v>
      </c>
      <c r="N5324" s="2" t="s">
        <v>3360</v>
      </c>
      <c r="O5324" s="55"/>
      <c r="AB5324" s="2" t="s">
        <v>164</v>
      </c>
      <c r="AC5324" s="2" t="s">
        <v>3361</v>
      </c>
      <c r="AD5324" s="2" t="s">
        <v>8340</v>
      </c>
      <c r="AE5324" s="2" t="s">
        <v>3363</v>
      </c>
      <c r="AF5324" s="93"/>
      <c r="AG5324" s="2" t="s">
        <v>3364</v>
      </c>
      <c r="AH5324" s="2" t="s">
        <v>3365</v>
      </c>
      <c r="AI5324" s="2">
        <v>0.0</v>
      </c>
      <c r="AJ5324" s="96">
        <v>0.005376267682342703</v>
      </c>
      <c r="AK5324" s="96">
        <v>0.008264462809917356</v>
      </c>
      <c r="AL5324" s="105"/>
      <c r="AM5324" s="2" t="s">
        <v>8381</v>
      </c>
    </row>
    <row r="5325">
      <c r="A5325" s="54">
        <v>45966.0</v>
      </c>
      <c r="B5325" s="54">
        <v>45967.0</v>
      </c>
      <c r="C5325" s="2" t="s">
        <v>1957</v>
      </c>
      <c r="D5325" s="2" t="s">
        <v>146</v>
      </c>
      <c r="E5325" s="2" t="s">
        <v>148</v>
      </c>
      <c r="F5325" s="53">
        <v>0.0</v>
      </c>
      <c r="G5325" s="53">
        <v>0.0</v>
      </c>
      <c r="H5325" s="53">
        <v>0.0</v>
      </c>
      <c r="I5325" s="53">
        <v>0.0</v>
      </c>
      <c r="J5325" s="53">
        <v>0.01646320328446426</v>
      </c>
      <c r="K5325" s="2" t="s">
        <v>303</v>
      </c>
      <c r="L5325" s="53">
        <v>1.0</v>
      </c>
      <c r="M5325" s="2" t="s">
        <v>3369</v>
      </c>
      <c r="N5325" s="2" t="s">
        <v>3360</v>
      </c>
      <c r="O5325" s="55"/>
      <c r="AB5325" s="2" t="s">
        <v>164</v>
      </c>
      <c r="AC5325" s="2" t="s">
        <v>3361</v>
      </c>
      <c r="AD5325" s="2" t="s">
        <v>8340</v>
      </c>
      <c r="AE5325" s="2" t="s">
        <v>3363</v>
      </c>
      <c r="AF5325" s="93"/>
      <c r="AG5325" s="2" t="s">
        <v>3364</v>
      </c>
      <c r="AH5325" s="2" t="s">
        <v>3365</v>
      </c>
      <c r="AI5325" s="2">
        <v>0.0</v>
      </c>
      <c r="AJ5325" s="96">
        <v>2.710370623855948E-4</v>
      </c>
      <c r="AK5325" s="96">
        <v>0.0</v>
      </c>
      <c r="AL5325" s="105"/>
      <c r="AM5325" s="2" t="s">
        <v>8382</v>
      </c>
    </row>
    <row r="5326">
      <c r="A5326" s="54">
        <v>45967.0</v>
      </c>
      <c r="B5326" s="54">
        <v>45968.0</v>
      </c>
      <c r="C5326" s="2" t="s">
        <v>1957</v>
      </c>
      <c r="D5326" s="2" t="s">
        <v>146</v>
      </c>
      <c r="E5326" s="2" t="s">
        <v>196</v>
      </c>
      <c r="F5326" s="53">
        <v>0.0</v>
      </c>
      <c r="G5326" s="53">
        <v>0.0</v>
      </c>
      <c r="H5326" s="53">
        <v>0.0</v>
      </c>
      <c r="I5326" s="53">
        <v>0.0</v>
      </c>
      <c r="J5326" s="53">
        <v>0.016284327416024515</v>
      </c>
      <c r="K5326" s="2" t="s">
        <v>303</v>
      </c>
      <c r="L5326" s="53">
        <v>1.0</v>
      </c>
      <c r="M5326" s="2" t="s">
        <v>3369</v>
      </c>
      <c r="N5326" s="2" t="s">
        <v>3360</v>
      </c>
      <c r="O5326" s="55"/>
      <c r="AB5326" s="2" t="s">
        <v>164</v>
      </c>
      <c r="AC5326" s="2" t="s">
        <v>3361</v>
      </c>
      <c r="AD5326" s="2" t="s">
        <v>8340</v>
      </c>
      <c r="AE5326" s="2" t="s">
        <v>3363</v>
      </c>
      <c r="AF5326" s="93"/>
      <c r="AG5326" s="2" t="s">
        <v>3364</v>
      </c>
      <c r="AH5326" s="2" t="s">
        <v>3365</v>
      </c>
      <c r="AI5326" s="2">
        <v>0.0</v>
      </c>
      <c r="AJ5326" s="96">
        <v>2.6517931939228767E-4</v>
      </c>
      <c r="AK5326" s="96">
        <v>0.0</v>
      </c>
      <c r="AL5326" s="105"/>
      <c r="AM5326" s="2" t="s">
        <v>8383</v>
      </c>
    </row>
    <row r="5327">
      <c r="A5327" s="54">
        <v>45968.0</v>
      </c>
      <c r="B5327" s="54">
        <v>45969.0</v>
      </c>
      <c r="C5327" s="2" t="s">
        <v>1957</v>
      </c>
      <c r="D5327" s="2" t="s">
        <v>146</v>
      </c>
      <c r="E5327" s="2" t="s">
        <v>288</v>
      </c>
      <c r="F5327" s="53">
        <v>0.0</v>
      </c>
      <c r="G5327" s="53">
        <v>0.0</v>
      </c>
      <c r="H5327" s="53">
        <v>0.045454545454545456</v>
      </c>
      <c r="I5327" s="53">
        <v>0.045454545454545456</v>
      </c>
      <c r="J5327" s="53">
        <v>0.029673030940573913</v>
      </c>
      <c r="K5327" s="2" t="s">
        <v>303</v>
      </c>
      <c r="L5327" s="53">
        <v>1.0</v>
      </c>
      <c r="M5327" s="2" t="s">
        <v>3369</v>
      </c>
      <c r="N5327" s="2" t="s">
        <v>3360</v>
      </c>
      <c r="O5327" s="55"/>
      <c r="AB5327" s="2" t="s">
        <v>164</v>
      </c>
      <c r="AC5327" s="2" t="s">
        <v>3361</v>
      </c>
      <c r="AD5327" s="2" t="s">
        <v>8340</v>
      </c>
      <c r="AE5327" s="2" t="s">
        <v>3363</v>
      </c>
      <c r="AF5327" s="93"/>
      <c r="AG5327" s="2" t="s">
        <v>3364</v>
      </c>
      <c r="AH5327" s="2" t="s">
        <v>3365</v>
      </c>
      <c r="AI5327" s="2">
        <v>0.0</v>
      </c>
      <c r="AJ5327" s="96">
        <v>8.804887652002568E-4</v>
      </c>
      <c r="AK5327" s="96">
        <v>0.002066115702479339</v>
      </c>
      <c r="AL5327" s="105"/>
      <c r="AM5327" s="2" t="s">
        <v>8384</v>
      </c>
    </row>
    <row r="5328">
      <c r="A5328" s="54">
        <v>45969.0</v>
      </c>
      <c r="B5328" s="54">
        <v>45970.0</v>
      </c>
      <c r="C5328" s="2" t="s">
        <v>1957</v>
      </c>
      <c r="D5328" s="2" t="s">
        <v>146</v>
      </c>
      <c r="E5328" s="2" t="s">
        <v>256</v>
      </c>
      <c r="F5328" s="53">
        <v>0.0</v>
      </c>
      <c r="G5328" s="53">
        <v>0.0</v>
      </c>
      <c r="H5328" s="53">
        <v>0.08695652173913043</v>
      </c>
      <c r="I5328" s="53">
        <v>0.08695652173913043</v>
      </c>
      <c r="J5328" s="53">
        <v>0.04249073519515116</v>
      </c>
      <c r="K5328" s="2" t="s">
        <v>303</v>
      </c>
      <c r="L5328" s="53">
        <v>1.0</v>
      </c>
      <c r="M5328" s="2" t="s">
        <v>3369</v>
      </c>
      <c r="N5328" s="2" t="s">
        <v>3360</v>
      </c>
      <c r="O5328" s="55"/>
      <c r="AB5328" s="2" t="s">
        <v>164</v>
      </c>
      <c r="AC5328" s="2" t="s">
        <v>3361</v>
      </c>
      <c r="AD5328" s="2" t="s">
        <v>8340</v>
      </c>
      <c r="AE5328" s="2" t="s">
        <v>3363</v>
      </c>
      <c r="AF5328" s="93"/>
      <c r="AG5328" s="2" t="s">
        <v>3364</v>
      </c>
      <c r="AH5328" s="2" t="s">
        <v>3365</v>
      </c>
      <c r="AI5328" s="2">
        <v>0.0</v>
      </c>
      <c r="AJ5328" s="96">
        <v>0.0018054625774244575</v>
      </c>
      <c r="AK5328" s="96">
        <v>0.007561436672967863</v>
      </c>
      <c r="AL5328" s="105"/>
      <c r="AM5328" s="2" t="s">
        <v>8385</v>
      </c>
    </row>
    <row r="5329">
      <c r="A5329" s="54">
        <v>45970.0</v>
      </c>
      <c r="B5329" s="54">
        <v>45971.0</v>
      </c>
      <c r="C5329" s="2" t="s">
        <v>1957</v>
      </c>
      <c r="D5329" s="2" t="s">
        <v>146</v>
      </c>
      <c r="E5329" s="2" t="s">
        <v>180</v>
      </c>
      <c r="F5329" s="53">
        <v>0.0</v>
      </c>
      <c r="G5329" s="53">
        <v>0.0</v>
      </c>
      <c r="H5329" s="53">
        <v>0.0</v>
      </c>
      <c r="I5329" s="53">
        <v>0.0</v>
      </c>
      <c r="J5329" s="53">
        <v>0.015762552313259213</v>
      </c>
      <c r="K5329" s="2" t="s">
        <v>303</v>
      </c>
      <c r="L5329" s="53">
        <v>1.0</v>
      </c>
      <c r="M5329" s="2" t="s">
        <v>3369</v>
      </c>
      <c r="N5329" s="2" t="s">
        <v>3360</v>
      </c>
      <c r="O5329" s="55"/>
      <c r="AB5329" s="2" t="s">
        <v>164</v>
      </c>
      <c r="AC5329" s="2" t="s">
        <v>3361</v>
      </c>
      <c r="AD5329" s="2" t="s">
        <v>8340</v>
      </c>
      <c r="AE5329" s="2" t="s">
        <v>3363</v>
      </c>
      <c r="AF5329" s="93"/>
      <c r="AG5329" s="2" t="s">
        <v>3364</v>
      </c>
      <c r="AH5329" s="2" t="s">
        <v>3365</v>
      </c>
      <c r="AI5329" s="2">
        <v>0.0</v>
      </c>
      <c r="AJ5329" s="96">
        <v>2.4845805542823336E-4</v>
      </c>
      <c r="AK5329" s="96">
        <v>0.0</v>
      </c>
      <c r="AL5329" s="105"/>
      <c r="AM5329" s="2" t="s">
        <v>8386</v>
      </c>
    </row>
    <row r="5330">
      <c r="A5330" s="54">
        <v>45971.0</v>
      </c>
      <c r="B5330" s="54">
        <v>45972.0</v>
      </c>
      <c r="C5330" s="2" t="s">
        <v>1957</v>
      </c>
      <c r="D5330" s="2" t="s">
        <v>146</v>
      </c>
      <c r="E5330" s="2" t="s">
        <v>208</v>
      </c>
      <c r="F5330" s="53">
        <v>0.0</v>
      </c>
      <c r="G5330" s="53">
        <v>0.08333333333333333</v>
      </c>
      <c r="H5330" s="53">
        <v>0.043478260869565216</v>
      </c>
      <c r="I5330" s="53">
        <v>0.043478260869565216</v>
      </c>
      <c r="J5330" s="53">
        <v>0.03600237291028778</v>
      </c>
      <c r="K5330" s="2" t="s">
        <v>303</v>
      </c>
      <c r="L5330" s="53">
        <v>1.0</v>
      </c>
      <c r="M5330" s="2" t="s">
        <v>3369</v>
      </c>
      <c r="N5330" s="2" t="s">
        <v>3360</v>
      </c>
      <c r="O5330" s="55"/>
      <c r="AB5330" s="2" t="s">
        <v>164</v>
      </c>
      <c r="AC5330" s="2" t="s">
        <v>3361</v>
      </c>
      <c r="AD5330" s="2" t="s">
        <v>8340</v>
      </c>
      <c r="AE5330" s="2" t="s">
        <v>3363</v>
      </c>
      <c r="AF5330" s="93"/>
      <c r="AG5330" s="2" t="s">
        <v>3364</v>
      </c>
      <c r="AH5330" s="2" t="s">
        <v>3365</v>
      </c>
      <c r="AI5330" s="2">
        <v>0.0</v>
      </c>
      <c r="AJ5330" s="96">
        <v>0.0012961708551714234</v>
      </c>
      <c r="AK5330" s="96">
        <v>0.0018903591682419658</v>
      </c>
      <c r="AL5330" s="105"/>
      <c r="AM5330" s="2" t="s">
        <v>8387</v>
      </c>
    </row>
    <row r="5331">
      <c r="A5331" s="54">
        <v>45972.0</v>
      </c>
      <c r="B5331" s="54">
        <v>45973.0</v>
      </c>
      <c r="C5331" s="2" t="s">
        <v>1957</v>
      </c>
      <c r="D5331" s="2" t="s">
        <v>146</v>
      </c>
      <c r="E5331" s="2" t="s">
        <v>303</v>
      </c>
      <c r="F5331" s="53">
        <v>0.125</v>
      </c>
      <c r="G5331" s="53">
        <v>0.08333333333333333</v>
      </c>
      <c r="H5331" s="53">
        <v>0.08695652173913043</v>
      </c>
      <c r="I5331" s="53">
        <v>0.08695652173913043</v>
      </c>
      <c r="J5331" s="53">
        <v>0.06791886116988592</v>
      </c>
      <c r="K5331" s="2" t="s">
        <v>303</v>
      </c>
      <c r="L5331" s="53">
        <v>1.0</v>
      </c>
      <c r="M5331" s="2" t="s">
        <v>3369</v>
      </c>
      <c r="N5331" s="2" t="s">
        <v>3360</v>
      </c>
      <c r="O5331" s="55"/>
      <c r="AB5331" s="2" t="s">
        <v>164</v>
      </c>
      <c r="AC5331" s="2" t="s">
        <v>3361</v>
      </c>
      <c r="AD5331" s="2" t="s">
        <v>8340</v>
      </c>
      <c r="AE5331" s="2" t="s">
        <v>3363</v>
      </c>
      <c r="AF5331" s="93"/>
      <c r="AG5331" s="2" t="s">
        <v>3364</v>
      </c>
      <c r="AH5331" s="2" t="s">
        <v>3365</v>
      </c>
      <c r="AI5331" s="2">
        <v>0.0</v>
      </c>
      <c r="AJ5331" s="96">
        <v>0.004612971702614238</v>
      </c>
      <c r="AK5331" s="96">
        <v>0.007561436672967863</v>
      </c>
      <c r="AL5331" s="105"/>
      <c r="AM5331" s="2" t="s">
        <v>8388</v>
      </c>
    </row>
    <row r="5332">
      <c r="A5332" s="54">
        <v>45973.0</v>
      </c>
      <c r="B5332" s="54">
        <v>45974.0</v>
      </c>
      <c r="C5332" s="2" t="s">
        <v>1957</v>
      </c>
      <c r="D5332" s="2" t="s">
        <v>146</v>
      </c>
      <c r="E5332" s="2" t="s">
        <v>148</v>
      </c>
      <c r="F5332" s="53">
        <v>0.0</v>
      </c>
      <c r="G5332" s="53">
        <v>0.0</v>
      </c>
      <c r="H5332" s="53">
        <v>0.0</v>
      </c>
      <c r="I5332" s="53">
        <v>0.0</v>
      </c>
      <c r="J5332" s="53">
        <v>0.015262100609843562</v>
      </c>
      <c r="K5332" s="2" t="s">
        <v>303</v>
      </c>
      <c r="L5332" s="53">
        <v>1.0</v>
      </c>
      <c r="M5332" s="2" t="s">
        <v>3369</v>
      </c>
      <c r="N5332" s="2" t="s">
        <v>3360</v>
      </c>
      <c r="O5332" s="55"/>
      <c r="AB5332" s="2" t="s">
        <v>164</v>
      </c>
      <c r="AC5332" s="2" t="s">
        <v>3361</v>
      </c>
      <c r="AD5332" s="2" t="s">
        <v>8340</v>
      </c>
      <c r="AE5332" s="2" t="s">
        <v>3363</v>
      </c>
      <c r="AF5332" s="93"/>
      <c r="AG5332" s="2" t="s">
        <v>3364</v>
      </c>
      <c r="AH5332" s="2" t="s">
        <v>3365</v>
      </c>
      <c r="AI5332" s="2">
        <v>0.0</v>
      </c>
      <c r="AJ5332" s="96">
        <v>2.329317150249872E-4</v>
      </c>
      <c r="AK5332" s="96">
        <v>0.0</v>
      </c>
      <c r="AL5332" s="105"/>
      <c r="AM5332" s="2" t="s">
        <v>8389</v>
      </c>
    </row>
    <row r="5333">
      <c r="A5333" s="54">
        <v>45974.0</v>
      </c>
      <c r="B5333" s="54">
        <v>45975.0</v>
      </c>
      <c r="C5333" s="2" t="s">
        <v>1957</v>
      </c>
      <c r="D5333" s="2" t="s">
        <v>146</v>
      </c>
      <c r="E5333" s="2" t="s">
        <v>196</v>
      </c>
      <c r="F5333" s="53">
        <v>0.0</v>
      </c>
      <c r="G5333" s="53">
        <v>0.0</v>
      </c>
      <c r="H5333" s="53">
        <v>0.0</v>
      </c>
      <c r="I5333" s="53">
        <v>0.0</v>
      </c>
      <c r="J5333" s="53">
        <v>0.015099819821045793</v>
      </c>
      <c r="K5333" s="2" t="s">
        <v>303</v>
      </c>
      <c r="L5333" s="53">
        <v>1.0</v>
      </c>
      <c r="M5333" s="2" t="s">
        <v>3369</v>
      </c>
      <c r="N5333" s="2" t="s">
        <v>3360</v>
      </c>
      <c r="O5333" s="55"/>
      <c r="AB5333" s="2" t="s">
        <v>164</v>
      </c>
      <c r="AC5333" s="2" t="s">
        <v>3361</v>
      </c>
      <c r="AD5333" s="2" t="s">
        <v>8340</v>
      </c>
      <c r="AE5333" s="2" t="s">
        <v>3363</v>
      </c>
      <c r="AF5333" s="93"/>
      <c r="AG5333" s="2" t="s">
        <v>3364</v>
      </c>
      <c r="AH5333" s="2" t="s">
        <v>3365</v>
      </c>
      <c r="AI5333" s="2">
        <v>0.0</v>
      </c>
      <c r="AJ5333" s="96">
        <v>2.2800455862804738E-4</v>
      </c>
      <c r="AK5333" s="96">
        <v>0.0</v>
      </c>
      <c r="AL5333" s="105"/>
      <c r="AM5333" s="2" t="s">
        <v>8390</v>
      </c>
    </row>
    <row r="5334">
      <c r="A5334" s="54">
        <v>45975.0</v>
      </c>
      <c r="B5334" s="54">
        <v>45976.0</v>
      </c>
      <c r="C5334" s="2" t="s">
        <v>1957</v>
      </c>
      <c r="D5334" s="2" t="s">
        <v>146</v>
      </c>
      <c r="E5334" s="2" t="s">
        <v>288</v>
      </c>
      <c r="F5334" s="53">
        <v>0.0</v>
      </c>
      <c r="G5334" s="53">
        <v>0.0</v>
      </c>
      <c r="H5334" s="53">
        <v>0.043478260869565216</v>
      </c>
      <c r="I5334" s="53">
        <v>0.043478260869565216</v>
      </c>
      <c r="J5334" s="53">
        <v>0.02750291987186239</v>
      </c>
      <c r="K5334" s="2" t="s">
        <v>303</v>
      </c>
      <c r="L5334" s="53">
        <v>1.0</v>
      </c>
      <c r="M5334" s="2" t="s">
        <v>3369</v>
      </c>
      <c r="N5334" s="2" t="s">
        <v>3360</v>
      </c>
      <c r="O5334" s="55"/>
      <c r="AB5334" s="2" t="s">
        <v>164</v>
      </c>
      <c r="AC5334" s="2" t="s">
        <v>3361</v>
      </c>
      <c r="AD5334" s="2" t="s">
        <v>8340</v>
      </c>
      <c r="AE5334" s="2" t="s">
        <v>3363</v>
      </c>
      <c r="AF5334" s="93"/>
      <c r="AG5334" s="2" t="s">
        <v>3364</v>
      </c>
      <c r="AH5334" s="2" t="s">
        <v>3365</v>
      </c>
      <c r="AI5334" s="2">
        <v>0.0</v>
      </c>
      <c r="AJ5334" s="96">
        <v>7.564106014780831E-4</v>
      </c>
      <c r="AK5334" s="96">
        <v>0.0018903591682419658</v>
      </c>
      <c r="AL5334" s="105"/>
      <c r="AM5334" s="2" t="s">
        <v>8391</v>
      </c>
    </row>
    <row r="5335">
      <c r="A5335" s="54">
        <v>45976.0</v>
      </c>
      <c r="B5335" s="54">
        <v>45977.0</v>
      </c>
      <c r="C5335" s="2" t="s">
        <v>1957</v>
      </c>
      <c r="D5335" s="2" t="s">
        <v>146</v>
      </c>
      <c r="E5335" s="2" t="s">
        <v>256</v>
      </c>
      <c r="F5335" s="53">
        <v>0.0</v>
      </c>
      <c r="G5335" s="53">
        <v>0.0</v>
      </c>
      <c r="H5335" s="53">
        <v>0.08333333333333333</v>
      </c>
      <c r="I5335" s="53">
        <v>0.08333333333333333</v>
      </c>
      <c r="J5335" s="53">
        <v>0.03941812207561626</v>
      </c>
      <c r="K5335" s="2" t="s">
        <v>303</v>
      </c>
      <c r="L5335" s="53">
        <v>1.0</v>
      </c>
      <c r="M5335" s="2" t="s">
        <v>3369</v>
      </c>
      <c r="N5335" s="2" t="s">
        <v>3360</v>
      </c>
      <c r="O5335" s="55"/>
      <c r="AB5335" s="2" t="s">
        <v>164</v>
      </c>
      <c r="AC5335" s="2" t="s">
        <v>3361</v>
      </c>
      <c r="AD5335" s="2" t="s">
        <v>8340</v>
      </c>
      <c r="AE5335" s="2" t="s">
        <v>3363</v>
      </c>
      <c r="AF5335" s="93"/>
      <c r="AG5335" s="2" t="s">
        <v>3364</v>
      </c>
      <c r="AH5335" s="2" t="s">
        <v>3365</v>
      </c>
      <c r="AI5335" s="2">
        <v>0.0</v>
      </c>
      <c r="AJ5335" s="96">
        <v>0.0015537883479681861</v>
      </c>
      <c r="AK5335" s="96">
        <v>0.006944444444444444</v>
      </c>
      <c r="AL5335" s="105"/>
      <c r="AM5335" s="2" t="s">
        <v>8392</v>
      </c>
    </row>
    <row r="5336">
      <c r="A5336" s="54">
        <v>45977.0</v>
      </c>
      <c r="B5336" s="54">
        <v>45978.0</v>
      </c>
      <c r="C5336" s="2" t="s">
        <v>1957</v>
      </c>
      <c r="D5336" s="2" t="s">
        <v>146</v>
      </c>
      <c r="E5336" s="2" t="s">
        <v>180</v>
      </c>
      <c r="F5336" s="53">
        <v>0.0</v>
      </c>
      <c r="G5336" s="53">
        <v>0.0</v>
      </c>
      <c r="H5336" s="53">
        <v>0.0</v>
      </c>
      <c r="I5336" s="53">
        <v>0.0</v>
      </c>
      <c r="J5336" s="53">
        <v>0.014626016338044485</v>
      </c>
      <c r="K5336" s="2" t="s">
        <v>303</v>
      </c>
      <c r="L5336" s="53">
        <v>1.0</v>
      </c>
      <c r="M5336" s="2" t="s">
        <v>3369</v>
      </c>
      <c r="N5336" s="2" t="s">
        <v>3360</v>
      </c>
      <c r="O5336" s="55"/>
      <c r="AB5336" s="2" t="s">
        <v>164</v>
      </c>
      <c r="AC5336" s="2" t="s">
        <v>3361</v>
      </c>
      <c r="AD5336" s="2" t="s">
        <v>8340</v>
      </c>
      <c r="AE5336" s="2" t="s">
        <v>3363</v>
      </c>
      <c r="AF5336" s="93"/>
      <c r="AG5336" s="2" t="s">
        <v>3364</v>
      </c>
      <c r="AH5336" s="2" t="s">
        <v>3365</v>
      </c>
      <c r="AI5336" s="2">
        <v>0.0</v>
      </c>
      <c r="AJ5336" s="96">
        <v>2.139203539207442E-4</v>
      </c>
      <c r="AK5336" s="96">
        <v>0.0</v>
      </c>
      <c r="AL5336" s="105"/>
      <c r="AM5336" s="2" t="s">
        <v>8393</v>
      </c>
    </row>
    <row r="5337">
      <c r="A5337" s="54">
        <v>45978.0</v>
      </c>
      <c r="B5337" s="54">
        <v>45979.0</v>
      </c>
      <c r="C5337" s="2" t="s">
        <v>1957</v>
      </c>
      <c r="D5337" s="2" t="s">
        <v>146</v>
      </c>
      <c r="E5337" s="2" t="s">
        <v>208</v>
      </c>
      <c r="F5337" s="53">
        <v>0.0</v>
      </c>
      <c r="G5337" s="53">
        <v>0.0</v>
      </c>
      <c r="H5337" s="53">
        <v>0.041666666666666664</v>
      </c>
      <c r="I5337" s="53">
        <v>0.041666666666666664</v>
      </c>
      <c r="J5337" s="53">
        <v>0.03340542404045115</v>
      </c>
      <c r="K5337" s="2" t="s">
        <v>303</v>
      </c>
      <c r="L5337" s="53">
        <v>1.0</v>
      </c>
      <c r="M5337" s="2" t="s">
        <v>3369</v>
      </c>
      <c r="N5337" s="2" t="s">
        <v>3360</v>
      </c>
      <c r="O5337" s="55"/>
      <c r="AB5337" s="2" t="s">
        <v>164</v>
      </c>
      <c r="AC5337" s="2" t="s">
        <v>3361</v>
      </c>
      <c r="AD5337" s="2" t="s">
        <v>8340</v>
      </c>
      <c r="AE5337" s="2" t="s">
        <v>3363</v>
      </c>
      <c r="AF5337" s="93"/>
      <c r="AG5337" s="2" t="s">
        <v>3364</v>
      </c>
      <c r="AH5337" s="2" t="s">
        <v>3365</v>
      </c>
      <c r="AI5337" s="2">
        <v>0.0</v>
      </c>
      <c r="AJ5337" s="96">
        <v>0.0011159223553223517</v>
      </c>
      <c r="AK5337" s="96">
        <v>0.001736111111111111</v>
      </c>
      <c r="AL5337" s="105"/>
      <c r="AM5337" s="2" t="s">
        <v>8394</v>
      </c>
    </row>
    <row r="5338">
      <c r="A5338" s="54">
        <v>45979.0</v>
      </c>
      <c r="B5338" s="54">
        <v>45980.0</v>
      </c>
      <c r="C5338" s="2" t="s">
        <v>1957</v>
      </c>
      <c r="D5338" s="2" t="s">
        <v>146</v>
      </c>
      <c r="E5338" s="2" t="s">
        <v>303</v>
      </c>
      <c r="F5338" s="53">
        <v>0.125</v>
      </c>
      <c r="G5338" s="53">
        <v>0.08333333333333333</v>
      </c>
      <c r="H5338" s="53">
        <v>0.08333333333333333</v>
      </c>
      <c r="I5338" s="53">
        <v>0.08333333333333333</v>
      </c>
      <c r="J5338" s="53">
        <v>0.06301701923026064</v>
      </c>
      <c r="K5338" s="2" t="s">
        <v>303</v>
      </c>
      <c r="L5338" s="53">
        <v>1.0</v>
      </c>
      <c r="M5338" s="2" t="s">
        <v>3369</v>
      </c>
      <c r="N5338" s="2" t="s">
        <v>3360</v>
      </c>
      <c r="O5338" s="55"/>
      <c r="AB5338" s="2" t="s">
        <v>164</v>
      </c>
      <c r="AC5338" s="2" t="s">
        <v>3361</v>
      </c>
      <c r="AD5338" s="2" t="s">
        <v>8340</v>
      </c>
      <c r="AE5338" s="2" t="s">
        <v>3363</v>
      </c>
      <c r="AF5338" s="93"/>
      <c r="AG5338" s="2" t="s">
        <v>3364</v>
      </c>
      <c r="AH5338" s="2" t="s">
        <v>3365</v>
      </c>
      <c r="AI5338" s="2">
        <v>0.0</v>
      </c>
      <c r="AJ5338" s="96">
        <v>0.003971144712667039</v>
      </c>
      <c r="AK5338" s="96">
        <v>0.006944444444444444</v>
      </c>
      <c r="AL5338" s="105"/>
      <c r="AM5338" s="2" t="s">
        <v>8395</v>
      </c>
    </row>
    <row r="5339">
      <c r="A5339" s="54">
        <v>45980.0</v>
      </c>
      <c r="B5339" s="54">
        <v>45981.0</v>
      </c>
      <c r="C5339" s="2" t="s">
        <v>1957</v>
      </c>
      <c r="D5339" s="2" t="s">
        <v>146</v>
      </c>
      <c r="E5339" s="2" t="s">
        <v>148</v>
      </c>
      <c r="F5339" s="53">
        <v>0.0</v>
      </c>
      <c r="G5339" s="53">
        <v>0.0</v>
      </c>
      <c r="H5339" s="53">
        <v>0.0</v>
      </c>
      <c r="I5339" s="53">
        <v>0.0</v>
      </c>
      <c r="J5339" s="53">
        <v>0.014170965155588043</v>
      </c>
      <c r="K5339" s="2" t="s">
        <v>303</v>
      </c>
      <c r="L5339" s="53">
        <v>1.0</v>
      </c>
      <c r="M5339" s="2" t="s">
        <v>3369</v>
      </c>
      <c r="N5339" s="2" t="s">
        <v>3360</v>
      </c>
      <c r="O5339" s="55"/>
      <c r="AB5339" s="2" t="s">
        <v>164</v>
      </c>
      <c r="AC5339" s="2" t="s">
        <v>3361</v>
      </c>
      <c r="AD5339" s="2" t="s">
        <v>8340</v>
      </c>
      <c r="AE5339" s="2" t="s">
        <v>3363</v>
      </c>
      <c r="AF5339" s="93"/>
      <c r="AG5339" s="2" t="s">
        <v>3364</v>
      </c>
      <c r="AH5339" s="2" t="s">
        <v>3365</v>
      </c>
      <c r="AI5339" s="2">
        <v>0.0</v>
      </c>
      <c r="AJ5339" s="96">
        <v>2.0081625344089046E-4</v>
      </c>
      <c r="AK5339" s="96">
        <v>0.0</v>
      </c>
      <c r="AL5339" s="105"/>
      <c r="AM5339" s="2" t="s">
        <v>8396</v>
      </c>
    </row>
    <row r="5340">
      <c r="A5340" s="54">
        <v>45981.0</v>
      </c>
      <c r="B5340" s="54">
        <v>45982.0</v>
      </c>
      <c r="C5340" s="2" t="s">
        <v>1957</v>
      </c>
      <c r="D5340" s="2" t="s">
        <v>146</v>
      </c>
      <c r="E5340" s="2" t="s">
        <v>196</v>
      </c>
      <c r="F5340" s="53">
        <v>0.0</v>
      </c>
      <c r="G5340" s="53">
        <v>0.0</v>
      </c>
      <c r="H5340" s="53">
        <v>0.0</v>
      </c>
      <c r="I5340" s="53">
        <v>0.0</v>
      </c>
      <c r="J5340" s="53">
        <v>0.014023277756191936</v>
      </c>
      <c r="K5340" s="2" t="s">
        <v>303</v>
      </c>
      <c r="L5340" s="53">
        <v>1.0</v>
      </c>
      <c r="M5340" s="2" t="s">
        <v>3369</v>
      </c>
      <c r="N5340" s="2" t="s">
        <v>3360</v>
      </c>
      <c r="O5340" s="55"/>
      <c r="AB5340" s="2" t="s">
        <v>164</v>
      </c>
      <c r="AC5340" s="2" t="s">
        <v>3361</v>
      </c>
      <c r="AD5340" s="2" t="s">
        <v>8340</v>
      </c>
      <c r="AE5340" s="2" t="s">
        <v>3363</v>
      </c>
      <c r="AF5340" s="93"/>
      <c r="AG5340" s="2" t="s">
        <v>3364</v>
      </c>
      <c r="AH5340" s="2" t="s">
        <v>3365</v>
      </c>
      <c r="AI5340" s="2">
        <v>0.0</v>
      </c>
      <c r="AJ5340" s="96">
        <v>1.9665231902730754E-4</v>
      </c>
      <c r="AK5340" s="96">
        <v>0.0</v>
      </c>
      <c r="AL5340" s="105"/>
      <c r="AM5340" s="2" t="s">
        <v>8397</v>
      </c>
    </row>
    <row r="5341">
      <c r="A5341" s="54">
        <v>45982.0</v>
      </c>
      <c r="B5341" s="54">
        <v>45983.0</v>
      </c>
      <c r="C5341" s="2" t="s">
        <v>1957</v>
      </c>
      <c r="D5341" s="2" t="s">
        <v>146</v>
      </c>
      <c r="E5341" s="2" t="s">
        <v>288</v>
      </c>
      <c r="F5341" s="53">
        <v>0.0</v>
      </c>
      <c r="G5341" s="53">
        <v>0.0</v>
      </c>
      <c r="H5341" s="53">
        <v>0.041666666666666664</v>
      </c>
      <c r="I5341" s="53">
        <v>0.041666666666666664</v>
      </c>
      <c r="J5341" s="53">
        <v>0.025532236050630867</v>
      </c>
      <c r="K5341" s="2" t="s">
        <v>303</v>
      </c>
      <c r="L5341" s="53">
        <v>1.0</v>
      </c>
      <c r="M5341" s="2" t="s">
        <v>3369</v>
      </c>
      <c r="N5341" s="2" t="s">
        <v>3360</v>
      </c>
      <c r="O5341" s="55"/>
      <c r="AB5341" s="2" t="s">
        <v>164</v>
      </c>
      <c r="AC5341" s="2" t="s">
        <v>3361</v>
      </c>
      <c r="AD5341" s="2" t="s">
        <v>8340</v>
      </c>
      <c r="AE5341" s="2" t="s">
        <v>3363</v>
      </c>
      <c r="AF5341" s="93"/>
      <c r="AG5341" s="2" t="s">
        <v>3364</v>
      </c>
      <c r="AH5341" s="2" t="s">
        <v>3365</v>
      </c>
      <c r="AI5341" s="2">
        <v>0.0</v>
      </c>
      <c r="AJ5341" s="96">
        <v>6.518950777451345E-4</v>
      </c>
      <c r="AK5341" s="96">
        <v>0.001736111111111111</v>
      </c>
      <c r="AL5341" s="105"/>
      <c r="AM5341" s="2" t="s">
        <v>8398</v>
      </c>
    </row>
    <row r="5342">
      <c r="A5342" s="54">
        <v>45983.0</v>
      </c>
      <c r="B5342" s="54">
        <v>45984.0</v>
      </c>
      <c r="C5342" s="2" t="s">
        <v>1957</v>
      </c>
      <c r="D5342" s="2" t="s">
        <v>146</v>
      </c>
      <c r="E5342" s="2" t="s">
        <v>256</v>
      </c>
      <c r="F5342" s="53">
        <v>0.0</v>
      </c>
      <c r="G5342" s="53">
        <v>0.0</v>
      </c>
      <c r="H5342" s="53">
        <v>0.08</v>
      </c>
      <c r="I5342" s="53">
        <v>0.08</v>
      </c>
      <c r="J5342" s="53">
        <v>0.0366231182993179</v>
      </c>
      <c r="K5342" s="2" t="s">
        <v>303</v>
      </c>
      <c r="L5342" s="53">
        <v>1.0</v>
      </c>
      <c r="M5342" s="2" t="s">
        <v>3369</v>
      </c>
      <c r="N5342" s="2" t="s">
        <v>3360</v>
      </c>
      <c r="O5342" s="55"/>
      <c r="AB5342" s="2" t="s">
        <v>164</v>
      </c>
      <c r="AC5342" s="2" t="s">
        <v>3361</v>
      </c>
      <c r="AD5342" s="2" t="s">
        <v>8340</v>
      </c>
      <c r="AE5342" s="2" t="s">
        <v>3363</v>
      </c>
      <c r="AF5342" s="93"/>
      <c r="AG5342" s="2" t="s">
        <v>3364</v>
      </c>
      <c r="AH5342" s="2" t="s">
        <v>3365</v>
      </c>
      <c r="AI5342" s="2">
        <v>0.0</v>
      </c>
      <c r="AJ5342" s="96">
        <v>0.0013412527939658336</v>
      </c>
      <c r="AK5342" s="96">
        <v>0.0064</v>
      </c>
      <c r="AL5342" s="105"/>
      <c r="AM5342" s="2" t="s">
        <v>8399</v>
      </c>
    </row>
    <row r="5343">
      <c r="A5343" s="54">
        <v>45984.0</v>
      </c>
      <c r="B5343" s="54">
        <v>45985.0</v>
      </c>
      <c r="C5343" s="2" t="s">
        <v>1957</v>
      </c>
      <c r="D5343" s="2" t="s">
        <v>146</v>
      </c>
      <c r="E5343" s="2" t="s">
        <v>180</v>
      </c>
      <c r="F5343" s="53">
        <v>0.0</v>
      </c>
      <c r="G5343" s="53">
        <v>0.0</v>
      </c>
      <c r="H5343" s="53">
        <v>0.0</v>
      </c>
      <c r="I5343" s="53">
        <v>0.0</v>
      </c>
      <c r="J5343" s="53">
        <v>0.013591721056911062</v>
      </c>
      <c r="K5343" s="2" t="s">
        <v>303</v>
      </c>
      <c r="L5343" s="53">
        <v>1.0</v>
      </c>
      <c r="M5343" s="2" t="s">
        <v>3369</v>
      </c>
      <c r="N5343" s="2" t="s">
        <v>3360</v>
      </c>
      <c r="O5343" s="55"/>
      <c r="AB5343" s="2" t="s">
        <v>164</v>
      </c>
      <c r="AC5343" s="2" t="s">
        <v>3361</v>
      </c>
      <c r="AD5343" s="2" t="s">
        <v>8340</v>
      </c>
      <c r="AE5343" s="2" t="s">
        <v>3363</v>
      </c>
      <c r="AF5343" s="93"/>
      <c r="AG5343" s="2" t="s">
        <v>3364</v>
      </c>
      <c r="AH5343" s="2" t="s">
        <v>3365</v>
      </c>
      <c r="AI5343" s="2">
        <v>0.0</v>
      </c>
      <c r="AJ5343" s="96">
        <v>1.8473488128887956E-4</v>
      </c>
      <c r="AK5343" s="96">
        <v>0.0</v>
      </c>
      <c r="AL5343" s="105"/>
      <c r="AM5343" s="2" t="s">
        <v>8400</v>
      </c>
    </row>
    <row r="5344">
      <c r="A5344" s="54">
        <v>45985.0</v>
      </c>
      <c r="B5344" s="54">
        <v>45986.0</v>
      </c>
      <c r="C5344" s="2" t="s">
        <v>1957</v>
      </c>
      <c r="D5344" s="2" t="s">
        <v>146</v>
      </c>
      <c r="E5344" s="2" t="s">
        <v>208</v>
      </c>
      <c r="F5344" s="53">
        <v>0.0</v>
      </c>
      <c r="G5344" s="53">
        <v>0.0</v>
      </c>
      <c r="H5344" s="53">
        <v>0.04</v>
      </c>
      <c r="I5344" s="53">
        <v>0.04</v>
      </c>
      <c r="J5344" s="53">
        <v>0.03104223646095646</v>
      </c>
      <c r="K5344" s="2" t="s">
        <v>303</v>
      </c>
      <c r="L5344" s="53">
        <v>1.0</v>
      </c>
      <c r="M5344" s="2" t="s">
        <v>3369</v>
      </c>
      <c r="N5344" s="2" t="s">
        <v>3360</v>
      </c>
      <c r="O5344" s="55"/>
      <c r="AB5344" s="2" t="s">
        <v>164</v>
      </c>
      <c r="AC5344" s="2" t="s">
        <v>3361</v>
      </c>
      <c r="AD5344" s="2" t="s">
        <v>8340</v>
      </c>
      <c r="AE5344" s="2" t="s">
        <v>3363</v>
      </c>
      <c r="AF5344" s="93"/>
      <c r="AG5344" s="2" t="s">
        <v>3364</v>
      </c>
      <c r="AH5344" s="2" t="s">
        <v>3365</v>
      </c>
      <c r="AI5344" s="2">
        <v>0.0</v>
      </c>
      <c r="AJ5344" s="96">
        <v>9.636204444979348E-4</v>
      </c>
      <c r="AK5344" s="96">
        <v>0.0016</v>
      </c>
      <c r="AL5344" s="105"/>
      <c r="AM5344" s="2" t="s">
        <v>8401</v>
      </c>
    </row>
    <row r="5345">
      <c r="A5345" s="54">
        <v>45986.0</v>
      </c>
      <c r="B5345" s="54">
        <v>45987.0</v>
      </c>
      <c r="C5345" s="2" t="s">
        <v>1957</v>
      </c>
      <c r="D5345" s="2" t="s">
        <v>146</v>
      </c>
      <c r="E5345" s="2" t="s">
        <v>303</v>
      </c>
      <c r="F5345" s="53">
        <v>0.125</v>
      </c>
      <c r="G5345" s="53">
        <v>0.08333333333333333</v>
      </c>
      <c r="H5345" s="53">
        <v>0.08</v>
      </c>
      <c r="I5345" s="53">
        <v>0.08</v>
      </c>
      <c r="J5345" s="53">
        <v>0.05855677471761432</v>
      </c>
      <c r="K5345" s="2" t="s">
        <v>303</v>
      </c>
      <c r="L5345" s="53">
        <v>1.0</v>
      </c>
      <c r="M5345" s="2" t="s">
        <v>3369</v>
      </c>
      <c r="N5345" s="2" t="s">
        <v>3360</v>
      </c>
      <c r="O5345" s="55"/>
      <c r="AB5345" s="2" t="s">
        <v>164</v>
      </c>
      <c r="AC5345" s="2" t="s">
        <v>3361</v>
      </c>
      <c r="AD5345" s="2" t="s">
        <v>8340</v>
      </c>
      <c r="AE5345" s="2" t="s">
        <v>3363</v>
      </c>
      <c r="AF5345" s="93"/>
      <c r="AG5345" s="2" t="s">
        <v>3364</v>
      </c>
      <c r="AH5345" s="2" t="s">
        <v>3365</v>
      </c>
      <c r="AI5345" s="2">
        <v>0.0</v>
      </c>
      <c r="AJ5345" s="96">
        <v>0.0034288958653294357</v>
      </c>
      <c r="AK5345" s="96">
        <v>0.0064</v>
      </c>
      <c r="AL5345" s="105"/>
      <c r="AM5345" s="2" t="s">
        <v>8402</v>
      </c>
    </row>
    <row r="5346">
      <c r="A5346" s="54">
        <v>45987.0</v>
      </c>
      <c r="B5346" s="54">
        <v>45988.0</v>
      </c>
      <c r="C5346" s="2" t="s">
        <v>1957</v>
      </c>
      <c r="D5346" s="2" t="s">
        <v>146</v>
      </c>
      <c r="E5346" s="2" t="s">
        <v>148</v>
      </c>
      <c r="F5346" s="53">
        <v>0.0</v>
      </c>
      <c r="G5346" s="53">
        <v>0.0</v>
      </c>
      <c r="H5346" s="53">
        <v>0.0</v>
      </c>
      <c r="I5346" s="53">
        <v>0.0</v>
      </c>
      <c r="J5346" s="53">
        <v>0.013176737810047218</v>
      </c>
      <c r="K5346" s="2" t="s">
        <v>303</v>
      </c>
      <c r="L5346" s="53">
        <v>1.0</v>
      </c>
      <c r="M5346" s="2" t="s">
        <v>3369</v>
      </c>
      <c r="N5346" s="2" t="s">
        <v>3360</v>
      </c>
      <c r="O5346" s="55"/>
      <c r="AB5346" s="2" t="s">
        <v>164</v>
      </c>
      <c r="AC5346" s="2" t="s">
        <v>3361</v>
      </c>
      <c r="AD5346" s="2" t="s">
        <v>8340</v>
      </c>
      <c r="AE5346" s="2" t="s">
        <v>3363</v>
      </c>
      <c r="AF5346" s="93"/>
      <c r="AG5346" s="2" t="s">
        <v>3364</v>
      </c>
      <c r="AH5346" s="2" t="s">
        <v>3365</v>
      </c>
      <c r="AI5346" s="2">
        <v>0.0</v>
      </c>
      <c r="AJ5346" s="96">
        <v>1.7362641931472795E-4</v>
      </c>
      <c r="AK5346" s="96">
        <v>0.0</v>
      </c>
      <c r="AL5346" s="105"/>
      <c r="AM5346" s="2" t="s">
        <v>8403</v>
      </c>
    </row>
    <row r="5347">
      <c r="A5347" s="54">
        <v>45988.0</v>
      </c>
      <c r="B5347" s="54">
        <v>45989.0</v>
      </c>
      <c r="C5347" s="2" t="s">
        <v>1957</v>
      </c>
      <c r="D5347" s="2" t="s">
        <v>146</v>
      </c>
      <c r="E5347" s="2" t="s">
        <v>196</v>
      </c>
      <c r="F5347" s="53">
        <v>0.0</v>
      </c>
      <c r="G5347" s="53">
        <v>0.0</v>
      </c>
      <c r="H5347" s="53">
        <v>0.0</v>
      </c>
      <c r="I5347" s="53">
        <v>0.0</v>
      </c>
      <c r="J5347" s="53">
        <v>0.013041947622636838</v>
      </c>
      <c r="K5347" s="2" t="s">
        <v>303</v>
      </c>
      <c r="L5347" s="53">
        <v>1.0</v>
      </c>
      <c r="M5347" s="2" t="s">
        <v>3369</v>
      </c>
      <c r="N5347" s="2" t="s">
        <v>3360</v>
      </c>
      <c r="O5347" s="55"/>
      <c r="AB5347" s="2" t="s">
        <v>164</v>
      </c>
      <c r="AC5347" s="2" t="s">
        <v>3361</v>
      </c>
      <c r="AD5347" s="2" t="s">
        <v>8340</v>
      </c>
      <c r="AE5347" s="2" t="s">
        <v>3363</v>
      </c>
      <c r="AF5347" s="93"/>
      <c r="AG5347" s="2" t="s">
        <v>3364</v>
      </c>
      <c r="AH5347" s="2" t="s">
        <v>3365</v>
      </c>
      <c r="AI5347" s="2">
        <v>0.0</v>
      </c>
      <c r="AJ5347" s="96">
        <v>1.7009239779160266E-4</v>
      </c>
      <c r="AK5347" s="96">
        <v>0.0</v>
      </c>
      <c r="AL5347" s="105"/>
      <c r="AM5347" s="2" t="s">
        <v>8404</v>
      </c>
    </row>
    <row r="5348">
      <c r="A5348" s="54">
        <v>45989.0</v>
      </c>
      <c r="B5348" s="54">
        <v>45990.0</v>
      </c>
      <c r="C5348" s="2" t="s">
        <v>1957</v>
      </c>
      <c r="D5348" s="2" t="s">
        <v>146</v>
      </c>
      <c r="E5348" s="2" t="s">
        <v>288</v>
      </c>
      <c r="F5348" s="53">
        <v>0.0</v>
      </c>
      <c r="G5348" s="53">
        <v>0.0</v>
      </c>
      <c r="H5348" s="53">
        <v>0.04</v>
      </c>
      <c r="I5348" s="53">
        <v>0.04</v>
      </c>
      <c r="J5348" s="53">
        <v>0.023737187123448137</v>
      </c>
      <c r="K5348" s="2" t="s">
        <v>303</v>
      </c>
      <c r="L5348" s="53">
        <v>1.0</v>
      </c>
      <c r="M5348" s="2" t="s">
        <v>3369</v>
      </c>
      <c r="N5348" s="2" t="s">
        <v>3360</v>
      </c>
      <c r="O5348" s="55"/>
      <c r="AB5348" s="2" t="s">
        <v>164</v>
      </c>
      <c r="AC5348" s="2" t="s">
        <v>3361</v>
      </c>
      <c r="AD5348" s="2" t="s">
        <v>8340</v>
      </c>
      <c r="AE5348" s="2" t="s">
        <v>3363</v>
      </c>
      <c r="AF5348" s="93"/>
      <c r="AG5348" s="2" t="s">
        <v>3364</v>
      </c>
      <c r="AH5348" s="2" t="s">
        <v>3365</v>
      </c>
      <c r="AI5348" s="2">
        <v>0.0</v>
      </c>
      <c r="AJ5348" s="96">
        <v>5.634540525335921E-4</v>
      </c>
      <c r="AK5348" s="96">
        <v>0.0016</v>
      </c>
      <c r="AL5348" s="105"/>
      <c r="AM5348" s="2" t="s">
        <v>8405</v>
      </c>
    </row>
    <row r="5349">
      <c r="A5349" s="54">
        <v>45990.0</v>
      </c>
      <c r="B5349" s="54">
        <v>45991.0</v>
      </c>
      <c r="C5349" s="2" t="s">
        <v>1957</v>
      </c>
      <c r="D5349" s="2" t="s">
        <v>146</v>
      </c>
      <c r="E5349" s="2" t="s">
        <v>256</v>
      </c>
      <c r="F5349" s="53">
        <v>0.0</v>
      </c>
      <c r="G5349" s="53">
        <v>0.0</v>
      </c>
      <c r="H5349" s="53">
        <v>0.08</v>
      </c>
      <c r="I5349" s="53">
        <v>0.07692307692307693</v>
      </c>
      <c r="J5349" s="53">
        <v>0.03407327336310401</v>
      </c>
      <c r="K5349" s="2" t="s">
        <v>303</v>
      </c>
      <c r="L5349" s="53">
        <v>1.0</v>
      </c>
      <c r="M5349" s="2" t="s">
        <v>3369</v>
      </c>
      <c r="N5349" s="2" t="s">
        <v>3360</v>
      </c>
      <c r="O5349" s="55"/>
      <c r="AB5349" s="2" t="s">
        <v>164</v>
      </c>
      <c r="AC5349" s="2" t="s">
        <v>3361</v>
      </c>
      <c r="AD5349" s="2" t="s">
        <v>8340</v>
      </c>
      <c r="AE5349" s="2" t="s">
        <v>3363</v>
      </c>
      <c r="AF5349" s="93"/>
      <c r="AG5349" s="2" t="s">
        <v>3364</v>
      </c>
      <c r="AH5349" s="2" t="s">
        <v>3365</v>
      </c>
      <c r="AI5349" s="2">
        <v>0.0</v>
      </c>
      <c r="AJ5349" s="96">
        <v>0.0011609879576768135</v>
      </c>
      <c r="AK5349" s="96">
        <v>0.00591715976331361</v>
      </c>
      <c r="AL5349" s="105"/>
      <c r="AM5349" s="2" t="s">
        <v>8406</v>
      </c>
    </row>
    <row r="5350">
      <c r="A5350" s="54">
        <v>45991.0</v>
      </c>
      <c r="B5350" s="54">
        <v>45992.0</v>
      </c>
      <c r="C5350" s="2" t="s">
        <v>1957</v>
      </c>
      <c r="D5350" s="2" t="s">
        <v>146</v>
      </c>
      <c r="E5350" s="2" t="s">
        <v>180</v>
      </c>
      <c r="F5350" s="53">
        <v>0.0</v>
      </c>
      <c r="G5350" s="53">
        <v>0.0</v>
      </c>
      <c r="H5350" s="53">
        <v>0.0</v>
      </c>
      <c r="I5350" s="53">
        <v>0.0</v>
      </c>
      <c r="J5350" s="53">
        <v>0.012647777250047664</v>
      </c>
      <c r="K5350" s="2" t="s">
        <v>303</v>
      </c>
      <c r="L5350" s="53">
        <v>1.0</v>
      </c>
      <c r="M5350" s="2" t="s">
        <v>3369</v>
      </c>
      <c r="N5350" s="2" t="s">
        <v>3360</v>
      </c>
      <c r="O5350" s="55"/>
      <c r="AB5350" s="2" t="s">
        <v>164</v>
      </c>
      <c r="AC5350" s="2" t="s">
        <v>3361</v>
      </c>
      <c r="AD5350" s="2" t="s">
        <v>8340</v>
      </c>
      <c r="AE5350" s="2" t="s">
        <v>3363</v>
      </c>
      <c r="AF5350" s="93"/>
      <c r="AG5350" s="2" t="s">
        <v>3364</v>
      </c>
      <c r="AH5350" s="2" t="s">
        <v>3365</v>
      </c>
      <c r="AI5350" s="2">
        <v>0.0</v>
      </c>
      <c r="AJ5350" s="96">
        <v>1.5996626936682325E-4</v>
      </c>
      <c r="AK5350" s="96">
        <v>0.0</v>
      </c>
      <c r="AL5350" s="105"/>
      <c r="AM5350" s="2" t="s">
        <v>8407</v>
      </c>
    </row>
    <row r="5351">
      <c r="A5351" s="54">
        <v>45992.0</v>
      </c>
      <c r="B5351" s="54">
        <v>45993.0</v>
      </c>
      <c r="C5351" s="2" t="s">
        <v>1957</v>
      </c>
      <c r="D5351" s="2" t="s">
        <v>146</v>
      </c>
      <c r="E5351" s="2" t="s">
        <v>208</v>
      </c>
      <c r="F5351" s="53">
        <v>0.0</v>
      </c>
      <c r="G5351" s="53">
        <v>0.0</v>
      </c>
      <c r="H5351" s="53">
        <v>0.04</v>
      </c>
      <c r="I5351" s="53">
        <v>0.038461538461538464</v>
      </c>
      <c r="J5351" s="53">
        <v>0.02888560621067572</v>
      </c>
      <c r="K5351" s="2" t="s">
        <v>303</v>
      </c>
      <c r="L5351" s="53">
        <v>1.0</v>
      </c>
      <c r="M5351" s="2" t="s">
        <v>3369</v>
      </c>
      <c r="N5351" s="2" t="s">
        <v>3360</v>
      </c>
      <c r="O5351" s="55"/>
      <c r="AB5351" s="2" t="s">
        <v>164</v>
      </c>
      <c r="AC5351" s="2" t="s">
        <v>3361</v>
      </c>
      <c r="AD5351" s="2" t="s">
        <v>8340</v>
      </c>
      <c r="AE5351" s="2" t="s">
        <v>3363</v>
      </c>
      <c r="AF5351" s="93"/>
      <c r="AG5351" s="2" t="s">
        <v>3364</v>
      </c>
      <c r="AH5351" s="2" t="s">
        <v>3365</v>
      </c>
      <c r="AI5351" s="2">
        <v>0.0</v>
      </c>
      <c r="AJ5351" s="96">
        <v>8.343782461582278E-4</v>
      </c>
      <c r="AK5351" s="96">
        <v>0.0014792899408284025</v>
      </c>
      <c r="AL5351" s="105"/>
      <c r="AM5351" s="2" t="s">
        <v>8408</v>
      </c>
    </row>
    <row r="5352">
      <c r="A5352" s="54">
        <v>45993.0</v>
      </c>
      <c r="B5352" s="54">
        <v>45994.0</v>
      </c>
      <c r="C5352" s="2" t="s">
        <v>1957</v>
      </c>
      <c r="D5352" s="2" t="s">
        <v>146</v>
      </c>
      <c r="E5352" s="2" t="s">
        <v>303</v>
      </c>
      <c r="F5352" s="53">
        <v>0.125</v>
      </c>
      <c r="G5352" s="53">
        <v>0.08333333333333333</v>
      </c>
      <c r="H5352" s="53">
        <v>0.08</v>
      </c>
      <c r="I5352" s="53">
        <v>0.07692307692307693</v>
      </c>
      <c r="J5352" s="53">
        <v>0.05448668541122801</v>
      </c>
      <c r="K5352" s="2" t="s">
        <v>303</v>
      </c>
      <c r="L5352" s="53">
        <v>1.0</v>
      </c>
      <c r="M5352" s="2" t="s">
        <v>3369</v>
      </c>
      <c r="N5352" s="2" t="s">
        <v>3360</v>
      </c>
      <c r="O5352" s="55"/>
      <c r="AB5352" s="2" t="s">
        <v>164</v>
      </c>
      <c r="AC5352" s="2" t="s">
        <v>3361</v>
      </c>
      <c r="AD5352" s="2" t="s">
        <v>8340</v>
      </c>
      <c r="AE5352" s="2" t="s">
        <v>3363</v>
      </c>
      <c r="AF5352" s="93"/>
      <c r="AG5352" s="2" t="s">
        <v>3364</v>
      </c>
      <c r="AH5352" s="2" t="s">
        <v>3365</v>
      </c>
      <c r="AI5352" s="2">
        <v>0.0</v>
      </c>
      <c r="AJ5352" s="96">
        <v>0.0029687988871021274</v>
      </c>
      <c r="AK5352" s="96">
        <v>0.00591715976331361</v>
      </c>
      <c r="AL5352" s="105"/>
      <c r="AM5352" s="2" t="s">
        <v>8409</v>
      </c>
    </row>
    <row r="5353">
      <c r="A5353" s="54">
        <v>45994.0</v>
      </c>
      <c r="B5353" s="54">
        <v>45995.0</v>
      </c>
      <c r="C5353" s="2" t="s">
        <v>1957</v>
      </c>
      <c r="D5353" s="2" t="s">
        <v>146</v>
      </c>
      <c r="E5353" s="2" t="s">
        <v>148</v>
      </c>
      <c r="F5353" s="53">
        <v>0.0</v>
      </c>
      <c r="G5353" s="53">
        <v>0.0</v>
      </c>
      <c r="H5353" s="53">
        <v>0.0</v>
      </c>
      <c r="I5353" s="53">
        <v>0.0</v>
      </c>
      <c r="J5353" s="53">
        <v>0.012268321610566088</v>
      </c>
      <c r="K5353" s="2" t="s">
        <v>303</v>
      </c>
      <c r="L5353" s="53">
        <v>1.0</v>
      </c>
      <c r="M5353" s="2" t="s">
        <v>8410</v>
      </c>
      <c r="N5353" s="2" t="s">
        <v>3360</v>
      </c>
      <c r="O5353" s="55"/>
      <c r="AB5353" s="2" t="s">
        <v>164</v>
      </c>
      <c r="AC5353" s="2" t="s">
        <v>3361</v>
      </c>
      <c r="AD5353" s="2" t="s">
        <v>8340</v>
      </c>
      <c r="AE5353" s="2" t="s">
        <v>3363</v>
      </c>
      <c r="AF5353" s="93"/>
      <c r="AG5353" s="2" t="s">
        <v>3364</v>
      </c>
      <c r="AH5353" s="2" t="s">
        <v>3365</v>
      </c>
      <c r="AI5353" s="2">
        <v>0.0</v>
      </c>
      <c r="AJ5353" s="96">
        <v>1.5051171514028288E-4</v>
      </c>
      <c r="AK5353" s="96">
        <v>0.0</v>
      </c>
      <c r="AL5353" s="105"/>
      <c r="AM5353" s="2" t="s">
        <v>8411</v>
      </c>
    </row>
    <row r="5354">
      <c r="A5354" s="54">
        <v>45995.0</v>
      </c>
      <c r="B5354" s="54">
        <v>45996.0</v>
      </c>
      <c r="C5354" s="2" t="s">
        <v>1957</v>
      </c>
      <c r="D5354" s="2" t="s">
        <v>146</v>
      </c>
      <c r="E5354" s="2" t="s">
        <v>196</v>
      </c>
      <c r="F5354" s="53">
        <v>0.0</v>
      </c>
      <c r="G5354" s="53">
        <v>0.0</v>
      </c>
      <c r="H5354" s="53">
        <v>0.0</v>
      </c>
      <c r="I5354" s="53">
        <v>0.0</v>
      </c>
      <c r="J5354" s="53">
        <v>0.012144981769439026</v>
      </c>
      <c r="K5354" s="2" t="s">
        <v>303</v>
      </c>
      <c r="L5354" s="53">
        <v>1.0</v>
      </c>
      <c r="M5354" s="2" t="s">
        <v>8410</v>
      </c>
      <c r="N5354" s="2" t="s">
        <v>3360</v>
      </c>
      <c r="O5354" s="55"/>
      <c r="AB5354" s="2" t="s">
        <v>164</v>
      </c>
      <c r="AC5354" s="2" t="s">
        <v>3361</v>
      </c>
      <c r="AD5354" s="2" t="s">
        <v>8340</v>
      </c>
      <c r="AE5354" s="2" t="s">
        <v>3363</v>
      </c>
      <c r="AF5354" s="93"/>
      <c r="AG5354" s="2" t="s">
        <v>3364</v>
      </c>
      <c r="AH5354" s="2" t="s">
        <v>3365</v>
      </c>
      <c r="AI5354" s="2">
        <v>0.0</v>
      </c>
      <c r="AJ5354" s="96">
        <v>1.4750058218000628E-4</v>
      </c>
      <c r="AK5354" s="96">
        <v>0.0</v>
      </c>
      <c r="AL5354" s="105"/>
      <c r="AM5354" s="2" t="s">
        <v>8412</v>
      </c>
    </row>
    <row r="5355">
      <c r="A5355" s="54">
        <v>45996.0</v>
      </c>
      <c r="B5355" s="54">
        <v>45997.0</v>
      </c>
      <c r="C5355" s="2" t="s">
        <v>1957</v>
      </c>
      <c r="D5355" s="2" t="s">
        <v>146</v>
      </c>
      <c r="E5355" s="2" t="s">
        <v>288</v>
      </c>
      <c r="F5355" s="53">
        <v>0.0</v>
      </c>
      <c r="G5355" s="53">
        <v>0.0</v>
      </c>
      <c r="H5355" s="53">
        <v>0.04</v>
      </c>
      <c r="I5355" s="53">
        <v>0.038461538461538464</v>
      </c>
      <c r="J5355" s="53">
        <v>0.022097573177911917</v>
      </c>
      <c r="K5355" s="2" t="s">
        <v>303</v>
      </c>
      <c r="L5355" s="53">
        <v>1.0</v>
      </c>
      <c r="M5355" s="2" t="s">
        <v>8410</v>
      </c>
      <c r="N5355" s="2" t="s">
        <v>3360</v>
      </c>
      <c r="O5355" s="55"/>
      <c r="AB5355" s="2" t="s">
        <v>164</v>
      </c>
      <c r="AC5355" s="2" t="s">
        <v>3361</v>
      </c>
      <c r="AD5355" s="2" t="s">
        <v>8340</v>
      </c>
      <c r="AE5355" s="2" t="s">
        <v>3363</v>
      </c>
      <c r="AF5355" s="93"/>
      <c r="AG5355" s="2" t="s">
        <v>3364</v>
      </c>
      <c r="AH5355" s="2" t="s">
        <v>3365</v>
      </c>
      <c r="AI5355" s="2">
        <v>0.0</v>
      </c>
      <c r="AJ5355" s="96">
        <v>4.883027403531721E-4</v>
      </c>
      <c r="AK5355" s="96">
        <v>0.0014792899408284025</v>
      </c>
      <c r="AL5355" s="105"/>
      <c r="AM5355" s="2" t="s">
        <v>8413</v>
      </c>
    </row>
    <row r="5356">
      <c r="A5356" s="54">
        <v>45997.0</v>
      </c>
      <c r="B5356" s="54">
        <v>45998.0</v>
      </c>
      <c r="C5356" s="2" t="s">
        <v>1957</v>
      </c>
      <c r="D5356" s="2" t="s">
        <v>146</v>
      </c>
      <c r="E5356" s="2" t="s">
        <v>256</v>
      </c>
      <c r="F5356" s="53">
        <v>0.0</v>
      </c>
      <c r="G5356" s="53">
        <v>0.0</v>
      </c>
      <c r="H5356" s="53">
        <v>0.08</v>
      </c>
      <c r="I5356" s="53">
        <v>0.07407407407407407</v>
      </c>
      <c r="J5356" s="53">
        <v>0.03174093472629799</v>
      </c>
      <c r="K5356" s="2" t="s">
        <v>303</v>
      </c>
      <c r="L5356" s="53">
        <v>1.0</v>
      </c>
      <c r="M5356" s="2" t="s">
        <v>8410</v>
      </c>
      <c r="N5356" s="2" t="s">
        <v>3360</v>
      </c>
      <c r="O5356" s="55"/>
      <c r="AB5356" s="2" t="s">
        <v>153</v>
      </c>
      <c r="AC5356" s="2" t="s">
        <v>8414</v>
      </c>
      <c r="AD5356" s="2" t="s">
        <v>8340</v>
      </c>
      <c r="AE5356" s="2" t="s">
        <v>3363</v>
      </c>
      <c r="AF5356" s="93"/>
      <c r="AG5356" s="2" t="s">
        <v>3364</v>
      </c>
      <c r="AH5356" s="2" t="s">
        <v>3365</v>
      </c>
      <c r="AI5356" s="2">
        <v>1.0</v>
      </c>
      <c r="AJ5356" s="96">
        <v>0.9375256174847031</v>
      </c>
      <c r="AK5356" s="96">
        <v>0.8573388203017833</v>
      </c>
      <c r="AL5356" s="105"/>
      <c r="AM5356" s="2" t="s">
        <v>8415</v>
      </c>
    </row>
    <row r="5357">
      <c r="A5357" s="54">
        <v>45998.0</v>
      </c>
      <c r="B5357" s="54">
        <v>45999.0</v>
      </c>
      <c r="C5357" s="2" t="s">
        <v>1957</v>
      </c>
      <c r="D5357" s="2" t="s">
        <v>146</v>
      </c>
      <c r="E5357" s="2" t="s">
        <v>180</v>
      </c>
      <c r="F5357" s="53">
        <v>0.0</v>
      </c>
      <c r="G5357" s="53">
        <v>0.0</v>
      </c>
      <c r="H5357" s="53">
        <v>0.0</v>
      </c>
      <c r="I5357" s="53">
        <v>0.0</v>
      </c>
      <c r="J5357" s="53">
        <v>0.016775417771215065</v>
      </c>
      <c r="K5357" s="2" t="s">
        <v>8416</v>
      </c>
      <c r="L5357" s="53">
        <v>0.0</v>
      </c>
      <c r="M5357" s="2" t="s">
        <v>3369</v>
      </c>
      <c r="N5357" s="2" t="s">
        <v>3360</v>
      </c>
      <c r="O5357" s="55"/>
      <c r="AB5357" s="2" t="s">
        <v>164</v>
      </c>
      <c r="AC5357" s="2" t="s">
        <v>3361</v>
      </c>
      <c r="AD5357" s="2" t="s">
        <v>8340</v>
      </c>
      <c r="AE5357" s="2" t="s">
        <v>3363</v>
      </c>
      <c r="AF5357" s="93"/>
      <c r="AG5357" s="2" t="s">
        <v>3364</v>
      </c>
      <c r="AH5357" s="2" t="s">
        <v>3365</v>
      </c>
      <c r="AI5357" s="2">
        <v>0.0</v>
      </c>
      <c r="AJ5357" s="96">
        <v>2.8141464139879824E-4</v>
      </c>
      <c r="AK5357" s="96">
        <v>0.0</v>
      </c>
      <c r="AL5357" s="105"/>
      <c r="AM5357" s="2" t="s">
        <v>8417</v>
      </c>
    </row>
    <row r="5358">
      <c r="A5358" s="54">
        <v>45999.0</v>
      </c>
      <c r="B5358" s="54">
        <v>46000.0</v>
      </c>
      <c r="C5358" s="2" t="s">
        <v>1957</v>
      </c>
      <c r="D5358" s="2" t="s">
        <v>146</v>
      </c>
      <c r="E5358" s="2" t="s">
        <v>208</v>
      </c>
      <c r="F5358" s="53">
        <v>0.0</v>
      </c>
      <c r="G5358" s="53">
        <v>0.0</v>
      </c>
      <c r="H5358" s="53">
        <v>0.04</v>
      </c>
      <c r="I5358" s="53">
        <v>0.037037037037037035</v>
      </c>
      <c r="J5358" s="53">
        <v>0.031853994235398954</v>
      </c>
      <c r="K5358" s="2" t="s">
        <v>8416</v>
      </c>
      <c r="L5358" s="53">
        <v>0.0</v>
      </c>
      <c r="M5358" s="2" t="s">
        <v>3369</v>
      </c>
      <c r="N5358" s="2" t="s">
        <v>3360</v>
      </c>
      <c r="O5358" s="55"/>
      <c r="AB5358" s="2" t="s">
        <v>164</v>
      </c>
      <c r="AC5358" s="2" t="s">
        <v>3361</v>
      </c>
      <c r="AD5358" s="2" t="s">
        <v>8340</v>
      </c>
      <c r="AE5358" s="2" t="s">
        <v>3363</v>
      </c>
      <c r="AF5358" s="93"/>
      <c r="AG5358" s="2" t="s">
        <v>3364</v>
      </c>
      <c r="AH5358" s="2" t="s">
        <v>3365</v>
      </c>
      <c r="AI5358" s="2">
        <v>0.0</v>
      </c>
      <c r="AJ5358" s="96">
        <v>0.0010146769487488299</v>
      </c>
      <c r="AK5358" s="96">
        <v>0.0013717421124828531</v>
      </c>
      <c r="AL5358" s="105"/>
      <c r="AM5358" s="2" t="s">
        <v>8418</v>
      </c>
    </row>
    <row r="5359">
      <c r="A5359" s="54">
        <v>46000.0</v>
      </c>
      <c r="B5359" s="54">
        <v>46001.0</v>
      </c>
      <c r="C5359" s="2" t="s">
        <v>1957</v>
      </c>
      <c r="D5359" s="2" t="s">
        <v>146</v>
      </c>
      <c r="E5359" s="2" t="s">
        <v>303</v>
      </c>
      <c r="F5359" s="53">
        <v>0.125</v>
      </c>
      <c r="G5359" s="53">
        <v>0.08333333333333333</v>
      </c>
      <c r="H5359" s="53">
        <v>0.08</v>
      </c>
      <c r="I5359" s="53">
        <v>0.07407407407407407</v>
      </c>
      <c r="J5359" s="53">
        <v>0.05565544417277868</v>
      </c>
      <c r="K5359" s="2" t="s">
        <v>8416</v>
      </c>
      <c r="L5359" s="53">
        <v>0.0</v>
      </c>
      <c r="M5359" s="2" t="s">
        <v>3369</v>
      </c>
      <c r="N5359" s="2" t="s">
        <v>3360</v>
      </c>
      <c r="O5359" s="55"/>
      <c r="AB5359" s="2" t="s">
        <v>164</v>
      </c>
      <c r="AC5359" s="2" t="s">
        <v>3361</v>
      </c>
      <c r="AD5359" s="2" t="s">
        <v>8340</v>
      </c>
      <c r="AE5359" s="2" t="s">
        <v>3363</v>
      </c>
      <c r="AF5359" s="93"/>
      <c r="AG5359" s="2" t="s">
        <v>3364</v>
      </c>
      <c r="AH5359" s="2" t="s">
        <v>3365</v>
      </c>
      <c r="AI5359" s="2">
        <v>0.0</v>
      </c>
      <c r="AJ5359" s="96">
        <v>0.0030975284660692843</v>
      </c>
      <c r="AK5359" s="96">
        <v>0.0054869684499314125</v>
      </c>
      <c r="AL5359" s="105"/>
      <c r="AM5359" s="2" t="s">
        <v>8419</v>
      </c>
    </row>
    <row r="5360">
      <c r="A5360" s="54">
        <v>46001.0</v>
      </c>
      <c r="B5360" s="54">
        <v>46002.0</v>
      </c>
      <c r="C5360" s="2" t="s">
        <v>1957</v>
      </c>
      <c r="D5360" s="2" t="s">
        <v>146</v>
      </c>
      <c r="E5360" s="2" t="s">
        <v>148</v>
      </c>
      <c r="F5360" s="53">
        <v>0.0</v>
      </c>
      <c r="G5360" s="53">
        <v>0.0</v>
      </c>
      <c r="H5360" s="53">
        <v>0.0</v>
      </c>
      <c r="I5360" s="53">
        <v>0.0</v>
      </c>
      <c r="J5360" s="53">
        <v>0.016280274165275478</v>
      </c>
      <c r="K5360" s="2" t="s">
        <v>8416</v>
      </c>
      <c r="L5360" s="53">
        <v>0.0</v>
      </c>
      <c r="M5360" s="2" t="s">
        <v>3369</v>
      </c>
      <c r="N5360" s="2" t="s">
        <v>3360</v>
      </c>
      <c r="O5360" s="55"/>
      <c r="AB5360" s="2" t="s">
        <v>153</v>
      </c>
      <c r="AC5360" s="2" t="s">
        <v>3467</v>
      </c>
      <c r="AD5360" s="2" t="s">
        <v>8340</v>
      </c>
      <c r="AE5360" s="2" t="s">
        <v>3363</v>
      </c>
      <c r="AF5360" s="93"/>
      <c r="AG5360" s="2" t="s">
        <v>3364</v>
      </c>
      <c r="AH5360" s="2" t="s">
        <v>3365</v>
      </c>
      <c r="AI5360" s="2">
        <v>1.0</v>
      </c>
      <c r="AJ5360" s="96">
        <v>0.9677044989963457</v>
      </c>
      <c r="AK5360" s="96">
        <v>1.0</v>
      </c>
      <c r="AL5360" s="105"/>
      <c r="AM5360" s="2" t="s">
        <v>8420</v>
      </c>
    </row>
    <row r="5361">
      <c r="A5361" s="54">
        <v>46002.0</v>
      </c>
      <c r="B5361" s="54">
        <v>46003.0</v>
      </c>
      <c r="C5361" s="2" t="s">
        <v>1957</v>
      </c>
      <c r="D5361" s="2" t="s">
        <v>146</v>
      </c>
      <c r="E5361" s="2" t="s">
        <v>196</v>
      </c>
      <c r="F5361" s="53">
        <v>0.0</v>
      </c>
      <c r="G5361" s="53">
        <v>0.0</v>
      </c>
      <c r="H5361" s="53">
        <v>0.0</v>
      </c>
      <c r="I5361" s="53">
        <v>0.0</v>
      </c>
      <c r="J5361" s="53">
        <v>0.02106540430804672</v>
      </c>
      <c r="K5361" s="2" t="s">
        <v>8421</v>
      </c>
      <c r="L5361" s="53">
        <v>0.0</v>
      </c>
      <c r="M5361" s="2" t="s">
        <v>3369</v>
      </c>
      <c r="N5361" s="2" t="s">
        <v>3360</v>
      </c>
      <c r="O5361" s="55"/>
      <c r="AB5361" s="2" t="s">
        <v>164</v>
      </c>
      <c r="AC5361" s="2" t="s">
        <v>3361</v>
      </c>
      <c r="AD5361" s="2" t="s">
        <v>8340</v>
      </c>
      <c r="AE5361" s="2" t="s">
        <v>3363</v>
      </c>
      <c r="AF5361" s="93"/>
      <c r="AG5361" s="2" t="s">
        <v>3364</v>
      </c>
      <c r="AH5361" s="2" t="s">
        <v>3365</v>
      </c>
      <c r="AI5361" s="2">
        <v>0.0</v>
      </c>
      <c r="AJ5361" s="96">
        <v>4.437512586614733E-4</v>
      </c>
      <c r="AK5361" s="96">
        <v>0.0</v>
      </c>
      <c r="AL5361" s="105"/>
      <c r="AM5361" s="2" t="s">
        <v>8422</v>
      </c>
    </row>
    <row r="5362">
      <c r="A5362" s="54">
        <v>46003.0</v>
      </c>
      <c r="B5362" s="54">
        <v>46004.0</v>
      </c>
      <c r="C5362" s="2" t="s">
        <v>1957</v>
      </c>
      <c r="D5362" s="2" t="s">
        <v>146</v>
      </c>
      <c r="E5362" s="2" t="s">
        <v>288</v>
      </c>
      <c r="F5362" s="53">
        <v>0.0</v>
      </c>
      <c r="G5362" s="53">
        <v>0.0</v>
      </c>
      <c r="H5362" s="53">
        <v>0.04</v>
      </c>
      <c r="I5362" s="53">
        <v>0.037037037037037035</v>
      </c>
      <c r="J5362" s="53">
        <v>0.03024228096307635</v>
      </c>
      <c r="K5362" s="2" t="s">
        <v>8421</v>
      </c>
      <c r="L5362" s="53">
        <v>0.0</v>
      </c>
      <c r="M5362" s="2" t="s">
        <v>3369</v>
      </c>
      <c r="N5362" s="2" t="s">
        <v>3360</v>
      </c>
      <c r="O5362" s="55"/>
      <c r="AB5362" s="2" t="s">
        <v>164</v>
      </c>
      <c r="AC5362" s="2" t="s">
        <v>3361</v>
      </c>
      <c r="AD5362" s="2" t="s">
        <v>8340</v>
      </c>
      <c r="AE5362" s="2" t="s">
        <v>3363</v>
      </c>
      <c r="AF5362" s="93"/>
      <c r="AG5362" s="2" t="s">
        <v>3364</v>
      </c>
      <c r="AH5362" s="2" t="s">
        <v>3365</v>
      </c>
      <c r="AI5362" s="2">
        <v>0.0</v>
      </c>
      <c r="AJ5362" s="96">
        <v>9.145955578496503E-4</v>
      </c>
      <c r="AK5362" s="96">
        <v>0.0013717421124828531</v>
      </c>
      <c r="AL5362" s="105"/>
      <c r="AM5362" s="2" t="s">
        <v>8423</v>
      </c>
    </row>
    <row r="5363">
      <c r="A5363" s="54">
        <v>46004.0</v>
      </c>
      <c r="B5363" s="54">
        <v>46005.0</v>
      </c>
      <c r="C5363" s="2" t="s">
        <v>1957</v>
      </c>
      <c r="D5363" s="2" t="s">
        <v>146</v>
      </c>
      <c r="E5363" s="2" t="s">
        <v>256</v>
      </c>
      <c r="F5363" s="53">
        <v>0.125</v>
      </c>
      <c r="G5363" s="53">
        <v>0.08333333333333333</v>
      </c>
      <c r="H5363" s="53">
        <v>0.08</v>
      </c>
      <c r="I5363" s="53">
        <v>0.10714285714285714</v>
      </c>
      <c r="J5363" s="53">
        <v>0.07284099877067535</v>
      </c>
      <c r="K5363" s="2" t="s">
        <v>8421</v>
      </c>
      <c r="L5363" s="53">
        <v>0.0</v>
      </c>
      <c r="M5363" s="2" t="s">
        <v>3369</v>
      </c>
      <c r="N5363" s="2" t="s">
        <v>3360</v>
      </c>
      <c r="O5363" s="55"/>
      <c r="AB5363" s="2" t="s">
        <v>164</v>
      </c>
      <c r="AC5363" s="2" t="s">
        <v>3361</v>
      </c>
      <c r="AD5363" s="2" t="s">
        <v>8340</v>
      </c>
      <c r="AE5363" s="2" t="s">
        <v>3363</v>
      </c>
      <c r="AF5363" s="93"/>
      <c r="AG5363" s="2" t="s">
        <v>3364</v>
      </c>
      <c r="AH5363" s="2" t="s">
        <v>3365</v>
      </c>
      <c r="AI5363" s="2">
        <v>0.0</v>
      </c>
      <c r="AJ5363" s="96">
        <v>0.005305811101909527</v>
      </c>
      <c r="AK5363" s="96">
        <v>0.011479591836734693</v>
      </c>
      <c r="AL5363" s="105"/>
      <c r="AM5363" s="2" t="s">
        <v>8424</v>
      </c>
    </row>
    <row r="5364">
      <c r="A5364" s="54">
        <v>46005.0</v>
      </c>
      <c r="B5364" s="54">
        <v>46006.0</v>
      </c>
      <c r="C5364" s="2" t="s">
        <v>1957</v>
      </c>
      <c r="D5364" s="2" t="s">
        <v>146</v>
      </c>
      <c r="E5364" s="2" t="s">
        <v>180</v>
      </c>
      <c r="F5364" s="53">
        <v>0.0</v>
      </c>
      <c r="G5364" s="53">
        <v>0.0</v>
      </c>
      <c r="H5364" s="53">
        <v>0.0</v>
      </c>
      <c r="I5364" s="53">
        <v>0.0</v>
      </c>
      <c r="J5364" s="53">
        <v>0.02044910227579532</v>
      </c>
      <c r="K5364" s="2" t="s">
        <v>8421</v>
      </c>
      <c r="L5364" s="53">
        <v>0.0</v>
      </c>
      <c r="M5364" s="2" t="s">
        <v>3369</v>
      </c>
      <c r="N5364" s="2" t="s">
        <v>3360</v>
      </c>
      <c r="O5364" s="55"/>
      <c r="AB5364" s="2" t="s">
        <v>164</v>
      </c>
      <c r="AC5364" s="2" t="s">
        <v>3361</v>
      </c>
      <c r="AD5364" s="2" t="s">
        <v>8340</v>
      </c>
      <c r="AE5364" s="2" t="s">
        <v>3363</v>
      </c>
      <c r="AF5364" s="93"/>
      <c r="AG5364" s="2" t="s">
        <v>3364</v>
      </c>
      <c r="AH5364" s="2" t="s">
        <v>3365</v>
      </c>
      <c r="AI5364" s="2">
        <v>0.0</v>
      </c>
      <c r="AJ5364" s="96">
        <v>4.1816578388593735E-4</v>
      </c>
      <c r="AK5364" s="96">
        <v>0.0</v>
      </c>
      <c r="AL5364" s="105"/>
      <c r="AM5364" s="2" t="s">
        <v>8425</v>
      </c>
    </row>
    <row r="5365">
      <c r="A5365" s="54">
        <v>46006.0</v>
      </c>
      <c r="B5365" s="54">
        <v>46007.0</v>
      </c>
      <c r="C5365" s="2" t="s">
        <v>1957</v>
      </c>
      <c r="D5365" s="2" t="s">
        <v>146</v>
      </c>
      <c r="E5365" s="2" t="s">
        <v>208</v>
      </c>
      <c r="F5365" s="53">
        <v>0.0</v>
      </c>
      <c r="G5365" s="53">
        <v>0.0</v>
      </c>
      <c r="H5365" s="53">
        <v>0.04</v>
      </c>
      <c r="I5365" s="53">
        <v>0.03571428571428571</v>
      </c>
      <c r="J5365" s="53">
        <v>0.03446705323610773</v>
      </c>
      <c r="K5365" s="2" t="s">
        <v>8421</v>
      </c>
      <c r="L5365" s="53">
        <v>0.0</v>
      </c>
      <c r="M5365" s="2" t="s">
        <v>3369</v>
      </c>
      <c r="N5365" s="2" t="s">
        <v>3360</v>
      </c>
      <c r="O5365" s="55"/>
      <c r="AB5365" s="2" t="s">
        <v>164</v>
      </c>
      <c r="AC5365" s="2" t="s">
        <v>3361</v>
      </c>
      <c r="AD5365" s="2" t="s">
        <v>8340</v>
      </c>
      <c r="AE5365" s="2" t="s">
        <v>3363</v>
      </c>
      <c r="AF5365" s="93"/>
      <c r="AG5365" s="2" t="s">
        <v>3364</v>
      </c>
      <c r="AH5365" s="2" t="s">
        <v>3365</v>
      </c>
      <c r="AI5365" s="2">
        <v>0.0</v>
      </c>
      <c r="AJ5365" s="96">
        <v>0.0011879777587806841</v>
      </c>
      <c r="AK5365" s="96">
        <v>0.0012755102040816326</v>
      </c>
      <c r="AL5365" s="105"/>
      <c r="AM5365" s="2" t="s">
        <v>8426</v>
      </c>
    </row>
    <row r="5366">
      <c r="A5366" s="54">
        <v>46007.0</v>
      </c>
      <c r="B5366" s="54">
        <v>46008.0</v>
      </c>
      <c r="C5366" s="2" t="s">
        <v>1957</v>
      </c>
      <c r="D5366" s="2" t="s">
        <v>146</v>
      </c>
      <c r="E5366" s="2" t="s">
        <v>303</v>
      </c>
      <c r="F5366" s="53">
        <v>0.125</v>
      </c>
      <c r="G5366" s="53">
        <v>0.08333333333333333</v>
      </c>
      <c r="H5366" s="53">
        <v>0.08</v>
      </c>
      <c r="I5366" s="53">
        <v>0.07142857142857142</v>
      </c>
      <c r="J5366" s="53">
        <v>0.05662066000016417</v>
      </c>
      <c r="K5366" s="2" t="s">
        <v>8421</v>
      </c>
      <c r="L5366" s="53">
        <v>0.0</v>
      </c>
      <c r="M5366" s="2" t="s">
        <v>3369</v>
      </c>
      <c r="N5366" s="2" t="s">
        <v>3360</v>
      </c>
      <c r="O5366" s="55"/>
      <c r="AB5366" s="2" t="s">
        <v>164</v>
      </c>
      <c r="AC5366" s="2" t="s">
        <v>3361</v>
      </c>
      <c r="AD5366" s="2" t="s">
        <v>8340</v>
      </c>
      <c r="AE5366" s="2" t="s">
        <v>3363</v>
      </c>
      <c r="AF5366" s="93"/>
      <c r="AG5366" s="2" t="s">
        <v>3364</v>
      </c>
      <c r="AH5366" s="2" t="s">
        <v>3365</v>
      </c>
      <c r="AI5366" s="2">
        <v>0.0</v>
      </c>
      <c r="AJ5366" s="96">
        <v>0.003205899138854191</v>
      </c>
      <c r="AK5366" s="96">
        <v>0.00510204081632653</v>
      </c>
      <c r="AL5366" s="105"/>
      <c r="AM5366" s="2" t="s">
        <v>8427</v>
      </c>
    </row>
    <row r="5367">
      <c r="A5367" s="54">
        <v>46008.0</v>
      </c>
      <c r="B5367" s="54">
        <v>46009.0</v>
      </c>
      <c r="C5367" s="2" t="s">
        <v>1957</v>
      </c>
      <c r="D5367" s="2" t="s">
        <v>146</v>
      </c>
      <c r="E5367" s="2" t="s">
        <v>148</v>
      </c>
      <c r="F5367" s="53">
        <v>0.125</v>
      </c>
      <c r="G5367" s="53">
        <v>0.08333333333333333</v>
      </c>
      <c r="H5367" s="53">
        <v>0.04</v>
      </c>
      <c r="I5367" s="53">
        <v>0.03571428571428571</v>
      </c>
      <c r="J5367" s="53">
        <v>0.053542107035982715</v>
      </c>
      <c r="K5367" s="2" t="s">
        <v>8428</v>
      </c>
      <c r="L5367" s="53">
        <v>0.0</v>
      </c>
      <c r="M5367" s="2" t="s">
        <v>3369</v>
      </c>
      <c r="N5367" s="2" t="s">
        <v>3360</v>
      </c>
      <c r="O5367" s="55"/>
      <c r="AB5367" s="2" t="s">
        <v>164</v>
      </c>
      <c r="AC5367" s="2" t="s">
        <v>3361</v>
      </c>
      <c r="AD5367" s="2" t="s">
        <v>8340</v>
      </c>
      <c r="AE5367" s="2" t="s">
        <v>3363</v>
      </c>
      <c r="AF5367" s="93"/>
      <c r="AG5367" s="2" t="s">
        <v>3364</v>
      </c>
      <c r="AH5367" s="2" t="s">
        <v>3365</v>
      </c>
      <c r="AI5367" s="2">
        <v>0.0</v>
      </c>
      <c r="AJ5367" s="96">
        <v>0.0028667572258526297</v>
      </c>
      <c r="AK5367" s="96">
        <v>0.0012755102040816326</v>
      </c>
      <c r="AL5367" s="105"/>
      <c r="AM5367" s="2" t="s">
        <v>8429</v>
      </c>
    </row>
    <row r="5368">
      <c r="A5368" s="54">
        <v>46009.0</v>
      </c>
      <c r="B5368" s="54">
        <v>46010.0</v>
      </c>
      <c r="C5368" s="2" t="s">
        <v>1957</v>
      </c>
      <c r="D5368" s="2" t="s">
        <v>146</v>
      </c>
      <c r="E5368" s="2" t="s">
        <v>196</v>
      </c>
      <c r="F5368" s="53">
        <v>0.0</v>
      </c>
      <c r="G5368" s="53">
        <v>0.0</v>
      </c>
      <c r="H5368" s="53">
        <v>0.0</v>
      </c>
      <c r="I5368" s="53">
        <v>0.0</v>
      </c>
      <c r="J5368" s="53">
        <v>0.019661174813631523</v>
      </c>
      <c r="K5368" s="2" t="s">
        <v>8428</v>
      </c>
      <c r="L5368" s="53">
        <v>0.0</v>
      </c>
      <c r="M5368" s="2" t="s">
        <v>3369</v>
      </c>
      <c r="N5368" s="2" t="s">
        <v>3360</v>
      </c>
      <c r="O5368" s="55"/>
      <c r="AB5368" s="2" t="s">
        <v>164</v>
      </c>
      <c r="AC5368" s="2" t="s">
        <v>3361</v>
      </c>
      <c r="AD5368" s="2" t="s">
        <v>8340</v>
      </c>
      <c r="AE5368" s="2" t="s">
        <v>3363</v>
      </c>
      <c r="AF5368" s="93"/>
      <c r="AG5368" s="2" t="s">
        <v>3364</v>
      </c>
      <c r="AH5368" s="2" t="s">
        <v>3365</v>
      </c>
      <c r="AI5368" s="2">
        <v>0.0</v>
      </c>
      <c r="AJ5368" s="96">
        <v>3.8656179505217855E-4</v>
      </c>
      <c r="AK5368" s="96">
        <v>0.0</v>
      </c>
      <c r="AL5368" s="105"/>
      <c r="AM5368" s="2" t="s">
        <v>8430</v>
      </c>
    </row>
    <row r="5369">
      <c r="A5369" s="54">
        <v>46010.0</v>
      </c>
      <c r="B5369" s="54">
        <v>46011.0</v>
      </c>
      <c r="C5369" s="2" t="s">
        <v>1957</v>
      </c>
      <c r="D5369" s="2" t="s">
        <v>146</v>
      </c>
      <c r="E5369" s="2" t="s">
        <v>288</v>
      </c>
      <c r="F5369" s="53">
        <v>0.0</v>
      </c>
      <c r="G5369" s="53">
        <v>0.0</v>
      </c>
      <c r="H5369" s="53">
        <v>0.0</v>
      </c>
      <c r="I5369" s="53">
        <v>0.03571428571428571</v>
      </c>
      <c r="J5369" s="53">
        <v>0.028222486859305097</v>
      </c>
      <c r="K5369" s="2" t="s">
        <v>8428</v>
      </c>
      <c r="L5369" s="53">
        <v>0.0</v>
      </c>
      <c r="M5369" s="2" t="s">
        <v>3369</v>
      </c>
      <c r="N5369" s="2" t="s">
        <v>3360</v>
      </c>
      <c r="O5369" s="55"/>
      <c r="AB5369" s="2" t="s">
        <v>164</v>
      </c>
      <c r="AC5369" s="2" t="s">
        <v>3361</v>
      </c>
      <c r="AD5369" s="2" t="s">
        <v>8340</v>
      </c>
      <c r="AE5369" s="2" t="s">
        <v>3363</v>
      </c>
      <c r="AF5369" s="93"/>
      <c r="AG5369" s="2" t="s">
        <v>3364</v>
      </c>
      <c r="AH5369" s="2" t="s">
        <v>3365</v>
      </c>
      <c r="AI5369" s="2">
        <v>0.0</v>
      </c>
      <c r="AJ5369" s="96">
        <v>7.96508764523649E-4</v>
      </c>
      <c r="AK5369" s="96">
        <v>0.0012755102040816326</v>
      </c>
      <c r="AL5369" s="105"/>
      <c r="AM5369" s="2" t="s">
        <v>8431</v>
      </c>
    </row>
    <row r="5370">
      <c r="A5370" s="54">
        <v>46011.0</v>
      </c>
      <c r="B5370" s="54">
        <v>46012.0</v>
      </c>
      <c r="C5370" s="2" t="s">
        <v>1957</v>
      </c>
      <c r="D5370" s="2" t="s">
        <v>146</v>
      </c>
      <c r="E5370" s="2" t="s">
        <v>256</v>
      </c>
      <c r="F5370" s="53">
        <v>0.125</v>
      </c>
      <c r="G5370" s="53">
        <v>0.08333333333333333</v>
      </c>
      <c r="H5370" s="53">
        <v>0.08</v>
      </c>
      <c r="I5370" s="53">
        <v>0.10344827586206896</v>
      </c>
      <c r="J5370" s="53">
        <v>0.06800534940439096</v>
      </c>
      <c r="K5370" s="2" t="s">
        <v>8428</v>
      </c>
      <c r="L5370" s="53">
        <v>0.0</v>
      </c>
      <c r="M5370" s="2" t="s">
        <v>3369</v>
      </c>
      <c r="N5370" s="2" t="s">
        <v>3360</v>
      </c>
      <c r="O5370" s="55"/>
      <c r="AB5370" s="2" t="s">
        <v>164</v>
      </c>
      <c r="AC5370" s="2" t="s">
        <v>3361</v>
      </c>
      <c r="AD5370" s="2" t="s">
        <v>8340</v>
      </c>
      <c r="AE5370" s="2" t="s">
        <v>3363</v>
      </c>
      <c r="AF5370" s="93"/>
      <c r="AG5370" s="2" t="s">
        <v>3364</v>
      </c>
      <c r="AH5370" s="2" t="s">
        <v>3365</v>
      </c>
      <c r="AI5370" s="2">
        <v>0.0</v>
      </c>
      <c r="AJ5370" s="96">
        <v>0.004624727547613298</v>
      </c>
      <c r="AK5370" s="96">
        <v>0.01070154577883472</v>
      </c>
      <c r="AL5370" s="105"/>
      <c r="AM5370" s="2" t="s">
        <v>8432</v>
      </c>
    </row>
    <row r="5371">
      <c r="A5371" s="54">
        <v>46012.0</v>
      </c>
      <c r="B5371" s="54">
        <v>46013.0</v>
      </c>
      <c r="C5371" s="2" t="s">
        <v>1957</v>
      </c>
      <c r="D5371" s="2" t="s">
        <v>146</v>
      </c>
      <c r="E5371" s="2" t="s">
        <v>180</v>
      </c>
      <c r="F5371" s="53">
        <v>0.0</v>
      </c>
      <c r="G5371" s="53">
        <v>0.0</v>
      </c>
      <c r="H5371" s="53">
        <v>0.0</v>
      </c>
      <c r="I5371" s="53">
        <v>0.0</v>
      </c>
      <c r="J5371" s="53">
        <v>0.019094313889844877</v>
      </c>
      <c r="K5371" s="2" t="s">
        <v>8428</v>
      </c>
      <c r="L5371" s="53">
        <v>0.0</v>
      </c>
      <c r="M5371" s="2" t="s">
        <v>3369</v>
      </c>
      <c r="N5371" s="2" t="s">
        <v>3360</v>
      </c>
      <c r="O5371" s="55"/>
      <c r="AB5371" s="2" t="s">
        <v>164</v>
      </c>
      <c r="AC5371" s="2" t="s">
        <v>3361</v>
      </c>
      <c r="AD5371" s="2" t="s">
        <v>8340</v>
      </c>
      <c r="AE5371" s="2" t="s">
        <v>3363</v>
      </c>
      <c r="AF5371" s="93"/>
      <c r="AG5371" s="2" t="s">
        <v>3364</v>
      </c>
      <c r="AH5371" s="2" t="s">
        <v>3365</v>
      </c>
      <c r="AI5371" s="2">
        <v>0.0</v>
      </c>
      <c r="AJ5371" s="96">
        <v>3.6459282292392297E-4</v>
      </c>
      <c r="AK5371" s="96">
        <v>0.0</v>
      </c>
      <c r="AL5371" s="105"/>
      <c r="AM5371" s="2" t="s">
        <v>8433</v>
      </c>
    </row>
    <row r="5372">
      <c r="A5372" s="54">
        <v>46013.0</v>
      </c>
      <c r="B5372" s="54">
        <v>46014.0</v>
      </c>
      <c r="C5372" s="2" t="s">
        <v>1957</v>
      </c>
      <c r="D5372" s="2" t="s">
        <v>146</v>
      </c>
      <c r="E5372" s="2" t="s">
        <v>208</v>
      </c>
      <c r="F5372" s="53">
        <v>0.0</v>
      </c>
      <c r="G5372" s="53">
        <v>0.0</v>
      </c>
      <c r="H5372" s="53">
        <v>0.04</v>
      </c>
      <c r="I5372" s="53">
        <v>0.034482758620689655</v>
      </c>
      <c r="J5372" s="53">
        <v>0.03218433142007502</v>
      </c>
      <c r="K5372" s="2" t="s">
        <v>8428</v>
      </c>
      <c r="L5372" s="53">
        <v>0.0</v>
      </c>
      <c r="M5372" s="2" t="s">
        <v>3369</v>
      </c>
      <c r="N5372" s="2" t="s">
        <v>3360</v>
      </c>
      <c r="O5372" s="55"/>
      <c r="AB5372" s="2" t="s">
        <v>164</v>
      </c>
      <c r="AC5372" s="2" t="s">
        <v>3361</v>
      </c>
      <c r="AD5372" s="2" t="s">
        <v>8340</v>
      </c>
      <c r="AE5372" s="2" t="s">
        <v>3363</v>
      </c>
      <c r="AF5372" s="93"/>
      <c r="AG5372" s="2" t="s">
        <v>3364</v>
      </c>
      <c r="AH5372" s="2" t="s">
        <v>3365</v>
      </c>
      <c r="AI5372" s="2">
        <v>0.0</v>
      </c>
      <c r="AJ5372" s="96">
        <v>0.0010358311889572282</v>
      </c>
      <c r="AK5372" s="96">
        <v>0.0011890606420927466</v>
      </c>
      <c r="AL5372" s="105"/>
      <c r="AM5372" s="2" t="s">
        <v>8434</v>
      </c>
    </row>
    <row r="5373">
      <c r="A5373" s="54">
        <v>46014.0</v>
      </c>
      <c r="B5373" s="54">
        <v>46015.0</v>
      </c>
      <c r="C5373" s="2" t="s">
        <v>1957</v>
      </c>
      <c r="D5373" s="2" t="s">
        <v>146</v>
      </c>
      <c r="E5373" s="2" t="s">
        <v>303</v>
      </c>
      <c r="F5373" s="53">
        <v>0.0</v>
      </c>
      <c r="G5373" s="53">
        <v>0.08333333333333333</v>
      </c>
      <c r="H5373" s="53">
        <v>0.08</v>
      </c>
      <c r="I5373" s="53">
        <v>0.06896551724137931</v>
      </c>
      <c r="J5373" s="53">
        <v>0.05286982465885676</v>
      </c>
      <c r="K5373" s="2" t="s">
        <v>8428</v>
      </c>
      <c r="L5373" s="53">
        <v>0.0</v>
      </c>
      <c r="M5373" s="2" t="s">
        <v>3369</v>
      </c>
      <c r="N5373" s="2" t="s">
        <v>3360</v>
      </c>
      <c r="O5373" s="55"/>
      <c r="AB5373" s="2" t="s">
        <v>164</v>
      </c>
      <c r="AC5373" s="2" t="s">
        <v>3361</v>
      </c>
      <c r="AD5373" s="2" t="s">
        <v>8340</v>
      </c>
      <c r="AE5373" s="2" t="s">
        <v>3363</v>
      </c>
      <c r="AF5373" s="93"/>
      <c r="AG5373" s="2" t="s">
        <v>3364</v>
      </c>
      <c r="AH5373" s="2" t="s">
        <v>3365</v>
      </c>
      <c r="AI5373" s="2">
        <v>0.0</v>
      </c>
      <c r="AJ5373" s="96">
        <v>0.002795218359458258</v>
      </c>
      <c r="AK5373" s="96">
        <v>0.0047562425683709865</v>
      </c>
      <c r="AL5373" s="105"/>
      <c r="AM5373" s="2" t="s">
        <v>8435</v>
      </c>
    </row>
    <row r="5374">
      <c r="A5374" s="54">
        <v>46015.0</v>
      </c>
      <c r="B5374" s="54">
        <v>46016.0</v>
      </c>
      <c r="C5374" s="2" t="s">
        <v>1957</v>
      </c>
      <c r="D5374" s="2" t="s">
        <v>146</v>
      </c>
      <c r="E5374" s="2" t="s">
        <v>148</v>
      </c>
      <c r="F5374" s="53">
        <v>0.125</v>
      </c>
      <c r="G5374" s="53">
        <v>0.08333333333333333</v>
      </c>
      <c r="H5374" s="53">
        <v>0.04</v>
      </c>
      <c r="I5374" s="53">
        <v>0.034482758620689655</v>
      </c>
      <c r="J5374" s="53">
        <v>0.04999814846389253</v>
      </c>
      <c r="K5374" s="2" t="s">
        <v>8428</v>
      </c>
      <c r="L5374" s="53">
        <v>0.0</v>
      </c>
      <c r="M5374" s="2" t="s">
        <v>3369</v>
      </c>
      <c r="N5374" s="2" t="s">
        <v>3360</v>
      </c>
      <c r="O5374" s="55"/>
      <c r="AB5374" s="2" t="s">
        <v>164</v>
      </c>
      <c r="AC5374" s="2" t="s">
        <v>3361</v>
      </c>
      <c r="AD5374" s="2" t="s">
        <v>8340</v>
      </c>
      <c r="AE5374" s="2" t="s">
        <v>3363</v>
      </c>
      <c r="AF5374" s="93"/>
      <c r="AG5374" s="2" t="s">
        <v>3364</v>
      </c>
      <c r="AH5374" s="2" t="s">
        <v>3365</v>
      </c>
      <c r="AI5374" s="2">
        <v>0.0</v>
      </c>
      <c r="AJ5374" s="96">
        <v>0.0024998148498174386</v>
      </c>
      <c r="AK5374" s="96">
        <v>0.0011890606420927466</v>
      </c>
      <c r="AL5374" s="105"/>
      <c r="AM5374" s="2" t="s">
        <v>8436</v>
      </c>
    </row>
    <row r="5375">
      <c r="A5375" s="54">
        <v>46016.0</v>
      </c>
      <c r="B5375" s="54">
        <v>46017.0</v>
      </c>
      <c r="C5375" s="2" t="s">
        <v>1957</v>
      </c>
      <c r="D5375" s="2" t="s">
        <v>146</v>
      </c>
      <c r="E5375" s="2" t="s">
        <v>196</v>
      </c>
      <c r="F5375" s="53">
        <v>0.0</v>
      </c>
      <c r="G5375" s="53">
        <v>0.0</v>
      </c>
      <c r="H5375" s="53">
        <v>0.0</v>
      </c>
      <c r="I5375" s="53">
        <v>0.0</v>
      </c>
      <c r="J5375" s="53">
        <v>0.018368872183900483</v>
      </c>
      <c r="K5375" s="2" t="s">
        <v>8428</v>
      </c>
      <c r="L5375" s="53">
        <v>0.0</v>
      </c>
      <c r="M5375" s="2" t="s">
        <v>3369</v>
      </c>
      <c r="N5375" s="2" t="s">
        <v>3360</v>
      </c>
      <c r="O5375" s="55"/>
      <c r="AB5375" s="2" t="s">
        <v>164</v>
      </c>
      <c r="AC5375" s="2" t="s">
        <v>3361</v>
      </c>
      <c r="AD5375" s="2" t="s">
        <v>8340</v>
      </c>
      <c r="AE5375" s="2" t="s">
        <v>3363</v>
      </c>
      <c r="AF5375" s="93"/>
      <c r="AG5375" s="2" t="s">
        <v>3364</v>
      </c>
      <c r="AH5375" s="2" t="s">
        <v>3365</v>
      </c>
      <c r="AI5375" s="2">
        <v>0.0</v>
      </c>
      <c r="AJ5375" s="96">
        <v>3.374154653084729E-4</v>
      </c>
      <c r="AK5375" s="96">
        <v>0.0</v>
      </c>
      <c r="AL5375" s="105"/>
      <c r="AM5375" s="2" t="s">
        <v>8437</v>
      </c>
    </row>
    <row r="5376">
      <c r="A5376" s="54">
        <v>46017.0</v>
      </c>
      <c r="B5376" s="54">
        <v>46018.0</v>
      </c>
      <c r="C5376" s="2" t="s">
        <v>1957</v>
      </c>
      <c r="D5376" s="2" t="s">
        <v>146</v>
      </c>
      <c r="E5376" s="2" t="s">
        <v>288</v>
      </c>
      <c r="F5376" s="53">
        <v>0.0</v>
      </c>
      <c r="G5376" s="53">
        <v>0.0</v>
      </c>
      <c r="H5376" s="53">
        <v>0.0</v>
      </c>
      <c r="I5376" s="53">
        <v>0.034482758620689655</v>
      </c>
      <c r="J5376" s="53">
        <v>0.026364176966089396</v>
      </c>
      <c r="K5376" s="2" t="s">
        <v>8428</v>
      </c>
      <c r="L5376" s="53">
        <v>0.0</v>
      </c>
      <c r="M5376" s="2" t="s">
        <v>3369</v>
      </c>
      <c r="N5376" s="2" t="s">
        <v>3360</v>
      </c>
      <c r="O5376" s="55"/>
      <c r="AB5376" s="2" t="s">
        <v>164</v>
      </c>
      <c r="AC5376" s="2" t="s">
        <v>3361</v>
      </c>
      <c r="AD5376" s="2" t="s">
        <v>8340</v>
      </c>
      <c r="AE5376" s="2" t="s">
        <v>3363</v>
      </c>
      <c r="AF5376" s="93"/>
      <c r="AG5376" s="2" t="s">
        <v>3364</v>
      </c>
      <c r="AH5376" s="2" t="s">
        <v>3365</v>
      </c>
      <c r="AI5376" s="2">
        <v>0.0</v>
      </c>
      <c r="AJ5376" s="96">
        <v>6.950698270992787E-4</v>
      </c>
      <c r="AK5376" s="96">
        <v>0.0011890606420927466</v>
      </c>
      <c r="AL5376" s="105"/>
      <c r="AM5376" s="2" t="s">
        <v>8438</v>
      </c>
    </row>
    <row r="5377">
      <c r="A5377" s="54">
        <v>46018.0</v>
      </c>
      <c r="B5377" s="54">
        <v>46019.0</v>
      </c>
      <c r="C5377" s="2" t="s">
        <v>1957</v>
      </c>
      <c r="D5377" s="2" t="s">
        <v>146</v>
      </c>
      <c r="E5377" s="2" t="s">
        <v>256</v>
      </c>
      <c r="F5377" s="53">
        <v>0.125</v>
      </c>
      <c r="G5377" s="53">
        <v>0.08333333333333333</v>
      </c>
      <c r="H5377" s="53">
        <v>0.04</v>
      </c>
      <c r="I5377" s="53">
        <v>0.1</v>
      </c>
      <c r="J5377" s="53">
        <v>0.06355262469091458</v>
      </c>
      <c r="K5377" s="2" t="s">
        <v>8428</v>
      </c>
      <c r="L5377" s="53">
        <v>0.0</v>
      </c>
      <c r="M5377" s="2" t="s">
        <v>3369</v>
      </c>
      <c r="N5377" s="2" t="s">
        <v>3360</v>
      </c>
      <c r="O5377" s="55"/>
      <c r="AB5377" s="2" t="s">
        <v>164</v>
      </c>
      <c r="AC5377" s="2" t="s">
        <v>3361</v>
      </c>
      <c r="AD5377" s="2" t="s">
        <v>8340</v>
      </c>
      <c r="AE5377" s="2" t="s">
        <v>3363</v>
      </c>
      <c r="AF5377" s="93"/>
      <c r="AG5377" s="2" t="s">
        <v>3364</v>
      </c>
      <c r="AH5377" s="2" t="s">
        <v>3365</v>
      </c>
      <c r="AI5377" s="2">
        <v>0.0</v>
      </c>
      <c r="AJ5377" s="96">
        <v>0.0040389361051042455</v>
      </c>
      <c r="AK5377" s="96">
        <v>0.010000000000000002</v>
      </c>
      <c r="AL5377" s="105"/>
      <c r="AM5377" s="2" t="s">
        <v>8439</v>
      </c>
    </row>
    <row r="5378">
      <c r="A5378" s="54">
        <v>46019.0</v>
      </c>
      <c r="B5378" s="54">
        <v>46020.0</v>
      </c>
      <c r="C5378" s="2" t="s">
        <v>1957</v>
      </c>
      <c r="D5378" s="2" t="s">
        <v>146</v>
      </c>
      <c r="E5378" s="2" t="s">
        <v>180</v>
      </c>
      <c r="F5378" s="53">
        <v>0.0</v>
      </c>
      <c r="G5378" s="53">
        <v>0.0</v>
      </c>
      <c r="H5378" s="53">
        <v>0.0</v>
      </c>
      <c r="I5378" s="53">
        <v>0.0</v>
      </c>
      <c r="J5378" s="53">
        <v>0.017846462664614336</v>
      </c>
      <c r="K5378" s="2" t="s">
        <v>8428</v>
      </c>
      <c r="L5378" s="53">
        <v>0.0</v>
      </c>
      <c r="M5378" s="2" t="s">
        <v>3369</v>
      </c>
      <c r="N5378" s="2" t="s">
        <v>3360</v>
      </c>
      <c r="O5378" s="55"/>
      <c r="AB5378" s="2" t="s">
        <v>164</v>
      </c>
      <c r="AC5378" s="2" t="s">
        <v>3361</v>
      </c>
      <c r="AD5378" s="2" t="s">
        <v>8340</v>
      </c>
      <c r="AE5378" s="2" t="s">
        <v>3363</v>
      </c>
      <c r="AF5378" s="93"/>
      <c r="AG5378" s="2" t="s">
        <v>3364</v>
      </c>
      <c r="AH5378" s="2" t="s">
        <v>3365</v>
      </c>
      <c r="AI5378" s="2">
        <v>0.0</v>
      </c>
      <c r="AJ5378" s="96">
        <v>3.1849622963947343E-4</v>
      </c>
      <c r="AK5378" s="96">
        <v>0.0</v>
      </c>
      <c r="AL5378" s="105"/>
      <c r="AM5378" s="2" t="s">
        <v>8440</v>
      </c>
    </row>
    <row r="5379">
      <c r="A5379" s="54">
        <v>46020.0</v>
      </c>
      <c r="B5379" s="54">
        <v>46021.0</v>
      </c>
      <c r="C5379" s="2" t="s">
        <v>1957</v>
      </c>
      <c r="D5379" s="2" t="s">
        <v>146</v>
      </c>
      <c r="E5379" s="2" t="s">
        <v>208</v>
      </c>
      <c r="F5379" s="53">
        <v>0.0</v>
      </c>
      <c r="G5379" s="53">
        <v>0.0</v>
      </c>
      <c r="H5379" s="53">
        <v>0.04</v>
      </c>
      <c r="I5379" s="53">
        <v>0.03333333333333333</v>
      </c>
      <c r="J5379" s="53">
        <v>0.030081694252240262</v>
      </c>
      <c r="K5379" s="2" t="s">
        <v>8428</v>
      </c>
      <c r="L5379" s="53">
        <v>0.0</v>
      </c>
      <c r="M5379" s="2" t="s">
        <v>3369</v>
      </c>
      <c r="N5379" s="2" t="s">
        <v>3360</v>
      </c>
      <c r="O5379" s="55"/>
      <c r="AB5379" s="2" t="s">
        <v>164</v>
      </c>
      <c r="AC5379" s="2" t="s">
        <v>3361</v>
      </c>
      <c r="AD5379" s="2" t="s">
        <v>8340</v>
      </c>
      <c r="AE5379" s="2" t="s">
        <v>3363</v>
      </c>
      <c r="AF5379" s="93"/>
      <c r="AG5379" s="2" t="s">
        <v>3364</v>
      </c>
      <c r="AH5379" s="2" t="s">
        <v>3365</v>
      </c>
      <c r="AI5379" s="2">
        <v>0.0</v>
      </c>
      <c r="AJ5379" s="96">
        <v>9.049083290852648E-4</v>
      </c>
      <c r="AK5379" s="96">
        <v>0.0011111111111111111</v>
      </c>
      <c r="AL5379" s="105"/>
      <c r="AM5379" s="2" t="s">
        <v>8441</v>
      </c>
    </row>
    <row r="5380">
      <c r="A5380" s="54">
        <v>46021.0</v>
      </c>
      <c r="B5380" s="54">
        <v>46022.0</v>
      </c>
      <c r="C5380" s="2" t="s">
        <v>1957</v>
      </c>
      <c r="D5380" s="2" t="s">
        <v>146</v>
      </c>
      <c r="E5380" s="2" t="s">
        <v>303</v>
      </c>
      <c r="F5380" s="53">
        <v>0.0</v>
      </c>
      <c r="G5380" s="53">
        <v>0.08333333333333333</v>
      </c>
      <c r="H5380" s="53">
        <v>0.08</v>
      </c>
      <c r="I5380" s="53">
        <v>0.06666666666666667</v>
      </c>
      <c r="J5380" s="53">
        <v>0.04941500882322174</v>
      </c>
      <c r="K5380" s="2" t="s">
        <v>8428</v>
      </c>
      <c r="L5380" s="53">
        <v>0.0</v>
      </c>
      <c r="M5380" s="2" t="s">
        <v>3369</v>
      </c>
      <c r="N5380" s="2" t="s">
        <v>3360</v>
      </c>
      <c r="O5380" s="55"/>
      <c r="AB5380" s="2" t="s">
        <v>164</v>
      </c>
      <c r="AC5380" s="2" t="s">
        <v>3361</v>
      </c>
      <c r="AD5380" s="2" t="s">
        <v>8340</v>
      </c>
      <c r="AE5380" s="2" t="s">
        <v>3363</v>
      </c>
      <c r="AF5380" s="93"/>
      <c r="AG5380" s="2" t="s">
        <v>3364</v>
      </c>
      <c r="AH5380" s="2" t="s">
        <v>3365</v>
      </c>
      <c r="AI5380" s="2">
        <v>0.0</v>
      </c>
      <c r="AJ5380" s="96">
        <v>0.0024418430969990823</v>
      </c>
      <c r="AK5380" s="96">
        <v>0.0044444444444444444</v>
      </c>
      <c r="AL5380" s="105"/>
      <c r="AM5380" s="2" t="s">
        <v>8442</v>
      </c>
    </row>
    <row r="5381">
      <c r="A5381" s="54">
        <v>46022.0</v>
      </c>
      <c r="B5381" s="54">
        <v>46023.0</v>
      </c>
      <c r="C5381" s="2" t="s">
        <v>1957</v>
      </c>
      <c r="D5381" s="2" t="s">
        <v>146</v>
      </c>
      <c r="E5381" s="2" t="s">
        <v>148</v>
      </c>
      <c r="F5381" s="53">
        <v>0.125</v>
      </c>
      <c r="G5381" s="53">
        <v>0.08333333333333333</v>
      </c>
      <c r="H5381" s="53">
        <v>0.04</v>
      </c>
      <c r="I5381" s="53">
        <v>0.03333333333333333</v>
      </c>
      <c r="J5381" s="53">
        <v>0.046733516689399526</v>
      </c>
      <c r="K5381" s="2" t="s">
        <v>8428</v>
      </c>
      <c r="L5381" s="53">
        <v>0.0</v>
      </c>
      <c r="M5381" s="2" t="s">
        <v>3369</v>
      </c>
      <c r="N5381" s="2" t="s">
        <v>3360</v>
      </c>
      <c r="O5381" s="55"/>
      <c r="AB5381" s="2" t="s">
        <v>164</v>
      </c>
      <c r="AC5381" s="2" t="s">
        <v>3361</v>
      </c>
      <c r="AD5381" s="2" t="s">
        <v>8340</v>
      </c>
      <c r="AE5381" s="2" t="s">
        <v>3363</v>
      </c>
      <c r="AF5381" s="93"/>
      <c r="AG5381" s="2" t="s">
        <v>3364</v>
      </c>
      <c r="AH5381" s="2" t="s">
        <v>3365</v>
      </c>
      <c r="AI5381" s="2">
        <v>0.0</v>
      </c>
      <c r="AJ5381" s="96">
        <v>0.002184021582158384</v>
      </c>
      <c r="AK5381" s="96">
        <v>0.0011111111111111111</v>
      </c>
      <c r="AL5381" s="105"/>
      <c r="AM5381" s="2" t="s">
        <v>8443</v>
      </c>
    </row>
    <row r="5382">
      <c r="A5382" s="54">
        <v>46023.0</v>
      </c>
      <c r="B5382" s="54">
        <v>46024.0</v>
      </c>
      <c r="C5382" s="2" t="s">
        <v>1957</v>
      </c>
      <c r="D5382" s="2" t="s">
        <v>146</v>
      </c>
      <c r="E5382" s="2" t="s">
        <v>196</v>
      </c>
      <c r="F5382" s="53">
        <v>0.0</v>
      </c>
      <c r="G5382" s="53">
        <v>0.0</v>
      </c>
      <c r="H5382" s="53">
        <v>0.0</v>
      </c>
      <c r="I5382" s="53">
        <v>0.0</v>
      </c>
      <c r="J5382" s="53">
        <v>0.017177292939938364</v>
      </c>
      <c r="K5382" s="2" t="s">
        <v>8428</v>
      </c>
      <c r="L5382" s="53">
        <v>0.0</v>
      </c>
      <c r="M5382" s="2" t="s">
        <v>3369</v>
      </c>
      <c r="N5382" s="2" t="s">
        <v>3360</v>
      </c>
      <c r="O5382" s="55"/>
      <c r="AB5382" s="2" t="s">
        <v>164</v>
      </c>
      <c r="AC5382" s="2" t="s">
        <v>3361</v>
      </c>
      <c r="AD5382" s="2" t="s">
        <v>8340</v>
      </c>
      <c r="AE5382" s="2" t="s">
        <v>3363</v>
      </c>
      <c r="AF5382" s="93"/>
      <c r="AG5382" s="2" t="s">
        <v>3364</v>
      </c>
      <c r="AH5382" s="2" t="s">
        <v>3365</v>
      </c>
      <c r="AI5382" s="2">
        <v>0.0</v>
      </c>
      <c r="AJ5382" s="96">
        <v>2.9505939274445634E-4</v>
      </c>
      <c r="AK5382" s="96">
        <v>0.0</v>
      </c>
      <c r="AL5382" s="105"/>
      <c r="AM5382" s="2" t="s">
        <v>8444</v>
      </c>
    </row>
    <row r="5383">
      <c r="A5383" s="54">
        <v>46024.0</v>
      </c>
      <c r="B5383" s="54">
        <v>46025.0</v>
      </c>
      <c r="C5383" s="2" t="s">
        <v>1957</v>
      </c>
      <c r="D5383" s="2" t="s">
        <v>146</v>
      </c>
      <c r="E5383" s="2" t="s">
        <v>288</v>
      </c>
      <c r="F5383" s="53">
        <v>0.0</v>
      </c>
      <c r="G5383" s="53">
        <v>0.0</v>
      </c>
      <c r="H5383" s="53">
        <v>0.0</v>
      </c>
      <c r="I5383" s="53">
        <v>0.03333333333333333</v>
      </c>
      <c r="J5383" s="53">
        <v>0.024651122334749448</v>
      </c>
      <c r="K5383" s="2" t="s">
        <v>8428</v>
      </c>
      <c r="L5383" s="53">
        <v>0.0</v>
      </c>
      <c r="M5383" s="2" t="s">
        <v>3369</v>
      </c>
      <c r="N5383" s="2" t="s">
        <v>3360</v>
      </c>
      <c r="O5383" s="55"/>
      <c r="AB5383" s="2" t="s">
        <v>164</v>
      </c>
      <c r="AC5383" s="2" t="s">
        <v>3361</v>
      </c>
      <c r="AD5383" s="2" t="s">
        <v>8340</v>
      </c>
      <c r="AE5383" s="2" t="s">
        <v>3363</v>
      </c>
      <c r="AF5383" s="93"/>
      <c r="AG5383" s="2" t="s">
        <v>3364</v>
      </c>
      <c r="AH5383" s="2" t="s">
        <v>3365</v>
      </c>
      <c r="AI5383" s="2">
        <v>0.0</v>
      </c>
      <c r="AJ5383" s="96">
        <v>6.076778323627831E-4</v>
      </c>
      <c r="AK5383" s="96">
        <v>0.0011111111111111111</v>
      </c>
      <c r="AL5383" s="105"/>
      <c r="AM5383" s="2" t="s">
        <v>8445</v>
      </c>
    </row>
    <row r="5384">
      <c r="A5384" s="54">
        <v>46025.0</v>
      </c>
      <c r="B5384" s="54">
        <v>46026.0</v>
      </c>
      <c r="C5384" s="2" t="s">
        <v>1957</v>
      </c>
      <c r="D5384" s="2" t="s">
        <v>146</v>
      </c>
      <c r="E5384" s="2" t="s">
        <v>256</v>
      </c>
      <c r="F5384" s="53">
        <v>0.125</v>
      </c>
      <c r="G5384" s="53">
        <v>0.08333333333333333</v>
      </c>
      <c r="H5384" s="53">
        <v>0.04</v>
      </c>
      <c r="I5384" s="53">
        <v>0.0967741935483871</v>
      </c>
      <c r="J5384" s="53">
        <v>0.059444816075083895</v>
      </c>
      <c r="K5384" s="2" t="s">
        <v>8428</v>
      </c>
      <c r="L5384" s="53">
        <v>0.0</v>
      </c>
      <c r="M5384" s="2" t="s">
        <v>3369</v>
      </c>
      <c r="N5384" s="2" t="s">
        <v>3360</v>
      </c>
      <c r="O5384" s="55"/>
      <c r="AB5384" s="2" t="s">
        <v>164</v>
      </c>
      <c r="AC5384" s="2" t="s">
        <v>3361</v>
      </c>
      <c r="AD5384" s="2" t="s">
        <v>8340</v>
      </c>
      <c r="AE5384" s="2" t="s">
        <v>3363</v>
      </c>
      <c r="AF5384" s="93"/>
      <c r="AG5384" s="2" t="s">
        <v>3364</v>
      </c>
      <c r="AH5384" s="2" t="s">
        <v>3365</v>
      </c>
      <c r="AI5384" s="2">
        <v>0.0</v>
      </c>
      <c r="AJ5384" s="96">
        <v>0.0035336861582005528</v>
      </c>
      <c r="AK5384" s="96">
        <v>0.009365244536940686</v>
      </c>
      <c r="AL5384" s="105"/>
      <c r="AM5384" s="2" t="s">
        <v>8446</v>
      </c>
    </row>
    <row r="5385">
      <c r="A5385" s="54">
        <v>46026.0</v>
      </c>
      <c r="B5385" s="54">
        <v>46027.0</v>
      </c>
      <c r="C5385" s="2" t="s">
        <v>1957</v>
      </c>
      <c r="D5385" s="2" t="s">
        <v>146</v>
      </c>
      <c r="E5385" s="2" t="s">
        <v>180</v>
      </c>
      <c r="F5385" s="53">
        <v>0.0</v>
      </c>
      <c r="G5385" s="53">
        <v>0.0</v>
      </c>
      <c r="H5385" s="53">
        <v>0.0</v>
      </c>
      <c r="I5385" s="53">
        <v>0.0</v>
      </c>
      <c r="J5385" s="53">
        <v>0.01669497827551323</v>
      </c>
      <c r="K5385" s="2" t="s">
        <v>8428</v>
      </c>
      <c r="L5385" s="53">
        <v>0.0</v>
      </c>
      <c r="M5385" s="2" t="s">
        <v>3369</v>
      </c>
      <c r="N5385" s="2" t="s">
        <v>3360</v>
      </c>
      <c r="O5385" s="55"/>
      <c r="AB5385" s="2" t="s">
        <v>164</v>
      </c>
      <c r="AC5385" s="2" t="s">
        <v>3361</v>
      </c>
      <c r="AD5385" s="2" t="s">
        <v>8340</v>
      </c>
      <c r="AE5385" s="2" t="s">
        <v>3363</v>
      </c>
      <c r="AF5385" s="93"/>
      <c r="AG5385" s="2" t="s">
        <v>3364</v>
      </c>
      <c r="AH5385" s="2" t="s">
        <v>3365</v>
      </c>
      <c r="AI5385" s="2">
        <v>0.0</v>
      </c>
      <c r="AJ5385" s="96">
        <v>2.787222996198587E-4</v>
      </c>
      <c r="AK5385" s="96">
        <v>0.0</v>
      </c>
      <c r="AL5385" s="105"/>
      <c r="AM5385" s="2" t="s">
        <v>8447</v>
      </c>
    </row>
    <row r="5386">
      <c r="A5386" s="54">
        <v>46027.0</v>
      </c>
      <c r="B5386" s="54">
        <v>46028.0</v>
      </c>
      <c r="C5386" s="2" t="s">
        <v>1957</v>
      </c>
      <c r="D5386" s="2" t="s">
        <v>146</v>
      </c>
      <c r="E5386" s="2" t="s">
        <v>208</v>
      </c>
      <c r="F5386" s="53">
        <v>0.0</v>
      </c>
      <c r="G5386" s="53">
        <v>0.0</v>
      </c>
      <c r="H5386" s="53">
        <v>0.04</v>
      </c>
      <c r="I5386" s="53">
        <v>0.03225806451612903</v>
      </c>
      <c r="J5386" s="53">
        <v>0.028141353232153995</v>
      </c>
      <c r="K5386" s="2" t="s">
        <v>8428</v>
      </c>
      <c r="L5386" s="53">
        <v>0.0</v>
      </c>
      <c r="M5386" s="2" t="s">
        <v>3369</v>
      </c>
      <c r="N5386" s="2" t="s">
        <v>3360</v>
      </c>
      <c r="O5386" s="55"/>
      <c r="AB5386" s="2" t="s">
        <v>164</v>
      </c>
      <c r="AC5386" s="2" t="s">
        <v>3361</v>
      </c>
      <c r="AD5386" s="2" t="s">
        <v>8340</v>
      </c>
      <c r="AE5386" s="2" t="s">
        <v>3363</v>
      </c>
      <c r="AF5386" s="93"/>
      <c r="AG5386" s="2" t="s">
        <v>3364</v>
      </c>
      <c r="AH5386" s="2" t="s">
        <v>3365</v>
      </c>
      <c r="AI5386" s="2">
        <v>0.0</v>
      </c>
      <c r="AJ5386" s="96">
        <v>7.919357617368641E-4</v>
      </c>
      <c r="AK5386" s="96">
        <v>0.0010405827263267429</v>
      </c>
      <c r="AL5386" s="105"/>
      <c r="AM5386" s="2" t="s">
        <v>8448</v>
      </c>
    </row>
    <row r="5387">
      <c r="A5387" s="54">
        <v>46028.0</v>
      </c>
      <c r="B5387" s="54">
        <v>46029.0</v>
      </c>
      <c r="C5387" s="2" t="s">
        <v>1957</v>
      </c>
      <c r="D5387" s="2" t="s">
        <v>146</v>
      </c>
      <c r="E5387" s="2" t="s">
        <v>303</v>
      </c>
      <c r="F5387" s="53">
        <v>0.0</v>
      </c>
      <c r="G5387" s="53">
        <v>0.08333333333333333</v>
      </c>
      <c r="H5387" s="53">
        <v>0.08</v>
      </c>
      <c r="I5387" s="53">
        <v>0.06451612903225806</v>
      </c>
      <c r="J5387" s="53">
        <v>0.04622695710148243</v>
      </c>
      <c r="K5387" s="2" t="s">
        <v>8428</v>
      </c>
      <c r="L5387" s="53">
        <v>0.0</v>
      </c>
      <c r="M5387" s="2" t="s">
        <v>3369</v>
      </c>
      <c r="N5387" s="2" t="s">
        <v>3360</v>
      </c>
      <c r="O5387" s="55"/>
      <c r="AB5387" s="2" t="s">
        <v>164</v>
      </c>
      <c r="AC5387" s="2" t="s">
        <v>3361</v>
      </c>
      <c r="AD5387" s="2" t="s">
        <v>8340</v>
      </c>
      <c r="AE5387" s="2" t="s">
        <v>3363</v>
      </c>
      <c r="AF5387" s="93"/>
      <c r="AG5387" s="2" t="s">
        <v>3364</v>
      </c>
      <c r="AH5387" s="2" t="s">
        <v>3365</v>
      </c>
      <c r="AI5387" s="2">
        <v>0.0</v>
      </c>
      <c r="AJ5387" s="96">
        <v>0.002136931562862297</v>
      </c>
      <c r="AK5387" s="96">
        <v>0.004162330905306971</v>
      </c>
      <c r="AL5387" s="105"/>
      <c r="AM5387" s="2" t="s">
        <v>8449</v>
      </c>
    </row>
    <row r="5388">
      <c r="A5388" s="54">
        <v>46029.0</v>
      </c>
      <c r="B5388" s="54">
        <v>46030.0</v>
      </c>
      <c r="C5388" s="2" t="s">
        <v>1957</v>
      </c>
      <c r="D5388" s="2" t="s">
        <v>146</v>
      </c>
      <c r="E5388" s="2" t="s">
        <v>148</v>
      </c>
      <c r="F5388" s="53">
        <v>0.125</v>
      </c>
      <c r="G5388" s="53">
        <v>0.08333333333333333</v>
      </c>
      <c r="H5388" s="53">
        <v>0.04</v>
      </c>
      <c r="I5388" s="53">
        <v>0.03225806451612903</v>
      </c>
      <c r="J5388" s="53">
        <v>0.04372065221188547</v>
      </c>
      <c r="K5388" s="2" t="s">
        <v>8428</v>
      </c>
      <c r="L5388" s="53">
        <v>0.0</v>
      </c>
      <c r="M5388" s="2" t="s">
        <v>3369</v>
      </c>
      <c r="N5388" s="2" t="s">
        <v>3360</v>
      </c>
      <c r="O5388" s="55"/>
      <c r="AB5388" s="2" t="s">
        <v>164</v>
      </c>
      <c r="AC5388" s="2" t="s">
        <v>3361</v>
      </c>
      <c r="AD5388" s="2" t="s">
        <v>8340</v>
      </c>
      <c r="AE5388" s="2" t="s">
        <v>3363</v>
      </c>
      <c r="AF5388" s="93"/>
      <c r="AG5388" s="2" t="s">
        <v>3364</v>
      </c>
      <c r="AH5388" s="2" t="s">
        <v>3365</v>
      </c>
      <c r="AI5388" s="2">
        <v>0.0</v>
      </c>
      <c r="AJ5388" s="96">
        <v>0.001911495429832646</v>
      </c>
      <c r="AK5388" s="96">
        <v>0.0010405827263267429</v>
      </c>
      <c r="AL5388" s="105"/>
      <c r="AM5388" s="2" t="s">
        <v>8450</v>
      </c>
    </row>
    <row r="5389">
      <c r="A5389" s="54">
        <v>46030.0</v>
      </c>
      <c r="B5389" s="54">
        <v>46031.0</v>
      </c>
      <c r="C5389" s="2" t="s">
        <v>1957</v>
      </c>
      <c r="D5389" s="2" t="s">
        <v>146</v>
      </c>
      <c r="E5389" s="2" t="s">
        <v>196</v>
      </c>
      <c r="F5389" s="53">
        <v>0.0</v>
      </c>
      <c r="G5389" s="53">
        <v>0.0</v>
      </c>
      <c r="H5389" s="53">
        <v>0.0</v>
      </c>
      <c r="I5389" s="53">
        <v>0.0</v>
      </c>
      <c r="J5389" s="53">
        <v>0.016076642916503195</v>
      </c>
      <c r="K5389" s="2" t="s">
        <v>8428</v>
      </c>
      <c r="L5389" s="53">
        <v>0.0</v>
      </c>
      <c r="M5389" s="2" t="s">
        <v>3369</v>
      </c>
      <c r="N5389" s="2" t="s">
        <v>3360</v>
      </c>
      <c r="O5389" s="55"/>
      <c r="AB5389" s="2" t="s">
        <v>164</v>
      </c>
      <c r="AC5389" s="2" t="s">
        <v>3361</v>
      </c>
      <c r="AD5389" s="2" t="s">
        <v>8340</v>
      </c>
      <c r="AE5389" s="2" t="s">
        <v>3363</v>
      </c>
      <c r="AF5389" s="93"/>
      <c r="AG5389" s="2" t="s">
        <v>3364</v>
      </c>
      <c r="AH5389" s="2" t="s">
        <v>3365</v>
      </c>
      <c r="AI5389" s="2">
        <v>0.0</v>
      </c>
      <c r="AJ5389" s="96">
        <v>2.5845844746475236E-4</v>
      </c>
      <c r="AK5389" s="96">
        <v>0.0</v>
      </c>
      <c r="AL5389" s="105"/>
      <c r="AM5389" s="2" t="s">
        <v>8451</v>
      </c>
    </row>
    <row r="5390">
      <c r="A5390" s="54">
        <v>46031.0</v>
      </c>
      <c r="B5390" s="54">
        <v>46032.0</v>
      </c>
      <c r="C5390" s="2" t="s">
        <v>1957</v>
      </c>
      <c r="D5390" s="2" t="s">
        <v>146</v>
      </c>
      <c r="E5390" s="2" t="s">
        <v>288</v>
      </c>
      <c r="F5390" s="53">
        <v>0.0</v>
      </c>
      <c r="G5390" s="53">
        <v>0.0</v>
      </c>
      <c r="H5390" s="53">
        <v>0.0</v>
      </c>
      <c r="I5390" s="53">
        <v>0.03225806451612903</v>
      </c>
      <c r="J5390" s="53">
        <v>0.02306914452034181</v>
      </c>
      <c r="K5390" s="2" t="s">
        <v>8428</v>
      </c>
      <c r="L5390" s="53">
        <v>0.0</v>
      </c>
      <c r="M5390" s="2" t="s">
        <v>3369</v>
      </c>
      <c r="N5390" s="2" t="s">
        <v>3360</v>
      </c>
      <c r="O5390" s="55"/>
      <c r="AB5390" s="2" t="s">
        <v>164</v>
      </c>
      <c r="AC5390" s="2" t="s">
        <v>3361</v>
      </c>
      <c r="AD5390" s="2" t="s">
        <v>8340</v>
      </c>
      <c r="AE5390" s="2" t="s">
        <v>3363</v>
      </c>
      <c r="AF5390" s="93"/>
      <c r="AG5390" s="2" t="s">
        <v>3364</v>
      </c>
      <c r="AH5390" s="2" t="s">
        <v>3365</v>
      </c>
      <c r="AI5390" s="2">
        <v>0.0</v>
      </c>
      <c r="AJ5390" s="96">
        <v>5.321854289004166E-4</v>
      </c>
      <c r="AK5390" s="96">
        <v>0.0010405827263267429</v>
      </c>
      <c r="AL5390" s="105"/>
      <c r="AM5390" s="2" t="s">
        <v>8452</v>
      </c>
    </row>
    <row r="5391">
      <c r="A5391" s="54">
        <v>46032.0</v>
      </c>
      <c r="B5391" s="54">
        <v>46033.0</v>
      </c>
      <c r="C5391" s="2" t="s">
        <v>1957</v>
      </c>
      <c r="D5391" s="2" t="s">
        <v>146</v>
      </c>
      <c r="E5391" s="2" t="s">
        <v>256</v>
      </c>
      <c r="F5391" s="53">
        <v>0.125</v>
      </c>
      <c r="G5391" s="53">
        <v>0.08333333333333333</v>
      </c>
      <c r="H5391" s="53">
        <v>0.04</v>
      </c>
      <c r="I5391" s="53">
        <v>0.09375</v>
      </c>
      <c r="J5391" s="53">
        <v>0.05564865340777651</v>
      </c>
      <c r="K5391" s="2" t="s">
        <v>8428</v>
      </c>
      <c r="L5391" s="53">
        <v>0.0</v>
      </c>
      <c r="M5391" s="2" t="s">
        <v>3369</v>
      </c>
      <c r="N5391" s="2" t="s">
        <v>3360</v>
      </c>
      <c r="O5391" s="55"/>
      <c r="AB5391" s="2" t="s">
        <v>164</v>
      </c>
      <c r="AC5391" s="2" t="s">
        <v>3361</v>
      </c>
      <c r="AD5391" s="2" t="s">
        <v>8340</v>
      </c>
      <c r="AE5391" s="2" t="s">
        <v>3363</v>
      </c>
      <c r="AF5391" s="93"/>
      <c r="AG5391" s="2" t="s">
        <v>3364</v>
      </c>
      <c r="AH5391" s="2" t="s">
        <v>3365</v>
      </c>
      <c r="AI5391" s="2">
        <v>0.0</v>
      </c>
      <c r="AJ5391" s="96">
        <v>0.0030967726260988366</v>
      </c>
      <c r="AK5391" s="96">
        <v>0.0087890625</v>
      </c>
      <c r="AL5391" s="105"/>
      <c r="AM5391" s="2" t="s">
        <v>8453</v>
      </c>
    </row>
    <row r="5392">
      <c r="A5392" s="54">
        <v>46033.0</v>
      </c>
      <c r="B5392" s="54">
        <v>46034.0</v>
      </c>
      <c r="C5392" s="2" t="s">
        <v>1957</v>
      </c>
      <c r="D5392" s="2" t="s">
        <v>146</v>
      </c>
      <c r="E5392" s="2" t="s">
        <v>180</v>
      </c>
      <c r="F5392" s="53">
        <v>0.0</v>
      </c>
      <c r="G5392" s="53">
        <v>0.0</v>
      </c>
      <c r="H5392" s="53">
        <v>0.0</v>
      </c>
      <c r="I5392" s="53">
        <v>0.0</v>
      </c>
      <c r="J5392" s="53">
        <v>0.0156306022983788</v>
      </c>
      <c r="K5392" s="2" t="s">
        <v>8428</v>
      </c>
      <c r="L5392" s="53">
        <v>0.0</v>
      </c>
      <c r="M5392" s="2" t="s">
        <v>3369</v>
      </c>
      <c r="N5392" s="2" t="s">
        <v>3360</v>
      </c>
      <c r="O5392" s="55"/>
      <c r="AB5392" s="2" t="s">
        <v>164</v>
      </c>
      <c r="AC5392" s="2" t="s">
        <v>3361</v>
      </c>
      <c r="AD5392" s="2" t="s">
        <v>8340</v>
      </c>
      <c r="AE5392" s="2" t="s">
        <v>3363</v>
      </c>
      <c r="AF5392" s="93"/>
      <c r="AG5392" s="2" t="s">
        <v>3364</v>
      </c>
      <c r="AH5392" s="2" t="s">
        <v>3365</v>
      </c>
      <c r="AI5392" s="2">
        <v>0.0</v>
      </c>
      <c r="AJ5392" s="96">
        <v>2.443157282100847E-4</v>
      </c>
      <c r="AK5392" s="96">
        <v>0.0</v>
      </c>
      <c r="AL5392" s="105"/>
      <c r="AM5392" s="2" t="s">
        <v>8454</v>
      </c>
    </row>
    <row r="5393">
      <c r="A5393" s="54">
        <v>46034.0</v>
      </c>
      <c r="B5393" s="54">
        <v>46035.0</v>
      </c>
      <c r="C5393" s="2" t="s">
        <v>1957</v>
      </c>
      <c r="D5393" s="2" t="s">
        <v>146</v>
      </c>
      <c r="E5393" s="2" t="s">
        <v>208</v>
      </c>
      <c r="F5393" s="53">
        <v>0.0</v>
      </c>
      <c r="G5393" s="53">
        <v>0.0</v>
      </c>
      <c r="H5393" s="53">
        <v>0.04</v>
      </c>
      <c r="I5393" s="53">
        <v>0.03125</v>
      </c>
      <c r="J5393" s="53">
        <v>0.026347726033758206</v>
      </c>
      <c r="K5393" s="2" t="s">
        <v>8428</v>
      </c>
      <c r="L5393" s="53">
        <v>0.0</v>
      </c>
      <c r="M5393" s="2" t="s">
        <v>3369</v>
      </c>
      <c r="N5393" s="2" t="s">
        <v>3360</v>
      </c>
      <c r="O5393" s="55"/>
      <c r="AB5393" s="2" t="s">
        <v>164</v>
      </c>
      <c r="AC5393" s="2" t="s">
        <v>3361</v>
      </c>
      <c r="AD5393" s="2" t="s">
        <v>8340</v>
      </c>
      <c r="AE5393" s="2" t="s">
        <v>3363</v>
      </c>
      <c r="AF5393" s="93"/>
      <c r="AG5393" s="2" t="s">
        <v>3364</v>
      </c>
      <c r="AH5393" s="2" t="s">
        <v>3365</v>
      </c>
      <c r="AI5393" s="2">
        <v>0.0</v>
      </c>
      <c r="AJ5393" s="96">
        <v>6.9420266714998E-4</v>
      </c>
      <c r="AK5393" s="96">
        <v>9.765625E-4</v>
      </c>
      <c r="AL5393" s="105"/>
      <c r="AM5393" s="2" t="s">
        <v>8455</v>
      </c>
    </row>
    <row r="5394">
      <c r="A5394" s="54">
        <v>46035.0</v>
      </c>
      <c r="B5394" s="54">
        <v>46036.0</v>
      </c>
      <c r="C5394" s="2" t="s">
        <v>1957</v>
      </c>
      <c r="D5394" s="2" t="s">
        <v>146</v>
      </c>
      <c r="E5394" s="2" t="s">
        <v>303</v>
      </c>
      <c r="F5394" s="53">
        <v>0.0</v>
      </c>
      <c r="G5394" s="53">
        <v>0.08333333333333333</v>
      </c>
      <c r="H5394" s="53">
        <v>0.08</v>
      </c>
      <c r="I5394" s="53">
        <v>0.0625</v>
      </c>
      <c r="J5394" s="53">
        <v>0.04328004448785436</v>
      </c>
      <c r="K5394" s="2" t="s">
        <v>8428</v>
      </c>
      <c r="L5394" s="53">
        <v>0.0</v>
      </c>
      <c r="M5394" s="2" t="s">
        <v>3369</v>
      </c>
      <c r="N5394" s="2" t="s">
        <v>3360</v>
      </c>
      <c r="O5394" s="55"/>
      <c r="AB5394" s="2" t="s">
        <v>164</v>
      </c>
      <c r="AC5394" s="2" t="s">
        <v>3361</v>
      </c>
      <c r="AD5394" s="2" t="s">
        <v>8340</v>
      </c>
      <c r="AE5394" s="2" t="s">
        <v>3363</v>
      </c>
      <c r="AF5394" s="93"/>
      <c r="AG5394" s="2" t="s">
        <v>3364</v>
      </c>
      <c r="AH5394" s="2" t="s">
        <v>3365</v>
      </c>
      <c r="AI5394" s="2">
        <v>0.0</v>
      </c>
      <c r="AJ5394" s="96">
        <v>0.0018731622508706524</v>
      </c>
      <c r="AK5394" s="96">
        <v>0.00390625</v>
      </c>
      <c r="AL5394" s="105"/>
      <c r="AM5394" s="2" t="s">
        <v>8456</v>
      </c>
    </row>
    <row r="5395">
      <c r="A5395" s="54">
        <v>46036.0</v>
      </c>
      <c r="B5395" s="54">
        <v>46037.0</v>
      </c>
      <c r="C5395" s="2" t="s">
        <v>1957</v>
      </c>
      <c r="D5395" s="2" t="s">
        <v>146</v>
      </c>
      <c r="E5395" s="2" t="s">
        <v>148</v>
      </c>
      <c r="F5395" s="53">
        <v>0.125</v>
      </c>
      <c r="G5395" s="53">
        <v>0.08333333333333333</v>
      </c>
      <c r="H5395" s="53">
        <v>0.04</v>
      </c>
      <c r="I5395" s="53">
        <v>0.03125</v>
      </c>
      <c r="J5395" s="53">
        <v>0.040935409418691504</v>
      </c>
      <c r="K5395" s="2" t="s">
        <v>8428</v>
      </c>
      <c r="L5395" s="53">
        <v>0.0</v>
      </c>
      <c r="M5395" s="2" t="s">
        <v>3369</v>
      </c>
      <c r="N5395" s="2" t="s">
        <v>3360</v>
      </c>
      <c r="O5395" s="55"/>
      <c r="AB5395" s="2" t="s">
        <v>164</v>
      </c>
      <c r="AC5395" s="2" t="s">
        <v>3361</v>
      </c>
      <c r="AD5395" s="2" t="s">
        <v>8340</v>
      </c>
      <c r="AE5395" s="2" t="s">
        <v>3363</v>
      </c>
      <c r="AF5395" s="93"/>
      <c r="AG5395" s="2" t="s">
        <v>3364</v>
      </c>
      <c r="AH5395" s="2" t="s">
        <v>3365</v>
      </c>
      <c r="AI5395" s="2">
        <v>0.0</v>
      </c>
      <c r="AJ5395" s="96">
        <v>0.001675707744275897</v>
      </c>
      <c r="AK5395" s="96">
        <v>9.765625E-4</v>
      </c>
      <c r="AL5395" s="105"/>
      <c r="AM5395" s="2" t="s">
        <v>8457</v>
      </c>
    </row>
    <row r="5396">
      <c r="A5396" s="54">
        <v>46037.0</v>
      </c>
      <c r="B5396" s="54">
        <v>46038.0</v>
      </c>
      <c r="C5396" s="2" t="s">
        <v>1957</v>
      </c>
      <c r="D5396" s="2" t="s">
        <v>146</v>
      </c>
      <c r="E5396" s="2" t="s">
        <v>196</v>
      </c>
      <c r="F5396" s="53">
        <v>0.0</v>
      </c>
      <c r="G5396" s="53">
        <v>0.0</v>
      </c>
      <c r="H5396" s="53">
        <v>0.0</v>
      </c>
      <c r="I5396" s="53">
        <v>0.0</v>
      </c>
      <c r="J5396" s="53">
        <v>0.015058322253785759</v>
      </c>
      <c r="K5396" s="2" t="s">
        <v>8428</v>
      </c>
      <c r="L5396" s="53">
        <v>0.0</v>
      </c>
      <c r="M5396" s="2" t="s">
        <v>3369</v>
      </c>
      <c r="N5396" s="2" t="s">
        <v>3360</v>
      </c>
      <c r="O5396" s="55"/>
      <c r="AB5396" s="2" t="s">
        <v>164</v>
      </c>
      <c r="AC5396" s="2" t="s">
        <v>3361</v>
      </c>
      <c r="AD5396" s="2" t="s">
        <v>8340</v>
      </c>
      <c r="AE5396" s="2" t="s">
        <v>3363</v>
      </c>
      <c r="AF5396" s="93"/>
      <c r="AG5396" s="2" t="s">
        <v>3364</v>
      </c>
      <c r="AH5396" s="2" t="s">
        <v>3365</v>
      </c>
      <c r="AI5396" s="2">
        <v>0.0</v>
      </c>
      <c r="AJ5396" s="96">
        <v>2.2675306909885942E-4</v>
      </c>
      <c r="AK5396" s="96">
        <v>0.0</v>
      </c>
      <c r="AL5396" s="105"/>
      <c r="AM5396" s="2" t="s">
        <v>8458</v>
      </c>
    </row>
    <row r="5397">
      <c r="A5397" s="54">
        <v>46038.0</v>
      </c>
      <c r="B5397" s="54">
        <v>46039.0</v>
      </c>
      <c r="C5397" s="2" t="s">
        <v>1957</v>
      </c>
      <c r="D5397" s="2" t="s">
        <v>146</v>
      </c>
      <c r="E5397" s="2" t="s">
        <v>288</v>
      </c>
      <c r="F5397" s="53">
        <v>0.0</v>
      </c>
      <c r="G5397" s="53">
        <v>0.0</v>
      </c>
      <c r="H5397" s="53">
        <v>0.0</v>
      </c>
      <c r="I5397" s="53">
        <v>0.03125</v>
      </c>
      <c r="J5397" s="53">
        <v>0.021605801355152894</v>
      </c>
      <c r="K5397" s="2" t="s">
        <v>8428</v>
      </c>
      <c r="L5397" s="53">
        <v>0.0</v>
      </c>
      <c r="M5397" s="2" t="s">
        <v>3369</v>
      </c>
      <c r="N5397" s="2" t="s">
        <v>3360</v>
      </c>
      <c r="O5397" s="55"/>
      <c r="AB5397" s="2" t="s">
        <v>164</v>
      </c>
      <c r="AC5397" s="2" t="s">
        <v>3361</v>
      </c>
      <c r="AD5397" s="2" t="s">
        <v>8340</v>
      </c>
      <c r="AE5397" s="2" t="s">
        <v>3363</v>
      </c>
      <c r="AF5397" s="93"/>
      <c r="AG5397" s="2" t="s">
        <v>3364</v>
      </c>
      <c r="AH5397" s="2" t="s">
        <v>3365</v>
      </c>
      <c r="AI5397" s="2">
        <v>0.0</v>
      </c>
      <c r="AJ5397" s="96">
        <v>4.6681065219832666E-4</v>
      </c>
      <c r="AK5397" s="96">
        <v>9.765625E-4</v>
      </c>
      <c r="AL5397" s="105"/>
      <c r="AM5397" s="2" t="s">
        <v>8459</v>
      </c>
    </row>
    <row r="5398">
      <c r="A5398" s="54">
        <v>46039.0</v>
      </c>
      <c r="B5398" s="54">
        <v>46040.0</v>
      </c>
      <c r="C5398" s="2" t="s">
        <v>1957</v>
      </c>
      <c r="D5398" s="2" t="s">
        <v>146</v>
      </c>
      <c r="E5398" s="2" t="s">
        <v>256</v>
      </c>
      <c r="F5398" s="53">
        <v>0.125</v>
      </c>
      <c r="G5398" s="53">
        <v>0.08333333333333333</v>
      </c>
      <c r="H5398" s="53">
        <v>0.04</v>
      </c>
      <c r="I5398" s="53">
        <v>0.09090909090909091</v>
      </c>
      <c r="J5398" s="53">
        <v>0.0521348883621883</v>
      </c>
      <c r="K5398" s="2" t="s">
        <v>8428</v>
      </c>
      <c r="L5398" s="53">
        <v>0.0</v>
      </c>
      <c r="M5398" s="2" t="s">
        <v>3369</v>
      </c>
      <c r="N5398" s="2" t="s">
        <v>3360</v>
      </c>
      <c r="O5398" s="55"/>
      <c r="AB5398" s="2" t="s">
        <v>164</v>
      </c>
      <c r="AC5398" s="2" t="s">
        <v>3361</v>
      </c>
      <c r="AD5398" s="2" t="s">
        <v>8340</v>
      </c>
      <c r="AE5398" s="2" t="s">
        <v>3363</v>
      </c>
      <c r="AF5398" s="93"/>
      <c r="AG5398" s="2" t="s">
        <v>3364</v>
      </c>
      <c r="AH5398" s="2" t="s">
        <v>3365</v>
      </c>
      <c r="AI5398" s="2">
        <v>0.0</v>
      </c>
      <c r="AJ5398" s="96">
        <v>0.002718046584537837</v>
      </c>
      <c r="AK5398" s="96">
        <v>0.008264462809917356</v>
      </c>
      <c r="AL5398" s="105"/>
      <c r="AM5398" s="2" t="s">
        <v>8460</v>
      </c>
    </row>
    <row r="5399">
      <c r="A5399" s="54">
        <v>46040.0</v>
      </c>
      <c r="B5399" s="54">
        <v>46041.0</v>
      </c>
      <c r="C5399" s="2" t="s">
        <v>1957</v>
      </c>
      <c r="D5399" s="2" t="s">
        <v>146</v>
      </c>
      <c r="E5399" s="2" t="s">
        <v>180</v>
      </c>
      <c r="F5399" s="53">
        <v>0.0</v>
      </c>
      <c r="G5399" s="53">
        <v>0.0</v>
      </c>
      <c r="H5399" s="53">
        <v>0.0</v>
      </c>
      <c r="I5399" s="53">
        <v>0.0</v>
      </c>
      <c r="J5399" s="53">
        <v>0.014645190675873686</v>
      </c>
      <c r="K5399" s="2" t="s">
        <v>8428</v>
      </c>
      <c r="L5399" s="53">
        <v>0.0</v>
      </c>
      <c r="M5399" s="2" t="s">
        <v>3369</v>
      </c>
      <c r="N5399" s="2" t="s">
        <v>3360</v>
      </c>
      <c r="O5399" s="55"/>
      <c r="AB5399" s="2" t="s">
        <v>164</v>
      </c>
      <c r="AC5399" s="2" t="s">
        <v>3361</v>
      </c>
      <c r="AD5399" s="2" t="s">
        <v>8340</v>
      </c>
      <c r="AE5399" s="2" t="s">
        <v>3363</v>
      </c>
      <c r="AF5399" s="93"/>
      <c r="AG5399" s="2" t="s">
        <v>3364</v>
      </c>
      <c r="AH5399" s="2" t="s">
        <v>3365</v>
      </c>
      <c r="AI5399" s="2">
        <v>0.0</v>
      </c>
      <c r="AJ5399" s="96">
        <v>2.1448160993269754E-4</v>
      </c>
      <c r="AK5399" s="96">
        <v>0.0</v>
      </c>
      <c r="AL5399" s="105"/>
      <c r="AM5399" s="2" t="s">
        <v>8461</v>
      </c>
    </row>
    <row r="5400">
      <c r="A5400" s="54">
        <v>46041.0</v>
      </c>
      <c r="B5400" s="54">
        <v>46042.0</v>
      </c>
      <c r="C5400" s="2" t="s">
        <v>1957</v>
      </c>
      <c r="D5400" s="2" t="s">
        <v>146</v>
      </c>
      <c r="E5400" s="2" t="s">
        <v>208</v>
      </c>
      <c r="F5400" s="53">
        <v>0.0</v>
      </c>
      <c r="G5400" s="53">
        <v>0.0</v>
      </c>
      <c r="H5400" s="53">
        <v>0.04</v>
      </c>
      <c r="I5400" s="53">
        <v>0.030303030303030304</v>
      </c>
      <c r="J5400" s="53">
        <v>0.024687104547873283</v>
      </c>
      <c r="K5400" s="2" t="s">
        <v>8428</v>
      </c>
      <c r="L5400" s="53">
        <v>0.0</v>
      </c>
      <c r="M5400" s="2" t="s">
        <v>3369</v>
      </c>
      <c r="N5400" s="2" t="s">
        <v>3360</v>
      </c>
      <c r="O5400" s="55"/>
      <c r="AB5400" s="2" t="s">
        <v>164</v>
      </c>
      <c r="AC5400" s="2" t="s">
        <v>3361</v>
      </c>
      <c r="AD5400" s="2" t="s">
        <v>8340</v>
      </c>
      <c r="AE5400" s="2" t="s">
        <v>3363</v>
      </c>
      <c r="AF5400" s="93"/>
      <c r="AG5400" s="2" t="s">
        <v>3364</v>
      </c>
      <c r="AH5400" s="2" t="s">
        <v>3365</v>
      </c>
      <c r="AI5400" s="2">
        <v>0.0</v>
      </c>
      <c r="AJ5400" s="96">
        <v>6.094531309576257E-4</v>
      </c>
      <c r="AK5400" s="96">
        <v>9.182736455463729E-4</v>
      </c>
      <c r="AL5400" s="105"/>
      <c r="AM5400" s="2" t="s">
        <v>8462</v>
      </c>
    </row>
    <row r="5401">
      <c r="A5401" s="54">
        <v>46042.0</v>
      </c>
      <c r="B5401" s="54">
        <v>46043.0</v>
      </c>
      <c r="C5401" s="2" t="s">
        <v>1957</v>
      </c>
      <c r="D5401" s="2" t="s">
        <v>146</v>
      </c>
      <c r="E5401" s="2" t="s">
        <v>303</v>
      </c>
      <c r="F5401" s="53">
        <v>0.0</v>
      </c>
      <c r="G5401" s="53">
        <v>0.0</v>
      </c>
      <c r="H5401" s="53">
        <v>0.08</v>
      </c>
      <c r="I5401" s="53">
        <v>0.06060606060606061</v>
      </c>
      <c r="J5401" s="53">
        <v>0.040551729794058376</v>
      </c>
      <c r="K5401" s="2" t="s">
        <v>8428</v>
      </c>
      <c r="L5401" s="53">
        <v>0.0</v>
      </c>
      <c r="M5401" s="2" t="s">
        <v>3369</v>
      </c>
      <c r="N5401" s="2" t="s">
        <v>3360</v>
      </c>
      <c r="O5401" s="55"/>
      <c r="AB5401" s="2" t="s">
        <v>164</v>
      </c>
      <c r="AC5401" s="2" t="s">
        <v>3361</v>
      </c>
      <c r="AD5401" s="2" t="s">
        <v>8340</v>
      </c>
      <c r="AE5401" s="2" t="s">
        <v>3363</v>
      </c>
      <c r="AF5401" s="93"/>
      <c r="AG5401" s="2" t="s">
        <v>3364</v>
      </c>
      <c r="AH5401" s="2" t="s">
        <v>3365</v>
      </c>
      <c r="AI5401" s="2">
        <v>0.0</v>
      </c>
      <c r="AJ5401" s="96">
        <v>0.0016444427892903218</v>
      </c>
      <c r="AK5401" s="96">
        <v>0.0036730945821854917</v>
      </c>
      <c r="AL5401" s="105"/>
      <c r="AM5401" s="2" t="s">
        <v>8463</v>
      </c>
    </row>
    <row r="5402">
      <c r="A5402" s="54">
        <v>46043.0</v>
      </c>
      <c r="B5402" s="54">
        <v>46044.0</v>
      </c>
      <c r="C5402" s="2" t="s">
        <v>1957</v>
      </c>
      <c r="D5402" s="2" t="s">
        <v>146</v>
      </c>
      <c r="E5402" s="2" t="s">
        <v>148</v>
      </c>
      <c r="F5402" s="53">
        <v>0.125</v>
      </c>
      <c r="G5402" s="53">
        <v>0.08333333333333333</v>
      </c>
      <c r="H5402" s="53">
        <v>0.04</v>
      </c>
      <c r="I5402" s="53">
        <v>0.030303030303030304</v>
      </c>
      <c r="J5402" s="53">
        <v>0.038356543485265335</v>
      </c>
      <c r="K5402" s="2" t="s">
        <v>8428</v>
      </c>
      <c r="L5402" s="53">
        <v>0.0</v>
      </c>
      <c r="M5402" s="2" t="s">
        <v>3369</v>
      </c>
      <c r="N5402" s="2" t="s">
        <v>3360</v>
      </c>
      <c r="O5402" s="55"/>
      <c r="AB5402" s="2" t="s">
        <v>164</v>
      </c>
      <c r="AC5402" s="2" t="s">
        <v>3361</v>
      </c>
      <c r="AD5402" s="2" t="s">
        <v>8340</v>
      </c>
      <c r="AE5402" s="2" t="s">
        <v>3363</v>
      </c>
      <c r="AF5402" s="93"/>
      <c r="AG5402" s="2" t="s">
        <v>3364</v>
      </c>
      <c r="AH5402" s="2" t="s">
        <v>3365</v>
      </c>
      <c r="AI5402" s="2">
        <v>0.0</v>
      </c>
      <c r="AJ5402" s="96">
        <v>0.0014712244281370507</v>
      </c>
      <c r="AK5402" s="96">
        <v>9.182736455463729E-4</v>
      </c>
      <c r="AL5402" s="105"/>
      <c r="AM5402" s="2" t="s">
        <v>8464</v>
      </c>
    </row>
    <row r="5403">
      <c r="A5403" s="54">
        <v>46044.0</v>
      </c>
      <c r="B5403" s="54">
        <v>46045.0</v>
      </c>
      <c r="C5403" s="2" t="s">
        <v>1957</v>
      </c>
      <c r="D5403" s="2" t="s">
        <v>146</v>
      </c>
      <c r="E5403" s="2" t="s">
        <v>196</v>
      </c>
      <c r="F5403" s="53">
        <v>0.0</v>
      </c>
      <c r="G5403" s="53">
        <v>0.0</v>
      </c>
      <c r="H5403" s="53">
        <v>0.0</v>
      </c>
      <c r="I5403" s="53">
        <v>0.0</v>
      </c>
      <c r="J5403" s="53">
        <v>0.014114748649397976</v>
      </c>
      <c r="K5403" s="2" t="s">
        <v>8428</v>
      </c>
      <c r="L5403" s="53">
        <v>0.0</v>
      </c>
      <c r="M5403" s="2" t="s">
        <v>3369</v>
      </c>
      <c r="N5403" s="2" t="s">
        <v>3360</v>
      </c>
      <c r="O5403" s="55"/>
      <c r="AB5403" s="2" t="s">
        <v>164</v>
      </c>
      <c r="AC5403" s="2" t="s">
        <v>3361</v>
      </c>
      <c r="AD5403" s="2" t="s">
        <v>8340</v>
      </c>
      <c r="AE5403" s="2" t="s">
        <v>3363</v>
      </c>
      <c r="AF5403" s="93"/>
      <c r="AG5403" s="2" t="s">
        <v>3364</v>
      </c>
      <c r="AH5403" s="2" t="s">
        <v>3365</v>
      </c>
      <c r="AI5403" s="2">
        <v>0.0</v>
      </c>
      <c r="AJ5403" s="96">
        <v>1.99226129435682E-4</v>
      </c>
      <c r="AK5403" s="96">
        <v>0.0</v>
      </c>
      <c r="AL5403" s="105"/>
      <c r="AM5403" s="2" t="s">
        <v>8465</v>
      </c>
    </row>
    <row r="5404">
      <c r="A5404" s="54">
        <v>46045.0</v>
      </c>
      <c r="B5404" s="54">
        <v>46046.0</v>
      </c>
      <c r="C5404" s="2" t="s">
        <v>1957</v>
      </c>
      <c r="D5404" s="2" t="s">
        <v>146</v>
      </c>
      <c r="E5404" s="2" t="s">
        <v>288</v>
      </c>
      <c r="F5404" s="53">
        <v>0.0</v>
      </c>
      <c r="G5404" s="53">
        <v>0.0</v>
      </c>
      <c r="H5404" s="53">
        <v>0.0</v>
      </c>
      <c r="I5404" s="53">
        <v>0.030303030303030304</v>
      </c>
      <c r="J5404" s="53">
        <v>0.020250128886824766</v>
      </c>
      <c r="K5404" s="2" t="s">
        <v>8428</v>
      </c>
      <c r="L5404" s="53">
        <v>0.0</v>
      </c>
      <c r="M5404" s="2" t="s">
        <v>3369</v>
      </c>
      <c r="N5404" s="2" t="s">
        <v>3360</v>
      </c>
      <c r="O5404" s="55"/>
      <c r="AB5404" s="2" t="s">
        <v>164</v>
      </c>
      <c r="AC5404" s="2" t="s">
        <v>3361</v>
      </c>
      <c r="AD5404" s="2" t="s">
        <v>8340</v>
      </c>
      <c r="AE5404" s="2" t="s">
        <v>3363</v>
      </c>
      <c r="AF5404" s="93"/>
      <c r="AG5404" s="2" t="s">
        <v>3364</v>
      </c>
      <c r="AH5404" s="2" t="s">
        <v>3365</v>
      </c>
      <c r="AI5404" s="2">
        <v>0.0</v>
      </c>
      <c r="AJ5404" s="96">
        <v>4.100677199330148E-4</v>
      </c>
      <c r="AK5404" s="96">
        <v>9.182736455463729E-4</v>
      </c>
      <c r="AL5404" s="105"/>
      <c r="AM5404" s="2" t="s">
        <v>8466</v>
      </c>
    </row>
    <row r="5405">
      <c r="A5405" s="54">
        <v>46046.0</v>
      </c>
      <c r="B5405" s="54">
        <v>46047.0</v>
      </c>
      <c r="C5405" s="2" t="s">
        <v>1957</v>
      </c>
      <c r="D5405" s="2" t="s">
        <v>146</v>
      </c>
      <c r="E5405" s="2" t="s">
        <v>256</v>
      </c>
      <c r="F5405" s="53">
        <v>0.125</v>
      </c>
      <c r="G5405" s="53">
        <v>0.08333333333333333</v>
      </c>
      <c r="H5405" s="53">
        <v>0.04</v>
      </c>
      <c r="I5405" s="53">
        <v>0.08823529411764706</v>
      </c>
      <c r="J5405" s="53">
        <v>0.04887770429131639</v>
      </c>
      <c r="K5405" s="2" t="s">
        <v>8428</v>
      </c>
      <c r="L5405" s="53">
        <v>0.0</v>
      </c>
      <c r="M5405" s="2" t="s">
        <v>3369</v>
      </c>
      <c r="N5405" s="2" t="s">
        <v>3360</v>
      </c>
      <c r="O5405" s="55"/>
      <c r="AB5405" s="2" t="s">
        <v>164</v>
      </c>
      <c r="AC5405" s="2" t="s">
        <v>3361</v>
      </c>
      <c r="AD5405" s="2" t="s">
        <v>8340</v>
      </c>
      <c r="AE5405" s="2" t="s">
        <v>3363</v>
      </c>
      <c r="AF5405" s="93"/>
      <c r="AG5405" s="2" t="s">
        <v>3364</v>
      </c>
      <c r="AH5405" s="2" t="s">
        <v>3365</v>
      </c>
      <c r="AI5405" s="2">
        <v>0.0</v>
      </c>
      <c r="AJ5405" s="96">
        <v>0.0023890299767893686</v>
      </c>
      <c r="AK5405" s="96">
        <v>0.007785467128027683</v>
      </c>
      <c r="AL5405" s="105"/>
      <c r="AM5405" s="2" t="s">
        <v>8467</v>
      </c>
    </row>
    <row r="5406">
      <c r="A5406" s="54">
        <v>46047.0</v>
      </c>
      <c r="B5406" s="54">
        <v>46048.0</v>
      </c>
      <c r="C5406" s="2" t="s">
        <v>1957</v>
      </c>
      <c r="D5406" s="2" t="s">
        <v>146</v>
      </c>
      <c r="E5406" s="2" t="s">
        <v>180</v>
      </c>
      <c r="F5406" s="53">
        <v>0.0</v>
      </c>
      <c r="G5406" s="53">
        <v>0.0</v>
      </c>
      <c r="H5406" s="53">
        <v>0.0</v>
      </c>
      <c r="I5406" s="53">
        <v>0.0</v>
      </c>
      <c r="J5406" s="53">
        <v>0.013731550892607938</v>
      </c>
      <c r="K5406" s="2" t="s">
        <v>8428</v>
      </c>
      <c r="L5406" s="53">
        <v>0.0</v>
      </c>
      <c r="M5406" s="2" t="s">
        <v>3369</v>
      </c>
      <c r="N5406" s="2" t="s">
        <v>3360</v>
      </c>
      <c r="O5406" s="55"/>
      <c r="AB5406" s="2" t="s">
        <v>164</v>
      </c>
      <c r="AC5406" s="2" t="s">
        <v>3361</v>
      </c>
      <c r="AD5406" s="2" t="s">
        <v>8340</v>
      </c>
      <c r="AE5406" s="2" t="s">
        <v>3363</v>
      </c>
      <c r="AF5406" s="93"/>
      <c r="AG5406" s="2" t="s">
        <v>3364</v>
      </c>
      <c r="AH5406" s="2" t="s">
        <v>3365</v>
      </c>
      <c r="AI5406" s="2">
        <v>0.0</v>
      </c>
      <c r="AJ5406" s="96">
        <v>1.8855548991628186E-4</v>
      </c>
      <c r="AK5406" s="96">
        <v>0.0</v>
      </c>
      <c r="AL5406" s="105"/>
      <c r="AM5406" s="2" t="s">
        <v>8468</v>
      </c>
    </row>
    <row r="5407">
      <c r="A5407" s="54">
        <v>46048.0</v>
      </c>
      <c r="B5407" s="54">
        <v>46049.0</v>
      </c>
      <c r="C5407" s="2" t="s">
        <v>1957</v>
      </c>
      <c r="D5407" s="2" t="s">
        <v>146</v>
      </c>
      <c r="E5407" s="2" t="s">
        <v>208</v>
      </c>
      <c r="F5407" s="53">
        <v>0.0</v>
      </c>
      <c r="G5407" s="53">
        <v>0.0</v>
      </c>
      <c r="H5407" s="53">
        <v>0.04</v>
      </c>
      <c r="I5407" s="53">
        <v>0.029411764705882353</v>
      </c>
      <c r="J5407" s="53">
        <v>0.023147381215667236</v>
      </c>
      <c r="K5407" s="2" t="s">
        <v>8428</v>
      </c>
      <c r="L5407" s="53">
        <v>0.0</v>
      </c>
      <c r="M5407" s="2" t="s">
        <v>3369</v>
      </c>
      <c r="N5407" s="2" t="s">
        <v>3360</v>
      </c>
      <c r="O5407" s="55"/>
      <c r="AB5407" s="2" t="s">
        <v>164</v>
      </c>
      <c r="AC5407" s="2" t="s">
        <v>3361</v>
      </c>
      <c r="AD5407" s="2" t="s">
        <v>8340</v>
      </c>
      <c r="AE5407" s="2" t="s">
        <v>3363</v>
      </c>
      <c r="AF5407" s="93"/>
      <c r="AG5407" s="2" t="s">
        <v>3364</v>
      </c>
      <c r="AH5407" s="2" t="s">
        <v>3365</v>
      </c>
      <c r="AI5407" s="2">
        <v>0.0</v>
      </c>
      <c r="AJ5407" s="96">
        <v>5.358012571434244E-4</v>
      </c>
      <c r="AK5407" s="96">
        <v>8.650519031141869E-4</v>
      </c>
      <c r="AL5407" s="105"/>
      <c r="AM5407" s="2" t="s">
        <v>8469</v>
      </c>
    </row>
    <row r="5408">
      <c r="A5408" s="54">
        <v>46049.0</v>
      </c>
      <c r="B5408" s="54">
        <v>46050.0</v>
      </c>
      <c r="C5408" s="2" t="s">
        <v>1957</v>
      </c>
      <c r="D5408" s="2" t="s">
        <v>146</v>
      </c>
      <c r="E5408" s="2" t="s">
        <v>303</v>
      </c>
      <c r="F5408" s="53">
        <v>0.0</v>
      </c>
      <c r="G5408" s="53">
        <v>0.0</v>
      </c>
      <c r="H5408" s="53">
        <v>0.08</v>
      </c>
      <c r="I5408" s="53">
        <v>0.058823529411764705</v>
      </c>
      <c r="J5408" s="53">
        <v>0.03802210511182216</v>
      </c>
      <c r="K5408" s="2" t="s">
        <v>8428</v>
      </c>
      <c r="L5408" s="53">
        <v>0.0</v>
      </c>
      <c r="M5408" s="2" t="s">
        <v>3369</v>
      </c>
      <c r="N5408" s="2" t="s">
        <v>3360</v>
      </c>
      <c r="O5408" s="55"/>
      <c r="AB5408" s="2" t="s">
        <v>164</v>
      </c>
      <c r="AC5408" s="2" t="s">
        <v>3361</v>
      </c>
      <c r="AD5408" s="2" t="s">
        <v>8340</v>
      </c>
      <c r="AE5408" s="2" t="s">
        <v>3363</v>
      </c>
      <c r="AF5408" s="93"/>
      <c r="AG5408" s="2" t="s">
        <v>3364</v>
      </c>
      <c r="AH5408" s="2" t="s">
        <v>3365</v>
      </c>
      <c r="AI5408" s="2">
        <v>0.0</v>
      </c>
      <c r="AJ5408" s="96">
        <v>0.001445680477134453</v>
      </c>
      <c r="AK5408" s="96">
        <v>0.0034602076124567475</v>
      </c>
      <c r="AL5408" s="105"/>
      <c r="AM5408" s="2" t="s">
        <v>8470</v>
      </c>
    </row>
    <row r="5409">
      <c r="A5409" s="54">
        <v>46050.0</v>
      </c>
      <c r="B5409" s="54">
        <v>46051.0</v>
      </c>
      <c r="C5409" s="2" t="s">
        <v>1957</v>
      </c>
      <c r="D5409" s="2" t="s">
        <v>146</v>
      </c>
      <c r="E5409" s="2" t="s">
        <v>148</v>
      </c>
      <c r="F5409" s="53">
        <v>0.125</v>
      </c>
      <c r="G5409" s="53">
        <v>0.08333333333333333</v>
      </c>
      <c r="H5409" s="53">
        <v>0.04</v>
      </c>
      <c r="I5409" s="53">
        <v>0.029411764705882353</v>
      </c>
      <c r="J5409" s="53">
        <v>0.03596528728092149</v>
      </c>
      <c r="K5409" s="2" t="s">
        <v>8428</v>
      </c>
      <c r="L5409" s="53">
        <v>0.0</v>
      </c>
      <c r="M5409" s="2" t="s">
        <v>3369</v>
      </c>
      <c r="N5409" s="2" t="s">
        <v>3360</v>
      </c>
      <c r="O5409" s="55"/>
      <c r="AB5409" s="2" t="s">
        <v>164</v>
      </c>
      <c r="AC5409" s="2" t="s">
        <v>3361</v>
      </c>
      <c r="AD5409" s="2" t="s">
        <v>8340</v>
      </c>
      <c r="AE5409" s="2" t="s">
        <v>3363</v>
      </c>
      <c r="AF5409" s="93"/>
      <c r="AG5409" s="2" t="s">
        <v>3364</v>
      </c>
      <c r="AH5409" s="2" t="s">
        <v>3365</v>
      </c>
      <c r="AI5409" s="2">
        <v>0.0</v>
      </c>
      <c r="AJ5409" s="96">
        <v>0.0012935018891992132</v>
      </c>
      <c r="AK5409" s="96">
        <v>8.650519031141869E-4</v>
      </c>
      <c r="AL5409" s="105"/>
      <c r="AM5409" s="2" t="s">
        <v>8471</v>
      </c>
    </row>
    <row r="5410">
      <c r="A5410" s="54">
        <v>46051.0</v>
      </c>
      <c r="B5410" s="54">
        <v>46052.0</v>
      </c>
      <c r="C5410" s="2" t="s">
        <v>1957</v>
      </c>
      <c r="D5410" s="2" t="s">
        <v>146</v>
      </c>
      <c r="E5410" s="2" t="s">
        <v>196</v>
      </c>
      <c r="F5410" s="53">
        <v>0.0</v>
      </c>
      <c r="G5410" s="53">
        <v>0.0</v>
      </c>
      <c r="H5410" s="53">
        <v>0.0</v>
      </c>
      <c r="I5410" s="53">
        <v>0.0</v>
      </c>
      <c r="J5410" s="53">
        <v>0.013239211154674623</v>
      </c>
      <c r="K5410" s="2" t="s">
        <v>8428</v>
      </c>
      <c r="L5410" s="53">
        <v>0.0</v>
      </c>
      <c r="M5410" s="2" t="s">
        <v>3369</v>
      </c>
      <c r="N5410" s="2" t="s">
        <v>3360</v>
      </c>
      <c r="O5410" s="55"/>
      <c r="AB5410" s="2" t="s">
        <v>164</v>
      </c>
      <c r="AC5410" s="2" t="s">
        <v>3361</v>
      </c>
      <c r="AD5410" s="2" t="s">
        <v>8340</v>
      </c>
      <c r="AE5410" s="2" t="s">
        <v>3363</v>
      </c>
      <c r="AF5410" s="93"/>
      <c r="AG5410" s="2" t="s">
        <v>3364</v>
      </c>
      <c r="AH5410" s="2" t="s">
        <v>3365</v>
      </c>
      <c r="AI5410" s="2">
        <v>0.0</v>
      </c>
      <c r="AJ5410" s="96">
        <v>1.7527671199806097E-4</v>
      </c>
      <c r="AK5410" s="96">
        <v>0.0</v>
      </c>
      <c r="AL5410" s="105"/>
      <c r="AM5410" s="2" t="s">
        <v>8472</v>
      </c>
    </row>
    <row r="5411">
      <c r="A5411" s="54">
        <v>46052.0</v>
      </c>
      <c r="B5411" s="54">
        <v>46053.0</v>
      </c>
      <c r="C5411" s="2" t="s">
        <v>1957</v>
      </c>
      <c r="D5411" s="2" t="s">
        <v>146</v>
      </c>
      <c r="E5411" s="2" t="s">
        <v>288</v>
      </c>
      <c r="F5411" s="53">
        <v>0.0</v>
      </c>
      <c r="G5411" s="53">
        <v>0.0</v>
      </c>
      <c r="H5411" s="53">
        <v>0.0</v>
      </c>
      <c r="I5411" s="53">
        <v>0.029411764705882353</v>
      </c>
      <c r="J5411" s="53">
        <v>0.01899242810400973</v>
      </c>
      <c r="K5411" s="2" t="s">
        <v>8428</v>
      </c>
      <c r="L5411" s="53">
        <v>0.0</v>
      </c>
      <c r="M5411" s="2" t="s">
        <v>3369</v>
      </c>
      <c r="N5411" s="2" t="s">
        <v>3360</v>
      </c>
      <c r="O5411" s="55"/>
      <c r="AB5411" s="2" t="s">
        <v>164</v>
      </c>
      <c r="AC5411" s="2" t="s">
        <v>3361</v>
      </c>
      <c r="AD5411" s="2" t="s">
        <v>8340</v>
      </c>
      <c r="AE5411" s="2" t="s">
        <v>3363</v>
      </c>
      <c r="AF5411" s="93"/>
      <c r="AG5411" s="2" t="s">
        <v>3364</v>
      </c>
      <c r="AH5411" s="2" t="s">
        <v>3365</v>
      </c>
      <c r="AI5411" s="2">
        <v>0.0</v>
      </c>
      <c r="AJ5411" s="96">
        <v>3.607123252859786E-4</v>
      </c>
      <c r="AK5411" s="96">
        <v>8.650519031141869E-4</v>
      </c>
      <c r="AL5411" s="105"/>
      <c r="AM5411" s="2" t="s">
        <v>8473</v>
      </c>
    </row>
    <row r="5412">
      <c r="A5412" s="54">
        <v>46053.0</v>
      </c>
      <c r="B5412" s="54">
        <v>46054.0</v>
      </c>
      <c r="C5412" s="2" t="s">
        <v>1957</v>
      </c>
      <c r="D5412" s="2" t="s">
        <v>146</v>
      </c>
      <c r="E5412" s="2" t="s">
        <v>256</v>
      </c>
      <c r="F5412" s="53">
        <v>0.125</v>
      </c>
      <c r="G5412" s="53">
        <v>0.08333333333333333</v>
      </c>
      <c r="H5412" s="53">
        <v>0.04</v>
      </c>
      <c r="I5412" s="53">
        <v>0.08571428571428572</v>
      </c>
      <c r="J5412" s="53">
        <v>0.04585422723534083</v>
      </c>
      <c r="K5412" s="2" t="s">
        <v>8428</v>
      </c>
      <c r="L5412" s="53">
        <v>0.0</v>
      </c>
      <c r="M5412" s="2" t="s">
        <v>3369</v>
      </c>
      <c r="N5412" s="2" t="s">
        <v>3360</v>
      </c>
      <c r="O5412" s="55"/>
      <c r="AB5412" s="2" t="s">
        <v>164</v>
      </c>
      <c r="AC5412" s="2" t="s">
        <v>3361</v>
      </c>
      <c r="AD5412" s="2" t="s">
        <v>8340</v>
      </c>
      <c r="AE5412" s="2" t="s">
        <v>3363</v>
      </c>
      <c r="AF5412" s="93"/>
      <c r="AG5412" s="2" t="s">
        <v>3364</v>
      </c>
      <c r="AH5412" s="2" t="s">
        <v>3365</v>
      </c>
      <c r="AI5412" s="2">
        <v>0.0</v>
      </c>
      <c r="AJ5412" s="96">
        <v>0.0021026101553502726</v>
      </c>
      <c r="AK5412" s="96">
        <v>0.007346938775510205</v>
      </c>
      <c r="AL5412" s="105"/>
      <c r="AM5412" s="2" t="s">
        <v>8474</v>
      </c>
    </row>
    <row r="5413">
      <c r="A5413" s="54">
        <v>46054.0</v>
      </c>
      <c r="B5413" s="54">
        <v>46055.0</v>
      </c>
      <c r="C5413" s="2" t="s">
        <v>1957</v>
      </c>
      <c r="D5413" s="2" t="s">
        <v>146</v>
      </c>
      <c r="E5413" s="2" t="s">
        <v>180</v>
      </c>
      <c r="F5413" s="53">
        <v>0.0</v>
      </c>
      <c r="G5413" s="53">
        <v>0.0</v>
      </c>
      <c r="H5413" s="53">
        <v>0.0</v>
      </c>
      <c r="I5413" s="53">
        <v>0.0</v>
      </c>
      <c r="J5413" s="53">
        <v>0.012883306944600376</v>
      </c>
      <c r="K5413" s="2" t="s">
        <v>148</v>
      </c>
      <c r="L5413" s="53">
        <v>1.0</v>
      </c>
      <c r="M5413" s="2" t="s">
        <v>3369</v>
      </c>
      <c r="N5413" s="2" t="s">
        <v>3360</v>
      </c>
      <c r="O5413" s="55"/>
      <c r="AB5413" s="2" t="s">
        <v>164</v>
      </c>
      <c r="AC5413" s="2" t="s">
        <v>3361</v>
      </c>
      <c r="AD5413" s="2" t="s">
        <v>8340</v>
      </c>
      <c r="AE5413" s="2" t="s">
        <v>3363</v>
      </c>
      <c r="AF5413" s="93"/>
      <c r="AG5413" s="2" t="s">
        <v>3364</v>
      </c>
      <c r="AH5413" s="2" t="s">
        <v>3365</v>
      </c>
      <c r="AI5413" s="2">
        <v>0.0</v>
      </c>
      <c r="AJ5413" s="96">
        <v>1.6597959782878828E-4</v>
      </c>
      <c r="AK5413" s="96">
        <v>0.0</v>
      </c>
      <c r="AL5413" s="105"/>
      <c r="AM5413" s="2" t="s">
        <v>8475</v>
      </c>
    </row>
    <row r="5414">
      <c r="A5414" s="54">
        <v>46055.0</v>
      </c>
      <c r="B5414" s="54">
        <v>46056.0</v>
      </c>
      <c r="C5414" s="2" t="s">
        <v>1957</v>
      </c>
      <c r="D5414" s="2" t="s">
        <v>146</v>
      </c>
      <c r="E5414" s="2" t="s">
        <v>208</v>
      </c>
      <c r="F5414" s="53">
        <v>0.0</v>
      </c>
      <c r="G5414" s="53">
        <v>0.0</v>
      </c>
      <c r="H5414" s="53">
        <v>0.04</v>
      </c>
      <c r="I5414" s="53">
        <v>0.02857142857142857</v>
      </c>
      <c r="J5414" s="53">
        <v>0.021717822047893093</v>
      </c>
      <c r="K5414" s="2" t="s">
        <v>148</v>
      </c>
      <c r="L5414" s="53">
        <v>1.0</v>
      </c>
      <c r="M5414" s="2" t="s">
        <v>3369</v>
      </c>
      <c r="N5414" s="2" t="s">
        <v>3360</v>
      </c>
      <c r="O5414" s="55"/>
      <c r="AB5414" s="2" t="s">
        <v>164</v>
      </c>
      <c r="AC5414" s="2" t="s">
        <v>3361</v>
      </c>
      <c r="AD5414" s="2" t="s">
        <v>8340</v>
      </c>
      <c r="AE5414" s="2" t="s">
        <v>3363</v>
      </c>
      <c r="AF5414" s="93"/>
      <c r="AG5414" s="2" t="s">
        <v>3364</v>
      </c>
      <c r="AH5414" s="2" t="s">
        <v>3365</v>
      </c>
      <c r="AI5414" s="2">
        <v>0.0</v>
      </c>
      <c r="AJ5414" s="96">
        <v>4.716637945039514E-4</v>
      </c>
      <c r="AK5414" s="96">
        <v>8.163265306122448E-4</v>
      </c>
      <c r="AL5414" s="105"/>
      <c r="AM5414" s="2" t="s">
        <v>8476</v>
      </c>
    </row>
    <row r="5415">
      <c r="A5415" s="54">
        <v>46056.0</v>
      </c>
      <c r="B5415" s="54">
        <v>46057.0</v>
      </c>
      <c r="C5415" s="2" t="s">
        <v>1957</v>
      </c>
      <c r="D5415" s="2" t="s">
        <v>146</v>
      </c>
      <c r="E5415" s="2" t="s">
        <v>303</v>
      </c>
      <c r="F5415" s="53">
        <v>0.0</v>
      </c>
      <c r="G5415" s="53">
        <v>0.0</v>
      </c>
      <c r="H5415" s="53">
        <v>0.08</v>
      </c>
      <c r="I5415" s="53">
        <v>0.05714285714285714</v>
      </c>
      <c r="J5415" s="53">
        <v>0.03567352217654691</v>
      </c>
      <c r="K5415" s="2" t="s">
        <v>148</v>
      </c>
      <c r="L5415" s="53">
        <v>1.0</v>
      </c>
      <c r="M5415" s="2" t="s">
        <v>3369</v>
      </c>
      <c r="N5415" s="2" t="s">
        <v>3360</v>
      </c>
      <c r="O5415" s="55"/>
      <c r="AB5415" s="2" t="s">
        <v>164</v>
      </c>
      <c r="AC5415" s="2" t="s">
        <v>3361</v>
      </c>
      <c r="AD5415" s="2" t="s">
        <v>8340</v>
      </c>
      <c r="AE5415" s="2" t="s">
        <v>3363</v>
      </c>
      <c r="AF5415" s="93"/>
      <c r="AG5415" s="2" t="s">
        <v>3364</v>
      </c>
      <c r="AH5415" s="2" t="s">
        <v>3365</v>
      </c>
      <c r="AI5415" s="2">
        <v>0.0</v>
      </c>
      <c r="AJ5415" s="96">
        <v>0.001272600184480584</v>
      </c>
      <c r="AK5415" s="96">
        <v>0.0032653061224489793</v>
      </c>
      <c r="AL5415" s="105"/>
      <c r="AM5415" s="2" t="s">
        <v>8477</v>
      </c>
    </row>
    <row r="5416">
      <c r="A5416" s="54">
        <v>46057.0</v>
      </c>
      <c r="B5416" s="54">
        <v>46058.0</v>
      </c>
      <c r="C5416" s="2" t="s">
        <v>1957</v>
      </c>
      <c r="D5416" s="2" t="s">
        <v>146</v>
      </c>
      <c r="E5416" s="2" t="s">
        <v>148</v>
      </c>
      <c r="F5416" s="53">
        <v>0.125</v>
      </c>
      <c r="G5416" s="53">
        <v>0.08333333333333333</v>
      </c>
      <c r="H5416" s="53">
        <v>0.04</v>
      </c>
      <c r="I5416" s="53">
        <v>0.02857142857142857</v>
      </c>
      <c r="J5416" s="53">
        <v>0.03374500037814522</v>
      </c>
      <c r="K5416" s="2" t="s">
        <v>148</v>
      </c>
      <c r="L5416" s="53">
        <v>1.0</v>
      </c>
      <c r="M5416" s="2" t="s">
        <v>3369</v>
      </c>
      <c r="N5416" s="2" t="s">
        <v>3360</v>
      </c>
      <c r="O5416" s="55"/>
      <c r="AB5416" s="2" t="s">
        <v>164</v>
      </c>
      <c r="AC5416" s="2" t="s">
        <v>3361</v>
      </c>
      <c r="AD5416" s="2" t="s">
        <v>8340</v>
      </c>
      <c r="AE5416" s="2" t="s">
        <v>3363</v>
      </c>
      <c r="AF5416" s="93"/>
      <c r="AG5416" s="2" t="s">
        <v>3364</v>
      </c>
      <c r="AH5416" s="2" t="s">
        <v>3365</v>
      </c>
      <c r="AI5416" s="2">
        <v>0.0</v>
      </c>
      <c r="AJ5416" s="96">
        <v>0.0011387250505210211</v>
      </c>
      <c r="AK5416" s="96">
        <v>8.163265306122448E-4</v>
      </c>
      <c r="AL5416" s="105"/>
      <c r="AM5416" s="2" t="s">
        <v>8478</v>
      </c>
    </row>
    <row r="5417">
      <c r="A5417" s="54">
        <v>46058.0</v>
      </c>
      <c r="B5417" s="54">
        <v>46059.0</v>
      </c>
      <c r="C5417" s="2" t="s">
        <v>1957</v>
      </c>
      <c r="D5417" s="2" t="s">
        <v>146</v>
      </c>
      <c r="E5417" s="2" t="s">
        <v>196</v>
      </c>
      <c r="F5417" s="53">
        <v>0.0</v>
      </c>
      <c r="G5417" s="53">
        <v>0.0</v>
      </c>
      <c r="H5417" s="53">
        <v>0.0</v>
      </c>
      <c r="I5417" s="53">
        <v>0.0</v>
      </c>
      <c r="J5417" s="53">
        <v>0.01242574852778547</v>
      </c>
      <c r="K5417" s="2" t="s">
        <v>3531</v>
      </c>
      <c r="L5417" s="53">
        <v>0.0</v>
      </c>
      <c r="M5417" s="2" t="s">
        <v>3369</v>
      </c>
      <c r="N5417" s="2" t="s">
        <v>3360</v>
      </c>
      <c r="O5417" s="55"/>
      <c r="AB5417" s="2" t="s">
        <v>164</v>
      </c>
      <c r="AC5417" s="2" t="s">
        <v>3361</v>
      </c>
      <c r="AD5417" s="2" t="s">
        <v>8340</v>
      </c>
      <c r="AE5417" s="2" t="s">
        <v>3363</v>
      </c>
      <c r="AF5417" s="93"/>
      <c r="AG5417" s="2" t="s">
        <v>3364</v>
      </c>
      <c r="AH5417" s="2" t="s">
        <v>3365</v>
      </c>
      <c r="AI5417" s="2">
        <v>0.0</v>
      </c>
      <c r="AJ5417" s="96">
        <v>1.5439922647576278E-4</v>
      </c>
      <c r="AK5417" s="96">
        <v>0.0</v>
      </c>
      <c r="AL5417" s="105"/>
      <c r="AM5417" s="2" t="s">
        <v>8479</v>
      </c>
    </row>
    <row r="5418">
      <c r="A5418" s="54">
        <v>46059.0</v>
      </c>
      <c r="B5418" s="54">
        <v>46060.0</v>
      </c>
      <c r="C5418" s="2" t="s">
        <v>1957</v>
      </c>
      <c r="D5418" s="2" t="s">
        <v>146</v>
      </c>
      <c r="E5418" s="2" t="s">
        <v>288</v>
      </c>
      <c r="F5418" s="53">
        <v>0.0</v>
      </c>
      <c r="G5418" s="53">
        <v>0.0</v>
      </c>
      <c r="H5418" s="53">
        <v>0.0</v>
      </c>
      <c r="I5418" s="53">
        <v>0.02857142857142857</v>
      </c>
      <c r="J5418" s="53">
        <v>0.0178240876323598</v>
      </c>
      <c r="K5418" s="2" t="s">
        <v>3531</v>
      </c>
      <c r="L5418" s="53">
        <v>0.0</v>
      </c>
      <c r="M5418" s="2" t="s">
        <v>3369</v>
      </c>
      <c r="N5418" s="2" t="s">
        <v>3360</v>
      </c>
      <c r="O5418" s="55"/>
      <c r="AB5418" s="2" t="s">
        <v>164</v>
      </c>
      <c r="AC5418" s="2" t="s">
        <v>3361</v>
      </c>
      <c r="AD5418" s="2" t="s">
        <v>8340</v>
      </c>
      <c r="AE5418" s="2" t="s">
        <v>3363</v>
      </c>
      <c r="AF5418" s="93"/>
      <c r="AG5418" s="2" t="s">
        <v>3364</v>
      </c>
      <c r="AH5418" s="2" t="s">
        <v>3365</v>
      </c>
      <c r="AI5418" s="2">
        <v>0.0</v>
      </c>
      <c r="AJ5418" s="96">
        <v>3.1769809992604156E-4</v>
      </c>
      <c r="AK5418" s="96">
        <v>8.163265306122448E-4</v>
      </c>
      <c r="AL5418" s="105"/>
      <c r="AM5418" s="2" t="s">
        <v>8480</v>
      </c>
    </row>
    <row r="5419">
      <c r="A5419" s="54">
        <v>46060.0</v>
      </c>
      <c r="B5419" s="54">
        <v>46061.0</v>
      </c>
      <c r="C5419" s="2" t="s">
        <v>1957</v>
      </c>
      <c r="D5419" s="2" t="s">
        <v>146</v>
      </c>
      <c r="E5419" s="2" t="s">
        <v>256</v>
      </c>
      <c r="F5419" s="53">
        <v>0.0</v>
      </c>
      <c r="G5419" s="53">
        <v>0.08333333333333333</v>
      </c>
      <c r="H5419" s="53">
        <v>0.04</v>
      </c>
      <c r="I5419" s="53">
        <v>0.08333333333333333</v>
      </c>
      <c r="J5419" s="53">
        <v>0.04304411840805658</v>
      </c>
      <c r="K5419" s="2" t="s">
        <v>3531</v>
      </c>
      <c r="L5419" s="53">
        <v>0.0</v>
      </c>
      <c r="M5419" s="2" t="s">
        <v>3369</v>
      </c>
      <c r="N5419" s="2" t="s">
        <v>3360</v>
      </c>
      <c r="O5419" s="55"/>
      <c r="AB5419" s="2" t="s">
        <v>164</v>
      </c>
      <c r="AC5419" s="2" t="s">
        <v>3361</v>
      </c>
      <c r="AD5419" s="2" t="s">
        <v>8340</v>
      </c>
      <c r="AE5419" s="2" t="s">
        <v>3363</v>
      </c>
      <c r="AF5419" s="93"/>
      <c r="AG5419" s="2" t="s">
        <v>3364</v>
      </c>
      <c r="AH5419" s="2" t="s">
        <v>3365</v>
      </c>
      <c r="AI5419" s="2">
        <v>0.0</v>
      </c>
      <c r="AJ5419" s="96">
        <v>0.0018527961295267954</v>
      </c>
      <c r="AK5419" s="96">
        <v>0.006944444444444444</v>
      </c>
      <c r="AL5419" s="105"/>
      <c r="AM5419" s="2" t="s">
        <v>8481</v>
      </c>
    </row>
    <row r="5420">
      <c r="A5420" s="54">
        <v>46061.0</v>
      </c>
      <c r="B5420" s="54">
        <v>46062.0</v>
      </c>
      <c r="C5420" s="2" t="s">
        <v>1957</v>
      </c>
      <c r="D5420" s="2" t="s">
        <v>146</v>
      </c>
      <c r="E5420" s="2" t="s">
        <v>180</v>
      </c>
      <c r="F5420" s="53">
        <v>0.0</v>
      </c>
      <c r="G5420" s="53">
        <v>0.0</v>
      </c>
      <c r="H5420" s="53">
        <v>0.0</v>
      </c>
      <c r="I5420" s="53">
        <v>0.0</v>
      </c>
      <c r="J5420" s="53">
        <v>0.012094786719198477</v>
      </c>
      <c r="K5420" s="2" t="s">
        <v>3531</v>
      </c>
      <c r="L5420" s="53">
        <v>0.0</v>
      </c>
      <c r="M5420" s="2" t="s">
        <v>3369</v>
      </c>
      <c r="N5420" s="2" t="s">
        <v>3360</v>
      </c>
      <c r="O5420" s="55"/>
      <c r="AB5420" s="2" t="s">
        <v>164</v>
      </c>
      <c r="AC5420" s="2" t="s">
        <v>3361</v>
      </c>
      <c r="AD5420" s="2" t="s">
        <v>8340</v>
      </c>
      <c r="AE5420" s="2" t="s">
        <v>3363</v>
      </c>
      <c r="AF5420" s="93"/>
      <c r="AG5420" s="2" t="s">
        <v>3364</v>
      </c>
      <c r="AH5420" s="2" t="s">
        <v>3365</v>
      </c>
      <c r="AI5420" s="2">
        <v>0.0</v>
      </c>
      <c r="AJ5420" s="96">
        <v>1.4628386578289984E-4</v>
      </c>
      <c r="AK5420" s="96">
        <v>0.0</v>
      </c>
      <c r="AL5420" s="105"/>
      <c r="AM5420" s="2" t="s">
        <v>8482</v>
      </c>
    </row>
    <row r="5421">
      <c r="A5421" s="54">
        <v>46062.0</v>
      </c>
      <c r="B5421" s="54">
        <v>46063.0</v>
      </c>
      <c r="C5421" s="2" t="s">
        <v>1957</v>
      </c>
      <c r="D5421" s="2" t="s">
        <v>146</v>
      </c>
      <c r="E5421" s="2" t="s">
        <v>208</v>
      </c>
      <c r="F5421" s="53">
        <v>0.0</v>
      </c>
      <c r="G5421" s="53">
        <v>0.0</v>
      </c>
      <c r="H5421" s="53">
        <v>0.04</v>
      </c>
      <c r="I5421" s="53">
        <v>0.027777777777777776</v>
      </c>
      <c r="J5421" s="53">
        <v>0.020388877292028658</v>
      </c>
      <c r="K5421" s="2" t="s">
        <v>3531</v>
      </c>
      <c r="L5421" s="53">
        <v>0.0</v>
      </c>
      <c r="M5421" s="2" t="s">
        <v>3369</v>
      </c>
      <c r="N5421" s="2" t="s">
        <v>3360</v>
      </c>
      <c r="O5421" s="55"/>
      <c r="AB5421" s="2" t="s">
        <v>164</v>
      </c>
      <c r="AC5421" s="2" t="s">
        <v>3361</v>
      </c>
      <c r="AD5421" s="2" t="s">
        <v>8340</v>
      </c>
      <c r="AE5421" s="2" t="s">
        <v>3363</v>
      </c>
      <c r="AF5421" s="93"/>
      <c r="AG5421" s="2" t="s">
        <v>3364</v>
      </c>
      <c r="AH5421" s="2" t="s">
        <v>3365</v>
      </c>
      <c r="AI5421" s="2">
        <v>0.0</v>
      </c>
      <c r="AJ5421" s="96">
        <v>4.157063172294019E-4</v>
      </c>
      <c r="AK5421" s="96">
        <v>7.716049382716049E-4</v>
      </c>
      <c r="AL5421" s="105"/>
      <c r="AM5421" s="2" t="s">
        <v>8483</v>
      </c>
    </row>
    <row r="5422">
      <c r="A5422" s="54">
        <v>46063.0</v>
      </c>
      <c r="B5422" s="54">
        <v>46064.0</v>
      </c>
      <c r="C5422" s="2" t="s">
        <v>1957</v>
      </c>
      <c r="D5422" s="2" t="s">
        <v>146</v>
      </c>
      <c r="E5422" s="2" t="s">
        <v>303</v>
      </c>
      <c r="F5422" s="53">
        <v>0.0</v>
      </c>
      <c r="G5422" s="53">
        <v>0.0</v>
      </c>
      <c r="H5422" s="53">
        <v>0.04</v>
      </c>
      <c r="I5422" s="53">
        <v>0.05555555555555555</v>
      </c>
      <c r="J5422" s="53">
        <v>0.0334902807367031</v>
      </c>
      <c r="K5422" s="2" t="s">
        <v>3531</v>
      </c>
      <c r="L5422" s="53">
        <v>0.0</v>
      </c>
      <c r="M5422" s="2" t="s">
        <v>3369</v>
      </c>
      <c r="N5422" s="2" t="s">
        <v>3360</v>
      </c>
      <c r="O5422" s="55"/>
      <c r="AB5422" s="2" t="s">
        <v>164</v>
      </c>
      <c r="AC5422" s="2" t="s">
        <v>3361</v>
      </c>
      <c r="AD5422" s="2" t="s">
        <v>8340</v>
      </c>
      <c r="AE5422" s="2" t="s">
        <v>3363</v>
      </c>
      <c r="AF5422" s="93"/>
      <c r="AG5422" s="2" t="s">
        <v>3364</v>
      </c>
      <c r="AH5422" s="2" t="s">
        <v>3365</v>
      </c>
      <c r="AI5422" s="2">
        <v>0.0</v>
      </c>
      <c r="AJ5422" s="96">
        <v>0.0011215989038231866</v>
      </c>
      <c r="AK5422" s="96">
        <v>0.0030864197530864196</v>
      </c>
      <c r="AL5422" s="105"/>
      <c r="AM5422" s="2" t="s">
        <v>8484</v>
      </c>
    </row>
    <row r="5423">
      <c r="A5423" s="54">
        <v>46064.0</v>
      </c>
      <c r="B5423" s="54">
        <v>46065.0</v>
      </c>
      <c r="C5423" s="2" t="s">
        <v>1957</v>
      </c>
      <c r="D5423" s="2" t="s">
        <v>146</v>
      </c>
      <c r="E5423" s="2" t="s">
        <v>148</v>
      </c>
      <c r="F5423" s="53">
        <v>0.0</v>
      </c>
      <c r="G5423" s="53">
        <v>0.08333333333333333</v>
      </c>
      <c r="H5423" s="53">
        <v>0.04</v>
      </c>
      <c r="I5423" s="53">
        <v>0.027777777777777776</v>
      </c>
      <c r="J5423" s="53">
        <v>0.03168087622018694</v>
      </c>
      <c r="K5423" s="2" t="s">
        <v>3531</v>
      </c>
      <c r="L5423" s="53">
        <v>0.0</v>
      </c>
      <c r="M5423" s="2" t="s">
        <v>3369</v>
      </c>
      <c r="N5423" s="2" t="s">
        <v>3360</v>
      </c>
      <c r="O5423" s="55"/>
      <c r="AB5423" s="2" t="s">
        <v>164</v>
      </c>
      <c r="AC5423" s="2" t="s">
        <v>3361</v>
      </c>
      <c r="AD5423" s="2" t="s">
        <v>8340</v>
      </c>
      <c r="AE5423" s="2" t="s">
        <v>3363</v>
      </c>
      <c r="AF5423" s="93"/>
      <c r="AG5423" s="2" t="s">
        <v>3364</v>
      </c>
      <c r="AH5423" s="2" t="s">
        <v>3365</v>
      </c>
      <c r="AI5423" s="2">
        <v>0.0</v>
      </c>
      <c r="AJ5423" s="96">
        <v>0.0010036779180788065</v>
      </c>
      <c r="AK5423" s="96">
        <v>7.716049382716049E-4</v>
      </c>
      <c r="AL5423" s="105"/>
      <c r="AM5423" s="2" t="s">
        <v>8485</v>
      </c>
    </row>
    <row r="5424">
      <c r="A5424" s="54">
        <v>46065.0</v>
      </c>
      <c r="B5424" s="54">
        <v>46066.0</v>
      </c>
      <c r="C5424" s="2" t="s">
        <v>1957</v>
      </c>
      <c r="D5424" s="2" t="s">
        <v>146</v>
      </c>
      <c r="E5424" s="2" t="s">
        <v>196</v>
      </c>
      <c r="F5424" s="53">
        <v>0.0</v>
      </c>
      <c r="G5424" s="53">
        <v>0.0</v>
      </c>
      <c r="H5424" s="53">
        <v>0.0</v>
      </c>
      <c r="I5424" s="53">
        <v>0.0</v>
      </c>
      <c r="J5424" s="53">
        <v>0.011669047460872514</v>
      </c>
      <c r="K5424" s="2" t="s">
        <v>3531</v>
      </c>
      <c r="L5424" s="53">
        <v>0.0</v>
      </c>
      <c r="M5424" s="2" t="s">
        <v>3369</v>
      </c>
      <c r="N5424" s="2" t="s">
        <v>3360</v>
      </c>
      <c r="O5424" s="55"/>
      <c r="AB5424" s="2" t="s">
        <v>164</v>
      </c>
      <c r="AC5424" s="2" t="s">
        <v>3361</v>
      </c>
      <c r="AD5424" s="2" t="s">
        <v>8340</v>
      </c>
      <c r="AE5424" s="2" t="s">
        <v>3363</v>
      </c>
      <c r="AF5424" s="93"/>
      <c r="AG5424" s="2" t="s">
        <v>3364</v>
      </c>
      <c r="AH5424" s="2" t="s">
        <v>3365</v>
      </c>
      <c r="AI5424" s="2">
        <v>0.0</v>
      </c>
      <c r="AJ5424" s="96">
        <v>1.3616666864409526E-4</v>
      </c>
      <c r="AK5424" s="96">
        <v>0.0</v>
      </c>
      <c r="AL5424" s="105"/>
      <c r="AM5424" s="2" t="s">
        <v>8486</v>
      </c>
    </row>
    <row r="5425">
      <c r="A5425" s="54">
        <v>46066.0</v>
      </c>
      <c r="B5425" s="54">
        <v>46067.0</v>
      </c>
      <c r="C5425" s="2" t="s">
        <v>1957</v>
      </c>
      <c r="D5425" s="2" t="s">
        <v>146</v>
      </c>
      <c r="E5425" s="2" t="s">
        <v>288</v>
      </c>
      <c r="F5425" s="53">
        <v>0.0</v>
      </c>
      <c r="G5425" s="53">
        <v>0.0</v>
      </c>
      <c r="H5425" s="53">
        <v>0.0</v>
      </c>
      <c r="I5425" s="53">
        <v>0.027777777777777776</v>
      </c>
      <c r="J5425" s="53">
        <v>0.01673743551323993</v>
      </c>
      <c r="K5425" s="2" t="s">
        <v>3531</v>
      </c>
      <c r="L5425" s="53">
        <v>0.0</v>
      </c>
      <c r="M5425" s="2" t="s">
        <v>3369</v>
      </c>
      <c r="N5425" s="2" t="s">
        <v>3360</v>
      </c>
      <c r="O5425" s="55"/>
      <c r="AB5425" s="2" t="s">
        <v>164</v>
      </c>
      <c r="AC5425" s="2" t="s">
        <v>3361</v>
      </c>
      <c r="AD5425" s="2" t="s">
        <v>8340</v>
      </c>
      <c r="AE5425" s="2" t="s">
        <v>3363</v>
      </c>
      <c r="AF5425" s="93"/>
      <c r="AG5425" s="2" t="s">
        <v>3364</v>
      </c>
      <c r="AH5425" s="2" t="s">
        <v>3365</v>
      </c>
      <c r="AI5425" s="2">
        <v>0.0</v>
      </c>
      <c r="AJ5425" s="96">
        <v>2.801417475598653E-4</v>
      </c>
      <c r="AK5425" s="96">
        <v>7.716049382716049E-4</v>
      </c>
      <c r="AL5425" s="105"/>
      <c r="AM5425" s="2" t="s">
        <v>8487</v>
      </c>
    </row>
    <row r="5426">
      <c r="A5426" s="54">
        <v>46067.0</v>
      </c>
      <c r="B5426" s="54">
        <v>46068.0</v>
      </c>
      <c r="C5426" s="2" t="s">
        <v>1957</v>
      </c>
      <c r="D5426" s="2" t="s">
        <v>146</v>
      </c>
      <c r="E5426" s="2" t="s">
        <v>256</v>
      </c>
      <c r="F5426" s="53">
        <v>0.0</v>
      </c>
      <c r="G5426" s="53">
        <v>0.08333333333333333</v>
      </c>
      <c r="H5426" s="53">
        <v>0.04</v>
      </c>
      <c r="I5426" s="53">
        <v>0.08108108108108109</v>
      </c>
      <c r="J5426" s="53">
        <v>0.040429232744833635</v>
      </c>
      <c r="K5426" s="2" t="s">
        <v>3531</v>
      </c>
      <c r="L5426" s="53">
        <v>0.0</v>
      </c>
      <c r="M5426" s="2" t="s">
        <v>3369</v>
      </c>
      <c r="N5426" s="2" t="s">
        <v>3360</v>
      </c>
      <c r="O5426" s="55"/>
      <c r="AB5426" s="2" t="s">
        <v>164</v>
      </c>
      <c r="AC5426" s="2" t="s">
        <v>3361</v>
      </c>
      <c r="AD5426" s="2" t="s">
        <v>8340</v>
      </c>
      <c r="AE5426" s="2" t="s">
        <v>3363</v>
      </c>
      <c r="AF5426" s="93"/>
      <c r="AG5426" s="2" t="s">
        <v>3364</v>
      </c>
      <c r="AH5426" s="2" t="s">
        <v>3365</v>
      </c>
      <c r="AI5426" s="2">
        <v>0.0</v>
      </c>
      <c r="AJ5426" s="96">
        <v>0.0016345228603359282</v>
      </c>
      <c r="AK5426" s="96">
        <v>0.006574141709276845</v>
      </c>
      <c r="AL5426" s="105"/>
      <c r="AM5426" s="2" t="s">
        <v>8488</v>
      </c>
    </row>
    <row r="5427">
      <c r="A5427" s="54">
        <v>46068.0</v>
      </c>
      <c r="B5427" s="54">
        <v>46069.0</v>
      </c>
      <c r="C5427" s="2" t="s">
        <v>1957</v>
      </c>
      <c r="D5427" s="2" t="s">
        <v>146</v>
      </c>
      <c r="E5427" s="2" t="s">
        <v>180</v>
      </c>
      <c r="F5427" s="53">
        <v>0.0</v>
      </c>
      <c r="G5427" s="53">
        <v>0.0</v>
      </c>
      <c r="H5427" s="53">
        <v>0.0</v>
      </c>
      <c r="I5427" s="53">
        <v>0.0</v>
      </c>
      <c r="J5427" s="53">
        <v>0.011360927561229393</v>
      </c>
      <c r="K5427" s="2" t="s">
        <v>3531</v>
      </c>
      <c r="L5427" s="53">
        <v>0.0</v>
      </c>
      <c r="M5427" s="2" t="s">
        <v>3369</v>
      </c>
      <c r="N5427" s="2" t="s">
        <v>3360</v>
      </c>
      <c r="O5427" s="55"/>
      <c r="AB5427" s="2" t="s">
        <v>164</v>
      </c>
      <c r="AC5427" s="2" t="s">
        <v>3361</v>
      </c>
      <c r="AD5427" s="2" t="s">
        <v>8340</v>
      </c>
      <c r="AE5427" s="2" t="s">
        <v>3363</v>
      </c>
      <c r="AF5427" s="93"/>
      <c r="AG5427" s="2" t="s">
        <v>3364</v>
      </c>
      <c r="AH5427" s="2" t="s">
        <v>3365</v>
      </c>
      <c r="AI5427" s="2">
        <v>0.0</v>
      </c>
      <c r="AJ5427" s="96">
        <v>1.2907067505150163E-4</v>
      </c>
      <c r="AK5427" s="96">
        <v>0.0</v>
      </c>
      <c r="AL5427" s="105"/>
      <c r="AM5427" s="2" t="s">
        <v>8489</v>
      </c>
    </row>
    <row r="5428">
      <c r="A5428" s="54">
        <v>46069.0</v>
      </c>
      <c r="B5428" s="54">
        <v>46070.0</v>
      </c>
      <c r="C5428" s="2" t="s">
        <v>1957</v>
      </c>
      <c r="D5428" s="2" t="s">
        <v>146</v>
      </c>
      <c r="E5428" s="2" t="s">
        <v>208</v>
      </c>
      <c r="F5428" s="53">
        <v>0.0</v>
      </c>
      <c r="G5428" s="53">
        <v>0.0</v>
      </c>
      <c r="H5428" s="53">
        <v>0.0</v>
      </c>
      <c r="I5428" s="53">
        <v>0.02702702702702703</v>
      </c>
      <c r="J5428" s="53">
        <v>0.019152022655055174</v>
      </c>
      <c r="K5428" s="2" t="s">
        <v>3531</v>
      </c>
      <c r="L5428" s="53">
        <v>0.0</v>
      </c>
      <c r="M5428" s="2" t="s">
        <v>3369</v>
      </c>
      <c r="N5428" s="2" t="s">
        <v>3360</v>
      </c>
      <c r="O5428" s="55"/>
      <c r="AB5428" s="2" t="s">
        <v>164</v>
      </c>
      <c r="AC5428" s="2" t="s">
        <v>3361</v>
      </c>
      <c r="AD5428" s="2" t="s">
        <v>8340</v>
      </c>
      <c r="AE5428" s="2" t="s">
        <v>3363</v>
      </c>
      <c r="AF5428" s="93"/>
      <c r="AG5428" s="2" t="s">
        <v>3364</v>
      </c>
      <c r="AH5428" s="2" t="s">
        <v>3365</v>
      </c>
      <c r="AI5428" s="2">
        <v>0.0</v>
      </c>
      <c r="AJ5428" s="96">
        <v>3.6679997177974663E-4</v>
      </c>
      <c r="AK5428" s="96">
        <v>7.304601899196495E-4</v>
      </c>
      <c r="AL5428" s="105"/>
      <c r="AM5428" s="2" t="s">
        <v>8490</v>
      </c>
    </row>
    <row r="5429">
      <c r="A5429" s="54">
        <v>46070.0</v>
      </c>
      <c r="B5429" s="54">
        <v>46071.0</v>
      </c>
      <c r="C5429" s="2" t="s">
        <v>1957</v>
      </c>
      <c r="D5429" s="2" t="s">
        <v>146</v>
      </c>
      <c r="E5429" s="2" t="s">
        <v>303</v>
      </c>
      <c r="F5429" s="53">
        <v>0.0</v>
      </c>
      <c r="G5429" s="53">
        <v>0.0</v>
      </c>
      <c r="H5429" s="53">
        <v>0.04</v>
      </c>
      <c r="I5429" s="53">
        <v>0.05405405405405406</v>
      </c>
      <c r="J5429" s="53">
        <v>0.031458367241860526</v>
      </c>
      <c r="K5429" s="2" t="s">
        <v>3531</v>
      </c>
      <c r="L5429" s="53">
        <v>0.0</v>
      </c>
      <c r="M5429" s="2" t="s">
        <v>3369</v>
      </c>
      <c r="N5429" s="2" t="s">
        <v>3360</v>
      </c>
      <c r="O5429" s="55"/>
      <c r="AB5429" s="2" t="s">
        <v>164</v>
      </c>
      <c r="AC5429" s="2" t="s">
        <v>3361</v>
      </c>
      <c r="AD5429" s="2" t="s">
        <v>8340</v>
      </c>
      <c r="AE5429" s="2" t="s">
        <v>3363</v>
      </c>
      <c r="AF5429" s="93"/>
      <c r="AG5429" s="2" t="s">
        <v>3364</v>
      </c>
      <c r="AH5429" s="2" t="s">
        <v>3365</v>
      </c>
      <c r="AI5429" s="2">
        <v>0.0</v>
      </c>
      <c r="AJ5429" s="96">
        <v>9.896288695237633E-4</v>
      </c>
      <c r="AK5429" s="96">
        <v>0.002921840759678598</v>
      </c>
      <c r="AL5429" s="105"/>
      <c r="AM5429" s="2" t="s">
        <v>8491</v>
      </c>
    </row>
    <row r="5430">
      <c r="A5430" s="54">
        <v>46071.0</v>
      </c>
      <c r="B5430" s="54">
        <v>46072.0</v>
      </c>
      <c r="C5430" s="2" t="s">
        <v>1957</v>
      </c>
      <c r="D5430" s="2" t="s">
        <v>146</v>
      </c>
      <c r="E5430" s="2" t="s">
        <v>148</v>
      </c>
      <c r="F5430" s="53">
        <v>0.0</v>
      </c>
      <c r="G5430" s="53">
        <v>0.08333333333333333</v>
      </c>
      <c r="H5430" s="53">
        <v>0.04</v>
      </c>
      <c r="I5430" s="53">
        <v>0.02702702702702703</v>
      </c>
      <c r="J5430" s="53">
        <v>0.029759696501069112</v>
      </c>
      <c r="K5430" s="2" t="s">
        <v>3531</v>
      </c>
      <c r="L5430" s="53">
        <v>0.0</v>
      </c>
      <c r="M5430" s="2" t="s">
        <v>3369</v>
      </c>
      <c r="N5430" s="2" t="s">
        <v>3360</v>
      </c>
      <c r="O5430" s="55"/>
      <c r="AB5430" s="2" t="s">
        <v>164</v>
      </c>
      <c r="AC5430" s="2" t="s">
        <v>3361</v>
      </c>
      <c r="AD5430" s="2" t="s">
        <v>8340</v>
      </c>
      <c r="AE5430" s="2" t="s">
        <v>3363</v>
      </c>
      <c r="AF5430" s="93"/>
      <c r="AG5430" s="2" t="s">
        <v>3364</v>
      </c>
      <c r="AH5430" s="2" t="s">
        <v>3365</v>
      </c>
      <c r="AI5430" s="2">
        <v>0.0</v>
      </c>
      <c r="AJ5430" s="96">
        <v>8.856395358357452E-4</v>
      </c>
      <c r="AK5430" s="96">
        <v>7.304601899196495E-4</v>
      </c>
      <c r="AL5430" s="105"/>
      <c r="AM5430" s="2" t="s">
        <v>8492</v>
      </c>
    </row>
    <row r="5431">
      <c r="A5431" s="54">
        <v>46072.0</v>
      </c>
      <c r="B5431" s="54">
        <v>46073.0</v>
      </c>
      <c r="C5431" s="2" t="s">
        <v>1957</v>
      </c>
      <c r="D5431" s="2" t="s">
        <v>146</v>
      </c>
      <c r="E5431" s="2" t="s">
        <v>196</v>
      </c>
      <c r="F5431" s="53">
        <v>0.0</v>
      </c>
      <c r="G5431" s="53">
        <v>0.0</v>
      </c>
      <c r="H5431" s="53">
        <v>0.0</v>
      </c>
      <c r="I5431" s="53">
        <v>0.0</v>
      </c>
      <c r="J5431" s="53">
        <v>0.010964356991793538</v>
      </c>
      <c r="K5431" s="2" t="s">
        <v>3531</v>
      </c>
      <c r="L5431" s="53">
        <v>0.0</v>
      </c>
      <c r="M5431" s="2" t="s">
        <v>3369</v>
      </c>
      <c r="N5431" s="2" t="s">
        <v>3360</v>
      </c>
      <c r="O5431" s="55"/>
      <c r="AB5431" s="2" t="s">
        <v>164</v>
      </c>
      <c r="AC5431" s="2" t="s">
        <v>3361</v>
      </c>
      <c r="AD5431" s="2" t="s">
        <v>8340</v>
      </c>
      <c r="AE5431" s="2" t="s">
        <v>3363</v>
      </c>
      <c r="AF5431" s="93"/>
      <c r="AG5431" s="2" t="s">
        <v>3364</v>
      </c>
      <c r="AH5431" s="2" t="s">
        <v>3365</v>
      </c>
      <c r="AI5431" s="2">
        <v>0.0</v>
      </c>
      <c r="AJ5431" s="96">
        <v>1.2021712424349183E-4</v>
      </c>
      <c r="AK5431" s="96">
        <v>0.0</v>
      </c>
      <c r="AL5431" s="105"/>
      <c r="AM5431" s="2" t="s">
        <v>8493</v>
      </c>
    </row>
    <row r="5432">
      <c r="A5432" s="54">
        <v>46073.0</v>
      </c>
      <c r="B5432" s="54">
        <v>46074.0</v>
      </c>
      <c r="C5432" s="2" t="s">
        <v>1957</v>
      </c>
      <c r="D5432" s="2" t="s">
        <v>146</v>
      </c>
      <c r="E5432" s="2" t="s">
        <v>288</v>
      </c>
      <c r="F5432" s="53">
        <v>0.0</v>
      </c>
      <c r="G5432" s="53">
        <v>0.0</v>
      </c>
      <c r="H5432" s="53">
        <v>0.0</v>
      </c>
      <c r="I5432" s="53">
        <v>0.02702702702702703</v>
      </c>
      <c r="J5432" s="53">
        <v>0.015725614644689037</v>
      </c>
      <c r="K5432" s="2" t="s">
        <v>3531</v>
      </c>
      <c r="L5432" s="53">
        <v>0.0</v>
      </c>
      <c r="M5432" s="2" t="s">
        <v>3369</v>
      </c>
      <c r="N5432" s="2" t="s">
        <v>3360</v>
      </c>
      <c r="O5432" s="55"/>
      <c r="AB5432" s="2" t="s">
        <v>164</v>
      </c>
      <c r="AC5432" s="2" t="s">
        <v>3361</v>
      </c>
      <c r="AD5432" s="2" t="s">
        <v>8340</v>
      </c>
      <c r="AE5432" s="2" t="s">
        <v>3363</v>
      </c>
      <c r="AF5432" s="93"/>
      <c r="AG5432" s="2" t="s">
        <v>3364</v>
      </c>
      <c r="AH5432" s="2" t="s">
        <v>3365</v>
      </c>
      <c r="AI5432" s="2">
        <v>0.0</v>
      </c>
      <c r="AJ5432" s="96">
        <v>2.472949559532583E-4</v>
      </c>
      <c r="AK5432" s="96">
        <v>7.304601899196495E-4</v>
      </c>
      <c r="AL5432" s="105"/>
      <c r="AM5432" s="2" t="s">
        <v>8494</v>
      </c>
    </row>
    <row r="5433">
      <c r="A5433" s="54">
        <v>46074.0</v>
      </c>
      <c r="B5433" s="54">
        <v>46075.0</v>
      </c>
      <c r="C5433" s="2" t="s">
        <v>1957</v>
      </c>
      <c r="D5433" s="2" t="s">
        <v>146</v>
      </c>
      <c r="E5433" s="2" t="s">
        <v>256</v>
      </c>
      <c r="F5433" s="53">
        <v>0.0</v>
      </c>
      <c r="G5433" s="53">
        <v>0.08333333333333333</v>
      </c>
      <c r="H5433" s="53">
        <v>0.04</v>
      </c>
      <c r="I5433" s="53">
        <v>0.07894736842105263</v>
      </c>
      <c r="J5433" s="53">
        <v>0.03799333134054761</v>
      </c>
      <c r="K5433" s="2" t="s">
        <v>3531</v>
      </c>
      <c r="L5433" s="53">
        <v>0.0</v>
      </c>
      <c r="M5433" s="2" t="s">
        <v>3369</v>
      </c>
      <c r="N5433" s="2" t="s">
        <v>3360</v>
      </c>
      <c r="O5433" s="55"/>
      <c r="AB5433" s="2" t="s">
        <v>164</v>
      </c>
      <c r="AC5433" s="2" t="s">
        <v>3361</v>
      </c>
      <c r="AD5433" s="2" t="s">
        <v>8340</v>
      </c>
      <c r="AE5433" s="2" t="s">
        <v>3363</v>
      </c>
      <c r="AF5433" s="93"/>
      <c r="AG5433" s="2" t="s">
        <v>3364</v>
      </c>
      <c r="AH5433" s="2" t="s">
        <v>3365</v>
      </c>
      <c r="AI5433" s="2">
        <v>0.0</v>
      </c>
      <c r="AJ5433" s="96">
        <v>0.0014434932263526373</v>
      </c>
      <c r="AK5433" s="96">
        <v>0.006232686980609418</v>
      </c>
      <c r="AL5433" s="105"/>
      <c r="AM5433" s="2" t="s">
        <v>8495</v>
      </c>
    </row>
    <row r="5434">
      <c r="A5434" s="54">
        <v>46075.0</v>
      </c>
      <c r="B5434" s="54">
        <v>46076.0</v>
      </c>
      <c r="C5434" s="2" t="s">
        <v>1957</v>
      </c>
      <c r="D5434" s="2" t="s">
        <v>146</v>
      </c>
      <c r="E5434" s="2" t="s">
        <v>180</v>
      </c>
      <c r="F5434" s="53">
        <v>0.0</v>
      </c>
      <c r="G5434" s="53">
        <v>0.0</v>
      </c>
      <c r="H5434" s="53">
        <v>0.0</v>
      </c>
      <c r="I5434" s="53">
        <v>0.0</v>
      </c>
      <c r="J5434" s="53">
        <v>0.010677196687183277</v>
      </c>
      <c r="K5434" s="2" t="s">
        <v>3531</v>
      </c>
      <c r="L5434" s="53">
        <v>0.0</v>
      </c>
      <c r="M5434" s="2" t="s">
        <v>3369</v>
      </c>
      <c r="N5434" s="2" t="s">
        <v>3360</v>
      </c>
      <c r="O5434" s="55"/>
      <c r="AB5434" s="2" t="s">
        <v>164</v>
      </c>
      <c r="AC5434" s="2" t="s">
        <v>3361</v>
      </c>
      <c r="AD5434" s="2" t="s">
        <v>8340</v>
      </c>
      <c r="AE5434" s="2" t="s">
        <v>3363</v>
      </c>
      <c r="AF5434" s="93"/>
      <c r="AG5434" s="2" t="s">
        <v>3364</v>
      </c>
      <c r="AH5434" s="2" t="s">
        <v>3365</v>
      </c>
      <c r="AI5434" s="2">
        <v>0.0</v>
      </c>
      <c r="AJ5434" s="96">
        <v>1.1400252909679755E-4</v>
      </c>
      <c r="AK5434" s="96">
        <v>0.0</v>
      </c>
      <c r="AL5434" s="105"/>
      <c r="AM5434" s="2" t="s">
        <v>8496</v>
      </c>
    </row>
    <row r="5435">
      <c r="A5435" s="54">
        <v>46076.0</v>
      </c>
      <c r="B5435" s="54">
        <v>46077.0</v>
      </c>
      <c r="C5435" s="2" t="s">
        <v>1957</v>
      </c>
      <c r="D5435" s="2" t="s">
        <v>146</v>
      </c>
      <c r="E5435" s="2" t="s">
        <v>208</v>
      </c>
      <c r="F5435" s="53">
        <v>0.0</v>
      </c>
      <c r="G5435" s="53">
        <v>0.0</v>
      </c>
      <c r="H5435" s="53">
        <v>0.0</v>
      </c>
      <c r="I5435" s="53">
        <v>0.02631578947368421</v>
      </c>
      <c r="J5435" s="53">
        <v>0.017999625476386547</v>
      </c>
      <c r="K5435" s="2" t="s">
        <v>3531</v>
      </c>
      <c r="L5435" s="53">
        <v>0.0</v>
      </c>
      <c r="M5435" s="2" t="s">
        <v>3369</v>
      </c>
      <c r="N5435" s="2" t="s">
        <v>3360</v>
      </c>
      <c r="O5435" s="55"/>
      <c r="AB5435" s="2" t="s">
        <v>164</v>
      </c>
      <c r="AC5435" s="2" t="s">
        <v>3361</v>
      </c>
      <c r="AD5435" s="2" t="s">
        <v>8340</v>
      </c>
      <c r="AE5435" s="2" t="s">
        <v>3363</v>
      </c>
      <c r="AF5435" s="93"/>
      <c r="AG5435" s="2" t="s">
        <v>3364</v>
      </c>
      <c r="AH5435" s="2" t="s">
        <v>3365</v>
      </c>
      <c r="AI5435" s="2">
        <v>0.0</v>
      </c>
      <c r="AJ5435" s="96">
        <v>3.239865172901836E-4</v>
      </c>
      <c r="AK5435" s="96">
        <v>6.925207756232686E-4</v>
      </c>
      <c r="AL5435" s="105"/>
      <c r="AM5435" s="2" t="s">
        <v>8497</v>
      </c>
    </row>
    <row r="5436">
      <c r="A5436" s="54">
        <v>46077.0</v>
      </c>
      <c r="B5436" s="54">
        <v>46078.0</v>
      </c>
      <c r="C5436" s="2" t="s">
        <v>1957</v>
      </c>
      <c r="D5436" s="2" t="s">
        <v>146</v>
      </c>
      <c r="E5436" s="2" t="s">
        <v>303</v>
      </c>
      <c r="F5436" s="53">
        <v>0.0</v>
      </c>
      <c r="G5436" s="53">
        <v>0.0</v>
      </c>
      <c r="H5436" s="53">
        <v>0.04</v>
      </c>
      <c r="I5436" s="53">
        <v>0.05263157894736842</v>
      </c>
      <c r="J5436" s="53">
        <v>0.029565234613566464</v>
      </c>
      <c r="K5436" s="2" t="s">
        <v>3531</v>
      </c>
      <c r="L5436" s="53">
        <v>0.0</v>
      </c>
      <c r="M5436" s="2" t="s">
        <v>3369</v>
      </c>
      <c r="N5436" s="2" t="s">
        <v>3360</v>
      </c>
      <c r="O5436" s="55"/>
      <c r="AB5436" s="2" t="s">
        <v>164</v>
      </c>
      <c r="AC5436" s="2" t="s">
        <v>3361</v>
      </c>
      <c r="AD5436" s="2" t="s">
        <v>8340</v>
      </c>
      <c r="AE5436" s="2" t="s">
        <v>3363</v>
      </c>
      <c r="AF5436" s="93"/>
      <c r="AG5436" s="2" t="s">
        <v>3364</v>
      </c>
      <c r="AH5436" s="2" t="s">
        <v>3365</v>
      </c>
      <c r="AI5436" s="2">
        <v>0.0</v>
      </c>
      <c r="AJ5436" s="96">
        <v>8.741030977552286E-4</v>
      </c>
      <c r="AK5436" s="96">
        <v>0.0027700831024930744</v>
      </c>
      <c r="AL5436" s="105"/>
      <c r="AM5436" s="2" t="s">
        <v>8498</v>
      </c>
    </row>
    <row r="5437">
      <c r="A5437" s="54">
        <v>46078.0</v>
      </c>
      <c r="B5437" s="54">
        <v>46079.0</v>
      </c>
      <c r="C5437" s="2" t="s">
        <v>1957</v>
      </c>
      <c r="D5437" s="2" t="s">
        <v>146</v>
      </c>
      <c r="E5437" s="2" t="s">
        <v>148</v>
      </c>
      <c r="F5437" s="53">
        <v>0.0</v>
      </c>
      <c r="G5437" s="53">
        <v>0.08333333333333333</v>
      </c>
      <c r="H5437" s="53">
        <v>0.04</v>
      </c>
      <c r="I5437" s="53">
        <v>0.02631578947368421</v>
      </c>
      <c r="J5437" s="53">
        <v>0.02796962410474897</v>
      </c>
      <c r="K5437" s="2" t="s">
        <v>3531</v>
      </c>
      <c r="L5437" s="53">
        <v>0.0</v>
      </c>
      <c r="M5437" s="2" t="s">
        <v>3369</v>
      </c>
      <c r="N5437" s="2" t="s">
        <v>3360</v>
      </c>
      <c r="O5437" s="55"/>
      <c r="AB5437" s="2" t="s">
        <v>164</v>
      </c>
      <c r="AC5437" s="2" t="s">
        <v>3361</v>
      </c>
      <c r="AD5437" s="2" t="s">
        <v>8340</v>
      </c>
      <c r="AE5437" s="2" t="s">
        <v>3363</v>
      </c>
      <c r="AF5437" s="93"/>
      <c r="AG5437" s="2" t="s">
        <v>3364</v>
      </c>
      <c r="AH5437" s="2" t="s">
        <v>3365</v>
      </c>
      <c r="AI5437" s="2">
        <v>0.0</v>
      </c>
      <c r="AJ5437" s="96">
        <v>7.822998725609546E-4</v>
      </c>
      <c r="AK5437" s="96">
        <v>6.925207756232686E-4</v>
      </c>
      <c r="AL5437" s="105"/>
      <c r="AM5437" s="2" t="s">
        <v>8499</v>
      </c>
    </row>
    <row r="5438">
      <c r="A5438" s="54">
        <v>46079.0</v>
      </c>
      <c r="B5438" s="54">
        <v>46080.0</v>
      </c>
      <c r="C5438" s="2" t="s">
        <v>1957</v>
      </c>
      <c r="D5438" s="2" t="s">
        <v>146</v>
      </c>
      <c r="E5438" s="2" t="s">
        <v>196</v>
      </c>
      <c r="F5438" s="53">
        <v>0.0</v>
      </c>
      <c r="G5438" s="53">
        <v>0.0</v>
      </c>
      <c r="H5438" s="53">
        <v>0.0</v>
      </c>
      <c r="I5438" s="53">
        <v>0.0</v>
      </c>
      <c r="J5438" s="53">
        <v>0.010307416173490564</v>
      </c>
      <c r="K5438" s="2" t="s">
        <v>3531</v>
      </c>
      <c r="L5438" s="53">
        <v>0.0</v>
      </c>
      <c r="M5438" s="2" t="s">
        <v>3369</v>
      </c>
      <c r="N5438" s="2" t="s">
        <v>3360</v>
      </c>
      <c r="O5438" s="55"/>
      <c r="AB5438" s="2" t="s">
        <v>164</v>
      </c>
      <c r="AC5438" s="2" t="s">
        <v>3361</v>
      </c>
      <c r="AD5438" s="2" t="s">
        <v>8340</v>
      </c>
      <c r="AE5438" s="2" t="s">
        <v>3363</v>
      </c>
      <c r="AF5438" s="93"/>
      <c r="AG5438" s="2" t="s">
        <v>3364</v>
      </c>
      <c r="AH5438" s="2" t="s">
        <v>3365</v>
      </c>
      <c r="AI5438" s="2">
        <v>0.0</v>
      </c>
      <c r="AJ5438" s="96">
        <v>1.0624282817353485E-4</v>
      </c>
      <c r="AK5438" s="96">
        <v>0.0</v>
      </c>
      <c r="AL5438" s="105"/>
      <c r="AM5438" s="2" t="s">
        <v>8500</v>
      </c>
    </row>
    <row r="5439">
      <c r="A5439" s="54">
        <v>46080.0</v>
      </c>
      <c r="B5439" s="54">
        <v>46081.0</v>
      </c>
      <c r="C5439" s="2" t="s">
        <v>1957</v>
      </c>
      <c r="D5439" s="2" t="s">
        <v>146</v>
      </c>
      <c r="E5439" s="2" t="s">
        <v>288</v>
      </c>
      <c r="F5439" s="53">
        <v>0.0</v>
      </c>
      <c r="G5439" s="53">
        <v>0.0</v>
      </c>
      <c r="H5439" s="53">
        <v>0.0</v>
      </c>
      <c r="I5439" s="53">
        <v>0.02631578947368421</v>
      </c>
      <c r="J5439" s="53">
        <v>0.01478247758880491</v>
      </c>
      <c r="K5439" s="2" t="s">
        <v>3531</v>
      </c>
      <c r="L5439" s="53">
        <v>0.0</v>
      </c>
      <c r="M5439" s="2" t="s">
        <v>3369</v>
      </c>
      <c r="N5439" s="2" t="s">
        <v>3360</v>
      </c>
      <c r="O5439" s="55"/>
      <c r="AB5439" s="2" t="s">
        <v>164</v>
      </c>
      <c r="AC5439" s="2" t="s">
        <v>3361</v>
      </c>
      <c r="AD5439" s="2" t="s">
        <v>8340</v>
      </c>
      <c r="AE5439" s="2" t="s">
        <v>3363</v>
      </c>
      <c r="AF5439" s="93"/>
      <c r="AG5439" s="2" t="s">
        <v>3364</v>
      </c>
      <c r="AH5439" s="2" t="s">
        <v>3365</v>
      </c>
      <c r="AI5439" s="2">
        <v>0.0</v>
      </c>
      <c r="AJ5439" s="96">
        <v>2.1852164366351943E-4</v>
      </c>
      <c r="AK5439" s="96">
        <v>6.925207756232686E-4</v>
      </c>
      <c r="AL5439" s="105"/>
      <c r="AM5439" s="2" t="s">
        <v>8501</v>
      </c>
    </row>
    <row r="5440">
      <c r="A5440" s="54">
        <v>46081.0</v>
      </c>
      <c r="B5440" s="54">
        <v>46082.0</v>
      </c>
      <c r="C5440" s="2" t="s">
        <v>1957</v>
      </c>
      <c r="D5440" s="2" t="s">
        <v>146</v>
      </c>
      <c r="E5440" s="2" t="s">
        <v>256</v>
      </c>
      <c r="F5440" s="53">
        <v>0.0</v>
      </c>
      <c r="G5440" s="53">
        <v>0.08333333333333333</v>
      </c>
      <c r="H5440" s="53">
        <v>0.04</v>
      </c>
      <c r="I5440" s="53">
        <v>0.07692307692307693</v>
      </c>
      <c r="J5440" s="53">
        <v>0.035721838102822846</v>
      </c>
      <c r="K5440" s="2" t="s">
        <v>3531</v>
      </c>
      <c r="L5440" s="53">
        <v>0.0</v>
      </c>
      <c r="M5440" s="2" t="s">
        <v>3369</v>
      </c>
      <c r="N5440" s="2" t="s">
        <v>3360</v>
      </c>
      <c r="O5440" s="55"/>
      <c r="AB5440" s="2" t="s">
        <v>164</v>
      </c>
      <c r="AC5440" s="2" t="s">
        <v>3361</v>
      </c>
      <c r="AD5440" s="2" t="s">
        <v>8340</v>
      </c>
      <c r="AE5440" s="2" t="s">
        <v>3363</v>
      </c>
      <c r="AF5440" s="93"/>
      <c r="AG5440" s="2" t="s">
        <v>3364</v>
      </c>
      <c r="AH5440" s="2" t="s">
        <v>3365</v>
      </c>
      <c r="AI5440" s="2">
        <v>0.0</v>
      </c>
      <c r="AJ5440" s="96">
        <v>0.001276049717444286</v>
      </c>
      <c r="AK5440" s="96">
        <v>0.00591715976331361</v>
      </c>
      <c r="AL5440" s="105"/>
      <c r="AM5440" s="2" t="s">
        <v>8502</v>
      </c>
    </row>
    <row r="5441">
      <c r="A5441" s="54">
        <v>46082.0</v>
      </c>
      <c r="B5441" s="54">
        <v>46083.0</v>
      </c>
      <c r="C5441" s="2" t="s">
        <v>1957</v>
      </c>
      <c r="D5441" s="2" t="s">
        <v>146</v>
      </c>
      <c r="E5441" s="2" t="s">
        <v>180</v>
      </c>
      <c r="F5441" s="53">
        <v>0.0</v>
      </c>
      <c r="G5441" s="53">
        <v>0.0</v>
      </c>
      <c r="H5441" s="53">
        <v>0.0</v>
      </c>
      <c r="I5441" s="53">
        <v>0.0</v>
      </c>
      <c r="J5441" s="53">
        <v>0.01003952379153777</v>
      </c>
      <c r="K5441" s="2" t="s">
        <v>3531</v>
      </c>
      <c r="L5441" s="53">
        <v>0.0</v>
      </c>
      <c r="M5441" s="2" t="s">
        <v>3369</v>
      </c>
      <c r="N5441" s="2" t="s">
        <v>3360</v>
      </c>
      <c r="O5441" s="55"/>
      <c r="AB5441" s="2" t="s">
        <v>164</v>
      </c>
      <c r="AC5441" s="2" t="s">
        <v>3361</v>
      </c>
      <c r="AD5441" s="2" t="s">
        <v>8340</v>
      </c>
      <c r="AE5441" s="2" t="s">
        <v>3363</v>
      </c>
      <c r="AF5441" s="93"/>
      <c r="AG5441" s="2" t="s">
        <v>3364</v>
      </c>
      <c r="AH5441" s="2" t="s">
        <v>3365</v>
      </c>
      <c r="AI5441" s="2">
        <v>0.0</v>
      </c>
      <c r="AJ5441" s="96">
        <v>1.007920379608529E-4</v>
      </c>
      <c r="AK5441" s="96">
        <v>0.0</v>
      </c>
      <c r="AL5441" s="105"/>
      <c r="AM5441" s="2" t="s">
        <v>8503</v>
      </c>
    </row>
    <row r="5442">
      <c r="A5442" s="54">
        <v>46083.0</v>
      </c>
      <c r="B5442" s="54">
        <v>46084.0</v>
      </c>
      <c r="C5442" s="2" t="s">
        <v>1957</v>
      </c>
      <c r="D5442" s="2" t="s">
        <v>146</v>
      </c>
      <c r="E5442" s="2" t="s">
        <v>208</v>
      </c>
      <c r="F5442" s="53">
        <v>0.0</v>
      </c>
      <c r="G5442" s="53">
        <v>0.0</v>
      </c>
      <c r="H5442" s="53">
        <v>0.0</v>
      </c>
      <c r="I5442" s="53">
        <v>0.02564102564102564</v>
      </c>
      <c r="J5442" s="53">
        <v>0.016924831390567645</v>
      </c>
      <c r="K5442" s="2" t="s">
        <v>3531</v>
      </c>
      <c r="L5442" s="53">
        <v>0.0</v>
      </c>
      <c r="M5442" s="2" t="s">
        <v>3369</v>
      </c>
      <c r="N5442" s="2" t="s">
        <v>3360</v>
      </c>
      <c r="O5442" s="55"/>
      <c r="AB5442" s="2" t="s">
        <v>164</v>
      </c>
      <c r="AC5442" s="2" t="s">
        <v>3361</v>
      </c>
      <c r="AD5442" s="2" t="s">
        <v>8340</v>
      </c>
      <c r="AE5442" s="2" t="s">
        <v>3363</v>
      </c>
      <c r="AF5442" s="93"/>
      <c r="AG5442" s="2" t="s">
        <v>3364</v>
      </c>
      <c r="AH5442" s="2" t="s">
        <v>3365</v>
      </c>
      <c r="AI5442" s="2">
        <v>0.0</v>
      </c>
      <c r="AJ5442" s="96">
        <v>2.8644991759914395E-4</v>
      </c>
      <c r="AK5442" s="96">
        <v>6.574621959237343E-4</v>
      </c>
      <c r="AL5442" s="105"/>
      <c r="AM5442" s="2" t="s">
        <v>8504</v>
      </c>
    </row>
    <row r="5443">
      <c r="A5443" s="54">
        <v>46084.0</v>
      </c>
      <c r="B5443" s="54">
        <v>46085.0</v>
      </c>
      <c r="C5443" s="2" t="s">
        <v>1957</v>
      </c>
      <c r="D5443" s="2" t="s">
        <v>146</v>
      </c>
      <c r="E5443" s="2" t="s">
        <v>303</v>
      </c>
      <c r="F5443" s="53">
        <v>0.0</v>
      </c>
      <c r="G5443" s="53">
        <v>0.0</v>
      </c>
      <c r="H5443" s="53">
        <v>0.04</v>
      </c>
      <c r="I5443" s="53">
        <v>0.05128205128205128</v>
      </c>
      <c r="J5443" s="53">
        <v>0.02779961575097141</v>
      </c>
      <c r="K5443" s="2" t="s">
        <v>3531</v>
      </c>
      <c r="L5443" s="53">
        <v>0.0</v>
      </c>
      <c r="M5443" s="2" t="s">
        <v>3369</v>
      </c>
      <c r="N5443" s="2" t="s">
        <v>3360</v>
      </c>
      <c r="O5443" s="55"/>
      <c r="AB5443" s="2" t="s">
        <v>164</v>
      </c>
      <c r="AC5443" s="2" t="s">
        <v>3361</v>
      </c>
      <c r="AD5443" s="2" t="s">
        <v>8340</v>
      </c>
      <c r="AE5443" s="2" t="s">
        <v>3363</v>
      </c>
      <c r="AF5443" s="93"/>
      <c r="AG5443" s="2" t="s">
        <v>3364</v>
      </c>
      <c r="AH5443" s="2" t="s">
        <v>3365</v>
      </c>
      <c r="AI5443" s="2">
        <v>0.0</v>
      </c>
      <c r="AJ5443" s="96">
        <v>7.728186359016577E-4</v>
      </c>
      <c r="AK5443" s="96">
        <v>0.0026298487836949372</v>
      </c>
      <c r="AL5443" s="105"/>
      <c r="AM5443" s="2" t="s">
        <v>8505</v>
      </c>
    </row>
    <row r="5444">
      <c r="A5444" s="54">
        <v>46085.0</v>
      </c>
      <c r="B5444" s="54">
        <v>46086.0</v>
      </c>
      <c r="C5444" s="2" t="s">
        <v>1957</v>
      </c>
      <c r="D5444" s="2" t="s">
        <v>146</v>
      </c>
      <c r="E5444" s="2" t="s">
        <v>148</v>
      </c>
      <c r="F5444" s="53">
        <v>0.0</v>
      </c>
      <c r="G5444" s="53">
        <v>0.08333333333333333</v>
      </c>
      <c r="H5444" s="53">
        <v>0.04</v>
      </c>
      <c r="I5444" s="53">
        <v>0.02564102564102564</v>
      </c>
      <c r="J5444" s="53">
        <v>0.026300027716376323</v>
      </c>
      <c r="K5444" s="2" t="s">
        <v>3531</v>
      </c>
      <c r="L5444" s="53">
        <v>0.0</v>
      </c>
      <c r="M5444" s="2" t="s">
        <v>3369</v>
      </c>
      <c r="N5444" s="2" t="s">
        <v>3360</v>
      </c>
      <c r="O5444" s="55"/>
      <c r="AB5444" s="2" t="s">
        <v>164</v>
      </c>
      <c r="AC5444" s="2" t="s">
        <v>3361</v>
      </c>
      <c r="AD5444" s="2" t="s">
        <v>8340</v>
      </c>
      <c r="AE5444" s="2" t="s">
        <v>3363</v>
      </c>
      <c r="AF5444" s="93"/>
      <c r="AG5444" s="2" t="s">
        <v>3364</v>
      </c>
      <c r="AH5444" s="2" t="s">
        <v>3365</v>
      </c>
      <c r="AI5444" s="2">
        <v>0.0</v>
      </c>
      <c r="AJ5444" s="96">
        <v>6.916914578821628E-4</v>
      </c>
      <c r="AK5444" s="96">
        <v>6.574621959237343E-4</v>
      </c>
      <c r="AL5444" s="105"/>
      <c r="AM5444" s="2" t="s">
        <v>8506</v>
      </c>
    </row>
    <row r="5445">
      <c r="A5445" s="54">
        <v>46086.0</v>
      </c>
      <c r="B5445" s="54">
        <v>46087.0</v>
      </c>
      <c r="C5445" s="2" t="s">
        <v>1957</v>
      </c>
      <c r="D5445" s="2" t="s">
        <v>146</v>
      </c>
      <c r="E5445" s="2" t="s">
        <v>196</v>
      </c>
      <c r="F5445" s="53">
        <v>0.0</v>
      </c>
      <c r="G5445" s="53">
        <v>0.0</v>
      </c>
      <c r="H5445" s="53">
        <v>0.0</v>
      </c>
      <c r="I5445" s="53">
        <v>0.0</v>
      </c>
      <c r="J5445" s="53">
        <v>0.0096943926636574</v>
      </c>
      <c r="K5445" s="2" t="s">
        <v>3531</v>
      </c>
      <c r="L5445" s="53">
        <v>0.0</v>
      </c>
      <c r="M5445" s="2" t="s">
        <v>3369</v>
      </c>
      <c r="N5445" s="2" t="s">
        <v>3360</v>
      </c>
      <c r="O5445" s="55"/>
      <c r="AB5445" s="2" t="s">
        <v>164</v>
      </c>
      <c r="AC5445" s="2" t="s">
        <v>3361</v>
      </c>
      <c r="AD5445" s="2" t="s">
        <v>8340</v>
      </c>
      <c r="AE5445" s="2" t="s">
        <v>3363</v>
      </c>
      <c r="AF5445" s="93"/>
      <c r="AG5445" s="2" t="s">
        <v>3364</v>
      </c>
      <c r="AH5445" s="2" t="s">
        <v>3365</v>
      </c>
      <c r="AI5445" s="2">
        <v>0.0</v>
      </c>
      <c r="AJ5445" s="96">
        <v>9.39812491171744E-5</v>
      </c>
      <c r="AK5445" s="96">
        <v>0.0</v>
      </c>
      <c r="AL5445" s="105"/>
      <c r="AM5445" s="2" t="s">
        <v>8507</v>
      </c>
    </row>
    <row r="5446">
      <c r="A5446" s="54">
        <v>46087.0</v>
      </c>
      <c r="B5446" s="54">
        <v>46088.0</v>
      </c>
      <c r="C5446" s="2" t="s">
        <v>1957</v>
      </c>
      <c r="D5446" s="2" t="s">
        <v>146</v>
      </c>
      <c r="E5446" s="2" t="s">
        <v>288</v>
      </c>
      <c r="F5446" s="53">
        <v>0.0</v>
      </c>
      <c r="G5446" s="53">
        <v>0.0</v>
      </c>
      <c r="H5446" s="53">
        <v>0.0</v>
      </c>
      <c r="I5446" s="53">
        <v>0.02564102564102564</v>
      </c>
      <c r="J5446" s="53">
        <v>0.013902497318493466</v>
      </c>
      <c r="K5446" s="2" t="s">
        <v>3531</v>
      </c>
      <c r="L5446" s="53">
        <v>0.0</v>
      </c>
      <c r="M5446" s="2" t="s">
        <v>3369</v>
      </c>
      <c r="N5446" s="2" t="s">
        <v>3360</v>
      </c>
      <c r="O5446" s="55"/>
      <c r="AB5446" s="2" t="s">
        <v>164</v>
      </c>
      <c r="AC5446" s="2" t="s">
        <v>3361</v>
      </c>
      <c r="AD5446" s="2" t="s">
        <v>8340</v>
      </c>
      <c r="AE5446" s="2" t="s">
        <v>3363</v>
      </c>
      <c r="AF5446" s="93"/>
      <c r="AG5446" s="2" t="s">
        <v>3364</v>
      </c>
      <c r="AH5446" s="2" t="s">
        <v>3365</v>
      </c>
      <c r="AI5446" s="2">
        <v>0.0</v>
      </c>
      <c r="AJ5446" s="96">
        <v>1.93279431690718E-4</v>
      </c>
      <c r="AK5446" s="96">
        <v>6.574621959237343E-4</v>
      </c>
      <c r="AL5446" s="105"/>
      <c r="AM5446" s="2" t="s">
        <v>8508</v>
      </c>
    </row>
    <row r="5447">
      <c r="A5447" s="54">
        <v>46088.0</v>
      </c>
      <c r="B5447" s="54">
        <v>46089.0</v>
      </c>
      <c r="C5447" s="2" t="s">
        <v>1957</v>
      </c>
      <c r="D5447" s="2" t="s">
        <v>146</v>
      </c>
      <c r="E5447" s="2" t="s">
        <v>256</v>
      </c>
      <c r="F5447" s="53">
        <v>0.0</v>
      </c>
      <c r="G5447" s="53">
        <v>0.0</v>
      </c>
      <c r="H5447" s="53">
        <v>0.04</v>
      </c>
      <c r="I5447" s="53">
        <v>0.075</v>
      </c>
      <c r="J5447" s="53">
        <v>0.033601632881030005</v>
      </c>
      <c r="K5447" s="2" t="s">
        <v>3531</v>
      </c>
      <c r="L5447" s="53">
        <v>0.0</v>
      </c>
      <c r="M5447" s="2" t="s">
        <v>3369</v>
      </c>
      <c r="N5447" s="2" t="s">
        <v>3360</v>
      </c>
      <c r="O5447" s="55"/>
      <c r="AB5447" s="2" t="s">
        <v>164</v>
      </c>
      <c r="AC5447" s="2" t="s">
        <v>3361</v>
      </c>
      <c r="AD5447" s="2" t="s">
        <v>8340</v>
      </c>
      <c r="AE5447" s="2" t="s">
        <v>3363</v>
      </c>
      <c r="AF5447" s="93"/>
      <c r="AG5447" s="2" t="s">
        <v>3364</v>
      </c>
      <c r="AH5447" s="2" t="s">
        <v>3365</v>
      </c>
      <c r="AI5447" s="2">
        <v>0.0</v>
      </c>
      <c r="AJ5447" s="96">
        <v>0.0011290697322715168</v>
      </c>
      <c r="AK5447" s="96">
        <v>0.005625</v>
      </c>
      <c r="AL5447" s="105"/>
      <c r="AM5447" s="2" t="s">
        <v>8509</v>
      </c>
    </row>
    <row r="5448">
      <c r="A5448" s="54">
        <v>46089.0</v>
      </c>
      <c r="B5448" s="54">
        <v>46090.0</v>
      </c>
      <c r="C5448" s="2" t="s">
        <v>1957</v>
      </c>
      <c r="D5448" s="2" t="s">
        <v>146</v>
      </c>
      <c r="E5448" s="2" t="s">
        <v>180</v>
      </c>
      <c r="F5448" s="53">
        <v>0.0</v>
      </c>
      <c r="G5448" s="53">
        <v>0.0</v>
      </c>
      <c r="H5448" s="53">
        <v>0.0</v>
      </c>
      <c r="I5448" s="53">
        <v>0.0</v>
      </c>
      <c r="J5448" s="53">
        <v>0.009444243718668106</v>
      </c>
      <c r="K5448" s="2" t="s">
        <v>3531</v>
      </c>
      <c r="L5448" s="53">
        <v>0.0</v>
      </c>
      <c r="M5448" s="2" t="s">
        <v>3369</v>
      </c>
      <c r="N5448" s="2" t="s">
        <v>3360</v>
      </c>
      <c r="O5448" s="55"/>
      <c r="AB5448" s="2" t="s">
        <v>164</v>
      </c>
      <c r="AC5448" s="2" t="s">
        <v>3361</v>
      </c>
      <c r="AD5448" s="2" t="s">
        <v>8340</v>
      </c>
      <c r="AE5448" s="2" t="s">
        <v>3363</v>
      </c>
      <c r="AF5448" s="93"/>
      <c r="AG5448" s="2" t="s">
        <v>3364</v>
      </c>
      <c r="AH5448" s="2" t="s">
        <v>3365</v>
      </c>
      <c r="AI5448" s="2">
        <v>0.0</v>
      </c>
      <c r="AJ5448" s="96">
        <v>8.919373941760197E-5</v>
      </c>
      <c r="AK5448" s="96">
        <v>0.0</v>
      </c>
      <c r="AL5448" s="105"/>
      <c r="AM5448" s="2" t="s">
        <v>8510</v>
      </c>
    </row>
    <row r="5449">
      <c r="A5449" s="54">
        <v>46090.0</v>
      </c>
      <c r="B5449" s="54">
        <v>46091.0</v>
      </c>
      <c r="C5449" s="2" t="s">
        <v>1957</v>
      </c>
      <c r="D5449" s="2" t="s">
        <v>146</v>
      </c>
      <c r="E5449" s="2" t="s">
        <v>208</v>
      </c>
      <c r="F5449" s="53">
        <v>0.0</v>
      </c>
      <c r="G5449" s="53">
        <v>0.0</v>
      </c>
      <c r="H5449" s="53">
        <v>0.0</v>
      </c>
      <c r="I5449" s="53">
        <v>0.025</v>
      </c>
      <c r="J5449" s="53">
        <v>0.01592146790786907</v>
      </c>
      <c r="K5449" s="2" t="s">
        <v>3531</v>
      </c>
      <c r="L5449" s="53">
        <v>0.0</v>
      </c>
      <c r="M5449" s="2" t="s">
        <v>3369</v>
      </c>
      <c r="N5449" s="2" t="s">
        <v>3360</v>
      </c>
      <c r="O5449" s="55"/>
      <c r="AB5449" s="2" t="s">
        <v>164</v>
      </c>
      <c r="AC5449" s="2" t="s">
        <v>3361</v>
      </c>
      <c r="AD5449" s="2" t="s">
        <v>8340</v>
      </c>
      <c r="AE5449" s="2" t="s">
        <v>3363</v>
      </c>
      <c r="AF5449" s="93"/>
      <c r="AG5449" s="2" t="s">
        <v>3364</v>
      </c>
      <c r="AH5449" s="2" t="s">
        <v>3365</v>
      </c>
      <c r="AI5449" s="2">
        <v>0.0</v>
      </c>
      <c r="AJ5449" s="96">
        <v>2.534931403413047E-4</v>
      </c>
      <c r="AK5449" s="96">
        <v>6.250000000000001E-4</v>
      </c>
      <c r="AL5449" s="105"/>
      <c r="AM5449" s="2" t="s">
        <v>8511</v>
      </c>
    </row>
    <row r="5450">
      <c r="A5450" s="54">
        <v>46091.0</v>
      </c>
      <c r="B5450" s="54">
        <v>46092.0</v>
      </c>
      <c r="C5450" s="2" t="s">
        <v>1957</v>
      </c>
      <c r="D5450" s="2" t="s">
        <v>146</v>
      </c>
      <c r="E5450" s="2" t="s">
        <v>303</v>
      </c>
      <c r="F5450" s="53">
        <v>0.0</v>
      </c>
      <c r="G5450" s="53">
        <v>0.0</v>
      </c>
      <c r="H5450" s="53">
        <v>0.04</v>
      </c>
      <c r="I5450" s="53">
        <v>0.05</v>
      </c>
      <c r="J5450" s="53">
        <v>0.02615136488757332</v>
      </c>
      <c r="K5450" s="2" t="s">
        <v>3531</v>
      </c>
      <c r="L5450" s="53">
        <v>0.0</v>
      </c>
      <c r="M5450" s="2" t="s">
        <v>3369</v>
      </c>
      <c r="N5450" s="2" t="s">
        <v>3360</v>
      </c>
      <c r="O5450" s="55"/>
      <c r="AB5450" s="2" t="s">
        <v>164</v>
      </c>
      <c r="AC5450" s="2" t="s">
        <v>3361</v>
      </c>
      <c r="AD5450" s="2" t="s">
        <v>8340</v>
      </c>
      <c r="AE5450" s="2" t="s">
        <v>3363</v>
      </c>
      <c r="AF5450" s="93"/>
      <c r="AG5450" s="2" t="s">
        <v>3364</v>
      </c>
      <c r="AH5450" s="2" t="s">
        <v>3365</v>
      </c>
      <c r="AI5450" s="2">
        <v>0.0</v>
      </c>
      <c r="AJ5450" s="96">
        <v>6.838938854830028E-4</v>
      </c>
      <c r="AK5450" s="96">
        <v>0.0025000000000000005</v>
      </c>
      <c r="AL5450" s="105"/>
      <c r="AM5450" s="2" t="s">
        <v>8512</v>
      </c>
    </row>
    <row r="5451">
      <c r="A5451" s="54">
        <v>46092.0</v>
      </c>
      <c r="B5451" s="54">
        <v>46093.0</v>
      </c>
      <c r="C5451" s="2" t="s">
        <v>1957</v>
      </c>
      <c r="D5451" s="2" t="s">
        <v>146</v>
      </c>
      <c r="E5451" s="2" t="s">
        <v>148</v>
      </c>
      <c r="F5451" s="53">
        <v>0.0</v>
      </c>
      <c r="G5451" s="53">
        <v>0.0</v>
      </c>
      <c r="H5451" s="53">
        <v>0.04</v>
      </c>
      <c r="I5451" s="53">
        <v>0.025</v>
      </c>
      <c r="J5451" s="53">
        <v>0.024741332589326655</v>
      </c>
      <c r="K5451" s="2" t="s">
        <v>3531</v>
      </c>
      <c r="L5451" s="53">
        <v>0.0</v>
      </c>
      <c r="M5451" s="2" t="s">
        <v>3369</v>
      </c>
      <c r="N5451" s="2" t="s">
        <v>3360</v>
      </c>
      <c r="O5451" s="55"/>
      <c r="AB5451" s="2" t="s">
        <v>164</v>
      </c>
      <c r="AC5451" s="2" t="s">
        <v>3361</v>
      </c>
      <c r="AD5451" s="2" t="s">
        <v>8340</v>
      </c>
      <c r="AE5451" s="2" t="s">
        <v>3363</v>
      </c>
      <c r="AF5451" s="93"/>
      <c r="AG5451" s="2" t="s">
        <v>3364</v>
      </c>
      <c r="AH5451" s="2" t="s">
        <v>3365</v>
      </c>
      <c r="AI5451" s="2">
        <v>0.0</v>
      </c>
      <c r="AJ5451" s="96">
        <v>6.121335382956772E-4</v>
      </c>
      <c r="AK5451" s="96">
        <v>6.250000000000001E-4</v>
      </c>
      <c r="AL5451" s="105"/>
      <c r="AM5451" s="2" t="s">
        <v>8513</v>
      </c>
    </row>
    <row r="5452">
      <c r="A5452" s="54">
        <v>46093.0</v>
      </c>
      <c r="B5452" s="54">
        <v>46094.0</v>
      </c>
      <c r="C5452" s="2" t="s">
        <v>1957</v>
      </c>
      <c r="D5452" s="2" t="s">
        <v>146</v>
      </c>
      <c r="E5452" s="2" t="s">
        <v>196</v>
      </c>
      <c r="F5452" s="53">
        <v>0.0</v>
      </c>
      <c r="G5452" s="53">
        <v>0.0</v>
      </c>
      <c r="H5452" s="53">
        <v>0.0</v>
      </c>
      <c r="I5452" s="53">
        <v>0.0</v>
      </c>
      <c r="J5452" s="53">
        <v>0.009121830356691719</v>
      </c>
      <c r="K5452" s="2" t="s">
        <v>3531</v>
      </c>
      <c r="L5452" s="53">
        <v>0.0</v>
      </c>
      <c r="M5452" s="2" t="s">
        <v>3369</v>
      </c>
      <c r="N5452" s="2" t="s">
        <v>3360</v>
      </c>
      <c r="O5452" s="55"/>
      <c r="AB5452" s="2" t="s">
        <v>164</v>
      </c>
      <c r="AC5452" s="2" t="s">
        <v>3361</v>
      </c>
      <c r="AD5452" s="2" t="s">
        <v>8340</v>
      </c>
      <c r="AE5452" s="2" t="s">
        <v>3363</v>
      </c>
      <c r="AF5452" s="93"/>
      <c r="AG5452" s="2" t="s">
        <v>3364</v>
      </c>
      <c r="AH5452" s="2" t="s">
        <v>3365</v>
      </c>
      <c r="AI5452" s="2">
        <v>0.0</v>
      </c>
      <c r="AJ5452" s="96">
        <v>8.320778905626257E-5</v>
      </c>
      <c r="AK5452" s="96">
        <v>0.0</v>
      </c>
      <c r="AL5452" s="105"/>
      <c r="AM5452" s="2" t="s">
        <v>8514</v>
      </c>
    </row>
    <row r="5453">
      <c r="A5453" s="54">
        <v>46094.0</v>
      </c>
      <c r="B5453" s="54">
        <v>46095.0</v>
      </c>
      <c r="C5453" s="2" t="s">
        <v>1957</v>
      </c>
      <c r="D5453" s="2" t="s">
        <v>146</v>
      </c>
      <c r="E5453" s="2" t="s">
        <v>288</v>
      </c>
      <c r="F5453" s="53">
        <v>0.0</v>
      </c>
      <c r="G5453" s="53">
        <v>0.0</v>
      </c>
      <c r="H5453" s="53">
        <v>0.0</v>
      </c>
      <c r="I5453" s="53">
        <v>0.025</v>
      </c>
      <c r="J5453" s="53">
        <v>0.013080691152500136</v>
      </c>
      <c r="K5453" s="2" t="s">
        <v>3531</v>
      </c>
      <c r="L5453" s="53">
        <v>0.0</v>
      </c>
      <c r="M5453" s="2" t="s">
        <v>3369</v>
      </c>
      <c r="N5453" s="2" t="s">
        <v>3360</v>
      </c>
      <c r="O5453" s="55"/>
      <c r="AB5453" s="2" t="s">
        <v>164</v>
      </c>
      <c r="AC5453" s="2" t="s">
        <v>3361</v>
      </c>
      <c r="AD5453" s="2" t="s">
        <v>8340</v>
      </c>
      <c r="AE5453" s="2" t="s">
        <v>3363</v>
      </c>
      <c r="AF5453" s="93"/>
      <c r="AG5453" s="2" t="s">
        <v>3364</v>
      </c>
      <c r="AH5453" s="2" t="s">
        <v>3365</v>
      </c>
      <c r="AI5453" s="2">
        <v>0.0</v>
      </c>
      <c r="AJ5453" s="96">
        <v>1.7110448102709535E-4</v>
      </c>
      <c r="AK5453" s="96">
        <v>6.250000000000001E-4</v>
      </c>
      <c r="AL5453" s="105"/>
      <c r="AM5453" s="2" t="s">
        <v>8515</v>
      </c>
    </row>
    <row r="5454">
      <c r="A5454" s="54">
        <v>46095.0</v>
      </c>
      <c r="B5454" s="54">
        <v>46096.0</v>
      </c>
      <c r="C5454" s="2" t="s">
        <v>1957</v>
      </c>
      <c r="D5454" s="2" t="s">
        <v>146</v>
      </c>
      <c r="E5454" s="2" t="s">
        <v>256</v>
      </c>
      <c r="F5454" s="53">
        <v>0.0</v>
      </c>
      <c r="G5454" s="53">
        <v>0.0</v>
      </c>
      <c r="H5454" s="53">
        <v>0.04</v>
      </c>
      <c r="I5454" s="53">
        <v>0.07317073170731707</v>
      </c>
      <c r="J5454" s="53">
        <v>0.03162087484180352</v>
      </c>
      <c r="K5454" s="2" t="s">
        <v>3531</v>
      </c>
      <c r="L5454" s="53">
        <v>0.0</v>
      </c>
      <c r="M5454" s="2" t="s">
        <v>3369</v>
      </c>
      <c r="N5454" s="2" t="s">
        <v>3360</v>
      </c>
      <c r="O5454" s="55"/>
      <c r="AB5454" s="2" t="s">
        <v>164</v>
      </c>
      <c r="AC5454" s="2" t="s">
        <v>3361</v>
      </c>
      <c r="AD5454" s="2" t="s">
        <v>8340</v>
      </c>
      <c r="AE5454" s="2" t="s">
        <v>3363</v>
      </c>
      <c r="AF5454" s="93"/>
      <c r="AG5454" s="2" t="s">
        <v>3364</v>
      </c>
      <c r="AH5454" s="2" t="s">
        <v>3365</v>
      </c>
      <c r="AI5454" s="2">
        <v>0.0</v>
      </c>
      <c r="AJ5454" s="96">
        <v>9.99879725761003E-4</v>
      </c>
      <c r="AK5454" s="96">
        <v>0.005353955978584175</v>
      </c>
      <c r="AL5454" s="105"/>
      <c r="AM5454" s="2" t="s">
        <v>8516</v>
      </c>
    </row>
    <row r="5455">
      <c r="A5455" s="54">
        <v>46096.0</v>
      </c>
      <c r="B5455" s="54">
        <v>46097.0</v>
      </c>
      <c r="C5455" s="2" t="s">
        <v>1957</v>
      </c>
      <c r="D5455" s="2" t="s">
        <v>146</v>
      </c>
      <c r="E5455" s="2" t="s">
        <v>180</v>
      </c>
      <c r="F5455" s="53">
        <v>0.0</v>
      </c>
      <c r="G5455" s="53">
        <v>0.0</v>
      </c>
      <c r="H5455" s="53">
        <v>0.0</v>
      </c>
      <c r="I5455" s="53">
        <v>0.0</v>
      </c>
      <c r="J5455" s="53">
        <v>0.008888047487331062</v>
      </c>
      <c r="K5455" s="2" t="s">
        <v>3531</v>
      </c>
      <c r="L5455" s="53">
        <v>0.0</v>
      </c>
      <c r="M5455" s="2" t="s">
        <v>3369</v>
      </c>
      <c r="N5455" s="2" t="s">
        <v>3360</v>
      </c>
      <c r="O5455" s="55"/>
      <c r="AB5455" s="2" t="s">
        <v>164</v>
      </c>
      <c r="AC5455" s="2" t="s">
        <v>3361</v>
      </c>
      <c r="AD5455" s="2" t="s">
        <v>8340</v>
      </c>
      <c r="AE5455" s="2" t="s">
        <v>3363</v>
      </c>
      <c r="AF5455" s="93"/>
      <c r="AG5455" s="2" t="s">
        <v>3364</v>
      </c>
      <c r="AH5455" s="2" t="s">
        <v>3365</v>
      </c>
      <c r="AI5455" s="2">
        <v>0.0</v>
      </c>
      <c r="AJ5455" s="96">
        <v>7.899738813705202E-5</v>
      </c>
      <c r="AK5455" s="96">
        <v>0.0</v>
      </c>
      <c r="AL5455" s="105"/>
      <c r="AM5455" s="2" t="s">
        <v>8517</v>
      </c>
    </row>
    <row r="5456">
      <c r="A5456" s="54">
        <v>46097.0</v>
      </c>
      <c r="B5456" s="54">
        <v>46098.0</v>
      </c>
      <c r="C5456" s="2" t="s">
        <v>1957</v>
      </c>
      <c r="D5456" s="2" t="s">
        <v>146</v>
      </c>
      <c r="E5456" s="2" t="s">
        <v>208</v>
      </c>
      <c r="F5456" s="53">
        <v>0.0</v>
      </c>
      <c r="G5456" s="53">
        <v>0.0</v>
      </c>
      <c r="H5456" s="53">
        <v>0.0</v>
      </c>
      <c r="I5456" s="53">
        <v>0.024390243902439025</v>
      </c>
      <c r="J5456" s="53">
        <v>0.014983962035152128</v>
      </c>
      <c r="K5456" s="2" t="s">
        <v>3531</v>
      </c>
      <c r="L5456" s="53">
        <v>0.0</v>
      </c>
      <c r="M5456" s="2" t="s">
        <v>3369</v>
      </c>
      <c r="N5456" s="2" t="s">
        <v>3360</v>
      </c>
      <c r="O5456" s="55"/>
      <c r="AB5456" s="2" t="s">
        <v>164</v>
      </c>
      <c r="AC5456" s="2" t="s">
        <v>3361</v>
      </c>
      <c r="AD5456" s="2" t="s">
        <v>8340</v>
      </c>
      <c r="AE5456" s="2" t="s">
        <v>3363</v>
      </c>
      <c r="AF5456" s="93"/>
      <c r="AG5456" s="2" t="s">
        <v>3364</v>
      </c>
      <c r="AH5456" s="2" t="s">
        <v>3365</v>
      </c>
      <c r="AI5456" s="2">
        <v>0.0</v>
      </c>
      <c r="AJ5456" s="96">
        <v>2.245191182708803E-4</v>
      </c>
      <c r="AK5456" s="96">
        <v>5.94883997620464E-4</v>
      </c>
      <c r="AL5456" s="105"/>
      <c r="AM5456" s="2" t="s">
        <v>8518</v>
      </c>
    </row>
    <row r="5457">
      <c r="A5457" s="54">
        <v>46098.0</v>
      </c>
      <c r="B5457" s="54">
        <v>46099.0</v>
      </c>
      <c r="C5457" s="2" t="s">
        <v>1957</v>
      </c>
      <c r="D5457" s="2" t="s">
        <v>146</v>
      </c>
      <c r="E5457" s="2" t="s">
        <v>303</v>
      </c>
      <c r="F5457" s="53">
        <v>0.0</v>
      </c>
      <c r="G5457" s="53">
        <v>0.0</v>
      </c>
      <c r="H5457" s="53">
        <v>0.04</v>
      </c>
      <c r="I5457" s="53">
        <v>0.04878048780487805</v>
      </c>
      <c r="J5457" s="53">
        <v>0.024611322059573126</v>
      </c>
      <c r="K5457" s="2" t="s">
        <v>3531</v>
      </c>
      <c r="L5457" s="53">
        <v>0.0</v>
      </c>
      <c r="M5457" s="2" t="s">
        <v>3369</v>
      </c>
      <c r="N5457" s="2" t="s">
        <v>3360</v>
      </c>
      <c r="O5457" s="55"/>
      <c r="AB5457" s="2" t="s">
        <v>164</v>
      </c>
      <c r="AC5457" s="2" t="s">
        <v>3361</v>
      </c>
      <c r="AD5457" s="2" t="s">
        <v>8340</v>
      </c>
      <c r="AE5457" s="2" t="s">
        <v>3363</v>
      </c>
      <c r="AF5457" s="93"/>
      <c r="AG5457" s="2" t="s">
        <v>3364</v>
      </c>
      <c r="AH5457" s="2" t="s">
        <v>3365</v>
      </c>
      <c r="AI5457" s="2">
        <v>0.0</v>
      </c>
      <c r="AJ5457" s="96">
        <v>6.057171735200308E-4</v>
      </c>
      <c r="AK5457" s="96">
        <v>0.002379535990481856</v>
      </c>
      <c r="AL5457" s="105"/>
      <c r="AM5457" s="2" t="s">
        <v>8519</v>
      </c>
    </row>
    <row r="5458">
      <c r="A5458" s="54">
        <v>46099.0</v>
      </c>
      <c r="B5458" s="54">
        <v>46100.0</v>
      </c>
      <c r="C5458" s="2" t="s">
        <v>1957</v>
      </c>
      <c r="D5458" s="2" t="s">
        <v>146</v>
      </c>
      <c r="E5458" s="2" t="s">
        <v>148</v>
      </c>
      <c r="F5458" s="53">
        <v>0.0</v>
      </c>
      <c r="G5458" s="53">
        <v>0.0</v>
      </c>
      <c r="H5458" s="53">
        <v>0.04</v>
      </c>
      <c r="I5458" s="53">
        <v>0.024390243902439025</v>
      </c>
      <c r="J5458" s="53">
        <v>0.02328489302297248</v>
      </c>
      <c r="K5458" s="2" t="s">
        <v>3531</v>
      </c>
      <c r="L5458" s="53">
        <v>0.0</v>
      </c>
      <c r="M5458" s="2" t="s">
        <v>3369</v>
      </c>
      <c r="N5458" s="2" t="s">
        <v>3360</v>
      </c>
      <c r="O5458" s="55"/>
      <c r="AB5458" s="2" t="s">
        <v>164</v>
      </c>
      <c r="AC5458" s="2" t="s">
        <v>3361</v>
      </c>
      <c r="AD5458" s="2" t="s">
        <v>8340</v>
      </c>
      <c r="AE5458" s="2" t="s">
        <v>3363</v>
      </c>
      <c r="AF5458" s="93"/>
      <c r="AG5458" s="2" t="s">
        <v>3364</v>
      </c>
      <c r="AH5458" s="2" t="s">
        <v>3365</v>
      </c>
      <c r="AI5458" s="2">
        <v>0.0</v>
      </c>
      <c r="AJ5458" s="96">
        <v>5.421862430912724E-4</v>
      </c>
      <c r="AK5458" s="96">
        <v>5.94883997620464E-4</v>
      </c>
      <c r="AL5458" s="105"/>
      <c r="AM5458" s="2" t="s">
        <v>8520</v>
      </c>
    </row>
    <row r="5459">
      <c r="A5459" s="54">
        <v>46100.0</v>
      </c>
      <c r="B5459" s="54">
        <v>46101.0</v>
      </c>
      <c r="C5459" s="2" t="s">
        <v>1957</v>
      </c>
      <c r="D5459" s="2" t="s">
        <v>146</v>
      </c>
      <c r="E5459" s="2" t="s">
        <v>196</v>
      </c>
      <c r="F5459" s="53">
        <v>0.0</v>
      </c>
      <c r="G5459" s="53">
        <v>0.0</v>
      </c>
      <c r="H5459" s="53">
        <v>0.0</v>
      </c>
      <c r="I5459" s="53">
        <v>0.0</v>
      </c>
      <c r="J5459" s="53">
        <v>0.008586604540130624</v>
      </c>
      <c r="K5459" s="2" t="s">
        <v>3531</v>
      </c>
      <c r="L5459" s="53">
        <v>0.0</v>
      </c>
      <c r="M5459" s="2" t="s">
        <v>3369</v>
      </c>
      <c r="N5459" s="2" t="s">
        <v>3360</v>
      </c>
      <c r="O5459" s="55"/>
      <c r="AB5459" s="2" t="s">
        <v>164</v>
      </c>
      <c r="AC5459" s="2" t="s">
        <v>3361</v>
      </c>
      <c r="AD5459" s="2" t="s">
        <v>8340</v>
      </c>
      <c r="AE5459" s="2" t="s">
        <v>3363</v>
      </c>
      <c r="AF5459" s="93"/>
      <c r="AG5459" s="2" t="s">
        <v>3364</v>
      </c>
      <c r="AH5459" s="2" t="s">
        <v>3365</v>
      </c>
      <c r="AI5459" s="2">
        <v>0.0</v>
      </c>
      <c r="AJ5459" s="96">
        <v>7.372977752859184E-5</v>
      </c>
      <c r="AK5459" s="96">
        <v>0.0</v>
      </c>
      <c r="AL5459" s="105"/>
      <c r="AM5459" s="2" t="s">
        <v>8521</v>
      </c>
    </row>
    <row r="5460">
      <c r="A5460" s="54">
        <v>46101.0</v>
      </c>
      <c r="B5460" s="54">
        <v>46102.0</v>
      </c>
      <c r="C5460" s="2" t="s">
        <v>1957</v>
      </c>
      <c r="D5460" s="2" t="s">
        <v>146</v>
      </c>
      <c r="E5460" s="2" t="s">
        <v>288</v>
      </c>
      <c r="F5460" s="53">
        <v>0.0</v>
      </c>
      <c r="G5460" s="53">
        <v>0.0</v>
      </c>
      <c r="H5460" s="53">
        <v>0.0</v>
      </c>
      <c r="I5460" s="53">
        <v>0.024390243902439025</v>
      </c>
      <c r="J5460" s="53">
        <v>0.012312555657227432</v>
      </c>
      <c r="K5460" s="2" t="s">
        <v>3531</v>
      </c>
      <c r="L5460" s="53">
        <v>0.0</v>
      </c>
      <c r="M5460" s="2" t="s">
        <v>3369</v>
      </c>
      <c r="N5460" s="2" t="s">
        <v>3360</v>
      </c>
      <c r="O5460" s="55"/>
      <c r="AB5460" s="2" t="s">
        <v>164</v>
      </c>
      <c r="AC5460" s="2" t="s">
        <v>3361</v>
      </c>
      <c r="AD5460" s="2" t="s">
        <v>8340</v>
      </c>
      <c r="AE5460" s="2" t="s">
        <v>3363</v>
      </c>
      <c r="AF5460" s="93"/>
      <c r="AG5460" s="2" t="s">
        <v>3364</v>
      </c>
      <c r="AH5460" s="2" t="s">
        <v>3365</v>
      </c>
      <c r="AI5460" s="2">
        <v>0.0</v>
      </c>
      <c r="AJ5460" s="96">
        <v>1.5159902681232323E-4</v>
      </c>
      <c r="AK5460" s="96">
        <v>5.94883997620464E-4</v>
      </c>
      <c r="AL5460" s="105"/>
      <c r="AM5460" s="2" t="s">
        <v>8522</v>
      </c>
    </row>
    <row r="5461">
      <c r="A5461" s="54">
        <v>46102.0</v>
      </c>
      <c r="B5461" s="54">
        <v>46103.0</v>
      </c>
      <c r="C5461" s="2" t="s">
        <v>1957</v>
      </c>
      <c r="D5461" s="2" t="s">
        <v>146</v>
      </c>
      <c r="E5461" s="2" t="s">
        <v>256</v>
      </c>
      <c r="F5461" s="53">
        <v>0.0</v>
      </c>
      <c r="G5461" s="53">
        <v>0.0</v>
      </c>
      <c r="H5461" s="53">
        <v>0.04</v>
      </c>
      <c r="I5461" s="53">
        <v>0.07142857142857142</v>
      </c>
      <c r="J5461" s="53">
        <v>0.02976885104852716</v>
      </c>
      <c r="K5461" s="2" t="s">
        <v>3531</v>
      </c>
      <c r="L5461" s="53">
        <v>0.0</v>
      </c>
      <c r="M5461" s="2" t="s">
        <v>3369</v>
      </c>
      <c r="N5461" s="2" t="s">
        <v>3360</v>
      </c>
      <c r="O5461" s="55"/>
      <c r="AB5461" s="2" t="s">
        <v>164</v>
      </c>
      <c r="AC5461" s="2" t="s">
        <v>3361</v>
      </c>
      <c r="AD5461" s="2" t="s">
        <v>8340</v>
      </c>
      <c r="AE5461" s="2" t="s">
        <v>3363</v>
      </c>
      <c r="AF5461" s="93"/>
      <c r="AG5461" s="2" t="s">
        <v>3364</v>
      </c>
      <c r="AH5461" s="2" t="s">
        <v>3365</v>
      </c>
      <c r="AI5461" s="2">
        <v>0.0</v>
      </c>
      <c r="AJ5461" s="96">
        <v>8.861844927493967E-4</v>
      </c>
      <c r="AK5461" s="96">
        <v>0.00510204081632653</v>
      </c>
      <c r="AL5461" s="105"/>
      <c r="AM5461" s="2" t="s">
        <v>8523</v>
      </c>
    </row>
    <row r="5462">
      <c r="A5462" s="54">
        <v>46103.0</v>
      </c>
      <c r="B5462" s="54">
        <v>46104.0</v>
      </c>
      <c r="C5462" s="2" t="s">
        <v>1957</v>
      </c>
      <c r="D5462" s="2" t="s">
        <v>146</v>
      </c>
      <c r="E5462" s="2" t="s">
        <v>180</v>
      </c>
      <c r="F5462" s="53">
        <v>0.0</v>
      </c>
      <c r="G5462" s="53">
        <v>0.0</v>
      </c>
      <c r="H5462" s="53">
        <v>0.0</v>
      </c>
      <c r="I5462" s="53">
        <v>0.0</v>
      </c>
      <c r="J5462" s="53">
        <v>0.008367940279938663</v>
      </c>
      <c r="K5462" s="2" t="s">
        <v>3531</v>
      </c>
      <c r="L5462" s="53">
        <v>0.0</v>
      </c>
      <c r="M5462" s="2" t="s">
        <v>3369</v>
      </c>
      <c r="N5462" s="2" t="s">
        <v>3360</v>
      </c>
      <c r="O5462" s="55"/>
      <c r="AB5462" s="2" t="s">
        <v>164</v>
      </c>
      <c r="AC5462" s="2" t="s">
        <v>3361</v>
      </c>
      <c r="AD5462" s="2" t="s">
        <v>8340</v>
      </c>
      <c r="AE5462" s="2" t="s">
        <v>3363</v>
      </c>
      <c r="AF5462" s="93"/>
      <c r="AG5462" s="2" t="s">
        <v>3364</v>
      </c>
      <c r="AH5462" s="2" t="s">
        <v>3365</v>
      </c>
      <c r="AI5462" s="2">
        <v>0.0</v>
      </c>
      <c r="AJ5462" s="96">
        <v>7.002242452861996E-5</v>
      </c>
      <c r="AK5462" s="96">
        <v>0.0</v>
      </c>
      <c r="AL5462" s="105"/>
      <c r="AM5462" s="2" t="s">
        <v>8524</v>
      </c>
    </row>
    <row r="5463">
      <c r="A5463" s="54">
        <v>46104.0</v>
      </c>
      <c r="B5463" s="54">
        <v>46105.0</v>
      </c>
      <c r="C5463" s="2" t="s">
        <v>1957</v>
      </c>
      <c r="D5463" s="2" t="s">
        <v>146</v>
      </c>
      <c r="E5463" s="2" t="s">
        <v>208</v>
      </c>
      <c r="F5463" s="53">
        <v>0.0</v>
      </c>
      <c r="G5463" s="53">
        <v>0.0</v>
      </c>
      <c r="H5463" s="53">
        <v>0.0</v>
      </c>
      <c r="I5463" s="53">
        <v>0.023809523809523808</v>
      </c>
      <c r="J5463" s="53">
        <v>0.01410726960543586</v>
      </c>
      <c r="K5463" s="2" t="s">
        <v>3531</v>
      </c>
      <c r="L5463" s="53">
        <v>0.0</v>
      </c>
      <c r="M5463" s="2" t="s">
        <v>3369</v>
      </c>
      <c r="N5463" s="2" t="s">
        <v>3360</v>
      </c>
      <c r="O5463" s="55"/>
      <c r="AB5463" s="2" t="s">
        <v>164</v>
      </c>
      <c r="AC5463" s="2" t="s">
        <v>3361</v>
      </c>
      <c r="AD5463" s="2" t="s">
        <v>8340</v>
      </c>
      <c r="AE5463" s="2" t="s">
        <v>3363</v>
      </c>
      <c r="AF5463" s="93"/>
      <c r="AG5463" s="2" t="s">
        <v>3364</v>
      </c>
      <c r="AH5463" s="2" t="s">
        <v>3365</v>
      </c>
      <c r="AI5463" s="2">
        <v>0.0</v>
      </c>
      <c r="AJ5463" s="96">
        <v>1.9901505572045443E-4</v>
      </c>
      <c r="AK5463" s="96">
        <v>5.668934240362811E-4</v>
      </c>
      <c r="AL5463" s="105"/>
      <c r="AM5463" s="2" t="s">
        <v>8525</v>
      </c>
    </row>
    <row r="5464">
      <c r="A5464" s="54">
        <v>46105.0</v>
      </c>
      <c r="B5464" s="54">
        <v>46106.0</v>
      </c>
      <c r="C5464" s="2" t="s">
        <v>1957</v>
      </c>
      <c r="D5464" s="2" t="s">
        <v>146</v>
      </c>
      <c r="E5464" s="2" t="s">
        <v>303</v>
      </c>
      <c r="F5464" s="53">
        <v>0.0</v>
      </c>
      <c r="G5464" s="53">
        <v>0.0</v>
      </c>
      <c r="H5464" s="53">
        <v>0.04</v>
      </c>
      <c r="I5464" s="53">
        <v>0.047619047619047616</v>
      </c>
      <c r="J5464" s="53">
        <v>0.02317119684612269</v>
      </c>
      <c r="K5464" s="2" t="s">
        <v>3531</v>
      </c>
      <c r="L5464" s="53">
        <v>0.0</v>
      </c>
      <c r="M5464" s="2" t="s">
        <v>3369</v>
      </c>
      <c r="N5464" s="2" t="s">
        <v>3360</v>
      </c>
      <c r="O5464" s="55"/>
      <c r="AB5464" s="2" t="s">
        <v>164</v>
      </c>
      <c r="AC5464" s="2" t="s">
        <v>3361</v>
      </c>
      <c r="AD5464" s="2" t="s">
        <v>8340</v>
      </c>
      <c r="AE5464" s="2" t="s">
        <v>3363</v>
      </c>
      <c r="AF5464" s="93"/>
      <c r="AG5464" s="2" t="s">
        <v>3364</v>
      </c>
      <c r="AH5464" s="2" t="s">
        <v>3365</v>
      </c>
      <c r="AI5464" s="2">
        <v>0.0</v>
      </c>
      <c r="AJ5464" s="96">
        <v>5.369043632817662E-4</v>
      </c>
      <c r="AK5464" s="96">
        <v>0.0022675736961451243</v>
      </c>
      <c r="AL5464" s="105"/>
      <c r="AM5464" s="2" t="s">
        <v>8526</v>
      </c>
    </row>
    <row r="5465">
      <c r="A5465" s="54">
        <v>46106.0</v>
      </c>
      <c r="B5465" s="54">
        <v>46107.0</v>
      </c>
      <c r="C5465" s="2" t="s">
        <v>1957</v>
      </c>
      <c r="D5465" s="2" t="s">
        <v>146</v>
      </c>
      <c r="E5465" s="2" t="s">
        <v>148</v>
      </c>
      <c r="F5465" s="53">
        <v>0.0</v>
      </c>
      <c r="G5465" s="53">
        <v>0.0</v>
      </c>
      <c r="H5465" s="53">
        <v>0.04</v>
      </c>
      <c r="I5465" s="53">
        <v>0.023809523809523808</v>
      </c>
      <c r="J5465" s="53">
        <v>0.021922882948951256</v>
      </c>
      <c r="K5465" s="2" t="s">
        <v>3531</v>
      </c>
      <c r="L5465" s="53">
        <v>0.0</v>
      </c>
      <c r="M5465" s="2" t="s">
        <v>3369</v>
      </c>
      <c r="N5465" s="2" t="s">
        <v>3360</v>
      </c>
      <c r="O5465" s="55"/>
      <c r="AB5465" s="2" t="s">
        <v>164</v>
      </c>
      <c r="AC5465" s="2" t="s">
        <v>3361</v>
      </c>
      <c r="AD5465" s="2" t="s">
        <v>8340</v>
      </c>
      <c r="AE5465" s="2" t="s">
        <v>3363</v>
      </c>
      <c r="AF5465" s="93"/>
      <c r="AG5465" s="2" t="s">
        <v>3364</v>
      </c>
      <c r="AH5465" s="2" t="s">
        <v>3365</v>
      </c>
      <c r="AI5465" s="2">
        <v>0.0</v>
      </c>
      <c r="AJ5465" s="96">
        <v>4.806127967934177E-4</v>
      </c>
      <c r="AK5465" s="96">
        <v>5.668934240362811E-4</v>
      </c>
      <c r="AL5465" s="105"/>
      <c r="AM5465" s="2" t="s">
        <v>8527</v>
      </c>
    </row>
    <row r="5466">
      <c r="A5466" s="54">
        <v>46107.0</v>
      </c>
      <c r="B5466" s="54">
        <v>46108.0</v>
      </c>
      <c r="C5466" s="2" t="s">
        <v>1957</v>
      </c>
      <c r="D5466" s="2" t="s">
        <v>146</v>
      </c>
      <c r="E5466" s="2" t="s">
        <v>196</v>
      </c>
      <c r="F5466" s="53">
        <v>0.0</v>
      </c>
      <c r="G5466" s="53">
        <v>0.0</v>
      </c>
      <c r="H5466" s="53">
        <v>0.0</v>
      </c>
      <c r="I5466" s="53">
        <v>0.0</v>
      </c>
      <c r="J5466" s="53">
        <v>0.00808588334208411</v>
      </c>
      <c r="K5466" s="2" t="s">
        <v>3531</v>
      </c>
      <c r="L5466" s="53">
        <v>0.0</v>
      </c>
      <c r="M5466" s="2" t="s">
        <v>3369</v>
      </c>
      <c r="N5466" s="2" t="s">
        <v>3360</v>
      </c>
      <c r="O5466" s="55"/>
      <c r="AB5466" s="2" t="s">
        <v>164</v>
      </c>
      <c r="AC5466" s="2" t="s">
        <v>3361</v>
      </c>
      <c r="AD5466" s="2" t="s">
        <v>8340</v>
      </c>
      <c r="AE5466" s="2" t="s">
        <v>3363</v>
      </c>
      <c r="AF5466" s="93"/>
      <c r="AG5466" s="2" t="s">
        <v>3364</v>
      </c>
      <c r="AH5466" s="2" t="s">
        <v>3365</v>
      </c>
      <c r="AI5466" s="2">
        <v>0.0</v>
      </c>
      <c r="AJ5466" s="96">
        <v>6.538150942179329E-5</v>
      </c>
      <c r="AK5466" s="96">
        <v>0.0</v>
      </c>
      <c r="AL5466" s="105"/>
      <c r="AM5466" s="2" t="s">
        <v>8528</v>
      </c>
    </row>
    <row r="5467">
      <c r="A5467" s="54">
        <v>46108.0</v>
      </c>
      <c r="B5467" s="54">
        <v>46109.0</v>
      </c>
      <c r="C5467" s="2" t="s">
        <v>1957</v>
      </c>
      <c r="D5467" s="2" t="s">
        <v>146</v>
      </c>
      <c r="E5467" s="2" t="s">
        <v>288</v>
      </c>
      <c r="F5467" s="53">
        <v>0.0</v>
      </c>
      <c r="G5467" s="53">
        <v>0.0</v>
      </c>
      <c r="H5467" s="53">
        <v>0.0</v>
      </c>
      <c r="I5467" s="53">
        <v>0.023809523809523808</v>
      </c>
      <c r="J5467" s="53">
        <v>0.011594010711437674</v>
      </c>
      <c r="K5467" s="2" t="s">
        <v>3531</v>
      </c>
      <c r="L5467" s="53">
        <v>0.0</v>
      </c>
      <c r="M5467" s="2" t="s">
        <v>3369</v>
      </c>
      <c r="N5467" s="2" t="s">
        <v>3360</v>
      </c>
      <c r="O5467" s="55"/>
      <c r="AB5467" s="2" t="s">
        <v>164</v>
      </c>
      <c r="AC5467" s="2" t="s">
        <v>3361</v>
      </c>
      <c r="AD5467" s="2" t="s">
        <v>8340</v>
      </c>
      <c r="AE5467" s="2" t="s">
        <v>3363</v>
      </c>
      <c r="AF5467" s="93"/>
      <c r="AG5467" s="2" t="s">
        <v>3364</v>
      </c>
      <c r="AH5467" s="2" t="s">
        <v>3365</v>
      </c>
      <c r="AI5467" s="2">
        <v>0.0</v>
      </c>
      <c r="AJ5467" s="96">
        <v>1.3442108437693154E-4</v>
      </c>
      <c r="AK5467" s="96">
        <v>5.668934240362811E-4</v>
      </c>
      <c r="AL5467" s="105"/>
      <c r="AM5467" s="2" t="s">
        <v>8529</v>
      </c>
    </row>
    <row r="5468">
      <c r="A5468" s="54">
        <v>46109.0</v>
      </c>
      <c r="B5468" s="54">
        <v>46110.0</v>
      </c>
      <c r="C5468" s="2" t="s">
        <v>1957</v>
      </c>
      <c r="D5468" s="2" t="s">
        <v>146</v>
      </c>
      <c r="E5468" s="2" t="s">
        <v>256</v>
      </c>
      <c r="F5468" s="53">
        <v>0.0</v>
      </c>
      <c r="G5468" s="53">
        <v>0.0</v>
      </c>
      <c r="H5468" s="53">
        <v>0.04</v>
      </c>
      <c r="I5468" s="53">
        <v>0.06976744186046512</v>
      </c>
      <c r="J5468" s="53">
        <v>0.02803584614054318</v>
      </c>
      <c r="K5468" s="2" t="s">
        <v>3531</v>
      </c>
      <c r="L5468" s="53">
        <v>0.0</v>
      </c>
      <c r="M5468" s="2" t="s">
        <v>3369</v>
      </c>
      <c r="N5468" s="2" t="s">
        <v>3360</v>
      </c>
      <c r="O5468" s="55"/>
      <c r="AB5468" s="2" t="s">
        <v>164</v>
      </c>
      <c r="AC5468" s="2" t="s">
        <v>3361</v>
      </c>
      <c r="AD5468" s="2" t="s">
        <v>8340</v>
      </c>
      <c r="AE5468" s="2" t="s">
        <v>3363</v>
      </c>
      <c r="AF5468" s="93"/>
      <c r="AG5468" s="2" t="s">
        <v>3364</v>
      </c>
      <c r="AH5468" s="2" t="s">
        <v>3365</v>
      </c>
      <c r="AI5468" s="2">
        <v>0.0</v>
      </c>
      <c r="AJ5468" s="96">
        <v>7.860086688162099E-4</v>
      </c>
      <c r="AK5468" s="96">
        <v>0.0048674959437533805</v>
      </c>
      <c r="AL5468" s="105"/>
      <c r="AM5468" s="2" t="s">
        <v>8530</v>
      </c>
    </row>
    <row r="5469">
      <c r="A5469" s="54">
        <v>46110.0</v>
      </c>
      <c r="B5469" s="54">
        <v>46111.0</v>
      </c>
      <c r="C5469" s="2" t="s">
        <v>1957</v>
      </c>
      <c r="D5469" s="2" t="s">
        <v>146</v>
      </c>
      <c r="E5469" s="2" t="s">
        <v>180</v>
      </c>
      <c r="F5469" s="53">
        <v>0.0</v>
      </c>
      <c r="G5469" s="53">
        <v>0.0</v>
      </c>
      <c r="H5469" s="53">
        <v>0.0</v>
      </c>
      <c r="I5469" s="53">
        <v>0.0</v>
      </c>
      <c r="J5469" s="53">
        <v>0.007881205266219528</v>
      </c>
      <c r="K5469" s="2" t="s">
        <v>3531</v>
      </c>
      <c r="L5469" s="53">
        <v>0.0</v>
      </c>
      <c r="M5469" s="2" t="s">
        <v>3369</v>
      </c>
      <c r="N5469" s="2" t="s">
        <v>3360</v>
      </c>
      <c r="O5469" s="55"/>
      <c r="AB5469" s="2" t="s">
        <v>164</v>
      </c>
      <c r="AC5469" s="2" t="s">
        <v>3361</v>
      </c>
      <c r="AD5469" s="2" t="s">
        <v>8340</v>
      </c>
      <c r="AE5469" s="2" t="s">
        <v>3363</v>
      </c>
      <c r="AF5469" s="93"/>
      <c r="AG5469" s="2" t="s">
        <v>3364</v>
      </c>
      <c r="AH5469" s="2" t="s">
        <v>3365</v>
      </c>
      <c r="AI5469" s="2">
        <v>0.0</v>
      </c>
      <c r="AJ5469" s="96">
        <v>6.211339644828642E-5</v>
      </c>
      <c r="AK5469" s="96">
        <v>0.0</v>
      </c>
      <c r="AL5469" s="105"/>
      <c r="AM5469" s="2" t="s">
        <v>8531</v>
      </c>
    </row>
    <row r="5470">
      <c r="A5470" s="54">
        <v>46111.0</v>
      </c>
      <c r="B5470" s="54">
        <v>46112.0</v>
      </c>
      <c r="C5470" s="2" t="s">
        <v>1957</v>
      </c>
      <c r="D5470" s="2" t="s">
        <v>146</v>
      </c>
      <c r="E5470" s="2" t="s">
        <v>208</v>
      </c>
      <c r="F5470" s="53">
        <v>0.0</v>
      </c>
      <c r="G5470" s="53">
        <v>0.0</v>
      </c>
      <c r="H5470" s="53">
        <v>0.0</v>
      </c>
      <c r="I5470" s="53">
        <v>0.023255813953488372</v>
      </c>
      <c r="J5470" s="53">
        <v>0.013286814416798841</v>
      </c>
      <c r="K5470" s="2" t="s">
        <v>3531</v>
      </c>
      <c r="L5470" s="53">
        <v>0.0</v>
      </c>
      <c r="M5470" s="2" t="s">
        <v>3369</v>
      </c>
      <c r="N5470" s="2" t="s">
        <v>3360</v>
      </c>
      <c r="O5470" s="55"/>
      <c r="AB5470" s="2" t="s">
        <v>164</v>
      </c>
      <c r="AC5470" s="2" t="s">
        <v>3361</v>
      </c>
      <c r="AD5470" s="2" t="s">
        <v>8340</v>
      </c>
      <c r="AE5470" s="2" t="s">
        <v>3363</v>
      </c>
      <c r="AF5470" s="93"/>
      <c r="AG5470" s="2" t="s">
        <v>3364</v>
      </c>
      <c r="AH5470" s="2" t="s">
        <v>3365</v>
      </c>
      <c r="AI5470" s="2">
        <v>0.0</v>
      </c>
      <c r="AJ5470" s="96">
        <v>1.7653943734645354E-4</v>
      </c>
      <c r="AK5470" s="96">
        <v>5.408328826392644E-4</v>
      </c>
      <c r="AL5470" s="105"/>
      <c r="AM5470" s="2" t="s">
        <v>8532</v>
      </c>
    </row>
    <row r="5471">
      <c r="A5471" s="54">
        <v>46112.0</v>
      </c>
      <c r="B5471" s="54">
        <v>46113.0</v>
      </c>
      <c r="C5471" s="2" t="s">
        <v>1957</v>
      </c>
      <c r="D5471" s="2" t="s">
        <v>146</v>
      </c>
      <c r="E5471" s="2" t="s">
        <v>303</v>
      </c>
      <c r="F5471" s="53">
        <v>0.0</v>
      </c>
      <c r="G5471" s="53">
        <v>0.0</v>
      </c>
      <c r="H5471" s="53">
        <v>0.04</v>
      </c>
      <c r="I5471" s="53">
        <v>0.046511627906976744</v>
      </c>
      <c r="J5471" s="53">
        <v>0.021823468253834813</v>
      </c>
      <c r="K5471" s="2" t="s">
        <v>3531</v>
      </c>
      <c r="L5471" s="53">
        <v>0.0</v>
      </c>
      <c r="M5471" s="2" t="s">
        <v>3369</v>
      </c>
      <c r="N5471" s="2" t="s">
        <v>3360</v>
      </c>
      <c r="O5471" s="55"/>
      <c r="AB5471" s="2" t="s">
        <v>164</v>
      </c>
      <c r="AC5471" s="2" t="s">
        <v>3361</v>
      </c>
      <c r="AD5471" s="2" t="s">
        <v>8340</v>
      </c>
      <c r="AE5471" s="2" t="s">
        <v>3363</v>
      </c>
      <c r="AF5471" s="93"/>
      <c r="AG5471" s="2" t="s">
        <v>3364</v>
      </c>
      <c r="AH5471" s="2" t="s">
        <v>3365</v>
      </c>
      <c r="AI5471" s="2">
        <v>0.0</v>
      </c>
      <c r="AJ5471" s="96">
        <v>4.762637666261359E-4</v>
      </c>
      <c r="AK5471" s="96">
        <v>0.0021633315305570576</v>
      </c>
      <c r="AL5471" s="105"/>
      <c r="AM5471" s="2" t="s">
        <v>8533</v>
      </c>
    </row>
    <row r="5472">
      <c r="A5472" s="54">
        <v>46113.0</v>
      </c>
      <c r="B5472" s="54">
        <v>46114.0</v>
      </c>
      <c r="C5472" s="2" t="s">
        <v>1957</v>
      </c>
      <c r="D5472" s="2" t="s">
        <v>146</v>
      </c>
      <c r="E5472" s="2" t="s">
        <v>148</v>
      </c>
      <c r="F5472" s="53">
        <v>0.0</v>
      </c>
      <c r="G5472" s="53">
        <v>0.0</v>
      </c>
      <c r="H5472" s="53">
        <v>0.04</v>
      </c>
      <c r="I5472" s="53">
        <v>0.023255813953488372</v>
      </c>
      <c r="J5472" s="53">
        <v>0.020648201690890242</v>
      </c>
      <c r="K5472" s="2" t="s">
        <v>3531</v>
      </c>
      <c r="L5472" s="53">
        <v>0.0</v>
      </c>
      <c r="M5472" s="2" t="s">
        <v>3369</v>
      </c>
      <c r="N5472" s="2" t="s">
        <v>3360</v>
      </c>
      <c r="O5472" s="55"/>
      <c r="AB5472" s="2" t="s">
        <v>164</v>
      </c>
      <c r="AC5472" s="2" t="s">
        <v>3361</v>
      </c>
      <c r="AD5472" s="2" t="s">
        <v>8340</v>
      </c>
      <c r="AE5472" s="2" t="s">
        <v>3363</v>
      </c>
      <c r="AF5472" s="93"/>
      <c r="AG5472" s="2" t="s">
        <v>3364</v>
      </c>
      <c r="AH5472" s="2" t="s">
        <v>3365</v>
      </c>
      <c r="AI5472" s="2">
        <v>0.0</v>
      </c>
      <c r="AJ5472" s="96">
        <v>4.2634823306768267E-4</v>
      </c>
      <c r="AK5472" s="96">
        <v>5.408328826392644E-4</v>
      </c>
      <c r="AL5472" s="105"/>
      <c r="AM5472" s="2" t="s">
        <v>8534</v>
      </c>
    </row>
    <row r="5473">
      <c r="A5473" s="54">
        <v>46114.0</v>
      </c>
      <c r="B5473" s="54">
        <v>46115.0</v>
      </c>
      <c r="C5473" s="2" t="s">
        <v>1957</v>
      </c>
      <c r="D5473" s="2" t="s">
        <v>146</v>
      </c>
      <c r="E5473" s="2" t="s">
        <v>196</v>
      </c>
      <c r="F5473" s="53">
        <v>0.0</v>
      </c>
      <c r="G5473" s="53">
        <v>0.0</v>
      </c>
      <c r="H5473" s="53">
        <v>0.0</v>
      </c>
      <c r="I5473" s="53">
        <v>0.0</v>
      </c>
      <c r="J5473" s="53">
        <v>0.007617094461960599</v>
      </c>
      <c r="K5473" s="2" t="s">
        <v>3531</v>
      </c>
      <c r="L5473" s="53">
        <v>0.0</v>
      </c>
      <c r="M5473" s="2" t="s">
        <v>3369</v>
      </c>
      <c r="N5473" s="2" t="s">
        <v>3360</v>
      </c>
      <c r="O5473" s="55"/>
      <c r="AB5473" s="2" t="s">
        <v>164</v>
      </c>
      <c r="AC5473" s="2" t="s">
        <v>3361</v>
      </c>
      <c r="AD5473" s="2" t="s">
        <v>8340</v>
      </c>
      <c r="AE5473" s="2" t="s">
        <v>3363</v>
      </c>
      <c r="AF5473" s="93"/>
      <c r="AG5473" s="2" t="s">
        <v>3364</v>
      </c>
      <c r="AH5473" s="2" t="s">
        <v>3365</v>
      </c>
      <c r="AI5473" s="2">
        <v>0.0</v>
      </c>
      <c r="AJ5473" s="96">
        <v>5.802012804243082E-5</v>
      </c>
      <c r="AK5473" s="96">
        <v>0.0</v>
      </c>
      <c r="AL5473" s="105"/>
      <c r="AM5473" s="2" t="s">
        <v>8535</v>
      </c>
    </row>
    <row r="5474">
      <c r="A5474" s="54">
        <v>46115.0</v>
      </c>
      <c r="B5474" s="54">
        <v>46116.0</v>
      </c>
      <c r="C5474" s="2" t="s">
        <v>1957</v>
      </c>
      <c r="D5474" s="2" t="s">
        <v>146</v>
      </c>
      <c r="E5474" s="2" t="s">
        <v>288</v>
      </c>
      <c r="F5474" s="53">
        <v>0.0</v>
      </c>
      <c r="G5474" s="53">
        <v>0.0</v>
      </c>
      <c r="H5474" s="53">
        <v>0.0</v>
      </c>
      <c r="I5474" s="53">
        <v>0.023255813953488372</v>
      </c>
      <c r="J5474" s="53">
        <v>0.010921351261255943</v>
      </c>
      <c r="K5474" s="2" t="s">
        <v>3531</v>
      </c>
      <c r="L5474" s="53">
        <v>0.0</v>
      </c>
      <c r="M5474" s="2" t="s">
        <v>3369</v>
      </c>
      <c r="N5474" s="2" t="s">
        <v>3360</v>
      </c>
      <c r="O5474" s="55"/>
      <c r="AB5474" s="2" t="s">
        <v>164</v>
      </c>
      <c r="AC5474" s="2" t="s">
        <v>3361</v>
      </c>
      <c r="AD5474" s="2" t="s">
        <v>8340</v>
      </c>
      <c r="AE5474" s="2" t="s">
        <v>3363</v>
      </c>
      <c r="AF5474" s="93"/>
      <c r="AG5474" s="2" t="s">
        <v>3364</v>
      </c>
      <c r="AH5474" s="2" t="s">
        <v>3365</v>
      </c>
      <c r="AI5474" s="2">
        <v>0.0</v>
      </c>
      <c r="AJ5474" s="96">
        <v>1.1927591337173678E-4</v>
      </c>
      <c r="AK5474" s="96">
        <v>5.408328826392644E-4</v>
      </c>
      <c r="AL5474" s="105"/>
      <c r="AM5474" s="2" t="s">
        <v>8536</v>
      </c>
    </row>
    <row r="5475">
      <c r="A5475" s="54">
        <v>46116.0</v>
      </c>
      <c r="B5475" s="54">
        <v>46117.0</v>
      </c>
      <c r="C5475" s="2" t="s">
        <v>1957</v>
      </c>
      <c r="D5475" s="2" t="s">
        <v>146</v>
      </c>
      <c r="E5475" s="2" t="s">
        <v>256</v>
      </c>
      <c r="F5475" s="53">
        <v>0.0</v>
      </c>
      <c r="G5475" s="53">
        <v>0.0</v>
      </c>
      <c r="H5475" s="53">
        <v>0.04</v>
      </c>
      <c r="I5475" s="53">
        <v>0.06818181818181818</v>
      </c>
      <c r="J5475" s="53">
        <v>0.0264130297542195</v>
      </c>
      <c r="K5475" s="2" t="s">
        <v>3531</v>
      </c>
      <c r="L5475" s="53">
        <v>0.0</v>
      </c>
      <c r="M5475" s="2" t="s">
        <v>3369</v>
      </c>
      <c r="N5475" s="2" t="s">
        <v>3360</v>
      </c>
      <c r="O5475" s="55"/>
      <c r="AB5475" s="2" t="s">
        <v>164</v>
      </c>
      <c r="AC5475" s="2" t="s">
        <v>3361</v>
      </c>
      <c r="AD5475" s="2" t="s">
        <v>8340</v>
      </c>
      <c r="AE5475" s="2" t="s">
        <v>3363</v>
      </c>
      <c r="AF5475" s="93"/>
      <c r="AG5475" s="2" t="s">
        <v>3364</v>
      </c>
      <c r="AH5475" s="2" t="s">
        <v>3365</v>
      </c>
      <c r="AI5475" s="2">
        <v>0.0</v>
      </c>
      <c r="AJ5475" s="96">
        <v>6.976481407972847E-4</v>
      </c>
      <c r="AK5475" s="96">
        <v>0.004648760330578512</v>
      </c>
      <c r="AL5475" s="105"/>
      <c r="AM5475" s="2" t="s">
        <v>8537</v>
      </c>
    </row>
    <row r="5476">
      <c r="A5476" s="54">
        <v>46117.0</v>
      </c>
      <c r="B5476" s="54">
        <v>46118.0</v>
      </c>
      <c r="C5476" s="2" t="s">
        <v>1957</v>
      </c>
      <c r="D5476" s="2" t="s">
        <v>146</v>
      </c>
      <c r="E5476" s="2" t="s">
        <v>180</v>
      </c>
      <c r="F5476" s="53">
        <v>0.0</v>
      </c>
      <c r="G5476" s="53">
        <v>0.0</v>
      </c>
      <c r="H5476" s="53">
        <v>0.0</v>
      </c>
      <c r="I5476" s="53">
        <v>0.0</v>
      </c>
      <c r="J5476" s="53">
        <v>0.007425372335771469</v>
      </c>
      <c r="K5476" s="2" t="s">
        <v>3531</v>
      </c>
      <c r="L5476" s="53">
        <v>0.0</v>
      </c>
      <c r="M5476" s="2" t="s">
        <v>3369</v>
      </c>
      <c r="N5476" s="2" t="s">
        <v>3360</v>
      </c>
      <c r="O5476" s="55"/>
      <c r="AB5476" s="2" t="s">
        <v>164</v>
      </c>
      <c r="AC5476" s="2" t="s">
        <v>3361</v>
      </c>
      <c r="AD5476" s="2" t="s">
        <v>8340</v>
      </c>
      <c r="AE5476" s="2" t="s">
        <v>3363</v>
      </c>
      <c r="AF5476" s="93"/>
      <c r="AG5476" s="2" t="s">
        <v>3364</v>
      </c>
      <c r="AH5476" s="2" t="s">
        <v>3365</v>
      </c>
      <c r="AI5476" s="2">
        <v>0.0</v>
      </c>
      <c r="AJ5476" s="96">
        <v>5.513615432484024E-5</v>
      </c>
      <c r="AK5476" s="96">
        <v>0.0</v>
      </c>
      <c r="AL5476" s="105"/>
      <c r="AM5476" s="2" t="s">
        <v>8538</v>
      </c>
    </row>
    <row r="5477">
      <c r="A5477" s="54">
        <v>46118.0</v>
      </c>
      <c r="B5477" s="54">
        <v>46119.0</v>
      </c>
      <c r="C5477" s="2" t="s">
        <v>1957</v>
      </c>
      <c r="D5477" s="2" t="s">
        <v>146</v>
      </c>
      <c r="E5477" s="2" t="s">
        <v>208</v>
      </c>
      <c r="F5477" s="53">
        <v>0.0</v>
      </c>
      <c r="G5477" s="53">
        <v>0.0</v>
      </c>
      <c r="H5477" s="53">
        <v>0.0</v>
      </c>
      <c r="I5477" s="53">
        <v>0.022727272727272728</v>
      </c>
      <c r="J5477" s="53">
        <v>0.012518435625372394</v>
      </c>
      <c r="K5477" s="2" t="s">
        <v>3531</v>
      </c>
      <c r="L5477" s="53">
        <v>0.0</v>
      </c>
      <c r="M5477" s="2" t="s">
        <v>3369</v>
      </c>
      <c r="N5477" s="2" t="s">
        <v>3360</v>
      </c>
      <c r="O5477" s="55"/>
      <c r="AB5477" s="2" t="s">
        <v>164</v>
      </c>
      <c r="AC5477" s="2" t="s">
        <v>3361</v>
      </c>
      <c r="AD5477" s="2" t="s">
        <v>8340</v>
      </c>
      <c r="AE5477" s="2" t="s">
        <v>3363</v>
      </c>
      <c r="AF5477" s="93"/>
      <c r="AG5477" s="2" t="s">
        <v>3364</v>
      </c>
      <c r="AH5477" s="2" t="s">
        <v>3365</v>
      </c>
      <c r="AI5477" s="2">
        <v>0.0</v>
      </c>
      <c r="AJ5477" s="96">
        <v>1.5671123050659273E-4</v>
      </c>
      <c r="AK5477" s="96">
        <v>5.165289256198347E-4</v>
      </c>
      <c r="AL5477" s="105"/>
      <c r="AM5477" s="2" t="s">
        <v>8539</v>
      </c>
    </row>
    <row r="5478">
      <c r="A5478" s="54">
        <v>46119.0</v>
      </c>
      <c r="B5478" s="54">
        <v>46120.0</v>
      </c>
      <c r="C5478" s="2" t="s">
        <v>1957</v>
      </c>
      <c r="D5478" s="2" t="s">
        <v>146</v>
      </c>
      <c r="E5478" s="2" t="s">
        <v>303</v>
      </c>
      <c r="F5478" s="53">
        <v>0.0</v>
      </c>
      <c r="G5478" s="53">
        <v>0.0</v>
      </c>
      <c r="H5478" s="53">
        <v>0.04</v>
      </c>
      <c r="I5478" s="53">
        <v>0.045454545454545456</v>
      </c>
      <c r="J5478" s="53">
        <v>0.02056129818483264</v>
      </c>
      <c r="K5478" s="2" t="s">
        <v>3531</v>
      </c>
      <c r="L5478" s="53">
        <v>0.0</v>
      </c>
      <c r="M5478" s="2" t="s">
        <v>3369</v>
      </c>
      <c r="N5478" s="2" t="s">
        <v>3360</v>
      </c>
      <c r="O5478" s="55"/>
      <c r="AB5478" s="2" t="s">
        <v>164</v>
      </c>
      <c r="AC5478" s="2" t="s">
        <v>3361</v>
      </c>
      <c r="AD5478" s="2" t="s">
        <v>8340</v>
      </c>
      <c r="AE5478" s="2" t="s">
        <v>3363</v>
      </c>
      <c r="AF5478" s="93"/>
      <c r="AG5478" s="2" t="s">
        <v>3364</v>
      </c>
      <c r="AH5478" s="2" t="s">
        <v>3365</v>
      </c>
      <c r="AI5478" s="2">
        <v>0.0</v>
      </c>
      <c r="AJ5478" s="96">
        <v>4.2276698304560204E-4</v>
      </c>
      <c r="AK5478" s="96">
        <v>0.002066115702479339</v>
      </c>
      <c r="AL5478" s="105"/>
      <c r="AM5478" s="2" t="s">
        <v>8540</v>
      </c>
    </row>
    <row r="5479">
      <c r="A5479" s="54">
        <v>46120.0</v>
      </c>
      <c r="B5479" s="54">
        <v>46121.0</v>
      </c>
      <c r="C5479" s="2" t="s">
        <v>1957</v>
      </c>
      <c r="D5479" s="2" t="s">
        <v>146</v>
      </c>
      <c r="E5479" s="2" t="s">
        <v>148</v>
      </c>
      <c r="F5479" s="53">
        <v>0.0</v>
      </c>
      <c r="G5479" s="53">
        <v>0.0</v>
      </c>
      <c r="H5479" s="53">
        <v>0.04</v>
      </c>
      <c r="I5479" s="53">
        <v>0.022727272727272728</v>
      </c>
      <c r="J5479" s="53">
        <v>0.019454392493888393</v>
      </c>
      <c r="K5479" s="2" t="s">
        <v>3531</v>
      </c>
      <c r="L5479" s="53">
        <v>0.0</v>
      </c>
      <c r="M5479" s="2" t="s">
        <v>3369</v>
      </c>
      <c r="N5479" s="2" t="s">
        <v>3360</v>
      </c>
      <c r="O5479" s="55"/>
      <c r="AB5479" s="2" t="s">
        <v>164</v>
      </c>
      <c r="AC5479" s="2" t="s">
        <v>3361</v>
      </c>
      <c r="AD5479" s="2" t="s">
        <v>8340</v>
      </c>
      <c r="AE5479" s="2" t="s">
        <v>3363</v>
      </c>
      <c r="AF5479" s="93"/>
      <c r="AG5479" s="2" t="s">
        <v>3364</v>
      </c>
      <c r="AH5479" s="2" t="s">
        <v>3365</v>
      </c>
      <c r="AI5479" s="2">
        <v>0.0</v>
      </c>
      <c r="AJ5479" s="96">
        <v>3.7847338730626106E-4</v>
      </c>
      <c r="AK5479" s="96">
        <v>5.165289256198347E-4</v>
      </c>
      <c r="AL5479" s="105"/>
      <c r="AM5479" s="2" t="s">
        <v>8541</v>
      </c>
    </row>
    <row r="5480">
      <c r="A5480" s="54">
        <v>46121.0</v>
      </c>
      <c r="B5480" s="54">
        <v>46122.0</v>
      </c>
      <c r="C5480" s="2" t="s">
        <v>1957</v>
      </c>
      <c r="D5480" s="2" t="s">
        <v>146</v>
      </c>
      <c r="E5480" s="2" t="s">
        <v>196</v>
      </c>
      <c r="F5480" s="53">
        <v>0.0</v>
      </c>
      <c r="G5480" s="53">
        <v>0.0</v>
      </c>
      <c r="H5480" s="53">
        <v>0.0</v>
      </c>
      <c r="I5480" s="53">
        <v>0.0</v>
      </c>
      <c r="J5480" s="53">
        <v>0.007177896357113348</v>
      </c>
      <c r="K5480" s="2" t="s">
        <v>3531</v>
      </c>
      <c r="L5480" s="53">
        <v>0.0</v>
      </c>
      <c r="M5480" s="2" t="s">
        <v>3369</v>
      </c>
      <c r="N5480" s="2" t="s">
        <v>3360</v>
      </c>
      <c r="O5480" s="55"/>
      <c r="AB5480" s="2" t="s">
        <v>164</v>
      </c>
      <c r="AC5480" s="2" t="s">
        <v>3361</v>
      </c>
      <c r="AD5480" s="2" t="s">
        <v>8340</v>
      </c>
      <c r="AE5480" s="2" t="s">
        <v>3363</v>
      </c>
      <c r="AF5480" s="93"/>
      <c r="AG5480" s="2" t="s">
        <v>3364</v>
      </c>
      <c r="AH5480" s="2" t="s">
        <v>3365</v>
      </c>
      <c r="AI5480" s="2">
        <v>0.0</v>
      </c>
      <c r="AJ5480" s="96">
        <v>5.1522196113461075E-5</v>
      </c>
      <c r="AK5480" s="96">
        <v>0.0</v>
      </c>
      <c r="AL5480" s="105"/>
      <c r="AM5480" s="2" t="s">
        <v>8542</v>
      </c>
    </row>
    <row r="5481">
      <c r="A5481" s="54">
        <v>46122.0</v>
      </c>
      <c r="B5481" s="54">
        <v>46123.0</v>
      </c>
      <c r="C5481" s="2" t="s">
        <v>1957</v>
      </c>
      <c r="D5481" s="2" t="s">
        <v>146</v>
      </c>
      <c r="E5481" s="2" t="s">
        <v>288</v>
      </c>
      <c r="F5481" s="53">
        <v>0.0</v>
      </c>
      <c r="G5481" s="53">
        <v>0.0</v>
      </c>
      <c r="H5481" s="53">
        <v>0.0</v>
      </c>
      <c r="I5481" s="53">
        <v>0.022727272727272728</v>
      </c>
      <c r="J5481" s="53">
        <v>0.010291205557288644</v>
      </c>
      <c r="K5481" s="2" t="s">
        <v>3531</v>
      </c>
      <c r="L5481" s="53">
        <v>0.0</v>
      </c>
      <c r="M5481" s="2" t="s">
        <v>3369</v>
      </c>
      <c r="N5481" s="2" t="s">
        <v>3360</v>
      </c>
      <c r="O5481" s="55"/>
      <c r="AB5481" s="2" t="s">
        <v>164</v>
      </c>
      <c r="AC5481" s="2" t="s">
        <v>3361</v>
      </c>
      <c r="AD5481" s="2" t="s">
        <v>8340</v>
      </c>
      <c r="AE5481" s="2" t="s">
        <v>3363</v>
      </c>
      <c r="AF5481" s="93"/>
      <c r="AG5481" s="2" t="s">
        <v>3364</v>
      </c>
      <c r="AH5481" s="2" t="s">
        <v>3365</v>
      </c>
      <c r="AI5481" s="2">
        <v>0.0</v>
      </c>
      <c r="AJ5481" s="96">
        <v>1.0590891182236866E-4</v>
      </c>
      <c r="AK5481" s="96">
        <v>5.165289256198347E-4</v>
      </c>
      <c r="AL5481" s="105"/>
      <c r="AM5481" s="2" t="s">
        <v>8543</v>
      </c>
    </row>
    <row r="5482">
      <c r="A5482" s="54">
        <v>46123.0</v>
      </c>
      <c r="B5482" s="54">
        <v>46124.0</v>
      </c>
      <c r="C5482" s="2" t="s">
        <v>1957</v>
      </c>
      <c r="D5482" s="2" t="s">
        <v>146</v>
      </c>
      <c r="E5482" s="2" t="s">
        <v>256</v>
      </c>
      <c r="F5482" s="53">
        <v>0.0</v>
      </c>
      <c r="G5482" s="53">
        <v>0.0</v>
      </c>
      <c r="H5482" s="53">
        <v>0.04</v>
      </c>
      <c r="I5482" s="53">
        <v>0.06666666666666667</v>
      </c>
      <c r="J5482" s="53">
        <v>0.02489235892511068</v>
      </c>
      <c r="K5482" s="2" t="s">
        <v>3531</v>
      </c>
      <c r="L5482" s="53">
        <v>0.0</v>
      </c>
      <c r="M5482" s="2" t="s">
        <v>3369</v>
      </c>
      <c r="N5482" s="2" t="s">
        <v>3360</v>
      </c>
      <c r="O5482" s="55"/>
      <c r="AB5482" s="2" t="s">
        <v>164</v>
      </c>
      <c r="AC5482" s="2" t="s">
        <v>3361</v>
      </c>
      <c r="AD5482" s="2" t="s">
        <v>8340</v>
      </c>
      <c r="AE5482" s="2" t="s">
        <v>3363</v>
      </c>
      <c r="AF5482" s="93"/>
      <c r="AG5482" s="2" t="s">
        <v>3364</v>
      </c>
      <c r="AH5482" s="2" t="s">
        <v>3365</v>
      </c>
      <c r="AI5482" s="2">
        <v>0.0</v>
      </c>
      <c r="AJ5482" s="96">
        <v>6.196295328565372E-4</v>
      </c>
      <c r="AK5482" s="96">
        <v>0.0044444444444444444</v>
      </c>
      <c r="AL5482" s="105"/>
      <c r="AM5482" s="2" t="s">
        <v>8544</v>
      </c>
    </row>
    <row r="5483">
      <c r="A5483" s="54">
        <v>46124.0</v>
      </c>
      <c r="B5483" s="54">
        <v>46125.0</v>
      </c>
      <c r="C5483" s="2" t="s">
        <v>1957</v>
      </c>
      <c r="D5483" s="2" t="s">
        <v>146</v>
      </c>
      <c r="E5483" s="2" t="s">
        <v>180</v>
      </c>
      <c r="F5483" s="53">
        <v>0.0</v>
      </c>
      <c r="G5483" s="53">
        <v>0.0</v>
      </c>
      <c r="H5483" s="53">
        <v>0.0</v>
      </c>
      <c r="I5483" s="53">
        <v>0.0</v>
      </c>
      <c r="J5483" s="53">
        <v>0.006998190978062462</v>
      </c>
      <c r="K5483" s="2" t="s">
        <v>3531</v>
      </c>
      <c r="L5483" s="53">
        <v>0.0</v>
      </c>
      <c r="M5483" s="2" t="s">
        <v>3369</v>
      </c>
      <c r="N5483" s="2" t="s">
        <v>3360</v>
      </c>
      <c r="O5483" s="55"/>
      <c r="AB5483" s="2" t="s">
        <v>164</v>
      </c>
      <c r="AC5483" s="2" t="s">
        <v>3361</v>
      </c>
      <c r="AD5483" s="2" t="s">
        <v>8340</v>
      </c>
      <c r="AE5483" s="2" t="s">
        <v>3363</v>
      </c>
      <c r="AF5483" s="93"/>
      <c r="AG5483" s="2" t="s">
        <v>3364</v>
      </c>
      <c r="AH5483" s="2" t="s">
        <v>3365</v>
      </c>
      <c r="AI5483" s="2">
        <v>0.0</v>
      </c>
      <c r="AJ5483" s="96">
        <v>4.897467696543484E-5</v>
      </c>
      <c r="AK5483" s="96">
        <v>0.0</v>
      </c>
      <c r="AL5483" s="105"/>
      <c r="AM5483" s="2" t="s">
        <v>8545</v>
      </c>
    </row>
    <row r="5484">
      <c r="A5484" s="54">
        <v>46125.0</v>
      </c>
      <c r="B5484" s="54">
        <v>46126.0</v>
      </c>
      <c r="C5484" s="2" t="s">
        <v>1957</v>
      </c>
      <c r="D5484" s="2" t="s">
        <v>146</v>
      </c>
      <c r="E5484" s="2" t="s">
        <v>208</v>
      </c>
      <c r="F5484" s="53">
        <v>0.0</v>
      </c>
      <c r="G5484" s="53">
        <v>0.0</v>
      </c>
      <c r="H5484" s="53">
        <v>0.0</v>
      </c>
      <c r="I5484" s="53">
        <v>0.022222222222222223</v>
      </c>
      <c r="J5484" s="53">
        <v>0.011798342112730419</v>
      </c>
      <c r="K5484" s="2" t="s">
        <v>3531</v>
      </c>
      <c r="L5484" s="53">
        <v>0.0</v>
      </c>
      <c r="M5484" s="2" t="s">
        <v>3369</v>
      </c>
      <c r="N5484" s="2" t="s">
        <v>3360</v>
      </c>
      <c r="O5484" s="55"/>
      <c r="AB5484" s="2" t="s">
        <v>164</v>
      </c>
      <c r="AC5484" s="2" t="s">
        <v>3361</v>
      </c>
      <c r="AD5484" s="2" t="s">
        <v>8340</v>
      </c>
      <c r="AE5484" s="2" t="s">
        <v>3363</v>
      </c>
      <c r="AF5484" s="93"/>
      <c r="AG5484" s="2" t="s">
        <v>3364</v>
      </c>
      <c r="AH5484" s="2" t="s">
        <v>3365</v>
      </c>
      <c r="AI5484" s="2">
        <v>0.0</v>
      </c>
      <c r="AJ5484" s="96">
        <v>1.3920087660902806E-4</v>
      </c>
      <c r="AK5484" s="96">
        <v>4.938271604938272E-4</v>
      </c>
      <c r="AL5484" s="105"/>
      <c r="AM5484" s="2" t="s">
        <v>8546</v>
      </c>
    </row>
    <row r="5485">
      <c r="A5485" s="54">
        <v>46126.0</v>
      </c>
      <c r="B5485" s="54">
        <v>46127.0</v>
      </c>
      <c r="C5485" s="2" t="s">
        <v>1957</v>
      </c>
      <c r="D5485" s="2" t="s">
        <v>146</v>
      </c>
      <c r="E5485" s="2" t="s">
        <v>303</v>
      </c>
      <c r="F5485" s="53">
        <v>0.0</v>
      </c>
      <c r="G5485" s="53">
        <v>0.0</v>
      </c>
      <c r="H5485" s="53">
        <v>0.04</v>
      </c>
      <c r="I5485" s="53">
        <v>0.044444444444444446</v>
      </c>
      <c r="J5485" s="53">
        <v>0.01937845638150304</v>
      </c>
      <c r="K5485" s="2" t="s">
        <v>3531</v>
      </c>
      <c r="L5485" s="53">
        <v>0.0</v>
      </c>
      <c r="M5485" s="2" t="s">
        <v>3369</v>
      </c>
      <c r="N5485" s="2" t="s">
        <v>3360</v>
      </c>
      <c r="O5485" s="55"/>
      <c r="AB5485" s="2" t="s">
        <v>164</v>
      </c>
      <c r="AC5485" s="2" t="s">
        <v>3361</v>
      </c>
      <c r="AD5485" s="2" t="s">
        <v>8340</v>
      </c>
      <c r="AE5485" s="2" t="s">
        <v>3363</v>
      </c>
      <c r="AF5485" s="93"/>
      <c r="AG5485" s="2" t="s">
        <v>3364</v>
      </c>
      <c r="AH5485" s="2" t="s">
        <v>3365</v>
      </c>
      <c r="AI5485" s="2">
        <v>0.0</v>
      </c>
      <c r="AJ5485" s="96">
        <v>3.755245717298159E-4</v>
      </c>
      <c r="AK5485" s="96">
        <v>0.0019753086419753087</v>
      </c>
      <c r="AL5485" s="105"/>
      <c r="AM5485" s="2" t="s">
        <v>8547</v>
      </c>
    </row>
    <row r="5486">
      <c r="A5486" s="54">
        <v>46127.0</v>
      </c>
      <c r="B5486" s="54">
        <v>46128.0</v>
      </c>
      <c r="C5486" s="2" t="s">
        <v>1957</v>
      </c>
      <c r="D5486" s="2" t="s">
        <v>146</v>
      </c>
      <c r="E5486" s="2" t="s">
        <v>148</v>
      </c>
      <c r="F5486" s="53">
        <v>0.0</v>
      </c>
      <c r="G5486" s="53">
        <v>0.0</v>
      </c>
      <c r="H5486" s="53">
        <v>0.04</v>
      </c>
      <c r="I5486" s="53">
        <v>0.022222222222222223</v>
      </c>
      <c r="J5486" s="53">
        <v>0.018335571845592327</v>
      </c>
      <c r="K5486" s="2" t="s">
        <v>3531</v>
      </c>
      <c r="L5486" s="53">
        <v>0.0</v>
      </c>
      <c r="M5486" s="2" t="s">
        <v>3369</v>
      </c>
      <c r="N5486" s="2" t="s">
        <v>3360</v>
      </c>
      <c r="O5486" s="55"/>
      <c r="AB5486" s="2" t="s">
        <v>164</v>
      </c>
      <c r="AC5486" s="2" t="s">
        <v>3361</v>
      </c>
      <c r="AD5486" s="2" t="s">
        <v>8340</v>
      </c>
      <c r="AE5486" s="2" t="s">
        <v>3363</v>
      </c>
      <c r="AF5486" s="93"/>
      <c r="AG5486" s="2" t="s">
        <v>3364</v>
      </c>
      <c r="AH5486" s="2" t="s">
        <v>3365</v>
      </c>
      <c r="AI5486" s="2">
        <v>0.0</v>
      </c>
      <c r="AJ5486" s="96">
        <v>3.3619319490487803E-4</v>
      </c>
      <c r="AK5486" s="96">
        <v>4.938271604938272E-4</v>
      </c>
      <c r="AL5486" s="105"/>
      <c r="AM5486" s="2" t="s">
        <v>8548</v>
      </c>
    </row>
    <row r="5487">
      <c r="A5487" s="54">
        <v>46128.0</v>
      </c>
      <c r="B5487" s="54">
        <v>46129.0</v>
      </c>
      <c r="C5487" s="2" t="s">
        <v>1957</v>
      </c>
      <c r="D5487" s="2" t="s">
        <v>146</v>
      </c>
      <c r="E5487" s="2" t="s">
        <v>196</v>
      </c>
      <c r="F5487" s="53">
        <v>0.0</v>
      </c>
      <c r="G5487" s="53">
        <v>0.0</v>
      </c>
      <c r="H5487" s="53">
        <v>0.0</v>
      </c>
      <c r="I5487" s="53">
        <v>0.0</v>
      </c>
      <c r="J5487" s="53">
        <v>0.006766153202867048</v>
      </c>
      <c r="K5487" s="2" t="s">
        <v>3531</v>
      </c>
      <c r="L5487" s="53">
        <v>0.0</v>
      </c>
      <c r="M5487" s="2" t="s">
        <v>3369</v>
      </c>
      <c r="N5487" s="2" t="s">
        <v>3360</v>
      </c>
      <c r="O5487" s="55"/>
      <c r="AB5487" s="2" t="s">
        <v>164</v>
      </c>
      <c r="AC5487" s="2" t="s">
        <v>3361</v>
      </c>
      <c r="AD5487" s="2" t="s">
        <v>8340</v>
      </c>
      <c r="AE5487" s="2" t="s">
        <v>3363</v>
      </c>
      <c r="AF5487" s="93"/>
      <c r="AG5487" s="2" t="s">
        <v>3364</v>
      </c>
      <c r="AH5487" s="2" t="s">
        <v>3365</v>
      </c>
      <c r="AI5487" s="2">
        <v>0.0</v>
      </c>
      <c r="AJ5487" s="96">
        <v>4.5780829164668016E-5</v>
      </c>
      <c r="AK5487" s="96">
        <v>0.0</v>
      </c>
      <c r="AL5487" s="105"/>
      <c r="AM5487" s="2" t="s">
        <v>8549</v>
      </c>
    </row>
    <row r="5488">
      <c r="A5488" s="54">
        <v>46129.0</v>
      </c>
      <c r="B5488" s="54">
        <v>46130.0</v>
      </c>
      <c r="C5488" s="2" t="s">
        <v>1957</v>
      </c>
      <c r="D5488" s="2" t="s">
        <v>146</v>
      </c>
      <c r="E5488" s="2" t="s">
        <v>288</v>
      </c>
      <c r="F5488" s="53">
        <v>0.0</v>
      </c>
      <c r="G5488" s="53">
        <v>0.0</v>
      </c>
      <c r="H5488" s="53">
        <v>0.0</v>
      </c>
      <c r="I5488" s="53">
        <v>0.022222222222222223</v>
      </c>
      <c r="J5488" s="53">
        <v>0.009700498877845463</v>
      </c>
      <c r="K5488" s="2" t="s">
        <v>3531</v>
      </c>
      <c r="L5488" s="53">
        <v>0.0</v>
      </c>
      <c r="M5488" s="2" t="s">
        <v>3369</v>
      </c>
      <c r="N5488" s="2" t="s">
        <v>3360</v>
      </c>
      <c r="O5488" s="55"/>
      <c r="AB5488" s="2" t="s">
        <v>164</v>
      </c>
      <c r="AC5488" s="2" t="s">
        <v>3361</v>
      </c>
      <c r="AD5488" s="2" t="s">
        <v>8340</v>
      </c>
      <c r="AE5488" s="2" t="s">
        <v>3363</v>
      </c>
      <c r="AF5488" s="93"/>
      <c r="AG5488" s="2" t="s">
        <v>3364</v>
      </c>
      <c r="AH5488" s="2" t="s">
        <v>3365</v>
      </c>
      <c r="AI5488" s="2">
        <v>0.0</v>
      </c>
      <c r="AJ5488" s="96">
        <v>9.409967847908109E-5</v>
      </c>
      <c r="AK5488" s="96">
        <v>4.938271604938272E-4</v>
      </c>
      <c r="AL5488" s="105"/>
      <c r="AM5488" s="2" t="s">
        <v>8550</v>
      </c>
    </row>
    <row r="5489">
      <c r="A5489" s="54">
        <v>46130.0</v>
      </c>
      <c r="B5489" s="54">
        <v>46131.0</v>
      </c>
      <c r="C5489" s="2" t="s">
        <v>1957</v>
      </c>
      <c r="D5489" s="2" t="s">
        <v>146</v>
      </c>
      <c r="E5489" s="2" t="s">
        <v>256</v>
      </c>
      <c r="F5489" s="53">
        <v>0.0</v>
      </c>
      <c r="G5489" s="53">
        <v>0.0</v>
      </c>
      <c r="H5489" s="53">
        <v>0.04</v>
      </c>
      <c r="I5489" s="53">
        <v>0.06521739130434782</v>
      </c>
      <c r="J5489" s="53">
        <v>0.023466493190722578</v>
      </c>
      <c r="K5489" s="2" t="s">
        <v>3531</v>
      </c>
      <c r="L5489" s="53">
        <v>0.0</v>
      </c>
      <c r="M5489" s="2" t="s">
        <v>3369</v>
      </c>
      <c r="N5489" s="2" t="s">
        <v>3360</v>
      </c>
      <c r="O5489" s="55"/>
      <c r="AB5489" s="2" t="s">
        <v>164</v>
      </c>
      <c r="AC5489" s="2" t="s">
        <v>3361</v>
      </c>
      <c r="AD5489" s="2" t="s">
        <v>8340</v>
      </c>
      <c r="AE5489" s="2" t="s">
        <v>3363</v>
      </c>
      <c r="AF5489" s="93"/>
      <c r="AG5489" s="2" t="s">
        <v>3364</v>
      </c>
      <c r="AH5489" s="2" t="s">
        <v>3365</v>
      </c>
      <c r="AI5489" s="2">
        <v>0.0</v>
      </c>
      <c r="AJ5489" s="96">
        <v>5.506763026702291E-4</v>
      </c>
      <c r="AK5489" s="96">
        <v>0.004253308128544423</v>
      </c>
      <c r="AL5489" s="105"/>
      <c r="AM5489" s="2" t="s">
        <v>8551</v>
      </c>
    </row>
    <row r="5490">
      <c r="A5490" s="54">
        <v>46131.0</v>
      </c>
      <c r="B5490" s="54">
        <v>46132.0</v>
      </c>
      <c r="C5490" s="2" t="s">
        <v>1957</v>
      </c>
      <c r="D5490" s="2" t="s">
        <v>146</v>
      </c>
      <c r="E5490" s="2" t="s">
        <v>180</v>
      </c>
      <c r="F5490" s="53">
        <v>0.0</v>
      </c>
      <c r="G5490" s="53">
        <v>0.0</v>
      </c>
      <c r="H5490" s="53">
        <v>0.0</v>
      </c>
      <c r="I5490" s="53">
        <v>0.0</v>
      </c>
      <c r="J5490" s="53">
        <v>0.006597606680491756</v>
      </c>
      <c r="K5490" s="2" t="s">
        <v>3531</v>
      </c>
      <c r="L5490" s="53">
        <v>0.0</v>
      </c>
      <c r="M5490" s="2" t="s">
        <v>3369</v>
      </c>
      <c r="N5490" s="2" t="s">
        <v>3360</v>
      </c>
      <c r="O5490" s="55"/>
      <c r="AB5490" s="2" t="s">
        <v>164</v>
      </c>
      <c r="AC5490" s="2" t="s">
        <v>3361</v>
      </c>
      <c r="AD5490" s="2" t="s">
        <v>8340</v>
      </c>
      <c r="AE5490" s="2" t="s">
        <v>3363</v>
      </c>
      <c r="AF5490" s="93"/>
      <c r="AG5490" s="2" t="s">
        <v>3364</v>
      </c>
      <c r="AH5490" s="2" t="s">
        <v>3365</v>
      </c>
      <c r="AI5490" s="2">
        <v>0.0</v>
      </c>
      <c r="AJ5490" s="96">
        <v>4.3528413910469444E-5</v>
      </c>
      <c r="AK5490" s="96">
        <v>0.0</v>
      </c>
      <c r="AL5490" s="105"/>
      <c r="AM5490" s="2" t="s">
        <v>8552</v>
      </c>
    </row>
    <row r="5491">
      <c r="A5491" s="54">
        <v>46132.0</v>
      </c>
      <c r="B5491" s="54">
        <v>46133.0</v>
      </c>
      <c r="C5491" s="2" t="s">
        <v>1957</v>
      </c>
      <c r="D5491" s="2" t="s">
        <v>146</v>
      </c>
      <c r="E5491" s="2" t="s">
        <v>208</v>
      </c>
      <c r="F5491" s="53">
        <v>0.0</v>
      </c>
      <c r="G5491" s="53">
        <v>0.0</v>
      </c>
      <c r="H5491" s="53">
        <v>0.0</v>
      </c>
      <c r="I5491" s="53">
        <v>0.021739130434782608</v>
      </c>
      <c r="J5491" s="53">
        <v>0.011123072769808553</v>
      </c>
      <c r="K5491" s="2" t="s">
        <v>3531</v>
      </c>
      <c r="L5491" s="53">
        <v>0.0</v>
      </c>
      <c r="M5491" s="2" t="s">
        <v>3369</v>
      </c>
      <c r="N5491" s="2" t="s">
        <v>3360</v>
      </c>
      <c r="O5491" s="55"/>
      <c r="AB5491" s="2" t="s">
        <v>164</v>
      </c>
      <c r="AC5491" s="2" t="s">
        <v>3361</v>
      </c>
      <c r="AD5491" s="2" t="s">
        <v>8340</v>
      </c>
      <c r="AE5491" s="2" t="s">
        <v>3363</v>
      </c>
      <c r="AF5491" s="93"/>
      <c r="AG5491" s="2" t="s">
        <v>3364</v>
      </c>
      <c r="AH5491" s="2" t="s">
        <v>3365</v>
      </c>
      <c r="AI5491" s="2">
        <v>0.0</v>
      </c>
      <c r="AJ5491" s="96">
        <v>1.2372274784245652E-4</v>
      </c>
      <c r="AK5491" s="96">
        <v>4.7258979206049145E-4</v>
      </c>
      <c r="AL5491" s="105"/>
      <c r="AM5491" s="2" t="s">
        <v>8553</v>
      </c>
    </row>
    <row r="5492">
      <c r="A5492" s="54">
        <v>46133.0</v>
      </c>
      <c r="B5492" s="54">
        <v>46134.0</v>
      </c>
      <c r="C5492" s="2" t="s">
        <v>1957</v>
      </c>
      <c r="D5492" s="2" t="s">
        <v>146</v>
      </c>
      <c r="E5492" s="2" t="s">
        <v>303</v>
      </c>
      <c r="F5492" s="53">
        <v>0.0</v>
      </c>
      <c r="G5492" s="53">
        <v>0.0</v>
      </c>
      <c r="H5492" s="53">
        <v>0.0</v>
      </c>
      <c r="I5492" s="53">
        <v>0.043478260869565216</v>
      </c>
      <c r="J5492" s="53">
        <v>0.018269255106478262</v>
      </c>
      <c r="K5492" s="2" t="s">
        <v>3531</v>
      </c>
      <c r="L5492" s="53">
        <v>0.0</v>
      </c>
      <c r="M5492" s="2" t="s">
        <v>3369</v>
      </c>
      <c r="N5492" s="2" t="s">
        <v>3360</v>
      </c>
      <c r="O5492" s="55"/>
      <c r="AB5492" s="2" t="s">
        <v>164</v>
      </c>
      <c r="AC5492" s="2" t="s">
        <v>3361</v>
      </c>
      <c r="AD5492" s="2" t="s">
        <v>8340</v>
      </c>
      <c r="AE5492" s="2" t="s">
        <v>3363</v>
      </c>
      <c r="AF5492" s="93"/>
      <c r="AG5492" s="2" t="s">
        <v>3364</v>
      </c>
      <c r="AH5492" s="2" t="s">
        <v>3365</v>
      </c>
      <c r="AI5492" s="2">
        <v>0.0</v>
      </c>
      <c r="AJ5492" s="96">
        <v>3.3376568214558207E-4</v>
      </c>
      <c r="AK5492" s="96">
        <v>0.0018903591682419658</v>
      </c>
      <c r="AL5492" s="105"/>
      <c r="AM5492" s="2" t="s">
        <v>8554</v>
      </c>
    </row>
    <row r="5493">
      <c r="A5493" s="54">
        <v>46134.0</v>
      </c>
      <c r="B5493" s="54">
        <v>46135.0</v>
      </c>
      <c r="C5493" s="2" t="s">
        <v>1957</v>
      </c>
      <c r="D5493" s="2" t="s">
        <v>146</v>
      </c>
      <c r="E5493" s="2" t="s">
        <v>148</v>
      </c>
      <c r="F5493" s="53">
        <v>0.0</v>
      </c>
      <c r="G5493" s="53">
        <v>0.0</v>
      </c>
      <c r="H5493" s="53">
        <v>0.04</v>
      </c>
      <c r="I5493" s="53">
        <v>0.021739130434782608</v>
      </c>
      <c r="J5493" s="53">
        <v>0.017286367953339505</v>
      </c>
      <c r="K5493" s="2" t="s">
        <v>3531</v>
      </c>
      <c r="L5493" s="53">
        <v>0.0</v>
      </c>
      <c r="M5493" s="2" t="s">
        <v>3369</v>
      </c>
      <c r="N5493" s="2" t="s">
        <v>3360</v>
      </c>
      <c r="O5493" s="55"/>
      <c r="AB5493" s="2" t="s">
        <v>164</v>
      </c>
      <c r="AC5493" s="2" t="s">
        <v>3361</v>
      </c>
      <c r="AD5493" s="2" t="s">
        <v>8340</v>
      </c>
      <c r="AE5493" s="2" t="s">
        <v>3363</v>
      </c>
      <c r="AF5493" s="93"/>
      <c r="AG5493" s="2" t="s">
        <v>3364</v>
      </c>
      <c r="AH5493" s="2" t="s">
        <v>3365</v>
      </c>
      <c r="AI5493" s="2">
        <v>0.0</v>
      </c>
      <c r="AJ5493" s="96">
        <v>2.98818517018243E-4</v>
      </c>
      <c r="AK5493" s="96">
        <v>4.7258979206049145E-4</v>
      </c>
      <c r="AL5493" s="105"/>
      <c r="AM5493" s="2" t="s">
        <v>8555</v>
      </c>
    </row>
    <row r="5494">
      <c r="A5494" s="54">
        <v>46135.0</v>
      </c>
      <c r="B5494" s="54">
        <v>46136.0</v>
      </c>
      <c r="C5494" s="2" t="s">
        <v>1957</v>
      </c>
      <c r="D5494" s="2" t="s">
        <v>146</v>
      </c>
      <c r="E5494" s="2" t="s">
        <v>196</v>
      </c>
      <c r="F5494" s="53">
        <v>0.0</v>
      </c>
      <c r="G5494" s="53">
        <v>0.0</v>
      </c>
      <c r="H5494" s="53">
        <v>0.0</v>
      </c>
      <c r="I5494" s="53">
        <v>0.0</v>
      </c>
      <c r="J5494" s="53">
        <v>0.006379913060310422</v>
      </c>
      <c r="K5494" s="2" t="s">
        <v>3531</v>
      </c>
      <c r="L5494" s="53">
        <v>0.0</v>
      </c>
      <c r="M5494" s="2" t="s">
        <v>3369</v>
      </c>
      <c r="N5494" s="2" t="s">
        <v>3360</v>
      </c>
      <c r="O5494" s="55"/>
      <c r="AB5494" s="2" t="s">
        <v>164</v>
      </c>
      <c r="AC5494" s="2" t="s">
        <v>3361</v>
      </c>
      <c r="AD5494" s="2" t="s">
        <v>8340</v>
      </c>
      <c r="AE5494" s="2" t="s">
        <v>3363</v>
      </c>
      <c r="AF5494" s="93"/>
      <c r="AG5494" s="2" t="s">
        <v>3364</v>
      </c>
      <c r="AH5494" s="2" t="s">
        <v>3365</v>
      </c>
      <c r="AI5494" s="2">
        <v>0.0</v>
      </c>
      <c r="AJ5494" s="96">
        <v>4.070329065711949E-5</v>
      </c>
      <c r="AK5494" s="96">
        <v>0.0</v>
      </c>
      <c r="AL5494" s="105"/>
      <c r="AM5494" s="2" t="s">
        <v>8556</v>
      </c>
    </row>
    <row r="5495">
      <c r="A5495" s="54">
        <v>46136.0</v>
      </c>
      <c r="B5495" s="54">
        <v>46137.0</v>
      </c>
      <c r="C5495" s="2" t="s">
        <v>1957</v>
      </c>
      <c r="D5495" s="2" t="s">
        <v>146</v>
      </c>
      <c r="E5495" s="2" t="s">
        <v>288</v>
      </c>
      <c r="F5495" s="53">
        <v>0.0</v>
      </c>
      <c r="G5495" s="53">
        <v>0.0</v>
      </c>
      <c r="H5495" s="53">
        <v>0.0</v>
      </c>
      <c r="I5495" s="53">
        <v>0.021739130434782608</v>
      </c>
      <c r="J5495" s="53">
        <v>0.009146421913414204</v>
      </c>
      <c r="K5495" s="2" t="s">
        <v>3531</v>
      </c>
      <c r="L5495" s="53">
        <v>0.0</v>
      </c>
      <c r="M5495" s="2" t="s">
        <v>3369</v>
      </c>
      <c r="N5495" s="2" t="s">
        <v>3360</v>
      </c>
      <c r="O5495" s="55"/>
      <c r="AB5495" s="2" t="s">
        <v>164</v>
      </c>
      <c r="AC5495" s="2" t="s">
        <v>3361</v>
      </c>
      <c r="AD5495" s="2" t="s">
        <v>8340</v>
      </c>
      <c r="AE5495" s="2" t="s">
        <v>3363</v>
      </c>
      <c r="AF5495" s="93"/>
      <c r="AG5495" s="2" t="s">
        <v>3364</v>
      </c>
      <c r="AH5495" s="2" t="s">
        <v>3365</v>
      </c>
      <c r="AI5495" s="2">
        <v>0.0</v>
      </c>
      <c r="AJ5495" s="96">
        <v>8.365703381818354E-5</v>
      </c>
      <c r="AK5495" s="96">
        <v>4.7258979206049145E-4</v>
      </c>
      <c r="AL5495" s="105"/>
      <c r="AM5495" s="2" t="s">
        <v>8557</v>
      </c>
    </row>
    <row r="5496">
      <c r="A5496" s="54">
        <v>46137.0</v>
      </c>
      <c r="B5496" s="54">
        <v>46138.0</v>
      </c>
      <c r="C5496" s="2" t="s">
        <v>1957</v>
      </c>
      <c r="D5496" s="2" t="s">
        <v>146</v>
      </c>
      <c r="E5496" s="2" t="s">
        <v>256</v>
      </c>
      <c r="F5496" s="53">
        <v>0.0</v>
      </c>
      <c r="G5496" s="53">
        <v>0.0</v>
      </c>
      <c r="H5496" s="53">
        <v>0.04</v>
      </c>
      <c r="I5496" s="53">
        <v>0.06382978723404255</v>
      </c>
      <c r="J5496" s="53">
        <v>0.022128720501694087</v>
      </c>
      <c r="K5496" s="2" t="s">
        <v>3531</v>
      </c>
      <c r="L5496" s="53">
        <v>0.0</v>
      </c>
      <c r="M5496" s="2" t="s">
        <v>3369</v>
      </c>
      <c r="N5496" s="2" t="s">
        <v>3360</v>
      </c>
      <c r="O5496" s="55"/>
      <c r="AB5496" s="2" t="s">
        <v>164</v>
      </c>
      <c r="AC5496" s="2" t="s">
        <v>3361</v>
      </c>
      <c r="AD5496" s="2" t="s">
        <v>8340</v>
      </c>
      <c r="AE5496" s="2" t="s">
        <v>3363</v>
      </c>
      <c r="AF5496" s="93"/>
      <c r="AG5496" s="2" t="s">
        <v>3364</v>
      </c>
      <c r="AH5496" s="2" t="s">
        <v>3365</v>
      </c>
      <c r="AI5496" s="2">
        <v>0.0</v>
      </c>
      <c r="AJ5496" s="96">
        <v>4.896802710420961E-4</v>
      </c>
      <c r="AK5496" s="96">
        <v>0.004074241738343141</v>
      </c>
      <c r="AL5496" s="105"/>
      <c r="AM5496" s="2" t="s">
        <v>8558</v>
      </c>
    </row>
    <row r="5497">
      <c r="A5497" s="54">
        <v>46138.0</v>
      </c>
      <c r="B5497" s="54">
        <v>46139.0</v>
      </c>
      <c r="C5497" s="2" t="s">
        <v>1957</v>
      </c>
      <c r="D5497" s="2" t="s">
        <v>146</v>
      </c>
      <c r="E5497" s="2" t="s">
        <v>180</v>
      </c>
      <c r="F5497" s="53">
        <v>0.0</v>
      </c>
      <c r="G5497" s="53">
        <v>0.0</v>
      </c>
      <c r="H5497" s="53">
        <v>0.0</v>
      </c>
      <c r="I5497" s="53">
        <v>0.0</v>
      </c>
      <c r="J5497" s="53">
        <v>0.006221740321966203</v>
      </c>
      <c r="K5497" s="2" t="s">
        <v>3531</v>
      </c>
      <c r="L5497" s="53">
        <v>0.0</v>
      </c>
      <c r="M5497" s="2" t="s">
        <v>3369</v>
      </c>
      <c r="N5497" s="2" t="s">
        <v>3360</v>
      </c>
      <c r="O5497" s="55"/>
      <c r="AB5497" s="2" t="s">
        <v>164</v>
      </c>
      <c r="AC5497" s="2" t="s">
        <v>3361</v>
      </c>
      <c r="AD5497" s="2" t="s">
        <v>8340</v>
      </c>
      <c r="AE5497" s="2" t="s">
        <v>3363</v>
      </c>
      <c r="AF5497" s="93"/>
      <c r="AG5497" s="2" t="s">
        <v>3364</v>
      </c>
      <c r="AH5497" s="2" t="s">
        <v>3365</v>
      </c>
      <c r="AI5497" s="2">
        <v>0.0</v>
      </c>
      <c r="AJ5497" s="96">
        <v>3.871005263398011E-5</v>
      </c>
      <c r="AK5497" s="96">
        <v>0.0</v>
      </c>
      <c r="AL5497" s="105"/>
      <c r="AM5497" s="2" t="s">
        <v>8559</v>
      </c>
    </row>
    <row r="5498">
      <c r="A5498" s="54">
        <v>46139.0</v>
      </c>
      <c r="B5498" s="54">
        <v>46140.0</v>
      </c>
      <c r="C5498" s="2" t="s">
        <v>1957</v>
      </c>
      <c r="D5498" s="2" t="s">
        <v>146</v>
      </c>
      <c r="E5498" s="2" t="s">
        <v>208</v>
      </c>
      <c r="F5498" s="53">
        <v>0.0</v>
      </c>
      <c r="G5498" s="53">
        <v>0.0</v>
      </c>
      <c r="H5498" s="53">
        <v>0.0</v>
      </c>
      <c r="I5498" s="53">
        <v>0.02127659574468085</v>
      </c>
      <c r="J5498" s="53">
        <v>0.010489461818981728</v>
      </c>
      <c r="K5498" s="2" t="s">
        <v>3531</v>
      </c>
      <c r="L5498" s="53">
        <v>0.0</v>
      </c>
      <c r="M5498" s="2" t="s">
        <v>3369</v>
      </c>
      <c r="N5498" s="2" t="s">
        <v>3360</v>
      </c>
      <c r="O5498" s="55"/>
      <c r="AB5498" s="2" t="s">
        <v>164</v>
      </c>
      <c r="AC5498" s="2" t="s">
        <v>3361</v>
      </c>
      <c r="AD5498" s="2" t="s">
        <v>8340</v>
      </c>
      <c r="AE5498" s="2" t="s">
        <v>3363</v>
      </c>
      <c r="AF5498" s="93"/>
      <c r="AG5498" s="2" t="s">
        <v>3364</v>
      </c>
      <c r="AH5498" s="2" t="s">
        <v>3365</v>
      </c>
      <c r="AI5498" s="2">
        <v>0.0</v>
      </c>
      <c r="AJ5498" s="96">
        <v>1.1002880925187547E-4</v>
      </c>
      <c r="AK5498" s="96">
        <v>4.526935264825713E-4</v>
      </c>
      <c r="AL5498" s="105"/>
      <c r="AM5498" s="2" t="s">
        <v>8560</v>
      </c>
    </row>
    <row r="5499">
      <c r="A5499" s="54">
        <v>46140.0</v>
      </c>
      <c r="B5499" s="54">
        <v>46141.0</v>
      </c>
      <c r="C5499" s="2" t="s">
        <v>1957</v>
      </c>
      <c r="D5499" s="2" t="s">
        <v>146</v>
      </c>
      <c r="E5499" s="2" t="s">
        <v>303</v>
      </c>
      <c r="F5499" s="53">
        <v>0.0</v>
      </c>
      <c r="G5499" s="53">
        <v>0.0</v>
      </c>
      <c r="H5499" s="53">
        <v>0.0</v>
      </c>
      <c r="I5499" s="53">
        <v>0.0425531914893617</v>
      </c>
      <c r="J5499" s="53">
        <v>0.017228492111978556</v>
      </c>
      <c r="K5499" s="2" t="s">
        <v>3531</v>
      </c>
      <c r="L5499" s="53">
        <v>0.0</v>
      </c>
      <c r="M5499" s="2" t="s">
        <v>3369</v>
      </c>
      <c r="N5499" s="2" t="s">
        <v>3360</v>
      </c>
      <c r="O5499" s="55"/>
      <c r="AB5499" s="2" t="s">
        <v>164</v>
      </c>
      <c r="AC5499" s="2" t="s">
        <v>3361</v>
      </c>
      <c r="AD5499" s="2" t="s">
        <v>8340</v>
      </c>
      <c r="AE5499" s="2" t="s">
        <v>3363</v>
      </c>
      <c r="AF5499" s="93"/>
      <c r="AG5499" s="2" t="s">
        <v>3364</v>
      </c>
      <c r="AH5499" s="2" t="s">
        <v>3365</v>
      </c>
      <c r="AI5499" s="2">
        <v>0.0</v>
      </c>
      <c r="AJ5499" s="96">
        <v>2.968209404525073E-4</v>
      </c>
      <c r="AK5499" s="96">
        <v>0.0018107741059302852</v>
      </c>
      <c r="AL5499" s="105"/>
      <c r="AM5499" s="2" t="s">
        <v>8561</v>
      </c>
    </row>
    <row r="5500">
      <c r="A5500" s="54">
        <v>46141.0</v>
      </c>
      <c r="B5500" s="54">
        <v>46142.0</v>
      </c>
      <c r="C5500" s="2" t="s">
        <v>1957</v>
      </c>
      <c r="D5500" s="2" t="s">
        <v>146</v>
      </c>
      <c r="E5500" s="2" t="s">
        <v>148</v>
      </c>
      <c r="F5500" s="53">
        <v>0.0</v>
      </c>
      <c r="G5500" s="53">
        <v>0.0</v>
      </c>
      <c r="H5500" s="53">
        <v>0.04</v>
      </c>
      <c r="I5500" s="53">
        <v>0.02127659574468085</v>
      </c>
      <c r="J5500" s="53">
        <v>0.01630186701914113</v>
      </c>
      <c r="K5500" s="2" t="s">
        <v>3531</v>
      </c>
      <c r="L5500" s="53">
        <v>0.0</v>
      </c>
      <c r="M5500" s="2" t="s">
        <v>3369</v>
      </c>
      <c r="N5500" s="2" t="s">
        <v>3360</v>
      </c>
      <c r="O5500" s="55"/>
      <c r="AB5500" s="2" t="s">
        <v>164</v>
      </c>
      <c r="AC5500" s="2" t="s">
        <v>3361</v>
      </c>
      <c r="AD5500" s="2" t="s">
        <v>8340</v>
      </c>
      <c r="AE5500" s="2" t="s">
        <v>3363</v>
      </c>
      <c r="AF5500" s="93"/>
      <c r="AG5500" s="2" t="s">
        <v>3364</v>
      </c>
      <c r="AH5500" s="2" t="s">
        <v>3365</v>
      </c>
      <c r="AI5500" s="2">
        <v>0.0</v>
      </c>
      <c r="AJ5500" s="96">
        <v>2.657508683097613E-4</v>
      </c>
      <c r="AK5500" s="96">
        <v>4.526935264825713E-4</v>
      </c>
      <c r="AL5500" s="105"/>
      <c r="AM5500" s="2" t="s">
        <v>8562</v>
      </c>
    </row>
    <row r="5501">
      <c r="A5501" s="54">
        <v>46142.0</v>
      </c>
      <c r="B5501" s="54">
        <v>46143.0</v>
      </c>
      <c r="C5501" s="2" t="s">
        <v>1957</v>
      </c>
      <c r="D5501" s="2" t="s">
        <v>146</v>
      </c>
      <c r="E5501" s="2" t="s">
        <v>196</v>
      </c>
      <c r="F5501" s="53">
        <v>0.0</v>
      </c>
      <c r="G5501" s="53">
        <v>0.0</v>
      </c>
      <c r="H5501" s="53">
        <v>0.0</v>
      </c>
      <c r="I5501" s="53">
        <v>0.0</v>
      </c>
      <c r="J5501" s="53">
        <v>0.006017388781111012</v>
      </c>
      <c r="K5501" s="2" t="s">
        <v>3531</v>
      </c>
      <c r="L5501" s="53">
        <v>0.0</v>
      </c>
      <c r="M5501" s="2" t="s">
        <v>3369</v>
      </c>
      <c r="N5501" s="2" t="s">
        <v>3360</v>
      </c>
      <c r="O5501" s="55"/>
      <c r="AB5501" s="2" t="s">
        <v>164</v>
      </c>
      <c r="AC5501" s="2" t="s">
        <v>3361</v>
      </c>
      <c r="AD5501" s="2" t="s">
        <v>8340</v>
      </c>
      <c r="AE5501" s="2" t="s">
        <v>3363</v>
      </c>
      <c r="AF5501" s="93"/>
      <c r="AG5501" s="2" t="s">
        <v>3364</v>
      </c>
      <c r="AH5501" s="2" t="s">
        <v>3365</v>
      </c>
      <c r="AI5501" s="2">
        <v>0.0</v>
      </c>
      <c r="AJ5501" s="96">
        <v>3.6208967743040674E-5</v>
      </c>
      <c r="AK5501" s="96">
        <v>0.0</v>
      </c>
      <c r="AL5501" s="105"/>
      <c r="AM5501" s="2" t="s">
        <v>8563</v>
      </c>
    </row>
    <row r="5502">
      <c r="A5502" s="54">
        <v>46143.0</v>
      </c>
      <c r="B5502" s="54">
        <v>46144.0</v>
      </c>
      <c r="C5502" s="2" t="s">
        <v>1957</v>
      </c>
      <c r="D5502" s="2" t="s">
        <v>146</v>
      </c>
      <c r="E5502" s="2" t="s">
        <v>288</v>
      </c>
      <c r="F5502" s="53">
        <v>0.0</v>
      </c>
      <c r="G5502" s="53">
        <v>0.0</v>
      </c>
      <c r="H5502" s="53">
        <v>0.0</v>
      </c>
      <c r="I5502" s="53">
        <v>0.02127659574468085</v>
      </c>
      <c r="J5502" s="53">
        <v>0.008626403126311657</v>
      </c>
      <c r="K5502" s="2" t="s">
        <v>3531</v>
      </c>
      <c r="L5502" s="53">
        <v>0.0</v>
      </c>
      <c r="M5502" s="2" t="s">
        <v>3369</v>
      </c>
      <c r="N5502" s="2" t="s">
        <v>3360</v>
      </c>
      <c r="O5502" s="55"/>
      <c r="AB5502" s="2" t="s">
        <v>164</v>
      </c>
      <c r="AC5502" s="2" t="s">
        <v>3361</v>
      </c>
      <c r="AD5502" s="2" t="s">
        <v>8340</v>
      </c>
      <c r="AE5502" s="2" t="s">
        <v>3363</v>
      </c>
      <c r="AF5502" s="93"/>
      <c r="AG5502" s="2" t="s">
        <v>3364</v>
      </c>
      <c r="AH5502" s="2" t="s">
        <v>3365</v>
      </c>
      <c r="AI5502" s="2">
        <v>0.0</v>
      </c>
      <c r="AJ5502" s="96">
        <v>7.441483089763952E-5</v>
      </c>
      <c r="AK5502" s="96">
        <v>4.526935264825713E-4</v>
      </c>
      <c r="AL5502" s="105"/>
      <c r="AM5502" s="2" t="s">
        <v>8564</v>
      </c>
    </row>
    <row r="5503">
      <c r="A5503" s="54">
        <v>46144.0</v>
      </c>
      <c r="B5503" s="54">
        <v>46145.0</v>
      </c>
      <c r="C5503" s="2" t="s">
        <v>1957</v>
      </c>
      <c r="D5503" s="2" t="s">
        <v>146</v>
      </c>
      <c r="E5503" s="2" t="s">
        <v>256</v>
      </c>
      <c r="F5503" s="53">
        <v>0.0</v>
      </c>
      <c r="G5503" s="53">
        <v>0.0</v>
      </c>
      <c r="H5503" s="53">
        <v>0.04</v>
      </c>
      <c r="I5503" s="53">
        <v>0.0625</v>
      </c>
      <c r="J5503" s="53">
        <v>0.020872892364701932</v>
      </c>
      <c r="K5503" s="2" t="s">
        <v>3531</v>
      </c>
      <c r="L5503" s="53">
        <v>0.0</v>
      </c>
      <c r="M5503" s="2" t="s">
        <v>3369</v>
      </c>
      <c r="N5503" s="2" t="s">
        <v>3360</v>
      </c>
      <c r="O5503" s="55"/>
      <c r="AB5503" s="2" t="s">
        <v>164</v>
      </c>
      <c r="AC5503" s="2" t="s">
        <v>3361</v>
      </c>
      <c r="AD5503" s="2" t="s">
        <v>8340</v>
      </c>
      <c r="AE5503" s="2" t="s">
        <v>3363</v>
      </c>
      <c r="AF5503" s="93"/>
      <c r="AG5503" s="2" t="s">
        <v>3364</v>
      </c>
      <c r="AH5503" s="2" t="s">
        <v>3365</v>
      </c>
      <c r="AI5503" s="2">
        <v>0.0</v>
      </c>
      <c r="AJ5503" s="96">
        <v>4.356776356684322E-4</v>
      </c>
      <c r="AK5503" s="96">
        <v>0.00390625</v>
      </c>
      <c r="AL5503" s="105"/>
      <c r="AM5503" s="2" t="s">
        <v>8565</v>
      </c>
    </row>
    <row r="5504">
      <c r="A5504" s="54">
        <v>46145.0</v>
      </c>
      <c r="B5504" s="54">
        <v>46146.0</v>
      </c>
      <c r="C5504" s="2" t="s">
        <v>1957</v>
      </c>
      <c r="D5504" s="2" t="s">
        <v>146</v>
      </c>
      <c r="E5504" s="2" t="s">
        <v>180</v>
      </c>
      <c r="F5504" s="53">
        <v>0.0</v>
      </c>
      <c r="G5504" s="53">
        <v>0.0</v>
      </c>
      <c r="H5504" s="53">
        <v>0.0</v>
      </c>
      <c r="I5504" s="53">
        <v>0.0</v>
      </c>
      <c r="J5504" s="53">
        <v>0.005868870126315316</v>
      </c>
      <c r="K5504" s="2" t="s">
        <v>3531</v>
      </c>
      <c r="L5504" s="53">
        <v>0.0</v>
      </c>
      <c r="M5504" s="2" t="s">
        <v>3369</v>
      </c>
      <c r="N5504" s="2" t="s">
        <v>3360</v>
      </c>
      <c r="O5504" s="55"/>
      <c r="AB5504" s="2" t="s">
        <v>164</v>
      </c>
      <c r="AC5504" s="2" t="s">
        <v>3361</v>
      </c>
      <c r="AD5504" s="2" t="s">
        <v>8340</v>
      </c>
      <c r="AE5504" s="2" t="s">
        <v>3363</v>
      </c>
      <c r="AF5504" s="93"/>
      <c r="AG5504" s="2" t="s">
        <v>3364</v>
      </c>
      <c r="AH5504" s="2" t="s">
        <v>3365</v>
      </c>
      <c r="AI5504" s="2">
        <v>0.0</v>
      </c>
      <c r="AJ5504" s="96">
        <v>3.444363655955635E-5</v>
      </c>
      <c r="AK5504" s="96">
        <v>0.0</v>
      </c>
      <c r="AL5504" s="105"/>
      <c r="AM5504" s="2" t="s">
        <v>8566</v>
      </c>
    </row>
    <row r="5505">
      <c r="A5505" s="54">
        <v>46146.0</v>
      </c>
      <c r="B5505" s="54">
        <v>46147.0</v>
      </c>
      <c r="C5505" s="2" t="s">
        <v>1957</v>
      </c>
      <c r="D5505" s="2" t="s">
        <v>146</v>
      </c>
      <c r="E5505" s="2" t="s">
        <v>208</v>
      </c>
      <c r="F5505" s="53">
        <v>0.0</v>
      </c>
      <c r="G5505" s="53">
        <v>0.0</v>
      </c>
      <c r="H5505" s="53">
        <v>0.0</v>
      </c>
      <c r="I5505" s="53">
        <v>0.020833333333333332</v>
      </c>
      <c r="J5505" s="53">
        <v>0.009894608441883192</v>
      </c>
      <c r="K5505" s="2" t="s">
        <v>3531</v>
      </c>
      <c r="L5505" s="53">
        <v>0.0</v>
      </c>
      <c r="M5505" s="2" t="s">
        <v>3369</v>
      </c>
      <c r="N5505" s="2" t="s">
        <v>3360</v>
      </c>
      <c r="O5505" s="55"/>
      <c r="AB5505" s="2" t="s">
        <v>164</v>
      </c>
      <c r="AC5505" s="2" t="s">
        <v>3361</v>
      </c>
      <c r="AD5505" s="2" t="s">
        <v>8340</v>
      </c>
      <c r="AE5505" s="2" t="s">
        <v>3363</v>
      </c>
      <c r="AF5505" s="93"/>
      <c r="AG5505" s="2" t="s">
        <v>3364</v>
      </c>
      <c r="AH5505" s="2" t="s">
        <v>3365</v>
      </c>
      <c r="AI5505" s="2">
        <v>0.0</v>
      </c>
      <c r="AJ5505" s="96">
        <v>9.790327621818614E-5</v>
      </c>
      <c r="AK5505" s="96">
        <v>4.3402777777777775E-4</v>
      </c>
      <c r="AL5505" s="105"/>
      <c r="AM5505" s="2" t="s">
        <v>8567</v>
      </c>
    </row>
    <row r="5506">
      <c r="A5506" s="54">
        <v>46147.0</v>
      </c>
      <c r="B5506" s="54">
        <v>46148.0</v>
      </c>
      <c r="C5506" s="2" t="s">
        <v>1957</v>
      </c>
      <c r="D5506" s="2" t="s">
        <v>146</v>
      </c>
      <c r="E5506" s="2" t="s">
        <v>303</v>
      </c>
      <c r="F5506" s="53">
        <v>0.0</v>
      </c>
      <c r="G5506" s="53">
        <v>0.0</v>
      </c>
      <c r="H5506" s="53">
        <v>0.0</v>
      </c>
      <c r="I5506" s="53">
        <v>0.041666666666666664</v>
      </c>
      <c r="J5506" s="53">
        <v>0.016251400692995452</v>
      </c>
      <c r="K5506" s="2" t="s">
        <v>3531</v>
      </c>
      <c r="L5506" s="53">
        <v>0.0</v>
      </c>
      <c r="M5506" s="2" t="s">
        <v>3369</v>
      </c>
      <c r="N5506" s="2" t="s">
        <v>3360</v>
      </c>
      <c r="O5506" s="55"/>
      <c r="AB5506" s="2" t="s">
        <v>164</v>
      </c>
      <c r="AC5506" s="2" t="s">
        <v>3361</v>
      </c>
      <c r="AD5506" s="2" t="s">
        <v>8340</v>
      </c>
      <c r="AE5506" s="2" t="s">
        <v>3363</v>
      </c>
      <c r="AF5506" s="93"/>
      <c r="AG5506" s="2" t="s">
        <v>3364</v>
      </c>
      <c r="AH5506" s="2" t="s">
        <v>3365</v>
      </c>
      <c r="AI5506" s="2">
        <v>0.0</v>
      </c>
      <c r="AJ5506" s="96">
        <v>2.6410802448429305E-4</v>
      </c>
      <c r="AK5506" s="96">
        <v>0.001736111111111111</v>
      </c>
      <c r="AL5506" s="105"/>
      <c r="AM5506" s="2" t="s">
        <v>8568</v>
      </c>
    </row>
    <row r="5507">
      <c r="A5507" s="54">
        <v>46148.0</v>
      </c>
      <c r="B5507" s="54">
        <v>46149.0</v>
      </c>
      <c r="C5507" s="2" t="s">
        <v>1957</v>
      </c>
      <c r="D5507" s="2" t="s">
        <v>146</v>
      </c>
      <c r="E5507" s="2" t="s">
        <v>148</v>
      </c>
      <c r="F5507" s="53">
        <v>0.0</v>
      </c>
      <c r="G5507" s="53">
        <v>0.0</v>
      </c>
      <c r="H5507" s="53">
        <v>0.04</v>
      </c>
      <c r="I5507" s="53">
        <v>0.020833333333333332</v>
      </c>
      <c r="J5507" s="53">
        <v>0.015377566179795861</v>
      </c>
      <c r="K5507" s="2" t="s">
        <v>3531</v>
      </c>
      <c r="L5507" s="53">
        <v>0.0</v>
      </c>
      <c r="M5507" s="2" t="s">
        <v>3369</v>
      </c>
      <c r="N5507" s="2" t="s">
        <v>3360</v>
      </c>
      <c r="O5507" s="55"/>
      <c r="AB5507" s="2" t="s">
        <v>164</v>
      </c>
      <c r="AC5507" s="2" t="s">
        <v>3361</v>
      </c>
      <c r="AD5507" s="2" t="s">
        <v>8340</v>
      </c>
      <c r="AE5507" s="2" t="s">
        <v>3363</v>
      </c>
      <c r="AF5507" s="93"/>
      <c r="AG5507" s="2" t="s">
        <v>3364</v>
      </c>
      <c r="AH5507" s="2" t="s">
        <v>3365</v>
      </c>
      <c r="AI5507" s="2">
        <v>0.0</v>
      </c>
      <c r="AJ5507" s="96">
        <v>2.3646954161400148E-4</v>
      </c>
      <c r="AK5507" s="96">
        <v>4.3402777777777775E-4</v>
      </c>
      <c r="AL5507" s="105"/>
      <c r="AM5507" s="2" t="s">
        <v>8569</v>
      </c>
    </row>
    <row r="5508">
      <c r="A5508" s="54">
        <v>46149.0</v>
      </c>
      <c r="B5508" s="54">
        <v>46150.0</v>
      </c>
      <c r="C5508" s="2" t="s">
        <v>1957</v>
      </c>
      <c r="D5508" s="2" t="s">
        <v>146</v>
      </c>
      <c r="E5508" s="2" t="s">
        <v>196</v>
      </c>
      <c r="F5508" s="53">
        <v>0.0</v>
      </c>
      <c r="G5508" s="53">
        <v>0.0</v>
      </c>
      <c r="H5508" s="53">
        <v>0.0</v>
      </c>
      <c r="I5508" s="53">
        <v>0.0</v>
      </c>
      <c r="J5508" s="53">
        <v>0.005676941255950265</v>
      </c>
      <c r="K5508" s="2" t="s">
        <v>3531</v>
      </c>
      <c r="L5508" s="53">
        <v>0.0</v>
      </c>
      <c r="M5508" s="2" t="s">
        <v>3369</v>
      </c>
      <c r="N5508" s="2" t="s">
        <v>3360</v>
      </c>
      <c r="O5508" s="55"/>
      <c r="AB5508" s="2" t="s">
        <v>164</v>
      </c>
      <c r="AC5508" s="2" t="s">
        <v>3361</v>
      </c>
      <c r="AD5508" s="2" t="s">
        <v>8340</v>
      </c>
      <c r="AE5508" s="2" t="s">
        <v>3363</v>
      </c>
      <c r="AF5508" s="93"/>
      <c r="AG5508" s="2" t="s">
        <v>3364</v>
      </c>
      <c r="AH5508" s="2" t="s">
        <v>3365</v>
      </c>
      <c r="AI5508" s="2">
        <v>0.0</v>
      </c>
      <c r="AJ5508" s="96">
        <v>3.222766202351017E-5</v>
      </c>
      <c r="AK5508" s="96">
        <v>0.0</v>
      </c>
      <c r="AL5508" s="105"/>
      <c r="AM5508" s="2" t="s">
        <v>8570</v>
      </c>
    </row>
    <row r="5509">
      <c r="A5509" s="54">
        <v>46150.0</v>
      </c>
      <c r="B5509" s="54">
        <v>46151.0</v>
      </c>
      <c r="C5509" s="2" t="s">
        <v>1957</v>
      </c>
      <c r="D5509" s="2" t="s">
        <v>146</v>
      </c>
      <c r="E5509" s="2" t="s">
        <v>288</v>
      </c>
      <c r="F5509" s="53">
        <v>0.0</v>
      </c>
      <c r="G5509" s="53">
        <v>0.0</v>
      </c>
      <c r="H5509" s="53">
        <v>0.0</v>
      </c>
      <c r="I5509" s="53">
        <v>0.020833333333333332</v>
      </c>
      <c r="J5509" s="53">
        <v>0.008138084512488594</v>
      </c>
      <c r="K5509" s="2" t="s">
        <v>3531</v>
      </c>
      <c r="L5509" s="53">
        <v>0.0</v>
      </c>
      <c r="M5509" s="2" t="s">
        <v>3369</v>
      </c>
      <c r="N5509" s="2" t="s">
        <v>3360</v>
      </c>
      <c r="O5509" s="55"/>
      <c r="AB5509" s="2" t="s">
        <v>164</v>
      </c>
      <c r="AC5509" s="2" t="s">
        <v>3361</v>
      </c>
      <c r="AD5509" s="2" t="s">
        <v>8340</v>
      </c>
      <c r="AE5509" s="2" t="s">
        <v>3363</v>
      </c>
      <c r="AF5509" s="93"/>
      <c r="AG5509" s="2" t="s">
        <v>3364</v>
      </c>
      <c r="AH5509" s="2" t="s">
        <v>3365</v>
      </c>
      <c r="AI5509" s="2">
        <v>0.0</v>
      </c>
      <c r="AJ5509" s="96">
        <v>6.62284195324067E-5</v>
      </c>
      <c r="AK5509" s="96">
        <v>4.3402777777777775E-4</v>
      </c>
      <c r="AL5509" s="105"/>
      <c r="AM5509" s="2" t="s">
        <v>8571</v>
      </c>
    </row>
    <row r="5510">
      <c r="A5510" s="54">
        <v>46151.0</v>
      </c>
      <c r="B5510" s="54">
        <v>46152.0</v>
      </c>
      <c r="C5510" s="2" t="s">
        <v>1957</v>
      </c>
      <c r="D5510" s="2" t="s">
        <v>146</v>
      </c>
      <c r="E5510" s="2" t="s">
        <v>256</v>
      </c>
      <c r="F5510" s="53">
        <v>0.0</v>
      </c>
      <c r="G5510" s="53">
        <v>0.0</v>
      </c>
      <c r="H5510" s="53">
        <v>0.04</v>
      </c>
      <c r="I5510" s="53">
        <v>0.061224489795918366</v>
      </c>
      <c r="J5510" s="53">
        <v>0.019693366897935216</v>
      </c>
      <c r="K5510" s="2" t="s">
        <v>3531</v>
      </c>
      <c r="L5510" s="53">
        <v>0.0</v>
      </c>
      <c r="M5510" s="2" t="s">
        <v>3369</v>
      </c>
      <c r="N5510" s="2" t="s">
        <v>3360</v>
      </c>
      <c r="O5510" s="55"/>
      <c r="AB5510" s="2" t="s">
        <v>164</v>
      </c>
      <c r="AC5510" s="2" t="s">
        <v>3361</v>
      </c>
      <c r="AD5510" s="2" t="s">
        <v>8340</v>
      </c>
      <c r="AE5510" s="2" t="s">
        <v>3363</v>
      </c>
      <c r="AF5510" s="93"/>
      <c r="AG5510" s="2" t="s">
        <v>3364</v>
      </c>
      <c r="AH5510" s="2" t="s">
        <v>3365</v>
      </c>
      <c r="AI5510" s="2">
        <v>0.0</v>
      </c>
      <c r="AJ5510" s="96">
        <v>3.8782869977669053E-4</v>
      </c>
      <c r="AK5510" s="96">
        <v>0.003748438150770512</v>
      </c>
      <c r="AL5510" s="105"/>
      <c r="AM5510" s="2" t="s">
        <v>8572</v>
      </c>
    </row>
    <row r="5511">
      <c r="A5511" s="54">
        <v>46152.0</v>
      </c>
      <c r="B5511" s="54">
        <v>46153.0</v>
      </c>
      <c r="C5511" s="2" t="s">
        <v>1957</v>
      </c>
      <c r="D5511" s="2" t="s">
        <v>146</v>
      </c>
      <c r="E5511" s="2" t="s">
        <v>180</v>
      </c>
      <c r="F5511" s="53">
        <v>0.0</v>
      </c>
      <c r="G5511" s="53">
        <v>0.0</v>
      </c>
      <c r="H5511" s="53">
        <v>0.0</v>
      </c>
      <c r="I5511" s="53">
        <v>0.0</v>
      </c>
      <c r="J5511" s="53">
        <v>0.0055374158108267195</v>
      </c>
      <c r="K5511" s="2" t="s">
        <v>3531</v>
      </c>
      <c r="L5511" s="53">
        <v>0.0</v>
      </c>
      <c r="M5511" s="2" t="s">
        <v>3369</v>
      </c>
      <c r="N5511" s="2" t="s">
        <v>3360</v>
      </c>
      <c r="O5511" s="55"/>
      <c r="AB5511" s="2" t="s">
        <v>164</v>
      </c>
      <c r="AC5511" s="2" t="s">
        <v>3361</v>
      </c>
      <c r="AD5511" s="2" t="s">
        <v>8340</v>
      </c>
      <c r="AE5511" s="2" t="s">
        <v>3363</v>
      </c>
      <c r="AF5511" s="93"/>
      <c r="AG5511" s="2" t="s">
        <v>3364</v>
      </c>
      <c r="AH5511" s="2" t="s">
        <v>3365</v>
      </c>
      <c r="AI5511" s="2">
        <v>0.0</v>
      </c>
      <c r="AJ5511" s="96">
        <v>3.066297386199374E-5</v>
      </c>
      <c r="AK5511" s="96">
        <v>0.0</v>
      </c>
      <c r="AL5511" s="105"/>
      <c r="AM5511" s="2" t="s">
        <v>8573</v>
      </c>
    </row>
    <row r="5512">
      <c r="A5512" s="54">
        <v>46153.0</v>
      </c>
      <c r="B5512" s="54">
        <v>46154.0</v>
      </c>
      <c r="C5512" s="2" t="s">
        <v>1957</v>
      </c>
      <c r="D5512" s="2" t="s">
        <v>146</v>
      </c>
      <c r="E5512" s="2" t="s">
        <v>208</v>
      </c>
      <c r="F5512" s="53">
        <v>0.0</v>
      </c>
      <c r="G5512" s="53">
        <v>0.0</v>
      </c>
      <c r="H5512" s="53">
        <v>0.0</v>
      </c>
      <c r="I5512" s="53">
        <v>0.02040816326530612</v>
      </c>
      <c r="J5512" s="53">
        <v>0.009335850099781906</v>
      </c>
      <c r="K5512" s="2" t="s">
        <v>3531</v>
      </c>
      <c r="L5512" s="53">
        <v>0.0</v>
      </c>
      <c r="M5512" s="2" t="s">
        <v>3369</v>
      </c>
      <c r="N5512" s="2" t="s">
        <v>3360</v>
      </c>
      <c r="O5512" s="55"/>
      <c r="AB5512" s="2" t="s">
        <v>164</v>
      </c>
      <c r="AC5512" s="2" t="s">
        <v>3361</v>
      </c>
      <c r="AD5512" s="2" t="s">
        <v>8340</v>
      </c>
      <c r="AE5512" s="2" t="s">
        <v>3363</v>
      </c>
      <c r="AF5512" s="93"/>
      <c r="AG5512" s="2" t="s">
        <v>3364</v>
      </c>
      <c r="AH5512" s="2" t="s">
        <v>3365</v>
      </c>
      <c r="AI5512" s="2">
        <v>0.0</v>
      </c>
      <c r="AJ5512" s="96">
        <v>8.715809708559783E-5</v>
      </c>
      <c r="AK5512" s="96">
        <v>4.1649312786339016E-4</v>
      </c>
      <c r="AL5512" s="105"/>
      <c r="AM5512" s="2" t="s">
        <v>8574</v>
      </c>
    </row>
    <row r="5513">
      <c r="A5513" s="54">
        <v>46154.0</v>
      </c>
      <c r="B5513" s="54">
        <v>46155.0</v>
      </c>
      <c r="C5513" s="2" t="s">
        <v>1957</v>
      </c>
      <c r="D5513" s="2" t="s">
        <v>146</v>
      </c>
      <c r="E5513" s="2" t="s">
        <v>303</v>
      </c>
      <c r="F5513" s="53">
        <v>0.0</v>
      </c>
      <c r="G5513" s="53">
        <v>0.0</v>
      </c>
      <c r="H5513" s="53">
        <v>0.0</v>
      </c>
      <c r="I5513" s="53">
        <v>0.04081632653061224</v>
      </c>
      <c r="J5513" s="53">
        <v>0.015333605815123018</v>
      </c>
      <c r="K5513" s="2" t="s">
        <v>3531</v>
      </c>
      <c r="L5513" s="53">
        <v>0.0</v>
      </c>
      <c r="M5513" s="2" t="s">
        <v>3369</v>
      </c>
      <c r="N5513" s="2" t="s">
        <v>3360</v>
      </c>
      <c r="O5513" s="55"/>
      <c r="AB5513" s="2" t="s">
        <v>164</v>
      </c>
      <c r="AC5513" s="2" t="s">
        <v>3361</v>
      </c>
      <c r="AD5513" s="2" t="s">
        <v>8340</v>
      </c>
      <c r="AE5513" s="2" t="s">
        <v>3363</v>
      </c>
      <c r="AF5513" s="93"/>
      <c r="AG5513" s="2" t="s">
        <v>3364</v>
      </c>
      <c r="AH5513" s="2" t="s">
        <v>3365</v>
      </c>
      <c r="AI5513" s="2">
        <v>0.0</v>
      </c>
      <c r="AJ5513" s="96">
        <v>2.3511946729357444E-4</v>
      </c>
      <c r="AK5513" s="96">
        <v>0.0016659725114535606</v>
      </c>
      <c r="AL5513" s="105"/>
      <c r="AM5513" s="2" t="s">
        <v>8575</v>
      </c>
    </row>
    <row r="5514">
      <c r="A5514" s="54">
        <v>46155.0</v>
      </c>
      <c r="B5514" s="54">
        <v>46156.0</v>
      </c>
      <c r="C5514" s="2" t="s">
        <v>1957</v>
      </c>
      <c r="D5514" s="2" t="s">
        <v>146</v>
      </c>
      <c r="E5514" s="2" t="s">
        <v>148</v>
      </c>
      <c r="F5514" s="53">
        <v>0.0</v>
      </c>
      <c r="G5514" s="53">
        <v>0.0</v>
      </c>
      <c r="H5514" s="53">
        <v>0.04</v>
      </c>
      <c r="I5514" s="53">
        <v>0.02040816326530612</v>
      </c>
      <c r="J5514" s="53">
        <v>0.014509332163687366</v>
      </c>
      <c r="K5514" s="2" t="s">
        <v>3531</v>
      </c>
      <c r="L5514" s="53">
        <v>0.0</v>
      </c>
      <c r="M5514" s="2" t="s">
        <v>3369</v>
      </c>
      <c r="N5514" s="2" t="s">
        <v>3360</v>
      </c>
      <c r="O5514" s="55"/>
      <c r="AB5514" s="2" t="s">
        <v>153</v>
      </c>
      <c r="AC5514" s="2" t="s">
        <v>8576</v>
      </c>
      <c r="AD5514" s="2" t="s">
        <v>8340</v>
      </c>
      <c r="AE5514" s="2" t="s">
        <v>3363</v>
      </c>
      <c r="AF5514" s="93"/>
      <c r="AG5514" s="2" t="s">
        <v>3364</v>
      </c>
      <c r="AH5514" s="2" t="s">
        <v>3365</v>
      </c>
      <c r="AI5514" s="2">
        <v>1.0</v>
      </c>
      <c r="AJ5514" s="96">
        <v>0.9711918563924615</v>
      </c>
      <c r="AK5514" s="96">
        <v>0.9596001665972511</v>
      </c>
      <c r="AL5514" s="105"/>
      <c r="AM5514" s="2" t="s">
        <v>8577</v>
      </c>
    </row>
    <row r="5515">
      <c r="A5515" s="54">
        <v>46156.0</v>
      </c>
      <c r="B5515" s="54">
        <v>46157.0</v>
      </c>
      <c r="C5515" s="2" t="s">
        <v>1957</v>
      </c>
      <c r="D5515" s="2" t="s">
        <v>146</v>
      </c>
      <c r="E5515" s="2" t="s">
        <v>196</v>
      </c>
      <c r="F5515" s="53">
        <v>0.0</v>
      </c>
      <c r="G5515" s="53">
        <v>0.0</v>
      </c>
      <c r="H5515" s="53">
        <v>0.0</v>
      </c>
      <c r="I5515" s="53">
        <v>0.0</v>
      </c>
      <c r="J5515" s="53">
        <v>0.009475410586889221</v>
      </c>
      <c r="K5515" s="2" t="s">
        <v>148</v>
      </c>
      <c r="L5515" s="53">
        <v>1.0</v>
      </c>
      <c r="M5515" s="2" t="s">
        <v>3369</v>
      </c>
      <c r="N5515" s="2" t="s">
        <v>3360</v>
      </c>
      <c r="O5515" s="55"/>
      <c r="AB5515" s="2" t="s">
        <v>164</v>
      </c>
      <c r="AC5515" s="2" t="s">
        <v>3361</v>
      </c>
      <c r="AD5515" s="2" t="s">
        <v>8340</v>
      </c>
      <c r="AE5515" s="2" t="s">
        <v>3363</v>
      </c>
      <c r="AF5515" s="93"/>
      <c r="AG5515" s="2" t="s">
        <v>3364</v>
      </c>
      <c r="AH5515" s="2" t="s">
        <v>3365</v>
      </c>
      <c r="AI5515" s="2">
        <v>0.0</v>
      </c>
      <c r="AJ5515" s="96">
        <v>8.978340579013234E-5</v>
      </c>
      <c r="AK5515" s="96">
        <v>0.0</v>
      </c>
      <c r="AL5515" s="105"/>
      <c r="AM5515" s="2" t="s">
        <v>8578</v>
      </c>
    </row>
    <row r="5516">
      <c r="A5516" s="54">
        <v>46157.0</v>
      </c>
      <c r="B5516" s="54">
        <v>46158.0</v>
      </c>
      <c r="C5516" s="2" t="s">
        <v>1957</v>
      </c>
      <c r="D5516" s="2" t="s">
        <v>146</v>
      </c>
      <c r="E5516" s="2" t="s">
        <v>288</v>
      </c>
      <c r="F5516" s="53">
        <v>0.0</v>
      </c>
      <c r="G5516" s="53">
        <v>0.0</v>
      </c>
      <c r="H5516" s="53">
        <v>0.0</v>
      </c>
      <c r="I5516" s="53">
        <v>0.02040816326530612</v>
      </c>
      <c r="J5516" s="53">
        <v>0.01176374379187866</v>
      </c>
      <c r="K5516" s="2" t="s">
        <v>148</v>
      </c>
      <c r="L5516" s="53">
        <v>1.0</v>
      </c>
      <c r="M5516" s="2" t="s">
        <v>3369</v>
      </c>
      <c r="N5516" s="2" t="s">
        <v>3360</v>
      </c>
      <c r="O5516" s="55"/>
      <c r="AB5516" s="2" t="s">
        <v>164</v>
      </c>
      <c r="AC5516" s="2" t="s">
        <v>3361</v>
      </c>
      <c r="AD5516" s="2" t="s">
        <v>8340</v>
      </c>
      <c r="AE5516" s="2" t="s">
        <v>3363</v>
      </c>
      <c r="AF5516" s="93"/>
      <c r="AG5516" s="2" t="s">
        <v>3364</v>
      </c>
      <c r="AH5516" s="2" t="s">
        <v>3365</v>
      </c>
      <c r="AI5516" s="2">
        <v>0.0</v>
      </c>
      <c r="AJ5516" s="96">
        <v>1.3838566800096372E-4</v>
      </c>
      <c r="AK5516" s="96">
        <v>4.1649312786339016E-4</v>
      </c>
      <c r="AL5516" s="105"/>
      <c r="AM5516" s="2" t="s">
        <v>8579</v>
      </c>
    </row>
    <row r="5517">
      <c r="A5517" s="54">
        <v>46158.0</v>
      </c>
      <c r="B5517" s="54">
        <v>46159.0</v>
      </c>
      <c r="C5517" s="2" t="s">
        <v>1957</v>
      </c>
      <c r="D5517" s="2" t="s">
        <v>146</v>
      </c>
      <c r="E5517" s="2" t="s">
        <v>256</v>
      </c>
      <c r="F5517" s="53">
        <v>0.0</v>
      </c>
      <c r="G5517" s="53">
        <v>0.0</v>
      </c>
      <c r="H5517" s="53">
        <v>0.04</v>
      </c>
      <c r="I5517" s="53">
        <v>0.06</v>
      </c>
      <c r="J5517" s="53">
        <v>0.022635797698813704</v>
      </c>
      <c r="K5517" s="2" t="s">
        <v>148</v>
      </c>
      <c r="L5517" s="53">
        <v>1.0</v>
      </c>
      <c r="M5517" s="2" t="s">
        <v>3369</v>
      </c>
      <c r="N5517" s="2" t="s">
        <v>3360</v>
      </c>
      <c r="O5517" s="55"/>
      <c r="AB5517" s="2" t="s">
        <v>164</v>
      </c>
      <c r="AC5517" s="2" t="s">
        <v>3361</v>
      </c>
      <c r="AD5517" s="2" t="s">
        <v>8340</v>
      </c>
      <c r="AE5517" s="2" t="s">
        <v>3363</v>
      </c>
      <c r="AF5517" s="93"/>
      <c r="AG5517" s="2" t="s">
        <v>3364</v>
      </c>
      <c r="AH5517" s="2" t="s">
        <v>3365</v>
      </c>
      <c r="AI5517" s="2">
        <v>0.0</v>
      </c>
      <c r="AJ5517" s="96">
        <v>5.123793374616198E-4</v>
      </c>
      <c r="AK5517" s="96">
        <v>0.0036</v>
      </c>
      <c r="AL5517" s="105"/>
      <c r="AM5517" s="2" t="s">
        <v>8580</v>
      </c>
    </row>
    <row r="5518">
      <c r="A5518" s="54">
        <v>46159.0</v>
      </c>
      <c r="B5518" s="54">
        <v>46160.0</v>
      </c>
      <c r="C5518" s="2" t="s">
        <v>1957</v>
      </c>
      <c r="D5518" s="2" t="s">
        <v>146</v>
      </c>
      <c r="E5518" s="2" t="s">
        <v>180</v>
      </c>
      <c r="F5518" s="53">
        <v>0.0</v>
      </c>
      <c r="G5518" s="53">
        <v>0.0</v>
      </c>
      <c r="H5518" s="53">
        <v>0.0</v>
      </c>
      <c r="I5518" s="53">
        <v>0.0</v>
      </c>
      <c r="J5518" s="53">
        <v>0.009243454110226802</v>
      </c>
      <c r="K5518" s="2" t="s">
        <v>148</v>
      </c>
      <c r="L5518" s="53">
        <v>1.0</v>
      </c>
      <c r="M5518" s="2" t="s">
        <v>3369</v>
      </c>
      <c r="N5518" s="2" t="s">
        <v>3360</v>
      </c>
      <c r="O5518" s="55"/>
      <c r="AB5518" s="2" t="s">
        <v>164</v>
      </c>
      <c r="AC5518" s="2" t="s">
        <v>3361</v>
      </c>
      <c r="AD5518" s="2" t="s">
        <v>8340</v>
      </c>
      <c r="AE5518" s="2" t="s">
        <v>3363</v>
      </c>
      <c r="AF5518" s="93"/>
      <c r="AG5518" s="2" t="s">
        <v>3364</v>
      </c>
      <c r="AH5518" s="2" t="s">
        <v>3365</v>
      </c>
      <c r="AI5518" s="2">
        <v>0.0</v>
      </c>
      <c r="AJ5518" s="96">
        <v>8.544144388786875E-5</v>
      </c>
      <c r="AK5518" s="96">
        <v>0.0</v>
      </c>
      <c r="AL5518" s="105"/>
      <c r="AM5518" s="2" t="s">
        <v>8581</v>
      </c>
    </row>
    <row r="5519">
      <c r="A5519" s="54">
        <v>46160.0</v>
      </c>
      <c r="B5519" s="54">
        <v>46161.0</v>
      </c>
      <c r="C5519" s="2" t="s">
        <v>1957</v>
      </c>
      <c r="D5519" s="2" t="s">
        <v>146</v>
      </c>
      <c r="E5519" s="2" t="s">
        <v>208</v>
      </c>
      <c r="F5519" s="53">
        <v>0.0</v>
      </c>
      <c r="G5519" s="53">
        <v>0.0</v>
      </c>
      <c r="H5519" s="53">
        <v>0.0</v>
      </c>
      <c r="I5519" s="53">
        <v>0.02</v>
      </c>
      <c r="J5519" s="53">
        <v>0.012795251083542382</v>
      </c>
      <c r="K5519" s="2" t="s">
        <v>148</v>
      </c>
      <c r="L5519" s="53">
        <v>1.0</v>
      </c>
      <c r="M5519" s="2" t="s">
        <v>3369</v>
      </c>
      <c r="N5519" s="2" t="s">
        <v>3360</v>
      </c>
      <c r="O5519" s="55"/>
      <c r="AB5519" s="2" t="s">
        <v>164</v>
      </c>
      <c r="AC5519" s="2" t="s">
        <v>3361</v>
      </c>
      <c r="AD5519" s="2" t="s">
        <v>8340</v>
      </c>
      <c r="AE5519" s="2" t="s">
        <v>3363</v>
      </c>
      <c r="AF5519" s="93"/>
      <c r="AG5519" s="2" t="s">
        <v>3364</v>
      </c>
      <c r="AH5519" s="2" t="s">
        <v>3365</v>
      </c>
      <c r="AI5519" s="2">
        <v>0.0</v>
      </c>
      <c r="AJ5519" s="96">
        <v>1.637184502908925E-4</v>
      </c>
      <c r="AK5519" s="96">
        <v>4.0E-4</v>
      </c>
      <c r="AL5519" s="105"/>
      <c r="AM5519" s="2" t="s">
        <v>8582</v>
      </c>
    </row>
    <row r="5520">
      <c r="A5520" s="54">
        <v>46161.0</v>
      </c>
      <c r="B5520" s="54">
        <v>46162.0</v>
      </c>
      <c r="C5520" s="2" t="s">
        <v>1957</v>
      </c>
      <c r="D5520" s="2" t="s">
        <v>146</v>
      </c>
      <c r="E5520" s="2" t="s">
        <v>303</v>
      </c>
      <c r="F5520" s="53">
        <v>0.0</v>
      </c>
      <c r="G5520" s="53">
        <v>0.0</v>
      </c>
      <c r="H5520" s="53">
        <v>0.0</v>
      </c>
      <c r="I5520" s="53">
        <v>0.04</v>
      </c>
      <c r="J5520" s="53">
        <v>0.01842286931449947</v>
      </c>
      <c r="K5520" s="2" t="s">
        <v>148</v>
      </c>
      <c r="L5520" s="53">
        <v>1.0</v>
      </c>
      <c r="M5520" s="2" t="s">
        <v>3369</v>
      </c>
      <c r="N5520" s="2" t="s">
        <v>3360</v>
      </c>
      <c r="O5520" s="55"/>
      <c r="AB5520" s="2" t="s">
        <v>164</v>
      </c>
      <c r="AC5520" s="2" t="s">
        <v>3361</v>
      </c>
      <c r="AD5520" s="2" t="s">
        <v>8340</v>
      </c>
      <c r="AE5520" s="2" t="s">
        <v>3363</v>
      </c>
      <c r="AF5520" s="93"/>
      <c r="AG5520" s="2" t="s">
        <v>3364</v>
      </c>
      <c r="AH5520" s="2" t="s">
        <v>3365</v>
      </c>
      <c r="AI5520" s="2">
        <v>0.0</v>
      </c>
      <c r="AJ5520" s="96">
        <v>3.3940211377912614E-4</v>
      </c>
      <c r="AK5520" s="96">
        <v>0.0016</v>
      </c>
      <c r="AL5520" s="105"/>
      <c r="AM5520" s="2" t="s">
        <v>8583</v>
      </c>
    </row>
    <row r="5521">
      <c r="A5521" s="54">
        <v>46162.0</v>
      </c>
      <c r="B5521" s="54">
        <v>46163.0</v>
      </c>
      <c r="C5521" s="2" t="s">
        <v>1957</v>
      </c>
      <c r="D5521" s="2" t="s">
        <v>146</v>
      </c>
      <c r="E5521" s="2" t="s">
        <v>148</v>
      </c>
      <c r="F5521" s="53">
        <v>0.125</v>
      </c>
      <c r="G5521" s="53">
        <v>0.08333333333333333</v>
      </c>
      <c r="H5521" s="53">
        <v>0.08</v>
      </c>
      <c r="I5521" s="53">
        <v>0.04</v>
      </c>
      <c r="J5521" s="53">
        <v>0.04575437035486511</v>
      </c>
      <c r="K5521" s="2" t="s">
        <v>148</v>
      </c>
      <c r="L5521" s="53">
        <v>1.0</v>
      </c>
      <c r="M5521" s="2" t="s">
        <v>3369</v>
      </c>
      <c r="N5521" s="2" t="s">
        <v>3360</v>
      </c>
      <c r="O5521" s="55"/>
      <c r="AB5521" s="2" t="s">
        <v>164</v>
      </c>
      <c r="AC5521" s="2" t="s">
        <v>3361</v>
      </c>
      <c r="AD5521" s="2" t="s">
        <v>8340</v>
      </c>
      <c r="AE5521" s="2" t="s">
        <v>3363</v>
      </c>
      <c r="AF5521" s="93"/>
      <c r="AG5521" s="2" t="s">
        <v>3364</v>
      </c>
      <c r="AH5521" s="2" t="s">
        <v>3365</v>
      </c>
      <c r="AI5521" s="2">
        <v>0.0</v>
      </c>
      <c r="AJ5521" s="96">
        <v>0.0020934624065701594</v>
      </c>
      <c r="AK5521" s="96">
        <v>0.0016</v>
      </c>
      <c r="AL5521" s="105"/>
      <c r="AM5521" s="2" t="s">
        <v>8584</v>
      </c>
    </row>
    <row r="5522">
      <c r="A5522" s="54">
        <v>46163.0</v>
      </c>
      <c r="B5522" s="54">
        <v>46164.0</v>
      </c>
      <c r="C5522" s="2" t="s">
        <v>1957</v>
      </c>
      <c r="D5522" s="2" t="s">
        <v>146</v>
      </c>
      <c r="E5522" s="2" t="s">
        <v>196</v>
      </c>
      <c r="F5522" s="53">
        <v>0.0</v>
      </c>
      <c r="G5522" s="53">
        <v>0.0</v>
      </c>
      <c r="H5522" s="53">
        <v>0.0</v>
      </c>
      <c r="I5522" s="53">
        <v>0.0</v>
      </c>
      <c r="J5522" s="53">
        <v>0.008943557376990619</v>
      </c>
      <c r="K5522" s="2" t="s">
        <v>148</v>
      </c>
      <c r="L5522" s="53">
        <v>1.0</v>
      </c>
      <c r="M5522" s="2" t="s">
        <v>3369</v>
      </c>
      <c r="N5522" s="2" t="s">
        <v>3360</v>
      </c>
      <c r="O5522" s="55"/>
      <c r="AB5522" s="2" t="s">
        <v>164</v>
      </c>
      <c r="AC5522" s="2" t="s">
        <v>3361</v>
      </c>
      <c r="AD5522" s="2" t="s">
        <v>8340</v>
      </c>
      <c r="AE5522" s="2" t="s">
        <v>3363</v>
      </c>
      <c r="AF5522" s="93"/>
      <c r="AG5522" s="2" t="s">
        <v>3364</v>
      </c>
      <c r="AH5522" s="2" t="s">
        <v>3365</v>
      </c>
      <c r="AI5522" s="2">
        <v>0.0</v>
      </c>
      <c r="AJ5522" s="96">
        <v>7.998721855552332E-5</v>
      </c>
      <c r="AK5522" s="96">
        <v>0.0</v>
      </c>
      <c r="AL5522" s="105"/>
      <c r="AM5522" s="2" t="s">
        <v>8585</v>
      </c>
    </row>
    <row r="5523">
      <c r="A5523" s="54">
        <v>46164.0</v>
      </c>
      <c r="B5523" s="54">
        <v>46165.0</v>
      </c>
      <c r="C5523" s="2" t="s">
        <v>1957</v>
      </c>
      <c r="D5523" s="2" t="s">
        <v>146</v>
      </c>
      <c r="E5523" s="2" t="s">
        <v>288</v>
      </c>
      <c r="F5523" s="53">
        <v>0.0</v>
      </c>
      <c r="G5523" s="53">
        <v>0.0</v>
      </c>
      <c r="H5523" s="53">
        <v>0.0</v>
      </c>
      <c r="I5523" s="53">
        <v>0.02</v>
      </c>
      <c r="J5523" s="53">
        <v>0.011103364568729478</v>
      </c>
      <c r="K5523" s="2" t="s">
        <v>148</v>
      </c>
      <c r="L5523" s="53">
        <v>1.0</v>
      </c>
      <c r="M5523" s="2" t="s">
        <v>3369</v>
      </c>
      <c r="N5523" s="2" t="s">
        <v>3360</v>
      </c>
      <c r="O5523" s="55"/>
      <c r="AB5523" s="2" t="s">
        <v>164</v>
      </c>
      <c r="AC5523" s="2" t="s">
        <v>3361</v>
      </c>
      <c r="AD5523" s="2" t="s">
        <v>8340</v>
      </c>
      <c r="AE5523" s="2" t="s">
        <v>3363</v>
      </c>
      <c r="AF5523" s="93"/>
      <c r="AG5523" s="2" t="s">
        <v>3364</v>
      </c>
      <c r="AH5523" s="2" t="s">
        <v>3365</v>
      </c>
      <c r="AI5523" s="2">
        <v>0.0</v>
      </c>
      <c r="AJ5523" s="96">
        <v>1.2328470474611713E-4</v>
      </c>
      <c r="AK5523" s="96">
        <v>4.0E-4</v>
      </c>
      <c r="AL5523" s="105"/>
      <c r="AM5523" s="2" t="s">
        <v>8586</v>
      </c>
    </row>
    <row r="5524">
      <c r="A5524" s="54">
        <v>46165.0</v>
      </c>
      <c r="B5524" s="54">
        <v>46166.0</v>
      </c>
      <c r="C5524" s="2" t="s">
        <v>1957</v>
      </c>
      <c r="D5524" s="2" t="s">
        <v>146</v>
      </c>
      <c r="E5524" s="2" t="s">
        <v>256</v>
      </c>
      <c r="F5524" s="53">
        <v>0.0</v>
      </c>
      <c r="G5524" s="53">
        <v>0.0</v>
      </c>
      <c r="H5524" s="53">
        <v>0.04</v>
      </c>
      <c r="I5524" s="53">
        <v>0.058823529411764705</v>
      </c>
      <c r="J5524" s="53">
        <v>0.021366601797454234</v>
      </c>
      <c r="K5524" s="2" t="s">
        <v>148</v>
      </c>
      <c r="L5524" s="53">
        <v>1.0</v>
      </c>
      <c r="M5524" s="2" t="s">
        <v>3369</v>
      </c>
      <c r="N5524" s="2" t="s">
        <v>3360</v>
      </c>
      <c r="O5524" s="55"/>
      <c r="AB5524" s="2" t="s">
        <v>164</v>
      </c>
      <c r="AC5524" s="2" t="s">
        <v>3361</v>
      </c>
      <c r="AD5524" s="2" t="s">
        <v>8340</v>
      </c>
      <c r="AE5524" s="2" t="s">
        <v>3363</v>
      </c>
      <c r="AF5524" s="93"/>
      <c r="AG5524" s="2" t="s">
        <v>3364</v>
      </c>
      <c r="AH5524" s="2" t="s">
        <v>3365</v>
      </c>
      <c r="AI5524" s="2">
        <v>0.0</v>
      </c>
      <c r="AJ5524" s="96">
        <v>4.5653167237097447E-4</v>
      </c>
      <c r="AK5524" s="96">
        <v>0.0034602076124567475</v>
      </c>
      <c r="AL5524" s="105"/>
      <c r="AM5524" s="2" t="s">
        <v>8587</v>
      </c>
    </row>
    <row r="5525">
      <c r="A5525" s="54">
        <v>46166.0</v>
      </c>
      <c r="B5525" s="54">
        <v>46167.0</v>
      </c>
      <c r="C5525" s="2" t="s">
        <v>1957</v>
      </c>
      <c r="D5525" s="2" t="s">
        <v>146</v>
      </c>
      <c r="E5525" s="2" t="s">
        <v>180</v>
      </c>
      <c r="F5525" s="53">
        <v>0.0</v>
      </c>
      <c r="G5525" s="53">
        <v>0.0</v>
      </c>
      <c r="H5525" s="53">
        <v>0.0</v>
      </c>
      <c r="I5525" s="53">
        <v>0.0</v>
      </c>
      <c r="J5525" s="53">
        <v>0.008725442455897311</v>
      </c>
      <c r="K5525" s="2" t="s">
        <v>148</v>
      </c>
      <c r="L5525" s="53">
        <v>1.0</v>
      </c>
      <c r="M5525" s="2" t="s">
        <v>3369</v>
      </c>
      <c r="N5525" s="2" t="s">
        <v>3360</v>
      </c>
      <c r="O5525" s="55"/>
      <c r="AB5525" s="2" t="s">
        <v>164</v>
      </c>
      <c r="AC5525" s="2" t="s">
        <v>3361</v>
      </c>
      <c r="AD5525" s="2" t="s">
        <v>8340</v>
      </c>
      <c r="AE5525" s="2" t="s">
        <v>3363</v>
      </c>
      <c r="AF5525" s="93"/>
      <c r="AG5525" s="2" t="s">
        <v>3364</v>
      </c>
      <c r="AH5525" s="2" t="s">
        <v>3365</v>
      </c>
      <c r="AI5525" s="2">
        <v>0.0</v>
      </c>
      <c r="AJ5525" s="96">
        <v>7.61333460511753E-5</v>
      </c>
      <c r="AK5525" s="96">
        <v>0.0</v>
      </c>
      <c r="AL5525" s="105"/>
      <c r="AM5525" s="2" t="s">
        <v>8588</v>
      </c>
    </row>
    <row r="5526">
      <c r="A5526" s="54">
        <v>46167.0</v>
      </c>
      <c r="B5526" s="54">
        <v>46168.0</v>
      </c>
      <c r="C5526" s="2" t="s">
        <v>1957</v>
      </c>
      <c r="D5526" s="2" t="s">
        <v>146</v>
      </c>
      <c r="E5526" s="2" t="s">
        <v>208</v>
      </c>
      <c r="F5526" s="53">
        <v>0.0</v>
      </c>
      <c r="G5526" s="53">
        <v>0.0</v>
      </c>
      <c r="H5526" s="53">
        <v>0.0</v>
      </c>
      <c r="I5526" s="53">
        <v>0.0196078431372549</v>
      </c>
      <c r="J5526" s="53">
        <v>0.012078353872572905</v>
      </c>
      <c r="K5526" s="2" t="s">
        <v>148</v>
      </c>
      <c r="L5526" s="53">
        <v>1.0</v>
      </c>
      <c r="M5526" s="2" t="s">
        <v>3369</v>
      </c>
      <c r="N5526" s="2" t="s">
        <v>3360</v>
      </c>
      <c r="O5526" s="55"/>
      <c r="AB5526" s="2" t="s">
        <v>164</v>
      </c>
      <c r="AC5526" s="2" t="s">
        <v>3361</v>
      </c>
      <c r="AD5526" s="2" t="s">
        <v>8340</v>
      </c>
      <c r="AE5526" s="2" t="s">
        <v>3363</v>
      </c>
      <c r="AF5526" s="93"/>
      <c r="AG5526" s="2" t="s">
        <v>3364</v>
      </c>
      <c r="AH5526" s="2" t="s">
        <v>3365</v>
      </c>
      <c r="AI5526" s="2">
        <v>0.0</v>
      </c>
      <c r="AJ5526" s="96">
        <v>1.4588663227109688E-4</v>
      </c>
      <c r="AK5526" s="96">
        <v>3.8446751249519417E-4</v>
      </c>
      <c r="AL5526" s="105"/>
      <c r="AM5526" s="2" t="s">
        <v>8589</v>
      </c>
    </row>
    <row r="5527">
      <c r="A5527" s="54">
        <v>46168.0</v>
      </c>
      <c r="B5527" s="54">
        <v>46169.0</v>
      </c>
      <c r="C5527" s="2" t="s">
        <v>1957</v>
      </c>
      <c r="D5527" s="2" t="s">
        <v>146</v>
      </c>
      <c r="E5527" s="2" t="s">
        <v>303</v>
      </c>
      <c r="F5527" s="53">
        <v>0.0</v>
      </c>
      <c r="G5527" s="53">
        <v>0.0</v>
      </c>
      <c r="H5527" s="53">
        <v>0.0</v>
      </c>
      <c r="I5527" s="53">
        <v>0.0392156862745098</v>
      </c>
      <c r="J5527" s="53">
        <v>0.017390687962458382</v>
      </c>
      <c r="K5527" s="2" t="s">
        <v>148</v>
      </c>
      <c r="L5527" s="53">
        <v>1.0</v>
      </c>
      <c r="M5527" s="2" t="s">
        <v>3369</v>
      </c>
      <c r="N5527" s="2" t="s">
        <v>3360</v>
      </c>
      <c r="O5527" s="55"/>
      <c r="AB5527" s="2" t="s">
        <v>164</v>
      </c>
      <c r="AC5527" s="2" t="s">
        <v>3361</v>
      </c>
      <c r="AD5527" s="2" t="s">
        <v>8340</v>
      </c>
      <c r="AE5527" s="2" t="s">
        <v>3363</v>
      </c>
      <c r="AF5527" s="93"/>
      <c r="AG5527" s="2" t="s">
        <v>3364</v>
      </c>
      <c r="AH5527" s="2" t="s">
        <v>3365</v>
      </c>
      <c r="AI5527" s="2">
        <v>0.0</v>
      </c>
      <c r="AJ5527" s="96">
        <v>3.024360278075949E-4</v>
      </c>
      <c r="AK5527" s="96">
        <v>0.0015378700499807767</v>
      </c>
      <c r="AL5527" s="105"/>
      <c r="AM5527" s="2" t="s">
        <v>8590</v>
      </c>
    </row>
    <row r="5528">
      <c r="A5528" s="54">
        <v>46169.0</v>
      </c>
      <c r="B5528" s="54">
        <v>46170.0</v>
      </c>
      <c r="C5528" s="2" t="s">
        <v>1957</v>
      </c>
      <c r="D5528" s="2" t="s">
        <v>146</v>
      </c>
      <c r="E5528" s="2" t="s">
        <v>148</v>
      </c>
      <c r="F5528" s="53">
        <v>0.125</v>
      </c>
      <c r="G5528" s="53">
        <v>0.08333333333333333</v>
      </c>
      <c r="H5528" s="53">
        <v>0.08</v>
      </c>
      <c r="I5528" s="53">
        <v>0.0392156862745098</v>
      </c>
      <c r="J5528" s="53">
        <v>0.043189955171400285</v>
      </c>
      <c r="K5528" s="2" t="s">
        <v>148</v>
      </c>
      <c r="L5528" s="53">
        <v>1.0</v>
      </c>
      <c r="M5528" s="2" t="s">
        <v>3369</v>
      </c>
      <c r="N5528" s="2" t="s">
        <v>3360</v>
      </c>
      <c r="O5528" s="55"/>
      <c r="AB5528" s="2" t="s">
        <v>164</v>
      </c>
      <c r="AC5528" s="2" t="s">
        <v>3361</v>
      </c>
      <c r="AD5528" s="2" t="s">
        <v>8340</v>
      </c>
      <c r="AE5528" s="2" t="s">
        <v>3363</v>
      </c>
      <c r="AF5528" s="93"/>
      <c r="AG5528" s="2" t="s">
        <v>3364</v>
      </c>
      <c r="AH5528" s="2" t="s">
        <v>3365</v>
      </c>
      <c r="AI5528" s="2">
        <v>0.0</v>
      </c>
      <c r="AJ5528" s="96">
        <v>0.0018653722277075663</v>
      </c>
      <c r="AK5528" s="96">
        <v>0.0015378700499807767</v>
      </c>
      <c r="AL5528" s="105"/>
      <c r="AM5528" s="2" t="s">
        <v>8591</v>
      </c>
    </row>
    <row r="5529">
      <c r="A5529" s="54">
        <v>46170.0</v>
      </c>
      <c r="B5529" s="54">
        <v>46171.0</v>
      </c>
      <c r="C5529" s="2" t="s">
        <v>1957</v>
      </c>
      <c r="D5529" s="2" t="s">
        <v>146</v>
      </c>
      <c r="E5529" s="2" t="s">
        <v>196</v>
      </c>
      <c r="F5529" s="53">
        <v>0.0</v>
      </c>
      <c r="G5529" s="53">
        <v>0.0</v>
      </c>
      <c r="H5529" s="53">
        <v>0.0</v>
      </c>
      <c r="I5529" s="53">
        <v>0.0</v>
      </c>
      <c r="J5529" s="53">
        <v>0.008443380563554988</v>
      </c>
      <c r="K5529" s="2" t="s">
        <v>148</v>
      </c>
      <c r="L5529" s="53">
        <v>1.0</v>
      </c>
      <c r="M5529" s="2" t="s">
        <v>3369</v>
      </c>
      <c r="N5529" s="2" t="s">
        <v>3360</v>
      </c>
      <c r="O5529" s="55"/>
      <c r="AB5529" s="2" t="s">
        <v>164</v>
      </c>
      <c r="AC5529" s="2" t="s">
        <v>3361</v>
      </c>
      <c r="AD5529" s="2" t="s">
        <v>8340</v>
      </c>
      <c r="AE5529" s="2" t="s">
        <v>3363</v>
      </c>
      <c r="AF5529" s="93"/>
      <c r="AG5529" s="2" t="s">
        <v>3364</v>
      </c>
      <c r="AH5529" s="2" t="s">
        <v>3365</v>
      </c>
      <c r="AI5529" s="2">
        <v>0.0</v>
      </c>
      <c r="AJ5529" s="96">
        <v>7.129067534101814E-5</v>
      </c>
      <c r="AK5529" s="96">
        <v>0.0</v>
      </c>
      <c r="AL5529" s="105"/>
      <c r="AM5529" s="2" t="s">
        <v>8592</v>
      </c>
    </row>
    <row r="5530">
      <c r="A5530" s="54">
        <v>46171.0</v>
      </c>
      <c r="B5530" s="54">
        <v>46172.0</v>
      </c>
      <c r="C5530" s="2" t="s">
        <v>1957</v>
      </c>
      <c r="D5530" s="2" t="s">
        <v>146</v>
      </c>
      <c r="E5530" s="2" t="s">
        <v>288</v>
      </c>
      <c r="F5530" s="53">
        <v>0.0</v>
      </c>
      <c r="G5530" s="53">
        <v>0.0</v>
      </c>
      <c r="H5530" s="53">
        <v>0.0</v>
      </c>
      <c r="I5530" s="53">
        <v>0.0196078431372549</v>
      </c>
      <c r="J5530" s="53">
        <v>0.010482325606045461</v>
      </c>
      <c r="K5530" s="2" t="s">
        <v>148</v>
      </c>
      <c r="L5530" s="53">
        <v>1.0</v>
      </c>
      <c r="M5530" s="2" t="s">
        <v>3369</v>
      </c>
      <c r="N5530" s="2" t="s">
        <v>3360</v>
      </c>
      <c r="O5530" s="55"/>
      <c r="AB5530" s="2" t="s">
        <v>164</v>
      </c>
      <c r="AC5530" s="2" t="s">
        <v>3361</v>
      </c>
      <c r="AD5530" s="2" t="s">
        <v>8340</v>
      </c>
      <c r="AE5530" s="2" t="s">
        <v>3363</v>
      </c>
      <c r="AF5530" s="93"/>
      <c r="AG5530" s="2" t="s">
        <v>3364</v>
      </c>
      <c r="AH5530" s="2" t="s">
        <v>3365</v>
      </c>
      <c r="AI5530" s="2">
        <v>0.0</v>
      </c>
      <c r="AJ5530" s="96">
        <v>1.0987915011115634E-4</v>
      </c>
      <c r="AK5530" s="96">
        <v>3.8446751249519417E-4</v>
      </c>
      <c r="AL5530" s="105"/>
      <c r="AM5530" s="2" t="s">
        <v>8593</v>
      </c>
    </row>
    <row r="5531">
      <c r="A5531" s="54">
        <v>46172.0</v>
      </c>
      <c r="B5531" s="54">
        <v>46173.0</v>
      </c>
      <c r="C5531" s="2" t="s">
        <v>1957</v>
      </c>
      <c r="D5531" s="2" t="s">
        <v>146</v>
      </c>
      <c r="E5531" s="2" t="s">
        <v>256</v>
      </c>
      <c r="F5531" s="53">
        <v>0.0</v>
      </c>
      <c r="G5531" s="53">
        <v>0.0</v>
      </c>
      <c r="H5531" s="53">
        <v>0.04</v>
      </c>
      <c r="I5531" s="53">
        <v>0.057692307692307696</v>
      </c>
      <c r="J5531" s="53">
        <v>0.020172851240773518</v>
      </c>
      <c r="K5531" s="2" t="s">
        <v>148</v>
      </c>
      <c r="L5531" s="53">
        <v>1.0</v>
      </c>
      <c r="M5531" s="2" t="s">
        <v>3369</v>
      </c>
      <c r="N5531" s="2" t="s">
        <v>3360</v>
      </c>
      <c r="O5531" s="55"/>
      <c r="AB5531" s="2" t="s">
        <v>164</v>
      </c>
      <c r="AC5531" s="2" t="s">
        <v>3361</v>
      </c>
      <c r="AD5531" s="2" t="s">
        <v>8340</v>
      </c>
      <c r="AE5531" s="2" t="s">
        <v>3363</v>
      </c>
      <c r="AF5531" s="93"/>
      <c r="AG5531" s="2" t="s">
        <v>3364</v>
      </c>
      <c r="AH5531" s="2" t="s">
        <v>3365</v>
      </c>
      <c r="AI5531" s="2">
        <v>0.0</v>
      </c>
      <c r="AJ5531" s="96">
        <v>4.0694392718237764E-4</v>
      </c>
      <c r="AK5531" s="96">
        <v>0.003328402366863906</v>
      </c>
      <c r="AL5531" s="105"/>
      <c r="AM5531" s="2" t="s">
        <v>8594</v>
      </c>
    </row>
    <row r="5532">
      <c r="A5532" s="54">
        <v>46173.0</v>
      </c>
      <c r="B5532" s="54">
        <v>46174.0</v>
      </c>
      <c r="C5532" s="2" t="s">
        <v>1957</v>
      </c>
      <c r="D5532" s="2" t="s">
        <v>146</v>
      </c>
      <c r="E5532" s="2" t="s">
        <v>180</v>
      </c>
      <c r="F5532" s="53">
        <v>0.0</v>
      </c>
      <c r="G5532" s="53">
        <v>0.0</v>
      </c>
      <c r="H5532" s="53">
        <v>0.0</v>
      </c>
      <c r="I5532" s="53">
        <v>0.0</v>
      </c>
      <c r="J5532" s="53">
        <v>0.008238193757738413</v>
      </c>
      <c r="K5532" s="2" t="s">
        <v>148</v>
      </c>
      <c r="L5532" s="53">
        <v>1.0</v>
      </c>
      <c r="M5532" s="2" t="s">
        <v>3369</v>
      </c>
      <c r="N5532" s="2" t="s">
        <v>3360</v>
      </c>
      <c r="O5532" s="55"/>
      <c r="AB5532" s="2" t="s">
        <v>164</v>
      </c>
      <c r="AC5532" s="2" t="s">
        <v>3361</v>
      </c>
      <c r="AD5532" s="2" t="s">
        <v>8340</v>
      </c>
      <c r="AE5532" s="2" t="s">
        <v>3363</v>
      </c>
      <c r="AF5532" s="93"/>
      <c r="AG5532" s="2" t="s">
        <v>3364</v>
      </c>
      <c r="AH5532" s="2" t="s">
        <v>3365</v>
      </c>
      <c r="AI5532" s="2">
        <v>0.0</v>
      </c>
      <c r="AJ5532" s="96">
        <v>6.786783639004016E-5</v>
      </c>
      <c r="AK5532" s="96">
        <v>0.0</v>
      </c>
      <c r="AL5532" s="105"/>
      <c r="AM5532" s="2" t="s">
        <v>8595</v>
      </c>
    </row>
    <row r="5533">
      <c r="A5533" s="54">
        <v>46174.0</v>
      </c>
      <c r="B5533" s="54">
        <v>46175.0</v>
      </c>
      <c r="C5533" s="2" t="s">
        <v>1957</v>
      </c>
      <c r="D5533" s="2" t="s">
        <v>146</v>
      </c>
      <c r="E5533" s="2" t="s">
        <v>208</v>
      </c>
      <c r="F5533" s="53">
        <v>0.0</v>
      </c>
      <c r="G5533" s="53">
        <v>0.0</v>
      </c>
      <c r="H5533" s="53">
        <v>0.0</v>
      </c>
      <c r="I5533" s="53">
        <v>0.019230769230769232</v>
      </c>
      <c r="J5533" s="53">
        <v>0.011404013393726573</v>
      </c>
      <c r="K5533" s="2" t="s">
        <v>148</v>
      </c>
      <c r="L5533" s="53">
        <v>1.0</v>
      </c>
      <c r="M5533" s="2" t="s">
        <v>3369</v>
      </c>
      <c r="N5533" s="2" t="s">
        <v>3360</v>
      </c>
      <c r="O5533" s="55"/>
      <c r="AB5533" s="2" t="s">
        <v>164</v>
      </c>
      <c r="AC5533" s="2" t="s">
        <v>3361</v>
      </c>
      <c r="AD5533" s="2" t="s">
        <v>8340</v>
      </c>
      <c r="AE5533" s="2" t="s">
        <v>3363</v>
      </c>
      <c r="AF5533" s="93"/>
      <c r="AG5533" s="2" t="s">
        <v>3364</v>
      </c>
      <c r="AH5533" s="2" t="s">
        <v>3365</v>
      </c>
      <c r="AI5533" s="2">
        <v>0.0</v>
      </c>
      <c r="AJ5533" s="96">
        <v>1.3005152148429507E-4</v>
      </c>
      <c r="AK5533" s="96">
        <v>3.6982248520710064E-4</v>
      </c>
      <c r="AL5533" s="105"/>
      <c r="AM5533" s="2" t="s">
        <v>8596</v>
      </c>
    </row>
    <row r="5534">
      <c r="A5534" s="54">
        <v>46175.0</v>
      </c>
      <c r="B5534" s="54">
        <v>46176.0</v>
      </c>
      <c r="C5534" s="2" t="s">
        <v>1957</v>
      </c>
      <c r="D5534" s="2" t="s">
        <v>146</v>
      </c>
      <c r="E5534" s="2" t="s">
        <v>303</v>
      </c>
      <c r="F5534" s="53">
        <v>0.0</v>
      </c>
      <c r="G5534" s="53">
        <v>0.0</v>
      </c>
      <c r="H5534" s="53">
        <v>0.0</v>
      </c>
      <c r="I5534" s="53">
        <v>0.038461538461538464</v>
      </c>
      <c r="J5534" s="53">
        <v>0.01641977699826304</v>
      </c>
      <c r="K5534" s="2" t="s">
        <v>148</v>
      </c>
      <c r="L5534" s="53">
        <v>1.0</v>
      </c>
      <c r="M5534" s="2" t="s">
        <v>3369</v>
      </c>
      <c r="N5534" s="2" t="s">
        <v>3360</v>
      </c>
      <c r="O5534" s="55"/>
      <c r="AB5534" s="2" t="s">
        <v>164</v>
      </c>
      <c r="AC5534" s="2" t="s">
        <v>3361</v>
      </c>
      <c r="AD5534" s="2" t="s">
        <v>8340</v>
      </c>
      <c r="AE5534" s="2" t="s">
        <v>3363</v>
      </c>
      <c r="AF5534" s="93"/>
      <c r="AG5534" s="2" t="s">
        <v>3364</v>
      </c>
      <c r="AH5534" s="2" t="s">
        <v>3365</v>
      </c>
      <c r="AI5534" s="2">
        <v>0.0</v>
      </c>
      <c r="AJ5534" s="96">
        <v>2.69609076672688E-4</v>
      </c>
      <c r="AK5534" s="96">
        <v>0.0014792899408284025</v>
      </c>
      <c r="AL5534" s="105"/>
      <c r="AM5534" s="2" t="s">
        <v>8597</v>
      </c>
    </row>
    <row r="5535">
      <c r="A5535" s="54">
        <v>46176.0</v>
      </c>
      <c r="B5535" s="54">
        <v>46177.0</v>
      </c>
      <c r="C5535" s="2" t="s">
        <v>1957</v>
      </c>
      <c r="D5535" s="2" t="s">
        <v>146</v>
      </c>
      <c r="E5535" s="2" t="s">
        <v>148</v>
      </c>
      <c r="F5535" s="53">
        <v>0.125</v>
      </c>
      <c r="G5535" s="53">
        <v>0.08333333333333333</v>
      </c>
      <c r="H5535" s="53">
        <v>0.08</v>
      </c>
      <c r="I5535" s="53">
        <v>0.038461538461538464</v>
      </c>
      <c r="J5535" s="53">
        <v>0.040777864416452314</v>
      </c>
      <c r="K5535" s="2" t="s">
        <v>148</v>
      </c>
      <c r="L5535" s="53">
        <v>1.0</v>
      </c>
      <c r="M5535" s="2" t="s">
        <v>3369</v>
      </c>
      <c r="N5535" s="2" t="s">
        <v>3360</v>
      </c>
      <c r="O5535" s="55"/>
      <c r="AB5535" s="2" t="s">
        <v>164</v>
      </c>
      <c r="AC5535" s="2" t="s">
        <v>3361</v>
      </c>
      <c r="AD5535" s="2" t="s">
        <v>8340</v>
      </c>
      <c r="AE5535" s="2" t="s">
        <v>3363</v>
      </c>
      <c r="AF5535" s="93"/>
      <c r="AG5535" s="2" t="s">
        <v>3364</v>
      </c>
      <c r="AH5535" s="2" t="s">
        <v>3365</v>
      </c>
      <c r="AI5535" s="2">
        <v>0.0</v>
      </c>
      <c r="AJ5535" s="96">
        <v>0.0016628342263665678</v>
      </c>
      <c r="AK5535" s="96">
        <v>0.0014792899408284025</v>
      </c>
      <c r="AL5535" s="105"/>
      <c r="AM5535" s="2" t="s">
        <v>8598</v>
      </c>
    </row>
    <row r="5536">
      <c r="A5536" s="54">
        <v>46177.0</v>
      </c>
      <c r="B5536" s="54">
        <v>46178.0</v>
      </c>
      <c r="C5536" s="2" t="s">
        <v>1957</v>
      </c>
      <c r="D5536" s="2" t="s">
        <v>146</v>
      </c>
      <c r="E5536" s="2" t="s">
        <v>196</v>
      </c>
      <c r="F5536" s="53">
        <v>0.0</v>
      </c>
      <c r="G5536" s="53">
        <v>0.0</v>
      </c>
      <c r="H5536" s="53">
        <v>0.0</v>
      </c>
      <c r="I5536" s="53">
        <v>0.0</v>
      </c>
      <c r="J5536" s="53">
        <v>0.007972796330627368</v>
      </c>
      <c r="K5536" s="2" t="s">
        <v>148</v>
      </c>
      <c r="L5536" s="53">
        <v>1.0</v>
      </c>
      <c r="M5536" s="2" t="s">
        <v>3369</v>
      </c>
      <c r="N5536" s="2" t="s">
        <v>3360</v>
      </c>
      <c r="O5536" s="55"/>
      <c r="AB5536" s="2" t="s">
        <v>164</v>
      </c>
      <c r="AC5536" s="2" t="s">
        <v>3361</v>
      </c>
      <c r="AD5536" s="2" t="s">
        <v>8340</v>
      </c>
      <c r="AE5536" s="2" t="s">
        <v>3363</v>
      </c>
      <c r="AF5536" s="93"/>
      <c r="AG5536" s="2" t="s">
        <v>3364</v>
      </c>
      <c r="AH5536" s="2" t="s">
        <v>3365</v>
      </c>
      <c r="AI5536" s="2">
        <v>0.0</v>
      </c>
      <c r="AJ5536" s="96">
        <v>6.356548132966523E-5</v>
      </c>
      <c r="AK5536" s="96">
        <v>0.0</v>
      </c>
      <c r="AL5536" s="105"/>
      <c r="AM5536" s="2" t="s">
        <v>8599</v>
      </c>
    </row>
    <row r="5537">
      <c r="A5537" s="54">
        <v>46178.0</v>
      </c>
      <c r="B5537" s="54">
        <v>46179.0</v>
      </c>
      <c r="C5537" s="2" t="s">
        <v>1957</v>
      </c>
      <c r="D5537" s="2" t="s">
        <v>146</v>
      </c>
      <c r="E5537" s="2" t="s">
        <v>288</v>
      </c>
      <c r="F5537" s="53">
        <v>0.0</v>
      </c>
      <c r="G5537" s="53">
        <v>0.0</v>
      </c>
      <c r="H5537" s="53">
        <v>0.0</v>
      </c>
      <c r="I5537" s="53">
        <v>0.019230769230769232</v>
      </c>
      <c r="J5537" s="53">
        <v>0.009898037925633704</v>
      </c>
      <c r="K5537" s="2" t="s">
        <v>148</v>
      </c>
      <c r="L5537" s="53">
        <v>1.0</v>
      </c>
      <c r="M5537" s="2" t="s">
        <v>3369</v>
      </c>
      <c r="N5537" s="2" t="s">
        <v>3360</v>
      </c>
      <c r="O5537" s="55"/>
      <c r="AB5537" s="2" t="s">
        <v>164</v>
      </c>
      <c r="AC5537" s="2" t="s">
        <v>3361</v>
      </c>
      <c r="AD5537" s="2" t="s">
        <v>8340</v>
      </c>
      <c r="AE5537" s="2" t="s">
        <v>3363</v>
      </c>
      <c r="AF5537" s="93"/>
      <c r="AG5537" s="2" t="s">
        <v>3364</v>
      </c>
      <c r="AH5537" s="2" t="s">
        <v>3365</v>
      </c>
      <c r="AI5537" s="2">
        <v>0.0</v>
      </c>
      <c r="AJ5537" s="96">
        <v>9.797115477728315E-5</v>
      </c>
      <c r="AK5537" s="96">
        <v>3.6982248520710064E-4</v>
      </c>
      <c r="AL5537" s="105"/>
      <c r="AM5537" s="2" t="s">
        <v>8600</v>
      </c>
    </row>
    <row r="5538">
      <c r="A5538" s="54">
        <v>46179.0</v>
      </c>
      <c r="B5538" s="54">
        <v>46180.0</v>
      </c>
      <c r="C5538" s="2" t="s">
        <v>1957</v>
      </c>
      <c r="D5538" s="2" t="s">
        <v>146</v>
      </c>
      <c r="E5538" s="2" t="s">
        <v>256</v>
      </c>
      <c r="F5538" s="53">
        <v>0.0</v>
      </c>
      <c r="G5538" s="53">
        <v>0.0</v>
      </c>
      <c r="H5538" s="53">
        <v>0.0</v>
      </c>
      <c r="I5538" s="53">
        <v>0.057692307692307696</v>
      </c>
      <c r="J5538" s="53">
        <v>0.019049598708432508</v>
      </c>
      <c r="K5538" s="2" t="s">
        <v>148</v>
      </c>
      <c r="L5538" s="53">
        <v>1.0</v>
      </c>
      <c r="M5538" s="2" t="s">
        <v>3369</v>
      </c>
      <c r="N5538" s="2" t="s">
        <v>3360</v>
      </c>
      <c r="O5538" s="55"/>
      <c r="AB5538" s="2" t="s">
        <v>164</v>
      </c>
      <c r="AC5538" s="2" t="s">
        <v>3361</v>
      </c>
      <c r="AD5538" s="2" t="s">
        <v>8340</v>
      </c>
      <c r="AE5538" s="2" t="s">
        <v>3363</v>
      </c>
      <c r="AF5538" s="93"/>
      <c r="AG5538" s="2" t="s">
        <v>3364</v>
      </c>
      <c r="AH5538" s="2" t="s">
        <v>3365</v>
      </c>
      <c r="AI5538" s="2">
        <v>0.0</v>
      </c>
      <c r="AJ5538" s="96">
        <v>3.628872109523135E-4</v>
      </c>
      <c r="AK5538" s="96">
        <v>0.003328402366863906</v>
      </c>
      <c r="AL5538" s="105"/>
      <c r="AM5538" s="2" t="s">
        <v>8601</v>
      </c>
    </row>
    <row r="5539">
      <c r="A5539" s="54">
        <v>46180.0</v>
      </c>
      <c r="B5539" s="54">
        <v>46181.0</v>
      </c>
      <c r="C5539" s="2" t="s">
        <v>1957</v>
      </c>
      <c r="D5539" s="2" t="s">
        <v>146</v>
      </c>
      <c r="E5539" s="2" t="s">
        <v>180</v>
      </c>
      <c r="F5539" s="53">
        <v>0.0</v>
      </c>
      <c r="G5539" s="53">
        <v>0.0</v>
      </c>
      <c r="H5539" s="53">
        <v>0.0</v>
      </c>
      <c r="I5539" s="53">
        <v>0.0</v>
      </c>
      <c r="J5539" s="53">
        <v>0.0077796939227791385</v>
      </c>
      <c r="K5539" s="2" t="s">
        <v>148</v>
      </c>
      <c r="L5539" s="53">
        <v>1.0</v>
      </c>
      <c r="M5539" s="2" t="s">
        <v>3369</v>
      </c>
      <c r="N5539" s="2" t="s">
        <v>3360</v>
      </c>
      <c r="O5539" s="55"/>
      <c r="AB5539" s="2" t="s">
        <v>164</v>
      </c>
      <c r="AC5539" s="2" t="s">
        <v>3361</v>
      </c>
      <c r="AD5539" s="2" t="s">
        <v>8340</v>
      </c>
      <c r="AE5539" s="2" t="s">
        <v>3363</v>
      </c>
      <c r="AF5539" s="93"/>
      <c r="AG5539" s="2" t="s">
        <v>3364</v>
      </c>
      <c r="AH5539" s="2" t="s">
        <v>3365</v>
      </c>
      <c r="AI5539" s="2">
        <v>0.0</v>
      </c>
      <c r="AJ5539" s="96">
        <v>6.052363753212666E-5</v>
      </c>
      <c r="AK5539" s="96">
        <v>0.0</v>
      </c>
      <c r="AL5539" s="105"/>
      <c r="AM5539" s="2" t="s">
        <v>8602</v>
      </c>
    </row>
    <row r="5540">
      <c r="A5540" s="54">
        <v>46181.0</v>
      </c>
      <c r="B5540" s="54">
        <v>46182.0</v>
      </c>
      <c r="C5540" s="2" t="s">
        <v>1957</v>
      </c>
      <c r="D5540" s="2" t="s">
        <v>146</v>
      </c>
      <c r="E5540" s="2" t="s">
        <v>208</v>
      </c>
      <c r="F5540" s="53">
        <v>0.0</v>
      </c>
      <c r="G5540" s="53">
        <v>0.0</v>
      </c>
      <c r="H5540" s="53">
        <v>0.0</v>
      </c>
      <c r="I5540" s="53">
        <v>0.019230769230769232</v>
      </c>
      <c r="J5540" s="53">
        <v>0.01076944527559355</v>
      </c>
      <c r="K5540" s="2" t="s">
        <v>148</v>
      </c>
      <c r="L5540" s="53">
        <v>1.0</v>
      </c>
      <c r="M5540" s="2" t="s">
        <v>3369</v>
      </c>
      <c r="N5540" s="2" t="s">
        <v>3360</v>
      </c>
      <c r="O5540" s="55"/>
      <c r="AB5540" s="2" t="s">
        <v>164</v>
      </c>
      <c r="AC5540" s="2" t="s">
        <v>3361</v>
      </c>
      <c r="AD5540" s="2" t="s">
        <v>8340</v>
      </c>
      <c r="AE5540" s="2" t="s">
        <v>3363</v>
      </c>
      <c r="AF5540" s="93"/>
      <c r="AG5540" s="2" t="s">
        <v>3364</v>
      </c>
      <c r="AH5540" s="2" t="s">
        <v>3365</v>
      </c>
      <c r="AI5540" s="2">
        <v>0.0</v>
      </c>
      <c r="AJ5540" s="96">
        <v>1.1598095154400425E-4</v>
      </c>
      <c r="AK5540" s="96">
        <v>3.6982248520710064E-4</v>
      </c>
      <c r="AL5540" s="105"/>
      <c r="AM5540" s="2" t="s">
        <v>8603</v>
      </c>
    </row>
    <row r="5541">
      <c r="A5541" s="54">
        <v>46182.0</v>
      </c>
      <c r="B5541" s="54">
        <v>46183.0</v>
      </c>
      <c r="C5541" s="2" t="s">
        <v>1957</v>
      </c>
      <c r="D5541" s="2" t="s">
        <v>146</v>
      </c>
      <c r="E5541" s="2" t="s">
        <v>303</v>
      </c>
      <c r="F5541" s="53">
        <v>0.0</v>
      </c>
      <c r="G5541" s="53">
        <v>0.0</v>
      </c>
      <c r="H5541" s="53">
        <v>0.0</v>
      </c>
      <c r="I5541" s="53">
        <v>0.038461538461538464</v>
      </c>
      <c r="J5541" s="53">
        <v>0.015506127916297366</v>
      </c>
      <c r="K5541" s="2" t="s">
        <v>148</v>
      </c>
      <c r="L5541" s="53">
        <v>1.0</v>
      </c>
      <c r="M5541" s="2" t="s">
        <v>3369</v>
      </c>
      <c r="N5541" s="2" t="s">
        <v>3360</v>
      </c>
      <c r="O5541" s="55"/>
      <c r="AB5541" s="2" t="s">
        <v>164</v>
      </c>
      <c r="AC5541" s="2" t="s">
        <v>3361</v>
      </c>
      <c r="AD5541" s="2" t="s">
        <v>8340</v>
      </c>
      <c r="AE5541" s="2" t="s">
        <v>3363</v>
      </c>
      <c r="AF5541" s="93"/>
      <c r="AG5541" s="2" t="s">
        <v>3364</v>
      </c>
      <c r="AH5541" s="2" t="s">
        <v>3365</v>
      </c>
      <c r="AI5541" s="2">
        <v>0.0</v>
      </c>
      <c r="AJ5541" s="96">
        <v>2.404400029565765E-4</v>
      </c>
      <c r="AK5541" s="96">
        <v>0.0014792899408284025</v>
      </c>
      <c r="AL5541" s="105"/>
      <c r="AM5541" s="2" t="s">
        <v>8604</v>
      </c>
    </row>
    <row r="5542">
      <c r="A5542" s="54">
        <v>46183.0</v>
      </c>
      <c r="B5542" s="54">
        <v>46184.0</v>
      </c>
      <c r="C5542" s="2" t="s">
        <v>1957</v>
      </c>
      <c r="D5542" s="2" t="s">
        <v>146</v>
      </c>
      <c r="E5542" s="2" t="s">
        <v>148</v>
      </c>
      <c r="F5542" s="53">
        <v>0.125</v>
      </c>
      <c r="G5542" s="53">
        <v>0.08333333333333333</v>
      </c>
      <c r="H5542" s="53">
        <v>0.04</v>
      </c>
      <c r="I5542" s="53">
        <v>0.038461538461538464</v>
      </c>
      <c r="J5542" s="53">
        <v>0.03850812165383119</v>
      </c>
      <c r="K5542" s="2" t="s">
        <v>148</v>
      </c>
      <c r="L5542" s="53">
        <v>1.0</v>
      </c>
      <c r="M5542" s="2" t="s">
        <v>3369</v>
      </c>
      <c r="N5542" s="2" t="s">
        <v>3360</v>
      </c>
      <c r="O5542" s="55"/>
      <c r="AB5542" s="2" t="s">
        <v>164</v>
      </c>
      <c r="AC5542" s="2" t="s">
        <v>3361</v>
      </c>
      <c r="AD5542" s="2" t="s">
        <v>8340</v>
      </c>
      <c r="AE5542" s="2" t="s">
        <v>3363</v>
      </c>
      <c r="AF5542" s="93"/>
      <c r="AG5542" s="2" t="s">
        <v>3364</v>
      </c>
      <c r="AH5542" s="2" t="s">
        <v>3365</v>
      </c>
      <c r="AI5542" s="2">
        <v>0.0</v>
      </c>
      <c r="AJ5542" s="96">
        <v>0.0014828754333062627</v>
      </c>
      <c r="AK5542" s="96">
        <v>0.0014792899408284025</v>
      </c>
      <c r="AL5542" s="105"/>
      <c r="AM5542" s="2" t="s">
        <v>8605</v>
      </c>
    </row>
    <row r="5543">
      <c r="A5543" s="54">
        <v>46184.0</v>
      </c>
      <c r="B5543" s="54">
        <v>46185.0</v>
      </c>
      <c r="C5543" s="2" t="s">
        <v>1957</v>
      </c>
      <c r="D5543" s="2" t="s">
        <v>146</v>
      </c>
      <c r="E5543" s="2" t="s">
        <v>196</v>
      </c>
      <c r="F5543" s="53">
        <v>0.0</v>
      </c>
      <c r="G5543" s="53">
        <v>0.0</v>
      </c>
      <c r="H5543" s="53">
        <v>0.0</v>
      </c>
      <c r="I5543" s="53">
        <v>0.0</v>
      </c>
      <c r="J5543" s="53">
        <v>0.00752987921652925</v>
      </c>
      <c r="K5543" s="2" t="s">
        <v>148</v>
      </c>
      <c r="L5543" s="53">
        <v>1.0</v>
      </c>
      <c r="M5543" s="2" t="s">
        <v>3369</v>
      </c>
      <c r="N5543" s="2" t="s">
        <v>3360</v>
      </c>
      <c r="O5543" s="55"/>
      <c r="AB5543" s="2" t="s">
        <v>164</v>
      </c>
      <c r="AC5543" s="2" t="s">
        <v>3361</v>
      </c>
      <c r="AD5543" s="2" t="s">
        <v>8340</v>
      </c>
      <c r="AE5543" s="2" t="s">
        <v>3363</v>
      </c>
      <c r="AF5543" s="93"/>
      <c r="AG5543" s="2" t="s">
        <v>3364</v>
      </c>
      <c r="AH5543" s="2" t="s">
        <v>3365</v>
      </c>
      <c r="AI5543" s="2">
        <v>0.0</v>
      </c>
      <c r="AJ5543" s="96">
        <v>5.669908101551915E-5</v>
      </c>
      <c r="AK5543" s="96">
        <v>0.0</v>
      </c>
      <c r="AL5543" s="105"/>
      <c r="AM5543" s="2" t="s">
        <v>8606</v>
      </c>
    </row>
    <row r="5544">
      <c r="A5544" s="54">
        <v>46185.0</v>
      </c>
      <c r="B5544" s="54">
        <v>46186.0</v>
      </c>
      <c r="C5544" s="2" t="s">
        <v>1957</v>
      </c>
      <c r="D5544" s="2" t="s">
        <v>146</v>
      </c>
      <c r="E5544" s="2" t="s">
        <v>288</v>
      </c>
      <c r="F5544" s="53">
        <v>0.0</v>
      </c>
      <c r="G5544" s="53">
        <v>0.0</v>
      </c>
      <c r="H5544" s="53">
        <v>0.0</v>
      </c>
      <c r="I5544" s="53">
        <v>0.019230769230769232</v>
      </c>
      <c r="J5544" s="53">
        <v>0.009348109401913123</v>
      </c>
      <c r="K5544" s="2" t="s">
        <v>148</v>
      </c>
      <c r="L5544" s="53">
        <v>1.0</v>
      </c>
      <c r="M5544" s="2" t="s">
        <v>3369</v>
      </c>
      <c r="N5544" s="2" t="s">
        <v>3360</v>
      </c>
      <c r="O5544" s="55"/>
      <c r="AB5544" s="2" t="s">
        <v>164</v>
      </c>
      <c r="AC5544" s="2" t="s">
        <v>3361</v>
      </c>
      <c r="AD5544" s="2" t="s">
        <v>8340</v>
      </c>
      <c r="AE5544" s="2" t="s">
        <v>3363</v>
      </c>
      <c r="AF5544" s="93"/>
      <c r="AG5544" s="2" t="s">
        <v>3364</v>
      </c>
      <c r="AH5544" s="2" t="s">
        <v>3365</v>
      </c>
      <c r="AI5544" s="2">
        <v>0.0</v>
      </c>
      <c r="AJ5544" s="96">
        <v>8.738714939013653E-5</v>
      </c>
      <c r="AK5544" s="96">
        <v>3.6982248520710064E-4</v>
      </c>
      <c r="AL5544" s="105"/>
      <c r="AM5544" s="2" t="s">
        <v>8607</v>
      </c>
    </row>
    <row r="5545">
      <c r="A5545" s="54">
        <v>46186.0</v>
      </c>
      <c r="B5545" s="54">
        <v>46187.0</v>
      </c>
      <c r="C5545" s="2" t="s">
        <v>1957</v>
      </c>
      <c r="D5545" s="2" t="s">
        <v>146</v>
      </c>
      <c r="E5545" s="2" t="s">
        <v>256</v>
      </c>
      <c r="F5545" s="53">
        <v>0.0</v>
      </c>
      <c r="G5545" s="53">
        <v>0.0</v>
      </c>
      <c r="H5545" s="53">
        <v>0.0</v>
      </c>
      <c r="I5545" s="53">
        <v>0.057692307692307696</v>
      </c>
      <c r="J5545" s="53">
        <v>0.017992271149830583</v>
      </c>
      <c r="K5545" s="2" t="s">
        <v>148</v>
      </c>
      <c r="L5545" s="53">
        <v>1.0</v>
      </c>
      <c r="M5545" s="2" t="s">
        <v>3369</v>
      </c>
      <c r="N5545" s="2" t="s">
        <v>3360</v>
      </c>
      <c r="O5545" s="55"/>
      <c r="AB5545" s="2" t="s">
        <v>164</v>
      </c>
      <c r="AC5545" s="2" t="s">
        <v>3361</v>
      </c>
      <c r="AD5545" s="2" t="s">
        <v>8340</v>
      </c>
      <c r="AE5545" s="2" t="s">
        <v>3363</v>
      </c>
      <c r="AF5545" s="93"/>
      <c r="AG5545" s="2" t="s">
        <v>3364</v>
      </c>
      <c r="AH5545" s="2" t="s">
        <v>3365</v>
      </c>
      <c r="AI5545" s="2">
        <v>0.0</v>
      </c>
      <c r="AJ5545" s="96">
        <v>3.237218211290259E-4</v>
      </c>
      <c r="AK5545" s="96">
        <v>0.003328402366863906</v>
      </c>
      <c r="AL5545" s="105"/>
      <c r="AM5545" s="2" t="s">
        <v>8608</v>
      </c>
    </row>
    <row r="5546">
      <c r="A5546" s="54">
        <v>46187.0</v>
      </c>
      <c r="B5546" s="54">
        <v>46188.0</v>
      </c>
      <c r="C5546" s="2" t="s">
        <v>1957</v>
      </c>
      <c r="D5546" s="2" t="s">
        <v>146</v>
      </c>
      <c r="E5546" s="2" t="s">
        <v>180</v>
      </c>
      <c r="F5546" s="53">
        <v>0.0</v>
      </c>
      <c r="G5546" s="53">
        <v>0.0</v>
      </c>
      <c r="H5546" s="53">
        <v>0.0</v>
      </c>
      <c r="I5546" s="53">
        <v>0.0</v>
      </c>
      <c r="J5546" s="53">
        <v>0.007348080886024141</v>
      </c>
      <c r="K5546" s="2" t="s">
        <v>148</v>
      </c>
      <c r="L5546" s="53">
        <v>1.0</v>
      </c>
      <c r="M5546" s="2" t="s">
        <v>3369</v>
      </c>
      <c r="N5546" s="2" t="s">
        <v>3360</v>
      </c>
      <c r="O5546" s="55"/>
      <c r="AB5546" s="2" t="s">
        <v>164</v>
      </c>
      <c r="AC5546" s="2" t="s">
        <v>3361</v>
      </c>
      <c r="AD5546" s="2" t="s">
        <v>8340</v>
      </c>
      <c r="AE5546" s="2" t="s">
        <v>3363</v>
      </c>
      <c r="AF5546" s="93"/>
      <c r="AG5546" s="2" t="s">
        <v>3364</v>
      </c>
      <c r="AH5546" s="2" t="s">
        <v>3365</v>
      </c>
      <c r="AI5546" s="2">
        <v>0.0</v>
      </c>
      <c r="AJ5546" s="96">
        <v>5.399429270755332E-5</v>
      </c>
      <c r="AK5546" s="96">
        <v>0.0</v>
      </c>
      <c r="AL5546" s="105"/>
      <c r="AM5546" s="2" t="s">
        <v>8609</v>
      </c>
    </row>
    <row r="5547">
      <c r="A5547" s="54">
        <v>46188.0</v>
      </c>
      <c r="B5547" s="54">
        <v>46189.0</v>
      </c>
      <c r="C5547" s="2" t="s">
        <v>1957</v>
      </c>
      <c r="D5547" s="2" t="s">
        <v>146</v>
      </c>
      <c r="E5547" s="2" t="s">
        <v>208</v>
      </c>
      <c r="F5547" s="53">
        <v>0.0</v>
      </c>
      <c r="G5547" s="53">
        <v>0.0</v>
      </c>
      <c r="H5547" s="53">
        <v>0.0</v>
      </c>
      <c r="I5547" s="53">
        <v>0.019230769230769232</v>
      </c>
      <c r="J5547" s="53">
        <v>0.010172075116939497</v>
      </c>
      <c r="K5547" s="2" t="s">
        <v>148</v>
      </c>
      <c r="L5547" s="53">
        <v>1.0</v>
      </c>
      <c r="M5547" s="2" t="s">
        <v>3369</v>
      </c>
      <c r="N5547" s="2" t="s">
        <v>3360</v>
      </c>
      <c r="O5547" s="55"/>
      <c r="AB5547" s="2" t="s">
        <v>164</v>
      </c>
      <c r="AC5547" s="2" t="s">
        <v>3361</v>
      </c>
      <c r="AD5547" s="2" t="s">
        <v>8340</v>
      </c>
      <c r="AE5547" s="2" t="s">
        <v>3363</v>
      </c>
      <c r="AF5547" s="93"/>
      <c r="AG5547" s="2" t="s">
        <v>3364</v>
      </c>
      <c r="AH5547" s="2" t="s">
        <v>3365</v>
      </c>
      <c r="AI5547" s="2">
        <v>0.0</v>
      </c>
      <c r="AJ5547" s="96">
        <v>1.0347111218465969E-4</v>
      </c>
      <c r="AK5547" s="96">
        <v>3.6982248520710064E-4</v>
      </c>
      <c r="AL5547" s="105"/>
      <c r="AM5547" s="2" t="s">
        <v>8610</v>
      </c>
    </row>
    <row r="5548">
      <c r="A5548" s="54">
        <v>46189.0</v>
      </c>
      <c r="B5548" s="54">
        <v>46190.0</v>
      </c>
      <c r="C5548" s="2" t="s">
        <v>1957</v>
      </c>
      <c r="D5548" s="2" t="s">
        <v>146</v>
      </c>
      <c r="E5548" s="2" t="s">
        <v>303</v>
      </c>
      <c r="F5548" s="53">
        <v>0.0</v>
      </c>
      <c r="G5548" s="53">
        <v>0.0</v>
      </c>
      <c r="H5548" s="53">
        <v>0.0</v>
      </c>
      <c r="I5548" s="53">
        <v>0.038461538461538464</v>
      </c>
      <c r="J5548" s="53">
        <v>0.014646034467750344</v>
      </c>
      <c r="K5548" s="2" t="s">
        <v>148</v>
      </c>
      <c r="L5548" s="53">
        <v>1.0</v>
      </c>
      <c r="M5548" s="2" t="s">
        <v>3369</v>
      </c>
      <c r="N5548" s="2" t="s">
        <v>3360</v>
      </c>
      <c r="O5548" s="55"/>
      <c r="AB5548" s="2" t="s">
        <v>164</v>
      </c>
      <c r="AC5548" s="2" t="s">
        <v>3361</v>
      </c>
      <c r="AD5548" s="2" t="s">
        <v>8340</v>
      </c>
      <c r="AE5548" s="2" t="s">
        <v>3363</v>
      </c>
      <c r="AF5548" s="93"/>
      <c r="AG5548" s="2" t="s">
        <v>3364</v>
      </c>
      <c r="AH5548" s="2" t="s">
        <v>3365</v>
      </c>
      <c r="AI5548" s="2">
        <v>0.0</v>
      </c>
      <c r="AJ5548" s="96">
        <v>2.145063256305311E-4</v>
      </c>
      <c r="AK5548" s="96">
        <v>0.0014792899408284025</v>
      </c>
      <c r="AL5548" s="105"/>
      <c r="AM5548" s="2" t="s">
        <v>8611</v>
      </c>
    </row>
    <row r="5549">
      <c r="A5549" s="54">
        <v>46190.0</v>
      </c>
      <c r="B5549" s="54">
        <v>46191.0</v>
      </c>
      <c r="C5549" s="2" t="s">
        <v>1957</v>
      </c>
      <c r="D5549" s="2" t="s">
        <v>146</v>
      </c>
      <c r="E5549" s="2" t="s">
        <v>148</v>
      </c>
      <c r="F5549" s="53">
        <v>0.125</v>
      </c>
      <c r="G5549" s="53">
        <v>0.08333333333333333</v>
      </c>
      <c r="H5549" s="53">
        <v>0.04</v>
      </c>
      <c r="I5549" s="53">
        <v>0.038461538461538464</v>
      </c>
      <c r="J5549" s="53">
        <v>0.03637150387326753</v>
      </c>
      <c r="K5549" s="2" t="s">
        <v>148</v>
      </c>
      <c r="L5549" s="53">
        <v>1.0</v>
      </c>
      <c r="M5549" s="2" t="s">
        <v>3369</v>
      </c>
      <c r="N5549" s="2" t="s">
        <v>3360</v>
      </c>
      <c r="O5549" s="55"/>
      <c r="AB5549" s="2" t="s">
        <v>164</v>
      </c>
      <c r="AC5549" s="2" t="s">
        <v>3361</v>
      </c>
      <c r="AD5549" s="2" t="s">
        <v>8340</v>
      </c>
      <c r="AE5549" s="2" t="s">
        <v>3363</v>
      </c>
      <c r="AF5549" s="93"/>
      <c r="AG5549" s="2" t="s">
        <v>3364</v>
      </c>
      <c r="AH5549" s="2" t="s">
        <v>3365</v>
      </c>
      <c r="AI5549" s="2">
        <v>0.0</v>
      </c>
      <c r="AJ5549" s="96">
        <v>0.0013228862940031147</v>
      </c>
      <c r="AK5549" s="96">
        <v>0.0014792899408284025</v>
      </c>
      <c r="AL5549" s="105"/>
      <c r="AM5549" s="2" t="s">
        <v>8612</v>
      </c>
    </row>
    <row r="5550">
      <c r="A5550" s="54">
        <v>46191.0</v>
      </c>
      <c r="B5550" s="54">
        <v>46192.0</v>
      </c>
      <c r="C5550" s="2" t="s">
        <v>1957</v>
      </c>
      <c r="D5550" s="2" t="s">
        <v>146</v>
      </c>
      <c r="E5550" s="2" t="s">
        <v>196</v>
      </c>
      <c r="F5550" s="53">
        <v>0.0</v>
      </c>
      <c r="G5550" s="53">
        <v>0.0</v>
      </c>
      <c r="H5550" s="53">
        <v>0.0</v>
      </c>
      <c r="I5550" s="53">
        <v>0.0</v>
      </c>
      <c r="J5550" s="53">
        <v>0.00711284781970826</v>
      </c>
      <c r="K5550" s="2" t="s">
        <v>148</v>
      </c>
      <c r="L5550" s="53">
        <v>1.0</v>
      </c>
      <c r="M5550" s="2" t="s">
        <v>3369</v>
      </c>
      <c r="N5550" s="2" t="s">
        <v>3360</v>
      </c>
      <c r="O5550" s="55"/>
      <c r="AB5550" s="2" t="s">
        <v>164</v>
      </c>
      <c r="AC5550" s="2" t="s">
        <v>3361</v>
      </c>
      <c r="AD5550" s="2" t="s">
        <v>8340</v>
      </c>
      <c r="AE5550" s="2" t="s">
        <v>3363</v>
      </c>
      <c r="AF5550" s="93"/>
      <c r="AG5550" s="2" t="s">
        <v>3364</v>
      </c>
      <c r="AH5550" s="2" t="s">
        <v>3365</v>
      </c>
      <c r="AI5550" s="2">
        <v>0.0</v>
      </c>
      <c r="AJ5550" s="96">
        <v>5.0592604106328546E-5</v>
      </c>
      <c r="AK5550" s="96">
        <v>0.0</v>
      </c>
      <c r="AL5550" s="105"/>
      <c r="AM5550" s="2" t="s">
        <v>8613</v>
      </c>
    </row>
    <row r="5551">
      <c r="A5551" s="54">
        <v>46192.0</v>
      </c>
      <c r="B5551" s="54">
        <v>46193.0</v>
      </c>
      <c r="C5551" s="2" t="s">
        <v>1957</v>
      </c>
      <c r="D5551" s="2" t="s">
        <v>146</v>
      </c>
      <c r="E5551" s="2" t="s">
        <v>288</v>
      </c>
      <c r="F5551" s="53">
        <v>0.0</v>
      </c>
      <c r="G5551" s="53">
        <v>0.0</v>
      </c>
      <c r="H5551" s="53">
        <v>0.0</v>
      </c>
      <c r="I5551" s="53">
        <v>0.019230769230769232</v>
      </c>
      <c r="J5551" s="53">
        <v>0.008830326980576331</v>
      </c>
      <c r="K5551" s="2" t="s">
        <v>148</v>
      </c>
      <c r="L5551" s="53">
        <v>1.0</v>
      </c>
      <c r="M5551" s="2" t="s">
        <v>3369</v>
      </c>
      <c r="N5551" s="2" t="s">
        <v>3360</v>
      </c>
      <c r="O5551" s="55"/>
      <c r="AB5551" s="2" t="s">
        <v>164</v>
      </c>
      <c r="AC5551" s="2" t="s">
        <v>3361</v>
      </c>
      <c r="AD5551" s="2" t="s">
        <v>8340</v>
      </c>
      <c r="AE5551" s="2" t="s">
        <v>3363</v>
      </c>
      <c r="AF5551" s="93"/>
      <c r="AG5551" s="2" t="s">
        <v>3364</v>
      </c>
      <c r="AH5551" s="2" t="s">
        <v>3365</v>
      </c>
      <c r="AI5551" s="2">
        <v>0.0</v>
      </c>
      <c r="AJ5551" s="96">
        <v>7.797467458389431E-5</v>
      </c>
      <c r="AK5551" s="96">
        <v>3.6982248520710064E-4</v>
      </c>
      <c r="AL5551" s="105"/>
      <c r="AM5551" s="2" t="s">
        <v>8614</v>
      </c>
    </row>
    <row r="5552">
      <c r="A5552" s="54">
        <v>46193.0</v>
      </c>
      <c r="B5552" s="54">
        <v>46194.0</v>
      </c>
      <c r="C5552" s="2" t="s">
        <v>1957</v>
      </c>
      <c r="D5552" s="2" t="s">
        <v>146</v>
      </c>
      <c r="E5552" s="2" t="s">
        <v>256</v>
      </c>
      <c r="F5552" s="53">
        <v>0.0</v>
      </c>
      <c r="G5552" s="53">
        <v>0.0</v>
      </c>
      <c r="H5552" s="53">
        <v>0.0</v>
      </c>
      <c r="I5552" s="53">
        <v>0.038461538461538464</v>
      </c>
      <c r="J5552" s="53">
        <v>0.01699663617799657</v>
      </c>
      <c r="K5552" s="2" t="s">
        <v>148</v>
      </c>
      <c r="L5552" s="53">
        <v>1.0</v>
      </c>
      <c r="M5552" s="2" t="s">
        <v>3369</v>
      </c>
      <c r="N5552" s="2" t="s">
        <v>3360</v>
      </c>
      <c r="O5552" s="55"/>
      <c r="AB5552" s="2" t="s">
        <v>164</v>
      </c>
      <c r="AC5552" s="2" t="s">
        <v>3361</v>
      </c>
      <c r="AD5552" s="2" t="s">
        <v>8340</v>
      </c>
      <c r="AE5552" s="2" t="s">
        <v>3363</v>
      </c>
      <c r="AF5552" s="93"/>
      <c r="AG5552" s="2" t="s">
        <v>3364</v>
      </c>
      <c r="AH5552" s="2" t="s">
        <v>3365</v>
      </c>
      <c r="AI5552" s="2">
        <v>0.0</v>
      </c>
      <c r="AJ5552" s="96">
        <v>2.888856413671819E-4</v>
      </c>
      <c r="AK5552" s="96">
        <v>0.0014792899408284025</v>
      </c>
      <c r="AL5552" s="105"/>
      <c r="AM5552" s="2" t="s">
        <v>8615</v>
      </c>
    </row>
    <row r="5553">
      <c r="A5553" s="54">
        <v>46194.0</v>
      </c>
      <c r="B5553" s="54">
        <v>46195.0</v>
      </c>
      <c r="C5553" s="2" t="s">
        <v>1957</v>
      </c>
      <c r="D5553" s="2" t="s">
        <v>146</v>
      </c>
      <c r="E5553" s="2" t="s">
        <v>180</v>
      </c>
      <c r="F5553" s="53">
        <v>0.0</v>
      </c>
      <c r="G5553" s="53">
        <v>0.0</v>
      </c>
      <c r="H5553" s="53">
        <v>0.0</v>
      </c>
      <c r="I5553" s="53">
        <v>0.0</v>
      </c>
      <c r="J5553" s="53">
        <v>0.006941630995539485</v>
      </c>
      <c r="K5553" s="2" t="s">
        <v>148</v>
      </c>
      <c r="L5553" s="53">
        <v>1.0</v>
      </c>
      <c r="M5553" s="2" t="s">
        <v>3369</v>
      </c>
      <c r="N5553" s="2" t="s">
        <v>3360</v>
      </c>
      <c r="O5553" s="55"/>
      <c r="AB5553" s="2" t="s">
        <v>164</v>
      </c>
      <c r="AC5553" s="2" t="s">
        <v>3361</v>
      </c>
      <c r="AD5553" s="2" t="s">
        <v>8340</v>
      </c>
      <c r="AE5553" s="2" t="s">
        <v>3363</v>
      </c>
      <c r="AF5553" s="93"/>
      <c r="AG5553" s="2" t="s">
        <v>3364</v>
      </c>
      <c r="AH5553" s="2" t="s">
        <v>3365</v>
      </c>
      <c r="AI5553" s="2">
        <v>0.0</v>
      </c>
      <c r="AJ5553" s="96">
        <v>4.81862408782345E-5</v>
      </c>
      <c r="AK5553" s="96">
        <v>0.0</v>
      </c>
      <c r="AL5553" s="105"/>
      <c r="AM5553" s="2" t="s">
        <v>8616</v>
      </c>
    </row>
    <row r="5554">
      <c r="A5554" s="54">
        <v>46195.0</v>
      </c>
      <c r="B5554" s="54">
        <v>46196.0</v>
      </c>
      <c r="C5554" s="2" t="s">
        <v>1957</v>
      </c>
      <c r="D5554" s="2" t="s">
        <v>146</v>
      </c>
      <c r="E5554" s="2" t="s">
        <v>208</v>
      </c>
      <c r="F5554" s="53">
        <v>0.0</v>
      </c>
      <c r="G5554" s="53">
        <v>0.0</v>
      </c>
      <c r="H5554" s="53">
        <v>0.0</v>
      </c>
      <c r="I5554" s="53">
        <v>0.019230769230769232</v>
      </c>
      <c r="J5554" s="53">
        <v>0.0096095197037806</v>
      </c>
      <c r="K5554" s="2" t="s">
        <v>148</v>
      </c>
      <c r="L5554" s="53">
        <v>1.0</v>
      </c>
      <c r="M5554" s="2" t="s">
        <v>3369</v>
      </c>
      <c r="N5554" s="2" t="s">
        <v>3360</v>
      </c>
      <c r="O5554" s="55"/>
      <c r="AB5554" s="2" t="s">
        <v>164</v>
      </c>
      <c r="AC5554" s="2" t="s">
        <v>3361</v>
      </c>
      <c r="AD5554" s="2" t="s">
        <v>8340</v>
      </c>
      <c r="AE5554" s="2" t="s">
        <v>3363</v>
      </c>
      <c r="AF5554" s="93"/>
      <c r="AG5554" s="2" t="s">
        <v>3364</v>
      </c>
      <c r="AH5554" s="2" t="s">
        <v>3365</v>
      </c>
      <c r="AI5554" s="2">
        <v>0.0</v>
      </c>
      <c r="AJ5554" s="96">
        <v>9.234286893734759E-5</v>
      </c>
      <c r="AK5554" s="96">
        <v>3.6982248520710064E-4</v>
      </c>
      <c r="AL5554" s="105"/>
      <c r="AM5554" s="2" t="s">
        <v>8617</v>
      </c>
    </row>
    <row r="5555">
      <c r="A5555" s="54">
        <v>46196.0</v>
      </c>
      <c r="B5555" s="54">
        <v>46197.0</v>
      </c>
      <c r="C5555" s="2" t="s">
        <v>1957</v>
      </c>
      <c r="D5555" s="2" t="s">
        <v>146</v>
      </c>
      <c r="E5555" s="2" t="s">
        <v>303</v>
      </c>
      <c r="F5555" s="53">
        <v>0.0</v>
      </c>
      <c r="G5555" s="53">
        <v>0.0</v>
      </c>
      <c r="H5555" s="53">
        <v>0.0</v>
      </c>
      <c r="I5555" s="53">
        <v>0.038461538461538464</v>
      </c>
      <c r="J5555" s="53">
        <v>0.013836065624721072</v>
      </c>
      <c r="K5555" s="2" t="s">
        <v>148</v>
      </c>
      <c r="L5555" s="53">
        <v>1.0</v>
      </c>
      <c r="M5555" s="2" t="s">
        <v>3369</v>
      </c>
      <c r="N5555" s="2" t="s">
        <v>3360</v>
      </c>
      <c r="O5555" s="55"/>
      <c r="AB5555" s="2" t="s">
        <v>164</v>
      </c>
      <c r="AC5555" s="2" t="s">
        <v>3361</v>
      </c>
      <c r="AD5555" s="2" t="s">
        <v>8340</v>
      </c>
      <c r="AE5555" s="2" t="s">
        <v>3363</v>
      </c>
      <c r="AF5555" s="93"/>
      <c r="AG5555" s="2" t="s">
        <v>3364</v>
      </c>
      <c r="AH5555" s="2" t="s">
        <v>3365</v>
      </c>
      <c r="AI5555" s="2">
        <v>0.0</v>
      </c>
      <c r="AJ5555" s="96">
        <v>1.914367119715881E-4</v>
      </c>
      <c r="AK5555" s="96">
        <v>0.0014792899408284025</v>
      </c>
      <c r="AL5555" s="105"/>
      <c r="AM5555" s="2" t="s">
        <v>8618</v>
      </c>
    </row>
    <row r="5556">
      <c r="A5556" s="54">
        <v>46197.0</v>
      </c>
      <c r="B5556" s="54">
        <v>46198.0</v>
      </c>
      <c r="C5556" s="2" t="s">
        <v>1957</v>
      </c>
      <c r="D5556" s="2" t="s">
        <v>146</v>
      </c>
      <c r="E5556" s="2" t="s">
        <v>148</v>
      </c>
      <c r="F5556" s="53">
        <v>0.125</v>
      </c>
      <c r="G5556" s="53">
        <v>0.08333333333333333</v>
      </c>
      <c r="H5556" s="53">
        <v>0.04</v>
      </c>
      <c r="I5556" s="53">
        <v>0.038461538461538464</v>
      </c>
      <c r="J5556" s="53">
        <v>0.03435947397597603</v>
      </c>
      <c r="K5556" s="2" t="s">
        <v>148</v>
      </c>
      <c r="L5556" s="53">
        <v>1.0</v>
      </c>
      <c r="M5556" s="2" t="s">
        <v>3369</v>
      </c>
      <c r="N5556" s="2" t="s">
        <v>3360</v>
      </c>
      <c r="O5556" s="55"/>
      <c r="AB5556" s="2" t="s">
        <v>164</v>
      </c>
      <c r="AC5556" s="2" t="s">
        <v>3361</v>
      </c>
      <c r="AD5556" s="2" t="s">
        <v>8340</v>
      </c>
      <c r="AE5556" s="2" t="s">
        <v>3363</v>
      </c>
      <c r="AF5556" s="93"/>
      <c r="AG5556" s="2" t="s">
        <v>3364</v>
      </c>
      <c r="AH5556" s="2" t="s">
        <v>3365</v>
      </c>
      <c r="AI5556" s="2">
        <v>0.0</v>
      </c>
      <c r="AJ5556" s="96">
        <v>0.0011805734519057742</v>
      </c>
      <c r="AK5556" s="96">
        <v>0.0014792899408284025</v>
      </c>
      <c r="AL5556" s="105"/>
      <c r="AM5556" s="2" t="s">
        <v>8619</v>
      </c>
    </row>
    <row r="5557">
      <c r="A5557" s="54">
        <v>46198.0</v>
      </c>
      <c r="B5557" s="54">
        <v>46199.0</v>
      </c>
      <c r="C5557" s="2" t="s">
        <v>1957</v>
      </c>
      <c r="D5557" s="2" t="s">
        <v>146</v>
      </c>
      <c r="E5557" s="2" t="s">
        <v>196</v>
      </c>
      <c r="F5557" s="53">
        <v>0.0</v>
      </c>
      <c r="G5557" s="53">
        <v>0.0</v>
      </c>
      <c r="H5557" s="53">
        <v>0.0</v>
      </c>
      <c r="I5557" s="53">
        <v>0.0</v>
      </c>
      <c r="J5557" s="53">
        <v>0.006720052031334671</v>
      </c>
      <c r="K5557" s="2" t="s">
        <v>148</v>
      </c>
      <c r="L5557" s="53">
        <v>1.0</v>
      </c>
      <c r="M5557" s="2" t="s">
        <v>3369</v>
      </c>
      <c r="N5557" s="2" t="s">
        <v>3360</v>
      </c>
      <c r="O5557" s="55"/>
      <c r="AB5557" s="2" t="s">
        <v>153</v>
      </c>
      <c r="AC5557" s="2" t="s">
        <v>3633</v>
      </c>
      <c r="AD5557" s="2" t="s">
        <v>8340</v>
      </c>
      <c r="AE5557" s="2" t="s">
        <v>3363</v>
      </c>
      <c r="AF5557" s="93"/>
      <c r="AG5557" s="2" t="s">
        <v>3364</v>
      </c>
      <c r="AH5557" s="2" t="s">
        <v>3365</v>
      </c>
      <c r="AI5557" s="2">
        <v>1.0</v>
      </c>
      <c r="AJ5557" s="96">
        <v>0.9866050550366345</v>
      </c>
      <c r="AK5557" s="96">
        <v>1.0</v>
      </c>
      <c r="AL5557" s="105"/>
      <c r="AM5557" s="2" t="s">
        <v>8620</v>
      </c>
    </row>
    <row r="5558">
      <c r="A5558" s="54">
        <v>46199.0</v>
      </c>
      <c r="B5558" s="54">
        <v>46200.0</v>
      </c>
      <c r="C5558" s="2" t="s">
        <v>1957</v>
      </c>
      <c r="D5558" s="2" t="s">
        <v>146</v>
      </c>
      <c r="E5558" s="2" t="s">
        <v>288</v>
      </c>
      <c r="F5558" s="53">
        <v>0.0</v>
      </c>
      <c r="G5558" s="53">
        <v>0.0</v>
      </c>
      <c r="H5558" s="53">
        <v>0.0</v>
      </c>
      <c r="I5558" s="53">
        <v>0.0</v>
      </c>
      <c r="J5558" s="53">
        <v>0.012377275381226127</v>
      </c>
      <c r="K5558" s="2" t="s">
        <v>3426</v>
      </c>
      <c r="L5558" s="53">
        <v>0.0</v>
      </c>
      <c r="M5558" s="2" t="s">
        <v>3369</v>
      </c>
      <c r="N5558" s="2" t="s">
        <v>3360</v>
      </c>
      <c r="O5558" s="55"/>
      <c r="AB5558" s="2" t="s">
        <v>164</v>
      </c>
      <c r="AC5558" s="2" t="s">
        <v>3361</v>
      </c>
      <c r="AD5558" s="2" t="s">
        <v>8340</v>
      </c>
      <c r="AE5558" s="2" t="s">
        <v>3363</v>
      </c>
      <c r="AF5558" s="93"/>
      <c r="AG5558" s="2" t="s">
        <v>3364</v>
      </c>
      <c r="AH5558" s="2" t="s">
        <v>3365</v>
      </c>
      <c r="AI5558" s="2">
        <v>0.0</v>
      </c>
      <c r="AJ5558" s="96">
        <v>1.5319694586270638E-4</v>
      </c>
      <c r="AK5558" s="96">
        <v>0.0</v>
      </c>
      <c r="AL5558" s="105"/>
      <c r="AM5558" s="2" t="s">
        <v>8621</v>
      </c>
    </row>
    <row r="5559">
      <c r="A5559" s="54">
        <v>46200.0</v>
      </c>
      <c r="B5559" s="54">
        <v>46201.0</v>
      </c>
      <c r="C5559" s="2" t="s">
        <v>1957</v>
      </c>
      <c r="D5559" s="2" t="s">
        <v>146</v>
      </c>
      <c r="E5559" s="2" t="s">
        <v>256</v>
      </c>
      <c r="F5559" s="53">
        <v>0.0</v>
      </c>
      <c r="G5559" s="53">
        <v>0.0</v>
      </c>
      <c r="H5559" s="53">
        <v>0.0</v>
      </c>
      <c r="I5559" s="53">
        <v>0.038461538461538464</v>
      </c>
      <c r="J5559" s="53">
        <v>0.020060862991531186</v>
      </c>
      <c r="K5559" s="2" t="s">
        <v>3426</v>
      </c>
      <c r="L5559" s="53">
        <v>0.0</v>
      </c>
      <c r="M5559" s="2" t="s">
        <v>3369</v>
      </c>
      <c r="N5559" s="2" t="s">
        <v>3360</v>
      </c>
      <c r="O5559" s="55"/>
      <c r="AB5559" s="2" t="s">
        <v>164</v>
      </c>
      <c r="AC5559" s="2" t="s">
        <v>3361</v>
      </c>
      <c r="AD5559" s="2" t="s">
        <v>8340</v>
      </c>
      <c r="AE5559" s="2" t="s">
        <v>3363</v>
      </c>
      <c r="AF5559" s="93"/>
      <c r="AG5559" s="2" t="s">
        <v>3364</v>
      </c>
      <c r="AH5559" s="2" t="s">
        <v>3365</v>
      </c>
      <c r="AI5559" s="2">
        <v>0.0</v>
      </c>
      <c r="AJ5559" s="96">
        <v>4.024382239649856E-4</v>
      </c>
      <c r="AK5559" s="96">
        <v>0.0014792899408284025</v>
      </c>
      <c r="AL5559" s="105"/>
      <c r="AM5559" s="2" t="s">
        <v>8622</v>
      </c>
    </row>
    <row r="5560">
      <c r="A5560" s="54">
        <v>46201.0</v>
      </c>
      <c r="B5560" s="54">
        <v>46202.0</v>
      </c>
      <c r="C5560" s="2" t="s">
        <v>1957</v>
      </c>
      <c r="D5560" s="2" t="s">
        <v>146</v>
      </c>
      <c r="E5560" s="2" t="s">
        <v>180</v>
      </c>
      <c r="F5560" s="53">
        <v>0.0</v>
      </c>
      <c r="G5560" s="53">
        <v>0.0</v>
      </c>
      <c r="H5560" s="53">
        <v>0.0</v>
      </c>
      <c r="I5560" s="53">
        <v>0.0</v>
      </c>
      <c r="J5560" s="53">
        <v>0.010528569385412192</v>
      </c>
      <c r="K5560" s="2" t="s">
        <v>3426</v>
      </c>
      <c r="L5560" s="53">
        <v>0.0</v>
      </c>
      <c r="M5560" s="2" t="s">
        <v>3369</v>
      </c>
      <c r="N5560" s="2" t="s">
        <v>3360</v>
      </c>
      <c r="O5560" s="55"/>
      <c r="AB5560" s="2" t="s">
        <v>164</v>
      </c>
      <c r="AC5560" s="2" t="s">
        <v>3361</v>
      </c>
      <c r="AD5560" s="2" t="s">
        <v>8340</v>
      </c>
      <c r="AE5560" s="2" t="s">
        <v>3363</v>
      </c>
      <c r="AF5560" s="93"/>
      <c r="AG5560" s="2" t="s">
        <v>3364</v>
      </c>
      <c r="AH5560" s="2" t="s">
        <v>3365</v>
      </c>
      <c r="AI5560" s="2">
        <v>0.0</v>
      </c>
      <c r="AJ5560" s="96">
        <v>1.1085077330343885E-4</v>
      </c>
      <c r="AK5560" s="96">
        <v>0.0</v>
      </c>
      <c r="AL5560" s="105"/>
      <c r="AM5560" s="2" t="s">
        <v>8623</v>
      </c>
    </row>
    <row r="5561">
      <c r="A5561" s="54">
        <v>46202.0</v>
      </c>
      <c r="B5561" s="54">
        <v>46203.0</v>
      </c>
      <c r="C5561" s="2" t="s">
        <v>1957</v>
      </c>
      <c r="D5561" s="2" t="s">
        <v>146</v>
      </c>
      <c r="E5561" s="2" t="s">
        <v>208</v>
      </c>
      <c r="F5561" s="53">
        <v>0.0</v>
      </c>
      <c r="G5561" s="53">
        <v>0.0</v>
      </c>
      <c r="H5561" s="53">
        <v>0.0</v>
      </c>
      <c r="I5561" s="53">
        <v>0.019230769230769232</v>
      </c>
      <c r="J5561" s="53">
        <v>0.013017397028824453</v>
      </c>
      <c r="K5561" s="2" t="s">
        <v>3426</v>
      </c>
      <c r="L5561" s="53">
        <v>0.0</v>
      </c>
      <c r="M5561" s="2" t="s">
        <v>3369</v>
      </c>
      <c r="N5561" s="2" t="s">
        <v>3360</v>
      </c>
      <c r="O5561" s="55"/>
      <c r="AB5561" s="2" t="s">
        <v>164</v>
      </c>
      <c r="AC5561" s="2" t="s">
        <v>3361</v>
      </c>
      <c r="AD5561" s="2" t="s">
        <v>8340</v>
      </c>
      <c r="AE5561" s="2" t="s">
        <v>3363</v>
      </c>
      <c r="AF5561" s="93"/>
      <c r="AG5561" s="2" t="s">
        <v>3364</v>
      </c>
      <c r="AH5561" s="2" t="s">
        <v>3365</v>
      </c>
      <c r="AI5561" s="2">
        <v>0.0</v>
      </c>
      <c r="AJ5561" s="96">
        <v>1.694526254060477E-4</v>
      </c>
      <c r="AK5561" s="96">
        <v>3.6982248520710064E-4</v>
      </c>
      <c r="AL5561" s="105"/>
      <c r="AM5561" s="2" t="s">
        <v>8624</v>
      </c>
    </row>
    <row r="5562">
      <c r="A5562" s="54">
        <v>46203.0</v>
      </c>
      <c r="B5562" s="54">
        <v>46204.0</v>
      </c>
      <c r="C5562" s="2" t="s">
        <v>1957</v>
      </c>
      <c r="D5562" s="2" t="s">
        <v>146</v>
      </c>
      <c r="E5562" s="2" t="s">
        <v>303</v>
      </c>
      <c r="F5562" s="53">
        <v>0.0</v>
      </c>
      <c r="G5562" s="53">
        <v>0.0</v>
      </c>
      <c r="H5562" s="53">
        <v>0.0</v>
      </c>
      <c r="I5562" s="53">
        <v>0.038461538461538464</v>
      </c>
      <c r="J5562" s="53">
        <v>0.01697914266578629</v>
      </c>
      <c r="K5562" s="2" t="s">
        <v>3426</v>
      </c>
      <c r="L5562" s="53">
        <v>0.0</v>
      </c>
      <c r="M5562" s="2" t="s">
        <v>3369</v>
      </c>
      <c r="N5562" s="2" t="s">
        <v>3360</v>
      </c>
      <c r="O5562" s="55"/>
      <c r="AB5562" s="2" t="s">
        <v>164</v>
      </c>
      <c r="AC5562" s="2" t="s">
        <v>3361</v>
      </c>
      <c r="AD5562" s="2" t="s">
        <v>8340</v>
      </c>
      <c r="AE5562" s="2" t="s">
        <v>3363</v>
      </c>
      <c r="AF5562" s="93"/>
      <c r="AG5562" s="2" t="s">
        <v>3364</v>
      </c>
      <c r="AH5562" s="2" t="s">
        <v>3365</v>
      </c>
      <c r="AI5562" s="2">
        <v>0.0</v>
      </c>
      <c r="AJ5562" s="96">
        <v>2.8829128566512435E-4</v>
      </c>
      <c r="AK5562" s="96">
        <v>0.0014792899408284025</v>
      </c>
      <c r="AL5562" s="105"/>
      <c r="AM5562" s="2" t="s">
        <v>8625</v>
      </c>
    </row>
    <row r="5563">
      <c r="A5563" s="54">
        <v>46204.0</v>
      </c>
      <c r="B5563" s="54">
        <v>46205.0</v>
      </c>
      <c r="C5563" s="2" t="s">
        <v>1957</v>
      </c>
      <c r="D5563" s="2" t="s">
        <v>146</v>
      </c>
      <c r="E5563" s="2" t="s">
        <v>148</v>
      </c>
      <c r="F5563" s="53">
        <v>0.125</v>
      </c>
      <c r="G5563" s="53">
        <v>0.08333333333333333</v>
      </c>
      <c r="H5563" s="53">
        <v>0.04</v>
      </c>
      <c r="I5563" s="53">
        <v>0.038461538461538464</v>
      </c>
      <c r="J5563" s="53">
        <v>0.03633876382255641</v>
      </c>
      <c r="K5563" s="2" t="s">
        <v>3426</v>
      </c>
      <c r="L5563" s="53">
        <v>0.0</v>
      </c>
      <c r="M5563" s="2" t="s">
        <v>3369</v>
      </c>
      <c r="N5563" s="2" t="s">
        <v>3360</v>
      </c>
      <c r="O5563" s="55"/>
      <c r="AB5563" s="2" t="s">
        <v>164</v>
      </c>
      <c r="AC5563" s="2" t="s">
        <v>3361</v>
      </c>
      <c r="AD5563" s="2" t="s">
        <v>8340</v>
      </c>
      <c r="AE5563" s="2" t="s">
        <v>3363</v>
      </c>
      <c r="AF5563" s="93"/>
      <c r="AG5563" s="2" t="s">
        <v>3364</v>
      </c>
      <c r="AH5563" s="2" t="s">
        <v>3365</v>
      </c>
      <c r="AI5563" s="2">
        <v>0.0</v>
      </c>
      <c r="AJ5563" s="96">
        <v>0.0013205057561515344</v>
      </c>
      <c r="AK5563" s="96">
        <v>0.0014792899408284025</v>
      </c>
      <c r="AL5563" s="105"/>
      <c r="AM5563" s="2" t="s">
        <v>8626</v>
      </c>
    </row>
    <row r="5564">
      <c r="A5564" s="54">
        <v>46205.0</v>
      </c>
      <c r="B5564" s="54">
        <v>46206.0</v>
      </c>
      <c r="C5564" s="2" t="s">
        <v>1957</v>
      </c>
      <c r="D5564" s="2" t="s">
        <v>146</v>
      </c>
      <c r="E5564" s="2" t="s">
        <v>196</v>
      </c>
      <c r="F5564" s="53">
        <v>0.125</v>
      </c>
      <c r="G5564" s="53">
        <v>0.08333333333333333</v>
      </c>
      <c r="H5564" s="53">
        <v>0.04</v>
      </c>
      <c r="I5564" s="53">
        <v>0.019230769230769232</v>
      </c>
      <c r="J5564" s="53">
        <v>0.03778311116210264</v>
      </c>
      <c r="K5564" s="2" t="s">
        <v>3426</v>
      </c>
      <c r="L5564" s="53">
        <v>0.0</v>
      </c>
      <c r="M5564" s="2" t="s">
        <v>3369</v>
      </c>
      <c r="N5564" s="2" t="s">
        <v>3360</v>
      </c>
      <c r="O5564" s="55"/>
      <c r="AB5564" s="2" t="s">
        <v>164</v>
      </c>
      <c r="AC5564" s="2" t="s">
        <v>3361</v>
      </c>
      <c r="AD5564" s="2" t="s">
        <v>8340</v>
      </c>
      <c r="AE5564" s="2" t="s">
        <v>3363</v>
      </c>
      <c r="AF5564" s="93"/>
      <c r="AG5564" s="2" t="s">
        <v>3364</v>
      </c>
      <c r="AH5564" s="2" t="s">
        <v>3365</v>
      </c>
      <c r="AI5564" s="2">
        <v>0.0</v>
      </c>
      <c r="AJ5564" s="96">
        <v>0.001427563489087805</v>
      </c>
      <c r="AK5564" s="96">
        <v>3.6982248520710064E-4</v>
      </c>
      <c r="AL5564" s="105"/>
      <c r="AM5564" s="2" t="s">
        <v>8627</v>
      </c>
    </row>
    <row r="5565">
      <c r="A5565" s="54">
        <v>46206.0</v>
      </c>
      <c r="B5565" s="54">
        <v>46207.0</v>
      </c>
      <c r="C5565" s="2" t="s">
        <v>1957</v>
      </c>
      <c r="D5565" s="2" t="s">
        <v>146</v>
      </c>
      <c r="E5565" s="2" t="s">
        <v>288</v>
      </c>
      <c r="F5565" s="53">
        <v>0.0</v>
      </c>
      <c r="G5565" s="53">
        <v>0.0</v>
      </c>
      <c r="H5565" s="53">
        <v>0.0</v>
      </c>
      <c r="I5565" s="53">
        <v>0.0</v>
      </c>
      <c r="J5565" s="53">
        <v>0.011695670966452647</v>
      </c>
      <c r="K5565" s="2" t="s">
        <v>3426</v>
      </c>
      <c r="L5565" s="53">
        <v>0.0</v>
      </c>
      <c r="M5565" s="2" t="s">
        <v>3369</v>
      </c>
      <c r="N5565" s="2" t="s">
        <v>3360</v>
      </c>
      <c r="O5565" s="55"/>
      <c r="AB5565" s="2" t="s">
        <v>164</v>
      </c>
      <c r="AC5565" s="2" t="s">
        <v>3361</v>
      </c>
      <c r="AD5565" s="2" t="s">
        <v>8340</v>
      </c>
      <c r="AE5565" s="2" t="s">
        <v>3363</v>
      </c>
      <c r="AF5565" s="93"/>
      <c r="AG5565" s="2" t="s">
        <v>3364</v>
      </c>
      <c r="AH5565" s="2" t="s">
        <v>3365</v>
      </c>
      <c r="AI5565" s="2">
        <v>0.0</v>
      </c>
      <c r="AJ5565" s="96">
        <v>1.3678871935552338E-4</v>
      </c>
      <c r="AK5565" s="96">
        <v>0.0</v>
      </c>
      <c r="AL5565" s="105"/>
      <c r="AM5565" s="2" t="s">
        <v>8628</v>
      </c>
    </row>
    <row r="5566">
      <c r="A5566" s="54">
        <v>46207.0</v>
      </c>
      <c r="B5566" s="54">
        <v>46208.0</v>
      </c>
      <c r="C5566" s="2" t="s">
        <v>1957</v>
      </c>
      <c r="D5566" s="2" t="s">
        <v>146</v>
      </c>
      <c r="E5566" s="2" t="s">
        <v>256</v>
      </c>
      <c r="F5566" s="53">
        <v>0.0</v>
      </c>
      <c r="G5566" s="53">
        <v>0.0</v>
      </c>
      <c r="H5566" s="53">
        <v>0.0</v>
      </c>
      <c r="I5566" s="53">
        <v>0.019230769230769232</v>
      </c>
      <c r="J5566" s="53">
        <v>0.018956892306316454</v>
      </c>
      <c r="K5566" s="2" t="s">
        <v>3426</v>
      </c>
      <c r="L5566" s="53">
        <v>0.0</v>
      </c>
      <c r="M5566" s="2" t="s">
        <v>3369</v>
      </c>
      <c r="N5566" s="2" t="s">
        <v>3360</v>
      </c>
      <c r="O5566" s="55"/>
      <c r="AB5566" s="2" t="s">
        <v>164</v>
      </c>
      <c r="AC5566" s="2" t="s">
        <v>3361</v>
      </c>
      <c r="AD5566" s="2" t="s">
        <v>8340</v>
      </c>
      <c r="AE5566" s="2" t="s">
        <v>3363</v>
      </c>
      <c r="AF5566" s="93"/>
      <c r="AG5566" s="2" t="s">
        <v>3364</v>
      </c>
      <c r="AH5566" s="2" t="s">
        <v>3365</v>
      </c>
      <c r="AI5566" s="2">
        <v>0.0</v>
      </c>
      <c r="AJ5566" s="96">
        <v>3.5936376591328E-4</v>
      </c>
      <c r="AK5566" s="96">
        <v>3.6982248520710064E-4</v>
      </c>
      <c r="AL5566" s="105"/>
      <c r="AM5566" s="2" t="s">
        <v>8629</v>
      </c>
    </row>
    <row r="5567">
      <c r="A5567" s="54">
        <v>46208.0</v>
      </c>
      <c r="B5567" s="54">
        <v>46209.0</v>
      </c>
      <c r="C5567" s="2" t="s">
        <v>1957</v>
      </c>
      <c r="D5567" s="2" t="s">
        <v>146</v>
      </c>
      <c r="E5567" s="2" t="s">
        <v>180</v>
      </c>
      <c r="F5567" s="53">
        <v>0.0</v>
      </c>
      <c r="G5567" s="53">
        <v>0.0</v>
      </c>
      <c r="H5567" s="53">
        <v>0.0</v>
      </c>
      <c r="I5567" s="53">
        <v>0.0</v>
      </c>
      <c r="J5567" s="53">
        <v>0.009949386629777032</v>
      </c>
      <c r="K5567" s="2" t="s">
        <v>3426</v>
      </c>
      <c r="L5567" s="53">
        <v>0.0</v>
      </c>
      <c r="M5567" s="2" t="s">
        <v>3369</v>
      </c>
      <c r="N5567" s="2" t="s">
        <v>3360</v>
      </c>
      <c r="O5567" s="55"/>
      <c r="AB5567" s="2" t="s">
        <v>164</v>
      </c>
      <c r="AC5567" s="2" t="s">
        <v>3361</v>
      </c>
      <c r="AD5567" s="2" t="s">
        <v>8340</v>
      </c>
      <c r="AE5567" s="2" t="s">
        <v>3363</v>
      </c>
      <c r="AF5567" s="93"/>
      <c r="AG5567" s="2" t="s">
        <v>3364</v>
      </c>
      <c r="AH5567" s="2" t="s">
        <v>3365</v>
      </c>
      <c r="AI5567" s="2">
        <v>0.0</v>
      </c>
      <c r="AJ5567" s="96">
        <v>9.899029430878596E-5</v>
      </c>
      <c r="AK5567" s="96">
        <v>0.0</v>
      </c>
      <c r="AL5567" s="105"/>
      <c r="AM5567" s="2" t="s">
        <v>8630</v>
      </c>
    </row>
    <row r="5568">
      <c r="A5568" s="54">
        <v>46209.0</v>
      </c>
      <c r="B5568" s="54">
        <v>46210.0</v>
      </c>
      <c r="C5568" s="2" t="s">
        <v>1957</v>
      </c>
      <c r="D5568" s="2" t="s">
        <v>146</v>
      </c>
      <c r="E5568" s="2" t="s">
        <v>208</v>
      </c>
      <c r="F5568" s="53">
        <v>0.0</v>
      </c>
      <c r="G5568" s="53">
        <v>0.0</v>
      </c>
      <c r="H5568" s="53">
        <v>0.0</v>
      </c>
      <c r="I5568" s="53">
        <v>0.019230769230769232</v>
      </c>
      <c r="J5568" s="53">
        <v>0.01230146180538877</v>
      </c>
      <c r="K5568" s="2" t="s">
        <v>3426</v>
      </c>
      <c r="L5568" s="53">
        <v>0.0</v>
      </c>
      <c r="M5568" s="2" t="s">
        <v>3369</v>
      </c>
      <c r="N5568" s="2" t="s">
        <v>3360</v>
      </c>
      <c r="O5568" s="55"/>
      <c r="AB5568" s="2" t="s">
        <v>164</v>
      </c>
      <c r="AC5568" s="2" t="s">
        <v>3361</v>
      </c>
      <c r="AD5568" s="2" t="s">
        <v>8340</v>
      </c>
      <c r="AE5568" s="2" t="s">
        <v>3363</v>
      </c>
      <c r="AF5568" s="93"/>
      <c r="AG5568" s="2" t="s">
        <v>3364</v>
      </c>
      <c r="AH5568" s="2" t="s">
        <v>3365</v>
      </c>
      <c r="AI5568" s="2">
        <v>0.0</v>
      </c>
      <c r="AJ5568" s="96">
        <v>1.513259625494387E-4</v>
      </c>
      <c r="AK5568" s="96">
        <v>3.6982248520710064E-4</v>
      </c>
      <c r="AL5568" s="105"/>
      <c r="AM5568" s="2" t="s">
        <v>8631</v>
      </c>
    </row>
    <row r="5569">
      <c r="A5569" s="54">
        <v>46210.0</v>
      </c>
      <c r="B5569" s="54">
        <v>46211.0</v>
      </c>
      <c r="C5569" s="2" t="s">
        <v>1957</v>
      </c>
      <c r="D5569" s="2" t="s">
        <v>146</v>
      </c>
      <c r="E5569" s="2" t="s">
        <v>303</v>
      </c>
      <c r="F5569" s="53">
        <v>0.0</v>
      </c>
      <c r="G5569" s="53">
        <v>0.0</v>
      </c>
      <c r="H5569" s="53">
        <v>0.0</v>
      </c>
      <c r="I5569" s="53">
        <v>0.038461538461538464</v>
      </c>
      <c r="J5569" s="53">
        <v>0.016045393555682665</v>
      </c>
      <c r="K5569" s="2" t="s">
        <v>3426</v>
      </c>
      <c r="L5569" s="53">
        <v>0.0</v>
      </c>
      <c r="M5569" s="2" t="s">
        <v>3369</v>
      </c>
      <c r="N5569" s="2" t="s">
        <v>3360</v>
      </c>
      <c r="O5569" s="55"/>
      <c r="AB5569" s="2" t="s">
        <v>164</v>
      </c>
      <c r="AC5569" s="2" t="s">
        <v>3361</v>
      </c>
      <c r="AD5569" s="2" t="s">
        <v>8340</v>
      </c>
      <c r="AE5569" s="2" t="s">
        <v>3363</v>
      </c>
      <c r="AF5569" s="93"/>
      <c r="AG5569" s="2" t="s">
        <v>3364</v>
      </c>
      <c r="AH5569" s="2" t="s">
        <v>3365</v>
      </c>
      <c r="AI5569" s="2">
        <v>0.0</v>
      </c>
      <c r="AJ5569" s="96">
        <v>2.574546543567428E-4</v>
      </c>
      <c r="AK5569" s="96">
        <v>0.0014792899408284025</v>
      </c>
      <c r="AL5569" s="105"/>
      <c r="AM5569" s="2" t="s">
        <v>8632</v>
      </c>
    </row>
    <row r="5570">
      <c r="A5570" s="54">
        <v>46211.0</v>
      </c>
      <c r="B5570" s="54">
        <v>46212.0</v>
      </c>
      <c r="C5570" s="2" t="s">
        <v>1957</v>
      </c>
      <c r="D5570" s="2" t="s">
        <v>146</v>
      </c>
      <c r="E5570" s="2" t="s">
        <v>148</v>
      </c>
      <c r="F5570" s="53">
        <v>0.125</v>
      </c>
      <c r="G5570" s="53">
        <v>0.08333333333333333</v>
      </c>
      <c r="H5570" s="53">
        <v>0.04</v>
      </c>
      <c r="I5570" s="53">
        <v>0.038461538461538464</v>
      </c>
      <c r="J5570" s="53">
        <v>0.03433983424514152</v>
      </c>
      <c r="K5570" s="2" t="s">
        <v>3426</v>
      </c>
      <c r="L5570" s="53">
        <v>0.0</v>
      </c>
      <c r="M5570" s="2" t="s">
        <v>3369</v>
      </c>
      <c r="N5570" s="2" t="s">
        <v>3360</v>
      </c>
      <c r="O5570" s="55"/>
      <c r="AB5570" s="2" t="s">
        <v>164</v>
      </c>
      <c r="AC5570" s="2" t="s">
        <v>3361</v>
      </c>
      <c r="AD5570" s="2" t="s">
        <v>8340</v>
      </c>
      <c r="AE5570" s="2" t="s">
        <v>3363</v>
      </c>
      <c r="AF5570" s="93"/>
      <c r="AG5570" s="2" t="s">
        <v>3364</v>
      </c>
      <c r="AH5570" s="2" t="s">
        <v>3365</v>
      </c>
      <c r="AI5570" s="2">
        <v>0.0</v>
      </c>
      <c r="AJ5570" s="96">
        <v>0.0011792242159837942</v>
      </c>
      <c r="AK5570" s="96">
        <v>0.0014792899408284025</v>
      </c>
      <c r="AL5570" s="105"/>
      <c r="AM5570" s="2" t="s">
        <v>8633</v>
      </c>
    </row>
    <row r="5571">
      <c r="A5571" s="54">
        <v>46212.0</v>
      </c>
      <c r="B5571" s="54">
        <v>46213.0</v>
      </c>
      <c r="C5571" s="2" t="s">
        <v>1957</v>
      </c>
      <c r="D5571" s="2" t="s">
        <v>146</v>
      </c>
      <c r="E5571" s="2" t="s">
        <v>196</v>
      </c>
      <c r="F5571" s="53">
        <v>0.125</v>
      </c>
      <c r="G5571" s="53">
        <v>0.08333333333333333</v>
      </c>
      <c r="H5571" s="53">
        <v>0.04</v>
      </c>
      <c r="I5571" s="53">
        <v>0.019230769230769232</v>
      </c>
      <c r="J5571" s="53">
        <v>0.03570489277287959</v>
      </c>
      <c r="K5571" s="2" t="s">
        <v>196</v>
      </c>
      <c r="L5571" s="53">
        <v>1.0</v>
      </c>
      <c r="M5571" s="2" t="s">
        <v>3580</v>
      </c>
      <c r="N5571" s="2" t="s">
        <v>3360</v>
      </c>
      <c r="O5571" s="55"/>
      <c r="AB5571" s="2" t="s">
        <v>164</v>
      </c>
      <c r="AC5571" s="2" t="s">
        <v>3361</v>
      </c>
      <c r="AD5571" s="2" t="s">
        <v>8340</v>
      </c>
      <c r="AE5571" s="2" t="s">
        <v>3363</v>
      </c>
      <c r="AF5571" s="93"/>
      <c r="AG5571" s="2" t="s">
        <v>3364</v>
      </c>
      <c r="AH5571" s="2" t="s">
        <v>3365</v>
      </c>
      <c r="AI5571" s="2">
        <v>0.0</v>
      </c>
      <c r="AJ5571" s="96">
        <v>0.0012748393679228292</v>
      </c>
      <c r="AK5571" s="96">
        <v>3.6982248520710064E-4</v>
      </c>
      <c r="AL5571" s="105"/>
      <c r="AM5571" s="2" t="s">
        <v>8634</v>
      </c>
    </row>
    <row r="5572">
      <c r="A5572" s="54">
        <v>46213.0</v>
      </c>
      <c r="B5572" s="54">
        <v>46214.0</v>
      </c>
      <c r="C5572" s="2" t="s">
        <v>1957</v>
      </c>
      <c r="D5572" s="2" t="s">
        <v>146</v>
      </c>
      <c r="E5572" s="2" t="s">
        <v>288</v>
      </c>
      <c r="F5572" s="53">
        <v>0.0</v>
      </c>
      <c r="G5572" s="53">
        <v>0.0</v>
      </c>
      <c r="H5572" s="53">
        <v>0.0</v>
      </c>
      <c r="I5572" s="53">
        <v>0.0</v>
      </c>
      <c r="J5572" s="53">
        <v>0.011053262524746874</v>
      </c>
      <c r="K5572" s="2" t="s">
        <v>196</v>
      </c>
      <c r="L5572" s="53">
        <v>1.0</v>
      </c>
      <c r="M5572" s="2" t="s">
        <v>3580</v>
      </c>
      <c r="N5572" s="2" t="s">
        <v>3360</v>
      </c>
      <c r="O5572" s="55"/>
      <c r="AB5572" s="2" t="s">
        <v>164</v>
      </c>
      <c r="AC5572" s="2" t="s">
        <v>3361</v>
      </c>
      <c r="AD5572" s="2" t="s">
        <v>8340</v>
      </c>
      <c r="AE5572" s="2" t="s">
        <v>3363</v>
      </c>
      <c r="AF5572" s="93"/>
      <c r="AG5572" s="2" t="s">
        <v>3364</v>
      </c>
      <c r="AH5572" s="2" t="s">
        <v>3365</v>
      </c>
      <c r="AI5572" s="2">
        <v>0.0</v>
      </c>
      <c r="AJ5572" s="96">
        <v>1.2217461244097363E-4</v>
      </c>
      <c r="AK5572" s="96">
        <v>0.0</v>
      </c>
      <c r="AL5572" s="105"/>
      <c r="AM5572" s="2" t="s">
        <v>8635</v>
      </c>
    </row>
    <row r="5573">
      <c r="A5573" s="54">
        <v>46214.0</v>
      </c>
      <c r="B5573" s="54">
        <v>46215.0</v>
      </c>
      <c r="C5573" s="2" t="s">
        <v>1957</v>
      </c>
      <c r="D5573" s="2" t="s">
        <v>146</v>
      </c>
      <c r="E5573" s="2" t="s">
        <v>256</v>
      </c>
      <c r="F5573" s="53">
        <v>0.0</v>
      </c>
      <c r="G5573" s="53">
        <v>0.0</v>
      </c>
      <c r="H5573" s="53">
        <v>0.0</v>
      </c>
      <c r="I5573" s="53">
        <v>0.019230769230769232</v>
      </c>
      <c r="J5573" s="53">
        <v>0.017916324708282846</v>
      </c>
      <c r="K5573" s="2" t="s">
        <v>196</v>
      </c>
      <c r="L5573" s="53">
        <v>1.0</v>
      </c>
      <c r="M5573" s="2" t="s">
        <v>3580</v>
      </c>
      <c r="N5573" s="2" t="s">
        <v>3360</v>
      </c>
      <c r="O5573" s="55"/>
      <c r="AB5573" s="2" t="s">
        <v>164</v>
      </c>
      <c r="AC5573" s="2" t="s">
        <v>3361</v>
      </c>
      <c r="AD5573" s="2" t="s">
        <v>8340</v>
      </c>
      <c r="AE5573" s="2" t="s">
        <v>3363</v>
      </c>
      <c r="AF5573" s="93"/>
      <c r="AG5573" s="2" t="s">
        <v>3364</v>
      </c>
      <c r="AH5573" s="2" t="s">
        <v>3365</v>
      </c>
      <c r="AI5573" s="2">
        <v>0.0</v>
      </c>
      <c r="AJ5573" s="96">
        <v>3.2099469105262643E-4</v>
      </c>
      <c r="AK5573" s="96">
        <v>3.6982248520710064E-4</v>
      </c>
      <c r="AL5573" s="105"/>
      <c r="AM5573" s="2" t="s">
        <v>8636</v>
      </c>
    </row>
    <row r="5574">
      <c r="A5574" s="54">
        <v>46215.0</v>
      </c>
      <c r="B5574" s="54">
        <v>46216.0</v>
      </c>
      <c r="C5574" s="2" t="s">
        <v>1957</v>
      </c>
      <c r="D5574" s="2" t="s">
        <v>146</v>
      </c>
      <c r="E5574" s="2" t="s">
        <v>180</v>
      </c>
      <c r="F5574" s="53">
        <v>0.0</v>
      </c>
      <c r="G5574" s="53">
        <v>0.0</v>
      </c>
      <c r="H5574" s="53">
        <v>0.0</v>
      </c>
      <c r="I5574" s="53">
        <v>0.0</v>
      </c>
      <c r="J5574" s="53">
        <v>0.009403444429407557</v>
      </c>
      <c r="K5574" s="2" t="s">
        <v>196</v>
      </c>
      <c r="L5574" s="53">
        <v>1.0</v>
      </c>
      <c r="M5574" s="2" t="s">
        <v>3580</v>
      </c>
      <c r="N5574" s="2" t="s">
        <v>3360</v>
      </c>
      <c r="O5574" s="55"/>
      <c r="AB5574" s="2" t="s">
        <v>164</v>
      </c>
      <c r="AC5574" s="2" t="s">
        <v>3361</v>
      </c>
      <c r="AD5574" s="2" t="s">
        <v>8340</v>
      </c>
      <c r="AE5574" s="2" t="s">
        <v>3363</v>
      </c>
      <c r="AF5574" s="93"/>
      <c r="AG5574" s="2" t="s">
        <v>3364</v>
      </c>
      <c r="AH5574" s="2" t="s">
        <v>3365</v>
      </c>
      <c r="AI5574" s="2">
        <v>0.0</v>
      </c>
      <c r="AJ5574" s="96">
        <v>8.842476713695602E-5</v>
      </c>
      <c r="AK5574" s="96">
        <v>0.0</v>
      </c>
      <c r="AL5574" s="105"/>
      <c r="AM5574" s="2" t="s">
        <v>8637</v>
      </c>
    </row>
    <row r="5575">
      <c r="A5575" s="54">
        <v>46216.0</v>
      </c>
      <c r="B5575" s="54">
        <v>46217.0</v>
      </c>
      <c r="C5575" s="2" t="s">
        <v>1957</v>
      </c>
      <c r="D5575" s="2" t="s">
        <v>146</v>
      </c>
      <c r="E5575" s="2" t="s">
        <v>208</v>
      </c>
      <c r="F5575" s="53">
        <v>0.0</v>
      </c>
      <c r="G5575" s="53">
        <v>0.0</v>
      </c>
      <c r="H5575" s="53">
        <v>0.0</v>
      </c>
      <c r="I5575" s="53">
        <v>0.019230769230769232</v>
      </c>
      <c r="J5575" s="53">
        <v>0.01162659867727303</v>
      </c>
      <c r="K5575" s="2" t="s">
        <v>196</v>
      </c>
      <c r="L5575" s="53">
        <v>1.0</v>
      </c>
      <c r="M5575" s="2" t="s">
        <v>3580</v>
      </c>
      <c r="N5575" s="2" t="s">
        <v>3360</v>
      </c>
      <c r="O5575" s="55"/>
      <c r="AB5575" s="2" t="s">
        <v>164</v>
      </c>
      <c r="AC5575" s="2" t="s">
        <v>3361</v>
      </c>
      <c r="AD5575" s="2" t="s">
        <v>8340</v>
      </c>
      <c r="AE5575" s="2" t="s">
        <v>3363</v>
      </c>
      <c r="AF5575" s="93"/>
      <c r="AG5575" s="2" t="s">
        <v>3364</v>
      </c>
      <c r="AH5575" s="2" t="s">
        <v>3365</v>
      </c>
      <c r="AI5575" s="2">
        <v>0.0</v>
      </c>
      <c r="AJ5575" s="96">
        <v>1.3517779680236695E-4</v>
      </c>
      <c r="AK5575" s="96">
        <v>3.6982248520710064E-4</v>
      </c>
      <c r="AL5575" s="105"/>
      <c r="AM5575" s="2" t="s">
        <v>8638</v>
      </c>
    </row>
    <row r="5576">
      <c r="A5576" s="54">
        <v>46217.0</v>
      </c>
      <c r="B5576" s="54">
        <v>46218.0</v>
      </c>
      <c r="C5576" s="2" t="s">
        <v>1957</v>
      </c>
      <c r="D5576" s="2" t="s">
        <v>146</v>
      </c>
      <c r="E5576" s="2" t="s">
        <v>303</v>
      </c>
      <c r="F5576" s="53">
        <v>0.0</v>
      </c>
      <c r="G5576" s="53">
        <v>0.0</v>
      </c>
      <c r="H5576" s="53">
        <v>0.0</v>
      </c>
      <c r="I5576" s="53">
        <v>0.038461538461538464</v>
      </c>
      <c r="J5576" s="53">
        <v>0.015165204155057654</v>
      </c>
      <c r="K5576" s="2" t="s">
        <v>196</v>
      </c>
      <c r="L5576" s="53">
        <v>1.0</v>
      </c>
      <c r="M5576" s="2" t="s">
        <v>3580</v>
      </c>
      <c r="N5576" s="2" t="s">
        <v>3360</v>
      </c>
      <c r="O5576" s="55"/>
      <c r="AB5576" s="2" t="s">
        <v>164</v>
      </c>
      <c r="AC5576" s="2" t="s">
        <v>3361</v>
      </c>
      <c r="AD5576" s="2" t="s">
        <v>8340</v>
      </c>
      <c r="AE5576" s="2" t="s">
        <v>3363</v>
      </c>
      <c r="AF5576" s="93"/>
      <c r="AG5576" s="2" t="s">
        <v>3364</v>
      </c>
      <c r="AH5576" s="2" t="s">
        <v>3365</v>
      </c>
      <c r="AI5576" s="2">
        <v>0.0</v>
      </c>
      <c r="AJ5576" s="96">
        <v>2.2998341706457792E-4</v>
      </c>
      <c r="AK5576" s="96">
        <v>0.0014792899408284025</v>
      </c>
      <c r="AL5576" s="105"/>
      <c r="AM5576" s="2" t="s">
        <v>8639</v>
      </c>
    </row>
    <row r="5577">
      <c r="A5577" s="54">
        <v>46218.0</v>
      </c>
      <c r="B5577" s="54">
        <v>46219.0</v>
      </c>
      <c r="C5577" s="2" t="s">
        <v>1957</v>
      </c>
      <c r="D5577" s="2" t="s">
        <v>146</v>
      </c>
      <c r="E5577" s="2" t="s">
        <v>148</v>
      </c>
      <c r="F5577" s="53">
        <v>0.0</v>
      </c>
      <c r="G5577" s="53">
        <v>0.08333333333333333</v>
      </c>
      <c r="H5577" s="53">
        <v>0.04</v>
      </c>
      <c r="I5577" s="53">
        <v>0.038461538461538464</v>
      </c>
      <c r="J5577" s="53">
        <v>0.03245561838279409</v>
      </c>
      <c r="K5577" s="2" t="s">
        <v>196</v>
      </c>
      <c r="L5577" s="53">
        <v>1.0</v>
      </c>
      <c r="M5577" s="2" t="s">
        <v>3580</v>
      </c>
      <c r="N5577" s="2" t="s">
        <v>3360</v>
      </c>
      <c r="O5577" s="55"/>
      <c r="AB5577" s="2" t="s">
        <v>164</v>
      </c>
      <c r="AC5577" s="2" t="s">
        <v>3361</v>
      </c>
      <c r="AD5577" s="2" t="s">
        <v>8340</v>
      </c>
      <c r="AE5577" s="2" t="s">
        <v>3363</v>
      </c>
      <c r="AF5577" s="93"/>
      <c r="AG5577" s="2" t="s">
        <v>3364</v>
      </c>
      <c r="AH5577" s="2" t="s">
        <v>3365</v>
      </c>
      <c r="AI5577" s="2">
        <v>0.0</v>
      </c>
      <c r="AJ5577" s="96">
        <v>0.0010533671646095614</v>
      </c>
      <c r="AK5577" s="96">
        <v>0.0014792899408284025</v>
      </c>
      <c r="AL5577" s="105"/>
      <c r="AM5577" s="2" t="s">
        <v>8640</v>
      </c>
    </row>
    <row r="5578">
      <c r="A5578" s="54">
        <v>46219.0</v>
      </c>
      <c r="B5578" s="54">
        <v>46220.0</v>
      </c>
      <c r="C5578" s="2" t="s">
        <v>1957</v>
      </c>
      <c r="D5578" s="2" t="s">
        <v>146</v>
      </c>
      <c r="E5578" s="2" t="s">
        <v>196</v>
      </c>
      <c r="F5578" s="53">
        <v>0.125</v>
      </c>
      <c r="G5578" s="53">
        <v>0.08333333333333333</v>
      </c>
      <c r="H5578" s="53">
        <v>0.04</v>
      </c>
      <c r="I5578" s="53">
        <v>0.019230769230769232</v>
      </c>
      <c r="J5578" s="53">
        <v>0.0337459210584243</v>
      </c>
      <c r="K5578" s="2" t="s">
        <v>196</v>
      </c>
      <c r="L5578" s="53">
        <v>1.0</v>
      </c>
      <c r="M5578" s="2" t="s">
        <v>3580</v>
      </c>
      <c r="N5578" s="2" t="s">
        <v>3360</v>
      </c>
      <c r="O5578" s="55"/>
      <c r="AB5578" s="2" t="s">
        <v>164</v>
      </c>
      <c r="AC5578" s="2" t="s">
        <v>3361</v>
      </c>
      <c r="AD5578" s="2" t="s">
        <v>8340</v>
      </c>
      <c r="AE5578" s="2" t="s">
        <v>3363</v>
      </c>
      <c r="AF5578" s="93"/>
      <c r="AG5578" s="2" t="s">
        <v>3364</v>
      </c>
      <c r="AH5578" s="2" t="s">
        <v>3365</v>
      </c>
      <c r="AI5578" s="2">
        <v>0.0</v>
      </c>
      <c r="AJ5578" s="96">
        <v>0.0011387871880814044</v>
      </c>
      <c r="AK5578" s="96">
        <v>3.6982248520710064E-4</v>
      </c>
      <c r="AL5578" s="105"/>
      <c r="AM5578" s="2" t="s">
        <v>8641</v>
      </c>
    </row>
    <row r="5579">
      <c r="A5579" s="54">
        <v>46220.0</v>
      </c>
      <c r="B5579" s="54">
        <v>46221.0</v>
      </c>
      <c r="C5579" s="2" t="s">
        <v>1957</v>
      </c>
      <c r="D5579" s="2" t="s">
        <v>146</v>
      </c>
      <c r="E5579" s="2" t="s">
        <v>288</v>
      </c>
      <c r="F5579" s="53">
        <v>0.0</v>
      </c>
      <c r="G5579" s="53">
        <v>0.0</v>
      </c>
      <c r="H5579" s="53">
        <v>0.0</v>
      </c>
      <c r="I5579" s="53">
        <v>0.0</v>
      </c>
      <c r="J5579" s="53">
        <v>0.010447619313455291</v>
      </c>
      <c r="K5579" s="2" t="s">
        <v>196</v>
      </c>
      <c r="L5579" s="53">
        <v>1.0</v>
      </c>
      <c r="M5579" s="2" t="s">
        <v>3580</v>
      </c>
      <c r="N5579" s="2" t="s">
        <v>3360</v>
      </c>
      <c r="O5579" s="55"/>
      <c r="AB5579" s="2" t="s">
        <v>164</v>
      </c>
      <c r="AC5579" s="2" t="s">
        <v>3361</v>
      </c>
      <c r="AD5579" s="2" t="s">
        <v>8340</v>
      </c>
      <c r="AE5579" s="2" t="s">
        <v>3363</v>
      </c>
      <c r="AF5579" s="93"/>
      <c r="AG5579" s="2" t="s">
        <v>3364</v>
      </c>
      <c r="AH5579" s="2" t="s">
        <v>3365</v>
      </c>
      <c r="AI5579" s="2">
        <v>0.0</v>
      </c>
      <c r="AJ5579" s="96">
        <v>1.0915274931888401E-4</v>
      </c>
      <c r="AK5579" s="96">
        <v>0.0</v>
      </c>
      <c r="AL5579" s="105"/>
      <c r="AM5579" s="2" t="s">
        <v>8642</v>
      </c>
    </row>
    <row r="5580">
      <c r="A5580" s="54">
        <v>46221.0</v>
      </c>
      <c r="B5580" s="54">
        <v>46222.0</v>
      </c>
      <c r="C5580" s="2" t="s">
        <v>1957</v>
      </c>
      <c r="D5580" s="2" t="s">
        <v>146</v>
      </c>
      <c r="E5580" s="2" t="s">
        <v>256</v>
      </c>
      <c r="F5580" s="53">
        <v>0.0</v>
      </c>
      <c r="G5580" s="53">
        <v>0.0</v>
      </c>
      <c r="H5580" s="53">
        <v>0.0</v>
      </c>
      <c r="I5580" s="53">
        <v>0.019230769230769232</v>
      </c>
      <c r="J5580" s="53">
        <v>0.016935236906567983</v>
      </c>
      <c r="K5580" s="2" t="s">
        <v>196</v>
      </c>
      <c r="L5580" s="53">
        <v>1.0</v>
      </c>
      <c r="M5580" s="2" t="s">
        <v>3580</v>
      </c>
      <c r="N5580" s="2" t="s">
        <v>3360</v>
      </c>
      <c r="O5580" s="55"/>
      <c r="AB5580" s="2" t="s">
        <v>164</v>
      </c>
      <c r="AC5580" s="2" t="s">
        <v>3361</v>
      </c>
      <c r="AD5580" s="2" t="s">
        <v>8340</v>
      </c>
      <c r="AE5580" s="2" t="s">
        <v>3363</v>
      </c>
      <c r="AF5580" s="93"/>
      <c r="AG5580" s="2" t="s">
        <v>3364</v>
      </c>
      <c r="AH5580" s="2" t="s">
        <v>3365</v>
      </c>
      <c r="AI5580" s="2">
        <v>0.0</v>
      </c>
      <c r="AJ5580" s="96">
        <v>2.868022490815823E-4</v>
      </c>
      <c r="AK5580" s="96">
        <v>3.6982248520710064E-4</v>
      </c>
      <c r="AL5580" s="105"/>
      <c r="AM5580" s="2" t="s">
        <v>8643</v>
      </c>
    </row>
    <row r="5581">
      <c r="A5581" s="54">
        <v>46222.0</v>
      </c>
      <c r="B5581" s="54">
        <v>46223.0</v>
      </c>
      <c r="C5581" s="2" t="s">
        <v>1957</v>
      </c>
      <c r="D5581" s="2" t="s">
        <v>146</v>
      </c>
      <c r="E5581" s="2" t="s">
        <v>180</v>
      </c>
      <c r="F5581" s="53">
        <v>0.0</v>
      </c>
      <c r="G5581" s="53">
        <v>0.0</v>
      </c>
      <c r="H5581" s="53">
        <v>0.0</v>
      </c>
      <c r="I5581" s="53">
        <v>0.0</v>
      </c>
      <c r="J5581" s="53">
        <v>0.008888688353124235</v>
      </c>
      <c r="K5581" s="2" t="s">
        <v>196</v>
      </c>
      <c r="L5581" s="53">
        <v>1.0</v>
      </c>
      <c r="M5581" s="2" t="s">
        <v>3580</v>
      </c>
      <c r="N5581" s="2" t="s">
        <v>3360</v>
      </c>
      <c r="O5581" s="55"/>
      <c r="AB5581" s="2" t="s">
        <v>164</v>
      </c>
      <c r="AC5581" s="2" t="s">
        <v>3361</v>
      </c>
      <c r="AD5581" s="2" t="s">
        <v>8340</v>
      </c>
      <c r="AE5581" s="2" t="s">
        <v>3363</v>
      </c>
      <c r="AF5581" s="93"/>
      <c r="AG5581" s="2" t="s">
        <v>3364</v>
      </c>
      <c r="AH5581" s="2" t="s">
        <v>3365</v>
      </c>
      <c r="AI5581" s="2">
        <v>0.0</v>
      </c>
      <c r="AJ5581" s="96">
        <v>7.900878063896643E-5</v>
      </c>
      <c r="AK5581" s="96">
        <v>0.0</v>
      </c>
      <c r="AL5581" s="105"/>
      <c r="AM5581" s="2" t="s">
        <v>8644</v>
      </c>
    </row>
    <row r="5582">
      <c r="A5582" s="54">
        <v>46223.0</v>
      </c>
      <c r="B5582" s="54">
        <v>46224.0</v>
      </c>
      <c r="C5582" s="2" t="s">
        <v>1957</v>
      </c>
      <c r="D5582" s="2" t="s">
        <v>146</v>
      </c>
      <c r="E5582" s="2" t="s">
        <v>208</v>
      </c>
      <c r="F5582" s="53">
        <v>0.0</v>
      </c>
      <c r="G5582" s="53">
        <v>0.0</v>
      </c>
      <c r="H5582" s="53">
        <v>0.0</v>
      </c>
      <c r="I5582" s="53">
        <v>0.019230769230769232</v>
      </c>
      <c r="J5582" s="53">
        <v>0.010990270991070458</v>
      </c>
      <c r="K5582" s="2" t="s">
        <v>196</v>
      </c>
      <c r="L5582" s="53">
        <v>1.0</v>
      </c>
      <c r="M5582" s="2" t="s">
        <v>3580</v>
      </c>
      <c r="N5582" s="2" t="s">
        <v>3360</v>
      </c>
      <c r="O5582" s="55"/>
      <c r="AB5582" s="2" t="s">
        <v>164</v>
      </c>
      <c r="AC5582" s="2" t="s">
        <v>3361</v>
      </c>
      <c r="AD5582" s="2" t="s">
        <v>8340</v>
      </c>
      <c r="AE5582" s="2" t="s">
        <v>3363</v>
      </c>
      <c r="AF5582" s="93"/>
      <c r="AG5582" s="2" t="s">
        <v>3364</v>
      </c>
      <c r="AH5582" s="2" t="s">
        <v>3365</v>
      </c>
      <c r="AI5582" s="2">
        <v>0.0</v>
      </c>
      <c r="AJ5582" s="96">
        <v>1.2078605645716484E-4</v>
      </c>
      <c r="AK5582" s="96">
        <v>3.6982248520710064E-4</v>
      </c>
      <c r="AL5582" s="105"/>
      <c r="AM5582" s="2" t="s">
        <v>8645</v>
      </c>
    </row>
    <row r="5583">
      <c r="A5583" s="54">
        <v>46224.0</v>
      </c>
      <c r="B5583" s="54">
        <v>46225.0</v>
      </c>
      <c r="C5583" s="2" t="s">
        <v>1957</v>
      </c>
      <c r="D5583" s="2" t="s">
        <v>146</v>
      </c>
      <c r="E5583" s="2" t="s">
        <v>303</v>
      </c>
      <c r="F5583" s="53">
        <v>0.0</v>
      </c>
      <c r="G5583" s="53">
        <v>0.0</v>
      </c>
      <c r="H5583" s="53">
        <v>0.0</v>
      </c>
      <c r="I5583" s="53">
        <v>0.038461538461538464</v>
      </c>
      <c r="J5583" s="53">
        <v>0.01433526741459205</v>
      </c>
      <c r="K5583" s="2" t="s">
        <v>196</v>
      </c>
      <c r="L5583" s="53">
        <v>1.0</v>
      </c>
      <c r="M5583" s="2" t="s">
        <v>3580</v>
      </c>
      <c r="N5583" s="2" t="s">
        <v>3360</v>
      </c>
      <c r="O5583" s="55"/>
      <c r="AB5583" s="2" t="s">
        <v>164</v>
      </c>
      <c r="AC5583" s="2" t="s">
        <v>3361</v>
      </c>
      <c r="AD5583" s="2" t="s">
        <v>8340</v>
      </c>
      <c r="AE5583" s="2" t="s">
        <v>3363</v>
      </c>
      <c r="AF5583" s="93"/>
      <c r="AG5583" s="2" t="s">
        <v>3364</v>
      </c>
      <c r="AH5583" s="2" t="s">
        <v>3365</v>
      </c>
      <c r="AI5583" s="2">
        <v>0.0</v>
      </c>
      <c r="AJ5583" s="96">
        <v>2.0549989184786465E-4</v>
      </c>
      <c r="AK5583" s="96">
        <v>0.0014792899408284025</v>
      </c>
      <c r="AL5583" s="105"/>
      <c r="AM5583" s="2" t="s">
        <v>8646</v>
      </c>
    </row>
    <row r="5584">
      <c r="A5584" s="54">
        <v>46225.0</v>
      </c>
      <c r="B5584" s="54">
        <v>46226.0</v>
      </c>
      <c r="C5584" s="2" t="s">
        <v>1957</v>
      </c>
      <c r="D5584" s="2" t="s">
        <v>146</v>
      </c>
      <c r="E5584" s="2" t="s">
        <v>148</v>
      </c>
      <c r="F5584" s="53">
        <v>0.0</v>
      </c>
      <c r="G5584" s="53">
        <v>0.08333333333333333</v>
      </c>
      <c r="H5584" s="53">
        <v>0.04</v>
      </c>
      <c r="I5584" s="53">
        <v>0.038461538461538464</v>
      </c>
      <c r="J5584" s="53">
        <v>0.03067902732349398</v>
      </c>
      <c r="K5584" s="2" t="s">
        <v>196</v>
      </c>
      <c r="L5584" s="53">
        <v>1.0</v>
      </c>
      <c r="M5584" s="2" t="s">
        <v>3580</v>
      </c>
      <c r="N5584" s="2" t="s">
        <v>3360</v>
      </c>
      <c r="O5584" s="55"/>
      <c r="AB5584" s="2" t="s">
        <v>164</v>
      </c>
      <c r="AC5584" s="2" t="s">
        <v>3361</v>
      </c>
      <c r="AD5584" s="2" t="s">
        <v>8340</v>
      </c>
      <c r="AE5584" s="2" t="s">
        <v>3363</v>
      </c>
      <c r="AF5584" s="93"/>
      <c r="AG5584" s="2" t="s">
        <v>3364</v>
      </c>
      <c r="AH5584" s="2" t="s">
        <v>3365</v>
      </c>
      <c r="AI5584" s="2">
        <v>0.0</v>
      </c>
      <c r="AJ5584" s="96">
        <v>9.412027175156901E-4</v>
      </c>
      <c r="AK5584" s="96">
        <v>0.0014792899408284025</v>
      </c>
      <c r="AL5584" s="105"/>
      <c r="AM5584" s="2" t="s">
        <v>8647</v>
      </c>
    </row>
    <row r="5585">
      <c r="A5585" s="54">
        <v>46226.0</v>
      </c>
      <c r="B5585" s="54">
        <v>46227.0</v>
      </c>
      <c r="C5585" s="2" t="s">
        <v>1957</v>
      </c>
      <c r="D5585" s="2" t="s">
        <v>146</v>
      </c>
      <c r="E5585" s="2" t="s">
        <v>196</v>
      </c>
      <c r="F5585" s="53">
        <v>0.125</v>
      </c>
      <c r="G5585" s="53">
        <v>0.08333333333333333</v>
      </c>
      <c r="H5585" s="53">
        <v>0.04</v>
      </c>
      <c r="I5585" s="53">
        <v>0.019230769230769232</v>
      </c>
      <c r="J5585" s="53">
        <v>0.03189882881211041</v>
      </c>
      <c r="K5585" s="2" t="s">
        <v>196</v>
      </c>
      <c r="L5585" s="53">
        <v>1.0</v>
      </c>
      <c r="M5585" s="2" t="s">
        <v>3580</v>
      </c>
      <c r="N5585" s="2" t="s">
        <v>3360</v>
      </c>
      <c r="O5585" s="55"/>
      <c r="AB5585" s="2" t="s">
        <v>164</v>
      </c>
      <c r="AC5585" s="2" t="s">
        <v>3361</v>
      </c>
      <c r="AD5585" s="2" t="s">
        <v>8340</v>
      </c>
      <c r="AE5585" s="2" t="s">
        <v>3363</v>
      </c>
      <c r="AF5585" s="93"/>
      <c r="AG5585" s="2" t="s">
        <v>3364</v>
      </c>
      <c r="AH5585" s="2" t="s">
        <v>3365</v>
      </c>
      <c r="AI5585" s="2">
        <v>0.0</v>
      </c>
      <c r="AJ5585" s="96">
        <v>0.0010175352795843253</v>
      </c>
      <c r="AK5585" s="96">
        <v>3.6982248520710064E-4</v>
      </c>
      <c r="AL5585" s="105"/>
      <c r="AM5585" s="2" t="s">
        <v>8648</v>
      </c>
    </row>
    <row r="5586">
      <c r="A5586" s="54">
        <v>46227.0</v>
      </c>
      <c r="B5586" s="54">
        <v>46228.0</v>
      </c>
      <c r="C5586" s="2" t="s">
        <v>1957</v>
      </c>
      <c r="D5586" s="2" t="s">
        <v>146</v>
      </c>
      <c r="E5586" s="2" t="s">
        <v>288</v>
      </c>
      <c r="F5586" s="53">
        <v>0.0</v>
      </c>
      <c r="G5586" s="53">
        <v>0.0</v>
      </c>
      <c r="H5586" s="53">
        <v>0.0</v>
      </c>
      <c r="I5586" s="53">
        <v>0.0</v>
      </c>
      <c r="J5586" s="53">
        <v>0.009876480097554461</v>
      </c>
      <c r="K5586" s="2" t="s">
        <v>196</v>
      </c>
      <c r="L5586" s="53">
        <v>1.0</v>
      </c>
      <c r="M5586" s="2" t="s">
        <v>3580</v>
      </c>
      <c r="N5586" s="2" t="s">
        <v>3360</v>
      </c>
      <c r="O5586" s="55"/>
      <c r="AB5586" s="2" t="s">
        <v>164</v>
      </c>
      <c r="AC5586" s="2" t="s">
        <v>3361</v>
      </c>
      <c r="AD5586" s="2" t="s">
        <v>8340</v>
      </c>
      <c r="AE5586" s="2" t="s">
        <v>3363</v>
      </c>
      <c r="AF5586" s="93"/>
      <c r="AG5586" s="2" t="s">
        <v>3364</v>
      </c>
      <c r="AH5586" s="2" t="s">
        <v>3365</v>
      </c>
      <c r="AI5586" s="2">
        <v>0.0</v>
      </c>
      <c r="AJ5586" s="96">
        <v>9.754485911738937E-5</v>
      </c>
      <c r="AK5586" s="96">
        <v>0.0</v>
      </c>
      <c r="AL5586" s="105"/>
      <c r="AM5586" s="2" t="s">
        <v>8649</v>
      </c>
    </row>
    <row r="5587">
      <c r="A5587" s="54">
        <v>46228.0</v>
      </c>
      <c r="B5587" s="54">
        <v>46229.0</v>
      </c>
      <c r="C5587" s="2" t="s">
        <v>1957</v>
      </c>
      <c r="D5587" s="2" t="s">
        <v>146</v>
      </c>
      <c r="E5587" s="2" t="s">
        <v>256</v>
      </c>
      <c r="F5587" s="53">
        <v>0.0</v>
      </c>
      <c r="G5587" s="53">
        <v>0.0</v>
      </c>
      <c r="H5587" s="53">
        <v>0.0</v>
      </c>
      <c r="I5587" s="53">
        <v>0.019230769230769232</v>
      </c>
      <c r="J5587" s="53">
        <v>0.016009978289866736</v>
      </c>
      <c r="K5587" s="2" t="s">
        <v>196</v>
      </c>
      <c r="L5587" s="53">
        <v>1.0</v>
      </c>
      <c r="M5587" s="2" t="s">
        <v>3580</v>
      </c>
      <c r="N5587" s="2" t="s">
        <v>3360</v>
      </c>
      <c r="O5587" s="55"/>
      <c r="AB5587" s="2" t="s">
        <v>164</v>
      </c>
      <c r="AC5587" s="2" t="s">
        <v>3361</v>
      </c>
      <c r="AD5587" s="2" t="s">
        <v>8340</v>
      </c>
      <c r="AE5587" s="2" t="s">
        <v>3363</v>
      </c>
      <c r="AF5587" s="93"/>
      <c r="AG5587" s="2" t="s">
        <v>3364</v>
      </c>
      <c r="AH5587" s="2" t="s">
        <v>3365</v>
      </c>
      <c r="AI5587" s="2">
        <v>0.0</v>
      </c>
      <c r="AJ5587" s="96">
        <v>2.5631940484200424E-4</v>
      </c>
      <c r="AK5587" s="96">
        <v>3.6982248520710064E-4</v>
      </c>
      <c r="AL5587" s="105"/>
      <c r="AM5587" s="2" t="s">
        <v>8650</v>
      </c>
    </row>
    <row r="5588">
      <c r="A5588" s="54">
        <v>46229.0</v>
      </c>
      <c r="B5588" s="54">
        <v>46230.0</v>
      </c>
      <c r="C5588" s="2" t="s">
        <v>1957</v>
      </c>
      <c r="D5588" s="2" t="s">
        <v>146</v>
      </c>
      <c r="E5588" s="2" t="s">
        <v>180</v>
      </c>
      <c r="F5588" s="53">
        <v>0.0</v>
      </c>
      <c r="G5588" s="53">
        <v>0.0</v>
      </c>
      <c r="H5588" s="53">
        <v>0.0</v>
      </c>
      <c r="I5588" s="53">
        <v>0.0</v>
      </c>
      <c r="J5588" s="53">
        <v>0.008403206501556348</v>
      </c>
      <c r="K5588" s="2" t="s">
        <v>196</v>
      </c>
      <c r="L5588" s="53">
        <v>1.0</v>
      </c>
      <c r="M5588" s="2" t="s">
        <v>3580</v>
      </c>
      <c r="N5588" s="2" t="s">
        <v>3360</v>
      </c>
      <c r="O5588" s="55"/>
      <c r="AB5588" s="2" t="s">
        <v>164</v>
      </c>
      <c r="AC5588" s="2" t="s">
        <v>3361</v>
      </c>
      <c r="AD5588" s="2" t="s">
        <v>8340</v>
      </c>
      <c r="AE5588" s="2" t="s">
        <v>3363</v>
      </c>
      <c r="AF5588" s="93"/>
      <c r="AG5588" s="2" t="s">
        <v>3364</v>
      </c>
      <c r="AH5588" s="2" t="s">
        <v>3365</v>
      </c>
      <c r="AI5588" s="2">
        <v>0.0</v>
      </c>
      <c r="AJ5588" s="96">
        <v>7.061387950779889E-5</v>
      </c>
      <c r="AK5588" s="96">
        <v>0.0</v>
      </c>
      <c r="AL5588" s="105"/>
      <c r="AM5588" s="2" t="s">
        <v>8651</v>
      </c>
    </row>
    <row r="5589">
      <c r="A5589" s="54">
        <v>46230.0</v>
      </c>
      <c r="B5589" s="54">
        <v>46231.0</v>
      </c>
      <c r="C5589" s="2" t="s">
        <v>1957</v>
      </c>
      <c r="D5589" s="2" t="s">
        <v>146</v>
      </c>
      <c r="E5589" s="2" t="s">
        <v>208</v>
      </c>
      <c r="F5589" s="53">
        <v>0.0</v>
      </c>
      <c r="G5589" s="53">
        <v>0.0</v>
      </c>
      <c r="H5589" s="53">
        <v>0.0</v>
      </c>
      <c r="I5589" s="53">
        <v>0.019230769230769232</v>
      </c>
      <c r="J5589" s="53">
        <v>0.010390117891220924</v>
      </c>
      <c r="K5589" s="2" t="s">
        <v>196</v>
      </c>
      <c r="L5589" s="53">
        <v>1.0</v>
      </c>
      <c r="M5589" s="2" t="s">
        <v>3580</v>
      </c>
      <c r="N5589" s="2" t="s">
        <v>3360</v>
      </c>
      <c r="O5589" s="55"/>
      <c r="AB5589" s="2" t="s">
        <v>164</v>
      </c>
      <c r="AC5589" s="2" t="s">
        <v>3361</v>
      </c>
      <c r="AD5589" s="2" t="s">
        <v>8340</v>
      </c>
      <c r="AE5589" s="2" t="s">
        <v>3363</v>
      </c>
      <c r="AF5589" s="93"/>
      <c r="AG5589" s="2" t="s">
        <v>3364</v>
      </c>
      <c r="AH5589" s="2" t="s">
        <v>3365</v>
      </c>
      <c r="AI5589" s="2">
        <v>0.0</v>
      </c>
      <c r="AJ5589" s="96">
        <v>1.0795454979346915E-4</v>
      </c>
      <c r="AK5589" s="96">
        <v>3.6982248520710064E-4</v>
      </c>
      <c r="AL5589" s="105"/>
      <c r="AM5589" s="2" t="s">
        <v>8652</v>
      </c>
    </row>
    <row r="5590">
      <c r="A5590" s="54">
        <v>46231.0</v>
      </c>
      <c r="B5590" s="54">
        <v>46232.0</v>
      </c>
      <c r="C5590" s="2" t="s">
        <v>1957</v>
      </c>
      <c r="D5590" s="2" t="s">
        <v>146</v>
      </c>
      <c r="E5590" s="2" t="s">
        <v>303</v>
      </c>
      <c r="F5590" s="53">
        <v>0.0</v>
      </c>
      <c r="G5590" s="53">
        <v>0.0</v>
      </c>
      <c r="H5590" s="53">
        <v>0.0</v>
      </c>
      <c r="I5590" s="53">
        <v>0.038461538461538464</v>
      </c>
      <c r="J5590" s="53">
        <v>0.013552505384650235</v>
      </c>
      <c r="K5590" s="2" t="s">
        <v>196</v>
      </c>
      <c r="L5590" s="53">
        <v>1.0</v>
      </c>
      <c r="M5590" s="2" t="s">
        <v>3580</v>
      </c>
      <c r="N5590" s="2" t="s">
        <v>3360</v>
      </c>
      <c r="O5590" s="55"/>
      <c r="AB5590" s="2" t="s">
        <v>164</v>
      </c>
      <c r="AC5590" s="2" t="s">
        <v>3361</v>
      </c>
      <c r="AD5590" s="2" t="s">
        <v>8340</v>
      </c>
      <c r="AE5590" s="2" t="s">
        <v>3363</v>
      </c>
      <c r="AF5590" s="93"/>
      <c r="AG5590" s="2" t="s">
        <v>3364</v>
      </c>
      <c r="AH5590" s="2" t="s">
        <v>3365</v>
      </c>
      <c r="AI5590" s="2">
        <v>0.0</v>
      </c>
      <c r="AJ5590" s="96">
        <v>1.836704022009736E-4</v>
      </c>
      <c r="AK5590" s="96">
        <v>0.0014792899408284025</v>
      </c>
      <c r="AL5590" s="105"/>
      <c r="AM5590" s="2" t="s">
        <v>8653</v>
      </c>
    </row>
    <row r="5591">
      <c r="A5591" s="54">
        <v>46232.0</v>
      </c>
      <c r="B5591" s="54">
        <v>46233.0</v>
      </c>
      <c r="C5591" s="2" t="s">
        <v>1957</v>
      </c>
      <c r="D5591" s="2" t="s">
        <v>146</v>
      </c>
      <c r="E5591" s="2" t="s">
        <v>148</v>
      </c>
      <c r="F5591" s="53">
        <v>0.0</v>
      </c>
      <c r="G5591" s="53">
        <v>0.08333333333333333</v>
      </c>
      <c r="H5591" s="53">
        <v>0.04</v>
      </c>
      <c r="I5591" s="53">
        <v>0.038461538461538464</v>
      </c>
      <c r="J5591" s="53">
        <v>0.029003463868776606</v>
      </c>
      <c r="K5591" s="2" t="s">
        <v>196</v>
      </c>
      <c r="L5591" s="53">
        <v>1.0</v>
      </c>
      <c r="M5591" s="2" t="s">
        <v>3580</v>
      </c>
      <c r="N5591" s="2" t="s">
        <v>3360</v>
      </c>
      <c r="O5591" s="55"/>
      <c r="AB5591" s="2" t="s">
        <v>164</v>
      </c>
      <c r="AC5591" s="2" t="s">
        <v>3361</v>
      </c>
      <c r="AD5591" s="2" t="s">
        <v>8340</v>
      </c>
      <c r="AE5591" s="2" t="s">
        <v>3363</v>
      </c>
      <c r="AF5591" s="93"/>
      <c r="AG5591" s="2" t="s">
        <v>3364</v>
      </c>
      <c r="AH5591" s="2" t="s">
        <v>3365</v>
      </c>
      <c r="AI5591" s="2">
        <v>0.0</v>
      </c>
      <c r="AJ5591" s="96">
        <v>8.412009163874301E-4</v>
      </c>
      <c r="AK5591" s="96">
        <v>0.0014792899408284025</v>
      </c>
      <c r="AL5591" s="105"/>
      <c r="AM5591" s="2" t="s">
        <v>8654</v>
      </c>
    </row>
    <row r="5592">
      <c r="A5592" s="54">
        <v>46233.0</v>
      </c>
      <c r="B5592" s="54">
        <v>46234.0</v>
      </c>
      <c r="C5592" s="2" t="s">
        <v>1957</v>
      </c>
      <c r="D5592" s="2" t="s">
        <v>146</v>
      </c>
      <c r="E5592" s="2" t="s">
        <v>196</v>
      </c>
      <c r="F5592" s="53">
        <v>0.125</v>
      </c>
      <c r="G5592" s="53">
        <v>0.08333333333333333</v>
      </c>
      <c r="H5592" s="53">
        <v>0.04</v>
      </c>
      <c r="I5592" s="53">
        <v>0.019230769230769232</v>
      </c>
      <c r="J5592" s="53">
        <v>0.030156759653687908</v>
      </c>
      <c r="K5592" s="2" t="s">
        <v>196</v>
      </c>
      <c r="L5592" s="53">
        <v>1.0</v>
      </c>
      <c r="M5592" s="2" t="s">
        <v>3580</v>
      </c>
      <c r="N5592" s="2" t="s">
        <v>3360</v>
      </c>
      <c r="O5592" s="55"/>
      <c r="AB5592" s="2" t="s">
        <v>164</v>
      </c>
      <c r="AC5592" s="2" t="s">
        <v>3361</v>
      </c>
      <c r="AD5592" s="2" t="s">
        <v>8340</v>
      </c>
      <c r="AE5592" s="2" t="s">
        <v>3363</v>
      </c>
      <c r="AF5592" s="93"/>
      <c r="AG5592" s="2" t="s">
        <v>3364</v>
      </c>
      <c r="AH5592" s="2" t="s">
        <v>3365</v>
      </c>
      <c r="AI5592" s="2">
        <v>0.0</v>
      </c>
      <c r="AJ5592" s="96">
        <v>9.094301528102988E-4</v>
      </c>
      <c r="AK5592" s="96">
        <v>3.6982248520710064E-4</v>
      </c>
      <c r="AL5592" s="105"/>
      <c r="AM5592" s="2" t="s">
        <v>8655</v>
      </c>
    </row>
    <row r="5593">
      <c r="A5593" s="54">
        <v>46234.0</v>
      </c>
      <c r="B5593" s="54">
        <v>46235.0</v>
      </c>
      <c r="C5593" s="2" t="s">
        <v>1957</v>
      </c>
      <c r="D5593" s="2" t="s">
        <v>146</v>
      </c>
      <c r="E5593" s="2" t="s">
        <v>288</v>
      </c>
      <c r="F5593" s="53">
        <v>0.0</v>
      </c>
      <c r="G5593" s="53">
        <v>0.0</v>
      </c>
      <c r="H5593" s="53">
        <v>0.0</v>
      </c>
      <c r="I5593" s="53">
        <v>0.0</v>
      </c>
      <c r="J5593" s="53">
        <v>0.009337739366297088</v>
      </c>
      <c r="K5593" s="2" t="s">
        <v>196</v>
      </c>
      <c r="L5593" s="53">
        <v>1.0</v>
      </c>
      <c r="M5593" s="2" t="s">
        <v>3580</v>
      </c>
      <c r="N5593" s="2" t="s">
        <v>3360</v>
      </c>
      <c r="O5593" s="55"/>
      <c r="AB5593" s="2" t="s">
        <v>164</v>
      </c>
      <c r="AC5593" s="2" t="s">
        <v>3361</v>
      </c>
      <c r="AD5593" s="2" t="s">
        <v>8340</v>
      </c>
      <c r="AE5593" s="2" t="s">
        <v>3363</v>
      </c>
      <c r="AF5593" s="93"/>
      <c r="AG5593" s="2" t="s">
        <v>3364</v>
      </c>
      <c r="AH5593" s="2" t="s">
        <v>3365</v>
      </c>
      <c r="AI5593" s="2">
        <v>0.0</v>
      </c>
      <c r="AJ5593" s="96">
        <v>8.719337647289434E-5</v>
      </c>
      <c r="AK5593" s="96">
        <v>0.0</v>
      </c>
      <c r="AL5593" s="105"/>
      <c r="AM5593" s="2" t="s">
        <v>8656</v>
      </c>
    </row>
    <row r="5594">
      <c r="A5594" s="54">
        <v>46235.0</v>
      </c>
      <c r="B5594" s="54">
        <v>46236.0</v>
      </c>
      <c r="C5594" s="2" t="s">
        <v>1957</v>
      </c>
      <c r="D5594" s="2" t="s">
        <v>146</v>
      </c>
      <c r="E5594" s="2" t="s">
        <v>256</v>
      </c>
      <c r="F5594" s="53">
        <v>0.0</v>
      </c>
      <c r="G5594" s="53">
        <v>0.0</v>
      </c>
      <c r="H5594" s="53">
        <v>0.0</v>
      </c>
      <c r="I5594" s="53">
        <v>0.019230769230769232</v>
      </c>
      <c r="J5594" s="53">
        <v>0.015137148847501185</v>
      </c>
      <c r="K5594" s="2" t="s">
        <v>196</v>
      </c>
      <c r="L5594" s="53">
        <v>1.0</v>
      </c>
      <c r="M5594" s="2" t="s">
        <v>3580</v>
      </c>
      <c r="N5594" s="2" t="s">
        <v>3360</v>
      </c>
      <c r="O5594" s="55"/>
      <c r="AB5594" s="2" t="s">
        <v>164</v>
      </c>
      <c r="AC5594" s="2" t="s">
        <v>3361</v>
      </c>
      <c r="AD5594" s="2" t="s">
        <v>8340</v>
      </c>
      <c r="AE5594" s="2" t="s">
        <v>3363</v>
      </c>
      <c r="AF5594" s="93"/>
      <c r="AG5594" s="2" t="s">
        <v>3364</v>
      </c>
      <c r="AH5594" s="2" t="s">
        <v>3365</v>
      </c>
      <c r="AI5594" s="2">
        <v>0.0</v>
      </c>
      <c r="AJ5594" s="96">
        <v>2.2913327523140645E-4</v>
      </c>
      <c r="AK5594" s="96">
        <v>3.6982248520710064E-4</v>
      </c>
      <c r="AL5594" s="105"/>
      <c r="AM5594" s="2" t="s">
        <v>8657</v>
      </c>
    </row>
    <row r="5595">
      <c r="A5595" s="54">
        <v>46236.0</v>
      </c>
      <c r="B5595" s="54">
        <v>46237.0</v>
      </c>
      <c r="C5595" s="2" t="s">
        <v>1957</v>
      </c>
      <c r="D5595" s="2" t="s">
        <v>146</v>
      </c>
      <c r="E5595" s="2" t="s">
        <v>180</v>
      </c>
      <c r="F5595" s="53">
        <v>0.0</v>
      </c>
      <c r="G5595" s="53">
        <v>0.0</v>
      </c>
      <c r="H5595" s="53">
        <v>0.0</v>
      </c>
      <c r="I5595" s="53">
        <v>0.0</v>
      </c>
      <c r="J5595" s="53">
        <v>0.007945217992675198</v>
      </c>
      <c r="K5595" s="2" t="s">
        <v>196</v>
      </c>
      <c r="L5595" s="53">
        <v>1.0</v>
      </c>
      <c r="M5595" s="2" t="s">
        <v>3580</v>
      </c>
      <c r="N5595" s="2" t="s">
        <v>3360</v>
      </c>
      <c r="O5595" s="55"/>
      <c r="AB5595" s="2" t="s">
        <v>164</v>
      </c>
      <c r="AC5595" s="2" t="s">
        <v>3361</v>
      </c>
      <c r="AD5595" s="2" t="s">
        <v>8340</v>
      </c>
      <c r="AE5595" s="2" t="s">
        <v>3363</v>
      </c>
      <c r="AF5595" s="93"/>
      <c r="AG5595" s="2" t="s">
        <v>3364</v>
      </c>
      <c r="AH5595" s="2" t="s">
        <v>3365</v>
      </c>
      <c r="AI5595" s="2">
        <v>0.0</v>
      </c>
      <c r="AJ5595" s="96">
        <v>6.312648895112971E-5</v>
      </c>
      <c r="AK5595" s="96">
        <v>0.0</v>
      </c>
      <c r="AL5595" s="105"/>
      <c r="AM5595" s="2" t="s">
        <v>8658</v>
      </c>
    </row>
    <row r="5596">
      <c r="A5596" s="54">
        <v>46237.0</v>
      </c>
      <c r="B5596" s="54">
        <v>46238.0</v>
      </c>
      <c r="C5596" s="2" t="s">
        <v>1957</v>
      </c>
      <c r="D5596" s="2" t="s">
        <v>146</v>
      </c>
      <c r="E5596" s="2" t="s">
        <v>208</v>
      </c>
      <c r="F5596" s="53">
        <v>0.0</v>
      </c>
      <c r="G5596" s="53">
        <v>0.0</v>
      </c>
      <c r="H5596" s="53">
        <v>0.0</v>
      </c>
      <c r="I5596" s="53">
        <v>0.019230769230769232</v>
      </c>
      <c r="J5596" s="53">
        <v>0.00982394013756698</v>
      </c>
      <c r="K5596" s="2" t="s">
        <v>196</v>
      </c>
      <c r="L5596" s="53">
        <v>1.0</v>
      </c>
      <c r="M5596" s="2" t="s">
        <v>3580</v>
      </c>
      <c r="N5596" s="2" t="s">
        <v>3360</v>
      </c>
      <c r="O5596" s="55"/>
      <c r="AB5596" s="2" t="s">
        <v>164</v>
      </c>
      <c r="AC5596" s="2" t="s">
        <v>3361</v>
      </c>
      <c r="AD5596" s="2" t="s">
        <v>8340</v>
      </c>
      <c r="AE5596" s="2" t="s">
        <v>3363</v>
      </c>
      <c r="AF5596" s="93"/>
      <c r="AG5596" s="2" t="s">
        <v>3364</v>
      </c>
      <c r="AH5596" s="2" t="s">
        <v>3365</v>
      </c>
      <c r="AI5596" s="2">
        <v>0.0</v>
      </c>
      <c r="AJ5596" s="96">
        <v>9.650979982649954E-5</v>
      </c>
      <c r="AK5596" s="96">
        <v>3.6982248520710064E-4</v>
      </c>
      <c r="AL5596" s="105"/>
      <c r="AM5596" s="2" t="s">
        <v>8659</v>
      </c>
    </row>
    <row r="5597">
      <c r="A5597" s="54">
        <v>46238.0</v>
      </c>
      <c r="B5597" s="54">
        <v>46239.0</v>
      </c>
      <c r="C5597" s="2" t="s">
        <v>1957</v>
      </c>
      <c r="D5597" s="2" t="s">
        <v>146</v>
      </c>
      <c r="E5597" s="2" t="s">
        <v>303</v>
      </c>
      <c r="F5597" s="53">
        <v>0.0</v>
      </c>
      <c r="G5597" s="53">
        <v>0.0</v>
      </c>
      <c r="H5597" s="53">
        <v>0.0</v>
      </c>
      <c r="I5597" s="53">
        <v>0.038461538461538464</v>
      </c>
      <c r="J5597" s="53">
        <v>0.012814050741788974</v>
      </c>
      <c r="K5597" s="2" t="s">
        <v>196</v>
      </c>
      <c r="L5597" s="53">
        <v>1.0</v>
      </c>
      <c r="M5597" s="2" t="s">
        <v>3580</v>
      </c>
      <c r="N5597" s="2" t="s">
        <v>3360</v>
      </c>
      <c r="O5597" s="55"/>
      <c r="AB5597" s="2" t="s">
        <v>164</v>
      </c>
      <c r="AC5597" s="2" t="s">
        <v>3361</v>
      </c>
      <c r="AD5597" s="2" t="s">
        <v>8340</v>
      </c>
      <c r="AE5597" s="2" t="s">
        <v>3363</v>
      </c>
      <c r="AF5597" s="93"/>
      <c r="AG5597" s="2" t="s">
        <v>3364</v>
      </c>
      <c r="AH5597" s="2" t="s">
        <v>3365</v>
      </c>
      <c r="AI5597" s="2">
        <v>0.0</v>
      </c>
      <c r="AJ5597" s="96">
        <v>1.6419989641314257E-4</v>
      </c>
      <c r="AK5597" s="96">
        <v>0.0014792899408284025</v>
      </c>
      <c r="AL5597" s="105"/>
      <c r="AM5597" s="2" t="s">
        <v>8660</v>
      </c>
    </row>
    <row r="5598">
      <c r="A5598" s="54">
        <v>46239.0</v>
      </c>
      <c r="B5598" s="54">
        <v>46240.0</v>
      </c>
      <c r="C5598" s="2" t="s">
        <v>1957</v>
      </c>
      <c r="D5598" s="2" t="s">
        <v>146</v>
      </c>
      <c r="E5598" s="2" t="s">
        <v>148</v>
      </c>
      <c r="F5598" s="53">
        <v>0.0</v>
      </c>
      <c r="G5598" s="53">
        <v>0.08333333333333333</v>
      </c>
      <c r="H5598" s="53">
        <v>0.04</v>
      </c>
      <c r="I5598" s="53">
        <v>0.038461538461538464</v>
      </c>
      <c r="J5598" s="53">
        <v>0.0274227828204011</v>
      </c>
      <c r="K5598" s="2" t="s">
        <v>196</v>
      </c>
      <c r="L5598" s="53">
        <v>1.0</v>
      </c>
      <c r="M5598" s="2" t="s">
        <v>3580</v>
      </c>
      <c r="N5598" s="2" t="s">
        <v>3360</v>
      </c>
      <c r="O5598" s="55"/>
      <c r="AB5598" s="2" t="s">
        <v>164</v>
      </c>
      <c r="AC5598" s="2" t="s">
        <v>3361</v>
      </c>
      <c r="AD5598" s="2" t="s">
        <v>8340</v>
      </c>
      <c r="AE5598" s="2" t="s">
        <v>3363</v>
      </c>
      <c r="AF5598" s="93"/>
      <c r="AG5598" s="2" t="s">
        <v>3364</v>
      </c>
      <c r="AH5598" s="2" t="s">
        <v>3365</v>
      </c>
      <c r="AI5598" s="2">
        <v>0.0</v>
      </c>
      <c r="AJ5598" s="96">
        <v>7.520090176148858E-4</v>
      </c>
      <c r="AK5598" s="96">
        <v>0.0014792899408284025</v>
      </c>
      <c r="AL5598" s="105"/>
      <c r="AM5598" s="2" t="s">
        <v>8661</v>
      </c>
    </row>
    <row r="5599">
      <c r="A5599" s="54">
        <v>46240.0</v>
      </c>
      <c r="B5599" s="54">
        <v>46241.0</v>
      </c>
      <c r="C5599" s="2" t="s">
        <v>1957</v>
      </c>
      <c r="D5599" s="2" t="s">
        <v>146</v>
      </c>
      <c r="E5599" s="2" t="s">
        <v>196</v>
      </c>
      <c r="F5599" s="53">
        <v>0.125</v>
      </c>
      <c r="G5599" s="53">
        <v>0.08333333333333333</v>
      </c>
      <c r="H5599" s="53">
        <v>0.04</v>
      </c>
      <c r="I5599" s="53">
        <v>0.019230769230769232</v>
      </c>
      <c r="J5599" s="53">
        <v>0.02851332679172187</v>
      </c>
      <c r="K5599" s="2" t="s">
        <v>196</v>
      </c>
      <c r="L5599" s="53">
        <v>1.0</v>
      </c>
      <c r="M5599" s="2" t="s">
        <v>3580</v>
      </c>
      <c r="N5599" s="2" t="s">
        <v>3360</v>
      </c>
      <c r="O5599" s="55"/>
      <c r="AB5599" s="2" t="s">
        <v>164</v>
      </c>
      <c r="AC5599" s="2" t="s">
        <v>3361</v>
      </c>
      <c r="AD5599" s="2" t="s">
        <v>8340</v>
      </c>
      <c r="AE5599" s="2" t="s">
        <v>3363</v>
      </c>
      <c r="AF5599" s="93"/>
      <c r="AG5599" s="2" t="s">
        <v>3364</v>
      </c>
      <c r="AH5599" s="2" t="s">
        <v>3365</v>
      </c>
      <c r="AI5599" s="2">
        <v>0.0</v>
      </c>
      <c r="AJ5599" s="96">
        <v>8.130098047315242E-4</v>
      </c>
      <c r="AK5599" s="96">
        <v>3.6982248520710064E-4</v>
      </c>
      <c r="AL5599" s="105"/>
      <c r="AM5599" s="2" t="s">
        <v>8662</v>
      </c>
    </row>
    <row r="5600">
      <c r="A5600" s="54">
        <v>46241.0</v>
      </c>
      <c r="B5600" s="54">
        <v>46242.0</v>
      </c>
      <c r="C5600" s="2" t="s">
        <v>1957</v>
      </c>
      <c r="D5600" s="2" t="s">
        <v>146</v>
      </c>
      <c r="E5600" s="2" t="s">
        <v>288</v>
      </c>
      <c r="F5600" s="53">
        <v>0.0</v>
      </c>
      <c r="G5600" s="53">
        <v>0.0</v>
      </c>
      <c r="H5600" s="53">
        <v>0.0</v>
      </c>
      <c r="I5600" s="53">
        <v>0.0</v>
      </c>
      <c r="J5600" s="53">
        <v>0.008829434870984929</v>
      </c>
      <c r="K5600" s="2" t="s">
        <v>196</v>
      </c>
      <c r="L5600" s="53">
        <v>1.0</v>
      </c>
      <c r="M5600" s="2" t="s">
        <v>3580</v>
      </c>
      <c r="N5600" s="2" t="s">
        <v>3360</v>
      </c>
      <c r="O5600" s="55"/>
      <c r="AB5600" s="2" t="s">
        <v>164</v>
      </c>
      <c r="AC5600" s="2" t="s">
        <v>3361</v>
      </c>
      <c r="AD5600" s="2" t="s">
        <v>8340</v>
      </c>
      <c r="AE5600" s="2" t="s">
        <v>3363</v>
      </c>
      <c r="AF5600" s="93"/>
      <c r="AG5600" s="2" t="s">
        <v>3364</v>
      </c>
      <c r="AH5600" s="2" t="s">
        <v>3365</v>
      </c>
      <c r="AI5600" s="2">
        <v>0.0</v>
      </c>
      <c r="AJ5600" s="96">
        <v>7.795892014096464E-5</v>
      </c>
      <c r="AK5600" s="96">
        <v>0.0</v>
      </c>
      <c r="AL5600" s="105"/>
      <c r="AM5600" s="2" t="s">
        <v>8663</v>
      </c>
    </row>
    <row r="5601">
      <c r="A5601" s="54">
        <v>46242.0</v>
      </c>
      <c r="B5601" s="54">
        <v>46243.0</v>
      </c>
      <c r="C5601" s="2" t="s">
        <v>1957</v>
      </c>
      <c r="D5601" s="2" t="s">
        <v>146</v>
      </c>
      <c r="E5601" s="2" t="s">
        <v>256</v>
      </c>
      <c r="F5601" s="53">
        <v>0.0</v>
      </c>
      <c r="G5601" s="53">
        <v>0.0</v>
      </c>
      <c r="H5601" s="53">
        <v>0.0</v>
      </c>
      <c r="I5601" s="53">
        <v>0.019230769230769232</v>
      </c>
      <c r="J5601" s="53">
        <v>0.014313579197156062</v>
      </c>
      <c r="K5601" s="2" t="s">
        <v>196</v>
      </c>
      <c r="L5601" s="53">
        <v>1.0</v>
      </c>
      <c r="M5601" s="2" t="s">
        <v>3580</v>
      </c>
      <c r="N5601" s="2" t="s">
        <v>3360</v>
      </c>
      <c r="O5601" s="55"/>
      <c r="AB5601" s="2" t="s">
        <v>164</v>
      </c>
      <c r="AC5601" s="2" t="s">
        <v>3361</v>
      </c>
      <c r="AD5601" s="2" t="s">
        <v>8340</v>
      </c>
      <c r="AE5601" s="2" t="s">
        <v>3363</v>
      </c>
      <c r="AF5601" s="93"/>
      <c r="AG5601" s="2" t="s">
        <v>3364</v>
      </c>
      <c r="AH5601" s="2" t="s">
        <v>3365</v>
      </c>
      <c r="AI5601" s="2">
        <v>0.0</v>
      </c>
      <c r="AJ5601" s="96">
        <v>2.048785494332588E-4</v>
      </c>
      <c r="AK5601" s="96">
        <v>3.6982248520710064E-4</v>
      </c>
      <c r="AL5601" s="105"/>
      <c r="AM5601" s="2" t="s">
        <v>8664</v>
      </c>
    </row>
    <row r="5602">
      <c r="A5602" s="54">
        <v>46243.0</v>
      </c>
      <c r="B5602" s="54">
        <v>46244.0</v>
      </c>
      <c r="C5602" s="2" t="s">
        <v>1957</v>
      </c>
      <c r="D5602" s="2" t="s">
        <v>146</v>
      </c>
      <c r="E5602" s="2" t="s">
        <v>180</v>
      </c>
      <c r="F5602" s="53">
        <v>0.0</v>
      </c>
      <c r="G5602" s="53">
        <v>0.0</v>
      </c>
      <c r="H5602" s="53">
        <v>0.0</v>
      </c>
      <c r="I5602" s="53">
        <v>0.0</v>
      </c>
      <c r="J5602" s="53">
        <v>0.007513062543297719</v>
      </c>
      <c r="K5602" s="2" t="s">
        <v>196</v>
      </c>
      <c r="L5602" s="53">
        <v>1.0</v>
      </c>
      <c r="M5602" s="2" t="s">
        <v>3580</v>
      </c>
      <c r="N5602" s="2" t="s">
        <v>3360</v>
      </c>
      <c r="O5602" s="55"/>
      <c r="AB5602" s="2" t="s">
        <v>164</v>
      </c>
      <c r="AC5602" s="2" t="s">
        <v>3361</v>
      </c>
      <c r="AD5602" s="2" t="s">
        <v>8340</v>
      </c>
      <c r="AE5602" s="2" t="s">
        <v>3363</v>
      </c>
      <c r="AF5602" s="93"/>
      <c r="AG5602" s="2" t="s">
        <v>3364</v>
      </c>
      <c r="AH5602" s="2" t="s">
        <v>3365</v>
      </c>
      <c r="AI5602" s="2">
        <v>0.0</v>
      </c>
      <c r="AJ5602" s="96">
        <v>5.6446108779503195E-5</v>
      </c>
      <c r="AK5602" s="96">
        <v>0.0</v>
      </c>
      <c r="AL5602" s="105"/>
      <c r="AM5602" s="2" t="s">
        <v>8665</v>
      </c>
    </row>
    <row r="5603">
      <c r="A5603" s="54">
        <v>46244.0</v>
      </c>
      <c r="B5603" s="54">
        <v>46245.0</v>
      </c>
      <c r="C5603" s="2" t="s">
        <v>1957</v>
      </c>
      <c r="D5603" s="2" t="s">
        <v>146</v>
      </c>
      <c r="E5603" s="2" t="s">
        <v>208</v>
      </c>
      <c r="F5603" s="53">
        <v>0.0</v>
      </c>
      <c r="G5603" s="53">
        <v>0.0</v>
      </c>
      <c r="H5603" s="53">
        <v>0.0</v>
      </c>
      <c r="I5603" s="53">
        <v>0.019230769230769232</v>
      </c>
      <c r="J5603" s="53">
        <v>0.009289687270849795</v>
      </c>
      <c r="K5603" s="2" t="s">
        <v>196</v>
      </c>
      <c r="L5603" s="53">
        <v>1.0</v>
      </c>
      <c r="M5603" s="2" t="s">
        <v>3580</v>
      </c>
      <c r="N5603" s="2" t="s">
        <v>3360</v>
      </c>
      <c r="O5603" s="55"/>
      <c r="AB5603" s="2" t="s">
        <v>164</v>
      </c>
      <c r="AC5603" s="2" t="s">
        <v>3361</v>
      </c>
      <c r="AD5603" s="2" t="s">
        <v>8340</v>
      </c>
      <c r="AE5603" s="2" t="s">
        <v>3363</v>
      </c>
      <c r="AF5603" s="93"/>
      <c r="AG5603" s="2" t="s">
        <v>3364</v>
      </c>
      <c r="AH5603" s="2" t="s">
        <v>3365</v>
      </c>
      <c r="AI5603" s="2">
        <v>0.0</v>
      </c>
      <c r="AJ5603" s="96">
        <v>8.629828959018872E-5</v>
      </c>
      <c r="AK5603" s="96">
        <v>3.6982248520710064E-4</v>
      </c>
      <c r="AL5603" s="105"/>
      <c r="AM5603" s="2" t="s">
        <v>8666</v>
      </c>
    </row>
    <row r="5604">
      <c r="A5604" s="54">
        <v>46245.0</v>
      </c>
      <c r="B5604" s="54">
        <v>46246.0</v>
      </c>
      <c r="C5604" s="2" t="s">
        <v>1957</v>
      </c>
      <c r="D5604" s="2" t="s">
        <v>146</v>
      </c>
      <c r="E5604" s="2" t="s">
        <v>303</v>
      </c>
      <c r="F5604" s="53">
        <v>0.0</v>
      </c>
      <c r="G5604" s="53">
        <v>0.0</v>
      </c>
      <c r="H5604" s="53">
        <v>0.0</v>
      </c>
      <c r="I5604" s="53">
        <v>0.038461538461538464</v>
      </c>
      <c r="J5604" s="53">
        <v>0.012117230070127435</v>
      </c>
      <c r="K5604" s="2" t="s">
        <v>196</v>
      </c>
      <c r="L5604" s="53">
        <v>1.0</v>
      </c>
      <c r="M5604" s="2" t="s">
        <v>3580</v>
      </c>
      <c r="N5604" s="2" t="s">
        <v>3360</v>
      </c>
      <c r="O5604" s="55"/>
      <c r="AB5604" s="2" t="s">
        <v>164</v>
      </c>
      <c r="AC5604" s="2" t="s">
        <v>3361</v>
      </c>
      <c r="AD5604" s="2" t="s">
        <v>8340</v>
      </c>
      <c r="AE5604" s="2" t="s">
        <v>3363</v>
      </c>
      <c r="AF5604" s="93"/>
      <c r="AG5604" s="2" t="s">
        <v>3364</v>
      </c>
      <c r="AH5604" s="2" t="s">
        <v>3365</v>
      </c>
      <c r="AI5604" s="2">
        <v>0.0</v>
      </c>
      <c r="AJ5604" s="96">
        <v>1.468272645724005E-4</v>
      </c>
      <c r="AK5604" s="96">
        <v>0.0014792899408284025</v>
      </c>
      <c r="AL5604" s="105"/>
      <c r="AM5604" s="2" t="s">
        <v>8667</v>
      </c>
    </row>
    <row r="5605">
      <c r="A5605" s="54">
        <v>46246.0</v>
      </c>
      <c r="B5605" s="54">
        <v>46247.0</v>
      </c>
      <c r="C5605" s="2" t="s">
        <v>1957</v>
      </c>
      <c r="D5605" s="2" t="s">
        <v>146</v>
      </c>
      <c r="E5605" s="2" t="s">
        <v>148</v>
      </c>
      <c r="F5605" s="53">
        <v>0.0</v>
      </c>
      <c r="G5605" s="53">
        <v>0.0</v>
      </c>
      <c r="H5605" s="53">
        <v>0.04</v>
      </c>
      <c r="I5605" s="53">
        <v>0.038461538461538464</v>
      </c>
      <c r="J5605" s="53">
        <v>0.025931255046057256</v>
      </c>
      <c r="K5605" s="2" t="s">
        <v>196</v>
      </c>
      <c r="L5605" s="53">
        <v>1.0</v>
      </c>
      <c r="M5605" s="2" t="s">
        <v>3580</v>
      </c>
      <c r="N5605" s="2" t="s">
        <v>3360</v>
      </c>
      <c r="O5605" s="55"/>
      <c r="AB5605" s="2" t="s">
        <v>164</v>
      </c>
      <c r="AC5605" s="2" t="s">
        <v>3361</v>
      </c>
      <c r="AD5605" s="2" t="s">
        <v>8340</v>
      </c>
      <c r="AE5605" s="2" t="s">
        <v>3363</v>
      </c>
      <c r="AF5605" s="93"/>
      <c r="AG5605" s="2" t="s">
        <v>3364</v>
      </c>
      <c r="AH5605" s="2" t="s">
        <v>3365</v>
      </c>
      <c r="AI5605" s="2">
        <v>0.0</v>
      </c>
      <c r="AJ5605" s="96">
        <v>6.724299882636699E-4</v>
      </c>
      <c r="AK5605" s="96">
        <v>0.0014792899408284025</v>
      </c>
      <c r="AL5605" s="105"/>
      <c r="AM5605" s="2" t="s">
        <v>8668</v>
      </c>
    </row>
    <row r="5606">
      <c r="A5606" s="54">
        <v>46247.0</v>
      </c>
      <c r="B5606" s="54">
        <v>46248.0</v>
      </c>
      <c r="C5606" s="2" t="s">
        <v>1957</v>
      </c>
      <c r="D5606" s="2" t="s">
        <v>146</v>
      </c>
      <c r="E5606" s="2" t="s">
        <v>196</v>
      </c>
      <c r="F5606" s="53">
        <v>0.125</v>
      </c>
      <c r="G5606" s="53">
        <v>0.08333333333333333</v>
      </c>
      <c r="H5606" s="53">
        <v>0.04</v>
      </c>
      <c r="I5606" s="53">
        <v>0.019230769230769232</v>
      </c>
      <c r="J5606" s="53">
        <v>0.026962575708160023</v>
      </c>
      <c r="K5606" s="2" t="s">
        <v>196</v>
      </c>
      <c r="L5606" s="53">
        <v>1.0</v>
      </c>
      <c r="M5606" s="2" t="s">
        <v>3580</v>
      </c>
      <c r="N5606" s="2" t="s">
        <v>3360</v>
      </c>
      <c r="O5606" s="55"/>
      <c r="AB5606" s="2" t="s">
        <v>164</v>
      </c>
      <c r="AC5606" s="2" t="s">
        <v>3361</v>
      </c>
      <c r="AD5606" s="2" t="s">
        <v>8340</v>
      </c>
      <c r="AE5606" s="2" t="s">
        <v>3363</v>
      </c>
      <c r="AF5606" s="93"/>
      <c r="AG5606" s="2" t="s">
        <v>3364</v>
      </c>
      <c r="AH5606" s="2" t="s">
        <v>3365</v>
      </c>
      <c r="AI5606" s="2">
        <v>0.0</v>
      </c>
      <c r="AJ5606" s="96">
        <v>7.269804888182609E-4</v>
      </c>
      <c r="AK5606" s="96">
        <v>3.6982248520710064E-4</v>
      </c>
      <c r="AL5606" s="105"/>
      <c r="AM5606" s="2" t="s">
        <v>8669</v>
      </c>
    </row>
    <row r="5607">
      <c r="A5607" s="54">
        <v>46248.0</v>
      </c>
      <c r="B5607" s="54">
        <v>46249.0</v>
      </c>
      <c r="C5607" s="2" t="s">
        <v>1957</v>
      </c>
      <c r="D5607" s="2" t="s">
        <v>146</v>
      </c>
      <c r="E5607" s="2" t="s">
        <v>288</v>
      </c>
      <c r="F5607" s="53">
        <v>0.0</v>
      </c>
      <c r="G5607" s="53">
        <v>0.0</v>
      </c>
      <c r="H5607" s="53">
        <v>0.0</v>
      </c>
      <c r="I5607" s="53">
        <v>0.0</v>
      </c>
      <c r="J5607" s="53">
        <v>0.008349736337000611</v>
      </c>
      <c r="K5607" s="2" t="s">
        <v>196</v>
      </c>
      <c r="L5607" s="53">
        <v>1.0</v>
      </c>
      <c r="M5607" s="2" t="s">
        <v>3580</v>
      </c>
      <c r="N5607" s="2" t="s">
        <v>3360</v>
      </c>
      <c r="O5607" s="55"/>
      <c r="AB5607" s="2" t="s">
        <v>164</v>
      </c>
      <c r="AC5607" s="2" t="s">
        <v>3361</v>
      </c>
      <c r="AD5607" s="2" t="s">
        <v>8340</v>
      </c>
      <c r="AE5607" s="2" t="s">
        <v>3363</v>
      </c>
      <c r="AF5607" s="93"/>
      <c r="AG5607" s="2" t="s">
        <v>3364</v>
      </c>
      <c r="AH5607" s="2" t="s">
        <v>3365</v>
      </c>
      <c r="AI5607" s="2">
        <v>0.0</v>
      </c>
      <c r="AJ5607" s="96">
        <v>6.97180968974284E-5</v>
      </c>
      <c r="AK5607" s="96">
        <v>0.0</v>
      </c>
      <c r="AL5607" s="105"/>
      <c r="AM5607" s="2" t="s">
        <v>8670</v>
      </c>
    </row>
    <row r="5608">
      <c r="A5608" s="54">
        <v>46249.0</v>
      </c>
      <c r="B5608" s="54">
        <v>46250.0</v>
      </c>
      <c r="C5608" s="2" t="s">
        <v>1957</v>
      </c>
      <c r="D5608" s="2" t="s">
        <v>146</v>
      </c>
      <c r="E5608" s="2" t="s">
        <v>256</v>
      </c>
      <c r="F5608" s="53">
        <v>0.0</v>
      </c>
      <c r="G5608" s="53">
        <v>0.0</v>
      </c>
      <c r="H5608" s="53">
        <v>0.0</v>
      </c>
      <c r="I5608" s="53">
        <v>0.019230769230769232</v>
      </c>
      <c r="J5608" s="53">
        <v>0.013536312486111767</v>
      </c>
      <c r="K5608" s="2" t="s">
        <v>196</v>
      </c>
      <c r="L5608" s="53">
        <v>1.0</v>
      </c>
      <c r="M5608" s="2" t="s">
        <v>3580</v>
      </c>
      <c r="N5608" s="2" t="s">
        <v>3360</v>
      </c>
      <c r="O5608" s="55"/>
      <c r="AB5608" s="2" t="s">
        <v>153</v>
      </c>
      <c r="AC5608" s="2" t="s">
        <v>8671</v>
      </c>
      <c r="AD5608" s="2" t="s">
        <v>8340</v>
      </c>
      <c r="AE5608" s="2" t="s">
        <v>3363</v>
      </c>
      <c r="AF5608" s="93"/>
      <c r="AG5608" s="2" t="s">
        <v>3364</v>
      </c>
      <c r="AH5608" s="2" t="s">
        <v>3365</v>
      </c>
      <c r="AI5608" s="2">
        <v>1.0</v>
      </c>
      <c r="AJ5608" s="96">
        <v>0.9731106067834981</v>
      </c>
      <c r="AK5608" s="96">
        <v>0.9619082840236686</v>
      </c>
      <c r="AL5608" s="105"/>
      <c r="AM5608" s="2" t="s">
        <v>8672</v>
      </c>
    </row>
    <row r="5609">
      <c r="A5609" s="54">
        <v>46250.0</v>
      </c>
      <c r="B5609" s="54">
        <v>46251.0</v>
      </c>
      <c r="C5609" s="2" t="s">
        <v>1957</v>
      </c>
      <c r="D5609" s="2" t="s">
        <v>146</v>
      </c>
      <c r="E5609" s="2" t="s">
        <v>180</v>
      </c>
      <c r="F5609" s="53">
        <v>0.0</v>
      </c>
      <c r="G5609" s="53">
        <v>0.0</v>
      </c>
      <c r="H5609" s="53">
        <v>0.0</v>
      </c>
      <c r="I5609" s="53">
        <v>0.0</v>
      </c>
      <c r="J5609" s="53">
        <v>0.011073094996564246</v>
      </c>
      <c r="K5609" s="2" t="s">
        <v>5114</v>
      </c>
      <c r="L5609" s="53">
        <v>0.0</v>
      </c>
      <c r="M5609" s="2" t="s">
        <v>3369</v>
      </c>
      <c r="N5609" s="2" t="s">
        <v>3360</v>
      </c>
      <c r="O5609" s="55"/>
      <c r="AB5609" s="2" t="s">
        <v>164</v>
      </c>
      <c r="AC5609" s="2" t="s">
        <v>3361</v>
      </c>
      <c r="AD5609" s="2" t="s">
        <v>8340</v>
      </c>
      <c r="AE5609" s="2" t="s">
        <v>3363</v>
      </c>
      <c r="AF5609" s="93"/>
      <c r="AG5609" s="2" t="s">
        <v>3364</v>
      </c>
      <c r="AH5609" s="2" t="s">
        <v>3365</v>
      </c>
      <c r="AI5609" s="2">
        <v>0.0</v>
      </c>
      <c r="AJ5609" s="96">
        <v>1.2261343280293614E-4</v>
      </c>
      <c r="AK5609" s="96">
        <v>0.0</v>
      </c>
      <c r="AL5609" s="105"/>
      <c r="AM5609" s="2" t="s">
        <v>8673</v>
      </c>
    </row>
    <row r="5610">
      <c r="A5610" s="54">
        <v>46251.0</v>
      </c>
      <c r="B5610" s="54">
        <v>46252.0</v>
      </c>
      <c r="C5610" s="2" t="s">
        <v>1957</v>
      </c>
      <c r="D5610" s="2" t="s">
        <v>146</v>
      </c>
      <c r="E5610" s="2" t="s">
        <v>208</v>
      </c>
      <c r="F5610" s="53">
        <v>0.0</v>
      </c>
      <c r="G5610" s="53">
        <v>0.0</v>
      </c>
      <c r="H5610" s="53">
        <v>0.0</v>
      </c>
      <c r="I5610" s="53">
        <v>0.019230769230769232</v>
      </c>
      <c r="J5610" s="53">
        <v>0.012721869727729778</v>
      </c>
      <c r="K5610" s="2" t="s">
        <v>5114</v>
      </c>
      <c r="L5610" s="53">
        <v>0.0</v>
      </c>
      <c r="M5610" s="2" t="s">
        <v>3369</v>
      </c>
      <c r="N5610" s="2" t="s">
        <v>3360</v>
      </c>
      <c r="O5610" s="55"/>
      <c r="AB5610" s="2" t="s">
        <v>164</v>
      </c>
      <c r="AC5610" s="2" t="s">
        <v>3361</v>
      </c>
      <c r="AD5610" s="2" t="s">
        <v>8340</v>
      </c>
      <c r="AE5610" s="2" t="s">
        <v>3363</v>
      </c>
      <c r="AF5610" s="93"/>
      <c r="AG5610" s="2" t="s">
        <v>3364</v>
      </c>
      <c r="AH5610" s="2" t="s">
        <v>3365</v>
      </c>
      <c r="AI5610" s="2">
        <v>0.0</v>
      </c>
      <c r="AJ5610" s="96">
        <v>1.6184596936932733E-4</v>
      </c>
      <c r="AK5610" s="96">
        <v>3.6982248520710064E-4</v>
      </c>
      <c r="AL5610" s="105"/>
      <c r="AM5610" s="2" t="s">
        <v>8674</v>
      </c>
    </row>
    <row r="5611">
      <c r="A5611" s="54">
        <v>46252.0</v>
      </c>
      <c r="B5611" s="54">
        <v>46253.0</v>
      </c>
      <c r="C5611" s="2" t="s">
        <v>1957</v>
      </c>
      <c r="D5611" s="2" t="s">
        <v>146</v>
      </c>
      <c r="E5611" s="2" t="s">
        <v>303</v>
      </c>
      <c r="F5611" s="53">
        <v>0.0</v>
      </c>
      <c r="G5611" s="53">
        <v>0.0</v>
      </c>
      <c r="H5611" s="53">
        <v>0.0</v>
      </c>
      <c r="I5611" s="53">
        <v>0.019230769230769232</v>
      </c>
      <c r="J5611" s="53">
        <v>0.0153647501583735</v>
      </c>
      <c r="K5611" s="2" t="s">
        <v>5114</v>
      </c>
      <c r="L5611" s="53">
        <v>0.0</v>
      </c>
      <c r="M5611" s="2" t="s">
        <v>3369</v>
      </c>
      <c r="N5611" s="2" t="s">
        <v>3360</v>
      </c>
      <c r="O5611" s="55"/>
      <c r="AB5611" s="2" t="s">
        <v>164</v>
      </c>
      <c r="AC5611" s="2" t="s">
        <v>3361</v>
      </c>
      <c r="AD5611" s="2" t="s">
        <v>8340</v>
      </c>
      <c r="AE5611" s="2" t="s">
        <v>3363</v>
      </c>
      <c r="AF5611" s="93"/>
      <c r="AG5611" s="2" t="s">
        <v>3364</v>
      </c>
      <c r="AH5611" s="2" t="s">
        <v>3365</v>
      </c>
      <c r="AI5611" s="2">
        <v>0.0</v>
      </c>
      <c r="AJ5611" s="96">
        <v>2.360755474292385E-4</v>
      </c>
      <c r="AK5611" s="96">
        <v>3.6982248520710064E-4</v>
      </c>
      <c r="AL5611" s="105"/>
      <c r="AM5611" s="2" t="s">
        <v>8675</v>
      </c>
    </row>
    <row r="5612">
      <c r="A5612" s="54">
        <v>46253.0</v>
      </c>
      <c r="B5612" s="54">
        <v>46254.0</v>
      </c>
      <c r="C5612" s="2" t="s">
        <v>1957</v>
      </c>
      <c r="D5612" s="2" t="s">
        <v>146</v>
      </c>
      <c r="E5612" s="2" t="s">
        <v>148</v>
      </c>
      <c r="F5612" s="53">
        <v>0.0</v>
      </c>
      <c r="G5612" s="53">
        <v>0.0</v>
      </c>
      <c r="H5612" s="53">
        <v>0.04</v>
      </c>
      <c r="I5612" s="53">
        <v>0.038461538461538464</v>
      </c>
      <c r="J5612" s="53">
        <v>0.02839776974762552</v>
      </c>
      <c r="K5612" s="2" t="s">
        <v>5114</v>
      </c>
      <c r="L5612" s="53">
        <v>0.0</v>
      </c>
      <c r="M5612" s="2" t="s">
        <v>3369</v>
      </c>
      <c r="N5612" s="2" t="s">
        <v>3360</v>
      </c>
      <c r="O5612" s="55"/>
      <c r="AB5612" s="2" t="s">
        <v>164</v>
      </c>
      <c r="AC5612" s="2" t="s">
        <v>3361</v>
      </c>
      <c r="AD5612" s="2" t="s">
        <v>8340</v>
      </c>
      <c r="AE5612" s="2" t="s">
        <v>3363</v>
      </c>
      <c r="AF5612" s="93"/>
      <c r="AG5612" s="2" t="s">
        <v>3364</v>
      </c>
      <c r="AH5612" s="2" t="s">
        <v>3365</v>
      </c>
      <c r="AI5612" s="2">
        <v>0.0</v>
      </c>
      <c r="AJ5612" s="96">
        <v>8.064333266391552E-4</v>
      </c>
      <c r="AK5612" s="96">
        <v>0.0014792899408284025</v>
      </c>
      <c r="AL5612" s="105"/>
      <c r="AM5612" s="2" t="s">
        <v>8676</v>
      </c>
    </row>
    <row r="5613">
      <c r="A5613" s="54">
        <v>46254.0</v>
      </c>
      <c r="B5613" s="54">
        <v>46255.0</v>
      </c>
      <c r="C5613" s="2" t="s">
        <v>1957</v>
      </c>
      <c r="D5613" s="2" t="s">
        <v>146</v>
      </c>
      <c r="E5613" s="2" t="s">
        <v>196</v>
      </c>
      <c r="F5613" s="53">
        <v>0.125</v>
      </c>
      <c r="G5613" s="53">
        <v>0.08333333333333333</v>
      </c>
      <c r="H5613" s="53">
        <v>0.04</v>
      </c>
      <c r="I5613" s="53">
        <v>0.019230769230769232</v>
      </c>
      <c r="J5613" s="53">
        <v>0.029342472021232892</v>
      </c>
      <c r="K5613" s="2" t="s">
        <v>5114</v>
      </c>
      <c r="L5613" s="53">
        <v>0.0</v>
      </c>
      <c r="M5613" s="2" t="s">
        <v>3369</v>
      </c>
      <c r="N5613" s="2" t="s">
        <v>3360</v>
      </c>
      <c r="O5613" s="55"/>
      <c r="AB5613" s="2" t="s">
        <v>164</v>
      </c>
      <c r="AC5613" s="2" t="s">
        <v>3361</v>
      </c>
      <c r="AD5613" s="2" t="s">
        <v>8340</v>
      </c>
      <c r="AE5613" s="2" t="s">
        <v>3363</v>
      </c>
      <c r="AF5613" s="93"/>
      <c r="AG5613" s="2" t="s">
        <v>3364</v>
      </c>
      <c r="AH5613" s="2" t="s">
        <v>3365</v>
      </c>
      <c r="AI5613" s="2">
        <v>0.0</v>
      </c>
      <c r="AJ5613" s="96">
        <v>8.609806643168351E-4</v>
      </c>
      <c r="AK5613" s="96">
        <v>3.6982248520710064E-4</v>
      </c>
      <c r="AL5613" s="105"/>
      <c r="AM5613" s="2" t="s">
        <v>8677</v>
      </c>
    </row>
    <row r="5614">
      <c r="A5614" s="54">
        <v>46255.0</v>
      </c>
      <c r="B5614" s="54">
        <v>46256.0</v>
      </c>
      <c r="C5614" s="2" t="s">
        <v>1957</v>
      </c>
      <c r="D5614" s="2" t="s">
        <v>146</v>
      </c>
      <c r="E5614" s="2" t="s">
        <v>288</v>
      </c>
      <c r="F5614" s="53">
        <v>0.0</v>
      </c>
      <c r="G5614" s="53">
        <v>0.0</v>
      </c>
      <c r="H5614" s="53">
        <v>0.0</v>
      </c>
      <c r="I5614" s="53">
        <v>0.0</v>
      </c>
      <c r="J5614" s="53">
        <v>0.011709995021290831</v>
      </c>
      <c r="K5614" s="2" t="s">
        <v>256</v>
      </c>
      <c r="L5614" s="53">
        <v>1.0</v>
      </c>
      <c r="M5614" s="2" t="s">
        <v>3369</v>
      </c>
      <c r="N5614" s="2" t="s">
        <v>3360</v>
      </c>
      <c r="O5614" s="55"/>
      <c r="AB5614" s="2" t="s">
        <v>164</v>
      </c>
      <c r="AC5614" s="2" t="s">
        <v>3361</v>
      </c>
      <c r="AD5614" s="2" t="s">
        <v>8340</v>
      </c>
      <c r="AE5614" s="2" t="s">
        <v>3363</v>
      </c>
      <c r="AF5614" s="93"/>
      <c r="AG5614" s="2" t="s">
        <v>3364</v>
      </c>
      <c r="AH5614" s="2" t="s">
        <v>3365</v>
      </c>
      <c r="AI5614" s="2">
        <v>0.0</v>
      </c>
      <c r="AJ5614" s="96">
        <v>1.3712398339865605E-4</v>
      </c>
      <c r="AK5614" s="96">
        <v>0.0</v>
      </c>
      <c r="AL5614" s="105"/>
      <c r="AM5614" s="2" t="s">
        <v>8678</v>
      </c>
    </row>
    <row r="5615">
      <c r="A5615" s="54">
        <v>46256.0</v>
      </c>
      <c r="B5615" s="54">
        <v>46257.0</v>
      </c>
      <c r="C5615" s="2" t="s">
        <v>1957</v>
      </c>
      <c r="D5615" s="2" t="s">
        <v>146</v>
      </c>
      <c r="E5615" s="2" t="s">
        <v>256</v>
      </c>
      <c r="F5615" s="53">
        <v>0.125</v>
      </c>
      <c r="G5615" s="53">
        <v>0.08333333333333333</v>
      </c>
      <c r="H5615" s="53">
        <v>0.04</v>
      </c>
      <c r="I5615" s="53">
        <v>0.038461538461538464</v>
      </c>
      <c r="J5615" s="53">
        <v>0.043687517774929845</v>
      </c>
      <c r="K5615" s="2" t="s">
        <v>256</v>
      </c>
      <c r="L5615" s="53">
        <v>1.0</v>
      </c>
      <c r="M5615" s="2" t="s">
        <v>3369</v>
      </c>
      <c r="N5615" s="2" t="s">
        <v>3360</v>
      </c>
      <c r="O5615" s="55"/>
      <c r="AB5615" s="2" t="s">
        <v>164</v>
      </c>
      <c r="AC5615" s="2" t="s">
        <v>3361</v>
      </c>
      <c r="AD5615" s="2" t="s">
        <v>8340</v>
      </c>
      <c r="AE5615" s="2" t="s">
        <v>3363</v>
      </c>
      <c r="AF5615" s="93"/>
      <c r="AG5615" s="2" t="s">
        <v>3364</v>
      </c>
      <c r="AH5615" s="2" t="s">
        <v>3365</v>
      </c>
      <c r="AI5615" s="2">
        <v>0.0</v>
      </c>
      <c r="AJ5615" s="96">
        <v>0.0019085992093348112</v>
      </c>
      <c r="AK5615" s="96">
        <v>0.0014792899408284025</v>
      </c>
      <c r="AL5615" s="105"/>
      <c r="AM5615" s="2" t="s">
        <v>8679</v>
      </c>
    </row>
    <row r="5616">
      <c r="A5616" s="54">
        <v>46257.0</v>
      </c>
      <c r="B5616" s="54">
        <v>46258.0</v>
      </c>
      <c r="C5616" s="2" t="s">
        <v>1957</v>
      </c>
      <c r="D5616" s="2" t="s">
        <v>146</v>
      </c>
      <c r="E5616" s="2" t="s">
        <v>180</v>
      </c>
      <c r="F5616" s="53">
        <v>0.0</v>
      </c>
      <c r="G5616" s="53">
        <v>0.0</v>
      </c>
      <c r="H5616" s="53">
        <v>0.0</v>
      </c>
      <c r="I5616" s="53">
        <v>0.0</v>
      </c>
      <c r="J5616" s="53">
        <v>0.010473038007447425</v>
      </c>
      <c r="K5616" s="2" t="s">
        <v>256</v>
      </c>
      <c r="L5616" s="53">
        <v>1.0</v>
      </c>
      <c r="M5616" s="2" t="s">
        <v>3369</v>
      </c>
      <c r="N5616" s="2" t="s">
        <v>3360</v>
      </c>
      <c r="O5616" s="55"/>
      <c r="AB5616" s="2" t="s">
        <v>164</v>
      </c>
      <c r="AC5616" s="2" t="s">
        <v>3361</v>
      </c>
      <c r="AD5616" s="2" t="s">
        <v>8340</v>
      </c>
      <c r="AE5616" s="2" t="s">
        <v>3363</v>
      </c>
      <c r="AF5616" s="93"/>
      <c r="AG5616" s="2" t="s">
        <v>3364</v>
      </c>
      <c r="AH5616" s="2" t="s">
        <v>3365</v>
      </c>
      <c r="AI5616" s="2">
        <v>0.0</v>
      </c>
      <c r="AJ5616" s="96">
        <v>1.0968452510543833E-4</v>
      </c>
      <c r="AK5616" s="96">
        <v>0.0</v>
      </c>
      <c r="AL5616" s="105"/>
      <c r="AM5616" s="2" t="s">
        <v>8680</v>
      </c>
    </row>
    <row r="5617">
      <c r="A5617" s="54">
        <v>46258.0</v>
      </c>
      <c r="B5617" s="54">
        <v>46259.0</v>
      </c>
      <c r="C5617" s="2" t="s">
        <v>1957</v>
      </c>
      <c r="D5617" s="2" t="s">
        <v>146</v>
      </c>
      <c r="E5617" s="2" t="s">
        <v>208</v>
      </c>
      <c r="F5617" s="53">
        <v>0.0</v>
      </c>
      <c r="G5617" s="53">
        <v>0.0</v>
      </c>
      <c r="H5617" s="53">
        <v>0.0</v>
      </c>
      <c r="I5617" s="53">
        <v>0.0</v>
      </c>
      <c r="J5617" s="53">
        <v>0.012032589549205734</v>
      </c>
      <c r="K5617" s="2" t="s">
        <v>256</v>
      </c>
      <c r="L5617" s="53">
        <v>1.0</v>
      </c>
      <c r="M5617" s="2" t="s">
        <v>3369</v>
      </c>
      <c r="N5617" s="2" t="s">
        <v>3360</v>
      </c>
      <c r="O5617" s="55"/>
      <c r="AB5617" s="2" t="s">
        <v>164</v>
      </c>
      <c r="AC5617" s="2" t="s">
        <v>3361</v>
      </c>
      <c r="AD5617" s="2" t="s">
        <v>8340</v>
      </c>
      <c r="AE5617" s="2" t="s">
        <v>3363</v>
      </c>
      <c r="AF5617" s="93"/>
      <c r="AG5617" s="2" t="s">
        <v>3364</v>
      </c>
      <c r="AH5617" s="2" t="s">
        <v>3365</v>
      </c>
      <c r="AI5617" s="2">
        <v>0.0</v>
      </c>
      <c r="AJ5617" s="96">
        <v>1.4478321125965506E-4</v>
      </c>
      <c r="AK5617" s="96">
        <v>0.0</v>
      </c>
      <c r="AL5617" s="105"/>
      <c r="AM5617" s="2" t="s">
        <v>8681</v>
      </c>
    </row>
    <row r="5618">
      <c r="A5618" s="54">
        <v>46259.0</v>
      </c>
      <c r="B5618" s="54">
        <v>46260.0</v>
      </c>
      <c r="C5618" s="2" t="s">
        <v>1957</v>
      </c>
      <c r="D5618" s="2" t="s">
        <v>146</v>
      </c>
      <c r="E5618" s="2" t="s">
        <v>303</v>
      </c>
      <c r="F5618" s="53">
        <v>0.0</v>
      </c>
      <c r="G5618" s="53">
        <v>0.0</v>
      </c>
      <c r="H5618" s="53">
        <v>0.0</v>
      </c>
      <c r="I5618" s="53">
        <v>0.019230769230769232</v>
      </c>
      <c r="J5618" s="53">
        <v>0.014532358572478817</v>
      </c>
      <c r="K5618" s="2" t="s">
        <v>256</v>
      </c>
      <c r="L5618" s="53">
        <v>1.0</v>
      </c>
      <c r="M5618" s="2" t="s">
        <v>3369</v>
      </c>
      <c r="N5618" s="2" t="s">
        <v>3360</v>
      </c>
      <c r="O5618" s="55"/>
      <c r="AB5618" s="2" t="s">
        <v>164</v>
      </c>
      <c r="AC5618" s="2" t="s">
        <v>3361</v>
      </c>
      <c r="AD5618" s="2" t="s">
        <v>8340</v>
      </c>
      <c r="AE5618" s="2" t="s">
        <v>3363</v>
      </c>
      <c r="AF5618" s="93"/>
      <c r="AG5618" s="2" t="s">
        <v>3364</v>
      </c>
      <c r="AH5618" s="2" t="s">
        <v>3365</v>
      </c>
      <c r="AI5618" s="2">
        <v>0.0</v>
      </c>
      <c r="AJ5618" s="96">
        <v>2.1118944567909855E-4</v>
      </c>
      <c r="AK5618" s="96">
        <v>3.6982248520710064E-4</v>
      </c>
      <c r="AL5618" s="105"/>
      <c r="AM5618" s="2" t="s">
        <v>8682</v>
      </c>
    </row>
    <row r="5619">
      <c r="A5619" s="54">
        <v>46260.0</v>
      </c>
      <c r="B5619" s="54">
        <v>46261.0</v>
      </c>
      <c r="C5619" s="2" t="s">
        <v>1957</v>
      </c>
      <c r="D5619" s="2" t="s">
        <v>146</v>
      </c>
      <c r="E5619" s="2" t="s">
        <v>148</v>
      </c>
      <c r="F5619" s="53">
        <v>0.0</v>
      </c>
      <c r="G5619" s="53">
        <v>0.0</v>
      </c>
      <c r="H5619" s="53">
        <v>0.04</v>
      </c>
      <c r="I5619" s="53">
        <v>0.038461538461538464</v>
      </c>
      <c r="J5619" s="53">
        <v>0.026859074450202507</v>
      </c>
      <c r="K5619" s="2" t="s">
        <v>256</v>
      </c>
      <c r="L5619" s="53">
        <v>1.0</v>
      </c>
      <c r="M5619" s="2" t="s">
        <v>3369</v>
      </c>
      <c r="N5619" s="2" t="s">
        <v>3360</v>
      </c>
      <c r="O5619" s="55"/>
      <c r="AB5619" s="2" t="s">
        <v>153</v>
      </c>
      <c r="AC5619" s="2" t="s">
        <v>8683</v>
      </c>
      <c r="AD5619" s="2" t="s">
        <v>8340</v>
      </c>
      <c r="AE5619" s="2" t="s">
        <v>3363</v>
      </c>
      <c r="AF5619" s="93"/>
      <c r="AG5619" s="2" t="s">
        <v>3364</v>
      </c>
      <c r="AH5619" s="2" t="s">
        <v>3365</v>
      </c>
      <c r="AI5619" s="2">
        <v>1.0</v>
      </c>
      <c r="AJ5619" s="96">
        <v>0.9470032609799165</v>
      </c>
      <c r="AK5619" s="96">
        <v>0.9245562130177515</v>
      </c>
      <c r="AL5619" s="105"/>
      <c r="AM5619" s="2" t="s">
        <v>8684</v>
      </c>
    </row>
    <row r="5620">
      <c r="A5620" s="54">
        <v>46261.0</v>
      </c>
      <c r="B5620" s="54">
        <v>46262.0</v>
      </c>
      <c r="C5620" s="2" t="s">
        <v>1957</v>
      </c>
      <c r="D5620" s="2" t="s">
        <v>146</v>
      </c>
      <c r="E5620" s="2" t="s">
        <v>196</v>
      </c>
      <c r="F5620" s="53">
        <v>0.0</v>
      </c>
      <c r="G5620" s="53">
        <v>0.08333333333333333</v>
      </c>
      <c r="H5620" s="53">
        <v>0.04</v>
      </c>
      <c r="I5620" s="53">
        <v>0.019230769230769232</v>
      </c>
      <c r="J5620" s="53">
        <v>0.03170956111119533</v>
      </c>
      <c r="K5620" s="2" t="s">
        <v>8428</v>
      </c>
      <c r="L5620" s="53">
        <v>0.0</v>
      </c>
      <c r="M5620" s="2" t="s">
        <v>3369</v>
      </c>
      <c r="N5620" s="2" t="s">
        <v>3360</v>
      </c>
      <c r="O5620" s="55"/>
      <c r="AB5620" s="2" t="s">
        <v>164</v>
      </c>
      <c r="AC5620" s="2" t="s">
        <v>3361</v>
      </c>
      <c r="AD5620" s="2" t="s">
        <v>8340</v>
      </c>
      <c r="AE5620" s="2" t="s">
        <v>3363</v>
      </c>
      <c r="AF5620" s="93"/>
      <c r="AG5620" s="2" t="s">
        <v>3364</v>
      </c>
      <c r="AH5620" s="2" t="s">
        <v>3365</v>
      </c>
      <c r="AI5620" s="2">
        <v>0.0</v>
      </c>
      <c r="AJ5620" s="96">
        <v>0.0010054962658646311</v>
      </c>
      <c r="AK5620" s="96">
        <v>3.6982248520710064E-4</v>
      </c>
      <c r="AL5620" s="105"/>
      <c r="AM5620" s="2" t="s">
        <v>8685</v>
      </c>
    </row>
    <row r="5621">
      <c r="A5621" s="54">
        <v>46262.0</v>
      </c>
      <c r="B5621" s="54">
        <v>46263.0</v>
      </c>
      <c r="C5621" s="2" t="s">
        <v>1957</v>
      </c>
      <c r="D5621" s="2" t="s">
        <v>146</v>
      </c>
      <c r="E5621" s="2" t="s">
        <v>288</v>
      </c>
      <c r="F5621" s="53">
        <v>0.0</v>
      </c>
      <c r="G5621" s="53">
        <v>0.0</v>
      </c>
      <c r="H5621" s="53">
        <v>0.0</v>
      </c>
      <c r="I5621" s="53">
        <v>0.0</v>
      </c>
      <c r="J5621" s="53">
        <v>0.01500166546656592</v>
      </c>
      <c r="K5621" s="2" t="s">
        <v>8428</v>
      </c>
      <c r="L5621" s="53">
        <v>0.0</v>
      </c>
      <c r="M5621" s="2" t="s">
        <v>3369</v>
      </c>
      <c r="N5621" s="2" t="s">
        <v>3360</v>
      </c>
      <c r="O5621" s="55"/>
      <c r="AB5621" s="2" t="s">
        <v>164</v>
      </c>
      <c r="AC5621" s="2" t="s">
        <v>3361</v>
      </c>
      <c r="AD5621" s="2" t="s">
        <v>8340</v>
      </c>
      <c r="AE5621" s="2" t="s">
        <v>3363</v>
      </c>
      <c r="AF5621" s="93"/>
      <c r="AG5621" s="2" t="s">
        <v>3364</v>
      </c>
      <c r="AH5621" s="2" t="s">
        <v>3365</v>
      </c>
      <c r="AI5621" s="2">
        <v>0.0</v>
      </c>
      <c r="AJ5621" s="96">
        <v>2.250499667707565E-4</v>
      </c>
      <c r="AK5621" s="96">
        <v>0.0</v>
      </c>
      <c r="AL5621" s="105"/>
      <c r="AM5621" s="2" t="s">
        <v>8686</v>
      </c>
    </row>
    <row r="5622">
      <c r="A5622" s="54">
        <v>46263.0</v>
      </c>
      <c r="B5622" s="54">
        <v>46264.0</v>
      </c>
      <c r="C5622" s="2" t="s">
        <v>1957</v>
      </c>
      <c r="D5622" s="2" t="s">
        <v>146</v>
      </c>
      <c r="E5622" s="2" t="s">
        <v>256</v>
      </c>
      <c r="F5622" s="53">
        <v>0.125</v>
      </c>
      <c r="G5622" s="53">
        <v>0.08333333333333333</v>
      </c>
      <c r="H5622" s="53">
        <v>0.04</v>
      </c>
      <c r="I5622" s="53">
        <v>0.038461538461538464</v>
      </c>
      <c r="J5622" s="53">
        <v>0.04521803661190114</v>
      </c>
      <c r="K5622" s="2" t="s">
        <v>8428</v>
      </c>
      <c r="L5622" s="53">
        <v>0.0</v>
      </c>
      <c r="M5622" s="2" t="s">
        <v>3369</v>
      </c>
      <c r="N5622" s="2" t="s">
        <v>3360</v>
      </c>
      <c r="O5622" s="55"/>
      <c r="AB5622" s="2" t="s">
        <v>164</v>
      </c>
      <c r="AC5622" s="2" t="s">
        <v>3361</v>
      </c>
      <c r="AD5622" s="2" t="s">
        <v>8340</v>
      </c>
      <c r="AE5622" s="2" t="s">
        <v>3363</v>
      </c>
      <c r="AF5622" s="93"/>
      <c r="AG5622" s="2" t="s">
        <v>3364</v>
      </c>
      <c r="AH5622" s="2" t="s">
        <v>3365</v>
      </c>
      <c r="AI5622" s="2">
        <v>0.0</v>
      </c>
      <c r="AJ5622" s="96">
        <v>0.0020446708350352317</v>
      </c>
      <c r="AK5622" s="96">
        <v>0.0014792899408284025</v>
      </c>
      <c r="AL5622" s="105"/>
      <c r="AM5622" s="2" t="s">
        <v>8687</v>
      </c>
    </row>
    <row r="5623">
      <c r="A5623" s="54">
        <v>46264.0</v>
      </c>
      <c r="B5623" s="54">
        <v>46265.0</v>
      </c>
      <c r="C5623" s="2" t="s">
        <v>1957</v>
      </c>
      <c r="D5623" s="2" t="s">
        <v>146</v>
      </c>
      <c r="E5623" s="2" t="s">
        <v>180</v>
      </c>
      <c r="F5623" s="53">
        <v>0.0</v>
      </c>
      <c r="G5623" s="53">
        <v>0.0</v>
      </c>
      <c r="H5623" s="53">
        <v>0.0</v>
      </c>
      <c r="I5623" s="53">
        <v>0.0</v>
      </c>
      <c r="J5623" s="53">
        <v>0.013770165380948999</v>
      </c>
      <c r="K5623" s="2" t="s">
        <v>8428</v>
      </c>
      <c r="L5623" s="53">
        <v>0.0</v>
      </c>
      <c r="M5623" s="2" t="s">
        <v>3369</v>
      </c>
      <c r="N5623" s="2" t="s">
        <v>3360</v>
      </c>
      <c r="O5623" s="55"/>
      <c r="AB5623" s="2" t="s">
        <v>164</v>
      </c>
      <c r="AC5623" s="2" t="s">
        <v>3361</v>
      </c>
      <c r="AD5623" s="2" t="s">
        <v>8340</v>
      </c>
      <c r="AE5623" s="2" t="s">
        <v>3363</v>
      </c>
      <c r="AF5623" s="93"/>
      <c r="AG5623" s="2" t="s">
        <v>3364</v>
      </c>
      <c r="AH5623" s="2" t="s">
        <v>3365</v>
      </c>
      <c r="AI5623" s="2">
        <v>0.0</v>
      </c>
      <c r="AJ5623" s="96">
        <v>1.8961745461868628E-4</v>
      </c>
      <c r="AK5623" s="96">
        <v>0.0</v>
      </c>
      <c r="AL5623" s="105"/>
      <c r="AM5623" s="2" t="s">
        <v>8688</v>
      </c>
    </row>
    <row r="5624">
      <c r="A5624" s="54">
        <v>46265.0</v>
      </c>
      <c r="B5624" s="54">
        <v>46266.0</v>
      </c>
      <c r="C5624" s="2" t="s">
        <v>1957</v>
      </c>
      <c r="D5624" s="2" t="s">
        <v>146</v>
      </c>
      <c r="E5624" s="2" t="s">
        <v>208</v>
      </c>
      <c r="F5624" s="53">
        <v>0.0</v>
      </c>
      <c r="G5624" s="53">
        <v>0.0</v>
      </c>
      <c r="H5624" s="53">
        <v>0.0</v>
      </c>
      <c r="I5624" s="53">
        <v>0.0</v>
      </c>
      <c r="J5624" s="53">
        <v>0.015214912423254793</v>
      </c>
      <c r="K5624" s="2" t="s">
        <v>8428</v>
      </c>
      <c r="L5624" s="53">
        <v>0.0</v>
      </c>
      <c r="M5624" s="2" t="s">
        <v>3369</v>
      </c>
      <c r="N5624" s="2" t="s">
        <v>3360</v>
      </c>
      <c r="O5624" s="55"/>
      <c r="AB5624" s="2" t="s">
        <v>164</v>
      </c>
      <c r="AC5624" s="2" t="s">
        <v>3361</v>
      </c>
      <c r="AD5624" s="2" t="s">
        <v>8340</v>
      </c>
      <c r="AE5624" s="2" t="s">
        <v>3363</v>
      </c>
      <c r="AF5624" s="93"/>
      <c r="AG5624" s="2" t="s">
        <v>3364</v>
      </c>
      <c r="AH5624" s="2" t="s">
        <v>3365</v>
      </c>
      <c r="AI5624" s="2">
        <v>0.0</v>
      </c>
      <c r="AJ5624" s="96">
        <v>2.3149356004731304E-4</v>
      </c>
      <c r="AK5624" s="96">
        <v>0.0</v>
      </c>
      <c r="AL5624" s="105"/>
      <c r="AM5624" s="2" t="s">
        <v>8689</v>
      </c>
    </row>
    <row r="5625">
      <c r="A5625" s="54">
        <v>46266.0</v>
      </c>
      <c r="B5625" s="54">
        <v>46267.0</v>
      </c>
      <c r="C5625" s="2" t="s">
        <v>1957</v>
      </c>
      <c r="D5625" s="2" t="s">
        <v>146</v>
      </c>
      <c r="E5625" s="2" t="s">
        <v>303</v>
      </c>
      <c r="F5625" s="53">
        <v>0.0</v>
      </c>
      <c r="G5625" s="53">
        <v>0.0</v>
      </c>
      <c r="H5625" s="53">
        <v>0.0</v>
      </c>
      <c r="I5625" s="53">
        <v>0.019230769230769232</v>
      </c>
      <c r="J5625" s="53">
        <v>0.01754924619937942</v>
      </c>
      <c r="K5625" s="2" t="s">
        <v>8428</v>
      </c>
      <c r="L5625" s="53">
        <v>0.0</v>
      </c>
      <c r="M5625" s="2" t="s">
        <v>3369</v>
      </c>
      <c r="N5625" s="2" t="s">
        <v>3360</v>
      </c>
      <c r="O5625" s="55"/>
      <c r="AB5625" s="2" t="s">
        <v>164</v>
      </c>
      <c r="AC5625" s="2" t="s">
        <v>3361</v>
      </c>
      <c r="AD5625" s="2" t="s">
        <v>8340</v>
      </c>
      <c r="AE5625" s="2" t="s">
        <v>3363</v>
      </c>
      <c r="AF5625" s="93"/>
      <c r="AG5625" s="2" t="s">
        <v>3364</v>
      </c>
      <c r="AH5625" s="2" t="s">
        <v>3365</v>
      </c>
      <c r="AI5625" s="2">
        <v>0.0</v>
      </c>
      <c r="AJ5625" s="96">
        <v>3.07976042166433E-4</v>
      </c>
      <c r="AK5625" s="96">
        <v>3.6982248520710064E-4</v>
      </c>
      <c r="AL5625" s="105"/>
      <c r="AM5625" s="2" t="s">
        <v>8690</v>
      </c>
    </row>
    <row r="5626">
      <c r="A5626" s="54">
        <v>46267.0</v>
      </c>
      <c r="B5626" s="54">
        <v>46268.0</v>
      </c>
      <c r="C5626" s="2" t="s">
        <v>1957</v>
      </c>
      <c r="D5626" s="2" t="s">
        <v>146</v>
      </c>
      <c r="E5626" s="2" t="s">
        <v>148</v>
      </c>
      <c r="F5626" s="53">
        <v>0.125</v>
      </c>
      <c r="G5626" s="53">
        <v>0.08333333333333333</v>
      </c>
      <c r="H5626" s="53">
        <v>0.08</v>
      </c>
      <c r="I5626" s="53">
        <v>0.057692307692307696</v>
      </c>
      <c r="J5626" s="53">
        <v>0.0562345660301246</v>
      </c>
      <c r="K5626" s="2" t="s">
        <v>8428</v>
      </c>
      <c r="L5626" s="53">
        <v>0.0</v>
      </c>
      <c r="M5626" s="2" t="s">
        <v>3369</v>
      </c>
      <c r="N5626" s="2" t="s">
        <v>3360</v>
      </c>
      <c r="O5626" s="55"/>
      <c r="AB5626" s="2" t="s">
        <v>164</v>
      </c>
      <c r="AC5626" s="2" t="s">
        <v>3361</v>
      </c>
      <c r="AD5626" s="2" t="s">
        <v>8340</v>
      </c>
      <c r="AE5626" s="2" t="s">
        <v>3363</v>
      </c>
      <c r="AF5626" s="93"/>
      <c r="AG5626" s="2" t="s">
        <v>3364</v>
      </c>
      <c r="AH5626" s="2" t="s">
        <v>3365</v>
      </c>
      <c r="AI5626" s="2">
        <v>0.0</v>
      </c>
      <c r="AJ5626" s="96">
        <v>0.003162326416596443</v>
      </c>
      <c r="AK5626" s="96">
        <v>0.003328402366863906</v>
      </c>
      <c r="AL5626" s="105"/>
      <c r="AM5626" s="2" t="s">
        <v>8691</v>
      </c>
    </row>
    <row r="5627">
      <c r="A5627" s="54">
        <v>46268.0</v>
      </c>
      <c r="B5627" s="54">
        <v>46269.0</v>
      </c>
      <c r="C5627" s="2" t="s">
        <v>1957</v>
      </c>
      <c r="D5627" s="2" t="s">
        <v>146</v>
      </c>
      <c r="E5627" s="2" t="s">
        <v>196</v>
      </c>
      <c r="F5627" s="53">
        <v>0.0</v>
      </c>
      <c r="G5627" s="53">
        <v>0.08333333333333333</v>
      </c>
      <c r="H5627" s="53">
        <v>0.04</v>
      </c>
      <c r="I5627" s="53">
        <v>0.019230769230769232</v>
      </c>
      <c r="J5627" s="53">
        <v>0.029994614969725157</v>
      </c>
      <c r="K5627" s="2" t="s">
        <v>8428</v>
      </c>
      <c r="L5627" s="53">
        <v>0.0</v>
      </c>
      <c r="M5627" s="2" t="s">
        <v>3369</v>
      </c>
      <c r="N5627" s="2" t="s">
        <v>3360</v>
      </c>
      <c r="O5627" s="55"/>
      <c r="AB5627" s="2" t="s">
        <v>164</v>
      </c>
      <c r="AC5627" s="2" t="s">
        <v>3361</v>
      </c>
      <c r="AD5627" s="2" t="s">
        <v>8340</v>
      </c>
      <c r="AE5627" s="2" t="s">
        <v>3363</v>
      </c>
      <c r="AF5627" s="93"/>
      <c r="AG5627" s="2" t="s">
        <v>3364</v>
      </c>
      <c r="AH5627" s="2" t="s">
        <v>3365</v>
      </c>
      <c r="AI5627" s="2">
        <v>0.0</v>
      </c>
      <c r="AJ5627" s="96">
        <v>8.996769271820605E-4</v>
      </c>
      <c r="AK5627" s="96">
        <v>3.6982248520710064E-4</v>
      </c>
      <c r="AL5627" s="105"/>
      <c r="AM5627" s="2" t="s">
        <v>8692</v>
      </c>
    </row>
    <row r="5628">
      <c r="A5628" s="54">
        <v>46269.0</v>
      </c>
      <c r="B5628" s="54">
        <v>46270.0</v>
      </c>
      <c r="C5628" s="2" t="s">
        <v>1957</v>
      </c>
      <c r="D5628" s="2" t="s">
        <v>146</v>
      </c>
      <c r="E5628" s="2" t="s">
        <v>288</v>
      </c>
      <c r="F5628" s="53">
        <v>0.0</v>
      </c>
      <c r="G5628" s="53">
        <v>0.0</v>
      </c>
      <c r="H5628" s="53">
        <v>0.0</v>
      </c>
      <c r="I5628" s="53">
        <v>0.0</v>
      </c>
      <c r="J5628" s="53">
        <v>0.014190967441667302</v>
      </c>
      <c r="K5628" s="2" t="s">
        <v>8428</v>
      </c>
      <c r="L5628" s="53">
        <v>0.0</v>
      </c>
      <c r="M5628" s="2" t="s">
        <v>3369</v>
      </c>
      <c r="N5628" s="2" t="s">
        <v>3360</v>
      </c>
      <c r="O5628" s="55"/>
      <c r="AB5628" s="2" t="s">
        <v>164</v>
      </c>
      <c r="AC5628" s="2" t="s">
        <v>3361</v>
      </c>
      <c r="AD5628" s="2" t="s">
        <v>8340</v>
      </c>
      <c r="AE5628" s="2" t="s">
        <v>3363</v>
      </c>
      <c r="AF5628" s="93"/>
      <c r="AG5628" s="2" t="s">
        <v>3364</v>
      </c>
      <c r="AH5628" s="2" t="s">
        <v>3365</v>
      </c>
      <c r="AI5628" s="2">
        <v>0.0</v>
      </c>
      <c r="AJ5628" s="96">
        <v>2.013835569304614E-4</v>
      </c>
      <c r="AK5628" s="96">
        <v>0.0</v>
      </c>
      <c r="AL5628" s="105"/>
      <c r="AM5628" s="2" t="s">
        <v>8693</v>
      </c>
    </row>
    <row r="5629">
      <c r="A5629" s="54">
        <v>46270.0</v>
      </c>
      <c r="B5629" s="54">
        <v>46271.0</v>
      </c>
      <c r="C5629" s="2" t="s">
        <v>1957</v>
      </c>
      <c r="D5629" s="2" t="s">
        <v>146</v>
      </c>
      <c r="E5629" s="2" t="s">
        <v>256</v>
      </c>
      <c r="F5629" s="53">
        <v>0.125</v>
      </c>
      <c r="G5629" s="53">
        <v>0.08333333333333333</v>
      </c>
      <c r="H5629" s="53">
        <v>0.04</v>
      </c>
      <c r="I5629" s="53">
        <v>0.038461538461538464</v>
      </c>
      <c r="J5629" s="53">
        <v>0.042775214279997885</v>
      </c>
      <c r="K5629" s="2" t="s">
        <v>8428</v>
      </c>
      <c r="L5629" s="53">
        <v>0.0</v>
      </c>
      <c r="M5629" s="2" t="s">
        <v>3369</v>
      </c>
      <c r="N5629" s="2" t="s">
        <v>3360</v>
      </c>
      <c r="O5629" s="55"/>
      <c r="AB5629" s="2" t="s">
        <v>164</v>
      </c>
      <c r="AC5629" s="2" t="s">
        <v>3361</v>
      </c>
      <c r="AD5629" s="2" t="s">
        <v>8340</v>
      </c>
      <c r="AE5629" s="2" t="s">
        <v>3363</v>
      </c>
      <c r="AF5629" s="93"/>
      <c r="AG5629" s="2" t="s">
        <v>3364</v>
      </c>
      <c r="AH5629" s="2" t="s">
        <v>3365</v>
      </c>
      <c r="AI5629" s="2">
        <v>0.0</v>
      </c>
      <c r="AJ5629" s="96">
        <v>0.001829718956699735</v>
      </c>
      <c r="AK5629" s="96">
        <v>0.0014792899408284025</v>
      </c>
      <c r="AL5629" s="105"/>
      <c r="AM5629" s="2" t="s">
        <v>8694</v>
      </c>
    </row>
    <row r="5630">
      <c r="A5630" s="54">
        <v>46271.0</v>
      </c>
      <c r="B5630" s="54">
        <v>46272.0</v>
      </c>
      <c r="C5630" s="2" t="s">
        <v>1957</v>
      </c>
      <c r="D5630" s="2" t="s">
        <v>146</v>
      </c>
      <c r="E5630" s="2" t="s">
        <v>180</v>
      </c>
      <c r="F5630" s="53">
        <v>0.0</v>
      </c>
      <c r="G5630" s="53">
        <v>0.0</v>
      </c>
      <c r="H5630" s="53">
        <v>0.0</v>
      </c>
      <c r="I5630" s="53">
        <v>0.0</v>
      </c>
      <c r="J5630" s="53">
        <v>0.013026424536615148</v>
      </c>
      <c r="K5630" s="2" t="s">
        <v>8428</v>
      </c>
      <c r="L5630" s="53">
        <v>0.0</v>
      </c>
      <c r="M5630" s="2" t="s">
        <v>3369</v>
      </c>
      <c r="N5630" s="2" t="s">
        <v>3360</v>
      </c>
      <c r="O5630" s="55"/>
      <c r="AB5630" s="2" t="s">
        <v>164</v>
      </c>
      <c r="AC5630" s="2" t="s">
        <v>3361</v>
      </c>
      <c r="AD5630" s="2" t="s">
        <v>8340</v>
      </c>
      <c r="AE5630" s="2" t="s">
        <v>3363</v>
      </c>
      <c r="AF5630" s="93"/>
      <c r="AG5630" s="2" t="s">
        <v>3364</v>
      </c>
      <c r="AH5630" s="2" t="s">
        <v>3365</v>
      </c>
      <c r="AI5630" s="2">
        <v>0.0</v>
      </c>
      <c r="AJ5630" s="96">
        <v>1.6968773620812917E-4</v>
      </c>
      <c r="AK5630" s="96">
        <v>0.0</v>
      </c>
      <c r="AL5630" s="105"/>
      <c r="AM5630" s="2" t="s">
        <v>8695</v>
      </c>
    </row>
    <row r="5631">
      <c r="A5631" s="54">
        <v>46272.0</v>
      </c>
      <c r="B5631" s="54">
        <v>46273.0</v>
      </c>
      <c r="C5631" s="2" t="s">
        <v>1957</v>
      </c>
      <c r="D5631" s="2" t="s">
        <v>146</v>
      </c>
      <c r="E5631" s="2" t="s">
        <v>208</v>
      </c>
      <c r="F5631" s="53">
        <v>0.0</v>
      </c>
      <c r="G5631" s="53">
        <v>0.0</v>
      </c>
      <c r="H5631" s="53">
        <v>0.0</v>
      </c>
      <c r="I5631" s="53">
        <v>0.0</v>
      </c>
      <c r="J5631" s="53">
        <v>0.0143932850892623</v>
      </c>
      <c r="K5631" s="2" t="s">
        <v>8428</v>
      </c>
      <c r="L5631" s="53">
        <v>0.0</v>
      </c>
      <c r="M5631" s="2" t="s">
        <v>3369</v>
      </c>
      <c r="N5631" s="2" t="s">
        <v>3360</v>
      </c>
      <c r="O5631" s="55"/>
      <c r="AB5631" s="2" t="s">
        <v>164</v>
      </c>
      <c r="AC5631" s="2" t="s">
        <v>3361</v>
      </c>
      <c r="AD5631" s="2" t="s">
        <v>8340</v>
      </c>
      <c r="AE5631" s="2" t="s">
        <v>3363</v>
      </c>
      <c r="AF5631" s="93"/>
      <c r="AG5631" s="2" t="s">
        <v>3364</v>
      </c>
      <c r="AH5631" s="2" t="s">
        <v>3365</v>
      </c>
      <c r="AI5631" s="2">
        <v>0.0</v>
      </c>
      <c r="AJ5631" s="96">
        <v>2.0716665566078044E-4</v>
      </c>
      <c r="AK5631" s="96">
        <v>0.0</v>
      </c>
      <c r="AL5631" s="105"/>
      <c r="AM5631" s="2" t="s">
        <v>8696</v>
      </c>
    </row>
    <row r="5632">
      <c r="A5632" s="54">
        <v>46273.0</v>
      </c>
      <c r="B5632" s="54">
        <v>46274.0</v>
      </c>
      <c r="C5632" s="2" t="s">
        <v>1957</v>
      </c>
      <c r="D5632" s="2" t="s">
        <v>146</v>
      </c>
      <c r="E5632" s="2" t="s">
        <v>303</v>
      </c>
      <c r="F5632" s="53">
        <v>0.0</v>
      </c>
      <c r="G5632" s="53">
        <v>0.0</v>
      </c>
      <c r="H5632" s="53">
        <v>0.0</v>
      </c>
      <c r="I5632" s="53">
        <v>0.019230769230769232</v>
      </c>
      <c r="J5632" s="53">
        <v>0.01660167014967603</v>
      </c>
      <c r="K5632" s="2" t="s">
        <v>8428</v>
      </c>
      <c r="L5632" s="53">
        <v>0.0</v>
      </c>
      <c r="M5632" s="2" t="s">
        <v>3369</v>
      </c>
      <c r="N5632" s="2" t="s">
        <v>3360</v>
      </c>
      <c r="O5632" s="55"/>
      <c r="AB5632" s="2" t="s">
        <v>164</v>
      </c>
      <c r="AC5632" s="2" t="s">
        <v>3361</v>
      </c>
      <c r="AD5632" s="2" t="s">
        <v>8340</v>
      </c>
      <c r="AE5632" s="2" t="s">
        <v>3363</v>
      </c>
      <c r="AF5632" s="93"/>
      <c r="AG5632" s="2" t="s">
        <v>3364</v>
      </c>
      <c r="AH5632" s="2" t="s">
        <v>3365</v>
      </c>
      <c r="AI5632" s="2">
        <v>0.0</v>
      </c>
      <c r="AJ5632" s="96">
        <v>2.7561545175864416E-4</v>
      </c>
      <c r="AK5632" s="96">
        <v>3.6982248520710064E-4</v>
      </c>
      <c r="AL5632" s="105"/>
      <c r="AM5632" s="2" t="s">
        <v>8697</v>
      </c>
    </row>
    <row r="5633">
      <c r="A5633" s="54">
        <v>46274.0</v>
      </c>
      <c r="B5633" s="54">
        <v>46275.0</v>
      </c>
      <c r="C5633" s="2" t="s">
        <v>1957</v>
      </c>
      <c r="D5633" s="2" t="s">
        <v>146</v>
      </c>
      <c r="E5633" s="2" t="s">
        <v>148</v>
      </c>
      <c r="F5633" s="53">
        <v>0.125</v>
      </c>
      <c r="G5633" s="53">
        <v>0.08333333333333333</v>
      </c>
      <c r="H5633" s="53">
        <v>0.08</v>
      </c>
      <c r="I5633" s="53">
        <v>0.057692307692307696</v>
      </c>
      <c r="J5633" s="53">
        <v>0.053197241396969075</v>
      </c>
      <c r="K5633" s="2" t="s">
        <v>8428</v>
      </c>
      <c r="L5633" s="53">
        <v>0.0</v>
      </c>
      <c r="M5633" s="2" t="s">
        <v>3369</v>
      </c>
      <c r="N5633" s="2" t="s">
        <v>3360</v>
      </c>
      <c r="O5633" s="55"/>
      <c r="AB5633" s="2" t="s">
        <v>164</v>
      </c>
      <c r="AC5633" s="2" t="s">
        <v>3361</v>
      </c>
      <c r="AD5633" s="2" t="s">
        <v>8340</v>
      </c>
      <c r="AE5633" s="2" t="s">
        <v>3363</v>
      </c>
      <c r="AF5633" s="93"/>
      <c r="AG5633" s="2" t="s">
        <v>3364</v>
      </c>
      <c r="AH5633" s="2" t="s">
        <v>3365</v>
      </c>
      <c r="AI5633" s="2">
        <v>0.0</v>
      </c>
      <c r="AJ5633" s="96">
        <v>0.0028299464922474002</v>
      </c>
      <c r="AK5633" s="96">
        <v>0.003328402366863906</v>
      </c>
      <c r="AL5633" s="105"/>
      <c r="AM5633" s="2" t="s">
        <v>8698</v>
      </c>
    </row>
    <row r="5634">
      <c r="A5634" s="54">
        <v>46275.0</v>
      </c>
      <c r="B5634" s="54">
        <v>46276.0</v>
      </c>
      <c r="C5634" s="2" t="s">
        <v>1957</v>
      </c>
      <c r="D5634" s="2" t="s">
        <v>146</v>
      </c>
      <c r="E5634" s="2" t="s">
        <v>196</v>
      </c>
      <c r="F5634" s="53">
        <v>0.0</v>
      </c>
      <c r="G5634" s="53">
        <v>0.08333333333333333</v>
      </c>
      <c r="H5634" s="53">
        <v>0.04</v>
      </c>
      <c r="I5634" s="53">
        <v>0.019230769230769232</v>
      </c>
      <c r="J5634" s="53">
        <v>0.028375007866748802</v>
      </c>
      <c r="K5634" s="2" t="s">
        <v>8428</v>
      </c>
      <c r="L5634" s="53">
        <v>0.0</v>
      </c>
      <c r="M5634" s="2" t="s">
        <v>3369</v>
      </c>
      <c r="N5634" s="2" t="s">
        <v>3360</v>
      </c>
      <c r="O5634" s="55"/>
      <c r="AB5634" s="2" t="s">
        <v>164</v>
      </c>
      <c r="AC5634" s="2" t="s">
        <v>3361</v>
      </c>
      <c r="AD5634" s="2" t="s">
        <v>8340</v>
      </c>
      <c r="AE5634" s="2" t="s">
        <v>3363</v>
      </c>
      <c r="AF5634" s="93"/>
      <c r="AG5634" s="2" t="s">
        <v>3364</v>
      </c>
      <c r="AH5634" s="2" t="s">
        <v>3365</v>
      </c>
      <c r="AI5634" s="2">
        <v>0.0</v>
      </c>
      <c r="AJ5634" s="96">
        <v>8.051410714380564E-4</v>
      </c>
      <c r="AK5634" s="96">
        <v>3.6982248520710064E-4</v>
      </c>
      <c r="AL5634" s="105"/>
      <c r="AM5634" s="2" t="s">
        <v>8699</v>
      </c>
    </row>
    <row r="5635">
      <c r="A5635" s="54">
        <v>46276.0</v>
      </c>
      <c r="B5635" s="54">
        <v>46277.0</v>
      </c>
      <c r="C5635" s="2" t="s">
        <v>1957</v>
      </c>
      <c r="D5635" s="2" t="s">
        <v>146</v>
      </c>
      <c r="E5635" s="2" t="s">
        <v>288</v>
      </c>
      <c r="F5635" s="53">
        <v>0.0</v>
      </c>
      <c r="G5635" s="53">
        <v>0.0</v>
      </c>
      <c r="H5635" s="53">
        <v>0.0</v>
      </c>
      <c r="I5635" s="53">
        <v>0.0</v>
      </c>
      <c r="J5635" s="53">
        <v>0.013425271819407978</v>
      </c>
      <c r="K5635" s="2" t="s">
        <v>8428</v>
      </c>
      <c r="L5635" s="53">
        <v>0.0</v>
      </c>
      <c r="M5635" s="2" t="s">
        <v>3369</v>
      </c>
      <c r="N5635" s="2" t="s">
        <v>3360</v>
      </c>
      <c r="O5635" s="55"/>
      <c r="AB5635" s="2" t="s">
        <v>164</v>
      </c>
      <c r="AC5635" s="2" t="s">
        <v>3361</v>
      </c>
      <c r="AD5635" s="2" t="s">
        <v>8340</v>
      </c>
      <c r="AE5635" s="2" t="s">
        <v>3363</v>
      </c>
      <c r="AF5635" s="93"/>
      <c r="AG5635" s="2" t="s">
        <v>3364</v>
      </c>
      <c r="AH5635" s="2" t="s">
        <v>3365</v>
      </c>
      <c r="AI5635" s="2">
        <v>0.0</v>
      </c>
      <c r="AJ5635" s="96">
        <v>1.8023792342499E-4</v>
      </c>
      <c r="AK5635" s="96">
        <v>0.0</v>
      </c>
      <c r="AL5635" s="105"/>
      <c r="AM5635" s="2" t="s">
        <v>8700</v>
      </c>
    </row>
    <row r="5636">
      <c r="A5636" s="54">
        <v>46277.0</v>
      </c>
      <c r="B5636" s="54">
        <v>46278.0</v>
      </c>
      <c r="C5636" s="2" t="s">
        <v>1957</v>
      </c>
      <c r="D5636" s="2" t="s">
        <v>146</v>
      </c>
      <c r="E5636" s="2" t="s">
        <v>256</v>
      </c>
      <c r="F5636" s="53">
        <v>0.125</v>
      </c>
      <c r="G5636" s="53">
        <v>0.08333333333333333</v>
      </c>
      <c r="H5636" s="53">
        <v>0.04</v>
      </c>
      <c r="I5636" s="53">
        <v>0.038461538461538464</v>
      </c>
      <c r="J5636" s="53">
        <v>0.040467912370713954</v>
      </c>
      <c r="K5636" s="2" t="s">
        <v>8428</v>
      </c>
      <c r="L5636" s="53">
        <v>0.0</v>
      </c>
      <c r="M5636" s="2" t="s">
        <v>3369</v>
      </c>
      <c r="N5636" s="2" t="s">
        <v>3360</v>
      </c>
      <c r="O5636" s="55"/>
      <c r="AB5636" s="2" t="s">
        <v>164</v>
      </c>
      <c r="AC5636" s="2" t="s">
        <v>3361</v>
      </c>
      <c r="AD5636" s="2" t="s">
        <v>8340</v>
      </c>
      <c r="AE5636" s="2" t="s">
        <v>3363</v>
      </c>
      <c r="AF5636" s="93"/>
      <c r="AG5636" s="2" t="s">
        <v>3364</v>
      </c>
      <c r="AH5636" s="2" t="s">
        <v>3365</v>
      </c>
      <c r="AI5636" s="2">
        <v>0.0</v>
      </c>
      <c r="AJ5636" s="96">
        <v>0.0016376519316437836</v>
      </c>
      <c r="AK5636" s="96">
        <v>0.0014792899408284025</v>
      </c>
      <c r="AL5636" s="105"/>
      <c r="AM5636" s="2" t="s">
        <v>8701</v>
      </c>
    </row>
    <row r="5637">
      <c r="A5637" s="54">
        <v>46278.0</v>
      </c>
      <c r="B5637" s="54">
        <v>46279.0</v>
      </c>
      <c r="C5637" s="2" t="s">
        <v>1957</v>
      </c>
      <c r="D5637" s="2" t="s">
        <v>146</v>
      </c>
      <c r="E5637" s="2" t="s">
        <v>180</v>
      </c>
      <c r="F5637" s="53">
        <v>0.0</v>
      </c>
      <c r="G5637" s="53">
        <v>0.0</v>
      </c>
      <c r="H5637" s="53">
        <v>0.0</v>
      </c>
      <c r="I5637" s="53">
        <v>0.0</v>
      </c>
      <c r="J5637" s="53">
        <v>0.012323926645210674</v>
      </c>
      <c r="K5637" s="2" t="s">
        <v>8428</v>
      </c>
      <c r="L5637" s="53">
        <v>0.0</v>
      </c>
      <c r="M5637" s="2" t="s">
        <v>3369</v>
      </c>
      <c r="N5637" s="2" t="s">
        <v>3360</v>
      </c>
      <c r="O5637" s="55"/>
      <c r="AB5637" s="2" t="s">
        <v>164</v>
      </c>
      <c r="AC5637" s="2" t="s">
        <v>3361</v>
      </c>
      <c r="AD5637" s="2" t="s">
        <v>8340</v>
      </c>
      <c r="AE5637" s="2" t="s">
        <v>3363</v>
      </c>
      <c r="AF5637" s="93"/>
      <c r="AG5637" s="2" t="s">
        <v>3364</v>
      </c>
      <c r="AH5637" s="2" t="s">
        <v>3365</v>
      </c>
      <c r="AI5637" s="2">
        <v>0.0</v>
      </c>
      <c r="AJ5637" s="96">
        <v>1.518791679565336E-4</v>
      </c>
      <c r="AK5637" s="96">
        <v>0.0</v>
      </c>
      <c r="AL5637" s="105"/>
      <c r="AM5637" s="2" t="s">
        <v>8702</v>
      </c>
    </row>
    <row r="5638">
      <c r="A5638" s="54">
        <v>46279.0</v>
      </c>
      <c r="B5638" s="54">
        <v>46280.0</v>
      </c>
      <c r="C5638" s="2" t="s">
        <v>1957</v>
      </c>
      <c r="D5638" s="2" t="s">
        <v>146</v>
      </c>
      <c r="E5638" s="2" t="s">
        <v>208</v>
      </c>
      <c r="F5638" s="53">
        <v>0.0</v>
      </c>
      <c r="G5638" s="53">
        <v>0.0</v>
      </c>
      <c r="H5638" s="53">
        <v>0.0</v>
      </c>
      <c r="I5638" s="53">
        <v>0.0</v>
      </c>
      <c r="J5638" s="53">
        <v>0.013617204493892062</v>
      </c>
      <c r="K5638" s="2" t="s">
        <v>8428</v>
      </c>
      <c r="L5638" s="53">
        <v>0.0</v>
      </c>
      <c r="M5638" s="2" t="s">
        <v>3369</v>
      </c>
      <c r="N5638" s="2" t="s">
        <v>3360</v>
      </c>
      <c r="O5638" s="55"/>
      <c r="AB5638" s="2" t="s">
        <v>164</v>
      </c>
      <c r="AC5638" s="2" t="s">
        <v>3361</v>
      </c>
      <c r="AD5638" s="2" t="s">
        <v>8340</v>
      </c>
      <c r="AE5638" s="2" t="s">
        <v>3363</v>
      </c>
      <c r="AF5638" s="93"/>
      <c r="AG5638" s="2" t="s">
        <v>3364</v>
      </c>
      <c r="AH5638" s="2" t="s">
        <v>3365</v>
      </c>
      <c r="AI5638" s="2">
        <v>0.0</v>
      </c>
      <c r="AJ5638" s="96">
        <v>1.8542825822847415E-4</v>
      </c>
      <c r="AK5638" s="96">
        <v>0.0</v>
      </c>
      <c r="AL5638" s="105"/>
      <c r="AM5638" s="2" t="s">
        <v>8703</v>
      </c>
    </row>
    <row r="5639">
      <c r="A5639" s="54">
        <v>46280.0</v>
      </c>
      <c r="B5639" s="54">
        <v>46281.0</v>
      </c>
      <c r="C5639" s="2" t="s">
        <v>1957</v>
      </c>
      <c r="D5639" s="2" t="s">
        <v>146</v>
      </c>
      <c r="E5639" s="2" t="s">
        <v>303</v>
      </c>
      <c r="F5639" s="53">
        <v>0.0</v>
      </c>
      <c r="G5639" s="53">
        <v>0.0</v>
      </c>
      <c r="H5639" s="53">
        <v>0.0</v>
      </c>
      <c r="I5639" s="53">
        <v>0.019230769230769232</v>
      </c>
      <c r="J5639" s="53">
        <v>0.015706611389595303</v>
      </c>
      <c r="K5639" s="2" t="s">
        <v>8428</v>
      </c>
      <c r="L5639" s="53">
        <v>0.0</v>
      </c>
      <c r="M5639" s="2" t="s">
        <v>3369</v>
      </c>
      <c r="N5639" s="2" t="s">
        <v>3360</v>
      </c>
      <c r="O5639" s="55"/>
      <c r="AB5639" s="2" t="s">
        <v>164</v>
      </c>
      <c r="AC5639" s="2" t="s">
        <v>3361</v>
      </c>
      <c r="AD5639" s="2" t="s">
        <v>8340</v>
      </c>
      <c r="AE5639" s="2" t="s">
        <v>3363</v>
      </c>
      <c r="AF5639" s="93"/>
      <c r="AG5639" s="2" t="s">
        <v>3364</v>
      </c>
      <c r="AH5639" s="2" t="s">
        <v>3365</v>
      </c>
      <c r="AI5639" s="2">
        <v>0.0</v>
      </c>
      <c r="AJ5639" s="96">
        <v>2.4669764134376487E-4</v>
      </c>
      <c r="AK5639" s="96">
        <v>3.6982248520710064E-4</v>
      </c>
      <c r="AL5639" s="105"/>
      <c r="AM5639" s="2" t="s">
        <v>8704</v>
      </c>
    </row>
    <row r="5640">
      <c r="A5640" s="54">
        <v>46281.0</v>
      </c>
      <c r="B5640" s="54">
        <v>46282.0</v>
      </c>
      <c r="C5640" s="2" t="s">
        <v>1957</v>
      </c>
      <c r="D5640" s="2" t="s">
        <v>146</v>
      </c>
      <c r="E5640" s="2" t="s">
        <v>148</v>
      </c>
      <c r="F5640" s="53">
        <v>0.125</v>
      </c>
      <c r="G5640" s="53">
        <v>0.08333333333333333</v>
      </c>
      <c r="H5640" s="53">
        <v>0.08</v>
      </c>
      <c r="I5640" s="53">
        <v>0.057692307692307696</v>
      </c>
      <c r="J5640" s="53">
        <v>0.050328350713753064</v>
      </c>
      <c r="K5640" s="2" t="s">
        <v>8428</v>
      </c>
      <c r="L5640" s="53">
        <v>0.0</v>
      </c>
      <c r="M5640" s="2" t="s">
        <v>3369</v>
      </c>
      <c r="N5640" s="2" t="s">
        <v>3360</v>
      </c>
      <c r="O5640" s="55"/>
      <c r="AB5640" s="2" t="s">
        <v>164</v>
      </c>
      <c r="AC5640" s="2" t="s">
        <v>3361</v>
      </c>
      <c r="AD5640" s="2" t="s">
        <v>8340</v>
      </c>
      <c r="AE5640" s="2" t="s">
        <v>3363</v>
      </c>
      <c r="AF5640" s="93"/>
      <c r="AG5640" s="2" t="s">
        <v>3364</v>
      </c>
      <c r="AH5640" s="2" t="s">
        <v>3365</v>
      </c>
      <c r="AI5640" s="2">
        <v>0.0</v>
      </c>
      <c r="AJ5640" s="96">
        <v>0.002532942885566529</v>
      </c>
      <c r="AK5640" s="96">
        <v>0.003328402366863906</v>
      </c>
      <c r="AL5640" s="105"/>
      <c r="AM5640" s="2" t="s">
        <v>8705</v>
      </c>
    </row>
    <row r="5641">
      <c r="A5641" s="54">
        <v>46282.0</v>
      </c>
      <c r="B5641" s="54">
        <v>46283.0</v>
      </c>
      <c r="C5641" s="2" t="s">
        <v>1957</v>
      </c>
      <c r="D5641" s="2" t="s">
        <v>146</v>
      </c>
      <c r="E5641" s="2" t="s">
        <v>196</v>
      </c>
      <c r="F5641" s="53">
        <v>0.0</v>
      </c>
      <c r="G5641" s="53">
        <v>0.08333333333333333</v>
      </c>
      <c r="H5641" s="53">
        <v>0.04</v>
      </c>
      <c r="I5641" s="53">
        <v>0.019230769230769232</v>
      </c>
      <c r="J5641" s="53">
        <v>0.026845168123935823</v>
      </c>
      <c r="K5641" s="2" t="s">
        <v>8428</v>
      </c>
      <c r="L5641" s="53">
        <v>0.0</v>
      </c>
      <c r="M5641" s="2" t="s">
        <v>3369</v>
      </c>
      <c r="N5641" s="2" t="s">
        <v>3360</v>
      </c>
      <c r="O5641" s="55"/>
      <c r="AB5641" s="2" t="s">
        <v>164</v>
      </c>
      <c r="AC5641" s="2" t="s">
        <v>3361</v>
      </c>
      <c r="AD5641" s="2" t="s">
        <v>8340</v>
      </c>
      <c r="AE5641" s="2" t="s">
        <v>3363</v>
      </c>
      <c r="AF5641" s="93"/>
      <c r="AG5641" s="2" t="s">
        <v>3364</v>
      </c>
      <c r="AH5641" s="2" t="s">
        <v>3365</v>
      </c>
      <c r="AI5641" s="2">
        <v>0.0</v>
      </c>
      <c r="AJ5641" s="96">
        <v>7.2066305160238E-4</v>
      </c>
      <c r="AK5641" s="96">
        <v>3.6982248520710064E-4</v>
      </c>
      <c r="AL5641" s="105"/>
      <c r="AM5641" s="2" t="s">
        <v>8706</v>
      </c>
    </row>
    <row r="5642">
      <c r="A5642" s="54">
        <v>46283.0</v>
      </c>
      <c r="B5642" s="54">
        <v>46284.0</v>
      </c>
      <c r="C5642" s="2" t="s">
        <v>1957</v>
      </c>
      <c r="D5642" s="2" t="s">
        <v>146</v>
      </c>
      <c r="E5642" s="2" t="s">
        <v>288</v>
      </c>
      <c r="F5642" s="53">
        <v>0.0</v>
      </c>
      <c r="G5642" s="53">
        <v>0.0</v>
      </c>
      <c r="H5642" s="53">
        <v>0.0</v>
      </c>
      <c r="I5642" s="53">
        <v>0.0</v>
      </c>
      <c r="J5642" s="53">
        <v>0.012701955622257685</v>
      </c>
      <c r="K5642" s="2" t="s">
        <v>8428</v>
      </c>
      <c r="L5642" s="53">
        <v>0.0</v>
      </c>
      <c r="M5642" s="2" t="s">
        <v>3369</v>
      </c>
      <c r="N5642" s="2" t="s">
        <v>3360</v>
      </c>
      <c r="O5642" s="55"/>
      <c r="AB5642" s="2" t="s">
        <v>164</v>
      </c>
      <c r="AC5642" s="2" t="s">
        <v>3361</v>
      </c>
      <c r="AD5642" s="2" t="s">
        <v>8340</v>
      </c>
      <c r="AE5642" s="2" t="s">
        <v>3363</v>
      </c>
      <c r="AF5642" s="93"/>
      <c r="AG5642" s="2" t="s">
        <v>3364</v>
      </c>
      <c r="AH5642" s="2" t="s">
        <v>3365</v>
      </c>
      <c r="AI5642" s="2">
        <v>0.0</v>
      </c>
      <c r="AJ5642" s="96">
        <v>1.6133967662980363E-4</v>
      </c>
      <c r="AK5642" s="96">
        <v>0.0</v>
      </c>
      <c r="AL5642" s="105"/>
      <c r="AM5642" s="2" t="s">
        <v>8707</v>
      </c>
    </row>
    <row r="5643">
      <c r="A5643" s="54">
        <v>46284.0</v>
      </c>
      <c r="B5643" s="54">
        <v>46285.0</v>
      </c>
      <c r="C5643" s="2" t="s">
        <v>1957</v>
      </c>
      <c r="D5643" s="2" t="s">
        <v>146</v>
      </c>
      <c r="E5643" s="2" t="s">
        <v>256</v>
      </c>
      <c r="F5643" s="53">
        <v>0.125</v>
      </c>
      <c r="G5643" s="53">
        <v>0.08333333333333333</v>
      </c>
      <c r="H5643" s="53">
        <v>0.04</v>
      </c>
      <c r="I5643" s="53">
        <v>0.038461538461538464</v>
      </c>
      <c r="J5643" s="53">
        <v>0.03828824066410404</v>
      </c>
      <c r="K5643" s="2" t="s">
        <v>8428</v>
      </c>
      <c r="L5643" s="53">
        <v>0.0</v>
      </c>
      <c r="M5643" s="2" t="s">
        <v>3369</v>
      </c>
      <c r="N5643" s="2" t="s">
        <v>3360</v>
      </c>
      <c r="O5643" s="55"/>
      <c r="AB5643" s="2" t="s">
        <v>164</v>
      </c>
      <c r="AC5643" s="2" t="s">
        <v>3361</v>
      </c>
      <c r="AD5643" s="2" t="s">
        <v>8340</v>
      </c>
      <c r="AE5643" s="2" t="s">
        <v>3363</v>
      </c>
      <c r="AF5643" s="93"/>
      <c r="AG5643" s="2" t="s">
        <v>3364</v>
      </c>
      <c r="AH5643" s="2" t="s">
        <v>3365</v>
      </c>
      <c r="AI5643" s="2">
        <v>0.0</v>
      </c>
      <c r="AJ5643" s="96">
        <v>0.00146598937315235</v>
      </c>
      <c r="AK5643" s="96">
        <v>0.0014792899408284025</v>
      </c>
      <c r="AL5643" s="105"/>
      <c r="AM5643" s="2" t="s">
        <v>8708</v>
      </c>
    </row>
    <row r="5644">
      <c r="A5644" s="54">
        <v>46285.0</v>
      </c>
      <c r="B5644" s="54">
        <v>46286.0</v>
      </c>
      <c r="C5644" s="2" t="s">
        <v>1957</v>
      </c>
      <c r="D5644" s="2" t="s">
        <v>146</v>
      </c>
      <c r="E5644" s="2" t="s">
        <v>180</v>
      </c>
      <c r="F5644" s="53">
        <v>0.0</v>
      </c>
      <c r="G5644" s="53">
        <v>0.0</v>
      </c>
      <c r="H5644" s="53">
        <v>0.0</v>
      </c>
      <c r="I5644" s="53">
        <v>0.0</v>
      </c>
      <c r="J5644" s="53">
        <v>0.011660272312276756</v>
      </c>
      <c r="K5644" s="2" t="s">
        <v>8428</v>
      </c>
      <c r="L5644" s="53">
        <v>0.0</v>
      </c>
      <c r="M5644" s="2" t="s">
        <v>3369</v>
      </c>
      <c r="N5644" s="2" t="s">
        <v>3360</v>
      </c>
      <c r="O5644" s="55"/>
      <c r="AB5644" s="2" t="s">
        <v>164</v>
      </c>
      <c r="AC5644" s="2" t="s">
        <v>3361</v>
      </c>
      <c r="AD5644" s="2" t="s">
        <v>8340</v>
      </c>
      <c r="AE5644" s="2" t="s">
        <v>3363</v>
      </c>
      <c r="AF5644" s="93"/>
      <c r="AG5644" s="2" t="s">
        <v>3364</v>
      </c>
      <c r="AH5644" s="2" t="s">
        <v>3365</v>
      </c>
      <c r="AI5644" s="2">
        <v>0.0</v>
      </c>
      <c r="AJ5644" s="96">
        <v>1.359619503964479E-4</v>
      </c>
      <c r="AK5644" s="96">
        <v>0.0</v>
      </c>
      <c r="AL5644" s="105"/>
      <c r="AM5644" s="2" t="s">
        <v>8709</v>
      </c>
    </row>
    <row r="5645">
      <c r="A5645" s="54">
        <v>46286.0</v>
      </c>
      <c r="B5645" s="54">
        <v>46287.0</v>
      </c>
      <c r="C5645" s="2" t="s">
        <v>1957</v>
      </c>
      <c r="D5645" s="2" t="s">
        <v>146</v>
      </c>
      <c r="E5645" s="2" t="s">
        <v>208</v>
      </c>
      <c r="F5645" s="53">
        <v>0.0</v>
      </c>
      <c r="G5645" s="53">
        <v>0.0</v>
      </c>
      <c r="H5645" s="53">
        <v>0.0</v>
      </c>
      <c r="I5645" s="53">
        <v>0.0</v>
      </c>
      <c r="J5645" s="53">
        <v>0.01288402246102861</v>
      </c>
      <c r="K5645" s="2" t="s">
        <v>8428</v>
      </c>
      <c r="L5645" s="53">
        <v>0.0</v>
      </c>
      <c r="M5645" s="2" t="s">
        <v>3369</v>
      </c>
      <c r="N5645" s="2" t="s">
        <v>3360</v>
      </c>
      <c r="O5645" s="55"/>
      <c r="AB5645" s="2" t="s">
        <v>153</v>
      </c>
      <c r="AC5645" s="2" t="s">
        <v>8710</v>
      </c>
      <c r="AD5645" s="2" t="s">
        <v>8340</v>
      </c>
      <c r="AE5645" s="2" t="s">
        <v>3363</v>
      </c>
      <c r="AF5645" s="93"/>
      <c r="AG5645" s="2" t="s">
        <v>3364</v>
      </c>
      <c r="AH5645" s="2" t="s">
        <v>3365</v>
      </c>
      <c r="AI5645" s="2">
        <v>1.0</v>
      </c>
      <c r="AJ5645" s="96">
        <v>0.974397953112719</v>
      </c>
      <c r="AK5645" s="96">
        <v>1.0</v>
      </c>
      <c r="AL5645" s="105"/>
      <c r="AM5645" s="2" t="s">
        <v>8711</v>
      </c>
    </row>
    <row r="5646">
      <c r="A5646" s="54">
        <v>46287.0</v>
      </c>
      <c r="B5646" s="54">
        <v>46288.0</v>
      </c>
      <c r="C5646" s="2" t="s">
        <v>1957</v>
      </c>
      <c r="D5646" s="2" t="s">
        <v>146</v>
      </c>
      <c r="E5646" s="2" t="s">
        <v>303</v>
      </c>
      <c r="F5646" s="53">
        <v>0.0</v>
      </c>
      <c r="G5646" s="53">
        <v>0.0</v>
      </c>
      <c r="H5646" s="53">
        <v>0.0</v>
      </c>
      <c r="I5646" s="53">
        <v>0.019230769230769232</v>
      </c>
      <c r="J5646" s="53">
        <v>0.018795383620044244</v>
      </c>
      <c r="K5646" s="2" t="s">
        <v>8712</v>
      </c>
      <c r="L5646" s="53">
        <v>0.0</v>
      </c>
      <c r="M5646" s="2" t="s">
        <v>3369</v>
      </c>
      <c r="N5646" s="2" t="s">
        <v>3360</v>
      </c>
      <c r="O5646" s="55"/>
      <c r="AB5646" s="2" t="s">
        <v>164</v>
      </c>
      <c r="AC5646" s="2" t="s">
        <v>3361</v>
      </c>
      <c r="AD5646" s="2" t="s">
        <v>8340</v>
      </c>
      <c r="AE5646" s="2" t="s">
        <v>3363</v>
      </c>
      <c r="AF5646" s="93"/>
      <c r="AG5646" s="2" t="s">
        <v>3364</v>
      </c>
      <c r="AH5646" s="2" t="s">
        <v>3365</v>
      </c>
      <c r="AI5646" s="2">
        <v>0.0</v>
      </c>
      <c r="AJ5646" s="96">
        <v>3.532664454246275E-4</v>
      </c>
      <c r="AK5646" s="96">
        <v>3.6982248520710064E-4</v>
      </c>
      <c r="AL5646" s="105"/>
      <c r="AM5646" s="2" t="s">
        <v>8713</v>
      </c>
    </row>
    <row r="5647">
      <c r="A5647" s="54">
        <v>46288.0</v>
      </c>
      <c r="B5647" s="54">
        <v>46289.0</v>
      </c>
      <c r="C5647" s="2" t="s">
        <v>1957</v>
      </c>
      <c r="D5647" s="2" t="s">
        <v>146</v>
      </c>
      <c r="E5647" s="2" t="s">
        <v>148</v>
      </c>
      <c r="F5647" s="53">
        <v>0.125</v>
      </c>
      <c r="G5647" s="53">
        <v>0.08333333333333333</v>
      </c>
      <c r="H5647" s="53">
        <v>0.08</v>
      </c>
      <c r="I5647" s="53">
        <v>0.057692307692307696</v>
      </c>
      <c r="J5647" s="53">
        <v>0.051521508144012074</v>
      </c>
      <c r="K5647" s="2" t="s">
        <v>8712</v>
      </c>
      <c r="L5647" s="53">
        <v>0.0</v>
      </c>
      <c r="M5647" s="2" t="s">
        <v>3369</v>
      </c>
      <c r="N5647" s="2" t="s">
        <v>3360</v>
      </c>
      <c r="O5647" s="55"/>
      <c r="AB5647" s="2" t="s">
        <v>164</v>
      </c>
      <c r="AC5647" s="2" t="s">
        <v>3361</v>
      </c>
      <c r="AD5647" s="2" t="s">
        <v>8340</v>
      </c>
      <c r="AE5647" s="2" t="s">
        <v>3363</v>
      </c>
      <c r="AF5647" s="93"/>
      <c r="AG5647" s="2" t="s">
        <v>3364</v>
      </c>
      <c r="AH5647" s="2" t="s">
        <v>3365</v>
      </c>
      <c r="AI5647" s="2">
        <v>0.0</v>
      </c>
      <c r="AJ5647" s="96">
        <v>0.0026544658014335024</v>
      </c>
      <c r="AK5647" s="96">
        <v>0.003328402366863906</v>
      </c>
      <c r="AL5647" s="105"/>
      <c r="AM5647" s="2" t="s">
        <v>8714</v>
      </c>
    </row>
    <row r="5648">
      <c r="A5648" s="54">
        <v>46289.0</v>
      </c>
      <c r="B5648" s="54">
        <v>46290.0</v>
      </c>
      <c r="C5648" s="2" t="s">
        <v>1957</v>
      </c>
      <c r="D5648" s="2" t="s">
        <v>146</v>
      </c>
      <c r="E5648" s="2" t="s">
        <v>196</v>
      </c>
      <c r="F5648" s="53">
        <v>0.0</v>
      </c>
      <c r="G5648" s="53">
        <v>0.0</v>
      </c>
      <c r="H5648" s="53">
        <v>0.04</v>
      </c>
      <c r="I5648" s="53">
        <v>0.019230769230769232</v>
      </c>
      <c r="J5648" s="53">
        <v>0.02927258877767337</v>
      </c>
      <c r="K5648" s="2" t="s">
        <v>8712</v>
      </c>
      <c r="L5648" s="53">
        <v>0.0</v>
      </c>
      <c r="M5648" s="2" t="s">
        <v>3369</v>
      </c>
      <c r="N5648" s="2" t="s">
        <v>3360</v>
      </c>
      <c r="O5648" s="55"/>
      <c r="AB5648" s="2" t="s">
        <v>164</v>
      </c>
      <c r="AC5648" s="2" t="s">
        <v>3361</v>
      </c>
      <c r="AD5648" s="2" t="s">
        <v>8340</v>
      </c>
      <c r="AE5648" s="2" t="s">
        <v>3363</v>
      </c>
      <c r="AF5648" s="93"/>
      <c r="AG5648" s="2" t="s">
        <v>3364</v>
      </c>
      <c r="AH5648" s="2" t="s">
        <v>3365</v>
      </c>
      <c r="AI5648" s="2">
        <v>0.0</v>
      </c>
      <c r="AJ5648" s="96">
        <v>8.568844537467688E-4</v>
      </c>
      <c r="AK5648" s="96">
        <v>3.6982248520710064E-4</v>
      </c>
      <c r="AL5648" s="105"/>
      <c r="AM5648" s="2" t="s">
        <v>8715</v>
      </c>
    </row>
    <row r="5649">
      <c r="A5649" s="54">
        <v>46290.0</v>
      </c>
      <c r="B5649" s="54">
        <v>46291.0</v>
      </c>
      <c r="C5649" s="2" t="s">
        <v>1957</v>
      </c>
      <c r="D5649" s="2" t="s">
        <v>146</v>
      </c>
      <c r="E5649" s="2" t="s">
        <v>288</v>
      </c>
      <c r="F5649" s="53">
        <v>0.0</v>
      </c>
      <c r="G5649" s="53">
        <v>0.0</v>
      </c>
      <c r="H5649" s="53">
        <v>0.0</v>
      </c>
      <c r="I5649" s="53">
        <v>0.0</v>
      </c>
      <c r="J5649" s="53">
        <v>0.015860817017225408</v>
      </c>
      <c r="K5649" s="2" t="s">
        <v>8712</v>
      </c>
      <c r="L5649" s="53">
        <v>0.0</v>
      </c>
      <c r="M5649" s="2" t="s">
        <v>3369</v>
      </c>
      <c r="N5649" s="2" t="s">
        <v>3360</v>
      </c>
      <c r="O5649" s="55"/>
      <c r="AB5649" s="2" t="s">
        <v>164</v>
      </c>
      <c r="AC5649" s="2" t="s">
        <v>3361</v>
      </c>
      <c r="AD5649" s="2" t="s">
        <v>8340</v>
      </c>
      <c r="AE5649" s="2" t="s">
        <v>3363</v>
      </c>
      <c r="AF5649" s="93"/>
      <c r="AG5649" s="2" t="s">
        <v>3364</v>
      </c>
      <c r="AH5649" s="2" t="s">
        <v>3365</v>
      </c>
      <c r="AI5649" s="2">
        <v>0.0</v>
      </c>
      <c r="AJ5649" s="96">
        <v>2.515655164539071E-4</v>
      </c>
      <c r="AK5649" s="96">
        <v>0.0</v>
      </c>
      <c r="AL5649" s="105"/>
      <c r="AM5649" s="2" t="s">
        <v>8716</v>
      </c>
    </row>
    <row r="5650">
      <c r="A5650" s="3"/>
      <c r="B5650" s="3"/>
      <c r="F5650" s="55"/>
      <c r="G5650" s="55"/>
      <c r="H5650" s="55"/>
      <c r="I5650" s="55"/>
      <c r="J5650" s="55"/>
      <c r="L5650" s="55"/>
      <c r="O5650" s="55"/>
      <c r="AF5650" s="93"/>
      <c r="AG5650" s="4"/>
      <c r="AH5650" s="4"/>
      <c r="AJ5650" s="105"/>
      <c r="AK5650" s="105"/>
      <c r="AL5650" s="105"/>
    </row>
    <row r="5651">
      <c r="A5651" s="3"/>
      <c r="B5651" s="3"/>
      <c r="F5651" s="55"/>
      <c r="G5651" s="55"/>
      <c r="H5651" s="55"/>
      <c r="I5651" s="55"/>
      <c r="J5651" s="55"/>
      <c r="L5651" s="55"/>
      <c r="O5651" s="55"/>
      <c r="AF5651" s="93"/>
      <c r="AG5651" s="4"/>
      <c r="AH5651" s="4"/>
      <c r="AJ5651" s="105"/>
      <c r="AK5651" s="105"/>
      <c r="AL5651" s="105"/>
    </row>
    <row r="5652">
      <c r="A5652" s="3"/>
      <c r="B5652" s="3"/>
      <c r="F5652" s="55"/>
      <c r="G5652" s="55"/>
      <c r="H5652" s="55"/>
      <c r="I5652" s="55"/>
      <c r="J5652" s="55"/>
      <c r="L5652" s="55"/>
      <c r="O5652" s="55"/>
      <c r="AF5652" s="93"/>
      <c r="AG5652" s="4"/>
      <c r="AH5652" s="4"/>
      <c r="AJ5652" s="105"/>
      <c r="AK5652" s="105"/>
      <c r="AL5652" s="105"/>
    </row>
    <row r="5653">
      <c r="A5653" s="3"/>
      <c r="B5653" s="3"/>
      <c r="F5653" s="55"/>
      <c r="G5653" s="55"/>
      <c r="H5653" s="55"/>
      <c r="I5653" s="55"/>
      <c r="J5653" s="55"/>
      <c r="L5653" s="55"/>
      <c r="O5653" s="55"/>
      <c r="AF5653" s="93"/>
      <c r="AG5653" s="4"/>
      <c r="AH5653" s="4"/>
      <c r="AJ5653" s="105"/>
      <c r="AK5653" s="105"/>
      <c r="AL5653" s="105"/>
    </row>
    <row r="5654">
      <c r="A5654" s="3"/>
      <c r="B5654" s="3"/>
      <c r="F5654" s="55"/>
      <c r="G5654" s="55"/>
      <c r="H5654" s="55"/>
      <c r="I5654" s="55"/>
      <c r="J5654" s="55"/>
      <c r="L5654" s="55"/>
      <c r="O5654" s="55"/>
      <c r="AF5654" s="93"/>
      <c r="AG5654" s="4"/>
      <c r="AH5654" s="4"/>
      <c r="AJ5654" s="105"/>
      <c r="AK5654" s="105"/>
      <c r="AL5654" s="105"/>
    </row>
    <row r="5655">
      <c r="A5655" s="3"/>
      <c r="B5655" s="3"/>
      <c r="F5655" s="55"/>
      <c r="G5655" s="55"/>
      <c r="H5655" s="55"/>
      <c r="I5655" s="55"/>
      <c r="J5655" s="55"/>
      <c r="L5655" s="55"/>
      <c r="O5655" s="55"/>
      <c r="AF5655" s="93"/>
      <c r="AG5655" s="4"/>
      <c r="AH5655" s="4"/>
      <c r="AJ5655" s="105"/>
      <c r="AK5655" s="105"/>
      <c r="AL5655" s="105"/>
    </row>
    <row r="5656">
      <c r="A5656" s="3"/>
      <c r="B5656" s="3"/>
      <c r="F5656" s="55"/>
      <c r="G5656" s="55"/>
      <c r="H5656" s="55"/>
      <c r="I5656" s="55"/>
      <c r="J5656" s="55"/>
      <c r="L5656" s="55"/>
      <c r="O5656" s="55"/>
      <c r="AF5656" s="93"/>
      <c r="AG5656" s="4"/>
      <c r="AH5656" s="4"/>
      <c r="AJ5656" s="105"/>
      <c r="AK5656" s="105"/>
      <c r="AL5656" s="105"/>
    </row>
    <row r="5657">
      <c r="A5657" s="3"/>
      <c r="B5657" s="3"/>
      <c r="F5657" s="55"/>
      <c r="G5657" s="55"/>
      <c r="H5657" s="55"/>
      <c r="I5657" s="55"/>
      <c r="J5657" s="55"/>
      <c r="L5657" s="55"/>
      <c r="O5657" s="55"/>
      <c r="AF5657" s="93"/>
      <c r="AG5657" s="4"/>
      <c r="AH5657" s="4"/>
      <c r="AJ5657" s="105"/>
      <c r="AK5657" s="105"/>
      <c r="AL5657" s="105"/>
    </row>
    <row r="5658">
      <c r="A5658" s="3"/>
      <c r="B5658" s="3"/>
      <c r="F5658" s="55"/>
      <c r="G5658" s="55"/>
      <c r="H5658" s="55"/>
      <c r="I5658" s="55"/>
      <c r="J5658" s="55"/>
      <c r="L5658" s="55"/>
      <c r="O5658" s="55"/>
      <c r="AF5658" s="93"/>
      <c r="AG5658" s="4"/>
      <c r="AH5658" s="4"/>
      <c r="AJ5658" s="105"/>
      <c r="AK5658" s="105"/>
      <c r="AL5658" s="105"/>
    </row>
    <row r="5659">
      <c r="A5659" s="3"/>
      <c r="B5659" s="3"/>
      <c r="F5659" s="55"/>
      <c r="G5659" s="55"/>
      <c r="H5659" s="55"/>
      <c r="I5659" s="55"/>
      <c r="J5659" s="55"/>
      <c r="L5659" s="55"/>
      <c r="O5659" s="55"/>
      <c r="AF5659" s="93"/>
      <c r="AG5659" s="4"/>
      <c r="AH5659" s="4"/>
      <c r="AJ5659" s="105"/>
      <c r="AK5659" s="105"/>
      <c r="AL5659" s="105"/>
    </row>
    <row r="5660">
      <c r="A5660" s="3"/>
      <c r="B5660" s="3"/>
      <c r="F5660" s="55"/>
      <c r="G5660" s="55"/>
      <c r="H5660" s="55"/>
      <c r="I5660" s="55"/>
      <c r="J5660" s="55"/>
      <c r="L5660" s="55"/>
      <c r="O5660" s="55"/>
      <c r="AF5660" s="93"/>
      <c r="AG5660" s="4"/>
      <c r="AH5660" s="4"/>
      <c r="AJ5660" s="105"/>
      <c r="AK5660" s="105"/>
      <c r="AL5660" s="105"/>
    </row>
    <row r="5661">
      <c r="A5661" s="3"/>
      <c r="B5661" s="3"/>
      <c r="F5661" s="55"/>
      <c r="G5661" s="55"/>
      <c r="H5661" s="55"/>
      <c r="I5661" s="55"/>
      <c r="J5661" s="55"/>
      <c r="L5661" s="55"/>
      <c r="O5661" s="55"/>
      <c r="AF5661" s="93"/>
      <c r="AG5661" s="4"/>
      <c r="AH5661" s="4"/>
      <c r="AJ5661" s="105"/>
      <c r="AK5661" s="105"/>
      <c r="AL5661" s="105"/>
    </row>
    <row r="5662">
      <c r="A5662" s="3"/>
      <c r="B5662" s="3"/>
      <c r="F5662" s="55"/>
      <c r="G5662" s="55"/>
      <c r="H5662" s="55"/>
      <c r="I5662" s="55"/>
      <c r="J5662" s="55"/>
      <c r="L5662" s="55"/>
      <c r="O5662" s="55"/>
      <c r="AF5662" s="93"/>
      <c r="AG5662" s="4"/>
      <c r="AH5662" s="4"/>
      <c r="AJ5662" s="105"/>
      <c r="AK5662" s="105"/>
      <c r="AL5662" s="105"/>
    </row>
    <row r="5663">
      <c r="A5663" s="3"/>
      <c r="B5663" s="3"/>
      <c r="F5663" s="55"/>
      <c r="G5663" s="55"/>
      <c r="H5663" s="55"/>
      <c r="I5663" s="55"/>
      <c r="J5663" s="55"/>
      <c r="L5663" s="55"/>
      <c r="O5663" s="55"/>
      <c r="AF5663" s="93"/>
      <c r="AG5663" s="4"/>
      <c r="AH5663" s="4"/>
      <c r="AJ5663" s="105"/>
      <c r="AK5663" s="105"/>
      <c r="AL5663" s="105"/>
    </row>
    <row r="5664">
      <c r="A5664" s="3"/>
      <c r="B5664" s="3"/>
      <c r="F5664" s="55"/>
      <c r="G5664" s="55"/>
      <c r="H5664" s="55"/>
      <c r="I5664" s="55"/>
      <c r="J5664" s="55"/>
      <c r="L5664" s="55"/>
      <c r="O5664" s="55"/>
      <c r="AF5664" s="93"/>
      <c r="AG5664" s="4"/>
      <c r="AH5664" s="4"/>
      <c r="AJ5664" s="105"/>
      <c r="AK5664" s="105"/>
      <c r="AL5664" s="105"/>
    </row>
    <row r="5665">
      <c r="A5665" s="3"/>
      <c r="B5665" s="3"/>
      <c r="F5665" s="55"/>
      <c r="G5665" s="55"/>
      <c r="H5665" s="55"/>
      <c r="I5665" s="55"/>
      <c r="J5665" s="55"/>
      <c r="L5665" s="55"/>
      <c r="O5665" s="55"/>
      <c r="AF5665" s="93"/>
      <c r="AG5665" s="4"/>
      <c r="AH5665" s="4"/>
      <c r="AJ5665" s="105"/>
      <c r="AK5665" s="105"/>
      <c r="AL5665" s="105"/>
    </row>
    <row r="5666">
      <c r="A5666" s="3"/>
      <c r="B5666" s="3"/>
      <c r="F5666" s="55"/>
      <c r="G5666" s="55"/>
      <c r="H5666" s="55"/>
      <c r="I5666" s="55"/>
      <c r="J5666" s="55"/>
      <c r="L5666" s="55"/>
      <c r="O5666" s="55"/>
      <c r="AF5666" s="93"/>
      <c r="AG5666" s="4"/>
      <c r="AH5666" s="4"/>
      <c r="AJ5666" s="105"/>
      <c r="AK5666" s="105"/>
      <c r="AL5666" s="105"/>
    </row>
    <row r="5667">
      <c r="A5667" s="3"/>
      <c r="B5667" s="3"/>
      <c r="F5667" s="55"/>
      <c r="G5667" s="55"/>
      <c r="H5667" s="55"/>
      <c r="I5667" s="55"/>
      <c r="J5667" s="55"/>
      <c r="L5667" s="55"/>
      <c r="O5667" s="55"/>
      <c r="AF5667" s="93"/>
      <c r="AG5667" s="4"/>
      <c r="AH5667" s="4"/>
      <c r="AJ5667" s="105"/>
      <c r="AK5667" s="105"/>
      <c r="AL5667" s="105"/>
    </row>
    <row r="5668">
      <c r="A5668" s="3"/>
      <c r="B5668" s="3"/>
      <c r="F5668" s="55"/>
      <c r="G5668" s="55"/>
      <c r="H5668" s="55"/>
      <c r="I5668" s="55"/>
      <c r="J5668" s="55"/>
      <c r="L5668" s="55"/>
      <c r="O5668" s="55"/>
      <c r="AF5668" s="93"/>
      <c r="AG5668" s="4"/>
      <c r="AH5668" s="4"/>
      <c r="AJ5668" s="105"/>
      <c r="AK5668" s="105"/>
      <c r="AL5668" s="105"/>
    </row>
    <row r="5669">
      <c r="A5669" s="3"/>
      <c r="B5669" s="3"/>
      <c r="F5669" s="55"/>
      <c r="G5669" s="55"/>
      <c r="H5669" s="55"/>
      <c r="I5669" s="55"/>
      <c r="J5669" s="55"/>
      <c r="L5669" s="55"/>
      <c r="O5669" s="55"/>
      <c r="AF5669" s="93"/>
      <c r="AG5669" s="4"/>
      <c r="AH5669" s="4"/>
      <c r="AJ5669" s="105"/>
      <c r="AK5669" s="105"/>
      <c r="AL5669" s="105"/>
    </row>
    <row r="5670">
      <c r="A5670" s="3"/>
      <c r="B5670" s="3"/>
      <c r="F5670" s="55"/>
      <c r="G5670" s="55"/>
      <c r="H5670" s="55"/>
      <c r="I5670" s="55"/>
      <c r="J5670" s="55"/>
      <c r="L5670" s="55"/>
      <c r="O5670" s="55"/>
      <c r="AF5670" s="93"/>
      <c r="AG5670" s="4"/>
      <c r="AH5670" s="4"/>
      <c r="AJ5670" s="105"/>
      <c r="AK5670" s="105"/>
      <c r="AL5670" s="105"/>
    </row>
    <row r="5671">
      <c r="A5671" s="3"/>
      <c r="B5671" s="3"/>
      <c r="F5671" s="55"/>
      <c r="G5671" s="55"/>
      <c r="H5671" s="55"/>
      <c r="I5671" s="55"/>
      <c r="J5671" s="55"/>
      <c r="L5671" s="55"/>
      <c r="O5671" s="55"/>
      <c r="AF5671" s="93"/>
      <c r="AG5671" s="4"/>
      <c r="AH5671" s="4"/>
      <c r="AJ5671" s="105"/>
      <c r="AK5671" s="105"/>
      <c r="AL5671" s="105"/>
    </row>
    <row r="5672">
      <c r="A5672" s="3"/>
      <c r="B5672" s="3"/>
      <c r="F5672" s="55"/>
      <c r="G5672" s="55"/>
      <c r="H5672" s="55"/>
      <c r="I5672" s="55"/>
      <c r="J5672" s="55"/>
      <c r="L5672" s="55"/>
      <c r="O5672" s="55"/>
      <c r="AF5672" s="93"/>
      <c r="AG5672" s="4"/>
      <c r="AH5672" s="4"/>
      <c r="AJ5672" s="105"/>
      <c r="AK5672" s="105"/>
      <c r="AL5672" s="105"/>
    </row>
    <row r="5673">
      <c r="A5673" s="3"/>
      <c r="B5673" s="3"/>
      <c r="F5673" s="55"/>
      <c r="G5673" s="55"/>
      <c r="H5673" s="55"/>
      <c r="I5673" s="55"/>
      <c r="J5673" s="55"/>
      <c r="L5673" s="55"/>
      <c r="O5673" s="55"/>
      <c r="AF5673" s="93"/>
      <c r="AG5673" s="4"/>
      <c r="AH5673" s="4"/>
      <c r="AJ5673" s="105"/>
      <c r="AK5673" s="105"/>
      <c r="AL5673" s="105"/>
    </row>
    <row r="5674">
      <c r="A5674" s="3"/>
      <c r="B5674" s="3"/>
      <c r="F5674" s="55"/>
      <c r="G5674" s="55"/>
      <c r="H5674" s="55"/>
      <c r="I5674" s="55"/>
      <c r="J5674" s="55"/>
      <c r="L5674" s="55"/>
      <c r="O5674" s="55"/>
      <c r="AF5674" s="93"/>
      <c r="AG5674" s="4"/>
      <c r="AH5674" s="4"/>
      <c r="AJ5674" s="105"/>
      <c r="AK5674" s="105"/>
      <c r="AL5674" s="105"/>
    </row>
    <row r="5675">
      <c r="A5675" s="3"/>
      <c r="B5675" s="3"/>
      <c r="F5675" s="55"/>
      <c r="G5675" s="55"/>
      <c r="H5675" s="55"/>
      <c r="I5675" s="55"/>
      <c r="J5675" s="55"/>
      <c r="L5675" s="55"/>
      <c r="O5675" s="55"/>
      <c r="AF5675" s="93"/>
      <c r="AG5675" s="4"/>
      <c r="AH5675" s="4"/>
      <c r="AJ5675" s="105"/>
      <c r="AK5675" s="105"/>
      <c r="AL5675" s="105"/>
    </row>
    <row r="5676">
      <c r="A5676" s="3"/>
      <c r="B5676" s="3"/>
      <c r="F5676" s="55"/>
      <c r="G5676" s="55"/>
      <c r="H5676" s="55"/>
      <c r="I5676" s="55"/>
      <c r="J5676" s="55"/>
      <c r="L5676" s="55"/>
      <c r="O5676" s="55"/>
      <c r="AF5676" s="93"/>
      <c r="AG5676" s="4"/>
      <c r="AH5676" s="4"/>
      <c r="AJ5676" s="105"/>
      <c r="AK5676" s="105"/>
      <c r="AL5676" s="105"/>
    </row>
    <row r="5677">
      <c r="A5677" s="3"/>
      <c r="B5677" s="3"/>
      <c r="F5677" s="55"/>
      <c r="G5677" s="55"/>
      <c r="H5677" s="55"/>
      <c r="I5677" s="55"/>
      <c r="J5677" s="55"/>
      <c r="L5677" s="55"/>
      <c r="O5677" s="55"/>
      <c r="AF5677" s="93"/>
      <c r="AG5677" s="4"/>
      <c r="AH5677" s="4"/>
      <c r="AJ5677" s="105"/>
      <c r="AK5677" s="105"/>
      <c r="AL5677" s="105"/>
    </row>
    <row r="5678">
      <c r="A5678" s="3"/>
      <c r="B5678" s="3"/>
      <c r="F5678" s="55"/>
      <c r="G5678" s="55"/>
      <c r="H5678" s="55"/>
      <c r="I5678" s="55"/>
      <c r="J5678" s="55"/>
      <c r="L5678" s="55"/>
      <c r="O5678" s="55"/>
      <c r="AF5678" s="93"/>
      <c r="AG5678" s="4"/>
      <c r="AH5678" s="4"/>
      <c r="AJ5678" s="105"/>
      <c r="AK5678" s="105"/>
      <c r="AL5678" s="105"/>
    </row>
    <row r="5679">
      <c r="A5679" s="3"/>
      <c r="B5679" s="3"/>
      <c r="F5679" s="55"/>
      <c r="G5679" s="55"/>
      <c r="H5679" s="55"/>
      <c r="I5679" s="55"/>
      <c r="J5679" s="55"/>
      <c r="L5679" s="55"/>
      <c r="O5679" s="55"/>
      <c r="AF5679" s="93"/>
      <c r="AG5679" s="4"/>
      <c r="AH5679" s="4"/>
      <c r="AJ5679" s="105"/>
      <c r="AK5679" s="105"/>
      <c r="AL5679" s="105"/>
    </row>
    <row r="5680">
      <c r="A5680" s="3"/>
      <c r="B5680" s="3"/>
      <c r="F5680" s="55"/>
      <c r="G5680" s="55"/>
      <c r="H5680" s="55"/>
      <c r="I5680" s="55"/>
      <c r="J5680" s="55"/>
      <c r="L5680" s="55"/>
      <c r="O5680" s="55"/>
      <c r="AF5680" s="93"/>
      <c r="AG5680" s="4"/>
      <c r="AH5680" s="4"/>
      <c r="AJ5680" s="105"/>
      <c r="AK5680" s="105"/>
      <c r="AL5680" s="105"/>
    </row>
    <row r="5681">
      <c r="A5681" s="3"/>
      <c r="B5681" s="3"/>
      <c r="F5681" s="55"/>
      <c r="G5681" s="55"/>
      <c r="H5681" s="55"/>
      <c r="I5681" s="55"/>
      <c r="J5681" s="55"/>
      <c r="L5681" s="55"/>
      <c r="O5681" s="55"/>
      <c r="AF5681" s="93"/>
      <c r="AG5681" s="4"/>
      <c r="AH5681" s="4"/>
      <c r="AJ5681" s="105"/>
      <c r="AK5681" s="105"/>
      <c r="AL5681" s="105"/>
    </row>
    <row r="5682">
      <c r="A5682" s="3"/>
      <c r="B5682" s="3"/>
      <c r="F5682" s="55"/>
      <c r="G5682" s="55"/>
      <c r="H5682" s="55"/>
      <c r="I5682" s="55"/>
      <c r="J5682" s="55"/>
      <c r="L5682" s="55"/>
      <c r="O5682" s="55"/>
      <c r="AF5682" s="93"/>
      <c r="AG5682" s="4"/>
      <c r="AH5682" s="4"/>
      <c r="AJ5682" s="105"/>
      <c r="AK5682" s="105"/>
      <c r="AL5682" s="105"/>
    </row>
    <row r="5683">
      <c r="A5683" s="3"/>
      <c r="B5683" s="3"/>
      <c r="F5683" s="55"/>
      <c r="G5683" s="55"/>
      <c r="H5683" s="55"/>
      <c r="I5683" s="55"/>
      <c r="J5683" s="55"/>
      <c r="L5683" s="55"/>
      <c r="O5683" s="55"/>
      <c r="AF5683" s="93"/>
      <c r="AG5683" s="4"/>
      <c r="AH5683" s="4"/>
      <c r="AJ5683" s="105"/>
      <c r="AK5683" s="105"/>
      <c r="AL5683" s="105"/>
    </row>
    <row r="5684">
      <c r="A5684" s="3"/>
      <c r="B5684" s="3"/>
      <c r="F5684" s="55"/>
      <c r="G5684" s="55"/>
      <c r="H5684" s="55"/>
      <c r="I5684" s="55"/>
      <c r="J5684" s="55"/>
      <c r="L5684" s="55"/>
      <c r="O5684" s="55"/>
      <c r="AF5684" s="93"/>
      <c r="AG5684" s="4"/>
      <c r="AH5684" s="4"/>
      <c r="AJ5684" s="105"/>
      <c r="AK5684" s="105"/>
      <c r="AL5684" s="105"/>
    </row>
    <row r="5685">
      <c r="A5685" s="3"/>
      <c r="B5685" s="3"/>
      <c r="F5685" s="55"/>
      <c r="G5685" s="55"/>
      <c r="H5685" s="55"/>
      <c r="I5685" s="55"/>
      <c r="J5685" s="55"/>
      <c r="L5685" s="55"/>
      <c r="O5685" s="55"/>
      <c r="AF5685" s="93"/>
      <c r="AG5685" s="4"/>
      <c r="AH5685" s="4"/>
      <c r="AJ5685" s="105"/>
      <c r="AK5685" s="105"/>
      <c r="AL5685" s="105"/>
    </row>
    <row r="5686">
      <c r="A5686" s="3"/>
      <c r="B5686" s="3"/>
      <c r="F5686" s="55"/>
      <c r="G5686" s="55"/>
      <c r="H5686" s="55"/>
      <c r="I5686" s="55"/>
      <c r="J5686" s="55"/>
      <c r="L5686" s="55"/>
      <c r="O5686" s="55"/>
      <c r="AF5686" s="93"/>
      <c r="AG5686" s="4"/>
      <c r="AH5686" s="4"/>
      <c r="AJ5686" s="105"/>
      <c r="AK5686" s="105"/>
      <c r="AL5686" s="105"/>
    </row>
    <row r="5687">
      <c r="A5687" s="3"/>
      <c r="B5687" s="3"/>
      <c r="F5687" s="55"/>
      <c r="G5687" s="55"/>
      <c r="H5687" s="55"/>
      <c r="I5687" s="55"/>
      <c r="J5687" s="55"/>
      <c r="L5687" s="55"/>
      <c r="O5687" s="55"/>
      <c r="AF5687" s="93"/>
      <c r="AG5687" s="4"/>
      <c r="AH5687" s="4"/>
      <c r="AJ5687" s="105"/>
      <c r="AK5687" s="105"/>
      <c r="AL5687" s="105"/>
    </row>
    <row r="5688">
      <c r="A5688" s="3"/>
      <c r="B5688" s="3"/>
      <c r="F5688" s="55"/>
      <c r="G5688" s="55"/>
      <c r="H5688" s="55"/>
      <c r="I5688" s="55"/>
      <c r="J5688" s="55"/>
      <c r="L5688" s="55"/>
      <c r="O5688" s="55"/>
      <c r="AF5688" s="93"/>
      <c r="AG5688" s="4"/>
      <c r="AH5688" s="4"/>
      <c r="AJ5688" s="105"/>
      <c r="AK5688" s="105"/>
      <c r="AL5688" s="105"/>
    </row>
    <row r="5689">
      <c r="A5689" s="3"/>
      <c r="B5689" s="3"/>
      <c r="F5689" s="55"/>
      <c r="G5689" s="55"/>
      <c r="H5689" s="55"/>
      <c r="I5689" s="55"/>
      <c r="J5689" s="55"/>
      <c r="L5689" s="55"/>
      <c r="O5689" s="55"/>
      <c r="AF5689" s="93"/>
      <c r="AG5689" s="4"/>
      <c r="AH5689" s="4"/>
      <c r="AJ5689" s="105"/>
      <c r="AK5689" s="105"/>
      <c r="AL5689" s="105"/>
    </row>
    <row r="5690">
      <c r="A5690" s="3"/>
      <c r="B5690" s="3"/>
      <c r="F5690" s="55"/>
      <c r="G5690" s="55"/>
      <c r="H5690" s="55"/>
      <c r="I5690" s="55"/>
      <c r="J5690" s="55"/>
      <c r="L5690" s="55"/>
      <c r="O5690" s="55"/>
      <c r="AF5690" s="93"/>
      <c r="AG5690" s="4"/>
      <c r="AH5690" s="4"/>
      <c r="AJ5690" s="105"/>
      <c r="AK5690" s="105"/>
      <c r="AL5690" s="105"/>
    </row>
    <row r="5691">
      <c r="A5691" s="3"/>
      <c r="B5691" s="3"/>
      <c r="F5691" s="55"/>
      <c r="G5691" s="55"/>
      <c r="H5691" s="55"/>
      <c r="I5691" s="55"/>
      <c r="J5691" s="55"/>
      <c r="L5691" s="55"/>
      <c r="O5691" s="55"/>
      <c r="AF5691" s="93"/>
      <c r="AG5691" s="4"/>
      <c r="AH5691" s="4"/>
      <c r="AJ5691" s="105"/>
      <c r="AK5691" s="105"/>
      <c r="AL5691" s="105"/>
    </row>
    <row r="5692">
      <c r="A5692" s="3"/>
      <c r="B5692" s="3"/>
      <c r="F5692" s="55"/>
      <c r="G5692" s="55"/>
      <c r="H5692" s="55"/>
      <c r="I5692" s="55"/>
      <c r="J5692" s="55"/>
      <c r="L5692" s="55"/>
      <c r="O5692" s="55"/>
      <c r="AF5692" s="93"/>
      <c r="AG5692" s="4"/>
      <c r="AH5692" s="4"/>
      <c r="AJ5692" s="105"/>
      <c r="AK5692" s="105"/>
      <c r="AL5692" s="105"/>
    </row>
    <row r="5693">
      <c r="A5693" s="3"/>
      <c r="B5693" s="3"/>
      <c r="F5693" s="55"/>
      <c r="G5693" s="55"/>
      <c r="H5693" s="55"/>
      <c r="I5693" s="55"/>
      <c r="J5693" s="55"/>
      <c r="L5693" s="55"/>
      <c r="O5693" s="55"/>
      <c r="AF5693" s="93"/>
      <c r="AG5693" s="4"/>
      <c r="AH5693" s="4"/>
      <c r="AJ5693" s="105"/>
      <c r="AK5693" s="105"/>
      <c r="AL5693" s="105"/>
    </row>
    <row r="5694">
      <c r="A5694" s="3"/>
      <c r="B5694" s="3"/>
      <c r="F5694" s="55"/>
      <c r="G5694" s="55"/>
      <c r="H5694" s="55"/>
      <c r="I5694" s="55"/>
      <c r="J5694" s="55"/>
      <c r="L5694" s="55"/>
      <c r="O5694" s="55"/>
      <c r="AF5694" s="93"/>
      <c r="AG5694" s="4"/>
      <c r="AH5694" s="4"/>
      <c r="AJ5694" s="105"/>
      <c r="AK5694" s="105"/>
      <c r="AL5694" s="105"/>
    </row>
    <row r="5695">
      <c r="A5695" s="3"/>
      <c r="B5695" s="3"/>
      <c r="F5695" s="55"/>
      <c r="G5695" s="55"/>
      <c r="H5695" s="55"/>
      <c r="I5695" s="55"/>
      <c r="J5695" s="55"/>
      <c r="L5695" s="55"/>
      <c r="O5695" s="55"/>
      <c r="AF5695" s="93"/>
      <c r="AG5695" s="4"/>
      <c r="AH5695" s="4"/>
      <c r="AJ5695" s="105"/>
      <c r="AK5695" s="105"/>
      <c r="AL5695" s="105"/>
    </row>
    <row r="5696">
      <c r="A5696" s="3"/>
      <c r="B5696" s="3"/>
      <c r="F5696" s="55"/>
      <c r="G5696" s="55"/>
      <c r="H5696" s="55"/>
      <c r="I5696" s="55"/>
      <c r="J5696" s="55"/>
      <c r="L5696" s="55"/>
      <c r="O5696" s="55"/>
      <c r="AF5696" s="93"/>
      <c r="AG5696" s="4"/>
      <c r="AH5696" s="4"/>
      <c r="AJ5696" s="105"/>
      <c r="AK5696" s="105"/>
      <c r="AL5696" s="105"/>
    </row>
    <row r="5697">
      <c r="A5697" s="3"/>
      <c r="B5697" s="3"/>
      <c r="F5697" s="55"/>
      <c r="G5697" s="55"/>
      <c r="H5697" s="55"/>
      <c r="I5697" s="55"/>
      <c r="J5697" s="55"/>
      <c r="L5697" s="55"/>
      <c r="O5697" s="55"/>
      <c r="AF5697" s="93"/>
      <c r="AG5697" s="4"/>
      <c r="AH5697" s="4"/>
      <c r="AJ5697" s="105"/>
      <c r="AK5697" s="105"/>
      <c r="AL5697" s="105"/>
    </row>
    <row r="5698">
      <c r="A5698" s="3"/>
      <c r="B5698" s="3"/>
      <c r="F5698" s="55"/>
      <c r="G5698" s="55"/>
      <c r="H5698" s="55"/>
      <c r="I5698" s="55"/>
      <c r="J5698" s="55"/>
      <c r="L5698" s="55"/>
      <c r="O5698" s="55"/>
      <c r="AF5698" s="93"/>
      <c r="AG5698" s="4"/>
      <c r="AH5698" s="4"/>
      <c r="AJ5698" s="105"/>
      <c r="AK5698" s="105"/>
      <c r="AL5698" s="105"/>
    </row>
    <row r="5699">
      <c r="A5699" s="3"/>
      <c r="B5699" s="3"/>
      <c r="F5699" s="55"/>
      <c r="G5699" s="55"/>
      <c r="H5699" s="55"/>
      <c r="I5699" s="55"/>
      <c r="J5699" s="55"/>
      <c r="L5699" s="55"/>
      <c r="O5699" s="55"/>
      <c r="AF5699" s="93"/>
      <c r="AG5699" s="4"/>
      <c r="AH5699" s="4"/>
      <c r="AJ5699" s="105"/>
      <c r="AK5699" s="105"/>
      <c r="AL5699" s="105"/>
    </row>
    <row r="5700">
      <c r="A5700" s="3"/>
      <c r="B5700" s="3"/>
      <c r="F5700" s="55"/>
      <c r="G5700" s="55"/>
      <c r="H5700" s="55"/>
      <c r="I5700" s="55"/>
      <c r="J5700" s="55"/>
      <c r="L5700" s="55"/>
      <c r="O5700" s="55"/>
      <c r="AF5700" s="93"/>
      <c r="AG5700" s="4"/>
      <c r="AH5700" s="4"/>
      <c r="AJ5700" s="105"/>
      <c r="AK5700" s="105"/>
      <c r="AL5700" s="105"/>
    </row>
    <row r="5701">
      <c r="A5701" s="3"/>
      <c r="B5701" s="3"/>
      <c r="F5701" s="55"/>
      <c r="G5701" s="55"/>
      <c r="H5701" s="55"/>
      <c r="I5701" s="55"/>
      <c r="J5701" s="55"/>
      <c r="L5701" s="55"/>
      <c r="O5701" s="55"/>
      <c r="AF5701" s="93"/>
      <c r="AG5701" s="4"/>
      <c r="AH5701" s="4"/>
      <c r="AJ5701" s="105"/>
      <c r="AK5701" s="105"/>
      <c r="AL5701" s="105"/>
    </row>
    <row r="5702">
      <c r="A5702" s="3"/>
      <c r="B5702" s="3"/>
      <c r="F5702" s="55"/>
      <c r="G5702" s="55"/>
      <c r="H5702" s="55"/>
      <c r="I5702" s="55"/>
      <c r="J5702" s="55"/>
      <c r="L5702" s="55"/>
      <c r="O5702" s="55"/>
      <c r="AF5702" s="93"/>
      <c r="AG5702" s="4"/>
      <c r="AH5702" s="4"/>
      <c r="AJ5702" s="105"/>
      <c r="AK5702" s="105"/>
      <c r="AL5702" s="105"/>
    </row>
    <row r="5703">
      <c r="A5703" s="3"/>
      <c r="B5703" s="3"/>
      <c r="F5703" s="55"/>
      <c r="G5703" s="55"/>
      <c r="H5703" s="55"/>
      <c r="I5703" s="55"/>
      <c r="J5703" s="55"/>
      <c r="L5703" s="55"/>
      <c r="O5703" s="55"/>
      <c r="AF5703" s="93"/>
      <c r="AG5703" s="4"/>
      <c r="AH5703" s="4"/>
      <c r="AJ5703" s="105"/>
      <c r="AK5703" s="105"/>
      <c r="AL5703" s="105"/>
    </row>
    <row r="5704">
      <c r="A5704" s="3"/>
      <c r="B5704" s="3"/>
      <c r="F5704" s="55"/>
      <c r="G5704" s="55"/>
      <c r="H5704" s="55"/>
      <c r="I5704" s="55"/>
      <c r="J5704" s="55"/>
      <c r="L5704" s="55"/>
      <c r="O5704" s="55"/>
      <c r="AF5704" s="93"/>
      <c r="AG5704" s="4"/>
      <c r="AH5704" s="4"/>
      <c r="AJ5704" s="105"/>
      <c r="AK5704" s="105"/>
      <c r="AL5704" s="105"/>
    </row>
    <row r="5705">
      <c r="A5705" s="3"/>
      <c r="B5705" s="3"/>
      <c r="F5705" s="55"/>
      <c r="G5705" s="55"/>
      <c r="H5705" s="55"/>
      <c r="I5705" s="55"/>
      <c r="J5705" s="55"/>
      <c r="L5705" s="55"/>
      <c r="O5705" s="55"/>
      <c r="AF5705" s="93"/>
      <c r="AG5705" s="4"/>
      <c r="AH5705" s="4"/>
      <c r="AJ5705" s="105"/>
      <c r="AK5705" s="105"/>
      <c r="AL5705" s="105"/>
    </row>
    <row r="5706">
      <c r="A5706" s="3"/>
      <c r="B5706" s="3"/>
      <c r="F5706" s="55"/>
      <c r="G5706" s="55"/>
      <c r="H5706" s="55"/>
      <c r="I5706" s="55"/>
      <c r="J5706" s="55"/>
      <c r="L5706" s="55"/>
      <c r="O5706" s="55"/>
      <c r="AF5706" s="93"/>
      <c r="AG5706" s="4"/>
      <c r="AH5706" s="4"/>
      <c r="AJ5706" s="105"/>
      <c r="AK5706" s="105"/>
      <c r="AL5706" s="105"/>
    </row>
    <row r="5707">
      <c r="A5707" s="3"/>
      <c r="B5707" s="3"/>
      <c r="F5707" s="55"/>
      <c r="G5707" s="55"/>
      <c r="H5707" s="55"/>
      <c r="I5707" s="55"/>
      <c r="J5707" s="55"/>
      <c r="L5707" s="55"/>
      <c r="O5707" s="55"/>
      <c r="AF5707" s="93"/>
      <c r="AG5707" s="4"/>
      <c r="AH5707" s="4"/>
      <c r="AJ5707" s="105"/>
      <c r="AK5707" s="105"/>
      <c r="AL5707" s="105"/>
    </row>
    <row r="5708">
      <c r="A5708" s="3"/>
      <c r="B5708" s="3"/>
      <c r="F5708" s="55"/>
      <c r="G5708" s="55"/>
      <c r="H5708" s="55"/>
      <c r="I5708" s="55"/>
      <c r="J5708" s="55"/>
      <c r="L5708" s="55"/>
      <c r="O5708" s="55"/>
      <c r="AF5708" s="93"/>
      <c r="AG5708" s="4"/>
      <c r="AH5708" s="4"/>
      <c r="AJ5708" s="105"/>
      <c r="AK5708" s="105"/>
      <c r="AL5708" s="105"/>
    </row>
    <row r="5709">
      <c r="A5709" s="3"/>
      <c r="B5709" s="3"/>
      <c r="F5709" s="55"/>
      <c r="G5709" s="55"/>
      <c r="H5709" s="55"/>
      <c r="I5709" s="55"/>
      <c r="J5709" s="55"/>
      <c r="L5709" s="55"/>
      <c r="O5709" s="55"/>
      <c r="AF5709" s="93"/>
      <c r="AG5709" s="4"/>
      <c r="AH5709" s="4"/>
      <c r="AJ5709" s="105"/>
      <c r="AK5709" s="105"/>
      <c r="AL5709" s="105"/>
    </row>
    <row r="5710">
      <c r="A5710" s="3"/>
      <c r="B5710" s="3"/>
      <c r="F5710" s="55"/>
      <c r="G5710" s="55"/>
      <c r="H5710" s="55"/>
      <c r="I5710" s="55"/>
      <c r="J5710" s="55"/>
      <c r="L5710" s="55"/>
      <c r="O5710" s="55"/>
      <c r="AF5710" s="93"/>
      <c r="AG5710" s="4"/>
      <c r="AH5710" s="4"/>
      <c r="AJ5710" s="105"/>
      <c r="AK5710" s="105"/>
      <c r="AL5710" s="105"/>
    </row>
    <row r="5711">
      <c r="A5711" s="3"/>
      <c r="B5711" s="3"/>
      <c r="F5711" s="55"/>
      <c r="G5711" s="55"/>
      <c r="H5711" s="55"/>
      <c r="I5711" s="55"/>
      <c r="J5711" s="55"/>
      <c r="L5711" s="55"/>
      <c r="O5711" s="55"/>
      <c r="AF5711" s="93"/>
      <c r="AG5711" s="4"/>
      <c r="AH5711" s="4"/>
      <c r="AJ5711" s="105"/>
      <c r="AK5711" s="105"/>
      <c r="AL5711" s="105"/>
    </row>
    <row r="5712">
      <c r="A5712" s="3"/>
      <c r="B5712" s="3"/>
      <c r="F5712" s="55"/>
      <c r="G5712" s="55"/>
      <c r="H5712" s="55"/>
      <c r="I5712" s="55"/>
      <c r="J5712" s="55"/>
      <c r="L5712" s="55"/>
      <c r="O5712" s="55"/>
      <c r="AF5712" s="93"/>
      <c r="AG5712" s="4"/>
      <c r="AH5712" s="4"/>
      <c r="AJ5712" s="105"/>
      <c r="AK5712" s="105"/>
      <c r="AL5712" s="105"/>
    </row>
    <row r="5713">
      <c r="A5713" s="3"/>
      <c r="B5713" s="3"/>
      <c r="F5713" s="55"/>
      <c r="G5713" s="55"/>
      <c r="H5713" s="55"/>
      <c r="I5713" s="55"/>
      <c r="J5713" s="55"/>
      <c r="L5713" s="55"/>
      <c r="O5713" s="55"/>
      <c r="AF5713" s="93"/>
      <c r="AG5713" s="4"/>
      <c r="AH5713" s="4"/>
      <c r="AJ5713" s="105"/>
      <c r="AK5713" s="105"/>
      <c r="AL5713" s="105"/>
    </row>
    <row r="5714">
      <c r="A5714" s="3"/>
      <c r="B5714" s="3"/>
      <c r="F5714" s="55"/>
      <c r="G5714" s="55"/>
      <c r="H5714" s="55"/>
      <c r="I5714" s="55"/>
      <c r="J5714" s="55"/>
      <c r="L5714" s="55"/>
      <c r="O5714" s="55"/>
      <c r="AF5714" s="93"/>
      <c r="AG5714" s="4"/>
      <c r="AH5714" s="4"/>
      <c r="AJ5714" s="105"/>
      <c r="AK5714" s="105"/>
      <c r="AL5714" s="105"/>
    </row>
    <row r="5715">
      <c r="A5715" s="3"/>
      <c r="B5715" s="3"/>
      <c r="F5715" s="55"/>
      <c r="G5715" s="55"/>
      <c r="H5715" s="55"/>
      <c r="I5715" s="55"/>
      <c r="J5715" s="55"/>
      <c r="L5715" s="55"/>
      <c r="O5715" s="55"/>
      <c r="AF5715" s="93"/>
      <c r="AG5715" s="4"/>
      <c r="AH5715" s="4"/>
      <c r="AJ5715" s="105"/>
      <c r="AK5715" s="105"/>
      <c r="AL5715" s="105"/>
    </row>
    <row r="5716">
      <c r="A5716" s="3"/>
      <c r="B5716" s="3"/>
      <c r="F5716" s="55"/>
      <c r="G5716" s="55"/>
      <c r="H5716" s="55"/>
      <c r="I5716" s="55"/>
      <c r="J5716" s="55"/>
      <c r="L5716" s="55"/>
      <c r="O5716" s="55"/>
      <c r="AF5716" s="93"/>
      <c r="AG5716" s="4"/>
      <c r="AH5716" s="4"/>
      <c r="AJ5716" s="105"/>
      <c r="AK5716" s="105"/>
      <c r="AL5716" s="105"/>
    </row>
    <row r="5717">
      <c r="A5717" s="3"/>
      <c r="B5717" s="3"/>
      <c r="F5717" s="55"/>
      <c r="G5717" s="55"/>
      <c r="H5717" s="55"/>
      <c r="I5717" s="55"/>
      <c r="J5717" s="55"/>
      <c r="L5717" s="55"/>
      <c r="O5717" s="55"/>
      <c r="AF5717" s="93"/>
      <c r="AG5717" s="4"/>
      <c r="AH5717" s="4"/>
      <c r="AJ5717" s="105"/>
      <c r="AK5717" s="105"/>
      <c r="AL5717" s="105"/>
    </row>
    <row r="5718">
      <c r="A5718" s="3"/>
      <c r="B5718" s="3"/>
      <c r="F5718" s="55"/>
      <c r="G5718" s="55"/>
      <c r="H5718" s="55"/>
      <c r="I5718" s="55"/>
      <c r="J5718" s="55"/>
      <c r="L5718" s="55"/>
      <c r="O5718" s="55"/>
      <c r="AF5718" s="93"/>
      <c r="AG5718" s="4"/>
      <c r="AH5718" s="4"/>
      <c r="AJ5718" s="105"/>
      <c r="AK5718" s="105"/>
      <c r="AL5718" s="105"/>
    </row>
    <row r="5719">
      <c r="A5719" s="3"/>
      <c r="B5719" s="3"/>
      <c r="F5719" s="55"/>
      <c r="G5719" s="55"/>
      <c r="H5719" s="55"/>
      <c r="I5719" s="55"/>
      <c r="J5719" s="55"/>
      <c r="L5719" s="55"/>
      <c r="O5719" s="55"/>
      <c r="AF5719" s="93"/>
      <c r="AG5719" s="4"/>
      <c r="AH5719" s="4"/>
      <c r="AJ5719" s="105"/>
      <c r="AK5719" s="105"/>
      <c r="AL5719" s="105"/>
    </row>
    <row r="5720">
      <c r="A5720" s="3"/>
      <c r="B5720" s="3"/>
      <c r="F5720" s="55"/>
      <c r="G5720" s="55"/>
      <c r="H5720" s="55"/>
      <c r="I5720" s="55"/>
      <c r="J5720" s="55"/>
      <c r="L5720" s="55"/>
      <c r="O5720" s="55"/>
      <c r="AF5720" s="93"/>
      <c r="AG5720" s="4"/>
      <c r="AH5720" s="4"/>
      <c r="AJ5720" s="105"/>
      <c r="AK5720" s="105"/>
      <c r="AL5720" s="105"/>
    </row>
    <row r="5721">
      <c r="A5721" s="3"/>
      <c r="B5721" s="3"/>
      <c r="F5721" s="55"/>
      <c r="G5721" s="55"/>
      <c r="H5721" s="55"/>
      <c r="I5721" s="55"/>
      <c r="J5721" s="55"/>
      <c r="L5721" s="55"/>
      <c r="O5721" s="55"/>
      <c r="AF5721" s="93"/>
      <c r="AG5721" s="4"/>
      <c r="AH5721" s="4"/>
      <c r="AJ5721" s="105"/>
      <c r="AK5721" s="105"/>
      <c r="AL5721" s="105"/>
    </row>
    <row r="5722">
      <c r="A5722" s="3"/>
      <c r="B5722" s="3"/>
      <c r="F5722" s="55"/>
      <c r="G5722" s="55"/>
      <c r="H5722" s="55"/>
      <c r="I5722" s="55"/>
      <c r="J5722" s="55"/>
      <c r="L5722" s="55"/>
      <c r="O5722" s="55"/>
      <c r="AF5722" s="93"/>
      <c r="AG5722" s="4"/>
      <c r="AH5722" s="4"/>
      <c r="AJ5722" s="105"/>
      <c r="AK5722" s="105"/>
      <c r="AL5722" s="105"/>
    </row>
    <row r="5723">
      <c r="A5723" s="3"/>
      <c r="B5723" s="3"/>
      <c r="F5723" s="55"/>
      <c r="G5723" s="55"/>
      <c r="H5723" s="55"/>
      <c r="I5723" s="55"/>
      <c r="J5723" s="55"/>
      <c r="L5723" s="55"/>
      <c r="O5723" s="55"/>
      <c r="AF5723" s="93"/>
      <c r="AG5723" s="4"/>
      <c r="AH5723" s="4"/>
      <c r="AJ5723" s="105"/>
      <c r="AK5723" s="105"/>
      <c r="AL5723" s="105"/>
    </row>
    <row r="5724">
      <c r="A5724" s="3"/>
      <c r="B5724" s="3"/>
      <c r="F5724" s="55"/>
      <c r="G5724" s="55"/>
      <c r="H5724" s="55"/>
      <c r="I5724" s="55"/>
      <c r="J5724" s="55"/>
      <c r="L5724" s="55"/>
      <c r="O5724" s="55"/>
      <c r="AF5724" s="93"/>
      <c r="AG5724" s="4"/>
      <c r="AH5724" s="4"/>
      <c r="AJ5724" s="105"/>
      <c r="AK5724" s="105"/>
      <c r="AL5724" s="105"/>
    </row>
    <row r="5725">
      <c r="A5725" s="3"/>
      <c r="B5725" s="3"/>
      <c r="F5725" s="55"/>
      <c r="G5725" s="55"/>
      <c r="H5725" s="55"/>
      <c r="I5725" s="55"/>
      <c r="J5725" s="55"/>
      <c r="L5725" s="55"/>
      <c r="O5725" s="55"/>
      <c r="AF5725" s="93"/>
      <c r="AG5725" s="4"/>
      <c r="AH5725" s="4"/>
      <c r="AJ5725" s="105"/>
      <c r="AK5725" s="105"/>
      <c r="AL5725" s="105"/>
    </row>
    <row r="5726">
      <c r="A5726" s="3"/>
      <c r="B5726" s="3"/>
      <c r="F5726" s="55"/>
      <c r="G5726" s="55"/>
      <c r="H5726" s="55"/>
      <c r="I5726" s="55"/>
      <c r="J5726" s="55"/>
      <c r="L5726" s="55"/>
      <c r="O5726" s="55"/>
      <c r="AF5726" s="93"/>
      <c r="AG5726" s="4"/>
      <c r="AH5726" s="4"/>
      <c r="AJ5726" s="105"/>
      <c r="AK5726" s="105"/>
      <c r="AL5726" s="105"/>
    </row>
    <row r="5727">
      <c r="A5727" s="3"/>
      <c r="B5727" s="3"/>
      <c r="F5727" s="55"/>
      <c r="G5727" s="55"/>
      <c r="H5727" s="55"/>
      <c r="I5727" s="55"/>
      <c r="J5727" s="55"/>
      <c r="L5727" s="55"/>
      <c r="O5727" s="55"/>
      <c r="AF5727" s="93"/>
      <c r="AG5727" s="4"/>
      <c r="AH5727" s="4"/>
      <c r="AJ5727" s="105"/>
      <c r="AK5727" s="105"/>
      <c r="AL5727" s="105"/>
    </row>
    <row r="5728">
      <c r="A5728" s="3"/>
      <c r="B5728" s="3"/>
      <c r="F5728" s="55"/>
      <c r="G5728" s="55"/>
      <c r="H5728" s="55"/>
      <c r="I5728" s="55"/>
      <c r="J5728" s="55"/>
      <c r="L5728" s="55"/>
      <c r="O5728" s="55"/>
      <c r="AF5728" s="93"/>
      <c r="AG5728" s="4"/>
      <c r="AH5728" s="4"/>
      <c r="AJ5728" s="105"/>
      <c r="AK5728" s="105"/>
      <c r="AL5728" s="105"/>
    </row>
    <row r="5729">
      <c r="A5729" s="3"/>
      <c r="B5729" s="3"/>
      <c r="F5729" s="55"/>
      <c r="G5729" s="55"/>
      <c r="H5729" s="55"/>
      <c r="I5729" s="55"/>
      <c r="J5729" s="55"/>
      <c r="L5729" s="55"/>
      <c r="O5729" s="55"/>
      <c r="AF5729" s="93"/>
      <c r="AG5729" s="4"/>
      <c r="AH5729" s="4"/>
      <c r="AJ5729" s="105"/>
      <c r="AK5729" s="105"/>
      <c r="AL5729" s="105"/>
    </row>
    <row r="5730">
      <c r="A5730" s="3"/>
      <c r="B5730" s="3"/>
      <c r="F5730" s="55"/>
      <c r="G5730" s="55"/>
      <c r="H5730" s="55"/>
      <c r="I5730" s="55"/>
      <c r="J5730" s="55"/>
      <c r="L5730" s="55"/>
      <c r="O5730" s="55"/>
      <c r="AF5730" s="93"/>
      <c r="AG5730" s="4"/>
      <c r="AH5730" s="4"/>
      <c r="AJ5730" s="105"/>
      <c r="AK5730" s="105"/>
      <c r="AL5730" s="105"/>
    </row>
    <row r="5731">
      <c r="A5731" s="3"/>
      <c r="B5731" s="3"/>
      <c r="F5731" s="55"/>
      <c r="G5731" s="55"/>
      <c r="H5731" s="55"/>
      <c r="I5731" s="55"/>
      <c r="J5731" s="55"/>
      <c r="L5731" s="55"/>
      <c r="O5731" s="55"/>
      <c r="AF5731" s="93"/>
      <c r="AG5731" s="4"/>
      <c r="AH5731" s="4"/>
      <c r="AJ5731" s="105"/>
      <c r="AK5731" s="105"/>
      <c r="AL5731" s="105"/>
    </row>
    <row r="5732">
      <c r="A5732" s="3"/>
      <c r="B5732" s="3"/>
      <c r="F5732" s="55"/>
      <c r="G5732" s="55"/>
      <c r="H5732" s="55"/>
      <c r="I5732" s="55"/>
      <c r="J5732" s="55"/>
      <c r="L5732" s="55"/>
      <c r="O5732" s="55"/>
      <c r="AF5732" s="93"/>
      <c r="AG5732" s="4"/>
      <c r="AH5732" s="4"/>
      <c r="AJ5732" s="105"/>
      <c r="AK5732" s="105"/>
      <c r="AL5732" s="105"/>
    </row>
    <row r="5733">
      <c r="A5733" s="3"/>
      <c r="B5733" s="3"/>
      <c r="F5733" s="55"/>
      <c r="G5733" s="55"/>
      <c r="H5733" s="55"/>
      <c r="I5733" s="55"/>
      <c r="J5733" s="55"/>
      <c r="L5733" s="55"/>
      <c r="O5733" s="55"/>
      <c r="AF5733" s="93"/>
      <c r="AG5733" s="4"/>
      <c r="AH5733" s="4"/>
      <c r="AJ5733" s="105"/>
      <c r="AK5733" s="105"/>
      <c r="AL5733" s="105"/>
    </row>
    <row r="5734">
      <c r="A5734" s="3"/>
      <c r="B5734" s="3"/>
      <c r="F5734" s="55"/>
      <c r="G5734" s="55"/>
      <c r="H5734" s="55"/>
      <c r="I5734" s="55"/>
      <c r="J5734" s="55"/>
      <c r="L5734" s="55"/>
      <c r="O5734" s="55"/>
      <c r="AF5734" s="93"/>
      <c r="AG5734" s="4"/>
      <c r="AH5734" s="4"/>
      <c r="AJ5734" s="105"/>
      <c r="AK5734" s="105"/>
      <c r="AL5734" s="105"/>
    </row>
    <row r="5735">
      <c r="A5735" s="3"/>
      <c r="B5735" s="3"/>
      <c r="F5735" s="55"/>
      <c r="G5735" s="55"/>
      <c r="H5735" s="55"/>
      <c r="I5735" s="55"/>
      <c r="J5735" s="55"/>
      <c r="L5735" s="55"/>
      <c r="O5735" s="55"/>
      <c r="AF5735" s="93"/>
      <c r="AG5735" s="4"/>
      <c r="AH5735" s="4"/>
      <c r="AJ5735" s="105"/>
      <c r="AK5735" s="105"/>
      <c r="AL5735" s="105"/>
    </row>
    <row r="5736">
      <c r="A5736" s="3"/>
      <c r="B5736" s="3"/>
      <c r="F5736" s="55"/>
      <c r="G5736" s="55"/>
      <c r="H5736" s="55"/>
      <c r="I5736" s="55"/>
      <c r="J5736" s="55"/>
      <c r="L5736" s="55"/>
      <c r="O5736" s="55"/>
      <c r="AF5736" s="93"/>
      <c r="AG5736" s="4"/>
      <c r="AH5736" s="4"/>
      <c r="AJ5736" s="105"/>
      <c r="AK5736" s="105"/>
      <c r="AL5736" s="105"/>
    </row>
    <row r="5737">
      <c r="A5737" s="3"/>
      <c r="B5737" s="3"/>
      <c r="F5737" s="55"/>
      <c r="G5737" s="55"/>
      <c r="H5737" s="55"/>
      <c r="I5737" s="55"/>
      <c r="J5737" s="55"/>
      <c r="L5737" s="55"/>
      <c r="O5737" s="55"/>
      <c r="AF5737" s="93"/>
      <c r="AG5737" s="4"/>
      <c r="AH5737" s="4"/>
      <c r="AJ5737" s="105"/>
      <c r="AK5737" s="105"/>
      <c r="AL5737" s="105"/>
    </row>
    <row r="5738">
      <c r="A5738" s="3"/>
      <c r="B5738" s="3"/>
      <c r="F5738" s="55"/>
      <c r="G5738" s="55"/>
      <c r="H5738" s="55"/>
      <c r="I5738" s="55"/>
      <c r="J5738" s="55"/>
      <c r="L5738" s="55"/>
      <c r="O5738" s="55"/>
      <c r="AF5738" s="93"/>
      <c r="AG5738" s="4"/>
      <c r="AH5738" s="4"/>
      <c r="AJ5738" s="105"/>
      <c r="AK5738" s="105"/>
      <c r="AL5738" s="105"/>
    </row>
    <row r="5739">
      <c r="A5739" s="3"/>
      <c r="B5739" s="3"/>
      <c r="F5739" s="55"/>
      <c r="G5739" s="55"/>
      <c r="H5739" s="55"/>
      <c r="I5739" s="55"/>
      <c r="J5739" s="55"/>
      <c r="L5739" s="55"/>
      <c r="O5739" s="55"/>
      <c r="AF5739" s="93"/>
      <c r="AG5739" s="4"/>
      <c r="AH5739" s="4"/>
      <c r="AJ5739" s="105"/>
      <c r="AK5739" s="105"/>
      <c r="AL5739" s="105"/>
    </row>
    <row r="5740">
      <c r="A5740" s="3"/>
      <c r="B5740" s="3"/>
      <c r="F5740" s="55"/>
      <c r="G5740" s="55"/>
      <c r="H5740" s="55"/>
      <c r="I5740" s="55"/>
      <c r="J5740" s="55"/>
      <c r="L5740" s="55"/>
      <c r="O5740" s="55"/>
      <c r="AF5740" s="93"/>
      <c r="AG5740" s="4"/>
      <c r="AH5740" s="4"/>
      <c r="AJ5740" s="105"/>
      <c r="AK5740" s="105"/>
      <c r="AL5740" s="105"/>
    </row>
    <row r="5741">
      <c r="A5741" s="3"/>
      <c r="B5741" s="3"/>
      <c r="F5741" s="55"/>
      <c r="G5741" s="55"/>
      <c r="H5741" s="55"/>
      <c r="I5741" s="55"/>
      <c r="J5741" s="55"/>
      <c r="L5741" s="55"/>
      <c r="O5741" s="55"/>
      <c r="AF5741" s="93"/>
      <c r="AG5741" s="4"/>
      <c r="AH5741" s="4"/>
      <c r="AJ5741" s="105"/>
      <c r="AK5741" s="105"/>
      <c r="AL5741" s="105"/>
    </row>
    <row r="5742">
      <c r="A5742" s="3"/>
      <c r="B5742" s="3"/>
      <c r="F5742" s="55"/>
      <c r="G5742" s="55"/>
      <c r="H5742" s="55"/>
      <c r="I5742" s="55"/>
      <c r="J5742" s="55"/>
      <c r="L5742" s="55"/>
      <c r="O5742" s="55"/>
      <c r="AF5742" s="93"/>
      <c r="AG5742" s="4"/>
      <c r="AH5742" s="4"/>
      <c r="AJ5742" s="105"/>
      <c r="AK5742" s="105"/>
      <c r="AL5742" s="105"/>
    </row>
    <row r="5743">
      <c r="A5743" s="3"/>
      <c r="B5743" s="3"/>
      <c r="F5743" s="55"/>
      <c r="G5743" s="55"/>
      <c r="H5743" s="55"/>
      <c r="I5743" s="55"/>
      <c r="J5743" s="55"/>
      <c r="L5743" s="55"/>
      <c r="O5743" s="55"/>
      <c r="AF5743" s="93"/>
      <c r="AG5743" s="4"/>
      <c r="AH5743" s="4"/>
      <c r="AJ5743" s="105"/>
      <c r="AK5743" s="105"/>
      <c r="AL5743" s="105"/>
    </row>
    <row r="5744">
      <c r="A5744" s="3"/>
      <c r="B5744" s="3"/>
      <c r="F5744" s="55"/>
      <c r="G5744" s="55"/>
      <c r="H5744" s="55"/>
      <c r="I5744" s="55"/>
      <c r="J5744" s="55"/>
      <c r="L5744" s="55"/>
      <c r="O5744" s="55"/>
      <c r="AF5744" s="93"/>
      <c r="AG5744" s="4"/>
      <c r="AH5744" s="4"/>
      <c r="AJ5744" s="105"/>
      <c r="AK5744" s="105"/>
      <c r="AL5744" s="105"/>
    </row>
    <row r="5745">
      <c r="A5745" s="3"/>
      <c r="B5745" s="3"/>
      <c r="F5745" s="55"/>
      <c r="G5745" s="55"/>
      <c r="H5745" s="55"/>
      <c r="I5745" s="55"/>
      <c r="J5745" s="55"/>
      <c r="L5745" s="55"/>
      <c r="O5745" s="55"/>
      <c r="AF5745" s="93"/>
      <c r="AG5745" s="4"/>
      <c r="AH5745" s="4"/>
      <c r="AJ5745" s="105"/>
      <c r="AK5745" s="105"/>
      <c r="AL5745" s="105"/>
    </row>
    <row r="5746">
      <c r="A5746" s="3"/>
      <c r="B5746" s="3"/>
      <c r="F5746" s="55"/>
      <c r="G5746" s="55"/>
      <c r="H5746" s="55"/>
      <c r="I5746" s="55"/>
      <c r="J5746" s="55"/>
      <c r="L5746" s="55"/>
      <c r="O5746" s="55"/>
      <c r="AF5746" s="93"/>
      <c r="AG5746" s="4"/>
      <c r="AH5746" s="4"/>
      <c r="AJ5746" s="105"/>
      <c r="AK5746" s="105"/>
      <c r="AL5746" s="105"/>
    </row>
    <row r="5747">
      <c r="A5747" s="3"/>
      <c r="B5747" s="3"/>
      <c r="F5747" s="55"/>
      <c r="G5747" s="55"/>
      <c r="H5747" s="55"/>
      <c r="I5747" s="55"/>
      <c r="J5747" s="55"/>
      <c r="L5747" s="55"/>
      <c r="O5747" s="55"/>
      <c r="AF5747" s="93"/>
      <c r="AG5747" s="4"/>
      <c r="AH5747" s="4"/>
      <c r="AJ5747" s="105"/>
      <c r="AK5747" s="105"/>
      <c r="AL5747" s="105"/>
    </row>
    <row r="5748">
      <c r="A5748" s="3"/>
      <c r="B5748" s="3"/>
      <c r="F5748" s="55"/>
      <c r="G5748" s="55"/>
      <c r="H5748" s="55"/>
      <c r="I5748" s="55"/>
      <c r="J5748" s="55"/>
      <c r="L5748" s="55"/>
      <c r="O5748" s="55"/>
      <c r="AF5748" s="93"/>
      <c r="AG5748" s="4"/>
      <c r="AH5748" s="4"/>
      <c r="AJ5748" s="105"/>
      <c r="AK5748" s="105"/>
      <c r="AL5748" s="105"/>
    </row>
    <row r="5749">
      <c r="A5749" s="3"/>
      <c r="B5749" s="3"/>
      <c r="F5749" s="55"/>
      <c r="G5749" s="55"/>
      <c r="H5749" s="55"/>
      <c r="I5749" s="55"/>
      <c r="J5749" s="55"/>
      <c r="L5749" s="55"/>
      <c r="O5749" s="55"/>
      <c r="AF5749" s="93"/>
      <c r="AG5749" s="4"/>
      <c r="AH5749" s="4"/>
      <c r="AJ5749" s="105"/>
      <c r="AK5749" s="105"/>
      <c r="AL5749" s="105"/>
    </row>
    <row r="5750">
      <c r="A5750" s="3"/>
      <c r="B5750" s="3"/>
      <c r="F5750" s="55"/>
      <c r="G5750" s="55"/>
      <c r="H5750" s="55"/>
      <c r="I5750" s="55"/>
      <c r="J5750" s="55"/>
      <c r="L5750" s="55"/>
      <c r="O5750" s="55"/>
      <c r="AF5750" s="93"/>
      <c r="AG5750" s="4"/>
      <c r="AH5750" s="4"/>
      <c r="AJ5750" s="105"/>
      <c r="AK5750" s="105"/>
      <c r="AL5750" s="105"/>
    </row>
    <row r="5751">
      <c r="A5751" s="3"/>
      <c r="B5751" s="3"/>
      <c r="F5751" s="55"/>
      <c r="G5751" s="55"/>
      <c r="H5751" s="55"/>
      <c r="I5751" s="55"/>
      <c r="J5751" s="55"/>
      <c r="L5751" s="55"/>
      <c r="O5751" s="55"/>
      <c r="AF5751" s="93"/>
      <c r="AG5751" s="4"/>
      <c r="AH5751" s="4"/>
      <c r="AJ5751" s="105"/>
      <c r="AK5751" s="105"/>
      <c r="AL5751" s="105"/>
    </row>
    <row r="5752">
      <c r="A5752" s="3"/>
      <c r="B5752" s="3"/>
      <c r="F5752" s="55"/>
      <c r="G5752" s="55"/>
      <c r="H5752" s="55"/>
      <c r="I5752" s="55"/>
      <c r="J5752" s="55"/>
      <c r="L5752" s="55"/>
      <c r="O5752" s="55"/>
      <c r="AF5752" s="93"/>
      <c r="AG5752" s="4"/>
      <c r="AH5752" s="4"/>
      <c r="AJ5752" s="105"/>
      <c r="AK5752" s="105"/>
      <c r="AL5752" s="105"/>
    </row>
    <row r="5753">
      <c r="A5753" s="3"/>
      <c r="B5753" s="3"/>
      <c r="F5753" s="55"/>
      <c r="G5753" s="55"/>
      <c r="H5753" s="55"/>
      <c r="I5753" s="55"/>
      <c r="J5753" s="55"/>
      <c r="L5753" s="55"/>
      <c r="O5753" s="55"/>
      <c r="AF5753" s="93"/>
      <c r="AG5753" s="4"/>
      <c r="AH5753" s="4"/>
      <c r="AJ5753" s="105"/>
      <c r="AK5753" s="105"/>
      <c r="AL5753" s="105"/>
    </row>
    <row r="5754">
      <c r="A5754" s="3"/>
      <c r="B5754" s="3"/>
      <c r="F5754" s="55"/>
      <c r="G5754" s="55"/>
      <c r="H5754" s="55"/>
      <c r="I5754" s="55"/>
      <c r="J5754" s="55"/>
      <c r="L5754" s="55"/>
      <c r="O5754" s="55"/>
      <c r="AF5754" s="93"/>
      <c r="AG5754" s="4"/>
      <c r="AH5754" s="4"/>
      <c r="AJ5754" s="105"/>
      <c r="AK5754" s="105"/>
      <c r="AL5754" s="105"/>
    </row>
    <row r="5755">
      <c r="A5755" s="3"/>
      <c r="B5755" s="3"/>
      <c r="F5755" s="55"/>
      <c r="G5755" s="55"/>
      <c r="H5755" s="55"/>
      <c r="I5755" s="55"/>
      <c r="J5755" s="55"/>
      <c r="L5755" s="55"/>
      <c r="O5755" s="55"/>
      <c r="AF5755" s="93"/>
      <c r="AG5755" s="4"/>
      <c r="AH5755" s="4"/>
      <c r="AJ5755" s="105"/>
      <c r="AK5755" s="105"/>
      <c r="AL5755" s="105"/>
    </row>
    <row r="5756">
      <c r="A5756" s="3"/>
      <c r="B5756" s="3"/>
      <c r="F5756" s="55"/>
      <c r="G5756" s="55"/>
      <c r="H5756" s="55"/>
      <c r="I5756" s="55"/>
      <c r="J5756" s="55"/>
      <c r="L5756" s="55"/>
      <c r="O5756" s="55"/>
      <c r="AF5756" s="93"/>
      <c r="AG5756" s="4"/>
      <c r="AH5756" s="4"/>
      <c r="AJ5756" s="105"/>
      <c r="AK5756" s="105"/>
      <c r="AL5756" s="105"/>
    </row>
    <row r="5757">
      <c r="A5757" s="3"/>
      <c r="B5757" s="3"/>
      <c r="F5757" s="55"/>
      <c r="G5757" s="55"/>
      <c r="H5757" s="55"/>
      <c r="I5757" s="55"/>
      <c r="J5757" s="55"/>
      <c r="L5757" s="55"/>
      <c r="O5757" s="55"/>
      <c r="AF5757" s="93"/>
      <c r="AG5757" s="4"/>
      <c r="AH5757" s="4"/>
      <c r="AJ5757" s="105"/>
      <c r="AK5757" s="105"/>
      <c r="AL5757" s="105"/>
    </row>
    <row r="5758">
      <c r="A5758" s="3"/>
      <c r="B5758" s="3"/>
      <c r="F5758" s="55"/>
      <c r="G5758" s="55"/>
      <c r="H5758" s="55"/>
      <c r="I5758" s="55"/>
      <c r="J5758" s="55"/>
      <c r="L5758" s="55"/>
      <c r="O5758" s="55"/>
      <c r="AF5758" s="93"/>
      <c r="AG5758" s="4"/>
      <c r="AH5758" s="4"/>
      <c r="AJ5758" s="105"/>
      <c r="AK5758" s="105"/>
      <c r="AL5758" s="105"/>
    </row>
    <row r="5759">
      <c r="A5759" s="3"/>
      <c r="B5759" s="3"/>
      <c r="F5759" s="55"/>
      <c r="G5759" s="55"/>
      <c r="H5759" s="55"/>
      <c r="I5759" s="55"/>
      <c r="J5759" s="55"/>
      <c r="L5759" s="55"/>
      <c r="O5759" s="55"/>
      <c r="AF5759" s="93"/>
      <c r="AG5759" s="4"/>
      <c r="AH5759" s="4"/>
      <c r="AJ5759" s="105"/>
      <c r="AK5759" s="105"/>
      <c r="AL5759" s="105"/>
    </row>
    <row r="5760">
      <c r="A5760" s="3"/>
      <c r="B5760" s="3"/>
      <c r="F5760" s="55"/>
      <c r="G5760" s="55"/>
      <c r="H5760" s="55"/>
      <c r="I5760" s="55"/>
      <c r="J5760" s="55"/>
      <c r="L5760" s="55"/>
      <c r="O5760" s="55"/>
      <c r="AF5760" s="93"/>
      <c r="AG5760" s="4"/>
      <c r="AH5760" s="4"/>
      <c r="AJ5760" s="105"/>
      <c r="AK5760" s="105"/>
      <c r="AL5760" s="105"/>
    </row>
    <row r="5761">
      <c r="A5761" s="3"/>
      <c r="B5761" s="3"/>
      <c r="F5761" s="55"/>
      <c r="G5761" s="55"/>
      <c r="H5761" s="55"/>
      <c r="I5761" s="55"/>
      <c r="J5761" s="55"/>
      <c r="L5761" s="55"/>
      <c r="O5761" s="55"/>
      <c r="AF5761" s="93"/>
      <c r="AG5761" s="4"/>
      <c r="AH5761" s="4"/>
      <c r="AJ5761" s="105"/>
      <c r="AK5761" s="105"/>
      <c r="AL5761" s="105"/>
    </row>
    <row r="5762">
      <c r="A5762" s="3"/>
      <c r="B5762" s="3"/>
      <c r="F5762" s="55"/>
      <c r="G5762" s="55"/>
      <c r="H5762" s="55"/>
      <c r="I5762" s="55"/>
      <c r="J5762" s="55"/>
      <c r="L5762" s="55"/>
      <c r="O5762" s="55"/>
      <c r="AF5762" s="93"/>
      <c r="AG5762" s="4"/>
      <c r="AH5762" s="4"/>
      <c r="AJ5762" s="105"/>
      <c r="AK5762" s="105"/>
      <c r="AL5762" s="105"/>
    </row>
    <row r="5763">
      <c r="A5763" s="3"/>
      <c r="B5763" s="3"/>
      <c r="F5763" s="55"/>
      <c r="G5763" s="55"/>
      <c r="H5763" s="55"/>
      <c r="I5763" s="55"/>
      <c r="J5763" s="55"/>
      <c r="L5763" s="55"/>
      <c r="O5763" s="55"/>
      <c r="AF5763" s="93"/>
      <c r="AG5763" s="4"/>
      <c r="AH5763" s="4"/>
      <c r="AJ5763" s="105"/>
      <c r="AK5763" s="105"/>
      <c r="AL5763" s="105"/>
    </row>
    <row r="5764">
      <c r="A5764" s="3"/>
      <c r="B5764" s="3"/>
      <c r="F5764" s="55"/>
      <c r="G5764" s="55"/>
      <c r="H5764" s="55"/>
      <c r="I5764" s="55"/>
      <c r="J5764" s="55"/>
      <c r="L5764" s="55"/>
      <c r="O5764" s="55"/>
      <c r="AF5764" s="93"/>
      <c r="AG5764" s="4"/>
      <c r="AH5764" s="4"/>
      <c r="AJ5764" s="105"/>
      <c r="AK5764" s="105"/>
      <c r="AL5764" s="105"/>
    </row>
    <row r="5765">
      <c r="A5765" s="3"/>
      <c r="B5765" s="3"/>
      <c r="F5765" s="55"/>
      <c r="G5765" s="55"/>
      <c r="H5765" s="55"/>
      <c r="I5765" s="55"/>
      <c r="J5765" s="55"/>
      <c r="L5765" s="55"/>
      <c r="O5765" s="55"/>
      <c r="AF5765" s="93"/>
      <c r="AG5765" s="4"/>
      <c r="AH5765" s="4"/>
      <c r="AJ5765" s="105"/>
      <c r="AK5765" s="105"/>
      <c r="AL5765" s="105"/>
    </row>
    <row r="5766">
      <c r="A5766" s="3"/>
      <c r="B5766" s="3"/>
      <c r="F5766" s="55"/>
      <c r="G5766" s="55"/>
      <c r="H5766" s="55"/>
      <c r="I5766" s="55"/>
      <c r="J5766" s="55"/>
      <c r="L5766" s="55"/>
      <c r="O5766" s="55"/>
      <c r="AF5766" s="93"/>
      <c r="AG5766" s="4"/>
      <c r="AH5766" s="4"/>
      <c r="AJ5766" s="105"/>
      <c r="AK5766" s="105"/>
      <c r="AL5766" s="105"/>
    </row>
    <row r="5767">
      <c r="A5767" s="3"/>
      <c r="B5767" s="3"/>
      <c r="F5767" s="55"/>
      <c r="G5767" s="55"/>
      <c r="H5767" s="55"/>
      <c r="I5767" s="55"/>
      <c r="J5767" s="55"/>
      <c r="L5767" s="55"/>
      <c r="O5767" s="55"/>
      <c r="AF5767" s="93"/>
      <c r="AG5767" s="4"/>
      <c r="AH5767" s="4"/>
      <c r="AJ5767" s="105"/>
      <c r="AK5767" s="105"/>
      <c r="AL5767" s="105"/>
    </row>
    <row r="5768">
      <c r="A5768" s="3"/>
      <c r="B5768" s="3"/>
      <c r="F5768" s="55"/>
      <c r="G5768" s="55"/>
      <c r="H5768" s="55"/>
      <c r="I5768" s="55"/>
      <c r="J5768" s="55"/>
      <c r="L5768" s="55"/>
      <c r="O5768" s="55"/>
      <c r="AF5768" s="93"/>
      <c r="AG5768" s="4"/>
      <c r="AH5768" s="4"/>
      <c r="AJ5768" s="105"/>
      <c r="AK5768" s="105"/>
      <c r="AL5768" s="105"/>
    </row>
    <row r="5769">
      <c r="A5769" s="3"/>
      <c r="B5769" s="3"/>
      <c r="F5769" s="55"/>
      <c r="G5769" s="55"/>
      <c r="H5769" s="55"/>
      <c r="I5769" s="55"/>
      <c r="J5769" s="55"/>
      <c r="L5769" s="55"/>
      <c r="O5769" s="55"/>
      <c r="AF5769" s="93"/>
      <c r="AG5769" s="4"/>
      <c r="AH5769" s="4"/>
      <c r="AJ5769" s="105"/>
      <c r="AK5769" s="105"/>
      <c r="AL5769" s="105"/>
    </row>
    <row r="5770">
      <c r="A5770" s="3"/>
      <c r="B5770" s="3"/>
      <c r="F5770" s="55"/>
      <c r="G5770" s="55"/>
      <c r="H5770" s="55"/>
      <c r="I5770" s="55"/>
      <c r="J5770" s="55"/>
      <c r="L5770" s="55"/>
      <c r="O5770" s="55"/>
      <c r="AF5770" s="93"/>
      <c r="AG5770" s="4"/>
      <c r="AH5770" s="4"/>
      <c r="AJ5770" s="105"/>
      <c r="AK5770" s="105"/>
      <c r="AL5770" s="105"/>
    </row>
    <row r="5771">
      <c r="A5771" s="3"/>
      <c r="B5771" s="3"/>
      <c r="F5771" s="55"/>
      <c r="G5771" s="55"/>
      <c r="H5771" s="55"/>
      <c r="I5771" s="55"/>
      <c r="J5771" s="55"/>
      <c r="L5771" s="55"/>
      <c r="O5771" s="55"/>
      <c r="AF5771" s="93"/>
      <c r="AG5771" s="4"/>
      <c r="AH5771" s="4"/>
      <c r="AJ5771" s="105"/>
      <c r="AK5771" s="105"/>
      <c r="AL5771" s="105"/>
    </row>
    <row r="5772">
      <c r="A5772" s="3"/>
      <c r="B5772" s="3"/>
      <c r="F5772" s="55"/>
      <c r="G5772" s="55"/>
      <c r="H5772" s="55"/>
      <c r="I5772" s="55"/>
      <c r="J5772" s="55"/>
      <c r="L5772" s="55"/>
      <c r="O5772" s="55"/>
      <c r="AF5772" s="93"/>
      <c r="AG5772" s="4"/>
      <c r="AH5772" s="4"/>
      <c r="AJ5772" s="105"/>
      <c r="AK5772" s="105"/>
      <c r="AL5772" s="105"/>
    </row>
    <row r="5773">
      <c r="A5773" s="3"/>
      <c r="B5773" s="3"/>
      <c r="F5773" s="55"/>
      <c r="G5773" s="55"/>
      <c r="H5773" s="55"/>
      <c r="I5773" s="55"/>
      <c r="J5773" s="55"/>
      <c r="L5773" s="55"/>
      <c r="O5773" s="55"/>
      <c r="AF5773" s="93"/>
      <c r="AG5773" s="4"/>
      <c r="AH5773" s="4"/>
      <c r="AJ5773" s="105"/>
      <c r="AK5773" s="105"/>
      <c r="AL5773" s="105"/>
    </row>
    <row r="5774">
      <c r="A5774" s="3"/>
      <c r="B5774" s="3"/>
      <c r="F5774" s="55"/>
      <c r="G5774" s="55"/>
      <c r="H5774" s="55"/>
      <c r="I5774" s="55"/>
      <c r="J5774" s="55"/>
      <c r="L5774" s="55"/>
      <c r="O5774" s="55"/>
      <c r="AF5774" s="93"/>
      <c r="AG5774" s="4"/>
      <c r="AH5774" s="4"/>
      <c r="AJ5774" s="105"/>
      <c r="AK5774" s="105"/>
      <c r="AL5774" s="105"/>
    </row>
    <row r="5775">
      <c r="A5775" s="3"/>
      <c r="B5775" s="3"/>
      <c r="F5775" s="55"/>
      <c r="G5775" s="55"/>
      <c r="H5775" s="55"/>
      <c r="I5775" s="55"/>
      <c r="J5775" s="55"/>
      <c r="L5775" s="55"/>
      <c r="O5775" s="55"/>
      <c r="AF5775" s="93"/>
      <c r="AG5775" s="4"/>
      <c r="AH5775" s="4"/>
      <c r="AJ5775" s="105"/>
      <c r="AK5775" s="105"/>
      <c r="AL5775" s="105"/>
    </row>
    <row r="5776">
      <c r="A5776" s="3"/>
      <c r="B5776" s="3"/>
      <c r="F5776" s="55"/>
      <c r="G5776" s="55"/>
      <c r="H5776" s="55"/>
      <c r="I5776" s="55"/>
      <c r="J5776" s="55"/>
      <c r="L5776" s="55"/>
      <c r="O5776" s="55"/>
      <c r="AF5776" s="93"/>
      <c r="AG5776" s="4"/>
      <c r="AH5776" s="4"/>
      <c r="AJ5776" s="105"/>
      <c r="AK5776" s="105"/>
      <c r="AL5776" s="105"/>
    </row>
    <row r="5777">
      <c r="A5777" s="3"/>
      <c r="B5777" s="3"/>
      <c r="F5777" s="55"/>
      <c r="G5777" s="55"/>
      <c r="H5777" s="55"/>
      <c r="I5777" s="55"/>
      <c r="J5777" s="55"/>
      <c r="L5777" s="55"/>
      <c r="O5777" s="55"/>
      <c r="AF5777" s="93"/>
      <c r="AG5777" s="4"/>
      <c r="AH5777" s="4"/>
      <c r="AJ5777" s="105"/>
      <c r="AK5777" s="105"/>
      <c r="AL5777" s="105"/>
    </row>
    <row r="5778">
      <c r="A5778" s="3"/>
      <c r="B5778" s="3"/>
      <c r="F5778" s="55"/>
      <c r="G5778" s="55"/>
      <c r="H5778" s="55"/>
      <c r="I5778" s="55"/>
      <c r="J5778" s="55"/>
      <c r="L5778" s="55"/>
      <c r="O5778" s="55"/>
      <c r="AF5778" s="93"/>
      <c r="AG5778" s="4"/>
      <c r="AH5778" s="4"/>
      <c r="AJ5778" s="105"/>
      <c r="AK5778" s="105"/>
      <c r="AL5778" s="105"/>
    </row>
    <row r="5779">
      <c r="A5779" s="3"/>
      <c r="B5779" s="3"/>
      <c r="F5779" s="55"/>
      <c r="G5779" s="55"/>
      <c r="H5779" s="55"/>
      <c r="I5779" s="55"/>
      <c r="J5779" s="55"/>
      <c r="L5779" s="55"/>
      <c r="O5779" s="55"/>
      <c r="AF5779" s="93"/>
      <c r="AG5779" s="4"/>
      <c r="AH5779" s="4"/>
      <c r="AJ5779" s="105"/>
      <c r="AK5779" s="105"/>
      <c r="AL5779" s="105"/>
    </row>
    <row r="5780">
      <c r="A5780" s="3"/>
      <c r="B5780" s="3"/>
      <c r="F5780" s="55"/>
      <c r="G5780" s="55"/>
      <c r="H5780" s="55"/>
      <c r="I5780" s="55"/>
      <c r="J5780" s="55"/>
      <c r="L5780" s="55"/>
      <c r="O5780" s="55"/>
      <c r="AF5780" s="93"/>
      <c r="AG5780" s="4"/>
      <c r="AH5780" s="4"/>
      <c r="AJ5780" s="105"/>
      <c r="AK5780" s="105"/>
      <c r="AL5780" s="105"/>
    </row>
    <row r="5781">
      <c r="A5781" s="3"/>
      <c r="B5781" s="3"/>
      <c r="F5781" s="55"/>
      <c r="G5781" s="55"/>
      <c r="H5781" s="55"/>
      <c r="I5781" s="55"/>
      <c r="J5781" s="55"/>
      <c r="L5781" s="55"/>
      <c r="O5781" s="55"/>
      <c r="AF5781" s="93"/>
      <c r="AG5781" s="4"/>
      <c r="AH5781" s="4"/>
      <c r="AJ5781" s="105"/>
      <c r="AK5781" s="105"/>
      <c r="AL5781" s="105"/>
    </row>
    <row r="5782">
      <c r="A5782" s="3"/>
      <c r="B5782" s="3"/>
      <c r="F5782" s="55"/>
      <c r="G5782" s="55"/>
      <c r="H5782" s="55"/>
      <c r="I5782" s="55"/>
      <c r="J5782" s="55"/>
      <c r="L5782" s="55"/>
      <c r="O5782" s="55"/>
      <c r="AF5782" s="93"/>
      <c r="AG5782" s="4"/>
      <c r="AH5782" s="4"/>
      <c r="AJ5782" s="105"/>
      <c r="AK5782" s="105"/>
      <c r="AL5782" s="105"/>
    </row>
    <row r="5783">
      <c r="A5783" s="3"/>
      <c r="B5783" s="3"/>
      <c r="F5783" s="55"/>
      <c r="G5783" s="55"/>
      <c r="H5783" s="55"/>
      <c r="I5783" s="55"/>
      <c r="J5783" s="55"/>
      <c r="L5783" s="55"/>
      <c r="O5783" s="55"/>
      <c r="AF5783" s="93"/>
      <c r="AG5783" s="4"/>
      <c r="AH5783" s="4"/>
      <c r="AJ5783" s="105"/>
      <c r="AK5783" s="105"/>
      <c r="AL5783" s="105"/>
    </row>
    <row r="5784">
      <c r="A5784" s="3"/>
      <c r="B5784" s="3"/>
      <c r="F5784" s="55"/>
      <c r="G5784" s="55"/>
      <c r="H5784" s="55"/>
      <c r="I5784" s="55"/>
      <c r="J5784" s="55"/>
      <c r="L5784" s="55"/>
      <c r="O5784" s="55"/>
      <c r="AF5784" s="93"/>
      <c r="AG5784" s="4"/>
      <c r="AH5784" s="4"/>
      <c r="AJ5784" s="105"/>
      <c r="AK5784" s="105"/>
      <c r="AL5784" s="105"/>
    </row>
    <row r="5785">
      <c r="A5785" s="3"/>
      <c r="B5785" s="3"/>
      <c r="F5785" s="55"/>
      <c r="G5785" s="55"/>
      <c r="H5785" s="55"/>
      <c r="I5785" s="55"/>
      <c r="J5785" s="55"/>
      <c r="L5785" s="55"/>
      <c r="O5785" s="55"/>
      <c r="AF5785" s="93"/>
      <c r="AG5785" s="4"/>
      <c r="AH5785" s="4"/>
      <c r="AJ5785" s="105"/>
      <c r="AK5785" s="105"/>
      <c r="AL5785" s="105"/>
    </row>
    <row r="5786">
      <c r="A5786" s="3"/>
      <c r="B5786" s="3"/>
      <c r="F5786" s="55"/>
      <c r="G5786" s="55"/>
      <c r="H5786" s="55"/>
      <c r="I5786" s="55"/>
      <c r="J5786" s="55"/>
      <c r="L5786" s="55"/>
      <c r="O5786" s="55"/>
      <c r="AF5786" s="93"/>
      <c r="AG5786" s="4"/>
      <c r="AH5786" s="4"/>
      <c r="AJ5786" s="105"/>
      <c r="AK5786" s="105"/>
      <c r="AL5786" s="105"/>
    </row>
    <row r="5787">
      <c r="A5787" s="3"/>
      <c r="B5787" s="3"/>
      <c r="F5787" s="55"/>
      <c r="G5787" s="55"/>
      <c r="H5787" s="55"/>
      <c r="I5787" s="55"/>
      <c r="J5787" s="55"/>
      <c r="L5787" s="55"/>
      <c r="O5787" s="55"/>
      <c r="AF5787" s="93"/>
      <c r="AG5787" s="4"/>
      <c r="AH5787" s="4"/>
      <c r="AJ5787" s="105"/>
      <c r="AK5787" s="105"/>
      <c r="AL5787" s="105"/>
    </row>
    <row r="5788">
      <c r="A5788" s="3"/>
      <c r="B5788" s="3"/>
      <c r="F5788" s="55"/>
      <c r="G5788" s="55"/>
      <c r="H5788" s="55"/>
      <c r="I5788" s="55"/>
      <c r="J5788" s="55"/>
      <c r="L5788" s="55"/>
      <c r="O5788" s="55"/>
      <c r="AF5788" s="93"/>
      <c r="AG5788" s="4"/>
      <c r="AH5788" s="4"/>
      <c r="AJ5788" s="105"/>
      <c r="AK5788" s="105"/>
      <c r="AL5788" s="105"/>
    </row>
    <row r="5789">
      <c r="A5789" s="3"/>
      <c r="B5789" s="3"/>
      <c r="F5789" s="55"/>
      <c r="G5789" s="55"/>
      <c r="H5789" s="55"/>
      <c r="I5789" s="55"/>
      <c r="J5789" s="55"/>
      <c r="L5789" s="55"/>
      <c r="O5789" s="55"/>
      <c r="AF5789" s="93"/>
      <c r="AG5789" s="4"/>
      <c r="AH5789" s="4"/>
      <c r="AJ5789" s="105"/>
      <c r="AK5789" s="105"/>
      <c r="AL5789" s="105"/>
    </row>
    <row r="5790">
      <c r="A5790" s="3"/>
      <c r="B5790" s="3"/>
      <c r="F5790" s="55"/>
      <c r="G5790" s="55"/>
      <c r="H5790" s="55"/>
      <c r="I5790" s="55"/>
      <c r="J5790" s="55"/>
      <c r="L5790" s="55"/>
      <c r="O5790" s="55"/>
      <c r="AF5790" s="93"/>
      <c r="AG5790" s="4"/>
      <c r="AH5790" s="4"/>
      <c r="AJ5790" s="105"/>
      <c r="AK5790" s="105"/>
      <c r="AL5790" s="105"/>
    </row>
    <row r="5791">
      <c r="A5791" s="3"/>
      <c r="B5791" s="3"/>
      <c r="F5791" s="55"/>
      <c r="G5791" s="55"/>
      <c r="H5791" s="55"/>
      <c r="I5791" s="55"/>
      <c r="J5791" s="55"/>
      <c r="L5791" s="55"/>
      <c r="O5791" s="55"/>
      <c r="AF5791" s="93"/>
      <c r="AG5791" s="4"/>
      <c r="AH5791" s="4"/>
      <c r="AJ5791" s="105"/>
      <c r="AK5791" s="105"/>
      <c r="AL5791" s="105"/>
    </row>
    <row r="5792">
      <c r="A5792" s="3"/>
      <c r="B5792" s="3"/>
      <c r="F5792" s="55"/>
      <c r="G5792" s="55"/>
      <c r="H5792" s="55"/>
      <c r="I5792" s="55"/>
      <c r="J5792" s="55"/>
      <c r="L5792" s="55"/>
      <c r="O5792" s="55"/>
      <c r="AF5792" s="93"/>
      <c r="AG5792" s="4"/>
      <c r="AH5792" s="4"/>
      <c r="AJ5792" s="105"/>
      <c r="AK5792" s="105"/>
      <c r="AL5792" s="105"/>
    </row>
    <row r="5793">
      <c r="A5793" s="3"/>
      <c r="B5793" s="3"/>
      <c r="F5793" s="55"/>
      <c r="G5793" s="55"/>
      <c r="H5793" s="55"/>
      <c r="I5793" s="55"/>
      <c r="J5793" s="55"/>
      <c r="L5793" s="55"/>
      <c r="O5793" s="55"/>
      <c r="AF5793" s="93"/>
      <c r="AG5793" s="4"/>
      <c r="AH5793" s="4"/>
      <c r="AJ5793" s="105"/>
      <c r="AK5793" s="105"/>
      <c r="AL5793" s="105"/>
    </row>
    <row r="5794">
      <c r="A5794" s="3"/>
      <c r="B5794" s="3"/>
      <c r="F5794" s="55"/>
      <c r="G5794" s="55"/>
      <c r="H5794" s="55"/>
      <c r="I5794" s="55"/>
      <c r="J5794" s="55"/>
      <c r="L5794" s="55"/>
      <c r="O5794" s="55"/>
      <c r="AF5794" s="93"/>
      <c r="AG5794" s="4"/>
      <c r="AH5794" s="4"/>
      <c r="AJ5794" s="105"/>
      <c r="AK5794" s="105"/>
      <c r="AL5794" s="105"/>
    </row>
    <row r="5795">
      <c r="A5795" s="3"/>
      <c r="B5795" s="3"/>
      <c r="F5795" s="55"/>
      <c r="G5795" s="55"/>
      <c r="H5795" s="55"/>
      <c r="I5795" s="55"/>
      <c r="J5795" s="55"/>
      <c r="L5795" s="55"/>
      <c r="O5795" s="55"/>
      <c r="AF5795" s="93"/>
      <c r="AG5795" s="4"/>
      <c r="AH5795" s="4"/>
      <c r="AJ5795" s="105"/>
      <c r="AK5795" s="105"/>
      <c r="AL5795" s="105"/>
    </row>
    <row r="5796">
      <c r="A5796" s="3"/>
      <c r="B5796" s="3"/>
      <c r="F5796" s="55"/>
      <c r="G5796" s="55"/>
      <c r="H5796" s="55"/>
      <c r="I5796" s="55"/>
      <c r="J5796" s="55"/>
      <c r="L5796" s="55"/>
      <c r="O5796" s="55"/>
      <c r="AF5796" s="93"/>
      <c r="AG5796" s="4"/>
      <c r="AH5796" s="4"/>
      <c r="AJ5796" s="105"/>
      <c r="AK5796" s="105"/>
      <c r="AL5796" s="105"/>
    </row>
    <row r="5797">
      <c r="A5797" s="3"/>
      <c r="B5797" s="3"/>
      <c r="F5797" s="55"/>
      <c r="G5797" s="55"/>
      <c r="H5797" s="55"/>
      <c r="I5797" s="55"/>
      <c r="J5797" s="55"/>
      <c r="L5797" s="55"/>
      <c r="O5797" s="55"/>
      <c r="AF5797" s="93"/>
      <c r="AG5797" s="4"/>
      <c r="AH5797" s="4"/>
      <c r="AJ5797" s="105"/>
      <c r="AK5797" s="105"/>
      <c r="AL5797" s="105"/>
    </row>
    <row r="5798">
      <c r="A5798" s="3"/>
      <c r="B5798" s="3"/>
      <c r="F5798" s="55"/>
      <c r="G5798" s="55"/>
      <c r="H5798" s="55"/>
      <c r="I5798" s="55"/>
      <c r="J5798" s="55"/>
      <c r="L5798" s="55"/>
      <c r="O5798" s="55"/>
      <c r="AF5798" s="93"/>
      <c r="AG5798" s="4"/>
      <c r="AH5798" s="4"/>
      <c r="AJ5798" s="105"/>
      <c r="AK5798" s="105"/>
      <c r="AL5798" s="105"/>
    </row>
    <row r="5799">
      <c r="A5799" s="3"/>
      <c r="B5799" s="3"/>
      <c r="F5799" s="55"/>
      <c r="G5799" s="55"/>
      <c r="H5799" s="55"/>
      <c r="I5799" s="55"/>
      <c r="J5799" s="55"/>
      <c r="L5799" s="55"/>
      <c r="O5799" s="55"/>
      <c r="AF5799" s="93"/>
      <c r="AG5799" s="4"/>
      <c r="AH5799" s="4"/>
      <c r="AJ5799" s="105"/>
      <c r="AK5799" s="105"/>
      <c r="AL5799" s="105"/>
    </row>
    <row r="5800">
      <c r="A5800" s="3"/>
      <c r="B5800" s="3"/>
      <c r="F5800" s="55"/>
      <c r="G5800" s="55"/>
      <c r="H5800" s="55"/>
      <c r="I5800" s="55"/>
      <c r="J5800" s="55"/>
      <c r="L5800" s="55"/>
      <c r="O5800" s="55"/>
      <c r="AF5800" s="93"/>
      <c r="AG5800" s="4"/>
      <c r="AH5800" s="4"/>
      <c r="AJ5800" s="105"/>
      <c r="AK5800" s="105"/>
      <c r="AL5800" s="105"/>
    </row>
    <row r="5801">
      <c r="A5801" s="3"/>
      <c r="B5801" s="3"/>
      <c r="F5801" s="55"/>
      <c r="G5801" s="55"/>
      <c r="H5801" s="55"/>
      <c r="I5801" s="55"/>
      <c r="J5801" s="55"/>
      <c r="L5801" s="55"/>
      <c r="O5801" s="55"/>
      <c r="AF5801" s="93"/>
      <c r="AG5801" s="4"/>
      <c r="AH5801" s="4"/>
      <c r="AJ5801" s="105"/>
      <c r="AK5801" s="105"/>
      <c r="AL5801" s="105"/>
    </row>
    <row r="5802">
      <c r="A5802" s="3"/>
      <c r="B5802" s="3"/>
      <c r="F5802" s="55"/>
      <c r="G5802" s="55"/>
      <c r="H5802" s="55"/>
      <c r="I5802" s="55"/>
      <c r="J5802" s="55"/>
      <c r="L5802" s="55"/>
      <c r="O5802" s="55"/>
      <c r="AF5802" s="93"/>
      <c r="AG5802" s="4"/>
      <c r="AH5802" s="4"/>
      <c r="AJ5802" s="105"/>
      <c r="AK5802" s="105"/>
      <c r="AL5802" s="105"/>
    </row>
    <row r="5803">
      <c r="A5803" s="3"/>
      <c r="B5803" s="3"/>
      <c r="F5803" s="55"/>
      <c r="G5803" s="55"/>
      <c r="H5803" s="55"/>
      <c r="I5803" s="55"/>
      <c r="J5803" s="55"/>
      <c r="L5803" s="55"/>
      <c r="O5803" s="55"/>
      <c r="AF5803" s="93"/>
      <c r="AG5803" s="4"/>
      <c r="AH5803" s="4"/>
      <c r="AJ5803" s="105"/>
      <c r="AK5803" s="105"/>
      <c r="AL5803" s="105"/>
    </row>
    <row r="5804">
      <c r="A5804" s="3"/>
      <c r="B5804" s="3"/>
      <c r="F5804" s="55"/>
      <c r="G5804" s="55"/>
      <c r="H5804" s="55"/>
      <c r="I5804" s="55"/>
      <c r="J5804" s="55"/>
      <c r="L5804" s="55"/>
      <c r="O5804" s="55"/>
      <c r="AF5804" s="93"/>
      <c r="AG5804" s="4"/>
      <c r="AH5804" s="4"/>
      <c r="AJ5804" s="105"/>
      <c r="AK5804" s="105"/>
      <c r="AL5804" s="105"/>
    </row>
    <row r="5805">
      <c r="A5805" s="3"/>
      <c r="B5805" s="3"/>
      <c r="F5805" s="55"/>
      <c r="G5805" s="55"/>
      <c r="H5805" s="55"/>
      <c r="I5805" s="55"/>
      <c r="J5805" s="55"/>
      <c r="L5805" s="55"/>
      <c r="O5805" s="55"/>
      <c r="AF5805" s="93"/>
      <c r="AG5805" s="4"/>
      <c r="AH5805" s="4"/>
      <c r="AJ5805" s="105"/>
      <c r="AK5805" s="105"/>
      <c r="AL5805" s="105"/>
    </row>
    <row r="5806">
      <c r="A5806" s="3"/>
      <c r="B5806" s="3"/>
      <c r="F5806" s="55"/>
      <c r="G5806" s="55"/>
      <c r="H5806" s="55"/>
      <c r="I5806" s="55"/>
      <c r="J5806" s="55"/>
      <c r="L5806" s="55"/>
      <c r="O5806" s="55"/>
      <c r="AF5806" s="93"/>
      <c r="AG5806" s="4"/>
      <c r="AH5806" s="4"/>
      <c r="AJ5806" s="105"/>
      <c r="AK5806" s="105"/>
      <c r="AL5806" s="105"/>
    </row>
    <row r="5807">
      <c r="A5807" s="3"/>
      <c r="B5807" s="3"/>
      <c r="F5807" s="55"/>
      <c r="G5807" s="55"/>
      <c r="H5807" s="55"/>
      <c r="I5807" s="55"/>
      <c r="J5807" s="55"/>
      <c r="L5807" s="55"/>
      <c r="O5807" s="55"/>
      <c r="AF5807" s="93"/>
      <c r="AG5807" s="4"/>
      <c r="AH5807" s="4"/>
      <c r="AJ5807" s="105"/>
      <c r="AK5807" s="105"/>
      <c r="AL5807" s="105"/>
    </row>
    <row r="5808">
      <c r="A5808" s="3"/>
      <c r="B5808" s="3"/>
      <c r="F5808" s="55"/>
      <c r="G5808" s="55"/>
      <c r="H5808" s="55"/>
      <c r="I5808" s="55"/>
      <c r="J5808" s="55"/>
      <c r="L5808" s="55"/>
      <c r="O5808" s="55"/>
      <c r="AF5808" s="93"/>
      <c r="AG5808" s="4"/>
      <c r="AH5808" s="4"/>
      <c r="AJ5808" s="105"/>
      <c r="AK5808" s="105"/>
      <c r="AL5808" s="105"/>
    </row>
    <row r="5809">
      <c r="A5809" s="3"/>
      <c r="B5809" s="3"/>
      <c r="F5809" s="55"/>
      <c r="G5809" s="55"/>
      <c r="H5809" s="55"/>
      <c r="I5809" s="55"/>
      <c r="J5809" s="55"/>
      <c r="L5809" s="55"/>
      <c r="O5809" s="55"/>
      <c r="AF5809" s="93"/>
      <c r="AG5809" s="4"/>
      <c r="AH5809" s="4"/>
      <c r="AJ5809" s="105"/>
      <c r="AK5809" s="105"/>
      <c r="AL5809" s="105"/>
    </row>
    <row r="5810">
      <c r="A5810" s="3"/>
      <c r="B5810" s="3"/>
      <c r="F5810" s="55"/>
      <c r="G5810" s="55"/>
      <c r="H5810" s="55"/>
      <c r="I5810" s="55"/>
      <c r="J5810" s="55"/>
      <c r="L5810" s="55"/>
      <c r="O5810" s="55"/>
      <c r="AF5810" s="93"/>
      <c r="AG5810" s="4"/>
      <c r="AH5810" s="4"/>
      <c r="AJ5810" s="105"/>
      <c r="AK5810" s="105"/>
      <c r="AL5810" s="105"/>
    </row>
    <row r="5811">
      <c r="A5811" s="3"/>
      <c r="B5811" s="3"/>
      <c r="F5811" s="55"/>
      <c r="G5811" s="55"/>
      <c r="H5811" s="55"/>
      <c r="I5811" s="55"/>
      <c r="J5811" s="55"/>
      <c r="L5811" s="55"/>
      <c r="O5811" s="55"/>
      <c r="AF5811" s="93"/>
      <c r="AG5811" s="4"/>
      <c r="AH5811" s="4"/>
      <c r="AJ5811" s="105"/>
      <c r="AK5811" s="105"/>
      <c r="AL5811" s="105"/>
    </row>
    <row r="5812">
      <c r="A5812" s="3"/>
      <c r="B5812" s="3"/>
      <c r="F5812" s="55"/>
      <c r="G5812" s="55"/>
      <c r="H5812" s="55"/>
      <c r="I5812" s="55"/>
      <c r="J5812" s="55"/>
      <c r="L5812" s="55"/>
      <c r="O5812" s="55"/>
      <c r="AF5812" s="93"/>
      <c r="AG5812" s="4"/>
      <c r="AH5812" s="4"/>
      <c r="AJ5812" s="105"/>
      <c r="AK5812" s="105"/>
      <c r="AL5812" s="105"/>
    </row>
    <row r="5813">
      <c r="A5813" s="3"/>
      <c r="B5813" s="3"/>
      <c r="F5813" s="55"/>
      <c r="G5813" s="55"/>
      <c r="H5813" s="55"/>
      <c r="I5813" s="55"/>
      <c r="J5813" s="55"/>
      <c r="L5813" s="55"/>
      <c r="O5813" s="55"/>
      <c r="AF5813" s="93"/>
      <c r="AG5813" s="4"/>
      <c r="AH5813" s="4"/>
      <c r="AJ5813" s="105"/>
      <c r="AK5813" s="105"/>
      <c r="AL5813" s="105"/>
    </row>
    <row r="5814">
      <c r="A5814" s="3"/>
      <c r="B5814" s="3"/>
      <c r="F5814" s="55"/>
      <c r="G5814" s="55"/>
      <c r="H5814" s="55"/>
      <c r="I5814" s="55"/>
      <c r="J5814" s="55"/>
      <c r="L5814" s="55"/>
      <c r="O5814" s="55"/>
      <c r="AF5814" s="93"/>
      <c r="AG5814" s="4"/>
      <c r="AH5814" s="4"/>
      <c r="AJ5814" s="105"/>
      <c r="AK5814" s="105"/>
      <c r="AL5814" s="105"/>
    </row>
    <row r="5815">
      <c r="A5815" s="3"/>
      <c r="B5815" s="3"/>
      <c r="F5815" s="55"/>
      <c r="G5815" s="55"/>
      <c r="H5815" s="55"/>
      <c r="I5815" s="55"/>
      <c r="J5815" s="55"/>
      <c r="L5815" s="55"/>
      <c r="O5815" s="55"/>
      <c r="AF5815" s="93"/>
      <c r="AG5815" s="4"/>
      <c r="AH5815" s="4"/>
      <c r="AJ5815" s="105"/>
      <c r="AK5815" s="105"/>
      <c r="AL5815" s="105"/>
    </row>
    <row r="5816">
      <c r="A5816" s="3"/>
      <c r="B5816" s="3"/>
      <c r="F5816" s="55"/>
      <c r="G5816" s="55"/>
      <c r="H5816" s="55"/>
      <c r="I5816" s="55"/>
      <c r="J5816" s="55"/>
      <c r="L5816" s="55"/>
      <c r="O5816" s="55"/>
      <c r="AF5816" s="93"/>
      <c r="AG5816" s="4"/>
      <c r="AH5816" s="4"/>
      <c r="AJ5816" s="105"/>
      <c r="AK5816" s="105"/>
      <c r="AL5816" s="105"/>
    </row>
    <row r="5817">
      <c r="A5817" s="3"/>
      <c r="B5817" s="3"/>
      <c r="F5817" s="55"/>
      <c r="G5817" s="55"/>
      <c r="H5817" s="55"/>
      <c r="I5817" s="55"/>
      <c r="J5817" s="55"/>
      <c r="L5817" s="55"/>
      <c r="O5817" s="55"/>
      <c r="AF5817" s="93"/>
      <c r="AG5817" s="4"/>
      <c r="AH5817" s="4"/>
      <c r="AJ5817" s="105"/>
      <c r="AK5817" s="105"/>
      <c r="AL5817" s="105"/>
    </row>
    <row r="5818">
      <c r="A5818" s="3"/>
      <c r="B5818" s="3"/>
      <c r="F5818" s="55"/>
      <c r="G5818" s="55"/>
      <c r="H5818" s="55"/>
      <c r="I5818" s="55"/>
      <c r="J5818" s="55"/>
      <c r="L5818" s="55"/>
      <c r="O5818" s="55"/>
      <c r="AF5818" s="93"/>
      <c r="AG5818" s="4"/>
      <c r="AH5818" s="4"/>
      <c r="AJ5818" s="105"/>
      <c r="AK5818" s="105"/>
      <c r="AL5818" s="105"/>
    </row>
    <row r="5819">
      <c r="A5819" s="3"/>
      <c r="B5819" s="3"/>
      <c r="F5819" s="55"/>
      <c r="G5819" s="55"/>
      <c r="H5819" s="55"/>
      <c r="I5819" s="55"/>
      <c r="J5819" s="55"/>
      <c r="L5819" s="55"/>
      <c r="O5819" s="55"/>
      <c r="AF5819" s="93"/>
      <c r="AG5819" s="4"/>
      <c r="AH5819" s="4"/>
      <c r="AJ5819" s="105"/>
      <c r="AK5819" s="105"/>
      <c r="AL5819" s="105"/>
    </row>
    <row r="5820">
      <c r="A5820" s="3"/>
      <c r="B5820" s="3"/>
      <c r="F5820" s="55"/>
      <c r="G5820" s="55"/>
      <c r="H5820" s="55"/>
      <c r="I5820" s="55"/>
      <c r="J5820" s="55"/>
      <c r="L5820" s="55"/>
      <c r="O5820" s="55"/>
      <c r="AF5820" s="93"/>
      <c r="AG5820" s="4"/>
      <c r="AH5820" s="4"/>
      <c r="AJ5820" s="105"/>
      <c r="AK5820" s="105"/>
      <c r="AL5820" s="105"/>
    </row>
    <row r="5821">
      <c r="A5821" s="3"/>
      <c r="B5821" s="3"/>
      <c r="F5821" s="55"/>
      <c r="G5821" s="55"/>
      <c r="H5821" s="55"/>
      <c r="I5821" s="55"/>
      <c r="J5821" s="55"/>
      <c r="L5821" s="55"/>
      <c r="O5821" s="55"/>
      <c r="AF5821" s="93"/>
      <c r="AG5821" s="4"/>
      <c r="AH5821" s="4"/>
      <c r="AJ5821" s="105"/>
      <c r="AK5821" s="105"/>
      <c r="AL5821" s="105"/>
    </row>
    <row r="5822">
      <c r="A5822" s="3"/>
      <c r="B5822" s="3"/>
      <c r="F5822" s="55"/>
      <c r="G5822" s="55"/>
      <c r="H5822" s="55"/>
      <c r="I5822" s="55"/>
      <c r="J5822" s="55"/>
      <c r="L5822" s="55"/>
      <c r="O5822" s="55"/>
      <c r="AF5822" s="93"/>
      <c r="AG5822" s="4"/>
      <c r="AH5822" s="4"/>
      <c r="AJ5822" s="105"/>
      <c r="AK5822" s="105"/>
      <c r="AL5822" s="105"/>
    </row>
    <row r="5823">
      <c r="A5823" s="3"/>
      <c r="B5823" s="3"/>
      <c r="F5823" s="55"/>
      <c r="G5823" s="55"/>
      <c r="H5823" s="55"/>
      <c r="I5823" s="55"/>
      <c r="J5823" s="55"/>
      <c r="L5823" s="55"/>
      <c r="O5823" s="55"/>
      <c r="AF5823" s="93"/>
      <c r="AG5823" s="4"/>
      <c r="AH5823" s="4"/>
      <c r="AJ5823" s="105"/>
      <c r="AK5823" s="105"/>
      <c r="AL5823" s="105"/>
    </row>
    <row r="5824">
      <c r="A5824" s="3"/>
      <c r="B5824" s="3"/>
      <c r="F5824" s="55"/>
      <c r="G5824" s="55"/>
      <c r="H5824" s="55"/>
      <c r="I5824" s="55"/>
      <c r="J5824" s="55"/>
      <c r="L5824" s="55"/>
      <c r="O5824" s="55"/>
      <c r="AF5824" s="93"/>
      <c r="AG5824" s="4"/>
      <c r="AH5824" s="4"/>
      <c r="AJ5824" s="105"/>
      <c r="AK5824" s="105"/>
      <c r="AL5824" s="105"/>
    </row>
    <row r="5825">
      <c r="A5825" s="3"/>
      <c r="B5825" s="3"/>
      <c r="F5825" s="55"/>
      <c r="G5825" s="55"/>
      <c r="H5825" s="55"/>
      <c r="I5825" s="55"/>
      <c r="J5825" s="55"/>
      <c r="L5825" s="55"/>
      <c r="O5825" s="55"/>
      <c r="AF5825" s="93"/>
      <c r="AG5825" s="4"/>
      <c r="AH5825" s="4"/>
      <c r="AJ5825" s="105"/>
      <c r="AK5825" s="105"/>
      <c r="AL5825" s="105"/>
    </row>
    <row r="5826">
      <c r="A5826" s="3"/>
      <c r="B5826" s="3"/>
      <c r="F5826" s="55"/>
      <c r="G5826" s="55"/>
      <c r="H5826" s="55"/>
      <c r="I5826" s="55"/>
      <c r="J5826" s="55"/>
      <c r="L5826" s="55"/>
      <c r="O5826" s="55"/>
      <c r="AF5826" s="93"/>
      <c r="AG5826" s="4"/>
      <c r="AH5826" s="4"/>
      <c r="AJ5826" s="105"/>
      <c r="AK5826" s="105"/>
      <c r="AL5826" s="105"/>
    </row>
    <row r="5827">
      <c r="A5827" s="3"/>
      <c r="B5827" s="3"/>
      <c r="F5827" s="55"/>
      <c r="G5827" s="55"/>
      <c r="H5827" s="55"/>
      <c r="I5827" s="55"/>
      <c r="J5827" s="55"/>
      <c r="L5827" s="55"/>
      <c r="O5827" s="55"/>
      <c r="AF5827" s="93"/>
      <c r="AG5827" s="4"/>
      <c r="AH5827" s="4"/>
      <c r="AJ5827" s="105"/>
      <c r="AK5827" s="105"/>
      <c r="AL5827" s="105"/>
    </row>
    <row r="5828">
      <c r="A5828" s="3"/>
      <c r="B5828" s="3"/>
      <c r="F5828" s="55"/>
      <c r="G5828" s="55"/>
      <c r="H5828" s="55"/>
      <c r="I5828" s="55"/>
      <c r="J5828" s="55"/>
      <c r="L5828" s="55"/>
      <c r="O5828" s="55"/>
      <c r="AF5828" s="93"/>
      <c r="AG5828" s="4"/>
      <c r="AH5828" s="4"/>
      <c r="AJ5828" s="105"/>
      <c r="AK5828" s="105"/>
      <c r="AL5828" s="105"/>
    </row>
    <row r="5829">
      <c r="A5829" s="3"/>
      <c r="B5829" s="3"/>
      <c r="F5829" s="55"/>
      <c r="G5829" s="55"/>
      <c r="H5829" s="55"/>
      <c r="I5829" s="55"/>
      <c r="J5829" s="55"/>
      <c r="L5829" s="55"/>
      <c r="O5829" s="55"/>
      <c r="AF5829" s="93"/>
      <c r="AG5829" s="4"/>
      <c r="AH5829" s="4"/>
      <c r="AJ5829" s="105"/>
      <c r="AK5829" s="105"/>
      <c r="AL5829" s="105"/>
    </row>
    <row r="5830">
      <c r="A5830" s="3"/>
      <c r="B5830" s="3"/>
      <c r="F5830" s="55"/>
      <c r="G5830" s="55"/>
      <c r="H5830" s="55"/>
      <c r="I5830" s="55"/>
      <c r="J5830" s="55"/>
      <c r="L5830" s="55"/>
      <c r="O5830" s="55"/>
      <c r="AF5830" s="93"/>
      <c r="AG5830" s="4"/>
      <c r="AH5830" s="4"/>
      <c r="AJ5830" s="105"/>
      <c r="AK5830" s="105"/>
      <c r="AL5830" s="105"/>
    </row>
    <row r="5831">
      <c r="A5831" s="3"/>
      <c r="B5831" s="3"/>
      <c r="F5831" s="55"/>
      <c r="G5831" s="55"/>
      <c r="H5831" s="55"/>
      <c r="I5831" s="55"/>
      <c r="J5831" s="55"/>
      <c r="L5831" s="55"/>
      <c r="O5831" s="55"/>
      <c r="AF5831" s="93"/>
      <c r="AG5831" s="4"/>
      <c r="AH5831" s="4"/>
      <c r="AJ5831" s="105"/>
      <c r="AK5831" s="105"/>
      <c r="AL5831" s="105"/>
    </row>
    <row r="5832">
      <c r="A5832" s="3"/>
      <c r="B5832" s="3"/>
      <c r="F5832" s="55"/>
      <c r="G5832" s="55"/>
      <c r="H5832" s="55"/>
      <c r="I5832" s="55"/>
      <c r="J5832" s="55"/>
      <c r="L5832" s="55"/>
      <c r="O5832" s="55"/>
      <c r="AF5832" s="93"/>
      <c r="AG5832" s="4"/>
      <c r="AH5832" s="4"/>
      <c r="AJ5832" s="105"/>
      <c r="AK5832" s="105"/>
      <c r="AL5832" s="105"/>
    </row>
    <row r="5833">
      <c r="A5833" s="3"/>
      <c r="B5833" s="3"/>
      <c r="F5833" s="55"/>
      <c r="G5833" s="55"/>
      <c r="H5833" s="55"/>
      <c r="I5833" s="55"/>
      <c r="J5833" s="55"/>
      <c r="L5833" s="55"/>
      <c r="O5833" s="55"/>
      <c r="AF5833" s="93"/>
      <c r="AG5833" s="4"/>
      <c r="AH5833" s="4"/>
      <c r="AJ5833" s="105"/>
      <c r="AK5833" s="105"/>
      <c r="AL5833" s="105"/>
    </row>
    <row r="5834">
      <c r="A5834" s="3"/>
      <c r="B5834" s="3"/>
      <c r="F5834" s="55"/>
      <c r="G5834" s="55"/>
      <c r="H5834" s="55"/>
      <c r="I5834" s="55"/>
      <c r="J5834" s="55"/>
      <c r="L5834" s="55"/>
      <c r="O5834" s="55"/>
      <c r="AF5834" s="93"/>
      <c r="AG5834" s="4"/>
      <c r="AH5834" s="4"/>
      <c r="AJ5834" s="105"/>
      <c r="AK5834" s="105"/>
      <c r="AL5834" s="105"/>
    </row>
    <row r="5835">
      <c r="A5835" s="3"/>
      <c r="B5835" s="3"/>
      <c r="F5835" s="55"/>
      <c r="G5835" s="55"/>
      <c r="H5835" s="55"/>
      <c r="I5835" s="55"/>
      <c r="J5835" s="55"/>
      <c r="L5835" s="55"/>
      <c r="O5835" s="55"/>
      <c r="AF5835" s="93"/>
      <c r="AG5835" s="4"/>
      <c r="AH5835" s="4"/>
      <c r="AJ5835" s="105"/>
      <c r="AK5835" s="105"/>
      <c r="AL5835" s="105"/>
    </row>
    <row r="5836">
      <c r="A5836" s="3"/>
      <c r="B5836" s="3"/>
      <c r="F5836" s="55"/>
      <c r="G5836" s="55"/>
      <c r="H5836" s="55"/>
      <c r="I5836" s="55"/>
      <c r="J5836" s="55"/>
      <c r="L5836" s="55"/>
      <c r="O5836" s="55"/>
      <c r="AF5836" s="93"/>
      <c r="AG5836" s="4"/>
      <c r="AH5836" s="4"/>
      <c r="AJ5836" s="105"/>
      <c r="AK5836" s="105"/>
      <c r="AL5836" s="105"/>
    </row>
    <row r="5837">
      <c r="A5837" s="3"/>
      <c r="B5837" s="3"/>
      <c r="F5837" s="55"/>
      <c r="G5837" s="55"/>
      <c r="H5837" s="55"/>
      <c r="I5837" s="55"/>
      <c r="J5837" s="55"/>
      <c r="L5837" s="55"/>
      <c r="O5837" s="55"/>
      <c r="AF5837" s="93"/>
      <c r="AG5837" s="4"/>
      <c r="AH5837" s="4"/>
      <c r="AJ5837" s="105"/>
      <c r="AK5837" s="105"/>
      <c r="AL5837" s="105"/>
    </row>
    <row r="5838">
      <c r="A5838" s="3"/>
      <c r="B5838" s="3"/>
      <c r="F5838" s="55"/>
      <c r="G5838" s="55"/>
      <c r="H5838" s="55"/>
      <c r="I5838" s="55"/>
      <c r="J5838" s="55"/>
      <c r="L5838" s="55"/>
      <c r="O5838" s="55"/>
      <c r="AF5838" s="93"/>
      <c r="AG5838" s="4"/>
      <c r="AH5838" s="4"/>
      <c r="AJ5838" s="105"/>
      <c r="AK5838" s="105"/>
      <c r="AL5838" s="105"/>
    </row>
    <row r="5839">
      <c r="A5839" s="3"/>
      <c r="B5839" s="3"/>
      <c r="F5839" s="55"/>
      <c r="G5839" s="55"/>
      <c r="H5839" s="55"/>
      <c r="I5839" s="55"/>
      <c r="J5839" s="55"/>
      <c r="L5839" s="55"/>
      <c r="O5839" s="55"/>
      <c r="AF5839" s="93"/>
      <c r="AG5839" s="4"/>
      <c r="AH5839" s="4"/>
      <c r="AJ5839" s="105"/>
      <c r="AK5839" s="105"/>
      <c r="AL5839" s="105"/>
    </row>
    <row r="5840">
      <c r="A5840" s="3"/>
      <c r="B5840" s="3"/>
      <c r="F5840" s="55"/>
      <c r="G5840" s="55"/>
      <c r="H5840" s="55"/>
      <c r="I5840" s="55"/>
      <c r="J5840" s="55"/>
      <c r="L5840" s="55"/>
      <c r="O5840" s="55"/>
      <c r="AF5840" s="93"/>
      <c r="AG5840" s="4"/>
      <c r="AH5840" s="4"/>
      <c r="AJ5840" s="105"/>
      <c r="AK5840" s="105"/>
      <c r="AL5840" s="105"/>
    </row>
    <row r="5841">
      <c r="A5841" s="3"/>
      <c r="B5841" s="3"/>
      <c r="F5841" s="55"/>
      <c r="G5841" s="55"/>
      <c r="H5841" s="55"/>
      <c r="I5841" s="55"/>
      <c r="J5841" s="55"/>
      <c r="L5841" s="55"/>
      <c r="O5841" s="55"/>
      <c r="AF5841" s="93"/>
      <c r="AG5841" s="4"/>
      <c r="AH5841" s="4"/>
      <c r="AJ5841" s="105"/>
      <c r="AK5841" s="105"/>
      <c r="AL5841" s="105"/>
    </row>
    <row r="5842">
      <c r="A5842" s="3"/>
      <c r="B5842" s="3"/>
      <c r="F5842" s="55"/>
      <c r="G5842" s="55"/>
      <c r="H5842" s="55"/>
      <c r="I5842" s="55"/>
      <c r="J5842" s="55"/>
      <c r="L5842" s="55"/>
      <c r="O5842" s="55"/>
      <c r="AF5842" s="93"/>
      <c r="AG5842" s="4"/>
      <c r="AH5842" s="4"/>
      <c r="AJ5842" s="105"/>
      <c r="AK5842" s="105"/>
      <c r="AL5842" s="105"/>
    </row>
    <row r="5843">
      <c r="A5843" s="3"/>
      <c r="B5843" s="3"/>
      <c r="F5843" s="55"/>
      <c r="G5843" s="55"/>
      <c r="H5843" s="55"/>
      <c r="I5843" s="55"/>
      <c r="J5843" s="55"/>
      <c r="L5843" s="55"/>
      <c r="O5843" s="55"/>
      <c r="AF5843" s="93"/>
      <c r="AG5843" s="4"/>
      <c r="AH5843" s="4"/>
      <c r="AJ5843" s="105"/>
      <c r="AK5843" s="105"/>
      <c r="AL5843" s="105"/>
    </row>
    <row r="5844">
      <c r="A5844" s="3"/>
      <c r="B5844" s="3"/>
      <c r="F5844" s="55"/>
      <c r="G5844" s="55"/>
      <c r="H5844" s="55"/>
      <c r="I5844" s="55"/>
      <c r="J5844" s="55"/>
      <c r="L5844" s="55"/>
      <c r="O5844" s="55"/>
      <c r="AF5844" s="93"/>
      <c r="AG5844" s="4"/>
      <c r="AH5844" s="4"/>
      <c r="AJ5844" s="105"/>
      <c r="AK5844" s="105"/>
      <c r="AL5844" s="105"/>
    </row>
    <row r="5845">
      <c r="A5845" s="3"/>
      <c r="B5845" s="3"/>
      <c r="F5845" s="55"/>
      <c r="G5845" s="55"/>
      <c r="H5845" s="55"/>
      <c r="I5845" s="55"/>
      <c r="J5845" s="55"/>
      <c r="L5845" s="55"/>
      <c r="O5845" s="55"/>
      <c r="AF5845" s="93"/>
      <c r="AG5845" s="4"/>
      <c r="AH5845" s="4"/>
      <c r="AJ5845" s="105"/>
      <c r="AK5845" s="105"/>
      <c r="AL5845" s="105"/>
    </row>
    <row r="5846">
      <c r="A5846" s="3"/>
      <c r="B5846" s="3"/>
      <c r="F5846" s="55"/>
      <c r="G5846" s="55"/>
      <c r="H5846" s="55"/>
      <c r="I5846" s="55"/>
      <c r="J5846" s="55"/>
      <c r="L5846" s="55"/>
      <c r="O5846" s="55"/>
      <c r="AF5846" s="93"/>
      <c r="AG5846" s="4"/>
      <c r="AH5846" s="4"/>
      <c r="AJ5846" s="105"/>
      <c r="AK5846" s="105"/>
      <c r="AL5846" s="105"/>
    </row>
    <row r="5847">
      <c r="A5847" s="3"/>
      <c r="B5847" s="3"/>
      <c r="F5847" s="55"/>
      <c r="G5847" s="55"/>
      <c r="H5847" s="55"/>
      <c r="I5847" s="55"/>
      <c r="J5847" s="55"/>
      <c r="L5847" s="55"/>
      <c r="O5847" s="55"/>
      <c r="AF5847" s="93"/>
      <c r="AG5847" s="4"/>
      <c r="AH5847" s="4"/>
      <c r="AJ5847" s="105"/>
      <c r="AK5847" s="105"/>
      <c r="AL5847" s="105"/>
    </row>
    <row r="5848">
      <c r="A5848" s="3"/>
      <c r="B5848" s="3"/>
      <c r="F5848" s="55"/>
      <c r="G5848" s="55"/>
      <c r="H5848" s="55"/>
      <c r="I5848" s="55"/>
      <c r="J5848" s="55"/>
      <c r="L5848" s="55"/>
      <c r="O5848" s="55"/>
      <c r="AF5848" s="93"/>
      <c r="AG5848" s="4"/>
      <c r="AH5848" s="4"/>
      <c r="AJ5848" s="105"/>
      <c r="AK5848" s="105"/>
      <c r="AL5848" s="105"/>
    </row>
    <row r="5849">
      <c r="A5849" s="3"/>
      <c r="B5849" s="3"/>
      <c r="F5849" s="55"/>
      <c r="G5849" s="55"/>
      <c r="H5849" s="55"/>
      <c r="I5849" s="55"/>
      <c r="J5849" s="55"/>
      <c r="L5849" s="55"/>
      <c r="O5849" s="55"/>
      <c r="AF5849" s="93"/>
      <c r="AG5849" s="4"/>
      <c r="AH5849" s="4"/>
      <c r="AJ5849" s="105"/>
      <c r="AK5849" s="105"/>
      <c r="AL5849" s="105"/>
    </row>
    <row r="5850">
      <c r="A5850" s="3"/>
      <c r="B5850" s="3"/>
      <c r="F5850" s="55"/>
      <c r="G5850" s="55"/>
      <c r="H5850" s="55"/>
      <c r="I5850" s="55"/>
      <c r="J5850" s="55"/>
      <c r="L5850" s="55"/>
      <c r="O5850" s="55"/>
      <c r="AF5850" s="93"/>
      <c r="AG5850" s="4"/>
      <c r="AH5850" s="4"/>
      <c r="AJ5850" s="105"/>
      <c r="AK5850" s="105"/>
      <c r="AL5850" s="105"/>
    </row>
    <row r="5851">
      <c r="A5851" s="3"/>
      <c r="B5851" s="3"/>
      <c r="F5851" s="55"/>
      <c r="G5851" s="55"/>
      <c r="H5851" s="55"/>
      <c r="I5851" s="55"/>
      <c r="J5851" s="55"/>
      <c r="L5851" s="55"/>
      <c r="O5851" s="55"/>
      <c r="AF5851" s="93"/>
      <c r="AG5851" s="4"/>
      <c r="AH5851" s="4"/>
      <c r="AJ5851" s="105"/>
      <c r="AK5851" s="105"/>
      <c r="AL5851" s="105"/>
    </row>
    <row r="5852">
      <c r="A5852" s="3"/>
      <c r="B5852" s="3"/>
      <c r="F5852" s="55"/>
      <c r="G5852" s="55"/>
      <c r="H5852" s="55"/>
      <c r="I5852" s="55"/>
      <c r="J5852" s="55"/>
      <c r="L5852" s="55"/>
      <c r="O5852" s="55"/>
      <c r="AF5852" s="93"/>
      <c r="AG5852" s="4"/>
      <c r="AH5852" s="4"/>
      <c r="AJ5852" s="105"/>
      <c r="AK5852" s="105"/>
      <c r="AL5852" s="105"/>
    </row>
    <row r="5853">
      <c r="A5853" s="3"/>
      <c r="B5853" s="3"/>
      <c r="F5853" s="55"/>
      <c r="G5853" s="55"/>
      <c r="H5853" s="55"/>
      <c r="I5853" s="55"/>
      <c r="J5853" s="55"/>
      <c r="L5853" s="55"/>
      <c r="O5853" s="55"/>
      <c r="AF5853" s="93"/>
      <c r="AG5853" s="4"/>
      <c r="AH5853" s="4"/>
      <c r="AJ5853" s="105"/>
      <c r="AK5853" s="105"/>
      <c r="AL5853" s="105"/>
    </row>
    <row r="5854">
      <c r="A5854" s="3"/>
      <c r="B5854" s="3"/>
      <c r="F5854" s="55"/>
      <c r="G5854" s="55"/>
      <c r="H5854" s="55"/>
      <c r="I5854" s="55"/>
      <c r="J5854" s="55"/>
      <c r="L5854" s="55"/>
      <c r="O5854" s="55"/>
      <c r="AF5854" s="93"/>
      <c r="AG5854" s="4"/>
      <c r="AH5854" s="4"/>
      <c r="AJ5854" s="105"/>
      <c r="AK5854" s="105"/>
      <c r="AL5854" s="105"/>
    </row>
    <row r="5855">
      <c r="A5855" s="3"/>
      <c r="B5855" s="3"/>
      <c r="F5855" s="55"/>
      <c r="G5855" s="55"/>
      <c r="H5855" s="55"/>
      <c r="I5855" s="55"/>
      <c r="J5855" s="55"/>
      <c r="L5855" s="55"/>
      <c r="O5855" s="55"/>
      <c r="AF5855" s="93"/>
      <c r="AG5855" s="4"/>
      <c r="AH5855" s="4"/>
      <c r="AJ5855" s="105"/>
      <c r="AK5855" s="105"/>
      <c r="AL5855" s="105"/>
    </row>
    <row r="5856">
      <c r="A5856" s="3"/>
      <c r="B5856" s="3"/>
      <c r="F5856" s="55"/>
      <c r="G5856" s="55"/>
      <c r="H5856" s="55"/>
      <c r="I5856" s="55"/>
      <c r="J5856" s="55"/>
      <c r="L5856" s="55"/>
      <c r="O5856" s="55"/>
      <c r="AF5856" s="93"/>
      <c r="AG5856" s="4"/>
      <c r="AH5856" s="4"/>
      <c r="AJ5856" s="105"/>
      <c r="AK5856" s="105"/>
      <c r="AL5856" s="105"/>
    </row>
    <row r="5857">
      <c r="A5857" s="3"/>
      <c r="B5857" s="3"/>
      <c r="F5857" s="55"/>
      <c r="G5857" s="55"/>
      <c r="H5857" s="55"/>
      <c r="I5857" s="55"/>
      <c r="J5857" s="55"/>
      <c r="L5857" s="55"/>
      <c r="O5857" s="55"/>
      <c r="AF5857" s="93"/>
      <c r="AG5857" s="4"/>
      <c r="AH5857" s="4"/>
      <c r="AJ5857" s="105"/>
      <c r="AK5857" s="105"/>
      <c r="AL5857" s="105"/>
    </row>
    <row r="5858">
      <c r="A5858" s="3"/>
      <c r="B5858" s="3"/>
      <c r="F5858" s="55"/>
      <c r="G5858" s="55"/>
      <c r="H5858" s="55"/>
      <c r="I5858" s="55"/>
      <c r="J5858" s="55"/>
      <c r="L5858" s="55"/>
      <c r="O5858" s="55"/>
      <c r="AF5858" s="93"/>
      <c r="AG5858" s="4"/>
      <c r="AH5858" s="4"/>
      <c r="AJ5858" s="105"/>
      <c r="AK5858" s="105"/>
      <c r="AL5858" s="105"/>
    </row>
    <row r="5859">
      <c r="A5859" s="3"/>
      <c r="B5859" s="3"/>
      <c r="F5859" s="55"/>
      <c r="G5859" s="55"/>
      <c r="H5859" s="55"/>
      <c r="I5859" s="55"/>
      <c r="J5859" s="55"/>
      <c r="L5859" s="55"/>
      <c r="O5859" s="55"/>
      <c r="AF5859" s="93"/>
      <c r="AG5859" s="4"/>
      <c r="AH5859" s="4"/>
      <c r="AJ5859" s="105"/>
      <c r="AK5859" s="105"/>
      <c r="AL5859" s="105"/>
    </row>
    <row r="5860">
      <c r="A5860" s="3"/>
      <c r="B5860" s="3"/>
      <c r="F5860" s="55"/>
      <c r="G5860" s="55"/>
      <c r="H5860" s="55"/>
      <c r="I5860" s="55"/>
      <c r="J5860" s="55"/>
      <c r="L5860" s="55"/>
      <c r="O5860" s="55"/>
      <c r="AF5860" s="93"/>
      <c r="AG5860" s="4"/>
      <c r="AH5860" s="4"/>
      <c r="AJ5860" s="105"/>
      <c r="AK5860" s="105"/>
      <c r="AL5860" s="105"/>
    </row>
    <row r="5861">
      <c r="A5861" s="3"/>
      <c r="B5861" s="3"/>
      <c r="F5861" s="55"/>
      <c r="G5861" s="55"/>
      <c r="H5861" s="55"/>
      <c r="I5861" s="55"/>
      <c r="J5861" s="55"/>
      <c r="L5861" s="55"/>
      <c r="O5861" s="55"/>
      <c r="AF5861" s="93"/>
      <c r="AG5861" s="4"/>
      <c r="AH5861" s="4"/>
      <c r="AJ5861" s="105"/>
      <c r="AK5861" s="105"/>
      <c r="AL5861" s="105"/>
    </row>
    <row r="5862">
      <c r="A5862" s="3"/>
      <c r="B5862" s="3"/>
      <c r="F5862" s="55"/>
      <c r="G5862" s="55"/>
      <c r="H5862" s="55"/>
      <c r="I5862" s="55"/>
      <c r="J5862" s="55"/>
      <c r="L5862" s="55"/>
      <c r="O5862" s="55"/>
      <c r="AF5862" s="93"/>
      <c r="AG5862" s="4"/>
      <c r="AH5862" s="4"/>
      <c r="AJ5862" s="105"/>
      <c r="AK5862" s="105"/>
      <c r="AL5862" s="105"/>
    </row>
    <row r="5863">
      <c r="A5863" s="3"/>
      <c r="B5863" s="3"/>
      <c r="F5863" s="55"/>
      <c r="G5863" s="55"/>
      <c r="H5863" s="55"/>
      <c r="I5863" s="55"/>
      <c r="J5863" s="55"/>
      <c r="L5863" s="55"/>
      <c r="O5863" s="55"/>
      <c r="AF5863" s="93"/>
      <c r="AG5863" s="4"/>
      <c r="AH5863" s="4"/>
      <c r="AJ5863" s="105"/>
      <c r="AK5863" s="105"/>
      <c r="AL5863" s="105"/>
    </row>
    <row r="5864">
      <c r="A5864" s="3"/>
      <c r="B5864" s="3"/>
      <c r="F5864" s="55"/>
      <c r="G5864" s="55"/>
      <c r="H5864" s="55"/>
      <c r="I5864" s="55"/>
      <c r="J5864" s="55"/>
      <c r="L5864" s="55"/>
      <c r="O5864" s="55"/>
      <c r="AF5864" s="93"/>
      <c r="AG5864" s="4"/>
      <c r="AH5864" s="4"/>
      <c r="AJ5864" s="105"/>
      <c r="AK5864" s="105"/>
      <c r="AL5864" s="105"/>
    </row>
    <row r="5865">
      <c r="A5865" s="3"/>
      <c r="B5865" s="3"/>
      <c r="F5865" s="55"/>
      <c r="G5865" s="55"/>
      <c r="H5865" s="55"/>
      <c r="I5865" s="55"/>
      <c r="J5865" s="55"/>
      <c r="L5865" s="55"/>
      <c r="O5865" s="55"/>
      <c r="AF5865" s="93"/>
      <c r="AG5865" s="4"/>
      <c r="AH5865" s="4"/>
      <c r="AJ5865" s="105"/>
      <c r="AK5865" s="105"/>
      <c r="AL5865" s="105"/>
    </row>
    <row r="5866">
      <c r="A5866" s="3"/>
      <c r="B5866" s="3"/>
      <c r="F5866" s="55"/>
      <c r="G5866" s="55"/>
      <c r="H5866" s="55"/>
      <c r="I5866" s="55"/>
      <c r="J5866" s="55"/>
      <c r="L5866" s="55"/>
      <c r="O5866" s="55"/>
      <c r="AF5866" s="93"/>
      <c r="AG5866" s="4"/>
      <c r="AH5866" s="4"/>
      <c r="AJ5866" s="105"/>
      <c r="AK5866" s="105"/>
      <c r="AL5866" s="105"/>
    </row>
    <row r="5867">
      <c r="A5867" s="3"/>
      <c r="B5867" s="3"/>
      <c r="F5867" s="55"/>
      <c r="G5867" s="55"/>
      <c r="H5867" s="55"/>
      <c r="I5867" s="55"/>
      <c r="J5867" s="55"/>
      <c r="L5867" s="55"/>
      <c r="O5867" s="55"/>
      <c r="AF5867" s="93"/>
      <c r="AG5867" s="4"/>
      <c r="AH5867" s="4"/>
      <c r="AJ5867" s="105"/>
      <c r="AK5867" s="105"/>
      <c r="AL5867" s="105"/>
    </row>
    <row r="5868">
      <c r="A5868" s="3"/>
      <c r="B5868" s="3"/>
      <c r="F5868" s="55"/>
      <c r="G5868" s="55"/>
      <c r="H5868" s="55"/>
      <c r="I5868" s="55"/>
      <c r="J5868" s="55"/>
      <c r="L5868" s="55"/>
      <c r="O5868" s="55"/>
      <c r="AF5868" s="93"/>
      <c r="AG5868" s="4"/>
      <c r="AH5868" s="4"/>
      <c r="AJ5868" s="105"/>
      <c r="AK5868" s="105"/>
      <c r="AL5868" s="105"/>
    </row>
    <row r="5869">
      <c r="A5869" s="3"/>
      <c r="B5869" s="3"/>
      <c r="F5869" s="55"/>
      <c r="G5869" s="55"/>
      <c r="H5869" s="55"/>
      <c r="I5869" s="55"/>
      <c r="J5869" s="55"/>
      <c r="L5869" s="55"/>
      <c r="O5869" s="55"/>
      <c r="AF5869" s="93"/>
      <c r="AG5869" s="4"/>
      <c r="AH5869" s="4"/>
      <c r="AJ5869" s="105"/>
      <c r="AK5869" s="105"/>
      <c r="AL5869" s="105"/>
    </row>
    <row r="5870">
      <c r="A5870" s="3"/>
      <c r="B5870" s="3"/>
      <c r="F5870" s="55"/>
      <c r="G5870" s="55"/>
      <c r="H5870" s="55"/>
      <c r="I5870" s="55"/>
      <c r="J5870" s="55"/>
      <c r="L5870" s="55"/>
      <c r="O5870" s="55"/>
      <c r="AF5870" s="93"/>
      <c r="AG5870" s="4"/>
      <c r="AH5870" s="4"/>
      <c r="AJ5870" s="105"/>
      <c r="AK5870" s="105"/>
      <c r="AL5870" s="105"/>
    </row>
    <row r="5871">
      <c r="A5871" s="3"/>
      <c r="B5871" s="3"/>
      <c r="F5871" s="55"/>
      <c r="G5871" s="55"/>
      <c r="H5871" s="55"/>
      <c r="I5871" s="55"/>
      <c r="J5871" s="55"/>
      <c r="L5871" s="55"/>
      <c r="O5871" s="55"/>
      <c r="AF5871" s="93"/>
      <c r="AG5871" s="4"/>
      <c r="AH5871" s="4"/>
      <c r="AJ5871" s="105"/>
      <c r="AK5871" s="105"/>
      <c r="AL5871" s="105"/>
    </row>
    <row r="5872">
      <c r="A5872" s="3"/>
      <c r="B5872" s="3"/>
      <c r="F5872" s="55"/>
      <c r="G5872" s="55"/>
      <c r="H5872" s="55"/>
      <c r="I5872" s="55"/>
      <c r="J5872" s="55"/>
      <c r="L5872" s="55"/>
      <c r="O5872" s="55"/>
      <c r="AF5872" s="93"/>
      <c r="AG5872" s="4"/>
      <c r="AH5872" s="4"/>
      <c r="AJ5872" s="105"/>
      <c r="AK5872" s="105"/>
      <c r="AL5872" s="105"/>
    </row>
    <row r="5873">
      <c r="A5873" s="3"/>
      <c r="B5873" s="3"/>
      <c r="F5873" s="55"/>
      <c r="G5873" s="55"/>
      <c r="H5873" s="55"/>
      <c r="I5873" s="55"/>
      <c r="J5873" s="55"/>
      <c r="L5873" s="55"/>
      <c r="O5873" s="55"/>
      <c r="AF5873" s="93"/>
      <c r="AG5873" s="4"/>
      <c r="AH5873" s="4"/>
      <c r="AJ5873" s="105"/>
      <c r="AK5873" s="105"/>
      <c r="AL5873" s="105"/>
    </row>
    <row r="5874">
      <c r="A5874" s="3"/>
      <c r="B5874" s="3"/>
      <c r="F5874" s="55"/>
      <c r="G5874" s="55"/>
      <c r="H5874" s="55"/>
      <c r="I5874" s="55"/>
      <c r="J5874" s="55"/>
      <c r="L5874" s="55"/>
      <c r="O5874" s="55"/>
      <c r="AF5874" s="93"/>
      <c r="AG5874" s="4"/>
      <c r="AH5874" s="4"/>
      <c r="AJ5874" s="105"/>
      <c r="AK5874" s="105"/>
      <c r="AL5874" s="105"/>
    </row>
    <row r="5875">
      <c r="A5875" s="3"/>
      <c r="B5875" s="3"/>
      <c r="F5875" s="55"/>
      <c r="G5875" s="55"/>
      <c r="H5875" s="55"/>
      <c r="I5875" s="55"/>
      <c r="J5875" s="55"/>
      <c r="L5875" s="55"/>
      <c r="O5875" s="55"/>
      <c r="AF5875" s="93"/>
      <c r="AG5875" s="4"/>
      <c r="AH5875" s="4"/>
      <c r="AJ5875" s="105"/>
      <c r="AK5875" s="105"/>
      <c r="AL5875" s="105"/>
    </row>
    <row r="5876">
      <c r="A5876" s="3"/>
      <c r="B5876" s="3"/>
      <c r="F5876" s="55"/>
      <c r="G5876" s="55"/>
      <c r="H5876" s="55"/>
      <c r="I5876" s="55"/>
      <c r="J5876" s="55"/>
      <c r="L5876" s="55"/>
      <c r="O5876" s="55"/>
      <c r="AF5876" s="93"/>
      <c r="AG5876" s="4"/>
      <c r="AH5876" s="4"/>
      <c r="AJ5876" s="105"/>
      <c r="AK5876" s="105"/>
      <c r="AL5876" s="105"/>
    </row>
    <row r="5877">
      <c r="A5877" s="3"/>
      <c r="B5877" s="3"/>
      <c r="F5877" s="55"/>
      <c r="G5877" s="55"/>
      <c r="H5877" s="55"/>
      <c r="I5877" s="55"/>
      <c r="J5877" s="55"/>
      <c r="L5877" s="55"/>
      <c r="O5877" s="55"/>
      <c r="AF5877" s="93"/>
      <c r="AG5877" s="4"/>
      <c r="AH5877" s="4"/>
      <c r="AJ5877" s="105"/>
      <c r="AK5877" s="105"/>
      <c r="AL5877" s="105"/>
    </row>
    <row r="5878">
      <c r="A5878" s="3"/>
      <c r="B5878" s="3"/>
      <c r="F5878" s="55"/>
      <c r="G5878" s="55"/>
      <c r="H5878" s="55"/>
      <c r="I5878" s="55"/>
      <c r="J5878" s="55"/>
      <c r="L5878" s="55"/>
      <c r="O5878" s="55"/>
      <c r="AF5878" s="93"/>
      <c r="AG5878" s="4"/>
      <c r="AH5878" s="4"/>
      <c r="AJ5878" s="105"/>
      <c r="AK5878" s="105"/>
      <c r="AL5878" s="105"/>
    </row>
    <row r="5879">
      <c r="A5879" s="3"/>
      <c r="B5879" s="3"/>
      <c r="F5879" s="55"/>
      <c r="G5879" s="55"/>
      <c r="H5879" s="55"/>
      <c r="I5879" s="55"/>
      <c r="J5879" s="55"/>
      <c r="L5879" s="55"/>
      <c r="O5879" s="55"/>
      <c r="AF5879" s="93"/>
      <c r="AG5879" s="4"/>
      <c r="AH5879" s="4"/>
      <c r="AJ5879" s="105"/>
      <c r="AK5879" s="105"/>
      <c r="AL5879" s="105"/>
    </row>
    <row r="5880">
      <c r="A5880" s="3"/>
      <c r="B5880" s="3"/>
      <c r="F5880" s="55"/>
      <c r="G5880" s="55"/>
      <c r="H5880" s="55"/>
      <c r="I5880" s="55"/>
      <c r="J5880" s="55"/>
      <c r="L5880" s="55"/>
      <c r="O5880" s="55"/>
      <c r="AF5880" s="93"/>
      <c r="AG5880" s="4"/>
      <c r="AH5880" s="4"/>
      <c r="AJ5880" s="105"/>
      <c r="AK5880" s="105"/>
      <c r="AL5880" s="105"/>
    </row>
    <row r="5881">
      <c r="A5881" s="3"/>
      <c r="B5881" s="3"/>
      <c r="F5881" s="55"/>
      <c r="G5881" s="55"/>
      <c r="H5881" s="55"/>
      <c r="I5881" s="55"/>
      <c r="J5881" s="55"/>
      <c r="L5881" s="55"/>
      <c r="O5881" s="55"/>
      <c r="AF5881" s="93"/>
      <c r="AG5881" s="4"/>
      <c r="AH5881" s="4"/>
      <c r="AJ5881" s="105"/>
      <c r="AK5881" s="105"/>
      <c r="AL5881" s="105"/>
    </row>
    <row r="5882">
      <c r="A5882" s="3"/>
      <c r="B5882" s="3"/>
      <c r="F5882" s="55"/>
      <c r="G5882" s="55"/>
      <c r="H5882" s="55"/>
      <c r="I5882" s="55"/>
      <c r="J5882" s="55"/>
      <c r="L5882" s="55"/>
      <c r="O5882" s="55"/>
      <c r="AF5882" s="93"/>
      <c r="AG5882" s="4"/>
      <c r="AH5882" s="4"/>
      <c r="AJ5882" s="105"/>
      <c r="AK5882" s="105"/>
      <c r="AL5882" s="105"/>
    </row>
    <row r="5883">
      <c r="A5883" s="3"/>
      <c r="B5883" s="3"/>
      <c r="F5883" s="55"/>
      <c r="G5883" s="55"/>
      <c r="H5883" s="55"/>
      <c r="I5883" s="55"/>
      <c r="J5883" s="55"/>
      <c r="L5883" s="55"/>
      <c r="O5883" s="55"/>
      <c r="AF5883" s="93"/>
      <c r="AG5883" s="4"/>
      <c r="AH5883" s="4"/>
      <c r="AJ5883" s="105"/>
      <c r="AK5883" s="105"/>
      <c r="AL5883" s="105"/>
    </row>
    <row r="5884">
      <c r="A5884" s="3"/>
      <c r="B5884" s="3"/>
      <c r="F5884" s="55"/>
      <c r="G5884" s="55"/>
      <c r="H5884" s="55"/>
      <c r="I5884" s="55"/>
      <c r="J5884" s="55"/>
      <c r="L5884" s="55"/>
      <c r="O5884" s="55"/>
      <c r="AF5884" s="93"/>
      <c r="AG5884" s="4"/>
      <c r="AH5884" s="4"/>
      <c r="AJ5884" s="105"/>
      <c r="AK5884" s="105"/>
      <c r="AL5884" s="105"/>
    </row>
    <row r="5885">
      <c r="A5885" s="3"/>
      <c r="B5885" s="3"/>
      <c r="F5885" s="55"/>
      <c r="G5885" s="55"/>
      <c r="H5885" s="55"/>
      <c r="I5885" s="55"/>
      <c r="J5885" s="55"/>
      <c r="L5885" s="55"/>
      <c r="O5885" s="55"/>
      <c r="AF5885" s="93"/>
      <c r="AG5885" s="4"/>
      <c r="AH5885" s="4"/>
      <c r="AJ5885" s="105"/>
      <c r="AK5885" s="105"/>
      <c r="AL5885" s="105"/>
    </row>
    <row r="5886">
      <c r="A5886" s="3"/>
      <c r="B5886" s="3"/>
      <c r="F5886" s="55"/>
      <c r="G5886" s="55"/>
      <c r="H5886" s="55"/>
      <c r="I5886" s="55"/>
      <c r="J5886" s="55"/>
      <c r="L5886" s="55"/>
      <c r="O5886" s="55"/>
      <c r="AF5886" s="93"/>
      <c r="AG5886" s="4"/>
      <c r="AH5886" s="4"/>
      <c r="AJ5886" s="105"/>
      <c r="AK5886" s="105"/>
      <c r="AL5886" s="105"/>
    </row>
    <row r="5887">
      <c r="A5887" s="3"/>
      <c r="B5887" s="3"/>
      <c r="F5887" s="55"/>
      <c r="G5887" s="55"/>
      <c r="H5887" s="55"/>
      <c r="I5887" s="55"/>
      <c r="J5887" s="55"/>
      <c r="L5887" s="55"/>
      <c r="O5887" s="55"/>
      <c r="AF5887" s="93"/>
      <c r="AG5887" s="4"/>
      <c r="AH5887" s="4"/>
      <c r="AJ5887" s="105"/>
      <c r="AK5887" s="105"/>
      <c r="AL5887" s="105"/>
    </row>
    <row r="5888">
      <c r="A5888" s="3"/>
      <c r="B5888" s="3"/>
      <c r="F5888" s="55"/>
      <c r="G5888" s="55"/>
      <c r="H5888" s="55"/>
      <c r="I5888" s="55"/>
      <c r="J5888" s="55"/>
      <c r="L5888" s="55"/>
      <c r="O5888" s="55"/>
      <c r="AF5888" s="93"/>
      <c r="AG5888" s="4"/>
      <c r="AH5888" s="4"/>
      <c r="AJ5888" s="105"/>
      <c r="AK5888" s="105"/>
      <c r="AL5888" s="105"/>
    </row>
    <row r="5889">
      <c r="A5889" s="3"/>
      <c r="B5889" s="3"/>
      <c r="F5889" s="55"/>
      <c r="G5889" s="55"/>
      <c r="H5889" s="55"/>
      <c r="I5889" s="55"/>
      <c r="J5889" s="55"/>
      <c r="L5889" s="55"/>
      <c r="O5889" s="55"/>
      <c r="AF5889" s="93"/>
      <c r="AG5889" s="4"/>
      <c r="AH5889" s="4"/>
      <c r="AJ5889" s="105"/>
      <c r="AK5889" s="105"/>
      <c r="AL5889" s="105"/>
    </row>
    <row r="5890">
      <c r="A5890" s="3"/>
      <c r="B5890" s="3"/>
      <c r="F5890" s="55"/>
      <c r="G5890" s="55"/>
      <c r="H5890" s="55"/>
      <c r="I5890" s="55"/>
      <c r="J5890" s="55"/>
      <c r="L5890" s="55"/>
      <c r="O5890" s="55"/>
      <c r="AF5890" s="93"/>
      <c r="AG5890" s="4"/>
      <c r="AH5890" s="4"/>
      <c r="AJ5890" s="105"/>
      <c r="AK5890" s="105"/>
      <c r="AL5890" s="105"/>
    </row>
    <row r="5891">
      <c r="A5891" s="3"/>
      <c r="B5891" s="3"/>
      <c r="F5891" s="55"/>
      <c r="G5891" s="55"/>
      <c r="H5891" s="55"/>
      <c r="I5891" s="55"/>
      <c r="J5891" s="55"/>
      <c r="L5891" s="55"/>
      <c r="O5891" s="55"/>
      <c r="AF5891" s="93"/>
      <c r="AG5891" s="4"/>
      <c r="AH5891" s="4"/>
      <c r="AJ5891" s="105"/>
      <c r="AK5891" s="105"/>
      <c r="AL5891" s="105"/>
    </row>
    <row r="5892">
      <c r="A5892" s="3"/>
      <c r="B5892" s="3"/>
      <c r="F5892" s="55"/>
      <c r="G5892" s="55"/>
      <c r="H5892" s="55"/>
      <c r="I5892" s="55"/>
      <c r="J5892" s="55"/>
      <c r="L5892" s="55"/>
      <c r="O5892" s="55"/>
      <c r="AF5892" s="93"/>
      <c r="AG5892" s="4"/>
      <c r="AH5892" s="4"/>
      <c r="AJ5892" s="105"/>
      <c r="AK5892" s="105"/>
      <c r="AL5892" s="105"/>
    </row>
    <row r="5893">
      <c r="A5893" s="3"/>
      <c r="B5893" s="3"/>
      <c r="F5893" s="55"/>
      <c r="G5893" s="55"/>
      <c r="H5893" s="55"/>
      <c r="I5893" s="55"/>
      <c r="J5893" s="55"/>
      <c r="L5893" s="55"/>
      <c r="O5893" s="55"/>
      <c r="AF5893" s="93"/>
      <c r="AG5893" s="4"/>
      <c r="AH5893" s="4"/>
      <c r="AJ5893" s="105"/>
      <c r="AK5893" s="105"/>
      <c r="AL5893" s="105"/>
    </row>
    <row r="5894">
      <c r="A5894" s="3"/>
      <c r="B5894" s="3"/>
      <c r="F5894" s="55"/>
      <c r="G5894" s="55"/>
      <c r="H5894" s="55"/>
      <c r="I5894" s="55"/>
      <c r="J5894" s="55"/>
      <c r="L5894" s="55"/>
      <c r="O5894" s="55"/>
      <c r="AF5894" s="93"/>
      <c r="AG5894" s="4"/>
      <c r="AH5894" s="4"/>
      <c r="AJ5894" s="105"/>
      <c r="AK5894" s="105"/>
      <c r="AL5894" s="105"/>
    </row>
    <row r="5895">
      <c r="A5895" s="3"/>
      <c r="B5895" s="3"/>
      <c r="F5895" s="55"/>
      <c r="G5895" s="55"/>
      <c r="H5895" s="55"/>
      <c r="I5895" s="55"/>
      <c r="J5895" s="55"/>
      <c r="L5895" s="55"/>
      <c r="O5895" s="55"/>
      <c r="AF5895" s="93"/>
      <c r="AG5895" s="4"/>
      <c r="AH5895" s="4"/>
      <c r="AJ5895" s="105"/>
      <c r="AK5895" s="105"/>
      <c r="AL5895" s="105"/>
    </row>
    <row r="5896">
      <c r="A5896" s="3"/>
      <c r="B5896" s="3"/>
      <c r="F5896" s="55"/>
      <c r="G5896" s="55"/>
      <c r="H5896" s="55"/>
      <c r="I5896" s="55"/>
      <c r="J5896" s="55"/>
      <c r="L5896" s="55"/>
      <c r="O5896" s="55"/>
      <c r="AF5896" s="93"/>
      <c r="AG5896" s="4"/>
      <c r="AH5896" s="4"/>
      <c r="AJ5896" s="105"/>
      <c r="AK5896" s="105"/>
      <c r="AL5896" s="105"/>
    </row>
    <row r="5897">
      <c r="A5897" s="3"/>
      <c r="B5897" s="3"/>
      <c r="F5897" s="55"/>
      <c r="G5897" s="55"/>
      <c r="H5897" s="55"/>
      <c r="I5897" s="55"/>
      <c r="J5897" s="55"/>
      <c r="L5897" s="55"/>
      <c r="O5897" s="55"/>
      <c r="AF5897" s="93"/>
      <c r="AG5897" s="4"/>
      <c r="AH5897" s="4"/>
      <c r="AJ5897" s="105"/>
      <c r="AK5897" s="105"/>
      <c r="AL5897" s="105"/>
    </row>
    <row r="5898">
      <c r="A5898" s="3"/>
      <c r="B5898" s="3"/>
      <c r="F5898" s="55"/>
      <c r="G5898" s="55"/>
      <c r="H5898" s="55"/>
      <c r="I5898" s="55"/>
      <c r="J5898" s="55"/>
      <c r="L5898" s="55"/>
      <c r="O5898" s="55"/>
      <c r="AF5898" s="93"/>
      <c r="AG5898" s="4"/>
      <c r="AH5898" s="4"/>
      <c r="AJ5898" s="105"/>
      <c r="AK5898" s="105"/>
      <c r="AL5898" s="105"/>
    </row>
    <row r="5899">
      <c r="A5899" s="3"/>
      <c r="B5899" s="3"/>
      <c r="F5899" s="55"/>
      <c r="G5899" s="55"/>
      <c r="H5899" s="55"/>
      <c r="I5899" s="55"/>
      <c r="J5899" s="55"/>
      <c r="L5899" s="55"/>
      <c r="O5899" s="55"/>
      <c r="AF5899" s="93"/>
      <c r="AG5899" s="4"/>
      <c r="AH5899" s="4"/>
      <c r="AJ5899" s="105"/>
      <c r="AK5899" s="105"/>
      <c r="AL5899" s="105"/>
    </row>
    <row r="5900">
      <c r="A5900" s="3"/>
      <c r="B5900" s="3"/>
      <c r="F5900" s="55"/>
      <c r="G5900" s="55"/>
      <c r="H5900" s="55"/>
      <c r="I5900" s="55"/>
      <c r="J5900" s="55"/>
      <c r="L5900" s="55"/>
      <c r="O5900" s="55"/>
      <c r="AF5900" s="93"/>
      <c r="AG5900" s="4"/>
      <c r="AH5900" s="4"/>
      <c r="AJ5900" s="105"/>
      <c r="AK5900" s="105"/>
      <c r="AL5900" s="105"/>
    </row>
    <row r="5901">
      <c r="A5901" s="3"/>
      <c r="B5901" s="3"/>
      <c r="F5901" s="55"/>
      <c r="G5901" s="55"/>
      <c r="H5901" s="55"/>
      <c r="I5901" s="55"/>
      <c r="J5901" s="55"/>
      <c r="L5901" s="55"/>
      <c r="O5901" s="55"/>
      <c r="AF5901" s="93"/>
      <c r="AG5901" s="4"/>
      <c r="AH5901" s="4"/>
      <c r="AJ5901" s="105"/>
      <c r="AK5901" s="105"/>
      <c r="AL5901" s="105"/>
    </row>
    <row r="5902">
      <c r="A5902" s="3"/>
      <c r="B5902" s="3"/>
      <c r="F5902" s="55"/>
      <c r="G5902" s="55"/>
      <c r="H5902" s="55"/>
      <c r="I5902" s="55"/>
      <c r="J5902" s="55"/>
      <c r="L5902" s="55"/>
      <c r="O5902" s="55"/>
      <c r="AF5902" s="93"/>
      <c r="AG5902" s="4"/>
      <c r="AH5902" s="4"/>
      <c r="AJ5902" s="105"/>
      <c r="AK5902" s="105"/>
      <c r="AL5902" s="105"/>
    </row>
    <row r="5903">
      <c r="A5903" s="3"/>
      <c r="B5903" s="3"/>
      <c r="F5903" s="55"/>
      <c r="G5903" s="55"/>
      <c r="H5903" s="55"/>
      <c r="I5903" s="55"/>
      <c r="J5903" s="55"/>
      <c r="L5903" s="55"/>
      <c r="O5903" s="55"/>
      <c r="AF5903" s="93"/>
      <c r="AG5903" s="4"/>
      <c r="AH5903" s="4"/>
      <c r="AJ5903" s="105"/>
      <c r="AK5903" s="105"/>
      <c r="AL5903" s="105"/>
    </row>
    <row r="5904">
      <c r="A5904" s="3"/>
      <c r="B5904" s="3"/>
      <c r="F5904" s="55"/>
      <c r="G5904" s="55"/>
      <c r="H5904" s="55"/>
      <c r="I5904" s="55"/>
      <c r="J5904" s="55"/>
      <c r="L5904" s="55"/>
      <c r="O5904" s="55"/>
      <c r="AF5904" s="93"/>
      <c r="AG5904" s="4"/>
      <c r="AH5904" s="4"/>
      <c r="AJ5904" s="105"/>
      <c r="AK5904" s="105"/>
      <c r="AL5904" s="105"/>
    </row>
    <row r="5905">
      <c r="A5905" s="3"/>
      <c r="B5905" s="3"/>
      <c r="F5905" s="55"/>
      <c r="G5905" s="55"/>
      <c r="H5905" s="55"/>
      <c r="I5905" s="55"/>
      <c r="J5905" s="55"/>
      <c r="L5905" s="55"/>
      <c r="O5905" s="55"/>
      <c r="AF5905" s="93"/>
      <c r="AG5905" s="4"/>
      <c r="AH5905" s="4"/>
      <c r="AJ5905" s="105"/>
      <c r="AK5905" s="105"/>
      <c r="AL5905" s="105"/>
    </row>
    <row r="5906">
      <c r="A5906" s="3"/>
      <c r="B5906" s="3"/>
      <c r="F5906" s="55"/>
      <c r="G5906" s="55"/>
      <c r="H5906" s="55"/>
      <c r="I5906" s="55"/>
      <c r="J5906" s="55"/>
      <c r="L5906" s="55"/>
      <c r="O5906" s="55"/>
      <c r="AF5906" s="93"/>
      <c r="AG5906" s="4"/>
      <c r="AH5906" s="4"/>
      <c r="AJ5906" s="105"/>
      <c r="AK5906" s="105"/>
      <c r="AL5906" s="105"/>
    </row>
    <row r="5907">
      <c r="A5907" s="3"/>
      <c r="B5907" s="3"/>
      <c r="F5907" s="55"/>
      <c r="G5907" s="55"/>
      <c r="H5907" s="55"/>
      <c r="I5907" s="55"/>
      <c r="J5907" s="55"/>
      <c r="L5907" s="55"/>
      <c r="O5907" s="55"/>
      <c r="AF5907" s="93"/>
      <c r="AG5907" s="4"/>
      <c r="AH5907" s="4"/>
      <c r="AJ5907" s="105"/>
      <c r="AK5907" s="105"/>
      <c r="AL5907" s="105"/>
    </row>
    <row r="5908">
      <c r="A5908" s="3"/>
      <c r="B5908" s="3"/>
      <c r="F5908" s="55"/>
      <c r="G5908" s="55"/>
      <c r="H5908" s="55"/>
      <c r="I5908" s="55"/>
      <c r="J5908" s="55"/>
      <c r="L5908" s="55"/>
      <c r="O5908" s="55"/>
      <c r="AF5908" s="93"/>
      <c r="AG5908" s="4"/>
      <c r="AH5908" s="4"/>
      <c r="AJ5908" s="105"/>
      <c r="AK5908" s="105"/>
      <c r="AL5908" s="105"/>
    </row>
    <row r="5909">
      <c r="A5909" s="3"/>
      <c r="B5909" s="3"/>
      <c r="F5909" s="55"/>
      <c r="G5909" s="55"/>
      <c r="H5909" s="55"/>
      <c r="I5909" s="55"/>
      <c r="J5909" s="55"/>
      <c r="L5909" s="55"/>
      <c r="O5909" s="55"/>
      <c r="AF5909" s="93"/>
      <c r="AG5909" s="4"/>
      <c r="AH5909" s="4"/>
      <c r="AJ5909" s="105"/>
      <c r="AK5909" s="105"/>
      <c r="AL5909" s="105"/>
    </row>
    <row r="5910">
      <c r="A5910" s="3"/>
      <c r="B5910" s="3"/>
      <c r="F5910" s="55"/>
      <c r="G5910" s="55"/>
      <c r="H5910" s="55"/>
      <c r="I5910" s="55"/>
      <c r="J5910" s="55"/>
      <c r="L5910" s="55"/>
      <c r="O5910" s="55"/>
      <c r="AF5910" s="93"/>
      <c r="AG5910" s="4"/>
      <c r="AH5910" s="4"/>
      <c r="AJ5910" s="105"/>
      <c r="AK5910" s="105"/>
      <c r="AL5910" s="105"/>
    </row>
    <row r="5911">
      <c r="A5911" s="3"/>
      <c r="B5911" s="3"/>
      <c r="F5911" s="55"/>
      <c r="G5911" s="55"/>
      <c r="H5911" s="55"/>
      <c r="I5911" s="55"/>
      <c r="J5911" s="55"/>
      <c r="L5911" s="55"/>
      <c r="O5911" s="55"/>
      <c r="AF5911" s="93"/>
      <c r="AG5911" s="4"/>
      <c r="AH5911" s="4"/>
      <c r="AJ5911" s="105"/>
      <c r="AK5911" s="105"/>
      <c r="AL5911" s="105"/>
    </row>
    <row r="5912">
      <c r="A5912" s="3"/>
      <c r="B5912" s="3"/>
      <c r="F5912" s="55"/>
      <c r="G5912" s="55"/>
      <c r="H5912" s="55"/>
      <c r="I5912" s="55"/>
      <c r="J5912" s="55"/>
      <c r="L5912" s="55"/>
      <c r="O5912" s="55"/>
      <c r="AF5912" s="93"/>
      <c r="AG5912" s="4"/>
      <c r="AH5912" s="4"/>
      <c r="AJ5912" s="105"/>
      <c r="AK5912" s="105"/>
      <c r="AL5912" s="105"/>
    </row>
    <row r="5913">
      <c r="A5913" s="3"/>
      <c r="B5913" s="3"/>
      <c r="F5913" s="55"/>
      <c r="G5913" s="55"/>
      <c r="H5913" s="55"/>
      <c r="I5913" s="55"/>
      <c r="J5913" s="55"/>
      <c r="L5913" s="55"/>
      <c r="O5913" s="55"/>
      <c r="AF5913" s="93"/>
      <c r="AG5913" s="4"/>
      <c r="AH5913" s="4"/>
      <c r="AJ5913" s="105"/>
      <c r="AK5913" s="105"/>
      <c r="AL5913" s="105"/>
    </row>
    <row r="5914">
      <c r="A5914" s="3"/>
      <c r="B5914" s="3"/>
      <c r="F5914" s="55"/>
      <c r="G5914" s="55"/>
      <c r="H5914" s="55"/>
      <c r="I5914" s="55"/>
      <c r="J5914" s="55"/>
      <c r="L5914" s="55"/>
      <c r="O5914" s="55"/>
      <c r="AF5914" s="93"/>
      <c r="AG5914" s="4"/>
      <c r="AH5914" s="4"/>
      <c r="AJ5914" s="105"/>
      <c r="AK5914" s="105"/>
      <c r="AL5914" s="105"/>
    </row>
    <row r="5915">
      <c r="A5915" s="3"/>
      <c r="B5915" s="3"/>
      <c r="F5915" s="55"/>
      <c r="G5915" s="55"/>
      <c r="H5915" s="55"/>
      <c r="I5915" s="55"/>
      <c r="J5915" s="55"/>
      <c r="L5915" s="55"/>
      <c r="O5915" s="55"/>
      <c r="AF5915" s="93"/>
      <c r="AG5915" s="4"/>
      <c r="AH5915" s="4"/>
      <c r="AJ5915" s="105"/>
      <c r="AK5915" s="105"/>
      <c r="AL5915" s="105"/>
    </row>
    <row r="5916">
      <c r="A5916" s="3"/>
      <c r="B5916" s="3"/>
      <c r="F5916" s="55"/>
      <c r="G5916" s="55"/>
      <c r="H5916" s="55"/>
      <c r="I5916" s="55"/>
      <c r="J5916" s="55"/>
      <c r="L5916" s="55"/>
      <c r="O5916" s="55"/>
      <c r="AF5916" s="93"/>
      <c r="AG5916" s="4"/>
      <c r="AH5916" s="4"/>
      <c r="AJ5916" s="105"/>
      <c r="AK5916" s="105"/>
      <c r="AL5916" s="105"/>
    </row>
    <row r="5917">
      <c r="A5917" s="3"/>
      <c r="B5917" s="3"/>
      <c r="F5917" s="55"/>
      <c r="G5917" s="55"/>
      <c r="H5917" s="55"/>
      <c r="I5917" s="55"/>
      <c r="J5917" s="55"/>
      <c r="L5917" s="55"/>
      <c r="O5917" s="55"/>
      <c r="AF5917" s="93"/>
      <c r="AG5917" s="4"/>
      <c r="AH5917" s="4"/>
      <c r="AJ5917" s="105"/>
      <c r="AK5917" s="105"/>
      <c r="AL5917" s="105"/>
    </row>
    <row r="5918">
      <c r="A5918" s="3"/>
      <c r="B5918" s="3"/>
      <c r="F5918" s="55"/>
      <c r="G5918" s="55"/>
      <c r="H5918" s="55"/>
      <c r="I5918" s="55"/>
      <c r="J5918" s="55"/>
      <c r="L5918" s="55"/>
      <c r="O5918" s="55"/>
      <c r="AF5918" s="93"/>
      <c r="AG5918" s="4"/>
      <c r="AH5918" s="4"/>
      <c r="AJ5918" s="105"/>
      <c r="AK5918" s="105"/>
      <c r="AL5918" s="105"/>
    </row>
    <row r="5919">
      <c r="A5919" s="3"/>
      <c r="B5919" s="3"/>
      <c r="F5919" s="55"/>
      <c r="G5919" s="55"/>
      <c r="H5919" s="55"/>
      <c r="I5919" s="55"/>
      <c r="J5919" s="55"/>
      <c r="L5919" s="55"/>
      <c r="O5919" s="55"/>
      <c r="AF5919" s="93"/>
      <c r="AG5919" s="4"/>
      <c r="AH5919" s="4"/>
      <c r="AJ5919" s="105"/>
      <c r="AK5919" s="105"/>
      <c r="AL5919" s="105"/>
    </row>
    <row r="5920">
      <c r="A5920" s="3"/>
      <c r="B5920" s="3"/>
      <c r="F5920" s="55"/>
      <c r="G5920" s="55"/>
      <c r="H5920" s="55"/>
      <c r="I5920" s="55"/>
      <c r="J5920" s="55"/>
      <c r="L5920" s="55"/>
      <c r="O5920" s="55"/>
      <c r="AF5920" s="93"/>
      <c r="AG5920" s="4"/>
      <c r="AH5920" s="4"/>
      <c r="AJ5920" s="105"/>
      <c r="AK5920" s="105"/>
      <c r="AL5920" s="105"/>
    </row>
    <row r="5921">
      <c r="A5921" s="3"/>
      <c r="B5921" s="3"/>
      <c r="F5921" s="55"/>
      <c r="G5921" s="55"/>
      <c r="H5921" s="55"/>
      <c r="I5921" s="55"/>
      <c r="J5921" s="55"/>
      <c r="L5921" s="55"/>
      <c r="O5921" s="55"/>
      <c r="AF5921" s="93"/>
      <c r="AG5921" s="4"/>
      <c r="AH5921" s="4"/>
      <c r="AJ5921" s="105"/>
      <c r="AK5921" s="105"/>
      <c r="AL5921" s="105"/>
    </row>
    <row r="5922">
      <c r="A5922" s="3"/>
      <c r="B5922" s="3"/>
      <c r="F5922" s="55"/>
      <c r="G5922" s="55"/>
      <c r="H5922" s="55"/>
      <c r="I5922" s="55"/>
      <c r="J5922" s="55"/>
      <c r="L5922" s="55"/>
      <c r="O5922" s="55"/>
      <c r="AF5922" s="93"/>
      <c r="AG5922" s="4"/>
      <c r="AH5922" s="4"/>
      <c r="AJ5922" s="105"/>
      <c r="AK5922" s="105"/>
      <c r="AL5922" s="105"/>
    </row>
    <row r="5923">
      <c r="A5923" s="3"/>
      <c r="B5923" s="3"/>
      <c r="F5923" s="55"/>
      <c r="G5923" s="55"/>
      <c r="H5923" s="55"/>
      <c r="I5923" s="55"/>
      <c r="J5923" s="55"/>
      <c r="L5923" s="55"/>
      <c r="O5923" s="55"/>
      <c r="AF5923" s="93"/>
      <c r="AG5923" s="4"/>
      <c r="AH5923" s="4"/>
      <c r="AJ5923" s="105"/>
      <c r="AK5923" s="105"/>
      <c r="AL5923" s="105"/>
    </row>
    <row r="5924">
      <c r="A5924" s="3"/>
      <c r="B5924" s="3"/>
      <c r="F5924" s="55"/>
      <c r="G5924" s="55"/>
      <c r="H5924" s="55"/>
      <c r="I5924" s="55"/>
      <c r="J5924" s="55"/>
      <c r="L5924" s="55"/>
      <c r="O5924" s="55"/>
      <c r="AF5924" s="93"/>
      <c r="AG5924" s="4"/>
      <c r="AH5924" s="4"/>
      <c r="AJ5924" s="105"/>
      <c r="AK5924" s="105"/>
      <c r="AL5924" s="105"/>
    </row>
    <row r="5925">
      <c r="A5925" s="3"/>
      <c r="B5925" s="3"/>
      <c r="F5925" s="55"/>
      <c r="G5925" s="55"/>
      <c r="H5925" s="55"/>
      <c r="I5925" s="55"/>
      <c r="J5925" s="55"/>
      <c r="L5925" s="55"/>
      <c r="O5925" s="55"/>
      <c r="AF5925" s="93"/>
      <c r="AG5925" s="4"/>
      <c r="AH5925" s="4"/>
      <c r="AJ5925" s="105"/>
      <c r="AK5925" s="105"/>
      <c r="AL5925" s="105"/>
    </row>
    <row r="5926">
      <c r="A5926" s="3"/>
      <c r="B5926" s="3"/>
      <c r="F5926" s="55"/>
      <c r="G5926" s="55"/>
      <c r="H5926" s="55"/>
      <c r="I5926" s="55"/>
      <c r="J5926" s="55"/>
      <c r="L5926" s="55"/>
      <c r="O5926" s="55"/>
      <c r="AF5926" s="93"/>
      <c r="AG5926" s="4"/>
      <c r="AH5926" s="4"/>
      <c r="AJ5926" s="105"/>
      <c r="AK5926" s="105"/>
      <c r="AL5926" s="105"/>
    </row>
    <row r="5927">
      <c r="A5927" s="3"/>
      <c r="B5927" s="3"/>
      <c r="F5927" s="55"/>
      <c r="G5927" s="55"/>
      <c r="H5927" s="55"/>
      <c r="I5927" s="55"/>
      <c r="J5927" s="55"/>
      <c r="L5927" s="55"/>
      <c r="O5927" s="55"/>
      <c r="AF5927" s="93"/>
      <c r="AG5927" s="4"/>
      <c r="AH5927" s="4"/>
      <c r="AJ5927" s="105"/>
      <c r="AK5927" s="105"/>
      <c r="AL5927" s="105"/>
    </row>
    <row r="5928">
      <c r="A5928" s="3"/>
      <c r="B5928" s="3"/>
      <c r="F5928" s="55"/>
      <c r="G5928" s="55"/>
      <c r="H5928" s="55"/>
      <c r="I5928" s="55"/>
      <c r="J5928" s="55"/>
      <c r="L5928" s="55"/>
      <c r="O5928" s="55"/>
      <c r="AF5928" s="93"/>
      <c r="AG5928" s="4"/>
      <c r="AH5928" s="4"/>
      <c r="AJ5928" s="105"/>
      <c r="AK5928" s="105"/>
      <c r="AL5928" s="105"/>
    </row>
    <row r="5929">
      <c r="A5929" s="3"/>
      <c r="B5929" s="3"/>
      <c r="F5929" s="55"/>
      <c r="G5929" s="55"/>
      <c r="H5929" s="55"/>
      <c r="I5929" s="55"/>
      <c r="J5929" s="55"/>
      <c r="L5929" s="55"/>
      <c r="O5929" s="55"/>
      <c r="AF5929" s="93"/>
      <c r="AG5929" s="4"/>
      <c r="AH5929" s="4"/>
      <c r="AJ5929" s="105"/>
      <c r="AK5929" s="105"/>
      <c r="AL5929" s="105"/>
    </row>
    <row r="5930">
      <c r="A5930" s="3"/>
      <c r="B5930" s="3"/>
      <c r="F5930" s="55"/>
      <c r="G5930" s="55"/>
      <c r="H5930" s="55"/>
      <c r="I5930" s="55"/>
      <c r="J5930" s="55"/>
      <c r="L5930" s="55"/>
      <c r="O5930" s="55"/>
      <c r="AF5930" s="93"/>
      <c r="AG5930" s="4"/>
      <c r="AH5930" s="4"/>
      <c r="AJ5930" s="105"/>
      <c r="AK5930" s="105"/>
      <c r="AL5930" s="105"/>
    </row>
    <row r="5931">
      <c r="A5931" s="3"/>
      <c r="B5931" s="3"/>
      <c r="F5931" s="55"/>
      <c r="G5931" s="55"/>
      <c r="H5931" s="55"/>
      <c r="I5931" s="55"/>
      <c r="J5931" s="55"/>
      <c r="L5931" s="55"/>
      <c r="O5931" s="55"/>
      <c r="AF5931" s="93"/>
      <c r="AG5931" s="4"/>
      <c r="AH5931" s="4"/>
      <c r="AJ5931" s="105"/>
      <c r="AK5931" s="105"/>
      <c r="AL5931" s="105"/>
    </row>
    <row r="5932">
      <c r="A5932" s="3"/>
      <c r="B5932" s="3"/>
      <c r="F5932" s="55"/>
      <c r="G5932" s="55"/>
      <c r="H5932" s="55"/>
      <c r="I5932" s="55"/>
      <c r="J5932" s="55"/>
      <c r="L5932" s="55"/>
      <c r="O5932" s="55"/>
      <c r="AF5932" s="93"/>
      <c r="AG5932" s="4"/>
      <c r="AH5932" s="4"/>
      <c r="AJ5932" s="105"/>
      <c r="AK5932" s="105"/>
      <c r="AL5932" s="105"/>
    </row>
    <row r="5933">
      <c r="A5933" s="3"/>
      <c r="B5933" s="3"/>
      <c r="F5933" s="55"/>
      <c r="G5933" s="55"/>
      <c r="H5933" s="55"/>
      <c r="I5933" s="55"/>
      <c r="J5933" s="55"/>
      <c r="L5933" s="55"/>
      <c r="O5933" s="55"/>
      <c r="AF5933" s="93"/>
      <c r="AG5933" s="4"/>
      <c r="AH5933" s="4"/>
      <c r="AJ5933" s="105"/>
      <c r="AK5933" s="105"/>
      <c r="AL5933" s="105"/>
    </row>
    <row r="5934">
      <c r="A5934" s="3"/>
      <c r="B5934" s="3"/>
      <c r="F5934" s="55"/>
      <c r="G5934" s="55"/>
      <c r="H5934" s="55"/>
      <c r="I5934" s="55"/>
      <c r="J5934" s="55"/>
      <c r="L5934" s="55"/>
      <c r="O5934" s="55"/>
      <c r="AF5934" s="93"/>
      <c r="AG5934" s="4"/>
      <c r="AH5934" s="4"/>
      <c r="AJ5934" s="105"/>
      <c r="AK5934" s="105"/>
      <c r="AL5934" s="105"/>
    </row>
    <row r="5935">
      <c r="A5935" s="3"/>
      <c r="B5935" s="3"/>
      <c r="F5935" s="55"/>
      <c r="G5935" s="55"/>
      <c r="H5935" s="55"/>
      <c r="I5935" s="55"/>
      <c r="J5935" s="55"/>
      <c r="L5935" s="55"/>
      <c r="O5935" s="55"/>
      <c r="AF5935" s="93"/>
      <c r="AG5935" s="4"/>
      <c r="AH5935" s="4"/>
      <c r="AJ5935" s="105"/>
      <c r="AK5935" s="105"/>
      <c r="AL5935" s="105"/>
    </row>
    <row r="5936">
      <c r="A5936" s="3"/>
      <c r="B5936" s="3"/>
      <c r="F5936" s="55"/>
      <c r="G5936" s="55"/>
      <c r="H5936" s="55"/>
      <c r="I5936" s="55"/>
      <c r="J5936" s="55"/>
      <c r="L5936" s="55"/>
      <c r="O5936" s="55"/>
      <c r="AF5936" s="93"/>
      <c r="AG5936" s="4"/>
      <c r="AH5936" s="4"/>
      <c r="AJ5936" s="105"/>
      <c r="AK5936" s="105"/>
      <c r="AL5936" s="105"/>
    </row>
    <row r="5937">
      <c r="A5937" s="3"/>
      <c r="B5937" s="3"/>
      <c r="F5937" s="55"/>
      <c r="G5937" s="55"/>
      <c r="H5937" s="55"/>
      <c r="I5937" s="55"/>
      <c r="J5937" s="55"/>
      <c r="L5937" s="55"/>
      <c r="O5937" s="55"/>
      <c r="AF5937" s="93"/>
      <c r="AG5937" s="4"/>
      <c r="AH5937" s="4"/>
      <c r="AJ5937" s="105"/>
      <c r="AK5937" s="105"/>
      <c r="AL5937" s="105"/>
    </row>
    <row r="5938">
      <c r="A5938" s="3"/>
      <c r="B5938" s="3"/>
      <c r="F5938" s="55"/>
      <c r="G5938" s="55"/>
      <c r="H5938" s="55"/>
      <c r="I5938" s="55"/>
      <c r="J5938" s="55"/>
      <c r="L5938" s="55"/>
      <c r="O5938" s="55"/>
      <c r="AF5938" s="93"/>
      <c r="AG5938" s="4"/>
      <c r="AH5938" s="4"/>
      <c r="AJ5938" s="105"/>
      <c r="AK5938" s="105"/>
      <c r="AL5938" s="105"/>
    </row>
    <row r="5939">
      <c r="A5939" s="3"/>
      <c r="B5939" s="3"/>
      <c r="F5939" s="55"/>
      <c r="G5939" s="55"/>
      <c r="H5939" s="55"/>
      <c r="I5939" s="55"/>
      <c r="J5939" s="55"/>
      <c r="L5939" s="55"/>
      <c r="O5939" s="55"/>
      <c r="AF5939" s="93"/>
      <c r="AG5939" s="4"/>
      <c r="AH5939" s="4"/>
      <c r="AJ5939" s="105"/>
      <c r="AK5939" s="105"/>
      <c r="AL5939" s="105"/>
    </row>
    <row r="5940">
      <c r="A5940" s="3"/>
      <c r="B5940" s="3"/>
      <c r="F5940" s="55"/>
      <c r="G5940" s="55"/>
      <c r="H5940" s="55"/>
      <c r="I5940" s="55"/>
      <c r="J5940" s="55"/>
      <c r="L5940" s="55"/>
      <c r="O5940" s="55"/>
      <c r="AF5940" s="93"/>
      <c r="AG5940" s="4"/>
      <c r="AH5940" s="4"/>
      <c r="AJ5940" s="105"/>
      <c r="AK5940" s="105"/>
      <c r="AL5940" s="105"/>
    </row>
    <row r="5941">
      <c r="A5941" s="3"/>
      <c r="B5941" s="3"/>
      <c r="F5941" s="55"/>
      <c r="G5941" s="55"/>
      <c r="H5941" s="55"/>
      <c r="I5941" s="55"/>
      <c r="J5941" s="55"/>
      <c r="L5941" s="55"/>
      <c r="O5941" s="55"/>
      <c r="AF5941" s="93"/>
      <c r="AG5941" s="4"/>
      <c r="AH5941" s="4"/>
      <c r="AJ5941" s="105"/>
      <c r="AK5941" s="105"/>
      <c r="AL5941" s="105"/>
    </row>
    <row r="5942">
      <c r="A5942" s="3"/>
      <c r="B5942" s="3"/>
      <c r="F5942" s="55"/>
      <c r="G5942" s="55"/>
      <c r="H5942" s="55"/>
      <c r="I5942" s="55"/>
      <c r="J5942" s="55"/>
      <c r="L5942" s="55"/>
      <c r="O5942" s="55"/>
      <c r="AF5942" s="93"/>
      <c r="AG5942" s="4"/>
      <c r="AH5942" s="4"/>
      <c r="AJ5942" s="105"/>
      <c r="AK5942" s="105"/>
      <c r="AL5942" s="105"/>
    </row>
    <row r="5943">
      <c r="A5943" s="3"/>
      <c r="B5943" s="3"/>
      <c r="F5943" s="55"/>
      <c r="G5943" s="55"/>
      <c r="H5943" s="55"/>
      <c r="I5943" s="55"/>
      <c r="J5943" s="55"/>
      <c r="L5943" s="55"/>
      <c r="O5943" s="55"/>
      <c r="AF5943" s="93"/>
      <c r="AG5943" s="4"/>
      <c r="AH5943" s="4"/>
      <c r="AJ5943" s="105"/>
      <c r="AK5943" s="105"/>
      <c r="AL5943" s="105"/>
    </row>
    <row r="5944">
      <c r="A5944" s="3"/>
      <c r="B5944" s="3"/>
      <c r="F5944" s="55"/>
      <c r="G5944" s="55"/>
      <c r="H5944" s="55"/>
      <c r="I5944" s="55"/>
      <c r="J5944" s="55"/>
      <c r="L5944" s="55"/>
      <c r="O5944" s="55"/>
      <c r="AF5944" s="93"/>
      <c r="AG5944" s="4"/>
      <c r="AH5944" s="4"/>
      <c r="AJ5944" s="105"/>
      <c r="AK5944" s="105"/>
      <c r="AL5944" s="105"/>
    </row>
    <row r="5945">
      <c r="A5945" s="3"/>
      <c r="B5945" s="3"/>
      <c r="F5945" s="55"/>
      <c r="G5945" s="55"/>
      <c r="H5945" s="55"/>
      <c r="I5945" s="55"/>
      <c r="J5945" s="55"/>
      <c r="L5945" s="55"/>
      <c r="O5945" s="55"/>
      <c r="AF5945" s="93"/>
      <c r="AG5945" s="4"/>
      <c r="AH5945" s="4"/>
      <c r="AJ5945" s="105"/>
      <c r="AK5945" s="105"/>
      <c r="AL5945" s="105"/>
    </row>
    <row r="5946">
      <c r="A5946" s="3"/>
      <c r="B5946" s="3"/>
      <c r="F5946" s="55"/>
      <c r="G5946" s="55"/>
      <c r="H5946" s="55"/>
      <c r="I5946" s="55"/>
      <c r="J5946" s="55"/>
      <c r="L5946" s="55"/>
      <c r="O5946" s="55"/>
      <c r="AF5946" s="93"/>
      <c r="AG5946" s="4"/>
      <c r="AH5946" s="4"/>
      <c r="AJ5946" s="105"/>
      <c r="AK5946" s="105"/>
      <c r="AL5946" s="105"/>
    </row>
    <row r="5947">
      <c r="A5947" s="3"/>
      <c r="B5947" s="3"/>
      <c r="F5947" s="55"/>
      <c r="G5947" s="55"/>
      <c r="H5947" s="55"/>
      <c r="I5947" s="55"/>
      <c r="J5947" s="55"/>
      <c r="L5947" s="55"/>
      <c r="O5947" s="55"/>
      <c r="AF5947" s="93"/>
      <c r="AG5947" s="4"/>
      <c r="AH5947" s="4"/>
      <c r="AJ5947" s="105"/>
      <c r="AK5947" s="105"/>
      <c r="AL5947" s="105"/>
    </row>
    <row r="5948">
      <c r="A5948" s="3"/>
      <c r="B5948" s="3"/>
      <c r="F5948" s="55"/>
      <c r="G5948" s="55"/>
      <c r="H5948" s="55"/>
      <c r="I5948" s="55"/>
      <c r="J5948" s="55"/>
      <c r="L5948" s="55"/>
      <c r="O5948" s="55"/>
      <c r="AF5948" s="93"/>
      <c r="AG5948" s="4"/>
      <c r="AH5948" s="4"/>
      <c r="AJ5948" s="105"/>
      <c r="AK5948" s="105"/>
      <c r="AL5948" s="105"/>
    </row>
    <row r="5949">
      <c r="A5949" s="3"/>
      <c r="B5949" s="3"/>
      <c r="F5949" s="55"/>
      <c r="G5949" s="55"/>
      <c r="H5949" s="55"/>
      <c r="I5949" s="55"/>
      <c r="J5949" s="55"/>
      <c r="L5949" s="55"/>
      <c r="O5949" s="55"/>
      <c r="AF5949" s="93"/>
      <c r="AG5949" s="4"/>
      <c r="AH5949" s="4"/>
      <c r="AJ5949" s="105"/>
      <c r="AK5949" s="105"/>
      <c r="AL5949" s="105"/>
    </row>
    <row r="5950">
      <c r="A5950" s="3"/>
      <c r="B5950" s="3"/>
      <c r="F5950" s="55"/>
      <c r="G5950" s="55"/>
      <c r="H5950" s="55"/>
      <c r="I5950" s="55"/>
      <c r="J5950" s="55"/>
      <c r="L5950" s="55"/>
      <c r="O5950" s="55"/>
      <c r="AF5950" s="93"/>
      <c r="AG5950" s="4"/>
      <c r="AH5950" s="4"/>
      <c r="AJ5950" s="105"/>
      <c r="AK5950" s="105"/>
      <c r="AL5950" s="105"/>
    </row>
    <row r="5951">
      <c r="A5951" s="3"/>
      <c r="B5951" s="3"/>
      <c r="F5951" s="55"/>
      <c r="G5951" s="55"/>
      <c r="H5951" s="55"/>
      <c r="I5951" s="55"/>
      <c r="J5951" s="55"/>
      <c r="L5951" s="55"/>
      <c r="O5951" s="55"/>
      <c r="AF5951" s="93"/>
      <c r="AG5951" s="4"/>
      <c r="AH5951" s="4"/>
      <c r="AJ5951" s="105"/>
      <c r="AK5951" s="105"/>
      <c r="AL5951" s="105"/>
    </row>
    <row r="5952">
      <c r="A5952" s="3"/>
      <c r="B5952" s="3"/>
      <c r="F5952" s="55"/>
      <c r="G5952" s="55"/>
      <c r="H5952" s="55"/>
      <c r="I5952" s="55"/>
      <c r="J5952" s="55"/>
      <c r="L5952" s="55"/>
      <c r="O5952" s="55"/>
      <c r="AF5952" s="93"/>
      <c r="AG5952" s="4"/>
      <c r="AH5952" s="4"/>
      <c r="AJ5952" s="105"/>
      <c r="AK5952" s="105"/>
      <c r="AL5952" s="105"/>
    </row>
    <row r="5953">
      <c r="A5953" s="3"/>
      <c r="B5953" s="3"/>
      <c r="F5953" s="55"/>
      <c r="G5953" s="55"/>
      <c r="H5953" s="55"/>
      <c r="I5953" s="55"/>
      <c r="J5953" s="55"/>
      <c r="L5953" s="55"/>
      <c r="O5953" s="55"/>
      <c r="AF5953" s="93"/>
      <c r="AG5953" s="4"/>
      <c r="AH5953" s="4"/>
      <c r="AJ5953" s="105"/>
      <c r="AK5953" s="105"/>
      <c r="AL5953" s="105"/>
    </row>
    <row r="5954">
      <c r="A5954" s="3"/>
      <c r="B5954" s="3"/>
      <c r="F5954" s="55"/>
      <c r="G5954" s="55"/>
      <c r="H5954" s="55"/>
      <c r="I5954" s="55"/>
      <c r="J5954" s="55"/>
      <c r="L5954" s="55"/>
      <c r="O5954" s="55"/>
      <c r="AF5954" s="93"/>
      <c r="AG5954" s="4"/>
      <c r="AH5954" s="4"/>
      <c r="AJ5954" s="105"/>
      <c r="AK5954" s="105"/>
      <c r="AL5954" s="105"/>
    </row>
    <row r="5955">
      <c r="A5955" s="3"/>
      <c r="B5955" s="3"/>
      <c r="F5955" s="55"/>
      <c r="G5955" s="55"/>
      <c r="H5955" s="55"/>
      <c r="I5955" s="55"/>
      <c r="J5955" s="55"/>
      <c r="L5955" s="55"/>
      <c r="O5955" s="55"/>
      <c r="AF5955" s="93"/>
      <c r="AG5955" s="4"/>
      <c r="AH5955" s="4"/>
      <c r="AJ5955" s="105"/>
      <c r="AK5955" s="105"/>
      <c r="AL5955" s="105"/>
    </row>
    <row r="5956">
      <c r="A5956" s="3"/>
      <c r="B5956" s="3"/>
      <c r="F5956" s="55"/>
      <c r="G5956" s="55"/>
      <c r="H5956" s="55"/>
      <c r="I5956" s="55"/>
      <c r="J5956" s="55"/>
      <c r="L5956" s="55"/>
      <c r="O5956" s="55"/>
      <c r="AF5956" s="93"/>
      <c r="AG5956" s="4"/>
      <c r="AH5956" s="4"/>
      <c r="AJ5956" s="105"/>
      <c r="AK5956" s="105"/>
      <c r="AL5956" s="105"/>
    </row>
    <row r="5957">
      <c r="A5957" s="3"/>
      <c r="B5957" s="3"/>
      <c r="F5957" s="55"/>
      <c r="G5957" s="55"/>
      <c r="H5957" s="55"/>
      <c r="I5957" s="55"/>
      <c r="J5957" s="55"/>
      <c r="L5957" s="55"/>
      <c r="O5957" s="55"/>
      <c r="AF5957" s="93"/>
      <c r="AG5957" s="4"/>
      <c r="AH5957" s="4"/>
      <c r="AJ5957" s="105"/>
      <c r="AK5957" s="105"/>
      <c r="AL5957" s="105"/>
    </row>
    <row r="5958">
      <c r="A5958" s="3"/>
      <c r="B5958" s="3"/>
      <c r="F5958" s="55"/>
      <c r="G5958" s="55"/>
      <c r="H5958" s="55"/>
      <c r="I5958" s="55"/>
      <c r="J5958" s="55"/>
      <c r="L5958" s="55"/>
      <c r="O5958" s="55"/>
      <c r="AF5958" s="93"/>
      <c r="AG5958" s="4"/>
      <c r="AH5958" s="4"/>
      <c r="AJ5958" s="105"/>
      <c r="AK5958" s="105"/>
      <c r="AL5958" s="105"/>
    </row>
    <row r="5959">
      <c r="A5959" s="3"/>
      <c r="B5959" s="3"/>
      <c r="F5959" s="55"/>
      <c r="G5959" s="55"/>
      <c r="H5959" s="55"/>
      <c r="I5959" s="55"/>
      <c r="J5959" s="55"/>
      <c r="L5959" s="55"/>
      <c r="O5959" s="55"/>
      <c r="AF5959" s="93"/>
      <c r="AG5959" s="4"/>
      <c r="AH5959" s="4"/>
      <c r="AJ5959" s="105"/>
      <c r="AK5959" s="105"/>
      <c r="AL5959" s="105"/>
    </row>
    <row r="5960">
      <c r="A5960" s="3"/>
      <c r="B5960" s="3"/>
      <c r="F5960" s="55"/>
      <c r="G5960" s="55"/>
      <c r="H5960" s="55"/>
      <c r="I5960" s="55"/>
      <c r="J5960" s="55"/>
      <c r="L5960" s="55"/>
      <c r="O5960" s="55"/>
      <c r="AF5960" s="93"/>
      <c r="AG5960" s="4"/>
      <c r="AH5960" s="4"/>
      <c r="AJ5960" s="105"/>
      <c r="AK5960" s="105"/>
      <c r="AL5960" s="105"/>
    </row>
    <row r="5961">
      <c r="A5961" s="3"/>
      <c r="B5961" s="3"/>
      <c r="F5961" s="55"/>
      <c r="G5961" s="55"/>
      <c r="H5961" s="55"/>
      <c r="I5961" s="55"/>
      <c r="J5961" s="55"/>
      <c r="L5961" s="55"/>
      <c r="O5961" s="55"/>
      <c r="AF5961" s="93"/>
      <c r="AG5961" s="4"/>
      <c r="AH5961" s="4"/>
      <c r="AJ5961" s="105"/>
      <c r="AK5961" s="105"/>
      <c r="AL5961" s="105"/>
    </row>
    <row r="5962">
      <c r="A5962" s="3"/>
      <c r="B5962" s="3"/>
      <c r="F5962" s="55"/>
      <c r="G5962" s="55"/>
      <c r="H5962" s="55"/>
      <c r="I5962" s="55"/>
      <c r="J5962" s="55"/>
      <c r="L5962" s="55"/>
      <c r="O5962" s="55"/>
      <c r="AF5962" s="93"/>
      <c r="AG5962" s="4"/>
      <c r="AH5962" s="4"/>
      <c r="AJ5962" s="105"/>
      <c r="AK5962" s="105"/>
      <c r="AL5962" s="105"/>
    </row>
    <row r="5963">
      <c r="A5963" s="3"/>
      <c r="B5963" s="3"/>
      <c r="F5963" s="55"/>
      <c r="G5963" s="55"/>
      <c r="H5963" s="55"/>
      <c r="I5963" s="55"/>
      <c r="J5963" s="55"/>
      <c r="L5963" s="55"/>
      <c r="O5963" s="55"/>
      <c r="AF5963" s="93"/>
      <c r="AG5963" s="4"/>
      <c r="AH5963" s="4"/>
      <c r="AJ5963" s="105"/>
      <c r="AK5963" s="105"/>
      <c r="AL5963" s="105"/>
    </row>
    <row r="5964">
      <c r="A5964" s="3"/>
      <c r="B5964" s="3"/>
      <c r="F5964" s="55"/>
      <c r="G5964" s="55"/>
      <c r="H5964" s="55"/>
      <c r="I5964" s="55"/>
      <c r="J5964" s="55"/>
      <c r="L5964" s="55"/>
      <c r="O5964" s="55"/>
      <c r="AF5964" s="93"/>
      <c r="AG5964" s="4"/>
      <c r="AH5964" s="4"/>
      <c r="AJ5964" s="105"/>
      <c r="AK5964" s="105"/>
      <c r="AL5964" s="105"/>
    </row>
    <row r="5965">
      <c r="A5965" s="3"/>
      <c r="B5965" s="3"/>
      <c r="F5965" s="55"/>
      <c r="G5965" s="55"/>
      <c r="H5965" s="55"/>
      <c r="I5965" s="55"/>
      <c r="J5965" s="55"/>
      <c r="L5965" s="55"/>
      <c r="O5965" s="55"/>
      <c r="AF5965" s="93"/>
      <c r="AG5965" s="4"/>
      <c r="AH5965" s="4"/>
      <c r="AJ5965" s="105"/>
      <c r="AK5965" s="105"/>
      <c r="AL5965" s="105"/>
    </row>
    <row r="5966">
      <c r="A5966" s="3"/>
      <c r="B5966" s="3"/>
      <c r="F5966" s="55"/>
      <c r="G5966" s="55"/>
      <c r="H5966" s="55"/>
      <c r="I5966" s="55"/>
      <c r="J5966" s="55"/>
      <c r="L5966" s="55"/>
      <c r="O5966" s="55"/>
      <c r="AF5966" s="93"/>
      <c r="AG5966" s="4"/>
      <c r="AH5966" s="4"/>
      <c r="AJ5966" s="105"/>
      <c r="AK5966" s="105"/>
      <c r="AL5966" s="105"/>
    </row>
    <row r="5967">
      <c r="A5967" s="3"/>
      <c r="B5967" s="3"/>
      <c r="F5967" s="55"/>
      <c r="G5967" s="55"/>
      <c r="H5967" s="55"/>
      <c r="I5967" s="55"/>
      <c r="J5967" s="55"/>
      <c r="L5967" s="55"/>
      <c r="O5967" s="55"/>
      <c r="AF5967" s="93"/>
      <c r="AG5967" s="4"/>
      <c r="AH5967" s="4"/>
      <c r="AJ5967" s="105"/>
      <c r="AK5967" s="105"/>
      <c r="AL5967" s="105"/>
    </row>
    <row r="5968">
      <c r="A5968" s="3"/>
      <c r="B5968" s="3"/>
      <c r="F5968" s="55"/>
      <c r="G5968" s="55"/>
      <c r="H5968" s="55"/>
      <c r="I5968" s="55"/>
      <c r="J5968" s="55"/>
      <c r="L5968" s="55"/>
      <c r="O5968" s="55"/>
      <c r="AF5968" s="93"/>
      <c r="AG5968" s="4"/>
      <c r="AH5968" s="4"/>
      <c r="AJ5968" s="105"/>
      <c r="AK5968" s="105"/>
      <c r="AL5968" s="105"/>
    </row>
    <row r="5969">
      <c r="A5969" s="3"/>
      <c r="B5969" s="3"/>
      <c r="F5969" s="55"/>
      <c r="G5969" s="55"/>
      <c r="H5969" s="55"/>
      <c r="I5969" s="55"/>
      <c r="J5969" s="55"/>
      <c r="L5969" s="55"/>
      <c r="O5969" s="55"/>
      <c r="AF5969" s="93"/>
      <c r="AG5969" s="4"/>
      <c r="AH5969" s="4"/>
      <c r="AJ5969" s="105"/>
      <c r="AK5969" s="105"/>
      <c r="AL5969" s="105"/>
    </row>
    <row r="5970">
      <c r="A5970" s="3"/>
      <c r="B5970" s="3"/>
      <c r="F5970" s="55"/>
      <c r="G5970" s="55"/>
      <c r="H5970" s="55"/>
      <c r="I5970" s="55"/>
      <c r="J5970" s="55"/>
      <c r="L5970" s="55"/>
      <c r="O5970" s="55"/>
      <c r="AF5970" s="93"/>
      <c r="AG5970" s="4"/>
      <c r="AH5970" s="4"/>
      <c r="AJ5970" s="105"/>
      <c r="AK5970" s="105"/>
      <c r="AL5970" s="105"/>
    </row>
    <row r="5971">
      <c r="A5971" s="3"/>
      <c r="B5971" s="3"/>
      <c r="F5971" s="55"/>
      <c r="G5971" s="55"/>
      <c r="H5971" s="55"/>
      <c r="I5971" s="55"/>
      <c r="J5971" s="55"/>
      <c r="L5971" s="55"/>
      <c r="O5971" s="55"/>
      <c r="AF5971" s="93"/>
      <c r="AG5971" s="4"/>
      <c r="AH5971" s="4"/>
      <c r="AJ5971" s="105"/>
      <c r="AK5971" s="105"/>
      <c r="AL5971" s="105"/>
    </row>
    <row r="5972">
      <c r="A5972" s="3"/>
      <c r="B5972" s="3"/>
      <c r="F5972" s="55"/>
      <c r="G5972" s="55"/>
      <c r="H5972" s="55"/>
      <c r="I5972" s="55"/>
      <c r="J5972" s="55"/>
      <c r="L5972" s="55"/>
      <c r="O5972" s="55"/>
      <c r="AF5972" s="93"/>
      <c r="AG5972" s="4"/>
      <c r="AH5972" s="4"/>
      <c r="AJ5972" s="105"/>
      <c r="AK5972" s="105"/>
      <c r="AL5972" s="105"/>
    </row>
    <row r="5973">
      <c r="A5973" s="3"/>
      <c r="B5973" s="3"/>
      <c r="F5973" s="55"/>
      <c r="G5973" s="55"/>
      <c r="H5973" s="55"/>
      <c r="I5973" s="55"/>
      <c r="J5973" s="55"/>
      <c r="L5973" s="55"/>
      <c r="O5973" s="55"/>
      <c r="AF5973" s="93"/>
      <c r="AG5973" s="4"/>
      <c r="AH5973" s="4"/>
      <c r="AJ5973" s="105"/>
      <c r="AK5973" s="105"/>
      <c r="AL5973" s="105"/>
    </row>
    <row r="5974">
      <c r="A5974" s="3"/>
      <c r="B5974" s="3"/>
      <c r="F5974" s="55"/>
      <c r="G5974" s="55"/>
      <c r="H5974" s="55"/>
      <c r="I5974" s="55"/>
      <c r="J5974" s="55"/>
      <c r="L5974" s="55"/>
      <c r="O5974" s="55"/>
      <c r="AF5974" s="93"/>
      <c r="AG5974" s="4"/>
      <c r="AH5974" s="4"/>
      <c r="AJ5974" s="105"/>
      <c r="AK5974" s="105"/>
      <c r="AL5974" s="105"/>
    </row>
    <row r="5975">
      <c r="A5975" s="3"/>
      <c r="B5975" s="3"/>
      <c r="F5975" s="55"/>
      <c r="G5975" s="55"/>
      <c r="H5975" s="55"/>
      <c r="I5975" s="55"/>
      <c r="J5975" s="55"/>
      <c r="L5975" s="55"/>
      <c r="O5975" s="55"/>
      <c r="AF5975" s="93"/>
      <c r="AG5975" s="4"/>
      <c r="AH5975" s="4"/>
      <c r="AJ5975" s="105"/>
      <c r="AK5975" s="105"/>
      <c r="AL5975" s="105"/>
    </row>
    <row r="5976">
      <c r="A5976" s="3"/>
      <c r="B5976" s="3"/>
      <c r="F5976" s="55"/>
      <c r="G5976" s="55"/>
      <c r="H5976" s="55"/>
      <c r="I5976" s="55"/>
      <c r="J5976" s="55"/>
      <c r="L5976" s="55"/>
      <c r="O5976" s="55"/>
      <c r="AF5976" s="93"/>
      <c r="AG5976" s="4"/>
      <c r="AH5976" s="4"/>
      <c r="AJ5976" s="105"/>
      <c r="AK5976" s="105"/>
      <c r="AL5976" s="105"/>
    </row>
    <row r="5977">
      <c r="A5977" s="3"/>
      <c r="B5977" s="3"/>
      <c r="F5977" s="55"/>
      <c r="G5977" s="55"/>
      <c r="H5977" s="55"/>
      <c r="I5977" s="55"/>
      <c r="J5977" s="55"/>
      <c r="L5977" s="55"/>
      <c r="O5977" s="55"/>
      <c r="AF5977" s="93"/>
      <c r="AG5977" s="4"/>
      <c r="AH5977" s="4"/>
      <c r="AJ5977" s="105"/>
      <c r="AK5977" s="105"/>
      <c r="AL5977" s="105"/>
    </row>
    <row r="5978">
      <c r="A5978" s="3"/>
      <c r="B5978" s="3"/>
      <c r="F5978" s="55"/>
      <c r="G5978" s="55"/>
      <c r="H5978" s="55"/>
      <c r="I5978" s="55"/>
      <c r="J5978" s="55"/>
      <c r="L5978" s="55"/>
      <c r="O5978" s="55"/>
      <c r="AF5978" s="93"/>
      <c r="AG5978" s="4"/>
      <c r="AH5978" s="4"/>
      <c r="AJ5978" s="105"/>
      <c r="AK5978" s="105"/>
      <c r="AL5978" s="105"/>
    </row>
    <row r="5979">
      <c r="A5979" s="3"/>
      <c r="B5979" s="3"/>
      <c r="F5979" s="55"/>
      <c r="G5979" s="55"/>
      <c r="H5979" s="55"/>
      <c r="I5979" s="55"/>
      <c r="J5979" s="55"/>
      <c r="L5979" s="55"/>
      <c r="O5979" s="55"/>
      <c r="AF5979" s="93"/>
      <c r="AG5979" s="4"/>
      <c r="AH5979" s="4"/>
      <c r="AJ5979" s="105"/>
      <c r="AK5979" s="105"/>
      <c r="AL5979" s="105"/>
    </row>
    <row r="5980">
      <c r="A5980" s="3"/>
      <c r="B5980" s="3"/>
      <c r="F5980" s="55"/>
      <c r="G5980" s="55"/>
      <c r="H5980" s="55"/>
      <c r="I5980" s="55"/>
      <c r="J5980" s="55"/>
      <c r="L5980" s="55"/>
      <c r="O5980" s="55"/>
      <c r="AF5980" s="93"/>
      <c r="AG5980" s="4"/>
      <c r="AH5980" s="4"/>
      <c r="AJ5980" s="105"/>
      <c r="AK5980" s="105"/>
      <c r="AL5980" s="105"/>
    </row>
    <row r="5981">
      <c r="A5981" s="3"/>
      <c r="B5981" s="3"/>
      <c r="F5981" s="55"/>
      <c r="G5981" s="55"/>
      <c r="H5981" s="55"/>
      <c r="I5981" s="55"/>
      <c r="J5981" s="55"/>
      <c r="L5981" s="55"/>
      <c r="O5981" s="55"/>
      <c r="AF5981" s="93"/>
      <c r="AG5981" s="4"/>
      <c r="AH5981" s="4"/>
      <c r="AJ5981" s="105"/>
      <c r="AK5981" s="105"/>
      <c r="AL5981" s="105"/>
    </row>
    <row r="5982">
      <c r="A5982" s="3"/>
      <c r="B5982" s="3"/>
      <c r="F5982" s="55"/>
      <c r="G5982" s="55"/>
      <c r="H5982" s="55"/>
      <c r="I5982" s="55"/>
      <c r="J5982" s="55"/>
      <c r="L5982" s="55"/>
      <c r="O5982" s="55"/>
      <c r="AF5982" s="93"/>
      <c r="AG5982" s="4"/>
      <c r="AH5982" s="4"/>
      <c r="AJ5982" s="105"/>
      <c r="AK5982" s="105"/>
      <c r="AL5982" s="105"/>
    </row>
    <row r="5983">
      <c r="A5983" s="3"/>
      <c r="B5983" s="3"/>
      <c r="F5983" s="55"/>
      <c r="G5983" s="55"/>
      <c r="H5983" s="55"/>
      <c r="I5983" s="55"/>
      <c r="J5983" s="55"/>
      <c r="L5983" s="55"/>
      <c r="O5983" s="55"/>
      <c r="AF5983" s="93"/>
      <c r="AG5983" s="4"/>
      <c r="AH5983" s="4"/>
      <c r="AJ5983" s="105"/>
      <c r="AK5983" s="105"/>
      <c r="AL5983" s="105"/>
    </row>
    <row r="5984">
      <c r="A5984" s="3"/>
      <c r="B5984" s="3"/>
      <c r="F5984" s="55"/>
      <c r="G5984" s="55"/>
      <c r="H5984" s="55"/>
      <c r="I5984" s="55"/>
      <c r="J5984" s="55"/>
      <c r="L5984" s="55"/>
      <c r="O5984" s="55"/>
      <c r="AF5984" s="93"/>
      <c r="AG5984" s="4"/>
      <c r="AH5984" s="4"/>
      <c r="AJ5984" s="105"/>
      <c r="AK5984" s="105"/>
      <c r="AL5984" s="105"/>
    </row>
    <row r="5985">
      <c r="A5985" s="3"/>
      <c r="B5985" s="3"/>
      <c r="F5985" s="55"/>
      <c r="G5985" s="55"/>
      <c r="H5985" s="55"/>
      <c r="I5985" s="55"/>
      <c r="J5985" s="55"/>
      <c r="L5985" s="55"/>
      <c r="O5985" s="55"/>
      <c r="AF5985" s="93"/>
      <c r="AG5985" s="4"/>
      <c r="AH5985" s="4"/>
      <c r="AJ5985" s="105"/>
      <c r="AK5985" s="105"/>
      <c r="AL5985" s="105"/>
    </row>
    <row r="5986">
      <c r="A5986" s="3"/>
      <c r="B5986" s="3"/>
      <c r="F5986" s="55"/>
      <c r="G5986" s="55"/>
      <c r="H5986" s="55"/>
      <c r="I5986" s="55"/>
      <c r="J5986" s="55"/>
      <c r="L5986" s="55"/>
      <c r="O5986" s="55"/>
      <c r="AF5986" s="93"/>
      <c r="AG5986" s="4"/>
      <c r="AH5986" s="4"/>
      <c r="AJ5986" s="105"/>
      <c r="AK5986" s="105"/>
      <c r="AL5986" s="105"/>
    </row>
    <row r="5987">
      <c r="A5987" s="3"/>
      <c r="B5987" s="3"/>
      <c r="F5987" s="55"/>
      <c r="G5987" s="55"/>
      <c r="H5987" s="55"/>
      <c r="I5987" s="55"/>
      <c r="J5987" s="55"/>
      <c r="L5987" s="55"/>
      <c r="O5987" s="55"/>
      <c r="AF5987" s="93"/>
      <c r="AG5987" s="4"/>
      <c r="AH5987" s="4"/>
      <c r="AJ5987" s="105"/>
      <c r="AK5987" s="105"/>
      <c r="AL5987" s="105"/>
    </row>
    <row r="5988">
      <c r="A5988" s="3"/>
      <c r="B5988" s="3"/>
      <c r="F5988" s="55"/>
      <c r="G5988" s="55"/>
      <c r="H5988" s="55"/>
      <c r="I5988" s="55"/>
      <c r="J5988" s="55"/>
      <c r="L5988" s="55"/>
      <c r="O5988" s="55"/>
      <c r="AF5988" s="93"/>
      <c r="AG5988" s="4"/>
      <c r="AH5988" s="4"/>
      <c r="AJ5988" s="105"/>
      <c r="AK5988" s="105"/>
      <c r="AL5988" s="105"/>
    </row>
    <row r="5989">
      <c r="A5989" s="3"/>
      <c r="B5989" s="3"/>
      <c r="F5989" s="55"/>
      <c r="G5989" s="55"/>
      <c r="H5989" s="55"/>
      <c r="I5989" s="55"/>
      <c r="J5989" s="55"/>
      <c r="L5989" s="55"/>
      <c r="O5989" s="55"/>
      <c r="AF5989" s="93"/>
      <c r="AG5989" s="4"/>
      <c r="AH5989" s="4"/>
      <c r="AJ5989" s="105"/>
      <c r="AK5989" s="105"/>
      <c r="AL5989" s="105"/>
    </row>
    <row r="5990">
      <c r="A5990" s="3"/>
      <c r="B5990" s="3"/>
      <c r="F5990" s="55"/>
      <c r="G5990" s="55"/>
      <c r="H5990" s="55"/>
      <c r="I5990" s="55"/>
      <c r="J5990" s="55"/>
      <c r="L5990" s="55"/>
      <c r="O5990" s="55"/>
      <c r="AF5990" s="93"/>
      <c r="AG5990" s="4"/>
      <c r="AH5990" s="4"/>
      <c r="AJ5990" s="105"/>
      <c r="AK5990" s="105"/>
      <c r="AL5990" s="105"/>
    </row>
    <row r="5991">
      <c r="A5991" s="3"/>
      <c r="B5991" s="3"/>
      <c r="F5991" s="55"/>
      <c r="G5991" s="55"/>
      <c r="H5991" s="55"/>
      <c r="I5991" s="55"/>
      <c r="J5991" s="55"/>
      <c r="L5991" s="55"/>
      <c r="O5991" s="55"/>
      <c r="AF5991" s="93"/>
      <c r="AG5991" s="4"/>
      <c r="AH5991" s="4"/>
      <c r="AJ5991" s="105"/>
      <c r="AK5991" s="105"/>
      <c r="AL5991" s="105"/>
    </row>
    <row r="5992">
      <c r="A5992" s="3"/>
      <c r="B5992" s="3"/>
      <c r="F5992" s="55"/>
      <c r="G5992" s="55"/>
      <c r="H5992" s="55"/>
      <c r="I5992" s="55"/>
      <c r="J5992" s="55"/>
      <c r="L5992" s="55"/>
      <c r="O5992" s="55"/>
      <c r="AF5992" s="93"/>
      <c r="AG5992" s="4"/>
      <c r="AH5992" s="4"/>
      <c r="AJ5992" s="105"/>
      <c r="AK5992" s="105"/>
      <c r="AL5992" s="105"/>
    </row>
    <row r="5993">
      <c r="A5993" s="3"/>
      <c r="B5993" s="3"/>
      <c r="F5993" s="55"/>
      <c r="G5993" s="55"/>
      <c r="H5993" s="55"/>
      <c r="I5993" s="55"/>
      <c r="J5993" s="55"/>
      <c r="L5993" s="55"/>
      <c r="O5993" s="55"/>
      <c r="AF5993" s="93"/>
      <c r="AG5993" s="4"/>
      <c r="AH5993" s="4"/>
      <c r="AJ5993" s="105"/>
      <c r="AK5993" s="105"/>
      <c r="AL5993" s="105"/>
    </row>
    <row r="5994">
      <c r="A5994" s="3"/>
      <c r="B5994" s="3"/>
      <c r="F5994" s="55"/>
      <c r="G5994" s="55"/>
      <c r="H5994" s="55"/>
      <c r="I5994" s="55"/>
      <c r="J5994" s="55"/>
      <c r="L5994" s="55"/>
      <c r="O5994" s="55"/>
      <c r="AF5994" s="93"/>
      <c r="AG5994" s="4"/>
      <c r="AH5994" s="4"/>
      <c r="AJ5994" s="105"/>
      <c r="AK5994" s="105"/>
      <c r="AL5994" s="105"/>
    </row>
    <row r="5995">
      <c r="A5995" s="3"/>
      <c r="B5995" s="3"/>
      <c r="F5995" s="55"/>
      <c r="G5995" s="55"/>
      <c r="H5995" s="55"/>
      <c r="I5995" s="55"/>
      <c r="J5995" s="55"/>
      <c r="L5995" s="55"/>
      <c r="O5995" s="55"/>
      <c r="AF5995" s="93"/>
      <c r="AG5995" s="4"/>
      <c r="AH5995" s="4"/>
      <c r="AJ5995" s="105"/>
      <c r="AK5995" s="105"/>
      <c r="AL5995" s="105"/>
    </row>
    <row r="5996">
      <c r="A5996" s="3"/>
      <c r="B5996" s="3"/>
      <c r="F5996" s="55"/>
      <c r="G5996" s="55"/>
      <c r="H5996" s="55"/>
      <c r="I5996" s="55"/>
      <c r="J5996" s="55"/>
      <c r="L5996" s="55"/>
      <c r="O5996" s="55"/>
      <c r="AF5996" s="93"/>
      <c r="AG5996" s="4"/>
      <c r="AH5996" s="4"/>
      <c r="AJ5996" s="105"/>
      <c r="AK5996" s="105"/>
      <c r="AL5996" s="105"/>
    </row>
    <row r="5997">
      <c r="A5997" s="3"/>
      <c r="B5997" s="3"/>
      <c r="F5997" s="55"/>
      <c r="G5997" s="55"/>
      <c r="H5997" s="55"/>
      <c r="I5997" s="55"/>
      <c r="J5997" s="55"/>
      <c r="L5997" s="55"/>
      <c r="O5997" s="55"/>
      <c r="AF5997" s="93"/>
      <c r="AG5997" s="4"/>
      <c r="AH5997" s="4"/>
      <c r="AJ5997" s="105"/>
      <c r="AK5997" s="105"/>
      <c r="AL5997" s="105"/>
    </row>
    <row r="5998">
      <c r="A5998" s="3"/>
      <c r="B5998" s="3"/>
      <c r="F5998" s="55"/>
      <c r="G5998" s="55"/>
      <c r="H5998" s="55"/>
      <c r="I5998" s="55"/>
      <c r="J5998" s="55"/>
      <c r="L5998" s="55"/>
      <c r="O5998" s="55"/>
      <c r="AF5998" s="93"/>
      <c r="AG5998" s="4"/>
      <c r="AH5998" s="4"/>
      <c r="AJ5998" s="105"/>
      <c r="AK5998" s="105"/>
      <c r="AL5998" s="105"/>
    </row>
    <row r="5999">
      <c r="A5999" s="3"/>
      <c r="B5999" s="3"/>
      <c r="F5999" s="55"/>
      <c r="G5999" s="55"/>
      <c r="H5999" s="55"/>
      <c r="I5999" s="55"/>
      <c r="J5999" s="55"/>
      <c r="L5999" s="55"/>
      <c r="O5999" s="55"/>
      <c r="AF5999" s="93"/>
      <c r="AG5999" s="4"/>
      <c r="AH5999" s="4"/>
      <c r="AJ5999" s="105"/>
      <c r="AK5999" s="105"/>
      <c r="AL5999" s="105"/>
    </row>
    <row r="6000">
      <c r="A6000" s="3"/>
      <c r="B6000" s="3"/>
      <c r="F6000" s="55"/>
      <c r="G6000" s="55"/>
      <c r="H6000" s="55"/>
      <c r="I6000" s="55"/>
      <c r="J6000" s="55"/>
      <c r="L6000" s="55"/>
      <c r="O6000" s="55"/>
      <c r="AF6000" s="93"/>
      <c r="AG6000" s="4"/>
      <c r="AH6000" s="4"/>
      <c r="AJ6000" s="105"/>
      <c r="AK6000" s="105"/>
      <c r="AL6000" s="105"/>
    </row>
    <row r="6001">
      <c r="A6001" s="3"/>
      <c r="B6001" s="3"/>
      <c r="F6001" s="55"/>
      <c r="G6001" s="55"/>
      <c r="H6001" s="55"/>
      <c r="I6001" s="55"/>
      <c r="J6001" s="55"/>
      <c r="L6001" s="55"/>
      <c r="O6001" s="55"/>
      <c r="AF6001" s="93"/>
      <c r="AG6001" s="4"/>
      <c r="AH6001" s="4"/>
      <c r="AJ6001" s="105"/>
      <c r="AK6001" s="105"/>
      <c r="AL6001" s="105"/>
    </row>
    <row r="6002">
      <c r="A6002" s="3"/>
      <c r="B6002" s="3"/>
      <c r="F6002" s="55"/>
      <c r="G6002" s="55"/>
      <c r="H6002" s="55"/>
      <c r="I6002" s="55"/>
      <c r="J6002" s="55"/>
      <c r="L6002" s="55"/>
      <c r="O6002" s="55"/>
      <c r="AF6002" s="93"/>
      <c r="AG6002" s="4"/>
      <c r="AH6002" s="4"/>
      <c r="AJ6002" s="105"/>
      <c r="AK6002" s="105"/>
      <c r="AL6002" s="105"/>
    </row>
    <row r="6003">
      <c r="A6003" s="3"/>
      <c r="B6003" s="3"/>
      <c r="F6003" s="55"/>
      <c r="G6003" s="55"/>
      <c r="H6003" s="55"/>
      <c r="I6003" s="55"/>
      <c r="J6003" s="55"/>
      <c r="L6003" s="55"/>
      <c r="O6003" s="55"/>
      <c r="AF6003" s="93"/>
      <c r="AG6003" s="4"/>
      <c r="AH6003" s="4"/>
      <c r="AJ6003" s="105"/>
      <c r="AK6003" s="105"/>
      <c r="AL6003" s="105"/>
    </row>
    <row r="6004">
      <c r="A6004" s="3"/>
      <c r="B6004" s="3"/>
      <c r="F6004" s="55"/>
      <c r="G6004" s="55"/>
      <c r="H6004" s="55"/>
      <c r="I6004" s="55"/>
      <c r="J6004" s="55"/>
      <c r="L6004" s="55"/>
      <c r="O6004" s="55"/>
      <c r="AF6004" s="93"/>
      <c r="AG6004" s="4"/>
      <c r="AH6004" s="4"/>
      <c r="AJ6004" s="105"/>
      <c r="AK6004" s="105"/>
      <c r="AL6004" s="105"/>
    </row>
    <row r="6005">
      <c r="A6005" s="3"/>
      <c r="B6005" s="3"/>
      <c r="F6005" s="55"/>
      <c r="G6005" s="55"/>
      <c r="H6005" s="55"/>
      <c r="I6005" s="55"/>
      <c r="J6005" s="55"/>
      <c r="L6005" s="55"/>
      <c r="O6005" s="55"/>
      <c r="AF6005" s="93"/>
      <c r="AG6005" s="4"/>
      <c r="AH6005" s="4"/>
      <c r="AJ6005" s="105"/>
      <c r="AK6005" s="105"/>
      <c r="AL6005" s="105"/>
    </row>
    <row r="6006">
      <c r="A6006" s="3"/>
      <c r="B6006" s="3"/>
      <c r="F6006" s="55"/>
      <c r="G6006" s="55"/>
      <c r="H6006" s="55"/>
      <c r="I6006" s="55"/>
      <c r="J6006" s="55"/>
      <c r="L6006" s="55"/>
      <c r="O6006" s="55"/>
      <c r="AF6006" s="93"/>
      <c r="AG6006" s="4"/>
      <c r="AH6006" s="4"/>
      <c r="AJ6006" s="105"/>
      <c r="AK6006" s="105"/>
      <c r="AL6006" s="105"/>
    </row>
    <row r="6007">
      <c r="A6007" s="3"/>
      <c r="B6007" s="3"/>
      <c r="F6007" s="55"/>
      <c r="G6007" s="55"/>
      <c r="H6007" s="55"/>
      <c r="I6007" s="55"/>
      <c r="J6007" s="55"/>
      <c r="L6007" s="55"/>
      <c r="O6007" s="55"/>
      <c r="AF6007" s="93"/>
      <c r="AG6007" s="4"/>
      <c r="AH6007" s="4"/>
      <c r="AJ6007" s="105"/>
      <c r="AK6007" s="105"/>
      <c r="AL6007" s="105"/>
    </row>
    <row r="6008">
      <c r="A6008" s="3"/>
      <c r="B6008" s="3"/>
      <c r="F6008" s="55"/>
      <c r="G6008" s="55"/>
      <c r="H6008" s="55"/>
      <c r="I6008" s="55"/>
      <c r="J6008" s="55"/>
      <c r="L6008" s="55"/>
      <c r="O6008" s="55"/>
      <c r="AF6008" s="93"/>
      <c r="AG6008" s="4"/>
      <c r="AH6008" s="4"/>
      <c r="AJ6008" s="105"/>
      <c r="AK6008" s="105"/>
      <c r="AL6008" s="105"/>
    </row>
    <row r="6009">
      <c r="A6009" s="3"/>
      <c r="B6009" s="3"/>
      <c r="F6009" s="55"/>
      <c r="G6009" s="55"/>
      <c r="H6009" s="55"/>
      <c r="I6009" s="55"/>
      <c r="J6009" s="55"/>
      <c r="L6009" s="55"/>
      <c r="O6009" s="55"/>
      <c r="AF6009" s="93"/>
      <c r="AG6009" s="4"/>
      <c r="AH6009" s="4"/>
      <c r="AJ6009" s="105"/>
      <c r="AK6009" s="105"/>
      <c r="AL6009" s="105"/>
    </row>
    <row r="6010">
      <c r="A6010" s="3"/>
      <c r="B6010" s="3"/>
      <c r="F6010" s="55"/>
      <c r="G6010" s="55"/>
      <c r="H6010" s="55"/>
      <c r="I6010" s="55"/>
      <c r="J6010" s="55"/>
      <c r="L6010" s="55"/>
      <c r="O6010" s="55"/>
      <c r="AF6010" s="93"/>
      <c r="AG6010" s="4"/>
      <c r="AH6010" s="4"/>
      <c r="AJ6010" s="105"/>
      <c r="AK6010" s="105"/>
      <c r="AL6010" s="105"/>
    </row>
    <row r="6011">
      <c r="A6011" s="3"/>
      <c r="B6011" s="3"/>
      <c r="F6011" s="55"/>
      <c r="G6011" s="55"/>
      <c r="H6011" s="55"/>
      <c r="I6011" s="55"/>
      <c r="J6011" s="55"/>
      <c r="L6011" s="55"/>
      <c r="O6011" s="55"/>
      <c r="AF6011" s="93"/>
      <c r="AG6011" s="4"/>
      <c r="AH6011" s="4"/>
      <c r="AJ6011" s="105"/>
      <c r="AK6011" s="105"/>
      <c r="AL6011" s="105"/>
    </row>
    <row r="6012">
      <c r="A6012" s="3"/>
      <c r="B6012" s="3"/>
      <c r="F6012" s="55"/>
      <c r="G6012" s="55"/>
      <c r="H6012" s="55"/>
      <c r="I6012" s="55"/>
      <c r="J6012" s="55"/>
      <c r="L6012" s="55"/>
      <c r="O6012" s="55"/>
      <c r="AF6012" s="93"/>
      <c r="AG6012" s="4"/>
      <c r="AH6012" s="4"/>
      <c r="AJ6012" s="105"/>
      <c r="AK6012" s="105"/>
      <c r="AL6012" s="105"/>
    </row>
    <row r="6013">
      <c r="A6013" s="3"/>
      <c r="B6013" s="3"/>
      <c r="F6013" s="55"/>
      <c r="G6013" s="55"/>
      <c r="H6013" s="55"/>
      <c r="I6013" s="55"/>
      <c r="J6013" s="55"/>
      <c r="L6013" s="55"/>
      <c r="O6013" s="55"/>
      <c r="AF6013" s="93"/>
      <c r="AG6013" s="4"/>
      <c r="AH6013" s="4"/>
      <c r="AJ6013" s="105"/>
      <c r="AK6013" s="105"/>
      <c r="AL6013" s="105"/>
    </row>
    <row r="6014">
      <c r="A6014" s="3"/>
      <c r="B6014" s="3"/>
      <c r="F6014" s="55"/>
      <c r="G6014" s="55"/>
      <c r="H6014" s="55"/>
      <c r="I6014" s="55"/>
      <c r="J6014" s="55"/>
      <c r="L6014" s="55"/>
      <c r="O6014" s="55"/>
      <c r="AF6014" s="93"/>
      <c r="AG6014" s="4"/>
      <c r="AH6014" s="4"/>
      <c r="AJ6014" s="105"/>
      <c r="AK6014" s="105"/>
      <c r="AL6014" s="105"/>
    </row>
    <row r="6015">
      <c r="A6015" s="3"/>
      <c r="B6015" s="3"/>
      <c r="F6015" s="55"/>
      <c r="G6015" s="55"/>
      <c r="H6015" s="55"/>
      <c r="I6015" s="55"/>
      <c r="J6015" s="55"/>
      <c r="L6015" s="55"/>
      <c r="O6015" s="55"/>
      <c r="AF6015" s="93"/>
      <c r="AG6015" s="4"/>
      <c r="AH6015" s="4"/>
      <c r="AJ6015" s="105"/>
      <c r="AK6015" s="105"/>
      <c r="AL6015" s="105"/>
    </row>
    <row r="6016">
      <c r="A6016" s="3"/>
      <c r="B6016" s="3"/>
      <c r="F6016" s="55"/>
      <c r="G6016" s="55"/>
      <c r="H6016" s="55"/>
      <c r="I6016" s="55"/>
      <c r="J6016" s="55"/>
      <c r="L6016" s="55"/>
      <c r="O6016" s="55"/>
      <c r="AF6016" s="93"/>
      <c r="AG6016" s="4"/>
      <c r="AH6016" s="4"/>
      <c r="AJ6016" s="105"/>
      <c r="AK6016" s="105"/>
      <c r="AL6016" s="105"/>
    </row>
    <row r="6017">
      <c r="A6017" s="3"/>
      <c r="B6017" s="3"/>
      <c r="F6017" s="55"/>
      <c r="G6017" s="55"/>
      <c r="H6017" s="55"/>
      <c r="I6017" s="55"/>
      <c r="J6017" s="55"/>
      <c r="L6017" s="55"/>
      <c r="O6017" s="55"/>
      <c r="AF6017" s="93"/>
      <c r="AG6017" s="4"/>
      <c r="AH6017" s="4"/>
      <c r="AJ6017" s="105"/>
      <c r="AK6017" s="105"/>
      <c r="AL6017" s="105"/>
    </row>
    <row r="6018">
      <c r="A6018" s="3"/>
      <c r="B6018" s="3"/>
      <c r="F6018" s="55"/>
      <c r="G6018" s="55"/>
      <c r="H6018" s="55"/>
      <c r="I6018" s="55"/>
      <c r="J6018" s="55"/>
      <c r="L6018" s="55"/>
      <c r="O6018" s="55"/>
      <c r="AF6018" s="93"/>
      <c r="AG6018" s="4"/>
      <c r="AH6018" s="4"/>
      <c r="AJ6018" s="105"/>
      <c r="AK6018" s="105"/>
      <c r="AL6018" s="105"/>
    </row>
    <row r="6019">
      <c r="A6019" s="3"/>
      <c r="B6019" s="3"/>
      <c r="F6019" s="55"/>
      <c r="G6019" s="55"/>
      <c r="H6019" s="55"/>
      <c r="I6019" s="55"/>
      <c r="J6019" s="55"/>
      <c r="L6019" s="55"/>
      <c r="O6019" s="55"/>
      <c r="AF6019" s="93"/>
      <c r="AG6019" s="4"/>
      <c r="AH6019" s="4"/>
      <c r="AJ6019" s="105"/>
      <c r="AK6019" s="105"/>
      <c r="AL6019" s="105"/>
    </row>
    <row r="6020">
      <c r="A6020" s="3"/>
      <c r="B6020" s="3"/>
      <c r="F6020" s="55"/>
      <c r="G6020" s="55"/>
      <c r="H6020" s="55"/>
      <c r="I6020" s="55"/>
      <c r="J6020" s="55"/>
      <c r="L6020" s="55"/>
      <c r="O6020" s="55"/>
      <c r="AF6020" s="93"/>
      <c r="AG6020" s="4"/>
      <c r="AH6020" s="4"/>
      <c r="AJ6020" s="105"/>
      <c r="AK6020" s="105"/>
      <c r="AL6020" s="105"/>
    </row>
    <row r="6021">
      <c r="A6021" s="3"/>
      <c r="B6021" s="3"/>
      <c r="F6021" s="55"/>
      <c r="G6021" s="55"/>
      <c r="H6021" s="55"/>
      <c r="I6021" s="55"/>
      <c r="J6021" s="55"/>
      <c r="L6021" s="55"/>
      <c r="O6021" s="55"/>
      <c r="AF6021" s="93"/>
      <c r="AG6021" s="4"/>
      <c r="AH6021" s="4"/>
      <c r="AJ6021" s="105"/>
      <c r="AK6021" s="105"/>
      <c r="AL6021" s="105"/>
    </row>
    <row r="6022">
      <c r="A6022" s="3"/>
      <c r="B6022" s="3"/>
      <c r="F6022" s="55"/>
      <c r="G6022" s="55"/>
      <c r="H6022" s="55"/>
      <c r="I6022" s="55"/>
      <c r="J6022" s="55"/>
      <c r="L6022" s="55"/>
      <c r="O6022" s="55"/>
      <c r="AF6022" s="93"/>
      <c r="AG6022" s="4"/>
      <c r="AH6022" s="4"/>
      <c r="AJ6022" s="105"/>
      <c r="AK6022" s="105"/>
      <c r="AL6022" s="105"/>
    </row>
    <row r="6023">
      <c r="A6023" s="3"/>
      <c r="B6023" s="3"/>
      <c r="F6023" s="55"/>
      <c r="G6023" s="55"/>
      <c r="H6023" s="55"/>
      <c r="I6023" s="55"/>
      <c r="J6023" s="55"/>
      <c r="L6023" s="55"/>
      <c r="O6023" s="55"/>
      <c r="AF6023" s="93"/>
      <c r="AG6023" s="4"/>
      <c r="AH6023" s="4"/>
      <c r="AJ6023" s="105"/>
      <c r="AK6023" s="105"/>
      <c r="AL6023" s="105"/>
    </row>
    <row r="6024">
      <c r="A6024" s="3"/>
      <c r="B6024" s="3"/>
      <c r="F6024" s="55"/>
      <c r="G6024" s="55"/>
      <c r="H6024" s="55"/>
      <c r="I6024" s="55"/>
      <c r="J6024" s="55"/>
      <c r="L6024" s="55"/>
      <c r="O6024" s="55"/>
      <c r="AF6024" s="93"/>
      <c r="AG6024" s="4"/>
      <c r="AH6024" s="4"/>
      <c r="AJ6024" s="105"/>
      <c r="AK6024" s="105"/>
      <c r="AL6024" s="105"/>
    </row>
    <row r="6025">
      <c r="A6025" s="3"/>
      <c r="B6025" s="3"/>
      <c r="F6025" s="55"/>
      <c r="G6025" s="55"/>
      <c r="H6025" s="55"/>
      <c r="I6025" s="55"/>
      <c r="J6025" s="55"/>
      <c r="L6025" s="55"/>
      <c r="O6025" s="55"/>
      <c r="AF6025" s="93"/>
      <c r="AG6025" s="4"/>
      <c r="AH6025" s="4"/>
      <c r="AJ6025" s="105"/>
      <c r="AK6025" s="105"/>
      <c r="AL6025" s="105"/>
    </row>
    <row r="6026">
      <c r="A6026" s="3"/>
      <c r="B6026" s="3"/>
      <c r="F6026" s="55"/>
      <c r="G6026" s="55"/>
      <c r="H6026" s="55"/>
      <c r="I6026" s="55"/>
      <c r="J6026" s="55"/>
      <c r="L6026" s="55"/>
      <c r="O6026" s="55"/>
      <c r="AF6026" s="93"/>
      <c r="AG6026" s="4"/>
      <c r="AH6026" s="4"/>
      <c r="AJ6026" s="105"/>
      <c r="AK6026" s="105"/>
      <c r="AL6026" s="105"/>
    </row>
    <row r="6027">
      <c r="A6027" s="3"/>
      <c r="B6027" s="3"/>
      <c r="F6027" s="55"/>
      <c r="G6027" s="55"/>
      <c r="H6027" s="55"/>
      <c r="I6027" s="55"/>
      <c r="J6027" s="55"/>
      <c r="L6027" s="55"/>
      <c r="O6027" s="55"/>
      <c r="AF6027" s="93"/>
      <c r="AG6027" s="4"/>
      <c r="AH6027" s="4"/>
      <c r="AJ6027" s="105"/>
      <c r="AK6027" s="105"/>
      <c r="AL6027" s="105"/>
    </row>
    <row r="6028">
      <c r="A6028" s="3"/>
      <c r="B6028" s="3"/>
      <c r="F6028" s="55"/>
      <c r="G6028" s="55"/>
      <c r="H6028" s="55"/>
      <c r="I6028" s="55"/>
      <c r="J6028" s="55"/>
      <c r="L6028" s="55"/>
      <c r="O6028" s="55"/>
      <c r="AF6028" s="93"/>
      <c r="AG6028" s="4"/>
      <c r="AH6028" s="4"/>
      <c r="AJ6028" s="105"/>
      <c r="AK6028" s="105"/>
      <c r="AL6028" s="105"/>
    </row>
    <row r="6029">
      <c r="A6029" s="3"/>
      <c r="B6029" s="3"/>
      <c r="F6029" s="55"/>
      <c r="G6029" s="55"/>
      <c r="H6029" s="55"/>
      <c r="I6029" s="55"/>
      <c r="J6029" s="55"/>
      <c r="L6029" s="55"/>
      <c r="O6029" s="55"/>
      <c r="AF6029" s="93"/>
      <c r="AG6029" s="4"/>
      <c r="AH6029" s="4"/>
      <c r="AJ6029" s="105"/>
      <c r="AK6029" s="105"/>
      <c r="AL6029" s="105"/>
    </row>
    <row r="6030">
      <c r="A6030" s="3"/>
      <c r="B6030" s="3"/>
      <c r="F6030" s="55"/>
      <c r="G6030" s="55"/>
      <c r="H6030" s="55"/>
      <c r="I6030" s="55"/>
      <c r="J6030" s="55"/>
      <c r="L6030" s="55"/>
      <c r="O6030" s="55"/>
      <c r="AF6030" s="93"/>
      <c r="AG6030" s="4"/>
      <c r="AH6030" s="4"/>
      <c r="AJ6030" s="105"/>
      <c r="AK6030" s="105"/>
      <c r="AL6030" s="105"/>
    </row>
    <row r="6031">
      <c r="A6031" s="3"/>
      <c r="B6031" s="3"/>
      <c r="F6031" s="55"/>
      <c r="G6031" s="55"/>
      <c r="H6031" s="55"/>
      <c r="I6031" s="55"/>
      <c r="J6031" s="55"/>
      <c r="L6031" s="55"/>
      <c r="O6031" s="55"/>
      <c r="AF6031" s="93"/>
      <c r="AG6031" s="4"/>
      <c r="AH6031" s="4"/>
      <c r="AJ6031" s="105"/>
      <c r="AK6031" s="105"/>
      <c r="AL6031" s="105"/>
    </row>
    <row r="6032">
      <c r="A6032" s="3"/>
      <c r="B6032" s="3"/>
      <c r="F6032" s="55"/>
      <c r="G6032" s="55"/>
      <c r="H6032" s="55"/>
      <c r="I6032" s="55"/>
      <c r="J6032" s="55"/>
      <c r="L6032" s="55"/>
      <c r="O6032" s="55"/>
      <c r="AF6032" s="93"/>
      <c r="AG6032" s="4"/>
      <c r="AH6032" s="4"/>
      <c r="AJ6032" s="105"/>
      <c r="AK6032" s="105"/>
      <c r="AL6032" s="105"/>
    </row>
    <row r="6033">
      <c r="A6033" s="3"/>
      <c r="B6033" s="3"/>
      <c r="F6033" s="55"/>
      <c r="G6033" s="55"/>
      <c r="H6033" s="55"/>
      <c r="I6033" s="55"/>
      <c r="J6033" s="55"/>
      <c r="L6033" s="55"/>
      <c r="O6033" s="55"/>
      <c r="AF6033" s="93"/>
      <c r="AG6033" s="4"/>
      <c r="AH6033" s="4"/>
      <c r="AJ6033" s="105"/>
      <c r="AK6033" s="105"/>
      <c r="AL6033" s="105"/>
    </row>
    <row r="6034">
      <c r="A6034" s="3"/>
      <c r="B6034" s="3"/>
      <c r="F6034" s="55"/>
      <c r="G6034" s="55"/>
      <c r="H6034" s="55"/>
      <c r="I6034" s="55"/>
      <c r="J6034" s="55"/>
      <c r="L6034" s="55"/>
      <c r="O6034" s="55"/>
      <c r="AF6034" s="93"/>
      <c r="AG6034" s="4"/>
      <c r="AH6034" s="4"/>
      <c r="AJ6034" s="105"/>
      <c r="AK6034" s="105"/>
      <c r="AL6034" s="105"/>
    </row>
    <row r="6035">
      <c r="A6035" s="3"/>
      <c r="B6035" s="3"/>
      <c r="F6035" s="55"/>
      <c r="G6035" s="55"/>
      <c r="H6035" s="55"/>
      <c r="I6035" s="55"/>
      <c r="J6035" s="55"/>
      <c r="L6035" s="55"/>
      <c r="O6035" s="55"/>
      <c r="AF6035" s="93"/>
      <c r="AG6035" s="4"/>
      <c r="AH6035" s="4"/>
      <c r="AJ6035" s="105"/>
      <c r="AK6035" s="105"/>
      <c r="AL6035" s="105"/>
    </row>
    <row r="6036">
      <c r="A6036" s="3"/>
      <c r="B6036" s="3"/>
      <c r="F6036" s="55"/>
      <c r="G6036" s="55"/>
      <c r="H6036" s="55"/>
      <c r="I6036" s="55"/>
      <c r="J6036" s="55"/>
      <c r="L6036" s="55"/>
      <c r="O6036" s="55"/>
      <c r="AF6036" s="93"/>
      <c r="AG6036" s="4"/>
      <c r="AH6036" s="4"/>
      <c r="AJ6036" s="105"/>
      <c r="AK6036" s="105"/>
      <c r="AL6036" s="105"/>
    </row>
    <row r="6037">
      <c r="A6037" s="3"/>
      <c r="B6037" s="3"/>
      <c r="F6037" s="55"/>
      <c r="G6037" s="55"/>
      <c r="H6037" s="55"/>
      <c r="I6037" s="55"/>
      <c r="J6037" s="55"/>
      <c r="L6037" s="55"/>
      <c r="O6037" s="55"/>
      <c r="AF6037" s="93"/>
      <c r="AG6037" s="4"/>
      <c r="AH6037" s="4"/>
      <c r="AJ6037" s="105"/>
      <c r="AK6037" s="105"/>
      <c r="AL6037" s="105"/>
    </row>
    <row r="6038">
      <c r="A6038" s="3"/>
      <c r="B6038" s="3"/>
      <c r="F6038" s="55"/>
      <c r="G6038" s="55"/>
      <c r="H6038" s="55"/>
      <c r="I6038" s="55"/>
      <c r="J6038" s="55"/>
      <c r="L6038" s="55"/>
      <c r="O6038" s="55"/>
      <c r="AF6038" s="93"/>
      <c r="AG6038" s="4"/>
      <c r="AH6038" s="4"/>
      <c r="AJ6038" s="105"/>
      <c r="AK6038" s="105"/>
      <c r="AL6038" s="105"/>
    </row>
    <row r="6039">
      <c r="A6039" s="3"/>
      <c r="B6039" s="3"/>
      <c r="F6039" s="55"/>
      <c r="G6039" s="55"/>
      <c r="H6039" s="55"/>
      <c r="I6039" s="55"/>
      <c r="J6039" s="55"/>
      <c r="L6039" s="55"/>
      <c r="O6039" s="55"/>
      <c r="AF6039" s="93"/>
      <c r="AG6039" s="4"/>
      <c r="AH6039" s="4"/>
      <c r="AJ6039" s="105"/>
      <c r="AK6039" s="105"/>
      <c r="AL6039" s="105"/>
    </row>
    <row r="6040">
      <c r="A6040" s="3"/>
      <c r="B6040" s="3"/>
      <c r="F6040" s="55"/>
      <c r="G6040" s="55"/>
      <c r="H6040" s="55"/>
      <c r="I6040" s="55"/>
      <c r="J6040" s="55"/>
      <c r="L6040" s="55"/>
      <c r="O6040" s="55"/>
      <c r="AF6040" s="93"/>
      <c r="AG6040" s="4"/>
      <c r="AH6040" s="4"/>
      <c r="AJ6040" s="105"/>
      <c r="AK6040" s="105"/>
      <c r="AL6040" s="105"/>
    </row>
    <row r="6041">
      <c r="A6041" s="3"/>
      <c r="B6041" s="3"/>
      <c r="F6041" s="55"/>
      <c r="G6041" s="55"/>
      <c r="H6041" s="55"/>
      <c r="I6041" s="55"/>
      <c r="J6041" s="55"/>
      <c r="L6041" s="55"/>
      <c r="O6041" s="55"/>
      <c r="AF6041" s="93"/>
      <c r="AG6041" s="4"/>
      <c r="AH6041" s="4"/>
      <c r="AJ6041" s="105"/>
      <c r="AK6041" s="105"/>
      <c r="AL6041" s="105"/>
    </row>
    <row r="6042">
      <c r="A6042" s="3"/>
      <c r="B6042" s="3"/>
      <c r="F6042" s="55"/>
      <c r="G6042" s="55"/>
      <c r="H6042" s="55"/>
      <c r="I6042" s="55"/>
      <c r="J6042" s="55"/>
      <c r="L6042" s="55"/>
      <c r="O6042" s="55"/>
      <c r="AF6042" s="93"/>
      <c r="AG6042" s="4"/>
      <c r="AH6042" s="4"/>
      <c r="AJ6042" s="105"/>
      <c r="AK6042" s="105"/>
      <c r="AL6042" s="105"/>
    </row>
    <row r="6043">
      <c r="A6043" s="3"/>
      <c r="B6043" s="3"/>
      <c r="F6043" s="55"/>
      <c r="G6043" s="55"/>
      <c r="H6043" s="55"/>
      <c r="I6043" s="55"/>
      <c r="J6043" s="55"/>
      <c r="L6043" s="55"/>
      <c r="O6043" s="55"/>
      <c r="AF6043" s="93"/>
      <c r="AG6043" s="4"/>
      <c r="AH6043" s="4"/>
      <c r="AJ6043" s="105"/>
      <c r="AK6043" s="105"/>
      <c r="AL6043" s="105"/>
    </row>
    <row r="6044">
      <c r="A6044" s="3"/>
      <c r="B6044" s="3"/>
      <c r="F6044" s="55"/>
      <c r="G6044" s="55"/>
      <c r="H6044" s="55"/>
      <c r="I6044" s="55"/>
      <c r="J6044" s="55"/>
      <c r="L6044" s="55"/>
      <c r="O6044" s="55"/>
      <c r="AF6044" s="93"/>
      <c r="AG6044" s="4"/>
      <c r="AH6044" s="4"/>
      <c r="AJ6044" s="105"/>
      <c r="AK6044" s="105"/>
      <c r="AL6044" s="105"/>
    </row>
    <row r="6045">
      <c r="A6045" s="3"/>
      <c r="B6045" s="3"/>
      <c r="F6045" s="55"/>
      <c r="G6045" s="55"/>
      <c r="H6045" s="55"/>
      <c r="I6045" s="55"/>
      <c r="J6045" s="55"/>
      <c r="L6045" s="55"/>
      <c r="O6045" s="55"/>
      <c r="AF6045" s="93"/>
      <c r="AG6045" s="4"/>
      <c r="AH6045" s="4"/>
      <c r="AJ6045" s="105"/>
      <c r="AK6045" s="105"/>
      <c r="AL6045" s="105"/>
    </row>
    <row r="6046">
      <c r="A6046" s="3"/>
      <c r="B6046" s="3"/>
      <c r="F6046" s="55"/>
      <c r="G6046" s="55"/>
      <c r="H6046" s="55"/>
      <c r="I6046" s="55"/>
      <c r="J6046" s="55"/>
      <c r="L6046" s="55"/>
      <c r="O6046" s="55"/>
      <c r="AF6046" s="93"/>
      <c r="AG6046" s="4"/>
      <c r="AH6046" s="4"/>
      <c r="AJ6046" s="105"/>
      <c r="AK6046" s="105"/>
      <c r="AL6046" s="105"/>
    </row>
    <row r="6047">
      <c r="A6047" s="3"/>
      <c r="B6047" s="3"/>
      <c r="F6047" s="55"/>
      <c r="G6047" s="55"/>
      <c r="H6047" s="55"/>
      <c r="I6047" s="55"/>
      <c r="J6047" s="55"/>
      <c r="L6047" s="55"/>
      <c r="O6047" s="55"/>
      <c r="AF6047" s="93"/>
      <c r="AG6047" s="4"/>
      <c r="AH6047" s="4"/>
      <c r="AJ6047" s="105"/>
      <c r="AK6047" s="105"/>
      <c r="AL6047" s="105"/>
    </row>
    <row r="6048">
      <c r="A6048" s="3"/>
      <c r="B6048" s="3"/>
      <c r="F6048" s="55"/>
      <c r="G6048" s="55"/>
      <c r="H6048" s="55"/>
      <c r="I6048" s="55"/>
      <c r="J6048" s="55"/>
      <c r="L6048" s="55"/>
      <c r="O6048" s="55"/>
      <c r="AF6048" s="93"/>
      <c r="AG6048" s="4"/>
      <c r="AH6048" s="4"/>
      <c r="AJ6048" s="105"/>
      <c r="AK6048" s="105"/>
      <c r="AL6048" s="105"/>
    </row>
    <row r="6049">
      <c r="A6049" s="3"/>
      <c r="B6049" s="3"/>
      <c r="F6049" s="55"/>
      <c r="G6049" s="55"/>
      <c r="H6049" s="55"/>
      <c r="I6049" s="55"/>
      <c r="J6049" s="55"/>
      <c r="L6049" s="55"/>
      <c r="O6049" s="55"/>
      <c r="AF6049" s="93"/>
      <c r="AG6049" s="4"/>
      <c r="AH6049" s="4"/>
      <c r="AJ6049" s="105"/>
      <c r="AK6049" s="105"/>
      <c r="AL6049" s="105"/>
    </row>
    <row r="6050">
      <c r="A6050" s="3"/>
      <c r="B6050" s="3"/>
      <c r="F6050" s="55"/>
      <c r="G6050" s="55"/>
      <c r="H6050" s="55"/>
      <c r="I6050" s="55"/>
      <c r="J6050" s="55"/>
      <c r="L6050" s="55"/>
      <c r="O6050" s="55"/>
      <c r="AF6050" s="93"/>
      <c r="AG6050" s="4"/>
      <c r="AH6050" s="4"/>
      <c r="AJ6050" s="105"/>
      <c r="AK6050" s="105"/>
      <c r="AL6050" s="105"/>
    </row>
    <row r="6051">
      <c r="A6051" s="3"/>
      <c r="B6051" s="3"/>
      <c r="F6051" s="55"/>
      <c r="G6051" s="55"/>
      <c r="H6051" s="55"/>
      <c r="I6051" s="55"/>
      <c r="J6051" s="55"/>
      <c r="L6051" s="55"/>
      <c r="O6051" s="55"/>
      <c r="AF6051" s="93"/>
      <c r="AG6051" s="4"/>
      <c r="AH6051" s="4"/>
      <c r="AJ6051" s="105"/>
      <c r="AK6051" s="105"/>
      <c r="AL6051" s="105"/>
    </row>
    <row r="6052">
      <c r="A6052" s="3"/>
      <c r="B6052" s="3"/>
      <c r="F6052" s="55"/>
      <c r="G6052" s="55"/>
      <c r="H6052" s="55"/>
      <c r="I6052" s="55"/>
      <c r="J6052" s="55"/>
      <c r="L6052" s="55"/>
      <c r="O6052" s="55"/>
      <c r="AF6052" s="93"/>
      <c r="AG6052" s="4"/>
      <c r="AH6052" s="4"/>
      <c r="AJ6052" s="105"/>
      <c r="AK6052" s="105"/>
      <c r="AL6052" s="105"/>
    </row>
    <row r="6053">
      <c r="A6053" s="3"/>
      <c r="B6053" s="3"/>
      <c r="F6053" s="55"/>
      <c r="G6053" s="55"/>
      <c r="H6053" s="55"/>
      <c r="I6053" s="55"/>
      <c r="J6053" s="55"/>
      <c r="L6053" s="55"/>
      <c r="O6053" s="55"/>
      <c r="AF6053" s="93"/>
      <c r="AG6053" s="4"/>
      <c r="AH6053" s="4"/>
      <c r="AJ6053" s="105"/>
      <c r="AK6053" s="105"/>
      <c r="AL6053" s="105"/>
    </row>
    <row r="6054">
      <c r="A6054" s="3"/>
      <c r="B6054" s="3"/>
      <c r="F6054" s="55"/>
      <c r="G6054" s="55"/>
      <c r="H6054" s="55"/>
      <c r="I6054" s="55"/>
      <c r="J6054" s="55"/>
      <c r="L6054" s="55"/>
      <c r="O6054" s="55"/>
      <c r="AF6054" s="93"/>
      <c r="AG6054" s="4"/>
      <c r="AH6054" s="4"/>
      <c r="AJ6054" s="105"/>
      <c r="AK6054" s="105"/>
      <c r="AL6054" s="105"/>
    </row>
    <row r="6055">
      <c r="A6055" s="3"/>
      <c r="B6055" s="3"/>
      <c r="F6055" s="55"/>
      <c r="G6055" s="55"/>
      <c r="H6055" s="55"/>
      <c r="I6055" s="55"/>
      <c r="J6055" s="55"/>
      <c r="L6055" s="55"/>
      <c r="O6055" s="55"/>
      <c r="AF6055" s="93"/>
      <c r="AG6055" s="4"/>
      <c r="AH6055" s="4"/>
      <c r="AJ6055" s="105"/>
      <c r="AK6055" s="105"/>
      <c r="AL6055" s="105"/>
    </row>
    <row r="6056">
      <c r="A6056" s="3"/>
      <c r="B6056" s="3"/>
      <c r="F6056" s="55"/>
      <c r="G6056" s="55"/>
      <c r="H6056" s="55"/>
      <c r="I6056" s="55"/>
      <c r="J6056" s="55"/>
      <c r="L6056" s="55"/>
      <c r="O6056" s="55"/>
      <c r="AF6056" s="93"/>
      <c r="AG6056" s="4"/>
      <c r="AH6056" s="4"/>
      <c r="AJ6056" s="105"/>
      <c r="AK6056" s="105"/>
      <c r="AL6056" s="105"/>
    </row>
    <row r="6057">
      <c r="A6057" s="3"/>
      <c r="B6057" s="3"/>
      <c r="F6057" s="55"/>
      <c r="G6057" s="55"/>
      <c r="H6057" s="55"/>
      <c r="I6057" s="55"/>
      <c r="J6057" s="55"/>
      <c r="L6057" s="55"/>
      <c r="O6057" s="55"/>
      <c r="AF6057" s="93"/>
      <c r="AG6057" s="4"/>
      <c r="AH6057" s="4"/>
      <c r="AJ6057" s="105"/>
      <c r="AK6057" s="105"/>
      <c r="AL6057" s="105"/>
    </row>
    <row r="6058">
      <c r="A6058" s="3"/>
      <c r="B6058" s="3"/>
      <c r="F6058" s="55"/>
      <c r="G6058" s="55"/>
      <c r="H6058" s="55"/>
      <c r="I6058" s="55"/>
      <c r="J6058" s="55"/>
      <c r="L6058" s="55"/>
      <c r="O6058" s="55"/>
      <c r="AF6058" s="93"/>
      <c r="AG6058" s="4"/>
      <c r="AH6058" s="4"/>
      <c r="AJ6058" s="105"/>
      <c r="AK6058" s="105"/>
      <c r="AL6058" s="105"/>
    </row>
    <row r="6059">
      <c r="A6059" s="3"/>
      <c r="B6059" s="3"/>
      <c r="F6059" s="55"/>
      <c r="G6059" s="55"/>
      <c r="H6059" s="55"/>
      <c r="I6059" s="55"/>
      <c r="J6059" s="55"/>
      <c r="L6059" s="55"/>
      <c r="O6059" s="55"/>
      <c r="AF6059" s="93"/>
      <c r="AG6059" s="4"/>
      <c r="AH6059" s="4"/>
      <c r="AJ6059" s="105"/>
      <c r="AK6059" s="105"/>
      <c r="AL6059" s="105"/>
    </row>
    <row r="6060">
      <c r="A6060" s="3"/>
      <c r="B6060" s="3"/>
      <c r="F6060" s="55"/>
      <c r="G6060" s="55"/>
      <c r="H6060" s="55"/>
      <c r="I6060" s="55"/>
      <c r="J6060" s="55"/>
      <c r="L6060" s="55"/>
      <c r="O6060" s="55"/>
      <c r="AF6060" s="93"/>
      <c r="AG6060" s="4"/>
      <c r="AH6060" s="4"/>
      <c r="AJ6060" s="105"/>
      <c r="AK6060" s="105"/>
      <c r="AL6060" s="105"/>
    </row>
    <row r="6061">
      <c r="A6061" s="3"/>
      <c r="B6061" s="3"/>
      <c r="F6061" s="55"/>
      <c r="G6061" s="55"/>
      <c r="H6061" s="55"/>
      <c r="I6061" s="55"/>
      <c r="J6061" s="55"/>
      <c r="L6061" s="55"/>
      <c r="O6061" s="55"/>
      <c r="AF6061" s="93"/>
      <c r="AG6061" s="4"/>
      <c r="AH6061" s="4"/>
      <c r="AJ6061" s="105"/>
      <c r="AK6061" s="105"/>
      <c r="AL6061" s="105"/>
    </row>
    <row r="6062">
      <c r="A6062" s="3"/>
      <c r="B6062" s="3"/>
      <c r="F6062" s="55"/>
      <c r="G6062" s="55"/>
      <c r="H6062" s="55"/>
      <c r="I6062" s="55"/>
      <c r="J6062" s="55"/>
      <c r="L6062" s="55"/>
      <c r="O6062" s="55"/>
      <c r="AF6062" s="93"/>
      <c r="AG6062" s="4"/>
      <c r="AH6062" s="4"/>
      <c r="AJ6062" s="105"/>
      <c r="AK6062" s="105"/>
      <c r="AL6062" s="105"/>
    </row>
    <row r="6063">
      <c r="A6063" s="3"/>
      <c r="B6063" s="3"/>
      <c r="F6063" s="55"/>
      <c r="G6063" s="55"/>
      <c r="H6063" s="55"/>
      <c r="I6063" s="55"/>
      <c r="J6063" s="55"/>
      <c r="L6063" s="55"/>
      <c r="O6063" s="55"/>
      <c r="AF6063" s="93"/>
      <c r="AG6063" s="4"/>
      <c r="AH6063" s="4"/>
      <c r="AJ6063" s="105"/>
      <c r="AK6063" s="105"/>
      <c r="AL6063" s="105"/>
    </row>
    <row r="6064">
      <c r="A6064" s="3"/>
      <c r="B6064" s="3"/>
      <c r="F6064" s="55"/>
      <c r="G6064" s="55"/>
      <c r="H6064" s="55"/>
      <c r="I6064" s="55"/>
      <c r="J6064" s="55"/>
      <c r="L6064" s="55"/>
      <c r="O6064" s="55"/>
      <c r="AF6064" s="93"/>
      <c r="AG6064" s="4"/>
      <c r="AH6064" s="4"/>
      <c r="AJ6064" s="105"/>
      <c r="AK6064" s="105"/>
      <c r="AL6064" s="105"/>
    </row>
    <row r="6065">
      <c r="A6065" s="3"/>
      <c r="B6065" s="3"/>
      <c r="F6065" s="55"/>
      <c r="G6065" s="55"/>
      <c r="H6065" s="55"/>
      <c r="I6065" s="55"/>
      <c r="J6065" s="55"/>
      <c r="L6065" s="55"/>
      <c r="O6065" s="55"/>
      <c r="AF6065" s="93"/>
      <c r="AG6065" s="4"/>
      <c r="AH6065" s="4"/>
      <c r="AJ6065" s="105"/>
      <c r="AK6065" s="105"/>
      <c r="AL6065" s="105"/>
    </row>
    <row r="6066">
      <c r="A6066" s="3"/>
      <c r="B6066" s="3"/>
      <c r="F6066" s="55"/>
      <c r="G6066" s="55"/>
      <c r="H6066" s="55"/>
      <c r="I6066" s="55"/>
      <c r="J6066" s="55"/>
      <c r="L6066" s="55"/>
      <c r="O6066" s="55"/>
      <c r="AF6066" s="93"/>
      <c r="AG6066" s="4"/>
      <c r="AH6066" s="4"/>
      <c r="AJ6066" s="105"/>
      <c r="AK6066" s="105"/>
      <c r="AL6066" s="105"/>
    </row>
    <row r="6067">
      <c r="A6067" s="3"/>
      <c r="B6067" s="3"/>
      <c r="F6067" s="55"/>
      <c r="G6067" s="55"/>
      <c r="H6067" s="55"/>
      <c r="I6067" s="55"/>
      <c r="J6067" s="55"/>
      <c r="L6067" s="55"/>
      <c r="O6067" s="55"/>
      <c r="AF6067" s="93"/>
      <c r="AG6067" s="4"/>
      <c r="AH6067" s="4"/>
      <c r="AJ6067" s="105"/>
      <c r="AK6067" s="105"/>
      <c r="AL6067" s="105"/>
    </row>
    <row r="6068">
      <c r="A6068" s="3"/>
      <c r="B6068" s="3"/>
      <c r="F6068" s="55"/>
      <c r="G6068" s="55"/>
      <c r="H6068" s="55"/>
      <c r="I6068" s="55"/>
      <c r="J6068" s="55"/>
      <c r="L6068" s="55"/>
      <c r="O6068" s="55"/>
      <c r="AF6068" s="93"/>
      <c r="AG6068" s="4"/>
      <c r="AH6068" s="4"/>
      <c r="AJ6068" s="105"/>
      <c r="AK6068" s="105"/>
      <c r="AL6068" s="105"/>
    </row>
    <row r="6069">
      <c r="A6069" s="3"/>
      <c r="B6069" s="3"/>
      <c r="F6069" s="55"/>
      <c r="G6069" s="55"/>
      <c r="H6069" s="55"/>
      <c r="I6069" s="55"/>
      <c r="J6069" s="55"/>
      <c r="L6069" s="55"/>
      <c r="O6069" s="55"/>
      <c r="AF6069" s="93"/>
      <c r="AG6069" s="4"/>
      <c r="AH6069" s="4"/>
      <c r="AJ6069" s="105"/>
      <c r="AK6069" s="105"/>
      <c r="AL6069" s="105"/>
    </row>
    <row r="6070">
      <c r="A6070" s="3"/>
      <c r="B6070" s="3"/>
      <c r="F6070" s="55"/>
      <c r="G6070" s="55"/>
      <c r="H6070" s="55"/>
      <c r="I6070" s="55"/>
      <c r="J6070" s="55"/>
      <c r="L6070" s="55"/>
      <c r="O6070" s="55"/>
      <c r="AF6070" s="93"/>
      <c r="AG6070" s="4"/>
      <c r="AH6070" s="4"/>
      <c r="AJ6070" s="105"/>
      <c r="AK6070" s="105"/>
      <c r="AL6070" s="105"/>
    </row>
    <row r="6071">
      <c r="A6071" s="3"/>
      <c r="B6071" s="3"/>
      <c r="F6071" s="55"/>
      <c r="G6071" s="55"/>
      <c r="H6071" s="55"/>
      <c r="I6071" s="55"/>
      <c r="J6071" s="55"/>
      <c r="L6071" s="55"/>
      <c r="O6071" s="55"/>
      <c r="AF6071" s="93"/>
      <c r="AG6071" s="4"/>
      <c r="AH6071" s="4"/>
      <c r="AJ6071" s="105"/>
      <c r="AK6071" s="105"/>
      <c r="AL6071" s="105"/>
    </row>
    <row r="6072">
      <c r="A6072" s="3"/>
      <c r="B6072" s="3"/>
      <c r="F6072" s="55"/>
      <c r="G6072" s="55"/>
      <c r="H6072" s="55"/>
      <c r="I6072" s="55"/>
      <c r="J6072" s="55"/>
      <c r="L6072" s="55"/>
      <c r="O6072" s="55"/>
      <c r="AF6072" s="93"/>
      <c r="AG6072" s="4"/>
      <c r="AH6072" s="4"/>
      <c r="AJ6072" s="105"/>
      <c r="AK6072" s="105"/>
      <c r="AL6072" s="105"/>
    </row>
    <row r="6073">
      <c r="A6073" s="3"/>
      <c r="B6073" s="3"/>
      <c r="F6073" s="55"/>
      <c r="G6073" s="55"/>
      <c r="H6073" s="55"/>
      <c r="I6073" s="55"/>
      <c r="J6073" s="55"/>
      <c r="L6073" s="55"/>
      <c r="O6073" s="55"/>
      <c r="AF6073" s="93"/>
      <c r="AG6073" s="4"/>
      <c r="AH6073" s="4"/>
      <c r="AJ6073" s="105"/>
      <c r="AK6073" s="105"/>
      <c r="AL6073" s="105"/>
    </row>
    <row r="6074">
      <c r="A6074" s="3"/>
      <c r="B6074" s="3"/>
      <c r="F6074" s="55"/>
      <c r="G6074" s="55"/>
      <c r="H6074" s="55"/>
      <c r="I6074" s="55"/>
      <c r="J6074" s="55"/>
      <c r="L6074" s="55"/>
      <c r="O6074" s="55"/>
      <c r="AF6074" s="93"/>
      <c r="AG6074" s="4"/>
      <c r="AH6074" s="4"/>
      <c r="AJ6074" s="105"/>
      <c r="AK6074" s="105"/>
      <c r="AL6074" s="105"/>
    </row>
    <row r="6075">
      <c r="A6075" s="3"/>
      <c r="B6075" s="3"/>
      <c r="F6075" s="55"/>
      <c r="G6075" s="55"/>
      <c r="H6075" s="55"/>
      <c r="I6075" s="55"/>
      <c r="J6075" s="55"/>
      <c r="L6075" s="55"/>
      <c r="O6075" s="55"/>
      <c r="AF6075" s="93"/>
      <c r="AG6075" s="4"/>
      <c r="AH6075" s="4"/>
      <c r="AJ6075" s="105"/>
      <c r="AK6075" s="105"/>
      <c r="AL6075" s="105"/>
    </row>
    <row r="6076">
      <c r="A6076" s="3"/>
      <c r="B6076" s="3"/>
      <c r="F6076" s="55"/>
      <c r="G6076" s="55"/>
      <c r="H6076" s="55"/>
      <c r="I6076" s="55"/>
      <c r="J6076" s="55"/>
      <c r="L6076" s="55"/>
      <c r="O6076" s="55"/>
      <c r="AF6076" s="93"/>
      <c r="AG6076" s="4"/>
      <c r="AH6076" s="4"/>
      <c r="AJ6076" s="105"/>
      <c r="AK6076" s="105"/>
      <c r="AL6076" s="105"/>
    </row>
    <row r="6077">
      <c r="A6077" s="3"/>
      <c r="B6077" s="3"/>
      <c r="F6077" s="55"/>
      <c r="G6077" s="55"/>
      <c r="H6077" s="55"/>
      <c r="I6077" s="55"/>
      <c r="J6077" s="55"/>
      <c r="L6077" s="55"/>
      <c r="O6077" s="55"/>
      <c r="AF6077" s="93"/>
      <c r="AG6077" s="4"/>
      <c r="AH6077" s="4"/>
      <c r="AJ6077" s="105"/>
      <c r="AK6077" s="105"/>
      <c r="AL6077" s="105"/>
    </row>
    <row r="6078">
      <c r="A6078" s="3"/>
      <c r="B6078" s="3"/>
      <c r="F6078" s="55"/>
      <c r="G6078" s="55"/>
      <c r="H6078" s="55"/>
      <c r="I6078" s="55"/>
      <c r="J6078" s="55"/>
      <c r="L6078" s="55"/>
      <c r="O6078" s="55"/>
      <c r="AF6078" s="93"/>
      <c r="AG6078" s="4"/>
      <c r="AH6078" s="4"/>
      <c r="AJ6078" s="105"/>
      <c r="AK6078" s="105"/>
      <c r="AL6078" s="105"/>
    </row>
    <row r="6079">
      <c r="A6079" s="3"/>
      <c r="B6079" s="3"/>
      <c r="F6079" s="55"/>
      <c r="G6079" s="55"/>
      <c r="H6079" s="55"/>
      <c r="I6079" s="55"/>
      <c r="J6079" s="55"/>
      <c r="L6079" s="55"/>
      <c r="O6079" s="55"/>
      <c r="AF6079" s="93"/>
      <c r="AG6079" s="4"/>
      <c r="AH6079" s="4"/>
      <c r="AJ6079" s="105"/>
      <c r="AK6079" s="105"/>
      <c r="AL6079" s="105"/>
    </row>
    <row r="6080">
      <c r="A6080" s="3"/>
      <c r="B6080" s="3"/>
      <c r="F6080" s="55"/>
      <c r="G6080" s="55"/>
      <c r="H6080" s="55"/>
      <c r="I6080" s="55"/>
      <c r="J6080" s="55"/>
      <c r="L6080" s="55"/>
      <c r="O6080" s="55"/>
      <c r="AF6080" s="93"/>
      <c r="AG6080" s="4"/>
      <c r="AH6080" s="4"/>
      <c r="AJ6080" s="105"/>
      <c r="AK6080" s="105"/>
      <c r="AL6080" s="105"/>
    </row>
    <row r="6081">
      <c r="A6081" s="3"/>
      <c r="B6081" s="3"/>
      <c r="F6081" s="55"/>
      <c r="G6081" s="55"/>
      <c r="H6081" s="55"/>
      <c r="I6081" s="55"/>
      <c r="J6081" s="55"/>
      <c r="L6081" s="55"/>
      <c r="O6081" s="55"/>
      <c r="AF6081" s="93"/>
      <c r="AG6081" s="4"/>
      <c r="AH6081" s="4"/>
      <c r="AJ6081" s="105"/>
      <c r="AK6081" s="105"/>
      <c r="AL6081" s="105"/>
    </row>
    <row r="6082">
      <c r="A6082" s="3"/>
      <c r="B6082" s="3"/>
      <c r="F6082" s="55"/>
      <c r="G6082" s="55"/>
      <c r="H6082" s="55"/>
      <c r="I6082" s="55"/>
      <c r="J6082" s="55"/>
      <c r="L6082" s="55"/>
      <c r="O6082" s="55"/>
      <c r="AF6082" s="93"/>
      <c r="AG6082" s="4"/>
      <c r="AH6082" s="4"/>
      <c r="AJ6082" s="105"/>
      <c r="AK6082" s="105"/>
      <c r="AL6082" s="105"/>
    </row>
    <row r="6083">
      <c r="A6083" s="3"/>
      <c r="B6083" s="3"/>
      <c r="F6083" s="55"/>
      <c r="G6083" s="55"/>
      <c r="H6083" s="55"/>
      <c r="I6083" s="55"/>
      <c r="J6083" s="55"/>
      <c r="L6083" s="55"/>
      <c r="O6083" s="55"/>
      <c r="AF6083" s="93"/>
      <c r="AG6083" s="4"/>
      <c r="AH6083" s="4"/>
      <c r="AJ6083" s="105"/>
      <c r="AK6083" s="105"/>
      <c r="AL6083" s="105"/>
    </row>
    <row r="6084">
      <c r="A6084" s="3"/>
      <c r="B6084" s="3"/>
      <c r="F6084" s="55"/>
      <c r="G6084" s="55"/>
      <c r="H6084" s="55"/>
      <c r="I6084" s="55"/>
      <c r="J6084" s="55"/>
      <c r="L6084" s="55"/>
      <c r="O6084" s="55"/>
      <c r="AF6084" s="93"/>
      <c r="AG6084" s="4"/>
      <c r="AH6084" s="4"/>
      <c r="AJ6084" s="105"/>
      <c r="AK6084" s="105"/>
      <c r="AL6084" s="105"/>
    </row>
    <row r="6085">
      <c r="A6085" s="3"/>
      <c r="B6085" s="3"/>
      <c r="F6085" s="55"/>
      <c r="G6085" s="55"/>
      <c r="H6085" s="55"/>
      <c r="I6085" s="55"/>
      <c r="J6085" s="55"/>
      <c r="L6085" s="55"/>
      <c r="O6085" s="55"/>
      <c r="AF6085" s="93"/>
      <c r="AG6085" s="4"/>
      <c r="AH6085" s="4"/>
      <c r="AJ6085" s="105"/>
      <c r="AK6085" s="105"/>
      <c r="AL6085" s="105"/>
    </row>
    <row r="6086">
      <c r="A6086" s="3"/>
      <c r="B6086" s="3"/>
      <c r="F6086" s="55"/>
      <c r="G6086" s="55"/>
      <c r="H6086" s="55"/>
      <c r="I6086" s="55"/>
      <c r="J6086" s="55"/>
      <c r="L6086" s="55"/>
      <c r="O6086" s="55"/>
      <c r="AF6086" s="93"/>
      <c r="AG6086" s="4"/>
      <c r="AH6086" s="4"/>
      <c r="AJ6086" s="105"/>
      <c r="AK6086" s="105"/>
      <c r="AL6086" s="105"/>
    </row>
    <row r="6087">
      <c r="A6087" s="3"/>
      <c r="B6087" s="3"/>
      <c r="F6087" s="55"/>
      <c r="G6087" s="55"/>
      <c r="H6087" s="55"/>
      <c r="I6087" s="55"/>
      <c r="J6087" s="55"/>
      <c r="L6087" s="55"/>
      <c r="O6087" s="55"/>
      <c r="AF6087" s="93"/>
      <c r="AG6087" s="4"/>
      <c r="AH6087" s="4"/>
      <c r="AJ6087" s="105"/>
      <c r="AK6087" s="105"/>
      <c r="AL6087" s="105"/>
    </row>
    <row r="6088">
      <c r="A6088" s="3"/>
      <c r="B6088" s="3"/>
      <c r="F6088" s="55"/>
      <c r="G6088" s="55"/>
      <c r="H6088" s="55"/>
      <c r="I6088" s="55"/>
      <c r="J6088" s="55"/>
      <c r="L6088" s="55"/>
      <c r="O6088" s="55"/>
      <c r="AF6088" s="93"/>
      <c r="AG6088" s="4"/>
      <c r="AH6088" s="4"/>
      <c r="AJ6088" s="105"/>
      <c r="AK6088" s="105"/>
      <c r="AL6088" s="105"/>
    </row>
    <row r="6089">
      <c r="A6089" s="3"/>
      <c r="B6089" s="3"/>
      <c r="F6089" s="55"/>
      <c r="G6089" s="55"/>
      <c r="H6089" s="55"/>
      <c r="I6089" s="55"/>
      <c r="J6089" s="55"/>
      <c r="L6089" s="55"/>
      <c r="O6089" s="55"/>
      <c r="AF6089" s="93"/>
      <c r="AG6089" s="4"/>
      <c r="AH6089" s="4"/>
      <c r="AJ6089" s="105"/>
      <c r="AK6089" s="105"/>
      <c r="AL6089" s="105"/>
    </row>
    <row r="6090">
      <c r="A6090" s="3"/>
      <c r="B6090" s="3"/>
      <c r="F6090" s="55"/>
      <c r="G6090" s="55"/>
      <c r="H6090" s="55"/>
      <c r="I6090" s="55"/>
      <c r="J6090" s="55"/>
      <c r="L6090" s="55"/>
      <c r="O6090" s="55"/>
      <c r="AF6090" s="93"/>
      <c r="AG6090" s="4"/>
      <c r="AH6090" s="4"/>
      <c r="AJ6090" s="105"/>
      <c r="AK6090" s="105"/>
      <c r="AL6090" s="105"/>
    </row>
    <row r="6091">
      <c r="A6091" s="3"/>
      <c r="B6091" s="3"/>
      <c r="F6091" s="55"/>
      <c r="G6091" s="55"/>
      <c r="H6091" s="55"/>
      <c r="I6091" s="55"/>
      <c r="J6091" s="55"/>
      <c r="L6091" s="55"/>
      <c r="O6091" s="55"/>
      <c r="AF6091" s="93"/>
      <c r="AG6091" s="4"/>
      <c r="AH6091" s="4"/>
      <c r="AJ6091" s="105"/>
      <c r="AK6091" s="105"/>
      <c r="AL6091" s="105"/>
    </row>
    <row r="6092">
      <c r="A6092" s="3"/>
      <c r="B6092" s="3"/>
      <c r="F6092" s="55"/>
      <c r="G6092" s="55"/>
      <c r="H6092" s="55"/>
      <c r="I6092" s="55"/>
      <c r="J6092" s="55"/>
      <c r="L6092" s="55"/>
      <c r="O6092" s="55"/>
      <c r="AF6092" s="93"/>
      <c r="AG6092" s="4"/>
      <c r="AH6092" s="4"/>
      <c r="AJ6092" s="105"/>
      <c r="AK6092" s="105"/>
      <c r="AL6092" s="105"/>
    </row>
    <row r="6093">
      <c r="A6093" s="3"/>
      <c r="B6093" s="3"/>
      <c r="F6093" s="55"/>
      <c r="G6093" s="55"/>
      <c r="H6093" s="55"/>
      <c r="I6093" s="55"/>
      <c r="J6093" s="55"/>
      <c r="L6093" s="55"/>
      <c r="O6093" s="55"/>
      <c r="AF6093" s="93"/>
      <c r="AG6093" s="4"/>
      <c r="AH6093" s="4"/>
      <c r="AJ6093" s="105"/>
      <c r="AK6093" s="105"/>
      <c r="AL6093" s="105"/>
    </row>
    <row r="6094">
      <c r="A6094" s="3"/>
      <c r="B6094" s="3"/>
      <c r="F6094" s="55"/>
      <c r="G6094" s="55"/>
      <c r="H6094" s="55"/>
      <c r="I6094" s="55"/>
      <c r="J6094" s="55"/>
      <c r="L6094" s="55"/>
      <c r="O6094" s="55"/>
      <c r="AF6094" s="93"/>
      <c r="AG6094" s="4"/>
      <c r="AH6094" s="4"/>
      <c r="AJ6094" s="105"/>
      <c r="AK6094" s="105"/>
      <c r="AL6094" s="105"/>
    </row>
    <row r="6095">
      <c r="A6095" s="3"/>
      <c r="B6095" s="3"/>
      <c r="F6095" s="55"/>
      <c r="G6095" s="55"/>
      <c r="H6095" s="55"/>
      <c r="I6095" s="55"/>
      <c r="J6095" s="55"/>
      <c r="L6095" s="55"/>
      <c r="O6095" s="55"/>
      <c r="AF6095" s="93"/>
      <c r="AG6095" s="4"/>
      <c r="AH6095" s="4"/>
      <c r="AJ6095" s="105"/>
      <c r="AK6095" s="105"/>
      <c r="AL6095" s="105"/>
    </row>
    <row r="6096">
      <c r="A6096" s="3"/>
      <c r="B6096" s="3"/>
      <c r="F6096" s="55"/>
      <c r="G6096" s="55"/>
      <c r="H6096" s="55"/>
      <c r="I6096" s="55"/>
      <c r="J6096" s="55"/>
      <c r="L6096" s="55"/>
      <c r="O6096" s="55"/>
      <c r="AF6096" s="93"/>
      <c r="AG6096" s="4"/>
      <c r="AH6096" s="4"/>
      <c r="AJ6096" s="105"/>
      <c r="AK6096" s="105"/>
      <c r="AL6096" s="105"/>
    </row>
    <row r="6097">
      <c r="A6097" s="3"/>
      <c r="B6097" s="3"/>
      <c r="F6097" s="55"/>
      <c r="G6097" s="55"/>
      <c r="H6097" s="55"/>
      <c r="I6097" s="55"/>
      <c r="J6097" s="55"/>
      <c r="L6097" s="55"/>
      <c r="O6097" s="55"/>
      <c r="AF6097" s="93"/>
      <c r="AG6097" s="4"/>
      <c r="AH6097" s="4"/>
      <c r="AJ6097" s="105"/>
      <c r="AK6097" s="105"/>
      <c r="AL6097" s="105"/>
    </row>
    <row r="6098">
      <c r="A6098" s="3"/>
      <c r="B6098" s="3"/>
      <c r="F6098" s="55"/>
      <c r="G6098" s="55"/>
      <c r="H6098" s="55"/>
      <c r="I6098" s="55"/>
      <c r="J6098" s="55"/>
      <c r="L6098" s="55"/>
      <c r="O6098" s="55"/>
      <c r="AF6098" s="93"/>
      <c r="AG6098" s="4"/>
      <c r="AH6098" s="4"/>
      <c r="AJ6098" s="105"/>
      <c r="AK6098" s="105"/>
      <c r="AL6098" s="105"/>
    </row>
    <row r="6099">
      <c r="A6099" s="3"/>
      <c r="B6099" s="3"/>
      <c r="F6099" s="55"/>
      <c r="G6099" s="55"/>
      <c r="H6099" s="55"/>
      <c r="I6099" s="55"/>
      <c r="J6099" s="55"/>
      <c r="L6099" s="55"/>
      <c r="O6099" s="55"/>
      <c r="AF6099" s="93"/>
      <c r="AG6099" s="4"/>
      <c r="AH6099" s="4"/>
      <c r="AJ6099" s="105"/>
      <c r="AK6099" s="105"/>
      <c r="AL6099" s="105"/>
    </row>
    <row r="6100">
      <c r="A6100" s="3"/>
      <c r="B6100" s="3"/>
      <c r="F6100" s="55"/>
      <c r="G6100" s="55"/>
      <c r="H6100" s="55"/>
      <c r="I6100" s="55"/>
      <c r="J6100" s="55"/>
      <c r="L6100" s="55"/>
      <c r="O6100" s="55"/>
      <c r="AF6100" s="93"/>
      <c r="AG6100" s="4"/>
      <c r="AH6100" s="4"/>
      <c r="AJ6100" s="105"/>
      <c r="AK6100" s="105"/>
      <c r="AL6100" s="105"/>
    </row>
    <row r="6101">
      <c r="A6101" s="3"/>
      <c r="B6101" s="3"/>
      <c r="F6101" s="55"/>
      <c r="G6101" s="55"/>
      <c r="H6101" s="55"/>
      <c r="I6101" s="55"/>
      <c r="J6101" s="55"/>
      <c r="L6101" s="55"/>
      <c r="O6101" s="55"/>
      <c r="AF6101" s="93"/>
      <c r="AG6101" s="4"/>
      <c r="AH6101" s="4"/>
      <c r="AJ6101" s="105"/>
      <c r="AK6101" s="105"/>
      <c r="AL6101" s="105"/>
    </row>
    <row r="6102">
      <c r="A6102" s="3"/>
      <c r="B6102" s="3"/>
      <c r="F6102" s="55"/>
      <c r="G6102" s="55"/>
      <c r="H6102" s="55"/>
      <c r="I6102" s="55"/>
      <c r="J6102" s="55"/>
      <c r="L6102" s="55"/>
      <c r="O6102" s="55"/>
      <c r="AF6102" s="93"/>
      <c r="AG6102" s="4"/>
      <c r="AH6102" s="4"/>
      <c r="AJ6102" s="105"/>
      <c r="AK6102" s="105"/>
      <c r="AL6102" s="105"/>
    </row>
    <row r="6103">
      <c r="A6103" s="3"/>
      <c r="B6103" s="3"/>
      <c r="F6103" s="55"/>
      <c r="G6103" s="55"/>
      <c r="H6103" s="55"/>
      <c r="I6103" s="55"/>
      <c r="J6103" s="55"/>
      <c r="L6103" s="55"/>
      <c r="O6103" s="55"/>
      <c r="AF6103" s="93"/>
      <c r="AG6103" s="4"/>
      <c r="AH6103" s="4"/>
      <c r="AJ6103" s="105"/>
      <c r="AK6103" s="105"/>
      <c r="AL6103" s="105"/>
    </row>
    <row r="6104">
      <c r="A6104" s="3"/>
      <c r="B6104" s="3"/>
      <c r="F6104" s="55"/>
      <c r="G6104" s="55"/>
      <c r="H6104" s="55"/>
      <c r="I6104" s="55"/>
      <c r="J6104" s="55"/>
      <c r="L6104" s="55"/>
      <c r="O6104" s="55"/>
      <c r="AF6104" s="93"/>
      <c r="AG6104" s="4"/>
      <c r="AH6104" s="4"/>
      <c r="AJ6104" s="105"/>
      <c r="AK6104" s="105"/>
      <c r="AL6104" s="105"/>
    </row>
    <row r="6105">
      <c r="A6105" s="3"/>
      <c r="B6105" s="3"/>
      <c r="F6105" s="55"/>
      <c r="G6105" s="55"/>
      <c r="H6105" s="55"/>
      <c r="I6105" s="55"/>
      <c r="J6105" s="55"/>
      <c r="L6105" s="55"/>
      <c r="O6105" s="55"/>
      <c r="AF6105" s="93"/>
      <c r="AG6105" s="4"/>
      <c r="AH6105" s="4"/>
      <c r="AJ6105" s="105"/>
      <c r="AK6105" s="105"/>
      <c r="AL6105" s="105"/>
    </row>
    <row r="6106">
      <c r="A6106" s="3"/>
      <c r="B6106" s="3"/>
      <c r="F6106" s="55"/>
      <c r="G6106" s="55"/>
      <c r="H6106" s="55"/>
      <c r="I6106" s="55"/>
      <c r="J6106" s="55"/>
      <c r="L6106" s="55"/>
      <c r="O6106" s="55"/>
      <c r="AF6106" s="93"/>
      <c r="AG6106" s="4"/>
      <c r="AH6106" s="4"/>
      <c r="AJ6106" s="105"/>
      <c r="AK6106" s="105"/>
      <c r="AL6106" s="105"/>
    </row>
    <row r="6107">
      <c r="A6107" s="3"/>
      <c r="B6107" s="3"/>
      <c r="F6107" s="55"/>
      <c r="G6107" s="55"/>
      <c r="H6107" s="55"/>
      <c r="I6107" s="55"/>
      <c r="J6107" s="55"/>
      <c r="L6107" s="55"/>
      <c r="O6107" s="55"/>
      <c r="AF6107" s="93"/>
      <c r="AG6107" s="4"/>
      <c r="AH6107" s="4"/>
      <c r="AJ6107" s="105"/>
      <c r="AK6107" s="105"/>
      <c r="AL6107" s="105"/>
    </row>
    <row r="6108">
      <c r="A6108" s="3"/>
      <c r="B6108" s="3"/>
      <c r="F6108" s="55"/>
      <c r="G6108" s="55"/>
      <c r="H6108" s="55"/>
      <c r="I6108" s="55"/>
      <c r="J6108" s="55"/>
      <c r="L6108" s="55"/>
      <c r="O6108" s="55"/>
      <c r="AF6108" s="93"/>
      <c r="AG6108" s="4"/>
      <c r="AH6108" s="4"/>
      <c r="AJ6108" s="105"/>
      <c r="AK6108" s="105"/>
      <c r="AL6108" s="105"/>
    </row>
    <row r="6109">
      <c r="A6109" s="3"/>
      <c r="B6109" s="3"/>
      <c r="F6109" s="55"/>
      <c r="G6109" s="55"/>
      <c r="H6109" s="55"/>
      <c r="I6109" s="55"/>
      <c r="J6109" s="55"/>
      <c r="L6109" s="55"/>
      <c r="O6109" s="55"/>
      <c r="AF6109" s="93"/>
      <c r="AG6109" s="4"/>
      <c r="AH6109" s="4"/>
      <c r="AJ6109" s="105"/>
      <c r="AK6109" s="105"/>
      <c r="AL6109" s="105"/>
    </row>
    <row r="6110">
      <c r="A6110" s="3"/>
      <c r="B6110" s="3"/>
      <c r="F6110" s="55"/>
      <c r="G6110" s="55"/>
      <c r="H6110" s="55"/>
      <c r="I6110" s="55"/>
      <c r="J6110" s="55"/>
      <c r="L6110" s="55"/>
      <c r="O6110" s="55"/>
      <c r="AF6110" s="93"/>
      <c r="AG6110" s="4"/>
      <c r="AH6110" s="4"/>
      <c r="AJ6110" s="105"/>
      <c r="AK6110" s="105"/>
      <c r="AL6110" s="105"/>
    </row>
    <row r="6111">
      <c r="A6111" s="3"/>
      <c r="B6111" s="3"/>
      <c r="F6111" s="55"/>
      <c r="G6111" s="55"/>
      <c r="H6111" s="55"/>
      <c r="I6111" s="55"/>
      <c r="J6111" s="55"/>
      <c r="L6111" s="55"/>
      <c r="O6111" s="55"/>
      <c r="AF6111" s="93"/>
      <c r="AG6111" s="4"/>
      <c r="AH6111" s="4"/>
      <c r="AJ6111" s="105"/>
      <c r="AK6111" s="105"/>
      <c r="AL6111" s="105"/>
    </row>
    <row r="6112">
      <c r="A6112" s="3"/>
      <c r="B6112" s="3"/>
      <c r="F6112" s="55"/>
      <c r="G6112" s="55"/>
      <c r="H6112" s="55"/>
      <c r="I6112" s="55"/>
      <c r="J6112" s="55"/>
      <c r="L6112" s="55"/>
      <c r="O6112" s="55"/>
      <c r="AF6112" s="93"/>
      <c r="AG6112" s="4"/>
      <c r="AH6112" s="4"/>
      <c r="AJ6112" s="105"/>
      <c r="AK6112" s="105"/>
      <c r="AL6112" s="105"/>
    </row>
    <row r="6113">
      <c r="A6113" s="3"/>
      <c r="B6113" s="3"/>
      <c r="F6113" s="55"/>
      <c r="G6113" s="55"/>
      <c r="H6113" s="55"/>
      <c r="I6113" s="55"/>
      <c r="J6113" s="55"/>
      <c r="L6113" s="55"/>
      <c r="O6113" s="55"/>
      <c r="AF6113" s="93"/>
      <c r="AG6113" s="4"/>
      <c r="AH6113" s="4"/>
      <c r="AJ6113" s="105"/>
      <c r="AK6113" s="105"/>
      <c r="AL6113" s="105"/>
    </row>
    <row r="6114">
      <c r="A6114" s="3"/>
      <c r="B6114" s="3"/>
      <c r="F6114" s="55"/>
      <c r="G6114" s="55"/>
      <c r="H6114" s="55"/>
      <c r="I6114" s="55"/>
      <c r="J6114" s="55"/>
      <c r="L6114" s="55"/>
      <c r="O6114" s="55"/>
      <c r="AF6114" s="93"/>
      <c r="AG6114" s="4"/>
      <c r="AH6114" s="4"/>
      <c r="AJ6114" s="105"/>
      <c r="AK6114" s="105"/>
      <c r="AL6114" s="105"/>
    </row>
    <row r="6115">
      <c r="A6115" s="3"/>
      <c r="B6115" s="3"/>
      <c r="F6115" s="55"/>
      <c r="G6115" s="55"/>
      <c r="H6115" s="55"/>
      <c r="I6115" s="55"/>
      <c r="J6115" s="55"/>
      <c r="L6115" s="55"/>
      <c r="O6115" s="55"/>
      <c r="AF6115" s="93"/>
      <c r="AG6115" s="4"/>
      <c r="AH6115" s="4"/>
      <c r="AJ6115" s="105"/>
      <c r="AK6115" s="105"/>
      <c r="AL6115" s="105"/>
    </row>
    <row r="6116">
      <c r="A6116" s="3"/>
      <c r="B6116" s="3"/>
      <c r="F6116" s="55"/>
      <c r="G6116" s="55"/>
      <c r="H6116" s="55"/>
      <c r="I6116" s="55"/>
      <c r="J6116" s="55"/>
      <c r="L6116" s="55"/>
      <c r="O6116" s="55"/>
      <c r="AF6116" s="93"/>
      <c r="AG6116" s="4"/>
      <c r="AH6116" s="4"/>
      <c r="AJ6116" s="105"/>
      <c r="AK6116" s="105"/>
      <c r="AL6116" s="105"/>
    </row>
    <row r="6117">
      <c r="A6117" s="3"/>
      <c r="B6117" s="3"/>
      <c r="F6117" s="55"/>
      <c r="G6117" s="55"/>
      <c r="H6117" s="55"/>
      <c r="I6117" s="55"/>
      <c r="J6117" s="55"/>
      <c r="L6117" s="55"/>
      <c r="O6117" s="55"/>
      <c r="AF6117" s="93"/>
      <c r="AG6117" s="4"/>
      <c r="AH6117" s="4"/>
      <c r="AJ6117" s="105"/>
      <c r="AK6117" s="105"/>
      <c r="AL6117" s="105"/>
    </row>
    <row r="6118">
      <c r="A6118" s="3"/>
      <c r="B6118" s="3"/>
      <c r="F6118" s="55"/>
      <c r="G6118" s="55"/>
      <c r="H6118" s="55"/>
      <c r="I6118" s="55"/>
      <c r="J6118" s="55"/>
      <c r="L6118" s="55"/>
      <c r="O6118" s="55"/>
      <c r="AF6118" s="93"/>
      <c r="AG6118" s="4"/>
      <c r="AH6118" s="4"/>
      <c r="AJ6118" s="105"/>
      <c r="AK6118" s="105"/>
      <c r="AL6118" s="105"/>
    </row>
    <row r="6119">
      <c r="A6119" s="3"/>
      <c r="B6119" s="3"/>
      <c r="F6119" s="55"/>
      <c r="G6119" s="55"/>
      <c r="H6119" s="55"/>
      <c r="I6119" s="55"/>
      <c r="J6119" s="55"/>
      <c r="L6119" s="55"/>
      <c r="O6119" s="55"/>
      <c r="AF6119" s="93"/>
      <c r="AG6119" s="4"/>
      <c r="AH6119" s="4"/>
      <c r="AJ6119" s="105"/>
      <c r="AK6119" s="105"/>
      <c r="AL6119" s="105"/>
    </row>
    <row r="6120">
      <c r="A6120" s="3"/>
      <c r="B6120" s="3"/>
      <c r="F6120" s="55"/>
      <c r="G6120" s="55"/>
      <c r="H6120" s="55"/>
      <c r="I6120" s="55"/>
      <c r="J6120" s="55"/>
      <c r="L6120" s="55"/>
      <c r="O6120" s="55"/>
      <c r="AF6120" s="93"/>
      <c r="AG6120" s="4"/>
      <c r="AH6120" s="4"/>
      <c r="AJ6120" s="105"/>
      <c r="AK6120" s="105"/>
      <c r="AL6120" s="105"/>
    </row>
    <row r="6121">
      <c r="A6121" s="3"/>
      <c r="B6121" s="3"/>
      <c r="F6121" s="55"/>
      <c r="G6121" s="55"/>
      <c r="H6121" s="55"/>
      <c r="I6121" s="55"/>
      <c r="J6121" s="55"/>
      <c r="L6121" s="55"/>
      <c r="O6121" s="55"/>
      <c r="AF6121" s="93"/>
      <c r="AG6121" s="4"/>
      <c r="AH6121" s="4"/>
      <c r="AJ6121" s="105"/>
      <c r="AK6121" s="105"/>
      <c r="AL6121" s="105"/>
    </row>
    <row r="6122">
      <c r="A6122" s="3"/>
      <c r="B6122" s="3"/>
      <c r="F6122" s="55"/>
      <c r="G6122" s="55"/>
      <c r="H6122" s="55"/>
      <c r="I6122" s="55"/>
      <c r="J6122" s="55"/>
      <c r="L6122" s="55"/>
      <c r="O6122" s="55"/>
      <c r="AF6122" s="93"/>
      <c r="AG6122" s="4"/>
      <c r="AH6122" s="4"/>
      <c r="AJ6122" s="105"/>
      <c r="AK6122" s="105"/>
      <c r="AL6122" s="105"/>
    </row>
    <row r="6123">
      <c r="A6123" s="3"/>
      <c r="B6123" s="3"/>
      <c r="F6123" s="55"/>
      <c r="G6123" s="55"/>
      <c r="H6123" s="55"/>
      <c r="I6123" s="55"/>
      <c r="J6123" s="55"/>
      <c r="L6123" s="55"/>
      <c r="O6123" s="55"/>
      <c r="AF6123" s="93"/>
      <c r="AG6123" s="4"/>
      <c r="AH6123" s="4"/>
      <c r="AJ6123" s="105"/>
      <c r="AK6123" s="105"/>
      <c r="AL6123" s="105"/>
    </row>
    <row r="6124">
      <c r="A6124" s="3"/>
      <c r="B6124" s="3"/>
      <c r="F6124" s="55"/>
      <c r="G6124" s="55"/>
      <c r="H6124" s="55"/>
      <c r="I6124" s="55"/>
      <c r="J6124" s="55"/>
      <c r="L6124" s="55"/>
      <c r="O6124" s="55"/>
      <c r="AF6124" s="93"/>
      <c r="AG6124" s="4"/>
      <c r="AH6124" s="4"/>
      <c r="AJ6124" s="105"/>
      <c r="AK6124" s="105"/>
      <c r="AL6124" s="105"/>
    </row>
    <row r="6125">
      <c r="A6125" s="3"/>
      <c r="B6125" s="3"/>
      <c r="F6125" s="55"/>
      <c r="G6125" s="55"/>
      <c r="H6125" s="55"/>
      <c r="I6125" s="55"/>
      <c r="J6125" s="55"/>
      <c r="L6125" s="55"/>
      <c r="O6125" s="55"/>
      <c r="AF6125" s="93"/>
      <c r="AG6125" s="4"/>
      <c r="AH6125" s="4"/>
      <c r="AJ6125" s="105"/>
      <c r="AK6125" s="105"/>
      <c r="AL6125" s="105"/>
    </row>
    <row r="6126">
      <c r="A6126" s="3"/>
      <c r="B6126" s="3"/>
      <c r="F6126" s="55"/>
      <c r="G6126" s="55"/>
      <c r="H6126" s="55"/>
      <c r="I6126" s="55"/>
      <c r="J6126" s="55"/>
      <c r="L6126" s="55"/>
      <c r="O6126" s="55"/>
      <c r="AF6126" s="93"/>
      <c r="AG6126" s="4"/>
      <c r="AH6126" s="4"/>
      <c r="AJ6126" s="105"/>
      <c r="AK6126" s="105"/>
      <c r="AL6126" s="105"/>
    </row>
    <row r="6127">
      <c r="A6127" s="3"/>
      <c r="B6127" s="3"/>
      <c r="F6127" s="55"/>
      <c r="G6127" s="55"/>
      <c r="H6127" s="55"/>
      <c r="I6127" s="55"/>
      <c r="J6127" s="55"/>
      <c r="L6127" s="55"/>
      <c r="O6127" s="55"/>
      <c r="AF6127" s="93"/>
      <c r="AG6127" s="4"/>
      <c r="AH6127" s="4"/>
      <c r="AJ6127" s="105"/>
      <c r="AK6127" s="105"/>
      <c r="AL6127" s="105"/>
    </row>
    <row r="6128">
      <c r="A6128" s="3"/>
      <c r="B6128" s="3"/>
      <c r="F6128" s="55"/>
      <c r="G6128" s="55"/>
      <c r="H6128" s="55"/>
      <c r="I6128" s="55"/>
      <c r="J6128" s="55"/>
      <c r="L6128" s="55"/>
      <c r="O6128" s="55"/>
      <c r="AF6128" s="93"/>
      <c r="AG6128" s="4"/>
      <c r="AH6128" s="4"/>
      <c r="AJ6128" s="105"/>
      <c r="AK6128" s="105"/>
      <c r="AL6128" s="105"/>
    </row>
    <row r="6129">
      <c r="A6129" s="3"/>
      <c r="B6129" s="3"/>
      <c r="F6129" s="55"/>
      <c r="G6129" s="55"/>
      <c r="H6129" s="55"/>
      <c r="I6129" s="55"/>
      <c r="J6129" s="55"/>
      <c r="L6129" s="55"/>
      <c r="O6129" s="55"/>
      <c r="AF6129" s="93"/>
      <c r="AG6129" s="4"/>
      <c r="AH6129" s="4"/>
      <c r="AJ6129" s="105"/>
      <c r="AK6129" s="105"/>
      <c r="AL6129" s="105"/>
    </row>
    <row r="6130">
      <c r="A6130" s="3"/>
      <c r="B6130" s="3"/>
      <c r="F6130" s="55"/>
      <c r="G6130" s="55"/>
      <c r="H6130" s="55"/>
      <c r="I6130" s="55"/>
      <c r="J6130" s="55"/>
      <c r="L6130" s="55"/>
      <c r="O6130" s="55"/>
      <c r="AF6130" s="93"/>
      <c r="AG6130" s="4"/>
      <c r="AH6130" s="4"/>
      <c r="AJ6130" s="105"/>
      <c r="AK6130" s="105"/>
      <c r="AL6130" s="105"/>
    </row>
    <row r="6131">
      <c r="A6131" s="3"/>
      <c r="B6131" s="3"/>
      <c r="F6131" s="55"/>
      <c r="G6131" s="55"/>
      <c r="H6131" s="55"/>
      <c r="I6131" s="55"/>
      <c r="J6131" s="55"/>
      <c r="L6131" s="55"/>
      <c r="O6131" s="55"/>
      <c r="AF6131" s="93"/>
      <c r="AG6131" s="4"/>
      <c r="AH6131" s="4"/>
      <c r="AJ6131" s="105"/>
      <c r="AK6131" s="105"/>
      <c r="AL6131" s="105"/>
    </row>
    <row r="6132">
      <c r="A6132" s="3"/>
      <c r="B6132" s="3"/>
      <c r="F6132" s="55"/>
      <c r="G6132" s="55"/>
      <c r="H6132" s="55"/>
      <c r="I6132" s="55"/>
      <c r="J6132" s="55"/>
      <c r="L6132" s="55"/>
      <c r="O6132" s="55"/>
      <c r="AF6132" s="93"/>
      <c r="AG6132" s="4"/>
      <c r="AH6132" s="4"/>
      <c r="AJ6132" s="105"/>
      <c r="AK6132" s="105"/>
      <c r="AL6132" s="105"/>
    </row>
    <row r="6133">
      <c r="A6133" s="3"/>
      <c r="B6133" s="3"/>
      <c r="F6133" s="55"/>
      <c r="G6133" s="55"/>
      <c r="H6133" s="55"/>
      <c r="I6133" s="55"/>
      <c r="J6133" s="55"/>
      <c r="L6133" s="55"/>
      <c r="O6133" s="55"/>
      <c r="AF6133" s="93"/>
      <c r="AG6133" s="4"/>
      <c r="AH6133" s="4"/>
      <c r="AJ6133" s="105"/>
      <c r="AK6133" s="105"/>
      <c r="AL6133" s="105"/>
    </row>
    <row r="6134">
      <c r="A6134" s="3"/>
      <c r="B6134" s="3"/>
      <c r="F6134" s="55"/>
      <c r="G6134" s="55"/>
      <c r="H6134" s="55"/>
      <c r="I6134" s="55"/>
      <c r="J6134" s="55"/>
      <c r="L6134" s="55"/>
      <c r="O6134" s="55"/>
      <c r="AF6134" s="93"/>
      <c r="AG6134" s="4"/>
      <c r="AH6134" s="4"/>
      <c r="AJ6134" s="105"/>
      <c r="AK6134" s="105"/>
      <c r="AL6134" s="105"/>
    </row>
    <row r="6135">
      <c r="A6135" s="3"/>
      <c r="B6135" s="3"/>
      <c r="F6135" s="55"/>
      <c r="G6135" s="55"/>
      <c r="H6135" s="55"/>
      <c r="I6135" s="55"/>
      <c r="J6135" s="55"/>
      <c r="L6135" s="55"/>
      <c r="O6135" s="55"/>
      <c r="AF6135" s="93"/>
      <c r="AG6135" s="4"/>
      <c r="AH6135" s="4"/>
      <c r="AJ6135" s="105"/>
      <c r="AK6135" s="105"/>
      <c r="AL6135" s="105"/>
    </row>
    <row r="6136">
      <c r="A6136" s="3"/>
      <c r="B6136" s="3"/>
      <c r="F6136" s="55"/>
      <c r="G6136" s="55"/>
      <c r="H6136" s="55"/>
      <c r="I6136" s="55"/>
      <c r="J6136" s="55"/>
      <c r="L6136" s="55"/>
      <c r="O6136" s="55"/>
      <c r="AF6136" s="93"/>
      <c r="AG6136" s="4"/>
      <c r="AH6136" s="4"/>
      <c r="AJ6136" s="105"/>
      <c r="AK6136" s="105"/>
      <c r="AL6136" s="105"/>
    </row>
    <row r="6137">
      <c r="A6137" s="3"/>
      <c r="B6137" s="3"/>
      <c r="F6137" s="55"/>
      <c r="G6137" s="55"/>
      <c r="H6137" s="55"/>
      <c r="I6137" s="55"/>
      <c r="J6137" s="55"/>
      <c r="L6137" s="55"/>
      <c r="O6137" s="55"/>
      <c r="AF6137" s="93"/>
      <c r="AG6137" s="4"/>
      <c r="AH6137" s="4"/>
      <c r="AJ6137" s="105"/>
      <c r="AK6137" s="105"/>
      <c r="AL6137" s="105"/>
    </row>
    <row r="6138">
      <c r="A6138" s="3"/>
      <c r="B6138" s="3"/>
      <c r="F6138" s="55"/>
      <c r="G6138" s="55"/>
      <c r="H6138" s="55"/>
      <c r="I6138" s="55"/>
      <c r="J6138" s="55"/>
      <c r="L6138" s="55"/>
      <c r="O6138" s="55"/>
      <c r="AF6138" s="93"/>
      <c r="AG6138" s="4"/>
      <c r="AH6138" s="4"/>
      <c r="AJ6138" s="105"/>
      <c r="AK6138" s="105"/>
      <c r="AL6138" s="105"/>
    </row>
    <row r="6139">
      <c r="A6139" s="3"/>
      <c r="B6139" s="3"/>
      <c r="F6139" s="55"/>
      <c r="G6139" s="55"/>
      <c r="H6139" s="55"/>
      <c r="I6139" s="55"/>
      <c r="J6139" s="55"/>
      <c r="L6139" s="55"/>
      <c r="O6139" s="55"/>
      <c r="AF6139" s="93"/>
      <c r="AG6139" s="4"/>
      <c r="AH6139" s="4"/>
      <c r="AJ6139" s="105"/>
      <c r="AK6139" s="105"/>
      <c r="AL6139" s="105"/>
    </row>
    <row r="6140">
      <c r="A6140" s="3"/>
      <c r="B6140" s="3"/>
      <c r="F6140" s="55"/>
      <c r="G6140" s="55"/>
      <c r="H6140" s="55"/>
      <c r="I6140" s="55"/>
      <c r="J6140" s="55"/>
      <c r="L6140" s="55"/>
      <c r="O6140" s="55"/>
      <c r="AF6140" s="93"/>
      <c r="AG6140" s="4"/>
      <c r="AH6140" s="4"/>
      <c r="AJ6140" s="105"/>
      <c r="AK6140" s="105"/>
      <c r="AL6140" s="105"/>
    </row>
    <row r="6141">
      <c r="A6141" s="3"/>
      <c r="B6141" s="3"/>
      <c r="F6141" s="55"/>
      <c r="G6141" s="55"/>
      <c r="H6141" s="55"/>
      <c r="I6141" s="55"/>
      <c r="J6141" s="55"/>
      <c r="L6141" s="55"/>
      <c r="O6141" s="55"/>
      <c r="AF6141" s="93"/>
      <c r="AG6141" s="4"/>
      <c r="AH6141" s="4"/>
      <c r="AJ6141" s="105"/>
      <c r="AK6141" s="105"/>
      <c r="AL6141" s="105"/>
    </row>
    <row r="6142">
      <c r="A6142" s="3"/>
      <c r="B6142" s="3"/>
      <c r="F6142" s="55"/>
      <c r="G6142" s="55"/>
      <c r="H6142" s="55"/>
      <c r="I6142" s="55"/>
      <c r="J6142" s="55"/>
      <c r="L6142" s="55"/>
      <c r="O6142" s="55"/>
      <c r="AF6142" s="93"/>
      <c r="AG6142" s="4"/>
      <c r="AH6142" s="4"/>
      <c r="AJ6142" s="105"/>
      <c r="AK6142" s="105"/>
      <c r="AL6142" s="105"/>
    </row>
    <row r="6143">
      <c r="A6143" s="3"/>
      <c r="B6143" s="3"/>
      <c r="F6143" s="55"/>
      <c r="G6143" s="55"/>
      <c r="H6143" s="55"/>
      <c r="I6143" s="55"/>
      <c r="J6143" s="55"/>
      <c r="L6143" s="55"/>
      <c r="O6143" s="55"/>
      <c r="AF6143" s="93"/>
      <c r="AG6143" s="4"/>
      <c r="AH6143" s="4"/>
      <c r="AJ6143" s="105"/>
      <c r="AK6143" s="105"/>
      <c r="AL6143" s="105"/>
    </row>
    <row r="6144">
      <c r="A6144" s="3"/>
      <c r="B6144" s="3"/>
      <c r="F6144" s="55"/>
      <c r="G6144" s="55"/>
      <c r="H6144" s="55"/>
      <c r="I6144" s="55"/>
      <c r="J6144" s="55"/>
      <c r="L6144" s="55"/>
      <c r="O6144" s="55"/>
      <c r="AF6144" s="93"/>
      <c r="AG6144" s="4"/>
      <c r="AH6144" s="4"/>
      <c r="AJ6144" s="105"/>
      <c r="AK6144" s="105"/>
      <c r="AL6144" s="105"/>
    </row>
    <row r="6145">
      <c r="A6145" s="3"/>
      <c r="B6145" s="3"/>
      <c r="F6145" s="55"/>
      <c r="G6145" s="55"/>
      <c r="H6145" s="55"/>
      <c r="I6145" s="55"/>
      <c r="J6145" s="55"/>
      <c r="L6145" s="55"/>
      <c r="O6145" s="55"/>
      <c r="AF6145" s="93"/>
      <c r="AG6145" s="4"/>
      <c r="AH6145" s="4"/>
      <c r="AJ6145" s="105"/>
      <c r="AK6145" s="105"/>
      <c r="AL6145" s="105"/>
    </row>
    <row r="6146">
      <c r="A6146" s="3"/>
      <c r="B6146" s="3"/>
      <c r="F6146" s="55"/>
      <c r="G6146" s="55"/>
      <c r="H6146" s="55"/>
      <c r="I6146" s="55"/>
      <c r="J6146" s="55"/>
      <c r="L6146" s="55"/>
      <c r="O6146" s="55"/>
      <c r="AF6146" s="93"/>
      <c r="AG6146" s="4"/>
      <c r="AH6146" s="4"/>
      <c r="AJ6146" s="105"/>
      <c r="AK6146" s="105"/>
      <c r="AL6146" s="105"/>
    </row>
    <row r="6147">
      <c r="A6147" s="3"/>
      <c r="B6147" s="3"/>
      <c r="F6147" s="55"/>
      <c r="G6147" s="55"/>
      <c r="H6147" s="55"/>
      <c r="I6147" s="55"/>
      <c r="J6147" s="55"/>
      <c r="L6147" s="55"/>
      <c r="O6147" s="55"/>
      <c r="AF6147" s="93"/>
      <c r="AG6147" s="4"/>
      <c r="AH6147" s="4"/>
      <c r="AJ6147" s="105"/>
      <c r="AK6147" s="105"/>
      <c r="AL6147" s="105"/>
    </row>
    <row r="6148">
      <c r="A6148" s="3"/>
      <c r="B6148" s="3"/>
      <c r="F6148" s="55"/>
      <c r="G6148" s="55"/>
      <c r="H6148" s="55"/>
      <c r="I6148" s="55"/>
      <c r="J6148" s="55"/>
      <c r="L6148" s="55"/>
      <c r="O6148" s="55"/>
      <c r="AF6148" s="93"/>
      <c r="AG6148" s="4"/>
      <c r="AH6148" s="4"/>
      <c r="AJ6148" s="105"/>
      <c r="AK6148" s="105"/>
      <c r="AL6148" s="105"/>
    </row>
    <row r="6149">
      <c r="A6149" s="3"/>
      <c r="B6149" s="3"/>
      <c r="F6149" s="55"/>
      <c r="G6149" s="55"/>
      <c r="H6149" s="55"/>
      <c r="I6149" s="55"/>
      <c r="J6149" s="55"/>
      <c r="L6149" s="55"/>
      <c r="O6149" s="55"/>
      <c r="AF6149" s="93"/>
      <c r="AG6149" s="4"/>
      <c r="AH6149" s="4"/>
      <c r="AJ6149" s="105"/>
      <c r="AK6149" s="105"/>
      <c r="AL6149" s="105"/>
    </row>
    <row r="6150">
      <c r="A6150" s="3"/>
      <c r="B6150" s="3"/>
      <c r="F6150" s="55"/>
      <c r="G6150" s="55"/>
      <c r="H6150" s="55"/>
      <c r="I6150" s="55"/>
      <c r="J6150" s="55"/>
      <c r="L6150" s="55"/>
      <c r="O6150" s="55"/>
      <c r="AF6150" s="93"/>
      <c r="AG6150" s="4"/>
      <c r="AH6150" s="4"/>
      <c r="AJ6150" s="105"/>
      <c r="AK6150" s="105"/>
      <c r="AL6150" s="105"/>
    </row>
    <row r="6151">
      <c r="A6151" s="3"/>
      <c r="B6151" s="3"/>
      <c r="F6151" s="55"/>
      <c r="G6151" s="55"/>
      <c r="H6151" s="55"/>
      <c r="I6151" s="55"/>
      <c r="J6151" s="55"/>
      <c r="L6151" s="55"/>
      <c r="O6151" s="55"/>
      <c r="AF6151" s="93"/>
      <c r="AG6151" s="4"/>
      <c r="AH6151" s="4"/>
      <c r="AJ6151" s="105"/>
      <c r="AK6151" s="105"/>
      <c r="AL6151" s="105"/>
    </row>
    <row r="6152">
      <c r="A6152" s="3"/>
      <c r="B6152" s="3"/>
      <c r="F6152" s="55"/>
      <c r="G6152" s="55"/>
      <c r="H6152" s="55"/>
      <c r="I6152" s="55"/>
      <c r="J6152" s="55"/>
      <c r="L6152" s="55"/>
      <c r="O6152" s="55"/>
      <c r="AF6152" s="93"/>
      <c r="AG6152" s="4"/>
      <c r="AH6152" s="4"/>
      <c r="AJ6152" s="105"/>
      <c r="AK6152" s="105"/>
      <c r="AL6152" s="105"/>
    </row>
    <row r="6153">
      <c r="A6153" s="3"/>
      <c r="B6153" s="3"/>
      <c r="F6153" s="55"/>
      <c r="G6153" s="55"/>
      <c r="H6153" s="55"/>
      <c r="I6153" s="55"/>
      <c r="J6153" s="55"/>
      <c r="L6153" s="55"/>
      <c r="O6153" s="55"/>
      <c r="AF6153" s="93"/>
      <c r="AG6153" s="4"/>
      <c r="AH6153" s="4"/>
      <c r="AJ6153" s="105"/>
      <c r="AK6153" s="105"/>
      <c r="AL6153" s="105"/>
    </row>
    <row r="6154">
      <c r="A6154" s="3"/>
      <c r="B6154" s="3"/>
      <c r="F6154" s="55"/>
      <c r="G6154" s="55"/>
      <c r="H6154" s="55"/>
      <c r="I6154" s="55"/>
      <c r="J6154" s="55"/>
      <c r="L6154" s="55"/>
      <c r="O6154" s="55"/>
      <c r="AF6154" s="93"/>
      <c r="AG6154" s="4"/>
      <c r="AH6154" s="4"/>
      <c r="AJ6154" s="105"/>
      <c r="AK6154" s="105"/>
      <c r="AL6154" s="105"/>
    </row>
    <row r="6155">
      <c r="A6155" s="3"/>
      <c r="B6155" s="3"/>
      <c r="F6155" s="55"/>
      <c r="G6155" s="55"/>
      <c r="H6155" s="55"/>
      <c r="I6155" s="55"/>
      <c r="J6155" s="55"/>
      <c r="L6155" s="55"/>
      <c r="O6155" s="55"/>
      <c r="AF6155" s="93"/>
      <c r="AG6155" s="4"/>
      <c r="AH6155" s="4"/>
      <c r="AJ6155" s="105"/>
      <c r="AK6155" s="105"/>
      <c r="AL6155" s="105"/>
    </row>
    <row r="6156">
      <c r="A6156" s="3"/>
      <c r="B6156" s="3"/>
      <c r="F6156" s="55"/>
      <c r="G6156" s="55"/>
      <c r="H6156" s="55"/>
      <c r="I6156" s="55"/>
      <c r="J6156" s="55"/>
      <c r="L6156" s="55"/>
      <c r="O6156" s="55"/>
      <c r="AF6156" s="93"/>
      <c r="AG6156" s="4"/>
      <c r="AH6156" s="4"/>
      <c r="AJ6156" s="105"/>
      <c r="AK6156" s="105"/>
      <c r="AL6156" s="105"/>
    </row>
    <row r="6157">
      <c r="A6157" s="3"/>
      <c r="B6157" s="3"/>
      <c r="F6157" s="55"/>
      <c r="G6157" s="55"/>
      <c r="H6157" s="55"/>
      <c r="I6157" s="55"/>
      <c r="J6157" s="55"/>
      <c r="L6157" s="55"/>
      <c r="O6157" s="55"/>
      <c r="AF6157" s="93"/>
      <c r="AG6157" s="4"/>
      <c r="AH6157" s="4"/>
      <c r="AJ6157" s="105"/>
      <c r="AK6157" s="105"/>
      <c r="AL6157" s="105"/>
    </row>
    <row r="6158">
      <c r="A6158" s="3"/>
      <c r="B6158" s="3"/>
      <c r="F6158" s="55"/>
      <c r="G6158" s="55"/>
      <c r="H6158" s="55"/>
      <c r="I6158" s="55"/>
      <c r="J6158" s="55"/>
      <c r="L6158" s="55"/>
      <c r="O6158" s="55"/>
      <c r="AF6158" s="93"/>
      <c r="AG6158" s="4"/>
      <c r="AH6158" s="4"/>
      <c r="AJ6158" s="105"/>
      <c r="AK6158" s="105"/>
      <c r="AL6158" s="105"/>
    </row>
    <row r="6159">
      <c r="A6159" s="3"/>
      <c r="B6159" s="3"/>
      <c r="F6159" s="55"/>
      <c r="G6159" s="55"/>
      <c r="H6159" s="55"/>
      <c r="I6159" s="55"/>
      <c r="J6159" s="55"/>
      <c r="L6159" s="55"/>
      <c r="O6159" s="55"/>
      <c r="AF6159" s="93"/>
      <c r="AG6159" s="4"/>
      <c r="AH6159" s="4"/>
      <c r="AJ6159" s="105"/>
      <c r="AK6159" s="105"/>
      <c r="AL6159" s="105"/>
    </row>
    <row r="6160">
      <c r="A6160" s="3"/>
      <c r="B6160" s="3"/>
      <c r="F6160" s="55"/>
      <c r="G6160" s="55"/>
      <c r="H6160" s="55"/>
      <c r="I6160" s="55"/>
      <c r="J6160" s="55"/>
      <c r="L6160" s="55"/>
      <c r="O6160" s="55"/>
      <c r="AF6160" s="93"/>
      <c r="AG6160" s="4"/>
      <c r="AH6160" s="4"/>
      <c r="AJ6160" s="105"/>
      <c r="AK6160" s="105"/>
      <c r="AL6160" s="105"/>
    </row>
    <row r="6161">
      <c r="A6161" s="3"/>
      <c r="B6161" s="3"/>
      <c r="F6161" s="55"/>
      <c r="G6161" s="55"/>
      <c r="H6161" s="55"/>
      <c r="I6161" s="55"/>
      <c r="J6161" s="55"/>
      <c r="L6161" s="55"/>
      <c r="O6161" s="55"/>
      <c r="AF6161" s="93"/>
      <c r="AG6161" s="4"/>
      <c r="AH6161" s="4"/>
      <c r="AJ6161" s="105"/>
      <c r="AK6161" s="105"/>
      <c r="AL6161" s="105"/>
    </row>
    <row r="6162">
      <c r="A6162" s="3"/>
      <c r="B6162" s="3"/>
      <c r="F6162" s="55"/>
      <c r="G6162" s="55"/>
      <c r="H6162" s="55"/>
      <c r="I6162" s="55"/>
      <c r="J6162" s="55"/>
      <c r="L6162" s="55"/>
      <c r="O6162" s="55"/>
      <c r="AF6162" s="93"/>
      <c r="AG6162" s="4"/>
      <c r="AH6162" s="4"/>
      <c r="AJ6162" s="105"/>
      <c r="AK6162" s="105"/>
      <c r="AL6162" s="105"/>
    </row>
    <row r="6163">
      <c r="A6163" s="3"/>
      <c r="B6163" s="3"/>
      <c r="F6163" s="55"/>
      <c r="G6163" s="55"/>
      <c r="H6163" s="55"/>
      <c r="I6163" s="55"/>
      <c r="J6163" s="55"/>
      <c r="L6163" s="55"/>
      <c r="O6163" s="55"/>
      <c r="AF6163" s="93"/>
      <c r="AG6163" s="4"/>
      <c r="AH6163" s="4"/>
      <c r="AJ6163" s="105"/>
      <c r="AK6163" s="105"/>
      <c r="AL6163" s="105"/>
    </row>
    <row r="6164">
      <c r="A6164" s="3"/>
      <c r="B6164" s="3"/>
      <c r="F6164" s="55"/>
      <c r="G6164" s="55"/>
      <c r="H6164" s="55"/>
      <c r="I6164" s="55"/>
      <c r="J6164" s="55"/>
      <c r="L6164" s="55"/>
      <c r="O6164" s="55"/>
      <c r="AF6164" s="93"/>
      <c r="AG6164" s="4"/>
      <c r="AH6164" s="4"/>
      <c r="AJ6164" s="105"/>
      <c r="AK6164" s="105"/>
      <c r="AL6164" s="105"/>
    </row>
    <row r="6165">
      <c r="A6165" s="3"/>
      <c r="B6165" s="3"/>
      <c r="F6165" s="55"/>
      <c r="G6165" s="55"/>
      <c r="H6165" s="55"/>
      <c r="I6165" s="55"/>
      <c r="J6165" s="55"/>
      <c r="L6165" s="55"/>
      <c r="O6165" s="55"/>
      <c r="AF6165" s="93"/>
      <c r="AG6165" s="4"/>
      <c r="AH6165" s="4"/>
      <c r="AJ6165" s="105"/>
      <c r="AK6165" s="105"/>
      <c r="AL6165" s="105"/>
    </row>
    <row r="6166">
      <c r="A6166" s="3"/>
      <c r="B6166" s="3"/>
      <c r="F6166" s="55"/>
      <c r="G6166" s="55"/>
      <c r="H6166" s="55"/>
      <c r="I6166" s="55"/>
      <c r="J6166" s="55"/>
      <c r="L6166" s="55"/>
      <c r="O6166" s="55"/>
      <c r="AF6166" s="93"/>
      <c r="AG6166" s="4"/>
      <c r="AH6166" s="4"/>
      <c r="AJ6166" s="105"/>
      <c r="AK6166" s="105"/>
      <c r="AL6166" s="105"/>
    </row>
    <row r="6167">
      <c r="A6167" s="3"/>
      <c r="B6167" s="3"/>
      <c r="F6167" s="55"/>
      <c r="G6167" s="55"/>
      <c r="H6167" s="55"/>
      <c r="I6167" s="55"/>
      <c r="J6167" s="55"/>
      <c r="L6167" s="55"/>
      <c r="O6167" s="55"/>
      <c r="AF6167" s="93"/>
      <c r="AG6167" s="4"/>
      <c r="AH6167" s="4"/>
      <c r="AJ6167" s="105"/>
      <c r="AK6167" s="105"/>
      <c r="AL6167" s="105"/>
    </row>
    <row r="6168">
      <c r="A6168" s="3"/>
      <c r="B6168" s="3"/>
      <c r="F6168" s="55"/>
      <c r="G6168" s="55"/>
      <c r="H6168" s="55"/>
      <c r="I6168" s="55"/>
      <c r="J6168" s="55"/>
      <c r="L6168" s="55"/>
      <c r="O6168" s="55"/>
      <c r="AF6168" s="93"/>
      <c r="AG6168" s="4"/>
      <c r="AH6168" s="4"/>
      <c r="AJ6168" s="105"/>
      <c r="AK6168" s="105"/>
      <c r="AL6168" s="105"/>
    </row>
    <row r="6169">
      <c r="A6169" s="3"/>
      <c r="B6169" s="3"/>
      <c r="F6169" s="55"/>
      <c r="G6169" s="55"/>
      <c r="H6169" s="55"/>
      <c r="I6169" s="55"/>
      <c r="J6169" s="55"/>
      <c r="L6169" s="55"/>
      <c r="O6169" s="55"/>
      <c r="AF6169" s="93"/>
      <c r="AG6169" s="4"/>
      <c r="AH6169" s="4"/>
      <c r="AJ6169" s="105"/>
      <c r="AK6169" s="105"/>
      <c r="AL6169" s="105"/>
    </row>
    <row r="6170">
      <c r="A6170" s="3"/>
      <c r="B6170" s="3"/>
      <c r="F6170" s="55"/>
      <c r="G6170" s="55"/>
      <c r="H6170" s="55"/>
      <c r="I6170" s="55"/>
      <c r="J6170" s="55"/>
      <c r="L6170" s="55"/>
      <c r="O6170" s="55"/>
      <c r="AF6170" s="93"/>
      <c r="AG6170" s="4"/>
      <c r="AH6170" s="4"/>
      <c r="AJ6170" s="105"/>
      <c r="AK6170" s="105"/>
      <c r="AL6170" s="105"/>
    </row>
    <row r="6171">
      <c r="A6171" s="3"/>
      <c r="B6171" s="3"/>
      <c r="F6171" s="55"/>
      <c r="G6171" s="55"/>
      <c r="H6171" s="55"/>
      <c r="I6171" s="55"/>
      <c r="J6171" s="55"/>
      <c r="L6171" s="55"/>
      <c r="O6171" s="55"/>
      <c r="AF6171" s="93"/>
      <c r="AG6171" s="4"/>
      <c r="AH6171" s="4"/>
      <c r="AJ6171" s="105"/>
      <c r="AK6171" s="105"/>
      <c r="AL6171" s="105"/>
    </row>
    <row r="6172">
      <c r="A6172" s="3"/>
      <c r="B6172" s="3"/>
      <c r="F6172" s="55"/>
      <c r="G6172" s="55"/>
      <c r="H6172" s="55"/>
      <c r="I6172" s="55"/>
      <c r="J6172" s="55"/>
      <c r="L6172" s="55"/>
      <c r="O6172" s="55"/>
      <c r="AF6172" s="93"/>
      <c r="AG6172" s="4"/>
      <c r="AH6172" s="4"/>
      <c r="AJ6172" s="105"/>
      <c r="AK6172" s="105"/>
      <c r="AL6172" s="105"/>
    </row>
    <row r="6173">
      <c r="A6173" s="3"/>
      <c r="B6173" s="3"/>
      <c r="F6173" s="55"/>
      <c r="G6173" s="55"/>
      <c r="H6173" s="55"/>
      <c r="I6173" s="55"/>
      <c r="J6173" s="55"/>
      <c r="L6173" s="55"/>
      <c r="O6173" s="55"/>
      <c r="AF6173" s="93"/>
      <c r="AG6173" s="4"/>
      <c r="AH6173" s="4"/>
      <c r="AJ6173" s="105"/>
      <c r="AK6173" s="105"/>
      <c r="AL6173" s="105"/>
    </row>
    <row r="6174">
      <c r="A6174" s="3"/>
      <c r="B6174" s="3"/>
      <c r="F6174" s="55"/>
      <c r="G6174" s="55"/>
      <c r="H6174" s="55"/>
      <c r="I6174" s="55"/>
      <c r="J6174" s="55"/>
      <c r="L6174" s="55"/>
      <c r="O6174" s="55"/>
      <c r="AF6174" s="93"/>
      <c r="AG6174" s="4"/>
      <c r="AH6174" s="4"/>
      <c r="AJ6174" s="105"/>
      <c r="AK6174" s="105"/>
      <c r="AL6174" s="105"/>
    </row>
    <row r="6175">
      <c r="A6175" s="3"/>
      <c r="B6175" s="3"/>
      <c r="F6175" s="55"/>
      <c r="G6175" s="55"/>
      <c r="H6175" s="55"/>
      <c r="I6175" s="55"/>
      <c r="J6175" s="55"/>
      <c r="L6175" s="55"/>
      <c r="O6175" s="55"/>
      <c r="AF6175" s="93"/>
      <c r="AG6175" s="4"/>
      <c r="AH6175" s="4"/>
      <c r="AJ6175" s="105"/>
      <c r="AK6175" s="105"/>
      <c r="AL6175" s="105"/>
    </row>
    <row r="6176">
      <c r="A6176" s="3"/>
      <c r="B6176" s="3"/>
      <c r="F6176" s="55"/>
      <c r="G6176" s="55"/>
      <c r="H6176" s="55"/>
      <c r="I6176" s="55"/>
      <c r="J6176" s="55"/>
      <c r="L6176" s="55"/>
      <c r="O6176" s="55"/>
      <c r="AF6176" s="93"/>
      <c r="AG6176" s="4"/>
      <c r="AH6176" s="4"/>
      <c r="AJ6176" s="105"/>
      <c r="AK6176" s="105"/>
      <c r="AL6176" s="105"/>
    </row>
    <row r="6177">
      <c r="A6177" s="3"/>
      <c r="B6177" s="3"/>
      <c r="F6177" s="55"/>
      <c r="G6177" s="55"/>
      <c r="H6177" s="55"/>
      <c r="I6177" s="55"/>
      <c r="J6177" s="55"/>
      <c r="L6177" s="55"/>
      <c r="O6177" s="55"/>
      <c r="AF6177" s="93"/>
      <c r="AG6177" s="4"/>
      <c r="AH6177" s="4"/>
      <c r="AJ6177" s="105"/>
      <c r="AK6177" s="105"/>
      <c r="AL6177" s="105"/>
    </row>
    <row r="6178">
      <c r="A6178" s="3"/>
      <c r="B6178" s="3"/>
      <c r="F6178" s="55"/>
      <c r="G6178" s="55"/>
      <c r="H6178" s="55"/>
      <c r="I6178" s="55"/>
      <c r="J6178" s="55"/>
      <c r="L6178" s="55"/>
      <c r="O6178" s="55"/>
      <c r="AF6178" s="93"/>
      <c r="AG6178" s="4"/>
      <c r="AH6178" s="4"/>
      <c r="AJ6178" s="105"/>
      <c r="AK6178" s="105"/>
      <c r="AL6178" s="105"/>
    </row>
    <row r="6179">
      <c r="A6179" s="3"/>
      <c r="B6179" s="3"/>
      <c r="F6179" s="55"/>
      <c r="G6179" s="55"/>
      <c r="H6179" s="55"/>
      <c r="I6179" s="55"/>
      <c r="J6179" s="55"/>
      <c r="L6179" s="55"/>
      <c r="O6179" s="55"/>
      <c r="AF6179" s="93"/>
      <c r="AG6179" s="4"/>
      <c r="AH6179" s="4"/>
      <c r="AJ6179" s="105"/>
      <c r="AK6179" s="105"/>
      <c r="AL6179" s="105"/>
    </row>
    <row r="6180">
      <c r="A6180" s="3"/>
      <c r="B6180" s="3"/>
      <c r="F6180" s="55"/>
      <c r="G6180" s="55"/>
      <c r="H6180" s="55"/>
      <c r="I6180" s="55"/>
      <c r="J6180" s="55"/>
      <c r="L6180" s="55"/>
      <c r="O6180" s="55"/>
      <c r="AF6180" s="93"/>
      <c r="AG6180" s="4"/>
      <c r="AH6180" s="4"/>
      <c r="AJ6180" s="105"/>
      <c r="AK6180" s="105"/>
      <c r="AL6180" s="105"/>
    </row>
    <row r="6181">
      <c r="A6181" s="3"/>
      <c r="B6181" s="3"/>
      <c r="F6181" s="55"/>
      <c r="G6181" s="55"/>
      <c r="H6181" s="55"/>
      <c r="I6181" s="55"/>
      <c r="J6181" s="55"/>
      <c r="L6181" s="55"/>
      <c r="O6181" s="55"/>
      <c r="AF6181" s="93"/>
      <c r="AG6181" s="4"/>
      <c r="AH6181" s="4"/>
      <c r="AJ6181" s="105"/>
      <c r="AK6181" s="105"/>
      <c r="AL6181" s="105"/>
    </row>
    <row r="6182">
      <c r="A6182" s="3"/>
      <c r="B6182" s="3"/>
      <c r="F6182" s="55"/>
      <c r="G6182" s="55"/>
      <c r="H6182" s="55"/>
      <c r="I6182" s="55"/>
      <c r="J6182" s="55"/>
      <c r="L6182" s="55"/>
      <c r="O6182" s="55"/>
      <c r="AF6182" s="93"/>
      <c r="AG6182" s="4"/>
      <c r="AH6182" s="4"/>
      <c r="AJ6182" s="105"/>
      <c r="AK6182" s="105"/>
      <c r="AL6182" s="105"/>
    </row>
    <row r="6183">
      <c r="A6183" s="3"/>
      <c r="B6183" s="3"/>
      <c r="F6183" s="55"/>
      <c r="G6183" s="55"/>
      <c r="H6183" s="55"/>
      <c r="I6183" s="55"/>
      <c r="J6183" s="55"/>
      <c r="L6183" s="55"/>
      <c r="O6183" s="55"/>
      <c r="AF6183" s="93"/>
      <c r="AG6183" s="4"/>
      <c r="AH6183" s="4"/>
      <c r="AJ6183" s="105"/>
      <c r="AK6183" s="105"/>
      <c r="AL6183" s="105"/>
    </row>
    <row r="6184">
      <c r="A6184" s="3"/>
      <c r="B6184" s="3"/>
      <c r="F6184" s="55"/>
      <c r="G6184" s="55"/>
      <c r="H6184" s="55"/>
      <c r="I6184" s="55"/>
      <c r="J6184" s="55"/>
      <c r="L6184" s="55"/>
      <c r="O6184" s="55"/>
      <c r="AF6184" s="93"/>
      <c r="AG6184" s="4"/>
      <c r="AH6184" s="4"/>
      <c r="AJ6184" s="105"/>
      <c r="AK6184" s="105"/>
      <c r="AL6184" s="105"/>
    </row>
    <row r="6185">
      <c r="A6185" s="3"/>
      <c r="B6185" s="3"/>
      <c r="F6185" s="55"/>
      <c r="G6185" s="55"/>
      <c r="H6185" s="55"/>
      <c r="I6185" s="55"/>
      <c r="J6185" s="55"/>
      <c r="L6185" s="55"/>
      <c r="O6185" s="55"/>
      <c r="AF6185" s="93"/>
      <c r="AG6185" s="4"/>
      <c r="AH6185" s="4"/>
      <c r="AJ6185" s="105"/>
      <c r="AK6185" s="105"/>
      <c r="AL6185" s="105"/>
    </row>
    <row r="6186">
      <c r="A6186" s="3"/>
      <c r="B6186" s="3"/>
      <c r="F6186" s="55"/>
      <c r="G6186" s="55"/>
      <c r="H6186" s="55"/>
      <c r="I6186" s="55"/>
      <c r="J6186" s="55"/>
      <c r="L6186" s="55"/>
      <c r="O6186" s="55"/>
      <c r="AF6186" s="93"/>
      <c r="AG6186" s="4"/>
      <c r="AH6186" s="4"/>
      <c r="AJ6186" s="105"/>
      <c r="AK6186" s="105"/>
      <c r="AL6186" s="105"/>
    </row>
    <row r="6187">
      <c r="A6187" s="3"/>
      <c r="B6187" s="3"/>
      <c r="F6187" s="55"/>
      <c r="G6187" s="55"/>
      <c r="H6187" s="55"/>
      <c r="I6187" s="55"/>
      <c r="J6187" s="55"/>
      <c r="L6187" s="55"/>
      <c r="O6187" s="55"/>
      <c r="AF6187" s="93"/>
      <c r="AG6187" s="4"/>
      <c r="AH6187" s="4"/>
      <c r="AJ6187" s="105"/>
      <c r="AK6187" s="105"/>
      <c r="AL6187" s="105"/>
    </row>
    <row r="6188">
      <c r="A6188" s="3"/>
      <c r="B6188" s="3"/>
      <c r="F6188" s="55"/>
      <c r="G6188" s="55"/>
      <c r="H6188" s="55"/>
      <c r="I6188" s="55"/>
      <c r="J6188" s="55"/>
      <c r="L6188" s="55"/>
      <c r="O6188" s="55"/>
      <c r="AF6188" s="93"/>
      <c r="AG6188" s="4"/>
      <c r="AH6188" s="4"/>
      <c r="AJ6188" s="105"/>
      <c r="AK6188" s="105"/>
      <c r="AL6188" s="105"/>
    </row>
    <row r="6189">
      <c r="A6189" s="3"/>
      <c r="B6189" s="3"/>
      <c r="F6189" s="55"/>
      <c r="G6189" s="55"/>
      <c r="H6189" s="55"/>
      <c r="I6189" s="55"/>
      <c r="J6189" s="55"/>
      <c r="L6189" s="55"/>
      <c r="O6189" s="55"/>
      <c r="AF6189" s="93"/>
      <c r="AG6189" s="4"/>
      <c r="AH6189" s="4"/>
      <c r="AJ6189" s="105"/>
      <c r="AK6189" s="105"/>
      <c r="AL6189" s="105"/>
    </row>
    <row r="6190">
      <c r="A6190" s="3"/>
      <c r="B6190" s="3"/>
      <c r="F6190" s="55"/>
      <c r="G6190" s="55"/>
      <c r="H6190" s="55"/>
      <c r="I6190" s="55"/>
      <c r="J6190" s="55"/>
      <c r="L6190" s="55"/>
      <c r="O6190" s="55"/>
      <c r="AF6190" s="93"/>
      <c r="AG6190" s="4"/>
      <c r="AH6190" s="4"/>
      <c r="AJ6190" s="105"/>
      <c r="AK6190" s="105"/>
      <c r="AL6190" s="105"/>
    </row>
    <row r="6191">
      <c r="A6191" s="3"/>
      <c r="B6191" s="3"/>
      <c r="F6191" s="55"/>
      <c r="G6191" s="55"/>
      <c r="H6191" s="55"/>
      <c r="I6191" s="55"/>
      <c r="J6191" s="55"/>
      <c r="L6191" s="55"/>
      <c r="O6191" s="55"/>
      <c r="AF6191" s="93"/>
      <c r="AG6191" s="4"/>
      <c r="AH6191" s="4"/>
      <c r="AJ6191" s="105"/>
      <c r="AK6191" s="105"/>
      <c r="AL6191" s="105"/>
    </row>
    <row r="6192">
      <c r="A6192" s="3"/>
      <c r="B6192" s="3"/>
      <c r="F6192" s="55"/>
      <c r="G6192" s="55"/>
      <c r="H6192" s="55"/>
      <c r="I6192" s="55"/>
      <c r="J6192" s="55"/>
      <c r="L6192" s="55"/>
      <c r="O6192" s="55"/>
      <c r="AF6192" s="93"/>
      <c r="AG6192" s="4"/>
      <c r="AH6192" s="4"/>
      <c r="AJ6192" s="105"/>
      <c r="AK6192" s="105"/>
      <c r="AL6192" s="105"/>
    </row>
    <row r="6193">
      <c r="A6193" s="3"/>
      <c r="B6193" s="3"/>
      <c r="F6193" s="55"/>
      <c r="G6193" s="55"/>
      <c r="H6193" s="55"/>
      <c r="I6193" s="55"/>
      <c r="J6193" s="55"/>
      <c r="L6193" s="55"/>
      <c r="O6193" s="55"/>
      <c r="AF6193" s="93"/>
      <c r="AG6193" s="4"/>
      <c r="AH6193" s="4"/>
      <c r="AJ6193" s="105"/>
      <c r="AK6193" s="105"/>
      <c r="AL6193" s="105"/>
    </row>
    <row r="6194">
      <c r="A6194" s="3"/>
      <c r="B6194" s="3"/>
      <c r="F6194" s="55"/>
      <c r="G6194" s="55"/>
      <c r="H6194" s="55"/>
      <c r="I6194" s="55"/>
      <c r="J6194" s="55"/>
      <c r="L6194" s="55"/>
      <c r="O6194" s="55"/>
      <c r="AF6194" s="93"/>
      <c r="AG6194" s="4"/>
      <c r="AH6194" s="4"/>
      <c r="AJ6194" s="105"/>
      <c r="AK6194" s="105"/>
      <c r="AL6194" s="105"/>
    </row>
    <row r="6195">
      <c r="A6195" s="3"/>
      <c r="B6195" s="3"/>
      <c r="F6195" s="55"/>
      <c r="G6195" s="55"/>
      <c r="H6195" s="55"/>
      <c r="I6195" s="55"/>
      <c r="J6195" s="55"/>
      <c r="L6195" s="55"/>
      <c r="O6195" s="55"/>
      <c r="AF6195" s="93"/>
      <c r="AG6195" s="4"/>
      <c r="AH6195" s="4"/>
      <c r="AJ6195" s="105"/>
      <c r="AK6195" s="105"/>
      <c r="AL6195" s="105"/>
    </row>
    <row r="6196">
      <c r="A6196" s="3"/>
      <c r="B6196" s="3"/>
      <c r="F6196" s="55"/>
      <c r="G6196" s="55"/>
      <c r="H6196" s="55"/>
      <c r="I6196" s="55"/>
      <c r="J6196" s="55"/>
      <c r="L6196" s="55"/>
      <c r="O6196" s="55"/>
      <c r="AF6196" s="93"/>
      <c r="AG6196" s="4"/>
      <c r="AH6196" s="4"/>
      <c r="AJ6196" s="105"/>
      <c r="AK6196" s="105"/>
      <c r="AL6196" s="105"/>
    </row>
    <row r="6197">
      <c r="A6197" s="3"/>
      <c r="B6197" s="3"/>
      <c r="F6197" s="55"/>
      <c r="G6197" s="55"/>
      <c r="H6197" s="55"/>
      <c r="I6197" s="55"/>
      <c r="J6197" s="55"/>
      <c r="L6197" s="55"/>
      <c r="O6197" s="55"/>
      <c r="AF6197" s="93"/>
      <c r="AG6197" s="4"/>
      <c r="AH6197" s="4"/>
      <c r="AJ6197" s="105"/>
      <c r="AK6197" s="105"/>
      <c r="AL6197" s="105"/>
    </row>
    <row r="6198">
      <c r="A6198" s="3"/>
      <c r="B6198" s="3"/>
      <c r="F6198" s="55"/>
      <c r="G6198" s="55"/>
      <c r="H6198" s="55"/>
      <c r="I6198" s="55"/>
      <c r="J6198" s="55"/>
      <c r="L6198" s="55"/>
      <c r="O6198" s="55"/>
      <c r="AF6198" s="93"/>
      <c r="AG6198" s="4"/>
      <c r="AH6198" s="4"/>
      <c r="AJ6198" s="105"/>
      <c r="AK6198" s="105"/>
      <c r="AL6198" s="105"/>
    </row>
    <row r="6199">
      <c r="A6199" s="3"/>
      <c r="B6199" s="3"/>
      <c r="F6199" s="55"/>
      <c r="G6199" s="55"/>
      <c r="H6199" s="55"/>
      <c r="I6199" s="55"/>
      <c r="J6199" s="55"/>
      <c r="L6199" s="55"/>
      <c r="O6199" s="55"/>
      <c r="AF6199" s="93"/>
      <c r="AG6199" s="4"/>
      <c r="AH6199" s="4"/>
      <c r="AJ6199" s="105"/>
      <c r="AK6199" s="105"/>
      <c r="AL6199" s="105"/>
    </row>
    <row r="6200">
      <c r="A6200" s="3"/>
      <c r="B6200" s="3"/>
      <c r="F6200" s="55"/>
      <c r="G6200" s="55"/>
      <c r="H6200" s="55"/>
      <c r="I6200" s="55"/>
      <c r="J6200" s="55"/>
      <c r="L6200" s="55"/>
      <c r="O6200" s="55"/>
      <c r="AF6200" s="93"/>
      <c r="AG6200" s="4"/>
      <c r="AH6200" s="4"/>
      <c r="AJ6200" s="105"/>
      <c r="AK6200" s="105"/>
      <c r="AL6200" s="105"/>
    </row>
    <row r="6201">
      <c r="A6201" s="3"/>
      <c r="B6201" s="3"/>
      <c r="F6201" s="55"/>
      <c r="G6201" s="55"/>
      <c r="H6201" s="55"/>
      <c r="I6201" s="55"/>
      <c r="J6201" s="55"/>
      <c r="L6201" s="55"/>
      <c r="O6201" s="55"/>
      <c r="AF6201" s="93"/>
      <c r="AG6201" s="4"/>
      <c r="AH6201" s="4"/>
      <c r="AJ6201" s="105"/>
      <c r="AK6201" s="105"/>
      <c r="AL6201" s="105"/>
    </row>
    <row r="6202">
      <c r="A6202" s="3"/>
      <c r="B6202" s="3"/>
      <c r="F6202" s="55"/>
      <c r="G6202" s="55"/>
      <c r="H6202" s="55"/>
      <c r="I6202" s="55"/>
      <c r="J6202" s="55"/>
      <c r="L6202" s="55"/>
      <c r="O6202" s="55"/>
      <c r="AF6202" s="93"/>
      <c r="AG6202" s="4"/>
      <c r="AH6202" s="4"/>
      <c r="AJ6202" s="105"/>
      <c r="AK6202" s="105"/>
      <c r="AL6202" s="105"/>
    </row>
    <row r="6203">
      <c r="A6203" s="3"/>
      <c r="B6203" s="3"/>
      <c r="F6203" s="55"/>
      <c r="G6203" s="55"/>
      <c r="H6203" s="55"/>
      <c r="I6203" s="55"/>
      <c r="J6203" s="55"/>
      <c r="L6203" s="55"/>
      <c r="O6203" s="55"/>
      <c r="AF6203" s="93"/>
      <c r="AG6203" s="4"/>
      <c r="AH6203" s="4"/>
      <c r="AJ6203" s="105"/>
      <c r="AK6203" s="105"/>
      <c r="AL6203" s="105"/>
    </row>
    <row r="6204">
      <c r="A6204" s="3"/>
      <c r="B6204" s="3"/>
      <c r="F6204" s="55"/>
      <c r="G6204" s="55"/>
      <c r="H6204" s="55"/>
      <c r="I6204" s="55"/>
      <c r="J6204" s="55"/>
      <c r="L6204" s="55"/>
      <c r="O6204" s="55"/>
      <c r="AF6204" s="93"/>
      <c r="AG6204" s="4"/>
      <c r="AH6204" s="4"/>
      <c r="AJ6204" s="105"/>
      <c r="AK6204" s="105"/>
      <c r="AL6204" s="105"/>
    </row>
    <row r="6205">
      <c r="A6205" s="3"/>
      <c r="B6205" s="3"/>
      <c r="F6205" s="55"/>
      <c r="G6205" s="55"/>
      <c r="H6205" s="55"/>
      <c r="I6205" s="55"/>
      <c r="J6205" s="55"/>
      <c r="L6205" s="55"/>
      <c r="O6205" s="55"/>
      <c r="AF6205" s="93"/>
      <c r="AG6205" s="4"/>
      <c r="AH6205" s="4"/>
      <c r="AJ6205" s="105"/>
      <c r="AK6205" s="105"/>
      <c r="AL6205" s="105"/>
    </row>
    <row r="6206">
      <c r="A6206" s="3"/>
      <c r="B6206" s="3"/>
      <c r="F6206" s="55"/>
      <c r="G6206" s="55"/>
      <c r="H6206" s="55"/>
      <c r="I6206" s="55"/>
      <c r="J6206" s="55"/>
      <c r="L6206" s="55"/>
      <c r="O6206" s="55"/>
      <c r="AF6206" s="93"/>
      <c r="AG6206" s="4"/>
      <c r="AH6206" s="4"/>
      <c r="AJ6206" s="105"/>
      <c r="AK6206" s="105"/>
      <c r="AL6206" s="105"/>
    </row>
    <row r="6207">
      <c r="A6207" s="3"/>
      <c r="B6207" s="3"/>
      <c r="F6207" s="55"/>
      <c r="G6207" s="55"/>
      <c r="H6207" s="55"/>
      <c r="I6207" s="55"/>
      <c r="J6207" s="55"/>
      <c r="L6207" s="55"/>
      <c r="O6207" s="55"/>
      <c r="AF6207" s="93"/>
      <c r="AG6207" s="4"/>
      <c r="AH6207" s="4"/>
      <c r="AJ6207" s="105"/>
      <c r="AK6207" s="105"/>
      <c r="AL6207" s="105"/>
    </row>
    <row r="6208">
      <c r="A6208" s="3"/>
      <c r="B6208" s="3"/>
      <c r="F6208" s="55"/>
      <c r="G6208" s="55"/>
      <c r="H6208" s="55"/>
      <c r="I6208" s="55"/>
      <c r="J6208" s="55"/>
      <c r="L6208" s="55"/>
      <c r="O6208" s="55"/>
      <c r="AF6208" s="93"/>
      <c r="AG6208" s="4"/>
      <c r="AH6208" s="4"/>
      <c r="AJ6208" s="105"/>
      <c r="AK6208" s="105"/>
      <c r="AL6208" s="105"/>
    </row>
    <row r="6209">
      <c r="A6209" s="3"/>
      <c r="B6209" s="3"/>
      <c r="F6209" s="55"/>
      <c r="G6209" s="55"/>
      <c r="H6209" s="55"/>
      <c r="I6209" s="55"/>
      <c r="J6209" s="55"/>
      <c r="L6209" s="55"/>
      <c r="O6209" s="55"/>
      <c r="AF6209" s="93"/>
      <c r="AG6209" s="4"/>
      <c r="AH6209" s="4"/>
      <c r="AJ6209" s="105"/>
      <c r="AK6209" s="105"/>
      <c r="AL6209" s="105"/>
    </row>
    <row r="6210">
      <c r="A6210" s="3"/>
      <c r="B6210" s="3"/>
      <c r="F6210" s="55"/>
      <c r="G6210" s="55"/>
      <c r="H6210" s="55"/>
      <c r="I6210" s="55"/>
      <c r="J6210" s="55"/>
      <c r="L6210" s="55"/>
      <c r="O6210" s="55"/>
      <c r="AF6210" s="93"/>
      <c r="AG6210" s="4"/>
      <c r="AH6210" s="4"/>
      <c r="AJ6210" s="105"/>
      <c r="AK6210" s="105"/>
      <c r="AL6210" s="105"/>
    </row>
    <row r="6211">
      <c r="A6211" s="3"/>
      <c r="B6211" s="3"/>
      <c r="F6211" s="55"/>
      <c r="G6211" s="55"/>
      <c r="H6211" s="55"/>
      <c r="I6211" s="55"/>
      <c r="J6211" s="55"/>
      <c r="L6211" s="55"/>
      <c r="O6211" s="55"/>
      <c r="AF6211" s="93"/>
      <c r="AG6211" s="4"/>
      <c r="AH6211" s="4"/>
      <c r="AJ6211" s="105"/>
      <c r="AK6211" s="105"/>
      <c r="AL6211" s="105"/>
    </row>
    <row r="6212">
      <c r="A6212" s="3"/>
      <c r="B6212" s="3"/>
      <c r="F6212" s="55"/>
      <c r="G6212" s="55"/>
      <c r="H6212" s="55"/>
      <c r="I6212" s="55"/>
      <c r="J6212" s="55"/>
      <c r="L6212" s="55"/>
      <c r="O6212" s="55"/>
      <c r="AF6212" s="93"/>
      <c r="AG6212" s="4"/>
      <c r="AH6212" s="4"/>
      <c r="AJ6212" s="105"/>
      <c r="AK6212" s="105"/>
      <c r="AL6212" s="105"/>
    </row>
    <row r="6213">
      <c r="A6213" s="3"/>
      <c r="B6213" s="3"/>
      <c r="F6213" s="55"/>
      <c r="G6213" s="55"/>
      <c r="H6213" s="55"/>
      <c r="I6213" s="55"/>
      <c r="J6213" s="55"/>
      <c r="L6213" s="55"/>
      <c r="O6213" s="55"/>
      <c r="AF6213" s="93"/>
      <c r="AG6213" s="4"/>
      <c r="AH6213" s="4"/>
      <c r="AJ6213" s="105"/>
      <c r="AK6213" s="105"/>
      <c r="AL6213" s="105"/>
    </row>
    <row r="6214">
      <c r="A6214" s="3"/>
      <c r="B6214" s="3"/>
      <c r="F6214" s="55"/>
      <c r="G6214" s="55"/>
      <c r="H6214" s="55"/>
      <c r="I6214" s="55"/>
      <c r="J6214" s="55"/>
      <c r="L6214" s="55"/>
      <c r="O6214" s="55"/>
      <c r="AF6214" s="93"/>
      <c r="AG6214" s="4"/>
      <c r="AH6214" s="4"/>
      <c r="AJ6214" s="105"/>
      <c r="AK6214" s="105"/>
      <c r="AL6214" s="105"/>
    </row>
    <row r="6215">
      <c r="A6215" s="3"/>
      <c r="B6215" s="3"/>
      <c r="F6215" s="55"/>
      <c r="G6215" s="55"/>
      <c r="H6215" s="55"/>
      <c r="I6215" s="55"/>
      <c r="J6215" s="55"/>
      <c r="L6215" s="55"/>
      <c r="O6215" s="55"/>
      <c r="AF6215" s="93"/>
      <c r="AG6215" s="4"/>
      <c r="AH6215" s="4"/>
      <c r="AJ6215" s="105"/>
      <c r="AK6215" s="105"/>
      <c r="AL6215" s="105"/>
    </row>
    <row r="6216">
      <c r="A6216" s="3"/>
      <c r="B6216" s="3"/>
      <c r="F6216" s="55"/>
      <c r="G6216" s="55"/>
      <c r="H6216" s="55"/>
      <c r="I6216" s="55"/>
      <c r="J6216" s="55"/>
      <c r="L6216" s="55"/>
      <c r="O6216" s="55"/>
      <c r="AF6216" s="93"/>
      <c r="AG6216" s="4"/>
      <c r="AH6216" s="4"/>
      <c r="AJ6216" s="105"/>
      <c r="AK6216" s="105"/>
      <c r="AL6216" s="105"/>
    </row>
    <row r="6217">
      <c r="A6217" s="3"/>
      <c r="B6217" s="3"/>
      <c r="F6217" s="55"/>
      <c r="G6217" s="55"/>
      <c r="H6217" s="55"/>
      <c r="I6217" s="55"/>
      <c r="J6217" s="55"/>
      <c r="L6217" s="55"/>
      <c r="O6217" s="55"/>
      <c r="AF6217" s="93"/>
      <c r="AG6217" s="4"/>
      <c r="AH6217" s="4"/>
      <c r="AJ6217" s="105"/>
      <c r="AK6217" s="105"/>
      <c r="AL6217" s="105"/>
    </row>
    <row r="6218">
      <c r="A6218" s="3"/>
      <c r="B6218" s="3"/>
      <c r="F6218" s="55"/>
      <c r="G6218" s="55"/>
      <c r="H6218" s="55"/>
      <c r="I6218" s="55"/>
      <c r="J6218" s="55"/>
      <c r="L6218" s="55"/>
      <c r="O6218" s="55"/>
      <c r="AF6218" s="93"/>
      <c r="AG6218" s="4"/>
      <c r="AH6218" s="4"/>
      <c r="AJ6218" s="105"/>
      <c r="AK6218" s="105"/>
      <c r="AL6218" s="105"/>
    </row>
    <row r="6219">
      <c r="A6219" s="3"/>
      <c r="B6219" s="3"/>
      <c r="F6219" s="55"/>
      <c r="G6219" s="55"/>
      <c r="H6219" s="55"/>
      <c r="I6219" s="55"/>
      <c r="J6219" s="55"/>
      <c r="L6219" s="55"/>
      <c r="O6219" s="55"/>
      <c r="AF6219" s="93"/>
      <c r="AG6219" s="4"/>
      <c r="AH6219" s="4"/>
      <c r="AJ6219" s="105"/>
      <c r="AK6219" s="105"/>
      <c r="AL6219" s="105"/>
    </row>
    <row r="6220">
      <c r="A6220" s="3"/>
      <c r="B6220" s="3"/>
      <c r="F6220" s="55"/>
      <c r="G6220" s="55"/>
      <c r="H6220" s="55"/>
      <c r="I6220" s="55"/>
      <c r="J6220" s="55"/>
      <c r="L6220" s="55"/>
      <c r="O6220" s="55"/>
      <c r="AF6220" s="93"/>
      <c r="AG6220" s="4"/>
      <c r="AH6220" s="4"/>
      <c r="AJ6220" s="105"/>
      <c r="AK6220" s="105"/>
      <c r="AL6220" s="105"/>
    </row>
    <row r="6221">
      <c r="A6221" s="3"/>
      <c r="B6221" s="3"/>
      <c r="F6221" s="55"/>
      <c r="G6221" s="55"/>
      <c r="H6221" s="55"/>
      <c r="I6221" s="55"/>
      <c r="J6221" s="55"/>
      <c r="L6221" s="55"/>
      <c r="O6221" s="55"/>
      <c r="AF6221" s="93"/>
      <c r="AG6221" s="4"/>
      <c r="AH6221" s="4"/>
      <c r="AJ6221" s="105"/>
      <c r="AK6221" s="105"/>
      <c r="AL6221" s="105"/>
    </row>
    <row r="6222">
      <c r="A6222" s="3"/>
      <c r="B6222" s="3"/>
      <c r="F6222" s="55"/>
      <c r="G6222" s="55"/>
      <c r="H6222" s="55"/>
      <c r="I6222" s="55"/>
      <c r="J6222" s="55"/>
      <c r="L6222" s="55"/>
      <c r="O6222" s="55"/>
      <c r="AF6222" s="93"/>
      <c r="AG6222" s="4"/>
      <c r="AH6222" s="4"/>
      <c r="AJ6222" s="105"/>
      <c r="AK6222" s="105"/>
      <c r="AL6222" s="105"/>
    </row>
    <row r="6223">
      <c r="A6223" s="3"/>
      <c r="B6223" s="3"/>
      <c r="F6223" s="55"/>
      <c r="G6223" s="55"/>
      <c r="H6223" s="55"/>
      <c r="I6223" s="55"/>
      <c r="J6223" s="55"/>
      <c r="L6223" s="55"/>
      <c r="O6223" s="55"/>
      <c r="AF6223" s="93"/>
      <c r="AG6223" s="4"/>
      <c r="AH6223" s="4"/>
      <c r="AJ6223" s="105"/>
      <c r="AK6223" s="105"/>
      <c r="AL6223" s="105"/>
    </row>
    <row r="6224">
      <c r="A6224" s="3"/>
      <c r="B6224" s="3"/>
      <c r="F6224" s="55"/>
      <c r="G6224" s="55"/>
      <c r="H6224" s="55"/>
      <c r="I6224" s="55"/>
      <c r="J6224" s="55"/>
      <c r="L6224" s="55"/>
      <c r="O6224" s="55"/>
      <c r="AF6224" s="93"/>
      <c r="AG6224" s="4"/>
      <c r="AH6224" s="4"/>
      <c r="AJ6224" s="105"/>
      <c r="AK6224" s="105"/>
      <c r="AL6224" s="105"/>
    </row>
    <row r="6225">
      <c r="A6225" s="3"/>
      <c r="B6225" s="3"/>
      <c r="F6225" s="55"/>
      <c r="G6225" s="55"/>
      <c r="H6225" s="55"/>
      <c r="I6225" s="55"/>
      <c r="J6225" s="55"/>
      <c r="L6225" s="55"/>
      <c r="O6225" s="55"/>
      <c r="AF6225" s="93"/>
      <c r="AG6225" s="4"/>
      <c r="AH6225" s="4"/>
      <c r="AJ6225" s="105"/>
      <c r="AK6225" s="105"/>
      <c r="AL6225" s="105"/>
    </row>
    <row r="6226">
      <c r="A6226" s="3"/>
      <c r="B6226" s="3"/>
      <c r="F6226" s="55"/>
      <c r="G6226" s="55"/>
      <c r="H6226" s="55"/>
      <c r="I6226" s="55"/>
      <c r="J6226" s="55"/>
      <c r="L6226" s="55"/>
      <c r="O6226" s="55"/>
      <c r="AF6226" s="93"/>
      <c r="AG6226" s="4"/>
      <c r="AH6226" s="4"/>
      <c r="AJ6226" s="105"/>
      <c r="AK6226" s="105"/>
      <c r="AL6226" s="105"/>
    </row>
    <row r="6227">
      <c r="A6227" s="3"/>
      <c r="B6227" s="3"/>
      <c r="F6227" s="55"/>
      <c r="G6227" s="55"/>
      <c r="H6227" s="55"/>
      <c r="I6227" s="55"/>
      <c r="J6227" s="55"/>
      <c r="L6227" s="55"/>
      <c r="O6227" s="55"/>
      <c r="AF6227" s="93"/>
      <c r="AG6227" s="4"/>
      <c r="AH6227" s="4"/>
      <c r="AJ6227" s="105"/>
      <c r="AK6227" s="105"/>
      <c r="AL6227" s="105"/>
    </row>
    <row r="6228">
      <c r="A6228" s="3"/>
      <c r="B6228" s="3"/>
      <c r="F6228" s="55"/>
      <c r="G6228" s="55"/>
      <c r="H6228" s="55"/>
      <c r="I6228" s="55"/>
      <c r="J6228" s="55"/>
      <c r="L6228" s="55"/>
      <c r="O6228" s="55"/>
      <c r="AF6228" s="93"/>
      <c r="AG6228" s="4"/>
      <c r="AH6228" s="4"/>
      <c r="AJ6228" s="105"/>
      <c r="AK6228" s="105"/>
      <c r="AL6228" s="105"/>
    </row>
    <row r="6229">
      <c r="A6229" s="3"/>
      <c r="B6229" s="3"/>
      <c r="F6229" s="55"/>
      <c r="G6229" s="55"/>
      <c r="H6229" s="55"/>
      <c r="I6229" s="55"/>
      <c r="J6229" s="55"/>
      <c r="L6229" s="55"/>
      <c r="O6229" s="55"/>
      <c r="AF6229" s="93"/>
      <c r="AG6229" s="4"/>
      <c r="AH6229" s="4"/>
      <c r="AJ6229" s="105"/>
      <c r="AK6229" s="105"/>
      <c r="AL6229" s="105"/>
    </row>
    <row r="6230">
      <c r="A6230" s="3"/>
      <c r="B6230" s="3"/>
      <c r="F6230" s="55"/>
      <c r="G6230" s="55"/>
      <c r="H6230" s="55"/>
      <c r="I6230" s="55"/>
      <c r="J6230" s="55"/>
      <c r="L6230" s="55"/>
      <c r="O6230" s="55"/>
      <c r="AF6230" s="93"/>
      <c r="AG6230" s="4"/>
      <c r="AH6230" s="4"/>
      <c r="AJ6230" s="105"/>
      <c r="AK6230" s="105"/>
      <c r="AL6230" s="105"/>
    </row>
    <row r="6231">
      <c r="A6231" s="3"/>
      <c r="B6231" s="3"/>
      <c r="F6231" s="55"/>
      <c r="G6231" s="55"/>
      <c r="H6231" s="55"/>
      <c r="I6231" s="55"/>
      <c r="J6231" s="55"/>
      <c r="L6231" s="55"/>
      <c r="O6231" s="55"/>
      <c r="AF6231" s="93"/>
      <c r="AG6231" s="4"/>
      <c r="AH6231" s="4"/>
      <c r="AJ6231" s="105"/>
      <c r="AK6231" s="105"/>
      <c r="AL6231" s="105"/>
    </row>
    <row r="6232">
      <c r="A6232" s="3"/>
      <c r="B6232" s="3"/>
      <c r="F6232" s="55"/>
      <c r="G6232" s="55"/>
      <c r="H6232" s="55"/>
      <c r="I6232" s="55"/>
      <c r="J6232" s="55"/>
      <c r="L6232" s="55"/>
      <c r="O6232" s="55"/>
      <c r="AF6232" s="93"/>
      <c r="AG6232" s="4"/>
      <c r="AH6232" s="4"/>
      <c r="AJ6232" s="105"/>
      <c r="AK6232" s="105"/>
      <c r="AL6232" s="105"/>
    </row>
    <row r="6233">
      <c r="A6233" s="3"/>
      <c r="B6233" s="3"/>
      <c r="F6233" s="55"/>
      <c r="G6233" s="55"/>
      <c r="H6233" s="55"/>
      <c r="I6233" s="55"/>
      <c r="J6233" s="55"/>
      <c r="L6233" s="55"/>
      <c r="O6233" s="55"/>
      <c r="AF6233" s="93"/>
      <c r="AG6233" s="4"/>
      <c r="AH6233" s="4"/>
      <c r="AJ6233" s="105"/>
      <c r="AK6233" s="105"/>
      <c r="AL6233" s="105"/>
    </row>
    <row r="6234">
      <c r="A6234" s="3"/>
      <c r="B6234" s="3"/>
      <c r="F6234" s="55"/>
      <c r="G6234" s="55"/>
      <c r="H6234" s="55"/>
      <c r="I6234" s="55"/>
      <c r="J6234" s="55"/>
      <c r="L6234" s="55"/>
      <c r="O6234" s="55"/>
      <c r="AF6234" s="93"/>
      <c r="AG6234" s="4"/>
      <c r="AH6234" s="4"/>
      <c r="AJ6234" s="105"/>
      <c r="AK6234" s="105"/>
      <c r="AL6234" s="105"/>
    </row>
    <row r="6235">
      <c r="A6235" s="3"/>
      <c r="B6235" s="3"/>
      <c r="F6235" s="55"/>
      <c r="G6235" s="55"/>
      <c r="H6235" s="55"/>
      <c r="I6235" s="55"/>
      <c r="J6235" s="55"/>
      <c r="L6235" s="55"/>
      <c r="O6235" s="55"/>
      <c r="AF6235" s="93"/>
      <c r="AG6235" s="4"/>
      <c r="AH6235" s="4"/>
      <c r="AJ6235" s="105"/>
      <c r="AK6235" s="105"/>
      <c r="AL6235" s="105"/>
    </row>
    <row r="6236">
      <c r="A6236" s="3"/>
      <c r="B6236" s="3"/>
      <c r="F6236" s="55"/>
      <c r="G6236" s="55"/>
      <c r="H6236" s="55"/>
      <c r="I6236" s="55"/>
      <c r="J6236" s="55"/>
      <c r="L6236" s="55"/>
      <c r="O6236" s="55"/>
      <c r="AF6236" s="93"/>
      <c r="AG6236" s="4"/>
      <c r="AH6236" s="4"/>
      <c r="AJ6236" s="105"/>
      <c r="AK6236" s="105"/>
      <c r="AL6236" s="105"/>
    </row>
    <row r="6237">
      <c r="A6237" s="3"/>
      <c r="B6237" s="3"/>
      <c r="F6237" s="55"/>
      <c r="G6237" s="55"/>
      <c r="H6237" s="55"/>
      <c r="I6237" s="55"/>
      <c r="J6237" s="55"/>
      <c r="L6237" s="55"/>
      <c r="O6237" s="55"/>
      <c r="AF6237" s="93"/>
      <c r="AG6237" s="4"/>
      <c r="AH6237" s="4"/>
      <c r="AJ6237" s="105"/>
      <c r="AK6237" s="105"/>
      <c r="AL6237" s="105"/>
    </row>
    <row r="6238">
      <c r="A6238" s="3"/>
      <c r="B6238" s="3"/>
      <c r="F6238" s="55"/>
      <c r="G6238" s="55"/>
      <c r="H6238" s="55"/>
      <c r="I6238" s="55"/>
      <c r="J6238" s="55"/>
      <c r="L6238" s="55"/>
      <c r="O6238" s="55"/>
      <c r="AF6238" s="93"/>
      <c r="AG6238" s="4"/>
      <c r="AH6238" s="4"/>
      <c r="AJ6238" s="105"/>
      <c r="AK6238" s="105"/>
      <c r="AL6238" s="105"/>
    </row>
    <row r="6239">
      <c r="A6239" s="3"/>
      <c r="B6239" s="3"/>
      <c r="F6239" s="55"/>
      <c r="G6239" s="55"/>
      <c r="H6239" s="55"/>
      <c r="I6239" s="55"/>
      <c r="J6239" s="55"/>
      <c r="L6239" s="55"/>
      <c r="O6239" s="55"/>
      <c r="AF6239" s="93"/>
      <c r="AG6239" s="4"/>
      <c r="AH6239" s="4"/>
      <c r="AJ6239" s="105"/>
      <c r="AK6239" s="105"/>
      <c r="AL6239" s="105"/>
    </row>
    <row r="6240">
      <c r="A6240" s="3"/>
      <c r="B6240" s="3"/>
      <c r="F6240" s="55"/>
      <c r="G6240" s="55"/>
      <c r="H6240" s="55"/>
      <c r="I6240" s="55"/>
      <c r="J6240" s="55"/>
      <c r="L6240" s="55"/>
      <c r="O6240" s="55"/>
      <c r="AF6240" s="93"/>
      <c r="AG6240" s="4"/>
      <c r="AH6240" s="4"/>
      <c r="AJ6240" s="105"/>
      <c r="AK6240" s="105"/>
      <c r="AL6240" s="105"/>
    </row>
    <row r="6241">
      <c r="A6241" s="3"/>
      <c r="B6241" s="3"/>
      <c r="F6241" s="55"/>
      <c r="G6241" s="55"/>
      <c r="H6241" s="55"/>
      <c r="I6241" s="55"/>
      <c r="J6241" s="55"/>
      <c r="L6241" s="55"/>
      <c r="O6241" s="55"/>
      <c r="AF6241" s="93"/>
      <c r="AG6241" s="4"/>
      <c r="AH6241" s="4"/>
      <c r="AJ6241" s="105"/>
      <c r="AK6241" s="105"/>
      <c r="AL6241" s="105"/>
    </row>
    <row r="6242">
      <c r="A6242" s="3"/>
      <c r="B6242" s="3"/>
      <c r="F6242" s="55"/>
      <c r="G6242" s="55"/>
      <c r="H6242" s="55"/>
      <c r="I6242" s="55"/>
      <c r="J6242" s="55"/>
      <c r="L6242" s="55"/>
      <c r="O6242" s="55"/>
      <c r="AF6242" s="93"/>
      <c r="AG6242" s="4"/>
      <c r="AH6242" s="4"/>
      <c r="AJ6242" s="105"/>
      <c r="AK6242" s="105"/>
      <c r="AL6242" s="105"/>
    </row>
    <row r="6243">
      <c r="A6243" s="3"/>
      <c r="B6243" s="3"/>
      <c r="F6243" s="55"/>
      <c r="G6243" s="55"/>
      <c r="H6243" s="55"/>
      <c r="I6243" s="55"/>
      <c r="J6243" s="55"/>
      <c r="L6243" s="55"/>
      <c r="O6243" s="55"/>
      <c r="AF6243" s="93"/>
      <c r="AG6243" s="4"/>
      <c r="AH6243" s="4"/>
      <c r="AJ6243" s="105"/>
      <c r="AK6243" s="105"/>
      <c r="AL6243" s="105"/>
    </row>
    <row r="6244">
      <c r="A6244" s="3"/>
      <c r="B6244" s="3"/>
      <c r="F6244" s="55"/>
      <c r="G6244" s="55"/>
      <c r="H6244" s="55"/>
      <c r="I6244" s="55"/>
      <c r="J6244" s="55"/>
      <c r="L6244" s="55"/>
      <c r="O6244" s="55"/>
      <c r="AF6244" s="93"/>
      <c r="AG6244" s="4"/>
      <c r="AH6244" s="4"/>
      <c r="AJ6244" s="105"/>
      <c r="AK6244" s="105"/>
      <c r="AL6244" s="105"/>
    </row>
    <row r="6245">
      <c r="A6245" s="3"/>
      <c r="B6245" s="3"/>
      <c r="F6245" s="55"/>
      <c r="G6245" s="55"/>
      <c r="H6245" s="55"/>
      <c r="I6245" s="55"/>
      <c r="J6245" s="55"/>
      <c r="L6245" s="55"/>
      <c r="O6245" s="55"/>
      <c r="AF6245" s="93"/>
      <c r="AG6245" s="4"/>
      <c r="AH6245" s="4"/>
      <c r="AJ6245" s="105"/>
      <c r="AK6245" s="105"/>
      <c r="AL6245" s="105"/>
    </row>
    <row r="6246">
      <c r="A6246" s="3"/>
      <c r="B6246" s="3"/>
      <c r="F6246" s="55"/>
      <c r="G6246" s="55"/>
      <c r="H6246" s="55"/>
      <c r="I6246" s="55"/>
      <c r="J6246" s="55"/>
      <c r="L6246" s="55"/>
      <c r="O6246" s="55"/>
      <c r="AF6246" s="93"/>
      <c r="AG6246" s="4"/>
      <c r="AH6246" s="4"/>
      <c r="AJ6246" s="105"/>
      <c r="AK6246" s="105"/>
      <c r="AL6246" s="105"/>
    </row>
    <row r="6247">
      <c r="A6247" s="3"/>
      <c r="B6247" s="3"/>
      <c r="F6247" s="55"/>
      <c r="G6247" s="55"/>
      <c r="H6247" s="55"/>
      <c r="I6247" s="55"/>
      <c r="J6247" s="55"/>
      <c r="L6247" s="55"/>
      <c r="O6247" s="55"/>
      <c r="AF6247" s="93"/>
      <c r="AG6247" s="4"/>
      <c r="AH6247" s="4"/>
      <c r="AJ6247" s="105"/>
      <c r="AK6247" s="105"/>
      <c r="AL6247" s="105"/>
    </row>
    <row r="6248">
      <c r="A6248" s="3"/>
      <c r="B6248" s="3"/>
      <c r="F6248" s="55"/>
      <c r="G6248" s="55"/>
      <c r="H6248" s="55"/>
      <c r="I6248" s="55"/>
      <c r="J6248" s="55"/>
      <c r="L6248" s="55"/>
      <c r="O6248" s="55"/>
      <c r="AF6248" s="93"/>
      <c r="AG6248" s="4"/>
      <c r="AH6248" s="4"/>
      <c r="AJ6248" s="105"/>
      <c r="AK6248" s="105"/>
      <c r="AL6248" s="105"/>
    </row>
    <row r="6249">
      <c r="A6249" s="3"/>
      <c r="B6249" s="3"/>
      <c r="F6249" s="55"/>
      <c r="G6249" s="55"/>
      <c r="H6249" s="55"/>
      <c r="I6249" s="55"/>
      <c r="J6249" s="55"/>
      <c r="L6249" s="55"/>
      <c r="O6249" s="55"/>
      <c r="AF6249" s="93"/>
      <c r="AG6249" s="4"/>
      <c r="AH6249" s="4"/>
      <c r="AJ6249" s="105"/>
      <c r="AK6249" s="105"/>
      <c r="AL6249" s="105"/>
    </row>
    <row r="6250">
      <c r="A6250" s="3"/>
      <c r="B6250" s="3"/>
      <c r="F6250" s="55"/>
      <c r="G6250" s="55"/>
      <c r="H6250" s="55"/>
      <c r="I6250" s="55"/>
      <c r="J6250" s="55"/>
      <c r="L6250" s="55"/>
      <c r="O6250" s="55"/>
      <c r="AF6250" s="93"/>
      <c r="AG6250" s="4"/>
      <c r="AH6250" s="4"/>
      <c r="AJ6250" s="105"/>
      <c r="AK6250" s="105"/>
      <c r="AL6250" s="105"/>
    </row>
    <row r="6251">
      <c r="A6251" s="3"/>
      <c r="B6251" s="3"/>
      <c r="F6251" s="55"/>
      <c r="G6251" s="55"/>
      <c r="H6251" s="55"/>
      <c r="I6251" s="55"/>
      <c r="J6251" s="55"/>
      <c r="L6251" s="55"/>
      <c r="O6251" s="55"/>
      <c r="AF6251" s="93"/>
      <c r="AG6251" s="4"/>
      <c r="AH6251" s="4"/>
      <c r="AJ6251" s="105"/>
      <c r="AK6251" s="105"/>
      <c r="AL6251" s="105"/>
    </row>
    <row r="6252">
      <c r="A6252" s="3"/>
      <c r="B6252" s="3"/>
      <c r="F6252" s="55"/>
      <c r="G6252" s="55"/>
      <c r="H6252" s="55"/>
      <c r="I6252" s="55"/>
      <c r="J6252" s="55"/>
      <c r="L6252" s="55"/>
      <c r="O6252" s="55"/>
      <c r="AF6252" s="93"/>
      <c r="AG6252" s="4"/>
      <c r="AH6252" s="4"/>
      <c r="AJ6252" s="105"/>
      <c r="AK6252" s="105"/>
      <c r="AL6252" s="105"/>
    </row>
    <row r="6253">
      <c r="A6253" s="3"/>
      <c r="B6253" s="3"/>
      <c r="F6253" s="55"/>
      <c r="G6253" s="55"/>
      <c r="H6253" s="55"/>
      <c r="I6253" s="55"/>
      <c r="J6253" s="55"/>
      <c r="L6253" s="55"/>
      <c r="O6253" s="55"/>
      <c r="AF6253" s="93"/>
      <c r="AG6253" s="4"/>
      <c r="AH6253" s="4"/>
      <c r="AJ6253" s="105"/>
      <c r="AK6253" s="105"/>
      <c r="AL6253" s="105"/>
    </row>
    <row r="6254">
      <c r="A6254" s="3"/>
      <c r="B6254" s="3"/>
      <c r="F6254" s="55"/>
      <c r="G6254" s="55"/>
      <c r="H6254" s="55"/>
      <c r="I6254" s="55"/>
      <c r="J6254" s="55"/>
      <c r="L6254" s="55"/>
      <c r="O6254" s="55"/>
      <c r="AF6254" s="93"/>
      <c r="AG6254" s="4"/>
      <c r="AH6254" s="4"/>
      <c r="AJ6254" s="105"/>
      <c r="AK6254" s="105"/>
      <c r="AL6254" s="105"/>
    </row>
    <row r="6255">
      <c r="A6255" s="3"/>
      <c r="B6255" s="3"/>
      <c r="F6255" s="55"/>
      <c r="G6255" s="55"/>
      <c r="H6255" s="55"/>
      <c r="I6255" s="55"/>
      <c r="J6255" s="55"/>
      <c r="L6255" s="55"/>
      <c r="O6255" s="55"/>
      <c r="AF6255" s="93"/>
      <c r="AG6255" s="4"/>
      <c r="AH6255" s="4"/>
      <c r="AJ6255" s="105"/>
      <c r="AK6255" s="105"/>
      <c r="AL6255" s="105"/>
    </row>
    <row r="6256">
      <c r="A6256" s="3"/>
      <c r="B6256" s="3"/>
      <c r="F6256" s="55"/>
      <c r="G6256" s="55"/>
      <c r="H6256" s="55"/>
      <c r="I6256" s="55"/>
      <c r="J6256" s="55"/>
      <c r="L6256" s="55"/>
      <c r="O6256" s="55"/>
      <c r="AF6256" s="93"/>
      <c r="AG6256" s="4"/>
      <c r="AH6256" s="4"/>
      <c r="AJ6256" s="105"/>
      <c r="AK6256" s="105"/>
      <c r="AL6256" s="105"/>
    </row>
    <row r="6257">
      <c r="A6257" s="3"/>
      <c r="B6257" s="3"/>
      <c r="F6257" s="55"/>
      <c r="G6257" s="55"/>
      <c r="H6257" s="55"/>
      <c r="I6257" s="55"/>
      <c r="J6257" s="55"/>
      <c r="L6257" s="55"/>
      <c r="O6257" s="55"/>
      <c r="AF6257" s="93"/>
      <c r="AG6257" s="4"/>
      <c r="AH6257" s="4"/>
      <c r="AJ6257" s="105"/>
      <c r="AK6257" s="105"/>
      <c r="AL6257" s="105"/>
    </row>
    <row r="6258">
      <c r="A6258" s="3"/>
      <c r="B6258" s="3"/>
      <c r="F6258" s="55"/>
      <c r="G6258" s="55"/>
      <c r="H6258" s="55"/>
      <c r="I6258" s="55"/>
      <c r="J6258" s="55"/>
      <c r="L6258" s="55"/>
      <c r="O6258" s="55"/>
      <c r="AF6258" s="93"/>
      <c r="AG6258" s="4"/>
      <c r="AH6258" s="4"/>
      <c r="AJ6258" s="105"/>
      <c r="AK6258" s="105"/>
      <c r="AL6258" s="105"/>
    </row>
    <row r="6259">
      <c r="A6259" s="3"/>
      <c r="B6259" s="3"/>
      <c r="F6259" s="55"/>
      <c r="G6259" s="55"/>
      <c r="H6259" s="55"/>
      <c r="I6259" s="55"/>
      <c r="J6259" s="55"/>
      <c r="L6259" s="55"/>
      <c r="O6259" s="55"/>
      <c r="AF6259" s="93"/>
      <c r="AG6259" s="4"/>
      <c r="AH6259" s="4"/>
      <c r="AJ6259" s="105"/>
      <c r="AK6259" s="105"/>
      <c r="AL6259" s="105"/>
    </row>
    <row r="6260">
      <c r="A6260" s="3"/>
      <c r="B6260" s="3"/>
      <c r="F6260" s="55"/>
      <c r="G6260" s="55"/>
      <c r="H6260" s="55"/>
      <c r="I6260" s="55"/>
      <c r="J6260" s="55"/>
      <c r="L6260" s="55"/>
      <c r="O6260" s="55"/>
      <c r="AF6260" s="93"/>
      <c r="AG6260" s="4"/>
      <c r="AH6260" s="4"/>
      <c r="AJ6260" s="105"/>
      <c r="AK6260" s="105"/>
      <c r="AL6260" s="105"/>
    </row>
    <row r="6261">
      <c r="A6261" s="3"/>
      <c r="B6261" s="3"/>
      <c r="F6261" s="55"/>
      <c r="G6261" s="55"/>
      <c r="H6261" s="55"/>
      <c r="I6261" s="55"/>
      <c r="J6261" s="55"/>
      <c r="L6261" s="55"/>
      <c r="O6261" s="55"/>
      <c r="AF6261" s="93"/>
      <c r="AG6261" s="4"/>
      <c r="AH6261" s="4"/>
      <c r="AJ6261" s="105"/>
      <c r="AK6261" s="105"/>
      <c r="AL6261" s="105"/>
    </row>
    <row r="6262">
      <c r="A6262" s="3"/>
      <c r="B6262" s="3"/>
      <c r="F6262" s="55"/>
      <c r="G6262" s="55"/>
      <c r="H6262" s="55"/>
      <c r="I6262" s="55"/>
      <c r="J6262" s="55"/>
      <c r="L6262" s="55"/>
      <c r="O6262" s="55"/>
      <c r="AF6262" s="93"/>
      <c r="AG6262" s="4"/>
      <c r="AH6262" s="4"/>
      <c r="AJ6262" s="105"/>
      <c r="AK6262" s="105"/>
      <c r="AL6262" s="105"/>
    </row>
    <row r="6263">
      <c r="A6263" s="3"/>
      <c r="B6263" s="3"/>
      <c r="F6263" s="55"/>
      <c r="G6263" s="55"/>
      <c r="H6263" s="55"/>
      <c r="I6263" s="55"/>
      <c r="J6263" s="55"/>
      <c r="L6263" s="55"/>
      <c r="O6263" s="55"/>
      <c r="AF6263" s="93"/>
      <c r="AG6263" s="4"/>
      <c r="AH6263" s="4"/>
      <c r="AJ6263" s="105"/>
      <c r="AK6263" s="105"/>
      <c r="AL6263" s="105"/>
    </row>
    <row r="6264">
      <c r="A6264" s="3"/>
      <c r="B6264" s="3"/>
      <c r="F6264" s="55"/>
      <c r="G6264" s="55"/>
      <c r="H6264" s="55"/>
      <c r="I6264" s="55"/>
      <c r="J6264" s="55"/>
      <c r="L6264" s="55"/>
      <c r="O6264" s="55"/>
      <c r="AF6264" s="93"/>
      <c r="AG6264" s="4"/>
      <c r="AH6264" s="4"/>
      <c r="AJ6264" s="105"/>
      <c r="AK6264" s="105"/>
      <c r="AL6264" s="105"/>
    </row>
    <row r="6265">
      <c r="A6265" s="3"/>
      <c r="B6265" s="3"/>
      <c r="F6265" s="55"/>
      <c r="G6265" s="55"/>
      <c r="H6265" s="55"/>
      <c r="I6265" s="55"/>
      <c r="J6265" s="55"/>
      <c r="L6265" s="55"/>
      <c r="O6265" s="55"/>
      <c r="AF6265" s="93"/>
      <c r="AG6265" s="4"/>
      <c r="AH6265" s="4"/>
      <c r="AJ6265" s="105"/>
      <c r="AK6265" s="105"/>
      <c r="AL6265" s="105"/>
    </row>
    <row r="6266">
      <c r="A6266" s="3"/>
      <c r="B6266" s="3"/>
      <c r="F6266" s="55"/>
      <c r="G6266" s="55"/>
      <c r="H6266" s="55"/>
      <c r="I6266" s="55"/>
      <c r="J6266" s="55"/>
      <c r="L6266" s="55"/>
      <c r="O6266" s="55"/>
      <c r="AF6266" s="93"/>
      <c r="AG6266" s="4"/>
      <c r="AH6266" s="4"/>
      <c r="AJ6266" s="105"/>
      <c r="AK6266" s="105"/>
      <c r="AL6266" s="105"/>
    </row>
    <row r="6267">
      <c r="A6267" s="3"/>
      <c r="B6267" s="3"/>
      <c r="F6267" s="55"/>
      <c r="G6267" s="55"/>
      <c r="H6267" s="55"/>
      <c r="I6267" s="55"/>
      <c r="J6267" s="55"/>
      <c r="L6267" s="55"/>
      <c r="O6267" s="55"/>
      <c r="AF6267" s="93"/>
      <c r="AG6267" s="4"/>
      <c r="AH6267" s="4"/>
      <c r="AJ6267" s="105"/>
      <c r="AK6267" s="105"/>
      <c r="AL6267" s="105"/>
    </row>
    <row r="6268">
      <c r="A6268" s="3"/>
      <c r="B6268" s="3"/>
      <c r="F6268" s="55"/>
      <c r="G6268" s="55"/>
      <c r="H6268" s="55"/>
      <c r="I6268" s="55"/>
      <c r="J6268" s="55"/>
      <c r="L6268" s="55"/>
      <c r="O6268" s="55"/>
      <c r="AF6268" s="93"/>
      <c r="AG6268" s="4"/>
      <c r="AH6268" s="4"/>
      <c r="AJ6268" s="105"/>
      <c r="AK6268" s="105"/>
      <c r="AL6268" s="105"/>
    </row>
    <row r="6269">
      <c r="A6269" s="3"/>
      <c r="B6269" s="3"/>
      <c r="F6269" s="55"/>
      <c r="G6269" s="55"/>
      <c r="H6269" s="55"/>
      <c r="I6269" s="55"/>
      <c r="J6269" s="55"/>
      <c r="L6269" s="55"/>
      <c r="O6269" s="55"/>
      <c r="AF6269" s="93"/>
      <c r="AG6269" s="4"/>
      <c r="AH6269" s="4"/>
      <c r="AJ6269" s="105"/>
      <c r="AK6269" s="105"/>
      <c r="AL6269" s="105"/>
    </row>
    <row r="6270">
      <c r="A6270" s="3"/>
      <c r="B6270" s="3"/>
      <c r="F6270" s="55"/>
      <c r="G6270" s="55"/>
      <c r="H6270" s="55"/>
      <c r="I6270" s="55"/>
      <c r="J6270" s="55"/>
      <c r="L6270" s="55"/>
      <c r="O6270" s="55"/>
      <c r="AF6270" s="93"/>
      <c r="AG6270" s="4"/>
      <c r="AH6270" s="4"/>
      <c r="AJ6270" s="105"/>
      <c r="AK6270" s="105"/>
      <c r="AL6270" s="105"/>
    </row>
    <row r="6271">
      <c r="A6271" s="3"/>
      <c r="B6271" s="3"/>
      <c r="F6271" s="55"/>
      <c r="G6271" s="55"/>
      <c r="H6271" s="55"/>
      <c r="I6271" s="55"/>
      <c r="J6271" s="55"/>
      <c r="L6271" s="55"/>
      <c r="O6271" s="55"/>
      <c r="AF6271" s="93"/>
      <c r="AG6271" s="4"/>
      <c r="AH6271" s="4"/>
      <c r="AJ6271" s="105"/>
      <c r="AK6271" s="105"/>
      <c r="AL6271" s="105"/>
    </row>
    <row r="6272">
      <c r="A6272" s="3"/>
      <c r="B6272" s="3"/>
      <c r="F6272" s="55"/>
      <c r="G6272" s="55"/>
      <c r="H6272" s="55"/>
      <c r="I6272" s="55"/>
      <c r="J6272" s="55"/>
      <c r="L6272" s="55"/>
      <c r="O6272" s="55"/>
      <c r="AF6272" s="93"/>
      <c r="AG6272" s="4"/>
      <c r="AH6272" s="4"/>
      <c r="AJ6272" s="105"/>
      <c r="AK6272" s="105"/>
      <c r="AL6272" s="105"/>
    </row>
    <row r="6273">
      <c r="A6273" s="3"/>
      <c r="B6273" s="3"/>
      <c r="F6273" s="55"/>
      <c r="G6273" s="55"/>
      <c r="H6273" s="55"/>
      <c r="I6273" s="55"/>
      <c r="J6273" s="55"/>
      <c r="L6273" s="55"/>
      <c r="O6273" s="55"/>
      <c r="AF6273" s="93"/>
      <c r="AG6273" s="4"/>
      <c r="AH6273" s="4"/>
      <c r="AJ6273" s="105"/>
      <c r="AK6273" s="105"/>
      <c r="AL6273" s="105"/>
    </row>
    <row r="6274">
      <c r="A6274" s="3"/>
      <c r="B6274" s="3"/>
      <c r="F6274" s="55"/>
      <c r="G6274" s="55"/>
      <c r="H6274" s="55"/>
      <c r="I6274" s="55"/>
      <c r="J6274" s="55"/>
      <c r="L6274" s="55"/>
      <c r="O6274" s="55"/>
      <c r="AF6274" s="93"/>
      <c r="AG6274" s="4"/>
      <c r="AH6274" s="4"/>
      <c r="AJ6274" s="105"/>
      <c r="AK6274" s="105"/>
      <c r="AL6274" s="105"/>
    </row>
    <row r="6275">
      <c r="A6275" s="3"/>
      <c r="B6275" s="3"/>
      <c r="F6275" s="55"/>
      <c r="G6275" s="55"/>
      <c r="H6275" s="55"/>
      <c r="I6275" s="55"/>
      <c r="J6275" s="55"/>
      <c r="L6275" s="55"/>
      <c r="O6275" s="55"/>
      <c r="AF6275" s="93"/>
      <c r="AG6275" s="4"/>
      <c r="AH6275" s="4"/>
      <c r="AJ6275" s="105"/>
      <c r="AK6275" s="105"/>
      <c r="AL6275" s="105"/>
    </row>
    <row r="6276">
      <c r="A6276" s="3"/>
      <c r="B6276" s="3"/>
      <c r="F6276" s="55"/>
      <c r="G6276" s="55"/>
      <c r="H6276" s="55"/>
      <c r="I6276" s="55"/>
      <c r="J6276" s="55"/>
      <c r="L6276" s="55"/>
      <c r="O6276" s="55"/>
      <c r="AF6276" s="93"/>
      <c r="AG6276" s="4"/>
      <c r="AH6276" s="4"/>
      <c r="AJ6276" s="105"/>
      <c r="AK6276" s="105"/>
      <c r="AL6276" s="105"/>
    </row>
    <row r="6277">
      <c r="A6277" s="3"/>
      <c r="B6277" s="3"/>
      <c r="F6277" s="55"/>
      <c r="G6277" s="55"/>
      <c r="H6277" s="55"/>
      <c r="I6277" s="55"/>
      <c r="J6277" s="55"/>
      <c r="L6277" s="55"/>
      <c r="O6277" s="55"/>
      <c r="AF6277" s="93"/>
      <c r="AG6277" s="4"/>
      <c r="AH6277" s="4"/>
      <c r="AJ6277" s="105"/>
      <c r="AK6277" s="105"/>
      <c r="AL6277" s="105"/>
    </row>
    <row r="6278">
      <c r="A6278" s="3"/>
      <c r="B6278" s="3"/>
      <c r="F6278" s="55"/>
      <c r="G6278" s="55"/>
      <c r="H6278" s="55"/>
      <c r="I6278" s="55"/>
      <c r="J6278" s="55"/>
      <c r="L6278" s="55"/>
      <c r="O6278" s="55"/>
      <c r="AF6278" s="93"/>
      <c r="AG6278" s="4"/>
      <c r="AH6278" s="4"/>
      <c r="AJ6278" s="105"/>
      <c r="AK6278" s="105"/>
      <c r="AL6278" s="105"/>
    </row>
    <row r="6279">
      <c r="A6279" s="3"/>
      <c r="B6279" s="3"/>
      <c r="F6279" s="55"/>
      <c r="G6279" s="55"/>
      <c r="H6279" s="55"/>
      <c r="I6279" s="55"/>
      <c r="J6279" s="55"/>
      <c r="L6279" s="55"/>
      <c r="O6279" s="55"/>
      <c r="AF6279" s="93"/>
      <c r="AG6279" s="4"/>
      <c r="AH6279" s="4"/>
      <c r="AJ6279" s="105"/>
      <c r="AK6279" s="105"/>
      <c r="AL6279" s="105"/>
    </row>
    <row r="6280">
      <c r="A6280" s="3"/>
      <c r="B6280" s="3"/>
      <c r="F6280" s="55"/>
      <c r="G6280" s="55"/>
      <c r="H6280" s="55"/>
      <c r="I6280" s="55"/>
      <c r="J6280" s="55"/>
      <c r="L6280" s="55"/>
      <c r="O6280" s="55"/>
      <c r="AF6280" s="93"/>
      <c r="AG6280" s="4"/>
      <c r="AH6280" s="4"/>
      <c r="AJ6280" s="105"/>
      <c r="AK6280" s="105"/>
      <c r="AL6280" s="105"/>
    </row>
    <row r="6281">
      <c r="A6281" s="3"/>
      <c r="B6281" s="3"/>
      <c r="F6281" s="55"/>
      <c r="G6281" s="55"/>
      <c r="H6281" s="55"/>
      <c r="I6281" s="55"/>
      <c r="J6281" s="55"/>
      <c r="L6281" s="55"/>
      <c r="O6281" s="55"/>
      <c r="AF6281" s="93"/>
      <c r="AG6281" s="4"/>
      <c r="AH6281" s="4"/>
      <c r="AJ6281" s="105"/>
      <c r="AK6281" s="105"/>
      <c r="AL6281" s="105"/>
    </row>
    <row r="6282">
      <c r="A6282" s="3"/>
      <c r="B6282" s="3"/>
      <c r="F6282" s="55"/>
      <c r="G6282" s="55"/>
      <c r="H6282" s="55"/>
      <c r="I6282" s="55"/>
      <c r="J6282" s="55"/>
      <c r="L6282" s="55"/>
      <c r="O6282" s="55"/>
      <c r="AF6282" s="93"/>
      <c r="AG6282" s="4"/>
      <c r="AH6282" s="4"/>
      <c r="AJ6282" s="105"/>
      <c r="AK6282" s="105"/>
      <c r="AL6282" s="105"/>
    </row>
    <row r="6283">
      <c r="A6283" s="3"/>
      <c r="B6283" s="3"/>
      <c r="F6283" s="55"/>
      <c r="G6283" s="55"/>
      <c r="H6283" s="55"/>
      <c r="I6283" s="55"/>
      <c r="J6283" s="55"/>
      <c r="L6283" s="55"/>
      <c r="O6283" s="55"/>
      <c r="AF6283" s="93"/>
      <c r="AG6283" s="4"/>
      <c r="AH6283" s="4"/>
      <c r="AJ6283" s="105"/>
      <c r="AK6283" s="105"/>
      <c r="AL6283" s="105"/>
    </row>
    <row r="6284">
      <c r="A6284" s="3"/>
      <c r="B6284" s="3"/>
      <c r="F6284" s="55"/>
      <c r="G6284" s="55"/>
      <c r="H6284" s="55"/>
      <c r="I6284" s="55"/>
      <c r="J6284" s="55"/>
      <c r="L6284" s="55"/>
      <c r="O6284" s="55"/>
      <c r="AF6284" s="93"/>
      <c r="AG6284" s="4"/>
      <c r="AH6284" s="4"/>
      <c r="AJ6284" s="105"/>
      <c r="AK6284" s="105"/>
      <c r="AL6284" s="105"/>
    </row>
    <row r="6285">
      <c r="A6285" s="3"/>
      <c r="B6285" s="3"/>
      <c r="F6285" s="55"/>
      <c r="G6285" s="55"/>
      <c r="H6285" s="55"/>
      <c r="I6285" s="55"/>
      <c r="J6285" s="55"/>
      <c r="L6285" s="55"/>
      <c r="O6285" s="55"/>
      <c r="AF6285" s="93"/>
      <c r="AG6285" s="4"/>
      <c r="AH6285" s="4"/>
      <c r="AJ6285" s="105"/>
      <c r="AK6285" s="105"/>
      <c r="AL6285" s="105"/>
    </row>
    <row r="6286">
      <c r="A6286" s="3"/>
      <c r="B6286" s="3"/>
      <c r="F6286" s="55"/>
      <c r="G6286" s="55"/>
      <c r="H6286" s="55"/>
      <c r="I6286" s="55"/>
      <c r="J6286" s="55"/>
      <c r="L6286" s="55"/>
      <c r="O6286" s="55"/>
      <c r="AF6286" s="93"/>
      <c r="AG6286" s="4"/>
      <c r="AH6286" s="4"/>
      <c r="AJ6286" s="105"/>
      <c r="AK6286" s="105"/>
      <c r="AL6286" s="105"/>
    </row>
    <row r="6287">
      <c r="A6287" s="3"/>
      <c r="B6287" s="3"/>
      <c r="F6287" s="55"/>
      <c r="G6287" s="55"/>
      <c r="H6287" s="55"/>
      <c r="I6287" s="55"/>
      <c r="J6287" s="55"/>
      <c r="L6287" s="55"/>
      <c r="O6287" s="55"/>
      <c r="AF6287" s="93"/>
      <c r="AG6287" s="4"/>
      <c r="AH6287" s="4"/>
      <c r="AJ6287" s="105"/>
      <c r="AK6287" s="105"/>
      <c r="AL6287" s="105"/>
    </row>
    <row r="6288">
      <c r="A6288" s="3"/>
      <c r="B6288" s="3"/>
      <c r="F6288" s="55"/>
      <c r="G6288" s="55"/>
      <c r="H6288" s="55"/>
      <c r="I6288" s="55"/>
      <c r="J6288" s="55"/>
      <c r="L6288" s="55"/>
      <c r="O6288" s="55"/>
      <c r="AF6288" s="93"/>
      <c r="AG6288" s="4"/>
      <c r="AH6288" s="4"/>
      <c r="AJ6288" s="105"/>
      <c r="AK6288" s="105"/>
      <c r="AL6288" s="105"/>
    </row>
    <row r="6289">
      <c r="A6289" s="3"/>
      <c r="B6289" s="3"/>
      <c r="F6289" s="55"/>
      <c r="G6289" s="55"/>
      <c r="H6289" s="55"/>
      <c r="I6289" s="55"/>
      <c r="J6289" s="55"/>
      <c r="L6289" s="55"/>
      <c r="O6289" s="55"/>
      <c r="AF6289" s="93"/>
      <c r="AG6289" s="4"/>
      <c r="AH6289" s="4"/>
      <c r="AJ6289" s="105"/>
      <c r="AK6289" s="105"/>
      <c r="AL6289" s="105"/>
    </row>
    <row r="6290">
      <c r="A6290" s="3"/>
      <c r="B6290" s="3"/>
      <c r="F6290" s="55"/>
      <c r="G6290" s="55"/>
      <c r="H6290" s="55"/>
      <c r="I6290" s="55"/>
      <c r="J6290" s="55"/>
      <c r="L6290" s="55"/>
      <c r="O6290" s="55"/>
      <c r="AF6290" s="93"/>
      <c r="AG6290" s="4"/>
      <c r="AH6290" s="4"/>
      <c r="AJ6290" s="105"/>
      <c r="AK6290" s="105"/>
      <c r="AL6290" s="105"/>
    </row>
    <row r="6291">
      <c r="A6291" s="3"/>
      <c r="B6291" s="3"/>
      <c r="F6291" s="55"/>
      <c r="G6291" s="55"/>
      <c r="H6291" s="55"/>
      <c r="I6291" s="55"/>
      <c r="J6291" s="55"/>
      <c r="L6291" s="55"/>
      <c r="O6291" s="55"/>
      <c r="AF6291" s="93"/>
      <c r="AG6291" s="4"/>
      <c r="AH6291" s="4"/>
      <c r="AJ6291" s="105"/>
      <c r="AK6291" s="105"/>
      <c r="AL6291" s="105"/>
    </row>
    <row r="6292">
      <c r="A6292" s="3"/>
      <c r="B6292" s="3"/>
      <c r="F6292" s="55"/>
      <c r="G6292" s="55"/>
      <c r="H6292" s="55"/>
      <c r="I6292" s="55"/>
      <c r="J6292" s="55"/>
      <c r="L6292" s="55"/>
      <c r="O6292" s="55"/>
      <c r="AF6292" s="93"/>
      <c r="AG6292" s="4"/>
      <c r="AH6292" s="4"/>
      <c r="AJ6292" s="105"/>
      <c r="AK6292" s="105"/>
      <c r="AL6292" s="105"/>
    </row>
    <row r="6293">
      <c r="A6293" s="3"/>
      <c r="B6293" s="3"/>
      <c r="F6293" s="55"/>
      <c r="G6293" s="55"/>
      <c r="H6293" s="55"/>
      <c r="I6293" s="55"/>
      <c r="J6293" s="55"/>
      <c r="L6293" s="55"/>
      <c r="O6293" s="55"/>
      <c r="AF6293" s="93"/>
      <c r="AG6293" s="4"/>
      <c r="AH6293" s="4"/>
      <c r="AJ6293" s="105"/>
      <c r="AK6293" s="105"/>
      <c r="AL6293" s="105"/>
    </row>
    <row r="6294">
      <c r="A6294" s="3"/>
      <c r="B6294" s="3"/>
      <c r="F6294" s="55"/>
      <c r="G6294" s="55"/>
      <c r="H6294" s="55"/>
      <c r="I6294" s="55"/>
      <c r="J6294" s="55"/>
      <c r="L6294" s="55"/>
      <c r="O6294" s="55"/>
      <c r="AF6294" s="93"/>
      <c r="AG6294" s="4"/>
      <c r="AH6294" s="4"/>
      <c r="AJ6294" s="105"/>
      <c r="AK6294" s="105"/>
      <c r="AL6294" s="105"/>
    </row>
    <row r="6295">
      <c r="A6295" s="3"/>
      <c r="B6295" s="3"/>
      <c r="F6295" s="55"/>
      <c r="G6295" s="55"/>
      <c r="H6295" s="55"/>
      <c r="I6295" s="55"/>
      <c r="J6295" s="55"/>
      <c r="L6295" s="55"/>
      <c r="O6295" s="55"/>
      <c r="AF6295" s="93"/>
      <c r="AG6295" s="4"/>
      <c r="AH6295" s="4"/>
      <c r="AJ6295" s="105"/>
      <c r="AK6295" s="105"/>
      <c r="AL6295" s="105"/>
    </row>
    <row r="6296">
      <c r="A6296" s="3"/>
      <c r="B6296" s="3"/>
      <c r="F6296" s="55"/>
      <c r="G6296" s="55"/>
      <c r="H6296" s="55"/>
      <c r="I6296" s="55"/>
      <c r="J6296" s="55"/>
      <c r="L6296" s="55"/>
      <c r="O6296" s="55"/>
      <c r="AF6296" s="93"/>
      <c r="AG6296" s="4"/>
      <c r="AH6296" s="4"/>
      <c r="AJ6296" s="105"/>
      <c r="AK6296" s="105"/>
      <c r="AL6296" s="105"/>
    </row>
    <row r="6297">
      <c r="A6297" s="3"/>
      <c r="B6297" s="3"/>
      <c r="F6297" s="55"/>
      <c r="G6297" s="55"/>
      <c r="H6297" s="55"/>
      <c r="I6297" s="55"/>
      <c r="J6297" s="55"/>
      <c r="L6297" s="55"/>
      <c r="O6297" s="55"/>
      <c r="AF6297" s="93"/>
      <c r="AG6297" s="4"/>
      <c r="AH6297" s="4"/>
      <c r="AJ6297" s="105"/>
      <c r="AK6297" s="105"/>
      <c r="AL6297" s="105"/>
    </row>
    <row r="6298">
      <c r="A6298" s="3"/>
      <c r="B6298" s="3"/>
      <c r="F6298" s="55"/>
      <c r="G6298" s="55"/>
      <c r="H6298" s="55"/>
      <c r="I6298" s="55"/>
      <c r="J6298" s="55"/>
      <c r="L6298" s="55"/>
      <c r="O6298" s="55"/>
      <c r="AF6298" s="93"/>
      <c r="AG6298" s="4"/>
      <c r="AH6298" s="4"/>
      <c r="AJ6298" s="105"/>
      <c r="AK6298" s="105"/>
      <c r="AL6298" s="105"/>
    </row>
    <row r="6299">
      <c r="A6299" s="3"/>
      <c r="B6299" s="3"/>
      <c r="F6299" s="55"/>
      <c r="G6299" s="55"/>
      <c r="H6299" s="55"/>
      <c r="I6299" s="55"/>
      <c r="J6299" s="55"/>
      <c r="L6299" s="55"/>
      <c r="O6299" s="55"/>
      <c r="AF6299" s="93"/>
      <c r="AG6299" s="4"/>
      <c r="AH6299" s="4"/>
      <c r="AJ6299" s="105"/>
      <c r="AK6299" s="105"/>
      <c r="AL6299" s="105"/>
    </row>
    <row r="6300">
      <c r="A6300" s="3"/>
      <c r="B6300" s="3"/>
      <c r="F6300" s="55"/>
      <c r="G6300" s="55"/>
      <c r="H6300" s="55"/>
      <c r="I6300" s="55"/>
      <c r="J6300" s="55"/>
      <c r="L6300" s="55"/>
      <c r="O6300" s="55"/>
      <c r="AF6300" s="93"/>
      <c r="AG6300" s="4"/>
      <c r="AH6300" s="4"/>
      <c r="AJ6300" s="105"/>
      <c r="AK6300" s="105"/>
      <c r="AL6300" s="105"/>
    </row>
    <row r="6301">
      <c r="A6301" s="3"/>
      <c r="B6301" s="3"/>
      <c r="F6301" s="55"/>
      <c r="G6301" s="55"/>
      <c r="H6301" s="55"/>
      <c r="I6301" s="55"/>
      <c r="J6301" s="55"/>
      <c r="L6301" s="55"/>
      <c r="O6301" s="55"/>
      <c r="AF6301" s="93"/>
      <c r="AG6301" s="4"/>
      <c r="AH6301" s="4"/>
      <c r="AJ6301" s="105"/>
      <c r="AK6301" s="105"/>
      <c r="AL6301" s="105"/>
    </row>
    <row r="6302">
      <c r="A6302" s="3"/>
      <c r="B6302" s="3"/>
      <c r="F6302" s="55"/>
      <c r="G6302" s="55"/>
      <c r="H6302" s="55"/>
      <c r="I6302" s="55"/>
      <c r="J6302" s="55"/>
      <c r="L6302" s="55"/>
      <c r="O6302" s="55"/>
      <c r="AF6302" s="93"/>
      <c r="AG6302" s="4"/>
      <c r="AH6302" s="4"/>
      <c r="AJ6302" s="105"/>
      <c r="AK6302" s="105"/>
      <c r="AL6302" s="105"/>
    </row>
    <row r="6303">
      <c r="A6303" s="3"/>
      <c r="B6303" s="3"/>
      <c r="F6303" s="55"/>
      <c r="G6303" s="55"/>
      <c r="H6303" s="55"/>
      <c r="I6303" s="55"/>
      <c r="J6303" s="55"/>
      <c r="L6303" s="55"/>
      <c r="O6303" s="55"/>
      <c r="AF6303" s="93"/>
      <c r="AG6303" s="4"/>
      <c r="AH6303" s="4"/>
      <c r="AJ6303" s="105"/>
      <c r="AK6303" s="105"/>
      <c r="AL6303" s="105"/>
    </row>
    <row r="6304">
      <c r="A6304" s="3"/>
      <c r="B6304" s="3"/>
      <c r="F6304" s="55"/>
      <c r="G6304" s="55"/>
      <c r="H6304" s="55"/>
      <c r="I6304" s="55"/>
      <c r="J6304" s="55"/>
      <c r="L6304" s="55"/>
      <c r="O6304" s="55"/>
      <c r="AF6304" s="93"/>
      <c r="AG6304" s="4"/>
      <c r="AH6304" s="4"/>
      <c r="AJ6304" s="105"/>
      <c r="AK6304" s="105"/>
      <c r="AL6304" s="105"/>
    </row>
    <row r="6305">
      <c r="A6305" s="3"/>
      <c r="B6305" s="3"/>
      <c r="F6305" s="55"/>
      <c r="G6305" s="55"/>
      <c r="H6305" s="55"/>
      <c r="I6305" s="55"/>
      <c r="J6305" s="55"/>
      <c r="L6305" s="55"/>
      <c r="O6305" s="55"/>
      <c r="AF6305" s="93"/>
      <c r="AG6305" s="4"/>
      <c r="AH6305" s="4"/>
      <c r="AJ6305" s="105"/>
      <c r="AK6305" s="105"/>
      <c r="AL6305" s="105"/>
    </row>
    <row r="6306">
      <c r="A6306" s="3"/>
      <c r="B6306" s="3"/>
      <c r="F6306" s="55"/>
      <c r="G6306" s="55"/>
      <c r="H6306" s="55"/>
      <c r="I6306" s="55"/>
      <c r="J6306" s="55"/>
      <c r="L6306" s="55"/>
      <c r="O6306" s="55"/>
      <c r="AF6306" s="93"/>
      <c r="AG6306" s="4"/>
      <c r="AH6306" s="4"/>
      <c r="AJ6306" s="105"/>
      <c r="AK6306" s="105"/>
      <c r="AL6306" s="105"/>
    </row>
    <row r="6307">
      <c r="A6307" s="3"/>
      <c r="B6307" s="3"/>
      <c r="F6307" s="55"/>
      <c r="G6307" s="55"/>
      <c r="H6307" s="55"/>
      <c r="I6307" s="55"/>
      <c r="J6307" s="55"/>
      <c r="L6307" s="55"/>
      <c r="O6307" s="55"/>
      <c r="AF6307" s="93"/>
      <c r="AG6307" s="4"/>
      <c r="AH6307" s="4"/>
      <c r="AJ6307" s="105"/>
      <c r="AK6307" s="105"/>
      <c r="AL6307" s="105"/>
    </row>
    <row r="6308">
      <c r="A6308" s="3"/>
      <c r="B6308" s="3"/>
      <c r="F6308" s="55"/>
      <c r="G6308" s="55"/>
      <c r="H6308" s="55"/>
      <c r="I6308" s="55"/>
      <c r="J6308" s="55"/>
      <c r="L6308" s="55"/>
      <c r="O6308" s="55"/>
      <c r="AF6308" s="93"/>
      <c r="AG6308" s="4"/>
      <c r="AH6308" s="4"/>
      <c r="AJ6308" s="105"/>
      <c r="AK6308" s="105"/>
      <c r="AL6308" s="105"/>
    </row>
    <row r="6309">
      <c r="A6309" s="3"/>
      <c r="B6309" s="3"/>
      <c r="F6309" s="55"/>
      <c r="G6309" s="55"/>
      <c r="H6309" s="55"/>
      <c r="I6309" s="55"/>
      <c r="J6309" s="55"/>
      <c r="L6309" s="55"/>
      <c r="O6309" s="55"/>
      <c r="AF6309" s="93"/>
      <c r="AG6309" s="4"/>
      <c r="AH6309" s="4"/>
      <c r="AJ6309" s="105"/>
      <c r="AK6309" s="105"/>
      <c r="AL6309" s="105"/>
    </row>
    <row r="6310">
      <c r="A6310" s="3"/>
      <c r="B6310" s="3"/>
      <c r="F6310" s="55"/>
      <c r="G6310" s="55"/>
      <c r="H6310" s="55"/>
      <c r="I6310" s="55"/>
      <c r="J6310" s="55"/>
      <c r="L6310" s="55"/>
      <c r="O6310" s="55"/>
      <c r="AF6310" s="93"/>
      <c r="AG6310" s="4"/>
      <c r="AH6310" s="4"/>
      <c r="AJ6310" s="105"/>
      <c r="AK6310" s="105"/>
      <c r="AL6310" s="105"/>
    </row>
    <row r="6311">
      <c r="A6311" s="3"/>
      <c r="B6311" s="3"/>
      <c r="F6311" s="55"/>
      <c r="G6311" s="55"/>
      <c r="H6311" s="55"/>
      <c r="I6311" s="55"/>
      <c r="J6311" s="55"/>
      <c r="L6311" s="55"/>
      <c r="O6311" s="55"/>
      <c r="AF6311" s="93"/>
      <c r="AG6311" s="4"/>
      <c r="AH6311" s="4"/>
      <c r="AJ6311" s="105"/>
      <c r="AK6311" s="105"/>
      <c r="AL6311" s="105"/>
    </row>
    <row r="6312">
      <c r="A6312" s="3"/>
      <c r="B6312" s="3"/>
      <c r="F6312" s="55"/>
      <c r="G6312" s="55"/>
      <c r="H6312" s="55"/>
      <c r="I6312" s="55"/>
      <c r="J6312" s="55"/>
      <c r="L6312" s="55"/>
      <c r="O6312" s="55"/>
      <c r="AF6312" s="93"/>
      <c r="AG6312" s="4"/>
      <c r="AH6312" s="4"/>
      <c r="AJ6312" s="105"/>
      <c r="AK6312" s="105"/>
      <c r="AL6312" s="105"/>
    </row>
    <row r="6313">
      <c r="A6313" s="3"/>
      <c r="B6313" s="3"/>
      <c r="F6313" s="55"/>
      <c r="G6313" s="55"/>
      <c r="H6313" s="55"/>
      <c r="I6313" s="55"/>
      <c r="J6313" s="55"/>
      <c r="L6313" s="55"/>
      <c r="O6313" s="55"/>
      <c r="AF6313" s="93"/>
      <c r="AG6313" s="4"/>
      <c r="AH6313" s="4"/>
      <c r="AJ6313" s="105"/>
      <c r="AK6313" s="105"/>
      <c r="AL6313" s="105"/>
    </row>
    <row r="6314">
      <c r="A6314" s="3"/>
      <c r="B6314" s="3"/>
      <c r="F6314" s="55"/>
      <c r="G6314" s="55"/>
      <c r="H6314" s="55"/>
      <c r="I6314" s="55"/>
      <c r="J6314" s="55"/>
      <c r="L6314" s="55"/>
      <c r="O6314" s="55"/>
      <c r="AF6314" s="93"/>
      <c r="AG6314" s="4"/>
      <c r="AH6314" s="4"/>
      <c r="AJ6314" s="105"/>
      <c r="AK6314" s="105"/>
      <c r="AL6314" s="105"/>
    </row>
    <row r="6315">
      <c r="A6315" s="3"/>
      <c r="B6315" s="3"/>
      <c r="F6315" s="55"/>
      <c r="G6315" s="55"/>
      <c r="H6315" s="55"/>
      <c r="I6315" s="55"/>
      <c r="J6315" s="55"/>
      <c r="L6315" s="55"/>
      <c r="O6315" s="55"/>
      <c r="AF6315" s="93"/>
      <c r="AG6315" s="4"/>
      <c r="AH6315" s="4"/>
      <c r="AJ6315" s="105"/>
      <c r="AK6315" s="105"/>
      <c r="AL6315" s="105"/>
    </row>
    <row r="6316">
      <c r="A6316" s="3"/>
      <c r="B6316" s="3"/>
      <c r="F6316" s="55"/>
      <c r="G6316" s="55"/>
      <c r="H6316" s="55"/>
      <c r="I6316" s="55"/>
      <c r="J6316" s="55"/>
      <c r="L6316" s="55"/>
      <c r="O6316" s="55"/>
      <c r="AF6316" s="93"/>
      <c r="AG6316" s="4"/>
      <c r="AH6316" s="4"/>
      <c r="AJ6316" s="105"/>
      <c r="AK6316" s="105"/>
      <c r="AL6316" s="105"/>
    </row>
    <row r="6317">
      <c r="A6317" s="3"/>
      <c r="B6317" s="3"/>
      <c r="F6317" s="55"/>
      <c r="G6317" s="55"/>
      <c r="H6317" s="55"/>
      <c r="I6317" s="55"/>
      <c r="J6317" s="55"/>
      <c r="L6317" s="55"/>
      <c r="O6317" s="55"/>
      <c r="AF6317" s="93"/>
      <c r="AG6317" s="4"/>
      <c r="AH6317" s="4"/>
      <c r="AJ6317" s="105"/>
      <c r="AK6317" s="105"/>
      <c r="AL6317" s="105"/>
    </row>
    <row r="6318">
      <c r="A6318" s="3"/>
      <c r="B6318" s="3"/>
      <c r="F6318" s="55"/>
      <c r="G6318" s="55"/>
      <c r="H6318" s="55"/>
      <c r="I6318" s="55"/>
      <c r="J6318" s="55"/>
      <c r="L6318" s="55"/>
      <c r="O6318" s="55"/>
      <c r="AF6318" s="93"/>
      <c r="AG6318" s="4"/>
      <c r="AH6318" s="4"/>
      <c r="AJ6318" s="105"/>
      <c r="AK6318" s="105"/>
      <c r="AL6318" s="105"/>
    </row>
    <row r="6319">
      <c r="A6319" s="3"/>
      <c r="B6319" s="3"/>
      <c r="F6319" s="55"/>
      <c r="G6319" s="55"/>
      <c r="H6319" s="55"/>
      <c r="I6319" s="55"/>
      <c r="J6319" s="55"/>
      <c r="L6319" s="55"/>
      <c r="O6319" s="55"/>
      <c r="AF6319" s="93"/>
      <c r="AG6319" s="4"/>
      <c r="AH6319" s="4"/>
      <c r="AJ6319" s="105"/>
      <c r="AK6319" s="105"/>
      <c r="AL6319" s="105"/>
    </row>
    <row r="6320">
      <c r="A6320" s="3"/>
      <c r="B6320" s="3"/>
      <c r="F6320" s="55"/>
      <c r="G6320" s="55"/>
      <c r="H6320" s="55"/>
      <c r="I6320" s="55"/>
      <c r="J6320" s="55"/>
      <c r="L6320" s="55"/>
      <c r="O6320" s="55"/>
      <c r="AF6320" s="93"/>
      <c r="AG6320" s="4"/>
      <c r="AH6320" s="4"/>
      <c r="AJ6320" s="105"/>
      <c r="AK6320" s="105"/>
      <c r="AL6320" s="105"/>
    </row>
    <row r="6321">
      <c r="A6321" s="3"/>
      <c r="B6321" s="3"/>
      <c r="F6321" s="55"/>
      <c r="G6321" s="55"/>
      <c r="H6321" s="55"/>
      <c r="I6321" s="55"/>
      <c r="J6321" s="55"/>
      <c r="L6321" s="55"/>
      <c r="O6321" s="55"/>
      <c r="AF6321" s="93"/>
      <c r="AG6321" s="4"/>
      <c r="AH6321" s="4"/>
      <c r="AJ6321" s="105"/>
      <c r="AK6321" s="105"/>
      <c r="AL6321" s="105"/>
    </row>
    <row r="6322">
      <c r="A6322" s="3"/>
      <c r="B6322" s="3"/>
      <c r="F6322" s="55"/>
      <c r="G6322" s="55"/>
      <c r="H6322" s="55"/>
      <c r="I6322" s="55"/>
      <c r="J6322" s="55"/>
      <c r="L6322" s="55"/>
      <c r="O6322" s="55"/>
      <c r="AF6322" s="93"/>
      <c r="AG6322" s="4"/>
      <c r="AH6322" s="4"/>
      <c r="AJ6322" s="105"/>
      <c r="AK6322" s="105"/>
      <c r="AL6322" s="105"/>
    </row>
    <row r="6323">
      <c r="A6323" s="3"/>
      <c r="B6323" s="3"/>
      <c r="F6323" s="55"/>
      <c r="G6323" s="55"/>
      <c r="H6323" s="55"/>
      <c r="I6323" s="55"/>
      <c r="J6323" s="55"/>
      <c r="L6323" s="55"/>
      <c r="O6323" s="55"/>
      <c r="AF6323" s="93"/>
      <c r="AG6323" s="4"/>
      <c r="AH6323" s="4"/>
      <c r="AJ6323" s="105"/>
      <c r="AK6323" s="105"/>
      <c r="AL6323" s="105"/>
    </row>
    <row r="6324">
      <c r="A6324" s="3"/>
      <c r="B6324" s="3"/>
      <c r="F6324" s="55"/>
      <c r="G6324" s="55"/>
      <c r="H6324" s="55"/>
      <c r="I6324" s="55"/>
      <c r="J6324" s="55"/>
      <c r="L6324" s="55"/>
      <c r="O6324" s="55"/>
      <c r="AF6324" s="93"/>
      <c r="AG6324" s="4"/>
      <c r="AH6324" s="4"/>
      <c r="AJ6324" s="105"/>
      <c r="AK6324" s="105"/>
      <c r="AL6324" s="105"/>
    </row>
    <row r="6325">
      <c r="A6325" s="3"/>
      <c r="B6325" s="3"/>
      <c r="F6325" s="55"/>
      <c r="G6325" s="55"/>
      <c r="H6325" s="55"/>
      <c r="I6325" s="55"/>
      <c r="J6325" s="55"/>
      <c r="L6325" s="55"/>
      <c r="O6325" s="55"/>
      <c r="AF6325" s="93"/>
      <c r="AG6325" s="4"/>
      <c r="AH6325" s="4"/>
      <c r="AJ6325" s="105"/>
      <c r="AK6325" s="105"/>
      <c r="AL6325" s="105"/>
    </row>
    <row r="6326">
      <c r="A6326" s="3"/>
      <c r="B6326" s="3"/>
      <c r="F6326" s="55"/>
      <c r="G6326" s="55"/>
      <c r="H6326" s="55"/>
      <c r="I6326" s="55"/>
      <c r="J6326" s="55"/>
      <c r="L6326" s="55"/>
      <c r="O6326" s="55"/>
      <c r="AF6326" s="93"/>
      <c r="AG6326" s="4"/>
      <c r="AH6326" s="4"/>
      <c r="AJ6326" s="105"/>
      <c r="AK6326" s="105"/>
      <c r="AL6326" s="105"/>
    </row>
    <row r="6327">
      <c r="A6327" s="3"/>
      <c r="B6327" s="3"/>
      <c r="F6327" s="55"/>
      <c r="G6327" s="55"/>
      <c r="H6327" s="55"/>
      <c r="I6327" s="55"/>
      <c r="J6327" s="55"/>
      <c r="L6327" s="55"/>
      <c r="O6327" s="55"/>
      <c r="AF6327" s="93"/>
      <c r="AG6327" s="4"/>
      <c r="AH6327" s="4"/>
      <c r="AJ6327" s="105"/>
      <c r="AK6327" s="105"/>
      <c r="AL6327" s="105"/>
    </row>
    <row r="6328">
      <c r="A6328" s="3"/>
      <c r="B6328" s="3"/>
      <c r="F6328" s="55"/>
      <c r="G6328" s="55"/>
      <c r="H6328" s="55"/>
      <c r="I6328" s="55"/>
      <c r="J6328" s="55"/>
      <c r="L6328" s="55"/>
      <c r="O6328" s="55"/>
      <c r="AF6328" s="93"/>
      <c r="AG6328" s="4"/>
      <c r="AH6328" s="4"/>
      <c r="AJ6328" s="105"/>
      <c r="AK6328" s="105"/>
      <c r="AL6328" s="105"/>
    </row>
    <row r="6329">
      <c r="A6329" s="3"/>
      <c r="B6329" s="3"/>
      <c r="F6329" s="55"/>
      <c r="G6329" s="55"/>
      <c r="H6329" s="55"/>
      <c r="I6329" s="55"/>
      <c r="J6329" s="55"/>
      <c r="L6329" s="55"/>
      <c r="O6329" s="55"/>
      <c r="AF6329" s="93"/>
      <c r="AG6329" s="4"/>
      <c r="AH6329" s="4"/>
      <c r="AJ6329" s="105"/>
      <c r="AK6329" s="105"/>
      <c r="AL6329" s="105"/>
    </row>
    <row r="6330">
      <c r="A6330" s="3"/>
      <c r="B6330" s="3"/>
      <c r="F6330" s="55"/>
      <c r="G6330" s="55"/>
      <c r="H6330" s="55"/>
      <c r="I6330" s="55"/>
      <c r="J6330" s="55"/>
      <c r="L6330" s="55"/>
      <c r="O6330" s="55"/>
      <c r="AF6330" s="93"/>
      <c r="AG6330" s="4"/>
      <c r="AH6330" s="4"/>
      <c r="AJ6330" s="105"/>
      <c r="AK6330" s="105"/>
      <c r="AL6330" s="105"/>
    </row>
    <row r="6331">
      <c r="A6331" s="3"/>
      <c r="B6331" s="3"/>
      <c r="F6331" s="55"/>
      <c r="G6331" s="55"/>
      <c r="H6331" s="55"/>
      <c r="I6331" s="55"/>
      <c r="J6331" s="55"/>
      <c r="L6331" s="55"/>
      <c r="O6331" s="55"/>
      <c r="AF6331" s="93"/>
      <c r="AG6331" s="4"/>
      <c r="AH6331" s="4"/>
      <c r="AJ6331" s="105"/>
      <c r="AK6331" s="105"/>
      <c r="AL6331" s="105"/>
    </row>
    <row r="6332">
      <c r="A6332" s="3"/>
      <c r="B6332" s="3"/>
      <c r="F6332" s="55"/>
      <c r="G6332" s="55"/>
      <c r="H6332" s="55"/>
      <c r="I6332" s="55"/>
      <c r="J6332" s="55"/>
      <c r="L6332" s="55"/>
      <c r="O6332" s="55"/>
      <c r="AF6332" s="93"/>
      <c r="AG6332" s="4"/>
      <c r="AH6332" s="4"/>
      <c r="AJ6332" s="105"/>
      <c r="AK6332" s="105"/>
      <c r="AL6332" s="105"/>
    </row>
    <row r="6333">
      <c r="A6333" s="3"/>
      <c r="B6333" s="3"/>
      <c r="F6333" s="55"/>
      <c r="G6333" s="55"/>
      <c r="H6333" s="55"/>
      <c r="I6333" s="55"/>
      <c r="J6333" s="55"/>
      <c r="L6333" s="55"/>
      <c r="O6333" s="55"/>
      <c r="AF6333" s="93"/>
      <c r="AG6333" s="4"/>
      <c r="AH6333" s="4"/>
      <c r="AJ6333" s="105"/>
      <c r="AK6333" s="105"/>
      <c r="AL6333" s="105"/>
    </row>
    <row r="6334">
      <c r="A6334" s="3"/>
      <c r="B6334" s="3"/>
      <c r="F6334" s="55"/>
      <c r="G6334" s="55"/>
      <c r="H6334" s="55"/>
      <c r="I6334" s="55"/>
      <c r="J6334" s="55"/>
      <c r="L6334" s="55"/>
      <c r="O6334" s="55"/>
      <c r="AF6334" s="93"/>
      <c r="AG6334" s="4"/>
      <c r="AH6334" s="4"/>
      <c r="AJ6334" s="105"/>
      <c r="AK6334" s="105"/>
      <c r="AL6334" s="105"/>
    </row>
    <row r="6335">
      <c r="A6335" s="3"/>
      <c r="B6335" s="3"/>
      <c r="F6335" s="55"/>
      <c r="G6335" s="55"/>
      <c r="H6335" s="55"/>
      <c r="I6335" s="55"/>
      <c r="J6335" s="55"/>
      <c r="L6335" s="55"/>
      <c r="O6335" s="55"/>
      <c r="AF6335" s="93"/>
      <c r="AG6335" s="4"/>
      <c r="AH6335" s="4"/>
      <c r="AJ6335" s="105"/>
      <c r="AK6335" s="105"/>
      <c r="AL6335" s="105"/>
    </row>
    <row r="6336">
      <c r="A6336" s="3"/>
      <c r="B6336" s="3"/>
      <c r="F6336" s="55"/>
      <c r="G6336" s="55"/>
      <c r="H6336" s="55"/>
      <c r="I6336" s="55"/>
      <c r="J6336" s="55"/>
      <c r="L6336" s="55"/>
      <c r="O6336" s="55"/>
      <c r="AF6336" s="93"/>
      <c r="AG6336" s="4"/>
      <c r="AH6336" s="4"/>
      <c r="AJ6336" s="105"/>
      <c r="AK6336" s="105"/>
      <c r="AL6336" s="105"/>
    </row>
    <row r="6337">
      <c r="A6337" s="3"/>
      <c r="B6337" s="3"/>
      <c r="F6337" s="55"/>
      <c r="G6337" s="55"/>
      <c r="H6337" s="55"/>
      <c r="I6337" s="55"/>
      <c r="J6337" s="55"/>
      <c r="L6337" s="55"/>
      <c r="O6337" s="55"/>
      <c r="AF6337" s="93"/>
      <c r="AG6337" s="4"/>
      <c r="AH6337" s="4"/>
      <c r="AJ6337" s="105"/>
      <c r="AK6337" s="105"/>
      <c r="AL6337" s="105"/>
    </row>
    <row r="6338">
      <c r="A6338" s="3"/>
      <c r="B6338" s="3"/>
      <c r="F6338" s="55"/>
      <c r="G6338" s="55"/>
      <c r="H6338" s="55"/>
      <c r="I6338" s="55"/>
      <c r="J6338" s="55"/>
      <c r="L6338" s="55"/>
      <c r="O6338" s="55"/>
      <c r="AF6338" s="93"/>
      <c r="AG6338" s="4"/>
      <c r="AH6338" s="4"/>
      <c r="AJ6338" s="105"/>
      <c r="AK6338" s="105"/>
      <c r="AL6338" s="105"/>
    </row>
    <row r="6339">
      <c r="A6339" s="3"/>
      <c r="B6339" s="3"/>
      <c r="F6339" s="55"/>
      <c r="G6339" s="55"/>
      <c r="H6339" s="55"/>
      <c r="I6339" s="55"/>
      <c r="J6339" s="55"/>
      <c r="L6339" s="55"/>
      <c r="O6339" s="55"/>
      <c r="AF6339" s="93"/>
      <c r="AG6339" s="4"/>
      <c r="AH6339" s="4"/>
      <c r="AJ6339" s="105"/>
      <c r="AK6339" s="105"/>
      <c r="AL6339" s="105"/>
    </row>
    <row r="6340">
      <c r="A6340" s="3"/>
      <c r="B6340" s="3"/>
      <c r="F6340" s="55"/>
      <c r="G6340" s="55"/>
      <c r="H6340" s="55"/>
      <c r="I6340" s="55"/>
      <c r="J6340" s="55"/>
      <c r="L6340" s="55"/>
      <c r="O6340" s="55"/>
      <c r="AF6340" s="93"/>
      <c r="AG6340" s="4"/>
      <c r="AH6340" s="4"/>
      <c r="AJ6340" s="105"/>
      <c r="AK6340" s="105"/>
      <c r="AL6340" s="105"/>
    </row>
    <row r="6341">
      <c r="A6341" s="3"/>
      <c r="B6341" s="3"/>
      <c r="F6341" s="55"/>
      <c r="G6341" s="55"/>
      <c r="H6341" s="55"/>
      <c r="I6341" s="55"/>
      <c r="J6341" s="55"/>
      <c r="L6341" s="55"/>
      <c r="O6341" s="55"/>
      <c r="AF6341" s="93"/>
      <c r="AG6341" s="4"/>
      <c r="AH6341" s="4"/>
      <c r="AJ6341" s="105"/>
      <c r="AK6341" s="105"/>
      <c r="AL6341" s="105"/>
    </row>
    <row r="6342">
      <c r="A6342" s="3"/>
      <c r="B6342" s="3"/>
      <c r="F6342" s="55"/>
      <c r="G6342" s="55"/>
      <c r="H6342" s="55"/>
      <c r="I6342" s="55"/>
      <c r="J6342" s="55"/>
      <c r="L6342" s="55"/>
      <c r="O6342" s="55"/>
      <c r="AF6342" s="93"/>
      <c r="AG6342" s="4"/>
      <c r="AH6342" s="4"/>
      <c r="AJ6342" s="105"/>
      <c r="AK6342" s="105"/>
      <c r="AL6342" s="105"/>
    </row>
    <row r="6343">
      <c r="A6343" s="3"/>
      <c r="B6343" s="3"/>
      <c r="F6343" s="55"/>
      <c r="G6343" s="55"/>
      <c r="H6343" s="55"/>
      <c r="I6343" s="55"/>
      <c r="J6343" s="55"/>
      <c r="L6343" s="55"/>
      <c r="O6343" s="55"/>
      <c r="AF6343" s="93"/>
      <c r="AG6343" s="4"/>
      <c r="AH6343" s="4"/>
      <c r="AJ6343" s="105"/>
      <c r="AK6343" s="105"/>
      <c r="AL6343" s="105"/>
    </row>
    <row r="6344">
      <c r="A6344" s="3"/>
      <c r="B6344" s="3"/>
      <c r="F6344" s="55"/>
      <c r="G6344" s="55"/>
      <c r="H6344" s="55"/>
      <c r="I6344" s="55"/>
      <c r="J6344" s="55"/>
      <c r="L6344" s="55"/>
      <c r="O6344" s="55"/>
      <c r="AF6344" s="93"/>
      <c r="AG6344" s="4"/>
      <c r="AH6344" s="4"/>
      <c r="AJ6344" s="105"/>
      <c r="AK6344" s="105"/>
      <c r="AL6344" s="105"/>
    </row>
    <row r="6345">
      <c r="A6345" s="3"/>
      <c r="B6345" s="3"/>
      <c r="F6345" s="55"/>
      <c r="G6345" s="55"/>
      <c r="H6345" s="55"/>
      <c r="I6345" s="55"/>
      <c r="J6345" s="55"/>
      <c r="L6345" s="55"/>
      <c r="O6345" s="55"/>
      <c r="AF6345" s="93"/>
      <c r="AG6345" s="4"/>
      <c r="AH6345" s="4"/>
      <c r="AJ6345" s="105"/>
      <c r="AK6345" s="105"/>
      <c r="AL6345" s="105"/>
    </row>
    <row r="6346">
      <c r="A6346" s="3"/>
      <c r="B6346" s="3"/>
      <c r="F6346" s="55"/>
      <c r="G6346" s="55"/>
      <c r="H6346" s="55"/>
      <c r="I6346" s="55"/>
      <c r="J6346" s="55"/>
      <c r="L6346" s="55"/>
      <c r="O6346" s="55"/>
      <c r="AF6346" s="93"/>
      <c r="AG6346" s="4"/>
      <c r="AH6346" s="4"/>
      <c r="AJ6346" s="105"/>
      <c r="AK6346" s="105"/>
      <c r="AL6346" s="105"/>
    </row>
    <row r="6347">
      <c r="A6347" s="3"/>
      <c r="B6347" s="3"/>
      <c r="F6347" s="55"/>
      <c r="G6347" s="55"/>
      <c r="H6347" s="55"/>
      <c r="I6347" s="55"/>
      <c r="J6347" s="55"/>
      <c r="L6347" s="55"/>
      <c r="O6347" s="55"/>
      <c r="AF6347" s="93"/>
      <c r="AG6347" s="4"/>
      <c r="AH6347" s="4"/>
      <c r="AJ6347" s="105"/>
      <c r="AK6347" s="105"/>
      <c r="AL6347" s="105"/>
    </row>
    <row r="6348">
      <c r="A6348" s="3"/>
      <c r="B6348" s="3"/>
      <c r="F6348" s="55"/>
      <c r="G6348" s="55"/>
      <c r="H6348" s="55"/>
      <c r="I6348" s="55"/>
      <c r="J6348" s="55"/>
      <c r="L6348" s="55"/>
      <c r="O6348" s="55"/>
      <c r="AF6348" s="93"/>
      <c r="AG6348" s="4"/>
      <c r="AH6348" s="4"/>
      <c r="AJ6348" s="105"/>
      <c r="AK6348" s="105"/>
      <c r="AL6348" s="105"/>
    </row>
    <row r="6349">
      <c r="A6349" s="3"/>
      <c r="B6349" s="3"/>
      <c r="F6349" s="55"/>
      <c r="G6349" s="55"/>
      <c r="H6349" s="55"/>
      <c r="I6349" s="55"/>
      <c r="J6349" s="55"/>
      <c r="L6349" s="55"/>
      <c r="O6349" s="55"/>
      <c r="AF6349" s="93"/>
      <c r="AG6349" s="4"/>
      <c r="AH6349" s="4"/>
      <c r="AJ6349" s="105"/>
      <c r="AK6349" s="105"/>
      <c r="AL6349" s="105"/>
    </row>
    <row r="6350">
      <c r="A6350" s="3"/>
      <c r="B6350" s="3"/>
      <c r="F6350" s="55"/>
      <c r="G6350" s="55"/>
      <c r="H6350" s="55"/>
      <c r="I6350" s="55"/>
      <c r="J6350" s="55"/>
      <c r="L6350" s="55"/>
      <c r="O6350" s="55"/>
      <c r="AF6350" s="93"/>
      <c r="AG6350" s="4"/>
      <c r="AH6350" s="4"/>
      <c r="AJ6350" s="105"/>
      <c r="AK6350" s="105"/>
      <c r="AL6350" s="105"/>
    </row>
    <row r="6351">
      <c r="A6351" s="3"/>
      <c r="B6351" s="3"/>
      <c r="F6351" s="55"/>
      <c r="G6351" s="55"/>
      <c r="H6351" s="55"/>
      <c r="I6351" s="55"/>
      <c r="J6351" s="55"/>
      <c r="L6351" s="55"/>
      <c r="O6351" s="55"/>
      <c r="AF6351" s="93"/>
      <c r="AG6351" s="4"/>
      <c r="AH6351" s="4"/>
      <c r="AJ6351" s="105"/>
      <c r="AK6351" s="105"/>
      <c r="AL6351" s="105"/>
    </row>
    <row r="6352">
      <c r="A6352" s="3"/>
      <c r="B6352" s="3"/>
      <c r="F6352" s="55"/>
      <c r="G6352" s="55"/>
      <c r="H6352" s="55"/>
      <c r="I6352" s="55"/>
      <c r="J6352" s="55"/>
      <c r="L6352" s="55"/>
      <c r="O6352" s="55"/>
      <c r="AF6352" s="93"/>
      <c r="AG6352" s="4"/>
      <c r="AH6352" s="4"/>
      <c r="AJ6352" s="105"/>
      <c r="AK6352" s="105"/>
      <c r="AL6352" s="105"/>
    </row>
    <row r="6353">
      <c r="A6353" s="3"/>
      <c r="B6353" s="3"/>
      <c r="F6353" s="55"/>
      <c r="G6353" s="55"/>
      <c r="H6353" s="55"/>
      <c r="I6353" s="55"/>
      <c r="J6353" s="55"/>
      <c r="L6353" s="55"/>
      <c r="O6353" s="55"/>
      <c r="AF6353" s="93"/>
      <c r="AG6353" s="4"/>
      <c r="AH6353" s="4"/>
      <c r="AJ6353" s="105"/>
      <c r="AK6353" s="105"/>
      <c r="AL6353" s="105"/>
    </row>
    <row r="6354">
      <c r="A6354" s="3"/>
      <c r="B6354" s="3"/>
      <c r="F6354" s="55"/>
      <c r="G6354" s="55"/>
      <c r="H6354" s="55"/>
      <c r="I6354" s="55"/>
      <c r="J6354" s="55"/>
      <c r="L6354" s="55"/>
      <c r="O6354" s="55"/>
      <c r="AF6354" s="93"/>
      <c r="AG6354" s="4"/>
      <c r="AH6354" s="4"/>
      <c r="AJ6354" s="105"/>
      <c r="AK6354" s="105"/>
      <c r="AL6354" s="105"/>
    </row>
    <row r="6355">
      <c r="A6355" s="3"/>
      <c r="B6355" s="3"/>
      <c r="F6355" s="55"/>
      <c r="G6355" s="55"/>
      <c r="H6355" s="55"/>
      <c r="I6355" s="55"/>
      <c r="J6355" s="55"/>
      <c r="L6355" s="55"/>
      <c r="O6355" s="55"/>
      <c r="AF6355" s="93"/>
      <c r="AG6355" s="4"/>
      <c r="AH6355" s="4"/>
      <c r="AJ6355" s="105"/>
      <c r="AK6355" s="105"/>
      <c r="AL6355" s="105"/>
    </row>
    <row r="6356">
      <c r="A6356" s="3"/>
      <c r="B6356" s="3"/>
      <c r="F6356" s="55"/>
      <c r="G6356" s="55"/>
      <c r="H6356" s="55"/>
      <c r="I6356" s="55"/>
      <c r="J6356" s="55"/>
      <c r="L6356" s="55"/>
      <c r="O6356" s="55"/>
      <c r="AF6356" s="93"/>
      <c r="AG6356" s="4"/>
      <c r="AH6356" s="4"/>
      <c r="AJ6356" s="105"/>
      <c r="AK6356" s="105"/>
      <c r="AL6356" s="105"/>
    </row>
    <row r="6357">
      <c r="A6357" s="3"/>
      <c r="B6357" s="3"/>
      <c r="F6357" s="55"/>
      <c r="G6357" s="55"/>
      <c r="H6357" s="55"/>
      <c r="I6357" s="55"/>
      <c r="J6357" s="55"/>
      <c r="L6357" s="55"/>
      <c r="O6357" s="55"/>
      <c r="AF6357" s="93"/>
      <c r="AG6357" s="4"/>
      <c r="AH6357" s="4"/>
      <c r="AJ6357" s="105"/>
      <c r="AK6357" s="105"/>
      <c r="AL6357" s="105"/>
    </row>
    <row r="6358">
      <c r="A6358" s="3"/>
      <c r="B6358" s="3"/>
      <c r="F6358" s="55"/>
      <c r="G6358" s="55"/>
      <c r="H6358" s="55"/>
      <c r="I6358" s="55"/>
      <c r="J6358" s="55"/>
      <c r="L6358" s="55"/>
      <c r="O6358" s="55"/>
      <c r="AF6358" s="93"/>
      <c r="AG6358" s="4"/>
      <c r="AH6358" s="4"/>
      <c r="AJ6358" s="105"/>
      <c r="AK6358" s="105"/>
      <c r="AL6358" s="105"/>
    </row>
    <row r="6359">
      <c r="A6359" s="3"/>
      <c r="B6359" s="3"/>
      <c r="F6359" s="55"/>
      <c r="G6359" s="55"/>
      <c r="H6359" s="55"/>
      <c r="I6359" s="55"/>
      <c r="J6359" s="55"/>
      <c r="L6359" s="55"/>
      <c r="O6359" s="55"/>
      <c r="AF6359" s="93"/>
      <c r="AG6359" s="4"/>
      <c r="AH6359" s="4"/>
      <c r="AJ6359" s="105"/>
      <c r="AK6359" s="105"/>
      <c r="AL6359" s="105"/>
    </row>
    <row r="6360">
      <c r="A6360" s="3"/>
      <c r="B6360" s="3"/>
      <c r="F6360" s="55"/>
      <c r="G6360" s="55"/>
      <c r="H6360" s="55"/>
      <c r="I6360" s="55"/>
      <c r="J6360" s="55"/>
      <c r="L6360" s="55"/>
      <c r="O6360" s="55"/>
      <c r="AF6360" s="93"/>
      <c r="AG6360" s="4"/>
      <c r="AH6360" s="4"/>
      <c r="AJ6360" s="105"/>
      <c r="AK6360" s="105"/>
      <c r="AL6360" s="105"/>
    </row>
    <row r="6361">
      <c r="A6361" s="3"/>
      <c r="B6361" s="3"/>
      <c r="F6361" s="55"/>
      <c r="G6361" s="55"/>
      <c r="H6361" s="55"/>
      <c r="I6361" s="55"/>
      <c r="J6361" s="55"/>
      <c r="L6361" s="55"/>
      <c r="O6361" s="55"/>
      <c r="AF6361" s="93"/>
      <c r="AG6361" s="4"/>
      <c r="AH6361" s="4"/>
      <c r="AJ6361" s="105"/>
      <c r="AK6361" s="105"/>
      <c r="AL6361" s="105"/>
    </row>
    <row r="6362">
      <c r="A6362" s="3"/>
      <c r="B6362" s="3"/>
      <c r="F6362" s="55"/>
      <c r="G6362" s="55"/>
      <c r="H6362" s="55"/>
      <c r="I6362" s="55"/>
      <c r="J6362" s="55"/>
      <c r="L6362" s="55"/>
      <c r="O6362" s="55"/>
      <c r="AF6362" s="93"/>
      <c r="AG6362" s="4"/>
      <c r="AH6362" s="4"/>
      <c r="AJ6362" s="105"/>
      <c r="AK6362" s="105"/>
      <c r="AL6362" s="105"/>
    </row>
    <row r="6363">
      <c r="A6363" s="3"/>
      <c r="B6363" s="3"/>
      <c r="F6363" s="55"/>
      <c r="G6363" s="55"/>
      <c r="H6363" s="55"/>
      <c r="I6363" s="55"/>
      <c r="J6363" s="55"/>
      <c r="L6363" s="55"/>
      <c r="O6363" s="55"/>
      <c r="AF6363" s="93"/>
      <c r="AG6363" s="4"/>
      <c r="AH6363" s="4"/>
      <c r="AJ6363" s="105"/>
      <c r="AK6363" s="105"/>
      <c r="AL6363" s="105"/>
    </row>
    <row r="6364">
      <c r="A6364" s="3"/>
      <c r="B6364" s="3"/>
      <c r="F6364" s="55"/>
      <c r="G6364" s="55"/>
      <c r="H6364" s="55"/>
      <c r="I6364" s="55"/>
      <c r="J6364" s="55"/>
      <c r="L6364" s="55"/>
      <c r="O6364" s="55"/>
      <c r="AF6364" s="93"/>
      <c r="AG6364" s="4"/>
      <c r="AH6364" s="4"/>
      <c r="AJ6364" s="105"/>
      <c r="AK6364" s="105"/>
      <c r="AL6364" s="105"/>
    </row>
    <row r="6365">
      <c r="A6365" s="3"/>
      <c r="B6365" s="3"/>
      <c r="F6365" s="55"/>
      <c r="G6365" s="55"/>
      <c r="H6365" s="55"/>
      <c r="I6365" s="55"/>
      <c r="J6365" s="55"/>
      <c r="L6365" s="55"/>
      <c r="O6365" s="55"/>
      <c r="AF6365" s="93"/>
      <c r="AG6365" s="4"/>
      <c r="AH6365" s="4"/>
      <c r="AJ6365" s="105"/>
      <c r="AK6365" s="105"/>
      <c r="AL6365" s="105"/>
    </row>
    <row r="6366">
      <c r="A6366" s="3"/>
      <c r="B6366" s="3"/>
      <c r="F6366" s="55"/>
      <c r="G6366" s="55"/>
      <c r="H6366" s="55"/>
      <c r="I6366" s="55"/>
      <c r="J6366" s="55"/>
      <c r="L6366" s="55"/>
      <c r="O6366" s="55"/>
      <c r="AF6366" s="93"/>
      <c r="AG6366" s="4"/>
      <c r="AH6366" s="4"/>
      <c r="AJ6366" s="105"/>
      <c r="AK6366" s="105"/>
      <c r="AL6366" s="105"/>
    </row>
    <row r="6367">
      <c r="A6367" s="3"/>
      <c r="B6367" s="3"/>
      <c r="F6367" s="55"/>
      <c r="G6367" s="55"/>
      <c r="H6367" s="55"/>
      <c r="I6367" s="55"/>
      <c r="J6367" s="55"/>
      <c r="L6367" s="55"/>
      <c r="O6367" s="55"/>
      <c r="AF6367" s="93"/>
      <c r="AG6367" s="4"/>
      <c r="AH6367" s="4"/>
      <c r="AJ6367" s="105"/>
      <c r="AK6367" s="105"/>
      <c r="AL6367" s="105"/>
    </row>
    <row r="6368">
      <c r="A6368" s="3"/>
      <c r="B6368" s="3"/>
      <c r="F6368" s="55"/>
      <c r="G6368" s="55"/>
      <c r="H6368" s="55"/>
      <c r="I6368" s="55"/>
      <c r="J6368" s="55"/>
      <c r="L6368" s="55"/>
      <c r="O6368" s="55"/>
      <c r="AF6368" s="93"/>
      <c r="AG6368" s="4"/>
      <c r="AH6368" s="4"/>
      <c r="AJ6368" s="105"/>
      <c r="AK6368" s="105"/>
      <c r="AL6368" s="105"/>
    </row>
    <row r="6369">
      <c r="A6369" s="3"/>
      <c r="B6369" s="3"/>
      <c r="F6369" s="55"/>
      <c r="G6369" s="55"/>
      <c r="H6369" s="55"/>
      <c r="I6369" s="55"/>
      <c r="J6369" s="55"/>
      <c r="L6369" s="55"/>
      <c r="O6369" s="55"/>
      <c r="AF6369" s="93"/>
      <c r="AG6369" s="4"/>
      <c r="AH6369" s="4"/>
      <c r="AJ6369" s="105"/>
      <c r="AK6369" s="105"/>
      <c r="AL6369" s="105"/>
    </row>
    <row r="6370">
      <c r="A6370" s="3"/>
      <c r="B6370" s="3"/>
      <c r="F6370" s="55"/>
      <c r="G6370" s="55"/>
      <c r="H6370" s="55"/>
      <c r="I6370" s="55"/>
      <c r="J6370" s="55"/>
      <c r="L6370" s="55"/>
      <c r="O6370" s="55"/>
      <c r="AF6370" s="93"/>
      <c r="AG6370" s="4"/>
      <c r="AH6370" s="4"/>
      <c r="AJ6370" s="105"/>
      <c r="AK6370" s="105"/>
      <c r="AL6370" s="105"/>
    </row>
    <row r="6371">
      <c r="A6371" s="3"/>
      <c r="B6371" s="3"/>
      <c r="F6371" s="55"/>
      <c r="G6371" s="55"/>
      <c r="H6371" s="55"/>
      <c r="I6371" s="55"/>
      <c r="J6371" s="55"/>
      <c r="L6371" s="55"/>
      <c r="O6371" s="55"/>
      <c r="AF6371" s="93"/>
      <c r="AG6371" s="4"/>
      <c r="AH6371" s="4"/>
      <c r="AJ6371" s="105"/>
      <c r="AK6371" s="105"/>
      <c r="AL6371" s="105"/>
    </row>
    <row r="6372">
      <c r="A6372" s="3"/>
      <c r="B6372" s="3"/>
      <c r="F6372" s="55"/>
      <c r="G6372" s="55"/>
      <c r="H6372" s="55"/>
      <c r="I6372" s="55"/>
      <c r="J6372" s="55"/>
      <c r="L6372" s="55"/>
      <c r="O6372" s="55"/>
      <c r="AF6372" s="93"/>
      <c r="AG6372" s="4"/>
      <c r="AH6372" s="4"/>
      <c r="AJ6372" s="105"/>
      <c r="AK6372" s="105"/>
      <c r="AL6372" s="105"/>
    </row>
    <row r="6373">
      <c r="A6373" s="3"/>
      <c r="B6373" s="3"/>
      <c r="F6373" s="55"/>
      <c r="G6373" s="55"/>
      <c r="H6373" s="55"/>
      <c r="I6373" s="55"/>
      <c r="J6373" s="55"/>
      <c r="L6373" s="55"/>
      <c r="O6373" s="55"/>
      <c r="AF6373" s="93"/>
      <c r="AG6373" s="4"/>
      <c r="AH6373" s="4"/>
      <c r="AJ6373" s="105"/>
      <c r="AK6373" s="105"/>
      <c r="AL6373" s="105"/>
    </row>
    <row r="6374">
      <c r="A6374" s="3"/>
      <c r="B6374" s="3"/>
      <c r="F6374" s="55"/>
      <c r="G6374" s="55"/>
      <c r="H6374" s="55"/>
      <c r="I6374" s="55"/>
      <c r="J6374" s="55"/>
      <c r="L6374" s="55"/>
      <c r="O6374" s="55"/>
      <c r="AF6374" s="93"/>
      <c r="AG6374" s="4"/>
      <c r="AH6374" s="4"/>
      <c r="AJ6374" s="105"/>
      <c r="AK6374" s="105"/>
      <c r="AL6374" s="105"/>
    </row>
    <row r="6375">
      <c r="A6375" s="3"/>
      <c r="B6375" s="3"/>
      <c r="F6375" s="55"/>
      <c r="G6375" s="55"/>
      <c r="H6375" s="55"/>
      <c r="I6375" s="55"/>
      <c r="J6375" s="55"/>
      <c r="L6375" s="55"/>
      <c r="O6375" s="55"/>
      <c r="AF6375" s="93"/>
      <c r="AG6375" s="4"/>
      <c r="AH6375" s="4"/>
      <c r="AJ6375" s="105"/>
      <c r="AK6375" s="105"/>
      <c r="AL6375" s="105"/>
    </row>
    <row r="6376">
      <c r="A6376" s="3"/>
      <c r="B6376" s="3"/>
      <c r="F6376" s="55"/>
      <c r="G6376" s="55"/>
      <c r="H6376" s="55"/>
      <c r="I6376" s="55"/>
      <c r="J6376" s="55"/>
      <c r="L6376" s="55"/>
      <c r="O6376" s="55"/>
      <c r="AF6376" s="93"/>
      <c r="AG6376" s="4"/>
      <c r="AH6376" s="4"/>
      <c r="AJ6376" s="105"/>
      <c r="AK6376" s="105"/>
      <c r="AL6376" s="105"/>
    </row>
    <row r="6377">
      <c r="A6377" s="3"/>
      <c r="B6377" s="3"/>
      <c r="F6377" s="55"/>
      <c r="G6377" s="55"/>
      <c r="H6377" s="55"/>
      <c r="I6377" s="55"/>
      <c r="J6377" s="55"/>
      <c r="L6377" s="55"/>
      <c r="O6377" s="55"/>
      <c r="AF6377" s="93"/>
      <c r="AG6377" s="4"/>
      <c r="AH6377" s="4"/>
      <c r="AJ6377" s="105"/>
      <c r="AK6377" s="105"/>
      <c r="AL6377" s="105"/>
    </row>
    <row r="6378">
      <c r="A6378" s="3"/>
      <c r="B6378" s="3"/>
      <c r="F6378" s="55"/>
      <c r="G6378" s="55"/>
      <c r="H6378" s="55"/>
      <c r="I6378" s="55"/>
      <c r="J6378" s="55"/>
      <c r="L6378" s="55"/>
      <c r="O6378" s="55"/>
      <c r="AF6378" s="93"/>
      <c r="AG6378" s="4"/>
      <c r="AH6378" s="4"/>
      <c r="AJ6378" s="105"/>
      <c r="AK6378" s="105"/>
      <c r="AL6378" s="105"/>
    </row>
    <row r="6379">
      <c r="A6379" s="3"/>
      <c r="B6379" s="3"/>
      <c r="F6379" s="55"/>
      <c r="G6379" s="55"/>
      <c r="H6379" s="55"/>
      <c r="I6379" s="55"/>
      <c r="J6379" s="55"/>
      <c r="L6379" s="55"/>
      <c r="O6379" s="55"/>
      <c r="AF6379" s="93"/>
      <c r="AG6379" s="4"/>
      <c r="AH6379" s="4"/>
      <c r="AJ6379" s="105"/>
      <c r="AK6379" s="105"/>
      <c r="AL6379" s="105"/>
    </row>
    <row r="6380">
      <c r="A6380" s="3"/>
      <c r="B6380" s="3"/>
      <c r="F6380" s="55"/>
      <c r="G6380" s="55"/>
      <c r="H6380" s="55"/>
      <c r="I6380" s="55"/>
      <c r="J6380" s="55"/>
      <c r="L6380" s="55"/>
      <c r="O6380" s="55"/>
      <c r="AF6380" s="93"/>
      <c r="AG6380" s="4"/>
      <c r="AH6380" s="4"/>
      <c r="AJ6380" s="105"/>
      <c r="AK6380" s="105"/>
      <c r="AL6380" s="105"/>
    </row>
    <row r="6381">
      <c r="A6381" s="3"/>
      <c r="B6381" s="3"/>
      <c r="F6381" s="55"/>
      <c r="G6381" s="55"/>
      <c r="H6381" s="55"/>
      <c r="I6381" s="55"/>
      <c r="J6381" s="55"/>
      <c r="L6381" s="55"/>
      <c r="O6381" s="55"/>
      <c r="AF6381" s="93"/>
      <c r="AG6381" s="4"/>
      <c r="AH6381" s="4"/>
      <c r="AJ6381" s="105"/>
      <c r="AK6381" s="105"/>
      <c r="AL6381" s="105"/>
    </row>
    <row r="6382">
      <c r="A6382" s="3"/>
      <c r="B6382" s="3"/>
      <c r="F6382" s="55"/>
      <c r="G6382" s="55"/>
      <c r="H6382" s="55"/>
      <c r="I6382" s="55"/>
      <c r="J6382" s="55"/>
      <c r="L6382" s="55"/>
      <c r="O6382" s="55"/>
      <c r="AF6382" s="93"/>
      <c r="AG6382" s="4"/>
      <c r="AH6382" s="4"/>
      <c r="AJ6382" s="105"/>
      <c r="AK6382" s="105"/>
      <c r="AL6382" s="105"/>
    </row>
    <row r="6383">
      <c r="A6383" s="3"/>
      <c r="B6383" s="3"/>
      <c r="F6383" s="55"/>
      <c r="G6383" s="55"/>
      <c r="H6383" s="55"/>
      <c r="I6383" s="55"/>
      <c r="J6383" s="55"/>
      <c r="L6383" s="55"/>
      <c r="O6383" s="55"/>
      <c r="AF6383" s="93"/>
      <c r="AG6383" s="4"/>
      <c r="AH6383" s="4"/>
      <c r="AJ6383" s="105"/>
      <c r="AK6383" s="105"/>
      <c r="AL6383" s="105"/>
    </row>
    <row r="6384">
      <c r="A6384" s="3"/>
      <c r="B6384" s="3"/>
      <c r="F6384" s="55"/>
      <c r="G6384" s="55"/>
      <c r="H6384" s="55"/>
      <c r="I6384" s="55"/>
      <c r="J6384" s="55"/>
      <c r="L6384" s="55"/>
      <c r="O6384" s="55"/>
      <c r="AF6384" s="93"/>
      <c r="AG6384" s="4"/>
      <c r="AH6384" s="4"/>
      <c r="AJ6384" s="105"/>
      <c r="AK6384" s="105"/>
      <c r="AL6384" s="105"/>
    </row>
    <row r="6385">
      <c r="A6385" s="3"/>
      <c r="B6385" s="3"/>
      <c r="F6385" s="55"/>
      <c r="G6385" s="55"/>
      <c r="H6385" s="55"/>
      <c r="I6385" s="55"/>
      <c r="J6385" s="55"/>
      <c r="L6385" s="55"/>
      <c r="O6385" s="55"/>
      <c r="AF6385" s="93"/>
      <c r="AG6385" s="4"/>
      <c r="AH6385" s="4"/>
      <c r="AJ6385" s="105"/>
      <c r="AK6385" s="105"/>
      <c r="AL6385" s="105"/>
    </row>
    <row r="6386">
      <c r="A6386" s="3"/>
      <c r="B6386" s="3"/>
      <c r="F6386" s="55"/>
      <c r="G6386" s="55"/>
      <c r="H6386" s="55"/>
      <c r="I6386" s="55"/>
      <c r="J6386" s="55"/>
      <c r="L6386" s="55"/>
      <c r="O6386" s="55"/>
      <c r="AF6386" s="93"/>
      <c r="AG6386" s="4"/>
      <c r="AH6386" s="4"/>
      <c r="AJ6386" s="105"/>
      <c r="AK6386" s="105"/>
      <c r="AL6386" s="105"/>
    </row>
    <row r="6387">
      <c r="A6387" s="3"/>
      <c r="B6387" s="3"/>
      <c r="F6387" s="55"/>
      <c r="G6387" s="55"/>
      <c r="H6387" s="55"/>
      <c r="I6387" s="55"/>
      <c r="J6387" s="55"/>
      <c r="L6387" s="55"/>
      <c r="O6387" s="55"/>
      <c r="AF6387" s="93"/>
      <c r="AG6387" s="4"/>
      <c r="AH6387" s="4"/>
      <c r="AJ6387" s="105"/>
      <c r="AK6387" s="105"/>
      <c r="AL6387" s="105"/>
    </row>
    <row r="6388">
      <c r="A6388" s="3"/>
      <c r="B6388" s="3"/>
      <c r="F6388" s="55"/>
      <c r="G6388" s="55"/>
      <c r="H6388" s="55"/>
      <c r="I6388" s="55"/>
      <c r="J6388" s="55"/>
      <c r="L6388" s="55"/>
      <c r="O6388" s="55"/>
      <c r="AF6388" s="93"/>
      <c r="AG6388" s="4"/>
      <c r="AH6388" s="4"/>
      <c r="AJ6388" s="105"/>
      <c r="AK6388" s="105"/>
      <c r="AL6388" s="105"/>
    </row>
    <row r="6389">
      <c r="A6389" s="3"/>
      <c r="B6389" s="3"/>
      <c r="F6389" s="55"/>
      <c r="G6389" s="55"/>
      <c r="H6389" s="55"/>
      <c r="I6389" s="55"/>
      <c r="J6389" s="55"/>
      <c r="L6389" s="55"/>
      <c r="O6389" s="55"/>
      <c r="AF6389" s="93"/>
      <c r="AG6389" s="4"/>
      <c r="AH6389" s="4"/>
      <c r="AJ6389" s="105"/>
      <c r="AK6389" s="105"/>
      <c r="AL6389" s="105"/>
    </row>
    <row r="6390">
      <c r="A6390" s="3"/>
      <c r="B6390" s="3"/>
      <c r="F6390" s="55"/>
      <c r="G6390" s="55"/>
      <c r="H6390" s="55"/>
      <c r="I6390" s="55"/>
      <c r="J6390" s="55"/>
      <c r="L6390" s="55"/>
      <c r="O6390" s="55"/>
      <c r="AF6390" s="93"/>
      <c r="AG6390" s="4"/>
      <c r="AH6390" s="4"/>
      <c r="AJ6390" s="105"/>
      <c r="AK6390" s="105"/>
      <c r="AL6390" s="105"/>
    </row>
    <row r="6391">
      <c r="A6391" s="3"/>
      <c r="B6391" s="3"/>
      <c r="F6391" s="55"/>
      <c r="G6391" s="55"/>
      <c r="H6391" s="55"/>
      <c r="I6391" s="55"/>
      <c r="J6391" s="55"/>
      <c r="L6391" s="55"/>
      <c r="O6391" s="55"/>
      <c r="AF6391" s="93"/>
      <c r="AG6391" s="4"/>
      <c r="AH6391" s="4"/>
      <c r="AJ6391" s="105"/>
      <c r="AK6391" s="105"/>
      <c r="AL6391" s="105"/>
    </row>
    <row r="6392">
      <c r="A6392" s="3"/>
      <c r="B6392" s="3"/>
      <c r="F6392" s="55"/>
      <c r="G6392" s="55"/>
      <c r="H6392" s="55"/>
      <c r="I6392" s="55"/>
      <c r="J6392" s="55"/>
      <c r="L6392" s="55"/>
      <c r="O6392" s="55"/>
      <c r="AF6392" s="93"/>
      <c r="AG6392" s="4"/>
      <c r="AH6392" s="4"/>
      <c r="AJ6392" s="105"/>
      <c r="AK6392" s="105"/>
      <c r="AL6392" s="105"/>
    </row>
    <row r="6393">
      <c r="A6393" s="3"/>
      <c r="B6393" s="3"/>
      <c r="F6393" s="55"/>
      <c r="G6393" s="55"/>
      <c r="H6393" s="55"/>
      <c r="I6393" s="55"/>
      <c r="J6393" s="55"/>
      <c r="L6393" s="55"/>
      <c r="O6393" s="55"/>
      <c r="AF6393" s="93"/>
      <c r="AG6393" s="4"/>
      <c r="AH6393" s="4"/>
      <c r="AJ6393" s="105"/>
      <c r="AK6393" s="105"/>
      <c r="AL6393" s="105"/>
    </row>
    <row r="6394">
      <c r="A6394" s="3"/>
      <c r="B6394" s="3"/>
      <c r="F6394" s="55"/>
      <c r="G6394" s="55"/>
      <c r="H6394" s="55"/>
      <c r="I6394" s="55"/>
      <c r="J6394" s="55"/>
      <c r="L6394" s="55"/>
      <c r="O6394" s="55"/>
      <c r="AF6394" s="93"/>
      <c r="AG6394" s="4"/>
      <c r="AH6394" s="4"/>
      <c r="AJ6394" s="105"/>
      <c r="AK6394" s="105"/>
      <c r="AL6394" s="105"/>
    </row>
    <row r="6395">
      <c r="A6395" s="3"/>
      <c r="B6395" s="3"/>
      <c r="F6395" s="55"/>
      <c r="G6395" s="55"/>
      <c r="H6395" s="55"/>
      <c r="I6395" s="55"/>
      <c r="J6395" s="55"/>
      <c r="L6395" s="55"/>
      <c r="O6395" s="55"/>
      <c r="AF6395" s="93"/>
      <c r="AG6395" s="4"/>
      <c r="AH6395" s="4"/>
      <c r="AJ6395" s="105"/>
      <c r="AK6395" s="105"/>
      <c r="AL6395" s="105"/>
    </row>
    <row r="6396">
      <c r="A6396" s="3"/>
      <c r="B6396" s="3"/>
      <c r="F6396" s="55"/>
      <c r="G6396" s="55"/>
      <c r="H6396" s="55"/>
      <c r="I6396" s="55"/>
      <c r="J6396" s="55"/>
      <c r="L6396" s="55"/>
      <c r="O6396" s="55"/>
      <c r="AF6396" s="93"/>
      <c r="AG6396" s="4"/>
      <c r="AH6396" s="4"/>
      <c r="AJ6396" s="105"/>
      <c r="AK6396" s="105"/>
      <c r="AL6396" s="105"/>
    </row>
    <row r="6397">
      <c r="A6397" s="3"/>
      <c r="B6397" s="3"/>
      <c r="F6397" s="55"/>
      <c r="G6397" s="55"/>
      <c r="H6397" s="55"/>
      <c r="I6397" s="55"/>
      <c r="J6397" s="55"/>
      <c r="L6397" s="55"/>
      <c r="O6397" s="55"/>
      <c r="AF6397" s="93"/>
      <c r="AG6397" s="4"/>
      <c r="AH6397" s="4"/>
      <c r="AJ6397" s="105"/>
      <c r="AK6397" s="105"/>
      <c r="AL6397" s="105"/>
    </row>
    <row r="6398">
      <c r="A6398" s="3"/>
      <c r="B6398" s="3"/>
      <c r="F6398" s="55"/>
      <c r="G6398" s="55"/>
      <c r="H6398" s="55"/>
      <c r="I6398" s="55"/>
      <c r="J6398" s="55"/>
      <c r="L6398" s="55"/>
      <c r="O6398" s="55"/>
      <c r="AF6398" s="93"/>
      <c r="AG6398" s="4"/>
      <c r="AH6398" s="4"/>
      <c r="AJ6398" s="105"/>
      <c r="AK6398" s="105"/>
      <c r="AL6398" s="105"/>
    </row>
    <row r="6399">
      <c r="A6399" s="3"/>
      <c r="B6399" s="3"/>
      <c r="F6399" s="55"/>
      <c r="G6399" s="55"/>
      <c r="H6399" s="55"/>
      <c r="I6399" s="55"/>
      <c r="J6399" s="55"/>
      <c r="L6399" s="55"/>
      <c r="O6399" s="55"/>
      <c r="AF6399" s="93"/>
      <c r="AG6399" s="4"/>
      <c r="AH6399" s="4"/>
      <c r="AJ6399" s="105"/>
      <c r="AK6399" s="105"/>
      <c r="AL6399" s="105"/>
    </row>
    <row r="6400">
      <c r="A6400" s="3"/>
      <c r="B6400" s="3"/>
      <c r="F6400" s="55"/>
      <c r="G6400" s="55"/>
      <c r="H6400" s="55"/>
      <c r="I6400" s="55"/>
      <c r="J6400" s="55"/>
      <c r="L6400" s="55"/>
      <c r="O6400" s="55"/>
      <c r="AF6400" s="93"/>
      <c r="AG6400" s="4"/>
      <c r="AH6400" s="4"/>
      <c r="AJ6400" s="105"/>
      <c r="AK6400" s="105"/>
      <c r="AL6400" s="105"/>
    </row>
    <row r="6401">
      <c r="A6401" s="3"/>
      <c r="B6401" s="3"/>
      <c r="F6401" s="55"/>
      <c r="G6401" s="55"/>
      <c r="H6401" s="55"/>
      <c r="I6401" s="55"/>
      <c r="J6401" s="55"/>
      <c r="L6401" s="55"/>
      <c r="O6401" s="55"/>
      <c r="AF6401" s="93"/>
      <c r="AG6401" s="4"/>
      <c r="AH6401" s="4"/>
      <c r="AJ6401" s="105"/>
      <c r="AK6401" s="105"/>
      <c r="AL6401" s="105"/>
    </row>
    <row r="6402">
      <c r="A6402" s="3"/>
      <c r="B6402" s="3"/>
      <c r="F6402" s="55"/>
      <c r="G6402" s="55"/>
      <c r="H6402" s="55"/>
      <c r="I6402" s="55"/>
      <c r="J6402" s="55"/>
      <c r="L6402" s="55"/>
      <c r="O6402" s="55"/>
      <c r="AF6402" s="93"/>
      <c r="AG6402" s="4"/>
      <c r="AH6402" s="4"/>
      <c r="AJ6402" s="105"/>
      <c r="AK6402" s="105"/>
      <c r="AL6402" s="105"/>
    </row>
    <row r="6403">
      <c r="A6403" s="3"/>
      <c r="B6403" s="3"/>
      <c r="F6403" s="55"/>
      <c r="G6403" s="55"/>
      <c r="H6403" s="55"/>
      <c r="I6403" s="55"/>
      <c r="J6403" s="55"/>
      <c r="L6403" s="55"/>
      <c r="O6403" s="55"/>
      <c r="AF6403" s="93"/>
      <c r="AG6403" s="4"/>
      <c r="AH6403" s="4"/>
      <c r="AJ6403" s="105"/>
      <c r="AK6403" s="105"/>
      <c r="AL6403" s="105"/>
    </row>
    <row r="6404">
      <c r="A6404" s="3"/>
      <c r="B6404" s="3"/>
      <c r="F6404" s="55"/>
      <c r="G6404" s="55"/>
      <c r="H6404" s="55"/>
      <c r="I6404" s="55"/>
      <c r="J6404" s="55"/>
      <c r="L6404" s="55"/>
      <c r="O6404" s="55"/>
      <c r="AF6404" s="93"/>
      <c r="AG6404" s="4"/>
      <c r="AH6404" s="4"/>
      <c r="AJ6404" s="105"/>
      <c r="AK6404" s="105"/>
      <c r="AL6404" s="105"/>
    </row>
    <row r="6405">
      <c r="A6405" s="3"/>
      <c r="B6405" s="3"/>
      <c r="F6405" s="55"/>
      <c r="G6405" s="55"/>
      <c r="H6405" s="55"/>
      <c r="I6405" s="55"/>
      <c r="J6405" s="55"/>
      <c r="L6405" s="55"/>
      <c r="O6405" s="55"/>
      <c r="AF6405" s="93"/>
      <c r="AG6405" s="4"/>
      <c r="AH6405" s="4"/>
      <c r="AJ6405" s="105"/>
      <c r="AK6405" s="105"/>
      <c r="AL6405" s="105"/>
    </row>
    <row r="6406">
      <c r="A6406" s="3"/>
      <c r="B6406" s="3"/>
      <c r="F6406" s="55"/>
      <c r="G6406" s="55"/>
      <c r="H6406" s="55"/>
      <c r="I6406" s="55"/>
      <c r="J6406" s="55"/>
      <c r="L6406" s="55"/>
      <c r="O6406" s="55"/>
      <c r="AF6406" s="93"/>
      <c r="AG6406" s="4"/>
      <c r="AH6406" s="4"/>
      <c r="AJ6406" s="105"/>
      <c r="AK6406" s="105"/>
      <c r="AL6406" s="105"/>
    </row>
    <row r="6407">
      <c r="A6407" s="3"/>
      <c r="B6407" s="3"/>
      <c r="F6407" s="55"/>
      <c r="G6407" s="55"/>
      <c r="H6407" s="55"/>
      <c r="I6407" s="55"/>
      <c r="J6407" s="55"/>
      <c r="L6407" s="55"/>
      <c r="O6407" s="55"/>
      <c r="AF6407" s="93"/>
      <c r="AG6407" s="4"/>
      <c r="AH6407" s="4"/>
      <c r="AJ6407" s="105"/>
      <c r="AK6407" s="105"/>
      <c r="AL6407" s="105"/>
    </row>
    <row r="6408">
      <c r="A6408" s="3"/>
      <c r="B6408" s="3"/>
      <c r="F6408" s="55"/>
      <c r="G6408" s="55"/>
      <c r="H6408" s="55"/>
      <c r="I6408" s="55"/>
      <c r="J6408" s="55"/>
      <c r="L6408" s="55"/>
      <c r="O6408" s="55"/>
      <c r="AF6408" s="93"/>
      <c r="AG6408" s="4"/>
      <c r="AH6408" s="4"/>
      <c r="AJ6408" s="105"/>
      <c r="AK6408" s="105"/>
      <c r="AL6408" s="105"/>
    </row>
    <row r="6409">
      <c r="A6409" s="3"/>
      <c r="B6409" s="3"/>
      <c r="F6409" s="55"/>
      <c r="G6409" s="55"/>
      <c r="H6409" s="55"/>
      <c r="I6409" s="55"/>
      <c r="J6409" s="55"/>
      <c r="L6409" s="55"/>
      <c r="O6409" s="55"/>
      <c r="AF6409" s="93"/>
      <c r="AG6409" s="4"/>
      <c r="AH6409" s="4"/>
      <c r="AJ6409" s="105"/>
      <c r="AK6409" s="105"/>
      <c r="AL6409" s="105"/>
    </row>
    <row r="6410">
      <c r="A6410" s="3"/>
      <c r="B6410" s="3"/>
      <c r="F6410" s="55"/>
      <c r="G6410" s="55"/>
      <c r="H6410" s="55"/>
      <c r="I6410" s="55"/>
      <c r="J6410" s="55"/>
      <c r="L6410" s="55"/>
      <c r="O6410" s="55"/>
      <c r="AF6410" s="93"/>
      <c r="AG6410" s="4"/>
      <c r="AH6410" s="4"/>
      <c r="AJ6410" s="105"/>
      <c r="AK6410" s="105"/>
      <c r="AL6410" s="105"/>
    </row>
    <row r="6411">
      <c r="A6411" s="3"/>
      <c r="B6411" s="3"/>
      <c r="F6411" s="55"/>
      <c r="G6411" s="55"/>
      <c r="H6411" s="55"/>
      <c r="I6411" s="55"/>
      <c r="J6411" s="55"/>
      <c r="L6411" s="55"/>
      <c r="O6411" s="55"/>
      <c r="AF6411" s="93"/>
      <c r="AG6411" s="4"/>
      <c r="AH6411" s="4"/>
      <c r="AJ6411" s="105"/>
      <c r="AK6411" s="105"/>
      <c r="AL6411" s="105"/>
    </row>
    <row r="6412">
      <c r="A6412" s="3"/>
      <c r="B6412" s="3"/>
      <c r="F6412" s="55"/>
      <c r="G6412" s="55"/>
      <c r="H6412" s="55"/>
      <c r="I6412" s="55"/>
      <c r="J6412" s="55"/>
      <c r="L6412" s="55"/>
      <c r="O6412" s="55"/>
      <c r="AF6412" s="93"/>
      <c r="AG6412" s="4"/>
      <c r="AH6412" s="4"/>
      <c r="AJ6412" s="105"/>
      <c r="AK6412" s="105"/>
      <c r="AL6412" s="105"/>
    </row>
    <row r="6413">
      <c r="A6413" s="3"/>
      <c r="B6413" s="3"/>
      <c r="F6413" s="55"/>
      <c r="G6413" s="55"/>
      <c r="H6413" s="55"/>
      <c r="I6413" s="55"/>
      <c r="J6413" s="55"/>
      <c r="L6413" s="55"/>
      <c r="O6413" s="55"/>
      <c r="AF6413" s="93"/>
      <c r="AG6413" s="4"/>
      <c r="AH6413" s="4"/>
      <c r="AJ6413" s="105"/>
      <c r="AK6413" s="105"/>
      <c r="AL6413" s="105"/>
    </row>
    <row r="6414">
      <c r="A6414" s="3"/>
      <c r="B6414" s="3"/>
      <c r="F6414" s="55"/>
      <c r="G6414" s="55"/>
      <c r="H6414" s="55"/>
      <c r="I6414" s="55"/>
      <c r="J6414" s="55"/>
      <c r="L6414" s="55"/>
      <c r="O6414" s="55"/>
      <c r="AF6414" s="93"/>
      <c r="AG6414" s="4"/>
      <c r="AH6414" s="4"/>
      <c r="AJ6414" s="105"/>
      <c r="AK6414" s="105"/>
      <c r="AL6414" s="105"/>
    </row>
    <row r="6415">
      <c r="A6415" s="3"/>
      <c r="B6415" s="3"/>
      <c r="F6415" s="55"/>
      <c r="G6415" s="55"/>
      <c r="H6415" s="55"/>
      <c r="I6415" s="55"/>
      <c r="J6415" s="55"/>
      <c r="L6415" s="55"/>
      <c r="O6415" s="55"/>
      <c r="AF6415" s="93"/>
      <c r="AG6415" s="4"/>
      <c r="AH6415" s="4"/>
      <c r="AJ6415" s="105"/>
      <c r="AK6415" s="105"/>
      <c r="AL6415" s="105"/>
    </row>
    <row r="6416">
      <c r="A6416" s="3"/>
      <c r="B6416" s="3"/>
      <c r="F6416" s="55"/>
      <c r="G6416" s="55"/>
      <c r="H6416" s="55"/>
      <c r="I6416" s="55"/>
      <c r="J6416" s="55"/>
      <c r="L6416" s="55"/>
      <c r="O6416" s="55"/>
      <c r="AF6416" s="93"/>
      <c r="AG6416" s="4"/>
      <c r="AH6416" s="4"/>
      <c r="AJ6416" s="105"/>
      <c r="AK6416" s="105"/>
      <c r="AL6416" s="105"/>
    </row>
    <row r="6417">
      <c r="A6417" s="3"/>
      <c r="B6417" s="3"/>
      <c r="F6417" s="55"/>
      <c r="G6417" s="55"/>
      <c r="H6417" s="55"/>
      <c r="I6417" s="55"/>
      <c r="J6417" s="55"/>
      <c r="L6417" s="55"/>
      <c r="O6417" s="55"/>
      <c r="AF6417" s="93"/>
      <c r="AG6417" s="4"/>
      <c r="AH6417" s="4"/>
      <c r="AJ6417" s="105"/>
      <c r="AK6417" s="105"/>
      <c r="AL6417" s="105"/>
    </row>
    <row r="6418">
      <c r="A6418" s="3"/>
      <c r="B6418" s="3"/>
      <c r="F6418" s="55"/>
      <c r="G6418" s="55"/>
      <c r="H6418" s="55"/>
      <c r="I6418" s="55"/>
      <c r="J6418" s="55"/>
      <c r="L6418" s="55"/>
      <c r="O6418" s="55"/>
      <c r="AF6418" s="93"/>
      <c r="AG6418" s="4"/>
      <c r="AH6418" s="4"/>
      <c r="AJ6418" s="105"/>
      <c r="AK6418" s="105"/>
      <c r="AL6418" s="105"/>
    </row>
    <row r="6419">
      <c r="A6419" s="3"/>
      <c r="B6419" s="3"/>
      <c r="F6419" s="55"/>
      <c r="G6419" s="55"/>
      <c r="H6419" s="55"/>
      <c r="I6419" s="55"/>
      <c r="J6419" s="55"/>
      <c r="L6419" s="55"/>
      <c r="O6419" s="55"/>
      <c r="AF6419" s="93"/>
      <c r="AG6419" s="4"/>
      <c r="AH6419" s="4"/>
      <c r="AJ6419" s="105"/>
      <c r="AK6419" s="105"/>
      <c r="AL6419" s="105"/>
    </row>
    <row r="6420">
      <c r="A6420" s="3"/>
      <c r="B6420" s="3"/>
      <c r="F6420" s="55"/>
      <c r="G6420" s="55"/>
      <c r="H6420" s="55"/>
      <c r="I6420" s="55"/>
      <c r="J6420" s="55"/>
      <c r="L6420" s="55"/>
      <c r="O6420" s="55"/>
      <c r="AF6420" s="93"/>
      <c r="AG6420" s="4"/>
      <c r="AH6420" s="4"/>
      <c r="AJ6420" s="105"/>
      <c r="AK6420" s="105"/>
      <c r="AL6420" s="105"/>
    </row>
    <row r="6421">
      <c r="A6421" s="3"/>
      <c r="B6421" s="3"/>
      <c r="F6421" s="55"/>
      <c r="G6421" s="55"/>
      <c r="H6421" s="55"/>
      <c r="I6421" s="55"/>
      <c r="J6421" s="55"/>
      <c r="L6421" s="55"/>
      <c r="O6421" s="55"/>
      <c r="AF6421" s="93"/>
      <c r="AG6421" s="4"/>
      <c r="AH6421" s="4"/>
      <c r="AJ6421" s="105"/>
      <c r="AK6421" s="105"/>
      <c r="AL6421" s="105"/>
    </row>
    <row r="6422">
      <c r="A6422" s="3"/>
      <c r="B6422" s="3"/>
      <c r="F6422" s="55"/>
      <c r="G6422" s="55"/>
      <c r="H6422" s="55"/>
      <c r="I6422" s="55"/>
      <c r="J6422" s="55"/>
      <c r="L6422" s="55"/>
      <c r="O6422" s="55"/>
      <c r="AF6422" s="93"/>
      <c r="AG6422" s="4"/>
      <c r="AH6422" s="4"/>
      <c r="AJ6422" s="105"/>
      <c r="AK6422" s="105"/>
      <c r="AL6422" s="105"/>
    </row>
    <row r="6423">
      <c r="A6423" s="3"/>
      <c r="B6423" s="3"/>
      <c r="F6423" s="55"/>
      <c r="G6423" s="55"/>
      <c r="H6423" s="55"/>
      <c r="I6423" s="55"/>
      <c r="J6423" s="55"/>
      <c r="L6423" s="55"/>
      <c r="O6423" s="55"/>
      <c r="AF6423" s="93"/>
      <c r="AG6423" s="4"/>
      <c r="AH6423" s="4"/>
      <c r="AJ6423" s="105"/>
      <c r="AK6423" s="105"/>
      <c r="AL6423" s="105"/>
    </row>
    <row r="6424">
      <c r="A6424" s="3"/>
      <c r="B6424" s="3"/>
      <c r="F6424" s="55"/>
      <c r="G6424" s="55"/>
      <c r="H6424" s="55"/>
      <c r="I6424" s="55"/>
      <c r="J6424" s="55"/>
      <c r="L6424" s="55"/>
      <c r="O6424" s="55"/>
      <c r="AF6424" s="93"/>
      <c r="AG6424" s="4"/>
      <c r="AH6424" s="4"/>
      <c r="AJ6424" s="105"/>
      <c r="AK6424" s="105"/>
      <c r="AL6424" s="105"/>
    </row>
    <row r="6425">
      <c r="A6425" s="3"/>
      <c r="B6425" s="3"/>
      <c r="F6425" s="55"/>
      <c r="G6425" s="55"/>
      <c r="H6425" s="55"/>
      <c r="I6425" s="55"/>
      <c r="J6425" s="55"/>
      <c r="L6425" s="55"/>
      <c r="O6425" s="55"/>
      <c r="AF6425" s="93"/>
      <c r="AG6425" s="4"/>
      <c r="AH6425" s="4"/>
      <c r="AJ6425" s="105"/>
      <c r="AK6425" s="105"/>
      <c r="AL6425" s="105"/>
    </row>
    <row r="6426">
      <c r="A6426" s="3"/>
      <c r="B6426" s="3"/>
      <c r="F6426" s="55"/>
      <c r="G6426" s="55"/>
      <c r="H6426" s="55"/>
      <c r="I6426" s="55"/>
      <c r="J6426" s="55"/>
      <c r="L6426" s="55"/>
      <c r="O6426" s="55"/>
      <c r="AF6426" s="93"/>
      <c r="AG6426" s="4"/>
      <c r="AH6426" s="4"/>
      <c r="AJ6426" s="105"/>
      <c r="AK6426" s="105"/>
      <c r="AL6426" s="105"/>
    </row>
    <row r="6427">
      <c r="A6427" s="3"/>
      <c r="B6427" s="3"/>
      <c r="F6427" s="55"/>
      <c r="G6427" s="55"/>
      <c r="H6427" s="55"/>
      <c r="I6427" s="55"/>
      <c r="J6427" s="55"/>
      <c r="L6427" s="55"/>
      <c r="O6427" s="55"/>
      <c r="AF6427" s="93"/>
      <c r="AG6427" s="4"/>
      <c r="AH6427" s="4"/>
      <c r="AJ6427" s="105"/>
      <c r="AK6427" s="105"/>
      <c r="AL6427" s="105"/>
    </row>
    <row r="6428">
      <c r="A6428" s="3"/>
      <c r="B6428" s="3"/>
      <c r="F6428" s="55"/>
      <c r="G6428" s="55"/>
      <c r="H6428" s="55"/>
      <c r="I6428" s="55"/>
      <c r="J6428" s="55"/>
      <c r="L6428" s="55"/>
      <c r="O6428" s="55"/>
      <c r="AF6428" s="93"/>
      <c r="AG6428" s="4"/>
      <c r="AH6428" s="4"/>
      <c r="AJ6428" s="105"/>
      <c r="AK6428" s="105"/>
      <c r="AL6428" s="105"/>
    </row>
    <row r="6429">
      <c r="A6429" s="3"/>
      <c r="B6429" s="3"/>
      <c r="F6429" s="55"/>
      <c r="G6429" s="55"/>
      <c r="H6429" s="55"/>
      <c r="I6429" s="55"/>
      <c r="J6429" s="55"/>
      <c r="L6429" s="55"/>
      <c r="O6429" s="55"/>
      <c r="AF6429" s="93"/>
      <c r="AG6429" s="4"/>
      <c r="AH6429" s="4"/>
      <c r="AJ6429" s="105"/>
      <c r="AK6429" s="105"/>
      <c r="AL6429" s="105"/>
    </row>
    <row r="6430">
      <c r="A6430" s="3"/>
      <c r="B6430" s="3"/>
      <c r="F6430" s="55"/>
      <c r="G6430" s="55"/>
      <c r="H6430" s="55"/>
      <c r="I6430" s="55"/>
      <c r="J6430" s="55"/>
      <c r="L6430" s="55"/>
      <c r="O6430" s="55"/>
      <c r="AF6430" s="93"/>
      <c r="AG6430" s="4"/>
      <c r="AH6430" s="4"/>
      <c r="AJ6430" s="105"/>
      <c r="AK6430" s="105"/>
      <c r="AL6430" s="105"/>
    </row>
    <row r="6431">
      <c r="A6431" s="3"/>
      <c r="B6431" s="3"/>
      <c r="F6431" s="55"/>
      <c r="G6431" s="55"/>
      <c r="H6431" s="55"/>
      <c r="I6431" s="55"/>
      <c r="J6431" s="55"/>
      <c r="L6431" s="55"/>
      <c r="O6431" s="55"/>
      <c r="AF6431" s="93"/>
      <c r="AG6431" s="4"/>
      <c r="AH6431" s="4"/>
      <c r="AJ6431" s="105"/>
      <c r="AK6431" s="105"/>
      <c r="AL6431" s="105"/>
    </row>
    <row r="6432">
      <c r="A6432" s="3"/>
      <c r="B6432" s="3"/>
      <c r="F6432" s="55"/>
      <c r="G6432" s="55"/>
      <c r="H6432" s="55"/>
      <c r="I6432" s="55"/>
      <c r="J6432" s="55"/>
      <c r="L6432" s="55"/>
      <c r="O6432" s="55"/>
      <c r="AF6432" s="93"/>
      <c r="AG6432" s="4"/>
      <c r="AH6432" s="4"/>
      <c r="AJ6432" s="105"/>
      <c r="AK6432" s="105"/>
      <c r="AL6432" s="105"/>
    </row>
    <row r="6433">
      <c r="A6433" s="3"/>
      <c r="B6433" s="3"/>
      <c r="F6433" s="55"/>
      <c r="G6433" s="55"/>
      <c r="H6433" s="55"/>
      <c r="I6433" s="55"/>
      <c r="J6433" s="55"/>
      <c r="L6433" s="55"/>
      <c r="O6433" s="55"/>
      <c r="AF6433" s="93"/>
      <c r="AG6433" s="4"/>
      <c r="AH6433" s="4"/>
      <c r="AJ6433" s="105"/>
      <c r="AK6433" s="105"/>
      <c r="AL6433" s="105"/>
    </row>
    <row r="6434">
      <c r="A6434" s="3"/>
      <c r="B6434" s="3"/>
      <c r="F6434" s="55"/>
      <c r="G6434" s="55"/>
      <c r="H6434" s="55"/>
      <c r="I6434" s="55"/>
      <c r="J6434" s="55"/>
      <c r="L6434" s="55"/>
      <c r="O6434" s="55"/>
      <c r="AF6434" s="93"/>
      <c r="AG6434" s="4"/>
      <c r="AH6434" s="4"/>
      <c r="AJ6434" s="105"/>
      <c r="AK6434" s="105"/>
      <c r="AL6434" s="105"/>
    </row>
    <row r="6435">
      <c r="A6435" s="3"/>
      <c r="B6435" s="3"/>
      <c r="F6435" s="55"/>
      <c r="G6435" s="55"/>
      <c r="H6435" s="55"/>
      <c r="I6435" s="55"/>
      <c r="J6435" s="55"/>
      <c r="L6435" s="55"/>
      <c r="O6435" s="55"/>
      <c r="AF6435" s="93"/>
      <c r="AG6435" s="4"/>
      <c r="AH6435" s="4"/>
      <c r="AJ6435" s="105"/>
      <c r="AK6435" s="105"/>
      <c r="AL6435" s="105"/>
    </row>
    <row r="6436">
      <c r="A6436" s="3"/>
      <c r="B6436" s="3"/>
      <c r="F6436" s="55"/>
      <c r="G6436" s="55"/>
      <c r="H6436" s="55"/>
      <c r="I6436" s="55"/>
      <c r="J6436" s="55"/>
      <c r="L6436" s="55"/>
      <c r="O6436" s="55"/>
      <c r="AF6436" s="93"/>
      <c r="AG6436" s="4"/>
      <c r="AH6436" s="4"/>
      <c r="AJ6436" s="105"/>
      <c r="AK6436" s="105"/>
      <c r="AL6436" s="105"/>
    </row>
    <row r="6437">
      <c r="A6437" s="3"/>
      <c r="B6437" s="3"/>
      <c r="F6437" s="55"/>
      <c r="G6437" s="55"/>
      <c r="H6437" s="55"/>
      <c r="I6437" s="55"/>
      <c r="J6437" s="55"/>
      <c r="L6437" s="55"/>
      <c r="O6437" s="55"/>
      <c r="AF6437" s="93"/>
      <c r="AG6437" s="4"/>
      <c r="AH6437" s="4"/>
      <c r="AJ6437" s="105"/>
      <c r="AK6437" s="105"/>
      <c r="AL6437" s="105"/>
    </row>
    <row r="6438">
      <c r="A6438" s="3"/>
      <c r="B6438" s="3"/>
      <c r="F6438" s="55"/>
      <c r="G6438" s="55"/>
      <c r="H6438" s="55"/>
      <c r="I6438" s="55"/>
      <c r="J6438" s="55"/>
      <c r="L6438" s="55"/>
      <c r="O6438" s="55"/>
      <c r="AF6438" s="93"/>
      <c r="AG6438" s="4"/>
      <c r="AH6438" s="4"/>
      <c r="AJ6438" s="105"/>
      <c r="AK6438" s="105"/>
      <c r="AL6438" s="105"/>
    </row>
    <row r="6439">
      <c r="A6439" s="3"/>
      <c r="B6439" s="3"/>
      <c r="F6439" s="55"/>
      <c r="G6439" s="55"/>
      <c r="H6439" s="55"/>
      <c r="I6439" s="55"/>
      <c r="J6439" s="55"/>
      <c r="L6439" s="55"/>
      <c r="O6439" s="55"/>
      <c r="AF6439" s="93"/>
      <c r="AG6439" s="4"/>
      <c r="AH6439" s="4"/>
      <c r="AJ6439" s="105"/>
      <c r="AK6439" s="105"/>
      <c r="AL6439" s="105"/>
    </row>
    <row r="6440">
      <c r="A6440" s="3"/>
      <c r="B6440" s="3"/>
      <c r="F6440" s="55"/>
      <c r="G6440" s="55"/>
      <c r="H6440" s="55"/>
      <c r="I6440" s="55"/>
      <c r="J6440" s="55"/>
      <c r="L6440" s="55"/>
      <c r="O6440" s="55"/>
      <c r="AF6440" s="93"/>
      <c r="AG6440" s="4"/>
      <c r="AH6440" s="4"/>
      <c r="AJ6440" s="105"/>
      <c r="AK6440" s="105"/>
      <c r="AL6440" s="105"/>
    </row>
    <row r="6441">
      <c r="A6441" s="3"/>
      <c r="B6441" s="3"/>
      <c r="F6441" s="55"/>
      <c r="G6441" s="55"/>
      <c r="H6441" s="55"/>
      <c r="I6441" s="55"/>
      <c r="J6441" s="55"/>
      <c r="L6441" s="55"/>
      <c r="O6441" s="55"/>
      <c r="AF6441" s="93"/>
      <c r="AG6441" s="4"/>
      <c r="AH6441" s="4"/>
      <c r="AJ6441" s="105"/>
      <c r="AK6441" s="105"/>
      <c r="AL6441" s="105"/>
    </row>
    <row r="6442">
      <c r="A6442" s="3"/>
      <c r="B6442" s="3"/>
      <c r="F6442" s="55"/>
      <c r="G6442" s="55"/>
      <c r="H6442" s="55"/>
      <c r="I6442" s="55"/>
      <c r="J6442" s="55"/>
      <c r="L6442" s="55"/>
      <c r="O6442" s="55"/>
      <c r="AF6442" s="93"/>
      <c r="AG6442" s="4"/>
      <c r="AH6442" s="4"/>
      <c r="AJ6442" s="105"/>
      <c r="AK6442" s="105"/>
      <c r="AL6442" s="105"/>
    </row>
    <row r="6443">
      <c r="A6443" s="3"/>
      <c r="B6443" s="3"/>
      <c r="F6443" s="55"/>
      <c r="G6443" s="55"/>
      <c r="H6443" s="55"/>
      <c r="I6443" s="55"/>
      <c r="J6443" s="55"/>
      <c r="L6443" s="55"/>
      <c r="O6443" s="55"/>
      <c r="AF6443" s="93"/>
      <c r="AG6443" s="4"/>
      <c r="AH6443" s="4"/>
      <c r="AJ6443" s="105"/>
      <c r="AK6443" s="105"/>
      <c r="AL6443" s="105"/>
    </row>
    <row r="6444">
      <c r="A6444" s="3"/>
      <c r="B6444" s="3"/>
      <c r="F6444" s="55"/>
      <c r="G6444" s="55"/>
      <c r="H6444" s="55"/>
      <c r="I6444" s="55"/>
      <c r="J6444" s="55"/>
      <c r="L6444" s="55"/>
      <c r="O6444" s="55"/>
      <c r="AF6444" s="93"/>
      <c r="AG6444" s="4"/>
      <c r="AH6444" s="4"/>
      <c r="AJ6444" s="105"/>
      <c r="AK6444" s="105"/>
      <c r="AL6444" s="105"/>
    </row>
    <row r="6445">
      <c r="A6445" s="3"/>
      <c r="B6445" s="3"/>
      <c r="F6445" s="55"/>
      <c r="G6445" s="55"/>
      <c r="H6445" s="55"/>
      <c r="I6445" s="55"/>
      <c r="J6445" s="55"/>
      <c r="L6445" s="55"/>
      <c r="O6445" s="55"/>
      <c r="AF6445" s="93"/>
      <c r="AG6445" s="4"/>
      <c r="AH6445" s="4"/>
      <c r="AJ6445" s="105"/>
      <c r="AK6445" s="105"/>
      <c r="AL6445" s="105"/>
    </row>
    <row r="6446">
      <c r="A6446" s="3"/>
      <c r="B6446" s="3"/>
      <c r="F6446" s="55"/>
      <c r="G6446" s="55"/>
      <c r="H6446" s="55"/>
      <c r="I6446" s="55"/>
      <c r="J6446" s="55"/>
      <c r="L6446" s="55"/>
      <c r="O6446" s="55"/>
      <c r="AF6446" s="93"/>
      <c r="AG6446" s="4"/>
      <c r="AH6446" s="4"/>
      <c r="AJ6446" s="105"/>
      <c r="AK6446" s="105"/>
      <c r="AL6446" s="105"/>
    </row>
    <row r="6447">
      <c r="A6447" s="3"/>
      <c r="B6447" s="3"/>
      <c r="F6447" s="55"/>
      <c r="G6447" s="55"/>
      <c r="H6447" s="55"/>
      <c r="I6447" s="55"/>
      <c r="J6447" s="55"/>
      <c r="L6447" s="55"/>
      <c r="O6447" s="55"/>
      <c r="AF6447" s="93"/>
      <c r="AG6447" s="4"/>
      <c r="AH6447" s="4"/>
      <c r="AJ6447" s="105"/>
      <c r="AK6447" s="105"/>
      <c r="AL6447" s="105"/>
    </row>
    <row r="6448">
      <c r="A6448" s="3"/>
      <c r="B6448" s="3"/>
      <c r="F6448" s="55"/>
      <c r="G6448" s="55"/>
      <c r="H6448" s="55"/>
      <c r="I6448" s="55"/>
      <c r="J6448" s="55"/>
      <c r="L6448" s="55"/>
      <c r="O6448" s="55"/>
      <c r="AF6448" s="93"/>
      <c r="AG6448" s="4"/>
      <c r="AH6448" s="4"/>
      <c r="AJ6448" s="105"/>
      <c r="AK6448" s="105"/>
      <c r="AL6448" s="105"/>
    </row>
    <row r="6449">
      <c r="A6449" s="3"/>
      <c r="B6449" s="3"/>
      <c r="F6449" s="55"/>
      <c r="G6449" s="55"/>
      <c r="H6449" s="55"/>
      <c r="I6449" s="55"/>
      <c r="J6449" s="55"/>
      <c r="L6449" s="55"/>
      <c r="O6449" s="55"/>
      <c r="AF6449" s="93"/>
      <c r="AG6449" s="4"/>
      <c r="AH6449" s="4"/>
      <c r="AJ6449" s="105"/>
      <c r="AK6449" s="105"/>
      <c r="AL6449" s="105"/>
    </row>
    <row r="6450">
      <c r="A6450" s="3"/>
      <c r="B6450" s="3"/>
      <c r="F6450" s="55"/>
      <c r="G6450" s="55"/>
      <c r="H6450" s="55"/>
      <c r="I6450" s="55"/>
      <c r="J6450" s="55"/>
      <c r="L6450" s="55"/>
      <c r="O6450" s="55"/>
      <c r="AF6450" s="93"/>
      <c r="AG6450" s="4"/>
      <c r="AH6450" s="4"/>
      <c r="AJ6450" s="105"/>
      <c r="AK6450" s="105"/>
      <c r="AL6450" s="105"/>
    </row>
    <row r="6451">
      <c r="A6451" s="3"/>
      <c r="B6451" s="3"/>
      <c r="F6451" s="55"/>
      <c r="G6451" s="55"/>
      <c r="H6451" s="55"/>
      <c r="I6451" s="55"/>
      <c r="J6451" s="55"/>
      <c r="L6451" s="55"/>
      <c r="O6451" s="55"/>
      <c r="AF6451" s="93"/>
      <c r="AG6451" s="4"/>
      <c r="AH6451" s="4"/>
      <c r="AJ6451" s="105"/>
      <c r="AK6451" s="105"/>
      <c r="AL6451" s="105"/>
    </row>
    <row r="6452">
      <c r="A6452" s="3"/>
      <c r="B6452" s="3"/>
      <c r="F6452" s="55"/>
      <c r="G6452" s="55"/>
      <c r="H6452" s="55"/>
      <c r="I6452" s="55"/>
      <c r="J6452" s="55"/>
      <c r="L6452" s="55"/>
      <c r="O6452" s="55"/>
      <c r="AF6452" s="93"/>
      <c r="AG6452" s="4"/>
      <c r="AH6452" s="4"/>
      <c r="AJ6452" s="105"/>
      <c r="AK6452" s="105"/>
      <c r="AL6452" s="105"/>
    </row>
    <row r="6453">
      <c r="A6453" s="3"/>
      <c r="B6453" s="3"/>
      <c r="F6453" s="55"/>
      <c r="G6453" s="55"/>
      <c r="H6453" s="55"/>
      <c r="I6453" s="55"/>
      <c r="J6453" s="55"/>
      <c r="L6453" s="55"/>
      <c r="O6453" s="55"/>
      <c r="AF6453" s="93"/>
      <c r="AG6453" s="4"/>
      <c r="AH6453" s="4"/>
      <c r="AJ6453" s="105"/>
      <c r="AK6453" s="105"/>
      <c r="AL6453" s="105"/>
    </row>
    <row r="6454">
      <c r="A6454" s="3"/>
      <c r="B6454" s="3"/>
      <c r="F6454" s="55"/>
      <c r="G6454" s="55"/>
      <c r="H6454" s="55"/>
      <c r="I6454" s="55"/>
      <c r="J6454" s="55"/>
      <c r="L6454" s="55"/>
      <c r="O6454" s="55"/>
      <c r="AF6454" s="93"/>
      <c r="AG6454" s="4"/>
      <c r="AH6454" s="4"/>
      <c r="AJ6454" s="105"/>
      <c r="AK6454" s="105"/>
      <c r="AL6454" s="105"/>
    </row>
    <row r="6455">
      <c r="A6455" s="3"/>
      <c r="B6455" s="3"/>
      <c r="F6455" s="55"/>
      <c r="G6455" s="55"/>
      <c r="H6455" s="55"/>
      <c r="I6455" s="55"/>
      <c r="J6455" s="55"/>
      <c r="L6455" s="55"/>
      <c r="O6455" s="55"/>
      <c r="AF6455" s="93"/>
      <c r="AG6455" s="4"/>
      <c r="AH6455" s="4"/>
      <c r="AJ6455" s="105"/>
      <c r="AK6455" s="105"/>
      <c r="AL6455" s="105"/>
    </row>
    <row r="6456">
      <c r="A6456" s="3"/>
      <c r="B6456" s="3"/>
      <c r="F6456" s="55"/>
      <c r="G6456" s="55"/>
      <c r="H6456" s="55"/>
      <c r="I6456" s="55"/>
      <c r="J6456" s="55"/>
      <c r="L6456" s="55"/>
      <c r="O6456" s="55"/>
      <c r="AF6456" s="93"/>
      <c r="AG6456" s="4"/>
      <c r="AH6456" s="4"/>
      <c r="AJ6456" s="105"/>
      <c r="AK6456" s="105"/>
      <c r="AL6456" s="105"/>
    </row>
    <row r="6457">
      <c r="A6457" s="3"/>
      <c r="B6457" s="3"/>
      <c r="F6457" s="55"/>
      <c r="G6457" s="55"/>
      <c r="H6457" s="55"/>
      <c r="I6457" s="55"/>
      <c r="J6457" s="55"/>
      <c r="L6457" s="55"/>
      <c r="O6457" s="55"/>
      <c r="AF6457" s="93"/>
      <c r="AG6457" s="4"/>
      <c r="AH6457" s="4"/>
      <c r="AJ6457" s="105"/>
      <c r="AK6457" s="105"/>
      <c r="AL6457" s="105"/>
    </row>
    <row r="6458">
      <c r="A6458" s="3"/>
      <c r="B6458" s="3"/>
      <c r="F6458" s="55"/>
      <c r="G6458" s="55"/>
      <c r="H6458" s="55"/>
      <c r="I6458" s="55"/>
      <c r="J6458" s="55"/>
      <c r="L6458" s="55"/>
      <c r="O6458" s="55"/>
      <c r="AF6458" s="93"/>
      <c r="AG6458" s="4"/>
      <c r="AH6458" s="4"/>
      <c r="AJ6458" s="105"/>
      <c r="AK6458" s="105"/>
      <c r="AL6458" s="105"/>
    </row>
    <row r="6459">
      <c r="A6459" s="3"/>
      <c r="B6459" s="3"/>
      <c r="F6459" s="55"/>
      <c r="G6459" s="55"/>
      <c r="H6459" s="55"/>
      <c r="I6459" s="55"/>
      <c r="J6459" s="55"/>
      <c r="L6459" s="55"/>
      <c r="O6459" s="55"/>
      <c r="AF6459" s="93"/>
      <c r="AG6459" s="4"/>
      <c r="AH6459" s="4"/>
      <c r="AJ6459" s="105"/>
      <c r="AK6459" s="105"/>
      <c r="AL6459" s="105"/>
    </row>
    <row r="6460">
      <c r="A6460" s="3"/>
      <c r="B6460" s="3"/>
      <c r="F6460" s="55"/>
      <c r="G6460" s="55"/>
      <c r="H6460" s="55"/>
      <c r="I6460" s="55"/>
      <c r="J6460" s="55"/>
      <c r="L6460" s="55"/>
      <c r="O6460" s="55"/>
      <c r="AF6460" s="93"/>
      <c r="AG6460" s="4"/>
      <c r="AH6460" s="4"/>
      <c r="AJ6460" s="105"/>
      <c r="AK6460" s="105"/>
      <c r="AL6460" s="105"/>
    </row>
    <row r="6461">
      <c r="A6461" s="3"/>
      <c r="B6461" s="3"/>
      <c r="F6461" s="55"/>
      <c r="G6461" s="55"/>
      <c r="H6461" s="55"/>
      <c r="I6461" s="55"/>
      <c r="J6461" s="55"/>
      <c r="L6461" s="55"/>
      <c r="O6461" s="55"/>
      <c r="AF6461" s="93"/>
      <c r="AG6461" s="4"/>
      <c r="AH6461" s="4"/>
      <c r="AJ6461" s="105"/>
      <c r="AK6461" s="105"/>
      <c r="AL6461" s="105"/>
    </row>
    <row r="6462">
      <c r="A6462" s="3"/>
      <c r="B6462" s="3"/>
      <c r="F6462" s="55"/>
      <c r="G6462" s="55"/>
      <c r="H6462" s="55"/>
      <c r="I6462" s="55"/>
      <c r="J6462" s="55"/>
      <c r="L6462" s="55"/>
      <c r="O6462" s="55"/>
      <c r="AF6462" s="93"/>
      <c r="AG6462" s="4"/>
      <c r="AH6462" s="4"/>
      <c r="AJ6462" s="105"/>
      <c r="AK6462" s="105"/>
      <c r="AL6462" s="105"/>
    </row>
    <row r="6463">
      <c r="A6463" s="3"/>
      <c r="B6463" s="3"/>
      <c r="F6463" s="55"/>
      <c r="G6463" s="55"/>
      <c r="H6463" s="55"/>
      <c r="I6463" s="55"/>
      <c r="J6463" s="55"/>
      <c r="L6463" s="55"/>
      <c r="O6463" s="55"/>
      <c r="AF6463" s="93"/>
      <c r="AG6463" s="4"/>
      <c r="AH6463" s="4"/>
      <c r="AJ6463" s="105"/>
      <c r="AK6463" s="105"/>
      <c r="AL6463" s="105"/>
    </row>
    <row r="6464">
      <c r="A6464" s="3"/>
      <c r="B6464" s="3"/>
      <c r="F6464" s="55"/>
      <c r="G6464" s="55"/>
      <c r="H6464" s="55"/>
      <c r="I6464" s="55"/>
      <c r="J6464" s="55"/>
      <c r="L6464" s="55"/>
      <c r="O6464" s="55"/>
      <c r="AF6464" s="93"/>
      <c r="AG6464" s="4"/>
      <c r="AH6464" s="4"/>
      <c r="AJ6464" s="105"/>
      <c r="AK6464" s="105"/>
      <c r="AL6464" s="105"/>
    </row>
    <row r="6465">
      <c r="A6465" s="3"/>
      <c r="B6465" s="3"/>
      <c r="F6465" s="55"/>
      <c r="G6465" s="55"/>
      <c r="H6465" s="55"/>
      <c r="I6465" s="55"/>
      <c r="J6465" s="55"/>
      <c r="L6465" s="55"/>
      <c r="O6465" s="55"/>
      <c r="AF6465" s="93"/>
      <c r="AG6465" s="4"/>
      <c r="AH6465" s="4"/>
      <c r="AJ6465" s="105"/>
      <c r="AK6465" s="105"/>
      <c r="AL6465" s="105"/>
    </row>
    <row r="6466">
      <c r="A6466" s="3"/>
      <c r="B6466" s="3"/>
      <c r="F6466" s="55"/>
      <c r="G6466" s="55"/>
      <c r="H6466" s="55"/>
      <c r="I6466" s="55"/>
      <c r="J6466" s="55"/>
      <c r="L6466" s="55"/>
      <c r="O6466" s="55"/>
      <c r="AF6466" s="93"/>
      <c r="AG6466" s="4"/>
      <c r="AH6466" s="4"/>
      <c r="AJ6466" s="105"/>
      <c r="AK6466" s="105"/>
      <c r="AL6466" s="105"/>
    </row>
    <row r="6467">
      <c r="A6467" s="3"/>
      <c r="B6467" s="3"/>
      <c r="F6467" s="55"/>
      <c r="G6467" s="55"/>
      <c r="H6467" s="55"/>
      <c r="I6467" s="55"/>
      <c r="J6467" s="55"/>
      <c r="L6467" s="55"/>
      <c r="O6467" s="55"/>
      <c r="AF6467" s="93"/>
      <c r="AG6467" s="4"/>
      <c r="AH6467" s="4"/>
      <c r="AJ6467" s="105"/>
      <c r="AK6467" s="105"/>
      <c r="AL6467" s="105"/>
    </row>
    <row r="6468">
      <c r="A6468" s="3"/>
      <c r="B6468" s="3"/>
      <c r="F6468" s="55"/>
      <c r="G6468" s="55"/>
      <c r="H6468" s="55"/>
      <c r="I6468" s="55"/>
      <c r="J6468" s="55"/>
      <c r="L6468" s="55"/>
      <c r="O6468" s="55"/>
      <c r="AF6468" s="93"/>
      <c r="AG6468" s="4"/>
      <c r="AH6468" s="4"/>
      <c r="AJ6468" s="105"/>
      <c r="AK6468" s="105"/>
      <c r="AL6468" s="105"/>
    </row>
    <row r="6469">
      <c r="A6469" s="3"/>
      <c r="B6469" s="3"/>
      <c r="F6469" s="55"/>
      <c r="G6469" s="55"/>
      <c r="H6469" s="55"/>
      <c r="I6469" s="55"/>
      <c r="J6469" s="55"/>
      <c r="L6469" s="55"/>
      <c r="O6469" s="55"/>
      <c r="AF6469" s="93"/>
      <c r="AG6469" s="4"/>
      <c r="AH6469" s="4"/>
      <c r="AJ6469" s="105"/>
      <c r="AK6469" s="105"/>
      <c r="AL6469" s="105"/>
    </row>
    <row r="6470">
      <c r="A6470" s="3"/>
      <c r="B6470" s="3"/>
      <c r="F6470" s="55"/>
      <c r="G6470" s="55"/>
      <c r="H6470" s="55"/>
      <c r="I6470" s="55"/>
      <c r="J6470" s="55"/>
      <c r="L6470" s="55"/>
      <c r="O6470" s="55"/>
      <c r="AF6470" s="93"/>
      <c r="AG6470" s="4"/>
      <c r="AH6470" s="4"/>
      <c r="AJ6470" s="105"/>
      <c r="AK6470" s="105"/>
      <c r="AL6470" s="105"/>
    </row>
    <row r="6471">
      <c r="A6471" s="3"/>
      <c r="B6471" s="3"/>
      <c r="F6471" s="55"/>
      <c r="G6471" s="55"/>
      <c r="H6471" s="55"/>
      <c r="I6471" s="55"/>
      <c r="J6471" s="55"/>
      <c r="L6471" s="55"/>
      <c r="O6471" s="55"/>
      <c r="AF6471" s="93"/>
      <c r="AG6471" s="4"/>
      <c r="AH6471" s="4"/>
      <c r="AJ6471" s="105"/>
      <c r="AK6471" s="105"/>
      <c r="AL6471" s="105"/>
    </row>
    <row r="6472">
      <c r="A6472" s="3"/>
      <c r="B6472" s="3"/>
      <c r="F6472" s="55"/>
      <c r="G6472" s="55"/>
      <c r="H6472" s="55"/>
      <c r="I6472" s="55"/>
      <c r="J6472" s="55"/>
      <c r="L6472" s="55"/>
      <c r="O6472" s="55"/>
      <c r="AF6472" s="93"/>
      <c r="AG6472" s="4"/>
      <c r="AH6472" s="4"/>
      <c r="AJ6472" s="105"/>
      <c r="AK6472" s="105"/>
      <c r="AL6472" s="105"/>
    </row>
    <row r="6473">
      <c r="A6473" s="3"/>
      <c r="B6473" s="3"/>
      <c r="F6473" s="55"/>
      <c r="G6473" s="55"/>
      <c r="H6473" s="55"/>
      <c r="I6473" s="55"/>
      <c r="J6473" s="55"/>
      <c r="L6473" s="55"/>
      <c r="O6473" s="55"/>
      <c r="AF6473" s="93"/>
      <c r="AG6473" s="4"/>
      <c r="AH6473" s="4"/>
      <c r="AJ6473" s="105"/>
      <c r="AK6473" s="105"/>
      <c r="AL6473" s="105"/>
    </row>
    <row r="6474">
      <c r="A6474" s="3"/>
      <c r="B6474" s="3"/>
      <c r="F6474" s="55"/>
      <c r="G6474" s="55"/>
      <c r="H6474" s="55"/>
      <c r="I6474" s="55"/>
      <c r="J6474" s="55"/>
      <c r="L6474" s="55"/>
      <c r="O6474" s="55"/>
      <c r="AF6474" s="93"/>
      <c r="AG6474" s="4"/>
      <c r="AH6474" s="4"/>
      <c r="AJ6474" s="105"/>
      <c r="AK6474" s="105"/>
      <c r="AL6474" s="105"/>
    </row>
    <row r="6475">
      <c r="A6475" s="3"/>
      <c r="B6475" s="3"/>
      <c r="F6475" s="55"/>
      <c r="G6475" s="55"/>
      <c r="H6475" s="55"/>
      <c r="I6475" s="55"/>
      <c r="J6475" s="55"/>
      <c r="L6475" s="55"/>
      <c r="O6475" s="55"/>
      <c r="AF6475" s="93"/>
      <c r="AG6475" s="4"/>
      <c r="AH6475" s="4"/>
      <c r="AJ6475" s="105"/>
      <c r="AK6475" s="105"/>
      <c r="AL6475" s="105"/>
    </row>
    <row r="6476">
      <c r="A6476" s="3"/>
      <c r="B6476" s="3"/>
      <c r="F6476" s="55"/>
      <c r="G6476" s="55"/>
      <c r="H6476" s="55"/>
      <c r="I6476" s="55"/>
      <c r="J6476" s="55"/>
      <c r="L6476" s="55"/>
      <c r="O6476" s="55"/>
      <c r="AF6476" s="93"/>
      <c r="AG6476" s="4"/>
      <c r="AH6476" s="4"/>
      <c r="AJ6476" s="105"/>
      <c r="AK6476" s="105"/>
      <c r="AL6476" s="105"/>
    </row>
    <row r="6477">
      <c r="A6477" s="3"/>
      <c r="B6477" s="3"/>
      <c r="F6477" s="55"/>
      <c r="G6477" s="55"/>
      <c r="H6477" s="55"/>
      <c r="I6477" s="55"/>
      <c r="J6477" s="55"/>
      <c r="L6477" s="55"/>
      <c r="O6477" s="55"/>
      <c r="AF6477" s="93"/>
      <c r="AG6477" s="4"/>
      <c r="AH6477" s="4"/>
      <c r="AJ6477" s="105"/>
      <c r="AK6477" s="105"/>
      <c r="AL6477" s="105"/>
    </row>
    <row r="6478">
      <c r="A6478" s="3"/>
      <c r="B6478" s="3"/>
      <c r="F6478" s="55"/>
      <c r="G6478" s="55"/>
      <c r="H6478" s="55"/>
      <c r="I6478" s="55"/>
      <c r="J6478" s="55"/>
      <c r="L6478" s="55"/>
      <c r="O6478" s="55"/>
      <c r="AF6478" s="93"/>
      <c r="AG6478" s="4"/>
      <c r="AH6478" s="4"/>
      <c r="AJ6478" s="105"/>
      <c r="AK6478" s="105"/>
      <c r="AL6478" s="105"/>
    </row>
    <row r="6479">
      <c r="A6479" s="3"/>
      <c r="B6479" s="3"/>
      <c r="F6479" s="55"/>
      <c r="G6479" s="55"/>
      <c r="H6479" s="55"/>
      <c r="I6479" s="55"/>
      <c r="J6479" s="55"/>
      <c r="L6479" s="55"/>
      <c r="O6479" s="55"/>
      <c r="AF6479" s="93"/>
      <c r="AG6479" s="4"/>
      <c r="AH6479" s="4"/>
      <c r="AJ6479" s="105"/>
      <c r="AK6479" s="105"/>
      <c r="AL6479" s="105"/>
    </row>
    <row r="6480">
      <c r="A6480" s="3"/>
      <c r="B6480" s="3"/>
      <c r="F6480" s="55"/>
      <c r="G6480" s="55"/>
      <c r="H6480" s="55"/>
      <c r="I6480" s="55"/>
      <c r="J6480" s="55"/>
      <c r="L6480" s="55"/>
      <c r="O6480" s="55"/>
      <c r="AF6480" s="93"/>
      <c r="AG6480" s="4"/>
      <c r="AH6480" s="4"/>
      <c r="AJ6480" s="105"/>
      <c r="AK6480" s="105"/>
      <c r="AL6480" s="105"/>
    </row>
    <row r="6481">
      <c r="A6481" s="3"/>
      <c r="B6481" s="3"/>
      <c r="F6481" s="55"/>
      <c r="G6481" s="55"/>
      <c r="H6481" s="55"/>
      <c r="I6481" s="55"/>
      <c r="J6481" s="55"/>
      <c r="L6481" s="55"/>
      <c r="O6481" s="55"/>
      <c r="AF6481" s="93"/>
      <c r="AG6481" s="4"/>
      <c r="AH6481" s="4"/>
      <c r="AJ6481" s="105"/>
      <c r="AK6481" s="105"/>
      <c r="AL6481" s="105"/>
    </row>
    <row r="6482">
      <c r="A6482" s="3"/>
      <c r="B6482" s="3"/>
      <c r="F6482" s="55"/>
      <c r="G6482" s="55"/>
      <c r="H6482" s="55"/>
      <c r="I6482" s="55"/>
      <c r="J6482" s="55"/>
      <c r="L6482" s="55"/>
      <c r="O6482" s="55"/>
      <c r="AF6482" s="93"/>
      <c r="AG6482" s="4"/>
      <c r="AH6482" s="4"/>
      <c r="AJ6482" s="105"/>
      <c r="AK6482" s="105"/>
      <c r="AL6482" s="105"/>
    </row>
    <row r="6483">
      <c r="A6483" s="3"/>
      <c r="B6483" s="3"/>
      <c r="F6483" s="55"/>
      <c r="G6483" s="55"/>
      <c r="H6483" s="55"/>
      <c r="I6483" s="55"/>
      <c r="J6483" s="55"/>
      <c r="L6483" s="55"/>
      <c r="O6483" s="55"/>
      <c r="AF6483" s="93"/>
      <c r="AG6483" s="4"/>
      <c r="AH6483" s="4"/>
      <c r="AJ6483" s="105"/>
      <c r="AK6483" s="105"/>
      <c r="AL6483" s="105"/>
    </row>
    <row r="6484">
      <c r="A6484" s="3"/>
      <c r="B6484" s="3"/>
      <c r="F6484" s="55"/>
      <c r="G6484" s="55"/>
      <c r="H6484" s="55"/>
      <c r="I6484" s="55"/>
      <c r="J6484" s="55"/>
      <c r="L6484" s="55"/>
      <c r="O6484" s="55"/>
      <c r="AF6484" s="93"/>
      <c r="AG6484" s="4"/>
      <c r="AH6484" s="4"/>
      <c r="AJ6484" s="105"/>
      <c r="AK6484" s="105"/>
      <c r="AL6484" s="105"/>
    </row>
    <row r="6485">
      <c r="A6485" s="3"/>
      <c r="B6485" s="3"/>
      <c r="F6485" s="55"/>
      <c r="G6485" s="55"/>
      <c r="H6485" s="55"/>
      <c r="I6485" s="55"/>
      <c r="J6485" s="55"/>
      <c r="L6485" s="55"/>
      <c r="O6485" s="55"/>
      <c r="AF6485" s="93"/>
      <c r="AG6485" s="4"/>
      <c r="AH6485" s="4"/>
      <c r="AJ6485" s="105"/>
      <c r="AK6485" s="105"/>
      <c r="AL6485" s="105"/>
    </row>
    <row r="6486">
      <c r="A6486" s="3"/>
      <c r="B6486" s="3"/>
      <c r="F6486" s="55"/>
      <c r="G6486" s="55"/>
      <c r="H6486" s="55"/>
      <c r="I6486" s="55"/>
      <c r="J6486" s="55"/>
      <c r="L6486" s="55"/>
      <c r="O6486" s="55"/>
      <c r="AF6486" s="93"/>
      <c r="AG6486" s="4"/>
      <c r="AH6486" s="4"/>
      <c r="AJ6486" s="105"/>
      <c r="AK6486" s="105"/>
      <c r="AL6486" s="105"/>
    </row>
    <row r="6487">
      <c r="A6487" s="3"/>
      <c r="B6487" s="3"/>
      <c r="F6487" s="55"/>
      <c r="G6487" s="55"/>
      <c r="H6487" s="55"/>
      <c r="I6487" s="55"/>
      <c r="J6487" s="55"/>
      <c r="L6487" s="55"/>
      <c r="O6487" s="55"/>
      <c r="AF6487" s="93"/>
      <c r="AG6487" s="4"/>
      <c r="AH6487" s="4"/>
      <c r="AJ6487" s="105"/>
      <c r="AK6487" s="105"/>
      <c r="AL6487" s="105"/>
    </row>
    <row r="6488">
      <c r="A6488" s="3"/>
      <c r="B6488" s="3"/>
      <c r="F6488" s="55"/>
      <c r="G6488" s="55"/>
      <c r="H6488" s="55"/>
      <c r="I6488" s="55"/>
      <c r="J6488" s="55"/>
      <c r="L6488" s="55"/>
      <c r="O6488" s="55"/>
      <c r="AF6488" s="93"/>
      <c r="AG6488" s="4"/>
      <c r="AH6488" s="4"/>
      <c r="AJ6488" s="105"/>
      <c r="AK6488" s="105"/>
      <c r="AL6488" s="105"/>
    </row>
    <row r="6489">
      <c r="A6489" s="3"/>
      <c r="B6489" s="3"/>
      <c r="F6489" s="55"/>
      <c r="G6489" s="55"/>
      <c r="H6489" s="55"/>
      <c r="I6489" s="55"/>
      <c r="J6489" s="55"/>
      <c r="L6489" s="55"/>
      <c r="O6489" s="55"/>
      <c r="AF6489" s="93"/>
      <c r="AG6489" s="4"/>
      <c r="AH6489" s="4"/>
      <c r="AJ6489" s="105"/>
      <c r="AK6489" s="105"/>
      <c r="AL6489" s="105"/>
    </row>
    <row r="6490">
      <c r="A6490" s="3"/>
      <c r="B6490" s="3"/>
      <c r="F6490" s="55"/>
      <c r="G6490" s="55"/>
      <c r="H6490" s="55"/>
      <c r="I6490" s="55"/>
      <c r="J6490" s="55"/>
      <c r="L6490" s="55"/>
      <c r="O6490" s="55"/>
      <c r="AF6490" s="93"/>
      <c r="AG6490" s="4"/>
      <c r="AH6490" s="4"/>
      <c r="AJ6490" s="105"/>
      <c r="AK6490" s="105"/>
      <c r="AL6490" s="105"/>
    </row>
    <row r="6491">
      <c r="A6491" s="3"/>
      <c r="B6491" s="3"/>
      <c r="F6491" s="55"/>
      <c r="G6491" s="55"/>
      <c r="H6491" s="55"/>
      <c r="I6491" s="55"/>
      <c r="J6491" s="55"/>
      <c r="L6491" s="55"/>
      <c r="O6491" s="55"/>
      <c r="AF6491" s="93"/>
      <c r="AG6491" s="4"/>
      <c r="AH6491" s="4"/>
      <c r="AJ6491" s="105"/>
      <c r="AK6491" s="105"/>
      <c r="AL6491" s="105"/>
    </row>
    <row r="6492">
      <c r="A6492" s="3"/>
      <c r="B6492" s="3"/>
      <c r="F6492" s="55"/>
      <c r="G6492" s="55"/>
      <c r="H6492" s="55"/>
      <c r="I6492" s="55"/>
      <c r="J6492" s="55"/>
      <c r="L6492" s="55"/>
      <c r="O6492" s="55"/>
      <c r="AF6492" s="93"/>
      <c r="AG6492" s="4"/>
      <c r="AH6492" s="4"/>
      <c r="AJ6492" s="105"/>
      <c r="AK6492" s="105"/>
      <c r="AL6492" s="105"/>
    </row>
    <row r="6493">
      <c r="A6493" s="3"/>
      <c r="B6493" s="3"/>
      <c r="F6493" s="55"/>
      <c r="G6493" s="55"/>
      <c r="H6493" s="55"/>
      <c r="I6493" s="55"/>
      <c r="J6493" s="55"/>
      <c r="L6493" s="55"/>
      <c r="O6493" s="55"/>
      <c r="AF6493" s="93"/>
      <c r="AG6493" s="4"/>
      <c r="AH6493" s="4"/>
      <c r="AJ6493" s="105"/>
      <c r="AK6493" s="105"/>
      <c r="AL6493" s="105"/>
    </row>
    <row r="6494">
      <c r="A6494" s="3"/>
      <c r="B6494" s="3"/>
      <c r="F6494" s="55"/>
      <c r="G6494" s="55"/>
      <c r="H6494" s="55"/>
      <c r="I6494" s="55"/>
      <c r="J6494" s="55"/>
      <c r="L6494" s="55"/>
      <c r="O6494" s="55"/>
      <c r="AF6494" s="93"/>
      <c r="AG6494" s="4"/>
      <c r="AH6494" s="4"/>
      <c r="AJ6494" s="105"/>
      <c r="AK6494" s="105"/>
      <c r="AL6494" s="105"/>
    </row>
    <row r="6495">
      <c r="A6495" s="3"/>
      <c r="B6495" s="3"/>
      <c r="F6495" s="55"/>
      <c r="G6495" s="55"/>
      <c r="H6495" s="55"/>
      <c r="I6495" s="55"/>
      <c r="J6495" s="55"/>
      <c r="L6495" s="55"/>
      <c r="O6495" s="55"/>
      <c r="AF6495" s="93"/>
      <c r="AG6495" s="4"/>
      <c r="AH6495" s="4"/>
      <c r="AJ6495" s="105"/>
      <c r="AK6495" s="105"/>
      <c r="AL6495" s="105"/>
    </row>
    <row r="6496">
      <c r="A6496" s="3"/>
      <c r="B6496" s="3"/>
      <c r="F6496" s="55"/>
      <c r="G6496" s="55"/>
      <c r="H6496" s="55"/>
      <c r="I6496" s="55"/>
      <c r="J6496" s="55"/>
      <c r="L6496" s="55"/>
      <c r="O6496" s="55"/>
      <c r="AF6496" s="93"/>
      <c r="AG6496" s="4"/>
      <c r="AH6496" s="4"/>
      <c r="AJ6496" s="105"/>
      <c r="AK6496" s="105"/>
      <c r="AL6496" s="105"/>
    </row>
    <row r="6497">
      <c r="A6497" s="3"/>
      <c r="B6497" s="3"/>
      <c r="F6497" s="55"/>
      <c r="G6497" s="55"/>
      <c r="H6497" s="55"/>
      <c r="I6497" s="55"/>
      <c r="J6497" s="55"/>
      <c r="L6497" s="55"/>
      <c r="O6497" s="55"/>
      <c r="AF6497" s="93"/>
      <c r="AG6497" s="4"/>
      <c r="AH6497" s="4"/>
      <c r="AJ6497" s="105"/>
      <c r="AK6497" s="105"/>
      <c r="AL6497" s="105"/>
    </row>
    <row r="6498">
      <c r="A6498" s="3"/>
      <c r="B6498" s="3"/>
      <c r="F6498" s="55"/>
      <c r="G6498" s="55"/>
      <c r="H6498" s="55"/>
      <c r="I6498" s="55"/>
      <c r="J6498" s="55"/>
      <c r="L6498" s="55"/>
      <c r="O6498" s="55"/>
      <c r="AF6498" s="93"/>
      <c r="AG6498" s="4"/>
      <c r="AH6498" s="4"/>
      <c r="AJ6498" s="105"/>
      <c r="AK6498" s="105"/>
      <c r="AL6498" s="105"/>
    </row>
    <row r="6499">
      <c r="A6499" s="3"/>
      <c r="B6499" s="3"/>
      <c r="F6499" s="55"/>
      <c r="G6499" s="55"/>
      <c r="H6499" s="55"/>
      <c r="I6499" s="55"/>
      <c r="J6499" s="55"/>
      <c r="L6499" s="55"/>
      <c r="O6499" s="55"/>
      <c r="AF6499" s="93"/>
      <c r="AG6499" s="4"/>
      <c r="AH6499" s="4"/>
      <c r="AJ6499" s="105"/>
      <c r="AK6499" s="105"/>
      <c r="AL6499" s="105"/>
    </row>
    <row r="6500">
      <c r="A6500" s="3"/>
      <c r="B6500" s="3"/>
      <c r="F6500" s="55"/>
      <c r="G6500" s="55"/>
      <c r="H6500" s="55"/>
      <c r="I6500" s="55"/>
      <c r="J6500" s="55"/>
      <c r="L6500" s="55"/>
      <c r="O6500" s="55"/>
      <c r="AF6500" s="93"/>
      <c r="AG6500" s="4"/>
      <c r="AH6500" s="4"/>
      <c r="AJ6500" s="105"/>
      <c r="AK6500" s="105"/>
      <c r="AL6500" s="105"/>
    </row>
    <row r="6501">
      <c r="A6501" s="3"/>
      <c r="B6501" s="3"/>
      <c r="F6501" s="55"/>
      <c r="G6501" s="55"/>
      <c r="H6501" s="55"/>
      <c r="I6501" s="55"/>
      <c r="J6501" s="55"/>
      <c r="L6501" s="55"/>
      <c r="O6501" s="55"/>
      <c r="AF6501" s="93"/>
      <c r="AG6501" s="4"/>
      <c r="AH6501" s="4"/>
      <c r="AJ6501" s="105"/>
      <c r="AK6501" s="105"/>
      <c r="AL6501" s="105"/>
    </row>
    <row r="6502">
      <c r="A6502" s="3"/>
      <c r="B6502" s="3"/>
      <c r="F6502" s="55"/>
      <c r="G6502" s="55"/>
      <c r="H6502" s="55"/>
      <c r="I6502" s="55"/>
      <c r="J6502" s="55"/>
      <c r="L6502" s="55"/>
      <c r="O6502" s="55"/>
      <c r="AF6502" s="93"/>
      <c r="AG6502" s="4"/>
      <c r="AH6502" s="4"/>
      <c r="AJ6502" s="105"/>
      <c r="AK6502" s="105"/>
      <c r="AL6502" s="105"/>
    </row>
    <row r="6503">
      <c r="A6503" s="3"/>
      <c r="B6503" s="3"/>
      <c r="F6503" s="55"/>
      <c r="G6503" s="55"/>
      <c r="H6503" s="55"/>
      <c r="I6503" s="55"/>
      <c r="J6503" s="55"/>
      <c r="L6503" s="55"/>
      <c r="O6503" s="55"/>
      <c r="AF6503" s="93"/>
      <c r="AG6503" s="4"/>
      <c r="AH6503" s="4"/>
      <c r="AJ6503" s="105"/>
      <c r="AK6503" s="105"/>
      <c r="AL6503" s="105"/>
    </row>
    <row r="6504">
      <c r="A6504" s="3"/>
      <c r="B6504" s="3"/>
      <c r="F6504" s="55"/>
      <c r="G6504" s="55"/>
      <c r="H6504" s="55"/>
      <c r="I6504" s="55"/>
      <c r="J6504" s="55"/>
      <c r="L6504" s="55"/>
      <c r="O6504" s="55"/>
      <c r="AF6504" s="93"/>
      <c r="AG6504" s="4"/>
      <c r="AH6504" s="4"/>
      <c r="AJ6504" s="105"/>
      <c r="AK6504" s="105"/>
      <c r="AL6504" s="105"/>
    </row>
    <row r="6505">
      <c r="A6505" s="3"/>
      <c r="B6505" s="3"/>
      <c r="F6505" s="55"/>
      <c r="G6505" s="55"/>
      <c r="H6505" s="55"/>
      <c r="I6505" s="55"/>
      <c r="J6505" s="55"/>
      <c r="L6505" s="55"/>
      <c r="O6505" s="55"/>
      <c r="AF6505" s="93"/>
      <c r="AG6505" s="4"/>
      <c r="AH6505" s="4"/>
      <c r="AJ6505" s="105"/>
      <c r="AK6505" s="105"/>
      <c r="AL6505" s="105"/>
    </row>
    <row r="6506">
      <c r="A6506" s="3"/>
      <c r="B6506" s="3"/>
      <c r="F6506" s="55"/>
      <c r="G6506" s="55"/>
      <c r="H6506" s="55"/>
      <c r="I6506" s="55"/>
      <c r="J6506" s="55"/>
      <c r="L6506" s="55"/>
      <c r="O6506" s="55"/>
      <c r="AF6506" s="93"/>
      <c r="AG6506" s="4"/>
      <c r="AH6506" s="4"/>
      <c r="AJ6506" s="105"/>
      <c r="AK6506" s="105"/>
      <c r="AL6506" s="105"/>
    </row>
    <row r="6507">
      <c r="A6507" s="3"/>
      <c r="B6507" s="3"/>
      <c r="F6507" s="55"/>
      <c r="G6507" s="55"/>
      <c r="H6507" s="55"/>
      <c r="I6507" s="55"/>
      <c r="J6507" s="55"/>
      <c r="L6507" s="55"/>
      <c r="O6507" s="55"/>
      <c r="AF6507" s="93"/>
      <c r="AG6507" s="4"/>
      <c r="AH6507" s="4"/>
      <c r="AJ6507" s="105"/>
      <c r="AK6507" s="105"/>
      <c r="AL6507" s="105"/>
    </row>
    <row r="6508">
      <c r="A6508" s="3"/>
      <c r="B6508" s="3"/>
      <c r="F6508" s="55"/>
      <c r="G6508" s="55"/>
      <c r="H6508" s="55"/>
      <c r="I6508" s="55"/>
      <c r="J6508" s="55"/>
      <c r="L6508" s="55"/>
      <c r="O6508" s="55"/>
      <c r="AF6508" s="93"/>
      <c r="AG6508" s="4"/>
      <c r="AH6508" s="4"/>
      <c r="AJ6508" s="105"/>
      <c r="AK6508" s="105"/>
      <c r="AL6508" s="105"/>
    </row>
    <row r="6509">
      <c r="A6509" s="3"/>
      <c r="B6509" s="3"/>
      <c r="F6509" s="55"/>
      <c r="G6509" s="55"/>
      <c r="H6509" s="55"/>
      <c r="I6509" s="55"/>
      <c r="J6509" s="55"/>
      <c r="L6509" s="55"/>
      <c r="O6509" s="55"/>
      <c r="AF6509" s="93"/>
      <c r="AG6509" s="4"/>
      <c r="AH6509" s="4"/>
      <c r="AJ6509" s="105"/>
      <c r="AK6509" s="105"/>
      <c r="AL6509" s="105"/>
    </row>
    <row r="6510">
      <c r="A6510" s="3"/>
      <c r="B6510" s="3"/>
      <c r="F6510" s="55"/>
      <c r="G6510" s="55"/>
      <c r="H6510" s="55"/>
      <c r="I6510" s="55"/>
      <c r="J6510" s="55"/>
      <c r="L6510" s="55"/>
      <c r="O6510" s="55"/>
      <c r="AF6510" s="93"/>
      <c r="AG6510" s="4"/>
      <c r="AH6510" s="4"/>
      <c r="AJ6510" s="105"/>
      <c r="AK6510" s="105"/>
      <c r="AL6510" s="105"/>
    </row>
    <row r="6511">
      <c r="A6511" s="3"/>
      <c r="B6511" s="3"/>
      <c r="F6511" s="55"/>
      <c r="G6511" s="55"/>
      <c r="H6511" s="55"/>
      <c r="I6511" s="55"/>
      <c r="J6511" s="55"/>
      <c r="L6511" s="55"/>
      <c r="O6511" s="55"/>
      <c r="AF6511" s="93"/>
      <c r="AG6511" s="4"/>
      <c r="AH6511" s="4"/>
      <c r="AJ6511" s="105"/>
      <c r="AK6511" s="105"/>
      <c r="AL6511" s="105"/>
    </row>
    <row r="6512">
      <c r="A6512" s="3"/>
      <c r="B6512" s="3"/>
      <c r="F6512" s="55"/>
      <c r="G6512" s="55"/>
      <c r="H6512" s="55"/>
      <c r="I6512" s="55"/>
      <c r="J6512" s="55"/>
      <c r="L6512" s="55"/>
      <c r="O6512" s="55"/>
      <c r="AF6512" s="93"/>
      <c r="AG6512" s="4"/>
      <c r="AH6512" s="4"/>
      <c r="AJ6512" s="105"/>
      <c r="AK6512" s="105"/>
      <c r="AL6512" s="105"/>
    </row>
    <row r="6513">
      <c r="A6513" s="3"/>
      <c r="B6513" s="3"/>
      <c r="F6513" s="55"/>
      <c r="G6513" s="55"/>
      <c r="H6513" s="55"/>
      <c r="I6513" s="55"/>
      <c r="J6513" s="55"/>
      <c r="L6513" s="55"/>
      <c r="O6513" s="55"/>
      <c r="AF6513" s="93"/>
      <c r="AG6513" s="4"/>
      <c r="AH6513" s="4"/>
      <c r="AJ6513" s="105"/>
      <c r="AK6513" s="105"/>
      <c r="AL6513" s="105"/>
    </row>
    <row r="6514">
      <c r="A6514" s="3"/>
      <c r="B6514" s="3"/>
      <c r="F6514" s="55"/>
      <c r="G6514" s="55"/>
      <c r="H6514" s="55"/>
      <c r="I6514" s="55"/>
      <c r="J6514" s="55"/>
      <c r="L6514" s="55"/>
      <c r="O6514" s="55"/>
      <c r="AF6514" s="93"/>
      <c r="AG6514" s="4"/>
      <c r="AH6514" s="4"/>
      <c r="AJ6514" s="105"/>
      <c r="AK6514" s="105"/>
      <c r="AL6514" s="105"/>
    </row>
    <row r="6515">
      <c r="A6515" s="3"/>
      <c r="B6515" s="3"/>
      <c r="F6515" s="55"/>
      <c r="G6515" s="55"/>
      <c r="H6515" s="55"/>
      <c r="I6515" s="55"/>
      <c r="J6515" s="55"/>
      <c r="L6515" s="55"/>
      <c r="O6515" s="55"/>
      <c r="AF6515" s="93"/>
      <c r="AG6515" s="4"/>
      <c r="AH6515" s="4"/>
      <c r="AJ6515" s="105"/>
      <c r="AK6515" s="105"/>
      <c r="AL6515" s="105"/>
    </row>
    <row r="6516">
      <c r="A6516" s="3"/>
      <c r="B6516" s="3"/>
      <c r="F6516" s="55"/>
      <c r="G6516" s="55"/>
      <c r="H6516" s="55"/>
      <c r="I6516" s="55"/>
      <c r="J6516" s="55"/>
      <c r="L6516" s="55"/>
      <c r="O6516" s="55"/>
      <c r="AF6516" s="93"/>
      <c r="AG6516" s="4"/>
      <c r="AH6516" s="4"/>
      <c r="AJ6516" s="105"/>
      <c r="AK6516" s="105"/>
      <c r="AL6516" s="105"/>
    </row>
    <row r="6517">
      <c r="A6517" s="3"/>
      <c r="B6517" s="3"/>
      <c r="F6517" s="55"/>
      <c r="G6517" s="55"/>
      <c r="H6517" s="55"/>
      <c r="I6517" s="55"/>
      <c r="J6517" s="55"/>
      <c r="L6517" s="55"/>
      <c r="O6517" s="55"/>
      <c r="AF6517" s="93"/>
      <c r="AG6517" s="4"/>
      <c r="AH6517" s="4"/>
      <c r="AJ6517" s="105"/>
      <c r="AK6517" s="105"/>
      <c r="AL6517" s="105"/>
    </row>
    <row r="6518">
      <c r="A6518" s="3"/>
      <c r="B6518" s="3"/>
      <c r="F6518" s="55"/>
      <c r="G6518" s="55"/>
      <c r="H6518" s="55"/>
      <c r="I6518" s="55"/>
      <c r="J6518" s="55"/>
      <c r="L6518" s="55"/>
      <c r="O6518" s="55"/>
      <c r="AF6518" s="93"/>
      <c r="AG6518" s="4"/>
      <c r="AH6518" s="4"/>
      <c r="AJ6518" s="105"/>
      <c r="AK6518" s="105"/>
      <c r="AL6518" s="105"/>
    </row>
    <row r="6519">
      <c r="A6519" s="3"/>
      <c r="B6519" s="3"/>
      <c r="F6519" s="55"/>
      <c r="G6519" s="55"/>
      <c r="H6519" s="55"/>
      <c r="I6519" s="55"/>
      <c r="J6519" s="55"/>
      <c r="L6519" s="55"/>
      <c r="O6519" s="55"/>
      <c r="AF6519" s="93"/>
      <c r="AG6519" s="4"/>
      <c r="AH6519" s="4"/>
      <c r="AJ6519" s="105"/>
      <c r="AK6519" s="105"/>
      <c r="AL6519" s="105"/>
    </row>
    <row r="6520">
      <c r="A6520" s="3"/>
      <c r="B6520" s="3"/>
      <c r="F6520" s="55"/>
      <c r="G6520" s="55"/>
      <c r="H6520" s="55"/>
      <c r="I6520" s="55"/>
      <c r="J6520" s="55"/>
      <c r="L6520" s="55"/>
      <c r="O6520" s="55"/>
      <c r="AF6520" s="93"/>
      <c r="AG6520" s="4"/>
      <c r="AH6520" s="4"/>
      <c r="AJ6520" s="105"/>
      <c r="AK6520" s="105"/>
      <c r="AL6520" s="105"/>
    </row>
    <row r="6521">
      <c r="A6521" s="3"/>
      <c r="B6521" s="3"/>
      <c r="F6521" s="55"/>
      <c r="G6521" s="55"/>
      <c r="H6521" s="55"/>
      <c r="I6521" s="55"/>
      <c r="J6521" s="55"/>
      <c r="L6521" s="55"/>
      <c r="O6521" s="55"/>
      <c r="AF6521" s="93"/>
      <c r="AG6521" s="4"/>
      <c r="AH6521" s="4"/>
      <c r="AJ6521" s="105"/>
      <c r="AK6521" s="105"/>
      <c r="AL6521" s="105"/>
    </row>
    <row r="6522">
      <c r="A6522" s="3"/>
      <c r="B6522" s="3"/>
      <c r="F6522" s="55"/>
      <c r="G6522" s="55"/>
      <c r="H6522" s="55"/>
      <c r="I6522" s="55"/>
      <c r="J6522" s="55"/>
      <c r="L6522" s="55"/>
      <c r="O6522" s="55"/>
      <c r="AF6522" s="93"/>
      <c r="AG6522" s="4"/>
      <c r="AH6522" s="4"/>
      <c r="AJ6522" s="105"/>
      <c r="AK6522" s="105"/>
      <c r="AL6522" s="105"/>
    </row>
    <row r="6523">
      <c r="A6523" s="3"/>
      <c r="B6523" s="3"/>
      <c r="F6523" s="55"/>
      <c r="G6523" s="55"/>
      <c r="H6523" s="55"/>
      <c r="I6523" s="55"/>
      <c r="J6523" s="55"/>
      <c r="L6523" s="55"/>
      <c r="O6523" s="55"/>
      <c r="AF6523" s="93"/>
      <c r="AG6523" s="4"/>
      <c r="AH6523" s="4"/>
      <c r="AJ6523" s="105"/>
      <c r="AK6523" s="105"/>
      <c r="AL6523" s="105"/>
    </row>
    <row r="6524">
      <c r="A6524" s="3"/>
      <c r="B6524" s="3"/>
      <c r="F6524" s="55"/>
      <c r="G6524" s="55"/>
      <c r="H6524" s="55"/>
      <c r="I6524" s="55"/>
      <c r="J6524" s="55"/>
      <c r="L6524" s="55"/>
      <c r="O6524" s="55"/>
      <c r="AF6524" s="93"/>
      <c r="AG6524" s="4"/>
      <c r="AH6524" s="4"/>
      <c r="AJ6524" s="105"/>
      <c r="AK6524" s="105"/>
      <c r="AL6524" s="105"/>
    </row>
    <row r="6525">
      <c r="A6525" s="3"/>
      <c r="B6525" s="3"/>
      <c r="F6525" s="55"/>
      <c r="G6525" s="55"/>
      <c r="H6525" s="55"/>
      <c r="I6525" s="55"/>
      <c r="J6525" s="55"/>
      <c r="L6525" s="55"/>
      <c r="O6525" s="55"/>
      <c r="AF6525" s="93"/>
      <c r="AG6525" s="4"/>
      <c r="AH6525" s="4"/>
      <c r="AJ6525" s="105"/>
      <c r="AK6525" s="105"/>
      <c r="AL6525" s="105"/>
    </row>
    <row r="6526">
      <c r="A6526" s="3"/>
      <c r="B6526" s="3"/>
      <c r="F6526" s="55"/>
      <c r="G6526" s="55"/>
      <c r="H6526" s="55"/>
      <c r="I6526" s="55"/>
      <c r="J6526" s="55"/>
      <c r="L6526" s="55"/>
      <c r="O6526" s="55"/>
      <c r="AF6526" s="93"/>
      <c r="AG6526" s="4"/>
      <c r="AH6526" s="4"/>
      <c r="AJ6526" s="105"/>
      <c r="AK6526" s="105"/>
      <c r="AL6526" s="105"/>
    </row>
    <row r="6527">
      <c r="A6527" s="3"/>
      <c r="B6527" s="3"/>
      <c r="F6527" s="55"/>
      <c r="G6527" s="55"/>
      <c r="H6527" s="55"/>
      <c r="I6527" s="55"/>
      <c r="J6527" s="55"/>
      <c r="L6527" s="55"/>
      <c r="O6527" s="55"/>
      <c r="AF6527" s="93"/>
      <c r="AG6527" s="4"/>
      <c r="AH6527" s="4"/>
      <c r="AJ6527" s="105"/>
      <c r="AK6527" s="105"/>
      <c r="AL6527" s="105"/>
    </row>
    <row r="6528">
      <c r="A6528" s="3"/>
      <c r="B6528" s="3"/>
      <c r="F6528" s="55"/>
      <c r="G6528" s="55"/>
      <c r="H6528" s="55"/>
      <c r="I6528" s="55"/>
      <c r="J6528" s="55"/>
      <c r="L6528" s="55"/>
      <c r="O6528" s="55"/>
      <c r="AF6528" s="93"/>
      <c r="AG6528" s="4"/>
      <c r="AH6528" s="4"/>
      <c r="AJ6528" s="105"/>
      <c r="AK6528" s="105"/>
      <c r="AL6528" s="105"/>
    </row>
    <row r="6529">
      <c r="A6529" s="3"/>
      <c r="B6529" s="3"/>
      <c r="F6529" s="55"/>
      <c r="G6529" s="55"/>
      <c r="H6529" s="55"/>
      <c r="I6529" s="55"/>
      <c r="J6529" s="55"/>
      <c r="L6529" s="55"/>
      <c r="O6529" s="55"/>
      <c r="AF6529" s="93"/>
      <c r="AG6529" s="4"/>
      <c r="AH6529" s="4"/>
      <c r="AJ6529" s="105"/>
      <c r="AK6529" s="105"/>
      <c r="AL6529" s="105"/>
    </row>
    <row r="6530">
      <c r="A6530" s="3"/>
      <c r="B6530" s="3"/>
      <c r="F6530" s="55"/>
      <c r="G6530" s="55"/>
      <c r="H6530" s="55"/>
      <c r="I6530" s="55"/>
      <c r="J6530" s="55"/>
      <c r="L6530" s="55"/>
      <c r="O6530" s="55"/>
      <c r="AF6530" s="93"/>
      <c r="AG6530" s="4"/>
      <c r="AH6530" s="4"/>
      <c r="AJ6530" s="105"/>
      <c r="AK6530" s="105"/>
      <c r="AL6530" s="105"/>
    </row>
    <row r="6531">
      <c r="A6531" s="3"/>
      <c r="B6531" s="3"/>
      <c r="F6531" s="55"/>
      <c r="G6531" s="55"/>
      <c r="H6531" s="55"/>
      <c r="I6531" s="55"/>
      <c r="J6531" s="55"/>
      <c r="L6531" s="55"/>
      <c r="O6531" s="55"/>
      <c r="AF6531" s="93"/>
      <c r="AG6531" s="4"/>
      <c r="AH6531" s="4"/>
      <c r="AJ6531" s="105"/>
      <c r="AK6531" s="105"/>
      <c r="AL6531" s="105"/>
    </row>
    <row r="6532">
      <c r="A6532" s="3"/>
      <c r="B6532" s="3"/>
      <c r="F6532" s="55"/>
      <c r="G6532" s="55"/>
      <c r="H6532" s="55"/>
      <c r="I6532" s="55"/>
      <c r="J6532" s="55"/>
      <c r="L6532" s="55"/>
      <c r="O6532" s="55"/>
      <c r="AF6532" s="93"/>
      <c r="AG6532" s="4"/>
      <c r="AH6532" s="4"/>
      <c r="AJ6532" s="105"/>
      <c r="AK6532" s="105"/>
      <c r="AL6532" s="105"/>
    </row>
    <row r="6533">
      <c r="A6533" s="3"/>
      <c r="B6533" s="3"/>
      <c r="F6533" s="55"/>
      <c r="G6533" s="55"/>
      <c r="H6533" s="55"/>
      <c r="I6533" s="55"/>
      <c r="J6533" s="55"/>
      <c r="L6533" s="55"/>
      <c r="O6533" s="55"/>
      <c r="AF6533" s="93"/>
      <c r="AG6533" s="4"/>
      <c r="AH6533" s="4"/>
      <c r="AJ6533" s="105"/>
      <c r="AK6533" s="105"/>
      <c r="AL6533" s="105"/>
    </row>
    <row r="6534">
      <c r="A6534" s="3"/>
      <c r="B6534" s="3"/>
      <c r="F6534" s="55"/>
      <c r="G6534" s="55"/>
      <c r="H6534" s="55"/>
      <c r="I6534" s="55"/>
      <c r="J6534" s="55"/>
      <c r="L6534" s="55"/>
      <c r="O6534" s="55"/>
      <c r="AF6534" s="93"/>
      <c r="AG6534" s="4"/>
      <c r="AH6534" s="4"/>
      <c r="AJ6534" s="105"/>
      <c r="AK6534" s="105"/>
      <c r="AL6534" s="105"/>
    </row>
    <row r="6535">
      <c r="A6535" s="3"/>
      <c r="B6535" s="3"/>
      <c r="F6535" s="55"/>
      <c r="G6535" s="55"/>
      <c r="H6535" s="55"/>
      <c r="I6535" s="55"/>
      <c r="J6535" s="55"/>
      <c r="L6535" s="55"/>
      <c r="O6535" s="55"/>
      <c r="AF6535" s="93"/>
      <c r="AG6535" s="4"/>
      <c r="AH6535" s="4"/>
      <c r="AJ6535" s="105"/>
      <c r="AK6535" s="105"/>
      <c r="AL6535" s="105"/>
    </row>
    <row r="6536">
      <c r="A6536" s="3"/>
      <c r="B6536" s="3"/>
      <c r="F6536" s="55"/>
      <c r="G6536" s="55"/>
      <c r="H6536" s="55"/>
      <c r="I6536" s="55"/>
      <c r="J6536" s="55"/>
      <c r="L6536" s="55"/>
      <c r="O6536" s="55"/>
      <c r="AF6536" s="93"/>
      <c r="AG6536" s="4"/>
      <c r="AH6536" s="4"/>
      <c r="AJ6536" s="105"/>
      <c r="AK6536" s="105"/>
      <c r="AL6536" s="105"/>
    </row>
    <row r="6537">
      <c r="A6537" s="3"/>
      <c r="B6537" s="3"/>
      <c r="F6537" s="55"/>
      <c r="G6537" s="55"/>
      <c r="H6537" s="55"/>
      <c r="I6537" s="55"/>
      <c r="J6537" s="55"/>
      <c r="L6537" s="55"/>
      <c r="O6537" s="55"/>
      <c r="AF6537" s="93"/>
      <c r="AG6537" s="4"/>
      <c r="AH6537" s="4"/>
      <c r="AJ6537" s="105"/>
      <c r="AK6537" s="105"/>
      <c r="AL6537" s="105"/>
    </row>
    <row r="6538">
      <c r="A6538" s="3"/>
      <c r="B6538" s="3"/>
      <c r="F6538" s="55"/>
      <c r="G6538" s="55"/>
      <c r="H6538" s="55"/>
      <c r="I6538" s="55"/>
      <c r="J6538" s="55"/>
      <c r="L6538" s="55"/>
      <c r="O6538" s="55"/>
      <c r="AF6538" s="93"/>
      <c r="AG6538" s="4"/>
      <c r="AH6538" s="4"/>
      <c r="AJ6538" s="105"/>
      <c r="AK6538" s="105"/>
      <c r="AL6538" s="105"/>
    </row>
    <row r="6539">
      <c r="A6539" s="3"/>
      <c r="B6539" s="3"/>
      <c r="F6539" s="55"/>
      <c r="G6539" s="55"/>
      <c r="H6539" s="55"/>
      <c r="I6539" s="55"/>
      <c r="J6539" s="55"/>
      <c r="L6539" s="55"/>
      <c r="O6539" s="55"/>
      <c r="AF6539" s="93"/>
      <c r="AG6539" s="4"/>
      <c r="AH6539" s="4"/>
      <c r="AJ6539" s="105"/>
      <c r="AK6539" s="105"/>
      <c r="AL6539" s="105"/>
    </row>
    <row r="6540">
      <c r="A6540" s="3"/>
      <c r="B6540" s="3"/>
      <c r="F6540" s="55"/>
      <c r="G6540" s="55"/>
      <c r="H6540" s="55"/>
      <c r="I6540" s="55"/>
      <c r="J6540" s="55"/>
      <c r="L6540" s="55"/>
      <c r="O6540" s="55"/>
      <c r="AF6540" s="93"/>
      <c r="AG6540" s="4"/>
      <c r="AH6540" s="4"/>
      <c r="AJ6540" s="105"/>
      <c r="AK6540" s="105"/>
      <c r="AL6540" s="105"/>
    </row>
    <row r="6541">
      <c r="A6541" s="3"/>
      <c r="B6541" s="3"/>
      <c r="F6541" s="55"/>
      <c r="G6541" s="55"/>
      <c r="H6541" s="55"/>
      <c r="I6541" s="55"/>
      <c r="J6541" s="55"/>
      <c r="L6541" s="55"/>
      <c r="O6541" s="55"/>
      <c r="AF6541" s="93"/>
      <c r="AG6541" s="4"/>
      <c r="AH6541" s="4"/>
      <c r="AJ6541" s="105"/>
      <c r="AK6541" s="105"/>
      <c r="AL6541" s="105"/>
    </row>
    <row r="6542">
      <c r="A6542" s="3"/>
      <c r="B6542" s="3"/>
      <c r="F6542" s="55"/>
      <c r="G6542" s="55"/>
      <c r="H6542" s="55"/>
      <c r="I6542" s="55"/>
      <c r="J6542" s="55"/>
      <c r="L6542" s="55"/>
      <c r="O6542" s="55"/>
      <c r="AF6542" s="93"/>
      <c r="AG6542" s="4"/>
      <c r="AH6542" s="4"/>
      <c r="AJ6542" s="105"/>
      <c r="AK6542" s="105"/>
      <c r="AL6542" s="105"/>
    </row>
    <row r="6543">
      <c r="A6543" s="3"/>
      <c r="B6543" s="3"/>
      <c r="F6543" s="55"/>
      <c r="G6543" s="55"/>
      <c r="H6543" s="55"/>
      <c r="I6543" s="55"/>
      <c r="J6543" s="55"/>
      <c r="L6543" s="55"/>
      <c r="O6543" s="55"/>
      <c r="AF6543" s="93"/>
      <c r="AG6543" s="4"/>
      <c r="AH6543" s="4"/>
      <c r="AJ6543" s="105"/>
      <c r="AK6543" s="105"/>
      <c r="AL6543" s="105"/>
    </row>
    <row r="6544">
      <c r="A6544" s="3"/>
      <c r="B6544" s="3"/>
      <c r="F6544" s="55"/>
      <c r="G6544" s="55"/>
      <c r="H6544" s="55"/>
      <c r="I6544" s="55"/>
      <c r="J6544" s="55"/>
      <c r="L6544" s="55"/>
      <c r="O6544" s="55"/>
      <c r="AF6544" s="93"/>
      <c r="AG6544" s="4"/>
      <c r="AH6544" s="4"/>
      <c r="AJ6544" s="105"/>
      <c r="AK6544" s="105"/>
      <c r="AL6544" s="105"/>
    </row>
    <row r="6545">
      <c r="A6545" s="3"/>
      <c r="B6545" s="3"/>
      <c r="F6545" s="55"/>
      <c r="G6545" s="55"/>
      <c r="H6545" s="55"/>
      <c r="I6545" s="55"/>
      <c r="J6545" s="55"/>
      <c r="L6545" s="55"/>
      <c r="O6545" s="55"/>
      <c r="AF6545" s="93"/>
      <c r="AG6545" s="4"/>
      <c r="AH6545" s="4"/>
      <c r="AJ6545" s="105"/>
      <c r="AK6545" s="105"/>
      <c r="AL6545" s="105"/>
    </row>
    <row r="6546">
      <c r="A6546" s="3"/>
      <c r="B6546" s="3"/>
      <c r="F6546" s="55"/>
      <c r="G6546" s="55"/>
      <c r="H6546" s="55"/>
      <c r="I6546" s="55"/>
      <c r="J6546" s="55"/>
      <c r="L6546" s="55"/>
      <c r="O6546" s="55"/>
      <c r="AF6546" s="93"/>
      <c r="AG6546" s="4"/>
      <c r="AH6546" s="4"/>
      <c r="AJ6546" s="105"/>
      <c r="AK6546" s="105"/>
      <c r="AL6546" s="105"/>
    </row>
    <row r="6547">
      <c r="A6547" s="3"/>
      <c r="B6547" s="3"/>
      <c r="F6547" s="55"/>
      <c r="G6547" s="55"/>
      <c r="H6547" s="55"/>
      <c r="I6547" s="55"/>
      <c r="J6547" s="55"/>
      <c r="L6547" s="55"/>
      <c r="O6547" s="55"/>
      <c r="AF6547" s="93"/>
      <c r="AG6547" s="4"/>
      <c r="AH6547" s="4"/>
      <c r="AJ6547" s="105"/>
      <c r="AK6547" s="105"/>
      <c r="AL6547" s="105"/>
    </row>
    <row r="6548">
      <c r="A6548" s="3"/>
      <c r="B6548" s="3"/>
      <c r="F6548" s="55"/>
      <c r="G6548" s="55"/>
      <c r="H6548" s="55"/>
      <c r="I6548" s="55"/>
      <c r="J6548" s="55"/>
      <c r="L6548" s="55"/>
      <c r="O6548" s="55"/>
      <c r="AF6548" s="93"/>
      <c r="AG6548" s="4"/>
      <c r="AH6548" s="4"/>
      <c r="AJ6548" s="105"/>
      <c r="AK6548" s="105"/>
      <c r="AL6548" s="105"/>
    </row>
    <row r="6549">
      <c r="A6549" s="3"/>
      <c r="B6549" s="3"/>
      <c r="F6549" s="55"/>
      <c r="G6549" s="55"/>
      <c r="H6549" s="55"/>
      <c r="I6549" s="55"/>
      <c r="J6549" s="55"/>
      <c r="L6549" s="55"/>
      <c r="O6549" s="55"/>
      <c r="AF6549" s="93"/>
      <c r="AG6549" s="4"/>
      <c r="AH6549" s="4"/>
      <c r="AJ6549" s="105"/>
      <c r="AK6549" s="105"/>
      <c r="AL6549" s="105"/>
    </row>
    <row r="6550">
      <c r="A6550" s="3"/>
      <c r="B6550" s="3"/>
      <c r="F6550" s="55"/>
      <c r="G6550" s="55"/>
      <c r="H6550" s="55"/>
      <c r="I6550" s="55"/>
      <c r="J6550" s="55"/>
      <c r="L6550" s="55"/>
      <c r="O6550" s="55"/>
      <c r="AF6550" s="93"/>
      <c r="AG6550" s="4"/>
      <c r="AH6550" s="4"/>
      <c r="AJ6550" s="105"/>
      <c r="AK6550" s="105"/>
      <c r="AL6550" s="105"/>
    </row>
    <row r="6551">
      <c r="A6551" s="3"/>
      <c r="B6551" s="3"/>
      <c r="F6551" s="55"/>
      <c r="G6551" s="55"/>
      <c r="H6551" s="55"/>
      <c r="I6551" s="55"/>
      <c r="J6551" s="55"/>
      <c r="L6551" s="55"/>
      <c r="O6551" s="55"/>
      <c r="AF6551" s="93"/>
      <c r="AG6551" s="4"/>
      <c r="AH6551" s="4"/>
      <c r="AJ6551" s="105"/>
      <c r="AK6551" s="105"/>
      <c r="AL6551" s="105"/>
    </row>
    <row r="6552">
      <c r="A6552" s="3"/>
      <c r="B6552" s="3"/>
      <c r="F6552" s="55"/>
      <c r="G6552" s="55"/>
      <c r="H6552" s="55"/>
      <c r="I6552" s="55"/>
      <c r="J6552" s="55"/>
      <c r="L6552" s="55"/>
      <c r="O6552" s="55"/>
      <c r="AF6552" s="93"/>
      <c r="AG6552" s="4"/>
      <c r="AH6552" s="4"/>
      <c r="AJ6552" s="105"/>
      <c r="AK6552" s="105"/>
      <c r="AL6552" s="105"/>
    </row>
    <row r="6553">
      <c r="A6553" s="3"/>
      <c r="B6553" s="3"/>
      <c r="F6553" s="55"/>
      <c r="G6553" s="55"/>
      <c r="H6553" s="55"/>
      <c r="I6553" s="55"/>
      <c r="J6553" s="55"/>
      <c r="L6553" s="55"/>
      <c r="O6553" s="55"/>
      <c r="AF6553" s="93"/>
      <c r="AG6553" s="4"/>
      <c r="AH6553" s="4"/>
      <c r="AJ6553" s="105"/>
      <c r="AK6553" s="105"/>
      <c r="AL6553" s="105"/>
    </row>
    <row r="6554">
      <c r="A6554" s="3"/>
      <c r="B6554" s="3"/>
      <c r="F6554" s="55"/>
      <c r="G6554" s="55"/>
      <c r="H6554" s="55"/>
      <c r="I6554" s="55"/>
      <c r="J6554" s="55"/>
      <c r="L6554" s="55"/>
      <c r="O6554" s="55"/>
      <c r="AF6554" s="93"/>
      <c r="AG6554" s="4"/>
      <c r="AH6554" s="4"/>
      <c r="AJ6554" s="105"/>
      <c r="AK6554" s="105"/>
      <c r="AL6554" s="105"/>
    </row>
    <row r="6555">
      <c r="A6555" s="3"/>
      <c r="B6555" s="3"/>
      <c r="F6555" s="55"/>
      <c r="G6555" s="55"/>
      <c r="H6555" s="55"/>
      <c r="I6555" s="55"/>
      <c r="J6555" s="55"/>
      <c r="L6555" s="55"/>
      <c r="O6555" s="55"/>
      <c r="AF6555" s="93"/>
      <c r="AG6555" s="4"/>
      <c r="AH6555" s="4"/>
      <c r="AJ6555" s="105"/>
      <c r="AK6555" s="105"/>
      <c r="AL6555" s="105"/>
    </row>
    <row r="6556">
      <c r="A6556" s="3"/>
      <c r="B6556" s="3"/>
      <c r="F6556" s="55"/>
      <c r="G6556" s="55"/>
      <c r="H6556" s="55"/>
      <c r="I6556" s="55"/>
      <c r="J6556" s="55"/>
      <c r="L6556" s="55"/>
      <c r="O6556" s="55"/>
      <c r="AF6556" s="93"/>
      <c r="AG6556" s="4"/>
      <c r="AH6556" s="4"/>
      <c r="AJ6556" s="105"/>
      <c r="AK6556" s="105"/>
      <c r="AL6556" s="105"/>
    </row>
    <row r="6557">
      <c r="A6557" s="3"/>
      <c r="B6557" s="3"/>
      <c r="F6557" s="55"/>
      <c r="G6557" s="55"/>
      <c r="H6557" s="55"/>
      <c r="I6557" s="55"/>
      <c r="J6557" s="55"/>
      <c r="L6557" s="55"/>
      <c r="O6557" s="55"/>
      <c r="AF6557" s="93"/>
      <c r="AG6557" s="4"/>
      <c r="AH6557" s="4"/>
      <c r="AJ6557" s="105"/>
      <c r="AK6557" s="105"/>
      <c r="AL6557" s="105"/>
    </row>
    <row r="6558">
      <c r="A6558" s="3"/>
      <c r="B6558" s="3"/>
      <c r="F6558" s="55"/>
      <c r="G6558" s="55"/>
      <c r="H6558" s="55"/>
      <c r="I6558" s="55"/>
      <c r="J6558" s="55"/>
      <c r="L6558" s="55"/>
      <c r="O6558" s="55"/>
      <c r="AF6558" s="93"/>
      <c r="AG6558" s="4"/>
      <c r="AH6558" s="4"/>
      <c r="AJ6558" s="105"/>
      <c r="AK6558" s="105"/>
      <c r="AL6558" s="105"/>
    </row>
    <row r="6559">
      <c r="A6559" s="3"/>
      <c r="B6559" s="3"/>
      <c r="F6559" s="55"/>
      <c r="G6559" s="55"/>
      <c r="H6559" s="55"/>
      <c r="I6559" s="55"/>
      <c r="J6559" s="55"/>
      <c r="L6559" s="55"/>
      <c r="O6559" s="55"/>
      <c r="AF6559" s="93"/>
      <c r="AG6559" s="4"/>
      <c r="AH6559" s="4"/>
      <c r="AJ6559" s="105"/>
      <c r="AK6559" s="105"/>
      <c r="AL6559" s="105"/>
    </row>
    <row r="6560">
      <c r="A6560" s="3"/>
      <c r="B6560" s="3"/>
      <c r="F6560" s="55"/>
      <c r="G6560" s="55"/>
      <c r="H6560" s="55"/>
      <c r="I6560" s="55"/>
      <c r="J6560" s="55"/>
      <c r="L6560" s="55"/>
      <c r="O6560" s="55"/>
      <c r="AF6560" s="93"/>
      <c r="AG6560" s="4"/>
      <c r="AH6560" s="4"/>
      <c r="AJ6560" s="105"/>
      <c r="AK6560" s="105"/>
      <c r="AL6560" s="105"/>
    </row>
    <row r="6561">
      <c r="A6561" s="3"/>
      <c r="B6561" s="3"/>
      <c r="F6561" s="55"/>
      <c r="G6561" s="55"/>
      <c r="H6561" s="55"/>
      <c r="I6561" s="55"/>
      <c r="J6561" s="55"/>
      <c r="L6561" s="55"/>
      <c r="O6561" s="55"/>
      <c r="AF6561" s="93"/>
      <c r="AG6561" s="4"/>
      <c r="AH6561" s="4"/>
      <c r="AJ6561" s="105"/>
      <c r="AK6561" s="105"/>
      <c r="AL6561" s="105"/>
    </row>
    <row r="6562">
      <c r="A6562" s="3"/>
      <c r="B6562" s="3"/>
      <c r="F6562" s="55"/>
      <c r="G6562" s="55"/>
      <c r="H6562" s="55"/>
      <c r="I6562" s="55"/>
      <c r="J6562" s="55"/>
      <c r="L6562" s="55"/>
      <c r="O6562" s="55"/>
      <c r="AF6562" s="93"/>
      <c r="AG6562" s="4"/>
      <c r="AH6562" s="4"/>
      <c r="AJ6562" s="105"/>
      <c r="AK6562" s="105"/>
      <c r="AL6562" s="105"/>
    </row>
    <row r="6563">
      <c r="A6563" s="3"/>
      <c r="B6563" s="3"/>
      <c r="F6563" s="55"/>
      <c r="G6563" s="55"/>
      <c r="H6563" s="55"/>
      <c r="I6563" s="55"/>
      <c r="J6563" s="55"/>
      <c r="L6563" s="55"/>
      <c r="O6563" s="55"/>
      <c r="AF6563" s="93"/>
      <c r="AG6563" s="4"/>
      <c r="AH6563" s="4"/>
      <c r="AJ6563" s="105"/>
      <c r="AK6563" s="105"/>
      <c r="AL6563" s="105"/>
    </row>
    <row r="6564">
      <c r="A6564" s="3"/>
      <c r="B6564" s="3"/>
      <c r="F6564" s="55"/>
      <c r="G6564" s="55"/>
      <c r="H6564" s="55"/>
      <c r="I6564" s="55"/>
      <c r="J6564" s="55"/>
      <c r="L6564" s="55"/>
      <c r="O6564" s="55"/>
      <c r="AF6564" s="93"/>
      <c r="AG6564" s="4"/>
      <c r="AH6564" s="4"/>
      <c r="AJ6564" s="105"/>
      <c r="AK6564" s="105"/>
      <c r="AL6564" s="105"/>
    </row>
    <row r="6565">
      <c r="A6565" s="3"/>
      <c r="B6565" s="3"/>
      <c r="F6565" s="55"/>
      <c r="G6565" s="55"/>
      <c r="H6565" s="55"/>
      <c r="I6565" s="55"/>
      <c r="J6565" s="55"/>
      <c r="L6565" s="55"/>
      <c r="O6565" s="55"/>
      <c r="AF6565" s="93"/>
      <c r="AG6565" s="4"/>
      <c r="AH6565" s="4"/>
      <c r="AJ6565" s="105"/>
      <c r="AK6565" s="105"/>
      <c r="AL6565" s="105"/>
    </row>
    <row r="6566">
      <c r="A6566" s="3"/>
      <c r="B6566" s="3"/>
      <c r="F6566" s="55"/>
      <c r="G6566" s="55"/>
      <c r="H6566" s="55"/>
      <c r="I6566" s="55"/>
      <c r="J6566" s="55"/>
      <c r="L6566" s="55"/>
      <c r="O6566" s="55"/>
      <c r="AF6566" s="93"/>
      <c r="AG6566" s="4"/>
      <c r="AH6566" s="4"/>
      <c r="AJ6566" s="105"/>
      <c r="AK6566" s="105"/>
      <c r="AL6566" s="105"/>
    </row>
    <row r="6567">
      <c r="A6567" s="3"/>
      <c r="B6567" s="3"/>
      <c r="F6567" s="55"/>
      <c r="G6567" s="55"/>
      <c r="H6567" s="55"/>
      <c r="I6567" s="55"/>
      <c r="J6567" s="55"/>
      <c r="L6567" s="55"/>
      <c r="O6567" s="55"/>
      <c r="AF6567" s="93"/>
      <c r="AG6567" s="4"/>
      <c r="AH6567" s="4"/>
      <c r="AJ6567" s="105"/>
      <c r="AK6567" s="105"/>
      <c r="AL6567" s="105"/>
    </row>
    <row r="6568">
      <c r="A6568" s="3"/>
      <c r="B6568" s="3"/>
      <c r="F6568" s="55"/>
      <c r="G6568" s="55"/>
      <c r="H6568" s="55"/>
      <c r="I6568" s="55"/>
      <c r="J6568" s="55"/>
      <c r="L6568" s="55"/>
      <c r="O6568" s="55"/>
      <c r="AF6568" s="93"/>
      <c r="AG6568" s="4"/>
      <c r="AH6568" s="4"/>
      <c r="AJ6568" s="105"/>
      <c r="AK6568" s="105"/>
      <c r="AL6568" s="105"/>
    </row>
    <row r="6569">
      <c r="A6569" s="3"/>
      <c r="B6569" s="3"/>
      <c r="F6569" s="55"/>
      <c r="G6569" s="55"/>
      <c r="H6569" s="55"/>
      <c r="I6569" s="55"/>
      <c r="J6569" s="55"/>
      <c r="L6569" s="55"/>
      <c r="O6569" s="55"/>
      <c r="AF6569" s="93"/>
      <c r="AG6569" s="4"/>
      <c r="AH6569" s="4"/>
      <c r="AJ6569" s="105"/>
      <c r="AK6569" s="105"/>
      <c r="AL6569" s="105"/>
    </row>
    <row r="6570">
      <c r="A6570" s="3"/>
      <c r="B6570" s="3"/>
      <c r="F6570" s="55"/>
      <c r="G6570" s="55"/>
      <c r="H6570" s="55"/>
      <c r="I6570" s="55"/>
      <c r="J6570" s="55"/>
      <c r="L6570" s="55"/>
      <c r="O6570" s="55"/>
      <c r="AF6570" s="93"/>
      <c r="AG6570" s="4"/>
      <c r="AH6570" s="4"/>
      <c r="AJ6570" s="105"/>
      <c r="AK6570" s="105"/>
      <c r="AL6570" s="105"/>
    </row>
    <row r="6571">
      <c r="A6571" s="3"/>
      <c r="B6571" s="3"/>
      <c r="F6571" s="55"/>
      <c r="G6571" s="55"/>
      <c r="H6571" s="55"/>
      <c r="I6571" s="55"/>
      <c r="J6571" s="55"/>
      <c r="L6571" s="55"/>
      <c r="O6571" s="55"/>
      <c r="AF6571" s="93"/>
      <c r="AG6571" s="4"/>
      <c r="AH6571" s="4"/>
      <c r="AJ6571" s="105"/>
      <c r="AK6571" s="105"/>
      <c r="AL6571" s="105"/>
    </row>
    <row r="6572">
      <c r="A6572" s="3"/>
      <c r="B6572" s="3"/>
      <c r="F6572" s="55"/>
      <c r="G6572" s="55"/>
      <c r="H6572" s="55"/>
      <c r="I6572" s="55"/>
      <c r="J6572" s="55"/>
      <c r="L6572" s="55"/>
      <c r="O6572" s="55"/>
      <c r="AF6572" s="93"/>
      <c r="AG6572" s="4"/>
      <c r="AH6572" s="4"/>
      <c r="AJ6572" s="105"/>
      <c r="AK6572" s="105"/>
      <c r="AL6572" s="105"/>
    </row>
    <row r="6573">
      <c r="A6573" s="3"/>
      <c r="B6573" s="3"/>
      <c r="F6573" s="55"/>
      <c r="G6573" s="55"/>
      <c r="H6573" s="55"/>
      <c r="I6573" s="55"/>
      <c r="J6573" s="55"/>
      <c r="L6573" s="55"/>
      <c r="O6573" s="55"/>
      <c r="AF6573" s="93"/>
      <c r="AG6573" s="4"/>
      <c r="AH6573" s="4"/>
      <c r="AJ6573" s="105"/>
      <c r="AK6573" s="105"/>
      <c r="AL6573" s="105"/>
    </row>
    <row r="6574">
      <c r="A6574" s="3"/>
      <c r="B6574" s="3"/>
      <c r="F6574" s="55"/>
      <c r="G6574" s="55"/>
      <c r="H6574" s="55"/>
      <c r="I6574" s="55"/>
      <c r="J6574" s="55"/>
      <c r="L6574" s="55"/>
      <c r="O6574" s="55"/>
      <c r="AF6574" s="93"/>
      <c r="AG6574" s="4"/>
      <c r="AH6574" s="4"/>
      <c r="AJ6574" s="105"/>
      <c r="AK6574" s="105"/>
      <c r="AL6574" s="105"/>
    </row>
    <row r="6575">
      <c r="A6575" s="3"/>
      <c r="B6575" s="3"/>
      <c r="F6575" s="55"/>
      <c r="G6575" s="55"/>
      <c r="H6575" s="55"/>
      <c r="I6575" s="55"/>
      <c r="J6575" s="55"/>
      <c r="L6575" s="55"/>
      <c r="O6575" s="55"/>
      <c r="AF6575" s="93"/>
      <c r="AG6575" s="4"/>
      <c r="AH6575" s="4"/>
      <c r="AJ6575" s="105"/>
      <c r="AK6575" s="105"/>
      <c r="AL6575" s="105"/>
    </row>
    <row r="6576">
      <c r="A6576" s="3"/>
      <c r="B6576" s="3"/>
      <c r="F6576" s="55"/>
      <c r="G6576" s="55"/>
      <c r="H6576" s="55"/>
      <c r="I6576" s="55"/>
      <c r="J6576" s="55"/>
      <c r="L6576" s="55"/>
      <c r="O6576" s="55"/>
      <c r="AF6576" s="93"/>
      <c r="AG6576" s="4"/>
      <c r="AH6576" s="4"/>
      <c r="AJ6576" s="105"/>
      <c r="AK6576" s="105"/>
      <c r="AL6576" s="105"/>
    </row>
    <row r="6577">
      <c r="A6577" s="3"/>
      <c r="B6577" s="3"/>
      <c r="F6577" s="55"/>
      <c r="G6577" s="55"/>
      <c r="H6577" s="55"/>
      <c r="I6577" s="55"/>
      <c r="J6577" s="55"/>
      <c r="L6577" s="55"/>
      <c r="O6577" s="55"/>
      <c r="AF6577" s="93"/>
      <c r="AG6577" s="4"/>
      <c r="AH6577" s="4"/>
      <c r="AJ6577" s="105"/>
      <c r="AK6577" s="105"/>
      <c r="AL6577" s="105"/>
    </row>
    <row r="6578">
      <c r="A6578" s="3"/>
      <c r="B6578" s="3"/>
      <c r="F6578" s="55"/>
      <c r="G6578" s="55"/>
      <c r="H6578" s="55"/>
      <c r="I6578" s="55"/>
      <c r="J6578" s="55"/>
      <c r="L6578" s="55"/>
      <c r="O6578" s="55"/>
      <c r="AF6578" s="93"/>
      <c r="AG6578" s="4"/>
      <c r="AH6578" s="4"/>
      <c r="AJ6578" s="105"/>
      <c r="AK6578" s="105"/>
      <c r="AL6578" s="105"/>
    </row>
    <row r="6579">
      <c r="A6579" s="3"/>
      <c r="B6579" s="3"/>
      <c r="F6579" s="55"/>
      <c r="G6579" s="55"/>
      <c r="H6579" s="55"/>
      <c r="I6579" s="55"/>
      <c r="J6579" s="55"/>
      <c r="L6579" s="55"/>
      <c r="O6579" s="55"/>
      <c r="AF6579" s="93"/>
      <c r="AG6579" s="4"/>
      <c r="AH6579" s="4"/>
      <c r="AJ6579" s="105"/>
      <c r="AK6579" s="105"/>
      <c r="AL6579" s="105"/>
    </row>
    <row r="6580">
      <c r="A6580" s="3"/>
      <c r="B6580" s="3"/>
      <c r="F6580" s="55"/>
      <c r="G6580" s="55"/>
      <c r="H6580" s="55"/>
      <c r="I6580" s="55"/>
      <c r="J6580" s="55"/>
      <c r="L6580" s="55"/>
      <c r="O6580" s="55"/>
      <c r="AF6580" s="93"/>
      <c r="AG6580" s="4"/>
      <c r="AH6580" s="4"/>
      <c r="AJ6580" s="105"/>
      <c r="AK6580" s="105"/>
      <c r="AL6580" s="105"/>
    </row>
    <row r="6581">
      <c r="A6581" s="3"/>
      <c r="B6581" s="3"/>
      <c r="F6581" s="55"/>
      <c r="G6581" s="55"/>
      <c r="H6581" s="55"/>
      <c r="I6581" s="55"/>
      <c r="J6581" s="55"/>
      <c r="L6581" s="55"/>
      <c r="O6581" s="55"/>
      <c r="AF6581" s="93"/>
      <c r="AG6581" s="4"/>
      <c r="AH6581" s="4"/>
      <c r="AJ6581" s="105"/>
      <c r="AK6581" s="105"/>
      <c r="AL6581" s="105"/>
    </row>
    <row r="6582">
      <c r="A6582" s="3"/>
      <c r="B6582" s="3"/>
      <c r="F6582" s="55"/>
      <c r="G6582" s="55"/>
      <c r="H6582" s="55"/>
      <c r="I6582" s="55"/>
      <c r="J6582" s="55"/>
      <c r="L6582" s="55"/>
      <c r="O6582" s="55"/>
      <c r="AF6582" s="93"/>
      <c r="AG6582" s="4"/>
      <c r="AH6582" s="4"/>
      <c r="AJ6582" s="105"/>
      <c r="AK6582" s="105"/>
      <c r="AL6582" s="105"/>
    </row>
    <row r="6583">
      <c r="A6583" s="3"/>
      <c r="B6583" s="3"/>
      <c r="F6583" s="55"/>
      <c r="G6583" s="55"/>
      <c r="H6583" s="55"/>
      <c r="I6583" s="55"/>
      <c r="J6583" s="55"/>
      <c r="L6583" s="55"/>
      <c r="O6583" s="55"/>
      <c r="AF6583" s="93"/>
      <c r="AG6583" s="4"/>
      <c r="AH6583" s="4"/>
      <c r="AJ6583" s="105"/>
      <c r="AK6583" s="105"/>
      <c r="AL6583" s="105"/>
    </row>
    <row r="6584">
      <c r="A6584" s="3"/>
      <c r="B6584" s="3"/>
      <c r="F6584" s="55"/>
      <c r="G6584" s="55"/>
      <c r="H6584" s="55"/>
      <c r="I6584" s="55"/>
      <c r="J6584" s="55"/>
      <c r="L6584" s="55"/>
      <c r="O6584" s="55"/>
      <c r="AF6584" s="93"/>
      <c r="AG6584" s="4"/>
      <c r="AH6584" s="4"/>
      <c r="AJ6584" s="105"/>
      <c r="AK6584" s="105"/>
      <c r="AL6584" s="105"/>
    </row>
    <row r="6585">
      <c r="A6585" s="3"/>
      <c r="B6585" s="3"/>
      <c r="F6585" s="55"/>
      <c r="G6585" s="55"/>
      <c r="H6585" s="55"/>
      <c r="I6585" s="55"/>
      <c r="J6585" s="55"/>
      <c r="L6585" s="55"/>
      <c r="O6585" s="55"/>
      <c r="AF6585" s="93"/>
      <c r="AG6585" s="4"/>
      <c r="AH6585" s="4"/>
      <c r="AJ6585" s="105"/>
      <c r="AK6585" s="105"/>
      <c r="AL6585" s="105"/>
    </row>
    <row r="6586">
      <c r="A6586" s="3"/>
      <c r="B6586" s="3"/>
      <c r="F6586" s="55"/>
      <c r="G6586" s="55"/>
      <c r="H6586" s="55"/>
      <c r="I6586" s="55"/>
      <c r="J6586" s="55"/>
      <c r="L6586" s="55"/>
      <c r="O6586" s="55"/>
      <c r="AF6586" s="93"/>
      <c r="AG6586" s="4"/>
      <c r="AH6586" s="4"/>
      <c r="AJ6586" s="105"/>
      <c r="AK6586" s="105"/>
      <c r="AL6586" s="105"/>
    </row>
    <row r="6587">
      <c r="A6587" s="3"/>
      <c r="B6587" s="3"/>
      <c r="F6587" s="55"/>
      <c r="G6587" s="55"/>
      <c r="H6587" s="55"/>
      <c r="I6587" s="55"/>
      <c r="J6587" s="55"/>
      <c r="L6587" s="55"/>
      <c r="O6587" s="55"/>
      <c r="AF6587" s="93"/>
      <c r="AG6587" s="4"/>
      <c r="AH6587" s="4"/>
      <c r="AJ6587" s="105"/>
      <c r="AK6587" s="105"/>
      <c r="AL6587" s="105"/>
    </row>
    <row r="6588">
      <c r="A6588" s="3"/>
      <c r="B6588" s="3"/>
      <c r="F6588" s="55"/>
      <c r="G6588" s="55"/>
      <c r="H6588" s="55"/>
      <c r="I6588" s="55"/>
      <c r="J6588" s="55"/>
      <c r="L6588" s="55"/>
      <c r="O6588" s="55"/>
      <c r="AF6588" s="93"/>
      <c r="AG6588" s="4"/>
      <c r="AH6588" s="4"/>
      <c r="AJ6588" s="105"/>
      <c r="AK6588" s="105"/>
      <c r="AL6588" s="105"/>
    </row>
    <row r="6589">
      <c r="A6589" s="3"/>
      <c r="B6589" s="3"/>
      <c r="F6589" s="55"/>
      <c r="G6589" s="55"/>
      <c r="H6589" s="55"/>
      <c r="I6589" s="55"/>
      <c r="J6589" s="55"/>
      <c r="L6589" s="55"/>
      <c r="O6589" s="55"/>
      <c r="AF6589" s="93"/>
      <c r="AG6589" s="4"/>
      <c r="AH6589" s="4"/>
      <c r="AJ6589" s="105"/>
      <c r="AK6589" s="105"/>
      <c r="AL6589" s="105"/>
    </row>
    <row r="6590">
      <c r="A6590" s="3"/>
      <c r="B6590" s="3"/>
      <c r="F6590" s="55"/>
      <c r="G6590" s="55"/>
      <c r="H6590" s="55"/>
      <c r="I6590" s="55"/>
      <c r="J6590" s="55"/>
      <c r="L6590" s="55"/>
      <c r="O6590" s="55"/>
      <c r="AF6590" s="93"/>
      <c r="AG6590" s="4"/>
      <c r="AH6590" s="4"/>
      <c r="AJ6590" s="105"/>
      <c r="AK6590" s="105"/>
      <c r="AL6590" s="105"/>
    </row>
    <row r="6591">
      <c r="A6591" s="3"/>
      <c r="B6591" s="3"/>
      <c r="F6591" s="55"/>
      <c r="G6591" s="55"/>
      <c r="H6591" s="55"/>
      <c r="I6591" s="55"/>
      <c r="J6591" s="55"/>
      <c r="L6591" s="55"/>
      <c r="O6591" s="55"/>
      <c r="AF6591" s="93"/>
      <c r="AG6591" s="4"/>
      <c r="AH6591" s="4"/>
      <c r="AJ6591" s="105"/>
      <c r="AK6591" s="105"/>
      <c r="AL6591" s="105"/>
    </row>
    <row r="6592">
      <c r="A6592" s="3"/>
      <c r="B6592" s="3"/>
      <c r="F6592" s="55"/>
      <c r="G6592" s="55"/>
      <c r="H6592" s="55"/>
      <c r="I6592" s="55"/>
      <c r="J6592" s="55"/>
      <c r="L6592" s="55"/>
      <c r="O6592" s="55"/>
      <c r="AF6592" s="93"/>
      <c r="AG6592" s="4"/>
      <c r="AH6592" s="4"/>
      <c r="AJ6592" s="105"/>
      <c r="AK6592" s="105"/>
      <c r="AL6592" s="105"/>
    </row>
    <row r="6593">
      <c r="A6593" s="3"/>
      <c r="B6593" s="3"/>
      <c r="F6593" s="55"/>
      <c r="G6593" s="55"/>
      <c r="H6593" s="55"/>
      <c r="I6593" s="55"/>
      <c r="J6593" s="55"/>
      <c r="L6593" s="55"/>
      <c r="O6593" s="55"/>
      <c r="AF6593" s="93"/>
      <c r="AG6593" s="4"/>
      <c r="AH6593" s="4"/>
      <c r="AJ6593" s="105"/>
      <c r="AK6593" s="105"/>
      <c r="AL6593" s="105"/>
    </row>
    <row r="6594">
      <c r="A6594" s="3"/>
      <c r="B6594" s="3"/>
      <c r="F6594" s="55"/>
      <c r="G6594" s="55"/>
      <c r="H6594" s="55"/>
      <c r="I6594" s="55"/>
      <c r="J6594" s="55"/>
      <c r="L6594" s="55"/>
      <c r="O6594" s="55"/>
      <c r="AF6594" s="93"/>
      <c r="AG6594" s="4"/>
      <c r="AH6594" s="4"/>
      <c r="AJ6594" s="105"/>
      <c r="AK6594" s="105"/>
      <c r="AL6594" s="105"/>
    </row>
    <row r="6595">
      <c r="A6595" s="3"/>
      <c r="B6595" s="3"/>
      <c r="F6595" s="55"/>
      <c r="G6595" s="55"/>
      <c r="H6595" s="55"/>
      <c r="I6595" s="55"/>
      <c r="J6595" s="55"/>
      <c r="L6595" s="55"/>
      <c r="O6595" s="55"/>
      <c r="AF6595" s="93"/>
      <c r="AG6595" s="4"/>
      <c r="AH6595" s="4"/>
      <c r="AJ6595" s="105"/>
      <c r="AK6595" s="105"/>
      <c r="AL6595" s="105"/>
    </row>
    <row r="6596">
      <c r="A6596" s="3"/>
      <c r="B6596" s="3"/>
      <c r="F6596" s="55"/>
      <c r="G6596" s="55"/>
      <c r="H6596" s="55"/>
      <c r="I6596" s="55"/>
      <c r="J6596" s="55"/>
      <c r="L6596" s="55"/>
      <c r="O6596" s="55"/>
      <c r="AF6596" s="93"/>
      <c r="AG6596" s="4"/>
      <c r="AH6596" s="4"/>
      <c r="AJ6596" s="105"/>
      <c r="AK6596" s="105"/>
      <c r="AL6596" s="105"/>
    </row>
    <row r="6597">
      <c r="A6597" s="3"/>
      <c r="B6597" s="3"/>
      <c r="F6597" s="55"/>
      <c r="G6597" s="55"/>
      <c r="H6597" s="55"/>
      <c r="I6597" s="55"/>
      <c r="J6597" s="55"/>
      <c r="L6597" s="55"/>
      <c r="O6597" s="55"/>
      <c r="AF6597" s="93"/>
      <c r="AG6597" s="4"/>
      <c r="AH6597" s="4"/>
      <c r="AJ6597" s="105"/>
      <c r="AK6597" s="105"/>
      <c r="AL6597" s="105"/>
    </row>
    <row r="6598">
      <c r="A6598" s="3"/>
      <c r="B6598" s="3"/>
      <c r="F6598" s="55"/>
      <c r="G6598" s="55"/>
      <c r="H6598" s="55"/>
      <c r="I6598" s="55"/>
      <c r="J6598" s="55"/>
      <c r="L6598" s="55"/>
      <c r="O6598" s="55"/>
      <c r="AF6598" s="93"/>
      <c r="AG6598" s="4"/>
      <c r="AH6598" s="4"/>
      <c r="AJ6598" s="105"/>
      <c r="AK6598" s="105"/>
      <c r="AL6598" s="105"/>
    </row>
    <row r="6599">
      <c r="A6599" s="3"/>
      <c r="B6599" s="3"/>
      <c r="F6599" s="55"/>
      <c r="G6599" s="55"/>
      <c r="H6599" s="55"/>
      <c r="I6599" s="55"/>
      <c r="J6599" s="55"/>
      <c r="L6599" s="55"/>
      <c r="O6599" s="55"/>
      <c r="AF6599" s="93"/>
      <c r="AG6599" s="4"/>
      <c r="AH6599" s="4"/>
      <c r="AJ6599" s="105"/>
      <c r="AK6599" s="105"/>
      <c r="AL6599" s="105"/>
    </row>
    <row r="6600">
      <c r="A6600" s="3"/>
      <c r="B6600" s="3"/>
      <c r="F6600" s="55"/>
      <c r="G6600" s="55"/>
      <c r="H6600" s="55"/>
      <c r="I6600" s="55"/>
      <c r="J6600" s="55"/>
      <c r="L6600" s="55"/>
      <c r="O6600" s="55"/>
      <c r="AF6600" s="93"/>
      <c r="AG6600" s="4"/>
      <c r="AH6600" s="4"/>
      <c r="AJ6600" s="105"/>
      <c r="AK6600" s="105"/>
      <c r="AL6600" s="105"/>
    </row>
    <row r="6601">
      <c r="A6601" s="3"/>
      <c r="B6601" s="3"/>
      <c r="F6601" s="55"/>
      <c r="G6601" s="55"/>
      <c r="H6601" s="55"/>
      <c r="I6601" s="55"/>
      <c r="J6601" s="55"/>
      <c r="L6601" s="55"/>
      <c r="O6601" s="55"/>
      <c r="AF6601" s="93"/>
      <c r="AG6601" s="4"/>
      <c r="AH6601" s="4"/>
      <c r="AJ6601" s="105"/>
      <c r="AK6601" s="105"/>
      <c r="AL6601" s="105"/>
    </row>
    <row r="6602">
      <c r="A6602" s="3"/>
      <c r="B6602" s="3"/>
      <c r="F6602" s="55"/>
      <c r="G6602" s="55"/>
      <c r="H6602" s="55"/>
      <c r="I6602" s="55"/>
      <c r="J6602" s="55"/>
      <c r="L6602" s="55"/>
      <c r="O6602" s="55"/>
      <c r="AF6602" s="93"/>
      <c r="AG6602" s="4"/>
      <c r="AH6602" s="4"/>
      <c r="AJ6602" s="105"/>
      <c r="AK6602" s="105"/>
      <c r="AL6602" s="105"/>
    </row>
    <row r="6603">
      <c r="A6603" s="3"/>
      <c r="B6603" s="3"/>
      <c r="F6603" s="55"/>
      <c r="G6603" s="55"/>
      <c r="H6603" s="55"/>
      <c r="I6603" s="55"/>
      <c r="J6603" s="55"/>
      <c r="L6603" s="55"/>
      <c r="O6603" s="55"/>
      <c r="AF6603" s="93"/>
      <c r="AG6603" s="4"/>
      <c r="AH6603" s="4"/>
      <c r="AJ6603" s="105"/>
      <c r="AK6603" s="105"/>
      <c r="AL6603" s="105"/>
    </row>
    <row r="6604">
      <c r="A6604" s="3"/>
      <c r="B6604" s="3"/>
      <c r="F6604" s="55"/>
      <c r="G6604" s="55"/>
      <c r="H6604" s="55"/>
      <c r="I6604" s="55"/>
      <c r="J6604" s="55"/>
      <c r="L6604" s="55"/>
      <c r="O6604" s="55"/>
      <c r="AF6604" s="93"/>
      <c r="AG6604" s="4"/>
      <c r="AH6604" s="4"/>
      <c r="AJ6604" s="105"/>
      <c r="AK6604" s="105"/>
      <c r="AL6604" s="105"/>
    </row>
    <row r="6605">
      <c r="A6605" s="3"/>
      <c r="B6605" s="3"/>
      <c r="F6605" s="55"/>
      <c r="G6605" s="55"/>
      <c r="H6605" s="55"/>
      <c r="I6605" s="55"/>
      <c r="J6605" s="55"/>
      <c r="L6605" s="55"/>
      <c r="O6605" s="55"/>
      <c r="AF6605" s="93"/>
      <c r="AG6605" s="4"/>
      <c r="AH6605" s="4"/>
      <c r="AJ6605" s="105"/>
      <c r="AK6605" s="105"/>
      <c r="AL6605" s="105"/>
    </row>
    <row r="6606">
      <c r="A6606" s="3"/>
      <c r="B6606" s="3"/>
      <c r="F6606" s="55"/>
      <c r="G6606" s="55"/>
      <c r="H6606" s="55"/>
      <c r="I6606" s="55"/>
      <c r="J6606" s="55"/>
      <c r="L6606" s="55"/>
      <c r="O6606" s="55"/>
      <c r="AF6606" s="93"/>
      <c r="AG6606" s="4"/>
      <c r="AH6606" s="4"/>
      <c r="AJ6606" s="105"/>
      <c r="AK6606" s="105"/>
      <c r="AL6606" s="105"/>
    </row>
    <row r="6607">
      <c r="A6607" s="3"/>
      <c r="B6607" s="3"/>
      <c r="F6607" s="55"/>
      <c r="G6607" s="55"/>
      <c r="H6607" s="55"/>
      <c r="I6607" s="55"/>
      <c r="J6607" s="55"/>
      <c r="L6607" s="55"/>
      <c r="O6607" s="55"/>
      <c r="AF6607" s="93"/>
      <c r="AG6607" s="4"/>
      <c r="AH6607" s="4"/>
      <c r="AJ6607" s="105"/>
      <c r="AK6607" s="105"/>
      <c r="AL6607" s="105"/>
    </row>
    <row r="6608">
      <c r="A6608" s="3"/>
      <c r="B6608" s="3"/>
      <c r="F6608" s="55"/>
      <c r="G6608" s="55"/>
      <c r="H6608" s="55"/>
      <c r="I6608" s="55"/>
      <c r="J6608" s="55"/>
      <c r="L6608" s="55"/>
      <c r="O6608" s="55"/>
      <c r="AF6608" s="93"/>
      <c r="AG6608" s="4"/>
      <c r="AH6608" s="4"/>
      <c r="AJ6608" s="105"/>
      <c r="AK6608" s="105"/>
      <c r="AL6608" s="105"/>
    </row>
    <row r="6609">
      <c r="A6609" s="3"/>
      <c r="B6609" s="3"/>
      <c r="F6609" s="55"/>
      <c r="G6609" s="55"/>
      <c r="H6609" s="55"/>
      <c r="I6609" s="55"/>
      <c r="J6609" s="55"/>
      <c r="L6609" s="55"/>
      <c r="O6609" s="55"/>
      <c r="AF6609" s="93"/>
      <c r="AG6609" s="4"/>
      <c r="AH6609" s="4"/>
      <c r="AJ6609" s="105"/>
      <c r="AK6609" s="105"/>
      <c r="AL6609" s="105"/>
    </row>
    <row r="6610">
      <c r="A6610" s="3"/>
      <c r="B6610" s="3"/>
      <c r="F6610" s="55"/>
      <c r="G6610" s="55"/>
      <c r="H6610" s="55"/>
      <c r="I6610" s="55"/>
      <c r="J6610" s="55"/>
      <c r="L6610" s="55"/>
      <c r="O6610" s="55"/>
      <c r="AF6610" s="93"/>
      <c r="AG6610" s="4"/>
      <c r="AH6610" s="4"/>
      <c r="AJ6610" s="105"/>
      <c r="AK6610" s="105"/>
      <c r="AL6610" s="105"/>
    </row>
    <row r="6611">
      <c r="A6611" s="3"/>
      <c r="B6611" s="3"/>
      <c r="F6611" s="55"/>
      <c r="G6611" s="55"/>
      <c r="H6611" s="55"/>
      <c r="I6611" s="55"/>
      <c r="J6611" s="55"/>
      <c r="L6611" s="55"/>
      <c r="O6611" s="55"/>
      <c r="AF6611" s="93"/>
      <c r="AG6611" s="4"/>
      <c r="AH6611" s="4"/>
      <c r="AJ6611" s="105"/>
      <c r="AK6611" s="105"/>
      <c r="AL6611" s="105"/>
    </row>
    <row r="6612">
      <c r="A6612" s="3"/>
      <c r="B6612" s="3"/>
      <c r="F6612" s="55"/>
      <c r="G6612" s="55"/>
      <c r="H6612" s="55"/>
      <c r="I6612" s="55"/>
      <c r="J6612" s="55"/>
      <c r="L6612" s="55"/>
      <c r="O6612" s="55"/>
      <c r="AF6612" s="93"/>
      <c r="AG6612" s="4"/>
      <c r="AH6612" s="4"/>
      <c r="AJ6612" s="105"/>
      <c r="AK6612" s="105"/>
      <c r="AL6612" s="105"/>
    </row>
    <row r="6613">
      <c r="A6613" s="3"/>
      <c r="B6613" s="3"/>
      <c r="F6613" s="55"/>
      <c r="G6613" s="55"/>
      <c r="H6613" s="55"/>
      <c r="I6613" s="55"/>
      <c r="J6613" s="55"/>
      <c r="L6613" s="55"/>
      <c r="O6613" s="55"/>
      <c r="AF6613" s="93"/>
      <c r="AG6613" s="4"/>
      <c r="AH6613" s="4"/>
      <c r="AJ6613" s="105"/>
      <c r="AK6613" s="105"/>
      <c r="AL6613" s="105"/>
    </row>
    <row r="6614">
      <c r="A6614" s="3"/>
      <c r="B6614" s="3"/>
      <c r="F6614" s="55"/>
      <c r="G6614" s="55"/>
      <c r="H6614" s="55"/>
      <c r="I6614" s="55"/>
      <c r="J6614" s="55"/>
      <c r="L6614" s="55"/>
      <c r="O6614" s="55"/>
      <c r="AF6614" s="93"/>
      <c r="AG6614" s="4"/>
      <c r="AH6614" s="4"/>
      <c r="AJ6614" s="105"/>
      <c r="AK6614" s="105"/>
      <c r="AL6614" s="105"/>
    </row>
    <row r="6615">
      <c r="A6615" s="3"/>
      <c r="B6615" s="3"/>
      <c r="F6615" s="55"/>
      <c r="G6615" s="55"/>
      <c r="H6615" s="55"/>
      <c r="I6615" s="55"/>
      <c r="J6615" s="55"/>
      <c r="L6615" s="55"/>
      <c r="O6615" s="55"/>
      <c r="AF6615" s="93"/>
      <c r="AG6615" s="4"/>
      <c r="AH6615" s="4"/>
      <c r="AJ6615" s="105"/>
      <c r="AK6615" s="105"/>
      <c r="AL6615" s="105"/>
    </row>
    <row r="6616">
      <c r="A6616" s="3"/>
      <c r="B6616" s="3"/>
      <c r="F6616" s="55"/>
      <c r="G6616" s="55"/>
      <c r="H6616" s="55"/>
      <c r="I6616" s="55"/>
      <c r="J6616" s="55"/>
      <c r="L6616" s="55"/>
      <c r="O6616" s="55"/>
      <c r="AF6616" s="93"/>
      <c r="AG6616" s="4"/>
      <c r="AH6616" s="4"/>
      <c r="AJ6616" s="105"/>
      <c r="AK6616" s="105"/>
      <c r="AL6616" s="105"/>
    </row>
    <row r="6617">
      <c r="A6617" s="3"/>
      <c r="B6617" s="3"/>
      <c r="F6617" s="55"/>
      <c r="G6617" s="55"/>
      <c r="H6617" s="55"/>
      <c r="I6617" s="55"/>
      <c r="J6617" s="55"/>
      <c r="L6617" s="55"/>
      <c r="O6617" s="55"/>
      <c r="AF6617" s="93"/>
      <c r="AG6617" s="4"/>
      <c r="AH6617" s="4"/>
      <c r="AJ6617" s="105"/>
      <c r="AK6617" s="105"/>
      <c r="AL6617" s="105"/>
    </row>
    <row r="6618">
      <c r="A6618" s="3"/>
      <c r="B6618" s="3"/>
      <c r="F6618" s="55"/>
      <c r="G6618" s="55"/>
      <c r="H6618" s="55"/>
      <c r="I6618" s="55"/>
      <c r="J6618" s="55"/>
      <c r="L6618" s="55"/>
      <c r="O6618" s="55"/>
      <c r="AF6618" s="93"/>
      <c r="AG6618" s="4"/>
      <c r="AH6618" s="4"/>
      <c r="AJ6618" s="105"/>
      <c r="AK6618" s="105"/>
      <c r="AL6618" s="105"/>
    </row>
    <row r="6619">
      <c r="A6619" s="3"/>
      <c r="B6619" s="3"/>
      <c r="F6619" s="55"/>
      <c r="G6619" s="55"/>
      <c r="H6619" s="55"/>
      <c r="I6619" s="55"/>
      <c r="J6619" s="55"/>
      <c r="L6619" s="55"/>
      <c r="O6619" s="55"/>
      <c r="AF6619" s="93"/>
      <c r="AG6619" s="4"/>
      <c r="AH6619" s="4"/>
      <c r="AJ6619" s="105"/>
      <c r="AK6619" s="105"/>
      <c r="AL6619" s="105"/>
    </row>
    <row r="6620">
      <c r="A6620" s="3"/>
      <c r="B6620" s="3"/>
      <c r="F6620" s="55"/>
      <c r="G6620" s="55"/>
      <c r="H6620" s="55"/>
      <c r="I6620" s="55"/>
      <c r="J6620" s="55"/>
      <c r="L6620" s="55"/>
      <c r="O6620" s="55"/>
      <c r="AF6620" s="93"/>
      <c r="AG6620" s="4"/>
      <c r="AH6620" s="4"/>
      <c r="AJ6620" s="105"/>
      <c r="AK6620" s="105"/>
      <c r="AL6620" s="105"/>
    </row>
    <row r="6621">
      <c r="A6621" s="3"/>
      <c r="B6621" s="3"/>
      <c r="F6621" s="55"/>
      <c r="G6621" s="55"/>
      <c r="H6621" s="55"/>
      <c r="I6621" s="55"/>
      <c r="J6621" s="55"/>
      <c r="L6621" s="55"/>
      <c r="O6621" s="55"/>
      <c r="AF6621" s="93"/>
      <c r="AG6621" s="4"/>
      <c r="AH6621" s="4"/>
      <c r="AJ6621" s="105"/>
      <c r="AK6621" s="105"/>
      <c r="AL6621" s="105"/>
    </row>
    <row r="6622">
      <c r="A6622" s="3"/>
      <c r="B6622" s="3"/>
      <c r="F6622" s="55"/>
      <c r="G6622" s="55"/>
      <c r="H6622" s="55"/>
      <c r="I6622" s="55"/>
      <c r="J6622" s="55"/>
      <c r="L6622" s="55"/>
      <c r="O6622" s="55"/>
      <c r="AF6622" s="93"/>
      <c r="AG6622" s="4"/>
      <c r="AH6622" s="4"/>
      <c r="AJ6622" s="105"/>
      <c r="AK6622" s="105"/>
      <c r="AL6622" s="105"/>
    </row>
    <row r="6623">
      <c r="A6623" s="3"/>
      <c r="B6623" s="3"/>
      <c r="F6623" s="55"/>
      <c r="G6623" s="55"/>
      <c r="H6623" s="55"/>
      <c r="I6623" s="55"/>
      <c r="J6623" s="55"/>
      <c r="L6623" s="55"/>
      <c r="O6623" s="55"/>
      <c r="AF6623" s="93"/>
      <c r="AG6623" s="4"/>
      <c r="AH6623" s="4"/>
      <c r="AJ6623" s="105"/>
      <c r="AK6623" s="105"/>
      <c r="AL6623" s="105"/>
    </row>
    <row r="6624">
      <c r="A6624" s="3"/>
      <c r="B6624" s="3"/>
      <c r="F6624" s="55"/>
      <c r="G6624" s="55"/>
      <c r="H6624" s="55"/>
      <c r="I6624" s="55"/>
      <c r="J6624" s="55"/>
      <c r="L6624" s="55"/>
      <c r="O6624" s="55"/>
      <c r="AF6624" s="93"/>
      <c r="AG6624" s="4"/>
      <c r="AH6624" s="4"/>
      <c r="AJ6624" s="105"/>
      <c r="AK6624" s="105"/>
      <c r="AL6624" s="105"/>
    </row>
    <row r="6625">
      <c r="A6625" s="3"/>
      <c r="B6625" s="3"/>
      <c r="F6625" s="55"/>
      <c r="G6625" s="55"/>
      <c r="H6625" s="55"/>
      <c r="I6625" s="55"/>
      <c r="J6625" s="55"/>
      <c r="L6625" s="55"/>
      <c r="O6625" s="55"/>
      <c r="AF6625" s="93"/>
      <c r="AG6625" s="4"/>
      <c r="AH6625" s="4"/>
      <c r="AJ6625" s="105"/>
      <c r="AK6625" s="105"/>
      <c r="AL6625" s="105"/>
    </row>
    <row r="6626">
      <c r="A6626" s="3"/>
      <c r="B6626" s="3"/>
      <c r="F6626" s="55"/>
      <c r="G6626" s="55"/>
      <c r="H6626" s="55"/>
      <c r="I6626" s="55"/>
      <c r="J6626" s="55"/>
      <c r="L6626" s="55"/>
      <c r="O6626" s="55"/>
      <c r="AF6626" s="93"/>
      <c r="AG6626" s="4"/>
      <c r="AH6626" s="4"/>
      <c r="AJ6626" s="105"/>
      <c r="AK6626" s="105"/>
      <c r="AL6626" s="105"/>
    </row>
    <row r="6627">
      <c r="A6627" s="3"/>
      <c r="B6627" s="3"/>
      <c r="F6627" s="55"/>
      <c r="G6627" s="55"/>
      <c r="H6627" s="55"/>
      <c r="I6627" s="55"/>
      <c r="J6627" s="55"/>
      <c r="L6627" s="55"/>
      <c r="O6627" s="55"/>
      <c r="AF6627" s="93"/>
      <c r="AG6627" s="4"/>
      <c r="AH6627" s="4"/>
      <c r="AJ6627" s="105"/>
      <c r="AK6627" s="105"/>
      <c r="AL6627" s="105"/>
    </row>
    <row r="6628">
      <c r="A6628" s="3"/>
      <c r="B6628" s="3"/>
      <c r="F6628" s="55"/>
      <c r="G6628" s="55"/>
      <c r="H6628" s="55"/>
      <c r="I6628" s="55"/>
      <c r="J6628" s="55"/>
      <c r="L6628" s="55"/>
      <c r="O6628" s="55"/>
      <c r="AF6628" s="93"/>
      <c r="AG6628" s="4"/>
      <c r="AH6628" s="4"/>
      <c r="AJ6628" s="105"/>
      <c r="AK6628" s="105"/>
      <c r="AL6628" s="105"/>
    </row>
    <row r="6629">
      <c r="A6629" s="3"/>
      <c r="B6629" s="3"/>
      <c r="F6629" s="55"/>
      <c r="G6629" s="55"/>
      <c r="H6629" s="55"/>
      <c r="I6629" s="55"/>
      <c r="J6629" s="55"/>
      <c r="L6629" s="55"/>
      <c r="O6629" s="55"/>
      <c r="AF6629" s="93"/>
      <c r="AG6629" s="4"/>
      <c r="AH6629" s="4"/>
      <c r="AJ6629" s="105"/>
      <c r="AK6629" s="105"/>
      <c r="AL6629" s="105"/>
    </row>
    <row r="6630">
      <c r="A6630" s="3"/>
      <c r="B6630" s="3"/>
      <c r="F6630" s="55"/>
      <c r="G6630" s="55"/>
      <c r="H6630" s="55"/>
      <c r="I6630" s="55"/>
      <c r="J6630" s="55"/>
      <c r="L6630" s="55"/>
      <c r="O6630" s="55"/>
      <c r="AF6630" s="93"/>
      <c r="AG6630" s="4"/>
      <c r="AH6630" s="4"/>
      <c r="AJ6630" s="105"/>
      <c r="AK6630" s="105"/>
      <c r="AL6630" s="105"/>
    </row>
    <row r="6631">
      <c r="A6631" s="3"/>
      <c r="B6631" s="3"/>
      <c r="F6631" s="55"/>
      <c r="G6631" s="55"/>
      <c r="H6631" s="55"/>
      <c r="I6631" s="55"/>
      <c r="J6631" s="55"/>
      <c r="L6631" s="55"/>
      <c r="O6631" s="55"/>
      <c r="AF6631" s="93"/>
      <c r="AG6631" s="4"/>
      <c r="AH6631" s="4"/>
      <c r="AJ6631" s="105"/>
      <c r="AK6631" s="105"/>
      <c r="AL6631" s="105"/>
    </row>
    <row r="6632">
      <c r="A6632" s="3"/>
      <c r="B6632" s="3"/>
      <c r="F6632" s="55"/>
      <c r="G6632" s="55"/>
      <c r="H6632" s="55"/>
      <c r="I6632" s="55"/>
      <c r="J6632" s="55"/>
      <c r="L6632" s="55"/>
      <c r="O6632" s="55"/>
      <c r="AF6632" s="93"/>
      <c r="AG6632" s="4"/>
      <c r="AH6632" s="4"/>
      <c r="AJ6632" s="105"/>
      <c r="AK6632" s="105"/>
      <c r="AL6632" s="105"/>
    </row>
    <row r="6633">
      <c r="A6633" s="3"/>
      <c r="B6633" s="3"/>
      <c r="F6633" s="55"/>
      <c r="G6633" s="55"/>
      <c r="H6633" s="55"/>
      <c r="I6633" s="55"/>
      <c r="J6633" s="55"/>
      <c r="L6633" s="55"/>
      <c r="O6633" s="55"/>
      <c r="AF6633" s="93"/>
      <c r="AG6633" s="4"/>
      <c r="AH6633" s="4"/>
      <c r="AJ6633" s="105"/>
      <c r="AK6633" s="105"/>
      <c r="AL6633" s="105"/>
    </row>
    <row r="6634">
      <c r="A6634" s="3"/>
      <c r="B6634" s="3"/>
      <c r="F6634" s="55"/>
      <c r="G6634" s="55"/>
      <c r="H6634" s="55"/>
      <c r="I6634" s="55"/>
      <c r="J6634" s="55"/>
      <c r="L6634" s="55"/>
      <c r="O6634" s="55"/>
      <c r="AF6634" s="93"/>
      <c r="AG6634" s="4"/>
      <c r="AH6634" s="4"/>
      <c r="AJ6634" s="105"/>
      <c r="AK6634" s="105"/>
      <c r="AL6634" s="105"/>
    </row>
    <row r="6635">
      <c r="A6635" s="3"/>
      <c r="B6635" s="3"/>
      <c r="F6635" s="55"/>
      <c r="G6635" s="55"/>
      <c r="H6635" s="55"/>
      <c r="I6635" s="55"/>
      <c r="J6635" s="55"/>
      <c r="L6635" s="55"/>
      <c r="O6635" s="55"/>
      <c r="AF6635" s="93"/>
      <c r="AG6635" s="4"/>
      <c r="AH6635" s="4"/>
      <c r="AJ6635" s="105"/>
      <c r="AK6635" s="105"/>
      <c r="AL6635" s="105"/>
    </row>
    <row r="6636">
      <c r="A6636" s="3"/>
      <c r="B6636" s="3"/>
      <c r="F6636" s="55"/>
      <c r="G6636" s="55"/>
      <c r="H6636" s="55"/>
      <c r="I6636" s="55"/>
      <c r="J6636" s="55"/>
      <c r="L6636" s="55"/>
      <c r="O6636" s="55"/>
      <c r="AF6636" s="93"/>
      <c r="AG6636" s="4"/>
      <c r="AH6636" s="4"/>
      <c r="AJ6636" s="105"/>
      <c r="AK6636" s="105"/>
      <c r="AL6636" s="105"/>
    </row>
    <row r="6637">
      <c r="A6637" s="3"/>
      <c r="B6637" s="3"/>
      <c r="F6637" s="55"/>
      <c r="G6637" s="55"/>
      <c r="H6637" s="55"/>
      <c r="I6637" s="55"/>
      <c r="J6637" s="55"/>
      <c r="L6637" s="55"/>
      <c r="O6637" s="55"/>
      <c r="AF6637" s="93"/>
      <c r="AG6637" s="4"/>
      <c r="AH6637" s="4"/>
      <c r="AJ6637" s="105"/>
      <c r="AK6637" s="105"/>
      <c r="AL6637" s="105"/>
    </row>
    <row r="6638">
      <c r="A6638" s="3"/>
      <c r="B6638" s="3"/>
      <c r="F6638" s="55"/>
      <c r="G6638" s="55"/>
      <c r="H6638" s="55"/>
      <c r="I6638" s="55"/>
      <c r="J6638" s="55"/>
      <c r="L6638" s="55"/>
      <c r="O6638" s="55"/>
      <c r="AF6638" s="93"/>
      <c r="AG6638" s="4"/>
      <c r="AH6638" s="4"/>
      <c r="AJ6638" s="105"/>
      <c r="AK6638" s="105"/>
      <c r="AL6638" s="105"/>
    </row>
    <row r="6639">
      <c r="A6639" s="3"/>
      <c r="B6639" s="3"/>
      <c r="F6639" s="55"/>
      <c r="G6639" s="55"/>
      <c r="H6639" s="55"/>
      <c r="I6639" s="55"/>
      <c r="J6639" s="55"/>
      <c r="L6639" s="55"/>
      <c r="O6639" s="55"/>
      <c r="AF6639" s="93"/>
      <c r="AG6639" s="4"/>
      <c r="AH6639" s="4"/>
      <c r="AJ6639" s="105"/>
      <c r="AK6639" s="105"/>
      <c r="AL6639" s="105"/>
    </row>
    <row r="6640">
      <c r="A6640" s="3"/>
      <c r="B6640" s="3"/>
      <c r="F6640" s="55"/>
      <c r="G6640" s="55"/>
      <c r="H6640" s="55"/>
      <c r="I6640" s="55"/>
      <c r="J6640" s="55"/>
      <c r="L6640" s="55"/>
      <c r="O6640" s="55"/>
      <c r="AF6640" s="93"/>
      <c r="AG6640" s="4"/>
      <c r="AH6640" s="4"/>
      <c r="AJ6640" s="105"/>
      <c r="AK6640" s="105"/>
      <c r="AL6640" s="105"/>
    </row>
    <row r="6641">
      <c r="A6641" s="3"/>
      <c r="B6641" s="3"/>
      <c r="F6641" s="55"/>
      <c r="G6641" s="55"/>
      <c r="H6641" s="55"/>
      <c r="I6641" s="55"/>
      <c r="J6641" s="55"/>
      <c r="L6641" s="55"/>
      <c r="O6641" s="55"/>
      <c r="AF6641" s="93"/>
      <c r="AG6641" s="4"/>
      <c r="AH6641" s="4"/>
      <c r="AJ6641" s="105"/>
      <c r="AK6641" s="105"/>
      <c r="AL6641" s="105"/>
    </row>
    <row r="6642">
      <c r="A6642" s="3"/>
      <c r="B6642" s="3"/>
      <c r="F6642" s="55"/>
      <c r="G6642" s="55"/>
      <c r="H6642" s="55"/>
      <c r="I6642" s="55"/>
      <c r="J6642" s="55"/>
      <c r="L6642" s="55"/>
      <c r="O6642" s="55"/>
      <c r="AF6642" s="93"/>
      <c r="AG6642" s="4"/>
      <c r="AH6642" s="4"/>
      <c r="AJ6642" s="105"/>
      <c r="AK6642" s="105"/>
      <c r="AL6642" s="105"/>
    </row>
    <row r="6643">
      <c r="A6643" s="3"/>
      <c r="B6643" s="3"/>
      <c r="F6643" s="55"/>
      <c r="G6643" s="55"/>
      <c r="H6643" s="55"/>
      <c r="I6643" s="55"/>
      <c r="J6643" s="55"/>
      <c r="L6643" s="55"/>
      <c r="O6643" s="55"/>
      <c r="AF6643" s="93"/>
      <c r="AG6643" s="4"/>
      <c r="AH6643" s="4"/>
      <c r="AJ6643" s="105"/>
      <c r="AK6643" s="105"/>
      <c r="AL6643" s="105"/>
    </row>
    <row r="6644">
      <c r="A6644" s="3"/>
      <c r="B6644" s="3"/>
      <c r="F6644" s="55"/>
      <c r="G6644" s="55"/>
      <c r="H6644" s="55"/>
      <c r="I6644" s="55"/>
      <c r="J6644" s="55"/>
      <c r="L6644" s="55"/>
      <c r="O6644" s="55"/>
      <c r="AF6644" s="93"/>
      <c r="AG6644" s="4"/>
      <c r="AH6644" s="4"/>
      <c r="AJ6644" s="105"/>
      <c r="AK6644" s="105"/>
      <c r="AL6644" s="105"/>
    </row>
    <row r="6645">
      <c r="A6645" s="3"/>
      <c r="B6645" s="3"/>
      <c r="F6645" s="55"/>
      <c r="G6645" s="55"/>
      <c r="H6645" s="55"/>
      <c r="I6645" s="55"/>
      <c r="J6645" s="55"/>
      <c r="L6645" s="55"/>
      <c r="O6645" s="55"/>
      <c r="AF6645" s="93"/>
      <c r="AG6645" s="4"/>
      <c r="AH6645" s="4"/>
      <c r="AJ6645" s="105"/>
      <c r="AK6645" s="105"/>
      <c r="AL6645" s="105"/>
    </row>
    <row r="6646">
      <c r="A6646" s="3"/>
      <c r="B6646" s="3"/>
      <c r="F6646" s="55"/>
      <c r="G6646" s="55"/>
      <c r="H6646" s="55"/>
      <c r="I6646" s="55"/>
      <c r="J6646" s="55"/>
      <c r="L6646" s="55"/>
      <c r="O6646" s="55"/>
      <c r="AF6646" s="93"/>
      <c r="AG6646" s="4"/>
      <c r="AH6646" s="4"/>
      <c r="AJ6646" s="105"/>
      <c r="AK6646" s="105"/>
      <c r="AL6646" s="105"/>
    </row>
    <row r="6647">
      <c r="A6647" s="3"/>
      <c r="B6647" s="3"/>
      <c r="F6647" s="55"/>
      <c r="G6647" s="55"/>
      <c r="H6647" s="55"/>
      <c r="I6647" s="55"/>
      <c r="J6647" s="55"/>
      <c r="L6647" s="55"/>
      <c r="O6647" s="55"/>
      <c r="AF6647" s="93"/>
      <c r="AG6647" s="4"/>
      <c r="AH6647" s="4"/>
      <c r="AJ6647" s="105"/>
      <c r="AK6647" s="105"/>
      <c r="AL6647" s="105"/>
    </row>
    <row r="6648">
      <c r="A6648" s="3"/>
      <c r="B6648" s="3"/>
      <c r="F6648" s="55"/>
      <c r="G6648" s="55"/>
      <c r="H6648" s="55"/>
      <c r="I6648" s="55"/>
      <c r="J6648" s="55"/>
      <c r="L6648" s="55"/>
      <c r="O6648" s="55"/>
      <c r="AF6648" s="93"/>
      <c r="AG6648" s="4"/>
      <c r="AH6648" s="4"/>
      <c r="AJ6648" s="105"/>
      <c r="AK6648" s="105"/>
      <c r="AL6648" s="105"/>
    </row>
    <row r="6649">
      <c r="A6649" s="3"/>
      <c r="B6649" s="3"/>
      <c r="F6649" s="55"/>
      <c r="G6649" s="55"/>
      <c r="H6649" s="55"/>
      <c r="I6649" s="55"/>
      <c r="J6649" s="55"/>
      <c r="L6649" s="55"/>
      <c r="O6649" s="55"/>
      <c r="AF6649" s="93"/>
      <c r="AG6649" s="4"/>
      <c r="AH6649" s="4"/>
      <c r="AJ6649" s="105"/>
      <c r="AK6649" s="105"/>
      <c r="AL6649" s="105"/>
    </row>
    <row r="6650">
      <c r="A6650" s="3"/>
      <c r="B6650" s="3"/>
      <c r="F6650" s="55"/>
      <c r="G6650" s="55"/>
      <c r="H6650" s="55"/>
      <c r="I6650" s="55"/>
      <c r="J6650" s="55"/>
      <c r="L6650" s="55"/>
      <c r="O6650" s="55"/>
      <c r="AF6650" s="93"/>
      <c r="AG6650" s="4"/>
      <c r="AH6650" s="4"/>
      <c r="AJ6650" s="105"/>
      <c r="AK6650" s="105"/>
      <c r="AL6650" s="105"/>
    </row>
    <row r="6651">
      <c r="A6651" s="3"/>
      <c r="B6651" s="3"/>
      <c r="F6651" s="55"/>
      <c r="G6651" s="55"/>
      <c r="H6651" s="55"/>
      <c r="I6651" s="55"/>
      <c r="J6651" s="55"/>
      <c r="L6651" s="55"/>
      <c r="O6651" s="55"/>
      <c r="AF6651" s="93"/>
      <c r="AG6651" s="4"/>
      <c r="AH6651" s="4"/>
      <c r="AJ6651" s="105"/>
      <c r="AK6651" s="105"/>
      <c r="AL6651" s="105"/>
    </row>
    <row r="6652">
      <c r="A6652" s="3"/>
      <c r="B6652" s="3"/>
      <c r="F6652" s="55"/>
      <c r="G6652" s="55"/>
      <c r="H6652" s="55"/>
      <c r="I6652" s="55"/>
      <c r="J6652" s="55"/>
      <c r="L6652" s="55"/>
      <c r="O6652" s="55"/>
      <c r="AF6652" s="93"/>
      <c r="AG6652" s="4"/>
      <c r="AH6652" s="4"/>
      <c r="AJ6652" s="105"/>
      <c r="AK6652" s="105"/>
      <c r="AL6652" s="105"/>
    </row>
    <row r="6653">
      <c r="A6653" s="3"/>
      <c r="B6653" s="3"/>
      <c r="F6653" s="55"/>
      <c r="G6653" s="55"/>
      <c r="H6653" s="55"/>
      <c r="I6653" s="55"/>
      <c r="J6653" s="55"/>
      <c r="L6653" s="55"/>
      <c r="O6653" s="55"/>
      <c r="AF6653" s="93"/>
      <c r="AG6653" s="4"/>
      <c r="AH6653" s="4"/>
      <c r="AJ6653" s="105"/>
      <c r="AK6653" s="105"/>
      <c r="AL6653" s="105"/>
    </row>
    <row r="6654">
      <c r="A6654" s="3"/>
      <c r="B6654" s="3"/>
      <c r="F6654" s="55"/>
      <c r="G6654" s="55"/>
      <c r="H6654" s="55"/>
      <c r="I6654" s="55"/>
      <c r="J6654" s="55"/>
      <c r="L6654" s="55"/>
      <c r="O6654" s="55"/>
      <c r="AF6654" s="93"/>
      <c r="AG6654" s="4"/>
      <c r="AH6654" s="4"/>
      <c r="AJ6654" s="105"/>
      <c r="AK6654" s="105"/>
      <c r="AL6654" s="105"/>
    </row>
    <row r="6655">
      <c r="A6655" s="3"/>
      <c r="B6655" s="3"/>
      <c r="F6655" s="55"/>
      <c r="G6655" s="55"/>
      <c r="H6655" s="55"/>
      <c r="I6655" s="55"/>
      <c r="J6655" s="55"/>
      <c r="L6655" s="55"/>
      <c r="O6655" s="55"/>
      <c r="AF6655" s="93"/>
      <c r="AG6655" s="4"/>
      <c r="AH6655" s="4"/>
      <c r="AJ6655" s="105"/>
      <c r="AK6655" s="105"/>
      <c r="AL6655" s="105"/>
    </row>
    <row r="6656">
      <c r="A6656" s="3"/>
      <c r="B6656" s="3"/>
      <c r="F6656" s="55"/>
      <c r="G6656" s="55"/>
      <c r="H6656" s="55"/>
      <c r="I6656" s="55"/>
      <c r="J6656" s="55"/>
      <c r="L6656" s="55"/>
      <c r="O6656" s="55"/>
      <c r="AF6656" s="93"/>
      <c r="AG6656" s="4"/>
      <c r="AH6656" s="4"/>
      <c r="AJ6656" s="105"/>
      <c r="AK6656" s="105"/>
      <c r="AL6656" s="105"/>
    </row>
    <row r="6657">
      <c r="A6657" s="3"/>
      <c r="B6657" s="3"/>
      <c r="F6657" s="55"/>
      <c r="G6657" s="55"/>
      <c r="H6657" s="55"/>
      <c r="I6657" s="55"/>
      <c r="J6657" s="55"/>
      <c r="L6657" s="55"/>
      <c r="O6657" s="55"/>
      <c r="AF6657" s="93"/>
      <c r="AG6657" s="4"/>
      <c r="AH6657" s="4"/>
      <c r="AJ6657" s="105"/>
      <c r="AK6657" s="105"/>
      <c r="AL6657" s="105"/>
    </row>
    <row r="6658">
      <c r="A6658" s="3"/>
      <c r="B6658" s="3"/>
      <c r="F6658" s="55"/>
      <c r="G6658" s="55"/>
      <c r="H6658" s="55"/>
      <c r="I6658" s="55"/>
      <c r="J6658" s="55"/>
      <c r="L6658" s="55"/>
      <c r="O6658" s="55"/>
      <c r="AF6658" s="93"/>
      <c r="AG6658" s="4"/>
      <c r="AH6658" s="4"/>
      <c r="AJ6658" s="105"/>
      <c r="AK6658" s="105"/>
      <c r="AL6658" s="105"/>
    </row>
    <row r="6659">
      <c r="A6659" s="3"/>
      <c r="B6659" s="3"/>
      <c r="F6659" s="55"/>
      <c r="G6659" s="55"/>
      <c r="H6659" s="55"/>
      <c r="I6659" s="55"/>
      <c r="J6659" s="55"/>
      <c r="L6659" s="55"/>
      <c r="O6659" s="55"/>
      <c r="AF6659" s="93"/>
      <c r="AG6659" s="4"/>
      <c r="AH6659" s="4"/>
      <c r="AJ6659" s="105"/>
      <c r="AK6659" s="105"/>
      <c r="AL6659" s="105"/>
    </row>
    <row r="6660">
      <c r="A6660" s="3"/>
      <c r="B6660" s="3"/>
      <c r="F6660" s="55"/>
      <c r="G6660" s="55"/>
      <c r="H6660" s="55"/>
      <c r="I6660" s="55"/>
      <c r="J6660" s="55"/>
      <c r="L6660" s="55"/>
      <c r="O6660" s="55"/>
      <c r="AF6660" s="93"/>
      <c r="AG6660" s="4"/>
      <c r="AH6660" s="4"/>
      <c r="AJ6660" s="105"/>
      <c r="AK6660" s="105"/>
      <c r="AL6660" s="105"/>
    </row>
    <row r="6661">
      <c r="A6661" s="3"/>
      <c r="B6661" s="3"/>
      <c r="F6661" s="55"/>
      <c r="G6661" s="55"/>
      <c r="H6661" s="55"/>
      <c r="I6661" s="55"/>
      <c r="J6661" s="55"/>
      <c r="L6661" s="55"/>
      <c r="O6661" s="55"/>
      <c r="AF6661" s="93"/>
      <c r="AG6661" s="4"/>
      <c r="AH6661" s="4"/>
      <c r="AJ6661" s="105"/>
      <c r="AK6661" s="105"/>
      <c r="AL6661" s="105"/>
    </row>
    <row r="6662">
      <c r="A6662" s="3"/>
      <c r="B6662" s="3"/>
      <c r="F6662" s="55"/>
      <c r="G6662" s="55"/>
      <c r="H6662" s="55"/>
      <c r="I6662" s="55"/>
      <c r="J6662" s="55"/>
      <c r="L6662" s="55"/>
      <c r="O6662" s="55"/>
      <c r="AF6662" s="93"/>
      <c r="AG6662" s="4"/>
      <c r="AH6662" s="4"/>
      <c r="AJ6662" s="105"/>
      <c r="AK6662" s="105"/>
      <c r="AL6662" s="105"/>
    </row>
    <row r="6663">
      <c r="A6663" s="3"/>
      <c r="B6663" s="3"/>
      <c r="F6663" s="55"/>
      <c r="G6663" s="55"/>
      <c r="H6663" s="55"/>
      <c r="I6663" s="55"/>
      <c r="J6663" s="55"/>
      <c r="L6663" s="55"/>
      <c r="O6663" s="55"/>
      <c r="AF6663" s="93"/>
      <c r="AG6663" s="4"/>
      <c r="AH6663" s="4"/>
      <c r="AJ6663" s="105"/>
      <c r="AK6663" s="105"/>
      <c r="AL6663" s="105"/>
    </row>
    <row r="6664">
      <c r="A6664" s="3"/>
      <c r="B6664" s="3"/>
      <c r="F6664" s="55"/>
      <c r="G6664" s="55"/>
      <c r="H6664" s="55"/>
      <c r="I6664" s="55"/>
      <c r="J6664" s="55"/>
      <c r="L6664" s="55"/>
      <c r="O6664" s="55"/>
      <c r="AF6664" s="93"/>
      <c r="AG6664" s="4"/>
      <c r="AH6664" s="4"/>
      <c r="AJ6664" s="105"/>
      <c r="AK6664" s="105"/>
      <c r="AL6664" s="105"/>
    </row>
    <row r="6665">
      <c r="A6665" s="3"/>
      <c r="B6665" s="3"/>
      <c r="F6665" s="55"/>
      <c r="G6665" s="55"/>
      <c r="H6665" s="55"/>
      <c r="I6665" s="55"/>
      <c r="J6665" s="55"/>
      <c r="L6665" s="55"/>
      <c r="O6665" s="55"/>
      <c r="AF6665" s="93"/>
      <c r="AG6665" s="4"/>
      <c r="AH6665" s="4"/>
      <c r="AJ6665" s="105"/>
      <c r="AK6665" s="105"/>
      <c r="AL6665" s="105"/>
    </row>
    <row r="6666">
      <c r="A6666" s="3"/>
      <c r="B6666" s="3"/>
      <c r="F6666" s="55"/>
      <c r="G6666" s="55"/>
      <c r="H6666" s="55"/>
      <c r="I6666" s="55"/>
      <c r="J6666" s="55"/>
      <c r="L6666" s="55"/>
      <c r="O6666" s="55"/>
      <c r="AF6666" s="93"/>
      <c r="AG6666" s="4"/>
      <c r="AH6666" s="4"/>
      <c r="AJ6666" s="105"/>
      <c r="AK6666" s="105"/>
      <c r="AL6666" s="105"/>
    </row>
    <row r="6667">
      <c r="A6667" s="3"/>
      <c r="B6667" s="3"/>
      <c r="F6667" s="55"/>
      <c r="G6667" s="55"/>
      <c r="H6667" s="55"/>
      <c r="I6667" s="55"/>
      <c r="J6667" s="55"/>
      <c r="L6667" s="55"/>
      <c r="O6667" s="55"/>
      <c r="AF6667" s="93"/>
      <c r="AG6667" s="4"/>
      <c r="AH6667" s="4"/>
      <c r="AJ6667" s="105"/>
      <c r="AK6667" s="105"/>
      <c r="AL6667" s="105"/>
    </row>
    <row r="6668">
      <c r="A6668" s="3"/>
      <c r="B6668" s="3"/>
      <c r="F6668" s="55"/>
      <c r="G6668" s="55"/>
      <c r="H6668" s="55"/>
      <c r="I6668" s="55"/>
      <c r="J6668" s="55"/>
      <c r="L6668" s="55"/>
      <c r="O6668" s="55"/>
      <c r="AF6668" s="93"/>
      <c r="AG6668" s="4"/>
      <c r="AH6668" s="4"/>
      <c r="AJ6668" s="105"/>
      <c r="AK6668" s="105"/>
      <c r="AL6668" s="105"/>
    </row>
    <row r="6669">
      <c r="A6669" s="3"/>
      <c r="B6669" s="3"/>
      <c r="F6669" s="55"/>
      <c r="G6669" s="55"/>
      <c r="H6669" s="55"/>
      <c r="I6669" s="55"/>
      <c r="J6669" s="55"/>
      <c r="L6669" s="55"/>
      <c r="O6669" s="55"/>
      <c r="AF6669" s="93"/>
      <c r="AG6669" s="4"/>
      <c r="AH6669" s="4"/>
      <c r="AJ6669" s="105"/>
      <c r="AK6669" s="105"/>
      <c r="AL6669" s="105"/>
    </row>
    <row r="6670">
      <c r="A6670" s="3"/>
      <c r="B6670" s="3"/>
      <c r="F6670" s="55"/>
      <c r="G6670" s="55"/>
      <c r="H6670" s="55"/>
      <c r="I6670" s="55"/>
      <c r="J6670" s="55"/>
      <c r="L6670" s="55"/>
      <c r="O6670" s="55"/>
      <c r="AF6670" s="93"/>
      <c r="AG6670" s="4"/>
      <c r="AH6670" s="4"/>
      <c r="AJ6670" s="105"/>
      <c r="AK6670" s="105"/>
      <c r="AL6670" s="105"/>
    </row>
    <row r="6671">
      <c r="A6671" s="3"/>
      <c r="B6671" s="3"/>
      <c r="F6671" s="55"/>
      <c r="G6671" s="55"/>
      <c r="H6671" s="55"/>
      <c r="I6671" s="55"/>
      <c r="J6671" s="55"/>
      <c r="L6671" s="55"/>
      <c r="O6671" s="55"/>
      <c r="AF6671" s="93"/>
      <c r="AG6671" s="4"/>
      <c r="AH6671" s="4"/>
      <c r="AJ6671" s="105"/>
      <c r="AK6671" s="105"/>
      <c r="AL6671" s="105"/>
    </row>
    <row r="6672">
      <c r="A6672" s="3"/>
      <c r="B6672" s="3"/>
      <c r="F6672" s="55"/>
      <c r="G6672" s="55"/>
      <c r="H6672" s="55"/>
      <c r="I6672" s="55"/>
      <c r="J6672" s="55"/>
      <c r="L6672" s="55"/>
      <c r="O6672" s="55"/>
      <c r="AF6672" s="93"/>
      <c r="AG6672" s="4"/>
      <c r="AH6672" s="4"/>
      <c r="AJ6672" s="105"/>
      <c r="AK6672" s="105"/>
      <c r="AL6672" s="105"/>
    </row>
    <row r="6673">
      <c r="A6673" s="3"/>
      <c r="B6673" s="3"/>
      <c r="F6673" s="55"/>
      <c r="G6673" s="55"/>
      <c r="H6673" s="55"/>
      <c r="I6673" s="55"/>
      <c r="J6673" s="55"/>
      <c r="L6673" s="55"/>
      <c r="O6673" s="55"/>
      <c r="AF6673" s="93"/>
      <c r="AG6673" s="4"/>
      <c r="AH6673" s="4"/>
      <c r="AJ6673" s="105"/>
      <c r="AK6673" s="105"/>
      <c r="AL6673" s="105"/>
    </row>
    <row r="6674">
      <c r="A6674" s="3"/>
      <c r="B6674" s="3"/>
      <c r="F6674" s="55"/>
      <c r="G6674" s="55"/>
      <c r="H6674" s="55"/>
      <c r="I6674" s="55"/>
      <c r="J6674" s="55"/>
      <c r="L6674" s="55"/>
      <c r="O6674" s="55"/>
      <c r="AF6674" s="93"/>
      <c r="AG6674" s="4"/>
      <c r="AH6674" s="4"/>
      <c r="AJ6674" s="105"/>
      <c r="AK6674" s="105"/>
      <c r="AL6674" s="105"/>
    </row>
    <row r="6675">
      <c r="A6675" s="3"/>
      <c r="B6675" s="3"/>
      <c r="F6675" s="55"/>
      <c r="G6675" s="55"/>
      <c r="H6675" s="55"/>
      <c r="I6675" s="55"/>
      <c r="J6675" s="55"/>
      <c r="L6675" s="55"/>
      <c r="O6675" s="55"/>
      <c r="AF6675" s="93"/>
      <c r="AG6675" s="4"/>
      <c r="AH6675" s="4"/>
      <c r="AJ6675" s="105"/>
      <c r="AK6675" s="105"/>
      <c r="AL6675" s="105"/>
    </row>
    <row r="6676">
      <c r="A6676" s="3"/>
      <c r="B6676" s="3"/>
      <c r="F6676" s="55"/>
      <c r="G6676" s="55"/>
      <c r="H6676" s="55"/>
      <c r="I6676" s="55"/>
      <c r="J6676" s="55"/>
      <c r="L6676" s="55"/>
      <c r="O6676" s="55"/>
      <c r="AF6676" s="93"/>
      <c r="AG6676" s="4"/>
      <c r="AH6676" s="4"/>
      <c r="AJ6676" s="105"/>
      <c r="AK6676" s="105"/>
      <c r="AL6676" s="105"/>
    </row>
    <row r="6677">
      <c r="A6677" s="3"/>
      <c r="B6677" s="3"/>
      <c r="F6677" s="55"/>
      <c r="G6677" s="55"/>
      <c r="H6677" s="55"/>
      <c r="I6677" s="55"/>
      <c r="J6677" s="55"/>
      <c r="L6677" s="55"/>
      <c r="O6677" s="55"/>
      <c r="AF6677" s="93"/>
      <c r="AG6677" s="4"/>
      <c r="AH6677" s="4"/>
      <c r="AJ6677" s="105"/>
      <c r="AK6677" s="105"/>
      <c r="AL6677" s="105"/>
    </row>
    <row r="6678">
      <c r="A6678" s="3"/>
      <c r="B6678" s="3"/>
      <c r="F6678" s="55"/>
      <c r="G6678" s="55"/>
      <c r="H6678" s="55"/>
      <c r="I6678" s="55"/>
      <c r="J6678" s="55"/>
      <c r="L6678" s="55"/>
      <c r="O6678" s="55"/>
      <c r="AF6678" s="93"/>
      <c r="AG6678" s="4"/>
      <c r="AH6678" s="4"/>
      <c r="AJ6678" s="105"/>
      <c r="AK6678" s="105"/>
      <c r="AL6678" s="105"/>
    </row>
    <row r="6679">
      <c r="A6679" s="3"/>
      <c r="B6679" s="3"/>
      <c r="F6679" s="55"/>
      <c r="G6679" s="55"/>
      <c r="H6679" s="55"/>
      <c r="I6679" s="55"/>
      <c r="J6679" s="55"/>
      <c r="L6679" s="55"/>
      <c r="O6679" s="55"/>
      <c r="AF6679" s="93"/>
      <c r="AG6679" s="4"/>
      <c r="AH6679" s="4"/>
      <c r="AJ6679" s="105"/>
      <c r="AK6679" s="105"/>
      <c r="AL6679" s="105"/>
    </row>
    <row r="6680">
      <c r="A6680" s="3"/>
      <c r="B6680" s="3"/>
      <c r="F6680" s="55"/>
      <c r="G6680" s="55"/>
      <c r="H6680" s="55"/>
      <c r="I6680" s="55"/>
      <c r="J6680" s="55"/>
      <c r="L6680" s="55"/>
      <c r="O6680" s="55"/>
      <c r="AF6680" s="93"/>
      <c r="AG6680" s="4"/>
      <c r="AH6680" s="4"/>
      <c r="AJ6680" s="105"/>
      <c r="AK6680" s="105"/>
      <c r="AL6680" s="105"/>
    </row>
    <row r="6681">
      <c r="A6681" s="3"/>
      <c r="B6681" s="3"/>
      <c r="F6681" s="55"/>
      <c r="G6681" s="55"/>
      <c r="H6681" s="55"/>
      <c r="I6681" s="55"/>
      <c r="J6681" s="55"/>
      <c r="L6681" s="55"/>
      <c r="O6681" s="55"/>
      <c r="AF6681" s="93"/>
      <c r="AG6681" s="4"/>
      <c r="AH6681" s="4"/>
      <c r="AJ6681" s="105"/>
      <c r="AK6681" s="105"/>
      <c r="AL6681" s="105"/>
    </row>
    <row r="6682">
      <c r="A6682" s="3"/>
      <c r="B6682" s="3"/>
      <c r="F6682" s="55"/>
      <c r="G6682" s="55"/>
      <c r="H6682" s="55"/>
      <c r="I6682" s="55"/>
      <c r="J6682" s="55"/>
      <c r="L6682" s="55"/>
      <c r="O6682" s="55"/>
      <c r="AF6682" s="93"/>
      <c r="AG6682" s="4"/>
      <c r="AH6682" s="4"/>
      <c r="AJ6682" s="105"/>
      <c r="AK6682" s="105"/>
      <c r="AL6682" s="105"/>
    </row>
    <row r="6683">
      <c r="A6683" s="3"/>
      <c r="B6683" s="3"/>
      <c r="F6683" s="55"/>
      <c r="G6683" s="55"/>
      <c r="H6683" s="55"/>
      <c r="I6683" s="55"/>
      <c r="J6683" s="55"/>
      <c r="L6683" s="55"/>
      <c r="O6683" s="55"/>
      <c r="AF6683" s="93"/>
      <c r="AG6683" s="4"/>
      <c r="AH6683" s="4"/>
      <c r="AJ6683" s="105"/>
      <c r="AK6683" s="105"/>
      <c r="AL6683" s="105"/>
    </row>
    <row r="6684">
      <c r="A6684" s="3"/>
      <c r="B6684" s="3"/>
      <c r="F6684" s="55"/>
      <c r="G6684" s="55"/>
      <c r="H6684" s="55"/>
      <c r="I6684" s="55"/>
      <c r="J6684" s="55"/>
      <c r="L6684" s="55"/>
      <c r="O6684" s="55"/>
      <c r="AF6684" s="93"/>
      <c r="AG6684" s="4"/>
      <c r="AH6684" s="4"/>
      <c r="AJ6684" s="105"/>
      <c r="AK6684" s="105"/>
      <c r="AL6684" s="105"/>
    </row>
    <row r="6685">
      <c r="A6685" s="3"/>
      <c r="B6685" s="3"/>
      <c r="F6685" s="55"/>
      <c r="G6685" s="55"/>
      <c r="H6685" s="55"/>
      <c r="I6685" s="55"/>
      <c r="J6685" s="55"/>
      <c r="L6685" s="55"/>
      <c r="O6685" s="55"/>
      <c r="AF6685" s="93"/>
      <c r="AG6685" s="4"/>
      <c r="AH6685" s="4"/>
      <c r="AJ6685" s="105"/>
      <c r="AK6685" s="105"/>
      <c r="AL6685" s="105"/>
    </row>
    <row r="6686">
      <c r="A6686" s="3"/>
      <c r="B6686" s="3"/>
      <c r="F6686" s="55"/>
      <c r="G6686" s="55"/>
      <c r="H6686" s="55"/>
      <c r="I6686" s="55"/>
      <c r="J6686" s="55"/>
      <c r="L6686" s="55"/>
      <c r="O6686" s="55"/>
      <c r="AF6686" s="93"/>
      <c r="AG6686" s="4"/>
      <c r="AH6686" s="4"/>
      <c r="AJ6686" s="105"/>
      <c r="AK6686" s="105"/>
      <c r="AL6686" s="105"/>
    </row>
    <row r="6687">
      <c r="A6687" s="3"/>
      <c r="B6687" s="3"/>
      <c r="F6687" s="55"/>
      <c r="G6687" s="55"/>
      <c r="H6687" s="55"/>
      <c r="I6687" s="55"/>
      <c r="J6687" s="55"/>
      <c r="L6687" s="55"/>
      <c r="O6687" s="55"/>
      <c r="AF6687" s="93"/>
      <c r="AG6687" s="4"/>
      <c r="AH6687" s="4"/>
      <c r="AJ6687" s="105"/>
      <c r="AK6687" s="105"/>
      <c r="AL6687" s="105"/>
    </row>
    <row r="6688">
      <c r="A6688" s="3"/>
      <c r="B6688" s="3"/>
      <c r="F6688" s="55"/>
      <c r="G6688" s="55"/>
      <c r="H6688" s="55"/>
      <c r="I6688" s="55"/>
      <c r="J6688" s="55"/>
      <c r="L6688" s="55"/>
      <c r="O6688" s="55"/>
      <c r="AF6688" s="93"/>
      <c r="AG6688" s="4"/>
      <c r="AH6688" s="4"/>
      <c r="AJ6688" s="105"/>
      <c r="AK6688" s="105"/>
      <c r="AL6688" s="105"/>
    </row>
    <row r="6689">
      <c r="A6689" s="3"/>
      <c r="B6689" s="3"/>
      <c r="F6689" s="55"/>
      <c r="G6689" s="55"/>
      <c r="H6689" s="55"/>
      <c r="I6689" s="55"/>
      <c r="J6689" s="55"/>
      <c r="L6689" s="55"/>
      <c r="O6689" s="55"/>
      <c r="AF6689" s="93"/>
      <c r="AG6689" s="4"/>
      <c r="AH6689" s="4"/>
      <c r="AJ6689" s="105"/>
      <c r="AK6689" s="105"/>
      <c r="AL6689" s="105"/>
    </row>
    <row r="6690">
      <c r="A6690" s="3"/>
      <c r="B6690" s="3"/>
      <c r="F6690" s="55"/>
      <c r="G6690" s="55"/>
      <c r="H6690" s="55"/>
      <c r="I6690" s="55"/>
      <c r="J6690" s="55"/>
      <c r="L6690" s="55"/>
      <c r="O6690" s="55"/>
      <c r="AF6690" s="93"/>
      <c r="AG6690" s="4"/>
      <c r="AH6690" s="4"/>
      <c r="AJ6690" s="105"/>
      <c r="AK6690" s="105"/>
      <c r="AL6690" s="105"/>
    </row>
    <row r="6691">
      <c r="A6691" s="3"/>
      <c r="B6691" s="3"/>
      <c r="F6691" s="55"/>
      <c r="G6691" s="55"/>
      <c r="H6691" s="55"/>
      <c r="I6691" s="55"/>
      <c r="J6691" s="55"/>
      <c r="L6691" s="55"/>
      <c r="O6691" s="55"/>
      <c r="AF6691" s="93"/>
      <c r="AG6691" s="4"/>
      <c r="AH6691" s="4"/>
      <c r="AJ6691" s="105"/>
      <c r="AK6691" s="105"/>
      <c r="AL6691" s="105"/>
    </row>
    <row r="6692">
      <c r="A6692" s="3"/>
      <c r="B6692" s="3"/>
      <c r="F6692" s="55"/>
      <c r="G6692" s="55"/>
      <c r="H6692" s="55"/>
      <c r="I6692" s="55"/>
      <c r="J6692" s="55"/>
      <c r="L6692" s="55"/>
      <c r="O6692" s="55"/>
      <c r="AF6692" s="93"/>
      <c r="AG6692" s="4"/>
      <c r="AH6692" s="4"/>
      <c r="AJ6692" s="105"/>
      <c r="AK6692" s="105"/>
      <c r="AL6692" s="105"/>
    </row>
    <row r="6693">
      <c r="A6693" s="3"/>
      <c r="B6693" s="3"/>
      <c r="F6693" s="55"/>
      <c r="G6693" s="55"/>
      <c r="H6693" s="55"/>
      <c r="I6693" s="55"/>
      <c r="J6693" s="55"/>
      <c r="L6693" s="55"/>
      <c r="O6693" s="55"/>
      <c r="AF6693" s="93"/>
      <c r="AG6693" s="4"/>
      <c r="AH6693" s="4"/>
      <c r="AJ6693" s="105"/>
      <c r="AK6693" s="105"/>
      <c r="AL6693" s="105"/>
    </row>
    <row r="6694">
      <c r="A6694" s="3"/>
      <c r="B6694" s="3"/>
      <c r="F6694" s="55"/>
      <c r="G6694" s="55"/>
      <c r="H6694" s="55"/>
      <c r="I6694" s="55"/>
      <c r="J6694" s="55"/>
      <c r="L6694" s="55"/>
      <c r="O6694" s="55"/>
      <c r="AF6694" s="93"/>
      <c r="AG6694" s="4"/>
      <c r="AH6694" s="4"/>
      <c r="AJ6694" s="105"/>
      <c r="AK6694" s="105"/>
      <c r="AL6694" s="105"/>
    </row>
    <row r="6695">
      <c r="A6695" s="3"/>
      <c r="B6695" s="3"/>
      <c r="F6695" s="55"/>
      <c r="G6695" s="55"/>
      <c r="H6695" s="55"/>
      <c r="I6695" s="55"/>
      <c r="J6695" s="55"/>
      <c r="L6695" s="55"/>
      <c r="O6695" s="55"/>
      <c r="AF6695" s="93"/>
      <c r="AG6695" s="4"/>
      <c r="AH6695" s="4"/>
      <c r="AJ6695" s="105"/>
      <c r="AK6695" s="105"/>
      <c r="AL6695" s="105"/>
    </row>
    <row r="6696">
      <c r="A6696" s="3"/>
      <c r="B6696" s="3"/>
      <c r="F6696" s="55"/>
      <c r="G6696" s="55"/>
      <c r="H6696" s="55"/>
      <c r="I6696" s="55"/>
      <c r="J6696" s="55"/>
      <c r="L6696" s="55"/>
      <c r="O6696" s="55"/>
      <c r="AF6696" s="93"/>
      <c r="AG6696" s="4"/>
      <c r="AH6696" s="4"/>
      <c r="AJ6696" s="105"/>
      <c r="AK6696" s="105"/>
      <c r="AL6696" s="105"/>
    </row>
    <row r="6697">
      <c r="A6697" s="3"/>
      <c r="B6697" s="3"/>
      <c r="F6697" s="55"/>
      <c r="G6697" s="55"/>
      <c r="H6697" s="55"/>
      <c r="I6697" s="55"/>
      <c r="J6697" s="55"/>
      <c r="L6697" s="55"/>
      <c r="O6697" s="55"/>
      <c r="AF6697" s="93"/>
      <c r="AG6697" s="4"/>
      <c r="AH6697" s="4"/>
      <c r="AJ6697" s="105"/>
      <c r="AK6697" s="105"/>
      <c r="AL6697" s="105"/>
    </row>
    <row r="6698">
      <c r="A6698" s="3"/>
      <c r="B6698" s="3"/>
      <c r="F6698" s="55"/>
      <c r="G6698" s="55"/>
      <c r="H6698" s="55"/>
      <c r="I6698" s="55"/>
      <c r="J6698" s="55"/>
      <c r="L6698" s="55"/>
      <c r="O6698" s="55"/>
      <c r="AF6698" s="93"/>
      <c r="AG6698" s="4"/>
      <c r="AH6698" s="4"/>
      <c r="AJ6698" s="105"/>
      <c r="AK6698" s="105"/>
      <c r="AL6698" s="105"/>
    </row>
    <row r="6699">
      <c r="A6699" s="3"/>
      <c r="B6699" s="3"/>
      <c r="F6699" s="55"/>
      <c r="G6699" s="55"/>
      <c r="H6699" s="55"/>
      <c r="I6699" s="55"/>
      <c r="J6699" s="55"/>
      <c r="L6699" s="55"/>
      <c r="O6699" s="55"/>
      <c r="AF6699" s="93"/>
      <c r="AG6699" s="4"/>
      <c r="AH6699" s="4"/>
      <c r="AJ6699" s="105"/>
      <c r="AK6699" s="105"/>
      <c r="AL6699" s="105"/>
    </row>
    <row r="6700">
      <c r="A6700" s="3"/>
      <c r="B6700" s="3"/>
      <c r="F6700" s="55"/>
      <c r="G6700" s="55"/>
      <c r="H6700" s="55"/>
      <c r="I6700" s="55"/>
      <c r="J6700" s="55"/>
      <c r="L6700" s="55"/>
      <c r="O6700" s="55"/>
      <c r="AF6700" s="93"/>
      <c r="AG6700" s="4"/>
      <c r="AH6700" s="4"/>
      <c r="AJ6700" s="105"/>
      <c r="AK6700" s="105"/>
      <c r="AL6700" s="105"/>
    </row>
    <row r="6701">
      <c r="A6701" s="3"/>
      <c r="B6701" s="3"/>
      <c r="F6701" s="55"/>
      <c r="G6701" s="55"/>
      <c r="H6701" s="55"/>
      <c r="I6701" s="55"/>
      <c r="J6701" s="55"/>
      <c r="L6701" s="55"/>
      <c r="O6701" s="55"/>
      <c r="AF6701" s="93"/>
      <c r="AG6701" s="4"/>
      <c r="AH6701" s="4"/>
      <c r="AJ6701" s="105"/>
      <c r="AK6701" s="105"/>
      <c r="AL6701" s="105"/>
    </row>
    <row r="6702">
      <c r="A6702" s="3"/>
      <c r="B6702" s="3"/>
      <c r="F6702" s="55"/>
      <c r="G6702" s="55"/>
      <c r="H6702" s="55"/>
      <c r="I6702" s="55"/>
      <c r="J6702" s="55"/>
      <c r="L6702" s="55"/>
      <c r="O6702" s="55"/>
      <c r="AF6702" s="93"/>
      <c r="AG6702" s="4"/>
      <c r="AH6702" s="4"/>
      <c r="AJ6702" s="105"/>
      <c r="AK6702" s="105"/>
      <c r="AL6702" s="105"/>
    </row>
    <row r="6703">
      <c r="A6703" s="3"/>
      <c r="B6703" s="3"/>
      <c r="F6703" s="55"/>
      <c r="G6703" s="55"/>
      <c r="H6703" s="55"/>
      <c r="I6703" s="55"/>
      <c r="J6703" s="55"/>
      <c r="L6703" s="55"/>
      <c r="O6703" s="55"/>
      <c r="AF6703" s="93"/>
      <c r="AG6703" s="4"/>
      <c r="AH6703" s="4"/>
      <c r="AJ6703" s="105"/>
      <c r="AK6703" s="105"/>
      <c r="AL6703" s="105"/>
    </row>
    <row r="6704">
      <c r="A6704" s="3"/>
      <c r="B6704" s="3"/>
      <c r="F6704" s="55"/>
      <c r="G6704" s="55"/>
      <c r="H6704" s="55"/>
      <c r="I6704" s="55"/>
      <c r="J6704" s="55"/>
      <c r="L6704" s="55"/>
      <c r="O6704" s="55"/>
      <c r="AF6704" s="93"/>
      <c r="AG6704" s="4"/>
      <c r="AH6704" s="4"/>
      <c r="AJ6704" s="105"/>
      <c r="AK6704" s="105"/>
      <c r="AL6704" s="105"/>
    </row>
    <row r="6705">
      <c r="A6705" s="3"/>
      <c r="B6705" s="3"/>
      <c r="F6705" s="55"/>
      <c r="G6705" s="55"/>
      <c r="H6705" s="55"/>
      <c r="I6705" s="55"/>
      <c r="J6705" s="55"/>
      <c r="L6705" s="55"/>
      <c r="O6705" s="55"/>
      <c r="AF6705" s="93"/>
      <c r="AG6705" s="4"/>
      <c r="AH6705" s="4"/>
      <c r="AJ6705" s="105"/>
      <c r="AK6705" s="105"/>
      <c r="AL6705" s="105"/>
    </row>
    <row r="6706">
      <c r="A6706" s="3"/>
      <c r="B6706" s="3"/>
      <c r="F6706" s="55"/>
      <c r="G6706" s="55"/>
      <c r="H6706" s="55"/>
      <c r="I6706" s="55"/>
      <c r="J6706" s="55"/>
      <c r="L6706" s="55"/>
      <c r="O6706" s="55"/>
      <c r="AF6706" s="93"/>
      <c r="AG6706" s="4"/>
      <c r="AH6706" s="4"/>
      <c r="AJ6706" s="105"/>
      <c r="AK6706" s="105"/>
      <c r="AL6706" s="105"/>
    </row>
    <row r="6707">
      <c r="A6707" s="3"/>
      <c r="B6707" s="3"/>
      <c r="F6707" s="55"/>
      <c r="G6707" s="55"/>
      <c r="H6707" s="55"/>
      <c r="I6707" s="55"/>
      <c r="J6707" s="55"/>
      <c r="L6707" s="55"/>
      <c r="O6707" s="55"/>
      <c r="AF6707" s="93"/>
      <c r="AG6707" s="4"/>
      <c r="AH6707" s="4"/>
      <c r="AJ6707" s="105"/>
      <c r="AK6707" s="105"/>
      <c r="AL6707" s="105"/>
    </row>
    <row r="6708">
      <c r="A6708" s="3"/>
      <c r="B6708" s="3"/>
      <c r="F6708" s="55"/>
      <c r="G6708" s="55"/>
      <c r="H6708" s="55"/>
      <c r="I6708" s="55"/>
      <c r="J6708" s="55"/>
      <c r="L6708" s="55"/>
      <c r="O6708" s="55"/>
      <c r="AF6708" s="93"/>
      <c r="AG6708" s="4"/>
      <c r="AH6708" s="4"/>
      <c r="AJ6708" s="105"/>
      <c r="AK6708" s="105"/>
      <c r="AL6708" s="105"/>
    </row>
    <row r="6709">
      <c r="A6709" s="3"/>
      <c r="B6709" s="3"/>
      <c r="F6709" s="55"/>
      <c r="G6709" s="55"/>
      <c r="H6709" s="55"/>
      <c r="I6709" s="55"/>
      <c r="J6709" s="55"/>
      <c r="L6709" s="55"/>
      <c r="O6709" s="55"/>
      <c r="AF6709" s="93"/>
      <c r="AG6709" s="4"/>
      <c r="AH6709" s="4"/>
      <c r="AJ6709" s="105"/>
      <c r="AK6709" s="105"/>
      <c r="AL6709" s="105"/>
    </row>
    <row r="6710">
      <c r="A6710" s="3"/>
      <c r="B6710" s="3"/>
      <c r="F6710" s="55"/>
      <c r="G6710" s="55"/>
      <c r="H6710" s="55"/>
      <c r="I6710" s="55"/>
      <c r="J6710" s="55"/>
      <c r="L6710" s="55"/>
      <c r="O6710" s="55"/>
      <c r="AF6710" s="93"/>
      <c r="AG6710" s="4"/>
      <c r="AH6710" s="4"/>
      <c r="AJ6710" s="105"/>
      <c r="AK6710" s="105"/>
      <c r="AL6710" s="105"/>
    </row>
    <row r="6711">
      <c r="A6711" s="3"/>
      <c r="B6711" s="3"/>
      <c r="F6711" s="55"/>
      <c r="G6711" s="55"/>
      <c r="H6711" s="55"/>
      <c r="I6711" s="55"/>
      <c r="J6711" s="55"/>
      <c r="L6711" s="55"/>
      <c r="O6711" s="55"/>
      <c r="AF6711" s="93"/>
      <c r="AG6711" s="4"/>
      <c r="AH6711" s="4"/>
      <c r="AJ6711" s="105"/>
      <c r="AK6711" s="105"/>
      <c r="AL6711" s="105"/>
    </row>
    <row r="6712">
      <c r="A6712" s="3"/>
      <c r="B6712" s="3"/>
      <c r="F6712" s="55"/>
      <c r="G6712" s="55"/>
      <c r="H6712" s="55"/>
      <c r="I6712" s="55"/>
      <c r="J6712" s="55"/>
      <c r="L6712" s="55"/>
      <c r="O6712" s="55"/>
      <c r="AF6712" s="93"/>
      <c r="AG6712" s="4"/>
      <c r="AH6712" s="4"/>
      <c r="AJ6712" s="105"/>
      <c r="AK6712" s="105"/>
      <c r="AL6712" s="105"/>
    </row>
    <row r="6713">
      <c r="A6713" s="3"/>
      <c r="B6713" s="3"/>
      <c r="F6713" s="55"/>
      <c r="G6713" s="55"/>
      <c r="H6713" s="55"/>
      <c r="I6713" s="55"/>
      <c r="J6713" s="55"/>
      <c r="L6713" s="55"/>
      <c r="O6713" s="55"/>
      <c r="AF6713" s="93"/>
      <c r="AG6713" s="4"/>
      <c r="AH6713" s="4"/>
      <c r="AJ6713" s="105"/>
      <c r="AK6713" s="105"/>
      <c r="AL6713" s="105"/>
    </row>
    <row r="6714">
      <c r="A6714" s="3"/>
      <c r="B6714" s="3"/>
      <c r="F6714" s="55"/>
      <c r="G6714" s="55"/>
      <c r="H6714" s="55"/>
      <c r="I6714" s="55"/>
      <c r="J6714" s="55"/>
      <c r="L6714" s="55"/>
      <c r="O6714" s="55"/>
      <c r="AF6714" s="93"/>
      <c r="AG6714" s="4"/>
      <c r="AH6714" s="4"/>
      <c r="AJ6714" s="105"/>
      <c r="AK6714" s="105"/>
      <c r="AL6714" s="105"/>
    </row>
    <row r="6715">
      <c r="A6715" s="3"/>
      <c r="B6715" s="3"/>
      <c r="F6715" s="55"/>
      <c r="G6715" s="55"/>
      <c r="H6715" s="55"/>
      <c r="I6715" s="55"/>
      <c r="J6715" s="55"/>
      <c r="L6715" s="55"/>
      <c r="O6715" s="55"/>
      <c r="AF6715" s="93"/>
      <c r="AG6715" s="4"/>
      <c r="AH6715" s="4"/>
      <c r="AJ6715" s="105"/>
      <c r="AK6715" s="105"/>
      <c r="AL6715" s="105"/>
    </row>
    <row r="6716">
      <c r="A6716" s="3"/>
      <c r="B6716" s="3"/>
      <c r="F6716" s="55"/>
      <c r="G6716" s="55"/>
      <c r="H6716" s="55"/>
      <c r="I6716" s="55"/>
      <c r="J6716" s="55"/>
      <c r="L6716" s="55"/>
      <c r="O6716" s="55"/>
      <c r="AF6716" s="93"/>
      <c r="AG6716" s="4"/>
      <c r="AH6716" s="4"/>
      <c r="AJ6716" s="105"/>
      <c r="AK6716" s="105"/>
      <c r="AL6716" s="105"/>
    </row>
    <row r="6717">
      <c r="A6717" s="3"/>
      <c r="B6717" s="3"/>
      <c r="F6717" s="55"/>
      <c r="G6717" s="55"/>
      <c r="H6717" s="55"/>
      <c r="I6717" s="55"/>
      <c r="J6717" s="55"/>
      <c r="L6717" s="55"/>
      <c r="O6717" s="55"/>
      <c r="AF6717" s="93"/>
      <c r="AG6717" s="4"/>
      <c r="AH6717" s="4"/>
      <c r="AJ6717" s="105"/>
      <c r="AK6717" s="105"/>
      <c r="AL6717" s="105"/>
    </row>
    <row r="6718">
      <c r="A6718" s="3"/>
      <c r="B6718" s="3"/>
      <c r="F6718" s="55"/>
      <c r="G6718" s="55"/>
      <c r="H6718" s="55"/>
      <c r="I6718" s="55"/>
      <c r="J6718" s="55"/>
      <c r="L6718" s="55"/>
      <c r="O6718" s="55"/>
      <c r="AF6718" s="93"/>
      <c r="AG6718" s="4"/>
      <c r="AH6718" s="4"/>
      <c r="AJ6718" s="105"/>
      <c r="AK6718" s="105"/>
      <c r="AL6718" s="105"/>
    </row>
    <row r="6719">
      <c r="A6719" s="3"/>
      <c r="B6719" s="3"/>
      <c r="F6719" s="55"/>
      <c r="G6719" s="55"/>
      <c r="H6719" s="55"/>
      <c r="I6719" s="55"/>
      <c r="J6719" s="55"/>
      <c r="L6719" s="55"/>
      <c r="O6719" s="55"/>
      <c r="AF6719" s="93"/>
      <c r="AG6719" s="4"/>
      <c r="AH6719" s="4"/>
      <c r="AJ6719" s="105"/>
      <c r="AK6719" s="105"/>
      <c r="AL6719" s="105"/>
    </row>
    <row r="6720">
      <c r="A6720" s="3"/>
      <c r="B6720" s="3"/>
      <c r="F6720" s="55"/>
      <c r="G6720" s="55"/>
      <c r="H6720" s="55"/>
      <c r="I6720" s="55"/>
      <c r="J6720" s="55"/>
      <c r="L6720" s="55"/>
      <c r="O6720" s="55"/>
      <c r="AF6720" s="93"/>
      <c r="AG6720" s="4"/>
      <c r="AH6720" s="4"/>
      <c r="AJ6720" s="105"/>
      <c r="AK6720" s="105"/>
      <c r="AL6720" s="105"/>
    </row>
    <row r="6721">
      <c r="A6721" s="3"/>
      <c r="B6721" s="3"/>
      <c r="F6721" s="55"/>
      <c r="G6721" s="55"/>
      <c r="H6721" s="55"/>
      <c r="I6721" s="55"/>
      <c r="J6721" s="55"/>
      <c r="L6721" s="55"/>
      <c r="O6721" s="55"/>
      <c r="AF6721" s="93"/>
      <c r="AG6721" s="4"/>
      <c r="AH6721" s="4"/>
      <c r="AJ6721" s="105"/>
      <c r="AK6721" s="105"/>
      <c r="AL6721" s="105"/>
    </row>
    <row r="6722">
      <c r="A6722" s="3"/>
      <c r="B6722" s="3"/>
      <c r="F6722" s="55"/>
      <c r="G6722" s="55"/>
      <c r="H6722" s="55"/>
      <c r="I6722" s="55"/>
      <c r="J6722" s="55"/>
      <c r="L6722" s="55"/>
      <c r="O6722" s="55"/>
      <c r="AF6722" s="93"/>
      <c r="AG6722" s="4"/>
      <c r="AH6722" s="4"/>
      <c r="AJ6722" s="105"/>
      <c r="AK6722" s="105"/>
      <c r="AL6722" s="105"/>
    </row>
    <row r="6723">
      <c r="A6723" s="3"/>
      <c r="B6723" s="3"/>
      <c r="F6723" s="55"/>
      <c r="G6723" s="55"/>
      <c r="H6723" s="55"/>
      <c r="I6723" s="55"/>
      <c r="J6723" s="55"/>
      <c r="L6723" s="55"/>
      <c r="O6723" s="55"/>
      <c r="AF6723" s="93"/>
      <c r="AG6723" s="4"/>
      <c r="AH6723" s="4"/>
      <c r="AJ6723" s="105"/>
      <c r="AK6723" s="105"/>
      <c r="AL6723" s="105"/>
    </row>
    <row r="6724">
      <c r="A6724" s="3"/>
      <c r="B6724" s="3"/>
      <c r="F6724" s="55"/>
      <c r="G6724" s="55"/>
      <c r="H6724" s="55"/>
      <c r="I6724" s="55"/>
      <c r="J6724" s="55"/>
      <c r="L6724" s="55"/>
      <c r="O6724" s="55"/>
      <c r="AF6724" s="93"/>
      <c r="AG6724" s="4"/>
      <c r="AH6724" s="4"/>
      <c r="AJ6724" s="105"/>
      <c r="AK6724" s="105"/>
      <c r="AL6724" s="105"/>
    </row>
    <row r="6725">
      <c r="A6725" s="3"/>
      <c r="B6725" s="3"/>
      <c r="F6725" s="55"/>
      <c r="G6725" s="55"/>
      <c r="H6725" s="55"/>
      <c r="I6725" s="55"/>
      <c r="J6725" s="55"/>
      <c r="L6725" s="55"/>
      <c r="O6725" s="55"/>
      <c r="AF6725" s="93"/>
      <c r="AG6725" s="4"/>
      <c r="AH6725" s="4"/>
      <c r="AJ6725" s="105"/>
      <c r="AK6725" s="105"/>
      <c r="AL6725" s="105"/>
    </row>
    <row r="6726">
      <c r="A6726" s="3"/>
      <c r="B6726" s="3"/>
      <c r="F6726" s="55"/>
      <c r="G6726" s="55"/>
      <c r="H6726" s="55"/>
      <c r="I6726" s="55"/>
      <c r="J6726" s="55"/>
      <c r="L6726" s="55"/>
      <c r="O6726" s="55"/>
      <c r="AF6726" s="93"/>
      <c r="AG6726" s="4"/>
      <c r="AH6726" s="4"/>
      <c r="AJ6726" s="105"/>
      <c r="AK6726" s="105"/>
      <c r="AL6726" s="105"/>
    </row>
    <row r="6727">
      <c r="A6727" s="3"/>
      <c r="B6727" s="3"/>
      <c r="F6727" s="55"/>
      <c r="G6727" s="55"/>
      <c r="H6727" s="55"/>
      <c r="I6727" s="55"/>
      <c r="J6727" s="55"/>
      <c r="L6727" s="55"/>
      <c r="O6727" s="55"/>
      <c r="AF6727" s="93"/>
      <c r="AG6727" s="4"/>
      <c r="AH6727" s="4"/>
      <c r="AJ6727" s="105"/>
      <c r="AK6727" s="105"/>
      <c r="AL6727" s="105"/>
    </row>
    <row r="6728">
      <c r="A6728" s="3"/>
      <c r="B6728" s="3"/>
      <c r="F6728" s="55"/>
      <c r="G6728" s="55"/>
      <c r="H6728" s="55"/>
      <c r="I6728" s="55"/>
      <c r="J6728" s="55"/>
      <c r="L6728" s="55"/>
      <c r="O6728" s="55"/>
      <c r="AF6728" s="93"/>
      <c r="AG6728" s="4"/>
      <c r="AH6728" s="4"/>
      <c r="AJ6728" s="105"/>
      <c r="AK6728" s="105"/>
      <c r="AL6728" s="105"/>
    </row>
    <row r="6729">
      <c r="A6729" s="3"/>
      <c r="B6729" s="3"/>
      <c r="F6729" s="55"/>
      <c r="G6729" s="55"/>
      <c r="H6729" s="55"/>
      <c r="I6729" s="55"/>
      <c r="J6729" s="55"/>
      <c r="L6729" s="55"/>
      <c r="O6729" s="55"/>
      <c r="AF6729" s="93"/>
      <c r="AG6729" s="4"/>
      <c r="AH6729" s="4"/>
      <c r="AJ6729" s="105"/>
      <c r="AK6729" s="105"/>
      <c r="AL6729" s="105"/>
    </row>
    <row r="6730">
      <c r="A6730" s="3"/>
      <c r="B6730" s="3"/>
      <c r="F6730" s="55"/>
      <c r="G6730" s="55"/>
      <c r="H6730" s="55"/>
      <c r="I6730" s="55"/>
      <c r="J6730" s="55"/>
      <c r="L6730" s="55"/>
      <c r="O6730" s="55"/>
      <c r="AF6730" s="93"/>
      <c r="AG6730" s="4"/>
      <c r="AH6730" s="4"/>
      <c r="AJ6730" s="105"/>
      <c r="AK6730" s="105"/>
      <c r="AL6730" s="105"/>
    </row>
    <row r="6731">
      <c r="A6731" s="3"/>
      <c r="B6731" s="3"/>
      <c r="F6731" s="55"/>
      <c r="G6731" s="55"/>
      <c r="H6731" s="55"/>
      <c r="I6731" s="55"/>
      <c r="J6731" s="55"/>
      <c r="L6731" s="55"/>
      <c r="O6731" s="55"/>
      <c r="AF6731" s="93"/>
      <c r="AG6731" s="4"/>
      <c r="AH6731" s="4"/>
      <c r="AJ6731" s="105"/>
      <c r="AK6731" s="105"/>
      <c r="AL6731" s="105"/>
    </row>
    <row r="6732">
      <c r="A6732" s="3"/>
      <c r="B6732" s="3"/>
      <c r="F6732" s="55"/>
      <c r="G6732" s="55"/>
      <c r="H6732" s="55"/>
      <c r="I6732" s="55"/>
      <c r="J6732" s="55"/>
      <c r="L6732" s="55"/>
      <c r="O6732" s="55"/>
      <c r="AF6732" s="93"/>
      <c r="AG6732" s="4"/>
      <c r="AH6732" s="4"/>
      <c r="AJ6732" s="105"/>
      <c r="AK6732" s="105"/>
      <c r="AL6732" s="105"/>
    </row>
    <row r="6733">
      <c r="A6733" s="3"/>
      <c r="B6733" s="3"/>
      <c r="F6733" s="55"/>
      <c r="G6733" s="55"/>
      <c r="H6733" s="55"/>
      <c r="I6733" s="55"/>
      <c r="J6733" s="55"/>
      <c r="L6733" s="55"/>
      <c r="O6733" s="55"/>
      <c r="AF6733" s="93"/>
      <c r="AG6733" s="4"/>
      <c r="AH6733" s="4"/>
      <c r="AJ6733" s="105"/>
      <c r="AK6733" s="105"/>
      <c r="AL6733" s="105"/>
    </row>
    <row r="6734">
      <c r="A6734" s="3"/>
      <c r="B6734" s="3"/>
      <c r="F6734" s="55"/>
      <c r="G6734" s="55"/>
      <c r="H6734" s="55"/>
      <c r="I6734" s="55"/>
      <c r="J6734" s="55"/>
      <c r="L6734" s="55"/>
      <c r="O6734" s="55"/>
      <c r="AF6734" s="93"/>
      <c r="AG6734" s="4"/>
      <c r="AH6734" s="4"/>
      <c r="AJ6734" s="105"/>
      <c r="AK6734" s="105"/>
      <c r="AL6734" s="105"/>
    </row>
    <row r="6735">
      <c r="A6735" s="3"/>
      <c r="B6735" s="3"/>
      <c r="F6735" s="55"/>
      <c r="G6735" s="55"/>
      <c r="H6735" s="55"/>
      <c r="I6735" s="55"/>
      <c r="J6735" s="55"/>
      <c r="L6735" s="55"/>
      <c r="O6735" s="55"/>
      <c r="AF6735" s="93"/>
      <c r="AG6735" s="4"/>
      <c r="AH6735" s="4"/>
      <c r="AJ6735" s="105"/>
      <c r="AK6735" s="105"/>
      <c r="AL6735" s="105"/>
    </row>
    <row r="6736">
      <c r="A6736" s="3"/>
      <c r="B6736" s="3"/>
      <c r="F6736" s="55"/>
      <c r="G6736" s="55"/>
      <c r="H6736" s="55"/>
      <c r="I6736" s="55"/>
      <c r="J6736" s="55"/>
      <c r="L6736" s="55"/>
      <c r="O6736" s="55"/>
      <c r="AF6736" s="93"/>
      <c r="AG6736" s="4"/>
      <c r="AH6736" s="4"/>
      <c r="AJ6736" s="105"/>
      <c r="AK6736" s="105"/>
      <c r="AL6736" s="105"/>
    </row>
    <row r="6737">
      <c r="A6737" s="3"/>
      <c r="B6737" s="3"/>
      <c r="F6737" s="55"/>
      <c r="G6737" s="55"/>
      <c r="H6737" s="55"/>
      <c r="I6737" s="55"/>
      <c r="J6737" s="55"/>
      <c r="L6737" s="55"/>
      <c r="O6737" s="55"/>
      <c r="AF6737" s="93"/>
      <c r="AG6737" s="4"/>
      <c r="AH6737" s="4"/>
      <c r="AJ6737" s="105"/>
      <c r="AK6737" s="105"/>
      <c r="AL6737" s="105"/>
    </row>
    <row r="6738">
      <c r="A6738" s="3"/>
      <c r="B6738" s="3"/>
      <c r="F6738" s="55"/>
      <c r="G6738" s="55"/>
      <c r="H6738" s="55"/>
      <c r="I6738" s="55"/>
      <c r="J6738" s="55"/>
      <c r="L6738" s="55"/>
      <c r="O6738" s="55"/>
      <c r="AF6738" s="93"/>
      <c r="AG6738" s="4"/>
      <c r="AH6738" s="4"/>
      <c r="AJ6738" s="105"/>
      <c r="AK6738" s="105"/>
      <c r="AL6738" s="105"/>
    </row>
    <row r="6739">
      <c r="A6739" s="3"/>
      <c r="B6739" s="3"/>
      <c r="F6739" s="55"/>
      <c r="G6739" s="55"/>
      <c r="H6739" s="55"/>
      <c r="I6739" s="55"/>
      <c r="J6739" s="55"/>
      <c r="L6739" s="55"/>
      <c r="O6739" s="55"/>
      <c r="AF6739" s="93"/>
      <c r="AG6739" s="4"/>
      <c r="AH6739" s="4"/>
      <c r="AJ6739" s="105"/>
      <c r="AK6739" s="105"/>
      <c r="AL6739" s="105"/>
    </row>
    <row r="6740">
      <c r="A6740" s="3"/>
      <c r="B6740" s="3"/>
      <c r="F6740" s="55"/>
      <c r="G6740" s="55"/>
      <c r="H6740" s="55"/>
      <c r="I6740" s="55"/>
      <c r="J6740" s="55"/>
      <c r="L6740" s="55"/>
      <c r="O6740" s="55"/>
      <c r="AF6740" s="93"/>
      <c r="AG6740" s="4"/>
      <c r="AH6740" s="4"/>
      <c r="AJ6740" s="105"/>
      <c r="AK6740" s="105"/>
      <c r="AL6740" s="105"/>
    </row>
    <row r="6741">
      <c r="A6741" s="3"/>
      <c r="B6741" s="3"/>
      <c r="F6741" s="55"/>
      <c r="G6741" s="55"/>
      <c r="H6741" s="55"/>
      <c r="I6741" s="55"/>
      <c r="J6741" s="55"/>
      <c r="L6741" s="55"/>
      <c r="O6741" s="55"/>
      <c r="AF6741" s="93"/>
      <c r="AG6741" s="4"/>
      <c r="AH6741" s="4"/>
      <c r="AJ6741" s="105"/>
      <c r="AK6741" s="105"/>
      <c r="AL6741" s="105"/>
    </row>
    <row r="6742">
      <c r="A6742" s="3"/>
      <c r="B6742" s="3"/>
      <c r="F6742" s="55"/>
      <c r="G6742" s="55"/>
      <c r="H6742" s="55"/>
      <c r="I6742" s="55"/>
      <c r="J6742" s="55"/>
      <c r="L6742" s="55"/>
      <c r="O6742" s="55"/>
      <c r="AF6742" s="93"/>
      <c r="AG6742" s="4"/>
      <c r="AH6742" s="4"/>
      <c r="AJ6742" s="105"/>
      <c r="AK6742" s="105"/>
      <c r="AL6742" s="105"/>
    </row>
    <row r="6743">
      <c r="A6743" s="3"/>
      <c r="B6743" s="3"/>
      <c r="F6743" s="55"/>
      <c r="G6743" s="55"/>
      <c r="H6743" s="55"/>
      <c r="I6743" s="55"/>
      <c r="J6743" s="55"/>
      <c r="L6743" s="55"/>
      <c r="O6743" s="55"/>
      <c r="AF6743" s="93"/>
      <c r="AG6743" s="4"/>
      <c r="AH6743" s="4"/>
      <c r="AJ6743" s="105"/>
      <c r="AK6743" s="105"/>
      <c r="AL6743" s="105"/>
    </row>
    <row r="6744">
      <c r="A6744" s="3"/>
      <c r="B6744" s="3"/>
      <c r="F6744" s="55"/>
      <c r="G6744" s="55"/>
      <c r="H6744" s="55"/>
      <c r="I6744" s="55"/>
      <c r="J6744" s="55"/>
      <c r="L6744" s="55"/>
      <c r="O6744" s="55"/>
      <c r="AF6744" s="93"/>
      <c r="AG6744" s="4"/>
      <c r="AH6744" s="4"/>
      <c r="AJ6744" s="105"/>
      <c r="AK6744" s="105"/>
      <c r="AL6744" s="105"/>
    </row>
    <row r="6745">
      <c r="A6745" s="3"/>
      <c r="B6745" s="3"/>
      <c r="F6745" s="55"/>
      <c r="G6745" s="55"/>
      <c r="H6745" s="55"/>
      <c r="I6745" s="55"/>
      <c r="J6745" s="55"/>
      <c r="L6745" s="55"/>
      <c r="O6745" s="55"/>
      <c r="AF6745" s="93"/>
      <c r="AG6745" s="4"/>
      <c r="AH6745" s="4"/>
      <c r="AJ6745" s="105"/>
      <c r="AK6745" s="105"/>
      <c r="AL6745" s="105"/>
    </row>
    <row r="6746">
      <c r="A6746" s="3"/>
      <c r="B6746" s="3"/>
      <c r="F6746" s="55"/>
      <c r="G6746" s="55"/>
      <c r="H6746" s="55"/>
      <c r="I6746" s="55"/>
      <c r="J6746" s="55"/>
      <c r="L6746" s="55"/>
      <c r="O6746" s="55"/>
      <c r="AF6746" s="93"/>
      <c r="AG6746" s="4"/>
      <c r="AH6746" s="4"/>
      <c r="AJ6746" s="105"/>
      <c r="AK6746" s="105"/>
      <c r="AL6746" s="105"/>
    </row>
    <row r="6747">
      <c r="A6747" s="3"/>
      <c r="B6747" s="3"/>
      <c r="F6747" s="55"/>
      <c r="G6747" s="55"/>
      <c r="H6747" s="55"/>
      <c r="I6747" s="55"/>
      <c r="J6747" s="55"/>
      <c r="L6747" s="55"/>
      <c r="O6747" s="55"/>
      <c r="AF6747" s="93"/>
      <c r="AG6747" s="4"/>
      <c r="AH6747" s="4"/>
      <c r="AJ6747" s="105"/>
      <c r="AK6747" s="105"/>
      <c r="AL6747" s="105"/>
    </row>
    <row r="6748">
      <c r="A6748" s="3"/>
      <c r="B6748" s="3"/>
      <c r="F6748" s="55"/>
      <c r="G6748" s="55"/>
      <c r="H6748" s="55"/>
      <c r="I6748" s="55"/>
      <c r="J6748" s="55"/>
      <c r="L6748" s="55"/>
      <c r="O6748" s="55"/>
      <c r="AF6748" s="93"/>
      <c r="AG6748" s="4"/>
      <c r="AH6748" s="4"/>
      <c r="AJ6748" s="105"/>
      <c r="AK6748" s="105"/>
      <c r="AL6748" s="105"/>
    </row>
    <row r="6749">
      <c r="A6749" s="3"/>
      <c r="B6749" s="3"/>
      <c r="F6749" s="55"/>
      <c r="G6749" s="55"/>
      <c r="H6749" s="55"/>
      <c r="I6749" s="55"/>
      <c r="J6749" s="55"/>
      <c r="L6749" s="55"/>
      <c r="O6749" s="55"/>
      <c r="AF6749" s="93"/>
      <c r="AG6749" s="4"/>
      <c r="AH6749" s="4"/>
      <c r="AJ6749" s="105"/>
      <c r="AK6749" s="105"/>
      <c r="AL6749" s="105"/>
    </row>
    <row r="6750">
      <c r="A6750" s="3"/>
      <c r="B6750" s="3"/>
      <c r="F6750" s="55"/>
      <c r="G6750" s="55"/>
      <c r="H6750" s="55"/>
      <c r="I6750" s="55"/>
      <c r="J6750" s="55"/>
      <c r="L6750" s="55"/>
      <c r="O6750" s="55"/>
      <c r="AF6750" s="93"/>
      <c r="AG6750" s="4"/>
      <c r="AH6750" s="4"/>
      <c r="AJ6750" s="105"/>
      <c r="AK6750" s="105"/>
      <c r="AL6750" s="105"/>
    </row>
    <row r="6751">
      <c r="A6751" s="3"/>
      <c r="B6751" s="3"/>
      <c r="F6751" s="55"/>
      <c r="G6751" s="55"/>
      <c r="H6751" s="55"/>
      <c r="I6751" s="55"/>
      <c r="J6751" s="55"/>
      <c r="L6751" s="55"/>
      <c r="O6751" s="55"/>
      <c r="AF6751" s="93"/>
      <c r="AG6751" s="4"/>
      <c r="AH6751" s="4"/>
      <c r="AJ6751" s="105"/>
      <c r="AK6751" s="105"/>
      <c r="AL6751" s="105"/>
    </row>
    <row r="6752">
      <c r="A6752" s="3"/>
      <c r="B6752" s="3"/>
      <c r="F6752" s="55"/>
      <c r="G6752" s="55"/>
      <c r="H6752" s="55"/>
      <c r="I6752" s="55"/>
      <c r="J6752" s="55"/>
      <c r="L6752" s="55"/>
      <c r="O6752" s="55"/>
      <c r="AF6752" s="93"/>
      <c r="AG6752" s="4"/>
      <c r="AH6752" s="4"/>
      <c r="AJ6752" s="105"/>
      <c r="AK6752" s="105"/>
      <c r="AL6752" s="105"/>
    </row>
    <row r="6753">
      <c r="A6753" s="3"/>
      <c r="B6753" s="3"/>
      <c r="F6753" s="55"/>
      <c r="G6753" s="55"/>
      <c r="H6753" s="55"/>
      <c r="I6753" s="55"/>
      <c r="J6753" s="55"/>
      <c r="L6753" s="55"/>
      <c r="O6753" s="55"/>
      <c r="AF6753" s="93"/>
      <c r="AG6753" s="4"/>
      <c r="AH6753" s="4"/>
      <c r="AJ6753" s="105"/>
      <c r="AK6753" s="105"/>
      <c r="AL6753" s="105"/>
    </row>
    <row r="6754">
      <c r="A6754" s="3"/>
      <c r="B6754" s="3"/>
      <c r="F6754" s="55"/>
      <c r="G6754" s="55"/>
      <c r="H6754" s="55"/>
      <c r="I6754" s="55"/>
      <c r="J6754" s="55"/>
      <c r="L6754" s="55"/>
      <c r="O6754" s="55"/>
      <c r="AF6754" s="93"/>
      <c r="AG6754" s="4"/>
      <c r="AH6754" s="4"/>
      <c r="AJ6754" s="105"/>
      <c r="AK6754" s="105"/>
      <c r="AL6754" s="105"/>
    </row>
    <row r="6755">
      <c r="A6755" s="3"/>
      <c r="B6755" s="3"/>
      <c r="F6755" s="55"/>
      <c r="G6755" s="55"/>
      <c r="H6755" s="55"/>
      <c r="I6755" s="55"/>
      <c r="J6755" s="55"/>
      <c r="L6755" s="55"/>
      <c r="O6755" s="55"/>
      <c r="AF6755" s="93"/>
      <c r="AG6755" s="4"/>
      <c r="AH6755" s="4"/>
      <c r="AJ6755" s="105"/>
      <c r="AK6755" s="105"/>
      <c r="AL6755" s="105"/>
    </row>
    <row r="6756">
      <c r="A6756" s="3"/>
      <c r="B6756" s="3"/>
      <c r="F6756" s="55"/>
      <c r="G6756" s="55"/>
      <c r="H6756" s="55"/>
      <c r="I6756" s="55"/>
      <c r="J6756" s="55"/>
      <c r="L6756" s="55"/>
      <c r="O6756" s="55"/>
      <c r="AF6756" s="93"/>
      <c r="AG6756" s="4"/>
      <c r="AH6756" s="4"/>
      <c r="AJ6756" s="105"/>
      <c r="AK6756" s="105"/>
      <c r="AL6756" s="105"/>
    </row>
    <row r="6757">
      <c r="A6757" s="3"/>
      <c r="B6757" s="3"/>
      <c r="F6757" s="55"/>
      <c r="G6757" s="55"/>
      <c r="H6757" s="55"/>
      <c r="I6757" s="55"/>
      <c r="J6757" s="55"/>
      <c r="L6757" s="55"/>
      <c r="O6757" s="55"/>
      <c r="AF6757" s="93"/>
      <c r="AG6757" s="4"/>
      <c r="AH6757" s="4"/>
      <c r="AJ6757" s="105"/>
      <c r="AK6757" s="105"/>
      <c r="AL6757" s="105"/>
    </row>
    <row r="6758">
      <c r="A6758" s="3"/>
      <c r="B6758" s="3"/>
      <c r="F6758" s="55"/>
      <c r="G6758" s="55"/>
      <c r="H6758" s="55"/>
      <c r="I6758" s="55"/>
      <c r="J6758" s="55"/>
      <c r="L6758" s="55"/>
      <c r="O6758" s="55"/>
      <c r="AF6758" s="93"/>
      <c r="AG6758" s="4"/>
      <c r="AH6758" s="4"/>
      <c r="AJ6758" s="105"/>
      <c r="AK6758" s="105"/>
      <c r="AL6758" s="105"/>
    </row>
    <row r="6759">
      <c r="A6759" s="3"/>
      <c r="B6759" s="3"/>
      <c r="F6759" s="55"/>
      <c r="G6759" s="55"/>
      <c r="H6759" s="55"/>
      <c r="I6759" s="55"/>
      <c r="J6759" s="55"/>
      <c r="L6759" s="55"/>
      <c r="O6759" s="55"/>
      <c r="AF6759" s="93"/>
      <c r="AG6759" s="4"/>
      <c r="AH6759" s="4"/>
      <c r="AJ6759" s="105"/>
      <c r="AK6759" s="105"/>
      <c r="AL6759" s="105"/>
    </row>
    <row r="6760">
      <c r="A6760" s="3"/>
      <c r="B6760" s="3"/>
      <c r="F6760" s="55"/>
      <c r="G6760" s="55"/>
      <c r="H6760" s="55"/>
      <c r="I6760" s="55"/>
      <c r="J6760" s="55"/>
      <c r="L6760" s="55"/>
      <c r="O6760" s="55"/>
      <c r="AF6760" s="93"/>
      <c r="AG6760" s="4"/>
      <c r="AH6760" s="4"/>
      <c r="AJ6760" s="105"/>
      <c r="AK6760" s="105"/>
      <c r="AL6760" s="105"/>
    </row>
    <row r="6761">
      <c r="A6761" s="3"/>
      <c r="B6761" s="3"/>
      <c r="F6761" s="55"/>
      <c r="G6761" s="55"/>
      <c r="H6761" s="55"/>
      <c r="I6761" s="55"/>
      <c r="J6761" s="55"/>
      <c r="L6761" s="55"/>
      <c r="O6761" s="55"/>
      <c r="AF6761" s="93"/>
      <c r="AG6761" s="4"/>
      <c r="AH6761" s="4"/>
      <c r="AJ6761" s="105"/>
      <c r="AK6761" s="105"/>
      <c r="AL6761" s="105"/>
    </row>
    <row r="6762">
      <c r="A6762" s="3"/>
      <c r="B6762" s="3"/>
      <c r="F6762" s="55"/>
      <c r="G6762" s="55"/>
      <c r="H6762" s="55"/>
      <c r="I6762" s="55"/>
      <c r="J6762" s="55"/>
      <c r="L6762" s="55"/>
      <c r="O6762" s="55"/>
      <c r="AF6762" s="93"/>
      <c r="AG6762" s="4"/>
      <c r="AH6762" s="4"/>
      <c r="AJ6762" s="105"/>
      <c r="AK6762" s="105"/>
      <c r="AL6762" s="105"/>
    </row>
    <row r="6763">
      <c r="A6763" s="3"/>
      <c r="B6763" s="3"/>
      <c r="F6763" s="55"/>
      <c r="G6763" s="55"/>
      <c r="H6763" s="55"/>
      <c r="I6763" s="55"/>
      <c r="J6763" s="55"/>
      <c r="L6763" s="55"/>
      <c r="O6763" s="55"/>
      <c r="AF6763" s="93"/>
      <c r="AG6763" s="4"/>
      <c r="AH6763" s="4"/>
      <c r="AJ6763" s="105"/>
      <c r="AK6763" s="105"/>
      <c r="AL6763" s="105"/>
    </row>
    <row r="6764">
      <c r="A6764" s="3"/>
      <c r="B6764" s="3"/>
      <c r="F6764" s="55"/>
      <c r="G6764" s="55"/>
      <c r="H6764" s="55"/>
      <c r="I6764" s="55"/>
      <c r="J6764" s="55"/>
      <c r="L6764" s="55"/>
      <c r="O6764" s="55"/>
      <c r="AF6764" s="93"/>
      <c r="AG6764" s="4"/>
      <c r="AH6764" s="4"/>
      <c r="AJ6764" s="105"/>
      <c r="AK6764" s="105"/>
      <c r="AL6764" s="105"/>
    </row>
    <row r="6765">
      <c r="A6765" s="3"/>
      <c r="B6765" s="3"/>
      <c r="F6765" s="55"/>
      <c r="G6765" s="55"/>
      <c r="H6765" s="55"/>
      <c r="I6765" s="55"/>
      <c r="J6765" s="55"/>
      <c r="L6765" s="55"/>
      <c r="O6765" s="55"/>
      <c r="AF6765" s="93"/>
      <c r="AG6765" s="4"/>
      <c r="AH6765" s="4"/>
      <c r="AJ6765" s="105"/>
      <c r="AK6765" s="105"/>
      <c r="AL6765" s="105"/>
    </row>
    <row r="6766">
      <c r="A6766" s="3"/>
      <c r="B6766" s="3"/>
      <c r="F6766" s="55"/>
      <c r="G6766" s="55"/>
      <c r="H6766" s="55"/>
      <c r="I6766" s="55"/>
      <c r="J6766" s="55"/>
      <c r="L6766" s="55"/>
      <c r="O6766" s="55"/>
      <c r="AF6766" s="93"/>
      <c r="AG6766" s="4"/>
      <c r="AH6766" s="4"/>
      <c r="AJ6766" s="105"/>
      <c r="AK6766" s="105"/>
      <c r="AL6766" s="105"/>
    </row>
    <row r="6767">
      <c r="A6767" s="3"/>
      <c r="B6767" s="3"/>
      <c r="F6767" s="55"/>
      <c r="G6767" s="55"/>
      <c r="H6767" s="55"/>
      <c r="I6767" s="55"/>
      <c r="J6767" s="55"/>
      <c r="L6767" s="55"/>
      <c r="O6767" s="55"/>
      <c r="AF6767" s="93"/>
      <c r="AG6767" s="4"/>
      <c r="AH6767" s="4"/>
      <c r="AJ6767" s="105"/>
      <c r="AK6767" s="105"/>
      <c r="AL6767" s="105"/>
    </row>
    <row r="6768">
      <c r="A6768" s="3"/>
      <c r="B6768" s="3"/>
      <c r="F6768" s="55"/>
      <c r="G6768" s="55"/>
      <c r="H6768" s="55"/>
      <c r="I6768" s="55"/>
      <c r="J6768" s="55"/>
      <c r="L6768" s="55"/>
      <c r="O6768" s="55"/>
      <c r="AF6768" s="93"/>
      <c r="AG6768" s="4"/>
      <c r="AH6768" s="4"/>
      <c r="AJ6768" s="105"/>
      <c r="AK6768" s="105"/>
      <c r="AL6768" s="105"/>
    </row>
    <row r="6769">
      <c r="A6769" s="3"/>
      <c r="B6769" s="3"/>
      <c r="F6769" s="55"/>
      <c r="G6769" s="55"/>
      <c r="H6769" s="55"/>
      <c r="I6769" s="55"/>
      <c r="J6769" s="55"/>
      <c r="L6769" s="55"/>
      <c r="O6769" s="55"/>
      <c r="AF6769" s="93"/>
      <c r="AG6769" s="4"/>
      <c r="AH6769" s="4"/>
      <c r="AJ6769" s="105"/>
      <c r="AK6769" s="105"/>
      <c r="AL6769" s="105"/>
    </row>
    <row r="6770">
      <c r="A6770" s="3"/>
      <c r="B6770" s="3"/>
      <c r="F6770" s="55"/>
      <c r="G6770" s="55"/>
      <c r="H6770" s="55"/>
      <c r="I6770" s="55"/>
      <c r="J6770" s="55"/>
      <c r="L6770" s="55"/>
      <c r="O6770" s="55"/>
      <c r="AF6770" s="93"/>
      <c r="AG6770" s="4"/>
      <c r="AH6770" s="4"/>
      <c r="AJ6770" s="105"/>
      <c r="AK6770" s="105"/>
      <c r="AL6770" s="105"/>
    </row>
    <row r="6771">
      <c r="A6771" s="3"/>
      <c r="B6771" s="3"/>
      <c r="F6771" s="55"/>
      <c r="G6771" s="55"/>
      <c r="H6771" s="55"/>
      <c r="I6771" s="55"/>
      <c r="J6771" s="55"/>
      <c r="L6771" s="55"/>
      <c r="O6771" s="55"/>
      <c r="AF6771" s="93"/>
      <c r="AG6771" s="4"/>
      <c r="AH6771" s="4"/>
      <c r="AJ6771" s="105"/>
      <c r="AK6771" s="105"/>
      <c r="AL6771" s="105"/>
    </row>
    <row r="6772">
      <c r="A6772" s="3"/>
      <c r="B6772" s="3"/>
      <c r="F6772" s="55"/>
      <c r="G6772" s="55"/>
      <c r="H6772" s="55"/>
      <c r="I6772" s="55"/>
      <c r="J6772" s="55"/>
      <c r="L6772" s="55"/>
      <c r="O6772" s="55"/>
      <c r="AF6772" s="93"/>
      <c r="AG6772" s="4"/>
      <c r="AH6772" s="4"/>
      <c r="AJ6772" s="105"/>
      <c r="AK6772" s="105"/>
      <c r="AL6772" s="105"/>
    </row>
    <row r="6773">
      <c r="A6773" s="3"/>
      <c r="B6773" s="3"/>
      <c r="F6773" s="55"/>
      <c r="G6773" s="55"/>
      <c r="H6773" s="55"/>
      <c r="I6773" s="55"/>
      <c r="J6773" s="55"/>
      <c r="L6773" s="55"/>
      <c r="O6773" s="55"/>
      <c r="AF6773" s="93"/>
      <c r="AG6773" s="4"/>
      <c r="AH6773" s="4"/>
      <c r="AJ6773" s="105"/>
      <c r="AK6773" s="105"/>
      <c r="AL6773" s="105"/>
    </row>
    <row r="6774">
      <c r="A6774" s="3"/>
      <c r="B6774" s="3"/>
      <c r="F6774" s="55"/>
      <c r="G6774" s="55"/>
      <c r="H6774" s="55"/>
      <c r="I6774" s="55"/>
      <c r="J6774" s="55"/>
      <c r="L6774" s="55"/>
      <c r="O6774" s="55"/>
      <c r="AF6774" s="93"/>
      <c r="AG6774" s="4"/>
      <c r="AH6774" s="4"/>
      <c r="AJ6774" s="105"/>
      <c r="AK6774" s="105"/>
      <c r="AL6774" s="105"/>
    </row>
    <row r="6775">
      <c r="A6775" s="3"/>
      <c r="B6775" s="3"/>
      <c r="F6775" s="55"/>
      <c r="G6775" s="55"/>
      <c r="H6775" s="55"/>
      <c r="I6775" s="55"/>
      <c r="J6775" s="55"/>
      <c r="L6775" s="55"/>
      <c r="O6775" s="55"/>
      <c r="AF6775" s="93"/>
      <c r="AG6775" s="4"/>
      <c r="AH6775" s="4"/>
      <c r="AJ6775" s="105"/>
      <c r="AK6775" s="105"/>
      <c r="AL6775" s="105"/>
    </row>
    <row r="6776">
      <c r="A6776" s="3"/>
      <c r="B6776" s="3"/>
      <c r="F6776" s="55"/>
      <c r="G6776" s="55"/>
      <c r="H6776" s="55"/>
      <c r="I6776" s="55"/>
      <c r="J6776" s="55"/>
      <c r="L6776" s="55"/>
      <c r="O6776" s="55"/>
      <c r="AF6776" s="93"/>
      <c r="AG6776" s="4"/>
      <c r="AH6776" s="4"/>
      <c r="AJ6776" s="105"/>
      <c r="AK6776" s="105"/>
      <c r="AL6776" s="105"/>
    </row>
    <row r="6777">
      <c r="A6777" s="3"/>
      <c r="B6777" s="3"/>
      <c r="F6777" s="55"/>
      <c r="G6777" s="55"/>
      <c r="H6777" s="55"/>
      <c r="I6777" s="55"/>
      <c r="J6777" s="55"/>
      <c r="L6777" s="55"/>
      <c r="O6777" s="55"/>
      <c r="AF6777" s="93"/>
      <c r="AG6777" s="4"/>
      <c r="AH6777" s="4"/>
      <c r="AJ6777" s="105"/>
      <c r="AK6777" s="105"/>
      <c r="AL6777" s="105"/>
    </row>
    <row r="6778">
      <c r="A6778" s="3"/>
      <c r="B6778" s="3"/>
      <c r="F6778" s="55"/>
      <c r="G6778" s="55"/>
      <c r="H6778" s="55"/>
      <c r="I6778" s="55"/>
      <c r="J6778" s="55"/>
      <c r="L6778" s="55"/>
      <c r="O6778" s="55"/>
      <c r="AF6778" s="93"/>
      <c r="AG6778" s="4"/>
      <c r="AH6778" s="4"/>
      <c r="AJ6778" s="105"/>
      <c r="AK6778" s="105"/>
      <c r="AL6778" s="105"/>
    </row>
    <row r="6779">
      <c r="A6779" s="3"/>
      <c r="B6779" s="3"/>
      <c r="F6779" s="55"/>
      <c r="G6779" s="55"/>
      <c r="H6779" s="55"/>
      <c r="I6779" s="55"/>
      <c r="J6779" s="55"/>
      <c r="L6779" s="55"/>
      <c r="O6779" s="55"/>
      <c r="AF6779" s="93"/>
      <c r="AG6779" s="4"/>
      <c r="AH6779" s="4"/>
      <c r="AJ6779" s="105"/>
      <c r="AK6779" s="105"/>
      <c r="AL6779" s="105"/>
    </row>
    <row r="6780">
      <c r="A6780" s="3"/>
      <c r="B6780" s="3"/>
      <c r="F6780" s="55"/>
      <c r="G6780" s="55"/>
      <c r="H6780" s="55"/>
      <c r="I6780" s="55"/>
      <c r="J6780" s="55"/>
      <c r="L6780" s="55"/>
      <c r="O6780" s="55"/>
      <c r="AF6780" s="93"/>
      <c r="AG6780" s="4"/>
      <c r="AH6780" s="4"/>
      <c r="AJ6780" s="105"/>
      <c r="AK6780" s="105"/>
      <c r="AL6780" s="105"/>
    </row>
    <row r="6781">
      <c r="A6781" s="3"/>
      <c r="B6781" s="3"/>
      <c r="F6781" s="55"/>
      <c r="G6781" s="55"/>
      <c r="H6781" s="55"/>
      <c r="I6781" s="55"/>
      <c r="J6781" s="55"/>
      <c r="L6781" s="55"/>
      <c r="O6781" s="55"/>
      <c r="AF6781" s="93"/>
      <c r="AG6781" s="4"/>
      <c r="AH6781" s="4"/>
      <c r="AJ6781" s="105"/>
      <c r="AK6781" s="105"/>
      <c r="AL6781" s="105"/>
    </row>
    <row r="6782">
      <c r="A6782" s="3"/>
      <c r="B6782" s="3"/>
      <c r="F6782" s="55"/>
      <c r="G6782" s="55"/>
      <c r="H6782" s="55"/>
      <c r="I6782" s="55"/>
      <c r="J6782" s="55"/>
      <c r="L6782" s="55"/>
      <c r="O6782" s="55"/>
      <c r="AF6782" s="93"/>
      <c r="AG6782" s="4"/>
      <c r="AH6782" s="4"/>
      <c r="AJ6782" s="105"/>
      <c r="AK6782" s="105"/>
      <c r="AL6782" s="105"/>
    </row>
    <row r="6783">
      <c r="A6783" s="3"/>
      <c r="B6783" s="3"/>
      <c r="F6783" s="55"/>
      <c r="G6783" s="55"/>
      <c r="H6783" s="55"/>
      <c r="I6783" s="55"/>
      <c r="J6783" s="55"/>
      <c r="L6783" s="55"/>
      <c r="O6783" s="55"/>
      <c r="AF6783" s="93"/>
      <c r="AG6783" s="4"/>
      <c r="AH6783" s="4"/>
      <c r="AJ6783" s="105"/>
      <c r="AK6783" s="105"/>
      <c r="AL6783" s="105"/>
    </row>
    <row r="6784">
      <c r="A6784" s="3"/>
      <c r="B6784" s="3"/>
      <c r="F6784" s="55"/>
      <c r="G6784" s="55"/>
      <c r="H6784" s="55"/>
      <c r="I6784" s="55"/>
      <c r="J6784" s="55"/>
      <c r="L6784" s="55"/>
      <c r="O6784" s="55"/>
      <c r="AF6784" s="93"/>
      <c r="AG6784" s="4"/>
      <c r="AH6784" s="4"/>
      <c r="AJ6784" s="105"/>
      <c r="AK6784" s="105"/>
      <c r="AL6784" s="105"/>
    </row>
    <row r="6785">
      <c r="A6785" s="3"/>
      <c r="B6785" s="3"/>
      <c r="F6785" s="55"/>
      <c r="G6785" s="55"/>
      <c r="H6785" s="55"/>
      <c r="I6785" s="55"/>
      <c r="J6785" s="55"/>
      <c r="L6785" s="55"/>
      <c r="O6785" s="55"/>
      <c r="AF6785" s="93"/>
      <c r="AG6785" s="4"/>
      <c r="AH6785" s="4"/>
      <c r="AJ6785" s="105"/>
      <c r="AK6785" s="105"/>
      <c r="AL6785" s="105"/>
    </row>
    <row r="6786">
      <c r="A6786" s="3"/>
      <c r="B6786" s="3"/>
      <c r="F6786" s="55"/>
      <c r="G6786" s="55"/>
      <c r="H6786" s="55"/>
      <c r="I6786" s="55"/>
      <c r="J6786" s="55"/>
      <c r="L6786" s="55"/>
      <c r="O6786" s="55"/>
      <c r="AF6786" s="93"/>
      <c r="AG6786" s="4"/>
      <c r="AH6786" s="4"/>
      <c r="AJ6786" s="105"/>
      <c r="AK6786" s="105"/>
      <c r="AL6786" s="105"/>
    </row>
    <row r="6787">
      <c r="A6787" s="3"/>
      <c r="B6787" s="3"/>
      <c r="F6787" s="55"/>
      <c r="G6787" s="55"/>
      <c r="H6787" s="55"/>
      <c r="I6787" s="55"/>
      <c r="J6787" s="55"/>
      <c r="L6787" s="55"/>
      <c r="O6787" s="55"/>
      <c r="AF6787" s="93"/>
      <c r="AG6787" s="4"/>
      <c r="AH6787" s="4"/>
      <c r="AJ6787" s="105"/>
      <c r="AK6787" s="105"/>
      <c r="AL6787" s="105"/>
    </row>
    <row r="6788">
      <c r="A6788" s="3"/>
      <c r="B6788" s="3"/>
      <c r="F6788" s="55"/>
      <c r="G6788" s="55"/>
      <c r="H6788" s="55"/>
      <c r="I6788" s="55"/>
      <c r="J6788" s="55"/>
      <c r="L6788" s="55"/>
      <c r="O6788" s="55"/>
      <c r="AF6788" s="93"/>
      <c r="AG6788" s="4"/>
      <c r="AH6788" s="4"/>
      <c r="AJ6788" s="105"/>
      <c r="AK6788" s="105"/>
      <c r="AL6788" s="105"/>
    </row>
    <row r="6789">
      <c r="A6789" s="3"/>
      <c r="B6789" s="3"/>
      <c r="F6789" s="55"/>
      <c r="G6789" s="55"/>
      <c r="H6789" s="55"/>
      <c r="I6789" s="55"/>
      <c r="J6789" s="55"/>
      <c r="L6789" s="55"/>
      <c r="O6789" s="55"/>
      <c r="AF6789" s="93"/>
      <c r="AG6789" s="4"/>
      <c r="AH6789" s="4"/>
      <c r="AJ6789" s="105"/>
      <c r="AK6789" s="105"/>
      <c r="AL6789" s="105"/>
    </row>
    <row r="6790">
      <c r="A6790" s="3"/>
      <c r="B6790" s="3"/>
      <c r="F6790" s="55"/>
      <c r="G6790" s="55"/>
      <c r="H6790" s="55"/>
      <c r="I6790" s="55"/>
      <c r="J6790" s="55"/>
      <c r="L6790" s="55"/>
      <c r="O6790" s="55"/>
      <c r="AF6790" s="93"/>
      <c r="AG6790" s="4"/>
      <c r="AH6790" s="4"/>
      <c r="AJ6790" s="105"/>
      <c r="AK6790" s="105"/>
      <c r="AL6790" s="105"/>
    </row>
    <row r="6791">
      <c r="A6791" s="3"/>
      <c r="B6791" s="3"/>
      <c r="F6791" s="55"/>
      <c r="G6791" s="55"/>
      <c r="H6791" s="55"/>
      <c r="I6791" s="55"/>
      <c r="J6791" s="55"/>
      <c r="L6791" s="55"/>
      <c r="O6791" s="55"/>
      <c r="AF6791" s="93"/>
      <c r="AG6791" s="4"/>
      <c r="AH6791" s="4"/>
      <c r="AJ6791" s="105"/>
      <c r="AK6791" s="105"/>
      <c r="AL6791" s="105"/>
    </row>
    <row r="6792">
      <c r="A6792" s="3"/>
      <c r="B6792" s="3"/>
      <c r="F6792" s="55"/>
      <c r="G6792" s="55"/>
      <c r="H6792" s="55"/>
      <c r="I6792" s="55"/>
      <c r="J6792" s="55"/>
      <c r="L6792" s="55"/>
      <c r="O6792" s="55"/>
      <c r="AF6792" s="93"/>
      <c r="AG6792" s="4"/>
      <c r="AH6792" s="4"/>
      <c r="AJ6792" s="105"/>
      <c r="AK6792" s="105"/>
      <c r="AL6792" s="105"/>
    </row>
    <row r="6793">
      <c r="A6793" s="3"/>
      <c r="B6793" s="3"/>
      <c r="F6793" s="55"/>
      <c r="G6793" s="55"/>
      <c r="H6793" s="55"/>
      <c r="I6793" s="55"/>
      <c r="J6793" s="55"/>
      <c r="L6793" s="55"/>
      <c r="O6793" s="55"/>
      <c r="AF6793" s="93"/>
      <c r="AG6793" s="4"/>
      <c r="AH6793" s="4"/>
      <c r="AJ6793" s="105"/>
      <c r="AK6793" s="105"/>
      <c r="AL6793" s="105"/>
    </row>
    <row r="6794">
      <c r="A6794" s="3"/>
      <c r="B6794" s="3"/>
      <c r="F6794" s="55"/>
      <c r="G6794" s="55"/>
      <c r="H6794" s="55"/>
      <c r="I6794" s="55"/>
      <c r="J6794" s="55"/>
      <c r="L6794" s="55"/>
      <c r="O6794" s="55"/>
      <c r="AF6794" s="93"/>
      <c r="AG6794" s="4"/>
      <c r="AH6794" s="4"/>
      <c r="AJ6794" s="105"/>
      <c r="AK6794" s="105"/>
      <c r="AL6794" s="105"/>
    </row>
    <row r="6795">
      <c r="A6795" s="3"/>
      <c r="B6795" s="3"/>
      <c r="F6795" s="55"/>
      <c r="G6795" s="55"/>
      <c r="H6795" s="55"/>
      <c r="I6795" s="55"/>
      <c r="J6795" s="55"/>
      <c r="L6795" s="55"/>
      <c r="O6795" s="55"/>
      <c r="AF6795" s="93"/>
      <c r="AG6795" s="4"/>
      <c r="AH6795" s="4"/>
      <c r="AJ6795" s="105"/>
      <c r="AK6795" s="105"/>
      <c r="AL6795" s="105"/>
    </row>
    <row r="6796">
      <c r="A6796" s="3"/>
      <c r="B6796" s="3"/>
      <c r="F6796" s="55"/>
      <c r="G6796" s="55"/>
      <c r="H6796" s="55"/>
      <c r="I6796" s="55"/>
      <c r="J6796" s="55"/>
      <c r="L6796" s="55"/>
      <c r="O6796" s="55"/>
      <c r="AF6796" s="93"/>
      <c r="AG6796" s="4"/>
      <c r="AH6796" s="4"/>
      <c r="AJ6796" s="105"/>
      <c r="AK6796" s="105"/>
      <c r="AL6796" s="105"/>
    </row>
    <row r="6797">
      <c r="A6797" s="3"/>
      <c r="B6797" s="3"/>
      <c r="F6797" s="55"/>
      <c r="G6797" s="55"/>
      <c r="H6797" s="55"/>
      <c r="I6797" s="55"/>
      <c r="J6797" s="55"/>
      <c r="L6797" s="55"/>
      <c r="O6797" s="55"/>
      <c r="AF6797" s="93"/>
      <c r="AG6797" s="4"/>
      <c r="AH6797" s="4"/>
      <c r="AJ6797" s="105"/>
      <c r="AK6797" s="105"/>
      <c r="AL6797" s="105"/>
    </row>
    <row r="6798">
      <c r="A6798" s="3"/>
      <c r="B6798" s="3"/>
      <c r="F6798" s="55"/>
      <c r="G6798" s="55"/>
      <c r="H6798" s="55"/>
      <c r="I6798" s="55"/>
      <c r="J6798" s="55"/>
      <c r="L6798" s="55"/>
      <c r="O6798" s="55"/>
      <c r="AF6798" s="93"/>
      <c r="AG6798" s="4"/>
      <c r="AH6798" s="4"/>
      <c r="AJ6798" s="105"/>
      <c r="AK6798" s="105"/>
      <c r="AL6798" s="105"/>
    </row>
    <row r="6799">
      <c r="A6799" s="3"/>
      <c r="B6799" s="3"/>
      <c r="F6799" s="55"/>
      <c r="G6799" s="55"/>
      <c r="H6799" s="55"/>
      <c r="I6799" s="55"/>
      <c r="J6799" s="55"/>
      <c r="L6799" s="55"/>
      <c r="O6799" s="55"/>
      <c r="AF6799" s="93"/>
      <c r="AG6799" s="4"/>
      <c r="AH6799" s="4"/>
      <c r="AJ6799" s="105"/>
      <c r="AK6799" s="105"/>
      <c r="AL6799" s="105"/>
    </row>
    <row r="6800">
      <c r="A6800" s="3"/>
      <c r="B6800" s="3"/>
      <c r="F6800" s="55"/>
      <c r="G6800" s="55"/>
      <c r="H6800" s="55"/>
      <c r="I6800" s="55"/>
      <c r="J6800" s="55"/>
      <c r="L6800" s="55"/>
      <c r="O6800" s="55"/>
      <c r="AF6800" s="93"/>
      <c r="AG6800" s="4"/>
      <c r="AH6800" s="4"/>
      <c r="AJ6800" s="105"/>
      <c r="AK6800" s="105"/>
      <c r="AL6800" s="105"/>
    </row>
    <row r="6801">
      <c r="A6801" s="3"/>
      <c r="B6801" s="3"/>
      <c r="F6801" s="55"/>
      <c r="G6801" s="55"/>
      <c r="H6801" s="55"/>
      <c r="I6801" s="55"/>
      <c r="J6801" s="55"/>
      <c r="L6801" s="55"/>
      <c r="O6801" s="55"/>
      <c r="AF6801" s="93"/>
      <c r="AG6801" s="4"/>
      <c r="AH6801" s="4"/>
      <c r="AJ6801" s="105"/>
      <c r="AK6801" s="105"/>
      <c r="AL6801" s="105"/>
    </row>
    <row r="6802">
      <c r="A6802" s="3"/>
      <c r="B6802" s="3"/>
      <c r="F6802" s="55"/>
      <c r="G6802" s="55"/>
      <c r="H6802" s="55"/>
      <c r="I6802" s="55"/>
      <c r="J6802" s="55"/>
      <c r="L6802" s="55"/>
      <c r="O6802" s="55"/>
      <c r="AF6802" s="93"/>
      <c r="AG6802" s="4"/>
      <c r="AH6802" s="4"/>
      <c r="AJ6802" s="105"/>
      <c r="AK6802" s="105"/>
      <c r="AL6802" s="105"/>
    </row>
    <row r="6803">
      <c r="A6803" s="3"/>
      <c r="B6803" s="3"/>
      <c r="F6803" s="55"/>
      <c r="G6803" s="55"/>
      <c r="H6803" s="55"/>
      <c r="I6803" s="55"/>
      <c r="J6803" s="55"/>
      <c r="L6803" s="55"/>
      <c r="O6803" s="55"/>
      <c r="AF6803" s="93"/>
      <c r="AG6803" s="4"/>
      <c r="AH6803" s="4"/>
      <c r="AJ6803" s="105"/>
      <c r="AK6803" s="105"/>
      <c r="AL6803" s="105"/>
    </row>
    <row r="6804">
      <c r="A6804" s="3"/>
      <c r="B6804" s="3"/>
      <c r="F6804" s="55"/>
      <c r="G6804" s="55"/>
      <c r="H6804" s="55"/>
      <c r="I6804" s="55"/>
      <c r="J6804" s="55"/>
      <c r="L6804" s="55"/>
      <c r="O6804" s="55"/>
      <c r="AF6804" s="93"/>
      <c r="AG6804" s="4"/>
      <c r="AH6804" s="4"/>
      <c r="AJ6804" s="105"/>
      <c r="AK6804" s="105"/>
      <c r="AL6804" s="105"/>
    </row>
    <row r="6805">
      <c r="A6805" s="3"/>
      <c r="B6805" s="3"/>
      <c r="F6805" s="55"/>
      <c r="G6805" s="55"/>
      <c r="H6805" s="55"/>
      <c r="I6805" s="55"/>
      <c r="J6805" s="55"/>
      <c r="L6805" s="55"/>
      <c r="O6805" s="55"/>
      <c r="AF6805" s="93"/>
      <c r="AG6805" s="4"/>
      <c r="AH6805" s="4"/>
      <c r="AJ6805" s="105"/>
      <c r="AK6805" s="105"/>
      <c r="AL6805" s="105"/>
    </row>
    <row r="6806">
      <c r="A6806" s="3"/>
      <c r="B6806" s="3"/>
      <c r="F6806" s="55"/>
      <c r="G6806" s="55"/>
      <c r="H6806" s="55"/>
      <c r="I6806" s="55"/>
      <c r="J6806" s="55"/>
      <c r="L6806" s="55"/>
      <c r="O6806" s="55"/>
      <c r="AF6806" s="93"/>
      <c r="AG6806" s="4"/>
      <c r="AH6806" s="4"/>
      <c r="AJ6806" s="105"/>
      <c r="AK6806" s="105"/>
      <c r="AL6806" s="105"/>
    </row>
    <row r="6807">
      <c r="A6807" s="3"/>
      <c r="B6807" s="3"/>
      <c r="F6807" s="55"/>
      <c r="G6807" s="55"/>
      <c r="H6807" s="55"/>
      <c r="I6807" s="55"/>
      <c r="J6807" s="55"/>
      <c r="L6807" s="55"/>
      <c r="O6807" s="55"/>
      <c r="AF6807" s="93"/>
      <c r="AG6807" s="4"/>
      <c r="AH6807" s="4"/>
      <c r="AJ6807" s="105"/>
      <c r="AK6807" s="105"/>
      <c r="AL6807" s="105"/>
    </row>
    <row r="6808">
      <c r="A6808" s="3"/>
      <c r="B6808" s="3"/>
      <c r="F6808" s="55"/>
      <c r="G6808" s="55"/>
      <c r="H6808" s="55"/>
      <c r="I6808" s="55"/>
      <c r="J6808" s="55"/>
      <c r="L6808" s="55"/>
      <c r="O6808" s="55"/>
      <c r="AF6808" s="93"/>
      <c r="AG6808" s="4"/>
      <c r="AH6808" s="4"/>
      <c r="AJ6808" s="105"/>
      <c r="AK6808" s="105"/>
      <c r="AL6808" s="105"/>
    </row>
    <row r="6809">
      <c r="A6809" s="3"/>
      <c r="B6809" s="3"/>
      <c r="F6809" s="55"/>
      <c r="G6809" s="55"/>
      <c r="H6809" s="55"/>
      <c r="I6809" s="55"/>
      <c r="J6809" s="55"/>
      <c r="L6809" s="55"/>
      <c r="O6809" s="55"/>
      <c r="AF6809" s="93"/>
      <c r="AG6809" s="4"/>
      <c r="AH6809" s="4"/>
      <c r="AJ6809" s="105"/>
      <c r="AK6809" s="105"/>
      <c r="AL6809" s="105"/>
    </row>
    <row r="6810">
      <c r="A6810" s="3"/>
      <c r="B6810" s="3"/>
      <c r="F6810" s="55"/>
      <c r="G6810" s="55"/>
      <c r="H6810" s="55"/>
      <c r="I6810" s="55"/>
      <c r="J6810" s="55"/>
      <c r="L6810" s="55"/>
      <c r="O6810" s="55"/>
      <c r="AF6810" s="93"/>
      <c r="AG6810" s="4"/>
      <c r="AH6810" s="4"/>
      <c r="AJ6810" s="105"/>
      <c r="AK6810" s="105"/>
      <c r="AL6810" s="105"/>
    </row>
    <row r="6811">
      <c r="A6811" s="3"/>
      <c r="B6811" s="3"/>
      <c r="F6811" s="55"/>
      <c r="G6811" s="55"/>
      <c r="H6811" s="55"/>
      <c r="I6811" s="55"/>
      <c r="J6811" s="55"/>
      <c r="L6811" s="55"/>
      <c r="O6811" s="55"/>
      <c r="AF6811" s="93"/>
      <c r="AG6811" s="4"/>
      <c r="AH6811" s="4"/>
      <c r="AJ6811" s="105"/>
      <c r="AK6811" s="105"/>
      <c r="AL6811" s="105"/>
    </row>
    <row r="6812">
      <c r="A6812" s="3"/>
      <c r="B6812" s="3"/>
      <c r="F6812" s="55"/>
      <c r="G6812" s="55"/>
      <c r="H6812" s="55"/>
      <c r="I6812" s="55"/>
      <c r="J6812" s="55"/>
      <c r="L6812" s="55"/>
      <c r="O6812" s="55"/>
      <c r="AF6812" s="93"/>
      <c r="AG6812" s="4"/>
      <c r="AH6812" s="4"/>
      <c r="AJ6812" s="105"/>
      <c r="AK6812" s="105"/>
      <c r="AL6812" s="105"/>
    </row>
    <row r="6813">
      <c r="A6813" s="3"/>
      <c r="B6813" s="3"/>
      <c r="F6813" s="55"/>
      <c r="G6813" s="55"/>
      <c r="H6813" s="55"/>
      <c r="I6813" s="55"/>
      <c r="J6813" s="55"/>
      <c r="L6813" s="55"/>
      <c r="O6813" s="55"/>
      <c r="AF6813" s="93"/>
      <c r="AG6813" s="4"/>
      <c r="AH6813" s="4"/>
      <c r="AJ6813" s="105"/>
      <c r="AK6813" s="105"/>
      <c r="AL6813" s="105"/>
    </row>
    <row r="6814">
      <c r="A6814" s="3"/>
      <c r="B6814" s="3"/>
      <c r="F6814" s="55"/>
      <c r="G6814" s="55"/>
      <c r="H6814" s="55"/>
      <c r="I6814" s="55"/>
      <c r="J6814" s="55"/>
      <c r="L6814" s="55"/>
      <c r="O6814" s="55"/>
      <c r="AF6814" s="93"/>
      <c r="AG6814" s="4"/>
      <c r="AH6814" s="4"/>
      <c r="AJ6814" s="105"/>
      <c r="AK6814" s="105"/>
      <c r="AL6814" s="105"/>
    </row>
    <row r="6815">
      <c r="A6815" s="3"/>
      <c r="B6815" s="3"/>
      <c r="F6815" s="55"/>
      <c r="G6815" s="55"/>
      <c r="H6815" s="55"/>
      <c r="I6815" s="55"/>
      <c r="J6815" s="55"/>
      <c r="L6815" s="55"/>
      <c r="O6815" s="55"/>
      <c r="AF6815" s="93"/>
      <c r="AG6815" s="4"/>
      <c r="AH6815" s="4"/>
      <c r="AJ6815" s="105"/>
      <c r="AK6815" s="105"/>
      <c r="AL6815" s="105"/>
    </row>
    <row r="6816">
      <c r="A6816" s="3"/>
      <c r="B6816" s="3"/>
      <c r="F6816" s="55"/>
      <c r="G6816" s="55"/>
      <c r="H6816" s="55"/>
      <c r="I6816" s="55"/>
      <c r="J6816" s="55"/>
      <c r="L6816" s="55"/>
      <c r="O6816" s="55"/>
      <c r="AF6816" s="93"/>
      <c r="AG6816" s="4"/>
      <c r="AH6816" s="4"/>
      <c r="AJ6816" s="105"/>
      <c r="AK6816" s="105"/>
      <c r="AL6816" s="105"/>
    </row>
    <row r="6817">
      <c r="A6817" s="3"/>
      <c r="B6817" s="3"/>
      <c r="F6817" s="55"/>
      <c r="G6817" s="55"/>
      <c r="H6817" s="55"/>
      <c r="I6817" s="55"/>
      <c r="J6817" s="55"/>
      <c r="L6817" s="55"/>
      <c r="O6817" s="55"/>
      <c r="AF6817" s="93"/>
      <c r="AG6817" s="4"/>
      <c r="AH6817" s="4"/>
      <c r="AJ6817" s="105"/>
      <c r="AK6817" s="105"/>
      <c r="AL6817" s="105"/>
    </row>
    <row r="6818">
      <c r="A6818" s="3"/>
      <c r="B6818" s="3"/>
      <c r="F6818" s="55"/>
      <c r="G6818" s="55"/>
      <c r="H6818" s="55"/>
      <c r="I6818" s="55"/>
      <c r="J6818" s="55"/>
      <c r="L6818" s="55"/>
      <c r="O6818" s="55"/>
      <c r="AF6818" s="93"/>
      <c r="AG6818" s="4"/>
      <c r="AH6818" s="4"/>
      <c r="AJ6818" s="105"/>
      <c r="AK6818" s="105"/>
      <c r="AL6818" s="105"/>
    </row>
    <row r="6819">
      <c r="A6819" s="3"/>
      <c r="B6819" s="3"/>
      <c r="F6819" s="55"/>
      <c r="G6819" s="55"/>
      <c r="H6819" s="55"/>
      <c r="I6819" s="55"/>
      <c r="J6819" s="55"/>
      <c r="L6819" s="55"/>
      <c r="O6819" s="55"/>
      <c r="AF6819" s="93"/>
      <c r="AG6819" s="4"/>
      <c r="AH6819" s="4"/>
      <c r="AJ6819" s="105"/>
      <c r="AK6819" s="105"/>
      <c r="AL6819" s="105"/>
    </row>
    <row r="6820">
      <c r="A6820" s="3"/>
      <c r="B6820" s="3"/>
      <c r="F6820" s="55"/>
      <c r="G6820" s="55"/>
      <c r="H6820" s="55"/>
      <c r="I6820" s="55"/>
      <c r="J6820" s="55"/>
      <c r="L6820" s="55"/>
      <c r="O6820" s="55"/>
      <c r="AF6820" s="93"/>
      <c r="AG6820" s="4"/>
      <c r="AH6820" s="4"/>
      <c r="AJ6820" s="105"/>
      <c r="AK6820" s="105"/>
      <c r="AL6820" s="105"/>
    </row>
    <row r="6821">
      <c r="A6821" s="3"/>
      <c r="B6821" s="3"/>
      <c r="F6821" s="55"/>
      <c r="G6821" s="55"/>
      <c r="H6821" s="55"/>
      <c r="I6821" s="55"/>
      <c r="J6821" s="55"/>
      <c r="L6821" s="55"/>
      <c r="O6821" s="55"/>
      <c r="AF6821" s="93"/>
      <c r="AG6821" s="4"/>
      <c r="AH6821" s="4"/>
      <c r="AJ6821" s="105"/>
      <c r="AK6821" s="105"/>
      <c r="AL6821" s="105"/>
    </row>
    <row r="6822">
      <c r="A6822" s="3"/>
      <c r="B6822" s="3"/>
      <c r="F6822" s="55"/>
      <c r="G6822" s="55"/>
      <c r="H6822" s="55"/>
      <c r="I6822" s="55"/>
      <c r="J6822" s="55"/>
      <c r="L6822" s="55"/>
      <c r="O6822" s="55"/>
      <c r="AF6822" s="93"/>
      <c r="AG6822" s="4"/>
      <c r="AH6822" s="4"/>
      <c r="AJ6822" s="105"/>
      <c r="AK6822" s="105"/>
      <c r="AL6822" s="105"/>
    </row>
    <row r="6823">
      <c r="A6823" s="3"/>
      <c r="B6823" s="3"/>
      <c r="F6823" s="55"/>
      <c r="G6823" s="55"/>
      <c r="H6823" s="55"/>
      <c r="I6823" s="55"/>
      <c r="J6823" s="55"/>
      <c r="L6823" s="55"/>
      <c r="O6823" s="55"/>
      <c r="AF6823" s="93"/>
      <c r="AG6823" s="4"/>
      <c r="AH6823" s="4"/>
      <c r="AJ6823" s="105"/>
      <c r="AK6823" s="105"/>
      <c r="AL6823" s="105"/>
    </row>
    <row r="6824">
      <c r="A6824" s="3"/>
      <c r="B6824" s="3"/>
      <c r="F6824" s="55"/>
      <c r="G6824" s="55"/>
      <c r="H6824" s="55"/>
      <c r="I6824" s="55"/>
      <c r="J6824" s="55"/>
      <c r="L6824" s="55"/>
      <c r="O6824" s="55"/>
      <c r="AF6824" s="93"/>
      <c r="AG6824" s="4"/>
      <c r="AH6824" s="4"/>
      <c r="AJ6824" s="105"/>
      <c r="AK6824" s="105"/>
      <c r="AL6824" s="105"/>
    </row>
    <row r="6825">
      <c r="A6825" s="3"/>
      <c r="B6825" s="3"/>
      <c r="F6825" s="55"/>
      <c r="G6825" s="55"/>
      <c r="H6825" s="55"/>
      <c r="I6825" s="55"/>
      <c r="J6825" s="55"/>
      <c r="L6825" s="55"/>
      <c r="O6825" s="55"/>
      <c r="AF6825" s="93"/>
      <c r="AG6825" s="4"/>
      <c r="AH6825" s="4"/>
      <c r="AJ6825" s="105"/>
      <c r="AK6825" s="105"/>
      <c r="AL6825" s="105"/>
    </row>
    <row r="6826">
      <c r="A6826" s="3"/>
      <c r="B6826" s="3"/>
      <c r="F6826" s="55"/>
      <c r="G6826" s="55"/>
      <c r="H6826" s="55"/>
      <c r="I6826" s="55"/>
      <c r="J6826" s="55"/>
      <c r="L6826" s="55"/>
      <c r="O6826" s="55"/>
      <c r="AF6826" s="93"/>
      <c r="AG6826" s="4"/>
      <c r="AH6826" s="4"/>
      <c r="AJ6826" s="105"/>
      <c r="AK6826" s="105"/>
      <c r="AL6826" s="105"/>
    </row>
    <row r="6827">
      <c r="A6827" s="3"/>
      <c r="B6827" s="3"/>
      <c r="F6827" s="55"/>
      <c r="G6827" s="55"/>
      <c r="H6827" s="55"/>
      <c r="I6827" s="55"/>
      <c r="J6827" s="55"/>
      <c r="L6827" s="55"/>
      <c r="O6827" s="55"/>
      <c r="AF6827" s="93"/>
      <c r="AG6827" s="4"/>
      <c r="AH6827" s="4"/>
      <c r="AJ6827" s="105"/>
      <c r="AK6827" s="105"/>
      <c r="AL6827" s="105"/>
    </row>
    <row r="6828">
      <c r="A6828" s="3"/>
      <c r="B6828" s="3"/>
      <c r="F6828" s="55"/>
      <c r="G6828" s="55"/>
      <c r="H6828" s="55"/>
      <c r="I6828" s="55"/>
      <c r="J6828" s="55"/>
      <c r="L6828" s="55"/>
      <c r="O6828" s="55"/>
      <c r="AF6828" s="93"/>
      <c r="AG6828" s="4"/>
      <c r="AH6828" s="4"/>
      <c r="AJ6828" s="105"/>
      <c r="AK6828" s="105"/>
      <c r="AL6828" s="105"/>
    </row>
    <row r="6829">
      <c r="A6829" s="3"/>
      <c r="B6829" s="3"/>
      <c r="F6829" s="55"/>
      <c r="G6829" s="55"/>
      <c r="H6829" s="55"/>
      <c r="I6829" s="55"/>
      <c r="J6829" s="55"/>
      <c r="L6829" s="55"/>
      <c r="O6829" s="55"/>
      <c r="AF6829" s="93"/>
      <c r="AG6829" s="4"/>
      <c r="AH6829" s="4"/>
      <c r="AJ6829" s="105"/>
      <c r="AK6829" s="105"/>
      <c r="AL6829" s="105"/>
    </row>
    <row r="6830">
      <c r="A6830" s="3"/>
      <c r="B6830" s="3"/>
      <c r="F6830" s="55"/>
      <c r="G6830" s="55"/>
      <c r="H6830" s="55"/>
      <c r="I6830" s="55"/>
      <c r="J6830" s="55"/>
      <c r="L6830" s="55"/>
      <c r="O6830" s="55"/>
      <c r="AF6830" s="93"/>
      <c r="AG6830" s="4"/>
      <c r="AH6830" s="4"/>
      <c r="AJ6830" s="105"/>
      <c r="AK6830" s="105"/>
      <c r="AL6830" s="105"/>
    </row>
    <row r="6831">
      <c r="A6831" s="3"/>
      <c r="B6831" s="3"/>
      <c r="F6831" s="55"/>
      <c r="G6831" s="55"/>
      <c r="H6831" s="55"/>
      <c r="I6831" s="55"/>
      <c r="J6831" s="55"/>
      <c r="L6831" s="55"/>
      <c r="O6831" s="55"/>
      <c r="AF6831" s="93"/>
      <c r="AG6831" s="4"/>
      <c r="AH6831" s="4"/>
      <c r="AJ6831" s="105"/>
      <c r="AK6831" s="105"/>
      <c r="AL6831" s="105"/>
    </row>
    <row r="6832">
      <c r="A6832" s="3"/>
      <c r="B6832" s="3"/>
      <c r="F6832" s="55"/>
      <c r="G6832" s="55"/>
      <c r="H6832" s="55"/>
      <c r="I6832" s="55"/>
      <c r="J6832" s="55"/>
      <c r="L6832" s="55"/>
      <c r="O6832" s="55"/>
      <c r="AF6832" s="93"/>
      <c r="AG6832" s="4"/>
      <c r="AH6832" s="4"/>
      <c r="AJ6832" s="105"/>
      <c r="AK6832" s="105"/>
      <c r="AL6832" s="105"/>
    </row>
    <row r="6833">
      <c r="A6833" s="3"/>
      <c r="B6833" s="3"/>
      <c r="F6833" s="55"/>
      <c r="G6833" s="55"/>
      <c r="H6833" s="55"/>
      <c r="I6833" s="55"/>
      <c r="J6833" s="55"/>
      <c r="L6833" s="55"/>
      <c r="O6833" s="55"/>
      <c r="AF6833" s="93"/>
      <c r="AG6833" s="4"/>
      <c r="AH6833" s="4"/>
      <c r="AJ6833" s="105"/>
      <c r="AK6833" s="105"/>
      <c r="AL6833" s="105"/>
    </row>
    <row r="6834">
      <c r="A6834" s="3"/>
      <c r="B6834" s="3"/>
      <c r="F6834" s="55"/>
      <c r="G6834" s="55"/>
      <c r="H6834" s="55"/>
      <c r="I6834" s="55"/>
      <c r="J6834" s="55"/>
      <c r="L6834" s="55"/>
      <c r="O6834" s="55"/>
      <c r="AF6834" s="93"/>
      <c r="AG6834" s="4"/>
      <c r="AH6834" s="4"/>
      <c r="AJ6834" s="105"/>
      <c r="AK6834" s="105"/>
      <c r="AL6834" s="105"/>
    </row>
    <row r="6835">
      <c r="A6835" s="3"/>
      <c r="B6835" s="3"/>
      <c r="F6835" s="55"/>
      <c r="G6835" s="55"/>
      <c r="H6835" s="55"/>
      <c r="I6835" s="55"/>
      <c r="J6835" s="55"/>
      <c r="L6835" s="55"/>
      <c r="O6835" s="55"/>
      <c r="AF6835" s="93"/>
      <c r="AG6835" s="4"/>
      <c r="AH6835" s="4"/>
      <c r="AJ6835" s="105"/>
      <c r="AK6835" s="105"/>
      <c r="AL6835" s="105"/>
    </row>
    <row r="6836">
      <c r="A6836" s="3"/>
      <c r="B6836" s="3"/>
      <c r="F6836" s="55"/>
      <c r="G6836" s="55"/>
      <c r="H6836" s="55"/>
      <c r="I6836" s="55"/>
      <c r="J6836" s="55"/>
      <c r="L6836" s="55"/>
      <c r="O6836" s="55"/>
      <c r="AF6836" s="93"/>
      <c r="AG6836" s="4"/>
      <c r="AH6836" s="4"/>
      <c r="AJ6836" s="105"/>
      <c r="AK6836" s="105"/>
      <c r="AL6836" s="105"/>
    </row>
    <row r="6837">
      <c r="A6837" s="3"/>
      <c r="B6837" s="3"/>
      <c r="F6837" s="55"/>
      <c r="G6837" s="55"/>
      <c r="H6837" s="55"/>
      <c r="I6837" s="55"/>
      <c r="J6837" s="55"/>
      <c r="L6837" s="55"/>
      <c r="O6837" s="55"/>
      <c r="AF6837" s="93"/>
      <c r="AG6837" s="4"/>
      <c r="AH6837" s="4"/>
      <c r="AJ6837" s="105"/>
      <c r="AK6837" s="105"/>
      <c r="AL6837" s="105"/>
    </row>
    <row r="6838">
      <c r="A6838" s="3"/>
      <c r="B6838" s="3"/>
      <c r="F6838" s="55"/>
      <c r="G6838" s="55"/>
      <c r="H6838" s="55"/>
      <c r="I6838" s="55"/>
      <c r="J6838" s="55"/>
      <c r="L6838" s="55"/>
      <c r="O6838" s="55"/>
      <c r="AF6838" s="93"/>
      <c r="AG6838" s="4"/>
      <c r="AH6838" s="4"/>
      <c r="AJ6838" s="105"/>
      <c r="AK6838" s="105"/>
      <c r="AL6838" s="105"/>
    </row>
    <row r="6839">
      <c r="A6839" s="3"/>
      <c r="B6839" s="3"/>
      <c r="F6839" s="55"/>
      <c r="G6839" s="55"/>
      <c r="H6839" s="55"/>
      <c r="I6839" s="55"/>
      <c r="J6839" s="55"/>
      <c r="L6839" s="55"/>
      <c r="O6839" s="55"/>
      <c r="AF6839" s="93"/>
      <c r="AG6839" s="4"/>
      <c r="AH6839" s="4"/>
      <c r="AJ6839" s="105"/>
      <c r="AK6839" s="105"/>
      <c r="AL6839" s="105"/>
    </row>
    <row r="6840">
      <c r="A6840" s="3"/>
      <c r="B6840" s="3"/>
      <c r="F6840" s="55"/>
      <c r="G6840" s="55"/>
      <c r="H6840" s="55"/>
      <c r="I6840" s="55"/>
      <c r="J6840" s="55"/>
      <c r="L6840" s="55"/>
      <c r="O6840" s="55"/>
      <c r="AF6840" s="93"/>
      <c r="AG6840" s="4"/>
      <c r="AH6840" s="4"/>
      <c r="AJ6840" s="105"/>
      <c r="AK6840" s="105"/>
      <c r="AL6840" s="105"/>
    </row>
    <row r="6841">
      <c r="A6841" s="3"/>
      <c r="B6841" s="3"/>
      <c r="F6841" s="55"/>
      <c r="G6841" s="55"/>
      <c r="H6841" s="55"/>
      <c r="I6841" s="55"/>
      <c r="J6841" s="55"/>
      <c r="L6841" s="55"/>
      <c r="O6841" s="55"/>
      <c r="AF6841" s="93"/>
      <c r="AG6841" s="4"/>
      <c r="AH6841" s="4"/>
      <c r="AJ6841" s="105"/>
      <c r="AK6841" s="105"/>
      <c r="AL6841" s="105"/>
    </row>
    <row r="6842">
      <c r="A6842" s="3"/>
      <c r="B6842" s="3"/>
      <c r="F6842" s="55"/>
      <c r="G6842" s="55"/>
      <c r="H6842" s="55"/>
      <c r="I6842" s="55"/>
      <c r="J6842" s="55"/>
      <c r="L6842" s="55"/>
      <c r="O6842" s="55"/>
      <c r="AF6842" s="93"/>
      <c r="AG6842" s="4"/>
      <c r="AH6842" s="4"/>
      <c r="AJ6842" s="105"/>
      <c r="AK6842" s="105"/>
      <c r="AL6842" s="105"/>
    </row>
    <row r="6843">
      <c r="A6843" s="3"/>
      <c r="B6843" s="3"/>
      <c r="F6843" s="55"/>
      <c r="G6843" s="55"/>
      <c r="H6843" s="55"/>
      <c r="I6843" s="55"/>
      <c r="J6843" s="55"/>
      <c r="L6843" s="55"/>
      <c r="O6843" s="55"/>
      <c r="AF6843" s="93"/>
      <c r="AG6843" s="4"/>
      <c r="AH6843" s="4"/>
      <c r="AJ6843" s="105"/>
      <c r="AK6843" s="105"/>
      <c r="AL6843" s="105"/>
    </row>
    <row r="6844">
      <c r="A6844" s="3"/>
      <c r="B6844" s="3"/>
      <c r="F6844" s="55"/>
      <c r="G6844" s="55"/>
      <c r="H6844" s="55"/>
      <c r="I6844" s="55"/>
      <c r="J6844" s="55"/>
      <c r="L6844" s="55"/>
      <c r="O6844" s="55"/>
      <c r="AF6844" s="93"/>
      <c r="AG6844" s="4"/>
      <c r="AH6844" s="4"/>
      <c r="AJ6844" s="105"/>
      <c r="AK6844" s="105"/>
      <c r="AL6844" s="105"/>
    </row>
    <row r="6845">
      <c r="A6845" s="3"/>
      <c r="B6845" s="3"/>
      <c r="F6845" s="55"/>
      <c r="G6845" s="55"/>
      <c r="H6845" s="55"/>
      <c r="I6845" s="55"/>
      <c r="J6845" s="55"/>
      <c r="L6845" s="55"/>
      <c r="O6845" s="55"/>
      <c r="AF6845" s="93"/>
      <c r="AG6845" s="4"/>
      <c r="AH6845" s="4"/>
      <c r="AJ6845" s="105"/>
      <c r="AK6845" s="105"/>
      <c r="AL6845" s="105"/>
    </row>
    <row r="6846">
      <c r="A6846" s="3"/>
      <c r="B6846" s="3"/>
      <c r="F6846" s="55"/>
      <c r="G6846" s="55"/>
      <c r="H6846" s="55"/>
      <c r="I6846" s="55"/>
      <c r="J6846" s="55"/>
      <c r="L6846" s="55"/>
      <c r="O6846" s="55"/>
      <c r="AF6846" s="93"/>
      <c r="AG6846" s="4"/>
      <c r="AH6846" s="4"/>
      <c r="AJ6846" s="105"/>
      <c r="AK6846" s="105"/>
      <c r="AL6846" s="105"/>
    </row>
    <row r="6847">
      <c r="A6847" s="3"/>
      <c r="B6847" s="3"/>
      <c r="F6847" s="55"/>
      <c r="G6847" s="55"/>
      <c r="H6847" s="55"/>
      <c r="I6847" s="55"/>
      <c r="J6847" s="55"/>
      <c r="L6847" s="55"/>
      <c r="O6847" s="55"/>
      <c r="AF6847" s="93"/>
      <c r="AG6847" s="4"/>
      <c r="AH6847" s="4"/>
      <c r="AJ6847" s="105"/>
      <c r="AK6847" s="105"/>
      <c r="AL6847" s="105"/>
    </row>
    <row r="6848">
      <c r="A6848" s="3"/>
      <c r="B6848" s="3"/>
      <c r="F6848" s="55"/>
      <c r="G6848" s="55"/>
      <c r="H6848" s="55"/>
      <c r="I6848" s="55"/>
      <c r="J6848" s="55"/>
      <c r="L6848" s="55"/>
      <c r="O6848" s="55"/>
      <c r="AF6848" s="93"/>
      <c r="AG6848" s="4"/>
      <c r="AH6848" s="4"/>
      <c r="AJ6848" s="105"/>
      <c r="AK6848" s="105"/>
      <c r="AL6848" s="105"/>
    </row>
    <row r="6849">
      <c r="A6849" s="3"/>
      <c r="B6849" s="3"/>
      <c r="F6849" s="55"/>
      <c r="G6849" s="55"/>
      <c r="H6849" s="55"/>
      <c r="I6849" s="55"/>
      <c r="J6849" s="55"/>
      <c r="L6849" s="55"/>
      <c r="O6849" s="55"/>
      <c r="AF6849" s="93"/>
      <c r="AG6849" s="4"/>
      <c r="AH6849" s="4"/>
      <c r="AJ6849" s="105"/>
      <c r="AK6849" s="105"/>
      <c r="AL6849" s="105"/>
    </row>
    <row r="6850">
      <c r="A6850" s="3"/>
      <c r="B6850" s="3"/>
      <c r="F6850" s="55"/>
      <c r="G6850" s="55"/>
      <c r="H6850" s="55"/>
      <c r="I6850" s="55"/>
      <c r="J6850" s="55"/>
      <c r="L6850" s="55"/>
      <c r="O6850" s="55"/>
      <c r="AF6850" s="93"/>
      <c r="AG6850" s="4"/>
      <c r="AH6850" s="4"/>
      <c r="AJ6850" s="105"/>
      <c r="AK6850" s="105"/>
      <c r="AL6850" s="105"/>
    </row>
    <row r="6851">
      <c r="A6851" s="3"/>
      <c r="B6851" s="3"/>
      <c r="F6851" s="55"/>
      <c r="G6851" s="55"/>
      <c r="H6851" s="55"/>
      <c r="I6851" s="55"/>
      <c r="J6851" s="55"/>
      <c r="L6851" s="55"/>
      <c r="O6851" s="55"/>
      <c r="AF6851" s="93"/>
      <c r="AG6851" s="4"/>
      <c r="AH6851" s="4"/>
      <c r="AJ6851" s="105"/>
      <c r="AK6851" s="105"/>
      <c r="AL6851" s="105"/>
    </row>
    <row r="6852">
      <c r="A6852" s="3"/>
      <c r="B6852" s="3"/>
      <c r="F6852" s="55"/>
      <c r="G6852" s="55"/>
      <c r="H6852" s="55"/>
      <c r="I6852" s="55"/>
      <c r="J6852" s="55"/>
      <c r="L6852" s="55"/>
      <c r="O6852" s="55"/>
      <c r="AF6852" s="93"/>
      <c r="AG6852" s="4"/>
      <c r="AH6852" s="4"/>
      <c r="AJ6852" s="105"/>
      <c r="AK6852" s="105"/>
      <c r="AL6852" s="105"/>
    </row>
    <row r="6853">
      <c r="A6853" s="3"/>
      <c r="B6853" s="3"/>
      <c r="F6853" s="55"/>
      <c r="G6853" s="55"/>
      <c r="H6853" s="55"/>
      <c r="I6853" s="55"/>
      <c r="J6853" s="55"/>
      <c r="L6853" s="55"/>
      <c r="O6853" s="55"/>
      <c r="AF6853" s="93"/>
      <c r="AG6853" s="4"/>
      <c r="AH6853" s="4"/>
      <c r="AJ6853" s="105"/>
      <c r="AK6853" s="105"/>
      <c r="AL6853" s="105"/>
    </row>
    <row r="6854">
      <c r="A6854" s="3"/>
      <c r="B6854" s="3"/>
      <c r="F6854" s="55"/>
      <c r="G6854" s="55"/>
      <c r="H6854" s="55"/>
      <c r="I6854" s="55"/>
      <c r="J6854" s="55"/>
      <c r="L6854" s="55"/>
      <c r="O6854" s="55"/>
      <c r="AF6854" s="93"/>
      <c r="AG6854" s="4"/>
      <c r="AH6854" s="4"/>
      <c r="AJ6854" s="105"/>
      <c r="AK6854" s="105"/>
      <c r="AL6854" s="105"/>
    </row>
    <row r="6855">
      <c r="A6855" s="3"/>
      <c r="B6855" s="3"/>
      <c r="F6855" s="55"/>
      <c r="G6855" s="55"/>
      <c r="H6855" s="55"/>
      <c r="I6855" s="55"/>
      <c r="J6855" s="55"/>
      <c r="L6855" s="55"/>
      <c r="O6855" s="55"/>
      <c r="AF6855" s="93"/>
      <c r="AG6855" s="4"/>
      <c r="AH6855" s="4"/>
      <c r="AJ6855" s="105"/>
      <c r="AK6855" s="105"/>
      <c r="AL6855" s="105"/>
    </row>
    <row r="6856">
      <c r="A6856" s="3"/>
      <c r="B6856" s="3"/>
      <c r="F6856" s="55"/>
      <c r="G6856" s="55"/>
      <c r="H6856" s="55"/>
      <c r="I6856" s="55"/>
      <c r="J6856" s="55"/>
      <c r="L6856" s="55"/>
      <c r="O6856" s="55"/>
      <c r="AF6856" s="93"/>
      <c r="AG6856" s="4"/>
      <c r="AH6856" s="4"/>
      <c r="AJ6856" s="105"/>
      <c r="AK6856" s="105"/>
      <c r="AL6856" s="105"/>
    </row>
    <row r="6857">
      <c r="A6857" s="3"/>
      <c r="B6857" s="3"/>
      <c r="F6857" s="55"/>
      <c r="G6857" s="55"/>
      <c r="H6857" s="55"/>
      <c r="I6857" s="55"/>
      <c r="J6857" s="55"/>
      <c r="L6857" s="55"/>
      <c r="O6857" s="55"/>
      <c r="AF6857" s="93"/>
      <c r="AG6857" s="4"/>
      <c r="AH6857" s="4"/>
      <c r="AJ6857" s="105"/>
      <c r="AK6857" s="105"/>
      <c r="AL6857" s="105"/>
    </row>
    <row r="6858">
      <c r="A6858" s="3"/>
      <c r="B6858" s="3"/>
      <c r="F6858" s="55"/>
      <c r="G6858" s="55"/>
      <c r="H6858" s="55"/>
      <c r="I6858" s="55"/>
      <c r="J6858" s="55"/>
      <c r="L6858" s="55"/>
      <c r="O6858" s="55"/>
      <c r="AF6858" s="93"/>
      <c r="AG6858" s="4"/>
      <c r="AH6858" s="4"/>
      <c r="AJ6858" s="105"/>
      <c r="AK6858" s="105"/>
      <c r="AL6858" s="105"/>
    </row>
    <row r="6859">
      <c r="A6859" s="3"/>
      <c r="B6859" s="3"/>
      <c r="F6859" s="55"/>
      <c r="G6859" s="55"/>
      <c r="H6859" s="55"/>
      <c r="I6859" s="55"/>
      <c r="J6859" s="55"/>
      <c r="L6859" s="55"/>
      <c r="O6859" s="55"/>
      <c r="AF6859" s="93"/>
      <c r="AG6859" s="4"/>
      <c r="AH6859" s="4"/>
      <c r="AJ6859" s="105"/>
      <c r="AK6859" s="105"/>
      <c r="AL6859" s="105"/>
    </row>
    <row r="6860">
      <c r="A6860" s="3"/>
      <c r="B6860" s="3"/>
      <c r="F6860" s="55"/>
      <c r="G6860" s="55"/>
      <c r="H6860" s="55"/>
      <c r="I6860" s="55"/>
      <c r="J6860" s="55"/>
      <c r="L6860" s="55"/>
      <c r="O6860" s="55"/>
      <c r="AF6860" s="93"/>
      <c r="AG6860" s="4"/>
      <c r="AH6860" s="4"/>
      <c r="AJ6860" s="105"/>
      <c r="AK6860" s="105"/>
      <c r="AL6860" s="105"/>
    </row>
    <row r="6861">
      <c r="A6861" s="3"/>
      <c r="B6861" s="3"/>
      <c r="F6861" s="55"/>
      <c r="G6861" s="55"/>
      <c r="H6861" s="55"/>
      <c r="I6861" s="55"/>
      <c r="J6861" s="55"/>
      <c r="L6861" s="55"/>
      <c r="O6861" s="55"/>
      <c r="AF6861" s="93"/>
      <c r="AG6861" s="4"/>
      <c r="AH6861" s="4"/>
      <c r="AJ6861" s="105"/>
      <c r="AK6861" s="105"/>
      <c r="AL6861" s="105"/>
    </row>
    <row r="6862">
      <c r="A6862" s="3"/>
      <c r="B6862" s="3"/>
      <c r="F6862" s="55"/>
      <c r="G6862" s="55"/>
      <c r="H6862" s="55"/>
      <c r="I6862" s="55"/>
      <c r="J6862" s="55"/>
      <c r="L6862" s="55"/>
      <c r="O6862" s="55"/>
      <c r="AF6862" s="93"/>
      <c r="AG6862" s="4"/>
      <c r="AH6862" s="4"/>
      <c r="AJ6862" s="105"/>
      <c r="AK6862" s="105"/>
      <c r="AL6862" s="105"/>
    </row>
    <row r="6863">
      <c r="A6863" s="3"/>
      <c r="B6863" s="3"/>
      <c r="F6863" s="55"/>
      <c r="G6863" s="55"/>
      <c r="H6863" s="55"/>
      <c r="I6863" s="55"/>
      <c r="J6863" s="55"/>
      <c r="L6863" s="55"/>
      <c r="O6863" s="55"/>
      <c r="AF6863" s="93"/>
      <c r="AG6863" s="4"/>
      <c r="AH6863" s="4"/>
      <c r="AJ6863" s="105"/>
      <c r="AK6863" s="105"/>
      <c r="AL6863" s="105"/>
    </row>
    <row r="6864">
      <c r="A6864" s="3"/>
      <c r="B6864" s="3"/>
      <c r="F6864" s="55"/>
      <c r="G6864" s="55"/>
      <c r="H6864" s="55"/>
      <c r="I6864" s="55"/>
      <c r="J6864" s="55"/>
      <c r="L6864" s="55"/>
      <c r="O6864" s="55"/>
      <c r="AF6864" s="93"/>
      <c r="AG6864" s="4"/>
      <c r="AH6864" s="4"/>
      <c r="AJ6864" s="105"/>
      <c r="AK6864" s="105"/>
      <c r="AL6864" s="105"/>
    </row>
    <row r="6865">
      <c r="A6865" s="3"/>
      <c r="B6865" s="3"/>
      <c r="F6865" s="55"/>
      <c r="G6865" s="55"/>
      <c r="H6865" s="55"/>
      <c r="I6865" s="55"/>
      <c r="J6865" s="55"/>
      <c r="L6865" s="55"/>
      <c r="O6865" s="55"/>
      <c r="AF6865" s="93"/>
      <c r="AG6865" s="4"/>
      <c r="AH6865" s="4"/>
      <c r="AJ6865" s="105"/>
      <c r="AK6865" s="105"/>
      <c r="AL6865" s="105"/>
    </row>
    <row r="6866">
      <c r="A6866" s="3"/>
      <c r="B6866" s="3"/>
      <c r="F6866" s="55"/>
      <c r="G6866" s="55"/>
      <c r="H6866" s="55"/>
      <c r="I6866" s="55"/>
      <c r="J6866" s="55"/>
      <c r="L6866" s="55"/>
      <c r="O6866" s="55"/>
      <c r="AF6866" s="93"/>
      <c r="AG6866" s="4"/>
      <c r="AH6866" s="4"/>
      <c r="AJ6866" s="105"/>
      <c r="AK6866" s="105"/>
      <c r="AL6866" s="105"/>
    </row>
    <row r="6867">
      <c r="A6867" s="3"/>
      <c r="B6867" s="3"/>
      <c r="F6867" s="55"/>
      <c r="G6867" s="55"/>
      <c r="H6867" s="55"/>
      <c r="I6867" s="55"/>
      <c r="J6867" s="55"/>
      <c r="L6867" s="55"/>
      <c r="O6867" s="55"/>
      <c r="AF6867" s="93"/>
      <c r="AG6867" s="4"/>
      <c r="AH6867" s="4"/>
      <c r="AJ6867" s="105"/>
      <c r="AK6867" s="105"/>
      <c r="AL6867" s="105"/>
    </row>
    <row r="6868">
      <c r="A6868" s="3"/>
      <c r="B6868" s="3"/>
      <c r="F6868" s="55"/>
      <c r="G6868" s="55"/>
      <c r="H6868" s="55"/>
      <c r="I6868" s="55"/>
      <c r="J6868" s="55"/>
      <c r="L6868" s="55"/>
      <c r="O6868" s="55"/>
      <c r="AF6868" s="93"/>
      <c r="AG6868" s="4"/>
      <c r="AH6868" s="4"/>
      <c r="AJ6868" s="105"/>
      <c r="AK6868" s="105"/>
      <c r="AL6868" s="105"/>
    </row>
    <row r="6869">
      <c r="A6869" s="3"/>
      <c r="B6869" s="3"/>
      <c r="F6869" s="55"/>
      <c r="G6869" s="55"/>
      <c r="H6869" s="55"/>
      <c r="I6869" s="55"/>
      <c r="J6869" s="55"/>
      <c r="L6869" s="55"/>
      <c r="O6869" s="55"/>
      <c r="AF6869" s="93"/>
      <c r="AG6869" s="4"/>
      <c r="AH6869" s="4"/>
      <c r="AJ6869" s="105"/>
      <c r="AK6869" s="105"/>
      <c r="AL6869" s="105"/>
    </row>
    <row r="6870">
      <c r="A6870" s="3"/>
      <c r="B6870" s="3"/>
      <c r="F6870" s="55"/>
      <c r="G6870" s="55"/>
      <c r="H6870" s="55"/>
      <c r="I6870" s="55"/>
      <c r="J6870" s="55"/>
      <c r="L6870" s="55"/>
      <c r="O6870" s="55"/>
      <c r="AF6870" s="93"/>
      <c r="AG6870" s="4"/>
      <c r="AH6870" s="4"/>
      <c r="AJ6870" s="105"/>
      <c r="AK6870" s="105"/>
      <c r="AL6870" s="105"/>
    </row>
    <row r="6871">
      <c r="A6871" s="3"/>
      <c r="B6871" s="3"/>
      <c r="F6871" s="55"/>
      <c r="G6871" s="55"/>
      <c r="H6871" s="55"/>
      <c r="I6871" s="55"/>
      <c r="J6871" s="55"/>
      <c r="L6871" s="55"/>
      <c r="O6871" s="55"/>
      <c r="AF6871" s="93"/>
      <c r="AG6871" s="4"/>
      <c r="AH6871" s="4"/>
      <c r="AJ6871" s="105"/>
      <c r="AK6871" s="105"/>
      <c r="AL6871" s="105"/>
    </row>
    <row r="6872">
      <c r="A6872" s="3"/>
      <c r="B6872" s="3"/>
      <c r="F6872" s="55"/>
      <c r="G6872" s="55"/>
      <c r="H6872" s="55"/>
      <c r="I6872" s="55"/>
      <c r="J6872" s="55"/>
      <c r="L6872" s="55"/>
      <c r="O6872" s="55"/>
      <c r="AF6872" s="93"/>
      <c r="AG6872" s="4"/>
      <c r="AH6872" s="4"/>
      <c r="AJ6872" s="105"/>
      <c r="AK6872" s="105"/>
      <c r="AL6872" s="105"/>
    </row>
    <row r="6873">
      <c r="A6873" s="3"/>
      <c r="B6873" s="3"/>
      <c r="F6873" s="55"/>
      <c r="G6873" s="55"/>
      <c r="H6873" s="55"/>
      <c r="I6873" s="55"/>
      <c r="J6873" s="55"/>
      <c r="L6873" s="55"/>
      <c r="O6873" s="55"/>
      <c r="AF6873" s="93"/>
      <c r="AG6873" s="4"/>
      <c r="AH6873" s="4"/>
      <c r="AJ6873" s="105"/>
      <c r="AK6873" s="105"/>
      <c r="AL6873" s="105"/>
    </row>
    <row r="6874">
      <c r="A6874" s="3"/>
      <c r="B6874" s="3"/>
      <c r="F6874" s="55"/>
      <c r="G6874" s="55"/>
      <c r="H6874" s="55"/>
      <c r="I6874" s="55"/>
      <c r="J6874" s="55"/>
      <c r="L6874" s="55"/>
      <c r="O6874" s="55"/>
      <c r="AF6874" s="93"/>
      <c r="AG6874" s="4"/>
      <c r="AH6874" s="4"/>
      <c r="AJ6874" s="105"/>
      <c r="AK6874" s="105"/>
      <c r="AL6874" s="105"/>
    </row>
    <row r="6875">
      <c r="A6875" s="3"/>
      <c r="B6875" s="3"/>
      <c r="F6875" s="55"/>
      <c r="G6875" s="55"/>
      <c r="H6875" s="55"/>
      <c r="I6875" s="55"/>
      <c r="J6875" s="55"/>
      <c r="L6875" s="55"/>
      <c r="O6875" s="55"/>
      <c r="AF6875" s="93"/>
      <c r="AG6875" s="4"/>
      <c r="AH6875" s="4"/>
      <c r="AJ6875" s="105"/>
      <c r="AK6875" s="105"/>
      <c r="AL6875" s="105"/>
    </row>
    <row r="6876">
      <c r="A6876" s="3"/>
      <c r="B6876" s="3"/>
      <c r="F6876" s="55"/>
      <c r="G6876" s="55"/>
      <c r="H6876" s="55"/>
      <c r="I6876" s="55"/>
      <c r="J6876" s="55"/>
      <c r="L6876" s="55"/>
      <c r="O6876" s="55"/>
      <c r="AF6876" s="93"/>
      <c r="AG6876" s="4"/>
      <c r="AH6876" s="4"/>
      <c r="AJ6876" s="105"/>
      <c r="AK6876" s="105"/>
      <c r="AL6876" s="105"/>
    </row>
    <row r="6877">
      <c r="A6877" s="3"/>
      <c r="B6877" s="3"/>
      <c r="F6877" s="55"/>
      <c r="G6877" s="55"/>
      <c r="H6877" s="55"/>
      <c r="I6877" s="55"/>
      <c r="J6877" s="55"/>
      <c r="L6877" s="55"/>
      <c r="O6877" s="55"/>
      <c r="AF6877" s="93"/>
      <c r="AG6877" s="4"/>
      <c r="AH6877" s="4"/>
      <c r="AJ6877" s="105"/>
      <c r="AK6877" s="105"/>
      <c r="AL6877" s="105"/>
    </row>
    <row r="6878">
      <c r="A6878" s="3"/>
      <c r="B6878" s="3"/>
      <c r="F6878" s="55"/>
      <c r="G6878" s="55"/>
      <c r="H6878" s="55"/>
      <c r="I6878" s="55"/>
      <c r="J6878" s="55"/>
      <c r="L6878" s="55"/>
      <c r="O6878" s="55"/>
      <c r="AF6878" s="93"/>
      <c r="AG6878" s="4"/>
      <c r="AH6878" s="4"/>
      <c r="AJ6878" s="105"/>
      <c r="AK6878" s="105"/>
      <c r="AL6878" s="105"/>
    </row>
    <row r="6879">
      <c r="A6879" s="3"/>
      <c r="B6879" s="3"/>
      <c r="F6879" s="55"/>
      <c r="G6879" s="55"/>
      <c r="H6879" s="55"/>
      <c r="I6879" s="55"/>
      <c r="J6879" s="55"/>
      <c r="L6879" s="55"/>
      <c r="O6879" s="55"/>
      <c r="AF6879" s="93"/>
      <c r="AG6879" s="4"/>
      <c r="AH6879" s="4"/>
      <c r="AJ6879" s="105"/>
      <c r="AK6879" s="105"/>
      <c r="AL6879" s="105"/>
    </row>
    <row r="6880">
      <c r="A6880" s="3"/>
      <c r="B6880" s="3"/>
      <c r="F6880" s="55"/>
      <c r="G6880" s="55"/>
      <c r="H6880" s="55"/>
      <c r="I6880" s="55"/>
      <c r="J6880" s="55"/>
      <c r="L6880" s="55"/>
      <c r="O6880" s="55"/>
      <c r="AF6880" s="93"/>
      <c r="AG6880" s="4"/>
      <c r="AH6880" s="4"/>
      <c r="AJ6880" s="105"/>
      <c r="AK6880" s="105"/>
      <c r="AL6880" s="105"/>
    </row>
    <row r="6881">
      <c r="A6881" s="3"/>
      <c r="B6881" s="3"/>
      <c r="F6881" s="55"/>
      <c r="G6881" s="55"/>
      <c r="H6881" s="55"/>
      <c r="I6881" s="55"/>
      <c r="J6881" s="55"/>
      <c r="L6881" s="55"/>
      <c r="O6881" s="55"/>
      <c r="AF6881" s="93"/>
      <c r="AG6881" s="4"/>
      <c r="AH6881" s="4"/>
      <c r="AJ6881" s="105"/>
      <c r="AK6881" s="105"/>
      <c r="AL6881" s="105"/>
    </row>
    <row r="6882">
      <c r="A6882" s="3"/>
      <c r="B6882" s="3"/>
      <c r="F6882" s="55"/>
      <c r="G6882" s="55"/>
      <c r="H6882" s="55"/>
      <c r="I6882" s="55"/>
      <c r="J6882" s="55"/>
      <c r="L6882" s="55"/>
      <c r="O6882" s="55"/>
      <c r="AF6882" s="93"/>
      <c r="AG6882" s="4"/>
      <c r="AH6882" s="4"/>
      <c r="AJ6882" s="105"/>
      <c r="AK6882" s="105"/>
      <c r="AL6882" s="105"/>
    </row>
    <row r="6883">
      <c r="A6883" s="3"/>
      <c r="B6883" s="3"/>
      <c r="F6883" s="55"/>
      <c r="G6883" s="55"/>
      <c r="H6883" s="55"/>
      <c r="I6883" s="55"/>
      <c r="J6883" s="55"/>
      <c r="L6883" s="55"/>
      <c r="O6883" s="55"/>
      <c r="AF6883" s="93"/>
      <c r="AG6883" s="4"/>
      <c r="AH6883" s="4"/>
      <c r="AJ6883" s="105"/>
      <c r="AK6883" s="105"/>
      <c r="AL6883" s="105"/>
    </row>
    <row r="6884">
      <c r="A6884" s="3"/>
      <c r="B6884" s="3"/>
      <c r="F6884" s="55"/>
      <c r="G6884" s="55"/>
      <c r="H6884" s="55"/>
      <c r="I6884" s="55"/>
      <c r="J6884" s="55"/>
      <c r="L6884" s="55"/>
      <c r="O6884" s="55"/>
      <c r="AF6884" s="93"/>
      <c r="AG6884" s="4"/>
      <c r="AH6884" s="4"/>
      <c r="AJ6884" s="105"/>
      <c r="AK6884" s="105"/>
      <c r="AL6884" s="105"/>
    </row>
    <row r="6885">
      <c r="A6885" s="3"/>
      <c r="B6885" s="3"/>
      <c r="F6885" s="55"/>
      <c r="G6885" s="55"/>
      <c r="H6885" s="55"/>
      <c r="I6885" s="55"/>
      <c r="J6885" s="55"/>
      <c r="L6885" s="55"/>
      <c r="O6885" s="55"/>
      <c r="AF6885" s="93"/>
      <c r="AG6885" s="4"/>
      <c r="AH6885" s="4"/>
      <c r="AJ6885" s="105"/>
      <c r="AK6885" s="105"/>
      <c r="AL6885" s="105"/>
    </row>
    <row r="6886">
      <c r="A6886" s="3"/>
      <c r="B6886" s="3"/>
      <c r="F6886" s="55"/>
      <c r="G6886" s="55"/>
      <c r="H6886" s="55"/>
      <c r="I6886" s="55"/>
      <c r="J6886" s="55"/>
      <c r="L6886" s="55"/>
      <c r="O6886" s="55"/>
      <c r="AF6886" s="93"/>
      <c r="AG6886" s="4"/>
      <c r="AH6886" s="4"/>
      <c r="AJ6886" s="105"/>
      <c r="AK6886" s="105"/>
      <c r="AL6886" s="105"/>
    </row>
    <row r="6887">
      <c r="A6887" s="3"/>
      <c r="B6887" s="3"/>
      <c r="F6887" s="55"/>
      <c r="G6887" s="55"/>
      <c r="H6887" s="55"/>
      <c r="I6887" s="55"/>
      <c r="J6887" s="55"/>
      <c r="L6887" s="55"/>
      <c r="O6887" s="55"/>
      <c r="AF6887" s="93"/>
      <c r="AG6887" s="4"/>
      <c r="AH6887" s="4"/>
      <c r="AJ6887" s="105"/>
      <c r="AK6887" s="105"/>
      <c r="AL6887" s="105"/>
    </row>
    <row r="6888">
      <c r="A6888" s="3"/>
      <c r="B6888" s="3"/>
      <c r="F6888" s="55"/>
      <c r="G6888" s="55"/>
      <c r="H6888" s="55"/>
      <c r="I6888" s="55"/>
      <c r="J6888" s="55"/>
      <c r="L6888" s="55"/>
      <c r="O6888" s="55"/>
      <c r="AF6888" s="93"/>
      <c r="AG6888" s="4"/>
      <c r="AH6888" s="4"/>
      <c r="AJ6888" s="105"/>
      <c r="AK6888" s="105"/>
      <c r="AL6888" s="105"/>
    </row>
    <row r="6889">
      <c r="A6889" s="3"/>
      <c r="B6889" s="3"/>
      <c r="F6889" s="55"/>
      <c r="G6889" s="55"/>
      <c r="H6889" s="55"/>
      <c r="I6889" s="55"/>
      <c r="J6889" s="55"/>
      <c r="L6889" s="55"/>
      <c r="O6889" s="55"/>
      <c r="AF6889" s="93"/>
      <c r="AG6889" s="4"/>
      <c r="AH6889" s="4"/>
      <c r="AJ6889" s="105"/>
      <c r="AK6889" s="105"/>
      <c r="AL6889" s="105"/>
    </row>
    <row r="6890">
      <c r="A6890" s="3"/>
      <c r="B6890" s="3"/>
      <c r="F6890" s="55"/>
      <c r="G6890" s="55"/>
      <c r="H6890" s="55"/>
      <c r="I6890" s="55"/>
      <c r="J6890" s="55"/>
      <c r="L6890" s="55"/>
      <c r="O6890" s="55"/>
      <c r="AF6890" s="93"/>
      <c r="AG6890" s="4"/>
      <c r="AH6890" s="4"/>
      <c r="AJ6890" s="105"/>
      <c r="AK6890" s="105"/>
      <c r="AL6890" s="105"/>
    </row>
    <row r="6891">
      <c r="A6891" s="3"/>
      <c r="B6891" s="3"/>
      <c r="F6891" s="55"/>
      <c r="G6891" s="55"/>
      <c r="H6891" s="55"/>
      <c r="I6891" s="55"/>
      <c r="J6891" s="55"/>
      <c r="L6891" s="55"/>
      <c r="O6891" s="55"/>
      <c r="AF6891" s="93"/>
      <c r="AG6891" s="4"/>
      <c r="AH6891" s="4"/>
      <c r="AJ6891" s="105"/>
      <c r="AK6891" s="105"/>
      <c r="AL6891" s="105"/>
    </row>
    <row r="6892">
      <c r="A6892" s="3"/>
      <c r="B6892" s="3"/>
      <c r="F6892" s="55"/>
      <c r="G6892" s="55"/>
      <c r="H6892" s="55"/>
      <c r="I6892" s="55"/>
      <c r="J6892" s="55"/>
      <c r="L6892" s="55"/>
      <c r="O6892" s="55"/>
      <c r="AF6892" s="93"/>
      <c r="AG6892" s="4"/>
      <c r="AH6892" s="4"/>
      <c r="AJ6892" s="105"/>
      <c r="AK6892" s="105"/>
      <c r="AL6892" s="105"/>
    </row>
    <row r="6893">
      <c r="A6893" s="3"/>
      <c r="B6893" s="3"/>
      <c r="F6893" s="55"/>
      <c r="G6893" s="55"/>
      <c r="H6893" s="55"/>
      <c r="I6893" s="55"/>
      <c r="J6893" s="55"/>
      <c r="L6893" s="55"/>
      <c r="O6893" s="55"/>
      <c r="AF6893" s="93"/>
      <c r="AG6893" s="4"/>
      <c r="AH6893" s="4"/>
      <c r="AJ6893" s="105"/>
      <c r="AK6893" s="105"/>
      <c r="AL6893" s="105"/>
    </row>
    <row r="6894">
      <c r="A6894" s="3"/>
      <c r="B6894" s="3"/>
      <c r="F6894" s="55"/>
      <c r="G6894" s="55"/>
      <c r="H6894" s="55"/>
      <c r="I6894" s="55"/>
      <c r="J6894" s="55"/>
      <c r="L6894" s="55"/>
      <c r="O6894" s="55"/>
      <c r="AF6894" s="93"/>
      <c r="AG6894" s="4"/>
      <c r="AH6894" s="4"/>
      <c r="AJ6894" s="105"/>
      <c r="AK6894" s="105"/>
      <c r="AL6894" s="105"/>
    </row>
    <row r="6895">
      <c r="A6895" s="3"/>
      <c r="B6895" s="3"/>
      <c r="F6895" s="55"/>
      <c r="G6895" s="55"/>
      <c r="H6895" s="55"/>
      <c r="I6895" s="55"/>
      <c r="J6895" s="55"/>
      <c r="L6895" s="55"/>
      <c r="O6895" s="55"/>
      <c r="AF6895" s="93"/>
      <c r="AG6895" s="4"/>
      <c r="AH6895" s="4"/>
      <c r="AJ6895" s="105"/>
      <c r="AK6895" s="105"/>
      <c r="AL6895" s="105"/>
    </row>
    <row r="6896">
      <c r="A6896" s="3"/>
      <c r="B6896" s="3"/>
      <c r="F6896" s="55"/>
      <c r="G6896" s="55"/>
      <c r="H6896" s="55"/>
      <c r="I6896" s="55"/>
      <c r="J6896" s="55"/>
      <c r="L6896" s="55"/>
      <c r="O6896" s="55"/>
      <c r="AF6896" s="93"/>
      <c r="AG6896" s="4"/>
      <c r="AH6896" s="4"/>
      <c r="AJ6896" s="105"/>
      <c r="AK6896" s="105"/>
      <c r="AL6896" s="105"/>
    </row>
    <row r="6897">
      <c r="A6897" s="3"/>
      <c r="B6897" s="3"/>
      <c r="F6897" s="55"/>
      <c r="G6897" s="55"/>
      <c r="H6897" s="55"/>
      <c r="I6897" s="55"/>
      <c r="J6897" s="55"/>
      <c r="L6897" s="55"/>
      <c r="O6897" s="55"/>
      <c r="AF6897" s="93"/>
      <c r="AG6897" s="4"/>
      <c r="AH6897" s="4"/>
      <c r="AJ6897" s="105"/>
      <c r="AK6897" s="105"/>
      <c r="AL6897" s="105"/>
    </row>
    <row r="6898">
      <c r="A6898" s="3"/>
      <c r="B6898" s="3"/>
      <c r="F6898" s="55"/>
      <c r="G6898" s="55"/>
      <c r="H6898" s="55"/>
      <c r="I6898" s="55"/>
      <c r="J6898" s="55"/>
      <c r="L6898" s="55"/>
      <c r="O6898" s="55"/>
      <c r="AF6898" s="93"/>
      <c r="AG6898" s="4"/>
      <c r="AH6898" s="4"/>
      <c r="AJ6898" s="105"/>
      <c r="AK6898" s="105"/>
      <c r="AL6898" s="105"/>
    </row>
    <row r="6899">
      <c r="A6899" s="3"/>
      <c r="B6899" s="3"/>
      <c r="F6899" s="55"/>
      <c r="G6899" s="55"/>
      <c r="H6899" s="55"/>
      <c r="I6899" s="55"/>
      <c r="J6899" s="55"/>
      <c r="L6899" s="55"/>
      <c r="O6899" s="55"/>
      <c r="AF6899" s="93"/>
      <c r="AG6899" s="4"/>
      <c r="AH6899" s="4"/>
      <c r="AJ6899" s="105"/>
      <c r="AK6899" s="105"/>
      <c r="AL6899" s="105"/>
    </row>
    <row r="6900">
      <c r="A6900" s="3"/>
      <c r="B6900" s="3"/>
      <c r="F6900" s="55"/>
      <c r="G6900" s="55"/>
      <c r="H6900" s="55"/>
      <c r="I6900" s="55"/>
      <c r="J6900" s="55"/>
      <c r="L6900" s="55"/>
      <c r="O6900" s="55"/>
      <c r="AF6900" s="93"/>
      <c r="AG6900" s="4"/>
      <c r="AH6900" s="4"/>
      <c r="AJ6900" s="105"/>
      <c r="AK6900" s="105"/>
      <c r="AL6900" s="105"/>
    </row>
    <row r="6901">
      <c r="A6901" s="3"/>
      <c r="B6901" s="3"/>
      <c r="F6901" s="55"/>
      <c r="G6901" s="55"/>
      <c r="H6901" s="55"/>
      <c r="I6901" s="55"/>
      <c r="J6901" s="55"/>
      <c r="L6901" s="55"/>
      <c r="O6901" s="55"/>
      <c r="AF6901" s="93"/>
      <c r="AG6901" s="4"/>
      <c r="AH6901" s="4"/>
      <c r="AJ6901" s="105"/>
      <c r="AK6901" s="105"/>
      <c r="AL6901" s="105"/>
    </row>
    <row r="6902">
      <c r="A6902" s="3"/>
      <c r="B6902" s="3"/>
      <c r="F6902" s="55"/>
      <c r="G6902" s="55"/>
      <c r="H6902" s="55"/>
      <c r="I6902" s="55"/>
      <c r="J6902" s="55"/>
      <c r="L6902" s="55"/>
      <c r="O6902" s="55"/>
      <c r="AF6902" s="93"/>
      <c r="AG6902" s="4"/>
      <c r="AH6902" s="4"/>
      <c r="AJ6902" s="105"/>
      <c r="AK6902" s="105"/>
      <c r="AL6902" s="105"/>
    </row>
    <row r="6903">
      <c r="A6903" s="3"/>
      <c r="B6903" s="3"/>
      <c r="F6903" s="55"/>
      <c r="G6903" s="55"/>
      <c r="H6903" s="55"/>
      <c r="I6903" s="55"/>
      <c r="J6903" s="55"/>
      <c r="L6903" s="55"/>
      <c r="O6903" s="55"/>
      <c r="AF6903" s="93"/>
      <c r="AG6903" s="4"/>
      <c r="AH6903" s="4"/>
      <c r="AJ6903" s="105"/>
      <c r="AK6903" s="105"/>
      <c r="AL6903" s="105"/>
    </row>
    <row r="6904">
      <c r="A6904" s="3"/>
      <c r="B6904" s="3"/>
      <c r="F6904" s="55"/>
      <c r="G6904" s="55"/>
      <c r="H6904" s="55"/>
      <c r="I6904" s="55"/>
      <c r="J6904" s="55"/>
      <c r="L6904" s="55"/>
      <c r="O6904" s="55"/>
      <c r="AF6904" s="93"/>
      <c r="AG6904" s="4"/>
      <c r="AH6904" s="4"/>
      <c r="AJ6904" s="105"/>
      <c r="AK6904" s="105"/>
      <c r="AL6904" s="105"/>
    </row>
    <row r="6905">
      <c r="A6905" s="3"/>
      <c r="B6905" s="3"/>
      <c r="F6905" s="55"/>
      <c r="G6905" s="55"/>
      <c r="H6905" s="55"/>
      <c r="I6905" s="55"/>
      <c r="J6905" s="55"/>
      <c r="L6905" s="55"/>
      <c r="O6905" s="55"/>
      <c r="AF6905" s="93"/>
      <c r="AG6905" s="4"/>
      <c r="AH6905" s="4"/>
      <c r="AJ6905" s="105"/>
      <c r="AK6905" s="105"/>
      <c r="AL6905" s="105"/>
    </row>
    <row r="6906">
      <c r="A6906" s="3"/>
      <c r="B6906" s="3"/>
      <c r="F6906" s="55"/>
      <c r="G6906" s="55"/>
      <c r="H6906" s="55"/>
      <c r="I6906" s="55"/>
      <c r="J6906" s="55"/>
      <c r="L6906" s="55"/>
      <c r="O6906" s="55"/>
      <c r="AF6906" s="93"/>
      <c r="AG6906" s="4"/>
      <c r="AH6906" s="4"/>
      <c r="AJ6906" s="105"/>
      <c r="AK6906" s="105"/>
      <c r="AL6906" s="105"/>
    </row>
    <row r="6907">
      <c r="A6907" s="3"/>
      <c r="B6907" s="3"/>
      <c r="F6907" s="55"/>
      <c r="G6907" s="55"/>
      <c r="H6907" s="55"/>
      <c r="I6907" s="55"/>
      <c r="J6907" s="55"/>
      <c r="L6907" s="55"/>
      <c r="O6907" s="55"/>
      <c r="AF6907" s="93"/>
      <c r="AG6907" s="4"/>
      <c r="AH6907" s="4"/>
      <c r="AJ6907" s="105"/>
      <c r="AK6907" s="105"/>
      <c r="AL6907" s="105"/>
    </row>
    <row r="6908">
      <c r="A6908" s="3"/>
      <c r="B6908" s="3"/>
      <c r="F6908" s="55"/>
      <c r="G6908" s="55"/>
      <c r="H6908" s="55"/>
      <c r="I6908" s="55"/>
      <c r="J6908" s="55"/>
      <c r="L6908" s="55"/>
      <c r="O6908" s="55"/>
      <c r="AF6908" s="93"/>
      <c r="AG6908" s="4"/>
      <c r="AH6908" s="4"/>
      <c r="AJ6908" s="105"/>
      <c r="AK6908" s="105"/>
      <c r="AL6908" s="105"/>
    </row>
    <row r="6909">
      <c r="A6909" s="3"/>
      <c r="B6909" s="3"/>
      <c r="F6909" s="55"/>
      <c r="G6909" s="55"/>
      <c r="H6909" s="55"/>
      <c r="I6909" s="55"/>
      <c r="J6909" s="55"/>
      <c r="L6909" s="55"/>
      <c r="O6909" s="55"/>
      <c r="AF6909" s="93"/>
      <c r="AG6909" s="4"/>
      <c r="AH6909" s="4"/>
      <c r="AJ6909" s="105"/>
      <c r="AK6909" s="105"/>
      <c r="AL6909" s="105"/>
    </row>
    <row r="6910">
      <c r="A6910" s="3"/>
      <c r="B6910" s="3"/>
      <c r="F6910" s="55"/>
      <c r="G6910" s="55"/>
      <c r="H6910" s="55"/>
      <c r="I6910" s="55"/>
      <c r="J6910" s="55"/>
      <c r="L6910" s="55"/>
      <c r="O6910" s="55"/>
      <c r="AF6910" s="93"/>
      <c r="AG6910" s="4"/>
      <c r="AH6910" s="4"/>
      <c r="AJ6910" s="105"/>
      <c r="AK6910" s="105"/>
      <c r="AL6910" s="105"/>
    </row>
    <row r="6911">
      <c r="A6911" s="3"/>
      <c r="B6911" s="3"/>
      <c r="F6911" s="55"/>
      <c r="G6911" s="55"/>
      <c r="H6911" s="55"/>
      <c r="I6911" s="55"/>
      <c r="J6911" s="55"/>
      <c r="L6911" s="55"/>
      <c r="O6911" s="55"/>
      <c r="AF6911" s="93"/>
      <c r="AG6911" s="4"/>
      <c r="AH6911" s="4"/>
      <c r="AJ6911" s="105"/>
      <c r="AK6911" s="105"/>
      <c r="AL6911" s="105"/>
    </row>
    <row r="6912">
      <c r="A6912" s="3"/>
      <c r="B6912" s="3"/>
      <c r="F6912" s="55"/>
      <c r="G6912" s="55"/>
      <c r="H6912" s="55"/>
      <c r="I6912" s="55"/>
      <c r="J6912" s="55"/>
      <c r="L6912" s="55"/>
      <c r="O6912" s="55"/>
      <c r="AF6912" s="93"/>
      <c r="AG6912" s="4"/>
      <c r="AH6912" s="4"/>
      <c r="AJ6912" s="105"/>
      <c r="AK6912" s="105"/>
      <c r="AL6912" s="105"/>
    </row>
    <row r="6913">
      <c r="A6913" s="3"/>
      <c r="B6913" s="3"/>
      <c r="F6913" s="55"/>
      <c r="G6913" s="55"/>
      <c r="H6913" s="55"/>
      <c r="I6913" s="55"/>
      <c r="J6913" s="55"/>
      <c r="L6913" s="55"/>
      <c r="O6913" s="55"/>
      <c r="AF6913" s="93"/>
      <c r="AG6913" s="4"/>
      <c r="AH6913" s="4"/>
      <c r="AJ6913" s="105"/>
      <c r="AK6913" s="105"/>
      <c r="AL6913" s="105"/>
    </row>
    <row r="6914">
      <c r="A6914" s="3"/>
      <c r="B6914" s="3"/>
      <c r="F6914" s="55"/>
      <c r="G6914" s="55"/>
      <c r="H6914" s="55"/>
      <c r="I6914" s="55"/>
      <c r="J6914" s="55"/>
      <c r="L6914" s="55"/>
      <c r="O6914" s="55"/>
      <c r="AF6914" s="93"/>
      <c r="AG6914" s="4"/>
      <c r="AH6914" s="4"/>
      <c r="AJ6914" s="105"/>
      <c r="AK6914" s="105"/>
      <c r="AL6914" s="105"/>
    </row>
    <row r="6915">
      <c r="A6915" s="3"/>
      <c r="B6915" s="3"/>
      <c r="F6915" s="55"/>
      <c r="G6915" s="55"/>
      <c r="H6915" s="55"/>
      <c r="I6915" s="55"/>
      <c r="J6915" s="55"/>
      <c r="L6915" s="55"/>
      <c r="O6915" s="55"/>
      <c r="AF6915" s="93"/>
      <c r="AG6915" s="4"/>
      <c r="AH6915" s="4"/>
      <c r="AJ6915" s="105"/>
      <c r="AK6915" s="105"/>
      <c r="AL6915" s="105"/>
    </row>
    <row r="6916">
      <c r="A6916" s="3"/>
      <c r="B6916" s="3"/>
      <c r="F6916" s="55"/>
      <c r="G6916" s="55"/>
      <c r="H6916" s="55"/>
      <c r="I6916" s="55"/>
      <c r="J6916" s="55"/>
      <c r="L6916" s="55"/>
      <c r="O6916" s="55"/>
      <c r="AF6916" s="93"/>
      <c r="AG6916" s="4"/>
      <c r="AH6916" s="4"/>
      <c r="AJ6916" s="105"/>
      <c r="AK6916" s="105"/>
      <c r="AL6916" s="105"/>
    </row>
    <row r="6917">
      <c r="A6917" s="3"/>
      <c r="B6917" s="3"/>
      <c r="F6917" s="55"/>
      <c r="G6917" s="55"/>
      <c r="H6917" s="55"/>
      <c r="I6917" s="55"/>
      <c r="J6917" s="55"/>
      <c r="L6917" s="55"/>
      <c r="O6917" s="55"/>
      <c r="AF6917" s="93"/>
      <c r="AG6917" s="4"/>
      <c r="AH6917" s="4"/>
      <c r="AJ6917" s="105"/>
      <c r="AK6917" s="105"/>
      <c r="AL6917" s="105"/>
    </row>
    <row r="6918">
      <c r="A6918" s="3"/>
      <c r="B6918" s="3"/>
      <c r="F6918" s="55"/>
      <c r="G6918" s="55"/>
      <c r="H6918" s="55"/>
      <c r="I6918" s="55"/>
      <c r="J6918" s="55"/>
      <c r="L6918" s="55"/>
      <c r="O6918" s="55"/>
      <c r="AF6918" s="93"/>
      <c r="AG6918" s="4"/>
      <c r="AH6918" s="4"/>
      <c r="AJ6918" s="105"/>
      <c r="AK6918" s="105"/>
      <c r="AL6918" s="105"/>
    </row>
    <row r="6919">
      <c r="A6919" s="3"/>
      <c r="B6919" s="3"/>
      <c r="F6919" s="55"/>
      <c r="G6919" s="55"/>
      <c r="H6919" s="55"/>
      <c r="I6919" s="55"/>
      <c r="J6919" s="55"/>
      <c r="L6919" s="55"/>
      <c r="O6919" s="55"/>
      <c r="AF6919" s="93"/>
      <c r="AG6919" s="4"/>
      <c r="AH6919" s="4"/>
      <c r="AJ6919" s="105"/>
      <c r="AK6919" s="105"/>
      <c r="AL6919" s="105"/>
    </row>
    <row r="6920">
      <c r="A6920" s="3"/>
      <c r="B6920" s="3"/>
      <c r="F6920" s="55"/>
      <c r="G6920" s="55"/>
      <c r="H6920" s="55"/>
      <c r="I6920" s="55"/>
      <c r="J6920" s="55"/>
      <c r="L6920" s="55"/>
      <c r="O6920" s="55"/>
      <c r="AF6920" s="93"/>
      <c r="AG6920" s="4"/>
      <c r="AH6920" s="4"/>
      <c r="AJ6920" s="105"/>
      <c r="AK6920" s="105"/>
      <c r="AL6920" s="105"/>
    </row>
    <row r="6921">
      <c r="A6921" s="3"/>
      <c r="B6921" s="3"/>
      <c r="F6921" s="55"/>
      <c r="G6921" s="55"/>
      <c r="H6921" s="55"/>
      <c r="I6921" s="55"/>
      <c r="J6921" s="55"/>
      <c r="L6921" s="55"/>
      <c r="O6921" s="55"/>
      <c r="AF6921" s="93"/>
      <c r="AG6921" s="4"/>
      <c r="AH6921" s="4"/>
      <c r="AJ6921" s="105"/>
      <c r="AK6921" s="105"/>
      <c r="AL6921" s="105"/>
    </row>
    <row r="6922">
      <c r="A6922" s="3"/>
      <c r="B6922" s="3"/>
      <c r="F6922" s="55"/>
      <c r="G6922" s="55"/>
      <c r="H6922" s="55"/>
      <c r="I6922" s="55"/>
      <c r="J6922" s="55"/>
      <c r="L6922" s="55"/>
      <c r="O6922" s="55"/>
      <c r="AF6922" s="93"/>
      <c r="AG6922" s="4"/>
      <c r="AH6922" s="4"/>
      <c r="AJ6922" s="105"/>
      <c r="AK6922" s="105"/>
      <c r="AL6922" s="105"/>
    </row>
    <row r="6923">
      <c r="A6923" s="3"/>
      <c r="B6923" s="3"/>
      <c r="F6923" s="55"/>
      <c r="G6923" s="55"/>
      <c r="H6923" s="55"/>
      <c r="I6923" s="55"/>
      <c r="J6923" s="55"/>
      <c r="L6923" s="55"/>
      <c r="O6923" s="55"/>
      <c r="AF6923" s="93"/>
      <c r="AG6923" s="4"/>
      <c r="AH6923" s="4"/>
      <c r="AJ6923" s="105"/>
      <c r="AK6923" s="105"/>
      <c r="AL6923" s="105"/>
    </row>
    <row r="6924">
      <c r="A6924" s="3"/>
      <c r="B6924" s="3"/>
      <c r="F6924" s="55"/>
      <c r="G6924" s="55"/>
      <c r="H6924" s="55"/>
      <c r="I6924" s="55"/>
      <c r="J6924" s="55"/>
      <c r="L6924" s="55"/>
      <c r="O6924" s="55"/>
      <c r="AF6924" s="93"/>
      <c r="AG6924" s="4"/>
      <c r="AH6924" s="4"/>
      <c r="AJ6924" s="105"/>
      <c r="AK6924" s="105"/>
      <c r="AL6924" s="105"/>
    </row>
    <row r="6925">
      <c r="A6925" s="3"/>
      <c r="B6925" s="3"/>
      <c r="F6925" s="55"/>
      <c r="G6925" s="55"/>
      <c r="H6925" s="55"/>
      <c r="I6925" s="55"/>
      <c r="J6925" s="55"/>
      <c r="L6925" s="55"/>
      <c r="O6925" s="55"/>
      <c r="AF6925" s="93"/>
      <c r="AG6925" s="4"/>
      <c r="AH6925" s="4"/>
      <c r="AJ6925" s="105"/>
      <c r="AK6925" s="105"/>
      <c r="AL6925" s="105"/>
    </row>
    <row r="6926">
      <c r="A6926" s="3"/>
      <c r="B6926" s="3"/>
      <c r="F6926" s="55"/>
      <c r="G6926" s="55"/>
      <c r="H6926" s="55"/>
      <c r="I6926" s="55"/>
      <c r="J6926" s="55"/>
      <c r="L6926" s="55"/>
      <c r="O6926" s="55"/>
      <c r="AF6926" s="93"/>
      <c r="AG6926" s="4"/>
      <c r="AH6926" s="4"/>
      <c r="AJ6926" s="105"/>
      <c r="AK6926" s="105"/>
      <c r="AL6926" s="105"/>
    </row>
    <row r="6927">
      <c r="A6927" s="3"/>
      <c r="B6927" s="3"/>
      <c r="F6927" s="55"/>
      <c r="G6927" s="55"/>
      <c r="H6927" s="55"/>
      <c r="I6927" s="55"/>
      <c r="J6927" s="55"/>
      <c r="L6927" s="55"/>
      <c r="O6927" s="55"/>
      <c r="AF6927" s="93"/>
      <c r="AG6927" s="4"/>
      <c r="AH6927" s="4"/>
      <c r="AJ6927" s="105"/>
      <c r="AK6927" s="105"/>
      <c r="AL6927" s="105"/>
    </row>
    <row r="6928">
      <c r="A6928" s="3"/>
      <c r="B6928" s="3"/>
      <c r="F6928" s="55"/>
      <c r="G6928" s="55"/>
      <c r="H6928" s="55"/>
      <c r="I6928" s="55"/>
      <c r="J6928" s="55"/>
      <c r="L6928" s="55"/>
      <c r="O6928" s="55"/>
      <c r="AF6928" s="93"/>
      <c r="AG6928" s="4"/>
      <c r="AH6928" s="4"/>
      <c r="AJ6928" s="105"/>
      <c r="AK6928" s="105"/>
      <c r="AL6928" s="105"/>
    </row>
    <row r="6929">
      <c r="A6929" s="3"/>
      <c r="B6929" s="3"/>
      <c r="F6929" s="55"/>
      <c r="G6929" s="55"/>
      <c r="H6929" s="55"/>
      <c r="I6929" s="55"/>
      <c r="J6929" s="55"/>
      <c r="L6929" s="55"/>
      <c r="O6929" s="55"/>
      <c r="AF6929" s="93"/>
      <c r="AG6929" s="4"/>
      <c r="AH6929" s="4"/>
      <c r="AJ6929" s="105"/>
      <c r="AK6929" s="105"/>
      <c r="AL6929" s="105"/>
    </row>
    <row r="6930">
      <c r="A6930" s="3"/>
      <c r="B6930" s="3"/>
      <c r="F6930" s="55"/>
      <c r="G6930" s="55"/>
      <c r="H6930" s="55"/>
      <c r="I6930" s="55"/>
      <c r="J6930" s="55"/>
      <c r="L6930" s="55"/>
      <c r="O6930" s="55"/>
      <c r="AF6930" s="93"/>
      <c r="AG6930" s="4"/>
      <c r="AH6930" s="4"/>
      <c r="AJ6930" s="105"/>
      <c r="AK6930" s="105"/>
      <c r="AL6930" s="105"/>
    </row>
    <row r="6931">
      <c r="A6931" s="3"/>
      <c r="B6931" s="3"/>
      <c r="F6931" s="55"/>
      <c r="G6931" s="55"/>
      <c r="H6931" s="55"/>
      <c r="I6931" s="55"/>
      <c r="J6931" s="55"/>
      <c r="L6931" s="55"/>
      <c r="O6931" s="55"/>
      <c r="AF6931" s="93"/>
      <c r="AG6931" s="4"/>
      <c r="AH6931" s="4"/>
      <c r="AJ6931" s="105"/>
      <c r="AK6931" s="105"/>
      <c r="AL6931" s="105"/>
    </row>
    <row r="6932">
      <c r="A6932" s="3"/>
      <c r="B6932" s="3"/>
      <c r="F6932" s="55"/>
      <c r="G6932" s="55"/>
      <c r="H6932" s="55"/>
      <c r="I6932" s="55"/>
      <c r="J6932" s="55"/>
      <c r="L6932" s="55"/>
      <c r="O6932" s="55"/>
      <c r="AF6932" s="93"/>
      <c r="AG6932" s="4"/>
      <c r="AH6932" s="4"/>
      <c r="AJ6932" s="105"/>
      <c r="AK6932" s="105"/>
      <c r="AL6932" s="105"/>
    </row>
    <row r="6933">
      <c r="A6933" s="3"/>
      <c r="B6933" s="3"/>
      <c r="F6933" s="55"/>
      <c r="G6933" s="55"/>
      <c r="H6933" s="55"/>
      <c r="I6933" s="55"/>
      <c r="J6933" s="55"/>
      <c r="L6933" s="55"/>
      <c r="O6933" s="55"/>
      <c r="AF6933" s="93"/>
      <c r="AG6933" s="4"/>
      <c r="AH6933" s="4"/>
      <c r="AJ6933" s="105"/>
      <c r="AK6933" s="105"/>
      <c r="AL6933" s="105"/>
    </row>
    <row r="6934">
      <c r="A6934" s="3"/>
      <c r="B6934" s="3"/>
      <c r="F6934" s="55"/>
      <c r="G6934" s="55"/>
      <c r="H6934" s="55"/>
      <c r="I6934" s="55"/>
      <c r="J6934" s="55"/>
      <c r="L6934" s="55"/>
      <c r="O6934" s="55"/>
      <c r="AF6934" s="93"/>
      <c r="AG6934" s="4"/>
      <c r="AH6934" s="4"/>
      <c r="AJ6934" s="105"/>
      <c r="AK6934" s="105"/>
      <c r="AL6934" s="105"/>
    </row>
    <row r="6935">
      <c r="A6935" s="3"/>
      <c r="B6935" s="3"/>
      <c r="F6935" s="55"/>
      <c r="G6935" s="55"/>
      <c r="H6935" s="55"/>
      <c r="I6935" s="55"/>
      <c r="J6935" s="55"/>
      <c r="L6935" s="55"/>
      <c r="O6935" s="55"/>
      <c r="AF6935" s="93"/>
      <c r="AG6935" s="4"/>
      <c r="AH6935" s="4"/>
      <c r="AJ6935" s="105"/>
      <c r="AK6935" s="105"/>
      <c r="AL6935" s="105"/>
    </row>
    <row r="6936">
      <c r="A6936" s="3"/>
      <c r="B6936" s="3"/>
      <c r="F6936" s="55"/>
      <c r="G6936" s="55"/>
      <c r="H6936" s="55"/>
      <c r="I6936" s="55"/>
      <c r="J6936" s="55"/>
      <c r="L6936" s="55"/>
      <c r="O6936" s="55"/>
      <c r="AF6936" s="93"/>
      <c r="AG6936" s="4"/>
      <c r="AH6936" s="4"/>
      <c r="AJ6936" s="105"/>
      <c r="AK6936" s="105"/>
      <c r="AL6936" s="105"/>
    </row>
    <row r="6937">
      <c r="A6937" s="3"/>
      <c r="B6937" s="3"/>
      <c r="F6937" s="55"/>
      <c r="G6937" s="55"/>
      <c r="H6937" s="55"/>
      <c r="I6937" s="55"/>
      <c r="J6937" s="55"/>
      <c r="L6937" s="55"/>
      <c r="O6937" s="55"/>
      <c r="AF6937" s="93"/>
      <c r="AG6937" s="4"/>
      <c r="AH6937" s="4"/>
      <c r="AJ6937" s="105"/>
      <c r="AK6937" s="105"/>
      <c r="AL6937" s="105"/>
    </row>
    <row r="6938">
      <c r="A6938" s="3"/>
      <c r="B6938" s="3"/>
      <c r="F6938" s="55"/>
      <c r="G6938" s="55"/>
      <c r="H6938" s="55"/>
      <c r="I6938" s="55"/>
      <c r="J6938" s="55"/>
      <c r="L6938" s="55"/>
      <c r="O6938" s="55"/>
      <c r="AF6938" s="93"/>
      <c r="AG6938" s="4"/>
      <c r="AH6938" s="4"/>
      <c r="AJ6938" s="105"/>
      <c r="AK6938" s="105"/>
      <c r="AL6938" s="105"/>
    </row>
    <row r="6939">
      <c r="A6939" s="3"/>
      <c r="B6939" s="3"/>
      <c r="F6939" s="55"/>
      <c r="G6939" s="55"/>
      <c r="H6939" s="55"/>
      <c r="I6939" s="55"/>
      <c r="J6939" s="55"/>
      <c r="L6939" s="55"/>
      <c r="O6939" s="55"/>
      <c r="AF6939" s="93"/>
      <c r="AG6939" s="4"/>
      <c r="AH6939" s="4"/>
      <c r="AJ6939" s="105"/>
      <c r="AK6939" s="105"/>
      <c r="AL6939" s="105"/>
    </row>
    <row r="6940">
      <c r="A6940" s="3"/>
      <c r="B6940" s="3"/>
      <c r="F6940" s="55"/>
      <c r="G6940" s="55"/>
      <c r="H6940" s="55"/>
      <c r="I6940" s="55"/>
      <c r="J6940" s="55"/>
      <c r="L6940" s="55"/>
      <c r="O6940" s="55"/>
      <c r="AF6940" s="93"/>
      <c r="AG6940" s="4"/>
      <c r="AH6940" s="4"/>
      <c r="AJ6940" s="105"/>
      <c r="AK6940" s="105"/>
      <c r="AL6940" s="105"/>
    </row>
    <row r="6941">
      <c r="A6941" s="3"/>
      <c r="B6941" s="3"/>
      <c r="F6941" s="55"/>
      <c r="G6941" s="55"/>
      <c r="H6941" s="55"/>
      <c r="I6941" s="55"/>
      <c r="J6941" s="55"/>
      <c r="L6941" s="55"/>
      <c r="O6941" s="55"/>
      <c r="AF6941" s="93"/>
      <c r="AG6941" s="4"/>
      <c r="AH6941" s="4"/>
      <c r="AJ6941" s="105"/>
      <c r="AK6941" s="105"/>
      <c r="AL6941" s="105"/>
    </row>
    <row r="6942">
      <c r="A6942" s="3"/>
      <c r="B6942" s="3"/>
      <c r="F6942" s="55"/>
      <c r="G6942" s="55"/>
      <c r="H6942" s="55"/>
      <c r="I6942" s="55"/>
      <c r="J6942" s="55"/>
      <c r="L6942" s="55"/>
      <c r="O6942" s="55"/>
      <c r="AF6942" s="93"/>
      <c r="AG6942" s="4"/>
      <c r="AH6942" s="4"/>
      <c r="AJ6942" s="105"/>
      <c r="AK6942" s="105"/>
      <c r="AL6942" s="105"/>
    </row>
    <row r="6943">
      <c r="A6943" s="3"/>
      <c r="B6943" s="3"/>
      <c r="F6943" s="55"/>
      <c r="G6943" s="55"/>
      <c r="H6943" s="55"/>
      <c r="I6943" s="55"/>
      <c r="J6943" s="55"/>
      <c r="L6943" s="55"/>
      <c r="O6943" s="55"/>
      <c r="AF6943" s="93"/>
      <c r="AG6943" s="4"/>
      <c r="AH6943" s="4"/>
      <c r="AJ6943" s="105"/>
      <c r="AK6943" s="105"/>
      <c r="AL6943" s="105"/>
    </row>
    <row r="6944">
      <c r="A6944" s="3"/>
      <c r="B6944" s="3"/>
      <c r="F6944" s="55"/>
      <c r="G6944" s="55"/>
      <c r="H6944" s="55"/>
      <c r="I6944" s="55"/>
      <c r="J6944" s="55"/>
      <c r="L6944" s="55"/>
      <c r="O6944" s="55"/>
      <c r="AF6944" s="93"/>
      <c r="AG6944" s="4"/>
      <c r="AH6944" s="4"/>
      <c r="AJ6944" s="105"/>
      <c r="AK6944" s="105"/>
      <c r="AL6944" s="105"/>
    </row>
    <row r="6945">
      <c r="A6945" s="3"/>
      <c r="B6945" s="3"/>
      <c r="F6945" s="55"/>
      <c r="G6945" s="55"/>
      <c r="H6945" s="55"/>
      <c r="I6945" s="55"/>
      <c r="J6945" s="55"/>
      <c r="L6945" s="55"/>
      <c r="O6945" s="55"/>
      <c r="AF6945" s="93"/>
      <c r="AG6945" s="4"/>
      <c r="AH6945" s="4"/>
      <c r="AJ6945" s="105"/>
      <c r="AK6945" s="105"/>
      <c r="AL6945" s="105"/>
    </row>
    <row r="6946">
      <c r="A6946" s="3"/>
      <c r="B6946" s="3"/>
      <c r="F6946" s="55"/>
      <c r="G6946" s="55"/>
      <c r="H6946" s="55"/>
      <c r="I6946" s="55"/>
      <c r="J6946" s="55"/>
      <c r="L6946" s="55"/>
      <c r="O6946" s="55"/>
      <c r="AF6946" s="93"/>
      <c r="AG6946" s="4"/>
      <c r="AH6946" s="4"/>
      <c r="AJ6946" s="105"/>
      <c r="AK6946" s="105"/>
      <c r="AL6946" s="105"/>
    </row>
    <row r="6947">
      <c r="A6947" s="3"/>
      <c r="B6947" s="3"/>
      <c r="F6947" s="55"/>
      <c r="G6947" s="55"/>
      <c r="H6947" s="55"/>
      <c r="I6947" s="55"/>
      <c r="J6947" s="55"/>
      <c r="L6947" s="55"/>
      <c r="O6947" s="55"/>
      <c r="AF6947" s="93"/>
      <c r="AG6947" s="4"/>
      <c r="AH6947" s="4"/>
      <c r="AJ6947" s="105"/>
      <c r="AK6947" s="105"/>
      <c r="AL6947" s="105"/>
    </row>
    <row r="6948">
      <c r="A6948" s="3"/>
      <c r="B6948" s="3"/>
      <c r="F6948" s="55"/>
      <c r="G6948" s="55"/>
      <c r="H6948" s="55"/>
      <c r="I6948" s="55"/>
      <c r="J6948" s="55"/>
      <c r="L6948" s="55"/>
      <c r="O6948" s="55"/>
      <c r="AF6948" s="93"/>
      <c r="AG6948" s="4"/>
      <c r="AH6948" s="4"/>
      <c r="AJ6948" s="105"/>
      <c r="AK6948" s="105"/>
      <c r="AL6948" s="105"/>
    </row>
    <row r="6949">
      <c r="A6949" s="3"/>
      <c r="B6949" s="3"/>
      <c r="F6949" s="55"/>
      <c r="G6949" s="55"/>
      <c r="H6949" s="55"/>
      <c r="I6949" s="55"/>
      <c r="J6949" s="55"/>
      <c r="L6949" s="55"/>
      <c r="O6949" s="55"/>
      <c r="AF6949" s="93"/>
      <c r="AG6949" s="4"/>
      <c r="AH6949" s="4"/>
      <c r="AJ6949" s="105"/>
      <c r="AK6949" s="105"/>
      <c r="AL6949" s="105"/>
    </row>
    <row r="6950">
      <c r="A6950" s="3"/>
      <c r="B6950" s="3"/>
      <c r="F6950" s="55"/>
      <c r="G6950" s="55"/>
      <c r="H6950" s="55"/>
      <c r="I6950" s="55"/>
      <c r="J6950" s="55"/>
      <c r="L6950" s="55"/>
      <c r="O6950" s="55"/>
      <c r="AF6950" s="93"/>
      <c r="AG6950" s="4"/>
      <c r="AH6950" s="4"/>
      <c r="AJ6950" s="105"/>
      <c r="AK6950" s="105"/>
      <c r="AL6950" s="105"/>
    </row>
    <row r="6951">
      <c r="A6951" s="3"/>
      <c r="B6951" s="3"/>
      <c r="F6951" s="55"/>
      <c r="G6951" s="55"/>
      <c r="H6951" s="55"/>
      <c r="I6951" s="55"/>
      <c r="J6951" s="55"/>
      <c r="L6951" s="55"/>
      <c r="O6951" s="55"/>
      <c r="AF6951" s="93"/>
      <c r="AG6951" s="4"/>
      <c r="AH6951" s="4"/>
      <c r="AJ6951" s="105"/>
      <c r="AK6951" s="105"/>
      <c r="AL6951" s="105"/>
    </row>
    <row r="6952">
      <c r="A6952" s="3"/>
      <c r="B6952" s="3"/>
      <c r="F6952" s="55"/>
      <c r="G6952" s="55"/>
      <c r="H6952" s="55"/>
      <c r="I6952" s="55"/>
      <c r="J6952" s="55"/>
      <c r="L6952" s="55"/>
      <c r="O6952" s="55"/>
      <c r="AF6952" s="93"/>
      <c r="AG6952" s="4"/>
      <c r="AH6952" s="4"/>
      <c r="AJ6952" s="105"/>
      <c r="AK6952" s="105"/>
      <c r="AL6952" s="105"/>
    </row>
    <row r="6953">
      <c r="A6953" s="3"/>
      <c r="B6953" s="3"/>
      <c r="F6953" s="55"/>
      <c r="G6953" s="55"/>
      <c r="H6953" s="55"/>
      <c r="I6953" s="55"/>
      <c r="J6953" s="55"/>
      <c r="L6953" s="55"/>
      <c r="O6953" s="55"/>
      <c r="AF6953" s="93"/>
      <c r="AG6953" s="4"/>
      <c r="AH6953" s="4"/>
      <c r="AJ6953" s="105"/>
      <c r="AK6953" s="105"/>
      <c r="AL6953" s="105"/>
    </row>
    <row r="6954">
      <c r="A6954" s="3"/>
      <c r="B6954" s="3"/>
      <c r="F6954" s="55"/>
      <c r="G6954" s="55"/>
      <c r="H6954" s="55"/>
      <c r="I6954" s="55"/>
      <c r="J6954" s="55"/>
      <c r="L6954" s="55"/>
      <c r="O6954" s="55"/>
      <c r="AF6954" s="93"/>
      <c r="AG6954" s="4"/>
      <c r="AH6954" s="4"/>
      <c r="AJ6954" s="105"/>
      <c r="AK6954" s="105"/>
      <c r="AL6954" s="105"/>
    </row>
    <row r="6955">
      <c r="A6955" s="3"/>
      <c r="B6955" s="3"/>
      <c r="F6955" s="55"/>
      <c r="G6955" s="55"/>
      <c r="H6955" s="55"/>
      <c r="I6955" s="55"/>
      <c r="J6955" s="55"/>
      <c r="L6955" s="55"/>
      <c r="O6955" s="55"/>
      <c r="AF6955" s="93"/>
      <c r="AG6955" s="4"/>
      <c r="AH6955" s="4"/>
      <c r="AJ6955" s="105"/>
      <c r="AK6955" s="105"/>
      <c r="AL6955" s="105"/>
    </row>
    <row r="6956">
      <c r="A6956" s="3"/>
      <c r="B6956" s="3"/>
      <c r="F6956" s="55"/>
      <c r="G6956" s="55"/>
      <c r="H6956" s="55"/>
      <c r="I6956" s="55"/>
      <c r="J6956" s="55"/>
      <c r="L6956" s="55"/>
      <c r="O6956" s="55"/>
      <c r="AF6956" s="93"/>
      <c r="AG6956" s="4"/>
      <c r="AH6956" s="4"/>
      <c r="AJ6956" s="105"/>
      <c r="AK6956" s="105"/>
      <c r="AL6956" s="105"/>
    </row>
    <row r="6957">
      <c r="A6957" s="3"/>
      <c r="B6957" s="3"/>
      <c r="F6957" s="55"/>
      <c r="G6957" s="55"/>
      <c r="H6957" s="55"/>
      <c r="I6957" s="55"/>
      <c r="J6957" s="55"/>
      <c r="L6957" s="55"/>
      <c r="O6957" s="55"/>
      <c r="AF6957" s="93"/>
      <c r="AG6957" s="4"/>
      <c r="AH6957" s="4"/>
      <c r="AJ6957" s="105"/>
      <c r="AK6957" s="105"/>
      <c r="AL6957" s="105"/>
    </row>
    <row r="6958">
      <c r="A6958" s="3"/>
      <c r="B6958" s="3"/>
      <c r="F6958" s="55"/>
      <c r="G6958" s="55"/>
      <c r="H6958" s="55"/>
      <c r="I6958" s="55"/>
      <c r="J6958" s="55"/>
      <c r="L6958" s="55"/>
      <c r="O6958" s="55"/>
      <c r="AF6958" s="93"/>
      <c r="AG6958" s="4"/>
      <c r="AH6958" s="4"/>
      <c r="AJ6958" s="105"/>
      <c r="AK6958" s="105"/>
      <c r="AL6958" s="105"/>
    </row>
    <row r="6959">
      <c r="A6959" s="3"/>
      <c r="B6959" s="3"/>
      <c r="F6959" s="55"/>
      <c r="G6959" s="55"/>
      <c r="H6959" s="55"/>
      <c r="I6959" s="55"/>
      <c r="J6959" s="55"/>
      <c r="L6959" s="55"/>
      <c r="O6959" s="55"/>
      <c r="AF6959" s="93"/>
      <c r="AG6959" s="4"/>
      <c r="AH6959" s="4"/>
      <c r="AJ6959" s="105"/>
      <c r="AK6959" s="105"/>
      <c r="AL6959" s="105"/>
    </row>
    <row r="6960">
      <c r="A6960" s="3"/>
      <c r="B6960" s="3"/>
      <c r="F6960" s="55"/>
      <c r="G6960" s="55"/>
      <c r="H6960" s="55"/>
      <c r="I6960" s="55"/>
      <c r="J6960" s="55"/>
      <c r="L6960" s="55"/>
      <c r="O6960" s="55"/>
      <c r="AF6960" s="93"/>
      <c r="AG6960" s="4"/>
      <c r="AH6960" s="4"/>
      <c r="AJ6960" s="105"/>
      <c r="AK6960" s="105"/>
      <c r="AL6960" s="105"/>
    </row>
    <row r="6961">
      <c r="A6961" s="3"/>
      <c r="B6961" s="3"/>
      <c r="F6961" s="55"/>
      <c r="G6961" s="55"/>
      <c r="H6961" s="55"/>
      <c r="I6961" s="55"/>
      <c r="J6961" s="55"/>
      <c r="L6961" s="55"/>
      <c r="O6961" s="55"/>
      <c r="AF6961" s="93"/>
      <c r="AG6961" s="4"/>
      <c r="AH6961" s="4"/>
      <c r="AJ6961" s="105"/>
      <c r="AK6961" s="105"/>
      <c r="AL6961" s="105"/>
    </row>
    <row r="6962">
      <c r="A6962" s="3"/>
      <c r="B6962" s="3"/>
      <c r="F6962" s="55"/>
      <c r="G6962" s="55"/>
      <c r="H6962" s="55"/>
      <c r="I6962" s="55"/>
      <c r="J6962" s="55"/>
      <c r="L6962" s="55"/>
      <c r="O6962" s="55"/>
      <c r="AF6962" s="93"/>
      <c r="AG6962" s="4"/>
      <c r="AH6962" s="4"/>
      <c r="AJ6962" s="105"/>
      <c r="AK6962" s="105"/>
      <c r="AL6962" s="105"/>
    </row>
    <row r="6963">
      <c r="A6963" s="3"/>
      <c r="B6963" s="3"/>
      <c r="F6963" s="55"/>
      <c r="G6963" s="55"/>
      <c r="H6963" s="55"/>
      <c r="I6963" s="55"/>
      <c r="J6963" s="55"/>
      <c r="L6963" s="55"/>
      <c r="O6963" s="55"/>
      <c r="AF6963" s="93"/>
      <c r="AG6963" s="4"/>
      <c r="AH6963" s="4"/>
      <c r="AJ6963" s="105"/>
      <c r="AK6963" s="105"/>
      <c r="AL6963" s="105"/>
    </row>
    <row r="6964">
      <c r="A6964" s="3"/>
      <c r="B6964" s="3"/>
      <c r="F6964" s="55"/>
      <c r="G6964" s="55"/>
      <c r="H6964" s="55"/>
      <c r="I6964" s="55"/>
      <c r="J6964" s="55"/>
      <c r="L6964" s="55"/>
      <c r="O6964" s="55"/>
      <c r="AF6964" s="93"/>
      <c r="AG6964" s="4"/>
      <c r="AH6964" s="4"/>
      <c r="AJ6964" s="105"/>
      <c r="AK6964" s="105"/>
      <c r="AL6964" s="105"/>
    </row>
    <row r="6965">
      <c r="A6965" s="3"/>
      <c r="B6965" s="3"/>
      <c r="F6965" s="55"/>
      <c r="G6965" s="55"/>
      <c r="H6965" s="55"/>
      <c r="I6965" s="55"/>
      <c r="J6965" s="55"/>
      <c r="L6965" s="55"/>
      <c r="O6965" s="55"/>
      <c r="AF6965" s="93"/>
      <c r="AG6965" s="4"/>
      <c r="AH6965" s="4"/>
      <c r="AJ6965" s="105"/>
      <c r="AK6965" s="105"/>
      <c r="AL6965" s="105"/>
    </row>
    <row r="6966">
      <c r="A6966" s="3"/>
      <c r="B6966" s="3"/>
      <c r="F6966" s="55"/>
      <c r="G6966" s="55"/>
      <c r="H6966" s="55"/>
      <c r="I6966" s="55"/>
      <c r="J6966" s="55"/>
      <c r="L6966" s="55"/>
      <c r="O6966" s="55"/>
      <c r="AF6966" s="93"/>
      <c r="AG6966" s="4"/>
      <c r="AH6966" s="4"/>
      <c r="AJ6966" s="105"/>
      <c r="AK6966" s="105"/>
      <c r="AL6966" s="105"/>
    </row>
    <row r="6967">
      <c r="A6967" s="3"/>
      <c r="B6967" s="3"/>
      <c r="F6967" s="55"/>
      <c r="G6967" s="55"/>
      <c r="H6967" s="55"/>
      <c r="I6967" s="55"/>
      <c r="J6967" s="55"/>
      <c r="L6967" s="55"/>
      <c r="O6967" s="55"/>
      <c r="AF6967" s="93"/>
      <c r="AG6967" s="4"/>
      <c r="AH6967" s="4"/>
      <c r="AJ6967" s="105"/>
      <c r="AK6967" s="105"/>
      <c r="AL6967" s="105"/>
    </row>
    <row r="6968">
      <c r="A6968" s="3"/>
      <c r="B6968" s="3"/>
      <c r="F6968" s="55"/>
      <c r="G6968" s="55"/>
      <c r="H6968" s="55"/>
      <c r="I6968" s="55"/>
      <c r="J6968" s="55"/>
      <c r="L6968" s="55"/>
      <c r="O6968" s="55"/>
      <c r="AF6968" s="93"/>
      <c r="AG6968" s="4"/>
      <c r="AH6968" s="4"/>
      <c r="AJ6968" s="105"/>
      <c r="AK6968" s="105"/>
      <c r="AL6968" s="105"/>
    </row>
    <row r="6969">
      <c r="A6969" s="3"/>
      <c r="B6969" s="3"/>
      <c r="F6969" s="55"/>
      <c r="G6969" s="55"/>
      <c r="H6969" s="55"/>
      <c r="I6969" s="55"/>
      <c r="J6969" s="55"/>
      <c r="L6969" s="55"/>
      <c r="O6969" s="55"/>
      <c r="AF6969" s="93"/>
      <c r="AG6969" s="4"/>
      <c r="AH6969" s="4"/>
      <c r="AJ6969" s="105"/>
      <c r="AK6969" s="105"/>
      <c r="AL6969" s="105"/>
    </row>
    <row r="6970">
      <c r="A6970" s="3"/>
      <c r="B6970" s="3"/>
      <c r="F6970" s="55"/>
      <c r="G6970" s="55"/>
      <c r="H6970" s="55"/>
      <c r="I6970" s="55"/>
      <c r="J6970" s="55"/>
      <c r="L6970" s="55"/>
      <c r="O6970" s="55"/>
      <c r="AF6970" s="93"/>
      <c r="AG6970" s="4"/>
      <c r="AH6970" s="4"/>
      <c r="AJ6970" s="105"/>
      <c r="AK6970" s="105"/>
      <c r="AL6970" s="105"/>
    </row>
    <row r="6971">
      <c r="A6971" s="3"/>
      <c r="B6971" s="3"/>
      <c r="F6971" s="55"/>
      <c r="G6971" s="55"/>
      <c r="H6971" s="55"/>
      <c r="I6971" s="55"/>
      <c r="J6971" s="55"/>
      <c r="L6971" s="55"/>
      <c r="O6971" s="55"/>
      <c r="AF6971" s="93"/>
      <c r="AG6971" s="4"/>
      <c r="AH6971" s="4"/>
      <c r="AJ6971" s="105"/>
      <c r="AK6971" s="105"/>
      <c r="AL6971" s="105"/>
    </row>
    <row r="6972">
      <c r="A6972" s="3"/>
      <c r="B6972" s="3"/>
      <c r="F6972" s="55"/>
      <c r="G6972" s="55"/>
      <c r="H6972" s="55"/>
      <c r="I6972" s="55"/>
      <c r="J6972" s="55"/>
      <c r="L6972" s="55"/>
      <c r="O6972" s="55"/>
      <c r="AF6972" s="93"/>
      <c r="AG6972" s="4"/>
      <c r="AH6972" s="4"/>
      <c r="AJ6972" s="105"/>
      <c r="AK6972" s="105"/>
      <c r="AL6972" s="105"/>
    </row>
    <row r="6973">
      <c r="A6973" s="3"/>
      <c r="B6973" s="3"/>
      <c r="F6973" s="55"/>
      <c r="G6973" s="55"/>
      <c r="H6973" s="55"/>
      <c r="I6973" s="55"/>
      <c r="J6973" s="55"/>
      <c r="L6973" s="55"/>
      <c r="O6973" s="55"/>
      <c r="AF6973" s="93"/>
      <c r="AG6973" s="4"/>
      <c r="AH6973" s="4"/>
      <c r="AJ6973" s="105"/>
      <c r="AK6973" s="105"/>
      <c r="AL6973" s="105"/>
    </row>
    <row r="6974">
      <c r="A6974" s="3"/>
      <c r="B6974" s="3"/>
      <c r="F6974" s="55"/>
      <c r="G6974" s="55"/>
      <c r="H6974" s="55"/>
      <c r="I6974" s="55"/>
      <c r="J6974" s="55"/>
      <c r="L6974" s="55"/>
      <c r="O6974" s="55"/>
      <c r="AF6974" s="93"/>
      <c r="AG6974" s="4"/>
      <c r="AH6974" s="4"/>
      <c r="AJ6974" s="105"/>
      <c r="AK6974" s="105"/>
      <c r="AL6974" s="105"/>
    </row>
    <row r="6975">
      <c r="A6975" s="3"/>
      <c r="B6975" s="3"/>
      <c r="F6975" s="55"/>
      <c r="G6975" s="55"/>
      <c r="H6975" s="55"/>
      <c r="I6975" s="55"/>
      <c r="J6975" s="55"/>
      <c r="L6975" s="55"/>
      <c r="O6975" s="55"/>
      <c r="AF6975" s="93"/>
      <c r="AG6975" s="4"/>
      <c r="AH6975" s="4"/>
      <c r="AJ6975" s="105"/>
      <c r="AK6975" s="105"/>
      <c r="AL6975" s="105"/>
    </row>
    <row r="6976">
      <c r="A6976" s="3"/>
      <c r="B6976" s="3"/>
      <c r="F6976" s="55"/>
      <c r="G6976" s="55"/>
      <c r="H6976" s="55"/>
      <c r="I6976" s="55"/>
      <c r="J6976" s="55"/>
      <c r="L6976" s="55"/>
      <c r="O6976" s="55"/>
      <c r="AF6976" s="93"/>
      <c r="AG6976" s="4"/>
      <c r="AH6976" s="4"/>
      <c r="AJ6976" s="105"/>
      <c r="AK6976" s="105"/>
      <c r="AL6976" s="105"/>
    </row>
    <row r="6977">
      <c r="A6977" s="3"/>
      <c r="B6977" s="3"/>
      <c r="F6977" s="55"/>
      <c r="G6977" s="55"/>
      <c r="H6977" s="55"/>
      <c r="I6977" s="55"/>
      <c r="J6977" s="55"/>
      <c r="L6977" s="55"/>
      <c r="O6977" s="55"/>
      <c r="AF6977" s="93"/>
      <c r="AG6977" s="4"/>
      <c r="AH6977" s="4"/>
      <c r="AJ6977" s="105"/>
      <c r="AK6977" s="105"/>
      <c r="AL6977" s="105"/>
    </row>
    <row r="6978">
      <c r="A6978" s="3"/>
      <c r="B6978" s="3"/>
      <c r="F6978" s="55"/>
      <c r="G6978" s="55"/>
      <c r="H6978" s="55"/>
      <c r="I6978" s="55"/>
      <c r="J6978" s="55"/>
      <c r="L6978" s="55"/>
      <c r="O6978" s="55"/>
      <c r="AF6978" s="93"/>
      <c r="AG6978" s="4"/>
      <c r="AH6978" s="4"/>
      <c r="AJ6978" s="105"/>
      <c r="AK6978" s="105"/>
      <c r="AL6978" s="105"/>
    </row>
    <row r="6979">
      <c r="A6979" s="3"/>
      <c r="B6979" s="3"/>
      <c r="F6979" s="55"/>
      <c r="G6979" s="55"/>
      <c r="H6979" s="55"/>
      <c r="I6979" s="55"/>
      <c r="J6979" s="55"/>
      <c r="L6979" s="55"/>
      <c r="O6979" s="55"/>
      <c r="AF6979" s="93"/>
      <c r="AG6979" s="4"/>
      <c r="AH6979" s="4"/>
      <c r="AJ6979" s="105"/>
      <c r="AK6979" s="105"/>
      <c r="AL6979" s="105"/>
    </row>
    <row r="6980">
      <c r="A6980" s="3"/>
      <c r="B6980" s="3"/>
      <c r="F6980" s="55"/>
      <c r="G6980" s="55"/>
      <c r="H6980" s="55"/>
      <c r="I6980" s="55"/>
      <c r="J6980" s="55"/>
      <c r="L6980" s="55"/>
      <c r="O6980" s="55"/>
      <c r="AF6980" s="93"/>
      <c r="AG6980" s="4"/>
      <c r="AH6980" s="4"/>
      <c r="AJ6980" s="105"/>
      <c r="AK6980" s="105"/>
      <c r="AL6980" s="105"/>
    </row>
    <row r="6981">
      <c r="A6981" s="3"/>
      <c r="B6981" s="3"/>
      <c r="F6981" s="55"/>
      <c r="G6981" s="55"/>
      <c r="H6981" s="55"/>
      <c r="I6981" s="55"/>
      <c r="J6981" s="55"/>
      <c r="L6981" s="55"/>
      <c r="O6981" s="55"/>
      <c r="AF6981" s="93"/>
      <c r="AG6981" s="4"/>
      <c r="AH6981" s="4"/>
      <c r="AJ6981" s="105"/>
      <c r="AK6981" s="105"/>
      <c r="AL6981" s="105"/>
    </row>
    <row r="6982">
      <c r="A6982" s="3"/>
      <c r="B6982" s="3"/>
      <c r="F6982" s="55"/>
      <c r="G6982" s="55"/>
      <c r="H6982" s="55"/>
      <c r="I6982" s="55"/>
      <c r="J6982" s="55"/>
      <c r="L6982" s="55"/>
      <c r="O6982" s="55"/>
      <c r="AF6982" s="93"/>
      <c r="AG6982" s="4"/>
      <c r="AH6982" s="4"/>
      <c r="AJ6982" s="105"/>
      <c r="AK6982" s="105"/>
      <c r="AL6982" s="105"/>
    </row>
    <row r="6983">
      <c r="A6983" s="3"/>
      <c r="B6983" s="3"/>
      <c r="F6983" s="55"/>
      <c r="G6983" s="55"/>
      <c r="H6983" s="55"/>
      <c r="I6983" s="55"/>
      <c r="J6983" s="55"/>
      <c r="L6983" s="55"/>
      <c r="O6983" s="55"/>
      <c r="AF6983" s="93"/>
      <c r="AG6983" s="4"/>
      <c r="AH6983" s="4"/>
      <c r="AJ6983" s="105"/>
      <c r="AK6983" s="105"/>
      <c r="AL6983" s="105"/>
    </row>
    <row r="6984">
      <c r="A6984" s="3"/>
      <c r="B6984" s="3"/>
      <c r="F6984" s="55"/>
      <c r="G6984" s="55"/>
      <c r="H6984" s="55"/>
      <c r="I6984" s="55"/>
      <c r="J6984" s="55"/>
      <c r="L6984" s="55"/>
      <c r="O6984" s="55"/>
      <c r="AF6984" s="93"/>
      <c r="AG6984" s="4"/>
      <c r="AH6984" s="4"/>
      <c r="AJ6984" s="105"/>
      <c r="AK6984" s="105"/>
      <c r="AL6984" s="105"/>
    </row>
    <row r="6985">
      <c r="A6985" s="3"/>
      <c r="B6985" s="3"/>
      <c r="F6985" s="55"/>
      <c r="G6985" s="55"/>
      <c r="H6985" s="55"/>
      <c r="I6985" s="55"/>
      <c r="J6985" s="55"/>
      <c r="L6985" s="55"/>
      <c r="O6985" s="55"/>
      <c r="AF6985" s="93"/>
      <c r="AG6985" s="4"/>
      <c r="AH6985" s="4"/>
      <c r="AJ6985" s="105"/>
      <c r="AK6985" s="105"/>
      <c r="AL6985" s="105"/>
    </row>
    <row r="6986">
      <c r="A6986" s="3"/>
      <c r="B6986" s="3"/>
      <c r="F6986" s="55"/>
      <c r="G6986" s="55"/>
      <c r="H6986" s="55"/>
      <c r="I6986" s="55"/>
      <c r="J6986" s="55"/>
      <c r="L6986" s="55"/>
      <c r="O6986" s="55"/>
      <c r="AF6986" s="93"/>
      <c r="AG6986" s="4"/>
      <c r="AH6986" s="4"/>
      <c r="AJ6986" s="105"/>
      <c r="AK6986" s="105"/>
      <c r="AL6986" s="105"/>
    </row>
    <row r="6987">
      <c r="A6987" s="3"/>
      <c r="B6987" s="3"/>
      <c r="F6987" s="55"/>
      <c r="G6987" s="55"/>
      <c r="H6987" s="55"/>
      <c r="I6987" s="55"/>
      <c r="J6987" s="55"/>
      <c r="L6987" s="55"/>
      <c r="O6987" s="55"/>
      <c r="AF6987" s="93"/>
      <c r="AG6987" s="4"/>
      <c r="AH6987" s="4"/>
      <c r="AJ6987" s="105"/>
      <c r="AK6987" s="105"/>
      <c r="AL6987" s="105"/>
    </row>
    <row r="6988">
      <c r="A6988" s="3"/>
      <c r="B6988" s="3"/>
      <c r="F6988" s="55"/>
      <c r="G6988" s="55"/>
      <c r="H6988" s="55"/>
      <c r="I6988" s="55"/>
      <c r="J6988" s="55"/>
      <c r="L6988" s="55"/>
      <c r="O6988" s="55"/>
      <c r="AF6988" s="93"/>
      <c r="AG6988" s="4"/>
      <c r="AH6988" s="4"/>
      <c r="AJ6988" s="105"/>
      <c r="AK6988" s="105"/>
      <c r="AL6988" s="105"/>
    </row>
    <row r="6989">
      <c r="A6989" s="3"/>
      <c r="B6989" s="3"/>
      <c r="F6989" s="55"/>
      <c r="G6989" s="55"/>
      <c r="H6989" s="55"/>
      <c r="I6989" s="55"/>
      <c r="J6989" s="55"/>
      <c r="L6989" s="55"/>
      <c r="O6989" s="55"/>
      <c r="AF6989" s="93"/>
      <c r="AG6989" s="4"/>
      <c r="AH6989" s="4"/>
      <c r="AJ6989" s="105"/>
      <c r="AK6989" s="105"/>
      <c r="AL6989" s="105"/>
    </row>
    <row r="6990">
      <c r="A6990" s="3"/>
      <c r="B6990" s="3"/>
      <c r="F6990" s="55"/>
      <c r="G6990" s="55"/>
      <c r="H6990" s="55"/>
      <c r="I6990" s="55"/>
      <c r="J6990" s="55"/>
      <c r="L6990" s="55"/>
      <c r="O6990" s="55"/>
      <c r="AF6990" s="93"/>
      <c r="AG6990" s="4"/>
      <c r="AH6990" s="4"/>
      <c r="AJ6990" s="105"/>
      <c r="AK6990" s="105"/>
      <c r="AL6990" s="105"/>
    </row>
    <row r="6991">
      <c r="A6991" s="3"/>
      <c r="B6991" s="3"/>
      <c r="F6991" s="55"/>
      <c r="G6991" s="55"/>
      <c r="H6991" s="55"/>
      <c r="I6991" s="55"/>
      <c r="J6991" s="55"/>
      <c r="L6991" s="55"/>
      <c r="O6991" s="55"/>
      <c r="AF6991" s="93"/>
      <c r="AG6991" s="4"/>
      <c r="AH6991" s="4"/>
      <c r="AJ6991" s="105"/>
      <c r="AK6991" s="105"/>
      <c r="AL6991" s="105"/>
    </row>
    <row r="6992">
      <c r="A6992" s="3"/>
      <c r="B6992" s="3"/>
      <c r="F6992" s="55"/>
      <c r="G6992" s="55"/>
      <c r="H6992" s="55"/>
      <c r="I6992" s="55"/>
      <c r="J6992" s="55"/>
      <c r="L6992" s="55"/>
      <c r="O6992" s="55"/>
      <c r="AF6992" s="93"/>
      <c r="AG6992" s="4"/>
      <c r="AH6992" s="4"/>
      <c r="AJ6992" s="105"/>
      <c r="AK6992" s="105"/>
      <c r="AL6992" s="105"/>
    </row>
    <row r="6993">
      <c r="A6993" s="3"/>
      <c r="B6993" s="3"/>
      <c r="F6993" s="55"/>
      <c r="G6993" s="55"/>
      <c r="H6993" s="55"/>
      <c r="I6993" s="55"/>
      <c r="J6993" s="55"/>
      <c r="L6993" s="55"/>
      <c r="O6993" s="55"/>
      <c r="AF6993" s="93"/>
      <c r="AG6993" s="4"/>
      <c r="AH6993" s="4"/>
      <c r="AJ6993" s="105"/>
      <c r="AK6993" s="105"/>
      <c r="AL6993" s="105"/>
    </row>
    <row r="6994">
      <c r="A6994" s="3"/>
      <c r="B6994" s="3"/>
      <c r="F6994" s="55"/>
      <c r="G6994" s="55"/>
      <c r="H6994" s="55"/>
      <c r="I6994" s="55"/>
      <c r="J6994" s="55"/>
      <c r="L6994" s="55"/>
      <c r="O6994" s="55"/>
      <c r="AF6994" s="93"/>
      <c r="AG6994" s="4"/>
      <c r="AH6994" s="4"/>
      <c r="AJ6994" s="105"/>
      <c r="AK6994" s="105"/>
      <c r="AL6994" s="105"/>
    </row>
    <row r="6995">
      <c r="A6995" s="3"/>
      <c r="B6995" s="3"/>
      <c r="F6995" s="55"/>
      <c r="G6995" s="55"/>
      <c r="H6995" s="55"/>
      <c r="I6995" s="55"/>
      <c r="J6995" s="55"/>
      <c r="L6995" s="55"/>
      <c r="O6995" s="55"/>
      <c r="AF6995" s="93"/>
      <c r="AG6995" s="4"/>
      <c r="AH6995" s="4"/>
      <c r="AJ6995" s="105"/>
      <c r="AK6995" s="105"/>
      <c r="AL6995" s="105"/>
    </row>
    <row r="6996">
      <c r="A6996" s="3"/>
      <c r="B6996" s="3"/>
      <c r="F6996" s="55"/>
      <c r="G6996" s="55"/>
      <c r="H6996" s="55"/>
      <c r="I6996" s="55"/>
      <c r="J6996" s="55"/>
      <c r="L6996" s="55"/>
      <c r="O6996" s="55"/>
      <c r="AF6996" s="93"/>
      <c r="AG6996" s="4"/>
      <c r="AH6996" s="4"/>
      <c r="AJ6996" s="105"/>
      <c r="AK6996" s="105"/>
      <c r="AL6996" s="105"/>
    </row>
    <row r="6997">
      <c r="A6997" s="3"/>
      <c r="B6997" s="3"/>
      <c r="F6997" s="55"/>
      <c r="G6997" s="55"/>
      <c r="H6997" s="55"/>
      <c r="I6997" s="55"/>
      <c r="J6997" s="55"/>
      <c r="L6997" s="55"/>
      <c r="O6997" s="55"/>
      <c r="AF6997" s="93"/>
      <c r="AG6997" s="4"/>
      <c r="AH6997" s="4"/>
      <c r="AJ6997" s="105"/>
      <c r="AK6997" s="105"/>
      <c r="AL6997" s="105"/>
    </row>
    <row r="6998">
      <c r="A6998" s="3"/>
      <c r="B6998" s="3"/>
      <c r="F6998" s="55"/>
      <c r="G6998" s="55"/>
      <c r="H6998" s="55"/>
      <c r="I6998" s="55"/>
      <c r="J6998" s="55"/>
      <c r="L6998" s="55"/>
      <c r="O6998" s="55"/>
      <c r="AF6998" s="93"/>
      <c r="AG6998" s="4"/>
      <c r="AH6998" s="4"/>
      <c r="AJ6998" s="105"/>
      <c r="AK6998" s="105"/>
      <c r="AL6998" s="105"/>
    </row>
    <row r="6999">
      <c r="A6999" s="3"/>
      <c r="B6999" s="3"/>
      <c r="F6999" s="55"/>
      <c r="G6999" s="55"/>
      <c r="H6999" s="55"/>
      <c r="I6999" s="55"/>
      <c r="J6999" s="55"/>
      <c r="L6999" s="55"/>
      <c r="O6999" s="55"/>
      <c r="AF6999" s="93"/>
      <c r="AG6999" s="4"/>
      <c r="AH6999" s="4"/>
      <c r="AJ6999" s="105"/>
      <c r="AK6999" s="105"/>
      <c r="AL6999" s="105"/>
    </row>
    <row r="7000">
      <c r="A7000" s="3"/>
      <c r="B7000" s="3"/>
      <c r="F7000" s="55"/>
      <c r="G7000" s="55"/>
      <c r="H7000" s="55"/>
      <c r="I7000" s="55"/>
      <c r="J7000" s="55"/>
      <c r="L7000" s="55"/>
      <c r="O7000" s="55"/>
      <c r="AF7000" s="93"/>
      <c r="AG7000" s="4"/>
      <c r="AH7000" s="4"/>
      <c r="AJ7000" s="105"/>
      <c r="AK7000" s="105"/>
      <c r="AL7000" s="105"/>
    </row>
  </sheetData>
  <autoFilter ref="$A$1:$AM$3810">
    <sortState ref="A1:AM3810">
      <sortCondition ref="A1:A3810"/>
    </sortState>
  </autoFilter>
  <dataValidations>
    <dataValidation type="list" allowBlank="1" showErrorMessage="1" sqref="AH2:AH7000">
      <formula1>"VALID_PRE_EVENT,EXCLUDE_LATE,EXCLUDE_LEGACY,EXCLUDE_OTHER,EXCLUDE_BACKCAST,EXCLUDE_ONBOARDING"</formula1>
    </dataValidation>
    <dataValidation type="list" allowBlank="1" showErrorMessage="1" sqref="AG2:AG7000">
      <formula1>"STAT_20,OPS_FINAL,LATE_DIAGNOSTIC,LEGACY,HISTORICAL_BACKCAST"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4" width="17.0"/>
    <col customWidth="1" min="5" max="5" width="32.63"/>
    <col customWidth="1" min="6" max="8" width="37.63"/>
    <col customWidth="1" min="9" max="9" width="18.25"/>
    <col customWidth="1" min="10" max="10" width="45.13"/>
    <col customWidth="1" hidden="1" min="11" max="12" width="45.13"/>
    <col customWidth="1" min="13" max="13" width="45.13"/>
  </cols>
  <sheetData>
    <row r="1">
      <c r="A1" s="91" t="s">
        <v>48</v>
      </c>
      <c r="B1" s="91" t="s">
        <v>103</v>
      </c>
      <c r="C1" s="91" t="s">
        <v>8717</v>
      </c>
      <c r="D1" s="91" t="s">
        <v>8718</v>
      </c>
      <c r="E1" s="91" t="s">
        <v>8719</v>
      </c>
      <c r="F1" s="91" t="s">
        <v>8720</v>
      </c>
      <c r="G1" s="91" t="s">
        <v>8721</v>
      </c>
      <c r="H1" s="91" t="s">
        <v>2750</v>
      </c>
      <c r="I1" s="91" t="s">
        <v>8722</v>
      </c>
      <c r="J1" s="91" t="s">
        <v>52</v>
      </c>
      <c r="K1" s="92" t="s">
        <v>8723</v>
      </c>
      <c r="L1" s="92" t="s">
        <v>8724</v>
      </c>
      <c r="M1" s="92" t="s">
        <v>8725</v>
      </c>
    </row>
    <row r="2">
      <c r="A2" s="85">
        <v>45927.0</v>
      </c>
      <c r="B2" s="22" t="s">
        <v>194</v>
      </c>
      <c r="C2" s="22" t="s">
        <v>8726</v>
      </c>
      <c r="D2" s="23">
        <v>0.0</v>
      </c>
      <c r="E2" s="22" t="s">
        <v>8727</v>
      </c>
      <c r="F2" s="106" t="s">
        <v>8728</v>
      </c>
      <c r="G2" s="22" t="s">
        <v>157</v>
      </c>
      <c r="H2" s="22" t="s">
        <v>8729</v>
      </c>
      <c r="I2" s="99" t="s">
        <v>157</v>
      </c>
      <c r="J2" s="22" t="s">
        <v>8730</v>
      </c>
      <c r="K2" s="22">
        <f>IFERROR(__xludf.DUMMYFUNCTION("MAP(A2:A6500,LAMBDA(d,IF(d="""",,SUMPRODUCT(($A$2:$A$6500=d)*($C$2:$C$6500=""VERIFIED"")*N(REGEXMATCH($B$2:$B$6500,""^(""&amp;TEXTJOIN(""|"",TRUE,FILTER('Налаштування'!$F$39:$F$50,'Налаштування'!$K$39:$K$50=""ACTIVE""))&amp;"")$""))))))"),11.0)</f>
        <v>11</v>
      </c>
      <c r="L2" s="22" t="str">
        <f t="array" ref="L2:L6500">MAP(K2:K6500,M2:M6500,LAMBDA(n,e,IF(n="",,IF(n&gt;=e,"FULL","PARTIAL"))))</f>
        <v>PARTIAL</v>
      </c>
      <c r="M2" s="22">
        <f t="array" ref="M2:M6500">MAP(A2:A6500,LAMBDA(d,IF(d="",,IF(d&lt;'Налаштування'!$G$8,COUNTIF('Налаштування'!$I$39:$I$50,"READY"),SUMPRODUCT(--('Налаштування'!$J$39:$J$50="REQUIRED"),--('Налаштування'!$L$39:$L$50&lt;&gt;""),--(IFERROR(DATEVALUE('Налаштування'!$L$39:$L$50),0)&lt;=d))))))</f>
        <v>12</v>
      </c>
    </row>
    <row r="3">
      <c r="A3" s="85">
        <v>45928.0</v>
      </c>
      <c r="B3" s="22" t="s">
        <v>194</v>
      </c>
      <c r="C3" s="22" t="s">
        <v>8726</v>
      </c>
      <c r="D3" s="23">
        <v>0.0</v>
      </c>
      <c r="E3" s="22" t="s">
        <v>8727</v>
      </c>
      <c r="F3" s="106" t="s">
        <v>8728</v>
      </c>
      <c r="G3" s="22" t="s">
        <v>157</v>
      </c>
      <c r="H3" s="22" t="s">
        <v>8729</v>
      </c>
      <c r="I3" s="99" t="s">
        <v>157</v>
      </c>
      <c r="J3" s="22" t="s">
        <v>8730</v>
      </c>
      <c r="K3" s="22">
        <f>IFERROR(__xludf.DUMMYFUNCTION("""COMPUTED_VALUE"""),11.0)</f>
        <v>11</v>
      </c>
      <c r="L3" s="22" t="s">
        <v>8731</v>
      </c>
      <c r="M3" s="22">
        <v>12.0</v>
      </c>
    </row>
    <row r="4">
      <c r="A4" s="85">
        <v>45929.0</v>
      </c>
      <c r="B4" s="22" t="s">
        <v>194</v>
      </c>
      <c r="C4" s="22" t="s">
        <v>8726</v>
      </c>
      <c r="D4" s="23">
        <v>0.0</v>
      </c>
      <c r="E4" s="22" t="s">
        <v>8727</v>
      </c>
      <c r="F4" s="106" t="s">
        <v>8728</v>
      </c>
      <c r="G4" s="22" t="s">
        <v>157</v>
      </c>
      <c r="H4" s="22" t="s">
        <v>8729</v>
      </c>
      <c r="I4" s="99" t="s">
        <v>157</v>
      </c>
      <c r="J4" s="22" t="s">
        <v>8730</v>
      </c>
      <c r="K4" s="22">
        <f>IFERROR(__xludf.DUMMYFUNCTION("""COMPUTED_VALUE"""),11.0)</f>
        <v>11</v>
      </c>
      <c r="L4" s="22" t="s">
        <v>8731</v>
      </c>
      <c r="M4" s="22">
        <v>12.0</v>
      </c>
    </row>
    <row r="5">
      <c r="A5" s="85">
        <v>45930.0</v>
      </c>
      <c r="B5" s="22" t="s">
        <v>194</v>
      </c>
      <c r="C5" s="22" t="s">
        <v>8726</v>
      </c>
      <c r="D5" s="23">
        <v>0.0</v>
      </c>
      <c r="E5" s="22" t="s">
        <v>8727</v>
      </c>
      <c r="F5" s="106" t="s">
        <v>8728</v>
      </c>
      <c r="G5" s="22" t="s">
        <v>157</v>
      </c>
      <c r="H5" s="22" t="s">
        <v>8729</v>
      </c>
      <c r="I5" s="99" t="s">
        <v>157</v>
      </c>
      <c r="J5" s="22" t="s">
        <v>8730</v>
      </c>
      <c r="K5" s="22">
        <f>IFERROR(__xludf.DUMMYFUNCTION("""COMPUTED_VALUE"""),11.0)</f>
        <v>11</v>
      </c>
      <c r="L5" s="22" t="s">
        <v>8731</v>
      </c>
      <c r="M5" s="22">
        <v>12.0</v>
      </c>
    </row>
    <row r="6">
      <c r="A6" s="54">
        <v>46291.0</v>
      </c>
      <c r="B6" s="2" t="s">
        <v>178</v>
      </c>
      <c r="C6" s="2" t="s">
        <v>8726</v>
      </c>
      <c r="D6" s="2">
        <v>0.0</v>
      </c>
      <c r="E6" s="2" t="s">
        <v>8732</v>
      </c>
      <c r="F6" s="48" t="s">
        <v>8733</v>
      </c>
      <c r="G6" s="2"/>
      <c r="H6" s="2" t="s">
        <v>8729</v>
      </c>
      <c r="I6" s="95">
        <v>46291.45416666667</v>
      </c>
      <c r="J6" s="2" t="s">
        <v>8734</v>
      </c>
      <c r="K6" s="2">
        <f>IFERROR(__xludf.DUMMYFUNCTION("""COMPUTED_VALUE"""),12.0)</f>
        <v>12</v>
      </c>
      <c r="L6" s="2" t="s">
        <v>8735</v>
      </c>
      <c r="M6" s="2">
        <v>9.0</v>
      </c>
    </row>
    <row r="7">
      <c r="A7" s="54">
        <v>46291.0</v>
      </c>
      <c r="B7" s="2" t="s">
        <v>932</v>
      </c>
      <c r="C7" s="2" t="s">
        <v>8726</v>
      </c>
      <c r="D7" s="2">
        <v>0.0</v>
      </c>
      <c r="E7" s="2" t="s">
        <v>8732</v>
      </c>
      <c r="F7" s="48" t="s">
        <v>8733</v>
      </c>
      <c r="G7" s="2"/>
      <c r="H7" s="2" t="s">
        <v>8729</v>
      </c>
      <c r="I7" s="95">
        <v>46291.45416666667</v>
      </c>
      <c r="J7" s="2" t="s">
        <v>8734</v>
      </c>
      <c r="K7" s="2">
        <f>IFERROR(__xludf.DUMMYFUNCTION("""COMPUTED_VALUE"""),12.0)</f>
        <v>12</v>
      </c>
      <c r="L7" s="2" t="s">
        <v>8735</v>
      </c>
      <c r="M7" s="2">
        <v>9.0</v>
      </c>
    </row>
    <row r="8">
      <c r="A8" s="54">
        <v>46291.0</v>
      </c>
      <c r="B8" s="2" t="s">
        <v>450</v>
      </c>
      <c r="C8" s="2" t="s">
        <v>8726</v>
      </c>
      <c r="D8" s="2">
        <v>0.0</v>
      </c>
      <c r="E8" s="2" t="s">
        <v>8732</v>
      </c>
      <c r="F8" s="48" t="s">
        <v>8733</v>
      </c>
      <c r="G8" s="2"/>
      <c r="H8" s="2" t="s">
        <v>8729</v>
      </c>
      <c r="I8" s="95">
        <v>46291.45416666667</v>
      </c>
      <c r="J8" s="2" t="s">
        <v>8734</v>
      </c>
      <c r="K8" s="2">
        <f>IFERROR(__xludf.DUMMYFUNCTION("""COMPUTED_VALUE"""),12.0)</f>
        <v>12</v>
      </c>
      <c r="L8" s="2" t="s">
        <v>8735</v>
      </c>
      <c r="M8" s="2">
        <v>9.0</v>
      </c>
    </row>
    <row r="9">
      <c r="A9" s="54">
        <v>46291.0</v>
      </c>
      <c r="B9" s="2" t="s">
        <v>515</v>
      </c>
      <c r="C9" s="2" t="s">
        <v>8726</v>
      </c>
      <c r="D9" s="2">
        <v>0.0</v>
      </c>
      <c r="E9" s="2" t="s">
        <v>8732</v>
      </c>
      <c r="F9" s="48" t="s">
        <v>8733</v>
      </c>
      <c r="G9" s="2"/>
      <c r="H9" s="2" t="s">
        <v>8729</v>
      </c>
      <c r="I9" s="95">
        <v>46291.45416666667</v>
      </c>
      <c r="J9" s="2" t="s">
        <v>8734</v>
      </c>
      <c r="K9" s="2">
        <f>IFERROR(__xludf.DUMMYFUNCTION("""COMPUTED_VALUE"""),12.0)</f>
        <v>12</v>
      </c>
      <c r="L9" s="2" t="s">
        <v>8735</v>
      </c>
      <c r="M9" s="2">
        <v>9.0</v>
      </c>
    </row>
    <row r="10">
      <c r="A10" s="54">
        <v>46291.0</v>
      </c>
      <c r="B10" s="2" t="s">
        <v>1189</v>
      </c>
      <c r="C10" s="2" t="s">
        <v>8726</v>
      </c>
      <c r="D10" s="2">
        <v>0.0</v>
      </c>
      <c r="E10" s="2" t="s">
        <v>8732</v>
      </c>
      <c r="F10" s="48" t="s">
        <v>8733</v>
      </c>
      <c r="G10" s="2"/>
      <c r="H10" s="2" t="s">
        <v>8729</v>
      </c>
      <c r="I10" s="95">
        <v>46291.45416666667</v>
      </c>
      <c r="J10" s="2" t="s">
        <v>8734</v>
      </c>
      <c r="K10" s="2">
        <f>IFERROR(__xludf.DUMMYFUNCTION("""COMPUTED_VALUE"""),12.0)</f>
        <v>12</v>
      </c>
      <c r="L10" s="2" t="s">
        <v>8735</v>
      </c>
      <c r="M10" s="2">
        <v>9.0</v>
      </c>
    </row>
    <row r="11">
      <c r="A11" s="54">
        <v>45936.0</v>
      </c>
      <c r="B11" s="2" t="s">
        <v>194</v>
      </c>
      <c r="C11" s="2" t="s">
        <v>8726</v>
      </c>
      <c r="D11" s="4">
        <v>0.0</v>
      </c>
      <c r="E11" s="2" t="s">
        <v>8727</v>
      </c>
      <c r="F11" s="48" t="s">
        <v>8736</v>
      </c>
      <c r="G11" s="2" t="s">
        <v>157</v>
      </c>
      <c r="H11" s="2" t="s">
        <v>8729</v>
      </c>
      <c r="I11" s="95" t="s">
        <v>157</v>
      </c>
      <c r="J11" s="2" t="s">
        <v>8730</v>
      </c>
      <c r="K11" s="2">
        <f>IFERROR(__xludf.DUMMYFUNCTION("""COMPUTED_VALUE"""),11.0)</f>
        <v>11</v>
      </c>
      <c r="L11" s="2" t="s">
        <v>8731</v>
      </c>
      <c r="M11" s="2">
        <v>12.0</v>
      </c>
    </row>
    <row r="12">
      <c r="A12" s="54">
        <v>45937.0</v>
      </c>
      <c r="B12" s="2" t="s">
        <v>194</v>
      </c>
      <c r="C12" s="2" t="s">
        <v>8726</v>
      </c>
      <c r="D12" s="4">
        <v>0.0</v>
      </c>
      <c r="E12" s="2" t="s">
        <v>8727</v>
      </c>
      <c r="F12" s="48" t="s">
        <v>8736</v>
      </c>
      <c r="G12" s="2" t="s">
        <v>157</v>
      </c>
      <c r="H12" s="2" t="s">
        <v>8729</v>
      </c>
      <c r="I12" s="95" t="s">
        <v>157</v>
      </c>
      <c r="J12" s="2" t="s">
        <v>8730</v>
      </c>
      <c r="K12" s="2">
        <f>IFERROR(__xludf.DUMMYFUNCTION("""COMPUTED_VALUE"""),11.0)</f>
        <v>11</v>
      </c>
      <c r="L12" s="2" t="s">
        <v>8731</v>
      </c>
      <c r="M12" s="2">
        <v>12.0</v>
      </c>
    </row>
    <row r="13">
      <c r="A13" s="54">
        <v>45938.0</v>
      </c>
      <c r="B13" s="2" t="s">
        <v>194</v>
      </c>
      <c r="C13" s="2" t="s">
        <v>8726</v>
      </c>
      <c r="D13" s="4">
        <v>0.0</v>
      </c>
      <c r="E13" s="2" t="s">
        <v>8727</v>
      </c>
      <c r="F13" s="48" t="s">
        <v>8736</v>
      </c>
      <c r="G13" s="2" t="s">
        <v>157</v>
      </c>
      <c r="H13" s="2" t="s">
        <v>8729</v>
      </c>
      <c r="I13" s="95" t="s">
        <v>157</v>
      </c>
      <c r="J13" s="2" t="s">
        <v>8730</v>
      </c>
      <c r="K13" s="2">
        <f>IFERROR(__xludf.DUMMYFUNCTION("""COMPUTED_VALUE"""),11.0)</f>
        <v>11</v>
      </c>
      <c r="L13" s="2" t="s">
        <v>8731</v>
      </c>
      <c r="M13" s="2">
        <v>12.0</v>
      </c>
    </row>
    <row r="14">
      <c r="A14" s="54">
        <v>45939.0</v>
      </c>
      <c r="B14" s="2" t="s">
        <v>194</v>
      </c>
      <c r="C14" s="2" t="s">
        <v>8726</v>
      </c>
      <c r="D14" s="4">
        <v>0.0</v>
      </c>
      <c r="E14" s="2" t="s">
        <v>8727</v>
      </c>
      <c r="F14" s="48" t="s">
        <v>8736</v>
      </c>
      <c r="G14" s="2" t="s">
        <v>157</v>
      </c>
      <c r="H14" s="2" t="s">
        <v>8729</v>
      </c>
      <c r="I14" s="95" t="s">
        <v>157</v>
      </c>
      <c r="J14" s="2" t="s">
        <v>8730</v>
      </c>
      <c r="K14" s="2">
        <f>IFERROR(__xludf.DUMMYFUNCTION("""COMPUTED_VALUE"""),11.0)</f>
        <v>11</v>
      </c>
      <c r="L14" s="2" t="s">
        <v>8731</v>
      </c>
      <c r="M14" s="2">
        <v>12.0</v>
      </c>
    </row>
    <row r="15">
      <c r="A15" s="54">
        <v>45940.0</v>
      </c>
      <c r="B15" s="2" t="s">
        <v>194</v>
      </c>
      <c r="C15" s="2" t="s">
        <v>8726</v>
      </c>
      <c r="D15" s="4">
        <v>1.0</v>
      </c>
      <c r="E15" s="2" t="s">
        <v>8737</v>
      </c>
      <c r="F15" s="48" t="s">
        <v>466</v>
      </c>
      <c r="G15" s="48" t="s">
        <v>467</v>
      </c>
      <c r="H15" s="2" t="s">
        <v>8738</v>
      </c>
      <c r="I15" s="95" t="s">
        <v>157</v>
      </c>
      <c r="J15" s="2" t="s">
        <v>8739</v>
      </c>
      <c r="K15" s="2">
        <f>IFERROR(__xludf.DUMMYFUNCTION("""COMPUTED_VALUE"""),11.0)</f>
        <v>11</v>
      </c>
      <c r="L15" s="2" t="s">
        <v>8731</v>
      </c>
      <c r="M15" s="2">
        <v>12.0</v>
      </c>
    </row>
    <row r="16">
      <c r="A16" s="54">
        <v>45941.0</v>
      </c>
      <c r="B16" s="2" t="s">
        <v>194</v>
      </c>
      <c r="C16" s="2" t="s">
        <v>8726</v>
      </c>
      <c r="D16" s="4">
        <v>0.0</v>
      </c>
      <c r="E16" s="2" t="s">
        <v>8727</v>
      </c>
      <c r="F16" s="48" t="s">
        <v>8740</v>
      </c>
      <c r="G16" s="2" t="s">
        <v>157</v>
      </c>
      <c r="H16" s="2" t="s">
        <v>8729</v>
      </c>
      <c r="I16" s="95" t="s">
        <v>157</v>
      </c>
      <c r="J16" s="2" t="s">
        <v>8741</v>
      </c>
      <c r="K16" s="2">
        <f>IFERROR(__xludf.DUMMYFUNCTION("""COMPUTED_VALUE"""),11.0)</f>
        <v>11</v>
      </c>
      <c r="L16" s="2" t="s">
        <v>8731</v>
      </c>
      <c r="M16" s="2">
        <v>12.0</v>
      </c>
    </row>
    <row r="17">
      <c r="A17" s="54">
        <v>45942.0</v>
      </c>
      <c r="B17" s="2" t="s">
        <v>194</v>
      </c>
      <c r="C17" s="2" t="s">
        <v>8726</v>
      </c>
      <c r="D17" s="4">
        <v>0.0</v>
      </c>
      <c r="E17" s="2" t="s">
        <v>8727</v>
      </c>
      <c r="F17" s="48" t="s">
        <v>8740</v>
      </c>
      <c r="G17" s="2" t="s">
        <v>157</v>
      </c>
      <c r="H17" s="2" t="s">
        <v>8729</v>
      </c>
      <c r="I17" s="95" t="s">
        <v>157</v>
      </c>
      <c r="J17" s="2" t="s">
        <v>8741</v>
      </c>
      <c r="K17" s="2">
        <f>IFERROR(__xludf.DUMMYFUNCTION("""COMPUTED_VALUE"""),11.0)</f>
        <v>11</v>
      </c>
      <c r="L17" s="2" t="s">
        <v>8731</v>
      </c>
      <c r="M17" s="2">
        <v>12.0</v>
      </c>
    </row>
    <row r="18">
      <c r="A18" s="54">
        <v>45943.0</v>
      </c>
      <c r="B18" s="2" t="s">
        <v>194</v>
      </c>
      <c r="C18" s="2" t="s">
        <v>8726</v>
      </c>
      <c r="D18" s="4">
        <v>0.0</v>
      </c>
      <c r="E18" s="2" t="s">
        <v>8727</v>
      </c>
      <c r="F18" s="48" t="s">
        <v>8740</v>
      </c>
      <c r="G18" s="2" t="s">
        <v>157</v>
      </c>
      <c r="H18" s="2" t="s">
        <v>8729</v>
      </c>
      <c r="I18" s="95" t="s">
        <v>157</v>
      </c>
      <c r="J18" s="2" t="s">
        <v>8741</v>
      </c>
      <c r="K18" s="2">
        <f>IFERROR(__xludf.DUMMYFUNCTION("""COMPUTED_VALUE"""),11.0)</f>
        <v>11</v>
      </c>
      <c r="L18" s="2" t="s">
        <v>8731</v>
      </c>
      <c r="M18" s="2">
        <v>12.0</v>
      </c>
    </row>
    <row r="19">
      <c r="A19" s="54">
        <v>45944.0</v>
      </c>
      <c r="B19" s="2" t="s">
        <v>194</v>
      </c>
      <c r="C19" s="2" t="s">
        <v>8726</v>
      </c>
      <c r="D19" s="4">
        <v>0.0</v>
      </c>
      <c r="E19" s="2" t="s">
        <v>8727</v>
      </c>
      <c r="F19" s="48" t="s">
        <v>8740</v>
      </c>
      <c r="G19" s="2" t="s">
        <v>157</v>
      </c>
      <c r="H19" s="2" t="s">
        <v>8729</v>
      </c>
      <c r="I19" s="95" t="s">
        <v>157</v>
      </c>
      <c r="J19" s="2" t="s">
        <v>8741</v>
      </c>
      <c r="K19" s="2">
        <f>IFERROR(__xludf.DUMMYFUNCTION("""COMPUTED_VALUE"""),11.0)</f>
        <v>11</v>
      </c>
      <c r="L19" s="2" t="s">
        <v>8731</v>
      </c>
      <c r="M19" s="2">
        <v>12.0</v>
      </c>
    </row>
    <row r="20">
      <c r="A20" s="54">
        <v>45945.0</v>
      </c>
      <c r="B20" s="2" t="s">
        <v>194</v>
      </c>
      <c r="C20" s="2" t="s">
        <v>8726</v>
      </c>
      <c r="D20" s="4">
        <v>0.0</v>
      </c>
      <c r="E20" s="2" t="s">
        <v>8727</v>
      </c>
      <c r="F20" s="48" t="s">
        <v>8740</v>
      </c>
      <c r="G20" s="2" t="s">
        <v>157</v>
      </c>
      <c r="H20" s="2" t="s">
        <v>8729</v>
      </c>
      <c r="I20" s="95" t="s">
        <v>157</v>
      </c>
      <c r="J20" s="2" t="s">
        <v>8741</v>
      </c>
      <c r="K20" s="2">
        <f>IFERROR(__xludf.DUMMYFUNCTION("""COMPUTED_VALUE"""),11.0)</f>
        <v>11</v>
      </c>
      <c r="L20" s="2" t="s">
        <v>8731</v>
      </c>
      <c r="M20" s="2">
        <v>12.0</v>
      </c>
    </row>
    <row r="21">
      <c r="A21" s="54">
        <v>45946.0</v>
      </c>
      <c r="B21" s="2" t="s">
        <v>194</v>
      </c>
      <c r="C21" s="2" t="s">
        <v>8726</v>
      </c>
      <c r="D21" s="4">
        <v>0.0</v>
      </c>
      <c r="E21" s="2" t="s">
        <v>8727</v>
      </c>
      <c r="F21" s="48" t="s">
        <v>8740</v>
      </c>
      <c r="G21" s="2" t="s">
        <v>157</v>
      </c>
      <c r="H21" s="2" t="s">
        <v>8729</v>
      </c>
      <c r="I21" s="95" t="s">
        <v>157</v>
      </c>
      <c r="J21" s="2" t="s">
        <v>8741</v>
      </c>
      <c r="K21" s="2">
        <f>IFERROR(__xludf.DUMMYFUNCTION("""COMPUTED_VALUE"""),11.0)</f>
        <v>11</v>
      </c>
      <c r="L21" s="2" t="s">
        <v>8731</v>
      </c>
      <c r="M21" s="2">
        <v>12.0</v>
      </c>
    </row>
    <row r="22">
      <c r="A22" s="54">
        <v>45947.0</v>
      </c>
      <c r="B22" s="2" t="s">
        <v>194</v>
      </c>
      <c r="C22" s="2" t="s">
        <v>8726</v>
      </c>
      <c r="D22" s="4">
        <v>0.0</v>
      </c>
      <c r="E22" s="2" t="s">
        <v>8727</v>
      </c>
      <c r="F22" s="48" t="s">
        <v>8740</v>
      </c>
      <c r="G22" s="2" t="s">
        <v>157</v>
      </c>
      <c r="H22" s="2" t="s">
        <v>8729</v>
      </c>
      <c r="I22" s="95" t="s">
        <v>157</v>
      </c>
      <c r="J22" s="2" t="s">
        <v>8741</v>
      </c>
      <c r="K22" s="2">
        <f>IFERROR(__xludf.DUMMYFUNCTION("""COMPUTED_VALUE"""),11.0)</f>
        <v>11</v>
      </c>
      <c r="L22" s="2" t="s">
        <v>8731</v>
      </c>
      <c r="M22" s="2">
        <v>12.0</v>
      </c>
    </row>
    <row r="23">
      <c r="A23" s="54">
        <v>45948.0</v>
      </c>
      <c r="B23" s="2" t="s">
        <v>194</v>
      </c>
      <c r="C23" s="2" t="s">
        <v>8726</v>
      </c>
      <c r="D23" s="4">
        <v>0.0</v>
      </c>
      <c r="E23" s="2" t="s">
        <v>8727</v>
      </c>
      <c r="F23" s="48" t="s">
        <v>8742</v>
      </c>
      <c r="G23" s="2" t="s">
        <v>157</v>
      </c>
      <c r="H23" s="2" t="s">
        <v>8729</v>
      </c>
      <c r="I23" s="95" t="s">
        <v>157</v>
      </c>
      <c r="J23" s="2" t="s">
        <v>8730</v>
      </c>
      <c r="K23" s="2">
        <f>IFERROR(__xludf.DUMMYFUNCTION("""COMPUTED_VALUE"""),11.0)</f>
        <v>11</v>
      </c>
      <c r="L23" s="2" t="s">
        <v>8731</v>
      </c>
      <c r="M23" s="2">
        <v>12.0</v>
      </c>
    </row>
    <row r="24">
      <c r="A24" s="54">
        <v>45949.0</v>
      </c>
      <c r="B24" s="2" t="s">
        <v>194</v>
      </c>
      <c r="C24" s="2" t="s">
        <v>8726</v>
      </c>
      <c r="D24" s="4">
        <v>0.0</v>
      </c>
      <c r="E24" s="2" t="s">
        <v>8727</v>
      </c>
      <c r="F24" s="48" t="s">
        <v>8742</v>
      </c>
      <c r="G24" s="2" t="s">
        <v>157</v>
      </c>
      <c r="H24" s="2" t="s">
        <v>8729</v>
      </c>
      <c r="I24" s="95" t="s">
        <v>157</v>
      </c>
      <c r="J24" s="2" t="s">
        <v>8730</v>
      </c>
      <c r="K24" s="2">
        <f>IFERROR(__xludf.DUMMYFUNCTION("""COMPUTED_VALUE"""),11.0)</f>
        <v>11</v>
      </c>
      <c r="L24" s="2" t="s">
        <v>8731</v>
      </c>
      <c r="M24" s="2">
        <v>12.0</v>
      </c>
    </row>
    <row r="25">
      <c r="A25" s="54">
        <v>45950.0</v>
      </c>
      <c r="B25" s="2" t="s">
        <v>194</v>
      </c>
      <c r="C25" s="2" t="s">
        <v>8726</v>
      </c>
      <c r="D25" s="4">
        <v>0.0</v>
      </c>
      <c r="E25" s="2" t="s">
        <v>8727</v>
      </c>
      <c r="F25" s="48" t="s">
        <v>8742</v>
      </c>
      <c r="G25" s="2" t="s">
        <v>157</v>
      </c>
      <c r="H25" s="2" t="s">
        <v>8729</v>
      </c>
      <c r="I25" s="95" t="s">
        <v>157</v>
      </c>
      <c r="J25" s="2" t="s">
        <v>8730</v>
      </c>
      <c r="K25" s="2">
        <f>IFERROR(__xludf.DUMMYFUNCTION("""COMPUTED_VALUE"""),11.0)</f>
        <v>11</v>
      </c>
      <c r="L25" s="2" t="s">
        <v>8731</v>
      </c>
      <c r="M25" s="2">
        <v>12.0</v>
      </c>
    </row>
    <row r="26">
      <c r="A26" s="54">
        <v>45951.0</v>
      </c>
      <c r="B26" s="2" t="s">
        <v>194</v>
      </c>
      <c r="C26" s="2" t="s">
        <v>8726</v>
      </c>
      <c r="D26" s="4">
        <v>0.0</v>
      </c>
      <c r="E26" s="2" t="s">
        <v>8727</v>
      </c>
      <c r="F26" s="48" t="s">
        <v>8742</v>
      </c>
      <c r="G26" s="2" t="s">
        <v>157</v>
      </c>
      <c r="H26" s="2" t="s">
        <v>8729</v>
      </c>
      <c r="I26" s="95" t="s">
        <v>157</v>
      </c>
      <c r="J26" s="2" t="s">
        <v>8730</v>
      </c>
      <c r="K26" s="2">
        <f>IFERROR(__xludf.DUMMYFUNCTION("""COMPUTED_VALUE"""),11.0)</f>
        <v>11</v>
      </c>
      <c r="L26" s="2" t="s">
        <v>8731</v>
      </c>
      <c r="M26" s="2">
        <v>12.0</v>
      </c>
    </row>
    <row r="27">
      <c r="A27" s="54">
        <v>45952.0</v>
      </c>
      <c r="B27" s="2" t="s">
        <v>194</v>
      </c>
      <c r="C27" s="2" t="s">
        <v>8726</v>
      </c>
      <c r="D27" s="4">
        <v>1.0</v>
      </c>
      <c r="E27" s="2" t="s">
        <v>8737</v>
      </c>
      <c r="F27" s="48" t="s">
        <v>495</v>
      </c>
      <c r="G27" s="48" t="s">
        <v>496</v>
      </c>
      <c r="H27" s="2" t="s">
        <v>8738</v>
      </c>
      <c r="I27" s="95" t="s">
        <v>157</v>
      </c>
      <c r="J27" s="2" t="s">
        <v>8739</v>
      </c>
      <c r="K27" s="2">
        <f>IFERROR(__xludf.DUMMYFUNCTION("""COMPUTED_VALUE"""),11.0)</f>
        <v>11</v>
      </c>
      <c r="L27" s="2" t="s">
        <v>8731</v>
      </c>
      <c r="M27" s="2">
        <v>12.0</v>
      </c>
    </row>
    <row r="28">
      <c r="A28" s="54">
        <v>45953.0</v>
      </c>
      <c r="B28" s="2" t="s">
        <v>194</v>
      </c>
      <c r="C28" s="2" t="s">
        <v>8726</v>
      </c>
      <c r="D28" s="4">
        <v>0.0</v>
      </c>
      <c r="E28" s="2" t="s">
        <v>8727</v>
      </c>
      <c r="F28" s="48" t="s">
        <v>8742</v>
      </c>
      <c r="G28" s="2" t="s">
        <v>157</v>
      </c>
      <c r="H28" s="2" t="s">
        <v>8729</v>
      </c>
      <c r="I28" s="95" t="s">
        <v>157</v>
      </c>
      <c r="J28" s="2" t="s">
        <v>8730</v>
      </c>
      <c r="K28" s="2">
        <f>IFERROR(__xludf.DUMMYFUNCTION("""COMPUTED_VALUE"""),11.0)</f>
        <v>11</v>
      </c>
      <c r="L28" s="2" t="s">
        <v>8731</v>
      </c>
      <c r="M28" s="2">
        <v>12.0</v>
      </c>
    </row>
    <row r="29">
      <c r="A29" s="54">
        <v>45954.0</v>
      </c>
      <c r="B29" s="2" t="s">
        <v>194</v>
      </c>
      <c r="C29" s="2" t="s">
        <v>8726</v>
      </c>
      <c r="D29" s="4">
        <v>0.0</v>
      </c>
      <c r="E29" s="2" t="s">
        <v>8727</v>
      </c>
      <c r="F29" s="48" t="s">
        <v>8742</v>
      </c>
      <c r="G29" s="2" t="s">
        <v>157</v>
      </c>
      <c r="H29" s="2" t="s">
        <v>8729</v>
      </c>
      <c r="I29" s="95" t="s">
        <v>157</v>
      </c>
      <c r="J29" s="2" t="s">
        <v>8730</v>
      </c>
      <c r="K29" s="2">
        <f>IFERROR(__xludf.DUMMYFUNCTION("""COMPUTED_VALUE"""),12.0)</f>
        <v>12</v>
      </c>
      <c r="L29" s="2" t="s">
        <v>8735</v>
      </c>
      <c r="M29" s="2">
        <v>12.0</v>
      </c>
    </row>
    <row r="30">
      <c r="A30" s="54">
        <v>45955.0</v>
      </c>
      <c r="B30" s="2" t="s">
        <v>194</v>
      </c>
      <c r="C30" s="2" t="s">
        <v>8726</v>
      </c>
      <c r="D30" s="4">
        <v>1.0</v>
      </c>
      <c r="E30" s="2" t="s">
        <v>8737</v>
      </c>
      <c r="F30" s="48" t="s">
        <v>501</v>
      </c>
      <c r="G30" s="48" t="s">
        <v>502</v>
      </c>
      <c r="H30" s="2" t="s">
        <v>8738</v>
      </c>
      <c r="I30" s="95" t="s">
        <v>157</v>
      </c>
      <c r="J30" s="2" t="s">
        <v>8739</v>
      </c>
      <c r="K30" s="2">
        <f>IFERROR(__xludf.DUMMYFUNCTION("""COMPUTED_VALUE"""),11.0)</f>
        <v>11</v>
      </c>
      <c r="L30" s="2" t="s">
        <v>8731</v>
      </c>
      <c r="M30" s="2">
        <v>12.0</v>
      </c>
    </row>
    <row r="31">
      <c r="A31" s="54">
        <v>45956.0</v>
      </c>
      <c r="B31" s="2" t="s">
        <v>194</v>
      </c>
      <c r="C31" s="2" t="s">
        <v>8726</v>
      </c>
      <c r="D31" s="4">
        <v>0.0</v>
      </c>
      <c r="E31" s="2" t="s">
        <v>8727</v>
      </c>
      <c r="F31" s="48" t="s">
        <v>8743</v>
      </c>
      <c r="G31" s="2" t="s">
        <v>157</v>
      </c>
      <c r="H31" s="2" t="s">
        <v>8729</v>
      </c>
      <c r="I31" s="95" t="s">
        <v>157</v>
      </c>
      <c r="J31" s="2" t="s">
        <v>8730</v>
      </c>
      <c r="K31" s="2">
        <f>IFERROR(__xludf.DUMMYFUNCTION("""COMPUTED_VALUE"""),11.0)</f>
        <v>11</v>
      </c>
      <c r="L31" s="2" t="s">
        <v>8731</v>
      </c>
      <c r="M31" s="2">
        <v>12.0</v>
      </c>
    </row>
    <row r="32">
      <c r="A32" s="54">
        <v>45957.0</v>
      </c>
      <c r="B32" s="2" t="s">
        <v>194</v>
      </c>
      <c r="C32" s="2" t="s">
        <v>8726</v>
      </c>
      <c r="D32" s="4">
        <v>0.0</v>
      </c>
      <c r="E32" s="2" t="s">
        <v>8727</v>
      </c>
      <c r="F32" s="48" t="s">
        <v>8743</v>
      </c>
      <c r="G32" s="2" t="s">
        <v>157</v>
      </c>
      <c r="H32" s="2" t="s">
        <v>8729</v>
      </c>
      <c r="I32" s="95" t="s">
        <v>157</v>
      </c>
      <c r="J32" s="2" t="s">
        <v>8730</v>
      </c>
      <c r="K32" s="2">
        <f>IFERROR(__xludf.DUMMYFUNCTION("""COMPUTED_VALUE"""),11.0)</f>
        <v>11</v>
      </c>
      <c r="L32" s="2" t="s">
        <v>8731</v>
      </c>
      <c r="M32" s="2">
        <v>12.0</v>
      </c>
    </row>
    <row r="33">
      <c r="A33" s="54">
        <v>45958.0</v>
      </c>
      <c r="B33" s="2" t="s">
        <v>194</v>
      </c>
      <c r="C33" s="2" t="s">
        <v>8726</v>
      </c>
      <c r="D33" s="4">
        <v>0.0</v>
      </c>
      <c r="E33" s="2" t="s">
        <v>8727</v>
      </c>
      <c r="F33" s="48" t="s">
        <v>8743</v>
      </c>
      <c r="G33" s="2" t="s">
        <v>157</v>
      </c>
      <c r="H33" s="2" t="s">
        <v>8729</v>
      </c>
      <c r="I33" s="95" t="s">
        <v>157</v>
      </c>
      <c r="J33" s="2" t="s">
        <v>8730</v>
      </c>
      <c r="K33" s="2">
        <f>IFERROR(__xludf.DUMMYFUNCTION("""COMPUTED_VALUE"""),11.0)</f>
        <v>11</v>
      </c>
      <c r="L33" s="2" t="s">
        <v>8731</v>
      </c>
      <c r="M33" s="2">
        <v>12.0</v>
      </c>
    </row>
    <row r="34">
      <c r="A34" s="54">
        <v>45959.0</v>
      </c>
      <c r="B34" s="2" t="s">
        <v>194</v>
      </c>
      <c r="C34" s="2" t="s">
        <v>8726</v>
      </c>
      <c r="D34" s="4">
        <v>0.0</v>
      </c>
      <c r="E34" s="2" t="s">
        <v>8727</v>
      </c>
      <c r="F34" s="48" t="s">
        <v>8743</v>
      </c>
      <c r="G34" s="2" t="s">
        <v>157</v>
      </c>
      <c r="H34" s="2" t="s">
        <v>8729</v>
      </c>
      <c r="I34" s="95" t="s">
        <v>157</v>
      </c>
      <c r="J34" s="2" t="s">
        <v>8730</v>
      </c>
      <c r="K34" s="2">
        <f>IFERROR(__xludf.DUMMYFUNCTION("""COMPUTED_VALUE"""),11.0)</f>
        <v>11</v>
      </c>
      <c r="L34" s="2" t="s">
        <v>8731</v>
      </c>
      <c r="M34" s="2">
        <v>12.0</v>
      </c>
    </row>
    <row r="35">
      <c r="A35" s="54">
        <v>45960.0</v>
      </c>
      <c r="B35" s="2" t="s">
        <v>194</v>
      </c>
      <c r="C35" s="2" t="s">
        <v>8726</v>
      </c>
      <c r="D35" s="4">
        <v>0.0</v>
      </c>
      <c r="E35" s="2" t="s">
        <v>8727</v>
      </c>
      <c r="F35" s="48" t="s">
        <v>8743</v>
      </c>
      <c r="G35" s="2" t="s">
        <v>157</v>
      </c>
      <c r="H35" s="2" t="s">
        <v>8729</v>
      </c>
      <c r="I35" s="95" t="s">
        <v>157</v>
      </c>
      <c r="J35" s="2" t="s">
        <v>8730</v>
      </c>
      <c r="K35" s="2">
        <f>IFERROR(__xludf.DUMMYFUNCTION("""COMPUTED_VALUE"""),11.0)</f>
        <v>11</v>
      </c>
      <c r="L35" s="2" t="s">
        <v>8731</v>
      </c>
      <c r="M35" s="2">
        <v>12.0</v>
      </c>
    </row>
    <row r="36">
      <c r="A36" s="54">
        <v>45961.0</v>
      </c>
      <c r="B36" s="2" t="s">
        <v>194</v>
      </c>
      <c r="C36" s="2" t="s">
        <v>8726</v>
      </c>
      <c r="D36" s="4">
        <v>0.0</v>
      </c>
      <c r="E36" s="2" t="s">
        <v>8727</v>
      </c>
      <c r="F36" s="48" t="s">
        <v>8743</v>
      </c>
      <c r="G36" s="2" t="s">
        <v>157</v>
      </c>
      <c r="H36" s="2" t="s">
        <v>8729</v>
      </c>
      <c r="I36" s="95" t="s">
        <v>157</v>
      </c>
      <c r="J36" s="2" t="s">
        <v>8730</v>
      </c>
      <c r="K36" s="2">
        <f>IFERROR(__xludf.DUMMYFUNCTION("""COMPUTED_VALUE"""),11.0)</f>
        <v>11</v>
      </c>
      <c r="L36" s="2" t="s">
        <v>8731</v>
      </c>
      <c r="M36" s="2">
        <v>12.0</v>
      </c>
    </row>
    <row r="37">
      <c r="A37" s="54">
        <v>45962.0</v>
      </c>
      <c r="B37" s="2" t="s">
        <v>194</v>
      </c>
      <c r="C37" s="2" t="s">
        <v>8726</v>
      </c>
      <c r="D37" s="4">
        <v>0.0</v>
      </c>
      <c r="E37" s="2" t="s">
        <v>8727</v>
      </c>
      <c r="F37" s="48" t="s">
        <v>8744</v>
      </c>
      <c r="G37" s="2" t="s">
        <v>157</v>
      </c>
      <c r="H37" s="2" t="s">
        <v>8729</v>
      </c>
      <c r="I37" s="95" t="s">
        <v>157</v>
      </c>
      <c r="J37" s="2" t="s">
        <v>8730</v>
      </c>
      <c r="K37" s="2">
        <f>IFERROR(__xludf.DUMMYFUNCTION("""COMPUTED_VALUE"""),11.0)</f>
        <v>11</v>
      </c>
      <c r="L37" s="2" t="s">
        <v>8731</v>
      </c>
      <c r="M37" s="2">
        <v>12.0</v>
      </c>
    </row>
    <row r="38">
      <c r="A38" s="54">
        <v>45963.0</v>
      </c>
      <c r="B38" s="2" t="s">
        <v>194</v>
      </c>
      <c r="C38" s="2" t="s">
        <v>8726</v>
      </c>
      <c r="D38" s="4">
        <v>0.0</v>
      </c>
      <c r="E38" s="2" t="s">
        <v>8727</v>
      </c>
      <c r="F38" s="48" t="s">
        <v>8744</v>
      </c>
      <c r="G38" s="2" t="s">
        <v>157</v>
      </c>
      <c r="H38" s="2" t="s">
        <v>8729</v>
      </c>
      <c r="I38" s="95" t="s">
        <v>157</v>
      </c>
      <c r="J38" s="2" t="s">
        <v>8730</v>
      </c>
      <c r="K38" s="2">
        <f>IFERROR(__xludf.DUMMYFUNCTION("""COMPUTED_VALUE"""),12.0)</f>
        <v>12</v>
      </c>
      <c r="L38" s="2" t="s">
        <v>8735</v>
      </c>
      <c r="M38" s="2">
        <v>12.0</v>
      </c>
    </row>
    <row r="39">
      <c r="A39" s="54">
        <v>45964.0</v>
      </c>
      <c r="B39" s="2" t="s">
        <v>194</v>
      </c>
      <c r="C39" s="2" t="s">
        <v>8726</v>
      </c>
      <c r="D39" s="4">
        <v>0.0</v>
      </c>
      <c r="E39" s="2" t="s">
        <v>8727</v>
      </c>
      <c r="F39" s="48" t="s">
        <v>8744</v>
      </c>
      <c r="G39" s="2" t="s">
        <v>157</v>
      </c>
      <c r="H39" s="2" t="s">
        <v>8729</v>
      </c>
      <c r="I39" s="95" t="s">
        <v>157</v>
      </c>
      <c r="J39" s="2" t="s">
        <v>8730</v>
      </c>
      <c r="K39" s="2">
        <f>IFERROR(__xludf.DUMMYFUNCTION("""COMPUTED_VALUE"""),11.0)</f>
        <v>11</v>
      </c>
      <c r="L39" s="2" t="s">
        <v>8731</v>
      </c>
      <c r="M39" s="2">
        <v>12.0</v>
      </c>
    </row>
    <row r="40">
      <c r="A40" s="54">
        <v>45965.0</v>
      </c>
      <c r="B40" s="2" t="s">
        <v>194</v>
      </c>
      <c r="C40" s="2" t="s">
        <v>8726</v>
      </c>
      <c r="D40" s="4">
        <v>0.0</v>
      </c>
      <c r="E40" s="2" t="s">
        <v>8727</v>
      </c>
      <c r="F40" s="48" t="s">
        <v>8744</v>
      </c>
      <c r="G40" s="2" t="s">
        <v>157</v>
      </c>
      <c r="H40" s="2" t="s">
        <v>8729</v>
      </c>
      <c r="I40" s="95" t="s">
        <v>157</v>
      </c>
      <c r="J40" s="2" t="s">
        <v>8730</v>
      </c>
      <c r="K40" s="2">
        <f>IFERROR(__xludf.DUMMYFUNCTION("""COMPUTED_VALUE"""),11.0)</f>
        <v>11</v>
      </c>
      <c r="L40" s="2" t="s">
        <v>8731</v>
      </c>
      <c r="M40" s="2">
        <v>12.0</v>
      </c>
    </row>
    <row r="41">
      <c r="A41" s="54">
        <v>45966.0</v>
      </c>
      <c r="B41" s="2" t="s">
        <v>194</v>
      </c>
      <c r="C41" s="2" t="s">
        <v>8726</v>
      </c>
      <c r="D41" s="4">
        <v>0.0</v>
      </c>
      <c r="E41" s="2" t="s">
        <v>8727</v>
      </c>
      <c r="F41" s="48" t="s">
        <v>8744</v>
      </c>
      <c r="G41" s="2" t="s">
        <v>157</v>
      </c>
      <c r="H41" s="2" t="s">
        <v>8729</v>
      </c>
      <c r="I41" s="95" t="s">
        <v>157</v>
      </c>
      <c r="J41" s="2" t="s">
        <v>8730</v>
      </c>
      <c r="K41" s="2">
        <f>IFERROR(__xludf.DUMMYFUNCTION("""COMPUTED_VALUE"""),11.0)</f>
        <v>11</v>
      </c>
      <c r="L41" s="2" t="s">
        <v>8731</v>
      </c>
      <c r="M41" s="2">
        <v>12.0</v>
      </c>
    </row>
    <row r="42">
      <c r="A42" s="54">
        <v>45967.0</v>
      </c>
      <c r="B42" s="2" t="s">
        <v>194</v>
      </c>
      <c r="C42" s="2" t="s">
        <v>8726</v>
      </c>
      <c r="D42" s="4">
        <v>0.0</v>
      </c>
      <c r="E42" s="2" t="s">
        <v>8727</v>
      </c>
      <c r="F42" s="48" t="s">
        <v>8744</v>
      </c>
      <c r="G42" s="2" t="s">
        <v>157</v>
      </c>
      <c r="H42" s="2" t="s">
        <v>8729</v>
      </c>
      <c r="I42" s="95" t="s">
        <v>157</v>
      </c>
      <c r="J42" s="2" t="s">
        <v>8730</v>
      </c>
      <c r="K42" s="2">
        <f>IFERROR(__xludf.DUMMYFUNCTION("""COMPUTED_VALUE"""),11.0)</f>
        <v>11</v>
      </c>
      <c r="L42" s="2" t="s">
        <v>8731</v>
      </c>
      <c r="M42" s="2">
        <v>12.0</v>
      </c>
    </row>
    <row r="43">
      <c r="A43" s="54">
        <v>45968.0</v>
      </c>
      <c r="B43" s="2" t="s">
        <v>194</v>
      </c>
      <c r="C43" s="2" t="s">
        <v>8726</v>
      </c>
      <c r="D43" s="4">
        <v>0.0</v>
      </c>
      <c r="E43" s="2" t="s">
        <v>8727</v>
      </c>
      <c r="F43" s="48" t="s">
        <v>8744</v>
      </c>
      <c r="G43" s="2" t="s">
        <v>157</v>
      </c>
      <c r="H43" s="2" t="s">
        <v>8729</v>
      </c>
      <c r="I43" s="95" t="s">
        <v>157</v>
      </c>
      <c r="J43" s="2" t="s">
        <v>8730</v>
      </c>
      <c r="K43" s="2">
        <f>IFERROR(__xludf.DUMMYFUNCTION("""COMPUTED_VALUE"""),11.0)</f>
        <v>11</v>
      </c>
      <c r="L43" s="2" t="s">
        <v>8731</v>
      </c>
      <c r="M43" s="2">
        <v>12.0</v>
      </c>
    </row>
    <row r="44">
      <c r="A44" s="54">
        <v>45969.0</v>
      </c>
      <c r="B44" s="2" t="s">
        <v>194</v>
      </c>
      <c r="C44" s="2" t="s">
        <v>8726</v>
      </c>
      <c r="D44" s="2">
        <v>1.0</v>
      </c>
      <c r="E44" s="2" t="s">
        <v>8745</v>
      </c>
      <c r="F44" s="48" t="s">
        <v>534</v>
      </c>
      <c r="G44" s="48" t="s">
        <v>535</v>
      </c>
      <c r="H44" s="2" t="s">
        <v>8738</v>
      </c>
      <c r="I44" s="95"/>
      <c r="J44" s="2" t="s">
        <v>8746</v>
      </c>
      <c r="K44" s="2">
        <f>IFERROR(__xludf.DUMMYFUNCTION("""COMPUTED_VALUE"""),11.0)</f>
        <v>11</v>
      </c>
      <c r="L44" s="2" t="s">
        <v>8731</v>
      </c>
      <c r="M44" s="2">
        <v>12.0</v>
      </c>
    </row>
    <row r="45">
      <c r="A45" s="54">
        <v>45970.0</v>
      </c>
      <c r="B45" s="2" t="s">
        <v>194</v>
      </c>
      <c r="C45" s="2" t="s">
        <v>8726</v>
      </c>
      <c r="D45" s="4">
        <v>0.0</v>
      </c>
      <c r="E45" s="2" t="s">
        <v>8727</v>
      </c>
      <c r="F45" s="48" t="s">
        <v>8747</v>
      </c>
      <c r="G45" s="2" t="s">
        <v>157</v>
      </c>
      <c r="H45" s="2" t="s">
        <v>8729</v>
      </c>
      <c r="I45" s="95" t="s">
        <v>157</v>
      </c>
      <c r="J45" s="2" t="s">
        <v>8730</v>
      </c>
      <c r="K45" s="2">
        <f>IFERROR(__xludf.DUMMYFUNCTION("""COMPUTED_VALUE"""),11.0)</f>
        <v>11</v>
      </c>
      <c r="L45" s="2" t="s">
        <v>8731</v>
      </c>
      <c r="M45" s="2">
        <v>12.0</v>
      </c>
    </row>
    <row r="46">
      <c r="A46" s="54">
        <v>45971.0</v>
      </c>
      <c r="B46" s="2" t="s">
        <v>194</v>
      </c>
      <c r="C46" s="2" t="s">
        <v>8726</v>
      </c>
      <c r="D46" s="4">
        <v>0.0</v>
      </c>
      <c r="E46" s="2" t="s">
        <v>8727</v>
      </c>
      <c r="F46" s="48" t="s">
        <v>8747</v>
      </c>
      <c r="G46" s="2" t="s">
        <v>157</v>
      </c>
      <c r="H46" s="2" t="s">
        <v>8729</v>
      </c>
      <c r="I46" s="95" t="s">
        <v>157</v>
      </c>
      <c r="J46" s="2" t="s">
        <v>8730</v>
      </c>
      <c r="K46" s="2">
        <f>IFERROR(__xludf.DUMMYFUNCTION("""COMPUTED_VALUE"""),11.0)</f>
        <v>11</v>
      </c>
      <c r="L46" s="2" t="s">
        <v>8731</v>
      </c>
      <c r="M46" s="2">
        <v>12.0</v>
      </c>
    </row>
    <row r="47">
      <c r="A47" s="54">
        <v>45972.0</v>
      </c>
      <c r="B47" s="2" t="s">
        <v>194</v>
      </c>
      <c r="C47" s="2" t="s">
        <v>8726</v>
      </c>
      <c r="D47" s="4">
        <v>0.0</v>
      </c>
      <c r="E47" s="2" t="s">
        <v>8727</v>
      </c>
      <c r="F47" s="48" t="s">
        <v>8747</v>
      </c>
      <c r="G47" s="2" t="s">
        <v>157</v>
      </c>
      <c r="H47" s="2" t="s">
        <v>8729</v>
      </c>
      <c r="I47" s="95" t="s">
        <v>157</v>
      </c>
      <c r="J47" s="2" t="s">
        <v>8730</v>
      </c>
      <c r="K47" s="2">
        <f>IFERROR(__xludf.DUMMYFUNCTION("""COMPUTED_VALUE"""),11.0)</f>
        <v>11</v>
      </c>
      <c r="L47" s="2" t="s">
        <v>8731</v>
      </c>
      <c r="M47" s="2">
        <v>12.0</v>
      </c>
    </row>
    <row r="48">
      <c r="A48" s="54">
        <v>45973.0</v>
      </c>
      <c r="B48" s="2" t="s">
        <v>194</v>
      </c>
      <c r="C48" s="2" t="s">
        <v>8726</v>
      </c>
      <c r="D48" s="4">
        <v>0.0</v>
      </c>
      <c r="E48" s="2" t="s">
        <v>8727</v>
      </c>
      <c r="F48" s="48" t="s">
        <v>8747</v>
      </c>
      <c r="G48" s="2" t="s">
        <v>157</v>
      </c>
      <c r="H48" s="2" t="s">
        <v>8729</v>
      </c>
      <c r="I48" s="95" t="s">
        <v>157</v>
      </c>
      <c r="J48" s="2" t="s">
        <v>8730</v>
      </c>
      <c r="K48" s="2">
        <f>IFERROR(__xludf.DUMMYFUNCTION("""COMPUTED_VALUE"""),11.0)</f>
        <v>11</v>
      </c>
      <c r="L48" s="2" t="s">
        <v>8731</v>
      </c>
      <c r="M48" s="2">
        <v>12.0</v>
      </c>
    </row>
    <row r="49">
      <c r="A49" s="54">
        <v>45974.0</v>
      </c>
      <c r="B49" s="2" t="s">
        <v>194</v>
      </c>
      <c r="C49" s="2" t="s">
        <v>8726</v>
      </c>
      <c r="D49" s="4">
        <v>0.0</v>
      </c>
      <c r="E49" s="2" t="s">
        <v>8727</v>
      </c>
      <c r="F49" s="48" t="s">
        <v>8747</v>
      </c>
      <c r="G49" s="2" t="s">
        <v>157</v>
      </c>
      <c r="H49" s="2" t="s">
        <v>8729</v>
      </c>
      <c r="I49" s="95" t="s">
        <v>157</v>
      </c>
      <c r="J49" s="2" t="s">
        <v>8730</v>
      </c>
      <c r="K49" s="2">
        <f>IFERROR(__xludf.DUMMYFUNCTION("""COMPUTED_VALUE"""),11.0)</f>
        <v>11</v>
      </c>
      <c r="L49" s="2" t="s">
        <v>8731</v>
      </c>
      <c r="M49" s="2">
        <v>12.0</v>
      </c>
    </row>
    <row r="50">
      <c r="A50" s="54">
        <v>45975.0</v>
      </c>
      <c r="B50" s="2" t="s">
        <v>194</v>
      </c>
      <c r="C50" s="2" t="s">
        <v>8726</v>
      </c>
      <c r="D50" s="4">
        <v>1.0</v>
      </c>
      <c r="E50" s="2" t="s">
        <v>8737</v>
      </c>
      <c r="F50" s="48" t="s">
        <v>553</v>
      </c>
      <c r="G50" s="48" t="s">
        <v>554</v>
      </c>
      <c r="H50" s="2" t="s">
        <v>8738</v>
      </c>
      <c r="I50" s="95" t="s">
        <v>157</v>
      </c>
      <c r="J50" s="2" t="s">
        <v>8739</v>
      </c>
      <c r="K50" s="2">
        <f>IFERROR(__xludf.DUMMYFUNCTION("""COMPUTED_VALUE"""),11.0)</f>
        <v>11</v>
      </c>
      <c r="L50" s="2" t="s">
        <v>8731</v>
      </c>
      <c r="M50" s="2">
        <v>12.0</v>
      </c>
    </row>
    <row r="51">
      <c r="A51" s="54">
        <v>45976.0</v>
      </c>
      <c r="B51" s="2" t="s">
        <v>194</v>
      </c>
      <c r="C51" s="2" t="s">
        <v>8726</v>
      </c>
      <c r="D51" s="4">
        <v>0.0</v>
      </c>
      <c r="E51" s="2" t="s">
        <v>8727</v>
      </c>
      <c r="F51" s="48" t="s">
        <v>8748</v>
      </c>
      <c r="G51" s="2" t="s">
        <v>157</v>
      </c>
      <c r="H51" s="2" t="s">
        <v>8729</v>
      </c>
      <c r="I51" s="95" t="s">
        <v>157</v>
      </c>
      <c r="J51" s="2" t="s">
        <v>8730</v>
      </c>
      <c r="K51" s="2">
        <f>IFERROR(__xludf.DUMMYFUNCTION("""COMPUTED_VALUE"""),11.0)</f>
        <v>11</v>
      </c>
      <c r="L51" s="2" t="s">
        <v>8731</v>
      </c>
      <c r="M51" s="2">
        <v>12.0</v>
      </c>
    </row>
    <row r="52">
      <c r="A52" s="54">
        <v>45977.0</v>
      </c>
      <c r="B52" s="2" t="s">
        <v>194</v>
      </c>
      <c r="C52" s="2" t="s">
        <v>8726</v>
      </c>
      <c r="D52" s="4">
        <v>0.0</v>
      </c>
      <c r="E52" s="2" t="s">
        <v>8727</v>
      </c>
      <c r="F52" s="48" t="s">
        <v>8748</v>
      </c>
      <c r="G52" s="2" t="s">
        <v>157</v>
      </c>
      <c r="H52" s="2" t="s">
        <v>8729</v>
      </c>
      <c r="I52" s="95" t="s">
        <v>157</v>
      </c>
      <c r="J52" s="2" t="s">
        <v>8730</v>
      </c>
      <c r="K52" s="2">
        <f>IFERROR(__xludf.DUMMYFUNCTION("""COMPUTED_VALUE"""),11.0)</f>
        <v>11</v>
      </c>
      <c r="L52" s="2" t="s">
        <v>8731</v>
      </c>
      <c r="M52" s="2">
        <v>12.0</v>
      </c>
    </row>
    <row r="53">
      <c r="A53" s="54">
        <v>45978.0</v>
      </c>
      <c r="B53" s="2" t="s">
        <v>194</v>
      </c>
      <c r="C53" s="2" t="s">
        <v>8726</v>
      </c>
      <c r="D53" s="4">
        <v>0.0</v>
      </c>
      <c r="E53" s="2" t="s">
        <v>8727</v>
      </c>
      <c r="F53" s="48" t="s">
        <v>8748</v>
      </c>
      <c r="G53" s="2" t="s">
        <v>157</v>
      </c>
      <c r="H53" s="2" t="s">
        <v>8729</v>
      </c>
      <c r="I53" s="95" t="s">
        <v>157</v>
      </c>
      <c r="J53" s="2" t="s">
        <v>8730</v>
      </c>
      <c r="K53" s="2">
        <f>IFERROR(__xludf.DUMMYFUNCTION("""COMPUTED_VALUE"""),11.0)</f>
        <v>11</v>
      </c>
      <c r="L53" s="2" t="s">
        <v>8731</v>
      </c>
      <c r="M53" s="2">
        <v>12.0</v>
      </c>
    </row>
    <row r="54">
      <c r="A54" s="54">
        <v>45979.0</v>
      </c>
      <c r="B54" s="2" t="s">
        <v>194</v>
      </c>
      <c r="C54" s="2" t="s">
        <v>8726</v>
      </c>
      <c r="D54" s="4">
        <v>0.0</v>
      </c>
      <c r="E54" s="2" t="s">
        <v>8727</v>
      </c>
      <c r="F54" s="48" t="s">
        <v>8748</v>
      </c>
      <c r="G54" s="2" t="s">
        <v>157</v>
      </c>
      <c r="H54" s="2" t="s">
        <v>8729</v>
      </c>
      <c r="I54" s="95" t="s">
        <v>157</v>
      </c>
      <c r="J54" s="2" t="s">
        <v>8730</v>
      </c>
      <c r="K54" s="2">
        <f>IFERROR(__xludf.DUMMYFUNCTION("""COMPUTED_VALUE"""),11.0)</f>
        <v>11</v>
      </c>
      <c r="L54" s="2" t="s">
        <v>8731</v>
      </c>
      <c r="M54" s="2">
        <v>12.0</v>
      </c>
    </row>
    <row r="55">
      <c r="A55" s="54">
        <v>45980.0</v>
      </c>
      <c r="B55" s="2" t="s">
        <v>194</v>
      </c>
      <c r="C55" s="2" t="s">
        <v>8726</v>
      </c>
      <c r="D55" s="4">
        <v>0.0</v>
      </c>
      <c r="E55" s="2" t="s">
        <v>8727</v>
      </c>
      <c r="F55" s="48" t="s">
        <v>8748</v>
      </c>
      <c r="G55" s="2" t="s">
        <v>157</v>
      </c>
      <c r="H55" s="2" t="s">
        <v>8729</v>
      </c>
      <c r="I55" s="95" t="s">
        <v>157</v>
      </c>
      <c r="J55" s="2" t="s">
        <v>8730</v>
      </c>
      <c r="K55" s="2">
        <f>IFERROR(__xludf.DUMMYFUNCTION("""COMPUTED_VALUE"""),11.0)</f>
        <v>11</v>
      </c>
      <c r="L55" s="2" t="s">
        <v>8731</v>
      </c>
      <c r="M55" s="2">
        <v>12.0</v>
      </c>
    </row>
    <row r="56">
      <c r="A56" s="54">
        <v>45981.0</v>
      </c>
      <c r="B56" s="2" t="s">
        <v>194</v>
      </c>
      <c r="C56" s="2" t="s">
        <v>8726</v>
      </c>
      <c r="D56" s="4">
        <v>0.0</v>
      </c>
      <c r="E56" s="2" t="s">
        <v>8727</v>
      </c>
      <c r="F56" s="48" t="s">
        <v>8748</v>
      </c>
      <c r="G56" s="2" t="s">
        <v>157</v>
      </c>
      <c r="H56" s="2" t="s">
        <v>8729</v>
      </c>
      <c r="I56" s="95" t="s">
        <v>157</v>
      </c>
      <c r="J56" s="2" t="s">
        <v>8730</v>
      </c>
      <c r="K56" s="2">
        <f>IFERROR(__xludf.DUMMYFUNCTION("""COMPUTED_VALUE"""),11.0)</f>
        <v>11</v>
      </c>
      <c r="L56" s="2" t="s">
        <v>8731</v>
      </c>
      <c r="M56" s="2">
        <v>12.0</v>
      </c>
    </row>
    <row r="57">
      <c r="A57" s="54">
        <v>45982.0</v>
      </c>
      <c r="B57" s="2" t="s">
        <v>194</v>
      </c>
      <c r="C57" s="2" t="s">
        <v>8726</v>
      </c>
      <c r="D57" s="4">
        <v>0.0</v>
      </c>
      <c r="E57" s="2" t="s">
        <v>8727</v>
      </c>
      <c r="F57" s="48" t="s">
        <v>8748</v>
      </c>
      <c r="G57" s="2" t="s">
        <v>157</v>
      </c>
      <c r="H57" s="2" t="s">
        <v>8729</v>
      </c>
      <c r="I57" s="95" t="s">
        <v>157</v>
      </c>
      <c r="J57" s="2" t="s">
        <v>8730</v>
      </c>
      <c r="K57" s="2">
        <f>IFERROR(__xludf.DUMMYFUNCTION("""COMPUTED_VALUE"""),11.0)</f>
        <v>11</v>
      </c>
      <c r="L57" s="2" t="s">
        <v>8731</v>
      </c>
      <c r="M57" s="2">
        <v>12.0</v>
      </c>
    </row>
    <row r="58">
      <c r="A58" s="54">
        <v>45983.0</v>
      </c>
      <c r="B58" s="2" t="s">
        <v>194</v>
      </c>
      <c r="C58" s="2" t="s">
        <v>8726</v>
      </c>
      <c r="D58" s="4">
        <v>0.0</v>
      </c>
      <c r="E58" s="2" t="s">
        <v>8727</v>
      </c>
      <c r="F58" s="48" t="s">
        <v>8749</v>
      </c>
      <c r="G58" s="2" t="s">
        <v>157</v>
      </c>
      <c r="H58" s="2" t="s">
        <v>8729</v>
      </c>
      <c r="I58" s="95" t="s">
        <v>157</v>
      </c>
      <c r="J58" s="2" t="s">
        <v>8730</v>
      </c>
      <c r="K58" s="2">
        <f>IFERROR(__xludf.DUMMYFUNCTION("""COMPUTED_VALUE"""),11.0)</f>
        <v>11</v>
      </c>
      <c r="L58" s="2" t="s">
        <v>8731</v>
      </c>
      <c r="M58" s="2">
        <v>12.0</v>
      </c>
    </row>
    <row r="59">
      <c r="A59" s="54">
        <v>45984.0</v>
      </c>
      <c r="B59" s="2" t="s">
        <v>194</v>
      </c>
      <c r="C59" s="2" t="s">
        <v>8726</v>
      </c>
      <c r="D59" s="4">
        <v>0.0</v>
      </c>
      <c r="E59" s="2" t="s">
        <v>8727</v>
      </c>
      <c r="F59" s="48" t="s">
        <v>8749</v>
      </c>
      <c r="G59" s="2" t="s">
        <v>157</v>
      </c>
      <c r="H59" s="2" t="s">
        <v>8729</v>
      </c>
      <c r="I59" s="95" t="s">
        <v>157</v>
      </c>
      <c r="J59" s="2" t="s">
        <v>8730</v>
      </c>
      <c r="K59" s="2">
        <f>IFERROR(__xludf.DUMMYFUNCTION("""COMPUTED_VALUE"""),11.0)</f>
        <v>11</v>
      </c>
      <c r="L59" s="2" t="s">
        <v>8731</v>
      </c>
      <c r="M59" s="2">
        <v>12.0</v>
      </c>
    </row>
    <row r="60">
      <c r="A60" s="54">
        <v>45985.0</v>
      </c>
      <c r="B60" s="2" t="s">
        <v>194</v>
      </c>
      <c r="C60" s="2" t="s">
        <v>8726</v>
      </c>
      <c r="D60" s="4">
        <v>0.0</v>
      </c>
      <c r="E60" s="2" t="s">
        <v>8727</v>
      </c>
      <c r="F60" s="48" t="s">
        <v>8749</v>
      </c>
      <c r="G60" s="2" t="s">
        <v>157</v>
      </c>
      <c r="H60" s="2" t="s">
        <v>8729</v>
      </c>
      <c r="I60" s="95" t="s">
        <v>157</v>
      </c>
      <c r="J60" s="2" t="s">
        <v>8730</v>
      </c>
      <c r="K60" s="2">
        <f>IFERROR(__xludf.DUMMYFUNCTION("""COMPUTED_VALUE"""),11.0)</f>
        <v>11</v>
      </c>
      <c r="L60" s="2" t="s">
        <v>8731</v>
      </c>
      <c r="M60" s="2">
        <v>12.0</v>
      </c>
    </row>
    <row r="61">
      <c r="A61" s="54">
        <v>45986.0</v>
      </c>
      <c r="B61" s="2" t="s">
        <v>194</v>
      </c>
      <c r="C61" s="2" t="s">
        <v>8726</v>
      </c>
      <c r="D61" s="4">
        <v>1.0</v>
      </c>
      <c r="E61" s="2" t="s">
        <v>8737</v>
      </c>
      <c r="F61" s="48" t="s">
        <v>564</v>
      </c>
      <c r="G61" s="48" t="s">
        <v>565</v>
      </c>
      <c r="H61" s="2" t="s">
        <v>8738</v>
      </c>
      <c r="I61" s="95" t="s">
        <v>157</v>
      </c>
      <c r="J61" s="2" t="s">
        <v>8739</v>
      </c>
      <c r="K61" s="2">
        <f>IFERROR(__xludf.DUMMYFUNCTION("""COMPUTED_VALUE"""),11.0)</f>
        <v>11</v>
      </c>
      <c r="L61" s="2" t="s">
        <v>8731</v>
      </c>
      <c r="M61" s="2">
        <v>12.0</v>
      </c>
    </row>
    <row r="62">
      <c r="A62" s="54">
        <v>45987.0</v>
      </c>
      <c r="B62" s="2" t="s">
        <v>194</v>
      </c>
      <c r="C62" s="2" t="s">
        <v>8726</v>
      </c>
      <c r="D62" s="4">
        <v>0.0</v>
      </c>
      <c r="E62" s="2" t="s">
        <v>8727</v>
      </c>
      <c r="F62" s="48" t="s">
        <v>8749</v>
      </c>
      <c r="G62" s="2" t="s">
        <v>157</v>
      </c>
      <c r="H62" s="2" t="s">
        <v>8729</v>
      </c>
      <c r="I62" s="95" t="s">
        <v>157</v>
      </c>
      <c r="J62" s="2" t="s">
        <v>8730</v>
      </c>
      <c r="K62" s="2">
        <f>IFERROR(__xludf.DUMMYFUNCTION("""COMPUTED_VALUE"""),11.0)</f>
        <v>11</v>
      </c>
      <c r="L62" s="2" t="s">
        <v>8731</v>
      </c>
      <c r="M62" s="2">
        <v>12.0</v>
      </c>
    </row>
    <row r="63">
      <c r="A63" s="54">
        <v>45988.0</v>
      </c>
      <c r="B63" s="2" t="s">
        <v>194</v>
      </c>
      <c r="C63" s="2" t="s">
        <v>8726</v>
      </c>
      <c r="D63" s="4">
        <v>0.0</v>
      </c>
      <c r="E63" s="2" t="s">
        <v>8727</v>
      </c>
      <c r="F63" s="48" t="s">
        <v>8749</v>
      </c>
      <c r="G63" s="2" t="s">
        <v>157</v>
      </c>
      <c r="H63" s="2" t="s">
        <v>8729</v>
      </c>
      <c r="I63" s="95" t="s">
        <v>157</v>
      </c>
      <c r="J63" s="2" t="s">
        <v>8730</v>
      </c>
      <c r="K63" s="2">
        <f>IFERROR(__xludf.DUMMYFUNCTION("""COMPUTED_VALUE"""),11.0)</f>
        <v>11</v>
      </c>
      <c r="L63" s="2" t="s">
        <v>8731</v>
      </c>
      <c r="M63" s="2">
        <v>12.0</v>
      </c>
    </row>
    <row r="64">
      <c r="A64" s="54">
        <v>45989.0</v>
      </c>
      <c r="B64" s="2" t="s">
        <v>194</v>
      </c>
      <c r="C64" s="2" t="s">
        <v>8726</v>
      </c>
      <c r="D64" s="4">
        <v>0.0</v>
      </c>
      <c r="E64" s="2" t="s">
        <v>8727</v>
      </c>
      <c r="F64" s="48" t="s">
        <v>8749</v>
      </c>
      <c r="G64" s="2" t="s">
        <v>157</v>
      </c>
      <c r="H64" s="2" t="s">
        <v>8729</v>
      </c>
      <c r="I64" s="95" t="s">
        <v>157</v>
      </c>
      <c r="J64" s="2" t="s">
        <v>8730</v>
      </c>
      <c r="K64" s="2">
        <f>IFERROR(__xludf.DUMMYFUNCTION("""COMPUTED_VALUE"""),11.0)</f>
        <v>11</v>
      </c>
      <c r="L64" s="2" t="s">
        <v>8731</v>
      </c>
      <c r="M64" s="2">
        <v>12.0</v>
      </c>
    </row>
    <row r="65">
      <c r="A65" s="54">
        <v>45990.0</v>
      </c>
      <c r="B65" s="2" t="s">
        <v>194</v>
      </c>
      <c r="C65" s="2" t="s">
        <v>8726</v>
      </c>
      <c r="D65" s="4">
        <v>1.0</v>
      </c>
      <c r="E65" s="2" t="s">
        <v>8737</v>
      </c>
      <c r="F65" s="48" t="s">
        <v>576</v>
      </c>
      <c r="G65" s="48" t="s">
        <v>577</v>
      </c>
      <c r="H65" s="2" t="s">
        <v>8738</v>
      </c>
      <c r="I65" s="95" t="s">
        <v>157</v>
      </c>
      <c r="J65" s="2" t="s">
        <v>8739</v>
      </c>
      <c r="K65" s="2">
        <f>IFERROR(__xludf.DUMMYFUNCTION("""COMPUTED_VALUE"""),11.0)</f>
        <v>11</v>
      </c>
      <c r="L65" s="2" t="s">
        <v>8731</v>
      </c>
      <c r="M65" s="2">
        <v>12.0</v>
      </c>
    </row>
    <row r="66">
      <c r="A66" s="54">
        <v>45991.0</v>
      </c>
      <c r="B66" s="2" t="s">
        <v>194</v>
      </c>
      <c r="C66" s="2" t="s">
        <v>8726</v>
      </c>
      <c r="D66" s="4">
        <v>0.0</v>
      </c>
      <c r="E66" s="2" t="s">
        <v>8727</v>
      </c>
      <c r="F66" s="48" t="s">
        <v>8750</v>
      </c>
      <c r="G66" s="2" t="s">
        <v>157</v>
      </c>
      <c r="H66" s="2" t="s">
        <v>8729</v>
      </c>
      <c r="I66" s="95" t="s">
        <v>157</v>
      </c>
      <c r="J66" s="2" t="s">
        <v>8730</v>
      </c>
      <c r="K66" s="2">
        <f>IFERROR(__xludf.DUMMYFUNCTION("""COMPUTED_VALUE"""),11.0)</f>
        <v>11</v>
      </c>
      <c r="L66" s="2" t="s">
        <v>8731</v>
      </c>
      <c r="M66" s="2">
        <v>12.0</v>
      </c>
    </row>
    <row r="67">
      <c r="A67" s="54">
        <v>45992.0</v>
      </c>
      <c r="B67" s="2" t="s">
        <v>194</v>
      </c>
      <c r="C67" s="2" t="s">
        <v>8726</v>
      </c>
      <c r="D67" s="4">
        <v>0.0</v>
      </c>
      <c r="E67" s="2" t="s">
        <v>8727</v>
      </c>
      <c r="F67" s="48" t="s">
        <v>8750</v>
      </c>
      <c r="G67" s="2" t="s">
        <v>157</v>
      </c>
      <c r="H67" s="2" t="s">
        <v>8729</v>
      </c>
      <c r="I67" s="95" t="s">
        <v>157</v>
      </c>
      <c r="J67" s="2" t="s">
        <v>8730</v>
      </c>
      <c r="K67" s="2">
        <f>IFERROR(__xludf.DUMMYFUNCTION("""COMPUTED_VALUE"""),11.0)</f>
        <v>11</v>
      </c>
      <c r="L67" s="2" t="s">
        <v>8731</v>
      </c>
      <c r="M67" s="2">
        <v>12.0</v>
      </c>
    </row>
    <row r="68">
      <c r="A68" s="54">
        <v>45993.0</v>
      </c>
      <c r="B68" s="2" t="s">
        <v>194</v>
      </c>
      <c r="C68" s="2" t="s">
        <v>8726</v>
      </c>
      <c r="D68" s="4">
        <v>0.0</v>
      </c>
      <c r="E68" s="2" t="s">
        <v>8727</v>
      </c>
      <c r="F68" s="48" t="s">
        <v>8750</v>
      </c>
      <c r="G68" s="2" t="s">
        <v>157</v>
      </c>
      <c r="H68" s="2" t="s">
        <v>8729</v>
      </c>
      <c r="I68" s="95" t="s">
        <v>157</v>
      </c>
      <c r="J68" s="2" t="s">
        <v>8730</v>
      </c>
      <c r="K68" s="2">
        <f>IFERROR(__xludf.DUMMYFUNCTION("""COMPUTED_VALUE"""),11.0)</f>
        <v>11</v>
      </c>
      <c r="L68" s="2" t="s">
        <v>8731</v>
      </c>
      <c r="M68" s="2">
        <v>12.0</v>
      </c>
    </row>
    <row r="69">
      <c r="A69" s="54">
        <v>45994.0</v>
      </c>
      <c r="B69" s="2" t="s">
        <v>194</v>
      </c>
      <c r="C69" s="2" t="s">
        <v>8726</v>
      </c>
      <c r="D69" s="4">
        <v>0.0</v>
      </c>
      <c r="E69" s="2" t="s">
        <v>8727</v>
      </c>
      <c r="F69" s="48" t="s">
        <v>8750</v>
      </c>
      <c r="G69" s="2" t="s">
        <v>157</v>
      </c>
      <c r="H69" s="2" t="s">
        <v>8729</v>
      </c>
      <c r="I69" s="95" t="s">
        <v>157</v>
      </c>
      <c r="J69" s="2" t="s">
        <v>8730</v>
      </c>
      <c r="K69" s="2">
        <f>IFERROR(__xludf.DUMMYFUNCTION("""COMPUTED_VALUE"""),11.0)</f>
        <v>11</v>
      </c>
      <c r="L69" s="2" t="s">
        <v>8731</v>
      </c>
      <c r="M69" s="2">
        <v>12.0</v>
      </c>
    </row>
    <row r="70">
      <c r="A70" s="54">
        <v>45995.0</v>
      </c>
      <c r="B70" s="2" t="s">
        <v>194</v>
      </c>
      <c r="C70" s="2" t="s">
        <v>8726</v>
      </c>
      <c r="D70" s="4">
        <v>0.0</v>
      </c>
      <c r="E70" s="2" t="s">
        <v>8727</v>
      </c>
      <c r="F70" s="48" t="s">
        <v>8750</v>
      </c>
      <c r="G70" s="2" t="s">
        <v>157</v>
      </c>
      <c r="H70" s="2" t="s">
        <v>8729</v>
      </c>
      <c r="I70" s="95" t="s">
        <v>157</v>
      </c>
      <c r="J70" s="2" t="s">
        <v>8730</v>
      </c>
      <c r="K70" s="2">
        <f>IFERROR(__xludf.DUMMYFUNCTION("""COMPUTED_VALUE"""),11.0)</f>
        <v>11</v>
      </c>
      <c r="L70" s="2" t="s">
        <v>8731</v>
      </c>
      <c r="M70" s="2">
        <v>12.0</v>
      </c>
    </row>
    <row r="71">
      <c r="A71" s="54">
        <v>45996.0</v>
      </c>
      <c r="B71" s="2" t="s">
        <v>194</v>
      </c>
      <c r="C71" s="2" t="s">
        <v>8726</v>
      </c>
      <c r="D71" s="4">
        <v>0.0</v>
      </c>
      <c r="E71" s="2" t="s">
        <v>8727</v>
      </c>
      <c r="F71" s="48" t="s">
        <v>8750</v>
      </c>
      <c r="G71" s="2" t="s">
        <v>157</v>
      </c>
      <c r="H71" s="2" t="s">
        <v>8729</v>
      </c>
      <c r="I71" s="95" t="s">
        <v>157</v>
      </c>
      <c r="J71" s="2" t="s">
        <v>8730</v>
      </c>
      <c r="K71" s="2">
        <f>IFERROR(__xludf.DUMMYFUNCTION("""COMPUTED_VALUE"""),11.0)</f>
        <v>11</v>
      </c>
      <c r="L71" s="2" t="s">
        <v>8731</v>
      </c>
      <c r="M71" s="2">
        <v>12.0</v>
      </c>
    </row>
    <row r="72">
      <c r="A72" s="54">
        <v>45997.0</v>
      </c>
      <c r="B72" s="2" t="s">
        <v>194</v>
      </c>
      <c r="C72" s="2" t="s">
        <v>8726</v>
      </c>
      <c r="D72" s="2">
        <v>1.0</v>
      </c>
      <c r="E72" s="2" t="s">
        <v>8751</v>
      </c>
      <c r="F72" s="48" t="s">
        <v>623</v>
      </c>
      <c r="G72" s="48" t="s">
        <v>624</v>
      </c>
      <c r="H72" s="2" t="s">
        <v>8738</v>
      </c>
      <c r="I72" s="95"/>
      <c r="J72" s="2" t="s">
        <v>8752</v>
      </c>
      <c r="K72" s="2">
        <f>IFERROR(__xludf.DUMMYFUNCTION("""COMPUTED_VALUE"""),11.0)</f>
        <v>11</v>
      </c>
      <c r="L72" s="2" t="s">
        <v>8731</v>
      </c>
      <c r="M72" s="2">
        <v>12.0</v>
      </c>
    </row>
    <row r="73">
      <c r="A73" s="54">
        <v>45998.0</v>
      </c>
      <c r="B73" s="2" t="s">
        <v>194</v>
      </c>
      <c r="C73" s="2" t="s">
        <v>8726</v>
      </c>
      <c r="D73" s="4">
        <v>0.0</v>
      </c>
      <c r="E73" s="2" t="s">
        <v>8727</v>
      </c>
      <c r="F73" s="48" t="s">
        <v>8753</v>
      </c>
      <c r="G73" s="2" t="s">
        <v>157</v>
      </c>
      <c r="H73" s="2" t="s">
        <v>8729</v>
      </c>
      <c r="I73" s="95" t="s">
        <v>157</v>
      </c>
      <c r="J73" s="2" t="s">
        <v>8730</v>
      </c>
      <c r="K73" s="2">
        <f>IFERROR(__xludf.DUMMYFUNCTION("""COMPUTED_VALUE"""),11.0)</f>
        <v>11</v>
      </c>
      <c r="L73" s="2" t="s">
        <v>8731</v>
      </c>
      <c r="M73" s="2">
        <v>12.0</v>
      </c>
    </row>
    <row r="74">
      <c r="A74" s="54">
        <v>45999.0</v>
      </c>
      <c r="B74" s="2" t="s">
        <v>194</v>
      </c>
      <c r="C74" s="2" t="s">
        <v>8726</v>
      </c>
      <c r="D74" s="4">
        <v>0.0</v>
      </c>
      <c r="E74" s="2" t="s">
        <v>8727</v>
      </c>
      <c r="F74" s="48" t="s">
        <v>8753</v>
      </c>
      <c r="G74" s="2" t="s">
        <v>157</v>
      </c>
      <c r="H74" s="2" t="s">
        <v>8729</v>
      </c>
      <c r="I74" s="95" t="s">
        <v>157</v>
      </c>
      <c r="J74" s="2" t="s">
        <v>8730</v>
      </c>
      <c r="K74" s="2">
        <f>IFERROR(__xludf.DUMMYFUNCTION("""COMPUTED_VALUE"""),11.0)</f>
        <v>11</v>
      </c>
      <c r="L74" s="2" t="s">
        <v>8731</v>
      </c>
      <c r="M74" s="2">
        <v>12.0</v>
      </c>
    </row>
    <row r="75">
      <c r="A75" s="54">
        <v>46000.0</v>
      </c>
      <c r="B75" s="2" t="s">
        <v>194</v>
      </c>
      <c r="C75" s="2" t="s">
        <v>8726</v>
      </c>
      <c r="D75" s="4">
        <v>0.0</v>
      </c>
      <c r="E75" s="2" t="s">
        <v>8727</v>
      </c>
      <c r="F75" s="48" t="s">
        <v>8753</v>
      </c>
      <c r="G75" s="2" t="s">
        <v>157</v>
      </c>
      <c r="H75" s="2" t="s">
        <v>8729</v>
      </c>
      <c r="I75" s="95" t="s">
        <v>157</v>
      </c>
      <c r="J75" s="2" t="s">
        <v>8730</v>
      </c>
      <c r="K75" s="2">
        <f>IFERROR(__xludf.DUMMYFUNCTION("""COMPUTED_VALUE"""),11.0)</f>
        <v>11</v>
      </c>
      <c r="L75" s="2" t="s">
        <v>8731</v>
      </c>
      <c r="M75" s="2">
        <v>12.0</v>
      </c>
    </row>
    <row r="76">
      <c r="A76" s="54">
        <v>46001.0</v>
      </c>
      <c r="B76" s="2" t="s">
        <v>194</v>
      </c>
      <c r="C76" s="2" t="s">
        <v>8726</v>
      </c>
      <c r="D76" s="4">
        <v>0.0</v>
      </c>
      <c r="E76" s="2" t="s">
        <v>8727</v>
      </c>
      <c r="F76" s="48" t="s">
        <v>8753</v>
      </c>
      <c r="G76" s="2" t="s">
        <v>157</v>
      </c>
      <c r="H76" s="2" t="s">
        <v>8729</v>
      </c>
      <c r="I76" s="95" t="s">
        <v>157</v>
      </c>
      <c r="J76" s="2" t="s">
        <v>8730</v>
      </c>
      <c r="K76" s="2">
        <f>IFERROR(__xludf.DUMMYFUNCTION("""COMPUTED_VALUE"""),11.0)</f>
        <v>11</v>
      </c>
      <c r="L76" s="2" t="s">
        <v>8731</v>
      </c>
      <c r="M76" s="2">
        <v>12.0</v>
      </c>
    </row>
    <row r="77">
      <c r="A77" s="54">
        <v>46002.0</v>
      </c>
      <c r="B77" s="2" t="s">
        <v>194</v>
      </c>
      <c r="C77" s="2" t="s">
        <v>8726</v>
      </c>
      <c r="D77" s="4">
        <v>0.0</v>
      </c>
      <c r="E77" s="2" t="s">
        <v>8727</v>
      </c>
      <c r="F77" s="48" t="s">
        <v>8753</v>
      </c>
      <c r="G77" s="2" t="s">
        <v>157</v>
      </c>
      <c r="H77" s="2" t="s">
        <v>8729</v>
      </c>
      <c r="I77" s="95" t="s">
        <v>157</v>
      </c>
      <c r="J77" s="2" t="s">
        <v>8730</v>
      </c>
      <c r="K77" s="2">
        <f>IFERROR(__xludf.DUMMYFUNCTION("""COMPUTED_VALUE"""),11.0)</f>
        <v>11</v>
      </c>
      <c r="L77" s="2" t="s">
        <v>8731</v>
      </c>
      <c r="M77" s="2">
        <v>12.0</v>
      </c>
    </row>
    <row r="78">
      <c r="A78" s="54">
        <v>46003.0</v>
      </c>
      <c r="B78" s="2" t="s">
        <v>194</v>
      </c>
      <c r="C78" s="2" t="s">
        <v>8726</v>
      </c>
      <c r="D78" s="4">
        <v>0.0</v>
      </c>
      <c r="E78" s="2" t="s">
        <v>8727</v>
      </c>
      <c r="F78" s="48" t="s">
        <v>8753</v>
      </c>
      <c r="G78" s="2" t="s">
        <v>157</v>
      </c>
      <c r="H78" s="2" t="s">
        <v>8729</v>
      </c>
      <c r="I78" s="95" t="s">
        <v>157</v>
      </c>
      <c r="J78" s="2" t="s">
        <v>8730</v>
      </c>
      <c r="K78" s="2">
        <f>IFERROR(__xludf.DUMMYFUNCTION("""COMPUTED_VALUE"""),11.0)</f>
        <v>11</v>
      </c>
      <c r="L78" s="2" t="s">
        <v>8731</v>
      </c>
      <c r="M78" s="2">
        <v>12.0</v>
      </c>
    </row>
    <row r="79">
      <c r="A79" s="54">
        <v>46004.0</v>
      </c>
      <c r="B79" s="2" t="s">
        <v>194</v>
      </c>
      <c r="C79" s="2" t="s">
        <v>8726</v>
      </c>
      <c r="D79" s="4">
        <v>0.0</v>
      </c>
      <c r="E79" s="2" t="s">
        <v>8727</v>
      </c>
      <c r="F79" s="48" t="s">
        <v>8754</v>
      </c>
      <c r="G79" s="2" t="s">
        <v>157</v>
      </c>
      <c r="H79" s="2" t="s">
        <v>8729</v>
      </c>
      <c r="I79" s="95" t="s">
        <v>157</v>
      </c>
      <c r="J79" s="2" t="s">
        <v>8730</v>
      </c>
      <c r="K79" s="2">
        <f>IFERROR(__xludf.DUMMYFUNCTION("""COMPUTED_VALUE"""),11.0)</f>
        <v>11</v>
      </c>
      <c r="L79" s="2" t="s">
        <v>8731</v>
      </c>
      <c r="M79" s="2">
        <v>12.0</v>
      </c>
    </row>
    <row r="80">
      <c r="A80" s="54">
        <v>46005.0</v>
      </c>
      <c r="B80" s="2" t="s">
        <v>194</v>
      </c>
      <c r="C80" s="2" t="s">
        <v>8726</v>
      </c>
      <c r="D80" s="4">
        <v>0.0</v>
      </c>
      <c r="E80" s="2" t="s">
        <v>8727</v>
      </c>
      <c r="F80" s="48" t="s">
        <v>8754</v>
      </c>
      <c r="G80" s="2" t="s">
        <v>157</v>
      </c>
      <c r="H80" s="2" t="s">
        <v>8729</v>
      </c>
      <c r="I80" s="95" t="s">
        <v>157</v>
      </c>
      <c r="J80" s="2" t="s">
        <v>8730</v>
      </c>
      <c r="K80" s="2">
        <f>IFERROR(__xludf.DUMMYFUNCTION("""COMPUTED_VALUE"""),11.0)</f>
        <v>11</v>
      </c>
      <c r="L80" s="2" t="s">
        <v>8731</v>
      </c>
      <c r="M80" s="2">
        <v>12.0</v>
      </c>
    </row>
    <row r="81">
      <c r="A81" s="54">
        <v>46006.0</v>
      </c>
      <c r="B81" s="2" t="s">
        <v>194</v>
      </c>
      <c r="C81" s="2" t="s">
        <v>8726</v>
      </c>
      <c r="D81" s="4">
        <v>0.0</v>
      </c>
      <c r="E81" s="2" t="s">
        <v>8727</v>
      </c>
      <c r="F81" s="48" t="s">
        <v>8754</v>
      </c>
      <c r="G81" s="2" t="s">
        <v>157</v>
      </c>
      <c r="H81" s="2" t="s">
        <v>8729</v>
      </c>
      <c r="I81" s="95" t="s">
        <v>157</v>
      </c>
      <c r="J81" s="2" t="s">
        <v>8730</v>
      </c>
      <c r="K81" s="2">
        <f>IFERROR(__xludf.DUMMYFUNCTION("""COMPUTED_VALUE"""),11.0)</f>
        <v>11</v>
      </c>
      <c r="L81" s="2" t="s">
        <v>8731</v>
      </c>
      <c r="M81" s="2">
        <v>12.0</v>
      </c>
    </row>
    <row r="82">
      <c r="A82" s="54">
        <v>46007.0</v>
      </c>
      <c r="B82" s="2" t="s">
        <v>194</v>
      </c>
      <c r="C82" s="2" t="s">
        <v>8726</v>
      </c>
      <c r="D82" s="4">
        <v>0.0</v>
      </c>
      <c r="E82" s="2" t="s">
        <v>8727</v>
      </c>
      <c r="F82" s="48" t="s">
        <v>8754</v>
      </c>
      <c r="G82" s="2" t="s">
        <v>157</v>
      </c>
      <c r="H82" s="2" t="s">
        <v>8729</v>
      </c>
      <c r="I82" s="95" t="s">
        <v>157</v>
      </c>
      <c r="J82" s="2" t="s">
        <v>8730</v>
      </c>
      <c r="K82" s="2">
        <f>IFERROR(__xludf.DUMMYFUNCTION("""COMPUTED_VALUE"""),11.0)</f>
        <v>11</v>
      </c>
      <c r="L82" s="2" t="s">
        <v>8731</v>
      </c>
      <c r="M82" s="2">
        <v>12.0</v>
      </c>
    </row>
    <row r="83">
      <c r="A83" s="54">
        <v>46008.0</v>
      </c>
      <c r="B83" s="2" t="s">
        <v>194</v>
      </c>
      <c r="C83" s="2" t="s">
        <v>8726</v>
      </c>
      <c r="D83" s="4">
        <v>0.0</v>
      </c>
      <c r="E83" s="2" t="s">
        <v>8727</v>
      </c>
      <c r="F83" s="48" t="s">
        <v>8754</v>
      </c>
      <c r="G83" s="2" t="s">
        <v>157</v>
      </c>
      <c r="H83" s="2" t="s">
        <v>8729</v>
      </c>
      <c r="I83" s="95" t="s">
        <v>157</v>
      </c>
      <c r="J83" s="2" t="s">
        <v>8730</v>
      </c>
      <c r="K83" s="2">
        <f>IFERROR(__xludf.DUMMYFUNCTION("""COMPUTED_VALUE"""),11.0)</f>
        <v>11</v>
      </c>
      <c r="L83" s="2" t="s">
        <v>8731</v>
      </c>
      <c r="M83" s="2">
        <v>12.0</v>
      </c>
    </row>
    <row r="84">
      <c r="A84" s="54">
        <v>46009.0</v>
      </c>
      <c r="B84" s="2" t="s">
        <v>194</v>
      </c>
      <c r="C84" s="2" t="s">
        <v>8726</v>
      </c>
      <c r="D84" s="4">
        <v>0.0</v>
      </c>
      <c r="E84" s="2" t="s">
        <v>8727</v>
      </c>
      <c r="F84" s="48" t="s">
        <v>8754</v>
      </c>
      <c r="G84" s="2" t="s">
        <v>157</v>
      </c>
      <c r="H84" s="2" t="s">
        <v>8729</v>
      </c>
      <c r="I84" s="95" t="s">
        <v>157</v>
      </c>
      <c r="J84" s="2" t="s">
        <v>8730</v>
      </c>
      <c r="K84" s="2">
        <f>IFERROR(__xludf.DUMMYFUNCTION("""COMPUTED_VALUE"""),11.0)</f>
        <v>11</v>
      </c>
      <c r="L84" s="2" t="s">
        <v>8731</v>
      </c>
      <c r="M84" s="2">
        <v>12.0</v>
      </c>
    </row>
    <row r="85">
      <c r="A85" s="54">
        <v>46010.0</v>
      </c>
      <c r="B85" s="2" t="s">
        <v>194</v>
      </c>
      <c r="C85" s="2" t="s">
        <v>8726</v>
      </c>
      <c r="D85" s="4">
        <v>0.0</v>
      </c>
      <c r="E85" s="2" t="s">
        <v>8727</v>
      </c>
      <c r="F85" s="48" t="s">
        <v>8754</v>
      </c>
      <c r="G85" s="2" t="s">
        <v>157</v>
      </c>
      <c r="H85" s="2" t="s">
        <v>8729</v>
      </c>
      <c r="I85" s="95" t="s">
        <v>157</v>
      </c>
      <c r="J85" s="2" t="s">
        <v>8730</v>
      </c>
      <c r="K85" s="2">
        <f>IFERROR(__xludf.DUMMYFUNCTION("""COMPUTED_VALUE"""),11.0)</f>
        <v>11</v>
      </c>
      <c r="L85" s="2" t="s">
        <v>8731</v>
      </c>
      <c r="M85" s="2">
        <v>12.0</v>
      </c>
    </row>
    <row r="86">
      <c r="A86" s="54">
        <v>46011.0</v>
      </c>
      <c r="B86" s="2" t="s">
        <v>194</v>
      </c>
      <c r="C86" s="2" t="s">
        <v>8726</v>
      </c>
      <c r="D86" s="4">
        <v>0.0</v>
      </c>
      <c r="E86" s="2" t="s">
        <v>8727</v>
      </c>
      <c r="F86" s="48" t="s">
        <v>8755</v>
      </c>
      <c r="G86" s="2" t="s">
        <v>157</v>
      </c>
      <c r="H86" s="2" t="s">
        <v>8729</v>
      </c>
      <c r="I86" s="95" t="s">
        <v>157</v>
      </c>
      <c r="J86" s="2" t="s">
        <v>8730</v>
      </c>
      <c r="K86" s="2">
        <f>IFERROR(__xludf.DUMMYFUNCTION("""COMPUTED_VALUE"""),11.0)</f>
        <v>11</v>
      </c>
      <c r="L86" s="2" t="s">
        <v>8731</v>
      </c>
      <c r="M86" s="2">
        <v>12.0</v>
      </c>
    </row>
    <row r="87">
      <c r="A87" s="54">
        <v>46012.0</v>
      </c>
      <c r="B87" s="2" t="s">
        <v>194</v>
      </c>
      <c r="C87" s="2" t="s">
        <v>8726</v>
      </c>
      <c r="D87" s="4">
        <v>0.0</v>
      </c>
      <c r="E87" s="2" t="s">
        <v>8727</v>
      </c>
      <c r="F87" s="48" t="s">
        <v>8755</v>
      </c>
      <c r="G87" s="2" t="s">
        <v>157</v>
      </c>
      <c r="H87" s="2" t="s">
        <v>8729</v>
      </c>
      <c r="I87" s="95" t="s">
        <v>157</v>
      </c>
      <c r="J87" s="2" t="s">
        <v>8730</v>
      </c>
      <c r="K87" s="2">
        <f>IFERROR(__xludf.DUMMYFUNCTION("""COMPUTED_VALUE"""),11.0)</f>
        <v>11</v>
      </c>
      <c r="L87" s="2" t="s">
        <v>8731</v>
      </c>
      <c r="M87" s="2">
        <v>12.0</v>
      </c>
    </row>
    <row r="88">
      <c r="A88" s="54">
        <v>46013.0</v>
      </c>
      <c r="B88" s="2" t="s">
        <v>194</v>
      </c>
      <c r="C88" s="2" t="s">
        <v>8726</v>
      </c>
      <c r="D88" s="4">
        <v>0.0</v>
      </c>
      <c r="E88" s="2" t="s">
        <v>8727</v>
      </c>
      <c r="F88" s="48" t="s">
        <v>8755</v>
      </c>
      <c r="G88" s="2" t="s">
        <v>157</v>
      </c>
      <c r="H88" s="2" t="s">
        <v>8729</v>
      </c>
      <c r="I88" s="95" t="s">
        <v>157</v>
      </c>
      <c r="J88" s="2" t="s">
        <v>8730</v>
      </c>
      <c r="K88" s="2">
        <f>IFERROR(__xludf.DUMMYFUNCTION("""COMPUTED_VALUE"""),11.0)</f>
        <v>11</v>
      </c>
      <c r="L88" s="2" t="s">
        <v>8731</v>
      </c>
      <c r="M88" s="2">
        <v>12.0</v>
      </c>
    </row>
    <row r="89">
      <c r="A89" s="54">
        <v>46014.0</v>
      </c>
      <c r="B89" s="2" t="s">
        <v>194</v>
      </c>
      <c r="C89" s="2" t="s">
        <v>8726</v>
      </c>
      <c r="D89" s="4">
        <v>0.0</v>
      </c>
      <c r="E89" s="2" t="s">
        <v>8727</v>
      </c>
      <c r="F89" s="48" t="s">
        <v>8755</v>
      </c>
      <c r="G89" s="2" t="s">
        <v>157</v>
      </c>
      <c r="H89" s="2" t="s">
        <v>8729</v>
      </c>
      <c r="I89" s="95" t="s">
        <v>157</v>
      </c>
      <c r="J89" s="2" t="s">
        <v>8730</v>
      </c>
      <c r="K89" s="2">
        <f>IFERROR(__xludf.DUMMYFUNCTION("""COMPUTED_VALUE"""),12.0)</f>
        <v>12</v>
      </c>
      <c r="L89" s="2" t="s">
        <v>8735</v>
      </c>
      <c r="M89" s="2">
        <v>12.0</v>
      </c>
    </row>
    <row r="90">
      <c r="A90" s="54">
        <v>46015.0</v>
      </c>
      <c r="B90" s="2" t="s">
        <v>194</v>
      </c>
      <c r="C90" s="2" t="s">
        <v>8726</v>
      </c>
      <c r="D90" s="4">
        <v>0.0</v>
      </c>
      <c r="E90" s="2" t="s">
        <v>8727</v>
      </c>
      <c r="F90" s="48" t="s">
        <v>8755</v>
      </c>
      <c r="G90" s="2" t="s">
        <v>157</v>
      </c>
      <c r="H90" s="2" t="s">
        <v>8729</v>
      </c>
      <c r="I90" s="95" t="s">
        <v>157</v>
      </c>
      <c r="J90" s="2" t="s">
        <v>8730</v>
      </c>
      <c r="K90" s="2">
        <f>IFERROR(__xludf.DUMMYFUNCTION("""COMPUTED_VALUE"""),11.0)</f>
        <v>11</v>
      </c>
      <c r="L90" s="2" t="s">
        <v>8731</v>
      </c>
      <c r="M90" s="2">
        <v>12.0</v>
      </c>
    </row>
    <row r="91">
      <c r="A91" s="54">
        <v>46016.0</v>
      </c>
      <c r="B91" s="2" t="s">
        <v>194</v>
      </c>
      <c r="C91" s="2" t="s">
        <v>8726</v>
      </c>
      <c r="D91" s="4">
        <v>0.0</v>
      </c>
      <c r="E91" s="2" t="s">
        <v>8727</v>
      </c>
      <c r="F91" s="48" t="s">
        <v>8755</v>
      </c>
      <c r="G91" s="2" t="s">
        <v>157</v>
      </c>
      <c r="H91" s="2" t="s">
        <v>8729</v>
      </c>
      <c r="I91" s="95" t="s">
        <v>157</v>
      </c>
      <c r="J91" s="2" t="s">
        <v>8730</v>
      </c>
      <c r="K91" s="2">
        <f>IFERROR(__xludf.DUMMYFUNCTION("""COMPUTED_VALUE"""),11.0)</f>
        <v>11</v>
      </c>
      <c r="L91" s="2" t="s">
        <v>8731</v>
      </c>
      <c r="M91" s="2">
        <v>12.0</v>
      </c>
    </row>
    <row r="92">
      <c r="A92" s="54">
        <v>46017.0</v>
      </c>
      <c r="B92" s="2" t="s">
        <v>194</v>
      </c>
      <c r="C92" s="2" t="s">
        <v>8726</v>
      </c>
      <c r="D92" s="4">
        <v>0.0</v>
      </c>
      <c r="E92" s="2" t="s">
        <v>8727</v>
      </c>
      <c r="F92" s="48" t="s">
        <v>8755</v>
      </c>
      <c r="G92" s="2" t="s">
        <v>157</v>
      </c>
      <c r="H92" s="2" t="s">
        <v>8729</v>
      </c>
      <c r="I92" s="95" t="s">
        <v>157</v>
      </c>
      <c r="J92" s="2" t="s">
        <v>8730</v>
      </c>
      <c r="K92" s="2">
        <f>IFERROR(__xludf.DUMMYFUNCTION("""COMPUTED_VALUE"""),11.0)</f>
        <v>11</v>
      </c>
      <c r="L92" s="2" t="s">
        <v>8731</v>
      </c>
      <c r="M92" s="2">
        <v>12.0</v>
      </c>
    </row>
    <row r="93">
      <c r="A93" s="54">
        <v>46018.0</v>
      </c>
      <c r="B93" s="2" t="s">
        <v>194</v>
      </c>
      <c r="C93" s="2" t="s">
        <v>8726</v>
      </c>
      <c r="D93" s="4">
        <v>1.0</v>
      </c>
      <c r="E93" s="2" t="s">
        <v>8737</v>
      </c>
      <c r="F93" s="48" t="s">
        <v>662</v>
      </c>
      <c r="G93" s="48" t="s">
        <v>663</v>
      </c>
      <c r="H93" s="2" t="s">
        <v>8738</v>
      </c>
      <c r="I93" s="95" t="s">
        <v>157</v>
      </c>
      <c r="J93" s="2" t="s">
        <v>8739</v>
      </c>
      <c r="K93" s="2">
        <f>IFERROR(__xludf.DUMMYFUNCTION("""COMPUTED_VALUE"""),11.0)</f>
        <v>11</v>
      </c>
      <c r="L93" s="2" t="s">
        <v>8731</v>
      </c>
      <c r="M93" s="2">
        <v>12.0</v>
      </c>
    </row>
    <row r="94">
      <c r="A94" s="54">
        <v>46019.0</v>
      </c>
      <c r="B94" s="2" t="s">
        <v>194</v>
      </c>
      <c r="C94" s="2" t="s">
        <v>8726</v>
      </c>
      <c r="D94" s="4">
        <v>0.0</v>
      </c>
      <c r="E94" s="2" t="s">
        <v>8727</v>
      </c>
      <c r="F94" s="48" t="s">
        <v>8756</v>
      </c>
      <c r="G94" s="2" t="s">
        <v>157</v>
      </c>
      <c r="H94" s="2" t="s">
        <v>8729</v>
      </c>
      <c r="I94" s="95" t="s">
        <v>157</v>
      </c>
      <c r="J94" s="2" t="s">
        <v>8757</v>
      </c>
      <c r="K94" s="2">
        <f>IFERROR(__xludf.DUMMYFUNCTION("""COMPUTED_VALUE"""),11.0)</f>
        <v>11</v>
      </c>
      <c r="L94" s="2" t="s">
        <v>8731</v>
      </c>
      <c r="M94" s="2">
        <v>12.0</v>
      </c>
    </row>
    <row r="95">
      <c r="A95" s="54">
        <v>46020.0</v>
      </c>
      <c r="B95" s="2" t="s">
        <v>194</v>
      </c>
      <c r="C95" s="2" t="s">
        <v>8726</v>
      </c>
      <c r="D95" s="4">
        <v>0.0</v>
      </c>
      <c r="E95" s="2" t="s">
        <v>8727</v>
      </c>
      <c r="F95" s="48" t="s">
        <v>8758</v>
      </c>
      <c r="G95" s="2" t="s">
        <v>157</v>
      </c>
      <c r="H95" s="2" t="s">
        <v>8729</v>
      </c>
      <c r="I95" s="95" t="s">
        <v>157</v>
      </c>
      <c r="J95" s="2" t="s">
        <v>8757</v>
      </c>
      <c r="K95" s="2">
        <f>IFERROR(__xludf.DUMMYFUNCTION("""COMPUTED_VALUE"""),11.0)</f>
        <v>11</v>
      </c>
      <c r="L95" s="2" t="s">
        <v>8731</v>
      </c>
      <c r="M95" s="2">
        <v>12.0</v>
      </c>
    </row>
    <row r="96">
      <c r="A96" s="54">
        <v>46021.0</v>
      </c>
      <c r="B96" s="2" t="s">
        <v>194</v>
      </c>
      <c r="C96" s="2" t="s">
        <v>8726</v>
      </c>
      <c r="D96" s="4">
        <v>0.0</v>
      </c>
      <c r="E96" s="2" t="s">
        <v>8727</v>
      </c>
      <c r="F96" s="48" t="s">
        <v>669</v>
      </c>
      <c r="G96" s="2" t="s">
        <v>157</v>
      </c>
      <c r="H96" s="2" t="s">
        <v>8729</v>
      </c>
      <c r="I96" s="95" t="s">
        <v>157</v>
      </c>
      <c r="J96" s="2" t="s">
        <v>8757</v>
      </c>
      <c r="K96" s="2">
        <f>IFERROR(__xludf.DUMMYFUNCTION("""COMPUTED_VALUE"""),11.0)</f>
        <v>11</v>
      </c>
      <c r="L96" s="2" t="s">
        <v>8731</v>
      </c>
      <c r="M96" s="2">
        <v>12.0</v>
      </c>
    </row>
    <row r="97">
      <c r="A97" s="54">
        <v>46022.0</v>
      </c>
      <c r="B97" s="2" t="s">
        <v>194</v>
      </c>
      <c r="C97" s="2" t="s">
        <v>8726</v>
      </c>
      <c r="D97" s="4">
        <v>0.0</v>
      </c>
      <c r="E97" s="2" t="s">
        <v>8727</v>
      </c>
      <c r="F97" s="48" t="s">
        <v>8759</v>
      </c>
      <c r="G97" s="2" t="s">
        <v>157</v>
      </c>
      <c r="H97" s="2" t="s">
        <v>8729</v>
      </c>
      <c r="I97" s="95" t="s">
        <v>157</v>
      </c>
      <c r="J97" s="2" t="s">
        <v>8757</v>
      </c>
      <c r="K97" s="2">
        <f>IFERROR(__xludf.DUMMYFUNCTION("""COMPUTED_VALUE"""),11.0)</f>
        <v>11</v>
      </c>
      <c r="L97" s="2" t="s">
        <v>8731</v>
      </c>
      <c r="M97" s="2">
        <v>12.0</v>
      </c>
    </row>
    <row r="98">
      <c r="A98" s="54">
        <v>46023.0</v>
      </c>
      <c r="B98" s="2" t="s">
        <v>194</v>
      </c>
      <c r="C98" s="2" t="s">
        <v>8726</v>
      </c>
      <c r="D98" s="4">
        <v>0.0</v>
      </c>
      <c r="E98" s="2" t="s">
        <v>8727</v>
      </c>
      <c r="F98" s="48" t="s">
        <v>8760</v>
      </c>
      <c r="G98" s="2" t="s">
        <v>157</v>
      </c>
      <c r="H98" s="2" t="s">
        <v>8729</v>
      </c>
      <c r="I98" s="95" t="s">
        <v>157</v>
      </c>
      <c r="J98" s="2" t="s">
        <v>8757</v>
      </c>
      <c r="K98" s="2">
        <f>IFERROR(__xludf.DUMMYFUNCTION("""COMPUTED_VALUE"""),11.0)</f>
        <v>11</v>
      </c>
      <c r="L98" s="2" t="s">
        <v>8731</v>
      </c>
      <c r="M98" s="2">
        <v>12.0</v>
      </c>
    </row>
    <row r="99">
      <c r="A99" s="54">
        <v>46024.0</v>
      </c>
      <c r="B99" s="2" t="s">
        <v>194</v>
      </c>
      <c r="C99" s="2" t="s">
        <v>8726</v>
      </c>
      <c r="D99" s="4">
        <v>0.0</v>
      </c>
      <c r="E99" s="2" t="s">
        <v>8727</v>
      </c>
      <c r="F99" s="48" t="s">
        <v>8761</v>
      </c>
      <c r="G99" s="2" t="s">
        <v>157</v>
      </c>
      <c r="H99" s="2" t="s">
        <v>8729</v>
      </c>
      <c r="I99" s="95" t="s">
        <v>157</v>
      </c>
      <c r="J99" s="2" t="s">
        <v>8757</v>
      </c>
      <c r="K99" s="2">
        <f>IFERROR(__xludf.DUMMYFUNCTION("""COMPUTED_VALUE"""),11.0)</f>
        <v>11</v>
      </c>
      <c r="L99" s="2" t="s">
        <v>8731</v>
      </c>
      <c r="M99" s="2">
        <v>12.0</v>
      </c>
    </row>
    <row r="100">
      <c r="A100" s="54">
        <v>46025.0</v>
      </c>
      <c r="B100" s="2" t="s">
        <v>194</v>
      </c>
      <c r="C100" s="2" t="s">
        <v>8726</v>
      </c>
      <c r="D100" s="4">
        <v>0.0</v>
      </c>
      <c r="E100" s="2" t="s">
        <v>8727</v>
      </c>
      <c r="F100" s="48" t="s">
        <v>8762</v>
      </c>
      <c r="G100" s="2" t="s">
        <v>157</v>
      </c>
      <c r="H100" s="2" t="s">
        <v>8729</v>
      </c>
      <c r="I100" s="95" t="s">
        <v>157</v>
      </c>
      <c r="J100" s="2" t="s">
        <v>8741</v>
      </c>
      <c r="K100" s="2">
        <f>IFERROR(__xludf.DUMMYFUNCTION("""COMPUTED_VALUE"""),11.0)</f>
        <v>11</v>
      </c>
      <c r="L100" s="2" t="s">
        <v>8731</v>
      </c>
      <c r="M100" s="2">
        <v>12.0</v>
      </c>
    </row>
    <row r="101">
      <c r="A101" s="54">
        <v>46026.0</v>
      </c>
      <c r="B101" s="2" t="s">
        <v>194</v>
      </c>
      <c r="C101" s="2" t="s">
        <v>8726</v>
      </c>
      <c r="D101" s="4">
        <v>0.0</v>
      </c>
      <c r="E101" s="2" t="s">
        <v>8727</v>
      </c>
      <c r="F101" s="48" t="s">
        <v>8762</v>
      </c>
      <c r="G101" s="2" t="s">
        <v>157</v>
      </c>
      <c r="H101" s="2" t="s">
        <v>8729</v>
      </c>
      <c r="I101" s="95" t="s">
        <v>157</v>
      </c>
      <c r="J101" s="2" t="s">
        <v>8741</v>
      </c>
      <c r="K101" s="2">
        <f>IFERROR(__xludf.DUMMYFUNCTION("""COMPUTED_VALUE"""),11.0)</f>
        <v>11</v>
      </c>
      <c r="L101" s="2" t="s">
        <v>8731</v>
      </c>
      <c r="M101" s="2">
        <v>12.0</v>
      </c>
    </row>
    <row r="102">
      <c r="A102" s="54">
        <v>46027.0</v>
      </c>
      <c r="B102" s="2" t="s">
        <v>194</v>
      </c>
      <c r="C102" s="2" t="s">
        <v>8726</v>
      </c>
      <c r="D102" s="4">
        <v>0.0</v>
      </c>
      <c r="E102" s="2" t="s">
        <v>8727</v>
      </c>
      <c r="F102" s="48" t="s">
        <v>8762</v>
      </c>
      <c r="G102" s="2" t="s">
        <v>157</v>
      </c>
      <c r="H102" s="2" t="s">
        <v>8729</v>
      </c>
      <c r="I102" s="95" t="s">
        <v>157</v>
      </c>
      <c r="J102" s="2" t="s">
        <v>8741</v>
      </c>
      <c r="K102" s="2">
        <f>IFERROR(__xludf.DUMMYFUNCTION("""COMPUTED_VALUE"""),11.0)</f>
        <v>11</v>
      </c>
      <c r="L102" s="2" t="s">
        <v>8731</v>
      </c>
      <c r="M102" s="2">
        <v>12.0</v>
      </c>
    </row>
    <row r="103">
      <c r="A103" s="54">
        <v>46028.0</v>
      </c>
      <c r="B103" s="2" t="s">
        <v>194</v>
      </c>
      <c r="C103" s="2" t="s">
        <v>8726</v>
      </c>
      <c r="D103" s="4">
        <v>0.0</v>
      </c>
      <c r="E103" s="2" t="s">
        <v>8727</v>
      </c>
      <c r="F103" s="48" t="s">
        <v>8762</v>
      </c>
      <c r="G103" s="2" t="s">
        <v>157</v>
      </c>
      <c r="H103" s="2" t="s">
        <v>8729</v>
      </c>
      <c r="I103" s="95" t="s">
        <v>157</v>
      </c>
      <c r="J103" s="2" t="s">
        <v>8741</v>
      </c>
      <c r="K103" s="2">
        <f>IFERROR(__xludf.DUMMYFUNCTION("""COMPUTED_VALUE"""),11.0)</f>
        <v>11</v>
      </c>
      <c r="L103" s="2" t="s">
        <v>8731</v>
      </c>
      <c r="M103" s="2">
        <v>12.0</v>
      </c>
    </row>
    <row r="104">
      <c r="A104" s="54">
        <v>46029.0</v>
      </c>
      <c r="B104" s="2" t="s">
        <v>194</v>
      </c>
      <c r="C104" s="2" t="s">
        <v>8726</v>
      </c>
      <c r="D104" s="4">
        <v>0.0</v>
      </c>
      <c r="E104" s="2" t="s">
        <v>8727</v>
      </c>
      <c r="F104" s="48" t="s">
        <v>8762</v>
      </c>
      <c r="G104" s="2" t="s">
        <v>157</v>
      </c>
      <c r="H104" s="2" t="s">
        <v>8729</v>
      </c>
      <c r="I104" s="95" t="s">
        <v>157</v>
      </c>
      <c r="J104" s="2" t="s">
        <v>8741</v>
      </c>
      <c r="K104" s="2">
        <f>IFERROR(__xludf.DUMMYFUNCTION("""COMPUTED_VALUE"""),11.0)</f>
        <v>11</v>
      </c>
      <c r="L104" s="2" t="s">
        <v>8731</v>
      </c>
      <c r="M104" s="2">
        <v>12.0</v>
      </c>
    </row>
    <row r="105">
      <c r="A105" s="54">
        <v>46030.0</v>
      </c>
      <c r="B105" s="2" t="s">
        <v>194</v>
      </c>
      <c r="C105" s="2" t="s">
        <v>8726</v>
      </c>
      <c r="D105" s="4">
        <v>0.0</v>
      </c>
      <c r="E105" s="2" t="s">
        <v>8727</v>
      </c>
      <c r="F105" s="48" t="s">
        <v>8762</v>
      </c>
      <c r="G105" s="2" t="s">
        <v>157</v>
      </c>
      <c r="H105" s="2" t="s">
        <v>8729</v>
      </c>
      <c r="I105" s="95" t="s">
        <v>157</v>
      </c>
      <c r="J105" s="2" t="s">
        <v>8741</v>
      </c>
      <c r="K105" s="2">
        <f>IFERROR(__xludf.DUMMYFUNCTION("""COMPUTED_VALUE"""),11.0)</f>
        <v>11</v>
      </c>
      <c r="L105" s="2" t="s">
        <v>8731</v>
      </c>
      <c r="M105" s="2">
        <v>12.0</v>
      </c>
    </row>
    <row r="106">
      <c r="A106" s="54">
        <v>46031.0</v>
      </c>
      <c r="B106" s="2" t="s">
        <v>194</v>
      </c>
      <c r="C106" s="2" t="s">
        <v>8726</v>
      </c>
      <c r="D106" s="4">
        <v>1.0</v>
      </c>
      <c r="E106" s="2" t="s">
        <v>8737</v>
      </c>
      <c r="F106" s="48" t="s">
        <v>724</v>
      </c>
      <c r="G106" s="48" t="s">
        <v>725</v>
      </c>
      <c r="H106" s="2" t="s">
        <v>8738</v>
      </c>
      <c r="I106" s="95" t="s">
        <v>157</v>
      </c>
      <c r="J106" s="2" t="s">
        <v>8739</v>
      </c>
      <c r="K106" s="2">
        <f>IFERROR(__xludf.DUMMYFUNCTION("""COMPUTED_VALUE"""),11.0)</f>
        <v>11</v>
      </c>
      <c r="L106" s="2" t="s">
        <v>8731</v>
      </c>
      <c r="M106" s="2">
        <v>12.0</v>
      </c>
    </row>
    <row r="107">
      <c r="A107" s="54">
        <v>46032.0</v>
      </c>
      <c r="B107" s="2" t="s">
        <v>194</v>
      </c>
      <c r="C107" s="2" t="s">
        <v>8726</v>
      </c>
      <c r="D107" s="4">
        <v>0.0</v>
      </c>
      <c r="E107" s="2" t="s">
        <v>8727</v>
      </c>
      <c r="F107" s="48" t="s">
        <v>8763</v>
      </c>
      <c r="G107" s="2" t="s">
        <v>157</v>
      </c>
      <c r="H107" s="2" t="s">
        <v>8729</v>
      </c>
      <c r="I107" s="95" t="s">
        <v>157</v>
      </c>
      <c r="J107" s="2" t="s">
        <v>8741</v>
      </c>
      <c r="K107" s="2">
        <f>IFERROR(__xludf.DUMMYFUNCTION("""COMPUTED_VALUE"""),11.0)</f>
        <v>11</v>
      </c>
      <c r="L107" s="2" t="s">
        <v>8731</v>
      </c>
      <c r="M107" s="2">
        <v>12.0</v>
      </c>
    </row>
    <row r="108">
      <c r="A108" s="54">
        <v>46033.0</v>
      </c>
      <c r="B108" s="2" t="s">
        <v>194</v>
      </c>
      <c r="C108" s="2" t="s">
        <v>8726</v>
      </c>
      <c r="D108" s="4">
        <v>0.0</v>
      </c>
      <c r="E108" s="2" t="s">
        <v>8727</v>
      </c>
      <c r="F108" s="48" t="s">
        <v>8763</v>
      </c>
      <c r="G108" s="2" t="s">
        <v>157</v>
      </c>
      <c r="H108" s="2" t="s">
        <v>8729</v>
      </c>
      <c r="I108" s="95" t="s">
        <v>157</v>
      </c>
      <c r="J108" s="2" t="s">
        <v>8741</v>
      </c>
      <c r="K108" s="2">
        <f>IFERROR(__xludf.DUMMYFUNCTION("""COMPUTED_VALUE"""),11.0)</f>
        <v>11</v>
      </c>
      <c r="L108" s="2" t="s">
        <v>8731</v>
      </c>
      <c r="M108" s="2">
        <v>12.0</v>
      </c>
    </row>
    <row r="109">
      <c r="A109" s="54">
        <v>46034.0</v>
      </c>
      <c r="B109" s="2" t="s">
        <v>194</v>
      </c>
      <c r="C109" s="2" t="s">
        <v>8726</v>
      </c>
      <c r="D109" s="4">
        <v>0.0</v>
      </c>
      <c r="E109" s="2" t="s">
        <v>8727</v>
      </c>
      <c r="F109" s="48" t="s">
        <v>8763</v>
      </c>
      <c r="G109" s="2" t="s">
        <v>157</v>
      </c>
      <c r="H109" s="2" t="s">
        <v>8729</v>
      </c>
      <c r="I109" s="95" t="s">
        <v>157</v>
      </c>
      <c r="J109" s="2" t="s">
        <v>8741</v>
      </c>
      <c r="K109" s="2">
        <f>IFERROR(__xludf.DUMMYFUNCTION("""COMPUTED_VALUE"""),11.0)</f>
        <v>11</v>
      </c>
      <c r="L109" s="2" t="s">
        <v>8731</v>
      </c>
      <c r="M109" s="2">
        <v>12.0</v>
      </c>
    </row>
    <row r="110">
      <c r="A110" s="54">
        <v>46035.0</v>
      </c>
      <c r="B110" s="2" t="s">
        <v>194</v>
      </c>
      <c r="C110" s="2" t="s">
        <v>8726</v>
      </c>
      <c r="D110" s="4">
        <v>1.0</v>
      </c>
      <c r="E110" s="2" t="s">
        <v>8764</v>
      </c>
      <c r="F110" s="48" t="s">
        <v>742</v>
      </c>
      <c r="G110" s="48" t="s">
        <v>743</v>
      </c>
      <c r="H110" s="2" t="s">
        <v>8738</v>
      </c>
      <c r="I110" s="95" t="s">
        <v>157</v>
      </c>
      <c r="J110" s="2" t="s">
        <v>8739</v>
      </c>
      <c r="K110" s="2">
        <f>IFERROR(__xludf.DUMMYFUNCTION("""COMPUTED_VALUE"""),11.0)</f>
        <v>11</v>
      </c>
      <c r="L110" s="2" t="s">
        <v>8731</v>
      </c>
      <c r="M110" s="2">
        <v>12.0</v>
      </c>
    </row>
    <row r="111">
      <c r="A111" s="54">
        <v>46036.0</v>
      </c>
      <c r="B111" s="2" t="s">
        <v>194</v>
      </c>
      <c r="C111" s="2" t="s">
        <v>8726</v>
      </c>
      <c r="D111" s="4">
        <v>0.0</v>
      </c>
      <c r="E111" s="2" t="s">
        <v>8727</v>
      </c>
      <c r="F111" s="48" t="s">
        <v>8763</v>
      </c>
      <c r="G111" s="2" t="s">
        <v>157</v>
      </c>
      <c r="H111" s="2" t="s">
        <v>8729</v>
      </c>
      <c r="I111" s="95" t="s">
        <v>157</v>
      </c>
      <c r="J111" s="2" t="s">
        <v>8741</v>
      </c>
      <c r="K111" s="2">
        <f>IFERROR(__xludf.DUMMYFUNCTION("""COMPUTED_VALUE"""),11.0)</f>
        <v>11</v>
      </c>
      <c r="L111" s="2" t="s">
        <v>8731</v>
      </c>
      <c r="M111" s="2">
        <v>12.0</v>
      </c>
    </row>
    <row r="112">
      <c r="A112" s="54">
        <v>46037.0</v>
      </c>
      <c r="B112" s="2" t="s">
        <v>194</v>
      </c>
      <c r="C112" s="2" t="s">
        <v>8726</v>
      </c>
      <c r="D112" s="4">
        <v>0.0</v>
      </c>
      <c r="E112" s="2" t="s">
        <v>8727</v>
      </c>
      <c r="F112" s="48" t="s">
        <v>8763</v>
      </c>
      <c r="G112" s="2" t="s">
        <v>157</v>
      </c>
      <c r="H112" s="2" t="s">
        <v>8729</v>
      </c>
      <c r="I112" s="95" t="s">
        <v>157</v>
      </c>
      <c r="J112" s="2" t="s">
        <v>8741</v>
      </c>
      <c r="K112" s="2">
        <f>IFERROR(__xludf.DUMMYFUNCTION("""COMPUTED_VALUE"""),11.0)</f>
        <v>11</v>
      </c>
      <c r="L112" s="2" t="s">
        <v>8731</v>
      </c>
      <c r="M112" s="2">
        <v>12.0</v>
      </c>
    </row>
    <row r="113">
      <c r="A113" s="54">
        <v>46038.0</v>
      </c>
      <c r="B113" s="2" t="s">
        <v>194</v>
      </c>
      <c r="C113" s="2" t="s">
        <v>8726</v>
      </c>
      <c r="D113" s="4">
        <v>0.0</v>
      </c>
      <c r="E113" s="2" t="s">
        <v>8727</v>
      </c>
      <c r="F113" s="48" t="s">
        <v>8763</v>
      </c>
      <c r="G113" s="2" t="s">
        <v>157</v>
      </c>
      <c r="H113" s="2" t="s">
        <v>8729</v>
      </c>
      <c r="I113" s="95" t="s">
        <v>157</v>
      </c>
      <c r="J113" s="2" t="s">
        <v>8741</v>
      </c>
      <c r="K113" s="2">
        <f>IFERROR(__xludf.DUMMYFUNCTION("""COMPUTED_VALUE"""),11.0)</f>
        <v>11</v>
      </c>
      <c r="L113" s="2" t="s">
        <v>8731</v>
      </c>
      <c r="M113" s="2">
        <v>12.0</v>
      </c>
    </row>
    <row r="114">
      <c r="A114" s="54">
        <v>46039.0</v>
      </c>
      <c r="B114" s="2" t="s">
        <v>194</v>
      </c>
      <c r="C114" s="2" t="s">
        <v>8726</v>
      </c>
      <c r="D114" s="4">
        <v>0.0</v>
      </c>
      <c r="E114" s="2" t="s">
        <v>8727</v>
      </c>
      <c r="F114" s="48" t="s">
        <v>8765</v>
      </c>
      <c r="G114" s="2" t="s">
        <v>157</v>
      </c>
      <c r="H114" s="2" t="s">
        <v>8729</v>
      </c>
      <c r="I114" s="95" t="s">
        <v>157</v>
      </c>
      <c r="J114" s="2" t="s">
        <v>8741</v>
      </c>
      <c r="K114" s="2">
        <f>IFERROR(__xludf.DUMMYFUNCTION("""COMPUTED_VALUE"""),11.0)</f>
        <v>11</v>
      </c>
      <c r="L114" s="2" t="s">
        <v>8731</v>
      </c>
      <c r="M114" s="2">
        <v>12.0</v>
      </c>
    </row>
    <row r="115">
      <c r="A115" s="54">
        <v>46040.0</v>
      </c>
      <c r="B115" s="2" t="s">
        <v>194</v>
      </c>
      <c r="C115" s="2" t="s">
        <v>8726</v>
      </c>
      <c r="D115" s="4">
        <v>0.0</v>
      </c>
      <c r="E115" s="2" t="s">
        <v>8727</v>
      </c>
      <c r="F115" s="48" t="s">
        <v>8765</v>
      </c>
      <c r="G115" s="2" t="s">
        <v>157</v>
      </c>
      <c r="H115" s="2" t="s">
        <v>8729</v>
      </c>
      <c r="I115" s="95" t="s">
        <v>157</v>
      </c>
      <c r="J115" s="2" t="s">
        <v>8741</v>
      </c>
      <c r="K115" s="2">
        <f>IFERROR(__xludf.DUMMYFUNCTION("""COMPUTED_VALUE"""),11.0)</f>
        <v>11</v>
      </c>
      <c r="L115" s="2" t="s">
        <v>8731</v>
      </c>
      <c r="M115" s="2">
        <v>12.0</v>
      </c>
    </row>
    <row r="116">
      <c r="A116" s="54">
        <v>46041.0</v>
      </c>
      <c r="B116" s="2" t="s">
        <v>194</v>
      </c>
      <c r="C116" s="2" t="s">
        <v>8726</v>
      </c>
      <c r="D116" s="4">
        <v>0.0</v>
      </c>
      <c r="E116" s="2" t="s">
        <v>8727</v>
      </c>
      <c r="F116" s="48" t="s">
        <v>8765</v>
      </c>
      <c r="G116" s="2" t="s">
        <v>157</v>
      </c>
      <c r="H116" s="2" t="s">
        <v>8729</v>
      </c>
      <c r="I116" s="95" t="s">
        <v>157</v>
      </c>
      <c r="J116" s="2" t="s">
        <v>8741</v>
      </c>
      <c r="K116" s="2">
        <f>IFERROR(__xludf.DUMMYFUNCTION("""COMPUTED_VALUE"""),11.0)</f>
        <v>11</v>
      </c>
      <c r="L116" s="2" t="s">
        <v>8731</v>
      </c>
      <c r="M116" s="2">
        <v>12.0</v>
      </c>
    </row>
    <row r="117">
      <c r="A117" s="54">
        <v>46042.0</v>
      </c>
      <c r="B117" s="2" t="s">
        <v>194</v>
      </c>
      <c r="C117" s="2" t="s">
        <v>8726</v>
      </c>
      <c r="D117" s="4">
        <v>1.0</v>
      </c>
      <c r="E117" s="2" t="s">
        <v>8737</v>
      </c>
      <c r="F117" s="48" t="s">
        <v>770</v>
      </c>
      <c r="G117" s="48" t="s">
        <v>771</v>
      </c>
      <c r="H117" s="2" t="s">
        <v>8738</v>
      </c>
      <c r="I117" s="95" t="s">
        <v>157</v>
      </c>
      <c r="J117" s="2" t="s">
        <v>8739</v>
      </c>
      <c r="K117" s="2">
        <f>IFERROR(__xludf.DUMMYFUNCTION("""COMPUTED_VALUE"""),11.0)</f>
        <v>11</v>
      </c>
      <c r="L117" s="2" t="s">
        <v>8731</v>
      </c>
      <c r="M117" s="2">
        <v>12.0</v>
      </c>
    </row>
    <row r="118">
      <c r="A118" s="54">
        <v>46043.0</v>
      </c>
      <c r="B118" s="2" t="s">
        <v>194</v>
      </c>
      <c r="C118" s="2" t="s">
        <v>8726</v>
      </c>
      <c r="D118" s="4">
        <v>0.0</v>
      </c>
      <c r="E118" s="2" t="s">
        <v>8727</v>
      </c>
      <c r="F118" s="48" t="s">
        <v>8765</v>
      </c>
      <c r="G118" s="2" t="s">
        <v>157</v>
      </c>
      <c r="H118" s="2" t="s">
        <v>8729</v>
      </c>
      <c r="I118" s="95" t="s">
        <v>157</v>
      </c>
      <c r="J118" s="2" t="s">
        <v>8741</v>
      </c>
      <c r="K118" s="2">
        <f>IFERROR(__xludf.DUMMYFUNCTION("""COMPUTED_VALUE"""),11.0)</f>
        <v>11</v>
      </c>
      <c r="L118" s="2" t="s">
        <v>8731</v>
      </c>
      <c r="M118" s="2">
        <v>12.0</v>
      </c>
    </row>
    <row r="119">
      <c r="A119" s="54">
        <v>46044.0</v>
      </c>
      <c r="B119" s="2" t="s">
        <v>194</v>
      </c>
      <c r="C119" s="2" t="s">
        <v>8726</v>
      </c>
      <c r="D119" s="4">
        <v>0.0</v>
      </c>
      <c r="E119" s="2" t="s">
        <v>8727</v>
      </c>
      <c r="F119" s="48" t="s">
        <v>8765</v>
      </c>
      <c r="G119" s="2" t="s">
        <v>157</v>
      </c>
      <c r="H119" s="2" t="s">
        <v>8729</v>
      </c>
      <c r="I119" s="95" t="s">
        <v>157</v>
      </c>
      <c r="J119" s="2" t="s">
        <v>8741</v>
      </c>
      <c r="K119" s="2">
        <f>IFERROR(__xludf.DUMMYFUNCTION("""COMPUTED_VALUE"""),11.0)</f>
        <v>11</v>
      </c>
      <c r="L119" s="2" t="s">
        <v>8731</v>
      </c>
      <c r="M119" s="2">
        <v>12.0</v>
      </c>
    </row>
    <row r="120">
      <c r="A120" s="54">
        <v>46045.0</v>
      </c>
      <c r="B120" s="2" t="s">
        <v>194</v>
      </c>
      <c r="C120" s="2" t="s">
        <v>8726</v>
      </c>
      <c r="D120" s="4">
        <v>0.0</v>
      </c>
      <c r="E120" s="2" t="s">
        <v>8727</v>
      </c>
      <c r="F120" s="48" t="s">
        <v>8765</v>
      </c>
      <c r="G120" s="2" t="s">
        <v>157</v>
      </c>
      <c r="H120" s="2" t="s">
        <v>8729</v>
      </c>
      <c r="I120" s="95" t="s">
        <v>157</v>
      </c>
      <c r="J120" s="2" t="s">
        <v>8741</v>
      </c>
      <c r="K120" s="2">
        <f>IFERROR(__xludf.DUMMYFUNCTION("""COMPUTED_VALUE"""),11.0)</f>
        <v>11</v>
      </c>
      <c r="L120" s="2" t="s">
        <v>8731</v>
      </c>
      <c r="M120" s="2">
        <v>12.0</v>
      </c>
    </row>
    <row r="121">
      <c r="A121" s="54">
        <v>46046.0</v>
      </c>
      <c r="B121" s="2" t="s">
        <v>194</v>
      </c>
      <c r="C121" s="2" t="s">
        <v>8726</v>
      </c>
      <c r="D121" s="4">
        <v>1.0</v>
      </c>
      <c r="E121" s="2" t="s">
        <v>8737</v>
      </c>
      <c r="F121" s="48" t="s">
        <v>797</v>
      </c>
      <c r="G121" s="48" t="s">
        <v>798</v>
      </c>
      <c r="H121" s="2" t="s">
        <v>8738</v>
      </c>
      <c r="I121" s="95" t="s">
        <v>157</v>
      </c>
      <c r="J121" s="2" t="s">
        <v>8739</v>
      </c>
      <c r="K121" s="2">
        <f>IFERROR(__xludf.DUMMYFUNCTION("""COMPUTED_VALUE"""),11.0)</f>
        <v>11</v>
      </c>
      <c r="L121" s="2" t="s">
        <v>8731</v>
      </c>
      <c r="M121" s="2">
        <v>12.0</v>
      </c>
    </row>
    <row r="122">
      <c r="A122" s="54">
        <v>46047.0</v>
      </c>
      <c r="B122" s="2" t="s">
        <v>194</v>
      </c>
      <c r="C122" s="2" t="s">
        <v>8726</v>
      </c>
      <c r="D122" s="4">
        <v>0.0</v>
      </c>
      <c r="E122" s="2" t="s">
        <v>8727</v>
      </c>
      <c r="F122" s="48" t="s">
        <v>8766</v>
      </c>
      <c r="G122" s="2" t="s">
        <v>157</v>
      </c>
      <c r="H122" s="2" t="s">
        <v>8729</v>
      </c>
      <c r="I122" s="95" t="s">
        <v>157</v>
      </c>
      <c r="J122" s="2" t="s">
        <v>8741</v>
      </c>
      <c r="K122" s="2">
        <f>IFERROR(__xludf.DUMMYFUNCTION("""COMPUTED_VALUE"""),11.0)</f>
        <v>11</v>
      </c>
      <c r="L122" s="2" t="s">
        <v>8731</v>
      </c>
      <c r="M122" s="2">
        <v>12.0</v>
      </c>
    </row>
    <row r="123">
      <c r="A123" s="54">
        <v>46048.0</v>
      </c>
      <c r="B123" s="2" t="s">
        <v>194</v>
      </c>
      <c r="C123" s="2" t="s">
        <v>8726</v>
      </c>
      <c r="D123" s="4">
        <v>0.0</v>
      </c>
      <c r="E123" s="2" t="s">
        <v>8727</v>
      </c>
      <c r="F123" s="48" t="s">
        <v>8766</v>
      </c>
      <c r="G123" s="2" t="s">
        <v>157</v>
      </c>
      <c r="H123" s="2" t="s">
        <v>8729</v>
      </c>
      <c r="I123" s="95" t="s">
        <v>157</v>
      </c>
      <c r="J123" s="2" t="s">
        <v>8741</v>
      </c>
      <c r="K123" s="2">
        <f>IFERROR(__xludf.DUMMYFUNCTION("""COMPUTED_VALUE"""),11.0)</f>
        <v>11</v>
      </c>
      <c r="L123" s="2" t="s">
        <v>8731</v>
      </c>
      <c r="M123" s="2">
        <v>12.0</v>
      </c>
    </row>
    <row r="124">
      <c r="A124" s="54">
        <v>46049.0</v>
      </c>
      <c r="B124" s="2" t="s">
        <v>194</v>
      </c>
      <c r="C124" s="2" t="s">
        <v>8726</v>
      </c>
      <c r="D124" s="4">
        <v>0.0</v>
      </c>
      <c r="E124" s="2" t="s">
        <v>8727</v>
      </c>
      <c r="F124" s="48" t="s">
        <v>8766</v>
      </c>
      <c r="G124" s="2" t="s">
        <v>157</v>
      </c>
      <c r="H124" s="2" t="s">
        <v>8729</v>
      </c>
      <c r="I124" s="95" t="s">
        <v>157</v>
      </c>
      <c r="J124" s="2" t="s">
        <v>8741</v>
      </c>
      <c r="K124" s="2">
        <f>IFERROR(__xludf.DUMMYFUNCTION("""COMPUTED_VALUE"""),11.0)</f>
        <v>11</v>
      </c>
      <c r="L124" s="2" t="s">
        <v>8731</v>
      </c>
      <c r="M124" s="2">
        <v>12.0</v>
      </c>
    </row>
    <row r="125">
      <c r="A125" s="54">
        <v>46050.0</v>
      </c>
      <c r="B125" s="2" t="s">
        <v>194</v>
      </c>
      <c r="C125" s="2" t="s">
        <v>8726</v>
      </c>
      <c r="D125" s="4">
        <v>0.0</v>
      </c>
      <c r="E125" s="2" t="s">
        <v>8727</v>
      </c>
      <c r="F125" s="48" t="s">
        <v>8766</v>
      </c>
      <c r="G125" s="2" t="s">
        <v>157</v>
      </c>
      <c r="H125" s="2" t="s">
        <v>8729</v>
      </c>
      <c r="I125" s="95" t="s">
        <v>157</v>
      </c>
      <c r="J125" s="2" t="s">
        <v>8741</v>
      </c>
      <c r="K125" s="2">
        <f>IFERROR(__xludf.DUMMYFUNCTION("""COMPUTED_VALUE"""),11.0)</f>
        <v>11</v>
      </c>
      <c r="L125" s="2" t="s">
        <v>8731</v>
      </c>
      <c r="M125" s="2">
        <v>12.0</v>
      </c>
    </row>
    <row r="126">
      <c r="A126" s="54">
        <v>46051.0</v>
      </c>
      <c r="B126" s="2" t="s">
        <v>194</v>
      </c>
      <c r="C126" s="2" t="s">
        <v>8726</v>
      </c>
      <c r="D126" s="4">
        <v>0.0</v>
      </c>
      <c r="E126" s="2" t="s">
        <v>8727</v>
      </c>
      <c r="F126" s="48" t="s">
        <v>8766</v>
      </c>
      <c r="G126" s="2" t="s">
        <v>157</v>
      </c>
      <c r="H126" s="2" t="s">
        <v>8729</v>
      </c>
      <c r="I126" s="95" t="s">
        <v>157</v>
      </c>
      <c r="J126" s="2" t="s">
        <v>8741</v>
      </c>
      <c r="K126" s="2">
        <f>IFERROR(__xludf.DUMMYFUNCTION("""COMPUTED_VALUE"""),11.0)</f>
        <v>11</v>
      </c>
      <c r="L126" s="2" t="s">
        <v>8731</v>
      </c>
      <c r="M126" s="2">
        <v>12.0</v>
      </c>
    </row>
    <row r="127">
      <c r="A127" s="54">
        <v>46052.0</v>
      </c>
      <c r="B127" s="2" t="s">
        <v>194</v>
      </c>
      <c r="C127" s="2" t="s">
        <v>8726</v>
      </c>
      <c r="D127" s="4">
        <v>0.0</v>
      </c>
      <c r="E127" s="2" t="s">
        <v>8727</v>
      </c>
      <c r="F127" s="48" t="s">
        <v>8766</v>
      </c>
      <c r="G127" s="2" t="s">
        <v>157</v>
      </c>
      <c r="H127" s="2" t="s">
        <v>8729</v>
      </c>
      <c r="I127" s="95" t="s">
        <v>157</v>
      </c>
      <c r="J127" s="2" t="s">
        <v>8741</v>
      </c>
      <c r="K127" s="2">
        <f>IFERROR(__xludf.DUMMYFUNCTION("""COMPUTED_VALUE"""),11.0)</f>
        <v>11</v>
      </c>
      <c r="L127" s="2" t="s">
        <v>8731</v>
      </c>
      <c r="M127" s="2">
        <v>12.0</v>
      </c>
    </row>
    <row r="128">
      <c r="A128" s="54">
        <v>46053.0</v>
      </c>
      <c r="B128" s="2" t="s">
        <v>194</v>
      </c>
      <c r="C128" s="2" t="s">
        <v>8726</v>
      </c>
      <c r="D128" s="4">
        <v>0.0</v>
      </c>
      <c r="E128" s="2" t="s">
        <v>8727</v>
      </c>
      <c r="F128" s="48" t="s">
        <v>8767</v>
      </c>
      <c r="G128" s="2" t="s">
        <v>157</v>
      </c>
      <c r="H128" s="2" t="s">
        <v>8729</v>
      </c>
      <c r="I128" s="95" t="s">
        <v>157</v>
      </c>
      <c r="J128" s="2" t="s">
        <v>8741</v>
      </c>
      <c r="K128" s="2">
        <f>IFERROR(__xludf.DUMMYFUNCTION("""COMPUTED_VALUE"""),11.0)</f>
        <v>11</v>
      </c>
      <c r="L128" s="2" t="s">
        <v>8731</v>
      </c>
      <c r="M128" s="2">
        <v>12.0</v>
      </c>
    </row>
    <row r="129">
      <c r="A129" s="54">
        <v>46054.0</v>
      </c>
      <c r="B129" s="2" t="s">
        <v>194</v>
      </c>
      <c r="C129" s="2" t="s">
        <v>8726</v>
      </c>
      <c r="D129" s="4">
        <v>0.0</v>
      </c>
      <c r="E129" s="2" t="s">
        <v>8727</v>
      </c>
      <c r="F129" s="48" t="s">
        <v>8767</v>
      </c>
      <c r="G129" s="2" t="s">
        <v>157</v>
      </c>
      <c r="H129" s="2" t="s">
        <v>8729</v>
      </c>
      <c r="I129" s="95" t="s">
        <v>157</v>
      </c>
      <c r="J129" s="2" t="s">
        <v>8741</v>
      </c>
      <c r="K129" s="2">
        <f>IFERROR(__xludf.DUMMYFUNCTION("""COMPUTED_VALUE"""),11.0)</f>
        <v>11</v>
      </c>
      <c r="L129" s="2" t="s">
        <v>8731</v>
      </c>
      <c r="M129" s="2">
        <v>12.0</v>
      </c>
    </row>
    <row r="130">
      <c r="A130" s="54">
        <v>46055.0</v>
      </c>
      <c r="B130" s="2" t="s">
        <v>194</v>
      </c>
      <c r="C130" s="2" t="s">
        <v>8726</v>
      </c>
      <c r="D130" s="4">
        <v>0.0</v>
      </c>
      <c r="E130" s="2" t="s">
        <v>8727</v>
      </c>
      <c r="F130" s="48" t="s">
        <v>8767</v>
      </c>
      <c r="G130" s="2" t="s">
        <v>157</v>
      </c>
      <c r="H130" s="2" t="s">
        <v>8729</v>
      </c>
      <c r="I130" s="95" t="s">
        <v>157</v>
      </c>
      <c r="J130" s="2" t="s">
        <v>8741</v>
      </c>
      <c r="K130" s="2">
        <f>IFERROR(__xludf.DUMMYFUNCTION("""COMPUTED_VALUE"""),11.0)</f>
        <v>11</v>
      </c>
      <c r="L130" s="2" t="s">
        <v>8731</v>
      </c>
      <c r="M130" s="2">
        <v>12.0</v>
      </c>
    </row>
    <row r="131">
      <c r="A131" s="54">
        <v>46056.0</v>
      </c>
      <c r="B131" s="2" t="s">
        <v>194</v>
      </c>
      <c r="C131" s="2" t="s">
        <v>8726</v>
      </c>
      <c r="D131" s="4">
        <v>1.0</v>
      </c>
      <c r="E131" s="2" t="s">
        <v>8737</v>
      </c>
      <c r="F131" s="48" t="s">
        <v>817</v>
      </c>
      <c r="G131" s="48" t="s">
        <v>818</v>
      </c>
      <c r="H131" s="2" t="s">
        <v>8738</v>
      </c>
      <c r="I131" s="95" t="s">
        <v>157</v>
      </c>
      <c r="J131" s="2" t="s">
        <v>8739</v>
      </c>
      <c r="K131" s="2">
        <f>IFERROR(__xludf.DUMMYFUNCTION("""COMPUTED_VALUE"""),11.0)</f>
        <v>11</v>
      </c>
      <c r="L131" s="2" t="s">
        <v>8731</v>
      </c>
      <c r="M131" s="2">
        <v>12.0</v>
      </c>
    </row>
    <row r="132">
      <c r="A132" s="54">
        <v>46057.0</v>
      </c>
      <c r="B132" s="2" t="s">
        <v>194</v>
      </c>
      <c r="C132" s="2" t="s">
        <v>8726</v>
      </c>
      <c r="D132" s="4">
        <v>0.0</v>
      </c>
      <c r="E132" s="2" t="s">
        <v>8727</v>
      </c>
      <c r="F132" s="48" t="s">
        <v>8767</v>
      </c>
      <c r="G132" s="2" t="s">
        <v>157</v>
      </c>
      <c r="H132" s="2" t="s">
        <v>8729</v>
      </c>
      <c r="I132" s="95" t="s">
        <v>157</v>
      </c>
      <c r="J132" s="2" t="s">
        <v>8741</v>
      </c>
      <c r="K132" s="2">
        <f>IFERROR(__xludf.DUMMYFUNCTION("""COMPUTED_VALUE"""),11.0)</f>
        <v>11</v>
      </c>
      <c r="L132" s="2" t="s">
        <v>8731</v>
      </c>
      <c r="M132" s="2">
        <v>12.0</v>
      </c>
    </row>
    <row r="133">
      <c r="A133" s="54">
        <v>46058.0</v>
      </c>
      <c r="B133" s="2" t="s">
        <v>194</v>
      </c>
      <c r="C133" s="2" t="s">
        <v>8726</v>
      </c>
      <c r="D133" s="4">
        <v>0.0</v>
      </c>
      <c r="E133" s="2" t="s">
        <v>8727</v>
      </c>
      <c r="F133" s="48" t="s">
        <v>8767</v>
      </c>
      <c r="G133" s="2" t="s">
        <v>157</v>
      </c>
      <c r="H133" s="2" t="s">
        <v>8729</v>
      </c>
      <c r="I133" s="95" t="s">
        <v>157</v>
      </c>
      <c r="J133" s="2" t="s">
        <v>8741</v>
      </c>
      <c r="K133" s="2">
        <f>IFERROR(__xludf.DUMMYFUNCTION("""COMPUTED_VALUE"""),11.0)</f>
        <v>11</v>
      </c>
      <c r="L133" s="2" t="s">
        <v>8731</v>
      </c>
      <c r="M133" s="2">
        <v>12.0</v>
      </c>
    </row>
    <row r="134">
      <c r="A134" s="54">
        <v>46059.0</v>
      </c>
      <c r="B134" s="2" t="s">
        <v>194</v>
      </c>
      <c r="C134" s="2" t="s">
        <v>8726</v>
      </c>
      <c r="D134" s="4">
        <v>0.0</v>
      </c>
      <c r="E134" s="2" t="s">
        <v>8727</v>
      </c>
      <c r="F134" s="48" t="s">
        <v>8767</v>
      </c>
      <c r="G134" s="2" t="s">
        <v>157</v>
      </c>
      <c r="H134" s="2" t="s">
        <v>8729</v>
      </c>
      <c r="I134" s="95" t="s">
        <v>157</v>
      </c>
      <c r="J134" s="2" t="s">
        <v>8741</v>
      </c>
      <c r="K134" s="2">
        <f>IFERROR(__xludf.DUMMYFUNCTION("""COMPUTED_VALUE"""),11.0)</f>
        <v>11</v>
      </c>
      <c r="L134" s="2" t="s">
        <v>8731</v>
      </c>
      <c r="M134" s="2">
        <v>12.0</v>
      </c>
    </row>
    <row r="135">
      <c r="A135" s="54">
        <v>46060.0</v>
      </c>
      <c r="B135" s="2" t="s">
        <v>194</v>
      </c>
      <c r="C135" s="2" t="s">
        <v>8726</v>
      </c>
      <c r="D135" s="4">
        <v>0.0</v>
      </c>
      <c r="E135" s="2" t="s">
        <v>8727</v>
      </c>
      <c r="F135" s="48" t="s">
        <v>8768</v>
      </c>
      <c r="G135" s="2" t="s">
        <v>157</v>
      </c>
      <c r="H135" s="2" t="s">
        <v>8729</v>
      </c>
      <c r="I135" s="95" t="s">
        <v>157</v>
      </c>
      <c r="J135" s="2" t="s">
        <v>8741</v>
      </c>
      <c r="K135" s="2">
        <f>IFERROR(__xludf.DUMMYFUNCTION("""COMPUTED_VALUE"""),11.0)</f>
        <v>11</v>
      </c>
      <c r="L135" s="2" t="s">
        <v>8731</v>
      </c>
      <c r="M135" s="2">
        <v>12.0</v>
      </c>
    </row>
    <row r="136">
      <c r="A136" s="54">
        <v>46061.0</v>
      </c>
      <c r="B136" s="2" t="s">
        <v>194</v>
      </c>
      <c r="C136" s="2" t="s">
        <v>8726</v>
      </c>
      <c r="D136" s="4">
        <v>0.0</v>
      </c>
      <c r="E136" s="2" t="s">
        <v>8727</v>
      </c>
      <c r="F136" s="48" t="s">
        <v>8768</v>
      </c>
      <c r="G136" s="2" t="s">
        <v>157</v>
      </c>
      <c r="H136" s="2" t="s">
        <v>8729</v>
      </c>
      <c r="I136" s="95" t="s">
        <v>157</v>
      </c>
      <c r="J136" s="2" t="s">
        <v>8741</v>
      </c>
      <c r="K136" s="2">
        <f>IFERROR(__xludf.DUMMYFUNCTION("""COMPUTED_VALUE"""),11.0)</f>
        <v>11</v>
      </c>
      <c r="L136" s="2" t="s">
        <v>8731</v>
      </c>
      <c r="M136" s="2">
        <v>12.0</v>
      </c>
    </row>
    <row r="137">
      <c r="A137" s="54">
        <v>46062.0</v>
      </c>
      <c r="B137" s="2" t="s">
        <v>194</v>
      </c>
      <c r="C137" s="2" t="s">
        <v>8726</v>
      </c>
      <c r="D137" s="4">
        <v>0.0</v>
      </c>
      <c r="E137" s="2" t="s">
        <v>8727</v>
      </c>
      <c r="F137" s="48" t="s">
        <v>8768</v>
      </c>
      <c r="G137" s="2" t="s">
        <v>157</v>
      </c>
      <c r="H137" s="2" t="s">
        <v>8729</v>
      </c>
      <c r="I137" s="95" t="s">
        <v>157</v>
      </c>
      <c r="J137" s="2" t="s">
        <v>8741</v>
      </c>
      <c r="K137" s="2">
        <f>IFERROR(__xludf.DUMMYFUNCTION("""COMPUTED_VALUE"""),11.0)</f>
        <v>11</v>
      </c>
      <c r="L137" s="2" t="s">
        <v>8731</v>
      </c>
      <c r="M137" s="2">
        <v>12.0</v>
      </c>
    </row>
    <row r="138">
      <c r="A138" s="54">
        <v>46063.0</v>
      </c>
      <c r="B138" s="2" t="s">
        <v>194</v>
      </c>
      <c r="C138" s="2" t="s">
        <v>8726</v>
      </c>
      <c r="D138" s="4">
        <v>0.0</v>
      </c>
      <c r="E138" s="2" t="s">
        <v>8727</v>
      </c>
      <c r="F138" s="48" t="s">
        <v>8768</v>
      </c>
      <c r="G138" s="2" t="s">
        <v>157</v>
      </c>
      <c r="H138" s="2" t="s">
        <v>8729</v>
      </c>
      <c r="I138" s="95" t="s">
        <v>157</v>
      </c>
      <c r="J138" s="2" t="s">
        <v>8741</v>
      </c>
      <c r="K138" s="2">
        <f>IFERROR(__xludf.DUMMYFUNCTION("""COMPUTED_VALUE"""),11.0)</f>
        <v>11</v>
      </c>
      <c r="L138" s="2" t="s">
        <v>8731</v>
      </c>
      <c r="M138" s="2">
        <v>12.0</v>
      </c>
    </row>
    <row r="139">
      <c r="A139" s="54">
        <v>46064.0</v>
      </c>
      <c r="B139" s="2" t="s">
        <v>194</v>
      </c>
      <c r="C139" s="2" t="s">
        <v>8726</v>
      </c>
      <c r="D139" s="4">
        <v>0.0</v>
      </c>
      <c r="E139" s="2" t="s">
        <v>8727</v>
      </c>
      <c r="F139" s="48" t="s">
        <v>8768</v>
      </c>
      <c r="G139" s="2" t="s">
        <v>157</v>
      </c>
      <c r="H139" s="2" t="s">
        <v>8729</v>
      </c>
      <c r="I139" s="95" t="s">
        <v>157</v>
      </c>
      <c r="J139" s="2" t="s">
        <v>8741</v>
      </c>
      <c r="K139" s="2">
        <f>IFERROR(__xludf.DUMMYFUNCTION("""COMPUTED_VALUE"""),11.0)</f>
        <v>11</v>
      </c>
      <c r="L139" s="2" t="s">
        <v>8731</v>
      </c>
      <c r="M139" s="2">
        <v>12.0</v>
      </c>
    </row>
    <row r="140">
      <c r="A140" s="54">
        <v>46065.0</v>
      </c>
      <c r="B140" s="2" t="s">
        <v>194</v>
      </c>
      <c r="C140" s="2" t="s">
        <v>8726</v>
      </c>
      <c r="D140" s="4">
        <v>1.0</v>
      </c>
      <c r="E140" s="2" t="s">
        <v>8769</v>
      </c>
      <c r="F140" s="48" t="s">
        <v>841</v>
      </c>
      <c r="G140" s="48" t="s">
        <v>842</v>
      </c>
      <c r="H140" s="2" t="s">
        <v>8738</v>
      </c>
      <c r="I140" s="95" t="s">
        <v>157</v>
      </c>
      <c r="J140" s="2" t="s">
        <v>8739</v>
      </c>
      <c r="K140" s="2">
        <f>IFERROR(__xludf.DUMMYFUNCTION("""COMPUTED_VALUE"""),11.0)</f>
        <v>11</v>
      </c>
      <c r="L140" s="2" t="s">
        <v>8731</v>
      </c>
      <c r="M140" s="2">
        <v>12.0</v>
      </c>
    </row>
    <row r="141">
      <c r="A141" s="54">
        <v>46066.0</v>
      </c>
      <c r="B141" s="2" t="s">
        <v>194</v>
      </c>
      <c r="C141" s="2" t="s">
        <v>8726</v>
      </c>
      <c r="D141" s="4">
        <v>0.0</v>
      </c>
      <c r="E141" s="2" t="s">
        <v>8727</v>
      </c>
      <c r="F141" s="48" t="s">
        <v>8768</v>
      </c>
      <c r="G141" s="2" t="s">
        <v>157</v>
      </c>
      <c r="H141" s="2" t="s">
        <v>8729</v>
      </c>
      <c r="I141" s="95" t="s">
        <v>157</v>
      </c>
      <c r="J141" s="2" t="s">
        <v>8741</v>
      </c>
      <c r="K141" s="2">
        <f>IFERROR(__xludf.DUMMYFUNCTION("""COMPUTED_VALUE"""),11.0)</f>
        <v>11</v>
      </c>
      <c r="L141" s="2" t="s">
        <v>8731</v>
      </c>
      <c r="M141" s="2">
        <v>12.0</v>
      </c>
    </row>
    <row r="142">
      <c r="A142" s="54">
        <v>46067.0</v>
      </c>
      <c r="B142" s="2" t="s">
        <v>194</v>
      </c>
      <c r="C142" s="2" t="s">
        <v>8726</v>
      </c>
      <c r="D142" s="4">
        <v>0.0</v>
      </c>
      <c r="E142" s="2" t="s">
        <v>8727</v>
      </c>
      <c r="F142" s="48" t="s">
        <v>8770</v>
      </c>
      <c r="G142" s="2" t="s">
        <v>157</v>
      </c>
      <c r="H142" s="2" t="s">
        <v>8729</v>
      </c>
      <c r="I142" s="95" t="s">
        <v>157</v>
      </c>
      <c r="J142" s="2" t="s">
        <v>8741</v>
      </c>
      <c r="K142" s="2">
        <f>IFERROR(__xludf.DUMMYFUNCTION("""COMPUTED_VALUE"""),11.0)</f>
        <v>11</v>
      </c>
      <c r="L142" s="2" t="s">
        <v>8731</v>
      </c>
      <c r="M142" s="2">
        <v>12.0</v>
      </c>
    </row>
    <row r="143">
      <c r="A143" s="54">
        <v>46068.0</v>
      </c>
      <c r="B143" s="2" t="s">
        <v>194</v>
      </c>
      <c r="C143" s="2" t="s">
        <v>8726</v>
      </c>
      <c r="D143" s="4">
        <v>0.0</v>
      </c>
      <c r="E143" s="2" t="s">
        <v>8727</v>
      </c>
      <c r="F143" s="48" t="s">
        <v>8770</v>
      </c>
      <c r="G143" s="2" t="s">
        <v>157</v>
      </c>
      <c r="H143" s="2" t="s">
        <v>8729</v>
      </c>
      <c r="I143" s="95" t="s">
        <v>157</v>
      </c>
      <c r="J143" s="2" t="s">
        <v>8741</v>
      </c>
      <c r="K143" s="2">
        <f>IFERROR(__xludf.DUMMYFUNCTION("""COMPUTED_VALUE"""),11.0)</f>
        <v>11</v>
      </c>
      <c r="L143" s="2" t="s">
        <v>8731</v>
      </c>
      <c r="M143" s="2">
        <v>12.0</v>
      </c>
    </row>
    <row r="144">
      <c r="A144" s="54">
        <v>46069.0</v>
      </c>
      <c r="B144" s="2" t="s">
        <v>194</v>
      </c>
      <c r="C144" s="2" t="s">
        <v>8726</v>
      </c>
      <c r="D144" s="4">
        <v>0.0</v>
      </c>
      <c r="E144" s="2" t="s">
        <v>8727</v>
      </c>
      <c r="F144" s="48" t="s">
        <v>8770</v>
      </c>
      <c r="G144" s="2" t="s">
        <v>157</v>
      </c>
      <c r="H144" s="2" t="s">
        <v>8729</v>
      </c>
      <c r="I144" s="95" t="s">
        <v>157</v>
      </c>
      <c r="J144" s="2" t="s">
        <v>8741</v>
      </c>
      <c r="K144" s="2">
        <f>IFERROR(__xludf.DUMMYFUNCTION("""COMPUTED_VALUE"""),11.0)</f>
        <v>11</v>
      </c>
      <c r="L144" s="2" t="s">
        <v>8731</v>
      </c>
      <c r="M144" s="2">
        <v>12.0</v>
      </c>
    </row>
    <row r="145">
      <c r="A145" s="54">
        <v>46070.0</v>
      </c>
      <c r="B145" s="2" t="s">
        <v>194</v>
      </c>
      <c r="C145" s="2" t="s">
        <v>8726</v>
      </c>
      <c r="D145" s="4">
        <v>0.0</v>
      </c>
      <c r="E145" s="2" t="s">
        <v>8727</v>
      </c>
      <c r="F145" s="48" t="s">
        <v>8770</v>
      </c>
      <c r="G145" s="2" t="s">
        <v>157</v>
      </c>
      <c r="H145" s="2" t="s">
        <v>8729</v>
      </c>
      <c r="I145" s="95" t="s">
        <v>157</v>
      </c>
      <c r="J145" s="2" t="s">
        <v>8741</v>
      </c>
      <c r="K145" s="2">
        <f>IFERROR(__xludf.DUMMYFUNCTION("""COMPUTED_VALUE"""),11.0)</f>
        <v>11</v>
      </c>
      <c r="L145" s="2" t="s">
        <v>8731</v>
      </c>
      <c r="M145" s="2">
        <v>12.0</v>
      </c>
    </row>
    <row r="146">
      <c r="A146" s="54">
        <v>46071.0</v>
      </c>
      <c r="B146" s="2" t="s">
        <v>194</v>
      </c>
      <c r="C146" s="2" t="s">
        <v>8726</v>
      </c>
      <c r="D146" s="4">
        <v>0.0</v>
      </c>
      <c r="E146" s="2" t="s">
        <v>8727</v>
      </c>
      <c r="F146" s="48" t="s">
        <v>8770</v>
      </c>
      <c r="G146" s="2" t="s">
        <v>157</v>
      </c>
      <c r="H146" s="2" t="s">
        <v>8729</v>
      </c>
      <c r="I146" s="95" t="s">
        <v>157</v>
      </c>
      <c r="J146" s="2" t="s">
        <v>8741</v>
      </c>
      <c r="K146" s="2">
        <f>IFERROR(__xludf.DUMMYFUNCTION("""COMPUTED_VALUE"""),11.0)</f>
        <v>11</v>
      </c>
      <c r="L146" s="2" t="s">
        <v>8731</v>
      </c>
      <c r="M146" s="2">
        <v>12.0</v>
      </c>
    </row>
    <row r="147">
      <c r="A147" s="54">
        <v>46072.0</v>
      </c>
      <c r="B147" s="2" t="s">
        <v>194</v>
      </c>
      <c r="C147" s="2" t="s">
        <v>8726</v>
      </c>
      <c r="D147" s="4">
        <v>0.0</v>
      </c>
      <c r="E147" s="2" t="s">
        <v>8727</v>
      </c>
      <c r="F147" s="48" t="s">
        <v>8770</v>
      </c>
      <c r="G147" s="2" t="s">
        <v>157</v>
      </c>
      <c r="H147" s="2" t="s">
        <v>8729</v>
      </c>
      <c r="I147" s="95" t="s">
        <v>157</v>
      </c>
      <c r="J147" s="2" t="s">
        <v>8741</v>
      </c>
      <c r="K147" s="2">
        <f>IFERROR(__xludf.DUMMYFUNCTION("""COMPUTED_VALUE"""),11.0)</f>
        <v>11</v>
      </c>
      <c r="L147" s="2" t="s">
        <v>8731</v>
      </c>
      <c r="M147" s="2">
        <v>12.0</v>
      </c>
    </row>
    <row r="148">
      <c r="A148" s="54">
        <v>46073.0</v>
      </c>
      <c r="B148" s="2" t="s">
        <v>194</v>
      </c>
      <c r="C148" s="2" t="s">
        <v>8726</v>
      </c>
      <c r="D148" s="4">
        <v>0.0</v>
      </c>
      <c r="E148" s="2" t="s">
        <v>8727</v>
      </c>
      <c r="F148" s="48" t="s">
        <v>8770</v>
      </c>
      <c r="G148" s="2" t="s">
        <v>157</v>
      </c>
      <c r="H148" s="2" t="s">
        <v>8729</v>
      </c>
      <c r="I148" s="95" t="s">
        <v>157</v>
      </c>
      <c r="J148" s="2" t="s">
        <v>8741</v>
      </c>
      <c r="K148" s="2">
        <f>IFERROR(__xludf.DUMMYFUNCTION("""COMPUTED_VALUE"""),11.0)</f>
        <v>11</v>
      </c>
      <c r="L148" s="2" t="s">
        <v>8731</v>
      </c>
      <c r="M148" s="2">
        <v>12.0</v>
      </c>
    </row>
    <row r="149">
      <c r="A149" s="54">
        <v>46074.0</v>
      </c>
      <c r="B149" s="2" t="s">
        <v>194</v>
      </c>
      <c r="C149" s="2" t="s">
        <v>8726</v>
      </c>
      <c r="D149" s="4">
        <v>0.0</v>
      </c>
      <c r="E149" s="2" t="s">
        <v>8727</v>
      </c>
      <c r="F149" s="48" t="s">
        <v>8771</v>
      </c>
      <c r="G149" s="2" t="s">
        <v>157</v>
      </c>
      <c r="H149" s="2" t="s">
        <v>8729</v>
      </c>
      <c r="I149" s="95" t="s">
        <v>157</v>
      </c>
      <c r="J149" s="2" t="s">
        <v>8741</v>
      </c>
      <c r="K149" s="2">
        <f>IFERROR(__xludf.DUMMYFUNCTION("""COMPUTED_VALUE"""),11.0)</f>
        <v>11</v>
      </c>
      <c r="L149" s="2" t="s">
        <v>8731</v>
      </c>
      <c r="M149" s="2">
        <v>12.0</v>
      </c>
    </row>
    <row r="150">
      <c r="A150" s="54">
        <v>46075.0</v>
      </c>
      <c r="B150" s="2" t="s">
        <v>194</v>
      </c>
      <c r="C150" s="2" t="s">
        <v>8726</v>
      </c>
      <c r="D150" s="4">
        <v>0.0</v>
      </c>
      <c r="E150" s="2" t="s">
        <v>8727</v>
      </c>
      <c r="F150" s="48" t="s">
        <v>8771</v>
      </c>
      <c r="G150" s="2" t="s">
        <v>157</v>
      </c>
      <c r="H150" s="2" t="s">
        <v>8729</v>
      </c>
      <c r="I150" s="95" t="s">
        <v>157</v>
      </c>
      <c r="J150" s="2" t="s">
        <v>8741</v>
      </c>
      <c r="K150" s="2">
        <f>IFERROR(__xludf.DUMMYFUNCTION("""COMPUTED_VALUE"""),11.0)</f>
        <v>11</v>
      </c>
      <c r="L150" s="2" t="s">
        <v>8731</v>
      </c>
      <c r="M150" s="2">
        <v>12.0</v>
      </c>
    </row>
    <row r="151">
      <c r="A151" s="54">
        <v>46076.0</v>
      </c>
      <c r="B151" s="2" t="s">
        <v>194</v>
      </c>
      <c r="C151" s="2" t="s">
        <v>8726</v>
      </c>
      <c r="D151" s="4">
        <v>0.0</v>
      </c>
      <c r="E151" s="2" t="s">
        <v>8727</v>
      </c>
      <c r="F151" s="48" t="s">
        <v>8771</v>
      </c>
      <c r="G151" s="2" t="s">
        <v>157</v>
      </c>
      <c r="H151" s="2" t="s">
        <v>8729</v>
      </c>
      <c r="I151" s="95" t="s">
        <v>157</v>
      </c>
      <c r="J151" s="2" t="s">
        <v>8741</v>
      </c>
      <c r="K151" s="2">
        <f>IFERROR(__xludf.DUMMYFUNCTION("""COMPUTED_VALUE"""),11.0)</f>
        <v>11</v>
      </c>
      <c r="L151" s="2" t="s">
        <v>8731</v>
      </c>
      <c r="M151" s="2">
        <v>12.0</v>
      </c>
    </row>
    <row r="152">
      <c r="A152" s="54">
        <v>46077.0</v>
      </c>
      <c r="B152" s="2" t="s">
        <v>194</v>
      </c>
      <c r="C152" s="2" t="s">
        <v>8726</v>
      </c>
      <c r="D152" s="4">
        <v>0.0</v>
      </c>
      <c r="E152" s="2" t="s">
        <v>8727</v>
      </c>
      <c r="F152" s="48" t="s">
        <v>8771</v>
      </c>
      <c r="G152" s="2" t="s">
        <v>157</v>
      </c>
      <c r="H152" s="2" t="s">
        <v>8729</v>
      </c>
      <c r="I152" s="95" t="s">
        <v>157</v>
      </c>
      <c r="J152" s="2" t="s">
        <v>8741</v>
      </c>
      <c r="K152" s="2">
        <f>IFERROR(__xludf.DUMMYFUNCTION("""COMPUTED_VALUE"""),11.0)</f>
        <v>11</v>
      </c>
      <c r="L152" s="2" t="s">
        <v>8731</v>
      </c>
      <c r="M152" s="2">
        <v>12.0</v>
      </c>
    </row>
    <row r="153">
      <c r="A153" s="54">
        <v>46078.0</v>
      </c>
      <c r="B153" s="2" t="s">
        <v>194</v>
      </c>
      <c r="C153" s="2" t="s">
        <v>8726</v>
      </c>
      <c r="D153" s="4">
        <v>0.0</v>
      </c>
      <c r="E153" s="2" t="s">
        <v>8727</v>
      </c>
      <c r="F153" s="48" t="s">
        <v>8771</v>
      </c>
      <c r="G153" s="2" t="s">
        <v>157</v>
      </c>
      <c r="H153" s="2" t="s">
        <v>8729</v>
      </c>
      <c r="I153" s="95" t="s">
        <v>157</v>
      </c>
      <c r="J153" s="2" t="s">
        <v>8741</v>
      </c>
      <c r="K153" s="2">
        <f>IFERROR(__xludf.DUMMYFUNCTION("""COMPUTED_VALUE"""),11.0)</f>
        <v>11</v>
      </c>
      <c r="L153" s="2" t="s">
        <v>8731</v>
      </c>
      <c r="M153" s="2">
        <v>12.0</v>
      </c>
    </row>
    <row r="154">
      <c r="A154" s="54">
        <v>46079.0</v>
      </c>
      <c r="B154" s="2" t="s">
        <v>194</v>
      </c>
      <c r="C154" s="2" t="s">
        <v>8726</v>
      </c>
      <c r="D154" s="4">
        <v>0.0</v>
      </c>
      <c r="E154" s="2" t="s">
        <v>8727</v>
      </c>
      <c r="F154" s="48" t="s">
        <v>8771</v>
      </c>
      <c r="G154" s="2" t="s">
        <v>157</v>
      </c>
      <c r="H154" s="2" t="s">
        <v>8729</v>
      </c>
      <c r="I154" s="95" t="s">
        <v>157</v>
      </c>
      <c r="J154" s="2" t="s">
        <v>8741</v>
      </c>
      <c r="K154" s="2">
        <f>IFERROR(__xludf.DUMMYFUNCTION("""COMPUTED_VALUE"""),11.0)</f>
        <v>11</v>
      </c>
      <c r="L154" s="2" t="s">
        <v>8731</v>
      </c>
      <c r="M154" s="2">
        <v>12.0</v>
      </c>
    </row>
    <row r="155">
      <c r="A155" s="54">
        <v>46080.0</v>
      </c>
      <c r="B155" s="2" t="s">
        <v>194</v>
      </c>
      <c r="C155" s="2" t="s">
        <v>8726</v>
      </c>
      <c r="D155" s="4">
        <v>0.0</v>
      </c>
      <c r="E155" s="2" t="s">
        <v>8727</v>
      </c>
      <c r="F155" s="48" t="s">
        <v>8771</v>
      </c>
      <c r="G155" s="2" t="s">
        <v>157</v>
      </c>
      <c r="H155" s="2" t="s">
        <v>8729</v>
      </c>
      <c r="I155" s="95" t="s">
        <v>157</v>
      </c>
      <c r="J155" s="2" t="s">
        <v>8741</v>
      </c>
      <c r="K155" s="2">
        <f>IFERROR(__xludf.DUMMYFUNCTION("""COMPUTED_VALUE"""),11.0)</f>
        <v>11</v>
      </c>
      <c r="L155" s="2" t="s">
        <v>8731</v>
      </c>
      <c r="M155" s="2">
        <v>12.0</v>
      </c>
    </row>
    <row r="156">
      <c r="A156" s="54">
        <v>46081.0</v>
      </c>
      <c r="B156" s="2" t="s">
        <v>194</v>
      </c>
      <c r="C156" s="2" t="s">
        <v>8726</v>
      </c>
      <c r="D156" s="4">
        <v>0.0</v>
      </c>
      <c r="E156" s="2" t="s">
        <v>8727</v>
      </c>
      <c r="F156" s="48" t="s">
        <v>8772</v>
      </c>
      <c r="G156" s="2" t="s">
        <v>157</v>
      </c>
      <c r="H156" s="2" t="s">
        <v>8729</v>
      </c>
      <c r="I156" s="95" t="s">
        <v>157</v>
      </c>
      <c r="J156" s="2" t="s">
        <v>8741</v>
      </c>
      <c r="K156" s="2">
        <f>IFERROR(__xludf.DUMMYFUNCTION("""COMPUTED_VALUE"""),11.0)</f>
        <v>11</v>
      </c>
      <c r="L156" s="2" t="s">
        <v>8731</v>
      </c>
      <c r="M156" s="2">
        <v>12.0</v>
      </c>
    </row>
    <row r="157">
      <c r="A157" s="54">
        <v>46082.0</v>
      </c>
      <c r="B157" s="2" t="s">
        <v>194</v>
      </c>
      <c r="C157" s="2" t="s">
        <v>8726</v>
      </c>
      <c r="D157" s="4">
        <v>0.0</v>
      </c>
      <c r="E157" s="2" t="s">
        <v>8727</v>
      </c>
      <c r="F157" s="48" t="s">
        <v>8772</v>
      </c>
      <c r="G157" s="2" t="s">
        <v>157</v>
      </c>
      <c r="H157" s="2" t="s">
        <v>8729</v>
      </c>
      <c r="I157" s="95" t="s">
        <v>157</v>
      </c>
      <c r="J157" s="2" t="s">
        <v>8741</v>
      </c>
      <c r="K157" s="2">
        <f>IFERROR(__xludf.DUMMYFUNCTION("""COMPUTED_VALUE"""),11.0)</f>
        <v>11</v>
      </c>
      <c r="L157" s="2" t="s">
        <v>8731</v>
      </c>
      <c r="M157" s="2">
        <v>12.0</v>
      </c>
    </row>
    <row r="158">
      <c r="A158" s="54">
        <v>46083.0</v>
      </c>
      <c r="B158" s="2" t="s">
        <v>194</v>
      </c>
      <c r="C158" s="2" t="s">
        <v>8726</v>
      </c>
      <c r="D158" s="4">
        <v>0.0</v>
      </c>
      <c r="E158" s="2" t="s">
        <v>8727</v>
      </c>
      <c r="F158" s="48" t="s">
        <v>8772</v>
      </c>
      <c r="G158" s="2" t="s">
        <v>157</v>
      </c>
      <c r="H158" s="2" t="s">
        <v>8729</v>
      </c>
      <c r="I158" s="95" t="s">
        <v>157</v>
      </c>
      <c r="J158" s="2" t="s">
        <v>8741</v>
      </c>
      <c r="K158" s="2">
        <f>IFERROR(__xludf.DUMMYFUNCTION("""COMPUTED_VALUE"""),11.0)</f>
        <v>11</v>
      </c>
      <c r="L158" s="2" t="s">
        <v>8731</v>
      </c>
      <c r="M158" s="2">
        <v>12.0</v>
      </c>
    </row>
    <row r="159">
      <c r="A159" s="54">
        <v>46084.0</v>
      </c>
      <c r="B159" s="2" t="s">
        <v>194</v>
      </c>
      <c r="C159" s="2" t="s">
        <v>8726</v>
      </c>
      <c r="D159" s="4">
        <v>0.0</v>
      </c>
      <c r="E159" s="2" t="s">
        <v>8727</v>
      </c>
      <c r="F159" s="48" t="s">
        <v>8772</v>
      </c>
      <c r="G159" s="2" t="s">
        <v>157</v>
      </c>
      <c r="H159" s="2" t="s">
        <v>8729</v>
      </c>
      <c r="I159" s="95" t="s">
        <v>157</v>
      </c>
      <c r="J159" s="2" t="s">
        <v>8741</v>
      </c>
      <c r="K159" s="2">
        <f>IFERROR(__xludf.DUMMYFUNCTION("""COMPUTED_VALUE"""),11.0)</f>
        <v>11</v>
      </c>
      <c r="L159" s="2" t="s">
        <v>8731</v>
      </c>
      <c r="M159" s="2">
        <v>12.0</v>
      </c>
    </row>
    <row r="160">
      <c r="A160" s="54">
        <v>46085.0</v>
      </c>
      <c r="B160" s="2" t="s">
        <v>194</v>
      </c>
      <c r="C160" s="2" t="s">
        <v>8726</v>
      </c>
      <c r="D160" s="4">
        <v>0.0</v>
      </c>
      <c r="E160" s="2" t="s">
        <v>8727</v>
      </c>
      <c r="F160" s="48" t="s">
        <v>8772</v>
      </c>
      <c r="G160" s="2" t="s">
        <v>157</v>
      </c>
      <c r="H160" s="2" t="s">
        <v>8729</v>
      </c>
      <c r="I160" s="95" t="s">
        <v>157</v>
      </c>
      <c r="J160" s="2" t="s">
        <v>8741</v>
      </c>
      <c r="K160" s="2">
        <f>IFERROR(__xludf.DUMMYFUNCTION("""COMPUTED_VALUE"""),11.0)</f>
        <v>11</v>
      </c>
      <c r="L160" s="2" t="s">
        <v>8731</v>
      </c>
      <c r="M160" s="2">
        <v>12.0</v>
      </c>
    </row>
    <row r="161">
      <c r="A161" s="54">
        <v>46086.0</v>
      </c>
      <c r="B161" s="2" t="s">
        <v>194</v>
      </c>
      <c r="C161" s="2" t="s">
        <v>8726</v>
      </c>
      <c r="D161" s="4">
        <v>0.0</v>
      </c>
      <c r="E161" s="2" t="s">
        <v>8727</v>
      </c>
      <c r="F161" s="48" t="s">
        <v>8772</v>
      </c>
      <c r="G161" s="2" t="s">
        <v>157</v>
      </c>
      <c r="H161" s="2" t="s">
        <v>8729</v>
      </c>
      <c r="I161" s="95" t="s">
        <v>157</v>
      </c>
      <c r="J161" s="2" t="s">
        <v>8741</v>
      </c>
      <c r="K161" s="2">
        <f>IFERROR(__xludf.DUMMYFUNCTION("""COMPUTED_VALUE"""),11.0)</f>
        <v>11</v>
      </c>
      <c r="L161" s="2" t="s">
        <v>8731</v>
      </c>
      <c r="M161" s="2">
        <v>12.0</v>
      </c>
    </row>
    <row r="162">
      <c r="A162" s="54">
        <v>46087.0</v>
      </c>
      <c r="B162" s="2" t="s">
        <v>194</v>
      </c>
      <c r="C162" s="2" t="s">
        <v>8726</v>
      </c>
      <c r="D162" s="4">
        <v>0.0</v>
      </c>
      <c r="E162" s="2" t="s">
        <v>8727</v>
      </c>
      <c r="F162" s="48" t="s">
        <v>8772</v>
      </c>
      <c r="G162" s="2" t="s">
        <v>157</v>
      </c>
      <c r="H162" s="2" t="s">
        <v>8729</v>
      </c>
      <c r="I162" s="95" t="s">
        <v>157</v>
      </c>
      <c r="J162" s="2" t="s">
        <v>8741</v>
      </c>
      <c r="K162" s="2">
        <f>IFERROR(__xludf.DUMMYFUNCTION("""COMPUTED_VALUE"""),11.0)</f>
        <v>11</v>
      </c>
      <c r="L162" s="2" t="s">
        <v>8731</v>
      </c>
      <c r="M162" s="2">
        <v>12.0</v>
      </c>
    </row>
    <row r="163">
      <c r="A163" s="54">
        <v>46088.0</v>
      </c>
      <c r="B163" s="2" t="s">
        <v>194</v>
      </c>
      <c r="C163" s="2" t="s">
        <v>8726</v>
      </c>
      <c r="D163" s="4">
        <v>1.0</v>
      </c>
      <c r="E163" s="2" t="s">
        <v>8737</v>
      </c>
      <c r="F163" s="48" t="s">
        <v>903</v>
      </c>
      <c r="G163" s="48" t="s">
        <v>904</v>
      </c>
      <c r="H163" s="2" t="s">
        <v>8738</v>
      </c>
      <c r="I163" s="95" t="s">
        <v>157</v>
      </c>
      <c r="J163" s="2" t="s">
        <v>8739</v>
      </c>
      <c r="K163" s="2">
        <f>IFERROR(__xludf.DUMMYFUNCTION("""COMPUTED_VALUE"""),11.0)</f>
        <v>11</v>
      </c>
      <c r="L163" s="2" t="s">
        <v>8731</v>
      </c>
      <c r="M163" s="2">
        <v>12.0</v>
      </c>
    </row>
    <row r="164">
      <c r="A164" s="54">
        <v>46089.0</v>
      </c>
      <c r="B164" s="2" t="s">
        <v>194</v>
      </c>
      <c r="C164" s="2" t="s">
        <v>8726</v>
      </c>
      <c r="D164" s="4">
        <v>0.0</v>
      </c>
      <c r="E164" s="2" t="s">
        <v>8727</v>
      </c>
      <c r="F164" s="48" t="s">
        <v>8773</v>
      </c>
      <c r="G164" s="2" t="s">
        <v>157</v>
      </c>
      <c r="H164" s="2" t="s">
        <v>8729</v>
      </c>
      <c r="I164" s="95" t="s">
        <v>157</v>
      </c>
      <c r="J164" s="2" t="s">
        <v>8741</v>
      </c>
      <c r="K164" s="2">
        <f>IFERROR(__xludf.DUMMYFUNCTION("""COMPUTED_VALUE"""),11.0)</f>
        <v>11</v>
      </c>
      <c r="L164" s="2" t="s">
        <v>8731</v>
      </c>
      <c r="M164" s="2">
        <v>12.0</v>
      </c>
    </row>
    <row r="165">
      <c r="A165" s="54">
        <v>46090.0</v>
      </c>
      <c r="B165" s="2" t="s">
        <v>194</v>
      </c>
      <c r="C165" s="2" t="s">
        <v>8726</v>
      </c>
      <c r="D165" s="4">
        <v>0.0</v>
      </c>
      <c r="E165" s="2" t="s">
        <v>8727</v>
      </c>
      <c r="F165" s="48" t="s">
        <v>8773</v>
      </c>
      <c r="G165" s="2" t="s">
        <v>157</v>
      </c>
      <c r="H165" s="2" t="s">
        <v>8729</v>
      </c>
      <c r="I165" s="95" t="s">
        <v>157</v>
      </c>
      <c r="J165" s="2" t="s">
        <v>8741</v>
      </c>
      <c r="K165" s="2">
        <f>IFERROR(__xludf.DUMMYFUNCTION("""COMPUTED_VALUE"""),12.0)</f>
        <v>12</v>
      </c>
      <c r="L165" s="2" t="s">
        <v>8735</v>
      </c>
      <c r="M165" s="2">
        <v>12.0</v>
      </c>
    </row>
    <row r="166">
      <c r="A166" s="54">
        <v>46091.0</v>
      </c>
      <c r="B166" s="2" t="s">
        <v>194</v>
      </c>
      <c r="C166" s="2" t="s">
        <v>8726</v>
      </c>
      <c r="D166" s="4">
        <v>0.0</v>
      </c>
      <c r="E166" s="2" t="s">
        <v>8727</v>
      </c>
      <c r="F166" s="48" t="s">
        <v>8773</v>
      </c>
      <c r="G166" s="2" t="s">
        <v>157</v>
      </c>
      <c r="H166" s="2" t="s">
        <v>8729</v>
      </c>
      <c r="I166" s="95" t="s">
        <v>157</v>
      </c>
      <c r="J166" s="2" t="s">
        <v>8741</v>
      </c>
      <c r="K166" s="2">
        <f>IFERROR(__xludf.DUMMYFUNCTION("""COMPUTED_VALUE"""),11.0)</f>
        <v>11</v>
      </c>
      <c r="L166" s="2" t="s">
        <v>8731</v>
      </c>
      <c r="M166" s="2">
        <v>12.0</v>
      </c>
    </row>
    <row r="167">
      <c r="A167" s="54">
        <v>46092.0</v>
      </c>
      <c r="B167" s="2" t="s">
        <v>194</v>
      </c>
      <c r="C167" s="2" t="s">
        <v>8726</v>
      </c>
      <c r="D167" s="4">
        <v>0.0</v>
      </c>
      <c r="E167" s="2" t="s">
        <v>8727</v>
      </c>
      <c r="F167" s="48" t="s">
        <v>8773</v>
      </c>
      <c r="G167" s="2" t="s">
        <v>157</v>
      </c>
      <c r="H167" s="2" t="s">
        <v>8729</v>
      </c>
      <c r="I167" s="95" t="s">
        <v>157</v>
      </c>
      <c r="J167" s="2" t="s">
        <v>8741</v>
      </c>
      <c r="K167" s="2">
        <f>IFERROR(__xludf.DUMMYFUNCTION("""COMPUTED_VALUE"""),11.0)</f>
        <v>11</v>
      </c>
      <c r="L167" s="2" t="s">
        <v>8731</v>
      </c>
      <c r="M167" s="2">
        <v>12.0</v>
      </c>
    </row>
    <row r="168">
      <c r="A168" s="54">
        <v>46093.0</v>
      </c>
      <c r="B168" s="2" t="s">
        <v>194</v>
      </c>
      <c r="C168" s="2" t="s">
        <v>8726</v>
      </c>
      <c r="D168" s="4">
        <v>0.0</v>
      </c>
      <c r="E168" s="2" t="s">
        <v>8727</v>
      </c>
      <c r="F168" s="48" t="s">
        <v>8773</v>
      </c>
      <c r="G168" s="2" t="s">
        <v>157</v>
      </c>
      <c r="H168" s="2" t="s">
        <v>8729</v>
      </c>
      <c r="I168" s="95" t="s">
        <v>157</v>
      </c>
      <c r="J168" s="2" t="s">
        <v>8741</v>
      </c>
      <c r="K168" s="2">
        <f>IFERROR(__xludf.DUMMYFUNCTION("""COMPUTED_VALUE"""),11.0)</f>
        <v>11</v>
      </c>
      <c r="L168" s="2" t="s">
        <v>8731</v>
      </c>
      <c r="M168" s="2">
        <v>12.0</v>
      </c>
    </row>
    <row r="169">
      <c r="A169" s="54">
        <v>46094.0</v>
      </c>
      <c r="B169" s="2" t="s">
        <v>194</v>
      </c>
      <c r="C169" s="2" t="s">
        <v>8726</v>
      </c>
      <c r="D169" s="4">
        <v>0.0</v>
      </c>
      <c r="E169" s="2" t="s">
        <v>8727</v>
      </c>
      <c r="F169" s="48" t="s">
        <v>8773</v>
      </c>
      <c r="G169" s="2" t="s">
        <v>157</v>
      </c>
      <c r="H169" s="2" t="s">
        <v>8729</v>
      </c>
      <c r="I169" s="95" t="s">
        <v>157</v>
      </c>
      <c r="J169" s="2" t="s">
        <v>8741</v>
      </c>
      <c r="K169" s="2">
        <f>IFERROR(__xludf.DUMMYFUNCTION("""COMPUTED_VALUE"""),11.0)</f>
        <v>11</v>
      </c>
      <c r="L169" s="2" t="s">
        <v>8731</v>
      </c>
      <c r="M169" s="2">
        <v>12.0</v>
      </c>
    </row>
    <row r="170">
      <c r="A170" s="54">
        <v>46095.0</v>
      </c>
      <c r="B170" s="2" t="s">
        <v>194</v>
      </c>
      <c r="C170" s="2" t="s">
        <v>8726</v>
      </c>
      <c r="D170" s="4">
        <v>1.0</v>
      </c>
      <c r="E170" s="2" t="s">
        <v>8737</v>
      </c>
      <c r="F170" s="48" t="s">
        <v>917</v>
      </c>
      <c r="G170" s="48" t="s">
        <v>918</v>
      </c>
      <c r="H170" s="2" t="s">
        <v>8738</v>
      </c>
      <c r="I170" s="95" t="s">
        <v>157</v>
      </c>
      <c r="J170" s="2" t="s">
        <v>8739</v>
      </c>
      <c r="K170" s="2">
        <f>IFERROR(__xludf.DUMMYFUNCTION("""COMPUTED_VALUE"""),11.0)</f>
        <v>11</v>
      </c>
      <c r="L170" s="2" t="s">
        <v>8731</v>
      </c>
      <c r="M170" s="2">
        <v>12.0</v>
      </c>
    </row>
    <row r="171">
      <c r="A171" s="54">
        <v>46096.0</v>
      </c>
      <c r="B171" s="2" t="s">
        <v>194</v>
      </c>
      <c r="C171" s="2" t="s">
        <v>8726</v>
      </c>
      <c r="D171" s="4">
        <v>0.0</v>
      </c>
      <c r="E171" s="2" t="s">
        <v>8727</v>
      </c>
      <c r="F171" s="48" t="s">
        <v>8774</v>
      </c>
      <c r="G171" s="2" t="s">
        <v>157</v>
      </c>
      <c r="H171" s="2" t="s">
        <v>8729</v>
      </c>
      <c r="I171" s="95" t="s">
        <v>157</v>
      </c>
      <c r="J171" s="2" t="s">
        <v>8741</v>
      </c>
      <c r="K171" s="2">
        <f>IFERROR(__xludf.DUMMYFUNCTION("""COMPUTED_VALUE"""),11.0)</f>
        <v>11</v>
      </c>
      <c r="L171" s="2" t="s">
        <v>8731</v>
      </c>
      <c r="M171" s="2">
        <v>12.0</v>
      </c>
    </row>
    <row r="172">
      <c r="A172" s="54">
        <v>46097.0</v>
      </c>
      <c r="B172" s="2" t="s">
        <v>194</v>
      </c>
      <c r="C172" s="2" t="s">
        <v>8726</v>
      </c>
      <c r="D172" s="4">
        <v>0.0</v>
      </c>
      <c r="E172" s="2" t="s">
        <v>8727</v>
      </c>
      <c r="F172" s="48" t="s">
        <v>8774</v>
      </c>
      <c r="G172" s="2" t="s">
        <v>157</v>
      </c>
      <c r="H172" s="2" t="s">
        <v>8729</v>
      </c>
      <c r="I172" s="95" t="s">
        <v>157</v>
      </c>
      <c r="J172" s="2" t="s">
        <v>8741</v>
      </c>
      <c r="K172" s="2">
        <f>IFERROR(__xludf.DUMMYFUNCTION("""COMPUTED_VALUE"""),11.0)</f>
        <v>11</v>
      </c>
      <c r="L172" s="2" t="s">
        <v>8731</v>
      </c>
      <c r="M172" s="2">
        <v>12.0</v>
      </c>
    </row>
    <row r="173">
      <c r="A173" s="54">
        <v>46098.0</v>
      </c>
      <c r="B173" s="2" t="s">
        <v>194</v>
      </c>
      <c r="C173" s="2" t="s">
        <v>8726</v>
      </c>
      <c r="D173" s="4">
        <v>0.0</v>
      </c>
      <c r="E173" s="2" t="s">
        <v>8727</v>
      </c>
      <c r="F173" s="48" t="s">
        <v>8774</v>
      </c>
      <c r="G173" s="2" t="s">
        <v>157</v>
      </c>
      <c r="H173" s="2" t="s">
        <v>8729</v>
      </c>
      <c r="I173" s="95" t="s">
        <v>157</v>
      </c>
      <c r="J173" s="2" t="s">
        <v>8741</v>
      </c>
      <c r="K173" s="2">
        <f>IFERROR(__xludf.DUMMYFUNCTION("""COMPUTED_VALUE"""),11.0)</f>
        <v>11</v>
      </c>
      <c r="L173" s="2" t="s">
        <v>8731</v>
      </c>
      <c r="M173" s="2">
        <v>12.0</v>
      </c>
    </row>
    <row r="174">
      <c r="A174" s="54">
        <v>46099.0</v>
      </c>
      <c r="B174" s="2" t="s">
        <v>194</v>
      </c>
      <c r="C174" s="2" t="s">
        <v>8726</v>
      </c>
      <c r="D174" s="4">
        <v>0.0</v>
      </c>
      <c r="E174" s="2" t="s">
        <v>8727</v>
      </c>
      <c r="F174" s="48" t="s">
        <v>8774</v>
      </c>
      <c r="G174" s="2" t="s">
        <v>157</v>
      </c>
      <c r="H174" s="2" t="s">
        <v>8729</v>
      </c>
      <c r="I174" s="95" t="s">
        <v>157</v>
      </c>
      <c r="J174" s="2" t="s">
        <v>8741</v>
      </c>
      <c r="K174" s="2">
        <f>IFERROR(__xludf.DUMMYFUNCTION("""COMPUTED_VALUE"""),11.0)</f>
        <v>11</v>
      </c>
      <c r="L174" s="2" t="s">
        <v>8731</v>
      </c>
      <c r="M174" s="2">
        <v>12.0</v>
      </c>
    </row>
    <row r="175">
      <c r="A175" s="54">
        <v>46100.0</v>
      </c>
      <c r="B175" s="2" t="s">
        <v>194</v>
      </c>
      <c r="C175" s="2" t="s">
        <v>8726</v>
      </c>
      <c r="D175" s="4">
        <v>0.0</v>
      </c>
      <c r="E175" s="2" t="s">
        <v>8727</v>
      </c>
      <c r="F175" s="48" t="s">
        <v>8774</v>
      </c>
      <c r="G175" s="2" t="s">
        <v>157</v>
      </c>
      <c r="H175" s="2" t="s">
        <v>8729</v>
      </c>
      <c r="I175" s="95" t="s">
        <v>157</v>
      </c>
      <c r="J175" s="2" t="s">
        <v>8741</v>
      </c>
      <c r="K175" s="2">
        <f>IFERROR(__xludf.DUMMYFUNCTION("""COMPUTED_VALUE"""),11.0)</f>
        <v>11</v>
      </c>
      <c r="L175" s="2" t="s">
        <v>8731</v>
      </c>
      <c r="M175" s="2">
        <v>12.0</v>
      </c>
    </row>
    <row r="176">
      <c r="A176" s="54">
        <v>46101.0</v>
      </c>
      <c r="B176" s="2" t="s">
        <v>194</v>
      </c>
      <c r="C176" s="2" t="s">
        <v>8726</v>
      </c>
      <c r="D176" s="4">
        <v>0.0</v>
      </c>
      <c r="E176" s="2" t="s">
        <v>8727</v>
      </c>
      <c r="F176" s="48" t="s">
        <v>8774</v>
      </c>
      <c r="G176" s="2" t="s">
        <v>157</v>
      </c>
      <c r="H176" s="2" t="s">
        <v>8729</v>
      </c>
      <c r="I176" s="95" t="s">
        <v>157</v>
      </c>
      <c r="J176" s="2" t="s">
        <v>8741</v>
      </c>
      <c r="K176" s="2">
        <f>IFERROR(__xludf.DUMMYFUNCTION("""COMPUTED_VALUE"""),11.0)</f>
        <v>11</v>
      </c>
      <c r="L176" s="2" t="s">
        <v>8731</v>
      </c>
      <c r="M176" s="2">
        <v>12.0</v>
      </c>
    </row>
    <row r="177">
      <c r="A177" s="54">
        <v>46102.0</v>
      </c>
      <c r="B177" s="2" t="s">
        <v>194</v>
      </c>
      <c r="C177" s="2" t="s">
        <v>8726</v>
      </c>
      <c r="D177" s="4">
        <v>0.0</v>
      </c>
      <c r="E177" s="2" t="s">
        <v>8727</v>
      </c>
      <c r="F177" s="48" t="s">
        <v>8775</v>
      </c>
      <c r="G177" s="2" t="s">
        <v>157</v>
      </c>
      <c r="H177" s="2" t="s">
        <v>8729</v>
      </c>
      <c r="I177" s="95" t="s">
        <v>157</v>
      </c>
      <c r="J177" s="2" t="s">
        <v>8741</v>
      </c>
      <c r="K177" s="2">
        <f>IFERROR(__xludf.DUMMYFUNCTION("""COMPUTED_VALUE"""),11.0)</f>
        <v>11</v>
      </c>
      <c r="L177" s="2" t="s">
        <v>8731</v>
      </c>
      <c r="M177" s="2">
        <v>12.0</v>
      </c>
    </row>
    <row r="178">
      <c r="A178" s="54">
        <v>46103.0</v>
      </c>
      <c r="B178" s="2" t="s">
        <v>194</v>
      </c>
      <c r="C178" s="2" t="s">
        <v>8726</v>
      </c>
      <c r="D178" s="4">
        <v>0.0</v>
      </c>
      <c r="E178" s="2" t="s">
        <v>8727</v>
      </c>
      <c r="F178" s="48" t="s">
        <v>8775</v>
      </c>
      <c r="G178" s="2" t="s">
        <v>157</v>
      </c>
      <c r="H178" s="2" t="s">
        <v>8729</v>
      </c>
      <c r="I178" s="95" t="s">
        <v>157</v>
      </c>
      <c r="J178" s="2" t="s">
        <v>8741</v>
      </c>
      <c r="K178" s="2">
        <f>IFERROR(__xludf.DUMMYFUNCTION("""COMPUTED_VALUE"""),11.0)</f>
        <v>11</v>
      </c>
      <c r="L178" s="2" t="s">
        <v>8731</v>
      </c>
      <c r="M178" s="2">
        <v>12.0</v>
      </c>
    </row>
    <row r="179">
      <c r="A179" s="54">
        <v>46104.0</v>
      </c>
      <c r="B179" s="2" t="s">
        <v>194</v>
      </c>
      <c r="C179" s="2" t="s">
        <v>8726</v>
      </c>
      <c r="D179" s="4">
        <v>0.0</v>
      </c>
      <c r="E179" s="2" t="s">
        <v>8727</v>
      </c>
      <c r="F179" s="48" t="s">
        <v>8775</v>
      </c>
      <c r="G179" s="2" t="s">
        <v>157</v>
      </c>
      <c r="H179" s="2" t="s">
        <v>8729</v>
      </c>
      <c r="I179" s="95" t="s">
        <v>157</v>
      </c>
      <c r="J179" s="2" t="s">
        <v>8741</v>
      </c>
      <c r="K179" s="2">
        <f>IFERROR(__xludf.DUMMYFUNCTION("""COMPUTED_VALUE"""),11.0)</f>
        <v>11</v>
      </c>
      <c r="L179" s="2" t="s">
        <v>8731</v>
      </c>
      <c r="M179" s="2">
        <v>12.0</v>
      </c>
    </row>
    <row r="180">
      <c r="A180" s="54">
        <v>46105.0</v>
      </c>
      <c r="B180" s="2" t="s">
        <v>194</v>
      </c>
      <c r="C180" s="2" t="s">
        <v>8726</v>
      </c>
      <c r="D180" s="4">
        <v>0.0</v>
      </c>
      <c r="E180" s="2" t="s">
        <v>8727</v>
      </c>
      <c r="F180" s="48" t="s">
        <v>8775</v>
      </c>
      <c r="G180" s="2" t="s">
        <v>157</v>
      </c>
      <c r="H180" s="2" t="s">
        <v>8729</v>
      </c>
      <c r="I180" s="95" t="s">
        <v>157</v>
      </c>
      <c r="J180" s="2" t="s">
        <v>8741</v>
      </c>
      <c r="K180" s="2">
        <f>IFERROR(__xludf.DUMMYFUNCTION("""COMPUTED_VALUE"""),11.0)</f>
        <v>11</v>
      </c>
      <c r="L180" s="2" t="s">
        <v>8731</v>
      </c>
      <c r="M180" s="2">
        <v>12.0</v>
      </c>
    </row>
    <row r="181">
      <c r="A181" s="54">
        <v>46106.0</v>
      </c>
      <c r="B181" s="2" t="s">
        <v>194</v>
      </c>
      <c r="C181" s="2" t="s">
        <v>8726</v>
      </c>
      <c r="D181" s="4">
        <v>0.0</v>
      </c>
      <c r="E181" s="2" t="s">
        <v>8727</v>
      </c>
      <c r="F181" s="48" t="s">
        <v>8775</v>
      </c>
      <c r="G181" s="2" t="s">
        <v>157</v>
      </c>
      <c r="H181" s="2" t="s">
        <v>8729</v>
      </c>
      <c r="I181" s="95" t="s">
        <v>157</v>
      </c>
      <c r="J181" s="2" t="s">
        <v>8741</v>
      </c>
      <c r="K181" s="2">
        <f>IFERROR(__xludf.DUMMYFUNCTION("""COMPUTED_VALUE"""),11.0)</f>
        <v>11</v>
      </c>
      <c r="L181" s="2" t="s">
        <v>8731</v>
      </c>
      <c r="M181" s="2">
        <v>12.0</v>
      </c>
    </row>
    <row r="182">
      <c r="A182" s="54">
        <v>46107.0</v>
      </c>
      <c r="B182" s="2" t="s">
        <v>194</v>
      </c>
      <c r="C182" s="2" t="s">
        <v>8726</v>
      </c>
      <c r="D182" s="4">
        <v>0.0</v>
      </c>
      <c r="E182" s="2" t="s">
        <v>8727</v>
      </c>
      <c r="F182" s="48" t="s">
        <v>8775</v>
      </c>
      <c r="G182" s="2" t="s">
        <v>157</v>
      </c>
      <c r="H182" s="2" t="s">
        <v>8729</v>
      </c>
      <c r="I182" s="95" t="s">
        <v>157</v>
      </c>
      <c r="J182" s="2" t="s">
        <v>8741</v>
      </c>
      <c r="K182" s="2">
        <f>IFERROR(__xludf.DUMMYFUNCTION("""COMPUTED_VALUE"""),11.0)</f>
        <v>11</v>
      </c>
      <c r="L182" s="2" t="s">
        <v>8731</v>
      </c>
      <c r="M182" s="2">
        <v>12.0</v>
      </c>
    </row>
    <row r="183">
      <c r="A183" s="54">
        <v>46108.0</v>
      </c>
      <c r="B183" s="2" t="s">
        <v>194</v>
      </c>
      <c r="C183" s="2" t="s">
        <v>8726</v>
      </c>
      <c r="D183" s="4">
        <v>0.0</v>
      </c>
      <c r="E183" s="2" t="s">
        <v>8727</v>
      </c>
      <c r="F183" s="48" t="s">
        <v>8775</v>
      </c>
      <c r="G183" s="2" t="s">
        <v>157</v>
      </c>
      <c r="H183" s="2" t="s">
        <v>8729</v>
      </c>
      <c r="I183" s="95" t="s">
        <v>157</v>
      </c>
      <c r="J183" s="2" t="s">
        <v>8741</v>
      </c>
      <c r="K183" s="2">
        <f>IFERROR(__xludf.DUMMYFUNCTION("""COMPUTED_VALUE"""),11.0)</f>
        <v>11</v>
      </c>
      <c r="L183" s="2" t="s">
        <v>8731</v>
      </c>
      <c r="M183" s="2">
        <v>12.0</v>
      </c>
    </row>
    <row r="184">
      <c r="A184" s="54">
        <v>46109.0</v>
      </c>
      <c r="B184" s="2" t="s">
        <v>194</v>
      </c>
      <c r="C184" s="2" t="s">
        <v>8726</v>
      </c>
      <c r="D184" s="4">
        <v>0.0</v>
      </c>
      <c r="E184" s="2" t="s">
        <v>8727</v>
      </c>
      <c r="F184" s="48" t="s">
        <v>8776</v>
      </c>
      <c r="G184" s="2" t="s">
        <v>157</v>
      </c>
      <c r="H184" s="2" t="s">
        <v>8729</v>
      </c>
      <c r="I184" s="95" t="s">
        <v>157</v>
      </c>
      <c r="J184" s="2" t="s">
        <v>8741</v>
      </c>
      <c r="K184" s="2">
        <f>IFERROR(__xludf.DUMMYFUNCTION("""COMPUTED_VALUE"""),11.0)</f>
        <v>11</v>
      </c>
      <c r="L184" s="2" t="s">
        <v>8731</v>
      </c>
      <c r="M184" s="2">
        <v>12.0</v>
      </c>
    </row>
    <row r="185">
      <c r="A185" s="54">
        <v>46110.0</v>
      </c>
      <c r="B185" s="2" t="s">
        <v>194</v>
      </c>
      <c r="C185" s="2" t="s">
        <v>8726</v>
      </c>
      <c r="D185" s="4">
        <v>0.0</v>
      </c>
      <c r="E185" s="2" t="s">
        <v>8727</v>
      </c>
      <c r="F185" s="48" t="s">
        <v>8776</v>
      </c>
      <c r="G185" s="2" t="s">
        <v>157</v>
      </c>
      <c r="H185" s="2" t="s">
        <v>8729</v>
      </c>
      <c r="I185" s="95" t="s">
        <v>157</v>
      </c>
      <c r="J185" s="2" t="s">
        <v>8741</v>
      </c>
      <c r="K185" s="2">
        <f>IFERROR(__xludf.DUMMYFUNCTION("""COMPUTED_VALUE"""),11.0)</f>
        <v>11</v>
      </c>
      <c r="L185" s="2" t="s">
        <v>8731</v>
      </c>
      <c r="M185" s="2">
        <v>12.0</v>
      </c>
    </row>
    <row r="186">
      <c r="A186" s="54">
        <v>46111.0</v>
      </c>
      <c r="B186" s="2" t="s">
        <v>194</v>
      </c>
      <c r="C186" s="2" t="s">
        <v>8726</v>
      </c>
      <c r="D186" s="4">
        <v>0.0</v>
      </c>
      <c r="E186" s="2" t="s">
        <v>8727</v>
      </c>
      <c r="F186" s="48" t="s">
        <v>8776</v>
      </c>
      <c r="G186" s="2" t="s">
        <v>157</v>
      </c>
      <c r="H186" s="2" t="s">
        <v>8729</v>
      </c>
      <c r="I186" s="95" t="s">
        <v>157</v>
      </c>
      <c r="J186" s="2" t="s">
        <v>8741</v>
      </c>
      <c r="K186" s="2">
        <f>IFERROR(__xludf.DUMMYFUNCTION("""COMPUTED_VALUE"""),11.0)</f>
        <v>11</v>
      </c>
      <c r="L186" s="2" t="s">
        <v>8731</v>
      </c>
      <c r="M186" s="2">
        <v>12.0</v>
      </c>
    </row>
    <row r="187">
      <c r="A187" s="54">
        <v>46112.0</v>
      </c>
      <c r="B187" s="2" t="s">
        <v>194</v>
      </c>
      <c r="C187" s="2" t="s">
        <v>8726</v>
      </c>
      <c r="D187" s="4">
        <v>0.0</v>
      </c>
      <c r="E187" s="2" t="s">
        <v>8727</v>
      </c>
      <c r="F187" s="48" t="s">
        <v>8776</v>
      </c>
      <c r="G187" s="2" t="s">
        <v>157</v>
      </c>
      <c r="H187" s="2" t="s">
        <v>8729</v>
      </c>
      <c r="I187" s="95" t="s">
        <v>157</v>
      </c>
      <c r="J187" s="2" t="s">
        <v>8741</v>
      </c>
      <c r="K187" s="2">
        <f>IFERROR(__xludf.DUMMYFUNCTION("""COMPUTED_VALUE"""),11.0)</f>
        <v>11</v>
      </c>
      <c r="L187" s="2" t="s">
        <v>8731</v>
      </c>
      <c r="M187" s="2">
        <v>12.0</v>
      </c>
    </row>
    <row r="188">
      <c r="A188" s="54">
        <v>46113.0</v>
      </c>
      <c r="B188" s="2" t="s">
        <v>194</v>
      </c>
      <c r="C188" s="2" t="s">
        <v>8726</v>
      </c>
      <c r="D188" s="4">
        <v>0.0</v>
      </c>
      <c r="E188" s="2" t="s">
        <v>8727</v>
      </c>
      <c r="F188" s="48" t="s">
        <v>8776</v>
      </c>
      <c r="G188" s="2" t="s">
        <v>157</v>
      </c>
      <c r="H188" s="2" t="s">
        <v>8729</v>
      </c>
      <c r="I188" s="95" t="s">
        <v>157</v>
      </c>
      <c r="J188" s="2" t="s">
        <v>8741</v>
      </c>
      <c r="K188" s="2">
        <f>IFERROR(__xludf.DUMMYFUNCTION("""COMPUTED_VALUE"""),11.0)</f>
        <v>11</v>
      </c>
      <c r="L188" s="2" t="s">
        <v>8731</v>
      </c>
      <c r="M188" s="2">
        <v>12.0</v>
      </c>
    </row>
    <row r="189">
      <c r="A189" s="54">
        <v>46114.0</v>
      </c>
      <c r="B189" s="2" t="s">
        <v>194</v>
      </c>
      <c r="C189" s="2" t="s">
        <v>8726</v>
      </c>
      <c r="D189" s="4">
        <v>0.0</v>
      </c>
      <c r="E189" s="2" t="s">
        <v>8727</v>
      </c>
      <c r="F189" s="48" t="s">
        <v>8776</v>
      </c>
      <c r="G189" s="2" t="s">
        <v>157</v>
      </c>
      <c r="H189" s="2" t="s">
        <v>8729</v>
      </c>
      <c r="I189" s="95" t="s">
        <v>157</v>
      </c>
      <c r="J189" s="2" t="s">
        <v>8741</v>
      </c>
      <c r="K189" s="2">
        <f>IFERROR(__xludf.DUMMYFUNCTION("""COMPUTED_VALUE"""),11.0)</f>
        <v>11</v>
      </c>
      <c r="L189" s="2" t="s">
        <v>8731</v>
      </c>
      <c r="M189" s="2">
        <v>12.0</v>
      </c>
    </row>
    <row r="190">
      <c r="A190" s="54">
        <v>46115.0</v>
      </c>
      <c r="B190" s="2" t="s">
        <v>194</v>
      </c>
      <c r="C190" s="2" t="s">
        <v>8726</v>
      </c>
      <c r="D190" s="4">
        <v>0.0</v>
      </c>
      <c r="E190" s="2" t="s">
        <v>8727</v>
      </c>
      <c r="F190" s="48" t="s">
        <v>8776</v>
      </c>
      <c r="G190" s="2" t="s">
        <v>157</v>
      </c>
      <c r="H190" s="2" t="s">
        <v>8729</v>
      </c>
      <c r="I190" s="95" t="s">
        <v>157</v>
      </c>
      <c r="J190" s="2" t="s">
        <v>8741</v>
      </c>
      <c r="K190" s="2">
        <f>IFERROR(__xludf.DUMMYFUNCTION("""COMPUTED_VALUE"""),11.0)</f>
        <v>11</v>
      </c>
      <c r="L190" s="2" t="s">
        <v>8731</v>
      </c>
      <c r="M190" s="2">
        <v>12.0</v>
      </c>
    </row>
    <row r="191">
      <c r="A191" s="54">
        <v>46116.0</v>
      </c>
      <c r="B191" s="2" t="s">
        <v>194</v>
      </c>
      <c r="C191" s="2" t="s">
        <v>8726</v>
      </c>
      <c r="D191" s="4">
        <v>0.0</v>
      </c>
      <c r="E191" s="2" t="s">
        <v>8727</v>
      </c>
      <c r="F191" s="48" t="s">
        <v>8777</v>
      </c>
      <c r="G191" s="2" t="s">
        <v>157</v>
      </c>
      <c r="H191" s="2" t="s">
        <v>8729</v>
      </c>
      <c r="I191" s="95" t="s">
        <v>157</v>
      </c>
      <c r="J191" s="2" t="s">
        <v>8741</v>
      </c>
      <c r="K191" s="2">
        <f>IFERROR(__xludf.DUMMYFUNCTION("""COMPUTED_VALUE"""),12.0)</f>
        <v>12</v>
      </c>
      <c r="L191" s="2" t="s">
        <v>8735</v>
      </c>
      <c r="M191" s="2">
        <v>12.0</v>
      </c>
    </row>
    <row r="192">
      <c r="A192" s="54">
        <v>46117.0</v>
      </c>
      <c r="B192" s="2" t="s">
        <v>194</v>
      </c>
      <c r="C192" s="2" t="s">
        <v>8726</v>
      </c>
      <c r="D192" s="4">
        <v>0.0</v>
      </c>
      <c r="E192" s="2" t="s">
        <v>8727</v>
      </c>
      <c r="F192" s="48" t="s">
        <v>8777</v>
      </c>
      <c r="G192" s="2" t="s">
        <v>157</v>
      </c>
      <c r="H192" s="2" t="s">
        <v>8729</v>
      </c>
      <c r="I192" s="95" t="s">
        <v>157</v>
      </c>
      <c r="J192" s="2" t="s">
        <v>8741</v>
      </c>
      <c r="K192" s="2">
        <f>IFERROR(__xludf.DUMMYFUNCTION("""COMPUTED_VALUE"""),11.0)</f>
        <v>11</v>
      </c>
      <c r="L192" s="2" t="s">
        <v>8731</v>
      </c>
      <c r="M192" s="2">
        <v>12.0</v>
      </c>
    </row>
    <row r="193">
      <c r="A193" s="54">
        <v>46118.0</v>
      </c>
      <c r="B193" s="2" t="s">
        <v>194</v>
      </c>
      <c r="C193" s="2" t="s">
        <v>8726</v>
      </c>
      <c r="D193" s="4">
        <v>0.0</v>
      </c>
      <c r="E193" s="2" t="s">
        <v>8727</v>
      </c>
      <c r="F193" s="48" t="s">
        <v>8777</v>
      </c>
      <c r="G193" s="2" t="s">
        <v>157</v>
      </c>
      <c r="H193" s="2" t="s">
        <v>8729</v>
      </c>
      <c r="I193" s="95" t="s">
        <v>157</v>
      </c>
      <c r="J193" s="2" t="s">
        <v>8741</v>
      </c>
      <c r="K193" s="2">
        <f>IFERROR(__xludf.DUMMYFUNCTION("""COMPUTED_VALUE"""),11.0)</f>
        <v>11</v>
      </c>
      <c r="L193" s="2" t="s">
        <v>8731</v>
      </c>
      <c r="M193" s="2">
        <v>12.0</v>
      </c>
    </row>
    <row r="194">
      <c r="A194" s="54">
        <v>46119.0</v>
      </c>
      <c r="B194" s="2" t="s">
        <v>194</v>
      </c>
      <c r="C194" s="2" t="s">
        <v>8726</v>
      </c>
      <c r="D194" s="4">
        <v>0.0</v>
      </c>
      <c r="E194" s="2" t="s">
        <v>8727</v>
      </c>
      <c r="F194" s="48" t="s">
        <v>8777</v>
      </c>
      <c r="G194" s="2" t="s">
        <v>157</v>
      </c>
      <c r="H194" s="2" t="s">
        <v>8729</v>
      </c>
      <c r="I194" s="95" t="s">
        <v>157</v>
      </c>
      <c r="J194" s="2" t="s">
        <v>8741</v>
      </c>
      <c r="K194" s="2">
        <f>IFERROR(__xludf.DUMMYFUNCTION("""COMPUTED_VALUE"""),11.0)</f>
        <v>11</v>
      </c>
      <c r="L194" s="2" t="s">
        <v>8731</v>
      </c>
      <c r="M194" s="2">
        <v>12.0</v>
      </c>
    </row>
    <row r="195">
      <c r="A195" s="54">
        <v>46120.0</v>
      </c>
      <c r="B195" s="2" t="s">
        <v>194</v>
      </c>
      <c r="C195" s="2" t="s">
        <v>8726</v>
      </c>
      <c r="D195" s="4">
        <v>0.0</v>
      </c>
      <c r="E195" s="2" t="s">
        <v>8727</v>
      </c>
      <c r="F195" s="48" t="s">
        <v>8777</v>
      </c>
      <c r="G195" s="2" t="s">
        <v>157</v>
      </c>
      <c r="H195" s="2" t="s">
        <v>8729</v>
      </c>
      <c r="I195" s="95" t="s">
        <v>157</v>
      </c>
      <c r="J195" s="2" t="s">
        <v>8741</v>
      </c>
      <c r="K195" s="2">
        <f>IFERROR(__xludf.DUMMYFUNCTION("""COMPUTED_VALUE"""),11.0)</f>
        <v>11</v>
      </c>
      <c r="L195" s="2" t="s">
        <v>8731</v>
      </c>
      <c r="M195" s="2">
        <v>12.0</v>
      </c>
    </row>
    <row r="196">
      <c r="A196" s="54">
        <v>46121.0</v>
      </c>
      <c r="B196" s="2" t="s">
        <v>194</v>
      </c>
      <c r="C196" s="2" t="s">
        <v>8726</v>
      </c>
      <c r="D196" s="4">
        <v>0.0</v>
      </c>
      <c r="E196" s="2" t="s">
        <v>8727</v>
      </c>
      <c r="F196" s="48" t="s">
        <v>8777</v>
      </c>
      <c r="G196" s="2" t="s">
        <v>157</v>
      </c>
      <c r="H196" s="2" t="s">
        <v>8729</v>
      </c>
      <c r="I196" s="95" t="s">
        <v>157</v>
      </c>
      <c r="J196" s="2" t="s">
        <v>8741</v>
      </c>
      <c r="K196" s="2">
        <f>IFERROR(__xludf.DUMMYFUNCTION("""COMPUTED_VALUE"""),11.0)</f>
        <v>11</v>
      </c>
      <c r="L196" s="2" t="s">
        <v>8731</v>
      </c>
      <c r="M196" s="2">
        <v>12.0</v>
      </c>
    </row>
    <row r="197">
      <c r="A197" s="54">
        <v>46122.0</v>
      </c>
      <c r="B197" s="2" t="s">
        <v>194</v>
      </c>
      <c r="C197" s="2" t="s">
        <v>8726</v>
      </c>
      <c r="D197" s="4">
        <v>0.0</v>
      </c>
      <c r="E197" s="2" t="s">
        <v>8727</v>
      </c>
      <c r="F197" s="48" t="s">
        <v>8777</v>
      </c>
      <c r="G197" s="2" t="s">
        <v>157</v>
      </c>
      <c r="H197" s="2" t="s">
        <v>8729</v>
      </c>
      <c r="I197" s="95" t="s">
        <v>157</v>
      </c>
      <c r="J197" s="2" t="s">
        <v>8741</v>
      </c>
      <c r="K197" s="2">
        <f>IFERROR(__xludf.DUMMYFUNCTION("""COMPUTED_VALUE"""),11.0)</f>
        <v>11</v>
      </c>
      <c r="L197" s="2" t="s">
        <v>8731</v>
      </c>
      <c r="M197" s="2">
        <v>12.0</v>
      </c>
    </row>
    <row r="198">
      <c r="A198" s="54">
        <v>46123.0</v>
      </c>
      <c r="B198" s="2" t="s">
        <v>194</v>
      </c>
      <c r="C198" s="2" t="s">
        <v>8726</v>
      </c>
      <c r="D198" s="4">
        <v>0.0</v>
      </c>
      <c r="E198" s="2" t="s">
        <v>8727</v>
      </c>
      <c r="F198" s="48" t="s">
        <v>8778</v>
      </c>
      <c r="G198" s="2" t="s">
        <v>157</v>
      </c>
      <c r="H198" s="2" t="s">
        <v>8729</v>
      </c>
      <c r="I198" s="95" t="s">
        <v>157</v>
      </c>
      <c r="J198" s="2" t="s">
        <v>8741</v>
      </c>
      <c r="K198" s="2">
        <f>IFERROR(__xludf.DUMMYFUNCTION("""COMPUTED_VALUE"""),11.0)</f>
        <v>11</v>
      </c>
      <c r="L198" s="2" t="s">
        <v>8731</v>
      </c>
      <c r="M198" s="2">
        <v>12.0</v>
      </c>
    </row>
    <row r="199">
      <c r="A199" s="54">
        <v>46124.0</v>
      </c>
      <c r="B199" s="2" t="s">
        <v>194</v>
      </c>
      <c r="C199" s="2" t="s">
        <v>8726</v>
      </c>
      <c r="D199" s="4">
        <v>0.0</v>
      </c>
      <c r="E199" s="2" t="s">
        <v>8727</v>
      </c>
      <c r="F199" s="48" t="s">
        <v>8778</v>
      </c>
      <c r="G199" s="2" t="s">
        <v>157</v>
      </c>
      <c r="H199" s="2" t="s">
        <v>8729</v>
      </c>
      <c r="I199" s="95" t="s">
        <v>157</v>
      </c>
      <c r="J199" s="2" t="s">
        <v>8741</v>
      </c>
      <c r="K199" s="2">
        <f>IFERROR(__xludf.DUMMYFUNCTION("""COMPUTED_VALUE"""),11.0)</f>
        <v>11</v>
      </c>
      <c r="L199" s="2" t="s">
        <v>8731</v>
      </c>
      <c r="M199" s="2">
        <v>12.0</v>
      </c>
    </row>
    <row r="200">
      <c r="A200" s="54">
        <v>46125.0</v>
      </c>
      <c r="B200" s="2" t="s">
        <v>194</v>
      </c>
      <c r="C200" s="2" t="s">
        <v>8726</v>
      </c>
      <c r="D200" s="4">
        <v>0.0</v>
      </c>
      <c r="E200" s="2" t="s">
        <v>8727</v>
      </c>
      <c r="F200" s="48" t="s">
        <v>8778</v>
      </c>
      <c r="G200" s="2" t="s">
        <v>157</v>
      </c>
      <c r="H200" s="2" t="s">
        <v>8729</v>
      </c>
      <c r="I200" s="95" t="s">
        <v>157</v>
      </c>
      <c r="J200" s="2" t="s">
        <v>8741</v>
      </c>
      <c r="K200" s="2">
        <f>IFERROR(__xludf.DUMMYFUNCTION("""COMPUTED_VALUE"""),11.0)</f>
        <v>11</v>
      </c>
      <c r="L200" s="2" t="s">
        <v>8731</v>
      </c>
      <c r="M200" s="2">
        <v>12.0</v>
      </c>
    </row>
    <row r="201">
      <c r="A201" s="54">
        <v>46126.0</v>
      </c>
      <c r="B201" s="2" t="s">
        <v>194</v>
      </c>
      <c r="C201" s="2" t="s">
        <v>8726</v>
      </c>
      <c r="D201" s="4">
        <v>0.0</v>
      </c>
      <c r="E201" s="2" t="s">
        <v>8727</v>
      </c>
      <c r="F201" s="48" t="s">
        <v>8778</v>
      </c>
      <c r="G201" s="2" t="s">
        <v>157</v>
      </c>
      <c r="H201" s="2" t="s">
        <v>8729</v>
      </c>
      <c r="I201" s="95" t="s">
        <v>157</v>
      </c>
      <c r="J201" s="2" t="s">
        <v>8741</v>
      </c>
      <c r="K201" s="2">
        <f>IFERROR(__xludf.DUMMYFUNCTION("""COMPUTED_VALUE"""),11.0)</f>
        <v>11</v>
      </c>
      <c r="L201" s="2" t="s">
        <v>8731</v>
      </c>
      <c r="M201" s="2">
        <v>12.0</v>
      </c>
    </row>
    <row r="202">
      <c r="A202" s="54">
        <v>46127.0</v>
      </c>
      <c r="B202" s="2" t="s">
        <v>194</v>
      </c>
      <c r="C202" s="2" t="s">
        <v>8726</v>
      </c>
      <c r="D202" s="4">
        <v>0.0</v>
      </c>
      <c r="E202" s="2" t="s">
        <v>8727</v>
      </c>
      <c r="F202" s="48" t="s">
        <v>8778</v>
      </c>
      <c r="G202" s="2" t="s">
        <v>157</v>
      </c>
      <c r="H202" s="2" t="s">
        <v>8729</v>
      </c>
      <c r="I202" s="95" t="s">
        <v>157</v>
      </c>
      <c r="J202" s="2" t="s">
        <v>8741</v>
      </c>
      <c r="K202" s="2">
        <f>IFERROR(__xludf.DUMMYFUNCTION("""COMPUTED_VALUE"""),11.0)</f>
        <v>11</v>
      </c>
      <c r="L202" s="2" t="s">
        <v>8731</v>
      </c>
      <c r="M202" s="2">
        <v>12.0</v>
      </c>
    </row>
    <row r="203">
      <c r="A203" s="54">
        <v>46128.0</v>
      </c>
      <c r="B203" s="2" t="s">
        <v>194</v>
      </c>
      <c r="C203" s="2" t="s">
        <v>8726</v>
      </c>
      <c r="D203" s="4">
        <v>1.0</v>
      </c>
      <c r="E203" s="2" t="s">
        <v>8764</v>
      </c>
      <c r="F203" s="48" t="s">
        <v>973</v>
      </c>
      <c r="G203" s="48" t="s">
        <v>974</v>
      </c>
      <c r="H203" s="2" t="s">
        <v>8738</v>
      </c>
      <c r="I203" s="95" t="s">
        <v>157</v>
      </c>
      <c r="J203" s="2" t="s">
        <v>8739</v>
      </c>
      <c r="K203" s="2">
        <f>IFERROR(__xludf.DUMMYFUNCTION("""COMPUTED_VALUE"""),11.0)</f>
        <v>11</v>
      </c>
      <c r="L203" s="2" t="s">
        <v>8731</v>
      </c>
      <c r="M203" s="2">
        <v>12.0</v>
      </c>
    </row>
    <row r="204">
      <c r="A204" s="54">
        <v>46129.0</v>
      </c>
      <c r="B204" s="2" t="s">
        <v>194</v>
      </c>
      <c r="C204" s="2" t="s">
        <v>8726</v>
      </c>
      <c r="D204" s="4">
        <v>0.0</v>
      </c>
      <c r="E204" s="2" t="s">
        <v>8727</v>
      </c>
      <c r="F204" s="48" t="s">
        <v>8778</v>
      </c>
      <c r="G204" s="2" t="s">
        <v>157</v>
      </c>
      <c r="H204" s="2" t="s">
        <v>8729</v>
      </c>
      <c r="I204" s="95" t="s">
        <v>157</v>
      </c>
      <c r="J204" s="2" t="s">
        <v>8741</v>
      </c>
      <c r="K204" s="2">
        <f>IFERROR(__xludf.DUMMYFUNCTION("""COMPUTED_VALUE"""),12.0)</f>
        <v>12</v>
      </c>
      <c r="L204" s="2" t="s">
        <v>8735</v>
      </c>
      <c r="M204" s="2">
        <v>12.0</v>
      </c>
    </row>
    <row r="205">
      <c r="A205" s="54">
        <v>46130.0</v>
      </c>
      <c r="B205" s="2" t="s">
        <v>194</v>
      </c>
      <c r="C205" s="2" t="s">
        <v>8726</v>
      </c>
      <c r="D205" s="4">
        <v>0.0</v>
      </c>
      <c r="E205" s="2" t="s">
        <v>8727</v>
      </c>
      <c r="F205" s="48" t="s">
        <v>8779</v>
      </c>
      <c r="G205" s="2" t="s">
        <v>157</v>
      </c>
      <c r="H205" s="2" t="s">
        <v>8729</v>
      </c>
      <c r="I205" s="95" t="s">
        <v>157</v>
      </c>
      <c r="J205" s="2" t="s">
        <v>8741</v>
      </c>
      <c r="K205" s="2">
        <f>IFERROR(__xludf.DUMMYFUNCTION("""COMPUTED_VALUE"""),11.0)</f>
        <v>11</v>
      </c>
      <c r="L205" s="2" t="s">
        <v>8731</v>
      </c>
      <c r="M205" s="2">
        <v>12.0</v>
      </c>
    </row>
    <row r="206">
      <c r="A206" s="54">
        <v>46131.0</v>
      </c>
      <c r="B206" s="2" t="s">
        <v>194</v>
      </c>
      <c r="C206" s="2" t="s">
        <v>8726</v>
      </c>
      <c r="D206" s="4">
        <v>0.0</v>
      </c>
      <c r="E206" s="2" t="s">
        <v>8727</v>
      </c>
      <c r="F206" s="48" t="s">
        <v>8779</v>
      </c>
      <c r="G206" s="2" t="s">
        <v>157</v>
      </c>
      <c r="H206" s="2" t="s">
        <v>8729</v>
      </c>
      <c r="I206" s="95" t="s">
        <v>157</v>
      </c>
      <c r="J206" s="2" t="s">
        <v>8741</v>
      </c>
      <c r="K206" s="2">
        <f>IFERROR(__xludf.DUMMYFUNCTION("""COMPUTED_VALUE"""),11.0)</f>
        <v>11</v>
      </c>
      <c r="L206" s="2" t="s">
        <v>8731</v>
      </c>
      <c r="M206" s="2">
        <v>12.0</v>
      </c>
    </row>
    <row r="207">
      <c r="A207" s="54">
        <v>46132.0</v>
      </c>
      <c r="B207" s="2" t="s">
        <v>194</v>
      </c>
      <c r="C207" s="2" t="s">
        <v>8726</v>
      </c>
      <c r="D207" s="4">
        <v>0.0</v>
      </c>
      <c r="E207" s="2" t="s">
        <v>8727</v>
      </c>
      <c r="F207" s="48" t="s">
        <v>8779</v>
      </c>
      <c r="G207" s="2" t="s">
        <v>157</v>
      </c>
      <c r="H207" s="2" t="s">
        <v>8729</v>
      </c>
      <c r="I207" s="95" t="s">
        <v>157</v>
      </c>
      <c r="J207" s="2" t="s">
        <v>8741</v>
      </c>
      <c r="K207" s="2">
        <f>IFERROR(__xludf.DUMMYFUNCTION("""COMPUTED_VALUE"""),11.0)</f>
        <v>11</v>
      </c>
      <c r="L207" s="2" t="s">
        <v>8731</v>
      </c>
      <c r="M207" s="2">
        <v>12.0</v>
      </c>
    </row>
    <row r="208">
      <c r="A208" s="54">
        <v>46133.0</v>
      </c>
      <c r="B208" s="2" t="s">
        <v>194</v>
      </c>
      <c r="C208" s="2" t="s">
        <v>8726</v>
      </c>
      <c r="D208" s="4">
        <v>0.0</v>
      </c>
      <c r="E208" s="2" t="s">
        <v>8727</v>
      </c>
      <c r="F208" s="48" t="s">
        <v>8779</v>
      </c>
      <c r="G208" s="2" t="s">
        <v>157</v>
      </c>
      <c r="H208" s="2" t="s">
        <v>8729</v>
      </c>
      <c r="I208" s="95" t="s">
        <v>157</v>
      </c>
      <c r="J208" s="2" t="s">
        <v>8741</v>
      </c>
      <c r="K208" s="2">
        <f>IFERROR(__xludf.DUMMYFUNCTION("""COMPUTED_VALUE"""),11.0)</f>
        <v>11</v>
      </c>
      <c r="L208" s="2" t="s">
        <v>8731</v>
      </c>
      <c r="M208" s="2">
        <v>12.0</v>
      </c>
    </row>
    <row r="209">
      <c r="A209" s="54">
        <v>46134.0</v>
      </c>
      <c r="B209" s="2" t="s">
        <v>194</v>
      </c>
      <c r="C209" s="2" t="s">
        <v>8726</v>
      </c>
      <c r="D209" s="4">
        <v>0.0</v>
      </c>
      <c r="E209" s="2" t="s">
        <v>8727</v>
      </c>
      <c r="F209" s="48" t="s">
        <v>8779</v>
      </c>
      <c r="G209" s="2" t="s">
        <v>157</v>
      </c>
      <c r="H209" s="2" t="s">
        <v>8729</v>
      </c>
      <c r="I209" s="95" t="s">
        <v>157</v>
      </c>
      <c r="J209" s="2" t="s">
        <v>8741</v>
      </c>
      <c r="K209" s="2">
        <f>IFERROR(__xludf.DUMMYFUNCTION("""COMPUTED_VALUE"""),11.0)</f>
        <v>11</v>
      </c>
      <c r="L209" s="2" t="s">
        <v>8731</v>
      </c>
      <c r="M209" s="2">
        <v>12.0</v>
      </c>
    </row>
    <row r="210">
      <c r="A210" s="54">
        <v>46135.0</v>
      </c>
      <c r="B210" s="2" t="s">
        <v>194</v>
      </c>
      <c r="C210" s="2" t="s">
        <v>8726</v>
      </c>
      <c r="D210" s="4">
        <v>0.0</v>
      </c>
      <c r="E210" s="2" t="s">
        <v>8727</v>
      </c>
      <c r="F210" s="48" t="s">
        <v>8779</v>
      </c>
      <c r="G210" s="2" t="s">
        <v>157</v>
      </c>
      <c r="H210" s="2" t="s">
        <v>8729</v>
      </c>
      <c r="I210" s="95" t="s">
        <v>157</v>
      </c>
      <c r="J210" s="2" t="s">
        <v>8741</v>
      </c>
      <c r="K210" s="2">
        <f>IFERROR(__xludf.DUMMYFUNCTION("""COMPUTED_VALUE"""),11.0)</f>
        <v>11</v>
      </c>
      <c r="L210" s="2" t="s">
        <v>8731</v>
      </c>
      <c r="M210" s="2">
        <v>12.0</v>
      </c>
    </row>
    <row r="211">
      <c r="A211" s="54">
        <v>46136.0</v>
      </c>
      <c r="B211" s="2" t="s">
        <v>194</v>
      </c>
      <c r="C211" s="2" t="s">
        <v>8726</v>
      </c>
      <c r="D211" s="4">
        <v>0.0</v>
      </c>
      <c r="E211" s="2" t="s">
        <v>8727</v>
      </c>
      <c r="F211" s="48" t="s">
        <v>8779</v>
      </c>
      <c r="G211" s="2" t="s">
        <v>157</v>
      </c>
      <c r="H211" s="2" t="s">
        <v>8729</v>
      </c>
      <c r="I211" s="95" t="s">
        <v>157</v>
      </c>
      <c r="J211" s="2" t="s">
        <v>8741</v>
      </c>
      <c r="K211" s="2">
        <f>IFERROR(__xludf.DUMMYFUNCTION("""COMPUTED_VALUE"""),11.0)</f>
        <v>11</v>
      </c>
      <c r="L211" s="2" t="s">
        <v>8731</v>
      </c>
      <c r="M211" s="2">
        <v>12.0</v>
      </c>
    </row>
    <row r="212">
      <c r="A212" s="54">
        <v>46137.0</v>
      </c>
      <c r="B212" s="2" t="s">
        <v>194</v>
      </c>
      <c r="C212" s="2" t="s">
        <v>8726</v>
      </c>
      <c r="D212" s="4">
        <v>0.0</v>
      </c>
      <c r="E212" s="2" t="s">
        <v>8727</v>
      </c>
      <c r="F212" s="48" t="s">
        <v>8780</v>
      </c>
      <c r="G212" s="2" t="s">
        <v>157</v>
      </c>
      <c r="H212" s="2" t="s">
        <v>8729</v>
      </c>
      <c r="I212" s="95" t="s">
        <v>157</v>
      </c>
      <c r="J212" s="2" t="s">
        <v>8741</v>
      </c>
      <c r="K212" s="2">
        <f>IFERROR(__xludf.DUMMYFUNCTION("""COMPUTED_VALUE"""),11.0)</f>
        <v>11</v>
      </c>
      <c r="L212" s="2" t="s">
        <v>8731</v>
      </c>
      <c r="M212" s="2">
        <v>12.0</v>
      </c>
    </row>
    <row r="213">
      <c r="A213" s="54">
        <v>46138.0</v>
      </c>
      <c r="B213" s="2" t="s">
        <v>194</v>
      </c>
      <c r="C213" s="2" t="s">
        <v>8726</v>
      </c>
      <c r="D213" s="4">
        <v>0.0</v>
      </c>
      <c r="E213" s="2" t="s">
        <v>8727</v>
      </c>
      <c r="F213" s="48" t="s">
        <v>8780</v>
      </c>
      <c r="G213" s="2" t="s">
        <v>157</v>
      </c>
      <c r="H213" s="2" t="s">
        <v>8729</v>
      </c>
      <c r="I213" s="95" t="s">
        <v>157</v>
      </c>
      <c r="J213" s="2" t="s">
        <v>8741</v>
      </c>
      <c r="K213" s="2">
        <f>IFERROR(__xludf.DUMMYFUNCTION("""COMPUTED_VALUE"""),11.0)</f>
        <v>11</v>
      </c>
      <c r="L213" s="2" t="s">
        <v>8731</v>
      </c>
      <c r="M213" s="2">
        <v>12.0</v>
      </c>
    </row>
    <row r="214">
      <c r="A214" s="54">
        <v>46139.0</v>
      </c>
      <c r="B214" s="2" t="s">
        <v>194</v>
      </c>
      <c r="C214" s="2" t="s">
        <v>8726</v>
      </c>
      <c r="D214" s="4">
        <v>0.0</v>
      </c>
      <c r="E214" s="2" t="s">
        <v>8727</v>
      </c>
      <c r="F214" s="48" t="s">
        <v>8780</v>
      </c>
      <c r="G214" s="2" t="s">
        <v>157</v>
      </c>
      <c r="H214" s="2" t="s">
        <v>8729</v>
      </c>
      <c r="I214" s="95" t="s">
        <v>157</v>
      </c>
      <c r="J214" s="2" t="s">
        <v>8741</v>
      </c>
      <c r="K214" s="2">
        <f>IFERROR(__xludf.DUMMYFUNCTION("""COMPUTED_VALUE"""),11.0)</f>
        <v>11</v>
      </c>
      <c r="L214" s="2" t="s">
        <v>8731</v>
      </c>
      <c r="M214" s="2">
        <v>12.0</v>
      </c>
    </row>
    <row r="215">
      <c r="A215" s="54">
        <v>46140.0</v>
      </c>
      <c r="B215" s="2" t="s">
        <v>194</v>
      </c>
      <c r="C215" s="2" t="s">
        <v>8726</v>
      </c>
      <c r="D215" s="4">
        <v>0.0</v>
      </c>
      <c r="E215" s="2" t="s">
        <v>8727</v>
      </c>
      <c r="F215" s="48" t="s">
        <v>8780</v>
      </c>
      <c r="G215" s="2" t="s">
        <v>157</v>
      </c>
      <c r="H215" s="2" t="s">
        <v>8729</v>
      </c>
      <c r="I215" s="95" t="s">
        <v>157</v>
      </c>
      <c r="J215" s="2" t="s">
        <v>8741</v>
      </c>
      <c r="K215" s="2">
        <f>IFERROR(__xludf.DUMMYFUNCTION("""COMPUTED_VALUE"""),11.0)</f>
        <v>11</v>
      </c>
      <c r="L215" s="2" t="s">
        <v>8731</v>
      </c>
      <c r="M215" s="2">
        <v>12.0</v>
      </c>
    </row>
    <row r="216">
      <c r="A216" s="54">
        <v>46141.0</v>
      </c>
      <c r="B216" s="2" t="s">
        <v>194</v>
      </c>
      <c r="C216" s="2" t="s">
        <v>8726</v>
      </c>
      <c r="D216" s="4">
        <v>0.0</v>
      </c>
      <c r="E216" s="2" t="s">
        <v>8727</v>
      </c>
      <c r="F216" s="48" t="s">
        <v>8780</v>
      </c>
      <c r="G216" s="2" t="s">
        <v>157</v>
      </c>
      <c r="H216" s="2" t="s">
        <v>8729</v>
      </c>
      <c r="I216" s="95" t="s">
        <v>157</v>
      </c>
      <c r="J216" s="2" t="s">
        <v>8741</v>
      </c>
      <c r="K216" s="2">
        <f>IFERROR(__xludf.DUMMYFUNCTION("""COMPUTED_VALUE"""),11.0)</f>
        <v>11</v>
      </c>
      <c r="L216" s="2" t="s">
        <v>8731</v>
      </c>
      <c r="M216" s="2">
        <v>12.0</v>
      </c>
    </row>
    <row r="217">
      <c r="A217" s="54">
        <v>46142.0</v>
      </c>
      <c r="B217" s="2" t="s">
        <v>194</v>
      </c>
      <c r="C217" s="2" t="s">
        <v>8726</v>
      </c>
      <c r="D217" s="4">
        <v>0.0</v>
      </c>
      <c r="E217" s="2" t="s">
        <v>8727</v>
      </c>
      <c r="F217" s="48" t="s">
        <v>8780</v>
      </c>
      <c r="G217" s="2" t="s">
        <v>157</v>
      </c>
      <c r="H217" s="2" t="s">
        <v>8729</v>
      </c>
      <c r="I217" s="95" t="s">
        <v>157</v>
      </c>
      <c r="J217" s="2" t="s">
        <v>8741</v>
      </c>
      <c r="K217" s="2">
        <f>IFERROR(__xludf.DUMMYFUNCTION("""COMPUTED_VALUE"""),11.0)</f>
        <v>11</v>
      </c>
      <c r="L217" s="2" t="s">
        <v>8731</v>
      </c>
      <c r="M217" s="2">
        <v>12.0</v>
      </c>
    </row>
    <row r="218">
      <c r="A218" s="54">
        <v>46143.0</v>
      </c>
      <c r="B218" s="2" t="s">
        <v>194</v>
      </c>
      <c r="C218" s="2" t="s">
        <v>8726</v>
      </c>
      <c r="D218" s="4">
        <v>0.0</v>
      </c>
      <c r="E218" s="2" t="s">
        <v>8727</v>
      </c>
      <c r="F218" s="48" t="s">
        <v>8780</v>
      </c>
      <c r="G218" s="2" t="s">
        <v>157</v>
      </c>
      <c r="H218" s="2" t="s">
        <v>8729</v>
      </c>
      <c r="I218" s="95" t="s">
        <v>157</v>
      </c>
      <c r="J218" s="2" t="s">
        <v>8741</v>
      </c>
      <c r="K218" s="2">
        <f>IFERROR(__xludf.DUMMYFUNCTION("""COMPUTED_VALUE"""),11.0)</f>
        <v>11</v>
      </c>
      <c r="L218" s="2" t="s">
        <v>8731</v>
      </c>
      <c r="M218" s="2">
        <v>12.0</v>
      </c>
    </row>
    <row r="219">
      <c r="A219" s="54">
        <v>46144.0</v>
      </c>
      <c r="B219" s="2" t="s">
        <v>194</v>
      </c>
      <c r="C219" s="2" t="s">
        <v>8726</v>
      </c>
      <c r="D219" s="4">
        <v>0.0</v>
      </c>
      <c r="E219" s="2" t="s">
        <v>8727</v>
      </c>
      <c r="F219" s="48" t="s">
        <v>8781</v>
      </c>
      <c r="G219" s="2" t="s">
        <v>157</v>
      </c>
      <c r="H219" s="2" t="s">
        <v>8729</v>
      </c>
      <c r="I219" s="95" t="s">
        <v>157</v>
      </c>
      <c r="J219" s="2" t="s">
        <v>8741</v>
      </c>
      <c r="K219" s="2">
        <f>IFERROR(__xludf.DUMMYFUNCTION("""COMPUTED_VALUE"""),11.0)</f>
        <v>11</v>
      </c>
      <c r="L219" s="2" t="s">
        <v>8731</v>
      </c>
      <c r="M219" s="2">
        <v>12.0</v>
      </c>
    </row>
    <row r="220">
      <c r="A220" s="54">
        <v>46145.0</v>
      </c>
      <c r="B220" s="2" t="s">
        <v>194</v>
      </c>
      <c r="C220" s="2" t="s">
        <v>8726</v>
      </c>
      <c r="D220" s="4">
        <v>0.0</v>
      </c>
      <c r="E220" s="2" t="s">
        <v>8727</v>
      </c>
      <c r="F220" s="48" t="s">
        <v>8781</v>
      </c>
      <c r="G220" s="2" t="s">
        <v>157</v>
      </c>
      <c r="H220" s="2" t="s">
        <v>8729</v>
      </c>
      <c r="I220" s="95" t="s">
        <v>157</v>
      </c>
      <c r="J220" s="2" t="s">
        <v>8741</v>
      </c>
      <c r="K220" s="2">
        <f>IFERROR(__xludf.DUMMYFUNCTION("""COMPUTED_VALUE"""),11.0)</f>
        <v>11</v>
      </c>
      <c r="L220" s="2" t="s">
        <v>8731</v>
      </c>
      <c r="M220" s="2">
        <v>12.0</v>
      </c>
    </row>
    <row r="221">
      <c r="A221" s="54">
        <v>46146.0</v>
      </c>
      <c r="B221" s="2" t="s">
        <v>194</v>
      </c>
      <c r="C221" s="2" t="s">
        <v>8726</v>
      </c>
      <c r="D221" s="4">
        <v>0.0</v>
      </c>
      <c r="E221" s="2" t="s">
        <v>8727</v>
      </c>
      <c r="F221" s="48" t="s">
        <v>8781</v>
      </c>
      <c r="G221" s="2" t="s">
        <v>157</v>
      </c>
      <c r="H221" s="2" t="s">
        <v>8729</v>
      </c>
      <c r="I221" s="95" t="s">
        <v>157</v>
      </c>
      <c r="J221" s="2" t="s">
        <v>8741</v>
      </c>
      <c r="K221" s="2">
        <f>IFERROR(__xludf.DUMMYFUNCTION("""COMPUTED_VALUE"""),11.0)</f>
        <v>11</v>
      </c>
      <c r="L221" s="2" t="s">
        <v>8731</v>
      </c>
      <c r="M221" s="2">
        <v>12.0</v>
      </c>
    </row>
    <row r="222">
      <c r="A222" s="54">
        <v>46147.0</v>
      </c>
      <c r="B222" s="2" t="s">
        <v>194</v>
      </c>
      <c r="C222" s="2" t="s">
        <v>8726</v>
      </c>
      <c r="D222" s="4">
        <v>0.0</v>
      </c>
      <c r="E222" s="2" t="s">
        <v>8727</v>
      </c>
      <c r="F222" s="48" t="s">
        <v>8781</v>
      </c>
      <c r="G222" s="2" t="s">
        <v>157</v>
      </c>
      <c r="H222" s="2" t="s">
        <v>8729</v>
      </c>
      <c r="I222" s="95" t="s">
        <v>157</v>
      </c>
      <c r="J222" s="2" t="s">
        <v>8741</v>
      </c>
      <c r="K222" s="2">
        <f>IFERROR(__xludf.DUMMYFUNCTION("""COMPUTED_VALUE"""),11.0)</f>
        <v>11</v>
      </c>
      <c r="L222" s="2" t="s">
        <v>8731</v>
      </c>
      <c r="M222" s="2">
        <v>12.0</v>
      </c>
    </row>
    <row r="223">
      <c r="A223" s="54">
        <v>46148.0</v>
      </c>
      <c r="B223" s="2" t="s">
        <v>194</v>
      </c>
      <c r="C223" s="2" t="s">
        <v>8726</v>
      </c>
      <c r="D223" s="4">
        <v>0.0</v>
      </c>
      <c r="E223" s="2" t="s">
        <v>8727</v>
      </c>
      <c r="F223" s="48" t="s">
        <v>8781</v>
      </c>
      <c r="G223" s="2" t="s">
        <v>157</v>
      </c>
      <c r="H223" s="2" t="s">
        <v>8729</v>
      </c>
      <c r="I223" s="95" t="s">
        <v>157</v>
      </c>
      <c r="J223" s="2" t="s">
        <v>8741</v>
      </c>
      <c r="K223" s="2">
        <f>IFERROR(__xludf.DUMMYFUNCTION("""COMPUTED_VALUE"""),11.0)</f>
        <v>11</v>
      </c>
      <c r="L223" s="2" t="s">
        <v>8731</v>
      </c>
      <c r="M223" s="2">
        <v>12.0</v>
      </c>
    </row>
    <row r="224">
      <c r="A224" s="54">
        <v>46149.0</v>
      </c>
      <c r="B224" s="2" t="s">
        <v>194</v>
      </c>
      <c r="C224" s="2" t="s">
        <v>8726</v>
      </c>
      <c r="D224" s="4">
        <v>0.0</v>
      </c>
      <c r="E224" s="2" t="s">
        <v>8727</v>
      </c>
      <c r="F224" s="48" t="s">
        <v>8781</v>
      </c>
      <c r="G224" s="2" t="s">
        <v>157</v>
      </c>
      <c r="H224" s="2" t="s">
        <v>8729</v>
      </c>
      <c r="I224" s="95" t="s">
        <v>157</v>
      </c>
      <c r="J224" s="2" t="s">
        <v>8741</v>
      </c>
      <c r="K224" s="2">
        <f>IFERROR(__xludf.DUMMYFUNCTION("""COMPUTED_VALUE"""),11.0)</f>
        <v>11</v>
      </c>
      <c r="L224" s="2" t="s">
        <v>8731</v>
      </c>
      <c r="M224" s="2">
        <v>12.0</v>
      </c>
    </row>
    <row r="225">
      <c r="A225" s="54">
        <v>46150.0</v>
      </c>
      <c r="B225" s="2" t="s">
        <v>194</v>
      </c>
      <c r="C225" s="2" t="s">
        <v>8726</v>
      </c>
      <c r="D225" s="4">
        <v>0.0</v>
      </c>
      <c r="E225" s="2" t="s">
        <v>8727</v>
      </c>
      <c r="F225" s="48" t="s">
        <v>8781</v>
      </c>
      <c r="G225" s="2" t="s">
        <v>157</v>
      </c>
      <c r="H225" s="2" t="s">
        <v>8729</v>
      </c>
      <c r="I225" s="95" t="s">
        <v>157</v>
      </c>
      <c r="J225" s="2" t="s">
        <v>8741</v>
      </c>
      <c r="K225" s="2">
        <f>IFERROR(__xludf.DUMMYFUNCTION("""COMPUTED_VALUE"""),11.0)</f>
        <v>11</v>
      </c>
      <c r="L225" s="2" t="s">
        <v>8731</v>
      </c>
      <c r="M225" s="2">
        <v>12.0</v>
      </c>
    </row>
    <row r="226">
      <c r="A226" s="54">
        <v>46151.0</v>
      </c>
      <c r="B226" s="2" t="s">
        <v>194</v>
      </c>
      <c r="C226" s="2" t="s">
        <v>8726</v>
      </c>
      <c r="D226" s="4">
        <v>0.0</v>
      </c>
      <c r="E226" s="2" t="s">
        <v>8727</v>
      </c>
      <c r="F226" s="48" t="s">
        <v>8782</v>
      </c>
      <c r="G226" s="2" t="s">
        <v>157</v>
      </c>
      <c r="H226" s="2" t="s">
        <v>8729</v>
      </c>
      <c r="I226" s="95" t="s">
        <v>157</v>
      </c>
      <c r="J226" s="2" t="s">
        <v>8741</v>
      </c>
      <c r="K226" s="2">
        <f>IFERROR(__xludf.DUMMYFUNCTION("""COMPUTED_VALUE"""),11.0)</f>
        <v>11</v>
      </c>
      <c r="L226" s="2" t="s">
        <v>8731</v>
      </c>
      <c r="M226" s="2">
        <v>12.0</v>
      </c>
    </row>
    <row r="227">
      <c r="A227" s="54">
        <v>46152.0</v>
      </c>
      <c r="B227" s="2" t="s">
        <v>194</v>
      </c>
      <c r="C227" s="2" t="s">
        <v>8726</v>
      </c>
      <c r="D227" s="4">
        <v>0.0</v>
      </c>
      <c r="E227" s="2" t="s">
        <v>8727</v>
      </c>
      <c r="F227" s="48" t="s">
        <v>8782</v>
      </c>
      <c r="G227" s="2" t="s">
        <v>157</v>
      </c>
      <c r="H227" s="2" t="s">
        <v>8729</v>
      </c>
      <c r="I227" s="95" t="s">
        <v>157</v>
      </c>
      <c r="J227" s="2" t="s">
        <v>8741</v>
      </c>
      <c r="K227" s="2">
        <f>IFERROR(__xludf.DUMMYFUNCTION("""COMPUTED_VALUE"""),11.0)</f>
        <v>11</v>
      </c>
      <c r="L227" s="2" t="s">
        <v>8731</v>
      </c>
      <c r="M227" s="2">
        <v>12.0</v>
      </c>
    </row>
    <row r="228">
      <c r="A228" s="54">
        <v>46153.0</v>
      </c>
      <c r="B228" s="2" t="s">
        <v>194</v>
      </c>
      <c r="C228" s="2" t="s">
        <v>8726</v>
      </c>
      <c r="D228" s="4">
        <v>0.0</v>
      </c>
      <c r="E228" s="2" t="s">
        <v>8727</v>
      </c>
      <c r="F228" s="48" t="s">
        <v>8782</v>
      </c>
      <c r="G228" s="2" t="s">
        <v>157</v>
      </c>
      <c r="H228" s="2" t="s">
        <v>8729</v>
      </c>
      <c r="I228" s="95" t="s">
        <v>157</v>
      </c>
      <c r="J228" s="2" t="s">
        <v>8741</v>
      </c>
      <c r="K228" s="2">
        <f>IFERROR(__xludf.DUMMYFUNCTION("""COMPUTED_VALUE"""),11.0)</f>
        <v>11</v>
      </c>
      <c r="L228" s="2" t="s">
        <v>8731</v>
      </c>
      <c r="M228" s="2">
        <v>12.0</v>
      </c>
    </row>
    <row r="229">
      <c r="A229" s="54">
        <v>46154.0</v>
      </c>
      <c r="B229" s="2" t="s">
        <v>194</v>
      </c>
      <c r="C229" s="2" t="s">
        <v>8726</v>
      </c>
      <c r="D229" s="4">
        <v>0.0</v>
      </c>
      <c r="E229" s="2" t="s">
        <v>8727</v>
      </c>
      <c r="F229" s="48" t="s">
        <v>8782</v>
      </c>
      <c r="G229" s="2" t="s">
        <v>157</v>
      </c>
      <c r="H229" s="2" t="s">
        <v>8729</v>
      </c>
      <c r="I229" s="95" t="s">
        <v>157</v>
      </c>
      <c r="J229" s="2" t="s">
        <v>8741</v>
      </c>
      <c r="K229" s="2">
        <f>IFERROR(__xludf.DUMMYFUNCTION("""COMPUTED_VALUE"""),12.0)</f>
        <v>12</v>
      </c>
      <c r="L229" s="2" t="s">
        <v>8735</v>
      </c>
      <c r="M229" s="2">
        <v>12.0</v>
      </c>
    </row>
    <row r="230">
      <c r="A230" s="54">
        <v>46155.0</v>
      </c>
      <c r="B230" s="2" t="s">
        <v>194</v>
      </c>
      <c r="C230" s="2" t="s">
        <v>8726</v>
      </c>
      <c r="D230" s="4">
        <v>0.0</v>
      </c>
      <c r="E230" s="2" t="s">
        <v>8727</v>
      </c>
      <c r="F230" s="48" t="s">
        <v>8782</v>
      </c>
      <c r="G230" s="2" t="s">
        <v>157</v>
      </c>
      <c r="H230" s="2" t="s">
        <v>8729</v>
      </c>
      <c r="I230" s="95" t="s">
        <v>157</v>
      </c>
      <c r="J230" s="2" t="s">
        <v>8741</v>
      </c>
      <c r="K230" s="2">
        <f>IFERROR(__xludf.DUMMYFUNCTION("""COMPUTED_VALUE"""),12.0)</f>
        <v>12</v>
      </c>
      <c r="L230" s="2" t="s">
        <v>8735</v>
      </c>
      <c r="M230" s="2">
        <v>12.0</v>
      </c>
    </row>
    <row r="231">
      <c r="A231" s="54">
        <v>46156.0</v>
      </c>
      <c r="B231" s="2" t="s">
        <v>194</v>
      </c>
      <c r="C231" s="2" t="s">
        <v>8726</v>
      </c>
      <c r="D231" s="4">
        <v>1.0</v>
      </c>
      <c r="E231" s="2" t="s">
        <v>8764</v>
      </c>
      <c r="F231" s="48" t="s">
        <v>1052</v>
      </c>
      <c r="G231" s="48" t="s">
        <v>1053</v>
      </c>
      <c r="H231" s="2" t="s">
        <v>8738</v>
      </c>
      <c r="I231" s="95" t="s">
        <v>157</v>
      </c>
      <c r="J231" s="2" t="s">
        <v>8739</v>
      </c>
      <c r="K231" s="2">
        <f>IFERROR(__xludf.DUMMYFUNCTION("""COMPUTED_VALUE"""),11.0)</f>
        <v>11</v>
      </c>
      <c r="L231" s="2" t="s">
        <v>8731</v>
      </c>
      <c r="M231" s="2">
        <v>12.0</v>
      </c>
    </row>
    <row r="232">
      <c r="A232" s="54">
        <v>46157.0</v>
      </c>
      <c r="B232" s="2" t="s">
        <v>194</v>
      </c>
      <c r="C232" s="2" t="s">
        <v>8726</v>
      </c>
      <c r="D232" s="4">
        <v>0.0</v>
      </c>
      <c r="E232" s="2" t="s">
        <v>8727</v>
      </c>
      <c r="F232" s="48" t="s">
        <v>8782</v>
      </c>
      <c r="G232" s="2" t="s">
        <v>157</v>
      </c>
      <c r="H232" s="2" t="s">
        <v>8729</v>
      </c>
      <c r="I232" s="95" t="s">
        <v>157</v>
      </c>
      <c r="J232" s="2" t="s">
        <v>8741</v>
      </c>
      <c r="K232" s="2">
        <f>IFERROR(__xludf.DUMMYFUNCTION("""COMPUTED_VALUE"""),11.0)</f>
        <v>11</v>
      </c>
      <c r="L232" s="2" t="s">
        <v>8731</v>
      </c>
      <c r="M232" s="2">
        <v>12.0</v>
      </c>
    </row>
    <row r="233">
      <c r="A233" s="54">
        <v>46158.0</v>
      </c>
      <c r="B233" s="2" t="s">
        <v>194</v>
      </c>
      <c r="C233" s="2" t="s">
        <v>8726</v>
      </c>
      <c r="D233" s="4">
        <v>0.0</v>
      </c>
      <c r="E233" s="2" t="s">
        <v>8727</v>
      </c>
      <c r="F233" s="48" t="s">
        <v>8783</v>
      </c>
      <c r="G233" s="2" t="s">
        <v>157</v>
      </c>
      <c r="H233" s="2" t="s">
        <v>8729</v>
      </c>
      <c r="I233" s="95" t="s">
        <v>157</v>
      </c>
      <c r="J233" s="2" t="s">
        <v>8741</v>
      </c>
      <c r="K233" s="2">
        <f>IFERROR(__xludf.DUMMYFUNCTION("""COMPUTED_VALUE"""),11.0)</f>
        <v>11</v>
      </c>
      <c r="L233" s="2" t="s">
        <v>8731</v>
      </c>
      <c r="M233" s="2">
        <v>12.0</v>
      </c>
    </row>
    <row r="234">
      <c r="A234" s="54">
        <v>46159.0</v>
      </c>
      <c r="B234" s="2" t="s">
        <v>194</v>
      </c>
      <c r="C234" s="2" t="s">
        <v>8726</v>
      </c>
      <c r="D234" s="4">
        <v>0.0</v>
      </c>
      <c r="E234" s="2" t="s">
        <v>8727</v>
      </c>
      <c r="F234" s="48" t="s">
        <v>8783</v>
      </c>
      <c r="G234" s="2" t="s">
        <v>157</v>
      </c>
      <c r="H234" s="2" t="s">
        <v>8729</v>
      </c>
      <c r="I234" s="95" t="s">
        <v>157</v>
      </c>
      <c r="J234" s="2" t="s">
        <v>8741</v>
      </c>
      <c r="K234" s="2">
        <f>IFERROR(__xludf.DUMMYFUNCTION("""COMPUTED_VALUE"""),11.0)</f>
        <v>11</v>
      </c>
      <c r="L234" s="2" t="s">
        <v>8731</v>
      </c>
      <c r="M234" s="2">
        <v>12.0</v>
      </c>
    </row>
    <row r="235">
      <c r="A235" s="54">
        <v>46160.0</v>
      </c>
      <c r="B235" s="2" t="s">
        <v>194</v>
      </c>
      <c r="C235" s="2" t="s">
        <v>8726</v>
      </c>
      <c r="D235" s="4">
        <v>0.0</v>
      </c>
      <c r="E235" s="2" t="s">
        <v>8727</v>
      </c>
      <c r="F235" s="48" t="s">
        <v>8783</v>
      </c>
      <c r="G235" s="2" t="s">
        <v>157</v>
      </c>
      <c r="H235" s="2" t="s">
        <v>8729</v>
      </c>
      <c r="I235" s="95" t="s">
        <v>157</v>
      </c>
      <c r="J235" s="2" t="s">
        <v>8741</v>
      </c>
      <c r="K235" s="2">
        <f>IFERROR(__xludf.DUMMYFUNCTION("""COMPUTED_VALUE"""),11.0)</f>
        <v>11</v>
      </c>
      <c r="L235" s="2" t="s">
        <v>8731</v>
      </c>
      <c r="M235" s="2">
        <v>12.0</v>
      </c>
    </row>
    <row r="236">
      <c r="A236" s="54">
        <v>46161.0</v>
      </c>
      <c r="B236" s="2" t="s">
        <v>194</v>
      </c>
      <c r="C236" s="2" t="s">
        <v>8726</v>
      </c>
      <c r="D236" s="4">
        <v>0.0</v>
      </c>
      <c r="E236" s="2" t="s">
        <v>8727</v>
      </c>
      <c r="F236" s="48" t="s">
        <v>8783</v>
      </c>
      <c r="G236" s="2" t="s">
        <v>157</v>
      </c>
      <c r="H236" s="2" t="s">
        <v>8729</v>
      </c>
      <c r="I236" s="95" t="s">
        <v>157</v>
      </c>
      <c r="J236" s="2" t="s">
        <v>8741</v>
      </c>
      <c r="K236" s="2">
        <f>IFERROR(__xludf.DUMMYFUNCTION("""COMPUTED_VALUE"""),11.0)</f>
        <v>11</v>
      </c>
      <c r="L236" s="2" t="s">
        <v>8731</v>
      </c>
      <c r="M236" s="2">
        <v>12.0</v>
      </c>
    </row>
    <row r="237">
      <c r="A237" s="54">
        <v>46162.0</v>
      </c>
      <c r="B237" s="2" t="s">
        <v>194</v>
      </c>
      <c r="C237" s="2" t="s">
        <v>8726</v>
      </c>
      <c r="D237" s="4">
        <v>0.0</v>
      </c>
      <c r="E237" s="2" t="s">
        <v>8727</v>
      </c>
      <c r="F237" s="48" t="s">
        <v>8783</v>
      </c>
      <c r="G237" s="2" t="s">
        <v>157</v>
      </c>
      <c r="H237" s="2" t="s">
        <v>8729</v>
      </c>
      <c r="I237" s="95" t="s">
        <v>157</v>
      </c>
      <c r="J237" s="2" t="s">
        <v>8741</v>
      </c>
      <c r="K237" s="2">
        <f>IFERROR(__xludf.DUMMYFUNCTION("""COMPUTED_VALUE"""),11.0)</f>
        <v>11</v>
      </c>
      <c r="L237" s="2" t="s">
        <v>8731</v>
      </c>
      <c r="M237" s="2">
        <v>12.0</v>
      </c>
    </row>
    <row r="238">
      <c r="A238" s="54">
        <v>46163.0</v>
      </c>
      <c r="B238" s="2" t="s">
        <v>194</v>
      </c>
      <c r="C238" s="2" t="s">
        <v>8726</v>
      </c>
      <c r="D238" s="4">
        <v>0.0</v>
      </c>
      <c r="E238" s="2" t="s">
        <v>8727</v>
      </c>
      <c r="F238" s="48" t="s">
        <v>8783</v>
      </c>
      <c r="G238" s="2" t="s">
        <v>157</v>
      </c>
      <c r="H238" s="2" t="s">
        <v>8729</v>
      </c>
      <c r="I238" s="95" t="s">
        <v>157</v>
      </c>
      <c r="J238" s="2" t="s">
        <v>8741</v>
      </c>
      <c r="K238" s="2">
        <f>IFERROR(__xludf.DUMMYFUNCTION("""COMPUTED_VALUE"""),11.0)</f>
        <v>11</v>
      </c>
      <c r="L238" s="2" t="s">
        <v>8731</v>
      </c>
      <c r="M238" s="2">
        <v>12.0</v>
      </c>
    </row>
    <row r="239">
      <c r="A239" s="54">
        <v>46164.0</v>
      </c>
      <c r="B239" s="2" t="s">
        <v>194</v>
      </c>
      <c r="C239" s="2" t="s">
        <v>8726</v>
      </c>
      <c r="D239" s="4">
        <v>0.0</v>
      </c>
      <c r="E239" s="2" t="s">
        <v>8727</v>
      </c>
      <c r="F239" s="48" t="s">
        <v>8783</v>
      </c>
      <c r="G239" s="2" t="s">
        <v>157</v>
      </c>
      <c r="H239" s="2" t="s">
        <v>8729</v>
      </c>
      <c r="I239" s="95" t="s">
        <v>157</v>
      </c>
      <c r="J239" s="2" t="s">
        <v>8741</v>
      </c>
      <c r="K239" s="2">
        <f>IFERROR(__xludf.DUMMYFUNCTION("""COMPUTED_VALUE"""),11.0)</f>
        <v>11</v>
      </c>
      <c r="L239" s="2" t="s">
        <v>8731</v>
      </c>
      <c r="M239" s="2">
        <v>12.0</v>
      </c>
    </row>
    <row r="240">
      <c r="A240" s="54">
        <v>46165.0</v>
      </c>
      <c r="B240" s="2" t="s">
        <v>194</v>
      </c>
      <c r="C240" s="2" t="s">
        <v>8726</v>
      </c>
      <c r="D240" s="4">
        <v>0.0</v>
      </c>
      <c r="E240" s="2" t="s">
        <v>8727</v>
      </c>
      <c r="F240" s="48" t="s">
        <v>8784</v>
      </c>
      <c r="G240" s="2" t="s">
        <v>157</v>
      </c>
      <c r="H240" s="2" t="s">
        <v>8729</v>
      </c>
      <c r="I240" s="95" t="s">
        <v>157</v>
      </c>
      <c r="J240" s="2" t="s">
        <v>8741</v>
      </c>
      <c r="K240" s="2">
        <f>IFERROR(__xludf.DUMMYFUNCTION("""COMPUTED_VALUE"""),11.0)</f>
        <v>11</v>
      </c>
      <c r="L240" s="2" t="s">
        <v>8731</v>
      </c>
      <c r="M240" s="2">
        <v>12.0</v>
      </c>
    </row>
    <row r="241">
      <c r="A241" s="54">
        <v>46166.0</v>
      </c>
      <c r="B241" s="2" t="s">
        <v>194</v>
      </c>
      <c r="C241" s="2" t="s">
        <v>8726</v>
      </c>
      <c r="D241" s="4">
        <v>1.0</v>
      </c>
      <c r="E241" s="2" t="s">
        <v>8764</v>
      </c>
      <c r="F241" s="48" t="s">
        <v>1100</v>
      </c>
      <c r="G241" s="48" t="s">
        <v>1101</v>
      </c>
      <c r="H241" s="2" t="s">
        <v>8738</v>
      </c>
      <c r="I241" s="95" t="s">
        <v>157</v>
      </c>
      <c r="J241" s="2" t="s">
        <v>8739</v>
      </c>
      <c r="K241" s="2">
        <f>IFERROR(__xludf.DUMMYFUNCTION("""COMPUTED_VALUE"""),11.0)</f>
        <v>11</v>
      </c>
      <c r="L241" s="2" t="s">
        <v>8731</v>
      </c>
      <c r="M241" s="2">
        <v>12.0</v>
      </c>
    </row>
    <row r="242">
      <c r="A242" s="54">
        <v>46167.0</v>
      </c>
      <c r="B242" s="2" t="s">
        <v>194</v>
      </c>
      <c r="C242" s="2" t="s">
        <v>8726</v>
      </c>
      <c r="D242" s="4">
        <v>0.0</v>
      </c>
      <c r="E242" s="2" t="s">
        <v>8727</v>
      </c>
      <c r="F242" s="48" t="s">
        <v>8784</v>
      </c>
      <c r="G242" s="2" t="s">
        <v>157</v>
      </c>
      <c r="H242" s="2" t="s">
        <v>8729</v>
      </c>
      <c r="I242" s="95" t="s">
        <v>157</v>
      </c>
      <c r="J242" s="2" t="s">
        <v>8741</v>
      </c>
      <c r="K242" s="2">
        <f>IFERROR(__xludf.DUMMYFUNCTION("""COMPUTED_VALUE"""),11.0)</f>
        <v>11</v>
      </c>
      <c r="L242" s="2" t="s">
        <v>8731</v>
      </c>
      <c r="M242" s="2">
        <v>12.0</v>
      </c>
    </row>
    <row r="243">
      <c r="A243" s="54">
        <v>46168.0</v>
      </c>
      <c r="B243" s="2" t="s">
        <v>194</v>
      </c>
      <c r="C243" s="2" t="s">
        <v>8726</v>
      </c>
      <c r="D243" s="4">
        <v>0.0</v>
      </c>
      <c r="E243" s="2" t="s">
        <v>8727</v>
      </c>
      <c r="F243" s="48" t="s">
        <v>8784</v>
      </c>
      <c r="G243" s="2" t="s">
        <v>157</v>
      </c>
      <c r="H243" s="2" t="s">
        <v>8729</v>
      </c>
      <c r="I243" s="95" t="s">
        <v>157</v>
      </c>
      <c r="J243" s="2" t="s">
        <v>8741</v>
      </c>
      <c r="K243" s="2">
        <f>IFERROR(__xludf.DUMMYFUNCTION("""COMPUTED_VALUE"""),11.0)</f>
        <v>11</v>
      </c>
      <c r="L243" s="2" t="s">
        <v>8731</v>
      </c>
      <c r="M243" s="2">
        <v>12.0</v>
      </c>
    </row>
    <row r="244">
      <c r="A244" s="54">
        <v>46169.0</v>
      </c>
      <c r="B244" s="2" t="s">
        <v>194</v>
      </c>
      <c r="C244" s="2" t="s">
        <v>8726</v>
      </c>
      <c r="D244" s="4">
        <v>0.0</v>
      </c>
      <c r="E244" s="2" t="s">
        <v>8727</v>
      </c>
      <c r="F244" s="48" t="s">
        <v>8784</v>
      </c>
      <c r="G244" s="2" t="s">
        <v>157</v>
      </c>
      <c r="H244" s="2" t="s">
        <v>8729</v>
      </c>
      <c r="I244" s="95" t="s">
        <v>157</v>
      </c>
      <c r="J244" s="2" t="s">
        <v>8741</v>
      </c>
      <c r="K244" s="2">
        <f>IFERROR(__xludf.DUMMYFUNCTION("""COMPUTED_VALUE"""),11.0)</f>
        <v>11</v>
      </c>
      <c r="L244" s="2" t="s">
        <v>8731</v>
      </c>
      <c r="M244" s="2">
        <v>12.0</v>
      </c>
    </row>
    <row r="245">
      <c r="A245" s="54">
        <v>46170.0</v>
      </c>
      <c r="B245" s="2" t="s">
        <v>194</v>
      </c>
      <c r="C245" s="2" t="s">
        <v>8726</v>
      </c>
      <c r="D245" s="4">
        <v>0.0</v>
      </c>
      <c r="E245" s="2" t="s">
        <v>8727</v>
      </c>
      <c r="F245" s="48" t="s">
        <v>8784</v>
      </c>
      <c r="G245" s="2" t="s">
        <v>157</v>
      </c>
      <c r="H245" s="2" t="s">
        <v>8729</v>
      </c>
      <c r="I245" s="95" t="s">
        <v>157</v>
      </c>
      <c r="J245" s="2" t="s">
        <v>8741</v>
      </c>
      <c r="K245" s="2">
        <f>IFERROR(__xludf.DUMMYFUNCTION("""COMPUTED_VALUE"""),12.0)</f>
        <v>12</v>
      </c>
      <c r="L245" s="2" t="s">
        <v>8735</v>
      </c>
      <c r="M245" s="2">
        <v>12.0</v>
      </c>
    </row>
    <row r="246">
      <c r="A246" s="54">
        <v>46171.0</v>
      </c>
      <c r="B246" s="2" t="s">
        <v>194</v>
      </c>
      <c r="C246" s="2" t="s">
        <v>8726</v>
      </c>
      <c r="D246" s="4">
        <v>0.0</v>
      </c>
      <c r="E246" s="2" t="s">
        <v>8727</v>
      </c>
      <c r="F246" s="48" t="s">
        <v>8784</v>
      </c>
      <c r="G246" s="2" t="s">
        <v>157</v>
      </c>
      <c r="H246" s="2" t="s">
        <v>8729</v>
      </c>
      <c r="I246" s="95" t="s">
        <v>157</v>
      </c>
      <c r="J246" s="2" t="s">
        <v>8741</v>
      </c>
      <c r="K246" s="2">
        <f>IFERROR(__xludf.DUMMYFUNCTION("""COMPUTED_VALUE"""),11.0)</f>
        <v>11</v>
      </c>
      <c r="L246" s="2" t="s">
        <v>8731</v>
      </c>
      <c r="M246" s="2">
        <v>12.0</v>
      </c>
    </row>
    <row r="247">
      <c r="A247" s="54">
        <v>46172.0</v>
      </c>
      <c r="B247" s="2" t="s">
        <v>194</v>
      </c>
      <c r="C247" s="2" t="s">
        <v>8726</v>
      </c>
      <c r="D247" s="4">
        <v>0.0</v>
      </c>
      <c r="E247" s="2" t="s">
        <v>8727</v>
      </c>
      <c r="F247" s="48" t="s">
        <v>8785</v>
      </c>
      <c r="G247" s="2" t="s">
        <v>157</v>
      </c>
      <c r="H247" s="2" t="s">
        <v>8729</v>
      </c>
      <c r="I247" s="95" t="s">
        <v>157</v>
      </c>
      <c r="J247" s="2" t="s">
        <v>8741</v>
      </c>
      <c r="K247" s="2">
        <f>IFERROR(__xludf.DUMMYFUNCTION("""COMPUTED_VALUE"""),11.0)</f>
        <v>11</v>
      </c>
      <c r="L247" s="2" t="s">
        <v>8731</v>
      </c>
      <c r="M247" s="2">
        <v>12.0</v>
      </c>
    </row>
    <row r="248">
      <c r="A248" s="54">
        <v>46173.0</v>
      </c>
      <c r="B248" s="2" t="s">
        <v>194</v>
      </c>
      <c r="C248" s="2" t="s">
        <v>8726</v>
      </c>
      <c r="D248" s="4">
        <v>0.0</v>
      </c>
      <c r="E248" s="2" t="s">
        <v>8727</v>
      </c>
      <c r="F248" s="48" t="s">
        <v>8785</v>
      </c>
      <c r="G248" s="2" t="s">
        <v>157</v>
      </c>
      <c r="H248" s="2" t="s">
        <v>8729</v>
      </c>
      <c r="I248" s="95" t="s">
        <v>157</v>
      </c>
      <c r="J248" s="2" t="s">
        <v>8741</v>
      </c>
      <c r="K248" s="2">
        <f>IFERROR(__xludf.DUMMYFUNCTION("""COMPUTED_VALUE"""),11.0)</f>
        <v>11</v>
      </c>
      <c r="L248" s="2" t="s">
        <v>8731</v>
      </c>
      <c r="M248" s="2">
        <v>12.0</v>
      </c>
    </row>
    <row r="249">
      <c r="A249" s="54">
        <v>46174.0</v>
      </c>
      <c r="B249" s="2" t="s">
        <v>194</v>
      </c>
      <c r="C249" s="2" t="s">
        <v>8726</v>
      </c>
      <c r="D249" s="4">
        <v>0.0</v>
      </c>
      <c r="E249" s="2" t="s">
        <v>8727</v>
      </c>
      <c r="F249" s="48" t="s">
        <v>8785</v>
      </c>
      <c r="G249" s="2" t="s">
        <v>157</v>
      </c>
      <c r="H249" s="2" t="s">
        <v>8729</v>
      </c>
      <c r="I249" s="95" t="s">
        <v>157</v>
      </c>
      <c r="J249" s="2" t="s">
        <v>8741</v>
      </c>
      <c r="K249" s="2">
        <f>IFERROR(__xludf.DUMMYFUNCTION("""COMPUTED_VALUE"""),11.0)</f>
        <v>11</v>
      </c>
      <c r="L249" s="2" t="s">
        <v>8731</v>
      </c>
      <c r="M249" s="2">
        <v>12.0</v>
      </c>
    </row>
    <row r="250">
      <c r="A250" s="54">
        <v>46175.0</v>
      </c>
      <c r="B250" s="2" t="s">
        <v>194</v>
      </c>
      <c r="C250" s="2" t="s">
        <v>8726</v>
      </c>
      <c r="D250" s="4">
        <v>0.0</v>
      </c>
      <c r="E250" s="2" t="s">
        <v>8727</v>
      </c>
      <c r="F250" s="48" t="s">
        <v>8785</v>
      </c>
      <c r="G250" s="2" t="s">
        <v>157</v>
      </c>
      <c r="H250" s="2" t="s">
        <v>8729</v>
      </c>
      <c r="I250" s="95" t="s">
        <v>157</v>
      </c>
      <c r="J250" s="2" t="s">
        <v>8741</v>
      </c>
      <c r="K250" s="2">
        <f>IFERROR(__xludf.DUMMYFUNCTION("""COMPUTED_VALUE"""),11.0)</f>
        <v>11</v>
      </c>
      <c r="L250" s="2" t="s">
        <v>8731</v>
      </c>
      <c r="M250" s="2">
        <v>12.0</v>
      </c>
    </row>
    <row r="251">
      <c r="A251" s="54">
        <v>46176.0</v>
      </c>
      <c r="B251" s="2" t="s">
        <v>194</v>
      </c>
      <c r="C251" s="2" t="s">
        <v>8726</v>
      </c>
      <c r="D251" s="4">
        <v>0.0</v>
      </c>
      <c r="E251" s="2" t="s">
        <v>8727</v>
      </c>
      <c r="F251" s="48" t="s">
        <v>8785</v>
      </c>
      <c r="G251" s="2" t="s">
        <v>157</v>
      </c>
      <c r="H251" s="2" t="s">
        <v>8729</v>
      </c>
      <c r="I251" s="95" t="s">
        <v>157</v>
      </c>
      <c r="J251" s="2" t="s">
        <v>8741</v>
      </c>
      <c r="K251" s="2">
        <f>IFERROR(__xludf.DUMMYFUNCTION("""COMPUTED_VALUE"""),12.0)</f>
        <v>12</v>
      </c>
      <c r="L251" s="2" t="s">
        <v>8735</v>
      </c>
      <c r="M251" s="2">
        <v>12.0</v>
      </c>
    </row>
    <row r="252">
      <c r="A252" s="54">
        <v>46177.0</v>
      </c>
      <c r="B252" s="2" t="s">
        <v>194</v>
      </c>
      <c r="C252" s="2" t="s">
        <v>8726</v>
      </c>
      <c r="D252" s="4">
        <v>0.0</v>
      </c>
      <c r="E252" s="2" t="s">
        <v>8727</v>
      </c>
      <c r="F252" s="48" t="s">
        <v>8785</v>
      </c>
      <c r="G252" s="2" t="s">
        <v>157</v>
      </c>
      <c r="H252" s="2" t="s">
        <v>8729</v>
      </c>
      <c r="I252" s="95" t="s">
        <v>157</v>
      </c>
      <c r="J252" s="2" t="s">
        <v>8741</v>
      </c>
      <c r="K252" s="2">
        <f>IFERROR(__xludf.DUMMYFUNCTION("""COMPUTED_VALUE"""),11.0)</f>
        <v>11</v>
      </c>
      <c r="L252" s="2" t="s">
        <v>8731</v>
      </c>
      <c r="M252" s="2">
        <v>12.0</v>
      </c>
    </row>
    <row r="253">
      <c r="A253" s="54">
        <v>46178.0</v>
      </c>
      <c r="B253" s="2" t="s">
        <v>194</v>
      </c>
      <c r="C253" s="2" t="s">
        <v>8726</v>
      </c>
      <c r="D253" s="4">
        <v>0.0</v>
      </c>
      <c r="E253" s="2" t="s">
        <v>8727</v>
      </c>
      <c r="F253" s="48" t="s">
        <v>8785</v>
      </c>
      <c r="G253" s="2" t="s">
        <v>157</v>
      </c>
      <c r="H253" s="2" t="s">
        <v>8729</v>
      </c>
      <c r="I253" s="95" t="s">
        <v>157</v>
      </c>
      <c r="J253" s="2" t="s">
        <v>8741</v>
      </c>
      <c r="K253" s="2">
        <f>IFERROR(__xludf.DUMMYFUNCTION("""COMPUTED_VALUE"""),11.0)</f>
        <v>11</v>
      </c>
      <c r="L253" s="2" t="s">
        <v>8731</v>
      </c>
      <c r="M253" s="2">
        <v>12.0</v>
      </c>
    </row>
    <row r="254">
      <c r="A254" s="54">
        <v>46179.0</v>
      </c>
      <c r="B254" s="2" t="s">
        <v>194</v>
      </c>
      <c r="C254" s="2" t="s">
        <v>8726</v>
      </c>
      <c r="D254" s="4">
        <v>1.0</v>
      </c>
      <c r="E254" s="2" t="s">
        <v>8737</v>
      </c>
      <c r="F254" s="48" t="s">
        <v>1142</v>
      </c>
      <c r="G254" s="48" t="s">
        <v>1143</v>
      </c>
      <c r="H254" s="2" t="s">
        <v>8738</v>
      </c>
      <c r="I254" s="95" t="s">
        <v>157</v>
      </c>
      <c r="J254" s="2" t="s">
        <v>8739</v>
      </c>
      <c r="K254" s="2">
        <f>IFERROR(__xludf.DUMMYFUNCTION("""COMPUTED_VALUE"""),11.0)</f>
        <v>11</v>
      </c>
      <c r="L254" s="2" t="s">
        <v>8731</v>
      </c>
      <c r="M254" s="2">
        <v>12.0</v>
      </c>
    </row>
    <row r="255">
      <c r="A255" s="54">
        <v>46180.0</v>
      </c>
      <c r="B255" s="2" t="s">
        <v>194</v>
      </c>
      <c r="C255" s="2" t="s">
        <v>8726</v>
      </c>
      <c r="D255" s="4">
        <v>0.0</v>
      </c>
      <c r="E255" s="2" t="s">
        <v>8727</v>
      </c>
      <c r="F255" s="48" t="s">
        <v>8786</v>
      </c>
      <c r="G255" s="2" t="s">
        <v>157</v>
      </c>
      <c r="H255" s="2" t="s">
        <v>8729</v>
      </c>
      <c r="I255" s="95" t="s">
        <v>157</v>
      </c>
      <c r="J255" s="2" t="s">
        <v>8741</v>
      </c>
      <c r="K255" s="2">
        <f>IFERROR(__xludf.DUMMYFUNCTION("""COMPUTED_VALUE"""),11.0)</f>
        <v>11</v>
      </c>
      <c r="L255" s="2" t="s">
        <v>8731</v>
      </c>
      <c r="M255" s="2">
        <v>12.0</v>
      </c>
    </row>
    <row r="256">
      <c r="A256" s="54">
        <v>46181.0</v>
      </c>
      <c r="B256" s="2" t="s">
        <v>194</v>
      </c>
      <c r="C256" s="2" t="s">
        <v>8726</v>
      </c>
      <c r="D256" s="4">
        <v>0.0</v>
      </c>
      <c r="E256" s="2" t="s">
        <v>8727</v>
      </c>
      <c r="F256" s="48" t="s">
        <v>8786</v>
      </c>
      <c r="G256" s="2" t="s">
        <v>157</v>
      </c>
      <c r="H256" s="2" t="s">
        <v>8729</v>
      </c>
      <c r="I256" s="95" t="s">
        <v>157</v>
      </c>
      <c r="J256" s="2" t="s">
        <v>8741</v>
      </c>
      <c r="K256" s="2">
        <f>IFERROR(__xludf.DUMMYFUNCTION("""COMPUTED_VALUE"""),12.0)</f>
        <v>12</v>
      </c>
      <c r="L256" s="2" t="s">
        <v>8735</v>
      </c>
      <c r="M256" s="2">
        <v>12.0</v>
      </c>
    </row>
    <row r="257">
      <c r="A257" s="54">
        <v>46182.0</v>
      </c>
      <c r="B257" s="2" t="s">
        <v>194</v>
      </c>
      <c r="C257" s="2" t="s">
        <v>8726</v>
      </c>
      <c r="D257" s="4">
        <v>0.0</v>
      </c>
      <c r="E257" s="2" t="s">
        <v>8727</v>
      </c>
      <c r="F257" s="48" t="s">
        <v>8786</v>
      </c>
      <c r="G257" s="2" t="s">
        <v>157</v>
      </c>
      <c r="H257" s="2" t="s">
        <v>8729</v>
      </c>
      <c r="I257" s="95" t="s">
        <v>157</v>
      </c>
      <c r="J257" s="2" t="s">
        <v>8741</v>
      </c>
      <c r="K257" s="2">
        <f>IFERROR(__xludf.DUMMYFUNCTION("""COMPUTED_VALUE"""),12.0)</f>
        <v>12</v>
      </c>
      <c r="L257" s="2" t="s">
        <v>8735</v>
      </c>
      <c r="M257" s="2">
        <v>12.0</v>
      </c>
    </row>
    <row r="258">
      <c r="A258" s="54">
        <v>46183.0</v>
      </c>
      <c r="B258" s="2" t="s">
        <v>194</v>
      </c>
      <c r="C258" s="2" t="s">
        <v>8726</v>
      </c>
      <c r="D258" s="4">
        <v>0.0</v>
      </c>
      <c r="E258" s="2" t="s">
        <v>8727</v>
      </c>
      <c r="F258" s="48" t="s">
        <v>8786</v>
      </c>
      <c r="G258" s="2" t="s">
        <v>157</v>
      </c>
      <c r="H258" s="2" t="s">
        <v>8729</v>
      </c>
      <c r="I258" s="95" t="s">
        <v>157</v>
      </c>
      <c r="J258" s="2" t="s">
        <v>8741</v>
      </c>
      <c r="K258" s="2">
        <f>IFERROR(__xludf.DUMMYFUNCTION("""COMPUTED_VALUE"""),12.0)</f>
        <v>12</v>
      </c>
      <c r="L258" s="2" t="s">
        <v>8735</v>
      </c>
      <c r="M258" s="2">
        <v>12.0</v>
      </c>
    </row>
    <row r="259">
      <c r="A259" s="54">
        <v>46184.0</v>
      </c>
      <c r="B259" s="2" t="s">
        <v>194</v>
      </c>
      <c r="C259" s="2" t="s">
        <v>8726</v>
      </c>
      <c r="D259" s="4">
        <v>0.0</v>
      </c>
      <c r="E259" s="2" t="s">
        <v>8727</v>
      </c>
      <c r="F259" s="48" t="s">
        <v>8786</v>
      </c>
      <c r="G259" s="2" t="s">
        <v>157</v>
      </c>
      <c r="H259" s="2" t="s">
        <v>8729</v>
      </c>
      <c r="I259" s="95" t="s">
        <v>157</v>
      </c>
      <c r="J259" s="2" t="s">
        <v>8741</v>
      </c>
      <c r="K259" s="2">
        <f>IFERROR(__xludf.DUMMYFUNCTION("""COMPUTED_VALUE"""),12.0)</f>
        <v>12</v>
      </c>
      <c r="L259" s="2" t="s">
        <v>8735</v>
      </c>
      <c r="M259" s="2">
        <v>12.0</v>
      </c>
    </row>
    <row r="260">
      <c r="A260" s="54">
        <v>46185.0</v>
      </c>
      <c r="B260" s="2" t="s">
        <v>194</v>
      </c>
      <c r="C260" s="2" t="s">
        <v>8726</v>
      </c>
      <c r="D260" s="4">
        <v>0.0</v>
      </c>
      <c r="E260" s="2" t="s">
        <v>8727</v>
      </c>
      <c r="F260" s="48" t="s">
        <v>8786</v>
      </c>
      <c r="G260" s="2" t="s">
        <v>157</v>
      </c>
      <c r="H260" s="2" t="s">
        <v>8729</v>
      </c>
      <c r="I260" s="95" t="s">
        <v>157</v>
      </c>
      <c r="J260" s="2" t="s">
        <v>8741</v>
      </c>
      <c r="K260" s="2">
        <f>IFERROR(__xludf.DUMMYFUNCTION("""COMPUTED_VALUE"""),11.0)</f>
        <v>11</v>
      </c>
      <c r="L260" s="2" t="s">
        <v>8731</v>
      </c>
      <c r="M260" s="2">
        <v>12.0</v>
      </c>
    </row>
    <row r="261">
      <c r="A261" s="54">
        <v>46186.0</v>
      </c>
      <c r="B261" s="2" t="s">
        <v>194</v>
      </c>
      <c r="C261" s="2" t="s">
        <v>8726</v>
      </c>
      <c r="D261" s="4">
        <v>0.0</v>
      </c>
      <c r="E261" s="2" t="s">
        <v>8727</v>
      </c>
      <c r="F261" s="48" t="s">
        <v>8787</v>
      </c>
      <c r="G261" s="2" t="s">
        <v>157</v>
      </c>
      <c r="H261" s="2" t="s">
        <v>8729</v>
      </c>
      <c r="I261" s="95" t="s">
        <v>157</v>
      </c>
      <c r="J261" s="2" t="s">
        <v>8741</v>
      </c>
      <c r="K261" s="2">
        <f>IFERROR(__xludf.DUMMYFUNCTION("""COMPUTED_VALUE"""),11.0)</f>
        <v>11</v>
      </c>
      <c r="L261" s="2" t="s">
        <v>8731</v>
      </c>
      <c r="M261" s="2">
        <v>12.0</v>
      </c>
    </row>
    <row r="262">
      <c r="A262" s="54">
        <v>46187.0</v>
      </c>
      <c r="B262" s="2" t="s">
        <v>194</v>
      </c>
      <c r="C262" s="2" t="s">
        <v>8726</v>
      </c>
      <c r="D262" s="4">
        <v>0.0</v>
      </c>
      <c r="E262" s="2" t="s">
        <v>8727</v>
      </c>
      <c r="F262" s="48" t="s">
        <v>8787</v>
      </c>
      <c r="G262" s="2" t="s">
        <v>157</v>
      </c>
      <c r="H262" s="2" t="s">
        <v>8729</v>
      </c>
      <c r="I262" s="95" t="s">
        <v>157</v>
      </c>
      <c r="J262" s="2" t="s">
        <v>8741</v>
      </c>
      <c r="K262" s="2">
        <f>IFERROR(__xludf.DUMMYFUNCTION("""COMPUTED_VALUE"""),11.0)</f>
        <v>11</v>
      </c>
      <c r="L262" s="2" t="s">
        <v>8731</v>
      </c>
      <c r="M262" s="2">
        <v>12.0</v>
      </c>
    </row>
    <row r="263">
      <c r="A263" s="54">
        <v>46188.0</v>
      </c>
      <c r="B263" s="2" t="s">
        <v>194</v>
      </c>
      <c r="C263" s="2" t="s">
        <v>8726</v>
      </c>
      <c r="D263" s="4">
        <v>1.0</v>
      </c>
      <c r="E263" s="2" t="s">
        <v>8788</v>
      </c>
      <c r="F263" s="48" t="s">
        <v>1156</v>
      </c>
      <c r="G263" s="48" t="s">
        <v>1157</v>
      </c>
      <c r="H263" s="2" t="s">
        <v>8738</v>
      </c>
      <c r="I263" s="95" t="s">
        <v>157</v>
      </c>
      <c r="J263" s="2" t="s">
        <v>8739</v>
      </c>
      <c r="K263" s="2">
        <f>IFERROR(__xludf.DUMMYFUNCTION("""COMPUTED_VALUE"""),13.0)</f>
        <v>13</v>
      </c>
      <c r="L263" s="2" t="s">
        <v>8735</v>
      </c>
      <c r="M263" s="2">
        <v>12.0</v>
      </c>
    </row>
    <row r="264">
      <c r="A264" s="54">
        <v>46189.0</v>
      </c>
      <c r="B264" s="2" t="s">
        <v>194</v>
      </c>
      <c r="C264" s="2" t="s">
        <v>8726</v>
      </c>
      <c r="D264" s="4">
        <v>0.0</v>
      </c>
      <c r="E264" s="2" t="s">
        <v>8727</v>
      </c>
      <c r="F264" s="48" t="s">
        <v>8787</v>
      </c>
      <c r="G264" s="2" t="s">
        <v>157</v>
      </c>
      <c r="H264" s="2" t="s">
        <v>8729</v>
      </c>
      <c r="I264" s="95" t="s">
        <v>157</v>
      </c>
      <c r="J264" s="2" t="s">
        <v>8741</v>
      </c>
      <c r="K264" s="2">
        <f>IFERROR(__xludf.DUMMYFUNCTION("""COMPUTED_VALUE"""),12.0)</f>
        <v>12</v>
      </c>
      <c r="L264" s="2" t="s">
        <v>8735</v>
      </c>
      <c r="M264" s="2">
        <v>12.0</v>
      </c>
    </row>
    <row r="265">
      <c r="A265" s="54">
        <v>46190.0</v>
      </c>
      <c r="B265" s="2" t="s">
        <v>194</v>
      </c>
      <c r="C265" s="2" t="s">
        <v>8726</v>
      </c>
      <c r="D265" s="4">
        <v>1.0</v>
      </c>
      <c r="E265" s="2" t="s">
        <v>8737</v>
      </c>
      <c r="F265" s="48" t="s">
        <v>1175</v>
      </c>
      <c r="G265" s="48" t="s">
        <v>1176</v>
      </c>
      <c r="H265" s="2" t="s">
        <v>8738</v>
      </c>
      <c r="I265" s="95" t="s">
        <v>157</v>
      </c>
      <c r="J265" s="2" t="s">
        <v>8739</v>
      </c>
      <c r="K265" s="2">
        <f>IFERROR(__xludf.DUMMYFUNCTION("""COMPUTED_VALUE"""),12.0)</f>
        <v>12</v>
      </c>
      <c r="L265" s="2" t="s">
        <v>8735</v>
      </c>
      <c r="M265" s="2">
        <v>12.0</v>
      </c>
    </row>
    <row r="266">
      <c r="A266" s="54">
        <v>46191.0</v>
      </c>
      <c r="B266" s="2" t="s">
        <v>194</v>
      </c>
      <c r="C266" s="2" t="s">
        <v>8726</v>
      </c>
      <c r="D266" s="4">
        <v>0.0</v>
      </c>
      <c r="E266" s="2" t="s">
        <v>8727</v>
      </c>
      <c r="F266" s="48" t="s">
        <v>8787</v>
      </c>
      <c r="G266" s="2" t="s">
        <v>157</v>
      </c>
      <c r="H266" s="2" t="s">
        <v>8729</v>
      </c>
      <c r="I266" s="95" t="s">
        <v>157</v>
      </c>
      <c r="J266" s="2" t="s">
        <v>8741</v>
      </c>
      <c r="K266" s="2">
        <f>IFERROR(__xludf.DUMMYFUNCTION("""COMPUTED_VALUE"""),12.0)</f>
        <v>12</v>
      </c>
      <c r="L266" s="2" t="s">
        <v>8735</v>
      </c>
      <c r="M266" s="2">
        <v>12.0</v>
      </c>
    </row>
    <row r="267">
      <c r="A267" s="54">
        <v>46192.0</v>
      </c>
      <c r="B267" s="2" t="s">
        <v>194</v>
      </c>
      <c r="C267" s="2" t="s">
        <v>8726</v>
      </c>
      <c r="D267" s="4">
        <v>0.0</v>
      </c>
      <c r="E267" s="2" t="s">
        <v>8727</v>
      </c>
      <c r="F267" s="48" t="s">
        <v>8787</v>
      </c>
      <c r="G267" s="2" t="s">
        <v>157</v>
      </c>
      <c r="H267" s="2" t="s">
        <v>8729</v>
      </c>
      <c r="I267" s="95" t="s">
        <v>157</v>
      </c>
      <c r="J267" s="2" t="s">
        <v>8741</v>
      </c>
      <c r="K267" s="2">
        <f>IFERROR(__xludf.DUMMYFUNCTION("""COMPUTED_VALUE"""),11.0)</f>
        <v>11</v>
      </c>
      <c r="L267" s="2" t="s">
        <v>8731</v>
      </c>
      <c r="M267" s="2">
        <v>12.0</v>
      </c>
    </row>
    <row r="268">
      <c r="A268" s="54">
        <v>46193.0</v>
      </c>
      <c r="B268" s="2" t="s">
        <v>194</v>
      </c>
      <c r="C268" s="2" t="s">
        <v>8726</v>
      </c>
      <c r="D268" s="4">
        <v>0.0</v>
      </c>
      <c r="E268" s="2" t="s">
        <v>8727</v>
      </c>
      <c r="F268" s="48" t="s">
        <v>8789</v>
      </c>
      <c r="G268" s="2" t="s">
        <v>157</v>
      </c>
      <c r="H268" s="2" t="s">
        <v>8729</v>
      </c>
      <c r="I268" s="95" t="s">
        <v>157</v>
      </c>
      <c r="J268" s="2" t="s">
        <v>8741</v>
      </c>
      <c r="K268" s="2">
        <f>IFERROR(__xludf.DUMMYFUNCTION("""COMPUTED_VALUE"""),11.0)</f>
        <v>11</v>
      </c>
      <c r="L268" s="2" t="s">
        <v>8731</v>
      </c>
      <c r="M268" s="2">
        <v>12.0</v>
      </c>
    </row>
    <row r="269">
      <c r="A269" s="54">
        <v>46194.0</v>
      </c>
      <c r="B269" s="2" t="s">
        <v>194</v>
      </c>
      <c r="C269" s="2" t="s">
        <v>8726</v>
      </c>
      <c r="D269" s="4">
        <v>0.0</v>
      </c>
      <c r="E269" s="2" t="s">
        <v>8727</v>
      </c>
      <c r="F269" s="48" t="s">
        <v>8789</v>
      </c>
      <c r="G269" s="2" t="s">
        <v>157</v>
      </c>
      <c r="H269" s="2" t="s">
        <v>8729</v>
      </c>
      <c r="I269" s="95" t="s">
        <v>157</v>
      </c>
      <c r="J269" s="2" t="s">
        <v>8741</v>
      </c>
      <c r="K269" s="2">
        <f>IFERROR(__xludf.DUMMYFUNCTION("""COMPUTED_VALUE"""),11.0)</f>
        <v>11</v>
      </c>
      <c r="L269" s="2" t="s">
        <v>8731</v>
      </c>
      <c r="M269" s="2">
        <v>12.0</v>
      </c>
    </row>
    <row r="270">
      <c r="A270" s="54">
        <v>46195.0</v>
      </c>
      <c r="B270" s="2" t="s">
        <v>194</v>
      </c>
      <c r="C270" s="2" t="s">
        <v>8726</v>
      </c>
      <c r="D270" s="4">
        <v>0.0</v>
      </c>
      <c r="E270" s="2" t="s">
        <v>8727</v>
      </c>
      <c r="F270" s="48" t="s">
        <v>8789</v>
      </c>
      <c r="G270" s="2" t="s">
        <v>157</v>
      </c>
      <c r="H270" s="2" t="s">
        <v>8729</v>
      </c>
      <c r="I270" s="95" t="s">
        <v>157</v>
      </c>
      <c r="J270" s="2" t="s">
        <v>8741</v>
      </c>
      <c r="K270" s="2">
        <f>IFERROR(__xludf.DUMMYFUNCTION("""COMPUTED_VALUE"""),12.0)</f>
        <v>12</v>
      </c>
      <c r="L270" s="2" t="s">
        <v>8735</v>
      </c>
      <c r="M270" s="2">
        <v>12.0</v>
      </c>
    </row>
    <row r="271">
      <c r="A271" s="54">
        <v>46196.0</v>
      </c>
      <c r="B271" s="2" t="s">
        <v>194</v>
      </c>
      <c r="C271" s="2" t="s">
        <v>8726</v>
      </c>
      <c r="D271" s="4">
        <v>1.0</v>
      </c>
      <c r="E271" s="2" t="s">
        <v>8737</v>
      </c>
      <c r="F271" s="48" t="s">
        <v>1213</v>
      </c>
      <c r="G271" s="48" t="s">
        <v>1214</v>
      </c>
      <c r="H271" s="2" t="s">
        <v>8738</v>
      </c>
      <c r="I271" s="95" t="s">
        <v>157</v>
      </c>
      <c r="J271" s="2" t="s">
        <v>8739</v>
      </c>
      <c r="K271" s="2">
        <f>IFERROR(__xludf.DUMMYFUNCTION("""COMPUTED_VALUE"""),11.0)</f>
        <v>11</v>
      </c>
      <c r="L271" s="2" t="s">
        <v>8731</v>
      </c>
      <c r="M271" s="2">
        <v>12.0</v>
      </c>
    </row>
    <row r="272">
      <c r="A272" s="54">
        <v>46197.0</v>
      </c>
      <c r="B272" s="2" t="s">
        <v>194</v>
      </c>
      <c r="C272" s="2" t="s">
        <v>8726</v>
      </c>
      <c r="D272" s="4">
        <v>0.0</v>
      </c>
      <c r="E272" s="2" t="s">
        <v>8727</v>
      </c>
      <c r="F272" s="48" t="s">
        <v>8789</v>
      </c>
      <c r="G272" s="2" t="s">
        <v>157</v>
      </c>
      <c r="H272" s="2" t="s">
        <v>8729</v>
      </c>
      <c r="I272" s="95" t="s">
        <v>157</v>
      </c>
      <c r="J272" s="2" t="s">
        <v>8741</v>
      </c>
      <c r="K272" s="2">
        <f>IFERROR(__xludf.DUMMYFUNCTION("""COMPUTED_VALUE"""),11.0)</f>
        <v>11</v>
      </c>
      <c r="L272" s="2" t="s">
        <v>8731</v>
      </c>
      <c r="M272" s="2">
        <v>12.0</v>
      </c>
    </row>
    <row r="273">
      <c r="A273" s="54">
        <v>46198.0</v>
      </c>
      <c r="B273" s="2" t="s">
        <v>194</v>
      </c>
      <c r="C273" s="2" t="s">
        <v>8726</v>
      </c>
      <c r="D273" s="4">
        <v>1.0</v>
      </c>
      <c r="E273" s="2" t="s">
        <v>8790</v>
      </c>
      <c r="F273" s="48" t="s">
        <v>1237</v>
      </c>
      <c r="G273" s="48" t="s">
        <v>1238</v>
      </c>
      <c r="H273" s="2" t="s">
        <v>8738</v>
      </c>
      <c r="I273" s="95" t="s">
        <v>157</v>
      </c>
      <c r="J273" s="2" t="s">
        <v>8739</v>
      </c>
      <c r="K273" s="2">
        <f>IFERROR(__xludf.DUMMYFUNCTION("""COMPUTED_VALUE"""),12.0)</f>
        <v>12</v>
      </c>
      <c r="L273" s="2" t="s">
        <v>8735</v>
      </c>
      <c r="M273" s="2">
        <v>12.0</v>
      </c>
    </row>
    <row r="274">
      <c r="A274" s="54">
        <v>46199.0</v>
      </c>
      <c r="B274" s="2" t="s">
        <v>194</v>
      </c>
      <c r="C274" s="2" t="s">
        <v>8726</v>
      </c>
      <c r="D274" s="4">
        <v>0.0</v>
      </c>
      <c r="E274" s="2" t="s">
        <v>8727</v>
      </c>
      <c r="F274" s="48" t="s">
        <v>8789</v>
      </c>
      <c r="G274" s="2" t="s">
        <v>157</v>
      </c>
      <c r="H274" s="2" t="s">
        <v>8729</v>
      </c>
      <c r="I274" s="95" t="s">
        <v>157</v>
      </c>
      <c r="J274" s="2" t="s">
        <v>8741</v>
      </c>
      <c r="K274" s="2">
        <f>IFERROR(__xludf.DUMMYFUNCTION("""COMPUTED_VALUE"""),11.0)</f>
        <v>11</v>
      </c>
      <c r="L274" s="2" t="s">
        <v>8731</v>
      </c>
      <c r="M274" s="2">
        <v>12.0</v>
      </c>
    </row>
    <row r="275">
      <c r="A275" s="54">
        <v>46200.0</v>
      </c>
      <c r="B275" s="2" t="s">
        <v>194</v>
      </c>
      <c r="C275" s="2" t="s">
        <v>8726</v>
      </c>
      <c r="D275" s="4">
        <v>0.0</v>
      </c>
      <c r="E275" s="2" t="s">
        <v>8727</v>
      </c>
      <c r="F275" s="48" t="s">
        <v>8791</v>
      </c>
      <c r="G275" s="2" t="s">
        <v>157</v>
      </c>
      <c r="H275" s="2" t="s">
        <v>8729</v>
      </c>
      <c r="I275" s="95" t="s">
        <v>157</v>
      </c>
      <c r="J275" s="2" t="s">
        <v>8741</v>
      </c>
      <c r="K275" s="2">
        <f>IFERROR(__xludf.DUMMYFUNCTION("""COMPUTED_VALUE"""),11.0)</f>
        <v>11</v>
      </c>
      <c r="L275" s="2" t="s">
        <v>8731</v>
      </c>
      <c r="M275" s="2">
        <v>12.0</v>
      </c>
    </row>
    <row r="276">
      <c r="A276" s="54">
        <v>46201.0</v>
      </c>
      <c r="B276" s="2" t="s">
        <v>194</v>
      </c>
      <c r="C276" s="2" t="s">
        <v>8726</v>
      </c>
      <c r="D276" s="4">
        <v>1.0</v>
      </c>
      <c r="E276" s="2" t="s">
        <v>8764</v>
      </c>
      <c r="F276" s="48" t="s">
        <v>1245</v>
      </c>
      <c r="G276" s="48" t="s">
        <v>1246</v>
      </c>
      <c r="H276" s="2" t="s">
        <v>8738</v>
      </c>
      <c r="I276" s="95" t="s">
        <v>157</v>
      </c>
      <c r="J276" s="2" t="s">
        <v>8739</v>
      </c>
      <c r="K276" s="2">
        <f>IFERROR(__xludf.DUMMYFUNCTION("""COMPUTED_VALUE"""),11.0)</f>
        <v>11</v>
      </c>
      <c r="L276" s="2" t="s">
        <v>8731</v>
      </c>
      <c r="M276" s="2">
        <v>12.0</v>
      </c>
    </row>
    <row r="277">
      <c r="A277" s="54">
        <v>46202.0</v>
      </c>
      <c r="B277" s="2" t="s">
        <v>194</v>
      </c>
      <c r="C277" s="2" t="s">
        <v>8726</v>
      </c>
      <c r="D277" s="4">
        <v>0.0</v>
      </c>
      <c r="E277" s="2" t="s">
        <v>8727</v>
      </c>
      <c r="F277" s="48" t="s">
        <v>8791</v>
      </c>
      <c r="G277" s="2" t="s">
        <v>157</v>
      </c>
      <c r="H277" s="2" t="s">
        <v>8729</v>
      </c>
      <c r="I277" s="95" t="s">
        <v>157</v>
      </c>
      <c r="J277" s="2" t="s">
        <v>8741</v>
      </c>
      <c r="K277" s="2">
        <f>IFERROR(__xludf.DUMMYFUNCTION("""COMPUTED_VALUE"""),12.0)</f>
        <v>12</v>
      </c>
      <c r="L277" s="2" t="s">
        <v>8735</v>
      </c>
      <c r="M277" s="2">
        <v>12.0</v>
      </c>
    </row>
    <row r="278">
      <c r="A278" s="54">
        <v>46203.0</v>
      </c>
      <c r="B278" s="2" t="s">
        <v>194</v>
      </c>
      <c r="C278" s="2" t="s">
        <v>8726</v>
      </c>
      <c r="D278" s="4">
        <v>0.0</v>
      </c>
      <c r="E278" s="2" t="s">
        <v>8727</v>
      </c>
      <c r="F278" s="48" t="s">
        <v>8791</v>
      </c>
      <c r="G278" s="2" t="s">
        <v>157</v>
      </c>
      <c r="H278" s="2" t="s">
        <v>8729</v>
      </c>
      <c r="I278" s="95" t="s">
        <v>157</v>
      </c>
      <c r="J278" s="2" t="s">
        <v>8741</v>
      </c>
      <c r="K278" s="2">
        <f>IFERROR(__xludf.DUMMYFUNCTION("""COMPUTED_VALUE"""),12.0)</f>
        <v>12</v>
      </c>
      <c r="L278" s="2" t="s">
        <v>8735</v>
      </c>
      <c r="M278" s="2">
        <v>12.0</v>
      </c>
    </row>
    <row r="279">
      <c r="A279" s="54">
        <v>46204.0</v>
      </c>
      <c r="B279" s="2" t="s">
        <v>194</v>
      </c>
      <c r="C279" s="2" t="s">
        <v>8726</v>
      </c>
      <c r="D279" s="4">
        <v>0.0</v>
      </c>
      <c r="E279" s="2" t="s">
        <v>8727</v>
      </c>
      <c r="F279" s="48" t="s">
        <v>8791</v>
      </c>
      <c r="G279" s="2" t="s">
        <v>157</v>
      </c>
      <c r="H279" s="2" t="s">
        <v>8729</v>
      </c>
      <c r="I279" s="95" t="s">
        <v>157</v>
      </c>
      <c r="J279" s="2" t="s">
        <v>8741</v>
      </c>
      <c r="K279" s="2">
        <f>IFERROR(__xludf.DUMMYFUNCTION("""COMPUTED_VALUE"""),12.0)</f>
        <v>12</v>
      </c>
      <c r="L279" s="2" t="s">
        <v>8735</v>
      </c>
      <c r="M279" s="2">
        <v>12.0</v>
      </c>
    </row>
    <row r="280">
      <c r="A280" s="54">
        <v>46205.0</v>
      </c>
      <c r="B280" s="2" t="s">
        <v>194</v>
      </c>
      <c r="C280" s="2" t="s">
        <v>8726</v>
      </c>
      <c r="D280" s="4">
        <v>0.0</v>
      </c>
      <c r="E280" s="2" t="s">
        <v>8727</v>
      </c>
      <c r="F280" s="48" t="s">
        <v>8791</v>
      </c>
      <c r="G280" s="2" t="s">
        <v>157</v>
      </c>
      <c r="H280" s="2" t="s">
        <v>8729</v>
      </c>
      <c r="I280" s="95" t="s">
        <v>157</v>
      </c>
      <c r="J280" s="2" t="s">
        <v>8741</v>
      </c>
      <c r="K280" s="2">
        <f>IFERROR(__xludf.DUMMYFUNCTION("""COMPUTED_VALUE"""),11.0)</f>
        <v>11</v>
      </c>
      <c r="L280" s="2" t="s">
        <v>8731</v>
      </c>
      <c r="M280" s="2">
        <v>12.0</v>
      </c>
    </row>
    <row r="281">
      <c r="A281" s="54">
        <v>46206.0</v>
      </c>
      <c r="B281" s="2" t="s">
        <v>194</v>
      </c>
      <c r="C281" s="2" t="s">
        <v>8726</v>
      </c>
      <c r="D281" s="4">
        <v>0.0</v>
      </c>
      <c r="E281" s="2" t="s">
        <v>8727</v>
      </c>
      <c r="F281" s="48" t="s">
        <v>8791</v>
      </c>
      <c r="G281" s="2" t="s">
        <v>157</v>
      </c>
      <c r="H281" s="2" t="s">
        <v>8729</v>
      </c>
      <c r="I281" s="95" t="s">
        <v>157</v>
      </c>
      <c r="J281" s="2" t="s">
        <v>8741</v>
      </c>
      <c r="K281" s="2">
        <f>IFERROR(__xludf.DUMMYFUNCTION("""COMPUTED_VALUE"""),11.0)</f>
        <v>11</v>
      </c>
      <c r="L281" s="2" t="s">
        <v>8731</v>
      </c>
      <c r="M281" s="2">
        <v>12.0</v>
      </c>
    </row>
    <row r="282">
      <c r="A282" s="54">
        <v>46207.0</v>
      </c>
      <c r="B282" s="2" t="s">
        <v>194</v>
      </c>
      <c r="C282" s="2" t="s">
        <v>8726</v>
      </c>
      <c r="D282" s="4">
        <v>0.0</v>
      </c>
      <c r="E282" s="2" t="s">
        <v>8727</v>
      </c>
      <c r="F282" s="48" t="s">
        <v>8792</v>
      </c>
      <c r="G282" s="2" t="s">
        <v>157</v>
      </c>
      <c r="H282" s="2" t="s">
        <v>8729</v>
      </c>
      <c r="I282" s="95" t="s">
        <v>157</v>
      </c>
      <c r="J282" s="2" t="s">
        <v>8757</v>
      </c>
      <c r="K282" s="2">
        <f>IFERROR(__xludf.DUMMYFUNCTION("""COMPUTED_VALUE"""),11.0)</f>
        <v>11</v>
      </c>
      <c r="L282" s="2" t="s">
        <v>8731</v>
      </c>
      <c r="M282" s="2">
        <v>12.0</v>
      </c>
    </row>
    <row r="283">
      <c r="A283" s="54">
        <v>46208.0</v>
      </c>
      <c r="B283" s="2" t="s">
        <v>194</v>
      </c>
      <c r="C283" s="2" t="s">
        <v>8726</v>
      </c>
      <c r="D283" s="4">
        <v>0.0</v>
      </c>
      <c r="E283" s="2" t="s">
        <v>8727</v>
      </c>
      <c r="F283" s="48" t="s">
        <v>8793</v>
      </c>
      <c r="G283" s="2" t="s">
        <v>157</v>
      </c>
      <c r="H283" s="2" t="s">
        <v>8729</v>
      </c>
      <c r="I283" s="95" t="s">
        <v>157</v>
      </c>
      <c r="J283" s="2" t="s">
        <v>8757</v>
      </c>
      <c r="K283" s="2">
        <f>IFERROR(__xludf.DUMMYFUNCTION("""COMPUTED_VALUE"""),11.0)</f>
        <v>11</v>
      </c>
      <c r="L283" s="2" t="s">
        <v>8731</v>
      </c>
      <c r="M283" s="2">
        <v>12.0</v>
      </c>
    </row>
    <row r="284">
      <c r="A284" s="54">
        <v>46209.0</v>
      </c>
      <c r="B284" s="2" t="s">
        <v>194</v>
      </c>
      <c r="C284" s="2" t="s">
        <v>8726</v>
      </c>
      <c r="D284" s="4">
        <v>1.0</v>
      </c>
      <c r="E284" s="2" t="s">
        <v>8764</v>
      </c>
      <c r="F284" s="48" t="s">
        <v>1292</v>
      </c>
      <c r="G284" s="48" t="s">
        <v>1293</v>
      </c>
      <c r="H284" s="2" t="s">
        <v>8738</v>
      </c>
      <c r="I284" s="95" t="s">
        <v>157</v>
      </c>
      <c r="J284" s="2" t="s">
        <v>8739</v>
      </c>
      <c r="K284" s="2">
        <f>IFERROR(__xludf.DUMMYFUNCTION("""COMPUTED_VALUE"""),11.0)</f>
        <v>11</v>
      </c>
      <c r="L284" s="2" t="s">
        <v>8731</v>
      </c>
      <c r="M284" s="2">
        <v>12.0</v>
      </c>
    </row>
    <row r="285">
      <c r="A285" s="54">
        <v>46210.0</v>
      </c>
      <c r="B285" s="2" t="s">
        <v>194</v>
      </c>
      <c r="C285" s="2" t="s">
        <v>8726</v>
      </c>
      <c r="D285" s="4">
        <v>0.0</v>
      </c>
      <c r="E285" s="2" t="s">
        <v>8727</v>
      </c>
      <c r="F285" s="48" t="s">
        <v>8794</v>
      </c>
      <c r="G285" s="2" t="s">
        <v>157</v>
      </c>
      <c r="H285" s="2" t="s">
        <v>8729</v>
      </c>
      <c r="I285" s="95" t="s">
        <v>157</v>
      </c>
      <c r="J285" s="2" t="s">
        <v>8757</v>
      </c>
      <c r="K285" s="2">
        <f>IFERROR(__xludf.DUMMYFUNCTION("""COMPUTED_VALUE"""),13.0)</f>
        <v>13</v>
      </c>
      <c r="L285" s="2" t="s">
        <v>8735</v>
      </c>
      <c r="M285" s="2">
        <v>12.0</v>
      </c>
    </row>
    <row r="286">
      <c r="A286" s="54">
        <v>46211.0</v>
      </c>
      <c r="B286" s="2" t="s">
        <v>194</v>
      </c>
      <c r="C286" s="2" t="s">
        <v>8726</v>
      </c>
      <c r="D286" s="4">
        <v>1.0</v>
      </c>
      <c r="E286" s="2" t="s">
        <v>8788</v>
      </c>
      <c r="F286" s="48" t="s">
        <v>1306</v>
      </c>
      <c r="G286" s="48" t="s">
        <v>1307</v>
      </c>
      <c r="H286" s="2" t="s">
        <v>8738</v>
      </c>
      <c r="I286" s="95" t="s">
        <v>157</v>
      </c>
      <c r="J286" s="2" t="s">
        <v>8739</v>
      </c>
      <c r="K286" s="2">
        <f>IFERROR(__xludf.DUMMYFUNCTION("""COMPUTED_VALUE"""),13.0)</f>
        <v>13</v>
      </c>
      <c r="L286" s="2" t="s">
        <v>8735</v>
      </c>
      <c r="M286" s="2">
        <v>12.0</v>
      </c>
    </row>
    <row r="287">
      <c r="A287" s="54">
        <v>46212.0</v>
      </c>
      <c r="B287" s="2" t="s">
        <v>194</v>
      </c>
      <c r="C287" s="2" t="s">
        <v>8726</v>
      </c>
      <c r="D287" s="4">
        <v>0.0</v>
      </c>
      <c r="E287" s="2" t="s">
        <v>8727</v>
      </c>
      <c r="F287" s="48" t="s">
        <v>8795</v>
      </c>
      <c r="G287" s="2" t="s">
        <v>157</v>
      </c>
      <c r="H287" s="2" t="s">
        <v>8729</v>
      </c>
      <c r="I287" s="95" t="s">
        <v>157</v>
      </c>
      <c r="J287" s="2" t="s">
        <v>8757</v>
      </c>
      <c r="K287" s="2">
        <f>IFERROR(__xludf.DUMMYFUNCTION("""COMPUTED_VALUE"""),12.0)</f>
        <v>12</v>
      </c>
      <c r="L287" s="2" t="s">
        <v>8735</v>
      </c>
      <c r="M287" s="2">
        <v>12.0</v>
      </c>
    </row>
    <row r="288">
      <c r="A288" s="54">
        <v>46213.0</v>
      </c>
      <c r="B288" s="2" t="s">
        <v>194</v>
      </c>
      <c r="C288" s="2" t="s">
        <v>8726</v>
      </c>
      <c r="D288" s="4">
        <v>0.0</v>
      </c>
      <c r="E288" s="2" t="s">
        <v>8727</v>
      </c>
      <c r="F288" s="48" t="s">
        <v>8795</v>
      </c>
      <c r="G288" s="2" t="s">
        <v>157</v>
      </c>
      <c r="H288" s="2" t="s">
        <v>8729</v>
      </c>
      <c r="I288" s="95" t="s">
        <v>157</v>
      </c>
      <c r="J288" s="2" t="s">
        <v>8757</v>
      </c>
      <c r="K288" s="2">
        <f>IFERROR(__xludf.DUMMYFUNCTION("""COMPUTED_VALUE"""),11.0)</f>
        <v>11</v>
      </c>
      <c r="L288" s="2" t="s">
        <v>8731</v>
      </c>
      <c r="M288" s="2">
        <v>12.0</v>
      </c>
    </row>
    <row r="289">
      <c r="A289" s="54">
        <v>46214.0</v>
      </c>
      <c r="B289" s="2" t="s">
        <v>194</v>
      </c>
      <c r="C289" s="2" t="s">
        <v>8726</v>
      </c>
      <c r="D289" s="4">
        <v>1.0</v>
      </c>
      <c r="E289" s="2" t="s">
        <v>8788</v>
      </c>
      <c r="F289" s="48" t="s">
        <v>1333</v>
      </c>
      <c r="G289" s="48" t="s">
        <v>1334</v>
      </c>
      <c r="H289" s="2" t="s">
        <v>8738</v>
      </c>
      <c r="I289" s="95" t="s">
        <v>157</v>
      </c>
      <c r="J289" s="2" t="s">
        <v>8739</v>
      </c>
      <c r="K289" s="2">
        <f>IFERROR(__xludf.DUMMYFUNCTION("""COMPUTED_VALUE"""),11.0)</f>
        <v>11</v>
      </c>
      <c r="L289" s="2" t="s">
        <v>8731</v>
      </c>
      <c r="M289" s="2">
        <v>12.0</v>
      </c>
    </row>
    <row r="290">
      <c r="A290" s="54">
        <v>46215.0</v>
      </c>
      <c r="B290" s="2" t="s">
        <v>194</v>
      </c>
      <c r="C290" s="2" t="s">
        <v>8726</v>
      </c>
      <c r="D290" s="4">
        <v>0.0</v>
      </c>
      <c r="E290" s="2" t="s">
        <v>8727</v>
      </c>
      <c r="F290" s="48" t="s">
        <v>8796</v>
      </c>
      <c r="G290" s="2" t="s">
        <v>157</v>
      </c>
      <c r="H290" s="2" t="s">
        <v>8729</v>
      </c>
      <c r="I290" s="95" t="s">
        <v>157</v>
      </c>
      <c r="J290" s="2" t="s">
        <v>8741</v>
      </c>
      <c r="K290" s="2">
        <f>IFERROR(__xludf.DUMMYFUNCTION("""COMPUTED_VALUE"""),11.0)</f>
        <v>11</v>
      </c>
      <c r="L290" s="2" t="s">
        <v>8731</v>
      </c>
      <c r="M290" s="2">
        <v>12.0</v>
      </c>
    </row>
    <row r="291">
      <c r="A291" s="54">
        <v>46216.0</v>
      </c>
      <c r="B291" s="2" t="s">
        <v>194</v>
      </c>
      <c r="C291" s="2" t="s">
        <v>8726</v>
      </c>
      <c r="D291" s="4">
        <v>0.0</v>
      </c>
      <c r="E291" s="2" t="s">
        <v>8727</v>
      </c>
      <c r="F291" s="48" t="s">
        <v>8796</v>
      </c>
      <c r="G291" s="2" t="s">
        <v>157</v>
      </c>
      <c r="H291" s="2" t="s">
        <v>8729</v>
      </c>
      <c r="I291" s="95" t="s">
        <v>157</v>
      </c>
      <c r="J291" s="2" t="s">
        <v>8741</v>
      </c>
      <c r="K291" s="2">
        <f>IFERROR(__xludf.DUMMYFUNCTION("""COMPUTED_VALUE"""),12.0)</f>
        <v>12</v>
      </c>
      <c r="L291" s="2" t="s">
        <v>8735</v>
      </c>
      <c r="M291" s="2">
        <v>12.0</v>
      </c>
    </row>
    <row r="292">
      <c r="A292" s="54">
        <v>46217.0</v>
      </c>
      <c r="B292" s="2" t="s">
        <v>194</v>
      </c>
      <c r="C292" s="2" t="s">
        <v>8726</v>
      </c>
      <c r="D292" s="4">
        <v>1.0</v>
      </c>
      <c r="E292" s="2" t="s">
        <v>8737</v>
      </c>
      <c r="F292" s="48" t="s">
        <v>1349</v>
      </c>
      <c r="G292" s="48" t="s">
        <v>1350</v>
      </c>
      <c r="H292" s="2" t="s">
        <v>8738</v>
      </c>
      <c r="I292" s="95" t="s">
        <v>157</v>
      </c>
      <c r="J292" s="2" t="s">
        <v>8739</v>
      </c>
      <c r="K292" s="2">
        <f>IFERROR(__xludf.DUMMYFUNCTION("""COMPUTED_VALUE"""),12.0)</f>
        <v>12</v>
      </c>
      <c r="L292" s="2" t="s">
        <v>8735</v>
      </c>
      <c r="M292" s="2">
        <v>12.0</v>
      </c>
    </row>
    <row r="293">
      <c r="A293" s="54">
        <v>46218.0</v>
      </c>
      <c r="B293" s="2" t="s">
        <v>194</v>
      </c>
      <c r="C293" s="2" t="s">
        <v>8726</v>
      </c>
      <c r="D293" s="4">
        <v>0.0</v>
      </c>
      <c r="E293" s="2" t="s">
        <v>8727</v>
      </c>
      <c r="F293" s="48" t="s">
        <v>8796</v>
      </c>
      <c r="G293" s="2" t="s">
        <v>157</v>
      </c>
      <c r="H293" s="2" t="s">
        <v>8729</v>
      </c>
      <c r="I293" s="95" t="s">
        <v>157</v>
      </c>
      <c r="J293" s="2" t="s">
        <v>8741</v>
      </c>
      <c r="K293" s="2">
        <f>IFERROR(__xludf.DUMMYFUNCTION("""COMPUTED_VALUE"""),12.0)</f>
        <v>12</v>
      </c>
      <c r="L293" s="2" t="s">
        <v>8735</v>
      </c>
      <c r="M293" s="2">
        <v>12.0</v>
      </c>
    </row>
    <row r="294">
      <c r="A294" s="54">
        <v>46219.0</v>
      </c>
      <c r="B294" s="2" t="s">
        <v>194</v>
      </c>
      <c r="C294" s="2" t="s">
        <v>8726</v>
      </c>
      <c r="D294" s="4">
        <v>1.0</v>
      </c>
      <c r="E294" s="2" t="s">
        <v>8764</v>
      </c>
      <c r="F294" s="48" t="s">
        <v>1355</v>
      </c>
      <c r="G294" s="48" t="s">
        <v>1356</v>
      </c>
      <c r="H294" s="2" t="s">
        <v>8738</v>
      </c>
      <c r="I294" s="95" t="s">
        <v>157</v>
      </c>
      <c r="J294" s="2" t="s">
        <v>8739</v>
      </c>
      <c r="K294" s="2">
        <f>IFERROR(__xludf.DUMMYFUNCTION("""COMPUTED_VALUE"""),12.0)</f>
        <v>12</v>
      </c>
      <c r="L294" s="2" t="s">
        <v>8735</v>
      </c>
      <c r="M294" s="2">
        <v>12.0</v>
      </c>
    </row>
    <row r="295">
      <c r="A295" s="54">
        <v>46220.0</v>
      </c>
      <c r="B295" s="2" t="s">
        <v>194</v>
      </c>
      <c r="C295" s="2" t="s">
        <v>8726</v>
      </c>
      <c r="D295" s="4">
        <v>0.0</v>
      </c>
      <c r="E295" s="2" t="s">
        <v>8727</v>
      </c>
      <c r="F295" s="48" t="s">
        <v>8796</v>
      </c>
      <c r="G295" s="2" t="s">
        <v>157</v>
      </c>
      <c r="H295" s="2" t="s">
        <v>8729</v>
      </c>
      <c r="I295" s="95" t="s">
        <v>157</v>
      </c>
      <c r="J295" s="2" t="s">
        <v>8741</v>
      </c>
      <c r="K295" s="2">
        <f>IFERROR(__xludf.DUMMYFUNCTION("""COMPUTED_VALUE"""),12.0)</f>
        <v>12</v>
      </c>
      <c r="L295" s="2" t="s">
        <v>8735</v>
      </c>
      <c r="M295" s="2">
        <v>12.0</v>
      </c>
    </row>
    <row r="296">
      <c r="A296" s="54">
        <v>46221.0</v>
      </c>
      <c r="B296" s="2" t="s">
        <v>194</v>
      </c>
      <c r="C296" s="2" t="s">
        <v>8726</v>
      </c>
      <c r="D296" s="4">
        <v>0.0</v>
      </c>
      <c r="E296" s="2" t="s">
        <v>8727</v>
      </c>
      <c r="F296" s="48" t="s">
        <v>8797</v>
      </c>
      <c r="G296" s="2" t="s">
        <v>157</v>
      </c>
      <c r="H296" s="2" t="s">
        <v>8729</v>
      </c>
      <c r="I296" s="95" t="s">
        <v>157</v>
      </c>
      <c r="J296" s="2" t="s">
        <v>8741</v>
      </c>
      <c r="K296" s="2">
        <f>IFERROR(__xludf.DUMMYFUNCTION("""COMPUTED_VALUE"""),12.0)</f>
        <v>12</v>
      </c>
      <c r="L296" s="2" t="s">
        <v>8735</v>
      </c>
      <c r="M296" s="2">
        <v>12.0</v>
      </c>
    </row>
    <row r="297">
      <c r="A297" s="54">
        <v>46222.0</v>
      </c>
      <c r="B297" s="2" t="s">
        <v>194</v>
      </c>
      <c r="C297" s="2" t="s">
        <v>8726</v>
      </c>
      <c r="D297" s="4">
        <v>1.0</v>
      </c>
      <c r="E297" s="2" t="s">
        <v>8788</v>
      </c>
      <c r="F297" s="48" t="s">
        <v>1369</v>
      </c>
      <c r="G297" s="48" t="s">
        <v>1370</v>
      </c>
      <c r="H297" s="2" t="s">
        <v>8738</v>
      </c>
      <c r="I297" s="95" t="s">
        <v>157</v>
      </c>
      <c r="J297" s="2" t="s">
        <v>8739</v>
      </c>
      <c r="K297" s="2">
        <f>IFERROR(__xludf.DUMMYFUNCTION("""COMPUTED_VALUE"""),12.0)</f>
        <v>12</v>
      </c>
      <c r="L297" s="2" t="s">
        <v>8735</v>
      </c>
      <c r="M297" s="2">
        <v>12.0</v>
      </c>
    </row>
    <row r="298">
      <c r="A298" s="54">
        <v>46223.0</v>
      </c>
      <c r="B298" s="2" t="s">
        <v>194</v>
      </c>
      <c r="C298" s="2" t="s">
        <v>8726</v>
      </c>
      <c r="D298" s="4">
        <v>0.0</v>
      </c>
      <c r="E298" s="2" t="s">
        <v>8727</v>
      </c>
      <c r="F298" s="48" t="s">
        <v>8797</v>
      </c>
      <c r="G298" s="2" t="s">
        <v>157</v>
      </c>
      <c r="H298" s="2" t="s">
        <v>8729</v>
      </c>
      <c r="I298" s="95" t="s">
        <v>157</v>
      </c>
      <c r="J298" s="2" t="s">
        <v>8741</v>
      </c>
      <c r="K298" s="2">
        <f>IFERROR(__xludf.DUMMYFUNCTION("""COMPUTED_VALUE"""),12.0)</f>
        <v>12</v>
      </c>
      <c r="L298" s="2" t="s">
        <v>8735</v>
      </c>
      <c r="M298" s="2">
        <v>12.0</v>
      </c>
    </row>
    <row r="299">
      <c r="A299" s="54">
        <v>46224.0</v>
      </c>
      <c r="B299" s="2" t="s">
        <v>194</v>
      </c>
      <c r="C299" s="2" t="s">
        <v>8726</v>
      </c>
      <c r="D299" s="4">
        <v>0.0</v>
      </c>
      <c r="E299" s="2" t="s">
        <v>8727</v>
      </c>
      <c r="F299" s="48" t="s">
        <v>8797</v>
      </c>
      <c r="G299" s="2" t="s">
        <v>157</v>
      </c>
      <c r="H299" s="2" t="s">
        <v>8729</v>
      </c>
      <c r="I299" s="95" t="s">
        <v>157</v>
      </c>
      <c r="J299" s="2" t="s">
        <v>8741</v>
      </c>
      <c r="K299" s="2">
        <f>IFERROR(__xludf.DUMMYFUNCTION("""COMPUTED_VALUE"""),12.0)</f>
        <v>12</v>
      </c>
      <c r="L299" s="2" t="s">
        <v>8735</v>
      </c>
      <c r="M299" s="2">
        <v>12.0</v>
      </c>
    </row>
    <row r="300">
      <c r="A300" s="54">
        <v>46225.0</v>
      </c>
      <c r="B300" s="2" t="s">
        <v>194</v>
      </c>
      <c r="C300" s="2" t="s">
        <v>8726</v>
      </c>
      <c r="D300" s="4">
        <v>0.0</v>
      </c>
      <c r="E300" s="2" t="s">
        <v>8727</v>
      </c>
      <c r="F300" s="48" t="s">
        <v>8797</v>
      </c>
      <c r="G300" s="2" t="s">
        <v>157</v>
      </c>
      <c r="H300" s="2" t="s">
        <v>8729</v>
      </c>
      <c r="I300" s="95" t="s">
        <v>157</v>
      </c>
      <c r="J300" s="2" t="s">
        <v>8741</v>
      </c>
      <c r="K300" s="2">
        <f>IFERROR(__xludf.DUMMYFUNCTION("""COMPUTED_VALUE"""),12.0)</f>
        <v>12</v>
      </c>
      <c r="L300" s="2" t="s">
        <v>8735</v>
      </c>
      <c r="M300" s="2">
        <v>12.0</v>
      </c>
    </row>
    <row r="301">
      <c r="A301" s="54">
        <v>46226.0</v>
      </c>
      <c r="B301" s="2" t="s">
        <v>194</v>
      </c>
      <c r="C301" s="2" t="s">
        <v>8726</v>
      </c>
      <c r="D301" s="4">
        <v>0.0</v>
      </c>
      <c r="E301" s="2" t="s">
        <v>8727</v>
      </c>
      <c r="F301" s="48" t="s">
        <v>8797</v>
      </c>
      <c r="G301" s="2" t="s">
        <v>157</v>
      </c>
      <c r="H301" s="2" t="s">
        <v>8729</v>
      </c>
      <c r="I301" s="95" t="s">
        <v>157</v>
      </c>
      <c r="J301" s="2" t="s">
        <v>8741</v>
      </c>
      <c r="K301" s="2">
        <f>IFERROR(__xludf.DUMMYFUNCTION("""COMPUTED_VALUE"""),13.0)</f>
        <v>13</v>
      </c>
      <c r="L301" s="2" t="s">
        <v>8735</v>
      </c>
      <c r="M301" s="2">
        <v>12.0</v>
      </c>
    </row>
    <row r="302">
      <c r="A302" s="54">
        <v>46227.0</v>
      </c>
      <c r="B302" s="2" t="s">
        <v>194</v>
      </c>
      <c r="C302" s="2" t="s">
        <v>8726</v>
      </c>
      <c r="D302" s="4">
        <v>1.0</v>
      </c>
      <c r="E302" s="2" t="s">
        <v>8788</v>
      </c>
      <c r="F302" s="48" t="s">
        <v>1392</v>
      </c>
      <c r="G302" s="48" t="s">
        <v>1393</v>
      </c>
      <c r="H302" s="2" t="s">
        <v>8738</v>
      </c>
      <c r="I302" s="95" t="s">
        <v>157</v>
      </c>
      <c r="J302" s="2" t="s">
        <v>8739</v>
      </c>
      <c r="K302" s="2">
        <f>IFERROR(__xludf.DUMMYFUNCTION("""COMPUTED_VALUE"""),11.0)</f>
        <v>11</v>
      </c>
      <c r="L302" s="2" t="s">
        <v>8731</v>
      </c>
      <c r="M302" s="2">
        <v>12.0</v>
      </c>
    </row>
    <row r="303">
      <c r="A303" s="54">
        <v>46228.0</v>
      </c>
      <c r="B303" s="2" t="s">
        <v>194</v>
      </c>
      <c r="C303" s="2" t="s">
        <v>8726</v>
      </c>
      <c r="D303" s="4">
        <v>0.0</v>
      </c>
      <c r="E303" s="2" t="s">
        <v>8727</v>
      </c>
      <c r="F303" s="48" t="s">
        <v>8798</v>
      </c>
      <c r="G303" s="2" t="s">
        <v>157</v>
      </c>
      <c r="H303" s="2" t="s">
        <v>8729</v>
      </c>
      <c r="I303" s="95" t="s">
        <v>157</v>
      </c>
      <c r="J303" s="2" t="s">
        <v>8741</v>
      </c>
      <c r="K303" s="2">
        <f>IFERROR(__xludf.DUMMYFUNCTION("""COMPUTED_VALUE"""),11.0)</f>
        <v>11</v>
      </c>
      <c r="L303" s="2" t="s">
        <v>8731</v>
      </c>
      <c r="M303" s="2">
        <v>12.0</v>
      </c>
    </row>
    <row r="304">
      <c r="A304" s="54">
        <v>46229.0</v>
      </c>
      <c r="B304" s="2" t="s">
        <v>194</v>
      </c>
      <c r="C304" s="2" t="s">
        <v>8726</v>
      </c>
      <c r="D304" s="4">
        <v>0.0</v>
      </c>
      <c r="E304" s="2" t="s">
        <v>8727</v>
      </c>
      <c r="F304" s="48" t="s">
        <v>8798</v>
      </c>
      <c r="G304" s="2" t="s">
        <v>157</v>
      </c>
      <c r="H304" s="2" t="s">
        <v>8729</v>
      </c>
      <c r="I304" s="95" t="s">
        <v>157</v>
      </c>
      <c r="J304" s="2" t="s">
        <v>8741</v>
      </c>
      <c r="K304" s="2">
        <f>IFERROR(__xludf.DUMMYFUNCTION("""COMPUTED_VALUE"""),11.0)</f>
        <v>11</v>
      </c>
      <c r="L304" s="2" t="s">
        <v>8731</v>
      </c>
      <c r="M304" s="2">
        <v>12.0</v>
      </c>
    </row>
    <row r="305">
      <c r="A305" s="54">
        <v>46230.0</v>
      </c>
      <c r="B305" s="2" t="s">
        <v>194</v>
      </c>
      <c r="C305" s="2" t="s">
        <v>8726</v>
      </c>
      <c r="D305" s="4">
        <v>0.0</v>
      </c>
      <c r="E305" s="2" t="s">
        <v>8727</v>
      </c>
      <c r="F305" s="48" t="s">
        <v>8798</v>
      </c>
      <c r="G305" s="2" t="s">
        <v>157</v>
      </c>
      <c r="H305" s="2" t="s">
        <v>8729</v>
      </c>
      <c r="I305" s="95" t="s">
        <v>157</v>
      </c>
      <c r="J305" s="2" t="s">
        <v>8741</v>
      </c>
      <c r="K305" s="2">
        <f>IFERROR(__xludf.DUMMYFUNCTION("""COMPUTED_VALUE"""),11.0)</f>
        <v>11</v>
      </c>
      <c r="L305" s="2" t="s">
        <v>8731</v>
      </c>
      <c r="M305" s="2">
        <v>12.0</v>
      </c>
    </row>
    <row r="306">
      <c r="A306" s="54">
        <v>46231.0</v>
      </c>
      <c r="B306" s="2" t="s">
        <v>194</v>
      </c>
      <c r="C306" s="2" t="s">
        <v>8726</v>
      </c>
      <c r="D306" s="4">
        <v>0.0</v>
      </c>
      <c r="E306" s="2" t="s">
        <v>8727</v>
      </c>
      <c r="F306" s="48" t="s">
        <v>8798</v>
      </c>
      <c r="G306" s="2" t="s">
        <v>157</v>
      </c>
      <c r="H306" s="2" t="s">
        <v>8729</v>
      </c>
      <c r="I306" s="95" t="s">
        <v>157</v>
      </c>
      <c r="J306" s="2" t="s">
        <v>8741</v>
      </c>
      <c r="K306" s="2">
        <f>IFERROR(__xludf.DUMMYFUNCTION("""COMPUTED_VALUE"""),11.0)</f>
        <v>11</v>
      </c>
      <c r="L306" s="2" t="s">
        <v>8731</v>
      </c>
      <c r="M306" s="2">
        <v>12.0</v>
      </c>
    </row>
    <row r="307">
      <c r="A307" s="54">
        <v>46232.0</v>
      </c>
      <c r="B307" s="2" t="s">
        <v>194</v>
      </c>
      <c r="C307" s="2" t="s">
        <v>8726</v>
      </c>
      <c r="D307" s="4">
        <v>0.0</v>
      </c>
      <c r="E307" s="2" t="s">
        <v>8727</v>
      </c>
      <c r="F307" s="48" t="s">
        <v>8798</v>
      </c>
      <c r="G307" s="2" t="s">
        <v>157</v>
      </c>
      <c r="H307" s="2" t="s">
        <v>8729</v>
      </c>
      <c r="I307" s="95" t="s">
        <v>157</v>
      </c>
      <c r="J307" s="2" t="s">
        <v>8741</v>
      </c>
      <c r="K307" s="2">
        <f>IFERROR(__xludf.DUMMYFUNCTION("""COMPUTED_VALUE"""),12.0)</f>
        <v>12</v>
      </c>
      <c r="L307" s="2" t="s">
        <v>8735</v>
      </c>
      <c r="M307" s="2">
        <v>12.0</v>
      </c>
    </row>
    <row r="308">
      <c r="A308" s="54">
        <v>46233.0</v>
      </c>
      <c r="B308" s="2" t="s">
        <v>194</v>
      </c>
      <c r="C308" s="2" t="s">
        <v>8726</v>
      </c>
      <c r="D308" s="4">
        <v>1.0</v>
      </c>
      <c r="E308" s="2" t="s">
        <v>8737</v>
      </c>
      <c r="F308" s="48" t="s">
        <v>1413</v>
      </c>
      <c r="G308" s="48" t="s">
        <v>1414</v>
      </c>
      <c r="H308" s="2" t="s">
        <v>8738</v>
      </c>
      <c r="I308" s="95" t="s">
        <v>157</v>
      </c>
      <c r="J308" s="2" t="s">
        <v>8739</v>
      </c>
      <c r="K308" s="2">
        <f>IFERROR(__xludf.DUMMYFUNCTION("""COMPUTED_VALUE"""),11.0)</f>
        <v>11</v>
      </c>
      <c r="L308" s="2" t="s">
        <v>8731</v>
      </c>
      <c r="M308" s="2">
        <v>12.0</v>
      </c>
    </row>
    <row r="309">
      <c r="A309" s="54">
        <v>46234.0</v>
      </c>
      <c r="B309" s="2" t="s">
        <v>194</v>
      </c>
      <c r="C309" s="2" t="s">
        <v>8726</v>
      </c>
      <c r="D309" s="4">
        <v>0.0</v>
      </c>
      <c r="E309" s="2" t="s">
        <v>8727</v>
      </c>
      <c r="F309" s="48" t="s">
        <v>8798</v>
      </c>
      <c r="G309" s="2" t="s">
        <v>157</v>
      </c>
      <c r="H309" s="2" t="s">
        <v>8729</v>
      </c>
      <c r="I309" s="95" t="s">
        <v>157</v>
      </c>
      <c r="J309" s="2" t="s">
        <v>8741</v>
      </c>
      <c r="K309" s="2">
        <f>IFERROR(__xludf.DUMMYFUNCTION("""COMPUTED_VALUE"""),11.0)</f>
        <v>11</v>
      </c>
      <c r="L309" s="2" t="s">
        <v>8731</v>
      </c>
      <c r="M309" s="2">
        <v>12.0</v>
      </c>
    </row>
    <row r="310">
      <c r="A310" s="54">
        <v>46235.0</v>
      </c>
      <c r="B310" s="2" t="s">
        <v>194</v>
      </c>
      <c r="C310" s="2" t="s">
        <v>8726</v>
      </c>
      <c r="D310" s="4">
        <v>1.0</v>
      </c>
      <c r="E310" s="2" t="s">
        <v>8764</v>
      </c>
      <c r="F310" s="48" t="s">
        <v>1452</v>
      </c>
      <c r="G310" s="48" t="s">
        <v>1453</v>
      </c>
      <c r="H310" s="2" t="s">
        <v>8738</v>
      </c>
      <c r="I310" s="95" t="s">
        <v>157</v>
      </c>
      <c r="J310" s="2" t="s">
        <v>8739</v>
      </c>
      <c r="K310" s="2">
        <f>IFERROR(__xludf.DUMMYFUNCTION("""COMPUTED_VALUE"""),11.0)</f>
        <v>11</v>
      </c>
      <c r="L310" s="2" t="s">
        <v>8731</v>
      </c>
      <c r="M310" s="2">
        <v>12.0</v>
      </c>
    </row>
    <row r="311">
      <c r="A311" s="54">
        <v>46236.0</v>
      </c>
      <c r="B311" s="2" t="s">
        <v>194</v>
      </c>
      <c r="C311" s="2" t="s">
        <v>8726</v>
      </c>
      <c r="D311" s="4">
        <v>0.0</v>
      </c>
      <c r="E311" s="2" t="s">
        <v>8727</v>
      </c>
      <c r="F311" s="48" t="s">
        <v>8799</v>
      </c>
      <c r="G311" s="2" t="s">
        <v>157</v>
      </c>
      <c r="H311" s="2" t="s">
        <v>8729</v>
      </c>
      <c r="I311" s="95" t="s">
        <v>157</v>
      </c>
      <c r="J311" s="2" t="s">
        <v>8741</v>
      </c>
      <c r="K311" s="2">
        <f>IFERROR(__xludf.DUMMYFUNCTION("""COMPUTED_VALUE"""),11.0)</f>
        <v>11</v>
      </c>
      <c r="L311" s="2" t="s">
        <v>8731</v>
      </c>
      <c r="M311" s="2">
        <v>12.0</v>
      </c>
    </row>
    <row r="312">
      <c r="A312" s="54">
        <v>46237.0</v>
      </c>
      <c r="B312" s="2" t="s">
        <v>194</v>
      </c>
      <c r="C312" s="2" t="s">
        <v>8726</v>
      </c>
      <c r="D312" s="4">
        <v>0.0</v>
      </c>
      <c r="E312" s="2" t="s">
        <v>8727</v>
      </c>
      <c r="F312" s="48" t="s">
        <v>8799</v>
      </c>
      <c r="G312" s="2" t="s">
        <v>157</v>
      </c>
      <c r="H312" s="2" t="s">
        <v>8729</v>
      </c>
      <c r="I312" s="95" t="s">
        <v>157</v>
      </c>
      <c r="J312" s="2" t="s">
        <v>8741</v>
      </c>
      <c r="K312" s="2">
        <f>IFERROR(__xludf.DUMMYFUNCTION("""COMPUTED_VALUE"""),11.0)</f>
        <v>11</v>
      </c>
      <c r="L312" s="2" t="s">
        <v>8731</v>
      </c>
      <c r="M312" s="2">
        <v>12.0</v>
      </c>
    </row>
    <row r="313">
      <c r="A313" s="54">
        <v>46238.0</v>
      </c>
      <c r="B313" s="2" t="s">
        <v>194</v>
      </c>
      <c r="C313" s="2" t="s">
        <v>8726</v>
      </c>
      <c r="D313" s="4">
        <v>0.0</v>
      </c>
      <c r="E313" s="2" t="s">
        <v>8727</v>
      </c>
      <c r="F313" s="48" t="s">
        <v>8799</v>
      </c>
      <c r="G313" s="2" t="s">
        <v>157</v>
      </c>
      <c r="H313" s="2" t="s">
        <v>8729</v>
      </c>
      <c r="I313" s="95" t="s">
        <v>157</v>
      </c>
      <c r="J313" s="2" t="s">
        <v>8741</v>
      </c>
      <c r="K313" s="2">
        <f>IFERROR(__xludf.DUMMYFUNCTION("""COMPUTED_VALUE"""),11.0)</f>
        <v>11</v>
      </c>
      <c r="L313" s="2" t="s">
        <v>8731</v>
      </c>
      <c r="M313" s="2">
        <v>12.0</v>
      </c>
    </row>
    <row r="314">
      <c r="A314" s="54">
        <v>46239.0</v>
      </c>
      <c r="B314" s="2" t="s">
        <v>194</v>
      </c>
      <c r="C314" s="2" t="s">
        <v>8726</v>
      </c>
      <c r="D314" s="4">
        <v>1.0</v>
      </c>
      <c r="E314" s="2" t="s">
        <v>8764</v>
      </c>
      <c r="F314" s="48" t="s">
        <v>1471</v>
      </c>
      <c r="G314" s="48" t="s">
        <v>1472</v>
      </c>
      <c r="H314" s="2" t="s">
        <v>8738</v>
      </c>
      <c r="I314" s="95" t="s">
        <v>157</v>
      </c>
      <c r="J314" s="2" t="s">
        <v>8739</v>
      </c>
      <c r="K314" s="2">
        <f>IFERROR(__xludf.DUMMYFUNCTION("""COMPUTED_VALUE"""),11.0)</f>
        <v>11</v>
      </c>
      <c r="L314" s="2" t="s">
        <v>8731</v>
      </c>
      <c r="M314" s="2">
        <v>12.0</v>
      </c>
    </row>
    <row r="315">
      <c r="A315" s="54">
        <v>46240.0</v>
      </c>
      <c r="B315" s="2" t="s">
        <v>194</v>
      </c>
      <c r="C315" s="2" t="s">
        <v>8726</v>
      </c>
      <c r="D315" s="4">
        <v>0.0</v>
      </c>
      <c r="E315" s="2" t="s">
        <v>8727</v>
      </c>
      <c r="F315" s="48" t="s">
        <v>8799</v>
      </c>
      <c r="G315" s="2" t="s">
        <v>157</v>
      </c>
      <c r="H315" s="2" t="s">
        <v>8729</v>
      </c>
      <c r="I315" s="95" t="s">
        <v>157</v>
      </c>
      <c r="J315" s="2" t="s">
        <v>8741</v>
      </c>
      <c r="K315" s="2">
        <f>IFERROR(__xludf.DUMMYFUNCTION("""COMPUTED_VALUE"""),12.0)</f>
        <v>12</v>
      </c>
      <c r="L315" s="2" t="s">
        <v>8735</v>
      </c>
      <c r="M315" s="2">
        <v>12.0</v>
      </c>
    </row>
    <row r="316">
      <c r="A316" s="54">
        <v>46241.0</v>
      </c>
      <c r="B316" s="2" t="s">
        <v>194</v>
      </c>
      <c r="C316" s="2" t="s">
        <v>8726</v>
      </c>
      <c r="D316" s="4">
        <v>0.0</v>
      </c>
      <c r="E316" s="2" t="s">
        <v>8727</v>
      </c>
      <c r="F316" s="48" t="s">
        <v>8799</v>
      </c>
      <c r="G316" s="2" t="s">
        <v>157</v>
      </c>
      <c r="H316" s="2" t="s">
        <v>8729</v>
      </c>
      <c r="I316" s="95" t="s">
        <v>157</v>
      </c>
      <c r="J316" s="2" t="s">
        <v>8741</v>
      </c>
      <c r="K316" s="2">
        <f>IFERROR(__xludf.DUMMYFUNCTION("""COMPUTED_VALUE"""),11.0)</f>
        <v>11</v>
      </c>
      <c r="L316" s="2" t="s">
        <v>8731</v>
      </c>
      <c r="M316" s="2">
        <v>12.0</v>
      </c>
    </row>
    <row r="317">
      <c r="A317" s="54">
        <v>46242.0</v>
      </c>
      <c r="B317" s="2" t="s">
        <v>194</v>
      </c>
      <c r="C317" s="2" t="s">
        <v>8726</v>
      </c>
      <c r="D317" s="4">
        <v>1.0</v>
      </c>
      <c r="E317" s="2" t="s">
        <v>8737</v>
      </c>
      <c r="F317" s="48" t="s">
        <v>1489</v>
      </c>
      <c r="G317" s="48" t="s">
        <v>1490</v>
      </c>
      <c r="H317" s="2" t="s">
        <v>8738</v>
      </c>
      <c r="I317" s="95" t="s">
        <v>157</v>
      </c>
      <c r="J317" s="2" t="s">
        <v>8739</v>
      </c>
      <c r="K317" s="2">
        <f>IFERROR(__xludf.DUMMYFUNCTION("""COMPUTED_VALUE"""),12.0)</f>
        <v>12</v>
      </c>
      <c r="L317" s="2" t="s">
        <v>8735</v>
      </c>
      <c r="M317" s="2">
        <v>12.0</v>
      </c>
    </row>
    <row r="318">
      <c r="A318" s="54">
        <v>46243.0</v>
      </c>
      <c r="B318" s="2" t="s">
        <v>194</v>
      </c>
      <c r="C318" s="2" t="s">
        <v>8726</v>
      </c>
      <c r="D318" s="4">
        <v>0.0</v>
      </c>
      <c r="E318" s="2" t="s">
        <v>8727</v>
      </c>
      <c r="F318" s="48" t="s">
        <v>8800</v>
      </c>
      <c r="G318" s="2" t="s">
        <v>157</v>
      </c>
      <c r="H318" s="2" t="s">
        <v>8729</v>
      </c>
      <c r="I318" s="95" t="s">
        <v>157</v>
      </c>
      <c r="J318" s="2" t="s">
        <v>8741</v>
      </c>
      <c r="K318" s="2">
        <f>IFERROR(__xludf.DUMMYFUNCTION("""COMPUTED_VALUE"""),13.0)</f>
        <v>13</v>
      </c>
      <c r="L318" s="2" t="s">
        <v>8735</v>
      </c>
      <c r="M318" s="2">
        <v>12.0</v>
      </c>
    </row>
    <row r="319">
      <c r="A319" s="54">
        <v>46244.0</v>
      </c>
      <c r="B319" s="2" t="s">
        <v>194</v>
      </c>
      <c r="C319" s="2" t="s">
        <v>8726</v>
      </c>
      <c r="D319" s="4">
        <v>0.0</v>
      </c>
      <c r="E319" s="2" t="s">
        <v>8727</v>
      </c>
      <c r="F319" s="48" t="s">
        <v>8800</v>
      </c>
      <c r="G319" s="2" t="s">
        <v>157</v>
      </c>
      <c r="H319" s="2" t="s">
        <v>8729</v>
      </c>
      <c r="I319" s="95" t="s">
        <v>157</v>
      </c>
      <c r="J319" s="2" t="s">
        <v>8741</v>
      </c>
      <c r="K319" s="2">
        <f>IFERROR(__xludf.DUMMYFUNCTION("""COMPUTED_VALUE"""),11.0)</f>
        <v>11</v>
      </c>
      <c r="L319" s="2" t="s">
        <v>8731</v>
      </c>
      <c r="M319" s="2">
        <v>12.0</v>
      </c>
    </row>
    <row r="320">
      <c r="A320" s="54">
        <v>46245.0</v>
      </c>
      <c r="B320" s="2" t="s">
        <v>194</v>
      </c>
      <c r="C320" s="2" t="s">
        <v>8726</v>
      </c>
      <c r="D320" s="4">
        <v>1.0</v>
      </c>
      <c r="E320" s="2" t="s">
        <v>8801</v>
      </c>
      <c r="F320" s="48" t="s">
        <v>1513</v>
      </c>
      <c r="G320" s="48" t="s">
        <v>1514</v>
      </c>
      <c r="H320" s="2" t="s">
        <v>8738</v>
      </c>
      <c r="I320" s="95" t="s">
        <v>157</v>
      </c>
      <c r="J320" s="2" t="s">
        <v>8739</v>
      </c>
      <c r="K320" s="2">
        <f>IFERROR(__xludf.DUMMYFUNCTION("""COMPUTED_VALUE"""),12.0)</f>
        <v>12</v>
      </c>
      <c r="L320" s="2" t="s">
        <v>8735</v>
      </c>
      <c r="M320" s="2">
        <v>12.0</v>
      </c>
    </row>
    <row r="321">
      <c r="A321" s="54">
        <v>46246.0</v>
      </c>
      <c r="B321" s="2" t="s">
        <v>194</v>
      </c>
      <c r="C321" s="2" t="s">
        <v>8726</v>
      </c>
      <c r="D321" s="4">
        <v>0.0</v>
      </c>
      <c r="E321" s="2" t="s">
        <v>8727</v>
      </c>
      <c r="F321" s="48" t="s">
        <v>8800</v>
      </c>
      <c r="G321" s="2" t="s">
        <v>157</v>
      </c>
      <c r="H321" s="2" t="s">
        <v>8729</v>
      </c>
      <c r="I321" s="95" t="s">
        <v>157</v>
      </c>
      <c r="J321" s="2" t="s">
        <v>8741</v>
      </c>
      <c r="K321" s="2">
        <f>IFERROR(__xludf.DUMMYFUNCTION("""COMPUTED_VALUE"""),11.0)</f>
        <v>11</v>
      </c>
      <c r="L321" s="2" t="s">
        <v>8731</v>
      </c>
      <c r="M321" s="2">
        <v>12.0</v>
      </c>
    </row>
    <row r="322">
      <c r="A322" s="54">
        <v>46247.0</v>
      </c>
      <c r="B322" s="2" t="s">
        <v>194</v>
      </c>
      <c r="C322" s="2" t="s">
        <v>8726</v>
      </c>
      <c r="D322" s="4">
        <v>0.0</v>
      </c>
      <c r="E322" s="2" t="s">
        <v>8727</v>
      </c>
      <c r="F322" s="48" t="s">
        <v>8800</v>
      </c>
      <c r="G322" s="2" t="s">
        <v>157</v>
      </c>
      <c r="H322" s="2" t="s">
        <v>8729</v>
      </c>
      <c r="I322" s="95" t="s">
        <v>157</v>
      </c>
      <c r="J322" s="2" t="s">
        <v>8741</v>
      </c>
      <c r="K322" s="2">
        <f>IFERROR(__xludf.DUMMYFUNCTION("""COMPUTED_VALUE"""),11.0)</f>
        <v>11</v>
      </c>
      <c r="L322" s="2" t="s">
        <v>8731</v>
      </c>
      <c r="M322" s="2">
        <v>12.0</v>
      </c>
    </row>
    <row r="323">
      <c r="A323" s="54">
        <v>46248.0</v>
      </c>
      <c r="B323" s="2" t="s">
        <v>194</v>
      </c>
      <c r="C323" s="2" t="s">
        <v>8726</v>
      </c>
      <c r="D323" s="4">
        <v>0.0</v>
      </c>
      <c r="E323" s="2" t="s">
        <v>8727</v>
      </c>
      <c r="F323" s="48" t="s">
        <v>8800</v>
      </c>
      <c r="G323" s="2" t="s">
        <v>157</v>
      </c>
      <c r="H323" s="2" t="s">
        <v>8729</v>
      </c>
      <c r="I323" s="95" t="s">
        <v>157</v>
      </c>
      <c r="J323" s="2" t="s">
        <v>8741</v>
      </c>
      <c r="K323" s="2">
        <f>IFERROR(__xludf.DUMMYFUNCTION("""COMPUTED_VALUE"""),12.0)</f>
        <v>12</v>
      </c>
      <c r="L323" s="2" t="s">
        <v>8735</v>
      </c>
      <c r="M323" s="2">
        <v>12.0</v>
      </c>
    </row>
    <row r="324">
      <c r="A324" s="54">
        <v>46249.0</v>
      </c>
      <c r="B324" s="2" t="s">
        <v>194</v>
      </c>
      <c r="C324" s="2" t="s">
        <v>8726</v>
      </c>
      <c r="D324" s="4">
        <v>0.0</v>
      </c>
      <c r="E324" s="2" t="s">
        <v>8727</v>
      </c>
      <c r="F324" s="48" t="s">
        <v>8802</v>
      </c>
      <c r="G324" s="2" t="s">
        <v>157</v>
      </c>
      <c r="H324" s="2" t="s">
        <v>8729</v>
      </c>
      <c r="I324" s="95" t="s">
        <v>157</v>
      </c>
      <c r="J324" s="2" t="s">
        <v>8741</v>
      </c>
      <c r="K324" s="2">
        <f>IFERROR(__xludf.DUMMYFUNCTION("""COMPUTED_VALUE"""),11.0)</f>
        <v>11</v>
      </c>
      <c r="L324" s="2" t="s">
        <v>8731</v>
      </c>
      <c r="M324" s="2">
        <v>12.0</v>
      </c>
    </row>
    <row r="325">
      <c r="A325" s="54">
        <v>46250.0</v>
      </c>
      <c r="B325" s="2" t="s">
        <v>194</v>
      </c>
      <c r="C325" s="2" t="s">
        <v>8726</v>
      </c>
      <c r="D325" s="4">
        <v>1.0</v>
      </c>
      <c r="E325" s="2" t="s">
        <v>8737</v>
      </c>
      <c r="F325" s="48" t="s">
        <v>1537</v>
      </c>
      <c r="G325" s="48" t="s">
        <v>1538</v>
      </c>
      <c r="H325" s="2" t="s">
        <v>8738</v>
      </c>
      <c r="I325" s="95" t="s">
        <v>157</v>
      </c>
      <c r="J325" s="2" t="s">
        <v>8739</v>
      </c>
      <c r="K325" s="2">
        <f>IFERROR(__xludf.DUMMYFUNCTION("""COMPUTED_VALUE"""),11.0)</f>
        <v>11</v>
      </c>
      <c r="L325" s="2" t="s">
        <v>8731</v>
      </c>
      <c r="M325" s="2">
        <v>12.0</v>
      </c>
    </row>
    <row r="326">
      <c r="A326" s="54">
        <v>46251.0</v>
      </c>
      <c r="B326" s="2" t="s">
        <v>194</v>
      </c>
      <c r="C326" s="2" t="s">
        <v>8726</v>
      </c>
      <c r="D326" s="4">
        <v>0.0</v>
      </c>
      <c r="E326" s="2" t="s">
        <v>8727</v>
      </c>
      <c r="F326" s="48" t="s">
        <v>8802</v>
      </c>
      <c r="G326" s="2" t="s">
        <v>157</v>
      </c>
      <c r="H326" s="2" t="s">
        <v>8729</v>
      </c>
      <c r="I326" s="95" t="s">
        <v>157</v>
      </c>
      <c r="J326" s="2" t="s">
        <v>8741</v>
      </c>
      <c r="K326" s="2">
        <f>IFERROR(__xludf.DUMMYFUNCTION("""COMPUTED_VALUE"""),11.0)</f>
        <v>11</v>
      </c>
      <c r="L326" s="2" t="s">
        <v>8731</v>
      </c>
      <c r="M326" s="2">
        <v>12.0</v>
      </c>
    </row>
    <row r="327">
      <c r="A327" s="54">
        <v>46252.0</v>
      </c>
      <c r="B327" s="2" t="s">
        <v>194</v>
      </c>
      <c r="C327" s="2" t="s">
        <v>8726</v>
      </c>
      <c r="D327" s="4">
        <v>0.0</v>
      </c>
      <c r="E327" s="2" t="s">
        <v>8727</v>
      </c>
      <c r="F327" s="48" t="s">
        <v>8802</v>
      </c>
      <c r="G327" s="2" t="s">
        <v>157</v>
      </c>
      <c r="H327" s="2" t="s">
        <v>8729</v>
      </c>
      <c r="I327" s="95" t="s">
        <v>157</v>
      </c>
      <c r="J327" s="2" t="s">
        <v>8741</v>
      </c>
      <c r="K327" s="2">
        <f>IFERROR(__xludf.DUMMYFUNCTION("""COMPUTED_VALUE"""),12.0)</f>
        <v>12</v>
      </c>
      <c r="L327" s="2" t="s">
        <v>8735</v>
      </c>
      <c r="M327" s="2">
        <v>12.0</v>
      </c>
    </row>
    <row r="328">
      <c r="A328" s="54">
        <v>46253.0</v>
      </c>
      <c r="B328" s="2" t="s">
        <v>194</v>
      </c>
      <c r="C328" s="2" t="s">
        <v>8726</v>
      </c>
      <c r="D328" s="4">
        <v>0.0</v>
      </c>
      <c r="E328" s="2" t="s">
        <v>8727</v>
      </c>
      <c r="F328" s="48" t="s">
        <v>8802</v>
      </c>
      <c r="G328" s="2" t="s">
        <v>157</v>
      </c>
      <c r="H328" s="2" t="s">
        <v>8729</v>
      </c>
      <c r="I328" s="95" t="s">
        <v>157</v>
      </c>
      <c r="J328" s="2" t="s">
        <v>8741</v>
      </c>
      <c r="K328" s="2">
        <f>IFERROR(__xludf.DUMMYFUNCTION("""COMPUTED_VALUE"""),13.0)</f>
        <v>13</v>
      </c>
      <c r="L328" s="2" t="s">
        <v>8735</v>
      </c>
      <c r="M328" s="2">
        <v>12.0</v>
      </c>
    </row>
    <row r="329">
      <c r="A329" s="54">
        <v>46254.0</v>
      </c>
      <c r="B329" s="2" t="s">
        <v>194</v>
      </c>
      <c r="C329" s="2" t="s">
        <v>8726</v>
      </c>
      <c r="D329" s="4">
        <v>1.0</v>
      </c>
      <c r="E329" s="2" t="s">
        <v>8803</v>
      </c>
      <c r="F329" s="48" t="s">
        <v>1558</v>
      </c>
      <c r="G329" s="48" t="s">
        <v>1559</v>
      </c>
      <c r="H329" s="2" t="s">
        <v>8738</v>
      </c>
      <c r="I329" s="95" t="s">
        <v>157</v>
      </c>
      <c r="J329" s="2" t="s">
        <v>8739</v>
      </c>
      <c r="K329" s="2">
        <f>IFERROR(__xludf.DUMMYFUNCTION("""COMPUTED_VALUE"""),11.0)</f>
        <v>11</v>
      </c>
      <c r="L329" s="2" t="s">
        <v>8731</v>
      </c>
      <c r="M329" s="2">
        <v>12.0</v>
      </c>
    </row>
    <row r="330">
      <c r="A330" s="54">
        <v>46255.0</v>
      </c>
      <c r="B330" s="2" t="s">
        <v>194</v>
      </c>
      <c r="C330" s="2" t="s">
        <v>8726</v>
      </c>
      <c r="D330" s="4">
        <v>0.0</v>
      </c>
      <c r="E330" s="2" t="s">
        <v>8727</v>
      </c>
      <c r="F330" s="48" t="s">
        <v>8802</v>
      </c>
      <c r="G330" s="2" t="s">
        <v>157</v>
      </c>
      <c r="H330" s="2" t="s">
        <v>8729</v>
      </c>
      <c r="I330" s="95" t="s">
        <v>157</v>
      </c>
      <c r="J330" s="2" t="s">
        <v>8741</v>
      </c>
      <c r="K330" s="2">
        <f>IFERROR(__xludf.DUMMYFUNCTION("""COMPUTED_VALUE"""),11.0)</f>
        <v>11</v>
      </c>
      <c r="L330" s="2" t="s">
        <v>8731</v>
      </c>
      <c r="M330" s="2">
        <v>12.0</v>
      </c>
    </row>
    <row r="331">
      <c r="A331" s="54">
        <v>46256.0</v>
      </c>
      <c r="B331" s="2" t="s">
        <v>194</v>
      </c>
      <c r="C331" s="2" t="s">
        <v>8726</v>
      </c>
      <c r="D331" s="4">
        <v>1.0</v>
      </c>
      <c r="E331" s="2" t="s">
        <v>8764</v>
      </c>
      <c r="F331" s="48" t="s">
        <v>1570</v>
      </c>
      <c r="G331" s="48" t="s">
        <v>1571</v>
      </c>
      <c r="H331" s="2" t="s">
        <v>8738</v>
      </c>
      <c r="I331" s="95" t="s">
        <v>157</v>
      </c>
      <c r="J331" s="2" t="s">
        <v>8739</v>
      </c>
      <c r="K331" s="2">
        <f>IFERROR(__xludf.DUMMYFUNCTION("""COMPUTED_VALUE"""),11.0)</f>
        <v>11</v>
      </c>
      <c r="L331" s="2" t="s">
        <v>8731</v>
      </c>
      <c r="M331" s="2">
        <v>12.0</v>
      </c>
    </row>
    <row r="332">
      <c r="A332" s="54">
        <v>46257.0</v>
      </c>
      <c r="B332" s="2" t="s">
        <v>194</v>
      </c>
      <c r="C332" s="2" t="s">
        <v>8726</v>
      </c>
      <c r="D332" s="4">
        <v>0.0</v>
      </c>
      <c r="E332" s="2" t="s">
        <v>8727</v>
      </c>
      <c r="F332" s="48" t="s">
        <v>8804</v>
      </c>
      <c r="G332" s="2" t="s">
        <v>157</v>
      </c>
      <c r="H332" s="2" t="s">
        <v>8729</v>
      </c>
      <c r="I332" s="95" t="s">
        <v>157</v>
      </c>
      <c r="J332" s="2" t="s">
        <v>8741</v>
      </c>
      <c r="K332" s="2">
        <f>IFERROR(__xludf.DUMMYFUNCTION("""COMPUTED_VALUE"""),11.0)</f>
        <v>11</v>
      </c>
      <c r="L332" s="2" t="s">
        <v>8731</v>
      </c>
      <c r="M332" s="2">
        <v>12.0</v>
      </c>
    </row>
    <row r="333">
      <c r="A333" s="54">
        <v>46258.0</v>
      </c>
      <c r="B333" s="2" t="s">
        <v>194</v>
      </c>
      <c r="C333" s="2" t="s">
        <v>8726</v>
      </c>
      <c r="D333" s="4">
        <v>0.0</v>
      </c>
      <c r="E333" s="2" t="s">
        <v>8727</v>
      </c>
      <c r="F333" s="48" t="s">
        <v>8804</v>
      </c>
      <c r="G333" s="2" t="s">
        <v>157</v>
      </c>
      <c r="H333" s="2" t="s">
        <v>8729</v>
      </c>
      <c r="I333" s="95" t="s">
        <v>157</v>
      </c>
      <c r="J333" s="2" t="s">
        <v>8741</v>
      </c>
      <c r="K333" s="2">
        <f>IFERROR(__xludf.DUMMYFUNCTION("""COMPUTED_VALUE"""),11.0)</f>
        <v>11</v>
      </c>
      <c r="L333" s="2" t="s">
        <v>8731</v>
      </c>
      <c r="M333" s="2">
        <v>12.0</v>
      </c>
    </row>
    <row r="334">
      <c r="A334" s="54">
        <v>46259.0</v>
      </c>
      <c r="B334" s="2" t="s">
        <v>194</v>
      </c>
      <c r="C334" s="2" t="s">
        <v>8726</v>
      </c>
      <c r="D334" s="4">
        <v>0.0</v>
      </c>
      <c r="E334" s="2" t="s">
        <v>8727</v>
      </c>
      <c r="F334" s="48" t="s">
        <v>8804</v>
      </c>
      <c r="G334" s="2" t="s">
        <v>157</v>
      </c>
      <c r="H334" s="2" t="s">
        <v>8729</v>
      </c>
      <c r="I334" s="95" t="s">
        <v>157</v>
      </c>
      <c r="J334" s="2" t="s">
        <v>8741</v>
      </c>
      <c r="K334" s="2">
        <f>IFERROR(__xludf.DUMMYFUNCTION("""COMPUTED_VALUE"""),11.0)</f>
        <v>11</v>
      </c>
      <c r="L334" s="2" t="s">
        <v>8731</v>
      </c>
      <c r="M334" s="2">
        <v>12.0</v>
      </c>
    </row>
    <row r="335">
      <c r="A335" s="54">
        <v>46260.0</v>
      </c>
      <c r="B335" s="2" t="s">
        <v>194</v>
      </c>
      <c r="C335" s="2" t="s">
        <v>8726</v>
      </c>
      <c r="D335" s="4">
        <v>0.0</v>
      </c>
      <c r="E335" s="2" t="s">
        <v>8727</v>
      </c>
      <c r="F335" s="48" t="s">
        <v>8804</v>
      </c>
      <c r="G335" s="2" t="s">
        <v>157</v>
      </c>
      <c r="H335" s="2" t="s">
        <v>8729</v>
      </c>
      <c r="I335" s="95" t="s">
        <v>157</v>
      </c>
      <c r="J335" s="2" t="s">
        <v>8741</v>
      </c>
      <c r="K335" s="2">
        <f>IFERROR(__xludf.DUMMYFUNCTION("""COMPUTED_VALUE"""),11.0)</f>
        <v>11</v>
      </c>
      <c r="L335" s="2" t="s">
        <v>8731</v>
      </c>
      <c r="M335" s="2">
        <v>12.0</v>
      </c>
    </row>
    <row r="336">
      <c r="A336" s="54">
        <v>46261.0</v>
      </c>
      <c r="B336" s="2" t="s">
        <v>194</v>
      </c>
      <c r="C336" s="2" t="s">
        <v>8726</v>
      </c>
      <c r="D336" s="4">
        <v>1.0</v>
      </c>
      <c r="E336" s="2" t="s">
        <v>8737</v>
      </c>
      <c r="F336" s="48" t="s">
        <v>1596</v>
      </c>
      <c r="G336" s="48" t="s">
        <v>1597</v>
      </c>
      <c r="H336" s="2" t="s">
        <v>8738</v>
      </c>
      <c r="I336" s="95" t="s">
        <v>157</v>
      </c>
      <c r="J336" s="2" t="s">
        <v>8739</v>
      </c>
      <c r="K336" s="2">
        <f>IFERROR(__xludf.DUMMYFUNCTION("""COMPUTED_VALUE"""),11.0)</f>
        <v>11</v>
      </c>
      <c r="L336" s="2" t="s">
        <v>8731</v>
      </c>
      <c r="M336" s="2">
        <v>12.0</v>
      </c>
    </row>
    <row r="337">
      <c r="A337" s="54">
        <v>46262.0</v>
      </c>
      <c r="B337" s="2" t="s">
        <v>194</v>
      </c>
      <c r="C337" s="2" t="s">
        <v>8726</v>
      </c>
      <c r="D337" s="4">
        <v>0.0</v>
      </c>
      <c r="E337" s="2" t="s">
        <v>8727</v>
      </c>
      <c r="F337" s="48" t="s">
        <v>8804</v>
      </c>
      <c r="G337" s="2" t="s">
        <v>157</v>
      </c>
      <c r="H337" s="2" t="s">
        <v>8729</v>
      </c>
      <c r="I337" s="95" t="s">
        <v>157</v>
      </c>
      <c r="J337" s="2" t="s">
        <v>8741</v>
      </c>
      <c r="K337" s="2">
        <f>IFERROR(__xludf.DUMMYFUNCTION("""COMPUTED_VALUE"""),11.0)</f>
        <v>11</v>
      </c>
      <c r="L337" s="2" t="s">
        <v>8731</v>
      </c>
      <c r="M337" s="2">
        <v>12.0</v>
      </c>
    </row>
    <row r="338">
      <c r="A338" s="54">
        <v>46263.0</v>
      </c>
      <c r="B338" s="2" t="s">
        <v>194</v>
      </c>
      <c r="C338" s="2" t="s">
        <v>8726</v>
      </c>
      <c r="D338" s="4">
        <v>0.0</v>
      </c>
      <c r="E338" s="2" t="s">
        <v>8727</v>
      </c>
      <c r="F338" s="48" t="s">
        <v>8805</v>
      </c>
      <c r="G338" s="2" t="s">
        <v>157</v>
      </c>
      <c r="H338" s="2" t="s">
        <v>8729</v>
      </c>
      <c r="I338" s="95" t="s">
        <v>157</v>
      </c>
      <c r="J338" s="2" t="s">
        <v>8741</v>
      </c>
      <c r="K338" s="2">
        <f>IFERROR(__xludf.DUMMYFUNCTION("""COMPUTED_VALUE"""),12.0)</f>
        <v>12</v>
      </c>
      <c r="L338" s="2" t="s">
        <v>8735</v>
      </c>
      <c r="M338" s="2">
        <v>12.0</v>
      </c>
    </row>
    <row r="339">
      <c r="A339" s="54">
        <v>46264.0</v>
      </c>
      <c r="B339" s="2" t="s">
        <v>194</v>
      </c>
      <c r="C339" s="2" t="s">
        <v>8726</v>
      </c>
      <c r="D339" s="4">
        <v>0.0</v>
      </c>
      <c r="E339" s="2" t="s">
        <v>8727</v>
      </c>
      <c r="F339" s="48" t="s">
        <v>8805</v>
      </c>
      <c r="G339" s="2" t="s">
        <v>157</v>
      </c>
      <c r="H339" s="2" t="s">
        <v>8729</v>
      </c>
      <c r="I339" s="95" t="s">
        <v>157</v>
      </c>
      <c r="J339" s="2" t="s">
        <v>8741</v>
      </c>
      <c r="K339" s="2">
        <f>IFERROR(__xludf.DUMMYFUNCTION("""COMPUTED_VALUE"""),12.0)</f>
        <v>12</v>
      </c>
      <c r="L339" s="2" t="s">
        <v>8735</v>
      </c>
      <c r="M339" s="2">
        <v>12.0</v>
      </c>
    </row>
    <row r="340">
      <c r="A340" s="54">
        <v>46265.0</v>
      </c>
      <c r="B340" s="2" t="s">
        <v>194</v>
      </c>
      <c r="C340" s="2" t="s">
        <v>8726</v>
      </c>
      <c r="D340" s="4">
        <v>0.0</v>
      </c>
      <c r="E340" s="2" t="s">
        <v>8727</v>
      </c>
      <c r="F340" s="48" t="s">
        <v>8805</v>
      </c>
      <c r="G340" s="2" t="s">
        <v>157</v>
      </c>
      <c r="H340" s="2" t="s">
        <v>8729</v>
      </c>
      <c r="I340" s="95" t="s">
        <v>157</v>
      </c>
      <c r="J340" s="2" t="s">
        <v>8741</v>
      </c>
      <c r="K340" s="2">
        <f>IFERROR(__xludf.DUMMYFUNCTION("""COMPUTED_VALUE"""),11.0)</f>
        <v>11</v>
      </c>
      <c r="L340" s="2" t="s">
        <v>8731</v>
      </c>
      <c r="M340" s="2">
        <v>12.0</v>
      </c>
    </row>
    <row r="341">
      <c r="A341" s="54">
        <v>46266.0</v>
      </c>
      <c r="B341" s="2" t="s">
        <v>194</v>
      </c>
      <c r="C341" s="2" t="s">
        <v>8726</v>
      </c>
      <c r="D341" s="4">
        <v>1.0</v>
      </c>
      <c r="E341" s="2" t="s">
        <v>8737</v>
      </c>
      <c r="F341" s="48" t="s">
        <v>1623</v>
      </c>
      <c r="G341" s="48" t="s">
        <v>1624</v>
      </c>
      <c r="H341" s="2" t="s">
        <v>8738</v>
      </c>
      <c r="I341" s="95" t="s">
        <v>157</v>
      </c>
      <c r="J341" s="2" t="s">
        <v>8739</v>
      </c>
      <c r="K341" s="2">
        <f>IFERROR(__xludf.DUMMYFUNCTION("""COMPUTED_VALUE"""),11.0)</f>
        <v>11</v>
      </c>
      <c r="L341" s="2" t="s">
        <v>8731</v>
      </c>
      <c r="M341" s="2">
        <v>12.0</v>
      </c>
    </row>
    <row r="342">
      <c r="A342" s="54">
        <v>46267.0</v>
      </c>
      <c r="B342" s="2" t="s">
        <v>194</v>
      </c>
      <c r="C342" s="2" t="s">
        <v>8726</v>
      </c>
      <c r="D342" s="4">
        <v>0.0</v>
      </c>
      <c r="E342" s="2" t="s">
        <v>8727</v>
      </c>
      <c r="F342" s="48" t="s">
        <v>8805</v>
      </c>
      <c r="G342" s="2" t="s">
        <v>157</v>
      </c>
      <c r="H342" s="2" t="s">
        <v>8729</v>
      </c>
      <c r="I342" s="95" t="s">
        <v>157</v>
      </c>
      <c r="J342" s="2" t="s">
        <v>8741</v>
      </c>
      <c r="K342" s="2">
        <f>IFERROR(__xludf.DUMMYFUNCTION("""COMPUTED_VALUE"""),11.0)</f>
        <v>11</v>
      </c>
      <c r="L342" s="2" t="s">
        <v>8731</v>
      </c>
      <c r="M342" s="2">
        <v>12.0</v>
      </c>
    </row>
    <row r="343">
      <c r="A343" s="54">
        <v>46268.0</v>
      </c>
      <c r="B343" s="2" t="s">
        <v>194</v>
      </c>
      <c r="C343" s="2" t="s">
        <v>8726</v>
      </c>
      <c r="D343" s="4">
        <v>0.0</v>
      </c>
      <c r="E343" s="2" t="s">
        <v>8727</v>
      </c>
      <c r="F343" s="48" t="s">
        <v>8805</v>
      </c>
      <c r="G343" s="2" t="s">
        <v>157</v>
      </c>
      <c r="H343" s="2" t="s">
        <v>8729</v>
      </c>
      <c r="I343" s="95" t="s">
        <v>157</v>
      </c>
      <c r="J343" s="2" t="s">
        <v>8741</v>
      </c>
      <c r="K343" s="2">
        <f>IFERROR(__xludf.DUMMYFUNCTION("""COMPUTED_VALUE"""),11.0)</f>
        <v>11</v>
      </c>
      <c r="L343" s="2" t="s">
        <v>8731</v>
      </c>
      <c r="M343" s="2">
        <v>12.0</v>
      </c>
    </row>
    <row r="344">
      <c r="A344" s="54">
        <v>46269.0</v>
      </c>
      <c r="B344" s="2" t="s">
        <v>194</v>
      </c>
      <c r="C344" s="2" t="s">
        <v>8726</v>
      </c>
      <c r="D344" s="4">
        <v>0.0</v>
      </c>
      <c r="E344" s="2" t="s">
        <v>8727</v>
      </c>
      <c r="F344" s="48" t="s">
        <v>8805</v>
      </c>
      <c r="G344" s="2" t="s">
        <v>157</v>
      </c>
      <c r="H344" s="2" t="s">
        <v>8729</v>
      </c>
      <c r="I344" s="95" t="s">
        <v>157</v>
      </c>
      <c r="J344" s="2" t="s">
        <v>8741</v>
      </c>
      <c r="K344" s="2">
        <f>IFERROR(__xludf.DUMMYFUNCTION("""COMPUTED_VALUE"""),11.0)</f>
        <v>11</v>
      </c>
      <c r="L344" s="2" t="s">
        <v>8731</v>
      </c>
      <c r="M344" s="2">
        <v>12.0</v>
      </c>
    </row>
    <row r="345">
      <c r="A345" s="54">
        <v>46270.0</v>
      </c>
      <c r="B345" s="2" t="s">
        <v>194</v>
      </c>
      <c r="C345" s="2" t="s">
        <v>8726</v>
      </c>
      <c r="D345" s="4">
        <v>0.0</v>
      </c>
      <c r="E345" s="2" t="s">
        <v>8727</v>
      </c>
      <c r="F345" s="48" t="s">
        <v>8806</v>
      </c>
      <c r="G345" s="2" t="s">
        <v>157</v>
      </c>
      <c r="H345" s="2" t="s">
        <v>8729</v>
      </c>
      <c r="I345" s="95" t="s">
        <v>157</v>
      </c>
      <c r="J345" s="2" t="s">
        <v>8741</v>
      </c>
      <c r="K345" s="2">
        <f>IFERROR(__xludf.DUMMYFUNCTION("""COMPUTED_VALUE"""),13.0)</f>
        <v>13</v>
      </c>
      <c r="L345" s="2" t="s">
        <v>8735</v>
      </c>
      <c r="M345" s="2">
        <v>12.0</v>
      </c>
    </row>
    <row r="346">
      <c r="A346" s="54">
        <v>46271.0</v>
      </c>
      <c r="B346" s="2" t="s">
        <v>194</v>
      </c>
      <c r="C346" s="2" t="s">
        <v>8726</v>
      </c>
      <c r="D346" s="4">
        <v>0.0</v>
      </c>
      <c r="E346" s="2" t="s">
        <v>8727</v>
      </c>
      <c r="F346" s="48" t="s">
        <v>8806</v>
      </c>
      <c r="G346" s="2" t="s">
        <v>157</v>
      </c>
      <c r="H346" s="2" t="s">
        <v>8729</v>
      </c>
      <c r="I346" s="95" t="s">
        <v>157</v>
      </c>
      <c r="J346" s="2" t="s">
        <v>8741</v>
      </c>
      <c r="K346" s="2">
        <f>IFERROR(__xludf.DUMMYFUNCTION("""COMPUTED_VALUE"""),12.0)</f>
        <v>12</v>
      </c>
      <c r="L346" s="2" t="s">
        <v>8735</v>
      </c>
      <c r="M346" s="2">
        <v>12.0</v>
      </c>
    </row>
    <row r="347">
      <c r="A347" s="54">
        <v>46272.0</v>
      </c>
      <c r="B347" s="2" t="s">
        <v>194</v>
      </c>
      <c r="C347" s="2" t="s">
        <v>8726</v>
      </c>
      <c r="D347" s="4">
        <v>0.0</v>
      </c>
      <c r="E347" s="2" t="s">
        <v>8727</v>
      </c>
      <c r="F347" s="48" t="s">
        <v>8806</v>
      </c>
      <c r="G347" s="2" t="s">
        <v>157</v>
      </c>
      <c r="H347" s="2" t="s">
        <v>8729</v>
      </c>
      <c r="I347" s="95" t="s">
        <v>157</v>
      </c>
      <c r="J347" s="2" t="s">
        <v>8741</v>
      </c>
      <c r="K347" s="2">
        <f>IFERROR(__xludf.DUMMYFUNCTION("""COMPUTED_VALUE"""),11.0)</f>
        <v>11</v>
      </c>
      <c r="L347" s="2" t="s">
        <v>8731</v>
      </c>
      <c r="M347" s="2">
        <v>12.0</v>
      </c>
    </row>
    <row r="348">
      <c r="A348" s="54">
        <v>46273.0</v>
      </c>
      <c r="B348" s="2" t="s">
        <v>194</v>
      </c>
      <c r="C348" s="2" t="s">
        <v>8726</v>
      </c>
      <c r="D348" s="4">
        <v>1.0</v>
      </c>
      <c r="E348" s="2" t="s">
        <v>8737</v>
      </c>
      <c r="F348" s="48" t="s">
        <v>1645</v>
      </c>
      <c r="G348" s="48" t="s">
        <v>1646</v>
      </c>
      <c r="H348" s="2" t="s">
        <v>8738</v>
      </c>
      <c r="I348" s="95" t="s">
        <v>157</v>
      </c>
      <c r="J348" s="2" t="s">
        <v>8739</v>
      </c>
      <c r="K348" s="2">
        <f>IFERROR(__xludf.DUMMYFUNCTION("""COMPUTED_VALUE"""),11.0)</f>
        <v>11</v>
      </c>
      <c r="L348" s="2" t="s">
        <v>8731</v>
      </c>
      <c r="M348" s="2">
        <v>12.0</v>
      </c>
    </row>
    <row r="349">
      <c r="A349" s="54">
        <v>46274.0</v>
      </c>
      <c r="B349" s="2" t="s">
        <v>194</v>
      </c>
      <c r="C349" s="2" t="s">
        <v>8726</v>
      </c>
      <c r="D349" s="4">
        <v>0.0</v>
      </c>
      <c r="E349" s="2" t="s">
        <v>8727</v>
      </c>
      <c r="F349" s="48" t="s">
        <v>8806</v>
      </c>
      <c r="G349" s="2" t="s">
        <v>157</v>
      </c>
      <c r="H349" s="2" t="s">
        <v>8729</v>
      </c>
      <c r="I349" s="95" t="s">
        <v>157</v>
      </c>
      <c r="J349" s="2" t="s">
        <v>8741</v>
      </c>
      <c r="K349" s="2">
        <f>IFERROR(__xludf.DUMMYFUNCTION("""COMPUTED_VALUE"""),11.0)</f>
        <v>11</v>
      </c>
      <c r="L349" s="2" t="s">
        <v>8731</v>
      </c>
      <c r="M349" s="2">
        <v>12.0</v>
      </c>
    </row>
    <row r="350">
      <c r="A350" s="54">
        <v>46275.0</v>
      </c>
      <c r="B350" s="2" t="s">
        <v>194</v>
      </c>
      <c r="C350" s="2" t="s">
        <v>8726</v>
      </c>
      <c r="D350" s="4">
        <v>0.0</v>
      </c>
      <c r="E350" s="2" t="s">
        <v>8727</v>
      </c>
      <c r="F350" s="48" t="s">
        <v>8806</v>
      </c>
      <c r="G350" s="2" t="s">
        <v>157</v>
      </c>
      <c r="H350" s="2" t="s">
        <v>8729</v>
      </c>
      <c r="I350" s="95" t="s">
        <v>157</v>
      </c>
      <c r="J350" s="2" t="s">
        <v>8741</v>
      </c>
      <c r="K350" s="2">
        <f>IFERROR(__xludf.DUMMYFUNCTION("""COMPUTED_VALUE"""),11.0)</f>
        <v>11</v>
      </c>
      <c r="L350" s="2" t="s">
        <v>8731</v>
      </c>
      <c r="M350" s="2">
        <v>12.0</v>
      </c>
    </row>
    <row r="351">
      <c r="A351" s="54">
        <v>46276.0</v>
      </c>
      <c r="B351" s="2" t="s">
        <v>194</v>
      </c>
      <c r="C351" s="2" t="s">
        <v>8726</v>
      </c>
      <c r="D351" s="4">
        <v>0.0</v>
      </c>
      <c r="E351" s="2" t="s">
        <v>8727</v>
      </c>
      <c r="F351" s="48" t="s">
        <v>8806</v>
      </c>
      <c r="G351" s="2" t="s">
        <v>157</v>
      </c>
      <c r="H351" s="2" t="s">
        <v>8729</v>
      </c>
      <c r="I351" s="95" t="s">
        <v>157</v>
      </c>
      <c r="J351" s="2" t="s">
        <v>8741</v>
      </c>
      <c r="K351" s="2">
        <f>IFERROR(__xludf.DUMMYFUNCTION("""COMPUTED_VALUE"""),11.0)</f>
        <v>11</v>
      </c>
      <c r="L351" s="2" t="s">
        <v>8731</v>
      </c>
      <c r="M351" s="2">
        <v>12.0</v>
      </c>
    </row>
    <row r="352">
      <c r="A352" s="54">
        <v>46277.0</v>
      </c>
      <c r="B352" s="2" t="s">
        <v>194</v>
      </c>
      <c r="C352" s="2" t="s">
        <v>8726</v>
      </c>
      <c r="D352" s="4">
        <v>0.0</v>
      </c>
      <c r="E352" s="2" t="s">
        <v>8727</v>
      </c>
      <c r="F352" s="48" t="s">
        <v>8807</v>
      </c>
      <c r="G352" s="2" t="s">
        <v>157</v>
      </c>
      <c r="H352" s="2" t="s">
        <v>8729</v>
      </c>
      <c r="I352" s="95" t="s">
        <v>157</v>
      </c>
      <c r="J352" s="2" t="s">
        <v>8741</v>
      </c>
      <c r="K352" s="2">
        <f>IFERROR(__xludf.DUMMYFUNCTION("""COMPUTED_VALUE"""),12.0)</f>
        <v>12</v>
      </c>
      <c r="L352" s="2" t="s">
        <v>8735</v>
      </c>
      <c r="M352" s="2">
        <v>12.0</v>
      </c>
    </row>
    <row r="353">
      <c r="A353" s="54">
        <v>46278.0</v>
      </c>
      <c r="B353" s="2" t="s">
        <v>194</v>
      </c>
      <c r="C353" s="2" t="s">
        <v>8726</v>
      </c>
      <c r="D353" s="4">
        <v>0.0</v>
      </c>
      <c r="E353" s="2" t="s">
        <v>8727</v>
      </c>
      <c r="F353" s="48" t="s">
        <v>8807</v>
      </c>
      <c r="G353" s="2" t="s">
        <v>157</v>
      </c>
      <c r="H353" s="2" t="s">
        <v>8729</v>
      </c>
      <c r="I353" s="95" t="s">
        <v>157</v>
      </c>
      <c r="J353" s="2" t="s">
        <v>8741</v>
      </c>
      <c r="K353" s="2">
        <f>IFERROR(__xludf.DUMMYFUNCTION("""COMPUTED_VALUE"""),12.0)</f>
        <v>12</v>
      </c>
      <c r="L353" s="2" t="s">
        <v>8735</v>
      </c>
      <c r="M353" s="2">
        <v>12.0</v>
      </c>
    </row>
    <row r="354">
      <c r="A354" s="54">
        <v>46279.0</v>
      </c>
      <c r="B354" s="2" t="s">
        <v>194</v>
      </c>
      <c r="C354" s="2" t="s">
        <v>8726</v>
      </c>
      <c r="D354" s="4">
        <v>0.0</v>
      </c>
      <c r="E354" s="2" t="s">
        <v>8727</v>
      </c>
      <c r="F354" s="48" t="s">
        <v>8807</v>
      </c>
      <c r="G354" s="2" t="s">
        <v>157</v>
      </c>
      <c r="H354" s="2" t="s">
        <v>8729</v>
      </c>
      <c r="I354" s="95" t="s">
        <v>157</v>
      </c>
      <c r="J354" s="2" t="s">
        <v>8741</v>
      </c>
      <c r="K354" s="2">
        <f>IFERROR(__xludf.DUMMYFUNCTION("""COMPUTED_VALUE"""),11.0)</f>
        <v>11</v>
      </c>
      <c r="L354" s="2" t="s">
        <v>8731</v>
      </c>
      <c r="M354" s="2">
        <v>12.0</v>
      </c>
    </row>
    <row r="355">
      <c r="A355" s="54">
        <v>46280.0</v>
      </c>
      <c r="B355" s="2" t="s">
        <v>194</v>
      </c>
      <c r="C355" s="2" t="s">
        <v>8726</v>
      </c>
      <c r="D355" s="4">
        <v>0.0</v>
      </c>
      <c r="E355" s="2" t="s">
        <v>8727</v>
      </c>
      <c r="F355" s="48" t="s">
        <v>8807</v>
      </c>
      <c r="G355" s="2" t="s">
        <v>157</v>
      </c>
      <c r="H355" s="2" t="s">
        <v>8729</v>
      </c>
      <c r="I355" s="95" t="s">
        <v>157</v>
      </c>
      <c r="J355" s="2" t="s">
        <v>8741</v>
      </c>
      <c r="K355" s="2">
        <f>IFERROR(__xludf.DUMMYFUNCTION("""COMPUTED_VALUE"""),12.0)</f>
        <v>12</v>
      </c>
      <c r="L355" s="2" t="s">
        <v>8735</v>
      </c>
      <c r="M355" s="2">
        <v>12.0</v>
      </c>
    </row>
    <row r="356">
      <c r="A356" s="54">
        <v>46281.0</v>
      </c>
      <c r="B356" s="2" t="s">
        <v>194</v>
      </c>
      <c r="C356" s="2" t="s">
        <v>8726</v>
      </c>
      <c r="D356" s="4">
        <v>0.0</v>
      </c>
      <c r="E356" s="2" t="s">
        <v>8727</v>
      </c>
      <c r="F356" s="48" t="s">
        <v>8807</v>
      </c>
      <c r="G356" s="2" t="s">
        <v>157</v>
      </c>
      <c r="H356" s="2" t="s">
        <v>8729</v>
      </c>
      <c r="I356" s="95" t="s">
        <v>157</v>
      </c>
      <c r="J356" s="2" t="s">
        <v>8741</v>
      </c>
      <c r="K356" s="2">
        <f>IFERROR(__xludf.DUMMYFUNCTION("""COMPUTED_VALUE"""),12.0)</f>
        <v>12</v>
      </c>
      <c r="L356" s="2" t="s">
        <v>8735</v>
      </c>
      <c r="M356" s="2">
        <v>12.0</v>
      </c>
    </row>
    <row r="357">
      <c r="A357" s="54">
        <v>46282.0</v>
      </c>
      <c r="B357" s="2" t="s">
        <v>194</v>
      </c>
      <c r="C357" s="2" t="s">
        <v>8726</v>
      </c>
      <c r="D357" s="4">
        <v>1.0</v>
      </c>
      <c r="E357" s="2" t="s">
        <v>8737</v>
      </c>
      <c r="F357" s="48" t="s">
        <v>1694</v>
      </c>
      <c r="G357" s="48" t="s">
        <v>1695</v>
      </c>
      <c r="H357" s="2" t="s">
        <v>8738</v>
      </c>
      <c r="I357" s="95" t="s">
        <v>157</v>
      </c>
      <c r="J357" s="2" t="s">
        <v>8739</v>
      </c>
      <c r="K357" s="2">
        <f>IFERROR(__xludf.DUMMYFUNCTION("""COMPUTED_VALUE"""),12.0)</f>
        <v>12</v>
      </c>
      <c r="L357" s="2" t="s">
        <v>8735</v>
      </c>
      <c r="M357" s="2">
        <v>12.0</v>
      </c>
    </row>
    <row r="358">
      <c r="A358" s="54">
        <v>46283.0</v>
      </c>
      <c r="B358" s="2" t="s">
        <v>194</v>
      </c>
      <c r="C358" s="2" t="s">
        <v>8726</v>
      </c>
      <c r="D358" s="4">
        <v>1.0</v>
      </c>
      <c r="E358" s="2" t="s">
        <v>8764</v>
      </c>
      <c r="F358" s="48" t="s">
        <v>1709</v>
      </c>
      <c r="G358" s="48" t="s">
        <v>1710</v>
      </c>
      <c r="H358" s="2" t="s">
        <v>8738</v>
      </c>
      <c r="I358" s="95" t="s">
        <v>157</v>
      </c>
      <c r="J358" s="2" t="s">
        <v>8739</v>
      </c>
      <c r="K358" s="2">
        <f>IFERROR(__xludf.DUMMYFUNCTION("""COMPUTED_VALUE"""),11.0)</f>
        <v>11</v>
      </c>
      <c r="L358" s="2" t="s">
        <v>8731</v>
      </c>
      <c r="M358" s="2">
        <v>12.0</v>
      </c>
    </row>
    <row r="359">
      <c r="A359" s="54">
        <v>46284.0</v>
      </c>
      <c r="B359" s="2" t="s">
        <v>194</v>
      </c>
      <c r="C359" s="2" t="s">
        <v>8726</v>
      </c>
      <c r="D359" s="4">
        <v>0.0</v>
      </c>
      <c r="E359" s="2" t="s">
        <v>8727</v>
      </c>
      <c r="F359" s="48" t="s">
        <v>8808</v>
      </c>
      <c r="G359" s="2" t="s">
        <v>157</v>
      </c>
      <c r="H359" s="2" t="s">
        <v>8729</v>
      </c>
      <c r="I359" s="95" t="s">
        <v>157</v>
      </c>
      <c r="J359" s="2" t="s">
        <v>8741</v>
      </c>
      <c r="K359" s="2">
        <f>IFERROR(__xludf.DUMMYFUNCTION("""COMPUTED_VALUE"""),12.0)</f>
        <v>12</v>
      </c>
      <c r="L359" s="2" t="s">
        <v>8735</v>
      </c>
      <c r="M359" s="2">
        <v>12.0</v>
      </c>
    </row>
    <row r="360">
      <c r="A360" s="54">
        <v>46285.0</v>
      </c>
      <c r="B360" s="2" t="s">
        <v>194</v>
      </c>
      <c r="C360" s="2" t="s">
        <v>8726</v>
      </c>
      <c r="D360" s="4">
        <v>0.0</v>
      </c>
      <c r="E360" s="2" t="s">
        <v>8727</v>
      </c>
      <c r="F360" s="48" t="s">
        <v>8808</v>
      </c>
      <c r="G360" s="2" t="s">
        <v>157</v>
      </c>
      <c r="H360" s="2" t="s">
        <v>8729</v>
      </c>
      <c r="I360" s="95" t="s">
        <v>157</v>
      </c>
      <c r="J360" s="2" t="s">
        <v>8741</v>
      </c>
      <c r="K360" s="2">
        <f>IFERROR(__xludf.DUMMYFUNCTION("""COMPUTED_VALUE"""),12.0)</f>
        <v>12</v>
      </c>
      <c r="L360" s="2" t="s">
        <v>8735</v>
      </c>
      <c r="M360" s="2">
        <v>12.0</v>
      </c>
    </row>
    <row r="361">
      <c r="A361" s="54">
        <v>46286.0</v>
      </c>
      <c r="B361" s="2" t="s">
        <v>194</v>
      </c>
      <c r="C361" s="2" t="s">
        <v>8726</v>
      </c>
      <c r="D361" s="4">
        <v>0.0</v>
      </c>
      <c r="E361" s="2" t="s">
        <v>8727</v>
      </c>
      <c r="F361" s="48" t="s">
        <v>8808</v>
      </c>
      <c r="G361" s="2" t="s">
        <v>157</v>
      </c>
      <c r="H361" s="2" t="s">
        <v>8729</v>
      </c>
      <c r="I361" s="95" t="s">
        <v>157</v>
      </c>
      <c r="J361" s="2" t="s">
        <v>8741</v>
      </c>
      <c r="K361" s="2">
        <f>IFERROR(__xludf.DUMMYFUNCTION("""COMPUTED_VALUE"""),11.0)</f>
        <v>11</v>
      </c>
      <c r="L361" s="2" t="s">
        <v>8731</v>
      </c>
      <c r="M361" s="2">
        <v>12.0</v>
      </c>
    </row>
    <row r="362">
      <c r="A362" s="54">
        <v>46287.0</v>
      </c>
      <c r="B362" s="2" t="s">
        <v>194</v>
      </c>
      <c r="C362" s="2" t="s">
        <v>8726</v>
      </c>
      <c r="D362" s="4">
        <v>0.0</v>
      </c>
      <c r="E362" s="2" t="s">
        <v>8727</v>
      </c>
      <c r="F362" s="48" t="s">
        <v>8808</v>
      </c>
      <c r="G362" s="2" t="s">
        <v>157</v>
      </c>
      <c r="H362" s="2" t="s">
        <v>8729</v>
      </c>
      <c r="I362" s="95" t="s">
        <v>157</v>
      </c>
      <c r="J362" s="2" t="s">
        <v>8741</v>
      </c>
      <c r="K362" s="2">
        <f>IFERROR(__xludf.DUMMYFUNCTION("""COMPUTED_VALUE"""),11.0)</f>
        <v>11</v>
      </c>
      <c r="L362" s="2" t="s">
        <v>8731</v>
      </c>
      <c r="M362" s="2">
        <v>12.0</v>
      </c>
    </row>
    <row r="363">
      <c r="A363" s="54">
        <v>46288.0</v>
      </c>
      <c r="B363" s="2" t="s">
        <v>194</v>
      </c>
      <c r="C363" s="2" t="s">
        <v>8726</v>
      </c>
      <c r="D363" s="4">
        <v>0.0</v>
      </c>
      <c r="E363" s="2" t="s">
        <v>8727</v>
      </c>
      <c r="F363" s="48" t="s">
        <v>8808</v>
      </c>
      <c r="G363" s="2" t="s">
        <v>157</v>
      </c>
      <c r="H363" s="2" t="s">
        <v>8729</v>
      </c>
      <c r="I363" s="95" t="s">
        <v>157</v>
      </c>
      <c r="J363" s="2" t="s">
        <v>8741</v>
      </c>
      <c r="K363" s="2">
        <f>IFERROR(__xludf.DUMMYFUNCTION("""COMPUTED_VALUE"""),11.0)</f>
        <v>11</v>
      </c>
      <c r="L363" s="2" t="s">
        <v>8731</v>
      </c>
      <c r="M363" s="2">
        <v>12.0</v>
      </c>
    </row>
    <row r="364">
      <c r="A364" s="54">
        <v>46289.0</v>
      </c>
      <c r="B364" s="2" t="s">
        <v>194</v>
      </c>
      <c r="C364" s="2" t="s">
        <v>8726</v>
      </c>
      <c r="D364" s="4">
        <v>1.0</v>
      </c>
      <c r="E364" s="2" t="s">
        <v>8809</v>
      </c>
      <c r="F364" s="48" t="s">
        <v>1737</v>
      </c>
      <c r="G364" s="48" t="s">
        <v>1738</v>
      </c>
      <c r="H364" s="2" t="s">
        <v>8738</v>
      </c>
      <c r="I364" s="95" t="s">
        <v>157</v>
      </c>
      <c r="J364" s="2" t="s">
        <v>8739</v>
      </c>
      <c r="K364" s="2">
        <f>IFERROR(__xludf.DUMMYFUNCTION("""COMPUTED_VALUE"""),11.0)</f>
        <v>11</v>
      </c>
      <c r="L364" s="2" t="s">
        <v>8731</v>
      </c>
      <c r="M364" s="2">
        <v>12.0</v>
      </c>
    </row>
    <row r="365">
      <c r="A365" s="54">
        <v>46290.0</v>
      </c>
      <c r="B365" s="2" t="s">
        <v>194</v>
      </c>
      <c r="C365" s="2" t="s">
        <v>8726</v>
      </c>
      <c r="D365" s="4">
        <v>0.0</v>
      </c>
      <c r="E365" s="2" t="s">
        <v>8727</v>
      </c>
      <c r="F365" s="48" t="s">
        <v>8808</v>
      </c>
      <c r="G365" s="2" t="s">
        <v>157</v>
      </c>
      <c r="H365" s="2" t="s">
        <v>8729</v>
      </c>
      <c r="I365" s="95" t="s">
        <v>157</v>
      </c>
      <c r="J365" s="2" t="s">
        <v>8741</v>
      </c>
      <c r="K365" s="2">
        <f>IFERROR(__xludf.DUMMYFUNCTION("""COMPUTED_VALUE"""),11.0)</f>
        <v>11</v>
      </c>
      <c r="L365" s="2" t="s">
        <v>8731</v>
      </c>
      <c r="M365" s="2">
        <v>12.0</v>
      </c>
    </row>
    <row r="366">
      <c r="A366" s="54">
        <v>46291.0</v>
      </c>
      <c r="B366" s="2" t="s">
        <v>194</v>
      </c>
      <c r="C366" s="2" t="s">
        <v>8726</v>
      </c>
      <c r="D366" s="4">
        <v>0.0</v>
      </c>
      <c r="E366" s="2" t="s">
        <v>8810</v>
      </c>
      <c r="F366" s="48" t="s">
        <v>8733</v>
      </c>
      <c r="G366" s="48" t="s">
        <v>8811</v>
      </c>
      <c r="H366" s="2" t="s">
        <v>8729</v>
      </c>
      <c r="I366" s="95">
        <v>46291.45416666667</v>
      </c>
      <c r="J366" s="2" t="s">
        <v>8812</v>
      </c>
      <c r="K366" s="2">
        <f>IFERROR(__xludf.DUMMYFUNCTION("""COMPUTED_VALUE"""),12.0)</f>
        <v>12</v>
      </c>
      <c r="L366" s="2" t="s">
        <v>8735</v>
      </c>
      <c r="M366" s="2">
        <v>9.0</v>
      </c>
    </row>
    <row r="367">
      <c r="A367" s="54">
        <v>45927.0</v>
      </c>
      <c r="B367" s="2" t="s">
        <v>229</v>
      </c>
      <c r="C367" s="2" t="s">
        <v>8726</v>
      </c>
      <c r="D367" s="47" t="s">
        <v>8813</v>
      </c>
      <c r="E367" s="2" t="s">
        <v>8727</v>
      </c>
      <c r="F367" s="2" t="s">
        <v>157</v>
      </c>
      <c r="G367" s="2" t="s">
        <v>157</v>
      </c>
      <c r="H367" s="2" t="s">
        <v>8729</v>
      </c>
      <c r="I367" s="107" t="s">
        <v>8814</v>
      </c>
      <c r="J367" s="2" t="s">
        <v>8815</v>
      </c>
      <c r="K367" s="2">
        <f>IFERROR(__xludf.DUMMYFUNCTION("""COMPUTED_VALUE"""),11.0)</f>
        <v>11</v>
      </c>
      <c r="L367" s="2" t="s">
        <v>8731</v>
      </c>
      <c r="M367" s="2">
        <v>12.0</v>
      </c>
    </row>
    <row r="368">
      <c r="A368" s="54">
        <v>45928.0</v>
      </c>
      <c r="B368" s="2" t="s">
        <v>229</v>
      </c>
      <c r="C368" s="2" t="s">
        <v>8726</v>
      </c>
      <c r="D368" s="47" t="s">
        <v>8813</v>
      </c>
      <c r="E368" s="2" t="s">
        <v>8727</v>
      </c>
      <c r="F368" s="2" t="s">
        <v>157</v>
      </c>
      <c r="G368" s="2" t="s">
        <v>157</v>
      </c>
      <c r="H368" s="2" t="s">
        <v>8729</v>
      </c>
      <c r="I368" s="107" t="s">
        <v>8814</v>
      </c>
      <c r="J368" s="2" t="s">
        <v>8815</v>
      </c>
      <c r="K368" s="2">
        <f>IFERROR(__xludf.DUMMYFUNCTION("""COMPUTED_VALUE"""),11.0)</f>
        <v>11</v>
      </c>
      <c r="L368" s="2" t="s">
        <v>8731</v>
      </c>
      <c r="M368" s="2">
        <v>12.0</v>
      </c>
    </row>
    <row r="369">
      <c r="A369" s="54">
        <v>45929.0</v>
      </c>
      <c r="B369" s="2" t="s">
        <v>229</v>
      </c>
      <c r="C369" s="2" t="s">
        <v>8726</v>
      </c>
      <c r="D369" s="47" t="s">
        <v>8813</v>
      </c>
      <c r="E369" s="2" t="s">
        <v>8727</v>
      </c>
      <c r="F369" s="2" t="s">
        <v>157</v>
      </c>
      <c r="G369" s="2" t="s">
        <v>157</v>
      </c>
      <c r="H369" s="2" t="s">
        <v>8729</v>
      </c>
      <c r="I369" s="107" t="s">
        <v>8814</v>
      </c>
      <c r="J369" s="2" t="s">
        <v>8815</v>
      </c>
      <c r="K369" s="2">
        <f>IFERROR(__xludf.DUMMYFUNCTION("""COMPUTED_VALUE"""),11.0)</f>
        <v>11</v>
      </c>
      <c r="L369" s="2" t="s">
        <v>8731</v>
      </c>
      <c r="M369" s="2">
        <v>12.0</v>
      </c>
    </row>
    <row r="370">
      <c r="A370" s="54">
        <v>45930.0</v>
      </c>
      <c r="B370" s="2" t="s">
        <v>229</v>
      </c>
      <c r="C370" s="2" t="s">
        <v>8726</v>
      </c>
      <c r="D370" s="47" t="s">
        <v>8813</v>
      </c>
      <c r="E370" s="2" t="s">
        <v>8727</v>
      </c>
      <c r="F370" s="2" t="s">
        <v>157</v>
      </c>
      <c r="G370" s="2" t="s">
        <v>157</v>
      </c>
      <c r="H370" s="2" t="s">
        <v>8729</v>
      </c>
      <c r="I370" s="107" t="s">
        <v>8814</v>
      </c>
      <c r="J370" s="2" t="s">
        <v>8815</v>
      </c>
      <c r="K370" s="2">
        <f>IFERROR(__xludf.DUMMYFUNCTION("""COMPUTED_VALUE"""),11.0)</f>
        <v>11</v>
      </c>
      <c r="L370" s="2" t="s">
        <v>8731</v>
      </c>
      <c r="M370" s="2">
        <v>12.0</v>
      </c>
    </row>
    <row r="371">
      <c r="A371" s="54">
        <v>45931.0</v>
      </c>
      <c r="B371" s="2" t="s">
        <v>229</v>
      </c>
      <c r="C371" s="2" t="s">
        <v>8726</v>
      </c>
      <c r="D371" s="47" t="s">
        <v>8813</v>
      </c>
      <c r="E371" s="2" t="s">
        <v>8727</v>
      </c>
      <c r="F371" s="2" t="s">
        <v>157</v>
      </c>
      <c r="G371" s="2" t="s">
        <v>157</v>
      </c>
      <c r="H371" s="2" t="s">
        <v>8729</v>
      </c>
      <c r="I371" s="107" t="s">
        <v>8814</v>
      </c>
      <c r="J371" s="2" t="s">
        <v>8815</v>
      </c>
      <c r="K371" s="2">
        <f>IFERROR(__xludf.DUMMYFUNCTION("""COMPUTED_VALUE"""),11.0)</f>
        <v>11</v>
      </c>
      <c r="L371" s="2" t="s">
        <v>8731</v>
      </c>
      <c r="M371" s="2">
        <v>12.0</v>
      </c>
    </row>
    <row r="372">
      <c r="A372" s="54">
        <v>45932.0</v>
      </c>
      <c r="B372" s="2" t="s">
        <v>229</v>
      </c>
      <c r="C372" s="2" t="s">
        <v>8726</v>
      </c>
      <c r="D372" s="47" t="s">
        <v>8813</v>
      </c>
      <c r="E372" s="2" t="s">
        <v>8727</v>
      </c>
      <c r="F372" s="2" t="s">
        <v>157</v>
      </c>
      <c r="G372" s="2" t="s">
        <v>157</v>
      </c>
      <c r="H372" s="2" t="s">
        <v>8729</v>
      </c>
      <c r="I372" s="107" t="s">
        <v>8814</v>
      </c>
      <c r="J372" s="2" t="s">
        <v>8815</v>
      </c>
      <c r="K372" s="2">
        <f>IFERROR(__xludf.DUMMYFUNCTION("""COMPUTED_VALUE"""),11.0)</f>
        <v>11</v>
      </c>
      <c r="L372" s="2" t="s">
        <v>8731</v>
      </c>
      <c r="M372" s="2">
        <v>12.0</v>
      </c>
    </row>
    <row r="373">
      <c r="A373" s="54">
        <v>45933.0</v>
      </c>
      <c r="B373" s="2" t="s">
        <v>229</v>
      </c>
      <c r="C373" s="2" t="s">
        <v>8726</v>
      </c>
      <c r="D373" s="47" t="s">
        <v>8813</v>
      </c>
      <c r="E373" s="2" t="s">
        <v>8727</v>
      </c>
      <c r="F373" s="2" t="s">
        <v>157</v>
      </c>
      <c r="G373" s="2" t="s">
        <v>157</v>
      </c>
      <c r="H373" s="2" t="s">
        <v>8729</v>
      </c>
      <c r="I373" s="107" t="s">
        <v>8814</v>
      </c>
      <c r="J373" s="2" t="s">
        <v>8815</v>
      </c>
      <c r="K373" s="2">
        <f>IFERROR(__xludf.DUMMYFUNCTION("""COMPUTED_VALUE"""),11.0)</f>
        <v>11</v>
      </c>
      <c r="L373" s="2" t="s">
        <v>8731</v>
      </c>
      <c r="M373" s="2">
        <v>12.0</v>
      </c>
    </row>
    <row r="374">
      <c r="A374" s="54">
        <v>45934.0</v>
      </c>
      <c r="B374" s="2" t="s">
        <v>229</v>
      </c>
      <c r="C374" s="2" t="s">
        <v>8726</v>
      </c>
      <c r="D374" s="47" t="s">
        <v>8813</v>
      </c>
      <c r="E374" s="2" t="s">
        <v>8727</v>
      </c>
      <c r="F374" s="2" t="s">
        <v>157</v>
      </c>
      <c r="G374" s="2" t="s">
        <v>157</v>
      </c>
      <c r="H374" s="2" t="s">
        <v>8729</v>
      </c>
      <c r="I374" s="107" t="s">
        <v>8814</v>
      </c>
      <c r="J374" s="2" t="s">
        <v>8815</v>
      </c>
      <c r="K374" s="2">
        <f>IFERROR(__xludf.DUMMYFUNCTION("""COMPUTED_VALUE"""),11.0)</f>
        <v>11</v>
      </c>
      <c r="L374" s="2" t="s">
        <v>8731</v>
      </c>
      <c r="M374" s="2">
        <v>12.0</v>
      </c>
    </row>
    <row r="375">
      <c r="A375" s="54">
        <v>45935.0</v>
      </c>
      <c r="B375" s="2" t="s">
        <v>229</v>
      </c>
      <c r="C375" s="2" t="s">
        <v>8726</v>
      </c>
      <c r="D375" s="47" t="s">
        <v>8813</v>
      </c>
      <c r="E375" s="2" t="s">
        <v>8727</v>
      </c>
      <c r="F375" s="2" t="s">
        <v>157</v>
      </c>
      <c r="G375" s="2" t="s">
        <v>157</v>
      </c>
      <c r="H375" s="2" t="s">
        <v>8729</v>
      </c>
      <c r="I375" s="107" t="s">
        <v>8814</v>
      </c>
      <c r="J375" s="2" t="s">
        <v>8815</v>
      </c>
      <c r="K375" s="2">
        <f>IFERROR(__xludf.DUMMYFUNCTION("""COMPUTED_VALUE"""),11.0)</f>
        <v>11</v>
      </c>
      <c r="L375" s="2" t="s">
        <v>8731</v>
      </c>
      <c r="M375" s="2">
        <v>12.0</v>
      </c>
    </row>
    <row r="376">
      <c r="A376" s="54">
        <v>45936.0</v>
      </c>
      <c r="B376" s="2" t="s">
        <v>229</v>
      </c>
      <c r="C376" s="2" t="s">
        <v>8726</v>
      </c>
      <c r="D376" s="47" t="s">
        <v>8813</v>
      </c>
      <c r="E376" s="2" t="s">
        <v>8727</v>
      </c>
      <c r="F376" s="2" t="s">
        <v>157</v>
      </c>
      <c r="G376" s="2" t="s">
        <v>157</v>
      </c>
      <c r="H376" s="2" t="s">
        <v>8729</v>
      </c>
      <c r="I376" s="107" t="s">
        <v>8814</v>
      </c>
      <c r="J376" s="2" t="s">
        <v>8815</v>
      </c>
      <c r="K376" s="2">
        <f>IFERROR(__xludf.DUMMYFUNCTION("""COMPUTED_VALUE"""),11.0)</f>
        <v>11</v>
      </c>
      <c r="L376" s="2" t="s">
        <v>8731</v>
      </c>
      <c r="M376" s="2">
        <v>12.0</v>
      </c>
    </row>
    <row r="377">
      <c r="A377" s="54">
        <v>45937.0</v>
      </c>
      <c r="B377" s="2" t="s">
        <v>229</v>
      </c>
      <c r="C377" s="2" t="s">
        <v>8726</v>
      </c>
      <c r="D377" s="47" t="s">
        <v>8813</v>
      </c>
      <c r="E377" s="2" t="s">
        <v>8727</v>
      </c>
      <c r="F377" s="2" t="s">
        <v>157</v>
      </c>
      <c r="G377" s="2" t="s">
        <v>157</v>
      </c>
      <c r="H377" s="2" t="s">
        <v>8729</v>
      </c>
      <c r="I377" s="107" t="s">
        <v>8814</v>
      </c>
      <c r="J377" s="2" t="s">
        <v>8815</v>
      </c>
      <c r="K377" s="2">
        <f>IFERROR(__xludf.DUMMYFUNCTION("""COMPUTED_VALUE"""),11.0)</f>
        <v>11</v>
      </c>
      <c r="L377" s="2" t="s">
        <v>8731</v>
      </c>
      <c r="M377" s="2">
        <v>12.0</v>
      </c>
    </row>
    <row r="378">
      <c r="A378" s="54">
        <v>45938.0</v>
      </c>
      <c r="B378" s="2" t="s">
        <v>229</v>
      </c>
      <c r="C378" s="2" t="s">
        <v>8726</v>
      </c>
      <c r="D378" s="47" t="s">
        <v>8813</v>
      </c>
      <c r="E378" s="2" t="s">
        <v>8727</v>
      </c>
      <c r="F378" s="2" t="s">
        <v>157</v>
      </c>
      <c r="G378" s="2" t="s">
        <v>157</v>
      </c>
      <c r="H378" s="2" t="s">
        <v>8729</v>
      </c>
      <c r="I378" s="107" t="s">
        <v>8814</v>
      </c>
      <c r="J378" s="2" t="s">
        <v>8815</v>
      </c>
      <c r="K378" s="2">
        <f>IFERROR(__xludf.DUMMYFUNCTION("""COMPUTED_VALUE"""),11.0)</f>
        <v>11</v>
      </c>
      <c r="L378" s="2" t="s">
        <v>8731</v>
      </c>
      <c r="M378" s="2">
        <v>12.0</v>
      </c>
    </row>
    <row r="379">
      <c r="A379" s="54">
        <v>45939.0</v>
      </c>
      <c r="B379" s="2" t="s">
        <v>229</v>
      </c>
      <c r="C379" s="2" t="s">
        <v>8726</v>
      </c>
      <c r="D379" s="47" t="s">
        <v>8813</v>
      </c>
      <c r="E379" s="2" t="s">
        <v>8727</v>
      </c>
      <c r="F379" s="2" t="s">
        <v>157</v>
      </c>
      <c r="G379" s="2" t="s">
        <v>157</v>
      </c>
      <c r="H379" s="2" t="s">
        <v>8729</v>
      </c>
      <c r="I379" s="107" t="s">
        <v>8814</v>
      </c>
      <c r="J379" s="2" t="s">
        <v>8815</v>
      </c>
      <c r="K379" s="2">
        <f>IFERROR(__xludf.DUMMYFUNCTION("""COMPUTED_VALUE"""),11.0)</f>
        <v>11</v>
      </c>
      <c r="L379" s="2" t="s">
        <v>8731</v>
      </c>
      <c r="M379" s="2">
        <v>12.0</v>
      </c>
    </row>
    <row r="380">
      <c r="A380" s="54">
        <v>45940.0</v>
      </c>
      <c r="B380" s="2" t="s">
        <v>229</v>
      </c>
      <c r="C380" s="2" t="s">
        <v>8726</v>
      </c>
      <c r="D380" s="47" t="s">
        <v>8813</v>
      </c>
      <c r="E380" s="2" t="s">
        <v>8727</v>
      </c>
      <c r="F380" s="2" t="s">
        <v>157</v>
      </c>
      <c r="G380" s="2" t="s">
        <v>157</v>
      </c>
      <c r="H380" s="2" t="s">
        <v>8729</v>
      </c>
      <c r="I380" s="107" t="s">
        <v>8814</v>
      </c>
      <c r="J380" s="2" t="s">
        <v>8815</v>
      </c>
      <c r="K380" s="2">
        <f>IFERROR(__xludf.DUMMYFUNCTION("""COMPUTED_VALUE"""),11.0)</f>
        <v>11</v>
      </c>
      <c r="L380" s="2" t="s">
        <v>8731</v>
      </c>
      <c r="M380" s="2">
        <v>12.0</v>
      </c>
    </row>
    <row r="381">
      <c r="A381" s="54">
        <v>45941.0</v>
      </c>
      <c r="B381" s="2" t="s">
        <v>229</v>
      </c>
      <c r="C381" s="2" t="s">
        <v>8726</v>
      </c>
      <c r="D381" s="47" t="s">
        <v>8813</v>
      </c>
      <c r="E381" s="2" t="s">
        <v>8727</v>
      </c>
      <c r="F381" s="2" t="s">
        <v>157</v>
      </c>
      <c r="G381" s="2" t="s">
        <v>157</v>
      </c>
      <c r="H381" s="2" t="s">
        <v>8729</v>
      </c>
      <c r="I381" s="107" t="s">
        <v>8814</v>
      </c>
      <c r="J381" s="2" t="s">
        <v>8815</v>
      </c>
      <c r="K381" s="2">
        <f>IFERROR(__xludf.DUMMYFUNCTION("""COMPUTED_VALUE"""),11.0)</f>
        <v>11</v>
      </c>
      <c r="L381" s="2" t="s">
        <v>8731</v>
      </c>
      <c r="M381" s="2">
        <v>12.0</v>
      </c>
    </row>
    <row r="382">
      <c r="A382" s="54">
        <v>45942.0</v>
      </c>
      <c r="B382" s="2" t="s">
        <v>229</v>
      </c>
      <c r="C382" s="2" t="s">
        <v>8726</v>
      </c>
      <c r="D382" s="47" t="s">
        <v>8813</v>
      </c>
      <c r="E382" s="2" t="s">
        <v>8727</v>
      </c>
      <c r="F382" s="2" t="s">
        <v>157</v>
      </c>
      <c r="G382" s="2" t="s">
        <v>157</v>
      </c>
      <c r="H382" s="2" t="s">
        <v>8729</v>
      </c>
      <c r="I382" s="107" t="s">
        <v>8814</v>
      </c>
      <c r="J382" s="2" t="s">
        <v>8815</v>
      </c>
      <c r="K382" s="2">
        <f>IFERROR(__xludf.DUMMYFUNCTION("""COMPUTED_VALUE"""),11.0)</f>
        <v>11</v>
      </c>
      <c r="L382" s="2" t="s">
        <v>8731</v>
      </c>
      <c r="M382" s="2">
        <v>12.0</v>
      </c>
    </row>
    <row r="383">
      <c r="A383" s="54">
        <v>45943.0</v>
      </c>
      <c r="B383" s="2" t="s">
        <v>229</v>
      </c>
      <c r="C383" s="2" t="s">
        <v>8726</v>
      </c>
      <c r="D383" s="47" t="s">
        <v>8813</v>
      </c>
      <c r="E383" s="2" t="s">
        <v>8727</v>
      </c>
      <c r="F383" s="2" t="s">
        <v>157</v>
      </c>
      <c r="G383" s="2" t="s">
        <v>157</v>
      </c>
      <c r="H383" s="2" t="s">
        <v>8729</v>
      </c>
      <c r="I383" s="107" t="s">
        <v>8814</v>
      </c>
      <c r="J383" s="2" t="s">
        <v>8815</v>
      </c>
      <c r="K383" s="2">
        <f>IFERROR(__xludf.DUMMYFUNCTION("""COMPUTED_VALUE"""),11.0)</f>
        <v>11</v>
      </c>
      <c r="L383" s="2" t="s">
        <v>8731</v>
      </c>
      <c r="M383" s="2">
        <v>12.0</v>
      </c>
    </row>
    <row r="384">
      <c r="A384" s="54">
        <v>45944.0</v>
      </c>
      <c r="B384" s="2" t="s">
        <v>229</v>
      </c>
      <c r="C384" s="2" t="s">
        <v>8726</v>
      </c>
      <c r="D384" s="47" t="s">
        <v>8813</v>
      </c>
      <c r="E384" s="2" t="s">
        <v>8727</v>
      </c>
      <c r="F384" s="2" t="s">
        <v>157</v>
      </c>
      <c r="G384" s="2" t="s">
        <v>157</v>
      </c>
      <c r="H384" s="2" t="s">
        <v>8729</v>
      </c>
      <c r="I384" s="107" t="s">
        <v>8814</v>
      </c>
      <c r="J384" s="2" t="s">
        <v>8815</v>
      </c>
      <c r="K384" s="2">
        <f>IFERROR(__xludf.DUMMYFUNCTION("""COMPUTED_VALUE"""),11.0)</f>
        <v>11</v>
      </c>
      <c r="L384" s="2" t="s">
        <v>8731</v>
      </c>
      <c r="M384" s="2">
        <v>12.0</v>
      </c>
    </row>
    <row r="385">
      <c r="A385" s="54">
        <v>45945.0</v>
      </c>
      <c r="B385" s="2" t="s">
        <v>229</v>
      </c>
      <c r="C385" s="2" t="s">
        <v>8726</v>
      </c>
      <c r="D385" s="47" t="s">
        <v>8813</v>
      </c>
      <c r="E385" s="2" t="s">
        <v>8727</v>
      </c>
      <c r="F385" s="2" t="s">
        <v>157</v>
      </c>
      <c r="G385" s="2" t="s">
        <v>157</v>
      </c>
      <c r="H385" s="2" t="s">
        <v>8729</v>
      </c>
      <c r="I385" s="107" t="s">
        <v>8814</v>
      </c>
      <c r="J385" s="2" t="s">
        <v>8815</v>
      </c>
      <c r="K385" s="2">
        <f>IFERROR(__xludf.DUMMYFUNCTION("""COMPUTED_VALUE"""),11.0)</f>
        <v>11</v>
      </c>
      <c r="L385" s="2" t="s">
        <v>8731</v>
      </c>
      <c r="M385" s="2">
        <v>12.0</v>
      </c>
    </row>
    <row r="386">
      <c r="A386" s="54">
        <v>45946.0</v>
      </c>
      <c r="B386" s="2" t="s">
        <v>229</v>
      </c>
      <c r="C386" s="2" t="s">
        <v>8726</v>
      </c>
      <c r="D386" s="47" t="s">
        <v>8813</v>
      </c>
      <c r="E386" s="2" t="s">
        <v>8727</v>
      </c>
      <c r="F386" s="2" t="s">
        <v>157</v>
      </c>
      <c r="G386" s="2" t="s">
        <v>157</v>
      </c>
      <c r="H386" s="2" t="s">
        <v>8729</v>
      </c>
      <c r="I386" s="107" t="s">
        <v>8814</v>
      </c>
      <c r="J386" s="2" t="s">
        <v>8815</v>
      </c>
      <c r="K386" s="2">
        <f>IFERROR(__xludf.DUMMYFUNCTION("""COMPUTED_VALUE"""),11.0)</f>
        <v>11</v>
      </c>
      <c r="L386" s="2" t="s">
        <v>8731</v>
      </c>
      <c r="M386" s="2">
        <v>12.0</v>
      </c>
    </row>
    <row r="387">
      <c r="A387" s="54">
        <v>45947.0</v>
      </c>
      <c r="B387" s="2" t="s">
        <v>229</v>
      </c>
      <c r="C387" s="2" t="s">
        <v>8726</v>
      </c>
      <c r="D387" s="47" t="s">
        <v>8813</v>
      </c>
      <c r="E387" s="2" t="s">
        <v>8727</v>
      </c>
      <c r="F387" s="2" t="s">
        <v>157</v>
      </c>
      <c r="G387" s="2" t="s">
        <v>157</v>
      </c>
      <c r="H387" s="2" t="s">
        <v>8729</v>
      </c>
      <c r="I387" s="107" t="s">
        <v>8814</v>
      </c>
      <c r="J387" s="2" t="s">
        <v>8815</v>
      </c>
      <c r="K387" s="2">
        <f>IFERROR(__xludf.DUMMYFUNCTION("""COMPUTED_VALUE"""),11.0)</f>
        <v>11</v>
      </c>
      <c r="L387" s="2" t="s">
        <v>8731</v>
      </c>
      <c r="M387" s="2">
        <v>12.0</v>
      </c>
    </row>
    <row r="388">
      <c r="A388" s="54">
        <v>45948.0</v>
      </c>
      <c r="B388" s="2" t="s">
        <v>229</v>
      </c>
      <c r="C388" s="2" t="s">
        <v>8726</v>
      </c>
      <c r="D388" s="47" t="s">
        <v>8813</v>
      </c>
      <c r="E388" s="2" t="s">
        <v>8727</v>
      </c>
      <c r="F388" s="2" t="s">
        <v>157</v>
      </c>
      <c r="G388" s="2" t="s">
        <v>157</v>
      </c>
      <c r="H388" s="2" t="s">
        <v>8729</v>
      </c>
      <c r="I388" s="107" t="s">
        <v>8814</v>
      </c>
      <c r="J388" s="2" t="s">
        <v>8815</v>
      </c>
      <c r="K388" s="2">
        <f>IFERROR(__xludf.DUMMYFUNCTION("""COMPUTED_VALUE"""),11.0)</f>
        <v>11</v>
      </c>
      <c r="L388" s="2" t="s">
        <v>8731</v>
      </c>
      <c r="M388" s="2">
        <v>12.0</v>
      </c>
    </row>
    <row r="389">
      <c r="A389" s="54">
        <v>45949.0</v>
      </c>
      <c r="B389" s="2" t="s">
        <v>229</v>
      </c>
      <c r="C389" s="2" t="s">
        <v>8726</v>
      </c>
      <c r="D389" s="47" t="s">
        <v>8813</v>
      </c>
      <c r="E389" s="2" t="s">
        <v>8727</v>
      </c>
      <c r="F389" s="2" t="s">
        <v>157</v>
      </c>
      <c r="G389" s="2" t="s">
        <v>157</v>
      </c>
      <c r="H389" s="2" t="s">
        <v>8729</v>
      </c>
      <c r="I389" s="107" t="s">
        <v>8814</v>
      </c>
      <c r="J389" s="2" t="s">
        <v>8815</v>
      </c>
      <c r="K389" s="2">
        <f>IFERROR(__xludf.DUMMYFUNCTION("""COMPUTED_VALUE"""),11.0)</f>
        <v>11</v>
      </c>
      <c r="L389" s="2" t="s">
        <v>8731</v>
      </c>
      <c r="M389" s="2">
        <v>12.0</v>
      </c>
    </row>
    <row r="390">
      <c r="A390" s="54">
        <v>45950.0</v>
      </c>
      <c r="B390" s="2" t="s">
        <v>229</v>
      </c>
      <c r="C390" s="2" t="s">
        <v>8726</v>
      </c>
      <c r="D390" s="47" t="s">
        <v>151</v>
      </c>
      <c r="E390" s="2" t="s">
        <v>8816</v>
      </c>
      <c r="F390" s="48" t="s">
        <v>489</v>
      </c>
      <c r="G390" s="48" t="s">
        <v>490</v>
      </c>
      <c r="H390" s="2" t="s">
        <v>8738</v>
      </c>
      <c r="I390" s="107" t="s">
        <v>8814</v>
      </c>
      <c r="J390" s="2" t="s">
        <v>8817</v>
      </c>
      <c r="K390" s="2">
        <f>IFERROR(__xludf.DUMMYFUNCTION("""COMPUTED_VALUE"""),11.0)</f>
        <v>11</v>
      </c>
      <c r="L390" s="2" t="s">
        <v>8731</v>
      </c>
      <c r="M390" s="2">
        <v>12.0</v>
      </c>
    </row>
    <row r="391">
      <c r="A391" s="54">
        <v>45951.0</v>
      </c>
      <c r="B391" s="2" t="s">
        <v>229</v>
      </c>
      <c r="C391" s="2" t="s">
        <v>8726</v>
      </c>
      <c r="D391" s="47" t="s">
        <v>8813</v>
      </c>
      <c r="E391" s="2" t="s">
        <v>8727</v>
      </c>
      <c r="F391" s="2" t="s">
        <v>157</v>
      </c>
      <c r="G391" s="2" t="s">
        <v>157</v>
      </c>
      <c r="H391" s="2" t="s">
        <v>8729</v>
      </c>
      <c r="I391" s="107" t="s">
        <v>8814</v>
      </c>
      <c r="J391" s="2" t="s">
        <v>8815</v>
      </c>
      <c r="K391" s="2">
        <f>IFERROR(__xludf.DUMMYFUNCTION("""COMPUTED_VALUE"""),11.0)</f>
        <v>11</v>
      </c>
      <c r="L391" s="2" t="s">
        <v>8731</v>
      </c>
      <c r="M391" s="2">
        <v>12.0</v>
      </c>
    </row>
    <row r="392">
      <c r="A392" s="54">
        <v>45952.0</v>
      </c>
      <c r="B392" s="2" t="s">
        <v>229</v>
      </c>
      <c r="C392" s="2" t="s">
        <v>8726</v>
      </c>
      <c r="D392" s="47" t="s">
        <v>8813</v>
      </c>
      <c r="E392" s="2" t="s">
        <v>8727</v>
      </c>
      <c r="F392" s="2" t="s">
        <v>157</v>
      </c>
      <c r="G392" s="2" t="s">
        <v>157</v>
      </c>
      <c r="H392" s="2" t="s">
        <v>8729</v>
      </c>
      <c r="I392" s="107" t="s">
        <v>8814</v>
      </c>
      <c r="J392" s="2" t="s">
        <v>8815</v>
      </c>
      <c r="K392" s="2">
        <f>IFERROR(__xludf.DUMMYFUNCTION("""COMPUTED_VALUE"""),11.0)</f>
        <v>11</v>
      </c>
      <c r="L392" s="2" t="s">
        <v>8731</v>
      </c>
      <c r="M392" s="2">
        <v>12.0</v>
      </c>
    </row>
    <row r="393">
      <c r="A393" s="54">
        <v>45953.0</v>
      </c>
      <c r="B393" s="2" t="s">
        <v>229</v>
      </c>
      <c r="C393" s="2" t="s">
        <v>8726</v>
      </c>
      <c r="D393" s="47" t="s">
        <v>8813</v>
      </c>
      <c r="E393" s="2" t="s">
        <v>8727</v>
      </c>
      <c r="F393" s="2" t="s">
        <v>157</v>
      </c>
      <c r="G393" s="2" t="s">
        <v>157</v>
      </c>
      <c r="H393" s="2" t="s">
        <v>8729</v>
      </c>
      <c r="I393" s="107" t="s">
        <v>8814</v>
      </c>
      <c r="J393" s="2" t="s">
        <v>8815</v>
      </c>
      <c r="K393" s="2">
        <f>IFERROR(__xludf.DUMMYFUNCTION("""COMPUTED_VALUE"""),11.0)</f>
        <v>11</v>
      </c>
      <c r="L393" s="2" t="s">
        <v>8731</v>
      </c>
      <c r="M393" s="2">
        <v>12.0</v>
      </c>
    </row>
    <row r="394">
      <c r="A394" s="54">
        <v>45954.0</v>
      </c>
      <c r="B394" s="2" t="s">
        <v>229</v>
      </c>
      <c r="C394" s="2" t="s">
        <v>8726</v>
      </c>
      <c r="D394" s="47" t="s">
        <v>8813</v>
      </c>
      <c r="E394" s="2" t="s">
        <v>8727</v>
      </c>
      <c r="F394" s="2" t="s">
        <v>157</v>
      </c>
      <c r="G394" s="2" t="s">
        <v>157</v>
      </c>
      <c r="H394" s="2" t="s">
        <v>8729</v>
      </c>
      <c r="I394" s="107" t="s">
        <v>8814</v>
      </c>
      <c r="J394" s="2" t="s">
        <v>8815</v>
      </c>
      <c r="K394" s="2">
        <f>IFERROR(__xludf.DUMMYFUNCTION("""COMPUTED_VALUE"""),12.0)</f>
        <v>12</v>
      </c>
      <c r="L394" s="2" t="s">
        <v>8735</v>
      </c>
      <c r="M394" s="2">
        <v>12.0</v>
      </c>
    </row>
    <row r="395">
      <c r="A395" s="54">
        <v>45955.0</v>
      </c>
      <c r="B395" s="2" t="s">
        <v>229</v>
      </c>
      <c r="C395" s="2" t="s">
        <v>8726</v>
      </c>
      <c r="D395" s="47" t="s">
        <v>8813</v>
      </c>
      <c r="E395" s="2" t="s">
        <v>8727</v>
      </c>
      <c r="F395" s="2" t="s">
        <v>157</v>
      </c>
      <c r="G395" s="2" t="s">
        <v>157</v>
      </c>
      <c r="H395" s="2" t="s">
        <v>8729</v>
      </c>
      <c r="I395" s="107" t="s">
        <v>8814</v>
      </c>
      <c r="J395" s="2" t="s">
        <v>8815</v>
      </c>
      <c r="K395" s="2">
        <f>IFERROR(__xludf.DUMMYFUNCTION("""COMPUTED_VALUE"""),11.0)</f>
        <v>11</v>
      </c>
      <c r="L395" s="2" t="s">
        <v>8731</v>
      </c>
      <c r="M395" s="2">
        <v>12.0</v>
      </c>
    </row>
    <row r="396">
      <c r="A396" s="54">
        <v>45956.0</v>
      </c>
      <c r="B396" s="2" t="s">
        <v>229</v>
      </c>
      <c r="C396" s="2" t="s">
        <v>8726</v>
      </c>
      <c r="D396" s="47" t="s">
        <v>8813</v>
      </c>
      <c r="E396" s="2" t="s">
        <v>8727</v>
      </c>
      <c r="F396" s="2" t="s">
        <v>157</v>
      </c>
      <c r="G396" s="2" t="s">
        <v>157</v>
      </c>
      <c r="H396" s="2" t="s">
        <v>8729</v>
      </c>
      <c r="I396" s="107" t="s">
        <v>8814</v>
      </c>
      <c r="J396" s="2" t="s">
        <v>8815</v>
      </c>
      <c r="K396" s="2">
        <f>IFERROR(__xludf.DUMMYFUNCTION("""COMPUTED_VALUE"""),11.0)</f>
        <v>11</v>
      </c>
      <c r="L396" s="2" t="s">
        <v>8731</v>
      </c>
      <c r="M396" s="2">
        <v>12.0</v>
      </c>
    </row>
    <row r="397">
      <c r="A397" s="54">
        <v>45957.0</v>
      </c>
      <c r="B397" s="2" t="s">
        <v>229</v>
      </c>
      <c r="C397" s="2" t="s">
        <v>8726</v>
      </c>
      <c r="D397" s="47" t="s">
        <v>8813</v>
      </c>
      <c r="E397" s="2" t="s">
        <v>8727</v>
      </c>
      <c r="F397" s="2" t="s">
        <v>157</v>
      </c>
      <c r="G397" s="2" t="s">
        <v>157</v>
      </c>
      <c r="H397" s="2" t="s">
        <v>8729</v>
      </c>
      <c r="I397" s="107" t="s">
        <v>8814</v>
      </c>
      <c r="J397" s="2" t="s">
        <v>8815</v>
      </c>
      <c r="K397" s="2">
        <f>IFERROR(__xludf.DUMMYFUNCTION("""COMPUTED_VALUE"""),11.0)</f>
        <v>11</v>
      </c>
      <c r="L397" s="2" t="s">
        <v>8731</v>
      </c>
      <c r="M397" s="2">
        <v>12.0</v>
      </c>
    </row>
    <row r="398">
      <c r="A398" s="54">
        <v>45958.0</v>
      </c>
      <c r="B398" s="2" t="s">
        <v>229</v>
      </c>
      <c r="C398" s="2" t="s">
        <v>8726</v>
      </c>
      <c r="D398" s="47" t="s">
        <v>8813</v>
      </c>
      <c r="E398" s="2" t="s">
        <v>8727</v>
      </c>
      <c r="F398" s="2" t="s">
        <v>157</v>
      </c>
      <c r="G398" s="2" t="s">
        <v>157</v>
      </c>
      <c r="H398" s="2" t="s">
        <v>8729</v>
      </c>
      <c r="I398" s="107" t="s">
        <v>8814</v>
      </c>
      <c r="J398" s="2" t="s">
        <v>8815</v>
      </c>
      <c r="K398" s="2">
        <f>IFERROR(__xludf.DUMMYFUNCTION("""COMPUTED_VALUE"""),11.0)</f>
        <v>11</v>
      </c>
      <c r="L398" s="2" t="s">
        <v>8731</v>
      </c>
      <c r="M398" s="2">
        <v>12.0</v>
      </c>
    </row>
    <row r="399">
      <c r="A399" s="54">
        <v>45959.0</v>
      </c>
      <c r="B399" s="2" t="s">
        <v>229</v>
      </c>
      <c r="C399" s="2" t="s">
        <v>8726</v>
      </c>
      <c r="D399" s="47" t="s">
        <v>8813</v>
      </c>
      <c r="E399" s="2" t="s">
        <v>8727</v>
      </c>
      <c r="F399" s="2" t="s">
        <v>157</v>
      </c>
      <c r="G399" s="2" t="s">
        <v>157</v>
      </c>
      <c r="H399" s="2" t="s">
        <v>8729</v>
      </c>
      <c r="I399" s="107" t="s">
        <v>8814</v>
      </c>
      <c r="J399" s="2" t="s">
        <v>8815</v>
      </c>
      <c r="K399" s="2">
        <f>IFERROR(__xludf.DUMMYFUNCTION("""COMPUTED_VALUE"""),11.0)</f>
        <v>11</v>
      </c>
      <c r="L399" s="2" t="s">
        <v>8731</v>
      </c>
      <c r="M399" s="2">
        <v>12.0</v>
      </c>
    </row>
    <row r="400">
      <c r="A400" s="54">
        <v>45960.0</v>
      </c>
      <c r="B400" s="2" t="s">
        <v>229</v>
      </c>
      <c r="C400" s="2" t="s">
        <v>8726</v>
      </c>
      <c r="D400" s="47" t="s">
        <v>8813</v>
      </c>
      <c r="E400" s="2" t="s">
        <v>8727</v>
      </c>
      <c r="F400" s="2" t="s">
        <v>157</v>
      </c>
      <c r="G400" s="2" t="s">
        <v>157</v>
      </c>
      <c r="H400" s="2" t="s">
        <v>8729</v>
      </c>
      <c r="I400" s="107" t="s">
        <v>8814</v>
      </c>
      <c r="J400" s="2" t="s">
        <v>8815</v>
      </c>
      <c r="K400" s="2">
        <f>IFERROR(__xludf.DUMMYFUNCTION("""COMPUTED_VALUE"""),11.0)</f>
        <v>11</v>
      </c>
      <c r="L400" s="2" t="s">
        <v>8731</v>
      </c>
      <c r="M400" s="2">
        <v>12.0</v>
      </c>
    </row>
    <row r="401">
      <c r="A401" s="54">
        <v>45961.0</v>
      </c>
      <c r="B401" s="2" t="s">
        <v>229</v>
      </c>
      <c r="C401" s="2" t="s">
        <v>8726</v>
      </c>
      <c r="D401" s="47" t="s">
        <v>8813</v>
      </c>
      <c r="E401" s="2" t="s">
        <v>8727</v>
      </c>
      <c r="F401" s="2" t="s">
        <v>157</v>
      </c>
      <c r="G401" s="2" t="s">
        <v>157</v>
      </c>
      <c r="H401" s="2" t="s">
        <v>8729</v>
      </c>
      <c r="I401" s="107" t="s">
        <v>8814</v>
      </c>
      <c r="J401" s="2" t="s">
        <v>8815</v>
      </c>
      <c r="K401" s="2">
        <f>IFERROR(__xludf.DUMMYFUNCTION("""COMPUTED_VALUE"""),11.0)</f>
        <v>11</v>
      </c>
      <c r="L401" s="2" t="s">
        <v>8731</v>
      </c>
      <c r="M401" s="2">
        <v>12.0</v>
      </c>
    </row>
    <row r="402">
      <c r="A402" s="54">
        <v>45962.0</v>
      </c>
      <c r="B402" s="2" t="s">
        <v>229</v>
      </c>
      <c r="C402" s="2" t="s">
        <v>8726</v>
      </c>
      <c r="D402" s="47" t="s">
        <v>8813</v>
      </c>
      <c r="E402" s="2" t="s">
        <v>8727</v>
      </c>
      <c r="F402" s="2" t="s">
        <v>157</v>
      </c>
      <c r="G402" s="2" t="s">
        <v>157</v>
      </c>
      <c r="H402" s="2" t="s">
        <v>8729</v>
      </c>
      <c r="I402" s="107" t="s">
        <v>8814</v>
      </c>
      <c r="J402" s="2" t="s">
        <v>8815</v>
      </c>
      <c r="K402" s="2">
        <f>IFERROR(__xludf.DUMMYFUNCTION("""COMPUTED_VALUE"""),11.0)</f>
        <v>11</v>
      </c>
      <c r="L402" s="2" t="s">
        <v>8731</v>
      </c>
      <c r="M402" s="2">
        <v>12.0</v>
      </c>
    </row>
    <row r="403">
      <c r="A403" s="54">
        <v>45963.0</v>
      </c>
      <c r="B403" s="2" t="s">
        <v>229</v>
      </c>
      <c r="C403" s="2" t="s">
        <v>8726</v>
      </c>
      <c r="D403" s="47" t="s">
        <v>8813</v>
      </c>
      <c r="E403" s="2" t="s">
        <v>8727</v>
      </c>
      <c r="F403" s="2" t="s">
        <v>157</v>
      </c>
      <c r="G403" s="2" t="s">
        <v>157</v>
      </c>
      <c r="H403" s="2" t="s">
        <v>8729</v>
      </c>
      <c r="I403" s="107" t="s">
        <v>8814</v>
      </c>
      <c r="J403" s="2" t="s">
        <v>8815</v>
      </c>
      <c r="K403" s="2">
        <f>IFERROR(__xludf.DUMMYFUNCTION("""COMPUTED_VALUE"""),12.0)</f>
        <v>12</v>
      </c>
      <c r="L403" s="2" t="s">
        <v>8735</v>
      </c>
      <c r="M403" s="2">
        <v>12.0</v>
      </c>
    </row>
    <row r="404">
      <c r="A404" s="54">
        <v>45964.0</v>
      </c>
      <c r="B404" s="2" t="s">
        <v>229</v>
      </c>
      <c r="C404" s="2" t="s">
        <v>8726</v>
      </c>
      <c r="D404" s="47" t="s">
        <v>8813</v>
      </c>
      <c r="E404" s="2" t="s">
        <v>8727</v>
      </c>
      <c r="F404" s="2" t="s">
        <v>157</v>
      </c>
      <c r="G404" s="2" t="s">
        <v>157</v>
      </c>
      <c r="H404" s="2" t="s">
        <v>8729</v>
      </c>
      <c r="I404" s="107" t="s">
        <v>8814</v>
      </c>
      <c r="J404" s="2" t="s">
        <v>8815</v>
      </c>
      <c r="K404" s="2">
        <f>IFERROR(__xludf.DUMMYFUNCTION("""COMPUTED_VALUE"""),11.0)</f>
        <v>11</v>
      </c>
      <c r="L404" s="2" t="s">
        <v>8731</v>
      </c>
      <c r="M404" s="2">
        <v>12.0</v>
      </c>
    </row>
    <row r="405">
      <c r="A405" s="54">
        <v>45965.0</v>
      </c>
      <c r="B405" s="2" t="s">
        <v>229</v>
      </c>
      <c r="C405" s="2" t="s">
        <v>8726</v>
      </c>
      <c r="D405" s="47" t="s">
        <v>8813</v>
      </c>
      <c r="E405" s="2" t="s">
        <v>8727</v>
      </c>
      <c r="F405" s="2" t="s">
        <v>157</v>
      </c>
      <c r="G405" s="2" t="s">
        <v>157</v>
      </c>
      <c r="H405" s="2" t="s">
        <v>8729</v>
      </c>
      <c r="I405" s="107" t="s">
        <v>8814</v>
      </c>
      <c r="J405" s="2" t="s">
        <v>8815</v>
      </c>
      <c r="K405" s="2">
        <f>IFERROR(__xludf.DUMMYFUNCTION("""COMPUTED_VALUE"""),11.0)</f>
        <v>11</v>
      </c>
      <c r="L405" s="2" t="s">
        <v>8731</v>
      </c>
      <c r="M405" s="2">
        <v>12.0</v>
      </c>
    </row>
    <row r="406">
      <c r="A406" s="54">
        <v>45966.0</v>
      </c>
      <c r="B406" s="2" t="s">
        <v>229</v>
      </c>
      <c r="C406" s="2" t="s">
        <v>8726</v>
      </c>
      <c r="D406" s="47" t="s">
        <v>8813</v>
      </c>
      <c r="E406" s="2" t="s">
        <v>8727</v>
      </c>
      <c r="F406" s="2" t="s">
        <v>157</v>
      </c>
      <c r="G406" s="2" t="s">
        <v>157</v>
      </c>
      <c r="H406" s="2" t="s">
        <v>8729</v>
      </c>
      <c r="I406" s="107" t="s">
        <v>8814</v>
      </c>
      <c r="J406" s="2" t="s">
        <v>8815</v>
      </c>
      <c r="K406" s="2">
        <f>IFERROR(__xludf.DUMMYFUNCTION("""COMPUTED_VALUE"""),11.0)</f>
        <v>11</v>
      </c>
      <c r="L406" s="2" t="s">
        <v>8731</v>
      </c>
      <c r="M406" s="2">
        <v>12.0</v>
      </c>
    </row>
    <row r="407">
      <c r="A407" s="54">
        <v>45967.0</v>
      </c>
      <c r="B407" s="2" t="s">
        <v>229</v>
      </c>
      <c r="C407" s="2" t="s">
        <v>8726</v>
      </c>
      <c r="D407" s="47" t="s">
        <v>8813</v>
      </c>
      <c r="E407" s="2" t="s">
        <v>8727</v>
      </c>
      <c r="F407" s="2" t="s">
        <v>157</v>
      </c>
      <c r="G407" s="2" t="s">
        <v>157</v>
      </c>
      <c r="H407" s="2" t="s">
        <v>8729</v>
      </c>
      <c r="I407" s="107" t="s">
        <v>8814</v>
      </c>
      <c r="J407" s="2" t="s">
        <v>8815</v>
      </c>
      <c r="K407" s="2">
        <f>IFERROR(__xludf.DUMMYFUNCTION("""COMPUTED_VALUE"""),11.0)</f>
        <v>11</v>
      </c>
      <c r="L407" s="2" t="s">
        <v>8731</v>
      </c>
      <c r="M407" s="2">
        <v>12.0</v>
      </c>
    </row>
    <row r="408">
      <c r="A408" s="54">
        <v>45968.0</v>
      </c>
      <c r="B408" s="2" t="s">
        <v>229</v>
      </c>
      <c r="C408" s="2" t="s">
        <v>8726</v>
      </c>
      <c r="D408" s="47" t="s">
        <v>8813</v>
      </c>
      <c r="E408" s="2" t="s">
        <v>8727</v>
      </c>
      <c r="F408" s="2" t="s">
        <v>157</v>
      </c>
      <c r="G408" s="2" t="s">
        <v>157</v>
      </c>
      <c r="H408" s="2" t="s">
        <v>8729</v>
      </c>
      <c r="I408" s="107" t="s">
        <v>8814</v>
      </c>
      <c r="J408" s="2" t="s">
        <v>8815</v>
      </c>
      <c r="K408" s="2">
        <f>IFERROR(__xludf.DUMMYFUNCTION("""COMPUTED_VALUE"""),11.0)</f>
        <v>11</v>
      </c>
      <c r="L408" s="2" t="s">
        <v>8731</v>
      </c>
      <c r="M408" s="2">
        <v>12.0</v>
      </c>
    </row>
    <row r="409">
      <c r="A409" s="54">
        <v>45969.0</v>
      </c>
      <c r="B409" s="2" t="s">
        <v>229</v>
      </c>
      <c r="C409" s="2" t="s">
        <v>8726</v>
      </c>
      <c r="D409" s="47" t="s">
        <v>8813</v>
      </c>
      <c r="E409" s="2" t="s">
        <v>8727</v>
      </c>
      <c r="F409" s="2" t="s">
        <v>157</v>
      </c>
      <c r="G409" s="2" t="s">
        <v>157</v>
      </c>
      <c r="H409" s="2" t="s">
        <v>8729</v>
      </c>
      <c r="I409" s="107" t="s">
        <v>8814</v>
      </c>
      <c r="J409" s="2" t="s">
        <v>8815</v>
      </c>
      <c r="K409" s="2">
        <f>IFERROR(__xludf.DUMMYFUNCTION("""COMPUTED_VALUE"""),11.0)</f>
        <v>11</v>
      </c>
      <c r="L409" s="2" t="s">
        <v>8731</v>
      </c>
      <c r="M409" s="2">
        <v>12.0</v>
      </c>
    </row>
    <row r="410">
      <c r="A410" s="54">
        <v>45970.0</v>
      </c>
      <c r="B410" s="2" t="s">
        <v>229</v>
      </c>
      <c r="C410" s="2" t="s">
        <v>8726</v>
      </c>
      <c r="D410" s="47" t="s">
        <v>8813</v>
      </c>
      <c r="E410" s="2" t="s">
        <v>8727</v>
      </c>
      <c r="F410" s="2" t="s">
        <v>157</v>
      </c>
      <c r="G410" s="2" t="s">
        <v>157</v>
      </c>
      <c r="H410" s="2" t="s">
        <v>8729</v>
      </c>
      <c r="I410" s="107" t="s">
        <v>8814</v>
      </c>
      <c r="J410" s="2" t="s">
        <v>8815</v>
      </c>
      <c r="K410" s="2">
        <f>IFERROR(__xludf.DUMMYFUNCTION("""COMPUTED_VALUE"""),11.0)</f>
        <v>11</v>
      </c>
      <c r="L410" s="2" t="s">
        <v>8731</v>
      </c>
      <c r="M410" s="2">
        <v>12.0</v>
      </c>
    </row>
    <row r="411">
      <c r="A411" s="54">
        <v>45971.0</v>
      </c>
      <c r="B411" s="2" t="s">
        <v>229</v>
      </c>
      <c r="C411" s="2" t="s">
        <v>8726</v>
      </c>
      <c r="D411" s="47" t="s">
        <v>8813</v>
      </c>
      <c r="E411" s="2" t="s">
        <v>8727</v>
      </c>
      <c r="F411" s="2" t="s">
        <v>157</v>
      </c>
      <c r="G411" s="2" t="s">
        <v>157</v>
      </c>
      <c r="H411" s="2" t="s">
        <v>8729</v>
      </c>
      <c r="I411" s="107" t="s">
        <v>8814</v>
      </c>
      <c r="J411" s="2" t="s">
        <v>8815</v>
      </c>
      <c r="K411" s="2">
        <f>IFERROR(__xludf.DUMMYFUNCTION("""COMPUTED_VALUE"""),11.0)</f>
        <v>11</v>
      </c>
      <c r="L411" s="2" t="s">
        <v>8731</v>
      </c>
      <c r="M411" s="2">
        <v>12.0</v>
      </c>
    </row>
    <row r="412">
      <c r="A412" s="54">
        <v>45972.0</v>
      </c>
      <c r="B412" s="2" t="s">
        <v>229</v>
      </c>
      <c r="C412" s="2" t="s">
        <v>8726</v>
      </c>
      <c r="D412" s="47" t="s">
        <v>8813</v>
      </c>
      <c r="E412" s="2" t="s">
        <v>8727</v>
      </c>
      <c r="F412" s="2" t="s">
        <v>157</v>
      </c>
      <c r="G412" s="2" t="s">
        <v>157</v>
      </c>
      <c r="H412" s="2" t="s">
        <v>8729</v>
      </c>
      <c r="I412" s="107" t="s">
        <v>8814</v>
      </c>
      <c r="J412" s="2" t="s">
        <v>8815</v>
      </c>
      <c r="K412" s="2">
        <f>IFERROR(__xludf.DUMMYFUNCTION("""COMPUTED_VALUE"""),11.0)</f>
        <v>11</v>
      </c>
      <c r="L412" s="2" t="s">
        <v>8731</v>
      </c>
      <c r="M412" s="2">
        <v>12.0</v>
      </c>
    </row>
    <row r="413">
      <c r="A413" s="54">
        <v>45973.0</v>
      </c>
      <c r="B413" s="2" t="s">
        <v>229</v>
      </c>
      <c r="C413" s="2" t="s">
        <v>8726</v>
      </c>
      <c r="D413" s="47" t="s">
        <v>151</v>
      </c>
      <c r="E413" s="2" t="s">
        <v>8818</v>
      </c>
      <c r="F413" s="48" t="s">
        <v>544</v>
      </c>
      <c r="G413" s="48" t="s">
        <v>545</v>
      </c>
      <c r="H413" s="2" t="s">
        <v>8738</v>
      </c>
      <c r="I413" s="107" t="s">
        <v>8814</v>
      </c>
      <c r="J413" s="2" t="s">
        <v>8817</v>
      </c>
      <c r="K413" s="2">
        <f>IFERROR(__xludf.DUMMYFUNCTION("""COMPUTED_VALUE"""),11.0)</f>
        <v>11</v>
      </c>
      <c r="L413" s="2" t="s">
        <v>8731</v>
      </c>
      <c r="M413" s="2">
        <v>12.0</v>
      </c>
    </row>
    <row r="414">
      <c r="A414" s="54">
        <v>45974.0</v>
      </c>
      <c r="B414" s="2" t="s">
        <v>229</v>
      </c>
      <c r="C414" s="2" t="s">
        <v>8726</v>
      </c>
      <c r="D414" s="47" t="s">
        <v>8813</v>
      </c>
      <c r="E414" s="2" t="s">
        <v>8727</v>
      </c>
      <c r="F414" s="2" t="s">
        <v>157</v>
      </c>
      <c r="G414" s="2" t="s">
        <v>157</v>
      </c>
      <c r="H414" s="2" t="s">
        <v>8729</v>
      </c>
      <c r="I414" s="107" t="s">
        <v>8814</v>
      </c>
      <c r="J414" s="2" t="s">
        <v>8815</v>
      </c>
      <c r="K414" s="2">
        <f>IFERROR(__xludf.DUMMYFUNCTION("""COMPUTED_VALUE"""),11.0)</f>
        <v>11</v>
      </c>
      <c r="L414" s="2" t="s">
        <v>8731</v>
      </c>
      <c r="M414" s="2">
        <v>12.0</v>
      </c>
    </row>
    <row r="415">
      <c r="A415" s="54">
        <v>45975.0</v>
      </c>
      <c r="B415" s="2" t="s">
        <v>229</v>
      </c>
      <c r="C415" s="2" t="s">
        <v>8726</v>
      </c>
      <c r="D415" s="47" t="s">
        <v>8813</v>
      </c>
      <c r="E415" s="2" t="s">
        <v>8727</v>
      </c>
      <c r="F415" s="2" t="s">
        <v>157</v>
      </c>
      <c r="G415" s="2" t="s">
        <v>157</v>
      </c>
      <c r="H415" s="2" t="s">
        <v>8729</v>
      </c>
      <c r="I415" s="107" t="s">
        <v>8814</v>
      </c>
      <c r="J415" s="2" t="s">
        <v>8815</v>
      </c>
      <c r="K415" s="2">
        <f>IFERROR(__xludf.DUMMYFUNCTION("""COMPUTED_VALUE"""),11.0)</f>
        <v>11</v>
      </c>
      <c r="L415" s="2" t="s">
        <v>8731</v>
      </c>
      <c r="M415" s="2">
        <v>12.0</v>
      </c>
    </row>
    <row r="416">
      <c r="A416" s="54">
        <v>45976.0</v>
      </c>
      <c r="B416" s="2" t="s">
        <v>229</v>
      </c>
      <c r="C416" s="2" t="s">
        <v>8726</v>
      </c>
      <c r="D416" s="47" t="s">
        <v>8813</v>
      </c>
      <c r="E416" s="2" t="s">
        <v>8727</v>
      </c>
      <c r="F416" s="2" t="s">
        <v>157</v>
      </c>
      <c r="G416" s="2" t="s">
        <v>157</v>
      </c>
      <c r="H416" s="2" t="s">
        <v>8729</v>
      </c>
      <c r="I416" s="107" t="s">
        <v>8814</v>
      </c>
      <c r="J416" s="2" t="s">
        <v>8815</v>
      </c>
      <c r="K416" s="2">
        <f>IFERROR(__xludf.DUMMYFUNCTION("""COMPUTED_VALUE"""),11.0)</f>
        <v>11</v>
      </c>
      <c r="L416" s="2" t="s">
        <v>8731</v>
      </c>
      <c r="M416" s="2">
        <v>12.0</v>
      </c>
    </row>
    <row r="417">
      <c r="A417" s="54">
        <v>45977.0</v>
      </c>
      <c r="B417" s="2" t="s">
        <v>229</v>
      </c>
      <c r="C417" s="2" t="s">
        <v>8726</v>
      </c>
      <c r="D417" s="47" t="s">
        <v>8813</v>
      </c>
      <c r="E417" s="2" t="s">
        <v>8727</v>
      </c>
      <c r="F417" s="2" t="s">
        <v>157</v>
      </c>
      <c r="G417" s="2" t="s">
        <v>157</v>
      </c>
      <c r="H417" s="2" t="s">
        <v>8729</v>
      </c>
      <c r="I417" s="107" t="s">
        <v>8814</v>
      </c>
      <c r="J417" s="2" t="s">
        <v>8815</v>
      </c>
      <c r="K417" s="2">
        <f>IFERROR(__xludf.DUMMYFUNCTION("""COMPUTED_VALUE"""),11.0)</f>
        <v>11</v>
      </c>
      <c r="L417" s="2" t="s">
        <v>8731</v>
      </c>
      <c r="M417" s="2">
        <v>12.0</v>
      </c>
    </row>
    <row r="418">
      <c r="A418" s="54">
        <v>45978.0</v>
      </c>
      <c r="B418" s="2" t="s">
        <v>229</v>
      </c>
      <c r="C418" s="2" t="s">
        <v>8726</v>
      </c>
      <c r="D418" s="47" t="s">
        <v>8813</v>
      </c>
      <c r="E418" s="2" t="s">
        <v>8727</v>
      </c>
      <c r="F418" s="2" t="s">
        <v>157</v>
      </c>
      <c r="G418" s="2" t="s">
        <v>157</v>
      </c>
      <c r="H418" s="2" t="s">
        <v>8729</v>
      </c>
      <c r="I418" s="107" t="s">
        <v>8814</v>
      </c>
      <c r="J418" s="2" t="s">
        <v>8815</v>
      </c>
      <c r="K418" s="2">
        <f>IFERROR(__xludf.DUMMYFUNCTION("""COMPUTED_VALUE"""),11.0)</f>
        <v>11</v>
      </c>
      <c r="L418" s="2" t="s">
        <v>8731</v>
      </c>
      <c r="M418" s="2">
        <v>12.0</v>
      </c>
    </row>
    <row r="419">
      <c r="A419" s="54">
        <v>45979.0</v>
      </c>
      <c r="B419" s="2" t="s">
        <v>229</v>
      </c>
      <c r="C419" s="2" t="s">
        <v>8726</v>
      </c>
      <c r="D419" s="47" t="s">
        <v>8813</v>
      </c>
      <c r="E419" s="2" t="s">
        <v>8727</v>
      </c>
      <c r="F419" s="2" t="s">
        <v>157</v>
      </c>
      <c r="G419" s="2" t="s">
        <v>157</v>
      </c>
      <c r="H419" s="2" t="s">
        <v>8729</v>
      </c>
      <c r="I419" s="107" t="s">
        <v>8814</v>
      </c>
      <c r="J419" s="2" t="s">
        <v>8815</v>
      </c>
      <c r="K419" s="2">
        <f>IFERROR(__xludf.DUMMYFUNCTION("""COMPUTED_VALUE"""),11.0)</f>
        <v>11</v>
      </c>
      <c r="L419" s="2" t="s">
        <v>8731</v>
      </c>
      <c r="M419" s="2">
        <v>12.0</v>
      </c>
    </row>
    <row r="420">
      <c r="A420" s="54">
        <v>45980.0</v>
      </c>
      <c r="B420" s="2" t="s">
        <v>229</v>
      </c>
      <c r="C420" s="2" t="s">
        <v>8726</v>
      </c>
      <c r="D420" s="47" t="s">
        <v>8813</v>
      </c>
      <c r="E420" s="2" t="s">
        <v>8727</v>
      </c>
      <c r="F420" s="2" t="s">
        <v>157</v>
      </c>
      <c r="G420" s="2" t="s">
        <v>157</v>
      </c>
      <c r="H420" s="2" t="s">
        <v>8729</v>
      </c>
      <c r="I420" s="107" t="s">
        <v>8814</v>
      </c>
      <c r="J420" s="2" t="s">
        <v>8815</v>
      </c>
      <c r="K420" s="2">
        <f>IFERROR(__xludf.DUMMYFUNCTION("""COMPUTED_VALUE"""),11.0)</f>
        <v>11</v>
      </c>
      <c r="L420" s="2" t="s">
        <v>8731</v>
      </c>
      <c r="M420" s="2">
        <v>12.0</v>
      </c>
    </row>
    <row r="421">
      <c r="A421" s="54">
        <v>45981.0</v>
      </c>
      <c r="B421" s="2" t="s">
        <v>229</v>
      </c>
      <c r="C421" s="2" t="s">
        <v>8726</v>
      </c>
      <c r="D421" s="47" t="s">
        <v>8813</v>
      </c>
      <c r="E421" s="2" t="s">
        <v>8727</v>
      </c>
      <c r="F421" s="2" t="s">
        <v>157</v>
      </c>
      <c r="G421" s="2" t="s">
        <v>157</v>
      </c>
      <c r="H421" s="2" t="s">
        <v>8729</v>
      </c>
      <c r="I421" s="107" t="s">
        <v>8814</v>
      </c>
      <c r="J421" s="2" t="s">
        <v>8815</v>
      </c>
      <c r="K421" s="2">
        <f>IFERROR(__xludf.DUMMYFUNCTION("""COMPUTED_VALUE"""),11.0)</f>
        <v>11</v>
      </c>
      <c r="L421" s="2" t="s">
        <v>8731</v>
      </c>
      <c r="M421" s="2">
        <v>12.0</v>
      </c>
    </row>
    <row r="422">
      <c r="A422" s="54">
        <v>45982.0</v>
      </c>
      <c r="B422" s="2" t="s">
        <v>229</v>
      </c>
      <c r="C422" s="2" t="s">
        <v>8726</v>
      </c>
      <c r="D422" s="47" t="s">
        <v>8813</v>
      </c>
      <c r="E422" s="2" t="s">
        <v>8727</v>
      </c>
      <c r="F422" s="2" t="s">
        <v>157</v>
      </c>
      <c r="G422" s="2" t="s">
        <v>157</v>
      </c>
      <c r="H422" s="2" t="s">
        <v>8729</v>
      </c>
      <c r="I422" s="107" t="s">
        <v>8814</v>
      </c>
      <c r="J422" s="2" t="s">
        <v>8815</v>
      </c>
      <c r="K422" s="2">
        <f>IFERROR(__xludf.DUMMYFUNCTION("""COMPUTED_VALUE"""),11.0)</f>
        <v>11</v>
      </c>
      <c r="L422" s="2" t="s">
        <v>8731</v>
      </c>
      <c r="M422" s="2">
        <v>12.0</v>
      </c>
    </row>
    <row r="423">
      <c r="A423" s="54">
        <v>45983.0</v>
      </c>
      <c r="B423" s="2" t="s">
        <v>229</v>
      </c>
      <c r="C423" s="2" t="s">
        <v>8726</v>
      </c>
      <c r="D423" s="47" t="s">
        <v>151</v>
      </c>
      <c r="E423" s="2" t="s">
        <v>8819</v>
      </c>
      <c r="F423" s="48" t="s">
        <v>2381</v>
      </c>
      <c r="G423" s="2" t="s">
        <v>157</v>
      </c>
      <c r="H423" s="2" t="s">
        <v>8738</v>
      </c>
      <c r="I423" s="107" t="s">
        <v>8814</v>
      </c>
      <c r="J423" s="2" t="s">
        <v>8820</v>
      </c>
      <c r="K423" s="2">
        <f>IFERROR(__xludf.DUMMYFUNCTION("""COMPUTED_VALUE"""),11.0)</f>
        <v>11</v>
      </c>
      <c r="L423" s="2" t="s">
        <v>8731</v>
      </c>
      <c r="M423" s="2">
        <v>12.0</v>
      </c>
    </row>
    <row r="424">
      <c r="A424" s="54">
        <v>45984.0</v>
      </c>
      <c r="B424" s="2" t="s">
        <v>229</v>
      </c>
      <c r="C424" s="2" t="s">
        <v>8726</v>
      </c>
      <c r="D424" s="47" t="s">
        <v>8813</v>
      </c>
      <c r="E424" s="2" t="s">
        <v>8727</v>
      </c>
      <c r="F424" s="2" t="s">
        <v>157</v>
      </c>
      <c r="G424" s="2" t="s">
        <v>157</v>
      </c>
      <c r="H424" s="2" t="s">
        <v>8729</v>
      </c>
      <c r="I424" s="107" t="s">
        <v>8814</v>
      </c>
      <c r="J424" s="2" t="s">
        <v>8815</v>
      </c>
      <c r="K424" s="2">
        <f>IFERROR(__xludf.DUMMYFUNCTION("""COMPUTED_VALUE"""),11.0)</f>
        <v>11</v>
      </c>
      <c r="L424" s="2" t="s">
        <v>8731</v>
      </c>
      <c r="M424" s="2">
        <v>12.0</v>
      </c>
    </row>
    <row r="425">
      <c r="A425" s="54">
        <v>45985.0</v>
      </c>
      <c r="B425" s="2" t="s">
        <v>229</v>
      </c>
      <c r="C425" s="2" t="s">
        <v>8726</v>
      </c>
      <c r="D425" s="47" t="s">
        <v>8813</v>
      </c>
      <c r="E425" s="2" t="s">
        <v>8727</v>
      </c>
      <c r="F425" s="2" t="s">
        <v>157</v>
      </c>
      <c r="G425" s="2" t="s">
        <v>157</v>
      </c>
      <c r="H425" s="2" t="s">
        <v>8729</v>
      </c>
      <c r="I425" s="107" t="s">
        <v>8814</v>
      </c>
      <c r="J425" s="2" t="s">
        <v>8815</v>
      </c>
      <c r="K425" s="2">
        <f>IFERROR(__xludf.DUMMYFUNCTION("""COMPUTED_VALUE"""),11.0)</f>
        <v>11</v>
      </c>
      <c r="L425" s="2" t="s">
        <v>8731</v>
      </c>
      <c r="M425" s="2">
        <v>12.0</v>
      </c>
    </row>
    <row r="426">
      <c r="A426" s="54">
        <v>45986.0</v>
      </c>
      <c r="B426" s="2" t="s">
        <v>229</v>
      </c>
      <c r="C426" s="2" t="s">
        <v>8726</v>
      </c>
      <c r="D426" s="47" t="s">
        <v>8813</v>
      </c>
      <c r="E426" s="2" t="s">
        <v>8727</v>
      </c>
      <c r="F426" s="2" t="s">
        <v>157</v>
      </c>
      <c r="G426" s="2" t="s">
        <v>157</v>
      </c>
      <c r="H426" s="2" t="s">
        <v>8729</v>
      </c>
      <c r="I426" s="107" t="s">
        <v>8814</v>
      </c>
      <c r="J426" s="2" t="s">
        <v>8815</v>
      </c>
      <c r="K426" s="2">
        <f>IFERROR(__xludf.DUMMYFUNCTION("""COMPUTED_VALUE"""),11.0)</f>
        <v>11</v>
      </c>
      <c r="L426" s="2" t="s">
        <v>8731</v>
      </c>
      <c r="M426" s="2">
        <v>12.0</v>
      </c>
    </row>
    <row r="427">
      <c r="A427" s="54">
        <v>45987.0</v>
      </c>
      <c r="B427" s="2" t="s">
        <v>229</v>
      </c>
      <c r="C427" s="2" t="s">
        <v>8726</v>
      </c>
      <c r="D427" s="47" t="s">
        <v>8813</v>
      </c>
      <c r="E427" s="2" t="s">
        <v>8727</v>
      </c>
      <c r="F427" s="2" t="s">
        <v>157</v>
      </c>
      <c r="G427" s="2" t="s">
        <v>157</v>
      </c>
      <c r="H427" s="2" t="s">
        <v>8729</v>
      </c>
      <c r="I427" s="107" t="s">
        <v>8814</v>
      </c>
      <c r="J427" s="2" t="s">
        <v>8815</v>
      </c>
      <c r="K427" s="2">
        <f>IFERROR(__xludf.DUMMYFUNCTION("""COMPUTED_VALUE"""),11.0)</f>
        <v>11</v>
      </c>
      <c r="L427" s="2" t="s">
        <v>8731</v>
      </c>
      <c r="M427" s="2">
        <v>12.0</v>
      </c>
    </row>
    <row r="428">
      <c r="A428" s="54">
        <v>45988.0</v>
      </c>
      <c r="B428" s="2" t="s">
        <v>229</v>
      </c>
      <c r="C428" s="2" t="s">
        <v>8726</v>
      </c>
      <c r="D428" s="47" t="s">
        <v>151</v>
      </c>
      <c r="E428" s="2" t="s">
        <v>8821</v>
      </c>
      <c r="F428" s="48" t="s">
        <v>570</v>
      </c>
      <c r="G428" s="48" t="s">
        <v>571</v>
      </c>
      <c r="H428" s="2" t="s">
        <v>8738</v>
      </c>
      <c r="I428" s="107" t="s">
        <v>8814</v>
      </c>
      <c r="J428" s="2" t="s">
        <v>8817</v>
      </c>
      <c r="K428" s="2">
        <f>IFERROR(__xludf.DUMMYFUNCTION("""COMPUTED_VALUE"""),11.0)</f>
        <v>11</v>
      </c>
      <c r="L428" s="2" t="s">
        <v>8731</v>
      </c>
      <c r="M428" s="2">
        <v>12.0</v>
      </c>
    </row>
    <row r="429">
      <c r="A429" s="54">
        <v>45989.0</v>
      </c>
      <c r="B429" s="2" t="s">
        <v>229</v>
      </c>
      <c r="C429" s="2" t="s">
        <v>8726</v>
      </c>
      <c r="D429" s="47" t="s">
        <v>8813</v>
      </c>
      <c r="E429" s="2" t="s">
        <v>8727</v>
      </c>
      <c r="F429" s="2" t="s">
        <v>157</v>
      </c>
      <c r="G429" s="2" t="s">
        <v>157</v>
      </c>
      <c r="H429" s="2" t="s">
        <v>8729</v>
      </c>
      <c r="I429" s="107" t="s">
        <v>8814</v>
      </c>
      <c r="J429" s="2" t="s">
        <v>8815</v>
      </c>
      <c r="K429" s="2">
        <f>IFERROR(__xludf.DUMMYFUNCTION("""COMPUTED_VALUE"""),11.0)</f>
        <v>11</v>
      </c>
      <c r="L429" s="2" t="s">
        <v>8731</v>
      </c>
      <c r="M429" s="2">
        <v>12.0</v>
      </c>
    </row>
    <row r="430">
      <c r="A430" s="54">
        <v>45990.0</v>
      </c>
      <c r="B430" s="2" t="s">
        <v>229</v>
      </c>
      <c r="C430" s="2" t="s">
        <v>8726</v>
      </c>
      <c r="D430" s="47" t="s">
        <v>151</v>
      </c>
      <c r="E430" s="2" t="s">
        <v>8821</v>
      </c>
      <c r="F430" s="48" t="s">
        <v>581</v>
      </c>
      <c r="G430" s="48" t="s">
        <v>582</v>
      </c>
      <c r="H430" s="2" t="s">
        <v>8738</v>
      </c>
      <c r="I430" s="107" t="s">
        <v>8814</v>
      </c>
      <c r="J430" s="2" t="s">
        <v>8817</v>
      </c>
      <c r="K430" s="2">
        <f>IFERROR(__xludf.DUMMYFUNCTION("""COMPUTED_VALUE"""),11.0)</f>
        <v>11</v>
      </c>
      <c r="L430" s="2" t="s">
        <v>8731</v>
      </c>
      <c r="M430" s="2">
        <v>12.0</v>
      </c>
    </row>
    <row r="431">
      <c r="A431" s="54">
        <v>45991.0</v>
      </c>
      <c r="B431" s="2" t="s">
        <v>229</v>
      </c>
      <c r="C431" s="2" t="s">
        <v>8726</v>
      </c>
      <c r="D431" s="47" t="s">
        <v>8813</v>
      </c>
      <c r="E431" s="2" t="s">
        <v>8727</v>
      </c>
      <c r="F431" s="2" t="s">
        <v>157</v>
      </c>
      <c r="G431" s="2" t="s">
        <v>157</v>
      </c>
      <c r="H431" s="2" t="s">
        <v>8729</v>
      </c>
      <c r="I431" s="107" t="s">
        <v>8814</v>
      </c>
      <c r="J431" s="2" t="s">
        <v>8815</v>
      </c>
      <c r="K431" s="2">
        <f>IFERROR(__xludf.DUMMYFUNCTION("""COMPUTED_VALUE"""),11.0)</f>
        <v>11</v>
      </c>
      <c r="L431" s="2" t="s">
        <v>8731</v>
      </c>
      <c r="M431" s="2">
        <v>12.0</v>
      </c>
    </row>
    <row r="432">
      <c r="A432" s="54">
        <v>45992.0</v>
      </c>
      <c r="B432" s="2" t="s">
        <v>229</v>
      </c>
      <c r="C432" s="2" t="s">
        <v>8726</v>
      </c>
      <c r="D432" s="47" t="s">
        <v>8813</v>
      </c>
      <c r="E432" s="2" t="s">
        <v>8727</v>
      </c>
      <c r="F432" s="2" t="s">
        <v>157</v>
      </c>
      <c r="G432" s="2" t="s">
        <v>157</v>
      </c>
      <c r="H432" s="2" t="s">
        <v>8729</v>
      </c>
      <c r="I432" s="107" t="s">
        <v>8814</v>
      </c>
      <c r="J432" s="2" t="s">
        <v>8815</v>
      </c>
      <c r="K432" s="2">
        <f>IFERROR(__xludf.DUMMYFUNCTION("""COMPUTED_VALUE"""),11.0)</f>
        <v>11</v>
      </c>
      <c r="L432" s="2" t="s">
        <v>8731</v>
      </c>
      <c r="M432" s="2">
        <v>12.0</v>
      </c>
    </row>
    <row r="433">
      <c r="A433" s="54">
        <v>45993.0</v>
      </c>
      <c r="B433" s="2" t="s">
        <v>229</v>
      </c>
      <c r="C433" s="2" t="s">
        <v>8726</v>
      </c>
      <c r="D433" s="47" t="s">
        <v>8813</v>
      </c>
      <c r="E433" s="2" t="s">
        <v>8727</v>
      </c>
      <c r="F433" s="2" t="s">
        <v>157</v>
      </c>
      <c r="G433" s="2" t="s">
        <v>157</v>
      </c>
      <c r="H433" s="2" t="s">
        <v>8729</v>
      </c>
      <c r="I433" s="107" t="s">
        <v>8814</v>
      </c>
      <c r="J433" s="2" t="s">
        <v>8815</v>
      </c>
      <c r="K433" s="2">
        <f>IFERROR(__xludf.DUMMYFUNCTION("""COMPUTED_VALUE"""),11.0)</f>
        <v>11</v>
      </c>
      <c r="L433" s="2" t="s">
        <v>8731</v>
      </c>
      <c r="M433" s="2">
        <v>12.0</v>
      </c>
    </row>
    <row r="434">
      <c r="A434" s="54">
        <v>45994.0</v>
      </c>
      <c r="B434" s="2" t="s">
        <v>229</v>
      </c>
      <c r="C434" s="2" t="s">
        <v>8726</v>
      </c>
      <c r="D434" s="47" t="s">
        <v>8813</v>
      </c>
      <c r="E434" s="2" t="s">
        <v>8727</v>
      </c>
      <c r="F434" s="2" t="s">
        <v>157</v>
      </c>
      <c r="G434" s="2" t="s">
        <v>157</v>
      </c>
      <c r="H434" s="2" t="s">
        <v>8729</v>
      </c>
      <c r="I434" s="107" t="s">
        <v>8814</v>
      </c>
      <c r="J434" s="2" t="s">
        <v>8815</v>
      </c>
      <c r="K434" s="2">
        <f>IFERROR(__xludf.DUMMYFUNCTION("""COMPUTED_VALUE"""),11.0)</f>
        <v>11</v>
      </c>
      <c r="L434" s="2" t="s">
        <v>8731</v>
      </c>
      <c r="M434" s="2">
        <v>12.0</v>
      </c>
    </row>
    <row r="435">
      <c r="A435" s="54">
        <v>45995.0</v>
      </c>
      <c r="B435" s="2" t="s">
        <v>229</v>
      </c>
      <c r="C435" s="2" t="s">
        <v>8726</v>
      </c>
      <c r="D435" s="47" t="s">
        <v>8813</v>
      </c>
      <c r="E435" s="2" t="s">
        <v>8727</v>
      </c>
      <c r="F435" s="2" t="s">
        <v>157</v>
      </c>
      <c r="G435" s="2" t="s">
        <v>157</v>
      </c>
      <c r="H435" s="2" t="s">
        <v>8729</v>
      </c>
      <c r="I435" s="107" t="s">
        <v>8814</v>
      </c>
      <c r="J435" s="2" t="s">
        <v>8815</v>
      </c>
      <c r="K435" s="2">
        <f>IFERROR(__xludf.DUMMYFUNCTION("""COMPUTED_VALUE"""),11.0)</f>
        <v>11</v>
      </c>
      <c r="L435" s="2" t="s">
        <v>8731</v>
      </c>
      <c r="M435" s="2">
        <v>12.0</v>
      </c>
    </row>
    <row r="436">
      <c r="A436" s="54">
        <v>45996.0</v>
      </c>
      <c r="B436" s="2" t="s">
        <v>229</v>
      </c>
      <c r="C436" s="2" t="s">
        <v>8726</v>
      </c>
      <c r="D436" s="47" t="s">
        <v>8813</v>
      </c>
      <c r="E436" s="2" t="s">
        <v>8727</v>
      </c>
      <c r="F436" s="2" t="s">
        <v>157</v>
      </c>
      <c r="G436" s="2" t="s">
        <v>157</v>
      </c>
      <c r="H436" s="2" t="s">
        <v>8729</v>
      </c>
      <c r="I436" s="107" t="s">
        <v>8814</v>
      </c>
      <c r="J436" s="2" t="s">
        <v>8815</v>
      </c>
      <c r="K436" s="2">
        <f>IFERROR(__xludf.DUMMYFUNCTION("""COMPUTED_VALUE"""),11.0)</f>
        <v>11</v>
      </c>
      <c r="L436" s="2" t="s">
        <v>8731</v>
      </c>
      <c r="M436" s="2">
        <v>12.0</v>
      </c>
    </row>
    <row r="437">
      <c r="A437" s="54">
        <v>45997.0</v>
      </c>
      <c r="B437" s="2" t="s">
        <v>229</v>
      </c>
      <c r="C437" s="2" t="s">
        <v>8726</v>
      </c>
      <c r="D437" s="47" t="s">
        <v>151</v>
      </c>
      <c r="E437" s="2" t="s">
        <v>8821</v>
      </c>
      <c r="F437" s="48" t="s">
        <v>630</v>
      </c>
      <c r="G437" s="48" t="s">
        <v>631</v>
      </c>
      <c r="H437" s="2" t="s">
        <v>8738</v>
      </c>
      <c r="I437" s="107" t="s">
        <v>8814</v>
      </c>
      <c r="J437" s="2" t="s">
        <v>8817</v>
      </c>
      <c r="K437" s="2">
        <f>IFERROR(__xludf.DUMMYFUNCTION("""COMPUTED_VALUE"""),11.0)</f>
        <v>11</v>
      </c>
      <c r="L437" s="2" t="s">
        <v>8731</v>
      </c>
      <c r="M437" s="2">
        <v>12.0</v>
      </c>
    </row>
    <row r="438">
      <c r="A438" s="54">
        <v>45998.0</v>
      </c>
      <c r="B438" s="2" t="s">
        <v>229</v>
      </c>
      <c r="C438" s="2" t="s">
        <v>8726</v>
      </c>
      <c r="D438" s="47" t="s">
        <v>8813</v>
      </c>
      <c r="E438" s="2" t="s">
        <v>8727</v>
      </c>
      <c r="F438" s="2" t="s">
        <v>157</v>
      </c>
      <c r="G438" s="2" t="s">
        <v>157</v>
      </c>
      <c r="H438" s="2" t="s">
        <v>8729</v>
      </c>
      <c r="I438" s="107" t="s">
        <v>8814</v>
      </c>
      <c r="J438" s="2" t="s">
        <v>8815</v>
      </c>
      <c r="K438" s="2">
        <f>IFERROR(__xludf.DUMMYFUNCTION("""COMPUTED_VALUE"""),11.0)</f>
        <v>11</v>
      </c>
      <c r="L438" s="2" t="s">
        <v>8731</v>
      </c>
      <c r="M438" s="2">
        <v>12.0</v>
      </c>
    </row>
    <row r="439">
      <c r="A439" s="54">
        <v>45999.0</v>
      </c>
      <c r="B439" s="2" t="s">
        <v>229</v>
      </c>
      <c r="C439" s="2" t="s">
        <v>8726</v>
      </c>
      <c r="D439" s="47" t="s">
        <v>8813</v>
      </c>
      <c r="E439" s="2" t="s">
        <v>8727</v>
      </c>
      <c r="F439" s="2" t="s">
        <v>157</v>
      </c>
      <c r="G439" s="2" t="s">
        <v>157</v>
      </c>
      <c r="H439" s="2" t="s">
        <v>8729</v>
      </c>
      <c r="I439" s="107" t="s">
        <v>8814</v>
      </c>
      <c r="J439" s="2" t="s">
        <v>8815</v>
      </c>
      <c r="K439" s="2">
        <f>IFERROR(__xludf.DUMMYFUNCTION("""COMPUTED_VALUE"""),11.0)</f>
        <v>11</v>
      </c>
      <c r="L439" s="2" t="s">
        <v>8731</v>
      </c>
      <c r="M439" s="2">
        <v>12.0</v>
      </c>
    </row>
    <row r="440">
      <c r="A440" s="54">
        <v>46000.0</v>
      </c>
      <c r="B440" s="2" t="s">
        <v>229</v>
      </c>
      <c r="C440" s="2" t="s">
        <v>8726</v>
      </c>
      <c r="D440" s="47" t="s">
        <v>8813</v>
      </c>
      <c r="E440" s="2" t="s">
        <v>8727</v>
      </c>
      <c r="F440" s="2" t="s">
        <v>157</v>
      </c>
      <c r="G440" s="2" t="s">
        <v>157</v>
      </c>
      <c r="H440" s="2" t="s">
        <v>8729</v>
      </c>
      <c r="I440" s="107" t="s">
        <v>8814</v>
      </c>
      <c r="J440" s="2" t="s">
        <v>8815</v>
      </c>
      <c r="K440" s="2">
        <f>IFERROR(__xludf.DUMMYFUNCTION("""COMPUTED_VALUE"""),11.0)</f>
        <v>11</v>
      </c>
      <c r="L440" s="2" t="s">
        <v>8731</v>
      </c>
      <c r="M440" s="2">
        <v>12.0</v>
      </c>
    </row>
    <row r="441">
      <c r="A441" s="54">
        <v>46001.0</v>
      </c>
      <c r="B441" s="2" t="s">
        <v>229</v>
      </c>
      <c r="C441" s="2" t="s">
        <v>8726</v>
      </c>
      <c r="D441" s="47" t="s">
        <v>8813</v>
      </c>
      <c r="E441" s="2" t="s">
        <v>8727</v>
      </c>
      <c r="F441" s="2" t="s">
        <v>157</v>
      </c>
      <c r="G441" s="2" t="s">
        <v>157</v>
      </c>
      <c r="H441" s="2" t="s">
        <v>8729</v>
      </c>
      <c r="I441" s="107" t="s">
        <v>8814</v>
      </c>
      <c r="J441" s="2" t="s">
        <v>8815</v>
      </c>
      <c r="K441" s="2">
        <f>IFERROR(__xludf.DUMMYFUNCTION("""COMPUTED_VALUE"""),11.0)</f>
        <v>11</v>
      </c>
      <c r="L441" s="2" t="s">
        <v>8731</v>
      </c>
      <c r="M441" s="2">
        <v>12.0</v>
      </c>
    </row>
    <row r="442">
      <c r="A442" s="54">
        <v>46002.0</v>
      </c>
      <c r="B442" s="2" t="s">
        <v>229</v>
      </c>
      <c r="C442" s="2" t="s">
        <v>8726</v>
      </c>
      <c r="D442" s="47" t="s">
        <v>8813</v>
      </c>
      <c r="E442" s="2" t="s">
        <v>8727</v>
      </c>
      <c r="F442" s="2" t="s">
        <v>157</v>
      </c>
      <c r="G442" s="2" t="s">
        <v>157</v>
      </c>
      <c r="H442" s="2" t="s">
        <v>8729</v>
      </c>
      <c r="I442" s="107" t="s">
        <v>8814</v>
      </c>
      <c r="J442" s="2" t="s">
        <v>8815</v>
      </c>
      <c r="K442" s="2">
        <f>IFERROR(__xludf.DUMMYFUNCTION("""COMPUTED_VALUE"""),11.0)</f>
        <v>11</v>
      </c>
      <c r="L442" s="2" t="s">
        <v>8731</v>
      </c>
      <c r="M442" s="2">
        <v>12.0</v>
      </c>
    </row>
    <row r="443">
      <c r="A443" s="54">
        <v>46003.0</v>
      </c>
      <c r="B443" s="2" t="s">
        <v>229</v>
      </c>
      <c r="C443" s="2" t="s">
        <v>8726</v>
      </c>
      <c r="D443" s="47" t="s">
        <v>151</v>
      </c>
      <c r="E443" s="2" t="s">
        <v>8816</v>
      </c>
      <c r="F443" s="48" t="s">
        <v>637</v>
      </c>
      <c r="G443" s="48" t="s">
        <v>638</v>
      </c>
      <c r="H443" s="2" t="s">
        <v>8738</v>
      </c>
      <c r="I443" s="107" t="s">
        <v>8814</v>
      </c>
      <c r="J443" s="2" t="s">
        <v>8817</v>
      </c>
      <c r="K443" s="2">
        <f>IFERROR(__xludf.DUMMYFUNCTION("""COMPUTED_VALUE"""),11.0)</f>
        <v>11</v>
      </c>
      <c r="L443" s="2" t="s">
        <v>8731</v>
      </c>
      <c r="M443" s="2">
        <v>12.0</v>
      </c>
    </row>
    <row r="444">
      <c r="A444" s="54">
        <v>46004.0</v>
      </c>
      <c r="B444" s="2" t="s">
        <v>229</v>
      </c>
      <c r="C444" s="2" t="s">
        <v>8726</v>
      </c>
      <c r="D444" s="47" t="s">
        <v>151</v>
      </c>
      <c r="E444" s="2" t="s">
        <v>8816</v>
      </c>
      <c r="F444" s="48" t="s">
        <v>637</v>
      </c>
      <c r="G444" s="48" t="s">
        <v>582</v>
      </c>
      <c r="H444" s="2" t="s">
        <v>8738</v>
      </c>
      <c r="I444" s="107" t="s">
        <v>8814</v>
      </c>
      <c r="J444" s="2" t="s">
        <v>8817</v>
      </c>
      <c r="K444" s="2">
        <f>IFERROR(__xludf.DUMMYFUNCTION("""COMPUTED_VALUE"""),11.0)</f>
        <v>11</v>
      </c>
      <c r="L444" s="2" t="s">
        <v>8731</v>
      </c>
      <c r="M444" s="2">
        <v>12.0</v>
      </c>
    </row>
    <row r="445">
      <c r="A445" s="54">
        <v>46005.0</v>
      </c>
      <c r="B445" s="2" t="s">
        <v>229</v>
      </c>
      <c r="C445" s="2" t="s">
        <v>8726</v>
      </c>
      <c r="D445" s="47" t="s">
        <v>8813</v>
      </c>
      <c r="E445" s="2" t="s">
        <v>8727</v>
      </c>
      <c r="F445" s="2" t="s">
        <v>157</v>
      </c>
      <c r="G445" s="2" t="s">
        <v>157</v>
      </c>
      <c r="H445" s="2" t="s">
        <v>8729</v>
      </c>
      <c r="I445" s="107" t="s">
        <v>8814</v>
      </c>
      <c r="J445" s="2" t="s">
        <v>8815</v>
      </c>
      <c r="K445" s="2">
        <f>IFERROR(__xludf.DUMMYFUNCTION("""COMPUTED_VALUE"""),11.0)</f>
        <v>11</v>
      </c>
      <c r="L445" s="2" t="s">
        <v>8731</v>
      </c>
      <c r="M445" s="2">
        <v>12.0</v>
      </c>
    </row>
    <row r="446">
      <c r="A446" s="54">
        <v>46006.0</v>
      </c>
      <c r="B446" s="2" t="s">
        <v>229</v>
      </c>
      <c r="C446" s="2" t="s">
        <v>8726</v>
      </c>
      <c r="D446" s="47" t="s">
        <v>8813</v>
      </c>
      <c r="E446" s="2" t="s">
        <v>8727</v>
      </c>
      <c r="F446" s="2" t="s">
        <v>157</v>
      </c>
      <c r="G446" s="2" t="s">
        <v>157</v>
      </c>
      <c r="H446" s="2" t="s">
        <v>8729</v>
      </c>
      <c r="I446" s="107" t="s">
        <v>8814</v>
      </c>
      <c r="J446" s="2" t="s">
        <v>8815</v>
      </c>
      <c r="K446" s="2">
        <f>IFERROR(__xludf.DUMMYFUNCTION("""COMPUTED_VALUE"""),11.0)</f>
        <v>11</v>
      </c>
      <c r="L446" s="2" t="s">
        <v>8731</v>
      </c>
      <c r="M446" s="2">
        <v>12.0</v>
      </c>
    </row>
    <row r="447">
      <c r="A447" s="54">
        <v>46007.0</v>
      </c>
      <c r="B447" s="2" t="s">
        <v>229</v>
      </c>
      <c r="C447" s="2" t="s">
        <v>8726</v>
      </c>
      <c r="D447" s="47" t="s">
        <v>8813</v>
      </c>
      <c r="E447" s="2" t="s">
        <v>8727</v>
      </c>
      <c r="F447" s="2" t="s">
        <v>157</v>
      </c>
      <c r="G447" s="2" t="s">
        <v>157</v>
      </c>
      <c r="H447" s="2" t="s">
        <v>8729</v>
      </c>
      <c r="I447" s="107" t="s">
        <v>8814</v>
      </c>
      <c r="J447" s="2" t="s">
        <v>8815</v>
      </c>
      <c r="K447" s="2">
        <f>IFERROR(__xludf.DUMMYFUNCTION("""COMPUTED_VALUE"""),11.0)</f>
        <v>11</v>
      </c>
      <c r="L447" s="2" t="s">
        <v>8731</v>
      </c>
      <c r="M447" s="2">
        <v>12.0</v>
      </c>
    </row>
    <row r="448">
      <c r="A448" s="54">
        <v>46008.0</v>
      </c>
      <c r="B448" s="2" t="s">
        <v>229</v>
      </c>
      <c r="C448" s="2" t="s">
        <v>8726</v>
      </c>
      <c r="D448" s="47" t="s">
        <v>8813</v>
      </c>
      <c r="E448" s="2" t="s">
        <v>8727</v>
      </c>
      <c r="F448" s="2" t="s">
        <v>157</v>
      </c>
      <c r="G448" s="2" t="s">
        <v>157</v>
      </c>
      <c r="H448" s="2" t="s">
        <v>8729</v>
      </c>
      <c r="I448" s="107" t="s">
        <v>8814</v>
      </c>
      <c r="J448" s="2" t="s">
        <v>8815</v>
      </c>
      <c r="K448" s="2">
        <f>IFERROR(__xludf.DUMMYFUNCTION("""COMPUTED_VALUE"""),11.0)</f>
        <v>11</v>
      </c>
      <c r="L448" s="2" t="s">
        <v>8731</v>
      </c>
      <c r="M448" s="2">
        <v>12.0</v>
      </c>
    </row>
    <row r="449">
      <c r="A449" s="54">
        <v>46009.0</v>
      </c>
      <c r="B449" s="2" t="s">
        <v>229</v>
      </c>
      <c r="C449" s="2" t="s">
        <v>8726</v>
      </c>
      <c r="D449" s="47" t="s">
        <v>8813</v>
      </c>
      <c r="E449" s="2" t="s">
        <v>8727</v>
      </c>
      <c r="F449" s="2" t="s">
        <v>157</v>
      </c>
      <c r="G449" s="2" t="s">
        <v>157</v>
      </c>
      <c r="H449" s="2" t="s">
        <v>8729</v>
      </c>
      <c r="I449" s="107" t="s">
        <v>8814</v>
      </c>
      <c r="J449" s="2" t="s">
        <v>8815</v>
      </c>
      <c r="K449" s="2">
        <f>IFERROR(__xludf.DUMMYFUNCTION("""COMPUTED_VALUE"""),11.0)</f>
        <v>11</v>
      </c>
      <c r="L449" s="2" t="s">
        <v>8731</v>
      </c>
      <c r="M449" s="2">
        <v>12.0</v>
      </c>
    </row>
    <row r="450">
      <c r="A450" s="54">
        <v>46010.0</v>
      </c>
      <c r="B450" s="2" t="s">
        <v>229</v>
      </c>
      <c r="C450" s="2" t="s">
        <v>8726</v>
      </c>
      <c r="D450" s="47" t="s">
        <v>151</v>
      </c>
      <c r="E450" s="2" t="s">
        <v>8821</v>
      </c>
      <c r="F450" s="48" t="s">
        <v>652</v>
      </c>
      <c r="G450" s="48" t="s">
        <v>653</v>
      </c>
      <c r="H450" s="2" t="s">
        <v>8738</v>
      </c>
      <c r="I450" s="107" t="s">
        <v>8814</v>
      </c>
      <c r="J450" s="2" t="s">
        <v>8817</v>
      </c>
      <c r="K450" s="2">
        <f>IFERROR(__xludf.DUMMYFUNCTION("""COMPUTED_VALUE"""),11.0)</f>
        <v>11</v>
      </c>
      <c r="L450" s="2" t="s">
        <v>8731</v>
      </c>
      <c r="M450" s="2">
        <v>12.0</v>
      </c>
    </row>
    <row r="451">
      <c r="A451" s="54">
        <v>46011.0</v>
      </c>
      <c r="B451" s="2" t="s">
        <v>229</v>
      </c>
      <c r="C451" s="2" t="s">
        <v>8726</v>
      </c>
      <c r="D451" s="47" t="s">
        <v>8813</v>
      </c>
      <c r="E451" s="2" t="s">
        <v>8727</v>
      </c>
      <c r="F451" s="2" t="s">
        <v>157</v>
      </c>
      <c r="G451" s="2" t="s">
        <v>157</v>
      </c>
      <c r="H451" s="2" t="s">
        <v>8729</v>
      </c>
      <c r="I451" s="107" t="s">
        <v>8814</v>
      </c>
      <c r="J451" s="2" t="s">
        <v>8815</v>
      </c>
      <c r="K451" s="2">
        <f>IFERROR(__xludf.DUMMYFUNCTION("""COMPUTED_VALUE"""),11.0)</f>
        <v>11</v>
      </c>
      <c r="L451" s="2" t="s">
        <v>8731</v>
      </c>
      <c r="M451" s="2">
        <v>12.0</v>
      </c>
    </row>
    <row r="452">
      <c r="A452" s="54">
        <v>46012.0</v>
      </c>
      <c r="B452" s="2" t="s">
        <v>229</v>
      </c>
      <c r="C452" s="2" t="s">
        <v>8726</v>
      </c>
      <c r="D452" s="47" t="s">
        <v>8813</v>
      </c>
      <c r="E452" s="2" t="s">
        <v>8727</v>
      </c>
      <c r="F452" s="2" t="s">
        <v>157</v>
      </c>
      <c r="G452" s="2" t="s">
        <v>157</v>
      </c>
      <c r="H452" s="2" t="s">
        <v>8729</v>
      </c>
      <c r="I452" s="107" t="s">
        <v>8814</v>
      </c>
      <c r="J452" s="2" t="s">
        <v>8815</v>
      </c>
      <c r="K452" s="2">
        <f>IFERROR(__xludf.DUMMYFUNCTION("""COMPUTED_VALUE"""),11.0)</f>
        <v>11</v>
      </c>
      <c r="L452" s="2" t="s">
        <v>8731</v>
      </c>
      <c r="M452" s="2">
        <v>12.0</v>
      </c>
    </row>
    <row r="453">
      <c r="A453" s="54">
        <v>46013.0</v>
      </c>
      <c r="B453" s="2" t="s">
        <v>229</v>
      </c>
      <c r="C453" s="2" t="s">
        <v>8726</v>
      </c>
      <c r="D453" s="47" t="s">
        <v>8813</v>
      </c>
      <c r="E453" s="2" t="s">
        <v>8727</v>
      </c>
      <c r="F453" s="2" t="s">
        <v>157</v>
      </c>
      <c r="G453" s="2" t="s">
        <v>157</v>
      </c>
      <c r="H453" s="2" t="s">
        <v>8729</v>
      </c>
      <c r="I453" s="107" t="s">
        <v>8814</v>
      </c>
      <c r="J453" s="2" t="s">
        <v>8815</v>
      </c>
      <c r="K453" s="2">
        <f>IFERROR(__xludf.DUMMYFUNCTION("""COMPUTED_VALUE"""),11.0)</f>
        <v>11</v>
      </c>
      <c r="L453" s="2" t="s">
        <v>8731</v>
      </c>
      <c r="M453" s="2">
        <v>12.0</v>
      </c>
    </row>
    <row r="454">
      <c r="A454" s="54">
        <v>46014.0</v>
      </c>
      <c r="B454" s="2" t="s">
        <v>229</v>
      </c>
      <c r="C454" s="2" t="s">
        <v>8726</v>
      </c>
      <c r="D454" s="47" t="s">
        <v>8813</v>
      </c>
      <c r="E454" s="2" t="s">
        <v>8727</v>
      </c>
      <c r="F454" s="2" t="s">
        <v>157</v>
      </c>
      <c r="G454" s="2" t="s">
        <v>157</v>
      </c>
      <c r="H454" s="2" t="s">
        <v>8729</v>
      </c>
      <c r="I454" s="107" t="s">
        <v>8814</v>
      </c>
      <c r="J454" s="2" t="s">
        <v>8815</v>
      </c>
      <c r="K454" s="2">
        <f>IFERROR(__xludf.DUMMYFUNCTION("""COMPUTED_VALUE"""),12.0)</f>
        <v>12</v>
      </c>
      <c r="L454" s="2" t="s">
        <v>8735</v>
      </c>
      <c r="M454" s="2">
        <v>12.0</v>
      </c>
    </row>
    <row r="455">
      <c r="A455" s="54">
        <v>46015.0</v>
      </c>
      <c r="B455" s="2" t="s">
        <v>229</v>
      </c>
      <c r="C455" s="2" t="s">
        <v>8726</v>
      </c>
      <c r="D455" s="47" t="s">
        <v>8813</v>
      </c>
      <c r="E455" s="2" t="s">
        <v>8727</v>
      </c>
      <c r="F455" s="2" t="s">
        <v>157</v>
      </c>
      <c r="G455" s="2" t="s">
        <v>157</v>
      </c>
      <c r="H455" s="2" t="s">
        <v>8729</v>
      </c>
      <c r="I455" s="107" t="s">
        <v>8814</v>
      </c>
      <c r="J455" s="2" t="s">
        <v>8815</v>
      </c>
      <c r="K455" s="2">
        <f>IFERROR(__xludf.DUMMYFUNCTION("""COMPUTED_VALUE"""),11.0)</f>
        <v>11</v>
      </c>
      <c r="L455" s="2" t="s">
        <v>8731</v>
      </c>
      <c r="M455" s="2">
        <v>12.0</v>
      </c>
    </row>
    <row r="456">
      <c r="A456" s="54">
        <v>46016.0</v>
      </c>
      <c r="B456" s="2" t="s">
        <v>229</v>
      </c>
      <c r="C456" s="2" t="s">
        <v>8726</v>
      </c>
      <c r="D456" s="47" t="s">
        <v>8813</v>
      </c>
      <c r="E456" s="2" t="s">
        <v>8727</v>
      </c>
      <c r="F456" s="2" t="s">
        <v>157</v>
      </c>
      <c r="G456" s="2" t="s">
        <v>157</v>
      </c>
      <c r="H456" s="2" t="s">
        <v>8729</v>
      </c>
      <c r="I456" s="107" t="s">
        <v>8814</v>
      </c>
      <c r="J456" s="2" t="s">
        <v>8815</v>
      </c>
      <c r="K456" s="2">
        <f>IFERROR(__xludf.DUMMYFUNCTION("""COMPUTED_VALUE"""),11.0)</f>
        <v>11</v>
      </c>
      <c r="L456" s="2" t="s">
        <v>8731</v>
      </c>
      <c r="M456" s="2">
        <v>12.0</v>
      </c>
    </row>
    <row r="457">
      <c r="A457" s="54">
        <v>46017.0</v>
      </c>
      <c r="B457" s="2" t="s">
        <v>229</v>
      </c>
      <c r="C457" s="2" t="s">
        <v>8726</v>
      </c>
      <c r="D457" s="47" t="s">
        <v>8813</v>
      </c>
      <c r="E457" s="2" t="s">
        <v>8727</v>
      </c>
      <c r="F457" s="2" t="s">
        <v>157</v>
      </c>
      <c r="G457" s="2" t="s">
        <v>157</v>
      </c>
      <c r="H457" s="2" t="s">
        <v>8729</v>
      </c>
      <c r="I457" s="107" t="s">
        <v>8814</v>
      </c>
      <c r="J457" s="2" t="s">
        <v>8815</v>
      </c>
      <c r="K457" s="2">
        <f>IFERROR(__xludf.DUMMYFUNCTION("""COMPUTED_VALUE"""),11.0)</f>
        <v>11</v>
      </c>
      <c r="L457" s="2" t="s">
        <v>8731</v>
      </c>
      <c r="M457" s="2">
        <v>12.0</v>
      </c>
    </row>
    <row r="458">
      <c r="A458" s="54">
        <v>46018.0</v>
      </c>
      <c r="B458" s="2" t="s">
        <v>229</v>
      </c>
      <c r="C458" s="2" t="s">
        <v>8726</v>
      </c>
      <c r="D458" s="47" t="s">
        <v>8813</v>
      </c>
      <c r="E458" s="2" t="s">
        <v>8727</v>
      </c>
      <c r="F458" s="2" t="s">
        <v>157</v>
      </c>
      <c r="G458" s="2" t="s">
        <v>157</v>
      </c>
      <c r="H458" s="2" t="s">
        <v>8729</v>
      </c>
      <c r="I458" s="107" t="s">
        <v>8814</v>
      </c>
      <c r="J458" s="2" t="s">
        <v>8815</v>
      </c>
      <c r="K458" s="2">
        <f>IFERROR(__xludf.DUMMYFUNCTION("""COMPUTED_VALUE"""),11.0)</f>
        <v>11</v>
      </c>
      <c r="L458" s="2" t="s">
        <v>8731</v>
      </c>
      <c r="M458" s="2">
        <v>12.0</v>
      </c>
    </row>
    <row r="459">
      <c r="A459" s="54">
        <v>46019.0</v>
      </c>
      <c r="B459" s="2" t="s">
        <v>229</v>
      </c>
      <c r="C459" s="2" t="s">
        <v>8726</v>
      </c>
      <c r="D459" s="47" t="s">
        <v>8813</v>
      </c>
      <c r="E459" s="2" t="s">
        <v>8727</v>
      </c>
      <c r="F459" s="2" t="s">
        <v>157</v>
      </c>
      <c r="G459" s="2" t="s">
        <v>157</v>
      </c>
      <c r="H459" s="2" t="s">
        <v>8729</v>
      </c>
      <c r="I459" s="107" t="s">
        <v>8814</v>
      </c>
      <c r="J459" s="2" t="s">
        <v>8815</v>
      </c>
      <c r="K459" s="2">
        <f>IFERROR(__xludf.DUMMYFUNCTION("""COMPUTED_VALUE"""),11.0)</f>
        <v>11</v>
      </c>
      <c r="L459" s="2" t="s">
        <v>8731</v>
      </c>
      <c r="M459" s="2">
        <v>12.0</v>
      </c>
    </row>
    <row r="460">
      <c r="A460" s="54">
        <v>46020.0</v>
      </c>
      <c r="B460" s="2" t="s">
        <v>229</v>
      </c>
      <c r="C460" s="2" t="s">
        <v>8726</v>
      </c>
      <c r="D460" s="47" t="s">
        <v>8813</v>
      </c>
      <c r="E460" s="2" t="s">
        <v>8727</v>
      </c>
      <c r="F460" s="2" t="s">
        <v>157</v>
      </c>
      <c r="G460" s="2" t="s">
        <v>157</v>
      </c>
      <c r="H460" s="2" t="s">
        <v>8729</v>
      </c>
      <c r="I460" s="107" t="s">
        <v>8814</v>
      </c>
      <c r="J460" s="2" t="s">
        <v>8815</v>
      </c>
      <c r="K460" s="2">
        <f>IFERROR(__xludf.DUMMYFUNCTION("""COMPUTED_VALUE"""),11.0)</f>
        <v>11</v>
      </c>
      <c r="L460" s="2" t="s">
        <v>8731</v>
      </c>
      <c r="M460" s="2">
        <v>12.0</v>
      </c>
    </row>
    <row r="461">
      <c r="A461" s="54">
        <v>46021.0</v>
      </c>
      <c r="B461" s="2" t="s">
        <v>229</v>
      </c>
      <c r="C461" s="2" t="s">
        <v>8726</v>
      </c>
      <c r="D461" s="47" t="s">
        <v>151</v>
      </c>
      <c r="E461" s="2" t="s">
        <v>8821</v>
      </c>
      <c r="F461" s="48" t="s">
        <v>668</v>
      </c>
      <c r="G461" s="48" t="s">
        <v>669</v>
      </c>
      <c r="H461" s="2" t="s">
        <v>8738</v>
      </c>
      <c r="I461" s="107" t="s">
        <v>8814</v>
      </c>
      <c r="J461" s="2" t="s">
        <v>8817</v>
      </c>
      <c r="K461" s="2">
        <f>IFERROR(__xludf.DUMMYFUNCTION("""COMPUTED_VALUE"""),11.0)</f>
        <v>11</v>
      </c>
      <c r="L461" s="2" t="s">
        <v>8731</v>
      </c>
      <c r="M461" s="2">
        <v>12.0</v>
      </c>
    </row>
    <row r="462">
      <c r="A462" s="54">
        <v>46022.0</v>
      </c>
      <c r="B462" s="2" t="s">
        <v>229</v>
      </c>
      <c r="C462" s="2" t="s">
        <v>8726</v>
      </c>
      <c r="D462" s="47" t="s">
        <v>8813</v>
      </c>
      <c r="E462" s="2" t="s">
        <v>8727</v>
      </c>
      <c r="F462" s="2" t="s">
        <v>157</v>
      </c>
      <c r="G462" s="2" t="s">
        <v>157</v>
      </c>
      <c r="H462" s="2" t="s">
        <v>8729</v>
      </c>
      <c r="I462" s="107" t="s">
        <v>8814</v>
      </c>
      <c r="J462" s="2" t="s">
        <v>8815</v>
      </c>
      <c r="K462" s="2">
        <f>IFERROR(__xludf.DUMMYFUNCTION("""COMPUTED_VALUE"""),11.0)</f>
        <v>11</v>
      </c>
      <c r="L462" s="2" t="s">
        <v>8731</v>
      </c>
      <c r="M462" s="2">
        <v>12.0</v>
      </c>
    </row>
    <row r="463">
      <c r="A463" s="54">
        <v>46023.0</v>
      </c>
      <c r="B463" s="2" t="s">
        <v>229</v>
      </c>
      <c r="C463" s="2" t="s">
        <v>8726</v>
      </c>
      <c r="D463" s="47" t="s">
        <v>8813</v>
      </c>
      <c r="E463" s="2" t="s">
        <v>8727</v>
      </c>
      <c r="F463" s="2" t="s">
        <v>157</v>
      </c>
      <c r="G463" s="2" t="s">
        <v>157</v>
      </c>
      <c r="H463" s="2" t="s">
        <v>8729</v>
      </c>
      <c r="I463" s="107" t="s">
        <v>8814</v>
      </c>
      <c r="J463" s="2" t="s">
        <v>8815</v>
      </c>
      <c r="K463" s="2">
        <f>IFERROR(__xludf.DUMMYFUNCTION("""COMPUTED_VALUE"""),11.0)</f>
        <v>11</v>
      </c>
      <c r="L463" s="2" t="s">
        <v>8731</v>
      </c>
      <c r="M463" s="2">
        <v>12.0</v>
      </c>
    </row>
    <row r="464">
      <c r="A464" s="54">
        <v>46024.0</v>
      </c>
      <c r="B464" s="2" t="s">
        <v>229</v>
      </c>
      <c r="C464" s="2" t="s">
        <v>8726</v>
      </c>
      <c r="D464" s="47" t="s">
        <v>8813</v>
      </c>
      <c r="E464" s="2" t="s">
        <v>8727</v>
      </c>
      <c r="F464" s="2" t="s">
        <v>157</v>
      </c>
      <c r="G464" s="2" t="s">
        <v>157</v>
      </c>
      <c r="H464" s="2" t="s">
        <v>8729</v>
      </c>
      <c r="I464" s="107" t="s">
        <v>8814</v>
      </c>
      <c r="J464" s="2" t="s">
        <v>8815</v>
      </c>
      <c r="K464" s="2">
        <f>IFERROR(__xludf.DUMMYFUNCTION("""COMPUTED_VALUE"""),11.0)</f>
        <v>11</v>
      </c>
      <c r="L464" s="2" t="s">
        <v>8731</v>
      </c>
      <c r="M464" s="2">
        <v>12.0</v>
      </c>
    </row>
    <row r="465">
      <c r="A465" s="54">
        <v>46025.0</v>
      </c>
      <c r="B465" s="2" t="s">
        <v>229</v>
      </c>
      <c r="C465" s="2" t="s">
        <v>8726</v>
      </c>
      <c r="D465" s="47" t="s">
        <v>8813</v>
      </c>
      <c r="E465" s="2" t="s">
        <v>8727</v>
      </c>
      <c r="F465" s="2" t="s">
        <v>157</v>
      </c>
      <c r="G465" s="2" t="s">
        <v>157</v>
      </c>
      <c r="H465" s="2" t="s">
        <v>8729</v>
      </c>
      <c r="I465" s="107" t="s">
        <v>8814</v>
      </c>
      <c r="J465" s="2" t="s">
        <v>8815</v>
      </c>
      <c r="K465" s="2">
        <f>IFERROR(__xludf.DUMMYFUNCTION("""COMPUTED_VALUE"""),11.0)</f>
        <v>11</v>
      </c>
      <c r="L465" s="2" t="s">
        <v>8731</v>
      </c>
      <c r="M465" s="2">
        <v>12.0</v>
      </c>
    </row>
    <row r="466">
      <c r="A466" s="54">
        <v>46026.0</v>
      </c>
      <c r="B466" s="2" t="s">
        <v>229</v>
      </c>
      <c r="C466" s="2" t="s">
        <v>8726</v>
      </c>
      <c r="D466" s="47" t="s">
        <v>8813</v>
      </c>
      <c r="E466" s="2" t="s">
        <v>8727</v>
      </c>
      <c r="F466" s="2" t="s">
        <v>157</v>
      </c>
      <c r="G466" s="2" t="s">
        <v>157</v>
      </c>
      <c r="H466" s="2" t="s">
        <v>8729</v>
      </c>
      <c r="I466" s="107" t="s">
        <v>8814</v>
      </c>
      <c r="J466" s="2" t="s">
        <v>8815</v>
      </c>
      <c r="K466" s="2">
        <f>IFERROR(__xludf.DUMMYFUNCTION("""COMPUTED_VALUE"""),11.0)</f>
        <v>11</v>
      </c>
      <c r="L466" s="2" t="s">
        <v>8731</v>
      </c>
      <c r="M466" s="2">
        <v>12.0</v>
      </c>
    </row>
    <row r="467">
      <c r="A467" s="54">
        <v>46027.0</v>
      </c>
      <c r="B467" s="2" t="s">
        <v>229</v>
      </c>
      <c r="C467" s="2" t="s">
        <v>8726</v>
      </c>
      <c r="D467" s="47" t="s">
        <v>8813</v>
      </c>
      <c r="E467" s="2" t="s">
        <v>8727</v>
      </c>
      <c r="F467" s="2" t="s">
        <v>157</v>
      </c>
      <c r="G467" s="2" t="s">
        <v>157</v>
      </c>
      <c r="H467" s="2" t="s">
        <v>8729</v>
      </c>
      <c r="I467" s="107" t="s">
        <v>8814</v>
      </c>
      <c r="J467" s="2" t="s">
        <v>8815</v>
      </c>
      <c r="K467" s="2">
        <f>IFERROR(__xludf.DUMMYFUNCTION("""COMPUTED_VALUE"""),11.0)</f>
        <v>11</v>
      </c>
      <c r="L467" s="2" t="s">
        <v>8731</v>
      </c>
      <c r="M467" s="2">
        <v>12.0</v>
      </c>
    </row>
    <row r="468">
      <c r="A468" s="54">
        <v>46028.0</v>
      </c>
      <c r="B468" s="2" t="s">
        <v>229</v>
      </c>
      <c r="C468" s="2" t="s">
        <v>8726</v>
      </c>
      <c r="D468" s="47" t="s">
        <v>8813</v>
      </c>
      <c r="E468" s="2" t="s">
        <v>8727</v>
      </c>
      <c r="F468" s="2" t="s">
        <v>157</v>
      </c>
      <c r="G468" s="2" t="s">
        <v>157</v>
      </c>
      <c r="H468" s="2" t="s">
        <v>8729</v>
      </c>
      <c r="I468" s="107" t="s">
        <v>8814</v>
      </c>
      <c r="J468" s="2" t="s">
        <v>8815</v>
      </c>
      <c r="K468" s="2">
        <f>IFERROR(__xludf.DUMMYFUNCTION("""COMPUTED_VALUE"""),11.0)</f>
        <v>11</v>
      </c>
      <c r="L468" s="2" t="s">
        <v>8731</v>
      </c>
      <c r="M468" s="2">
        <v>12.0</v>
      </c>
    </row>
    <row r="469">
      <c r="A469" s="54">
        <v>46029.0</v>
      </c>
      <c r="B469" s="2" t="s">
        <v>229</v>
      </c>
      <c r="C469" s="2" t="s">
        <v>8726</v>
      </c>
      <c r="D469" s="47" t="s">
        <v>151</v>
      </c>
      <c r="E469" s="2" t="s">
        <v>8821</v>
      </c>
      <c r="F469" s="48" t="s">
        <v>708</v>
      </c>
      <c r="G469" s="48" t="s">
        <v>709</v>
      </c>
      <c r="H469" s="2" t="s">
        <v>8738</v>
      </c>
      <c r="I469" s="107" t="s">
        <v>8814</v>
      </c>
      <c r="J469" s="2" t="s">
        <v>8817</v>
      </c>
      <c r="K469" s="2">
        <f>IFERROR(__xludf.DUMMYFUNCTION("""COMPUTED_VALUE"""),11.0)</f>
        <v>11</v>
      </c>
      <c r="L469" s="2" t="s">
        <v>8731</v>
      </c>
      <c r="M469" s="2">
        <v>12.0</v>
      </c>
    </row>
    <row r="470">
      <c r="A470" s="54">
        <v>46030.0</v>
      </c>
      <c r="B470" s="2" t="s">
        <v>229</v>
      </c>
      <c r="C470" s="2" t="s">
        <v>8726</v>
      </c>
      <c r="D470" s="47" t="s">
        <v>8813</v>
      </c>
      <c r="E470" s="2" t="s">
        <v>8727</v>
      </c>
      <c r="F470" s="2" t="s">
        <v>157</v>
      </c>
      <c r="G470" s="2" t="s">
        <v>157</v>
      </c>
      <c r="H470" s="2" t="s">
        <v>8729</v>
      </c>
      <c r="I470" s="107" t="s">
        <v>8814</v>
      </c>
      <c r="J470" s="2" t="s">
        <v>8815</v>
      </c>
      <c r="K470" s="2">
        <f>IFERROR(__xludf.DUMMYFUNCTION("""COMPUTED_VALUE"""),11.0)</f>
        <v>11</v>
      </c>
      <c r="L470" s="2" t="s">
        <v>8731</v>
      </c>
      <c r="M470" s="2">
        <v>12.0</v>
      </c>
    </row>
    <row r="471">
      <c r="A471" s="54">
        <v>46031.0</v>
      </c>
      <c r="B471" s="2" t="s">
        <v>229</v>
      </c>
      <c r="C471" s="2" t="s">
        <v>8726</v>
      </c>
      <c r="D471" s="47" t="s">
        <v>8813</v>
      </c>
      <c r="E471" s="2" t="s">
        <v>8727</v>
      </c>
      <c r="F471" s="2" t="s">
        <v>157</v>
      </c>
      <c r="G471" s="2" t="s">
        <v>157</v>
      </c>
      <c r="H471" s="2" t="s">
        <v>8729</v>
      </c>
      <c r="I471" s="107" t="s">
        <v>8814</v>
      </c>
      <c r="J471" s="2" t="s">
        <v>8815</v>
      </c>
      <c r="K471" s="2">
        <f>IFERROR(__xludf.DUMMYFUNCTION("""COMPUTED_VALUE"""),11.0)</f>
        <v>11</v>
      </c>
      <c r="L471" s="2" t="s">
        <v>8731</v>
      </c>
      <c r="M471" s="2">
        <v>12.0</v>
      </c>
    </row>
    <row r="472">
      <c r="A472" s="54">
        <v>46032.0</v>
      </c>
      <c r="B472" s="2" t="s">
        <v>229</v>
      </c>
      <c r="C472" s="2" t="s">
        <v>8726</v>
      </c>
      <c r="D472" s="47" t="s">
        <v>8813</v>
      </c>
      <c r="E472" s="2" t="s">
        <v>8727</v>
      </c>
      <c r="F472" s="2" t="s">
        <v>157</v>
      </c>
      <c r="G472" s="2" t="s">
        <v>157</v>
      </c>
      <c r="H472" s="2" t="s">
        <v>8729</v>
      </c>
      <c r="I472" s="107" t="s">
        <v>8814</v>
      </c>
      <c r="J472" s="2" t="s">
        <v>8815</v>
      </c>
      <c r="K472" s="2">
        <f>IFERROR(__xludf.DUMMYFUNCTION("""COMPUTED_VALUE"""),11.0)</f>
        <v>11</v>
      </c>
      <c r="L472" s="2" t="s">
        <v>8731</v>
      </c>
      <c r="M472" s="2">
        <v>12.0</v>
      </c>
    </row>
    <row r="473">
      <c r="A473" s="54">
        <v>46033.0</v>
      </c>
      <c r="B473" s="2" t="s">
        <v>229</v>
      </c>
      <c r="C473" s="2" t="s">
        <v>8726</v>
      </c>
      <c r="D473" s="47" t="s">
        <v>8813</v>
      </c>
      <c r="E473" s="2" t="s">
        <v>8727</v>
      </c>
      <c r="F473" s="2" t="s">
        <v>157</v>
      </c>
      <c r="G473" s="2" t="s">
        <v>157</v>
      </c>
      <c r="H473" s="2" t="s">
        <v>8729</v>
      </c>
      <c r="I473" s="107" t="s">
        <v>8814</v>
      </c>
      <c r="J473" s="2" t="s">
        <v>8815</v>
      </c>
      <c r="K473" s="2">
        <f>IFERROR(__xludf.DUMMYFUNCTION("""COMPUTED_VALUE"""),11.0)</f>
        <v>11</v>
      </c>
      <c r="L473" s="2" t="s">
        <v>8731</v>
      </c>
      <c r="M473" s="2">
        <v>12.0</v>
      </c>
    </row>
    <row r="474">
      <c r="A474" s="54">
        <v>46034.0</v>
      </c>
      <c r="B474" s="2" t="s">
        <v>229</v>
      </c>
      <c r="C474" s="2" t="s">
        <v>8726</v>
      </c>
      <c r="D474" s="47" t="s">
        <v>8813</v>
      </c>
      <c r="E474" s="2" t="s">
        <v>8727</v>
      </c>
      <c r="F474" s="2" t="s">
        <v>157</v>
      </c>
      <c r="G474" s="2" t="s">
        <v>157</v>
      </c>
      <c r="H474" s="2" t="s">
        <v>8729</v>
      </c>
      <c r="I474" s="107" t="s">
        <v>8814</v>
      </c>
      <c r="J474" s="2" t="s">
        <v>8815</v>
      </c>
      <c r="K474" s="2">
        <f>IFERROR(__xludf.DUMMYFUNCTION("""COMPUTED_VALUE"""),11.0)</f>
        <v>11</v>
      </c>
      <c r="L474" s="2" t="s">
        <v>8731</v>
      </c>
      <c r="M474" s="2">
        <v>12.0</v>
      </c>
    </row>
    <row r="475">
      <c r="A475" s="54">
        <v>46035.0</v>
      </c>
      <c r="B475" s="2" t="s">
        <v>229</v>
      </c>
      <c r="C475" s="2" t="s">
        <v>8726</v>
      </c>
      <c r="D475" s="47" t="s">
        <v>8813</v>
      </c>
      <c r="E475" s="2" t="s">
        <v>8727</v>
      </c>
      <c r="F475" s="2" t="s">
        <v>157</v>
      </c>
      <c r="G475" s="2" t="s">
        <v>157</v>
      </c>
      <c r="H475" s="2" t="s">
        <v>8729</v>
      </c>
      <c r="I475" s="107" t="s">
        <v>8814</v>
      </c>
      <c r="J475" s="2" t="s">
        <v>8815</v>
      </c>
      <c r="K475" s="2">
        <f>IFERROR(__xludf.DUMMYFUNCTION("""COMPUTED_VALUE"""),11.0)</f>
        <v>11</v>
      </c>
      <c r="L475" s="2" t="s">
        <v>8731</v>
      </c>
      <c r="M475" s="2">
        <v>12.0</v>
      </c>
    </row>
    <row r="476">
      <c r="A476" s="54">
        <v>46036.0</v>
      </c>
      <c r="B476" s="2" t="s">
        <v>229</v>
      </c>
      <c r="C476" s="2" t="s">
        <v>8726</v>
      </c>
      <c r="D476" s="47" t="s">
        <v>8813</v>
      </c>
      <c r="E476" s="2" t="s">
        <v>8727</v>
      </c>
      <c r="F476" s="2" t="s">
        <v>157</v>
      </c>
      <c r="G476" s="2" t="s">
        <v>157</v>
      </c>
      <c r="H476" s="2" t="s">
        <v>8729</v>
      </c>
      <c r="I476" s="107" t="s">
        <v>8814</v>
      </c>
      <c r="J476" s="2" t="s">
        <v>8815</v>
      </c>
      <c r="K476" s="2">
        <f>IFERROR(__xludf.DUMMYFUNCTION("""COMPUTED_VALUE"""),11.0)</f>
        <v>11</v>
      </c>
      <c r="L476" s="2" t="s">
        <v>8731</v>
      </c>
      <c r="M476" s="2">
        <v>12.0</v>
      </c>
    </row>
    <row r="477">
      <c r="A477" s="54">
        <v>46037.0</v>
      </c>
      <c r="B477" s="2" t="s">
        <v>229</v>
      </c>
      <c r="C477" s="2" t="s">
        <v>8726</v>
      </c>
      <c r="D477" s="47" t="s">
        <v>151</v>
      </c>
      <c r="E477" s="2" t="s">
        <v>8822</v>
      </c>
      <c r="F477" s="48" t="s">
        <v>753</v>
      </c>
      <c r="G477" s="48" t="s">
        <v>754</v>
      </c>
      <c r="H477" s="2" t="s">
        <v>8738</v>
      </c>
      <c r="I477" s="107" t="s">
        <v>8814</v>
      </c>
      <c r="J477" s="2" t="s">
        <v>8817</v>
      </c>
      <c r="K477" s="2">
        <f>IFERROR(__xludf.DUMMYFUNCTION("""COMPUTED_VALUE"""),11.0)</f>
        <v>11</v>
      </c>
      <c r="L477" s="2" t="s">
        <v>8731</v>
      </c>
      <c r="M477" s="2">
        <v>12.0</v>
      </c>
    </row>
    <row r="478">
      <c r="A478" s="54">
        <v>46038.0</v>
      </c>
      <c r="B478" s="2" t="s">
        <v>229</v>
      </c>
      <c r="C478" s="2" t="s">
        <v>8726</v>
      </c>
      <c r="D478" s="47" t="s">
        <v>8813</v>
      </c>
      <c r="E478" s="2" t="s">
        <v>8727</v>
      </c>
      <c r="F478" s="2" t="s">
        <v>157</v>
      </c>
      <c r="G478" s="2" t="s">
        <v>157</v>
      </c>
      <c r="H478" s="2" t="s">
        <v>8729</v>
      </c>
      <c r="I478" s="107" t="s">
        <v>8814</v>
      </c>
      <c r="J478" s="2" t="s">
        <v>8815</v>
      </c>
      <c r="K478" s="2">
        <f>IFERROR(__xludf.DUMMYFUNCTION("""COMPUTED_VALUE"""),11.0)</f>
        <v>11</v>
      </c>
      <c r="L478" s="2" t="s">
        <v>8731</v>
      </c>
      <c r="M478" s="2">
        <v>12.0</v>
      </c>
    </row>
    <row r="479">
      <c r="A479" s="54">
        <v>46039.0</v>
      </c>
      <c r="B479" s="2" t="s">
        <v>229</v>
      </c>
      <c r="C479" s="2" t="s">
        <v>8726</v>
      </c>
      <c r="D479" s="47" t="s">
        <v>8813</v>
      </c>
      <c r="E479" s="2" t="s">
        <v>8727</v>
      </c>
      <c r="F479" s="2" t="s">
        <v>157</v>
      </c>
      <c r="G479" s="2" t="s">
        <v>157</v>
      </c>
      <c r="H479" s="2" t="s">
        <v>8729</v>
      </c>
      <c r="I479" s="107" t="s">
        <v>8814</v>
      </c>
      <c r="J479" s="2" t="s">
        <v>8815</v>
      </c>
      <c r="K479" s="2">
        <f>IFERROR(__xludf.DUMMYFUNCTION("""COMPUTED_VALUE"""),11.0)</f>
        <v>11</v>
      </c>
      <c r="L479" s="2" t="s">
        <v>8731</v>
      </c>
      <c r="M479" s="2">
        <v>12.0</v>
      </c>
    </row>
    <row r="480">
      <c r="A480" s="54">
        <v>46040.0</v>
      </c>
      <c r="B480" s="2" t="s">
        <v>229</v>
      </c>
      <c r="C480" s="2" t="s">
        <v>8726</v>
      </c>
      <c r="D480" s="47" t="s">
        <v>8813</v>
      </c>
      <c r="E480" s="2" t="s">
        <v>8727</v>
      </c>
      <c r="F480" s="2" t="s">
        <v>157</v>
      </c>
      <c r="G480" s="2" t="s">
        <v>157</v>
      </c>
      <c r="H480" s="2" t="s">
        <v>8729</v>
      </c>
      <c r="I480" s="107" t="s">
        <v>8814</v>
      </c>
      <c r="J480" s="2" t="s">
        <v>8815</v>
      </c>
      <c r="K480" s="2">
        <f>IFERROR(__xludf.DUMMYFUNCTION("""COMPUTED_VALUE"""),11.0)</f>
        <v>11</v>
      </c>
      <c r="L480" s="2" t="s">
        <v>8731</v>
      </c>
      <c r="M480" s="2">
        <v>12.0</v>
      </c>
    </row>
    <row r="481">
      <c r="A481" s="54">
        <v>46041.0</v>
      </c>
      <c r="B481" s="2" t="s">
        <v>229</v>
      </c>
      <c r="C481" s="2" t="s">
        <v>8726</v>
      </c>
      <c r="D481" s="47" t="s">
        <v>8813</v>
      </c>
      <c r="E481" s="2" t="s">
        <v>8727</v>
      </c>
      <c r="F481" s="2" t="s">
        <v>157</v>
      </c>
      <c r="G481" s="2" t="s">
        <v>157</v>
      </c>
      <c r="H481" s="2" t="s">
        <v>8729</v>
      </c>
      <c r="I481" s="107" t="s">
        <v>8814</v>
      </c>
      <c r="J481" s="2" t="s">
        <v>8815</v>
      </c>
      <c r="K481" s="2">
        <f>IFERROR(__xludf.DUMMYFUNCTION("""COMPUTED_VALUE"""),11.0)</f>
        <v>11</v>
      </c>
      <c r="L481" s="2" t="s">
        <v>8731</v>
      </c>
      <c r="M481" s="2">
        <v>12.0</v>
      </c>
    </row>
    <row r="482">
      <c r="A482" s="54">
        <v>46042.0</v>
      </c>
      <c r="B482" s="2" t="s">
        <v>229</v>
      </c>
      <c r="C482" s="2" t="s">
        <v>8726</v>
      </c>
      <c r="D482" s="47" t="s">
        <v>8813</v>
      </c>
      <c r="E482" s="2" t="s">
        <v>8727</v>
      </c>
      <c r="F482" s="2" t="s">
        <v>157</v>
      </c>
      <c r="G482" s="2" t="s">
        <v>157</v>
      </c>
      <c r="H482" s="2" t="s">
        <v>8729</v>
      </c>
      <c r="I482" s="107" t="s">
        <v>8814</v>
      </c>
      <c r="J482" s="2" t="s">
        <v>8815</v>
      </c>
      <c r="K482" s="2">
        <f>IFERROR(__xludf.DUMMYFUNCTION("""COMPUTED_VALUE"""),11.0)</f>
        <v>11</v>
      </c>
      <c r="L482" s="2" t="s">
        <v>8731</v>
      </c>
      <c r="M482" s="2">
        <v>12.0</v>
      </c>
    </row>
    <row r="483">
      <c r="A483" s="54">
        <v>46043.0</v>
      </c>
      <c r="B483" s="2" t="s">
        <v>229</v>
      </c>
      <c r="C483" s="2" t="s">
        <v>8726</v>
      </c>
      <c r="D483" s="47" t="s">
        <v>8813</v>
      </c>
      <c r="E483" s="2" t="s">
        <v>8727</v>
      </c>
      <c r="F483" s="2" t="s">
        <v>157</v>
      </c>
      <c r="G483" s="2" t="s">
        <v>157</v>
      </c>
      <c r="H483" s="2" t="s">
        <v>8729</v>
      </c>
      <c r="I483" s="107" t="s">
        <v>8814</v>
      </c>
      <c r="J483" s="2" t="s">
        <v>8815</v>
      </c>
      <c r="K483" s="2">
        <f>IFERROR(__xludf.DUMMYFUNCTION("""COMPUTED_VALUE"""),11.0)</f>
        <v>11</v>
      </c>
      <c r="L483" s="2" t="s">
        <v>8731</v>
      </c>
      <c r="M483" s="2">
        <v>12.0</v>
      </c>
    </row>
    <row r="484">
      <c r="A484" s="54">
        <v>46044.0</v>
      </c>
      <c r="B484" s="2" t="s">
        <v>229</v>
      </c>
      <c r="C484" s="2" t="s">
        <v>8726</v>
      </c>
      <c r="D484" s="47" t="s">
        <v>8813</v>
      </c>
      <c r="E484" s="2" t="s">
        <v>8727</v>
      </c>
      <c r="F484" s="2" t="s">
        <v>157</v>
      </c>
      <c r="G484" s="2" t="s">
        <v>157</v>
      </c>
      <c r="H484" s="2" t="s">
        <v>8729</v>
      </c>
      <c r="I484" s="107" t="s">
        <v>8814</v>
      </c>
      <c r="J484" s="2" t="s">
        <v>8815</v>
      </c>
      <c r="K484" s="2">
        <f>IFERROR(__xludf.DUMMYFUNCTION("""COMPUTED_VALUE"""),11.0)</f>
        <v>11</v>
      </c>
      <c r="L484" s="2" t="s">
        <v>8731</v>
      </c>
      <c r="M484" s="2">
        <v>12.0</v>
      </c>
    </row>
    <row r="485">
      <c r="A485" s="54">
        <v>46045.0</v>
      </c>
      <c r="B485" s="2" t="s">
        <v>229</v>
      </c>
      <c r="C485" s="2" t="s">
        <v>8726</v>
      </c>
      <c r="D485" s="47" t="s">
        <v>8813</v>
      </c>
      <c r="E485" s="2" t="s">
        <v>8727</v>
      </c>
      <c r="F485" s="2" t="s">
        <v>157</v>
      </c>
      <c r="G485" s="2" t="s">
        <v>157</v>
      </c>
      <c r="H485" s="2" t="s">
        <v>8729</v>
      </c>
      <c r="I485" s="107" t="s">
        <v>8814</v>
      </c>
      <c r="J485" s="2" t="s">
        <v>8815</v>
      </c>
      <c r="K485" s="2">
        <f>IFERROR(__xludf.DUMMYFUNCTION("""COMPUTED_VALUE"""),11.0)</f>
        <v>11</v>
      </c>
      <c r="L485" s="2" t="s">
        <v>8731</v>
      </c>
      <c r="M485" s="2">
        <v>12.0</v>
      </c>
    </row>
    <row r="486">
      <c r="A486" s="54">
        <v>46046.0</v>
      </c>
      <c r="B486" s="2" t="s">
        <v>229</v>
      </c>
      <c r="C486" s="2" t="s">
        <v>8726</v>
      </c>
      <c r="D486" s="47" t="s">
        <v>8813</v>
      </c>
      <c r="E486" s="2" t="s">
        <v>8727</v>
      </c>
      <c r="F486" s="2" t="s">
        <v>157</v>
      </c>
      <c r="G486" s="2" t="s">
        <v>157</v>
      </c>
      <c r="H486" s="2" t="s">
        <v>8729</v>
      </c>
      <c r="I486" s="107" t="s">
        <v>8814</v>
      </c>
      <c r="J486" s="2" t="s">
        <v>8815</v>
      </c>
      <c r="K486" s="2">
        <f>IFERROR(__xludf.DUMMYFUNCTION("""COMPUTED_VALUE"""),11.0)</f>
        <v>11</v>
      </c>
      <c r="L486" s="2" t="s">
        <v>8731</v>
      </c>
      <c r="M486" s="2">
        <v>12.0</v>
      </c>
    </row>
    <row r="487">
      <c r="A487" s="54">
        <v>46047.0</v>
      </c>
      <c r="B487" s="2" t="s">
        <v>229</v>
      </c>
      <c r="C487" s="2" t="s">
        <v>8726</v>
      </c>
      <c r="D487" s="47" t="s">
        <v>8813</v>
      </c>
      <c r="E487" s="2" t="s">
        <v>8727</v>
      </c>
      <c r="F487" s="2" t="s">
        <v>157</v>
      </c>
      <c r="G487" s="2" t="s">
        <v>157</v>
      </c>
      <c r="H487" s="2" t="s">
        <v>8729</v>
      </c>
      <c r="I487" s="107" t="s">
        <v>8814</v>
      </c>
      <c r="J487" s="2" t="s">
        <v>8815</v>
      </c>
      <c r="K487" s="2">
        <f>IFERROR(__xludf.DUMMYFUNCTION("""COMPUTED_VALUE"""),11.0)</f>
        <v>11</v>
      </c>
      <c r="L487" s="2" t="s">
        <v>8731</v>
      </c>
      <c r="M487" s="2">
        <v>12.0</v>
      </c>
    </row>
    <row r="488">
      <c r="A488" s="54">
        <v>46048.0</v>
      </c>
      <c r="B488" s="2" t="s">
        <v>229</v>
      </c>
      <c r="C488" s="2" t="s">
        <v>8726</v>
      </c>
      <c r="D488" s="47" t="s">
        <v>8813</v>
      </c>
      <c r="E488" s="2" t="s">
        <v>8727</v>
      </c>
      <c r="F488" s="2" t="s">
        <v>157</v>
      </c>
      <c r="G488" s="2" t="s">
        <v>157</v>
      </c>
      <c r="H488" s="2" t="s">
        <v>8729</v>
      </c>
      <c r="I488" s="107" t="s">
        <v>8814</v>
      </c>
      <c r="J488" s="2" t="s">
        <v>8815</v>
      </c>
      <c r="K488" s="2">
        <f>IFERROR(__xludf.DUMMYFUNCTION("""COMPUTED_VALUE"""),11.0)</f>
        <v>11</v>
      </c>
      <c r="L488" s="2" t="s">
        <v>8731</v>
      </c>
      <c r="M488" s="2">
        <v>12.0</v>
      </c>
    </row>
    <row r="489">
      <c r="A489" s="54">
        <v>46049.0</v>
      </c>
      <c r="B489" s="2" t="s">
        <v>229</v>
      </c>
      <c r="C489" s="2" t="s">
        <v>8726</v>
      </c>
      <c r="D489" s="47" t="s">
        <v>8813</v>
      </c>
      <c r="E489" s="2" t="s">
        <v>8727</v>
      </c>
      <c r="F489" s="2" t="s">
        <v>157</v>
      </c>
      <c r="G489" s="2" t="s">
        <v>157</v>
      </c>
      <c r="H489" s="2" t="s">
        <v>8729</v>
      </c>
      <c r="I489" s="107" t="s">
        <v>8814</v>
      </c>
      <c r="J489" s="2" t="s">
        <v>8815</v>
      </c>
      <c r="K489" s="2">
        <f>IFERROR(__xludf.DUMMYFUNCTION("""COMPUTED_VALUE"""),11.0)</f>
        <v>11</v>
      </c>
      <c r="L489" s="2" t="s">
        <v>8731</v>
      </c>
      <c r="M489" s="2">
        <v>12.0</v>
      </c>
    </row>
    <row r="490">
      <c r="A490" s="54">
        <v>46050.0</v>
      </c>
      <c r="B490" s="2" t="s">
        <v>229</v>
      </c>
      <c r="C490" s="2" t="s">
        <v>8726</v>
      </c>
      <c r="D490" s="47" t="s">
        <v>8813</v>
      </c>
      <c r="E490" s="2" t="s">
        <v>8727</v>
      </c>
      <c r="F490" s="2" t="s">
        <v>157</v>
      </c>
      <c r="G490" s="2" t="s">
        <v>157</v>
      </c>
      <c r="H490" s="2" t="s">
        <v>8729</v>
      </c>
      <c r="I490" s="107" t="s">
        <v>8814</v>
      </c>
      <c r="J490" s="2" t="s">
        <v>8815</v>
      </c>
      <c r="K490" s="2">
        <f>IFERROR(__xludf.DUMMYFUNCTION("""COMPUTED_VALUE"""),11.0)</f>
        <v>11</v>
      </c>
      <c r="L490" s="2" t="s">
        <v>8731</v>
      </c>
      <c r="M490" s="2">
        <v>12.0</v>
      </c>
    </row>
    <row r="491">
      <c r="A491" s="54">
        <v>46051.0</v>
      </c>
      <c r="B491" s="2" t="s">
        <v>229</v>
      </c>
      <c r="C491" s="2" t="s">
        <v>8726</v>
      </c>
      <c r="D491" s="47" t="s">
        <v>8813</v>
      </c>
      <c r="E491" s="2" t="s">
        <v>8727</v>
      </c>
      <c r="F491" s="2" t="s">
        <v>157</v>
      </c>
      <c r="G491" s="2" t="s">
        <v>157</v>
      </c>
      <c r="H491" s="2" t="s">
        <v>8729</v>
      </c>
      <c r="I491" s="107" t="s">
        <v>8814</v>
      </c>
      <c r="J491" s="2" t="s">
        <v>8815</v>
      </c>
      <c r="K491" s="2">
        <f>IFERROR(__xludf.DUMMYFUNCTION("""COMPUTED_VALUE"""),11.0)</f>
        <v>11</v>
      </c>
      <c r="L491" s="2" t="s">
        <v>8731</v>
      </c>
      <c r="M491" s="2">
        <v>12.0</v>
      </c>
    </row>
    <row r="492">
      <c r="A492" s="54">
        <v>46052.0</v>
      </c>
      <c r="B492" s="2" t="s">
        <v>229</v>
      </c>
      <c r="C492" s="2" t="s">
        <v>8726</v>
      </c>
      <c r="D492" s="47" t="s">
        <v>8813</v>
      </c>
      <c r="E492" s="2" t="s">
        <v>8727</v>
      </c>
      <c r="F492" s="2" t="s">
        <v>157</v>
      </c>
      <c r="G492" s="2" t="s">
        <v>157</v>
      </c>
      <c r="H492" s="2" t="s">
        <v>8729</v>
      </c>
      <c r="I492" s="107" t="s">
        <v>8814</v>
      </c>
      <c r="J492" s="2" t="s">
        <v>8815</v>
      </c>
      <c r="K492" s="2">
        <f>IFERROR(__xludf.DUMMYFUNCTION("""COMPUTED_VALUE"""),11.0)</f>
        <v>11</v>
      </c>
      <c r="L492" s="2" t="s">
        <v>8731</v>
      </c>
      <c r="M492" s="2">
        <v>12.0</v>
      </c>
    </row>
    <row r="493">
      <c r="A493" s="54">
        <v>46053.0</v>
      </c>
      <c r="B493" s="2" t="s">
        <v>229</v>
      </c>
      <c r="C493" s="2" t="s">
        <v>8726</v>
      </c>
      <c r="D493" s="47" t="s">
        <v>8813</v>
      </c>
      <c r="E493" s="2" t="s">
        <v>8727</v>
      </c>
      <c r="F493" s="2" t="s">
        <v>157</v>
      </c>
      <c r="G493" s="2" t="s">
        <v>157</v>
      </c>
      <c r="H493" s="2" t="s">
        <v>8729</v>
      </c>
      <c r="I493" s="107" t="s">
        <v>8814</v>
      </c>
      <c r="J493" s="2" t="s">
        <v>8815</v>
      </c>
      <c r="K493" s="2">
        <f>IFERROR(__xludf.DUMMYFUNCTION("""COMPUTED_VALUE"""),11.0)</f>
        <v>11</v>
      </c>
      <c r="L493" s="2" t="s">
        <v>8731</v>
      </c>
      <c r="M493" s="2">
        <v>12.0</v>
      </c>
    </row>
    <row r="494">
      <c r="A494" s="54">
        <v>46054.0</v>
      </c>
      <c r="B494" s="2" t="s">
        <v>229</v>
      </c>
      <c r="C494" s="2" t="s">
        <v>8726</v>
      </c>
      <c r="D494" s="47" t="s">
        <v>8813</v>
      </c>
      <c r="E494" s="2" t="s">
        <v>8727</v>
      </c>
      <c r="F494" s="2" t="s">
        <v>157</v>
      </c>
      <c r="G494" s="2" t="s">
        <v>157</v>
      </c>
      <c r="H494" s="2" t="s">
        <v>8729</v>
      </c>
      <c r="I494" s="107" t="s">
        <v>8814</v>
      </c>
      <c r="J494" s="2" t="s">
        <v>8815</v>
      </c>
      <c r="K494" s="2">
        <f>IFERROR(__xludf.DUMMYFUNCTION("""COMPUTED_VALUE"""),11.0)</f>
        <v>11</v>
      </c>
      <c r="L494" s="2" t="s">
        <v>8731</v>
      </c>
      <c r="M494" s="2">
        <v>12.0</v>
      </c>
    </row>
    <row r="495">
      <c r="A495" s="54">
        <v>46055.0</v>
      </c>
      <c r="B495" s="2" t="s">
        <v>229</v>
      </c>
      <c r="C495" s="2" t="s">
        <v>8726</v>
      </c>
      <c r="D495" s="47" t="s">
        <v>8813</v>
      </c>
      <c r="E495" s="2" t="s">
        <v>8727</v>
      </c>
      <c r="F495" s="2" t="s">
        <v>157</v>
      </c>
      <c r="G495" s="2" t="s">
        <v>157</v>
      </c>
      <c r="H495" s="2" t="s">
        <v>8729</v>
      </c>
      <c r="I495" s="107" t="s">
        <v>8814</v>
      </c>
      <c r="J495" s="2" t="s">
        <v>8815</v>
      </c>
      <c r="K495" s="2">
        <f>IFERROR(__xludf.DUMMYFUNCTION("""COMPUTED_VALUE"""),11.0)</f>
        <v>11</v>
      </c>
      <c r="L495" s="2" t="s">
        <v>8731</v>
      </c>
      <c r="M495" s="2">
        <v>12.0</v>
      </c>
    </row>
    <row r="496">
      <c r="A496" s="54">
        <v>46056.0</v>
      </c>
      <c r="B496" s="2" t="s">
        <v>229</v>
      </c>
      <c r="C496" s="2" t="s">
        <v>8726</v>
      </c>
      <c r="D496" s="47" t="s">
        <v>8813</v>
      </c>
      <c r="E496" s="2" t="s">
        <v>8727</v>
      </c>
      <c r="F496" s="2" t="s">
        <v>157</v>
      </c>
      <c r="G496" s="2" t="s">
        <v>157</v>
      </c>
      <c r="H496" s="2" t="s">
        <v>8729</v>
      </c>
      <c r="I496" s="107" t="s">
        <v>8814</v>
      </c>
      <c r="J496" s="2" t="s">
        <v>8815</v>
      </c>
      <c r="K496" s="2">
        <f>IFERROR(__xludf.DUMMYFUNCTION("""COMPUTED_VALUE"""),11.0)</f>
        <v>11</v>
      </c>
      <c r="L496" s="2" t="s">
        <v>8731</v>
      </c>
      <c r="M496" s="2">
        <v>12.0</v>
      </c>
    </row>
    <row r="497">
      <c r="A497" s="54">
        <v>46057.0</v>
      </c>
      <c r="B497" s="2" t="s">
        <v>229</v>
      </c>
      <c r="C497" s="2" t="s">
        <v>8726</v>
      </c>
      <c r="D497" s="47" t="s">
        <v>151</v>
      </c>
      <c r="E497" s="2" t="s">
        <v>8821</v>
      </c>
      <c r="F497" s="48" t="s">
        <v>823</v>
      </c>
      <c r="G497" s="48" t="s">
        <v>824</v>
      </c>
      <c r="H497" s="2" t="s">
        <v>8738</v>
      </c>
      <c r="I497" s="107" t="s">
        <v>8814</v>
      </c>
      <c r="J497" s="2" t="s">
        <v>8817</v>
      </c>
      <c r="K497" s="2">
        <f>IFERROR(__xludf.DUMMYFUNCTION("""COMPUTED_VALUE"""),11.0)</f>
        <v>11</v>
      </c>
      <c r="L497" s="2" t="s">
        <v>8731</v>
      </c>
      <c r="M497" s="2">
        <v>12.0</v>
      </c>
    </row>
    <row r="498">
      <c r="A498" s="54">
        <v>46058.0</v>
      </c>
      <c r="B498" s="2" t="s">
        <v>229</v>
      </c>
      <c r="C498" s="2" t="s">
        <v>8726</v>
      </c>
      <c r="D498" s="47" t="s">
        <v>8813</v>
      </c>
      <c r="E498" s="2" t="s">
        <v>8727</v>
      </c>
      <c r="F498" s="2" t="s">
        <v>157</v>
      </c>
      <c r="G498" s="2" t="s">
        <v>157</v>
      </c>
      <c r="H498" s="2" t="s">
        <v>8729</v>
      </c>
      <c r="I498" s="107" t="s">
        <v>8814</v>
      </c>
      <c r="J498" s="2" t="s">
        <v>8815</v>
      </c>
      <c r="K498" s="2">
        <f>IFERROR(__xludf.DUMMYFUNCTION("""COMPUTED_VALUE"""),11.0)</f>
        <v>11</v>
      </c>
      <c r="L498" s="2" t="s">
        <v>8731</v>
      </c>
      <c r="M498" s="2">
        <v>12.0</v>
      </c>
    </row>
    <row r="499">
      <c r="A499" s="54">
        <v>46059.0</v>
      </c>
      <c r="B499" s="2" t="s">
        <v>229</v>
      </c>
      <c r="C499" s="2" t="s">
        <v>8726</v>
      </c>
      <c r="D499" s="47" t="s">
        <v>8813</v>
      </c>
      <c r="E499" s="2" t="s">
        <v>8727</v>
      </c>
      <c r="F499" s="2" t="s">
        <v>157</v>
      </c>
      <c r="G499" s="2" t="s">
        <v>157</v>
      </c>
      <c r="H499" s="2" t="s">
        <v>8729</v>
      </c>
      <c r="I499" s="107" t="s">
        <v>8814</v>
      </c>
      <c r="J499" s="2" t="s">
        <v>8815</v>
      </c>
      <c r="K499" s="2">
        <f>IFERROR(__xludf.DUMMYFUNCTION("""COMPUTED_VALUE"""),11.0)</f>
        <v>11</v>
      </c>
      <c r="L499" s="2" t="s">
        <v>8731</v>
      </c>
      <c r="M499" s="2">
        <v>12.0</v>
      </c>
    </row>
    <row r="500">
      <c r="A500" s="54">
        <v>46060.0</v>
      </c>
      <c r="B500" s="2" t="s">
        <v>229</v>
      </c>
      <c r="C500" s="2" t="s">
        <v>8726</v>
      </c>
      <c r="D500" s="47" t="s">
        <v>8813</v>
      </c>
      <c r="E500" s="2" t="s">
        <v>8727</v>
      </c>
      <c r="F500" s="2" t="s">
        <v>157</v>
      </c>
      <c r="G500" s="2" t="s">
        <v>157</v>
      </c>
      <c r="H500" s="2" t="s">
        <v>8729</v>
      </c>
      <c r="I500" s="107" t="s">
        <v>8814</v>
      </c>
      <c r="J500" s="2" t="s">
        <v>8815</v>
      </c>
      <c r="K500" s="2">
        <f>IFERROR(__xludf.DUMMYFUNCTION("""COMPUTED_VALUE"""),11.0)</f>
        <v>11</v>
      </c>
      <c r="L500" s="2" t="s">
        <v>8731</v>
      </c>
      <c r="M500" s="2">
        <v>12.0</v>
      </c>
    </row>
    <row r="501">
      <c r="A501" s="54">
        <v>46061.0</v>
      </c>
      <c r="B501" s="2" t="s">
        <v>229</v>
      </c>
      <c r="C501" s="2" t="s">
        <v>8726</v>
      </c>
      <c r="D501" s="47" t="s">
        <v>8813</v>
      </c>
      <c r="E501" s="2" t="s">
        <v>8727</v>
      </c>
      <c r="F501" s="2" t="s">
        <v>157</v>
      </c>
      <c r="G501" s="2" t="s">
        <v>157</v>
      </c>
      <c r="H501" s="2" t="s">
        <v>8729</v>
      </c>
      <c r="I501" s="107" t="s">
        <v>8814</v>
      </c>
      <c r="J501" s="2" t="s">
        <v>8815</v>
      </c>
      <c r="K501" s="2">
        <f>IFERROR(__xludf.DUMMYFUNCTION("""COMPUTED_VALUE"""),11.0)</f>
        <v>11</v>
      </c>
      <c r="L501" s="2" t="s">
        <v>8731</v>
      </c>
      <c r="M501" s="2">
        <v>12.0</v>
      </c>
    </row>
    <row r="502">
      <c r="A502" s="54">
        <v>46062.0</v>
      </c>
      <c r="B502" s="2" t="s">
        <v>229</v>
      </c>
      <c r="C502" s="2" t="s">
        <v>8726</v>
      </c>
      <c r="D502" s="47" t="s">
        <v>8813</v>
      </c>
      <c r="E502" s="2" t="s">
        <v>8727</v>
      </c>
      <c r="F502" s="2" t="s">
        <v>157</v>
      </c>
      <c r="G502" s="2" t="s">
        <v>157</v>
      </c>
      <c r="H502" s="2" t="s">
        <v>8729</v>
      </c>
      <c r="I502" s="107" t="s">
        <v>8814</v>
      </c>
      <c r="J502" s="2" t="s">
        <v>8815</v>
      </c>
      <c r="K502" s="2">
        <f>IFERROR(__xludf.DUMMYFUNCTION("""COMPUTED_VALUE"""),11.0)</f>
        <v>11</v>
      </c>
      <c r="L502" s="2" t="s">
        <v>8731</v>
      </c>
      <c r="M502" s="2">
        <v>12.0</v>
      </c>
    </row>
    <row r="503">
      <c r="A503" s="54">
        <v>46063.0</v>
      </c>
      <c r="B503" s="2" t="s">
        <v>229</v>
      </c>
      <c r="C503" s="2" t="s">
        <v>8726</v>
      </c>
      <c r="D503" s="47" t="s">
        <v>8813</v>
      </c>
      <c r="E503" s="2" t="s">
        <v>8727</v>
      </c>
      <c r="F503" s="2" t="s">
        <v>157</v>
      </c>
      <c r="G503" s="2" t="s">
        <v>157</v>
      </c>
      <c r="H503" s="2" t="s">
        <v>8729</v>
      </c>
      <c r="I503" s="107" t="s">
        <v>8814</v>
      </c>
      <c r="J503" s="2" t="s">
        <v>8815</v>
      </c>
      <c r="K503" s="2">
        <f>IFERROR(__xludf.DUMMYFUNCTION("""COMPUTED_VALUE"""),11.0)</f>
        <v>11</v>
      </c>
      <c r="L503" s="2" t="s">
        <v>8731</v>
      </c>
      <c r="M503" s="2">
        <v>12.0</v>
      </c>
    </row>
    <row r="504">
      <c r="A504" s="54">
        <v>46064.0</v>
      </c>
      <c r="B504" s="2" t="s">
        <v>229</v>
      </c>
      <c r="C504" s="2" t="s">
        <v>8726</v>
      </c>
      <c r="D504" s="47" t="s">
        <v>8813</v>
      </c>
      <c r="E504" s="2" t="s">
        <v>8727</v>
      </c>
      <c r="F504" s="2" t="s">
        <v>157</v>
      </c>
      <c r="G504" s="2" t="s">
        <v>157</v>
      </c>
      <c r="H504" s="2" t="s">
        <v>8729</v>
      </c>
      <c r="I504" s="107" t="s">
        <v>8814</v>
      </c>
      <c r="J504" s="2" t="s">
        <v>8815</v>
      </c>
      <c r="K504" s="2">
        <f>IFERROR(__xludf.DUMMYFUNCTION("""COMPUTED_VALUE"""),11.0)</f>
        <v>11</v>
      </c>
      <c r="L504" s="2" t="s">
        <v>8731</v>
      </c>
      <c r="M504" s="2">
        <v>12.0</v>
      </c>
    </row>
    <row r="505">
      <c r="A505" s="54">
        <v>46065.0</v>
      </c>
      <c r="B505" s="2" t="s">
        <v>229</v>
      </c>
      <c r="C505" s="2" t="s">
        <v>8726</v>
      </c>
      <c r="D505" s="47" t="s">
        <v>8813</v>
      </c>
      <c r="E505" s="2" t="s">
        <v>8727</v>
      </c>
      <c r="F505" s="2" t="s">
        <v>157</v>
      </c>
      <c r="G505" s="2" t="s">
        <v>157</v>
      </c>
      <c r="H505" s="2" t="s">
        <v>8729</v>
      </c>
      <c r="I505" s="107" t="s">
        <v>8814</v>
      </c>
      <c r="J505" s="2" t="s">
        <v>8815</v>
      </c>
      <c r="K505" s="2">
        <f>IFERROR(__xludf.DUMMYFUNCTION("""COMPUTED_VALUE"""),11.0)</f>
        <v>11</v>
      </c>
      <c r="L505" s="2" t="s">
        <v>8731</v>
      </c>
      <c r="M505" s="2">
        <v>12.0</v>
      </c>
    </row>
    <row r="506">
      <c r="A506" s="54">
        <v>46066.0</v>
      </c>
      <c r="B506" s="2" t="s">
        <v>229</v>
      </c>
      <c r="C506" s="2" t="s">
        <v>8726</v>
      </c>
      <c r="D506" s="47" t="s">
        <v>8813</v>
      </c>
      <c r="E506" s="2" t="s">
        <v>8727</v>
      </c>
      <c r="F506" s="2" t="s">
        <v>157</v>
      </c>
      <c r="G506" s="2" t="s">
        <v>157</v>
      </c>
      <c r="H506" s="2" t="s">
        <v>8729</v>
      </c>
      <c r="I506" s="107" t="s">
        <v>8814</v>
      </c>
      <c r="J506" s="2" t="s">
        <v>8815</v>
      </c>
      <c r="K506" s="2">
        <f>IFERROR(__xludf.DUMMYFUNCTION("""COMPUTED_VALUE"""),11.0)</f>
        <v>11</v>
      </c>
      <c r="L506" s="2" t="s">
        <v>8731</v>
      </c>
      <c r="M506" s="2">
        <v>12.0</v>
      </c>
    </row>
    <row r="507">
      <c r="A507" s="54">
        <v>46067.0</v>
      </c>
      <c r="B507" s="2" t="s">
        <v>229</v>
      </c>
      <c r="C507" s="2" t="s">
        <v>8726</v>
      </c>
      <c r="D507" s="47" t="s">
        <v>8813</v>
      </c>
      <c r="E507" s="2" t="s">
        <v>8727</v>
      </c>
      <c r="F507" s="2" t="s">
        <v>157</v>
      </c>
      <c r="G507" s="2" t="s">
        <v>157</v>
      </c>
      <c r="H507" s="2" t="s">
        <v>8729</v>
      </c>
      <c r="I507" s="107" t="s">
        <v>8814</v>
      </c>
      <c r="J507" s="2" t="s">
        <v>8815</v>
      </c>
      <c r="K507" s="2">
        <f>IFERROR(__xludf.DUMMYFUNCTION("""COMPUTED_VALUE"""),11.0)</f>
        <v>11</v>
      </c>
      <c r="L507" s="2" t="s">
        <v>8731</v>
      </c>
      <c r="M507" s="2">
        <v>12.0</v>
      </c>
    </row>
    <row r="508">
      <c r="A508" s="54">
        <v>46068.0</v>
      </c>
      <c r="B508" s="2" t="s">
        <v>229</v>
      </c>
      <c r="C508" s="2" t="s">
        <v>8726</v>
      </c>
      <c r="D508" s="47" t="s">
        <v>8813</v>
      </c>
      <c r="E508" s="2" t="s">
        <v>8727</v>
      </c>
      <c r="F508" s="2" t="s">
        <v>157</v>
      </c>
      <c r="G508" s="2" t="s">
        <v>157</v>
      </c>
      <c r="H508" s="2" t="s">
        <v>8729</v>
      </c>
      <c r="I508" s="107" t="s">
        <v>8814</v>
      </c>
      <c r="J508" s="2" t="s">
        <v>8815</v>
      </c>
      <c r="K508" s="2">
        <f>IFERROR(__xludf.DUMMYFUNCTION("""COMPUTED_VALUE"""),11.0)</f>
        <v>11</v>
      </c>
      <c r="L508" s="2" t="s">
        <v>8731</v>
      </c>
      <c r="M508" s="2">
        <v>12.0</v>
      </c>
    </row>
    <row r="509">
      <c r="A509" s="54">
        <v>46069.0</v>
      </c>
      <c r="B509" s="2" t="s">
        <v>229</v>
      </c>
      <c r="C509" s="2" t="s">
        <v>8726</v>
      </c>
      <c r="D509" s="47" t="s">
        <v>8813</v>
      </c>
      <c r="E509" s="2" t="s">
        <v>8727</v>
      </c>
      <c r="F509" s="2" t="s">
        <v>157</v>
      </c>
      <c r="G509" s="2" t="s">
        <v>157</v>
      </c>
      <c r="H509" s="2" t="s">
        <v>8729</v>
      </c>
      <c r="I509" s="107" t="s">
        <v>8814</v>
      </c>
      <c r="J509" s="2" t="s">
        <v>8815</v>
      </c>
      <c r="K509" s="2">
        <f>IFERROR(__xludf.DUMMYFUNCTION("""COMPUTED_VALUE"""),11.0)</f>
        <v>11</v>
      </c>
      <c r="L509" s="2" t="s">
        <v>8731</v>
      </c>
      <c r="M509" s="2">
        <v>12.0</v>
      </c>
    </row>
    <row r="510">
      <c r="A510" s="54">
        <v>46070.0</v>
      </c>
      <c r="B510" s="2" t="s">
        <v>229</v>
      </c>
      <c r="C510" s="2" t="s">
        <v>8726</v>
      </c>
      <c r="D510" s="47" t="s">
        <v>8813</v>
      </c>
      <c r="E510" s="2" t="s">
        <v>8727</v>
      </c>
      <c r="F510" s="2" t="s">
        <v>157</v>
      </c>
      <c r="G510" s="2" t="s">
        <v>157</v>
      </c>
      <c r="H510" s="2" t="s">
        <v>8729</v>
      </c>
      <c r="I510" s="107" t="s">
        <v>8814</v>
      </c>
      <c r="J510" s="2" t="s">
        <v>8815</v>
      </c>
      <c r="K510" s="2">
        <f>IFERROR(__xludf.DUMMYFUNCTION("""COMPUTED_VALUE"""),11.0)</f>
        <v>11</v>
      </c>
      <c r="L510" s="2" t="s">
        <v>8731</v>
      </c>
      <c r="M510" s="2">
        <v>12.0</v>
      </c>
    </row>
    <row r="511">
      <c r="A511" s="54">
        <v>46071.0</v>
      </c>
      <c r="B511" s="2" t="s">
        <v>229</v>
      </c>
      <c r="C511" s="2" t="s">
        <v>8726</v>
      </c>
      <c r="D511" s="47" t="s">
        <v>8813</v>
      </c>
      <c r="E511" s="2" t="s">
        <v>8727</v>
      </c>
      <c r="F511" s="2" t="s">
        <v>157</v>
      </c>
      <c r="G511" s="2" t="s">
        <v>157</v>
      </c>
      <c r="H511" s="2" t="s">
        <v>8729</v>
      </c>
      <c r="I511" s="107" t="s">
        <v>8814</v>
      </c>
      <c r="J511" s="2" t="s">
        <v>8815</v>
      </c>
      <c r="K511" s="2">
        <f>IFERROR(__xludf.DUMMYFUNCTION("""COMPUTED_VALUE"""),11.0)</f>
        <v>11</v>
      </c>
      <c r="L511" s="2" t="s">
        <v>8731</v>
      </c>
      <c r="M511" s="2">
        <v>12.0</v>
      </c>
    </row>
    <row r="512">
      <c r="A512" s="54">
        <v>46072.0</v>
      </c>
      <c r="B512" s="2" t="s">
        <v>229</v>
      </c>
      <c r="C512" s="2" t="s">
        <v>8726</v>
      </c>
      <c r="D512" s="47" t="s">
        <v>8813</v>
      </c>
      <c r="E512" s="2" t="s">
        <v>8727</v>
      </c>
      <c r="F512" s="2" t="s">
        <v>157</v>
      </c>
      <c r="G512" s="2" t="s">
        <v>157</v>
      </c>
      <c r="H512" s="2" t="s">
        <v>8729</v>
      </c>
      <c r="I512" s="107" t="s">
        <v>8814</v>
      </c>
      <c r="J512" s="2" t="s">
        <v>8815</v>
      </c>
      <c r="K512" s="2">
        <f>IFERROR(__xludf.DUMMYFUNCTION("""COMPUTED_VALUE"""),11.0)</f>
        <v>11</v>
      </c>
      <c r="L512" s="2" t="s">
        <v>8731</v>
      </c>
      <c r="M512" s="2">
        <v>12.0</v>
      </c>
    </row>
    <row r="513">
      <c r="A513" s="54">
        <v>46073.0</v>
      </c>
      <c r="B513" s="2" t="s">
        <v>229</v>
      </c>
      <c r="C513" s="2" t="s">
        <v>8726</v>
      </c>
      <c r="D513" s="47" t="s">
        <v>8813</v>
      </c>
      <c r="E513" s="2" t="s">
        <v>8727</v>
      </c>
      <c r="F513" s="2" t="s">
        <v>157</v>
      </c>
      <c r="G513" s="2" t="s">
        <v>157</v>
      </c>
      <c r="H513" s="2" t="s">
        <v>8729</v>
      </c>
      <c r="I513" s="107" t="s">
        <v>8814</v>
      </c>
      <c r="J513" s="2" t="s">
        <v>8815</v>
      </c>
      <c r="K513" s="2">
        <f>IFERROR(__xludf.DUMMYFUNCTION("""COMPUTED_VALUE"""),11.0)</f>
        <v>11</v>
      </c>
      <c r="L513" s="2" t="s">
        <v>8731</v>
      </c>
      <c r="M513" s="2">
        <v>12.0</v>
      </c>
    </row>
    <row r="514">
      <c r="A514" s="54">
        <v>46074.0</v>
      </c>
      <c r="B514" s="2" t="s">
        <v>229</v>
      </c>
      <c r="C514" s="2" t="s">
        <v>8726</v>
      </c>
      <c r="D514" s="47" t="s">
        <v>8813</v>
      </c>
      <c r="E514" s="2" t="s">
        <v>8727</v>
      </c>
      <c r="F514" s="2" t="s">
        <v>157</v>
      </c>
      <c r="G514" s="2" t="s">
        <v>157</v>
      </c>
      <c r="H514" s="2" t="s">
        <v>8729</v>
      </c>
      <c r="I514" s="107" t="s">
        <v>8814</v>
      </c>
      <c r="J514" s="2" t="s">
        <v>8815</v>
      </c>
      <c r="K514" s="2">
        <f>IFERROR(__xludf.DUMMYFUNCTION("""COMPUTED_VALUE"""),11.0)</f>
        <v>11</v>
      </c>
      <c r="L514" s="2" t="s">
        <v>8731</v>
      </c>
      <c r="M514" s="2">
        <v>12.0</v>
      </c>
    </row>
    <row r="515">
      <c r="A515" s="54">
        <v>46075.0</v>
      </c>
      <c r="B515" s="2" t="s">
        <v>229</v>
      </c>
      <c r="C515" s="2" t="s">
        <v>8726</v>
      </c>
      <c r="D515" s="47" t="s">
        <v>8813</v>
      </c>
      <c r="E515" s="2" t="s">
        <v>8727</v>
      </c>
      <c r="F515" s="2" t="s">
        <v>157</v>
      </c>
      <c r="G515" s="2" t="s">
        <v>157</v>
      </c>
      <c r="H515" s="2" t="s">
        <v>8729</v>
      </c>
      <c r="I515" s="107" t="s">
        <v>8814</v>
      </c>
      <c r="J515" s="2" t="s">
        <v>8815</v>
      </c>
      <c r="K515" s="2">
        <f>IFERROR(__xludf.DUMMYFUNCTION("""COMPUTED_VALUE"""),11.0)</f>
        <v>11</v>
      </c>
      <c r="L515" s="2" t="s">
        <v>8731</v>
      </c>
      <c r="M515" s="2">
        <v>12.0</v>
      </c>
    </row>
    <row r="516">
      <c r="A516" s="54">
        <v>46076.0</v>
      </c>
      <c r="B516" s="2" t="s">
        <v>229</v>
      </c>
      <c r="C516" s="2" t="s">
        <v>8726</v>
      </c>
      <c r="D516" s="47" t="s">
        <v>151</v>
      </c>
      <c r="E516" s="2" t="s">
        <v>8821</v>
      </c>
      <c r="F516" s="48" t="s">
        <v>880</v>
      </c>
      <c r="G516" s="48" t="s">
        <v>824</v>
      </c>
      <c r="H516" s="2" t="s">
        <v>8738</v>
      </c>
      <c r="I516" s="107" t="s">
        <v>8814</v>
      </c>
      <c r="J516" s="2" t="s">
        <v>8817</v>
      </c>
      <c r="K516" s="2">
        <f>IFERROR(__xludf.DUMMYFUNCTION("""COMPUTED_VALUE"""),11.0)</f>
        <v>11</v>
      </c>
      <c r="L516" s="2" t="s">
        <v>8731</v>
      </c>
      <c r="M516" s="2">
        <v>12.0</v>
      </c>
    </row>
    <row r="517">
      <c r="A517" s="54">
        <v>46077.0</v>
      </c>
      <c r="B517" s="2" t="s">
        <v>229</v>
      </c>
      <c r="C517" s="2" t="s">
        <v>8726</v>
      </c>
      <c r="D517" s="47" t="s">
        <v>8813</v>
      </c>
      <c r="E517" s="2" t="s">
        <v>8727</v>
      </c>
      <c r="F517" s="2" t="s">
        <v>157</v>
      </c>
      <c r="G517" s="2" t="s">
        <v>157</v>
      </c>
      <c r="H517" s="2" t="s">
        <v>8729</v>
      </c>
      <c r="I517" s="107" t="s">
        <v>8814</v>
      </c>
      <c r="J517" s="2" t="s">
        <v>8815</v>
      </c>
      <c r="K517" s="2">
        <f>IFERROR(__xludf.DUMMYFUNCTION("""COMPUTED_VALUE"""),11.0)</f>
        <v>11</v>
      </c>
      <c r="L517" s="2" t="s">
        <v>8731</v>
      </c>
      <c r="M517" s="2">
        <v>12.0</v>
      </c>
    </row>
    <row r="518">
      <c r="A518" s="54">
        <v>46078.0</v>
      </c>
      <c r="B518" s="2" t="s">
        <v>229</v>
      </c>
      <c r="C518" s="2" t="s">
        <v>8726</v>
      </c>
      <c r="D518" s="47" t="s">
        <v>151</v>
      </c>
      <c r="E518" s="2" t="s">
        <v>8821</v>
      </c>
      <c r="F518" s="48" t="s">
        <v>880</v>
      </c>
      <c r="G518" s="48" t="s">
        <v>824</v>
      </c>
      <c r="H518" s="2" t="s">
        <v>8738</v>
      </c>
      <c r="I518" s="107" t="s">
        <v>8814</v>
      </c>
      <c r="J518" s="2" t="s">
        <v>8817</v>
      </c>
      <c r="K518" s="2">
        <f>IFERROR(__xludf.DUMMYFUNCTION("""COMPUTED_VALUE"""),11.0)</f>
        <v>11</v>
      </c>
      <c r="L518" s="2" t="s">
        <v>8731</v>
      </c>
      <c r="M518" s="2">
        <v>12.0</v>
      </c>
    </row>
    <row r="519">
      <c r="A519" s="54">
        <v>46079.0</v>
      </c>
      <c r="B519" s="2" t="s">
        <v>229</v>
      </c>
      <c r="C519" s="2" t="s">
        <v>8726</v>
      </c>
      <c r="D519" s="47" t="s">
        <v>8813</v>
      </c>
      <c r="E519" s="2" t="s">
        <v>8727</v>
      </c>
      <c r="F519" s="2" t="s">
        <v>157</v>
      </c>
      <c r="G519" s="2" t="s">
        <v>157</v>
      </c>
      <c r="H519" s="2" t="s">
        <v>8729</v>
      </c>
      <c r="I519" s="107" t="s">
        <v>8814</v>
      </c>
      <c r="J519" s="2" t="s">
        <v>8815</v>
      </c>
      <c r="K519" s="2">
        <f>IFERROR(__xludf.DUMMYFUNCTION("""COMPUTED_VALUE"""),11.0)</f>
        <v>11</v>
      </c>
      <c r="L519" s="2" t="s">
        <v>8731</v>
      </c>
      <c r="M519" s="2">
        <v>12.0</v>
      </c>
    </row>
    <row r="520">
      <c r="A520" s="54">
        <v>46080.0</v>
      </c>
      <c r="B520" s="2" t="s">
        <v>229</v>
      </c>
      <c r="C520" s="2" t="s">
        <v>8726</v>
      </c>
      <c r="D520" s="47" t="s">
        <v>8813</v>
      </c>
      <c r="E520" s="2" t="s">
        <v>8727</v>
      </c>
      <c r="F520" s="2" t="s">
        <v>157</v>
      </c>
      <c r="G520" s="2" t="s">
        <v>157</v>
      </c>
      <c r="H520" s="2" t="s">
        <v>8729</v>
      </c>
      <c r="I520" s="107" t="s">
        <v>8814</v>
      </c>
      <c r="J520" s="2" t="s">
        <v>8815</v>
      </c>
      <c r="K520" s="2">
        <f>IFERROR(__xludf.DUMMYFUNCTION("""COMPUTED_VALUE"""),11.0)</f>
        <v>11</v>
      </c>
      <c r="L520" s="2" t="s">
        <v>8731</v>
      </c>
      <c r="M520" s="2">
        <v>12.0</v>
      </c>
    </row>
    <row r="521">
      <c r="A521" s="54">
        <v>46081.0</v>
      </c>
      <c r="B521" s="2" t="s">
        <v>229</v>
      </c>
      <c r="C521" s="2" t="s">
        <v>8726</v>
      </c>
      <c r="D521" s="47" t="s">
        <v>8813</v>
      </c>
      <c r="E521" s="2" t="s">
        <v>8727</v>
      </c>
      <c r="F521" s="2" t="s">
        <v>157</v>
      </c>
      <c r="G521" s="2" t="s">
        <v>157</v>
      </c>
      <c r="H521" s="2" t="s">
        <v>8729</v>
      </c>
      <c r="I521" s="107" t="s">
        <v>8814</v>
      </c>
      <c r="J521" s="2" t="s">
        <v>8815</v>
      </c>
      <c r="K521" s="2">
        <f>IFERROR(__xludf.DUMMYFUNCTION("""COMPUTED_VALUE"""),11.0)</f>
        <v>11</v>
      </c>
      <c r="L521" s="2" t="s">
        <v>8731</v>
      </c>
      <c r="M521" s="2">
        <v>12.0</v>
      </c>
    </row>
    <row r="522">
      <c r="A522" s="54">
        <v>46082.0</v>
      </c>
      <c r="B522" s="2" t="s">
        <v>229</v>
      </c>
      <c r="C522" s="2" t="s">
        <v>8726</v>
      </c>
      <c r="D522" s="47" t="s">
        <v>8813</v>
      </c>
      <c r="E522" s="2" t="s">
        <v>8727</v>
      </c>
      <c r="F522" s="2" t="s">
        <v>157</v>
      </c>
      <c r="G522" s="2" t="s">
        <v>157</v>
      </c>
      <c r="H522" s="2" t="s">
        <v>8729</v>
      </c>
      <c r="I522" s="107" t="s">
        <v>8814</v>
      </c>
      <c r="J522" s="2" t="s">
        <v>8815</v>
      </c>
      <c r="K522" s="2">
        <f>IFERROR(__xludf.DUMMYFUNCTION("""COMPUTED_VALUE"""),11.0)</f>
        <v>11</v>
      </c>
      <c r="L522" s="2" t="s">
        <v>8731</v>
      </c>
      <c r="M522" s="2">
        <v>12.0</v>
      </c>
    </row>
    <row r="523">
      <c r="A523" s="54">
        <v>46083.0</v>
      </c>
      <c r="B523" s="2" t="s">
        <v>229</v>
      </c>
      <c r="C523" s="2" t="s">
        <v>8726</v>
      </c>
      <c r="D523" s="47" t="s">
        <v>8813</v>
      </c>
      <c r="E523" s="2" t="s">
        <v>8727</v>
      </c>
      <c r="F523" s="2" t="s">
        <v>157</v>
      </c>
      <c r="G523" s="2" t="s">
        <v>157</v>
      </c>
      <c r="H523" s="2" t="s">
        <v>8729</v>
      </c>
      <c r="I523" s="107" t="s">
        <v>8814</v>
      </c>
      <c r="J523" s="2" t="s">
        <v>8815</v>
      </c>
      <c r="K523" s="2">
        <f>IFERROR(__xludf.DUMMYFUNCTION("""COMPUTED_VALUE"""),11.0)</f>
        <v>11</v>
      </c>
      <c r="L523" s="2" t="s">
        <v>8731</v>
      </c>
      <c r="M523" s="2">
        <v>12.0</v>
      </c>
    </row>
    <row r="524">
      <c r="A524" s="54">
        <v>46084.0</v>
      </c>
      <c r="B524" s="2" t="s">
        <v>229</v>
      </c>
      <c r="C524" s="2" t="s">
        <v>8726</v>
      </c>
      <c r="D524" s="47" t="s">
        <v>8813</v>
      </c>
      <c r="E524" s="2" t="s">
        <v>8727</v>
      </c>
      <c r="F524" s="2" t="s">
        <v>157</v>
      </c>
      <c r="G524" s="2" t="s">
        <v>157</v>
      </c>
      <c r="H524" s="2" t="s">
        <v>8729</v>
      </c>
      <c r="I524" s="107" t="s">
        <v>8814</v>
      </c>
      <c r="J524" s="2" t="s">
        <v>8815</v>
      </c>
      <c r="K524" s="2">
        <f>IFERROR(__xludf.DUMMYFUNCTION("""COMPUTED_VALUE"""),11.0)</f>
        <v>11</v>
      </c>
      <c r="L524" s="2" t="s">
        <v>8731</v>
      </c>
      <c r="M524" s="2">
        <v>12.0</v>
      </c>
    </row>
    <row r="525">
      <c r="A525" s="54">
        <v>46085.0</v>
      </c>
      <c r="B525" s="2" t="s">
        <v>229</v>
      </c>
      <c r="C525" s="2" t="s">
        <v>8726</v>
      </c>
      <c r="D525" s="47" t="s">
        <v>151</v>
      </c>
      <c r="E525" s="2" t="s">
        <v>8821</v>
      </c>
      <c r="F525" s="48" t="s">
        <v>898</v>
      </c>
      <c r="G525" s="48" t="s">
        <v>899</v>
      </c>
      <c r="H525" s="2" t="s">
        <v>8738</v>
      </c>
      <c r="I525" s="107" t="s">
        <v>8814</v>
      </c>
      <c r="J525" s="2" t="s">
        <v>8817</v>
      </c>
      <c r="K525" s="2">
        <f>IFERROR(__xludf.DUMMYFUNCTION("""COMPUTED_VALUE"""),11.0)</f>
        <v>11</v>
      </c>
      <c r="L525" s="2" t="s">
        <v>8731</v>
      </c>
      <c r="M525" s="2">
        <v>12.0</v>
      </c>
    </row>
    <row r="526">
      <c r="A526" s="54">
        <v>46086.0</v>
      </c>
      <c r="B526" s="2" t="s">
        <v>229</v>
      </c>
      <c r="C526" s="2" t="s">
        <v>8726</v>
      </c>
      <c r="D526" s="47" t="s">
        <v>8813</v>
      </c>
      <c r="E526" s="2" t="s">
        <v>8727</v>
      </c>
      <c r="F526" s="2" t="s">
        <v>157</v>
      </c>
      <c r="G526" s="2" t="s">
        <v>157</v>
      </c>
      <c r="H526" s="2" t="s">
        <v>8729</v>
      </c>
      <c r="I526" s="107" t="s">
        <v>8814</v>
      </c>
      <c r="J526" s="2" t="s">
        <v>8815</v>
      </c>
      <c r="K526" s="2">
        <f>IFERROR(__xludf.DUMMYFUNCTION("""COMPUTED_VALUE"""),11.0)</f>
        <v>11</v>
      </c>
      <c r="L526" s="2" t="s">
        <v>8731</v>
      </c>
      <c r="M526" s="2">
        <v>12.0</v>
      </c>
    </row>
    <row r="527">
      <c r="A527" s="54">
        <v>46087.0</v>
      </c>
      <c r="B527" s="2" t="s">
        <v>229</v>
      </c>
      <c r="C527" s="2" t="s">
        <v>8726</v>
      </c>
      <c r="D527" s="47" t="s">
        <v>8813</v>
      </c>
      <c r="E527" s="2" t="s">
        <v>8727</v>
      </c>
      <c r="F527" s="2" t="s">
        <v>157</v>
      </c>
      <c r="G527" s="2" t="s">
        <v>157</v>
      </c>
      <c r="H527" s="2" t="s">
        <v>8729</v>
      </c>
      <c r="I527" s="107" t="s">
        <v>8814</v>
      </c>
      <c r="J527" s="2" t="s">
        <v>8815</v>
      </c>
      <c r="K527" s="2">
        <f>IFERROR(__xludf.DUMMYFUNCTION("""COMPUTED_VALUE"""),11.0)</f>
        <v>11</v>
      </c>
      <c r="L527" s="2" t="s">
        <v>8731</v>
      </c>
      <c r="M527" s="2">
        <v>12.0</v>
      </c>
    </row>
    <row r="528">
      <c r="A528" s="54">
        <v>46088.0</v>
      </c>
      <c r="B528" s="2" t="s">
        <v>229</v>
      </c>
      <c r="C528" s="2" t="s">
        <v>8726</v>
      </c>
      <c r="D528" s="47" t="s">
        <v>8813</v>
      </c>
      <c r="E528" s="2" t="s">
        <v>8727</v>
      </c>
      <c r="F528" s="2" t="s">
        <v>157</v>
      </c>
      <c r="G528" s="2" t="s">
        <v>157</v>
      </c>
      <c r="H528" s="2" t="s">
        <v>8729</v>
      </c>
      <c r="I528" s="107" t="s">
        <v>8814</v>
      </c>
      <c r="J528" s="2" t="s">
        <v>8815</v>
      </c>
      <c r="K528" s="2">
        <f>IFERROR(__xludf.DUMMYFUNCTION("""COMPUTED_VALUE"""),11.0)</f>
        <v>11</v>
      </c>
      <c r="L528" s="2" t="s">
        <v>8731</v>
      </c>
      <c r="M528" s="2">
        <v>12.0</v>
      </c>
    </row>
    <row r="529">
      <c r="A529" s="54">
        <v>46089.0</v>
      </c>
      <c r="B529" s="2" t="s">
        <v>229</v>
      </c>
      <c r="C529" s="2" t="s">
        <v>8726</v>
      </c>
      <c r="D529" s="47" t="s">
        <v>151</v>
      </c>
      <c r="E529" s="2" t="s">
        <v>8821</v>
      </c>
      <c r="F529" s="48" t="s">
        <v>910</v>
      </c>
      <c r="G529" s="48" t="s">
        <v>911</v>
      </c>
      <c r="H529" s="2" t="s">
        <v>8738</v>
      </c>
      <c r="I529" s="107" t="s">
        <v>8814</v>
      </c>
      <c r="J529" s="2" t="s">
        <v>8817</v>
      </c>
      <c r="K529" s="2">
        <f>IFERROR(__xludf.DUMMYFUNCTION("""COMPUTED_VALUE"""),11.0)</f>
        <v>11</v>
      </c>
      <c r="L529" s="2" t="s">
        <v>8731</v>
      </c>
      <c r="M529" s="2">
        <v>12.0</v>
      </c>
    </row>
    <row r="530">
      <c r="A530" s="54">
        <v>46090.0</v>
      </c>
      <c r="B530" s="2" t="s">
        <v>229</v>
      </c>
      <c r="C530" s="2" t="s">
        <v>8726</v>
      </c>
      <c r="D530" s="47" t="s">
        <v>8813</v>
      </c>
      <c r="E530" s="2" t="s">
        <v>8727</v>
      </c>
      <c r="F530" s="2" t="s">
        <v>157</v>
      </c>
      <c r="G530" s="2" t="s">
        <v>157</v>
      </c>
      <c r="H530" s="2" t="s">
        <v>8729</v>
      </c>
      <c r="I530" s="107" t="s">
        <v>8814</v>
      </c>
      <c r="J530" s="2" t="s">
        <v>8815</v>
      </c>
      <c r="K530" s="2">
        <f>IFERROR(__xludf.DUMMYFUNCTION("""COMPUTED_VALUE"""),12.0)</f>
        <v>12</v>
      </c>
      <c r="L530" s="2" t="s">
        <v>8735</v>
      </c>
      <c r="M530" s="2">
        <v>12.0</v>
      </c>
    </row>
    <row r="531">
      <c r="A531" s="54">
        <v>46091.0</v>
      </c>
      <c r="B531" s="2" t="s">
        <v>229</v>
      </c>
      <c r="C531" s="2" t="s">
        <v>8726</v>
      </c>
      <c r="D531" s="47" t="s">
        <v>8813</v>
      </c>
      <c r="E531" s="2" t="s">
        <v>8727</v>
      </c>
      <c r="F531" s="2" t="s">
        <v>157</v>
      </c>
      <c r="G531" s="2" t="s">
        <v>157</v>
      </c>
      <c r="H531" s="2" t="s">
        <v>8729</v>
      </c>
      <c r="I531" s="107" t="s">
        <v>8814</v>
      </c>
      <c r="J531" s="2" t="s">
        <v>8815</v>
      </c>
      <c r="K531" s="2">
        <f>IFERROR(__xludf.DUMMYFUNCTION("""COMPUTED_VALUE"""),11.0)</f>
        <v>11</v>
      </c>
      <c r="L531" s="2" t="s">
        <v>8731</v>
      </c>
      <c r="M531" s="2">
        <v>12.0</v>
      </c>
    </row>
    <row r="532">
      <c r="A532" s="54">
        <v>46092.0</v>
      </c>
      <c r="B532" s="2" t="s">
        <v>229</v>
      </c>
      <c r="C532" s="2" t="s">
        <v>8726</v>
      </c>
      <c r="D532" s="47" t="s">
        <v>8813</v>
      </c>
      <c r="E532" s="2" t="s">
        <v>8727</v>
      </c>
      <c r="F532" s="2" t="s">
        <v>157</v>
      </c>
      <c r="G532" s="2" t="s">
        <v>157</v>
      </c>
      <c r="H532" s="2" t="s">
        <v>8729</v>
      </c>
      <c r="I532" s="107" t="s">
        <v>8814</v>
      </c>
      <c r="J532" s="2" t="s">
        <v>8815</v>
      </c>
      <c r="K532" s="2">
        <f>IFERROR(__xludf.DUMMYFUNCTION("""COMPUTED_VALUE"""),11.0)</f>
        <v>11</v>
      </c>
      <c r="L532" s="2" t="s">
        <v>8731</v>
      </c>
      <c r="M532" s="2">
        <v>12.0</v>
      </c>
    </row>
    <row r="533">
      <c r="A533" s="54">
        <v>46093.0</v>
      </c>
      <c r="B533" s="2" t="s">
        <v>229</v>
      </c>
      <c r="C533" s="2" t="s">
        <v>8726</v>
      </c>
      <c r="D533" s="47" t="s">
        <v>8813</v>
      </c>
      <c r="E533" s="2" t="s">
        <v>8727</v>
      </c>
      <c r="F533" s="2" t="s">
        <v>157</v>
      </c>
      <c r="G533" s="2" t="s">
        <v>157</v>
      </c>
      <c r="H533" s="2" t="s">
        <v>8729</v>
      </c>
      <c r="I533" s="107" t="s">
        <v>8814</v>
      </c>
      <c r="J533" s="2" t="s">
        <v>8815</v>
      </c>
      <c r="K533" s="2">
        <f>IFERROR(__xludf.DUMMYFUNCTION("""COMPUTED_VALUE"""),11.0)</f>
        <v>11</v>
      </c>
      <c r="L533" s="2" t="s">
        <v>8731</v>
      </c>
      <c r="M533" s="2">
        <v>12.0</v>
      </c>
    </row>
    <row r="534">
      <c r="A534" s="54">
        <v>46094.0</v>
      </c>
      <c r="B534" s="2" t="s">
        <v>229</v>
      </c>
      <c r="C534" s="2" t="s">
        <v>8726</v>
      </c>
      <c r="D534" s="47" t="s">
        <v>8813</v>
      </c>
      <c r="E534" s="2" t="s">
        <v>8727</v>
      </c>
      <c r="F534" s="2" t="s">
        <v>157</v>
      </c>
      <c r="G534" s="2" t="s">
        <v>157</v>
      </c>
      <c r="H534" s="2" t="s">
        <v>8729</v>
      </c>
      <c r="I534" s="107" t="s">
        <v>8814</v>
      </c>
      <c r="J534" s="2" t="s">
        <v>8815</v>
      </c>
      <c r="K534" s="2">
        <f>IFERROR(__xludf.DUMMYFUNCTION("""COMPUTED_VALUE"""),11.0)</f>
        <v>11</v>
      </c>
      <c r="L534" s="2" t="s">
        <v>8731</v>
      </c>
      <c r="M534" s="2">
        <v>12.0</v>
      </c>
    </row>
    <row r="535">
      <c r="A535" s="54">
        <v>46095.0</v>
      </c>
      <c r="B535" s="2" t="s">
        <v>229</v>
      </c>
      <c r="C535" s="2" t="s">
        <v>8726</v>
      </c>
      <c r="D535" s="47" t="s">
        <v>8813</v>
      </c>
      <c r="E535" s="2" t="s">
        <v>8727</v>
      </c>
      <c r="F535" s="2" t="s">
        <v>157</v>
      </c>
      <c r="G535" s="2" t="s">
        <v>157</v>
      </c>
      <c r="H535" s="2" t="s">
        <v>8729</v>
      </c>
      <c r="I535" s="107" t="s">
        <v>8814</v>
      </c>
      <c r="J535" s="2" t="s">
        <v>8815</v>
      </c>
      <c r="K535" s="2">
        <f>IFERROR(__xludf.DUMMYFUNCTION("""COMPUTED_VALUE"""),11.0)</f>
        <v>11</v>
      </c>
      <c r="L535" s="2" t="s">
        <v>8731</v>
      </c>
      <c r="M535" s="2">
        <v>12.0</v>
      </c>
    </row>
    <row r="536">
      <c r="A536" s="54">
        <v>46096.0</v>
      </c>
      <c r="B536" s="2" t="s">
        <v>229</v>
      </c>
      <c r="C536" s="2" t="s">
        <v>8726</v>
      </c>
      <c r="D536" s="47" t="s">
        <v>8813</v>
      </c>
      <c r="E536" s="2" t="s">
        <v>8727</v>
      </c>
      <c r="F536" s="2" t="s">
        <v>157</v>
      </c>
      <c r="G536" s="2" t="s">
        <v>157</v>
      </c>
      <c r="H536" s="2" t="s">
        <v>8729</v>
      </c>
      <c r="I536" s="107" t="s">
        <v>8814</v>
      </c>
      <c r="J536" s="2" t="s">
        <v>8815</v>
      </c>
      <c r="K536" s="2">
        <f>IFERROR(__xludf.DUMMYFUNCTION("""COMPUTED_VALUE"""),11.0)</f>
        <v>11</v>
      </c>
      <c r="L536" s="2" t="s">
        <v>8731</v>
      </c>
      <c r="M536" s="2">
        <v>12.0</v>
      </c>
    </row>
    <row r="537">
      <c r="A537" s="54">
        <v>46097.0</v>
      </c>
      <c r="B537" s="2" t="s">
        <v>229</v>
      </c>
      <c r="C537" s="2" t="s">
        <v>8726</v>
      </c>
      <c r="D537" s="47" t="s">
        <v>8813</v>
      </c>
      <c r="E537" s="2" t="s">
        <v>8727</v>
      </c>
      <c r="F537" s="2" t="s">
        <v>157</v>
      </c>
      <c r="G537" s="2" t="s">
        <v>157</v>
      </c>
      <c r="H537" s="2" t="s">
        <v>8729</v>
      </c>
      <c r="I537" s="107" t="s">
        <v>8814</v>
      </c>
      <c r="J537" s="2" t="s">
        <v>8815</v>
      </c>
      <c r="K537" s="2">
        <f>IFERROR(__xludf.DUMMYFUNCTION("""COMPUTED_VALUE"""),11.0)</f>
        <v>11</v>
      </c>
      <c r="L537" s="2" t="s">
        <v>8731</v>
      </c>
      <c r="M537" s="2">
        <v>12.0</v>
      </c>
    </row>
    <row r="538">
      <c r="A538" s="54">
        <v>46098.0</v>
      </c>
      <c r="B538" s="2" t="s">
        <v>229</v>
      </c>
      <c r="C538" s="2" t="s">
        <v>8726</v>
      </c>
      <c r="D538" s="47" t="s">
        <v>8813</v>
      </c>
      <c r="E538" s="2" t="s">
        <v>8727</v>
      </c>
      <c r="F538" s="2" t="s">
        <v>157</v>
      </c>
      <c r="G538" s="2" t="s">
        <v>157</v>
      </c>
      <c r="H538" s="2" t="s">
        <v>8729</v>
      </c>
      <c r="I538" s="107" t="s">
        <v>8814</v>
      </c>
      <c r="J538" s="2" t="s">
        <v>8815</v>
      </c>
      <c r="K538" s="2">
        <f>IFERROR(__xludf.DUMMYFUNCTION("""COMPUTED_VALUE"""),11.0)</f>
        <v>11</v>
      </c>
      <c r="L538" s="2" t="s">
        <v>8731</v>
      </c>
      <c r="M538" s="2">
        <v>12.0</v>
      </c>
    </row>
    <row r="539">
      <c r="A539" s="54">
        <v>46099.0</v>
      </c>
      <c r="B539" s="2" t="s">
        <v>229</v>
      </c>
      <c r="C539" s="2" t="s">
        <v>8726</v>
      </c>
      <c r="D539" s="47" t="s">
        <v>8813</v>
      </c>
      <c r="E539" s="2" t="s">
        <v>8727</v>
      </c>
      <c r="F539" s="2" t="s">
        <v>157</v>
      </c>
      <c r="G539" s="2" t="s">
        <v>157</v>
      </c>
      <c r="H539" s="2" t="s">
        <v>8729</v>
      </c>
      <c r="I539" s="107" t="s">
        <v>8814</v>
      </c>
      <c r="J539" s="2" t="s">
        <v>8815</v>
      </c>
      <c r="K539" s="2">
        <f>IFERROR(__xludf.DUMMYFUNCTION("""COMPUTED_VALUE"""),11.0)</f>
        <v>11</v>
      </c>
      <c r="L539" s="2" t="s">
        <v>8731</v>
      </c>
      <c r="M539" s="2">
        <v>12.0</v>
      </c>
    </row>
    <row r="540">
      <c r="A540" s="54">
        <v>46100.0</v>
      </c>
      <c r="B540" s="2" t="s">
        <v>229</v>
      </c>
      <c r="C540" s="2" t="s">
        <v>8726</v>
      </c>
      <c r="D540" s="47" t="s">
        <v>8813</v>
      </c>
      <c r="E540" s="2" t="s">
        <v>8727</v>
      </c>
      <c r="F540" s="2" t="s">
        <v>157</v>
      </c>
      <c r="G540" s="2" t="s">
        <v>157</v>
      </c>
      <c r="H540" s="2" t="s">
        <v>8729</v>
      </c>
      <c r="I540" s="107" t="s">
        <v>8814</v>
      </c>
      <c r="J540" s="2" t="s">
        <v>8815</v>
      </c>
      <c r="K540" s="2">
        <f>IFERROR(__xludf.DUMMYFUNCTION("""COMPUTED_VALUE"""),11.0)</f>
        <v>11</v>
      </c>
      <c r="L540" s="2" t="s">
        <v>8731</v>
      </c>
      <c r="M540" s="2">
        <v>12.0</v>
      </c>
    </row>
    <row r="541">
      <c r="A541" s="54">
        <v>46101.0</v>
      </c>
      <c r="B541" s="2" t="s">
        <v>229</v>
      </c>
      <c r="C541" s="2" t="s">
        <v>8726</v>
      </c>
      <c r="D541" s="47" t="s">
        <v>8813</v>
      </c>
      <c r="E541" s="2" t="s">
        <v>8727</v>
      </c>
      <c r="F541" s="2" t="s">
        <v>157</v>
      </c>
      <c r="G541" s="2" t="s">
        <v>157</v>
      </c>
      <c r="H541" s="2" t="s">
        <v>8729</v>
      </c>
      <c r="I541" s="107" t="s">
        <v>8814</v>
      </c>
      <c r="J541" s="2" t="s">
        <v>8815</v>
      </c>
      <c r="K541" s="2">
        <f>IFERROR(__xludf.DUMMYFUNCTION("""COMPUTED_VALUE"""),11.0)</f>
        <v>11</v>
      </c>
      <c r="L541" s="2" t="s">
        <v>8731</v>
      </c>
      <c r="M541" s="2">
        <v>12.0</v>
      </c>
    </row>
    <row r="542">
      <c r="A542" s="54">
        <v>46102.0</v>
      </c>
      <c r="B542" s="2" t="s">
        <v>229</v>
      </c>
      <c r="C542" s="2" t="s">
        <v>8726</v>
      </c>
      <c r="D542" s="47" t="s">
        <v>8813</v>
      </c>
      <c r="E542" s="2" t="s">
        <v>8727</v>
      </c>
      <c r="F542" s="2" t="s">
        <v>157</v>
      </c>
      <c r="G542" s="2" t="s">
        <v>157</v>
      </c>
      <c r="H542" s="2" t="s">
        <v>8729</v>
      </c>
      <c r="I542" s="107" t="s">
        <v>8814</v>
      </c>
      <c r="J542" s="2" t="s">
        <v>8815</v>
      </c>
      <c r="K542" s="2">
        <f>IFERROR(__xludf.DUMMYFUNCTION("""COMPUTED_VALUE"""),11.0)</f>
        <v>11</v>
      </c>
      <c r="L542" s="2" t="s">
        <v>8731</v>
      </c>
      <c r="M542" s="2">
        <v>12.0</v>
      </c>
    </row>
    <row r="543">
      <c r="A543" s="54">
        <v>46103.0</v>
      </c>
      <c r="B543" s="2" t="s">
        <v>229</v>
      </c>
      <c r="C543" s="2" t="s">
        <v>8726</v>
      </c>
      <c r="D543" s="47" t="s">
        <v>8813</v>
      </c>
      <c r="E543" s="2" t="s">
        <v>8727</v>
      </c>
      <c r="F543" s="2" t="s">
        <v>157</v>
      </c>
      <c r="G543" s="2" t="s">
        <v>157</v>
      </c>
      <c r="H543" s="2" t="s">
        <v>8729</v>
      </c>
      <c r="I543" s="107" t="s">
        <v>8814</v>
      </c>
      <c r="J543" s="2" t="s">
        <v>8815</v>
      </c>
      <c r="K543" s="2">
        <f>IFERROR(__xludf.DUMMYFUNCTION("""COMPUTED_VALUE"""),11.0)</f>
        <v>11</v>
      </c>
      <c r="L543" s="2" t="s">
        <v>8731</v>
      </c>
      <c r="M543" s="2">
        <v>12.0</v>
      </c>
    </row>
    <row r="544">
      <c r="A544" s="54">
        <v>46104.0</v>
      </c>
      <c r="B544" s="2" t="s">
        <v>229</v>
      </c>
      <c r="C544" s="2" t="s">
        <v>8726</v>
      </c>
      <c r="D544" s="47" t="s">
        <v>151</v>
      </c>
      <c r="E544" s="2" t="s">
        <v>8821</v>
      </c>
      <c r="F544" s="48" t="s">
        <v>899</v>
      </c>
      <c r="G544" s="48" t="s">
        <v>923</v>
      </c>
      <c r="H544" s="2" t="s">
        <v>8738</v>
      </c>
      <c r="I544" s="107" t="s">
        <v>8814</v>
      </c>
      <c r="J544" s="2" t="s">
        <v>8817</v>
      </c>
      <c r="K544" s="2">
        <f>IFERROR(__xludf.DUMMYFUNCTION("""COMPUTED_VALUE"""),11.0)</f>
        <v>11</v>
      </c>
      <c r="L544" s="2" t="s">
        <v>8731</v>
      </c>
      <c r="M544" s="2">
        <v>12.0</v>
      </c>
    </row>
    <row r="545">
      <c r="A545" s="54">
        <v>46105.0</v>
      </c>
      <c r="B545" s="2" t="s">
        <v>229</v>
      </c>
      <c r="C545" s="2" t="s">
        <v>8726</v>
      </c>
      <c r="D545" s="47" t="s">
        <v>8813</v>
      </c>
      <c r="E545" s="2" t="s">
        <v>8727</v>
      </c>
      <c r="F545" s="2" t="s">
        <v>157</v>
      </c>
      <c r="G545" s="2" t="s">
        <v>157</v>
      </c>
      <c r="H545" s="2" t="s">
        <v>8729</v>
      </c>
      <c r="I545" s="107" t="s">
        <v>8814</v>
      </c>
      <c r="J545" s="2" t="s">
        <v>8815</v>
      </c>
      <c r="K545" s="2">
        <f>IFERROR(__xludf.DUMMYFUNCTION("""COMPUTED_VALUE"""),11.0)</f>
        <v>11</v>
      </c>
      <c r="L545" s="2" t="s">
        <v>8731</v>
      </c>
      <c r="M545" s="2">
        <v>12.0</v>
      </c>
    </row>
    <row r="546">
      <c r="A546" s="54">
        <v>46106.0</v>
      </c>
      <c r="B546" s="2" t="s">
        <v>229</v>
      </c>
      <c r="C546" s="2" t="s">
        <v>8726</v>
      </c>
      <c r="D546" s="47" t="s">
        <v>8813</v>
      </c>
      <c r="E546" s="2" t="s">
        <v>8727</v>
      </c>
      <c r="F546" s="2" t="s">
        <v>157</v>
      </c>
      <c r="G546" s="2" t="s">
        <v>157</v>
      </c>
      <c r="H546" s="2" t="s">
        <v>8729</v>
      </c>
      <c r="I546" s="107" t="s">
        <v>8814</v>
      </c>
      <c r="J546" s="2" t="s">
        <v>8815</v>
      </c>
      <c r="K546" s="2">
        <f>IFERROR(__xludf.DUMMYFUNCTION("""COMPUTED_VALUE"""),11.0)</f>
        <v>11</v>
      </c>
      <c r="L546" s="2" t="s">
        <v>8731</v>
      </c>
      <c r="M546" s="2">
        <v>12.0</v>
      </c>
    </row>
    <row r="547">
      <c r="A547" s="54">
        <v>46107.0</v>
      </c>
      <c r="B547" s="2" t="s">
        <v>229</v>
      </c>
      <c r="C547" s="2" t="s">
        <v>8726</v>
      </c>
      <c r="D547" s="47" t="s">
        <v>8813</v>
      </c>
      <c r="E547" s="2" t="s">
        <v>8727</v>
      </c>
      <c r="F547" s="2" t="s">
        <v>157</v>
      </c>
      <c r="G547" s="2" t="s">
        <v>157</v>
      </c>
      <c r="H547" s="2" t="s">
        <v>8729</v>
      </c>
      <c r="I547" s="107" t="s">
        <v>8814</v>
      </c>
      <c r="J547" s="2" t="s">
        <v>8815</v>
      </c>
      <c r="K547" s="2">
        <f>IFERROR(__xludf.DUMMYFUNCTION("""COMPUTED_VALUE"""),11.0)</f>
        <v>11</v>
      </c>
      <c r="L547" s="2" t="s">
        <v>8731</v>
      </c>
      <c r="M547" s="2">
        <v>12.0</v>
      </c>
    </row>
    <row r="548">
      <c r="A548" s="54">
        <v>46108.0</v>
      </c>
      <c r="B548" s="2" t="s">
        <v>229</v>
      </c>
      <c r="C548" s="2" t="s">
        <v>8726</v>
      </c>
      <c r="D548" s="47" t="s">
        <v>8813</v>
      </c>
      <c r="E548" s="2" t="s">
        <v>8727</v>
      </c>
      <c r="F548" s="2" t="s">
        <v>157</v>
      </c>
      <c r="G548" s="2" t="s">
        <v>157</v>
      </c>
      <c r="H548" s="2" t="s">
        <v>8729</v>
      </c>
      <c r="I548" s="107" t="s">
        <v>8814</v>
      </c>
      <c r="J548" s="2" t="s">
        <v>8815</v>
      </c>
      <c r="K548" s="2">
        <f>IFERROR(__xludf.DUMMYFUNCTION("""COMPUTED_VALUE"""),11.0)</f>
        <v>11</v>
      </c>
      <c r="L548" s="2" t="s">
        <v>8731</v>
      </c>
      <c r="M548" s="2">
        <v>12.0</v>
      </c>
    </row>
    <row r="549">
      <c r="A549" s="54">
        <v>46109.0</v>
      </c>
      <c r="B549" s="2" t="s">
        <v>229</v>
      </c>
      <c r="C549" s="2" t="s">
        <v>8726</v>
      </c>
      <c r="D549" s="47" t="s">
        <v>8813</v>
      </c>
      <c r="E549" s="2" t="s">
        <v>8727</v>
      </c>
      <c r="F549" s="2" t="s">
        <v>157</v>
      </c>
      <c r="G549" s="2" t="s">
        <v>157</v>
      </c>
      <c r="H549" s="2" t="s">
        <v>8729</v>
      </c>
      <c r="I549" s="107" t="s">
        <v>8814</v>
      </c>
      <c r="J549" s="2" t="s">
        <v>8815</v>
      </c>
      <c r="K549" s="2">
        <f>IFERROR(__xludf.DUMMYFUNCTION("""COMPUTED_VALUE"""),11.0)</f>
        <v>11</v>
      </c>
      <c r="L549" s="2" t="s">
        <v>8731</v>
      </c>
      <c r="M549" s="2">
        <v>12.0</v>
      </c>
    </row>
    <row r="550">
      <c r="A550" s="54">
        <v>46110.0</v>
      </c>
      <c r="B550" s="2" t="s">
        <v>229</v>
      </c>
      <c r="C550" s="2" t="s">
        <v>8726</v>
      </c>
      <c r="D550" s="47" t="s">
        <v>151</v>
      </c>
      <c r="E550" s="2" t="s">
        <v>8821</v>
      </c>
      <c r="F550" s="48" t="s">
        <v>824</v>
      </c>
      <c r="G550" s="48" t="s">
        <v>947</v>
      </c>
      <c r="H550" s="2" t="s">
        <v>8738</v>
      </c>
      <c r="I550" s="107" t="s">
        <v>8814</v>
      </c>
      <c r="J550" s="2" t="s">
        <v>8817</v>
      </c>
      <c r="K550" s="2">
        <f>IFERROR(__xludf.DUMMYFUNCTION("""COMPUTED_VALUE"""),11.0)</f>
        <v>11</v>
      </c>
      <c r="L550" s="2" t="s">
        <v>8731</v>
      </c>
      <c r="M550" s="2">
        <v>12.0</v>
      </c>
    </row>
    <row r="551">
      <c r="A551" s="54">
        <v>46111.0</v>
      </c>
      <c r="B551" s="2" t="s">
        <v>229</v>
      </c>
      <c r="C551" s="2" t="s">
        <v>8726</v>
      </c>
      <c r="D551" s="47" t="s">
        <v>8813</v>
      </c>
      <c r="E551" s="2" t="s">
        <v>8727</v>
      </c>
      <c r="F551" s="2" t="s">
        <v>157</v>
      </c>
      <c r="G551" s="2" t="s">
        <v>157</v>
      </c>
      <c r="H551" s="2" t="s">
        <v>8729</v>
      </c>
      <c r="I551" s="107" t="s">
        <v>8814</v>
      </c>
      <c r="J551" s="2" t="s">
        <v>8815</v>
      </c>
      <c r="K551" s="2">
        <f>IFERROR(__xludf.DUMMYFUNCTION("""COMPUTED_VALUE"""),11.0)</f>
        <v>11</v>
      </c>
      <c r="L551" s="2" t="s">
        <v>8731</v>
      </c>
      <c r="M551" s="2">
        <v>12.0</v>
      </c>
    </row>
    <row r="552">
      <c r="A552" s="54">
        <v>46112.0</v>
      </c>
      <c r="B552" s="2" t="s">
        <v>229</v>
      </c>
      <c r="C552" s="2" t="s">
        <v>8726</v>
      </c>
      <c r="D552" s="47" t="s">
        <v>8813</v>
      </c>
      <c r="E552" s="2" t="s">
        <v>8727</v>
      </c>
      <c r="F552" s="2" t="s">
        <v>157</v>
      </c>
      <c r="G552" s="2" t="s">
        <v>157</v>
      </c>
      <c r="H552" s="2" t="s">
        <v>8729</v>
      </c>
      <c r="I552" s="107" t="s">
        <v>8814</v>
      </c>
      <c r="J552" s="2" t="s">
        <v>8815</v>
      </c>
      <c r="K552" s="2">
        <f>IFERROR(__xludf.DUMMYFUNCTION("""COMPUTED_VALUE"""),11.0)</f>
        <v>11</v>
      </c>
      <c r="L552" s="2" t="s">
        <v>8731</v>
      </c>
      <c r="M552" s="2">
        <v>12.0</v>
      </c>
    </row>
    <row r="553">
      <c r="A553" s="54">
        <v>46113.0</v>
      </c>
      <c r="B553" s="2" t="s">
        <v>229</v>
      </c>
      <c r="C553" s="2" t="s">
        <v>8726</v>
      </c>
      <c r="D553" s="47" t="s">
        <v>8813</v>
      </c>
      <c r="E553" s="2" t="s">
        <v>8727</v>
      </c>
      <c r="F553" s="2" t="s">
        <v>157</v>
      </c>
      <c r="G553" s="2" t="s">
        <v>157</v>
      </c>
      <c r="H553" s="2" t="s">
        <v>8729</v>
      </c>
      <c r="I553" s="107" t="s">
        <v>8814</v>
      </c>
      <c r="J553" s="2" t="s">
        <v>8815</v>
      </c>
      <c r="K553" s="2">
        <f>IFERROR(__xludf.DUMMYFUNCTION("""COMPUTED_VALUE"""),11.0)</f>
        <v>11</v>
      </c>
      <c r="L553" s="2" t="s">
        <v>8731</v>
      </c>
      <c r="M553" s="2">
        <v>12.0</v>
      </c>
    </row>
    <row r="554">
      <c r="A554" s="54">
        <v>46114.0</v>
      </c>
      <c r="B554" s="2" t="s">
        <v>229</v>
      </c>
      <c r="C554" s="2" t="s">
        <v>8726</v>
      </c>
      <c r="D554" s="47" t="s">
        <v>8813</v>
      </c>
      <c r="E554" s="2" t="s">
        <v>8727</v>
      </c>
      <c r="F554" s="2" t="s">
        <v>157</v>
      </c>
      <c r="G554" s="2" t="s">
        <v>157</v>
      </c>
      <c r="H554" s="2" t="s">
        <v>8729</v>
      </c>
      <c r="I554" s="107" t="s">
        <v>8814</v>
      </c>
      <c r="J554" s="2" t="s">
        <v>8815</v>
      </c>
      <c r="K554" s="2">
        <f>IFERROR(__xludf.DUMMYFUNCTION("""COMPUTED_VALUE"""),11.0)</f>
        <v>11</v>
      </c>
      <c r="L554" s="2" t="s">
        <v>8731</v>
      </c>
      <c r="M554" s="2">
        <v>12.0</v>
      </c>
    </row>
    <row r="555">
      <c r="A555" s="54">
        <v>46115.0</v>
      </c>
      <c r="B555" s="2" t="s">
        <v>229</v>
      </c>
      <c r="C555" s="2" t="s">
        <v>8726</v>
      </c>
      <c r="D555" s="47" t="s">
        <v>8813</v>
      </c>
      <c r="E555" s="2" t="s">
        <v>8727</v>
      </c>
      <c r="F555" s="2" t="s">
        <v>157</v>
      </c>
      <c r="G555" s="2" t="s">
        <v>157</v>
      </c>
      <c r="H555" s="2" t="s">
        <v>8729</v>
      </c>
      <c r="I555" s="107" t="s">
        <v>8814</v>
      </c>
      <c r="J555" s="2" t="s">
        <v>8815</v>
      </c>
      <c r="K555" s="2">
        <f>IFERROR(__xludf.DUMMYFUNCTION("""COMPUTED_VALUE"""),11.0)</f>
        <v>11</v>
      </c>
      <c r="L555" s="2" t="s">
        <v>8731</v>
      </c>
      <c r="M555" s="2">
        <v>12.0</v>
      </c>
    </row>
    <row r="556">
      <c r="A556" s="54">
        <v>46116.0</v>
      </c>
      <c r="B556" s="2" t="s">
        <v>229</v>
      </c>
      <c r="C556" s="2" t="s">
        <v>8726</v>
      </c>
      <c r="D556" s="47" t="s">
        <v>8813</v>
      </c>
      <c r="E556" s="2" t="s">
        <v>8727</v>
      </c>
      <c r="F556" s="2" t="s">
        <v>157</v>
      </c>
      <c r="G556" s="2" t="s">
        <v>157</v>
      </c>
      <c r="H556" s="2" t="s">
        <v>8729</v>
      </c>
      <c r="I556" s="107" t="s">
        <v>8814</v>
      </c>
      <c r="J556" s="2" t="s">
        <v>8815</v>
      </c>
      <c r="K556" s="2">
        <f>IFERROR(__xludf.DUMMYFUNCTION("""COMPUTED_VALUE"""),12.0)</f>
        <v>12</v>
      </c>
      <c r="L556" s="2" t="s">
        <v>8735</v>
      </c>
      <c r="M556" s="2">
        <v>12.0</v>
      </c>
    </row>
    <row r="557">
      <c r="A557" s="54">
        <v>46117.0</v>
      </c>
      <c r="B557" s="2" t="s">
        <v>229</v>
      </c>
      <c r="C557" s="2" t="s">
        <v>8726</v>
      </c>
      <c r="D557" s="47" t="s">
        <v>8813</v>
      </c>
      <c r="E557" s="2" t="s">
        <v>8727</v>
      </c>
      <c r="F557" s="2" t="s">
        <v>157</v>
      </c>
      <c r="G557" s="2" t="s">
        <v>157</v>
      </c>
      <c r="H557" s="2" t="s">
        <v>8729</v>
      </c>
      <c r="I557" s="107" t="s">
        <v>8814</v>
      </c>
      <c r="J557" s="2" t="s">
        <v>8815</v>
      </c>
      <c r="K557" s="2">
        <f>IFERROR(__xludf.DUMMYFUNCTION("""COMPUTED_VALUE"""),11.0)</f>
        <v>11</v>
      </c>
      <c r="L557" s="2" t="s">
        <v>8731</v>
      </c>
      <c r="M557" s="2">
        <v>12.0</v>
      </c>
    </row>
    <row r="558">
      <c r="A558" s="54">
        <v>46118.0</v>
      </c>
      <c r="B558" s="2" t="s">
        <v>229</v>
      </c>
      <c r="C558" s="2" t="s">
        <v>8726</v>
      </c>
      <c r="D558" s="47" t="s">
        <v>8813</v>
      </c>
      <c r="E558" s="2" t="s">
        <v>8727</v>
      </c>
      <c r="F558" s="2" t="s">
        <v>157</v>
      </c>
      <c r="G558" s="2" t="s">
        <v>157</v>
      </c>
      <c r="H558" s="2" t="s">
        <v>8729</v>
      </c>
      <c r="I558" s="107" t="s">
        <v>8814</v>
      </c>
      <c r="J558" s="2" t="s">
        <v>8815</v>
      </c>
      <c r="K558" s="2">
        <f>IFERROR(__xludf.DUMMYFUNCTION("""COMPUTED_VALUE"""),11.0)</f>
        <v>11</v>
      </c>
      <c r="L558" s="2" t="s">
        <v>8731</v>
      </c>
      <c r="M558" s="2">
        <v>12.0</v>
      </c>
    </row>
    <row r="559">
      <c r="A559" s="54">
        <v>46119.0</v>
      </c>
      <c r="B559" s="2" t="s">
        <v>229</v>
      </c>
      <c r="C559" s="2" t="s">
        <v>8726</v>
      </c>
      <c r="D559" s="47" t="s">
        <v>8813</v>
      </c>
      <c r="E559" s="2" t="s">
        <v>8727</v>
      </c>
      <c r="F559" s="2" t="s">
        <v>157</v>
      </c>
      <c r="G559" s="2" t="s">
        <v>157</v>
      </c>
      <c r="H559" s="2" t="s">
        <v>8729</v>
      </c>
      <c r="I559" s="107" t="s">
        <v>8814</v>
      </c>
      <c r="J559" s="2" t="s">
        <v>8815</v>
      </c>
      <c r="K559" s="2">
        <f>IFERROR(__xludf.DUMMYFUNCTION("""COMPUTED_VALUE"""),11.0)</f>
        <v>11</v>
      </c>
      <c r="L559" s="2" t="s">
        <v>8731</v>
      </c>
      <c r="M559" s="2">
        <v>12.0</v>
      </c>
    </row>
    <row r="560">
      <c r="A560" s="54">
        <v>46120.0</v>
      </c>
      <c r="B560" s="2" t="s">
        <v>229</v>
      </c>
      <c r="C560" s="2" t="s">
        <v>8726</v>
      </c>
      <c r="D560" s="47" t="s">
        <v>8813</v>
      </c>
      <c r="E560" s="2" t="s">
        <v>8727</v>
      </c>
      <c r="F560" s="2" t="s">
        <v>157</v>
      </c>
      <c r="G560" s="2" t="s">
        <v>157</v>
      </c>
      <c r="H560" s="2" t="s">
        <v>8729</v>
      </c>
      <c r="I560" s="107" t="s">
        <v>8814</v>
      </c>
      <c r="J560" s="2" t="s">
        <v>8815</v>
      </c>
      <c r="K560" s="2">
        <f>IFERROR(__xludf.DUMMYFUNCTION("""COMPUTED_VALUE"""),11.0)</f>
        <v>11</v>
      </c>
      <c r="L560" s="2" t="s">
        <v>8731</v>
      </c>
      <c r="M560" s="2">
        <v>12.0</v>
      </c>
    </row>
    <row r="561">
      <c r="A561" s="54">
        <v>46121.0</v>
      </c>
      <c r="B561" s="2" t="s">
        <v>229</v>
      </c>
      <c r="C561" s="2" t="s">
        <v>8726</v>
      </c>
      <c r="D561" s="47" t="s">
        <v>8813</v>
      </c>
      <c r="E561" s="2" t="s">
        <v>8727</v>
      </c>
      <c r="F561" s="2" t="s">
        <v>157</v>
      </c>
      <c r="G561" s="2" t="s">
        <v>157</v>
      </c>
      <c r="H561" s="2" t="s">
        <v>8729</v>
      </c>
      <c r="I561" s="107" t="s">
        <v>8814</v>
      </c>
      <c r="J561" s="2" t="s">
        <v>8815</v>
      </c>
      <c r="K561" s="2">
        <f>IFERROR(__xludf.DUMMYFUNCTION("""COMPUTED_VALUE"""),11.0)</f>
        <v>11</v>
      </c>
      <c r="L561" s="2" t="s">
        <v>8731</v>
      </c>
      <c r="M561" s="2">
        <v>12.0</v>
      </c>
    </row>
    <row r="562">
      <c r="A562" s="54">
        <v>46122.0</v>
      </c>
      <c r="B562" s="2" t="s">
        <v>229</v>
      </c>
      <c r="C562" s="2" t="s">
        <v>8726</v>
      </c>
      <c r="D562" s="47" t="s">
        <v>8813</v>
      </c>
      <c r="E562" s="2" t="s">
        <v>8727</v>
      </c>
      <c r="F562" s="2" t="s">
        <v>157</v>
      </c>
      <c r="G562" s="2" t="s">
        <v>157</v>
      </c>
      <c r="H562" s="2" t="s">
        <v>8729</v>
      </c>
      <c r="I562" s="107" t="s">
        <v>8814</v>
      </c>
      <c r="J562" s="2" t="s">
        <v>8815</v>
      </c>
      <c r="K562" s="2">
        <f>IFERROR(__xludf.DUMMYFUNCTION("""COMPUTED_VALUE"""),11.0)</f>
        <v>11</v>
      </c>
      <c r="L562" s="2" t="s">
        <v>8731</v>
      </c>
      <c r="M562" s="2">
        <v>12.0</v>
      </c>
    </row>
    <row r="563">
      <c r="A563" s="54">
        <v>46123.0</v>
      </c>
      <c r="B563" s="2" t="s">
        <v>229</v>
      </c>
      <c r="C563" s="2" t="s">
        <v>8726</v>
      </c>
      <c r="D563" s="47" t="s">
        <v>8813</v>
      </c>
      <c r="E563" s="2" t="s">
        <v>8727</v>
      </c>
      <c r="F563" s="2" t="s">
        <v>157</v>
      </c>
      <c r="G563" s="2" t="s">
        <v>157</v>
      </c>
      <c r="H563" s="2" t="s">
        <v>8729</v>
      </c>
      <c r="I563" s="107" t="s">
        <v>8814</v>
      </c>
      <c r="J563" s="2" t="s">
        <v>8815</v>
      </c>
      <c r="K563" s="2">
        <f>IFERROR(__xludf.DUMMYFUNCTION("""COMPUTED_VALUE"""),11.0)</f>
        <v>11</v>
      </c>
      <c r="L563" s="2" t="s">
        <v>8731</v>
      </c>
      <c r="M563" s="2">
        <v>12.0</v>
      </c>
    </row>
    <row r="564">
      <c r="A564" s="54">
        <v>46124.0</v>
      </c>
      <c r="B564" s="2" t="s">
        <v>229</v>
      </c>
      <c r="C564" s="2" t="s">
        <v>8726</v>
      </c>
      <c r="D564" s="47" t="s">
        <v>8813</v>
      </c>
      <c r="E564" s="2" t="s">
        <v>8727</v>
      </c>
      <c r="F564" s="2" t="s">
        <v>157</v>
      </c>
      <c r="G564" s="2" t="s">
        <v>157</v>
      </c>
      <c r="H564" s="2" t="s">
        <v>8729</v>
      </c>
      <c r="I564" s="107" t="s">
        <v>8814</v>
      </c>
      <c r="J564" s="2" t="s">
        <v>8815</v>
      </c>
      <c r="K564" s="2">
        <f>IFERROR(__xludf.DUMMYFUNCTION("""COMPUTED_VALUE"""),11.0)</f>
        <v>11</v>
      </c>
      <c r="L564" s="2" t="s">
        <v>8731</v>
      </c>
      <c r="M564" s="2">
        <v>12.0</v>
      </c>
    </row>
    <row r="565">
      <c r="A565" s="54">
        <v>46125.0</v>
      </c>
      <c r="B565" s="2" t="s">
        <v>229</v>
      </c>
      <c r="C565" s="2" t="s">
        <v>8726</v>
      </c>
      <c r="D565" s="47" t="s">
        <v>8813</v>
      </c>
      <c r="E565" s="2" t="s">
        <v>8727</v>
      </c>
      <c r="F565" s="2" t="s">
        <v>157</v>
      </c>
      <c r="G565" s="2" t="s">
        <v>157</v>
      </c>
      <c r="H565" s="2" t="s">
        <v>8729</v>
      </c>
      <c r="I565" s="107" t="s">
        <v>8814</v>
      </c>
      <c r="J565" s="2" t="s">
        <v>8815</v>
      </c>
      <c r="K565" s="2">
        <f>IFERROR(__xludf.DUMMYFUNCTION("""COMPUTED_VALUE"""),11.0)</f>
        <v>11</v>
      </c>
      <c r="L565" s="2" t="s">
        <v>8731</v>
      </c>
      <c r="M565" s="2">
        <v>12.0</v>
      </c>
    </row>
    <row r="566">
      <c r="A566" s="54">
        <v>46126.0</v>
      </c>
      <c r="B566" s="2" t="s">
        <v>229</v>
      </c>
      <c r="C566" s="2" t="s">
        <v>8726</v>
      </c>
      <c r="D566" s="47" t="s">
        <v>8813</v>
      </c>
      <c r="E566" s="2" t="s">
        <v>8727</v>
      </c>
      <c r="F566" s="2" t="s">
        <v>157</v>
      </c>
      <c r="G566" s="2" t="s">
        <v>157</v>
      </c>
      <c r="H566" s="2" t="s">
        <v>8729</v>
      </c>
      <c r="I566" s="107" t="s">
        <v>8814</v>
      </c>
      <c r="J566" s="2" t="s">
        <v>8815</v>
      </c>
      <c r="K566" s="2">
        <f>IFERROR(__xludf.DUMMYFUNCTION("""COMPUTED_VALUE"""),11.0)</f>
        <v>11</v>
      </c>
      <c r="L566" s="2" t="s">
        <v>8731</v>
      </c>
      <c r="M566" s="2">
        <v>12.0</v>
      </c>
    </row>
    <row r="567">
      <c r="A567" s="54">
        <v>46127.0</v>
      </c>
      <c r="B567" s="2" t="s">
        <v>229</v>
      </c>
      <c r="C567" s="2" t="s">
        <v>8726</v>
      </c>
      <c r="D567" s="47" t="s">
        <v>8813</v>
      </c>
      <c r="E567" s="2" t="s">
        <v>8727</v>
      </c>
      <c r="F567" s="2" t="s">
        <v>157</v>
      </c>
      <c r="G567" s="2" t="s">
        <v>157</v>
      </c>
      <c r="H567" s="2" t="s">
        <v>8729</v>
      </c>
      <c r="I567" s="107" t="s">
        <v>8814</v>
      </c>
      <c r="J567" s="2" t="s">
        <v>8815</v>
      </c>
      <c r="K567" s="2">
        <f>IFERROR(__xludf.DUMMYFUNCTION("""COMPUTED_VALUE"""),11.0)</f>
        <v>11</v>
      </c>
      <c r="L567" s="2" t="s">
        <v>8731</v>
      </c>
      <c r="M567" s="2">
        <v>12.0</v>
      </c>
    </row>
    <row r="568">
      <c r="A568" s="54">
        <v>46128.0</v>
      </c>
      <c r="B568" s="2" t="s">
        <v>229</v>
      </c>
      <c r="C568" s="2" t="s">
        <v>8726</v>
      </c>
      <c r="D568" s="47" t="s">
        <v>151</v>
      </c>
      <c r="E568" s="2" t="s">
        <v>8823</v>
      </c>
      <c r="F568" s="48" t="s">
        <v>978</v>
      </c>
      <c r="G568" s="48" t="s">
        <v>979</v>
      </c>
      <c r="H568" s="2" t="s">
        <v>8738</v>
      </c>
      <c r="I568" s="107" t="s">
        <v>8814</v>
      </c>
      <c r="J568" s="2" t="s">
        <v>8817</v>
      </c>
      <c r="K568" s="2">
        <f>IFERROR(__xludf.DUMMYFUNCTION("""COMPUTED_VALUE"""),11.0)</f>
        <v>11</v>
      </c>
      <c r="L568" s="2" t="s">
        <v>8731</v>
      </c>
      <c r="M568" s="2">
        <v>12.0</v>
      </c>
    </row>
    <row r="569">
      <c r="A569" s="54">
        <v>46129.0</v>
      </c>
      <c r="B569" s="2" t="s">
        <v>229</v>
      </c>
      <c r="C569" s="2" t="s">
        <v>8726</v>
      </c>
      <c r="D569" s="47" t="s">
        <v>8813</v>
      </c>
      <c r="E569" s="2" t="s">
        <v>8727</v>
      </c>
      <c r="F569" s="2" t="s">
        <v>157</v>
      </c>
      <c r="G569" s="2" t="s">
        <v>157</v>
      </c>
      <c r="H569" s="2" t="s">
        <v>8729</v>
      </c>
      <c r="I569" s="107" t="s">
        <v>8814</v>
      </c>
      <c r="J569" s="2" t="s">
        <v>8815</v>
      </c>
      <c r="K569" s="2">
        <f>IFERROR(__xludf.DUMMYFUNCTION("""COMPUTED_VALUE"""),12.0)</f>
        <v>12</v>
      </c>
      <c r="L569" s="2" t="s">
        <v>8735</v>
      </c>
      <c r="M569" s="2">
        <v>12.0</v>
      </c>
    </row>
    <row r="570">
      <c r="A570" s="54">
        <v>46130.0</v>
      </c>
      <c r="B570" s="2" t="s">
        <v>229</v>
      </c>
      <c r="C570" s="2" t="s">
        <v>8726</v>
      </c>
      <c r="D570" s="47" t="s">
        <v>8813</v>
      </c>
      <c r="E570" s="2" t="s">
        <v>8727</v>
      </c>
      <c r="F570" s="2" t="s">
        <v>157</v>
      </c>
      <c r="G570" s="2" t="s">
        <v>157</v>
      </c>
      <c r="H570" s="2" t="s">
        <v>8729</v>
      </c>
      <c r="I570" s="107" t="s">
        <v>8814</v>
      </c>
      <c r="J570" s="2" t="s">
        <v>8815</v>
      </c>
      <c r="K570" s="2">
        <f>IFERROR(__xludf.DUMMYFUNCTION("""COMPUTED_VALUE"""),11.0)</f>
        <v>11</v>
      </c>
      <c r="L570" s="2" t="s">
        <v>8731</v>
      </c>
      <c r="M570" s="2">
        <v>12.0</v>
      </c>
    </row>
    <row r="571">
      <c r="A571" s="54">
        <v>46131.0</v>
      </c>
      <c r="B571" s="2" t="s">
        <v>229</v>
      </c>
      <c r="C571" s="2" t="s">
        <v>8726</v>
      </c>
      <c r="D571" s="47" t="s">
        <v>8813</v>
      </c>
      <c r="E571" s="2" t="s">
        <v>8727</v>
      </c>
      <c r="F571" s="2" t="s">
        <v>157</v>
      </c>
      <c r="G571" s="2" t="s">
        <v>157</v>
      </c>
      <c r="H571" s="2" t="s">
        <v>8729</v>
      </c>
      <c r="I571" s="107" t="s">
        <v>8814</v>
      </c>
      <c r="J571" s="2" t="s">
        <v>8815</v>
      </c>
      <c r="K571" s="2">
        <f>IFERROR(__xludf.DUMMYFUNCTION("""COMPUTED_VALUE"""),11.0)</f>
        <v>11</v>
      </c>
      <c r="L571" s="2" t="s">
        <v>8731</v>
      </c>
      <c r="M571" s="2">
        <v>12.0</v>
      </c>
    </row>
    <row r="572">
      <c r="A572" s="54">
        <v>46132.0</v>
      </c>
      <c r="B572" s="2" t="s">
        <v>229</v>
      </c>
      <c r="C572" s="2" t="s">
        <v>8726</v>
      </c>
      <c r="D572" s="47" t="s">
        <v>8813</v>
      </c>
      <c r="E572" s="2" t="s">
        <v>8727</v>
      </c>
      <c r="F572" s="2" t="s">
        <v>157</v>
      </c>
      <c r="G572" s="2" t="s">
        <v>157</v>
      </c>
      <c r="H572" s="2" t="s">
        <v>8729</v>
      </c>
      <c r="I572" s="107" t="s">
        <v>8814</v>
      </c>
      <c r="J572" s="2" t="s">
        <v>8815</v>
      </c>
      <c r="K572" s="2">
        <f>IFERROR(__xludf.DUMMYFUNCTION("""COMPUTED_VALUE"""),11.0)</f>
        <v>11</v>
      </c>
      <c r="L572" s="2" t="s">
        <v>8731</v>
      </c>
      <c r="M572" s="2">
        <v>12.0</v>
      </c>
    </row>
    <row r="573">
      <c r="A573" s="54">
        <v>46133.0</v>
      </c>
      <c r="B573" s="2" t="s">
        <v>229</v>
      </c>
      <c r="C573" s="2" t="s">
        <v>8726</v>
      </c>
      <c r="D573" s="47" t="s">
        <v>8813</v>
      </c>
      <c r="E573" s="2" t="s">
        <v>8727</v>
      </c>
      <c r="F573" s="2" t="s">
        <v>157</v>
      </c>
      <c r="G573" s="2" t="s">
        <v>157</v>
      </c>
      <c r="H573" s="2" t="s">
        <v>8729</v>
      </c>
      <c r="I573" s="107" t="s">
        <v>8814</v>
      </c>
      <c r="J573" s="2" t="s">
        <v>8815</v>
      </c>
      <c r="K573" s="2">
        <f>IFERROR(__xludf.DUMMYFUNCTION("""COMPUTED_VALUE"""),11.0)</f>
        <v>11</v>
      </c>
      <c r="L573" s="2" t="s">
        <v>8731</v>
      </c>
      <c r="M573" s="2">
        <v>12.0</v>
      </c>
    </row>
    <row r="574">
      <c r="A574" s="54">
        <v>46134.0</v>
      </c>
      <c r="B574" s="2" t="s">
        <v>229</v>
      </c>
      <c r="C574" s="2" t="s">
        <v>8726</v>
      </c>
      <c r="D574" s="47" t="s">
        <v>8813</v>
      </c>
      <c r="E574" s="2" t="s">
        <v>8727</v>
      </c>
      <c r="F574" s="2" t="s">
        <v>157</v>
      </c>
      <c r="G574" s="2" t="s">
        <v>157</v>
      </c>
      <c r="H574" s="2" t="s">
        <v>8729</v>
      </c>
      <c r="I574" s="107" t="s">
        <v>8814</v>
      </c>
      <c r="J574" s="2" t="s">
        <v>8815</v>
      </c>
      <c r="K574" s="2">
        <f>IFERROR(__xludf.DUMMYFUNCTION("""COMPUTED_VALUE"""),11.0)</f>
        <v>11</v>
      </c>
      <c r="L574" s="2" t="s">
        <v>8731</v>
      </c>
      <c r="M574" s="2">
        <v>12.0</v>
      </c>
    </row>
    <row r="575">
      <c r="A575" s="54">
        <v>46135.0</v>
      </c>
      <c r="B575" s="2" t="s">
        <v>229</v>
      </c>
      <c r="C575" s="2" t="s">
        <v>8726</v>
      </c>
      <c r="D575" s="47" t="s">
        <v>8813</v>
      </c>
      <c r="E575" s="2" t="s">
        <v>8727</v>
      </c>
      <c r="F575" s="2" t="s">
        <v>157</v>
      </c>
      <c r="G575" s="2" t="s">
        <v>157</v>
      </c>
      <c r="H575" s="2" t="s">
        <v>8729</v>
      </c>
      <c r="I575" s="107" t="s">
        <v>8814</v>
      </c>
      <c r="J575" s="2" t="s">
        <v>8815</v>
      </c>
      <c r="K575" s="2">
        <f>IFERROR(__xludf.DUMMYFUNCTION("""COMPUTED_VALUE"""),11.0)</f>
        <v>11</v>
      </c>
      <c r="L575" s="2" t="s">
        <v>8731</v>
      </c>
      <c r="M575" s="2">
        <v>12.0</v>
      </c>
    </row>
    <row r="576">
      <c r="A576" s="54">
        <v>46136.0</v>
      </c>
      <c r="B576" s="2" t="s">
        <v>229</v>
      </c>
      <c r="C576" s="2" t="s">
        <v>8726</v>
      </c>
      <c r="D576" s="47" t="s">
        <v>8813</v>
      </c>
      <c r="E576" s="2" t="s">
        <v>8727</v>
      </c>
      <c r="F576" s="2" t="s">
        <v>157</v>
      </c>
      <c r="G576" s="2" t="s">
        <v>157</v>
      </c>
      <c r="H576" s="2" t="s">
        <v>8729</v>
      </c>
      <c r="I576" s="107" t="s">
        <v>8814</v>
      </c>
      <c r="J576" s="2" t="s">
        <v>8815</v>
      </c>
      <c r="K576" s="2">
        <f>IFERROR(__xludf.DUMMYFUNCTION("""COMPUTED_VALUE"""),11.0)</f>
        <v>11</v>
      </c>
      <c r="L576" s="2" t="s">
        <v>8731</v>
      </c>
      <c r="M576" s="2">
        <v>12.0</v>
      </c>
    </row>
    <row r="577">
      <c r="A577" s="54">
        <v>46137.0</v>
      </c>
      <c r="B577" s="2" t="s">
        <v>229</v>
      </c>
      <c r="C577" s="2" t="s">
        <v>8726</v>
      </c>
      <c r="D577" s="47" t="s">
        <v>8813</v>
      </c>
      <c r="E577" s="2" t="s">
        <v>8727</v>
      </c>
      <c r="F577" s="2" t="s">
        <v>157</v>
      </c>
      <c r="G577" s="2" t="s">
        <v>157</v>
      </c>
      <c r="H577" s="2" t="s">
        <v>8729</v>
      </c>
      <c r="I577" s="107" t="s">
        <v>8814</v>
      </c>
      <c r="J577" s="2" t="s">
        <v>8815</v>
      </c>
      <c r="K577" s="2">
        <f>IFERROR(__xludf.DUMMYFUNCTION("""COMPUTED_VALUE"""),11.0)</f>
        <v>11</v>
      </c>
      <c r="L577" s="2" t="s">
        <v>8731</v>
      </c>
      <c r="M577" s="2">
        <v>12.0</v>
      </c>
    </row>
    <row r="578">
      <c r="A578" s="54">
        <v>46138.0</v>
      </c>
      <c r="B578" s="2" t="s">
        <v>229</v>
      </c>
      <c r="C578" s="2" t="s">
        <v>8726</v>
      </c>
      <c r="D578" s="47" t="s">
        <v>8813</v>
      </c>
      <c r="E578" s="2" t="s">
        <v>8727</v>
      </c>
      <c r="F578" s="2" t="s">
        <v>157</v>
      </c>
      <c r="G578" s="2" t="s">
        <v>157</v>
      </c>
      <c r="H578" s="2" t="s">
        <v>8729</v>
      </c>
      <c r="I578" s="107" t="s">
        <v>8814</v>
      </c>
      <c r="J578" s="2" t="s">
        <v>8815</v>
      </c>
      <c r="K578" s="2">
        <f>IFERROR(__xludf.DUMMYFUNCTION("""COMPUTED_VALUE"""),11.0)</f>
        <v>11</v>
      </c>
      <c r="L578" s="2" t="s">
        <v>8731</v>
      </c>
      <c r="M578" s="2">
        <v>12.0</v>
      </c>
    </row>
    <row r="579">
      <c r="A579" s="54">
        <v>46139.0</v>
      </c>
      <c r="B579" s="2" t="s">
        <v>229</v>
      </c>
      <c r="C579" s="2" t="s">
        <v>8726</v>
      </c>
      <c r="D579" s="47" t="s">
        <v>8813</v>
      </c>
      <c r="E579" s="2" t="s">
        <v>8727</v>
      </c>
      <c r="F579" s="2" t="s">
        <v>157</v>
      </c>
      <c r="G579" s="2" t="s">
        <v>157</v>
      </c>
      <c r="H579" s="2" t="s">
        <v>8729</v>
      </c>
      <c r="I579" s="107" t="s">
        <v>8814</v>
      </c>
      <c r="J579" s="2" t="s">
        <v>8815</v>
      </c>
      <c r="K579" s="2">
        <f>IFERROR(__xludf.DUMMYFUNCTION("""COMPUTED_VALUE"""),11.0)</f>
        <v>11</v>
      </c>
      <c r="L579" s="2" t="s">
        <v>8731</v>
      </c>
      <c r="M579" s="2">
        <v>12.0</v>
      </c>
    </row>
    <row r="580">
      <c r="A580" s="54">
        <v>46140.0</v>
      </c>
      <c r="B580" s="2" t="s">
        <v>229</v>
      </c>
      <c r="C580" s="2" t="s">
        <v>8726</v>
      </c>
      <c r="D580" s="47" t="s">
        <v>8813</v>
      </c>
      <c r="E580" s="2" t="s">
        <v>8727</v>
      </c>
      <c r="F580" s="2" t="s">
        <v>157</v>
      </c>
      <c r="G580" s="2" t="s">
        <v>157</v>
      </c>
      <c r="H580" s="2" t="s">
        <v>8729</v>
      </c>
      <c r="I580" s="107" t="s">
        <v>8814</v>
      </c>
      <c r="J580" s="2" t="s">
        <v>8815</v>
      </c>
      <c r="K580" s="2">
        <f>IFERROR(__xludf.DUMMYFUNCTION("""COMPUTED_VALUE"""),11.0)</f>
        <v>11</v>
      </c>
      <c r="L580" s="2" t="s">
        <v>8731</v>
      </c>
      <c r="M580" s="2">
        <v>12.0</v>
      </c>
    </row>
    <row r="581">
      <c r="A581" s="54">
        <v>46141.0</v>
      </c>
      <c r="B581" s="2" t="s">
        <v>229</v>
      </c>
      <c r="C581" s="2" t="s">
        <v>8726</v>
      </c>
      <c r="D581" s="47" t="s">
        <v>8813</v>
      </c>
      <c r="E581" s="2" t="s">
        <v>8727</v>
      </c>
      <c r="F581" s="2" t="s">
        <v>157</v>
      </c>
      <c r="G581" s="2" t="s">
        <v>157</v>
      </c>
      <c r="H581" s="2" t="s">
        <v>8729</v>
      </c>
      <c r="I581" s="107" t="s">
        <v>8814</v>
      </c>
      <c r="J581" s="2" t="s">
        <v>8815</v>
      </c>
      <c r="K581" s="2">
        <f>IFERROR(__xludf.DUMMYFUNCTION("""COMPUTED_VALUE"""),11.0)</f>
        <v>11</v>
      </c>
      <c r="L581" s="2" t="s">
        <v>8731</v>
      </c>
      <c r="M581" s="2">
        <v>12.0</v>
      </c>
    </row>
    <row r="582">
      <c r="A582" s="54">
        <v>46142.0</v>
      </c>
      <c r="B582" s="2" t="s">
        <v>229</v>
      </c>
      <c r="C582" s="2" t="s">
        <v>8726</v>
      </c>
      <c r="D582" s="47" t="s">
        <v>8813</v>
      </c>
      <c r="E582" s="2" t="s">
        <v>8727</v>
      </c>
      <c r="F582" s="2" t="s">
        <v>157</v>
      </c>
      <c r="G582" s="2" t="s">
        <v>157</v>
      </c>
      <c r="H582" s="2" t="s">
        <v>8729</v>
      </c>
      <c r="I582" s="107" t="s">
        <v>8814</v>
      </c>
      <c r="J582" s="2" t="s">
        <v>8815</v>
      </c>
      <c r="K582" s="2">
        <f>IFERROR(__xludf.DUMMYFUNCTION("""COMPUTED_VALUE"""),11.0)</f>
        <v>11</v>
      </c>
      <c r="L582" s="2" t="s">
        <v>8731</v>
      </c>
      <c r="M582" s="2">
        <v>12.0</v>
      </c>
    </row>
    <row r="583">
      <c r="A583" s="54">
        <v>46143.0</v>
      </c>
      <c r="B583" s="2" t="s">
        <v>229</v>
      </c>
      <c r="C583" s="2" t="s">
        <v>8726</v>
      </c>
      <c r="D583" s="47" t="s">
        <v>8813</v>
      </c>
      <c r="E583" s="2" t="s">
        <v>8727</v>
      </c>
      <c r="F583" s="2" t="s">
        <v>157</v>
      </c>
      <c r="G583" s="2" t="s">
        <v>157</v>
      </c>
      <c r="H583" s="2" t="s">
        <v>8729</v>
      </c>
      <c r="I583" s="107" t="s">
        <v>8814</v>
      </c>
      <c r="J583" s="2" t="s">
        <v>8815</v>
      </c>
      <c r="K583" s="2">
        <f>IFERROR(__xludf.DUMMYFUNCTION("""COMPUTED_VALUE"""),11.0)</f>
        <v>11</v>
      </c>
      <c r="L583" s="2" t="s">
        <v>8731</v>
      </c>
      <c r="M583" s="2">
        <v>12.0</v>
      </c>
    </row>
    <row r="584">
      <c r="A584" s="54">
        <v>46144.0</v>
      </c>
      <c r="B584" s="2" t="s">
        <v>229</v>
      </c>
      <c r="C584" s="2" t="s">
        <v>8726</v>
      </c>
      <c r="D584" s="47" t="s">
        <v>8813</v>
      </c>
      <c r="E584" s="2" t="s">
        <v>8727</v>
      </c>
      <c r="F584" s="2" t="s">
        <v>157</v>
      </c>
      <c r="G584" s="2" t="s">
        <v>157</v>
      </c>
      <c r="H584" s="2" t="s">
        <v>8729</v>
      </c>
      <c r="I584" s="107" t="s">
        <v>8814</v>
      </c>
      <c r="J584" s="2" t="s">
        <v>8815</v>
      </c>
      <c r="K584" s="2">
        <f>IFERROR(__xludf.DUMMYFUNCTION("""COMPUTED_VALUE"""),11.0)</f>
        <v>11</v>
      </c>
      <c r="L584" s="2" t="s">
        <v>8731</v>
      </c>
      <c r="M584" s="2">
        <v>12.0</v>
      </c>
    </row>
    <row r="585">
      <c r="A585" s="54">
        <v>46145.0</v>
      </c>
      <c r="B585" s="2" t="s">
        <v>229</v>
      </c>
      <c r="C585" s="2" t="s">
        <v>8726</v>
      </c>
      <c r="D585" s="47" t="s">
        <v>8813</v>
      </c>
      <c r="E585" s="2" t="s">
        <v>8727</v>
      </c>
      <c r="F585" s="2" t="s">
        <v>157</v>
      </c>
      <c r="G585" s="2" t="s">
        <v>157</v>
      </c>
      <c r="H585" s="2" t="s">
        <v>8729</v>
      </c>
      <c r="I585" s="107" t="s">
        <v>8814</v>
      </c>
      <c r="J585" s="2" t="s">
        <v>8815</v>
      </c>
      <c r="K585" s="2">
        <f>IFERROR(__xludf.DUMMYFUNCTION("""COMPUTED_VALUE"""),11.0)</f>
        <v>11</v>
      </c>
      <c r="L585" s="2" t="s">
        <v>8731</v>
      </c>
      <c r="M585" s="2">
        <v>12.0</v>
      </c>
    </row>
    <row r="586">
      <c r="A586" s="54">
        <v>46146.0</v>
      </c>
      <c r="B586" s="2" t="s">
        <v>229</v>
      </c>
      <c r="C586" s="2" t="s">
        <v>8726</v>
      </c>
      <c r="D586" s="47" t="s">
        <v>8813</v>
      </c>
      <c r="E586" s="2" t="s">
        <v>8727</v>
      </c>
      <c r="F586" s="2" t="s">
        <v>157</v>
      </c>
      <c r="G586" s="2" t="s">
        <v>157</v>
      </c>
      <c r="H586" s="2" t="s">
        <v>8729</v>
      </c>
      <c r="I586" s="107" t="s">
        <v>8814</v>
      </c>
      <c r="J586" s="2" t="s">
        <v>8815</v>
      </c>
      <c r="K586" s="2">
        <f>IFERROR(__xludf.DUMMYFUNCTION("""COMPUTED_VALUE"""),11.0)</f>
        <v>11</v>
      </c>
      <c r="L586" s="2" t="s">
        <v>8731</v>
      </c>
      <c r="M586" s="2">
        <v>12.0</v>
      </c>
    </row>
    <row r="587">
      <c r="A587" s="54">
        <v>46147.0</v>
      </c>
      <c r="B587" s="2" t="s">
        <v>229</v>
      </c>
      <c r="C587" s="2" t="s">
        <v>8726</v>
      </c>
      <c r="D587" s="47" t="s">
        <v>8813</v>
      </c>
      <c r="E587" s="2" t="s">
        <v>8727</v>
      </c>
      <c r="F587" s="2" t="s">
        <v>157</v>
      </c>
      <c r="G587" s="2" t="s">
        <v>157</v>
      </c>
      <c r="H587" s="2" t="s">
        <v>8729</v>
      </c>
      <c r="I587" s="107" t="s">
        <v>8814</v>
      </c>
      <c r="J587" s="2" t="s">
        <v>8815</v>
      </c>
      <c r="K587" s="2">
        <f>IFERROR(__xludf.DUMMYFUNCTION("""COMPUTED_VALUE"""),11.0)</f>
        <v>11</v>
      </c>
      <c r="L587" s="2" t="s">
        <v>8731</v>
      </c>
      <c r="M587" s="2">
        <v>12.0</v>
      </c>
    </row>
    <row r="588">
      <c r="A588" s="54">
        <v>46148.0</v>
      </c>
      <c r="B588" s="2" t="s">
        <v>229</v>
      </c>
      <c r="C588" s="2" t="s">
        <v>8726</v>
      </c>
      <c r="D588" s="47" t="s">
        <v>8813</v>
      </c>
      <c r="E588" s="2" t="s">
        <v>8727</v>
      </c>
      <c r="F588" s="2" t="s">
        <v>157</v>
      </c>
      <c r="G588" s="2" t="s">
        <v>157</v>
      </c>
      <c r="H588" s="2" t="s">
        <v>8729</v>
      </c>
      <c r="I588" s="107" t="s">
        <v>8814</v>
      </c>
      <c r="J588" s="2" t="s">
        <v>8815</v>
      </c>
      <c r="K588" s="2">
        <f>IFERROR(__xludf.DUMMYFUNCTION("""COMPUTED_VALUE"""),11.0)</f>
        <v>11</v>
      </c>
      <c r="L588" s="2" t="s">
        <v>8731</v>
      </c>
      <c r="M588" s="2">
        <v>12.0</v>
      </c>
    </row>
    <row r="589">
      <c r="A589" s="54">
        <v>46149.0</v>
      </c>
      <c r="B589" s="2" t="s">
        <v>229</v>
      </c>
      <c r="C589" s="2" t="s">
        <v>8726</v>
      </c>
      <c r="D589" s="47" t="s">
        <v>8813</v>
      </c>
      <c r="E589" s="2" t="s">
        <v>8727</v>
      </c>
      <c r="F589" s="2" t="s">
        <v>157</v>
      </c>
      <c r="G589" s="2" t="s">
        <v>157</v>
      </c>
      <c r="H589" s="2" t="s">
        <v>8729</v>
      </c>
      <c r="I589" s="107" t="s">
        <v>8814</v>
      </c>
      <c r="J589" s="2" t="s">
        <v>8815</v>
      </c>
      <c r="K589" s="2">
        <f>IFERROR(__xludf.DUMMYFUNCTION("""COMPUTED_VALUE"""),11.0)</f>
        <v>11</v>
      </c>
      <c r="L589" s="2" t="s">
        <v>8731</v>
      </c>
      <c r="M589" s="2">
        <v>12.0</v>
      </c>
    </row>
    <row r="590">
      <c r="A590" s="54">
        <v>46150.0</v>
      </c>
      <c r="B590" s="2" t="s">
        <v>229</v>
      </c>
      <c r="C590" s="2" t="s">
        <v>8726</v>
      </c>
      <c r="D590" s="47" t="s">
        <v>8813</v>
      </c>
      <c r="E590" s="2" t="s">
        <v>8727</v>
      </c>
      <c r="F590" s="2" t="s">
        <v>157</v>
      </c>
      <c r="G590" s="2" t="s">
        <v>157</v>
      </c>
      <c r="H590" s="2" t="s">
        <v>8729</v>
      </c>
      <c r="I590" s="107" t="s">
        <v>8814</v>
      </c>
      <c r="J590" s="2" t="s">
        <v>8815</v>
      </c>
      <c r="K590" s="2">
        <f>IFERROR(__xludf.DUMMYFUNCTION("""COMPUTED_VALUE"""),11.0)</f>
        <v>11</v>
      </c>
      <c r="L590" s="2" t="s">
        <v>8731</v>
      </c>
      <c r="M590" s="2">
        <v>12.0</v>
      </c>
    </row>
    <row r="591">
      <c r="A591" s="54">
        <v>46151.0</v>
      </c>
      <c r="B591" s="2" t="s">
        <v>229</v>
      </c>
      <c r="C591" s="2" t="s">
        <v>8726</v>
      </c>
      <c r="D591" s="47" t="s">
        <v>8813</v>
      </c>
      <c r="E591" s="2" t="s">
        <v>8727</v>
      </c>
      <c r="F591" s="2" t="s">
        <v>157</v>
      </c>
      <c r="G591" s="2" t="s">
        <v>157</v>
      </c>
      <c r="H591" s="2" t="s">
        <v>8729</v>
      </c>
      <c r="I591" s="107" t="s">
        <v>8814</v>
      </c>
      <c r="J591" s="2" t="s">
        <v>8815</v>
      </c>
      <c r="K591" s="2">
        <f>IFERROR(__xludf.DUMMYFUNCTION("""COMPUTED_VALUE"""),11.0)</f>
        <v>11</v>
      </c>
      <c r="L591" s="2" t="s">
        <v>8731</v>
      </c>
      <c r="M591" s="2">
        <v>12.0</v>
      </c>
    </row>
    <row r="592">
      <c r="A592" s="54">
        <v>46152.0</v>
      </c>
      <c r="B592" s="2" t="s">
        <v>229</v>
      </c>
      <c r="C592" s="2" t="s">
        <v>8726</v>
      </c>
      <c r="D592" s="47" t="s">
        <v>8813</v>
      </c>
      <c r="E592" s="2" t="s">
        <v>8727</v>
      </c>
      <c r="F592" s="2" t="s">
        <v>157</v>
      </c>
      <c r="G592" s="2" t="s">
        <v>157</v>
      </c>
      <c r="H592" s="2" t="s">
        <v>8729</v>
      </c>
      <c r="I592" s="107" t="s">
        <v>8814</v>
      </c>
      <c r="J592" s="2" t="s">
        <v>8815</v>
      </c>
      <c r="K592" s="2">
        <f>IFERROR(__xludf.DUMMYFUNCTION("""COMPUTED_VALUE"""),11.0)</f>
        <v>11</v>
      </c>
      <c r="L592" s="2" t="s">
        <v>8731</v>
      </c>
      <c r="M592" s="2">
        <v>12.0</v>
      </c>
    </row>
    <row r="593">
      <c r="A593" s="54">
        <v>46153.0</v>
      </c>
      <c r="B593" s="2" t="s">
        <v>229</v>
      </c>
      <c r="C593" s="2" t="s">
        <v>8726</v>
      </c>
      <c r="D593" s="47" t="s">
        <v>8813</v>
      </c>
      <c r="E593" s="2" t="s">
        <v>8727</v>
      </c>
      <c r="F593" s="2" t="s">
        <v>157</v>
      </c>
      <c r="G593" s="2" t="s">
        <v>157</v>
      </c>
      <c r="H593" s="2" t="s">
        <v>8729</v>
      </c>
      <c r="I593" s="107" t="s">
        <v>8814</v>
      </c>
      <c r="J593" s="2" t="s">
        <v>8815</v>
      </c>
      <c r="K593" s="2">
        <f>IFERROR(__xludf.DUMMYFUNCTION("""COMPUTED_VALUE"""),11.0)</f>
        <v>11</v>
      </c>
      <c r="L593" s="2" t="s">
        <v>8731</v>
      </c>
      <c r="M593" s="2">
        <v>12.0</v>
      </c>
    </row>
    <row r="594">
      <c r="A594" s="54">
        <v>46154.0</v>
      </c>
      <c r="B594" s="2" t="s">
        <v>229</v>
      </c>
      <c r="C594" s="2" t="s">
        <v>8726</v>
      </c>
      <c r="D594" s="47" t="s">
        <v>8813</v>
      </c>
      <c r="E594" s="2" t="s">
        <v>8727</v>
      </c>
      <c r="F594" s="2" t="s">
        <v>157</v>
      </c>
      <c r="G594" s="2" t="s">
        <v>157</v>
      </c>
      <c r="H594" s="2" t="s">
        <v>8729</v>
      </c>
      <c r="I594" s="107" t="s">
        <v>8814</v>
      </c>
      <c r="J594" s="2" t="s">
        <v>8815</v>
      </c>
      <c r="K594" s="2">
        <f>IFERROR(__xludf.DUMMYFUNCTION("""COMPUTED_VALUE"""),12.0)</f>
        <v>12</v>
      </c>
      <c r="L594" s="2" t="s">
        <v>8735</v>
      </c>
      <c r="M594" s="2">
        <v>12.0</v>
      </c>
    </row>
    <row r="595">
      <c r="A595" s="54">
        <v>46155.0</v>
      </c>
      <c r="B595" s="2" t="s">
        <v>229</v>
      </c>
      <c r="C595" s="2" t="s">
        <v>8726</v>
      </c>
      <c r="D595" s="47" t="s">
        <v>8813</v>
      </c>
      <c r="E595" s="2" t="s">
        <v>8727</v>
      </c>
      <c r="F595" s="2" t="s">
        <v>157</v>
      </c>
      <c r="G595" s="2" t="s">
        <v>157</v>
      </c>
      <c r="H595" s="2" t="s">
        <v>8729</v>
      </c>
      <c r="I595" s="107" t="s">
        <v>8814</v>
      </c>
      <c r="J595" s="2" t="s">
        <v>8815</v>
      </c>
      <c r="K595" s="2">
        <f>IFERROR(__xludf.DUMMYFUNCTION("""COMPUTED_VALUE"""),12.0)</f>
        <v>12</v>
      </c>
      <c r="L595" s="2" t="s">
        <v>8735</v>
      </c>
      <c r="M595" s="2">
        <v>12.0</v>
      </c>
    </row>
    <row r="596">
      <c r="A596" s="54">
        <v>46156.0</v>
      </c>
      <c r="B596" s="2" t="s">
        <v>229</v>
      </c>
      <c r="C596" s="2" t="s">
        <v>8726</v>
      </c>
      <c r="D596" s="47" t="s">
        <v>8813</v>
      </c>
      <c r="E596" s="2" t="s">
        <v>8727</v>
      </c>
      <c r="F596" s="2" t="s">
        <v>157</v>
      </c>
      <c r="G596" s="2" t="s">
        <v>157</v>
      </c>
      <c r="H596" s="2" t="s">
        <v>8729</v>
      </c>
      <c r="I596" s="107" t="s">
        <v>8814</v>
      </c>
      <c r="J596" s="2" t="s">
        <v>8815</v>
      </c>
      <c r="K596" s="2">
        <f>IFERROR(__xludf.DUMMYFUNCTION("""COMPUTED_VALUE"""),11.0)</f>
        <v>11</v>
      </c>
      <c r="L596" s="2" t="s">
        <v>8731</v>
      </c>
      <c r="M596" s="2">
        <v>12.0</v>
      </c>
    </row>
    <row r="597">
      <c r="A597" s="54">
        <v>46157.0</v>
      </c>
      <c r="B597" s="2" t="s">
        <v>229</v>
      </c>
      <c r="C597" s="2" t="s">
        <v>8726</v>
      </c>
      <c r="D597" s="47" t="s">
        <v>151</v>
      </c>
      <c r="E597" s="2" t="s">
        <v>8822</v>
      </c>
      <c r="F597" s="48" t="s">
        <v>1060</v>
      </c>
      <c r="G597" s="48" t="s">
        <v>1061</v>
      </c>
      <c r="H597" s="2" t="s">
        <v>8738</v>
      </c>
      <c r="I597" s="107" t="s">
        <v>8814</v>
      </c>
      <c r="J597" s="2" t="s">
        <v>8817</v>
      </c>
      <c r="K597" s="2">
        <f>IFERROR(__xludf.DUMMYFUNCTION("""COMPUTED_VALUE"""),11.0)</f>
        <v>11</v>
      </c>
      <c r="L597" s="2" t="s">
        <v>8731</v>
      </c>
      <c r="M597" s="2">
        <v>12.0</v>
      </c>
    </row>
    <row r="598">
      <c r="A598" s="54">
        <v>46158.0</v>
      </c>
      <c r="B598" s="2" t="s">
        <v>229</v>
      </c>
      <c r="C598" s="2" t="s">
        <v>8726</v>
      </c>
      <c r="D598" s="47" t="s">
        <v>8813</v>
      </c>
      <c r="E598" s="2" t="s">
        <v>8727</v>
      </c>
      <c r="F598" s="2" t="s">
        <v>157</v>
      </c>
      <c r="G598" s="2" t="s">
        <v>157</v>
      </c>
      <c r="H598" s="2" t="s">
        <v>8729</v>
      </c>
      <c r="I598" s="107" t="s">
        <v>8814</v>
      </c>
      <c r="J598" s="2" t="s">
        <v>8815</v>
      </c>
      <c r="K598" s="2">
        <f>IFERROR(__xludf.DUMMYFUNCTION("""COMPUTED_VALUE"""),11.0)</f>
        <v>11</v>
      </c>
      <c r="L598" s="2" t="s">
        <v>8731</v>
      </c>
      <c r="M598" s="2">
        <v>12.0</v>
      </c>
    </row>
    <row r="599">
      <c r="A599" s="54">
        <v>46159.0</v>
      </c>
      <c r="B599" s="2" t="s">
        <v>229</v>
      </c>
      <c r="C599" s="2" t="s">
        <v>8726</v>
      </c>
      <c r="D599" s="47" t="s">
        <v>8813</v>
      </c>
      <c r="E599" s="2" t="s">
        <v>8727</v>
      </c>
      <c r="F599" s="2" t="s">
        <v>157</v>
      </c>
      <c r="G599" s="2" t="s">
        <v>157</v>
      </c>
      <c r="H599" s="2" t="s">
        <v>8729</v>
      </c>
      <c r="I599" s="107" t="s">
        <v>8814</v>
      </c>
      <c r="J599" s="2" t="s">
        <v>8815</v>
      </c>
      <c r="K599" s="2">
        <f>IFERROR(__xludf.DUMMYFUNCTION("""COMPUTED_VALUE"""),11.0)</f>
        <v>11</v>
      </c>
      <c r="L599" s="2" t="s">
        <v>8731</v>
      </c>
      <c r="M599" s="2">
        <v>12.0</v>
      </c>
    </row>
    <row r="600">
      <c r="A600" s="54">
        <v>46160.0</v>
      </c>
      <c r="B600" s="2" t="s">
        <v>229</v>
      </c>
      <c r="C600" s="2" t="s">
        <v>8726</v>
      </c>
      <c r="D600" s="47" t="s">
        <v>8813</v>
      </c>
      <c r="E600" s="2" t="s">
        <v>8727</v>
      </c>
      <c r="F600" s="2" t="s">
        <v>157</v>
      </c>
      <c r="G600" s="2" t="s">
        <v>157</v>
      </c>
      <c r="H600" s="2" t="s">
        <v>8729</v>
      </c>
      <c r="I600" s="107" t="s">
        <v>8814</v>
      </c>
      <c r="J600" s="2" t="s">
        <v>8815</v>
      </c>
      <c r="K600" s="2">
        <f>IFERROR(__xludf.DUMMYFUNCTION("""COMPUTED_VALUE"""),11.0)</f>
        <v>11</v>
      </c>
      <c r="L600" s="2" t="s">
        <v>8731</v>
      </c>
      <c r="M600" s="2">
        <v>12.0</v>
      </c>
    </row>
    <row r="601">
      <c r="A601" s="54">
        <v>46161.0</v>
      </c>
      <c r="B601" s="2" t="s">
        <v>229</v>
      </c>
      <c r="C601" s="2" t="s">
        <v>8726</v>
      </c>
      <c r="D601" s="47" t="s">
        <v>8813</v>
      </c>
      <c r="E601" s="2" t="s">
        <v>8727</v>
      </c>
      <c r="F601" s="2" t="s">
        <v>157</v>
      </c>
      <c r="G601" s="2" t="s">
        <v>157</v>
      </c>
      <c r="H601" s="2" t="s">
        <v>8729</v>
      </c>
      <c r="I601" s="107" t="s">
        <v>8814</v>
      </c>
      <c r="J601" s="2" t="s">
        <v>8815</v>
      </c>
      <c r="K601" s="2">
        <f>IFERROR(__xludf.DUMMYFUNCTION("""COMPUTED_VALUE"""),11.0)</f>
        <v>11</v>
      </c>
      <c r="L601" s="2" t="s">
        <v>8731</v>
      </c>
      <c r="M601" s="2">
        <v>12.0</v>
      </c>
    </row>
    <row r="602">
      <c r="A602" s="54">
        <v>46162.0</v>
      </c>
      <c r="B602" s="2" t="s">
        <v>229</v>
      </c>
      <c r="C602" s="2" t="s">
        <v>8726</v>
      </c>
      <c r="D602" s="47" t="s">
        <v>8813</v>
      </c>
      <c r="E602" s="2" t="s">
        <v>8727</v>
      </c>
      <c r="F602" s="2" t="s">
        <v>157</v>
      </c>
      <c r="G602" s="2" t="s">
        <v>157</v>
      </c>
      <c r="H602" s="2" t="s">
        <v>8729</v>
      </c>
      <c r="I602" s="107" t="s">
        <v>8814</v>
      </c>
      <c r="J602" s="2" t="s">
        <v>8815</v>
      </c>
      <c r="K602" s="2">
        <f>IFERROR(__xludf.DUMMYFUNCTION("""COMPUTED_VALUE"""),11.0)</f>
        <v>11</v>
      </c>
      <c r="L602" s="2" t="s">
        <v>8731</v>
      </c>
      <c r="M602" s="2">
        <v>12.0</v>
      </c>
    </row>
    <row r="603">
      <c r="A603" s="54">
        <v>46163.0</v>
      </c>
      <c r="B603" s="2" t="s">
        <v>229</v>
      </c>
      <c r="C603" s="2" t="s">
        <v>8726</v>
      </c>
      <c r="D603" s="47" t="s">
        <v>8813</v>
      </c>
      <c r="E603" s="2" t="s">
        <v>8727</v>
      </c>
      <c r="F603" s="2" t="s">
        <v>157</v>
      </c>
      <c r="G603" s="2" t="s">
        <v>157</v>
      </c>
      <c r="H603" s="2" t="s">
        <v>8729</v>
      </c>
      <c r="I603" s="107" t="s">
        <v>8814</v>
      </c>
      <c r="J603" s="2" t="s">
        <v>8815</v>
      </c>
      <c r="K603" s="2">
        <f>IFERROR(__xludf.DUMMYFUNCTION("""COMPUTED_VALUE"""),11.0)</f>
        <v>11</v>
      </c>
      <c r="L603" s="2" t="s">
        <v>8731</v>
      </c>
      <c r="M603" s="2">
        <v>12.0</v>
      </c>
    </row>
    <row r="604">
      <c r="A604" s="54">
        <v>46164.0</v>
      </c>
      <c r="B604" s="2" t="s">
        <v>229</v>
      </c>
      <c r="C604" s="2" t="s">
        <v>8726</v>
      </c>
      <c r="D604" s="47" t="s">
        <v>8813</v>
      </c>
      <c r="E604" s="2" t="s">
        <v>8727</v>
      </c>
      <c r="F604" s="2" t="s">
        <v>157</v>
      </c>
      <c r="G604" s="2" t="s">
        <v>157</v>
      </c>
      <c r="H604" s="2" t="s">
        <v>8729</v>
      </c>
      <c r="I604" s="107" t="s">
        <v>8814</v>
      </c>
      <c r="J604" s="2" t="s">
        <v>8815</v>
      </c>
      <c r="K604" s="2">
        <f>IFERROR(__xludf.DUMMYFUNCTION("""COMPUTED_VALUE"""),11.0)</f>
        <v>11</v>
      </c>
      <c r="L604" s="2" t="s">
        <v>8731</v>
      </c>
      <c r="M604" s="2">
        <v>12.0</v>
      </c>
    </row>
    <row r="605">
      <c r="A605" s="54">
        <v>46165.0</v>
      </c>
      <c r="B605" s="2" t="s">
        <v>229</v>
      </c>
      <c r="C605" s="2" t="s">
        <v>8726</v>
      </c>
      <c r="D605" s="47" t="s">
        <v>151</v>
      </c>
      <c r="E605" s="2" t="s">
        <v>8821</v>
      </c>
      <c r="F605" s="48" t="s">
        <v>1094</v>
      </c>
      <c r="G605" s="48" t="s">
        <v>1095</v>
      </c>
      <c r="H605" s="2" t="s">
        <v>8738</v>
      </c>
      <c r="I605" s="107" t="s">
        <v>8814</v>
      </c>
      <c r="J605" s="2" t="s">
        <v>8817</v>
      </c>
      <c r="K605" s="2">
        <f>IFERROR(__xludf.DUMMYFUNCTION("""COMPUTED_VALUE"""),11.0)</f>
        <v>11</v>
      </c>
      <c r="L605" s="2" t="s">
        <v>8731</v>
      </c>
      <c r="M605" s="2">
        <v>12.0</v>
      </c>
    </row>
    <row r="606">
      <c r="A606" s="54">
        <v>46166.0</v>
      </c>
      <c r="B606" s="2" t="s">
        <v>229</v>
      </c>
      <c r="C606" s="2" t="s">
        <v>8726</v>
      </c>
      <c r="D606" s="47" t="s">
        <v>8813</v>
      </c>
      <c r="E606" s="2" t="s">
        <v>8727</v>
      </c>
      <c r="F606" s="2" t="s">
        <v>157</v>
      </c>
      <c r="G606" s="2" t="s">
        <v>157</v>
      </c>
      <c r="H606" s="2" t="s">
        <v>8729</v>
      </c>
      <c r="I606" s="107" t="s">
        <v>8814</v>
      </c>
      <c r="J606" s="2" t="s">
        <v>8815</v>
      </c>
      <c r="K606" s="2">
        <f>IFERROR(__xludf.DUMMYFUNCTION("""COMPUTED_VALUE"""),11.0)</f>
        <v>11</v>
      </c>
      <c r="L606" s="2" t="s">
        <v>8731</v>
      </c>
      <c r="M606" s="2">
        <v>12.0</v>
      </c>
    </row>
    <row r="607">
      <c r="A607" s="54">
        <v>46167.0</v>
      </c>
      <c r="B607" s="2" t="s">
        <v>229</v>
      </c>
      <c r="C607" s="2" t="s">
        <v>8726</v>
      </c>
      <c r="D607" s="47" t="s">
        <v>151</v>
      </c>
      <c r="E607" s="2" t="s">
        <v>8821</v>
      </c>
      <c r="F607" s="48" t="s">
        <v>1107</v>
      </c>
      <c r="G607" s="48" t="s">
        <v>1108</v>
      </c>
      <c r="H607" s="2" t="s">
        <v>8738</v>
      </c>
      <c r="I607" s="107" t="s">
        <v>8814</v>
      </c>
      <c r="J607" s="2" t="s">
        <v>8817</v>
      </c>
      <c r="K607" s="2">
        <f>IFERROR(__xludf.DUMMYFUNCTION("""COMPUTED_VALUE"""),11.0)</f>
        <v>11</v>
      </c>
      <c r="L607" s="2" t="s">
        <v>8731</v>
      </c>
      <c r="M607" s="2">
        <v>12.0</v>
      </c>
    </row>
    <row r="608">
      <c r="A608" s="54">
        <v>46168.0</v>
      </c>
      <c r="B608" s="2" t="s">
        <v>229</v>
      </c>
      <c r="C608" s="2" t="s">
        <v>8726</v>
      </c>
      <c r="D608" s="47" t="s">
        <v>8813</v>
      </c>
      <c r="E608" s="2" t="s">
        <v>8727</v>
      </c>
      <c r="F608" s="2" t="s">
        <v>157</v>
      </c>
      <c r="G608" s="2" t="s">
        <v>157</v>
      </c>
      <c r="H608" s="2" t="s">
        <v>8729</v>
      </c>
      <c r="I608" s="107" t="s">
        <v>8814</v>
      </c>
      <c r="J608" s="2" t="s">
        <v>8815</v>
      </c>
      <c r="K608" s="2">
        <f>IFERROR(__xludf.DUMMYFUNCTION("""COMPUTED_VALUE"""),11.0)</f>
        <v>11</v>
      </c>
      <c r="L608" s="2" t="s">
        <v>8731</v>
      </c>
      <c r="M608" s="2">
        <v>12.0</v>
      </c>
    </row>
    <row r="609">
      <c r="A609" s="54">
        <v>46169.0</v>
      </c>
      <c r="B609" s="2" t="s">
        <v>229</v>
      </c>
      <c r="C609" s="2" t="s">
        <v>8726</v>
      </c>
      <c r="D609" s="47" t="s">
        <v>8813</v>
      </c>
      <c r="E609" s="2" t="s">
        <v>8727</v>
      </c>
      <c r="F609" s="2" t="s">
        <v>157</v>
      </c>
      <c r="G609" s="2" t="s">
        <v>157</v>
      </c>
      <c r="H609" s="2" t="s">
        <v>8729</v>
      </c>
      <c r="I609" s="107" t="s">
        <v>8814</v>
      </c>
      <c r="J609" s="2" t="s">
        <v>8815</v>
      </c>
      <c r="K609" s="2">
        <f>IFERROR(__xludf.DUMMYFUNCTION("""COMPUTED_VALUE"""),11.0)</f>
        <v>11</v>
      </c>
      <c r="L609" s="2" t="s">
        <v>8731</v>
      </c>
      <c r="M609" s="2">
        <v>12.0</v>
      </c>
    </row>
    <row r="610">
      <c r="A610" s="54">
        <v>46170.0</v>
      </c>
      <c r="B610" s="2" t="s">
        <v>229</v>
      </c>
      <c r="C610" s="2" t="s">
        <v>8726</v>
      </c>
      <c r="D610" s="47" t="s">
        <v>8813</v>
      </c>
      <c r="E610" s="2" t="s">
        <v>8727</v>
      </c>
      <c r="F610" s="2" t="s">
        <v>157</v>
      </c>
      <c r="G610" s="2" t="s">
        <v>157</v>
      </c>
      <c r="H610" s="2" t="s">
        <v>8729</v>
      </c>
      <c r="I610" s="107" t="s">
        <v>8814</v>
      </c>
      <c r="J610" s="2" t="s">
        <v>8815</v>
      </c>
      <c r="K610" s="2">
        <f>IFERROR(__xludf.DUMMYFUNCTION("""COMPUTED_VALUE"""),12.0)</f>
        <v>12</v>
      </c>
      <c r="L610" s="2" t="s">
        <v>8735</v>
      </c>
      <c r="M610" s="2">
        <v>12.0</v>
      </c>
    </row>
    <row r="611">
      <c r="A611" s="54">
        <v>46171.0</v>
      </c>
      <c r="B611" s="2" t="s">
        <v>229</v>
      </c>
      <c r="C611" s="2" t="s">
        <v>8726</v>
      </c>
      <c r="D611" s="47" t="s">
        <v>8813</v>
      </c>
      <c r="E611" s="2" t="s">
        <v>8727</v>
      </c>
      <c r="F611" s="2" t="s">
        <v>157</v>
      </c>
      <c r="G611" s="2" t="s">
        <v>157</v>
      </c>
      <c r="H611" s="2" t="s">
        <v>8729</v>
      </c>
      <c r="I611" s="107" t="s">
        <v>8814</v>
      </c>
      <c r="J611" s="2" t="s">
        <v>8815</v>
      </c>
      <c r="K611" s="2">
        <f>IFERROR(__xludf.DUMMYFUNCTION("""COMPUTED_VALUE"""),11.0)</f>
        <v>11</v>
      </c>
      <c r="L611" s="2" t="s">
        <v>8731</v>
      </c>
      <c r="M611" s="2">
        <v>12.0</v>
      </c>
    </row>
    <row r="612">
      <c r="A612" s="54">
        <v>46172.0</v>
      </c>
      <c r="B612" s="2" t="s">
        <v>229</v>
      </c>
      <c r="C612" s="2" t="s">
        <v>8726</v>
      </c>
      <c r="D612" s="47" t="s">
        <v>8813</v>
      </c>
      <c r="E612" s="2" t="s">
        <v>8727</v>
      </c>
      <c r="F612" s="2" t="s">
        <v>157</v>
      </c>
      <c r="G612" s="2" t="s">
        <v>157</v>
      </c>
      <c r="H612" s="2" t="s">
        <v>8729</v>
      </c>
      <c r="I612" s="107" t="s">
        <v>8814</v>
      </c>
      <c r="J612" s="2" t="s">
        <v>8815</v>
      </c>
      <c r="K612" s="2">
        <f>IFERROR(__xludf.DUMMYFUNCTION("""COMPUTED_VALUE"""),11.0)</f>
        <v>11</v>
      </c>
      <c r="L612" s="2" t="s">
        <v>8731</v>
      </c>
      <c r="M612" s="2">
        <v>12.0</v>
      </c>
    </row>
    <row r="613">
      <c r="A613" s="54">
        <v>46173.0</v>
      </c>
      <c r="B613" s="2" t="s">
        <v>229</v>
      </c>
      <c r="C613" s="2" t="s">
        <v>8726</v>
      </c>
      <c r="D613" s="47" t="s">
        <v>8813</v>
      </c>
      <c r="E613" s="2" t="s">
        <v>8727</v>
      </c>
      <c r="F613" s="2" t="s">
        <v>157</v>
      </c>
      <c r="G613" s="2" t="s">
        <v>157</v>
      </c>
      <c r="H613" s="2" t="s">
        <v>8729</v>
      </c>
      <c r="I613" s="107" t="s">
        <v>8814</v>
      </c>
      <c r="J613" s="2" t="s">
        <v>8815</v>
      </c>
      <c r="K613" s="2">
        <f>IFERROR(__xludf.DUMMYFUNCTION("""COMPUTED_VALUE"""),11.0)</f>
        <v>11</v>
      </c>
      <c r="L613" s="2" t="s">
        <v>8731</v>
      </c>
      <c r="M613" s="2">
        <v>12.0</v>
      </c>
    </row>
    <row r="614">
      <c r="A614" s="54">
        <v>46174.0</v>
      </c>
      <c r="B614" s="2" t="s">
        <v>229</v>
      </c>
      <c r="C614" s="2" t="s">
        <v>8726</v>
      </c>
      <c r="D614" s="47" t="s">
        <v>8813</v>
      </c>
      <c r="E614" s="2" t="s">
        <v>8727</v>
      </c>
      <c r="F614" s="2" t="s">
        <v>157</v>
      </c>
      <c r="G614" s="2" t="s">
        <v>157</v>
      </c>
      <c r="H614" s="2" t="s">
        <v>8729</v>
      </c>
      <c r="I614" s="107" t="s">
        <v>8814</v>
      </c>
      <c r="J614" s="2" t="s">
        <v>8815</v>
      </c>
      <c r="K614" s="2">
        <f>IFERROR(__xludf.DUMMYFUNCTION("""COMPUTED_VALUE"""),11.0)</f>
        <v>11</v>
      </c>
      <c r="L614" s="2" t="s">
        <v>8731</v>
      </c>
      <c r="M614" s="2">
        <v>12.0</v>
      </c>
    </row>
    <row r="615">
      <c r="A615" s="54">
        <v>46175.0</v>
      </c>
      <c r="B615" s="2" t="s">
        <v>229</v>
      </c>
      <c r="C615" s="2" t="s">
        <v>8726</v>
      </c>
      <c r="D615" s="47" t="s">
        <v>8813</v>
      </c>
      <c r="E615" s="2" t="s">
        <v>8727</v>
      </c>
      <c r="F615" s="2" t="s">
        <v>157</v>
      </c>
      <c r="G615" s="2" t="s">
        <v>157</v>
      </c>
      <c r="H615" s="2" t="s">
        <v>8729</v>
      </c>
      <c r="I615" s="107" t="s">
        <v>8814</v>
      </c>
      <c r="J615" s="2" t="s">
        <v>8815</v>
      </c>
      <c r="K615" s="2">
        <f>IFERROR(__xludf.DUMMYFUNCTION("""COMPUTED_VALUE"""),11.0)</f>
        <v>11</v>
      </c>
      <c r="L615" s="2" t="s">
        <v>8731</v>
      </c>
      <c r="M615" s="2">
        <v>12.0</v>
      </c>
    </row>
    <row r="616">
      <c r="A616" s="54">
        <v>46176.0</v>
      </c>
      <c r="B616" s="2" t="s">
        <v>229</v>
      </c>
      <c r="C616" s="2" t="s">
        <v>8726</v>
      </c>
      <c r="D616" s="47" t="s">
        <v>8813</v>
      </c>
      <c r="E616" s="2" t="s">
        <v>8727</v>
      </c>
      <c r="F616" s="2" t="s">
        <v>157</v>
      </c>
      <c r="G616" s="2" t="s">
        <v>157</v>
      </c>
      <c r="H616" s="2" t="s">
        <v>8729</v>
      </c>
      <c r="I616" s="107" t="s">
        <v>8814</v>
      </c>
      <c r="J616" s="2" t="s">
        <v>8815</v>
      </c>
      <c r="K616" s="2">
        <f>IFERROR(__xludf.DUMMYFUNCTION("""COMPUTED_VALUE"""),12.0)</f>
        <v>12</v>
      </c>
      <c r="L616" s="2" t="s">
        <v>8735</v>
      </c>
      <c r="M616" s="2">
        <v>12.0</v>
      </c>
    </row>
    <row r="617">
      <c r="A617" s="54">
        <v>46177.0</v>
      </c>
      <c r="B617" s="2" t="s">
        <v>229</v>
      </c>
      <c r="C617" s="2" t="s">
        <v>8726</v>
      </c>
      <c r="D617" s="47" t="s">
        <v>8813</v>
      </c>
      <c r="E617" s="2" t="s">
        <v>8727</v>
      </c>
      <c r="F617" s="2" t="s">
        <v>157</v>
      </c>
      <c r="G617" s="2" t="s">
        <v>157</v>
      </c>
      <c r="H617" s="2" t="s">
        <v>8729</v>
      </c>
      <c r="I617" s="107" t="s">
        <v>8814</v>
      </c>
      <c r="J617" s="2" t="s">
        <v>8815</v>
      </c>
      <c r="K617" s="2">
        <f>IFERROR(__xludf.DUMMYFUNCTION("""COMPUTED_VALUE"""),11.0)</f>
        <v>11</v>
      </c>
      <c r="L617" s="2" t="s">
        <v>8731</v>
      </c>
      <c r="M617" s="2">
        <v>12.0</v>
      </c>
    </row>
    <row r="618">
      <c r="A618" s="54">
        <v>46178.0</v>
      </c>
      <c r="B618" s="2" t="s">
        <v>229</v>
      </c>
      <c r="C618" s="2" t="s">
        <v>8726</v>
      </c>
      <c r="D618" s="47" t="s">
        <v>8813</v>
      </c>
      <c r="E618" s="2" t="s">
        <v>8727</v>
      </c>
      <c r="F618" s="2" t="s">
        <v>157</v>
      </c>
      <c r="G618" s="2" t="s">
        <v>157</v>
      </c>
      <c r="H618" s="2" t="s">
        <v>8729</v>
      </c>
      <c r="I618" s="107" t="s">
        <v>8814</v>
      </c>
      <c r="J618" s="2" t="s">
        <v>8815</v>
      </c>
      <c r="K618" s="2">
        <f>IFERROR(__xludf.DUMMYFUNCTION("""COMPUTED_VALUE"""),11.0)</f>
        <v>11</v>
      </c>
      <c r="L618" s="2" t="s">
        <v>8731</v>
      </c>
      <c r="M618" s="2">
        <v>12.0</v>
      </c>
    </row>
    <row r="619">
      <c r="A619" s="54">
        <v>46179.0</v>
      </c>
      <c r="B619" s="2" t="s">
        <v>229</v>
      </c>
      <c r="C619" s="2" t="s">
        <v>8726</v>
      </c>
      <c r="D619" s="47" t="s">
        <v>8813</v>
      </c>
      <c r="E619" s="2" t="s">
        <v>8727</v>
      </c>
      <c r="F619" s="2" t="s">
        <v>157</v>
      </c>
      <c r="G619" s="2" t="s">
        <v>157</v>
      </c>
      <c r="H619" s="2" t="s">
        <v>8729</v>
      </c>
      <c r="I619" s="107" t="s">
        <v>8814</v>
      </c>
      <c r="J619" s="2" t="s">
        <v>8815</v>
      </c>
      <c r="K619" s="2">
        <f>IFERROR(__xludf.DUMMYFUNCTION("""COMPUTED_VALUE"""),11.0)</f>
        <v>11</v>
      </c>
      <c r="L619" s="2" t="s">
        <v>8731</v>
      </c>
      <c r="M619" s="2">
        <v>12.0</v>
      </c>
    </row>
    <row r="620">
      <c r="A620" s="54">
        <v>46180.0</v>
      </c>
      <c r="B620" s="2" t="s">
        <v>229</v>
      </c>
      <c r="C620" s="2" t="s">
        <v>8726</v>
      </c>
      <c r="D620" s="47" t="s">
        <v>8813</v>
      </c>
      <c r="E620" s="2" t="s">
        <v>8727</v>
      </c>
      <c r="F620" s="2" t="s">
        <v>157</v>
      </c>
      <c r="G620" s="2" t="s">
        <v>157</v>
      </c>
      <c r="H620" s="2" t="s">
        <v>8729</v>
      </c>
      <c r="I620" s="107" t="s">
        <v>8814</v>
      </c>
      <c r="J620" s="2" t="s">
        <v>8815</v>
      </c>
      <c r="K620" s="2">
        <f>IFERROR(__xludf.DUMMYFUNCTION("""COMPUTED_VALUE"""),11.0)</f>
        <v>11</v>
      </c>
      <c r="L620" s="2" t="s">
        <v>8731</v>
      </c>
      <c r="M620" s="2">
        <v>12.0</v>
      </c>
    </row>
    <row r="621">
      <c r="A621" s="54">
        <v>46181.0</v>
      </c>
      <c r="B621" s="2" t="s">
        <v>229</v>
      </c>
      <c r="C621" s="2" t="s">
        <v>8726</v>
      </c>
      <c r="D621" s="47" t="s">
        <v>8813</v>
      </c>
      <c r="E621" s="2" t="s">
        <v>8727</v>
      </c>
      <c r="F621" s="2" t="s">
        <v>157</v>
      </c>
      <c r="G621" s="2" t="s">
        <v>157</v>
      </c>
      <c r="H621" s="2" t="s">
        <v>8729</v>
      </c>
      <c r="I621" s="107" t="s">
        <v>8814</v>
      </c>
      <c r="J621" s="2" t="s">
        <v>8815</v>
      </c>
      <c r="K621" s="2">
        <f>IFERROR(__xludf.DUMMYFUNCTION("""COMPUTED_VALUE"""),12.0)</f>
        <v>12</v>
      </c>
      <c r="L621" s="2" t="s">
        <v>8735</v>
      </c>
      <c r="M621" s="2">
        <v>12.0</v>
      </c>
    </row>
    <row r="622">
      <c r="A622" s="54">
        <v>46182.0</v>
      </c>
      <c r="B622" s="2" t="s">
        <v>229</v>
      </c>
      <c r="C622" s="2" t="s">
        <v>8726</v>
      </c>
      <c r="D622" s="47" t="s">
        <v>8813</v>
      </c>
      <c r="E622" s="2" t="s">
        <v>8727</v>
      </c>
      <c r="F622" s="2" t="s">
        <v>157</v>
      </c>
      <c r="G622" s="2" t="s">
        <v>157</v>
      </c>
      <c r="H622" s="2" t="s">
        <v>8729</v>
      </c>
      <c r="I622" s="107" t="s">
        <v>8814</v>
      </c>
      <c r="J622" s="2" t="s">
        <v>8815</v>
      </c>
      <c r="K622" s="2">
        <f>IFERROR(__xludf.DUMMYFUNCTION("""COMPUTED_VALUE"""),12.0)</f>
        <v>12</v>
      </c>
      <c r="L622" s="2" t="s">
        <v>8735</v>
      </c>
      <c r="M622" s="2">
        <v>12.0</v>
      </c>
    </row>
    <row r="623">
      <c r="A623" s="54">
        <v>46183.0</v>
      </c>
      <c r="B623" s="2" t="s">
        <v>229</v>
      </c>
      <c r="C623" s="2" t="s">
        <v>8726</v>
      </c>
      <c r="D623" s="47" t="s">
        <v>8813</v>
      </c>
      <c r="E623" s="2" t="s">
        <v>8727</v>
      </c>
      <c r="F623" s="2" t="s">
        <v>157</v>
      </c>
      <c r="G623" s="2" t="s">
        <v>157</v>
      </c>
      <c r="H623" s="2" t="s">
        <v>8729</v>
      </c>
      <c r="I623" s="107" t="s">
        <v>8814</v>
      </c>
      <c r="J623" s="2" t="s">
        <v>8815</v>
      </c>
      <c r="K623" s="2">
        <f>IFERROR(__xludf.DUMMYFUNCTION("""COMPUTED_VALUE"""),12.0)</f>
        <v>12</v>
      </c>
      <c r="L623" s="2" t="s">
        <v>8735</v>
      </c>
      <c r="M623" s="2">
        <v>12.0</v>
      </c>
    </row>
    <row r="624">
      <c r="A624" s="54">
        <v>46184.0</v>
      </c>
      <c r="B624" s="2" t="s">
        <v>229</v>
      </c>
      <c r="C624" s="2" t="s">
        <v>8726</v>
      </c>
      <c r="D624" s="47" t="s">
        <v>8813</v>
      </c>
      <c r="E624" s="2" t="s">
        <v>8727</v>
      </c>
      <c r="F624" s="2" t="s">
        <v>157</v>
      </c>
      <c r="G624" s="2" t="s">
        <v>157</v>
      </c>
      <c r="H624" s="2" t="s">
        <v>8729</v>
      </c>
      <c r="I624" s="107" t="s">
        <v>8814</v>
      </c>
      <c r="J624" s="2" t="s">
        <v>8815</v>
      </c>
      <c r="K624" s="2">
        <f>IFERROR(__xludf.DUMMYFUNCTION("""COMPUTED_VALUE"""),12.0)</f>
        <v>12</v>
      </c>
      <c r="L624" s="2" t="s">
        <v>8735</v>
      </c>
      <c r="M624" s="2">
        <v>12.0</v>
      </c>
    </row>
    <row r="625">
      <c r="A625" s="54">
        <v>46185.0</v>
      </c>
      <c r="B625" s="2" t="s">
        <v>229</v>
      </c>
      <c r="C625" s="2" t="s">
        <v>8726</v>
      </c>
      <c r="D625" s="47" t="s">
        <v>8813</v>
      </c>
      <c r="E625" s="2" t="s">
        <v>8727</v>
      </c>
      <c r="F625" s="2" t="s">
        <v>157</v>
      </c>
      <c r="G625" s="2" t="s">
        <v>157</v>
      </c>
      <c r="H625" s="2" t="s">
        <v>8729</v>
      </c>
      <c r="I625" s="107" t="s">
        <v>8814</v>
      </c>
      <c r="J625" s="2" t="s">
        <v>8815</v>
      </c>
      <c r="K625" s="2">
        <f>IFERROR(__xludf.DUMMYFUNCTION("""COMPUTED_VALUE"""),11.0)</f>
        <v>11</v>
      </c>
      <c r="L625" s="2" t="s">
        <v>8731</v>
      </c>
      <c r="M625" s="2">
        <v>12.0</v>
      </c>
    </row>
    <row r="626">
      <c r="A626" s="54">
        <v>46186.0</v>
      </c>
      <c r="B626" s="2" t="s">
        <v>229</v>
      </c>
      <c r="C626" s="2" t="s">
        <v>8726</v>
      </c>
      <c r="D626" s="47" t="s">
        <v>8813</v>
      </c>
      <c r="E626" s="2" t="s">
        <v>8727</v>
      </c>
      <c r="F626" s="2" t="s">
        <v>157</v>
      </c>
      <c r="G626" s="2" t="s">
        <v>157</v>
      </c>
      <c r="H626" s="2" t="s">
        <v>8729</v>
      </c>
      <c r="I626" s="107" t="s">
        <v>8814</v>
      </c>
      <c r="J626" s="2" t="s">
        <v>8815</v>
      </c>
      <c r="K626" s="2">
        <f>IFERROR(__xludf.DUMMYFUNCTION("""COMPUTED_VALUE"""),11.0)</f>
        <v>11</v>
      </c>
      <c r="L626" s="2" t="s">
        <v>8731</v>
      </c>
      <c r="M626" s="2">
        <v>12.0</v>
      </c>
    </row>
    <row r="627">
      <c r="A627" s="54">
        <v>46187.0</v>
      </c>
      <c r="B627" s="2" t="s">
        <v>229</v>
      </c>
      <c r="C627" s="2" t="s">
        <v>8726</v>
      </c>
      <c r="D627" s="47" t="s">
        <v>8813</v>
      </c>
      <c r="E627" s="2" t="s">
        <v>8727</v>
      </c>
      <c r="F627" s="2" t="s">
        <v>157</v>
      </c>
      <c r="G627" s="2" t="s">
        <v>157</v>
      </c>
      <c r="H627" s="2" t="s">
        <v>8729</v>
      </c>
      <c r="I627" s="107" t="s">
        <v>8814</v>
      </c>
      <c r="J627" s="2" t="s">
        <v>8815</v>
      </c>
      <c r="K627" s="2">
        <f>IFERROR(__xludf.DUMMYFUNCTION("""COMPUTED_VALUE"""),11.0)</f>
        <v>11</v>
      </c>
      <c r="L627" s="2" t="s">
        <v>8731</v>
      </c>
      <c r="M627" s="2">
        <v>12.0</v>
      </c>
    </row>
    <row r="628">
      <c r="A628" s="54">
        <v>46188.0</v>
      </c>
      <c r="B628" s="2" t="s">
        <v>229</v>
      </c>
      <c r="C628" s="2" t="s">
        <v>8726</v>
      </c>
      <c r="D628" s="47" t="s">
        <v>8813</v>
      </c>
      <c r="E628" s="2" t="s">
        <v>8727</v>
      </c>
      <c r="F628" s="2" t="s">
        <v>157</v>
      </c>
      <c r="G628" s="2" t="s">
        <v>157</v>
      </c>
      <c r="H628" s="2" t="s">
        <v>8729</v>
      </c>
      <c r="I628" s="107" t="s">
        <v>8814</v>
      </c>
      <c r="J628" s="2" t="s">
        <v>8815</v>
      </c>
      <c r="K628" s="2">
        <f>IFERROR(__xludf.DUMMYFUNCTION("""COMPUTED_VALUE"""),13.0)</f>
        <v>13</v>
      </c>
      <c r="L628" s="2" t="s">
        <v>8735</v>
      </c>
      <c r="M628" s="2">
        <v>12.0</v>
      </c>
    </row>
    <row r="629">
      <c r="A629" s="54">
        <v>46189.0</v>
      </c>
      <c r="B629" s="2" t="s">
        <v>229</v>
      </c>
      <c r="C629" s="2" t="s">
        <v>8726</v>
      </c>
      <c r="D629" s="47" t="s">
        <v>8813</v>
      </c>
      <c r="E629" s="2" t="s">
        <v>8727</v>
      </c>
      <c r="F629" s="2" t="s">
        <v>157</v>
      </c>
      <c r="G629" s="2" t="s">
        <v>157</v>
      </c>
      <c r="H629" s="2" t="s">
        <v>8729</v>
      </c>
      <c r="I629" s="107" t="s">
        <v>8814</v>
      </c>
      <c r="J629" s="2" t="s">
        <v>8815</v>
      </c>
      <c r="K629" s="2">
        <f>IFERROR(__xludf.DUMMYFUNCTION("""COMPUTED_VALUE"""),12.0)</f>
        <v>12</v>
      </c>
      <c r="L629" s="2" t="s">
        <v>8735</v>
      </c>
      <c r="M629" s="2">
        <v>12.0</v>
      </c>
    </row>
    <row r="630">
      <c r="A630" s="54">
        <v>46190.0</v>
      </c>
      <c r="B630" s="2" t="s">
        <v>229</v>
      </c>
      <c r="C630" s="2" t="s">
        <v>8726</v>
      </c>
      <c r="D630" s="47" t="s">
        <v>8813</v>
      </c>
      <c r="E630" s="2" t="s">
        <v>8727</v>
      </c>
      <c r="F630" s="2" t="s">
        <v>157</v>
      </c>
      <c r="G630" s="2" t="s">
        <v>157</v>
      </c>
      <c r="H630" s="2" t="s">
        <v>8729</v>
      </c>
      <c r="I630" s="107" t="s">
        <v>8814</v>
      </c>
      <c r="J630" s="2" t="s">
        <v>8815</v>
      </c>
      <c r="K630" s="2">
        <f>IFERROR(__xludf.DUMMYFUNCTION("""COMPUTED_VALUE"""),12.0)</f>
        <v>12</v>
      </c>
      <c r="L630" s="2" t="s">
        <v>8735</v>
      </c>
      <c r="M630" s="2">
        <v>12.0</v>
      </c>
    </row>
    <row r="631">
      <c r="A631" s="54">
        <v>46191.0</v>
      </c>
      <c r="B631" s="2" t="s">
        <v>229</v>
      </c>
      <c r="C631" s="2" t="s">
        <v>8726</v>
      </c>
      <c r="D631" s="47" t="s">
        <v>8813</v>
      </c>
      <c r="E631" s="2" t="s">
        <v>8727</v>
      </c>
      <c r="F631" s="2" t="s">
        <v>157</v>
      </c>
      <c r="G631" s="2" t="s">
        <v>157</v>
      </c>
      <c r="H631" s="2" t="s">
        <v>8729</v>
      </c>
      <c r="I631" s="107" t="s">
        <v>8814</v>
      </c>
      <c r="J631" s="2" t="s">
        <v>8815</v>
      </c>
      <c r="K631" s="2">
        <f>IFERROR(__xludf.DUMMYFUNCTION("""COMPUTED_VALUE"""),12.0)</f>
        <v>12</v>
      </c>
      <c r="L631" s="2" t="s">
        <v>8735</v>
      </c>
      <c r="M631" s="2">
        <v>12.0</v>
      </c>
    </row>
    <row r="632">
      <c r="A632" s="54">
        <v>46192.0</v>
      </c>
      <c r="B632" s="2" t="s">
        <v>229</v>
      </c>
      <c r="C632" s="2" t="s">
        <v>8726</v>
      </c>
      <c r="D632" s="47" t="s">
        <v>8813</v>
      </c>
      <c r="E632" s="2" t="s">
        <v>8727</v>
      </c>
      <c r="F632" s="2" t="s">
        <v>157</v>
      </c>
      <c r="G632" s="2" t="s">
        <v>157</v>
      </c>
      <c r="H632" s="2" t="s">
        <v>8729</v>
      </c>
      <c r="I632" s="107" t="s">
        <v>8814</v>
      </c>
      <c r="J632" s="2" t="s">
        <v>8815</v>
      </c>
      <c r="K632" s="2">
        <f>IFERROR(__xludf.DUMMYFUNCTION("""COMPUTED_VALUE"""),11.0)</f>
        <v>11</v>
      </c>
      <c r="L632" s="2" t="s">
        <v>8731</v>
      </c>
      <c r="M632" s="2">
        <v>12.0</v>
      </c>
    </row>
    <row r="633">
      <c r="A633" s="54">
        <v>46193.0</v>
      </c>
      <c r="B633" s="2" t="s">
        <v>229</v>
      </c>
      <c r="C633" s="2" t="s">
        <v>8726</v>
      </c>
      <c r="D633" s="47" t="s">
        <v>8813</v>
      </c>
      <c r="E633" s="2" t="s">
        <v>8727</v>
      </c>
      <c r="F633" s="2" t="s">
        <v>157</v>
      </c>
      <c r="G633" s="2" t="s">
        <v>157</v>
      </c>
      <c r="H633" s="2" t="s">
        <v>8729</v>
      </c>
      <c r="I633" s="107" t="s">
        <v>8814</v>
      </c>
      <c r="J633" s="2" t="s">
        <v>8815</v>
      </c>
      <c r="K633" s="2">
        <f>IFERROR(__xludf.DUMMYFUNCTION("""COMPUTED_VALUE"""),11.0)</f>
        <v>11</v>
      </c>
      <c r="L633" s="2" t="s">
        <v>8731</v>
      </c>
      <c r="M633" s="2">
        <v>12.0</v>
      </c>
    </row>
    <row r="634">
      <c r="A634" s="54">
        <v>46194.0</v>
      </c>
      <c r="B634" s="2" t="s">
        <v>229</v>
      </c>
      <c r="C634" s="2" t="s">
        <v>8726</v>
      </c>
      <c r="D634" s="47" t="s">
        <v>151</v>
      </c>
      <c r="E634" s="2" t="s">
        <v>8824</v>
      </c>
      <c r="F634" s="48" t="s">
        <v>1205</v>
      </c>
      <c r="G634" s="48" t="s">
        <v>1206</v>
      </c>
      <c r="H634" s="2" t="s">
        <v>8738</v>
      </c>
      <c r="I634" s="107" t="s">
        <v>8814</v>
      </c>
      <c r="J634" s="2" t="s">
        <v>8817</v>
      </c>
      <c r="K634" s="2">
        <f>IFERROR(__xludf.DUMMYFUNCTION("""COMPUTED_VALUE"""),11.0)</f>
        <v>11</v>
      </c>
      <c r="L634" s="2" t="s">
        <v>8731</v>
      </c>
      <c r="M634" s="2">
        <v>12.0</v>
      </c>
    </row>
    <row r="635">
      <c r="A635" s="54">
        <v>46195.0</v>
      </c>
      <c r="B635" s="2" t="s">
        <v>229</v>
      </c>
      <c r="C635" s="2" t="s">
        <v>8726</v>
      </c>
      <c r="D635" s="47" t="s">
        <v>8813</v>
      </c>
      <c r="E635" s="2" t="s">
        <v>8727</v>
      </c>
      <c r="F635" s="2" t="s">
        <v>157</v>
      </c>
      <c r="G635" s="2" t="s">
        <v>157</v>
      </c>
      <c r="H635" s="2" t="s">
        <v>8729</v>
      </c>
      <c r="I635" s="107" t="s">
        <v>8814</v>
      </c>
      <c r="J635" s="2" t="s">
        <v>8815</v>
      </c>
      <c r="K635" s="2">
        <f>IFERROR(__xludf.DUMMYFUNCTION("""COMPUTED_VALUE"""),12.0)</f>
        <v>12</v>
      </c>
      <c r="L635" s="2" t="s">
        <v>8735</v>
      </c>
      <c r="M635" s="2">
        <v>12.0</v>
      </c>
    </row>
    <row r="636">
      <c r="A636" s="54">
        <v>46196.0</v>
      </c>
      <c r="B636" s="2" t="s">
        <v>229</v>
      </c>
      <c r="C636" s="2" t="s">
        <v>8726</v>
      </c>
      <c r="D636" s="47" t="s">
        <v>8813</v>
      </c>
      <c r="E636" s="2" t="s">
        <v>8727</v>
      </c>
      <c r="F636" s="2" t="s">
        <v>157</v>
      </c>
      <c r="G636" s="2" t="s">
        <v>157</v>
      </c>
      <c r="H636" s="2" t="s">
        <v>8729</v>
      </c>
      <c r="I636" s="107" t="s">
        <v>8814</v>
      </c>
      <c r="J636" s="2" t="s">
        <v>8815</v>
      </c>
      <c r="K636" s="2">
        <f>IFERROR(__xludf.DUMMYFUNCTION("""COMPUTED_VALUE"""),11.0)</f>
        <v>11</v>
      </c>
      <c r="L636" s="2" t="s">
        <v>8731</v>
      </c>
      <c r="M636" s="2">
        <v>12.0</v>
      </c>
    </row>
    <row r="637">
      <c r="A637" s="54">
        <v>46197.0</v>
      </c>
      <c r="B637" s="2" t="s">
        <v>229</v>
      </c>
      <c r="C637" s="2" t="s">
        <v>8726</v>
      </c>
      <c r="D637" s="47" t="s">
        <v>151</v>
      </c>
      <c r="E637" s="2" t="s">
        <v>8818</v>
      </c>
      <c r="F637" s="48" t="s">
        <v>1230</v>
      </c>
      <c r="G637" s="48" t="s">
        <v>1231</v>
      </c>
      <c r="H637" s="2" t="s">
        <v>8738</v>
      </c>
      <c r="I637" s="107" t="s">
        <v>8814</v>
      </c>
      <c r="J637" s="2" t="s">
        <v>8817</v>
      </c>
      <c r="K637" s="2">
        <f>IFERROR(__xludf.DUMMYFUNCTION("""COMPUTED_VALUE"""),11.0)</f>
        <v>11</v>
      </c>
      <c r="L637" s="2" t="s">
        <v>8731</v>
      </c>
      <c r="M637" s="2">
        <v>12.0</v>
      </c>
    </row>
    <row r="638">
      <c r="A638" s="54">
        <v>46198.0</v>
      </c>
      <c r="B638" s="2" t="s">
        <v>229</v>
      </c>
      <c r="C638" s="2" t="s">
        <v>8726</v>
      </c>
      <c r="D638" s="47" t="s">
        <v>8813</v>
      </c>
      <c r="E638" s="2" t="s">
        <v>8727</v>
      </c>
      <c r="F638" s="2" t="s">
        <v>157</v>
      </c>
      <c r="G638" s="2" t="s">
        <v>157</v>
      </c>
      <c r="H638" s="2" t="s">
        <v>8729</v>
      </c>
      <c r="I638" s="107" t="s">
        <v>8814</v>
      </c>
      <c r="J638" s="2" t="s">
        <v>8815</v>
      </c>
      <c r="K638" s="2">
        <f>IFERROR(__xludf.DUMMYFUNCTION("""COMPUTED_VALUE"""),12.0)</f>
        <v>12</v>
      </c>
      <c r="L638" s="2" t="s">
        <v>8735</v>
      </c>
      <c r="M638" s="2">
        <v>12.0</v>
      </c>
    </row>
    <row r="639">
      <c r="A639" s="54">
        <v>46199.0</v>
      </c>
      <c r="B639" s="2" t="s">
        <v>229</v>
      </c>
      <c r="C639" s="2" t="s">
        <v>8726</v>
      </c>
      <c r="D639" s="47" t="s">
        <v>8813</v>
      </c>
      <c r="E639" s="2" t="s">
        <v>8727</v>
      </c>
      <c r="F639" s="2" t="s">
        <v>157</v>
      </c>
      <c r="G639" s="2" t="s">
        <v>157</v>
      </c>
      <c r="H639" s="2" t="s">
        <v>8729</v>
      </c>
      <c r="I639" s="107" t="s">
        <v>8814</v>
      </c>
      <c r="J639" s="2" t="s">
        <v>8815</v>
      </c>
      <c r="K639" s="2">
        <f>IFERROR(__xludf.DUMMYFUNCTION("""COMPUTED_VALUE"""),11.0)</f>
        <v>11</v>
      </c>
      <c r="L639" s="2" t="s">
        <v>8731</v>
      </c>
      <c r="M639" s="2">
        <v>12.0</v>
      </c>
    </row>
    <row r="640">
      <c r="A640" s="54">
        <v>46200.0</v>
      </c>
      <c r="B640" s="2" t="s">
        <v>229</v>
      </c>
      <c r="C640" s="2" t="s">
        <v>8726</v>
      </c>
      <c r="D640" s="47" t="s">
        <v>8813</v>
      </c>
      <c r="E640" s="2" t="s">
        <v>8727</v>
      </c>
      <c r="F640" s="2" t="s">
        <v>157</v>
      </c>
      <c r="G640" s="2" t="s">
        <v>157</v>
      </c>
      <c r="H640" s="2" t="s">
        <v>8729</v>
      </c>
      <c r="I640" s="107" t="s">
        <v>8814</v>
      </c>
      <c r="J640" s="2" t="s">
        <v>8815</v>
      </c>
      <c r="K640" s="2">
        <f>IFERROR(__xludf.DUMMYFUNCTION("""COMPUTED_VALUE"""),11.0)</f>
        <v>11</v>
      </c>
      <c r="L640" s="2" t="s">
        <v>8731</v>
      </c>
      <c r="M640" s="2">
        <v>12.0</v>
      </c>
    </row>
    <row r="641">
      <c r="A641" s="54">
        <v>46201.0</v>
      </c>
      <c r="B641" s="2" t="s">
        <v>229</v>
      </c>
      <c r="C641" s="2" t="s">
        <v>8726</v>
      </c>
      <c r="D641" s="47" t="s">
        <v>8813</v>
      </c>
      <c r="E641" s="2" t="s">
        <v>8727</v>
      </c>
      <c r="F641" s="2" t="s">
        <v>157</v>
      </c>
      <c r="G641" s="2" t="s">
        <v>157</v>
      </c>
      <c r="H641" s="2" t="s">
        <v>8729</v>
      </c>
      <c r="I641" s="107" t="s">
        <v>8814</v>
      </c>
      <c r="J641" s="2" t="s">
        <v>8815</v>
      </c>
      <c r="K641" s="2">
        <f>IFERROR(__xludf.DUMMYFUNCTION("""COMPUTED_VALUE"""),11.0)</f>
        <v>11</v>
      </c>
      <c r="L641" s="2" t="s">
        <v>8731</v>
      </c>
      <c r="M641" s="2">
        <v>12.0</v>
      </c>
    </row>
    <row r="642">
      <c r="A642" s="54">
        <v>46202.0</v>
      </c>
      <c r="B642" s="2" t="s">
        <v>229</v>
      </c>
      <c r="C642" s="2" t="s">
        <v>8726</v>
      </c>
      <c r="D642" s="47" t="s">
        <v>8813</v>
      </c>
      <c r="E642" s="2" t="s">
        <v>8727</v>
      </c>
      <c r="F642" s="2" t="s">
        <v>157</v>
      </c>
      <c r="G642" s="2" t="s">
        <v>157</v>
      </c>
      <c r="H642" s="2" t="s">
        <v>8729</v>
      </c>
      <c r="I642" s="107" t="s">
        <v>8814</v>
      </c>
      <c r="J642" s="2" t="s">
        <v>8815</v>
      </c>
      <c r="K642" s="2">
        <f>IFERROR(__xludf.DUMMYFUNCTION("""COMPUTED_VALUE"""),12.0)</f>
        <v>12</v>
      </c>
      <c r="L642" s="2" t="s">
        <v>8735</v>
      </c>
      <c r="M642" s="2">
        <v>12.0</v>
      </c>
    </row>
    <row r="643">
      <c r="A643" s="54">
        <v>46203.0</v>
      </c>
      <c r="B643" s="2" t="s">
        <v>229</v>
      </c>
      <c r="C643" s="2" t="s">
        <v>8726</v>
      </c>
      <c r="D643" s="47" t="s">
        <v>8813</v>
      </c>
      <c r="E643" s="2" t="s">
        <v>8727</v>
      </c>
      <c r="F643" s="2" t="s">
        <v>157</v>
      </c>
      <c r="G643" s="2" t="s">
        <v>157</v>
      </c>
      <c r="H643" s="2" t="s">
        <v>8729</v>
      </c>
      <c r="I643" s="107" t="s">
        <v>8814</v>
      </c>
      <c r="J643" s="2" t="s">
        <v>8815</v>
      </c>
      <c r="K643" s="2">
        <f>IFERROR(__xludf.DUMMYFUNCTION("""COMPUTED_VALUE"""),12.0)</f>
        <v>12</v>
      </c>
      <c r="L643" s="2" t="s">
        <v>8735</v>
      </c>
      <c r="M643" s="2">
        <v>12.0</v>
      </c>
    </row>
    <row r="644">
      <c r="A644" s="54">
        <v>46204.0</v>
      </c>
      <c r="B644" s="2" t="s">
        <v>229</v>
      </c>
      <c r="C644" s="2" t="s">
        <v>8726</v>
      </c>
      <c r="D644" s="47" t="s">
        <v>151</v>
      </c>
      <c r="E644" s="2" t="s">
        <v>8821</v>
      </c>
      <c r="F644" s="48" t="s">
        <v>1251</v>
      </c>
      <c r="G644" s="48" t="s">
        <v>1252</v>
      </c>
      <c r="H644" s="2" t="s">
        <v>8738</v>
      </c>
      <c r="I644" s="107" t="s">
        <v>8814</v>
      </c>
      <c r="J644" s="2" t="s">
        <v>8817</v>
      </c>
      <c r="K644" s="2">
        <f>IFERROR(__xludf.DUMMYFUNCTION("""COMPUTED_VALUE"""),12.0)</f>
        <v>12</v>
      </c>
      <c r="L644" s="2" t="s">
        <v>8735</v>
      </c>
      <c r="M644" s="2">
        <v>12.0</v>
      </c>
    </row>
    <row r="645">
      <c r="A645" s="54">
        <v>46205.0</v>
      </c>
      <c r="B645" s="2" t="s">
        <v>229</v>
      </c>
      <c r="C645" s="2" t="s">
        <v>8726</v>
      </c>
      <c r="D645" s="47" t="s">
        <v>8813</v>
      </c>
      <c r="E645" s="2" t="s">
        <v>8727</v>
      </c>
      <c r="F645" s="2" t="s">
        <v>157</v>
      </c>
      <c r="G645" s="2" t="s">
        <v>157</v>
      </c>
      <c r="H645" s="2" t="s">
        <v>8729</v>
      </c>
      <c r="I645" s="107" t="s">
        <v>8814</v>
      </c>
      <c r="J645" s="2" t="s">
        <v>8815</v>
      </c>
      <c r="K645" s="2">
        <f>IFERROR(__xludf.DUMMYFUNCTION("""COMPUTED_VALUE"""),11.0)</f>
        <v>11</v>
      </c>
      <c r="L645" s="2" t="s">
        <v>8731</v>
      </c>
      <c r="M645" s="2">
        <v>12.0</v>
      </c>
    </row>
    <row r="646">
      <c r="A646" s="54">
        <v>46206.0</v>
      </c>
      <c r="B646" s="2" t="s">
        <v>229</v>
      </c>
      <c r="C646" s="2" t="s">
        <v>8726</v>
      </c>
      <c r="D646" s="47" t="s">
        <v>8813</v>
      </c>
      <c r="E646" s="2" t="s">
        <v>8727</v>
      </c>
      <c r="F646" s="2" t="s">
        <v>157</v>
      </c>
      <c r="G646" s="2" t="s">
        <v>157</v>
      </c>
      <c r="H646" s="2" t="s">
        <v>8729</v>
      </c>
      <c r="I646" s="107" t="s">
        <v>8814</v>
      </c>
      <c r="J646" s="2" t="s">
        <v>8815</v>
      </c>
      <c r="K646" s="2">
        <f>IFERROR(__xludf.DUMMYFUNCTION("""COMPUTED_VALUE"""),11.0)</f>
        <v>11</v>
      </c>
      <c r="L646" s="2" t="s">
        <v>8731</v>
      </c>
      <c r="M646" s="2">
        <v>12.0</v>
      </c>
    </row>
    <row r="647">
      <c r="A647" s="54">
        <v>46207.0</v>
      </c>
      <c r="B647" s="2" t="s">
        <v>229</v>
      </c>
      <c r="C647" s="2" t="s">
        <v>8726</v>
      </c>
      <c r="D647" s="47" t="s">
        <v>8813</v>
      </c>
      <c r="E647" s="2" t="s">
        <v>8727</v>
      </c>
      <c r="F647" s="2" t="s">
        <v>157</v>
      </c>
      <c r="G647" s="2" t="s">
        <v>157</v>
      </c>
      <c r="H647" s="2" t="s">
        <v>8729</v>
      </c>
      <c r="I647" s="107" t="s">
        <v>8814</v>
      </c>
      <c r="J647" s="2" t="s">
        <v>8815</v>
      </c>
      <c r="K647" s="2">
        <f>IFERROR(__xludf.DUMMYFUNCTION("""COMPUTED_VALUE"""),11.0)</f>
        <v>11</v>
      </c>
      <c r="L647" s="2" t="s">
        <v>8731</v>
      </c>
      <c r="M647" s="2">
        <v>12.0</v>
      </c>
    </row>
    <row r="648">
      <c r="A648" s="54">
        <v>46208.0</v>
      </c>
      <c r="B648" s="2" t="s">
        <v>229</v>
      </c>
      <c r="C648" s="2" t="s">
        <v>8726</v>
      </c>
      <c r="D648" s="47" t="s">
        <v>8813</v>
      </c>
      <c r="E648" s="2" t="s">
        <v>8727</v>
      </c>
      <c r="F648" s="2" t="s">
        <v>157</v>
      </c>
      <c r="G648" s="2" t="s">
        <v>157</v>
      </c>
      <c r="H648" s="2" t="s">
        <v>8729</v>
      </c>
      <c r="I648" s="107" t="s">
        <v>8814</v>
      </c>
      <c r="J648" s="2" t="s">
        <v>8815</v>
      </c>
      <c r="K648" s="2">
        <f>IFERROR(__xludf.DUMMYFUNCTION("""COMPUTED_VALUE"""),11.0)</f>
        <v>11</v>
      </c>
      <c r="L648" s="2" t="s">
        <v>8731</v>
      </c>
      <c r="M648" s="2">
        <v>12.0</v>
      </c>
    </row>
    <row r="649">
      <c r="A649" s="54">
        <v>46209.0</v>
      </c>
      <c r="B649" s="2" t="s">
        <v>229</v>
      </c>
      <c r="C649" s="2" t="s">
        <v>8726</v>
      </c>
      <c r="D649" s="47" t="s">
        <v>8813</v>
      </c>
      <c r="E649" s="2" t="s">
        <v>8727</v>
      </c>
      <c r="F649" s="2" t="s">
        <v>157</v>
      </c>
      <c r="G649" s="2" t="s">
        <v>157</v>
      </c>
      <c r="H649" s="2" t="s">
        <v>8729</v>
      </c>
      <c r="I649" s="107" t="s">
        <v>8814</v>
      </c>
      <c r="J649" s="2" t="s">
        <v>8815</v>
      </c>
      <c r="K649" s="2">
        <f>IFERROR(__xludf.DUMMYFUNCTION("""COMPUTED_VALUE"""),11.0)</f>
        <v>11</v>
      </c>
      <c r="L649" s="2" t="s">
        <v>8731</v>
      </c>
      <c r="M649" s="2">
        <v>12.0</v>
      </c>
    </row>
    <row r="650">
      <c r="A650" s="54">
        <v>46210.0</v>
      </c>
      <c r="B650" s="2" t="s">
        <v>229</v>
      </c>
      <c r="C650" s="2" t="s">
        <v>8726</v>
      </c>
      <c r="D650" s="47" t="s">
        <v>151</v>
      </c>
      <c r="E650" s="2" t="s">
        <v>8822</v>
      </c>
      <c r="F650" s="48" t="s">
        <v>1299</v>
      </c>
      <c r="G650" s="48" t="s">
        <v>1300</v>
      </c>
      <c r="H650" s="2" t="s">
        <v>8738</v>
      </c>
      <c r="I650" s="107" t="s">
        <v>8814</v>
      </c>
      <c r="J650" s="2" t="s">
        <v>8817</v>
      </c>
      <c r="K650" s="2">
        <f>IFERROR(__xludf.DUMMYFUNCTION("""COMPUTED_VALUE"""),13.0)</f>
        <v>13</v>
      </c>
      <c r="L650" s="2" t="s">
        <v>8735</v>
      </c>
      <c r="M650" s="2">
        <v>12.0</v>
      </c>
    </row>
    <row r="651">
      <c r="A651" s="54">
        <v>46211.0</v>
      </c>
      <c r="B651" s="2" t="s">
        <v>229</v>
      </c>
      <c r="C651" s="2" t="s">
        <v>8726</v>
      </c>
      <c r="D651" s="47" t="s">
        <v>151</v>
      </c>
      <c r="E651" s="2" t="s">
        <v>8821</v>
      </c>
      <c r="F651" s="48" t="s">
        <v>1311</v>
      </c>
      <c r="G651" s="48" t="s">
        <v>1312</v>
      </c>
      <c r="H651" s="2" t="s">
        <v>8738</v>
      </c>
      <c r="I651" s="107" t="s">
        <v>8814</v>
      </c>
      <c r="J651" s="2" t="s">
        <v>8817</v>
      </c>
      <c r="K651" s="2">
        <f>IFERROR(__xludf.DUMMYFUNCTION("""COMPUTED_VALUE"""),13.0)</f>
        <v>13</v>
      </c>
      <c r="L651" s="2" t="s">
        <v>8735</v>
      </c>
      <c r="M651" s="2">
        <v>12.0</v>
      </c>
    </row>
    <row r="652">
      <c r="A652" s="54">
        <v>46212.0</v>
      </c>
      <c r="B652" s="2" t="s">
        <v>229</v>
      </c>
      <c r="C652" s="2" t="s">
        <v>8726</v>
      </c>
      <c r="D652" s="47" t="s">
        <v>8813</v>
      </c>
      <c r="E652" s="2" t="s">
        <v>8727</v>
      </c>
      <c r="F652" s="2" t="s">
        <v>157</v>
      </c>
      <c r="G652" s="2" t="s">
        <v>157</v>
      </c>
      <c r="H652" s="2" t="s">
        <v>8729</v>
      </c>
      <c r="I652" s="107" t="s">
        <v>8814</v>
      </c>
      <c r="J652" s="2" t="s">
        <v>8815</v>
      </c>
      <c r="K652" s="2">
        <f>IFERROR(__xludf.DUMMYFUNCTION("""COMPUTED_VALUE"""),12.0)</f>
        <v>12</v>
      </c>
      <c r="L652" s="2" t="s">
        <v>8735</v>
      </c>
      <c r="M652" s="2">
        <v>12.0</v>
      </c>
    </row>
    <row r="653">
      <c r="A653" s="54">
        <v>46213.0</v>
      </c>
      <c r="B653" s="2" t="s">
        <v>229</v>
      </c>
      <c r="C653" s="2" t="s">
        <v>8726</v>
      </c>
      <c r="D653" s="47" t="s">
        <v>8813</v>
      </c>
      <c r="E653" s="2" t="s">
        <v>8727</v>
      </c>
      <c r="F653" s="2" t="s">
        <v>157</v>
      </c>
      <c r="G653" s="2" t="s">
        <v>157</v>
      </c>
      <c r="H653" s="2" t="s">
        <v>8729</v>
      </c>
      <c r="I653" s="107" t="s">
        <v>8814</v>
      </c>
      <c r="J653" s="2" t="s">
        <v>8815</v>
      </c>
      <c r="K653" s="2">
        <f>IFERROR(__xludf.DUMMYFUNCTION("""COMPUTED_VALUE"""),11.0)</f>
        <v>11</v>
      </c>
      <c r="L653" s="2" t="s">
        <v>8731</v>
      </c>
      <c r="M653" s="2">
        <v>12.0</v>
      </c>
    </row>
    <row r="654">
      <c r="A654" s="54">
        <v>46214.0</v>
      </c>
      <c r="B654" s="2" t="s">
        <v>229</v>
      </c>
      <c r="C654" s="2" t="s">
        <v>8726</v>
      </c>
      <c r="D654" s="47" t="s">
        <v>151</v>
      </c>
      <c r="E654" s="2" t="s">
        <v>8821</v>
      </c>
      <c r="F654" s="48" t="s">
        <v>1337</v>
      </c>
      <c r="G654" s="48" t="s">
        <v>1338</v>
      </c>
      <c r="H654" s="2" t="s">
        <v>8738</v>
      </c>
      <c r="I654" s="107" t="s">
        <v>8814</v>
      </c>
      <c r="J654" s="2" t="s">
        <v>8817</v>
      </c>
      <c r="K654" s="2">
        <f>IFERROR(__xludf.DUMMYFUNCTION("""COMPUTED_VALUE"""),11.0)</f>
        <v>11</v>
      </c>
      <c r="L654" s="2" t="s">
        <v>8731</v>
      </c>
      <c r="M654" s="2">
        <v>12.0</v>
      </c>
    </row>
    <row r="655">
      <c r="A655" s="54">
        <v>46215.0</v>
      </c>
      <c r="B655" s="2" t="s">
        <v>229</v>
      </c>
      <c r="C655" s="2" t="s">
        <v>8726</v>
      </c>
      <c r="D655" s="47" t="s">
        <v>8813</v>
      </c>
      <c r="E655" s="2" t="s">
        <v>8727</v>
      </c>
      <c r="F655" s="2" t="s">
        <v>157</v>
      </c>
      <c r="G655" s="2" t="s">
        <v>157</v>
      </c>
      <c r="H655" s="2" t="s">
        <v>8729</v>
      </c>
      <c r="I655" s="107" t="s">
        <v>8814</v>
      </c>
      <c r="J655" s="2" t="s">
        <v>8815</v>
      </c>
      <c r="K655" s="2">
        <f>IFERROR(__xludf.DUMMYFUNCTION("""COMPUTED_VALUE"""),11.0)</f>
        <v>11</v>
      </c>
      <c r="L655" s="2" t="s">
        <v>8731</v>
      </c>
      <c r="M655" s="2">
        <v>12.0</v>
      </c>
    </row>
    <row r="656">
      <c r="A656" s="54">
        <v>46216.0</v>
      </c>
      <c r="B656" s="2" t="s">
        <v>229</v>
      </c>
      <c r="C656" s="2" t="s">
        <v>8726</v>
      </c>
      <c r="D656" s="47" t="s">
        <v>8813</v>
      </c>
      <c r="E656" s="2" t="s">
        <v>8727</v>
      </c>
      <c r="F656" s="2" t="s">
        <v>157</v>
      </c>
      <c r="G656" s="2" t="s">
        <v>157</v>
      </c>
      <c r="H656" s="2" t="s">
        <v>8729</v>
      </c>
      <c r="I656" s="107" t="s">
        <v>8814</v>
      </c>
      <c r="J656" s="2" t="s">
        <v>8815</v>
      </c>
      <c r="K656" s="2">
        <f>IFERROR(__xludf.DUMMYFUNCTION("""COMPUTED_VALUE"""),12.0)</f>
        <v>12</v>
      </c>
      <c r="L656" s="2" t="s">
        <v>8735</v>
      </c>
      <c r="M656" s="2">
        <v>12.0</v>
      </c>
    </row>
    <row r="657">
      <c r="A657" s="54">
        <v>46217.0</v>
      </c>
      <c r="B657" s="2" t="s">
        <v>229</v>
      </c>
      <c r="C657" s="2" t="s">
        <v>8726</v>
      </c>
      <c r="D657" s="47" t="s">
        <v>8813</v>
      </c>
      <c r="E657" s="2" t="s">
        <v>8727</v>
      </c>
      <c r="F657" s="2" t="s">
        <v>157</v>
      </c>
      <c r="G657" s="2" t="s">
        <v>157</v>
      </c>
      <c r="H657" s="2" t="s">
        <v>8729</v>
      </c>
      <c r="I657" s="107" t="s">
        <v>8814</v>
      </c>
      <c r="J657" s="2" t="s">
        <v>8815</v>
      </c>
      <c r="K657" s="2">
        <f>IFERROR(__xludf.DUMMYFUNCTION("""COMPUTED_VALUE"""),12.0)</f>
        <v>12</v>
      </c>
      <c r="L657" s="2" t="s">
        <v>8735</v>
      </c>
      <c r="M657" s="2">
        <v>12.0</v>
      </c>
    </row>
    <row r="658">
      <c r="A658" s="54">
        <v>46218.0</v>
      </c>
      <c r="B658" s="2" t="s">
        <v>229</v>
      </c>
      <c r="C658" s="2" t="s">
        <v>8726</v>
      </c>
      <c r="D658" s="47" t="s">
        <v>8813</v>
      </c>
      <c r="E658" s="2" t="s">
        <v>8727</v>
      </c>
      <c r="F658" s="2" t="s">
        <v>157</v>
      </c>
      <c r="G658" s="2" t="s">
        <v>157</v>
      </c>
      <c r="H658" s="2" t="s">
        <v>8729</v>
      </c>
      <c r="I658" s="107" t="s">
        <v>8814</v>
      </c>
      <c r="J658" s="2" t="s">
        <v>8815</v>
      </c>
      <c r="K658" s="2">
        <f>IFERROR(__xludf.DUMMYFUNCTION("""COMPUTED_VALUE"""),12.0)</f>
        <v>12</v>
      </c>
      <c r="L658" s="2" t="s">
        <v>8735</v>
      </c>
      <c r="M658" s="2">
        <v>12.0</v>
      </c>
    </row>
    <row r="659">
      <c r="A659" s="54">
        <v>46219.0</v>
      </c>
      <c r="B659" s="2" t="s">
        <v>229</v>
      </c>
      <c r="C659" s="2" t="s">
        <v>8726</v>
      </c>
      <c r="D659" s="47" t="s">
        <v>8813</v>
      </c>
      <c r="E659" s="2" t="s">
        <v>8727</v>
      </c>
      <c r="F659" s="2" t="s">
        <v>157</v>
      </c>
      <c r="G659" s="2" t="s">
        <v>157</v>
      </c>
      <c r="H659" s="2" t="s">
        <v>8729</v>
      </c>
      <c r="I659" s="107" t="s">
        <v>8814</v>
      </c>
      <c r="J659" s="2" t="s">
        <v>8815</v>
      </c>
      <c r="K659" s="2">
        <f>IFERROR(__xludf.DUMMYFUNCTION("""COMPUTED_VALUE"""),12.0)</f>
        <v>12</v>
      </c>
      <c r="L659" s="2" t="s">
        <v>8735</v>
      </c>
      <c r="M659" s="2">
        <v>12.0</v>
      </c>
    </row>
    <row r="660">
      <c r="A660" s="54">
        <v>46220.0</v>
      </c>
      <c r="B660" s="2" t="s">
        <v>229</v>
      </c>
      <c r="C660" s="2" t="s">
        <v>8726</v>
      </c>
      <c r="D660" s="47" t="s">
        <v>8813</v>
      </c>
      <c r="E660" s="2" t="s">
        <v>8727</v>
      </c>
      <c r="F660" s="2" t="s">
        <v>157</v>
      </c>
      <c r="G660" s="2" t="s">
        <v>157</v>
      </c>
      <c r="H660" s="2" t="s">
        <v>8729</v>
      </c>
      <c r="I660" s="107" t="s">
        <v>8814</v>
      </c>
      <c r="J660" s="2" t="s">
        <v>8815</v>
      </c>
      <c r="K660" s="2">
        <f>IFERROR(__xludf.DUMMYFUNCTION("""COMPUTED_VALUE"""),12.0)</f>
        <v>12</v>
      </c>
      <c r="L660" s="2" t="s">
        <v>8735</v>
      </c>
      <c r="M660" s="2">
        <v>12.0</v>
      </c>
    </row>
    <row r="661">
      <c r="A661" s="54">
        <v>46221.0</v>
      </c>
      <c r="B661" s="2" t="s">
        <v>229</v>
      </c>
      <c r="C661" s="2" t="s">
        <v>8726</v>
      </c>
      <c r="D661" s="47" t="s">
        <v>8813</v>
      </c>
      <c r="E661" s="2" t="s">
        <v>8727</v>
      </c>
      <c r="F661" s="2" t="s">
        <v>157</v>
      </c>
      <c r="G661" s="2" t="s">
        <v>157</v>
      </c>
      <c r="H661" s="2" t="s">
        <v>8729</v>
      </c>
      <c r="I661" s="107" t="s">
        <v>8814</v>
      </c>
      <c r="J661" s="2" t="s">
        <v>8815</v>
      </c>
      <c r="K661" s="2">
        <f>IFERROR(__xludf.DUMMYFUNCTION("""COMPUTED_VALUE"""),12.0)</f>
        <v>12</v>
      </c>
      <c r="L661" s="2" t="s">
        <v>8735</v>
      </c>
      <c r="M661" s="2">
        <v>12.0</v>
      </c>
    </row>
    <row r="662">
      <c r="A662" s="54">
        <v>46222.0</v>
      </c>
      <c r="B662" s="2" t="s">
        <v>229</v>
      </c>
      <c r="C662" s="2" t="s">
        <v>8726</v>
      </c>
      <c r="D662" s="47" t="s">
        <v>8813</v>
      </c>
      <c r="E662" s="2" t="s">
        <v>8727</v>
      </c>
      <c r="F662" s="2" t="s">
        <v>157</v>
      </c>
      <c r="G662" s="2" t="s">
        <v>157</v>
      </c>
      <c r="H662" s="2" t="s">
        <v>8729</v>
      </c>
      <c r="I662" s="107" t="s">
        <v>8814</v>
      </c>
      <c r="J662" s="2" t="s">
        <v>8815</v>
      </c>
      <c r="K662" s="2">
        <f>IFERROR(__xludf.DUMMYFUNCTION("""COMPUTED_VALUE"""),12.0)</f>
        <v>12</v>
      </c>
      <c r="L662" s="2" t="s">
        <v>8735</v>
      </c>
      <c r="M662" s="2">
        <v>12.0</v>
      </c>
    </row>
    <row r="663">
      <c r="A663" s="54">
        <v>46223.0</v>
      </c>
      <c r="B663" s="2" t="s">
        <v>229</v>
      </c>
      <c r="C663" s="2" t="s">
        <v>8726</v>
      </c>
      <c r="D663" s="47" t="s">
        <v>8813</v>
      </c>
      <c r="E663" s="2" t="s">
        <v>8727</v>
      </c>
      <c r="F663" s="2" t="s">
        <v>157</v>
      </c>
      <c r="G663" s="2" t="s">
        <v>157</v>
      </c>
      <c r="H663" s="2" t="s">
        <v>8729</v>
      </c>
      <c r="I663" s="107" t="s">
        <v>8814</v>
      </c>
      <c r="J663" s="2" t="s">
        <v>8815</v>
      </c>
      <c r="K663" s="2">
        <f>IFERROR(__xludf.DUMMYFUNCTION("""COMPUTED_VALUE"""),12.0)</f>
        <v>12</v>
      </c>
      <c r="L663" s="2" t="s">
        <v>8735</v>
      </c>
      <c r="M663" s="2">
        <v>12.0</v>
      </c>
    </row>
    <row r="664">
      <c r="A664" s="54">
        <v>46224.0</v>
      </c>
      <c r="B664" s="2" t="s">
        <v>229</v>
      </c>
      <c r="C664" s="2" t="s">
        <v>8726</v>
      </c>
      <c r="D664" s="47" t="s">
        <v>8813</v>
      </c>
      <c r="E664" s="2" t="s">
        <v>8727</v>
      </c>
      <c r="F664" s="2" t="s">
        <v>157</v>
      </c>
      <c r="G664" s="2" t="s">
        <v>157</v>
      </c>
      <c r="H664" s="2" t="s">
        <v>8729</v>
      </c>
      <c r="I664" s="107" t="s">
        <v>8814</v>
      </c>
      <c r="J664" s="2" t="s">
        <v>8815</v>
      </c>
      <c r="K664" s="2">
        <f>IFERROR(__xludf.DUMMYFUNCTION("""COMPUTED_VALUE"""),12.0)</f>
        <v>12</v>
      </c>
      <c r="L664" s="2" t="s">
        <v>8735</v>
      </c>
      <c r="M664" s="2">
        <v>12.0</v>
      </c>
    </row>
    <row r="665">
      <c r="A665" s="54">
        <v>46225.0</v>
      </c>
      <c r="B665" s="2" t="s">
        <v>229</v>
      </c>
      <c r="C665" s="2" t="s">
        <v>8726</v>
      </c>
      <c r="D665" s="47" t="s">
        <v>8813</v>
      </c>
      <c r="E665" s="2" t="s">
        <v>8727</v>
      </c>
      <c r="F665" s="2" t="s">
        <v>157</v>
      </c>
      <c r="G665" s="2" t="s">
        <v>157</v>
      </c>
      <c r="H665" s="2" t="s">
        <v>8729</v>
      </c>
      <c r="I665" s="107" t="s">
        <v>8814</v>
      </c>
      <c r="J665" s="2" t="s">
        <v>8815</v>
      </c>
      <c r="K665" s="2">
        <f>IFERROR(__xludf.DUMMYFUNCTION("""COMPUTED_VALUE"""),12.0)</f>
        <v>12</v>
      </c>
      <c r="L665" s="2" t="s">
        <v>8735</v>
      </c>
      <c r="M665" s="2">
        <v>12.0</v>
      </c>
    </row>
    <row r="666">
      <c r="A666" s="54">
        <v>46226.0</v>
      </c>
      <c r="B666" s="2" t="s">
        <v>229</v>
      </c>
      <c r="C666" s="2" t="s">
        <v>8726</v>
      </c>
      <c r="D666" s="47" t="s">
        <v>8813</v>
      </c>
      <c r="E666" s="2" t="s">
        <v>8727</v>
      </c>
      <c r="F666" s="2" t="s">
        <v>157</v>
      </c>
      <c r="G666" s="2" t="s">
        <v>157</v>
      </c>
      <c r="H666" s="2" t="s">
        <v>8729</v>
      </c>
      <c r="I666" s="107" t="s">
        <v>8814</v>
      </c>
      <c r="J666" s="2" t="s">
        <v>8815</v>
      </c>
      <c r="K666" s="2">
        <f>IFERROR(__xludf.DUMMYFUNCTION("""COMPUTED_VALUE"""),13.0)</f>
        <v>13</v>
      </c>
      <c r="L666" s="2" t="s">
        <v>8735</v>
      </c>
      <c r="M666" s="2">
        <v>12.0</v>
      </c>
    </row>
    <row r="667">
      <c r="A667" s="54">
        <v>46227.0</v>
      </c>
      <c r="B667" s="2" t="s">
        <v>229</v>
      </c>
      <c r="C667" s="2" t="s">
        <v>8726</v>
      </c>
      <c r="D667" s="47" t="s">
        <v>8813</v>
      </c>
      <c r="E667" s="2" t="s">
        <v>8727</v>
      </c>
      <c r="F667" s="2" t="s">
        <v>157</v>
      </c>
      <c r="G667" s="2" t="s">
        <v>157</v>
      </c>
      <c r="H667" s="2" t="s">
        <v>8729</v>
      </c>
      <c r="I667" s="107" t="s">
        <v>8814</v>
      </c>
      <c r="J667" s="2" t="s">
        <v>8815</v>
      </c>
      <c r="K667" s="2">
        <f>IFERROR(__xludf.DUMMYFUNCTION("""COMPUTED_VALUE"""),11.0)</f>
        <v>11</v>
      </c>
      <c r="L667" s="2" t="s">
        <v>8731</v>
      </c>
      <c r="M667" s="2">
        <v>12.0</v>
      </c>
    </row>
    <row r="668">
      <c r="A668" s="54">
        <v>46228.0</v>
      </c>
      <c r="B668" s="2" t="s">
        <v>229</v>
      </c>
      <c r="C668" s="2" t="s">
        <v>8726</v>
      </c>
      <c r="D668" s="47" t="s">
        <v>8813</v>
      </c>
      <c r="E668" s="2" t="s">
        <v>8727</v>
      </c>
      <c r="F668" s="2" t="s">
        <v>157</v>
      </c>
      <c r="G668" s="2" t="s">
        <v>157</v>
      </c>
      <c r="H668" s="2" t="s">
        <v>8729</v>
      </c>
      <c r="I668" s="107" t="s">
        <v>8814</v>
      </c>
      <c r="J668" s="2" t="s">
        <v>8815</v>
      </c>
      <c r="K668" s="2">
        <f>IFERROR(__xludf.DUMMYFUNCTION("""COMPUTED_VALUE"""),11.0)</f>
        <v>11</v>
      </c>
      <c r="L668" s="2" t="s">
        <v>8731</v>
      </c>
      <c r="M668" s="2">
        <v>12.0</v>
      </c>
    </row>
    <row r="669">
      <c r="A669" s="54">
        <v>46229.0</v>
      </c>
      <c r="B669" s="2" t="s">
        <v>229</v>
      </c>
      <c r="C669" s="2" t="s">
        <v>8726</v>
      </c>
      <c r="D669" s="47" t="s">
        <v>8813</v>
      </c>
      <c r="E669" s="2" t="s">
        <v>8727</v>
      </c>
      <c r="F669" s="2" t="s">
        <v>157</v>
      </c>
      <c r="G669" s="2" t="s">
        <v>157</v>
      </c>
      <c r="H669" s="2" t="s">
        <v>8729</v>
      </c>
      <c r="I669" s="107" t="s">
        <v>8814</v>
      </c>
      <c r="J669" s="2" t="s">
        <v>8815</v>
      </c>
      <c r="K669" s="2">
        <f>IFERROR(__xludf.DUMMYFUNCTION("""COMPUTED_VALUE"""),11.0)</f>
        <v>11</v>
      </c>
      <c r="L669" s="2" t="s">
        <v>8731</v>
      </c>
      <c r="M669" s="2">
        <v>12.0</v>
      </c>
    </row>
    <row r="670">
      <c r="A670" s="54">
        <v>46230.0</v>
      </c>
      <c r="B670" s="2" t="s">
        <v>229</v>
      </c>
      <c r="C670" s="2" t="s">
        <v>8726</v>
      </c>
      <c r="D670" s="47" t="s">
        <v>8813</v>
      </c>
      <c r="E670" s="2" t="s">
        <v>8727</v>
      </c>
      <c r="F670" s="2" t="s">
        <v>157</v>
      </c>
      <c r="G670" s="2" t="s">
        <v>157</v>
      </c>
      <c r="H670" s="2" t="s">
        <v>8729</v>
      </c>
      <c r="I670" s="107" t="s">
        <v>8814</v>
      </c>
      <c r="J670" s="2" t="s">
        <v>8815</v>
      </c>
      <c r="K670" s="2">
        <f>IFERROR(__xludf.DUMMYFUNCTION("""COMPUTED_VALUE"""),11.0)</f>
        <v>11</v>
      </c>
      <c r="L670" s="2" t="s">
        <v>8731</v>
      </c>
      <c r="M670" s="2">
        <v>12.0</v>
      </c>
    </row>
    <row r="671">
      <c r="A671" s="54">
        <v>46231.0</v>
      </c>
      <c r="B671" s="2" t="s">
        <v>229</v>
      </c>
      <c r="C671" s="2" t="s">
        <v>8726</v>
      </c>
      <c r="D671" s="47" t="s">
        <v>8813</v>
      </c>
      <c r="E671" s="2" t="s">
        <v>8727</v>
      </c>
      <c r="F671" s="2" t="s">
        <v>157</v>
      </c>
      <c r="G671" s="2" t="s">
        <v>157</v>
      </c>
      <c r="H671" s="2" t="s">
        <v>8729</v>
      </c>
      <c r="I671" s="107" t="s">
        <v>8814</v>
      </c>
      <c r="J671" s="2" t="s">
        <v>8815</v>
      </c>
      <c r="K671" s="2">
        <f>IFERROR(__xludf.DUMMYFUNCTION("""COMPUTED_VALUE"""),11.0)</f>
        <v>11</v>
      </c>
      <c r="L671" s="2" t="s">
        <v>8731</v>
      </c>
      <c r="M671" s="2">
        <v>12.0</v>
      </c>
    </row>
    <row r="672">
      <c r="A672" s="54">
        <v>46232.0</v>
      </c>
      <c r="B672" s="2" t="s">
        <v>229</v>
      </c>
      <c r="C672" s="2" t="s">
        <v>8726</v>
      </c>
      <c r="D672" s="47" t="s">
        <v>8813</v>
      </c>
      <c r="E672" s="2" t="s">
        <v>8727</v>
      </c>
      <c r="F672" s="2" t="s">
        <v>157</v>
      </c>
      <c r="G672" s="2" t="s">
        <v>157</v>
      </c>
      <c r="H672" s="2" t="s">
        <v>8729</v>
      </c>
      <c r="I672" s="107" t="s">
        <v>8814</v>
      </c>
      <c r="J672" s="2" t="s">
        <v>8815</v>
      </c>
      <c r="K672" s="2">
        <f>IFERROR(__xludf.DUMMYFUNCTION("""COMPUTED_VALUE"""),12.0)</f>
        <v>12</v>
      </c>
      <c r="L672" s="2" t="s">
        <v>8735</v>
      </c>
      <c r="M672" s="2">
        <v>12.0</v>
      </c>
    </row>
    <row r="673">
      <c r="A673" s="54">
        <v>46233.0</v>
      </c>
      <c r="B673" s="2" t="s">
        <v>229</v>
      </c>
      <c r="C673" s="2" t="s">
        <v>8726</v>
      </c>
      <c r="D673" s="47" t="s">
        <v>8813</v>
      </c>
      <c r="E673" s="2" t="s">
        <v>8727</v>
      </c>
      <c r="F673" s="2" t="s">
        <v>157</v>
      </c>
      <c r="G673" s="2" t="s">
        <v>157</v>
      </c>
      <c r="H673" s="2" t="s">
        <v>8729</v>
      </c>
      <c r="I673" s="107" t="s">
        <v>8814</v>
      </c>
      <c r="J673" s="2" t="s">
        <v>8815</v>
      </c>
      <c r="K673" s="2">
        <f>IFERROR(__xludf.DUMMYFUNCTION("""COMPUTED_VALUE"""),11.0)</f>
        <v>11</v>
      </c>
      <c r="L673" s="2" t="s">
        <v>8731</v>
      </c>
      <c r="M673" s="2">
        <v>12.0</v>
      </c>
    </row>
    <row r="674">
      <c r="A674" s="54">
        <v>46234.0</v>
      </c>
      <c r="B674" s="2" t="s">
        <v>229</v>
      </c>
      <c r="C674" s="2" t="s">
        <v>8726</v>
      </c>
      <c r="D674" s="47" t="s">
        <v>8813</v>
      </c>
      <c r="E674" s="2" t="s">
        <v>8727</v>
      </c>
      <c r="F674" s="2" t="s">
        <v>157</v>
      </c>
      <c r="G674" s="2" t="s">
        <v>157</v>
      </c>
      <c r="H674" s="2" t="s">
        <v>8729</v>
      </c>
      <c r="I674" s="107" t="s">
        <v>8814</v>
      </c>
      <c r="J674" s="2" t="s">
        <v>8815</v>
      </c>
      <c r="K674" s="2">
        <f>IFERROR(__xludf.DUMMYFUNCTION("""COMPUTED_VALUE"""),11.0)</f>
        <v>11</v>
      </c>
      <c r="L674" s="2" t="s">
        <v>8731</v>
      </c>
      <c r="M674" s="2">
        <v>12.0</v>
      </c>
    </row>
    <row r="675">
      <c r="A675" s="54">
        <v>46235.0</v>
      </c>
      <c r="B675" s="2" t="s">
        <v>229</v>
      </c>
      <c r="C675" s="2" t="s">
        <v>8726</v>
      </c>
      <c r="D675" s="47" t="s">
        <v>8813</v>
      </c>
      <c r="E675" s="2" t="s">
        <v>8727</v>
      </c>
      <c r="F675" s="2" t="s">
        <v>157</v>
      </c>
      <c r="G675" s="2" t="s">
        <v>157</v>
      </c>
      <c r="H675" s="2" t="s">
        <v>8729</v>
      </c>
      <c r="I675" s="107" t="s">
        <v>8814</v>
      </c>
      <c r="J675" s="2" t="s">
        <v>8815</v>
      </c>
      <c r="K675" s="2">
        <f>IFERROR(__xludf.DUMMYFUNCTION("""COMPUTED_VALUE"""),11.0)</f>
        <v>11</v>
      </c>
      <c r="L675" s="2" t="s">
        <v>8731</v>
      </c>
      <c r="M675" s="2">
        <v>12.0</v>
      </c>
    </row>
    <row r="676">
      <c r="A676" s="54">
        <v>46236.0</v>
      </c>
      <c r="B676" s="2" t="s">
        <v>229</v>
      </c>
      <c r="C676" s="2" t="s">
        <v>8726</v>
      </c>
      <c r="D676" s="47" t="s">
        <v>8813</v>
      </c>
      <c r="E676" s="2" t="s">
        <v>8727</v>
      </c>
      <c r="F676" s="2" t="s">
        <v>157</v>
      </c>
      <c r="G676" s="2" t="s">
        <v>157</v>
      </c>
      <c r="H676" s="2" t="s">
        <v>8729</v>
      </c>
      <c r="I676" s="107" t="s">
        <v>8814</v>
      </c>
      <c r="J676" s="2" t="s">
        <v>8815</v>
      </c>
      <c r="K676" s="2">
        <f>IFERROR(__xludf.DUMMYFUNCTION("""COMPUTED_VALUE"""),11.0)</f>
        <v>11</v>
      </c>
      <c r="L676" s="2" t="s">
        <v>8731</v>
      </c>
      <c r="M676" s="2">
        <v>12.0</v>
      </c>
    </row>
    <row r="677">
      <c r="A677" s="54">
        <v>46237.0</v>
      </c>
      <c r="B677" s="2" t="s">
        <v>229</v>
      </c>
      <c r="C677" s="2" t="s">
        <v>8726</v>
      </c>
      <c r="D677" s="47" t="s">
        <v>8813</v>
      </c>
      <c r="E677" s="2" t="s">
        <v>8727</v>
      </c>
      <c r="F677" s="2" t="s">
        <v>157</v>
      </c>
      <c r="G677" s="2" t="s">
        <v>157</v>
      </c>
      <c r="H677" s="2" t="s">
        <v>8729</v>
      </c>
      <c r="I677" s="107" t="s">
        <v>8814</v>
      </c>
      <c r="J677" s="2" t="s">
        <v>8815</v>
      </c>
      <c r="K677" s="2">
        <f>IFERROR(__xludf.DUMMYFUNCTION("""COMPUTED_VALUE"""),11.0)</f>
        <v>11</v>
      </c>
      <c r="L677" s="2" t="s">
        <v>8731</v>
      </c>
      <c r="M677" s="2">
        <v>12.0</v>
      </c>
    </row>
    <row r="678">
      <c r="A678" s="54">
        <v>46238.0</v>
      </c>
      <c r="B678" s="2" t="s">
        <v>229</v>
      </c>
      <c r="C678" s="2" t="s">
        <v>8726</v>
      </c>
      <c r="D678" s="47" t="s">
        <v>8813</v>
      </c>
      <c r="E678" s="2" t="s">
        <v>8727</v>
      </c>
      <c r="F678" s="2" t="s">
        <v>157</v>
      </c>
      <c r="G678" s="2" t="s">
        <v>157</v>
      </c>
      <c r="H678" s="2" t="s">
        <v>8729</v>
      </c>
      <c r="I678" s="107" t="s">
        <v>8814</v>
      </c>
      <c r="J678" s="2" t="s">
        <v>8815</v>
      </c>
      <c r="K678" s="2">
        <f>IFERROR(__xludf.DUMMYFUNCTION("""COMPUTED_VALUE"""),11.0)</f>
        <v>11</v>
      </c>
      <c r="L678" s="2" t="s">
        <v>8731</v>
      </c>
      <c r="M678" s="2">
        <v>12.0</v>
      </c>
    </row>
    <row r="679">
      <c r="A679" s="54">
        <v>46239.0</v>
      </c>
      <c r="B679" s="2" t="s">
        <v>229</v>
      </c>
      <c r="C679" s="2" t="s">
        <v>8726</v>
      </c>
      <c r="D679" s="47" t="s">
        <v>8813</v>
      </c>
      <c r="E679" s="2" t="s">
        <v>8727</v>
      </c>
      <c r="F679" s="2" t="s">
        <v>157</v>
      </c>
      <c r="G679" s="2" t="s">
        <v>157</v>
      </c>
      <c r="H679" s="2" t="s">
        <v>8729</v>
      </c>
      <c r="I679" s="107" t="s">
        <v>8814</v>
      </c>
      <c r="J679" s="2" t="s">
        <v>8815</v>
      </c>
      <c r="K679" s="2">
        <f>IFERROR(__xludf.DUMMYFUNCTION("""COMPUTED_VALUE"""),11.0)</f>
        <v>11</v>
      </c>
      <c r="L679" s="2" t="s">
        <v>8731</v>
      </c>
      <c r="M679" s="2">
        <v>12.0</v>
      </c>
    </row>
    <row r="680">
      <c r="A680" s="54">
        <v>46240.0</v>
      </c>
      <c r="B680" s="2" t="s">
        <v>229</v>
      </c>
      <c r="C680" s="2" t="s">
        <v>8726</v>
      </c>
      <c r="D680" s="47" t="s">
        <v>8813</v>
      </c>
      <c r="E680" s="2" t="s">
        <v>8727</v>
      </c>
      <c r="F680" s="2" t="s">
        <v>157</v>
      </c>
      <c r="G680" s="2" t="s">
        <v>157</v>
      </c>
      <c r="H680" s="2" t="s">
        <v>8729</v>
      </c>
      <c r="I680" s="107" t="s">
        <v>8814</v>
      </c>
      <c r="J680" s="2" t="s">
        <v>8815</v>
      </c>
      <c r="K680" s="2">
        <f>IFERROR(__xludf.DUMMYFUNCTION("""COMPUTED_VALUE"""),12.0)</f>
        <v>12</v>
      </c>
      <c r="L680" s="2" t="s">
        <v>8735</v>
      </c>
      <c r="M680" s="2">
        <v>12.0</v>
      </c>
    </row>
    <row r="681">
      <c r="A681" s="54">
        <v>46241.0</v>
      </c>
      <c r="B681" s="2" t="s">
        <v>229</v>
      </c>
      <c r="C681" s="2" t="s">
        <v>8726</v>
      </c>
      <c r="D681" s="47" t="s">
        <v>8813</v>
      </c>
      <c r="E681" s="2" t="s">
        <v>8727</v>
      </c>
      <c r="F681" s="2" t="s">
        <v>157</v>
      </c>
      <c r="G681" s="2" t="s">
        <v>157</v>
      </c>
      <c r="H681" s="2" t="s">
        <v>8729</v>
      </c>
      <c r="I681" s="107" t="s">
        <v>8814</v>
      </c>
      <c r="J681" s="2" t="s">
        <v>8815</v>
      </c>
      <c r="K681" s="2">
        <f>IFERROR(__xludf.DUMMYFUNCTION("""COMPUTED_VALUE"""),11.0)</f>
        <v>11</v>
      </c>
      <c r="L681" s="2" t="s">
        <v>8731</v>
      </c>
      <c r="M681" s="2">
        <v>12.0</v>
      </c>
    </row>
    <row r="682">
      <c r="A682" s="54">
        <v>46242.0</v>
      </c>
      <c r="B682" s="2" t="s">
        <v>229</v>
      </c>
      <c r="C682" s="2" t="s">
        <v>8726</v>
      </c>
      <c r="D682" s="47" t="s">
        <v>8813</v>
      </c>
      <c r="E682" s="2" t="s">
        <v>8727</v>
      </c>
      <c r="F682" s="2" t="s">
        <v>157</v>
      </c>
      <c r="G682" s="2" t="s">
        <v>157</v>
      </c>
      <c r="H682" s="2" t="s">
        <v>8729</v>
      </c>
      <c r="I682" s="107" t="s">
        <v>8814</v>
      </c>
      <c r="J682" s="2" t="s">
        <v>8815</v>
      </c>
      <c r="K682" s="2">
        <f>IFERROR(__xludf.DUMMYFUNCTION("""COMPUTED_VALUE"""),12.0)</f>
        <v>12</v>
      </c>
      <c r="L682" s="2" t="s">
        <v>8735</v>
      </c>
      <c r="M682" s="2">
        <v>12.0</v>
      </c>
    </row>
    <row r="683">
      <c r="A683" s="54">
        <v>46243.0</v>
      </c>
      <c r="B683" s="2" t="s">
        <v>229</v>
      </c>
      <c r="C683" s="2" t="s">
        <v>8726</v>
      </c>
      <c r="D683" s="47" t="s">
        <v>151</v>
      </c>
      <c r="E683" s="2" t="s">
        <v>8825</v>
      </c>
      <c r="F683" s="48" t="s">
        <v>1497</v>
      </c>
      <c r="G683" s="48" t="s">
        <v>1498</v>
      </c>
      <c r="H683" s="2" t="s">
        <v>8738</v>
      </c>
      <c r="I683" s="107" t="s">
        <v>8814</v>
      </c>
      <c r="J683" s="2" t="s">
        <v>8817</v>
      </c>
      <c r="K683" s="2">
        <f>IFERROR(__xludf.DUMMYFUNCTION("""COMPUTED_VALUE"""),13.0)</f>
        <v>13</v>
      </c>
      <c r="L683" s="2" t="s">
        <v>8735</v>
      </c>
      <c r="M683" s="2">
        <v>12.0</v>
      </c>
    </row>
    <row r="684">
      <c r="A684" s="54">
        <v>46244.0</v>
      </c>
      <c r="B684" s="2" t="s">
        <v>229</v>
      </c>
      <c r="C684" s="2" t="s">
        <v>8726</v>
      </c>
      <c r="D684" s="47" t="s">
        <v>8813</v>
      </c>
      <c r="E684" s="2" t="s">
        <v>8727</v>
      </c>
      <c r="F684" s="2" t="s">
        <v>157</v>
      </c>
      <c r="G684" s="2" t="s">
        <v>157</v>
      </c>
      <c r="H684" s="2" t="s">
        <v>8729</v>
      </c>
      <c r="I684" s="107" t="s">
        <v>8814</v>
      </c>
      <c r="J684" s="2" t="s">
        <v>8815</v>
      </c>
      <c r="K684" s="2">
        <f>IFERROR(__xludf.DUMMYFUNCTION("""COMPUTED_VALUE"""),11.0)</f>
        <v>11</v>
      </c>
      <c r="L684" s="2" t="s">
        <v>8731</v>
      </c>
      <c r="M684" s="2">
        <v>12.0</v>
      </c>
    </row>
    <row r="685">
      <c r="A685" s="54">
        <v>46245.0</v>
      </c>
      <c r="B685" s="2" t="s">
        <v>229</v>
      </c>
      <c r="C685" s="2" t="s">
        <v>8726</v>
      </c>
      <c r="D685" s="47" t="s">
        <v>8813</v>
      </c>
      <c r="E685" s="2" t="s">
        <v>8727</v>
      </c>
      <c r="F685" s="2" t="s">
        <v>157</v>
      </c>
      <c r="G685" s="2" t="s">
        <v>157</v>
      </c>
      <c r="H685" s="2" t="s">
        <v>8729</v>
      </c>
      <c r="I685" s="107" t="s">
        <v>8814</v>
      </c>
      <c r="J685" s="2" t="s">
        <v>8815</v>
      </c>
      <c r="K685" s="2">
        <f>IFERROR(__xludf.DUMMYFUNCTION("""COMPUTED_VALUE"""),12.0)</f>
        <v>12</v>
      </c>
      <c r="L685" s="2" t="s">
        <v>8735</v>
      </c>
      <c r="M685" s="2">
        <v>12.0</v>
      </c>
    </row>
    <row r="686">
      <c r="A686" s="54">
        <v>46246.0</v>
      </c>
      <c r="B686" s="2" t="s">
        <v>229</v>
      </c>
      <c r="C686" s="2" t="s">
        <v>8726</v>
      </c>
      <c r="D686" s="47" t="s">
        <v>8813</v>
      </c>
      <c r="E686" s="2" t="s">
        <v>8727</v>
      </c>
      <c r="F686" s="2" t="s">
        <v>157</v>
      </c>
      <c r="G686" s="2" t="s">
        <v>157</v>
      </c>
      <c r="H686" s="2" t="s">
        <v>8729</v>
      </c>
      <c r="I686" s="107" t="s">
        <v>8814</v>
      </c>
      <c r="J686" s="2" t="s">
        <v>8815</v>
      </c>
      <c r="K686" s="2">
        <f>IFERROR(__xludf.DUMMYFUNCTION("""COMPUTED_VALUE"""),11.0)</f>
        <v>11</v>
      </c>
      <c r="L686" s="2" t="s">
        <v>8731</v>
      </c>
      <c r="M686" s="2">
        <v>12.0</v>
      </c>
    </row>
    <row r="687">
      <c r="A687" s="54">
        <v>46247.0</v>
      </c>
      <c r="B687" s="2" t="s">
        <v>229</v>
      </c>
      <c r="C687" s="2" t="s">
        <v>8726</v>
      </c>
      <c r="D687" s="47" t="s">
        <v>8813</v>
      </c>
      <c r="E687" s="2" t="s">
        <v>8727</v>
      </c>
      <c r="F687" s="2" t="s">
        <v>157</v>
      </c>
      <c r="G687" s="2" t="s">
        <v>157</v>
      </c>
      <c r="H687" s="2" t="s">
        <v>8729</v>
      </c>
      <c r="I687" s="107" t="s">
        <v>8814</v>
      </c>
      <c r="J687" s="2" t="s">
        <v>8815</v>
      </c>
      <c r="K687" s="2">
        <f>IFERROR(__xludf.DUMMYFUNCTION("""COMPUTED_VALUE"""),11.0)</f>
        <v>11</v>
      </c>
      <c r="L687" s="2" t="s">
        <v>8731</v>
      </c>
      <c r="M687" s="2">
        <v>12.0</v>
      </c>
    </row>
    <row r="688">
      <c r="A688" s="54">
        <v>46248.0</v>
      </c>
      <c r="B688" s="2" t="s">
        <v>229</v>
      </c>
      <c r="C688" s="2" t="s">
        <v>8726</v>
      </c>
      <c r="D688" s="47" t="s">
        <v>8813</v>
      </c>
      <c r="E688" s="2" t="s">
        <v>8727</v>
      </c>
      <c r="F688" s="2" t="s">
        <v>157</v>
      </c>
      <c r="G688" s="2" t="s">
        <v>157</v>
      </c>
      <c r="H688" s="2" t="s">
        <v>8729</v>
      </c>
      <c r="I688" s="107" t="s">
        <v>8814</v>
      </c>
      <c r="J688" s="2" t="s">
        <v>8815</v>
      </c>
      <c r="K688" s="2">
        <f>IFERROR(__xludf.DUMMYFUNCTION("""COMPUTED_VALUE"""),12.0)</f>
        <v>12</v>
      </c>
      <c r="L688" s="2" t="s">
        <v>8735</v>
      </c>
      <c r="M688" s="2">
        <v>12.0</v>
      </c>
    </row>
    <row r="689">
      <c r="A689" s="54">
        <v>46249.0</v>
      </c>
      <c r="B689" s="2" t="s">
        <v>229</v>
      </c>
      <c r="C689" s="2" t="s">
        <v>8726</v>
      </c>
      <c r="D689" s="47" t="s">
        <v>8813</v>
      </c>
      <c r="E689" s="2" t="s">
        <v>8727</v>
      </c>
      <c r="F689" s="2" t="s">
        <v>157</v>
      </c>
      <c r="G689" s="2" t="s">
        <v>157</v>
      </c>
      <c r="H689" s="2" t="s">
        <v>8729</v>
      </c>
      <c r="I689" s="107" t="s">
        <v>8814</v>
      </c>
      <c r="J689" s="2" t="s">
        <v>8815</v>
      </c>
      <c r="K689" s="2">
        <f>IFERROR(__xludf.DUMMYFUNCTION("""COMPUTED_VALUE"""),11.0)</f>
        <v>11</v>
      </c>
      <c r="L689" s="2" t="s">
        <v>8731</v>
      </c>
      <c r="M689" s="2">
        <v>12.0</v>
      </c>
    </row>
    <row r="690">
      <c r="A690" s="54">
        <v>46250.0</v>
      </c>
      <c r="B690" s="2" t="s">
        <v>229</v>
      </c>
      <c r="C690" s="2" t="s">
        <v>8726</v>
      </c>
      <c r="D690" s="47" t="s">
        <v>8813</v>
      </c>
      <c r="E690" s="2" t="s">
        <v>8727</v>
      </c>
      <c r="F690" s="2" t="s">
        <v>157</v>
      </c>
      <c r="G690" s="2" t="s">
        <v>157</v>
      </c>
      <c r="H690" s="2" t="s">
        <v>8729</v>
      </c>
      <c r="I690" s="107" t="s">
        <v>8814</v>
      </c>
      <c r="J690" s="2" t="s">
        <v>8815</v>
      </c>
      <c r="K690" s="2">
        <f>IFERROR(__xludf.DUMMYFUNCTION("""COMPUTED_VALUE"""),11.0)</f>
        <v>11</v>
      </c>
      <c r="L690" s="2" t="s">
        <v>8731</v>
      </c>
      <c r="M690" s="2">
        <v>12.0</v>
      </c>
    </row>
    <row r="691">
      <c r="A691" s="54">
        <v>46251.0</v>
      </c>
      <c r="B691" s="2" t="s">
        <v>229</v>
      </c>
      <c r="C691" s="2" t="s">
        <v>8726</v>
      </c>
      <c r="D691" s="47" t="s">
        <v>8813</v>
      </c>
      <c r="E691" s="2" t="s">
        <v>8727</v>
      </c>
      <c r="F691" s="2" t="s">
        <v>157</v>
      </c>
      <c r="G691" s="2" t="s">
        <v>157</v>
      </c>
      <c r="H691" s="2" t="s">
        <v>8729</v>
      </c>
      <c r="I691" s="107" t="s">
        <v>8814</v>
      </c>
      <c r="J691" s="2" t="s">
        <v>8815</v>
      </c>
      <c r="K691" s="2">
        <f>IFERROR(__xludf.DUMMYFUNCTION("""COMPUTED_VALUE"""),11.0)</f>
        <v>11</v>
      </c>
      <c r="L691" s="2" t="s">
        <v>8731</v>
      </c>
      <c r="M691" s="2">
        <v>12.0</v>
      </c>
    </row>
    <row r="692">
      <c r="A692" s="54">
        <v>46252.0</v>
      </c>
      <c r="B692" s="2" t="s">
        <v>229</v>
      </c>
      <c r="C692" s="2" t="s">
        <v>8726</v>
      </c>
      <c r="D692" s="47" t="s">
        <v>8813</v>
      </c>
      <c r="E692" s="2" t="s">
        <v>8727</v>
      </c>
      <c r="F692" s="2" t="s">
        <v>157</v>
      </c>
      <c r="G692" s="2" t="s">
        <v>157</v>
      </c>
      <c r="H692" s="2" t="s">
        <v>8729</v>
      </c>
      <c r="I692" s="107" t="s">
        <v>8814</v>
      </c>
      <c r="J692" s="2" t="s">
        <v>8815</v>
      </c>
      <c r="K692" s="2">
        <f>IFERROR(__xludf.DUMMYFUNCTION("""COMPUTED_VALUE"""),12.0)</f>
        <v>12</v>
      </c>
      <c r="L692" s="2" t="s">
        <v>8735</v>
      </c>
      <c r="M692" s="2">
        <v>12.0</v>
      </c>
    </row>
    <row r="693">
      <c r="A693" s="54">
        <v>46253.0</v>
      </c>
      <c r="B693" s="2" t="s">
        <v>229</v>
      </c>
      <c r="C693" s="2" t="s">
        <v>8726</v>
      </c>
      <c r="D693" s="47" t="s">
        <v>8813</v>
      </c>
      <c r="E693" s="2" t="s">
        <v>8727</v>
      </c>
      <c r="F693" s="2" t="s">
        <v>157</v>
      </c>
      <c r="G693" s="2" t="s">
        <v>157</v>
      </c>
      <c r="H693" s="2" t="s">
        <v>8729</v>
      </c>
      <c r="I693" s="107" t="s">
        <v>8814</v>
      </c>
      <c r="J693" s="2" t="s">
        <v>8815</v>
      </c>
      <c r="K693" s="2">
        <f>IFERROR(__xludf.DUMMYFUNCTION("""COMPUTED_VALUE"""),13.0)</f>
        <v>13</v>
      </c>
      <c r="L693" s="2" t="s">
        <v>8735</v>
      </c>
      <c r="M693" s="2">
        <v>12.0</v>
      </c>
    </row>
    <row r="694">
      <c r="A694" s="54">
        <v>46254.0</v>
      </c>
      <c r="B694" s="2" t="s">
        <v>229</v>
      </c>
      <c r="C694" s="2" t="s">
        <v>8726</v>
      </c>
      <c r="D694" s="47" t="s">
        <v>8813</v>
      </c>
      <c r="E694" s="2" t="s">
        <v>8727</v>
      </c>
      <c r="F694" s="2" t="s">
        <v>157</v>
      </c>
      <c r="G694" s="2" t="s">
        <v>157</v>
      </c>
      <c r="H694" s="2" t="s">
        <v>8729</v>
      </c>
      <c r="I694" s="107" t="s">
        <v>8814</v>
      </c>
      <c r="J694" s="2" t="s">
        <v>8815</v>
      </c>
      <c r="K694" s="2">
        <f>IFERROR(__xludf.DUMMYFUNCTION("""COMPUTED_VALUE"""),11.0)</f>
        <v>11</v>
      </c>
      <c r="L694" s="2" t="s">
        <v>8731</v>
      </c>
      <c r="M694" s="2">
        <v>12.0</v>
      </c>
    </row>
    <row r="695">
      <c r="A695" s="54">
        <v>46255.0</v>
      </c>
      <c r="B695" s="2" t="s">
        <v>229</v>
      </c>
      <c r="C695" s="2" t="s">
        <v>8726</v>
      </c>
      <c r="D695" s="47" t="s">
        <v>8813</v>
      </c>
      <c r="E695" s="2" t="s">
        <v>8727</v>
      </c>
      <c r="F695" s="2" t="s">
        <v>157</v>
      </c>
      <c r="G695" s="2" t="s">
        <v>157</v>
      </c>
      <c r="H695" s="2" t="s">
        <v>8729</v>
      </c>
      <c r="I695" s="107" t="s">
        <v>8814</v>
      </c>
      <c r="J695" s="2" t="s">
        <v>8815</v>
      </c>
      <c r="K695" s="2">
        <f>IFERROR(__xludf.DUMMYFUNCTION("""COMPUTED_VALUE"""),11.0)</f>
        <v>11</v>
      </c>
      <c r="L695" s="2" t="s">
        <v>8731</v>
      </c>
      <c r="M695" s="2">
        <v>12.0</v>
      </c>
    </row>
    <row r="696">
      <c r="A696" s="54">
        <v>46256.0</v>
      </c>
      <c r="B696" s="2" t="s">
        <v>229</v>
      </c>
      <c r="C696" s="2" t="s">
        <v>8726</v>
      </c>
      <c r="D696" s="47" t="s">
        <v>8813</v>
      </c>
      <c r="E696" s="2" t="s">
        <v>8727</v>
      </c>
      <c r="F696" s="2" t="s">
        <v>157</v>
      </c>
      <c r="G696" s="2" t="s">
        <v>157</v>
      </c>
      <c r="H696" s="2" t="s">
        <v>8729</v>
      </c>
      <c r="I696" s="107" t="s">
        <v>8814</v>
      </c>
      <c r="J696" s="2" t="s">
        <v>8815</v>
      </c>
      <c r="K696" s="2">
        <f>IFERROR(__xludf.DUMMYFUNCTION("""COMPUTED_VALUE"""),11.0)</f>
        <v>11</v>
      </c>
      <c r="L696" s="2" t="s">
        <v>8731</v>
      </c>
      <c r="M696" s="2">
        <v>12.0</v>
      </c>
    </row>
    <row r="697">
      <c r="A697" s="54">
        <v>46257.0</v>
      </c>
      <c r="B697" s="2" t="s">
        <v>229</v>
      </c>
      <c r="C697" s="2" t="s">
        <v>8726</v>
      </c>
      <c r="D697" s="47" t="s">
        <v>8813</v>
      </c>
      <c r="E697" s="2" t="s">
        <v>8727</v>
      </c>
      <c r="F697" s="2" t="s">
        <v>157</v>
      </c>
      <c r="G697" s="2" t="s">
        <v>157</v>
      </c>
      <c r="H697" s="2" t="s">
        <v>8729</v>
      </c>
      <c r="I697" s="107" t="s">
        <v>8814</v>
      </c>
      <c r="J697" s="2" t="s">
        <v>8815</v>
      </c>
      <c r="K697" s="2">
        <f>IFERROR(__xludf.DUMMYFUNCTION("""COMPUTED_VALUE"""),11.0)</f>
        <v>11</v>
      </c>
      <c r="L697" s="2" t="s">
        <v>8731</v>
      </c>
      <c r="M697" s="2">
        <v>12.0</v>
      </c>
    </row>
    <row r="698">
      <c r="A698" s="54">
        <v>46258.0</v>
      </c>
      <c r="B698" s="2" t="s">
        <v>229</v>
      </c>
      <c r="C698" s="2" t="s">
        <v>8726</v>
      </c>
      <c r="D698" s="47" t="s">
        <v>8813</v>
      </c>
      <c r="E698" s="2" t="s">
        <v>8727</v>
      </c>
      <c r="F698" s="2" t="s">
        <v>157</v>
      </c>
      <c r="G698" s="2" t="s">
        <v>157</v>
      </c>
      <c r="H698" s="2" t="s">
        <v>8729</v>
      </c>
      <c r="I698" s="107" t="s">
        <v>8814</v>
      </c>
      <c r="J698" s="2" t="s">
        <v>8815</v>
      </c>
      <c r="K698" s="2">
        <f>IFERROR(__xludf.DUMMYFUNCTION("""COMPUTED_VALUE"""),11.0)</f>
        <v>11</v>
      </c>
      <c r="L698" s="2" t="s">
        <v>8731</v>
      </c>
      <c r="M698" s="2">
        <v>12.0</v>
      </c>
    </row>
    <row r="699">
      <c r="A699" s="54">
        <v>46259.0</v>
      </c>
      <c r="B699" s="2" t="s">
        <v>229</v>
      </c>
      <c r="C699" s="2" t="s">
        <v>8726</v>
      </c>
      <c r="D699" s="47" t="s">
        <v>8813</v>
      </c>
      <c r="E699" s="2" t="s">
        <v>8727</v>
      </c>
      <c r="F699" s="2" t="s">
        <v>157</v>
      </c>
      <c r="G699" s="2" t="s">
        <v>157</v>
      </c>
      <c r="H699" s="2" t="s">
        <v>8729</v>
      </c>
      <c r="I699" s="107" t="s">
        <v>8814</v>
      </c>
      <c r="J699" s="2" t="s">
        <v>8815</v>
      </c>
      <c r="K699" s="2">
        <f>IFERROR(__xludf.DUMMYFUNCTION("""COMPUTED_VALUE"""),11.0)</f>
        <v>11</v>
      </c>
      <c r="L699" s="2" t="s">
        <v>8731</v>
      </c>
      <c r="M699" s="2">
        <v>12.0</v>
      </c>
    </row>
    <row r="700">
      <c r="A700" s="54">
        <v>46260.0</v>
      </c>
      <c r="B700" s="2" t="s">
        <v>229</v>
      </c>
      <c r="C700" s="2" t="s">
        <v>8726</v>
      </c>
      <c r="D700" s="47" t="s">
        <v>8813</v>
      </c>
      <c r="E700" s="2" t="s">
        <v>8727</v>
      </c>
      <c r="F700" s="2" t="s">
        <v>157</v>
      </c>
      <c r="G700" s="2" t="s">
        <v>157</v>
      </c>
      <c r="H700" s="2" t="s">
        <v>8729</v>
      </c>
      <c r="I700" s="107" t="s">
        <v>8814</v>
      </c>
      <c r="J700" s="2" t="s">
        <v>8815</v>
      </c>
      <c r="K700" s="2">
        <f>IFERROR(__xludf.DUMMYFUNCTION("""COMPUTED_VALUE"""),11.0)</f>
        <v>11</v>
      </c>
      <c r="L700" s="2" t="s">
        <v>8731</v>
      </c>
      <c r="M700" s="2">
        <v>12.0</v>
      </c>
    </row>
    <row r="701">
      <c r="A701" s="54">
        <v>46261.0</v>
      </c>
      <c r="B701" s="2" t="s">
        <v>229</v>
      </c>
      <c r="C701" s="2" t="s">
        <v>8726</v>
      </c>
      <c r="D701" s="47" t="s">
        <v>8813</v>
      </c>
      <c r="E701" s="2" t="s">
        <v>8727</v>
      </c>
      <c r="F701" s="2" t="s">
        <v>157</v>
      </c>
      <c r="G701" s="2" t="s">
        <v>157</v>
      </c>
      <c r="H701" s="2" t="s">
        <v>8729</v>
      </c>
      <c r="I701" s="107" t="s">
        <v>8814</v>
      </c>
      <c r="J701" s="2" t="s">
        <v>8815</v>
      </c>
      <c r="K701" s="2">
        <f>IFERROR(__xludf.DUMMYFUNCTION("""COMPUTED_VALUE"""),11.0)</f>
        <v>11</v>
      </c>
      <c r="L701" s="2" t="s">
        <v>8731</v>
      </c>
      <c r="M701" s="2">
        <v>12.0</v>
      </c>
    </row>
    <row r="702">
      <c r="A702" s="54">
        <v>46262.0</v>
      </c>
      <c r="B702" s="2" t="s">
        <v>229</v>
      </c>
      <c r="C702" s="2" t="s">
        <v>8726</v>
      </c>
      <c r="D702" s="47" t="s">
        <v>8813</v>
      </c>
      <c r="E702" s="2" t="s">
        <v>8727</v>
      </c>
      <c r="F702" s="2" t="s">
        <v>157</v>
      </c>
      <c r="G702" s="2" t="s">
        <v>157</v>
      </c>
      <c r="H702" s="2" t="s">
        <v>8729</v>
      </c>
      <c r="I702" s="107" t="s">
        <v>8814</v>
      </c>
      <c r="J702" s="2" t="s">
        <v>8815</v>
      </c>
      <c r="K702" s="2">
        <f>IFERROR(__xludf.DUMMYFUNCTION("""COMPUTED_VALUE"""),11.0)</f>
        <v>11</v>
      </c>
      <c r="L702" s="2" t="s">
        <v>8731</v>
      </c>
      <c r="M702" s="2">
        <v>12.0</v>
      </c>
    </row>
    <row r="703">
      <c r="A703" s="54">
        <v>46263.0</v>
      </c>
      <c r="B703" s="2" t="s">
        <v>229</v>
      </c>
      <c r="C703" s="2" t="s">
        <v>8726</v>
      </c>
      <c r="D703" s="47" t="s">
        <v>8813</v>
      </c>
      <c r="E703" s="2" t="s">
        <v>8826</v>
      </c>
      <c r="F703" s="48" t="s">
        <v>8827</v>
      </c>
      <c r="G703" s="2" t="s">
        <v>157</v>
      </c>
      <c r="H703" s="2" t="s">
        <v>8729</v>
      </c>
      <c r="I703" s="107" t="s">
        <v>8828</v>
      </c>
      <c r="J703" s="2" t="s">
        <v>8829</v>
      </c>
      <c r="K703" s="2">
        <f>IFERROR(__xludf.DUMMYFUNCTION("""COMPUTED_VALUE"""),12.0)</f>
        <v>12</v>
      </c>
      <c r="L703" s="2" t="s">
        <v>8735</v>
      </c>
      <c r="M703" s="2">
        <v>12.0</v>
      </c>
    </row>
    <row r="704">
      <c r="A704" s="54">
        <v>46264.0</v>
      </c>
      <c r="B704" s="2" t="s">
        <v>229</v>
      </c>
      <c r="C704" s="2" t="s">
        <v>8726</v>
      </c>
      <c r="D704" s="47" t="s">
        <v>8813</v>
      </c>
      <c r="E704" s="2" t="s">
        <v>8727</v>
      </c>
      <c r="F704" s="2" t="s">
        <v>157</v>
      </c>
      <c r="G704" s="2" t="s">
        <v>157</v>
      </c>
      <c r="H704" s="2" t="s">
        <v>8729</v>
      </c>
      <c r="I704" s="107" t="s">
        <v>8814</v>
      </c>
      <c r="J704" s="2" t="s">
        <v>8815</v>
      </c>
      <c r="K704" s="2">
        <f>IFERROR(__xludf.DUMMYFUNCTION("""COMPUTED_VALUE"""),12.0)</f>
        <v>12</v>
      </c>
      <c r="L704" s="2" t="s">
        <v>8735</v>
      </c>
      <c r="M704" s="2">
        <v>12.0</v>
      </c>
    </row>
    <row r="705">
      <c r="A705" s="54">
        <v>46265.0</v>
      </c>
      <c r="B705" s="2" t="s">
        <v>229</v>
      </c>
      <c r="C705" s="2" t="s">
        <v>8726</v>
      </c>
      <c r="D705" s="47" t="s">
        <v>8813</v>
      </c>
      <c r="E705" s="2" t="s">
        <v>8727</v>
      </c>
      <c r="F705" s="2" t="s">
        <v>157</v>
      </c>
      <c r="G705" s="2" t="s">
        <v>157</v>
      </c>
      <c r="H705" s="2" t="s">
        <v>8729</v>
      </c>
      <c r="I705" s="107" t="s">
        <v>8814</v>
      </c>
      <c r="J705" s="2" t="s">
        <v>8815</v>
      </c>
      <c r="K705" s="2">
        <f>IFERROR(__xludf.DUMMYFUNCTION("""COMPUTED_VALUE"""),11.0)</f>
        <v>11</v>
      </c>
      <c r="L705" s="2" t="s">
        <v>8731</v>
      </c>
      <c r="M705" s="2">
        <v>12.0</v>
      </c>
    </row>
    <row r="706">
      <c r="A706" s="54">
        <v>46266.0</v>
      </c>
      <c r="B706" s="2" t="s">
        <v>229</v>
      </c>
      <c r="C706" s="2" t="s">
        <v>8726</v>
      </c>
      <c r="D706" s="47" t="s">
        <v>8813</v>
      </c>
      <c r="E706" s="2" t="s">
        <v>8727</v>
      </c>
      <c r="F706" s="2" t="s">
        <v>157</v>
      </c>
      <c r="G706" s="2" t="s">
        <v>157</v>
      </c>
      <c r="H706" s="2" t="s">
        <v>8729</v>
      </c>
      <c r="I706" s="107" t="s">
        <v>8814</v>
      </c>
      <c r="J706" s="2" t="s">
        <v>8815</v>
      </c>
      <c r="K706" s="2">
        <f>IFERROR(__xludf.DUMMYFUNCTION("""COMPUTED_VALUE"""),11.0)</f>
        <v>11</v>
      </c>
      <c r="L706" s="2" t="s">
        <v>8731</v>
      </c>
      <c r="M706" s="2">
        <v>12.0</v>
      </c>
    </row>
    <row r="707">
      <c r="A707" s="54">
        <v>46267.0</v>
      </c>
      <c r="B707" s="2" t="s">
        <v>229</v>
      </c>
      <c r="C707" s="2" t="s">
        <v>8726</v>
      </c>
      <c r="D707" s="47" t="s">
        <v>151</v>
      </c>
      <c r="E707" s="2" t="s">
        <v>8830</v>
      </c>
      <c r="F707" s="48" t="s">
        <v>1632</v>
      </c>
      <c r="G707" s="48" t="s">
        <v>1633</v>
      </c>
      <c r="H707" s="2" t="s">
        <v>8738</v>
      </c>
      <c r="I707" s="107" t="s">
        <v>8814</v>
      </c>
      <c r="J707" s="2" t="s">
        <v>8817</v>
      </c>
      <c r="K707" s="2">
        <f>IFERROR(__xludf.DUMMYFUNCTION("""COMPUTED_VALUE"""),11.0)</f>
        <v>11</v>
      </c>
      <c r="L707" s="2" t="s">
        <v>8731</v>
      </c>
      <c r="M707" s="2">
        <v>12.0</v>
      </c>
    </row>
    <row r="708">
      <c r="A708" s="54">
        <v>46268.0</v>
      </c>
      <c r="B708" s="2" t="s">
        <v>229</v>
      </c>
      <c r="C708" s="2" t="s">
        <v>8726</v>
      </c>
      <c r="D708" s="47" t="s">
        <v>8813</v>
      </c>
      <c r="E708" s="2" t="s">
        <v>8727</v>
      </c>
      <c r="F708" s="2" t="s">
        <v>157</v>
      </c>
      <c r="G708" s="2" t="s">
        <v>157</v>
      </c>
      <c r="H708" s="2" t="s">
        <v>8729</v>
      </c>
      <c r="I708" s="107" t="s">
        <v>8814</v>
      </c>
      <c r="J708" s="2" t="s">
        <v>8815</v>
      </c>
      <c r="K708" s="2">
        <f>IFERROR(__xludf.DUMMYFUNCTION("""COMPUTED_VALUE"""),11.0)</f>
        <v>11</v>
      </c>
      <c r="L708" s="2" t="s">
        <v>8731</v>
      </c>
      <c r="M708" s="2">
        <v>12.0</v>
      </c>
    </row>
    <row r="709">
      <c r="A709" s="54">
        <v>46269.0</v>
      </c>
      <c r="B709" s="2" t="s">
        <v>229</v>
      </c>
      <c r="C709" s="2" t="s">
        <v>8726</v>
      </c>
      <c r="D709" s="47" t="s">
        <v>8813</v>
      </c>
      <c r="E709" s="2" t="s">
        <v>8727</v>
      </c>
      <c r="F709" s="2" t="s">
        <v>157</v>
      </c>
      <c r="G709" s="2" t="s">
        <v>157</v>
      </c>
      <c r="H709" s="2" t="s">
        <v>8729</v>
      </c>
      <c r="I709" s="107" t="s">
        <v>8814</v>
      </c>
      <c r="J709" s="2" t="s">
        <v>8815</v>
      </c>
      <c r="K709" s="2">
        <f>IFERROR(__xludf.DUMMYFUNCTION("""COMPUTED_VALUE"""),11.0)</f>
        <v>11</v>
      </c>
      <c r="L709" s="2" t="s">
        <v>8731</v>
      </c>
      <c r="M709" s="2">
        <v>12.0</v>
      </c>
    </row>
    <row r="710">
      <c r="A710" s="54">
        <v>46270.0</v>
      </c>
      <c r="B710" s="2" t="s">
        <v>229</v>
      </c>
      <c r="C710" s="2" t="s">
        <v>8726</v>
      </c>
      <c r="D710" s="47" t="s">
        <v>8813</v>
      </c>
      <c r="E710" s="2" t="s">
        <v>8727</v>
      </c>
      <c r="F710" s="2" t="s">
        <v>157</v>
      </c>
      <c r="G710" s="2" t="s">
        <v>157</v>
      </c>
      <c r="H710" s="2" t="s">
        <v>8729</v>
      </c>
      <c r="I710" s="107" t="s">
        <v>8814</v>
      </c>
      <c r="J710" s="2" t="s">
        <v>8815</v>
      </c>
      <c r="K710" s="2">
        <f>IFERROR(__xludf.DUMMYFUNCTION("""COMPUTED_VALUE"""),13.0)</f>
        <v>13</v>
      </c>
      <c r="L710" s="2" t="s">
        <v>8735</v>
      </c>
      <c r="M710" s="2">
        <v>12.0</v>
      </c>
    </row>
    <row r="711">
      <c r="A711" s="54">
        <v>46271.0</v>
      </c>
      <c r="B711" s="2" t="s">
        <v>229</v>
      </c>
      <c r="C711" s="2" t="s">
        <v>8726</v>
      </c>
      <c r="D711" s="47" t="s">
        <v>8813</v>
      </c>
      <c r="E711" s="2" t="s">
        <v>8727</v>
      </c>
      <c r="F711" s="2" t="s">
        <v>157</v>
      </c>
      <c r="G711" s="2" t="s">
        <v>157</v>
      </c>
      <c r="H711" s="2" t="s">
        <v>8729</v>
      </c>
      <c r="I711" s="107" t="s">
        <v>8814</v>
      </c>
      <c r="J711" s="2" t="s">
        <v>8815</v>
      </c>
      <c r="K711" s="2">
        <f>IFERROR(__xludf.DUMMYFUNCTION("""COMPUTED_VALUE"""),12.0)</f>
        <v>12</v>
      </c>
      <c r="L711" s="2" t="s">
        <v>8735</v>
      </c>
      <c r="M711" s="2">
        <v>12.0</v>
      </c>
    </row>
    <row r="712">
      <c r="A712" s="54">
        <v>46272.0</v>
      </c>
      <c r="B712" s="2" t="s">
        <v>229</v>
      </c>
      <c r="C712" s="2" t="s">
        <v>8726</v>
      </c>
      <c r="D712" s="47" t="s">
        <v>8813</v>
      </c>
      <c r="E712" s="2" t="s">
        <v>8727</v>
      </c>
      <c r="F712" s="2" t="s">
        <v>157</v>
      </c>
      <c r="G712" s="2" t="s">
        <v>157</v>
      </c>
      <c r="H712" s="2" t="s">
        <v>8729</v>
      </c>
      <c r="I712" s="107" t="s">
        <v>8814</v>
      </c>
      <c r="J712" s="2" t="s">
        <v>8815</v>
      </c>
      <c r="K712" s="2">
        <f>IFERROR(__xludf.DUMMYFUNCTION("""COMPUTED_VALUE"""),11.0)</f>
        <v>11</v>
      </c>
      <c r="L712" s="2" t="s">
        <v>8731</v>
      </c>
      <c r="M712" s="2">
        <v>12.0</v>
      </c>
    </row>
    <row r="713">
      <c r="A713" s="54">
        <v>46273.0</v>
      </c>
      <c r="B713" s="2" t="s">
        <v>229</v>
      </c>
      <c r="C713" s="2" t="s">
        <v>8726</v>
      </c>
      <c r="D713" s="47" t="s">
        <v>151</v>
      </c>
      <c r="E713" s="2" t="s">
        <v>8823</v>
      </c>
      <c r="F713" s="48" t="s">
        <v>1652</v>
      </c>
      <c r="G713" s="48" t="s">
        <v>1653</v>
      </c>
      <c r="H713" s="2" t="s">
        <v>8738</v>
      </c>
      <c r="I713" s="107" t="s">
        <v>8814</v>
      </c>
      <c r="J713" s="2" t="s">
        <v>8817</v>
      </c>
      <c r="K713" s="2">
        <f>IFERROR(__xludf.DUMMYFUNCTION("""COMPUTED_VALUE"""),11.0)</f>
        <v>11</v>
      </c>
      <c r="L713" s="2" t="s">
        <v>8731</v>
      </c>
      <c r="M713" s="2">
        <v>12.0</v>
      </c>
    </row>
    <row r="714">
      <c r="A714" s="54">
        <v>46274.0</v>
      </c>
      <c r="B714" s="2" t="s">
        <v>229</v>
      </c>
      <c r="C714" s="2" t="s">
        <v>8726</v>
      </c>
      <c r="D714" s="47" t="s">
        <v>8813</v>
      </c>
      <c r="E714" s="2" t="s">
        <v>8831</v>
      </c>
      <c r="F714" s="48" t="s">
        <v>8832</v>
      </c>
      <c r="G714" s="2" t="s">
        <v>157</v>
      </c>
      <c r="H714" s="2" t="s">
        <v>8729</v>
      </c>
      <c r="I714" s="107" t="s">
        <v>8828</v>
      </c>
      <c r="J714" s="2" t="s">
        <v>8833</v>
      </c>
      <c r="K714" s="2">
        <f>IFERROR(__xludf.DUMMYFUNCTION("""COMPUTED_VALUE"""),11.0)</f>
        <v>11</v>
      </c>
      <c r="L714" s="2" t="s">
        <v>8731</v>
      </c>
      <c r="M714" s="2">
        <v>12.0</v>
      </c>
    </row>
    <row r="715">
      <c r="A715" s="54">
        <v>46275.0</v>
      </c>
      <c r="B715" s="2" t="s">
        <v>229</v>
      </c>
      <c r="C715" s="2" t="s">
        <v>8726</v>
      </c>
      <c r="D715" s="47" t="s">
        <v>8813</v>
      </c>
      <c r="E715" s="2" t="s">
        <v>8727</v>
      </c>
      <c r="F715" s="2" t="s">
        <v>157</v>
      </c>
      <c r="G715" s="2" t="s">
        <v>157</v>
      </c>
      <c r="H715" s="2" t="s">
        <v>8729</v>
      </c>
      <c r="I715" s="107" t="s">
        <v>8814</v>
      </c>
      <c r="J715" s="2" t="s">
        <v>8815</v>
      </c>
      <c r="K715" s="2">
        <f>IFERROR(__xludf.DUMMYFUNCTION("""COMPUTED_VALUE"""),11.0)</f>
        <v>11</v>
      </c>
      <c r="L715" s="2" t="s">
        <v>8731</v>
      </c>
      <c r="M715" s="2">
        <v>12.0</v>
      </c>
    </row>
    <row r="716">
      <c r="A716" s="54">
        <v>46276.0</v>
      </c>
      <c r="B716" s="2" t="s">
        <v>229</v>
      </c>
      <c r="C716" s="2" t="s">
        <v>8726</v>
      </c>
      <c r="D716" s="47" t="s">
        <v>8813</v>
      </c>
      <c r="E716" s="2" t="s">
        <v>8727</v>
      </c>
      <c r="F716" s="2" t="s">
        <v>157</v>
      </c>
      <c r="G716" s="2" t="s">
        <v>157</v>
      </c>
      <c r="H716" s="2" t="s">
        <v>8729</v>
      </c>
      <c r="I716" s="107" t="s">
        <v>8814</v>
      </c>
      <c r="J716" s="2" t="s">
        <v>8815</v>
      </c>
      <c r="K716" s="2">
        <f>IFERROR(__xludf.DUMMYFUNCTION("""COMPUTED_VALUE"""),11.0)</f>
        <v>11</v>
      </c>
      <c r="L716" s="2" t="s">
        <v>8731</v>
      </c>
      <c r="M716" s="2">
        <v>12.0</v>
      </c>
    </row>
    <row r="717">
      <c r="A717" s="54">
        <v>46277.0</v>
      </c>
      <c r="B717" s="2" t="s">
        <v>229</v>
      </c>
      <c r="C717" s="2" t="s">
        <v>8726</v>
      </c>
      <c r="D717" s="47" t="s">
        <v>8813</v>
      </c>
      <c r="E717" s="2" t="s">
        <v>8727</v>
      </c>
      <c r="F717" s="2" t="s">
        <v>157</v>
      </c>
      <c r="G717" s="2" t="s">
        <v>157</v>
      </c>
      <c r="H717" s="2" t="s">
        <v>8729</v>
      </c>
      <c r="I717" s="107" t="s">
        <v>8814</v>
      </c>
      <c r="J717" s="2" t="s">
        <v>8815</v>
      </c>
      <c r="K717" s="2">
        <f>IFERROR(__xludf.DUMMYFUNCTION("""COMPUTED_VALUE"""),12.0)</f>
        <v>12</v>
      </c>
      <c r="L717" s="2" t="s">
        <v>8735</v>
      </c>
      <c r="M717" s="2">
        <v>12.0</v>
      </c>
    </row>
    <row r="718">
      <c r="A718" s="54">
        <v>46278.0</v>
      </c>
      <c r="B718" s="2" t="s">
        <v>229</v>
      </c>
      <c r="C718" s="2" t="s">
        <v>8726</v>
      </c>
      <c r="D718" s="47" t="s">
        <v>8813</v>
      </c>
      <c r="E718" s="2" t="s">
        <v>8727</v>
      </c>
      <c r="F718" s="2" t="s">
        <v>157</v>
      </c>
      <c r="G718" s="2" t="s">
        <v>157</v>
      </c>
      <c r="H718" s="2" t="s">
        <v>8729</v>
      </c>
      <c r="I718" s="107" t="s">
        <v>8814</v>
      </c>
      <c r="J718" s="2" t="s">
        <v>8815</v>
      </c>
      <c r="K718" s="2">
        <f>IFERROR(__xludf.DUMMYFUNCTION("""COMPUTED_VALUE"""),12.0)</f>
        <v>12</v>
      </c>
      <c r="L718" s="2" t="s">
        <v>8735</v>
      </c>
      <c r="M718" s="2">
        <v>12.0</v>
      </c>
    </row>
    <row r="719">
      <c r="A719" s="54">
        <v>46279.0</v>
      </c>
      <c r="B719" s="2" t="s">
        <v>229</v>
      </c>
      <c r="C719" s="2" t="s">
        <v>8726</v>
      </c>
      <c r="D719" s="47" t="s">
        <v>8813</v>
      </c>
      <c r="E719" s="2" t="s">
        <v>8727</v>
      </c>
      <c r="F719" s="2" t="s">
        <v>157</v>
      </c>
      <c r="G719" s="2" t="s">
        <v>157</v>
      </c>
      <c r="H719" s="2" t="s">
        <v>8729</v>
      </c>
      <c r="I719" s="107" t="s">
        <v>8814</v>
      </c>
      <c r="J719" s="2" t="s">
        <v>8815</v>
      </c>
      <c r="K719" s="2">
        <f>IFERROR(__xludf.DUMMYFUNCTION("""COMPUTED_VALUE"""),11.0)</f>
        <v>11</v>
      </c>
      <c r="L719" s="2" t="s">
        <v>8731</v>
      </c>
      <c r="M719" s="2">
        <v>12.0</v>
      </c>
    </row>
    <row r="720">
      <c r="A720" s="54">
        <v>46280.0</v>
      </c>
      <c r="B720" s="2" t="s">
        <v>229</v>
      </c>
      <c r="C720" s="2" t="s">
        <v>8726</v>
      </c>
      <c r="D720" s="47" t="s">
        <v>8813</v>
      </c>
      <c r="E720" s="2" t="s">
        <v>8727</v>
      </c>
      <c r="F720" s="2" t="s">
        <v>157</v>
      </c>
      <c r="G720" s="2" t="s">
        <v>157</v>
      </c>
      <c r="H720" s="2" t="s">
        <v>8729</v>
      </c>
      <c r="I720" s="107" t="s">
        <v>8814</v>
      </c>
      <c r="J720" s="2" t="s">
        <v>8815</v>
      </c>
      <c r="K720" s="2">
        <f>IFERROR(__xludf.DUMMYFUNCTION("""COMPUTED_VALUE"""),12.0)</f>
        <v>12</v>
      </c>
      <c r="L720" s="2" t="s">
        <v>8735</v>
      </c>
      <c r="M720" s="2">
        <v>12.0</v>
      </c>
    </row>
    <row r="721">
      <c r="A721" s="54">
        <v>46281.0</v>
      </c>
      <c r="B721" s="2" t="s">
        <v>229</v>
      </c>
      <c r="C721" s="2" t="s">
        <v>8726</v>
      </c>
      <c r="D721" s="47" t="s">
        <v>8813</v>
      </c>
      <c r="E721" s="2" t="s">
        <v>8727</v>
      </c>
      <c r="F721" s="2" t="s">
        <v>157</v>
      </c>
      <c r="G721" s="2" t="s">
        <v>157</v>
      </c>
      <c r="H721" s="2" t="s">
        <v>8729</v>
      </c>
      <c r="I721" s="107" t="s">
        <v>8814</v>
      </c>
      <c r="J721" s="2" t="s">
        <v>8815</v>
      </c>
      <c r="K721" s="2">
        <f>IFERROR(__xludf.DUMMYFUNCTION("""COMPUTED_VALUE"""),12.0)</f>
        <v>12</v>
      </c>
      <c r="L721" s="2" t="s">
        <v>8735</v>
      </c>
      <c r="M721" s="2">
        <v>12.0</v>
      </c>
    </row>
    <row r="722">
      <c r="A722" s="54">
        <v>46282.0</v>
      </c>
      <c r="B722" s="2" t="s">
        <v>229</v>
      </c>
      <c r="C722" s="2" t="s">
        <v>8726</v>
      </c>
      <c r="D722" s="47" t="s">
        <v>8813</v>
      </c>
      <c r="E722" s="2" t="s">
        <v>8727</v>
      </c>
      <c r="F722" s="2" t="s">
        <v>157</v>
      </c>
      <c r="G722" s="2" t="s">
        <v>157</v>
      </c>
      <c r="H722" s="2" t="s">
        <v>8729</v>
      </c>
      <c r="I722" s="107" t="s">
        <v>8814</v>
      </c>
      <c r="J722" s="2" t="s">
        <v>8815</v>
      </c>
      <c r="K722" s="2">
        <f>IFERROR(__xludf.DUMMYFUNCTION("""COMPUTED_VALUE"""),12.0)</f>
        <v>12</v>
      </c>
      <c r="L722" s="2" t="s">
        <v>8735</v>
      </c>
      <c r="M722" s="2">
        <v>12.0</v>
      </c>
    </row>
    <row r="723">
      <c r="A723" s="54">
        <v>46283.0</v>
      </c>
      <c r="B723" s="2" t="s">
        <v>229</v>
      </c>
      <c r="C723" s="2" t="s">
        <v>8726</v>
      </c>
      <c r="D723" s="47" t="s">
        <v>8813</v>
      </c>
      <c r="E723" s="2" t="s">
        <v>8727</v>
      </c>
      <c r="F723" s="2" t="s">
        <v>157</v>
      </c>
      <c r="G723" s="2" t="s">
        <v>157</v>
      </c>
      <c r="H723" s="2" t="s">
        <v>8729</v>
      </c>
      <c r="I723" s="107" t="s">
        <v>8814</v>
      </c>
      <c r="J723" s="2" t="s">
        <v>8815</v>
      </c>
      <c r="K723" s="2">
        <f>IFERROR(__xludf.DUMMYFUNCTION("""COMPUTED_VALUE"""),11.0)</f>
        <v>11</v>
      </c>
      <c r="L723" s="2" t="s">
        <v>8731</v>
      </c>
      <c r="M723" s="2">
        <v>12.0</v>
      </c>
    </row>
    <row r="724">
      <c r="A724" s="54">
        <v>46284.0</v>
      </c>
      <c r="B724" s="2" t="s">
        <v>229</v>
      </c>
      <c r="C724" s="2" t="s">
        <v>8726</v>
      </c>
      <c r="D724" s="47" t="s">
        <v>8813</v>
      </c>
      <c r="E724" s="2" t="s">
        <v>8727</v>
      </c>
      <c r="F724" s="2" t="s">
        <v>157</v>
      </c>
      <c r="G724" s="2" t="s">
        <v>157</v>
      </c>
      <c r="H724" s="2" t="s">
        <v>8729</v>
      </c>
      <c r="I724" s="107" t="s">
        <v>8814</v>
      </c>
      <c r="J724" s="2" t="s">
        <v>8815</v>
      </c>
      <c r="K724" s="2">
        <f>IFERROR(__xludf.DUMMYFUNCTION("""COMPUTED_VALUE"""),12.0)</f>
        <v>12</v>
      </c>
      <c r="L724" s="2" t="s">
        <v>8735</v>
      </c>
      <c r="M724" s="2">
        <v>12.0</v>
      </c>
    </row>
    <row r="725">
      <c r="A725" s="54">
        <v>46285.0</v>
      </c>
      <c r="B725" s="2" t="s">
        <v>229</v>
      </c>
      <c r="C725" s="2" t="s">
        <v>8726</v>
      </c>
      <c r="D725" s="47" t="s">
        <v>8813</v>
      </c>
      <c r="E725" s="2" t="s">
        <v>8727</v>
      </c>
      <c r="F725" s="2" t="s">
        <v>157</v>
      </c>
      <c r="G725" s="2" t="s">
        <v>157</v>
      </c>
      <c r="H725" s="2" t="s">
        <v>8729</v>
      </c>
      <c r="I725" s="107" t="s">
        <v>8814</v>
      </c>
      <c r="J725" s="2" t="s">
        <v>8815</v>
      </c>
      <c r="K725" s="2">
        <f>IFERROR(__xludf.DUMMYFUNCTION("""COMPUTED_VALUE"""),12.0)</f>
        <v>12</v>
      </c>
      <c r="L725" s="2" t="s">
        <v>8735</v>
      </c>
      <c r="M725" s="2">
        <v>12.0</v>
      </c>
    </row>
    <row r="726">
      <c r="A726" s="54">
        <v>46286.0</v>
      </c>
      <c r="B726" s="2" t="s">
        <v>229</v>
      </c>
      <c r="C726" s="2" t="s">
        <v>8726</v>
      </c>
      <c r="D726" s="47" t="s">
        <v>8813</v>
      </c>
      <c r="E726" s="2" t="s">
        <v>8727</v>
      </c>
      <c r="F726" s="2" t="s">
        <v>157</v>
      </c>
      <c r="G726" s="2" t="s">
        <v>157</v>
      </c>
      <c r="H726" s="2" t="s">
        <v>8729</v>
      </c>
      <c r="I726" s="107" t="s">
        <v>8814</v>
      </c>
      <c r="J726" s="2" t="s">
        <v>8815</v>
      </c>
      <c r="K726" s="2">
        <f>IFERROR(__xludf.DUMMYFUNCTION("""COMPUTED_VALUE"""),11.0)</f>
        <v>11</v>
      </c>
      <c r="L726" s="2" t="s">
        <v>8731</v>
      </c>
      <c r="M726" s="2">
        <v>12.0</v>
      </c>
    </row>
    <row r="727">
      <c r="A727" s="54">
        <v>46287.0</v>
      </c>
      <c r="B727" s="2" t="s">
        <v>229</v>
      </c>
      <c r="C727" s="2" t="s">
        <v>8726</v>
      </c>
      <c r="D727" s="47" t="s">
        <v>8813</v>
      </c>
      <c r="E727" s="2" t="s">
        <v>8727</v>
      </c>
      <c r="F727" s="2" t="s">
        <v>157</v>
      </c>
      <c r="G727" s="2" t="s">
        <v>157</v>
      </c>
      <c r="H727" s="2" t="s">
        <v>8729</v>
      </c>
      <c r="I727" s="107" t="s">
        <v>8814</v>
      </c>
      <c r="J727" s="2" t="s">
        <v>8815</v>
      </c>
      <c r="K727" s="2">
        <f>IFERROR(__xludf.DUMMYFUNCTION("""COMPUTED_VALUE"""),11.0)</f>
        <v>11</v>
      </c>
      <c r="L727" s="2" t="s">
        <v>8731</v>
      </c>
      <c r="M727" s="2">
        <v>12.0</v>
      </c>
    </row>
    <row r="728">
      <c r="A728" s="54">
        <v>46288.0</v>
      </c>
      <c r="B728" s="2" t="s">
        <v>229</v>
      </c>
      <c r="C728" s="2" t="s">
        <v>8726</v>
      </c>
      <c r="D728" s="47" t="s">
        <v>8813</v>
      </c>
      <c r="E728" s="2" t="s">
        <v>8727</v>
      </c>
      <c r="F728" s="2" t="s">
        <v>157</v>
      </c>
      <c r="G728" s="2" t="s">
        <v>157</v>
      </c>
      <c r="H728" s="2" t="s">
        <v>8729</v>
      </c>
      <c r="I728" s="107" t="s">
        <v>8814</v>
      </c>
      <c r="J728" s="2" t="s">
        <v>8815</v>
      </c>
      <c r="K728" s="2">
        <f>IFERROR(__xludf.DUMMYFUNCTION("""COMPUTED_VALUE"""),11.0)</f>
        <v>11</v>
      </c>
      <c r="L728" s="2" t="s">
        <v>8731</v>
      </c>
      <c r="M728" s="2">
        <v>12.0</v>
      </c>
    </row>
    <row r="729">
      <c r="A729" s="54">
        <v>46289.0</v>
      </c>
      <c r="B729" s="2" t="s">
        <v>229</v>
      </c>
      <c r="C729" s="2" t="s">
        <v>8726</v>
      </c>
      <c r="D729" s="47" t="s">
        <v>151</v>
      </c>
      <c r="E729" s="2" t="s">
        <v>8834</v>
      </c>
      <c r="F729" s="48" t="s">
        <v>1749</v>
      </c>
      <c r="G729" s="48" t="s">
        <v>1750</v>
      </c>
      <c r="H729" s="2" t="s">
        <v>8738</v>
      </c>
      <c r="I729" s="107" t="s">
        <v>8814</v>
      </c>
      <c r="J729" s="2" t="s">
        <v>8817</v>
      </c>
      <c r="K729" s="2">
        <f>IFERROR(__xludf.DUMMYFUNCTION("""COMPUTED_VALUE"""),11.0)</f>
        <v>11</v>
      </c>
      <c r="L729" s="2" t="s">
        <v>8731</v>
      </c>
      <c r="M729" s="2">
        <v>12.0</v>
      </c>
    </row>
    <row r="730">
      <c r="A730" s="54">
        <v>46290.0</v>
      </c>
      <c r="B730" s="2" t="s">
        <v>229</v>
      </c>
      <c r="C730" s="2" t="s">
        <v>8726</v>
      </c>
      <c r="D730" s="47" t="s">
        <v>8813</v>
      </c>
      <c r="E730" s="2" t="s">
        <v>8727</v>
      </c>
      <c r="F730" s="2" t="s">
        <v>157</v>
      </c>
      <c r="G730" s="2" t="s">
        <v>157</v>
      </c>
      <c r="H730" s="2" t="s">
        <v>8729</v>
      </c>
      <c r="I730" s="107" t="s">
        <v>8814</v>
      </c>
      <c r="J730" s="2" t="s">
        <v>8815</v>
      </c>
      <c r="K730" s="2">
        <f>IFERROR(__xludf.DUMMYFUNCTION("""COMPUTED_VALUE"""),11.0)</f>
        <v>11</v>
      </c>
      <c r="L730" s="2" t="s">
        <v>8731</v>
      </c>
      <c r="M730" s="2">
        <v>12.0</v>
      </c>
    </row>
    <row r="731">
      <c r="A731" s="54">
        <v>46291.0</v>
      </c>
      <c r="B731" s="2" t="s">
        <v>229</v>
      </c>
      <c r="C731" s="2" t="s">
        <v>8726</v>
      </c>
      <c r="D731" s="47" t="s">
        <v>8813</v>
      </c>
      <c r="E731" s="2" t="s">
        <v>8835</v>
      </c>
      <c r="F731" s="48" t="s">
        <v>8733</v>
      </c>
      <c r="G731" s="48" t="s">
        <v>8836</v>
      </c>
      <c r="H731" s="2" t="s">
        <v>8729</v>
      </c>
      <c r="I731" s="107" t="s">
        <v>8837</v>
      </c>
      <c r="J731" s="2" t="s">
        <v>8838</v>
      </c>
      <c r="K731" s="2">
        <f>IFERROR(__xludf.DUMMYFUNCTION("""COMPUTED_VALUE"""),12.0)</f>
        <v>12</v>
      </c>
      <c r="L731" s="2" t="s">
        <v>8735</v>
      </c>
      <c r="M731" s="2">
        <v>9.0</v>
      </c>
    </row>
    <row r="732">
      <c r="A732" s="54">
        <v>45927.0</v>
      </c>
      <c r="B732" s="2" t="s">
        <v>145</v>
      </c>
      <c r="C732" s="2" t="s">
        <v>8726</v>
      </c>
      <c r="D732" s="4">
        <v>0.0</v>
      </c>
      <c r="E732" s="2" t="s">
        <v>8727</v>
      </c>
      <c r="F732" s="2" t="s">
        <v>157</v>
      </c>
      <c r="G732" s="2" t="s">
        <v>157</v>
      </c>
      <c r="H732" s="2" t="s">
        <v>8729</v>
      </c>
      <c r="I732" s="95" t="s">
        <v>157</v>
      </c>
      <c r="J732" s="2" t="s">
        <v>8839</v>
      </c>
      <c r="K732" s="2">
        <f>IFERROR(__xludf.DUMMYFUNCTION("""COMPUTED_VALUE"""),11.0)</f>
        <v>11</v>
      </c>
      <c r="L732" s="2" t="s">
        <v>8731</v>
      </c>
      <c r="M732" s="2">
        <v>12.0</v>
      </c>
    </row>
    <row r="733">
      <c r="A733" s="54">
        <v>45928.0</v>
      </c>
      <c r="B733" s="2" t="s">
        <v>145</v>
      </c>
      <c r="C733" s="2" t="s">
        <v>8726</v>
      </c>
      <c r="D733" s="4">
        <v>0.0</v>
      </c>
      <c r="E733" s="2" t="s">
        <v>8727</v>
      </c>
      <c r="F733" s="2" t="s">
        <v>157</v>
      </c>
      <c r="G733" s="2" t="s">
        <v>157</v>
      </c>
      <c r="H733" s="2" t="s">
        <v>8729</v>
      </c>
      <c r="I733" s="95" t="s">
        <v>157</v>
      </c>
      <c r="J733" s="2" t="s">
        <v>8839</v>
      </c>
      <c r="K733" s="2">
        <f>IFERROR(__xludf.DUMMYFUNCTION("""COMPUTED_VALUE"""),11.0)</f>
        <v>11</v>
      </c>
      <c r="L733" s="2" t="s">
        <v>8731</v>
      </c>
      <c r="M733" s="2">
        <v>12.0</v>
      </c>
    </row>
    <row r="734">
      <c r="A734" s="54">
        <v>45929.0</v>
      </c>
      <c r="B734" s="2" t="s">
        <v>145</v>
      </c>
      <c r="C734" s="2" t="s">
        <v>8726</v>
      </c>
      <c r="D734" s="4">
        <v>0.0</v>
      </c>
      <c r="E734" s="2" t="s">
        <v>8727</v>
      </c>
      <c r="F734" s="2" t="s">
        <v>157</v>
      </c>
      <c r="G734" s="2" t="s">
        <v>157</v>
      </c>
      <c r="H734" s="2" t="s">
        <v>8729</v>
      </c>
      <c r="I734" s="95" t="s">
        <v>157</v>
      </c>
      <c r="J734" s="2" t="s">
        <v>8839</v>
      </c>
      <c r="K734" s="2">
        <f>IFERROR(__xludf.DUMMYFUNCTION("""COMPUTED_VALUE"""),11.0)</f>
        <v>11</v>
      </c>
      <c r="L734" s="2" t="s">
        <v>8731</v>
      </c>
      <c r="M734" s="2">
        <v>12.0</v>
      </c>
    </row>
    <row r="735">
      <c r="A735" s="54">
        <v>45930.0</v>
      </c>
      <c r="B735" s="2" t="s">
        <v>145</v>
      </c>
      <c r="C735" s="2" t="s">
        <v>8726</v>
      </c>
      <c r="D735" s="4">
        <v>0.0</v>
      </c>
      <c r="E735" s="2" t="s">
        <v>8727</v>
      </c>
      <c r="F735" s="2" t="s">
        <v>157</v>
      </c>
      <c r="G735" s="2" t="s">
        <v>157</v>
      </c>
      <c r="H735" s="2" t="s">
        <v>8729</v>
      </c>
      <c r="I735" s="95" t="s">
        <v>157</v>
      </c>
      <c r="J735" s="2" t="s">
        <v>8839</v>
      </c>
      <c r="K735" s="2">
        <f>IFERROR(__xludf.DUMMYFUNCTION("""COMPUTED_VALUE"""),11.0)</f>
        <v>11</v>
      </c>
      <c r="L735" s="2" t="s">
        <v>8731</v>
      </c>
      <c r="M735" s="2">
        <v>12.0</v>
      </c>
    </row>
    <row r="736">
      <c r="A736" s="54">
        <v>45931.0</v>
      </c>
      <c r="B736" s="2" t="s">
        <v>145</v>
      </c>
      <c r="C736" s="2" t="s">
        <v>8726</v>
      </c>
      <c r="D736" s="4">
        <v>0.0</v>
      </c>
      <c r="E736" s="2" t="s">
        <v>8727</v>
      </c>
      <c r="F736" s="2" t="s">
        <v>157</v>
      </c>
      <c r="G736" s="2" t="s">
        <v>157</v>
      </c>
      <c r="H736" s="2" t="s">
        <v>8729</v>
      </c>
      <c r="I736" s="95" t="s">
        <v>157</v>
      </c>
      <c r="J736" s="2" t="s">
        <v>8839</v>
      </c>
      <c r="K736" s="2">
        <f>IFERROR(__xludf.DUMMYFUNCTION("""COMPUTED_VALUE"""),11.0)</f>
        <v>11</v>
      </c>
      <c r="L736" s="2" t="s">
        <v>8731</v>
      </c>
      <c r="M736" s="2">
        <v>12.0</v>
      </c>
    </row>
    <row r="737">
      <c r="A737" s="54">
        <v>45932.0</v>
      </c>
      <c r="B737" s="2" t="s">
        <v>145</v>
      </c>
      <c r="C737" s="2" t="s">
        <v>8726</v>
      </c>
      <c r="D737" s="4">
        <v>0.0</v>
      </c>
      <c r="E737" s="2" t="s">
        <v>8727</v>
      </c>
      <c r="F737" s="2" t="s">
        <v>157</v>
      </c>
      <c r="G737" s="2" t="s">
        <v>157</v>
      </c>
      <c r="H737" s="2" t="s">
        <v>8729</v>
      </c>
      <c r="I737" s="95" t="s">
        <v>157</v>
      </c>
      <c r="J737" s="2" t="s">
        <v>8839</v>
      </c>
      <c r="K737" s="2">
        <f>IFERROR(__xludf.DUMMYFUNCTION("""COMPUTED_VALUE"""),11.0)</f>
        <v>11</v>
      </c>
      <c r="L737" s="2" t="s">
        <v>8731</v>
      </c>
      <c r="M737" s="2">
        <v>12.0</v>
      </c>
    </row>
    <row r="738">
      <c r="A738" s="54">
        <v>45933.0</v>
      </c>
      <c r="B738" s="2" t="s">
        <v>145</v>
      </c>
      <c r="C738" s="2" t="s">
        <v>8726</v>
      </c>
      <c r="D738" s="4">
        <v>0.0</v>
      </c>
      <c r="E738" s="2" t="s">
        <v>8727</v>
      </c>
      <c r="F738" s="2" t="s">
        <v>157</v>
      </c>
      <c r="G738" s="2" t="s">
        <v>157</v>
      </c>
      <c r="H738" s="2" t="s">
        <v>8729</v>
      </c>
      <c r="I738" s="95" t="s">
        <v>157</v>
      </c>
      <c r="J738" s="2" t="s">
        <v>8839</v>
      </c>
      <c r="K738" s="2">
        <f>IFERROR(__xludf.DUMMYFUNCTION("""COMPUTED_VALUE"""),11.0)</f>
        <v>11</v>
      </c>
      <c r="L738" s="2" t="s">
        <v>8731</v>
      </c>
      <c r="M738" s="2">
        <v>12.0</v>
      </c>
    </row>
    <row r="739">
      <c r="A739" s="54">
        <v>45934.0</v>
      </c>
      <c r="B739" s="2" t="s">
        <v>145</v>
      </c>
      <c r="C739" s="2" t="s">
        <v>8726</v>
      </c>
      <c r="D739" s="4">
        <v>0.0</v>
      </c>
      <c r="E739" s="2" t="s">
        <v>8727</v>
      </c>
      <c r="F739" s="2" t="s">
        <v>157</v>
      </c>
      <c r="G739" s="2" t="s">
        <v>157</v>
      </c>
      <c r="H739" s="2" t="s">
        <v>8729</v>
      </c>
      <c r="I739" s="95" t="s">
        <v>157</v>
      </c>
      <c r="J739" s="2" t="s">
        <v>8839</v>
      </c>
      <c r="K739" s="2">
        <f>IFERROR(__xludf.DUMMYFUNCTION("""COMPUTED_VALUE"""),11.0)</f>
        <v>11</v>
      </c>
      <c r="L739" s="2" t="s">
        <v>8731</v>
      </c>
      <c r="M739" s="2">
        <v>12.0</v>
      </c>
    </row>
    <row r="740">
      <c r="A740" s="54">
        <v>45935.0</v>
      </c>
      <c r="B740" s="2" t="s">
        <v>145</v>
      </c>
      <c r="C740" s="2" t="s">
        <v>8726</v>
      </c>
      <c r="D740" s="4">
        <v>0.0</v>
      </c>
      <c r="E740" s="2" t="s">
        <v>8727</v>
      </c>
      <c r="F740" s="2" t="s">
        <v>157</v>
      </c>
      <c r="G740" s="2" t="s">
        <v>157</v>
      </c>
      <c r="H740" s="2" t="s">
        <v>8729</v>
      </c>
      <c r="I740" s="95" t="s">
        <v>157</v>
      </c>
      <c r="J740" s="2" t="s">
        <v>8839</v>
      </c>
      <c r="K740" s="2">
        <f>IFERROR(__xludf.DUMMYFUNCTION("""COMPUTED_VALUE"""),11.0)</f>
        <v>11</v>
      </c>
      <c r="L740" s="2" t="s">
        <v>8731</v>
      </c>
      <c r="M740" s="2">
        <v>12.0</v>
      </c>
    </row>
    <row r="741">
      <c r="A741" s="54">
        <v>45936.0</v>
      </c>
      <c r="B741" s="2" t="s">
        <v>145</v>
      </c>
      <c r="C741" s="2" t="s">
        <v>8726</v>
      </c>
      <c r="D741" s="4">
        <v>0.0</v>
      </c>
      <c r="E741" s="2" t="s">
        <v>8727</v>
      </c>
      <c r="F741" s="2" t="s">
        <v>157</v>
      </c>
      <c r="G741" s="2" t="s">
        <v>157</v>
      </c>
      <c r="H741" s="2" t="s">
        <v>8729</v>
      </c>
      <c r="I741" s="95" t="s">
        <v>157</v>
      </c>
      <c r="J741" s="2" t="s">
        <v>8839</v>
      </c>
      <c r="K741" s="2">
        <f>IFERROR(__xludf.DUMMYFUNCTION("""COMPUTED_VALUE"""),11.0)</f>
        <v>11</v>
      </c>
      <c r="L741" s="2" t="s">
        <v>8731</v>
      </c>
      <c r="M741" s="2">
        <v>12.0</v>
      </c>
    </row>
    <row r="742">
      <c r="A742" s="54">
        <v>45937.0</v>
      </c>
      <c r="B742" s="2" t="s">
        <v>145</v>
      </c>
      <c r="C742" s="2" t="s">
        <v>8726</v>
      </c>
      <c r="D742" s="4">
        <v>0.0</v>
      </c>
      <c r="E742" s="2" t="s">
        <v>8727</v>
      </c>
      <c r="F742" s="2" t="s">
        <v>157</v>
      </c>
      <c r="G742" s="2" t="s">
        <v>157</v>
      </c>
      <c r="H742" s="2" t="s">
        <v>8729</v>
      </c>
      <c r="I742" s="95" t="s">
        <v>157</v>
      </c>
      <c r="J742" s="2" t="s">
        <v>8839</v>
      </c>
      <c r="K742" s="2">
        <f>IFERROR(__xludf.DUMMYFUNCTION("""COMPUTED_VALUE"""),11.0)</f>
        <v>11</v>
      </c>
      <c r="L742" s="2" t="s">
        <v>8731</v>
      </c>
      <c r="M742" s="2">
        <v>12.0</v>
      </c>
    </row>
    <row r="743">
      <c r="A743" s="54">
        <v>45938.0</v>
      </c>
      <c r="B743" s="2" t="s">
        <v>145</v>
      </c>
      <c r="C743" s="2" t="s">
        <v>8726</v>
      </c>
      <c r="D743" s="4">
        <v>0.0</v>
      </c>
      <c r="E743" s="2" t="s">
        <v>8727</v>
      </c>
      <c r="F743" s="2" t="s">
        <v>157</v>
      </c>
      <c r="G743" s="2" t="s">
        <v>157</v>
      </c>
      <c r="H743" s="2" t="s">
        <v>8729</v>
      </c>
      <c r="I743" s="95" t="s">
        <v>157</v>
      </c>
      <c r="J743" s="2" t="s">
        <v>8839</v>
      </c>
      <c r="K743" s="2">
        <f>IFERROR(__xludf.DUMMYFUNCTION("""COMPUTED_VALUE"""),11.0)</f>
        <v>11</v>
      </c>
      <c r="L743" s="2" t="s">
        <v>8731</v>
      </c>
      <c r="M743" s="2">
        <v>12.0</v>
      </c>
    </row>
    <row r="744">
      <c r="A744" s="54">
        <v>45939.0</v>
      </c>
      <c r="B744" s="2" t="s">
        <v>145</v>
      </c>
      <c r="C744" s="2" t="s">
        <v>8726</v>
      </c>
      <c r="D744" s="4">
        <v>0.0</v>
      </c>
      <c r="E744" s="2" t="s">
        <v>8727</v>
      </c>
      <c r="F744" s="2" t="s">
        <v>157</v>
      </c>
      <c r="G744" s="2" t="s">
        <v>157</v>
      </c>
      <c r="H744" s="2" t="s">
        <v>8729</v>
      </c>
      <c r="I744" s="95" t="s">
        <v>157</v>
      </c>
      <c r="J744" s="2" t="s">
        <v>8839</v>
      </c>
      <c r="K744" s="2">
        <f>IFERROR(__xludf.DUMMYFUNCTION("""COMPUTED_VALUE"""),11.0)</f>
        <v>11</v>
      </c>
      <c r="L744" s="2" t="s">
        <v>8731</v>
      </c>
      <c r="M744" s="2">
        <v>12.0</v>
      </c>
    </row>
    <row r="745">
      <c r="A745" s="54">
        <v>45940.0</v>
      </c>
      <c r="B745" s="2" t="s">
        <v>145</v>
      </c>
      <c r="C745" s="2" t="s">
        <v>8726</v>
      </c>
      <c r="D745" s="4">
        <v>0.0</v>
      </c>
      <c r="E745" s="2" t="s">
        <v>8727</v>
      </c>
      <c r="F745" s="2" t="s">
        <v>157</v>
      </c>
      <c r="G745" s="2" t="s">
        <v>157</v>
      </c>
      <c r="H745" s="2" t="s">
        <v>8729</v>
      </c>
      <c r="I745" s="95" t="s">
        <v>157</v>
      </c>
      <c r="J745" s="2" t="s">
        <v>8839</v>
      </c>
      <c r="K745" s="2">
        <f>IFERROR(__xludf.DUMMYFUNCTION("""COMPUTED_VALUE"""),11.0)</f>
        <v>11</v>
      </c>
      <c r="L745" s="2" t="s">
        <v>8731</v>
      </c>
      <c r="M745" s="2">
        <v>12.0</v>
      </c>
    </row>
    <row r="746">
      <c r="A746" s="54">
        <v>45941.0</v>
      </c>
      <c r="B746" s="2" t="s">
        <v>145</v>
      </c>
      <c r="C746" s="2" t="s">
        <v>8726</v>
      </c>
      <c r="D746" s="4">
        <v>0.0</v>
      </c>
      <c r="E746" s="2" t="s">
        <v>8727</v>
      </c>
      <c r="F746" s="2" t="s">
        <v>157</v>
      </c>
      <c r="G746" s="2" t="s">
        <v>157</v>
      </c>
      <c r="H746" s="2" t="s">
        <v>8729</v>
      </c>
      <c r="I746" s="95" t="s">
        <v>157</v>
      </c>
      <c r="J746" s="2" t="s">
        <v>8839</v>
      </c>
      <c r="K746" s="2">
        <f>IFERROR(__xludf.DUMMYFUNCTION("""COMPUTED_VALUE"""),11.0)</f>
        <v>11</v>
      </c>
      <c r="L746" s="2" t="s">
        <v>8731</v>
      </c>
      <c r="M746" s="2">
        <v>12.0</v>
      </c>
    </row>
    <row r="747">
      <c r="A747" s="54">
        <v>45942.0</v>
      </c>
      <c r="B747" s="2" t="s">
        <v>145</v>
      </c>
      <c r="C747" s="2" t="s">
        <v>8726</v>
      </c>
      <c r="D747" s="4">
        <v>0.0</v>
      </c>
      <c r="E747" s="2" t="s">
        <v>8727</v>
      </c>
      <c r="F747" s="2" t="s">
        <v>157</v>
      </c>
      <c r="G747" s="2" t="s">
        <v>157</v>
      </c>
      <c r="H747" s="2" t="s">
        <v>8729</v>
      </c>
      <c r="I747" s="95" t="s">
        <v>157</v>
      </c>
      <c r="J747" s="2" t="s">
        <v>8839</v>
      </c>
      <c r="K747" s="2">
        <f>IFERROR(__xludf.DUMMYFUNCTION("""COMPUTED_VALUE"""),11.0)</f>
        <v>11</v>
      </c>
      <c r="L747" s="2" t="s">
        <v>8731</v>
      </c>
      <c r="M747" s="2">
        <v>12.0</v>
      </c>
    </row>
    <row r="748">
      <c r="A748" s="54">
        <v>45943.0</v>
      </c>
      <c r="B748" s="2" t="s">
        <v>145</v>
      </c>
      <c r="C748" s="2" t="s">
        <v>8726</v>
      </c>
      <c r="D748" s="4">
        <v>0.0</v>
      </c>
      <c r="E748" s="2" t="s">
        <v>8727</v>
      </c>
      <c r="F748" s="2" t="s">
        <v>157</v>
      </c>
      <c r="G748" s="2" t="s">
        <v>157</v>
      </c>
      <c r="H748" s="2" t="s">
        <v>8729</v>
      </c>
      <c r="I748" s="95" t="s">
        <v>157</v>
      </c>
      <c r="J748" s="2" t="s">
        <v>8839</v>
      </c>
      <c r="K748" s="2">
        <f>IFERROR(__xludf.DUMMYFUNCTION("""COMPUTED_VALUE"""),11.0)</f>
        <v>11</v>
      </c>
      <c r="L748" s="2" t="s">
        <v>8731</v>
      </c>
      <c r="M748" s="2">
        <v>12.0</v>
      </c>
    </row>
    <row r="749">
      <c r="A749" s="54">
        <v>45944.0</v>
      </c>
      <c r="B749" s="2" t="s">
        <v>145</v>
      </c>
      <c r="C749" s="2" t="s">
        <v>8726</v>
      </c>
      <c r="D749" s="4">
        <v>0.0</v>
      </c>
      <c r="E749" s="2" t="s">
        <v>8727</v>
      </c>
      <c r="F749" s="2" t="s">
        <v>157</v>
      </c>
      <c r="G749" s="2" t="s">
        <v>157</v>
      </c>
      <c r="H749" s="2" t="s">
        <v>8729</v>
      </c>
      <c r="I749" s="95" t="s">
        <v>157</v>
      </c>
      <c r="J749" s="2" t="s">
        <v>8839</v>
      </c>
      <c r="K749" s="2">
        <f>IFERROR(__xludf.DUMMYFUNCTION("""COMPUTED_VALUE"""),11.0)</f>
        <v>11</v>
      </c>
      <c r="L749" s="2" t="s">
        <v>8731</v>
      </c>
      <c r="M749" s="2">
        <v>12.0</v>
      </c>
    </row>
    <row r="750">
      <c r="A750" s="54">
        <v>45945.0</v>
      </c>
      <c r="B750" s="2" t="s">
        <v>145</v>
      </c>
      <c r="C750" s="2" t="s">
        <v>8726</v>
      </c>
      <c r="D750" s="4">
        <v>0.0</v>
      </c>
      <c r="E750" s="2" t="s">
        <v>8727</v>
      </c>
      <c r="F750" s="2" t="s">
        <v>157</v>
      </c>
      <c r="G750" s="2" t="s">
        <v>157</v>
      </c>
      <c r="H750" s="2" t="s">
        <v>8729</v>
      </c>
      <c r="I750" s="95" t="s">
        <v>157</v>
      </c>
      <c r="J750" s="2" t="s">
        <v>8839</v>
      </c>
      <c r="K750" s="2">
        <f>IFERROR(__xludf.DUMMYFUNCTION("""COMPUTED_VALUE"""),11.0)</f>
        <v>11</v>
      </c>
      <c r="L750" s="2" t="s">
        <v>8731</v>
      </c>
      <c r="M750" s="2">
        <v>12.0</v>
      </c>
    </row>
    <row r="751">
      <c r="A751" s="54">
        <v>45946.0</v>
      </c>
      <c r="B751" s="2" t="s">
        <v>145</v>
      </c>
      <c r="C751" s="2" t="s">
        <v>8726</v>
      </c>
      <c r="D751" s="4">
        <v>0.0</v>
      </c>
      <c r="E751" s="2" t="s">
        <v>8727</v>
      </c>
      <c r="F751" s="2" t="s">
        <v>157</v>
      </c>
      <c r="G751" s="2" t="s">
        <v>157</v>
      </c>
      <c r="H751" s="2" t="s">
        <v>8729</v>
      </c>
      <c r="I751" s="95" t="s">
        <v>157</v>
      </c>
      <c r="J751" s="2" t="s">
        <v>8839</v>
      </c>
      <c r="K751" s="2">
        <f>IFERROR(__xludf.DUMMYFUNCTION("""COMPUTED_VALUE"""),11.0)</f>
        <v>11</v>
      </c>
      <c r="L751" s="2" t="s">
        <v>8731</v>
      </c>
      <c r="M751" s="2">
        <v>12.0</v>
      </c>
    </row>
    <row r="752">
      <c r="A752" s="54">
        <v>45947.0</v>
      </c>
      <c r="B752" s="2" t="s">
        <v>145</v>
      </c>
      <c r="C752" s="2" t="s">
        <v>8726</v>
      </c>
      <c r="D752" s="4">
        <v>0.0</v>
      </c>
      <c r="E752" s="2" t="s">
        <v>8727</v>
      </c>
      <c r="F752" s="2" t="s">
        <v>157</v>
      </c>
      <c r="G752" s="2" t="s">
        <v>157</v>
      </c>
      <c r="H752" s="2" t="s">
        <v>8729</v>
      </c>
      <c r="I752" s="95" t="s">
        <v>157</v>
      </c>
      <c r="J752" s="2" t="s">
        <v>8839</v>
      </c>
      <c r="K752" s="2">
        <f>IFERROR(__xludf.DUMMYFUNCTION("""COMPUTED_VALUE"""),11.0)</f>
        <v>11</v>
      </c>
      <c r="L752" s="2" t="s">
        <v>8731</v>
      </c>
      <c r="M752" s="2">
        <v>12.0</v>
      </c>
    </row>
    <row r="753">
      <c r="A753" s="54">
        <v>45948.0</v>
      </c>
      <c r="B753" s="2" t="s">
        <v>145</v>
      </c>
      <c r="C753" s="2" t="s">
        <v>8726</v>
      </c>
      <c r="D753" s="4">
        <v>0.0</v>
      </c>
      <c r="E753" s="2" t="s">
        <v>8727</v>
      </c>
      <c r="F753" s="2" t="s">
        <v>157</v>
      </c>
      <c r="G753" s="2" t="s">
        <v>157</v>
      </c>
      <c r="H753" s="2" t="s">
        <v>8729</v>
      </c>
      <c r="I753" s="95" t="s">
        <v>157</v>
      </c>
      <c r="J753" s="2" t="s">
        <v>8839</v>
      </c>
      <c r="K753" s="2">
        <f>IFERROR(__xludf.DUMMYFUNCTION("""COMPUTED_VALUE"""),11.0)</f>
        <v>11</v>
      </c>
      <c r="L753" s="2" t="s">
        <v>8731</v>
      </c>
      <c r="M753" s="2">
        <v>12.0</v>
      </c>
    </row>
    <row r="754">
      <c r="A754" s="54">
        <v>45949.0</v>
      </c>
      <c r="B754" s="2" t="s">
        <v>145</v>
      </c>
      <c r="C754" s="2" t="s">
        <v>8726</v>
      </c>
      <c r="D754" s="4">
        <v>0.0</v>
      </c>
      <c r="E754" s="2" t="s">
        <v>8727</v>
      </c>
      <c r="F754" s="2" t="s">
        <v>157</v>
      </c>
      <c r="G754" s="2" t="s">
        <v>157</v>
      </c>
      <c r="H754" s="2" t="s">
        <v>8729</v>
      </c>
      <c r="I754" s="95" t="s">
        <v>157</v>
      </c>
      <c r="J754" s="2" t="s">
        <v>8839</v>
      </c>
      <c r="K754" s="2">
        <f>IFERROR(__xludf.DUMMYFUNCTION("""COMPUTED_VALUE"""),11.0)</f>
        <v>11</v>
      </c>
      <c r="L754" s="2" t="s">
        <v>8731</v>
      </c>
      <c r="M754" s="2">
        <v>12.0</v>
      </c>
    </row>
    <row r="755">
      <c r="A755" s="54">
        <v>45950.0</v>
      </c>
      <c r="B755" s="2" t="s">
        <v>145</v>
      </c>
      <c r="C755" s="2" t="s">
        <v>8726</v>
      </c>
      <c r="D755" s="4">
        <v>0.0</v>
      </c>
      <c r="E755" s="2" t="s">
        <v>8727</v>
      </c>
      <c r="F755" s="2" t="s">
        <v>157</v>
      </c>
      <c r="G755" s="2" t="s">
        <v>157</v>
      </c>
      <c r="H755" s="2" t="s">
        <v>8729</v>
      </c>
      <c r="I755" s="95" t="s">
        <v>157</v>
      </c>
      <c r="J755" s="2" t="s">
        <v>8839</v>
      </c>
      <c r="K755" s="2">
        <f>IFERROR(__xludf.DUMMYFUNCTION("""COMPUTED_VALUE"""),11.0)</f>
        <v>11</v>
      </c>
      <c r="L755" s="2" t="s">
        <v>8731</v>
      </c>
      <c r="M755" s="2">
        <v>12.0</v>
      </c>
    </row>
    <row r="756">
      <c r="A756" s="54">
        <v>45951.0</v>
      </c>
      <c r="B756" s="2" t="s">
        <v>145</v>
      </c>
      <c r="C756" s="2" t="s">
        <v>8726</v>
      </c>
      <c r="D756" s="4">
        <v>0.0</v>
      </c>
      <c r="E756" s="2" t="s">
        <v>8727</v>
      </c>
      <c r="F756" s="2" t="s">
        <v>157</v>
      </c>
      <c r="G756" s="2" t="s">
        <v>157</v>
      </c>
      <c r="H756" s="2" t="s">
        <v>8729</v>
      </c>
      <c r="I756" s="95" t="s">
        <v>157</v>
      </c>
      <c r="J756" s="2" t="s">
        <v>8839</v>
      </c>
      <c r="K756" s="2">
        <f>IFERROR(__xludf.DUMMYFUNCTION("""COMPUTED_VALUE"""),11.0)</f>
        <v>11</v>
      </c>
      <c r="L756" s="2" t="s">
        <v>8731</v>
      </c>
      <c r="M756" s="2">
        <v>12.0</v>
      </c>
    </row>
    <row r="757">
      <c r="A757" s="54">
        <v>45952.0</v>
      </c>
      <c r="B757" s="2" t="s">
        <v>145</v>
      </c>
      <c r="C757" s="2" t="s">
        <v>8726</v>
      </c>
      <c r="D757" s="4">
        <v>0.0</v>
      </c>
      <c r="E757" s="2" t="s">
        <v>8727</v>
      </c>
      <c r="F757" s="2" t="s">
        <v>157</v>
      </c>
      <c r="G757" s="2" t="s">
        <v>157</v>
      </c>
      <c r="H757" s="2" t="s">
        <v>8729</v>
      </c>
      <c r="I757" s="95" t="s">
        <v>157</v>
      </c>
      <c r="J757" s="2" t="s">
        <v>8839</v>
      </c>
      <c r="K757" s="2">
        <f>IFERROR(__xludf.DUMMYFUNCTION("""COMPUTED_VALUE"""),11.0)</f>
        <v>11</v>
      </c>
      <c r="L757" s="2" t="s">
        <v>8731</v>
      </c>
      <c r="M757" s="2">
        <v>12.0</v>
      </c>
    </row>
    <row r="758">
      <c r="A758" s="54">
        <v>45953.0</v>
      </c>
      <c r="B758" s="2" t="s">
        <v>145</v>
      </c>
      <c r="C758" s="2" t="s">
        <v>8726</v>
      </c>
      <c r="D758" s="4">
        <v>0.0</v>
      </c>
      <c r="E758" s="2" t="s">
        <v>8727</v>
      </c>
      <c r="F758" s="2" t="s">
        <v>157</v>
      </c>
      <c r="G758" s="2" t="s">
        <v>157</v>
      </c>
      <c r="H758" s="2" t="s">
        <v>8729</v>
      </c>
      <c r="I758" s="95" t="s">
        <v>157</v>
      </c>
      <c r="J758" s="2" t="s">
        <v>8839</v>
      </c>
      <c r="K758" s="2">
        <f>IFERROR(__xludf.DUMMYFUNCTION("""COMPUTED_VALUE"""),11.0)</f>
        <v>11</v>
      </c>
      <c r="L758" s="2" t="s">
        <v>8731</v>
      </c>
      <c r="M758" s="2">
        <v>12.0</v>
      </c>
    </row>
    <row r="759">
      <c r="A759" s="54">
        <v>45954.0</v>
      </c>
      <c r="B759" s="2" t="s">
        <v>145</v>
      </c>
      <c r="C759" s="2" t="s">
        <v>8726</v>
      </c>
      <c r="D759" s="4">
        <v>0.0</v>
      </c>
      <c r="E759" s="2" t="s">
        <v>8727</v>
      </c>
      <c r="F759" s="2" t="s">
        <v>157</v>
      </c>
      <c r="G759" s="2" t="s">
        <v>157</v>
      </c>
      <c r="H759" s="2" t="s">
        <v>8729</v>
      </c>
      <c r="I759" s="95" t="s">
        <v>157</v>
      </c>
      <c r="J759" s="2" t="s">
        <v>8839</v>
      </c>
      <c r="K759" s="2">
        <f>IFERROR(__xludf.DUMMYFUNCTION("""COMPUTED_VALUE"""),12.0)</f>
        <v>12</v>
      </c>
      <c r="L759" s="2" t="s">
        <v>8735</v>
      </c>
      <c r="M759" s="2">
        <v>12.0</v>
      </c>
    </row>
    <row r="760">
      <c r="A760" s="54">
        <v>45955.0</v>
      </c>
      <c r="B760" s="2" t="s">
        <v>145</v>
      </c>
      <c r="C760" s="2" t="s">
        <v>8726</v>
      </c>
      <c r="D760" s="4">
        <v>0.0</v>
      </c>
      <c r="E760" s="2" t="s">
        <v>8727</v>
      </c>
      <c r="F760" s="2" t="s">
        <v>157</v>
      </c>
      <c r="G760" s="2" t="s">
        <v>157</v>
      </c>
      <c r="H760" s="2" t="s">
        <v>8729</v>
      </c>
      <c r="I760" s="95" t="s">
        <v>157</v>
      </c>
      <c r="J760" s="2" t="s">
        <v>8839</v>
      </c>
      <c r="K760" s="2">
        <f>IFERROR(__xludf.DUMMYFUNCTION("""COMPUTED_VALUE"""),11.0)</f>
        <v>11</v>
      </c>
      <c r="L760" s="2" t="s">
        <v>8731</v>
      </c>
      <c r="M760" s="2">
        <v>12.0</v>
      </c>
    </row>
    <row r="761">
      <c r="A761" s="54">
        <v>45956.0</v>
      </c>
      <c r="B761" s="2" t="s">
        <v>145</v>
      </c>
      <c r="C761" s="2" t="s">
        <v>8726</v>
      </c>
      <c r="D761" s="4">
        <v>0.0</v>
      </c>
      <c r="E761" s="2" t="s">
        <v>8727</v>
      </c>
      <c r="F761" s="2" t="s">
        <v>157</v>
      </c>
      <c r="G761" s="2" t="s">
        <v>157</v>
      </c>
      <c r="H761" s="2" t="s">
        <v>8729</v>
      </c>
      <c r="I761" s="95" t="s">
        <v>157</v>
      </c>
      <c r="J761" s="2" t="s">
        <v>8839</v>
      </c>
      <c r="K761" s="2">
        <f>IFERROR(__xludf.DUMMYFUNCTION("""COMPUTED_VALUE"""),11.0)</f>
        <v>11</v>
      </c>
      <c r="L761" s="2" t="s">
        <v>8731</v>
      </c>
      <c r="M761" s="2">
        <v>12.0</v>
      </c>
    </row>
    <row r="762">
      <c r="A762" s="54">
        <v>45957.0</v>
      </c>
      <c r="B762" s="2" t="s">
        <v>145</v>
      </c>
      <c r="C762" s="2" t="s">
        <v>8726</v>
      </c>
      <c r="D762" s="4">
        <v>0.0</v>
      </c>
      <c r="E762" s="2" t="s">
        <v>8727</v>
      </c>
      <c r="F762" s="2" t="s">
        <v>157</v>
      </c>
      <c r="G762" s="2" t="s">
        <v>157</v>
      </c>
      <c r="H762" s="2" t="s">
        <v>8729</v>
      </c>
      <c r="I762" s="95" t="s">
        <v>157</v>
      </c>
      <c r="J762" s="2" t="s">
        <v>8839</v>
      </c>
      <c r="K762" s="2">
        <f>IFERROR(__xludf.DUMMYFUNCTION("""COMPUTED_VALUE"""),11.0)</f>
        <v>11</v>
      </c>
      <c r="L762" s="2" t="s">
        <v>8731</v>
      </c>
      <c r="M762" s="2">
        <v>12.0</v>
      </c>
    </row>
    <row r="763">
      <c r="A763" s="54">
        <v>45958.0</v>
      </c>
      <c r="B763" s="2" t="s">
        <v>145</v>
      </c>
      <c r="C763" s="2" t="s">
        <v>8726</v>
      </c>
      <c r="D763" s="4">
        <v>0.0</v>
      </c>
      <c r="E763" s="2" t="s">
        <v>8727</v>
      </c>
      <c r="F763" s="2" t="s">
        <v>157</v>
      </c>
      <c r="G763" s="2" t="s">
        <v>157</v>
      </c>
      <c r="H763" s="2" t="s">
        <v>8729</v>
      </c>
      <c r="I763" s="95" t="s">
        <v>157</v>
      </c>
      <c r="J763" s="2" t="s">
        <v>8839</v>
      </c>
      <c r="K763" s="2">
        <f>IFERROR(__xludf.DUMMYFUNCTION("""COMPUTED_VALUE"""),11.0)</f>
        <v>11</v>
      </c>
      <c r="L763" s="2" t="s">
        <v>8731</v>
      </c>
      <c r="M763" s="2">
        <v>12.0</v>
      </c>
    </row>
    <row r="764">
      <c r="A764" s="54">
        <v>45959.0</v>
      </c>
      <c r="B764" s="2" t="s">
        <v>145</v>
      </c>
      <c r="C764" s="2" t="s">
        <v>8726</v>
      </c>
      <c r="D764" s="4">
        <v>0.0</v>
      </c>
      <c r="E764" s="2" t="s">
        <v>8727</v>
      </c>
      <c r="F764" s="2" t="s">
        <v>157</v>
      </c>
      <c r="G764" s="2" t="s">
        <v>157</v>
      </c>
      <c r="H764" s="2" t="s">
        <v>8729</v>
      </c>
      <c r="I764" s="95" t="s">
        <v>157</v>
      </c>
      <c r="J764" s="2" t="s">
        <v>8839</v>
      </c>
      <c r="K764" s="2">
        <f>IFERROR(__xludf.DUMMYFUNCTION("""COMPUTED_VALUE"""),11.0)</f>
        <v>11</v>
      </c>
      <c r="L764" s="2" t="s">
        <v>8731</v>
      </c>
      <c r="M764" s="2">
        <v>12.0</v>
      </c>
    </row>
    <row r="765">
      <c r="A765" s="54">
        <v>45960.0</v>
      </c>
      <c r="B765" s="2" t="s">
        <v>145</v>
      </c>
      <c r="C765" s="2" t="s">
        <v>8726</v>
      </c>
      <c r="D765" s="4">
        <v>0.0</v>
      </c>
      <c r="E765" s="2" t="s">
        <v>8727</v>
      </c>
      <c r="F765" s="2" t="s">
        <v>157</v>
      </c>
      <c r="G765" s="2" t="s">
        <v>157</v>
      </c>
      <c r="H765" s="2" t="s">
        <v>8729</v>
      </c>
      <c r="I765" s="95" t="s">
        <v>157</v>
      </c>
      <c r="J765" s="2" t="s">
        <v>8839</v>
      </c>
      <c r="K765" s="2">
        <f>IFERROR(__xludf.DUMMYFUNCTION("""COMPUTED_VALUE"""),11.0)</f>
        <v>11</v>
      </c>
      <c r="L765" s="2" t="s">
        <v>8731</v>
      </c>
      <c r="M765" s="2">
        <v>12.0</v>
      </c>
    </row>
    <row r="766">
      <c r="A766" s="54">
        <v>45961.0</v>
      </c>
      <c r="B766" s="2" t="s">
        <v>145</v>
      </c>
      <c r="C766" s="2" t="s">
        <v>8726</v>
      </c>
      <c r="D766" s="4">
        <v>0.0</v>
      </c>
      <c r="E766" s="2" t="s">
        <v>8727</v>
      </c>
      <c r="F766" s="2" t="s">
        <v>157</v>
      </c>
      <c r="G766" s="2" t="s">
        <v>157</v>
      </c>
      <c r="H766" s="2" t="s">
        <v>8729</v>
      </c>
      <c r="I766" s="95" t="s">
        <v>157</v>
      </c>
      <c r="J766" s="2" t="s">
        <v>8839</v>
      </c>
      <c r="K766" s="2">
        <f>IFERROR(__xludf.DUMMYFUNCTION("""COMPUTED_VALUE"""),11.0)</f>
        <v>11</v>
      </c>
      <c r="L766" s="2" t="s">
        <v>8731</v>
      </c>
      <c r="M766" s="2">
        <v>12.0</v>
      </c>
    </row>
    <row r="767">
      <c r="A767" s="54">
        <v>45962.0</v>
      </c>
      <c r="B767" s="2" t="s">
        <v>145</v>
      </c>
      <c r="C767" s="2" t="s">
        <v>8726</v>
      </c>
      <c r="D767" s="4">
        <v>0.0</v>
      </c>
      <c r="E767" s="2" t="s">
        <v>8727</v>
      </c>
      <c r="F767" s="2" t="s">
        <v>157</v>
      </c>
      <c r="G767" s="2" t="s">
        <v>157</v>
      </c>
      <c r="H767" s="2" t="s">
        <v>8729</v>
      </c>
      <c r="I767" s="95" t="s">
        <v>157</v>
      </c>
      <c r="J767" s="2" t="s">
        <v>8839</v>
      </c>
      <c r="K767" s="2">
        <f>IFERROR(__xludf.DUMMYFUNCTION("""COMPUTED_VALUE"""),11.0)</f>
        <v>11</v>
      </c>
      <c r="L767" s="2" t="s">
        <v>8731</v>
      </c>
      <c r="M767" s="2">
        <v>12.0</v>
      </c>
    </row>
    <row r="768">
      <c r="A768" s="54">
        <v>45963.0</v>
      </c>
      <c r="B768" s="2" t="s">
        <v>145</v>
      </c>
      <c r="C768" s="2" t="s">
        <v>8726</v>
      </c>
      <c r="D768" s="4">
        <v>0.0</v>
      </c>
      <c r="E768" s="2" t="s">
        <v>8727</v>
      </c>
      <c r="F768" s="2" t="s">
        <v>157</v>
      </c>
      <c r="G768" s="2" t="s">
        <v>157</v>
      </c>
      <c r="H768" s="2" t="s">
        <v>8729</v>
      </c>
      <c r="I768" s="95" t="s">
        <v>157</v>
      </c>
      <c r="J768" s="2" t="s">
        <v>8839</v>
      </c>
      <c r="K768" s="2">
        <f>IFERROR(__xludf.DUMMYFUNCTION("""COMPUTED_VALUE"""),12.0)</f>
        <v>12</v>
      </c>
      <c r="L768" s="2" t="s">
        <v>8735</v>
      </c>
      <c r="M768" s="2">
        <v>12.0</v>
      </c>
    </row>
    <row r="769">
      <c r="A769" s="54">
        <v>45964.0</v>
      </c>
      <c r="B769" s="2" t="s">
        <v>145</v>
      </c>
      <c r="C769" s="2" t="s">
        <v>8726</v>
      </c>
      <c r="D769" s="2">
        <v>1.0</v>
      </c>
      <c r="E769" s="2" t="s">
        <v>8840</v>
      </c>
      <c r="F769" s="48" t="s">
        <v>2106</v>
      </c>
      <c r="G769" s="48" t="s">
        <v>8841</v>
      </c>
      <c r="H769" s="2" t="s">
        <v>8738</v>
      </c>
      <c r="I769" s="95"/>
      <c r="J769" s="2" t="s">
        <v>8842</v>
      </c>
      <c r="K769" s="2">
        <f>IFERROR(__xludf.DUMMYFUNCTION("""COMPUTED_VALUE"""),11.0)</f>
        <v>11</v>
      </c>
      <c r="L769" s="2" t="s">
        <v>8731</v>
      </c>
      <c r="M769" s="2">
        <v>12.0</v>
      </c>
    </row>
    <row r="770">
      <c r="A770" s="54">
        <v>45965.0</v>
      </c>
      <c r="B770" s="2" t="s">
        <v>145</v>
      </c>
      <c r="C770" s="2" t="s">
        <v>8726</v>
      </c>
      <c r="D770" s="4">
        <v>0.0</v>
      </c>
      <c r="E770" s="2" t="s">
        <v>8727</v>
      </c>
      <c r="F770" s="2" t="s">
        <v>157</v>
      </c>
      <c r="G770" s="2" t="s">
        <v>157</v>
      </c>
      <c r="H770" s="2" t="s">
        <v>8729</v>
      </c>
      <c r="I770" s="95" t="s">
        <v>157</v>
      </c>
      <c r="J770" s="2" t="s">
        <v>8839</v>
      </c>
      <c r="K770" s="2">
        <f>IFERROR(__xludf.DUMMYFUNCTION("""COMPUTED_VALUE"""),11.0)</f>
        <v>11</v>
      </c>
      <c r="L770" s="2" t="s">
        <v>8731</v>
      </c>
      <c r="M770" s="2">
        <v>12.0</v>
      </c>
    </row>
    <row r="771">
      <c r="A771" s="54">
        <v>45966.0</v>
      </c>
      <c r="B771" s="2" t="s">
        <v>145</v>
      </c>
      <c r="C771" s="2" t="s">
        <v>8726</v>
      </c>
      <c r="D771" s="4">
        <v>0.0</v>
      </c>
      <c r="E771" s="2" t="s">
        <v>8727</v>
      </c>
      <c r="F771" s="2" t="s">
        <v>157</v>
      </c>
      <c r="G771" s="2" t="s">
        <v>157</v>
      </c>
      <c r="H771" s="2" t="s">
        <v>8729</v>
      </c>
      <c r="I771" s="95" t="s">
        <v>157</v>
      </c>
      <c r="J771" s="2" t="s">
        <v>8839</v>
      </c>
      <c r="K771" s="2">
        <f>IFERROR(__xludf.DUMMYFUNCTION("""COMPUTED_VALUE"""),11.0)</f>
        <v>11</v>
      </c>
      <c r="L771" s="2" t="s">
        <v>8731</v>
      </c>
      <c r="M771" s="2">
        <v>12.0</v>
      </c>
    </row>
    <row r="772">
      <c r="A772" s="54">
        <v>45967.0</v>
      </c>
      <c r="B772" s="2" t="s">
        <v>145</v>
      </c>
      <c r="C772" s="2" t="s">
        <v>8726</v>
      </c>
      <c r="D772" s="4">
        <v>0.0</v>
      </c>
      <c r="E772" s="2" t="s">
        <v>8727</v>
      </c>
      <c r="F772" s="2" t="s">
        <v>157</v>
      </c>
      <c r="G772" s="2" t="s">
        <v>157</v>
      </c>
      <c r="H772" s="2" t="s">
        <v>8729</v>
      </c>
      <c r="I772" s="95" t="s">
        <v>157</v>
      </c>
      <c r="J772" s="2" t="s">
        <v>8839</v>
      </c>
      <c r="K772" s="2">
        <f>IFERROR(__xludf.DUMMYFUNCTION("""COMPUTED_VALUE"""),11.0)</f>
        <v>11</v>
      </c>
      <c r="L772" s="2" t="s">
        <v>8731</v>
      </c>
      <c r="M772" s="2">
        <v>12.0</v>
      </c>
    </row>
    <row r="773">
      <c r="A773" s="54">
        <v>45968.0</v>
      </c>
      <c r="B773" s="2" t="s">
        <v>145</v>
      </c>
      <c r="C773" s="2" t="s">
        <v>8726</v>
      </c>
      <c r="D773" s="4">
        <v>0.0</v>
      </c>
      <c r="E773" s="2" t="s">
        <v>8727</v>
      </c>
      <c r="F773" s="2" t="s">
        <v>157</v>
      </c>
      <c r="G773" s="2" t="s">
        <v>157</v>
      </c>
      <c r="H773" s="2" t="s">
        <v>8729</v>
      </c>
      <c r="I773" s="95" t="s">
        <v>157</v>
      </c>
      <c r="J773" s="2" t="s">
        <v>8839</v>
      </c>
      <c r="K773" s="2">
        <f>IFERROR(__xludf.DUMMYFUNCTION("""COMPUTED_VALUE"""),11.0)</f>
        <v>11</v>
      </c>
      <c r="L773" s="2" t="s">
        <v>8731</v>
      </c>
      <c r="M773" s="2">
        <v>12.0</v>
      </c>
    </row>
    <row r="774">
      <c r="A774" s="54">
        <v>45969.0</v>
      </c>
      <c r="B774" s="2" t="s">
        <v>145</v>
      </c>
      <c r="C774" s="2" t="s">
        <v>8726</v>
      </c>
      <c r="D774" s="4">
        <v>0.0</v>
      </c>
      <c r="E774" s="2" t="s">
        <v>8727</v>
      </c>
      <c r="F774" s="2" t="s">
        <v>157</v>
      </c>
      <c r="G774" s="2" t="s">
        <v>157</v>
      </c>
      <c r="H774" s="2" t="s">
        <v>8729</v>
      </c>
      <c r="I774" s="95" t="s">
        <v>157</v>
      </c>
      <c r="J774" s="2" t="s">
        <v>8839</v>
      </c>
      <c r="K774" s="2">
        <f>IFERROR(__xludf.DUMMYFUNCTION("""COMPUTED_VALUE"""),11.0)</f>
        <v>11</v>
      </c>
      <c r="L774" s="2" t="s">
        <v>8731</v>
      </c>
      <c r="M774" s="2">
        <v>12.0</v>
      </c>
    </row>
    <row r="775">
      <c r="A775" s="54">
        <v>45970.0</v>
      </c>
      <c r="B775" s="2" t="s">
        <v>145</v>
      </c>
      <c r="C775" s="2" t="s">
        <v>8726</v>
      </c>
      <c r="D775" s="4">
        <v>0.0</v>
      </c>
      <c r="E775" s="2" t="s">
        <v>8727</v>
      </c>
      <c r="F775" s="2" t="s">
        <v>157</v>
      </c>
      <c r="G775" s="2" t="s">
        <v>157</v>
      </c>
      <c r="H775" s="2" t="s">
        <v>8729</v>
      </c>
      <c r="I775" s="95" t="s">
        <v>157</v>
      </c>
      <c r="J775" s="2" t="s">
        <v>8839</v>
      </c>
      <c r="K775" s="2">
        <f>IFERROR(__xludf.DUMMYFUNCTION("""COMPUTED_VALUE"""),11.0)</f>
        <v>11</v>
      </c>
      <c r="L775" s="2" t="s">
        <v>8731</v>
      </c>
      <c r="M775" s="2">
        <v>12.0</v>
      </c>
    </row>
    <row r="776">
      <c r="A776" s="54">
        <v>45971.0</v>
      </c>
      <c r="B776" s="2" t="s">
        <v>145</v>
      </c>
      <c r="C776" s="2" t="s">
        <v>8726</v>
      </c>
      <c r="D776" s="4">
        <v>0.0</v>
      </c>
      <c r="E776" s="2" t="s">
        <v>8727</v>
      </c>
      <c r="F776" s="2" t="s">
        <v>157</v>
      </c>
      <c r="G776" s="2" t="s">
        <v>157</v>
      </c>
      <c r="H776" s="2" t="s">
        <v>8729</v>
      </c>
      <c r="I776" s="95" t="s">
        <v>157</v>
      </c>
      <c r="J776" s="2" t="s">
        <v>8839</v>
      </c>
      <c r="K776" s="2">
        <f>IFERROR(__xludf.DUMMYFUNCTION("""COMPUTED_VALUE"""),11.0)</f>
        <v>11</v>
      </c>
      <c r="L776" s="2" t="s">
        <v>8731</v>
      </c>
      <c r="M776" s="2">
        <v>12.0</v>
      </c>
    </row>
    <row r="777">
      <c r="A777" s="54">
        <v>45972.0</v>
      </c>
      <c r="B777" s="2" t="s">
        <v>145</v>
      </c>
      <c r="C777" s="2" t="s">
        <v>8726</v>
      </c>
      <c r="D777" s="4">
        <v>0.0</v>
      </c>
      <c r="E777" s="2" t="s">
        <v>8727</v>
      </c>
      <c r="F777" s="2" t="s">
        <v>157</v>
      </c>
      <c r="G777" s="2" t="s">
        <v>157</v>
      </c>
      <c r="H777" s="2" t="s">
        <v>8729</v>
      </c>
      <c r="I777" s="95" t="s">
        <v>157</v>
      </c>
      <c r="J777" s="2" t="s">
        <v>8839</v>
      </c>
      <c r="K777" s="2">
        <f>IFERROR(__xludf.DUMMYFUNCTION("""COMPUTED_VALUE"""),11.0)</f>
        <v>11</v>
      </c>
      <c r="L777" s="2" t="s">
        <v>8731</v>
      </c>
      <c r="M777" s="2">
        <v>12.0</v>
      </c>
    </row>
    <row r="778">
      <c r="A778" s="54">
        <v>45973.0</v>
      </c>
      <c r="B778" s="2" t="s">
        <v>145</v>
      </c>
      <c r="C778" s="2" t="s">
        <v>8726</v>
      </c>
      <c r="D778" s="4">
        <v>0.0</v>
      </c>
      <c r="E778" s="2" t="s">
        <v>8727</v>
      </c>
      <c r="F778" s="2" t="s">
        <v>157</v>
      </c>
      <c r="G778" s="2" t="s">
        <v>157</v>
      </c>
      <c r="H778" s="2" t="s">
        <v>8729</v>
      </c>
      <c r="I778" s="95" t="s">
        <v>157</v>
      </c>
      <c r="J778" s="2" t="s">
        <v>8839</v>
      </c>
      <c r="K778" s="2">
        <f>IFERROR(__xludf.DUMMYFUNCTION("""COMPUTED_VALUE"""),11.0)</f>
        <v>11</v>
      </c>
      <c r="L778" s="2" t="s">
        <v>8731</v>
      </c>
      <c r="M778" s="2">
        <v>12.0</v>
      </c>
    </row>
    <row r="779">
      <c r="A779" s="54">
        <v>45974.0</v>
      </c>
      <c r="B779" s="2" t="s">
        <v>145</v>
      </c>
      <c r="C779" s="2" t="s">
        <v>8726</v>
      </c>
      <c r="D779" s="4">
        <v>0.0</v>
      </c>
      <c r="E779" s="2" t="s">
        <v>8727</v>
      </c>
      <c r="F779" s="2" t="s">
        <v>157</v>
      </c>
      <c r="G779" s="2" t="s">
        <v>157</v>
      </c>
      <c r="H779" s="2" t="s">
        <v>8729</v>
      </c>
      <c r="I779" s="95" t="s">
        <v>157</v>
      </c>
      <c r="J779" s="2" t="s">
        <v>8839</v>
      </c>
      <c r="K779" s="2">
        <f>IFERROR(__xludf.DUMMYFUNCTION("""COMPUTED_VALUE"""),11.0)</f>
        <v>11</v>
      </c>
      <c r="L779" s="2" t="s">
        <v>8731</v>
      </c>
      <c r="M779" s="2">
        <v>12.0</v>
      </c>
    </row>
    <row r="780">
      <c r="A780" s="54">
        <v>45975.0</v>
      </c>
      <c r="B780" s="2" t="s">
        <v>145</v>
      </c>
      <c r="C780" s="2" t="s">
        <v>8726</v>
      </c>
      <c r="D780" s="4">
        <v>0.0</v>
      </c>
      <c r="E780" s="2" t="s">
        <v>8727</v>
      </c>
      <c r="F780" s="2" t="s">
        <v>157</v>
      </c>
      <c r="G780" s="2" t="s">
        <v>157</v>
      </c>
      <c r="H780" s="2" t="s">
        <v>8729</v>
      </c>
      <c r="I780" s="95" t="s">
        <v>157</v>
      </c>
      <c r="J780" s="2" t="s">
        <v>8839</v>
      </c>
      <c r="K780" s="2">
        <f>IFERROR(__xludf.DUMMYFUNCTION("""COMPUTED_VALUE"""),11.0)</f>
        <v>11</v>
      </c>
      <c r="L780" s="2" t="s">
        <v>8731</v>
      </c>
      <c r="M780" s="2">
        <v>12.0</v>
      </c>
    </row>
    <row r="781">
      <c r="A781" s="54">
        <v>45976.0</v>
      </c>
      <c r="B781" s="2" t="s">
        <v>145</v>
      </c>
      <c r="C781" s="2" t="s">
        <v>8726</v>
      </c>
      <c r="D781" s="4">
        <v>0.0</v>
      </c>
      <c r="E781" s="2" t="s">
        <v>8727</v>
      </c>
      <c r="F781" s="2" t="s">
        <v>157</v>
      </c>
      <c r="G781" s="2" t="s">
        <v>157</v>
      </c>
      <c r="H781" s="2" t="s">
        <v>8729</v>
      </c>
      <c r="I781" s="95" t="s">
        <v>157</v>
      </c>
      <c r="J781" s="2" t="s">
        <v>8839</v>
      </c>
      <c r="K781" s="2">
        <f>IFERROR(__xludf.DUMMYFUNCTION("""COMPUTED_VALUE"""),11.0)</f>
        <v>11</v>
      </c>
      <c r="L781" s="2" t="s">
        <v>8731</v>
      </c>
      <c r="M781" s="2">
        <v>12.0</v>
      </c>
    </row>
    <row r="782">
      <c r="A782" s="54">
        <v>45977.0</v>
      </c>
      <c r="B782" s="2" t="s">
        <v>145</v>
      </c>
      <c r="C782" s="2" t="s">
        <v>8726</v>
      </c>
      <c r="D782" s="4">
        <v>0.0</v>
      </c>
      <c r="E782" s="2" t="s">
        <v>8727</v>
      </c>
      <c r="F782" s="2" t="s">
        <v>157</v>
      </c>
      <c r="G782" s="2" t="s">
        <v>157</v>
      </c>
      <c r="H782" s="2" t="s">
        <v>8729</v>
      </c>
      <c r="I782" s="95" t="s">
        <v>157</v>
      </c>
      <c r="J782" s="2" t="s">
        <v>8839</v>
      </c>
      <c r="K782" s="2">
        <f>IFERROR(__xludf.DUMMYFUNCTION("""COMPUTED_VALUE"""),11.0)</f>
        <v>11</v>
      </c>
      <c r="L782" s="2" t="s">
        <v>8731</v>
      </c>
      <c r="M782" s="2">
        <v>12.0</v>
      </c>
    </row>
    <row r="783">
      <c r="A783" s="54">
        <v>45978.0</v>
      </c>
      <c r="B783" s="2" t="s">
        <v>145</v>
      </c>
      <c r="C783" s="2" t="s">
        <v>8726</v>
      </c>
      <c r="D783" s="4">
        <v>0.0</v>
      </c>
      <c r="E783" s="2" t="s">
        <v>8727</v>
      </c>
      <c r="F783" s="2" t="s">
        <v>157</v>
      </c>
      <c r="G783" s="2" t="s">
        <v>157</v>
      </c>
      <c r="H783" s="2" t="s">
        <v>8729</v>
      </c>
      <c r="I783" s="95" t="s">
        <v>157</v>
      </c>
      <c r="J783" s="2" t="s">
        <v>8839</v>
      </c>
      <c r="K783" s="2">
        <f>IFERROR(__xludf.DUMMYFUNCTION("""COMPUTED_VALUE"""),11.0)</f>
        <v>11</v>
      </c>
      <c r="L783" s="2" t="s">
        <v>8731</v>
      </c>
      <c r="M783" s="2">
        <v>12.0</v>
      </c>
    </row>
    <row r="784">
      <c r="A784" s="54">
        <v>45979.0</v>
      </c>
      <c r="B784" s="2" t="s">
        <v>145</v>
      </c>
      <c r="C784" s="2" t="s">
        <v>8726</v>
      </c>
      <c r="D784" s="4">
        <v>0.0</v>
      </c>
      <c r="E784" s="2" t="s">
        <v>8727</v>
      </c>
      <c r="F784" s="2" t="s">
        <v>157</v>
      </c>
      <c r="G784" s="2" t="s">
        <v>157</v>
      </c>
      <c r="H784" s="2" t="s">
        <v>8729</v>
      </c>
      <c r="I784" s="95" t="s">
        <v>157</v>
      </c>
      <c r="J784" s="2" t="s">
        <v>8839</v>
      </c>
      <c r="K784" s="2">
        <f>IFERROR(__xludf.DUMMYFUNCTION("""COMPUTED_VALUE"""),11.0)</f>
        <v>11</v>
      </c>
      <c r="L784" s="2" t="s">
        <v>8731</v>
      </c>
      <c r="M784" s="2">
        <v>12.0</v>
      </c>
    </row>
    <row r="785">
      <c r="A785" s="54">
        <v>45980.0</v>
      </c>
      <c r="B785" s="2" t="s">
        <v>145</v>
      </c>
      <c r="C785" s="2" t="s">
        <v>8726</v>
      </c>
      <c r="D785" s="4">
        <v>0.0</v>
      </c>
      <c r="E785" s="2" t="s">
        <v>8727</v>
      </c>
      <c r="F785" s="2" t="s">
        <v>157</v>
      </c>
      <c r="G785" s="2" t="s">
        <v>157</v>
      </c>
      <c r="H785" s="2" t="s">
        <v>8729</v>
      </c>
      <c r="I785" s="95" t="s">
        <v>157</v>
      </c>
      <c r="J785" s="2" t="s">
        <v>8839</v>
      </c>
      <c r="K785" s="2">
        <f>IFERROR(__xludf.DUMMYFUNCTION("""COMPUTED_VALUE"""),11.0)</f>
        <v>11</v>
      </c>
      <c r="L785" s="2" t="s">
        <v>8731</v>
      </c>
      <c r="M785" s="2">
        <v>12.0</v>
      </c>
    </row>
    <row r="786">
      <c r="A786" s="54">
        <v>45981.0</v>
      </c>
      <c r="B786" s="2" t="s">
        <v>145</v>
      </c>
      <c r="C786" s="2" t="s">
        <v>8726</v>
      </c>
      <c r="D786" s="4">
        <v>0.0</v>
      </c>
      <c r="E786" s="2" t="s">
        <v>8727</v>
      </c>
      <c r="F786" s="2" t="s">
        <v>157</v>
      </c>
      <c r="G786" s="2" t="s">
        <v>157</v>
      </c>
      <c r="H786" s="2" t="s">
        <v>8729</v>
      </c>
      <c r="I786" s="95" t="s">
        <v>157</v>
      </c>
      <c r="J786" s="2" t="s">
        <v>8839</v>
      </c>
      <c r="K786" s="2">
        <f>IFERROR(__xludf.DUMMYFUNCTION("""COMPUTED_VALUE"""),11.0)</f>
        <v>11</v>
      </c>
      <c r="L786" s="2" t="s">
        <v>8731</v>
      </c>
      <c r="M786" s="2">
        <v>12.0</v>
      </c>
    </row>
    <row r="787">
      <c r="A787" s="54">
        <v>45982.0</v>
      </c>
      <c r="B787" s="2" t="s">
        <v>145</v>
      </c>
      <c r="C787" s="2" t="s">
        <v>8726</v>
      </c>
      <c r="D787" s="4">
        <v>0.0</v>
      </c>
      <c r="E787" s="2" t="s">
        <v>8727</v>
      </c>
      <c r="F787" s="2" t="s">
        <v>157</v>
      </c>
      <c r="G787" s="2" t="s">
        <v>157</v>
      </c>
      <c r="H787" s="2" t="s">
        <v>8729</v>
      </c>
      <c r="I787" s="95" t="s">
        <v>157</v>
      </c>
      <c r="J787" s="2" t="s">
        <v>8839</v>
      </c>
      <c r="K787" s="2">
        <f>IFERROR(__xludf.DUMMYFUNCTION("""COMPUTED_VALUE"""),11.0)</f>
        <v>11</v>
      </c>
      <c r="L787" s="2" t="s">
        <v>8731</v>
      </c>
      <c r="M787" s="2">
        <v>12.0</v>
      </c>
    </row>
    <row r="788">
      <c r="A788" s="54">
        <v>45983.0</v>
      </c>
      <c r="B788" s="2" t="s">
        <v>145</v>
      </c>
      <c r="C788" s="2" t="s">
        <v>8726</v>
      </c>
      <c r="D788" s="4">
        <v>0.0</v>
      </c>
      <c r="E788" s="2" t="s">
        <v>8727</v>
      </c>
      <c r="F788" s="2" t="s">
        <v>157</v>
      </c>
      <c r="G788" s="2" t="s">
        <v>157</v>
      </c>
      <c r="H788" s="2" t="s">
        <v>8729</v>
      </c>
      <c r="I788" s="95" t="s">
        <v>157</v>
      </c>
      <c r="J788" s="2" t="s">
        <v>8839</v>
      </c>
      <c r="K788" s="2">
        <f>IFERROR(__xludf.DUMMYFUNCTION("""COMPUTED_VALUE"""),11.0)</f>
        <v>11</v>
      </c>
      <c r="L788" s="2" t="s">
        <v>8731</v>
      </c>
      <c r="M788" s="2">
        <v>12.0</v>
      </c>
    </row>
    <row r="789">
      <c r="A789" s="54">
        <v>45984.0</v>
      </c>
      <c r="B789" s="2" t="s">
        <v>145</v>
      </c>
      <c r="C789" s="2" t="s">
        <v>8726</v>
      </c>
      <c r="D789" s="4">
        <v>0.0</v>
      </c>
      <c r="E789" s="2" t="s">
        <v>8727</v>
      </c>
      <c r="F789" s="2" t="s">
        <v>157</v>
      </c>
      <c r="G789" s="2" t="s">
        <v>157</v>
      </c>
      <c r="H789" s="2" t="s">
        <v>8729</v>
      </c>
      <c r="I789" s="95" t="s">
        <v>157</v>
      </c>
      <c r="J789" s="2" t="s">
        <v>8839</v>
      </c>
      <c r="K789" s="2">
        <f>IFERROR(__xludf.DUMMYFUNCTION("""COMPUTED_VALUE"""),11.0)</f>
        <v>11</v>
      </c>
      <c r="L789" s="2" t="s">
        <v>8731</v>
      </c>
      <c r="M789" s="2">
        <v>12.0</v>
      </c>
    </row>
    <row r="790">
      <c r="A790" s="54">
        <v>45985.0</v>
      </c>
      <c r="B790" s="2" t="s">
        <v>145</v>
      </c>
      <c r="C790" s="2" t="s">
        <v>8726</v>
      </c>
      <c r="D790" s="4">
        <v>0.0</v>
      </c>
      <c r="E790" s="2" t="s">
        <v>8727</v>
      </c>
      <c r="F790" s="2" t="s">
        <v>157</v>
      </c>
      <c r="G790" s="2" t="s">
        <v>157</v>
      </c>
      <c r="H790" s="2" t="s">
        <v>8729</v>
      </c>
      <c r="I790" s="95" t="s">
        <v>157</v>
      </c>
      <c r="J790" s="2" t="s">
        <v>8839</v>
      </c>
      <c r="K790" s="2">
        <f>IFERROR(__xludf.DUMMYFUNCTION("""COMPUTED_VALUE"""),11.0)</f>
        <v>11</v>
      </c>
      <c r="L790" s="2" t="s">
        <v>8731</v>
      </c>
      <c r="M790" s="2">
        <v>12.0</v>
      </c>
    </row>
    <row r="791">
      <c r="A791" s="54">
        <v>45986.0</v>
      </c>
      <c r="B791" s="2" t="s">
        <v>145</v>
      </c>
      <c r="C791" s="2" t="s">
        <v>8726</v>
      </c>
      <c r="D791" s="4">
        <v>0.0</v>
      </c>
      <c r="E791" s="2" t="s">
        <v>8727</v>
      </c>
      <c r="F791" s="2" t="s">
        <v>157</v>
      </c>
      <c r="G791" s="2" t="s">
        <v>157</v>
      </c>
      <c r="H791" s="2" t="s">
        <v>8729</v>
      </c>
      <c r="I791" s="95" t="s">
        <v>157</v>
      </c>
      <c r="J791" s="2" t="s">
        <v>8839</v>
      </c>
      <c r="K791" s="2">
        <f>IFERROR(__xludf.DUMMYFUNCTION("""COMPUTED_VALUE"""),11.0)</f>
        <v>11</v>
      </c>
      <c r="L791" s="2" t="s">
        <v>8731</v>
      </c>
      <c r="M791" s="2">
        <v>12.0</v>
      </c>
    </row>
    <row r="792">
      <c r="A792" s="54">
        <v>45987.0</v>
      </c>
      <c r="B792" s="2" t="s">
        <v>145</v>
      </c>
      <c r="C792" s="2" t="s">
        <v>8726</v>
      </c>
      <c r="D792" s="4">
        <v>0.0</v>
      </c>
      <c r="E792" s="2" t="s">
        <v>8727</v>
      </c>
      <c r="F792" s="2" t="s">
        <v>157</v>
      </c>
      <c r="G792" s="2" t="s">
        <v>157</v>
      </c>
      <c r="H792" s="2" t="s">
        <v>8729</v>
      </c>
      <c r="I792" s="95" t="s">
        <v>157</v>
      </c>
      <c r="J792" s="2" t="s">
        <v>8839</v>
      </c>
      <c r="K792" s="2">
        <f>IFERROR(__xludf.DUMMYFUNCTION("""COMPUTED_VALUE"""),11.0)</f>
        <v>11</v>
      </c>
      <c r="L792" s="2" t="s">
        <v>8731</v>
      </c>
      <c r="M792" s="2">
        <v>12.0</v>
      </c>
    </row>
    <row r="793">
      <c r="A793" s="54">
        <v>45988.0</v>
      </c>
      <c r="B793" s="2" t="s">
        <v>145</v>
      </c>
      <c r="C793" s="2" t="s">
        <v>8726</v>
      </c>
      <c r="D793" s="4">
        <v>0.0</v>
      </c>
      <c r="E793" s="2" t="s">
        <v>8727</v>
      </c>
      <c r="F793" s="2" t="s">
        <v>157</v>
      </c>
      <c r="G793" s="2" t="s">
        <v>157</v>
      </c>
      <c r="H793" s="2" t="s">
        <v>8729</v>
      </c>
      <c r="I793" s="95" t="s">
        <v>157</v>
      </c>
      <c r="J793" s="2" t="s">
        <v>8839</v>
      </c>
      <c r="K793" s="2">
        <f>IFERROR(__xludf.DUMMYFUNCTION("""COMPUTED_VALUE"""),11.0)</f>
        <v>11</v>
      </c>
      <c r="L793" s="2" t="s">
        <v>8731</v>
      </c>
      <c r="M793" s="2">
        <v>12.0</v>
      </c>
    </row>
    <row r="794">
      <c r="A794" s="54">
        <v>45989.0</v>
      </c>
      <c r="B794" s="2" t="s">
        <v>145</v>
      </c>
      <c r="C794" s="2" t="s">
        <v>8726</v>
      </c>
      <c r="D794" s="4">
        <v>0.0</v>
      </c>
      <c r="E794" s="2" t="s">
        <v>8727</v>
      </c>
      <c r="F794" s="2" t="s">
        <v>157</v>
      </c>
      <c r="G794" s="2" t="s">
        <v>157</v>
      </c>
      <c r="H794" s="2" t="s">
        <v>8729</v>
      </c>
      <c r="I794" s="95" t="s">
        <v>157</v>
      </c>
      <c r="J794" s="2" t="s">
        <v>8839</v>
      </c>
      <c r="K794" s="2">
        <f>IFERROR(__xludf.DUMMYFUNCTION("""COMPUTED_VALUE"""),11.0)</f>
        <v>11</v>
      </c>
      <c r="L794" s="2" t="s">
        <v>8731</v>
      </c>
      <c r="M794" s="2">
        <v>12.0</v>
      </c>
    </row>
    <row r="795">
      <c r="A795" s="54">
        <v>45990.0</v>
      </c>
      <c r="B795" s="2" t="s">
        <v>145</v>
      </c>
      <c r="C795" s="2" t="s">
        <v>8726</v>
      </c>
      <c r="D795" s="4">
        <v>0.0</v>
      </c>
      <c r="E795" s="2" t="s">
        <v>8727</v>
      </c>
      <c r="F795" s="2" t="s">
        <v>157</v>
      </c>
      <c r="G795" s="2" t="s">
        <v>157</v>
      </c>
      <c r="H795" s="2" t="s">
        <v>8729</v>
      </c>
      <c r="I795" s="95" t="s">
        <v>157</v>
      </c>
      <c r="J795" s="2" t="s">
        <v>8839</v>
      </c>
      <c r="K795" s="2">
        <f>IFERROR(__xludf.DUMMYFUNCTION("""COMPUTED_VALUE"""),11.0)</f>
        <v>11</v>
      </c>
      <c r="L795" s="2" t="s">
        <v>8731</v>
      </c>
      <c r="M795" s="2">
        <v>12.0</v>
      </c>
    </row>
    <row r="796">
      <c r="A796" s="54">
        <v>45991.0</v>
      </c>
      <c r="B796" s="2" t="s">
        <v>145</v>
      </c>
      <c r="C796" s="2" t="s">
        <v>8726</v>
      </c>
      <c r="D796" s="4">
        <v>0.0</v>
      </c>
      <c r="E796" s="2" t="s">
        <v>8727</v>
      </c>
      <c r="F796" s="2" t="s">
        <v>157</v>
      </c>
      <c r="G796" s="2" t="s">
        <v>157</v>
      </c>
      <c r="H796" s="2" t="s">
        <v>8729</v>
      </c>
      <c r="I796" s="95" t="s">
        <v>157</v>
      </c>
      <c r="J796" s="2" t="s">
        <v>8839</v>
      </c>
      <c r="K796" s="2">
        <f>IFERROR(__xludf.DUMMYFUNCTION("""COMPUTED_VALUE"""),11.0)</f>
        <v>11</v>
      </c>
      <c r="L796" s="2" t="s">
        <v>8731</v>
      </c>
      <c r="M796" s="2">
        <v>12.0</v>
      </c>
    </row>
    <row r="797">
      <c r="A797" s="54">
        <v>45992.0</v>
      </c>
      <c r="B797" s="2" t="s">
        <v>145</v>
      </c>
      <c r="C797" s="2" t="s">
        <v>8726</v>
      </c>
      <c r="D797" s="4">
        <v>1.0</v>
      </c>
      <c r="E797" s="2" t="s">
        <v>8843</v>
      </c>
      <c r="F797" s="48" t="s">
        <v>589</v>
      </c>
      <c r="G797" s="48" t="s">
        <v>590</v>
      </c>
      <c r="H797" s="2" t="s">
        <v>8738</v>
      </c>
      <c r="I797" s="95" t="s">
        <v>157</v>
      </c>
      <c r="J797" s="2" t="s">
        <v>8844</v>
      </c>
      <c r="K797" s="2">
        <f>IFERROR(__xludf.DUMMYFUNCTION("""COMPUTED_VALUE"""),11.0)</f>
        <v>11</v>
      </c>
      <c r="L797" s="2" t="s">
        <v>8731</v>
      </c>
      <c r="M797" s="2">
        <v>12.0</v>
      </c>
    </row>
    <row r="798">
      <c r="A798" s="54">
        <v>45993.0</v>
      </c>
      <c r="B798" s="2" t="s">
        <v>145</v>
      </c>
      <c r="C798" s="2" t="s">
        <v>8726</v>
      </c>
      <c r="D798" s="4">
        <v>0.0</v>
      </c>
      <c r="E798" s="2" t="s">
        <v>8727</v>
      </c>
      <c r="F798" s="2" t="s">
        <v>157</v>
      </c>
      <c r="G798" s="2" t="s">
        <v>157</v>
      </c>
      <c r="H798" s="2" t="s">
        <v>8729</v>
      </c>
      <c r="I798" s="95" t="s">
        <v>157</v>
      </c>
      <c r="J798" s="2" t="s">
        <v>8839</v>
      </c>
      <c r="K798" s="2">
        <f>IFERROR(__xludf.DUMMYFUNCTION("""COMPUTED_VALUE"""),11.0)</f>
        <v>11</v>
      </c>
      <c r="L798" s="2" t="s">
        <v>8731</v>
      </c>
      <c r="M798" s="2">
        <v>12.0</v>
      </c>
    </row>
    <row r="799">
      <c r="A799" s="54">
        <v>45994.0</v>
      </c>
      <c r="B799" s="2" t="s">
        <v>145</v>
      </c>
      <c r="C799" s="2" t="s">
        <v>8726</v>
      </c>
      <c r="D799" s="4">
        <v>0.0</v>
      </c>
      <c r="E799" s="2" t="s">
        <v>8727</v>
      </c>
      <c r="F799" s="2" t="s">
        <v>157</v>
      </c>
      <c r="G799" s="2" t="s">
        <v>157</v>
      </c>
      <c r="H799" s="2" t="s">
        <v>8729</v>
      </c>
      <c r="I799" s="95" t="s">
        <v>157</v>
      </c>
      <c r="J799" s="2" t="s">
        <v>8839</v>
      </c>
      <c r="K799" s="2">
        <f>IFERROR(__xludf.DUMMYFUNCTION("""COMPUTED_VALUE"""),11.0)</f>
        <v>11</v>
      </c>
      <c r="L799" s="2" t="s">
        <v>8731</v>
      </c>
      <c r="M799" s="2">
        <v>12.0</v>
      </c>
    </row>
    <row r="800">
      <c r="A800" s="54">
        <v>45995.0</v>
      </c>
      <c r="B800" s="2" t="s">
        <v>145</v>
      </c>
      <c r="C800" s="2" t="s">
        <v>8726</v>
      </c>
      <c r="D800" s="4">
        <v>0.0</v>
      </c>
      <c r="E800" s="2" t="s">
        <v>8727</v>
      </c>
      <c r="F800" s="2" t="s">
        <v>157</v>
      </c>
      <c r="G800" s="2" t="s">
        <v>157</v>
      </c>
      <c r="H800" s="2" t="s">
        <v>8729</v>
      </c>
      <c r="I800" s="95" t="s">
        <v>157</v>
      </c>
      <c r="J800" s="2" t="s">
        <v>8839</v>
      </c>
      <c r="K800" s="2">
        <f>IFERROR(__xludf.DUMMYFUNCTION("""COMPUTED_VALUE"""),11.0)</f>
        <v>11</v>
      </c>
      <c r="L800" s="2" t="s">
        <v>8731</v>
      </c>
      <c r="M800" s="2">
        <v>12.0</v>
      </c>
    </row>
    <row r="801">
      <c r="A801" s="54">
        <v>45996.0</v>
      </c>
      <c r="B801" s="2" t="s">
        <v>145</v>
      </c>
      <c r="C801" s="2" t="s">
        <v>8726</v>
      </c>
      <c r="D801" s="4">
        <v>0.0</v>
      </c>
      <c r="E801" s="2" t="s">
        <v>8727</v>
      </c>
      <c r="F801" s="2" t="s">
        <v>157</v>
      </c>
      <c r="G801" s="2" t="s">
        <v>157</v>
      </c>
      <c r="H801" s="2" t="s">
        <v>8729</v>
      </c>
      <c r="I801" s="95" t="s">
        <v>157</v>
      </c>
      <c r="J801" s="2" t="s">
        <v>8839</v>
      </c>
      <c r="K801" s="2">
        <f>IFERROR(__xludf.DUMMYFUNCTION("""COMPUTED_VALUE"""),11.0)</f>
        <v>11</v>
      </c>
      <c r="L801" s="2" t="s">
        <v>8731</v>
      </c>
      <c r="M801" s="2">
        <v>12.0</v>
      </c>
    </row>
    <row r="802">
      <c r="A802" s="54">
        <v>45997.0</v>
      </c>
      <c r="B802" s="2" t="s">
        <v>145</v>
      </c>
      <c r="C802" s="2" t="s">
        <v>8726</v>
      </c>
      <c r="D802" s="2">
        <v>1.0</v>
      </c>
      <c r="E802" s="2" t="s">
        <v>8845</v>
      </c>
      <c r="F802" s="48" t="s">
        <v>2116</v>
      </c>
      <c r="G802" s="48" t="s">
        <v>623</v>
      </c>
      <c r="H802" s="2" t="s">
        <v>8738</v>
      </c>
      <c r="I802" s="95"/>
      <c r="J802" s="2" t="s">
        <v>8846</v>
      </c>
      <c r="K802" s="2">
        <f>IFERROR(__xludf.DUMMYFUNCTION("""COMPUTED_VALUE"""),11.0)</f>
        <v>11</v>
      </c>
      <c r="L802" s="2" t="s">
        <v>8731</v>
      </c>
      <c r="M802" s="2">
        <v>12.0</v>
      </c>
    </row>
    <row r="803">
      <c r="A803" s="54">
        <v>45998.0</v>
      </c>
      <c r="B803" s="2" t="s">
        <v>145</v>
      </c>
      <c r="C803" s="2" t="s">
        <v>8726</v>
      </c>
      <c r="D803" s="4">
        <v>0.0</v>
      </c>
      <c r="E803" s="2" t="s">
        <v>8727</v>
      </c>
      <c r="F803" s="2" t="s">
        <v>157</v>
      </c>
      <c r="G803" s="2" t="s">
        <v>157</v>
      </c>
      <c r="H803" s="2" t="s">
        <v>8729</v>
      </c>
      <c r="I803" s="95" t="s">
        <v>157</v>
      </c>
      <c r="J803" s="2" t="s">
        <v>8839</v>
      </c>
      <c r="K803" s="2">
        <f>IFERROR(__xludf.DUMMYFUNCTION("""COMPUTED_VALUE"""),11.0)</f>
        <v>11</v>
      </c>
      <c r="L803" s="2" t="s">
        <v>8731</v>
      </c>
      <c r="M803" s="2">
        <v>12.0</v>
      </c>
    </row>
    <row r="804">
      <c r="A804" s="54">
        <v>45999.0</v>
      </c>
      <c r="B804" s="2" t="s">
        <v>145</v>
      </c>
      <c r="C804" s="2" t="s">
        <v>8726</v>
      </c>
      <c r="D804" s="4">
        <v>0.0</v>
      </c>
      <c r="E804" s="2" t="s">
        <v>8727</v>
      </c>
      <c r="F804" s="2" t="s">
        <v>157</v>
      </c>
      <c r="G804" s="2" t="s">
        <v>157</v>
      </c>
      <c r="H804" s="2" t="s">
        <v>8729</v>
      </c>
      <c r="I804" s="95" t="s">
        <v>157</v>
      </c>
      <c r="J804" s="2" t="s">
        <v>8839</v>
      </c>
      <c r="K804" s="2">
        <f>IFERROR(__xludf.DUMMYFUNCTION("""COMPUTED_VALUE"""),11.0)</f>
        <v>11</v>
      </c>
      <c r="L804" s="2" t="s">
        <v>8731</v>
      </c>
      <c r="M804" s="2">
        <v>12.0</v>
      </c>
    </row>
    <row r="805">
      <c r="A805" s="54">
        <v>46000.0</v>
      </c>
      <c r="B805" s="2" t="s">
        <v>145</v>
      </c>
      <c r="C805" s="2" t="s">
        <v>8726</v>
      </c>
      <c r="D805" s="4">
        <v>0.0</v>
      </c>
      <c r="E805" s="2" t="s">
        <v>8727</v>
      </c>
      <c r="F805" s="2" t="s">
        <v>157</v>
      </c>
      <c r="G805" s="2" t="s">
        <v>157</v>
      </c>
      <c r="H805" s="2" t="s">
        <v>8729</v>
      </c>
      <c r="I805" s="95" t="s">
        <v>157</v>
      </c>
      <c r="J805" s="2" t="s">
        <v>8839</v>
      </c>
      <c r="K805" s="2">
        <f>IFERROR(__xludf.DUMMYFUNCTION("""COMPUTED_VALUE"""),11.0)</f>
        <v>11</v>
      </c>
      <c r="L805" s="2" t="s">
        <v>8731</v>
      </c>
      <c r="M805" s="2">
        <v>12.0</v>
      </c>
    </row>
    <row r="806">
      <c r="A806" s="54">
        <v>46001.0</v>
      </c>
      <c r="B806" s="2" t="s">
        <v>145</v>
      </c>
      <c r="C806" s="2" t="s">
        <v>8726</v>
      </c>
      <c r="D806" s="4">
        <v>0.0</v>
      </c>
      <c r="E806" s="2" t="s">
        <v>8727</v>
      </c>
      <c r="F806" s="2" t="s">
        <v>157</v>
      </c>
      <c r="G806" s="2" t="s">
        <v>157</v>
      </c>
      <c r="H806" s="2" t="s">
        <v>8729</v>
      </c>
      <c r="I806" s="95" t="s">
        <v>157</v>
      </c>
      <c r="J806" s="2" t="s">
        <v>8839</v>
      </c>
      <c r="K806" s="2">
        <f>IFERROR(__xludf.DUMMYFUNCTION("""COMPUTED_VALUE"""),11.0)</f>
        <v>11</v>
      </c>
      <c r="L806" s="2" t="s">
        <v>8731</v>
      </c>
      <c r="M806" s="2">
        <v>12.0</v>
      </c>
    </row>
    <row r="807">
      <c r="A807" s="54">
        <v>46002.0</v>
      </c>
      <c r="B807" s="2" t="s">
        <v>145</v>
      </c>
      <c r="C807" s="2" t="s">
        <v>8726</v>
      </c>
      <c r="D807" s="4">
        <v>0.0</v>
      </c>
      <c r="E807" s="2" t="s">
        <v>8727</v>
      </c>
      <c r="F807" s="2" t="s">
        <v>157</v>
      </c>
      <c r="G807" s="2" t="s">
        <v>157</v>
      </c>
      <c r="H807" s="2" t="s">
        <v>8729</v>
      </c>
      <c r="I807" s="95" t="s">
        <v>157</v>
      </c>
      <c r="J807" s="2" t="s">
        <v>8839</v>
      </c>
      <c r="K807" s="2">
        <f>IFERROR(__xludf.DUMMYFUNCTION("""COMPUTED_VALUE"""),11.0)</f>
        <v>11</v>
      </c>
      <c r="L807" s="2" t="s">
        <v>8731</v>
      </c>
      <c r="M807" s="2">
        <v>12.0</v>
      </c>
    </row>
    <row r="808">
      <c r="A808" s="54">
        <v>46003.0</v>
      </c>
      <c r="B808" s="2" t="s">
        <v>145</v>
      </c>
      <c r="C808" s="2" t="s">
        <v>8726</v>
      </c>
      <c r="D808" s="4">
        <v>0.0</v>
      </c>
      <c r="E808" s="2" t="s">
        <v>8727</v>
      </c>
      <c r="F808" s="2" t="s">
        <v>157</v>
      </c>
      <c r="G808" s="2" t="s">
        <v>157</v>
      </c>
      <c r="H808" s="2" t="s">
        <v>8729</v>
      </c>
      <c r="I808" s="95" t="s">
        <v>157</v>
      </c>
      <c r="J808" s="2" t="s">
        <v>8839</v>
      </c>
      <c r="K808" s="2">
        <f>IFERROR(__xludf.DUMMYFUNCTION("""COMPUTED_VALUE"""),11.0)</f>
        <v>11</v>
      </c>
      <c r="L808" s="2" t="s">
        <v>8731</v>
      </c>
      <c r="M808" s="2">
        <v>12.0</v>
      </c>
    </row>
    <row r="809">
      <c r="A809" s="54">
        <v>46004.0</v>
      </c>
      <c r="B809" s="2" t="s">
        <v>145</v>
      </c>
      <c r="C809" s="2" t="s">
        <v>8726</v>
      </c>
      <c r="D809" s="4">
        <v>0.0</v>
      </c>
      <c r="E809" s="2" t="s">
        <v>8727</v>
      </c>
      <c r="F809" s="2" t="s">
        <v>157</v>
      </c>
      <c r="G809" s="2" t="s">
        <v>157</v>
      </c>
      <c r="H809" s="2" t="s">
        <v>8729</v>
      </c>
      <c r="I809" s="95" t="s">
        <v>157</v>
      </c>
      <c r="J809" s="2" t="s">
        <v>8839</v>
      </c>
      <c r="K809" s="2">
        <f>IFERROR(__xludf.DUMMYFUNCTION("""COMPUTED_VALUE"""),11.0)</f>
        <v>11</v>
      </c>
      <c r="L809" s="2" t="s">
        <v>8731</v>
      </c>
      <c r="M809" s="2">
        <v>12.0</v>
      </c>
    </row>
    <row r="810">
      <c r="A810" s="54">
        <v>46005.0</v>
      </c>
      <c r="B810" s="2" t="s">
        <v>145</v>
      </c>
      <c r="C810" s="2" t="s">
        <v>8726</v>
      </c>
      <c r="D810" s="4">
        <v>0.0</v>
      </c>
      <c r="E810" s="2" t="s">
        <v>8727</v>
      </c>
      <c r="F810" s="2" t="s">
        <v>157</v>
      </c>
      <c r="G810" s="2" t="s">
        <v>157</v>
      </c>
      <c r="H810" s="2" t="s">
        <v>8729</v>
      </c>
      <c r="I810" s="95" t="s">
        <v>157</v>
      </c>
      <c r="J810" s="2" t="s">
        <v>8839</v>
      </c>
      <c r="K810" s="2">
        <f>IFERROR(__xludf.DUMMYFUNCTION("""COMPUTED_VALUE"""),11.0)</f>
        <v>11</v>
      </c>
      <c r="L810" s="2" t="s">
        <v>8731</v>
      </c>
      <c r="M810" s="2">
        <v>12.0</v>
      </c>
    </row>
    <row r="811">
      <c r="A811" s="54">
        <v>46006.0</v>
      </c>
      <c r="B811" s="2" t="s">
        <v>145</v>
      </c>
      <c r="C811" s="2" t="s">
        <v>8726</v>
      </c>
      <c r="D811" s="4">
        <v>0.0</v>
      </c>
      <c r="E811" s="2" t="s">
        <v>8727</v>
      </c>
      <c r="F811" s="2" t="s">
        <v>157</v>
      </c>
      <c r="G811" s="2" t="s">
        <v>157</v>
      </c>
      <c r="H811" s="2" t="s">
        <v>8729</v>
      </c>
      <c r="I811" s="95" t="s">
        <v>157</v>
      </c>
      <c r="J811" s="2" t="s">
        <v>8839</v>
      </c>
      <c r="K811" s="2">
        <f>IFERROR(__xludf.DUMMYFUNCTION("""COMPUTED_VALUE"""),11.0)</f>
        <v>11</v>
      </c>
      <c r="L811" s="2" t="s">
        <v>8731</v>
      </c>
      <c r="M811" s="2">
        <v>12.0</v>
      </c>
    </row>
    <row r="812">
      <c r="A812" s="54">
        <v>46007.0</v>
      </c>
      <c r="B812" s="2" t="s">
        <v>145</v>
      </c>
      <c r="C812" s="2" t="s">
        <v>8726</v>
      </c>
      <c r="D812" s="4">
        <v>0.0</v>
      </c>
      <c r="E812" s="2" t="s">
        <v>8727</v>
      </c>
      <c r="F812" s="2" t="s">
        <v>157</v>
      </c>
      <c r="G812" s="2" t="s">
        <v>157</v>
      </c>
      <c r="H812" s="2" t="s">
        <v>8729</v>
      </c>
      <c r="I812" s="95" t="s">
        <v>157</v>
      </c>
      <c r="J812" s="2" t="s">
        <v>8839</v>
      </c>
      <c r="K812" s="2">
        <f>IFERROR(__xludf.DUMMYFUNCTION("""COMPUTED_VALUE"""),11.0)</f>
        <v>11</v>
      </c>
      <c r="L812" s="2" t="s">
        <v>8731</v>
      </c>
      <c r="M812" s="2">
        <v>12.0</v>
      </c>
    </row>
    <row r="813">
      <c r="A813" s="54">
        <v>46008.0</v>
      </c>
      <c r="B813" s="2" t="s">
        <v>145</v>
      </c>
      <c r="C813" s="2" t="s">
        <v>8726</v>
      </c>
      <c r="D813" s="4">
        <v>0.0</v>
      </c>
      <c r="E813" s="2" t="s">
        <v>8727</v>
      </c>
      <c r="F813" s="2" t="s">
        <v>157</v>
      </c>
      <c r="G813" s="2" t="s">
        <v>157</v>
      </c>
      <c r="H813" s="2" t="s">
        <v>8729</v>
      </c>
      <c r="I813" s="95" t="s">
        <v>157</v>
      </c>
      <c r="J813" s="2" t="s">
        <v>8839</v>
      </c>
      <c r="K813" s="2">
        <f>IFERROR(__xludf.DUMMYFUNCTION("""COMPUTED_VALUE"""),11.0)</f>
        <v>11</v>
      </c>
      <c r="L813" s="2" t="s">
        <v>8731</v>
      </c>
      <c r="M813" s="2">
        <v>12.0</v>
      </c>
    </row>
    <row r="814">
      <c r="A814" s="54">
        <v>46009.0</v>
      </c>
      <c r="B814" s="2" t="s">
        <v>145</v>
      </c>
      <c r="C814" s="2" t="s">
        <v>8726</v>
      </c>
      <c r="D814" s="4">
        <v>0.0</v>
      </c>
      <c r="E814" s="2" t="s">
        <v>8727</v>
      </c>
      <c r="F814" s="2" t="s">
        <v>157</v>
      </c>
      <c r="G814" s="2" t="s">
        <v>157</v>
      </c>
      <c r="H814" s="2" t="s">
        <v>8729</v>
      </c>
      <c r="I814" s="95" t="s">
        <v>157</v>
      </c>
      <c r="J814" s="2" t="s">
        <v>8839</v>
      </c>
      <c r="K814" s="2">
        <f>IFERROR(__xludf.DUMMYFUNCTION("""COMPUTED_VALUE"""),11.0)</f>
        <v>11</v>
      </c>
      <c r="L814" s="2" t="s">
        <v>8731</v>
      </c>
      <c r="M814" s="2">
        <v>12.0</v>
      </c>
    </row>
    <row r="815">
      <c r="A815" s="54">
        <v>46010.0</v>
      </c>
      <c r="B815" s="2" t="s">
        <v>145</v>
      </c>
      <c r="C815" s="2" t="s">
        <v>8726</v>
      </c>
      <c r="D815" s="4">
        <v>0.0</v>
      </c>
      <c r="E815" s="2" t="s">
        <v>8727</v>
      </c>
      <c r="F815" s="2" t="s">
        <v>157</v>
      </c>
      <c r="G815" s="2" t="s">
        <v>157</v>
      </c>
      <c r="H815" s="2" t="s">
        <v>8729</v>
      </c>
      <c r="I815" s="95" t="s">
        <v>157</v>
      </c>
      <c r="J815" s="2" t="s">
        <v>8839</v>
      </c>
      <c r="K815" s="2">
        <f>IFERROR(__xludf.DUMMYFUNCTION("""COMPUTED_VALUE"""),11.0)</f>
        <v>11</v>
      </c>
      <c r="L815" s="2" t="s">
        <v>8731</v>
      </c>
      <c r="M815" s="2">
        <v>12.0</v>
      </c>
    </row>
    <row r="816">
      <c r="A816" s="54">
        <v>46011.0</v>
      </c>
      <c r="B816" s="2" t="s">
        <v>145</v>
      </c>
      <c r="C816" s="2" t="s">
        <v>8726</v>
      </c>
      <c r="D816" s="4">
        <v>0.0</v>
      </c>
      <c r="E816" s="2" t="s">
        <v>8727</v>
      </c>
      <c r="F816" s="2" t="s">
        <v>157</v>
      </c>
      <c r="G816" s="2" t="s">
        <v>157</v>
      </c>
      <c r="H816" s="2" t="s">
        <v>8729</v>
      </c>
      <c r="I816" s="95" t="s">
        <v>157</v>
      </c>
      <c r="J816" s="2" t="s">
        <v>8839</v>
      </c>
      <c r="K816" s="2">
        <f>IFERROR(__xludf.DUMMYFUNCTION("""COMPUTED_VALUE"""),11.0)</f>
        <v>11</v>
      </c>
      <c r="L816" s="2" t="s">
        <v>8731</v>
      </c>
      <c r="M816" s="2">
        <v>12.0</v>
      </c>
    </row>
    <row r="817">
      <c r="A817" s="54">
        <v>46012.0</v>
      </c>
      <c r="B817" s="2" t="s">
        <v>145</v>
      </c>
      <c r="C817" s="2" t="s">
        <v>8726</v>
      </c>
      <c r="D817" s="4">
        <v>0.0</v>
      </c>
      <c r="E817" s="2" t="s">
        <v>8727</v>
      </c>
      <c r="F817" s="2" t="s">
        <v>157</v>
      </c>
      <c r="G817" s="2" t="s">
        <v>157</v>
      </c>
      <c r="H817" s="2" t="s">
        <v>8729</v>
      </c>
      <c r="I817" s="95" t="s">
        <v>157</v>
      </c>
      <c r="J817" s="2" t="s">
        <v>8839</v>
      </c>
      <c r="K817" s="2">
        <f>IFERROR(__xludf.DUMMYFUNCTION("""COMPUTED_VALUE"""),11.0)</f>
        <v>11</v>
      </c>
      <c r="L817" s="2" t="s">
        <v>8731</v>
      </c>
      <c r="M817" s="2">
        <v>12.0</v>
      </c>
    </row>
    <row r="818">
      <c r="A818" s="54">
        <v>46013.0</v>
      </c>
      <c r="B818" s="2" t="s">
        <v>145</v>
      </c>
      <c r="C818" s="2" t="s">
        <v>8726</v>
      </c>
      <c r="D818" s="4">
        <v>0.0</v>
      </c>
      <c r="E818" s="2" t="s">
        <v>8727</v>
      </c>
      <c r="F818" s="2" t="s">
        <v>157</v>
      </c>
      <c r="G818" s="2" t="s">
        <v>157</v>
      </c>
      <c r="H818" s="2" t="s">
        <v>8729</v>
      </c>
      <c r="I818" s="95" t="s">
        <v>157</v>
      </c>
      <c r="J818" s="2" t="s">
        <v>8839</v>
      </c>
      <c r="K818" s="2">
        <f>IFERROR(__xludf.DUMMYFUNCTION("""COMPUTED_VALUE"""),11.0)</f>
        <v>11</v>
      </c>
      <c r="L818" s="2" t="s">
        <v>8731</v>
      </c>
      <c r="M818" s="2">
        <v>12.0</v>
      </c>
    </row>
    <row r="819">
      <c r="A819" s="54">
        <v>46014.0</v>
      </c>
      <c r="B819" s="2" t="s">
        <v>145</v>
      </c>
      <c r="C819" s="2" t="s">
        <v>8726</v>
      </c>
      <c r="D819" s="4">
        <v>0.0</v>
      </c>
      <c r="E819" s="2" t="s">
        <v>8727</v>
      </c>
      <c r="F819" s="2" t="s">
        <v>157</v>
      </c>
      <c r="G819" s="2" t="s">
        <v>157</v>
      </c>
      <c r="H819" s="2" t="s">
        <v>8729</v>
      </c>
      <c r="I819" s="95" t="s">
        <v>157</v>
      </c>
      <c r="J819" s="2" t="s">
        <v>8839</v>
      </c>
      <c r="K819" s="2">
        <f>IFERROR(__xludf.DUMMYFUNCTION("""COMPUTED_VALUE"""),12.0)</f>
        <v>12</v>
      </c>
      <c r="L819" s="2" t="s">
        <v>8735</v>
      </c>
      <c r="M819" s="2">
        <v>12.0</v>
      </c>
    </row>
    <row r="820">
      <c r="A820" s="54">
        <v>46015.0</v>
      </c>
      <c r="B820" s="2" t="s">
        <v>145</v>
      </c>
      <c r="C820" s="2" t="s">
        <v>8726</v>
      </c>
      <c r="D820" s="4">
        <v>0.0</v>
      </c>
      <c r="E820" s="2" t="s">
        <v>8727</v>
      </c>
      <c r="F820" s="2" t="s">
        <v>157</v>
      </c>
      <c r="G820" s="2" t="s">
        <v>157</v>
      </c>
      <c r="H820" s="2" t="s">
        <v>8729</v>
      </c>
      <c r="I820" s="95" t="s">
        <v>157</v>
      </c>
      <c r="J820" s="2" t="s">
        <v>8839</v>
      </c>
      <c r="K820" s="2">
        <f>IFERROR(__xludf.DUMMYFUNCTION("""COMPUTED_VALUE"""),11.0)</f>
        <v>11</v>
      </c>
      <c r="L820" s="2" t="s">
        <v>8731</v>
      </c>
      <c r="M820" s="2">
        <v>12.0</v>
      </c>
    </row>
    <row r="821">
      <c r="A821" s="54">
        <v>46016.0</v>
      </c>
      <c r="B821" s="2" t="s">
        <v>145</v>
      </c>
      <c r="C821" s="2" t="s">
        <v>8726</v>
      </c>
      <c r="D821" s="4">
        <v>0.0</v>
      </c>
      <c r="E821" s="2" t="s">
        <v>8727</v>
      </c>
      <c r="F821" s="2" t="s">
        <v>157</v>
      </c>
      <c r="G821" s="2" t="s">
        <v>157</v>
      </c>
      <c r="H821" s="2" t="s">
        <v>8729</v>
      </c>
      <c r="I821" s="95" t="s">
        <v>157</v>
      </c>
      <c r="J821" s="2" t="s">
        <v>8839</v>
      </c>
      <c r="K821" s="2">
        <f>IFERROR(__xludf.DUMMYFUNCTION("""COMPUTED_VALUE"""),11.0)</f>
        <v>11</v>
      </c>
      <c r="L821" s="2" t="s">
        <v>8731</v>
      </c>
      <c r="M821" s="2">
        <v>12.0</v>
      </c>
    </row>
    <row r="822">
      <c r="A822" s="54">
        <v>46017.0</v>
      </c>
      <c r="B822" s="2" t="s">
        <v>145</v>
      </c>
      <c r="C822" s="2" t="s">
        <v>8726</v>
      </c>
      <c r="D822" s="4">
        <v>0.0</v>
      </c>
      <c r="E822" s="2" t="s">
        <v>8727</v>
      </c>
      <c r="F822" s="2" t="s">
        <v>157</v>
      </c>
      <c r="G822" s="2" t="s">
        <v>157</v>
      </c>
      <c r="H822" s="2" t="s">
        <v>8729</v>
      </c>
      <c r="I822" s="95" t="s">
        <v>157</v>
      </c>
      <c r="J822" s="2" t="s">
        <v>8839</v>
      </c>
      <c r="K822" s="2">
        <f>IFERROR(__xludf.DUMMYFUNCTION("""COMPUTED_VALUE"""),11.0)</f>
        <v>11</v>
      </c>
      <c r="L822" s="2" t="s">
        <v>8731</v>
      </c>
      <c r="M822" s="2">
        <v>12.0</v>
      </c>
    </row>
    <row r="823">
      <c r="A823" s="54">
        <v>46018.0</v>
      </c>
      <c r="B823" s="2" t="s">
        <v>145</v>
      </c>
      <c r="C823" s="2" t="s">
        <v>8726</v>
      </c>
      <c r="D823" s="4">
        <v>0.0</v>
      </c>
      <c r="E823" s="2" t="s">
        <v>8727</v>
      </c>
      <c r="F823" s="2" t="s">
        <v>157</v>
      </c>
      <c r="G823" s="2" t="s">
        <v>157</v>
      </c>
      <c r="H823" s="2" t="s">
        <v>8729</v>
      </c>
      <c r="I823" s="95" t="s">
        <v>157</v>
      </c>
      <c r="J823" s="2" t="s">
        <v>8839</v>
      </c>
      <c r="K823" s="2">
        <f>IFERROR(__xludf.DUMMYFUNCTION("""COMPUTED_VALUE"""),11.0)</f>
        <v>11</v>
      </c>
      <c r="L823" s="2" t="s">
        <v>8731</v>
      </c>
      <c r="M823" s="2">
        <v>12.0</v>
      </c>
    </row>
    <row r="824">
      <c r="A824" s="54">
        <v>46019.0</v>
      </c>
      <c r="B824" s="2" t="s">
        <v>145</v>
      </c>
      <c r="C824" s="2" t="s">
        <v>8726</v>
      </c>
      <c r="D824" s="4">
        <v>0.0</v>
      </c>
      <c r="E824" s="2" t="s">
        <v>8727</v>
      </c>
      <c r="F824" s="2" t="s">
        <v>157</v>
      </c>
      <c r="G824" s="2" t="s">
        <v>157</v>
      </c>
      <c r="H824" s="2" t="s">
        <v>8729</v>
      </c>
      <c r="I824" s="95" t="s">
        <v>157</v>
      </c>
      <c r="J824" s="2" t="s">
        <v>8839</v>
      </c>
      <c r="K824" s="2">
        <f>IFERROR(__xludf.DUMMYFUNCTION("""COMPUTED_VALUE"""),11.0)</f>
        <v>11</v>
      </c>
      <c r="L824" s="2" t="s">
        <v>8731</v>
      </c>
      <c r="M824" s="2">
        <v>12.0</v>
      </c>
    </row>
    <row r="825">
      <c r="A825" s="54">
        <v>46020.0</v>
      </c>
      <c r="B825" s="2" t="s">
        <v>145</v>
      </c>
      <c r="C825" s="2" t="s">
        <v>8726</v>
      </c>
      <c r="D825" s="4">
        <v>0.0</v>
      </c>
      <c r="E825" s="2" t="s">
        <v>8727</v>
      </c>
      <c r="F825" s="2" t="s">
        <v>157</v>
      </c>
      <c r="G825" s="2" t="s">
        <v>157</v>
      </c>
      <c r="H825" s="2" t="s">
        <v>8729</v>
      </c>
      <c r="I825" s="95" t="s">
        <v>157</v>
      </c>
      <c r="J825" s="2" t="s">
        <v>8839</v>
      </c>
      <c r="K825" s="2">
        <f>IFERROR(__xludf.DUMMYFUNCTION("""COMPUTED_VALUE"""),11.0)</f>
        <v>11</v>
      </c>
      <c r="L825" s="2" t="s">
        <v>8731</v>
      </c>
      <c r="M825" s="2">
        <v>12.0</v>
      </c>
    </row>
    <row r="826">
      <c r="A826" s="54">
        <v>46021.0</v>
      </c>
      <c r="B826" s="2" t="s">
        <v>145</v>
      </c>
      <c r="C826" s="2" t="s">
        <v>8726</v>
      </c>
      <c r="D826" s="4">
        <v>0.0</v>
      </c>
      <c r="E826" s="2" t="s">
        <v>8727</v>
      </c>
      <c r="F826" s="2" t="s">
        <v>157</v>
      </c>
      <c r="G826" s="2" t="s">
        <v>157</v>
      </c>
      <c r="H826" s="2" t="s">
        <v>8729</v>
      </c>
      <c r="I826" s="95" t="s">
        <v>157</v>
      </c>
      <c r="J826" s="2" t="s">
        <v>8839</v>
      </c>
      <c r="K826" s="2">
        <f>IFERROR(__xludf.DUMMYFUNCTION("""COMPUTED_VALUE"""),11.0)</f>
        <v>11</v>
      </c>
      <c r="L826" s="2" t="s">
        <v>8731</v>
      </c>
      <c r="M826" s="2">
        <v>12.0</v>
      </c>
    </row>
    <row r="827">
      <c r="A827" s="54">
        <v>46022.0</v>
      </c>
      <c r="B827" s="2" t="s">
        <v>145</v>
      </c>
      <c r="C827" s="2" t="s">
        <v>8726</v>
      </c>
      <c r="D827" s="4">
        <v>0.0</v>
      </c>
      <c r="E827" s="2" t="s">
        <v>8727</v>
      </c>
      <c r="F827" s="2" t="s">
        <v>157</v>
      </c>
      <c r="G827" s="2" t="s">
        <v>157</v>
      </c>
      <c r="H827" s="2" t="s">
        <v>8729</v>
      </c>
      <c r="I827" s="95" t="s">
        <v>157</v>
      </c>
      <c r="J827" s="2" t="s">
        <v>8839</v>
      </c>
      <c r="K827" s="2">
        <f>IFERROR(__xludf.DUMMYFUNCTION("""COMPUTED_VALUE"""),11.0)</f>
        <v>11</v>
      </c>
      <c r="L827" s="2" t="s">
        <v>8731</v>
      </c>
      <c r="M827" s="2">
        <v>12.0</v>
      </c>
    </row>
    <row r="828">
      <c r="A828" s="54">
        <v>46023.0</v>
      </c>
      <c r="B828" s="2" t="s">
        <v>145</v>
      </c>
      <c r="C828" s="2" t="s">
        <v>8726</v>
      </c>
      <c r="D828" s="4">
        <v>0.0</v>
      </c>
      <c r="E828" s="2" t="s">
        <v>8727</v>
      </c>
      <c r="F828" s="2" t="s">
        <v>157</v>
      </c>
      <c r="G828" s="2" t="s">
        <v>157</v>
      </c>
      <c r="H828" s="2" t="s">
        <v>8729</v>
      </c>
      <c r="I828" s="95" t="s">
        <v>157</v>
      </c>
      <c r="J828" s="2" t="s">
        <v>8839</v>
      </c>
      <c r="K828" s="2">
        <f>IFERROR(__xludf.DUMMYFUNCTION("""COMPUTED_VALUE"""),11.0)</f>
        <v>11</v>
      </c>
      <c r="L828" s="2" t="s">
        <v>8731</v>
      </c>
      <c r="M828" s="2">
        <v>12.0</v>
      </c>
    </row>
    <row r="829">
      <c r="A829" s="54">
        <v>46024.0</v>
      </c>
      <c r="B829" s="2" t="s">
        <v>145</v>
      </c>
      <c r="C829" s="2" t="s">
        <v>8726</v>
      </c>
      <c r="D829" s="4">
        <v>0.0</v>
      </c>
      <c r="E829" s="2" t="s">
        <v>8727</v>
      </c>
      <c r="F829" s="2" t="s">
        <v>157</v>
      </c>
      <c r="G829" s="2" t="s">
        <v>157</v>
      </c>
      <c r="H829" s="2" t="s">
        <v>8729</v>
      </c>
      <c r="I829" s="95" t="s">
        <v>157</v>
      </c>
      <c r="J829" s="2" t="s">
        <v>8839</v>
      </c>
      <c r="K829" s="2">
        <f>IFERROR(__xludf.DUMMYFUNCTION("""COMPUTED_VALUE"""),11.0)</f>
        <v>11</v>
      </c>
      <c r="L829" s="2" t="s">
        <v>8731</v>
      </c>
      <c r="M829" s="2">
        <v>12.0</v>
      </c>
    </row>
    <row r="830">
      <c r="A830" s="54">
        <v>46025.0</v>
      </c>
      <c r="B830" s="2" t="s">
        <v>145</v>
      </c>
      <c r="C830" s="2" t="s">
        <v>8726</v>
      </c>
      <c r="D830" s="4">
        <v>0.0</v>
      </c>
      <c r="E830" s="2" t="s">
        <v>8727</v>
      </c>
      <c r="F830" s="2" t="s">
        <v>157</v>
      </c>
      <c r="G830" s="2" t="s">
        <v>157</v>
      </c>
      <c r="H830" s="2" t="s">
        <v>8729</v>
      </c>
      <c r="I830" s="95" t="s">
        <v>157</v>
      </c>
      <c r="J830" s="2" t="s">
        <v>8839</v>
      </c>
      <c r="K830" s="2">
        <f>IFERROR(__xludf.DUMMYFUNCTION("""COMPUTED_VALUE"""),11.0)</f>
        <v>11</v>
      </c>
      <c r="L830" s="2" t="s">
        <v>8731</v>
      </c>
      <c r="M830" s="2">
        <v>12.0</v>
      </c>
    </row>
    <row r="831">
      <c r="A831" s="54">
        <v>46026.0</v>
      </c>
      <c r="B831" s="2" t="s">
        <v>145</v>
      </c>
      <c r="C831" s="2" t="s">
        <v>8726</v>
      </c>
      <c r="D831" s="4">
        <v>0.0</v>
      </c>
      <c r="E831" s="2" t="s">
        <v>8727</v>
      </c>
      <c r="F831" s="2" t="s">
        <v>157</v>
      </c>
      <c r="G831" s="2" t="s">
        <v>157</v>
      </c>
      <c r="H831" s="2" t="s">
        <v>8729</v>
      </c>
      <c r="I831" s="95" t="s">
        <v>157</v>
      </c>
      <c r="J831" s="2" t="s">
        <v>8839</v>
      </c>
      <c r="K831" s="2">
        <f>IFERROR(__xludf.DUMMYFUNCTION("""COMPUTED_VALUE"""),11.0)</f>
        <v>11</v>
      </c>
      <c r="L831" s="2" t="s">
        <v>8731</v>
      </c>
      <c r="M831" s="2">
        <v>12.0</v>
      </c>
    </row>
    <row r="832">
      <c r="A832" s="54">
        <v>46027.0</v>
      </c>
      <c r="B832" s="2" t="s">
        <v>145</v>
      </c>
      <c r="C832" s="2" t="s">
        <v>8726</v>
      </c>
      <c r="D832" s="4">
        <v>0.0</v>
      </c>
      <c r="E832" s="2" t="s">
        <v>8727</v>
      </c>
      <c r="F832" s="2" t="s">
        <v>157</v>
      </c>
      <c r="G832" s="2" t="s">
        <v>157</v>
      </c>
      <c r="H832" s="2" t="s">
        <v>8729</v>
      </c>
      <c r="I832" s="95" t="s">
        <v>157</v>
      </c>
      <c r="J832" s="2" t="s">
        <v>8839</v>
      </c>
      <c r="K832" s="2">
        <f>IFERROR(__xludf.DUMMYFUNCTION("""COMPUTED_VALUE"""),11.0)</f>
        <v>11</v>
      </c>
      <c r="L832" s="2" t="s">
        <v>8731</v>
      </c>
      <c r="M832" s="2">
        <v>12.0</v>
      </c>
    </row>
    <row r="833">
      <c r="A833" s="54">
        <v>46028.0</v>
      </c>
      <c r="B833" s="2" t="s">
        <v>145</v>
      </c>
      <c r="C833" s="2" t="s">
        <v>8726</v>
      </c>
      <c r="D833" s="4">
        <v>0.0</v>
      </c>
      <c r="E833" s="2" t="s">
        <v>8727</v>
      </c>
      <c r="F833" s="2" t="s">
        <v>157</v>
      </c>
      <c r="G833" s="2" t="s">
        <v>157</v>
      </c>
      <c r="H833" s="2" t="s">
        <v>8729</v>
      </c>
      <c r="I833" s="95" t="s">
        <v>157</v>
      </c>
      <c r="J833" s="2" t="s">
        <v>8839</v>
      </c>
      <c r="K833" s="2">
        <f>IFERROR(__xludf.DUMMYFUNCTION("""COMPUTED_VALUE"""),11.0)</f>
        <v>11</v>
      </c>
      <c r="L833" s="2" t="s">
        <v>8731</v>
      </c>
      <c r="M833" s="2">
        <v>12.0</v>
      </c>
    </row>
    <row r="834">
      <c r="A834" s="54">
        <v>46029.0</v>
      </c>
      <c r="B834" s="2" t="s">
        <v>145</v>
      </c>
      <c r="C834" s="2" t="s">
        <v>8726</v>
      </c>
      <c r="D834" s="4">
        <v>0.0</v>
      </c>
      <c r="E834" s="2" t="s">
        <v>8727</v>
      </c>
      <c r="F834" s="2" t="s">
        <v>157</v>
      </c>
      <c r="G834" s="2" t="s">
        <v>157</v>
      </c>
      <c r="H834" s="2" t="s">
        <v>8729</v>
      </c>
      <c r="I834" s="95" t="s">
        <v>157</v>
      </c>
      <c r="J834" s="2" t="s">
        <v>8839</v>
      </c>
      <c r="K834" s="2">
        <f>IFERROR(__xludf.DUMMYFUNCTION("""COMPUTED_VALUE"""),11.0)</f>
        <v>11</v>
      </c>
      <c r="L834" s="2" t="s">
        <v>8731</v>
      </c>
      <c r="M834" s="2">
        <v>12.0</v>
      </c>
    </row>
    <row r="835">
      <c r="A835" s="54">
        <v>46030.0</v>
      </c>
      <c r="B835" s="2" t="s">
        <v>145</v>
      </c>
      <c r="C835" s="2" t="s">
        <v>8726</v>
      </c>
      <c r="D835" s="4">
        <v>0.0</v>
      </c>
      <c r="E835" s="2" t="s">
        <v>8727</v>
      </c>
      <c r="F835" s="2" t="s">
        <v>157</v>
      </c>
      <c r="G835" s="2" t="s">
        <v>157</v>
      </c>
      <c r="H835" s="2" t="s">
        <v>8729</v>
      </c>
      <c r="I835" s="95" t="s">
        <v>157</v>
      </c>
      <c r="J835" s="2" t="s">
        <v>8839</v>
      </c>
      <c r="K835" s="2">
        <f>IFERROR(__xludf.DUMMYFUNCTION("""COMPUTED_VALUE"""),11.0)</f>
        <v>11</v>
      </c>
      <c r="L835" s="2" t="s">
        <v>8731</v>
      </c>
      <c r="M835" s="2">
        <v>12.0</v>
      </c>
    </row>
    <row r="836">
      <c r="A836" s="54">
        <v>46031.0</v>
      </c>
      <c r="B836" s="2" t="s">
        <v>145</v>
      </c>
      <c r="C836" s="2" t="s">
        <v>8726</v>
      </c>
      <c r="D836" s="4">
        <v>0.0</v>
      </c>
      <c r="E836" s="2" t="s">
        <v>8727</v>
      </c>
      <c r="F836" s="2" t="s">
        <v>157</v>
      </c>
      <c r="G836" s="2" t="s">
        <v>157</v>
      </c>
      <c r="H836" s="2" t="s">
        <v>8729</v>
      </c>
      <c r="I836" s="95" t="s">
        <v>157</v>
      </c>
      <c r="J836" s="2" t="s">
        <v>8839</v>
      </c>
      <c r="K836" s="2">
        <f>IFERROR(__xludf.DUMMYFUNCTION("""COMPUTED_VALUE"""),11.0)</f>
        <v>11</v>
      </c>
      <c r="L836" s="2" t="s">
        <v>8731</v>
      </c>
      <c r="M836" s="2">
        <v>12.0</v>
      </c>
    </row>
    <row r="837">
      <c r="A837" s="54">
        <v>46032.0</v>
      </c>
      <c r="B837" s="2" t="s">
        <v>145</v>
      </c>
      <c r="C837" s="2" t="s">
        <v>8726</v>
      </c>
      <c r="D837" s="4">
        <v>0.0</v>
      </c>
      <c r="E837" s="2" t="s">
        <v>8727</v>
      </c>
      <c r="F837" s="2" t="s">
        <v>157</v>
      </c>
      <c r="G837" s="2" t="s">
        <v>157</v>
      </c>
      <c r="H837" s="2" t="s">
        <v>8729</v>
      </c>
      <c r="I837" s="95" t="s">
        <v>157</v>
      </c>
      <c r="J837" s="2" t="s">
        <v>8839</v>
      </c>
      <c r="K837" s="2">
        <f>IFERROR(__xludf.DUMMYFUNCTION("""COMPUTED_VALUE"""),11.0)</f>
        <v>11</v>
      </c>
      <c r="L837" s="2" t="s">
        <v>8731</v>
      </c>
      <c r="M837" s="2">
        <v>12.0</v>
      </c>
    </row>
    <row r="838">
      <c r="A838" s="54">
        <v>46033.0</v>
      </c>
      <c r="B838" s="2" t="s">
        <v>145</v>
      </c>
      <c r="C838" s="2" t="s">
        <v>8726</v>
      </c>
      <c r="D838" s="4">
        <v>0.0</v>
      </c>
      <c r="E838" s="2" t="s">
        <v>8727</v>
      </c>
      <c r="F838" s="2" t="s">
        <v>157</v>
      </c>
      <c r="G838" s="2" t="s">
        <v>157</v>
      </c>
      <c r="H838" s="2" t="s">
        <v>8729</v>
      </c>
      <c r="I838" s="95" t="s">
        <v>157</v>
      </c>
      <c r="J838" s="2" t="s">
        <v>8839</v>
      </c>
      <c r="K838" s="2">
        <f>IFERROR(__xludf.DUMMYFUNCTION("""COMPUTED_VALUE"""),11.0)</f>
        <v>11</v>
      </c>
      <c r="L838" s="2" t="s">
        <v>8731</v>
      </c>
      <c r="M838" s="2">
        <v>12.0</v>
      </c>
    </row>
    <row r="839">
      <c r="A839" s="54">
        <v>46034.0</v>
      </c>
      <c r="B839" s="2" t="s">
        <v>145</v>
      </c>
      <c r="C839" s="2" t="s">
        <v>8726</v>
      </c>
      <c r="D839" s="4">
        <v>0.0</v>
      </c>
      <c r="E839" s="2" t="s">
        <v>8727</v>
      </c>
      <c r="F839" s="2" t="s">
        <v>157</v>
      </c>
      <c r="G839" s="2" t="s">
        <v>157</v>
      </c>
      <c r="H839" s="2" t="s">
        <v>8729</v>
      </c>
      <c r="I839" s="95" t="s">
        <v>157</v>
      </c>
      <c r="J839" s="2" t="s">
        <v>8839</v>
      </c>
      <c r="K839" s="2">
        <f>IFERROR(__xludf.DUMMYFUNCTION("""COMPUTED_VALUE"""),11.0)</f>
        <v>11</v>
      </c>
      <c r="L839" s="2" t="s">
        <v>8731</v>
      </c>
      <c r="M839" s="2">
        <v>12.0</v>
      </c>
    </row>
    <row r="840">
      <c r="A840" s="54">
        <v>46035.0</v>
      </c>
      <c r="B840" s="2" t="s">
        <v>145</v>
      </c>
      <c r="C840" s="2" t="s">
        <v>8726</v>
      </c>
      <c r="D840" s="4">
        <v>0.0</v>
      </c>
      <c r="E840" s="2" t="s">
        <v>8727</v>
      </c>
      <c r="F840" s="2" t="s">
        <v>157</v>
      </c>
      <c r="G840" s="2" t="s">
        <v>157</v>
      </c>
      <c r="H840" s="2" t="s">
        <v>8729</v>
      </c>
      <c r="I840" s="95" t="s">
        <v>157</v>
      </c>
      <c r="J840" s="2" t="s">
        <v>8839</v>
      </c>
      <c r="K840" s="2">
        <f>IFERROR(__xludf.DUMMYFUNCTION("""COMPUTED_VALUE"""),11.0)</f>
        <v>11</v>
      </c>
      <c r="L840" s="2" t="s">
        <v>8731</v>
      </c>
      <c r="M840" s="2">
        <v>12.0</v>
      </c>
    </row>
    <row r="841">
      <c r="A841" s="54">
        <v>46036.0</v>
      </c>
      <c r="B841" s="2" t="s">
        <v>145</v>
      </c>
      <c r="C841" s="2" t="s">
        <v>8726</v>
      </c>
      <c r="D841" s="4">
        <v>0.0</v>
      </c>
      <c r="E841" s="2" t="s">
        <v>8727</v>
      </c>
      <c r="F841" s="2" t="s">
        <v>157</v>
      </c>
      <c r="G841" s="2" t="s">
        <v>157</v>
      </c>
      <c r="H841" s="2" t="s">
        <v>8729</v>
      </c>
      <c r="I841" s="95" t="s">
        <v>157</v>
      </c>
      <c r="J841" s="2" t="s">
        <v>8839</v>
      </c>
      <c r="K841" s="2">
        <f>IFERROR(__xludf.DUMMYFUNCTION("""COMPUTED_VALUE"""),11.0)</f>
        <v>11</v>
      </c>
      <c r="L841" s="2" t="s">
        <v>8731</v>
      </c>
      <c r="M841" s="2">
        <v>12.0</v>
      </c>
    </row>
    <row r="842">
      <c r="A842" s="54">
        <v>46037.0</v>
      </c>
      <c r="B842" s="2" t="s">
        <v>145</v>
      </c>
      <c r="C842" s="2" t="s">
        <v>8726</v>
      </c>
      <c r="D842" s="4">
        <v>0.0</v>
      </c>
      <c r="E842" s="2" t="s">
        <v>8727</v>
      </c>
      <c r="F842" s="2" t="s">
        <v>157</v>
      </c>
      <c r="G842" s="2" t="s">
        <v>157</v>
      </c>
      <c r="H842" s="2" t="s">
        <v>8729</v>
      </c>
      <c r="I842" s="95" t="s">
        <v>157</v>
      </c>
      <c r="J842" s="2" t="s">
        <v>8839</v>
      </c>
      <c r="K842" s="2">
        <f>IFERROR(__xludf.DUMMYFUNCTION("""COMPUTED_VALUE"""),11.0)</f>
        <v>11</v>
      </c>
      <c r="L842" s="2" t="s">
        <v>8731</v>
      </c>
      <c r="M842" s="2">
        <v>12.0</v>
      </c>
    </row>
    <row r="843">
      <c r="A843" s="54">
        <v>46038.0</v>
      </c>
      <c r="B843" s="2" t="s">
        <v>145</v>
      </c>
      <c r="C843" s="2" t="s">
        <v>8726</v>
      </c>
      <c r="D843" s="4">
        <v>0.0</v>
      </c>
      <c r="E843" s="2" t="s">
        <v>8727</v>
      </c>
      <c r="F843" s="2" t="s">
        <v>157</v>
      </c>
      <c r="G843" s="2" t="s">
        <v>157</v>
      </c>
      <c r="H843" s="2" t="s">
        <v>8729</v>
      </c>
      <c r="I843" s="95" t="s">
        <v>157</v>
      </c>
      <c r="J843" s="2" t="s">
        <v>8839</v>
      </c>
      <c r="K843" s="2">
        <f>IFERROR(__xludf.DUMMYFUNCTION("""COMPUTED_VALUE"""),11.0)</f>
        <v>11</v>
      </c>
      <c r="L843" s="2" t="s">
        <v>8731</v>
      </c>
      <c r="M843" s="2">
        <v>12.0</v>
      </c>
    </row>
    <row r="844">
      <c r="A844" s="54">
        <v>46039.0</v>
      </c>
      <c r="B844" s="2" t="s">
        <v>145</v>
      </c>
      <c r="C844" s="2" t="s">
        <v>8726</v>
      </c>
      <c r="D844" s="4">
        <v>0.0</v>
      </c>
      <c r="E844" s="2" t="s">
        <v>8727</v>
      </c>
      <c r="F844" s="2" t="s">
        <v>157</v>
      </c>
      <c r="G844" s="2" t="s">
        <v>157</v>
      </c>
      <c r="H844" s="2" t="s">
        <v>8729</v>
      </c>
      <c r="I844" s="95" t="s">
        <v>157</v>
      </c>
      <c r="J844" s="2" t="s">
        <v>8839</v>
      </c>
      <c r="K844" s="2">
        <f>IFERROR(__xludf.DUMMYFUNCTION("""COMPUTED_VALUE"""),11.0)</f>
        <v>11</v>
      </c>
      <c r="L844" s="2" t="s">
        <v>8731</v>
      </c>
      <c r="M844" s="2">
        <v>12.0</v>
      </c>
    </row>
    <row r="845">
      <c r="A845" s="54">
        <v>46040.0</v>
      </c>
      <c r="B845" s="2" t="s">
        <v>145</v>
      </c>
      <c r="C845" s="2" t="s">
        <v>8726</v>
      </c>
      <c r="D845" s="4">
        <v>0.0</v>
      </c>
      <c r="E845" s="2" t="s">
        <v>8727</v>
      </c>
      <c r="F845" s="2" t="s">
        <v>157</v>
      </c>
      <c r="G845" s="2" t="s">
        <v>157</v>
      </c>
      <c r="H845" s="2" t="s">
        <v>8729</v>
      </c>
      <c r="I845" s="95" t="s">
        <v>157</v>
      </c>
      <c r="J845" s="2" t="s">
        <v>8839</v>
      </c>
      <c r="K845" s="2">
        <f>IFERROR(__xludf.DUMMYFUNCTION("""COMPUTED_VALUE"""),11.0)</f>
        <v>11</v>
      </c>
      <c r="L845" s="2" t="s">
        <v>8731</v>
      </c>
      <c r="M845" s="2">
        <v>12.0</v>
      </c>
    </row>
    <row r="846">
      <c r="A846" s="54">
        <v>46041.0</v>
      </c>
      <c r="B846" s="2" t="s">
        <v>145</v>
      </c>
      <c r="C846" s="2" t="s">
        <v>8726</v>
      </c>
      <c r="D846" s="4">
        <v>0.0</v>
      </c>
      <c r="E846" s="2" t="s">
        <v>8727</v>
      </c>
      <c r="F846" s="2" t="s">
        <v>157</v>
      </c>
      <c r="G846" s="2" t="s">
        <v>157</v>
      </c>
      <c r="H846" s="2" t="s">
        <v>8729</v>
      </c>
      <c r="I846" s="95" t="s">
        <v>157</v>
      </c>
      <c r="J846" s="2" t="s">
        <v>8839</v>
      </c>
      <c r="K846" s="2">
        <f>IFERROR(__xludf.DUMMYFUNCTION("""COMPUTED_VALUE"""),11.0)</f>
        <v>11</v>
      </c>
      <c r="L846" s="2" t="s">
        <v>8731</v>
      </c>
      <c r="M846" s="2">
        <v>12.0</v>
      </c>
    </row>
    <row r="847">
      <c r="A847" s="54">
        <v>46042.0</v>
      </c>
      <c r="B847" s="2" t="s">
        <v>145</v>
      </c>
      <c r="C847" s="2" t="s">
        <v>8726</v>
      </c>
      <c r="D847" s="4">
        <v>0.0</v>
      </c>
      <c r="E847" s="2" t="s">
        <v>8727</v>
      </c>
      <c r="F847" s="2" t="s">
        <v>157</v>
      </c>
      <c r="G847" s="2" t="s">
        <v>157</v>
      </c>
      <c r="H847" s="2" t="s">
        <v>8729</v>
      </c>
      <c r="I847" s="95" t="s">
        <v>157</v>
      </c>
      <c r="J847" s="2" t="s">
        <v>8839</v>
      </c>
      <c r="K847" s="2">
        <f>IFERROR(__xludf.DUMMYFUNCTION("""COMPUTED_VALUE"""),11.0)</f>
        <v>11</v>
      </c>
      <c r="L847" s="2" t="s">
        <v>8731</v>
      </c>
      <c r="M847" s="2">
        <v>12.0</v>
      </c>
    </row>
    <row r="848">
      <c r="A848" s="54">
        <v>46043.0</v>
      </c>
      <c r="B848" s="2" t="s">
        <v>145</v>
      </c>
      <c r="C848" s="2" t="s">
        <v>8726</v>
      </c>
      <c r="D848" s="4">
        <v>0.0</v>
      </c>
      <c r="E848" s="2" t="s">
        <v>8727</v>
      </c>
      <c r="F848" s="2" t="s">
        <v>157</v>
      </c>
      <c r="G848" s="2" t="s">
        <v>157</v>
      </c>
      <c r="H848" s="2" t="s">
        <v>8729</v>
      </c>
      <c r="I848" s="95" t="s">
        <v>157</v>
      </c>
      <c r="J848" s="2" t="s">
        <v>8839</v>
      </c>
      <c r="K848" s="2">
        <f>IFERROR(__xludf.DUMMYFUNCTION("""COMPUTED_VALUE"""),11.0)</f>
        <v>11</v>
      </c>
      <c r="L848" s="2" t="s">
        <v>8731</v>
      </c>
      <c r="M848" s="2">
        <v>12.0</v>
      </c>
    </row>
    <row r="849">
      <c r="A849" s="54">
        <v>46044.0</v>
      </c>
      <c r="B849" s="2" t="s">
        <v>145</v>
      </c>
      <c r="C849" s="2" t="s">
        <v>8726</v>
      </c>
      <c r="D849" s="4">
        <v>0.0</v>
      </c>
      <c r="E849" s="2" t="s">
        <v>8727</v>
      </c>
      <c r="F849" s="2" t="s">
        <v>157</v>
      </c>
      <c r="G849" s="2" t="s">
        <v>157</v>
      </c>
      <c r="H849" s="2" t="s">
        <v>8729</v>
      </c>
      <c r="I849" s="95" t="s">
        <v>157</v>
      </c>
      <c r="J849" s="2" t="s">
        <v>8839</v>
      </c>
      <c r="K849" s="2">
        <f>IFERROR(__xludf.DUMMYFUNCTION("""COMPUTED_VALUE"""),11.0)</f>
        <v>11</v>
      </c>
      <c r="L849" s="2" t="s">
        <v>8731</v>
      </c>
      <c r="M849" s="2">
        <v>12.0</v>
      </c>
    </row>
    <row r="850">
      <c r="A850" s="54">
        <v>46045.0</v>
      </c>
      <c r="B850" s="2" t="s">
        <v>145</v>
      </c>
      <c r="C850" s="2" t="s">
        <v>8726</v>
      </c>
      <c r="D850" s="4">
        <v>0.0</v>
      </c>
      <c r="E850" s="2" t="s">
        <v>8727</v>
      </c>
      <c r="F850" s="2" t="s">
        <v>157</v>
      </c>
      <c r="G850" s="2" t="s">
        <v>157</v>
      </c>
      <c r="H850" s="2" t="s">
        <v>8729</v>
      </c>
      <c r="I850" s="95" t="s">
        <v>157</v>
      </c>
      <c r="J850" s="2" t="s">
        <v>8839</v>
      </c>
      <c r="K850" s="2">
        <f>IFERROR(__xludf.DUMMYFUNCTION("""COMPUTED_VALUE"""),11.0)</f>
        <v>11</v>
      </c>
      <c r="L850" s="2" t="s">
        <v>8731</v>
      </c>
      <c r="M850" s="2">
        <v>12.0</v>
      </c>
    </row>
    <row r="851">
      <c r="A851" s="54">
        <v>46046.0</v>
      </c>
      <c r="B851" s="2" t="s">
        <v>145</v>
      </c>
      <c r="C851" s="2" t="s">
        <v>8726</v>
      </c>
      <c r="D851" s="4">
        <v>0.0</v>
      </c>
      <c r="E851" s="2" t="s">
        <v>8727</v>
      </c>
      <c r="F851" s="2" t="s">
        <v>157</v>
      </c>
      <c r="G851" s="2" t="s">
        <v>157</v>
      </c>
      <c r="H851" s="2" t="s">
        <v>8729</v>
      </c>
      <c r="I851" s="95" t="s">
        <v>157</v>
      </c>
      <c r="J851" s="2" t="s">
        <v>8839</v>
      </c>
      <c r="K851" s="2">
        <f>IFERROR(__xludf.DUMMYFUNCTION("""COMPUTED_VALUE"""),11.0)</f>
        <v>11</v>
      </c>
      <c r="L851" s="2" t="s">
        <v>8731</v>
      </c>
      <c r="M851" s="2">
        <v>12.0</v>
      </c>
    </row>
    <row r="852">
      <c r="A852" s="54">
        <v>46047.0</v>
      </c>
      <c r="B852" s="2" t="s">
        <v>145</v>
      </c>
      <c r="C852" s="2" t="s">
        <v>8726</v>
      </c>
      <c r="D852" s="4">
        <v>0.0</v>
      </c>
      <c r="E852" s="2" t="s">
        <v>8727</v>
      </c>
      <c r="F852" s="2" t="s">
        <v>157</v>
      </c>
      <c r="G852" s="2" t="s">
        <v>157</v>
      </c>
      <c r="H852" s="2" t="s">
        <v>8729</v>
      </c>
      <c r="I852" s="95" t="s">
        <v>157</v>
      </c>
      <c r="J852" s="2" t="s">
        <v>8839</v>
      </c>
      <c r="K852" s="2">
        <f>IFERROR(__xludf.DUMMYFUNCTION("""COMPUTED_VALUE"""),11.0)</f>
        <v>11</v>
      </c>
      <c r="L852" s="2" t="s">
        <v>8731</v>
      </c>
      <c r="M852" s="2">
        <v>12.0</v>
      </c>
    </row>
    <row r="853">
      <c r="A853" s="54">
        <v>46048.0</v>
      </c>
      <c r="B853" s="2" t="s">
        <v>145</v>
      </c>
      <c r="C853" s="2" t="s">
        <v>8726</v>
      </c>
      <c r="D853" s="4">
        <v>0.0</v>
      </c>
      <c r="E853" s="2" t="s">
        <v>8727</v>
      </c>
      <c r="F853" s="2" t="s">
        <v>157</v>
      </c>
      <c r="G853" s="2" t="s">
        <v>157</v>
      </c>
      <c r="H853" s="2" t="s">
        <v>8729</v>
      </c>
      <c r="I853" s="95" t="s">
        <v>157</v>
      </c>
      <c r="J853" s="2" t="s">
        <v>8839</v>
      </c>
      <c r="K853" s="2">
        <f>IFERROR(__xludf.DUMMYFUNCTION("""COMPUTED_VALUE"""),11.0)</f>
        <v>11</v>
      </c>
      <c r="L853" s="2" t="s">
        <v>8731</v>
      </c>
      <c r="M853" s="2">
        <v>12.0</v>
      </c>
    </row>
    <row r="854">
      <c r="A854" s="54">
        <v>46049.0</v>
      </c>
      <c r="B854" s="2" t="s">
        <v>145</v>
      </c>
      <c r="C854" s="2" t="s">
        <v>8726</v>
      </c>
      <c r="D854" s="4">
        <v>0.0</v>
      </c>
      <c r="E854" s="2" t="s">
        <v>8727</v>
      </c>
      <c r="F854" s="2" t="s">
        <v>157</v>
      </c>
      <c r="G854" s="2" t="s">
        <v>157</v>
      </c>
      <c r="H854" s="2" t="s">
        <v>8729</v>
      </c>
      <c r="I854" s="95" t="s">
        <v>157</v>
      </c>
      <c r="J854" s="2" t="s">
        <v>8839</v>
      </c>
      <c r="K854" s="2">
        <f>IFERROR(__xludf.DUMMYFUNCTION("""COMPUTED_VALUE"""),11.0)</f>
        <v>11</v>
      </c>
      <c r="L854" s="2" t="s">
        <v>8731</v>
      </c>
      <c r="M854" s="2">
        <v>12.0</v>
      </c>
    </row>
    <row r="855">
      <c r="A855" s="54">
        <v>46050.0</v>
      </c>
      <c r="B855" s="2" t="s">
        <v>145</v>
      </c>
      <c r="C855" s="2" t="s">
        <v>8726</v>
      </c>
      <c r="D855" s="4">
        <v>0.0</v>
      </c>
      <c r="E855" s="2" t="s">
        <v>8727</v>
      </c>
      <c r="F855" s="2" t="s">
        <v>157</v>
      </c>
      <c r="G855" s="2" t="s">
        <v>157</v>
      </c>
      <c r="H855" s="2" t="s">
        <v>8729</v>
      </c>
      <c r="I855" s="95" t="s">
        <v>157</v>
      </c>
      <c r="J855" s="2" t="s">
        <v>8839</v>
      </c>
      <c r="K855" s="2">
        <f>IFERROR(__xludf.DUMMYFUNCTION("""COMPUTED_VALUE"""),11.0)</f>
        <v>11</v>
      </c>
      <c r="L855" s="2" t="s">
        <v>8731</v>
      </c>
      <c r="M855" s="2">
        <v>12.0</v>
      </c>
    </row>
    <row r="856">
      <c r="A856" s="54">
        <v>46051.0</v>
      </c>
      <c r="B856" s="2" t="s">
        <v>145</v>
      </c>
      <c r="C856" s="2" t="s">
        <v>8726</v>
      </c>
      <c r="D856" s="4">
        <v>0.0</v>
      </c>
      <c r="E856" s="2" t="s">
        <v>8727</v>
      </c>
      <c r="F856" s="2" t="s">
        <v>157</v>
      </c>
      <c r="G856" s="2" t="s">
        <v>157</v>
      </c>
      <c r="H856" s="2" t="s">
        <v>8729</v>
      </c>
      <c r="I856" s="95" t="s">
        <v>157</v>
      </c>
      <c r="J856" s="2" t="s">
        <v>8839</v>
      </c>
      <c r="K856" s="2">
        <f>IFERROR(__xludf.DUMMYFUNCTION("""COMPUTED_VALUE"""),11.0)</f>
        <v>11</v>
      </c>
      <c r="L856" s="2" t="s">
        <v>8731</v>
      </c>
      <c r="M856" s="2">
        <v>12.0</v>
      </c>
    </row>
    <row r="857">
      <c r="A857" s="54">
        <v>46052.0</v>
      </c>
      <c r="B857" s="2" t="s">
        <v>145</v>
      </c>
      <c r="C857" s="2" t="s">
        <v>8726</v>
      </c>
      <c r="D857" s="4">
        <v>0.0</v>
      </c>
      <c r="E857" s="2" t="s">
        <v>8727</v>
      </c>
      <c r="F857" s="2" t="s">
        <v>157</v>
      </c>
      <c r="G857" s="2" t="s">
        <v>157</v>
      </c>
      <c r="H857" s="2" t="s">
        <v>8729</v>
      </c>
      <c r="I857" s="95" t="s">
        <v>157</v>
      </c>
      <c r="J857" s="2" t="s">
        <v>8839</v>
      </c>
      <c r="K857" s="2">
        <f>IFERROR(__xludf.DUMMYFUNCTION("""COMPUTED_VALUE"""),11.0)</f>
        <v>11</v>
      </c>
      <c r="L857" s="2" t="s">
        <v>8731</v>
      </c>
      <c r="M857" s="2">
        <v>12.0</v>
      </c>
    </row>
    <row r="858">
      <c r="A858" s="54">
        <v>46053.0</v>
      </c>
      <c r="B858" s="2" t="s">
        <v>145</v>
      </c>
      <c r="C858" s="2" t="s">
        <v>8726</v>
      </c>
      <c r="D858" s="4">
        <v>0.0</v>
      </c>
      <c r="E858" s="2" t="s">
        <v>8727</v>
      </c>
      <c r="F858" s="2" t="s">
        <v>157</v>
      </c>
      <c r="G858" s="2" t="s">
        <v>157</v>
      </c>
      <c r="H858" s="2" t="s">
        <v>8729</v>
      </c>
      <c r="I858" s="95" t="s">
        <v>157</v>
      </c>
      <c r="J858" s="2" t="s">
        <v>8839</v>
      </c>
      <c r="K858" s="2">
        <f>IFERROR(__xludf.DUMMYFUNCTION("""COMPUTED_VALUE"""),11.0)</f>
        <v>11</v>
      </c>
      <c r="L858" s="2" t="s">
        <v>8731</v>
      </c>
      <c r="M858" s="2">
        <v>12.0</v>
      </c>
    </row>
    <row r="859">
      <c r="A859" s="54">
        <v>46054.0</v>
      </c>
      <c r="B859" s="2" t="s">
        <v>145</v>
      </c>
      <c r="C859" s="2" t="s">
        <v>8726</v>
      </c>
      <c r="D859" s="4">
        <v>0.0</v>
      </c>
      <c r="E859" s="2" t="s">
        <v>8727</v>
      </c>
      <c r="F859" s="2" t="s">
        <v>157</v>
      </c>
      <c r="G859" s="2" t="s">
        <v>157</v>
      </c>
      <c r="H859" s="2" t="s">
        <v>8729</v>
      </c>
      <c r="I859" s="95" t="s">
        <v>157</v>
      </c>
      <c r="J859" s="2" t="s">
        <v>8839</v>
      </c>
      <c r="K859" s="2">
        <f>IFERROR(__xludf.DUMMYFUNCTION("""COMPUTED_VALUE"""),11.0)</f>
        <v>11</v>
      </c>
      <c r="L859" s="2" t="s">
        <v>8731</v>
      </c>
      <c r="M859" s="2">
        <v>12.0</v>
      </c>
    </row>
    <row r="860">
      <c r="A860" s="54">
        <v>46055.0</v>
      </c>
      <c r="B860" s="2" t="s">
        <v>145</v>
      </c>
      <c r="C860" s="2" t="s">
        <v>8726</v>
      </c>
      <c r="D860" s="4">
        <v>0.0</v>
      </c>
      <c r="E860" s="2" t="s">
        <v>8727</v>
      </c>
      <c r="F860" s="2" t="s">
        <v>157</v>
      </c>
      <c r="G860" s="2" t="s">
        <v>157</v>
      </c>
      <c r="H860" s="2" t="s">
        <v>8729</v>
      </c>
      <c r="I860" s="95" t="s">
        <v>157</v>
      </c>
      <c r="J860" s="2" t="s">
        <v>8839</v>
      </c>
      <c r="K860" s="2">
        <f>IFERROR(__xludf.DUMMYFUNCTION("""COMPUTED_VALUE"""),11.0)</f>
        <v>11</v>
      </c>
      <c r="L860" s="2" t="s">
        <v>8731</v>
      </c>
      <c r="M860" s="2">
        <v>12.0</v>
      </c>
    </row>
    <row r="861">
      <c r="A861" s="54">
        <v>46056.0</v>
      </c>
      <c r="B861" s="2" t="s">
        <v>145</v>
      </c>
      <c r="C861" s="2" t="s">
        <v>8726</v>
      </c>
      <c r="D861" s="4">
        <v>0.0</v>
      </c>
      <c r="E861" s="2" t="s">
        <v>8727</v>
      </c>
      <c r="F861" s="2" t="s">
        <v>157</v>
      </c>
      <c r="G861" s="2" t="s">
        <v>157</v>
      </c>
      <c r="H861" s="2" t="s">
        <v>8729</v>
      </c>
      <c r="I861" s="95" t="s">
        <v>157</v>
      </c>
      <c r="J861" s="2" t="s">
        <v>8839</v>
      </c>
      <c r="K861" s="2">
        <f>IFERROR(__xludf.DUMMYFUNCTION("""COMPUTED_VALUE"""),11.0)</f>
        <v>11</v>
      </c>
      <c r="L861" s="2" t="s">
        <v>8731</v>
      </c>
      <c r="M861" s="2">
        <v>12.0</v>
      </c>
    </row>
    <row r="862">
      <c r="A862" s="54">
        <v>46057.0</v>
      </c>
      <c r="B862" s="2" t="s">
        <v>145</v>
      </c>
      <c r="C862" s="2" t="s">
        <v>8726</v>
      </c>
      <c r="D862" s="4">
        <v>0.0</v>
      </c>
      <c r="E862" s="2" t="s">
        <v>8727</v>
      </c>
      <c r="F862" s="2" t="s">
        <v>157</v>
      </c>
      <c r="G862" s="2" t="s">
        <v>157</v>
      </c>
      <c r="H862" s="2" t="s">
        <v>8729</v>
      </c>
      <c r="I862" s="95" t="s">
        <v>157</v>
      </c>
      <c r="J862" s="2" t="s">
        <v>8839</v>
      </c>
      <c r="K862" s="2">
        <f>IFERROR(__xludf.DUMMYFUNCTION("""COMPUTED_VALUE"""),11.0)</f>
        <v>11</v>
      </c>
      <c r="L862" s="2" t="s">
        <v>8731</v>
      </c>
      <c r="M862" s="2">
        <v>12.0</v>
      </c>
    </row>
    <row r="863">
      <c r="A863" s="54">
        <v>46058.0</v>
      </c>
      <c r="B863" s="2" t="s">
        <v>145</v>
      </c>
      <c r="C863" s="2" t="s">
        <v>8726</v>
      </c>
      <c r="D863" s="4">
        <v>0.0</v>
      </c>
      <c r="E863" s="2" t="s">
        <v>8727</v>
      </c>
      <c r="F863" s="2" t="s">
        <v>157</v>
      </c>
      <c r="G863" s="2" t="s">
        <v>157</v>
      </c>
      <c r="H863" s="2" t="s">
        <v>8729</v>
      </c>
      <c r="I863" s="95" t="s">
        <v>157</v>
      </c>
      <c r="J863" s="2" t="s">
        <v>8839</v>
      </c>
      <c r="K863" s="2">
        <f>IFERROR(__xludf.DUMMYFUNCTION("""COMPUTED_VALUE"""),11.0)</f>
        <v>11</v>
      </c>
      <c r="L863" s="2" t="s">
        <v>8731</v>
      </c>
      <c r="M863" s="2">
        <v>12.0</v>
      </c>
    </row>
    <row r="864">
      <c r="A864" s="54">
        <v>46059.0</v>
      </c>
      <c r="B864" s="2" t="s">
        <v>145</v>
      </c>
      <c r="C864" s="2" t="s">
        <v>8726</v>
      </c>
      <c r="D864" s="4">
        <v>0.0</v>
      </c>
      <c r="E864" s="2" t="s">
        <v>8727</v>
      </c>
      <c r="F864" s="2" t="s">
        <v>157</v>
      </c>
      <c r="G864" s="2" t="s">
        <v>157</v>
      </c>
      <c r="H864" s="2" t="s">
        <v>8729</v>
      </c>
      <c r="I864" s="95" t="s">
        <v>157</v>
      </c>
      <c r="J864" s="2" t="s">
        <v>8839</v>
      </c>
      <c r="K864" s="2">
        <f>IFERROR(__xludf.DUMMYFUNCTION("""COMPUTED_VALUE"""),11.0)</f>
        <v>11</v>
      </c>
      <c r="L864" s="2" t="s">
        <v>8731</v>
      </c>
      <c r="M864" s="2">
        <v>12.0</v>
      </c>
    </row>
    <row r="865">
      <c r="A865" s="54">
        <v>46060.0</v>
      </c>
      <c r="B865" s="2" t="s">
        <v>145</v>
      </c>
      <c r="C865" s="2" t="s">
        <v>8726</v>
      </c>
      <c r="D865" s="4">
        <v>0.0</v>
      </c>
      <c r="E865" s="2" t="s">
        <v>8727</v>
      </c>
      <c r="F865" s="2" t="s">
        <v>157</v>
      </c>
      <c r="G865" s="2" t="s">
        <v>157</v>
      </c>
      <c r="H865" s="2" t="s">
        <v>8729</v>
      </c>
      <c r="I865" s="95" t="s">
        <v>157</v>
      </c>
      <c r="J865" s="2" t="s">
        <v>8839</v>
      </c>
      <c r="K865" s="2">
        <f>IFERROR(__xludf.DUMMYFUNCTION("""COMPUTED_VALUE"""),11.0)</f>
        <v>11</v>
      </c>
      <c r="L865" s="2" t="s">
        <v>8731</v>
      </c>
      <c r="M865" s="2">
        <v>12.0</v>
      </c>
    </row>
    <row r="866">
      <c r="A866" s="54">
        <v>46061.0</v>
      </c>
      <c r="B866" s="2" t="s">
        <v>145</v>
      </c>
      <c r="C866" s="2" t="s">
        <v>8726</v>
      </c>
      <c r="D866" s="4">
        <v>0.0</v>
      </c>
      <c r="E866" s="2" t="s">
        <v>8727</v>
      </c>
      <c r="F866" s="2" t="s">
        <v>157</v>
      </c>
      <c r="G866" s="2" t="s">
        <v>157</v>
      </c>
      <c r="H866" s="2" t="s">
        <v>8729</v>
      </c>
      <c r="I866" s="95" t="s">
        <v>157</v>
      </c>
      <c r="J866" s="2" t="s">
        <v>8839</v>
      </c>
      <c r="K866" s="2">
        <f>IFERROR(__xludf.DUMMYFUNCTION("""COMPUTED_VALUE"""),11.0)</f>
        <v>11</v>
      </c>
      <c r="L866" s="2" t="s">
        <v>8731</v>
      </c>
      <c r="M866" s="2">
        <v>12.0</v>
      </c>
    </row>
    <row r="867">
      <c r="A867" s="54">
        <v>46062.0</v>
      </c>
      <c r="B867" s="2" t="s">
        <v>145</v>
      </c>
      <c r="C867" s="2" t="s">
        <v>8726</v>
      </c>
      <c r="D867" s="4">
        <v>0.0</v>
      </c>
      <c r="E867" s="2" t="s">
        <v>8727</v>
      </c>
      <c r="F867" s="2" t="s">
        <v>157</v>
      </c>
      <c r="G867" s="2" t="s">
        <v>157</v>
      </c>
      <c r="H867" s="2" t="s">
        <v>8729</v>
      </c>
      <c r="I867" s="95" t="s">
        <v>157</v>
      </c>
      <c r="J867" s="2" t="s">
        <v>8839</v>
      </c>
      <c r="K867" s="2">
        <f>IFERROR(__xludf.DUMMYFUNCTION("""COMPUTED_VALUE"""),11.0)</f>
        <v>11</v>
      </c>
      <c r="L867" s="2" t="s">
        <v>8731</v>
      </c>
      <c r="M867" s="2">
        <v>12.0</v>
      </c>
    </row>
    <row r="868">
      <c r="A868" s="54">
        <v>46063.0</v>
      </c>
      <c r="B868" s="2" t="s">
        <v>145</v>
      </c>
      <c r="C868" s="2" t="s">
        <v>8726</v>
      </c>
      <c r="D868" s="4">
        <v>0.0</v>
      </c>
      <c r="E868" s="2" t="s">
        <v>8727</v>
      </c>
      <c r="F868" s="2" t="s">
        <v>157</v>
      </c>
      <c r="G868" s="2" t="s">
        <v>157</v>
      </c>
      <c r="H868" s="2" t="s">
        <v>8729</v>
      </c>
      <c r="I868" s="95" t="s">
        <v>157</v>
      </c>
      <c r="J868" s="2" t="s">
        <v>8839</v>
      </c>
      <c r="K868" s="2">
        <f>IFERROR(__xludf.DUMMYFUNCTION("""COMPUTED_VALUE"""),11.0)</f>
        <v>11</v>
      </c>
      <c r="L868" s="2" t="s">
        <v>8731</v>
      </c>
      <c r="M868" s="2">
        <v>12.0</v>
      </c>
    </row>
    <row r="869">
      <c r="A869" s="54">
        <v>46064.0</v>
      </c>
      <c r="B869" s="2" t="s">
        <v>145</v>
      </c>
      <c r="C869" s="2" t="s">
        <v>8726</v>
      </c>
      <c r="D869" s="4">
        <v>0.0</v>
      </c>
      <c r="E869" s="2" t="s">
        <v>8727</v>
      </c>
      <c r="F869" s="2" t="s">
        <v>157</v>
      </c>
      <c r="G869" s="2" t="s">
        <v>157</v>
      </c>
      <c r="H869" s="2" t="s">
        <v>8729</v>
      </c>
      <c r="I869" s="95" t="s">
        <v>157</v>
      </c>
      <c r="J869" s="2" t="s">
        <v>8839</v>
      </c>
      <c r="K869" s="2">
        <f>IFERROR(__xludf.DUMMYFUNCTION("""COMPUTED_VALUE"""),11.0)</f>
        <v>11</v>
      </c>
      <c r="L869" s="2" t="s">
        <v>8731</v>
      </c>
      <c r="M869" s="2">
        <v>12.0</v>
      </c>
    </row>
    <row r="870">
      <c r="A870" s="54">
        <v>46065.0</v>
      </c>
      <c r="B870" s="2" t="s">
        <v>145</v>
      </c>
      <c r="C870" s="2" t="s">
        <v>8726</v>
      </c>
      <c r="D870" s="4">
        <v>0.0</v>
      </c>
      <c r="E870" s="2" t="s">
        <v>8727</v>
      </c>
      <c r="F870" s="2" t="s">
        <v>157</v>
      </c>
      <c r="G870" s="2" t="s">
        <v>157</v>
      </c>
      <c r="H870" s="2" t="s">
        <v>8729</v>
      </c>
      <c r="I870" s="95" t="s">
        <v>157</v>
      </c>
      <c r="J870" s="2" t="s">
        <v>8839</v>
      </c>
      <c r="K870" s="2">
        <f>IFERROR(__xludf.DUMMYFUNCTION("""COMPUTED_VALUE"""),11.0)</f>
        <v>11</v>
      </c>
      <c r="L870" s="2" t="s">
        <v>8731</v>
      </c>
      <c r="M870" s="2">
        <v>12.0</v>
      </c>
    </row>
    <row r="871">
      <c r="A871" s="54">
        <v>46066.0</v>
      </c>
      <c r="B871" s="2" t="s">
        <v>145</v>
      </c>
      <c r="C871" s="2" t="s">
        <v>8726</v>
      </c>
      <c r="D871" s="4">
        <v>0.0</v>
      </c>
      <c r="E871" s="2" t="s">
        <v>8727</v>
      </c>
      <c r="F871" s="2" t="s">
        <v>157</v>
      </c>
      <c r="G871" s="2" t="s">
        <v>157</v>
      </c>
      <c r="H871" s="2" t="s">
        <v>8729</v>
      </c>
      <c r="I871" s="95" t="s">
        <v>157</v>
      </c>
      <c r="J871" s="2" t="s">
        <v>8839</v>
      </c>
      <c r="K871" s="2">
        <f>IFERROR(__xludf.DUMMYFUNCTION("""COMPUTED_VALUE"""),11.0)</f>
        <v>11</v>
      </c>
      <c r="L871" s="2" t="s">
        <v>8731</v>
      </c>
      <c r="M871" s="2">
        <v>12.0</v>
      </c>
    </row>
    <row r="872">
      <c r="A872" s="54">
        <v>46067.0</v>
      </c>
      <c r="B872" s="2" t="s">
        <v>145</v>
      </c>
      <c r="C872" s="2" t="s">
        <v>8726</v>
      </c>
      <c r="D872" s="4">
        <v>0.0</v>
      </c>
      <c r="E872" s="2" t="s">
        <v>8727</v>
      </c>
      <c r="F872" s="2" t="s">
        <v>157</v>
      </c>
      <c r="G872" s="2" t="s">
        <v>157</v>
      </c>
      <c r="H872" s="2" t="s">
        <v>8729</v>
      </c>
      <c r="I872" s="95" t="s">
        <v>157</v>
      </c>
      <c r="J872" s="2" t="s">
        <v>8839</v>
      </c>
      <c r="K872" s="2">
        <f>IFERROR(__xludf.DUMMYFUNCTION("""COMPUTED_VALUE"""),11.0)</f>
        <v>11</v>
      </c>
      <c r="L872" s="2" t="s">
        <v>8731</v>
      </c>
      <c r="M872" s="2">
        <v>12.0</v>
      </c>
    </row>
    <row r="873">
      <c r="A873" s="54">
        <v>46068.0</v>
      </c>
      <c r="B873" s="2" t="s">
        <v>145</v>
      </c>
      <c r="C873" s="2" t="s">
        <v>8726</v>
      </c>
      <c r="D873" s="4">
        <v>0.0</v>
      </c>
      <c r="E873" s="2" t="s">
        <v>8727</v>
      </c>
      <c r="F873" s="2" t="s">
        <v>157</v>
      </c>
      <c r="G873" s="2" t="s">
        <v>157</v>
      </c>
      <c r="H873" s="2" t="s">
        <v>8729</v>
      </c>
      <c r="I873" s="95" t="s">
        <v>157</v>
      </c>
      <c r="J873" s="2" t="s">
        <v>8839</v>
      </c>
      <c r="K873" s="2">
        <f>IFERROR(__xludf.DUMMYFUNCTION("""COMPUTED_VALUE"""),11.0)</f>
        <v>11</v>
      </c>
      <c r="L873" s="2" t="s">
        <v>8731</v>
      </c>
      <c r="M873" s="2">
        <v>12.0</v>
      </c>
    </row>
    <row r="874">
      <c r="A874" s="54">
        <v>46069.0</v>
      </c>
      <c r="B874" s="2" t="s">
        <v>145</v>
      </c>
      <c r="C874" s="2" t="s">
        <v>8726</v>
      </c>
      <c r="D874" s="4">
        <v>0.0</v>
      </c>
      <c r="E874" s="2" t="s">
        <v>8727</v>
      </c>
      <c r="F874" s="2" t="s">
        <v>157</v>
      </c>
      <c r="G874" s="2" t="s">
        <v>157</v>
      </c>
      <c r="H874" s="2" t="s">
        <v>8729</v>
      </c>
      <c r="I874" s="95" t="s">
        <v>157</v>
      </c>
      <c r="J874" s="2" t="s">
        <v>8839</v>
      </c>
      <c r="K874" s="2">
        <f>IFERROR(__xludf.DUMMYFUNCTION("""COMPUTED_VALUE"""),11.0)</f>
        <v>11</v>
      </c>
      <c r="L874" s="2" t="s">
        <v>8731</v>
      </c>
      <c r="M874" s="2">
        <v>12.0</v>
      </c>
    </row>
    <row r="875">
      <c r="A875" s="54">
        <v>46070.0</v>
      </c>
      <c r="B875" s="2" t="s">
        <v>145</v>
      </c>
      <c r="C875" s="2" t="s">
        <v>8726</v>
      </c>
      <c r="D875" s="2">
        <v>1.0</v>
      </c>
      <c r="E875" s="2" t="s">
        <v>8847</v>
      </c>
      <c r="F875" s="48" t="s">
        <v>2125</v>
      </c>
      <c r="G875" s="48" t="s">
        <v>8848</v>
      </c>
      <c r="H875" s="2" t="s">
        <v>8738</v>
      </c>
      <c r="I875" s="95"/>
      <c r="J875" s="2" t="s">
        <v>8849</v>
      </c>
      <c r="K875" s="2">
        <f>IFERROR(__xludf.DUMMYFUNCTION("""COMPUTED_VALUE"""),11.0)</f>
        <v>11</v>
      </c>
      <c r="L875" s="2" t="s">
        <v>8731</v>
      </c>
      <c r="M875" s="2">
        <v>12.0</v>
      </c>
    </row>
    <row r="876">
      <c r="A876" s="54">
        <v>46071.0</v>
      </c>
      <c r="B876" s="2" t="s">
        <v>145</v>
      </c>
      <c r="C876" s="2" t="s">
        <v>8726</v>
      </c>
      <c r="D876" s="4">
        <v>0.0</v>
      </c>
      <c r="E876" s="2" t="s">
        <v>8727</v>
      </c>
      <c r="F876" s="2" t="s">
        <v>157</v>
      </c>
      <c r="G876" s="2" t="s">
        <v>157</v>
      </c>
      <c r="H876" s="2" t="s">
        <v>8729</v>
      </c>
      <c r="I876" s="95" t="s">
        <v>157</v>
      </c>
      <c r="J876" s="2" t="s">
        <v>8839</v>
      </c>
      <c r="K876" s="2">
        <f>IFERROR(__xludf.DUMMYFUNCTION("""COMPUTED_VALUE"""),11.0)</f>
        <v>11</v>
      </c>
      <c r="L876" s="2" t="s">
        <v>8731</v>
      </c>
      <c r="M876" s="2">
        <v>12.0</v>
      </c>
    </row>
    <row r="877">
      <c r="A877" s="54">
        <v>46072.0</v>
      </c>
      <c r="B877" s="2" t="s">
        <v>145</v>
      </c>
      <c r="C877" s="2" t="s">
        <v>8726</v>
      </c>
      <c r="D877" s="4">
        <v>0.0</v>
      </c>
      <c r="E877" s="2" t="s">
        <v>8727</v>
      </c>
      <c r="F877" s="2" t="s">
        <v>157</v>
      </c>
      <c r="G877" s="2" t="s">
        <v>157</v>
      </c>
      <c r="H877" s="2" t="s">
        <v>8729</v>
      </c>
      <c r="I877" s="95" t="s">
        <v>157</v>
      </c>
      <c r="J877" s="2" t="s">
        <v>8839</v>
      </c>
      <c r="K877" s="2">
        <f>IFERROR(__xludf.DUMMYFUNCTION("""COMPUTED_VALUE"""),11.0)</f>
        <v>11</v>
      </c>
      <c r="L877" s="2" t="s">
        <v>8731</v>
      </c>
      <c r="M877" s="2">
        <v>12.0</v>
      </c>
    </row>
    <row r="878">
      <c r="A878" s="54">
        <v>46073.0</v>
      </c>
      <c r="B878" s="2" t="s">
        <v>145</v>
      </c>
      <c r="C878" s="2" t="s">
        <v>8726</v>
      </c>
      <c r="D878" s="4">
        <v>0.0</v>
      </c>
      <c r="E878" s="2" t="s">
        <v>8727</v>
      </c>
      <c r="F878" s="2" t="s">
        <v>157</v>
      </c>
      <c r="G878" s="2" t="s">
        <v>157</v>
      </c>
      <c r="H878" s="2" t="s">
        <v>8729</v>
      </c>
      <c r="I878" s="95" t="s">
        <v>157</v>
      </c>
      <c r="J878" s="2" t="s">
        <v>8839</v>
      </c>
      <c r="K878" s="2">
        <f>IFERROR(__xludf.DUMMYFUNCTION("""COMPUTED_VALUE"""),11.0)</f>
        <v>11</v>
      </c>
      <c r="L878" s="2" t="s">
        <v>8731</v>
      </c>
      <c r="M878" s="2">
        <v>12.0</v>
      </c>
    </row>
    <row r="879">
      <c r="A879" s="54">
        <v>46074.0</v>
      </c>
      <c r="B879" s="2" t="s">
        <v>145</v>
      </c>
      <c r="C879" s="2" t="s">
        <v>8726</v>
      </c>
      <c r="D879" s="4">
        <v>0.0</v>
      </c>
      <c r="E879" s="2" t="s">
        <v>8727</v>
      </c>
      <c r="F879" s="2" t="s">
        <v>157</v>
      </c>
      <c r="G879" s="2" t="s">
        <v>157</v>
      </c>
      <c r="H879" s="2" t="s">
        <v>8729</v>
      </c>
      <c r="I879" s="95" t="s">
        <v>157</v>
      </c>
      <c r="J879" s="2" t="s">
        <v>8839</v>
      </c>
      <c r="K879" s="2">
        <f>IFERROR(__xludf.DUMMYFUNCTION("""COMPUTED_VALUE"""),11.0)</f>
        <v>11</v>
      </c>
      <c r="L879" s="2" t="s">
        <v>8731</v>
      </c>
      <c r="M879" s="2">
        <v>12.0</v>
      </c>
    </row>
    <row r="880">
      <c r="A880" s="54">
        <v>46075.0</v>
      </c>
      <c r="B880" s="2" t="s">
        <v>145</v>
      </c>
      <c r="C880" s="2" t="s">
        <v>8726</v>
      </c>
      <c r="D880" s="4">
        <v>0.0</v>
      </c>
      <c r="E880" s="2" t="s">
        <v>8727</v>
      </c>
      <c r="F880" s="2" t="s">
        <v>157</v>
      </c>
      <c r="G880" s="2" t="s">
        <v>157</v>
      </c>
      <c r="H880" s="2" t="s">
        <v>8729</v>
      </c>
      <c r="I880" s="95" t="s">
        <v>157</v>
      </c>
      <c r="J880" s="2" t="s">
        <v>8839</v>
      </c>
      <c r="K880" s="2">
        <f>IFERROR(__xludf.DUMMYFUNCTION("""COMPUTED_VALUE"""),11.0)</f>
        <v>11</v>
      </c>
      <c r="L880" s="2" t="s">
        <v>8731</v>
      </c>
      <c r="M880" s="2">
        <v>12.0</v>
      </c>
    </row>
    <row r="881">
      <c r="A881" s="54">
        <v>46076.0</v>
      </c>
      <c r="B881" s="2" t="s">
        <v>145</v>
      </c>
      <c r="C881" s="2" t="s">
        <v>8726</v>
      </c>
      <c r="D881" s="4">
        <v>0.0</v>
      </c>
      <c r="E881" s="2" t="s">
        <v>8727</v>
      </c>
      <c r="F881" s="2" t="s">
        <v>157</v>
      </c>
      <c r="G881" s="2" t="s">
        <v>157</v>
      </c>
      <c r="H881" s="2" t="s">
        <v>8729</v>
      </c>
      <c r="I881" s="95" t="s">
        <v>157</v>
      </c>
      <c r="J881" s="2" t="s">
        <v>8839</v>
      </c>
      <c r="K881" s="2">
        <f>IFERROR(__xludf.DUMMYFUNCTION("""COMPUTED_VALUE"""),11.0)</f>
        <v>11</v>
      </c>
      <c r="L881" s="2" t="s">
        <v>8731</v>
      </c>
      <c r="M881" s="2">
        <v>12.0</v>
      </c>
    </row>
    <row r="882">
      <c r="A882" s="54">
        <v>46077.0</v>
      </c>
      <c r="B882" s="2" t="s">
        <v>145</v>
      </c>
      <c r="C882" s="2" t="s">
        <v>8726</v>
      </c>
      <c r="D882" s="4">
        <v>0.0</v>
      </c>
      <c r="E882" s="2" t="s">
        <v>8727</v>
      </c>
      <c r="F882" s="2" t="s">
        <v>157</v>
      </c>
      <c r="G882" s="2" t="s">
        <v>157</v>
      </c>
      <c r="H882" s="2" t="s">
        <v>8729</v>
      </c>
      <c r="I882" s="95" t="s">
        <v>157</v>
      </c>
      <c r="J882" s="2" t="s">
        <v>8839</v>
      </c>
      <c r="K882" s="2">
        <f>IFERROR(__xludf.DUMMYFUNCTION("""COMPUTED_VALUE"""),11.0)</f>
        <v>11</v>
      </c>
      <c r="L882" s="2" t="s">
        <v>8731</v>
      </c>
      <c r="M882" s="2">
        <v>12.0</v>
      </c>
    </row>
    <row r="883">
      <c r="A883" s="54">
        <v>46078.0</v>
      </c>
      <c r="B883" s="2" t="s">
        <v>145</v>
      </c>
      <c r="C883" s="2" t="s">
        <v>8726</v>
      </c>
      <c r="D883" s="4">
        <v>0.0</v>
      </c>
      <c r="E883" s="2" t="s">
        <v>8727</v>
      </c>
      <c r="F883" s="2" t="s">
        <v>157</v>
      </c>
      <c r="G883" s="2" t="s">
        <v>157</v>
      </c>
      <c r="H883" s="2" t="s">
        <v>8729</v>
      </c>
      <c r="I883" s="95" t="s">
        <v>157</v>
      </c>
      <c r="J883" s="2" t="s">
        <v>8839</v>
      </c>
      <c r="K883" s="2">
        <f>IFERROR(__xludf.DUMMYFUNCTION("""COMPUTED_VALUE"""),11.0)</f>
        <v>11</v>
      </c>
      <c r="L883" s="2" t="s">
        <v>8731</v>
      </c>
      <c r="M883" s="2">
        <v>12.0</v>
      </c>
    </row>
    <row r="884">
      <c r="A884" s="54">
        <v>46079.0</v>
      </c>
      <c r="B884" s="2" t="s">
        <v>145</v>
      </c>
      <c r="C884" s="2" t="s">
        <v>8726</v>
      </c>
      <c r="D884" s="4">
        <v>0.0</v>
      </c>
      <c r="E884" s="2" t="s">
        <v>8727</v>
      </c>
      <c r="F884" s="2" t="s">
        <v>157</v>
      </c>
      <c r="G884" s="2" t="s">
        <v>157</v>
      </c>
      <c r="H884" s="2" t="s">
        <v>8729</v>
      </c>
      <c r="I884" s="95" t="s">
        <v>157</v>
      </c>
      <c r="J884" s="2" t="s">
        <v>8839</v>
      </c>
      <c r="K884" s="2">
        <f>IFERROR(__xludf.DUMMYFUNCTION("""COMPUTED_VALUE"""),11.0)</f>
        <v>11</v>
      </c>
      <c r="L884" s="2" t="s">
        <v>8731</v>
      </c>
      <c r="M884" s="2">
        <v>12.0</v>
      </c>
    </row>
    <row r="885">
      <c r="A885" s="54">
        <v>46080.0</v>
      </c>
      <c r="B885" s="2" t="s">
        <v>145</v>
      </c>
      <c r="C885" s="2" t="s">
        <v>8726</v>
      </c>
      <c r="D885" s="4">
        <v>0.0</v>
      </c>
      <c r="E885" s="2" t="s">
        <v>8727</v>
      </c>
      <c r="F885" s="2" t="s">
        <v>157</v>
      </c>
      <c r="G885" s="2" t="s">
        <v>157</v>
      </c>
      <c r="H885" s="2" t="s">
        <v>8729</v>
      </c>
      <c r="I885" s="95" t="s">
        <v>157</v>
      </c>
      <c r="J885" s="2" t="s">
        <v>8839</v>
      </c>
      <c r="K885" s="2">
        <f>IFERROR(__xludf.DUMMYFUNCTION("""COMPUTED_VALUE"""),11.0)</f>
        <v>11</v>
      </c>
      <c r="L885" s="2" t="s">
        <v>8731</v>
      </c>
      <c r="M885" s="2">
        <v>12.0</v>
      </c>
    </row>
    <row r="886">
      <c r="A886" s="54">
        <v>46081.0</v>
      </c>
      <c r="B886" s="2" t="s">
        <v>145</v>
      </c>
      <c r="C886" s="2" t="s">
        <v>8726</v>
      </c>
      <c r="D886" s="4">
        <v>0.0</v>
      </c>
      <c r="E886" s="2" t="s">
        <v>8727</v>
      </c>
      <c r="F886" s="2" t="s">
        <v>157</v>
      </c>
      <c r="G886" s="2" t="s">
        <v>157</v>
      </c>
      <c r="H886" s="2" t="s">
        <v>8729</v>
      </c>
      <c r="I886" s="95" t="s">
        <v>157</v>
      </c>
      <c r="J886" s="2" t="s">
        <v>8839</v>
      </c>
      <c r="K886" s="2">
        <f>IFERROR(__xludf.DUMMYFUNCTION("""COMPUTED_VALUE"""),11.0)</f>
        <v>11</v>
      </c>
      <c r="L886" s="2" t="s">
        <v>8731</v>
      </c>
      <c r="M886" s="2">
        <v>12.0</v>
      </c>
    </row>
    <row r="887">
      <c r="A887" s="54">
        <v>46082.0</v>
      </c>
      <c r="B887" s="2" t="s">
        <v>145</v>
      </c>
      <c r="C887" s="2" t="s">
        <v>8726</v>
      </c>
      <c r="D887" s="4">
        <v>0.0</v>
      </c>
      <c r="E887" s="2" t="s">
        <v>8727</v>
      </c>
      <c r="F887" s="2" t="s">
        <v>157</v>
      </c>
      <c r="G887" s="2" t="s">
        <v>157</v>
      </c>
      <c r="H887" s="2" t="s">
        <v>8729</v>
      </c>
      <c r="I887" s="95" t="s">
        <v>157</v>
      </c>
      <c r="J887" s="2" t="s">
        <v>8839</v>
      </c>
      <c r="K887" s="2">
        <f>IFERROR(__xludf.DUMMYFUNCTION("""COMPUTED_VALUE"""),11.0)</f>
        <v>11</v>
      </c>
      <c r="L887" s="2" t="s">
        <v>8731</v>
      </c>
      <c r="M887" s="2">
        <v>12.0</v>
      </c>
    </row>
    <row r="888">
      <c r="A888" s="54">
        <v>46083.0</v>
      </c>
      <c r="B888" s="2" t="s">
        <v>145</v>
      </c>
      <c r="C888" s="2" t="s">
        <v>8726</v>
      </c>
      <c r="D888" s="4">
        <v>0.0</v>
      </c>
      <c r="E888" s="2" t="s">
        <v>8727</v>
      </c>
      <c r="F888" s="2" t="s">
        <v>157</v>
      </c>
      <c r="G888" s="2" t="s">
        <v>157</v>
      </c>
      <c r="H888" s="2" t="s">
        <v>8729</v>
      </c>
      <c r="I888" s="95" t="s">
        <v>157</v>
      </c>
      <c r="J888" s="2" t="s">
        <v>8839</v>
      </c>
      <c r="K888" s="2">
        <f>IFERROR(__xludf.DUMMYFUNCTION("""COMPUTED_VALUE"""),11.0)</f>
        <v>11</v>
      </c>
      <c r="L888" s="2" t="s">
        <v>8731</v>
      </c>
      <c r="M888" s="2">
        <v>12.0</v>
      </c>
    </row>
    <row r="889">
      <c r="A889" s="54">
        <v>46084.0</v>
      </c>
      <c r="B889" s="2" t="s">
        <v>145</v>
      </c>
      <c r="C889" s="2" t="s">
        <v>8726</v>
      </c>
      <c r="D889" s="4">
        <v>0.0</v>
      </c>
      <c r="E889" s="2" t="s">
        <v>8727</v>
      </c>
      <c r="F889" s="2" t="s">
        <v>157</v>
      </c>
      <c r="G889" s="2" t="s">
        <v>157</v>
      </c>
      <c r="H889" s="2" t="s">
        <v>8729</v>
      </c>
      <c r="I889" s="95" t="s">
        <v>157</v>
      </c>
      <c r="J889" s="2" t="s">
        <v>8839</v>
      </c>
      <c r="K889" s="2">
        <f>IFERROR(__xludf.DUMMYFUNCTION("""COMPUTED_VALUE"""),11.0)</f>
        <v>11</v>
      </c>
      <c r="L889" s="2" t="s">
        <v>8731</v>
      </c>
      <c r="M889" s="2">
        <v>12.0</v>
      </c>
    </row>
    <row r="890">
      <c r="A890" s="54">
        <v>46085.0</v>
      </c>
      <c r="B890" s="2" t="s">
        <v>145</v>
      </c>
      <c r="C890" s="2" t="s">
        <v>8726</v>
      </c>
      <c r="D890" s="4">
        <v>0.0</v>
      </c>
      <c r="E890" s="2" t="s">
        <v>8727</v>
      </c>
      <c r="F890" s="2" t="s">
        <v>157</v>
      </c>
      <c r="G890" s="2" t="s">
        <v>157</v>
      </c>
      <c r="H890" s="2" t="s">
        <v>8729</v>
      </c>
      <c r="I890" s="95" t="s">
        <v>157</v>
      </c>
      <c r="J890" s="2" t="s">
        <v>8839</v>
      </c>
      <c r="K890" s="2">
        <f>IFERROR(__xludf.DUMMYFUNCTION("""COMPUTED_VALUE"""),11.0)</f>
        <v>11</v>
      </c>
      <c r="L890" s="2" t="s">
        <v>8731</v>
      </c>
      <c r="M890" s="2">
        <v>12.0</v>
      </c>
    </row>
    <row r="891">
      <c r="A891" s="54">
        <v>46086.0</v>
      </c>
      <c r="B891" s="2" t="s">
        <v>145</v>
      </c>
      <c r="C891" s="2" t="s">
        <v>8726</v>
      </c>
      <c r="D891" s="4">
        <v>0.0</v>
      </c>
      <c r="E891" s="2" t="s">
        <v>8727</v>
      </c>
      <c r="F891" s="2" t="s">
        <v>157</v>
      </c>
      <c r="G891" s="2" t="s">
        <v>157</v>
      </c>
      <c r="H891" s="2" t="s">
        <v>8729</v>
      </c>
      <c r="I891" s="95" t="s">
        <v>157</v>
      </c>
      <c r="J891" s="2" t="s">
        <v>8839</v>
      </c>
      <c r="K891" s="2">
        <f>IFERROR(__xludf.DUMMYFUNCTION("""COMPUTED_VALUE"""),11.0)</f>
        <v>11</v>
      </c>
      <c r="L891" s="2" t="s">
        <v>8731</v>
      </c>
      <c r="M891" s="2">
        <v>12.0</v>
      </c>
    </row>
    <row r="892">
      <c r="A892" s="54">
        <v>46087.0</v>
      </c>
      <c r="B892" s="2" t="s">
        <v>145</v>
      </c>
      <c r="C892" s="2" t="s">
        <v>8726</v>
      </c>
      <c r="D892" s="4">
        <v>0.0</v>
      </c>
      <c r="E892" s="2" t="s">
        <v>8727</v>
      </c>
      <c r="F892" s="2" t="s">
        <v>157</v>
      </c>
      <c r="G892" s="2" t="s">
        <v>157</v>
      </c>
      <c r="H892" s="2" t="s">
        <v>8729</v>
      </c>
      <c r="I892" s="95" t="s">
        <v>157</v>
      </c>
      <c r="J892" s="2" t="s">
        <v>8839</v>
      </c>
      <c r="K892" s="2">
        <f>IFERROR(__xludf.DUMMYFUNCTION("""COMPUTED_VALUE"""),11.0)</f>
        <v>11</v>
      </c>
      <c r="L892" s="2" t="s">
        <v>8731</v>
      </c>
      <c r="M892" s="2">
        <v>12.0</v>
      </c>
    </row>
    <row r="893">
      <c r="A893" s="54">
        <v>46088.0</v>
      </c>
      <c r="B893" s="2" t="s">
        <v>145</v>
      </c>
      <c r="C893" s="2" t="s">
        <v>8726</v>
      </c>
      <c r="D893" s="4">
        <v>0.0</v>
      </c>
      <c r="E893" s="2" t="s">
        <v>8727</v>
      </c>
      <c r="F893" s="2" t="s">
        <v>157</v>
      </c>
      <c r="G893" s="2" t="s">
        <v>157</v>
      </c>
      <c r="H893" s="2" t="s">
        <v>8729</v>
      </c>
      <c r="I893" s="95" t="s">
        <v>157</v>
      </c>
      <c r="J893" s="2" t="s">
        <v>8839</v>
      </c>
      <c r="K893" s="2">
        <f>IFERROR(__xludf.DUMMYFUNCTION("""COMPUTED_VALUE"""),11.0)</f>
        <v>11</v>
      </c>
      <c r="L893" s="2" t="s">
        <v>8731</v>
      </c>
      <c r="M893" s="2">
        <v>12.0</v>
      </c>
    </row>
    <row r="894">
      <c r="A894" s="54">
        <v>46089.0</v>
      </c>
      <c r="B894" s="2" t="s">
        <v>145</v>
      </c>
      <c r="C894" s="2" t="s">
        <v>8726</v>
      </c>
      <c r="D894" s="4">
        <v>0.0</v>
      </c>
      <c r="E894" s="2" t="s">
        <v>8727</v>
      </c>
      <c r="F894" s="2" t="s">
        <v>157</v>
      </c>
      <c r="G894" s="2" t="s">
        <v>157</v>
      </c>
      <c r="H894" s="2" t="s">
        <v>8729</v>
      </c>
      <c r="I894" s="95" t="s">
        <v>157</v>
      </c>
      <c r="J894" s="2" t="s">
        <v>8839</v>
      </c>
      <c r="K894" s="2">
        <f>IFERROR(__xludf.DUMMYFUNCTION("""COMPUTED_VALUE"""),11.0)</f>
        <v>11</v>
      </c>
      <c r="L894" s="2" t="s">
        <v>8731</v>
      </c>
      <c r="M894" s="2">
        <v>12.0</v>
      </c>
    </row>
    <row r="895">
      <c r="A895" s="54">
        <v>46090.0</v>
      </c>
      <c r="B895" s="2" t="s">
        <v>145</v>
      </c>
      <c r="C895" s="2" t="s">
        <v>8726</v>
      </c>
      <c r="D895" s="4">
        <v>0.0</v>
      </c>
      <c r="E895" s="2" t="s">
        <v>8727</v>
      </c>
      <c r="F895" s="2" t="s">
        <v>157</v>
      </c>
      <c r="G895" s="2" t="s">
        <v>157</v>
      </c>
      <c r="H895" s="2" t="s">
        <v>8729</v>
      </c>
      <c r="I895" s="95" t="s">
        <v>157</v>
      </c>
      <c r="J895" s="2" t="s">
        <v>8839</v>
      </c>
      <c r="K895" s="2">
        <f>IFERROR(__xludf.DUMMYFUNCTION("""COMPUTED_VALUE"""),12.0)</f>
        <v>12</v>
      </c>
      <c r="L895" s="2" t="s">
        <v>8735</v>
      </c>
      <c r="M895" s="2">
        <v>12.0</v>
      </c>
    </row>
    <row r="896">
      <c r="A896" s="54">
        <v>46091.0</v>
      </c>
      <c r="B896" s="2" t="s">
        <v>145</v>
      </c>
      <c r="C896" s="2" t="s">
        <v>8726</v>
      </c>
      <c r="D896" s="4">
        <v>0.0</v>
      </c>
      <c r="E896" s="2" t="s">
        <v>8727</v>
      </c>
      <c r="F896" s="2" t="s">
        <v>157</v>
      </c>
      <c r="G896" s="2" t="s">
        <v>157</v>
      </c>
      <c r="H896" s="2" t="s">
        <v>8729</v>
      </c>
      <c r="I896" s="95" t="s">
        <v>157</v>
      </c>
      <c r="J896" s="2" t="s">
        <v>8839</v>
      </c>
      <c r="K896" s="2">
        <f>IFERROR(__xludf.DUMMYFUNCTION("""COMPUTED_VALUE"""),11.0)</f>
        <v>11</v>
      </c>
      <c r="L896" s="2" t="s">
        <v>8731</v>
      </c>
      <c r="M896" s="2">
        <v>12.0</v>
      </c>
    </row>
    <row r="897">
      <c r="A897" s="54">
        <v>46092.0</v>
      </c>
      <c r="B897" s="2" t="s">
        <v>145</v>
      </c>
      <c r="C897" s="2" t="s">
        <v>8726</v>
      </c>
      <c r="D897" s="4">
        <v>0.0</v>
      </c>
      <c r="E897" s="2" t="s">
        <v>8727</v>
      </c>
      <c r="F897" s="2" t="s">
        <v>157</v>
      </c>
      <c r="G897" s="2" t="s">
        <v>157</v>
      </c>
      <c r="H897" s="2" t="s">
        <v>8729</v>
      </c>
      <c r="I897" s="95" t="s">
        <v>157</v>
      </c>
      <c r="J897" s="2" t="s">
        <v>8839</v>
      </c>
      <c r="K897" s="2">
        <f>IFERROR(__xludf.DUMMYFUNCTION("""COMPUTED_VALUE"""),11.0)</f>
        <v>11</v>
      </c>
      <c r="L897" s="2" t="s">
        <v>8731</v>
      </c>
      <c r="M897" s="2">
        <v>12.0</v>
      </c>
    </row>
    <row r="898">
      <c r="A898" s="54">
        <v>46093.0</v>
      </c>
      <c r="B898" s="2" t="s">
        <v>145</v>
      </c>
      <c r="C898" s="2" t="s">
        <v>8726</v>
      </c>
      <c r="D898" s="4">
        <v>0.0</v>
      </c>
      <c r="E898" s="2" t="s">
        <v>8727</v>
      </c>
      <c r="F898" s="2" t="s">
        <v>157</v>
      </c>
      <c r="G898" s="2" t="s">
        <v>157</v>
      </c>
      <c r="H898" s="2" t="s">
        <v>8729</v>
      </c>
      <c r="I898" s="95" t="s">
        <v>157</v>
      </c>
      <c r="J898" s="2" t="s">
        <v>8839</v>
      </c>
      <c r="K898" s="2">
        <f>IFERROR(__xludf.DUMMYFUNCTION("""COMPUTED_VALUE"""),11.0)</f>
        <v>11</v>
      </c>
      <c r="L898" s="2" t="s">
        <v>8731</v>
      </c>
      <c r="M898" s="2">
        <v>12.0</v>
      </c>
    </row>
    <row r="899">
      <c r="A899" s="54">
        <v>46094.0</v>
      </c>
      <c r="B899" s="2" t="s">
        <v>145</v>
      </c>
      <c r="C899" s="2" t="s">
        <v>8726</v>
      </c>
      <c r="D899" s="4">
        <v>0.0</v>
      </c>
      <c r="E899" s="2" t="s">
        <v>8727</v>
      </c>
      <c r="F899" s="2" t="s">
        <v>157</v>
      </c>
      <c r="G899" s="2" t="s">
        <v>157</v>
      </c>
      <c r="H899" s="2" t="s">
        <v>8729</v>
      </c>
      <c r="I899" s="95" t="s">
        <v>157</v>
      </c>
      <c r="J899" s="2" t="s">
        <v>8839</v>
      </c>
      <c r="K899" s="2">
        <f>IFERROR(__xludf.DUMMYFUNCTION("""COMPUTED_VALUE"""),11.0)</f>
        <v>11</v>
      </c>
      <c r="L899" s="2" t="s">
        <v>8731</v>
      </c>
      <c r="M899" s="2">
        <v>12.0</v>
      </c>
    </row>
    <row r="900">
      <c r="A900" s="54">
        <v>46095.0</v>
      </c>
      <c r="B900" s="2" t="s">
        <v>145</v>
      </c>
      <c r="C900" s="2" t="s">
        <v>8726</v>
      </c>
      <c r="D900" s="4">
        <v>0.0</v>
      </c>
      <c r="E900" s="2" t="s">
        <v>8727</v>
      </c>
      <c r="F900" s="2" t="s">
        <v>157</v>
      </c>
      <c r="G900" s="2" t="s">
        <v>157</v>
      </c>
      <c r="H900" s="2" t="s">
        <v>8729</v>
      </c>
      <c r="I900" s="95" t="s">
        <v>157</v>
      </c>
      <c r="J900" s="2" t="s">
        <v>8839</v>
      </c>
      <c r="K900" s="2">
        <f>IFERROR(__xludf.DUMMYFUNCTION("""COMPUTED_VALUE"""),11.0)</f>
        <v>11</v>
      </c>
      <c r="L900" s="2" t="s">
        <v>8731</v>
      </c>
      <c r="M900" s="2">
        <v>12.0</v>
      </c>
    </row>
    <row r="901">
      <c r="A901" s="54">
        <v>46096.0</v>
      </c>
      <c r="B901" s="2" t="s">
        <v>145</v>
      </c>
      <c r="C901" s="2" t="s">
        <v>8726</v>
      </c>
      <c r="D901" s="4">
        <v>0.0</v>
      </c>
      <c r="E901" s="2" t="s">
        <v>8727</v>
      </c>
      <c r="F901" s="2" t="s">
        <v>157</v>
      </c>
      <c r="G901" s="2" t="s">
        <v>157</v>
      </c>
      <c r="H901" s="2" t="s">
        <v>8729</v>
      </c>
      <c r="I901" s="95" t="s">
        <v>157</v>
      </c>
      <c r="J901" s="2" t="s">
        <v>8839</v>
      </c>
      <c r="K901" s="2">
        <f>IFERROR(__xludf.DUMMYFUNCTION("""COMPUTED_VALUE"""),11.0)</f>
        <v>11</v>
      </c>
      <c r="L901" s="2" t="s">
        <v>8731</v>
      </c>
      <c r="M901" s="2">
        <v>12.0</v>
      </c>
    </row>
    <row r="902">
      <c r="A902" s="54">
        <v>46097.0</v>
      </c>
      <c r="B902" s="2" t="s">
        <v>145</v>
      </c>
      <c r="C902" s="2" t="s">
        <v>8726</v>
      </c>
      <c r="D902" s="4">
        <v>0.0</v>
      </c>
      <c r="E902" s="2" t="s">
        <v>8727</v>
      </c>
      <c r="F902" s="2" t="s">
        <v>157</v>
      </c>
      <c r="G902" s="2" t="s">
        <v>157</v>
      </c>
      <c r="H902" s="2" t="s">
        <v>8729</v>
      </c>
      <c r="I902" s="95" t="s">
        <v>157</v>
      </c>
      <c r="J902" s="2" t="s">
        <v>8839</v>
      </c>
      <c r="K902" s="2">
        <f>IFERROR(__xludf.DUMMYFUNCTION("""COMPUTED_VALUE"""),11.0)</f>
        <v>11</v>
      </c>
      <c r="L902" s="2" t="s">
        <v>8731</v>
      </c>
      <c r="M902" s="2">
        <v>12.0</v>
      </c>
    </row>
    <row r="903">
      <c r="A903" s="54">
        <v>46098.0</v>
      </c>
      <c r="B903" s="2" t="s">
        <v>145</v>
      </c>
      <c r="C903" s="2" t="s">
        <v>8726</v>
      </c>
      <c r="D903" s="4">
        <v>0.0</v>
      </c>
      <c r="E903" s="2" t="s">
        <v>8727</v>
      </c>
      <c r="F903" s="2" t="s">
        <v>157</v>
      </c>
      <c r="G903" s="2" t="s">
        <v>157</v>
      </c>
      <c r="H903" s="2" t="s">
        <v>8729</v>
      </c>
      <c r="I903" s="95" t="s">
        <v>157</v>
      </c>
      <c r="J903" s="2" t="s">
        <v>8839</v>
      </c>
      <c r="K903" s="2">
        <f>IFERROR(__xludf.DUMMYFUNCTION("""COMPUTED_VALUE"""),11.0)</f>
        <v>11</v>
      </c>
      <c r="L903" s="2" t="s">
        <v>8731</v>
      </c>
      <c r="M903" s="2">
        <v>12.0</v>
      </c>
    </row>
    <row r="904">
      <c r="A904" s="54">
        <v>46099.0</v>
      </c>
      <c r="B904" s="2" t="s">
        <v>145</v>
      </c>
      <c r="C904" s="2" t="s">
        <v>8726</v>
      </c>
      <c r="D904" s="4">
        <v>0.0</v>
      </c>
      <c r="E904" s="2" t="s">
        <v>8727</v>
      </c>
      <c r="F904" s="2" t="s">
        <v>157</v>
      </c>
      <c r="G904" s="2" t="s">
        <v>157</v>
      </c>
      <c r="H904" s="2" t="s">
        <v>8729</v>
      </c>
      <c r="I904" s="95" t="s">
        <v>157</v>
      </c>
      <c r="J904" s="2" t="s">
        <v>8839</v>
      </c>
      <c r="K904" s="2">
        <f>IFERROR(__xludf.DUMMYFUNCTION("""COMPUTED_VALUE"""),11.0)</f>
        <v>11</v>
      </c>
      <c r="L904" s="2" t="s">
        <v>8731</v>
      </c>
      <c r="M904" s="2">
        <v>12.0</v>
      </c>
    </row>
    <row r="905">
      <c r="A905" s="54">
        <v>46100.0</v>
      </c>
      <c r="B905" s="2" t="s">
        <v>145</v>
      </c>
      <c r="C905" s="2" t="s">
        <v>8726</v>
      </c>
      <c r="D905" s="4">
        <v>0.0</v>
      </c>
      <c r="E905" s="2" t="s">
        <v>8727</v>
      </c>
      <c r="F905" s="2" t="s">
        <v>157</v>
      </c>
      <c r="G905" s="2" t="s">
        <v>157</v>
      </c>
      <c r="H905" s="2" t="s">
        <v>8729</v>
      </c>
      <c r="I905" s="95" t="s">
        <v>157</v>
      </c>
      <c r="J905" s="2" t="s">
        <v>8839</v>
      </c>
      <c r="K905" s="2">
        <f>IFERROR(__xludf.DUMMYFUNCTION("""COMPUTED_VALUE"""),11.0)</f>
        <v>11</v>
      </c>
      <c r="L905" s="2" t="s">
        <v>8731</v>
      </c>
      <c r="M905" s="2">
        <v>12.0</v>
      </c>
    </row>
    <row r="906">
      <c r="A906" s="54">
        <v>46101.0</v>
      </c>
      <c r="B906" s="2" t="s">
        <v>145</v>
      </c>
      <c r="C906" s="2" t="s">
        <v>8726</v>
      </c>
      <c r="D906" s="4">
        <v>0.0</v>
      </c>
      <c r="E906" s="2" t="s">
        <v>8727</v>
      </c>
      <c r="F906" s="2" t="s">
        <v>157</v>
      </c>
      <c r="G906" s="2" t="s">
        <v>157</v>
      </c>
      <c r="H906" s="2" t="s">
        <v>8729</v>
      </c>
      <c r="I906" s="95" t="s">
        <v>157</v>
      </c>
      <c r="J906" s="2" t="s">
        <v>8839</v>
      </c>
      <c r="K906" s="2">
        <f>IFERROR(__xludf.DUMMYFUNCTION("""COMPUTED_VALUE"""),11.0)</f>
        <v>11</v>
      </c>
      <c r="L906" s="2" t="s">
        <v>8731</v>
      </c>
      <c r="M906" s="2">
        <v>12.0</v>
      </c>
    </row>
    <row r="907">
      <c r="A907" s="54">
        <v>46102.0</v>
      </c>
      <c r="B907" s="2" t="s">
        <v>145</v>
      </c>
      <c r="C907" s="2" t="s">
        <v>8726</v>
      </c>
      <c r="D907" s="4">
        <v>0.0</v>
      </c>
      <c r="E907" s="2" t="s">
        <v>8727</v>
      </c>
      <c r="F907" s="2" t="s">
        <v>157</v>
      </c>
      <c r="G907" s="2" t="s">
        <v>157</v>
      </c>
      <c r="H907" s="2" t="s">
        <v>8729</v>
      </c>
      <c r="I907" s="95" t="s">
        <v>157</v>
      </c>
      <c r="J907" s="2" t="s">
        <v>8839</v>
      </c>
      <c r="K907" s="2">
        <f>IFERROR(__xludf.DUMMYFUNCTION("""COMPUTED_VALUE"""),11.0)</f>
        <v>11</v>
      </c>
      <c r="L907" s="2" t="s">
        <v>8731</v>
      </c>
      <c r="M907" s="2">
        <v>12.0</v>
      </c>
    </row>
    <row r="908">
      <c r="A908" s="54">
        <v>46103.0</v>
      </c>
      <c r="B908" s="2" t="s">
        <v>145</v>
      </c>
      <c r="C908" s="2" t="s">
        <v>8726</v>
      </c>
      <c r="D908" s="4">
        <v>0.0</v>
      </c>
      <c r="E908" s="2" t="s">
        <v>8727</v>
      </c>
      <c r="F908" s="2" t="s">
        <v>157</v>
      </c>
      <c r="G908" s="2" t="s">
        <v>157</v>
      </c>
      <c r="H908" s="2" t="s">
        <v>8729</v>
      </c>
      <c r="I908" s="95" t="s">
        <v>157</v>
      </c>
      <c r="J908" s="2" t="s">
        <v>8839</v>
      </c>
      <c r="K908" s="2">
        <f>IFERROR(__xludf.DUMMYFUNCTION("""COMPUTED_VALUE"""),11.0)</f>
        <v>11</v>
      </c>
      <c r="L908" s="2" t="s">
        <v>8731</v>
      </c>
      <c r="M908" s="2">
        <v>12.0</v>
      </c>
    </row>
    <row r="909">
      <c r="A909" s="54">
        <v>46104.0</v>
      </c>
      <c r="B909" s="2" t="s">
        <v>145</v>
      </c>
      <c r="C909" s="2" t="s">
        <v>8726</v>
      </c>
      <c r="D909" s="4">
        <v>0.0</v>
      </c>
      <c r="E909" s="2" t="s">
        <v>8727</v>
      </c>
      <c r="F909" s="2" t="s">
        <v>157</v>
      </c>
      <c r="G909" s="2" t="s">
        <v>157</v>
      </c>
      <c r="H909" s="2" t="s">
        <v>8729</v>
      </c>
      <c r="I909" s="95" t="s">
        <v>157</v>
      </c>
      <c r="J909" s="2" t="s">
        <v>8839</v>
      </c>
      <c r="K909" s="2">
        <f>IFERROR(__xludf.DUMMYFUNCTION("""COMPUTED_VALUE"""),11.0)</f>
        <v>11</v>
      </c>
      <c r="L909" s="2" t="s">
        <v>8731</v>
      </c>
      <c r="M909" s="2">
        <v>12.0</v>
      </c>
    </row>
    <row r="910">
      <c r="A910" s="54">
        <v>46105.0</v>
      </c>
      <c r="B910" s="2" t="s">
        <v>145</v>
      </c>
      <c r="C910" s="2" t="s">
        <v>8726</v>
      </c>
      <c r="D910" s="4">
        <v>0.0</v>
      </c>
      <c r="E910" s="2" t="s">
        <v>8727</v>
      </c>
      <c r="F910" s="2" t="s">
        <v>157</v>
      </c>
      <c r="G910" s="2" t="s">
        <v>157</v>
      </c>
      <c r="H910" s="2" t="s">
        <v>8729</v>
      </c>
      <c r="I910" s="95" t="s">
        <v>157</v>
      </c>
      <c r="J910" s="2" t="s">
        <v>8839</v>
      </c>
      <c r="K910" s="2">
        <f>IFERROR(__xludf.DUMMYFUNCTION("""COMPUTED_VALUE"""),11.0)</f>
        <v>11</v>
      </c>
      <c r="L910" s="2" t="s">
        <v>8731</v>
      </c>
      <c r="M910" s="2">
        <v>12.0</v>
      </c>
    </row>
    <row r="911">
      <c r="A911" s="54">
        <v>46106.0</v>
      </c>
      <c r="B911" s="2" t="s">
        <v>145</v>
      </c>
      <c r="C911" s="2" t="s">
        <v>8726</v>
      </c>
      <c r="D911" s="4">
        <v>0.0</v>
      </c>
      <c r="E911" s="2" t="s">
        <v>8727</v>
      </c>
      <c r="F911" s="2" t="s">
        <v>157</v>
      </c>
      <c r="G911" s="2" t="s">
        <v>157</v>
      </c>
      <c r="H911" s="2" t="s">
        <v>8729</v>
      </c>
      <c r="I911" s="95" t="s">
        <v>157</v>
      </c>
      <c r="J911" s="2" t="s">
        <v>8839</v>
      </c>
      <c r="K911" s="2">
        <f>IFERROR(__xludf.DUMMYFUNCTION("""COMPUTED_VALUE"""),11.0)</f>
        <v>11</v>
      </c>
      <c r="L911" s="2" t="s">
        <v>8731</v>
      </c>
      <c r="M911" s="2">
        <v>12.0</v>
      </c>
    </row>
    <row r="912">
      <c r="A912" s="54">
        <v>46107.0</v>
      </c>
      <c r="B912" s="2" t="s">
        <v>145</v>
      </c>
      <c r="C912" s="2" t="s">
        <v>8726</v>
      </c>
      <c r="D912" s="4">
        <v>0.0</v>
      </c>
      <c r="E912" s="2" t="s">
        <v>8727</v>
      </c>
      <c r="F912" s="2" t="s">
        <v>157</v>
      </c>
      <c r="G912" s="2" t="s">
        <v>157</v>
      </c>
      <c r="H912" s="2" t="s">
        <v>8729</v>
      </c>
      <c r="I912" s="95" t="s">
        <v>157</v>
      </c>
      <c r="J912" s="2" t="s">
        <v>8839</v>
      </c>
      <c r="K912" s="2">
        <f>IFERROR(__xludf.DUMMYFUNCTION("""COMPUTED_VALUE"""),11.0)</f>
        <v>11</v>
      </c>
      <c r="L912" s="2" t="s">
        <v>8731</v>
      </c>
      <c r="M912" s="2">
        <v>12.0</v>
      </c>
    </row>
    <row r="913">
      <c r="A913" s="54">
        <v>46108.0</v>
      </c>
      <c r="B913" s="2" t="s">
        <v>145</v>
      </c>
      <c r="C913" s="2" t="s">
        <v>8726</v>
      </c>
      <c r="D913" s="4">
        <v>0.0</v>
      </c>
      <c r="E913" s="2" t="s">
        <v>8727</v>
      </c>
      <c r="F913" s="2" t="s">
        <v>157</v>
      </c>
      <c r="G913" s="2" t="s">
        <v>157</v>
      </c>
      <c r="H913" s="2" t="s">
        <v>8729</v>
      </c>
      <c r="I913" s="95" t="s">
        <v>157</v>
      </c>
      <c r="J913" s="2" t="s">
        <v>8839</v>
      </c>
      <c r="K913" s="2">
        <f>IFERROR(__xludf.DUMMYFUNCTION("""COMPUTED_VALUE"""),11.0)</f>
        <v>11</v>
      </c>
      <c r="L913" s="2" t="s">
        <v>8731</v>
      </c>
      <c r="M913" s="2">
        <v>12.0</v>
      </c>
    </row>
    <row r="914">
      <c r="A914" s="54">
        <v>46109.0</v>
      </c>
      <c r="B914" s="2" t="s">
        <v>145</v>
      </c>
      <c r="C914" s="2" t="s">
        <v>8726</v>
      </c>
      <c r="D914" s="4">
        <v>0.0</v>
      </c>
      <c r="E914" s="2" t="s">
        <v>8727</v>
      </c>
      <c r="F914" s="2" t="s">
        <v>157</v>
      </c>
      <c r="G914" s="2" t="s">
        <v>157</v>
      </c>
      <c r="H914" s="2" t="s">
        <v>8729</v>
      </c>
      <c r="I914" s="95" t="s">
        <v>157</v>
      </c>
      <c r="J914" s="2" t="s">
        <v>8839</v>
      </c>
      <c r="K914" s="2">
        <f>IFERROR(__xludf.DUMMYFUNCTION("""COMPUTED_VALUE"""),11.0)</f>
        <v>11</v>
      </c>
      <c r="L914" s="2" t="s">
        <v>8731</v>
      </c>
      <c r="M914" s="2">
        <v>12.0</v>
      </c>
    </row>
    <row r="915">
      <c r="A915" s="54">
        <v>46110.0</v>
      </c>
      <c r="B915" s="2" t="s">
        <v>145</v>
      </c>
      <c r="C915" s="2" t="s">
        <v>8726</v>
      </c>
      <c r="D915" s="4">
        <v>0.0</v>
      </c>
      <c r="E915" s="2" t="s">
        <v>8727</v>
      </c>
      <c r="F915" s="2" t="s">
        <v>157</v>
      </c>
      <c r="G915" s="2" t="s">
        <v>157</v>
      </c>
      <c r="H915" s="2" t="s">
        <v>8729</v>
      </c>
      <c r="I915" s="95" t="s">
        <v>157</v>
      </c>
      <c r="J915" s="2" t="s">
        <v>8839</v>
      </c>
      <c r="K915" s="2">
        <f>IFERROR(__xludf.DUMMYFUNCTION("""COMPUTED_VALUE"""),11.0)</f>
        <v>11</v>
      </c>
      <c r="L915" s="2" t="s">
        <v>8731</v>
      </c>
      <c r="M915" s="2">
        <v>12.0</v>
      </c>
    </row>
    <row r="916">
      <c r="A916" s="54">
        <v>46111.0</v>
      </c>
      <c r="B916" s="2" t="s">
        <v>145</v>
      </c>
      <c r="C916" s="2" t="s">
        <v>8726</v>
      </c>
      <c r="D916" s="4">
        <v>0.0</v>
      </c>
      <c r="E916" s="2" t="s">
        <v>8727</v>
      </c>
      <c r="F916" s="2" t="s">
        <v>157</v>
      </c>
      <c r="G916" s="2" t="s">
        <v>157</v>
      </c>
      <c r="H916" s="2" t="s">
        <v>8729</v>
      </c>
      <c r="I916" s="95" t="s">
        <v>157</v>
      </c>
      <c r="J916" s="2" t="s">
        <v>8839</v>
      </c>
      <c r="K916" s="2">
        <f>IFERROR(__xludf.DUMMYFUNCTION("""COMPUTED_VALUE"""),11.0)</f>
        <v>11</v>
      </c>
      <c r="L916" s="2" t="s">
        <v>8731</v>
      </c>
      <c r="M916" s="2">
        <v>12.0</v>
      </c>
    </row>
    <row r="917">
      <c r="A917" s="54">
        <v>46112.0</v>
      </c>
      <c r="B917" s="2" t="s">
        <v>145</v>
      </c>
      <c r="C917" s="2" t="s">
        <v>8726</v>
      </c>
      <c r="D917" s="4">
        <v>0.0</v>
      </c>
      <c r="E917" s="2" t="s">
        <v>8727</v>
      </c>
      <c r="F917" s="2" t="s">
        <v>157</v>
      </c>
      <c r="G917" s="2" t="s">
        <v>157</v>
      </c>
      <c r="H917" s="2" t="s">
        <v>8729</v>
      </c>
      <c r="I917" s="95" t="s">
        <v>157</v>
      </c>
      <c r="J917" s="2" t="s">
        <v>8839</v>
      </c>
      <c r="K917" s="2">
        <f>IFERROR(__xludf.DUMMYFUNCTION("""COMPUTED_VALUE"""),11.0)</f>
        <v>11</v>
      </c>
      <c r="L917" s="2" t="s">
        <v>8731</v>
      </c>
      <c r="M917" s="2">
        <v>12.0</v>
      </c>
    </row>
    <row r="918">
      <c r="A918" s="54">
        <v>46113.0</v>
      </c>
      <c r="B918" s="2" t="s">
        <v>145</v>
      </c>
      <c r="C918" s="2" t="s">
        <v>8726</v>
      </c>
      <c r="D918" s="4">
        <v>0.0</v>
      </c>
      <c r="E918" s="2" t="s">
        <v>8727</v>
      </c>
      <c r="F918" s="2" t="s">
        <v>157</v>
      </c>
      <c r="G918" s="2" t="s">
        <v>157</v>
      </c>
      <c r="H918" s="2" t="s">
        <v>8729</v>
      </c>
      <c r="I918" s="95" t="s">
        <v>157</v>
      </c>
      <c r="J918" s="2" t="s">
        <v>8839</v>
      </c>
      <c r="K918" s="2">
        <f>IFERROR(__xludf.DUMMYFUNCTION("""COMPUTED_VALUE"""),11.0)</f>
        <v>11</v>
      </c>
      <c r="L918" s="2" t="s">
        <v>8731</v>
      </c>
      <c r="M918" s="2">
        <v>12.0</v>
      </c>
    </row>
    <row r="919">
      <c r="A919" s="54">
        <v>46114.0</v>
      </c>
      <c r="B919" s="2" t="s">
        <v>145</v>
      </c>
      <c r="C919" s="2" t="s">
        <v>8726</v>
      </c>
      <c r="D919" s="4">
        <v>0.0</v>
      </c>
      <c r="E919" s="2" t="s">
        <v>8727</v>
      </c>
      <c r="F919" s="2" t="s">
        <v>157</v>
      </c>
      <c r="G919" s="2" t="s">
        <v>157</v>
      </c>
      <c r="H919" s="2" t="s">
        <v>8729</v>
      </c>
      <c r="I919" s="95" t="s">
        <v>157</v>
      </c>
      <c r="J919" s="2" t="s">
        <v>8839</v>
      </c>
      <c r="K919" s="2">
        <f>IFERROR(__xludf.DUMMYFUNCTION("""COMPUTED_VALUE"""),11.0)</f>
        <v>11</v>
      </c>
      <c r="L919" s="2" t="s">
        <v>8731</v>
      </c>
      <c r="M919" s="2">
        <v>12.0</v>
      </c>
    </row>
    <row r="920">
      <c r="A920" s="54">
        <v>46115.0</v>
      </c>
      <c r="B920" s="2" t="s">
        <v>145</v>
      </c>
      <c r="C920" s="2" t="s">
        <v>8726</v>
      </c>
      <c r="D920" s="4">
        <v>0.0</v>
      </c>
      <c r="E920" s="2" t="s">
        <v>8727</v>
      </c>
      <c r="F920" s="2" t="s">
        <v>157</v>
      </c>
      <c r="G920" s="2" t="s">
        <v>157</v>
      </c>
      <c r="H920" s="2" t="s">
        <v>8729</v>
      </c>
      <c r="I920" s="95" t="s">
        <v>157</v>
      </c>
      <c r="J920" s="2" t="s">
        <v>8839</v>
      </c>
      <c r="K920" s="2">
        <f>IFERROR(__xludf.DUMMYFUNCTION("""COMPUTED_VALUE"""),11.0)</f>
        <v>11</v>
      </c>
      <c r="L920" s="2" t="s">
        <v>8731</v>
      </c>
      <c r="M920" s="2">
        <v>12.0</v>
      </c>
    </row>
    <row r="921">
      <c r="A921" s="54">
        <v>46116.0</v>
      </c>
      <c r="B921" s="2" t="s">
        <v>145</v>
      </c>
      <c r="C921" s="2" t="s">
        <v>8726</v>
      </c>
      <c r="D921" s="4">
        <v>0.0</v>
      </c>
      <c r="E921" s="2" t="s">
        <v>8727</v>
      </c>
      <c r="F921" s="2" t="s">
        <v>157</v>
      </c>
      <c r="G921" s="2" t="s">
        <v>157</v>
      </c>
      <c r="H921" s="2" t="s">
        <v>8729</v>
      </c>
      <c r="I921" s="95" t="s">
        <v>157</v>
      </c>
      <c r="J921" s="2" t="s">
        <v>8839</v>
      </c>
      <c r="K921" s="2">
        <f>IFERROR(__xludf.DUMMYFUNCTION("""COMPUTED_VALUE"""),12.0)</f>
        <v>12</v>
      </c>
      <c r="L921" s="2" t="s">
        <v>8735</v>
      </c>
      <c r="M921" s="2">
        <v>12.0</v>
      </c>
    </row>
    <row r="922">
      <c r="A922" s="54">
        <v>46117.0</v>
      </c>
      <c r="B922" s="2" t="s">
        <v>145</v>
      </c>
      <c r="C922" s="2" t="s">
        <v>8726</v>
      </c>
      <c r="D922" s="4">
        <v>0.0</v>
      </c>
      <c r="E922" s="2" t="s">
        <v>8727</v>
      </c>
      <c r="F922" s="2" t="s">
        <v>157</v>
      </c>
      <c r="G922" s="2" t="s">
        <v>157</v>
      </c>
      <c r="H922" s="2" t="s">
        <v>8729</v>
      </c>
      <c r="I922" s="95" t="s">
        <v>157</v>
      </c>
      <c r="J922" s="2" t="s">
        <v>8839</v>
      </c>
      <c r="K922" s="2">
        <f>IFERROR(__xludf.DUMMYFUNCTION("""COMPUTED_VALUE"""),11.0)</f>
        <v>11</v>
      </c>
      <c r="L922" s="2" t="s">
        <v>8731</v>
      </c>
      <c r="M922" s="2">
        <v>12.0</v>
      </c>
    </row>
    <row r="923">
      <c r="A923" s="54">
        <v>46118.0</v>
      </c>
      <c r="B923" s="2" t="s">
        <v>145</v>
      </c>
      <c r="C923" s="2" t="s">
        <v>8726</v>
      </c>
      <c r="D923" s="4">
        <v>0.0</v>
      </c>
      <c r="E923" s="2" t="s">
        <v>8727</v>
      </c>
      <c r="F923" s="2" t="s">
        <v>157</v>
      </c>
      <c r="G923" s="2" t="s">
        <v>157</v>
      </c>
      <c r="H923" s="2" t="s">
        <v>8729</v>
      </c>
      <c r="I923" s="95" t="s">
        <v>157</v>
      </c>
      <c r="J923" s="2" t="s">
        <v>8839</v>
      </c>
      <c r="K923" s="2">
        <f>IFERROR(__xludf.DUMMYFUNCTION("""COMPUTED_VALUE"""),11.0)</f>
        <v>11</v>
      </c>
      <c r="L923" s="2" t="s">
        <v>8731</v>
      </c>
      <c r="M923" s="2">
        <v>12.0</v>
      </c>
    </row>
    <row r="924">
      <c r="A924" s="54">
        <v>46119.0</v>
      </c>
      <c r="B924" s="2" t="s">
        <v>145</v>
      </c>
      <c r="C924" s="2" t="s">
        <v>8726</v>
      </c>
      <c r="D924" s="4">
        <v>0.0</v>
      </c>
      <c r="E924" s="2" t="s">
        <v>8727</v>
      </c>
      <c r="F924" s="2" t="s">
        <v>157</v>
      </c>
      <c r="G924" s="2" t="s">
        <v>157</v>
      </c>
      <c r="H924" s="2" t="s">
        <v>8729</v>
      </c>
      <c r="I924" s="95" t="s">
        <v>157</v>
      </c>
      <c r="J924" s="2" t="s">
        <v>8839</v>
      </c>
      <c r="K924" s="2">
        <f>IFERROR(__xludf.DUMMYFUNCTION("""COMPUTED_VALUE"""),11.0)</f>
        <v>11</v>
      </c>
      <c r="L924" s="2" t="s">
        <v>8731</v>
      </c>
      <c r="M924" s="2">
        <v>12.0</v>
      </c>
    </row>
    <row r="925">
      <c r="A925" s="54">
        <v>46120.0</v>
      </c>
      <c r="B925" s="2" t="s">
        <v>145</v>
      </c>
      <c r="C925" s="2" t="s">
        <v>8726</v>
      </c>
      <c r="D925" s="4">
        <v>0.0</v>
      </c>
      <c r="E925" s="2" t="s">
        <v>8727</v>
      </c>
      <c r="F925" s="2" t="s">
        <v>157</v>
      </c>
      <c r="G925" s="2" t="s">
        <v>157</v>
      </c>
      <c r="H925" s="2" t="s">
        <v>8729</v>
      </c>
      <c r="I925" s="95" t="s">
        <v>157</v>
      </c>
      <c r="J925" s="2" t="s">
        <v>8839</v>
      </c>
      <c r="K925" s="2">
        <f>IFERROR(__xludf.DUMMYFUNCTION("""COMPUTED_VALUE"""),11.0)</f>
        <v>11</v>
      </c>
      <c r="L925" s="2" t="s">
        <v>8731</v>
      </c>
      <c r="M925" s="2">
        <v>12.0</v>
      </c>
    </row>
    <row r="926">
      <c r="A926" s="54">
        <v>46121.0</v>
      </c>
      <c r="B926" s="2" t="s">
        <v>145</v>
      </c>
      <c r="C926" s="2" t="s">
        <v>8726</v>
      </c>
      <c r="D926" s="4">
        <v>0.0</v>
      </c>
      <c r="E926" s="2" t="s">
        <v>8727</v>
      </c>
      <c r="F926" s="2" t="s">
        <v>157</v>
      </c>
      <c r="G926" s="2" t="s">
        <v>157</v>
      </c>
      <c r="H926" s="2" t="s">
        <v>8729</v>
      </c>
      <c r="I926" s="95" t="s">
        <v>157</v>
      </c>
      <c r="J926" s="2" t="s">
        <v>8839</v>
      </c>
      <c r="K926" s="2">
        <f>IFERROR(__xludf.DUMMYFUNCTION("""COMPUTED_VALUE"""),11.0)</f>
        <v>11</v>
      </c>
      <c r="L926" s="2" t="s">
        <v>8731</v>
      </c>
      <c r="M926" s="2">
        <v>12.0</v>
      </c>
    </row>
    <row r="927">
      <c r="A927" s="54">
        <v>46122.0</v>
      </c>
      <c r="B927" s="2" t="s">
        <v>145</v>
      </c>
      <c r="C927" s="2" t="s">
        <v>8726</v>
      </c>
      <c r="D927" s="4">
        <v>0.0</v>
      </c>
      <c r="E927" s="2" t="s">
        <v>8727</v>
      </c>
      <c r="F927" s="2" t="s">
        <v>157</v>
      </c>
      <c r="G927" s="2" t="s">
        <v>157</v>
      </c>
      <c r="H927" s="2" t="s">
        <v>8729</v>
      </c>
      <c r="I927" s="95" t="s">
        <v>157</v>
      </c>
      <c r="J927" s="2" t="s">
        <v>8839</v>
      </c>
      <c r="K927" s="2">
        <f>IFERROR(__xludf.DUMMYFUNCTION("""COMPUTED_VALUE"""),11.0)</f>
        <v>11</v>
      </c>
      <c r="L927" s="2" t="s">
        <v>8731</v>
      </c>
      <c r="M927" s="2">
        <v>12.0</v>
      </c>
    </row>
    <row r="928">
      <c r="A928" s="54">
        <v>46123.0</v>
      </c>
      <c r="B928" s="2" t="s">
        <v>145</v>
      </c>
      <c r="C928" s="2" t="s">
        <v>8726</v>
      </c>
      <c r="D928" s="4">
        <v>0.0</v>
      </c>
      <c r="E928" s="2" t="s">
        <v>8727</v>
      </c>
      <c r="F928" s="2" t="s">
        <v>157</v>
      </c>
      <c r="G928" s="2" t="s">
        <v>157</v>
      </c>
      <c r="H928" s="2" t="s">
        <v>8729</v>
      </c>
      <c r="I928" s="95" t="s">
        <v>157</v>
      </c>
      <c r="J928" s="2" t="s">
        <v>8839</v>
      </c>
      <c r="K928" s="2">
        <f>IFERROR(__xludf.DUMMYFUNCTION("""COMPUTED_VALUE"""),11.0)</f>
        <v>11</v>
      </c>
      <c r="L928" s="2" t="s">
        <v>8731</v>
      </c>
      <c r="M928" s="2">
        <v>12.0</v>
      </c>
    </row>
    <row r="929">
      <c r="A929" s="54">
        <v>46124.0</v>
      </c>
      <c r="B929" s="2" t="s">
        <v>145</v>
      </c>
      <c r="C929" s="2" t="s">
        <v>8726</v>
      </c>
      <c r="D929" s="4">
        <v>0.0</v>
      </c>
      <c r="E929" s="2" t="s">
        <v>8727</v>
      </c>
      <c r="F929" s="2" t="s">
        <v>157</v>
      </c>
      <c r="G929" s="2" t="s">
        <v>157</v>
      </c>
      <c r="H929" s="2" t="s">
        <v>8729</v>
      </c>
      <c r="I929" s="95" t="s">
        <v>157</v>
      </c>
      <c r="J929" s="2" t="s">
        <v>8839</v>
      </c>
      <c r="K929" s="2">
        <f>IFERROR(__xludf.DUMMYFUNCTION("""COMPUTED_VALUE"""),11.0)</f>
        <v>11</v>
      </c>
      <c r="L929" s="2" t="s">
        <v>8731</v>
      </c>
      <c r="M929" s="2">
        <v>12.0</v>
      </c>
    </row>
    <row r="930">
      <c r="A930" s="54">
        <v>46125.0</v>
      </c>
      <c r="B930" s="2" t="s">
        <v>145</v>
      </c>
      <c r="C930" s="2" t="s">
        <v>8726</v>
      </c>
      <c r="D930" s="4">
        <v>0.0</v>
      </c>
      <c r="E930" s="2" t="s">
        <v>8727</v>
      </c>
      <c r="F930" s="2" t="s">
        <v>157</v>
      </c>
      <c r="G930" s="2" t="s">
        <v>157</v>
      </c>
      <c r="H930" s="2" t="s">
        <v>8729</v>
      </c>
      <c r="I930" s="95" t="s">
        <v>157</v>
      </c>
      <c r="J930" s="2" t="s">
        <v>8839</v>
      </c>
      <c r="K930" s="2">
        <f>IFERROR(__xludf.DUMMYFUNCTION("""COMPUTED_VALUE"""),11.0)</f>
        <v>11</v>
      </c>
      <c r="L930" s="2" t="s">
        <v>8731</v>
      </c>
      <c r="M930" s="2">
        <v>12.0</v>
      </c>
    </row>
    <row r="931">
      <c r="A931" s="54">
        <v>46126.0</v>
      </c>
      <c r="B931" s="2" t="s">
        <v>145</v>
      </c>
      <c r="C931" s="2" t="s">
        <v>8726</v>
      </c>
      <c r="D931" s="2">
        <v>1.0</v>
      </c>
      <c r="E931" s="2" t="s">
        <v>8850</v>
      </c>
      <c r="F931" s="48" t="s">
        <v>2134</v>
      </c>
      <c r="G931" s="48" t="s">
        <v>8851</v>
      </c>
      <c r="H931" s="2" t="s">
        <v>8738</v>
      </c>
      <c r="I931" s="95"/>
      <c r="J931" s="2" t="s">
        <v>8852</v>
      </c>
      <c r="K931" s="2">
        <f>IFERROR(__xludf.DUMMYFUNCTION("""COMPUTED_VALUE"""),11.0)</f>
        <v>11</v>
      </c>
      <c r="L931" s="2" t="s">
        <v>8731</v>
      </c>
      <c r="M931" s="2">
        <v>12.0</v>
      </c>
    </row>
    <row r="932">
      <c r="A932" s="54">
        <v>46127.0</v>
      </c>
      <c r="B932" s="2" t="s">
        <v>145</v>
      </c>
      <c r="C932" s="2" t="s">
        <v>8726</v>
      </c>
      <c r="D932" s="4">
        <v>0.0</v>
      </c>
      <c r="E932" s="2" t="s">
        <v>8727</v>
      </c>
      <c r="F932" s="2" t="s">
        <v>157</v>
      </c>
      <c r="G932" s="2" t="s">
        <v>157</v>
      </c>
      <c r="H932" s="2" t="s">
        <v>8729</v>
      </c>
      <c r="I932" s="95" t="s">
        <v>157</v>
      </c>
      <c r="J932" s="2" t="s">
        <v>8839</v>
      </c>
      <c r="K932" s="2">
        <f>IFERROR(__xludf.DUMMYFUNCTION("""COMPUTED_VALUE"""),11.0)</f>
        <v>11</v>
      </c>
      <c r="L932" s="2" t="s">
        <v>8731</v>
      </c>
      <c r="M932" s="2">
        <v>12.0</v>
      </c>
    </row>
    <row r="933">
      <c r="A933" s="54">
        <v>46128.0</v>
      </c>
      <c r="B933" s="2" t="s">
        <v>145</v>
      </c>
      <c r="C933" s="2" t="s">
        <v>8726</v>
      </c>
      <c r="D933" s="4">
        <v>1.0</v>
      </c>
      <c r="E933" s="2" t="s">
        <v>8853</v>
      </c>
      <c r="F933" s="48" t="s">
        <v>985</v>
      </c>
      <c r="G933" s="48" t="s">
        <v>986</v>
      </c>
      <c r="H933" s="2" t="s">
        <v>8738</v>
      </c>
      <c r="I933" s="95" t="s">
        <v>157</v>
      </c>
      <c r="J933" s="2" t="s">
        <v>8844</v>
      </c>
      <c r="K933" s="2">
        <f>IFERROR(__xludf.DUMMYFUNCTION("""COMPUTED_VALUE"""),11.0)</f>
        <v>11</v>
      </c>
      <c r="L933" s="2" t="s">
        <v>8731</v>
      </c>
      <c r="M933" s="2">
        <v>12.0</v>
      </c>
    </row>
    <row r="934">
      <c r="A934" s="54">
        <v>46129.0</v>
      </c>
      <c r="B934" s="2" t="s">
        <v>145</v>
      </c>
      <c r="C934" s="2" t="s">
        <v>8726</v>
      </c>
      <c r="D934" s="4">
        <v>0.0</v>
      </c>
      <c r="E934" s="2" t="s">
        <v>8727</v>
      </c>
      <c r="F934" s="2" t="s">
        <v>157</v>
      </c>
      <c r="G934" s="2" t="s">
        <v>157</v>
      </c>
      <c r="H934" s="2" t="s">
        <v>8729</v>
      </c>
      <c r="I934" s="95" t="s">
        <v>157</v>
      </c>
      <c r="J934" s="2" t="s">
        <v>8839</v>
      </c>
      <c r="K934" s="2">
        <f>IFERROR(__xludf.DUMMYFUNCTION("""COMPUTED_VALUE"""),12.0)</f>
        <v>12</v>
      </c>
      <c r="L934" s="2" t="s">
        <v>8735</v>
      </c>
      <c r="M934" s="2">
        <v>12.0</v>
      </c>
    </row>
    <row r="935">
      <c r="A935" s="54">
        <v>46130.0</v>
      </c>
      <c r="B935" s="2" t="s">
        <v>145</v>
      </c>
      <c r="C935" s="2" t="s">
        <v>8726</v>
      </c>
      <c r="D935" s="4">
        <v>0.0</v>
      </c>
      <c r="E935" s="2" t="s">
        <v>8727</v>
      </c>
      <c r="F935" s="2" t="s">
        <v>157</v>
      </c>
      <c r="G935" s="2" t="s">
        <v>157</v>
      </c>
      <c r="H935" s="2" t="s">
        <v>8729</v>
      </c>
      <c r="I935" s="95" t="s">
        <v>157</v>
      </c>
      <c r="J935" s="2" t="s">
        <v>8839</v>
      </c>
      <c r="K935" s="2">
        <f>IFERROR(__xludf.DUMMYFUNCTION("""COMPUTED_VALUE"""),11.0)</f>
        <v>11</v>
      </c>
      <c r="L935" s="2" t="s">
        <v>8731</v>
      </c>
      <c r="M935" s="2">
        <v>12.0</v>
      </c>
    </row>
    <row r="936">
      <c r="A936" s="54">
        <v>46131.0</v>
      </c>
      <c r="B936" s="2" t="s">
        <v>145</v>
      </c>
      <c r="C936" s="2" t="s">
        <v>8726</v>
      </c>
      <c r="D936" s="4">
        <v>0.0</v>
      </c>
      <c r="E936" s="2" t="s">
        <v>8727</v>
      </c>
      <c r="F936" s="2" t="s">
        <v>157</v>
      </c>
      <c r="G936" s="2" t="s">
        <v>157</v>
      </c>
      <c r="H936" s="2" t="s">
        <v>8729</v>
      </c>
      <c r="I936" s="95" t="s">
        <v>157</v>
      </c>
      <c r="J936" s="2" t="s">
        <v>8839</v>
      </c>
      <c r="K936" s="2">
        <f>IFERROR(__xludf.DUMMYFUNCTION("""COMPUTED_VALUE"""),11.0)</f>
        <v>11</v>
      </c>
      <c r="L936" s="2" t="s">
        <v>8731</v>
      </c>
      <c r="M936" s="2">
        <v>12.0</v>
      </c>
    </row>
    <row r="937">
      <c r="A937" s="54">
        <v>46132.0</v>
      </c>
      <c r="B937" s="2" t="s">
        <v>145</v>
      </c>
      <c r="C937" s="2" t="s">
        <v>8726</v>
      </c>
      <c r="D937" s="4">
        <v>0.0</v>
      </c>
      <c r="E937" s="2" t="s">
        <v>8727</v>
      </c>
      <c r="F937" s="2" t="s">
        <v>157</v>
      </c>
      <c r="G937" s="2" t="s">
        <v>157</v>
      </c>
      <c r="H937" s="2" t="s">
        <v>8729</v>
      </c>
      <c r="I937" s="95" t="s">
        <v>157</v>
      </c>
      <c r="J937" s="2" t="s">
        <v>8839</v>
      </c>
      <c r="K937" s="2">
        <f>IFERROR(__xludf.DUMMYFUNCTION("""COMPUTED_VALUE"""),11.0)</f>
        <v>11</v>
      </c>
      <c r="L937" s="2" t="s">
        <v>8731</v>
      </c>
      <c r="M937" s="2">
        <v>12.0</v>
      </c>
    </row>
    <row r="938">
      <c r="A938" s="54">
        <v>46133.0</v>
      </c>
      <c r="B938" s="2" t="s">
        <v>145</v>
      </c>
      <c r="C938" s="2" t="s">
        <v>8726</v>
      </c>
      <c r="D938" s="4">
        <v>0.0</v>
      </c>
      <c r="E938" s="2" t="s">
        <v>8727</v>
      </c>
      <c r="F938" s="2" t="s">
        <v>157</v>
      </c>
      <c r="G938" s="2" t="s">
        <v>157</v>
      </c>
      <c r="H938" s="2" t="s">
        <v>8729</v>
      </c>
      <c r="I938" s="95" t="s">
        <v>157</v>
      </c>
      <c r="J938" s="2" t="s">
        <v>8839</v>
      </c>
      <c r="K938" s="2">
        <f>IFERROR(__xludf.DUMMYFUNCTION("""COMPUTED_VALUE"""),11.0)</f>
        <v>11</v>
      </c>
      <c r="L938" s="2" t="s">
        <v>8731</v>
      </c>
      <c r="M938" s="2">
        <v>12.0</v>
      </c>
    </row>
    <row r="939">
      <c r="A939" s="54">
        <v>46134.0</v>
      </c>
      <c r="B939" s="2" t="s">
        <v>145</v>
      </c>
      <c r="C939" s="2" t="s">
        <v>8726</v>
      </c>
      <c r="D939" s="4">
        <v>0.0</v>
      </c>
      <c r="E939" s="2" t="s">
        <v>8727</v>
      </c>
      <c r="F939" s="2" t="s">
        <v>157</v>
      </c>
      <c r="G939" s="2" t="s">
        <v>157</v>
      </c>
      <c r="H939" s="2" t="s">
        <v>8729</v>
      </c>
      <c r="I939" s="95" t="s">
        <v>157</v>
      </c>
      <c r="J939" s="2" t="s">
        <v>8839</v>
      </c>
      <c r="K939" s="2">
        <f>IFERROR(__xludf.DUMMYFUNCTION("""COMPUTED_VALUE"""),11.0)</f>
        <v>11</v>
      </c>
      <c r="L939" s="2" t="s">
        <v>8731</v>
      </c>
      <c r="M939" s="2">
        <v>12.0</v>
      </c>
    </row>
    <row r="940">
      <c r="A940" s="54">
        <v>46135.0</v>
      </c>
      <c r="B940" s="2" t="s">
        <v>145</v>
      </c>
      <c r="C940" s="2" t="s">
        <v>8726</v>
      </c>
      <c r="D940" s="4">
        <v>0.0</v>
      </c>
      <c r="E940" s="2" t="s">
        <v>8727</v>
      </c>
      <c r="F940" s="2" t="s">
        <v>157</v>
      </c>
      <c r="G940" s="2" t="s">
        <v>157</v>
      </c>
      <c r="H940" s="2" t="s">
        <v>8729</v>
      </c>
      <c r="I940" s="95" t="s">
        <v>157</v>
      </c>
      <c r="J940" s="2" t="s">
        <v>8839</v>
      </c>
      <c r="K940" s="2">
        <f>IFERROR(__xludf.DUMMYFUNCTION("""COMPUTED_VALUE"""),11.0)</f>
        <v>11</v>
      </c>
      <c r="L940" s="2" t="s">
        <v>8731</v>
      </c>
      <c r="M940" s="2">
        <v>12.0</v>
      </c>
    </row>
    <row r="941">
      <c r="A941" s="54">
        <v>46136.0</v>
      </c>
      <c r="B941" s="2" t="s">
        <v>145</v>
      </c>
      <c r="C941" s="2" t="s">
        <v>8726</v>
      </c>
      <c r="D941" s="4">
        <v>0.0</v>
      </c>
      <c r="E941" s="2" t="s">
        <v>8727</v>
      </c>
      <c r="F941" s="2" t="s">
        <v>157</v>
      </c>
      <c r="G941" s="2" t="s">
        <v>157</v>
      </c>
      <c r="H941" s="2" t="s">
        <v>8729</v>
      </c>
      <c r="I941" s="95" t="s">
        <v>157</v>
      </c>
      <c r="J941" s="2" t="s">
        <v>8839</v>
      </c>
      <c r="K941" s="2">
        <f>IFERROR(__xludf.DUMMYFUNCTION("""COMPUTED_VALUE"""),11.0)</f>
        <v>11</v>
      </c>
      <c r="L941" s="2" t="s">
        <v>8731</v>
      </c>
      <c r="M941" s="2">
        <v>12.0</v>
      </c>
    </row>
    <row r="942">
      <c r="A942" s="54">
        <v>46137.0</v>
      </c>
      <c r="B942" s="2" t="s">
        <v>145</v>
      </c>
      <c r="C942" s="2" t="s">
        <v>8726</v>
      </c>
      <c r="D942" s="4">
        <v>1.0</v>
      </c>
      <c r="E942" s="2" t="s">
        <v>8854</v>
      </c>
      <c r="F942" s="48" t="s">
        <v>985</v>
      </c>
      <c r="G942" s="48" t="s">
        <v>998</v>
      </c>
      <c r="H942" s="2" t="s">
        <v>8738</v>
      </c>
      <c r="I942" s="95" t="s">
        <v>157</v>
      </c>
      <c r="J942" s="2" t="s">
        <v>8844</v>
      </c>
      <c r="K942" s="2">
        <f>IFERROR(__xludf.DUMMYFUNCTION("""COMPUTED_VALUE"""),11.0)</f>
        <v>11</v>
      </c>
      <c r="L942" s="2" t="s">
        <v>8731</v>
      </c>
      <c r="M942" s="2">
        <v>12.0</v>
      </c>
    </row>
    <row r="943">
      <c r="A943" s="54">
        <v>46138.0</v>
      </c>
      <c r="B943" s="2" t="s">
        <v>145</v>
      </c>
      <c r="C943" s="2" t="s">
        <v>8726</v>
      </c>
      <c r="D943" s="4">
        <v>0.0</v>
      </c>
      <c r="E943" s="2" t="s">
        <v>8727</v>
      </c>
      <c r="F943" s="2" t="s">
        <v>157</v>
      </c>
      <c r="G943" s="2" t="s">
        <v>157</v>
      </c>
      <c r="H943" s="2" t="s">
        <v>8729</v>
      </c>
      <c r="I943" s="95" t="s">
        <v>157</v>
      </c>
      <c r="J943" s="2" t="s">
        <v>8839</v>
      </c>
      <c r="K943" s="2">
        <f>IFERROR(__xludf.DUMMYFUNCTION("""COMPUTED_VALUE"""),11.0)</f>
        <v>11</v>
      </c>
      <c r="L943" s="2" t="s">
        <v>8731</v>
      </c>
      <c r="M943" s="2">
        <v>12.0</v>
      </c>
    </row>
    <row r="944">
      <c r="A944" s="54">
        <v>46139.0</v>
      </c>
      <c r="B944" s="2" t="s">
        <v>145</v>
      </c>
      <c r="C944" s="2" t="s">
        <v>8726</v>
      </c>
      <c r="D944" s="4">
        <v>0.0</v>
      </c>
      <c r="E944" s="2" t="s">
        <v>8727</v>
      </c>
      <c r="F944" s="2" t="s">
        <v>157</v>
      </c>
      <c r="G944" s="2" t="s">
        <v>157</v>
      </c>
      <c r="H944" s="2" t="s">
        <v>8729</v>
      </c>
      <c r="I944" s="95" t="s">
        <v>157</v>
      </c>
      <c r="J944" s="2" t="s">
        <v>8839</v>
      </c>
      <c r="K944" s="2">
        <f>IFERROR(__xludf.DUMMYFUNCTION("""COMPUTED_VALUE"""),11.0)</f>
        <v>11</v>
      </c>
      <c r="L944" s="2" t="s">
        <v>8731</v>
      </c>
      <c r="M944" s="2">
        <v>12.0</v>
      </c>
    </row>
    <row r="945">
      <c r="A945" s="54">
        <v>46140.0</v>
      </c>
      <c r="B945" s="2" t="s">
        <v>145</v>
      </c>
      <c r="C945" s="2" t="s">
        <v>8726</v>
      </c>
      <c r="D945" s="4">
        <v>0.0</v>
      </c>
      <c r="E945" s="2" t="s">
        <v>8727</v>
      </c>
      <c r="F945" s="2" t="s">
        <v>157</v>
      </c>
      <c r="G945" s="2" t="s">
        <v>157</v>
      </c>
      <c r="H945" s="2" t="s">
        <v>8729</v>
      </c>
      <c r="I945" s="95" t="s">
        <v>157</v>
      </c>
      <c r="J945" s="2" t="s">
        <v>8839</v>
      </c>
      <c r="K945" s="2">
        <f>IFERROR(__xludf.DUMMYFUNCTION("""COMPUTED_VALUE"""),11.0)</f>
        <v>11</v>
      </c>
      <c r="L945" s="2" t="s">
        <v>8731</v>
      </c>
      <c r="M945" s="2">
        <v>12.0</v>
      </c>
    </row>
    <row r="946">
      <c r="A946" s="54">
        <v>46141.0</v>
      </c>
      <c r="B946" s="2" t="s">
        <v>145</v>
      </c>
      <c r="C946" s="2" t="s">
        <v>8726</v>
      </c>
      <c r="D946" s="4">
        <v>0.0</v>
      </c>
      <c r="E946" s="2" t="s">
        <v>8727</v>
      </c>
      <c r="F946" s="2" t="s">
        <v>157</v>
      </c>
      <c r="G946" s="2" t="s">
        <v>157</v>
      </c>
      <c r="H946" s="2" t="s">
        <v>8729</v>
      </c>
      <c r="I946" s="95" t="s">
        <v>157</v>
      </c>
      <c r="J946" s="2" t="s">
        <v>8839</v>
      </c>
      <c r="K946" s="2">
        <f>IFERROR(__xludf.DUMMYFUNCTION("""COMPUTED_VALUE"""),11.0)</f>
        <v>11</v>
      </c>
      <c r="L946" s="2" t="s">
        <v>8731</v>
      </c>
      <c r="M946" s="2">
        <v>12.0</v>
      </c>
    </row>
    <row r="947">
      <c r="A947" s="54">
        <v>46142.0</v>
      </c>
      <c r="B947" s="2" t="s">
        <v>145</v>
      </c>
      <c r="C947" s="2" t="s">
        <v>8726</v>
      </c>
      <c r="D947" s="4">
        <v>0.0</v>
      </c>
      <c r="E947" s="2" t="s">
        <v>8727</v>
      </c>
      <c r="F947" s="2" t="s">
        <v>157</v>
      </c>
      <c r="G947" s="2" t="s">
        <v>157</v>
      </c>
      <c r="H947" s="2" t="s">
        <v>8729</v>
      </c>
      <c r="I947" s="95" t="s">
        <v>157</v>
      </c>
      <c r="J947" s="2" t="s">
        <v>8839</v>
      </c>
      <c r="K947" s="2">
        <f>IFERROR(__xludf.DUMMYFUNCTION("""COMPUTED_VALUE"""),11.0)</f>
        <v>11</v>
      </c>
      <c r="L947" s="2" t="s">
        <v>8731</v>
      </c>
      <c r="M947" s="2">
        <v>12.0</v>
      </c>
    </row>
    <row r="948">
      <c r="A948" s="54">
        <v>46143.0</v>
      </c>
      <c r="B948" s="2" t="s">
        <v>145</v>
      </c>
      <c r="C948" s="2" t="s">
        <v>8726</v>
      </c>
      <c r="D948" s="4">
        <v>0.0</v>
      </c>
      <c r="E948" s="2" t="s">
        <v>8727</v>
      </c>
      <c r="F948" s="2" t="s">
        <v>157</v>
      </c>
      <c r="G948" s="2" t="s">
        <v>157</v>
      </c>
      <c r="H948" s="2" t="s">
        <v>8729</v>
      </c>
      <c r="I948" s="95" t="s">
        <v>157</v>
      </c>
      <c r="J948" s="2" t="s">
        <v>8839</v>
      </c>
      <c r="K948" s="2">
        <f>IFERROR(__xludf.DUMMYFUNCTION("""COMPUTED_VALUE"""),11.0)</f>
        <v>11</v>
      </c>
      <c r="L948" s="2" t="s">
        <v>8731</v>
      </c>
      <c r="M948" s="2">
        <v>12.0</v>
      </c>
    </row>
    <row r="949">
      <c r="A949" s="54">
        <v>46144.0</v>
      </c>
      <c r="B949" s="2" t="s">
        <v>145</v>
      </c>
      <c r="C949" s="2" t="s">
        <v>8726</v>
      </c>
      <c r="D949" s="4">
        <v>0.0</v>
      </c>
      <c r="E949" s="2" t="s">
        <v>8727</v>
      </c>
      <c r="F949" s="2" t="s">
        <v>157</v>
      </c>
      <c r="G949" s="2" t="s">
        <v>157</v>
      </c>
      <c r="H949" s="2" t="s">
        <v>8729</v>
      </c>
      <c r="I949" s="95" t="s">
        <v>157</v>
      </c>
      <c r="J949" s="2" t="s">
        <v>8839</v>
      </c>
      <c r="K949" s="2">
        <f>IFERROR(__xludf.DUMMYFUNCTION("""COMPUTED_VALUE"""),11.0)</f>
        <v>11</v>
      </c>
      <c r="L949" s="2" t="s">
        <v>8731</v>
      </c>
      <c r="M949" s="2">
        <v>12.0</v>
      </c>
    </row>
    <row r="950">
      <c r="A950" s="54">
        <v>46145.0</v>
      </c>
      <c r="B950" s="2" t="s">
        <v>145</v>
      </c>
      <c r="C950" s="2" t="s">
        <v>8726</v>
      </c>
      <c r="D950" s="4">
        <v>0.0</v>
      </c>
      <c r="E950" s="2" t="s">
        <v>8727</v>
      </c>
      <c r="F950" s="2" t="s">
        <v>157</v>
      </c>
      <c r="G950" s="2" t="s">
        <v>157</v>
      </c>
      <c r="H950" s="2" t="s">
        <v>8729</v>
      </c>
      <c r="I950" s="95" t="s">
        <v>157</v>
      </c>
      <c r="J950" s="2" t="s">
        <v>8839</v>
      </c>
      <c r="K950" s="2">
        <f>IFERROR(__xludf.DUMMYFUNCTION("""COMPUTED_VALUE"""),11.0)</f>
        <v>11</v>
      </c>
      <c r="L950" s="2" t="s">
        <v>8731</v>
      </c>
      <c r="M950" s="2">
        <v>12.0</v>
      </c>
    </row>
    <row r="951">
      <c r="A951" s="54">
        <v>46146.0</v>
      </c>
      <c r="B951" s="2" t="s">
        <v>145</v>
      </c>
      <c r="C951" s="2" t="s">
        <v>8726</v>
      </c>
      <c r="D951" s="4">
        <v>0.0</v>
      </c>
      <c r="E951" s="2" t="s">
        <v>8727</v>
      </c>
      <c r="F951" s="2" t="s">
        <v>157</v>
      </c>
      <c r="G951" s="2" t="s">
        <v>157</v>
      </c>
      <c r="H951" s="2" t="s">
        <v>8729</v>
      </c>
      <c r="I951" s="95" t="s">
        <v>157</v>
      </c>
      <c r="J951" s="2" t="s">
        <v>8839</v>
      </c>
      <c r="K951" s="2">
        <f>IFERROR(__xludf.DUMMYFUNCTION("""COMPUTED_VALUE"""),11.0)</f>
        <v>11</v>
      </c>
      <c r="L951" s="2" t="s">
        <v>8731</v>
      </c>
      <c r="M951" s="2">
        <v>12.0</v>
      </c>
    </row>
    <row r="952">
      <c r="A952" s="54">
        <v>46147.0</v>
      </c>
      <c r="B952" s="2" t="s">
        <v>145</v>
      </c>
      <c r="C952" s="2" t="s">
        <v>8726</v>
      </c>
      <c r="D952" s="4">
        <v>0.0</v>
      </c>
      <c r="E952" s="2" t="s">
        <v>8727</v>
      </c>
      <c r="F952" s="2" t="s">
        <v>157</v>
      </c>
      <c r="G952" s="2" t="s">
        <v>157</v>
      </c>
      <c r="H952" s="2" t="s">
        <v>8729</v>
      </c>
      <c r="I952" s="95" t="s">
        <v>157</v>
      </c>
      <c r="J952" s="2" t="s">
        <v>8839</v>
      </c>
      <c r="K952" s="2">
        <f>IFERROR(__xludf.DUMMYFUNCTION("""COMPUTED_VALUE"""),11.0)</f>
        <v>11</v>
      </c>
      <c r="L952" s="2" t="s">
        <v>8731</v>
      </c>
      <c r="M952" s="2">
        <v>12.0</v>
      </c>
    </row>
    <row r="953">
      <c r="A953" s="54">
        <v>46148.0</v>
      </c>
      <c r="B953" s="2" t="s">
        <v>145</v>
      </c>
      <c r="C953" s="2" t="s">
        <v>8726</v>
      </c>
      <c r="D953" s="4">
        <v>0.0</v>
      </c>
      <c r="E953" s="2" t="s">
        <v>8727</v>
      </c>
      <c r="F953" s="2" t="s">
        <v>157</v>
      </c>
      <c r="G953" s="2" t="s">
        <v>157</v>
      </c>
      <c r="H953" s="2" t="s">
        <v>8729</v>
      </c>
      <c r="I953" s="95" t="s">
        <v>157</v>
      </c>
      <c r="J953" s="2" t="s">
        <v>8839</v>
      </c>
      <c r="K953" s="2">
        <f>IFERROR(__xludf.DUMMYFUNCTION("""COMPUTED_VALUE"""),11.0)</f>
        <v>11</v>
      </c>
      <c r="L953" s="2" t="s">
        <v>8731</v>
      </c>
      <c r="M953" s="2">
        <v>12.0</v>
      </c>
    </row>
    <row r="954">
      <c r="A954" s="54">
        <v>46149.0</v>
      </c>
      <c r="B954" s="2" t="s">
        <v>145</v>
      </c>
      <c r="C954" s="2" t="s">
        <v>8726</v>
      </c>
      <c r="D954" s="4">
        <v>0.0</v>
      </c>
      <c r="E954" s="2" t="s">
        <v>8727</v>
      </c>
      <c r="F954" s="2" t="s">
        <v>157</v>
      </c>
      <c r="G954" s="2" t="s">
        <v>157</v>
      </c>
      <c r="H954" s="2" t="s">
        <v>8729</v>
      </c>
      <c r="I954" s="95" t="s">
        <v>157</v>
      </c>
      <c r="J954" s="2" t="s">
        <v>8839</v>
      </c>
      <c r="K954" s="2">
        <f>IFERROR(__xludf.DUMMYFUNCTION("""COMPUTED_VALUE"""),11.0)</f>
        <v>11</v>
      </c>
      <c r="L954" s="2" t="s">
        <v>8731</v>
      </c>
      <c r="M954" s="2">
        <v>12.0</v>
      </c>
    </row>
    <row r="955">
      <c r="A955" s="54">
        <v>46150.0</v>
      </c>
      <c r="B955" s="2" t="s">
        <v>145</v>
      </c>
      <c r="C955" s="2" t="s">
        <v>8726</v>
      </c>
      <c r="D955" s="4">
        <v>0.0</v>
      </c>
      <c r="E955" s="2" t="s">
        <v>8727</v>
      </c>
      <c r="F955" s="2" t="s">
        <v>157</v>
      </c>
      <c r="G955" s="2" t="s">
        <v>157</v>
      </c>
      <c r="H955" s="2" t="s">
        <v>8729</v>
      </c>
      <c r="I955" s="95" t="s">
        <v>157</v>
      </c>
      <c r="J955" s="2" t="s">
        <v>8839</v>
      </c>
      <c r="K955" s="2">
        <f>IFERROR(__xludf.DUMMYFUNCTION("""COMPUTED_VALUE"""),11.0)</f>
        <v>11</v>
      </c>
      <c r="L955" s="2" t="s">
        <v>8731</v>
      </c>
      <c r="M955" s="2">
        <v>12.0</v>
      </c>
    </row>
    <row r="956">
      <c r="A956" s="54">
        <v>46151.0</v>
      </c>
      <c r="B956" s="2" t="s">
        <v>145</v>
      </c>
      <c r="C956" s="2" t="s">
        <v>8726</v>
      </c>
      <c r="D956" s="4">
        <v>0.0</v>
      </c>
      <c r="E956" s="2" t="s">
        <v>8727</v>
      </c>
      <c r="F956" s="2" t="s">
        <v>157</v>
      </c>
      <c r="G956" s="2" t="s">
        <v>157</v>
      </c>
      <c r="H956" s="2" t="s">
        <v>8729</v>
      </c>
      <c r="I956" s="95" t="s">
        <v>157</v>
      </c>
      <c r="J956" s="2" t="s">
        <v>8839</v>
      </c>
      <c r="K956" s="2">
        <f>IFERROR(__xludf.DUMMYFUNCTION("""COMPUTED_VALUE"""),11.0)</f>
        <v>11</v>
      </c>
      <c r="L956" s="2" t="s">
        <v>8731</v>
      </c>
      <c r="M956" s="2">
        <v>12.0</v>
      </c>
    </row>
    <row r="957">
      <c r="A957" s="54">
        <v>46152.0</v>
      </c>
      <c r="B957" s="2" t="s">
        <v>145</v>
      </c>
      <c r="C957" s="2" t="s">
        <v>8726</v>
      </c>
      <c r="D957" s="4">
        <v>0.0</v>
      </c>
      <c r="E957" s="2" t="s">
        <v>8727</v>
      </c>
      <c r="F957" s="2" t="s">
        <v>157</v>
      </c>
      <c r="G957" s="2" t="s">
        <v>157</v>
      </c>
      <c r="H957" s="2" t="s">
        <v>8729</v>
      </c>
      <c r="I957" s="95" t="s">
        <v>157</v>
      </c>
      <c r="J957" s="2" t="s">
        <v>8839</v>
      </c>
      <c r="K957" s="2">
        <f>IFERROR(__xludf.DUMMYFUNCTION("""COMPUTED_VALUE"""),11.0)</f>
        <v>11</v>
      </c>
      <c r="L957" s="2" t="s">
        <v>8731</v>
      </c>
      <c r="M957" s="2">
        <v>12.0</v>
      </c>
    </row>
    <row r="958">
      <c r="A958" s="54">
        <v>46153.0</v>
      </c>
      <c r="B958" s="2" t="s">
        <v>145</v>
      </c>
      <c r="C958" s="2" t="s">
        <v>8726</v>
      </c>
      <c r="D958" s="4">
        <v>0.0</v>
      </c>
      <c r="E958" s="2" t="s">
        <v>8727</v>
      </c>
      <c r="F958" s="2" t="s">
        <v>157</v>
      </c>
      <c r="G958" s="2" t="s">
        <v>157</v>
      </c>
      <c r="H958" s="2" t="s">
        <v>8729</v>
      </c>
      <c r="I958" s="95" t="s">
        <v>157</v>
      </c>
      <c r="J958" s="2" t="s">
        <v>8839</v>
      </c>
      <c r="K958" s="2">
        <f>IFERROR(__xludf.DUMMYFUNCTION("""COMPUTED_VALUE"""),11.0)</f>
        <v>11</v>
      </c>
      <c r="L958" s="2" t="s">
        <v>8731</v>
      </c>
      <c r="M958" s="2">
        <v>12.0</v>
      </c>
    </row>
    <row r="959">
      <c r="A959" s="54">
        <v>46154.0</v>
      </c>
      <c r="B959" s="2" t="s">
        <v>145</v>
      </c>
      <c r="C959" s="2" t="s">
        <v>8726</v>
      </c>
      <c r="D959" s="4">
        <v>0.0</v>
      </c>
      <c r="E959" s="2" t="s">
        <v>8727</v>
      </c>
      <c r="F959" s="2" t="s">
        <v>157</v>
      </c>
      <c r="G959" s="2" t="s">
        <v>157</v>
      </c>
      <c r="H959" s="2" t="s">
        <v>8729</v>
      </c>
      <c r="I959" s="95" t="s">
        <v>157</v>
      </c>
      <c r="J959" s="2" t="s">
        <v>8839</v>
      </c>
      <c r="K959" s="2">
        <f>IFERROR(__xludf.DUMMYFUNCTION("""COMPUTED_VALUE"""),12.0)</f>
        <v>12</v>
      </c>
      <c r="L959" s="2" t="s">
        <v>8735</v>
      </c>
      <c r="M959" s="2">
        <v>12.0</v>
      </c>
    </row>
    <row r="960">
      <c r="A960" s="54">
        <v>46155.0</v>
      </c>
      <c r="B960" s="2" t="s">
        <v>145</v>
      </c>
      <c r="C960" s="2" t="s">
        <v>8726</v>
      </c>
      <c r="D960" s="4">
        <v>0.0</v>
      </c>
      <c r="E960" s="2" t="s">
        <v>8727</v>
      </c>
      <c r="F960" s="2" t="s">
        <v>157</v>
      </c>
      <c r="G960" s="2" t="s">
        <v>157</v>
      </c>
      <c r="H960" s="2" t="s">
        <v>8729</v>
      </c>
      <c r="I960" s="95" t="s">
        <v>157</v>
      </c>
      <c r="J960" s="2" t="s">
        <v>8839</v>
      </c>
      <c r="K960" s="2">
        <f>IFERROR(__xludf.DUMMYFUNCTION("""COMPUTED_VALUE"""),12.0)</f>
        <v>12</v>
      </c>
      <c r="L960" s="2" t="s">
        <v>8735</v>
      </c>
      <c r="M960" s="2">
        <v>12.0</v>
      </c>
    </row>
    <row r="961">
      <c r="A961" s="54">
        <v>46156.0</v>
      </c>
      <c r="B961" s="2" t="s">
        <v>145</v>
      </c>
      <c r="C961" s="2" t="s">
        <v>8726</v>
      </c>
      <c r="D961" s="4">
        <v>0.0</v>
      </c>
      <c r="E961" s="2" t="s">
        <v>8727</v>
      </c>
      <c r="F961" s="2" t="s">
        <v>157</v>
      </c>
      <c r="G961" s="2" t="s">
        <v>157</v>
      </c>
      <c r="H961" s="2" t="s">
        <v>8729</v>
      </c>
      <c r="I961" s="95" t="s">
        <v>157</v>
      </c>
      <c r="J961" s="2" t="s">
        <v>8839</v>
      </c>
      <c r="K961" s="2">
        <f>IFERROR(__xludf.DUMMYFUNCTION("""COMPUTED_VALUE"""),11.0)</f>
        <v>11</v>
      </c>
      <c r="L961" s="2" t="s">
        <v>8731</v>
      </c>
      <c r="M961" s="2">
        <v>12.0</v>
      </c>
    </row>
    <row r="962">
      <c r="A962" s="54">
        <v>46157.0</v>
      </c>
      <c r="B962" s="2" t="s">
        <v>145</v>
      </c>
      <c r="C962" s="2" t="s">
        <v>8726</v>
      </c>
      <c r="D962" s="4">
        <v>0.0</v>
      </c>
      <c r="E962" s="2" t="s">
        <v>8727</v>
      </c>
      <c r="F962" s="2" t="s">
        <v>157</v>
      </c>
      <c r="G962" s="2" t="s">
        <v>157</v>
      </c>
      <c r="H962" s="2" t="s">
        <v>8729</v>
      </c>
      <c r="I962" s="95" t="s">
        <v>157</v>
      </c>
      <c r="J962" s="2" t="s">
        <v>8839</v>
      </c>
      <c r="K962" s="2">
        <f>IFERROR(__xludf.DUMMYFUNCTION("""COMPUTED_VALUE"""),11.0)</f>
        <v>11</v>
      </c>
      <c r="L962" s="2" t="s">
        <v>8731</v>
      </c>
      <c r="M962" s="2">
        <v>12.0</v>
      </c>
    </row>
    <row r="963">
      <c r="A963" s="54">
        <v>46158.0</v>
      </c>
      <c r="B963" s="2" t="s">
        <v>145</v>
      </c>
      <c r="C963" s="2" t="s">
        <v>8726</v>
      </c>
      <c r="D963" s="4">
        <v>0.0</v>
      </c>
      <c r="E963" s="2" t="s">
        <v>8727</v>
      </c>
      <c r="F963" s="2" t="s">
        <v>157</v>
      </c>
      <c r="G963" s="2" t="s">
        <v>157</v>
      </c>
      <c r="H963" s="2" t="s">
        <v>8729</v>
      </c>
      <c r="I963" s="95" t="s">
        <v>157</v>
      </c>
      <c r="J963" s="2" t="s">
        <v>8839</v>
      </c>
      <c r="K963" s="2">
        <f>IFERROR(__xludf.DUMMYFUNCTION("""COMPUTED_VALUE"""),11.0)</f>
        <v>11</v>
      </c>
      <c r="L963" s="2" t="s">
        <v>8731</v>
      </c>
      <c r="M963" s="2">
        <v>12.0</v>
      </c>
    </row>
    <row r="964">
      <c r="A964" s="54">
        <v>46159.0</v>
      </c>
      <c r="B964" s="2" t="s">
        <v>145</v>
      </c>
      <c r="C964" s="2" t="s">
        <v>8726</v>
      </c>
      <c r="D964" s="4">
        <v>0.0</v>
      </c>
      <c r="E964" s="2" t="s">
        <v>8727</v>
      </c>
      <c r="F964" s="2" t="s">
        <v>157</v>
      </c>
      <c r="G964" s="2" t="s">
        <v>157</v>
      </c>
      <c r="H964" s="2" t="s">
        <v>8729</v>
      </c>
      <c r="I964" s="95" t="s">
        <v>157</v>
      </c>
      <c r="J964" s="2" t="s">
        <v>8839</v>
      </c>
      <c r="K964" s="2">
        <f>IFERROR(__xludf.DUMMYFUNCTION("""COMPUTED_VALUE"""),11.0)</f>
        <v>11</v>
      </c>
      <c r="L964" s="2" t="s">
        <v>8731</v>
      </c>
      <c r="M964" s="2">
        <v>12.0</v>
      </c>
    </row>
    <row r="965">
      <c r="A965" s="54">
        <v>46160.0</v>
      </c>
      <c r="B965" s="2" t="s">
        <v>145</v>
      </c>
      <c r="C965" s="2" t="s">
        <v>8726</v>
      </c>
      <c r="D965" s="4">
        <v>1.0</v>
      </c>
      <c r="E965" s="2" t="s">
        <v>8855</v>
      </c>
      <c r="F965" s="48" t="s">
        <v>1069</v>
      </c>
      <c r="G965" s="48" t="s">
        <v>1070</v>
      </c>
      <c r="H965" s="2" t="s">
        <v>8738</v>
      </c>
      <c r="I965" s="95" t="s">
        <v>157</v>
      </c>
      <c r="J965" s="2" t="s">
        <v>8844</v>
      </c>
      <c r="K965" s="2">
        <f>IFERROR(__xludf.DUMMYFUNCTION("""COMPUTED_VALUE"""),11.0)</f>
        <v>11</v>
      </c>
      <c r="L965" s="2" t="s">
        <v>8731</v>
      </c>
      <c r="M965" s="2">
        <v>12.0</v>
      </c>
    </row>
    <row r="966">
      <c r="A966" s="54">
        <v>46161.0</v>
      </c>
      <c r="B966" s="2" t="s">
        <v>145</v>
      </c>
      <c r="C966" s="2" t="s">
        <v>8726</v>
      </c>
      <c r="D966" s="4">
        <v>0.0</v>
      </c>
      <c r="E966" s="2" t="s">
        <v>8727</v>
      </c>
      <c r="F966" s="2" t="s">
        <v>157</v>
      </c>
      <c r="G966" s="2" t="s">
        <v>157</v>
      </c>
      <c r="H966" s="2" t="s">
        <v>8729</v>
      </c>
      <c r="I966" s="95" t="s">
        <v>157</v>
      </c>
      <c r="J966" s="2" t="s">
        <v>8839</v>
      </c>
      <c r="K966" s="2">
        <f>IFERROR(__xludf.DUMMYFUNCTION("""COMPUTED_VALUE"""),11.0)</f>
        <v>11</v>
      </c>
      <c r="L966" s="2" t="s">
        <v>8731</v>
      </c>
      <c r="M966" s="2">
        <v>12.0</v>
      </c>
    </row>
    <row r="967">
      <c r="A967" s="54">
        <v>46162.0</v>
      </c>
      <c r="B967" s="2" t="s">
        <v>145</v>
      </c>
      <c r="C967" s="2" t="s">
        <v>8726</v>
      </c>
      <c r="D967" s="4">
        <v>1.0</v>
      </c>
      <c r="E967" s="2" t="s">
        <v>8821</v>
      </c>
      <c r="F967" s="48" t="s">
        <v>1087</v>
      </c>
      <c r="G967" s="48" t="s">
        <v>1088</v>
      </c>
      <c r="H967" s="2" t="s">
        <v>8738</v>
      </c>
      <c r="I967" s="95" t="s">
        <v>157</v>
      </c>
      <c r="J967" s="2" t="s">
        <v>8844</v>
      </c>
      <c r="K967" s="2">
        <f>IFERROR(__xludf.DUMMYFUNCTION("""COMPUTED_VALUE"""),11.0)</f>
        <v>11</v>
      </c>
      <c r="L967" s="2" t="s">
        <v>8731</v>
      </c>
      <c r="M967" s="2">
        <v>12.0</v>
      </c>
    </row>
    <row r="968">
      <c r="A968" s="54">
        <v>46163.0</v>
      </c>
      <c r="B968" s="2" t="s">
        <v>145</v>
      </c>
      <c r="C968" s="2" t="s">
        <v>8726</v>
      </c>
      <c r="D968" s="4">
        <v>0.0</v>
      </c>
      <c r="E968" s="2" t="s">
        <v>8727</v>
      </c>
      <c r="F968" s="2" t="s">
        <v>157</v>
      </c>
      <c r="G968" s="2" t="s">
        <v>157</v>
      </c>
      <c r="H968" s="2" t="s">
        <v>8729</v>
      </c>
      <c r="I968" s="95" t="s">
        <v>157</v>
      </c>
      <c r="J968" s="2" t="s">
        <v>8839</v>
      </c>
      <c r="K968" s="2">
        <f>IFERROR(__xludf.DUMMYFUNCTION("""COMPUTED_VALUE"""),11.0)</f>
        <v>11</v>
      </c>
      <c r="L968" s="2" t="s">
        <v>8731</v>
      </c>
      <c r="M968" s="2">
        <v>12.0</v>
      </c>
    </row>
    <row r="969">
      <c r="A969" s="54">
        <v>46164.0</v>
      </c>
      <c r="B969" s="2" t="s">
        <v>145</v>
      </c>
      <c r="C969" s="2" t="s">
        <v>8726</v>
      </c>
      <c r="D969" s="4">
        <v>0.0</v>
      </c>
      <c r="E969" s="2" t="s">
        <v>8727</v>
      </c>
      <c r="F969" s="2" t="s">
        <v>157</v>
      </c>
      <c r="G969" s="2" t="s">
        <v>157</v>
      </c>
      <c r="H969" s="2" t="s">
        <v>8729</v>
      </c>
      <c r="I969" s="95" t="s">
        <v>157</v>
      </c>
      <c r="J969" s="2" t="s">
        <v>8839</v>
      </c>
      <c r="K969" s="2">
        <f>IFERROR(__xludf.DUMMYFUNCTION("""COMPUTED_VALUE"""),11.0)</f>
        <v>11</v>
      </c>
      <c r="L969" s="2" t="s">
        <v>8731</v>
      </c>
      <c r="M969" s="2">
        <v>12.0</v>
      </c>
    </row>
    <row r="970">
      <c r="A970" s="54">
        <v>46165.0</v>
      </c>
      <c r="B970" s="2" t="s">
        <v>145</v>
      </c>
      <c r="C970" s="2" t="s">
        <v>8726</v>
      </c>
      <c r="D970" s="4">
        <v>0.0</v>
      </c>
      <c r="E970" s="2" t="s">
        <v>8727</v>
      </c>
      <c r="F970" s="2" t="s">
        <v>157</v>
      </c>
      <c r="G970" s="2" t="s">
        <v>157</v>
      </c>
      <c r="H970" s="2" t="s">
        <v>8729</v>
      </c>
      <c r="I970" s="95" t="s">
        <v>157</v>
      </c>
      <c r="J970" s="2" t="s">
        <v>8839</v>
      </c>
      <c r="K970" s="2">
        <f>IFERROR(__xludf.DUMMYFUNCTION("""COMPUTED_VALUE"""),11.0)</f>
        <v>11</v>
      </c>
      <c r="L970" s="2" t="s">
        <v>8731</v>
      </c>
      <c r="M970" s="2">
        <v>12.0</v>
      </c>
    </row>
    <row r="971">
      <c r="A971" s="54">
        <v>46166.0</v>
      </c>
      <c r="B971" s="2" t="s">
        <v>145</v>
      </c>
      <c r="C971" s="2" t="s">
        <v>8726</v>
      </c>
      <c r="D971" s="4">
        <v>0.0</v>
      </c>
      <c r="E971" s="2" t="s">
        <v>8727</v>
      </c>
      <c r="F971" s="2" t="s">
        <v>157</v>
      </c>
      <c r="G971" s="2" t="s">
        <v>157</v>
      </c>
      <c r="H971" s="2" t="s">
        <v>8729</v>
      </c>
      <c r="I971" s="95" t="s">
        <v>157</v>
      </c>
      <c r="J971" s="2" t="s">
        <v>8839</v>
      </c>
      <c r="K971" s="2">
        <f>IFERROR(__xludf.DUMMYFUNCTION("""COMPUTED_VALUE"""),11.0)</f>
        <v>11</v>
      </c>
      <c r="L971" s="2" t="s">
        <v>8731</v>
      </c>
      <c r="M971" s="2">
        <v>12.0</v>
      </c>
    </row>
    <row r="972">
      <c r="A972" s="54">
        <v>46167.0</v>
      </c>
      <c r="B972" s="2" t="s">
        <v>145</v>
      </c>
      <c r="C972" s="2" t="s">
        <v>8726</v>
      </c>
      <c r="D972" s="4">
        <v>0.0</v>
      </c>
      <c r="E972" s="2" t="s">
        <v>8727</v>
      </c>
      <c r="F972" s="2" t="s">
        <v>157</v>
      </c>
      <c r="G972" s="2" t="s">
        <v>157</v>
      </c>
      <c r="H972" s="2" t="s">
        <v>8729</v>
      </c>
      <c r="I972" s="95" t="s">
        <v>157</v>
      </c>
      <c r="J972" s="2" t="s">
        <v>8839</v>
      </c>
      <c r="K972" s="2">
        <f>IFERROR(__xludf.DUMMYFUNCTION("""COMPUTED_VALUE"""),11.0)</f>
        <v>11</v>
      </c>
      <c r="L972" s="2" t="s">
        <v>8731</v>
      </c>
      <c r="M972" s="2">
        <v>12.0</v>
      </c>
    </row>
    <row r="973">
      <c r="A973" s="54">
        <v>46168.0</v>
      </c>
      <c r="B973" s="2" t="s">
        <v>145</v>
      </c>
      <c r="C973" s="2" t="s">
        <v>8726</v>
      </c>
      <c r="D973" s="4">
        <v>0.0</v>
      </c>
      <c r="E973" s="2" t="s">
        <v>8727</v>
      </c>
      <c r="F973" s="2" t="s">
        <v>157</v>
      </c>
      <c r="G973" s="2" t="s">
        <v>157</v>
      </c>
      <c r="H973" s="2" t="s">
        <v>8729</v>
      </c>
      <c r="I973" s="95" t="s">
        <v>157</v>
      </c>
      <c r="J973" s="2" t="s">
        <v>8839</v>
      </c>
      <c r="K973" s="2">
        <f>IFERROR(__xludf.DUMMYFUNCTION("""COMPUTED_VALUE"""),11.0)</f>
        <v>11</v>
      </c>
      <c r="L973" s="2" t="s">
        <v>8731</v>
      </c>
      <c r="M973" s="2">
        <v>12.0</v>
      </c>
    </row>
    <row r="974">
      <c r="A974" s="54">
        <v>46169.0</v>
      </c>
      <c r="B974" s="2" t="s">
        <v>145</v>
      </c>
      <c r="C974" s="2" t="s">
        <v>8726</v>
      </c>
      <c r="D974" s="4">
        <v>0.0</v>
      </c>
      <c r="E974" s="2" t="s">
        <v>8727</v>
      </c>
      <c r="F974" s="2" t="s">
        <v>157</v>
      </c>
      <c r="G974" s="2" t="s">
        <v>157</v>
      </c>
      <c r="H974" s="2" t="s">
        <v>8729</v>
      </c>
      <c r="I974" s="95" t="s">
        <v>157</v>
      </c>
      <c r="J974" s="2" t="s">
        <v>8839</v>
      </c>
      <c r="K974" s="2">
        <f>IFERROR(__xludf.DUMMYFUNCTION("""COMPUTED_VALUE"""),11.0)</f>
        <v>11</v>
      </c>
      <c r="L974" s="2" t="s">
        <v>8731</v>
      </c>
      <c r="M974" s="2">
        <v>12.0</v>
      </c>
    </row>
    <row r="975">
      <c r="A975" s="54">
        <v>46170.0</v>
      </c>
      <c r="B975" s="2" t="s">
        <v>145</v>
      </c>
      <c r="C975" s="2" t="s">
        <v>8726</v>
      </c>
      <c r="D975" s="4">
        <v>0.0</v>
      </c>
      <c r="E975" s="2" t="s">
        <v>8727</v>
      </c>
      <c r="F975" s="2" t="s">
        <v>157</v>
      </c>
      <c r="G975" s="2" t="s">
        <v>157</v>
      </c>
      <c r="H975" s="2" t="s">
        <v>8729</v>
      </c>
      <c r="I975" s="95" t="s">
        <v>157</v>
      </c>
      <c r="J975" s="2" t="s">
        <v>8839</v>
      </c>
      <c r="K975" s="2">
        <f>IFERROR(__xludf.DUMMYFUNCTION("""COMPUTED_VALUE"""),12.0)</f>
        <v>12</v>
      </c>
      <c r="L975" s="2" t="s">
        <v>8735</v>
      </c>
      <c r="M975" s="2">
        <v>12.0</v>
      </c>
    </row>
    <row r="976">
      <c r="A976" s="54">
        <v>46171.0</v>
      </c>
      <c r="B976" s="2" t="s">
        <v>145</v>
      </c>
      <c r="C976" s="2" t="s">
        <v>8726</v>
      </c>
      <c r="D976" s="4">
        <v>0.0</v>
      </c>
      <c r="E976" s="2" t="s">
        <v>8727</v>
      </c>
      <c r="F976" s="2" t="s">
        <v>157</v>
      </c>
      <c r="G976" s="2" t="s">
        <v>157</v>
      </c>
      <c r="H976" s="2" t="s">
        <v>8729</v>
      </c>
      <c r="I976" s="95" t="s">
        <v>157</v>
      </c>
      <c r="J976" s="2" t="s">
        <v>8839</v>
      </c>
      <c r="K976" s="2">
        <f>IFERROR(__xludf.DUMMYFUNCTION("""COMPUTED_VALUE"""),11.0)</f>
        <v>11</v>
      </c>
      <c r="L976" s="2" t="s">
        <v>8731</v>
      </c>
      <c r="M976" s="2">
        <v>12.0</v>
      </c>
    </row>
    <row r="977">
      <c r="A977" s="54">
        <v>46172.0</v>
      </c>
      <c r="B977" s="2" t="s">
        <v>145</v>
      </c>
      <c r="C977" s="2" t="s">
        <v>8726</v>
      </c>
      <c r="D977" s="4">
        <v>0.0</v>
      </c>
      <c r="E977" s="2" t="s">
        <v>8727</v>
      </c>
      <c r="F977" s="2" t="s">
        <v>157</v>
      </c>
      <c r="G977" s="2" t="s">
        <v>157</v>
      </c>
      <c r="H977" s="2" t="s">
        <v>8729</v>
      </c>
      <c r="I977" s="95" t="s">
        <v>157</v>
      </c>
      <c r="J977" s="2" t="s">
        <v>8839</v>
      </c>
      <c r="K977" s="2">
        <f>IFERROR(__xludf.DUMMYFUNCTION("""COMPUTED_VALUE"""),11.0)</f>
        <v>11</v>
      </c>
      <c r="L977" s="2" t="s">
        <v>8731</v>
      </c>
      <c r="M977" s="2">
        <v>12.0</v>
      </c>
    </row>
    <row r="978">
      <c r="A978" s="54">
        <v>46173.0</v>
      </c>
      <c r="B978" s="2" t="s">
        <v>145</v>
      </c>
      <c r="C978" s="2" t="s">
        <v>8726</v>
      </c>
      <c r="D978" s="4">
        <v>0.0</v>
      </c>
      <c r="E978" s="2" t="s">
        <v>8727</v>
      </c>
      <c r="F978" s="2" t="s">
        <v>157</v>
      </c>
      <c r="G978" s="2" t="s">
        <v>157</v>
      </c>
      <c r="H978" s="2" t="s">
        <v>8729</v>
      </c>
      <c r="I978" s="95" t="s">
        <v>157</v>
      </c>
      <c r="J978" s="2" t="s">
        <v>8839</v>
      </c>
      <c r="K978" s="2">
        <f>IFERROR(__xludf.DUMMYFUNCTION("""COMPUTED_VALUE"""),11.0)</f>
        <v>11</v>
      </c>
      <c r="L978" s="2" t="s">
        <v>8731</v>
      </c>
      <c r="M978" s="2">
        <v>12.0</v>
      </c>
    </row>
    <row r="979">
      <c r="A979" s="54">
        <v>46174.0</v>
      </c>
      <c r="B979" s="2" t="s">
        <v>145</v>
      </c>
      <c r="C979" s="2" t="s">
        <v>8726</v>
      </c>
      <c r="D979" s="4">
        <v>0.0</v>
      </c>
      <c r="E979" s="2" t="s">
        <v>8727</v>
      </c>
      <c r="F979" s="2" t="s">
        <v>157</v>
      </c>
      <c r="G979" s="2" t="s">
        <v>157</v>
      </c>
      <c r="H979" s="2" t="s">
        <v>8729</v>
      </c>
      <c r="I979" s="95" t="s">
        <v>157</v>
      </c>
      <c r="J979" s="2" t="s">
        <v>8839</v>
      </c>
      <c r="K979" s="2">
        <f>IFERROR(__xludf.DUMMYFUNCTION("""COMPUTED_VALUE"""),11.0)</f>
        <v>11</v>
      </c>
      <c r="L979" s="2" t="s">
        <v>8731</v>
      </c>
      <c r="M979" s="2">
        <v>12.0</v>
      </c>
    </row>
    <row r="980">
      <c r="A980" s="54">
        <v>46175.0</v>
      </c>
      <c r="B980" s="2" t="s">
        <v>145</v>
      </c>
      <c r="C980" s="2" t="s">
        <v>8726</v>
      </c>
      <c r="D980" s="4">
        <v>0.0</v>
      </c>
      <c r="E980" s="2" t="s">
        <v>8727</v>
      </c>
      <c r="F980" s="2" t="s">
        <v>157</v>
      </c>
      <c r="G980" s="2" t="s">
        <v>157</v>
      </c>
      <c r="H980" s="2" t="s">
        <v>8729</v>
      </c>
      <c r="I980" s="95" t="s">
        <v>157</v>
      </c>
      <c r="J980" s="2" t="s">
        <v>8839</v>
      </c>
      <c r="K980" s="2">
        <f>IFERROR(__xludf.DUMMYFUNCTION("""COMPUTED_VALUE"""),11.0)</f>
        <v>11</v>
      </c>
      <c r="L980" s="2" t="s">
        <v>8731</v>
      </c>
      <c r="M980" s="2">
        <v>12.0</v>
      </c>
    </row>
    <row r="981">
      <c r="A981" s="54">
        <v>46176.0</v>
      </c>
      <c r="B981" s="2" t="s">
        <v>145</v>
      </c>
      <c r="C981" s="2" t="s">
        <v>8726</v>
      </c>
      <c r="D981" s="4">
        <v>0.0</v>
      </c>
      <c r="E981" s="2" t="s">
        <v>8727</v>
      </c>
      <c r="F981" s="2" t="s">
        <v>157</v>
      </c>
      <c r="G981" s="2" t="s">
        <v>157</v>
      </c>
      <c r="H981" s="2" t="s">
        <v>8729</v>
      </c>
      <c r="I981" s="95" t="s">
        <v>157</v>
      </c>
      <c r="J981" s="2" t="s">
        <v>8839</v>
      </c>
      <c r="K981" s="2">
        <f>IFERROR(__xludf.DUMMYFUNCTION("""COMPUTED_VALUE"""),12.0)</f>
        <v>12</v>
      </c>
      <c r="L981" s="2" t="s">
        <v>8735</v>
      </c>
      <c r="M981" s="2">
        <v>12.0</v>
      </c>
    </row>
    <row r="982">
      <c r="A982" s="54">
        <v>46177.0</v>
      </c>
      <c r="B982" s="2" t="s">
        <v>145</v>
      </c>
      <c r="C982" s="2" t="s">
        <v>8726</v>
      </c>
      <c r="D982" s="4">
        <v>0.0</v>
      </c>
      <c r="E982" s="2" t="s">
        <v>8727</v>
      </c>
      <c r="F982" s="2" t="s">
        <v>157</v>
      </c>
      <c r="G982" s="2" t="s">
        <v>157</v>
      </c>
      <c r="H982" s="2" t="s">
        <v>8729</v>
      </c>
      <c r="I982" s="95" t="s">
        <v>157</v>
      </c>
      <c r="J982" s="2" t="s">
        <v>8839</v>
      </c>
      <c r="K982" s="2">
        <f>IFERROR(__xludf.DUMMYFUNCTION("""COMPUTED_VALUE"""),11.0)</f>
        <v>11</v>
      </c>
      <c r="L982" s="2" t="s">
        <v>8731</v>
      </c>
      <c r="M982" s="2">
        <v>12.0</v>
      </c>
    </row>
    <row r="983">
      <c r="A983" s="54">
        <v>46178.0</v>
      </c>
      <c r="B983" s="2" t="s">
        <v>145</v>
      </c>
      <c r="C983" s="2" t="s">
        <v>8726</v>
      </c>
      <c r="D983" s="4">
        <v>0.0</v>
      </c>
      <c r="E983" s="2" t="s">
        <v>8727</v>
      </c>
      <c r="F983" s="2" t="s">
        <v>157</v>
      </c>
      <c r="G983" s="2" t="s">
        <v>157</v>
      </c>
      <c r="H983" s="2" t="s">
        <v>8729</v>
      </c>
      <c r="I983" s="95" t="s">
        <v>157</v>
      </c>
      <c r="J983" s="2" t="s">
        <v>8839</v>
      </c>
      <c r="K983" s="2">
        <f>IFERROR(__xludf.DUMMYFUNCTION("""COMPUTED_VALUE"""),11.0)</f>
        <v>11</v>
      </c>
      <c r="L983" s="2" t="s">
        <v>8731</v>
      </c>
      <c r="M983" s="2">
        <v>12.0</v>
      </c>
    </row>
    <row r="984">
      <c r="A984" s="54">
        <v>46179.0</v>
      </c>
      <c r="B984" s="2" t="s">
        <v>145</v>
      </c>
      <c r="C984" s="2" t="s">
        <v>8726</v>
      </c>
      <c r="D984" s="4">
        <v>0.0</v>
      </c>
      <c r="E984" s="2" t="s">
        <v>8727</v>
      </c>
      <c r="F984" s="2" t="s">
        <v>157</v>
      </c>
      <c r="G984" s="2" t="s">
        <v>157</v>
      </c>
      <c r="H984" s="2" t="s">
        <v>8729</v>
      </c>
      <c r="I984" s="95" t="s">
        <v>157</v>
      </c>
      <c r="J984" s="2" t="s">
        <v>8839</v>
      </c>
      <c r="K984" s="2">
        <f>IFERROR(__xludf.DUMMYFUNCTION("""COMPUTED_VALUE"""),11.0)</f>
        <v>11</v>
      </c>
      <c r="L984" s="2" t="s">
        <v>8731</v>
      </c>
      <c r="M984" s="2">
        <v>12.0</v>
      </c>
    </row>
    <row r="985">
      <c r="A985" s="54">
        <v>46180.0</v>
      </c>
      <c r="B985" s="2" t="s">
        <v>145</v>
      </c>
      <c r="C985" s="2" t="s">
        <v>8726</v>
      </c>
      <c r="D985" s="4">
        <v>0.0</v>
      </c>
      <c r="E985" s="2" t="s">
        <v>8727</v>
      </c>
      <c r="F985" s="2" t="s">
        <v>157</v>
      </c>
      <c r="G985" s="2" t="s">
        <v>157</v>
      </c>
      <c r="H985" s="2" t="s">
        <v>8729</v>
      </c>
      <c r="I985" s="95" t="s">
        <v>157</v>
      </c>
      <c r="J985" s="2" t="s">
        <v>8839</v>
      </c>
      <c r="K985" s="2">
        <f>IFERROR(__xludf.DUMMYFUNCTION("""COMPUTED_VALUE"""),11.0)</f>
        <v>11</v>
      </c>
      <c r="L985" s="2" t="s">
        <v>8731</v>
      </c>
      <c r="M985" s="2">
        <v>12.0</v>
      </c>
    </row>
    <row r="986">
      <c r="A986" s="54">
        <v>46181.0</v>
      </c>
      <c r="B986" s="2" t="s">
        <v>145</v>
      </c>
      <c r="C986" s="2" t="s">
        <v>8726</v>
      </c>
      <c r="D986" s="4">
        <v>0.0</v>
      </c>
      <c r="E986" s="2" t="s">
        <v>8727</v>
      </c>
      <c r="F986" s="2" t="s">
        <v>157</v>
      </c>
      <c r="G986" s="2" t="s">
        <v>157</v>
      </c>
      <c r="H986" s="2" t="s">
        <v>8729</v>
      </c>
      <c r="I986" s="95" t="s">
        <v>157</v>
      </c>
      <c r="J986" s="2" t="s">
        <v>8839</v>
      </c>
      <c r="K986" s="2">
        <f>IFERROR(__xludf.DUMMYFUNCTION("""COMPUTED_VALUE"""),12.0)</f>
        <v>12</v>
      </c>
      <c r="L986" s="2" t="s">
        <v>8735</v>
      </c>
      <c r="M986" s="2">
        <v>12.0</v>
      </c>
    </row>
    <row r="987">
      <c r="A987" s="54">
        <v>46182.0</v>
      </c>
      <c r="B987" s="2" t="s">
        <v>145</v>
      </c>
      <c r="C987" s="2" t="s">
        <v>8726</v>
      </c>
      <c r="D987" s="4">
        <v>0.0</v>
      </c>
      <c r="E987" s="2" t="s">
        <v>8727</v>
      </c>
      <c r="F987" s="2" t="s">
        <v>157</v>
      </c>
      <c r="G987" s="2" t="s">
        <v>157</v>
      </c>
      <c r="H987" s="2" t="s">
        <v>8729</v>
      </c>
      <c r="I987" s="95" t="s">
        <v>157</v>
      </c>
      <c r="J987" s="2" t="s">
        <v>8839</v>
      </c>
      <c r="K987" s="2">
        <f>IFERROR(__xludf.DUMMYFUNCTION("""COMPUTED_VALUE"""),12.0)</f>
        <v>12</v>
      </c>
      <c r="L987" s="2" t="s">
        <v>8735</v>
      </c>
      <c r="M987" s="2">
        <v>12.0</v>
      </c>
    </row>
    <row r="988">
      <c r="A988" s="54">
        <v>46183.0</v>
      </c>
      <c r="B988" s="2" t="s">
        <v>145</v>
      </c>
      <c r="C988" s="2" t="s">
        <v>8726</v>
      </c>
      <c r="D988" s="4">
        <v>0.0</v>
      </c>
      <c r="E988" s="2" t="s">
        <v>8727</v>
      </c>
      <c r="F988" s="2" t="s">
        <v>157</v>
      </c>
      <c r="G988" s="2" t="s">
        <v>157</v>
      </c>
      <c r="H988" s="2" t="s">
        <v>8729</v>
      </c>
      <c r="I988" s="95" t="s">
        <v>157</v>
      </c>
      <c r="J988" s="2" t="s">
        <v>8839</v>
      </c>
      <c r="K988" s="2">
        <f>IFERROR(__xludf.DUMMYFUNCTION("""COMPUTED_VALUE"""),12.0)</f>
        <v>12</v>
      </c>
      <c r="L988" s="2" t="s">
        <v>8735</v>
      </c>
      <c r="M988" s="2">
        <v>12.0</v>
      </c>
    </row>
    <row r="989">
      <c r="A989" s="54">
        <v>46184.0</v>
      </c>
      <c r="B989" s="2" t="s">
        <v>145</v>
      </c>
      <c r="C989" s="2" t="s">
        <v>8726</v>
      </c>
      <c r="D989" s="4">
        <v>0.0</v>
      </c>
      <c r="E989" s="2" t="s">
        <v>8727</v>
      </c>
      <c r="F989" s="2" t="s">
        <v>157</v>
      </c>
      <c r="G989" s="2" t="s">
        <v>157</v>
      </c>
      <c r="H989" s="2" t="s">
        <v>8729</v>
      </c>
      <c r="I989" s="95" t="s">
        <v>157</v>
      </c>
      <c r="J989" s="2" t="s">
        <v>8839</v>
      </c>
      <c r="K989" s="2">
        <f>IFERROR(__xludf.DUMMYFUNCTION("""COMPUTED_VALUE"""),12.0)</f>
        <v>12</v>
      </c>
      <c r="L989" s="2" t="s">
        <v>8735</v>
      </c>
      <c r="M989" s="2">
        <v>12.0</v>
      </c>
    </row>
    <row r="990">
      <c r="A990" s="54">
        <v>46185.0</v>
      </c>
      <c r="B990" s="2" t="s">
        <v>145</v>
      </c>
      <c r="C990" s="2" t="s">
        <v>8726</v>
      </c>
      <c r="D990" s="4">
        <v>0.0</v>
      </c>
      <c r="E990" s="2" t="s">
        <v>8727</v>
      </c>
      <c r="F990" s="2" t="s">
        <v>157</v>
      </c>
      <c r="G990" s="2" t="s">
        <v>157</v>
      </c>
      <c r="H990" s="2" t="s">
        <v>8729</v>
      </c>
      <c r="I990" s="95" t="s">
        <v>157</v>
      </c>
      <c r="J990" s="2" t="s">
        <v>8839</v>
      </c>
      <c r="K990" s="2">
        <f>IFERROR(__xludf.DUMMYFUNCTION("""COMPUTED_VALUE"""),11.0)</f>
        <v>11</v>
      </c>
      <c r="L990" s="2" t="s">
        <v>8731</v>
      </c>
      <c r="M990" s="2">
        <v>12.0</v>
      </c>
    </row>
    <row r="991">
      <c r="A991" s="54">
        <v>46186.0</v>
      </c>
      <c r="B991" s="2" t="s">
        <v>145</v>
      </c>
      <c r="C991" s="2" t="s">
        <v>8726</v>
      </c>
      <c r="D991" s="4">
        <v>0.0</v>
      </c>
      <c r="E991" s="2" t="s">
        <v>8727</v>
      </c>
      <c r="F991" s="2" t="s">
        <v>157</v>
      </c>
      <c r="G991" s="2" t="s">
        <v>157</v>
      </c>
      <c r="H991" s="2" t="s">
        <v>8729</v>
      </c>
      <c r="I991" s="95" t="s">
        <v>157</v>
      </c>
      <c r="J991" s="2" t="s">
        <v>8839</v>
      </c>
      <c r="K991" s="2">
        <f>IFERROR(__xludf.DUMMYFUNCTION("""COMPUTED_VALUE"""),11.0)</f>
        <v>11</v>
      </c>
      <c r="L991" s="2" t="s">
        <v>8731</v>
      </c>
      <c r="M991" s="2">
        <v>12.0</v>
      </c>
    </row>
    <row r="992">
      <c r="A992" s="54">
        <v>46187.0</v>
      </c>
      <c r="B992" s="2" t="s">
        <v>145</v>
      </c>
      <c r="C992" s="2" t="s">
        <v>8726</v>
      </c>
      <c r="D992" s="4">
        <v>0.0</v>
      </c>
      <c r="E992" s="2" t="s">
        <v>8727</v>
      </c>
      <c r="F992" s="2" t="s">
        <v>157</v>
      </c>
      <c r="G992" s="2" t="s">
        <v>157</v>
      </c>
      <c r="H992" s="2" t="s">
        <v>8729</v>
      </c>
      <c r="I992" s="95" t="s">
        <v>157</v>
      </c>
      <c r="J992" s="2" t="s">
        <v>8839</v>
      </c>
      <c r="K992" s="2">
        <f>IFERROR(__xludf.DUMMYFUNCTION("""COMPUTED_VALUE"""),11.0)</f>
        <v>11</v>
      </c>
      <c r="L992" s="2" t="s">
        <v>8731</v>
      </c>
      <c r="M992" s="2">
        <v>12.0</v>
      </c>
    </row>
    <row r="993">
      <c r="A993" s="54">
        <v>46188.0</v>
      </c>
      <c r="B993" s="2" t="s">
        <v>145</v>
      </c>
      <c r="C993" s="2" t="s">
        <v>8726</v>
      </c>
      <c r="D993" s="2">
        <v>1.0</v>
      </c>
      <c r="E993" s="2" t="s">
        <v>8856</v>
      </c>
      <c r="F993" s="48" t="s">
        <v>8857</v>
      </c>
      <c r="G993" s="48" t="s">
        <v>1157</v>
      </c>
      <c r="H993" s="2" t="s">
        <v>8738</v>
      </c>
      <c r="I993" s="95"/>
      <c r="J993" s="2" t="s">
        <v>8858</v>
      </c>
      <c r="K993" s="2">
        <f>IFERROR(__xludf.DUMMYFUNCTION("""COMPUTED_VALUE"""),13.0)</f>
        <v>13</v>
      </c>
      <c r="L993" s="2" t="s">
        <v>8735</v>
      </c>
      <c r="M993" s="2">
        <v>12.0</v>
      </c>
    </row>
    <row r="994">
      <c r="A994" s="54">
        <v>46189.0</v>
      </c>
      <c r="B994" s="2" t="s">
        <v>145</v>
      </c>
      <c r="C994" s="2" t="s">
        <v>8726</v>
      </c>
      <c r="D994" s="4">
        <v>0.0</v>
      </c>
      <c r="E994" s="2" t="s">
        <v>8727</v>
      </c>
      <c r="F994" s="2" t="s">
        <v>157</v>
      </c>
      <c r="G994" s="2" t="s">
        <v>157</v>
      </c>
      <c r="H994" s="2" t="s">
        <v>8729</v>
      </c>
      <c r="I994" s="95" t="s">
        <v>157</v>
      </c>
      <c r="J994" s="2" t="s">
        <v>8839</v>
      </c>
      <c r="K994" s="2">
        <f>IFERROR(__xludf.DUMMYFUNCTION("""COMPUTED_VALUE"""),12.0)</f>
        <v>12</v>
      </c>
      <c r="L994" s="2" t="s">
        <v>8735</v>
      </c>
      <c r="M994" s="2">
        <v>12.0</v>
      </c>
    </row>
    <row r="995">
      <c r="A995" s="54">
        <v>46190.0</v>
      </c>
      <c r="B995" s="2" t="s">
        <v>145</v>
      </c>
      <c r="C995" s="2" t="s">
        <v>8726</v>
      </c>
      <c r="D995" s="4">
        <v>0.0</v>
      </c>
      <c r="E995" s="2" t="s">
        <v>8727</v>
      </c>
      <c r="F995" s="2" t="s">
        <v>157</v>
      </c>
      <c r="G995" s="2" t="s">
        <v>157</v>
      </c>
      <c r="H995" s="2" t="s">
        <v>8729</v>
      </c>
      <c r="I995" s="95" t="s">
        <v>157</v>
      </c>
      <c r="J995" s="2" t="s">
        <v>8839</v>
      </c>
      <c r="K995" s="2">
        <f>IFERROR(__xludf.DUMMYFUNCTION("""COMPUTED_VALUE"""),12.0)</f>
        <v>12</v>
      </c>
      <c r="L995" s="2" t="s">
        <v>8735</v>
      </c>
      <c r="M995" s="2">
        <v>12.0</v>
      </c>
    </row>
    <row r="996">
      <c r="A996" s="54">
        <v>46191.0</v>
      </c>
      <c r="B996" s="2" t="s">
        <v>145</v>
      </c>
      <c r="C996" s="2" t="s">
        <v>8726</v>
      </c>
      <c r="D996" s="4">
        <v>1.0</v>
      </c>
      <c r="E996" s="2" t="s">
        <v>8859</v>
      </c>
      <c r="F996" s="48" t="s">
        <v>1183</v>
      </c>
      <c r="G996" s="48" t="s">
        <v>1184</v>
      </c>
      <c r="H996" s="2" t="s">
        <v>8738</v>
      </c>
      <c r="I996" s="95" t="s">
        <v>157</v>
      </c>
      <c r="J996" s="2" t="s">
        <v>8844</v>
      </c>
      <c r="K996" s="2">
        <f>IFERROR(__xludf.DUMMYFUNCTION("""COMPUTED_VALUE"""),12.0)</f>
        <v>12</v>
      </c>
      <c r="L996" s="2" t="s">
        <v>8735</v>
      </c>
      <c r="M996" s="2">
        <v>12.0</v>
      </c>
    </row>
    <row r="997">
      <c r="A997" s="54">
        <v>46192.0</v>
      </c>
      <c r="B997" s="2" t="s">
        <v>145</v>
      </c>
      <c r="C997" s="2" t="s">
        <v>8726</v>
      </c>
      <c r="D997" s="4">
        <v>0.0</v>
      </c>
      <c r="E997" s="2" t="s">
        <v>8727</v>
      </c>
      <c r="F997" s="2" t="s">
        <v>157</v>
      </c>
      <c r="G997" s="2" t="s">
        <v>157</v>
      </c>
      <c r="H997" s="2" t="s">
        <v>8729</v>
      </c>
      <c r="I997" s="95" t="s">
        <v>157</v>
      </c>
      <c r="J997" s="2" t="s">
        <v>8839</v>
      </c>
      <c r="K997" s="2">
        <f>IFERROR(__xludf.DUMMYFUNCTION("""COMPUTED_VALUE"""),11.0)</f>
        <v>11</v>
      </c>
      <c r="L997" s="2" t="s">
        <v>8731</v>
      </c>
      <c r="M997" s="2">
        <v>12.0</v>
      </c>
    </row>
    <row r="998">
      <c r="A998" s="54">
        <v>46193.0</v>
      </c>
      <c r="B998" s="2" t="s">
        <v>145</v>
      </c>
      <c r="C998" s="2" t="s">
        <v>8726</v>
      </c>
      <c r="D998" s="4">
        <v>0.0</v>
      </c>
      <c r="E998" s="2" t="s">
        <v>8727</v>
      </c>
      <c r="F998" s="2" t="s">
        <v>157</v>
      </c>
      <c r="G998" s="2" t="s">
        <v>157</v>
      </c>
      <c r="H998" s="2" t="s">
        <v>8729</v>
      </c>
      <c r="I998" s="95" t="s">
        <v>157</v>
      </c>
      <c r="J998" s="2" t="s">
        <v>8839</v>
      </c>
      <c r="K998" s="2">
        <f>IFERROR(__xludf.DUMMYFUNCTION("""COMPUTED_VALUE"""),11.0)</f>
        <v>11</v>
      </c>
      <c r="L998" s="2" t="s">
        <v>8731</v>
      </c>
      <c r="M998" s="2">
        <v>12.0</v>
      </c>
    </row>
    <row r="999">
      <c r="A999" s="54">
        <v>46194.0</v>
      </c>
      <c r="B999" s="2" t="s">
        <v>145</v>
      </c>
      <c r="C999" s="2" t="s">
        <v>8726</v>
      </c>
      <c r="D999" s="4">
        <v>0.0</v>
      </c>
      <c r="E999" s="2" t="s">
        <v>8727</v>
      </c>
      <c r="F999" s="2" t="s">
        <v>157</v>
      </c>
      <c r="G999" s="2" t="s">
        <v>157</v>
      </c>
      <c r="H999" s="2" t="s">
        <v>8729</v>
      </c>
      <c r="I999" s="95" t="s">
        <v>157</v>
      </c>
      <c r="J999" s="2" t="s">
        <v>8839</v>
      </c>
      <c r="K999" s="2">
        <f>IFERROR(__xludf.DUMMYFUNCTION("""COMPUTED_VALUE"""),11.0)</f>
        <v>11</v>
      </c>
      <c r="L999" s="2" t="s">
        <v>8731</v>
      </c>
      <c r="M999" s="2">
        <v>12.0</v>
      </c>
    </row>
    <row r="1000">
      <c r="A1000" s="54">
        <v>46195.0</v>
      </c>
      <c r="B1000" s="2" t="s">
        <v>145</v>
      </c>
      <c r="C1000" s="2" t="s">
        <v>8726</v>
      </c>
      <c r="D1000" s="4">
        <v>0.0</v>
      </c>
      <c r="E1000" s="2" t="s">
        <v>8727</v>
      </c>
      <c r="F1000" s="2" t="s">
        <v>157</v>
      </c>
      <c r="G1000" s="2" t="s">
        <v>157</v>
      </c>
      <c r="H1000" s="2" t="s">
        <v>8729</v>
      </c>
      <c r="I1000" s="95" t="s">
        <v>157</v>
      </c>
      <c r="J1000" s="2" t="s">
        <v>8839</v>
      </c>
      <c r="K1000" s="2">
        <f>IFERROR(__xludf.DUMMYFUNCTION("""COMPUTED_VALUE"""),12.0)</f>
        <v>12</v>
      </c>
      <c r="L1000" s="2" t="s">
        <v>8735</v>
      </c>
      <c r="M1000" s="2">
        <v>12.0</v>
      </c>
    </row>
    <row r="1001">
      <c r="A1001" s="54">
        <v>46196.0</v>
      </c>
      <c r="B1001" s="2" t="s">
        <v>145</v>
      </c>
      <c r="C1001" s="2" t="s">
        <v>8726</v>
      </c>
      <c r="D1001" s="4">
        <v>0.0</v>
      </c>
      <c r="E1001" s="2" t="s">
        <v>8727</v>
      </c>
      <c r="F1001" s="2" t="s">
        <v>157</v>
      </c>
      <c r="G1001" s="2" t="s">
        <v>157</v>
      </c>
      <c r="H1001" s="2" t="s">
        <v>8729</v>
      </c>
      <c r="I1001" s="95" t="s">
        <v>157</v>
      </c>
      <c r="J1001" s="2" t="s">
        <v>8839</v>
      </c>
      <c r="K1001" s="2">
        <f>IFERROR(__xludf.DUMMYFUNCTION("""COMPUTED_VALUE"""),11.0)</f>
        <v>11</v>
      </c>
      <c r="L1001" s="2" t="s">
        <v>8731</v>
      </c>
      <c r="M1001" s="2">
        <v>12.0</v>
      </c>
    </row>
    <row r="1002">
      <c r="A1002" s="54">
        <v>46197.0</v>
      </c>
      <c r="B1002" s="2" t="s">
        <v>145</v>
      </c>
      <c r="C1002" s="2" t="s">
        <v>8726</v>
      </c>
      <c r="D1002" s="4">
        <v>0.0</v>
      </c>
      <c r="E1002" s="2" t="s">
        <v>8727</v>
      </c>
      <c r="F1002" s="2" t="s">
        <v>157</v>
      </c>
      <c r="G1002" s="2" t="s">
        <v>157</v>
      </c>
      <c r="H1002" s="2" t="s">
        <v>8729</v>
      </c>
      <c r="I1002" s="95" t="s">
        <v>157</v>
      </c>
      <c r="J1002" s="2" t="s">
        <v>8839</v>
      </c>
      <c r="K1002" s="2">
        <f>IFERROR(__xludf.DUMMYFUNCTION("""COMPUTED_VALUE"""),11.0)</f>
        <v>11</v>
      </c>
      <c r="L1002" s="2" t="s">
        <v>8731</v>
      </c>
      <c r="M1002" s="2">
        <v>12.0</v>
      </c>
    </row>
    <row r="1003">
      <c r="A1003" s="54">
        <v>46198.0</v>
      </c>
      <c r="B1003" s="2" t="s">
        <v>145</v>
      </c>
      <c r="C1003" s="2" t="s">
        <v>8726</v>
      </c>
      <c r="D1003" s="4">
        <v>0.0</v>
      </c>
      <c r="E1003" s="2" t="s">
        <v>8727</v>
      </c>
      <c r="F1003" s="2" t="s">
        <v>157</v>
      </c>
      <c r="G1003" s="2" t="s">
        <v>157</v>
      </c>
      <c r="H1003" s="2" t="s">
        <v>8729</v>
      </c>
      <c r="I1003" s="95" t="s">
        <v>157</v>
      </c>
      <c r="J1003" s="2" t="s">
        <v>8839</v>
      </c>
      <c r="K1003" s="2">
        <f>IFERROR(__xludf.DUMMYFUNCTION("""COMPUTED_VALUE"""),12.0)</f>
        <v>12</v>
      </c>
      <c r="L1003" s="2" t="s">
        <v>8735</v>
      </c>
      <c r="M1003" s="2">
        <v>12.0</v>
      </c>
    </row>
    <row r="1004">
      <c r="A1004" s="54">
        <v>46199.0</v>
      </c>
      <c r="B1004" s="2" t="s">
        <v>145</v>
      </c>
      <c r="C1004" s="2" t="s">
        <v>8726</v>
      </c>
      <c r="D1004" s="4">
        <v>0.0</v>
      </c>
      <c r="E1004" s="2" t="s">
        <v>8727</v>
      </c>
      <c r="F1004" s="2" t="s">
        <v>157</v>
      </c>
      <c r="G1004" s="2" t="s">
        <v>157</v>
      </c>
      <c r="H1004" s="2" t="s">
        <v>8729</v>
      </c>
      <c r="I1004" s="95" t="s">
        <v>157</v>
      </c>
      <c r="J1004" s="2" t="s">
        <v>8839</v>
      </c>
      <c r="K1004" s="2">
        <f>IFERROR(__xludf.DUMMYFUNCTION("""COMPUTED_VALUE"""),11.0)</f>
        <v>11</v>
      </c>
      <c r="L1004" s="2" t="s">
        <v>8731</v>
      </c>
      <c r="M1004" s="2">
        <v>12.0</v>
      </c>
    </row>
    <row r="1005">
      <c r="A1005" s="54">
        <v>46200.0</v>
      </c>
      <c r="B1005" s="2" t="s">
        <v>145</v>
      </c>
      <c r="C1005" s="2" t="s">
        <v>8726</v>
      </c>
      <c r="D1005" s="4">
        <v>0.0</v>
      </c>
      <c r="E1005" s="2" t="s">
        <v>8727</v>
      </c>
      <c r="F1005" s="2" t="s">
        <v>157</v>
      </c>
      <c r="G1005" s="2" t="s">
        <v>157</v>
      </c>
      <c r="H1005" s="2" t="s">
        <v>8729</v>
      </c>
      <c r="I1005" s="95" t="s">
        <v>157</v>
      </c>
      <c r="J1005" s="2" t="s">
        <v>8839</v>
      </c>
      <c r="K1005" s="2">
        <f>IFERROR(__xludf.DUMMYFUNCTION("""COMPUTED_VALUE"""),11.0)</f>
        <v>11</v>
      </c>
      <c r="L1005" s="2" t="s">
        <v>8731</v>
      </c>
      <c r="M1005" s="2">
        <v>12.0</v>
      </c>
    </row>
    <row r="1006">
      <c r="A1006" s="54">
        <v>46201.0</v>
      </c>
      <c r="B1006" s="2" t="s">
        <v>145</v>
      </c>
      <c r="C1006" s="2" t="s">
        <v>8726</v>
      </c>
      <c r="D1006" s="4">
        <v>0.0</v>
      </c>
      <c r="E1006" s="2" t="s">
        <v>8727</v>
      </c>
      <c r="F1006" s="2" t="s">
        <v>157</v>
      </c>
      <c r="G1006" s="2" t="s">
        <v>157</v>
      </c>
      <c r="H1006" s="2" t="s">
        <v>8729</v>
      </c>
      <c r="I1006" s="95" t="s">
        <v>157</v>
      </c>
      <c r="J1006" s="2" t="s">
        <v>8839</v>
      </c>
      <c r="K1006" s="2">
        <f>IFERROR(__xludf.DUMMYFUNCTION("""COMPUTED_VALUE"""),11.0)</f>
        <v>11</v>
      </c>
      <c r="L1006" s="2" t="s">
        <v>8731</v>
      </c>
      <c r="M1006" s="2">
        <v>12.0</v>
      </c>
    </row>
    <row r="1007">
      <c r="A1007" s="54">
        <v>46202.0</v>
      </c>
      <c r="B1007" s="2" t="s">
        <v>145</v>
      </c>
      <c r="C1007" s="2" t="s">
        <v>8726</v>
      </c>
      <c r="D1007" s="4">
        <v>0.0</v>
      </c>
      <c r="E1007" s="2" t="s">
        <v>8727</v>
      </c>
      <c r="F1007" s="2" t="s">
        <v>157</v>
      </c>
      <c r="G1007" s="2" t="s">
        <v>157</v>
      </c>
      <c r="H1007" s="2" t="s">
        <v>8729</v>
      </c>
      <c r="I1007" s="95" t="s">
        <v>157</v>
      </c>
      <c r="J1007" s="2" t="s">
        <v>8839</v>
      </c>
      <c r="K1007" s="2">
        <f>IFERROR(__xludf.DUMMYFUNCTION("""COMPUTED_VALUE"""),12.0)</f>
        <v>12</v>
      </c>
      <c r="L1007" s="2" t="s">
        <v>8735</v>
      </c>
      <c r="M1007" s="2">
        <v>12.0</v>
      </c>
    </row>
    <row r="1008">
      <c r="A1008" s="54">
        <v>46203.0</v>
      </c>
      <c r="B1008" s="2" t="s">
        <v>145</v>
      </c>
      <c r="C1008" s="2" t="s">
        <v>8726</v>
      </c>
      <c r="D1008" s="4">
        <v>0.0</v>
      </c>
      <c r="E1008" s="2" t="s">
        <v>8727</v>
      </c>
      <c r="F1008" s="2" t="s">
        <v>157</v>
      </c>
      <c r="G1008" s="2" t="s">
        <v>157</v>
      </c>
      <c r="H1008" s="2" t="s">
        <v>8729</v>
      </c>
      <c r="I1008" s="95" t="s">
        <v>157</v>
      </c>
      <c r="J1008" s="2" t="s">
        <v>8839</v>
      </c>
      <c r="K1008" s="2">
        <f>IFERROR(__xludf.DUMMYFUNCTION("""COMPUTED_VALUE"""),12.0)</f>
        <v>12</v>
      </c>
      <c r="L1008" s="2" t="s">
        <v>8735</v>
      </c>
      <c r="M1008" s="2">
        <v>12.0</v>
      </c>
    </row>
    <row r="1009">
      <c r="A1009" s="54">
        <v>46204.0</v>
      </c>
      <c r="B1009" s="2" t="s">
        <v>145</v>
      </c>
      <c r="C1009" s="2" t="s">
        <v>8726</v>
      </c>
      <c r="D1009" s="4">
        <v>0.0</v>
      </c>
      <c r="E1009" s="2" t="s">
        <v>8727</v>
      </c>
      <c r="F1009" s="2" t="s">
        <v>157</v>
      </c>
      <c r="G1009" s="2" t="s">
        <v>157</v>
      </c>
      <c r="H1009" s="2" t="s">
        <v>8729</v>
      </c>
      <c r="I1009" s="95" t="s">
        <v>157</v>
      </c>
      <c r="J1009" s="2" t="s">
        <v>8839</v>
      </c>
      <c r="K1009" s="2">
        <f>IFERROR(__xludf.DUMMYFUNCTION("""COMPUTED_VALUE"""),12.0)</f>
        <v>12</v>
      </c>
      <c r="L1009" s="2" t="s">
        <v>8735</v>
      </c>
      <c r="M1009" s="2">
        <v>12.0</v>
      </c>
    </row>
    <row r="1010">
      <c r="A1010" s="54">
        <v>46205.0</v>
      </c>
      <c r="B1010" s="2" t="s">
        <v>145</v>
      </c>
      <c r="C1010" s="2" t="s">
        <v>8726</v>
      </c>
      <c r="D1010" s="4">
        <v>0.0</v>
      </c>
      <c r="E1010" s="2" t="s">
        <v>8727</v>
      </c>
      <c r="F1010" s="2" t="s">
        <v>157</v>
      </c>
      <c r="G1010" s="2" t="s">
        <v>157</v>
      </c>
      <c r="H1010" s="2" t="s">
        <v>8729</v>
      </c>
      <c r="I1010" s="95" t="s">
        <v>157</v>
      </c>
      <c r="J1010" s="2" t="s">
        <v>8839</v>
      </c>
      <c r="K1010" s="2">
        <f>IFERROR(__xludf.DUMMYFUNCTION("""COMPUTED_VALUE"""),11.0)</f>
        <v>11</v>
      </c>
      <c r="L1010" s="2" t="s">
        <v>8731</v>
      </c>
      <c r="M1010" s="2">
        <v>12.0</v>
      </c>
    </row>
    <row r="1011">
      <c r="A1011" s="54">
        <v>46206.0</v>
      </c>
      <c r="B1011" s="2" t="s">
        <v>145</v>
      </c>
      <c r="C1011" s="2" t="s">
        <v>8726</v>
      </c>
      <c r="D1011" s="4">
        <v>0.0</v>
      </c>
      <c r="E1011" s="2" t="s">
        <v>8727</v>
      </c>
      <c r="F1011" s="2" t="s">
        <v>157</v>
      </c>
      <c r="G1011" s="2" t="s">
        <v>157</v>
      </c>
      <c r="H1011" s="2" t="s">
        <v>8729</v>
      </c>
      <c r="I1011" s="95" t="s">
        <v>157</v>
      </c>
      <c r="J1011" s="2" t="s">
        <v>8839</v>
      </c>
      <c r="K1011" s="2">
        <f>IFERROR(__xludf.DUMMYFUNCTION("""COMPUTED_VALUE"""),11.0)</f>
        <v>11</v>
      </c>
      <c r="L1011" s="2" t="s">
        <v>8731</v>
      </c>
      <c r="M1011" s="2">
        <v>12.0</v>
      </c>
    </row>
    <row r="1012">
      <c r="A1012" s="54">
        <v>46207.0</v>
      </c>
      <c r="B1012" s="2" t="s">
        <v>145</v>
      </c>
      <c r="C1012" s="2" t="s">
        <v>8726</v>
      </c>
      <c r="D1012" s="2">
        <v>1.0</v>
      </c>
      <c r="E1012" s="2" t="s">
        <v>8860</v>
      </c>
      <c r="F1012" s="48" t="s">
        <v>2152</v>
      </c>
      <c r="G1012" s="48" t="s">
        <v>2153</v>
      </c>
      <c r="H1012" s="2" t="s">
        <v>8738</v>
      </c>
      <c r="I1012" s="95"/>
      <c r="J1012" s="2" t="s">
        <v>8861</v>
      </c>
      <c r="K1012" s="2">
        <f>IFERROR(__xludf.DUMMYFUNCTION("""COMPUTED_VALUE"""),11.0)</f>
        <v>11</v>
      </c>
      <c r="L1012" s="2" t="s">
        <v>8731</v>
      </c>
      <c r="M1012" s="2">
        <v>12.0</v>
      </c>
    </row>
    <row r="1013">
      <c r="A1013" s="54">
        <v>46208.0</v>
      </c>
      <c r="B1013" s="2" t="s">
        <v>145</v>
      </c>
      <c r="C1013" s="2" t="s">
        <v>8726</v>
      </c>
      <c r="D1013" s="4">
        <v>0.0</v>
      </c>
      <c r="E1013" s="2" t="s">
        <v>8727</v>
      </c>
      <c r="F1013" s="2" t="s">
        <v>157</v>
      </c>
      <c r="G1013" s="2" t="s">
        <v>157</v>
      </c>
      <c r="H1013" s="2" t="s">
        <v>8729</v>
      </c>
      <c r="I1013" s="95" t="s">
        <v>157</v>
      </c>
      <c r="J1013" s="2" t="s">
        <v>8839</v>
      </c>
      <c r="K1013" s="2">
        <f>IFERROR(__xludf.DUMMYFUNCTION("""COMPUTED_VALUE"""),11.0)</f>
        <v>11</v>
      </c>
      <c r="L1013" s="2" t="s">
        <v>8731</v>
      </c>
      <c r="M1013" s="2">
        <v>12.0</v>
      </c>
    </row>
    <row r="1014">
      <c r="A1014" s="54">
        <v>46209.0</v>
      </c>
      <c r="B1014" s="2" t="s">
        <v>145</v>
      </c>
      <c r="C1014" s="2" t="s">
        <v>8726</v>
      </c>
      <c r="D1014" s="4">
        <v>0.0</v>
      </c>
      <c r="E1014" s="2" t="s">
        <v>8727</v>
      </c>
      <c r="F1014" s="2" t="s">
        <v>157</v>
      </c>
      <c r="G1014" s="2" t="s">
        <v>157</v>
      </c>
      <c r="H1014" s="2" t="s">
        <v>8729</v>
      </c>
      <c r="I1014" s="95" t="s">
        <v>157</v>
      </c>
      <c r="J1014" s="2" t="s">
        <v>8839</v>
      </c>
      <c r="K1014" s="2">
        <f>IFERROR(__xludf.DUMMYFUNCTION("""COMPUTED_VALUE"""),11.0)</f>
        <v>11</v>
      </c>
      <c r="L1014" s="2" t="s">
        <v>8731</v>
      </c>
      <c r="M1014" s="2">
        <v>12.0</v>
      </c>
    </row>
    <row r="1015">
      <c r="A1015" s="54">
        <v>46210.0</v>
      </c>
      <c r="B1015" s="2" t="s">
        <v>145</v>
      </c>
      <c r="C1015" s="2" t="s">
        <v>8726</v>
      </c>
      <c r="D1015" s="4">
        <v>0.0</v>
      </c>
      <c r="E1015" s="2" t="s">
        <v>8727</v>
      </c>
      <c r="F1015" s="2" t="s">
        <v>157</v>
      </c>
      <c r="G1015" s="2" t="s">
        <v>157</v>
      </c>
      <c r="H1015" s="2" t="s">
        <v>8729</v>
      </c>
      <c r="I1015" s="95" t="s">
        <v>157</v>
      </c>
      <c r="J1015" s="2" t="s">
        <v>8839</v>
      </c>
      <c r="K1015" s="2">
        <f>IFERROR(__xludf.DUMMYFUNCTION("""COMPUTED_VALUE"""),13.0)</f>
        <v>13</v>
      </c>
      <c r="L1015" s="2" t="s">
        <v>8735</v>
      </c>
      <c r="M1015" s="2">
        <v>12.0</v>
      </c>
    </row>
    <row r="1016">
      <c r="A1016" s="54">
        <v>46211.0</v>
      </c>
      <c r="B1016" s="2" t="s">
        <v>145</v>
      </c>
      <c r="C1016" s="2" t="s">
        <v>8726</v>
      </c>
      <c r="D1016" s="4">
        <v>0.0</v>
      </c>
      <c r="E1016" s="2" t="s">
        <v>8727</v>
      </c>
      <c r="F1016" s="2" t="s">
        <v>157</v>
      </c>
      <c r="G1016" s="2" t="s">
        <v>157</v>
      </c>
      <c r="H1016" s="2" t="s">
        <v>8729</v>
      </c>
      <c r="I1016" s="95" t="s">
        <v>157</v>
      </c>
      <c r="J1016" s="2" t="s">
        <v>8839</v>
      </c>
      <c r="K1016" s="2">
        <f>IFERROR(__xludf.DUMMYFUNCTION("""COMPUTED_VALUE"""),13.0)</f>
        <v>13</v>
      </c>
      <c r="L1016" s="2" t="s">
        <v>8735</v>
      </c>
      <c r="M1016" s="2">
        <v>12.0</v>
      </c>
    </row>
    <row r="1017">
      <c r="A1017" s="54">
        <v>46212.0</v>
      </c>
      <c r="B1017" s="2" t="s">
        <v>145</v>
      </c>
      <c r="C1017" s="2" t="s">
        <v>8726</v>
      </c>
      <c r="D1017" s="4">
        <v>0.0</v>
      </c>
      <c r="E1017" s="2" t="s">
        <v>8727</v>
      </c>
      <c r="F1017" s="2" t="s">
        <v>157</v>
      </c>
      <c r="G1017" s="2" t="s">
        <v>157</v>
      </c>
      <c r="H1017" s="2" t="s">
        <v>8729</v>
      </c>
      <c r="I1017" s="95" t="s">
        <v>157</v>
      </c>
      <c r="J1017" s="2" t="s">
        <v>8839</v>
      </c>
      <c r="K1017" s="2">
        <f>IFERROR(__xludf.DUMMYFUNCTION("""COMPUTED_VALUE"""),12.0)</f>
        <v>12</v>
      </c>
      <c r="L1017" s="2" t="s">
        <v>8735</v>
      </c>
      <c r="M1017" s="2">
        <v>12.0</v>
      </c>
    </row>
    <row r="1018">
      <c r="A1018" s="54">
        <v>46213.0</v>
      </c>
      <c r="B1018" s="2" t="s">
        <v>145</v>
      </c>
      <c r="C1018" s="2" t="s">
        <v>8726</v>
      </c>
      <c r="D1018" s="4">
        <v>0.0</v>
      </c>
      <c r="E1018" s="2" t="s">
        <v>8727</v>
      </c>
      <c r="F1018" s="2" t="s">
        <v>157</v>
      </c>
      <c r="G1018" s="2" t="s">
        <v>157</v>
      </c>
      <c r="H1018" s="2" t="s">
        <v>8729</v>
      </c>
      <c r="I1018" s="95" t="s">
        <v>157</v>
      </c>
      <c r="J1018" s="2" t="s">
        <v>8839</v>
      </c>
      <c r="K1018" s="2">
        <f>IFERROR(__xludf.DUMMYFUNCTION("""COMPUTED_VALUE"""),11.0)</f>
        <v>11</v>
      </c>
      <c r="L1018" s="2" t="s">
        <v>8731</v>
      </c>
      <c r="M1018" s="2">
        <v>12.0</v>
      </c>
    </row>
    <row r="1019">
      <c r="A1019" s="54">
        <v>46214.0</v>
      </c>
      <c r="B1019" s="2" t="s">
        <v>145</v>
      </c>
      <c r="C1019" s="2" t="s">
        <v>8726</v>
      </c>
      <c r="D1019" s="4">
        <v>0.0</v>
      </c>
      <c r="E1019" s="2" t="s">
        <v>8727</v>
      </c>
      <c r="F1019" s="2" t="s">
        <v>157</v>
      </c>
      <c r="G1019" s="2" t="s">
        <v>157</v>
      </c>
      <c r="H1019" s="2" t="s">
        <v>8729</v>
      </c>
      <c r="I1019" s="95" t="s">
        <v>157</v>
      </c>
      <c r="J1019" s="2" t="s">
        <v>8839</v>
      </c>
      <c r="K1019" s="2">
        <f>IFERROR(__xludf.DUMMYFUNCTION("""COMPUTED_VALUE"""),11.0)</f>
        <v>11</v>
      </c>
      <c r="L1019" s="2" t="s">
        <v>8731</v>
      </c>
      <c r="M1019" s="2">
        <v>12.0</v>
      </c>
    </row>
    <row r="1020">
      <c r="A1020" s="54">
        <v>46215.0</v>
      </c>
      <c r="B1020" s="2" t="s">
        <v>145</v>
      </c>
      <c r="C1020" s="2" t="s">
        <v>8726</v>
      </c>
      <c r="D1020" s="4">
        <v>0.0</v>
      </c>
      <c r="E1020" s="2" t="s">
        <v>8727</v>
      </c>
      <c r="F1020" s="2" t="s">
        <v>157</v>
      </c>
      <c r="G1020" s="2" t="s">
        <v>157</v>
      </c>
      <c r="H1020" s="2" t="s">
        <v>8729</v>
      </c>
      <c r="I1020" s="95" t="s">
        <v>157</v>
      </c>
      <c r="J1020" s="2" t="s">
        <v>8839</v>
      </c>
      <c r="K1020" s="2">
        <f>IFERROR(__xludf.DUMMYFUNCTION("""COMPUTED_VALUE"""),11.0)</f>
        <v>11</v>
      </c>
      <c r="L1020" s="2" t="s">
        <v>8731</v>
      </c>
      <c r="M1020" s="2">
        <v>12.0</v>
      </c>
    </row>
    <row r="1021">
      <c r="A1021" s="54">
        <v>46216.0</v>
      </c>
      <c r="B1021" s="2" t="s">
        <v>145</v>
      </c>
      <c r="C1021" s="2" t="s">
        <v>8726</v>
      </c>
      <c r="D1021" s="4">
        <v>0.0</v>
      </c>
      <c r="E1021" s="2" t="s">
        <v>8727</v>
      </c>
      <c r="F1021" s="2" t="s">
        <v>157</v>
      </c>
      <c r="G1021" s="2" t="s">
        <v>157</v>
      </c>
      <c r="H1021" s="2" t="s">
        <v>8729</v>
      </c>
      <c r="I1021" s="95" t="s">
        <v>157</v>
      </c>
      <c r="J1021" s="2" t="s">
        <v>8839</v>
      </c>
      <c r="K1021" s="2">
        <f>IFERROR(__xludf.DUMMYFUNCTION("""COMPUTED_VALUE"""),12.0)</f>
        <v>12</v>
      </c>
      <c r="L1021" s="2" t="s">
        <v>8735</v>
      </c>
      <c r="M1021" s="2">
        <v>12.0</v>
      </c>
    </row>
    <row r="1022">
      <c r="A1022" s="54">
        <v>46217.0</v>
      </c>
      <c r="B1022" s="2" t="s">
        <v>145</v>
      </c>
      <c r="C1022" s="2" t="s">
        <v>8726</v>
      </c>
      <c r="D1022" s="4">
        <v>0.0</v>
      </c>
      <c r="E1022" s="2" t="s">
        <v>8727</v>
      </c>
      <c r="F1022" s="2" t="s">
        <v>157</v>
      </c>
      <c r="G1022" s="2" t="s">
        <v>157</v>
      </c>
      <c r="H1022" s="2" t="s">
        <v>8729</v>
      </c>
      <c r="I1022" s="95" t="s">
        <v>157</v>
      </c>
      <c r="J1022" s="2" t="s">
        <v>8839</v>
      </c>
      <c r="K1022" s="2">
        <f>IFERROR(__xludf.DUMMYFUNCTION("""COMPUTED_VALUE"""),12.0)</f>
        <v>12</v>
      </c>
      <c r="L1022" s="2" t="s">
        <v>8735</v>
      </c>
      <c r="M1022" s="2">
        <v>12.0</v>
      </c>
    </row>
    <row r="1023">
      <c r="A1023" s="54">
        <v>46218.0</v>
      </c>
      <c r="B1023" s="2" t="s">
        <v>145</v>
      </c>
      <c r="C1023" s="2" t="s">
        <v>8726</v>
      </c>
      <c r="D1023" s="4">
        <v>0.0</v>
      </c>
      <c r="E1023" s="2" t="s">
        <v>8727</v>
      </c>
      <c r="F1023" s="2" t="s">
        <v>157</v>
      </c>
      <c r="G1023" s="2" t="s">
        <v>157</v>
      </c>
      <c r="H1023" s="2" t="s">
        <v>8729</v>
      </c>
      <c r="I1023" s="95" t="s">
        <v>157</v>
      </c>
      <c r="J1023" s="2" t="s">
        <v>8839</v>
      </c>
      <c r="K1023" s="2">
        <f>IFERROR(__xludf.DUMMYFUNCTION("""COMPUTED_VALUE"""),12.0)</f>
        <v>12</v>
      </c>
      <c r="L1023" s="2" t="s">
        <v>8735</v>
      </c>
      <c r="M1023" s="2">
        <v>12.0</v>
      </c>
    </row>
    <row r="1024">
      <c r="A1024" s="54">
        <v>46219.0</v>
      </c>
      <c r="B1024" s="2" t="s">
        <v>145</v>
      </c>
      <c r="C1024" s="2" t="s">
        <v>8726</v>
      </c>
      <c r="D1024" s="4">
        <v>0.0</v>
      </c>
      <c r="E1024" s="2" t="s">
        <v>8727</v>
      </c>
      <c r="F1024" s="2" t="s">
        <v>157</v>
      </c>
      <c r="G1024" s="2" t="s">
        <v>157</v>
      </c>
      <c r="H1024" s="2" t="s">
        <v>8729</v>
      </c>
      <c r="I1024" s="95" t="s">
        <v>157</v>
      </c>
      <c r="J1024" s="2" t="s">
        <v>8839</v>
      </c>
      <c r="K1024" s="2">
        <f>IFERROR(__xludf.DUMMYFUNCTION("""COMPUTED_VALUE"""),12.0)</f>
        <v>12</v>
      </c>
      <c r="L1024" s="2" t="s">
        <v>8735</v>
      </c>
      <c r="M1024" s="2">
        <v>12.0</v>
      </c>
    </row>
    <row r="1025">
      <c r="A1025" s="54">
        <v>46220.0</v>
      </c>
      <c r="B1025" s="2" t="s">
        <v>145</v>
      </c>
      <c r="C1025" s="2" t="s">
        <v>8726</v>
      </c>
      <c r="D1025" s="4">
        <v>0.0</v>
      </c>
      <c r="E1025" s="2" t="s">
        <v>8727</v>
      </c>
      <c r="F1025" s="2" t="s">
        <v>157</v>
      </c>
      <c r="G1025" s="2" t="s">
        <v>157</v>
      </c>
      <c r="H1025" s="2" t="s">
        <v>8729</v>
      </c>
      <c r="I1025" s="95" t="s">
        <v>157</v>
      </c>
      <c r="J1025" s="2" t="s">
        <v>8839</v>
      </c>
      <c r="K1025" s="2">
        <f>IFERROR(__xludf.DUMMYFUNCTION("""COMPUTED_VALUE"""),12.0)</f>
        <v>12</v>
      </c>
      <c r="L1025" s="2" t="s">
        <v>8735</v>
      </c>
      <c r="M1025" s="2">
        <v>12.0</v>
      </c>
    </row>
    <row r="1026">
      <c r="A1026" s="54">
        <v>46221.0</v>
      </c>
      <c r="B1026" s="2" t="s">
        <v>145</v>
      </c>
      <c r="C1026" s="2" t="s">
        <v>8726</v>
      </c>
      <c r="D1026" s="4">
        <v>0.0</v>
      </c>
      <c r="E1026" s="2" t="s">
        <v>8727</v>
      </c>
      <c r="F1026" s="2" t="s">
        <v>157</v>
      </c>
      <c r="G1026" s="2" t="s">
        <v>157</v>
      </c>
      <c r="H1026" s="2" t="s">
        <v>8729</v>
      </c>
      <c r="I1026" s="95" t="s">
        <v>157</v>
      </c>
      <c r="J1026" s="2" t="s">
        <v>8839</v>
      </c>
      <c r="K1026" s="2">
        <f>IFERROR(__xludf.DUMMYFUNCTION("""COMPUTED_VALUE"""),12.0)</f>
        <v>12</v>
      </c>
      <c r="L1026" s="2" t="s">
        <v>8735</v>
      </c>
      <c r="M1026" s="2">
        <v>12.0</v>
      </c>
    </row>
    <row r="1027">
      <c r="A1027" s="54">
        <v>46222.0</v>
      </c>
      <c r="B1027" s="2" t="s">
        <v>145</v>
      </c>
      <c r="C1027" s="2" t="s">
        <v>8726</v>
      </c>
      <c r="D1027" s="4">
        <v>0.0</v>
      </c>
      <c r="E1027" s="2" t="s">
        <v>8727</v>
      </c>
      <c r="F1027" s="2" t="s">
        <v>157</v>
      </c>
      <c r="G1027" s="2" t="s">
        <v>157</v>
      </c>
      <c r="H1027" s="2" t="s">
        <v>8729</v>
      </c>
      <c r="I1027" s="95" t="s">
        <v>157</v>
      </c>
      <c r="J1027" s="2" t="s">
        <v>8839</v>
      </c>
      <c r="K1027" s="2">
        <f>IFERROR(__xludf.DUMMYFUNCTION("""COMPUTED_VALUE"""),12.0)</f>
        <v>12</v>
      </c>
      <c r="L1027" s="2" t="s">
        <v>8735</v>
      </c>
      <c r="M1027" s="2">
        <v>12.0</v>
      </c>
    </row>
    <row r="1028">
      <c r="A1028" s="54">
        <v>46223.0</v>
      </c>
      <c r="B1028" s="2" t="s">
        <v>145</v>
      </c>
      <c r="C1028" s="2" t="s">
        <v>8726</v>
      </c>
      <c r="D1028" s="4">
        <v>0.0</v>
      </c>
      <c r="E1028" s="2" t="s">
        <v>8727</v>
      </c>
      <c r="F1028" s="2" t="s">
        <v>157</v>
      </c>
      <c r="G1028" s="2" t="s">
        <v>157</v>
      </c>
      <c r="H1028" s="2" t="s">
        <v>8729</v>
      </c>
      <c r="I1028" s="95" t="s">
        <v>157</v>
      </c>
      <c r="J1028" s="2" t="s">
        <v>8839</v>
      </c>
      <c r="K1028" s="2">
        <f>IFERROR(__xludf.DUMMYFUNCTION("""COMPUTED_VALUE"""),12.0)</f>
        <v>12</v>
      </c>
      <c r="L1028" s="2" t="s">
        <v>8735</v>
      </c>
      <c r="M1028" s="2">
        <v>12.0</v>
      </c>
    </row>
    <row r="1029">
      <c r="A1029" s="54">
        <v>46224.0</v>
      </c>
      <c r="B1029" s="2" t="s">
        <v>145</v>
      </c>
      <c r="C1029" s="2" t="s">
        <v>8726</v>
      </c>
      <c r="D1029" s="4">
        <v>0.0</v>
      </c>
      <c r="E1029" s="2" t="s">
        <v>8727</v>
      </c>
      <c r="F1029" s="2" t="s">
        <v>157</v>
      </c>
      <c r="G1029" s="2" t="s">
        <v>157</v>
      </c>
      <c r="H1029" s="2" t="s">
        <v>8729</v>
      </c>
      <c r="I1029" s="95" t="s">
        <v>157</v>
      </c>
      <c r="J1029" s="2" t="s">
        <v>8839</v>
      </c>
      <c r="K1029" s="2">
        <f>IFERROR(__xludf.DUMMYFUNCTION("""COMPUTED_VALUE"""),12.0)</f>
        <v>12</v>
      </c>
      <c r="L1029" s="2" t="s">
        <v>8735</v>
      </c>
      <c r="M1029" s="2">
        <v>12.0</v>
      </c>
    </row>
    <row r="1030">
      <c r="A1030" s="54">
        <v>46225.0</v>
      </c>
      <c r="B1030" s="2" t="s">
        <v>145</v>
      </c>
      <c r="C1030" s="2" t="s">
        <v>8726</v>
      </c>
      <c r="D1030" s="4">
        <v>0.0</v>
      </c>
      <c r="E1030" s="2" t="s">
        <v>8727</v>
      </c>
      <c r="F1030" s="2" t="s">
        <v>157</v>
      </c>
      <c r="G1030" s="2" t="s">
        <v>157</v>
      </c>
      <c r="H1030" s="2" t="s">
        <v>8729</v>
      </c>
      <c r="I1030" s="95" t="s">
        <v>157</v>
      </c>
      <c r="J1030" s="2" t="s">
        <v>8839</v>
      </c>
      <c r="K1030" s="2">
        <f>IFERROR(__xludf.DUMMYFUNCTION("""COMPUTED_VALUE"""),12.0)</f>
        <v>12</v>
      </c>
      <c r="L1030" s="2" t="s">
        <v>8735</v>
      </c>
      <c r="M1030" s="2">
        <v>12.0</v>
      </c>
    </row>
    <row r="1031">
      <c r="A1031" s="54">
        <v>46226.0</v>
      </c>
      <c r="B1031" s="2" t="s">
        <v>145</v>
      </c>
      <c r="C1031" s="2" t="s">
        <v>8726</v>
      </c>
      <c r="D1031" s="4">
        <v>0.0</v>
      </c>
      <c r="E1031" s="2" t="s">
        <v>8727</v>
      </c>
      <c r="F1031" s="2" t="s">
        <v>157</v>
      </c>
      <c r="G1031" s="2" t="s">
        <v>157</v>
      </c>
      <c r="H1031" s="2" t="s">
        <v>8729</v>
      </c>
      <c r="I1031" s="95" t="s">
        <v>157</v>
      </c>
      <c r="J1031" s="2" t="s">
        <v>8839</v>
      </c>
      <c r="K1031" s="2">
        <f>IFERROR(__xludf.DUMMYFUNCTION("""COMPUTED_VALUE"""),13.0)</f>
        <v>13</v>
      </c>
      <c r="L1031" s="2" t="s">
        <v>8735</v>
      </c>
      <c r="M1031" s="2">
        <v>12.0</v>
      </c>
    </row>
    <row r="1032">
      <c r="A1032" s="54">
        <v>46227.0</v>
      </c>
      <c r="B1032" s="2" t="s">
        <v>145</v>
      </c>
      <c r="C1032" s="2" t="s">
        <v>8726</v>
      </c>
      <c r="D1032" s="4">
        <v>0.0</v>
      </c>
      <c r="E1032" s="2" t="s">
        <v>8727</v>
      </c>
      <c r="F1032" s="2" t="s">
        <v>157</v>
      </c>
      <c r="G1032" s="2" t="s">
        <v>157</v>
      </c>
      <c r="H1032" s="2" t="s">
        <v>8729</v>
      </c>
      <c r="I1032" s="95" t="s">
        <v>157</v>
      </c>
      <c r="J1032" s="2" t="s">
        <v>8839</v>
      </c>
      <c r="K1032" s="2">
        <f>IFERROR(__xludf.DUMMYFUNCTION("""COMPUTED_VALUE"""),11.0)</f>
        <v>11</v>
      </c>
      <c r="L1032" s="2" t="s">
        <v>8731</v>
      </c>
      <c r="M1032" s="2">
        <v>12.0</v>
      </c>
    </row>
    <row r="1033">
      <c r="A1033" s="54">
        <v>46228.0</v>
      </c>
      <c r="B1033" s="2" t="s">
        <v>145</v>
      </c>
      <c r="C1033" s="2" t="s">
        <v>8726</v>
      </c>
      <c r="D1033" s="4">
        <v>0.0</v>
      </c>
      <c r="E1033" s="2" t="s">
        <v>8727</v>
      </c>
      <c r="F1033" s="2" t="s">
        <v>157</v>
      </c>
      <c r="G1033" s="2" t="s">
        <v>157</v>
      </c>
      <c r="H1033" s="2" t="s">
        <v>8729</v>
      </c>
      <c r="I1033" s="95" t="s">
        <v>157</v>
      </c>
      <c r="J1033" s="2" t="s">
        <v>8839</v>
      </c>
      <c r="K1033" s="2">
        <f>IFERROR(__xludf.DUMMYFUNCTION("""COMPUTED_VALUE"""),11.0)</f>
        <v>11</v>
      </c>
      <c r="L1033" s="2" t="s">
        <v>8731</v>
      </c>
      <c r="M1033" s="2">
        <v>12.0</v>
      </c>
    </row>
    <row r="1034">
      <c r="A1034" s="54">
        <v>46229.0</v>
      </c>
      <c r="B1034" s="2" t="s">
        <v>145</v>
      </c>
      <c r="C1034" s="2" t="s">
        <v>8726</v>
      </c>
      <c r="D1034" s="4">
        <v>0.0</v>
      </c>
      <c r="E1034" s="2" t="s">
        <v>8727</v>
      </c>
      <c r="F1034" s="2" t="s">
        <v>157</v>
      </c>
      <c r="G1034" s="2" t="s">
        <v>157</v>
      </c>
      <c r="H1034" s="2" t="s">
        <v>8729</v>
      </c>
      <c r="I1034" s="95" t="s">
        <v>157</v>
      </c>
      <c r="J1034" s="2" t="s">
        <v>8839</v>
      </c>
      <c r="K1034" s="2">
        <f>IFERROR(__xludf.DUMMYFUNCTION("""COMPUTED_VALUE"""),11.0)</f>
        <v>11</v>
      </c>
      <c r="L1034" s="2" t="s">
        <v>8731</v>
      </c>
      <c r="M1034" s="2">
        <v>12.0</v>
      </c>
    </row>
    <row r="1035">
      <c r="A1035" s="54">
        <v>46230.0</v>
      </c>
      <c r="B1035" s="2" t="s">
        <v>145</v>
      </c>
      <c r="C1035" s="2" t="s">
        <v>8726</v>
      </c>
      <c r="D1035" s="4">
        <v>0.0</v>
      </c>
      <c r="E1035" s="2" t="s">
        <v>8727</v>
      </c>
      <c r="F1035" s="2" t="s">
        <v>157</v>
      </c>
      <c r="G1035" s="2" t="s">
        <v>157</v>
      </c>
      <c r="H1035" s="2" t="s">
        <v>8729</v>
      </c>
      <c r="I1035" s="95" t="s">
        <v>157</v>
      </c>
      <c r="J1035" s="2" t="s">
        <v>8839</v>
      </c>
      <c r="K1035" s="2">
        <f>IFERROR(__xludf.DUMMYFUNCTION("""COMPUTED_VALUE"""),11.0)</f>
        <v>11</v>
      </c>
      <c r="L1035" s="2" t="s">
        <v>8731</v>
      </c>
      <c r="M1035" s="2">
        <v>12.0</v>
      </c>
    </row>
    <row r="1036">
      <c r="A1036" s="54">
        <v>46231.0</v>
      </c>
      <c r="B1036" s="2" t="s">
        <v>145</v>
      </c>
      <c r="C1036" s="2" t="s">
        <v>8726</v>
      </c>
      <c r="D1036" s="4">
        <v>0.0</v>
      </c>
      <c r="E1036" s="2" t="s">
        <v>8727</v>
      </c>
      <c r="F1036" s="2" t="s">
        <v>157</v>
      </c>
      <c r="G1036" s="2" t="s">
        <v>157</v>
      </c>
      <c r="H1036" s="2" t="s">
        <v>8729</v>
      </c>
      <c r="I1036" s="95" t="s">
        <v>157</v>
      </c>
      <c r="J1036" s="2" t="s">
        <v>8839</v>
      </c>
      <c r="K1036" s="2">
        <f>IFERROR(__xludf.DUMMYFUNCTION("""COMPUTED_VALUE"""),11.0)</f>
        <v>11</v>
      </c>
      <c r="L1036" s="2" t="s">
        <v>8731</v>
      </c>
      <c r="M1036" s="2">
        <v>12.0</v>
      </c>
    </row>
    <row r="1037">
      <c r="A1037" s="54">
        <v>46232.0</v>
      </c>
      <c r="B1037" s="2" t="s">
        <v>145</v>
      </c>
      <c r="C1037" s="2" t="s">
        <v>8726</v>
      </c>
      <c r="D1037" s="4">
        <v>0.0</v>
      </c>
      <c r="E1037" s="2" t="s">
        <v>8727</v>
      </c>
      <c r="F1037" s="2" t="s">
        <v>157</v>
      </c>
      <c r="G1037" s="2" t="s">
        <v>157</v>
      </c>
      <c r="H1037" s="2" t="s">
        <v>8729</v>
      </c>
      <c r="I1037" s="95" t="s">
        <v>157</v>
      </c>
      <c r="J1037" s="2" t="s">
        <v>8839</v>
      </c>
      <c r="K1037" s="2">
        <f>IFERROR(__xludf.DUMMYFUNCTION("""COMPUTED_VALUE"""),12.0)</f>
        <v>12</v>
      </c>
      <c r="L1037" s="2" t="s">
        <v>8735</v>
      </c>
      <c r="M1037" s="2">
        <v>12.0</v>
      </c>
    </row>
    <row r="1038">
      <c r="A1038" s="54">
        <v>46233.0</v>
      </c>
      <c r="B1038" s="2" t="s">
        <v>145</v>
      </c>
      <c r="C1038" s="2" t="s">
        <v>8726</v>
      </c>
      <c r="D1038" s="4">
        <v>0.0</v>
      </c>
      <c r="E1038" s="2" t="s">
        <v>8727</v>
      </c>
      <c r="F1038" s="2" t="s">
        <v>157</v>
      </c>
      <c r="G1038" s="2" t="s">
        <v>157</v>
      </c>
      <c r="H1038" s="2" t="s">
        <v>8729</v>
      </c>
      <c r="I1038" s="95" t="s">
        <v>157</v>
      </c>
      <c r="J1038" s="2" t="s">
        <v>8839</v>
      </c>
      <c r="K1038" s="2">
        <f>IFERROR(__xludf.DUMMYFUNCTION("""COMPUTED_VALUE"""),11.0)</f>
        <v>11</v>
      </c>
      <c r="L1038" s="2" t="s">
        <v>8731</v>
      </c>
      <c r="M1038" s="2">
        <v>12.0</v>
      </c>
    </row>
    <row r="1039">
      <c r="A1039" s="54">
        <v>46234.0</v>
      </c>
      <c r="B1039" s="2" t="s">
        <v>145</v>
      </c>
      <c r="C1039" s="2" t="s">
        <v>8726</v>
      </c>
      <c r="D1039" s="4">
        <v>0.0</v>
      </c>
      <c r="E1039" s="2" t="s">
        <v>8727</v>
      </c>
      <c r="F1039" s="2" t="s">
        <v>157</v>
      </c>
      <c r="G1039" s="2" t="s">
        <v>157</v>
      </c>
      <c r="H1039" s="2" t="s">
        <v>8729</v>
      </c>
      <c r="I1039" s="95" t="s">
        <v>157</v>
      </c>
      <c r="J1039" s="2" t="s">
        <v>8839</v>
      </c>
      <c r="K1039" s="2">
        <f>IFERROR(__xludf.DUMMYFUNCTION("""COMPUTED_VALUE"""),11.0)</f>
        <v>11</v>
      </c>
      <c r="L1039" s="2" t="s">
        <v>8731</v>
      </c>
      <c r="M1039" s="2">
        <v>12.0</v>
      </c>
    </row>
    <row r="1040">
      <c r="A1040" s="54">
        <v>46235.0</v>
      </c>
      <c r="B1040" s="2" t="s">
        <v>145</v>
      </c>
      <c r="C1040" s="2" t="s">
        <v>8726</v>
      </c>
      <c r="D1040" s="4">
        <v>0.0</v>
      </c>
      <c r="E1040" s="2" t="s">
        <v>8727</v>
      </c>
      <c r="F1040" s="2" t="s">
        <v>157</v>
      </c>
      <c r="G1040" s="2" t="s">
        <v>157</v>
      </c>
      <c r="H1040" s="2" t="s">
        <v>8729</v>
      </c>
      <c r="I1040" s="95" t="s">
        <v>157</v>
      </c>
      <c r="J1040" s="2" t="s">
        <v>8839</v>
      </c>
      <c r="K1040" s="2">
        <f>IFERROR(__xludf.DUMMYFUNCTION("""COMPUTED_VALUE"""),11.0)</f>
        <v>11</v>
      </c>
      <c r="L1040" s="2" t="s">
        <v>8731</v>
      </c>
      <c r="M1040" s="2">
        <v>12.0</v>
      </c>
    </row>
    <row r="1041">
      <c r="A1041" s="54">
        <v>46236.0</v>
      </c>
      <c r="B1041" s="2" t="s">
        <v>145</v>
      </c>
      <c r="C1041" s="2" t="s">
        <v>8726</v>
      </c>
      <c r="D1041" s="4">
        <v>0.0</v>
      </c>
      <c r="E1041" s="2" t="s">
        <v>8727</v>
      </c>
      <c r="F1041" s="2" t="s">
        <v>157</v>
      </c>
      <c r="G1041" s="2" t="s">
        <v>157</v>
      </c>
      <c r="H1041" s="2" t="s">
        <v>8729</v>
      </c>
      <c r="I1041" s="95" t="s">
        <v>157</v>
      </c>
      <c r="J1041" s="2" t="s">
        <v>8839</v>
      </c>
      <c r="K1041" s="2">
        <f>IFERROR(__xludf.DUMMYFUNCTION("""COMPUTED_VALUE"""),11.0)</f>
        <v>11</v>
      </c>
      <c r="L1041" s="2" t="s">
        <v>8731</v>
      </c>
      <c r="M1041" s="2">
        <v>12.0</v>
      </c>
    </row>
    <row r="1042">
      <c r="A1042" s="54">
        <v>46237.0</v>
      </c>
      <c r="B1042" s="2" t="s">
        <v>145</v>
      </c>
      <c r="C1042" s="2" t="s">
        <v>8726</v>
      </c>
      <c r="D1042" s="4">
        <v>0.0</v>
      </c>
      <c r="E1042" s="2" t="s">
        <v>8727</v>
      </c>
      <c r="F1042" s="2" t="s">
        <v>157</v>
      </c>
      <c r="G1042" s="2" t="s">
        <v>157</v>
      </c>
      <c r="H1042" s="2" t="s">
        <v>8729</v>
      </c>
      <c r="I1042" s="95" t="s">
        <v>157</v>
      </c>
      <c r="J1042" s="2" t="s">
        <v>8839</v>
      </c>
      <c r="K1042" s="2">
        <f>IFERROR(__xludf.DUMMYFUNCTION("""COMPUTED_VALUE"""),11.0)</f>
        <v>11</v>
      </c>
      <c r="L1042" s="2" t="s">
        <v>8731</v>
      </c>
      <c r="M1042" s="2">
        <v>12.0</v>
      </c>
    </row>
    <row r="1043">
      <c r="A1043" s="54">
        <v>46238.0</v>
      </c>
      <c r="B1043" s="2" t="s">
        <v>145</v>
      </c>
      <c r="C1043" s="2" t="s">
        <v>8726</v>
      </c>
      <c r="D1043" s="4">
        <v>0.0</v>
      </c>
      <c r="E1043" s="2" t="s">
        <v>8727</v>
      </c>
      <c r="F1043" s="2" t="s">
        <v>157</v>
      </c>
      <c r="G1043" s="2" t="s">
        <v>157</v>
      </c>
      <c r="H1043" s="2" t="s">
        <v>8729</v>
      </c>
      <c r="I1043" s="95" t="s">
        <v>157</v>
      </c>
      <c r="J1043" s="2" t="s">
        <v>8839</v>
      </c>
      <c r="K1043" s="2">
        <f>IFERROR(__xludf.DUMMYFUNCTION("""COMPUTED_VALUE"""),11.0)</f>
        <v>11</v>
      </c>
      <c r="L1043" s="2" t="s">
        <v>8731</v>
      </c>
      <c r="M1043" s="2">
        <v>12.0</v>
      </c>
    </row>
    <row r="1044">
      <c r="A1044" s="54">
        <v>46239.0</v>
      </c>
      <c r="B1044" s="2" t="s">
        <v>145</v>
      </c>
      <c r="C1044" s="2" t="s">
        <v>8726</v>
      </c>
      <c r="D1044" s="4">
        <v>0.0</v>
      </c>
      <c r="E1044" s="2" t="s">
        <v>8727</v>
      </c>
      <c r="F1044" s="2" t="s">
        <v>157</v>
      </c>
      <c r="G1044" s="2" t="s">
        <v>157</v>
      </c>
      <c r="H1044" s="2" t="s">
        <v>8729</v>
      </c>
      <c r="I1044" s="95" t="s">
        <v>157</v>
      </c>
      <c r="J1044" s="2" t="s">
        <v>8839</v>
      </c>
      <c r="K1044" s="2">
        <f>IFERROR(__xludf.DUMMYFUNCTION("""COMPUTED_VALUE"""),11.0)</f>
        <v>11</v>
      </c>
      <c r="L1044" s="2" t="s">
        <v>8731</v>
      </c>
      <c r="M1044" s="2">
        <v>12.0</v>
      </c>
    </row>
    <row r="1045">
      <c r="A1045" s="54">
        <v>46240.0</v>
      </c>
      <c r="B1045" s="2" t="s">
        <v>145</v>
      </c>
      <c r="C1045" s="2" t="s">
        <v>8726</v>
      </c>
      <c r="D1045" s="4">
        <v>0.0</v>
      </c>
      <c r="E1045" s="2" t="s">
        <v>8727</v>
      </c>
      <c r="F1045" s="2" t="s">
        <v>157</v>
      </c>
      <c r="G1045" s="2" t="s">
        <v>157</v>
      </c>
      <c r="H1045" s="2" t="s">
        <v>8729</v>
      </c>
      <c r="I1045" s="95" t="s">
        <v>157</v>
      </c>
      <c r="J1045" s="2" t="s">
        <v>8839</v>
      </c>
      <c r="K1045" s="2">
        <f>IFERROR(__xludf.DUMMYFUNCTION("""COMPUTED_VALUE"""),12.0)</f>
        <v>12</v>
      </c>
      <c r="L1045" s="2" t="s">
        <v>8735</v>
      </c>
      <c r="M1045" s="2">
        <v>12.0</v>
      </c>
    </row>
    <row r="1046">
      <c r="A1046" s="54">
        <v>46241.0</v>
      </c>
      <c r="B1046" s="2" t="s">
        <v>145</v>
      </c>
      <c r="C1046" s="2" t="s">
        <v>8726</v>
      </c>
      <c r="D1046" s="4">
        <v>0.0</v>
      </c>
      <c r="E1046" s="2" t="s">
        <v>8727</v>
      </c>
      <c r="F1046" s="2" t="s">
        <v>157</v>
      </c>
      <c r="G1046" s="2" t="s">
        <v>157</v>
      </c>
      <c r="H1046" s="2" t="s">
        <v>8729</v>
      </c>
      <c r="I1046" s="95" t="s">
        <v>157</v>
      </c>
      <c r="J1046" s="2" t="s">
        <v>8839</v>
      </c>
      <c r="K1046" s="2">
        <f>IFERROR(__xludf.DUMMYFUNCTION("""COMPUTED_VALUE"""),11.0)</f>
        <v>11</v>
      </c>
      <c r="L1046" s="2" t="s">
        <v>8731</v>
      </c>
      <c r="M1046" s="2">
        <v>12.0</v>
      </c>
    </row>
    <row r="1047">
      <c r="A1047" s="54">
        <v>46242.0</v>
      </c>
      <c r="B1047" s="2" t="s">
        <v>145</v>
      </c>
      <c r="C1047" s="2" t="s">
        <v>8726</v>
      </c>
      <c r="D1047" s="4">
        <v>0.0</v>
      </c>
      <c r="E1047" s="2" t="s">
        <v>8727</v>
      </c>
      <c r="F1047" s="2" t="s">
        <v>157</v>
      </c>
      <c r="G1047" s="2" t="s">
        <v>157</v>
      </c>
      <c r="H1047" s="2" t="s">
        <v>8729</v>
      </c>
      <c r="I1047" s="95" t="s">
        <v>157</v>
      </c>
      <c r="J1047" s="2" t="s">
        <v>8839</v>
      </c>
      <c r="K1047" s="2">
        <f>IFERROR(__xludf.DUMMYFUNCTION("""COMPUTED_VALUE"""),12.0)</f>
        <v>12</v>
      </c>
      <c r="L1047" s="2" t="s">
        <v>8735</v>
      </c>
      <c r="M1047" s="2">
        <v>12.0</v>
      </c>
    </row>
    <row r="1048">
      <c r="A1048" s="54">
        <v>46243.0</v>
      </c>
      <c r="B1048" s="2" t="s">
        <v>145</v>
      </c>
      <c r="C1048" s="2" t="s">
        <v>8726</v>
      </c>
      <c r="D1048" s="4">
        <v>0.0</v>
      </c>
      <c r="E1048" s="2" t="s">
        <v>8727</v>
      </c>
      <c r="F1048" s="2" t="s">
        <v>157</v>
      </c>
      <c r="G1048" s="2" t="s">
        <v>157</v>
      </c>
      <c r="H1048" s="2" t="s">
        <v>8729</v>
      </c>
      <c r="I1048" s="95" t="s">
        <v>157</v>
      </c>
      <c r="J1048" s="2" t="s">
        <v>8839</v>
      </c>
      <c r="K1048" s="2">
        <f>IFERROR(__xludf.DUMMYFUNCTION("""COMPUTED_VALUE"""),13.0)</f>
        <v>13</v>
      </c>
      <c r="L1048" s="2" t="s">
        <v>8735</v>
      </c>
      <c r="M1048" s="2">
        <v>12.0</v>
      </c>
    </row>
    <row r="1049">
      <c r="A1049" s="54">
        <v>46244.0</v>
      </c>
      <c r="B1049" s="2" t="s">
        <v>145</v>
      </c>
      <c r="C1049" s="2" t="s">
        <v>8726</v>
      </c>
      <c r="D1049" s="4">
        <v>0.0</v>
      </c>
      <c r="E1049" s="2" t="s">
        <v>8727</v>
      </c>
      <c r="F1049" s="2" t="s">
        <v>157</v>
      </c>
      <c r="G1049" s="2" t="s">
        <v>157</v>
      </c>
      <c r="H1049" s="2" t="s">
        <v>8729</v>
      </c>
      <c r="I1049" s="95" t="s">
        <v>157</v>
      </c>
      <c r="J1049" s="2" t="s">
        <v>8839</v>
      </c>
      <c r="K1049" s="2">
        <f>IFERROR(__xludf.DUMMYFUNCTION("""COMPUTED_VALUE"""),11.0)</f>
        <v>11</v>
      </c>
      <c r="L1049" s="2" t="s">
        <v>8731</v>
      </c>
      <c r="M1049" s="2">
        <v>12.0</v>
      </c>
    </row>
    <row r="1050">
      <c r="A1050" s="54">
        <v>46245.0</v>
      </c>
      <c r="B1050" s="2" t="s">
        <v>145</v>
      </c>
      <c r="C1050" s="2" t="s">
        <v>8726</v>
      </c>
      <c r="D1050" s="4">
        <v>0.0</v>
      </c>
      <c r="E1050" s="2" t="s">
        <v>8727</v>
      </c>
      <c r="F1050" s="2" t="s">
        <v>157</v>
      </c>
      <c r="G1050" s="2" t="s">
        <v>157</v>
      </c>
      <c r="H1050" s="2" t="s">
        <v>8729</v>
      </c>
      <c r="I1050" s="95" t="s">
        <v>157</v>
      </c>
      <c r="J1050" s="2" t="s">
        <v>8839</v>
      </c>
      <c r="K1050" s="2">
        <f>IFERROR(__xludf.DUMMYFUNCTION("""COMPUTED_VALUE"""),12.0)</f>
        <v>12</v>
      </c>
      <c r="L1050" s="2" t="s">
        <v>8735</v>
      </c>
      <c r="M1050" s="2">
        <v>12.0</v>
      </c>
    </row>
    <row r="1051">
      <c r="A1051" s="54">
        <v>46246.0</v>
      </c>
      <c r="B1051" s="2" t="s">
        <v>145</v>
      </c>
      <c r="C1051" s="2" t="s">
        <v>8726</v>
      </c>
      <c r="D1051" s="4">
        <v>0.0</v>
      </c>
      <c r="E1051" s="2" t="s">
        <v>8727</v>
      </c>
      <c r="F1051" s="2" t="s">
        <v>157</v>
      </c>
      <c r="G1051" s="2" t="s">
        <v>157</v>
      </c>
      <c r="H1051" s="2" t="s">
        <v>8729</v>
      </c>
      <c r="I1051" s="95" t="s">
        <v>157</v>
      </c>
      <c r="J1051" s="2" t="s">
        <v>8839</v>
      </c>
      <c r="K1051" s="2">
        <f>IFERROR(__xludf.DUMMYFUNCTION("""COMPUTED_VALUE"""),11.0)</f>
        <v>11</v>
      </c>
      <c r="L1051" s="2" t="s">
        <v>8731</v>
      </c>
      <c r="M1051" s="2">
        <v>12.0</v>
      </c>
    </row>
    <row r="1052">
      <c r="A1052" s="54">
        <v>46247.0</v>
      </c>
      <c r="B1052" s="2" t="s">
        <v>145</v>
      </c>
      <c r="C1052" s="2" t="s">
        <v>8726</v>
      </c>
      <c r="D1052" s="4">
        <v>0.0</v>
      </c>
      <c r="E1052" s="2" t="s">
        <v>8727</v>
      </c>
      <c r="F1052" s="2" t="s">
        <v>157</v>
      </c>
      <c r="G1052" s="2" t="s">
        <v>157</v>
      </c>
      <c r="H1052" s="2" t="s">
        <v>8729</v>
      </c>
      <c r="I1052" s="95" t="s">
        <v>157</v>
      </c>
      <c r="J1052" s="2" t="s">
        <v>8839</v>
      </c>
      <c r="K1052" s="2">
        <f>IFERROR(__xludf.DUMMYFUNCTION("""COMPUTED_VALUE"""),11.0)</f>
        <v>11</v>
      </c>
      <c r="L1052" s="2" t="s">
        <v>8731</v>
      </c>
      <c r="M1052" s="2">
        <v>12.0</v>
      </c>
    </row>
    <row r="1053">
      <c r="A1053" s="54">
        <v>46248.0</v>
      </c>
      <c r="B1053" s="2" t="s">
        <v>145</v>
      </c>
      <c r="C1053" s="2" t="s">
        <v>8726</v>
      </c>
      <c r="D1053" s="4">
        <v>0.0</v>
      </c>
      <c r="E1053" s="2" t="s">
        <v>8727</v>
      </c>
      <c r="F1053" s="2" t="s">
        <v>157</v>
      </c>
      <c r="G1053" s="2" t="s">
        <v>157</v>
      </c>
      <c r="H1053" s="2" t="s">
        <v>8729</v>
      </c>
      <c r="I1053" s="95" t="s">
        <v>157</v>
      </c>
      <c r="J1053" s="2" t="s">
        <v>8839</v>
      </c>
      <c r="K1053" s="2">
        <f>IFERROR(__xludf.DUMMYFUNCTION("""COMPUTED_VALUE"""),12.0)</f>
        <v>12</v>
      </c>
      <c r="L1053" s="2" t="s">
        <v>8735</v>
      </c>
      <c r="M1053" s="2">
        <v>12.0</v>
      </c>
    </row>
    <row r="1054">
      <c r="A1054" s="54">
        <v>46249.0</v>
      </c>
      <c r="B1054" s="2" t="s">
        <v>145</v>
      </c>
      <c r="C1054" s="2" t="s">
        <v>8726</v>
      </c>
      <c r="D1054" s="4">
        <v>0.0</v>
      </c>
      <c r="E1054" s="2" t="s">
        <v>8727</v>
      </c>
      <c r="F1054" s="2" t="s">
        <v>157</v>
      </c>
      <c r="G1054" s="2" t="s">
        <v>157</v>
      </c>
      <c r="H1054" s="2" t="s">
        <v>8729</v>
      </c>
      <c r="I1054" s="95" t="s">
        <v>157</v>
      </c>
      <c r="J1054" s="2" t="s">
        <v>8839</v>
      </c>
      <c r="K1054" s="2">
        <f>IFERROR(__xludf.DUMMYFUNCTION("""COMPUTED_VALUE"""),11.0)</f>
        <v>11</v>
      </c>
      <c r="L1054" s="2" t="s">
        <v>8731</v>
      </c>
      <c r="M1054" s="2">
        <v>12.0</v>
      </c>
    </row>
    <row r="1055">
      <c r="A1055" s="54">
        <v>46250.0</v>
      </c>
      <c r="B1055" s="2" t="s">
        <v>145</v>
      </c>
      <c r="C1055" s="2" t="s">
        <v>8726</v>
      </c>
      <c r="D1055" s="4">
        <v>0.0</v>
      </c>
      <c r="E1055" s="2" t="s">
        <v>8727</v>
      </c>
      <c r="F1055" s="2" t="s">
        <v>157</v>
      </c>
      <c r="G1055" s="2" t="s">
        <v>157</v>
      </c>
      <c r="H1055" s="2" t="s">
        <v>8729</v>
      </c>
      <c r="I1055" s="95" t="s">
        <v>157</v>
      </c>
      <c r="J1055" s="2" t="s">
        <v>8839</v>
      </c>
      <c r="K1055" s="2">
        <f>IFERROR(__xludf.DUMMYFUNCTION("""COMPUTED_VALUE"""),11.0)</f>
        <v>11</v>
      </c>
      <c r="L1055" s="2" t="s">
        <v>8731</v>
      </c>
      <c r="M1055" s="2">
        <v>12.0</v>
      </c>
    </row>
    <row r="1056">
      <c r="A1056" s="54">
        <v>46251.0</v>
      </c>
      <c r="B1056" s="2" t="s">
        <v>145</v>
      </c>
      <c r="C1056" s="2" t="s">
        <v>8726</v>
      </c>
      <c r="D1056" s="4">
        <v>0.0</v>
      </c>
      <c r="E1056" s="2" t="s">
        <v>8727</v>
      </c>
      <c r="F1056" s="2" t="s">
        <v>157</v>
      </c>
      <c r="G1056" s="2" t="s">
        <v>157</v>
      </c>
      <c r="H1056" s="2" t="s">
        <v>8729</v>
      </c>
      <c r="I1056" s="95" t="s">
        <v>157</v>
      </c>
      <c r="J1056" s="2" t="s">
        <v>8839</v>
      </c>
      <c r="K1056" s="2">
        <f>IFERROR(__xludf.DUMMYFUNCTION("""COMPUTED_VALUE"""),11.0)</f>
        <v>11</v>
      </c>
      <c r="L1056" s="2" t="s">
        <v>8731</v>
      </c>
      <c r="M1056" s="2">
        <v>12.0</v>
      </c>
    </row>
    <row r="1057">
      <c r="A1057" s="54">
        <v>46252.0</v>
      </c>
      <c r="B1057" s="2" t="s">
        <v>145</v>
      </c>
      <c r="C1057" s="2" t="s">
        <v>8726</v>
      </c>
      <c r="D1057" s="4">
        <v>0.0</v>
      </c>
      <c r="E1057" s="2" t="s">
        <v>8727</v>
      </c>
      <c r="F1057" s="2" t="s">
        <v>157</v>
      </c>
      <c r="G1057" s="2" t="s">
        <v>157</v>
      </c>
      <c r="H1057" s="2" t="s">
        <v>8729</v>
      </c>
      <c r="I1057" s="95" t="s">
        <v>157</v>
      </c>
      <c r="J1057" s="2" t="s">
        <v>8839</v>
      </c>
      <c r="K1057" s="2">
        <f>IFERROR(__xludf.DUMMYFUNCTION("""COMPUTED_VALUE"""),12.0)</f>
        <v>12</v>
      </c>
      <c r="L1057" s="2" t="s">
        <v>8735</v>
      </c>
      <c r="M1057" s="2">
        <v>12.0</v>
      </c>
    </row>
    <row r="1058">
      <c r="A1058" s="54">
        <v>46253.0</v>
      </c>
      <c r="B1058" s="2" t="s">
        <v>145</v>
      </c>
      <c r="C1058" s="2" t="s">
        <v>8726</v>
      </c>
      <c r="D1058" s="4">
        <v>0.0</v>
      </c>
      <c r="E1058" s="2" t="s">
        <v>8727</v>
      </c>
      <c r="F1058" s="2" t="s">
        <v>157</v>
      </c>
      <c r="G1058" s="2" t="s">
        <v>157</v>
      </c>
      <c r="H1058" s="2" t="s">
        <v>8729</v>
      </c>
      <c r="I1058" s="95" t="s">
        <v>157</v>
      </c>
      <c r="J1058" s="2" t="s">
        <v>8839</v>
      </c>
      <c r="K1058" s="2">
        <f>IFERROR(__xludf.DUMMYFUNCTION("""COMPUTED_VALUE"""),13.0)</f>
        <v>13</v>
      </c>
      <c r="L1058" s="2" t="s">
        <v>8735</v>
      </c>
      <c r="M1058" s="2">
        <v>12.0</v>
      </c>
    </row>
    <row r="1059">
      <c r="A1059" s="54">
        <v>46254.0</v>
      </c>
      <c r="B1059" s="2" t="s">
        <v>145</v>
      </c>
      <c r="C1059" s="2" t="s">
        <v>8726</v>
      </c>
      <c r="D1059" s="4">
        <v>0.0</v>
      </c>
      <c r="E1059" s="2" t="s">
        <v>8727</v>
      </c>
      <c r="F1059" s="2" t="s">
        <v>157</v>
      </c>
      <c r="G1059" s="2" t="s">
        <v>157</v>
      </c>
      <c r="H1059" s="2" t="s">
        <v>8729</v>
      </c>
      <c r="I1059" s="95" t="s">
        <v>157</v>
      </c>
      <c r="J1059" s="2" t="s">
        <v>8839</v>
      </c>
      <c r="K1059" s="2">
        <f>IFERROR(__xludf.DUMMYFUNCTION("""COMPUTED_VALUE"""),11.0)</f>
        <v>11</v>
      </c>
      <c r="L1059" s="2" t="s">
        <v>8731</v>
      </c>
      <c r="M1059" s="2">
        <v>12.0</v>
      </c>
    </row>
    <row r="1060">
      <c r="A1060" s="54">
        <v>46255.0</v>
      </c>
      <c r="B1060" s="2" t="s">
        <v>145</v>
      </c>
      <c r="C1060" s="2" t="s">
        <v>8726</v>
      </c>
      <c r="D1060" s="4">
        <v>0.0</v>
      </c>
      <c r="E1060" s="2" t="s">
        <v>8727</v>
      </c>
      <c r="F1060" s="2" t="s">
        <v>157</v>
      </c>
      <c r="G1060" s="2" t="s">
        <v>157</v>
      </c>
      <c r="H1060" s="2" t="s">
        <v>8729</v>
      </c>
      <c r="I1060" s="95" t="s">
        <v>157</v>
      </c>
      <c r="J1060" s="2" t="s">
        <v>8839</v>
      </c>
      <c r="K1060" s="2">
        <f>IFERROR(__xludf.DUMMYFUNCTION("""COMPUTED_VALUE"""),11.0)</f>
        <v>11</v>
      </c>
      <c r="L1060" s="2" t="s">
        <v>8731</v>
      </c>
      <c r="M1060" s="2">
        <v>12.0</v>
      </c>
    </row>
    <row r="1061">
      <c r="A1061" s="54">
        <v>46256.0</v>
      </c>
      <c r="B1061" s="2" t="s">
        <v>145</v>
      </c>
      <c r="C1061" s="2" t="s">
        <v>8726</v>
      </c>
      <c r="D1061" s="4">
        <v>0.0</v>
      </c>
      <c r="E1061" s="2" t="s">
        <v>8727</v>
      </c>
      <c r="F1061" s="2" t="s">
        <v>157</v>
      </c>
      <c r="G1061" s="2" t="s">
        <v>157</v>
      </c>
      <c r="H1061" s="2" t="s">
        <v>8729</v>
      </c>
      <c r="I1061" s="95" t="s">
        <v>157</v>
      </c>
      <c r="J1061" s="2" t="s">
        <v>8839</v>
      </c>
      <c r="K1061" s="2">
        <f>IFERROR(__xludf.DUMMYFUNCTION("""COMPUTED_VALUE"""),11.0)</f>
        <v>11</v>
      </c>
      <c r="L1061" s="2" t="s">
        <v>8731</v>
      </c>
      <c r="M1061" s="2">
        <v>12.0</v>
      </c>
    </row>
    <row r="1062">
      <c r="A1062" s="54">
        <v>46257.0</v>
      </c>
      <c r="B1062" s="2" t="s">
        <v>145</v>
      </c>
      <c r="C1062" s="2" t="s">
        <v>8726</v>
      </c>
      <c r="D1062" s="4">
        <v>0.0</v>
      </c>
      <c r="E1062" s="2" t="s">
        <v>8727</v>
      </c>
      <c r="F1062" s="2" t="s">
        <v>157</v>
      </c>
      <c r="G1062" s="2" t="s">
        <v>157</v>
      </c>
      <c r="H1062" s="2" t="s">
        <v>8729</v>
      </c>
      <c r="I1062" s="95" t="s">
        <v>157</v>
      </c>
      <c r="J1062" s="2" t="s">
        <v>8839</v>
      </c>
      <c r="K1062" s="2">
        <f>IFERROR(__xludf.DUMMYFUNCTION("""COMPUTED_VALUE"""),11.0)</f>
        <v>11</v>
      </c>
      <c r="L1062" s="2" t="s">
        <v>8731</v>
      </c>
      <c r="M1062" s="2">
        <v>12.0</v>
      </c>
    </row>
    <row r="1063">
      <c r="A1063" s="54">
        <v>46258.0</v>
      </c>
      <c r="B1063" s="2" t="s">
        <v>145</v>
      </c>
      <c r="C1063" s="2" t="s">
        <v>8726</v>
      </c>
      <c r="D1063" s="4">
        <v>0.0</v>
      </c>
      <c r="E1063" s="2" t="s">
        <v>8727</v>
      </c>
      <c r="F1063" s="2" t="s">
        <v>157</v>
      </c>
      <c r="G1063" s="2" t="s">
        <v>157</v>
      </c>
      <c r="H1063" s="2" t="s">
        <v>8729</v>
      </c>
      <c r="I1063" s="95" t="s">
        <v>157</v>
      </c>
      <c r="J1063" s="2" t="s">
        <v>8839</v>
      </c>
      <c r="K1063" s="2">
        <f>IFERROR(__xludf.DUMMYFUNCTION("""COMPUTED_VALUE"""),11.0)</f>
        <v>11</v>
      </c>
      <c r="L1063" s="2" t="s">
        <v>8731</v>
      </c>
      <c r="M1063" s="2">
        <v>12.0</v>
      </c>
    </row>
    <row r="1064">
      <c r="A1064" s="54">
        <v>46259.0</v>
      </c>
      <c r="B1064" s="2" t="s">
        <v>145</v>
      </c>
      <c r="C1064" s="2" t="s">
        <v>8726</v>
      </c>
      <c r="D1064" s="4">
        <v>0.0</v>
      </c>
      <c r="E1064" s="2" t="s">
        <v>8727</v>
      </c>
      <c r="F1064" s="2" t="s">
        <v>157</v>
      </c>
      <c r="G1064" s="2" t="s">
        <v>157</v>
      </c>
      <c r="H1064" s="2" t="s">
        <v>8729</v>
      </c>
      <c r="I1064" s="95" t="s">
        <v>157</v>
      </c>
      <c r="J1064" s="2" t="s">
        <v>8839</v>
      </c>
      <c r="K1064" s="2">
        <f>IFERROR(__xludf.DUMMYFUNCTION("""COMPUTED_VALUE"""),11.0)</f>
        <v>11</v>
      </c>
      <c r="L1064" s="2" t="s">
        <v>8731</v>
      </c>
      <c r="M1064" s="2">
        <v>12.0</v>
      </c>
    </row>
    <row r="1065">
      <c r="A1065" s="54">
        <v>46260.0</v>
      </c>
      <c r="B1065" s="2" t="s">
        <v>145</v>
      </c>
      <c r="C1065" s="2" t="s">
        <v>8726</v>
      </c>
      <c r="D1065" s="4">
        <v>0.0</v>
      </c>
      <c r="E1065" s="2" t="s">
        <v>8727</v>
      </c>
      <c r="F1065" s="2" t="s">
        <v>157</v>
      </c>
      <c r="G1065" s="2" t="s">
        <v>157</v>
      </c>
      <c r="H1065" s="2" t="s">
        <v>8729</v>
      </c>
      <c r="I1065" s="95" t="s">
        <v>157</v>
      </c>
      <c r="J1065" s="2" t="s">
        <v>8839</v>
      </c>
      <c r="K1065" s="2">
        <f>IFERROR(__xludf.DUMMYFUNCTION("""COMPUTED_VALUE"""),11.0)</f>
        <v>11</v>
      </c>
      <c r="L1065" s="2" t="s">
        <v>8731</v>
      </c>
      <c r="M1065" s="2">
        <v>12.0</v>
      </c>
    </row>
    <row r="1066">
      <c r="A1066" s="54">
        <v>46261.0</v>
      </c>
      <c r="B1066" s="2" t="s">
        <v>145</v>
      </c>
      <c r="C1066" s="2" t="s">
        <v>8726</v>
      </c>
      <c r="D1066" s="4">
        <v>0.0</v>
      </c>
      <c r="E1066" s="2" t="s">
        <v>8727</v>
      </c>
      <c r="F1066" s="2" t="s">
        <v>157</v>
      </c>
      <c r="G1066" s="2" t="s">
        <v>157</v>
      </c>
      <c r="H1066" s="2" t="s">
        <v>8729</v>
      </c>
      <c r="I1066" s="95" t="s">
        <v>157</v>
      </c>
      <c r="J1066" s="2" t="s">
        <v>8839</v>
      </c>
      <c r="K1066" s="2">
        <f>IFERROR(__xludf.DUMMYFUNCTION("""COMPUTED_VALUE"""),11.0)</f>
        <v>11</v>
      </c>
      <c r="L1066" s="2" t="s">
        <v>8731</v>
      </c>
      <c r="M1066" s="2">
        <v>12.0</v>
      </c>
    </row>
    <row r="1067">
      <c r="A1067" s="54">
        <v>46262.0</v>
      </c>
      <c r="B1067" s="2" t="s">
        <v>145</v>
      </c>
      <c r="C1067" s="2" t="s">
        <v>8726</v>
      </c>
      <c r="D1067" s="4">
        <v>0.0</v>
      </c>
      <c r="E1067" s="2" t="s">
        <v>8727</v>
      </c>
      <c r="F1067" s="2" t="s">
        <v>157</v>
      </c>
      <c r="G1067" s="2" t="s">
        <v>157</v>
      </c>
      <c r="H1067" s="2" t="s">
        <v>8729</v>
      </c>
      <c r="I1067" s="95" t="s">
        <v>157</v>
      </c>
      <c r="J1067" s="2" t="s">
        <v>8839</v>
      </c>
      <c r="K1067" s="2">
        <f>IFERROR(__xludf.DUMMYFUNCTION("""COMPUTED_VALUE"""),11.0)</f>
        <v>11</v>
      </c>
      <c r="L1067" s="2" t="s">
        <v>8731</v>
      </c>
      <c r="M1067" s="2">
        <v>12.0</v>
      </c>
    </row>
    <row r="1068">
      <c r="A1068" s="54">
        <v>46263.0</v>
      </c>
      <c r="B1068" s="2" t="s">
        <v>145</v>
      </c>
      <c r="C1068" s="2" t="s">
        <v>8726</v>
      </c>
      <c r="D1068" s="4">
        <v>0.0</v>
      </c>
      <c r="E1068" s="2" t="s">
        <v>8727</v>
      </c>
      <c r="F1068" s="2" t="s">
        <v>157</v>
      </c>
      <c r="G1068" s="2" t="s">
        <v>157</v>
      </c>
      <c r="H1068" s="2" t="s">
        <v>8729</v>
      </c>
      <c r="I1068" s="95" t="s">
        <v>157</v>
      </c>
      <c r="J1068" s="2" t="s">
        <v>8839</v>
      </c>
      <c r="K1068" s="2">
        <f>IFERROR(__xludf.DUMMYFUNCTION("""COMPUTED_VALUE"""),12.0)</f>
        <v>12</v>
      </c>
      <c r="L1068" s="2" t="s">
        <v>8735</v>
      </c>
      <c r="M1068" s="2">
        <v>12.0</v>
      </c>
    </row>
    <row r="1069">
      <c r="A1069" s="54">
        <v>46264.0</v>
      </c>
      <c r="B1069" s="2" t="s">
        <v>145</v>
      </c>
      <c r="C1069" s="2" t="s">
        <v>8726</v>
      </c>
      <c r="D1069" s="4">
        <v>0.0</v>
      </c>
      <c r="E1069" s="2" t="s">
        <v>8727</v>
      </c>
      <c r="F1069" s="2" t="s">
        <v>157</v>
      </c>
      <c r="G1069" s="2" t="s">
        <v>157</v>
      </c>
      <c r="H1069" s="2" t="s">
        <v>8729</v>
      </c>
      <c r="I1069" s="95" t="s">
        <v>157</v>
      </c>
      <c r="J1069" s="2" t="s">
        <v>8839</v>
      </c>
      <c r="K1069" s="2">
        <f>IFERROR(__xludf.DUMMYFUNCTION("""COMPUTED_VALUE"""),12.0)</f>
        <v>12</v>
      </c>
      <c r="L1069" s="2" t="s">
        <v>8735</v>
      </c>
      <c r="M1069" s="2">
        <v>12.0</v>
      </c>
    </row>
    <row r="1070">
      <c r="A1070" s="54">
        <v>46265.0</v>
      </c>
      <c r="B1070" s="2" t="s">
        <v>145</v>
      </c>
      <c r="C1070" s="2" t="s">
        <v>8726</v>
      </c>
      <c r="D1070" s="4">
        <v>0.0</v>
      </c>
      <c r="E1070" s="2" t="s">
        <v>8727</v>
      </c>
      <c r="F1070" s="2" t="s">
        <v>157</v>
      </c>
      <c r="G1070" s="2" t="s">
        <v>157</v>
      </c>
      <c r="H1070" s="2" t="s">
        <v>8729</v>
      </c>
      <c r="I1070" s="95" t="s">
        <v>157</v>
      </c>
      <c r="J1070" s="2" t="s">
        <v>8839</v>
      </c>
      <c r="K1070" s="2">
        <f>IFERROR(__xludf.DUMMYFUNCTION("""COMPUTED_VALUE"""),11.0)</f>
        <v>11</v>
      </c>
      <c r="L1070" s="2" t="s">
        <v>8731</v>
      </c>
      <c r="M1070" s="2">
        <v>12.0</v>
      </c>
    </row>
    <row r="1071">
      <c r="A1071" s="54">
        <v>46266.0</v>
      </c>
      <c r="B1071" s="2" t="s">
        <v>145</v>
      </c>
      <c r="C1071" s="2" t="s">
        <v>8726</v>
      </c>
      <c r="D1071" s="4">
        <v>0.0</v>
      </c>
      <c r="E1071" s="2" t="s">
        <v>8727</v>
      </c>
      <c r="F1071" s="2" t="s">
        <v>157</v>
      </c>
      <c r="G1071" s="2" t="s">
        <v>157</v>
      </c>
      <c r="H1071" s="2" t="s">
        <v>8729</v>
      </c>
      <c r="I1071" s="95" t="s">
        <v>157</v>
      </c>
      <c r="J1071" s="2" t="s">
        <v>8839</v>
      </c>
      <c r="K1071" s="2">
        <f>IFERROR(__xludf.DUMMYFUNCTION("""COMPUTED_VALUE"""),11.0)</f>
        <v>11</v>
      </c>
      <c r="L1071" s="2" t="s">
        <v>8731</v>
      </c>
      <c r="M1071" s="2">
        <v>12.0</v>
      </c>
    </row>
    <row r="1072">
      <c r="A1072" s="54">
        <v>46267.0</v>
      </c>
      <c r="B1072" s="2" t="s">
        <v>145</v>
      </c>
      <c r="C1072" s="2" t="s">
        <v>8726</v>
      </c>
      <c r="D1072" s="4">
        <v>0.0</v>
      </c>
      <c r="E1072" s="2" t="s">
        <v>8727</v>
      </c>
      <c r="F1072" s="2" t="s">
        <v>157</v>
      </c>
      <c r="G1072" s="2" t="s">
        <v>157</v>
      </c>
      <c r="H1072" s="2" t="s">
        <v>8729</v>
      </c>
      <c r="I1072" s="95" t="s">
        <v>157</v>
      </c>
      <c r="J1072" s="2" t="s">
        <v>8839</v>
      </c>
      <c r="K1072" s="2">
        <f>IFERROR(__xludf.DUMMYFUNCTION("""COMPUTED_VALUE"""),11.0)</f>
        <v>11</v>
      </c>
      <c r="L1072" s="2" t="s">
        <v>8731</v>
      </c>
      <c r="M1072" s="2">
        <v>12.0</v>
      </c>
    </row>
    <row r="1073">
      <c r="A1073" s="54">
        <v>46268.0</v>
      </c>
      <c r="B1073" s="2" t="s">
        <v>145</v>
      </c>
      <c r="C1073" s="2" t="s">
        <v>8726</v>
      </c>
      <c r="D1073" s="4">
        <v>0.0</v>
      </c>
      <c r="E1073" s="2" t="s">
        <v>8727</v>
      </c>
      <c r="F1073" s="2" t="s">
        <v>157</v>
      </c>
      <c r="G1073" s="2" t="s">
        <v>157</v>
      </c>
      <c r="H1073" s="2" t="s">
        <v>8729</v>
      </c>
      <c r="I1073" s="95" t="s">
        <v>157</v>
      </c>
      <c r="J1073" s="2" t="s">
        <v>8839</v>
      </c>
      <c r="K1073" s="2">
        <f>IFERROR(__xludf.DUMMYFUNCTION("""COMPUTED_VALUE"""),11.0)</f>
        <v>11</v>
      </c>
      <c r="L1073" s="2" t="s">
        <v>8731</v>
      </c>
      <c r="M1073" s="2">
        <v>12.0</v>
      </c>
    </row>
    <row r="1074">
      <c r="A1074" s="54">
        <v>46269.0</v>
      </c>
      <c r="B1074" s="2" t="s">
        <v>145</v>
      </c>
      <c r="C1074" s="2" t="s">
        <v>8726</v>
      </c>
      <c r="D1074" s="4">
        <v>0.0</v>
      </c>
      <c r="E1074" s="2" t="s">
        <v>8727</v>
      </c>
      <c r="F1074" s="2" t="s">
        <v>157</v>
      </c>
      <c r="G1074" s="2" t="s">
        <v>157</v>
      </c>
      <c r="H1074" s="2" t="s">
        <v>8729</v>
      </c>
      <c r="I1074" s="95" t="s">
        <v>157</v>
      </c>
      <c r="J1074" s="2" t="s">
        <v>8839</v>
      </c>
      <c r="K1074" s="2">
        <f>IFERROR(__xludf.DUMMYFUNCTION("""COMPUTED_VALUE"""),11.0)</f>
        <v>11</v>
      </c>
      <c r="L1074" s="2" t="s">
        <v>8731</v>
      </c>
      <c r="M1074" s="2">
        <v>12.0</v>
      </c>
    </row>
    <row r="1075">
      <c r="A1075" s="54">
        <v>46270.0</v>
      </c>
      <c r="B1075" s="2" t="s">
        <v>145</v>
      </c>
      <c r="C1075" s="2" t="s">
        <v>8726</v>
      </c>
      <c r="D1075" s="4">
        <v>1.0</v>
      </c>
      <c r="E1075" s="2" t="s">
        <v>8853</v>
      </c>
      <c r="F1075" s="48" t="s">
        <v>1638</v>
      </c>
      <c r="G1075" s="2" t="s">
        <v>157</v>
      </c>
      <c r="H1075" s="2" t="s">
        <v>8738</v>
      </c>
      <c r="I1075" s="95" t="s">
        <v>157</v>
      </c>
      <c r="J1075" s="2" t="s">
        <v>8844</v>
      </c>
      <c r="K1075" s="2">
        <f>IFERROR(__xludf.DUMMYFUNCTION("""COMPUTED_VALUE"""),13.0)</f>
        <v>13</v>
      </c>
      <c r="L1075" s="2" t="s">
        <v>8735</v>
      </c>
      <c r="M1075" s="2">
        <v>12.0</v>
      </c>
    </row>
    <row r="1076">
      <c r="A1076" s="54">
        <v>46271.0</v>
      </c>
      <c r="B1076" s="2" t="s">
        <v>145</v>
      </c>
      <c r="C1076" s="2" t="s">
        <v>8726</v>
      </c>
      <c r="D1076" s="4">
        <v>0.0</v>
      </c>
      <c r="E1076" s="2" t="s">
        <v>8727</v>
      </c>
      <c r="F1076" s="2" t="s">
        <v>157</v>
      </c>
      <c r="G1076" s="2" t="s">
        <v>157</v>
      </c>
      <c r="H1076" s="2" t="s">
        <v>8729</v>
      </c>
      <c r="I1076" s="95" t="s">
        <v>157</v>
      </c>
      <c r="J1076" s="2" t="s">
        <v>8839</v>
      </c>
      <c r="K1076" s="2">
        <f>IFERROR(__xludf.DUMMYFUNCTION("""COMPUTED_VALUE"""),12.0)</f>
        <v>12</v>
      </c>
      <c r="L1076" s="2" t="s">
        <v>8735</v>
      </c>
      <c r="M1076" s="2">
        <v>12.0</v>
      </c>
    </row>
    <row r="1077">
      <c r="A1077" s="54">
        <v>46272.0</v>
      </c>
      <c r="B1077" s="2" t="s">
        <v>145</v>
      </c>
      <c r="C1077" s="2" t="s">
        <v>8726</v>
      </c>
      <c r="D1077" s="4">
        <v>0.0</v>
      </c>
      <c r="E1077" s="2" t="s">
        <v>8727</v>
      </c>
      <c r="F1077" s="2" t="s">
        <v>157</v>
      </c>
      <c r="G1077" s="2" t="s">
        <v>157</v>
      </c>
      <c r="H1077" s="2" t="s">
        <v>8729</v>
      </c>
      <c r="I1077" s="95" t="s">
        <v>157</v>
      </c>
      <c r="J1077" s="2" t="s">
        <v>8839</v>
      </c>
      <c r="K1077" s="2">
        <f>IFERROR(__xludf.DUMMYFUNCTION("""COMPUTED_VALUE"""),11.0)</f>
        <v>11</v>
      </c>
      <c r="L1077" s="2" t="s">
        <v>8731</v>
      </c>
      <c r="M1077" s="2">
        <v>12.0</v>
      </c>
    </row>
    <row r="1078">
      <c r="A1078" s="54">
        <v>46273.0</v>
      </c>
      <c r="B1078" s="2" t="s">
        <v>145</v>
      </c>
      <c r="C1078" s="2" t="s">
        <v>8726</v>
      </c>
      <c r="D1078" s="4">
        <v>0.0</v>
      </c>
      <c r="E1078" s="2" t="s">
        <v>8727</v>
      </c>
      <c r="F1078" s="2" t="s">
        <v>157</v>
      </c>
      <c r="G1078" s="2" t="s">
        <v>157</v>
      </c>
      <c r="H1078" s="2" t="s">
        <v>8729</v>
      </c>
      <c r="I1078" s="95" t="s">
        <v>157</v>
      </c>
      <c r="J1078" s="2" t="s">
        <v>8839</v>
      </c>
      <c r="K1078" s="2">
        <f>IFERROR(__xludf.DUMMYFUNCTION("""COMPUTED_VALUE"""),11.0)</f>
        <v>11</v>
      </c>
      <c r="L1078" s="2" t="s">
        <v>8731</v>
      </c>
      <c r="M1078" s="2">
        <v>12.0</v>
      </c>
    </row>
    <row r="1079">
      <c r="A1079" s="54">
        <v>46274.0</v>
      </c>
      <c r="B1079" s="2" t="s">
        <v>145</v>
      </c>
      <c r="C1079" s="2" t="s">
        <v>8726</v>
      </c>
      <c r="D1079" s="4">
        <v>0.0</v>
      </c>
      <c r="E1079" s="2" t="s">
        <v>8727</v>
      </c>
      <c r="F1079" s="2" t="s">
        <v>157</v>
      </c>
      <c r="G1079" s="2" t="s">
        <v>157</v>
      </c>
      <c r="H1079" s="2" t="s">
        <v>8729</v>
      </c>
      <c r="I1079" s="95" t="s">
        <v>157</v>
      </c>
      <c r="J1079" s="2" t="s">
        <v>8839</v>
      </c>
      <c r="K1079" s="2">
        <f>IFERROR(__xludf.DUMMYFUNCTION("""COMPUTED_VALUE"""),11.0)</f>
        <v>11</v>
      </c>
      <c r="L1079" s="2" t="s">
        <v>8731</v>
      </c>
      <c r="M1079" s="2">
        <v>12.0</v>
      </c>
    </row>
    <row r="1080">
      <c r="A1080" s="54">
        <v>46275.0</v>
      </c>
      <c r="B1080" s="2" t="s">
        <v>145</v>
      </c>
      <c r="C1080" s="2" t="s">
        <v>8726</v>
      </c>
      <c r="D1080" s="4">
        <v>0.0</v>
      </c>
      <c r="E1080" s="2" t="s">
        <v>8727</v>
      </c>
      <c r="F1080" s="2" t="s">
        <v>157</v>
      </c>
      <c r="G1080" s="2" t="s">
        <v>157</v>
      </c>
      <c r="H1080" s="2" t="s">
        <v>8729</v>
      </c>
      <c r="I1080" s="95" t="s">
        <v>157</v>
      </c>
      <c r="J1080" s="2" t="s">
        <v>8839</v>
      </c>
      <c r="K1080" s="2">
        <f>IFERROR(__xludf.DUMMYFUNCTION("""COMPUTED_VALUE"""),11.0)</f>
        <v>11</v>
      </c>
      <c r="L1080" s="2" t="s">
        <v>8731</v>
      </c>
      <c r="M1080" s="2">
        <v>12.0</v>
      </c>
    </row>
    <row r="1081">
      <c r="A1081" s="54">
        <v>46276.0</v>
      </c>
      <c r="B1081" s="2" t="s">
        <v>145</v>
      </c>
      <c r="C1081" s="2" t="s">
        <v>8726</v>
      </c>
      <c r="D1081" s="4">
        <v>0.0</v>
      </c>
      <c r="E1081" s="2" t="s">
        <v>8727</v>
      </c>
      <c r="F1081" s="2" t="s">
        <v>157</v>
      </c>
      <c r="G1081" s="2" t="s">
        <v>157</v>
      </c>
      <c r="H1081" s="2" t="s">
        <v>8729</v>
      </c>
      <c r="I1081" s="95" t="s">
        <v>157</v>
      </c>
      <c r="J1081" s="2" t="s">
        <v>8839</v>
      </c>
      <c r="K1081" s="2">
        <f>IFERROR(__xludf.DUMMYFUNCTION("""COMPUTED_VALUE"""),11.0)</f>
        <v>11</v>
      </c>
      <c r="L1081" s="2" t="s">
        <v>8731</v>
      </c>
      <c r="M1081" s="2">
        <v>12.0</v>
      </c>
    </row>
    <row r="1082">
      <c r="A1082" s="54">
        <v>46277.0</v>
      </c>
      <c r="B1082" s="2" t="s">
        <v>145</v>
      </c>
      <c r="C1082" s="2" t="s">
        <v>8726</v>
      </c>
      <c r="D1082" s="4">
        <v>0.0</v>
      </c>
      <c r="E1082" s="2" t="s">
        <v>8727</v>
      </c>
      <c r="F1082" s="2" t="s">
        <v>157</v>
      </c>
      <c r="G1082" s="2" t="s">
        <v>157</v>
      </c>
      <c r="H1082" s="2" t="s">
        <v>8729</v>
      </c>
      <c r="I1082" s="95" t="s">
        <v>157</v>
      </c>
      <c r="J1082" s="2" t="s">
        <v>8839</v>
      </c>
      <c r="K1082" s="2">
        <f>IFERROR(__xludf.DUMMYFUNCTION("""COMPUTED_VALUE"""),12.0)</f>
        <v>12</v>
      </c>
      <c r="L1082" s="2" t="s">
        <v>8735</v>
      </c>
      <c r="M1082" s="2">
        <v>12.0</v>
      </c>
    </row>
    <row r="1083">
      <c r="A1083" s="54">
        <v>46278.0</v>
      </c>
      <c r="B1083" s="2" t="s">
        <v>145</v>
      </c>
      <c r="C1083" s="2" t="s">
        <v>8726</v>
      </c>
      <c r="D1083" s="4">
        <v>0.0</v>
      </c>
      <c r="E1083" s="2" t="s">
        <v>8727</v>
      </c>
      <c r="F1083" s="2" t="s">
        <v>157</v>
      </c>
      <c r="G1083" s="2" t="s">
        <v>157</v>
      </c>
      <c r="H1083" s="2" t="s">
        <v>8729</v>
      </c>
      <c r="I1083" s="95" t="s">
        <v>157</v>
      </c>
      <c r="J1083" s="2" t="s">
        <v>8839</v>
      </c>
      <c r="K1083" s="2">
        <f>IFERROR(__xludf.DUMMYFUNCTION("""COMPUTED_VALUE"""),12.0)</f>
        <v>12</v>
      </c>
      <c r="L1083" s="2" t="s">
        <v>8735</v>
      </c>
      <c r="M1083" s="2">
        <v>12.0</v>
      </c>
    </row>
    <row r="1084">
      <c r="A1084" s="54">
        <v>46279.0</v>
      </c>
      <c r="B1084" s="2" t="s">
        <v>145</v>
      </c>
      <c r="C1084" s="2" t="s">
        <v>8726</v>
      </c>
      <c r="D1084" s="4">
        <v>0.0</v>
      </c>
      <c r="E1084" s="2" t="s">
        <v>8727</v>
      </c>
      <c r="F1084" s="2" t="s">
        <v>157</v>
      </c>
      <c r="G1084" s="2" t="s">
        <v>157</v>
      </c>
      <c r="H1084" s="2" t="s">
        <v>8729</v>
      </c>
      <c r="I1084" s="95" t="s">
        <v>157</v>
      </c>
      <c r="J1084" s="2" t="s">
        <v>8839</v>
      </c>
      <c r="K1084" s="2">
        <f>IFERROR(__xludf.DUMMYFUNCTION("""COMPUTED_VALUE"""),11.0)</f>
        <v>11</v>
      </c>
      <c r="L1084" s="2" t="s">
        <v>8731</v>
      </c>
      <c r="M1084" s="2">
        <v>12.0</v>
      </c>
    </row>
    <row r="1085">
      <c r="A1085" s="54">
        <v>46280.0</v>
      </c>
      <c r="B1085" s="2" t="s">
        <v>145</v>
      </c>
      <c r="C1085" s="2" t="s">
        <v>8726</v>
      </c>
      <c r="D1085" s="4">
        <v>0.0</v>
      </c>
      <c r="E1085" s="2" t="s">
        <v>8727</v>
      </c>
      <c r="F1085" s="2" t="s">
        <v>157</v>
      </c>
      <c r="G1085" s="2" t="s">
        <v>157</v>
      </c>
      <c r="H1085" s="2" t="s">
        <v>8729</v>
      </c>
      <c r="I1085" s="95" t="s">
        <v>157</v>
      </c>
      <c r="J1085" s="2" t="s">
        <v>8839</v>
      </c>
      <c r="K1085" s="2">
        <f>IFERROR(__xludf.DUMMYFUNCTION("""COMPUTED_VALUE"""),12.0)</f>
        <v>12</v>
      </c>
      <c r="L1085" s="2" t="s">
        <v>8735</v>
      </c>
      <c r="M1085" s="2">
        <v>12.0</v>
      </c>
    </row>
    <row r="1086">
      <c r="A1086" s="54">
        <v>46281.0</v>
      </c>
      <c r="B1086" s="2" t="s">
        <v>145</v>
      </c>
      <c r="C1086" s="2" t="s">
        <v>8726</v>
      </c>
      <c r="D1086" s="4">
        <v>0.0</v>
      </c>
      <c r="E1086" s="2" t="s">
        <v>8727</v>
      </c>
      <c r="F1086" s="2" t="s">
        <v>157</v>
      </c>
      <c r="G1086" s="2" t="s">
        <v>157</v>
      </c>
      <c r="H1086" s="2" t="s">
        <v>8729</v>
      </c>
      <c r="I1086" s="95" t="s">
        <v>157</v>
      </c>
      <c r="J1086" s="2" t="s">
        <v>8839</v>
      </c>
      <c r="K1086" s="2">
        <f>IFERROR(__xludf.DUMMYFUNCTION("""COMPUTED_VALUE"""),12.0)</f>
        <v>12</v>
      </c>
      <c r="L1086" s="2" t="s">
        <v>8735</v>
      </c>
      <c r="M1086" s="2">
        <v>12.0</v>
      </c>
    </row>
    <row r="1087">
      <c r="A1087" s="54">
        <v>46282.0</v>
      </c>
      <c r="B1087" s="2" t="s">
        <v>145</v>
      </c>
      <c r="C1087" s="2" t="s">
        <v>8726</v>
      </c>
      <c r="D1087" s="4">
        <v>0.0</v>
      </c>
      <c r="E1087" s="2" t="s">
        <v>8727</v>
      </c>
      <c r="F1087" s="2" t="s">
        <v>157</v>
      </c>
      <c r="G1087" s="2" t="s">
        <v>157</v>
      </c>
      <c r="H1087" s="2" t="s">
        <v>8729</v>
      </c>
      <c r="I1087" s="95" t="s">
        <v>157</v>
      </c>
      <c r="J1087" s="2" t="s">
        <v>8839</v>
      </c>
      <c r="K1087" s="2">
        <f>IFERROR(__xludf.DUMMYFUNCTION("""COMPUTED_VALUE"""),12.0)</f>
        <v>12</v>
      </c>
      <c r="L1087" s="2" t="s">
        <v>8735</v>
      </c>
      <c r="M1087" s="2">
        <v>12.0</v>
      </c>
    </row>
    <row r="1088">
      <c r="A1088" s="54">
        <v>46283.0</v>
      </c>
      <c r="B1088" s="2" t="s">
        <v>145</v>
      </c>
      <c r="C1088" s="2" t="s">
        <v>8726</v>
      </c>
      <c r="D1088" s="4">
        <v>0.0</v>
      </c>
      <c r="E1088" s="2" t="s">
        <v>8727</v>
      </c>
      <c r="F1088" s="2" t="s">
        <v>157</v>
      </c>
      <c r="G1088" s="2" t="s">
        <v>157</v>
      </c>
      <c r="H1088" s="2" t="s">
        <v>8729</v>
      </c>
      <c r="I1088" s="95" t="s">
        <v>157</v>
      </c>
      <c r="J1088" s="2" t="s">
        <v>8839</v>
      </c>
      <c r="K1088" s="2">
        <f>IFERROR(__xludf.DUMMYFUNCTION("""COMPUTED_VALUE"""),11.0)</f>
        <v>11</v>
      </c>
      <c r="L1088" s="2" t="s">
        <v>8731</v>
      </c>
      <c r="M1088" s="2">
        <v>12.0</v>
      </c>
    </row>
    <row r="1089">
      <c r="A1089" s="54">
        <v>46284.0</v>
      </c>
      <c r="B1089" s="2" t="s">
        <v>145</v>
      </c>
      <c r="C1089" s="2" t="s">
        <v>8726</v>
      </c>
      <c r="D1089" s="4">
        <v>0.0</v>
      </c>
      <c r="E1089" s="2" t="s">
        <v>8727</v>
      </c>
      <c r="F1089" s="2" t="s">
        <v>157</v>
      </c>
      <c r="G1089" s="2" t="s">
        <v>157</v>
      </c>
      <c r="H1089" s="2" t="s">
        <v>8729</v>
      </c>
      <c r="I1089" s="95" t="s">
        <v>157</v>
      </c>
      <c r="J1089" s="2" t="s">
        <v>8839</v>
      </c>
      <c r="K1089" s="2">
        <f>IFERROR(__xludf.DUMMYFUNCTION("""COMPUTED_VALUE"""),12.0)</f>
        <v>12</v>
      </c>
      <c r="L1089" s="2" t="s">
        <v>8735</v>
      </c>
      <c r="M1089" s="2">
        <v>12.0</v>
      </c>
    </row>
    <row r="1090">
      <c r="A1090" s="54">
        <v>46285.0</v>
      </c>
      <c r="B1090" s="2" t="s">
        <v>145</v>
      </c>
      <c r="C1090" s="2" t="s">
        <v>8726</v>
      </c>
      <c r="D1090" s="4">
        <v>0.0</v>
      </c>
      <c r="E1090" s="2" t="s">
        <v>8727</v>
      </c>
      <c r="F1090" s="2" t="s">
        <v>157</v>
      </c>
      <c r="G1090" s="2" t="s">
        <v>157</v>
      </c>
      <c r="H1090" s="2" t="s">
        <v>8729</v>
      </c>
      <c r="I1090" s="95" t="s">
        <v>157</v>
      </c>
      <c r="J1090" s="2" t="s">
        <v>8839</v>
      </c>
      <c r="K1090" s="2">
        <f>IFERROR(__xludf.DUMMYFUNCTION("""COMPUTED_VALUE"""),12.0)</f>
        <v>12</v>
      </c>
      <c r="L1090" s="2" t="s">
        <v>8735</v>
      </c>
      <c r="M1090" s="2">
        <v>12.0</v>
      </c>
    </row>
    <row r="1091">
      <c r="A1091" s="54">
        <v>46286.0</v>
      </c>
      <c r="B1091" s="2" t="s">
        <v>145</v>
      </c>
      <c r="C1091" s="2" t="s">
        <v>8726</v>
      </c>
      <c r="D1091" s="4">
        <v>0.0</v>
      </c>
      <c r="E1091" s="2" t="s">
        <v>8727</v>
      </c>
      <c r="F1091" s="2" t="s">
        <v>157</v>
      </c>
      <c r="G1091" s="2" t="s">
        <v>157</v>
      </c>
      <c r="H1091" s="2" t="s">
        <v>8729</v>
      </c>
      <c r="I1091" s="95" t="s">
        <v>157</v>
      </c>
      <c r="J1091" s="2" t="s">
        <v>8839</v>
      </c>
      <c r="K1091" s="2">
        <f>IFERROR(__xludf.DUMMYFUNCTION("""COMPUTED_VALUE"""),11.0)</f>
        <v>11</v>
      </c>
      <c r="L1091" s="2" t="s">
        <v>8731</v>
      </c>
      <c r="M1091" s="2">
        <v>12.0</v>
      </c>
    </row>
    <row r="1092">
      <c r="A1092" s="54">
        <v>46287.0</v>
      </c>
      <c r="B1092" s="2" t="s">
        <v>145</v>
      </c>
      <c r="C1092" s="2" t="s">
        <v>8726</v>
      </c>
      <c r="D1092" s="4">
        <v>1.0</v>
      </c>
      <c r="E1092" s="2" t="s">
        <v>8809</v>
      </c>
      <c r="F1092" s="48" t="s">
        <v>1718</v>
      </c>
      <c r="G1092" s="48" t="s">
        <v>1719</v>
      </c>
      <c r="H1092" s="2" t="s">
        <v>8738</v>
      </c>
      <c r="I1092" s="95" t="s">
        <v>157</v>
      </c>
      <c r="J1092" s="2" t="s">
        <v>8844</v>
      </c>
      <c r="K1092" s="2">
        <f>IFERROR(__xludf.DUMMYFUNCTION("""COMPUTED_VALUE"""),11.0)</f>
        <v>11</v>
      </c>
      <c r="L1092" s="2" t="s">
        <v>8731</v>
      </c>
      <c r="M1092" s="2">
        <v>12.0</v>
      </c>
    </row>
    <row r="1093">
      <c r="A1093" s="54">
        <v>46288.0</v>
      </c>
      <c r="B1093" s="2" t="s">
        <v>145</v>
      </c>
      <c r="C1093" s="2" t="s">
        <v>8726</v>
      </c>
      <c r="D1093" s="4">
        <v>0.0</v>
      </c>
      <c r="E1093" s="2" t="s">
        <v>8727</v>
      </c>
      <c r="F1093" s="2" t="s">
        <v>157</v>
      </c>
      <c r="G1093" s="2" t="s">
        <v>157</v>
      </c>
      <c r="H1093" s="2" t="s">
        <v>8729</v>
      </c>
      <c r="I1093" s="95" t="s">
        <v>157</v>
      </c>
      <c r="J1093" s="2" t="s">
        <v>8839</v>
      </c>
      <c r="K1093" s="2">
        <f>IFERROR(__xludf.DUMMYFUNCTION("""COMPUTED_VALUE"""),11.0)</f>
        <v>11</v>
      </c>
      <c r="L1093" s="2" t="s">
        <v>8731</v>
      </c>
      <c r="M1093" s="2">
        <v>12.0</v>
      </c>
    </row>
    <row r="1094">
      <c r="A1094" s="54">
        <v>46289.0</v>
      </c>
      <c r="B1094" s="2" t="s">
        <v>145</v>
      </c>
      <c r="C1094" s="2" t="s">
        <v>8726</v>
      </c>
      <c r="D1094" s="4">
        <v>0.0</v>
      </c>
      <c r="E1094" s="2" t="s">
        <v>8727</v>
      </c>
      <c r="F1094" s="2" t="s">
        <v>157</v>
      </c>
      <c r="G1094" s="2" t="s">
        <v>157</v>
      </c>
      <c r="H1094" s="2" t="s">
        <v>8729</v>
      </c>
      <c r="I1094" s="95" t="s">
        <v>157</v>
      </c>
      <c r="J1094" s="2" t="s">
        <v>8839</v>
      </c>
      <c r="K1094" s="2">
        <f>IFERROR(__xludf.DUMMYFUNCTION("""COMPUTED_VALUE"""),11.0)</f>
        <v>11</v>
      </c>
      <c r="L1094" s="2" t="s">
        <v>8731</v>
      </c>
      <c r="M1094" s="2">
        <v>12.0</v>
      </c>
    </row>
    <row r="1095">
      <c r="A1095" s="54">
        <v>46290.0</v>
      </c>
      <c r="B1095" s="2" t="s">
        <v>145</v>
      </c>
      <c r="C1095" s="2" t="s">
        <v>8726</v>
      </c>
      <c r="D1095" s="4">
        <v>0.0</v>
      </c>
      <c r="E1095" s="2" t="s">
        <v>8727</v>
      </c>
      <c r="F1095" s="2" t="s">
        <v>157</v>
      </c>
      <c r="G1095" s="2" t="s">
        <v>157</v>
      </c>
      <c r="H1095" s="2" t="s">
        <v>8729</v>
      </c>
      <c r="I1095" s="95" t="s">
        <v>157</v>
      </c>
      <c r="J1095" s="2" t="s">
        <v>8839</v>
      </c>
      <c r="K1095" s="2">
        <f>IFERROR(__xludf.DUMMYFUNCTION("""COMPUTED_VALUE"""),11.0)</f>
        <v>11</v>
      </c>
      <c r="L1095" s="2" t="s">
        <v>8731</v>
      </c>
      <c r="M1095" s="2">
        <v>12.0</v>
      </c>
    </row>
    <row r="1096">
      <c r="A1096" s="54">
        <v>46291.0</v>
      </c>
      <c r="B1096" s="2" t="s">
        <v>145</v>
      </c>
      <c r="C1096" s="2" t="s">
        <v>8726</v>
      </c>
      <c r="D1096" s="4">
        <v>0.0</v>
      </c>
      <c r="E1096" s="2" t="s">
        <v>8862</v>
      </c>
      <c r="F1096" s="48" t="s">
        <v>8733</v>
      </c>
      <c r="G1096" s="48" t="s">
        <v>8863</v>
      </c>
      <c r="H1096" s="2" t="s">
        <v>8729</v>
      </c>
      <c r="I1096" s="95">
        <v>46291.45416666667</v>
      </c>
      <c r="J1096" s="2" t="s">
        <v>8864</v>
      </c>
      <c r="K1096" s="2">
        <f>IFERROR(__xludf.DUMMYFUNCTION("""COMPUTED_VALUE"""),12.0)</f>
        <v>12</v>
      </c>
      <c r="L1096" s="2" t="s">
        <v>8735</v>
      </c>
      <c r="M1096" s="2">
        <v>9.0</v>
      </c>
    </row>
    <row r="1097">
      <c r="A1097" s="54">
        <v>45927.0</v>
      </c>
      <c r="B1097" s="2" t="s">
        <v>301</v>
      </c>
      <c r="C1097" s="2" t="s">
        <v>8726</v>
      </c>
      <c r="D1097" s="47" t="s">
        <v>8813</v>
      </c>
      <c r="E1097" s="2" t="s">
        <v>8727</v>
      </c>
      <c r="F1097" s="2" t="s">
        <v>157</v>
      </c>
      <c r="G1097" s="2" t="s">
        <v>157</v>
      </c>
      <c r="H1097" s="2" t="s">
        <v>8729</v>
      </c>
      <c r="I1097" s="107" t="s">
        <v>8865</v>
      </c>
      <c r="J1097" s="2" t="s">
        <v>8866</v>
      </c>
      <c r="K1097" s="2">
        <f>IFERROR(__xludf.DUMMYFUNCTION("""COMPUTED_VALUE"""),11.0)</f>
        <v>11</v>
      </c>
      <c r="L1097" s="2" t="s">
        <v>8731</v>
      </c>
      <c r="M1097" s="2">
        <v>12.0</v>
      </c>
    </row>
    <row r="1098">
      <c r="A1098" s="54">
        <v>45928.0</v>
      </c>
      <c r="B1098" s="2" t="s">
        <v>301</v>
      </c>
      <c r="C1098" s="2" t="s">
        <v>8726</v>
      </c>
      <c r="D1098" s="47" t="s">
        <v>8813</v>
      </c>
      <c r="E1098" s="2" t="s">
        <v>8727</v>
      </c>
      <c r="F1098" s="2" t="s">
        <v>157</v>
      </c>
      <c r="G1098" s="2" t="s">
        <v>157</v>
      </c>
      <c r="H1098" s="2" t="s">
        <v>8729</v>
      </c>
      <c r="I1098" s="107" t="s">
        <v>8865</v>
      </c>
      <c r="J1098" s="2" t="s">
        <v>8866</v>
      </c>
      <c r="K1098" s="2">
        <f>IFERROR(__xludf.DUMMYFUNCTION("""COMPUTED_VALUE"""),11.0)</f>
        <v>11</v>
      </c>
      <c r="L1098" s="2" t="s">
        <v>8731</v>
      </c>
      <c r="M1098" s="2">
        <v>12.0</v>
      </c>
    </row>
    <row r="1099">
      <c r="A1099" s="54">
        <v>45929.0</v>
      </c>
      <c r="B1099" s="2" t="s">
        <v>301</v>
      </c>
      <c r="C1099" s="2" t="s">
        <v>8726</v>
      </c>
      <c r="D1099" s="47" t="s">
        <v>8813</v>
      </c>
      <c r="E1099" s="2" t="s">
        <v>8727</v>
      </c>
      <c r="F1099" s="2" t="s">
        <v>157</v>
      </c>
      <c r="G1099" s="2" t="s">
        <v>157</v>
      </c>
      <c r="H1099" s="2" t="s">
        <v>8729</v>
      </c>
      <c r="I1099" s="107" t="s">
        <v>8865</v>
      </c>
      <c r="J1099" s="2" t="s">
        <v>8866</v>
      </c>
      <c r="K1099" s="2">
        <f>IFERROR(__xludf.DUMMYFUNCTION("""COMPUTED_VALUE"""),11.0)</f>
        <v>11</v>
      </c>
      <c r="L1099" s="2" t="s">
        <v>8731</v>
      </c>
      <c r="M1099" s="2">
        <v>12.0</v>
      </c>
    </row>
    <row r="1100">
      <c r="A1100" s="54">
        <v>45930.0</v>
      </c>
      <c r="B1100" s="2" t="s">
        <v>301</v>
      </c>
      <c r="C1100" s="2" t="s">
        <v>8726</v>
      </c>
      <c r="D1100" s="47" t="s">
        <v>8813</v>
      </c>
      <c r="E1100" s="2" t="s">
        <v>8727</v>
      </c>
      <c r="F1100" s="2" t="s">
        <v>157</v>
      </c>
      <c r="G1100" s="2" t="s">
        <v>157</v>
      </c>
      <c r="H1100" s="2" t="s">
        <v>8729</v>
      </c>
      <c r="I1100" s="107" t="s">
        <v>8865</v>
      </c>
      <c r="J1100" s="2" t="s">
        <v>8866</v>
      </c>
      <c r="K1100" s="2">
        <f>IFERROR(__xludf.DUMMYFUNCTION("""COMPUTED_VALUE"""),11.0)</f>
        <v>11</v>
      </c>
      <c r="L1100" s="2" t="s">
        <v>8731</v>
      </c>
      <c r="M1100" s="2">
        <v>12.0</v>
      </c>
    </row>
    <row r="1101">
      <c r="A1101" s="54">
        <v>45931.0</v>
      </c>
      <c r="B1101" s="2" t="s">
        <v>301</v>
      </c>
      <c r="C1101" s="2" t="s">
        <v>8726</v>
      </c>
      <c r="D1101" s="47" t="s">
        <v>8813</v>
      </c>
      <c r="E1101" s="2" t="s">
        <v>8727</v>
      </c>
      <c r="F1101" s="2" t="s">
        <v>157</v>
      </c>
      <c r="G1101" s="2" t="s">
        <v>157</v>
      </c>
      <c r="H1101" s="2" t="s">
        <v>8729</v>
      </c>
      <c r="I1101" s="107" t="s">
        <v>8865</v>
      </c>
      <c r="J1101" s="2" t="s">
        <v>8866</v>
      </c>
      <c r="K1101" s="2">
        <f>IFERROR(__xludf.DUMMYFUNCTION("""COMPUTED_VALUE"""),11.0)</f>
        <v>11</v>
      </c>
      <c r="L1101" s="2" t="s">
        <v>8731</v>
      </c>
      <c r="M1101" s="2">
        <v>12.0</v>
      </c>
    </row>
    <row r="1102">
      <c r="A1102" s="54">
        <v>45932.0</v>
      </c>
      <c r="B1102" s="2" t="s">
        <v>301</v>
      </c>
      <c r="C1102" s="2" t="s">
        <v>8726</v>
      </c>
      <c r="D1102" s="47" t="s">
        <v>8813</v>
      </c>
      <c r="E1102" s="2" t="s">
        <v>8727</v>
      </c>
      <c r="F1102" s="2" t="s">
        <v>157</v>
      </c>
      <c r="G1102" s="2" t="s">
        <v>157</v>
      </c>
      <c r="H1102" s="2" t="s">
        <v>8729</v>
      </c>
      <c r="I1102" s="107" t="s">
        <v>8865</v>
      </c>
      <c r="J1102" s="2" t="s">
        <v>8866</v>
      </c>
      <c r="K1102" s="2">
        <f>IFERROR(__xludf.DUMMYFUNCTION("""COMPUTED_VALUE"""),11.0)</f>
        <v>11</v>
      </c>
      <c r="L1102" s="2" t="s">
        <v>8731</v>
      </c>
      <c r="M1102" s="2">
        <v>12.0</v>
      </c>
    </row>
    <row r="1103">
      <c r="A1103" s="54">
        <v>45933.0</v>
      </c>
      <c r="B1103" s="2" t="s">
        <v>301</v>
      </c>
      <c r="C1103" s="2" t="s">
        <v>8726</v>
      </c>
      <c r="D1103" s="47" t="s">
        <v>8813</v>
      </c>
      <c r="E1103" s="2" t="s">
        <v>8727</v>
      </c>
      <c r="F1103" s="2" t="s">
        <v>157</v>
      </c>
      <c r="G1103" s="2" t="s">
        <v>157</v>
      </c>
      <c r="H1103" s="2" t="s">
        <v>8729</v>
      </c>
      <c r="I1103" s="107" t="s">
        <v>8865</v>
      </c>
      <c r="J1103" s="2" t="s">
        <v>8866</v>
      </c>
      <c r="K1103" s="2">
        <f>IFERROR(__xludf.DUMMYFUNCTION("""COMPUTED_VALUE"""),11.0)</f>
        <v>11</v>
      </c>
      <c r="L1103" s="2" t="s">
        <v>8731</v>
      </c>
      <c r="M1103" s="2">
        <v>12.0</v>
      </c>
    </row>
    <row r="1104">
      <c r="A1104" s="54">
        <v>45934.0</v>
      </c>
      <c r="B1104" s="2" t="s">
        <v>301</v>
      </c>
      <c r="C1104" s="2" t="s">
        <v>8726</v>
      </c>
      <c r="D1104" s="47" t="s">
        <v>8813</v>
      </c>
      <c r="E1104" s="2" t="s">
        <v>8727</v>
      </c>
      <c r="F1104" s="2" t="s">
        <v>157</v>
      </c>
      <c r="G1104" s="2" t="s">
        <v>157</v>
      </c>
      <c r="H1104" s="2" t="s">
        <v>8729</v>
      </c>
      <c r="I1104" s="107" t="s">
        <v>8865</v>
      </c>
      <c r="J1104" s="2" t="s">
        <v>8866</v>
      </c>
      <c r="K1104" s="2">
        <f>IFERROR(__xludf.DUMMYFUNCTION("""COMPUTED_VALUE"""),11.0)</f>
        <v>11</v>
      </c>
      <c r="L1104" s="2" t="s">
        <v>8731</v>
      </c>
      <c r="M1104" s="2">
        <v>12.0</v>
      </c>
    </row>
    <row r="1105">
      <c r="A1105" s="54">
        <v>45935.0</v>
      </c>
      <c r="B1105" s="2" t="s">
        <v>301</v>
      </c>
      <c r="C1105" s="2" t="s">
        <v>8726</v>
      </c>
      <c r="D1105" s="47" t="s">
        <v>8813</v>
      </c>
      <c r="E1105" s="2" t="s">
        <v>8727</v>
      </c>
      <c r="F1105" s="2" t="s">
        <v>157</v>
      </c>
      <c r="G1105" s="2" t="s">
        <v>157</v>
      </c>
      <c r="H1105" s="2" t="s">
        <v>8729</v>
      </c>
      <c r="I1105" s="107" t="s">
        <v>8865</v>
      </c>
      <c r="J1105" s="2" t="s">
        <v>8866</v>
      </c>
      <c r="K1105" s="2">
        <f>IFERROR(__xludf.DUMMYFUNCTION("""COMPUTED_VALUE"""),11.0)</f>
        <v>11</v>
      </c>
      <c r="L1105" s="2" t="s">
        <v>8731</v>
      </c>
      <c r="M1105" s="2">
        <v>12.0</v>
      </c>
    </row>
    <row r="1106">
      <c r="A1106" s="54">
        <v>45936.0</v>
      </c>
      <c r="B1106" s="2" t="s">
        <v>301</v>
      </c>
      <c r="C1106" s="2" t="s">
        <v>8726</v>
      </c>
      <c r="D1106" s="47" t="s">
        <v>8813</v>
      </c>
      <c r="E1106" s="2" t="s">
        <v>8727</v>
      </c>
      <c r="F1106" s="2" t="s">
        <v>157</v>
      </c>
      <c r="G1106" s="2" t="s">
        <v>157</v>
      </c>
      <c r="H1106" s="2" t="s">
        <v>8729</v>
      </c>
      <c r="I1106" s="107" t="s">
        <v>8865</v>
      </c>
      <c r="J1106" s="2" t="s">
        <v>8866</v>
      </c>
      <c r="K1106" s="2">
        <f>IFERROR(__xludf.DUMMYFUNCTION("""COMPUTED_VALUE"""),11.0)</f>
        <v>11</v>
      </c>
      <c r="L1106" s="2" t="s">
        <v>8731</v>
      </c>
      <c r="M1106" s="2">
        <v>12.0</v>
      </c>
    </row>
    <row r="1107">
      <c r="A1107" s="54">
        <v>45937.0</v>
      </c>
      <c r="B1107" s="2" t="s">
        <v>301</v>
      </c>
      <c r="C1107" s="2" t="s">
        <v>8726</v>
      </c>
      <c r="D1107" s="47" t="s">
        <v>8813</v>
      </c>
      <c r="E1107" s="2" t="s">
        <v>8727</v>
      </c>
      <c r="F1107" s="2" t="s">
        <v>157</v>
      </c>
      <c r="G1107" s="2" t="s">
        <v>157</v>
      </c>
      <c r="H1107" s="2" t="s">
        <v>8729</v>
      </c>
      <c r="I1107" s="107" t="s">
        <v>8865</v>
      </c>
      <c r="J1107" s="2" t="s">
        <v>8866</v>
      </c>
      <c r="K1107" s="2">
        <f>IFERROR(__xludf.DUMMYFUNCTION("""COMPUTED_VALUE"""),11.0)</f>
        <v>11</v>
      </c>
      <c r="L1107" s="2" t="s">
        <v>8731</v>
      </c>
      <c r="M1107" s="2">
        <v>12.0</v>
      </c>
    </row>
    <row r="1108">
      <c r="A1108" s="54">
        <v>45938.0</v>
      </c>
      <c r="B1108" s="2" t="s">
        <v>301</v>
      </c>
      <c r="C1108" s="2" t="s">
        <v>8726</v>
      </c>
      <c r="D1108" s="47" t="s">
        <v>8813</v>
      </c>
      <c r="E1108" s="2" t="s">
        <v>8727</v>
      </c>
      <c r="F1108" s="2" t="s">
        <v>157</v>
      </c>
      <c r="G1108" s="2" t="s">
        <v>157</v>
      </c>
      <c r="H1108" s="2" t="s">
        <v>8729</v>
      </c>
      <c r="I1108" s="107" t="s">
        <v>8865</v>
      </c>
      <c r="J1108" s="2" t="s">
        <v>8866</v>
      </c>
      <c r="K1108" s="2">
        <f>IFERROR(__xludf.DUMMYFUNCTION("""COMPUTED_VALUE"""),11.0)</f>
        <v>11</v>
      </c>
      <c r="L1108" s="2" t="s">
        <v>8731</v>
      </c>
      <c r="M1108" s="2">
        <v>12.0</v>
      </c>
    </row>
    <row r="1109">
      <c r="A1109" s="54">
        <v>45939.0</v>
      </c>
      <c r="B1109" s="2" t="s">
        <v>301</v>
      </c>
      <c r="C1109" s="2" t="s">
        <v>8726</v>
      </c>
      <c r="D1109" s="47" t="s">
        <v>8813</v>
      </c>
      <c r="E1109" s="2" t="s">
        <v>8727</v>
      </c>
      <c r="F1109" s="2" t="s">
        <v>157</v>
      </c>
      <c r="G1109" s="2" t="s">
        <v>157</v>
      </c>
      <c r="H1109" s="2" t="s">
        <v>8729</v>
      </c>
      <c r="I1109" s="107" t="s">
        <v>8865</v>
      </c>
      <c r="J1109" s="2" t="s">
        <v>8866</v>
      </c>
      <c r="K1109" s="2">
        <f>IFERROR(__xludf.DUMMYFUNCTION("""COMPUTED_VALUE"""),11.0)</f>
        <v>11</v>
      </c>
      <c r="L1109" s="2" t="s">
        <v>8731</v>
      </c>
      <c r="M1109" s="2">
        <v>12.0</v>
      </c>
    </row>
    <row r="1110">
      <c r="A1110" s="54">
        <v>45940.0</v>
      </c>
      <c r="B1110" s="2" t="s">
        <v>301</v>
      </c>
      <c r="C1110" s="2" t="s">
        <v>8726</v>
      </c>
      <c r="D1110" s="47" t="s">
        <v>8813</v>
      </c>
      <c r="E1110" s="2" t="s">
        <v>8727</v>
      </c>
      <c r="F1110" s="2" t="s">
        <v>157</v>
      </c>
      <c r="G1110" s="2" t="s">
        <v>157</v>
      </c>
      <c r="H1110" s="2" t="s">
        <v>8729</v>
      </c>
      <c r="I1110" s="107" t="s">
        <v>8865</v>
      </c>
      <c r="J1110" s="2" t="s">
        <v>8866</v>
      </c>
      <c r="K1110" s="2">
        <f>IFERROR(__xludf.DUMMYFUNCTION("""COMPUTED_VALUE"""),11.0)</f>
        <v>11</v>
      </c>
      <c r="L1110" s="2" t="s">
        <v>8731</v>
      </c>
      <c r="M1110" s="2">
        <v>12.0</v>
      </c>
    </row>
    <row r="1111">
      <c r="A1111" s="54">
        <v>45941.0</v>
      </c>
      <c r="B1111" s="2" t="s">
        <v>301</v>
      </c>
      <c r="C1111" s="2" t="s">
        <v>8726</v>
      </c>
      <c r="D1111" s="47" t="s">
        <v>8813</v>
      </c>
      <c r="E1111" s="2" t="s">
        <v>8727</v>
      </c>
      <c r="F1111" s="2" t="s">
        <v>157</v>
      </c>
      <c r="G1111" s="2" t="s">
        <v>157</v>
      </c>
      <c r="H1111" s="2" t="s">
        <v>8729</v>
      </c>
      <c r="I1111" s="107" t="s">
        <v>8865</v>
      </c>
      <c r="J1111" s="2" t="s">
        <v>8866</v>
      </c>
      <c r="K1111" s="2">
        <f>IFERROR(__xludf.DUMMYFUNCTION("""COMPUTED_VALUE"""),11.0)</f>
        <v>11</v>
      </c>
      <c r="L1111" s="2" t="s">
        <v>8731</v>
      </c>
      <c r="M1111" s="2">
        <v>12.0</v>
      </c>
    </row>
    <row r="1112">
      <c r="A1112" s="54">
        <v>45942.0</v>
      </c>
      <c r="B1112" s="2" t="s">
        <v>301</v>
      </c>
      <c r="C1112" s="2" t="s">
        <v>8726</v>
      </c>
      <c r="D1112" s="47" t="s">
        <v>8813</v>
      </c>
      <c r="E1112" s="2" t="s">
        <v>8727</v>
      </c>
      <c r="F1112" s="2" t="s">
        <v>157</v>
      </c>
      <c r="G1112" s="2" t="s">
        <v>157</v>
      </c>
      <c r="H1112" s="2" t="s">
        <v>8729</v>
      </c>
      <c r="I1112" s="107" t="s">
        <v>8865</v>
      </c>
      <c r="J1112" s="2" t="s">
        <v>8866</v>
      </c>
      <c r="K1112" s="2">
        <f>IFERROR(__xludf.DUMMYFUNCTION("""COMPUTED_VALUE"""),11.0)</f>
        <v>11</v>
      </c>
      <c r="L1112" s="2" t="s">
        <v>8731</v>
      </c>
      <c r="M1112" s="2">
        <v>12.0</v>
      </c>
    </row>
    <row r="1113">
      <c r="A1113" s="54">
        <v>45943.0</v>
      </c>
      <c r="B1113" s="2" t="s">
        <v>301</v>
      </c>
      <c r="C1113" s="2" t="s">
        <v>8726</v>
      </c>
      <c r="D1113" s="47" t="s">
        <v>8813</v>
      </c>
      <c r="E1113" s="2" t="s">
        <v>8727</v>
      </c>
      <c r="F1113" s="2" t="s">
        <v>157</v>
      </c>
      <c r="G1113" s="2" t="s">
        <v>157</v>
      </c>
      <c r="H1113" s="2" t="s">
        <v>8729</v>
      </c>
      <c r="I1113" s="107" t="s">
        <v>8865</v>
      </c>
      <c r="J1113" s="2" t="s">
        <v>8866</v>
      </c>
      <c r="K1113" s="2">
        <f>IFERROR(__xludf.DUMMYFUNCTION("""COMPUTED_VALUE"""),11.0)</f>
        <v>11</v>
      </c>
      <c r="L1113" s="2" t="s">
        <v>8731</v>
      </c>
      <c r="M1113" s="2">
        <v>12.0</v>
      </c>
    </row>
    <row r="1114">
      <c r="A1114" s="54">
        <v>45944.0</v>
      </c>
      <c r="B1114" s="2" t="s">
        <v>301</v>
      </c>
      <c r="C1114" s="2" t="s">
        <v>8726</v>
      </c>
      <c r="D1114" s="47" t="s">
        <v>8813</v>
      </c>
      <c r="E1114" s="2" t="s">
        <v>8727</v>
      </c>
      <c r="F1114" s="2" t="s">
        <v>157</v>
      </c>
      <c r="G1114" s="2" t="s">
        <v>157</v>
      </c>
      <c r="H1114" s="2" t="s">
        <v>8729</v>
      </c>
      <c r="I1114" s="107" t="s">
        <v>8865</v>
      </c>
      <c r="J1114" s="2" t="s">
        <v>8866</v>
      </c>
      <c r="K1114" s="2">
        <f>IFERROR(__xludf.DUMMYFUNCTION("""COMPUTED_VALUE"""),11.0)</f>
        <v>11</v>
      </c>
      <c r="L1114" s="2" t="s">
        <v>8731</v>
      </c>
      <c r="M1114" s="2">
        <v>12.0</v>
      </c>
    </row>
    <row r="1115">
      <c r="A1115" s="54">
        <v>45945.0</v>
      </c>
      <c r="B1115" s="2" t="s">
        <v>301</v>
      </c>
      <c r="C1115" s="2" t="s">
        <v>8726</v>
      </c>
      <c r="D1115" s="47" t="s">
        <v>8813</v>
      </c>
      <c r="E1115" s="2" t="s">
        <v>8727</v>
      </c>
      <c r="F1115" s="2" t="s">
        <v>157</v>
      </c>
      <c r="G1115" s="2" t="s">
        <v>157</v>
      </c>
      <c r="H1115" s="2" t="s">
        <v>8729</v>
      </c>
      <c r="I1115" s="107" t="s">
        <v>8865</v>
      </c>
      <c r="J1115" s="2" t="s">
        <v>8866</v>
      </c>
      <c r="K1115" s="2">
        <f>IFERROR(__xludf.DUMMYFUNCTION("""COMPUTED_VALUE"""),11.0)</f>
        <v>11</v>
      </c>
      <c r="L1115" s="2" t="s">
        <v>8731</v>
      </c>
      <c r="M1115" s="2">
        <v>12.0</v>
      </c>
    </row>
    <row r="1116">
      <c r="A1116" s="54">
        <v>45946.0</v>
      </c>
      <c r="B1116" s="2" t="s">
        <v>301</v>
      </c>
      <c r="C1116" s="2" t="s">
        <v>8726</v>
      </c>
      <c r="D1116" s="47" t="s">
        <v>8813</v>
      </c>
      <c r="E1116" s="2" t="s">
        <v>8727</v>
      </c>
      <c r="F1116" s="2" t="s">
        <v>157</v>
      </c>
      <c r="G1116" s="2" t="s">
        <v>157</v>
      </c>
      <c r="H1116" s="2" t="s">
        <v>8729</v>
      </c>
      <c r="I1116" s="107" t="s">
        <v>8865</v>
      </c>
      <c r="J1116" s="2" t="s">
        <v>8866</v>
      </c>
      <c r="K1116" s="2">
        <f>IFERROR(__xludf.DUMMYFUNCTION("""COMPUTED_VALUE"""),11.0)</f>
        <v>11</v>
      </c>
      <c r="L1116" s="2" t="s">
        <v>8731</v>
      </c>
      <c r="M1116" s="2">
        <v>12.0</v>
      </c>
    </row>
    <row r="1117">
      <c r="A1117" s="54">
        <v>45947.0</v>
      </c>
      <c r="B1117" s="2" t="s">
        <v>301</v>
      </c>
      <c r="C1117" s="2" t="s">
        <v>8726</v>
      </c>
      <c r="D1117" s="47" t="s">
        <v>8813</v>
      </c>
      <c r="E1117" s="2" t="s">
        <v>8727</v>
      </c>
      <c r="F1117" s="2" t="s">
        <v>157</v>
      </c>
      <c r="G1117" s="2" t="s">
        <v>157</v>
      </c>
      <c r="H1117" s="2" t="s">
        <v>8729</v>
      </c>
      <c r="I1117" s="107" t="s">
        <v>8865</v>
      </c>
      <c r="J1117" s="2" t="s">
        <v>8866</v>
      </c>
      <c r="K1117" s="2">
        <f>IFERROR(__xludf.DUMMYFUNCTION("""COMPUTED_VALUE"""),11.0)</f>
        <v>11</v>
      </c>
      <c r="L1117" s="2" t="s">
        <v>8731</v>
      </c>
      <c r="M1117" s="2">
        <v>12.0</v>
      </c>
    </row>
    <row r="1118">
      <c r="A1118" s="54">
        <v>45948.0</v>
      </c>
      <c r="B1118" s="2" t="s">
        <v>301</v>
      </c>
      <c r="C1118" s="2" t="s">
        <v>8726</v>
      </c>
      <c r="D1118" s="47" t="s">
        <v>8813</v>
      </c>
      <c r="E1118" s="2" t="s">
        <v>8727</v>
      </c>
      <c r="F1118" s="2" t="s">
        <v>157</v>
      </c>
      <c r="G1118" s="2" t="s">
        <v>157</v>
      </c>
      <c r="H1118" s="2" t="s">
        <v>8729</v>
      </c>
      <c r="I1118" s="107" t="s">
        <v>8865</v>
      </c>
      <c r="J1118" s="2" t="s">
        <v>8866</v>
      </c>
      <c r="K1118" s="2">
        <f>IFERROR(__xludf.DUMMYFUNCTION("""COMPUTED_VALUE"""),11.0)</f>
        <v>11</v>
      </c>
      <c r="L1118" s="2" t="s">
        <v>8731</v>
      </c>
      <c r="M1118" s="2">
        <v>12.0</v>
      </c>
    </row>
    <row r="1119">
      <c r="A1119" s="54">
        <v>45949.0</v>
      </c>
      <c r="B1119" s="2" t="s">
        <v>301</v>
      </c>
      <c r="C1119" s="2" t="s">
        <v>8726</v>
      </c>
      <c r="D1119" s="47" t="s">
        <v>8813</v>
      </c>
      <c r="E1119" s="2" t="s">
        <v>8727</v>
      </c>
      <c r="F1119" s="2" t="s">
        <v>157</v>
      </c>
      <c r="G1119" s="2" t="s">
        <v>157</v>
      </c>
      <c r="H1119" s="2" t="s">
        <v>8729</v>
      </c>
      <c r="I1119" s="107" t="s">
        <v>8865</v>
      </c>
      <c r="J1119" s="2" t="s">
        <v>8866</v>
      </c>
      <c r="K1119" s="2">
        <f>IFERROR(__xludf.DUMMYFUNCTION("""COMPUTED_VALUE"""),11.0)</f>
        <v>11</v>
      </c>
      <c r="L1119" s="2" t="s">
        <v>8731</v>
      </c>
      <c r="M1119" s="2">
        <v>12.0</v>
      </c>
    </row>
    <row r="1120">
      <c r="A1120" s="54">
        <v>45950.0</v>
      </c>
      <c r="B1120" s="2" t="s">
        <v>301</v>
      </c>
      <c r="C1120" s="2" t="s">
        <v>8726</v>
      </c>
      <c r="D1120" s="47" t="s">
        <v>8813</v>
      </c>
      <c r="E1120" s="2" t="s">
        <v>8727</v>
      </c>
      <c r="F1120" s="2" t="s">
        <v>157</v>
      </c>
      <c r="G1120" s="2" t="s">
        <v>157</v>
      </c>
      <c r="H1120" s="2" t="s">
        <v>8729</v>
      </c>
      <c r="I1120" s="107" t="s">
        <v>8865</v>
      </c>
      <c r="J1120" s="2" t="s">
        <v>8866</v>
      </c>
      <c r="K1120" s="2">
        <f>IFERROR(__xludf.DUMMYFUNCTION("""COMPUTED_VALUE"""),11.0)</f>
        <v>11</v>
      </c>
      <c r="L1120" s="2" t="s">
        <v>8731</v>
      </c>
      <c r="M1120" s="2">
        <v>12.0</v>
      </c>
    </row>
    <row r="1121">
      <c r="A1121" s="54">
        <v>45951.0</v>
      </c>
      <c r="B1121" s="2" t="s">
        <v>301</v>
      </c>
      <c r="C1121" s="2" t="s">
        <v>8726</v>
      </c>
      <c r="D1121" s="47" t="s">
        <v>8813</v>
      </c>
      <c r="E1121" s="2" t="s">
        <v>8727</v>
      </c>
      <c r="F1121" s="2" t="s">
        <v>157</v>
      </c>
      <c r="G1121" s="2" t="s">
        <v>157</v>
      </c>
      <c r="H1121" s="2" t="s">
        <v>8729</v>
      </c>
      <c r="I1121" s="107" t="s">
        <v>8865</v>
      </c>
      <c r="J1121" s="2" t="s">
        <v>8866</v>
      </c>
      <c r="K1121" s="2">
        <f>IFERROR(__xludf.DUMMYFUNCTION("""COMPUTED_VALUE"""),11.0)</f>
        <v>11</v>
      </c>
      <c r="L1121" s="2" t="s">
        <v>8731</v>
      </c>
      <c r="M1121" s="2">
        <v>12.0</v>
      </c>
    </row>
    <row r="1122">
      <c r="A1122" s="54">
        <v>45952.0</v>
      </c>
      <c r="B1122" s="2" t="s">
        <v>301</v>
      </c>
      <c r="C1122" s="2" t="s">
        <v>8726</v>
      </c>
      <c r="D1122" s="47" t="s">
        <v>8813</v>
      </c>
      <c r="E1122" s="2" t="s">
        <v>8727</v>
      </c>
      <c r="F1122" s="2" t="s">
        <v>157</v>
      </c>
      <c r="G1122" s="2" t="s">
        <v>157</v>
      </c>
      <c r="H1122" s="2" t="s">
        <v>8729</v>
      </c>
      <c r="I1122" s="107" t="s">
        <v>8865</v>
      </c>
      <c r="J1122" s="2" t="s">
        <v>8866</v>
      </c>
      <c r="K1122" s="2">
        <f>IFERROR(__xludf.DUMMYFUNCTION("""COMPUTED_VALUE"""),11.0)</f>
        <v>11</v>
      </c>
      <c r="L1122" s="2" t="s">
        <v>8731</v>
      </c>
      <c r="M1122" s="2">
        <v>12.0</v>
      </c>
    </row>
    <row r="1123">
      <c r="A1123" s="54">
        <v>45953.0</v>
      </c>
      <c r="B1123" s="2" t="s">
        <v>301</v>
      </c>
      <c r="C1123" s="2" t="s">
        <v>8726</v>
      </c>
      <c r="D1123" s="47" t="s">
        <v>8813</v>
      </c>
      <c r="E1123" s="2" t="s">
        <v>8727</v>
      </c>
      <c r="F1123" s="2" t="s">
        <v>157</v>
      </c>
      <c r="G1123" s="2" t="s">
        <v>157</v>
      </c>
      <c r="H1123" s="2" t="s">
        <v>8729</v>
      </c>
      <c r="I1123" s="107" t="s">
        <v>8865</v>
      </c>
      <c r="J1123" s="2" t="s">
        <v>8866</v>
      </c>
      <c r="K1123" s="2">
        <f>IFERROR(__xludf.DUMMYFUNCTION("""COMPUTED_VALUE"""),11.0)</f>
        <v>11</v>
      </c>
      <c r="L1123" s="2" t="s">
        <v>8731</v>
      </c>
      <c r="M1123" s="2">
        <v>12.0</v>
      </c>
    </row>
    <row r="1124">
      <c r="A1124" s="54">
        <v>45954.0</v>
      </c>
      <c r="B1124" s="2" t="s">
        <v>301</v>
      </c>
      <c r="C1124" s="2" t="s">
        <v>8726</v>
      </c>
      <c r="D1124" s="47" t="s">
        <v>8813</v>
      </c>
      <c r="E1124" s="2" t="s">
        <v>8727</v>
      </c>
      <c r="F1124" s="2" t="s">
        <v>157</v>
      </c>
      <c r="G1124" s="2" t="s">
        <v>157</v>
      </c>
      <c r="H1124" s="2" t="s">
        <v>8729</v>
      </c>
      <c r="I1124" s="107" t="s">
        <v>8865</v>
      </c>
      <c r="J1124" s="2" t="s">
        <v>8866</v>
      </c>
      <c r="K1124" s="2">
        <f>IFERROR(__xludf.DUMMYFUNCTION("""COMPUTED_VALUE"""),12.0)</f>
        <v>12</v>
      </c>
      <c r="L1124" s="2" t="s">
        <v>8735</v>
      </c>
      <c r="M1124" s="2">
        <v>12.0</v>
      </c>
    </row>
    <row r="1125">
      <c r="A1125" s="54">
        <v>45955.0</v>
      </c>
      <c r="B1125" s="2" t="s">
        <v>301</v>
      </c>
      <c r="C1125" s="2" t="s">
        <v>8726</v>
      </c>
      <c r="D1125" s="47" t="s">
        <v>8813</v>
      </c>
      <c r="E1125" s="2" t="s">
        <v>8727</v>
      </c>
      <c r="F1125" s="2" t="s">
        <v>157</v>
      </c>
      <c r="G1125" s="2" t="s">
        <v>157</v>
      </c>
      <c r="H1125" s="2" t="s">
        <v>8729</v>
      </c>
      <c r="I1125" s="107" t="s">
        <v>8865</v>
      </c>
      <c r="J1125" s="2" t="s">
        <v>8866</v>
      </c>
      <c r="K1125" s="2">
        <f>IFERROR(__xludf.DUMMYFUNCTION("""COMPUTED_VALUE"""),11.0)</f>
        <v>11</v>
      </c>
      <c r="L1125" s="2" t="s">
        <v>8731</v>
      </c>
      <c r="M1125" s="2">
        <v>12.0</v>
      </c>
    </row>
    <row r="1126">
      <c r="A1126" s="54">
        <v>45956.0</v>
      </c>
      <c r="B1126" s="2" t="s">
        <v>301</v>
      </c>
      <c r="C1126" s="2" t="s">
        <v>8726</v>
      </c>
      <c r="D1126" s="47" t="s">
        <v>8813</v>
      </c>
      <c r="E1126" s="2" t="s">
        <v>8727</v>
      </c>
      <c r="F1126" s="2" t="s">
        <v>157</v>
      </c>
      <c r="G1126" s="2" t="s">
        <v>157</v>
      </c>
      <c r="H1126" s="2" t="s">
        <v>8729</v>
      </c>
      <c r="I1126" s="107" t="s">
        <v>8865</v>
      </c>
      <c r="J1126" s="2" t="s">
        <v>8866</v>
      </c>
      <c r="K1126" s="2">
        <f>IFERROR(__xludf.DUMMYFUNCTION("""COMPUTED_VALUE"""),11.0)</f>
        <v>11</v>
      </c>
      <c r="L1126" s="2" t="s">
        <v>8731</v>
      </c>
      <c r="M1126" s="2">
        <v>12.0</v>
      </c>
    </row>
    <row r="1127">
      <c r="A1127" s="54">
        <v>45957.0</v>
      </c>
      <c r="B1127" s="2" t="s">
        <v>301</v>
      </c>
      <c r="C1127" s="2" t="s">
        <v>8726</v>
      </c>
      <c r="D1127" s="47" t="s">
        <v>8813</v>
      </c>
      <c r="E1127" s="2" t="s">
        <v>8727</v>
      </c>
      <c r="F1127" s="2" t="s">
        <v>157</v>
      </c>
      <c r="G1127" s="2" t="s">
        <v>157</v>
      </c>
      <c r="H1127" s="2" t="s">
        <v>8729</v>
      </c>
      <c r="I1127" s="107" t="s">
        <v>8865</v>
      </c>
      <c r="J1127" s="2" t="s">
        <v>8866</v>
      </c>
      <c r="K1127" s="2">
        <f>IFERROR(__xludf.DUMMYFUNCTION("""COMPUTED_VALUE"""),11.0)</f>
        <v>11</v>
      </c>
      <c r="L1127" s="2" t="s">
        <v>8731</v>
      </c>
      <c r="M1127" s="2">
        <v>12.0</v>
      </c>
    </row>
    <row r="1128">
      <c r="A1128" s="54">
        <v>45958.0</v>
      </c>
      <c r="B1128" s="2" t="s">
        <v>301</v>
      </c>
      <c r="C1128" s="2" t="s">
        <v>8726</v>
      </c>
      <c r="D1128" s="47" t="s">
        <v>8813</v>
      </c>
      <c r="E1128" s="2" t="s">
        <v>8727</v>
      </c>
      <c r="F1128" s="2" t="s">
        <v>157</v>
      </c>
      <c r="G1128" s="2" t="s">
        <v>157</v>
      </c>
      <c r="H1128" s="2" t="s">
        <v>8729</v>
      </c>
      <c r="I1128" s="107" t="s">
        <v>8865</v>
      </c>
      <c r="J1128" s="2" t="s">
        <v>8866</v>
      </c>
      <c r="K1128" s="2">
        <f>IFERROR(__xludf.DUMMYFUNCTION("""COMPUTED_VALUE"""),11.0)</f>
        <v>11</v>
      </c>
      <c r="L1128" s="2" t="s">
        <v>8731</v>
      </c>
      <c r="M1128" s="2">
        <v>12.0</v>
      </c>
    </row>
    <row r="1129">
      <c r="A1129" s="54">
        <v>45959.0</v>
      </c>
      <c r="B1129" s="2" t="s">
        <v>301</v>
      </c>
      <c r="C1129" s="2" t="s">
        <v>8726</v>
      </c>
      <c r="D1129" s="47" t="s">
        <v>8813</v>
      </c>
      <c r="E1129" s="2" t="s">
        <v>8727</v>
      </c>
      <c r="F1129" s="2" t="s">
        <v>157</v>
      </c>
      <c r="G1129" s="2" t="s">
        <v>157</v>
      </c>
      <c r="H1129" s="2" t="s">
        <v>8729</v>
      </c>
      <c r="I1129" s="107" t="s">
        <v>8865</v>
      </c>
      <c r="J1129" s="2" t="s">
        <v>8866</v>
      </c>
      <c r="K1129" s="2">
        <f>IFERROR(__xludf.DUMMYFUNCTION("""COMPUTED_VALUE"""),11.0)</f>
        <v>11</v>
      </c>
      <c r="L1129" s="2" t="s">
        <v>8731</v>
      </c>
      <c r="M1129" s="2">
        <v>12.0</v>
      </c>
    </row>
    <row r="1130">
      <c r="A1130" s="54">
        <v>45960.0</v>
      </c>
      <c r="B1130" s="2" t="s">
        <v>301</v>
      </c>
      <c r="C1130" s="2" t="s">
        <v>8726</v>
      </c>
      <c r="D1130" s="47" t="s">
        <v>8813</v>
      </c>
      <c r="E1130" s="2" t="s">
        <v>8727</v>
      </c>
      <c r="F1130" s="2" t="s">
        <v>157</v>
      </c>
      <c r="G1130" s="2" t="s">
        <v>157</v>
      </c>
      <c r="H1130" s="2" t="s">
        <v>8729</v>
      </c>
      <c r="I1130" s="107" t="s">
        <v>8865</v>
      </c>
      <c r="J1130" s="2" t="s">
        <v>8866</v>
      </c>
      <c r="K1130" s="2">
        <f>IFERROR(__xludf.DUMMYFUNCTION("""COMPUTED_VALUE"""),11.0)</f>
        <v>11</v>
      </c>
      <c r="L1130" s="2" t="s">
        <v>8731</v>
      </c>
      <c r="M1130" s="2">
        <v>12.0</v>
      </c>
    </row>
    <row r="1131">
      <c r="A1131" s="54">
        <v>45961.0</v>
      </c>
      <c r="B1131" s="2" t="s">
        <v>301</v>
      </c>
      <c r="C1131" s="2" t="s">
        <v>8726</v>
      </c>
      <c r="D1131" s="47" t="s">
        <v>8813</v>
      </c>
      <c r="E1131" s="2" t="s">
        <v>8727</v>
      </c>
      <c r="F1131" s="2" t="s">
        <v>157</v>
      </c>
      <c r="G1131" s="2" t="s">
        <v>157</v>
      </c>
      <c r="H1131" s="2" t="s">
        <v>8729</v>
      </c>
      <c r="I1131" s="107" t="s">
        <v>8865</v>
      </c>
      <c r="J1131" s="2" t="s">
        <v>8866</v>
      </c>
      <c r="K1131" s="2">
        <f>IFERROR(__xludf.DUMMYFUNCTION("""COMPUTED_VALUE"""),11.0)</f>
        <v>11</v>
      </c>
      <c r="L1131" s="2" t="s">
        <v>8731</v>
      </c>
      <c r="M1131" s="2">
        <v>12.0</v>
      </c>
    </row>
    <row r="1132">
      <c r="A1132" s="54">
        <v>45962.0</v>
      </c>
      <c r="B1132" s="2" t="s">
        <v>301</v>
      </c>
      <c r="C1132" s="2" t="s">
        <v>8726</v>
      </c>
      <c r="D1132" s="47" t="s">
        <v>8813</v>
      </c>
      <c r="E1132" s="2" t="s">
        <v>8727</v>
      </c>
      <c r="F1132" s="2" t="s">
        <v>157</v>
      </c>
      <c r="G1132" s="2" t="s">
        <v>157</v>
      </c>
      <c r="H1132" s="2" t="s">
        <v>8729</v>
      </c>
      <c r="I1132" s="107" t="s">
        <v>8865</v>
      </c>
      <c r="J1132" s="2" t="s">
        <v>8866</v>
      </c>
      <c r="K1132" s="2">
        <f>IFERROR(__xludf.DUMMYFUNCTION("""COMPUTED_VALUE"""),11.0)</f>
        <v>11</v>
      </c>
      <c r="L1132" s="2" t="s">
        <v>8731</v>
      </c>
      <c r="M1132" s="2">
        <v>12.0</v>
      </c>
    </row>
    <row r="1133">
      <c r="A1133" s="54">
        <v>45963.0</v>
      </c>
      <c r="B1133" s="2" t="s">
        <v>301</v>
      </c>
      <c r="C1133" s="2" t="s">
        <v>8726</v>
      </c>
      <c r="D1133" s="47" t="s">
        <v>8813</v>
      </c>
      <c r="E1133" s="2" t="s">
        <v>8727</v>
      </c>
      <c r="F1133" s="2" t="s">
        <v>157</v>
      </c>
      <c r="G1133" s="2" t="s">
        <v>157</v>
      </c>
      <c r="H1133" s="2" t="s">
        <v>8729</v>
      </c>
      <c r="I1133" s="107" t="s">
        <v>8865</v>
      </c>
      <c r="J1133" s="2" t="s">
        <v>8866</v>
      </c>
      <c r="K1133" s="2">
        <f>IFERROR(__xludf.DUMMYFUNCTION("""COMPUTED_VALUE"""),12.0)</f>
        <v>12</v>
      </c>
      <c r="L1133" s="2" t="s">
        <v>8735</v>
      </c>
      <c r="M1133" s="2">
        <v>12.0</v>
      </c>
    </row>
    <row r="1134">
      <c r="A1134" s="54">
        <v>45964.0</v>
      </c>
      <c r="B1134" s="2" t="s">
        <v>301</v>
      </c>
      <c r="C1134" s="2" t="s">
        <v>8726</v>
      </c>
      <c r="D1134" s="47" t="s">
        <v>8813</v>
      </c>
      <c r="E1134" s="2" t="s">
        <v>8727</v>
      </c>
      <c r="F1134" s="2" t="s">
        <v>157</v>
      </c>
      <c r="G1134" s="2" t="s">
        <v>157</v>
      </c>
      <c r="H1134" s="2" t="s">
        <v>8729</v>
      </c>
      <c r="I1134" s="107" t="s">
        <v>8865</v>
      </c>
      <c r="J1134" s="2" t="s">
        <v>8866</v>
      </c>
      <c r="K1134" s="2">
        <f>IFERROR(__xludf.DUMMYFUNCTION("""COMPUTED_VALUE"""),11.0)</f>
        <v>11</v>
      </c>
      <c r="L1134" s="2" t="s">
        <v>8731</v>
      </c>
      <c r="M1134" s="2">
        <v>12.0</v>
      </c>
    </row>
    <row r="1135">
      <c r="A1135" s="54">
        <v>45965.0</v>
      </c>
      <c r="B1135" s="2" t="s">
        <v>301</v>
      </c>
      <c r="C1135" s="2" t="s">
        <v>8726</v>
      </c>
      <c r="D1135" s="47" t="s">
        <v>8813</v>
      </c>
      <c r="E1135" s="2" t="s">
        <v>8727</v>
      </c>
      <c r="F1135" s="2" t="s">
        <v>157</v>
      </c>
      <c r="G1135" s="2" t="s">
        <v>157</v>
      </c>
      <c r="H1135" s="2" t="s">
        <v>8729</v>
      </c>
      <c r="I1135" s="107" t="s">
        <v>8865</v>
      </c>
      <c r="J1135" s="2" t="s">
        <v>8866</v>
      </c>
      <c r="K1135" s="2">
        <f>IFERROR(__xludf.DUMMYFUNCTION("""COMPUTED_VALUE"""),11.0)</f>
        <v>11</v>
      </c>
      <c r="L1135" s="2" t="s">
        <v>8731</v>
      </c>
      <c r="M1135" s="2">
        <v>12.0</v>
      </c>
    </row>
    <row r="1136">
      <c r="A1136" s="54">
        <v>45966.0</v>
      </c>
      <c r="B1136" s="2" t="s">
        <v>301</v>
      </c>
      <c r="C1136" s="2" t="s">
        <v>8726</v>
      </c>
      <c r="D1136" s="47" t="s">
        <v>8813</v>
      </c>
      <c r="E1136" s="2" t="s">
        <v>8727</v>
      </c>
      <c r="F1136" s="2" t="s">
        <v>157</v>
      </c>
      <c r="G1136" s="2" t="s">
        <v>157</v>
      </c>
      <c r="H1136" s="2" t="s">
        <v>8729</v>
      </c>
      <c r="I1136" s="107" t="s">
        <v>8865</v>
      </c>
      <c r="J1136" s="2" t="s">
        <v>8866</v>
      </c>
      <c r="K1136" s="2">
        <f>IFERROR(__xludf.DUMMYFUNCTION("""COMPUTED_VALUE"""),11.0)</f>
        <v>11</v>
      </c>
      <c r="L1136" s="2" t="s">
        <v>8731</v>
      </c>
      <c r="M1136" s="2">
        <v>12.0</v>
      </c>
    </row>
    <row r="1137">
      <c r="A1137" s="54">
        <v>45967.0</v>
      </c>
      <c r="B1137" s="2" t="s">
        <v>301</v>
      </c>
      <c r="C1137" s="2" t="s">
        <v>8726</v>
      </c>
      <c r="D1137" s="47" t="s">
        <v>8813</v>
      </c>
      <c r="E1137" s="2" t="s">
        <v>8727</v>
      </c>
      <c r="F1137" s="2" t="s">
        <v>157</v>
      </c>
      <c r="G1137" s="2" t="s">
        <v>157</v>
      </c>
      <c r="H1137" s="2" t="s">
        <v>8729</v>
      </c>
      <c r="I1137" s="107" t="s">
        <v>8865</v>
      </c>
      <c r="J1137" s="2" t="s">
        <v>8866</v>
      </c>
      <c r="K1137" s="2">
        <f>IFERROR(__xludf.DUMMYFUNCTION("""COMPUTED_VALUE"""),11.0)</f>
        <v>11</v>
      </c>
      <c r="L1137" s="2" t="s">
        <v>8731</v>
      </c>
      <c r="M1137" s="2">
        <v>12.0</v>
      </c>
    </row>
    <row r="1138">
      <c r="A1138" s="54">
        <v>45968.0</v>
      </c>
      <c r="B1138" s="2" t="s">
        <v>301</v>
      </c>
      <c r="C1138" s="2" t="s">
        <v>8726</v>
      </c>
      <c r="D1138" s="47" t="s">
        <v>8813</v>
      </c>
      <c r="E1138" s="2" t="s">
        <v>8727</v>
      </c>
      <c r="F1138" s="2" t="s">
        <v>157</v>
      </c>
      <c r="G1138" s="2" t="s">
        <v>157</v>
      </c>
      <c r="H1138" s="2" t="s">
        <v>8729</v>
      </c>
      <c r="I1138" s="107" t="s">
        <v>8865</v>
      </c>
      <c r="J1138" s="2" t="s">
        <v>8866</v>
      </c>
      <c r="K1138" s="2">
        <f>IFERROR(__xludf.DUMMYFUNCTION("""COMPUTED_VALUE"""),11.0)</f>
        <v>11</v>
      </c>
      <c r="L1138" s="2" t="s">
        <v>8731</v>
      </c>
      <c r="M1138" s="2">
        <v>12.0</v>
      </c>
    </row>
    <row r="1139">
      <c r="A1139" s="54">
        <v>45969.0</v>
      </c>
      <c r="B1139" s="2" t="s">
        <v>301</v>
      </c>
      <c r="C1139" s="2" t="s">
        <v>8726</v>
      </c>
      <c r="D1139" s="47" t="s">
        <v>8813</v>
      </c>
      <c r="E1139" s="2" t="s">
        <v>8727</v>
      </c>
      <c r="F1139" s="2" t="s">
        <v>157</v>
      </c>
      <c r="G1139" s="2" t="s">
        <v>157</v>
      </c>
      <c r="H1139" s="2" t="s">
        <v>8729</v>
      </c>
      <c r="I1139" s="107" t="s">
        <v>8865</v>
      </c>
      <c r="J1139" s="2" t="s">
        <v>8866</v>
      </c>
      <c r="K1139" s="2">
        <f>IFERROR(__xludf.DUMMYFUNCTION("""COMPUTED_VALUE"""),11.0)</f>
        <v>11</v>
      </c>
      <c r="L1139" s="2" t="s">
        <v>8731</v>
      </c>
      <c r="M1139" s="2">
        <v>12.0</v>
      </c>
    </row>
    <row r="1140">
      <c r="A1140" s="54">
        <v>45970.0</v>
      </c>
      <c r="B1140" s="2" t="s">
        <v>301</v>
      </c>
      <c r="C1140" s="2" t="s">
        <v>8726</v>
      </c>
      <c r="D1140" s="47" t="s">
        <v>8813</v>
      </c>
      <c r="E1140" s="2" t="s">
        <v>8727</v>
      </c>
      <c r="F1140" s="2" t="s">
        <v>157</v>
      </c>
      <c r="G1140" s="2" t="s">
        <v>157</v>
      </c>
      <c r="H1140" s="2" t="s">
        <v>8729</v>
      </c>
      <c r="I1140" s="107" t="s">
        <v>8865</v>
      </c>
      <c r="J1140" s="2" t="s">
        <v>8866</v>
      </c>
      <c r="K1140" s="2">
        <f>IFERROR(__xludf.DUMMYFUNCTION("""COMPUTED_VALUE"""),11.0)</f>
        <v>11</v>
      </c>
      <c r="L1140" s="2" t="s">
        <v>8731</v>
      </c>
      <c r="M1140" s="2">
        <v>12.0</v>
      </c>
    </row>
    <row r="1141">
      <c r="A1141" s="54">
        <v>45971.0</v>
      </c>
      <c r="B1141" s="2" t="s">
        <v>301</v>
      </c>
      <c r="C1141" s="2" t="s">
        <v>8726</v>
      </c>
      <c r="D1141" s="47" t="s">
        <v>8813</v>
      </c>
      <c r="E1141" s="2" t="s">
        <v>8727</v>
      </c>
      <c r="F1141" s="2" t="s">
        <v>157</v>
      </c>
      <c r="G1141" s="2" t="s">
        <v>157</v>
      </c>
      <c r="H1141" s="2" t="s">
        <v>8729</v>
      </c>
      <c r="I1141" s="107" t="s">
        <v>8865</v>
      </c>
      <c r="J1141" s="2" t="s">
        <v>8866</v>
      </c>
      <c r="K1141" s="2">
        <f>IFERROR(__xludf.DUMMYFUNCTION("""COMPUTED_VALUE"""),11.0)</f>
        <v>11</v>
      </c>
      <c r="L1141" s="2" t="s">
        <v>8731</v>
      </c>
      <c r="M1141" s="2">
        <v>12.0</v>
      </c>
    </row>
    <row r="1142">
      <c r="A1142" s="54">
        <v>45972.0</v>
      </c>
      <c r="B1142" s="2" t="s">
        <v>301</v>
      </c>
      <c r="C1142" s="2" t="s">
        <v>8726</v>
      </c>
      <c r="D1142" s="47" t="s">
        <v>8813</v>
      </c>
      <c r="E1142" s="2" t="s">
        <v>8727</v>
      </c>
      <c r="F1142" s="2" t="s">
        <v>157</v>
      </c>
      <c r="G1142" s="2" t="s">
        <v>157</v>
      </c>
      <c r="H1142" s="2" t="s">
        <v>8729</v>
      </c>
      <c r="I1142" s="107" t="s">
        <v>8865</v>
      </c>
      <c r="J1142" s="2" t="s">
        <v>8866</v>
      </c>
      <c r="K1142" s="2">
        <f>IFERROR(__xludf.DUMMYFUNCTION("""COMPUTED_VALUE"""),11.0)</f>
        <v>11</v>
      </c>
      <c r="L1142" s="2" t="s">
        <v>8731</v>
      </c>
      <c r="M1142" s="2">
        <v>12.0</v>
      </c>
    </row>
    <row r="1143">
      <c r="A1143" s="54">
        <v>45973.0</v>
      </c>
      <c r="B1143" s="2" t="s">
        <v>301</v>
      </c>
      <c r="C1143" s="2" t="s">
        <v>8726</v>
      </c>
      <c r="D1143" s="47" t="s">
        <v>8813</v>
      </c>
      <c r="E1143" s="2" t="s">
        <v>8727</v>
      </c>
      <c r="F1143" s="2" t="s">
        <v>157</v>
      </c>
      <c r="G1143" s="2" t="s">
        <v>157</v>
      </c>
      <c r="H1143" s="2" t="s">
        <v>8729</v>
      </c>
      <c r="I1143" s="107" t="s">
        <v>8865</v>
      </c>
      <c r="J1143" s="2" t="s">
        <v>8866</v>
      </c>
      <c r="K1143" s="2">
        <f>IFERROR(__xludf.DUMMYFUNCTION("""COMPUTED_VALUE"""),11.0)</f>
        <v>11</v>
      </c>
      <c r="L1143" s="2" t="s">
        <v>8731</v>
      </c>
      <c r="M1143" s="2">
        <v>12.0</v>
      </c>
    </row>
    <row r="1144">
      <c r="A1144" s="54">
        <v>45974.0</v>
      </c>
      <c r="B1144" s="2" t="s">
        <v>301</v>
      </c>
      <c r="C1144" s="2" t="s">
        <v>8726</v>
      </c>
      <c r="D1144" s="47" t="s">
        <v>8813</v>
      </c>
      <c r="E1144" s="2" t="s">
        <v>8727</v>
      </c>
      <c r="F1144" s="2" t="s">
        <v>157</v>
      </c>
      <c r="G1144" s="2" t="s">
        <v>157</v>
      </c>
      <c r="H1144" s="2" t="s">
        <v>8729</v>
      </c>
      <c r="I1144" s="107" t="s">
        <v>8865</v>
      </c>
      <c r="J1144" s="2" t="s">
        <v>8866</v>
      </c>
      <c r="K1144" s="2">
        <f>IFERROR(__xludf.DUMMYFUNCTION("""COMPUTED_VALUE"""),11.0)</f>
        <v>11</v>
      </c>
      <c r="L1144" s="2" t="s">
        <v>8731</v>
      </c>
      <c r="M1144" s="2">
        <v>12.0</v>
      </c>
    </row>
    <row r="1145">
      <c r="A1145" s="54">
        <v>45975.0</v>
      </c>
      <c r="B1145" s="2" t="s">
        <v>301</v>
      </c>
      <c r="C1145" s="2" t="s">
        <v>8726</v>
      </c>
      <c r="D1145" s="47" t="s">
        <v>8813</v>
      </c>
      <c r="E1145" s="2" t="s">
        <v>8727</v>
      </c>
      <c r="F1145" s="2" t="s">
        <v>157</v>
      </c>
      <c r="G1145" s="2" t="s">
        <v>157</v>
      </c>
      <c r="H1145" s="2" t="s">
        <v>8729</v>
      </c>
      <c r="I1145" s="107" t="s">
        <v>8865</v>
      </c>
      <c r="J1145" s="2" t="s">
        <v>8866</v>
      </c>
      <c r="K1145" s="2">
        <f>IFERROR(__xludf.DUMMYFUNCTION("""COMPUTED_VALUE"""),11.0)</f>
        <v>11</v>
      </c>
      <c r="L1145" s="2" t="s">
        <v>8731</v>
      </c>
      <c r="M1145" s="2">
        <v>12.0</v>
      </c>
    </row>
    <row r="1146">
      <c r="A1146" s="54">
        <v>45976.0</v>
      </c>
      <c r="B1146" s="2" t="s">
        <v>301</v>
      </c>
      <c r="C1146" s="2" t="s">
        <v>8726</v>
      </c>
      <c r="D1146" s="47" t="s">
        <v>8813</v>
      </c>
      <c r="E1146" s="2" t="s">
        <v>8727</v>
      </c>
      <c r="F1146" s="2" t="s">
        <v>157</v>
      </c>
      <c r="G1146" s="2" t="s">
        <v>157</v>
      </c>
      <c r="H1146" s="2" t="s">
        <v>8729</v>
      </c>
      <c r="I1146" s="107" t="s">
        <v>8865</v>
      </c>
      <c r="J1146" s="2" t="s">
        <v>8866</v>
      </c>
      <c r="K1146" s="2">
        <f>IFERROR(__xludf.DUMMYFUNCTION("""COMPUTED_VALUE"""),11.0)</f>
        <v>11</v>
      </c>
      <c r="L1146" s="2" t="s">
        <v>8731</v>
      </c>
      <c r="M1146" s="2">
        <v>12.0</v>
      </c>
    </row>
    <row r="1147">
      <c r="A1147" s="54">
        <v>45977.0</v>
      </c>
      <c r="B1147" s="2" t="s">
        <v>301</v>
      </c>
      <c r="C1147" s="2" t="s">
        <v>8726</v>
      </c>
      <c r="D1147" s="47" t="s">
        <v>8813</v>
      </c>
      <c r="E1147" s="2" t="s">
        <v>8727</v>
      </c>
      <c r="F1147" s="2" t="s">
        <v>157</v>
      </c>
      <c r="G1147" s="2" t="s">
        <v>157</v>
      </c>
      <c r="H1147" s="2" t="s">
        <v>8729</v>
      </c>
      <c r="I1147" s="107" t="s">
        <v>8865</v>
      </c>
      <c r="J1147" s="2" t="s">
        <v>8866</v>
      </c>
      <c r="K1147" s="2">
        <f>IFERROR(__xludf.DUMMYFUNCTION("""COMPUTED_VALUE"""),11.0)</f>
        <v>11</v>
      </c>
      <c r="L1147" s="2" t="s">
        <v>8731</v>
      </c>
      <c r="M1147" s="2">
        <v>12.0</v>
      </c>
    </row>
    <row r="1148">
      <c r="A1148" s="54">
        <v>45978.0</v>
      </c>
      <c r="B1148" s="2" t="s">
        <v>301</v>
      </c>
      <c r="C1148" s="2" t="s">
        <v>8726</v>
      </c>
      <c r="D1148" s="47" t="s">
        <v>8813</v>
      </c>
      <c r="E1148" s="2" t="s">
        <v>8727</v>
      </c>
      <c r="F1148" s="2" t="s">
        <v>157</v>
      </c>
      <c r="G1148" s="2" t="s">
        <v>157</v>
      </c>
      <c r="H1148" s="2" t="s">
        <v>8729</v>
      </c>
      <c r="I1148" s="107" t="s">
        <v>8865</v>
      </c>
      <c r="J1148" s="2" t="s">
        <v>8866</v>
      </c>
      <c r="K1148" s="2">
        <f>IFERROR(__xludf.DUMMYFUNCTION("""COMPUTED_VALUE"""),11.0)</f>
        <v>11</v>
      </c>
      <c r="L1148" s="2" t="s">
        <v>8731</v>
      </c>
      <c r="M1148" s="2">
        <v>12.0</v>
      </c>
    </row>
    <row r="1149">
      <c r="A1149" s="54">
        <v>45979.0</v>
      </c>
      <c r="B1149" s="2" t="s">
        <v>301</v>
      </c>
      <c r="C1149" s="2" t="s">
        <v>8726</v>
      </c>
      <c r="D1149" s="47" t="s">
        <v>8813</v>
      </c>
      <c r="E1149" s="2" t="s">
        <v>8727</v>
      </c>
      <c r="F1149" s="2" t="s">
        <v>157</v>
      </c>
      <c r="G1149" s="2" t="s">
        <v>157</v>
      </c>
      <c r="H1149" s="2" t="s">
        <v>8729</v>
      </c>
      <c r="I1149" s="107" t="s">
        <v>8865</v>
      </c>
      <c r="J1149" s="2" t="s">
        <v>8866</v>
      </c>
      <c r="K1149" s="2">
        <f>IFERROR(__xludf.DUMMYFUNCTION("""COMPUTED_VALUE"""),11.0)</f>
        <v>11</v>
      </c>
      <c r="L1149" s="2" t="s">
        <v>8731</v>
      </c>
      <c r="M1149" s="2">
        <v>12.0</v>
      </c>
    </row>
    <row r="1150">
      <c r="A1150" s="54">
        <v>45980.0</v>
      </c>
      <c r="B1150" s="2" t="s">
        <v>301</v>
      </c>
      <c r="C1150" s="2" t="s">
        <v>8726</v>
      </c>
      <c r="D1150" s="47" t="s">
        <v>8813</v>
      </c>
      <c r="E1150" s="2" t="s">
        <v>8727</v>
      </c>
      <c r="F1150" s="2" t="s">
        <v>157</v>
      </c>
      <c r="G1150" s="2" t="s">
        <v>157</v>
      </c>
      <c r="H1150" s="2" t="s">
        <v>8729</v>
      </c>
      <c r="I1150" s="107" t="s">
        <v>8865</v>
      </c>
      <c r="J1150" s="2" t="s">
        <v>8866</v>
      </c>
      <c r="K1150" s="2">
        <f>IFERROR(__xludf.DUMMYFUNCTION("""COMPUTED_VALUE"""),11.0)</f>
        <v>11</v>
      </c>
      <c r="L1150" s="2" t="s">
        <v>8731</v>
      </c>
      <c r="M1150" s="2">
        <v>12.0</v>
      </c>
    </row>
    <row r="1151">
      <c r="A1151" s="54">
        <v>45981.0</v>
      </c>
      <c r="B1151" s="2" t="s">
        <v>301</v>
      </c>
      <c r="C1151" s="2" t="s">
        <v>8726</v>
      </c>
      <c r="D1151" s="47" t="s">
        <v>8813</v>
      </c>
      <c r="E1151" s="2" t="s">
        <v>8727</v>
      </c>
      <c r="F1151" s="2" t="s">
        <v>157</v>
      </c>
      <c r="G1151" s="2" t="s">
        <v>157</v>
      </c>
      <c r="H1151" s="2" t="s">
        <v>8729</v>
      </c>
      <c r="I1151" s="107" t="s">
        <v>8865</v>
      </c>
      <c r="J1151" s="2" t="s">
        <v>8866</v>
      </c>
      <c r="K1151" s="2">
        <f>IFERROR(__xludf.DUMMYFUNCTION("""COMPUTED_VALUE"""),11.0)</f>
        <v>11</v>
      </c>
      <c r="L1151" s="2" t="s">
        <v>8731</v>
      </c>
      <c r="M1151" s="2">
        <v>12.0</v>
      </c>
    </row>
    <row r="1152">
      <c r="A1152" s="54">
        <v>45982.0</v>
      </c>
      <c r="B1152" s="2" t="s">
        <v>301</v>
      </c>
      <c r="C1152" s="2" t="s">
        <v>8726</v>
      </c>
      <c r="D1152" s="47" t="s">
        <v>8813</v>
      </c>
      <c r="E1152" s="2" t="s">
        <v>8727</v>
      </c>
      <c r="F1152" s="2" t="s">
        <v>157</v>
      </c>
      <c r="G1152" s="2" t="s">
        <v>157</v>
      </c>
      <c r="H1152" s="2" t="s">
        <v>8729</v>
      </c>
      <c r="I1152" s="107" t="s">
        <v>8865</v>
      </c>
      <c r="J1152" s="2" t="s">
        <v>8866</v>
      </c>
      <c r="K1152" s="2">
        <f>IFERROR(__xludf.DUMMYFUNCTION("""COMPUTED_VALUE"""),11.0)</f>
        <v>11</v>
      </c>
      <c r="L1152" s="2" t="s">
        <v>8731</v>
      </c>
      <c r="M1152" s="2">
        <v>12.0</v>
      </c>
    </row>
    <row r="1153">
      <c r="A1153" s="54">
        <v>45983.0</v>
      </c>
      <c r="B1153" s="2" t="s">
        <v>301</v>
      </c>
      <c r="C1153" s="2" t="s">
        <v>8726</v>
      </c>
      <c r="D1153" s="47" t="s">
        <v>8813</v>
      </c>
      <c r="E1153" s="2" t="s">
        <v>8727</v>
      </c>
      <c r="F1153" s="2" t="s">
        <v>157</v>
      </c>
      <c r="G1153" s="2" t="s">
        <v>157</v>
      </c>
      <c r="H1153" s="2" t="s">
        <v>8729</v>
      </c>
      <c r="I1153" s="107" t="s">
        <v>8865</v>
      </c>
      <c r="J1153" s="2" t="s">
        <v>8866</v>
      </c>
      <c r="K1153" s="2">
        <f>IFERROR(__xludf.DUMMYFUNCTION("""COMPUTED_VALUE"""),11.0)</f>
        <v>11</v>
      </c>
      <c r="L1153" s="2" t="s">
        <v>8731</v>
      </c>
      <c r="M1153" s="2">
        <v>12.0</v>
      </c>
    </row>
    <row r="1154">
      <c r="A1154" s="54">
        <v>45984.0</v>
      </c>
      <c r="B1154" s="2" t="s">
        <v>301</v>
      </c>
      <c r="C1154" s="2" t="s">
        <v>8726</v>
      </c>
      <c r="D1154" s="47" t="s">
        <v>8813</v>
      </c>
      <c r="E1154" s="2" t="s">
        <v>8727</v>
      </c>
      <c r="F1154" s="2" t="s">
        <v>157</v>
      </c>
      <c r="G1154" s="2" t="s">
        <v>157</v>
      </c>
      <c r="H1154" s="2" t="s">
        <v>8729</v>
      </c>
      <c r="I1154" s="107" t="s">
        <v>8865</v>
      </c>
      <c r="J1154" s="2" t="s">
        <v>8866</v>
      </c>
      <c r="K1154" s="2">
        <f>IFERROR(__xludf.DUMMYFUNCTION("""COMPUTED_VALUE"""),11.0)</f>
        <v>11</v>
      </c>
      <c r="L1154" s="2" t="s">
        <v>8731</v>
      </c>
      <c r="M1154" s="2">
        <v>12.0</v>
      </c>
    </row>
    <row r="1155">
      <c r="A1155" s="54">
        <v>45985.0</v>
      </c>
      <c r="B1155" s="2" t="s">
        <v>301</v>
      </c>
      <c r="C1155" s="2" t="s">
        <v>8726</v>
      </c>
      <c r="D1155" s="47" t="s">
        <v>8813</v>
      </c>
      <c r="E1155" s="2" t="s">
        <v>8727</v>
      </c>
      <c r="F1155" s="2" t="s">
        <v>157</v>
      </c>
      <c r="G1155" s="2" t="s">
        <v>157</v>
      </c>
      <c r="H1155" s="2" t="s">
        <v>8729</v>
      </c>
      <c r="I1155" s="107" t="s">
        <v>8865</v>
      </c>
      <c r="J1155" s="2" t="s">
        <v>8866</v>
      </c>
      <c r="K1155" s="2">
        <f>IFERROR(__xludf.DUMMYFUNCTION("""COMPUTED_VALUE"""),11.0)</f>
        <v>11</v>
      </c>
      <c r="L1155" s="2" t="s">
        <v>8731</v>
      </c>
      <c r="M1155" s="2">
        <v>12.0</v>
      </c>
    </row>
    <row r="1156">
      <c r="A1156" s="54">
        <v>45986.0</v>
      </c>
      <c r="B1156" s="2" t="s">
        <v>301</v>
      </c>
      <c r="C1156" s="2" t="s">
        <v>8726</v>
      </c>
      <c r="D1156" s="47" t="s">
        <v>8813</v>
      </c>
      <c r="E1156" s="2" t="s">
        <v>8727</v>
      </c>
      <c r="F1156" s="2" t="s">
        <v>157</v>
      </c>
      <c r="G1156" s="2" t="s">
        <v>157</v>
      </c>
      <c r="H1156" s="2" t="s">
        <v>8729</v>
      </c>
      <c r="I1156" s="107" t="s">
        <v>8865</v>
      </c>
      <c r="J1156" s="2" t="s">
        <v>8866</v>
      </c>
      <c r="K1156" s="2">
        <f>IFERROR(__xludf.DUMMYFUNCTION("""COMPUTED_VALUE"""),11.0)</f>
        <v>11</v>
      </c>
      <c r="L1156" s="2" t="s">
        <v>8731</v>
      </c>
      <c r="M1156" s="2">
        <v>12.0</v>
      </c>
    </row>
    <row r="1157">
      <c r="A1157" s="54">
        <v>45987.0</v>
      </c>
      <c r="B1157" s="2" t="s">
        <v>301</v>
      </c>
      <c r="C1157" s="2" t="s">
        <v>8726</v>
      </c>
      <c r="D1157" s="47" t="s">
        <v>8813</v>
      </c>
      <c r="E1157" s="2" t="s">
        <v>8727</v>
      </c>
      <c r="F1157" s="2" t="s">
        <v>157</v>
      </c>
      <c r="G1157" s="2" t="s">
        <v>157</v>
      </c>
      <c r="H1157" s="2" t="s">
        <v>8729</v>
      </c>
      <c r="I1157" s="107" t="s">
        <v>8865</v>
      </c>
      <c r="J1157" s="2" t="s">
        <v>8866</v>
      </c>
      <c r="K1157" s="2">
        <f>IFERROR(__xludf.DUMMYFUNCTION("""COMPUTED_VALUE"""),11.0)</f>
        <v>11</v>
      </c>
      <c r="L1157" s="2" t="s">
        <v>8731</v>
      </c>
      <c r="M1157" s="2">
        <v>12.0</v>
      </c>
    </row>
    <row r="1158">
      <c r="A1158" s="54">
        <v>45988.0</v>
      </c>
      <c r="B1158" s="2" t="s">
        <v>301</v>
      </c>
      <c r="C1158" s="2" t="s">
        <v>8726</v>
      </c>
      <c r="D1158" s="47" t="s">
        <v>8813</v>
      </c>
      <c r="E1158" s="2" t="s">
        <v>8727</v>
      </c>
      <c r="F1158" s="2" t="s">
        <v>157</v>
      </c>
      <c r="G1158" s="2" t="s">
        <v>157</v>
      </c>
      <c r="H1158" s="2" t="s">
        <v>8729</v>
      </c>
      <c r="I1158" s="107" t="s">
        <v>8865</v>
      </c>
      <c r="J1158" s="2" t="s">
        <v>8866</v>
      </c>
      <c r="K1158" s="2">
        <f>IFERROR(__xludf.DUMMYFUNCTION("""COMPUTED_VALUE"""),11.0)</f>
        <v>11</v>
      </c>
      <c r="L1158" s="2" t="s">
        <v>8731</v>
      </c>
      <c r="M1158" s="2">
        <v>12.0</v>
      </c>
    </row>
    <row r="1159">
      <c r="A1159" s="54">
        <v>45989.0</v>
      </c>
      <c r="B1159" s="2" t="s">
        <v>301</v>
      </c>
      <c r="C1159" s="2" t="s">
        <v>8726</v>
      </c>
      <c r="D1159" s="47" t="s">
        <v>8813</v>
      </c>
      <c r="E1159" s="2" t="s">
        <v>8727</v>
      </c>
      <c r="F1159" s="2" t="s">
        <v>157</v>
      </c>
      <c r="G1159" s="2" t="s">
        <v>157</v>
      </c>
      <c r="H1159" s="2" t="s">
        <v>8729</v>
      </c>
      <c r="I1159" s="107" t="s">
        <v>8865</v>
      </c>
      <c r="J1159" s="2" t="s">
        <v>8866</v>
      </c>
      <c r="K1159" s="2">
        <f>IFERROR(__xludf.DUMMYFUNCTION("""COMPUTED_VALUE"""),11.0)</f>
        <v>11</v>
      </c>
      <c r="L1159" s="2" t="s">
        <v>8731</v>
      </c>
      <c r="M1159" s="2">
        <v>12.0</v>
      </c>
    </row>
    <row r="1160">
      <c r="A1160" s="54">
        <v>45990.0</v>
      </c>
      <c r="B1160" s="2" t="s">
        <v>301</v>
      </c>
      <c r="C1160" s="2" t="s">
        <v>8726</v>
      </c>
      <c r="D1160" s="47" t="s">
        <v>8813</v>
      </c>
      <c r="E1160" s="2" t="s">
        <v>8727</v>
      </c>
      <c r="F1160" s="2" t="s">
        <v>157</v>
      </c>
      <c r="G1160" s="2" t="s">
        <v>157</v>
      </c>
      <c r="H1160" s="2" t="s">
        <v>8729</v>
      </c>
      <c r="I1160" s="107" t="s">
        <v>8865</v>
      </c>
      <c r="J1160" s="2" t="s">
        <v>8866</v>
      </c>
      <c r="K1160" s="2">
        <f>IFERROR(__xludf.DUMMYFUNCTION("""COMPUTED_VALUE"""),11.0)</f>
        <v>11</v>
      </c>
      <c r="L1160" s="2" t="s">
        <v>8731</v>
      </c>
      <c r="M1160" s="2">
        <v>12.0</v>
      </c>
    </row>
    <row r="1161">
      <c r="A1161" s="54">
        <v>45991.0</v>
      </c>
      <c r="B1161" s="2" t="s">
        <v>301</v>
      </c>
      <c r="C1161" s="2" t="s">
        <v>8726</v>
      </c>
      <c r="D1161" s="47" t="s">
        <v>8813</v>
      </c>
      <c r="E1161" s="2" t="s">
        <v>8727</v>
      </c>
      <c r="F1161" s="2" t="s">
        <v>157</v>
      </c>
      <c r="G1161" s="2" t="s">
        <v>157</v>
      </c>
      <c r="H1161" s="2" t="s">
        <v>8729</v>
      </c>
      <c r="I1161" s="107" t="s">
        <v>8865</v>
      </c>
      <c r="J1161" s="2" t="s">
        <v>8866</v>
      </c>
      <c r="K1161" s="2">
        <f>IFERROR(__xludf.DUMMYFUNCTION("""COMPUTED_VALUE"""),11.0)</f>
        <v>11</v>
      </c>
      <c r="L1161" s="2" t="s">
        <v>8731</v>
      </c>
      <c r="M1161" s="2">
        <v>12.0</v>
      </c>
    </row>
    <row r="1162">
      <c r="A1162" s="54">
        <v>45992.0</v>
      </c>
      <c r="B1162" s="2" t="s">
        <v>301</v>
      </c>
      <c r="C1162" s="2" t="s">
        <v>8726</v>
      </c>
      <c r="D1162" s="47" t="s">
        <v>8813</v>
      </c>
      <c r="E1162" s="2" t="s">
        <v>8727</v>
      </c>
      <c r="F1162" s="2" t="s">
        <v>157</v>
      </c>
      <c r="G1162" s="2" t="s">
        <v>157</v>
      </c>
      <c r="H1162" s="2" t="s">
        <v>8729</v>
      </c>
      <c r="I1162" s="107" t="s">
        <v>8865</v>
      </c>
      <c r="J1162" s="2" t="s">
        <v>8866</v>
      </c>
      <c r="K1162" s="2">
        <f>IFERROR(__xludf.DUMMYFUNCTION("""COMPUTED_VALUE"""),11.0)</f>
        <v>11</v>
      </c>
      <c r="L1162" s="2" t="s">
        <v>8731</v>
      </c>
      <c r="M1162" s="2">
        <v>12.0</v>
      </c>
    </row>
    <row r="1163">
      <c r="A1163" s="54">
        <v>45993.0</v>
      </c>
      <c r="B1163" s="2" t="s">
        <v>301</v>
      </c>
      <c r="C1163" s="2" t="s">
        <v>8726</v>
      </c>
      <c r="D1163" s="47" t="s">
        <v>8813</v>
      </c>
      <c r="E1163" s="2" t="s">
        <v>8727</v>
      </c>
      <c r="F1163" s="2" t="s">
        <v>157</v>
      </c>
      <c r="G1163" s="2" t="s">
        <v>157</v>
      </c>
      <c r="H1163" s="2" t="s">
        <v>8729</v>
      </c>
      <c r="I1163" s="107" t="s">
        <v>8865</v>
      </c>
      <c r="J1163" s="2" t="s">
        <v>8866</v>
      </c>
      <c r="K1163" s="2">
        <f>IFERROR(__xludf.DUMMYFUNCTION("""COMPUTED_VALUE"""),11.0)</f>
        <v>11</v>
      </c>
      <c r="L1163" s="2" t="s">
        <v>8731</v>
      </c>
      <c r="M1163" s="2">
        <v>12.0</v>
      </c>
    </row>
    <row r="1164">
      <c r="A1164" s="54">
        <v>45994.0</v>
      </c>
      <c r="B1164" s="2" t="s">
        <v>301</v>
      </c>
      <c r="C1164" s="2" t="s">
        <v>8726</v>
      </c>
      <c r="D1164" s="47" t="s">
        <v>151</v>
      </c>
      <c r="E1164" s="2" t="s">
        <v>8867</v>
      </c>
      <c r="F1164" s="48" t="s">
        <v>599</v>
      </c>
      <c r="G1164" s="48" t="s">
        <v>600</v>
      </c>
      <c r="H1164" s="2" t="s">
        <v>8738</v>
      </c>
      <c r="I1164" s="107" t="s">
        <v>8865</v>
      </c>
      <c r="J1164" s="2" t="s">
        <v>8868</v>
      </c>
      <c r="K1164" s="2">
        <f>IFERROR(__xludf.DUMMYFUNCTION("""COMPUTED_VALUE"""),11.0)</f>
        <v>11</v>
      </c>
      <c r="L1164" s="2" t="s">
        <v>8731</v>
      </c>
      <c r="M1164" s="2">
        <v>12.0</v>
      </c>
    </row>
    <row r="1165">
      <c r="A1165" s="54">
        <v>45995.0</v>
      </c>
      <c r="B1165" s="2" t="s">
        <v>301</v>
      </c>
      <c r="C1165" s="2" t="s">
        <v>8726</v>
      </c>
      <c r="D1165" s="47" t="s">
        <v>8813</v>
      </c>
      <c r="E1165" s="2" t="s">
        <v>8727</v>
      </c>
      <c r="F1165" s="2" t="s">
        <v>157</v>
      </c>
      <c r="G1165" s="2" t="s">
        <v>157</v>
      </c>
      <c r="H1165" s="2" t="s">
        <v>8729</v>
      </c>
      <c r="I1165" s="107" t="s">
        <v>8865</v>
      </c>
      <c r="J1165" s="2" t="s">
        <v>8866</v>
      </c>
      <c r="K1165" s="2">
        <f>IFERROR(__xludf.DUMMYFUNCTION("""COMPUTED_VALUE"""),11.0)</f>
        <v>11</v>
      </c>
      <c r="L1165" s="2" t="s">
        <v>8731</v>
      </c>
      <c r="M1165" s="2">
        <v>12.0</v>
      </c>
    </row>
    <row r="1166">
      <c r="A1166" s="54">
        <v>45996.0</v>
      </c>
      <c r="B1166" s="2" t="s">
        <v>301</v>
      </c>
      <c r="C1166" s="2" t="s">
        <v>8726</v>
      </c>
      <c r="D1166" s="47" t="s">
        <v>8813</v>
      </c>
      <c r="E1166" s="2" t="s">
        <v>8727</v>
      </c>
      <c r="F1166" s="2" t="s">
        <v>157</v>
      </c>
      <c r="G1166" s="2" t="s">
        <v>157</v>
      </c>
      <c r="H1166" s="2" t="s">
        <v>8729</v>
      </c>
      <c r="I1166" s="107" t="s">
        <v>8865</v>
      </c>
      <c r="J1166" s="2" t="s">
        <v>8866</v>
      </c>
      <c r="K1166" s="2">
        <f>IFERROR(__xludf.DUMMYFUNCTION("""COMPUTED_VALUE"""),11.0)</f>
        <v>11</v>
      </c>
      <c r="L1166" s="2" t="s">
        <v>8731</v>
      </c>
      <c r="M1166" s="2">
        <v>12.0</v>
      </c>
    </row>
    <row r="1167">
      <c r="A1167" s="54">
        <v>45997.0</v>
      </c>
      <c r="B1167" s="2" t="s">
        <v>301</v>
      </c>
      <c r="C1167" s="2" t="s">
        <v>8726</v>
      </c>
      <c r="D1167" s="47" t="s">
        <v>8813</v>
      </c>
      <c r="E1167" s="2" t="s">
        <v>8727</v>
      </c>
      <c r="F1167" s="2" t="s">
        <v>157</v>
      </c>
      <c r="G1167" s="2" t="s">
        <v>157</v>
      </c>
      <c r="H1167" s="2" t="s">
        <v>8729</v>
      </c>
      <c r="I1167" s="107" t="s">
        <v>8865</v>
      </c>
      <c r="J1167" s="2" t="s">
        <v>8866</v>
      </c>
      <c r="K1167" s="2">
        <f>IFERROR(__xludf.DUMMYFUNCTION("""COMPUTED_VALUE"""),11.0)</f>
        <v>11</v>
      </c>
      <c r="L1167" s="2" t="s">
        <v>8731</v>
      </c>
      <c r="M1167" s="2">
        <v>12.0</v>
      </c>
    </row>
    <row r="1168">
      <c r="A1168" s="54">
        <v>45998.0</v>
      </c>
      <c r="B1168" s="2" t="s">
        <v>301</v>
      </c>
      <c r="C1168" s="2" t="s">
        <v>8726</v>
      </c>
      <c r="D1168" s="47" t="s">
        <v>8813</v>
      </c>
      <c r="E1168" s="2" t="s">
        <v>8727</v>
      </c>
      <c r="F1168" s="2" t="s">
        <v>157</v>
      </c>
      <c r="G1168" s="2" t="s">
        <v>157</v>
      </c>
      <c r="H1168" s="2" t="s">
        <v>8729</v>
      </c>
      <c r="I1168" s="107" t="s">
        <v>8865</v>
      </c>
      <c r="J1168" s="2" t="s">
        <v>8866</v>
      </c>
      <c r="K1168" s="2">
        <f>IFERROR(__xludf.DUMMYFUNCTION("""COMPUTED_VALUE"""),11.0)</f>
        <v>11</v>
      </c>
      <c r="L1168" s="2" t="s">
        <v>8731</v>
      </c>
      <c r="M1168" s="2">
        <v>12.0</v>
      </c>
    </row>
    <row r="1169">
      <c r="A1169" s="54">
        <v>45999.0</v>
      </c>
      <c r="B1169" s="2" t="s">
        <v>301</v>
      </c>
      <c r="C1169" s="2" t="s">
        <v>8726</v>
      </c>
      <c r="D1169" s="47" t="s">
        <v>8813</v>
      </c>
      <c r="E1169" s="2" t="s">
        <v>8727</v>
      </c>
      <c r="F1169" s="2" t="s">
        <v>157</v>
      </c>
      <c r="G1169" s="2" t="s">
        <v>157</v>
      </c>
      <c r="H1169" s="2" t="s">
        <v>8729</v>
      </c>
      <c r="I1169" s="107" t="s">
        <v>8865</v>
      </c>
      <c r="J1169" s="2" t="s">
        <v>8866</v>
      </c>
      <c r="K1169" s="2">
        <f>IFERROR(__xludf.DUMMYFUNCTION("""COMPUTED_VALUE"""),11.0)</f>
        <v>11</v>
      </c>
      <c r="L1169" s="2" t="s">
        <v>8731</v>
      </c>
      <c r="M1169" s="2">
        <v>12.0</v>
      </c>
    </row>
    <row r="1170">
      <c r="A1170" s="54">
        <v>46000.0</v>
      </c>
      <c r="B1170" s="2" t="s">
        <v>301</v>
      </c>
      <c r="C1170" s="2" t="s">
        <v>8726</v>
      </c>
      <c r="D1170" s="47" t="s">
        <v>8813</v>
      </c>
      <c r="E1170" s="2" t="s">
        <v>8727</v>
      </c>
      <c r="F1170" s="2" t="s">
        <v>157</v>
      </c>
      <c r="G1170" s="2" t="s">
        <v>157</v>
      </c>
      <c r="H1170" s="2" t="s">
        <v>8729</v>
      </c>
      <c r="I1170" s="107" t="s">
        <v>8865</v>
      </c>
      <c r="J1170" s="2" t="s">
        <v>8866</v>
      </c>
      <c r="K1170" s="2">
        <f>IFERROR(__xludf.DUMMYFUNCTION("""COMPUTED_VALUE"""),11.0)</f>
        <v>11</v>
      </c>
      <c r="L1170" s="2" t="s">
        <v>8731</v>
      </c>
      <c r="M1170" s="2">
        <v>12.0</v>
      </c>
    </row>
    <row r="1171">
      <c r="A1171" s="54">
        <v>46001.0</v>
      </c>
      <c r="B1171" s="2" t="s">
        <v>301</v>
      </c>
      <c r="C1171" s="2" t="s">
        <v>8726</v>
      </c>
      <c r="D1171" s="47" t="s">
        <v>8813</v>
      </c>
      <c r="E1171" s="2" t="s">
        <v>8727</v>
      </c>
      <c r="F1171" s="2" t="s">
        <v>157</v>
      </c>
      <c r="G1171" s="2" t="s">
        <v>157</v>
      </c>
      <c r="H1171" s="2" t="s">
        <v>8729</v>
      </c>
      <c r="I1171" s="107" t="s">
        <v>8865</v>
      </c>
      <c r="J1171" s="2" t="s">
        <v>8866</v>
      </c>
      <c r="K1171" s="2">
        <f>IFERROR(__xludf.DUMMYFUNCTION("""COMPUTED_VALUE"""),11.0)</f>
        <v>11</v>
      </c>
      <c r="L1171" s="2" t="s">
        <v>8731</v>
      </c>
      <c r="M1171" s="2">
        <v>12.0</v>
      </c>
    </row>
    <row r="1172">
      <c r="A1172" s="54">
        <v>46002.0</v>
      </c>
      <c r="B1172" s="2" t="s">
        <v>301</v>
      </c>
      <c r="C1172" s="2" t="s">
        <v>8726</v>
      </c>
      <c r="D1172" s="47" t="s">
        <v>8813</v>
      </c>
      <c r="E1172" s="2" t="s">
        <v>8727</v>
      </c>
      <c r="F1172" s="2" t="s">
        <v>157</v>
      </c>
      <c r="G1172" s="2" t="s">
        <v>157</v>
      </c>
      <c r="H1172" s="2" t="s">
        <v>8729</v>
      </c>
      <c r="I1172" s="107" t="s">
        <v>8865</v>
      </c>
      <c r="J1172" s="2" t="s">
        <v>8866</v>
      </c>
      <c r="K1172" s="2">
        <f>IFERROR(__xludf.DUMMYFUNCTION("""COMPUTED_VALUE"""),11.0)</f>
        <v>11</v>
      </c>
      <c r="L1172" s="2" t="s">
        <v>8731</v>
      </c>
      <c r="M1172" s="2">
        <v>12.0</v>
      </c>
    </row>
    <row r="1173">
      <c r="A1173" s="54">
        <v>46003.0</v>
      </c>
      <c r="B1173" s="2" t="s">
        <v>301</v>
      </c>
      <c r="C1173" s="2" t="s">
        <v>8726</v>
      </c>
      <c r="D1173" s="47" t="s">
        <v>8813</v>
      </c>
      <c r="E1173" s="2" t="s">
        <v>8727</v>
      </c>
      <c r="F1173" s="2" t="s">
        <v>157</v>
      </c>
      <c r="G1173" s="2" t="s">
        <v>157</v>
      </c>
      <c r="H1173" s="2" t="s">
        <v>8729</v>
      </c>
      <c r="I1173" s="107" t="s">
        <v>8865</v>
      </c>
      <c r="J1173" s="2" t="s">
        <v>8866</v>
      </c>
      <c r="K1173" s="2">
        <f>IFERROR(__xludf.DUMMYFUNCTION("""COMPUTED_VALUE"""),11.0)</f>
        <v>11</v>
      </c>
      <c r="L1173" s="2" t="s">
        <v>8731</v>
      </c>
      <c r="M1173" s="2">
        <v>12.0</v>
      </c>
    </row>
    <row r="1174">
      <c r="A1174" s="54">
        <v>46004.0</v>
      </c>
      <c r="B1174" s="2" t="s">
        <v>301</v>
      </c>
      <c r="C1174" s="2" t="s">
        <v>8726</v>
      </c>
      <c r="D1174" s="47" t="s">
        <v>8813</v>
      </c>
      <c r="E1174" s="2" t="s">
        <v>8727</v>
      </c>
      <c r="F1174" s="2" t="s">
        <v>157</v>
      </c>
      <c r="G1174" s="2" t="s">
        <v>157</v>
      </c>
      <c r="H1174" s="2" t="s">
        <v>8729</v>
      </c>
      <c r="I1174" s="107" t="s">
        <v>8865</v>
      </c>
      <c r="J1174" s="2" t="s">
        <v>8866</v>
      </c>
      <c r="K1174" s="2">
        <f>IFERROR(__xludf.DUMMYFUNCTION("""COMPUTED_VALUE"""),11.0)</f>
        <v>11</v>
      </c>
      <c r="L1174" s="2" t="s">
        <v>8731</v>
      </c>
      <c r="M1174" s="2">
        <v>12.0</v>
      </c>
    </row>
    <row r="1175">
      <c r="A1175" s="54">
        <v>46005.0</v>
      </c>
      <c r="B1175" s="2" t="s">
        <v>301</v>
      </c>
      <c r="C1175" s="2" t="s">
        <v>8726</v>
      </c>
      <c r="D1175" s="47" t="s">
        <v>8813</v>
      </c>
      <c r="E1175" s="2" t="s">
        <v>8727</v>
      </c>
      <c r="F1175" s="2" t="s">
        <v>157</v>
      </c>
      <c r="G1175" s="2" t="s">
        <v>157</v>
      </c>
      <c r="H1175" s="2" t="s">
        <v>8729</v>
      </c>
      <c r="I1175" s="107" t="s">
        <v>8865</v>
      </c>
      <c r="J1175" s="2" t="s">
        <v>8866</v>
      </c>
      <c r="K1175" s="2">
        <f>IFERROR(__xludf.DUMMYFUNCTION("""COMPUTED_VALUE"""),11.0)</f>
        <v>11</v>
      </c>
      <c r="L1175" s="2" t="s">
        <v>8731</v>
      </c>
      <c r="M1175" s="2">
        <v>12.0</v>
      </c>
    </row>
    <row r="1176">
      <c r="A1176" s="54">
        <v>46006.0</v>
      </c>
      <c r="B1176" s="2" t="s">
        <v>301</v>
      </c>
      <c r="C1176" s="2" t="s">
        <v>8726</v>
      </c>
      <c r="D1176" s="47" t="s">
        <v>8813</v>
      </c>
      <c r="E1176" s="2" t="s">
        <v>8727</v>
      </c>
      <c r="F1176" s="2" t="s">
        <v>157</v>
      </c>
      <c r="G1176" s="2" t="s">
        <v>157</v>
      </c>
      <c r="H1176" s="2" t="s">
        <v>8729</v>
      </c>
      <c r="I1176" s="107" t="s">
        <v>8865</v>
      </c>
      <c r="J1176" s="2" t="s">
        <v>8866</v>
      </c>
      <c r="K1176" s="2">
        <f>IFERROR(__xludf.DUMMYFUNCTION("""COMPUTED_VALUE"""),11.0)</f>
        <v>11</v>
      </c>
      <c r="L1176" s="2" t="s">
        <v>8731</v>
      </c>
      <c r="M1176" s="2">
        <v>12.0</v>
      </c>
    </row>
    <row r="1177">
      <c r="A1177" s="54">
        <v>46007.0</v>
      </c>
      <c r="B1177" s="2" t="s">
        <v>301</v>
      </c>
      <c r="C1177" s="2" t="s">
        <v>8726</v>
      </c>
      <c r="D1177" s="47" t="s">
        <v>8813</v>
      </c>
      <c r="E1177" s="2" t="s">
        <v>8727</v>
      </c>
      <c r="F1177" s="2" t="s">
        <v>157</v>
      </c>
      <c r="G1177" s="2" t="s">
        <v>157</v>
      </c>
      <c r="H1177" s="2" t="s">
        <v>8729</v>
      </c>
      <c r="I1177" s="107" t="s">
        <v>8865</v>
      </c>
      <c r="J1177" s="2" t="s">
        <v>8866</v>
      </c>
      <c r="K1177" s="2">
        <f>IFERROR(__xludf.DUMMYFUNCTION("""COMPUTED_VALUE"""),11.0)</f>
        <v>11</v>
      </c>
      <c r="L1177" s="2" t="s">
        <v>8731</v>
      </c>
      <c r="M1177" s="2">
        <v>12.0</v>
      </c>
    </row>
    <row r="1178">
      <c r="A1178" s="54">
        <v>46008.0</v>
      </c>
      <c r="B1178" s="2" t="s">
        <v>301</v>
      </c>
      <c r="C1178" s="2" t="s">
        <v>8726</v>
      </c>
      <c r="D1178" s="47" t="s">
        <v>8813</v>
      </c>
      <c r="E1178" s="2" t="s">
        <v>8727</v>
      </c>
      <c r="F1178" s="2" t="s">
        <v>157</v>
      </c>
      <c r="G1178" s="2" t="s">
        <v>157</v>
      </c>
      <c r="H1178" s="2" t="s">
        <v>8729</v>
      </c>
      <c r="I1178" s="107" t="s">
        <v>8865</v>
      </c>
      <c r="J1178" s="2" t="s">
        <v>8866</v>
      </c>
      <c r="K1178" s="2">
        <f>IFERROR(__xludf.DUMMYFUNCTION("""COMPUTED_VALUE"""),11.0)</f>
        <v>11</v>
      </c>
      <c r="L1178" s="2" t="s">
        <v>8731</v>
      </c>
      <c r="M1178" s="2">
        <v>12.0</v>
      </c>
    </row>
    <row r="1179">
      <c r="A1179" s="54">
        <v>46009.0</v>
      </c>
      <c r="B1179" s="2" t="s">
        <v>301</v>
      </c>
      <c r="C1179" s="2" t="s">
        <v>8726</v>
      </c>
      <c r="D1179" s="47" t="s">
        <v>8813</v>
      </c>
      <c r="E1179" s="2" t="s">
        <v>8727</v>
      </c>
      <c r="F1179" s="2" t="s">
        <v>157</v>
      </c>
      <c r="G1179" s="2" t="s">
        <v>157</v>
      </c>
      <c r="H1179" s="2" t="s">
        <v>8729</v>
      </c>
      <c r="I1179" s="107" t="s">
        <v>8865</v>
      </c>
      <c r="J1179" s="2" t="s">
        <v>8866</v>
      </c>
      <c r="K1179" s="2">
        <f>IFERROR(__xludf.DUMMYFUNCTION("""COMPUTED_VALUE"""),11.0)</f>
        <v>11</v>
      </c>
      <c r="L1179" s="2" t="s">
        <v>8731</v>
      </c>
      <c r="M1179" s="2">
        <v>12.0</v>
      </c>
    </row>
    <row r="1180">
      <c r="A1180" s="54">
        <v>46010.0</v>
      </c>
      <c r="B1180" s="2" t="s">
        <v>301</v>
      </c>
      <c r="C1180" s="2" t="s">
        <v>8726</v>
      </c>
      <c r="D1180" s="47" t="s">
        <v>8813</v>
      </c>
      <c r="E1180" s="2" t="s">
        <v>8727</v>
      </c>
      <c r="F1180" s="2" t="s">
        <v>157</v>
      </c>
      <c r="G1180" s="2" t="s">
        <v>157</v>
      </c>
      <c r="H1180" s="2" t="s">
        <v>8729</v>
      </c>
      <c r="I1180" s="107" t="s">
        <v>8865</v>
      </c>
      <c r="J1180" s="2" t="s">
        <v>8866</v>
      </c>
      <c r="K1180" s="2">
        <f>IFERROR(__xludf.DUMMYFUNCTION("""COMPUTED_VALUE"""),11.0)</f>
        <v>11</v>
      </c>
      <c r="L1180" s="2" t="s">
        <v>8731</v>
      </c>
      <c r="M1180" s="2">
        <v>12.0</v>
      </c>
    </row>
    <row r="1181">
      <c r="A1181" s="54">
        <v>46011.0</v>
      </c>
      <c r="B1181" s="2" t="s">
        <v>301</v>
      </c>
      <c r="C1181" s="2" t="s">
        <v>8726</v>
      </c>
      <c r="D1181" s="47" t="s">
        <v>8813</v>
      </c>
      <c r="E1181" s="2" t="s">
        <v>8727</v>
      </c>
      <c r="F1181" s="2" t="s">
        <v>157</v>
      </c>
      <c r="G1181" s="2" t="s">
        <v>157</v>
      </c>
      <c r="H1181" s="2" t="s">
        <v>8729</v>
      </c>
      <c r="I1181" s="107" t="s">
        <v>8865</v>
      </c>
      <c r="J1181" s="2" t="s">
        <v>8866</v>
      </c>
      <c r="K1181" s="2">
        <f>IFERROR(__xludf.DUMMYFUNCTION("""COMPUTED_VALUE"""),11.0)</f>
        <v>11</v>
      </c>
      <c r="L1181" s="2" t="s">
        <v>8731</v>
      </c>
      <c r="M1181" s="2">
        <v>12.0</v>
      </c>
    </row>
    <row r="1182">
      <c r="A1182" s="54">
        <v>46012.0</v>
      </c>
      <c r="B1182" s="2" t="s">
        <v>301</v>
      </c>
      <c r="C1182" s="2" t="s">
        <v>8726</v>
      </c>
      <c r="D1182" s="47" t="s">
        <v>8813</v>
      </c>
      <c r="E1182" s="2" t="s">
        <v>8727</v>
      </c>
      <c r="F1182" s="2" t="s">
        <v>157</v>
      </c>
      <c r="G1182" s="2" t="s">
        <v>157</v>
      </c>
      <c r="H1182" s="2" t="s">
        <v>8729</v>
      </c>
      <c r="I1182" s="107" t="s">
        <v>8865</v>
      </c>
      <c r="J1182" s="2" t="s">
        <v>8866</v>
      </c>
      <c r="K1182" s="2">
        <f>IFERROR(__xludf.DUMMYFUNCTION("""COMPUTED_VALUE"""),11.0)</f>
        <v>11</v>
      </c>
      <c r="L1182" s="2" t="s">
        <v>8731</v>
      </c>
      <c r="M1182" s="2">
        <v>12.0</v>
      </c>
    </row>
    <row r="1183">
      <c r="A1183" s="54">
        <v>46013.0</v>
      </c>
      <c r="B1183" s="2" t="s">
        <v>301</v>
      </c>
      <c r="C1183" s="2" t="s">
        <v>8726</v>
      </c>
      <c r="D1183" s="47" t="s">
        <v>8813</v>
      </c>
      <c r="E1183" s="2" t="s">
        <v>8727</v>
      </c>
      <c r="F1183" s="2" t="s">
        <v>157</v>
      </c>
      <c r="G1183" s="2" t="s">
        <v>157</v>
      </c>
      <c r="H1183" s="2" t="s">
        <v>8729</v>
      </c>
      <c r="I1183" s="107" t="s">
        <v>8865</v>
      </c>
      <c r="J1183" s="2" t="s">
        <v>8866</v>
      </c>
      <c r="K1183" s="2">
        <f>IFERROR(__xludf.DUMMYFUNCTION("""COMPUTED_VALUE"""),11.0)</f>
        <v>11</v>
      </c>
      <c r="L1183" s="2" t="s">
        <v>8731</v>
      </c>
      <c r="M1183" s="2">
        <v>12.0</v>
      </c>
    </row>
    <row r="1184">
      <c r="A1184" s="54">
        <v>46014.0</v>
      </c>
      <c r="B1184" s="2" t="s">
        <v>301</v>
      </c>
      <c r="C1184" s="2" t="s">
        <v>8726</v>
      </c>
      <c r="D1184" s="47" t="s">
        <v>8813</v>
      </c>
      <c r="E1184" s="2" t="s">
        <v>8727</v>
      </c>
      <c r="F1184" s="2" t="s">
        <v>157</v>
      </c>
      <c r="G1184" s="2" t="s">
        <v>157</v>
      </c>
      <c r="H1184" s="2" t="s">
        <v>8729</v>
      </c>
      <c r="I1184" s="107" t="s">
        <v>8865</v>
      </c>
      <c r="J1184" s="2" t="s">
        <v>8866</v>
      </c>
      <c r="K1184" s="2">
        <f>IFERROR(__xludf.DUMMYFUNCTION("""COMPUTED_VALUE"""),12.0)</f>
        <v>12</v>
      </c>
      <c r="L1184" s="2" t="s">
        <v>8735</v>
      </c>
      <c r="M1184" s="2">
        <v>12.0</v>
      </c>
    </row>
    <row r="1185">
      <c r="A1185" s="54">
        <v>46015.0</v>
      </c>
      <c r="B1185" s="2" t="s">
        <v>301</v>
      </c>
      <c r="C1185" s="2" t="s">
        <v>8726</v>
      </c>
      <c r="D1185" s="47" t="s">
        <v>8813</v>
      </c>
      <c r="E1185" s="2" t="s">
        <v>8727</v>
      </c>
      <c r="F1185" s="2" t="s">
        <v>157</v>
      </c>
      <c r="G1185" s="2" t="s">
        <v>157</v>
      </c>
      <c r="H1185" s="2" t="s">
        <v>8729</v>
      </c>
      <c r="I1185" s="107" t="s">
        <v>8865</v>
      </c>
      <c r="J1185" s="2" t="s">
        <v>8866</v>
      </c>
      <c r="K1185" s="2">
        <f>IFERROR(__xludf.DUMMYFUNCTION("""COMPUTED_VALUE"""),11.0)</f>
        <v>11</v>
      </c>
      <c r="L1185" s="2" t="s">
        <v>8731</v>
      </c>
      <c r="M1185" s="2">
        <v>12.0</v>
      </c>
    </row>
    <row r="1186">
      <c r="A1186" s="54">
        <v>46016.0</v>
      </c>
      <c r="B1186" s="2" t="s">
        <v>301</v>
      </c>
      <c r="C1186" s="2" t="s">
        <v>8726</v>
      </c>
      <c r="D1186" s="47" t="s">
        <v>8813</v>
      </c>
      <c r="E1186" s="2" t="s">
        <v>8727</v>
      </c>
      <c r="F1186" s="2" t="s">
        <v>157</v>
      </c>
      <c r="G1186" s="2" t="s">
        <v>157</v>
      </c>
      <c r="H1186" s="2" t="s">
        <v>8729</v>
      </c>
      <c r="I1186" s="107" t="s">
        <v>8865</v>
      </c>
      <c r="J1186" s="2" t="s">
        <v>8866</v>
      </c>
      <c r="K1186" s="2">
        <f>IFERROR(__xludf.DUMMYFUNCTION("""COMPUTED_VALUE"""),11.0)</f>
        <v>11</v>
      </c>
      <c r="L1186" s="2" t="s">
        <v>8731</v>
      </c>
      <c r="M1186" s="2">
        <v>12.0</v>
      </c>
    </row>
    <row r="1187">
      <c r="A1187" s="54">
        <v>46017.0</v>
      </c>
      <c r="B1187" s="2" t="s">
        <v>301</v>
      </c>
      <c r="C1187" s="2" t="s">
        <v>8726</v>
      </c>
      <c r="D1187" s="47" t="s">
        <v>8813</v>
      </c>
      <c r="E1187" s="2" t="s">
        <v>8727</v>
      </c>
      <c r="F1187" s="2" t="s">
        <v>157</v>
      </c>
      <c r="G1187" s="2" t="s">
        <v>157</v>
      </c>
      <c r="H1187" s="2" t="s">
        <v>8729</v>
      </c>
      <c r="I1187" s="107" t="s">
        <v>8865</v>
      </c>
      <c r="J1187" s="2" t="s">
        <v>8866</v>
      </c>
      <c r="K1187" s="2">
        <f>IFERROR(__xludf.DUMMYFUNCTION("""COMPUTED_VALUE"""),11.0)</f>
        <v>11</v>
      </c>
      <c r="L1187" s="2" t="s">
        <v>8731</v>
      </c>
      <c r="M1187" s="2">
        <v>12.0</v>
      </c>
    </row>
    <row r="1188">
      <c r="A1188" s="54">
        <v>46018.0</v>
      </c>
      <c r="B1188" s="2" t="s">
        <v>301</v>
      </c>
      <c r="C1188" s="2" t="s">
        <v>8726</v>
      </c>
      <c r="D1188" s="47" t="s">
        <v>8813</v>
      </c>
      <c r="E1188" s="2" t="s">
        <v>8727</v>
      </c>
      <c r="F1188" s="2" t="s">
        <v>157</v>
      </c>
      <c r="G1188" s="2" t="s">
        <v>157</v>
      </c>
      <c r="H1188" s="2" t="s">
        <v>8729</v>
      </c>
      <c r="I1188" s="107" t="s">
        <v>8865</v>
      </c>
      <c r="J1188" s="2" t="s">
        <v>8866</v>
      </c>
      <c r="K1188" s="2">
        <f>IFERROR(__xludf.DUMMYFUNCTION("""COMPUTED_VALUE"""),11.0)</f>
        <v>11</v>
      </c>
      <c r="L1188" s="2" t="s">
        <v>8731</v>
      </c>
      <c r="M1188" s="2">
        <v>12.0</v>
      </c>
    </row>
    <row r="1189">
      <c r="A1189" s="54">
        <v>46019.0</v>
      </c>
      <c r="B1189" s="2" t="s">
        <v>301</v>
      </c>
      <c r="C1189" s="2" t="s">
        <v>8726</v>
      </c>
      <c r="D1189" s="47" t="s">
        <v>8813</v>
      </c>
      <c r="E1189" s="2" t="s">
        <v>8727</v>
      </c>
      <c r="F1189" s="2" t="s">
        <v>157</v>
      </c>
      <c r="G1189" s="2" t="s">
        <v>157</v>
      </c>
      <c r="H1189" s="2" t="s">
        <v>8729</v>
      </c>
      <c r="I1189" s="107" t="s">
        <v>8865</v>
      </c>
      <c r="J1189" s="2" t="s">
        <v>8866</v>
      </c>
      <c r="K1189" s="2">
        <f>IFERROR(__xludf.DUMMYFUNCTION("""COMPUTED_VALUE"""),11.0)</f>
        <v>11</v>
      </c>
      <c r="L1189" s="2" t="s">
        <v>8731</v>
      </c>
      <c r="M1189" s="2">
        <v>12.0</v>
      </c>
    </row>
    <row r="1190">
      <c r="A1190" s="54">
        <v>46020.0</v>
      </c>
      <c r="B1190" s="2" t="s">
        <v>301</v>
      </c>
      <c r="C1190" s="2" t="s">
        <v>8726</v>
      </c>
      <c r="D1190" s="47" t="s">
        <v>8813</v>
      </c>
      <c r="E1190" s="2" t="s">
        <v>8727</v>
      </c>
      <c r="F1190" s="2" t="s">
        <v>157</v>
      </c>
      <c r="G1190" s="2" t="s">
        <v>157</v>
      </c>
      <c r="H1190" s="2" t="s">
        <v>8729</v>
      </c>
      <c r="I1190" s="107" t="s">
        <v>8865</v>
      </c>
      <c r="J1190" s="2" t="s">
        <v>8866</v>
      </c>
      <c r="K1190" s="2">
        <f>IFERROR(__xludf.DUMMYFUNCTION("""COMPUTED_VALUE"""),11.0)</f>
        <v>11</v>
      </c>
      <c r="L1190" s="2" t="s">
        <v>8731</v>
      </c>
      <c r="M1190" s="2">
        <v>12.0</v>
      </c>
    </row>
    <row r="1191">
      <c r="A1191" s="54">
        <v>46021.0</v>
      </c>
      <c r="B1191" s="2" t="s">
        <v>301</v>
      </c>
      <c r="C1191" s="2" t="s">
        <v>8726</v>
      </c>
      <c r="D1191" s="47" t="s">
        <v>8813</v>
      </c>
      <c r="E1191" s="2" t="s">
        <v>8727</v>
      </c>
      <c r="F1191" s="2" t="s">
        <v>157</v>
      </c>
      <c r="G1191" s="2" t="s">
        <v>157</v>
      </c>
      <c r="H1191" s="2" t="s">
        <v>8729</v>
      </c>
      <c r="I1191" s="107" t="s">
        <v>8865</v>
      </c>
      <c r="J1191" s="2" t="s">
        <v>8866</v>
      </c>
      <c r="K1191" s="2">
        <f>IFERROR(__xludf.DUMMYFUNCTION("""COMPUTED_VALUE"""),11.0)</f>
        <v>11</v>
      </c>
      <c r="L1191" s="2" t="s">
        <v>8731</v>
      </c>
      <c r="M1191" s="2">
        <v>12.0</v>
      </c>
    </row>
    <row r="1192">
      <c r="A1192" s="54">
        <v>46022.0</v>
      </c>
      <c r="B1192" s="2" t="s">
        <v>301</v>
      </c>
      <c r="C1192" s="2" t="s">
        <v>8726</v>
      </c>
      <c r="D1192" s="47" t="s">
        <v>8813</v>
      </c>
      <c r="E1192" s="2" t="s">
        <v>8727</v>
      </c>
      <c r="F1192" s="2" t="s">
        <v>157</v>
      </c>
      <c r="G1192" s="2" t="s">
        <v>157</v>
      </c>
      <c r="H1192" s="2" t="s">
        <v>8729</v>
      </c>
      <c r="I1192" s="107" t="s">
        <v>8865</v>
      </c>
      <c r="J1192" s="2" t="s">
        <v>8866</v>
      </c>
      <c r="K1192" s="2">
        <f>IFERROR(__xludf.DUMMYFUNCTION("""COMPUTED_VALUE"""),11.0)</f>
        <v>11</v>
      </c>
      <c r="L1192" s="2" t="s">
        <v>8731</v>
      </c>
      <c r="M1192" s="2">
        <v>12.0</v>
      </c>
    </row>
    <row r="1193">
      <c r="A1193" s="54">
        <v>46023.0</v>
      </c>
      <c r="B1193" s="2" t="s">
        <v>301</v>
      </c>
      <c r="C1193" s="2" t="s">
        <v>8726</v>
      </c>
      <c r="D1193" s="47" t="s">
        <v>8813</v>
      </c>
      <c r="E1193" s="2" t="s">
        <v>8727</v>
      </c>
      <c r="F1193" s="2" t="s">
        <v>157</v>
      </c>
      <c r="G1193" s="2" t="s">
        <v>157</v>
      </c>
      <c r="H1193" s="2" t="s">
        <v>8729</v>
      </c>
      <c r="I1193" s="107" t="s">
        <v>8865</v>
      </c>
      <c r="J1193" s="2" t="s">
        <v>8866</v>
      </c>
      <c r="K1193" s="2">
        <f>IFERROR(__xludf.DUMMYFUNCTION("""COMPUTED_VALUE"""),11.0)</f>
        <v>11</v>
      </c>
      <c r="L1193" s="2" t="s">
        <v>8731</v>
      </c>
      <c r="M1193" s="2">
        <v>12.0</v>
      </c>
    </row>
    <row r="1194">
      <c r="A1194" s="54">
        <v>46024.0</v>
      </c>
      <c r="B1194" s="2" t="s">
        <v>301</v>
      </c>
      <c r="C1194" s="2" t="s">
        <v>8726</v>
      </c>
      <c r="D1194" s="47" t="s">
        <v>8813</v>
      </c>
      <c r="E1194" s="2" t="s">
        <v>8727</v>
      </c>
      <c r="F1194" s="2" t="s">
        <v>157</v>
      </c>
      <c r="G1194" s="2" t="s">
        <v>157</v>
      </c>
      <c r="H1194" s="2" t="s">
        <v>8729</v>
      </c>
      <c r="I1194" s="107" t="s">
        <v>8865</v>
      </c>
      <c r="J1194" s="2" t="s">
        <v>8866</v>
      </c>
      <c r="K1194" s="2">
        <f>IFERROR(__xludf.DUMMYFUNCTION("""COMPUTED_VALUE"""),11.0)</f>
        <v>11</v>
      </c>
      <c r="L1194" s="2" t="s">
        <v>8731</v>
      </c>
      <c r="M1194" s="2">
        <v>12.0</v>
      </c>
    </row>
    <row r="1195">
      <c r="A1195" s="54">
        <v>46025.0</v>
      </c>
      <c r="B1195" s="2" t="s">
        <v>301</v>
      </c>
      <c r="C1195" s="2" t="s">
        <v>8726</v>
      </c>
      <c r="D1195" s="47" t="s">
        <v>8813</v>
      </c>
      <c r="E1195" s="2" t="s">
        <v>8727</v>
      </c>
      <c r="F1195" s="2" t="s">
        <v>157</v>
      </c>
      <c r="G1195" s="2" t="s">
        <v>157</v>
      </c>
      <c r="H1195" s="2" t="s">
        <v>8729</v>
      </c>
      <c r="I1195" s="107" t="s">
        <v>8865</v>
      </c>
      <c r="J1195" s="2" t="s">
        <v>8866</v>
      </c>
      <c r="K1195" s="2">
        <f>IFERROR(__xludf.DUMMYFUNCTION("""COMPUTED_VALUE"""),11.0)</f>
        <v>11</v>
      </c>
      <c r="L1195" s="2" t="s">
        <v>8731</v>
      </c>
      <c r="M1195" s="2">
        <v>12.0</v>
      </c>
    </row>
    <row r="1196">
      <c r="A1196" s="54">
        <v>46026.0</v>
      </c>
      <c r="B1196" s="2" t="s">
        <v>301</v>
      </c>
      <c r="C1196" s="2" t="s">
        <v>8726</v>
      </c>
      <c r="D1196" s="47" t="s">
        <v>8813</v>
      </c>
      <c r="E1196" s="2" t="s">
        <v>8727</v>
      </c>
      <c r="F1196" s="2" t="s">
        <v>157</v>
      </c>
      <c r="G1196" s="2" t="s">
        <v>157</v>
      </c>
      <c r="H1196" s="2" t="s">
        <v>8729</v>
      </c>
      <c r="I1196" s="107" t="s">
        <v>8865</v>
      </c>
      <c r="J1196" s="2" t="s">
        <v>8866</v>
      </c>
      <c r="K1196" s="2">
        <f>IFERROR(__xludf.DUMMYFUNCTION("""COMPUTED_VALUE"""),11.0)</f>
        <v>11</v>
      </c>
      <c r="L1196" s="2" t="s">
        <v>8731</v>
      </c>
      <c r="M1196" s="2">
        <v>12.0</v>
      </c>
    </row>
    <row r="1197">
      <c r="A1197" s="54">
        <v>46027.0</v>
      </c>
      <c r="B1197" s="2" t="s">
        <v>301</v>
      </c>
      <c r="C1197" s="2" t="s">
        <v>8726</v>
      </c>
      <c r="D1197" s="47" t="s">
        <v>8813</v>
      </c>
      <c r="E1197" s="2" t="s">
        <v>8727</v>
      </c>
      <c r="F1197" s="2" t="s">
        <v>157</v>
      </c>
      <c r="G1197" s="2" t="s">
        <v>157</v>
      </c>
      <c r="H1197" s="2" t="s">
        <v>8729</v>
      </c>
      <c r="I1197" s="107" t="s">
        <v>8865</v>
      </c>
      <c r="J1197" s="2" t="s">
        <v>8866</v>
      </c>
      <c r="K1197" s="2">
        <f>IFERROR(__xludf.DUMMYFUNCTION("""COMPUTED_VALUE"""),11.0)</f>
        <v>11</v>
      </c>
      <c r="L1197" s="2" t="s">
        <v>8731</v>
      </c>
      <c r="M1197" s="2">
        <v>12.0</v>
      </c>
    </row>
    <row r="1198">
      <c r="A1198" s="54">
        <v>46028.0</v>
      </c>
      <c r="B1198" s="2" t="s">
        <v>301</v>
      </c>
      <c r="C1198" s="2" t="s">
        <v>8726</v>
      </c>
      <c r="D1198" s="47" t="s">
        <v>8813</v>
      </c>
      <c r="E1198" s="2" t="s">
        <v>8727</v>
      </c>
      <c r="F1198" s="2" t="s">
        <v>157</v>
      </c>
      <c r="G1198" s="2" t="s">
        <v>157</v>
      </c>
      <c r="H1198" s="2" t="s">
        <v>8729</v>
      </c>
      <c r="I1198" s="107" t="s">
        <v>8865</v>
      </c>
      <c r="J1198" s="2" t="s">
        <v>8866</v>
      </c>
      <c r="K1198" s="2">
        <f>IFERROR(__xludf.DUMMYFUNCTION("""COMPUTED_VALUE"""),11.0)</f>
        <v>11</v>
      </c>
      <c r="L1198" s="2" t="s">
        <v>8731</v>
      </c>
      <c r="M1198" s="2">
        <v>12.0</v>
      </c>
    </row>
    <row r="1199">
      <c r="A1199" s="54">
        <v>46029.0</v>
      </c>
      <c r="B1199" s="2" t="s">
        <v>301</v>
      </c>
      <c r="C1199" s="2" t="s">
        <v>8726</v>
      </c>
      <c r="D1199" s="47" t="s">
        <v>8813</v>
      </c>
      <c r="E1199" s="2" t="s">
        <v>8727</v>
      </c>
      <c r="F1199" s="2" t="s">
        <v>157</v>
      </c>
      <c r="G1199" s="2" t="s">
        <v>157</v>
      </c>
      <c r="H1199" s="2" t="s">
        <v>8729</v>
      </c>
      <c r="I1199" s="107" t="s">
        <v>8865</v>
      </c>
      <c r="J1199" s="2" t="s">
        <v>8866</v>
      </c>
      <c r="K1199" s="2">
        <f>IFERROR(__xludf.DUMMYFUNCTION("""COMPUTED_VALUE"""),11.0)</f>
        <v>11</v>
      </c>
      <c r="L1199" s="2" t="s">
        <v>8731</v>
      </c>
      <c r="M1199" s="2">
        <v>12.0</v>
      </c>
    </row>
    <row r="1200">
      <c r="A1200" s="54">
        <v>46030.0</v>
      </c>
      <c r="B1200" s="2" t="s">
        <v>301</v>
      </c>
      <c r="C1200" s="2" t="s">
        <v>8726</v>
      </c>
      <c r="D1200" s="47" t="s">
        <v>151</v>
      </c>
      <c r="E1200" s="2" t="s">
        <v>8821</v>
      </c>
      <c r="F1200" s="48" t="s">
        <v>714</v>
      </c>
      <c r="G1200" s="48" t="s">
        <v>715</v>
      </c>
      <c r="H1200" s="2" t="s">
        <v>8738</v>
      </c>
      <c r="I1200" s="107" t="s">
        <v>8865</v>
      </c>
      <c r="J1200" s="2" t="s">
        <v>8868</v>
      </c>
      <c r="K1200" s="2">
        <f>IFERROR(__xludf.DUMMYFUNCTION("""COMPUTED_VALUE"""),11.0)</f>
        <v>11</v>
      </c>
      <c r="L1200" s="2" t="s">
        <v>8731</v>
      </c>
      <c r="M1200" s="2">
        <v>12.0</v>
      </c>
    </row>
    <row r="1201">
      <c r="A1201" s="54">
        <v>46031.0</v>
      </c>
      <c r="B1201" s="2" t="s">
        <v>301</v>
      </c>
      <c r="C1201" s="2" t="s">
        <v>8726</v>
      </c>
      <c r="D1201" s="47" t="s">
        <v>8813</v>
      </c>
      <c r="E1201" s="2" t="s">
        <v>8727</v>
      </c>
      <c r="F1201" s="2" t="s">
        <v>157</v>
      </c>
      <c r="G1201" s="2" t="s">
        <v>157</v>
      </c>
      <c r="H1201" s="2" t="s">
        <v>8729</v>
      </c>
      <c r="I1201" s="107" t="s">
        <v>8865</v>
      </c>
      <c r="J1201" s="2" t="s">
        <v>8866</v>
      </c>
      <c r="K1201" s="2">
        <f>IFERROR(__xludf.DUMMYFUNCTION("""COMPUTED_VALUE"""),11.0)</f>
        <v>11</v>
      </c>
      <c r="L1201" s="2" t="s">
        <v>8731</v>
      </c>
      <c r="M1201" s="2">
        <v>12.0</v>
      </c>
    </row>
    <row r="1202">
      <c r="A1202" s="54">
        <v>46032.0</v>
      </c>
      <c r="B1202" s="2" t="s">
        <v>301</v>
      </c>
      <c r="C1202" s="2" t="s">
        <v>8726</v>
      </c>
      <c r="D1202" s="47" t="s">
        <v>8813</v>
      </c>
      <c r="E1202" s="2" t="s">
        <v>8727</v>
      </c>
      <c r="F1202" s="2" t="s">
        <v>157</v>
      </c>
      <c r="G1202" s="2" t="s">
        <v>157</v>
      </c>
      <c r="H1202" s="2" t="s">
        <v>8729</v>
      </c>
      <c r="I1202" s="107" t="s">
        <v>8865</v>
      </c>
      <c r="J1202" s="2" t="s">
        <v>8866</v>
      </c>
      <c r="K1202" s="2">
        <f>IFERROR(__xludf.DUMMYFUNCTION("""COMPUTED_VALUE"""),11.0)</f>
        <v>11</v>
      </c>
      <c r="L1202" s="2" t="s">
        <v>8731</v>
      </c>
      <c r="M1202" s="2">
        <v>12.0</v>
      </c>
    </row>
    <row r="1203">
      <c r="A1203" s="54">
        <v>46033.0</v>
      </c>
      <c r="B1203" s="2" t="s">
        <v>301</v>
      </c>
      <c r="C1203" s="2" t="s">
        <v>8726</v>
      </c>
      <c r="D1203" s="47" t="s">
        <v>8813</v>
      </c>
      <c r="E1203" s="2" t="s">
        <v>8727</v>
      </c>
      <c r="F1203" s="2" t="s">
        <v>157</v>
      </c>
      <c r="G1203" s="2" t="s">
        <v>157</v>
      </c>
      <c r="H1203" s="2" t="s">
        <v>8729</v>
      </c>
      <c r="I1203" s="107" t="s">
        <v>8865</v>
      </c>
      <c r="J1203" s="2" t="s">
        <v>8866</v>
      </c>
      <c r="K1203" s="2">
        <f>IFERROR(__xludf.DUMMYFUNCTION("""COMPUTED_VALUE"""),11.0)</f>
        <v>11</v>
      </c>
      <c r="L1203" s="2" t="s">
        <v>8731</v>
      </c>
      <c r="M1203" s="2">
        <v>12.0</v>
      </c>
    </row>
    <row r="1204">
      <c r="A1204" s="54">
        <v>46034.0</v>
      </c>
      <c r="B1204" s="2" t="s">
        <v>301</v>
      </c>
      <c r="C1204" s="2" t="s">
        <v>8726</v>
      </c>
      <c r="D1204" s="47" t="s">
        <v>8813</v>
      </c>
      <c r="E1204" s="2" t="s">
        <v>8727</v>
      </c>
      <c r="F1204" s="2" t="s">
        <v>157</v>
      </c>
      <c r="G1204" s="2" t="s">
        <v>157</v>
      </c>
      <c r="H1204" s="2" t="s">
        <v>8729</v>
      </c>
      <c r="I1204" s="107" t="s">
        <v>8865</v>
      </c>
      <c r="J1204" s="2" t="s">
        <v>8866</v>
      </c>
      <c r="K1204" s="2">
        <f>IFERROR(__xludf.DUMMYFUNCTION("""COMPUTED_VALUE"""),11.0)</f>
        <v>11</v>
      </c>
      <c r="L1204" s="2" t="s">
        <v>8731</v>
      </c>
      <c r="M1204" s="2">
        <v>12.0</v>
      </c>
    </row>
    <row r="1205">
      <c r="A1205" s="54">
        <v>46035.0</v>
      </c>
      <c r="B1205" s="2" t="s">
        <v>301</v>
      </c>
      <c r="C1205" s="2" t="s">
        <v>8726</v>
      </c>
      <c r="D1205" s="47" t="s">
        <v>8813</v>
      </c>
      <c r="E1205" s="2" t="s">
        <v>8727</v>
      </c>
      <c r="F1205" s="2" t="s">
        <v>157</v>
      </c>
      <c r="G1205" s="2" t="s">
        <v>157</v>
      </c>
      <c r="H1205" s="2" t="s">
        <v>8729</v>
      </c>
      <c r="I1205" s="107" t="s">
        <v>8865</v>
      </c>
      <c r="J1205" s="2" t="s">
        <v>8866</v>
      </c>
      <c r="K1205" s="2">
        <f>IFERROR(__xludf.DUMMYFUNCTION("""COMPUTED_VALUE"""),11.0)</f>
        <v>11</v>
      </c>
      <c r="L1205" s="2" t="s">
        <v>8731</v>
      </c>
      <c r="M1205" s="2">
        <v>12.0</v>
      </c>
    </row>
    <row r="1206">
      <c r="A1206" s="54">
        <v>46036.0</v>
      </c>
      <c r="B1206" s="2" t="s">
        <v>301</v>
      </c>
      <c r="C1206" s="2" t="s">
        <v>8726</v>
      </c>
      <c r="D1206" s="47" t="s">
        <v>8813</v>
      </c>
      <c r="E1206" s="2" t="s">
        <v>8727</v>
      </c>
      <c r="F1206" s="2" t="s">
        <v>157</v>
      </c>
      <c r="G1206" s="2" t="s">
        <v>157</v>
      </c>
      <c r="H1206" s="2" t="s">
        <v>8729</v>
      </c>
      <c r="I1206" s="107" t="s">
        <v>8865</v>
      </c>
      <c r="J1206" s="2" t="s">
        <v>8866</v>
      </c>
      <c r="K1206" s="2">
        <f>IFERROR(__xludf.DUMMYFUNCTION("""COMPUTED_VALUE"""),11.0)</f>
        <v>11</v>
      </c>
      <c r="L1206" s="2" t="s">
        <v>8731</v>
      </c>
      <c r="M1206" s="2">
        <v>12.0</v>
      </c>
    </row>
    <row r="1207">
      <c r="A1207" s="54">
        <v>46037.0</v>
      </c>
      <c r="B1207" s="2" t="s">
        <v>301</v>
      </c>
      <c r="C1207" s="2" t="s">
        <v>8726</v>
      </c>
      <c r="D1207" s="47" t="s">
        <v>8813</v>
      </c>
      <c r="E1207" s="2" t="s">
        <v>8727</v>
      </c>
      <c r="F1207" s="2" t="s">
        <v>157</v>
      </c>
      <c r="G1207" s="2" t="s">
        <v>157</v>
      </c>
      <c r="H1207" s="2" t="s">
        <v>8729</v>
      </c>
      <c r="I1207" s="107" t="s">
        <v>8865</v>
      </c>
      <c r="J1207" s="2" t="s">
        <v>8866</v>
      </c>
      <c r="K1207" s="2">
        <f>IFERROR(__xludf.DUMMYFUNCTION("""COMPUTED_VALUE"""),11.0)</f>
        <v>11</v>
      </c>
      <c r="L1207" s="2" t="s">
        <v>8731</v>
      </c>
      <c r="M1207" s="2">
        <v>12.0</v>
      </c>
    </row>
    <row r="1208">
      <c r="A1208" s="54">
        <v>46038.0</v>
      </c>
      <c r="B1208" s="2" t="s">
        <v>301</v>
      </c>
      <c r="C1208" s="2" t="s">
        <v>8726</v>
      </c>
      <c r="D1208" s="47" t="s">
        <v>8813</v>
      </c>
      <c r="E1208" s="2" t="s">
        <v>8727</v>
      </c>
      <c r="F1208" s="2" t="s">
        <v>157</v>
      </c>
      <c r="G1208" s="2" t="s">
        <v>157</v>
      </c>
      <c r="H1208" s="2" t="s">
        <v>8729</v>
      </c>
      <c r="I1208" s="107" t="s">
        <v>8865</v>
      </c>
      <c r="J1208" s="2" t="s">
        <v>8866</v>
      </c>
      <c r="K1208" s="2">
        <f>IFERROR(__xludf.DUMMYFUNCTION("""COMPUTED_VALUE"""),11.0)</f>
        <v>11</v>
      </c>
      <c r="L1208" s="2" t="s">
        <v>8731</v>
      </c>
      <c r="M1208" s="2">
        <v>12.0</v>
      </c>
    </row>
    <row r="1209">
      <c r="A1209" s="54">
        <v>46039.0</v>
      </c>
      <c r="B1209" s="2" t="s">
        <v>301</v>
      </c>
      <c r="C1209" s="2" t="s">
        <v>8726</v>
      </c>
      <c r="D1209" s="47" t="s">
        <v>8813</v>
      </c>
      <c r="E1209" s="2" t="s">
        <v>8727</v>
      </c>
      <c r="F1209" s="2" t="s">
        <v>157</v>
      </c>
      <c r="G1209" s="2" t="s">
        <v>157</v>
      </c>
      <c r="H1209" s="2" t="s">
        <v>8729</v>
      </c>
      <c r="I1209" s="107" t="s">
        <v>8865</v>
      </c>
      <c r="J1209" s="2" t="s">
        <v>8866</v>
      </c>
      <c r="K1209" s="2">
        <f>IFERROR(__xludf.DUMMYFUNCTION("""COMPUTED_VALUE"""),11.0)</f>
        <v>11</v>
      </c>
      <c r="L1209" s="2" t="s">
        <v>8731</v>
      </c>
      <c r="M1209" s="2">
        <v>12.0</v>
      </c>
    </row>
    <row r="1210">
      <c r="A1210" s="54">
        <v>46040.0</v>
      </c>
      <c r="B1210" s="2" t="s">
        <v>301</v>
      </c>
      <c r="C1210" s="2" t="s">
        <v>8726</v>
      </c>
      <c r="D1210" s="47" t="s">
        <v>8813</v>
      </c>
      <c r="E1210" s="2" t="s">
        <v>8727</v>
      </c>
      <c r="F1210" s="2" t="s">
        <v>157</v>
      </c>
      <c r="G1210" s="2" t="s">
        <v>157</v>
      </c>
      <c r="H1210" s="2" t="s">
        <v>8729</v>
      </c>
      <c r="I1210" s="107" t="s">
        <v>8865</v>
      </c>
      <c r="J1210" s="2" t="s">
        <v>8866</v>
      </c>
      <c r="K1210" s="2">
        <f>IFERROR(__xludf.DUMMYFUNCTION("""COMPUTED_VALUE"""),11.0)</f>
        <v>11</v>
      </c>
      <c r="L1210" s="2" t="s">
        <v>8731</v>
      </c>
      <c r="M1210" s="2">
        <v>12.0</v>
      </c>
    </row>
    <row r="1211">
      <c r="A1211" s="54">
        <v>46041.0</v>
      </c>
      <c r="B1211" s="2" t="s">
        <v>301</v>
      </c>
      <c r="C1211" s="2" t="s">
        <v>8726</v>
      </c>
      <c r="D1211" s="47" t="s">
        <v>8813</v>
      </c>
      <c r="E1211" s="2" t="s">
        <v>8727</v>
      </c>
      <c r="F1211" s="2" t="s">
        <v>157</v>
      </c>
      <c r="G1211" s="2" t="s">
        <v>157</v>
      </c>
      <c r="H1211" s="2" t="s">
        <v>8729</v>
      </c>
      <c r="I1211" s="107" t="s">
        <v>8865</v>
      </c>
      <c r="J1211" s="2" t="s">
        <v>8866</v>
      </c>
      <c r="K1211" s="2">
        <f>IFERROR(__xludf.DUMMYFUNCTION("""COMPUTED_VALUE"""),11.0)</f>
        <v>11</v>
      </c>
      <c r="L1211" s="2" t="s">
        <v>8731</v>
      </c>
      <c r="M1211" s="2">
        <v>12.0</v>
      </c>
    </row>
    <row r="1212">
      <c r="A1212" s="54">
        <v>46042.0</v>
      </c>
      <c r="B1212" s="2" t="s">
        <v>301</v>
      </c>
      <c r="C1212" s="2" t="s">
        <v>8726</v>
      </c>
      <c r="D1212" s="47" t="s">
        <v>8813</v>
      </c>
      <c r="E1212" s="2" t="s">
        <v>8727</v>
      </c>
      <c r="F1212" s="2" t="s">
        <v>157</v>
      </c>
      <c r="G1212" s="2" t="s">
        <v>157</v>
      </c>
      <c r="H1212" s="2" t="s">
        <v>8729</v>
      </c>
      <c r="I1212" s="107" t="s">
        <v>8865</v>
      </c>
      <c r="J1212" s="2" t="s">
        <v>8866</v>
      </c>
      <c r="K1212" s="2">
        <f>IFERROR(__xludf.DUMMYFUNCTION("""COMPUTED_VALUE"""),11.0)</f>
        <v>11</v>
      </c>
      <c r="L1212" s="2" t="s">
        <v>8731</v>
      </c>
      <c r="M1212" s="2">
        <v>12.0</v>
      </c>
    </row>
    <row r="1213">
      <c r="A1213" s="54">
        <v>46043.0</v>
      </c>
      <c r="B1213" s="2" t="s">
        <v>301</v>
      </c>
      <c r="C1213" s="2" t="s">
        <v>8726</v>
      </c>
      <c r="D1213" s="47" t="s">
        <v>151</v>
      </c>
      <c r="E1213" s="2" t="s">
        <v>8821</v>
      </c>
      <c r="F1213" s="48" t="s">
        <v>776</v>
      </c>
      <c r="G1213" s="48" t="s">
        <v>777</v>
      </c>
      <c r="H1213" s="2" t="s">
        <v>8738</v>
      </c>
      <c r="I1213" s="107" t="s">
        <v>8865</v>
      </c>
      <c r="J1213" s="2" t="s">
        <v>8868</v>
      </c>
      <c r="K1213" s="2">
        <f>IFERROR(__xludf.DUMMYFUNCTION("""COMPUTED_VALUE"""),11.0)</f>
        <v>11</v>
      </c>
      <c r="L1213" s="2" t="s">
        <v>8731</v>
      </c>
      <c r="M1213" s="2">
        <v>12.0</v>
      </c>
    </row>
    <row r="1214">
      <c r="A1214" s="54">
        <v>46044.0</v>
      </c>
      <c r="B1214" s="2" t="s">
        <v>301</v>
      </c>
      <c r="C1214" s="2" t="s">
        <v>8726</v>
      </c>
      <c r="D1214" s="47" t="s">
        <v>151</v>
      </c>
      <c r="E1214" s="2" t="s">
        <v>8867</v>
      </c>
      <c r="F1214" s="48" t="s">
        <v>787</v>
      </c>
      <c r="G1214" s="48" t="s">
        <v>788</v>
      </c>
      <c r="H1214" s="2" t="s">
        <v>8738</v>
      </c>
      <c r="I1214" s="107" t="s">
        <v>8865</v>
      </c>
      <c r="J1214" s="2" t="s">
        <v>8868</v>
      </c>
      <c r="K1214" s="2">
        <f>IFERROR(__xludf.DUMMYFUNCTION("""COMPUTED_VALUE"""),11.0)</f>
        <v>11</v>
      </c>
      <c r="L1214" s="2" t="s">
        <v>8731</v>
      </c>
      <c r="M1214" s="2">
        <v>12.0</v>
      </c>
    </row>
    <row r="1215">
      <c r="A1215" s="54">
        <v>46045.0</v>
      </c>
      <c r="B1215" s="2" t="s">
        <v>301</v>
      </c>
      <c r="C1215" s="2" t="s">
        <v>8726</v>
      </c>
      <c r="D1215" s="47" t="s">
        <v>8813</v>
      </c>
      <c r="E1215" s="2" t="s">
        <v>8727</v>
      </c>
      <c r="F1215" s="2" t="s">
        <v>157</v>
      </c>
      <c r="G1215" s="2" t="s">
        <v>157</v>
      </c>
      <c r="H1215" s="2" t="s">
        <v>8729</v>
      </c>
      <c r="I1215" s="107" t="s">
        <v>8865</v>
      </c>
      <c r="J1215" s="2" t="s">
        <v>8866</v>
      </c>
      <c r="K1215" s="2">
        <f>IFERROR(__xludf.DUMMYFUNCTION("""COMPUTED_VALUE"""),11.0)</f>
        <v>11</v>
      </c>
      <c r="L1215" s="2" t="s">
        <v>8731</v>
      </c>
      <c r="M1215" s="2">
        <v>12.0</v>
      </c>
    </row>
    <row r="1216">
      <c r="A1216" s="54">
        <v>46046.0</v>
      </c>
      <c r="B1216" s="2" t="s">
        <v>301</v>
      </c>
      <c r="C1216" s="2" t="s">
        <v>8726</v>
      </c>
      <c r="D1216" s="47" t="s">
        <v>8813</v>
      </c>
      <c r="E1216" s="2" t="s">
        <v>8727</v>
      </c>
      <c r="F1216" s="2" t="s">
        <v>157</v>
      </c>
      <c r="G1216" s="2" t="s">
        <v>157</v>
      </c>
      <c r="H1216" s="2" t="s">
        <v>8729</v>
      </c>
      <c r="I1216" s="107" t="s">
        <v>8865</v>
      </c>
      <c r="J1216" s="2" t="s">
        <v>8866</v>
      </c>
      <c r="K1216" s="2">
        <f>IFERROR(__xludf.DUMMYFUNCTION("""COMPUTED_VALUE"""),11.0)</f>
        <v>11</v>
      </c>
      <c r="L1216" s="2" t="s">
        <v>8731</v>
      </c>
      <c r="M1216" s="2">
        <v>12.0</v>
      </c>
    </row>
    <row r="1217">
      <c r="A1217" s="54">
        <v>46047.0</v>
      </c>
      <c r="B1217" s="2" t="s">
        <v>301</v>
      </c>
      <c r="C1217" s="2" t="s">
        <v>8726</v>
      </c>
      <c r="D1217" s="47" t="s">
        <v>8813</v>
      </c>
      <c r="E1217" s="2" t="s">
        <v>8727</v>
      </c>
      <c r="F1217" s="2" t="s">
        <v>157</v>
      </c>
      <c r="G1217" s="2" t="s">
        <v>157</v>
      </c>
      <c r="H1217" s="2" t="s">
        <v>8729</v>
      </c>
      <c r="I1217" s="107" t="s">
        <v>8865</v>
      </c>
      <c r="J1217" s="2" t="s">
        <v>8866</v>
      </c>
      <c r="K1217" s="2">
        <f>IFERROR(__xludf.DUMMYFUNCTION("""COMPUTED_VALUE"""),11.0)</f>
        <v>11</v>
      </c>
      <c r="L1217" s="2" t="s">
        <v>8731</v>
      </c>
      <c r="M1217" s="2">
        <v>12.0</v>
      </c>
    </row>
    <row r="1218">
      <c r="A1218" s="54">
        <v>46048.0</v>
      </c>
      <c r="B1218" s="2" t="s">
        <v>301</v>
      </c>
      <c r="C1218" s="2" t="s">
        <v>8726</v>
      </c>
      <c r="D1218" s="47" t="s">
        <v>8813</v>
      </c>
      <c r="E1218" s="2" t="s">
        <v>8727</v>
      </c>
      <c r="F1218" s="2" t="s">
        <v>157</v>
      </c>
      <c r="G1218" s="2" t="s">
        <v>157</v>
      </c>
      <c r="H1218" s="2" t="s">
        <v>8729</v>
      </c>
      <c r="I1218" s="107" t="s">
        <v>8865</v>
      </c>
      <c r="J1218" s="2" t="s">
        <v>8866</v>
      </c>
      <c r="K1218" s="2">
        <f>IFERROR(__xludf.DUMMYFUNCTION("""COMPUTED_VALUE"""),11.0)</f>
        <v>11</v>
      </c>
      <c r="L1218" s="2" t="s">
        <v>8731</v>
      </c>
      <c r="M1218" s="2">
        <v>12.0</v>
      </c>
    </row>
    <row r="1219">
      <c r="A1219" s="54">
        <v>46049.0</v>
      </c>
      <c r="B1219" s="2" t="s">
        <v>301</v>
      </c>
      <c r="C1219" s="2" t="s">
        <v>8726</v>
      </c>
      <c r="D1219" s="47" t="s">
        <v>8813</v>
      </c>
      <c r="E1219" s="2" t="s">
        <v>8727</v>
      </c>
      <c r="F1219" s="2" t="s">
        <v>157</v>
      </c>
      <c r="G1219" s="2" t="s">
        <v>157</v>
      </c>
      <c r="H1219" s="2" t="s">
        <v>8729</v>
      </c>
      <c r="I1219" s="107" t="s">
        <v>8865</v>
      </c>
      <c r="J1219" s="2" t="s">
        <v>8866</v>
      </c>
      <c r="K1219" s="2">
        <f>IFERROR(__xludf.DUMMYFUNCTION("""COMPUTED_VALUE"""),11.0)</f>
        <v>11</v>
      </c>
      <c r="L1219" s="2" t="s">
        <v>8731</v>
      </c>
      <c r="M1219" s="2">
        <v>12.0</v>
      </c>
    </row>
    <row r="1220">
      <c r="A1220" s="54">
        <v>46050.0</v>
      </c>
      <c r="B1220" s="2" t="s">
        <v>301</v>
      </c>
      <c r="C1220" s="2" t="s">
        <v>8726</v>
      </c>
      <c r="D1220" s="47" t="s">
        <v>151</v>
      </c>
      <c r="E1220" s="2" t="s">
        <v>8822</v>
      </c>
      <c r="F1220" s="48" t="s">
        <v>810</v>
      </c>
      <c r="G1220" s="48" t="s">
        <v>811</v>
      </c>
      <c r="H1220" s="2" t="s">
        <v>8738</v>
      </c>
      <c r="I1220" s="107" t="s">
        <v>8865</v>
      </c>
      <c r="J1220" s="2" t="s">
        <v>8868</v>
      </c>
      <c r="K1220" s="2">
        <f>IFERROR(__xludf.DUMMYFUNCTION("""COMPUTED_VALUE"""),11.0)</f>
        <v>11</v>
      </c>
      <c r="L1220" s="2" t="s">
        <v>8731</v>
      </c>
      <c r="M1220" s="2">
        <v>12.0</v>
      </c>
    </row>
    <row r="1221">
      <c r="A1221" s="54">
        <v>46051.0</v>
      </c>
      <c r="B1221" s="2" t="s">
        <v>301</v>
      </c>
      <c r="C1221" s="2" t="s">
        <v>8726</v>
      </c>
      <c r="D1221" s="47" t="s">
        <v>8813</v>
      </c>
      <c r="E1221" s="2" t="s">
        <v>8727</v>
      </c>
      <c r="F1221" s="2" t="s">
        <v>157</v>
      </c>
      <c r="G1221" s="2" t="s">
        <v>157</v>
      </c>
      <c r="H1221" s="2" t="s">
        <v>8729</v>
      </c>
      <c r="I1221" s="107" t="s">
        <v>8865</v>
      </c>
      <c r="J1221" s="2" t="s">
        <v>8866</v>
      </c>
      <c r="K1221" s="2">
        <f>IFERROR(__xludf.DUMMYFUNCTION("""COMPUTED_VALUE"""),11.0)</f>
        <v>11</v>
      </c>
      <c r="L1221" s="2" t="s">
        <v>8731</v>
      </c>
      <c r="M1221" s="2">
        <v>12.0</v>
      </c>
    </row>
    <row r="1222">
      <c r="A1222" s="54">
        <v>46052.0</v>
      </c>
      <c r="B1222" s="2" t="s">
        <v>301</v>
      </c>
      <c r="C1222" s="2" t="s">
        <v>8726</v>
      </c>
      <c r="D1222" s="47" t="s">
        <v>8813</v>
      </c>
      <c r="E1222" s="2" t="s">
        <v>8727</v>
      </c>
      <c r="F1222" s="2" t="s">
        <v>157</v>
      </c>
      <c r="G1222" s="2" t="s">
        <v>157</v>
      </c>
      <c r="H1222" s="2" t="s">
        <v>8729</v>
      </c>
      <c r="I1222" s="107" t="s">
        <v>8865</v>
      </c>
      <c r="J1222" s="2" t="s">
        <v>8866</v>
      </c>
      <c r="K1222" s="2">
        <f>IFERROR(__xludf.DUMMYFUNCTION("""COMPUTED_VALUE"""),11.0)</f>
        <v>11</v>
      </c>
      <c r="L1222" s="2" t="s">
        <v>8731</v>
      </c>
      <c r="M1222" s="2">
        <v>12.0</v>
      </c>
    </row>
    <row r="1223">
      <c r="A1223" s="54">
        <v>46053.0</v>
      </c>
      <c r="B1223" s="2" t="s">
        <v>301</v>
      </c>
      <c r="C1223" s="2" t="s">
        <v>8726</v>
      </c>
      <c r="D1223" s="47" t="s">
        <v>8813</v>
      </c>
      <c r="E1223" s="2" t="s">
        <v>8727</v>
      </c>
      <c r="F1223" s="2" t="s">
        <v>157</v>
      </c>
      <c r="G1223" s="2" t="s">
        <v>157</v>
      </c>
      <c r="H1223" s="2" t="s">
        <v>8729</v>
      </c>
      <c r="I1223" s="107" t="s">
        <v>8865</v>
      </c>
      <c r="J1223" s="2" t="s">
        <v>8866</v>
      </c>
      <c r="K1223" s="2">
        <f>IFERROR(__xludf.DUMMYFUNCTION("""COMPUTED_VALUE"""),11.0)</f>
        <v>11</v>
      </c>
      <c r="L1223" s="2" t="s">
        <v>8731</v>
      </c>
      <c r="M1223" s="2">
        <v>12.0</v>
      </c>
    </row>
    <row r="1224">
      <c r="A1224" s="54">
        <v>46054.0</v>
      </c>
      <c r="B1224" s="2" t="s">
        <v>301</v>
      </c>
      <c r="C1224" s="2" t="s">
        <v>8726</v>
      </c>
      <c r="D1224" s="47" t="s">
        <v>8813</v>
      </c>
      <c r="E1224" s="2" t="s">
        <v>8727</v>
      </c>
      <c r="F1224" s="2" t="s">
        <v>157</v>
      </c>
      <c r="G1224" s="2" t="s">
        <v>157</v>
      </c>
      <c r="H1224" s="2" t="s">
        <v>8729</v>
      </c>
      <c r="I1224" s="107" t="s">
        <v>8865</v>
      </c>
      <c r="J1224" s="2" t="s">
        <v>8866</v>
      </c>
      <c r="K1224" s="2">
        <f>IFERROR(__xludf.DUMMYFUNCTION("""COMPUTED_VALUE"""),11.0)</f>
        <v>11</v>
      </c>
      <c r="L1224" s="2" t="s">
        <v>8731</v>
      </c>
      <c r="M1224" s="2">
        <v>12.0</v>
      </c>
    </row>
    <row r="1225">
      <c r="A1225" s="54">
        <v>46055.0</v>
      </c>
      <c r="B1225" s="2" t="s">
        <v>301</v>
      </c>
      <c r="C1225" s="2" t="s">
        <v>8726</v>
      </c>
      <c r="D1225" s="47" t="s">
        <v>8813</v>
      </c>
      <c r="E1225" s="2" t="s">
        <v>8727</v>
      </c>
      <c r="F1225" s="2" t="s">
        <v>157</v>
      </c>
      <c r="G1225" s="2" t="s">
        <v>157</v>
      </c>
      <c r="H1225" s="2" t="s">
        <v>8729</v>
      </c>
      <c r="I1225" s="107" t="s">
        <v>8865</v>
      </c>
      <c r="J1225" s="2" t="s">
        <v>8866</v>
      </c>
      <c r="K1225" s="2">
        <f>IFERROR(__xludf.DUMMYFUNCTION("""COMPUTED_VALUE"""),11.0)</f>
        <v>11</v>
      </c>
      <c r="L1225" s="2" t="s">
        <v>8731</v>
      </c>
      <c r="M1225" s="2">
        <v>12.0</v>
      </c>
    </row>
    <row r="1226">
      <c r="A1226" s="54">
        <v>46056.0</v>
      </c>
      <c r="B1226" s="2" t="s">
        <v>301</v>
      </c>
      <c r="C1226" s="2" t="s">
        <v>8726</v>
      </c>
      <c r="D1226" s="47" t="s">
        <v>8813</v>
      </c>
      <c r="E1226" s="2" t="s">
        <v>8727</v>
      </c>
      <c r="F1226" s="2" t="s">
        <v>157</v>
      </c>
      <c r="G1226" s="2" t="s">
        <v>157</v>
      </c>
      <c r="H1226" s="2" t="s">
        <v>8729</v>
      </c>
      <c r="I1226" s="107" t="s">
        <v>8865</v>
      </c>
      <c r="J1226" s="2" t="s">
        <v>8866</v>
      </c>
      <c r="K1226" s="2">
        <f>IFERROR(__xludf.DUMMYFUNCTION("""COMPUTED_VALUE"""),11.0)</f>
        <v>11</v>
      </c>
      <c r="L1226" s="2" t="s">
        <v>8731</v>
      </c>
      <c r="M1226" s="2">
        <v>12.0</v>
      </c>
    </row>
    <row r="1227">
      <c r="A1227" s="54">
        <v>46057.0</v>
      </c>
      <c r="B1227" s="2" t="s">
        <v>301</v>
      </c>
      <c r="C1227" s="2" t="s">
        <v>8726</v>
      </c>
      <c r="D1227" s="47" t="s">
        <v>151</v>
      </c>
      <c r="E1227" s="2" t="s">
        <v>8822</v>
      </c>
      <c r="F1227" s="48" t="s">
        <v>828</v>
      </c>
      <c r="G1227" s="48" t="s">
        <v>829</v>
      </c>
      <c r="H1227" s="2" t="s">
        <v>8738</v>
      </c>
      <c r="I1227" s="107" t="s">
        <v>8865</v>
      </c>
      <c r="J1227" s="2" t="s">
        <v>8868</v>
      </c>
      <c r="K1227" s="2">
        <f>IFERROR(__xludf.DUMMYFUNCTION("""COMPUTED_VALUE"""),11.0)</f>
        <v>11</v>
      </c>
      <c r="L1227" s="2" t="s">
        <v>8731</v>
      </c>
      <c r="M1227" s="2">
        <v>12.0</v>
      </c>
    </row>
    <row r="1228">
      <c r="A1228" s="54">
        <v>46058.0</v>
      </c>
      <c r="B1228" s="2" t="s">
        <v>301</v>
      </c>
      <c r="C1228" s="2" t="s">
        <v>8726</v>
      </c>
      <c r="D1228" s="47" t="s">
        <v>8813</v>
      </c>
      <c r="E1228" s="2" t="s">
        <v>8727</v>
      </c>
      <c r="F1228" s="2" t="s">
        <v>157</v>
      </c>
      <c r="G1228" s="2" t="s">
        <v>157</v>
      </c>
      <c r="H1228" s="2" t="s">
        <v>8729</v>
      </c>
      <c r="I1228" s="107" t="s">
        <v>8865</v>
      </c>
      <c r="J1228" s="2" t="s">
        <v>8866</v>
      </c>
      <c r="K1228" s="2">
        <f>IFERROR(__xludf.DUMMYFUNCTION("""COMPUTED_VALUE"""),11.0)</f>
        <v>11</v>
      </c>
      <c r="L1228" s="2" t="s">
        <v>8731</v>
      </c>
      <c r="M1228" s="2">
        <v>12.0</v>
      </c>
    </row>
    <row r="1229">
      <c r="A1229" s="54">
        <v>46059.0</v>
      </c>
      <c r="B1229" s="2" t="s">
        <v>301</v>
      </c>
      <c r="C1229" s="2" t="s">
        <v>8726</v>
      </c>
      <c r="D1229" s="47" t="s">
        <v>8813</v>
      </c>
      <c r="E1229" s="2" t="s">
        <v>8727</v>
      </c>
      <c r="F1229" s="2" t="s">
        <v>157</v>
      </c>
      <c r="G1229" s="2" t="s">
        <v>157</v>
      </c>
      <c r="H1229" s="2" t="s">
        <v>8729</v>
      </c>
      <c r="I1229" s="107" t="s">
        <v>8865</v>
      </c>
      <c r="J1229" s="2" t="s">
        <v>8866</v>
      </c>
      <c r="K1229" s="2">
        <f>IFERROR(__xludf.DUMMYFUNCTION("""COMPUTED_VALUE"""),11.0)</f>
        <v>11</v>
      </c>
      <c r="L1229" s="2" t="s">
        <v>8731</v>
      </c>
      <c r="M1229" s="2">
        <v>12.0</v>
      </c>
    </row>
    <row r="1230">
      <c r="A1230" s="54">
        <v>46060.0</v>
      </c>
      <c r="B1230" s="2" t="s">
        <v>301</v>
      </c>
      <c r="C1230" s="2" t="s">
        <v>8726</v>
      </c>
      <c r="D1230" s="47" t="s">
        <v>8813</v>
      </c>
      <c r="E1230" s="2" t="s">
        <v>8727</v>
      </c>
      <c r="F1230" s="2" t="s">
        <v>157</v>
      </c>
      <c r="G1230" s="2" t="s">
        <v>157</v>
      </c>
      <c r="H1230" s="2" t="s">
        <v>8729</v>
      </c>
      <c r="I1230" s="107" t="s">
        <v>8865</v>
      </c>
      <c r="J1230" s="2" t="s">
        <v>8866</v>
      </c>
      <c r="K1230" s="2">
        <f>IFERROR(__xludf.DUMMYFUNCTION("""COMPUTED_VALUE"""),11.0)</f>
        <v>11</v>
      </c>
      <c r="L1230" s="2" t="s">
        <v>8731</v>
      </c>
      <c r="M1230" s="2">
        <v>12.0</v>
      </c>
    </row>
    <row r="1231">
      <c r="A1231" s="54">
        <v>46061.0</v>
      </c>
      <c r="B1231" s="2" t="s">
        <v>301</v>
      </c>
      <c r="C1231" s="2" t="s">
        <v>8726</v>
      </c>
      <c r="D1231" s="47" t="s">
        <v>8813</v>
      </c>
      <c r="E1231" s="2" t="s">
        <v>8727</v>
      </c>
      <c r="F1231" s="2" t="s">
        <v>157</v>
      </c>
      <c r="G1231" s="2" t="s">
        <v>157</v>
      </c>
      <c r="H1231" s="2" t="s">
        <v>8729</v>
      </c>
      <c r="I1231" s="107" t="s">
        <v>8865</v>
      </c>
      <c r="J1231" s="2" t="s">
        <v>8866</v>
      </c>
      <c r="K1231" s="2">
        <f>IFERROR(__xludf.DUMMYFUNCTION("""COMPUTED_VALUE"""),11.0)</f>
        <v>11</v>
      </c>
      <c r="L1231" s="2" t="s">
        <v>8731</v>
      </c>
      <c r="M1231" s="2">
        <v>12.0</v>
      </c>
    </row>
    <row r="1232">
      <c r="A1232" s="54">
        <v>46062.0</v>
      </c>
      <c r="B1232" s="2" t="s">
        <v>301</v>
      </c>
      <c r="C1232" s="2" t="s">
        <v>8726</v>
      </c>
      <c r="D1232" s="47" t="s">
        <v>8813</v>
      </c>
      <c r="E1232" s="2" t="s">
        <v>8727</v>
      </c>
      <c r="F1232" s="2" t="s">
        <v>157</v>
      </c>
      <c r="G1232" s="2" t="s">
        <v>157</v>
      </c>
      <c r="H1232" s="2" t="s">
        <v>8729</v>
      </c>
      <c r="I1232" s="107" t="s">
        <v>8865</v>
      </c>
      <c r="J1232" s="2" t="s">
        <v>8866</v>
      </c>
      <c r="K1232" s="2">
        <f>IFERROR(__xludf.DUMMYFUNCTION("""COMPUTED_VALUE"""),11.0)</f>
        <v>11</v>
      </c>
      <c r="L1232" s="2" t="s">
        <v>8731</v>
      </c>
      <c r="M1232" s="2">
        <v>12.0</v>
      </c>
    </row>
    <row r="1233">
      <c r="A1233" s="54">
        <v>46063.0</v>
      </c>
      <c r="B1233" s="2" t="s">
        <v>301</v>
      </c>
      <c r="C1233" s="2" t="s">
        <v>8726</v>
      </c>
      <c r="D1233" s="47" t="s">
        <v>8813</v>
      </c>
      <c r="E1233" s="2" t="s">
        <v>8727</v>
      </c>
      <c r="F1233" s="2" t="s">
        <v>157</v>
      </c>
      <c r="G1233" s="2" t="s">
        <v>157</v>
      </c>
      <c r="H1233" s="2" t="s">
        <v>8729</v>
      </c>
      <c r="I1233" s="107" t="s">
        <v>8865</v>
      </c>
      <c r="J1233" s="2" t="s">
        <v>8866</v>
      </c>
      <c r="K1233" s="2">
        <f>IFERROR(__xludf.DUMMYFUNCTION("""COMPUTED_VALUE"""),11.0)</f>
        <v>11</v>
      </c>
      <c r="L1233" s="2" t="s">
        <v>8731</v>
      </c>
      <c r="M1233" s="2">
        <v>12.0</v>
      </c>
    </row>
    <row r="1234">
      <c r="A1234" s="54">
        <v>46064.0</v>
      </c>
      <c r="B1234" s="2" t="s">
        <v>301</v>
      </c>
      <c r="C1234" s="2" t="s">
        <v>8726</v>
      </c>
      <c r="D1234" s="47" t="s">
        <v>8813</v>
      </c>
      <c r="E1234" s="2" t="s">
        <v>8727</v>
      </c>
      <c r="F1234" s="2" t="s">
        <v>157</v>
      </c>
      <c r="G1234" s="2" t="s">
        <v>157</v>
      </c>
      <c r="H1234" s="2" t="s">
        <v>8729</v>
      </c>
      <c r="I1234" s="107" t="s">
        <v>8865</v>
      </c>
      <c r="J1234" s="2" t="s">
        <v>8866</v>
      </c>
      <c r="K1234" s="2">
        <f>IFERROR(__xludf.DUMMYFUNCTION("""COMPUTED_VALUE"""),11.0)</f>
        <v>11</v>
      </c>
      <c r="L1234" s="2" t="s">
        <v>8731</v>
      </c>
      <c r="M1234" s="2">
        <v>12.0</v>
      </c>
    </row>
    <row r="1235">
      <c r="A1235" s="54">
        <v>46065.0</v>
      </c>
      <c r="B1235" s="2" t="s">
        <v>301</v>
      </c>
      <c r="C1235" s="2" t="s">
        <v>8726</v>
      </c>
      <c r="D1235" s="47" t="s">
        <v>8813</v>
      </c>
      <c r="E1235" s="2" t="s">
        <v>8727</v>
      </c>
      <c r="F1235" s="2" t="s">
        <v>157</v>
      </c>
      <c r="G1235" s="2" t="s">
        <v>157</v>
      </c>
      <c r="H1235" s="2" t="s">
        <v>8729</v>
      </c>
      <c r="I1235" s="107" t="s">
        <v>8865</v>
      </c>
      <c r="J1235" s="2" t="s">
        <v>8866</v>
      </c>
      <c r="K1235" s="2">
        <f>IFERROR(__xludf.DUMMYFUNCTION("""COMPUTED_VALUE"""),11.0)</f>
        <v>11</v>
      </c>
      <c r="L1235" s="2" t="s">
        <v>8731</v>
      </c>
      <c r="M1235" s="2">
        <v>12.0</v>
      </c>
    </row>
    <row r="1236">
      <c r="A1236" s="54">
        <v>46066.0</v>
      </c>
      <c r="B1236" s="2" t="s">
        <v>301</v>
      </c>
      <c r="C1236" s="2" t="s">
        <v>8726</v>
      </c>
      <c r="D1236" s="47" t="s">
        <v>8813</v>
      </c>
      <c r="E1236" s="2" t="s">
        <v>8727</v>
      </c>
      <c r="F1236" s="2" t="s">
        <v>157</v>
      </c>
      <c r="G1236" s="2" t="s">
        <v>157</v>
      </c>
      <c r="H1236" s="2" t="s">
        <v>8729</v>
      </c>
      <c r="I1236" s="107" t="s">
        <v>8865</v>
      </c>
      <c r="J1236" s="2" t="s">
        <v>8866</v>
      </c>
      <c r="K1236" s="2">
        <f>IFERROR(__xludf.DUMMYFUNCTION("""COMPUTED_VALUE"""),11.0)</f>
        <v>11</v>
      </c>
      <c r="L1236" s="2" t="s">
        <v>8731</v>
      </c>
      <c r="M1236" s="2">
        <v>12.0</v>
      </c>
    </row>
    <row r="1237">
      <c r="A1237" s="54">
        <v>46067.0</v>
      </c>
      <c r="B1237" s="2" t="s">
        <v>301</v>
      </c>
      <c r="C1237" s="2" t="s">
        <v>8726</v>
      </c>
      <c r="D1237" s="47" t="s">
        <v>8813</v>
      </c>
      <c r="E1237" s="2" t="s">
        <v>8727</v>
      </c>
      <c r="F1237" s="2" t="s">
        <v>157</v>
      </c>
      <c r="G1237" s="2" t="s">
        <v>157</v>
      </c>
      <c r="H1237" s="2" t="s">
        <v>8729</v>
      </c>
      <c r="I1237" s="107" t="s">
        <v>8865</v>
      </c>
      <c r="J1237" s="2" t="s">
        <v>8866</v>
      </c>
      <c r="K1237" s="2">
        <f>IFERROR(__xludf.DUMMYFUNCTION("""COMPUTED_VALUE"""),11.0)</f>
        <v>11</v>
      </c>
      <c r="L1237" s="2" t="s">
        <v>8731</v>
      </c>
      <c r="M1237" s="2">
        <v>12.0</v>
      </c>
    </row>
    <row r="1238">
      <c r="A1238" s="54">
        <v>46068.0</v>
      </c>
      <c r="B1238" s="2" t="s">
        <v>301</v>
      </c>
      <c r="C1238" s="2" t="s">
        <v>8726</v>
      </c>
      <c r="D1238" s="47" t="s">
        <v>8813</v>
      </c>
      <c r="E1238" s="2" t="s">
        <v>8727</v>
      </c>
      <c r="F1238" s="2" t="s">
        <v>157</v>
      </c>
      <c r="G1238" s="2" t="s">
        <v>157</v>
      </c>
      <c r="H1238" s="2" t="s">
        <v>8729</v>
      </c>
      <c r="I1238" s="107" t="s">
        <v>8865</v>
      </c>
      <c r="J1238" s="2" t="s">
        <v>8866</v>
      </c>
      <c r="K1238" s="2">
        <f>IFERROR(__xludf.DUMMYFUNCTION("""COMPUTED_VALUE"""),11.0)</f>
        <v>11</v>
      </c>
      <c r="L1238" s="2" t="s">
        <v>8731</v>
      </c>
      <c r="M1238" s="2">
        <v>12.0</v>
      </c>
    </row>
    <row r="1239">
      <c r="A1239" s="54">
        <v>46069.0</v>
      </c>
      <c r="B1239" s="2" t="s">
        <v>301</v>
      </c>
      <c r="C1239" s="2" t="s">
        <v>8726</v>
      </c>
      <c r="D1239" s="47" t="s">
        <v>151</v>
      </c>
      <c r="E1239" s="2" t="s">
        <v>8822</v>
      </c>
      <c r="F1239" s="48" t="s">
        <v>853</v>
      </c>
      <c r="G1239" s="48" t="s">
        <v>854</v>
      </c>
      <c r="H1239" s="2" t="s">
        <v>8738</v>
      </c>
      <c r="I1239" s="107" t="s">
        <v>8865</v>
      </c>
      <c r="J1239" s="2" t="s">
        <v>8868</v>
      </c>
      <c r="K1239" s="2">
        <f>IFERROR(__xludf.DUMMYFUNCTION("""COMPUTED_VALUE"""),11.0)</f>
        <v>11</v>
      </c>
      <c r="L1239" s="2" t="s">
        <v>8731</v>
      </c>
      <c r="M1239" s="2">
        <v>12.0</v>
      </c>
    </row>
    <row r="1240">
      <c r="A1240" s="54">
        <v>46070.0</v>
      </c>
      <c r="B1240" s="2" t="s">
        <v>301</v>
      </c>
      <c r="C1240" s="2" t="s">
        <v>8726</v>
      </c>
      <c r="D1240" s="47" t="s">
        <v>151</v>
      </c>
      <c r="E1240" s="2" t="s">
        <v>8822</v>
      </c>
      <c r="F1240" s="48" t="s">
        <v>860</v>
      </c>
      <c r="G1240" s="48" t="s">
        <v>861</v>
      </c>
      <c r="H1240" s="2" t="s">
        <v>8738</v>
      </c>
      <c r="I1240" s="107" t="s">
        <v>8865</v>
      </c>
      <c r="J1240" s="2" t="s">
        <v>8868</v>
      </c>
      <c r="K1240" s="2">
        <f>IFERROR(__xludf.DUMMYFUNCTION("""COMPUTED_VALUE"""),11.0)</f>
        <v>11</v>
      </c>
      <c r="L1240" s="2" t="s">
        <v>8731</v>
      </c>
      <c r="M1240" s="2">
        <v>12.0</v>
      </c>
    </row>
    <row r="1241">
      <c r="A1241" s="54">
        <v>46071.0</v>
      </c>
      <c r="B1241" s="2" t="s">
        <v>301</v>
      </c>
      <c r="C1241" s="2" t="s">
        <v>8726</v>
      </c>
      <c r="D1241" s="47" t="s">
        <v>8813</v>
      </c>
      <c r="E1241" s="2" t="s">
        <v>8727</v>
      </c>
      <c r="F1241" s="2" t="s">
        <v>157</v>
      </c>
      <c r="G1241" s="2" t="s">
        <v>157</v>
      </c>
      <c r="H1241" s="2" t="s">
        <v>8729</v>
      </c>
      <c r="I1241" s="107" t="s">
        <v>8865</v>
      </c>
      <c r="J1241" s="2" t="s">
        <v>8866</v>
      </c>
      <c r="K1241" s="2">
        <f>IFERROR(__xludf.DUMMYFUNCTION("""COMPUTED_VALUE"""),11.0)</f>
        <v>11</v>
      </c>
      <c r="L1241" s="2" t="s">
        <v>8731</v>
      </c>
      <c r="M1241" s="2">
        <v>12.0</v>
      </c>
    </row>
    <row r="1242">
      <c r="A1242" s="54">
        <v>46072.0</v>
      </c>
      <c r="B1242" s="2" t="s">
        <v>301</v>
      </c>
      <c r="C1242" s="2" t="s">
        <v>8726</v>
      </c>
      <c r="D1242" s="47" t="s">
        <v>8813</v>
      </c>
      <c r="E1242" s="2" t="s">
        <v>8727</v>
      </c>
      <c r="F1242" s="2" t="s">
        <v>157</v>
      </c>
      <c r="G1242" s="2" t="s">
        <v>157</v>
      </c>
      <c r="H1242" s="2" t="s">
        <v>8729</v>
      </c>
      <c r="I1242" s="107" t="s">
        <v>8865</v>
      </c>
      <c r="J1242" s="2" t="s">
        <v>8866</v>
      </c>
      <c r="K1242" s="2">
        <f>IFERROR(__xludf.DUMMYFUNCTION("""COMPUTED_VALUE"""),11.0)</f>
        <v>11</v>
      </c>
      <c r="L1242" s="2" t="s">
        <v>8731</v>
      </c>
      <c r="M1242" s="2">
        <v>12.0</v>
      </c>
    </row>
    <row r="1243">
      <c r="A1243" s="54">
        <v>46073.0</v>
      </c>
      <c r="B1243" s="2" t="s">
        <v>301</v>
      </c>
      <c r="C1243" s="2" t="s">
        <v>8726</v>
      </c>
      <c r="D1243" s="47" t="s">
        <v>8813</v>
      </c>
      <c r="E1243" s="2" t="s">
        <v>8727</v>
      </c>
      <c r="F1243" s="2" t="s">
        <v>157</v>
      </c>
      <c r="G1243" s="2" t="s">
        <v>157</v>
      </c>
      <c r="H1243" s="2" t="s">
        <v>8729</v>
      </c>
      <c r="I1243" s="107" t="s">
        <v>8865</v>
      </c>
      <c r="J1243" s="2" t="s">
        <v>8866</v>
      </c>
      <c r="K1243" s="2">
        <f>IFERROR(__xludf.DUMMYFUNCTION("""COMPUTED_VALUE"""),11.0)</f>
        <v>11</v>
      </c>
      <c r="L1243" s="2" t="s">
        <v>8731</v>
      </c>
      <c r="M1243" s="2">
        <v>12.0</v>
      </c>
    </row>
    <row r="1244">
      <c r="A1244" s="54">
        <v>46074.0</v>
      </c>
      <c r="B1244" s="2" t="s">
        <v>301</v>
      </c>
      <c r="C1244" s="2" t="s">
        <v>8726</v>
      </c>
      <c r="D1244" s="47" t="s">
        <v>8813</v>
      </c>
      <c r="E1244" s="2" t="s">
        <v>8727</v>
      </c>
      <c r="F1244" s="2" t="s">
        <v>157</v>
      </c>
      <c r="G1244" s="2" t="s">
        <v>157</v>
      </c>
      <c r="H1244" s="2" t="s">
        <v>8729</v>
      </c>
      <c r="I1244" s="107" t="s">
        <v>8865</v>
      </c>
      <c r="J1244" s="2" t="s">
        <v>8866</v>
      </c>
      <c r="K1244" s="2">
        <f>IFERROR(__xludf.DUMMYFUNCTION("""COMPUTED_VALUE"""),11.0)</f>
        <v>11</v>
      </c>
      <c r="L1244" s="2" t="s">
        <v>8731</v>
      </c>
      <c r="M1244" s="2">
        <v>12.0</v>
      </c>
    </row>
    <row r="1245">
      <c r="A1245" s="54">
        <v>46075.0</v>
      </c>
      <c r="B1245" s="2" t="s">
        <v>301</v>
      </c>
      <c r="C1245" s="2" t="s">
        <v>8726</v>
      </c>
      <c r="D1245" s="47" t="s">
        <v>8813</v>
      </c>
      <c r="E1245" s="2" t="s">
        <v>8727</v>
      </c>
      <c r="F1245" s="2" t="s">
        <v>157</v>
      </c>
      <c r="G1245" s="2" t="s">
        <v>157</v>
      </c>
      <c r="H1245" s="2" t="s">
        <v>8729</v>
      </c>
      <c r="I1245" s="107" t="s">
        <v>8865</v>
      </c>
      <c r="J1245" s="2" t="s">
        <v>8866</v>
      </c>
      <c r="K1245" s="2">
        <f>IFERROR(__xludf.DUMMYFUNCTION("""COMPUTED_VALUE"""),11.0)</f>
        <v>11</v>
      </c>
      <c r="L1245" s="2" t="s">
        <v>8731</v>
      </c>
      <c r="M1245" s="2">
        <v>12.0</v>
      </c>
    </row>
    <row r="1246">
      <c r="A1246" s="54">
        <v>46076.0</v>
      </c>
      <c r="B1246" s="2" t="s">
        <v>301</v>
      </c>
      <c r="C1246" s="2" t="s">
        <v>8726</v>
      </c>
      <c r="D1246" s="47" t="s">
        <v>8813</v>
      </c>
      <c r="E1246" s="2" t="s">
        <v>8727</v>
      </c>
      <c r="F1246" s="2" t="s">
        <v>157</v>
      </c>
      <c r="G1246" s="2" t="s">
        <v>157</v>
      </c>
      <c r="H1246" s="2" t="s">
        <v>8729</v>
      </c>
      <c r="I1246" s="107" t="s">
        <v>8865</v>
      </c>
      <c r="J1246" s="2" t="s">
        <v>8866</v>
      </c>
      <c r="K1246" s="2">
        <f>IFERROR(__xludf.DUMMYFUNCTION("""COMPUTED_VALUE"""),11.0)</f>
        <v>11</v>
      </c>
      <c r="L1246" s="2" t="s">
        <v>8731</v>
      </c>
      <c r="M1246" s="2">
        <v>12.0</v>
      </c>
    </row>
    <row r="1247">
      <c r="A1247" s="54">
        <v>46077.0</v>
      </c>
      <c r="B1247" s="2" t="s">
        <v>301</v>
      </c>
      <c r="C1247" s="2" t="s">
        <v>8726</v>
      </c>
      <c r="D1247" s="47" t="s">
        <v>8813</v>
      </c>
      <c r="E1247" s="2" t="s">
        <v>8727</v>
      </c>
      <c r="F1247" s="2" t="s">
        <v>157</v>
      </c>
      <c r="G1247" s="2" t="s">
        <v>157</v>
      </c>
      <c r="H1247" s="2" t="s">
        <v>8729</v>
      </c>
      <c r="I1247" s="107" t="s">
        <v>8865</v>
      </c>
      <c r="J1247" s="2" t="s">
        <v>8866</v>
      </c>
      <c r="K1247" s="2">
        <f>IFERROR(__xludf.DUMMYFUNCTION("""COMPUTED_VALUE"""),11.0)</f>
        <v>11</v>
      </c>
      <c r="L1247" s="2" t="s">
        <v>8731</v>
      </c>
      <c r="M1247" s="2">
        <v>12.0</v>
      </c>
    </row>
    <row r="1248">
      <c r="A1248" s="54">
        <v>46078.0</v>
      </c>
      <c r="B1248" s="2" t="s">
        <v>301</v>
      </c>
      <c r="C1248" s="2" t="s">
        <v>8726</v>
      </c>
      <c r="D1248" s="47" t="s">
        <v>8813</v>
      </c>
      <c r="E1248" s="2" t="s">
        <v>8727</v>
      </c>
      <c r="F1248" s="2" t="s">
        <v>157</v>
      </c>
      <c r="G1248" s="2" t="s">
        <v>157</v>
      </c>
      <c r="H1248" s="2" t="s">
        <v>8729</v>
      </c>
      <c r="I1248" s="107" t="s">
        <v>8865</v>
      </c>
      <c r="J1248" s="2" t="s">
        <v>8866</v>
      </c>
      <c r="K1248" s="2">
        <f>IFERROR(__xludf.DUMMYFUNCTION("""COMPUTED_VALUE"""),11.0)</f>
        <v>11</v>
      </c>
      <c r="L1248" s="2" t="s">
        <v>8731</v>
      </c>
      <c r="M1248" s="2">
        <v>12.0</v>
      </c>
    </row>
    <row r="1249">
      <c r="A1249" s="54">
        <v>46079.0</v>
      </c>
      <c r="B1249" s="2" t="s">
        <v>301</v>
      </c>
      <c r="C1249" s="2" t="s">
        <v>8726</v>
      </c>
      <c r="D1249" s="47" t="s">
        <v>8813</v>
      </c>
      <c r="E1249" s="2" t="s">
        <v>8727</v>
      </c>
      <c r="F1249" s="2" t="s">
        <v>157</v>
      </c>
      <c r="G1249" s="2" t="s">
        <v>157</v>
      </c>
      <c r="H1249" s="2" t="s">
        <v>8729</v>
      </c>
      <c r="I1249" s="107" t="s">
        <v>8865</v>
      </c>
      <c r="J1249" s="2" t="s">
        <v>8866</v>
      </c>
      <c r="K1249" s="2">
        <f>IFERROR(__xludf.DUMMYFUNCTION("""COMPUTED_VALUE"""),11.0)</f>
        <v>11</v>
      </c>
      <c r="L1249" s="2" t="s">
        <v>8731</v>
      </c>
      <c r="M1249" s="2">
        <v>12.0</v>
      </c>
    </row>
    <row r="1250">
      <c r="A1250" s="54">
        <v>46080.0</v>
      </c>
      <c r="B1250" s="2" t="s">
        <v>301</v>
      </c>
      <c r="C1250" s="2" t="s">
        <v>8726</v>
      </c>
      <c r="D1250" s="47" t="s">
        <v>8813</v>
      </c>
      <c r="E1250" s="2" t="s">
        <v>8727</v>
      </c>
      <c r="F1250" s="2" t="s">
        <v>157</v>
      </c>
      <c r="G1250" s="2" t="s">
        <v>157</v>
      </c>
      <c r="H1250" s="2" t="s">
        <v>8729</v>
      </c>
      <c r="I1250" s="107" t="s">
        <v>8865</v>
      </c>
      <c r="J1250" s="2" t="s">
        <v>8866</v>
      </c>
      <c r="K1250" s="2">
        <f>IFERROR(__xludf.DUMMYFUNCTION("""COMPUTED_VALUE"""),11.0)</f>
        <v>11</v>
      </c>
      <c r="L1250" s="2" t="s">
        <v>8731</v>
      </c>
      <c r="M1250" s="2">
        <v>12.0</v>
      </c>
    </row>
    <row r="1251">
      <c r="A1251" s="54">
        <v>46081.0</v>
      </c>
      <c r="B1251" s="2" t="s">
        <v>301</v>
      </c>
      <c r="C1251" s="2" t="s">
        <v>8726</v>
      </c>
      <c r="D1251" s="47" t="s">
        <v>8813</v>
      </c>
      <c r="E1251" s="2" t="s">
        <v>8727</v>
      </c>
      <c r="F1251" s="2" t="s">
        <v>157</v>
      </c>
      <c r="G1251" s="2" t="s">
        <v>157</v>
      </c>
      <c r="H1251" s="2" t="s">
        <v>8729</v>
      </c>
      <c r="I1251" s="107" t="s">
        <v>8865</v>
      </c>
      <c r="J1251" s="2" t="s">
        <v>8866</v>
      </c>
      <c r="K1251" s="2">
        <f>IFERROR(__xludf.DUMMYFUNCTION("""COMPUTED_VALUE"""),11.0)</f>
        <v>11</v>
      </c>
      <c r="L1251" s="2" t="s">
        <v>8731</v>
      </c>
      <c r="M1251" s="2">
        <v>12.0</v>
      </c>
    </row>
    <row r="1252">
      <c r="A1252" s="54">
        <v>46082.0</v>
      </c>
      <c r="B1252" s="2" t="s">
        <v>301</v>
      </c>
      <c r="C1252" s="2" t="s">
        <v>8726</v>
      </c>
      <c r="D1252" s="47" t="s">
        <v>8813</v>
      </c>
      <c r="E1252" s="2" t="s">
        <v>8727</v>
      </c>
      <c r="F1252" s="2" t="s">
        <v>157</v>
      </c>
      <c r="G1252" s="2" t="s">
        <v>157</v>
      </c>
      <c r="H1252" s="2" t="s">
        <v>8729</v>
      </c>
      <c r="I1252" s="107" t="s">
        <v>8865</v>
      </c>
      <c r="J1252" s="2" t="s">
        <v>8866</v>
      </c>
      <c r="K1252" s="2">
        <f>IFERROR(__xludf.DUMMYFUNCTION("""COMPUTED_VALUE"""),11.0)</f>
        <v>11</v>
      </c>
      <c r="L1252" s="2" t="s">
        <v>8731</v>
      </c>
      <c r="M1252" s="2">
        <v>12.0</v>
      </c>
    </row>
    <row r="1253">
      <c r="A1253" s="54">
        <v>46083.0</v>
      </c>
      <c r="B1253" s="2" t="s">
        <v>301</v>
      </c>
      <c r="C1253" s="2" t="s">
        <v>8726</v>
      </c>
      <c r="D1253" s="47" t="s">
        <v>8813</v>
      </c>
      <c r="E1253" s="2" t="s">
        <v>8727</v>
      </c>
      <c r="F1253" s="2" t="s">
        <v>157</v>
      </c>
      <c r="G1253" s="2" t="s">
        <v>157</v>
      </c>
      <c r="H1253" s="2" t="s">
        <v>8729</v>
      </c>
      <c r="I1253" s="107" t="s">
        <v>8865</v>
      </c>
      <c r="J1253" s="2" t="s">
        <v>8866</v>
      </c>
      <c r="K1253" s="2">
        <f>IFERROR(__xludf.DUMMYFUNCTION("""COMPUTED_VALUE"""),11.0)</f>
        <v>11</v>
      </c>
      <c r="L1253" s="2" t="s">
        <v>8731</v>
      </c>
      <c r="M1253" s="2">
        <v>12.0</v>
      </c>
    </row>
    <row r="1254">
      <c r="A1254" s="54">
        <v>46084.0</v>
      </c>
      <c r="B1254" s="2" t="s">
        <v>301</v>
      </c>
      <c r="C1254" s="2" t="s">
        <v>8726</v>
      </c>
      <c r="D1254" s="47" t="s">
        <v>8813</v>
      </c>
      <c r="E1254" s="2" t="s">
        <v>8727</v>
      </c>
      <c r="F1254" s="2" t="s">
        <v>157</v>
      </c>
      <c r="G1254" s="2" t="s">
        <v>157</v>
      </c>
      <c r="H1254" s="2" t="s">
        <v>8729</v>
      </c>
      <c r="I1254" s="107" t="s">
        <v>8865</v>
      </c>
      <c r="J1254" s="2" t="s">
        <v>8866</v>
      </c>
      <c r="K1254" s="2">
        <f>IFERROR(__xludf.DUMMYFUNCTION("""COMPUTED_VALUE"""),11.0)</f>
        <v>11</v>
      </c>
      <c r="L1254" s="2" t="s">
        <v>8731</v>
      </c>
      <c r="M1254" s="2">
        <v>12.0</v>
      </c>
    </row>
    <row r="1255">
      <c r="A1255" s="54">
        <v>46085.0</v>
      </c>
      <c r="B1255" s="2" t="s">
        <v>301</v>
      </c>
      <c r="C1255" s="2" t="s">
        <v>8726</v>
      </c>
      <c r="D1255" s="47" t="s">
        <v>8813</v>
      </c>
      <c r="E1255" s="2" t="s">
        <v>8727</v>
      </c>
      <c r="F1255" s="2" t="s">
        <v>157</v>
      </c>
      <c r="G1255" s="2" t="s">
        <v>157</v>
      </c>
      <c r="H1255" s="2" t="s">
        <v>8729</v>
      </c>
      <c r="I1255" s="107" t="s">
        <v>8865</v>
      </c>
      <c r="J1255" s="2" t="s">
        <v>8866</v>
      </c>
      <c r="K1255" s="2">
        <f>IFERROR(__xludf.DUMMYFUNCTION("""COMPUTED_VALUE"""),11.0)</f>
        <v>11</v>
      </c>
      <c r="L1255" s="2" t="s">
        <v>8731</v>
      </c>
      <c r="M1255" s="2">
        <v>12.0</v>
      </c>
    </row>
    <row r="1256">
      <c r="A1256" s="54">
        <v>46086.0</v>
      </c>
      <c r="B1256" s="2" t="s">
        <v>301</v>
      </c>
      <c r="C1256" s="2" t="s">
        <v>8726</v>
      </c>
      <c r="D1256" s="47" t="s">
        <v>8813</v>
      </c>
      <c r="E1256" s="2" t="s">
        <v>8727</v>
      </c>
      <c r="F1256" s="2" t="s">
        <v>157</v>
      </c>
      <c r="G1256" s="2" t="s">
        <v>157</v>
      </c>
      <c r="H1256" s="2" t="s">
        <v>8729</v>
      </c>
      <c r="I1256" s="107" t="s">
        <v>8865</v>
      </c>
      <c r="J1256" s="2" t="s">
        <v>8866</v>
      </c>
      <c r="K1256" s="2">
        <f>IFERROR(__xludf.DUMMYFUNCTION("""COMPUTED_VALUE"""),11.0)</f>
        <v>11</v>
      </c>
      <c r="L1256" s="2" t="s">
        <v>8731</v>
      </c>
      <c r="M1256" s="2">
        <v>12.0</v>
      </c>
    </row>
    <row r="1257">
      <c r="A1257" s="54">
        <v>46087.0</v>
      </c>
      <c r="B1257" s="2" t="s">
        <v>301</v>
      </c>
      <c r="C1257" s="2" t="s">
        <v>8726</v>
      </c>
      <c r="D1257" s="47" t="s">
        <v>8813</v>
      </c>
      <c r="E1257" s="2" t="s">
        <v>8727</v>
      </c>
      <c r="F1257" s="2" t="s">
        <v>157</v>
      </c>
      <c r="G1257" s="2" t="s">
        <v>157</v>
      </c>
      <c r="H1257" s="2" t="s">
        <v>8729</v>
      </c>
      <c r="I1257" s="107" t="s">
        <v>8865</v>
      </c>
      <c r="J1257" s="2" t="s">
        <v>8866</v>
      </c>
      <c r="K1257" s="2">
        <f>IFERROR(__xludf.DUMMYFUNCTION("""COMPUTED_VALUE"""),11.0)</f>
        <v>11</v>
      </c>
      <c r="L1257" s="2" t="s">
        <v>8731</v>
      </c>
      <c r="M1257" s="2">
        <v>12.0</v>
      </c>
    </row>
    <row r="1258">
      <c r="A1258" s="54">
        <v>46088.0</v>
      </c>
      <c r="B1258" s="2" t="s">
        <v>301</v>
      </c>
      <c r="C1258" s="2" t="s">
        <v>8726</v>
      </c>
      <c r="D1258" s="47" t="s">
        <v>8813</v>
      </c>
      <c r="E1258" s="2" t="s">
        <v>8727</v>
      </c>
      <c r="F1258" s="2" t="s">
        <v>157</v>
      </c>
      <c r="G1258" s="2" t="s">
        <v>157</v>
      </c>
      <c r="H1258" s="2" t="s">
        <v>8729</v>
      </c>
      <c r="I1258" s="107" t="s">
        <v>8865</v>
      </c>
      <c r="J1258" s="2" t="s">
        <v>8866</v>
      </c>
      <c r="K1258" s="2">
        <f>IFERROR(__xludf.DUMMYFUNCTION("""COMPUTED_VALUE"""),11.0)</f>
        <v>11</v>
      </c>
      <c r="L1258" s="2" t="s">
        <v>8731</v>
      </c>
      <c r="M1258" s="2">
        <v>12.0</v>
      </c>
    </row>
    <row r="1259">
      <c r="A1259" s="54">
        <v>46089.0</v>
      </c>
      <c r="B1259" s="2" t="s">
        <v>301</v>
      </c>
      <c r="C1259" s="2" t="s">
        <v>8726</v>
      </c>
      <c r="D1259" s="47" t="s">
        <v>8813</v>
      </c>
      <c r="E1259" s="2" t="s">
        <v>8727</v>
      </c>
      <c r="F1259" s="2" t="s">
        <v>157</v>
      </c>
      <c r="G1259" s="2" t="s">
        <v>157</v>
      </c>
      <c r="H1259" s="2" t="s">
        <v>8729</v>
      </c>
      <c r="I1259" s="107" t="s">
        <v>8865</v>
      </c>
      <c r="J1259" s="2" t="s">
        <v>8866</v>
      </c>
      <c r="K1259" s="2">
        <f>IFERROR(__xludf.DUMMYFUNCTION("""COMPUTED_VALUE"""),11.0)</f>
        <v>11</v>
      </c>
      <c r="L1259" s="2" t="s">
        <v>8731</v>
      </c>
      <c r="M1259" s="2">
        <v>12.0</v>
      </c>
    </row>
    <row r="1260">
      <c r="A1260" s="54">
        <v>46090.0</v>
      </c>
      <c r="B1260" s="2" t="s">
        <v>301</v>
      </c>
      <c r="C1260" s="2" t="s">
        <v>8726</v>
      </c>
      <c r="D1260" s="47" t="s">
        <v>8813</v>
      </c>
      <c r="E1260" s="2" t="s">
        <v>8727</v>
      </c>
      <c r="F1260" s="2" t="s">
        <v>157</v>
      </c>
      <c r="G1260" s="2" t="s">
        <v>157</v>
      </c>
      <c r="H1260" s="2" t="s">
        <v>8729</v>
      </c>
      <c r="I1260" s="107" t="s">
        <v>8865</v>
      </c>
      <c r="J1260" s="2" t="s">
        <v>8866</v>
      </c>
      <c r="K1260" s="2">
        <f>IFERROR(__xludf.DUMMYFUNCTION("""COMPUTED_VALUE"""),12.0)</f>
        <v>12</v>
      </c>
      <c r="L1260" s="2" t="s">
        <v>8735</v>
      </c>
      <c r="M1260" s="2">
        <v>12.0</v>
      </c>
    </row>
    <row r="1261">
      <c r="A1261" s="54">
        <v>46091.0</v>
      </c>
      <c r="B1261" s="2" t="s">
        <v>301</v>
      </c>
      <c r="C1261" s="2" t="s">
        <v>8726</v>
      </c>
      <c r="D1261" s="47" t="s">
        <v>8813</v>
      </c>
      <c r="E1261" s="2" t="s">
        <v>8727</v>
      </c>
      <c r="F1261" s="2" t="s">
        <v>157</v>
      </c>
      <c r="G1261" s="2" t="s">
        <v>157</v>
      </c>
      <c r="H1261" s="2" t="s">
        <v>8729</v>
      </c>
      <c r="I1261" s="107" t="s">
        <v>8865</v>
      </c>
      <c r="J1261" s="2" t="s">
        <v>8866</v>
      </c>
      <c r="K1261" s="2">
        <f>IFERROR(__xludf.DUMMYFUNCTION("""COMPUTED_VALUE"""),11.0)</f>
        <v>11</v>
      </c>
      <c r="L1261" s="2" t="s">
        <v>8731</v>
      </c>
      <c r="M1261" s="2">
        <v>12.0</v>
      </c>
    </row>
    <row r="1262">
      <c r="A1262" s="54">
        <v>46092.0</v>
      </c>
      <c r="B1262" s="2" t="s">
        <v>301</v>
      </c>
      <c r="C1262" s="2" t="s">
        <v>8726</v>
      </c>
      <c r="D1262" s="47" t="s">
        <v>8813</v>
      </c>
      <c r="E1262" s="2" t="s">
        <v>8727</v>
      </c>
      <c r="F1262" s="2" t="s">
        <v>157</v>
      </c>
      <c r="G1262" s="2" t="s">
        <v>157</v>
      </c>
      <c r="H1262" s="2" t="s">
        <v>8729</v>
      </c>
      <c r="I1262" s="107" t="s">
        <v>8865</v>
      </c>
      <c r="J1262" s="2" t="s">
        <v>8866</v>
      </c>
      <c r="K1262" s="2">
        <f>IFERROR(__xludf.DUMMYFUNCTION("""COMPUTED_VALUE"""),11.0)</f>
        <v>11</v>
      </c>
      <c r="L1262" s="2" t="s">
        <v>8731</v>
      </c>
      <c r="M1262" s="2">
        <v>12.0</v>
      </c>
    </row>
    <row r="1263">
      <c r="A1263" s="54">
        <v>46093.0</v>
      </c>
      <c r="B1263" s="2" t="s">
        <v>301</v>
      </c>
      <c r="C1263" s="2" t="s">
        <v>8726</v>
      </c>
      <c r="D1263" s="47" t="s">
        <v>8813</v>
      </c>
      <c r="E1263" s="2" t="s">
        <v>8727</v>
      </c>
      <c r="F1263" s="2" t="s">
        <v>157</v>
      </c>
      <c r="G1263" s="2" t="s">
        <v>157</v>
      </c>
      <c r="H1263" s="2" t="s">
        <v>8729</v>
      </c>
      <c r="I1263" s="107" t="s">
        <v>8865</v>
      </c>
      <c r="J1263" s="2" t="s">
        <v>8866</v>
      </c>
      <c r="K1263" s="2">
        <f>IFERROR(__xludf.DUMMYFUNCTION("""COMPUTED_VALUE"""),11.0)</f>
        <v>11</v>
      </c>
      <c r="L1263" s="2" t="s">
        <v>8731</v>
      </c>
      <c r="M1263" s="2">
        <v>12.0</v>
      </c>
    </row>
    <row r="1264">
      <c r="A1264" s="54">
        <v>46094.0</v>
      </c>
      <c r="B1264" s="2" t="s">
        <v>301</v>
      </c>
      <c r="C1264" s="2" t="s">
        <v>8726</v>
      </c>
      <c r="D1264" s="47" t="s">
        <v>8813</v>
      </c>
      <c r="E1264" s="2" t="s">
        <v>8727</v>
      </c>
      <c r="F1264" s="2" t="s">
        <v>157</v>
      </c>
      <c r="G1264" s="2" t="s">
        <v>157</v>
      </c>
      <c r="H1264" s="2" t="s">
        <v>8729</v>
      </c>
      <c r="I1264" s="107" t="s">
        <v>8865</v>
      </c>
      <c r="J1264" s="2" t="s">
        <v>8866</v>
      </c>
      <c r="K1264" s="2">
        <f>IFERROR(__xludf.DUMMYFUNCTION("""COMPUTED_VALUE"""),11.0)</f>
        <v>11</v>
      </c>
      <c r="L1264" s="2" t="s">
        <v>8731</v>
      </c>
      <c r="M1264" s="2">
        <v>12.0</v>
      </c>
    </row>
    <row r="1265">
      <c r="A1265" s="54">
        <v>46095.0</v>
      </c>
      <c r="B1265" s="2" t="s">
        <v>301</v>
      </c>
      <c r="C1265" s="2" t="s">
        <v>8726</v>
      </c>
      <c r="D1265" s="47" t="s">
        <v>8813</v>
      </c>
      <c r="E1265" s="2" t="s">
        <v>8727</v>
      </c>
      <c r="F1265" s="2" t="s">
        <v>157</v>
      </c>
      <c r="G1265" s="2" t="s">
        <v>157</v>
      </c>
      <c r="H1265" s="2" t="s">
        <v>8729</v>
      </c>
      <c r="I1265" s="107" t="s">
        <v>8865</v>
      </c>
      <c r="J1265" s="2" t="s">
        <v>8866</v>
      </c>
      <c r="K1265" s="2">
        <f>IFERROR(__xludf.DUMMYFUNCTION("""COMPUTED_VALUE"""),11.0)</f>
        <v>11</v>
      </c>
      <c r="L1265" s="2" t="s">
        <v>8731</v>
      </c>
      <c r="M1265" s="2">
        <v>12.0</v>
      </c>
    </row>
    <row r="1266">
      <c r="A1266" s="54">
        <v>46096.0</v>
      </c>
      <c r="B1266" s="2" t="s">
        <v>301</v>
      </c>
      <c r="C1266" s="2" t="s">
        <v>8726</v>
      </c>
      <c r="D1266" s="47" t="s">
        <v>8813</v>
      </c>
      <c r="E1266" s="2" t="s">
        <v>8727</v>
      </c>
      <c r="F1266" s="2" t="s">
        <v>157</v>
      </c>
      <c r="G1266" s="2" t="s">
        <v>157</v>
      </c>
      <c r="H1266" s="2" t="s">
        <v>8729</v>
      </c>
      <c r="I1266" s="107" t="s">
        <v>8865</v>
      </c>
      <c r="J1266" s="2" t="s">
        <v>8866</v>
      </c>
      <c r="K1266" s="2">
        <f>IFERROR(__xludf.DUMMYFUNCTION("""COMPUTED_VALUE"""),11.0)</f>
        <v>11</v>
      </c>
      <c r="L1266" s="2" t="s">
        <v>8731</v>
      </c>
      <c r="M1266" s="2">
        <v>12.0</v>
      </c>
    </row>
    <row r="1267">
      <c r="A1267" s="54">
        <v>46097.0</v>
      </c>
      <c r="B1267" s="2" t="s">
        <v>301</v>
      </c>
      <c r="C1267" s="2" t="s">
        <v>8726</v>
      </c>
      <c r="D1267" s="47" t="s">
        <v>8813</v>
      </c>
      <c r="E1267" s="2" t="s">
        <v>8727</v>
      </c>
      <c r="F1267" s="2" t="s">
        <v>157</v>
      </c>
      <c r="G1267" s="2" t="s">
        <v>157</v>
      </c>
      <c r="H1267" s="2" t="s">
        <v>8729</v>
      </c>
      <c r="I1267" s="107" t="s">
        <v>8865</v>
      </c>
      <c r="J1267" s="2" t="s">
        <v>8866</v>
      </c>
      <c r="K1267" s="2">
        <f>IFERROR(__xludf.DUMMYFUNCTION("""COMPUTED_VALUE"""),11.0)</f>
        <v>11</v>
      </c>
      <c r="L1267" s="2" t="s">
        <v>8731</v>
      </c>
      <c r="M1267" s="2">
        <v>12.0</v>
      </c>
    </row>
    <row r="1268">
      <c r="A1268" s="54">
        <v>46098.0</v>
      </c>
      <c r="B1268" s="2" t="s">
        <v>301</v>
      </c>
      <c r="C1268" s="2" t="s">
        <v>8726</v>
      </c>
      <c r="D1268" s="47" t="s">
        <v>8813</v>
      </c>
      <c r="E1268" s="2" t="s">
        <v>8727</v>
      </c>
      <c r="F1268" s="2" t="s">
        <v>157</v>
      </c>
      <c r="G1268" s="2" t="s">
        <v>157</v>
      </c>
      <c r="H1268" s="2" t="s">
        <v>8729</v>
      </c>
      <c r="I1268" s="107" t="s">
        <v>8865</v>
      </c>
      <c r="J1268" s="2" t="s">
        <v>8866</v>
      </c>
      <c r="K1268" s="2">
        <f>IFERROR(__xludf.DUMMYFUNCTION("""COMPUTED_VALUE"""),11.0)</f>
        <v>11</v>
      </c>
      <c r="L1268" s="2" t="s">
        <v>8731</v>
      </c>
      <c r="M1268" s="2">
        <v>12.0</v>
      </c>
    </row>
    <row r="1269">
      <c r="A1269" s="54">
        <v>46099.0</v>
      </c>
      <c r="B1269" s="2" t="s">
        <v>301</v>
      </c>
      <c r="C1269" s="2" t="s">
        <v>8726</v>
      </c>
      <c r="D1269" s="47" t="s">
        <v>8813</v>
      </c>
      <c r="E1269" s="2" t="s">
        <v>8727</v>
      </c>
      <c r="F1269" s="2" t="s">
        <v>157</v>
      </c>
      <c r="G1269" s="2" t="s">
        <v>157</v>
      </c>
      <c r="H1269" s="2" t="s">
        <v>8729</v>
      </c>
      <c r="I1269" s="107" t="s">
        <v>8865</v>
      </c>
      <c r="J1269" s="2" t="s">
        <v>8866</v>
      </c>
      <c r="K1269" s="2">
        <f>IFERROR(__xludf.DUMMYFUNCTION("""COMPUTED_VALUE"""),11.0)</f>
        <v>11</v>
      </c>
      <c r="L1269" s="2" t="s">
        <v>8731</v>
      </c>
      <c r="M1269" s="2">
        <v>12.0</v>
      </c>
    </row>
    <row r="1270">
      <c r="A1270" s="54">
        <v>46100.0</v>
      </c>
      <c r="B1270" s="2" t="s">
        <v>301</v>
      </c>
      <c r="C1270" s="2" t="s">
        <v>8726</v>
      </c>
      <c r="D1270" s="47" t="s">
        <v>8813</v>
      </c>
      <c r="E1270" s="2" t="s">
        <v>8727</v>
      </c>
      <c r="F1270" s="2" t="s">
        <v>157</v>
      </c>
      <c r="G1270" s="2" t="s">
        <v>157</v>
      </c>
      <c r="H1270" s="2" t="s">
        <v>8729</v>
      </c>
      <c r="I1270" s="107" t="s">
        <v>8865</v>
      </c>
      <c r="J1270" s="2" t="s">
        <v>8866</v>
      </c>
      <c r="K1270" s="2">
        <f>IFERROR(__xludf.DUMMYFUNCTION("""COMPUTED_VALUE"""),11.0)</f>
        <v>11</v>
      </c>
      <c r="L1270" s="2" t="s">
        <v>8731</v>
      </c>
      <c r="M1270" s="2">
        <v>12.0</v>
      </c>
    </row>
    <row r="1271">
      <c r="A1271" s="54">
        <v>46101.0</v>
      </c>
      <c r="B1271" s="2" t="s">
        <v>301</v>
      </c>
      <c r="C1271" s="2" t="s">
        <v>8726</v>
      </c>
      <c r="D1271" s="47" t="s">
        <v>8813</v>
      </c>
      <c r="E1271" s="2" t="s">
        <v>8727</v>
      </c>
      <c r="F1271" s="2" t="s">
        <v>157</v>
      </c>
      <c r="G1271" s="2" t="s">
        <v>157</v>
      </c>
      <c r="H1271" s="2" t="s">
        <v>8729</v>
      </c>
      <c r="I1271" s="107" t="s">
        <v>8865</v>
      </c>
      <c r="J1271" s="2" t="s">
        <v>8866</v>
      </c>
      <c r="K1271" s="2">
        <f>IFERROR(__xludf.DUMMYFUNCTION("""COMPUTED_VALUE"""),11.0)</f>
        <v>11</v>
      </c>
      <c r="L1271" s="2" t="s">
        <v>8731</v>
      </c>
      <c r="M1271" s="2">
        <v>12.0</v>
      </c>
    </row>
    <row r="1272">
      <c r="A1272" s="54">
        <v>46102.0</v>
      </c>
      <c r="B1272" s="2" t="s">
        <v>301</v>
      </c>
      <c r="C1272" s="2" t="s">
        <v>8726</v>
      </c>
      <c r="D1272" s="47" t="s">
        <v>8813</v>
      </c>
      <c r="E1272" s="2" t="s">
        <v>8727</v>
      </c>
      <c r="F1272" s="2" t="s">
        <v>157</v>
      </c>
      <c r="G1272" s="2" t="s">
        <v>157</v>
      </c>
      <c r="H1272" s="2" t="s">
        <v>8729</v>
      </c>
      <c r="I1272" s="107" t="s">
        <v>8865</v>
      </c>
      <c r="J1272" s="2" t="s">
        <v>8866</v>
      </c>
      <c r="K1272" s="2">
        <f>IFERROR(__xludf.DUMMYFUNCTION("""COMPUTED_VALUE"""),11.0)</f>
        <v>11</v>
      </c>
      <c r="L1272" s="2" t="s">
        <v>8731</v>
      </c>
      <c r="M1272" s="2">
        <v>12.0</v>
      </c>
    </row>
    <row r="1273">
      <c r="A1273" s="54">
        <v>46103.0</v>
      </c>
      <c r="B1273" s="2" t="s">
        <v>301</v>
      </c>
      <c r="C1273" s="2" t="s">
        <v>8726</v>
      </c>
      <c r="D1273" s="47" t="s">
        <v>8813</v>
      </c>
      <c r="E1273" s="2" t="s">
        <v>8727</v>
      </c>
      <c r="F1273" s="2" t="s">
        <v>157</v>
      </c>
      <c r="G1273" s="2" t="s">
        <v>157</v>
      </c>
      <c r="H1273" s="2" t="s">
        <v>8729</v>
      </c>
      <c r="I1273" s="107" t="s">
        <v>8865</v>
      </c>
      <c r="J1273" s="2" t="s">
        <v>8866</v>
      </c>
      <c r="K1273" s="2">
        <f>IFERROR(__xludf.DUMMYFUNCTION("""COMPUTED_VALUE"""),11.0)</f>
        <v>11</v>
      </c>
      <c r="L1273" s="2" t="s">
        <v>8731</v>
      </c>
      <c r="M1273" s="2">
        <v>12.0</v>
      </c>
    </row>
    <row r="1274">
      <c r="A1274" s="54">
        <v>46104.0</v>
      </c>
      <c r="B1274" s="2" t="s">
        <v>301</v>
      </c>
      <c r="C1274" s="2" t="s">
        <v>8726</v>
      </c>
      <c r="D1274" s="47" t="s">
        <v>8813</v>
      </c>
      <c r="E1274" s="2" t="s">
        <v>8727</v>
      </c>
      <c r="F1274" s="2" t="s">
        <v>157</v>
      </c>
      <c r="G1274" s="2" t="s">
        <v>157</v>
      </c>
      <c r="H1274" s="2" t="s">
        <v>8729</v>
      </c>
      <c r="I1274" s="107" t="s">
        <v>8865</v>
      </c>
      <c r="J1274" s="2" t="s">
        <v>8866</v>
      </c>
      <c r="K1274" s="2">
        <f>IFERROR(__xludf.DUMMYFUNCTION("""COMPUTED_VALUE"""),11.0)</f>
        <v>11</v>
      </c>
      <c r="L1274" s="2" t="s">
        <v>8731</v>
      </c>
      <c r="M1274" s="2">
        <v>12.0</v>
      </c>
    </row>
    <row r="1275">
      <c r="A1275" s="54">
        <v>46105.0</v>
      </c>
      <c r="B1275" s="2" t="s">
        <v>301</v>
      </c>
      <c r="C1275" s="2" t="s">
        <v>8726</v>
      </c>
      <c r="D1275" s="47" t="s">
        <v>8813</v>
      </c>
      <c r="E1275" s="2" t="s">
        <v>8727</v>
      </c>
      <c r="F1275" s="2" t="s">
        <v>157</v>
      </c>
      <c r="G1275" s="2" t="s">
        <v>157</v>
      </c>
      <c r="H1275" s="2" t="s">
        <v>8729</v>
      </c>
      <c r="I1275" s="107" t="s">
        <v>8865</v>
      </c>
      <c r="J1275" s="2" t="s">
        <v>8866</v>
      </c>
      <c r="K1275" s="2">
        <f>IFERROR(__xludf.DUMMYFUNCTION("""COMPUTED_VALUE"""),11.0)</f>
        <v>11</v>
      </c>
      <c r="L1275" s="2" t="s">
        <v>8731</v>
      </c>
      <c r="M1275" s="2">
        <v>12.0</v>
      </c>
    </row>
    <row r="1276">
      <c r="A1276" s="54">
        <v>46106.0</v>
      </c>
      <c r="B1276" s="2" t="s">
        <v>301</v>
      </c>
      <c r="C1276" s="2" t="s">
        <v>8726</v>
      </c>
      <c r="D1276" s="47" t="s">
        <v>8813</v>
      </c>
      <c r="E1276" s="2" t="s">
        <v>8727</v>
      </c>
      <c r="F1276" s="2" t="s">
        <v>157</v>
      </c>
      <c r="G1276" s="2" t="s">
        <v>157</v>
      </c>
      <c r="H1276" s="2" t="s">
        <v>8729</v>
      </c>
      <c r="I1276" s="107" t="s">
        <v>8865</v>
      </c>
      <c r="J1276" s="2" t="s">
        <v>8866</v>
      </c>
      <c r="K1276" s="2">
        <f>IFERROR(__xludf.DUMMYFUNCTION("""COMPUTED_VALUE"""),11.0)</f>
        <v>11</v>
      </c>
      <c r="L1276" s="2" t="s">
        <v>8731</v>
      </c>
      <c r="M1276" s="2">
        <v>12.0</v>
      </c>
    </row>
    <row r="1277">
      <c r="A1277" s="54">
        <v>46107.0</v>
      </c>
      <c r="B1277" s="2" t="s">
        <v>301</v>
      </c>
      <c r="C1277" s="2" t="s">
        <v>8726</v>
      </c>
      <c r="D1277" s="47" t="s">
        <v>8813</v>
      </c>
      <c r="E1277" s="2" t="s">
        <v>8727</v>
      </c>
      <c r="F1277" s="2" t="s">
        <v>157</v>
      </c>
      <c r="G1277" s="2" t="s">
        <v>157</v>
      </c>
      <c r="H1277" s="2" t="s">
        <v>8729</v>
      </c>
      <c r="I1277" s="107" t="s">
        <v>8865</v>
      </c>
      <c r="J1277" s="2" t="s">
        <v>8866</v>
      </c>
      <c r="K1277" s="2">
        <f>IFERROR(__xludf.DUMMYFUNCTION("""COMPUTED_VALUE"""),11.0)</f>
        <v>11</v>
      </c>
      <c r="L1277" s="2" t="s">
        <v>8731</v>
      </c>
      <c r="M1277" s="2">
        <v>12.0</v>
      </c>
    </row>
    <row r="1278">
      <c r="A1278" s="54">
        <v>46108.0</v>
      </c>
      <c r="B1278" s="2" t="s">
        <v>301</v>
      </c>
      <c r="C1278" s="2" t="s">
        <v>8726</v>
      </c>
      <c r="D1278" s="47" t="s">
        <v>8813</v>
      </c>
      <c r="E1278" s="2" t="s">
        <v>8727</v>
      </c>
      <c r="F1278" s="2" t="s">
        <v>157</v>
      </c>
      <c r="G1278" s="2" t="s">
        <v>157</v>
      </c>
      <c r="H1278" s="2" t="s">
        <v>8729</v>
      </c>
      <c r="I1278" s="107" t="s">
        <v>8865</v>
      </c>
      <c r="J1278" s="2" t="s">
        <v>8866</v>
      </c>
      <c r="K1278" s="2">
        <f>IFERROR(__xludf.DUMMYFUNCTION("""COMPUTED_VALUE"""),11.0)</f>
        <v>11</v>
      </c>
      <c r="L1278" s="2" t="s">
        <v>8731</v>
      </c>
      <c r="M1278" s="2">
        <v>12.0</v>
      </c>
    </row>
    <row r="1279">
      <c r="A1279" s="54">
        <v>46109.0</v>
      </c>
      <c r="B1279" s="2" t="s">
        <v>301</v>
      </c>
      <c r="C1279" s="2" t="s">
        <v>8726</v>
      </c>
      <c r="D1279" s="47" t="s">
        <v>8813</v>
      </c>
      <c r="E1279" s="2" t="s">
        <v>8727</v>
      </c>
      <c r="F1279" s="2" t="s">
        <v>157</v>
      </c>
      <c r="G1279" s="2" t="s">
        <v>157</v>
      </c>
      <c r="H1279" s="2" t="s">
        <v>8729</v>
      </c>
      <c r="I1279" s="107" t="s">
        <v>8865</v>
      </c>
      <c r="J1279" s="2" t="s">
        <v>8866</v>
      </c>
      <c r="K1279" s="2">
        <f>IFERROR(__xludf.DUMMYFUNCTION("""COMPUTED_VALUE"""),11.0)</f>
        <v>11</v>
      </c>
      <c r="L1279" s="2" t="s">
        <v>8731</v>
      </c>
      <c r="M1279" s="2">
        <v>12.0</v>
      </c>
    </row>
    <row r="1280">
      <c r="A1280" s="54">
        <v>46110.0</v>
      </c>
      <c r="B1280" s="2" t="s">
        <v>301</v>
      </c>
      <c r="C1280" s="2" t="s">
        <v>8726</v>
      </c>
      <c r="D1280" s="47" t="s">
        <v>8813</v>
      </c>
      <c r="E1280" s="2" t="s">
        <v>8727</v>
      </c>
      <c r="F1280" s="2" t="s">
        <v>157</v>
      </c>
      <c r="G1280" s="2" t="s">
        <v>157</v>
      </c>
      <c r="H1280" s="2" t="s">
        <v>8729</v>
      </c>
      <c r="I1280" s="107" t="s">
        <v>8865</v>
      </c>
      <c r="J1280" s="2" t="s">
        <v>8866</v>
      </c>
      <c r="K1280" s="2">
        <f>IFERROR(__xludf.DUMMYFUNCTION("""COMPUTED_VALUE"""),11.0)</f>
        <v>11</v>
      </c>
      <c r="L1280" s="2" t="s">
        <v>8731</v>
      </c>
      <c r="M1280" s="2">
        <v>12.0</v>
      </c>
    </row>
    <row r="1281">
      <c r="A1281" s="54">
        <v>46111.0</v>
      </c>
      <c r="B1281" s="2" t="s">
        <v>301</v>
      </c>
      <c r="C1281" s="2" t="s">
        <v>8726</v>
      </c>
      <c r="D1281" s="47" t="s">
        <v>8813</v>
      </c>
      <c r="E1281" s="2" t="s">
        <v>8727</v>
      </c>
      <c r="F1281" s="2" t="s">
        <v>157</v>
      </c>
      <c r="G1281" s="2" t="s">
        <v>157</v>
      </c>
      <c r="H1281" s="2" t="s">
        <v>8729</v>
      </c>
      <c r="I1281" s="107" t="s">
        <v>8865</v>
      </c>
      <c r="J1281" s="2" t="s">
        <v>8866</v>
      </c>
      <c r="K1281" s="2">
        <f>IFERROR(__xludf.DUMMYFUNCTION("""COMPUTED_VALUE"""),11.0)</f>
        <v>11</v>
      </c>
      <c r="L1281" s="2" t="s">
        <v>8731</v>
      </c>
      <c r="M1281" s="2">
        <v>12.0</v>
      </c>
    </row>
    <row r="1282">
      <c r="A1282" s="54">
        <v>46112.0</v>
      </c>
      <c r="B1282" s="2" t="s">
        <v>301</v>
      </c>
      <c r="C1282" s="2" t="s">
        <v>8726</v>
      </c>
      <c r="D1282" s="47" t="s">
        <v>8813</v>
      </c>
      <c r="E1282" s="2" t="s">
        <v>8727</v>
      </c>
      <c r="F1282" s="2" t="s">
        <v>157</v>
      </c>
      <c r="G1282" s="2" t="s">
        <v>157</v>
      </c>
      <c r="H1282" s="2" t="s">
        <v>8729</v>
      </c>
      <c r="I1282" s="107" t="s">
        <v>8865</v>
      </c>
      <c r="J1282" s="2" t="s">
        <v>8866</v>
      </c>
      <c r="K1282" s="2">
        <f>IFERROR(__xludf.DUMMYFUNCTION("""COMPUTED_VALUE"""),11.0)</f>
        <v>11</v>
      </c>
      <c r="L1282" s="2" t="s">
        <v>8731</v>
      </c>
      <c r="M1282" s="2">
        <v>12.0</v>
      </c>
    </row>
    <row r="1283">
      <c r="A1283" s="54">
        <v>46113.0</v>
      </c>
      <c r="B1283" s="2" t="s">
        <v>301</v>
      </c>
      <c r="C1283" s="2" t="s">
        <v>8726</v>
      </c>
      <c r="D1283" s="47" t="s">
        <v>8813</v>
      </c>
      <c r="E1283" s="2" t="s">
        <v>8727</v>
      </c>
      <c r="F1283" s="2" t="s">
        <v>157</v>
      </c>
      <c r="G1283" s="2" t="s">
        <v>157</v>
      </c>
      <c r="H1283" s="2" t="s">
        <v>8729</v>
      </c>
      <c r="I1283" s="107" t="s">
        <v>8865</v>
      </c>
      <c r="J1283" s="2" t="s">
        <v>8866</v>
      </c>
      <c r="K1283" s="2">
        <f>IFERROR(__xludf.DUMMYFUNCTION("""COMPUTED_VALUE"""),11.0)</f>
        <v>11</v>
      </c>
      <c r="L1283" s="2" t="s">
        <v>8731</v>
      </c>
      <c r="M1283" s="2">
        <v>12.0</v>
      </c>
    </row>
    <row r="1284">
      <c r="A1284" s="54">
        <v>46114.0</v>
      </c>
      <c r="B1284" s="2" t="s">
        <v>301</v>
      </c>
      <c r="C1284" s="2" t="s">
        <v>8726</v>
      </c>
      <c r="D1284" s="47" t="s">
        <v>8813</v>
      </c>
      <c r="E1284" s="2" t="s">
        <v>8727</v>
      </c>
      <c r="F1284" s="2" t="s">
        <v>157</v>
      </c>
      <c r="G1284" s="2" t="s">
        <v>157</v>
      </c>
      <c r="H1284" s="2" t="s">
        <v>8729</v>
      </c>
      <c r="I1284" s="107" t="s">
        <v>8865</v>
      </c>
      <c r="J1284" s="2" t="s">
        <v>8866</v>
      </c>
      <c r="K1284" s="2">
        <f>IFERROR(__xludf.DUMMYFUNCTION("""COMPUTED_VALUE"""),11.0)</f>
        <v>11</v>
      </c>
      <c r="L1284" s="2" t="s">
        <v>8731</v>
      </c>
      <c r="M1284" s="2">
        <v>12.0</v>
      </c>
    </row>
    <row r="1285">
      <c r="A1285" s="54">
        <v>46115.0</v>
      </c>
      <c r="B1285" s="2" t="s">
        <v>301</v>
      </c>
      <c r="C1285" s="2" t="s">
        <v>8726</v>
      </c>
      <c r="D1285" s="47" t="s">
        <v>8813</v>
      </c>
      <c r="E1285" s="2" t="s">
        <v>8727</v>
      </c>
      <c r="F1285" s="2" t="s">
        <v>157</v>
      </c>
      <c r="G1285" s="2" t="s">
        <v>157</v>
      </c>
      <c r="H1285" s="2" t="s">
        <v>8729</v>
      </c>
      <c r="I1285" s="107" t="s">
        <v>8865</v>
      </c>
      <c r="J1285" s="2" t="s">
        <v>8866</v>
      </c>
      <c r="K1285" s="2">
        <f>IFERROR(__xludf.DUMMYFUNCTION("""COMPUTED_VALUE"""),11.0)</f>
        <v>11</v>
      </c>
      <c r="L1285" s="2" t="s">
        <v>8731</v>
      </c>
      <c r="M1285" s="2">
        <v>12.0</v>
      </c>
    </row>
    <row r="1286">
      <c r="A1286" s="54">
        <v>46116.0</v>
      </c>
      <c r="B1286" s="2" t="s">
        <v>301</v>
      </c>
      <c r="C1286" s="2" t="s">
        <v>8726</v>
      </c>
      <c r="D1286" s="47" t="s">
        <v>8813</v>
      </c>
      <c r="E1286" s="2" t="s">
        <v>8727</v>
      </c>
      <c r="F1286" s="2" t="s">
        <v>157</v>
      </c>
      <c r="G1286" s="2" t="s">
        <v>157</v>
      </c>
      <c r="H1286" s="2" t="s">
        <v>8729</v>
      </c>
      <c r="I1286" s="107" t="s">
        <v>8865</v>
      </c>
      <c r="J1286" s="2" t="s">
        <v>8866</v>
      </c>
      <c r="K1286" s="2">
        <f>IFERROR(__xludf.DUMMYFUNCTION("""COMPUTED_VALUE"""),12.0)</f>
        <v>12</v>
      </c>
      <c r="L1286" s="2" t="s">
        <v>8735</v>
      </c>
      <c r="M1286" s="2">
        <v>12.0</v>
      </c>
    </row>
    <row r="1287">
      <c r="A1287" s="54">
        <v>46117.0</v>
      </c>
      <c r="B1287" s="2" t="s">
        <v>301</v>
      </c>
      <c r="C1287" s="2" t="s">
        <v>8726</v>
      </c>
      <c r="D1287" s="47" t="s">
        <v>8813</v>
      </c>
      <c r="E1287" s="2" t="s">
        <v>8727</v>
      </c>
      <c r="F1287" s="2" t="s">
        <v>157</v>
      </c>
      <c r="G1287" s="2" t="s">
        <v>157</v>
      </c>
      <c r="H1287" s="2" t="s">
        <v>8729</v>
      </c>
      <c r="I1287" s="107" t="s">
        <v>8865</v>
      </c>
      <c r="J1287" s="2" t="s">
        <v>8866</v>
      </c>
      <c r="K1287" s="2">
        <f>IFERROR(__xludf.DUMMYFUNCTION("""COMPUTED_VALUE"""),11.0)</f>
        <v>11</v>
      </c>
      <c r="L1287" s="2" t="s">
        <v>8731</v>
      </c>
      <c r="M1287" s="2">
        <v>12.0</v>
      </c>
    </row>
    <row r="1288">
      <c r="A1288" s="54">
        <v>46118.0</v>
      </c>
      <c r="B1288" s="2" t="s">
        <v>301</v>
      </c>
      <c r="C1288" s="2" t="s">
        <v>8726</v>
      </c>
      <c r="D1288" s="47" t="s">
        <v>8813</v>
      </c>
      <c r="E1288" s="2" t="s">
        <v>8727</v>
      </c>
      <c r="F1288" s="2" t="s">
        <v>157</v>
      </c>
      <c r="G1288" s="2" t="s">
        <v>157</v>
      </c>
      <c r="H1288" s="2" t="s">
        <v>8729</v>
      </c>
      <c r="I1288" s="107" t="s">
        <v>8865</v>
      </c>
      <c r="J1288" s="2" t="s">
        <v>8866</v>
      </c>
      <c r="K1288" s="2">
        <f>IFERROR(__xludf.DUMMYFUNCTION("""COMPUTED_VALUE"""),11.0)</f>
        <v>11</v>
      </c>
      <c r="L1288" s="2" t="s">
        <v>8731</v>
      </c>
      <c r="M1288" s="2">
        <v>12.0</v>
      </c>
    </row>
    <row r="1289">
      <c r="A1289" s="54">
        <v>46119.0</v>
      </c>
      <c r="B1289" s="2" t="s">
        <v>301</v>
      </c>
      <c r="C1289" s="2" t="s">
        <v>8726</v>
      </c>
      <c r="D1289" s="47" t="s">
        <v>8813</v>
      </c>
      <c r="E1289" s="2" t="s">
        <v>8727</v>
      </c>
      <c r="F1289" s="2" t="s">
        <v>157</v>
      </c>
      <c r="G1289" s="2" t="s">
        <v>157</v>
      </c>
      <c r="H1289" s="2" t="s">
        <v>8729</v>
      </c>
      <c r="I1289" s="107" t="s">
        <v>8865</v>
      </c>
      <c r="J1289" s="2" t="s">
        <v>8866</v>
      </c>
      <c r="K1289" s="2">
        <f>IFERROR(__xludf.DUMMYFUNCTION("""COMPUTED_VALUE"""),11.0)</f>
        <v>11</v>
      </c>
      <c r="L1289" s="2" t="s">
        <v>8731</v>
      </c>
      <c r="M1289" s="2">
        <v>12.0</v>
      </c>
    </row>
    <row r="1290">
      <c r="A1290" s="54">
        <v>46120.0</v>
      </c>
      <c r="B1290" s="2" t="s">
        <v>301</v>
      </c>
      <c r="C1290" s="2" t="s">
        <v>8726</v>
      </c>
      <c r="D1290" s="47" t="s">
        <v>8813</v>
      </c>
      <c r="E1290" s="2" t="s">
        <v>8727</v>
      </c>
      <c r="F1290" s="2" t="s">
        <v>157</v>
      </c>
      <c r="G1290" s="2" t="s">
        <v>157</v>
      </c>
      <c r="H1290" s="2" t="s">
        <v>8729</v>
      </c>
      <c r="I1290" s="107" t="s">
        <v>8865</v>
      </c>
      <c r="J1290" s="2" t="s">
        <v>8866</v>
      </c>
      <c r="K1290" s="2">
        <f>IFERROR(__xludf.DUMMYFUNCTION("""COMPUTED_VALUE"""),11.0)</f>
        <v>11</v>
      </c>
      <c r="L1290" s="2" t="s">
        <v>8731</v>
      </c>
      <c r="M1290" s="2">
        <v>12.0</v>
      </c>
    </row>
    <row r="1291">
      <c r="A1291" s="54">
        <v>46121.0</v>
      </c>
      <c r="B1291" s="2" t="s">
        <v>301</v>
      </c>
      <c r="C1291" s="2" t="s">
        <v>8726</v>
      </c>
      <c r="D1291" s="47" t="s">
        <v>8813</v>
      </c>
      <c r="E1291" s="2" t="s">
        <v>8727</v>
      </c>
      <c r="F1291" s="2" t="s">
        <v>157</v>
      </c>
      <c r="G1291" s="2" t="s">
        <v>157</v>
      </c>
      <c r="H1291" s="2" t="s">
        <v>8729</v>
      </c>
      <c r="I1291" s="107" t="s">
        <v>8865</v>
      </c>
      <c r="J1291" s="2" t="s">
        <v>8866</v>
      </c>
      <c r="K1291" s="2">
        <f>IFERROR(__xludf.DUMMYFUNCTION("""COMPUTED_VALUE"""),11.0)</f>
        <v>11</v>
      </c>
      <c r="L1291" s="2" t="s">
        <v>8731</v>
      </c>
      <c r="M1291" s="2">
        <v>12.0</v>
      </c>
    </row>
    <row r="1292">
      <c r="A1292" s="54">
        <v>46122.0</v>
      </c>
      <c r="B1292" s="2" t="s">
        <v>301</v>
      </c>
      <c r="C1292" s="2" t="s">
        <v>8726</v>
      </c>
      <c r="D1292" s="47" t="s">
        <v>8813</v>
      </c>
      <c r="E1292" s="2" t="s">
        <v>8727</v>
      </c>
      <c r="F1292" s="2" t="s">
        <v>157</v>
      </c>
      <c r="G1292" s="2" t="s">
        <v>157</v>
      </c>
      <c r="H1292" s="2" t="s">
        <v>8729</v>
      </c>
      <c r="I1292" s="107" t="s">
        <v>8865</v>
      </c>
      <c r="J1292" s="2" t="s">
        <v>8866</v>
      </c>
      <c r="K1292" s="2">
        <f>IFERROR(__xludf.DUMMYFUNCTION("""COMPUTED_VALUE"""),11.0)</f>
        <v>11</v>
      </c>
      <c r="L1292" s="2" t="s">
        <v>8731</v>
      </c>
      <c r="M1292" s="2">
        <v>12.0</v>
      </c>
    </row>
    <row r="1293">
      <c r="A1293" s="54">
        <v>46123.0</v>
      </c>
      <c r="B1293" s="2" t="s">
        <v>301</v>
      </c>
      <c r="C1293" s="2" t="s">
        <v>8726</v>
      </c>
      <c r="D1293" s="47" t="s">
        <v>8813</v>
      </c>
      <c r="E1293" s="2" t="s">
        <v>8727</v>
      </c>
      <c r="F1293" s="2" t="s">
        <v>157</v>
      </c>
      <c r="G1293" s="2" t="s">
        <v>157</v>
      </c>
      <c r="H1293" s="2" t="s">
        <v>8729</v>
      </c>
      <c r="I1293" s="107" t="s">
        <v>8865</v>
      </c>
      <c r="J1293" s="2" t="s">
        <v>8866</v>
      </c>
      <c r="K1293" s="2">
        <f>IFERROR(__xludf.DUMMYFUNCTION("""COMPUTED_VALUE"""),11.0)</f>
        <v>11</v>
      </c>
      <c r="L1293" s="2" t="s">
        <v>8731</v>
      </c>
      <c r="M1293" s="2">
        <v>12.0</v>
      </c>
    </row>
    <row r="1294">
      <c r="A1294" s="54">
        <v>46124.0</v>
      </c>
      <c r="B1294" s="2" t="s">
        <v>301</v>
      </c>
      <c r="C1294" s="2" t="s">
        <v>8726</v>
      </c>
      <c r="D1294" s="47" t="s">
        <v>8813</v>
      </c>
      <c r="E1294" s="2" t="s">
        <v>8727</v>
      </c>
      <c r="F1294" s="2" t="s">
        <v>157</v>
      </c>
      <c r="G1294" s="2" t="s">
        <v>157</v>
      </c>
      <c r="H1294" s="2" t="s">
        <v>8729</v>
      </c>
      <c r="I1294" s="107" t="s">
        <v>8865</v>
      </c>
      <c r="J1294" s="2" t="s">
        <v>8866</v>
      </c>
      <c r="K1294" s="2">
        <f>IFERROR(__xludf.DUMMYFUNCTION("""COMPUTED_VALUE"""),11.0)</f>
        <v>11</v>
      </c>
      <c r="L1294" s="2" t="s">
        <v>8731</v>
      </c>
      <c r="M1294" s="2">
        <v>12.0</v>
      </c>
    </row>
    <row r="1295">
      <c r="A1295" s="54">
        <v>46125.0</v>
      </c>
      <c r="B1295" s="2" t="s">
        <v>301</v>
      </c>
      <c r="C1295" s="2" t="s">
        <v>8726</v>
      </c>
      <c r="D1295" s="47" t="s">
        <v>8813</v>
      </c>
      <c r="E1295" s="2" t="s">
        <v>8727</v>
      </c>
      <c r="F1295" s="2" t="s">
        <v>157</v>
      </c>
      <c r="G1295" s="2" t="s">
        <v>157</v>
      </c>
      <c r="H1295" s="2" t="s">
        <v>8729</v>
      </c>
      <c r="I1295" s="107" t="s">
        <v>8865</v>
      </c>
      <c r="J1295" s="2" t="s">
        <v>8866</v>
      </c>
      <c r="K1295" s="2">
        <f>IFERROR(__xludf.DUMMYFUNCTION("""COMPUTED_VALUE"""),11.0)</f>
        <v>11</v>
      </c>
      <c r="L1295" s="2" t="s">
        <v>8731</v>
      </c>
      <c r="M1295" s="2">
        <v>12.0</v>
      </c>
    </row>
    <row r="1296">
      <c r="A1296" s="54">
        <v>46126.0</v>
      </c>
      <c r="B1296" s="2" t="s">
        <v>301</v>
      </c>
      <c r="C1296" s="2" t="s">
        <v>8726</v>
      </c>
      <c r="D1296" s="47" t="s">
        <v>8813</v>
      </c>
      <c r="E1296" s="2" t="s">
        <v>8727</v>
      </c>
      <c r="F1296" s="2" t="s">
        <v>157</v>
      </c>
      <c r="G1296" s="2" t="s">
        <v>157</v>
      </c>
      <c r="H1296" s="2" t="s">
        <v>8729</v>
      </c>
      <c r="I1296" s="107" t="s">
        <v>8865</v>
      </c>
      <c r="J1296" s="2" t="s">
        <v>8866</v>
      </c>
      <c r="K1296" s="2">
        <f>IFERROR(__xludf.DUMMYFUNCTION("""COMPUTED_VALUE"""),11.0)</f>
        <v>11</v>
      </c>
      <c r="L1296" s="2" t="s">
        <v>8731</v>
      </c>
      <c r="M1296" s="2">
        <v>12.0</v>
      </c>
    </row>
    <row r="1297">
      <c r="A1297" s="54">
        <v>46127.0</v>
      </c>
      <c r="B1297" s="2" t="s">
        <v>301</v>
      </c>
      <c r="C1297" s="2" t="s">
        <v>8726</v>
      </c>
      <c r="D1297" s="47" t="s">
        <v>8813</v>
      </c>
      <c r="E1297" s="2" t="s">
        <v>8727</v>
      </c>
      <c r="F1297" s="2" t="s">
        <v>157</v>
      </c>
      <c r="G1297" s="2" t="s">
        <v>157</v>
      </c>
      <c r="H1297" s="2" t="s">
        <v>8729</v>
      </c>
      <c r="I1297" s="107" t="s">
        <v>8865</v>
      </c>
      <c r="J1297" s="2" t="s">
        <v>8866</v>
      </c>
      <c r="K1297" s="2">
        <f>IFERROR(__xludf.DUMMYFUNCTION("""COMPUTED_VALUE"""),11.0)</f>
        <v>11</v>
      </c>
      <c r="L1297" s="2" t="s">
        <v>8731</v>
      </c>
      <c r="M1297" s="2">
        <v>12.0</v>
      </c>
    </row>
    <row r="1298">
      <c r="A1298" s="54">
        <v>46128.0</v>
      </c>
      <c r="B1298" s="2" t="s">
        <v>301</v>
      </c>
      <c r="C1298" s="2" t="s">
        <v>8726</v>
      </c>
      <c r="D1298" s="47" t="s">
        <v>8813</v>
      </c>
      <c r="E1298" s="2" t="s">
        <v>8727</v>
      </c>
      <c r="F1298" s="2" t="s">
        <v>157</v>
      </c>
      <c r="G1298" s="2" t="s">
        <v>157</v>
      </c>
      <c r="H1298" s="2" t="s">
        <v>8729</v>
      </c>
      <c r="I1298" s="107" t="s">
        <v>8865</v>
      </c>
      <c r="J1298" s="2" t="s">
        <v>8866</v>
      </c>
      <c r="K1298" s="2">
        <f>IFERROR(__xludf.DUMMYFUNCTION("""COMPUTED_VALUE"""),11.0)</f>
        <v>11</v>
      </c>
      <c r="L1298" s="2" t="s">
        <v>8731</v>
      </c>
      <c r="M1298" s="2">
        <v>12.0</v>
      </c>
    </row>
    <row r="1299">
      <c r="A1299" s="54">
        <v>46129.0</v>
      </c>
      <c r="B1299" s="2" t="s">
        <v>301</v>
      </c>
      <c r="C1299" s="2" t="s">
        <v>8726</v>
      </c>
      <c r="D1299" s="47" t="s">
        <v>8813</v>
      </c>
      <c r="E1299" s="2" t="s">
        <v>8727</v>
      </c>
      <c r="F1299" s="2" t="s">
        <v>157</v>
      </c>
      <c r="G1299" s="2" t="s">
        <v>157</v>
      </c>
      <c r="H1299" s="2" t="s">
        <v>8729</v>
      </c>
      <c r="I1299" s="107" t="s">
        <v>8865</v>
      </c>
      <c r="J1299" s="2" t="s">
        <v>8866</v>
      </c>
      <c r="K1299" s="2">
        <f>IFERROR(__xludf.DUMMYFUNCTION("""COMPUTED_VALUE"""),12.0)</f>
        <v>12</v>
      </c>
      <c r="L1299" s="2" t="s">
        <v>8735</v>
      </c>
      <c r="M1299" s="2">
        <v>12.0</v>
      </c>
    </row>
    <row r="1300">
      <c r="A1300" s="54">
        <v>46130.0</v>
      </c>
      <c r="B1300" s="2" t="s">
        <v>301</v>
      </c>
      <c r="C1300" s="2" t="s">
        <v>8726</v>
      </c>
      <c r="D1300" s="47" t="s">
        <v>8813</v>
      </c>
      <c r="E1300" s="2" t="s">
        <v>8727</v>
      </c>
      <c r="F1300" s="2" t="s">
        <v>157</v>
      </c>
      <c r="G1300" s="2" t="s">
        <v>157</v>
      </c>
      <c r="H1300" s="2" t="s">
        <v>8729</v>
      </c>
      <c r="I1300" s="107" t="s">
        <v>8865</v>
      </c>
      <c r="J1300" s="2" t="s">
        <v>8866</v>
      </c>
      <c r="K1300" s="2">
        <f>IFERROR(__xludf.DUMMYFUNCTION("""COMPUTED_VALUE"""),11.0)</f>
        <v>11</v>
      </c>
      <c r="L1300" s="2" t="s">
        <v>8731</v>
      </c>
      <c r="M1300" s="2">
        <v>12.0</v>
      </c>
    </row>
    <row r="1301">
      <c r="A1301" s="54">
        <v>46131.0</v>
      </c>
      <c r="B1301" s="2" t="s">
        <v>301</v>
      </c>
      <c r="C1301" s="2" t="s">
        <v>8726</v>
      </c>
      <c r="D1301" s="47" t="s">
        <v>8813</v>
      </c>
      <c r="E1301" s="2" t="s">
        <v>8727</v>
      </c>
      <c r="F1301" s="2" t="s">
        <v>157</v>
      </c>
      <c r="G1301" s="2" t="s">
        <v>157</v>
      </c>
      <c r="H1301" s="2" t="s">
        <v>8729</v>
      </c>
      <c r="I1301" s="107" t="s">
        <v>8865</v>
      </c>
      <c r="J1301" s="2" t="s">
        <v>8866</v>
      </c>
      <c r="K1301" s="2">
        <f>IFERROR(__xludf.DUMMYFUNCTION("""COMPUTED_VALUE"""),11.0)</f>
        <v>11</v>
      </c>
      <c r="L1301" s="2" t="s">
        <v>8731</v>
      </c>
      <c r="M1301" s="2">
        <v>12.0</v>
      </c>
    </row>
    <row r="1302">
      <c r="A1302" s="54">
        <v>46132.0</v>
      </c>
      <c r="B1302" s="2" t="s">
        <v>301</v>
      </c>
      <c r="C1302" s="2" t="s">
        <v>8726</v>
      </c>
      <c r="D1302" s="47" t="s">
        <v>8813</v>
      </c>
      <c r="E1302" s="2" t="s">
        <v>8727</v>
      </c>
      <c r="F1302" s="2" t="s">
        <v>157</v>
      </c>
      <c r="G1302" s="2" t="s">
        <v>157</v>
      </c>
      <c r="H1302" s="2" t="s">
        <v>8729</v>
      </c>
      <c r="I1302" s="107" t="s">
        <v>8865</v>
      </c>
      <c r="J1302" s="2" t="s">
        <v>8866</v>
      </c>
      <c r="K1302" s="2">
        <f>IFERROR(__xludf.DUMMYFUNCTION("""COMPUTED_VALUE"""),11.0)</f>
        <v>11</v>
      </c>
      <c r="L1302" s="2" t="s">
        <v>8731</v>
      </c>
      <c r="M1302" s="2">
        <v>12.0</v>
      </c>
    </row>
    <row r="1303">
      <c r="A1303" s="54">
        <v>46133.0</v>
      </c>
      <c r="B1303" s="2" t="s">
        <v>301</v>
      </c>
      <c r="C1303" s="2" t="s">
        <v>8726</v>
      </c>
      <c r="D1303" s="47" t="s">
        <v>8813</v>
      </c>
      <c r="E1303" s="2" t="s">
        <v>8727</v>
      </c>
      <c r="F1303" s="2" t="s">
        <v>157</v>
      </c>
      <c r="G1303" s="2" t="s">
        <v>157</v>
      </c>
      <c r="H1303" s="2" t="s">
        <v>8729</v>
      </c>
      <c r="I1303" s="107" t="s">
        <v>8865</v>
      </c>
      <c r="J1303" s="2" t="s">
        <v>8866</v>
      </c>
      <c r="K1303" s="2">
        <f>IFERROR(__xludf.DUMMYFUNCTION("""COMPUTED_VALUE"""),11.0)</f>
        <v>11</v>
      </c>
      <c r="L1303" s="2" t="s">
        <v>8731</v>
      </c>
      <c r="M1303" s="2">
        <v>12.0</v>
      </c>
    </row>
    <row r="1304">
      <c r="A1304" s="54">
        <v>46134.0</v>
      </c>
      <c r="B1304" s="2" t="s">
        <v>301</v>
      </c>
      <c r="C1304" s="2" t="s">
        <v>8726</v>
      </c>
      <c r="D1304" s="47" t="s">
        <v>8813</v>
      </c>
      <c r="E1304" s="2" t="s">
        <v>8727</v>
      </c>
      <c r="F1304" s="2" t="s">
        <v>157</v>
      </c>
      <c r="G1304" s="2" t="s">
        <v>157</v>
      </c>
      <c r="H1304" s="2" t="s">
        <v>8729</v>
      </c>
      <c r="I1304" s="107" t="s">
        <v>8865</v>
      </c>
      <c r="J1304" s="2" t="s">
        <v>8866</v>
      </c>
      <c r="K1304" s="2">
        <f>IFERROR(__xludf.DUMMYFUNCTION("""COMPUTED_VALUE"""),11.0)</f>
        <v>11</v>
      </c>
      <c r="L1304" s="2" t="s">
        <v>8731</v>
      </c>
      <c r="M1304" s="2">
        <v>12.0</v>
      </c>
    </row>
    <row r="1305">
      <c r="A1305" s="54">
        <v>46135.0</v>
      </c>
      <c r="B1305" s="2" t="s">
        <v>301</v>
      </c>
      <c r="C1305" s="2" t="s">
        <v>8726</v>
      </c>
      <c r="D1305" s="47" t="s">
        <v>8813</v>
      </c>
      <c r="E1305" s="2" t="s">
        <v>8727</v>
      </c>
      <c r="F1305" s="2" t="s">
        <v>157</v>
      </c>
      <c r="G1305" s="2" t="s">
        <v>157</v>
      </c>
      <c r="H1305" s="2" t="s">
        <v>8729</v>
      </c>
      <c r="I1305" s="107" t="s">
        <v>8865</v>
      </c>
      <c r="J1305" s="2" t="s">
        <v>8866</v>
      </c>
      <c r="K1305" s="2">
        <f>IFERROR(__xludf.DUMMYFUNCTION("""COMPUTED_VALUE"""),11.0)</f>
        <v>11</v>
      </c>
      <c r="L1305" s="2" t="s">
        <v>8731</v>
      </c>
      <c r="M1305" s="2">
        <v>12.0</v>
      </c>
    </row>
    <row r="1306">
      <c r="A1306" s="54">
        <v>46136.0</v>
      </c>
      <c r="B1306" s="2" t="s">
        <v>301</v>
      </c>
      <c r="C1306" s="2" t="s">
        <v>8726</v>
      </c>
      <c r="D1306" s="47" t="s">
        <v>8813</v>
      </c>
      <c r="E1306" s="2" t="s">
        <v>8727</v>
      </c>
      <c r="F1306" s="2" t="s">
        <v>157</v>
      </c>
      <c r="G1306" s="2" t="s">
        <v>157</v>
      </c>
      <c r="H1306" s="2" t="s">
        <v>8729</v>
      </c>
      <c r="I1306" s="107" t="s">
        <v>8865</v>
      </c>
      <c r="J1306" s="2" t="s">
        <v>8866</v>
      </c>
      <c r="K1306" s="2">
        <f>IFERROR(__xludf.DUMMYFUNCTION("""COMPUTED_VALUE"""),11.0)</f>
        <v>11</v>
      </c>
      <c r="L1306" s="2" t="s">
        <v>8731</v>
      </c>
      <c r="M1306" s="2">
        <v>12.0</v>
      </c>
    </row>
    <row r="1307">
      <c r="A1307" s="54">
        <v>46137.0</v>
      </c>
      <c r="B1307" s="2" t="s">
        <v>301</v>
      </c>
      <c r="C1307" s="2" t="s">
        <v>8726</v>
      </c>
      <c r="D1307" s="47" t="s">
        <v>8813</v>
      </c>
      <c r="E1307" s="2" t="s">
        <v>8727</v>
      </c>
      <c r="F1307" s="2" t="s">
        <v>157</v>
      </c>
      <c r="G1307" s="2" t="s">
        <v>157</v>
      </c>
      <c r="H1307" s="2" t="s">
        <v>8729</v>
      </c>
      <c r="I1307" s="107" t="s">
        <v>8865</v>
      </c>
      <c r="J1307" s="2" t="s">
        <v>8866</v>
      </c>
      <c r="K1307" s="2">
        <f>IFERROR(__xludf.DUMMYFUNCTION("""COMPUTED_VALUE"""),11.0)</f>
        <v>11</v>
      </c>
      <c r="L1307" s="2" t="s">
        <v>8731</v>
      </c>
      <c r="M1307" s="2">
        <v>12.0</v>
      </c>
    </row>
    <row r="1308">
      <c r="A1308" s="54">
        <v>46138.0</v>
      </c>
      <c r="B1308" s="2" t="s">
        <v>301</v>
      </c>
      <c r="C1308" s="2" t="s">
        <v>8726</v>
      </c>
      <c r="D1308" s="47" t="s">
        <v>8813</v>
      </c>
      <c r="E1308" s="2" t="s">
        <v>8727</v>
      </c>
      <c r="F1308" s="2" t="s">
        <v>157</v>
      </c>
      <c r="G1308" s="2" t="s">
        <v>157</v>
      </c>
      <c r="H1308" s="2" t="s">
        <v>8729</v>
      </c>
      <c r="I1308" s="107" t="s">
        <v>8865</v>
      </c>
      <c r="J1308" s="2" t="s">
        <v>8866</v>
      </c>
      <c r="K1308" s="2">
        <f>IFERROR(__xludf.DUMMYFUNCTION("""COMPUTED_VALUE"""),11.0)</f>
        <v>11</v>
      </c>
      <c r="L1308" s="2" t="s">
        <v>8731</v>
      </c>
      <c r="M1308" s="2">
        <v>12.0</v>
      </c>
    </row>
    <row r="1309">
      <c r="A1309" s="54">
        <v>46139.0</v>
      </c>
      <c r="B1309" s="2" t="s">
        <v>301</v>
      </c>
      <c r="C1309" s="2" t="s">
        <v>8726</v>
      </c>
      <c r="D1309" s="47" t="s">
        <v>8813</v>
      </c>
      <c r="E1309" s="2" t="s">
        <v>8727</v>
      </c>
      <c r="F1309" s="2" t="s">
        <v>157</v>
      </c>
      <c r="G1309" s="2" t="s">
        <v>157</v>
      </c>
      <c r="H1309" s="2" t="s">
        <v>8729</v>
      </c>
      <c r="I1309" s="107" t="s">
        <v>8865</v>
      </c>
      <c r="J1309" s="2" t="s">
        <v>8866</v>
      </c>
      <c r="K1309" s="2">
        <f>IFERROR(__xludf.DUMMYFUNCTION("""COMPUTED_VALUE"""),11.0)</f>
        <v>11</v>
      </c>
      <c r="L1309" s="2" t="s">
        <v>8731</v>
      </c>
      <c r="M1309" s="2">
        <v>12.0</v>
      </c>
    </row>
    <row r="1310">
      <c r="A1310" s="54">
        <v>46140.0</v>
      </c>
      <c r="B1310" s="2" t="s">
        <v>301</v>
      </c>
      <c r="C1310" s="2" t="s">
        <v>8726</v>
      </c>
      <c r="D1310" s="47" t="s">
        <v>8813</v>
      </c>
      <c r="E1310" s="2" t="s">
        <v>8727</v>
      </c>
      <c r="F1310" s="2" t="s">
        <v>157</v>
      </c>
      <c r="G1310" s="2" t="s">
        <v>157</v>
      </c>
      <c r="H1310" s="2" t="s">
        <v>8729</v>
      </c>
      <c r="I1310" s="107" t="s">
        <v>8865</v>
      </c>
      <c r="J1310" s="2" t="s">
        <v>8866</v>
      </c>
      <c r="K1310" s="2">
        <f>IFERROR(__xludf.DUMMYFUNCTION("""COMPUTED_VALUE"""),11.0)</f>
        <v>11</v>
      </c>
      <c r="L1310" s="2" t="s">
        <v>8731</v>
      </c>
      <c r="M1310" s="2">
        <v>12.0</v>
      </c>
    </row>
    <row r="1311">
      <c r="A1311" s="54">
        <v>46141.0</v>
      </c>
      <c r="B1311" s="2" t="s">
        <v>301</v>
      </c>
      <c r="C1311" s="2" t="s">
        <v>8726</v>
      </c>
      <c r="D1311" s="47" t="s">
        <v>8813</v>
      </c>
      <c r="E1311" s="2" t="s">
        <v>8727</v>
      </c>
      <c r="F1311" s="2" t="s">
        <v>157</v>
      </c>
      <c r="G1311" s="2" t="s">
        <v>157</v>
      </c>
      <c r="H1311" s="2" t="s">
        <v>8729</v>
      </c>
      <c r="I1311" s="107" t="s">
        <v>8865</v>
      </c>
      <c r="J1311" s="2" t="s">
        <v>8866</v>
      </c>
      <c r="K1311" s="2">
        <f>IFERROR(__xludf.DUMMYFUNCTION("""COMPUTED_VALUE"""),11.0)</f>
        <v>11</v>
      </c>
      <c r="L1311" s="2" t="s">
        <v>8731</v>
      </c>
      <c r="M1311" s="2">
        <v>12.0</v>
      </c>
    </row>
    <row r="1312">
      <c r="A1312" s="54">
        <v>46142.0</v>
      </c>
      <c r="B1312" s="2" t="s">
        <v>301</v>
      </c>
      <c r="C1312" s="2" t="s">
        <v>8726</v>
      </c>
      <c r="D1312" s="47" t="s">
        <v>8813</v>
      </c>
      <c r="E1312" s="2" t="s">
        <v>8727</v>
      </c>
      <c r="F1312" s="2" t="s">
        <v>157</v>
      </c>
      <c r="G1312" s="2" t="s">
        <v>157</v>
      </c>
      <c r="H1312" s="2" t="s">
        <v>8729</v>
      </c>
      <c r="I1312" s="107" t="s">
        <v>8865</v>
      </c>
      <c r="J1312" s="2" t="s">
        <v>8866</v>
      </c>
      <c r="K1312" s="2">
        <f>IFERROR(__xludf.DUMMYFUNCTION("""COMPUTED_VALUE"""),11.0)</f>
        <v>11</v>
      </c>
      <c r="L1312" s="2" t="s">
        <v>8731</v>
      </c>
      <c r="M1312" s="2">
        <v>12.0</v>
      </c>
    </row>
    <row r="1313">
      <c r="A1313" s="54">
        <v>46143.0</v>
      </c>
      <c r="B1313" s="2" t="s">
        <v>301</v>
      </c>
      <c r="C1313" s="2" t="s">
        <v>8726</v>
      </c>
      <c r="D1313" s="47" t="s">
        <v>8813</v>
      </c>
      <c r="E1313" s="2" t="s">
        <v>8727</v>
      </c>
      <c r="F1313" s="2" t="s">
        <v>157</v>
      </c>
      <c r="G1313" s="2" t="s">
        <v>157</v>
      </c>
      <c r="H1313" s="2" t="s">
        <v>8729</v>
      </c>
      <c r="I1313" s="107" t="s">
        <v>8865</v>
      </c>
      <c r="J1313" s="2" t="s">
        <v>8866</v>
      </c>
      <c r="K1313" s="2">
        <f>IFERROR(__xludf.DUMMYFUNCTION("""COMPUTED_VALUE"""),11.0)</f>
        <v>11</v>
      </c>
      <c r="L1313" s="2" t="s">
        <v>8731</v>
      </c>
      <c r="M1313" s="2">
        <v>12.0</v>
      </c>
    </row>
    <row r="1314">
      <c r="A1314" s="54">
        <v>46144.0</v>
      </c>
      <c r="B1314" s="2" t="s">
        <v>301</v>
      </c>
      <c r="C1314" s="2" t="s">
        <v>8726</v>
      </c>
      <c r="D1314" s="47" t="s">
        <v>8813</v>
      </c>
      <c r="E1314" s="2" t="s">
        <v>8727</v>
      </c>
      <c r="F1314" s="2" t="s">
        <v>157</v>
      </c>
      <c r="G1314" s="2" t="s">
        <v>157</v>
      </c>
      <c r="H1314" s="2" t="s">
        <v>8729</v>
      </c>
      <c r="I1314" s="107" t="s">
        <v>8865</v>
      </c>
      <c r="J1314" s="2" t="s">
        <v>8866</v>
      </c>
      <c r="K1314" s="2">
        <f>IFERROR(__xludf.DUMMYFUNCTION("""COMPUTED_VALUE"""),11.0)</f>
        <v>11</v>
      </c>
      <c r="L1314" s="2" t="s">
        <v>8731</v>
      </c>
      <c r="M1314" s="2">
        <v>12.0</v>
      </c>
    </row>
    <row r="1315">
      <c r="A1315" s="54">
        <v>46145.0</v>
      </c>
      <c r="B1315" s="2" t="s">
        <v>301</v>
      </c>
      <c r="C1315" s="2" t="s">
        <v>8726</v>
      </c>
      <c r="D1315" s="47" t="s">
        <v>8813</v>
      </c>
      <c r="E1315" s="2" t="s">
        <v>8727</v>
      </c>
      <c r="F1315" s="2" t="s">
        <v>157</v>
      </c>
      <c r="G1315" s="2" t="s">
        <v>157</v>
      </c>
      <c r="H1315" s="2" t="s">
        <v>8729</v>
      </c>
      <c r="I1315" s="107" t="s">
        <v>8865</v>
      </c>
      <c r="J1315" s="2" t="s">
        <v>8866</v>
      </c>
      <c r="K1315" s="2">
        <f>IFERROR(__xludf.DUMMYFUNCTION("""COMPUTED_VALUE"""),11.0)</f>
        <v>11</v>
      </c>
      <c r="L1315" s="2" t="s">
        <v>8731</v>
      </c>
      <c r="M1315" s="2">
        <v>12.0</v>
      </c>
    </row>
    <row r="1316">
      <c r="A1316" s="54">
        <v>46146.0</v>
      </c>
      <c r="B1316" s="2" t="s">
        <v>301</v>
      </c>
      <c r="C1316" s="2" t="s">
        <v>8726</v>
      </c>
      <c r="D1316" s="47" t="s">
        <v>8813</v>
      </c>
      <c r="E1316" s="2" t="s">
        <v>8727</v>
      </c>
      <c r="F1316" s="2" t="s">
        <v>157</v>
      </c>
      <c r="G1316" s="2" t="s">
        <v>157</v>
      </c>
      <c r="H1316" s="2" t="s">
        <v>8729</v>
      </c>
      <c r="I1316" s="107" t="s">
        <v>8865</v>
      </c>
      <c r="J1316" s="2" t="s">
        <v>8866</v>
      </c>
      <c r="K1316" s="2">
        <f>IFERROR(__xludf.DUMMYFUNCTION("""COMPUTED_VALUE"""),11.0)</f>
        <v>11</v>
      </c>
      <c r="L1316" s="2" t="s">
        <v>8731</v>
      </c>
      <c r="M1316" s="2">
        <v>12.0</v>
      </c>
    </row>
    <row r="1317">
      <c r="A1317" s="54">
        <v>46147.0</v>
      </c>
      <c r="B1317" s="2" t="s">
        <v>301</v>
      </c>
      <c r="C1317" s="2" t="s">
        <v>8726</v>
      </c>
      <c r="D1317" s="47" t="s">
        <v>8813</v>
      </c>
      <c r="E1317" s="2" t="s">
        <v>8727</v>
      </c>
      <c r="F1317" s="2" t="s">
        <v>157</v>
      </c>
      <c r="G1317" s="2" t="s">
        <v>157</v>
      </c>
      <c r="H1317" s="2" t="s">
        <v>8729</v>
      </c>
      <c r="I1317" s="107" t="s">
        <v>8865</v>
      </c>
      <c r="J1317" s="2" t="s">
        <v>8866</v>
      </c>
      <c r="K1317" s="2">
        <f>IFERROR(__xludf.DUMMYFUNCTION("""COMPUTED_VALUE"""),11.0)</f>
        <v>11</v>
      </c>
      <c r="L1317" s="2" t="s">
        <v>8731</v>
      </c>
      <c r="M1317" s="2">
        <v>12.0</v>
      </c>
    </row>
    <row r="1318">
      <c r="A1318" s="54">
        <v>46148.0</v>
      </c>
      <c r="B1318" s="2" t="s">
        <v>301</v>
      </c>
      <c r="C1318" s="2" t="s">
        <v>8726</v>
      </c>
      <c r="D1318" s="47" t="s">
        <v>8813</v>
      </c>
      <c r="E1318" s="2" t="s">
        <v>8727</v>
      </c>
      <c r="F1318" s="2" t="s">
        <v>157</v>
      </c>
      <c r="G1318" s="2" t="s">
        <v>157</v>
      </c>
      <c r="H1318" s="2" t="s">
        <v>8729</v>
      </c>
      <c r="I1318" s="107" t="s">
        <v>8865</v>
      </c>
      <c r="J1318" s="2" t="s">
        <v>8866</v>
      </c>
      <c r="K1318" s="2">
        <f>IFERROR(__xludf.DUMMYFUNCTION("""COMPUTED_VALUE"""),11.0)</f>
        <v>11</v>
      </c>
      <c r="L1318" s="2" t="s">
        <v>8731</v>
      </c>
      <c r="M1318" s="2">
        <v>12.0</v>
      </c>
    </row>
    <row r="1319">
      <c r="A1319" s="54">
        <v>46149.0</v>
      </c>
      <c r="B1319" s="2" t="s">
        <v>301</v>
      </c>
      <c r="C1319" s="2" t="s">
        <v>8726</v>
      </c>
      <c r="D1319" s="47" t="s">
        <v>8813</v>
      </c>
      <c r="E1319" s="2" t="s">
        <v>8727</v>
      </c>
      <c r="F1319" s="2" t="s">
        <v>157</v>
      </c>
      <c r="G1319" s="2" t="s">
        <v>157</v>
      </c>
      <c r="H1319" s="2" t="s">
        <v>8729</v>
      </c>
      <c r="I1319" s="107" t="s">
        <v>8865</v>
      </c>
      <c r="J1319" s="2" t="s">
        <v>8866</v>
      </c>
      <c r="K1319" s="2">
        <f>IFERROR(__xludf.DUMMYFUNCTION("""COMPUTED_VALUE"""),11.0)</f>
        <v>11</v>
      </c>
      <c r="L1319" s="2" t="s">
        <v>8731</v>
      </c>
      <c r="M1319" s="2">
        <v>12.0</v>
      </c>
    </row>
    <row r="1320">
      <c r="A1320" s="54">
        <v>46150.0</v>
      </c>
      <c r="B1320" s="2" t="s">
        <v>301</v>
      </c>
      <c r="C1320" s="2" t="s">
        <v>8726</v>
      </c>
      <c r="D1320" s="47" t="s">
        <v>8813</v>
      </c>
      <c r="E1320" s="2" t="s">
        <v>8727</v>
      </c>
      <c r="F1320" s="2" t="s">
        <v>157</v>
      </c>
      <c r="G1320" s="2" t="s">
        <v>157</v>
      </c>
      <c r="H1320" s="2" t="s">
        <v>8729</v>
      </c>
      <c r="I1320" s="107" t="s">
        <v>8865</v>
      </c>
      <c r="J1320" s="2" t="s">
        <v>8866</v>
      </c>
      <c r="K1320" s="2">
        <f>IFERROR(__xludf.DUMMYFUNCTION("""COMPUTED_VALUE"""),11.0)</f>
        <v>11</v>
      </c>
      <c r="L1320" s="2" t="s">
        <v>8731</v>
      </c>
      <c r="M1320" s="2">
        <v>12.0</v>
      </c>
    </row>
    <row r="1321">
      <c r="A1321" s="54">
        <v>46151.0</v>
      </c>
      <c r="B1321" s="2" t="s">
        <v>301</v>
      </c>
      <c r="C1321" s="2" t="s">
        <v>8726</v>
      </c>
      <c r="D1321" s="47" t="s">
        <v>8813</v>
      </c>
      <c r="E1321" s="2" t="s">
        <v>8727</v>
      </c>
      <c r="F1321" s="2" t="s">
        <v>157</v>
      </c>
      <c r="G1321" s="2" t="s">
        <v>157</v>
      </c>
      <c r="H1321" s="2" t="s">
        <v>8729</v>
      </c>
      <c r="I1321" s="107" t="s">
        <v>8865</v>
      </c>
      <c r="J1321" s="2" t="s">
        <v>8866</v>
      </c>
      <c r="K1321" s="2">
        <f>IFERROR(__xludf.DUMMYFUNCTION("""COMPUTED_VALUE"""),11.0)</f>
        <v>11</v>
      </c>
      <c r="L1321" s="2" t="s">
        <v>8731</v>
      </c>
      <c r="M1321" s="2">
        <v>12.0</v>
      </c>
    </row>
    <row r="1322">
      <c r="A1322" s="54">
        <v>46152.0</v>
      </c>
      <c r="B1322" s="2" t="s">
        <v>301</v>
      </c>
      <c r="C1322" s="2" t="s">
        <v>8726</v>
      </c>
      <c r="D1322" s="47" t="s">
        <v>8813</v>
      </c>
      <c r="E1322" s="2" t="s">
        <v>8727</v>
      </c>
      <c r="F1322" s="2" t="s">
        <v>157</v>
      </c>
      <c r="G1322" s="2" t="s">
        <v>157</v>
      </c>
      <c r="H1322" s="2" t="s">
        <v>8729</v>
      </c>
      <c r="I1322" s="107" t="s">
        <v>8865</v>
      </c>
      <c r="J1322" s="2" t="s">
        <v>8866</v>
      </c>
      <c r="K1322" s="2">
        <f>IFERROR(__xludf.DUMMYFUNCTION("""COMPUTED_VALUE"""),11.0)</f>
        <v>11</v>
      </c>
      <c r="L1322" s="2" t="s">
        <v>8731</v>
      </c>
      <c r="M1322" s="2">
        <v>12.0</v>
      </c>
    </row>
    <row r="1323">
      <c r="A1323" s="54">
        <v>46153.0</v>
      </c>
      <c r="B1323" s="2" t="s">
        <v>301</v>
      </c>
      <c r="C1323" s="2" t="s">
        <v>8726</v>
      </c>
      <c r="D1323" s="47" t="s">
        <v>8813</v>
      </c>
      <c r="E1323" s="2" t="s">
        <v>8727</v>
      </c>
      <c r="F1323" s="2" t="s">
        <v>157</v>
      </c>
      <c r="G1323" s="2" t="s">
        <v>157</v>
      </c>
      <c r="H1323" s="2" t="s">
        <v>8729</v>
      </c>
      <c r="I1323" s="107" t="s">
        <v>8865</v>
      </c>
      <c r="J1323" s="2" t="s">
        <v>8866</v>
      </c>
      <c r="K1323" s="2">
        <f>IFERROR(__xludf.DUMMYFUNCTION("""COMPUTED_VALUE"""),11.0)</f>
        <v>11</v>
      </c>
      <c r="L1323" s="2" t="s">
        <v>8731</v>
      </c>
      <c r="M1323" s="2">
        <v>12.0</v>
      </c>
    </row>
    <row r="1324">
      <c r="A1324" s="54">
        <v>46154.0</v>
      </c>
      <c r="B1324" s="2" t="s">
        <v>301</v>
      </c>
      <c r="C1324" s="2" t="s">
        <v>8726</v>
      </c>
      <c r="D1324" s="47" t="s">
        <v>8813</v>
      </c>
      <c r="E1324" s="2" t="s">
        <v>8727</v>
      </c>
      <c r="F1324" s="2" t="s">
        <v>157</v>
      </c>
      <c r="G1324" s="2" t="s">
        <v>157</v>
      </c>
      <c r="H1324" s="2" t="s">
        <v>8729</v>
      </c>
      <c r="I1324" s="107" t="s">
        <v>8865</v>
      </c>
      <c r="J1324" s="2" t="s">
        <v>8866</v>
      </c>
      <c r="K1324" s="2">
        <f>IFERROR(__xludf.DUMMYFUNCTION("""COMPUTED_VALUE"""),12.0)</f>
        <v>12</v>
      </c>
      <c r="L1324" s="2" t="s">
        <v>8735</v>
      </c>
      <c r="M1324" s="2">
        <v>12.0</v>
      </c>
    </row>
    <row r="1325">
      <c r="A1325" s="54">
        <v>46155.0</v>
      </c>
      <c r="B1325" s="2" t="s">
        <v>301</v>
      </c>
      <c r="C1325" s="2" t="s">
        <v>8726</v>
      </c>
      <c r="D1325" s="47" t="s">
        <v>8813</v>
      </c>
      <c r="E1325" s="2" t="s">
        <v>8727</v>
      </c>
      <c r="F1325" s="2" t="s">
        <v>157</v>
      </c>
      <c r="G1325" s="2" t="s">
        <v>157</v>
      </c>
      <c r="H1325" s="2" t="s">
        <v>8729</v>
      </c>
      <c r="I1325" s="107" t="s">
        <v>8865</v>
      </c>
      <c r="J1325" s="2" t="s">
        <v>8866</v>
      </c>
      <c r="K1325" s="2">
        <f>IFERROR(__xludf.DUMMYFUNCTION("""COMPUTED_VALUE"""),12.0)</f>
        <v>12</v>
      </c>
      <c r="L1325" s="2" t="s">
        <v>8735</v>
      </c>
      <c r="M1325" s="2">
        <v>12.0</v>
      </c>
    </row>
    <row r="1326">
      <c r="A1326" s="54">
        <v>46156.0</v>
      </c>
      <c r="B1326" s="2" t="s">
        <v>301</v>
      </c>
      <c r="C1326" s="2" t="s">
        <v>8726</v>
      </c>
      <c r="D1326" s="47" t="s">
        <v>8813</v>
      </c>
      <c r="E1326" s="2" t="s">
        <v>8727</v>
      </c>
      <c r="F1326" s="2" t="s">
        <v>157</v>
      </c>
      <c r="G1326" s="2" t="s">
        <v>157</v>
      </c>
      <c r="H1326" s="2" t="s">
        <v>8729</v>
      </c>
      <c r="I1326" s="107" t="s">
        <v>8865</v>
      </c>
      <c r="J1326" s="2" t="s">
        <v>8866</v>
      </c>
      <c r="K1326" s="2">
        <f>IFERROR(__xludf.DUMMYFUNCTION("""COMPUTED_VALUE"""),11.0)</f>
        <v>11</v>
      </c>
      <c r="L1326" s="2" t="s">
        <v>8731</v>
      </c>
      <c r="M1326" s="2">
        <v>12.0</v>
      </c>
    </row>
    <row r="1327">
      <c r="A1327" s="54">
        <v>46157.0</v>
      </c>
      <c r="B1327" s="2" t="s">
        <v>301</v>
      </c>
      <c r="C1327" s="2" t="s">
        <v>8726</v>
      </c>
      <c r="D1327" s="47" t="s">
        <v>8813</v>
      </c>
      <c r="E1327" s="2" t="s">
        <v>8727</v>
      </c>
      <c r="F1327" s="2" t="s">
        <v>157</v>
      </c>
      <c r="G1327" s="2" t="s">
        <v>157</v>
      </c>
      <c r="H1327" s="2" t="s">
        <v>8729</v>
      </c>
      <c r="I1327" s="107" t="s">
        <v>8865</v>
      </c>
      <c r="J1327" s="2" t="s">
        <v>8866</v>
      </c>
      <c r="K1327" s="2">
        <f>IFERROR(__xludf.DUMMYFUNCTION("""COMPUTED_VALUE"""),11.0)</f>
        <v>11</v>
      </c>
      <c r="L1327" s="2" t="s">
        <v>8731</v>
      </c>
      <c r="M1327" s="2">
        <v>12.0</v>
      </c>
    </row>
    <row r="1328">
      <c r="A1328" s="54">
        <v>46158.0</v>
      </c>
      <c r="B1328" s="2" t="s">
        <v>301</v>
      </c>
      <c r="C1328" s="2" t="s">
        <v>8726</v>
      </c>
      <c r="D1328" s="47" t="s">
        <v>8813</v>
      </c>
      <c r="E1328" s="2" t="s">
        <v>8869</v>
      </c>
      <c r="F1328" s="48" t="s">
        <v>2406</v>
      </c>
      <c r="G1328" s="48" t="s">
        <v>2407</v>
      </c>
      <c r="H1328" s="2" t="s">
        <v>8729</v>
      </c>
      <c r="I1328" s="107" t="s">
        <v>8870</v>
      </c>
      <c r="J1328" s="2" t="s">
        <v>8871</v>
      </c>
      <c r="K1328" s="2">
        <f>IFERROR(__xludf.DUMMYFUNCTION("""COMPUTED_VALUE"""),11.0)</f>
        <v>11</v>
      </c>
      <c r="L1328" s="2" t="s">
        <v>8731</v>
      </c>
      <c r="M1328" s="2">
        <v>12.0</v>
      </c>
    </row>
    <row r="1329">
      <c r="A1329" s="54">
        <v>46159.0</v>
      </c>
      <c r="B1329" s="2" t="s">
        <v>301</v>
      </c>
      <c r="C1329" s="2" t="s">
        <v>8726</v>
      </c>
      <c r="D1329" s="47" t="s">
        <v>8813</v>
      </c>
      <c r="E1329" s="2" t="s">
        <v>8727</v>
      </c>
      <c r="F1329" s="2" t="s">
        <v>157</v>
      </c>
      <c r="G1329" s="2" t="s">
        <v>157</v>
      </c>
      <c r="H1329" s="2" t="s">
        <v>8729</v>
      </c>
      <c r="I1329" s="107" t="s">
        <v>8865</v>
      </c>
      <c r="J1329" s="2" t="s">
        <v>8866</v>
      </c>
      <c r="K1329" s="2">
        <f>IFERROR(__xludf.DUMMYFUNCTION("""COMPUTED_VALUE"""),11.0)</f>
        <v>11</v>
      </c>
      <c r="L1329" s="2" t="s">
        <v>8731</v>
      </c>
      <c r="M1329" s="2">
        <v>12.0</v>
      </c>
    </row>
    <row r="1330">
      <c r="A1330" s="54">
        <v>46160.0</v>
      </c>
      <c r="B1330" s="2" t="s">
        <v>301</v>
      </c>
      <c r="C1330" s="2" t="s">
        <v>8726</v>
      </c>
      <c r="D1330" s="47" t="s">
        <v>8813</v>
      </c>
      <c r="E1330" s="2" t="s">
        <v>8727</v>
      </c>
      <c r="F1330" s="2" t="s">
        <v>157</v>
      </c>
      <c r="G1330" s="2" t="s">
        <v>157</v>
      </c>
      <c r="H1330" s="2" t="s">
        <v>8729</v>
      </c>
      <c r="I1330" s="107" t="s">
        <v>8865</v>
      </c>
      <c r="J1330" s="2" t="s">
        <v>8866</v>
      </c>
      <c r="K1330" s="2">
        <f>IFERROR(__xludf.DUMMYFUNCTION("""COMPUTED_VALUE"""),11.0)</f>
        <v>11</v>
      </c>
      <c r="L1330" s="2" t="s">
        <v>8731</v>
      </c>
      <c r="M1330" s="2">
        <v>12.0</v>
      </c>
    </row>
    <row r="1331">
      <c r="A1331" s="54">
        <v>46161.0</v>
      </c>
      <c r="B1331" s="2" t="s">
        <v>301</v>
      </c>
      <c r="C1331" s="2" t="s">
        <v>8726</v>
      </c>
      <c r="D1331" s="47" t="s">
        <v>8813</v>
      </c>
      <c r="E1331" s="2" t="s">
        <v>8727</v>
      </c>
      <c r="F1331" s="2" t="s">
        <v>157</v>
      </c>
      <c r="G1331" s="2" t="s">
        <v>157</v>
      </c>
      <c r="H1331" s="2" t="s">
        <v>8729</v>
      </c>
      <c r="I1331" s="107" t="s">
        <v>8865</v>
      </c>
      <c r="J1331" s="2" t="s">
        <v>8866</v>
      </c>
      <c r="K1331" s="2">
        <f>IFERROR(__xludf.DUMMYFUNCTION("""COMPUTED_VALUE"""),11.0)</f>
        <v>11</v>
      </c>
      <c r="L1331" s="2" t="s">
        <v>8731</v>
      </c>
      <c r="M1331" s="2">
        <v>12.0</v>
      </c>
    </row>
    <row r="1332">
      <c r="A1332" s="54">
        <v>46162.0</v>
      </c>
      <c r="B1332" s="2" t="s">
        <v>301</v>
      </c>
      <c r="C1332" s="2" t="s">
        <v>8726</v>
      </c>
      <c r="D1332" s="47" t="s">
        <v>8813</v>
      </c>
      <c r="E1332" s="2" t="s">
        <v>8727</v>
      </c>
      <c r="F1332" s="2" t="s">
        <v>157</v>
      </c>
      <c r="G1332" s="2" t="s">
        <v>157</v>
      </c>
      <c r="H1332" s="2" t="s">
        <v>8729</v>
      </c>
      <c r="I1332" s="107" t="s">
        <v>8865</v>
      </c>
      <c r="J1332" s="2" t="s">
        <v>8866</v>
      </c>
      <c r="K1332" s="2">
        <f>IFERROR(__xludf.DUMMYFUNCTION("""COMPUTED_VALUE"""),11.0)</f>
        <v>11</v>
      </c>
      <c r="L1332" s="2" t="s">
        <v>8731</v>
      </c>
      <c r="M1332" s="2">
        <v>12.0</v>
      </c>
    </row>
    <row r="1333">
      <c r="A1333" s="54">
        <v>46163.0</v>
      </c>
      <c r="B1333" s="2" t="s">
        <v>301</v>
      </c>
      <c r="C1333" s="2" t="s">
        <v>8726</v>
      </c>
      <c r="D1333" s="47" t="s">
        <v>8813</v>
      </c>
      <c r="E1333" s="2" t="s">
        <v>8727</v>
      </c>
      <c r="F1333" s="2" t="s">
        <v>157</v>
      </c>
      <c r="G1333" s="2" t="s">
        <v>157</v>
      </c>
      <c r="H1333" s="2" t="s">
        <v>8729</v>
      </c>
      <c r="I1333" s="107" t="s">
        <v>8865</v>
      </c>
      <c r="J1333" s="2" t="s">
        <v>8866</v>
      </c>
      <c r="K1333" s="2">
        <f>IFERROR(__xludf.DUMMYFUNCTION("""COMPUTED_VALUE"""),11.0)</f>
        <v>11</v>
      </c>
      <c r="L1333" s="2" t="s">
        <v>8731</v>
      </c>
      <c r="M1333" s="2">
        <v>12.0</v>
      </c>
    </row>
    <row r="1334">
      <c r="A1334" s="54">
        <v>46164.0</v>
      </c>
      <c r="B1334" s="2" t="s">
        <v>301</v>
      </c>
      <c r="C1334" s="2" t="s">
        <v>8726</v>
      </c>
      <c r="D1334" s="47" t="s">
        <v>8813</v>
      </c>
      <c r="E1334" s="2" t="s">
        <v>8727</v>
      </c>
      <c r="F1334" s="2" t="s">
        <v>157</v>
      </c>
      <c r="G1334" s="2" t="s">
        <v>157</v>
      </c>
      <c r="H1334" s="2" t="s">
        <v>8729</v>
      </c>
      <c r="I1334" s="107" t="s">
        <v>8865</v>
      </c>
      <c r="J1334" s="2" t="s">
        <v>8866</v>
      </c>
      <c r="K1334" s="2">
        <f>IFERROR(__xludf.DUMMYFUNCTION("""COMPUTED_VALUE"""),11.0)</f>
        <v>11</v>
      </c>
      <c r="L1334" s="2" t="s">
        <v>8731</v>
      </c>
      <c r="M1334" s="2">
        <v>12.0</v>
      </c>
    </row>
    <row r="1335">
      <c r="A1335" s="54">
        <v>46165.0</v>
      </c>
      <c r="B1335" s="2" t="s">
        <v>301</v>
      </c>
      <c r="C1335" s="2" t="s">
        <v>8726</v>
      </c>
      <c r="D1335" s="47" t="s">
        <v>8813</v>
      </c>
      <c r="E1335" s="2" t="s">
        <v>8727</v>
      </c>
      <c r="F1335" s="2" t="s">
        <v>157</v>
      </c>
      <c r="G1335" s="2" t="s">
        <v>157</v>
      </c>
      <c r="H1335" s="2" t="s">
        <v>8729</v>
      </c>
      <c r="I1335" s="107" t="s">
        <v>8865</v>
      </c>
      <c r="J1335" s="2" t="s">
        <v>8866</v>
      </c>
      <c r="K1335" s="2">
        <f>IFERROR(__xludf.DUMMYFUNCTION("""COMPUTED_VALUE"""),11.0)</f>
        <v>11</v>
      </c>
      <c r="L1335" s="2" t="s">
        <v>8731</v>
      </c>
      <c r="M1335" s="2">
        <v>12.0</v>
      </c>
    </row>
    <row r="1336">
      <c r="A1336" s="54">
        <v>46166.0</v>
      </c>
      <c r="B1336" s="2" t="s">
        <v>301</v>
      </c>
      <c r="C1336" s="2" t="s">
        <v>8726</v>
      </c>
      <c r="D1336" s="47" t="s">
        <v>8813</v>
      </c>
      <c r="E1336" s="2" t="s">
        <v>8727</v>
      </c>
      <c r="F1336" s="2" t="s">
        <v>157</v>
      </c>
      <c r="G1336" s="2" t="s">
        <v>157</v>
      </c>
      <c r="H1336" s="2" t="s">
        <v>8729</v>
      </c>
      <c r="I1336" s="107" t="s">
        <v>8865</v>
      </c>
      <c r="J1336" s="2" t="s">
        <v>8866</v>
      </c>
      <c r="K1336" s="2">
        <f>IFERROR(__xludf.DUMMYFUNCTION("""COMPUTED_VALUE"""),11.0)</f>
        <v>11</v>
      </c>
      <c r="L1336" s="2" t="s">
        <v>8731</v>
      </c>
      <c r="M1336" s="2">
        <v>12.0</v>
      </c>
    </row>
    <row r="1337">
      <c r="A1337" s="54">
        <v>46167.0</v>
      </c>
      <c r="B1337" s="2" t="s">
        <v>301</v>
      </c>
      <c r="C1337" s="2" t="s">
        <v>8726</v>
      </c>
      <c r="D1337" s="47" t="s">
        <v>8813</v>
      </c>
      <c r="E1337" s="2" t="s">
        <v>8727</v>
      </c>
      <c r="F1337" s="2" t="s">
        <v>157</v>
      </c>
      <c r="G1337" s="2" t="s">
        <v>157</v>
      </c>
      <c r="H1337" s="2" t="s">
        <v>8729</v>
      </c>
      <c r="I1337" s="107" t="s">
        <v>8865</v>
      </c>
      <c r="J1337" s="2" t="s">
        <v>8866</v>
      </c>
      <c r="K1337" s="2">
        <f>IFERROR(__xludf.DUMMYFUNCTION("""COMPUTED_VALUE"""),11.0)</f>
        <v>11</v>
      </c>
      <c r="L1337" s="2" t="s">
        <v>8731</v>
      </c>
      <c r="M1337" s="2">
        <v>12.0</v>
      </c>
    </row>
    <row r="1338">
      <c r="A1338" s="54">
        <v>46168.0</v>
      </c>
      <c r="B1338" s="2" t="s">
        <v>301</v>
      </c>
      <c r="C1338" s="2" t="s">
        <v>8726</v>
      </c>
      <c r="D1338" s="47" t="s">
        <v>8813</v>
      </c>
      <c r="E1338" s="2" t="s">
        <v>8727</v>
      </c>
      <c r="F1338" s="2" t="s">
        <v>157</v>
      </c>
      <c r="G1338" s="2" t="s">
        <v>157</v>
      </c>
      <c r="H1338" s="2" t="s">
        <v>8729</v>
      </c>
      <c r="I1338" s="107" t="s">
        <v>8865</v>
      </c>
      <c r="J1338" s="2" t="s">
        <v>8866</v>
      </c>
      <c r="K1338" s="2">
        <f>IFERROR(__xludf.DUMMYFUNCTION("""COMPUTED_VALUE"""),11.0)</f>
        <v>11</v>
      </c>
      <c r="L1338" s="2" t="s">
        <v>8731</v>
      </c>
      <c r="M1338" s="2">
        <v>12.0</v>
      </c>
    </row>
    <row r="1339">
      <c r="A1339" s="54">
        <v>46169.0</v>
      </c>
      <c r="B1339" s="2" t="s">
        <v>301</v>
      </c>
      <c r="C1339" s="2" t="s">
        <v>8726</v>
      </c>
      <c r="D1339" s="47" t="s">
        <v>8813</v>
      </c>
      <c r="E1339" s="2" t="s">
        <v>8727</v>
      </c>
      <c r="F1339" s="2" t="s">
        <v>157</v>
      </c>
      <c r="G1339" s="2" t="s">
        <v>157</v>
      </c>
      <c r="H1339" s="2" t="s">
        <v>8729</v>
      </c>
      <c r="I1339" s="107" t="s">
        <v>8865</v>
      </c>
      <c r="J1339" s="2" t="s">
        <v>8866</v>
      </c>
      <c r="K1339" s="2">
        <f>IFERROR(__xludf.DUMMYFUNCTION("""COMPUTED_VALUE"""),11.0)</f>
        <v>11</v>
      </c>
      <c r="L1339" s="2" t="s">
        <v>8731</v>
      </c>
      <c r="M1339" s="2">
        <v>12.0</v>
      </c>
    </row>
    <row r="1340">
      <c r="A1340" s="54">
        <v>46170.0</v>
      </c>
      <c r="B1340" s="2" t="s">
        <v>301</v>
      </c>
      <c r="C1340" s="2" t="s">
        <v>8726</v>
      </c>
      <c r="D1340" s="47" t="s">
        <v>8813</v>
      </c>
      <c r="E1340" s="2" t="s">
        <v>8727</v>
      </c>
      <c r="F1340" s="2" t="s">
        <v>157</v>
      </c>
      <c r="G1340" s="2" t="s">
        <v>157</v>
      </c>
      <c r="H1340" s="2" t="s">
        <v>8729</v>
      </c>
      <c r="I1340" s="107" t="s">
        <v>8865</v>
      </c>
      <c r="J1340" s="2" t="s">
        <v>8866</v>
      </c>
      <c r="K1340" s="2">
        <f>IFERROR(__xludf.DUMMYFUNCTION("""COMPUTED_VALUE"""),12.0)</f>
        <v>12</v>
      </c>
      <c r="L1340" s="2" t="s">
        <v>8735</v>
      </c>
      <c r="M1340" s="2">
        <v>12.0</v>
      </c>
    </row>
    <row r="1341">
      <c r="A1341" s="54">
        <v>46171.0</v>
      </c>
      <c r="B1341" s="2" t="s">
        <v>301</v>
      </c>
      <c r="C1341" s="2" t="s">
        <v>8726</v>
      </c>
      <c r="D1341" s="47" t="s">
        <v>8813</v>
      </c>
      <c r="E1341" s="2" t="s">
        <v>8727</v>
      </c>
      <c r="F1341" s="2" t="s">
        <v>157</v>
      </c>
      <c r="G1341" s="2" t="s">
        <v>157</v>
      </c>
      <c r="H1341" s="2" t="s">
        <v>8729</v>
      </c>
      <c r="I1341" s="107" t="s">
        <v>8865</v>
      </c>
      <c r="J1341" s="2" t="s">
        <v>8866</v>
      </c>
      <c r="K1341" s="2">
        <f>IFERROR(__xludf.DUMMYFUNCTION("""COMPUTED_VALUE"""),11.0)</f>
        <v>11</v>
      </c>
      <c r="L1341" s="2" t="s">
        <v>8731</v>
      </c>
      <c r="M1341" s="2">
        <v>12.0</v>
      </c>
    </row>
    <row r="1342">
      <c r="A1342" s="54">
        <v>46172.0</v>
      </c>
      <c r="B1342" s="2" t="s">
        <v>301</v>
      </c>
      <c r="C1342" s="2" t="s">
        <v>8726</v>
      </c>
      <c r="D1342" s="47" t="s">
        <v>8813</v>
      </c>
      <c r="E1342" s="2" t="s">
        <v>8727</v>
      </c>
      <c r="F1342" s="2" t="s">
        <v>157</v>
      </c>
      <c r="G1342" s="2" t="s">
        <v>157</v>
      </c>
      <c r="H1342" s="2" t="s">
        <v>8729</v>
      </c>
      <c r="I1342" s="107" t="s">
        <v>8865</v>
      </c>
      <c r="J1342" s="2" t="s">
        <v>8866</v>
      </c>
      <c r="K1342" s="2">
        <f>IFERROR(__xludf.DUMMYFUNCTION("""COMPUTED_VALUE"""),11.0)</f>
        <v>11</v>
      </c>
      <c r="L1342" s="2" t="s">
        <v>8731</v>
      </c>
      <c r="M1342" s="2">
        <v>12.0</v>
      </c>
    </row>
    <row r="1343">
      <c r="A1343" s="54">
        <v>46173.0</v>
      </c>
      <c r="B1343" s="2" t="s">
        <v>301</v>
      </c>
      <c r="C1343" s="2" t="s">
        <v>8726</v>
      </c>
      <c r="D1343" s="47" t="s">
        <v>8813</v>
      </c>
      <c r="E1343" s="2" t="s">
        <v>8727</v>
      </c>
      <c r="F1343" s="2" t="s">
        <v>157</v>
      </c>
      <c r="G1343" s="2" t="s">
        <v>157</v>
      </c>
      <c r="H1343" s="2" t="s">
        <v>8729</v>
      </c>
      <c r="I1343" s="107" t="s">
        <v>8865</v>
      </c>
      <c r="J1343" s="2" t="s">
        <v>8866</v>
      </c>
      <c r="K1343" s="2">
        <f>IFERROR(__xludf.DUMMYFUNCTION("""COMPUTED_VALUE"""),11.0)</f>
        <v>11</v>
      </c>
      <c r="L1343" s="2" t="s">
        <v>8731</v>
      </c>
      <c r="M1343" s="2">
        <v>12.0</v>
      </c>
    </row>
    <row r="1344">
      <c r="A1344" s="54">
        <v>46174.0</v>
      </c>
      <c r="B1344" s="2" t="s">
        <v>301</v>
      </c>
      <c r="C1344" s="2" t="s">
        <v>8726</v>
      </c>
      <c r="D1344" s="47" t="s">
        <v>8813</v>
      </c>
      <c r="E1344" s="2" t="s">
        <v>8727</v>
      </c>
      <c r="F1344" s="2" t="s">
        <v>157</v>
      </c>
      <c r="G1344" s="2" t="s">
        <v>157</v>
      </c>
      <c r="H1344" s="2" t="s">
        <v>8729</v>
      </c>
      <c r="I1344" s="107" t="s">
        <v>8865</v>
      </c>
      <c r="J1344" s="2" t="s">
        <v>8866</v>
      </c>
      <c r="K1344" s="2">
        <f>IFERROR(__xludf.DUMMYFUNCTION("""COMPUTED_VALUE"""),11.0)</f>
        <v>11</v>
      </c>
      <c r="L1344" s="2" t="s">
        <v>8731</v>
      </c>
      <c r="M1344" s="2">
        <v>12.0</v>
      </c>
    </row>
    <row r="1345">
      <c r="A1345" s="54">
        <v>46175.0</v>
      </c>
      <c r="B1345" s="2" t="s">
        <v>301</v>
      </c>
      <c r="C1345" s="2" t="s">
        <v>8726</v>
      </c>
      <c r="D1345" s="47" t="s">
        <v>8813</v>
      </c>
      <c r="E1345" s="2" t="s">
        <v>8727</v>
      </c>
      <c r="F1345" s="2" t="s">
        <v>157</v>
      </c>
      <c r="G1345" s="2" t="s">
        <v>157</v>
      </c>
      <c r="H1345" s="2" t="s">
        <v>8729</v>
      </c>
      <c r="I1345" s="107" t="s">
        <v>8865</v>
      </c>
      <c r="J1345" s="2" t="s">
        <v>8866</v>
      </c>
      <c r="K1345" s="2">
        <f>IFERROR(__xludf.DUMMYFUNCTION("""COMPUTED_VALUE"""),11.0)</f>
        <v>11</v>
      </c>
      <c r="L1345" s="2" t="s">
        <v>8731</v>
      </c>
      <c r="M1345" s="2">
        <v>12.0</v>
      </c>
    </row>
    <row r="1346">
      <c r="A1346" s="54">
        <v>46176.0</v>
      </c>
      <c r="B1346" s="2" t="s">
        <v>301</v>
      </c>
      <c r="C1346" s="2" t="s">
        <v>8726</v>
      </c>
      <c r="D1346" s="47" t="s">
        <v>8813</v>
      </c>
      <c r="E1346" s="2" t="s">
        <v>8727</v>
      </c>
      <c r="F1346" s="2" t="s">
        <v>157</v>
      </c>
      <c r="G1346" s="2" t="s">
        <v>157</v>
      </c>
      <c r="H1346" s="2" t="s">
        <v>8729</v>
      </c>
      <c r="I1346" s="107" t="s">
        <v>8865</v>
      </c>
      <c r="J1346" s="2" t="s">
        <v>8866</v>
      </c>
      <c r="K1346" s="2">
        <f>IFERROR(__xludf.DUMMYFUNCTION("""COMPUTED_VALUE"""),12.0)</f>
        <v>12</v>
      </c>
      <c r="L1346" s="2" t="s">
        <v>8735</v>
      </c>
      <c r="M1346" s="2">
        <v>12.0</v>
      </c>
    </row>
    <row r="1347">
      <c r="A1347" s="54">
        <v>46177.0</v>
      </c>
      <c r="B1347" s="2" t="s">
        <v>301</v>
      </c>
      <c r="C1347" s="2" t="s">
        <v>8726</v>
      </c>
      <c r="D1347" s="47" t="s">
        <v>8813</v>
      </c>
      <c r="E1347" s="2" t="s">
        <v>8727</v>
      </c>
      <c r="F1347" s="2" t="s">
        <v>157</v>
      </c>
      <c r="G1347" s="2" t="s">
        <v>157</v>
      </c>
      <c r="H1347" s="2" t="s">
        <v>8729</v>
      </c>
      <c r="I1347" s="107" t="s">
        <v>8865</v>
      </c>
      <c r="J1347" s="2" t="s">
        <v>8866</v>
      </c>
      <c r="K1347" s="2">
        <f>IFERROR(__xludf.DUMMYFUNCTION("""COMPUTED_VALUE"""),11.0)</f>
        <v>11</v>
      </c>
      <c r="L1347" s="2" t="s">
        <v>8731</v>
      </c>
      <c r="M1347" s="2">
        <v>12.0</v>
      </c>
    </row>
    <row r="1348">
      <c r="A1348" s="54">
        <v>46178.0</v>
      </c>
      <c r="B1348" s="2" t="s">
        <v>301</v>
      </c>
      <c r="C1348" s="2" t="s">
        <v>8726</v>
      </c>
      <c r="D1348" s="47" t="s">
        <v>8813</v>
      </c>
      <c r="E1348" s="2" t="s">
        <v>8727</v>
      </c>
      <c r="F1348" s="2" t="s">
        <v>157</v>
      </c>
      <c r="G1348" s="2" t="s">
        <v>157</v>
      </c>
      <c r="H1348" s="2" t="s">
        <v>8729</v>
      </c>
      <c r="I1348" s="107" t="s">
        <v>8865</v>
      </c>
      <c r="J1348" s="2" t="s">
        <v>8866</v>
      </c>
      <c r="K1348" s="2">
        <f>IFERROR(__xludf.DUMMYFUNCTION("""COMPUTED_VALUE"""),11.0)</f>
        <v>11</v>
      </c>
      <c r="L1348" s="2" t="s">
        <v>8731</v>
      </c>
      <c r="M1348" s="2">
        <v>12.0</v>
      </c>
    </row>
    <row r="1349">
      <c r="A1349" s="54">
        <v>46179.0</v>
      </c>
      <c r="B1349" s="2" t="s">
        <v>301</v>
      </c>
      <c r="C1349" s="2" t="s">
        <v>8726</v>
      </c>
      <c r="D1349" s="47" t="s">
        <v>8813</v>
      </c>
      <c r="E1349" s="2" t="s">
        <v>8727</v>
      </c>
      <c r="F1349" s="2" t="s">
        <v>157</v>
      </c>
      <c r="G1349" s="2" t="s">
        <v>157</v>
      </c>
      <c r="H1349" s="2" t="s">
        <v>8729</v>
      </c>
      <c r="I1349" s="107" t="s">
        <v>8865</v>
      </c>
      <c r="J1349" s="2" t="s">
        <v>8866</v>
      </c>
      <c r="K1349" s="2">
        <f>IFERROR(__xludf.DUMMYFUNCTION("""COMPUTED_VALUE"""),11.0)</f>
        <v>11</v>
      </c>
      <c r="L1349" s="2" t="s">
        <v>8731</v>
      </c>
      <c r="M1349" s="2">
        <v>12.0</v>
      </c>
    </row>
    <row r="1350">
      <c r="A1350" s="54">
        <v>46180.0</v>
      </c>
      <c r="B1350" s="2" t="s">
        <v>301</v>
      </c>
      <c r="C1350" s="2" t="s">
        <v>8726</v>
      </c>
      <c r="D1350" s="47" t="s">
        <v>8813</v>
      </c>
      <c r="E1350" s="2" t="s">
        <v>8727</v>
      </c>
      <c r="F1350" s="2" t="s">
        <v>157</v>
      </c>
      <c r="G1350" s="2" t="s">
        <v>157</v>
      </c>
      <c r="H1350" s="2" t="s">
        <v>8729</v>
      </c>
      <c r="I1350" s="107" t="s">
        <v>8865</v>
      </c>
      <c r="J1350" s="2" t="s">
        <v>8866</v>
      </c>
      <c r="K1350" s="2">
        <f>IFERROR(__xludf.DUMMYFUNCTION("""COMPUTED_VALUE"""),11.0)</f>
        <v>11</v>
      </c>
      <c r="L1350" s="2" t="s">
        <v>8731</v>
      </c>
      <c r="M1350" s="2">
        <v>12.0</v>
      </c>
    </row>
    <row r="1351">
      <c r="A1351" s="54">
        <v>46181.0</v>
      </c>
      <c r="B1351" s="2" t="s">
        <v>301</v>
      </c>
      <c r="C1351" s="2" t="s">
        <v>8726</v>
      </c>
      <c r="D1351" s="47" t="s">
        <v>8813</v>
      </c>
      <c r="E1351" s="2" t="s">
        <v>8727</v>
      </c>
      <c r="F1351" s="2" t="s">
        <v>157</v>
      </c>
      <c r="G1351" s="2" t="s">
        <v>157</v>
      </c>
      <c r="H1351" s="2" t="s">
        <v>8729</v>
      </c>
      <c r="I1351" s="107" t="s">
        <v>8865</v>
      </c>
      <c r="J1351" s="2" t="s">
        <v>8866</v>
      </c>
      <c r="K1351" s="2">
        <f>IFERROR(__xludf.DUMMYFUNCTION("""COMPUTED_VALUE"""),12.0)</f>
        <v>12</v>
      </c>
      <c r="L1351" s="2" t="s">
        <v>8735</v>
      </c>
      <c r="M1351" s="2">
        <v>12.0</v>
      </c>
    </row>
    <row r="1352">
      <c r="A1352" s="54">
        <v>46182.0</v>
      </c>
      <c r="B1352" s="2" t="s">
        <v>301</v>
      </c>
      <c r="C1352" s="2" t="s">
        <v>8726</v>
      </c>
      <c r="D1352" s="47" t="s">
        <v>8813</v>
      </c>
      <c r="E1352" s="2" t="s">
        <v>8727</v>
      </c>
      <c r="F1352" s="2" t="s">
        <v>157</v>
      </c>
      <c r="G1352" s="2" t="s">
        <v>157</v>
      </c>
      <c r="H1352" s="2" t="s">
        <v>8729</v>
      </c>
      <c r="I1352" s="107" t="s">
        <v>8865</v>
      </c>
      <c r="J1352" s="2" t="s">
        <v>8866</v>
      </c>
      <c r="K1352" s="2">
        <f>IFERROR(__xludf.DUMMYFUNCTION("""COMPUTED_VALUE"""),12.0)</f>
        <v>12</v>
      </c>
      <c r="L1352" s="2" t="s">
        <v>8735</v>
      </c>
      <c r="M1352" s="2">
        <v>12.0</v>
      </c>
    </row>
    <row r="1353">
      <c r="A1353" s="54">
        <v>46183.0</v>
      </c>
      <c r="B1353" s="2" t="s">
        <v>301</v>
      </c>
      <c r="C1353" s="2" t="s">
        <v>8726</v>
      </c>
      <c r="D1353" s="47" t="s">
        <v>8813</v>
      </c>
      <c r="E1353" s="2" t="s">
        <v>8727</v>
      </c>
      <c r="F1353" s="2" t="s">
        <v>157</v>
      </c>
      <c r="G1353" s="2" t="s">
        <v>157</v>
      </c>
      <c r="H1353" s="2" t="s">
        <v>8729</v>
      </c>
      <c r="I1353" s="107" t="s">
        <v>8865</v>
      </c>
      <c r="J1353" s="2" t="s">
        <v>8866</v>
      </c>
      <c r="K1353" s="2">
        <f>IFERROR(__xludf.DUMMYFUNCTION("""COMPUTED_VALUE"""),12.0)</f>
        <v>12</v>
      </c>
      <c r="L1353" s="2" t="s">
        <v>8735</v>
      </c>
      <c r="M1353" s="2">
        <v>12.0</v>
      </c>
    </row>
    <row r="1354">
      <c r="A1354" s="54">
        <v>46184.0</v>
      </c>
      <c r="B1354" s="2" t="s">
        <v>301</v>
      </c>
      <c r="C1354" s="2" t="s">
        <v>8726</v>
      </c>
      <c r="D1354" s="47" t="s">
        <v>8813</v>
      </c>
      <c r="E1354" s="2" t="s">
        <v>8727</v>
      </c>
      <c r="F1354" s="2" t="s">
        <v>157</v>
      </c>
      <c r="G1354" s="2" t="s">
        <v>157</v>
      </c>
      <c r="H1354" s="2" t="s">
        <v>8729</v>
      </c>
      <c r="I1354" s="107" t="s">
        <v>8865</v>
      </c>
      <c r="J1354" s="2" t="s">
        <v>8866</v>
      </c>
      <c r="K1354" s="2">
        <f>IFERROR(__xludf.DUMMYFUNCTION("""COMPUTED_VALUE"""),12.0)</f>
        <v>12</v>
      </c>
      <c r="L1354" s="2" t="s">
        <v>8735</v>
      </c>
      <c r="M1354" s="2">
        <v>12.0</v>
      </c>
    </row>
    <row r="1355">
      <c r="A1355" s="54">
        <v>46185.0</v>
      </c>
      <c r="B1355" s="2" t="s">
        <v>301</v>
      </c>
      <c r="C1355" s="2" t="s">
        <v>8726</v>
      </c>
      <c r="D1355" s="47" t="s">
        <v>8813</v>
      </c>
      <c r="E1355" s="2" t="s">
        <v>8727</v>
      </c>
      <c r="F1355" s="2" t="s">
        <v>157</v>
      </c>
      <c r="G1355" s="2" t="s">
        <v>157</v>
      </c>
      <c r="H1355" s="2" t="s">
        <v>8729</v>
      </c>
      <c r="I1355" s="107" t="s">
        <v>8865</v>
      </c>
      <c r="J1355" s="2" t="s">
        <v>8866</v>
      </c>
      <c r="K1355" s="2">
        <f>IFERROR(__xludf.DUMMYFUNCTION("""COMPUTED_VALUE"""),11.0)</f>
        <v>11</v>
      </c>
      <c r="L1355" s="2" t="s">
        <v>8731</v>
      </c>
      <c r="M1355" s="2">
        <v>12.0</v>
      </c>
    </row>
    <row r="1356">
      <c r="A1356" s="54">
        <v>46186.0</v>
      </c>
      <c r="B1356" s="2" t="s">
        <v>301</v>
      </c>
      <c r="C1356" s="2" t="s">
        <v>8726</v>
      </c>
      <c r="D1356" s="47" t="s">
        <v>8813</v>
      </c>
      <c r="E1356" s="2" t="s">
        <v>8727</v>
      </c>
      <c r="F1356" s="2" t="s">
        <v>157</v>
      </c>
      <c r="G1356" s="2" t="s">
        <v>157</v>
      </c>
      <c r="H1356" s="2" t="s">
        <v>8729</v>
      </c>
      <c r="I1356" s="107" t="s">
        <v>8865</v>
      </c>
      <c r="J1356" s="2" t="s">
        <v>8866</v>
      </c>
      <c r="K1356" s="2">
        <f>IFERROR(__xludf.DUMMYFUNCTION("""COMPUTED_VALUE"""),11.0)</f>
        <v>11</v>
      </c>
      <c r="L1356" s="2" t="s">
        <v>8731</v>
      </c>
      <c r="M1356" s="2">
        <v>12.0</v>
      </c>
    </row>
    <row r="1357">
      <c r="A1357" s="54">
        <v>46187.0</v>
      </c>
      <c r="B1357" s="2" t="s">
        <v>301</v>
      </c>
      <c r="C1357" s="2" t="s">
        <v>8726</v>
      </c>
      <c r="D1357" s="47" t="s">
        <v>8813</v>
      </c>
      <c r="E1357" s="2" t="s">
        <v>8727</v>
      </c>
      <c r="F1357" s="2" t="s">
        <v>157</v>
      </c>
      <c r="G1357" s="2" t="s">
        <v>157</v>
      </c>
      <c r="H1357" s="2" t="s">
        <v>8729</v>
      </c>
      <c r="I1357" s="107" t="s">
        <v>8865</v>
      </c>
      <c r="J1357" s="2" t="s">
        <v>8866</v>
      </c>
      <c r="K1357" s="2">
        <f>IFERROR(__xludf.DUMMYFUNCTION("""COMPUTED_VALUE"""),11.0)</f>
        <v>11</v>
      </c>
      <c r="L1357" s="2" t="s">
        <v>8731</v>
      </c>
      <c r="M1357" s="2">
        <v>12.0</v>
      </c>
    </row>
    <row r="1358">
      <c r="A1358" s="54">
        <v>46188.0</v>
      </c>
      <c r="B1358" s="2" t="s">
        <v>301</v>
      </c>
      <c r="C1358" s="2" t="s">
        <v>8726</v>
      </c>
      <c r="D1358" s="47" t="s">
        <v>8813</v>
      </c>
      <c r="E1358" s="2" t="s">
        <v>8727</v>
      </c>
      <c r="F1358" s="2" t="s">
        <v>157</v>
      </c>
      <c r="G1358" s="2" t="s">
        <v>157</v>
      </c>
      <c r="H1358" s="2" t="s">
        <v>8729</v>
      </c>
      <c r="I1358" s="107" t="s">
        <v>8865</v>
      </c>
      <c r="J1358" s="2" t="s">
        <v>8866</v>
      </c>
      <c r="K1358" s="2">
        <f>IFERROR(__xludf.DUMMYFUNCTION("""COMPUTED_VALUE"""),13.0)</f>
        <v>13</v>
      </c>
      <c r="L1358" s="2" t="s">
        <v>8735</v>
      </c>
      <c r="M1358" s="2">
        <v>12.0</v>
      </c>
    </row>
    <row r="1359">
      <c r="A1359" s="54">
        <v>46189.0</v>
      </c>
      <c r="B1359" s="2" t="s">
        <v>301</v>
      </c>
      <c r="C1359" s="2" t="s">
        <v>8726</v>
      </c>
      <c r="D1359" s="47" t="s">
        <v>8813</v>
      </c>
      <c r="E1359" s="2" t="s">
        <v>8727</v>
      </c>
      <c r="F1359" s="2" t="s">
        <v>157</v>
      </c>
      <c r="G1359" s="2" t="s">
        <v>157</v>
      </c>
      <c r="H1359" s="2" t="s">
        <v>8729</v>
      </c>
      <c r="I1359" s="107" t="s">
        <v>8865</v>
      </c>
      <c r="J1359" s="2" t="s">
        <v>8866</v>
      </c>
      <c r="K1359" s="2">
        <f>IFERROR(__xludf.DUMMYFUNCTION("""COMPUTED_VALUE"""),12.0)</f>
        <v>12</v>
      </c>
      <c r="L1359" s="2" t="s">
        <v>8735</v>
      </c>
      <c r="M1359" s="2">
        <v>12.0</v>
      </c>
    </row>
    <row r="1360">
      <c r="A1360" s="54">
        <v>46190.0</v>
      </c>
      <c r="B1360" s="2" t="s">
        <v>301</v>
      </c>
      <c r="C1360" s="2" t="s">
        <v>8726</v>
      </c>
      <c r="D1360" s="47" t="s">
        <v>8813</v>
      </c>
      <c r="E1360" s="2" t="s">
        <v>8727</v>
      </c>
      <c r="F1360" s="2" t="s">
        <v>157</v>
      </c>
      <c r="G1360" s="2" t="s">
        <v>157</v>
      </c>
      <c r="H1360" s="2" t="s">
        <v>8729</v>
      </c>
      <c r="I1360" s="107" t="s">
        <v>8865</v>
      </c>
      <c r="J1360" s="2" t="s">
        <v>8866</v>
      </c>
      <c r="K1360" s="2">
        <f>IFERROR(__xludf.DUMMYFUNCTION("""COMPUTED_VALUE"""),12.0)</f>
        <v>12</v>
      </c>
      <c r="L1360" s="2" t="s">
        <v>8735</v>
      </c>
      <c r="M1360" s="2">
        <v>12.0</v>
      </c>
    </row>
    <row r="1361">
      <c r="A1361" s="54">
        <v>46191.0</v>
      </c>
      <c r="B1361" s="2" t="s">
        <v>301</v>
      </c>
      <c r="C1361" s="2" t="s">
        <v>8726</v>
      </c>
      <c r="D1361" s="47" t="s">
        <v>8813</v>
      </c>
      <c r="E1361" s="2" t="s">
        <v>8727</v>
      </c>
      <c r="F1361" s="2" t="s">
        <v>157</v>
      </c>
      <c r="G1361" s="2" t="s">
        <v>157</v>
      </c>
      <c r="H1361" s="2" t="s">
        <v>8729</v>
      </c>
      <c r="I1361" s="107" t="s">
        <v>8865</v>
      </c>
      <c r="J1361" s="2" t="s">
        <v>8866</v>
      </c>
      <c r="K1361" s="2">
        <f>IFERROR(__xludf.DUMMYFUNCTION("""COMPUTED_VALUE"""),12.0)</f>
        <v>12</v>
      </c>
      <c r="L1361" s="2" t="s">
        <v>8735</v>
      </c>
      <c r="M1361" s="2">
        <v>12.0</v>
      </c>
    </row>
    <row r="1362">
      <c r="A1362" s="54">
        <v>46192.0</v>
      </c>
      <c r="B1362" s="2" t="s">
        <v>301</v>
      </c>
      <c r="C1362" s="2" t="s">
        <v>8726</v>
      </c>
      <c r="D1362" s="47" t="s">
        <v>8813</v>
      </c>
      <c r="E1362" s="2" t="s">
        <v>8727</v>
      </c>
      <c r="F1362" s="2" t="s">
        <v>157</v>
      </c>
      <c r="G1362" s="2" t="s">
        <v>157</v>
      </c>
      <c r="H1362" s="2" t="s">
        <v>8729</v>
      </c>
      <c r="I1362" s="107" t="s">
        <v>8865</v>
      </c>
      <c r="J1362" s="2" t="s">
        <v>8866</v>
      </c>
      <c r="K1362" s="2">
        <f>IFERROR(__xludf.DUMMYFUNCTION("""COMPUTED_VALUE"""),11.0)</f>
        <v>11</v>
      </c>
      <c r="L1362" s="2" t="s">
        <v>8731</v>
      </c>
      <c r="M1362" s="2">
        <v>12.0</v>
      </c>
    </row>
    <row r="1363">
      <c r="A1363" s="54">
        <v>46193.0</v>
      </c>
      <c r="B1363" s="2" t="s">
        <v>301</v>
      </c>
      <c r="C1363" s="2" t="s">
        <v>8726</v>
      </c>
      <c r="D1363" s="47" t="s">
        <v>8813</v>
      </c>
      <c r="E1363" s="2" t="s">
        <v>8727</v>
      </c>
      <c r="F1363" s="2" t="s">
        <v>157</v>
      </c>
      <c r="G1363" s="2" t="s">
        <v>157</v>
      </c>
      <c r="H1363" s="2" t="s">
        <v>8729</v>
      </c>
      <c r="I1363" s="107" t="s">
        <v>8865</v>
      </c>
      <c r="J1363" s="2" t="s">
        <v>8866</v>
      </c>
      <c r="K1363" s="2">
        <f>IFERROR(__xludf.DUMMYFUNCTION("""COMPUTED_VALUE"""),11.0)</f>
        <v>11</v>
      </c>
      <c r="L1363" s="2" t="s">
        <v>8731</v>
      </c>
      <c r="M1363" s="2">
        <v>12.0</v>
      </c>
    </row>
    <row r="1364">
      <c r="A1364" s="54">
        <v>46194.0</v>
      </c>
      <c r="B1364" s="2" t="s">
        <v>301</v>
      </c>
      <c r="C1364" s="2" t="s">
        <v>8726</v>
      </c>
      <c r="D1364" s="47" t="s">
        <v>8813</v>
      </c>
      <c r="E1364" s="2" t="s">
        <v>8727</v>
      </c>
      <c r="F1364" s="2" t="s">
        <v>157</v>
      </c>
      <c r="G1364" s="2" t="s">
        <v>157</v>
      </c>
      <c r="H1364" s="2" t="s">
        <v>8729</v>
      </c>
      <c r="I1364" s="107" t="s">
        <v>8865</v>
      </c>
      <c r="J1364" s="2" t="s">
        <v>8866</v>
      </c>
      <c r="K1364" s="2">
        <f>IFERROR(__xludf.DUMMYFUNCTION("""COMPUTED_VALUE"""),11.0)</f>
        <v>11</v>
      </c>
      <c r="L1364" s="2" t="s">
        <v>8731</v>
      </c>
      <c r="M1364" s="2">
        <v>12.0</v>
      </c>
    </row>
    <row r="1365">
      <c r="A1365" s="54">
        <v>46195.0</v>
      </c>
      <c r="B1365" s="2" t="s">
        <v>301</v>
      </c>
      <c r="C1365" s="2" t="s">
        <v>8726</v>
      </c>
      <c r="D1365" s="47" t="s">
        <v>8813</v>
      </c>
      <c r="E1365" s="2" t="s">
        <v>8727</v>
      </c>
      <c r="F1365" s="2" t="s">
        <v>157</v>
      </c>
      <c r="G1365" s="2" t="s">
        <v>157</v>
      </c>
      <c r="H1365" s="2" t="s">
        <v>8729</v>
      </c>
      <c r="I1365" s="107" t="s">
        <v>8865</v>
      </c>
      <c r="J1365" s="2" t="s">
        <v>8866</v>
      </c>
      <c r="K1365" s="2">
        <f>IFERROR(__xludf.DUMMYFUNCTION("""COMPUTED_VALUE"""),12.0)</f>
        <v>12</v>
      </c>
      <c r="L1365" s="2" t="s">
        <v>8735</v>
      </c>
      <c r="M1365" s="2">
        <v>12.0</v>
      </c>
    </row>
    <row r="1366">
      <c r="A1366" s="54">
        <v>46196.0</v>
      </c>
      <c r="B1366" s="2" t="s">
        <v>301</v>
      </c>
      <c r="C1366" s="2" t="s">
        <v>8726</v>
      </c>
      <c r="D1366" s="47" t="s">
        <v>151</v>
      </c>
      <c r="E1366" s="2" t="s">
        <v>8872</v>
      </c>
      <c r="F1366" s="48" t="s">
        <v>1222</v>
      </c>
      <c r="G1366" s="48" t="s">
        <v>1223</v>
      </c>
      <c r="H1366" s="2" t="s">
        <v>8738</v>
      </c>
      <c r="I1366" s="107" t="s">
        <v>8865</v>
      </c>
      <c r="J1366" s="2" t="s">
        <v>8868</v>
      </c>
      <c r="K1366" s="2">
        <f>IFERROR(__xludf.DUMMYFUNCTION("""COMPUTED_VALUE"""),11.0)</f>
        <v>11</v>
      </c>
      <c r="L1366" s="2" t="s">
        <v>8731</v>
      </c>
      <c r="M1366" s="2">
        <v>12.0</v>
      </c>
    </row>
    <row r="1367">
      <c r="A1367" s="54">
        <v>46197.0</v>
      </c>
      <c r="B1367" s="2" t="s">
        <v>301</v>
      </c>
      <c r="C1367" s="2" t="s">
        <v>8726</v>
      </c>
      <c r="D1367" s="47" t="s">
        <v>8813</v>
      </c>
      <c r="E1367" s="2" t="s">
        <v>8727</v>
      </c>
      <c r="F1367" s="2" t="s">
        <v>157</v>
      </c>
      <c r="G1367" s="2" t="s">
        <v>157</v>
      </c>
      <c r="H1367" s="2" t="s">
        <v>8729</v>
      </c>
      <c r="I1367" s="107" t="s">
        <v>8865</v>
      </c>
      <c r="J1367" s="2" t="s">
        <v>8866</v>
      </c>
      <c r="K1367" s="2">
        <f>IFERROR(__xludf.DUMMYFUNCTION("""COMPUTED_VALUE"""),11.0)</f>
        <v>11</v>
      </c>
      <c r="L1367" s="2" t="s">
        <v>8731</v>
      </c>
      <c r="M1367" s="2">
        <v>12.0</v>
      </c>
    </row>
    <row r="1368">
      <c r="A1368" s="54">
        <v>46198.0</v>
      </c>
      <c r="B1368" s="2" t="s">
        <v>301</v>
      </c>
      <c r="C1368" s="2" t="s">
        <v>8726</v>
      </c>
      <c r="D1368" s="47" t="s">
        <v>8813</v>
      </c>
      <c r="E1368" s="2" t="s">
        <v>8727</v>
      </c>
      <c r="F1368" s="2" t="s">
        <v>157</v>
      </c>
      <c r="G1368" s="2" t="s">
        <v>157</v>
      </c>
      <c r="H1368" s="2" t="s">
        <v>8729</v>
      </c>
      <c r="I1368" s="107" t="s">
        <v>8865</v>
      </c>
      <c r="J1368" s="2" t="s">
        <v>8866</v>
      </c>
      <c r="K1368" s="2">
        <f>IFERROR(__xludf.DUMMYFUNCTION("""COMPUTED_VALUE"""),12.0)</f>
        <v>12</v>
      </c>
      <c r="L1368" s="2" t="s">
        <v>8735</v>
      </c>
      <c r="M1368" s="2">
        <v>12.0</v>
      </c>
    </row>
    <row r="1369">
      <c r="A1369" s="54">
        <v>46199.0</v>
      </c>
      <c r="B1369" s="2" t="s">
        <v>301</v>
      </c>
      <c r="C1369" s="2" t="s">
        <v>8726</v>
      </c>
      <c r="D1369" s="47" t="s">
        <v>8813</v>
      </c>
      <c r="E1369" s="2" t="s">
        <v>8727</v>
      </c>
      <c r="F1369" s="2" t="s">
        <v>157</v>
      </c>
      <c r="G1369" s="2" t="s">
        <v>157</v>
      </c>
      <c r="H1369" s="2" t="s">
        <v>8729</v>
      </c>
      <c r="I1369" s="107" t="s">
        <v>8865</v>
      </c>
      <c r="J1369" s="2" t="s">
        <v>8866</v>
      </c>
      <c r="K1369" s="2">
        <f>IFERROR(__xludf.DUMMYFUNCTION("""COMPUTED_VALUE"""),11.0)</f>
        <v>11</v>
      </c>
      <c r="L1369" s="2" t="s">
        <v>8731</v>
      </c>
      <c r="M1369" s="2">
        <v>12.0</v>
      </c>
    </row>
    <row r="1370">
      <c r="A1370" s="54">
        <v>46200.0</v>
      </c>
      <c r="B1370" s="2" t="s">
        <v>301</v>
      </c>
      <c r="C1370" s="2" t="s">
        <v>8726</v>
      </c>
      <c r="D1370" s="47" t="s">
        <v>8813</v>
      </c>
      <c r="E1370" s="2" t="s">
        <v>8727</v>
      </c>
      <c r="F1370" s="2" t="s">
        <v>157</v>
      </c>
      <c r="G1370" s="2" t="s">
        <v>157</v>
      </c>
      <c r="H1370" s="2" t="s">
        <v>8729</v>
      </c>
      <c r="I1370" s="107" t="s">
        <v>8865</v>
      </c>
      <c r="J1370" s="2" t="s">
        <v>8866</v>
      </c>
      <c r="K1370" s="2">
        <f>IFERROR(__xludf.DUMMYFUNCTION("""COMPUTED_VALUE"""),11.0)</f>
        <v>11</v>
      </c>
      <c r="L1370" s="2" t="s">
        <v>8731</v>
      </c>
      <c r="M1370" s="2">
        <v>12.0</v>
      </c>
    </row>
    <row r="1371">
      <c r="A1371" s="54">
        <v>46201.0</v>
      </c>
      <c r="B1371" s="2" t="s">
        <v>301</v>
      </c>
      <c r="C1371" s="2" t="s">
        <v>8726</v>
      </c>
      <c r="D1371" s="47" t="s">
        <v>8813</v>
      </c>
      <c r="E1371" s="2" t="s">
        <v>8727</v>
      </c>
      <c r="F1371" s="2" t="s">
        <v>157</v>
      </c>
      <c r="G1371" s="2" t="s">
        <v>157</v>
      </c>
      <c r="H1371" s="2" t="s">
        <v>8729</v>
      </c>
      <c r="I1371" s="107" t="s">
        <v>8865</v>
      </c>
      <c r="J1371" s="2" t="s">
        <v>8866</v>
      </c>
      <c r="K1371" s="2">
        <f>IFERROR(__xludf.DUMMYFUNCTION("""COMPUTED_VALUE"""),11.0)</f>
        <v>11</v>
      </c>
      <c r="L1371" s="2" t="s">
        <v>8731</v>
      </c>
      <c r="M1371" s="2">
        <v>12.0</v>
      </c>
    </row>
    <row r="1372">
      <c r="A1372" s="54">
        <v>46202.0</v>
      </c>
      <c r="B1372" s="2" t="s">
        <v>301</v>
      </c>
      <c r="C1372" s="2" t="s">
        <v>8726</v>
      </c>
      <c r="D1372" s="47" t="s">
        <v>8813</v>
      </c>
      <c r="E1372" s="2" t="s">
        <v>8727</v>
      </c>
      <c r="F1372" s="2" t="s">
        <v>157</v>
      </c>
      <c r="G1372" s="2" t="s">
        <v>157</v>
      </c>
      <c r="H1372" s="2" t="s">
        <v>8729</v>
      </c>
      <c r="I1372" s="107" t="s">
        <v>8865</v>
      </c>
      <c r="J1372" s="2" t="s">
        <v>8866</v>
      </c>
      <c r="K1372" s="2">
        <f>IFERROR(__xludf.DUMMYFUNCTION("""COMPUTED_VALUE"""),12.0)</f>
        <v>12</v>
      </c>
      <c r="L1372" s="2" t="s">
        <v>8735</v>
      </c>
      <c r="M1372" s="2">
        <v>12.0</v>
      </c>
    </row>
    <row r="1373">
      <c r="A1373" s="54">
        <v>46203.0</v>
      </c>
      <c r="B1373" s="2" t="s">
        <v>301</v>
      </c>
      <c r="C1373" s="2" t="s">
        <v>8726</v>
      </c>
      <c r="D1373" s="47" t="s">
        <v>8813</v>
      </c>
      <c r="E1373" s="2" t="s">
        <v>8727</v>
      </c>
      <c r="F1373" s="2" t="s">
        <v>157</v>
      </c>
      <c r="G1373" s="2" t="s">
        <v>157</v>
      </c>
      <c r="H1373" s="2" t="s">
        <v>8729</v>
      </c>
      <c r="I1373" s="107" t="s">
        <v>8865</v>
      </c>
      <c r="J1373" s="2" t="s">
        <v>8866</v>
      </c>
      <c r="K1373" s="2">
        <f>IFERROR(__xludf.DUMMYFUNCTION("""COMPUTED_VALUE"""),12.0)</f>
        <v>12</v>
      </c>
      <c r="L1373" s="2" t="s">
        <v>8735</v>
      </c>
      <c r="M1373" s="2">
        <v>12.0</v>
      </c>
    </row>
    <row r="1374">
      <c r="A1374" s="54">
        <v>46204.0</v>
      </c>
      <c r="B1374" s="2" t="s">
        <v>301</v>
      </c>
      <c r="C1374" s="2" t="s">
        <v>8726</v>
      </c>
      <c r="D1374" s="47" t="s">
        <v>8813</v>
      </c>
      <c r="E1374" s="2" t="s">
        <v>8727</v>
      </c>
      <c r="F1374" s="2" t="s">
        <v>157</v>
      </c>
      <c r="G1374" s="2" t="s">
        <v>157</v>
      </c>
      <c r="H1374" s="2" t="s">
        <v>8729</v>
      </c>
      <c r="I1374" s="107" t="s">
        <v>8865</v>
      </c>
      <c r="J1374" s="2" t="s">
        <v>8866</v>
      </c>
      <c r="K1374" s="2">
        <f>IFERROR(__xludf.DUMMYFUNCTION("""COMPUTED_VALUE"""),12.0)</f>
        <v>12</v>
      </c>
      <c r="L1374" s="2" t="s">
        <v>8735</v>
      </c>
      <c r="M1374" s="2">
        <v>12.0</v>
      </c>
    </row>
    <row r="1375">
      <c r="A1375" s="54">
        <v>46205.0</v>
      </c>
      <c r="B1375" s="2" t="s">
        <v>301</v>
      </c>
      <c r="C1375" s="2" t="s">
        <v>8726</v>
      </c>
      <c r="D1375" s="47" t="s">
        <v>8813</v>
      </c>
      <c r="E1375" s="2" t="s">
        <v>8727</v>
      </c>
      <c r="F1375" s="2" t="s">
        <v>157</v>
      </c>
      <c r="G1375" s="2" t="s">
        <v>157</v>
      </c>
      <c r="H1375" s="2" t="s">
        <v>8729</v>
      </c>
      <c r="I1375" s="107" t="s">
        <v>8865</v>
      </c>
      <c r="J1375" s="2" t="s">
        <v>8866</v>
      </c>
      <c r="K1375" s="2">
        <f>IFERROR(__xludf.DUMMYFUNCTION("""COMPUTED_VALUE"""),11.0)</f>
        <v>11</v>
      </c>
      <c r="L1375" s="2" t="s">
        <v>8731</v>
      </c>
      <c r="M1375" s="2">
        <v>12.0</v>
      </c>
    </row>
    <row r="1376">
      <c r="A1376" s="54">
        <v>46206.0</v>
      </c>
      <c r="B1376" s="2" t="s">
        <v>301</v>
      </c>
      <c r="C1376" s="2" t="s">
        <v>8726</v>
      </c>
      <c r="D1376" s="47" t="s">
        <v>8813</v>
      </c>
      <c r="E1376" s="2" t="s">
        <v>8727</v>
      </c>
      <c r="F1376" s="2" t="s">
        <v>157</v>
      </c>
      <c r="G1376" s="2" t="s">
        <v>157</v>
      </c>
      <c r="H1376" s="2" t="s">
        <v>8729</v>
      </c>
      <c r="I1376" s="107" t="s">
        <v>8865</v>
      </c>
      <c r="J1376" s="2" t="s">
        <v>8866</v>
      </c>
      <c r="K1376" s="2">
        <f>IFERROR(__xludf.DUMMYFUNCTION("""COMPUTED_VALUE"""),11.0)</f>
        <v>11</v>
      </c>
      <c r="L1376" s="2" t="s">
        <v>8731</v>
      </c>
      <c r="M1376" s="2">
        <v>12.0</v>
      </c>
    </row>
    <row r="1377">
      <c r="A1377" s="54">
        <v>46207.0</v>
      </c>
      <c r="B1377" s="2" t="s">
        <v>301</v>
      </c>
      <c r="C1377" s="2" t="s">
        <v>8726</v>
      </c>
      <c r="D1377" s="47" t="s">
        <v>8813</v>
      </c>
      <c r="E1377" s="2" t="s">
        <v>8727</v>
      </c>
      <c r="F1377" s="2" t="s">
        <v>157</v>
      </c>
      <c r="G1377" s="2" t="s">
        <v>157</v>
      </c>
      <c r="H1377" s="2" t="s">
        <v>8729</v>
      </c>
      <c r="I1377" s="107" t="s">
        <v>8865</v>
      </c>
      <c r="J1377" s="2" t="s">
        <v>8866</v>
      </c>
      <c r="K1377" s="2">
        <f>IFERROR(__xludf.DUMMYFUNCTION("""COMPUTED_VALUE"""),11.0)</f>
        <v>11</v>
      </c>
      <c r="L1377" s="2" t="s">
        <v>8731</v>
      </c>
      <c r="M1377" s="2">
        <v>12.0</v>
      </c>
    </row>
    <row r="1378">
      <c r="A1378" s="54">
        <v>46208.0</v>
      </c>
      <c r="B1378" s="2" t="s">
        <v>301</v>
      </c>
      <c r="C1378" s="2" t="s">
        <v>8726</v>
      </c>
      <c r="D1378" s="47" t="s">
        <v>8813</v>
      </c>
      <c r="E1378" s="2" t="s">
        <v>8727</v>
      </c>
      <c r="F1378" s="2" t="s">
        <v>157</v>
      </c>
      <c r="G1378" s="2" t="s">
        <v>157</v>
      </c>
      <c r="H1378" s="2" t="s">
        <v>8729</v>
      </c>
      <c r="I1378" s="107" t="s">
        <v>8865</v>
      </c>
      <c r="J1378" s="2" t="s">
        <v>8866</v>
      </c>
      <c r="K1378" s="2">
        <f>IFERROR(__xludf.DUMMYFUNCTION("""COMPUTED_VALUE"""),11.0)</f>
        <v>11</v>
      </c>
      <c r="L1378" s="2" t="s">
        <v>8731</v>
      </c>
      <c r="M1378" s="2">
        <v>12.0</v>
      </c>
    </row>
    <row r="1379">
      <c r="A1379" s="54">
        <v>46209.0</v>
      </c>
      <c r="B1379" s="2" t="s">
        <v>301</v>
      </c>
      <c r="C1379" s="2" t="s">
        <v>8726</v>
      </c>
      <c r="D1379" s="47" t="s">
        <v>8813</v>
      </c>
      <c r="E1379" s="2" t="s">
        <v>8727</v>
      </c>
      <c r="F1379" s="2" t="s">
        <v>157</v>
      </c>
      <c r="G1379" s="2" t="s">
        <v>157</v>
      </c>
      <c r="H1379" s="2" t="s">
        <v>8729</v>
      </c>
      <c r="I1379" s="107" t="s">
        <v>8865</v>
      </c>
      <c r="J1379" s="2" t="s">
        <v>8866</v>
      </c>
      <c r="K1379" s="2">
        <f>IFERROR(__xludf.DUMMYFUNCTION("""COMPUTED_VALUE"""),11.0)</f>
        <v>11</v>
      </c>
      <c r="L1379" s="2" t="s">
        <v>8731</v>
      </c>
      <c r="M1379" s="2">
        <v>12.0</v>
      </c>
    </row>
    <row r="1380">
      <c r="A1380" s="54">
        <v>46210.0</v>
      </c>
      <c r="B1380" s="2" t="s">
        <v>301</v>
      </c>
      <c r="C1380" s="2" t="s">
        <v>8726</v>
      </c>
      <c r="D1380" s="47" t="s">
        <v>8813</v>
      </c>
      <c r="E1380" s="2" t="s">
        <v>8727</v>
      </c>
      <c r="F1380" s="2" t="s">
        <v>157</v>
      </c>
      <c r="G1380" s="2" t="s">
        <v>157</v>
      </c>
      <c r="H1380" s="2" t="s">
        <v>8729</v>
      </c>
      <c r="I1380" s="107" t="s">
        <v>8865</v>
      </c>
      <c r="J1380" s="2" t="s">
        <v>8866</v>
      </c>
      <c r="K1380" s="2">
        <f>IFERROR(__xludf.DUMMYFUNCTION("""COMPUTED_VALUE"""),13.0)</f>
        <v>13</v>
      </c>
      <c r="L1380" s="2" t="s">
        <v>8735</v>
      </c>
      <c r="M1380" s="2">
        <v>12.0</v>
      </c>
    </row>
    <row r="1381">
      <c r="A1381" s="54">
        <v>46211.0</v>
      </c>
      <c r="B1381" s="2" t="s">
        <v>301</v>
      </c>
      <c r="C1381" s="2" t="s">
        <v>8726</v>
      </c>
      <c r="D1381" s="47" t="s">
        <v>8813</v>
      </c>
      <c r="E1381" s="2" t="s">
        <v>8727</v>
      </c>
      <c r="F1381" s="2" t="s">
        <v>157</v>
      </c>
      <c r="G1381" s="2" t="s">
        <v>157</v>
      </c>
      <c r="H1381" s="2" t="s">
        <v>8729</v>
      </c>
      <c r="I1381" s="107" t="s">
        <v>8865</v>
      </c>
      <c r="J1381" s="2" t="s">
        <v>8866</v>
      </c>
      <c r="K1381" s="2">
        <f>IFERROR(__xludf.DUMMYFUNCTION("""COMPUTED_VALUE"""),13.0)</f>
        <v>13</v>
      </c>
      <c r="L1381" s="2" t="s">
        <v>8735</v>
      </c>
      <c r="M1381" s="2">
        <v>12.0</v>
      </c>
    </row>
    <row r="1382">
      <c r="A1382" s="54">
        <v>46212.0</v>
      </c>
      <c r="B1382" s="2" t="s">
        <v>301</v>
      </c>
      <c r="C1382" s="2" t="s">
        <v>8726</v>
      </c>
      <c r="D1382" s="47" t="s">
        <v>8813</v>
      </c>
      <c r="E1382" s="2" t="s">
        <v>8727</v>
      </c>
      <c r="F1382" s="2" t="s">
        <v>157</v>
      </c>
      <c r="G1382" s="2" t="s">
        <v>157</v>
      </c>
      <c r="H1382" s="2" t="s">
        <v>8729</v>
      </c>
      <c r="I1382" s="107" t="s">
        <v>8865</v>
      </c>
      <c r="J1382" s="2" t="s">
        <v>8866</v>
      </c>
      <c r="K1382" s="2">
        <f>IFERROR(__xludf.DUMMYFUNCTION("""COMPUTED_VALUE"""),12.0)</f>
        <v>12</v>
      </c>
      <c r="L1382" s="2" t="s">
        <v>8735</v>
      </c>
      <c r="M1382" s="2">
        <v>12.0</v>
      </c>
    </row>
    <row r="1383">
      <c r="A1383" s="54">
        <v>46213.0</v>
      </c>
      <c r="B1383" s="2" t="s">
        <v>301</v>
      </c>
      <c r="C1383" s="2" t="s">
        <v>8726</v>
      </c>
      <c r="D1383" s="47" t="s">
        <v>8813</v>
      </c>
      <c r="E1383" s="2" t="s">
        <v>8727</v>
      </c>
      <c r="F1383" s="2" t="s">
        <v>157</v>
      </c>
      <c r="G1383" s="2" t="s">
        <v>157</v>
      </c>
      <c r="H1383" s="2" t="s">
        <v>8729</v>
      </c>
      <c r="I1383" s="107" t="s">
        <v>8865</v>
      </c>
      <c r="J1383" s="2" t="s">
        <v>8866</v>
      </c>
      <c r="K1383" s="2">
        <f>IFERROR(__xludf.DUMMYFUNCTION("""COMPUTED_VALUE"""),11.0)</f>
        <v>11</v>
      </c>
      <c r="L1383" s="2" t="s">
        <v>8731</v>
      </c>
      <c r="M1383" s="2">
        <v>12.0</v>
      </c>
    </row>
    <row r="1384">
      <c r="A1384" s="54">
        <v>46214.0</v>
      </c>
      <c r="B1384" s="2" t="s">
        <v>301</v>
      </c>
      <c r="C1384" s="2" t="s">
        <v>8726</v>
      </c>
      <c r="D1384" s="47" t="s">
        <v>8813</v>
      </c>
      <c r="E1384" s="2" t="s">
        <v>8727</v>
      </c>
      <c r="F1384" s="2" t="s">
        <v>157</v>
      </c>
      <c r="G1384" s="2" t="s">
        <v>157</v>
      </c>
      <c r="H1384" s="2" t="s">
        <v>8729</v>
      </c>
      <c r="I1384" s="107" t="s">
        <v>8865</v>
      </c>
      <c r="J1384" s="2" t="s">
        <v>8866</v>
      </c>
      <c r="K1384" s="2">
        <f>IFERROR(__xludf.DUMMYFUNCTION("""COMPUTED_VALUE"""),11.0)</f>
        <v>11</v>
      </c>
      <c r="L1384" s="2" t="s">
        <v>8731</v>
      </c>
      <c r="M1384" s="2">
        <v>12.0</v>
      </c>
    </row>
    <row r="1385">
      <c r="A1385" s="54">
        <v>46215.0</v>
      </c>
      <c r="B1385" s="2" t="s">
        <v>301</v>
      </c>
      <c r="C1385" s="2" t="s">
        <v>8726</v>
      </c>
      <c r="D1385" s="47" t="s">
        <v>8813</v>
      </c>
      <c r="E1385" s="2" t="s">
        <v>8727</v>
      </c>
      <c r="F1385" s="2" t="s">
        <v>157</v>
      </c>
      <c r="G1385" s="2" t="s">
        <v>157</v>
      </c>
      <c r="H1385" s="2" t="s">
        <v>8729</v>
      </c>
      <c r="I1385" s="107" t="s">
        <v>8865</v>
      </c>
      <c r="J1385" s="2" t="s">
        <v>8866</v>
      </c>
      <c r="K1385" s="2">
        <f>IFERROR(__xludf.DUMMYFUNCTION("""COMPUTED_VALUE"""),11.0)</f>
        <v>11</v>
      </c>
      <c r="L1385" s="2" t="s">
        <v>8731</v>
      </c>
      <c r="M1385" s="2">
        <v>12.0</v>
      </c>
    </row>
    <row r="1386">
      <c r="A1386" s="54">
        <v>46216.0</v>
      </c>
      <c r="B1386" s="2" t="s">
        <v>301</v>
      </c>
      <c r="C1386" s="2" t="s">
        <v>8726</v>
      </c>
      <c r="D1386" s="47" t="s">
        <v>8813</v>
      </c>
      <c r="E1386" s="2" t="s">
        <v>8727</v>
      </c>
      <c r="F1386" s="2" t="s">
        <v>157</v>
      </c>
      <c r="G1386" s="2" t="s">
        <v>157</v>
      </c>
      <c r="H1386" s="2" t="s">
        <v>8729</v>
      </c>
      <c r="I1386" s="107" t="s">
        <v>8865</v>
      </c>
      <c r="J1386" s="2" t="s">
        <v>8866</v>
      </c>
      <c r="K1386" s="2">
        <f>IFERROR(__xludf.DUMMYFUNCTION("""COMPUTED_VALUE"""),12.0)</f>
        <v>12</v>
      </c>
      <c r="L1386" s="2" t="s">
        <v>8735</v>
      </c>
      <c r="M1386" s="2">
        <v>12.0</v>
      </c>
    </row>
    <row r="1387">
      <c r="A1387" s="54">
        <v>46217.0</v>
      </c>
      <c r="B1387" s="2" t="s">
        <v>301</v>
      </c>
      <c r="C1387" s="2" t="s">
        <v>8726</v>
      </c>
      <c r="D1387" s="47" t="s">
        <v>8813</v>
      </c>
      <c r="E1387" s="2" t="s">
        <v>8727</v>
      </c>
      <c r="F1387" s="2" t="s">
        <v>157</v>
      </c>
      <c r="G1387" s="2" t="s">
        <v>157</v>
      </c>
      <c r="H1387" s="2" t="s">
        <v>8729</v>
      </c>
      <c r="I1387" s="107" t="s">
        <v>8865</v>
      </c>
      <c r="J1387" s="2" t="s">
        <v>8866</v>
      </c>
      <c r="K1387" s="2">
        <f>IFERROR(__xludf.DUMMYFUNCTION("""COMPUTED_VALUE"""),12.0)</f>
        <v>12</v>
      </c>
      <c r="L1387" s="2" t="s">
        <v>8735</v>
      </c>
      <c r="M1387" s="2">
        <v>12.0</v>
      </c>
    </row>
    <row r="1388">
      <c r="A1388" s="54">
        <v>46218.0</v>
      </c>
      <c r="B1388" s="2" t="s">
        <v>301</v>
      </c>
      <c r="C1388" s="2" t="s">
        <v>8726</v>
      </c>
      <c r="D1388" s="47" t="s">
        <v>8813</v>
      </c>
      <c r="E1388" s="2" t="s">
        <v>8727</v>
      </c>
      <c r="F1388" s="2" t="s">
        <v>157</v>
      </c>
      <c r="G1388" s="2" t="s">
        <v>157</v>
      </c>
      <c r="H1388" s="2" t="s">
        <v>8729</v>
      </c>
      <c r="I1388" s="107" t="s">
        <v>8865</v>
      </c>
      <c r="J1388" s="2" t="s">
        <v>8866</v>
      </c>
      <c r="K1388" s="2">
        <f>IFERROR(__xludf.DUMMYFUNCTION("""COMPUTED_VALUE"""),12.0)</f>
        <v>12</v>
      </c>
      <c r="L1388" s="2" t="s">
        <v>8735</v>
      </c>
      <c r="M1388" s="2">
        <v>12.0</v>
      </c>
    </row>
    <row r="1389">
      <c r="A1389" s="54">
        <v>46219.0</v>
      </c>
      <c r="B1389" s="2" t="s">
        <v>301</v>
      </c>
      <c r="C1389" s="2" t="s">
        <v>8726</v>
      </c>
      <c r="D1389" s="47" t="s">
        <v>8813</v>
      </c>
      <c r="E1389" s="2" t="s">
        <v>8727</v>
      </c>
      <c r="F1389" s="2" t="s">
        <v>157</v>
      </c>
      <c r="G1389" s="2" t="s">
        <v>157</v>
      </c>
      <c r="H1389" s="2" t="s">
        <v>8729</v>
      </c>
      <c r="I1389" s="107" t="s">
        <v>8865</v>
      </c>
      <c r="J1389" s="2" t="s">
        <v>8866</v>
      </c>
      <c r="K1389" s="2">
        <f>IFERROR(__xludf.DUMMYFUNCTION("""COMPUTED_VALUE"""),12.0)</f>
        <v>12</v>
      </c>
      <c r="L1389" s="2" t="s">
        <v>8735</v>
      </c>
      <c r="M1389" s="2">
        <v>12.0</v>
      </c>
    </row>
    <row r="1390">
      <c r="A1390" s="54">
        <v>46220.0</v>
      </c>
      <c r="B1390" s="2" t="s">
        <v>301</v>
      </c>
      <c r="C1390" s="2" t="s">
        <v>8726</v>
      </c>
      <c r="D1390" s="47" t="s">
        <v>8813</v>
      </c>
      <c r="E1390" s="2" t="s">
        <v>8727</v>
      </c>
      <c r="F1390" s="2" t="s">
        <v>157</v>
      </c>
      <c r="G1390" s="2" t="s">
        <v>157</v>
      </c>
      <c r="H1390" s="2" t="s">
        <v>8729</v>
      </c>
      <c r="I1390" s="107" t="s">
        <v>8865</v>
      </c>
      <c r="J1390" s="2" t="s">
        <v>8866</v>
      </c>
      <c r="K1390" s="2">
        <f>IFERROR(__xludf.DUMMYFUNCTION("""COMPUTED_VALUE"""),12.0)</f>
        <v>12</v>
      </c>
      <c r="L1390" s="2" t="s">
        <v>8735</v>
      </c>
      <c r="M1390" s="2">
        <v>12.0</v>
      </c>
    </row>
    <row r="1391">
      <c r="A1391" s="54">
        <v>46221.0</v>
      </c>
      <c r="B1391" s="2" t="s">
        <v>301</v>
      </c>
      <c r="C1391" s="2" t="s">
        <v>8726</v>
      </c>
      <c r="D1391" s="47" t="s">
        <v>8813</v>
      </c>
      <c r="E1391" s="2" t="s">
        <v>8727</v>
      </c>
      <c r="F1391" s="2" t="s">
        <v>157</v>
      </c>
      <c r="G1391" s="2" t="s">
        <v>157</v>
      </c>
      <c r="H1391" s="2" t="s">
        <v>8729</v>
      </c>
      <c r="I1391" s="107" t="s">
        <v>8865</v>
      </c>
      <c r="J1391" s="2" t="s">
        <v>8866</v>
      </c>
      <c r="K1391" s="2">
        <f>IFERROR(__xludf.DUMMYFUNCTION("""COMPUTED_VALUE"""),12.0)</f>
        <v>12</v>
      </c>
      <c r="L1391" s="2" t="s">
        <v>8735</v>
      </c>
      <c r="M1391" s="2">
        <v>12.0</v>
      </c>
    </row>
    <row r="1392">
      <c r="A1392" s="54">
        <v>46222.0</v>
      </c>
      <c r="B1392" s="2" t="s">
        <v>301</v>
      </c>
      <c r="C1392" s="2" t="s">
        <v>8726</v>
      </c>
      <c r="D1392" s="47" t="s">
        <v>8813</v>
      </c>
      <c r="E1392" s="2" t="s">
        <v>8727</v>
      </c>
      <c r="F1392" s="2" t="s">
        <v>157</v>
      </c>
      <c r="G1392" s="2" t="s">
        <v>157</v>
      </c>
      <c r="H1392" s="2" t="s">
        <v>8729</v>
      </c>
      <c r="I1392" s="107" t="s">
        <v>8865</v>
      </c>
      <c r="J1392" s="2" t="s">
        <v>8866</v>
      </c>
      <c r="K1392" s="2">
        <f>IFERROR(__xludf.DUMMYFUNCTION("""COMPUTED_VALUE"""),12.0)</f>
        <v>12</v>
      </c>
      <c r="L1392" s="2" t="s">
        <v>8735</v>
      </c>
      <c r="M1392" s="2">
        <v>12.0</v>
      </c>
    </row>
    <row r="1393">
      <c r="A1393" s="54">
        <v>46223.0</v>
      </c>
      <c r="B1393" s="2" t="s">
        <v>301</v>
      </c>
      <c r="C1393" s="2" t="s">
        <v>8726</v>
      </c>
      <c r="D1393" s="47" t="s">
        <v>8813</v>
      </c>
      <c r="E1393" s="2" t="s">
        <v>8727</v>
      </c>
      <c r="F1393" s="2" t="s">
        <v>157</v>
      </c>
      <c r="G1393" s="2" t="s">
        <v>157</v>
      </c>
      <c r="H1393" s="2" t="s">
        <v>8729</v>
      </c>
      <c r="I1393" s="107" t="s">
        <v>8865</v>
      </c>
      <c r="J1393" s="2" t="s">
        <v>8866</v>
      </c>
      <c r="K1393" s="2">
        <f>IFERROR(__xludf.DUMMYFUNCTION("""COMPUTED_VALUE"""),12.0)</f>
        <v>12</v>
      </c>
      <c r="L1393" s="2" t="s">
        <v>8735</v>
      </c>
      <c r="M1393" s="2">
        <v>12.0</v>
      </c>
    </row>
    <row r="1394">
      <c r="A1394" s="54">
        <v>46224.0</v>
      </c>
      <c r="B1394" s="2" t="s">
        <v>301</v>
      </c>
      <c r="C1394" s="2" t="s">
        <v>8726</v>
      </c>
      <c r="D1394" s="47" t="s">
        <v>8813</v>
      </c>
      <c r="E1394" s="2" t="s">
        <v>8727</v>
      </c>
      <c r="F1394" s="2" t="s">
        <v>157</v>
      </c>
      <c r="G1394" s="2" t="s">
        <v>157</v>
      </c>
      <c r="H1394" s="2" t="s">
        <v>8729</v>
      </c>
      <c r="I1394" s="107" t="s">
        <v>8865</v>
      </c>
      <c r="J1394" s="2" t="s">
        <v>8866</v>
      </c>
      <c r="K1394" s="2">
        <f>IFERROR(__xludf.DUMMYFUNCTION("""COMPUTED_VALUE"""),12.0)</f>
        <v>12</v>
      </c>
      <c r="L1394" s="2" t="s">
        <v>8735</v>
      </c>
      <c r="M1394" s="2">
        <v>12.0</v>
      </c>
    </row>
    <row r="1395">
      <c r="A1395" s="54">
        <v>46225.0</v>
      </c>
      <c r="B1395" s="2" t="s">
        <v>301</v>
      </c>
      <c r="C1395" s="2" t="s">
        <v>8726</v>
      </c>
      <c r="D1395" s="47" t="s">
        <v>8813</v>
      </c>
      <c r="E1395" s="2" t="s">
        <v>8727</v>
      </c>
      <c r="F1395" s="2" t="s">
        <v>157</v>
      </c>
      <c r="G1395" s="2" t="s">
        <v>157</v>
      </c>
      <c r="H1395" s="2" t="s">
        <v>8729</v>
      </c>
      <c r="I1395" s="107" t="s">
        <v>8865</v>
      </c>
      <c r="J1395" s="2" t="s">
        <v>8866</v>
      </c>
      <c r="K1395" s="2">
        <f>IFERROR(__xludf.DUMMYFUNCTION("""COMPUTED_VALUE"""),12.0)</f>
        <v>12</v>
      </c>
      <c r="L1395" s="2" t="s">
        <v>8735</v>
      </c>
      <c r="M1395" s="2">
        <v>12.0</v>
      </c>
    </row>
    <row r="1396">
      <c r="A1396" s="54">
        <v>46226.0</v>
      </c>
      <c r="B1396" s="2" t="s">
        <v>301</v>
      </c>
      <c r="C1396" s="2" t="s">
        <v>8726</v>
      </c>
      <c r="D1396" s="47" t="s">
        <v>8813</v>
      </c>
      <c r="E1396" s="2" t="s">
        <v>8727</v>
      </c>
      <c r="F1396" s="2" t="s">
        <v>157</v>
      </c>
      <c r="G1396" s="2" t="s">
        <v>157</v>
      </c>
      <c r="H1396" s="2" t="s">
        <v>8729</v>
      </c>
      <c r="I1396" s="107" t="s">
        <v>8865</v>
      </c>
      <c r="J1396" s="2" t="s">
        <v>8866</v>
      </c>
      <c r="K1396" s="2">
        <f>IFERROR(__xludf.DUMMYFUNCTION("""COMPUTED_VALUE"""),13.0)</f>
        <v>13</v>
      </c>
      <c r="L1396" s="2" t="s">
        <v>8735</v>
      </c>
      <c r="M1396" s="2">
        <v>12.0</v>
      </c>
    </row>
    <row r="1397">
      <c r="A1397" s="54">
        <v>46227.0</v>
      </c>
      <c r="B1397" s="2" t="s">
        <v>301</v>
      </c>
      <c r="C1397" s="2" t="s">
        <v>8726</v>
      </c>
      <c r="D1397" s="47" t="s">
        <v>8813</v>
      </c>
      <c r="E1397" s="2" t="s">
        <v>8727</v>
      </c>
      <c r="F1397" s="2" t="s">
        <v>157</v>
      </c>
      <c r="G1397" s="2" t="s">
        <v>157</v>
      </c>
      <c r="H1397" s="2" t="s">
        <v>8729</v>
      </c>
      <c r="I1397" s="107" t="s">
        <v>8865</v>
      </c>
      <c r="J1397" s="2" t="s">
        <v>8866</v>
      </c>
      <c r="K1397" s="2">
        <f>IFERROR(__xludf.DUMMYFUNCTION("""COMPUTED_VALUE"""),11.0)</f>
        <v>11</v>
      </c>
      <c r="L1397" s="2" t="s">
        <v>8731</v>
      </c>
      <c r="M1397" s="2">
        <v>12.0</v>
      </c>
    </row>
    <row r="1398">
      <c r="A1398" s="54">
        <v>46228.0</v>
      </c>
      <c r="B1398" s="2" t="s">
        <v>301</v>
      </c>
      <c r="C1398" s="2" t="s">
        <v>8726</v>
      </c>
      <c r="D1398" s="47" t="s">
        <v>8813</v>
      </c>
      <c r="E1398" s="2" t="s">
        <v>8727</v>
      </c>
      <c r="F1398" s="2" t="s">
        <v>157</v>
      </c>
      <c r="G1398" s="2" t="s">
        <v>157</v>
      </c>
      <c r="H1398" s="2" t="s">
        <v>8729</v>
      </c>
      <c r="I1398" s="107" t="s">
        <v>8865</v>
      </c>
      <c r="J1398" s="2" t="s">
        <v>8866</v>
      </c>
      <c r="K1398" s="2">
        <f>IFERROR(__xludf.DUMMYFUNCTION("""COMPUTED_VALUE"""),11.0)</f>
        <v>11</v>
      </c>
      <c r="L1398" s="2" t="s">
        <v>8731</v>
      </c>
      <c r="M1398" s="2">
        <v>12.0</v>
      </c>
    </row>
    <row r="1399">
      <c r="A1399" s="54">
        <v>46229.0</v>
      </c>
      <c r="B1399" s="2" t="s">
        <v>301</v>
      </c>
      <c r="C1399" s="2" t="s">
        <v>8726</v>
      </c>
      <c r="D1399" s="47" t="s">
        <v>8813</v>
      </c>
      <c r="E1399" s="2" t="s">
        <v>8727</v>
      </c>
      <c r="F1399" s="2" t="s">
        <v>157</v>
      </c>
      <c r="G1399" s="2" t="s">
        <v>157</v>
      </c>
      <c r="H1399" s="2" t="s">
        <v>8729</v>
      </c>
      <c r="I1399" s="107" t="s">
        <v>8865</v>
      </c>
      <c r="J1399" s="2" t="s">
        <v>8866</v>
      </c>
      <c r="K1399" s="2">
        <f>IFERROR(__xludf.DUMMYFUNCTION("""COMPUTED_VALUE"""),11.0)</f>
        <v>11</v>
      </c>
      <c r="L1399" s="2" t="s">
        <v>8731</v>
      </c>
      <c r="M1399" s="2">
        <v>12.0</v>
      </c>
    </row>
    <row r="1400">
      <c r="A1400" s="54">
        <v>46230.0</v>
      </c>
      <c r="B1400" s="2" t="s">
        <v>301</v>
      </c>
      <c r="C1400" s="2" t="s">
        <v>8726</v>
      </c>
      <c r="D1400" s="47" t="s">
        <v>8813</v>
      </c>
      <c r="E1400" s="2" t="s">
        <v>8727</v>
      </c>
      <c r="F1400" s="2" t="s">
        <v>157</v>
      </c>
      <c r="G1400" s="2" t="s">
        <v>157</v>
      </c>
      <c r="H1400" s="2" t="s">
        <v>8729</v>
      </c>
      <c r="I1400" s="107" t="s">
        <v>8865</v>
      </c>
      <c r="J1400" s="2" t="s">
        <v>8866</v>
      </c>
      <c r="K1400" s="2">
        <f>IFERROR(__xludf.DUMMYFUNCTION("""COMPUTED_VALUE"""),11.0)</f>
        <v>11</v>
      </c>
      <c r="L1400" s="2" t="s">
        <v>8731</v>
      </c>
      <c r="M1400" s="2">
        <v>12.0</v>
      </c>
    </row>
    <row r="1401">
      <c r="A1401" s="54">
        <v>46231.0</v>
      </c>
      <c r="B1401" s="2" t="s">
        <v>301</v>
      </c>
      <c r="C1401" s="2" t="s">
        <v>8726</v>
      </c>
      <c r="D1401" s="47" t="s">
        <v>8813</v>
      </c>
      <c r="E1401" s="2" t="s">
        <v>8727</v>
      </c>
      <c r="F1401" s="2" t="s">
        <v>157</v>
      </c>
      <c r="G1401" s="2" t="s">
        <v>157</v>
      </c>
      <c r="H1401" s="2" t="s">
        <v>8729</v>
      </c>
      <c r="I1401" s="107" t="s">
        <v>8865</v>
      </c>
      <c r="J1401" s="2" t="s">
        <v>8866</v>
      </c>
      <c r="K1401" s="2">
        <f>IFERROR(__xludf.DUMMYFUNCTION("""COMPUTED_VALUE"""),11.0)</f>
        <v>11</v>
      </c>
      <c r="L1401" s="2" t="s">
        <v>8731</v>
      </c>
      <c r="M1401" s="2">
        <v>12.0</v>
      </c>
    </row>
    <row r="1402">
      <c r="A1402" s="54">
        <v>46232.0</v>
      </c>
      <c r="B1402" s="2" t="s">
        <v>301</v>
      </c>
      <c r="C1402" s="2" t="s">
        <v>8726</v>
      </c>
      <c r="D1402" s="47" t="s">
        <v>8813</v>
      </c>
      <c r="E1402" s="2" t="s">
        <v>8727</v>
      </c>
      <c r="F1402" s="2" t="s">
        <v>157</v>
      </c>
      <c r="G1402" s="2" t="s">
        <v>157</v>
      </c>
      <c r="H1402" s="2" t="s">
        <v>8729</v>
      </c>
      <c r="I1402" s="107" t="s">
        <v>8865</v>
      </c>
      <c r="J1402" s="2" t="s">
        <v>8866</v>
      </c>
      <c r="K1402" s="2">
        <f>IFERROR(__xludf.DUMMYFUNCTION("""COMPUTED_VALUE"""),12.0)</f>
        <v>12</v>
      </c>
      <c r="L1402" s="2" t="s">
        <v>8735</v>
      </c>
      <c r="M1402" s="2">
        <v>12.0</v>
      </c>
    </row>
    <row r="1403">
      <c r="A1403" s="54">
        <v>46233.0</v>
      </c>
      <c r="B1403" s="2" t="s">
        <v>301</v>
      </c>
      <c r="C1403" s="2" t="s">
        <v>8726</v>
      </c>
      <c r="D1403" s="47" t="s">
        <v>151</v>
      </c>
      <c r="E1403" s="2" t="s">
        <v>8873</v>
      </c>
      <c r="F1403" s="48" t="s">
        <v>1420</v>
      </c>
      <c r="G1403" s="48" t="s">
        <v>1421</v>
      </c>
      <c r="H1403" s="2" t="s">
        <v>8738</v>
      </c>
      <c r="I1403" s="107" t="s">
        <v>8865</v>
      </c>
      <c r="J1403" s="2" t="s">
        <v>8868</v>
      </c>
      <c r="K1403" s="2">
        <f>IFERROR(__xludf.DUMMYFUNCTION("""COMPUTED_VALUE"""),11.0)</f>
        <v>11</v>
      </c>
      <c r="L1403" s="2" t="s">
        <v>8731</v>
      </c>
      <c r="M1403" s="2">
        <v>12.0</v>
      </c>
    </row>
    <row r="1404">
      <c r="A1404" s="54">
        <v>46234.0</v>
      </c>
      <c r="B1404" s="2" t="s">
        <v>301</v>
      </c>
      <c r="C1404" s="2" t="s">
        <v>8726</v>
      </c>
      <c r="D1404" s="47" t="s">
        <v>8813</v>
      </c>
      <c r="E1404" s="2" t="s">
        <v>8727</v>
      </c>
      <c r="F1404" s="2" t="s">
        <v>157</v>
      </c>
      <c r="G1404" s="2" t="s">
        <v>157</v>
      </c>
      <c r="H1404" s="2" t="s">
        <v>8729</v>
      </c>
      <c r="I1404" s="107" t="s">
        <v>8865</v>
      </c>
      <c r="J1404" s="2" t="s">
        <v>8866</v>
      </c>
      <c r="K1404" s="2">
        <f>IFERROR(__xludf.DUMMYFUNCTION("""COMPUTED_VALUE"""),11.0)</f>
        <v>11</v>
      </c>
      <c r="L1404" s="2" t="s">
        <v>8731</v>
      </c>
      <c r="M1404" s="2">
        <v>12.0</v>
      </c>
    </row>
    <row r="1405">
      <c r="A1405" s="54">
        <v>46235.0</v>
      </c>
      <c r="B1405" s="2" t="s">
        <v>301</v>
      </c>
      <c r="C1405" s="2" t="s">
        <v>8726</v>
      </c>
      <c r="D1405" s="47" t="s">
        <v>8813</v>
      </c>
      <c r="E1405" s="2" t="s">
        <v>8727</v>
      </c>
      <c r="F1405" s="2" t="s">
        <v>157</v>
      </c>
      <c r="G1405" s="2" t="s">
        <v>157</v>
      </c>
      <c r="H1405" s="2" t="s">
        <v>8729</v>
      </c>
      <c r="I1405" s="107" t="s">
        <v>8865</v>
      </c>
      <c r="J1405" s="2" t="s">
        <v>8866</v>
      </c>
      <c r="K1405" s="2">
        <f>IFERROR(__xludf.DUMMYFUNCTION("""COMPUTED_VALUE"""),11.0)</f>
        <v>11</v>
      </c>
      <c r="L1405" s="2" t="s">
        <v>8731</v>
      </c>
      <c r="M1405" s="2">
        <v>12.0</v>
      </c>
    </row>
    <row r="1406">
      <c r="A1406" s="54">
        <v>46236.0</v>
      </c>
      <c r="B1406" s="2" t="s">
        <v>301</v>
      </c>
      <c r="C1406" s="2" t="s">
        <v>8726</v>
      </c>
      <c r="D1406" s="47" t="s">
        <v>8813</v>
      </c>
      <c r="E1406" s="2" t="s">
        <v>8727</v>
      </c>
      <c r="F1406" s="2" t="s">
        <v>157</v>
      </c>
      <c r="G1406" s="2" t="s">
        <v>157</v>
      </c>
      <c r="H1406" s="2" t="s">
        <v>8729</v>
      </c>
      <c r="I1406" s="107" t="s">
        <v>8865</v>
      </c>
      <c r="J1406" s="2" t="s">
        <v>8866</v>
      </c>
      <c r="K1406" s="2">
        <f>IFERROR(__xludf.DUMMYFUNCTION("""COMPUTED_VALUE"""),11.0)</f>
        <v>11</v>
      </c>
      <c r="L1406" s="2" t="s">
        <v>8731</v>
      </c>
      <c r="M1406" s="2">
        <v>12.0</v>
      </c>
    </row>
    <row r="1407">
      <c r="A1407" s="54">
        <v>46237.0</v>
      </c>
      <c r="B1407" s="2" t="s">
        <v>301</v>
      </c>
      <c r="C1407" s="2" t="s">
        <v>8726</v>
      </c>
      <c r="D1407" s="47" t="s">
        <v>8813</v>
      </c>
      <c r="E1407" s="2" t="s">
        <v>8727</v>
      </c>
      <c r="F1407" s="2" t="s">
        <v>157</v>
      </c>
      <c r="G1407" s="2" t="s">
        <v>157</v>
      </c>
      <c r="H1407" s="2" t="s">
        <v>8729</v>
      </c>
      <c r="I1407" s="107" t="s">
        <v>8865</v>
      </c>
      <c r="J1407" s="2" t="s">
        <v>8866</v>
      </c>
      <c r="K1407" s="2">
        <f>IFERROR(__xludf.DUMMYFUNCTION("""COMPUTED_VALUE"""),11.0)</f>
        <v>11</v>
      </c>
      <c r="L1407" s="2" t="s">
        <v>8731</v>
      </c>
      <c r="M1407" s="2">
        <v>12.0</v>
      </c>
    </row>
    <row r="1408">
      <c r="A1408" s="54">
        <v>46238.0</v>
      </c>
      <c r="B1408" s="2" t="s">
        <v>301</v>
      </c>
      <c r="C1408" s="2" t="s">
        <v>8726</v>
      </c>
      <c r="D1408" s="47" t="s">
        <v>8813</v>
      </c>
      <c r="E1408" s="2" t="s">
        <v>8727</v>
      </c>
      <c r="F1408" s="2" t="s">
        <v>157</v>
      </c>
      <c r="G1408" s="2" t="s">
        <v>157</v>
      </c>
      <c r="H1408" s="2" t="s">
        <v>8729</v>
      </c>
      <c r="I1408" s="107" t="s">
        <v>8865</v>
      </c>
      <c r="J1408" s="2" t="s">
        <v>8866</v>
      </c>
      <c r="K1408" s="2">
        <f>IFERROR(__xludf.DUMMYFUNCTION("""COMPUTED_VALUE"""),11.0)</f>
        <v>11</v>
      </c>
      <c r="L1408" s="2" t="s">
        <v>8731</v>
      </c>
      <c r="M1408" s="2">
        <v>12.0</v>
      </c>
    </row>
    <row r="1409">
      <c r="A1409" s="54">
        <v>46239.0</v>
      </c>
      <c r="B1409" s="2" t="s">
        <v>301</v>
      </c>
      <c r="C1409" s="2" t="s">
        <v>8726</v>
      </c>
      <c r="D1409" s="47" t="s">
        <v>8813</v>
      </c>
      <c r="E1409" s="2" t="s">
        <v>8727</v>
      </c>
      <c r="F1409" s="2" t="s">
        <v>157</v>
      </c>
      <c r="G1409" s="2" t="s">
        <v>157</v>
      </c>
      <c r="H1409" s="2" t="s">
        <v>8729</v>
      </c>
      <c r="I1409" s="107" t="s">
        <v>8865</v>
      </c>
      <c r="J1409" s="2" t="s">
        <v>8866</v>
      </c>
      <c r="K1409" s="2">
        <f>IFERROR(__xludf.DUMMYFUNCTION("""COMPUTED_VALUE"""),11.0)</f>
        <v>11</v>
      </c>
      <c r="L1409" s="2" t="s">
        <v>8731</v>
      </c>
      <c r="M1409" s="2">
        <v>12.0</v>
      </c>
    </row>
    <row r="1410">
      <c r="A1410" s="54">
        <v>46240.0</v>
      </c>
      <c r="B1410" s="2" t="s">
        <v>301</v>
      </c>
      <c r="C1410" s="2" t="s">
        <v>8726</v>
      </c>
      <c r="D1410" s="47" t="s">
        <v>8813</v>
      </c>
      <c r="E1410" s="2" t="s">
        <v>8727</v>
      </c>
      <c r="F1410" s="2" t="s">
        <v>157</v>
      </c>
      <c r="G1410" s="2" t="s">
        <v>157</v>
      </c>
      <c r="H1410" s="2" t="s">
        <v>8729</v>
      </c>
      <c r="I1410" s="107" t="s">
        <v>8865</v>
      </c>
      <c r="J1410" s="2" t="s">
        <v>8866</v>
      </c>
      <c r="K1410" s="2">
        <f>IFERROR(__xludf.DUMMYFUNCTION("""COMPUTED_VALUE"""),12.0)</f>
        <v>12</v>
      </c>
      <c r="L1410" s="2" t="s">
        <v>8735</v>
      </c>
      <c r="M1410" s="2">
        <v>12.0</v>
      </c>
    </row>
    <row r="1411">
      <c r="A1411" s="54">
        <v>46241.0</v>
      </c>
      <c r="B1411" s="2" t="s">
        <v>301</v>
      </c>
      <c r="C1411" s="2" t="s">
        <v>8726</v>
      </c>
      <c r="D1411" s="47" t="s">
        <v>8813</v>
      </c>
      <c r="E1411" s="2" t="s">
        <v>8727</v>
      </c>
      <c r="F1411" s="2" t="s">
        <v>157</v>
      </c>
      <c r="G1411" s="2" t="s">
        <v>157</v>
      </c>
      <c r="H1411" s="2" t="s">
        <v>8729</v>
      </c>
      <c r="I1411" s="107" t="s">
        <v>8865</v>
      </c>
      <c r="J1411" s="2" t="s">
        <v>8866</v>
      </c>
      <c r="K1411" s="2">
        <f>IFERROR(__xludf.DUMMYFUNCTION("""COMPUTED_VALUE"""),11.0)</f>
        <v>11</v>
      </c>
      <c r="L1411" s="2" t="s">
        <v>8731</v>
      </c>
      <c r="M1411" s="2">
        <v>12.0</v>
      </c>
    </row>
    <row r="1412">
      <c r="A1412" s="54">
        <v>46242.0</v>
      </c>
      <c r="B1412" s="2" t="s">
        <v>301</v>
      </c>
      <c r="C1412" s="2" t="s">
        <v>8726</v>
      </c>
      <c r="D1412" s="47" t="s">
        <v>8813</v>
      </c>
      <c r="E1412" s="2" t="s">
        <v>8727</v>
      </c>
      <c r="F1412" s="2" t="s">
        <v>157</v>
      </c>
      <c r="G1412" s="2" t="s">
        <v>157</v>
      </c>
      <c r="H1412" s="2" t="s">
        <v>8729</v>
      </c>
      <c r="I1412" s="107" t="s">
        <v>8865</v>
      </c>
      <c r="J1412" s="2" t="s">
        <v>8866</v>
      </c>
      <c r="K1412" s="2">
        <f>IFERROR(__xludf.DUMMYFUNCTION("""COMPUTED_VALUE"""),12.0)</f>
        <v>12</v>
      </c>
      <c r="L1412" s="2" t="s">
        <v>8735</v>
      </c>
      <c r="M1412" s="2">
        <v>12.0</v>
      </c>
    </row>
    <row r="1413">
      <c r="A1413" s="54">
        <v>46243.0</v>
      </c>
      <c r="B1413" s="2" t="s">
        <v>301</v>
      </c>
      <c r="C1413" s="2" t="s">
        <v>8726</v>
      </c>
      <c r="D1413" s="47" t="s">
        <v>8813</v>
      </c>
      <c r="E1413" s="2" t="s">
        <v>8727</v>
      </c>
      <c r="F1413" s="2" t="s">
        <v>157</v>
      </c>
      <c r="G1413" s="2" t="s">
        <v>157</v>
      </c>
      <c r="H1413" s="2" t="s">
        <v>8729</v>
      </c>
      <c r="I1413" s="107" t="s">
        <v>8865</v>
      </c>
      <c r="J1413" s="2" t="s">
        <v>8866</v>
      </c>
      <c r="K1413" s="2">
        <f>IFERROR(__xludf.DUMMYFUNCTION("""COMPUTED_VALUE"""),13.0)</f>
        <v>13</v>
      </c>
      <c r="L1413" s="2" t="s">
        <v>8735</v>
      </c>
      <c r="M1413" s="2">
        <v>12.0</v>
      </c>
    </row>
    <row r="1414">
      <c r="A1414" s="54">
        <v>46244.0</v>
      </c>
      <c r="B1414" s="2" t="s">
        <v>301</v>
      </c>
      <c r="C1414" s="2" t="s">
        <v>8726</v>
      </c>
      <c r="D1414" s="47" t="s">
        <v>8813</v>
      </c>
      <c r="E1414" s="2" t="s">
        <v>8727</v>
      </c>
      <c r="F1414" s="2" t="s">
        <v>157</v>
      </c>
      <c r="G1414" s="2" t="s">
        <v>157</v>
      </c>
      <c r="H1414" s="2" t="s">
        <v>8729</v>
      </c>
      <c r="I1414" s="107" t="s">
        <v>8865</v>
      </c>
      <c r="J1414" s="2" t="s">
        <v>8866</v>
      </c>
      <c r="K1414" s="2">
        <f>IFERROR(__xludf.DUMMYFUNCTION("""COMPUTED_VALUE"""),11.0)</f>
        <v>11</v>
      </c>
      <c r="L1414" s="2" t="s">
        <v>8731</v>
      </c>
      <c r="M1414" s="2">
        <v>12.0</v>
      </c>
    </row>
    <row r="1415">
      <c r="A1415" s="54">
        <v>46245.0</v>
      </c>
      <c r="B1415" s="2" t="s">
        <v>301</v>
      </c>
      <c r="C1415" s="2" t="s">
        <v>8726</v>
      </c>
      <c r="D1415" s="47" t="s">
        <v>8813</v>
      </c>
      <c r="E1415" s="2" t="s">
        <v>8727</v>
      </c>
      <c r="F1415" s="2" t="s">
        <v>157</v>
      </c>
      <c r="G1415" s="2" t="s">
        <v>157</v>
      </c>
      <c r="H1415" s="2" t="s">
        <v>8729</v>
      </c>
      <c r="I1415" s="107" t="s">
        <v>8865</v>
      </c>
      <c r="J1415" s="2" t="s">
        <v>8866</v>
      </c>
      <c r="K1415" s="2">
        <f>IFERROR(__xludf.DUMMYFUNCTION("""COMPUTED_VALUE"""),12.0)</f>
        <v>12</v>
      </c>
      <c r="L1415" s="2" t="s">
        <v>8735</v>
      </c>
      <c r="M1415" s="2">
        <v>12.0</v>
      </c>
    </row>
    <row r="1416">
      <c r="A1416" s="54">
        <v>46246.0</v>
      </c>
      <c r="B1416" s="2" t="s">
        <v>301</v>
      </c>
      <c r="C1416" s="2" t="s">
        <v>8726</v>
      </c>
      <c r="D1416" s="47" t="s">
        <v>8813</v>
      </c>
      <c r="E1416" s="2" t="s">
        <v>8727</v>
      </c>
      <c r="F1416" s="2" t="s">
        <v>157</v>
      </c>
      <c r="G1416" s="2" t="s">
        <v>157</v>
      </c>
      <c r="H1416" s="2" t="s">
        <v>8729</v>
      </c>
      <c r="I1416" s="107" t="s">
        <v>8865</v>
      </c>
      <c r="J1416" s="2" t="s">
        <v>8866</v>
      </c>
      <c r="K1416" s="2">
        <f>IFERROR(__xludf.DUMMYFUNCTION("""COMPUTED_VALUE"""),11.0)</f>
        <v>11</v>
      </c>
      <c r="L1416" s="2" t="s">
        <v>8731</v>
      </c>
      <c r="M1416" s="2">
        <v>12.0</v>
      </c>
    </row>
    <row r="1417">
      <c r="A1417" s="54">
        <v>46247.0</v>
      </c>
      <c r="B1417" s="2" t="s">
        <v>301</v>
      </c>
      <c r="C1417" s="2" t="s">
        <v>8726</v>
      </c>
      <c r="D1417" s="47" t="s">
        <v>8813</v>
      </c>
      <c r="E1417" s="2" t="s">
        <v>8727</v>
      </c>
      <c r="F1417" s="2" t="s">
        <v>157</v>
      </c>
      <c r="G1417" s="2" t="s">
        <v>157</v>
      </c>
      <c r="H1417" s="2" t="s">
        <v>8729</v>
      </c>
      <c r="I1417" s="107" t="s">
        <v>8865</v>
      </c>
      <c r="J1417" s="2" t="s">
        <v>8866</v>
      </c>
      <c r="K1417" s="2">
        <f>IFERROR(__xludf.DUMMYFUNCTION("""COMPUTED_VALUE"""),11.0)</f>
        <v>11</v>
      </c>
      <c r="L1417" s="2" t="s">
        <v>8731</v>
      </c>
      <c r="M1417" s="2">
        <v>12.0</v>
      </c>
    </row>
    <row r="1418">
      <c r="A1418" s="54">
        <v>46248.0</v>
      </c>
      <c r="B1418" s="2" t="s">
        <v>301</v>
      </c>
      <c r="C1418" s="2" t="s">
        <v>8726</v>
      </c>
      <c r="D1418" s="47" t="s">
        <v>8813</v>
      </c>
      <c r="E1418" s="2" t="s">
        <v>8727</v>
      </c>
      <c r="F1418" s="2" t="s">
        <v>157</v>
      </c>
      <c r="G1418" s="2" t="s">
        <v>157</v>
      </c>
      <c r="H1418" s="2" t="s">
        <v>8729</v>
      </c>
      <c r="I1418" s="107" t="s">
        <v>8865</v>
      </c>
      <c r="J1418" s="2" t="s">
        <v>8866</v>
      </c>
      <c r="K1418" s="2">
        <f>IFERROR(__xludf.DUMMYFUNCTION("""COMPUTED_VALUE"""),12.0)</f>
        <v>12</v>
      </c>
      <c r="L1418" s="2" t="s">
        <v>8735</v>
      </c>
      <c r="M1418" s="2">
        <v>12.0</v>
      </c>
    </row>
    <row r="1419">
      <c r="A1419" s="54">
        <v>46249.0</v>
      </c>
      <c r="B1419" s="2" t="s">
        <v>301</v>
      </c>
      <c r="C1419" s="2" t="s">
        <v>8726</v>
      </c>
      <c r="D1419" s="47" t="s">
        <v>8813</v>
      </c>
      <c r="E1419" s="2" t="s">
        <v>8727</v>
      </c>
      <c r="F1419" s="2" t="s">
        <v>157</v>
      </c>
      <c r="G1419" s="2" t="s">
        <v>157</v>
      </c>
      <c r="H1419" s="2" t="s">
        <v>8729</v>
      </c>
      <c r="I1419" s="107" t="s">
        <v>8865</v>
      </c>
      <c r="J1419" s="2" t="s">
        <v>8866</v>
      </c>
      <c r="K1419" s="2">
        <f>IFERROR(__xludf.DUMMYFUNCTION("""COMPUTED_VALUE"""),11.0)</f>
        <v>11</v>
      </c>
      <c r="L1419" s="2" t="s">
        <v>8731</v>
      </c>
      <c r="M1419" s="2">
        <v>12.0</v>
      </c>
    </row>
    <row r="1420">
      <c r="A1420" s="54">
        <v>46250.0</v>
      </c>
      <c r="B1420" s="2" t="s">
        <v>301</v>
      </c>
      <c r="C1420" s="2" t="s">
        <v>8726</v>
      </c>
      <c r="D1420" s="47" t="s">
        <v>151</v>
      </c>
      <c r="E1420" s="2" t="s">
        <v>8874</v>
      </c>
      <c r="F1420" s="48" t="s">
        <v>1543</v>
      </c>
      <c r="G1420" s="48" t="s">
        <v>1544</v>
      </c>
      <c r="H1420" s="2" t="s">
        <v>8738</v>
      </c>
      <c r="I1420" s="107" t="s">
        <v>8865</v>
      </c>
      <c r="J1420" s="2" t="s">
        <v>8868</v>
      </c>
      <c r="K1420" s="2">
        <f>IFERROR(__xludf.DUMMYFUNCTION("""COMPUTED_VALUE"""),11.0)</f>
        <v>11</v>
      </c>
      <c r="L1420" s="2" t="s">
        <v>8731</v>
      </c>
      <c r="M1420" s="2">
        <v>12.0</v>
      </c>
    </row>
    <row r="1421">
      <c r="A1421" s="54">
        <v>46251.0</v>
      </c>
      <c r="B1421" s="2" t="s">
        <v>301</v>
      </c>
      <c r="C1421" s="2" t="s">
        <v>8726</v>
      </c>
      <c r="D1421" s="47" t="s">
        <v>8813</v>
      </c>
      <c r="E1421" s="2" t="s">
        <v>8727</v>
      </c>
      <c r="F1421" s="2" t="s">
        <v>157</v>
      </c>
      <c r="G1421" s="2" t="s">
        <v>157</v>
      </c>
      <c r="H1421" s="2" t="s">
        <v>8729</v>
      </c>
      <c r="I1421" s="107" t="s">
        <v>8865</v>
      </c>
      <c r="J1421" s="2" t="s">
        <v>8866</v>
      </c>
      <c r="K1421" s="2">
        <f>IFERROR(__xludf.DUMMYFUNCTION("""COMPUTED_VALUE"""),11.0)</f>
        <v>11</v>
      </c>
      <c r="L1421" s="2" t="s">
        <v>8731</v>
      </c>
      <c r="M1421" s="2">
        <v>12.0</v>
      </c>
    </row>
    <row r="1422">
      <c r="A1422" s="54">
        <v>46252.0</v>
      </c>
      <c r="B1422" s="2" t="s">
        <v>301</v>
      </c>
      <c r="C1422" s="2" t="s">
        <v>8726</v>
      </c>
      <c r="D1422" s="47" t="s">
        <v>8813</v>
      </c>
      <c r="E1422" s="2" t="s">
        <v>8727</v>
      </c>
      <c r="F1422" s="2" t="s">
        <v>157</v>
      </c>
      <c r="G1422" s="2" t="s">
        <v>157</v>
      </c>
      <c r="H1422" s="2" t="s">
        <v>8729</v>
      </c>
      <c r="I1422" s="107" t="s">
        <v>8865</v>
      </c>
      <c r="J1422" s="2" t="s">
        <v>8866</v>
      </c>
      <c r="K1422" s="2">
        <f>IFERROR(__xludf.DUMMYFUNCTION("""COMPUTED_VALUE"""),12.0)</f>
        <v>12</v>
      </c>
      <c r="L1422" s="2" t="s">
        <v>8735</v>
      </c>
      <c r="M1422" s="2">
        <v>12.0</v>
      </c>
    </row>
    <row r="1423">
      <c r="A1423" s="54">
        <v>46253.0</v>
      </c>
      <c r="B1423" s="2" t="s">
        <v>301</v>
      </c>
      <c r="C1423" s="2" t="s">
        <v>8726</v>
      </c>
      <c r="D1423" s="47" t="s">
        <v>8813</v>
      </c>
      <c r="E1423" s="2" t="s">
        <v>8727</v>
      </c>
      <c r="F1423" s="2" t="s">
        <v>157</v>
      </c>
      <c r="G1423" s="2" t="s">
        <v>157</v>
      </c>
      <c r="H1423" s="2" t="s">
        <v>8729</v>
      </c>
      <c r="I1423" s="107" t="s">
        <v>8865</v>
      </c>
      <c r="J1423" s="2" t="s">
        <v>8866</v>
      </c>
      <c r="K1423" s="2">
        <f>IFERROR(__xludf.DUMMYFUNCTION("""COMPUTED_VALUE"""),13.0)</f>
        <v>13</v>
      </c>
      <c r="L1423" s="2" t="s">
        <v>8735</v>
      </c>
      <c r="M1423" s="2">
        <v>12.0</v>
      </c>
    </row>
    <row r="1424">
      <c r="A1424" s="54">
        <v>46254.0</v>
      </c>
      <c r="B1424" s="2" t="s">
        <v>301</v>
      </c>
      <c r="C1424" s="2" t="s">
        <v>8726</v>
      </c>
      <c r="D1424" s="47" t="s">
        <v>8813</v>
      </c>
      <c r="E1424" s="2" t="s">
        <v>8727</v>
      </c>
      <c r="F1424" s="2" t="s">
        <v>157</v>
      </c>
      <c r="G1424" s="2" t="s">
        <v>157</v>
      </c>
      <c r="H1424" s="2" t="s">
        <v>8729</v>
      </c>
      <c r="I1424" s="107" t="s">
        <v>8865</v>
      </c>
      <c r="J1424" s="2" t="s">
        <v>8866</v>
      </c>
      <c r="K1424" s="2">
        <f>IFERROR(__xludf.DUMMYFUNCTION("""COMPUTED_VALUE"""),11.0)</f>
        <v>11</v>
      </c>
      <c r="L1424" s="2" t="s">
        <v>8731</v>
      </c>
      <c r="M1424" s="2">
        <v>12.0</v>
      </c>
    </row>
    <row r="1425">
      <c r="A1425" s="54">
        <v>46255.0</v>
      </c>
      <c r="B1425" s="2" t="s">
        <v>301</v>
      </c>
      <c r="C1425" s="2" t="s">
        <v>8726</v>
      </c>
      <c r="D1425" s="47" t="s">
        <v>8813</v>
      </c>
      <c r="E1425" s="2" t="s">
        <v>8727</v>
      </c>
      <c r="F1425" s="2" t="s">
        <v>157</v>
      </c>
      <c r="G1425" s="2" t="s">
        <v>157</v>
      </c>
      <c r="H1425" s="2" t="s">
        <v>8729</v>
      </c>
      <c r="I1425" s="107" t="s">
        <v>8865</v>
      </c>
      <c r="J1425" s="2" t="s">
        <v>8866</v>
      </c>
      <c r="K1425" s="2">
        <f>IFERROR(__xludf.DUMMYFUNCTION("""COMPUTED_VALUE"""),11.0)</f>
        <v>11</v>
      </c>
      <c r="L1425" s="2" t="s">
        <v>8731</v>
      </c>
      <c r="M1425" s="2">
        <v>12.0</v>
      </c>
    </row>
    <row r="1426">
      <c r="A1426" s="54">
        <v>46256.0</v>
      </c>
      <c r="B1426" s="2" t="s">
        <v>301</v>
      </c>
      <c r="C1426" s="2" t="s">
        <v>8726</v>
      </c>
      <c r="D1426" s="47" t="s">
        <v>8813</v>
      </c>
      <c r="E1426" s="2" t="s">
        <v>8727</v>
      </c>
      <c r="F1426" s="2" t="s">
        <v>157</v>
      </c>
      <c r="G1426" s="2" t="s">
        <v>157</v>
      </c>
      <c r="H1426" s="2" t="s">
        <v>8729</v>
      </c>
      <c r="I1426" s="107" t="s">
        <v>8865</v>
      </c>
      <c r="J1426" s="2" t="s">
        <v>8866</v>
      </c>
      <c r="K1426" s="2">
        <f>IFERROR(__xludf.DUMMYFUNCTION("""COMPUTED_VALUE"""),11.0)</f>
        <v>11</v>
      </c>
      <c r="L1426" s="2" t="s">
        <v>8731</v>
      </c>
      <c r="M1426" s="2">
        <v>12.0</v>
      </c>
    </row>
    <row r="1427">
      <c r="A1427" s="54">
        <v>46257.0</v>
      </c>
      <c r="B1427" s="2" t="s">
        <v>301</v>
      </c>
      <c r="C1427" s="2" t="s">
        <v>8726</v>
      </c>
      <c r="D1427" s="47" t="s">
        <v>8813</v>
      </c>
      <c r="E1427" s="2" t="s">
        <v>8727</v>
      </c>
      <c r="F1427" s="2" t="s">
        <v>157</v>
      </c>
      <c r="G1427" s="2" t="s">
        <v>157</v>
      </c>
      <c r="H1427" s="2" t="s">
        <v>8729</v>
      </c>
      <c r="I1427" s="107" t="s">
        <v>8865</v>
      </c>
      <c r="J1427" s="2" t="s">
        <v>8866</v>
      </c>
      <c r="K1427" s="2">
        <f>IFERROR(__xludf.DUMMYFUNCTION("""COMPUTED_VALUE"""),11.0)</f>
        <v>11</v>
      </c>
      <c r="L1427" s="2" t="s">
        <v>8731</v>
      </c>
      <c r="M1427" s="2">
        <v>12.0</v>
      </c>
    </row>
    <row r="1428">
      <c r="A1428" s="54">
        <v>46258.0</v>
      </c>
      <c r="B1428" s="2" t="s">
        <v>301</v>
      </c>
      <c r="C1428" s="2" t="s">
        <v>8726</v>
      </c>
      <c r="D1428" s="47" t="s">
        <v>8813</v>
      </c>
      <c r="E1428" s="2" t="s">
        <v>8727</v>
      </c>
      <c r="F1428" s="2" t="s">
        <v>157</v>
      </c>
      <c r="G1428" s="2" t="s">
        <v>157</v>
      </c>
      <c r="H1428" s="2" t="s">
        <v>8729</v>
      </c>
      <c r="I1428" s="107" t="s">
        <v>8865</v>
      </c>
      <c r="J1428" s="2" t="s">
        <v>8866</v>
      </c>
      <c r="K1428" s="2">
        <f>IFERROR(__xludf.DUMMYFUNCTION("""COMPUTED_VALUE"""),11.0)</f>
        <v>11</v>
      </c>
      <c r="L1428" s="2" t="s">
        <v>8731</v>
      </c>
      <c r="M1428" s="2">
        <v>12.0</v>
      </c>
    </row>
    <row r="1429">
      <c r="A1429" s="54">
        <v>46259.0</v>
      </c>
      <c r="B1429" s="2" t="s">
        <v>301</v>
      </c>
      <c r="C1429" s="2" t="s">
        <v>8726</v>
      </c>
      <c r="D1429" s="47" t="s">
        <v>8813</v>
      </c>
      <c r="E1429" s="2" t="s">
        <v>8727</v>
      </c>
      <c r="F1429" s="2" t="s">
        <v>157</v>
      </c>
      <c r="G1429" s="2" t="s">
        <v>157</v>
      </c>
      <c r="H1429" s="2" t="s">
        <v>8729</v>
      </c>
      <c r="I1429" s="107" t="s">
        <v>8865</v>
      </c>
      <c r="J1429" s="2" t="s">
        <v>8866</v>
      </c>
      <c r="K1429" s="2">
        <f>IFERROR(__xludf.DUMMYFUNCTION("""COMPUTED_VALUE"""),11.0)</f>
        <v>11</v>
      </c>
      <c r="L1429" s="2" t="s">
        <v>8731</v>
      </c>
      <c r="M1429" s="2">
        <v>12.0</v>
      </c>
    </row>
    <row r="1430">
      <c r="A1430" s="54">
        <v>46260.0</v>
      </c>
      <c r="B1430" s="2" t="s">
        <v>301</v>
      </c>
      <c r="C1430" s="2" t="s">
        <v>8726</v>
      </c>
      <c r="D1430" s="47" t="s">
        <v>8813</v>
      </c>
      <c r="E1430" s="2" t="s">
        <v>8727</v>
      </c>
      <c r="F1430" s="2" t="s">
        <v>157</v>
      </c>
      <c r="G1430" s="2" t="s">
        <v>157</v>
      </c>
      <c r="H1430" s="2" t="s">
        <v>8729</v>
      </c>
      <c r="I1430" s="107" t="s">
        <v>8865</v>
      </c>
      <c r="J1430" s="2" t="s">
        <v>8866</v>
      </c>
      <c r="K1430" s="2">
        <f>IFERROR(__xludf.DUMMYFUNCTION("""COMPUTED_VALUE"""),11.0)</f>
        <v>11</v>
      </c>
      <c r="L1430" s="2" t="s">
        <v>8731</v>
      </c>
      <c r="M1430" s="2">
        <v>12.0</v>
      </c>
    </row>
    <row r="1431">
      <c r="A1431" s="54">
        <v>46261.0</v>
      </c>
      <c r="B1431" s="2" t="s">
        <v>301</v>
      </c>
      <c r="C1431" s="2" t="s">
        <v>8726</v>
      </c>
      <c r="D1431" s="47" t="s">
        <v>151</v>
      </c>
      <c r="E1431" s="2" t="s">
        <v>8823</v>
      </c>
      <c r="F1431" s="48" t="s">
        <v>1607</v>
      </c>
      <c r="G1431" s="48" t="s">
        <v>1608</v>
      </c>
      <c r="H1431" s="2" t="s">
        <v>8738</v>
      </c>
      <c r="I1431" s="107" t="s">
        <v>8865</v>
      </c>
      <c r="J1431" s="2" t="s">
        <v>8868</v>
      </c>
      <c r="K1431" s="2">
        <f>IFERROR(__xludf.DUMMYFUNCTION("""COMPUTED_VALUE"""),11.0)</f>
        <v>11</v>
      </c>
      <c r="L1431" s="2" t="s">
        <v>8731</v>
      </c>
      <c r="M1431" s="2">
        <v>12.0</v>
      </c>
    </row>
    <row r="1432">
      <c r="A1432" s="54">
        <v>46262.0</v>
      </c>
      <c r="B1432" s="2" t="s">
        <v>301</v>
      </c>
      <c r="C1432" s="2" t="s">
        <v>8726</v>
      </c>
      <c r="D1432" s="47" t="s">
        <v>8813</v>
      </c>
      <c r="E1432" s="2" t="s">
        <v>8727</v>
      </c>
      <c r="F1432" s="2" t="s">
        <v>157</v>
      </c>
      <c r="G1432" s="2" t="s">
        <v>157</v>
      </c>
      <c r="H1432" s="2" t="s">
        <v>8729</v>
      </c>
      <c r="I1432" s="107" t="s">
        <v>8865</v>
      </c>
      <c r="J1432" s="2" t="s">
        <v>8866</v>
      </c>
      <c r="K1432" s="2">
        <f>IFERROR(__xludf.DUMMYFUNCTION("""COMPUTED_VALUE"""),11.0)</f>
        <v>11</v>
      </c>
      <c r="L1432" s="2" t="s">
        <v>8731</v>
      </c>
      <c r="M1432" s="2">
        <v>12.0</v>
      </c>
    </row>
    <row r="1433">
      <c r="A1433" s="54">
        <v>46263.0</v>
      </c>
      <c r="B1433" s="2" t="s">
        <v>301</v>
      </c>
      <c r="C1433" s="2" t="s">
        <v>8726</v>
      </c>
      <c r="D1433" s="47" t="s">
        <v>8813</v>
      </c>
      <c r="E1433" s="2" t="s">
        <v>8727</v>
      </c>
      <c r="F1433" s="2" t="s">
        <v>157</v>
      </c>
      <c r="G1433" s="2" t="s">
        <v>157</v>
      </c>
      <c r="H1433" s="2" t="s">
        <v>8729</v>
      </c>
      <c r="I1433" s="107" t="s">
        <v>8865</v>
      </c>
      <c r="J1433" s="2" t="s">
        <v>8866</v>
      </c>
      <c r="K1433" s="2">
        <f>IFERROR(__xludf.DUMMYFUNCTION("""COMPUTED_VALUE"""),12.0)</f>
        <v>12</v>
      </c>
      <c r="L1433" s="2" t="s">
        <v>8735</v>
      </c>
      <c r="M1433" s="2">
        <v>12.0</v>
      </c>
    </row>
    <row r="1434">
      <c r="A1434" s="54">
        <v>46264.0</v>
      </c>
      <c r="B1434" s="2" t="s">
        <v>301</v>
      </c>
      <c r="C1434" s="2" t="s">
        <v>8726</v>
      </c>
      <c r="D1434" s="47" t="s">
        <v>8813</v>
      </c>
      <c r="E1434" s="2" t="s">
        <v>8727</v>
      </c>
      <c r="F1434" s="2" t="s">
        <v>157</v>
      </c>
      <c r="G1434" s="2" t="s">
        <v>157</v>
      </c>
      <c r="H1434" s="2" t="s">
        <v>8729</v>
      </c>
      <c r="I1434" s="107" t="s">
        <v>8865</v>
      </c>
      <c r="J1434" s="2" t="s">
        <v>8866</v>
      </c>
      <c r="K1434" s="2">
        <f>IFERROR(__xludf.DUMMYFUNCTION("""COMPUTED_VALUE"""),12.0)</f>
        <v>12</v>
      </c>
      <c r="L1434" s="2" t="s">
        <v>8735</v>
      </c>
      <c r="M1434" s="2">
        <v>12.0</v>
      </c>
    </row>
    <row r="1435">
      <c r="A1435" s="54">
        <v>46265.0</v>
      </c>
      <c r="B1435" s="2" t="s">
        <v>301</v>
      </c>
      <c r="C1435" s="2" t="s">
        <v>8726</v>
      </c>
      <c r="D1435" s="47" t="s">
        <v>8813</v>
      </c>
      <c r="E1435" s="2" t="s">
        <v>8727</v>
      </c>
      <c r="F1435" s="2" t="s">
        <v>157</v>
      </c>
      <c r="G1435" s="2" t="s">
        <v>157</v>
      </c>
      <c r="H1435" s="2" t="s">
        <v>8729</v>
      </c>
      <c r="I1435" s="107" t="s">
        <v>8865</v>
      </c>
      <c r="J1435" s="2" t="s">
        <v>8866</v>
      </c>
      <c r="K1435" s="2">
        <f>IFERROR(__xludf.DUMMYFUNCTION("""COMPUTED_VALUE"""),11.0)</f>
        <v>11</v>
      </c>
      <c r="L1435" s="2" t="s">
        <v>8731</v>
      </c>
      <c r="M1435" s="2">
        <v>12.0</v>
      </c>
    </row>
    <row r="1436">
      <c r="A1436" s="54">
        <v>46266.0</v>
      </c>
      <c r="B1436" s="2" t="s">
        <v>301</v>
      </c>
      <c r="C1436" s="2" t="s">
        <v>8726</v>
      </c>
      <c r="D1436" s="47" t="s">
        <v>8813</v>
      </c>
      <c r="E1436" s="2" t="s">
        <v>8727</v>
      </c>
      <c r="F1436" s="2" t="s">
        <v>157</v>
      </c>
      <c r="G1436" s="2" t="s">
        <v>157</v>
      </c>
      <c r="H1436" s="2" t="s">
        <v>8729</v>
      </c>
      <c r="I1436" s="107" t="s">
        <v>8865</v>
      </c>
      <c r="J1436" s="2" t="s">
        <v>8866</v>
      </c>
      <c r="K1436" s="2">
        <f>IFERROR(__xludf.DUMMYFUNCTION("""COMPUTED_VALUE"""),11.0)</f>
        <v>11</v>
      </c>
      <c r="L1436" s="2" t="s">
        <v>8731</v>
      </c>
      <c r="M1436" s="2">
        <v>12.0</v>
      </c>
    </row>
    <row r="1437">
      <c r="A1437" s="54">
        <v>46267.0</v>
      </c>
      <c r="B1437" s="2" t="s">
        <v>301</v>
      </c>
      <c r="C1437" s="2" t="s">
        <v>8726</v>
      </c>
      <c r="D1437" s="47" t="s">
        <v>8813</v>
      </c>
      <c r="E1437" s="2" t="s">
        <v>8727</v>
      </c>
      <c r="F1437" s="2" t="s">
        <v>157</v>
      </c>
      <c r="G1437" s="2" t="s">
        <v>157</v>
      </c>
      <c r="H1437" s="2" t="s">
        <v>8729</v>
      </c>
      <c r="I1437" s="107" t="s">
        <v>8865</v>
      </c>
      <c r="J1437" s="2" t="s">
        <v>8866</v>
      </c>
      <c r="K1437" s="2">
        <f>IFERROR(__xludf.DUMMYFUNCTION("""COMPUTED_VALUE"""),11.0)</f>
        <v>11</v>
      </c>
      <c r="L1437" s="2" t="s">
        <v>8731</v>
      </c>
      <c r="M1437" s="2">
        <v>12.0</v>
      </c>
    </row>
    <row r="1438">
      <c r="A1438" s="54">
        <v>46268.0</v>
      </c>
      <c r="B1438" s="2" t="s">
        <v>301</v>
      </c>
      <c r="C1438" s="2" t="s">
        <v>8726</v>
      </c>
      <c r="D1438" s="47" t="s">
        <v>8813</v>
      </c>
      <c r="E1438" s="2" t="s">
        <v>8727</v>
      </c>
      <c r="F1438" s="2" t="s">
        <v>157</v>
      </c>
      <c r="G1438" s="2" t="s">
        <v>157</v>
      </c>
      <c r="H1438" s="2" t="s">
        <v>8729</v>
      </c>
      <c r="I1438" s="107" t="s">
        <v>8865</v>
      </c>
      <c r="J1438" s="2" t="s">
        <v>8866</v>
      </c>
      <c r="K1438" s="2">
        <f>IFERROR(__xludf.DUMMYFUNCTION("""COMPUTED_VALUE"""),11.0)</f>
        <v>11</v>
      </c>
      <c r="L1438" s="2" t="s">
        <v>8731</v>
      </c>
      <c r="M1438" s="2">
        <v>12.0</v>
      </c>
    </row>
    <row r="1439">
      <c r="A1439" s="54">
        <v>46269.0</v>
      </c>
      <c r="B1439" s="2" t="s">
        <v>301</v>
      </c>
      <c r="C1439" s="2" t="s">
        <v>8726</v>
      </c>
      <c r="D1439" s="47" t="s">
        <v>8813</v>
      </c>
      <c r="E1439" s="2" t="s">
        <v>8727</v>
      </c>
      <c r="F1439" s="2" t="s">
        <v>157</v>
      </c>
      <c r="G1439" s="2" t="s">
        <v>157</v>
      </c>
      <c r="H1439" s="2" t="s">
        <v>8729</v>
      </c>
      <c r="I1439" s="107" t="s">
        <v>8865</v>
      </c>
      <c r="J1439" s="2" t="s">
        <v>8866</v>
      </c>
      <c r="K1439" s="2">
        <f>IFERROR(__xludf.DUMMYFUNCTION("""COMPUTED_VALUE"""),11.0)</f>
        <v>11</v>
      </c>
      <c r="L1439" s="2" t="s">
        <v>8731</v>
      </c>
      <c r="M1439" s="2">
        <v>12.0</v>
      </c>
    </row>
    <row r="1440">
      <c r="A1440" s="54">
        <v>46270.0</v>
      </c>
      <c r="B1440" s="2" t="s">
        <v>301</v>
      </c>
      <c r="C1440" s="2" t="s">
        <v>8726</v>
      </c>
      <c r="D1440" s="47" t="s">
        <v>8813</v>
      </c>
      <c r="E1440" s="2" t="s">
        <v>8727</v>
      </c>
      <c r="F1440" s="2" t="s">
        <v>157</v>
      </c>
      <c r="G1440" s="2" t="s">
        <v>157</v>
      </c>
      <c r="H1440" s="2" t="s">
        <v>8729</v>
      </c>
      <c r="I1440" s="107" t="s">
        <v>8865</v>
      </c>
      <c r="J1440" s="2" t="s">
        <v>8866</v>
      </c>
      <c r="K1440" s="2">
        <f>IFERROR(__xludf.DUMMYFUNCTION("""COMPUTED_VALUE"""),13.0)</f>
        <v>13</v>
      </c>
      <c r="L1440" s="2" t="s">
        <v>8735</v>
      </c>
      <c r="M1440" s="2">
        <v>12.0</v>
      </c>
    </row>
    <row r="1441">
      <c r="A1441" s="54">
        <v>46271.0</v>
      </c>
      <c r="B1441" s="2" t="s">
        <v>301</v>
      </c>
      <c r="C1441" s="2" t="s">
        <v>8726</v>
      </c>
      <c r="D1441" s="47" t="s">
        <v>8813</v>
      </c>
      <c r="E1441" s="2" t="s">
        <v>8727</v>
      </c>
      <c r="F1441" s="2" t="s">
        <v>157</v>
      </c>
      <c r="G1441" s="2" t="s">
        <v>157</v>
      </c>
      <c r="H1441" s="2" t="s">
        <v>8729</v>
      </c>
      <c r="I1441" s="107" t="s">
        <v>8865</v>
      </c>
      <c r="J1441" s="2" t="s">
        <v>8866</v>
      </c>
      <c r="K1441" s="2">
        <f>IFERROR(__xludf.DUMMYFUNCTION("""COMPUTED_VALUE"""),12.0)</f>
        <v>12</v>
      </c>
      <c r="L1441" s="2" t="s">
        <v>8735</v>
      </c>
      <c r="M1441" s="2">
        <v>12.0</v>
      </c>
    </row>
    <row r="1442">
      <c r="A1442" s="54">
        <v>46272.0</v>
      </c>
      <c r="B1442" s="2" t="s">
        <v>301</v>
      </c>
      <c r="C1442" s="2" t="s">
        <v>8726</v>
      </c>
      <c r="D1442" s="47" t="s">
        <v>8813</v>
      </c>
      <c r="E1442" s="2" t="s">
        <v>8727</v>
      </c>
      <c r="F1442" s="2" t="s">
        <v>157</v>
      </c>
      <c r="G1442" s="2" t="s">
        <v>157</v>
      </c>
      <c r="H1442" s="2" t="s">
        <v>8729</v>
      </c>
      <c r="I1442" s="107" t="s">
        <v>8865</v>
      </c>
      <c r="J1442" s="2" t="s">
        <v>8866</v>
      </c>
      <c r="K1442" s="2">
        <f>IFERROR(__xludf.DUMMYFUNCTION("""COMPUTED_VALUE"""),11.0)</f>
        <v>11</v>
      </c>
      <c r="L1442" s="2" t="s">
        <v>8731</v>
      </c>
      <c r="M1442" s="2">
        <v>12.0</v>
      </c>
    </row>
    <row r="1443">
      <c r="A1443" s="54">
        <v>46273.0</v>
      </c>
      <c r="B1443" s="2" t="s">
        <v>301</v>
      </c>
      <c r="C1443" s="2" t="s">
        <v>8726</v>
      </c>
      <c r="D1443" s="47" t="s">
        <v>8813</v>
      </c>
      <c r="E1443" s="2" t="s">
        <v>8727</v>
      </c>
      <c r="F1443" s="2" t="s">
        <v>157</v>
      </c>
      <c r="G1443" s="2" t="s">
        <v>157</v>
      </c>
      <c r="H1443" s="2" t="s">
        <v>8729</v>
      </c>
      <c r="I1443" s="107" t="s">
        <v>8865</v>
      </c>
      <c r="J1443" s="2" t="s">
        <v>8866</v>
      </c>
      <c r="K1443" s="2">
        <f>IFERROR(__xludf.DUMMYFUNCTION("""COMPUTED_VALUE"""),11.0)</f>
        <v>11</v>
      </c>
      <c r="L1443" s="2" t="s">
        <v>8731</v>
      </c>
      <c r="M1443" s="2">
        <v>12.0</v>
      </c>
    </row>
    <row r="1444">
      <c r="A1444" s="54">
        <v>46274.0</v>
      </c>
      <c r="B1444" s="2" t="s">
        <v>301</v>
      </c>
      <c r="C1444" s="2" t="s">
        <v>8726</v>
      </c>
      <c r="D1444" s="47" t="s">
        <v>8813</v>
      </c>
      <c r="E1444" s="2" t="s">
        <v>8727</v>
      </c>
      <c r="F1444" s="2" t="s">
        <v>157</v>
      </c>
      <c r="G1444" s="2" t="s">
        <v>157</v>
      </c>
      <c r="H1444" s="2" t="s">
        <v>8729</v>
      </c>
      <c r="I1444" s="107" t="s">
        <v>8865</v>
      </c>
      <c r="J1444" s="2" t="s">
        <v>8866</v>
      </c>
      <c r="K1444" s="2">
        <f>IFERROR(__xludf.DUMMYFUNCTION("""COMPUTED_VALUE"""),11.0)</f>
        <v>11</v>
      </c>
      <c r="L1444" s="2" t="s">
        <v>8731</v>
      </c>
      <c r="M1444" s="2">
        <v>12.0</v>
      </c>
    </row>
    <row r="1445">
      <c r="A1445" s="54">
        <v>46275.0</v>
      </c>
      <c r="B1445" s="2" t="s">
        <v>301</v>
      </c>
      <c r="C1445" s="2" t="s">
        <v>8726</v>
      </c>
      <c r="D1445" s="47" t="s">
        <v>8813</v>
      </c>
      <c r="E1445" s="2" t="s">
        <v>8727</v>
      </c>
      <c r="F1445" s="2" t="s">
        <v>157</v>
      </c>
      <c r="G1445" s="2" t="s">
        <v>157</v>
      </c>
      <c r="H1445" s="2" t="s">
        <v>8729</v>
      </c>
      <c r="I1445" s="107" t="s">
        <v>8865</v>
      </c>
      <c r="J1445" s="2" t="s">
        <v>8866</v>
      </c>
      <c r="K1445" s="2">
        <f>IFERROR(__xludf.DUMMYFUNCTION("""COMPUTED_VALUE"""),11.0)</f>
        <v>11</v>
      </c>
      <c r="L1445" s="2" t="s">
        <v>8731</v>
      </c>
      <c r="M1445" s="2">
        <v>12.0</v>
      </c>
    </row>
    <row r="1446">
      <c r="A1446" s="54">
        <v>46276.0</v>
      </c>
      <c r="B1446" s="2" t="s">
        <v>301</v>
      </c>
      <c r="C1446" s="2" t="s">
        <v>8726</v>
      </c>
      <c r="D1446" s="47" t="s">
        <v>8813</v>
      </c>
      <c r="E1446" s="2" t="s">
        <v>8727</v>
      </c>
      <c r="F1446" s="2" t="s">
        <v>157</v>
      </c>
      <c r="G1446" s="2" t="s">
        <v>157</v>
      </c>
      <c r="H1446" s="2" t="s">
        <v>8729</v>
      </c>
      <c r="I1446" s="107" t="s">
        <v>8865</v>
      </c>
      <c r="J1446" s="2" t="s">
        <v>8866</v>
      </c>
      <c r="K1446" s="2">
        <f>IFERROR(__xludf.DUMMYFUNCTION("""COMPUTED_VALUE"""),11.0)</f>
        <v>11</v>
      </c>
      <c r="L1446" s="2" t="s">
        <v>8731</v>
      </c>
      <c r="M1446" s="2">
        <v>12.0</v>
      </c>
    </row>
    <row r="1447">
      <c r="A1447" s="54">
        <v>46277.0</v>
      </c>
      <c r="B1447" s="2" t="s">
        <v>301</v>
      </c>
      <c r="C1447" s="2" t="s">
        <v>8726</v>
      </c>
      <c r="D1447" s="47" t="s">
        <v>151</v>
      </c>
      <c r="E1447" s="2" t="s">
        <v>8823</v>
      </c>
      <c r="F1447" s="48" t="s">
        <v>1676</v>
      </c>
      <c r="G1447" s="48" t="s">
        <v>1677</v>
      </c>
      <c r="H1447" s="2" t="s">
        <v>8738</v>
      </c>
      <c r="I1447" s="107" t="s">
        <v>8865</v>
      </c>
      <c r="J1447" s="2" t="s">
        <v>8868</v>
      </c>
      <c r="K1447" s="2">
        <f>IFERROR(__xludf.DUMMYFUNCTION("""COMPUTED_VALUE"""),12.0)</f>
        <v>12</v>
      </c>
      <c r="L1447" s="2" t="s">
        <v>8735</v>
      </c>
      <c r="M1447" s="2">
        <v>12.0</v>
      </c>
    </row>
    <row r="1448">
      <c r="A1448" s="54">
        <v>46278.0</v>
      </c>
      <c r="B1448" s="2" t="s">
        <v>301</v>
      </c>
      <c r="C1448" s="2" t="s">
        <v>8726</v>
      </c>
      <c r="D1448" s="47" t="s">
        <v>8813</v>
      </c>
      <c r="E1448" s="2" t="s">
        <v>8727</v>
      </c>
      <c r="F1448" s="2" t="s">
        <v>157</v>
      </c>
      <c r="G1448" s="2" t="s">
        <v>157</v>
      </c>
      <c r="H1448" s="2" t="s">
        <v>8729</v>
      </c>
      <c r="I1448" s="107" t="s">
        <v>8865</v>
      </c>
      <c r="J1448" s="2" t="s">
        <v>8866</v>
      </c>
      <c r="K1448" s="2">
        <f>IFERROR(__xludf.DUMMYFUNCTION("""COMPUTED_VALUE"""),12.0)</f>
        <v>12</v>
      </c>
      <c r="L1448" s="2" t="s">
        <v>8735</v>
      </c>
      <c r="M1448" s="2">
        <v>12.0</v>
      </c>
    </row>
    <row r="1449">
      <c r="A1449" s="54">
        <v>46279.0</v>
      </c>
      <c r="B1449" s="2" t="s">
        <v>301</v>
      </c>
      <c r="C1449" s="2" t="s">
        <v>8726</v>
      </c>
      <c r="D1449" s="47" t="s">
        <v>8813</v>
      </c>
      <c r="E1449" s="2" t="s">
        <v>8727</v>
      </c>
      <c r="F1449" s="2" t="s">
        <v>157</v>
      </c>
      <c r="G1449" s="2" t="s">
        <v>157</v>
      </c>
      <c r="H1449" s="2" t="s">
        <v>8729</v>
      </c>
      <c r="I1449" s="107" t="s">
        <v>8865</v>
      </c>
      <c r="J1449" s="2" t="s">
        <v>8866</v>
      </c>
      <c r="K1449" s="2">
        <f>IFERROR(__xludf.DUMMYFUNCTION("""COMPUTED_VALUE"""),11.0)</f>
        <v>11</v>
      </c>
      <c r="L1449" s="2" t="s">
        <v>8731</v>
      </c>
      <c r="M1449" s="2">
        <v>12.0</v>
      </c>
    </row>
    <row r="1450">
      <c r="A1450" s="54">
        <v>46280.0</v>
      </c>
      <c r="B1450" s="2" t="s">
        <v>301</v>
      </c>
      <c r="C1450" s="2" t="s">
        <v>8726</v>
      </c>
      <c r="D1450" s="47" t="s">
        <v>8813</v>
      </c>
      <c r="E1450" s="2" t="s">
        <v>8727</v>
      </c>
      <c r="F1450" s="2" t="s">
        <v>157</v>
      </c>
      <c r="G1450" s="2" t="s">
        <v>157</v>
      </c>
      <c r="H1450" s="2" t="s">
        <v>8729</v>
      </c>
      <c r="I1450" s="107" t="s">
        <v>8865</v>
      </c>
      <c r="J1450" s="2" t="s">
        <v>8866</v>
      </c>
      <c r="K1450" s="2">
        <f>IFERROR(__xludf.DUMMYFUNCTION("""COMPUTED_VALUE"""),12.0)</f>
        <v>12</v>
      </c>
      <c r="L1450" s="2" t="s">
        <v>8735</v>
      </c>
      <c r="M1450" s="2">
        <v>12.0</v>
      </c>
    </row>
    <row r="1451">
      <c r="A1451" s="54">
        <v>46281.0</v>
      </c>
      <c r="B1451" s="2" t="s">
        <v>301</v>
      </c>
      <c r="C1451" s="2" t="s">
        <v>8726</v>
      </c>
      <c r="D1451" s="47" t="s">
        <v>8813</v>
      </c>
      <c r="E1451" s="2" t="s">
        <v>8727</v>
      </c>
      <c r="F1451" s="2" t="s">
        <v>157</v>
      </c>
      <c r="G1451" s="2" t="s">
        <v>157</v>
      </c>
      <c r="H1451" s="2" t="s">
        <v>8729</v>
      </c>
      <c r="I1451" s="107" t="s">
        <v>8865</v>
      </c>
      <c r="J1451" s="2" t="s">
        <v>8866</v>
      </c>
      <c r="K1451" s="2">
        <f>IFERROR(__xludf.DUMMYFUNCTION("""COMPUTED_VALUE"""),12.0)</f>
        <v>12</v>
      </c>
      <c r="L1451" s="2" t="s">
        <v>8735</v>
      </c>
      <c r="M1451" s="2">
        <v>12.0</v>
      </c>
    </row>
    <row r="1452">
      <c r="A1452" s="54">
        <v>46282.0</v>
      </c>
      <c r="B1452" s="2" t="s">
        <v>301</v>
      </c>
      <c r="C1452" s="2" t="s">
        <v>8726</v>
      </c>
      <c r="D1452" s="47" t="s">
        <v>8813</v>
      </c>
      <c r="E1452" s="2" t="s">
        <v>8727</v>
      </c>
      <c r="F1452" s="2" t="s">
        <v>157</v>
      </c>
      <c r="G1452" s="2" t="s">
        <v>157</v>
      </c>
      <c r="H1452" s="2" t="s">
        <v>8729</v>
      </c>
      <c r="I1452" s="107" t="s">
        <v>8865</v>
      </c>
      <c r="J1452" s="2" t="s">
        <v>8866</v>
      </c>
      <c r="K1452" s="2">
        <f>IFERROR(__xludf.DUMMYFUNCTION("""COMPUTED_VALUE"""),12.0)</f>
        <v>12</v>
      </c>
      <c r="L1452" s="2" t="s">
        <v>8735</v>
      </c>
      <c r="M1452" s="2">
        <v>12.0</v>
      </c>
    </row>
    <row r="1453">
      <c r="A1453" s="54">
        <v>46283.0</v>
      </c>
      <c r="B1453" s="2" t="s">
        <v>301</v>
      </c>
      <c r="C1453" s="2" t="s">
        <v>8726</v>
      </c>
      <c r="D1453" s="47" t="s">
        <v>8813</v>
      </c>
      <c r="E1453" s="2" t="s">
        <v>8727</v>
      </c>
      <c r="F1453" s="2" t="s">
        <v>157</v>
      </c>
      <c r="G1453" s="2" t="s">
        <v>157</v>
      </c>
      <c r="H1453" s="2" t="s">
        <v>8729</v>
      </c>
      <c r="I1453" s="107" t="s">
        <v>8865</v>
      </c>
      <c r="J1453" s="2" t="s">
        <v>8866</v>
      </c>
      <c r="K1453" s="2">
        <f>IFERROR(__xludf.DUMMYFUNCTION("""COMPUTED_VALUE"""),11.0)</f>
        <v>11</v>
      </c>
      <c r="L1453" s="2" t="s">
        <v>8731</v>
      </c>
      <c r="M1453" s="2">
        <v>12.0</v>
      </c>
    </row>
    <row r="1454">
      <c r="A1454" s="54">
        <v>46284.0</v>
      </c>
      <c r="B1454" s="2" t="s">
        <v>301</v>
      </c>
      <c r="C1454" s="2" t="s">
        <v>8726</v>
      </c>
      <c r="D1454" s="47" t="s">
        <v>8813</v>
      </c>
      <c r="E1454" s="2" t="s">
        <v>8727</v>
      </c>
      <c r="F1454" s="2" t="s">
        <v>157</v>
      </c>
      <c r="G1454" s="2" t="s">
        <v>157</v>
      </c>
      <c r="H1454" s="2" t="s">
        <v>8729</v>
      </c>
      <c r="I1454" s="107" t="s">
        <v>8865</v>
      </c>
      <c r="J1454" s="2" t="s">
        <v>8866</v>
      </c>
      <c r="K1454" s="2">
        <f>IFERROR(__xludf.DUMMYFUNCTION("""COMPUTED_VALUE"""),12.0)</f>
        <v>12</v>
      </c>
      <c r="L1454" s="2" t="s">
        <v>8735</v>
      </c>
      <c r="M1454" s="2">
        <v>12.0</v>
      </c>
    </row>
    <row r="1455">
      <c r="A1455" s="54">
        <v>46285.0</v>
      </c>
      <c r="B1455" s="2" t="s">
        <v>301</v>
      </c>
      <c r="C1455" s="2" t="s">
        <v>8726</v>
      </c>
      <c r="D1455" s="47" t="s">
        <v>8813</v>
      </c>
      <c r="E1455" s="2" t="s">
        <v>8727</v>
      </c>
      <c r="F1455" s="2" t="s">
        <v>157</v>
      </c>
      <c r="G1455" s="2" t="s">
        <v>157</v>
      </c>
      <c r="H1455" s="2" t="s">
        <v>8729</v>
      </c>
      <c r="I1455" s="107" t="s">
        <v>8865</v>
      </c>
      <c r="J1455" s="2" t="s">
        <v>8866</v>
      </c>
      <c r="K1455" s="2">
        <f>IFERROR(__xludf.DUMMYFUNCTION("""COMPUTED_VALUE"""),12.0)</f>
        <v>12</v>
      </c>
      <c r="L1455" s="2" t="s">
        <v>8735</v>
      </c>
      <c r="M1455" s="2">
        <v>12.0</v>
      </c>
    </row>
    <row r="1456">
      <c r="A1456" s="54">
        <v>46286.0</v>
      </c>
      <c r="B1456" s="2" t="s">
        <v>301</v>
      </c>
      <c r="C1456" s="2" t="s">
        <v>8726</v>
      </c>
      <c r="D1456" s="47" t="s">
        <v>8813</v>
      </c>
      <c r="E1456" s="2" t="s">
        <v>8727</v>
      </c>
      <c r="F1456" s="2" t="s">
        <v>157</v>
      </c>
      <c r="G1456" s="2" t="s">
        <v>157</v>
      </c>
      <c r="H1456" s="2" t="s">
        <v>8729</v>
      </c>
      <c r="I1456" s="107" t="s">
        <v>8865</v>
      </c>
      <c r="J1456" s="2" t="s">
        <v>8866</v>
      </c>
      <c r="K1456" s="2">
        <f>IFERROR(__xludf.DUMMYFUNCTION("""COMPUTED_VALUE"""),11.0)</f>
        <v>11</v>
      </c>
      <c r="L1456" s="2" t="s">
        <v>8731</v>
      </c>
      <c r="M1456" s="2">
        <v>12.0</v>
      </c>
    </row>
    <row r="1457">
      <c r="A1457" s="54">
        <v>46287.0</v>
      </c>
      <c r="B1457" s="2" t="s">
        <v>301</v>
      </c>
      <c r="C1457" s="2" t="s">
        <v>8726</v>
      </c>
      <c r="D1457" s="47" t="s">
        <v>151</v>
      </c>
      <c r="E1457" s="2" t="s">
        <v>8809</v>
      </c>
      <c r="F1457" s="48" t="s">
        <v>1718</v>
      </c>
      <c r="G1457" s="48" t="s">
        <v>1725</v>
      </c>
      <c r="H1457" s="2" t="s">
        <v>8738</v>
      </c>
      <c r="I1457" s="107" t="s">
        <v>8865</v>
      </c>
      <c r="J1457" s="2" t="s">
        <v>8868</v>
      </c>
      <c r="K1457" s="2">
        <f>IFERROR(__xludf.DUMMYFUNCTION("""COMPUTED_VALUE"""),11.0)</f>
        <v>11</v>
      </c>
      <c r="L1457" s="2" t="s">
        <v>8731</v>
      </c>
      <c r="M1457" s="2">
        <v>12.0</v>
      </c>
    </row>
    <row r="1458">
      <c r="A1458" s="54">
        <v>46288.0</v>
      </c>
      <c r="B1458" s="2" t="s">
        <v>301</v>
      </c>
      <c r="C1458" s="2" t="s">
        <v>8726</v>
      </c>
      <c r="D1458" s="47" t="s">
        <v>8813</v>
      </c>
      <c r="E1458" s="2" t="s">
        <v>8727</v>
      </c>
      <c r="F1458" s="2" t="s">
        <v>157</v>
      </c>
      <c r="G1458" s="2" t="s">
        <v>157</v>
      </c>
      <c r="H1458" s="2" t="s">
        <v>8729</v>
      </c>
      <c r="I1458" s="107" t="s">
        <v>8865</v>
      </c>
      <c r="J1458" s="2" t="s">
        <v>8866</v>
      </c>
      <c r="K1458" s="2">
        <f>IFERROR(__xludf.DUMMYFUNCTION("""COMPUTED_VALUE"""),11.0)</f>
        <v>11</v>
      </c>
      <c r="L1458" s="2" t="s">
        <v>8731</v>
      </c>
      <c r="M1458" s="2">
        <v>12.0</v>
      </c>
    </row>
    <row r="1459">
      <c r="A1459" s="54">
        <v>46289.0</v>
      </c>
      <c r="B1459" s="2" t="s">
        <v>301</v>
      </c>
      <c r="C1459" s="2" t="s">
        <v>8726</v>
      </c>
      <c r="D1459" s="47" t="s">
        <v>8813</v>
      </c>
      <c r="E1459" s="2" t="s">
        <v>8727</v>
      </c>
      <c r="F1459" s="2" t="s">
        <v>157</v>
      </c>
      <c r="G1459" s="2" t="s">
        <v>157</v>
      </c>
      <c r="H1459" s="2" t="s">
        <v>8729</v>
      </c>
      <c r="I1459" s="107" t="s">
        <v>8865</v>
      </c>
      <c r="J1459" s="2" t="s">
        <v>8866</v>
      </c>
      <c r="K1459" s="2">
        <f>IFERROR(__xludf.DUMMYFUNCTION("""COMPUTED_VALUE"""),11.0)</f>
        <v>11</v>
      </c>
      <c r="L1459" s="2" t="s">
        <v>8731</v>
      </c>
      <c r="M1459" s="2">
        <v>12.0</v>
      </c>
    </row>
    <row r="1460">
      <c r="A1460" s="54">
        <v>46290.0</v>
      </c>
      <c r="B1460" s="2" t="s">
        <v>301</v>
      </c>
      <c r="C1460" s="2" t="s">
        <v>8726</v>
      </c>
      <c r="D1460" s="47" t="s">
        <v>8813</v>
      </c>
      <c r="E1460" s="2" t="s">
        <v>8727</v>
      </c>
      <c r="F1460" s="2" t="s">
        <v>157</v>
      </c>
      <c r="G1460" s="2" t="s">
        <v>157</v>
      </c>
      <c r="H1460" s="2" t="s">
        <v>8729</v>
      </c>
      <c r="I1460" s="107" t="s">
        <v>8865</v>
      </c>
      <c r="J1460" s="2" t="s">
        <v>8866</v>
      </c>
      <c r="K1460" s="2">
        <f>IFERROR(__xludf.DUMMYFUNCTION("""COMPUTED_VALUE"""),11.0)</f>
        <v>11</v>
      </c>
      <c r="L1460" s="2" t="s">
        <v>8731</v>
      </c>
      <c r="M1460" s="2">
        <v>12.0</v>
      </c>
    </row>
    <row r="1461">
      <c r="A1461" s="54">
        <v>46291.0</v>
      </c>
      <c r="B1461" s="2" t="s">
        <v>301</v>
      </c>
      <c r="C1461" s="2" t="s">
        <v>8726</v>
      </c>
      <c r="D1461" s="47" t="s">
        <v>8813</v>
      </c>
      <c r="E1461" s="2" t="s">
        <v>8875</v>
      </c>
      <c r="F1461" s="48" t="s">
        <v>8733</v>
      </c>
      <c r="G1461" s="48" t="s">
        <v>8876</v>
      </c>
      <c r="H1461" s="2" t="s">
        <v>8729</v>
      </c>
      <c r="I1461" s="107" t="s">
        <v>8837</v>
      </c>
      <c r="J1461" s="2" t="s">
        <v>8877</v>
      </c>
      <c r="K1461" s="2">
        <f>IFERROR(__xludf.DUMMYFUNCTION("""COMPUTED_VALUE"""),12.0)</f>
        <v>12</v>
      </c>
      <c r="L1461" s="2" t="s">
        <v>8735</v>
      </c>
      <c r="M1461" s="2">
        <v>9.0</v>
      </c>
    </row>
    <row r="1462">
      <c r="A1462" s="54"/>
      <c r="B1462" s="2"/>
      <c r="C1462" s="2"/>
      <c r="D1462" s="2"/>
      <c r="E1462" s="2"/>
      <c r="F1462" s="2"/>
      <c r="H1462" s="2"/>
      <c r="I1462" s="95"/>
      <c r="J1462" s="2"/>
      <c r="K1462" s="4"/>
      <c r="L1462" s="4"/>
      <c r="M1462" s="4"/>
    </row>
    <row r="1463">
      <c r="A1463" s="54"/>
      <c r="B1463" s="2"/>
      <c r="C1463" s="2"/>
      <c r="D1463" s="2"/>
      <c r="E1463" s="2"/>
      <c r="F1463" s="2"/>
      <c r="G1463" s="2"/>
      <c r="H1463" s="2"/>
      <c r="I1463" s="95"/>
      <c r="J1463" s="2"/>
      <c r="K1463" s="4"/>
      <c r="L1463" s="4"/>
      <c r="M1463" s="4"/>
    </row>
    <row r="1464">
      <c r="A1464" s="54"/>
      <c r="B1464" s="2"/>
      <c r="C1464" s="2"/>
      <c r="D1464" s="2"/>
      <c r="E1464" s="2"/>
      <c r="F1464" s="2"/>
      <c r="H1464" s="2"/>
      <c r="I1464" s="95"/>
      <c r="J1464" s="2"/>
      <c r="K1464" s="4"/>
      <c r="L1464" s="4"/>
      <c r="M1464" s="4"/>
    </row>
    <row r="1465">
      <c r="A1465" s="54"/>
      <c r="B1465" s="2"/>
      <c r="C1465" s="2"/>
      <c r="D1465" s="2"/>
      <c r="E1465" s="2"/>
      <c r="F1465" s="2"/>
      <c r="H1465" s="2"/>
      <c r="I1465" s="95"/>
      <c r="J1465" s="2"/>
      <c r="K1465" s="4"/>
      <c r="L1465" s="4"/>
      <c r="M1465" s="4"/>
    </row>
    <row r="1466">
      <c r="A1466" s="54"/>
      <c r="B1466" s="2"/>
      <c r="C1466" s="2"/>
      <c r="D1466" s="2"/>
      <c r="E1466" s="2"/>
      <c r="F1466" s="2"/>
      <c r="H1466" s="2"/>
      <c r="I1466" s="95"/>
      <c r="J1466" s="2"/>
      <c r="K1466" s="4"/>
      <c r="L1466" s="4"/>
      <c r="M1466" s="4"/>
    </row>
    <row r="1467">
      <c r="A1467" s="54"/>
      <c r="B1467" s="2"/>
      <c r="C1467" s="2"/>
      <c r="D1467" s="2"/>
      <c r="E1467" s="2"/>
      <c r="F1467" s="2"/>
      <c r="H1467" s="2"/>
      <c r="I1467" s="95"/>
      <c r="J1467" s="2"/>
      <c r="K1467" s="4"/>
      <c r="L1467" s="4"/>
      <c r="M1467" s="4"/>
    </row>
    <row r="1468">
      <c r="A1468" s="54"/>
      <c r="B1468" s="2"/>
      <c r="C1468" s="2"/>
      <c r="D1468" s="2"/>
      <c r="E1468" s="2"/>
      <c r="F1468" s="2"/>
      <c r="H1468" s="2"/>
      <c r="I1468" s="95"/>
      <c r="J1468" s="2"/>
      <c r="K1468" s="4"/>
      <c r="L1468" s="4"/>
      <c r="M1468" s="4"/>
    </row>
    <row r="1469">
      <c r="A1469" s="54"/>
      <c r="B1469" s="2"/>
      <c r="C1469" s="2"/>
      <c r="D1469" s="2"/>
      <c r="E1469" s="2"/>
      <c r="F1469" s="2"/>
      <c r="H1469" s="2"/>
      <c r="I1469" s="95"/>
      <c r="J1469" s="2"/>
      <c r="K1469" s="4"/>
      <c r="L1469" s="4"/>
      <c r="M1469" s="4"/>
    </row>
    <row r="1470">
      <c r="A1470" s="54"/>
      <c r="B1470" s="2"/>
      <c r="C1470" s="2"/>
      <c r="D1470" s="2"/>
      <c r="E1470" s="2"/>
      <c r="H1470" s="2"/>
      <c r="I1470" s="93"/>
      <c r="J1470" s="2"/>
      <c r="K1470" s="4"/>
      <c r="L1470" s="4"/>
      <c r="M1470" s="4"/>
    </row>
    <row r="1471">
      <c r="A1471" s="54"/>
      <c r="B1471" s="2"/>
      <c r="C1471" s="2"/>
      <c r="D1471" s="2"/>
      <c r="E1471" s="2"/>
      <c r="H1471" s="2"/>
      <c r="I1471" s="93"/>
      <c r="J1471" s="2"/>
      <c r="K1471" s="4"/>
      <c r="L1471" s="4"/>
      <c r="M1471" s="4"/>
    </row>
    <row r="1472">
      <c r="A1472" s="54"/>
      <c r="B1472" s="2"/>
      <c r="C1472" s="2"/>
      <c r="D1472" s="2"/>
      <c r="E1472" s="2"/>
      <c r="H1472" s="2"/>
      <c r="I1472" s="93"/>
      <c r="J1472" s="2"/>
      <c r="K1472" s="4"/>
      <c r="L1472" s="4"/>
      <c r="M1472" s="4"/>
    </row>
    <row r="1473">
      <c r="A1473" s="54"/>
      <c r="B1473" s="2"/>
      <c r="C1473" s="2"/>
      <c r="D1473" s="2"/>
      <c r="E1473" s="2"/>
      <c r="H1473" s="2"/>
      <c r="I1473" s="93"/>
      <c r="J1473" s="2"/>
      <c r="K1473" s="4"/>
      <c r="L1473" s="4"/>
      <c r="M1473" s="4"/>
    </row>
    <row r="1474">
      <c r="A1474" s="54"/>
      <c r="B1474" s="2"/>
      <c r="C1474" s="2"/>
      <c r="D1474" s="2"/>
      <c r="E1474" s="2"/>
      <c r="H1474" s="2"/>
      <c r="I1474" s="93"/>
      <c r="J1474" s="2"/>
      <c r="K1474" s="4"/>
      <c r="L1474" s="4"/>
      <c r="M1474" s="4"/>
    </row>
    <row r="1475">
      <c r="A1475" s="54"/>
      <c r="B1475" s="2"/>
      <c r="C1475" s="2"/>
      <c r="D1475" s="2"/>
      <c r="E1475" s="2"/>
      <c r="H1475" s="2"/>
      <c r="I1475" s="93"/>
      <c r="J1475" s="2"/>
      <c r="K1475" s="4"/>
      <c r="L1475" s="4"/>
      <c r="M1475" s="4"/>
    </row>
    <row r="1476">
      <c r="A1476" s="54"/>
      <c r="B1476" s="2"/>
      <c r="C1476" s="2"/>
      <c r="D1476" s="2"/>
      <c r="E1476" s="2"/>
      <c r="H1476" s="2"/>
      <c r="I1476" s="93"/>
      <c r="J1476" s="2"/>
      <c r="K1476" s="4"/>
      <c r="L1476" s="4"/>
      <c r="M1476" s="4"/>
    </row>
    <row r="1477">
      <c r="A1477" s="54"/>
      <c r="B1477" s="2"/>
      <c r="C1477" s="2"/>
      <c r="D1477" s="2"/>
      <c r="E1477" s="2"/>
      <c r="H1477" s="2"/>
      <c r="I1477" s="93"/>
      <c r="J1477" s="2"/>
      <c r="K1477" s="4"/>
      <c r="L1477" s="4"/>
      <c r="M1477" s="4"/>
    </row>
    <row r="1478">
      <c r="A1478" s="54"/>
      <c r="B1478" s="2"/>
      <c r="C1478" s="2"/>
      <c r="D1478" s="2"/>
      <c r="E1478" s="2"/>
      <c r="H1478" s="2"/>
      <c r="I1478" s="93"/>
      <c r="J1478" s="2"/>
      <c r="K1478" s="4"/>
      <c r="L1478" s="4"/>
      <c r="M1478" s="4"/>
    </row>
    <row r="1479">
      <c r="A1479" s="54"/>
      <c r="B1479" s="2"/>
      <c r="C1479" s="2"/>
      <c r="D1479" s="2"/>
      <c r="E1479" s="2"/>
      <c r="H1479" s="2"/>
      <c r="I1479" s="93"/>
      <c r="J1479" s="2"/>
      <c r="K1479" s="4"/>
      <c r="L1479" s="4"/>
      <c r="M1479" s="4"/>
    </row>
    <row r="1480">
      <c r="A1480" s="54"/>
      <c r="B1480" s="2"/>
      <c r="C1480" s="2"/>
      <c r="D1480" s="2"/>
      <c r="E1480" s="2"/>
      <c r="H1480" s="2"/>
      <c r="I1480" s="93"/>
      <c r="J1480" s="2"/>
      <c r="K1480" s="4"/>
      <c r="L1480" s="4"/>
      <c r="M1480" s="4"/>
    </row>
    <row r="1481">
      <c r="A1481" s="54"/>
      <c r="B1481" s="2"/>
      <c r="C1481" s="2"/>
      <c r="D1481" s="2"/>
      <c r="E1481" s="2"/>
      <c r="H1481" s="2"/>
      <c r="I1481" s="93"/>
      <c r="J1481" s="2"/>
      <c r="K1481" s="4"/>
      <c r="L1481" s="4"/>
      <c r="M1481" s="4"/>
    </row>
    <row r="1482">
      <c r="A1482" s="54"/>
      <c r="B1482" s="2"/>
      <c r="C1482" s="2"/>
      <c r="D1482" s="2"/>
      <c r="E1482" s="2"/>
      <c r="H1482" s="2"/>
      <c r="I1482" s="93"/>
      <c r="J1482" s="2"/>
      <c r="K1482" s="4"/>
      <c r="L1482" s="4"/>
      <c r="M1482" s="4"/>
    </row>
    <row r="1483">
      <c r="A1483" s="54"/>
      <c r="B1483" s="2"/>
      <c r="C1483" s="2"/>
      <c r="D1483" s="2"/>
      <c r="E1483" s="2"/>
      <c r="H1483" s="2"/>
      <c r="I1483" s="93"/>
      <c r="J1483" s="2"/>
      <c r="K1483" s="4"/>
      <c r="L1483" s="4"/>
      <c r="M1483" s="4"/>
    </row>
    <row r="1484">
      <c r="A1484" s="54"/>
      <c r="B1484" s="2"/>
      <c r="C1484" s="2"/>
      <c r="D1484" s="2"/>
      <c r="E1484" s="2"/>
      <c r="H1484" s="2"/>
      <c r="I1484" s="93"/>
      <c r="J1484" s="2"/>
      <c r="K1484" s="4"/>
      <c r="L1484" s="4"/>
      <c r="M1484" s="4"/>
    </row>
    <row r="1485">
      <c r="A1485" s="54"/>
      <c r="B1485" s="2"/>
      <c r="C1485" s="2"/>
      <c r="D1485" s="2"/>
      <c r="E1485" s="2"/>
      <c r="H1485" s="2"/>
      <c r="I1485" s="93"/>
      <c r="J1485" s="2"/>
      <c r="K1485" s="4"/>
      <c r="L1485" s="4"/>
      <c r="M1485" s="4"/>
    </row>
    <row r="1486">
      <c r="A1486" s="54"/>
      <c r="B1486" s="2"/>
      <c r="C1486" s="2"/>
      <c r="D1486" s="2"/>
      <c r="E1486" s="2"/>
      <c r="H1486" s="2"/>
      <c r="I1486" s="93"/>
      <c r="J1486" s="2"/>
      <c r="K1486" s="4"/>
      <c r="L1486" s="4"/>
      <c r="M1486" s="4"/>
    </row>
    <row r="1487">
      <c r="A1487" s="54"/>
      <c r="B1487" s="2"/>
      <c r="C1487" s="2"/>
      <c r="D1487" s="2"/>
      <c r="E1487" s="2"/>
      <c r="H1487" s="2"/>
      <c r="I1487" s="93"/>
      <c r="J1487" s="2"/>
      <c r="K1487" s="4"/>
      <c r="L1487" s="4"/>
      <c r="M1487" s="4"/>
    </row>
    <row r="1488">
      <c r="A1488" s="54"/>
      <c r="B1488" s="2"/>
      <c r="C1488" s="2"/>
      <c r="D1488" s="2"/>
      <c r="E1488" s="2"/>
      <c r="H1488" s="2"/>
      <c r="I1488" s="93"/>
      <c r="J1488" s="2"/>
      <c r="K1488" s="4"/>
      <c r="L1488" s="4"/>
      <c r="M1488" s="4"/>
    </row>
    <row r="1489">
      <c r="A1489" s="54"/>
      <c r="B1489" s="2"/>
      <c r="C1489" s="2"/>
      <c r="D1489" s="2"/>
      <c r="E1489" s="2"/>
      <c r="H1489" s="2"/>
      <c r="I1489" s="93"/>
      <c r="J1489" s="2"/>
      <c r="K1489" s="4"/>
      <c r="L1489" s="4"/>
      <c r="M1489" s="4"/>
    </row>
    <row r="1490">
      <c r="A1490" s="54"/>
      <c r="B1490" s="2"/>
      <c r="C1490" s="2"/>
      <c r="D1490" s="2"/>
      <c r="E1490" s="2"/>
      <c r="H1490" s="2"/>
      <c r="I1490" s="93"/>
      <c r="J1490" s="2"/>
      <c r="K1490" s="4"/>
      <c r="L1490" s="4"/>
      <c r="M1490" s="4"/>
    </row>
    <row r="1491">
      <c r="A1491" s="54"/>
      <c r="B1491" s="2"/>
      <c r="C1491" s="2"/>
      <c r="D1491" s="2"/>
      <c r="E1491" s="2"/>
      <c r="H1491" s="2"/>
      <c r="I1491" s="93"/>
      <c r="J1491" s="2"/>
      <c r="K1491" s="4"/>
      <c r="L1491" s="4"/>
      <c r="M1491" s="4"/>
    </row>
    <row r="1492">
      <c r="A1492" s="54"/>
      <c r="B1492" s="2"/>
      <c r="C1492" s="2"/>
      <c r="D1492" s="2"/>
      <c r="E1492" s="2"/>
      <c r="H1492" s="2"/>
      <c r="I1492" s="93"/>
      <c r="J1492" s="2"/>
      <c r="K1492" s="4"/>
      <c r="L1492" s="4"/>
      <c r="M1492" s="4"/>
    </row>
    <row r="1493">
      <c r="A1493" s="54"/>
      <c r="B1493" s="2"/>
      <c r="C1493" s="2"/>
      <c r="D1493" s="2"/>
      <c r="E1493" s="2"/>
      <c r="H1493" s="2"/>
      <c r="I1493" s="93"/>
      <c r="J1493" s="2"/>
      <c r="K1493" s="4"/>
      <c r="L1493" s="4"/>
      <c r="M1493" s="4"/>
    </row>
    <row r="1494">
      <c r="A1494" s="54"/>
      <c r="B1494" s="2"/>
      <c r="C1494" s="2"/>
      <c r="D1494" s="2"/>
      <c r="E1494" s="2"/>
      <c r="H1494" s="2"/>
      <c r="I1494" s="93"/>
      <c r="J1494" s="2"/>
      <c r="K1494" s="4"/>
      <c r="L1494" s="4"/>
      <c r="M1494" s="4"/>
    </row>
    <row r="1495">
      <c r="A1495" s="54"/>
      <c r="B1495" s="2"/>
      <c r="C1495" s="2"/>
      <c r="D1495" s="2"/>
      <c r="E1495" s="2"/>
      <c r="H1495" s="2"/>
      <c r="I1495" s="93"/>
      <c r="J1495" s="2"/>
      <c r="K1495" s="4"/>
      <c r="L1495" s="4"/>
      <c r="M1495" s="4"/>
    </row>
    <row r="1496">
      <c r="A1496" s="54"/>
      <c r="B1496" s="2"/>
      <c r="C1496" s="2"/>
      <c r="D1496" s="2"/>
      <c r="E1496" s="2"/>
      <c r="H1496" s="2"/>
      <c r="I1496" s="93"/>
      <c r="J1496" s="2"/>
      <c r="K1496" s="4"/>
      <c r="L1496" s="4"/>
      <c r="M1496" s="4"/>
    </row>
    <row r="1497">
      <c r="A1497" s="54"/>
      <c r="B1497" s="2"/>
      <c r="C1497" s="2"/>
      <c r="D1497" s="2"/>
      <c r="E1497" s="2"/>
      <c r="H1497" s="2"/>
      <c r="I1497" s="93"/>
      <c r="J1497" s="2"/>
      <c r="K1497" s="4"/>
      <c r="L1497" s="4"/>
      <c r="M1497" s="4"/>
    </row>
    <row r="1498">
      <c r="A1498" s="54"/>
      <c r="B1498" s="2"/>
      <c r="C1498" s="2"/>
      <c r="D1498" s="2"/>
      <c r="E1498" s="2"/>
      <c r="H1498" s="2"/>
      <c r="I1498" s="93"/>
      <c r="J1498" s="2"/>
      <c r="K1498" s="4"/>
      <c r="L1498" s="4"/>
      <c r="M1498" s="4"/>
    </row>
    <row r="1499">
      <c r="A1499" s="54"/>
      <c r="B1499" s="2"/>
      <c r="C1499" s="2"/>
      <c r="D1499" s="2"/>
      <c r="E1499" s="2"/>
      <c r="H1499" s="2"/>
      <c r="I1499" s="93"/>
      <c r="J1499" s="2"/>
      <c r="K1499" s="4"/>
      <c r="L1499" s="4"/>
      <c r="M1499" s="4"/>
    </row>
    <row r="1500">
      <c r="A1500" s="54"/>
      <c r="B1500" s="2"/>
      <c r="C1500" s="2"/>
      <c r="D1500" s="2"/>
      <c r="E1500" s="2"/>
      <c r="H1500" s="2"/>
      <c r="I1500" s="93"/>
      <c r="J1500" s="2"/>
      <c r="K1500" s="4"/>
      <c r="L1500" s="4"/>
      <c r="M1500" s="4"/>
    </row>
    <row r="1501">
      <c r="A1501" s="54"/>
      <c r="B1501" s="2"/>
      <c r="C1501" s="2"/>
      <c r="D1501" s="2"/>
      <c r="E1501" s="2"/>
      <c r="H1501" s="2"/>
      <c r="I1501" s="93"/>
      <c r="J1501" s="2"/>
      <c r="K1501" s="4"/>
      <c r="L1501" s="4"/>
      <c r="M1501" s="4"/>
    </row>
    <row r="1502">
      <c r="A1502" s="54"/>
      <c r="B1502" s="2"/>
      <c r="C1502" s="2"/>
      <c r="D1502" s="2"/>
      <c r="E1502" s="2"/>
      <c r="H1502" s="2"/>
      <c r="I1502" s="93"/>
      <c r="J1502" s="2"/>
      <c r="K1502" s="4"/>
      <c r="L1502" s="4"/>
      <c r="M1502" s="4"/>
    </row>
    <row r="1503">
      <c r="A1503" s="54"/>
      <c r="B1503" s="2"/>
      <c r="C1503" s="2"/>
      <c r="D1503" s="2"/>
      <c r="E1503" s="2"/>
      <c r="H1503" s="2"/>
      <c r="I1503" s="93"/>
      <c r="J1503" s="2"/>
      <c r="K1503" s="4"/>
      <c r="L1503" s="4"/>
      <c r="M1503" s="4"/>
    </row>
    <row r="1504">
      <c r="A1504" s="54"/>
      <c r="B1504" s="2"/>
      <c r="C1504" s="2"/>
      <c r="D1504" s="2"/>
      <c r="E1504" s="2"/>
      <c r="H1504" s="2"/>
      <c r="I1504" s="93"/>
      <c r="J1504" s="2"/>
      <c r="K1504" s="4"/>
      <c r="L1504" s="4"/>
      <c r="M1504" s="4"/>
    </row>
    <row r="1505">
      <c r="A1505" s="54"/>
      <c r="B1505" s="2"/>
      <c r="C1505" s="2"/>
      <c r="D1505" s="2"/>
      <c r="E1505" s="2"/>
      <c r="H1505" s="2"/>
      <c r="I1505" s="93"/>
      <c r="J1505" s="2"/>
      <c r="K1505" s="4"/>
      <c r="L1505" s="4"/>
      <c r="M1505" s="4"/>
    </row>
    <row r="1506">
      <c r="A1506" s="54"/>
      <c r="B1506" s="2"/>
      <c r="C1506" s="2"/>
      <c r="D1506" s="2"/>
      <c r="E1506" s="2"/>
      <c r="H1506" s="2"/>
      <c r="I1506" s="93"/>
      <c r="J1506" s="2"/>
      <c r="K1506" s="4"/>
      <c r="L1506" s="4"/>
      <c r="M1506" s="4"/>
    </row>
    <row r="1507">
      <c r="A1507" s="54"/>
      <c r="B1507" s="2"/>
      <c r="C1507" s="2"/>
      <c r="D1507" s="2"/>
      <c r="E1507" s="2"/>
      <c r="H1507" s="2"/>
      <c r="I1507" s="93"/>
      <c r="J1507" s="2"/>
      <c r="K1507" s="4"/>
      <c r="L1507" s="4"/>
      <c r="M1507" s="4"/>
    </row>
    <row r="1508">
      <c r="A1508" s="54"/>
      <c r="B1508" s="2"/>
      <c r="C1508" s="2"/>
      <c r="D1508" s="2"/>
      <c r="E1508" s="2"/>
      <c r="H1508" s="2"/>
      <c r="I1508" s="93"/>
      <c r="J1508" s="2"/>
      <c r="K1508" s="4"/>
      <c r="L1508" s="4"/>
      <c r="M1508" s="4"/>
    </row>
    <row r="1509">
      <c r="A1509" s="54"/>
      <c r="B1509" s="2"/>
      <c r="C1509" s="2"/>
      <c r="D1509" s="2"/>
      <c r="E1509" s="2"/>
      <c r="H1509" s="2"/>
      <c r="I1509" s="93"/>
      <c r="J1509" s="2"/>
      <c r="K1509" s="4"/>
      <c r="L1509" s="4"/>
      <c r="M1509" s="4"/>
    </row>
    <row r="1510">
      <c r="A1510" s="54"/>
      <c r="B1510" s="2"/>
      <c r="C1510" s="2"/>
      <c r="D1510" s="2"/>
      <c r="E1510" s="2"/>
      <c r="H1510" s="2"/>
      <c r="I1510" s="93"/>
      <c r="J1510" s="2"/>
      <c r="K1510" s="4"/>
      <c r="L1510" s="4"/>
      <c r="M1510" s="4"/>
    </row>
    <row r="1511">
      <c r="A1511" s="54"/>
      <c r="B1511" s="2"/>
      <c r="C1511" s="2"/>
      <c r="D1511" s="2"/>
      <c r="E1511" s="2"/>
      <c r="H1511" s="2"/>
      <c r="I1511" s="93"/>
      <c r="J1511" s="2"/>
      <c r="K1511" s="4"/>
      <c r="L1511" s="4"/>
      <c r="M1511" s="4"/>
    </row>
    <row r="1512">
      <c r="A1512" s="54"/>
      <c r="B1512" s="2"/>
      <c r="C1512" s="2"/>
      <c r="D1512" s="2"/>
      <c r="E1512" s="2"/>
      <c r="H1512" s="2"/>
      <c r="I1512" s="93"/>
      <c r="J1512" s="2"/>
      <c r="K1512" s="4"/>
      <c r="L1512" s="4"/>
      <c r="M1512" s="4"/>
    </row>
    <row r="1513">
      <c r="A1513" s="54"/>
      <c r="B1513" s="2"/>
      <c r="C1513" s="2"/>
      <c r="D1513" s="2"/>
      <c r="E1513" s="2"/>
      <c r="H1513" s="2"/>
      <c r="I1513" s="93"/>
      <c r="J1513" s="2"/>
      <c r="K1513" s="4"/>
      <c r="L1513" s="4"/>
      <c r="M1513" s="4"/>
    </row>
    <row r="1514">
      <c r="A1514" s="54"/>
      <c r="B1514" s="2"/>
      <c r="C1514" s="2"/>
      <c r="D1514" s="2"/>
      <c r="E1514" s="2"/>
      <c r="H1514" s="2"/>
      <c r="I1514" s="93"/>
      <c r="J1514" s="2"/>
      <c r="K1514" s="4"/>
      <c r="L1514" s="4"/>
      <c r="M1514" s="4"/>
    </row>
    <row r="1515">
      <c r="A1515" s="54"/>
      <c r="B1515" s="2"/>
      <c r="C1515" s="2"/>
      <c r="D1515" s="2"/>
      <c r="E1515" s="2"/>
      <c r="H1515" s="2"/>
      <c r="I1515" s="93"/>
      <c r="J1515" s="2"/>
      <c r="K1515" s="4"/>
      <c r="L1515" s="4"/>
      <c r="M1515" s="4"/>
    </row>
    <row r="1516">
      <c r="A1516" s="54"/>
      <c r="B1516" s="2"/>
      <c r="C1516" s="2"/>
      <c r="D1516" s="2"/>
      <c r="E1516" s="2"/>
      <c r="H1516" s="2"/>
      <c r="I1516" s="93"/>
      <c r="J1516" s="2"/>
      <c r="K1516" s="4"/>
      <c r="L1516" s="4"/>
      <c r="M1516" s="4"/>
    </row>
    <row r="1517">
      <c r="A1517" s="54"/>
      <c r="B1517" s="2"/>
      <c r="C1517" s="2"/>
      <c r="D1517" s="2"/>
      <c r="E1517" s="2"/>
      <c r="F1517" s="2"/>
      <c r="G1517" s="2"/>
      <c r="H1517" s="2"/>
      <c r="I1517" s="93"/>
      <c r="J1517" s="2"/>
      <c r="K1517" s="4"/>
      <c r="L1517" s="4"/>
      <c r="M1517" s="4"/>
    </row>
    <row r="1518">
      <c r="A1518" s="54"/>
      <c r="B1518" s="2"/>
      <c r="C1518" s="2"/>
      <c r="D1518" s="2"/>
      <c r="E1518" s="2"/>
      <c r="H1518" s="2"/>
      <c r="I1518" s="93"/>
      <c r="J1518" s="2"/>
      <c r="K1518" s="4"/>
      <c r="L1518" s="4"/>
      <c r="M1518" s="4"/>
    </row>
    <row r="1519">
      <c r="A1519" s="54"/>
      <c r="B1519" s="2"/>
      <c r="C1519" s="2"/>
      <c r="D1519" s="2"/>
      <c r="E1519" s="2"/>
      <c r="H1519" s="2"/>
      <c r="I1519" s="93"/>
      <c r="J1519" s="2"/>
      <c r="K1519" s="4"/>
      <c r="L1519" s="4"/>
      <c r="M1519" s="4"/>
    </row>
    <row r="1520">
      <c r="A1520" s="54"/>
      <c r="B1520" s="2"/>
      <c r="C1520" s="2"/>
      <c r="D1520" s="2"/>
      <c r="E1520" s="2"/>
      <c r="H1520" s="2"/>
      <c r="I1520" s="93"/>
      <c r="J1520" s="2"/>
      <c r="K1520" s="4"/>
      <c r="L1520" s="4"/>
      <c r="M1520" s="4"/>
    </row>
    <row r="1521">
      <c r="A1521" s="54"/>
      <c r="B1521" s="2"/>
      <c r="C1521" s="2"/>
      <c r="D1521" s="2"/>
      <c r="E1521" s="2"/>
      <c r="H1521" s="2"/>
      <c r="I1521" s="93"/>
      <c r="J1521" s="2"/>
      <c r="K1521" s="4"/>
      <c r="L1521" s="4"/>
      <c r="M1521" s="4"/>
    </row>
    <row r="1522">
      <c r="A1522" s="54"/>
      <c r="B1522" s="2"/>
      <c r="C1522" s="2"/>
      <c r="D1522" s="2"/>
      <c r="E1522" s="2"/>
      <c r="H1522" s="2"/>
      <c r="I1522" s="93"/>
      <c r="J1522" s="2"/>
      <c r="K1522" s="4"/>
      <c r="L1522" s="4"/>
      <c r="M1522" s="4"/>
    </row>
    <row r="1523">
      <c r="A1523" s="54"/>
      <c r="B1523" s="2"/>
      <c r="C1523" s="2"/>
      <c r="D1523" s="2"/>
      <c r="E1523" s="2"/>
      <c r="H1523" s="2"/>
      <c r="I1523" s="93"/>
      <c r="J1523" s="2"/>
      <c r="K1523" s="4"/>
      <c r="L1523" s="4"/>
      <c r="M1523" s="4"/>
    </row>
    <row r="1524">
      <c r="A1524" s="54"/>
      <c r="B1524" s="2"/>
      <c r="C1524" s="2"/>
      <c r="D1524" s="2"/>
      <c r="E1524" s="2"/>
      <c r="H1524" s="2"/>
      <c r="I1524" s="93"/>
      <c r="J1524" s="2"/>
      <c r="K1524" s="4"/>
      <c r="L1524" s="4"/>
      <c r="M1524" s="4"/>
    </row>
    <row r="1525">
      <c r="A1525" s="54"/>
      <c r="B1525" s="2"/>
      <c r="C1525" s="2"/>
      <c r="D1525" s="2"/>
      <c r="E1525" s="2"/>
      <c r="H1525" s="2"/>
      <c r="I1525" s="93"/>
      <c r="J1525" s="2"/>
      <c r="K1525" s="4"/>
      <c r="L1525" s="4"/>
      <c r="M1525" s="4"/>
    </row>
    <row r="1526">
      <c r="A1526" s="54"/>
      <c r="B1526" s="2"/>
      <c r="C1526" s="2"/>
      <c r="D1526" s="2"/>
      <c r="E1526" s="2"/>
      <c r="H1526" s="2"/>
      <c r="I1526" s="93"/>
      <c r="J1526" s="2"/>
      <c r="K1526" s="4"/>
      <c r="L1526" s="4"/>
      <c r="M1526" s="4"/>
    </row>
    <row r="1527">
      <c r="A1527" s="54"/>
      <c r="B1527" s="2"/>
      <c r="C1527" s="2"/>
      <c r="D1527" s="2"/>
      <c r="E1527" s="2"/>
      <c r="H1527" s="2"/>
      <c r="I1527" s="93"/>
      <c r="J1527" s="2"/>
      <c r="K1527" s="4"/>
      <c r="L1527" s="4"/>
      <c r="M1527" s="4"/>
    </row>
    <row r="1528">
      <c r="A1528" s="54"/>
      <c r="B1528" s="2"/>
      <c r="C1528" s="2"/>
      <c r="D1528" s="2"/>
      <c r="E1528" s="2"/>
      <c r="H1528" s="2"/>
      <c r="I1528" s="93"/>
      <c r="J1528" s="2"/>
      <c r="K1528" s="4"/>
      <c r="L1528" s="4"/>
      <c r="M1528" s="4"/>
    </row>
    <row r="1529">
      <c r="A1529" s="54"/>
      <c r="B1529" s="2"/>
      <c r="C1529" s="2"/>
      <c r="D1529" s="2"/>
      <c r="E1529" s="2"/>
      <c r="H1529" s="2"/>
      <c r="I1529" s="93"/>
      <c r="J1529" s="2"/>
      <c r="K1529" s="4"/>
      <c r="L1529" s="4"/>
      <c r="M1529" s="4"/>
    </row>
    <row r="1530">
      <c r="A1530" s="54"/>
      <c r="B1530" s="2"/>
      <c r="C1530" s="2"/>
      <c r="D1530" s="2"/>
      <c r="E1530" s="2"/>
      <c r="H1530" s="2"/>
      <c r="I1530" s="93"/>
      <c r="J1530" s="2"/>
      <c r="K1530" s="4"/>
      <c r="L1530" s="4"/>
      <c r="M1530" s="4"/>
    </row>
    <row r="1531">
      <c r="A1531" s="54"/>
      <c r="B1531" s="2"/>
      <c r="C1531" s="2"/>
      <c r="D1531" s="2"/>
      <c r="E1531" s="2"/>
      <c r="H1531" s="2"/>
      <c r="I1531" s="93"/>
      <c r="J1531" s="2"/>
      <c r="K1531" s="4"/>
      <c r="L1531" s="4"/>
      <c r="M1531" s="4"/>
    </row>
    <row r="1532">
      <c r="A1532" s="54"/>
      <c r="B1532" s="2"/>
      <c r="C1532" s="2"/>
      <c r="D1532" s="2"/>
      <c r="E1532" s="2"/>
      <c r="H1532" s="2"/>
      <c r="I1532" s="93"/>
      <c r="J1532" s="2"/>
      <c r="K1532" s="4"/>
      <c r="L1532" s="4"/>
      <c r="M1532" s="4"/>
    </row>
    <row r="1533">
      <c r="A1533" s="54"/>
      <c r="B1533" s="2"/>
      <c r="C1533" s="2"/>
      <c r="D1533" s="2"/>
      <c r="E1533" s="2"/>
      <c r="H1533" s="2"/>
      <c r="I1533" s="93"/>
      <c r="J1533" s="2"/>
      <c r="K1533" s="4"/>
      <c r="L1533" s="4"/>
      <c r="M1533" s="4"/>
    </row>
    <row r="1534">
      <c r="A1534" s="54"/>
      <c r="B1534" s="2"/>
      <c r="C1534" s="2"/>
      <c r="D1534" s="2"/>
      <c r="E1534" s="2"/>
      <c r="H1534" s="2"/>
      <c r="I1534" s="93"/>
      <c r="J1534" s="2"/>
      <c r="K1534" s="4"/>
      <c r="L1534" s="4"/>
      <c r="M1534" s="4"/>
    </row>
    <row r="1535">
      <c r="A1535" s="54"/>
      <c r="B1535" s="2"/>
      <c r="C1535" s="2"/>
      <c r="D1535" s="2"/>
      <c r="E1535" s="2"/>
      <c r="H1535" s="2"/>
      <c r="I1535" s="93"/>
      <c r="J1535" s="2"/>
      <c r="K1535" s="4"/>
      <c r="L1535" s="4"/>
      <c r="M1535" s="4"/>
    </row>
    <row r="1536">
      <c r="A1536" s="54"/>
      <c r="B1536" s="2"/>
      <c r="C1536" s="2"/>
      <c r="D1536" s="2"/>
      <c r="E1536" s="2"/>
      <c r="H1536" s="2"/>
      <c r="I1536" s="93"/>
      <c r="J1536" s="2"/>
      <c r="K1536" s="4"/>
      <c r="L1536" s="4"/>
      <c r="M1536" s="4"/>
    </row>
    <row r="1537">
      <c r="A1537" s="54"/>
      <c r="B1537" s="2"/>
      <c r="C1537" s="2"/>
      <c r="D1537" s="2"/>
      <c r="E1537" s="2"/>
      <c r="H1537" s="2"/>
      <c r="I1537" s="93"/>
      <c r="J1537" s="2"/>
      <c r="K1537" s="4"/>
      <c r="L1537" s="4"/>
      <c r="M1537" s="4"/>
    </row>
    <row r="1538">
      <c r="A1538" s="54"/>
      <c r="B1538" s="2"/>
      <c r="C1538" s="2"/>
      <c r="D1538" s="2"/>
      <c r="E1538" s="2"/>
      <c r="H1538" s="2"/>
      <c r="I1538" s="93"/>
      <c r="J1538" s="2"/>
      <c r="K1538" s="4"/>
      <c r="L1538" s="4"/>
      <c r="M1538" s="4"/>
    </row>
    <row r="1539">
      <c r="A1539" s="54"/>
      <c r="B1539" s="2"/>
      <c r="C1539" s="2"/>
      <c r="D1539" s="2"/>
      <c r="E1539" s="2"/>
      <c r="F1539" s="2"/>
      <c r="G1539" s="2"/>
      <c r="H1539" s="2"/>
      <c r="I1539" s="93"/>
      <c r="J1539" s="2"/>
      <c r="K1539" s="4"/>
      <c r="L1539" s="4"/>
      <c r="M1539" s="4"/>
    </row>
    <row r="1540">
      <c r="A1540" s="54"/>
      <c r="B1540" s="2"/>
      <c r="C1540" s="2"/>
      <c r="D1540" s="2"/>
      <c r="E1540" s="2"/>
      <c r="H1540" s="2"/>
      <c r="I1540" s="93"/>
      <c r="J1540" s="2"/>
      <c r="K1540" s="4"/>
      <c r="L1540" s="4"/>
      <c r="M1540" s="4"/>
    </row>
    <row r="1541">
      <c r="A1541" s="54"/>
      <c r="B1541" s="2"/>
      <c r="C1541" s="2"/>
      <c r="D1541" s="2"/>
      <c r="E1541" s="2"/>
      <c r="H1541" s="2"/>
      <c r="I1541" s="93"/>
      <c r="J1541" s="2"/>
      <c r="K1541" s="4"/>
      <c r="L1541" s="4"/>
      <c r="M1541" s="4"/>
    </row>
    <row r="1542">
      <c r="A1542" s="54"/>
      <c r="B1542" s="2"/>
      <c r="C1542" s="2"/>
      <c r="D1542" s="2"/>
      <c r="E1542" s="2"/>
      <c r="H1542" s="2"/>
      <c r="I1542" s="93"/>
      <c r="J1542" s="2"/>
      <c r="K1542" s="4"/>
      <c r="L1542" s="4"/>
      <c r="M1542" s="4"/>
    </row>
    <row r="1543">
      <c r="A1543" s="54"/>
      <c r="B1543" s="2"/>
      <c r="C1543" s="2"/>
      <c r="D1543" s="2"/>
      <c r="E1543" s="2"/>
      <c r="H1543" s="2"/>
      <c r="I1543" s="93"/>
      <c r="J1543" s="2"/>
      <c r="K1543" s="4"/>
      <c r="L1543" s="4"/>
      <c r="M1543" s="4"/>
    </row>
    <row r="1544">
      <c r="A1544" s="54"/>
      <c r="B1544" s="2"/>
      <c r="C1544" s="2"/>
      <c r="D1544" s="2"/>
      <c r="E1544" s="2"/>
      <c r="H1544" s="2"/>
      <c r="I1544" s="93"/>
      <c r="J1544" s="2"/>
      <c r="K1544" s="4"/>
      <c r="L1544" s="4"/>
      <c r="M1544" s="4"/>
    </row>
    <row r="1545">
      <c r="A1545" s="54"/>
      <c r="B1545" s="2"/>
      <c r="C1545" s="2"/>
      <c r="D1545" s="2"/>
      <c r="E1545" s="2"/>
      <c r="H1545" s="2"/>
      <c r="I1545" s="93"/>
      <c r="J1545" s="2"/>
      <c r="K1545" s="4"/>
      <c r="L1545" s="4"/>
      <c r="M1545" s="4"/>
    </row>
    <row r="1546">
      <c r="A1546" s="54"/>
      <c r="B1546" s="2"/>
      <c r="C1546" s="2"/>
      <c r="D1546" s="2"/>
      <c r="E1546" s="2"/>
      <c r="H1546" s="2"/>
      <c r="I1546" s="93"/>
      <c r="J1546" s="2"/>
      <c r="K1546" s="4"/>
      <c r="L1546" s="4"/>
      <c r="M1546" s="4"/>
    </row>
    <row r="1547">
      <c r="A1547" s="54"/>
      <c r="B1547" s="2"/>
      <c r="C1547" s="2"/>
      <c r="D1547" s="2"/>
      <c r="E1547" s="2"/>
      <c r="H1547" s="2"/>
      <c r="I1547" s="93"/>
      <c r="J1547" s="2"/>
      <c r="K1547" s="4"/>
      <c r="L1547" s="4"/>
      <c r="M1547" s="4"/>
    </row>
    <row r="1548">
      <c r="A1548" s="54"/>
      <c r="B1548" s="2"/>
      <c r="C1548" s="2"/>
      <c r="D1548" s="2"/>
      <c r="E1548" s="2"/>
      <c r="H1548" s="2"/>
      <c r="I1548" s="93"/>
      <c r="J1548" s="2"/>
      <c r="K1548" s="4"/>
      <c r="L1548" s="4"/>
      <c r="M1548" s="4"/>
    </row>
    <row r="1549">
      <c r="A1549" s="54"/>
      <c r="B1549" s="2"/>
      <c r="C1549" s="2"/>
      <c r="D1549" s="2"/>
      <c r="E1549" s="2"/>
      <c r="H1549" s="2"/>
      <c r="I1549" s="93"/>
      <c r="J1549" s="2"/>
      <c r="K1549" s="4"/>
      <c r="L1549" s="4"/>
      <c r="M1549" s="4"/>
    </row>
    <row r="1550">
      <c r="A1550" s="54"/>
      <c r="B1550" s="2"/>
      <c r="C1550" s="2"/>
      <c r="D1550" s="2"/>
      <c r="E1550" s="2"/>
      <c r="H1550" s="2"/>
      <c r="I1550" s="93"/>
      <c r="J1550" s="2"/>
      <c r="K1550" s="4"/>
      <c r="L1550" s="4"/>
      <c r="M1550" s="4"/>
    </row>
    <row r="1551">
      <c r="A1551" s="54"/>
      <c r="B1551" s="2"/>
      <c r="C1551" s="2"/>
      <c r="D1551" s="2"/>
      <c r="E1551" s="2"/>
      <c r="H1551" s="2"/>
      <c r="I1551" s="93"/>
      <c r="J1551" s="2"/>
      <c r="K1551" s="4"/>
      <c r="L1551" s="4"/>
      <c r="M1551" s="4"/>
    </row>
    <row r="1552">
      <c r="A1552" s="54"/>
      <c r="B1552" s="2"/>
      <c r="C1552" s="2"/>
      <c r="D1552" s="2"/>
      <c r="E1552" s="2"/>
      <c r="H1552" s="2"/>
      <c r="I1552" s="93"/>
      <c r="J1552" s="2"/>
      <c r="K1552" s="4"/>
      <c r="L1552" s="4"/>
      <c r="M1552" s="4"/>
    </row>
    <row r="1553">
      <c r="A1553" s="54"/>
      <c r="B1553" s="2"/>
      <c r="C1553" s="2"/>
      <c r="D1553" s="2"/>
      <c r="E1553" s="2"/>
      <c r="H1553" s="2"/>
      <c r="I1553" s="93"/>
      <c r="J1553" s="2"/>
      <c r="K1553" s="4"/>
      <c r="L1553" s="4"/>
      <c r="M1553" s="4"/>
    </row>
    <row r="1554">
      <c r="A1554" s="54"/>
      <c r="B1554" s="2"/>
      <c r="C1554" s="2"/>
      <c r="D1554" s="2"/>
      <c r="E1554" s="2"/>
      <c r="H1554" s="2"/>
      <c r="I1554" s="93"/>
      <c r="J1554" s="2"/>
      <c r="K1554" s="4"/>
      <c r="L1554" s="4"/>
      <c r="M1554" s="4"/>
    </row>
    <row r="1555">
      <c r="A1555" s="54"/>
      <c r="B1555" s="2"/>
      <c r="C1555" s="2"/>
      <c r="D1555" s="2"/>
      <c r="E1555" s="2"/>
      <c r="H1555" s="2"/>
      <c r="I1555" s="93"/>
      <c r="J1555" s="2"/>
      <c r="K1555" s="4"/>
      <c r="L1555" s="4"/>
      <c r="M1555" s="4"/>
    </row>
    <row r="1556">
      <c r="A1556" s="54"/>
      <c r="B1556" s="2"/>
      <c r="C1556" s="2"/>
      <c r="D1556" s="2"/>
      <c r="E1556" s="2"/>
      <c r="H1556" s="2"/>
      <c r="I1556" s="93"/>
      <c r="J1556" s="2"/>
      <c r="K1556" s="4"/>
      <c r="L1556" s="4"/>
      <c r="M1556" s="4"/>
    </row>
    <row r="1557">
      <c r="A1557" s="54"/>
      <c r="B1557" s="2"/>
      <c r="C1557" s="2"/>
      <c r="D1557" s="2"/>
      <c r="E1557" s="2"/>
      <c r="H1557" s="2"/>
      <c r="I1557" s="93"/>
      <c r="J1557" s="2"/>
      <c r="K1557" s="4"/>
      <c r="L1557" s="4"/>
      <c r="M1557" s="4"/>
    </row>
    <row r="1558">
      <c r="A1558" s="54"/>
      <c r="B1558" s="2"/>
      <c r="C1558" s="2"/>
      <c r="D1558" s="2"/>
      <c r="E1558" s="2"/>
      <c r="H1558" s="2"/>
      <c r="I1558" s="93"/>
      <c r="J1558" s="2"/>
      <c r="K1558" s="4"/>
      <c r="L1558" s="4"/>
      <c r="M1558" s="4"/>
    </row>
    <row r="1559">
      <c r="A1559" s="54"/>
      <c r="B1559" s="2"/>
      <c r="C1559" s="2"/>
      <c r="D1559" s="2"/>
      <c r="E1559" s="2"/>
      <c r="H1559" s="2"/>
      <c r="I1559" s="93"/>
      <c r="J1559" s="2"/>
      <c r="K1559" s="4"/>
      <c r="L1559" s="4"/>
      <c r="M1559" s="4"/>
    </row>
    <row r="1560">
      <c r="A1560" s="54"/>
      <c r="B1560" s="2"/>
      <c r="C1560" s="2"/>
      <c r="D1560" s="2"/>
      <c r="E1560" s="2"/>
      <c r="H1560" s="2"/>
      <c r="I1560" s="93"/>
      <c r="J1560" s="2"/>
      <c r="K1560" s="4"/>
      <c r="L1560" s="4"/>
      <c r="M1560" s="4"/>
    </row>
    <row r="1561">
      <c r="A1561" s="54"/>
      <c r="B1561" s="2"/>
      <c r="C1561" s="2"/>
      <c r="D1561" s="2"/>
      <c r="E1561" s="2"/>
      <c r="H1561" s="2"/>
      <c r="I1561" s="93"/>
      <c r="J1561" s="2"/>
      <c r="K1561" s="4"/>
      <c r="L1561" s="4"/>
      <c r="M1561" s="4"/>
    </row>
    <row r="1562">
      <c r="A1562" s="54"/>
      <c r="B1562" s="2"/>
      <c r="C1562" s="2"/>
      <c r="D1562" s="2"/>
      <c r="E1562" s="2"/>
      <c r="H1562" s="2"/>
      <c r="I1562" s="93"/>
      <c r="J1562" s="2"/>
      <c r="K1562" s="4"/>
      <c r="L1562" s="4"/>
      <c r="M1562" s="4"/>
    </row>
    <row r="1563">
      <c r="A1563" s="54"/>
      <c r="B1563" s="2"/>
      <c r="C1563" s="2"/>
      <c r="D1563" s="2"/>
      <c r="E1563" s="2"/>
      <c r="H1563" s="2"/>
      <c r="I1563" s="93"/>
      <c r="J1563" s="2"/>
      <c r="K1563" s="4"/>
      <c r="L1563" s="4"/>
      <c r="M1563" s="4"/>
    </row>
    <row r="1564">
      <c r="A1564" s="54"/>
      <c r="B1564" s="2"/>
      <c r="C1564" s="2"/>
      <c r="D1564" s="2"/>
      <c r="E1564" s="2"/>
      <c r="H1564" s="2"/>
      <c r="I1564" s="93"/>
      <c r="J1564" s="2"/>
      <c r="K1564" s="4"/>
      <c r="L1564" s="4"/>
      <c r="M1564" s="4"/>
    </row>
    <row r="1565">
      <c r="A1565" s="54"/>
      <c r="B1565" s="2"/>
      <c r="C1565" s="2"/>
      <c r="D1565" s="2"/>
      <c r="E1565" s="2"/>
      <c r="H1565" s="2"/>
      <c r="I1565" s="93"/>
      <c r="J1565" s="2"/>
      <c r="K1565" s="4"/>
      <c r="L1565" s="4"/>
      <c r="M1565" s="4"/>
    </row>
    <row r="1566">
      <c r="A1566" s="54"/>
      <c r="B1566" s="2"/>
      <c r="C1566" s="2"/>
      <c r="D1566" s="2"/>
      <c r="E1566" s="2"/>
      <c r="H1566" s="2"/>
      <c r="I1566" s="93"/>
      <c r="J1566" s="2"/>
      <c r="K1566" s="4"/>
      <c r="L1566" s="4"/>
      <c r="M1566" s="4"/>
    </row>
    <row r="1567">
      <c r="A1567" s="54"/>
      <c r="B1567" s="2"/>
      <c r="C1567" s="2"/>
      <c r="D1567" s="2"/>
      <c r="E1567" s="2"/>
      <c r="H1567" s="2"/>
      <c r="I1567" s="93"/>
      <c r="J1567" s="2"/>
      <c r="K1567" s="4"/>
      <c r="L1567" s="4"/>
      <c r="M1567" s="4"/>
    </row>
    <row r="1568">
      <c r="A1568" s="54"/>
      <c r="B1568" s="2"/>
      <c r="C1568" s="2"/>
      <c r="D1568" s="2"/>
      <c r="E1568" s="2"/>
      <c r="H1568" s="2"/>
      <c r="I1568" s="93"/>
      <c r="J1568" s="2"/>
      <c r="K1568" s="4"/>
      <c r="L1568" s="4"/>
      <c r="M1568" s="4"/>
    </row>
    <row r="1569">
      <c r="A1569" s="54"/>
      <c r="B1569" s="2"/>
      <c r="C1569" s="2"/>
      <c r="D1569" s="2"/>
      <c r="E1569" s="2"/>
      <c r="H1569" s="2"/>
      <c r="I1569" s="93"/>
      <c r="J1569" s="2"/>
      <c r="K1569" s="4"/>
      <c r="L1569" s="4"/>
      <c r="M1569" s="4"/>
    </row>
    <row r="1570">
      <c r="A1570" s="54"/>
      <c r="B1570" s="2"/>
      <c r="C1570" s="2"/>
      <c r="D1570" s="2"/>
      <c r="E1570" s="2"/>
      <c r="H1570" s="2"/>
      <c r="I1570" s="93"/>
      <c r="J1570" s="2"/>
      <c r="K1570" s="4"/>
      <c r="L1570" s="4"/>
      <c r="M1570" s="4"/>
    </row>
    <row r="1571">
      <c r="A1571" s="54"/>
      <c r="B1571" s="2"/>
      <c r="C1571" s="2"/>
      <c r="D1571" s="2"/>
      <c r="E1571" s="2"/>
      <c r="H1571" s="2"/>
      <c r="I1571" s="93"/>
      <c r="J1571" s="2"/>
      <c r="K1571" s="4"/>
      <c r="L1571" s="4"/>
      <c r="M1571" s="4"/>
    </row>
    <row r="1572">
      <c r="A1572" s="54"/>
      <c r="B1572" s="2"/>
      <c r="C1572" s="2"/>
      <c r="D1572" s="2"/>
      <c r="E1572" s="2"/>
      <c r="H1572" s="2"/>
      <c r="I1572" s="93"/>
      <c r="J1572" s="2"/>
      <c r="K1572" s="4"/>
      <c r="L1572" s="4"/>
      <c r="M1572" s="4"/>
    </row>
    <row r="1573">
      <c r="A1573" s="54"/>
      <c r="B1573" s="2"/>
      <c r="C1573" s="2"/>
      <c r="D1573" s="2"/>
      <c r="E1573" s="2"/>
      <c r="H1573" s="2"/>
      <c r="I1573" s="93"/>
      <c r="J1573" s="2"/>
      <c r="K1573" s="4"/>
      <c r="L1573" s="4"/>
      <c r="M1573" s="4"/>
    </row>
    <row r="1574">
      <c r="A1574" s="54"/>
      <c r="B1574" s="2"/>
      <c r="C1574" s="2"/>
      <c r="D1574" s="2"/>
      <c r="E1574" s="2"/>
      <c r="H1574" s="2"/>
      <c r="I1574" s="93"/>
      <c r="J1574" s="2"/>
      <c r="K1574" s="4"/>
      <c r="L1574" s="4"/>
      <c r="M1574" s="4"/>
    </row>
    <row r="1575">
      <c r="A1575" s="54"/>
      <c r="B1575" s="2"/>
      <c r="C1575" s="2"/>
      <c r="D1575" s="2"/>
      <c r="E1575" s="2"/>
      <c r="H1575" s="2"/>
      <c r="I1575" s="93"/>
      <c r="J1575" s="2"/>
      <c r="K1575" s="4"/>
      <c r="L1575" s="4"/>
      <c r="M1575" s="4"/>
    </row>
    <row r="1576">
      <c r="A1576" s="54"/>
      <c r="B1576" s="2"/>
      <c r="C1576" s="2"/>
      <c r="D1576" s="2"/>
      <c r="E1576" s="2"/>
      <c r="H1576" s="2"/>
      <c r="I1576" s="93"/>
      <c r="J1576" s="2"/>
      <c r="K1576" s="4"/>
      <c r="L1576" s="4"/>
      <c r="M1576" s="4"/>
    </row>
    <row r="1577">
      <c r="A1577" s="54"/>
      <c r="B1577" s="2"/>
      <c r="C1577" s="2"/>
      <c r="D1577" s="2"/>
      <c r="E1577" s="2"/>
      <c r="H1577" s="2"/>
      <c r="I1577" s="93"/>
      <c r="J1577" s="2"/>
      <c r="K1577" s="4"/>
      <c r="L1577" s="4"/>
      <c r="M1577" s="4"/>
    </row>
    <row r="1578">
      <c r="A1578" s="54"/>
      <c r="B1578" s="2"/>
      <c r="C1578" s="2"/>
      <c r="D1578" s="2"/>
      <c r="E1578" s="2"/>
      <c r="H1578" s="2"/>
      <c r="I1578" s="93"/>
      <c r="J1578" s="2"/>
      <c r="K1578" s="4"/>
      <c r="L1578" s="4"/>
      <c r="M1578" s="4"/>
    </row>
    <row r="1579">
      <c r="A1579" s="54"/>
      <c r="B1579" s="2"/>
      <c r="C1579" s="2"/>
      <c r="D1579" s="2"/>
      <c r="E1579" s="2"/>
      <c r="H1579" s="2"/>
      <c r="I1579" s="93"/>
      <c r="J1579" s="2"/>
      <c r="K1579" s="4"/>
      <c r="L1579" s="4"/>
      <c r="M1579" s="4"/>
    </row>
    <row r="1580">
      <c r="A1580" s="54">
        <v>45927.0</v>
      </c>
      <c r="B1580" s="2" t="s">
        <v>178</v>
      </c>
      <c r="C1580" s="2" t="s">
        <v>8726</v>
      </c>
      <c r="D1580" s="47" t="s">
        <v>8813</v>
      </c>
      <c r="E1580" s="2" t="s">
        <v>8727</v>
      </c>
      <c r="F1580" s="2" t="s">
        <v>157</v>
      </c>
      <c r="G1580" s="2" t="s">
        <v>157</v>
      </c>
      <c r="H1580" s="2" t="s">
        <v>8729</v>
      </c>
      <c r="I1580" s="107" t="s">
        <v>8878</v>
      </c>
      <c r="J1580" s="2" t="s">
        <v>8879</v>
      </c>
      <c r="K1580" s="4">
        <f>IFERROR(__xludf.DUMMYFUNCTION("""COMPUTED_VALUE"""),11.0)</f>
        <v>11</v>
      </c>
      <c r="L1580" s="4" t="s">
        <v>8731</v>
      </c>
      <c r="M1580" s="4">
        <v>12.0</v>
      </c>
    </row>
    <row r="1581">
      <c r="A1581" s="54">
        <v>45928.0</v>
      </c>
      <c r="B1581" s="2" t="s">
        <v>178</v>
      </c>
      <c r="C1581" s="2" t="s">
        <v>8726</v>
      </c>
      <c r="D1581" s="47" t="s">
        <v>8813</v>
      </c>
      <c r="E1581" s="2" t="s">
        <v>8727</v>
      </c>
      <c r="F1581" s="2" t="s">
        <v>157</v>
      </c>
      <c r="G1581" s="2" t="s">
        <v>157</v>
      </c>
      <c r="H1581" s="2" t="s">
        <v>8729</v>
      </c>
      <c r="I1581" s="107" t="s">
        <v>8878</v>
      </c>
      <c r="J1581" s="2" t="s">
        <v>8879</v>
      </c>
      <c r="K1581" s="4">
        <f>IFERROR(__xludf.DUMMYFUNCTION("""COMPUTED_VALUE"""),11.0)</f>
        <v>11</v>
      </c>
      <c r="L1581" s="4" t="s">
        <v>8731</v>
      </c>
      <c r="M1581" s="4">
        <v>12.0</v>
      </c>
    </row>
    <row r="1582">
      <c r="A1582" s="54">
        <v>45929.0</v>
      </c>
      <c r="B1582" s="2" t="s">
        <v>178</v>
      </c>
      <c r="C1582" s="2" t="s">
        <v>8726</v>
      </c>
      <c r="D1582" s="47" t="s">
        <v>8813</v>
      </c>
      <c r="E1582" s="2" t="s">
        <v>8727</v>
      </c>
      <c r="F1582" s="2" t="s">
        <v>157</v>
      </c>
      <c r="G1582" s="2" t="s">
        <v>157</v>
      </c>
      <c r="H1582" s="2" t="s">
        <v>8729</v>
      </c>
      <c r="I1582" s="107" t="s">
        <v>8878</v>
      </c>
      <c r="J1582" s="2" t="s">
        <v>8879</v>
      </c>
      <c r="K1582" s="4">
        <f>IFERROR(__xludf.DUMMYFUNCTION("""COMPUTED_VALUE"""),11.0)</f>
        <v>11</v>
      </c>
      <c r="L1582" s="4" t="s">
        <v>8731</v>
      </c>
      <c r="M1582" s="4">
        <v>12.0</v>
      </c>
    </row>
    <row r="1583">
      <c r="A1583" s="54">
        <v>45930.0</v>
      </c>
      <c r="B1583" s="2" t="s">
        <v>178</v>
      </c>
      <c r="C1583" s="2" t="s">
        <v>8726</v>
      </c>
      <c r="D1583" s="47" t="s">
        <v>8813</v>
      </c>
      <c r="E1583" s="2" t="s">
        <v>8727</v>
      </c>
      <c r="F1583" s="2" t="s">
        <v>157</v>
      </c>
      <c r="G1583" s="2" t="s">
        <v>157</v>
      </c>
      <c r="H1583" s="2" t="s">
        <v>8729</v>
      </c>
      <c r="I1583" s="107" t="s">
        <v>8878</v>
      </c>
      <c r="J1583" s="2" t="s">
        <v>8879</v>
      </c>
      <c r="K1583" s="4">
        <f>IFERROR(__xludf.DUMMYFUNCTION("""COMPUTED_VALUE"""),11.0)</f>
        <v>11</v>
      </c>
      <c r="L1583" s="4" t="s">
        <v>8731</v>
      </c>
      <c r="M1583" s="4">
        <v>12.0</v>
      </c>
    </row>
    <row r="1584">
      <c r="A1584" s="54">
        <v>45931.0</v>
      </c>
      <c r="B1584" s="2" t="s">
        <v>178</v>
      </c>
      <c r="C1584" s="2" t="s">
        <v>8726</v>
      </c>
      <c r="D1584" s="47" t="s">
        <v>8813</v>
      </c>
      <c r="E1584" s="2" t="s">
        <v>8727</v>
      </c>
      <c r="F1584" s="2" t="s">
        <v>157</v>
      </c>
      <c r="G1584" s="2" t="s">
        <v>157</v>
      </c>
      <c r="H1584" s="2" t="s">
        <v>8729</v>
      </c>
      <c r="I1584" s="107" t="s">
        <v>8878</v>
      </c>
      <c r="J1584" s="2" t="s">
        <v>8879</v>
      </c>
      <c r="K1584" s="4">
        <f>IFERROR(__xludf.DUMMYFUNCTION("""COMPUTED_VALUE"""),11.0)</f>
        <v>11</v>
      </c>
      <c r="L1584" s="4" t="s">
        <v>8731</v>
      </c>
      <c r="M1584" s="4">
        <v>12.0</v>
      </c>
    </row>
    <row r="1585">
      <c r="A1585" s="54">
        <v>45932.0</v>
      </c>
      <c r="B1585" s="2" t="s">
        <v>178</v>
      </c>
      <c r="C1585" s="2" t="s">
        <v>8726</v>
      </c>
      <c r="D1585" s="47" t="s">
        <v>8813</v>
      </c>
      <c r="E1585" s="2" t="s">
        <v>8727</v>
      </c>
      <c r="F1585" s="2" t="s">
        <v>157</v>
      </c>
      <c r="G1585" s="2" t="s">
        <v>157</v>
      </c>
      <c r="H1585" s="2" t="s">
        <v>8729</v>
      </c>
      <c r="I1585" s="107" t="s">
        <v>8878</v>
      </c>
      <c r="J1585" s="2" t="s">
        <v>8879</v>
      </c>
      <c r="K1585" s="4">
        <f>IFERROR(__xludf.DUMMYFUNCTION("""COMPUTED_VALUE"""),11.0)</f>
        <v>11</v>
      </c>
      <c r="L1585" s="4" t="s">
        <v>8731</v>
      </c>
      <c r="M1585" s="4">
        <v>12.0</v>
      </c>
    </row>
    <row r="1586">
      <c r="A1586" s="54">
        <v>45933.0</v>
      </c>
      <c r="B1586" s="2" t="s">
        <v>178</v>
      </c>
      <c r="C1586" s="2" t="s">
        <v>8726</v>
      </c>
      <c r="D1586" s="47" t="s">
        <v>8813</v>
      </c>
      <c r="E1586" s="2" t="s">
        <v>8727</v>
      </c>
      <c r="F1586" s="2" t="s">
        <v>157</v>
      </c>
      <c r="G1586" s="2" t="s">
        <v>157</v>
      </c>
      <c r="H1586" s="2" t="s">
        <v>8729</v>
      </c>
      <c r="I1586" s="107" t="s">
        <v>8878</v>
      </c>
      <c r="J1586" s="2" t="s">
        <v>8879</v>
      </c>
      <c r="K1586" s="4">
        <f>IFERROR(__xludf.DUMMYFUNCTION("""COMPUTED_VALUE"""),11.0)</f>
        <v>11</v>
      </c>
      <c r="L1586" s="4" t="s">
        <v>8731</v>
      </c>
      <c r="M1586" s="4">
        <v>12.0</v>
      </c>
    </row>
    <row r="1587">
      <c r="A1587" s="54">
        <v>45934.0</v>
      </c>
      <c r="B1587" s="2" t="s">
        <v>178</v>
      </c>
      <c r="C1587" s="2" t="s">
        <v>8726</v>
      </c>
      <c r="D1587" s="47" t="s">
        <v>8813</v>
      </c>
      <c r="E1587" s="2" t="s">
        <v>8727</v>
      </c>
      <c r="F1587" s="2" t="s">
        <v>157</v>
      </c>
      <c r="G1587" s="2" t="s">
        <v>157</v>
      </c>
      <c r="H1587" s="2" t="s">
        <v>8729</v>
      </c>
      <c r="I1587" s="107" t="s">
        <v>8878</v>
      </c>
      <c r="J1587" s="2" t="s">
        <v>8879</v>
      </c>
      <c r="K1587" s="4">
        <f>IFERROR(__xludf.DUMMYFUNCTION("""COMPUTED_VALUE"""),11.0)</f>
        <v>11</v>
      </c>
      <c r="L1587" s="4" t="s">
        <v>8731</v>
      </c>
      <c r="M1587" s="4">
        <v>12.0</v>
      </c>
    </row>
    <row r="1588">
      <c r="A1588" s="54">
        <v>45935.0</v>
      </c>
      <c r="B1588" s="2" t="s">
        <v>178</v>
      </c>
      <c r="C1588" s="2" t="s">
        <v>8726</v>
      </c>
      <c r="D1588" s="47" t="s">
        <v>8813</v>
      </c>
      <c r="E1588" s="2" t="s">
        <v>8727</v>
      </c>
      <c r="F1588" s="2" t="s">
        <v>157</v>
      </c>
      <c r="G1588" s="2" t="s">
        <v>157</v>
      </c>
      <c r="H1588" s="2" t="s">
        <v>8729</v>
      </c>
      <c r="I1588" s="107" t="s">
        <v>8878</v>
      </c>
      <c r="J1588" s="2" t="s">
        <v>8879</v>
      </c>
      <c r="K1588" s="4">
        <f>IFERROR(__xludf.DUMMYFUNCTION("""COMPUTED_VALUE"""),11.0)</f>
        <v>11</v>
      </c>
      <c r="L1588" s="4" t="s">
        <v>8731</v>
      </c>
      <c r="M1588" s="4">
        <v>12.0</v>
      </c>
    </row>
    <row r="1589">
      <c r="A1589" s="54">
        <v>45936.0</v>
      </c>
      <c r="B1589" s="2" t="s">
        <v>178</v>
      </c>
      <c r="C1589" s="2" t="s">
        <v>8726</v>
      </c>
      <c r="D1589" s="47" t="s">
        <v>8813</v>
      </c>
      <c r="E1589" s="2" t="s">
        <v>8727</v>
      </c>
      <c r="F1589" s="2" t="s">
        <v>157</v>
      </c>
      <c r="G1589" s="2" t="s">
        <v>157</v>
      </c>
      <c r="H1589" s="2" t="s">
        <v>8729</v>
      </c>
      <c r="I1589" s="107" t="s">
        <v>8878</v>
      </c>
      <c r="J1589" s="2" t="s">
        <v>8879</v>
      </c>
      <c r="K1589" s="4">
        <f>IFERROR(__xludf.DUMMYFUNCTION("""COMPUTED_VALUE"""),11.0)</f>
        <v>11</v>
      </c>
      <c r="L1589" s="4" t="s">
        <v>8731</v>
      </c>
      <c r="M1589" s="4">
        <v>12.0</v>
      </c>
    </row>
    <row r="1590">
      <c r="A1590" s="54">
        <v>45937.0</v>
      </c>
      <c r="B1590" s="2" t="s">
        <v>178</v>
      </c>
      <c r="C1590" s="2" t="s">
        <v>8726</v>
      </c>
      <c r="D1590" s="47" t="s">
        <v>8813</v>
      </c>
      <c r="E1590" s="2" t="s">
        <v>8727</v>
      </c>
      <c r="F1590" s="2" t="s">
        <v>157</v>
      </c>
      <c r="G1590" s="2" t="s">
        <v>157</v>
      </c>
      <c r="H1590" s="2" t="s">
        <v>8729</v>
      </c>
      <c r="I1590" s="107" t="s">
        <v>8878</v>
      </c>
      <c r="J1590" s="2" t="s">
        <v>8879</v>
      </c>
      <c r="K1590" s="4">
        <f>IFERROR(__xludf.DUMMYFUNCTION("""COMPUTED_VALUE"""),11.0)</f>
        <v>11</v>
      </c>
      <c r="L1590" s="4" t="s">
        <v>8731</v>
      </c>
      <c r="M1590" s="4">
        <v>12.0</v>
      </c>
    </row>
    <row r="1591">
      <c r="A1591" s="54">
        <v>45938.0</v>
      </c>
      <c r="B1591" s="2" t="s">
        <v>178</v>
      </c>
      <c r="C1591" s="2" t="s">
        <v>8726</v>
      </c>
      <c r="D1591" s="47" t="s">
        <v>8813</v>
      </c>
      <c r="E1591" s="2" t="s">
        <v>8727</v>
      </c>
      <c r="F1591" s="2" t="s">
        <v>157</v>
      </c>
      <c r="G1591" s="2" t="s">
        <v>157</v>
      </c>
      <c r="H1591" s="2" t="s">
        <v>8729</v>
      </c>
      <c r="I1591" s="107" t="s">
        <v>8878</v>
      </c>
      <c r="J1591" s="2" t="s">
        <v>8879</v>
      </c>
      <c r="K1591" s="4">
        <f>IFERROR(__xludf.DUMMYFUNCTION("""COMPUTED_VALUE"""),11.0)</f>
        <v>11</v>
      </c>
      <c r="L1591" s="4" t="s">
        <v>8731</v>
      </c>
      <c r="M1591" s="4">
        <v>12.0</v>
      </c>
    </row>
    <row r="1592">
      <c r="A1592" s="54">
        <v>45939.0</v>
      </c>
      <c r="B1592" s="2" t="s">
        <v>178</v>
      </c>
      <c r="C1592" s="2" t="s">
        <v>8726</v>
      </c>
      <c r="D1592" s="47" t="s">
        <v>8813</v>
      </c>
      <c r="E1592" s="2" t="s">
        <v>8727</v>
      </c>
      <c r="F1592" s="2" t="s">
        <v>157</v>
      </c>
      <c r="G1592" s="2" t="s">
        <v>157</v>
      </c>
      <c r="H1592" s="2" t="s">
        <v>8729</v>
      </c>
      <c r="I1592" s="107" t="s">
        <v>8878</v>
      </c>
      <c r="J1592" s="2" t="s">
        <v>8879</v>
      </c>
      <c r="K1592" s="4">
        <f>IFERROR(__xludf.DUMMYFUNCTION("""COMPUTED_VALUE"""),11.0)</f>
        <v>11</v>
      </c>
      <c r="L1592" s="4" t="s">
        <v>8731</v>
      </c>
      <c r="M1592" s="4">
        <v>12.0</v>
      </c>
    </row>
    <row r="1593">
      <c r="A1593" s="54">
        <v>45940.0</v>
      </c>
      <c r="B1593" s="2" t="s">
        <v>178</v>
      </c>
      <c r="C1593" s="2" t="s">
        <v>8726</v>
      </c>
      <c r="D1593" s="47" t="s">
        <v>8813</v>
      </c>
      <c r="E1593" s="2" t="s">
        <v>8727</v>
      </c>
      <c r="F1593" s="2" t="s">
        <v>157</v>
      </c>
      <c r="G1593" s="2" t="s">
        <v>157</v>
      </c>
      <c r="H1593" s="2" t="s">
        <v>8729</v>
      </c>
      <c r="I1593" s="107" t="s">
        <v>8878</v>
      </c>
      <c r="J1593" s="2" t="s">
        <v>8879</v>
      </c>
      <c r="K1593" s="4">
        <f>IFERROR(__xludf.DUMMYFUNCTION("""COMPUTED_VALUE"""),11.0)</f>
        <v>11</v>
      </c>
      <c r="L1593" s="4" t="s">
        <v>8731</v>
      </c>
      <c r="M1593" s="4">
        <v>12.0</v>
      </c>
    </row>
    <row r="1594">
      <c r="A1594" s="54">
        <v>45941.0</v>
      </c>
      <c r="B1594" s="2" t="s">
        <v>178</v>
      </c>
      <c r="C1594" s="2" t="s">
        <v>8726</v>
      </c>
      <c r="D1594" s="47" t="s">
        <v>8813</v>
      </c>
      <c r="E1594" s="2" t="s">
        <v>8727</v>
      </c>
      <c r="F1594" s="2" t="s">
        <v>157</v>
      </c>
      <c r="G1594" s="2" t="s">
        <v>157</v>
      </c>
      <c r="H1594" s="2" t="s">
        <v>8729</v>
      </c>
      <c r="I1594" s="107" t="s">
        <v>8878</v>
      </c>
      <c r="J1594" s="2" t="s">
        <v>8879</v>
      </c>
      <c r="K1594" s="4">
        <f>IFERROR(__xludf.DUMMYFUNCTION("""COMPUTED_VALUE"""),11.0)</f>
        <v>11</v>
      </c>
      <c r="L1594" s="4" t="s">
        <v>8731</v>
      </c>
      <c r="M1594" s="4">
        <v>12.0</v>
      </c>
    </row>
    <row r="1595">
      <c r="A1595" s="54">
        <v>45942.0</v>
      </c>
      <c r="B1595" s="2" t="s">
        <v>178</v>
      </c>
      <c r="C1595" s="2" t="s">
        <v>8726</v>
      </c>
      <c r="D1595" s="47" t="s">
        <v>8813</v>
      </c>
      <c r="E1595" s="2" t="s">
        <v>8727</v>
      </c>
      <c r="F1595" s="2" t="s">
        <v>157</v>
      </c>
      <c r="G1595" s="2" t="s">
        <v>157</v>
      </c>
      <c r="H1595" s="2" t="s">
        <v>8729</v>
      </c>
      <c r="I1595" s="107" t="s">
        <v>8878</v>
      </c>
      <c r="J1595" s="2" t="s">
        <v>8879</v>
      </c>
      <c r="K1595" s="4">
        <f>IFERROR(__xludf.DUMMYFUNCTION("""COMPUTED_VALUE"""),11.0)</f>
        <v>11</v>
      </c>
      <c r="L1595" s="4" t="s">
        <v>8731</v>
      </c>
      <c r="M1595" s="4">
        <v>12.0</v>
      </c>
    </row>
    <row r="1596">
      <c r="A1596" s="54">
        <v>45943.0</v>
      </c>
      <c r="B1596" s="2" t="s">
        <v>178</v>
      </c>
      <c r="C1596" s="2" t="s">
        <v>8726</v>
      </c>
      <c r="D1596" s="47" t="s">
        <v>8813</v>
      </c>
      <c r="E1596" s="2" t="s">
        <v>8727</v>
      </c>
      <c r="F1596" s="2" t="s">
        <v>157</v>
      </c>
      <c r="G1596" s="2" t="s">
        <v>157</v>
      </c>
      <c r="H1596" s="2" t="s">
        <v>8729</v>
      </c>
      <c r="I1596" s="107" t="s">
        <v>8878</v>
      </c>
      <c r="J1596" s="2" t="s">
        <v>8879</v>
      </c>
      <c r="K1596" s="4">
        <f>IFERROR(__xludf.DUMMYFUNCTION("""COMPUTED_VALUE"""),11.0)</f>
        <v>11</v>
      </c>
      <c r="L1596" s="4" t="s">
        <v>8731</v>
      </c>
      <c r="M1596" s="4">
        <v>12.0</v>
      </c>
    </row>
    <row r="1597">
      <c r="A1597" s="54">
        <v>45944.0</v>
      </c>
      <c r="B1597" s="2" t="s">
        <v>178</v>
      </c>
      <c r="C1597" s="2" t="s">
        <v>8726</v>
      </c>
      <c r="D1597" s="47" t="s">
        <v>8813</v>
      </c>
      <c r="E1597" s="2" t="s">
        <v>8727</v>
      </c>
      <c r="F1597" s="2" t="s">
        <v>157</v>
      </c>
      <c r="G1597" s="2" t="s">
        <v>157</v>
      </c>
      <c r="H1597" s="2" t="s">
        <v>8729</v>
      </c>
      <c r="I1597" s="107" t="s">
        <v>8878</v>
      </c>
      <c r="J1597" s="2" t="s">
        <v>8879</v>
      </c>
      <c r="K1597" s="4">
        <f>IFERROR(__xludf.DUMMYFUNCTION("""COMPUTED_VALUE"""),11.0)</f>
        <v>11</v>
      </c>
      <c r="L1597" s="4" t="s">
        <v>8731</v>
      </c>
      <c r="M1597" s="4">
        <v>12.0</v>
      </c>
    </row>
    <row r="1598">
      <c r="A1598" s="54">
        <v>45945.0</v>
      </c>
      <c r="B1598" s="2" t="s">
        <v>178</v>
      </c>
      <c r="C1598" s="2" t="s">
        <v>8726</v>
      </c>
      <c r="D1598" s="47" t="s">
        <v>8813</v>
      </c>
      <c r="E1598" s="2" t="s">
        <v>8727</v>
      </c>
      <c r="F1598" s="2" t="s">
        <v>157</v>
      </c>
      <c r="G1598" s="2" t="s">
        <v>157</v>
      </c>
      <c r="H1598" s="2" t="s">
        <v>8729</v>
      </c>
      <c r="I1598" s="107" t="s">
        <v>8878</v>
      </c>
      <c r="J1598" s="2" t="s">
        <v>8879</v>
      </c>
      <c r="K1598" s="4">
        <f>IFERROR(__xludf.DUMMYFUNCTION("""COMPUTED_VALUE"""),11.0)</f>
        <v>11</v>
      </c>
      <c r="L1598" s="4" t="s">
        <v>8731</v>
      </c>
      <c r="M1598" s="4">
        <v>12.0</v>
      </c>
    </row>
    <row r="1599">
      <c r="A1599" s="54">
        <v>45946.0</v>
      </c>
      <c r="B1599" s="2" t="s">
        <v>178</v>
      </c>
      <c r="C1599" s="2" t="s">
        <v>8726</v>
      </c>
      <c r="D1599" s="47" t="s">
        <v>8813</v>
      </c>
      <c r="E1599" s="2" t="s">
        <v>8727</v>
      </c>
      <c r="F1599" s="2" t="s">
        <v>157</v>
      </c>
      <c r="G1599" s="2" t="s">
        <v>157</v>
      </c>
      <c r="H1599" s="2" t="s">
        <v>8729</v>
      </c>
      <c r="I1599" s="107" t="s">
        <v>8878</v>
      </c>
      <c r="J1599" s="2" t="s">
        <v>8879</v>
      </c>
      <c r="K1599" s="4">
        <f>IFERROR(__xludf.DUMMYFUNCTION("""COMPUTED_VALUE"""),11.0)</f>
        <v>11</v>
      </c>
      <c r="L1599" s="4" t="s">
        <v>8731</v>
      </c>
      <c r="M1599" s="4">
        <v>12.0</v>
      </c>
    </row>
    <row r="1600">
      <c r="A1600" s="54">
        <v>45947.0</v>
      </c>
      <c r="B1600" s="2" t="s">
        <v>178</v>
      </c>
      <c r="C1600" s="2" t="s">
        <v>8726</v>
      </c>
      <c r="D1600" s="47" t="s">
        <v>8813</v>
      </c>
      <c r="E1600" s="2" t="s">
        <v>8727</v>
      </c>
      <c r="F1600" s="2" t="s">
        <v>157</v>
      </c>
      <c r="G1600" s="2" t="s">
        <v>157</v>
      </c>
      <c r="H1600" s="2" t="s">
        <v>8729</v>
      </c>
      <c r="I1600" s="107" t="s">
        <v>8878</v>
      </c>
      <c r="J1600" s="2" t="s">
        <v>8879</v>
      </c>
      <c r="K1600" s="4">
        <f>IFERROR(__xludf.DUMMYFUNCTION("""COMPUTED_VALUE"""),11.0)</f>
        <v>11</v>
      </c>
      <c r="L1600" s="4" t="s">
        <v>8731</v>
      </c>
      <c r="M1600" s="4">
        <v>12.0</v>
      </c>
    </row>
    <row r="1601">
      <c r="A1601" s="54">
        <v>45948.0</v>
      </c>
      <c r="B1601" s="2" t="s">
        <v>178</v>
      </c>
      <c r="C1601" s="2" t="s">
        <v>8726</v>
      </c>
      <c r="D1601" s="47" t="s">
        <v>8813</v>
      </c>
      <c r="E1601" s="2" t="s">
        <v>8727</v>
      </c>
      <c r="F1601" s="2" t="s">
        <v>157</v>
      </c>
      <c r="G1601" s="2" t="s">
        <v>157</v>
      </c>
      <c r="H1601" s="2" t="s">
        <v>8729</v>
      </c>
      <c r="I1601" s="107" t="s">
        <v>8878</v>
      </c>
      <c r="J1601" s="2" t="s">
        <v>8879</v>
      </c>
      <c r="K1601" s="4">
        <f>IFERROR(__xludf.DUMMYFUNCTION("""COMPUTED_VALUE"""),11.0)</f>
        <v>11</v>
      </c>
      <c r="L1601" s="4" t="s">
        <v>8731</v>
      </c>
      <c r="M1601" s="4">
        <v>12.0</v>
      </c>
    </row>
    <row r="1602">
      <c r="A1602" s="54">
        <v>45949.0</v>
      </c>
      <c r="B1602" s="2" t="s">
        <v>178</v>
      </c>
      <c r="C1602" s="2" t="s">
        <v>8726</v>
      </c>
      <c r="D1602" s="47" t="s">
        <v>8813</v>
      </c>
      <c r="E1602" s="2" t="s">
        <v>8727</v>
      </c>
      <c r="F1602" s="2" t="s">
        <v>157</v>
      </c>
      <c r="G1602" s="2" t="s">
        <v>157</v>
      </c>
      <c r="H1602" s="2" t="s">
        <v>8729</v>
      </c>
      <c r="I1602" s="107" t="s">
        <v>8878</v>
      </c>
      <c r="J1602" s="2" t="s">
        <v>8879</v>
      </c>
      <c r="K1602" s="4">
        <f>IFERROR(__xludf.DUMMYFUNCTION("""COMPUTED_VALUE"""),11.0)</f>
        <v>11</v>
      </c>
      <c r="L1602" s="4" t="s">
        <v>8731</v>
      </c>
      <c r="M1602" s="4">
        <v>12.0</v>
      </c>
    </row>
    <row r="1603">
      <c r="A1603" s="54">
        <v>45950.0</v>
      </c>
      <c r="B1603" s="2" t="s">
        <v>178</v>
      </c>
      <c r="C1603" s="2" t="s">
        <v>8726</v>
      </c>
      <c r="D1603" s="47" t="s">
        <v>8813</v>
      </c>
      <c r="E1603" s="2" t="s">
        <v>8727</v>
      </c>
      <c r="F1603" s="2" t="s">
        <v>157</v>
      </c>
      <c r="G1603" s="2" t="s">
        <v>157</v>
      </c>
      <c r="H1603" s="2" t="s">
        <v>8729</v>
      </c>
      <c r="I1603" s="107" t="s">
        <v>8878</v>
      </c>
      <c r="J1603" s="2" t="s">
        <v>8879</v>
      </c>
      <c r="K1603" s="4">
        <f>IFERROR(__xludf.DUMMYFUNCTION("""COMPUTED_VALUE"""),11.0)</f>
        <v>11</v>
      </c>
      <c r="L1603" s="4" t="s">
        <v>8731</v>
      </c>
      <c r="M1603" s="4">
        <v>12.0</v>
      </c>
    </row>
    <row r="1604">
      <c r="A1604" s="54">
        <v>45951.0</v>
      </c>
      <c r="B1604" s="2" t="s">
        <v>178</v>
      </c>
      <c r="C1604" s="2" t="s">
        <v>8726</v>
      </c>
      <c r="D1604" s="47" t="s">
        <v>8813</v>
      </c>
      <c r="E1604" s="2" t="s">
        <v>8727</v>
      </c>
      <c r="F1604" s="2" t="s">
        <v>157</v>
      </c>
      <c r="G1604" s="2" t="s">
        <v>157</v>
      </c>
      <c r="H1604" s="2" t="s">
        <v>8729</v>
      </c>
      <c r="I1604" s="107" t="s">
        <v>8878</v>
      </c>
      <c r="J1604" s="2" t="s">
        <v>8879</v>
      </c>
      <c r="K1604" s="4">
        <f>IFERROR(__xludf.DUMMYFUNCTION("""COMPUTED_VALUE"""),11.0)</f>
        <v>11</v>
      </c>
      <c r="L1604" s="4" t="s">
        <v>8731</v>
      </c>
      <c r="M1604" s="4">
        <v>12.0</v>
      </c>
    </row>
    <row r="1605">
      <c r="A1605" s="54">
        <v>45952.0</v>
      </c>
      <c r="B1605" s="2" t="s">
        <v>178</v>
      </c>
      <c r="C1605" s="2" t="s">
        <v>8726</v>
      </c>
      <c r="D1605" s="47" t="s">
        <v>8813</v>
      </c>
      <c r="E1605" s="2" t="s">
        <v>8727</v>
      </c>
      <c r="F1605" s="2" t="s">
        <v>157</v>
      </c>
      <c r="G1605" s="2" t="s">
        <v>157</v>
      </c>
      <c r="H1605" s="2" t="s">
        <v>8729</v>
      </c>
      <c r="I1605" s="107" t="s">
        <v>8878</v>
      </c>
      <c r="J1605" s="2" t="s">
        <v>8879</v>
      </c>
      <c r="K1605" s="4">
        <f>IFERROR(__xludf.DUMMYFUNCTION("""COMPUTED_VALUE"""),11.0)</f>
        <v>11</v>
      </c>
      <c r="L1605" s="4" t="s">
        <v>8731</v>
      </c>
      <c r="M1605" s="4">
        <v>12.0</v>
      </c>
    </row>
    <row r="1606">
      <c r="A1606" s="54">
        <v>45953.0</v>
      </c>
      <c r="B1606" s="2" t="s">
        <v>178</v>
      </c>
      <c r="C1606" s="2" t="s">
        <v>8726</v>
      </c>
      <c r="D1606" s="47" t="s">
        <v>8813</v>
      </c>
      <c r="E1606" s="2" t="s">
        <v>8727</v>
      </c>
      <c r="F1606" s="2" t="s">
        <v>157</v>
      </c>
      <c r="G1606" s="2" t="s">
        <v>157</v>
      </c>
      <c r="H1606" s="2" t="s">
        <v>8729</v>
      </c>
      <c r="I1606" s="107" t="s">
        <v>8878</v>
      </c>
      <c r="J1606" s="2" t="s">
        <v>8879</v>
      </c>
      <c r="K1606" s="4">
        <f>IFERROR(__xludf.DUMMYFUNCTION("""COMPUTED_VALUE"""),11.0)</f>
        <v>11</v>
      </c>
      <c r="L1606" s="4" t="s">
        <v>8731</v>
      </c>
      <c r="M1606" s="4">
        <v>12.0</v>
      </c>
    </row>
    <row r="1607">
      <c r="A1607" s="54">
        <v>45954.0</v>
      </c>
      <c r="B1607" s="2" t="s">
        <v>178</v>
      </c>
      <c r="C1607" s="2" t="s">
        <v>8726</v>
      </c>
      <c r="D1607" s="47" t="s">
        <v>8813</v>
      </c>
      <c r="E1607" s="2" t="s">
        <v>8727</v>
      </c>
      <c r="F1607" s="2" t="s">
        <v>157</v>
      </c>
      <c r="G1607" s="2" t="s">
        <v>157</v>
      </c>
      <c r="H1607" s="2" t="s">
        <v>8729</v>
      </c>
      <c r="I1607" s="107" t="s">
        <v>8878</v>
      </c>
      <c r="J1607" s="2" t="s">
        <v>8879</v>
      </c>
      <c r="K1607" s="4">
        <f>IFERROR(__xludf.DUMMYFUNCTION("""COMPUTED_VALUE"""),12.0)</f>
        <v>12</v>
      </c>
      <c r="L1607" s="4" t="s">
        <v>8735</v>
      </c>
      <c r="M1607" s="4">
        <v>12.0</v>
      </c>
    </row>
    <row r="1608">
      <c r="A1608" s="54">
        <v>45955.0</v>
      </c>
      <c r="B1608" s="2" t="s">
        <v>178</v>
      </c>
      <c r="C1608" s="2" t="s">
        <v>8726</v>
      </c>
      <c r="D1608" s="47" t="s">
        <v>8813</v>
      </c>
      <c r="E1608" s="2" t="s">
        <v>8727</v>
      </c>
      <c r="F1608" s="2" t="s">
        <v>157</v>
      </c>
      <c r="G1608" s="2" t="s">
        <v>157</v>
      </c>
      <c r="H1608" s="2" t="s">
        <v>8729</v>
      </c>
      <c r="I1608" s="107" t="s">
        <v>8878</v>
      </c>
      <c r="J1608" s="2" t="s">
        <v>8879</v>
      </c>
      <c r="K1608" s="4">
        <f>IFERROR(__xludf.DUMMYFUNCTION("""COMPUTED_VALUE"""),11.0)</f>
        <v>11</v>
      </c>
      <c r="L1608" s="4" t="s">
        <v>8731</v>
      </c>
      <c r="M1608" s="4">
        <v>12.0</v>
      </c>
    </row>
    <row r="1609">
      <c r="A1609" s="54">
        <v>45956.0</v>
      </c>
      <c r="B1609" s="2" t="s">
        <v>178</v>
      </c>
      <c r="C1609" s="2" t="s">
        <v>8726</v>
      </c>
      <c r="D1609" s="47" t="s">
        <v>8813</v>
      </c>
      <c r="E1609" s="2" t="s">
        <v>8727</v>
      </c>
      <c r="F1609" s="2" t="s">
        <v>157</v>
      </c>
      <c r="G1609" s="2" t="s">
        <v>157</v>
      </c>
      <c r="H1609" s="2" t="s">
        <v>8729</v>
      </c>
      <c r="I1609" s="107" t="s">
        <v>8878</v>
      </c>
      <c r="J1609" s="2" t="s">
        <v>8879</v>
      </c>
      <c r="K1609" s="4">
        <f>IFERROR(__xludf.DUMMYFUNCTION("""COMPUTED_VALUE"""),11.0)</f>
        <v>11</v>
      </c>
      <c r="L1609" s="4" t="s">
        <v>8731</v>
      </c>
      <c r="M1609" s="4">
        <v>12.0</v>
      </c>
    </row>
    <row r="1610">
      <c r="A1610" s="54">
        <v>45957.0</v>
      </c>
      <c r="B1610" s="2" t="s">
        <v>178</v>
      </c>
      <c r="C1610" s="2" t="s">
        <v>8726</v>
      </c>
      <c r="D1610" s="47" t="s">
        <v>8813</v>
      </c>
      <c r="E1610" s="2" t="s">
        <v>8727</v>
      </c>
      <c r="F1610" s="2" t="s">
        <v>157</v>
      </c>
      <c r="G1610" s="2" t="s">
        <v>157</v>
      </c>
      <c r="H1610" s="2" t="s">
        <v>8729</v>
      </c>
      <c r="I1610" s="107" t="s">
        <v>8878</v>
      </c>
      <c r="J1610" s="2" t="s">
        <v>8879</v>
      </c>
      <c r="K1610" s="4">
        <f>IFERROR(__xludf.DUMMYFUNCTION("""COMPUTED_VALUE"""),11.0)</f>
        <v>11</v>
      </c>
      <c r="L1610" s="4" t="s">
        <v>8731</v>
      </c>
      <c r="M1610" s="4">
        <v>12.0</v>
      </c>
    </row>
    <row r="1611">
      <c r="A1611" s="54">
        <v>45958.0</v>
      </c>
      <c r="B1611" s="2" t="s">
        <v>178</v>
      </c>
      <c r="C1611" s="2" t="s">
        <v>8726</v>
      </c>
      <c r="D1611" s="47" t="s">
        <v>8813</v>
      </c>
      <c r="E1611" s="2" t="s">
        <v>8727</v>
      </c>
      <c r="F1611" s="2" t="s">
        <v>157</v>
      </c>
      <c r="G1611" s="2" t="s">
        <v>157</v>
      </c>
      <c r="H1611" s="2" t="s">
        <v>8729</v>
      </c>
      <c r="I1611" s="107" t="s">
        <v>8878</v>
      </c>
      <c r="J1611" s="2" t="s">
        <v>8879</v>
      </c>
      <c r="K1611" s="4">
        <f>IFERROR(__xludf.DUMMYFUNCTION("""COMPUTED_VALUE"""),11.0)</f>
        <v>11</v>
      </c>
      <c r="L1611" s="4" t="s">
        <v>8731</v>
      </c>
      <c r="M1611" s="4">
        <v>12.0</v>
      </c>
    </row>
    <row r="1612">
      <c r="A1612" s="54">
        <v>45959.0</v>
      </c>
      <c r="B1612" s="2" t="s">
        <v>178</v>
      </c>
      <c r="C1612" s="2" t="s">
        <v>8726</v>
      </c>
      <c r="D1612" s="47" t="s">
        <v>8813</v>
      </c>
      <c r="E1612" s="2" t="s">
        <v>8727</v>
      </c>
      <c r="F1612" s="2" t="s">
        <v>157</v>
      </c>
      <c r="G1612" s="2" t="s">
        <v>157</v>
      </c>
      <c r="H1612" s="2" t="s">
        <v>8729</v>
      </c>
      <c r="I1612" s="107" t="s">
        <v>8878</v>
      </c>
      <c r="J1612" s="2" t="s">
        <v>8879</v>
      </c>
      <c r="K1612" s="4">
        <f>IFERROR(__xludf.DUMMYFUNCTION("""COMPUTED_VALUE"""),11.0)</f>
        <v>11</v>
      </c>
      <c r="L1612" s="4" t="s">
        <v>8731</v>
      </c>
      <c r="M1612" s="4">
        <v>12.0</v>
      </c>
    </row>
    <row r="1613">
      <c r="A1613" s="54">
        <v>45960.0</v>
      </c>
      <c r="B1613" s="2" t="s">
        <v>178</v>
      </c>
      <c r="C1613" s="2" t="s">
        <v>8726</v>
      </c>
      <c r="D1613" s="47" t="s">
        <v>8813</v>
      </c>
      <c r="E1613" s="2" t="s">
        <v>8727</v>
      </c>
      <c r="F1613" s="2" t="s">
        <v>157</v>
      </c>
      <c r="G1613" s="2" t="s">
        <v>157</v>
      </c>
      <c r="H1613" s="2" t="s">
        <v>8729</v>
      </c>
      <c r="I1613" s="107" t="s">
        <v>8878</v>
      </c>
      <c r="J1613" s="2" t="s">
        <v>8879</v>
      </c>
      <c r="K1613" s="4">
        <f>IFERROR(__xludf.DUMMYFUNCTION("""COMPUTED_VALUE"""),11.0)</f>
        <v>11</v>
      </c>
      <c r="L1613" s="4" t="s">
        <v>8731</v>
      </c>
      <c r="M1613" s="4">
        <v>12.0</v>
      </c>
    </row>
    <row r="1614">
      <c r="A1614" s="54">
        <v>45961.0</v>
      </c>
      <c r="B1614" s="2" t="s">
        <v>178</v>
      </c>
      <c r="C1614" s="2" t="s">
        <v>8726</v>
      </c>
      <c r="D1614" s="47" t="s">
        <v>8813</v>
      </c>
      <c r="E1614" s="2" t="s">
        <v>8727</v>
      </c>
      <c r="F1614" s="2" t="s">
        <v>157</v>
      </c>
      <c r="G1614" s="2" t="s">
        <v>157</v>
      </c>
      <c r="H1614" s="2" t="s">
        <v>8729</v>
      </c>
      <c r="I1614" s="107" t="s">
        <v>8878</v>
      </c>
      <c r="J1614" s="2" t="s">
        <v>8879</v>
      </c>
      <c r="K1614" s="4">
        <f>IFERROR(__xludf.DUMMYFUNCTION("""COMPUTED_VALUE"""),11.0)</f>
        <v>11</v>
      </c>
      <c r="L1614" s="4" t="s">
        <v>8731</v>
      </c>
      <c r="M1614" s="4">
        <v>12.0</v>
      </c>
    </row>
    <row r="1615">
      <c r="A1615" s="54">
        <v>45962.0</v>
      </c>
      <c r="B1615" s="2" t="s">
        <v>178</v>
      </c>
      <c r="C1615" s="2" t="s">
        <v>8726</v>
      </c>
      <c r="D1615" s="47" t="s">
        <v>8813</v>
      </c>
      <c r="E1615" s="2" t="s">
        <v>8727</v>
      </c>
      <c r="F1615" s="2" t="s">
        <v>157</v>
      </c>
      <c r="G1615" s="2" t="s">
        <v>157</v>
      </c>
      <c r="H1615" s="2" t="s">
        <v>8729</v>
      </c>
      <c r="I1615" s="107" t="s">
        <v>8878</v>
      </c>
      <c r="J1615" s="2" t="s">
        <v>8879</v>
      </c>
      <c r="K1615" s="4">
        <f>IFERROR(__xludf.DUMMYFUNCTION("""COMPUTED_VALUE"""),11.0)</f>
        <v>11</v>
      </c>
      <c r="L1615" s="4" t="s">
        <v>8731</v>
      </c>
      <c r="M1615" s="4">
        <v>12.0</v>
      </c>
    </row>
    <row r="1616">
      <c r="A1616" s="54">
        <v>45963.0</v>
      </c>
      <c r="B1616" s="2" t="s">
        <v>178</v>
      </c>
      <c r="C1616" s="2" t="s">
        <v>8726</v>
      </c>
      <c r="D1616" s="47" t="s">
        <v>8813</v>
      </c>
      <c r="E1616" s="2" t="s">
        <v>8727</v>
      </c>
      <c r="F1616" s="2" t="s">
        <v>157</v>
      </c>
      <c r="G1616" s="2" t="s">
        <v>157</v>
      </c>
      <c r="H1616" s="2" t="s">
        <v>8729</v>
      </c>
      <c r="I1616" s="107" t="s">
        <v>8878</v>
      </c>
      <c r="J1616" s="2" t="s">
        <v>8879</v>
      </c>
      <c r="K1616" s="4">
        <f>IFERROR(__xludf.DUMMYFUNCTION("""COMPUTED_VALUE"""),12.0)</f>
        <v>12</v>
      </c>
      <c r="L1616" s="4" t="s">
        <v>8735</v>
      </c>
      <c r="M1616" s="4">
        <v>12.0</v>
      </c>
    </row>
    <row r="1617">
      <c r="A1617" s="54">
        <v>45964.0</v>
      </c>
      <c r="B1617" s="2" t="s">
        <v>178</v>
      </c>
      <c r="C1617" s="2" t="s">
        <v>8726</v>
      </c>
      <c r="D1617" s="47" t="s">
        <v>8813</v>
      </c>
      <c r="E1617" s="2" t="s">
        <v>8727</v>
      </c>
      <c r="F1617" s="2" t="s">
        <v>157</v>
      </c>
      <c r="G1617" s="2" t="s">
        <v>157</v>
      </c>
      <c r="H1617" s="2" t="s">
        <v>8729</v>
      </c>
      <c r="I1617" s="107" t="s">
        <v>8878</v>
      </c>
      <c r="J1617" s="2" t="s">
        <v>8879</v>
      </c>
      <c r="K1617" s="4">
        <f>IFERROR(__xludf.DUMMYFUNCTION("""COMPUTED_VALUE"""),11.0)</f>
        <v>11</v>
      </c>
      <c r="L1617" s="4" t="s">
        <v>8731</v>
      </c>
      <c r="M1617" s="4">
        <v>12.0</v>
      </c>
    </row>
    <row r="1618">
      <c r="A1618" s="54">
        <v>45965.0</v>
      </c>
      <c r="B1618" s="2" t="s">
        <v>178</v>
      </c>
      <c r="C1618" s="2" t="s">
        <v>8726</v>
      </c>
      <c r="D1618" s="47" t="s">
        <v>8813</v>
      </c>
      <c r="E1618" s="2" t="s">
        <v>8727</v>
      </c>
      <c r="F1618" s="2" t="s">
        <v>157</v>
      </c>
      <c r="G1618" s="2" t="s">
        <v>157</v>
      </c>
      <c r="H1618" s="2" t="s">
        <v>8729</v>
      </c>
      <c r="I1618" s="107" t="s">
        <v>8878</v>
      </c>
      <c r="J1618" s="2" t="s">
        <v>8879</v>
      </c>
      <c r="K1618" s="4">
        <f>IFERROR(__xludf.DUMMYFUNCTION("""COMPUTED_VALUE"""),11.0)</f>
        <v>11</v>
      </c>
      <c r="L1618" s="4" t="s">
        <v>8731</v>
      </c>
      <c r="M1618" s="4">
        <v>12.0</v>
      </c>
    </row>
    <row r="1619">
      <c r="A1619" s="54">
        <v>45966.0</v>
      </c>
      <c r="B1619" s="2" t="s">
        <v>178</v>
      </c>
      <c r="C1619" s="2" t="s">
        <v>8726</v>
      </c>
      <c r="D1619" s="47" t="s">
        <v>8813</v>
      </c>
      <c r="E1619" s="2" t="s">
        <v>8727</v>
      </c>
      <c r="F1619" s="2" t="s">
        <v>157</v>
      </c>
      <c r="G1619" s="2" t="s">
        <v>157</v>
      </c>
      <c r="H1619" s="2" t="s">
        <v>8729</v>
      </c>
      <c r="I1619" s="107" t="s">
        <v>8878</v>
      </c>
      <c r="J1619" s="2" t="s">
        <v>8879</v>
      </c>
      <c r="K1619" s="4">
        <f>IFERROR(__xludf.DUMMYFUNCTION("""COMPUTED_VALUE"""),11.0)</f>
        <v>11</v>
      </c>
      <c r="L1619" s="4" t="s">
        <v>8731</v>
      </c>
      <c r="M1619" s="4">
        <v>12.0</v>
      </c>
    </row>
    <row r="1620">
      <c r="A1620" s="54">
        <v>45967.0</v>
      </c>
      <c r="B1620" s="2" t="s">
        <v>178</v>
      </c>
      <c r="C1620" s="2" t="s">
        <v>8726</v>
      </c>
      <c r="D1620" s="47" t="s">
        <v>8813</v>
      </c>
      <c r="E1620" s="2" t="s">
        <v>8727</v>
      </c>
      <c r="F1620" s="2" t="s">
        <v>157</v>
      </c>
      <c r="G1620" s="2" t="s">
        <v>157</v>
      </c>
      <c r="H1620" s="2" t="s">
        <v>8729</v>
      </c>
      <c r="I1620" s="107" t="s">
        <v>8878</v>
      </c>
      <c r="J1620" s="2" t="s">
        <v>8879</v>
      </c>
      <c r="K1620" s="4">
        <f>IFERROR(__xludf.DUMMYFUNCTION("""COMPUTED_VALUE"""),11.0)</f>
        <v>11</v>
      </c>
      <c r="L1620" s="4" t="s">
        <v>8731</v>
      </c>
      <c r="M1620" s="4">
        <v>12.0</v>
      </c>
    </row>
    <row r="1621">
      <c r="A1621" s="54">
        <v>45968.0</v>
      </c>
      <c r="B1621" s="2" t="s">
        <v>178</v>
      </c>
      <c r="C1621" s="2" t="s">
        <v>8726</v>
      </c>
      <c r="D1621" s="47" t="s">
        <v>8813</v>
      </c>
      <c r="E1621" s="2" t="s">
        <v>8727</v>
      </c>
      <c r="F1621" s="2" t="s">
        <v>157</v>
      </c>
      <c r="G1621" s="2" t="s">
        <v>157</v>
      </c>
      <c r="H1621" s="2" t="s">
        <v>8729</v>
      </c>
      <c r="I1621" s="107" t="s">
        <v>8878</v>
      </c>
      <c r="J1621" s="2" t="s">
        <v>8879</v>
      </c>
      <c r="K1621" s="4">
        <f>IFERROR(__xludf.DUMMYFUNCTION("""COMPUTED_VALUE"""),11.0)</f>
        <v>11</v>
      </c>
      <c r="L1621" s="4" t="s">
        <v>8731</v>
      </c>
      <c r="M1621" s="4">
        <v>12.0</v>
      </c>
    </row>
    <row r="1622">
      <c r="A1622" s="54">
        <v>45969.0</v>
      </c>
      <c r="B1622" s="2" t="s">
        <v>178</v>
      </c>
      <c r="C1622" s="2" t="s">
        <v>8726</v>
      </c>
      <c r="D1622" s="47" t="s">
        <v>8813</v>
      </c>
      <c r="E1622" s="2" t="s">
        <v>8727</v>
      </c>
      <c r="F1622" s="2" t="s">
        <v>157</v>
      </c>
      <c r="G1622" s="2" t="s">
        <v>157</v>
      </c>
      <c r="H1622" s="2" t="s">
        <v>8729</v>
      </c>
      <c r="I1622" s="107" t="s">
        <v>8878</v>
      </c>
      <c r="J1622" s="2" t="s">
        <v>8879</v>
      </c>
      <c r="K1622" s="4">
        <f>IFERROR(__xludf.DUMMYFUNCTION("""COMPUTED_VALUE"""),11.0)</f>
        <v>11</v>
      </c>
      <c r="L1622" s="4" t="s">
        <v>8731</v>
      </c>
      <c r="M1622" s="4">
        <v>12.0</v>
      </c>
    </row>
    <row r="1623">
      <c r="A1623" s="54">
        <v>45970.0</v>
      </c>
      <c r="B1623" s="2" t="s">
        <v>178</v>
      </c>
      <c r="C1623" s="2" t="s">
        <v>8726</v>
      </c>
      <c r="D1623" s="47" t="s">
        <v>8813</v>
      </c>
      <c r="E1623" s="2" t="s">
        <v>8727</v>
      </c>
      <c r="F1623" s="2" t="s">
        <v>157</v>
      </c>
      <c r="G1623" s="2" t="s">
        <v>157</v>
      </c>
      <c r="H1623" s="2" t="s">
        <v>8729</v>
      </c>
      <c r="I1623" s="107" t="s">
        <v>8878</v>
      </c>
      <c r="J1623" s="2" t="s">
        <v>8879</v>
      </c>
      <c r="K1623" s="4">
        <f>IFERROR(__xludf.DUMMYFUNCTION("""COMPUTED_VALUE"""),11.0)</f>
        <v>11</v>
      </c>
      <c r="L1623" s="4" t="s">
        <v>8731</v>
      </c>
      <c r="M1623" s="4">
        <v>12.0</v>
      </c>
    </row>
    <row r="1624">
      <c r="A1624" s="54">
        <v>45971.0</v>
      </c>
      <c r="B1624" s="2" t="s">
        <v>178</v>
      </c>
      <c r="C1624" s="2" t="s">
        <v>8726</v>
      </c>
      <c r="D1624" s="47" t="s">
        <v>8813</v>
      </c>
      <c r="E1624" s="2" t="s">
        <v>8727</v>
      </c>
      <c r="F1624" s="2" t="s">
        <v>157</v>
      </c>
      <c r="G1624" s="2" t="s">
        <v>157</v>
      </c>
      <c r="H1624" s="2" t="s">
        <v>8729</v>
      </c>
      <c r="I1624" s="107" t="s">
        <v>8878</v>
      </c>
      <c r="J1624" s="2" t="s">
        <v>8879</v>
      </c>
      <c r="K1624" s="4">
        <f>IFERROR(__xludf.DUMMYFUNCTION("""COMPUTED_VALUE"""),11.0)</f>
        <v>11</v>
      </c>
      <c r="L1624" s="4" t="s">
        <v>8731</v>
      </c>
      <c r="M1624" s="4">
        <v>12.0</v>
      </c>
    </row>
    <row r="1625">
      <c r="A1625" s="54">
        <v>45972.0</v>
      </c>
      <c r="B1625" s="2" t="s">
        <v>178</v>
      </c>
      <c r="C1625" s="2" t="s">
        <v>8726</v>
      </c>
      <c r="D1625" s="47" t="s">
        <v>8813</v>
      </c>
      <c r="E1625" s="2" t="s">
        <v>8727</v>
      </c>
      <c r="F1625" s="2" t="s">
        <v>157</v>
      </c>
      <c r="G1625" s="2" t="s">
        <v>157</v>
      </c>
      <c r="H1625" s="2" t="s">
        <v>8729</v>
      </c>
      <c r="I1625" s="107" t="s">
        <v>8878</v>
      </c>
      <c r="J1625" s="2" t="s">
        <v>8879</v>
      </c>
      <c r="K1625" s="4">
        <f>IFERROR(__xludf.DUMMYFUNCTION("""COMPUTED_VALUE"""),11.0)</f>
        <v>11</v>
      </c>
      <c r="L1625" s="4" t="s">
        <v>8731</v>
      </c>
      <c r="M1625" s="4">
        <v>12.0</v>
      </c>
    </row>
    <row r="1626">
      <c r="A1626" s="54">
        <v>45973.0</v>
      </c>
      <c r="B1626" s="2" t="s">
        <v>178</v>
      </c>
      <c r="C1626" s="2" t="s">
        <v>8726</v>
      </c>
      <c r="D1626" s="47" t="s">
        <v>8813</v>
      </c>
      <c r="E1626" s="2" t="s">
        <v>8727</v>
      </c>
      <c r="F1626" s="2" t="s">
        <v>157</v>
      </c>
      <c r="G1626" s="2" t="s">
        <v>157</v>
      </c>
      <c r="H1626" s="2" t="s">
        <v>8729</v>
      </c>
      <c r="I1626" s="107" t="s">
        <v>8878</v>
      </c>
      <c r="J1626" s="2" t="s">
        <v>8879</v>
      </c>
      <c r="K1626" s="4">
        <f>IFERROR(__xludf.DUMMYFUNCTION("""COMPUTED_VALUE"""),11.0)</f>
        <v>11</v>
      </c>
      <c r="L1626" s="4" t="s">
        <v>8731</v>
      </c>
      <c r="M1626" s="4">
        <v>12.0</v>
      </c>
    </row>
    <row r="1627">
      <c r="A1627" s="54">
        <v>45974.0</v>
      </c>
      <c r="B1627" s="2" t="s">
        <v>178</v>
      </c>
      <c r="C1627" s="2" t="s">
        <v>8726</v>
      </c>
      <c r="D1627" s="47" t="s">
        <v>8813</v>
      </c>
      <c r="E1627" s="2" t="s">
        <v>8727</v>
      </c>
      <c r="F1627" s="2" t="s">
        <v>157</v>
      </c>
      <c r="G1627" s="2" t="s">
        <v>157</v>
      </c>
      <c r="H1627" s="2" t="s">
        <v>8729</v>
      </c>
      <c r="I1627" s="107" t="s">
        <v>8878</v>
      </c>
      <c r="J1627" s="2" t="s">
        <v>8879</v>
      </c>
      <c r="K1627" s="4">
        <f>IFERROR(__xludf.DUMMYFUNCTION("""COMPUTED_VALUE"""),11.0)</f>
        <v>11</v>
      </c>
      <c r="L1627" s="4" t="s">
        <v>8731</v>
      </c>
      <c r="M1627" s="4">
        <v>12.0</v>
      </c>
    </row>
    <row r="1628">
      <c r="A1628" s="54">
        <v>45975.0</v>
      </c>
      <c r="B1628" s="2" t="s">
        <v>178</v>
      </c>
      <c r="C1628" s="2" t="s">
        <v>8726</v>
      </c>
      <c r="D1628" s="47" t="s">
        <v>8813</v>
      </c>
      <c r="E1628" s="2" t="s">
        <v>8727</v>
      </c>
      <c r="F1628" s="2" t="s">
        <v>157</v>
      </c>
      <c r="G1628" s="2" t="s">
        <v>157</v>
      </c>
      <c r="H1628" s="2" t="s">
        <v>8729</v>
      </c>
      <c r="I1628" s="107" t="s">
        <v>8878</v>
      </c>
      <c r="J1628" s="2" t="s">
        <v>8879</v>
      </c>
      <c r="K1628" s="4">
        <f>IFERROR(__xludf.DUMMYFUNCTION("""COMPUTED_VALUE"""),11.0)</f>
        <v>11</v>
      </c>
      <c r="L1628" s="4" t="s">
        <v>8731</v>
      </c>
      <c r="M1628" s="4">
        <v>12.0</v>
      </c>
    </row>
    <row r="1629">
      <c r="A1629" s="54">
        <v>45976.0</v>
      </c>
      <c r="B1629" s="2" t="s">
        <v>178</v>
      </c>
      <c r="C1629" s="2" t="s">
        <v>8726</v>
      </c>
      <c r="D1629" s="47" t="s">
        <v>8813</v>
      </c>
      <c r="E1629" s="2" t="s">
        <v>8727</v>
      </c>
      <c r="F1629" s="2" t="s">
        <v>157</v>
      </c>
      <c r="G1629" s="2" t="s">
        <v>157</v>
      </c>
      <c r="H1629" s="2" t="s">
        <v>8729</v>
      </c>
      <c r="I1629" s="107" t="s">
        <v>8878</v>
      </c>
      <c r="J1629" s="2" t="s">
        <v>8879</v>
      </c>
      <c r="K1629" s="4">
        <f>IFERROR(__xludf.DUMMYFUNCTION("""COMPUTED_VALUE"""),11.0)</f>
        <v>11</v>
      </c>
      <c r="L1629" s="4" t="s">
        <v>8731</v>
      </c>
      <c r="M1629" s="4">
        <v>12.0</v>
      </c>
    </row>
    <row r="1630">
      <c r="A1630" s="54">
        <v>45977.0</v>
      </c>
      <c r="B1630" s="2" t="s">
        <v>178</v>
      </c>
      <c r="C1630" s="2" t="s">
        <v>8726</v>
      </c>
      <c r="D1630" s="47" t="s">
        <v>8813</v>
      </c>
      <c r="E1630" s="2" t="s">
        <v>8727</v>
      </c>
      <c r="F1630" s="2" t="s">
        <v>157</v>
      </c>
      <c r="G1630" s="2" t="s">
        <v>157</v>
      </c>
      <c r="H1630" s="2" t="s">
        <v>8729</v>
      </c>
      <c r="I1630" s="107" t="s">
        <v>8878</v>
      </c>
      <c r="J1630" s="2" t="s">
        <v>8879</v>
      </c>
      <c r="K1630" s="4">
        <f>IFERROR(__xludf.DUMMYFUNCTION("""COMPUTED_VALUE"""),11.0)</f>
        <v>11</v>
      </c>
      <c r="L1630" s="4" t="s">
        <v>8731</v>
      </c>
      <c r="M1630" s="4">
        <v>12.0</v>
      </c>
    </row>
    <row r="1631">
      <c r="A1631" s="54">
        <v>45978.0</v>
      </c>
      <c r="B1631" s="2" t="s">
        <v>178</v>
      </c>
      <c r="C1631" s="2" t="s">
        <v>8726</v>
      </c>
      <c r="D1631" s="47" t="s">
        <v>8813</v>
      </c>
      <c r="E1631" s="2" t="s">
        <v>8727</v>
      </c>
      <c r="F1631" s="2" t="s">
        <v>157</v>
      </c>
      <c r="G1631" s="2" t="s">
        <v>157</v>
      </c>
      <c r="H1631" s="2" t="s">
        <v>8729</v>
      </c>
      <c r="I1631" s="107" t="s">
        <v>8878</v>
      </c>
      <c r="J1631" s="2" t="s">
        <v>8879</v>
      </c>
      <c r="K1631" s="4">
        <f>IFERROR(__xludf.DUMMYFUNCTION("""COMPUTED_VALUE"""),11.0)</f>
        <v>11</v>
      </c>
      <c r="L1631" s="4" t="s">
        <v>8731</v>
      </c>
      <c r="M1631" s="4">
        <v>12.0</v>
      </c>
    </row>
    <row r="1632">
      <c r="A1632" s="54">
        <v>45979.0</v>
      </c>
      <c r="B1632" s="2" t="s">
        <v>178</v>
      </c>
      <c r="C1632" s="2" t="s">
        <v>8726</v>
      </c>
      <c r="D1632" s="47" t="s">
        <v>8813</v>
      </c>
      <c r="E1632" s="2" t="s">
        <v>8727</v>
      </c>
      <c r="F1632" s="2" t="s">
        <v>157</v>
      </c>
      <c r="G1632" s="2" t="s">
        <v>157</v>
      </c>
      <c r="H1632" s="2" t="s">
        <v>8729</v>
      </c>
      <c r="I1632" s="107" t="s">
        <v>8878</v>
      </c>
      <c r="J1632" s="2" t="s">
        <v>8879</v>
      </c>
      <c r="K1632" s="4">
        <f>IFERROR(__xludf.DUMMYFUNCTION("""COMPUTED_VALUE"""),11.0)</f>
        <v>11</v>
      </c>
      <c r="L1632" s="4" t="s">
        <v>8731</v>
      </c>
      <c r="M1632" s="4">
        <v>12.0</v>
      </c>
    </row>
    <row r="1633">
      <c r="A1633" s="54">
        <v>45980.0</v>
      </c>
      <c r="B1633" s="2" t="s">
        <v>178</v>
      </c>
      <c r="C1633" s="2" t="s">
        <v>8726</v>
      </c>
      <c r="D1633" s="47" t="s">
        <v>8813</v>
      </c>
      <c r="E1633" s="2" t="s">
        <v>8727</v>
      </c>
      <c r="F1633" s="2" t="s">
        <v>157</v>
      </c>
      <c r="G1633" s="2" t="s">
        <v>157</v>
      </c>
      <c r="H1633" s="2" t="s">
        <v>8729</v>
      </c>
      <c r="I1633" s="107" t="s">
        <v>8878</v>
      </c>
      <c r="J1633" s="2" t="s">
        <v>8879</v>
      </c>
      <c r="K1633" s="4">
        <f>IFERROR(__xludf.DUMMYFUNCTION("""COMPUTED_VALUE"""),11.0)</f>
        <v>11</v>
      </c>
      <c r="L1633" s="4" t="s">
        <v>8731</v>
      </c>
      <c r="M1633" s="4">
        <v>12.0</v>
      </c>
    </row>
    <row r="1634">
      <c r="A1634" s="54">
        <v>45981.0</v>
      </c>
      <c r="B1634" s="2" t="s">
        <v>178</v>
      </c>
      <c r="C1634" s="2" t="s">
        <v>8726</v>
      </c>
      <c r="D1634" s="47" t="s">
        <v>8813</v>
      </c>
      <c r="E1634" s="2" t="s">
        <v>8727</v>
      </c>
      <c r="F1634" s="2" t="s">
        <v>157</v>
      </c>
      <c r="G1634" s="2" t="s">
        <v>157</v>
      </c>
      <c r="H1634" s="2" t="s">
        <v>8729</v>
      </c>
      <c r="I1634" s="107" t="s">
        <v>8878</v>
      </c>
      <c r="J1634" s="2" t="s">
        <v>8879</v>
      </c>
      <c r="K1634" s="4">
        <f>IFERROR(__xludf.DUMMYFUNCTION("""COMPUTED_VALUE"""),11.0)</f>
        <v>11</v>
      </c>
      <c r="L1634" s="4" t="s">
        <v>8731</v>
      </c>
      <c r="M1634" s="4">
        <v>12.0</v>
      </c>
    </row>
    <row r="1635">
      <c r="A1635" s="54">
        <v>45982.0</v>
      </c>
      <c r="B1635" s="2" t="s">
        <v>178</v>
      </c>
      <c r="C1635" s="2" t="s">
        <v>8726</v>
      </c>
      <c r="D1635" s="47" t="s">
        <v>8813</v>
      </c>
      <c r="E1635" s="2" t="s">
        <v>8727</v>
      </c>
      <c r="F1635" s="2" t="s">
        <v>157</v>
      </c>
      <c r="G1635" s="2" t="s">
        <v>157</v>
      </c>
      <c r="H1635" s="2" t="s">
        <v>8729</v>
      </c>
      <c r="I1635" s="107" t="s">
        <v>8878</v>
      </c>
      <c r="J1635" s="2" t="s">
        <v>8879</v>
      </c>
      <c r="K1635" s="4">
        <f>IFERROR(__xludf.DUMMYFUNCTION("""COMPUTED_VALUE"""),11.0)</f>
        <v>11</v>
      </c>
      <c r="L1635" s="4" t="s">
        <v>8731</v>
      </c>
      <c r="M1635" s="4">
        <v>12.0</v>
      </c>
    </row>
    <row r="1636">
      <c r="A1636" s="54">
        <v>45983.0</v>
      </c>
      <c r="B1636" s="2" t="s">
        <v>178</v>
      </c>
      <c r="C1636" s="2" t="s">
        <v>8726</v>
      </c>
      <c r="D1636" s="47" t="s">
        <v>8813</v>
      </c>
      <c r="E1636" s="2" t="s">
        <v>8727</v>
      </c>
      <c r="F1636" s="2" t="s">
        <v>157</v>
      </c>
      <c r="G1636" s="2" t="s">
        <v>157</v>
      </c>
      <c r="H1636" s="2" t="s">
        <v>8729</v>
      </c>
      <c r="I1636" s="107" t="s">
        <v>8878</v>
      </c>
      <c r="J1636" s="2" t="s">
        <v>8879</v>
      </c>
      <c r="K1636" s="4">
        <f>IFERROR(__xludf.DUMMYFUNCTION("""COMPUTED_VALUE"""),11.0)</f>
        <v>11</v>
      </c>
      <c r="L1636" s="4" t="s">
        <v>8731</v>
      </c>
      <c r="M1636" s="4">
        <v>12.0</v>
      </c>
    </row>
    <row r="1637">
      <c r="A1637" s="54">
        <v>45984.0</v>
      </c>
      <c r="B1637" s="2" t="s">
        <v>178</v>
      </c>
      <c r="C1637" s="2" t="s">
        <v>8726</v>
      </c>
      <c r="D1637" s="47" t="s">
        <v>8813</v>
      </c>
      <c r="E1637" s="2" t="s">
        <v>8727</v>
      </c>
      <c r="F1637" s="2" t="s">
        <v>157</v>
      </c>
      <c r="G1637" s="2" t="s">
        <v>157</v>
      </c>
      <c r="H1637" s="2" t="s">
        <v>8729</v>
      </c>
      <c r="I1637" s="107" t="s">
        <v>8878</v>
      </c>
      <c r="J1637" s="2" t="s">
        <v>8879</v>
      </c>
      <c r="K1637" s="4">
        <f>IFERROR(__xludf.DUMMYFUNCTION("""COMPUTED_VALUE"""),11.0)</f>
        <v>11</v>
      </c>
      <c r="L1637" s="4" t="s">
        <v>8731</v>
      </c>
      <c r="M1637" s="4">
        <v>12.0</v>
      </c>
    </row>
    <row r="1638">
      <c r="A1638" s="54">
        <v>45985.0</v>
      </c>
      <c r="B1638" s="2" t="s">
        <v>178</v>
      </c>
      <c r="C1638" s="2" t="s">
        <v>8726</v>
      </c>
      <c r="D1638" s="47" t="s">
        <v>8813</v>
      </c>
      <c r="E1638" s="2" t="s">
        <v>8727</v>
      </c>
      <c r="F1638" s="2" t="s">
        <v>157</v>
      </c>
      <c r="G1638" s="2" t="s">
        <v>157</v>
      </c>
      <c r="H1638" s="2" t="s">
        <v>8729</v>
      </c>
      <c r="I1638" s="107" t="s">
        <v>8878</v>
      </c>
      <c r="J1638" s="2" t="s">
        <v>8879</v>
      </c>
      <c r="K1638" s="4">
        <f>IFERROR(__xludf.DUMMYFUNCTION("""COMPUTED_VALUE"""),11.0)</f>
        <v>11</v>
      </c>
      <c r="L1638" s="4" t="s">
        <v>8731</v>
      </c>
      <c r="M1638" s="4">
        <v>12.0</v>
      </c>
    </row>
    <row r="1639">
      <c r="A1639" s="54">
        <v>45986.0</v>
      </c>
      <c r="B1639" s="2" t="s">
        <v>178</v>
      </c>
      <c r="C1639" s="2" t="s">
        <v>8726</v>
      </c>
      <c r="D1639" s="47" t="s">
        <v>8813</v>
      </c>
      <c r="E1639" s="2" t="s">
        <v>8727</v>
      </c>
      <c r="F1639" s="2" t="s">
        <v>157</v>
      </c>
      <c r="G1639" s="2" t="s">
        <v>157</v>
      </c>
      <c r="H1639" s="2" t="s">
        <v>8729</v>
      </c>
      <c r="I1639" s="107" t="s">
        <v>8878</v>
      </c>
      <c r="J1639" s="2" t="s">
        <v>8879</v>
      </c>
      <c r="K1639" s="4">
        <f>IFERROR(__xludf.DUMMYFUNCTION("""COMPUTED_VALUE"""),11.0)</f>
        <v>11</v>
      </c>
      <c r="L1639" s="4" t="s">
        <v>8731</v>
      </c>
      <c r="M1639" s="4">
        <v>12.0</v>
      </c>
    </row>
    <row r="1640">
      <c r="A1640" s="54">
        <v>45987.0</v>
      </c>
      <c r="B1640" s="2" t="s">
        <v>178</v>
      </c>
      <c r="C1640" s="2" t="s">
        <v>8726</v>
      </c>
      <c r="D1640" s="47" t="s">
        <v>8813</v>
      </c>
      <c r="E1640" s="2" t="s">
        <v>8727</v>
      </c>
      <c r="F1640" s="2" t="s">
        <v>157</v>
      </c>
      <c r="G1640" s="2" t="s">
        <v>157</v>
      </c>
      <c r="H1640" s="2" t="s">
        <v>8729</v>
      </c>
      <c r="I1640" s="107" t="s">
        <v>8878</v>
      </c>
      <c r="J1640" s="2" t="s">
        <v>8879</v>
      </c>
      <c r="K1640" s="4">
        <f>IFERROR(__xludf.DUMMYFUNCTION("""COMPUTED_VALUE"""),11.0)</f>
        <v>11</v>
      </c>
      <c r="L1640" s="4" t="s">
        <v>8731</v>
      </c>
      <c r="M1640" s="4">
        <v>12.0</v>
      </c>
    </row>
    <row r="1641">
      <c r="A1641" s="54">
        <v>45988.0</v>
      </c>
      <c r="B1641" s="2" t="s">
        <v>178</v>
      </c>
      <c r="C1641" s="2" t="s">
        <v>8726</v>
      </c>
      <c r="D1641" s="47" t="s">
        <v>8813</v>
      </c>
      <c r="E1641" s="2" t="s">
        <v>8727</v>
      </c>
      <c r="F1641" s="2" t="s">
        <v>157</v>
      </c>
      <c r="G1641" s="2" t="s">
        <v>157</v>
      </c>
      <c r="H1641" s="2" t="s">
        <v>8729</v>
      </c>
      <c r="I1641" s="107" t="s">
        <v>8878</v>
      </c>
      <c r="J1641" s="2" t="s">
        <v>8879</v>
      </c>
      <c r="K1641" s="4">
        <f>IFERROR(__xludf.DUMMYFUNCTION("""COMPUTED_VALUE"""),11.0)</f>
        <v>11</v>
      </c>
      <c r="L1641" s="4" t="s">
        <v>8731</v>
      </c>
      <c r="M1641" s="4">
        <v>12.0</v>
      </c>
    </row>
    <row r="1642">
      <c r="A1642" s="54">
        <v>45989.0</v>
      </c>
      <c r="B1642" s="2" t="s">
        <v>178</v>
      </c>
      <c r="C1642" s="2" t="s">
        <v>8726</v>
      </c>
      <c r="D1642" s="47" t="s">
        <v>8813</v>
      </c>
      <c r="E1642" s="2" t="s">
        <v>8727</v>
      </c>
      <c r="F1642" s="2" t="s">
        <v>157</v>
      </c>
      <c r="G1642" s="2" t="s">
        <v>157</v>
      </c>
      <c r="H1642" s="2" t="s">
        <v>8729</v>
      </c>
      <c r="I1642" s="107" t="s">
        <v>8878</v>
      </c>
      <c r="J1642" s="2" t="s">
        <v>8879</v>
      </c>
      <c r="K1642" s="4">
        <f>IFERROR(__xludf.DUMMYFUNCTION("""COMPUTED_VALUE"""),11.0)</f>
        <v>11</v>
      </c>
      <c r="L1642" s="4" t="s">
        <v>8731</v>
      </c>
      <c r="M1642" s="4">
        <v>12.0</v>
      </c>
    </row>
    <row r="1643">
      <c r="A1643" s="54">
        <v>45990.0</v>
      </c>
      <c r="B1643" s="2" t="s">
        <v>178</v>
      </c>
      <c r="C1643" s="2" t="s">
        <v>8726</v>
      </c>
      <c r="D1643" s="47" t="s">
        <v>8813</v>
      </c>
      <c r="E1643" s="2" t="s">
        <v>8727</v>
      </c>
      <c r="F1643" s="2" t="s">
        <v>157</v>
      </c>
      <c r="G1643" s="2" t="s">
        <v>157</v>
      </c>
      <c r="H1643" s="2" t="s">
        <v>8729</v>
      </c>
      <c r="I1643" s="107" t="s">
        <v>8878</v>
      </c>
      <c r="J1643" s="2" t="s">
        <v>8879</v>
      </c>
      <c r="K1643" s="4">
        <f>IFERROR(__xludf.DUMMYFUNCTION("""COMPUTED_VALUE"""),11.0)</f>
        <v>11</v>
      </c>
      <c r="L1643" s="4" t="s">
        <v>8731</v>
      </c>
      <c r="M1643" s="4">
        <v>12.0</v>
      </c>
    </row>
    <row r="1644">
      <c r="A1644" s="54">
        <v>45991.0</v>
      </c>
      <c r="B1644" s="2" t="s">
        <v>178</v>
      </c>
      <c r="C1644" s="2" t="s">
        <v>8726</v>
      </c>
      <c r="D1644" s="47" t="s">
        <v>8813</v>
      </c>
      <c r="E1644" s="2" t="s">
        <v>8727</v>
      </c>
      <c r="F1644" s="2" t="s">
        <v>157</v>
      </c>
      <c r="G1644" s="2" t="s">
        <v>157</v>
      </c>
      <c r="H1644" s="2" t="s">
        <v>8729</v>
      </c>
      <c r="I1644" s="107" t="s">
        <v>8878</v>
      </c>
      <c r="J1644" s="2" t="s">
        <v>8879</v>
      </c>
      <c r="K1644" s="4">
        <f>IFERROR(__xludf.DUMMYFUNCTION("""COMPUTED_VALUE"""),11.0)</f>
        <v>11</v>
      </c>
      <c r="L1644" s="4" t="s">
        <v>8731</v>
      </c>
      <c r="M1644" s="4">
        <v>12.0</v>
      </c>
    </row>
    <row r="1645">
      <c r="A1645" s="54">
        <v>45992.0</v>
      </c>
      <c r="B1645" s="2" t="s">
        <v>178</v>
      </c>
      <c r="C1645" s="2" t="s">
        <v>8726</v>
      </c>
      <c r="D1645" s="47" t="s">
        <v>8813</v>
      </c>
      <c r="E1645" s="2" t="s">
        <v>8727</v>
      </c>
      <c r="F1645" s="2" t="s">
        <v>157</v>
      </c>
      <c r="G1645" s="2" t="s">
        <v>157</v>
      </c>
      <c r="H1645" s="2" t="s">
        <v>8729</v>
      </c>
      <c r="I1645" s="107" t="s">
        <v>8878</v>
      </c>
      <c r="J1645" s="2" t="s">
        <v>8879</v>
      </c>
      <c r="K1645" s="4">
        <f>IFERROR(__xludf.DUMMYFUNCTION("""COMPUTED_VALUE"""),11.0)</f>
        <v>11</v>
      </c>
      <c r="L1645" s="4" t="s">
        <v>8731</v>
      </c>
      <c r="M1645" s="4">
        <v>12.0</v>
      </c>
    </row>
    <row r="1646">
      <c r="A1646" s="54">
        <v>45993.0</v>
      </c>
      <c r="B1646" s="2" t="s">
        <v>178</v>
      </c>
      <c r="C1646" s="2" t="s">
        <v>8726</v>
      </c>
      <c r="D1646" s="47" t="s">
        <v>8813</v>
      </c>
      <c r="E1646" s="2" t="s">
        <v>8727</v>
      </c>
      <c r="F1646" s="2" t="s">
        <v>157</v>
      </c>
      <c r="G1646" s="2" t="s">
        <v>157</v>
      </c>
      <c r="H1646" s="2" t="s">
        <v>8729</v>
      </c>
      <c r="I1646" s="107" t="s">
        <v>8878</v>
      </c>
      <c r="J1646" s="2" t="s">
        <v>8879</v>
      </c>
      <c r="K1646" s="4">
        <f>IFERROR(__xludf.DUMMYFUNCTION("""COMPUTED_VALUE"""),11.0)</f>
        <v>11</v>
      </c>
      <c r="L1646" s="4" t="s">
        <v>8731</v>
      </c>
      <c r="M1646" s="4">
        <v>12.0</v>
      </c>
    </row>
    <row r="1647">
      <c r="A1647" s="54">
        <v>45994.0</v>
      </c>
      <c r="B1647" s="2" t="s">
        <v>178</v>
      </c>
      <c r="C1647" s="2" t="s">
        <v>8726</v>
      </c>
      <c r="D1647" s="47" t="s">
        <v>151</v>
      </c>
      <c r="E1647" s="2" t="s">
        <v>8880</v>
      </c>
      <c r="F1647" s="48" t="s">
        <v>610</v>
      </c>
      <c r="G1647" s="48" t="s">
        <v>611</v>
      </c>
      <c r="H1647" s="2" t="s">
        <v>8738</v>
      </c>
      <c r="I1647" s="107" t="s">
        <v>8878</v>
      </c>
      <c r="J1647" s="2" t="s">
        <v>8881</v>
      </c>
      <c r="K1647" s="4">
        <f>IFERROR(__xludf.DUMMYFUNCTION("""COMPUTED_VALUE"""),11.0)</f>
        <v>11</v>
      </c>
      <c r="L1647" s="4" t="s">
        <v>8731</v>
      </c>
      <c r="M1647" s="4">
        <v>12.0</v>
      </c>
    </row>
    <row r="1648">
      <c r="A1648" s="54">
        <v>45995.0</v>
      </c>
      <c r="B1648" s="2" t="s">
        <v>178</v>
      </c>
      <c r="C1648" s="2" t="s">
        <v>8726</v>
      </c>
      <c r="D1648" s="47" t="s">
        <v>8813</v>
      </c>
      <c r="E1648" s="2" t="s">
        <v>8727</v>
      </c>
      <c r="F1648" s="2" t="s">
        <v>157</v>
      </c>
      <c r="G1648" s="2" t="s">
        <v>157</v>
      </c>
      <c r="H1648" s="2" t="s">
        <v>8729</v>
      </c>
      <c r="I1648" s="107" t="s">
        <v>8878</v>
      </c>
      <c r="J1648" s="2" t="s">
        <v>8879</v>
      </c>
      <c r="K1648" s="4">
        <f>IFERROR(__xludf.DUMMYFUNCTION("""COMPUTED_VALUE"""),11.0)</f>
        <v>11</v>
      </c>
      <c r="L1648" s="4" t="s">
        <v>8731</v>
      </c>
      <c r="M1648" s="4">
        <v>12.0</v>
      </c>
    </row>
    <row r="1649">
      <c r="A1649" s="54">
        <v>45996.0</v>
      </c>
      <c r="B1649" s="2" t="s">
        <v>178</v>
      </c>
      <c r="C1649" s="2" t="s">
        <v>8726</v>
      </c>
      <c r="D1649" s="47" t="s">
        <v>8813</v>
      </c>
      <c r="E1649" s="2" t="s">
        <v>8727</v>
      </c>
      <c r="F1649" s="2" t="s">
        <v>157</v>
      </c>
      <c r="G1649" s="2" t="s">
        <v>157</v>
      </c>
      <c r="H1649" s="2" t="s">
        <v>8729</v>
      </c>
      <c r="I1649" s="107" t="s">
        <v>8878</v>
      </c>
      <c r="J1649" s="2" t="s">
        <v>8879</v>
      </c>
      <c r="K1649" s="4">
        <f>IFERROR(__xludf.DUMMYFUNCTION("""COMPUTED_VALUE"""),11.0)</f>
        <v>11</v>
      </c>
      <c r="L1649" s="4" t="s">
        <v>8731</v>
      </c>
      <c r="M1649" s="4">
        <v>12.0</v>
      </c>
    </row>
    <row r="1650">
      <c r="A1650" s="54">
        <v>45997.0</v>
      </c>
      <c r="B1650" s="2" t="s">
        <v>178</v>
      </c>
      <c r="C1650" s="2" t="s">
        <v>8726</v>
      </c>
      <c r="D1650" s="47" t="s">
        <v>8813</v>
      </c>
      <c r="E1650" s="2" t="s">
        <v>8727</v>
      </c>
      <c r="F1650" s="2" t="s">
        <v>157</v>
      </c>
      <c r="G1650" s="2" t="s">
        <v>157</v>
      </c>
      <c r="H1650" s="2" t="s">
        <v>8729</v>
      </c>
      <c r="I1650" s="107" t="s">
        <v>8878</v>
      </c>
      <c r="J1650" s="2" t="s">
        <v>8879</v>
      </c>
      <c r="K1650" s="4">
        <f>IFERROR(__xludf.DUMMYFUNCTION("""COMPUTED_VALUE"""),11.0)</f>
        <v>11</v>
      </c>
      <c r="L1650" s="4" t="s">
        <v>8731</v>
      </c>
      <c r="M1650" s="4">
        <v>12.0</v>
      </c>
    </row>
    <row r="1651">
      <c r="A1651" s="54">
        <v>45998.0</v>
      </c>
      <c r="B1651" s="2" t="s">
        <v>178</v>
      </c>
      <c r="C1651" s="2" t="s">
        <v>8726</v>
      </c>
      <c r="D1651" s="47" t="s">
        <v>8813</v>
      </c>
      <c r="E1651" s="2" t="s">
        <v>8727</v>
      </c>
      <c r="F1651" s="2" t="s">
        <v>157</v>
      </c>
      <c r="G1651" s="2" t="s">
        <v>157</v>
      </c>
      <c r="H1651" s="2" t="s">
        <v>8729</v>
      </c>
      <c r="I1651" s="107" t="s">
        <v>8878</v>
      </c>
      <c r="J1651" s="2" t="s">
        <v>8879</v>
      </c>
      <c r="K1651" s="4">
        <f>IFERROR(__xludf.DUMMYFUNCTION("""COMPUTED_VALUE"""),11.0)</f>
        <v>11</v>
      </c>
      <c r="L1651" s="4" t="s">
        <v>8731</v>
      </c>
      <c r="M1651" s="4">
        <v>12.0</v>
      </c>
    </row>
    <row r="1652">
      <c r="A1652" s="54">
        <v>45999.0</v>
      </c>
      <c r="B1652" s="2" t="s">
        <v>178</v>
      </c>
      <c r="C1652" s="2" t="s">
        <v>8726</v>
      </c>
      <c r="D1652" s="47" t="s">
        <v>8813</v>
      </c>
      <c r="E1652" s="2" t="s">
        <v>8727</v>
      </c>
      <c r="F1652" s="2" t="s">
        <v>157</v>
      </c>
      <c r="G1652" s="2" t="s">
        <v>157</v>
      </c>
      <c r="H1652" s="2" t="s">
        <v>8729</v>
      </c>
      <c r="I1652" s="107" t="s">
        <v>8878</v>
      </c>
      <c r="J1652" s="2" t="s">
        <v>8879</v>
      </c>
      <c r="K1652" s="4">
        <f>IFERROR(__xludf.DUMMYFUNCTION("""COMPUTED_VALUE"""),11.0)</f>
        <v>11</v>
      </c>
      <c r="L1652" s="4" t="s">
        <v>8731</v>
      </c>
      <c r="M1652" s="4">
        <v>12.0</v>
      </c>
    </row>
    <row r="1653">
      <c r="A1653" s="54">
        <v>46000.0</v>
      </c>
      <c r="B1653" s="2" t="s">
        <v>178</v>
      </c>
      <c r="C1653" s="2" t="s">
        <v>8726</v>
      </c>
      <c r="D1653" s="47" t="s">
        <v>8813</v>
      </c>
      <c r="E1653" s="2" t="s">
        <v>8727</v>
      </c>
      <c r="F1653" s="2" t="s">
        <v>157</v>
      </c>
      <c r="G1653" s="2" t="s">
        <v>157</v>
      </c>
      <c r="H1653" s="2" t="s">
        <v>8729</v>
      </c>
      <c r="I1653" s="107" t="s">
        <v>8878</v>
      </c>
      <c r="J1653" s="2" t="s">
        <v>8879</v>
      </c>
      <c r="K1653" s="4">
        <f>IFERROR(__xludf.DUMMYFUNCTION("""COMPUTED_VALUE"""),11.0)</f>
        <v>11</v>
      </c>
      <c r="L1653" s="4" t="s">
        <v>8731</v>
      </c>
      <c r="M1653" s="4">
        <v>12.0</v>
      </c>
    </row>
    <row r="1654">
      <c r="A1654" s="54">
        <v>46001.0</v>
      </c>
      <c r="B1654" s="2" t="s">
        <v>178</v>
      </c>
      <c r="C1654" s="2" t="s">
        <v>8726</v>
      </c>
      <c r="D1654" s="47" t="s">
        <v>8813</v>
      </c>
      <c r="E1654" s="2" t="s">
        <v>8727</v>
      </c>
      <c r="F1654" s="2" t="s">
        <v>157</v>
      </c>
      <c r="G1654" s="2" t="s">
        <v>157</v>
      </c>
      <c r="H1654" s="2" t="s">
        <v>8729</v>
      </c>
      <c r="I1654" s="107" t="s">
        <v>8878</v>
      </c>
      <c r="J1654" s="2" t="s">
        <v>8879</v>
      </c>
      <c r="K1654" s="4">
        <f>IFERROR(__xludf.DUMMYFUNCTION("""COMPUTED_VALUE"""),11.0)</f>
        <v>11</v>
      </c>
      <c r="L1654" s="4" t="s">
        <v>8731</v>
      </c>
      <c r="M1654" s="4">
        <v>12.0</v>
      </c>
    </row>
    <row r="1655">
      <c r="A1655" s="54">
        <v>46002.0</v>
      </c>
      <c r="B1655" s="2" t="s">
        <v>178</v>
      </c>
      <c r="C1655" s="2" t="s">
        <v>8726</v>
      </c>
      <c r="D1655" s="47" t="s">
        <v>8813</v>
      </c>
      <c r="E1655" s="2" t="s">
        <v>8727</v>
      </c>
      <c r="F1655" s="2" t="s">
        <v>157</v>
      </c>
      <c r="G1655" s="2" t="s">
        <v>157</v>
      </c>
      <c r="H1655" s="2" t="s">
        <v>8729</v>
      </c>
      <c r="I1655" s="107" t="s">
        <v>8878</v>
      </c>
      <c r="J1655" s="2" t="s">
        <v>8879</v>
      </c>
      <c r="K1655" s="4">
        <f>IFERROR(__xludf.DUMMYFUNCTION("""COMPUTED_VALUE"""),11.0)</f>
        <v>11</v>
      </c>
      <c r="L1655" s="4" t="s">
        <v>8731</v>
      </c>
      <c r="M1655" s="4">
        <v>12.0</v>
      </c>
    </row>
    <row r="1656">
      <c r="A1656" s="54">
        <v>46003.0</v>
      </c>
      <c r="B1656" s="2" t="s">
        <v>178</v>
      </c>
      <c r="C1656" s="2" t="s">
        <v>8726</v>
      </c>
      <c r="D1656" s="47" t="s">
        <v>8813</v>
      </c>
      <c r="E1656" s="2" t="s">
        <v>8727</v>
      </c>
      <c r="F1656" s="2" t="s">
        <v>157</v>
      </c>
      <c r="G1656" s="2" t="s">
        <v>157</v>
      </c>
      <c r="H1656" s="2" t="s">
        <v>8729</v>
      </c>
      <c r="I1656" s="107" t="s">
        <v>8878</v>
      </c>
      <c r="J1656" s="2" t="s">
        <v>8879</v>
      </c>
      <c r="K1656" s="4">
        <f>IFERROR(__xludf.DUMMYFUNCTION("""COMPUTED_VALUE"""),11.0)</f>
        <v>11</v>
      </c>
      <c r="L1656" s="4" t="s">
        <v>8731</v>
      </c>
      <c r="M1656" s="4">
        <v>12.0</v>
      </c>
    </row>
    <row r="1657">
      <c r="A1657" s="54">
        <v>46004.0</v>
      </c>
      <c r="B1657" s="2" t="s">
        <v>178</v>
      </c>
      <c r="C1657" s="2" t="s">
        <v>8726</v>
      </c>
      <c r="D1657" s="47" t="s">
        <v>8813</v>
      </c>
      <c r="E1657" s="2" t="s">
        <v>8727</v>
      </c>
      <c r="F1657" s="2" t="s">
        <v>157</v>
      </c>
      <c r="G1657" s="2" t="s">
        <v>157</v>
      </c>
      <c r="H1657" s="2" t="s">
        <v>8729</v>
      </c>
      <c r="I1657" s="107" t="s">
        <v>8878</v>
      </c>
      <c r="J1657" s="2" t="s">
        <v>8879</v>
      </c>
      <c r="K1657" s="4">
        <f>IFERROR(__xludf.DUMMYFUNCTION("""COMPUTED_VALUE"""),11.0)</f>
        <v>11</v>
      </c>
      <c r="L1657" s="4" t="s">
        <v>8731</v>
      </c>
      <c r="M1657" s="4">
        <v>12.0</v>
      </c>
    </row>
    <row r="1658">
      <c r="A1658" s="54">
        <v>46005.0</v>
      </c>
      <c r="B1658" s="2" t="s">
        <v>178</v>
      </c>
      <c r="C1658" s="2" t="s">
        <v>8726</v>
      </c>
      <c r="D1658" s="47" t="s">
        <v>8813</v>
      </c>
      <c r="E1658" s="2" t="s">
        <v>8727</v>
      </c>
      <c r="F1658" s="2" t="s">
        <v>157</v>
      </c>
      <c r="G1658" s="2" t="s">
        <v>157</v>
      </c>
      <c r="H1658" s="2" t="s">
        <v>8729</v>
      </c>
      <c r="I1658" s="107" t="s">
        <v>8878</v>
      </c>
      <c r="J1658" s="2" t="s">
        <v>8879</v>
      </c>
      <c r="K1658" s="4">
        <f>IFERROR(__xludf.DUMMYFUNCTION("""COMPUTED_VALUE"""),11.0)</f>
        <v>11</v>
      </c>
      <c r="L1658" s="4" t="s">
        <v>8731</v>
      </c>
      <c r="M1658" s="4">
        <v>12.0</v>
      </c>
    </row>
    <row r="1659">
      <c r="A1659" s="54">
        <v>46006.0</v>
      </c>
      <c r="B1659" s="2" t="s">
        <v>178</v>
      </c>
      <c r="C1659" s="2" t="s">
        <v>8726</v>
      </c>
      <c r="D1659" s="47" t="s">
        <v>8813</v>
      </c>
      <c r="E1659" s="2" t="s">
        <v>8727</v>
      </c>
      <c r="F1659" s="2" t="s">
        <v>157</v>
      </c>
      <c r="G1659" s="2" t="s">
        <v>157</v>
      </c>
      <c r="H1659" s="2" t="s">
        <v>8729</v>
      </c>
      <c r="I1659" s="107" t="s">
        <v>8878</v>
      </c>
      <c r="J1659" s="2" t="s">
        <v>8879</v>
      </c>
      <c r="K1659" s="4">
        <f>IFERROR(__xludf.DUMMYFUNCTION("""COMPUTED_VALUE"""),11.0)</f>
        <v>11</v>
      </c>
      <c r="L1659" s="4" t="s">
        <v>8731</v>
      </c>
      <c r="M1659" s="4">
        <v>12.0</v>
      </c>
    </row>
    <row r="1660">
      <c r="A1660" s="54">
        <v>46007.0</v>
      </c>
      <c r="B1660" s="2" t="s">
        <v>178</v>
      </c>
      <c r="C1660" s="2" t="s">
        <v>8726</v>
      </c>
      <c r="D1660" s="47" t="s">
        <v>8813</v>
      </c>
      <c r="E1660" s="2" t="s">
        <v>8727</v>
      </c>
      <c r="F1660" s="2" t="s">
        <v>157</v>
      </c>
      <c r="G1660" s="2" t="s">
        <v>157</v>
      </c>
      <c r="H1660" s="2" t="s">
        <v>8729</v>
      </c>
      <c r="I1660" s="107" t="s">
        <v>8878</v>
      </c>
      <c r="J1660" s="2" t="s">
        <v>8879</v>
      </c>
      <c r="K1660" s="4">
        <f>IFERROR(__xludf.DUMMYFUNCTION("""COMPUTED_VALUE"""),11.0)</f>
        <v>11</v>
      </c>
      <c r="L1660" s="4" t="s">
        <v>8731</v>
      </c>
      <c r="M1660" s="4">
        <v>12.0</v>
      </c>
    </row>
    <row r="1661">
      <c r="A1661" s="54">
        <v>46008.0</v>
      </c>
      <c r="B1661" s="2" t="s">
        <v>178</v>
      </c>
      <c r="C1661" s="2" t="s">
        <v>8726</v>
      </c>
      <c r="D1661" s="47" t="s">
        <v>8813</v>
      </c>
      <c r="E1661" s="2" t="s">
        <v>8727</v>
      </c>
      <c r="F1661" s="2" t="s">
        <v>157</v>
      </c>
      <c r="G1661" s="2" t="s">
        <v>157</v>
      </c>
      <c r="H1661" s="2" t="s">
        <v>8729</v>
      </c>
      <c r="I1661" s="107" t="s">
        <v>8878</v>
      </c>
      <c r="J1661" s="2" t="s">
        <v>8879</v>
      </c>
      <c r="K1661" s="4">
        <f>IFERROR(__xludf.DUMMYFUNCTION("""COMPUTED_VALUE"""),11.0)</f>
        <v>11</v>
      </c>
      <c r="L1661" s="4" t="s">
        <v>8731</v>
      </c>
      <c r="M1661" s="4">
        <v>12.0</v>
      </c>
    </row>
    <row r="1662">
      <c r="A1662" s="54">
        <v>46009.0</v>
      </c>
      <c r="B1662" s="2" t="s">
        <v>178</v>
      </c>
      <c r="C1662" s="2" t="s">
        <v>8726</v>
      </c>
      <c r="D1662" s="47" t="s">
        <v>8813</v>
      </c>
      <c r="E1662" s="2" t="s">
        <v>8727</v>
      </c>
      <c r="F1662" s="2" t="s">
        <v>157</v>
      </c>
      <c r="G1662" s="2" t="s">
        <v>157</v>
      </c>
      <c r="H1662" s="2" t="s">
        <v>8729</v>
      </c>
      <c r="I1662" s="107" t="s">
        <v>8878</v>
      </c>
      <c r="J1662" s="2" t="s">
        <v>8879</v>
      </c>
      <c r="K1662" s="4">
        <f>IFERROR(__xludf.DUMMYFUNCTION("""COMPUTED_VALUE"""),11.0)</f>
        <v>11</v>
      </c>
      <c r="L1662" s="4" t="s">
        <v>8731</v>
      </c>
      <c r="M1662" s="4">
        <v>12.0</v>
      </c>
    </row>
    <row r="1663">
      <c r="A1663" s="54">
        <v>46010.0</v>
      </c>
      <c r="B1663" s="2" t="s">
        <v>178</v>
      </c>
      <c r="C1663" s="2" t="s">
        <v>8726</v>
      </c>
      <c r="D1663" s="47" t="s">
        <v>8813</v>
      </c>
      <c r="E1663" s="2" t="s">
        <v>8727</v>
      </c>
      <c r="F1663" s="2" t="s">
        <v>157</v>
      </c>
      <c r="G1663" s="2" t="s">
        <v>157</v>
      </c>
      <c r="H1663" s="2" t="s">
        <v>8729</v>
      </c>
      <c r="I1663" s="107" t="s">
        <v>8878</v>
      </c>
      <c r="J1663" s="2" t="s">
        <v>8879</v>
      </c>
      <c r="K1663" s="4">
        <f>IFERROR(__xludf.DUMMYFUNCTION("""COMPUTED_VALUE"""),11.0)</f>
        <v>11</v>
      </c>
      <c r="L1663" s="4" t="s">
        <v>8731</v>
      </c>
      <c r="M1663" s="4">
        <v>12.0</v>
      </c>
    </row>
    <row r="1664">
      <c r="A1664" s="54">
        <v>46011.0</v>
      </c>
      <c r="B1664" s="2" t="s">
        <v>178</v>
      </c>
      <c r="C1664" s="2" t="s">
        <v>8726</v>
      </c>
      <c r="D1664" s="47" t="s">
        <v>8813</v>
      </c>
      <c r="E1664" s="2" t="s">
        <v>8727</v>
      </c>
      <c r="F1664" s="2" t="s">
        <v>157</v>
      </c>
      <c r="G1664" s="2" t="s">
        <v>157</v>
      </c>
      <c r="H1664" s="2" t="s">
        <v>8729</v>
      </c>
      <c r="I1664" s="107" t="s">
        <v>8878</v>
      </c>
      <c r="J1664" s="2" t="s">
        <v>8879</v>
      </c>
      <c r="K1664" s="4">
        <f>IFERROR(__xludf.DUMMYFUNCTION("""COMPUTED_VALUE"""),11.0)</f>
        <v>11</v>
      </c>
      <c r="L1664" s="4" t="s">
        <v>8731</v>
      </c>
      <c r="M1664" s="4">
        <v>12.0</v>
      </c>
    </row>
    <row r="1665">
      <c r="A1665" s="54">
        <v>46012.0</v>
      </c>
      <c r="B1665" s="2" t="s">
        <v>178</v>
      </c>
      <c r="C1665" s="2" t="s">
        <v>8726</v>
      </c>
      <c r="D1665" s="47" t="s">
        <v>8813</v>
      </c>
      <c r="E1665" s="2" t="s">
        <v>8727</v>
      </c>
      <c r="F1665" s="2" t="s">
        <v>157</v>
      </c>
      <c r="G1665" s="2" t="s">
        <v>157</v>
      </c>
      <c r="H1665" s="2" t="s">
        <v>8729</v>
      </c>
      <c r="I1665" s="107" t="s">
        <v>8878</v>
      </c>
      <c r="J1665" s="2" t="s">
        <v>8879</v>
      </c>
      <c r="K1665" s="4">
        <f>IFERROR(__xludf.DUMMYFUNCTION("""COMPUTED_VALUE"""),11.0)</f>
        <v>11</v>
      </c>
      <c r="L1665" s="4" t="s">
        <v>8731</v>
      </c>
      <c r="M1665" s="4">
        <v>12.0</v>
      </c>
    </row>
    <row r="1666">
      <c r="A1666" s="54">
        <v>46013.0</v>
      </c>
      <c r="B1666" s="2" t="s">
        <v>178</v>
      </c>
      <c r="C1666" s="2" t="s">
        <v>8726</v>
      </c>
      <c r="D1666" s="47" t="s">
        <v>8813</v>
      </c>
      <c r="E1666" s="2" t="s">
        <v>8727</v>
      </c>
      <c r="F1666" s="2" t="s">
        <v>157</v>
      </c>
      <c r="G1666" s="2" t="s">
        <v>157</v>
      </c>
      <c r="H1666" s="2" t="s">
        <v>8729</v>
      </c>
      <c r="I1666" s="107" t="s">
        <v>8878</v>
      </c>
      <c r="J1666" s="2" t="s">
        <v>8879</v>
      </c>
      <c r="K1666" s="4">
        <f>IFERROR(__xludf.DUMMYFUNCTION("""COMPUTED_VALUE"""),11.0)</f>
        <v>11</v>
      </c>
      <c r="L1666" s="4" t="s">
        <v>8731</v>
      </c>
      <c r="M1666" s="4">
        <v>12.0</v>
      </c>
    </row>
    <row r="1667">
      <c r="A1667" s="54">
        <v>46014.0</v>
      </c>
      <c r="B1667" s="2" t="s">
        <v>178</v>
      </c>
      <c r="C1667" s="2" t="s">
        <v>8726</v>
      </c>
      <c r="D1667" s="47" t="s">
        <v>8813</v>
      </c>
      <c r="E1667" s="2" t="s">
        <v>8727</v>
      </c>
      <c r="F1667" s="2" t="s">
        <v>157</v>
      </c>
      <c r="G1667" s="2" t="s">
        <v>157</v>
      </c>
      <c r="H1667" s="2" t="s">
        <v>8729</v>
      </c>
      <c r="I1667" s="107" t="s">
        <v>8878</v>
      </c>
      <c r="J1667" s="2" t="s">
        <v>8879</v>
      </c>
      <c r="K1667" s="4">
        <f>IFERROR(__xludf.DUMMYFUNCTION("""COMPUTED_VALUE"""),12.0)</f>
        <v>12</v>
      </c>
      <c r="L1667" s="4" t="s">
        <v>8735</v>
      </c>
      <c r="M1667" s="4">
        <v>12.0</v>
      </c>
    </row>
    <row r="1668">
      <c r="A1668" s="54">
        <v>46015.0</v>
      </c>
      <c r="B1668" s="2" t="s">
        <v>178</v>
      </c>
      <c r="C1668" s="2" t="s">
        <v>8726</v>
      </c>
      <c r="D1668" s="47" t="s">
        <v>8813</v>
      </c>
      <c r="E1668" s="2" t="s">
        <v>8727</v>
      </c>
      <c r="F1668" s="2" t="s">
        <v>157</v>
      </c>
      <c r="G1668" s="2" t="s">
        <v>157</v>
      </c>
      <c r="H1668" s="2" t="s">
        <v>8729</v>
      </c>
      <c r="I1668" s="107" t="s">
        <v>8878</v>
      </c>
      <c r="J1668" s="2" t="s">
        <v>8879</v>
      </c>
      <c r="K1668" s="4">
        <f>IFERROR(__xludf.DUMMYFUNCTION("""COMPUTED_VALUE"""),11.0)</f>
        <v>11</v>
      </c>
      <c r="L1668" s="4" t="s">
        <v>8731</v>
      </c>
      <c r="M1668" s="4">
        <v>12.0</v>
      </c>
    </row>
    <row r="1669">
      <c r="A1669" s="54">
        <v>46016.0</v>
      </c>
      <c r="B1669" s="2" t="s">
        <v>178</v>
      </c>
      <c r="C1669" s="2" t="s">
        <v>8726</v>
      </c>
      <c r="D1669" s="47" t="s">
        <v>8813</v>
      </c>
      <c r="E1669" s="2" t="s">
        <v>8727</v>
      </c>
      <c r="F1669" s="2" t="s">
        <v>157</v>
      </c>
      <c r="G1669" s="2" t="s">
        <v>157</v>
      </c>
      <c r="H1669" s="2" t="s">
        <v>8729</v>
      </c>
      <c r="I1669" s="107" t="s">
        <v>8878</v>
      </c>
      <c r="J1669" s="2" t="s">
        <v>8879</v>
      </c>
      <c r="K1669" s="4">
        <f>IFERROR(__xludf.DUMMYFUNCTION("""COMPUTED_VALUE"""),11.0)</f>
        <v>11</v>
      </c>
      <c r="L1669" s="4" t="s">
        <v>8731</v>
      </c>
      <c r="M1669" s="4">
        <v>12.0</v>
      </c>
    </row>
    <row r="1670">
      <c r="A1670" s="54">
        <v>46017.0</v>
      </c>
      <c r="B1670" s="2" t="s">
        <v>178</v>
      </c>
      <c r="C1670" s="2" t="s">
        <v>8726</v>
      </c>
      <c r="D1670" s="47" t="s">
        <v>8813</v>
      </c>
      <c r="E1670" s="2" t="s">
        <v>8727</v>
      </c>
      <c r="F1670" s="2" t="s">
        <v>157</v>
      </c>
      <c r="G1670" s="2" t="s">
        <v>157</v>
      </c>
      <c r="H1670" s="2" t="s">
        <v>8729</v>
      </c>
      <c r="I1670" s="107" t="s">
        <v>8878</v>
      </c>
      <c r="J1670" s="2" t="s">
        <v>8879</v>
      </c>
      <c r="K1670" s="4">
        <f>IFERROR(__xludf.DUMMYFUNCTION("""COMPUTED_VALUE"""),11.0)</f>
        <v>11</v>
      </c>
      <c r="L1670" s="4" t="s">
        <v>8731</v>
      </c>
      <c r="M1670" s="4">
        <v>12.0</v>
      </c>
    </row>
    <row r="1671">
      <c r="A1671" s="54">
        <v>46018.0</v>
      </c>
      <c r="B1671" s="2" t="s">
        <v>178</v>
      </c>
      <c r="C1671" s="2" t="s">
        <v>8726</v>
      </c>
      <c r="D1671" s="47" t="s">
        <v>8813</v>
      </c>
      <c r="E1671" s="2" t="s">
        <v>8727</v>
      </c>
      <c r="F1671" s="2" t="s">
        <v>157</v>
      </c>
      <c r="G1671" s="2" t="s">
        <v>157</v>
      </c>
      <c r="H1671" s="2" t="s">
        <v>8729</v>
      </c>
      <c r="I1671" s="107" t="s">
        <v>8878</v>
      </c>
      <c r="J1671" s="2" t="s">
        <v>8879</v>
      </c>
      <c r="K1671" s="4">
        <f>IFERROR(__xludf.DUMMYFUNCTION("""COMPUTED_VALUE"""),11.0)</f>
        <v>11</v>
      </c>
      <c r="L1671" s="4" t="s">
        <v>8731</v>
      </c>
      <c r="M1671" s="4">
        <v>12.0</v>
      </c>
    </row>
    <row r="1672">
      <c r="A1672" s="54">
        <v>46019.0</v>
      </c>
      <c r="B1672" s="2" t="s">
        <v>178</v>
      </c>
      <c r="C1672" s="2" t="s">
        <v>8726</v>
      </c>
      <c r="D1672" s="47" t="s">
        <v>8813</v>
      </c>
      <c r="E1672" s="2" t="s">
        <v>8727</v>
      </c>
      <c r="F1672" s="2" t="s">
        <v>157</v>
      </c>
      <c r="G1672" s="2" t="s">
        <v>157</v>
      </c>
      <c r="H1672" s="2" t="s">
        <v>8729</v>
      </c>
      <c r="I1672" s="107" t="s">
        <v>8878</v>
      </c>
      <c r="J1672" s="2" t="s">
        <v>8879</v>
      </c>
      <c r="K1672" s="4">
        <f>IFERROR(__xludf.DUMMYFUNCTION("""COMPUTED_VALUE"""),11.0)</f>
        <v>11</v>
      </c>
      <c r="L1672" s="4" t="s">
        <v>8731</v>
      </c>
      <c r="M1672" s="4">
        <v>12.0</v>
      </c>
    </row>
    <row r="1673">
      <c r="A1673" s="54">
        <v>46020.0</v>
      </c>
      <c r="B1673" s="2" t="s">
        <v>178</v>
      </c>
      <c r="C1673" s="2" t="s">
        <v>8726</v>
      </c>
      <c r="D1673" s="47" t="s">
        <v>8813</v>
      </c>
      <c r="E1673" s="2" t="s">
        <v>8727</v>
      </c>
      <c r="F1673" s="2" t="s">
        <v>157</v>
      </c>
      <c r="G1673" s="2" t="s">
        <v>157</v>
      </c>
      <c r="H1673" s="2" t="s">
        <v>8729</v>
      </c>
      <c r="I1673" s="107" t="s">
        <v>8878</v>
      </c>
      <c r="J1673" s="2" t="s">
        <v>8879</v>
      </c>
      <c r="K1673" s="4">
        <f>IFERROR(__xludf.DUMMYFUNCTION("""COMPUTED_VALUE"""),11.0)</f>
        <v>11</v>
      </c>
      <c r="L1673" s="4" t="s">
        <v>8731</v>
      </c>
      <c r="M1673" s="4">
        <v>12.0</v>
      </c>
    </row>
    <row r="1674">
      <c r="A1674" s="54">
        <v>46021.0</v>
      </c>
      <c r="B1674" s="2" t="s">
        <v>178</v>
      </c>
      <c r="C1674" s="2" t="s">
        <v>8726</v>
      </c>
      <c r="D1674" s="47" t="s">
        <v>8813</v>
      </c>
      <c r="E1674" s="2" t="s">
        <v>8727</v>
      </c>
      <c r="F1674" s="2" t="s">
        <v>157</v>
      </c>
      <c r="G1674" s="2" t="s">
        <v>157</v>
      </c>
      <c r="H1674" s="2" t="s">
        <v>8729</v>
      </c>
      <c r="I1674" s="107" t="s">
        <v>8878</v>
      </c>
      <c r="J1674" s="2" t="s">
        <v>8879</v>
      </c>
      <c r="K1674" s="4">
        <f>IFERROR(__xludf.DUMMYFUNCTION("""COMPUTED_VALUE"""),11.0)</f>
        <v>11</v>
      </c>
      <c r="L1674" s="4" t="s">
        <v>8731</v>
      </c>
      <c r="M1674" s="4">
        <v>12.0</v>
      </c>
    </row>
    <row r="1675">
      <c r="A1675" s="54">
        <v>46022.0</v>
      </c>
      <c r="B1675" s="2" t="s">
        <v>178</v>
      </c>
      <c r="C1675" s="2" t="s">
        <v>8726</v>
      </c>
      <c r="D1675" s="47" t="s">
        <v>8813</v>
      </c>
      <c r="E1675" s="2" t="s">
        <v>8727</v>
      </c>
      <c r="F1675" s="2" t="s">
        <v>157</v>
      </c>
      <c r="G1675" s="2" t="s">
        <v>157</v>
      </c>
      <c r="H1675" s="2" t="s">
        <v>8729</v>
      </c>
      <c r="I1675" s="107" t="s">
        <v>8878</v>
      </c>
      <c r="J1675" s="2" t="s">
        <v>8879</v>
      </c>
      <c r="K1675" s="4">
        <f>IFERROR(__xludf.DUMMYFUNCTION("""COMPUTED_VALUE"""),11.0)</f>
        <v>11</v>
      </c>
      <c r="L1675" s="4" t="s">
        <v>8731</v>
      </c>
      <c r="M1675" s="4">
        <v>12.0</v>
      </c>
    </row>
    <row r="1676">
      <c r="A1676" s="54">
        <v>46023.0</v>
      </c>
      <c r="B1676" s="2" t="s">
        <v>178</v>
      </c>
      <c r="C1676" s="2" t="s">
        <v>8726</v>
      </c>
      <c r="D1676" s="47" t="s">
        <v>8813</v>
      </c>
      <c r="E1676" s="2" t="s">
        <v>8727</v>
      </c>
      <c r="F1676" s="2" t="s">
        <v>157</v>
      </c>
      <c r="G1676" s="2" t="s">
        <v>157</v>
      </c>
      <c r="H1676" s="2" t="s">
        <v>8729</v>
      </c>
      <c r="I1676" s="107" t="s">
        <v>8878</v>
      </c>
      <c r="J1676" s="2" t="s">
        <v>8879</v>
      </c>
      <c r="K1676" s="4">
        <f>IFERROR(__xludf.DUMMYFUNCTION("""COMPUTED_VALUE"""),11.0)</f>
        <v>11</v>
      </c>
      <c r="L1676" s="4" t="s">
        <v>8731</v>
      </c>
      <c r="M1676" s="4">
        <v>12.0</v>
      </c>
    </row>
    <row r="1677">
      <c r="A1677" s="54">
        <v>46024.0</v>
      </c>
      <c r="B1677" s="2" t="s">
        <v>178</v>
      </c>
      <c r="C1677" s="2" t="s">
        <v>8726</v>
      </c>
      <c r="D1677" s="47" t="s">
        <v>151</v>
      </c>
      <c r="E1677" s="2" t="s">
        <v>8882</v>
      </c>
      <c r="F1677" s="48" t="s">
        <v>677</v>
      </c>
      <c r="G1677" s="48" t="s">
        <v>678</v>
      </c>
      <c r="H1677" s="2" t="s">
        <v>8738</v>
      </c>
      <c r="I1677" s="107" t="s">
        <v>8878</v>
      </c>
      <c r="J1677" s="2" t="s">
        <v>8881</v>
      </c>
      <c r="K1677" s="4">
        <f>IFERROR(__xludf.DUMMYFUNCTION("""COMPUTED_VALUE"""),11.0)</f>
        <v>11</v>
      </c>
      <c r="L1677" s="4" t="s">
        <v>8731</v>
      </c>
      <c r="M1677" s="4">
        <v>12.0</v>
      </c>
    </row>
    <row r="1678">
      <c r="A1678" s="54">
        <v>46025.0</v>
      </c>
      <c r="B1678" s="2" t="s">
        <v>178</v>
      </c>
      <c r="C1678" s="2" t="s">
        <v>8726</v>
      </c>
      <c r="D1678" s="47" t="s">
        <v>8813</v>
      </c>
      <c r="E1678" s="2" t="s">
        <v>8727</v>
      </c>
      <c r="F1678" s="2" t="s">
        <v>157</v>
      </c>
      <c r="G1678" s="2" t="s">
        <v>157</v>
      </c>
      <c r="H1678" s="2" t="s">
        <v>8729</v>
      </c>
      <c r="I1678" s="107" t="s">
        <v>8878</v>
      </c>
      <c r="J1678" s="2" t="s">
        <v>8879</v>
      </c>
      <c r="K1678" s="4">
        <f>IFERROR(__xludf.DUMMYFUNCTION("""COMPUTED_VALUE"""),11.0)</f>
        <v>11</v>
      </c>
      <c r="L1678" s="4" t="s">
        <v>8731</v>
      </c>
      <c r="M1678" s="4">
        <v>12.0</v>
      </c>
    </row>
    <row r="1679">
      <c r="A1679" s="54">
        <v>46026.0</v>
      </c>
      <c r="B1679" s="2" t="s">
        <v>178</v>
      </c>
      <c r="C1679" s="2" t="s">
        <v>8726</v>
      </c>
      <c r="D1679" s="47" t="s">
        <v>8813</v>
      </c>
      <c r="E1679" s="2" t="s">
        <v>8727</v>
      </c>
      <c r="F1679" s="2" t="s">
        <v>157</v>
      </c>
      <c r="G1679" s="2" t="s">
        <v>157</v>
      </c>
      <c r="H1679" s="2" t="s">
        <v>8729</v>
      </c>
      <c r="I1679" s="107" t="s">
        <v>8878</v>
      </c>
      <c r="J1679" s="2" t="s">
        <v>8879</v>
      </c>
      <c r="K1679" s="4">
        <f>IFERROR(__xludf.DUMMYFUNCTION("""COMPUTED_VALUE"""),11.0)</f>
        <v>11</v>
      </c>
      <c r="L1679" s="4" t="s">
        <v>8731</v>
      </c>
      <c r="M1679" s="4">
        <v>12.0</v>
      </c>
    </row>
    <row r="1680">
      <c r="A1680" s="54">
        <v>46027.0</v>
      </c>
      <c r="B1680" s="2" t="s">
        <v>178</v>
      </c>
      <c r="C1680" s="2" t="s">
        <v>8726</v>
      </c>
      <c r="D1680" s="47" t="s">
        <v>8813</v>
      </c>
      <c r="E1680" s="2" t="s">
        <v>8727</v>
      </c>
      <c r="F1680" s="2" t="s">
        <v>157</v>
      </c>
      <c r="G1680" s="2" t="s">
        <v>157</v>
      </c>
      <c r="H1680" s="2" t="s">
        <v>8729</v>
      </c>
      <c r="I1680" s="107" t="s">
        <v>8878</v>
      </c>
      <c r="J1680" s="2" t="s">
        <v>8879</v>
      </c>
      <c r="K1680" s="4">
        <f>IFERROR(__xludf.DUMMYFUNCTION("""COMPUTED_VALUE"""),11.0)</f>
        <v>11</v>
      </c>
      <c r="L1680" s="4" t="s">
        <v>8731</v>
      </c>
      <c r="M1680" s="4">
        <v>12.0</v>
      </c>
    </row>
    <row r="1681">
      <c r="A1681" s="54">
        <v>46028.0</v>
      </c>
      <c r="B1681" s="2" t="s">
        <v>178</v>
      </c>
      <c r="C1681" s="2" t="s">
        <v>8726</v>
      </c>
      <c r="D1681" s="47" t="s">
        <v>8813</v>
      </c>
      <c r="E1681" s="2" t="s">
        <v>8727</v>
      </c>
      <c r="F1681" s="2" t="s">
        <v>157</v>
      </c>
      <c r="G1681" s="2" t="s">
        <v>157</v>
      </c>
      <c r="H1681" s="2" t="s">
        <v>8729</v>
      </c>
      <c r="I1681" s="107" t="s">
        <v>8878</v>
      </c>
      <c r="J1681" s="2" t="s">
        <v>8879</v>
      </c>
      <c r="K1681" s="4">
        <f>IFERROR(__xludf.DUMMYFUNCTION("""COMPUTED_VALUE"""),11.0)</f>
        <v>11</v>
      </c>
      <c r="L1681" s="4" t="s">
        <v>8731</v>
      </c>
      <c r="M1681" s="4">
        <v>12.0</v>
      </c>
    </row>
    <row r="1682">
      <c r="A1682" s="54">
        <v>46029.0</v>
      </c>
      <c r="B1682" s="2" t="s">
        <v>178</v>
      </c>
      <c r="C1682" s="2" t="s">
        <v>8726</v>
      </c>
      <c r="D1682" s="47" t="s">
        <v>8813</v>
      </c>
      <c r="E1682" s="2" t="s">
        <v>8727</v>
      </c>
      <c r="F1682" s="2" t="s">
        <v>157</v>
      </c>
      <c r="G1682" s="2" t="s">
        <v>157</v>
      </c>
      <c r="H1682" s="2" t="s">
        <v>8729</v>
      </c>
      <c r="I1682" s="107" t="s">
        <v>8878</v>
      </c>
      <c r="J1682" s="2" t="s">
        <v>8879</v>
      </c>
      <c r="K1682" s="4">
        <f>IFERROR(__xludf.DUMMYFUNCTION("""COMPUTED_VALUE"""),11.0)</f>
        <v>11</v>
      </c>
      <c r="L1682" s="4" t="s">
        <v>8731</v>
      </c>
      <c r="M1682" s="4">
        <v>12.0</v>
      </c>
    </row>
    <row r="1683">
      <c r="A1683" s="54">
        <v>46030.0</v>
      </c>
      <c r="B1683" s="2" t="s">
        <v>178</v>
      </c>
      <c r="C1683" s="2" t="s">
        <v>8726</v>
      </c>
      <c r="D1683" s="47" t="s">
        <v>8813</v>
      </c>
      <c r="E1683" s="2" t="s">
        <v>8727</v>
      </c>
      <c r="F1683" s="2" t="s">
        <v>157</v>
      </c>
      <c r="G1683" s="2" t="s">
        <v>157</v>
      </c>
      <c r="H1683" s="2" t="s">
        <v>8729</v>
      </c>
      <c r="I1683" s="107" t="s">
        <v>8878</v>
      </c>
      <c r="J1683" s="2" t="s">
        <v>8879</v>
      </c>
      <c r="K1683" s="4">
        <f>IFERROR(__xludf.DUMMYFUNCTION("""COMPUTED_VALUE"""),11.0)</f>
        <v>11</v>
      </c>
      <c r="L1683" s="4" t="s">
        <v>8731</v>
      </c>
      <c r="M1683" s="4">
        <v>12.0</v>
      </c>
    </row>
    <row r="1684">
      <c r="A1684" s="54">
        <v>46031.0</v>
      </c>
      <c r="B1684" s="2" t="s">
        <v>178</v>
      </c>
      <c r="C1684" s="2" t="s">
        <v>8726</v>
      </c>
      <c r="D1684" s="47" t="s">
        <v>151</v>
      </c>
      <c r="E1684" s="2" t="s">
        <v>8883</v>
      </c>
      <c r="F1684" s="48" t="s">
        <v>730</v>
      </c>
      <c r="G1684" s="48" t="s">
        <v>731</v>
      </c>
      <c r="H1684" s="2" t="s">
        <v>8738</v>
      </c>
      <c r="I1684" s="107" t="s">
        <v>8878</v>
      </c>
      <c r="J1684" s="2" t="s">
        <v>8881</v>
      </c>
      <c r="K1684" s="4">
        <f>IFERROR(__xludf.DUMMYFUNCTION("""COMPUTED_VALUE"""),11.0)</f>
        <v>11</v>
      </c>
      <c r="L1684" s="4" t="s">
        <v>8731</v>
      </c>
      <c r="M1684" s="4">
        <v>12.0</v>
      </c>
    </row>
    <row r="1685">
      <c r="A1685" s="54">
        <v>46032.0</v>
      </c>
      <c r="B1685" s="2" t="s">
        <v>178</v>
      </c>
      <c r="C1685" s="2" t="s">
        <v>8726</v>
      </c>
      <c r="D1685" s="47" t="s">
        <v>8813</v>
      </c>
      <c r="E1685" s="2" t="s">
        <v>8727</v>
      </c>
      <c r="F1685" s="2" t="s">
        <v>157</v>
      </c>
      <c r="G1685" s="2" t="s">
        <v>157</v>
      </c>
      <c r="H1685" s="2" t="s">
        <v>8729</v>
      </c>
      <c r="I1685" s="107" t="s">
        <v>8878</v>
      </c>
      <c r="J1685" s="2" t="s">
        <v>8879</v>
      </c>
      <c r="K1685" s="4">
        <f>IFERROR(__xludf.DUMMYFUNCTION("""COMPUTED_VALUE"""),11.0)</f>
        <v>11</v>
      </c>
      <c r="L1685" s="4" t="s">
        <v>8731</v>
      </c>
      <c r="M1685" s="4">
        <v>12.0</v>
      </c>
    </row>
    <row r="1686">
      <c r="A1686" s="54">
        <v>46033.0</v>
      </c>
      <c r="B1686" s="2" t="s">
        <v>178</v>
      </c>
      <c r="C1686" s="2" t="s">
        <v>8726</v>
      </c>
      <c r="D1686" s="47" t="s">
        <v>8813</v>
      </c>
      <c r="E1686" s="2" t="s">
        <v>8727</v>
      </c>
      <c r="F1686" s="2" t="s">
        <v>157</v>
      </c>
      <c r="G1686" s="2" t="s">
        <v>157</v>
      </c>
      <c r="H1686" s="2" t="s">
        <v>8729</v>
      </c>
      <c r="I1686" s="107" t="s">
        <v>8878</v>
      </c>
      <c r="J1686" s="2" t="s">
        <v>8879</v>
      </c>
      <c r="K1686" s="4">
        <f>IFERROR(__xludf.DUMMYFUNCTION("""COMPUTED_VALUE"""),11.0)</f>
        <v>11</v>
      </c>
      <c r="L1686" s="4" t="s">
        <v>8731</v>
      </c>
      <c r="M1686" s="4">
        <v>12.0</v>
      </c>
    </row>
    <row r="1687">
      <c r="A1687" s="54">
        <v>46034.0</v>
      </c>
      <c r="B1687" s="2" t="s">
        <v>178</v>
      </c>
      <c r="C1687" s="2" t="s">
        <v>8726</v>
      </c>
      <c r="D1687" s="47" t="s">
        <v>8813</v>
      </c>
      <c r="E1687" s="2" t="s">
        <v>8727</v>
      </c>
      <c r="F1687" s="2" t="s">
        <v>157</v>
      </c>
      <c r="G1687" s="2" t="s">
        <v>157</v>
      </c>
      <c r="H1687" s="2" t="s">
        <v>8729</v>
      </c>
      <c r="I1687" s="107" t="s">
        <v>8878</v>
      </c>
      <c r="J1687" s="2" t="s">
        <v>8879</v>
      </c>
      <c r="K1687" s="4">
        <f>IFERROR(__xludf.DUMMYFUNCTION("""COMPUTED_VALUE"""),11.0)</f>
        <v>11</v>
      </c>
      <c r="L1687" s="4" t="s">
        <v>8731</v>
      </c>
      <c r="M1687" s="4">
        <v>12.0</v>
      </c>
    </row>
    <row r="1688">
      <c r="A1688" s="54">
        <v>46035.0</v>
      </c>
      <c r="B1688" s="2" t="s">
        <v>178</v>
      </c>
      <c r="C1688" s="2" t="s">
        <v>8726</v>
      </c>
      <c r="D1688" s="47" t="s">
        <v>8813</v>
      </c>
      <c r="E1688" s="2" t="s">
        <v>8727</v>
      </c>
      <c r="F1688" s="2" t="s">
        <v>157</v>
      </c>
      <c r="G1688" s="2" t="s">
        <v>157</v>
      </c>
      <c r="H1688" s="2" t="s">
        <v>8729</v>
      </c>
      <c r="I1688" s="107" t="s">
        <v>8878</v>
      </c>
      <c r="J1688" s="2" t="s">
        <v>8879</v>
      </c>
      <c r="K1688" s="4">
        <f>IFERROR(__xludf.DUMMYFUNCTION("""COMPUTED_VALUE"""),11.0)</f>
        <v>11</v>
      </c>
      <c r="L1688" s="4" t="s">
        <v>8731</v>
      </c>
      <c r="M1688" s="4">
        <v>12.0</v>
      </c>
    </row>
    <row r="1689">
      <c r="A1689" s="54">
        <v>46036.0</v>
      </c>
      <c r="B1689" s="2" t="s">
        <v>178</v>
      </c>
      <c r="C1689" s="2" t="s">
        <v>8726</v>
      </c>
      <c r="D1689" s="47" t="s">
        <v>8813</v>
      </c>
      <c r="E1689" s="2" t="s">
        <v>8727</v>
      </c>
      <c r="F1689" s="2" t="s">
        <v>157</v>
      </c>
      <c r="G1689" s="2" t="s">
        <v>157</v>
      </c>
      <c r="H1689" s="2" t="s">
        <v>8729</v>
      </c>
      <c r="I1689" s="107" t="s">
        <v>8878</v>
      </c>
      <c r="J1689" s="2" t="s">
        <v>8879</v>
      </c>
      <c r="K1689" s="4">
        <f>IFERROR(__xludf.DUMMYFUNCTION("""COMPUTED_VALUE"""),11.0)</f>
        <v>11</v>
      </c>
      <c r="L1689" s="4" t="s">
        <v>8731</v>
      </c>
      <c r="M1689" s="4">
        <v>12.0</v>
      </c>
    </row>
    <row r="1690">
      <c r="A1690" s="54">
        <v>46037.0</v>
      </c>
      <c r="B1690" s="2" t="s">
        <v>178</v>
      </c>
      <c r="C1690" s="2" t="s">
        <v>8726</v>
      </c>
      <c r="D1690" s="47" t="s">
        <v>8813</v>
      </c>
      <c r="E1690" s="2" t="s">
        <v>8727</v>
      </c>
      <c r="F1690" s="2" t="s">
        <v>157</v>
      </c>
      <c r="G1690" s="2" t="s">
        <v>157</v>
      </c>
      <c r="H1690" s="2" t="s">
        <v>8729</v>
      </c>
      <c r="I1690" s="107" t="s">
        <v>8878</v>
      </c>
      <c r="J1690" s="2" t="s">
        <v>8879</v>
      </c>
      <c r="K1690" s="4">
        <f>IFERROR(__xludf.DUMMYFUNCTION("""COMPUTED_VALUE"""),11.0)</f>
        <v>11</v>
      </c>
      <c r="L1690" s="4" t="s">
        <v>8731</v>
      </c>
      <c r="M1690" s="4">
        <v>12.0</v>
      </c>
    </row>
    <row r="1691">
      <c r="A1691" s="54">
        <v>46038.0</v>
      </c>
      <c r="B1691" s="2" t="s">
        <v>178</v>
      </c>
      <c r="C1691" s="2" t="s">
        <v>8726</v>
      </c>
      <c r="D1691" s="47" t="s">
        <v>8813</v>
      </c>
      <c r="E1691" s="2" t="s">
        <v>8727</v>
      </c>
      <c r="F1691" s="2" t="s">
        <v>157</v>
      </c>
      <c r="G1691" s="2" t="s">
        <v>157</v>
      </c>
      <c r="H1691" s="2" t="s">
        <v>8729</v>
      </c>
      <c r="I1691" s="107" t="s">
        <v>8878</v>
      </c>
      <c r="J1691" s="2" t="s">
        <v>8879</v>
      </c>
      <c r="K1691" s="4">
        <f>IFERROR(__xludf.DUMMYFUNCTION("""COMPUTED_VALUE"""),11.0)</f>
        <v>11</v>
      </c>
      <c r="L1691" s="4" t="s">
        <v>8731</v>
      </c>
      <c r="M1691" s="4">
        <v>12.0</v>
      </c>
    </row>
    <row r="1692">
      <c r="A1692" s="54">
        <v>46039.0</v>
      </c>
      <c r="B1692" s="2" t="s">
        <v>178</v>
      </c>
      <c r="C1692" s="2" t="s">
        <v>8726</v>
      </c>
      <c r="D1692" s="47" t="s">
        <v>8813</v>
      </c>
      <c r="E1692" s="2" t="s">
        <v>8727</v>
      </c>
      <c r="F1692" s="2" t="s">
        <v>157</v>
      </c>
      <c r="G1692" s="2" t="s">
        <v>157</v>
      </c>
      <c r="H1692" s="2" t="s">
        <v>8729</v>
      </c>
      <c r="I1692" s="107" t="s">
        <v>8878</v>
      </c>
      <c r="J1692" s="2" t="s">
        <v>8879</v>
      </c>
      <c r="K1692" s="4">
        <f>IFERROR(__xludf.DUMMYFUNCTION("""COMPUTED_VALUE"""),11.0)</f>
        <v>11</v>
      </c>
      <c r="L1692" s="4" t="s">
        <v>8731</v>
      </c>
      <c r="M1692" s="4">
        <v>12.0</v>
      </c>
    </row>
    <row r="1693">
      <c r="A1693" s="54">
        <v>46040.0</v>
      </c>
      <c r="B1693" s="2" t="s">
        <v>178</v>
      </c>
      <c r="C1693" s="2" t="s">
        <v>8726</v>
      </c>
      <c r="D1693" s="47" t="s">
        <v>8813</v>
      </c>
      <c r="E1693" s="2" t="s">
        <v>8727</v>
      </c>
      <c r="F1693" s="2" t="s">
        <v>157</v>
      </c>
      <c r="G1693" s="2" t="s">
        <v>157</v>
      </c>
      <c r="H1693" s="2" t="s">
        <v>8729</v>
      </c>
      <c r="I1693" s="107" t="s">
        <v>8878</v>
      </c>
      <c r="J1693" s="2" t="s">
        <v>8879</v>
      </c>
      <c r="K1693" s="4">
        <f>IFERROR(__xludf.DUMMYFUNCTION("""COMPUTED_VALUE"""),11.0)</f>
        <v>11</v>
      </c>
      <c r="L1693" s="4" t="s">
        <v>8731</v>
      </c>
      <c r="M1693" s="4">
        <v>12.0</v>
      </c>
    </row>
    <row r="1694">
      <c r="A1694" s="54">
        <v>46041.0</v>
      </c>
      <c r="B1694" s="2" t="s">
        <v>178</v>
      </c>
      <c r="C1694" s="2" t="s">
        <v>8726</v>
      </c>
      <c r="D1694" s="47" t="s">
        <v>8813</v>
      </c>
      <c r="E1694" s="2" t="s">
        <v>8727</v>
      </c>
      <c r="F1694" s="2" t="s">
        <v>157</v>
      </c>
      <c r="G1694" s="2" t="s">
        <v>157</v>
      </c>
      <c r="H1694" s="2" t="s">
        <v>8729</v>
      </c>
      <c r="I1694" s="107" t="s">
        <v>8878</v>
      </c>
      <c r="J1694" s="2" t="s">
        <v>8879</v>
      </c>
      <c r="K1694" s="4">
        <f>IFERROR(__xludf.DUMMYFUNCTION("""COMPUTED_VALUE"""),11.0)</f>
        <v>11</v>
      </c>
      <c r="L1694" s="4" t="s">
        <v>8731</v>
      </c>
      <c r="M1694" s="4">
        <v>12.0</v>
      </c>
    </row>
    <row r="1695">
      <c r="A1695" s="54">
        <v>46042.0</v>
      </c>
      <c r="B1695" s="2" t="s">
        <v>178</v>
      </c>
      <c r="C1695" s="2" t="s">
        <v>8726</v>
      </c>
      <c r="D1695" s="47" t="s">
        <v>8813</v>
      </c>
      <c r="E1695" s="2" t="s">
        <v>8727</v>
      </c>
      <c r="F1695" s="2" t="s">
        <v>157</v>
      </c>
      <c r="G1695" s="2" t="s">
        <v>157</v>
      </c>
      <c r="H1695" s="2" t="s">
        <v>8729</v>
      </c>
      <c r="I1695" s="107" t="s">
        <v>8878</v>
      </c>
      <c r="J1695" s="2" t="s">
        <v>8879</v>
      </c>
      <c r="K1695" s="4">
        <f>IFERROR(__xludf.DUMMYFUNCTION("""COMPUTED_VALUE"""),11.0)</f>
        <v>11</v>
      </c>
      <c r="L1695" s="4" t="s">
        <v>8731</v>
      </c>
      <c r="M1695" s="4">
        <v>12.0</v>
      </c>
    </row>
    <row r="1696">
      <c r="A1696" s="54">
        <v>46043.0</v>
      </c>
      <c r="B1696" s="2" t="s">
        <v>178</v>
      </c>
      <c r="C1696" s="2" t="s">
        <v>8726</v>
      </c>
      <c r="D1696" s="47" t="s">
        <v>8813</v>
      </c>
      <c r="E1696" s="2" t="s">
        <v>8727</v>
      </c>
      <c r="F1696" s="2" t="s">
        <v>157</v>
      </c>
      <c r="G1696" s="2" t="s">
        <v>157</v>
      </c>
      <c r="H1696" s="2" t="s">
        <v>8729</v>
      </c>
      <c r="I1696" s="107" t="s">
        <v>8878</v>
      </c>
      <c r="J1696" s="2" t="s">
        <v>8879</v>
      </c>
      <c r="K1696" s="4">
        <f>IFERROR(__xludf.DUMMYFUNCTION("""COMPUTED_VALUE"""),11.0)</f>
        <v>11</v>
      </c>
      <c r="L1696" s="4" t="s">
        <v>8731</v>
      </c>
      <c r="M1696" s="4">
        <v>12.0</v>
      </c>
    </row>
    <row r="1697">
      <c r="A1697" s="54">
        <v>46044.0</v>
      </c>
      <c r="B1697" s="2" t="s">
        <v>178</v>
      </c>
      <c r="C1697" s="2" t="s">
        <v>8726</v>
      </c>
      <c r="D1697" s="47" t="s">
        <v>8813</v>
      </c>
      <c r="E1697" s="2" t="s">
        <v>8727</v>
      </c>
      <c r="F1697" s="2" t="s">
        <v>157</v>
      </c>
      <c r="G1697" s="2" t="s">
        <v>157</v>
      </c>
      <c r="H1697" s="2" t="s">
        <v>8729</v>
      </c>
      <c r="I1697" s="107" t="s">
        <v>8878</v>
      </c>
      <c r="J1697" s="2" t="s">
        <v>8879</v>
      </c>
      <c r="K1697" s="4">
        <f>IFERROR(__xludf.DUMMYFUNCTION("""COMPUTED_VALUE"""),11.0)</f>
        <v>11</v>
      </c>
      <c r="L1697" s="4" t="s">
        <v>8731</v>
      </c>
      <c r="M1697" s="4">
        <v>12.0</v>
      </c>
    </row>
    <row r="1698">
      <c r="A1698" s="54">
        <v>46045.0</v>
      </c>
      <c r="B1698" s="2" t="s">
        <v>178</v>
      </c>
      <c r="C1698" s="2" t="s">
        <v>8726</v>
      </c>
      <c r="D1698" s="47" t="s">
        <v>8813</v>
      </c>
      <c r="E1698" s="2" t="s">
        <v>8727</v>
      </c>
      <c r="F1698" s="2" t="s">
        <v>157</v>
      </c>
      <c r="G1698" s="2" t="s">
        <v>157</v>
      </c>
      <c r="H1698" s="2" t="s">
        <v>8729</v>
      </c>
      <c r="I1698" s="107" t="s">
        <v>8878</v>
      </c>
      <c r="J1698" s="2" t="s">
        <v>8879</v>
      </c>
      <c r="K1698" s="4">
        <f>IFERROR(__xludf.DUMMYFUNCTION("""COMPUTED_VALUE"""),11.0)</f>
        <v>11</v>
      </c>
      <c r="L1698" s="4" t="s">
        <v>8731</v>
      </c>
      <c r="M1698" s="4">
        <v>12.0</v>
      </c>
    </row>
    <row r="1699">
      <c r="A1699" s="54">
        <v>46046.0</v>
      </c>
      <c r="B1699" s="2" t="s">
        <v>178</v>
      </c>
      <c r="C1699" s="2" t="s">
        <v>8726</v>
      </c>
      <c r="D1699" s="47" t="s">
        <v>151</v>
      </c>
      <c r="E1699" s="2" t="s">
        <v>8883</v>
      </c>
      <c r="F1699" s="48" t="s">
        <v>802</v>
      </c>
      <c r="G1699" s="48" t="s">
        <v>803</v>
      </c>
      <c r="H1699" s="2" t="s">
        <v>8738</v>
      </c>
      <c r="I1699" s="107" t="s">
        <v>8878</v>
      </c>
      <c r="J1699" s="2" t="s">
        <v>8881</v>
      </c>
      <c r="K1699" s="4">
        <f>IFERROR(__xludf.DUMMYFUNCTION("""COMPUTED_VALUE"""),11.0)</f>
        <v>11</v>
      </c>
      <c r="L1699" s="4" t="s">
        <v>8731</v>
      </c>
      <c r="M1699" s="4">
        <v>12.0</v>
      </c>
    </row>
    <row r="1700">
      <c r="A1700" s="54">
        <v>46047.0</v>
      </c>
      <c r="B1700" s="2" t="s">
        <v>178</v>
      </c>
      <c r="C1700" s="2" t="s">
        <v>8726</v>
      </c>
      <c r="D1700" s="47" t="s">
        <v>8813</v>
      </c>
      <c r="E1700" s="2" t="s">
        <v>8727</v>
      </c>
      <c r="F1700" s="2" t="s">
        <v>157</v>
      </c>
      <c r="G1700" s="2" t="s">
        <v>157</v>
      </c>
      <c r="H1700" s="2" t="s">
        <v>8729</v>
      </c>
      <c r="I1700" s="107" t="s">
        <v>8878</v>
      </c>
      <c r="J1700" s="2" t="s">
        <v>8879</v>
      </c>
      <c r="K1700" s="4">
        <f>IFERROR(__xludf.DUMMYFUNCTION("""COMPUTED_VALUE"""),11.0)</f>
        <v>11</v>
      </c>
      <c r="L1700" s="4" t="s">
        <v>8731</v>
      </c>
      <c r="M1700" s="4">
        <v>12.0</v>
      </c>
    </row>
    <row r="1701">
      <c r="A1701" s="54">
        <v>46048.0</v>
      </c>
      <c r="B1701" s="2" t="s">
        <v>178</v>
      </c>
      <c r="C1701" s="2" t="s">
        <v>8726</v>
      </c>
      <c r="D1701" s="47" t="s">
        <v>8813</v>
      </c>
      <c r="E1701" s="2" t="s">
        <v>8727</v>
      </c>
      <c r="F1701" s="2" t="s">
        <v>157</v>
      </c>
      <c r="G1701" s="2" t="s">
        <v>157</v>
      </c>
      <c r="H1701" s="2" t="s">
        <v>8729</v>
      </c>
      <c r="I1701" s="107" t="s">
        <v>8878</v>
      </c>
      <c r="J1701" s="2" t="s">
        <v>8879</v>
      </c>
      <c r="K1701" s="4">
        <f>IFERROR(__xludf.DUMMYFUNCTION("""COMPUTED_VALUE"""),11.0)</f>
        <v>11</v>
      </c>
      <c r="L1701" s="4" t="s">
        <v>8731</v>
      </c>
      <c r="M1701" s="4">
        <v>12.0</v>
      </c>
    </row>
    <row r="1702">
      <c r="A1702" s="54">
        <v>46049.0</v>
      </c>
      <c r="B1702" s="2" t="s">
        <v>178</v>
      </c>
      <c r="C1702" s="2" t="s">
        <v>8726</v>
      </c>
      <c r="D1702" s="47" t="s">
        <v>8813</v>
      </c>
      <c r="E1702" s="2" t="s">
        <v>8727</v>
      </c>
      <c r="F1702" s="2" t="s">
        <v>157</v>
      </c>
      <c r="G1702" s="2" t="s">
        <v>157</v>
      </c>
      <c r="H1702" s="2" t="s">
        <v>8729</v>
      </c>
      <c r="I1702" s="107" t="s">
        <v>8878</v>
      </c>
      <c r="J1702" s="2" t="s">
        <v>8879</v>
      </c>
      <c r="K1702" s="4">
        <f>IFERROR(__xludf.DUMMYFUNCTION("""COMPUTED_VALUE"""),11.0)</f>
        <v>11</v>
      </c>
      <c r="L1702" s="4" t="s">
        <v>8731</v>
      </c>
      <c r="M1702" s="4">
        <v>12.0</v>
      </c>
    </row>
    <row r="1703">
      <c r="A1703" s="54">
        <v>46050.0</v>
      </c>
      <c r="B1703" s="2" t="s">
        <v>178</v>
      </c>
      <c r="C1703" s="2" t="s">
        <v>8726</v>
      </c>
      <c r="D1703" s="47" t="s">
        <v>8813</v>
      </c>
      <c r="E1703" s="2" t="s">
        <v>8727</v>
      </c>
      <c r="F1703" s="2" t="s">
        <v>157</v>
      </c>
      <c r="G1703" s="2" t="s">
        <v>157</v>
      </c>
      <c r="H1703" s="2" t="s">
        <v>8729</v>
      </c>
      <c r="I1703" s="107" t="s">
        <v>8878</v>
      </c>
      <c r="J1703" s="2" t="s">
        <v>8879</v>
      </c>
      <c r="K1703" s="4">
        <f>IFERROR(__xludf.DUMMYFUNCTION("""COMPUTED_VALUE"""),11.0)</f>
        <v>11</v>
      </c>
      <c r="L1703" s="4" t="s">
        <v>8731</v>
      </c>
      <c r="M1703" s="4">
        <v>12.0</v>
      </c>
    </row>
    <row r="1704">
      <c r="A1704" s="54">
        <v>46051.0</v>
      </c>
      <c r="B1704" s="2" t="s">
        <v>178</v>
      </c>
      <c r="C1704" s="2" t="s">
        <v>8726</v>
      </c>
      <c r="D1704" s="47" t="s">
        <v>8813</v>
      </c>
      <c r="E1704" s="2" t="s">
        <v>8727</v>
      </c>
      <c r="F1704" s="2" t="s">
        <v>157</v>
      </c>
      <c r="G1704" s="2" t="s">
        <v>157</v>
      </c>
      <c r="H1704" s="2" t="s">
        <v>8729</v>
      </c>
      <c r="I1704" s="107" t="s">
        <v>8878</v>
      </c>
      <c r="J1704" s="2" t="s">
        <v>8879</v>
      </c>
      <c r="K1704" s="4">
        <f>IFERROR(__xludf.DUMMYFUNCTION("""COMPUTED_VALUE"""),11.0)</f>
        <v>11</v>
      </c>
      <c r="L1704" s="4" t="s">
        <v>8731</v>
      </c>
      <c r="M1704" s="4">
        <v>12.0</v>
      </c>
    </row>
    <row r="1705">
      <c r="A1705" s="54">
        <v>46052.0</v>
      </c>
      <c r="B1705" s="2" t="s">
        <v>178</v>
      </c>
      <c r="C1705" s="2" t="s">
        <v>8726</v>
      </c>
      <c r="D1705" s="47" t="s">
        <v>8813</v>
      </c>
      <c r="E1705" s="2" t="s">
        <v>8727</v>
      </c>
      <c r="F1705" s="2" t="s">
        <v>157</v>
      </c>
      <c r="G1705" s="2" t="s">
        <v>157</v>
      </c>
      <c r="H1705" s="2" t="s">
        <v>8729</v>
      </c>
      <c r="I1705" s="107" t="s">
        <v>8878</v>
      </c>
      <c r="J1705" s="2" t="s">
        <v>8879</v>
      </c>
      <c r="K1705" s="4">
        <f>IFERROR(__xludf.DUMMYFUNCTION("""COMPUTED_VALUE"""),11.0)</f>
        <v>11</v>
      </c>
      <c r="L1705" s="4" t="s">
        <v>8731</v>
      </c>
      <c r="M1705" s="4">
        <v>12.0</v>
      </c>
    </row>
    <row r="1706">
      <c r="A1706" s="54">
        <v>46053.0</v>
      </c>
      <c r="B1706" s="2" t="s">
        <v>178</v>
      </c>
      <c r="C1706" s="2" t="s">
        <v>8726</v>
      </c>
      <c r="D1706" s="47" t="s">
        <v>8813</v>
      </c>
      <c r="E1706" s="2" t="s">
        <v>8727</v>
      </c>
      <c r="F1706" s="2" t="s">
        <v>157</v>
      </c>
      <c r="G1706" s="2" t="s">
        <v>157</v>
      </c>
      <c r="H1706" s="2" t="s">
        <v>8729</v>
      </c>
      <c r="I1706" s="107" t="s">
        <v>8878</v>
      </c>
      <c r="J1706" s="2" t="s">
        <v>8879</v>
      </c>
      <c r="K1706" s="4">
        <f>IFERROR(__xludf.DUMMYFUNCTION("""COMPUTED_VALUE"""),11.0)</f>
        <v>11</v>
      </c>
      <c r="L1706" s="4" t="s">
        <v>8731</v>
      </c>
      <c r="M1706" s="4">
        <v>12.0</v>
      </c>
    </row>
    <row r="1707">
      <c r="A1707" s="54">
        <v>46054.0</v>
      </c>
      <c r="B1707" s="2" t="s">
        <v>178</v>
      </c>
      <c r="C1707" s="2" t="s">
        <v>8726</v>
      </c>
      <c r="D1707" s="47" t="s">
        <v>8813</v>
      </c>
      <c r="E1707" s="2" t="s">
        <v>8727</v>
      </c>
      <c r="F1707" s="2" t="s">
        <v>157</v>
      </c>
      <c r="G1707" s="2" t="s">
        <v>157</v>
      </c>
      <c r="H1707" s="2" t="s">
        <v>8729</v>
      </c>
      <c r="I1707" s="107" t="s">
        <v>8878</v>
      </c>
      <c r="J1707" s="2" t="s">
        <v>8879</v>
      </c>
      <c r="K1707" s="4">
        <f>IFERROR(__xludf.DUMMYFUNCTION("""COMPUTED_VALUE"""),11.0)</f>
        <v>11</v>
      </c>
      <c r="L1707" s="4" t="s">
        <v>8731</v>
      </c>
      <c r="M1707" s="4">
        <v>12.0</v>
      </c>
    </row>
    <row r="1708">
      <c r="A1708" s="54">
        <v>46055.0</v>
      </c>
      <c r="B1708" s="2" t="s">
        <v>178</v>
      </c>
      <c r="C1708" s="2" t="s">
        <v>8726</v>
      </c>
      <c r="D1708" s="47" t="s">
        <v>8813</v>
      </c>
      <c r="E1708" s="2" t="s">
        <v>8727</v>
      </c>
      <c r="F1708" s="2" t="s">
        <v>157</v>
      </c>
      <c r="G1708" s="2" t="s">
        <v>157</v>
      </c>
      <c r="H1708" s="2" t="s">
        <v>8729</v>
      </c>
      <c r="I1708" s="107" t="s">
        <v>8878</v>
      </c>
      <c r="J1708" s="2" t="s">
        <v>8879</v>
      </c>
      <c r="K1708" s="4">
        <f>IFERROR(__xludf.DUMMYFUNCTION("""COMPUTED_VALUE"""),11.0)</f>
        <v>11</v>
      </c>
      <c r="L1708" s="4" t="s">
        <v>8731</v>
      </c>
      <c r="M1708" s="4">
        <v>12.0</v>
      </c>
    </row>
    <row r="1709">
      <c r="A1709" s="54">
        <v>46056.0</v>
      </c>
      <c r="B1709" s="2" t="s">
        <v>178</v>
      </c>
      <c r="C1709" s="2" t="s">
        <v>8726</v>
      </c>
      <c r="D1709" s="47" t="s">
        <v>8813</v>
      </c>
      <c r="E1709" s="2" t="s">
        <v>8727</v>
      </c>
      <c r="F1709" s="2" t="s">
        <v>157</v>
      </c>
      <c r="G1709" s="2" t="s">
        <v>157</v>
      </c>
      <c r="H1709" s="2" t="s">
        <v>8729</v>
      </c>
      <c r="I1709" s="107" t="s">
        <v>8878</v>
      </c>
      <c r="J1709" s="2" t="s">
        <v>8879</v>
      </c>
      <c r="K1709" s="4">
        <f>IFERROR(__xludf.DUMMYFUNCTION("""COMPUTED_VALUE"""),11.0)</f>
        <v>11</v>
      </c>
      <c r="L1709" s="4" t="s">
        <v>8731</v>
      </c>
      <c r="M1709" s="4">
        <v>12.0</v>
      </c>
    </row>
    <row r="1710">
      <c r="A1710" s="54">
        <v>46057.0</v>
      </c>
      <c r="B1710" s="2" t="s">
        <v>178</v>
      </c>
      <c r="C1710" s="2" t="s">
        <v>8726</v>
      </c>
      <c r="D1710" s="47" t="s">
        <v>8813</v>
      </c>
      <c r="E1710" s="2" t="s">
        <v>8727</v>
      </c>
      <c r="F1710" s="2" t="s">
        <v>157</v>
      </c>
      <c r="G1710" s="2" t="s">
        <v>157</v>
      </c>
      <c r="H1710" s="2" t="s">
        <v>8729</v>
      </c>
      <c r="I1710" s="107" t="s">
        <v>8878</v>
      </c>
      <c r="J1710" s="2" t="s">
        <v>8879</v>
      </c>
      <c r="K1710" s="4">
        <f>IFERROR(__xludf.DUMMYFUNCTION("""COMPUTED_VALUE"""),11.0)</f>
        <v>11</v>
      </c>
      <c r="L1710" s="4" t="s">
        <v>8731</v>
      </c>
      <c r="M1710" s="4">
        <v>12.0</v>
      </c>
    </row>
    <row r="1711">
      <c r="A1711" s="54">
        <v>46058.0</v>
      </c>
      <c r="B1711" s="2" t="s">
        <v>178</v>
      </c>
      <c r="C1711" s="2" t="s">
        <v>8726</v>
      </c>
      <c r="D1711" s="47" t="s">
        <v>8813</v>
      </c>
      <c r="E1711" s="2" t="s">
        <v>8727</v>
      </c>
      <c r="F1711" s="2" t="s">
        <v>157</v>
      </c>
      <c r="G1711" s="2" t="s">
        <v>157</v>
      </c>
      <c r="H1711" s="2" t="s">
        <v>8729</v>
      </c>
      <c r="I1711" s="107" t="s">
        <v>8878</v>
      </c>
      <c r="J1711" s="2" t="s">
        <v>8879</v>
      </c>
      <c r="K1711" s="4">
        <f>IFERROR(__xludf.DUMMYFUNCTION("""COMPUTED_VALUE"""),11.0)</f>
        <v>11</v>
      </c>
      <c r="L1711" s="4" t="s">
        <v>8731</v>
      </c>
      <c r="M1711" s="4">
        <v>12.0</v>
      </c>
    </row>
    <row r="1712">
      <c r="A1712" s="54">
        <v>46059.0</v>
      </c>
      <c r="B1712" s="2" t="s">
        <v>178</v>
      </c>
      <c r="C1712" s="2" t="s">
        <v>8726</v>
      </c>
      <c r="D1712" s="47" t="s">
        <v>8813</v>
      </c>
      <c r="E1712" s="2" t="s">
        <v>8727</v>
      </c>
      <c r="F1712" s="2" t="s">
        <v>157</v>
      </c>
      <c r="G1712" s="2" t="s">
        <v>157</v>
      </c>
      <c r="H1712" s="2" t="s">
        <v>8729</v>
      </c>
      <c r="I1712" s="107" t="s">
        <v>8878</v>
      </c>
      <c r="J1712" s="2" t="s">
        <v>8879</v>
      </c>
      <c r="K1712" s="4">
        <f>IFERROR(__xludf.DUMMYFUNCTION("""COMPUTED_VALUE"""),11.0)</f>
        <v>11</v>
      </c>
      <c r="L1712" s="4" t="s">
        <v>8731</v>
      </c>
      <c r="M1712" s="4">
        <v>12.0</v>
      </c>
    </row>
    <row r="1713">
      <c r="A1713" s="54">
        <v>46060.0</v>
      </c>
      <c r="B1713" s="2" t="s">
        <v>178</v>
      </c>
      <c r="C1713" s="2" t="s">
        <v>8726</v>
      </c>
      <c r="D1713" s="47" t="s">
        <v>8813</v>
      </c>
      <c r="E1713" s="2" t="s">
        <v>8727</v>
      </c>
      <c r="F1713" s="2" t="s">
        <v>157</v>
      </c>
      <c r="G1713" s="2" t="s">
        <v>157</v>
      </c>
      <c r="H1713" s="2" t="s">
        <v>8729</v>
      </c>
      <c r="I1713" s="107" t="s">
        <v>8878</v>
      </c>
      <c r="J1713" s="2" t="s">
        <v>8879</v>
      </c>
      <c r="K1713" s="4">
        <f>IFERROR(__xludf.DUMMYFUNCTION("""COMPUTED_VALUE"""),11.0)</f>
        <v>11</v>
      </c>
      <c r="L1713" s="4" t="s">
        <v>8731</v>
      </c>
      <c r="M1713" s="4">
        <v>12.0</v>
      </c>
    </row>
    <row r="1714">
      <c r="A1714" s="54">
        <v>46061.0</v>
      </c>
      <c r="B1714" s="2" t="s">
        <v>178</v>
      </c>
      <c r="C1714" s="2" t="s">
        <v>8726</v>
      </c>
      <c r="D1714" s="47" t="s">
        <v>8813</v>
      </c>
      <c r="E1714" s="2" t="s">
        <v>8727</v>
      </c>
      <c r="F1714" s="2" t="s">
        <v>157</v>
      </c>
      <c r="G1714" s="2" t="s">
        <v>157</v>
      </c>
      <c r="H1714" s="2" t="s">
        <v>8729</v>
      </c>
      <c r="I1714" s="107" t="s">
        <v>8878</v>
      </c>
      <c r="J1714" s="2" t="s">
        <v>8879</v>
      </c>
      <c r="K1714" s="4">
        <f>IFERROR(__xludf.DUMMYFUNCTION("""COMPUTED_VALUE"""),11.0)</f>
        <v>11</v>
      </c>
      <c r="L1714" s="4" t="s">
        <v>8731</v>
      </c>
      <c r="M1714" s="4">
        <v>12.0</v>
      </c>
    </row>
    <row r="1715">
      <c r="A1715" s="54">
        <v>46062.0</v>
      </c>
      <c r="B1715" s="2" t="s">
        <v>178</v>
      </c>
      <c r="C1715" s="2" t="s">
        <v>8726</v>
      </c>
      <c r="D1715" s="47" t="s">
        <v>8813</v>
      </c>
      <c r="E1715" s="2" t="s">
        <v>8727</v>
      </c>
      <c r="F1715" s="2" t="s">
        <v>157</v>
      </c>
      <c r="G1715" s="2" t="s">
        <v>157</v>
      </c>
      <c r="H1715" s="2" t="s">
        <v>8729</v>
      </c>
      <c r="I1715" s="107" t="s">
        <v>8878</v>
      </c>
      <c r="J1715" s="2" t="s">
        <v>8879</v>
      </c>
      <c r="K1715" s="4">
        <f>IFERROR(__xludf.DUMMYFUNCTION("""COMPUTED_VALUE"""),11.0)</f>
        <v>11</v>
      </c>
      <c r="L1715" s="4" t="s">
        <v>8731</v>
      </c>
      <c r="M1715" s="4">
        <v>12.0</v>
      </c>
    </row>
    <row r="1716">
      <c r="A1716" s="54">
        <v>46063.0</v>
      </c>
      <c r="B1716" s="2" t="s">
        <v>178</v>
      </c>
      <c r="C1716" s="2" t="s">
        <v>8726</v>
      </c>
      <c r="D1716" s="47" t="s">
        <v>8813</v>
      </c>
      <c r="E1716" s="2" t="s">
        <v>8727</v>
      </c>
      <c r="F1716" s="2" t="s">
        <v>157</v>
      </c>
      <c r="G1716" s="2" t="s">
        <v>157</v>
      </c>
      <c r="H1716" s="2" t="s">
        <v>8729</v>
      </c>
      <c r="I1716" s="107" t="s">
        <v>8878</v>
      </c>
      <c r="J1716" s="2" t="s">
        <v>8879</v>
      </c>
      <c r="K1716" s="4">
        <f>IFERROR(__xludf.DUMMYFUNCTION("""COMPUTED_VALUE"""),11.0)</f>
        <v>11</v>
      </c>
      <c r="L1716" s="4" t="s">
        <v>8731</v>
      </c>
      <c r="M1716" s="4">
        <v>12.0</v>
      </c>
    </row>
    <row r="1717">
      <c r="A1717" s="54">
        <v>46064.0</v>
      </c>
      <c r="B1717" s="2" t="s">
        <v>178</v>
      </c>
      <c r="C1717" s="2" t="s">
        <v>8726</v>
      </c>
      <c r="D1717" s="47" t="s">
        <v>8813</v>
      </c>
      <c r="E1717" s="2" t="s">
        <v>8727</v>
      </c>
      <c r="F1717" s="2" t="s">
        <v>157</v>
      </c>
      <c r="G1717" s="2" t="s">
        <v>157</v>
      </c>
      <c r="H1717" s="2" t="s">
        <v>8729</v>
      </c>
      <c r="I1717" s="107" t="s">
        <v>8878</v>
      </c>
      <c r="J1717" s="2" t="s">
        <v>8879</v>
      </c>
      <c r="K1717" s="4">
        <f>IFERROR(__xludf.DUMMYFUNCTION("""COMPUTED_VALUE"""),11.0)</f>
        <v>11</v>
      </c>
      <c r="L1717" s="4" t="s">
        <v>8731</v>
      </c>
      <c r="M1717" s="4">
        <v>12.0</v>
      </c>
    </row>
    <row r="1718">
      <c r="A1718" s="54">
        <v>46065.0</v>
      </c>
      <c r="B1718" s="2" t="s">
        <v>178</v>
      </c>
      <c r="C1718" s="2" t="s">
        <v>8726</v>
      </c>
      <c r="D1718" s="47" t="s">
        <v>8813</v>
      </c>
      <c r="E1718" s="2" t="s">
        <v>8727</v>
      </c>
      <c r="F1718" s="2" t="s">
        <v>157</v>
      </c>
      <c r="G1718" s="2" t="s">
        <v>157</v>
      </c>
      <c r="H1718" s="2" t="s">
        <v>8729</v>
      </c>
      <c r="I1718" s="107" t="s">
        <v>8878</v>
      </c>
      <c r="J1718" s="2" t="s">
        <v>8879</v>
      </c>
      <c r="K1718" s="4">
        <f>IFERROR(__xludf.DUMMYFUNCTION("""COMPUTED_VALUE"""),11.0)</f>
        <v>11</v>
      </c>
      <c r="L1718" s="4" t="s">
        <v>8731</v>
      </c>
      <c r="M1718" s="4">
        <v>12.0</v>
      </c>
    </row>
    <row r="1719">
      <c r="A1719" s="54">
        <v>46066.0</v>
      </c>
      <c r="B1719" s="2" t="s">
        <v>178</v>
      </c>
      <c r="C1719" s="2" t="s">
        <v>8726</v>
      </c>
      <c r="D1719" s="47" t="s">
        <v>8813</v>
      </c>
      <c r="E1719" s="2" t="s">
        <v>8727</v>
      </c>
      <c r="F1719" s="2" t="s">
        <v>157</v>
      </c>
      <c r="G1719" s="2" t="s">
        <v>157</v>
      </c>
      <c r="H1719" s="2" t="s">
        <v>8729</v>
      </c>
      <c r="I1719" s="107" t="s">
        <v>8878</v>
      </c>
      <c r="J1719" s="2" t="s">
        <v>8879</v>
      </c>
      <c r="K1719" s="4">
        <f>IFERROR(__xludf.DUMMYFUNCTION("""COMPUTED_VALUE"""),11.0)</f>
        <v>11</v>
      </c>
      <c r="L1719" s="4" t="s">
        <v>8731</v>
      </c>
      <c r="M1719" s="4">
        <v>12.0</v>
      </c>
    </row>
    <row r="1720">
      <c r="A1720" s="54">
        <v>46067.0</v>
      </c>
      <c r="B1720" s="2" t="s">
        <v>178</v>
      </c>
      <c r="C1720" s="2" t="s">
        <v>8726</v>
      </c>
      <c r="D1720" s="47" t="s">
        <v>8813</v>
      </c>
      <c r="E1720" s="2" t="s">
        <v>8727</v>
      </c>
      <c r="F1720" s="2" t="s">
        <v>157</v>
      </c>
      <c r="G1720" s="2" t="s">
        <v>157</v>
      </c>
      <c r="H1720" s="2" t="s">
        <v>8729</v>
      </c>
      <c r="I1720" s="107" t="s">
        <v>8878</v>
      </c>
      <c r="J1720" s="2" t="s">
        <v>8879</v>
      </c>
      <c r="K1720" s="4">
        <f>IFERROR(__xludf.DUMMYFUNCTION("""COMPUTED_VALUE"""),11.0)</f>
        <v>11</v>
      </c>
      <c r="L1720" s="4" t="s">
        <v>8731</v>
      </c>
      <c r="M1720" s="4">
        <v>12.0</v>
      </c>
    </row>
    <row r="1721">
      <c r="A1721" s="54">
        <v>46068.0</v>
      </c>
      <c r="B1721" s="2" t="s">
        <v>178</v>
      </c>
      <c r="C1721" s="2" t="s">
        <v>8726</v>
      </c>
      <c r="D1721" s="47" t="s">
        <v>8813</v>
      </c>
      <c r="E1721" s="2" t="s">
        <v>8727</v>
      </c>
      <c r="F1721" s="2" t="s">
        <v>157</v>
      </c>
      <c r="G1721" s="2" t="s">
        <v>157</v>
      </c>
      <c r="H1721" s="2" t="s">
        <v>8729</v>
      </c>
      <c r="I1721" s="107" t="s">
        <v>8878</v>
      </c>
      <c r="J1721" s="2" t="s">
        <v>8879</v>
      </c>
      <c r="K1721" s="4">
        <f>IFERROR(__xludf.DUMMYFUNCTION("""COMPUTED_VALUE"""),11.0)</f>
        <v>11</v>
      </c>
      <c r="L1721" s="4" t="s">
        <v>8731</v>
      </c>
      <c r="M1721" s="4">
        <v>12.0</v>
      </c>
    </row>
    <row r="1722">
      <c r="A1722" s="54">
        <v>46069.0</v>
      </c>
      <c r="B1722" s="2" t="s">
        <v>178</v>
      </c>
      <c r="C1722" s="2" t="s">
        <v>8726</v>
      </c>
      <c r="D1722" s="47" t="s">
        <v>8813</v>
      </c>
      <c r="E1722" s="2" t="s">
        <v>8727</v>
      </c>
      <c r="F1722" s="2" t="s">
        <v>157</v>
      </c>
      <c r="G1722" s="2" t="s">
        <v>157</v>
      </c>
      <c r="H1722" s="2" t="s">
        <v>8729</v>
      </c>
      <c r="I1722" s="107" t="s">
        <v>8878</v>
      </c>
      <c r="J1722" s="2" t="s">
        <v>8879</v>
      </c>
      <c r="K1722" s="4">
        <f>IFERROR(__xludf.DUMMYFUNCTION("""COMPUTED_VALUE"""),11.0)</f>
        <v>11</v>
      </c>
      <c r="L1722" s="4" t="s">
        <v>8731</v>
      </c>
      <c r="M1722" s="4">
        <v>12.0</v>
      </c>
    </row>
    <row r="1723">
      <c r="A1723" s="54">
        <v>46070.0</v>
      </c>
      <c r="B1723" s="2" t="s">
        <v>178</v>
      </c>
      <c r="C1723" s="2" t="s">
        <v>8726</v>
      </c>
      <c r="D1723" s="47" t="s">
        <v>8813</v>
      </c>
      <c r="E1723" s="2" t="s">
        <v>8727</v>
      </c>
      <c r="F1723" s="2" t="s">
        <v>157</v>
      </c>
      <c r="G1723" s="2" t="s">
        <v>157</v>
      </c>
      <c r="H1723" s="2" t="s">
        <v>8729</v>
      </c>
      <c r="I1723" s="107" t="s">
        <v>8878</v>
      </c>
      <c r="J1723" s="2" t="s">
        <v>8879</v>
      </c>
      <c r="K1723" s="4">
        <f>IFERROR(__xludf.DUMMYFUNCTION("""COMPUTED_VALUE"""),11.0)</f>
        <v>11</v>
      </c>
      <c r="L1723" s="4" t="s">
        <v>8731</v>
      </c>
      <c r="M1723" s="4">
        <v>12.0</v>
      </c>
    </row>
    <row r="1724">
      <c r="A1724" s="54">
        <v>46071.0</v>
      </c>
      <c r="B1724" s="2" t="s">
        <v>178</v>
      </c>
      <c r="C1724" s="2" t="s">
        <v>8726</v>
      </c>
      <c r="D1724" s="47" t="s">
        <v>8813</v>
      </c>
      <c r="E1724" s="2" t="s">
        <v>8727</v>
      </c>
      <c r="F1724" s="2" t="s">
        <v>157</v>
      </c>
      <c r="G1724" s="2" t="s">
        <v>157</v>
      </c>
      <c r="H1724" s="2" t="s">
        <v>8729</v>
      </c>
      <c r="I1724" s="107" t="s">
        <v>8878</v>
      </c>
      <c r="J1724" s="2" t="s">
        <v>8879</v>
      </c>
      <c r="K1724" s="4">
        <f>IFERROR(__xludf.DUMMYFUNCTION("""COMPUTED_VALUE"""),11.0)</f>
        <v>11</v>
      </c>
      <c r="L1724" s="4" t="s">
        <v>8731</v>
      </c>
      <c r="M1724" s="4">
        <v>12.0</v>
      </c>
    </row>
    <row r="1725">
      <c r="A1725" s="54">
        <v>46072.0</v>
      </c>
      <c r="B1725" s="2" t="s">
        <v>178</v>
      </c>
      <c r="C1725" s="2" t="s">
        <v>8726</v>
      </c>
      <c r="D1725" s="47" t="s">
        <v>8813</v>
      </c>
      <c r="E1725" s="2" t="s">
        <v>8727</v>
      </c>
      <c r="F1725" s="2" t="s">
        <v>157</v>
      </c>
      <c r="G1725" s="2" t="s">
        <v>157</v>
      </c>
      <c r="H1725" s="2" t="s">
        <v>8729</v>
      </c>
      <c r="I1725" s="107" t="s">
        <v>8878</v>
      </c>
      <c r="J1725" s="2" t="s">
        <v>8879</v>
      </c>
      <c r="K1725" s="4">
        <f>IFERROR(__xludf.DUMMYFUNCTION("""COMPUTED_VALUE"""),11.0)</f>
        <v>11</v>
      </c>
      <c r="L1725" s="4" t="s">
        <v>8731</v>
      </c>
      <c r="M1725" s="4">
        <v>12.0</v>
      </c>
    </row>
    <row r="1726">
      <c r="A1726" s="54">
        <v>46073.0</v>
      </c>
      <c r="B1726" s="2" t="s">
        <v>178</v>
      </c>
      <c r="C1726" s="2" t="s">
        <v>8726</v>
      </c>
      <c r="D1726" s="47" t="s">
        <v>151</v>
      </c>
      <c r="E1726" s="2" t="s">
        <v>8883</v>
      </c>
      <c r="F1726" s="48" t="s">
        <v>867</v>
      </c>
      <c r="G1726" s="48" t="s">
        <v>868</v>
      </c>
      <c r="H1726" s="2" t="s">
        <v>8738</v>
      </c>
      <c r="I1726" s="107" t="s">
        <v>8878</v>
      </c>
      <c r="J1726" s="2" t="s">
        <v>8881</v>
      </c>
      <c r="K1726" s="4">
        <f>IFERROR(__xludf.DUMMYFUNCTION("""COMPUTED_VALUE"""),11.0)</f>
        <v>11</v>
      </c>
      <c r="L1726" s="4" t="s">
        <v>8731</v>
      </c>
      <c r="M1726" s="4">
        <v>12.0</v>
      </c>
    </row>
    <row r="1727">
      <c r="A1727" s="54">
        <v>46074.0</v>
      </c>
      <c r="B1727" s="2" t="s">
        <v>178</v>
      </c>
      <c r="C1727" s="2" t="s">
        <v>8726</v>
      </c>
      <c r="D1727" s="47" t="s">
        <v>8813</v>
      </c>
      <c r="E1727" s="2" t="s">
        <v>8727</v>
      </c>
      <c r="F1727" s="2" t="s">
        <v>157</v>
      </c>
      <c r="G1727" s="2" t="s">
        <v>157</v>
      </c>
      <c r="H1727" s="2" t="s">
        <v>8729</v>
      </c>
      <c r="I1727" s="107" t="s">
        <v>8878</v>
      </c>
      <c r="J1727" s="2" t="s">
        <v>8879</v>
      </c>
      <c r="K1727" s="4">
        <f>IFERROR(__xludf.DUMMYFUNCTION("""COMPUTED_VALUE"""),11.0)</f>
        <v>11</v>
      </c>
      <c r="L1727" s="4" t="s">
        <v>8731</v>
      </c>
      <c r="M1727" s="4">
        <v>12.0</v>
      </c>
    </row>
    <row r="1728">
      <c r="A1728" s="54">
        <v>46075.0</v>
      </c>
      <c r="B1728" s="2" t="s">
        <v>178</v>
      </c>
      <c r="C1728" s="2" t="s">
        <v>8726</v>
      </c>
      <c r="D1728" s="47" t="s">
        <v>8813</v>
      </c>
      <c r="E1728" s="2" t="s">
        <v>8727</v>
      </c>
      <c r="F1728" s="2" t="s">
        <v>157</v>
      </c>
      <c r="G1728" s="2" t="s">
        <v>157</v>
      </c>
      <c r="H1728" s="2" t="s">
        <v>8729</v>
      </c>
      <c r="I1728" s="107" t="s">
        <v>8878</v>
      </c>
      <c r="J1728" s="2" t="s">
        <v>8879</v>
      </c>
      <c r="K1728" s="4">
        <f>IFERROR(__xludf.DUMMYFUNCTION("""COMPUTED_VALUE"""),11.0)</f>
        <v>11</v>
      </c>
      <c r="L1728" s="4" t="s">
        <v>8731</v>
      </c>
      <c r="M1728" s="4">
        <v>12.0</v>
      </c>
    </row>
    <row r="1729">
      <c r="A1729" s="54">
        <v>46076.0</v>
      </c>
      <c r="B1729" s="2" t="s">
        <v>178</v>
      </c>
      <c r="C1729" s="2" t="s">
        <v>8726</v>
      </c>
      <c r="D1729" s="47" t="s">
        <v>8813</v>
      </c>
      <c r="E1729" s="2" t="s">
        <v>8727</v>
      </c>
      <c r="F1729" s="2" t="s">
        <v>157</v>
      </c>
      <c r="G1729" s="2" t="s">
        <v>157</v>
      </c>
      <c r="H1729" s="2" t="s">
        <v>8729</v>
      </c>
      <c r="I1729" s="107" t="s">
        <v>8878</v>
      </c>
      <c r="J1729" s="2" t="s">
        <v>8879</v>
      </c>
      <c r="K1729" s="4">
        <f>IFERROR(__xludf.DUMMYFUNCTION("""COMPUTED_VALUE"""),11.0)</f>
        <v>11</v>
      </c>
      <c r="L1729" s="4" t="s">
        <v>8731</v>
      </c>
      <c r="M1729" s="4">
        <v>12.0</v>
      </c>
    </row>
    <row r="1730">
      <c r="A1730" s="54">
        <v>46077.0</v>
      </c>
      <c r="B1730" s="2" t="s">
        <v>178</v>
      </c>
      <c r="C1730" s="2" t="s">
        <v>8726</v>
      </c>
      <c r="D1730" s="47" t="s">
        <v>8813</v>
      </c>
      <c r="E1730" s="2" t="s">
        <v>8727</v>
      </c>
      <c r="F1730" s="2" t="s">
        <v>157</v>
      </c>
      <c r="G1730" s="2" t="s">
        <v>157</v>
      </c>
      <c r="H1730" s="2" t="s">
        <v>8729</v>
      </c>
      <c r="I1730" s="107" t="s">
        <v>8878</v>
      </c>
      <c r="J1730" s="2" t="s">
        <v>8879</v>
      </c>
      <c r="K1730" s="4">
        <f>IFERROR(__xludf.DUMMYFUNCTION("""COMPUTED_VALUE"""),11.0)</f>
        <v>11</v>
      </c>
      <c r="L1730" s="4" t="s">
        <v>8731</v>
      </c>
      <c r="M1730" s="4">
        <v>12.0</v>
      </c>
    </row>
    <row r="1731">
      <c r="A1731" s="54">
        <v>46078.0</v>
      </c>
      <c r="B1731" s="2" t="s">
        <v>178</v>
      </c>
      <c r="C1731" s="2" t="s">
        <v>8726</v>
      </c>
      <c r="D1731" s="47" t="s">
        <v>8813</v>
      </c>
      <c r="E1731" s="2" t="s">
        <v>8727</v>
      </c>
      <c r="F1731" s="2" t="s">
        <v>157</v>
      </c>
      <c r="G1731" s="2" t="s">
        <v>157</v>
      </c>
      <c r="H1731" s="2" t="s">
        <v>8729</v>
      </c>
      <c r="I1731" s="107" t="s">
        <v>8878</v>
      </c>
      <c r="J1731" s="2" t="s">
        <v>8879</v>
      </c>
      <c r="K1731" s="4">
        <f>IFERROR(__xludf.DUMMYFUNCTION("""COMPUTED_VALUE"""),11.0)</f>
        <v>11</v>
      </c>
      <c r="L1731" s="4" t="s">
        <v>8731</v>
      </c>
      <c r="M1731" s="4">
        <v>12.0</v>
      </c>
    </row>
    <row r="1732">
      <c r="A1732" s="54">
        <v>46079.0</v>
      </c>
      <c r="B1732" s="2" t="s">
        <v>178</v>
      </c>
      <c r="C1732" s="2" t="s">
        <v>8726</v>
      </c>
      <c r="D1732" s="47" t="s">
        <v>151</v>
      </c>
      <c r="E1732" s="2" t="s">
        <v>8882</v>
      </c>
      <c r="F1732" s="48" t="s">
        <v>888</v>
      </c>
      <c r="G1732" s="48" t="s">
        <v>889</v>
      </c>
      <c r="H1732" s="2" t="s">
        <v>8738</v>
      </c>
      <c r="I1732" s="107" t="s">
        <v>8878</v>
      </c>
      <c r="J1732" s="2" t="s">
        <v>8881</v>
      </c>
      <c r="K1732" s="4">
        <f>IFERROR(__xludf.DUMMYFUNCTION("""COMPUTED_VALUE"""),11.0)</f>
        <v>11</v>
      </c>
      <c r="L1732" s="4" t="s">
        <v>8731</v>
      </c>
      <c r="M1732" s="4">
        <v>12.0</v>
      </c>
    </row>
    <row r="1733">
      <c r="A1733" s="54">
        <v>46080.0</v>
      </c>
      <c r="B1733" s="2" t="s">
        <v>178</v>
      </c>
      <c r="C1733" s="2" t="s">
        <v>8726</v>
      </c>
      <c r="D1733" s="47" t="s">
        <v>8813</v>
      </c>
      <c r="E1733" s="2" t="s">
        <v>8727</v>
      </c>
      <c r="F1733" s="2" t="s">
        <v>157</v>
      </c>
      <c r="G1733" s="2" t="s">
        <v>157</v>
      </c>
      <c r="H1733" s="2" t="s">
        <v>8729</v>
      </c>
      <c r="I1733" s="107" t="s">
        <v>8878</v>
      </c>
      <c r="J1733" s="2" t="s">
        <v>8879</v>
      </c>
      <c r="K1733" s="4">
        <f>IFERROR(__xludf.DUMMYFUNCTION("""COMPUTED_VALUE"""),11.0)</f>
        <v>11</v>
      </c>
      <c r="L1733" s="4" t="s">
        <v>8731</v>
      </c>
      <c r="M1733" s="4">
        <v>12.0</v>
      </c>
    </row>
    <row r="1734">
      <c r="A1734" s="54">
        <v>46081.0</v>
      </c>
      <c r="B1734" s="2" t="s">
        <v>178</v>
      </c>
      <c r="C1734" s="2" t="s">
        <v>8726</v>
      </c>
      <c r="D1734" s="47" t="s">
        <v>8813</v>
      </c>
      <c r="E1734" s="2" t="s">
        <v>8727</v>
      </c>
      <c r="F1734" s="2" t="s">
        <v>157</v>
      </c>
      <c r="G1734" s="2" t="s">
        <v>157</v>
      </c>
      <c r="H1734" s="2" t="s">
        <v>8729</v>
      </c>
      <c r="I1734" s="107" t="s">
        <v>8878</v>
      </c>
      <c r="J1734" s="2" t="s">
        <v>8879</v>
      </c>
      <c r="K1734" s="4">
        <f>IFERROR(__xludf.DUMMYFUNCTION("""COMPUTED_VALUE"""),11.0)</f>
        <v>11</v>
      </c>
      <c r="L1734" s="4" t="s">
        <v>8731</v>
      </c>
      <c r="M1734" s="4">
        <v>12.0</v>
      </c>
    </row>
    <row r="1735">
      <c r="A1735" s="54">
        <v>46082.0</v>
      </c>
      <c r="B1735" s="2" t="s">
        <v>178</v>
      </c>
      <c r="C1735" s="2" t="s">
        <v>8726</v>
      </c>
      <c r="D1735" s="47" t="s">
        <v>8813</v>
      </c>
      <c r="E1735" s="2" t="s">
        <v>8727</v>
      </c>
      <c r="F1735" s="2" t="s">
        <v>157</v>
      </c>
      <c r="G1735" s="2" t="s">
        <v>157</v>
      </c>
      <c r="H1735" s="2" t="s">
        <v>8729</v>
      </c>
      <c r="I1735" s="107" t="s">
        <v>8878</v>
      </c>
      <c r="J1735" s="2" t="s">
        <v>8879</v>
      </c>
      <c r="K1735" s="4">
        <f>IFERROR(__xludf.DUMMYFUNCTION("""COMPUTED_VALUE"""),11.0)</f>
        <v>11</v>
      </c>
      <c r="L1735" s="4" t="s">
        <v>8731</v>
      </c>
      <c r="M1735" s="4">
        <v>12.0</v>
      </c>
    </row>
    <row r="1736">
      <c r="A1736" s="54">
        <v>46083.0</v>
      </c>
      <c r="B1736" s="2" t="s">
        <v>178</v>
      </c>
      <c r="C1736" s="2" t="s">
        <v>8726</v>
      </c>
      <c r="D1736" s="47" t="s">
        <v>8813</v>
      </c>
      <c r="E1736" s="2" t="s">
        <v>8727</v>
      </c>
      <c r="F1736" s="2" t="s">
        <v>157</v>
      </c>
      <c r="G1736" s="2" t="s">
        <v>157</v>
      </c>
      <c r="H1736" s="2" t="s">
        <v>8729</v>
      </c>
      <c r="I1736" s="107" t="s">
        <v>8878</v>
      </c>
      <c r="J1736" s="2" t="s">
        <v>8879</v>
      </c>
      <c r="K1736" s="4">
        <f>IFERROR(__xludf.DUMMYFUNCTION("""COMPUTED_VALUE"""),11.0)</f>
        <v>11</v>
      </c>
      <c r="L1736" s="4" t="s">
        <v>8731</v>
      </c>
      <c r="M1736" s="4">
        <v>12.0</v>
      </c>
    </row>
    <row r="1737">
      <c r="A1737" s="54">
        <v>46084.0</v>
      </c>
      <c r="B1737" s="2" t="s">
        <v>178</v>
      </c>
      <c r="C1737" s="2" t="s">
        <v>8726</v>
      </c>
      <c r="D1737" s="47" t="s">
        <v>8813</v>
      </c>
      <c r="E1737" s="2" t="s">
        <v>8727</v>
      </c>
      <c r="F1737" s="2" t="s">
        <v>157</v>
      </c>
      <c r="G1737" s="2" t="s">
        <v>157</v>
      </c>
      <c r="H1737" s="2" t="s">
        <v>8729</v>
      </c>
      <c r="I1737" s="107" t="s">
        <v>8878</v>
      </c>
      <c r="J1737" s="2" t="s">
        <v>8879</v>
      </c>
      <c r="K1737" s="4">
        <f>IFERROR(__xludf.DUMMYFUNCTION("""COMPUTED_VALUE"""),11.0)</f>
        <v>11</v>
      </c>
      <c r="L1737" s="4" t="s">
        <v>8731</v>
      </c>
      <c r="M1737" s="4">
        <v>12.0</v>
      </c>
    </row>
    <row r="1738">
      <c r="A1738" s="54">
        <v>46085.0</v>
      </c>
      <c r="B1738" s="2" t="s">
        <v>178</v>
      </c>
      <c r="C1738" s="2" t="s">
        <v>8726</v>
      </c>
      <c r="D1738" s="47" t="s">
        <v>8813</v>
      </c>
      <c r="E1738" s="2" t="s">
        <v>8727</v>
      </c>
      <c r="F1738" s="2" t="s">
        <v>157</v>
      </c>
      <c r="G1738" s="2" t="s">
        <v>157</v>
      </c>
      <c r="H1738" s="2" t="s">
        <v>8729</v>
      </c>
      <c r="I1738" s="107" t="s">
        <v>8878</v>
      </c>
      <c r="J1738" s="2" t="s">
        <v>8879</v>
      </c>
      <c r="K1738" s="4">
        <f>IFERROR(__xludf.DUMMYFUNCTION("""COMPUTED_VALUE"""),11.0)</f>
        <v>11</v>
      </c>
      <c r="L1738" s="4" t="s">
        <v>8731</v>
      </c>
      <c r="M1738" s="4">
        <v>12.0</v>
      </c>
    </row>
    <row r="1739">
      <c r="A1739" s="54">
        <v>46086.0</v>
      </c>
      <c r="B1739" s="2" t="s">
        <v>178</v>
      </c>
      <c r="C1739" s="2" t="s">
        <v>8726</v>
      </c>
      <c r="D1739" s="47" t="s">
        <v>8813</v>
      </c>
      <c r="E1739" s="2" t="s">
        <v>8727</v>
      </c>
      <c r="F1739" s="2" t="s">
        <v>157</v>
      </c>
      <c r="G1739" s="2" t="s">
        <v>157</v>
      </c>
      <c r="H1739" s="2" t="s">
        <v>8729</v>
      </c>
      <c r="I1739" s="107" t="s">
        <v>8878</v>
      </c>
      <c r="J1739" s="2" t="s">
        <v>8879</v>
      </c>
      <c r="K1739" s="4">
        <f>IFERROR(__xludf.DUMMYFUNCTION("""COMPUTED_VALUE"""),11.0)</f>
        <v>11</v>
      </c>
      <c r="L1739" s="4" t="s">
        <v>8731</v>
      </c>
      <c r="M1739" s="4">
        <v>12.0</v>
      </c>
    </row>
    <row r="1740">
      <c r="A1740" s="54">
        <v>46087.0</v>
      </c>
      <c r="B1740" s="2" t="s">
        <v>178</v>
      </c>
      <c r="C1740" s="2" t="s">
        <v>8726</v>
      </c>
      <c r="D1740" s="47" t="s">
        <v>8813</v>
      </c>
      <c r="E1740" s="2" t="s">
        <v>8727</v>
      </c>
      <c r="F1740" s="2" t="s">
        <v>157</v>
      </c>
      <c r="G1740" s="2" t="s">
        <v>157</v>
      </c>
      <c r="H1740" s="2" t="s">
        <v>8729</v>
      </c>
      <c r="I1740" s="107" t="s">
        <v>8878</v>
      </c>
      <c r="J1740" s="2" t="s">
        <v>8879</v>
      </c>
      <c r="K1740" s="4">
        <f>IFERROR(__xludf.DUMMYFUNCTION("""COMPUTED_VALUE"""),11.0)</f>
        <v>11</v>
      </c>
      <c r="L1740" s="4" t="s">
        <v>8731</v>
      </c>
      <c r="M1740" s="4">
        <v>12.0</v>
      </c>
    </row>
    <row r="1741">
      <c r="A1741" s="54">
        <v>46088.0</v>
      </c>
      <c r="B1741" s="2" t="s">
        <v>178</v>
      </c>
      <c r="C1741" s="2" t="s">
        <v>8726</v>
      </c>
      <c r="D1741" s="47" t="s">
        <v>8813</v>
      </c>
      <c r="E1741" s="2" t="s">
        <v>8727</v>
      </c>
      <c r="F1741" s="2" t="s">
        <v>157</v>
      </c>
      <c r="G1741" s="2" t="s">
        <v>157</v>
      </c>
      <c r="H1741" s="2" t="s">
        <v>8729</v>
      </c>
      <c r="I1741" s="107" t="s">
        <v>8878</v>
      </c>
      <c r="J1741" s="2" t="s">
        <v>8879</v>
      </c>
      <c r="K1741" s="4">
        <f>IFERROR(__xludf.DUMMYFUNCTION("""COMPUTED_VALUE"""),11.0)</f>
        <v>11</v>
      </c>
      <c r="L1741" s="4" t="s">
        <v>8731</v>
      </c>
      <c r="M1741" s="4">
        <v>12.0</v>
      </c>
    </row>
    <row r="1742">
      <c r="A1742" s="54">
        <v>46089.0</v>
      </c>
      <c r="B1742" s="2" t="s">
        <v>178</v>
      </c>
      <c r="C1742" s="2" t="s">
        <v>8726</v>
      </c>
      <c r="D1742" s="47" t="s">
        <v>8813</v>
      </c>
      <c r="E1742" s="2" t="s">
        <v>8727</v>
      </c>
      <c r="F1742" s="2" t="s">
        <v>157</v>
      </c>
      <c r="G1742" s="2" t="s">
        <v>157</v>
      </c>
      <c r="H1742" s="2" t="s">
        <v>8729</v>
      </c>
      <c r="I1742" s="107" t="s">
        <v>8878</v>
      </c>
      <c r="J1742" s="2" t="s">
        <v>8879</v>
      </c>
      <c r="K1742" s="4">
        <f>IFERROR(__xludf.DUMMYFUNCTION("""COMPUTED_VALUE"""),11.0)</f>
        <v>11</v>
      </c>
      <c r="L1742" s="4" t="s">
        <v>8731</v>
      </c>
      <c r="M1742" s="4">
        <v>12.0</v>
      </c>
    </row>
    <row r="1743">
      <c r="A1743" s="54">
        <v>46090.0</v>
      </c>
      <c r="B1743" s="2" t="s">
        <v>178</v>
      </c>
      <c r="C1743" s="2" t="s">
        <v>8726</v>
      </c>
      <c r="D1743" s="47" t="s">
        <v>8813</v>
      </c>
      <c r="E1743" s="2" t="s">
        <v>8727</v>
      </c>
      <c r="F1743" s="2" t="s">
        <v>157</v>
      </c>
      <c r="G1743" s="2" t="s">
        <v>157</v>
      </c>
      <c r="H1743" s="2" t="s">
        <v>8729</v>
      </c>
      <c r="I1743" s="107" t="s">
        <v>8878</v>
      </c>
      <c r="J1743" s="2" t="s">
        <v>8879</v>
      </c>
      <c r="K1743" s="4">
        <f>IFERROR(__xludf.DUMMYFUNCTION("""COMPUTED_VALUE"""),12.0)</f>
        <v>12</v>
      </c>
      <c r="L1743" s="4" t="s">
        <v>8735</v>
      </c>
      <c r="M1743" s="4">
        <v>12.0</v>
      </c>
    </row>
    <row r="1744">
      <c r="A1744" s="54">
        <v>46091.0</v>
      </c>
      <c r="B1744" s="2" t="s">
        <v>178</v>
      </c>
      <c r="C1744" s="2" t="s">
        <v>8726</v>
      </c>
      <c r="D1744" s="47" t="s">
        <v>8813</v>
      </c>
      <c r="E1744" s="2" t="s">
        <v>8727</v>
      </c>
      <c r="F1744" s="2" t="s">
        <v>157</v>
      </c>
      <c r="G1744" s="2" t="s">
        <v>157</v>
      </c>
      <c r="H1744" s="2" t="s">
        <v>8729</v>
      </c>
      <c r="I1744" s="107" t="s">
        <v>8878</v>
      </c>
      <c r="J1744" s="2" t="s">
        <v>8879</v>
      </c>
      <c r="K1744" s="4">
        <f>IFERROR(__xludf.DUMMYFUNCTION("""COMPUTED_VALUE"""),11.0)</f>
        <v>11</v>
      </c>
      <c r="L1744" s="4" t="s">
        <v>8731</v>
      </c>
      <c r="M1744" s="4">
        <v>12.0</v>
      </c>
    </row>
    <row r="1745">
      <c r="A1745" s="54">
        <v>46092.0</v>
      </c>
      <c r="B1745" s="2" t="s">
        <v>178</v>
      </c>
      <c r="C1745" s="2" t="s">
        <v>8726</v>
      </c>
      <c r="D1745" s="47" t="s">
        <v>8813</v>
      </c>
      <c r="E1745" s="2" t="s">
        <v>8727</v>
      </c>
      <c r="F1745" s="2" t="s">
        <v>157</v>
      </c>
      <c r="G1745" s="2" t="s">
        <v>157</v>
      </c>
      <c r="H1745" s="2" t="s">
        <v>8729</v>
      </c>
      <c r="I1745" s="107" t="s">
        <v>8878</v>
      </c>
      <c r="J1745" s="2" t="s">
        <v>8879</v>
      </c>
      <c r="K1745" s="4">
        <f>IFERROR(__xludf.DUMMYFUNCTION("""COMPUTED_VALUE"""),11.0)</f>
        <v>11</v>
      </c>
      <c r="L1745" s="4" t="s">
        <v>8731</v>
      </c>
      <c r="M1745" s="4">
        <v>12.0</v>
      </c>
    </row>
    <row r="1746">
      <c r="A1746" s="54">
        <v>46093.0</v>
      </c>
      <c r="B1746" s="2" t="s">
        <v>178</v>
      </c>
      <c r="C1746" s="2" t="s">
        <v>8726</v>
      </c>
      <c r="D1746" s="47" t="s">
        <v>8813</v>
      </c>
      <c r="E1746" s="2" t="s">
        <v>8727</v>
      </c>
      <c r="F1746" s="2" t="s">
        <v>157</v>
      </c>
      <c r="G1746" s="2" t="s">
        <v>157</v>
      </c>
      <c r="H1746" s="2" t="s">
        <v>8729</v>
      </c>
      <c r="I1746" s="107" t="s">
        <v>8878</v>
      </c>
      <c r="J1746" s="2" t="s">
        <v>8879</v>
      </c>
      <c r="K1746" s="4">
        <f>IFERROR(__xludf.DUMMYFUNCTION("""COMPUTED_VALUE"""),11.0)</f>
        <v>11</v>
      </c>
      <c r="L1746" s="4" t="s">
        <v>8731</v>
      </c>
      <c r="M1746" s="4">
        <v>12.0</v>
      </c>
    </row>
    <row r="1747">
      <c r="A1747" s="54">
        <v>46094.0</v>
      </c>
      <c r="B1747" s="2" t="s">
        <v>178</v>
      </c>
      <c r="C1747" s="2" t="s">
        <v>8726</v>
      </c>
      <c r="D1747" s="47" t="s">
        <v>8813</v>
      </c>
      <c r="E1747" s="2" t="s">
        <v>8727</v>
      </c>
      <c r="F1747" s="2" t="s">
        <v>157</v>
      </c>
      <c r="G1747" s="2" t="s">
        <v>157</v>
      </c>
      <c r="H1747" s="2" t="s">
        <v>8729</v>
      </c>
      <c r="I1747" s="107" t="s">
        <v>8878</v>
      </c>
      <c r="J1747" s="2" t="s">
        <v>8879</v>
      </c>
      <c r="K1747" s="4">
        <f>IFERROR(__xludf.DUMMYFUNCTION("""COMPUTED_VALUE"""),11.0)</f>
        <v>11</v>
      </c>
      <c r="L1747" s="4" t="s">
        <v>8731</v>
      </c>
      <c r="M1747" s="4">
        <v>12.0</v>
      </c>
    </row>
    <row r="1748">
      <c r="A1748" s="54">
        <v>46095.0</v>
      </c>
      <c r="B1748" s="2" t="s">
        <v>178</v>
      </c>
      <c r="C1748" s="2" t="s">
        <v>8726</v>
      </c>
      <c r="D1748" s="47" t="s">
        <v>8813</v>
      </c>
      <c r="E1748" s="2" t="s">
        <v>8727</v>
      </c>
      <c r="F1748" s="2" t="s">
        <v>157</v>
      </c>
      <c r="G1748" s="2" t="s">
        <v>157</v>
      </c>
      <c r="H1748" s="2" t="s">
        <v>8729</v>
      </c>
      <c r="I1748" s="107" t="s">
        <v>8878</v>
      </c>
      <c r="J1748" s="2" t="s">
        <v>8879</v>
      </c>
      <c r="K1748" s="4">
        <f>IFERROR(__xludf.DUMMYFUNCTION("""COMPUTED_VALUE"""),11.0)</f>
        <v>11</v>
      </c>
      <c r="L1748" s="4" t="s">
        <v>8731</v>
      </c>
      <c r="M1748" s="4">
        <v>12.0</v>
      </c>
    </row>
    <row r="1749">
      <c r="A1749" s="54">
        <v>46096.0</v>
      </c>
      <c r="B1749" s="2" t="s">
        <v>178</v>
      </c>
      <c r="C1749" s="2" t="s">
        <v>8726</v>
      </c>
      <c r="D1749" s="47" t="s">
        <v>8813</v>
      </c>
      <c r="E1749" s="2" t="s">
        <v>8727</v>
      </c>
      <c r="F1749" s="2" t="s">
        <v>157</v>
      </c>
      <c r="G1749" s="2" t="s">
        <v>157</v>
      </c>
      <c r="H1749" s="2" t="s">
        <v>8729</v>
      </c>
      <c r="I1749" s="107" t="s">
        <v>8878</v>
      </c>
      <c r="J1749" s="2" t="s">
        <v>8879</v>
      </c>
      <c r="K1749" s="4">
        <f>IFERROR(__xludf.DUMMYFUNCTION("""COMPUTED_VALUE"""),11.0)</f>
        <v>11</v>
      </c>
      <c r="L1749" s="4" t="s">
        <v>8731</v>
      </c>
      <c r="M1749" s="4">
        <v>12.0</v>
      </c>
    </row>
    <row r="1750">
      <c r="A1750" s="54">
        <v>46097.0</v>
      </c>
      <c r="B1750" s="2" t="s">
        <v>178</v>
      </c>
      <c r="C1750" s="2" t="s">
        <v>8726</v>
      </c>
      <c r="D1750" s="47" t="s">
        <v>8813</v>
      </c>
      <c r="E1750" s="2" t="s">
        <v>8727</v>
      </c>
      <c r="F1750" s="2" t="s">
        <v>157</v>
      </c>
      <c r="G1750" s="2" t="s">
        <v>157</v>
      </c>
      <c r="H1750" s="2" t="s">
        <v>8729</v>
      </c>
      <c r="I1750" s="107" t="s">
        <v>8878</v>
      </c>
      <c r="J1750" s="2" t="s">
        <v>8879</v>
      </c>
      <c r="K1750" s="4">
        <f>IFERROR(__xludf.DUMMYFUNCTION("""COMPUTED_VALUE"""),11.0)</f>
        <v>11</v>
      </c>
      <c r="L1750" s="4" t="s">
        <v>8731</v>
      </c>
      <c r="M1750" s="4">
        <v>12.0</v>
      </c>
    </row>
    <row r="1751">
      <c r="A1751" s="54">
        <v>46098.0</v>
      </c>
      <c r="B1751" s="2" t="s">
        <v>178</v>
      </c>
      <c r="C1751" s="2" t="s">
        <v>8726</v>
      </c>
      <c r="D1751" s="47" t="s">
        <v>8813</v>
      </c>
      <c r="E1751" s="2" t="s">
        <v>8727</v>
      </c>
      <c r="F1751" s="2" t="s">
        <v>157</v>
      </c>
      <c r="G1751" s="2" t="s">
        <v>157</v>
      </c>
      <c r="H1751" s="2" t="s">
        <v>8729</v>
      </c>
      <c r="I1751" s="107" t="s">
        <v>8878</v>
      </c>
      <c r="J1751" s="2" t="s">
        <v>8879</v>
      </c>
      <c r="K1751" s="4">
        <f>IFERROR(__xludf.DUMMYFUNCTION("""COMPUTED_VALUE"""),11.0)</f>
        <v>11</v>
      </c>
      <c r="L1751" s="4" t="s">
        <v>8731</v>
      </c>
      <c r="M1751" s="4">
        <v>12.0</v>
      </c>
    </row>
    <row r="1752">
      <c r="A1752" s="54">
        <v>46099.0</v>
      </c>
      <c r="B1752" s="2" t="s">
        <v>178</v>
      </c>
      <c r="C1752" s="2" t="s">
        <v>8726</v>
      </c>
      <c r="D1752" s="47" t="s">
        <v>8813</v>
      </c>
      <c r="E1752" s="2" t="s">
        <v>8727</v>
      </c>
      <c r="F1752" s="2" t="s">
        <v>157</v>
      </c>
      <c r="G1752" s="2" t="s">
        <v>157</v>
      </c>
      <c r="H1752" s="2" t="s">
        <v>8729</v>
      </c>
      <c r="I1752" s="107" t="s">
        <v>8878</v>
      </c>
      <c r="J1752" s="2" t="s">
        <v>8879</v>
      </c>
      <c r="K1752" s="4">
        <f>IFERROR(__xludf.DUMMYFUNCTION("""COMPUTED_VALUE"""),11.0)</f>
        <v>11</v>
      </c>
      <c r="L1752" s="4" t="s">
        <v>8731</v>
      </c>
      <c r="M1752" s="4">
        <v>12.0</v>
      </c>
    </row>
    <row r="1753">
      <c r="A1753" s="54">
        <v>46100.0</v>
      </c>
      <c r="B1753" s="2" t="s">
        <v>178</v>
      </c>
      <c r="C1753" s="2" t="s">
        <v>8726</v>
      </c>
      <c r="D1753" s="47" t="s">
        <v>8813</v>
      </c>
      <c r="E1753" s="2" t="s">
        <v>8727</v>
      </c>
      <c r="F1753" s="2" t="s">
        <v>157</v>
      </c>
      <c r="G1753" s="2" t="s">
        <v>157</v>
      </c>
      <c r="H1753" s="2" t="s">
        <v>8729</v>
      </c>
      <c r="I1753" s="107" t="s">
        <v>8878</v>
      </c>
      <c r="J1753" s="2" t="s">
        <v>8879</v>
      </c>
      <c r="K1753" s="4">
        <f>IFERROR(__xludf.DUMMYFUNCTION("""COMPUTED_VALUE"""),11.0)</f>
        <v>11</v>
      </c>
      <c r="L1753" s="4" t="s">
        <v>8731</v>
      </c>
      <c r="M1753" s="4">
        <v>12.0</v>
      </c>
    </row>
    <row r="1754">
      <c r="A1754" s="54">
        <v>46101.0</v>
      </c>
      <c r="B1754" s="2" t="s">
        <v>178</v>
      </c>
      <c r="C1754" s="2" t="s">
        <v>8726</v>
      </c>
      <c r="D1754" s="47" t="s">
        <v>8813</v>
      </c>
      <c r="E1754" s="2" t="s">
        <v>8727</v>
      </c>
      <c r="F1754" s="2" t="s">
        <v>157</v>
      </c>
      <c r="G1754" s="2" t="s">
        <v>157</v>
      </c>
      <c r="H1754" s="2" t="s">
        <v>8729</v>
      </c>
      <c r="I1754" s="107" t="s">
        <v>8878</v>
      </c>
      <c r="J1754" s="2" t="s">
        <v>8879</v>
      </c>
      <c r="K1754" s="4">
        <f>IFERROR(__xludf.DUMMYFUNCTION("""COMPUTED_VALUE"""),11.0)</f>
        <v>11</v>
      </c>
      <c r="L1754" s="4" t="s">
        <v>8731</v>
      </c>
      <c r="M1754" s="4">
        <v>12.0</v>
      </c>
    </row>
    <row r="1755">
      <c r="A1755" s="54">
        <v>46102.0</v>
      </c>
      <c r="B1755" s="2" t="s">
        <v>178</v>
      </c>
      <c r="C1755" s="2" t="s">
        <v>8726</v>
      </c>
      <c r="D1755" s="47" t="s">
        <v>8813</v>
      </c>
      <c r="E1755" s="2" t="s">
        <v>8727</v>
      </c>
      <c r="F1755" s="2" t="s">
        <v>157</v>
      </c>
      <c r="G1755" s="2" t="s">
        <v>157</v>
      </c>
      <c r="H1755" s="2" t="s">
        <v>8729</v>
      </c>
      <c r="I1755" s="107" t="s">
        <v>8878</v>
      </c>
      <c r="J1755" s="2" t="s">
        <v>8879</v>
      </c>
      <c r="K1755" s="4">
        <f>IFERROR(__xludf.DUMMYFUNCTION("""COMPUTED_VALUE"""),11.0)</f>
        <v>11</v>
      </c>
      <c r="L1755" s="4" t="s">
        <v>8731</v>
      </c>
      <c r="M1755" s="4">
        <v>12.0</v>
      </c>
    </row>
    <row r="1756">
      <c r="A1756" s="54">
        <v>46103.0</v>
      </c>
      <c r="B1756" s="2" t="s">
        <v>178</v>
      </c>
      <c r="C1756" s="2" t="s">
        <v>8726</v>
      </c>
      <c r="D1756" s="47" t="s">
        <v>8813</v>
      </c>
      <c r="E1756" s="2" t="s">
        <v>8727</v>
      </c>
      <c r="F1756" s="2" t="s">
        <v>157</v>
      </c>
      <c r="G1756" s="2" t="s">
        <v>157</v>
      </c>
      <c r="H1756" s="2" t="s">
        <v>8729</v>
      </c>
      <c r="I1756" s="107" t="s">
        <v>8878</v>
      </c>
      <c r="J1756" s="2" t="s">
        <v>8879</v>
      </c>
      <c r="K1756" s="4">
        <f>IFERROR(__xludf.DUMMYFUNCTION("""COMPUTED_VALUE"""),11.0)</f>
        <v>11</v>
      </c>
      <c r="L1756" s="4" t="s">
        <v>8731</v>
      </c>
      <c r="M1756" s="4">
        <v>12.0</v>
      </c>
    </row>
    <row r="1757">
      <c r="A1757" s="54">
        <v>46104.0</v>
      </c>
      <c r="B1757" s="2" t="s">
        <v>178</v>
      </c>
      <c r="C1757" s="2" t="s">
        <v>8726</v>
      </c>
      <c r="D1757" s="47" t="s">
        <v>8813</v>
      </c>
      <c r="E1757" s="2" t="s">
        <v>8727</v>
      </c>
      <c r="F1757" s="2" t="s">
        <v>157</v>
      </c>
      <c r="G1757" s="2" t="s">
        <v>157</v>
      </c>
      <c r="H1757" s="2" t="s">
        <v>8729</v>
      </c>
      <c r="I1757" s="107" t="s">
        <v>8878</v>
      </c>
      <c r="J1757" s="2" t="s">
        <v>8879</v>
      </c>
      <c r="K1757" s="4">
        <f>IFERROR(__xludf.DUMMYFUNCTION("""COMPUTED_VALUE"""),11.0)</f>
        <v>11</v>
      </c>
      <c r="L1757" s="4" t="s">
        <v>8731</v>
      </c>
      <c r="M1757" s="4">
        <v>12.0</v>
      </c>
    </row>
    <row r="1758">
      <c r="A1758" s="54">
        <v>46105.0</v>
      </c>
      <c r="B1758" s="2" t="s">
        <v>178</v>
      </c>
      <c r="C1758" s="2" t="s">
        <v>8726</v>
      </c>
      <c r="D1758" s="47" t="s">
        <v>8813</v>
      </c>
      <c r="E1758" s="2" t="s">
        <v>8727</v>
      </c>
      <c r="F1758" s="2" t="s">
        <v>157</v>
      </c>
      <c r="G1758" s="2" t="s">
        <v>157</v>
      </c>
      <c r="H1758" s="2" t="s">
        <v>8729</v>
      </c>
      <c r="I1758" s="107" t="s">
        <v>8878</v>
      </c>
      <c r="J1758" s="2" t="s">
        <v>8879</v>
      </c>
      <c r="K1758" s="4">
        <f>IFERROR(__xludf.DUMMYFUNCTION("""COMPUTED_VALUE"""),11.0)</f>
        <v>11</v>
      </c>
      <c r="L1758" s="4" t="s">
        <v>8731</v>
      </c>
      <c r="M1758" s="4">
        <v>12.0</v>
      </c>
    </row>
    <row r="1759">
      <c r="A1759" s="54">
        <v>46106.0</v>
      </c>
      <c r="B1759" s="2" t="s">
        <v>178</v>
      </c>
      <c r="C1759" s="2" t="s">
        <v>8726</v>
      </c>
      <c r="D1759" s="47" t="s">
        <v>8813</v>
      </c>
      <c r="E1759" s="2" t="s">
        <v>8727</v>
      </c>
      <c r="F1759" s="2" t="s">
        <v>157</v>
      </c>
      <c r="G1759" s="2" t="s">
        <v>157</v>
      </c>
      <c r="H1759" s="2" t="s">
        <v>8729</v>
      </c>
      <c r="I1759" s="107" t="s">
        <v>8878</v>
      </c>
      <c r="J1759" s="2" t="s">
        <v>8879</v>
      </c>
      <c r="K1759" s="4">
        <f>IFERROR(__xludf.DUMMYFUNCTION("""COMPUTED_VALUE"""),11.0)</f>
        <v>11</v>
      </c>
      <c r="L1759" s="4" t="s">
        <v>8731</v>
      </c>
      <c r="M1759" s="4">
        <v>12.0</v>
      </c>
    </row>
    <row r="1760">
      <c r="A1760" s="54">
        <v>46107.0</v>
      </c>
      <c r="B1760" s="2" t="s">
        <v>178</v>
      </c>
      <c r="C1760" s="2" t="s">
        <v>8726</v>
      </c>
      <c r="D1760" s="47" t="s">
        <v>8813</v>
      </c>
      <c r="E1760" s="2" t="s">
        <v>8727</v>
      </c>
      <c r="F1760" s="2" t="s">
        <v>157</v>
      </c>
      <c r="G1760" s="2" t="s">
        <v>157</v>
      </c>
      <c r="H1760" s="2" t="s">
        <v>8729</v>
      </c>
      <c r="I1760" s="107" t="s">
        <v>8878</v>
      </c>
      <c r="J1760" s="2" t="s">
        <v>8879</v>
      </c>
      <c r="K1760" s="4">
        <f>IFERROR(__xludf.DUMMYFUNCTION("""COMPUTED_VALUE"""),11.0)</f>
        <v>11</v>
      </c>
      <c r="L1760" s="4" t="s">
        <v>8731</v>
      </c>
      <c r="M1760" s="4">
        <v>12.0</v>
      </c>
    </row>
    <row r="1761">
      <c r="A1761" s="54">
        <v>46108.0</v>
      </c>
      <c r="B1761" s="2" t="s">
        <v>178</v>
      </c>
      <c r="C1761" s="2" t="s">
        <v>8726</v>
      </c>
      <c r="D1761" s="47" t="s">
        <v>8813</v>
      </c>
      <c r="E1761" s="2" t="s">
        <v>8727</v>
      </c>
      <c r="F1761" s="2" t="s">
        <v>157</v>
      </c>
      <c r="G1761" s="2" t="s">
        <v>157</v>
      </c>
      <c r="H1761" s="2" t="s">
        <v>8729</v>
      </c>
      <c r="I1761" s="107" t="s">
        <v>8878</v>
      </c>
      <c r="J1761" s="2" t="s">
        <v>8879</v>
      </c>
      <c r="K1761" s="4">
        <f>IFERROR(__xludf.DUMMYFUNCTION("""COMPUTED_VALUE"""),11.0)</f>
        <v>11</v>
      </c>
      <c r="L1761" s="4" t="s">
        <v>8731</v>
      </c>
      <c r="M1761" s="4">
        <v>12.0</v>
      </c>
    </row>
    <row r="1762">
      <c r="A1762" s="54">
        <v>46109.0</v>
      </c>
      <c r="B1762" s="2" t="s">
        <v>178</v>
      </c>
      <c r="C1762" s="2" t="s">
        <v>8726</v>
      </c>
      <c r="D1762" s="47" t="s">
        <v>8813</v>
      </c>
      <c r="E1762" s="2" t="s">
        <v>8727</v>
      </c>
      <c r="F1762" s="2" t="s">
        <v>157</v>
      </c>
      <c r="G1762" s="2" t="s">
        <v>157</v>
      </c>
      <c r="H1762" s="2" t="s">
        <v>8729</v>
      </c>
      <c r="I1762" s="107" t="s">
        <v>8878</v>
      </c>
      <c r="J1762" s="2" t="s">
        <v>8879</v>
      </c>
      <c r="K1762" s="4">
        <f>IFERROR(__xludf.DUMMYFUNCTION("""COMPUTED_VALUE"""),11.0)</f>
        <v>11</v>
      </c>
      <c r="L1762" s="4" t="s">
        <v>8731</v>
      </c>
      <c r="M1762" s="4">
        <v>12.0</v>
      </c>
    </row>
    <row r="1763">
      <c r="A1763" s="54">
        <v>46110.0</v>
      </c>
      <c r="B1763" s="2" t="s">
        <v>178</v>
      </c>
      <c r="C1763" s="2" t="s">
        <v>8726</v>
      </c>
      <c r="D1763" s="47" t="s">
        <v>8813</v>
      </c>
      <c r="E1763" s="2" t="s">
        <v>8727</v>
      </c>
      <c r="F1763" s="2" t="s">
        <v>157</v>
      </c>
      <c r="G1763" s="2" t="s">
        <v>157</v>
      </c>
      <c r="H1763" s="2" t="s">
        <v>8729</v>
      </c>
      <c r="I1763" s="107" t="s">
        <v>8878</v>
      </c>
      <c r="J1763" s="2" t="s">
        <v>8879</v>
      </c>
      <c r="K1763" s="4">
        <f>IFERROR(__xludf.DUMMYFUNCTION("""COMPUTED_VALUE"""),11.0)</f>
        <v>11</v>
      </c>
      <c r="L1763" s="4" t="s">
        <v>8731</v>
      </c>
      <c r="M1763" s="4">
        <v>12.0</v>
      </c>
    </row>
    <row r="1764">
      <c r="A1764" s="54">
        <v>46111.0</v>
      </c>
      <c r="B1764" s="2" t="s">
        <v>178</v>
      </c>
      <c r="C1764" s="2" t="s">
        <v>8726</v>
      </c>
      <c r="D1764" s="47" t="s">
        <v>8813</v>
      </c>
      <c r="E1764" s="2" t="s">
        <v>8727</v>
      </c>
      <c r="F1764" s="2" t="s">
        <v>157</v>
      </c>
      <c r="G1764" s="2" t="s">
        <v>157</v>
      </c>
      <c r="H1764" s="2" t="s">
        <v>8729</v>
      </c>
      <c r="I1764" s="107" t="s">
        <v>8878</v>
      </c>
      <c r="J1764" s="2" t="s">
        <v>8879</v>
      </c>
      <c r="K1764" s="4">
        <f>IFERROR(__xludf.DUMMYFUNCTION("""COMPUTED_VALUE"""),11.0)</f>
        <v>11</v>
      </c>
      <c r="L1764" s="4" t="s">
        <v>8731</v>
      </c>
      <c r="M1764" s="4">
        <v>12.0</v>
      </c>
    </row>
    <row r="1765">
      <c r="A1765" s="54">
        <v>46112.0</v>
      </c>
      <c r="B1765" s="2" t="s">
        <v>178</v>
      </c>
      <c r="C1765" s="2" t="s">
        <v>8726</v>
      </c>
      <c r="D1765" s="47" t="s">
        <v>8813</v>
      </c>
      <c r="E1765" s="2" t="s">
        <v>8727</v>
      </c>
      <c r="F1765" s="2" t="s">
        <v>157</v>
      </c>
      <c r="G1765" s="2" t="s">
        <v>157</v>
      </c>
      <c r="H1765" s="2" t="s">
        <v>8729</v>
      </c>
      <c r="I1765" s="107" t="s">
        <v>8878</v>
      </c>
      <c r="J1765" s="2" t="s">
        <v>8879</v>
      </c>
      <c r="K1765" s="4">
        <f>IFERROR(__xludf.DUMMYFUNCTION("""COMPUTED_VALUE"""),11.0)</f>
        <v>11</v>
      </c>
      <c r="L1765" s="4" t="s">
        <v>8731</v>
      </c>
      <c r="M1765" s="4">
        <v>12.0</v>
      </c>
    </row>
    <row r="1766">
      <c r="A1766" s="54">
        <v>46113.0</v>
      </c>
      <c r="B1766" s="2" t="s">
        <v>178</v>
      </c>
      <c r="C1766" s="2" t="s">
        <v>8726</v>
      </c>
      <c r="D1766" s="47" t="s">
        <v>8813</v>
      </c>
      <c r="E1766" s="2" t="s">
        <v>8727</v>
      </c>
      <c r="F1766" s="2" t="s">
        <v>157</v>
      </c>
      <c r="G1766" s="2" t="s">
        <v>157</v>
      </c>
      <c r="H1766" s="2" t="s">
        <v>8729</v>
      </c>
      <c r="I1766" s="107" t="s">
        <v>8878</v>
      </c>
      <c r="J1766" s="2" t="s">
        <v>8879</v>
      </c>
      <c r="K1766" s="4">
        <f>IFERROR(__xludf.DUMMYFUNCTION("""COMPUTED_VALUE"""),11.0)</f>
        <v>11</v>
      </c>
      <c r="L1766" s="4" t="s">
        <v>8731</v>
      </c>
      <c r="M1766" s="4">
        <v>12.0</v>
      </c>
    </row>
    <row r="1767">
      <c r="A1767" s="54">
        <v>46114.0</v>
      </c>
      <c r="B1767" s="2" t="s">
        <v>178</v>
      </c>
      <c r="C1767" s="2" t="s">
        <v>8726</v>
      </c>
      <c r="D1767" s="47" t="s">
        <v>8813</v>
      </c>
      <c r="E1767" s="2" t="s">
        <v>8727</v>
      </c>
      <c r="F1767" s="2" t="s">
        <v>157</v>
      </c>
      <c r="G1767" s="2" t="s">
        <v>157</v>
      </c>
      <c r="H1767" s="2" t="s">
        <v>8729</v>
      </c>
      <c r="I1767" s="107" t="s">
        <v>8878</v>
      </c>
      <c r="J1767" s="2" t="s">
        <v>8879</v>
      </c>
      <c r="K1767" s="4">
        <f>IFERROR(__xludf.DUMMYFUNCTION("""COMPUTED_VALUE"""),11.0)</f>
        <v>11</v>
      </c>
      <c r="L1767" s="4" t="s">
        <v>8731</v>
      </c>
      <c r="M1767" s="4">
        <v>12.0</v>
      </c>
    </row>
    <row r="1768">
      <c r="A1768" s="54">
        <v>46115.0</v>
      </c>
      <c r="B1768" s="2" t="s">
        <v>178</v>
      </c>
      <c r="C1768" s="2" t="s">
        <v>8726</v>
      </c>
      <c r="D1768" s="47" t="s">
        <v>8813</v>
      </c>
      <c r="E1768" s="2" t="s">
        <v>8727</v>
      </c>
      <c r="F1768" s="2" t="s">
        <v>157</v>
      </c>
      <c r="G1768" s="2" t="s">
        <v>157</v>
      </c>
      <c r="H1768" s="2" t="s">
        <v>8729</v>
      </c>
      <c r="I1768" s="107" t="s">
        <v>8878</v>
      </c>
      <c r="J1768" s="2" t="s">
        <v>8879</v>
      </c>
      <c r="K1768" s="4">
        <f>IFERROR(__xludf.DUMMYFUNCTION("""COMPUTED_VALUE"""),11.0)</f>
        <v>11</v>
      </c>
      <c r="L1768" s="4" t="s">
        <v>8731</v>
      </c>
      <c r="M1768" s="4">
        <v>12.0</v>
      </c>
    </row>
    <row r="1769">
      <c r="A1769" s="54">
        <v>46116.0</v>
      </c>
      <c r="B1769" s="2" t="s">
        <v>178</v>
      </c>
      <c r="C1769" s="2" t="s">
        <v>8726</v>
      </c>
      <c r="D1769" s="47" t="s">
        <v>8813</v>
      </c>
      <c r="E1769" s="2" t="s">
        <v>8727</v>
      </c>
      <c r="F1769" s="2" t="s">
        <v>157</v>
      </c>
      <c r="G1769" s="2" t="s">
        <v>157</v>
      </c>
      <c r="H1769" s="2" t="s">
        <v>8729</v>
      </c>
      <c r="I1769" s="107" t="s">
        <v>8878</v>
      </c>
      <c r="J1769" s="2" t="s">
        <v>8879</v>
      </c>
      <c r="K1769" s="4">
        <f>IFERROR(__xludf.DUMMYFUNCTION("""COMPUTED_VALUE"""),12.0)</f>
        <v>12</v>
      </c>
      <c r="L1769" s="4" t="s">
        <v>8735</v>
      </c>
      <c r="M1769" s="4">
        <v>12.0</v>
      </c>
    </row>
    <row r="1770">
      <c r="A1770" s="54">
        <v>46117.0</v>
      </c>
      <c r="B1770" s="2" t="s">
        <v>178</v>
      </c>
      <c r="C1770" s="2" t="s">
        <v>8726</v>
      </c>
      <c r="D1770" s="47" t="s">
        <v>8813</v>
      </c>
      <c r="E1770" s="2" t="s">
        <v>8727</v>
      </c>
      <c r="F1770" s="2" t="s">
        <v>157</v>
      </c>
      <c r="G1770" s="2" t="s">
        <v>157</v>
      </c>
      <c r="H1770" s="2" t="s">
        <v>8729</v>
      </c>
      <c r="I1770" s="107" t="s">
        <v>8878</v>
      </c>
      <c r="J1770" s="2" t="s">
        <v>8879</v>
      </c>
      <c r="K1770" s="4">
        <f>IFERROR(__xludf.DUMMYFUNCTION("""COMPUTED_VALUE"""),11.0)</f>
        <v>11</v>
      </c>
      <c r="L1770" s="4" t="s">
        <v>8731</v>
      </c>
      <c r="M1770" s="4">
        <v>12.0</v>
      </c>
    </row>
    <row r="1771">
      <c r="A1771" s="54">
        <v>46118.0</v>
      </c>
      <c r="B1771" s="2" t="s">
        <v>178</v>
      </c>
      <c r="C1771" s="2" t="s">
        <v>8726</v>
      </c>
      <c r="D1771" s="47" t="s">
        <v>8813</v>
      </c>
      <c r="E1771" s="2" t="s">
        <v>8727</v>
      </c>
      <c r="F1771" s="2" t="s">
        <v>157</v>
      </c>
      <c r="G1771" s="2" t="s">
        <v>157</v>
      </c>
      <c r="H1771" s="2" t="s">
        <v>8729</v>
      </c>
      <c r="I1771" s="107" t="s">
        <v>8878</v>
      </c>
      <c r="J1771" s="2" t="s">
        <v>8879</v>
      </c>
      <c r="K1771" s="4">
        <f>IFERROR(__xludf.DUMMYFUNCTION("""COMPUTED_VALUE"""),11.0)</f>
        <v>11</v>
      </c>
      <c r="L1771" s="4" t="s">
        <v>8731</v>
      </c>
      <c r="M1771" s="4">
        <v>12.0</v>
      </c>
    </row>
    <row r="1772">
      <c r="A1772" s="54">
        <v>46119.0</v>
      </c>
      <c r="B1772" s="2" t="s">
        <v>178</v>
      </c>
      <c r="C1772" s="2" t="s">
        <v>8726</v>
      </c>
      <c r="D1772" s="47" t="s">
        <v>8813</v>
      </c>
      <c r="E1772" s="2" t="s">
        <v>8727</v>
      </c>
      <c r="F1772" s="2" t="s">
        <v>157</v>
      </c>
      <c r="G1772" s="2" t="s">
        <v>157</v>
      </c>
      <c r="H1772" s="2" t="s">
        <v>8729</v>
      </c>
      <c r="I1772" s="107" t="s">
        <v>8878</v>
      </c>
      <c r="J1772" s="2" t="s">
        <v>8879</v>
      </c>
      <c r="K1772" s="4">
        <f>IFERROR(__xludf.DUMMYFUNCTION("""COMPUTED_VALUE"""),11.0)</f>
        <v>11</v>
      </c>
      <c r="L1772" s="4" t="s">
        <v>8731</v>
      </c>
      <c r="M1772" s="4">
        <v>12.0</v>
      </c>
    </row>
    <row r="1773">
      <c r="A1773" s="54">
        <v>46120.0</v>
      </c>
      <c r="B1773" s="2" t="s">
        <v>178</v>
      </c>
      <c r="C1773" s="2" t="s">
        <v>8726</v>
      </c>
      <c r="D1773" s="47" t="s">
        <v>8813</v>
      </c>
      <c r="E1773" s="2" t="s">
        <v>8727</v>
      </c>
      <c r="F1773" s="2" t="s">
        <v>157</v>
      </c>
      <c r="G1773" s="2" t="s">
        <v>157</v>
      </c>
      <c r="H1773" s="2" t="s">
        <v>8729</v>
      </c>
      <c r="I1773" s="107" t="s">
        <v>8878</v>
      </c>
      <c r="J1773" s="2" t="s">
        <v>8879</v>
      </c>
      <c r="K1773" s="4">
        <f>IFERROR(__xludf.DUMMYFUNCTION("""COMPUTED_VALUE"""),11.0)</f>
        <v>11</v>
      </c>
      <c r="L1773" s="4" t="s">
        <v>8731</v>
      </c>
      <c r="M1773" s="4">
        <v>12.0</v>
      </c>
    </row>
    <row r="1774">
      <c r="A1774" s="54">
        <v>46121.0</v>
      </c>
      <c r="B1774" s="2" t="s">
        <v>178</v>
      </c>
      <c r="C1774" s="2" t="s">
        <v>8726</v>
      </c>
      <c r="D1774" s="47" t="s">
        <v>8813</v>
      </c>
      <c r="E1774" s="2" t="s">
        <v>8727</v>
      </c>
      <c r="F1774" s="2" t="s">
        <v>157</v>
      </c>
      <c r="G1774" s="2" t="s">
        <v>157</v>
      </c>
      <c r="H1774" s="2" t="s">
        <v>8729</v>
      </c>
      <c r="I1774" s="107" t="s">
        <v>8878</v>
      </c>
      <c r="J1774" s="2" t="s">
        <v>8879</v>
      </c>
      <c r="K1774" s="4">
        <f>IFERROR(__xludf.DUMMYFUNCTION("""COMPUTED_VALUE"""),11.0)</f>
        <v>11</v>
      </c>
      <c r="L1774" s="4" t="s">
        <v>8731</v>
      </c>
      <c r="M1774" s="4">
        <v>12.0</v>
      </c>
    </row>
    <row r="1775">
      <c r="A1775" s="54">
        <v>46122.0</v>
      </c>
      <c r="B1775" s="2" t="s">
        <v>178</v>
      </c>
      <c r="C1775" s="2" t="s">
        <v>8726</v>
      </c>
      <c r="D1775" s="47" t="s">
        <v>8813</v>
      </c>
      <c r="E1775" s="2" t="s">
        <v>8727</v>
      </c>
      <c r="F1775" s="2" t="s">
        <v>157</v>
      </c>
      <c r="G1775" s="2" t="s">
        <v>157</v>
      </c>
      <c r="H1775" s="2" t="s">
        <v>8729</v>
      </c>
      <c r="I1775" s="107" t="s">
        <v>8878</v>
      </c>
      <c r="J1775" s="2" t="s">
        <v>8879</v>
      </c>
      <c r="K1775" s="4">
        <f>IFERROR(__xludf.DUMMYFUNCTION("""COMPUTED_VALUE"""),11.0)</f>
        <v>11</v>
      </c>
      <c r="L1775" s="4" t="s">
        <v>8731</v>
      </c>
      <c r="M1775" s="4">
        <v>12.0</v>
      </c>
    </row>
    <row r="1776">
      <c r="A1776" s="54">
        <v>46123.0</v>
      </c>
      <c r="B1776" s="2" t="s">
        <v>178</v>
      </c>
      <c r="C1776" s="2" t="s">
        <v>8726</v>
      </c>
      <c r="D1776" s="47" t="s">
        <v>8813</v>
      </c>
      <c r="E1776" s="2" t="s">
        <v>8727</v>
      </c>
      <c r="F1776" s="2" t="s">
        <v>157</v>
      </c>
      <c r="G1776" s="2" t="s">
        <v>157</v>
      </c>
      <c r="H1776" s="2" t="s">
        <v>8729</v>
      </c>
      <c r="I1776" s="107" t="s">
        <v>8878</v>
      </c>
      <c r="J1776" s="2" t="s">
        <v>8879</v>
      </c>
      <c r="K1776" s="4">
        <f>IFERROR(__xludf.DUMMYFUNCTION("""COMPUTED_VALUE"""),11.0)</f>
        <v>11</v>
      </c>
      <c r="L1776" s="4" t="s">
        <v>8731</v>
      </c>
      <c r="M1776" s="4">
        <v>12.0</v>
      </c>
    </row>
    <row r="1777">
      <c r="A1777" s="54">
        <v>46124.0</v>
      </c>
      <c r="B1777" s="2" t="s">
        <v>178</v>
      </c>
      <c r="C1777" s="2" t="s">
        <v>8726</v>
      </c>
      <c r="D1777" s="47" t="s">
        <v>8813</v>
      </c>
      <c r="E1777" s="2" t="s">
        <v>8727</v>
      </c>
      <c r="F1777" s="2" t="s">
        <v>157</v>
      </c>
      <c r="G1777" s="2" t="s">
        <v>157</v>
      </c>
      <c r="H1777" s="2" t="s">
        <v>8729</v>
      </c>
      <c r="I1777" s="107" t="s">
        <v>8878</v>
      </c>
      <c r="J1777" s="2" t="s">
        <v>8879</v>
      </c>
      <c r="K1777" s="4">
        <f>IFERROR(__xludf.DUMMYFUNCTION("""COMPUTED_VALUE"""),11.0)</f>
        <v>11</v>
      </c>
      <c r="L1777" s="4" t="s">
        <v>8731</v>
      </c>
      <c r="M1777" s="4">
        <v>12.0</v>
      </c>
    </row>
    <row r="1778">
      <c r="A1778" s="54">
        <v>46125.0</v>
      </c>
      <c r="B1778" s="2" t="s">
        <v>178</v>
      </c>
      <c r="C1778" s="2" t="s">
        <v>8726</v>
      </c>
      <c r="D1778" s="47" t="s">
        <v>8813</v>
      </c>
      <c r="E1778" s="2" t="s">
        <v>8727</v>
      </c>
      <c r="F1778" s="2" t="s">
        <v>157</v>
      </c>
      <c r="G1778" s="2" t="s">
        <v>157</v>
      </c>
      <c r="H1778" s="2" t="s">
        <v>8729</v>
      </c>
      <c r="I1778" s="107" t="s">
        <v>8878</v>
      </c>
      <c r="J1778" s="2" t="s">
        <v>8879</v>
      </c>
      <c r="K1778" s="4">
        <f>IFERROR(__xludf.DUMMYFUNCTION("""COMPUTED_VALUE"""),11.0)</f>
        <v>11</v>
      </c>
      <c r="L1778" s="4" t="s">
        <v>8731</v>
      </c>
      <c r="M1778" s="4">
        <v>12.0</v>
      </c>
    </row>
    <row r="1779">
      <c r="A1779" s="54">
        <v>46126.0</v>
      </c>
      <c r="B1779" s="2" t="s">
        <v>178</v>
      </c>
      <c r="C1779" s="2" t="s">
        <v>8726</v>
      </c>
      <c r="D1779" s="47" t="s">
        <v>8813</v>
      </c>
      <c r="E1779" s="2" t="s">
        <v>8727</v>
      </c>
      <c r="F1779" s="2" t="s">
        <v>157</v>
      </c>
      <c r="G1779" s="2" t="s">
        <v>157</v>
      </c>
      <c r="H1779" s="2" t="s">
        <v>8729</v>
      </c>
      <c r="I1779" s="107" t="s">
        <v>8878</v>
      </c>
      <c r="J1779" s="2" t="s">
        <v>8879</v>
      </c>
      <c r="K1779" s="4">
        <f>IFERROR(__xludf.DUMMYFUNCTION("""COMPUTED_VALUE"""),11.0)</f>
        <v>11</v>
      </c>
      <c r="L1779" s="4" t="s">
        <v>8731</v>
      </c>
      <c r="M1779" s="4">
        <v>12.0</v>
      </c>
    </row>
    <row r="1780">
      <c r="A1780" s="54">
        <v>46127.0</v>
      </c>
      <c r="B1780" s="2" t="s">
        <v>178</v>
      </c>
      <c r="C1780" s="2" t="s">
        <v>8726</v>
      </c>
      <c r="D1780" s="47" t="s">
        <v>8813</v>
      </c>
      <c r="E1780" s="2" t="s">
        <v>8727</v>
      </c>
      <c r="F1780" s="2" t="s">
        <v>157</v>
      </c>
      <c r="G1780" s="2" t="s">
        <v>157</v>
      </c>
      <c r="H1780" s="2" t="s">
        <v>8729</v>
      </c>
      <c r="I1780" s="107" t="s">
        <v>8878</v>
      </c>
      <c r="J1780" s="2" t="s">
        <v>8879</v>
      </c>
      <c r="K1780" s="4">
        <f>IFERROR(__xludf.DUMMYFUNCTION("""COMPUTED_VALUE"""),11.0)</f>
        <v>11</v>
      </c>
      <c r="L1780" s="4" t="s">
        <v>8731</v>
      </c>
      <c r="M1780" s="4">
        <v>12.0</v>
      </c>
    </row>
    <row r="1781">
      <c r="A1781" s="54">
        <v>46128.0</v>
      </c>
      <c r="B1781" s="2" t="s">
        <v>178</v>
      </c>
      <c r="C1781" s="2" t="s">
        <v>8726</v>
      </c>
      <c r="D1781" s="47" t="s">
        <v>8813</v>
      </c>
      <c r="E1781" s="2" t="s">
        <v>8727</v>
      </c>
      <c r="F1781" s="2" t="s">
        <v>157</v>
      </c>
      <c r="G1781" s="2" t="s">
        <v>157</v>
      </c>
      <c r="H1781" s="2" t="s">
        <v>8729</v>
      </c>
      <c r="I1781" s="107" t="s">
        <v>8878</v>
      </c>
      <c r="J1781" s="2" t="s">
        <v>8879</v>
      </c>
      <c r="K1781" s="4">
        <f>IFERROR(__xludf.DUMMYFUNCTION("""COMPUTED_VALUE"""),11.0)</f>
        <v>11</v>
      </c>
      <c r="L1781" s="4" t="s">
        <v>8731</v>
      </c>
      <c r="M1781" s="4">
        <v>12.0</v>
      </c>
    </row>
    <row r="1782">
      <c r="A1782" s="54">
        <v>46129.0</v>
      </c>
      <c r="B1782" s="2" t="s">
        <v>178</v>
      </c>
      <c r="C1782" s="2" t="s">
        <v>8726</v>
      </c>
      <c r="D1782" s="47" t="s">
        <v>8813</v>
      </c>
      <c r="E1782" s="2" t="s">
        <v>8727</v>
      </c>
      <c r="F1782" s="2" t="s">
        <v>157</v>
      </c>
      <c r="G1782" s="2" t="s">
        <v>157</v>
      </c>
      <c r="H1782" s="2" t="s">
        <v>8729</v>
      </c>
      <c r="I1782" s="107" t="s">
        <v>8878</v>
      </c>
      <c r="J1782" s="2" t="s">
        <v>8879</v>
      </c>
      <c r="K1782" s="4">
        <f>IFERROR(__xludf.DUMMYFUNCTION("""COMPUTED_VALUE"""),12.0)</f>
        <v>12</v>
      </c>
      <c r="L1782" s="4" t="s">
        <v>8735</v>
      </c>
      <c r="M1782" s="4">
        <v>12.0</v>
      </c>
    </row>
    <row r="1783">
      <c r="A1783" s="54">
        <v>46130.0</v>
      </c>
      <c r="B1783" s="2" t="s">
        <v>178</v>
      </c>
      <c r="C1783" s="2" t="s">
        <v>8726</v>
      </c>
      <c r="D1783" s="47" t="s">
        <v>8813</v>
      </c>
      <c r="E1783" s="2" t="s">
        <v>8727</v>
      </c>
      <c r="F1783" s="2" t="s">
        <v>157</v>
      </c>
      <c r="G1783" s="2" t="s">
        <v>157</v>
      </c>
      <c r="H1783" s="2" t="s">
        <v>8729</v>
      </c>
      <c r="I1783" s="107" t="s">
        <v>8878</v>
      </c>
      <c r="J1783" s="2" t="s">
        <v>8879</v>
      </c>
      <c r="K1783" s="4">
        <f>IFERROR(__xludf.DUMMYFUNCTION("""COMPUTED_VALUE"""),11.0)</f>
        <v>11</v>
      </c>
      <c r="L1783" s="4" t="s">
        <v>8731</v>
      </c>
      <c r="M1783" s="4">
        <v>12.0</v>
      </c>
    </row>
    <row r="1784">
      <c r="A1784" s="54">
        <v>46131.0</v>
      </c>
      <c r="B1784" s="2" t="s">
        <v>178</v>
      </c>
      <c r="C1784" s="2" t="s">
        <v>8726</v>
      </c>
      <c r="D1784" s="47" t="s">
        <v>8813</v>
      </c>
      <c r="E1784" s="2" t="s">
        <v>8727</v>
      </c>
      <c r="F1784" s="2" t="s">
        <v>157</v>
      </c>
      <c r="G1784" s="2" t="s">
        <v>157</v>
      </c>
      <c r="H1784" s="2" t="s">
        <v>8729</v>
      </c>
      <c r="I1784" s="107" t="s">
        <v>8878</v>
      </c>
      <c r="J1784" s="2" t="s">
        <v>8879</v>
      </c>
      <c r="K1784" s="4">
        <f>IFERROR(__xludf.DUMMYFUNCTION("""COMPUTED_VALUE"""),11.0)</f>
        <v>11</v>
      </c>
      <c r="L1784" s="4" t="s">
        <v>8731</v>
      </c>
      <c r="M1784" s="4">
        <v>12.0</v>
      </c>
    </row>
    <row r="1785">
      <c r="A1785" s="54">
        <v>46132.0</v>
      </c>
      <c r="B1785" s="2" t="s">
        <v>178</v>
      </c>
      <c r="C1785" s="2" t="s">
        <v>8726</v>
      </c>
      <c r="D1785" s="47" t="s">
        <v>8813</v>
      </c>
      <c r="E1785" s="2" t="s">
        <v>8727</v>
      </c>
      <c r="F1785" s="2" t="s">
        <v>157</v>
      </c>
      <c r="G1785" s="2" t="s">
        <v>157</v>
      </c>
      <c r="H1785" s="2" t="s">
        <v>8729</v>
      </c>
      <c r="I1785" s="107" t="s">
        <v>8878</v>
      </c>
      <c r="J1785" s="2" t="s">
        <v>8879</v>
      </c>
      <c r="K1785" s="4">
        <f>IFERROR(__xludf.DUMMYFUNCTION("""COMPUTED_VALUE"""),11.0)</f>
        <v>11</v>
      </c>
      <c r="L1785" s="4" t="s">
        <v>8731</v>
      </c>
      <c r="M1785" s="4">
        <v>12.0</v>
      </c>
    </row>
    <row r="1786">
      <c r="A1786" s="54">
        <v>46133.0</v>
      </c>
      <c r="B1786" s="2" t="s">
        <v>178</v>
      </c>
      <c r="C1786" s="2" t="s">
        <v>8726</v>
      </c>
      <c r="D1786" s="47" t="s">
        <v>8813</v>
      </c>
      <c r="E1786" s="2" t="s">
        <v>8727</v>
      </c>
      <c r="F1786" s="2" t="s">
        <v>157</v>
      </c>
      <c r="G1786" s="2" t="s">
        <v>157</v>
      </c>
      <c r="H1786" s="2" t="s">
        <v>8729</v>
      </c>
      <c r="I1786" s="107" t="s">
        <v>8878</v>
      </c>
      <c r="J1786" s="2" t="s">
        <v>8879</v>
      </c>
      <c r="K1786" s="4">
        <f>IFERROR(__xludf.DUMMYFUNCTION("""COMPUTED_VALUE"""),11.0)</f>
        <v>11</v>
      </c>
      <c r="L1786" s="4" t="s">
        <v>8731</v>
      </c>
      <c r="M1786" s="4">
        <v>12.0</v>
      </c>
    </row>
    <row r="1787">
      <c r="A1787" s="54">
        <v>46134.0</v>
      </c>
      <c r="B1787" s="2" t="s">
        <v>178</v>
      </c>
      <c r="C1787" s="2" t="s">
        <v>8726</v>
      </c>
      <c r="D1787" s="47" t="s">
        <v>8813</v>
      </c>
      <c r="E1787" s="2" t="s">
        <v>8727</v>
      </c>
      <c r="F1787" s="2" t="s">
        <v>157</v>
      </c>
      <c r="G1787" s="2" t="s">
        <v>157</v>
      </c>
      <c r="H1787" s="2" t="s">
        <v>8729</v>
      </c>
      <c r="I1787" s="107" t="s">
        <v>8878</v>
      </c>
      <c r="J1787" s="2" t="s">
        <v>8879</v>
      </c>
      <c r="K1787" s="4">
        <f>IFERROR(__xludf.DUMMYFUNCTION("""COMPUTED_VALUE"""),11.0)</f>
        <v>11</v>
      </c>
      <c r="L1787" s="4" t="s">
        <v>8731</v>
      </c>
      <c r="M1787" s="4">
        <v>12.0</v>
      </c>
    </row>
    <row r="1788">
      <c r="A1788" s="54">
        <v>46135.0</v>
      </c>
      <c r="B1788" s="2" t="s">
        <v>178</v>
      </c>
      <c r="C1788" s="2" t="s">
        <v>8726</v>
      </c>
      <c r="D1788" s="47" t="s">
        <v>8813</v>
      </c>
      <c r="E1788" s="2" t="s">
        <v>8727</v>
      </c>
      <c r="F1788" s="2" t="s">
        <v>157</v>
      </c>
      <c r="G1788" s="2" t="s">
        <v>157</v>
      </c>
      <c r="H1788" s="2" t="s">
        <v>8729</v>
      </c>
      <c r="I1788" s="107" t="s">
        <v>8878</v>
      </c>
      <c r="J1788" s="2" t="s">
        <v>8879</v>
      </c>
      <c r="K1788" s="4">
        <f>IFERROR(__xludf.DUMMYFUNCTION("""COMPUTED_VALUE"""),11.0)</f>
        <v>11</v>
      </c>
      <c r="L1788" s="4" t="s">
        <v>8731</v>
      </c>
      <c r="M1788" s="4">
        <v>12.0</v>
      </c>
    </row>
    <row r="1789">
      <c r="A1789" s="54">
        <v>46136.0</v>
      </c>
      <c r="B1789" s="2" t="s">
        <v>178</v>
      </c>
      <c r="C1789" s="2" t="s">
        <v>8726</v>
      </c>
      <c r="D1789" s="47" t="s">
        <v>8813</v>
      </c>
      <c r="E1789" s="2" t="s">
        <v>8727</v>
      </c>
      <c r="F1789" s="2" t="s">
        <v>157</v>
      </c>
      <c r="G1789" s="2" t="s">
        <v>157</v>
      </c>
      <c r="H1789" s="2" t="s">
        <v>8729</v>
      </c>
      <c r="I1789" s="107" t="s">
        <v>8878</v>
      </c>
      <c r="J1789" s="2" t="s">
        <v>8879</v>
      </c>
      <c r="K1789" s="4">
        <f>IFERROR(__xludf.DUMMYFUNCTION("""COMPUTED_VALUE"""),11.0)</f>
        <v>11</v>
      </c>
      <c r="L1789" s="4" t="s">
        <v>8731</v>
      </c>
      <c r="M1789" s="4">
        <v>12.0</v>
      </c>
    </row>
    <row r="1790">
      <c r="A1790" s="54">
        <v>46137.0</v>
      </c>
      <c r="B1790" s="2" t="s">
        <v>178</v>
      </c>
      <c r="C1790" s="2" t="s">
        <v>8726</v>
      </c>
      <c r="D1790" s="47" t="s">
        <v>151</v>
      </c>
      <c r="E1790" s="2" t="s">
        <v>8884</v>
      </c>
      <c r="F1790" s="48" t="s">
        <v>1005</v>
      </c>
      <c r="G1790" s="48" t="s">
        <v>1006</v>
      </c>
      <c r="H1790" s="2" t="s">
        <v>8738</v>
      </c>
      <c r="I1790" s="107" t="s">
        <v>8878</v>
      </c>
      <c r="J1790" s="2" t="s">
        <v>8881</v>
      </c>
      <c r="K1790" s="4">
        <f>IFERROR(__xludf.DUMMYFUNCTION("""COMPUTED_VALUE"""),11.0)</f>
        <v>11</v>
      </c>
      <c r="L1790" s="4" t="s">
        <v>8731</v>
      </c>
      <c r="M1790" s="4">
        <v>12.0</v>
      </c>
    </row>
    <row r="1791">
      <c r="A1791" s="54">
        <v>46138.0</v>
      </c>
      <c r="B1791" s="2" t="s">
        <v>178</v>
      </c>
      <c r="C1791" s="2" t="s">
        <v>8726</v>
      </c>
      <c r="D1791" s="47" t="s">
        <v>8813</v>
      </c>
      <c r="E1791" s="2" t="s">
        <v>8727</v>
      </c>
      <c r="F1791" s="2" t="s">
        <v>157</v>
      </c>
      <c r="G1791" s="2" t="s">
        <v>157</v>
      </c>
      <c r="H1791" s="2" t="s">
        <v>8729</v>
      </c>
      <c r="I1791" s="107" t="s">
        <v>8878</v>
      </c>
      <c r="J1791" s="2" t="s">
        <v>8879</v>
      </c>
      <c r="K1791" s="4">
        <f>IFERROR(__xludf.DUMMYFUNCTION("""COMPUTED_VALUE"""),11.0)</f>
        <v>11</v>
      </c>
      <c r="L1791" s="4" t="s">
        <v>8731</v>
      </c>
      <c r="M1791" s="4">
        <v>12.0</v>
      </c>
    </row>
    <row r="1792">
      <c r="A1792" s="54">
        <v>46139.0</v>
      </c>
      <c r="B1792" s="2" t="s">
        <v>178</v>
      </c>
      <c r="C1792" s="2" t="s">
        <v>8726</v>
      </c>
      <c r="D1792" s="47" t="s">
        <v>8813</v>
      </c>
      <c r="E1792" s="2" t="s">
        <v>8727</v>
      </c>
      <c r="F1792" s="2" t="s">
        <v>157</v>
      </c>
      <c r="G1792" s="2" t="s">
        <v>157</v>
      </c>
      <c r="H1792" s="2" t="s">
        <v>8729</v>
      </c>
      <c r="I1792" s="107" t="s">
        <v>8878</v>
      </c>
      <c r="J1792" s="2" t="s">
        <v>8879</v>
      </c>
      <c r="K1792" s="4">
        <f>IFERROR(__xludf.DUMMYFUNCTION("""COMPUTED_VALUE"""),11.0)</f>
        <v>11</v>
      </c>
      <c r="L1792" s="4" t="s">
        <v>8731</v>
      </c>
      <c r="M1792" s="4">
        <v>12.0</v>
      </c>
    </row>
    <row r="1793">
      <c r="A1793" s="54">
        <v>46140.0</v>
      </c>
      <c r="B1793" s="2" t="s">
        <v>178</v>
      </c>
      <c r="C1793" s="2" t="s">
        <v>8726</v>
      </c>
      <c r="D1793" s="47" t="s">
        <v>8813</v>
      </c>
      <c r="E1793" s="2" t="s">
        <v>8727</v>
      </c>
      <c r="F1793" s="2" t="s">
        <v>157</v>
      </c>
      <c r="G1793" s="2" t="s">
        <v>157</v>
      </c>
      <c r="H1793" s="2" t="s">
        <v>8729</v>
      </c>
      <c r="I1793" s="107" t="s">
        <v>8878</v>
      </c>
      <c r="J1793" s="2" t="s">
        <v>8879</v>
      </c>
      <c r="K1793" s="4">
        <f>IFERROR(__xludf.DUMMYFUNCTION("""COMPUTED_VALUE"""),11.0)</f>
        <v>11</v>
      </c>
      <c r="L1793" s="4" t="s">
        <v>8731</v>
      </c>
      <c r="M1793" s="4">
        <v>12.0</v>
      </c>
    </row>
    <row r="1794">
      <c r="A1794" s="54">
        <v>46141.0</v>
      </c>
      <c r="B1794" s="2" t="s">
        <v>178</v>
      </c>
      <c r="C1794" s="2" t="s">
        <v>8726</v>
      </c>
      <c r="D1794" s="47" t="s">
        <v>8813</v>
      </c>
      <c r="E1794" s="2" t="s">
        <v>8727</v>
      </c>
      <c r="F1794" s="2" t="s">
        <v>157</v>
      </c>
      <c r="G1794" s="2" t="s">
        <v>157</v>
      </c>
      <c r="H1794" s="2" t="s">
        <v>8729</v>
      </c>
      <c r="I1794" s="107" t="s">
        <v>8878</v>
      </c>
      <c r="J1794" s="2" t="s">
        <v>8879</v>
      </c>
      <c r="K1794" s="4">
        <f>IFERROR(__xludf.DUMMYFUNCTION("""COMPUTED_VALUE"""),11.0)</f>
        <v>11</v>
      </c>
      <c r="L1794" s="4" t="s">
        <v>8731</v>
      </c>
      <c r="M1794" s="4">
        <v>12.0</v>
      </c>
    </row>
    <row r="1795">
      <c r="A1795" s="54">
        <v>46142.0</v>
      </c>
      <c r="B1795" s="2" t="s">
        <v>178</v>
      </c>
      <c r="C1795" s="2" t="s">
        <v>8726</v>
      </c>
      <c r="D1795" s="47" t="s">
        <v>8813</v>
      </c>
      <c r="E1795" s="2" t="s">
        <v>8727</v>
      </c>
      <c r="F1795" s="2" t="s">
        <v>157</v>
      </c>
      <c r="G1795" s="2" t="s">
        <v>157</v>
      </c>
      <c r="H1795" s="2" t="s">
        <v>8729</v>
      </c>
      <c r="I1795" s="107" t="s">
        <v>8878</v>
      </c>
      <c r="J1795" s="2" t="s">
        <v>8879</v>
      </c>
      <c r="K1795" s="4">
        <f>IFERROR(__xludf.DUMMYFUNCTION("""COMPUTED_VALUE"""),11.0)</f>
        <v>11</v>
      </c>
      <c r="L1795" s="4" t="s">
        <v>8731</v>
      </c>
      <c r="M1795" s="4">
        <v>12.0</v>
      </c>
    </row>
    <row r="1796">
      <c r="A1796" s="54">
        <v>46143.0</v>
      </c>
      <c r="B1796" s="2" t="s">
        <v>178</v>
      </c>
      <c r="C1796" s="2" t="s">
        <v>8726</v>
      </c>
      <c r="D1796" s="47" t="s">
        <v>8813</v>
      </c>
      <c r="E1796" s="2" t="s">
        <v>8727</v>
      </c>
      <c r="F1796" s="2" t="s">
        <v>157</v>
      </c>
      <c r="G1796" s="2" t="s">
        <v>157</v>
      </c>
      <c r="H1796" s="2" t="s">
        <v>8729</v>
      </c>
      <c r="I1796" s="107" t="s">
        <v>8878</v>
      </c>
      <c r="J1796" s="2" t="s">
        <v>8879</v>
      </c>
      <c r="K1796" s="4">
        <f>IFERROR(__xludf.DUMMYFUNCTION("""COMPUTED_VALUE"""),11.0)</f>
        <v>11</v>
      </c>
      <c r="L1796" s="4" t="s">
        <v>8731</v>
      </c>
      <c r="M1796" s="4">
        <v>12.0</v>
      </c>
    </row>
    <row r="1797">
      <c r="A1797" s="54">
        <v>46144.0</v>
      </c>
      <c r="B1797" s="2" t="s">
        <v>178</v>
      </c>
      <c r="C1797" s="2" t="s">
        <v>8726</v>
      </c>
      <c r="D1797" s="47" t="s">
        <v>8813</v>
      </c>
      <c r="E1797" s="2" t="s">
        <v>8727</v>
      </c>
      <c r="F1797" s="2" t="s">
        <v>157</v>
      </c>
      <c r="G1797" s="2" t="s">
        <v>157</v>
      </c>
      <c r="H1797" s="2" t="s">
        <v>8729</v>
      </c>
      <c r="I1797" s="107" t="s">
        <v>8878</v>
      </c>
      <c r="J1797" s="2" t="s">
        <v>8879</v>
      </c>
      <c r="K1797" s="4">
        <f>IFERROR(__xludf.DUMMYFUNCTION("""COMPUTED_VALUE"""),11.0)</f>
        <v>11</v>
      </c>
      <c r="L1797" s="4" t="s">
        <v>8731</v>
      </c>
      <c r="M1797" s="4">
        <v>12.0</v>
      </c>
    </row>
    <row r="1798">
      <c r="A1798" s="54">
        <v>46145.0</v>
      </c>
      <c r="B1798" s="2" t="s">
        <v>178</v>
      </c>
      <c r="C1798" s="2" t="s">
        <v>8726</v>
      </c>
      <c r="D1798" s="47" t="s">
        <v>8813</v>
      </c>
      <c r="E1798" s="2" t="s">
        <v>8727</v>
      </c>
      <c r="F1798" s="2" t="s">
        <v>157</v>
      </c>
      <c r="G1798" s="2" t="s">
        <v>157</v>
      </c>
      <c r="H1798" s="2" t="s">
        <v>8729</v>
      </c>
      <c r="I1798" s="107" t="s">
        <v>8878</v>
      </c>
      <c r="J1798" s="2" t="s">
        <v>8879</v>
      </c>
      <c r="K1798" s="4">
        <f>IFERROR(__xludf.DUMMYFUNCTION("""COMPUTED_VALUE"""),11.0)</f>
        <v>11</v>
      </c>
      <c r="L1798" s="4" t="s">
        <v>8731</v>
      </c>
      <c r="M1798" s="4">
        <v>12.0</v>
      </c>
    </row>
    <row r="1799">
      <c r="A1799" s="54">
        <v>46146.0</v>
      </c>
      <c r="B1799" s="2" t="s">
        <v>178</v>
      </c>
      <c r="C1799" s="2" t="s">
        <v>8726</v>
      </c>
      <c r="D1799" s="47" t="s">
        <v>151</v>
      </c>
      <c r="E1799" s="2" t="s">
        <v>8885</v>
      </c>
      <c r="F1799" s="48" t="s">
        <v>1033</v>
      </c>
      <c r="G1799" s="48" t="s">
        <v>1034</v>
      </c>
      <c r="H1799" s="2" t="s">
        <v>8738</v>
      </c>
      <c r="I1799" s="107" t="s">
        <v>8878</v>
      </c>
      <c r="J1799" s="2" t="s">
        <v>8881</v>
      </c>
      <c r="K1799" s="4">
        <f>IFERROR(__xludf.DUMMYFUNCTION("""COMPUTED_VALUE"""),11.0)</f>
        <v>11</v>
      </c>
      <c r="L1799" s="4" t="s">
        <v>8731</v>
      </c>
      <c r="M1799" s="4">
        <v>12.0</v>
      </c>
    </row>
    <row r="1800">
      <c r="A1800" s="54">
        <v>46147.0</v>
      </c>
      <c r="B1800" s="2" t="s">
        <v>178</v>
      </c>
      <c r="C1800" s="2" t="s">
        <v>8726</v>
      </c>
      <c r="D1800" s="47" t="s">
        <v>8813</v>
      </c>
      <c r="E1800" s="2" t="s">
        <v>8727</v>
      </c>
      <c r="F1800" s="2" t="s">
        <v>157</v>
      </c>
      <c r="G1800" s="2" t="s">
        <v>157</v>
      </c>
      <c r="H1800" s="2" t="s">
        <v>8729</v>
      </c>
      <c r="I1800" s="107" t="s">
        <v>8878</v>
      </c>
      <c r="J1800" s="2" t="s">
        <v>8879</v>
      </c>
      <c r="K1800" s="4">
        <f>IFERROR(__xludf.DUMMYFUNCTION("""COMPUTED_VALUE"""),11.0)</f>
        <v>11</v>
      </c>
      <c r="L1800" s="4" t="s">
        <v>8731</v>
      </c>
      <c r="M1800" s="4">
        <v>12.0</v>
      </c>
    </row>
    <row r="1801">
      <c r="A1801" s="54">
        <v>46148.0</v>
      </c>
      <c r="B1801" s="2" t="s">
        <v>178</v>
      </c>
      <c r="C1801" s="2" t="s">
        <v>8726</v>
      </c>
      <c r="D1801" s="47" t="s">
        <v>8813</v>
      </c>
      <c r="E1801" s="2" t="s">
        <v>8727</v>
      </c>
      <c r="F1801" s="2" t="s">
        <v>157</v>
      </c>
      <c r="G1801" s="2" t="s">
        <v>157</v>
      </c>
      <c r="H1801" s="2" t="s">
        <v>8729</v>
      </c>
      <c r="I1801" s="107" t="s">
        <v>8878</v>
      </c>
      <c r="J1801" s="2" t="s">
        <v>8879</v>
      </c>
      <c r="K1801" s="4">
        <f>IFERROR(__xludf.DUMMYFUNCTION("""COMPUTED_VALUE"""),11.0)</f>
        <v>11</v>
      </c>
      <c r="L1801" s="4" t="s">
        <v>8731</v>
      </c>
      <c r="M1801" s="4">
        <v>12.0</v>
      </c>
    </row>
    <row r="1802">
      <c r="A1802" s="54">
        <v>46149.0</v>
      </c>
      <c r="B1802" s="2" t="s">
        <v>178</v>
      </c>
      <c r="C1802" s="2" t="s">
        <v>8726</v>
      </c>
      <c r="D1802" s="47" t="s">
        <v>8813</v>
      </c>
      <c r="E1802" s="2" t="s">
        <v>8727</v>
      </c>
      <c r="F1802" s="2" t="s">
        <v>157</v>
      </c>
      <c r="G1802" s="2" t="s">
        <v>157</v>
      </c>
      <c r="H1802" s="2" t="s">
        <v>8729</v>
      </c>
      <c r="I1802" s="107" t="s">
        <v>8878</v>
      </c>
      <c r="J1802" s="2" t="s">
        <v>8879</v>
      </c>
      <c r="K1802" s="4">
        <f>IFERROR(__xludf.DUMMYFUNCTION("""COMPUTED_VALUE"""),11.0)</f>
        <v>11</v>
      </c>
      <c r="L1802" s="4" t="s">
        <v>8731</v>
      </c>
      <c r="M1802" s="4">
        <v>12.0</v>
      </c>
    </row>
    <row r="1803">
      <c r="A1803" s="54">
        <v>46150.0</v>
      </c>
      <c r="B1803" s="2" t="s">
        <v>178</v>
      </c>
      <c r="C1803" s="2" t="s">
        <v>8726</v>
      </c>
      <c r="D1803" s="47" t="s">
        <v>8813</v>
      </c>
      <c r="E1803" s="2" t="s">
        <v>8727</v>
      </c>
      <c r="F1803" s="2" t="s">
        <v>157</v>
      </c>
      <c r="G1803" s="2" t="s">
        <v>157</v>
      </c>
      <c r="H1803" s="2" t="s">
        <v>8729</v>
      </c>
      <c r="I1803" s="107" t="s">
        <v>8878</v>
      </c>
      <c r="J1803" s="2" t="s">
        <v>8879</v>
      </c>
      <c r="K1803" s="4">
        <f>IFERROR(__xludf.DUMMYFUNCTION("""COMPUTED_VALUE"""),11.0)</f>
        <v>11</v>
      </c>
      <c r="L1803" s="4" t="s">
        <v>8731</v>
      </c>
      <c r="M1803" s="4">
        <v>12.0</v>
      </c>
    </row>
    <row r="1804">
      <c r="A1804" s="54">
        <v>46151.0</v>
      </c>
      <c r="B1804" s="2" t="s">
        <v>178</v>
      </c>
      <c r="C1804" s="2" t="s">
        <v>8726</v>
      </c>
      <c r="D1804" s="47" t="s">
        <v>8813</v>
      </c>
      <c r="E1804" s="2" t="s">
        <v>8727</v>
      </c>
      <c r="F1804" s="2" t="s">
        <v>157</v>
      </c>
      <c r="G1804" s="2" t="s">
        <v>157</v>
      </c>
      <c r="H1804" s="2" t="s">
        <v>8729</v>
      </c>
      <c r="I1804" s="107" t="s">
        <v>8878</v>
      </c>
      <c r="J1804" s="2" t="s">
        <v>8879</v>
      </c>
      <c r="K1804" s="4">
        <f>IFERROR(__xludf.DUMMYFUNCTION("""COMPUTED_VALUE"""),11.0)</f>
        <v>11</v>
      </c>
      <c r="L1804" s="4" t="s">
        <v>8731</v>
      </c>
      <c r="M1804" s="4">
        <v>12.0</v>
      </c>
    </row>
    <row r="1805">
      <c r="A1805" s="54">
        <v>46152.0</v>
      </c>
      <c r="B1805" s="2" t="s">
        <v>178</v>
      </c>
      <c r="C1805" s="2" t="s">
        <v>8726</v>
      </c>
      <c r="D1805" s="47" t="s">
        <v>8813</v>
      </c>
      <c r="E1805" s="2" t="s">
        <v>8727</v>
      </c>
      <c r="F1805" s="2" t="s">
        <v>157</v>
      </c>
      <c r="G1805" s="2" t="s">
        <v>157</v>
      </c>
      <c r="H1805" s="2" t="s">
        <v>8729</v>
      </c>
      <c r="I1805" s="107" t="s">
        <v>8878</v>
      </c>
      <c r="J1805" s="2" t="s">
        <v>8879</v>
      </c>
      <c r="K1805" s="4">
        <f>IFERROR(__xludf.DUMMYFUNCTION("""COMPUTED_VALUE"""),11.0)</f>
        <v>11</v>
      </c>
      <c r="L1805" s="4" t="s">
        <v>8731</v>
      </c>
      <c r="M1805" s="4">
        <v>12.0</v>
      </c>
    </row>
    <row r="1806">
      <c r="A1806" s="54">
        <v>46153.0</v>
      </c>
      <c r="B1806" s="2" t="s">
        <v>178</v>
      </c>
      <c r="C1806" s="2" t="s">
        <v>8726</v>
      </c>
      <c r="D1806" s="47" t="s">
        <v>8813</v>
      </c>
      <c r="E1806" s="2" t="s">
        <v>8727</v>
      </c>
      <c r="F1806" s="2" t="s">
        <v>157</v>
      </c>
      <c r="G1806" s="2" t="s">
        <v>157</v>
      </c>
      <c r="H1806" s="2" t="s">
        <v>8729</v>
      </c>
      <c r="I1806" s="107" t="s">
        <v>8878</v>
      </c>
      <c r="J1806" s="2" t="s">
        <v>8879</v>
      </c>
      <c r="K1806" s="4">
        <f>IFERROR(__xludf.DUMMYFUNCTION("""COMPUTED_VALUE"""),11.0)</f>
        <v>11</v>
      </c>
      <c r="L1806" s="4" t="s">
        <v>8731</v>
      </c>
      <c r="M1806" s="4">
        <v>12.0</v>
      </c>
    </row>
    <row r="1807">
      <c r="A1807" s="54">
        <v>46154.0</v>
      </c>
      <c r="B1807" s="2" t="s">
        <v>178</v>
      </c>
      <c r="C1807" s="2" t="s">
        <v>8726</v>
      </c>
      <c r="D1807" s="47" t="s">
        <v>8813</v>
      </c>
      <c r="E1807" s="2" t="s">
        <v>8727</v>
      </c>
      <c r="F1807" s="2" t="s">
        <v>157</v>
      </c>
      <c r="G1807" s="2" t="s">
        <v>157</v>
      </c>
      <c r="H1807" s="2" t="s">
        <v>8729</v>
      </c>
      <c r="I1807" s="107" t="s">
        <v>8878</v>
      </c>
      <c r="J1807" s="2" t="s">
        <v>8879</v>
      </c>
      <c r="K1807" s="4">
        <f>IFERROR(__xludf.DUMMYFUNCTION("""COMPUTED_VALUE"""),12.0)</f>
        <v>12</v>
      </c>
      <c r="L1807" s="4" t="s">
        <v>8735</v>
      </c>
      <c r="M1807" s="4">
        <v>12.0</v>
      </c>
    </row>
    <row r="1808">
      <c r="A1808" s="54">
        <v>46155.0</v>
      </c>
      <c r="B1808" s="2" t="s">
        <v>178</v>
      </c>
      <c r="C1808" s="2" t="s">
        <v>8726</v>
      </c>
      <c r="D1808" s="47" t="s">
        <v>8813</v>
      </c>
      <c r="E1808" s="2" t="s">
        <v>8727</v>
      </c>
      <c r="F1808" s="2" t="s">
        <v>157</v>
      </c>
      <c r="G1808" s="2" t="s">
        <v>157</v>
      </c>
      <c r="H1808" s="2" t="s">
        <v>8729</v>
      </c>
      <c r="I1808" s="107" t="s">
        <v>8878</v>
      </c>
      <c r="J1808" s="2" t="s">
        <v>8879</v>
      </c>
      <c r="K1808" s="4">
        <f>IFERROR(__xludf.DUMMYFUNCTION("""COMPUTED_VALUE"""),12.0)</f>
        <v>12</v>
      </c>
      <c r="L1808" s="4" t="s">
        <v>8735</v>
      </c>
      <c r="M1808" s="4">
        <v>12.0</v>
      </c>
    </row>
    <row r="1809">
      <c r="A1809" s="54">
        <v>46156.0</v>
      </c>
      <c r="B1809" s="2" t="s">
        <v>178</v>
      </c>
      <c r="C1809" s="2" t="s">
        <v>8726</v>
      </c>
      <c r="D1809" s="47" t="s">
        <v>8813</v>
      </c>
      <c r="E1809" s="2" t="s">
        <v>8727</v>
      </c>
      <c r="F1809" s="2" t="s">
        <v>157</v>
      </c>
      <c r="G1809" s="2" t="s">
        <v>157</v>
      </c>
      <c r="H1809" s="2" t="s">
        <v>8729</v>
      </c>
      <c r="I1809" s="107" t="s">
        <v>8878</v>
      </c>
      <c r="J1809" s="2" t="s">
        <v>8879</v>
      </c>
      <c r="K1809" s="4">
        <f>IFERROR(__xludf.DUMMYFUNCTION("""COMPUTED_VALUE"""),11.0)</f>
        <v>11</v>
      </c>
      <c r="L1809" s="4" t="s">
        <v>8731</v>
      </c>
      <c r="M1809" s="4">
        <v>12.0</v>
      </c>
    </row>
    <row r="1810">
      <c r="A1810" s="54">
        <v>46157.0</v>
      </c>
      <c r="B1810" s="2" t="s">
        <v>178</v>
      </c>
      <c r="C1810" s="2" t="s">
        <v>8726</v>
      </c>
      <c r="D1810" s="47" t="s">
        <v>8813</v>
      </c>
      <c r="E1810" s="2" t="s">
        <v>8727</v>
      </c>
      <c r="F1810" s="2" t="s">
        <v>157</v>
      </c>
      <c r="G1810" s="2" t="s">
        <v>157</v>
      </c>
      <c r="H1810" s="2" t="s">
        <v>8729</v>
      </c>
      <c r="I1810" s="107" t="s">
        <v>8878</v>
      </c>
      <c r="J1810" s="2" t="s">
        <v>8879</v>
      </c>
      <c r="K1810" s="4">
        <f>IFERROR(__xludf.DUMMYFUNCTION("""COMPUTED_VALUE"""),11.0)</f>
        <v>11</v>
      </c>
      <c r="L1810" s="4" t="s">
        <v>8731</v>
      </c>
      <c r="M1810" s="4">
        <v>12.0</v>
      </c>
    </row>
    <row r="1811">
      <c r="A1811" s="54">
        <v>46158.0</v>
      </c>
      <c r="B1811" s="2" t="s">
        <v>178</v>
      </c>
      <c r="C1811" s="2" t="s">
        <v>8726</v>
      </c>
      <c r="D1811" s="47" t="s">
        <v>8813</v>
      </c>
      <c r="E1811" s="2" t="s">
        <v>8727</v>
      </c>
      <c r="F1811" s="2" t="s">
        <v>157</v>
      </c>
      <c r="G1811" s="2" t="s">
        <v>157</v>
      </c>
      <c r="H1811" s="2" t="s">
        <v>8729</v>
      </c>
      <c r="I1811" s="107" t="s">
        <v>8878</v>
      </c>
      <c r="J1811" s="2" t="s">
        <v>8879</v>
      </c>
      <c r="K1811" s="4">
        <f>IFERROR(__xludf.DUMMYFUNCTION("""COMPUTED_VALUE"""),11.0)</f>
        <v>11</v>
      </c>
      <c r="L1811" s="4" t="s">
        <v>8731</v>
      </c>
      <c r="M1811" s="4">
        <v>12.0</v>
      </c>
    </row>
    <row r="1812">
      <c r="A1812" s="54">
        <v>46159.0</v>
      </c>
      <c r="B1812" s="2" t="s">
        <v>178</v>
      </c>
      <c r="C1812" s="2" t="s">
        <v>8726</v>
      </c>
      <c r="D1812" s="47" t="s">
        <v>8813</v>
      </c>
      <c r="E1812" s="2" t="s">
        <v>8727</v>
      </c>
      <c r="F1812" s="2" t="s">
        <v>157</v>
      </c>
      <c r="G1812" s="2" t="s">
        <v>157</v>
      </c>
      <c r="H1812" s="2" t="s">
        <v>8729</v>
      </c>
      <c r="I1812" s="107" t="s">
        <v>8878</v>
      </c>
      <c r="J1812" s="2" t="s">
        <v>8879</v>
      </c>
      <c r="K1812" s="4">
        <f>IFERROR(__xludf.DUMMYFUNCTION("""COMPUTED_VALUE"""),11.0)</f>
        <v>11</v>
      </c>
      <c r="L1812" s="4" t="s">
        <v>8731</v>
      </c>
      <c r="M1812" s="4">
        <v>12.0</v>
      </c>
    </row>
    <row r="1813">
      <c r="A1813" s="54">
        <v>46160.0</v>
      </c>
      <c r="B1813" s="2" t="s">
        <v>178</v>
      </c>
      <c r="C1813" s="2" t="s">
        <v>8726</v>
      </c>
      <c r="D1813" s="47" t="s">
        <v>8813</v>
      </c>
      <c r="E1813" s="2" t="s">
        <v>8727</v>
      </c>
      <c r="F1813" s="2" t="s">
        <v>157</v>
      </c>
      <c r="G1813" s="2" t="s">
        <v>157</v>
      </c>
      <c r="H1813" s="2" t="s">
        <v>8729</v>
      </c>
      <c r="I1813" s="107" t="s">
        <v>8878</v>
      </c>
      <c r="J1813" s="2" t="s">
        <v>8879</v>
      </c>
      <c r="K1813" s="4">
        <f>IFERROR(__xludf.DUMMYFUNCTION("""COMPUTED_VALUE"""),11.0)</f>
        <v>11</v>
      </c>
      <c r="L1813" s="4" t="s">
        <v>8731</v>
      </c>
      <c r="M1813" s="4">
        <v>12.0</v>
      </c>
    </row>
    <row r="1814">
      <c r="A1814" s="54">
        <v>46161.0</v>
      </c>
      <c r="B1814" s="2" t="s">
        <v>178</v>
      </c>
      <c r="C1814" s="2" t="s">
        <v>8726</v>
      </c>
      <c r="D1814" s="47" t="s">
        <v>8813</v>
      </c>
      <c r="E1814" s="2" t="s">
        <v>8727</v>
      </c>
      <c r="F1814" s="2" t="s">
        <v>157</v>
      </c>
      <c r="G1814" s="2" t="s">
        <v>157</v>
      </c>
      <c r="H1814" s="2" t="s">
        <v>8729</v>
      </c>
      <c r="I1814" s="107" t="s">
        <v>8878</v>
      </c>
      <c r="J1814" s="2" t="s">
        <v>8879</v>
      </c>
      <c r="K1814" s="4">
        <f>IFERROR(__xludf.DUMMYFUNCTION("""COMPUTED_VALUE"""),11.0)</f>
        <v>11</v>
      </c>
      <c r="L1814" s="4" t="s">
        <v>8731</v>
      </c>
      <c r="M1814" s="4">
        <v>12.0</v>
      </c>
    </row>
    <row r="1815">
      <c r="A1815" s="54">
        <v>46162.0</v>
      </c>
      <c r="B1815" s="2" t="s">
        <v>178</v>
      </c>
      <c r="C1815" s="2" t="s">
        <v>8726</v>
      </c>
      <c r="D1815" s="47" t="s">
        <v>8813</v>
      </c>
      <c r="E1815" s="2" t="s">
        <v>8727</v>
      </c>
      <c r="F1815" s="2" t="s">
        <v>157</v>
      </c>
      <c r="G1815" s="2" t="s">
        <v>157</v>
      </c>
      <c r="H1815" s="2" t="s">
        <v>8729</v>
      </c>
      <c r="I1815" s="107" t="s">
        <v>8878</v>
      </c>
      <c r="J1815" s="2" t="s">
        <v>8879</v>
      </c>
      <c r="K1815" s="4">
        <f>IFERROR(__xludf.DUMMYFUNCTION("""COMPUTED_VALUE"""),11.0)</f>
        <v>11</v>
      </c>
      <c r="L1815" s="4" t="s">
        <v>8731</v>
      </c>
      <c r="M1815" s="4">
        <v>12.0</v>
      </c>
    </row>
    <row r="1816">
      <c r="A1816" s="54">
        <v>46163.0</v>
      </c>
      <c r="B1816" s="2" t="s">
        <v>178</v>
      </c>
      <c r="C1816" s="2" t="s">
        <v>8726</v>
      </c>
      <c r="D1816" s="47" t="s">
        <v>8813</v>
      </c>
      <c r="E1816" s="2" t="s">
        <v>8727</v>
      </c>
      <c r="F1816" s="2" t="s">
        <v>157</v>
      </c>
      <c r="G1816" s="2" t="s">
        <v>157</v>
      </c>
      <c r="H1816" s="2" t="s">
        <v>8729</v>
      </c>
      <c r="I1816" s="107" t="s">
        <v>8878</v>
      </c>
      <c r="J1816" s="2" t="s">
        <v>8879</v>
      </c>
      <c r="K1816" s="4">
        <f>IFERROR(__xludf.DUMMYFUNCTION("""COMPUTED_VALUE"""),11.0)</f>
        <v>11</v>
      </c>
      <c r="L1816" s="4" t="s">
        <v>8731</v>
      </c>
      <c r="M1816" s="4">
        <v>12.0</v>
      </c>
    </row>
    <row r="1817">
      <c r="A1817" s="54">
        <v>46164.0</v>
      </c>
      <c r="B1817" s="2" t="s">
        <v>178</v>
      </c>
      <c r="C1817" s="2" t="s">
        <v>8726</v>
      </c>
      <c r="D1817" s="47" t="s">
        <v>8813</v>
      </c>
      <c r="E1817" s="2" t="s">
        <v>8727</v>
      </c>
      <c r="F1817" s="2" t="s">
        <v>157</v>
      </c>
      <c r="G1817" s="2" t="s">
        <v>157</v>
      </c>
      <c r="H1817" s="2" t="s">
        <v>8729</v>
      </c>
      <c r="I1817" s="107" t="s">
        <v>8878</v>
      </c>
      <c r="J1817" s="2" t="s">
        <v>8879</v>
      </c>
      <c r="K1817" s="4">
        <f>IFERROR(__xludf.DUMMYFUNCTION("""COMPUTED_VALUE"""),11.0)</f>
        <v>11</v>
      </c>
      <c r="L1817" s="4" t="s">
        <v>8731</v>
      </c>
      <c r="M1817" s="4">
        <v>12.0</v>
      </c>
    </row>
    <row r="1818">
      <c r="A1818" s="54">
        <v>46165.0</v>
      </c>
      <c r="B1818" s="2" t="s">
        <v>178</v>
      </c>
      <c r="C1818" s="2" t="s">
        <v>8726</v>
      </c>
      <c r="D1818" s="47" t="s">
        <v>8813</v>
      </c>
      <c r="E1818" s="2" t="s">
        <v>8727</v>
      </c>
      <c r="F1818" s="2" t="s">
        <v>157</v>
      </c>
      <c r="G1818" s="2" t="s">
        <v>157</v>
      </c>
      <c r="H1818" s="2" t="s">
        <v>8729</v>
      </c>
      <c r="I1818" s="107" t="s">
        <v>8878</v>
      </c>
      <c r="J1818" s="2" t="s">
        <v>8879</v>
      </c>
      <c r="K1818" s="4">
        <f>IFERROR(__xludf.DUMMYFUNCTION("""COMPUTED_VALUE"""),11.0)</f>
        <v>11</v>
      </c>
      <c r="L1818" s="4" t="s">
        <v>8731</v>
      </c>
      <c r="M1818" s="4">
        <v>12.0</v>
      </c>
    </row>
    <row r="1819">
      <c r="A1819" s="54">
        <v>46166.0</v>
      </c>
      <c r="B1819" s="2" t="s">
        <v>178</v>
      </c>
      <c r="C1819" s="2" t="s">
        <v>8726</v>
      </c>
      <c r="D1819" s="47" t="s">
        <v>8813</v>
      </c>
      <c r="E1819" s="2" t="s">
        <v>8727</v>
      </c>
      <c r="F1819" s="2" t="s">
        <v>157</v>
      </c>
      <c r="G1819" s="2" t="s">
        <v>157</v>
      </c>
      <c r="H1819" s="2" t="s">
        <v>8729</v>
      </c>
      <c r="I1819" s="107" t="s">
        <v>8878</v>
      </c>
      <c r="J1819" s="2" t="s">
        <v>8879</v>
      </c>
      <c r="K1819" s="4">
        <f>IFERROR(__xludf.DUMMYFUNCTION("""COMPUTED_VALUE"""),11.0)</f>
        <v>11</v>
      </c>
      <c r="L1819" s="4" t="s">
        <v>8731</v>
      </c>
      <c r="M1819" s="4">
        <v>12.0</v>
      </c>
    </row>
    <row r="1820">
      <c r="A1820" s="54">
        <v>46167.0</v>
      </c>
      <c r="B1820" s="2" t="s">
        <v>178</v>
      </c>
      <c r="C1820" s="2" t="s">
        <v>8726</v>
      </c>
      <c r="D1820" s="47" t="s">
        <v>151</v>
      </c>
      <c r="E1820" s="2" t="s">
        <v>8886</v>
      </c>
      <c r="F1820" s="48" t="s">
        <v>1115</v>
      </c>
      <c r="G1820" s="48" t="s">
        <v>1116</v>
      </c>
      <c r="H1820" s="2" t="s">
        <v>8738</v>
      </c>
      <c r="I1820" s="107" t="s">
        <v>8878</v>
      </c>
      <c r="J1820" s="2" t="s">
        <v>8881</v>
      </c>
      <c r="K1820" s="4">
        <f>IFERROR(__xludf.DUMMYFUNCTION("""COMPUTED_VALUE"""),11.0)</f>
        <v>11</v>
      </c>
      <c r="L1820" s="4" t="s">
        <v>8731</v>
      </c>
      <c r="M1820" s="4">
        <v>12.0</v>
      </c>
    </row>
    <row r="1821">
      <c r="A1821" s="54">
        <v>46168.0</v>
      </c>
      <c r="B1821" s="2" t="s">
        <v>178</v>
      </c>
      <c r="C1821" s="2" t="s">
        <v>8726</v>
      </c>
      <c r="D1821" s="47" t="s">
        <v>8813</v>
      </c>
      <c r="E1821" s="2" t="s">
        <v>8727</v>
      </c>
      <c r="F1821" s="2" t="s">
        <v>157</v>
      </c>
      <c r="G1821" s="2" t="s">
        <v>157</v>
      </c>
      <c r="H1821" s="2" t="s">
        <v>8729</v>
      </c>
      <c r="I1821" s="107" t="s">
        <v>8878</v>
      </c>
      <c r="J1821" s="2" t="s">
        <v>8879</v>
      </c>
      <c r="K1821" s="4">
        <f>IFERROR(__xludf.DUMMYFUNCTION("""COMPUTED_VALUE"""),11.0)</f>
        <v>11</v>
      </c>
      <c r="L1821" s="4" t="s">
        <v>8731</v>
      </c>
      <c r="M1821" s="4">
        <v>12.0</v>
      </c>
    </row>
    <row r="1822">
      <c r="A1822" s="54">
        <v>46169.0</v>
      </c>
      <c r="B1822" s="2" t="s">
        <v>178</v>
      </c>
      <c r="C1822" s="2" t="s">
        <v>8726</v>
      </c>
      <c r="D1822" s="47" t="s">
        <v>8813</v>
      </c>
      <c r="E1822" s="2" t="s">
        <v>8727</v>
      </c>
      <c r="F1822" s="2" t="s">
        <v>157</v>
      </c>
      <c r="G1822" s="2" t="s">
        <v>157</v>
      </c>
      <c r="H1822" s="2" t="s">
        <v>8729</v>
      </c>
      <c r="I1822" s="107" t="s">
        <v>8878</v>
      </c>
      <c r="J1822" s="2" t="s">
        <v>8879</v>
      </c>
      <c r="K1822" s="4">
        <f>IFERROR(__xludf.DUMMYFUNCTION("""COMPUTED_VALUE"""),11.0)</f>
        <v>11</v>
      </c>
      <c r="L1822" s="4" t="s">
        <v>8731</v>
      </c>
      <c r="M1822" s="4">
        <v>12.0</v>
      </c>
    </row>
    <row r="1823">
      <c r="A1823" s="54">
        <v>46170.0</v>
      </c>
      <c r="B1823" s="2" t="s">
        <v>178</v>
      </c>
      <c r="C1823" s="2" t="s">
        <v>8726</v>
      </c>
      <c r="D1823" s="47" t="s">
        <v>8813</v>
      </c>
      <c r="E1823" s="2" t="s">
        <v>8727</v>
      </c>
      <c r="F1823" s="2" t="s">
        <v>157</v>
      </c>
      <c r="G1823" s="2" t="s">
        <v>157</v>
      </c>
      <c r="H1823" s="2" t="s">
        <v>8729</v>
      </c>
      <c r="I1823" s="107" t="s">
        <v>8878</v>
      </c>
      <c r="J1823" s="2" t="s">
        <v>8879</v>
      </c>
      <c r="K1823" s="4">
        <f>IFERROR(__xludf.DUMMYFUNCTION("""COMPUTED_VALUE"""),12.0)</f>
        <v>12</v>
      </c>
      <c r="L1823" s="4" t="s">
        <v>8735</v>
      </c>
      <c r="M1823" s="4">
        <v>12.0</v>
      </c>
    </row>
    <row r="1824">
      <c r="A1824" s="54">
        <v>46171.0</v>
      </c>
      <c r="B1824" s="2" t="s">
        <v>178</v>
      </c>
      <c r="C1824" s="2" t="s">
        <v>8726</v>
      </c>
      <c r="D1824" s="47" t="s">
        <v>8813</v>
      </c>
      <c r="E1824" s="2" t="s">
        <v>8727</v>
      </c>
      <c r="F1824" s="2" t="s">
        <v>157</v>
      </c>
      <c r="G1824" s="2" t="s">
        <v>157</v>
      </c>
      <c r="H1824" s="2" t="s">
        <v>8729</v>
      </c>
      <c r="I1824" s="107" t="s">
        <v>8878</v>
      </c>
      <c r="J1824" s="2" t="s">
        <v>8879</v>
      </c>
      <c r="K1824" s="4">
        <f>IFERROR(__xludf.DUMMYFUNCTION("""COMPUTED_VALUE"""),11.0)</f>
        <v>11</v>
      </c>
      <c r="L1824" s="4" t="s">
        <v>8731</v>
      </c>
      <c r="M1824" s="4">
        <v>12.0</v>
      </c>
    </row>
    <row r="1825">
      <c r="A1825" s="54">
        <v>46172.0</v>
      </c>
      <c r="B1825" s="2" t="s">
        <v>178</v>
      </c>
      <c r="C1825" s="2" t="s">
        <v>8726</v>
      </c>
      <c r="D1825" s="47" t="s">
        <v>8813</v>
      </c>
      <c r="E1825" s="2" t="s">
        <v>8727</v>
      </c>
      <c r="F1825" s="2" t="s">
        <v>157</v>
      </c>
      <c r="G1825" s="2" t="s">
        <v>157</v>
      </c>
      <c r="H1825" s="2" t="s">
        <v>8729</v>
      </c>
      <c r="I1825" s="107" t="s">
        <v>8878</v>
      </c>
      <c r="J1825" s="2" t="s">
        <v>8879</v>
      </c>
      <c r="K1825" s="4">
        <f>IFERROR(__xludf.DUMMYFUNCTION("""COMPUTED_VALUE"""),11.0)</f>
        <v>11</v>
      </c>
      <c r="L1825" s="4" t="s">
        <v>8731</v>
      </c>
      <c r="M1825" s="4">
        <v>12.0</v>
      </c>
    </row>
    <row r="1826">
      <c r="A1826" s="54">
        <v>46173.0</v>
      </c>
      <c r="B1826" s="2" t="s">
        <v>178</v>
      </c>
      <c r="C1826" s="2" t="s">
        <v>8726</v>
      </c>
      <c r="D1826" s="47" t="s">
        <v>8813</v>
      </c>
      <c r="E1826" s="2" t="s">
        <v>8727</v>
      </c>
      <c r="F1826" s="2" t="s">
        <v>157</v>
      </c>
      <c r="G1826" s="2" t="s">
        <v>157</v>
      </c>
      <c r="H1826" s="2" t="s">
        <v>8729</v>
      </c>
      <c r="I1826" s="107" t="s">
        <v>8878</v>
      </c>
      <c r="J1826" s="2" t="s">
        <v>8879</v>
      </c>
      <c r="K1826" s="4">
        <f>IFERROR(__xludf.DUMMYFUNCTION("""COMPUTED_VALUE"""),11.0)</f>
        <v>11</v>
      </c>
      <c r="L1826" s="4" t="s">
        <v>8731</v>
      </c>
      <c r="M1826" s="4">
        <v>12.0</v>
      </c>
    </row>
    <row r="1827">
      <c r="A1827" s="54">
        <v>46174.0</v>
      </c>
      <c r="B1827" s="2" t="s">
        <v>178</v>
      </c>
      <c r="C1827" s="2" t="s">
        <v>8726</v>
      </c>
      <c r="D1827" s="47" t="s">
        <v>8813</v>
      </c>
      <c r="E1827" s="2" t="s">
        <v>8727</v>
      </c>
      <c r="F1827" s="2" t="s">
        <v>157</v>
      </c>
      <c r="G1827" s="2" t="s">
        <v>157</v>
      </c>
      <c r="H1827" s="2" t="s">
        <v>8729</v>
      </c>
      <c r="I1827" s="107" t="s">
        <v>8878</v>
      </c>
      <c r="J1827" s="2" t="s">
        <v>8879</v>
      </c>
      <c r="K1827" s="4">
        <f>IFERROR(__xludf.DUMMYFUNCTION("""COMPUTED_VALUE"""),11.0)</f>
        <v>11</v>
      </c>
      <c r="L1827" s="4" t="s">
        <v>8731</v>
      </c>
      <c r="M1827" s="4">
        <v>12.0</v>
      </c>
    </row>
    <row r="1828">
      <c r="A1828" s="54">
        <v>46175.0</v>
      </c>
      <c r="B1828" s="2" t="s">
        <v>178</v>
      </c>
      <c r="C1828" s="2" t="s">
        <v>8726</v>
      </c>
      <c r="D1828" s="47" t="s">
        <v>151</v>
      </c>
      <c r="E1828" s="2" t="s">
        <v>8887</v>
      </c>
      <c r="F1828" s="48" t="s">
        <v>1131</v>
      </c>
      <c r="G1828" s="48" t="s">
        <v>1132</v>
      </c>
      <c r="H1828" s="2" t="s">
        <v>8738</v>
      </c>
      <c r="I1828" s="107" t="s">
        <v>8878</v>
      </c>
      <c r="J1828" s="2" t="s">
        <v>8881</v>
      </c>
      <c r="K1828" s="4">
        <f>IFERROR(__xludf.DUMMYFUNCTION("""COMPUTED_VALUE"""),11.0)</f>
        <v>11</v>
      </c>
      <c r="L1828" s="4" t="s">
        <v>8731</v>
      </c>
      <c r="M1828" s="4">
        <v>12.0</v>
      </c>
    </row>
    <row r="1829">
      <c r="A1829" s="54">
        <v>46176.0</v>
      </c>
      <c r="B1829" s="2" t="s">
        <v>178</v>
      </c>
      <c r="C1829" s="2" t="s">
        <v>8726</v>
      </c>
      <c r="D1829" s="47" t="s">
        <v>8813</v>
      </c>
      <c r="E1829" s="2" t="s">
        <v>8727</v>
      </c>
      <c r="F1829" s="2" t="s">
        <v>157</v>
      </c>
      <c r="G1829" s="2" t="s">
        <v>157</v>
      </c>
      <c r="H1829" s="2" t="s">
        <v>8729</v>
      </c>
      <c r="I1829" s="107" t="s">
        <v>8878</v>
      </c>
      <c r="J1829" s="2" t="s">
        <v>8879</v>
      </c>
      <c r="K1829" s="4">
        <f>IFERROR(__xludf.DUMMYFUNCTION("""COMPUTED_VALUE"""),12.0)</f>
        <v>12</v>
      </c>
      <c r="L1829" s="4" t="s">
        <v>8735</v>
      </c>
      <c r="M1829" s="4">
        <v>12.0</v>
      </c>
    </row>
    <row r="1830">
      <c r="A1830" s="54">
        <v>46177.0</v>
      </c>
      <c r="B1830" s="2" t="s">
        <v>178</v>
      </c>
      <c r="C1830" s="2" t="s">
        <v>8726</v>
      </c>
      <c r="D1830" s="47" t="s">
        <v>8813</v>
      </c>
      <c r="E1830" s="2" t="s">
        <v>8727</v>
      </c>
      <c r="F1830" s="2" t="s">
        <v>157</v>
      </c>
      <c r="G1830" s="2" t="s">
        <v>157</v>
      </c>
      <c r="H1830" s="2" t="s">
        <v>8729</v>
      </c>
      <c r="I1830" s="107" t="s">
        <v>8878</v>
      </c>
      <c r="J1830" s="2" t="s">
        <v>8879</v>
      </c>
      <c r="K1830" s="4">
        <f>IFERROR(__xludf.DUMMYFUNCTION("""COMPUTED_VALUE"""),11.0)</f>
        <v>11</v>
      </c>
      <c r="L1830" s="4" t="s">
        <v>8731</v>
      </c>
      <c r="M1830" s="4">
        <v>12.0</v>
      </c>
    </row>
    <row r="1831">
      <c r="A1831" s="54">
        <v>46178.0</v>
      </c>
      <c r="B1831" s="2" t="s">
        <v>178</v>
      </c>
      <c r="C1831" s="2" t="s">
        <v>8726</v>
      </c>
      <c r="D1831" s="47" t="s">
        <v>8813</v>
      </c>
      <c r="E1831" s="2" t="s">
        <v>8727</v>
      </c>
      <c r="F1831" s="2" t="s">
        <v>157</v>
      </c>
      <c r="G1831" s="2" t="s">
        <v>157</v>
      </c>
      <c r="H1831" s="2" t="s">
        <v>8729</v>
      </c>
      <c r="I1831" s="107" t="s">
        <v>8878</v>
      </c>
      <c r="J1831" s="2" t="s">
        <v>8879</v>
      </c>
      <c r="K1831" s="4">
        <f>IFERROR(__xludf.DUMMYFUNCTION("""COMPUTED_VALUE"""),11.0)</f>
        <v>11</v>
      </c>
      <c r="L1831" s="4" t="s">
        <v>8731</v>
      </c>
      <c r="M1831" s="4">
        <v>12.0</v>
      </c>
    </row>
    <row r="1832">
      <c r="A1832" s="54">
        <v>46179.0</v>
      </c>
      <c r="B1832" s="2" t="s">
        <v>178</v>
      </c>
      <c r="C1832" s="2" t="s">
        <v>8726</v>
      </c>
      <c r="D1832" s="47" t="s">
        <v>8813</v>
      </c>
      <c r="E1832" s="2" t="s">
        <v>8727</v>
      </c>
      <c r="F1832" s="2" t="s">
        <v>157</v>
      </c>
      <c r="G1832" s="2" t="s">
        <v>157</v>
      </c>
      <c r="H1832" s="2" t="s">
        <v>8729</v>
      </c>
      <c r="I1832" s="107" t="s">
        <v>8878</v>
      </c>
      <c r="J1832" s="2" t="s">
        <v>8879</v>
      </c>
      <c r="K1832" s="4">
        <f>IFERROR(__xludf.DUMMYFUNCTION("""COMPUTED_VALUE"""),11.0)</f>
        <v>11</v>
      </c>
      <c r="L1832" s="4" t="s">
        <v>8731</v>
      </c>
      <c r="M1832" s="4">
        <v>12.0</v>
      </c>
    </row>
    <row r="1833">
      <c r="A1833" s="54">
        <v>46180.0</v>
      </c>
      <c r="B1833" s="2" t="s">
        <v>178</v>
      </c>
      <c r="C1833" s="2" t="s">
        <v>8726</v>
      </c>
      <c r="D1833" s="47" t="s">
        <v>8813</v>
      </c>
      <c r="E1833" s="2" t="s">
        <v>8727</v>
      </c>
      <c r="F1833" s="2" t="s">
        <v>157</v>
      </c>
      <c r="G1833" s="2" t="s">
        <v>157</v>
      </c>
      <c r="H1833" s="2" t="s">
        <v>8729</v>
      </c>
      <c r="I1833" s="107" t="s">
        <v>8878</v>
      </c>
      <c r="J1833" s="2" t="s">
        <v>8879</v>
      </c>
      <c r="K1833" s="4">
        <f>IFERROR(__xludf.DUMMYFUNCTION("""COMPUTED_VALUE"""),11.0)</f>
        <v>11</v>
      </c>
      <c r="L1833" s="4" t="s">
        <v>8731</v>
      </c>
      <c r="M1833" s="4">
        <v>12.0</v>
      </c>
    </row>
    <row r="1834">
      <c r="A1834" s="54">
        <v>46181.0</v>
      </c>
      <c r="B1834" s="2" t="s">
        <v>178</v>
      </c>
      <c r="C1834" s="2" t="s">
        <v>8726</v>
      </c>
      <c r="D1834" s="47" t="s">
        <v>8813</v>
      </c>
      <c r="E1834" s="2" t="s">
        <v>8727</v>
      </c>
      <c r="F1834" s="2" t="s">
        <v>157</v>
      </c>
      <c r="G1834" s="2" t="s">
        <v>157</v>
      </c>
      <c r="H1834" s="2" t="s">
        <v>8729</v>
      </c>
      <c r="I1834" s="107" t="s">
        <v>8878</v>
      </c>
      <c r="J1834" s="2" t="s">
        <v>8879</v>
      </c>
      <c r="K1834" s="4">
        <f>IFERROR(__xludf.DUMMYFUNCTION("""COMPUTED_VALUE"""),12.0)</f>
        <v>12</v>
      </c>
      <c r="L1834" s="4" t="s">
        <v>8735</v>
      </c>
      <c r="M1834" s="4">
        <v>12.0</v>
      </c>
    </row>
    <row r="1835">
      <c r="A1835" s="54">
        <v>46182.0</v>
      </c>
      <c r="B1835" s="2" t="s">
        <v>178</v>
      </c>
      <c r="C1835" s="2" t="s">
        <v>8726</v>
      </c>
      <c r="D1835" s="47" t="s">
        <v>8813</v>
      </c>
      <c r="E1835" s="2" t="s">
        <v>8727</v>
      </c>
      <c r="F1835" s="2" t="s">
        <v>157</v>
      </c>
      <c r="G1835" s="2" t="s">
        <v>157</v>
      </c>
      <c r="H1835" s="2" t="s">
        <v>8729</v>
      </c>
      <c r="I1835" s="107" t="s">
        <v>8878</v>
      </c>
      <c r="J1835" s="2" t="s">
        <v>8879</v>
      </c>
      <c r="K1835" s="4">
        <f>IFERROR(__xludf.DUMMYFUNCTION("""COMPUTED_VALUE"""),12.0)</f>
        <v>12</v>
      </c>
      <c r="L1835" s="4" t="s">
        <v>8735</v>
      </c>
      <c r="M1835" s="4">
        <v>12.0</v>
      </c>
    </row>
    <row r="1836">
      <c r="A1836" s="54">
        <v>46183.0</v>
      </c>
      <c r="B1836" s="2" t="s">
        <v>178</v>
      </c>
      <c r="C1836" s="2" t="s">
        <v>8726</v>
      </c>
      <c r="D1836" s="47" t="s">
        <v>8813</v>
      </c>
      <c r="E1836" s="2" t="s">
        <v>8727</v>
      </c>
      <c r="F1836" s="2" t="s">
        <v>157</v>
      </c>
      <c r="G1836" s="2" t="s">
        <v>157</v>
      </c>
      <c r="H1836" s="2" t="s">
        <v>8729</v>
      </c>
      <c r="I1836" s="107" t="s">
        <v>8878</v>
      </c>
      <c r="J1836" s="2" t="s">
        <v>8879</v>
      </c>
      <c r="K1836" s="4">
        <f>IFERROR(__xludf.DUMMYFUNCTION("""COMPUTED_VALUE"""),12.0)</f>
        <v>12</v>
      </c>
      <c r="L1836" s="4" t="s">
        <v>8735</v>
      </c>
      <c r="M1836" s="4">
        <v>12.0</v>
      </c>
    </row>
    <row r="1837">
      <c r="A1837" s="54">
        <v>46184.0</v>
      </c>
      <c r="B1837" s="2" t="s">
        <v>178</v>
      </c>
      <c r="C1837" s="2" t="s">
        <v>8726</v>
      </c>
      <c r="D1837" s="47" t="s">
        <v>8813</v>
      </c>
      <c r="E1837" s="2" t="s">
        <v>8727</v>
      </c>
      <c r="F1837" s="2" t="s">
        <v>157</v>
      </c>
      <c r="G1837" s="2" t="s">
        <v>157</v>
      </c>
      <c r="H1837" s="2" t="s">
        <v>8729</v>
      </c>
      <c r="I1837" s="107" t="s">
        <v>8878</v>
      </c>
      <c r="J1837" s="2" t="s">
        <v>8879</v>
      </c>
      <c r="K1837" s="4">
        <f>IFERROR(__xludf.DUMMYFUNCTION("""COMPUTED_VALUE"""),12.0)</f>
        <v>12</v>
      </c>
      <c r="L1837" s="4" t="s">
        <v>8735</v>
      </c>
      <c r="M1837" s="4">
        <v>12.0</v>
      </c>
    </row>
    <row r="1838">
      <c r="A1838" s="54">
        <v>46185.0</v>
      </c>
      <c r="B1838" s="2" t="s">
        <v>178</v>
      </c>
      <c r="C1838" s="2" t="s">
        <v>8726</v>
      </c>
      <c r="D1838" s="47" t="s">
        <v>8813</v>
      </c>
      <c r="E1838" s="2" t="s">
        <v>8727</v>
      </c>
      <c r="F1838" s="2" t="s">
        <v>157</v>
      </c>
      <c r="G1838" s="2" t="s">
        <v>157</v>
      </c>
      <c r="H1838" s="2" t="s">
        <v>8729</v>
      </c>
      <c r="I1838" s="107" t="s">
        <v>8878</v>
      </c>
      <c r="J1838" s="2" t="s">
        <v>8879</v>
      </c>
      <c r="K1838" s="4">
        <f>IFERROR(__xludf.DUMMYFUNCTION("""COMPUTED_VALUE"""),11.0)</f>
        <v>11</v>
      </c>
      <c r="L1838" s="4" t="s">
        <v>8731</v>
      </c>
      <c r="M1838" s="4">
        <v>12.0</v>
      </c>
    </row>
    <row r="1839">
      <c r="A1839" s="54">
        <v>46186.0</v>
      </c>
      <c r="B1839" s="2" t="s">
        <v>178</v>
      </c>
      <c r="C1839" s="2" t="s">
        <v>8726</v>
      </c>
      <c r="D1839" s="47" t="s">
        <v>8813</v>
      </c>
      <c r="E1839" s="2" t="s">
        <v>8727</v>
      </c>
      <c r="F1839" s="2" t="s">
        <v>157</v>
      </c>
      <c r="G1839" s="2" t="s">
        <v>157</v>
      </c>
      <c r="H1839" s="2" t="s">
        <v>8729</v>
      </c>
      <c r="I1839" s="107" t="s">
        <v>8878</v>
      </c>
      <c r="J1839" s="2" t="s">
        <v>8879</v>
      </c>
      <c r="K1839" s="4">
        <f>IFERROR(__xludf.DUMMYFUNCTION("""COMPUTED_VALUE"""),11.0)</f>
        <v>11</v>
      </c>
      <c r="L1839" s="4" t="s">
        <v>8731</v>
      </c>
      <c r="M1839" s="4">
        <v>12.0</v>
      </c>
    </row>
    <row r="1840">
      <c r="A1840" s="54">
        <v>46187.0</v>
      </c>
      <c r="B1840" s="2" t="s">
        <v>178</v>
      </c>
      <c r="C1840" s="2" t="s">
        <v>8726</v>
      </c>
      <c r="D1840" s="47" t="s">
        <v>8813</v>
      </c>
      <c r="E1840" s="2" t="s">
        <v>8727</v>
      </c>
      <c r="F1840" s="2" t="s">
        <v>157</v>
      </c>
      <c r="G1840" s="2" t="s">
        <v>157</v>
      </c>
      <c r="H1840" s="2" t="s">
        <v>8729</v>
      </c>
      <c r="I1840" s="107" t="s">
        <v>8878</v>
      </c>
      <c r="J1840" s="2" t="s">
        <v>8879</v>
      </c>
      <c r="K1840" s="4">
        <f>IFERROR(__xludf.DUMMYFUNCTION("""COMPUTED_VALUE"""),11.0)</f>
        <v>11</v>
      </c>
      <c r="L1840" s="4" t="s">
        <v>8731</v>
      </c>
      <c r="M1840" s="4">
        <v>12.0</v>
      </c>
    </row>
    <row r="1841">
      <c r="A1841" s="54">
        <v>46188.0</v>
      </c>
      <c r="B1841" s="2" t="s">
        <v>178</v>
      </c>
      <c r="C1841" s="2" t="s">
        <v>8726</v>
      </c>
      <c r="D1841" s="47" t="s">
        <v>151</v>
      </c>
      <c r="E1841" s="2" t="s">
        <v>8888</v>
      </c>
      <c r="F1841" s="48" t="s">
        <v>1164</v>
      </c>
      <c r="G1841" s="48" t="s">
        <v>1165</v>
      </c>
      <c r="H1841" s="2" t="s">
        <v>8738</v>
      </c>
      <c r="I1841" s="107" t="s">
        <v>8878</v>
      </c>
      <c r="J1841" s="2" t="s">
        <v>8881</v>
      </c>
      <c r="K1841" s="4">
        <f>IFERROR(__xludf.DUMMYFUNCTION("""COMPUTED_VALUE"""),13.0)</f>
        <v>13</v>
      </c>
      <c r="L1841" s="4" t="s">
        <v>8735</v>
      </c>
      <c r="M1841" s="4">
        <v>12.0</v>
      </c>
    </row>
    <row r="1842">
      <c r="A1842" s="54">
        <v>46189.0</v>
      </c>
      <c r="B1842" s="2" t="s">
        <v>178</v>
      </c>
      <c r="C1842" s="2" t="s">
        <v>8726</v>
      </c>
      <c r="D1842" s="47" t="s">
        <v>8813</v>
      </c>
      <c r="E1842" s="2" t="s">
        <v>8727</v>
      </c>
      <c r="F1842" s="2" t="s">
        <v>157</v>
      </c>
      <c r="G1842" s="2" t="s">
        <v>157</v>
      </c>
      <c r="H1842" s="2" t="s">
        <v>8729</v>
      </c>
      <c r="I1842" s="107" t="s">
        <v>8878</v>
      </c>
      <c r="J1842" s="2" t="s">
        <v>8879</v>
      </c>
      <c r="K1842" s="4">
        <f>IFERROR(__xludf.DUMMYFUNCTION("""COMPUTED_VALUE"""),12.0)</f>
        <v>12</v>
      </c>
      <c r="L1842" s="4" t="s">
        <v>8735</v>
      </c>
      <c r="M1842" s="4">
        <v>12.0</v>
      </c>
    </row>
    <row r="1843">
      <c r="A1843" s="54">
        <v>46190.0</v>
      </c>
      <c r="B1843" s="2" t="s">
        <v>178</v>
      </c>
      <c r="C1843" s="2" t="s">
        <v>8726</v>
      </c>
      <c r="D1843" s="47" t="s">
        <v>8813</v>
      </c>
      <c r="E1843" s="2" t="s">
        <v>8727</v>
      </c>
      <c r="F1843" s="2" t="s">
        <v>157</v>
      </c>
      <c r="G1843" s="2" t="s">
        <v>157</v>
      </c>
      <c r="H1843" s="2" t="s">
        <v>8729</v>
      </c>
      <c r="I1843" s="107" t="s">
        <v>8878</v>
      </c>
      <c r="J1843" s="2" t="s">
        <v>8879</v>
      </c>
      <c r="K1843" s="4">
        <f>IFERROR(__xludf.DUMMYFUNCTION("""COMPUTED_VALUE"""),12.0)</f>
        <v>12</v>
      </c>
      <c r="L1843" s="4" t="s">
        <v>8735</v>
      </c>
      <c r="M1843" s="4">
        <v>12.0</v>
      </c>
    </row>
    <row r="1844">
      <c r="A1844" s="54">
        <v>46191.0</v>
      </c>
      <c r="B1844" s="2" t="s">
        <v>178</v>
      </c>
      <c r="C1844" s="2" t="s">
        <v>8726</v>
      </c>
      <c r="D1844" s="47" t="s">
        <v>8813</v>
      </c>
      <c r="E1844" s="2" t="s">
        <v>8727</v>
      </c>
      <c r="F1844" s="2" t="s">
        <v>157</v>
      </c>
      <c r="G1844" s="2" t="s">
        <v>157</v>
      </c>
      <c r="H1844" s="2" t="s">
        <v>8729</v>
      </c>
      <c r="I1844" s="107" t="s">
        <v>8878</v>
      </c>
      <c r="J1844" s="2" t="s">
        <v>8879</v>
      </c>
      <c r="K1844" s="4">
        <f>IFERROR(__xludf.DUMMYFUNCTION("""COMPUTED_VALUE"""),12.0)</f>
        <v>12</v>
      </c>
      <c r="L1844" s="4" t="s">
        <v>8735</v>
      </c>
      <c r="M1844" s="4">
        <v>12.0</v>
      </c>
    </row>
    <row r="1845">
      <c r="A1845" s="54">
        <v>46192.0</v>
      </c>
      <c r="B1845" s="2" t="s">
        <v>178</v>
      </c>
      <c r="C1845" s="2" t="s">
        <v>8726</v>
      </c>
      <c r="D1845" s="47" t="s">
        <v>8813</v>
      </c>
      <c r="E1845" s="2" t="s">
        <v>8727</v>
      </c>
      <c r="F1845" s="2" t="s">
        <v>157</v>
      </c>
      <c r="G1845" s="2" t="s">
        <v>157</v>
      </c>
      <c r="H1845" s="2" t="s">
        <v>8729</v>
      </c>
      <c r="I1845" s="107" t="s">
        <v>8878</v>
      </c>
      <c r="J1845" s="2" t="s">
        <v>8879</v>
      </c>
      <c r="K1845" s="4">
        <f>IFERROR(__xludf.DUMMYFUNCTION("""COMPUTED_VALUE"""),11.0)</f>
        <v>11</v>
      </c>
      <c r="L1845" s="4" t="s">
        <v>8731</v>
      </c>
      <c r="M1845" s="4">
        <v>12.0</v>
      </c>
    </row>
    <row r="1846">
      <c r="A1846" s="54">
        <v>46193.0</v>
      </c>
      <c r="B1846" s="2" t="s">
        <v>178</v>
      </c>
      <c r="C1846" s="2" t="s">
        <v>8726</v>
      </c>
      <c r="D1846" s="47" t="s">
        <v>8813</v>
      </c>
      <c r="E1846" s="2" t="s">
        <v>8727</v>
      </c>
      <c r="F1846" s="2" t="s">
        <v>157</v>
      </c>
      <c r="G1846" s="2" t="s">
        <v>157</v>
      </c>
      <c r="H1846" s="2" t="s">
        <v>8729</v>
      </c>
      <c r="I1846" s="107" t="s">
        <v>8878</v>
      </c>
      <c r="J1846" s="2" t="s">
        <v>8879</v>
      </c>
      <c r="K1846" s="4">
        <f>IFERROR(__xludf.DUMMYFUNCTION("""COMPUTED_VALUE"""),11.0)</f>
        <v>11</v>
      </c>
      <c r="L1846" s="4" t="s">
        <v>8731</v>
      </c>
      <c r="M1846" s="4">
        <v>12.0</v>
      </c>
    </row>
    <row r="1847">
      <c r="A1847" s="54">
        <v>46194.0</v>
      </c>
      <c r="B1847" s="2" t="s">
        <v>178</v>
      </c>
      <c r="C1847" s="2" t="s">
        <v>8726</v>
      </c>
      <c r="D1847" s="47" t="s">
        <v>8813</v>
      </c>
      <c r="E1847" s="2" t="s">
        <v>8727</v>
      </c>
      <c r="F1847" s="2" t="s">
        <v>157</v>
      </c>
      <c r="G1847" s="2" t="s">
        <v>157</v>
      </c>
      <c r="H1847" s="2" t="s">
        <v>8729</v>
      </c>
      <c r="I1847" s="107" t="s">
        <v>8878</v>
      </c>
      <c r="J1847" s="2" t="s">
        <v>8879</v>
      </c>
      <c r="K1847" s="4">
        <f>IFERROR(__xludf.DUMMYFUNCTION("""COMPUTED_VALUE"""),11.0)</f>
        <v>11</v>
      </c>
      <c r="L1847" s="4" t="s">
        <v>8731</v>
      </c>
      <c r="M1847" s="4">
        <v>12.0</v>
      </c>
    </row>
    <row r="1848">
      <c r="A1848" s="54">
        <v>46195.0</v>
      </c>
      <c r="B1848" s="2" t="s">
        <v>178</v>
      </c>
      <c r="C1848" s="2" t="s">
        <v>8726</v>
      </c>
      <c r="D1848" s="47" t="s">
        <v>8813</v>
      </c>
      <c r="E1848" s="2" t="s">
        <v>8727</v>
      </c>
      <c r="F1848" s="2" t="s">
        <v>157</v>
      </c>
      <c r="G1848" s="2" t="s">
        <v>157</v>
      </c>
      <c r="H1848" s="2" t="s">
        <v>8729</v>
      </c>
      <c r="I1848" s="107" t="s">
        <v>8878</v>
      </c>
      <c r="J1848" s="2" t="s">
        <v>8879</v>
      </c>
      <c r="K1848" s="4">
        <f>IFERROR(__xludf.DUMMYFUNCTION("""COMPUTED_VALUE"""),12.0)</f>
        <v>12</v>
      </c>
      <c r="L1848" s="4" t="s">
        <v>8735</v>
      </c>
      <c r="M1848" s="4">
        <v>12.0</v>
      </c>
    </row>
    <row r="1849">
      <c r="A1849" s="54">
        <v>46196.0</v>
      </c>
      <c r="B1849" s="2" t="s">
        <v>178</v>
      </c>
      <c r="C1849" s="2" t="s">
        <v>8726</v>
      </c>
      <c r="D1849" s="47" t="s">
        <v>8813</v>
      </c>
      <c r="E1849" s="2" t="s">
        <v>8727</v>
      </c>
      <c r="F1849" s="2" t="s">
        <v>157</v>
      </c>
      <c r="G1849" s="2" t="s">
        <v>157</v>
      </c>
      <c r="H1849" s="2" t="s">
        <v>8729</v>
      </c>
      <c r="I1849" s="107" t="s">
        <v>8878</v>
      </c>
      <c r="J1849" s="2" t="s">
        <v>8879</v>
      </c>
      <c r="K1849" s="4">
        <f>IFERROR(__xludf.DUMMYFUNCTION("""COMPUTED_VALUE"""),11.0)</f>
        <v>11</v>
      </c>
      <c r="L1849" s="4" t="s">
        <v>8731</v>
      </c>
      <c r="M1849" s="4">
        <v>12.0</v>
      </c>
    </row>
    <row r="1850">
      <c r="A1850" s="54">
        <v>46197.0</v>
      </c>
      <c r="B1850" s="2" t="s">
        <v>178</v>
      </c>
      <c r="C1850" s="2" t="s">
        <v>8726</v>
      </c>
      <c r="D1850" s="47" t="s">
        <v>8813</v>
      </c>
      <c r="E1850" s="2" t="s">
        <v>8727</v>
      </c>
      <c r="F1850" s="2" t="s">
        <v>157</v>
      </c>
      <c r="G1850" s="2" t="s">
        <v>157</v>
      </c>
      <c r="H1850" s="2" t="s">
        <v>8729</v>
      </c>
      <c r="I1850" s="107" t="s">
        <v>8878</v>
      </c>
      <c r="J1850" s="2" t="s">
        <v>8879</v>
      </c>
      <c r="K1850" s="4">
        <f>IFERROR(__xludf.DUMMYFUNCTION("""COMPUTED_VALUE"""),11.0)</f>
        <v>11</v>
      </c>
      <c r="L1850" s="4" t="s">
        <v>8731</v>
      </c>
      <c r="M1850" s="4">
        <v>12.0</v>
      </c>
    </row>
    <row r="1851">
      <c r="A1851" s="54">
        <v>46198.0</v>
      </c>
      <c r="B1851" s="2" t="s">
        <v>178</v>
      </c>
      <c r="C1851" s="2" t="s">
        <v>8726</v>
      </c>
      <c r="D1851" s="47" t="s">
        <v>8813</v>
      </c>
      <c r="E1851" s="2" t="s">
        <v>8727</v>
      </c>
      <c r="F1851" s="2" t="s">
        <v>157</v>
      </c>
      <c r="G1851" s="2" t="s">
        <v>157</v>
      </c>
      <c r="H1851" s="2" t="s">
        <v>8729</v>
      </c>
      <c r="I1851" s="107" t="s">
        <v>8878</v>
      </c>
      <c r="J1851" s="2" t="s">
        <v>8879</v>
      </c>
      <c r="K1851" s="4">
        <f>IFERROR(__xludf.DUMMYFUNCTION("""COMPUTED_VALUE"""),12.0)</f>
        <v>12</v>
      </c>
      <c r="L1851" s="4" t="s">
        <v>8735</v>
      </c>
      <c r="M1851" s="4">
        <v>12.0</v>
      </c>
    </row>
    <row r="1852">
      <c r="A1852" s="54">
        <v>46199.0</v>
      </c>
      <c r="B1852" s="2" t="s">
        <v>178</v>
      </c>
      <c r="C1852" s="2" t="s">
        <v>8726</v>
      </c>
      <c r="D1852" s="47" t="s">
        <v>8813</v>
      </c>
      <c r="E1852" s="2" t="s">
        <v>8727</v>
      </c>
      <c r="F1852" s="2" t="s">
        <v>157</v>
      </c>
      <c r="G1852" s="2" t="s">
        <v>157</v>
      </c>
      <c r="H1852" s="2" t="s">
        <v>8729</v>
      </c>
      <c r="I1852" s="107" t="s">
        <v>8878</v>
      </c>
      <c r="J1852" s="2" t="s">
        <v>8879</v>
      </c>
      <c r="K1852" s="4">
        <f>IFERROR(__xludf.DUMMYFUNCTION("""COMPUTED_VALUE"""),11.0)</f>
        <v>11</v>
      </c>
      <c r="L1852" s="4" t="s">
        <v>8731</v>
      </c>
      <c r="M1852" s="4">
        <v>12.0</v>
      </c>
    </row>
    <row r="1853">
      <c r="A1853" s="54">
        <v>46200.0</v>
      </c>
      <c r="B1853" s="2" t="s">
        <v>178</v>
      </c>
      <c r="C1853" s="2" t="s">
        <v>8726</v>
      </c>
      <c r="D1853" s="47" t="s">
        <v>8813</v>
      </c>
      <c r="E1853" s="2" t="s">
        <v>8727</v>
      </c>
      <c r="F1853" s="2" t="s">
        <v>157</v>
      </c>
      <c r="G1853" s="2" t="s">
        <v>157</v>
      </c>
      <c r="H1853" s="2" t="s">
        <v>8729</v>
      </c>
      <c r="I1853" s="107" t="s">
        <v>8878</v>
      </c>
      <c r="J1853" s="2" t="s">
        <v>8879</v>
      </c>
      <c r="K1853" s="4">
        <f>IFERROR(__xludf.DUMMYFUNCTION("""COMPUTED_VALUE"""),11.0)</f>
        <v>11</v>
      </c>
      <c r="L1853" s="4" t="s">
        <v>8731</v>
      </c>
      <c r="M1853" s="4">
        <v>12.0</v>
      </c>
    </row>
    <row r="1854">
      <c r="A1854" s="54">
        <v>46201.0</v>
      </c>
      <c r="B1854" s="2" t="s">
        <v>178</v>
      </c>
      <c r="C1854" s="2" t="s">
        <v>8726</v>
      </c>
      <c r="D1854" s="47" t="s">
        <v>8813</v>
      </c>
      <c r="E1854" s="2" t="s">
        <v>8727</v>
      </c>
      <c r="F1854" s="2" t="s">
        <v>157</v>
      </c>
      <c r="G1854" s="2" t="s">
        <v>157</v>
      </c>
      <c r="H1854" s="2" t="s">
        <v>8729</v>
      </c>
      <c r="I1854" s="107" t="s">
        <v>8878</v>
      </c>
      <c r="J1854" s="2" t="s">
        <v>8879</v>
      </c>
      <c r="K1854" s="4">
        <f>IFERROR(__xludf.DUMMYFUNCTION("""COMPUTED_VALUE"""),11.0)</f>
        <v>11</v>
      </c>
      <c r="L1854" s="4" t="s">
        <v>8731</v>
      </c>
      <c r="M1854" s="4">
        <v>12.0</v>
      </c>
    </row>
    <row r="1855">
      <c r="A1855" s="54">
        <v>46202.0</v>
      </c>
      <c r="B1855" s="2" t="s">
        <v>178</v>
      </c>
      <c r="C1855" s="2" t="s">
        <v>8726</v>
      </c>
      <c r="D1855" s="47" t="s">
        <v>8813</v>
      </c>
      <c r="E1855" s="2" t="s">
        <v>8727</v>
      </c>
      <c r="F1855" s="2" t="s">
        <v>157</v>
      </c>
      <c r="G1855" s="2" t="s">
        <v>157</v>
      </c>
      <c r="H1855" s="2" t="s">
        <v>8729</v>
      </c>
      <c r="I1855" s="107" t="s">
        <v>8878</v>
      </c>
      <c r="J1855" s="2" t="s">
        <v>8879</v>
      </c>
      <c r="K1855" s="4">
        <f>IFERROR(__xludf.DUMMYFUNCTION("""COMPUTED_VALUE"""),12.0)</f>
        <v>12</v>
      </c>
      <c r="L1855" s="4" t="s">
        <v>8735</v>
      </c>
      <c r="M1855" s="4">
        <v>12.0</v>
      </c>
    </row>
    <row r="1856">
      <c r="A1856" s="54">
        <v>46203.0</v>
      </c>
      <c r="B1856" s="2" t="s">
        <v>178</v>
      </c>
      <c r="C1856" s="2" t="s">
        <v>8726</v>
      </c>
      <c r="D1856" s="47" t="s">
        <v>8813</v>
      </c>
      <c r="E1856" s="2" t="s">
        <v>8727</v>
      </c>
      <c r="F1856" s="2" t="s">
        <v>157</v>
      </c>
      <c r="G1856" s="2" t="s">
        <v>157</v>
      </c>
      <c r="H1856" s="2" t="s">
        <v>8729</v>
      </c>
      <c r="I1856" s="107" t="s">
        <v>8878</v>
      </c>
      <c r="J1856" s="2" t="s">
        <v>8879</v>
      </c>
      <c r="K1856" s="4">
        <f>IFERROR(__xludf.DUMMYFUNCTION("""COMPUTED_VALUE"""),12.0)</f>
        <v>12</v>
      </c>
      <c r="L1856" s="4" t="s">
        <v>8735</v>
      </c>
      <c r="M1856" s="4">
        <v>12.0</v>
      </c>
    </row>
    <row r="1857">
      <c r="A1857" s="54">
        <v>46204.0</v>
      </c>
      <c r="B1857" s="2" t="s">
        <v>178</v>
      </c>
      <c r="C1857" s="2" t="s">
        <v>8726</v>
      </c>
      <c r="D1857" s="47" t="s">
        <v>8813</v>
      </c>
      <c r="E1857" s="2" t="s">
        <v>8727</v>
      </c>
      <c r="F1857" s="2" t="s">
        <v>157</v>
      </c>
      <c r="G1857" s="2" t="s">
        <v>157</v>
      </c>
      <c r="H1857" s="2" t="s">
        <v>8729</v>
      </c>
      <c r="I1857" s="107" t="s">
        <v>8878</v>
      </c>
      <c r="J1857" s="2" t="s">
        <v>8879</v>
      </c>
      <c r="K1857" s="4">
        <f>IFERROR(__xludf.DUMMYFUNCTION("""COMPUTED_VALUE"""),12.0)</f>
        <v>12</v>
      </c>
      <c r="L1857" s="4" t="s">
        <v>8735</v>
      </c>
      <c r="M1857" s="4">
        <v>12.0</v>
      </c>
    </row>
    <row r="1858">
      <c r="A1858" s="54">
        <v>46205.0</v>
      </c>
      <c r="B1858" s="2" t="s">
        <v>178</v>
      </c>
      <c r="C1858" s="2" t="s">
        <v>8726</v>
      </c>
      <c r="D1858" s="47" t="s">
        <v>8813</v>
      </c>
      <c r="E1858" s="2" t="s">
        <v>8727</v>
      </c>
      <c r="F1858" s="2" t="s">
        <v>157</v>
      </c>
      <c r="G1858" s="2" t="s">
        <v>157</v>
      </c>
      <c r="H1858" s="2" t="s">
        <v>8729</v>
      </c>
      <c r="I1858" s="107" t="s">
        <v>8878</v>
      </c>
      <c r="J1858" s="2" t="s">
        <v>8879</v>
      </c>
      <c r="K1858" s="4">
        <f>IFERROR(__xludf.DUMMYFUNCTION("""COMPUTED_VALUE"""),11.0)</f>
        <v>11</v>
      </c>
      <c r="L1858" s="4" t="s">
        <v>8731</v>
      </c>
      <c r="M1858" s="4">
        <v>12.0</v>
      </c>
    </row>
    <row r="1859">
      <c r="A1859" s="54">
        <v>46206.0</v>
      </c>
      <c r="B1859" s="2" t="s">
        <v>178</v>
      </c>
      <c r="C1859" s="2" t="s">
        <v>8726</v>
      </c>
      <c r="D1859" s="47" t="s">
        <v>8813</v>
      </c>
      <c r="E1859" s="2" t="s">
        <v>8727</v>
      </c>
      <c r="F1859" s="2" t="s">
        <v>157</v>
      </c>
      <c r="G1859" s="2" t="s">
        <v>157</v>
      </c>
      <c r="H1859" s="2" t="s">
        <v>8729</v>
      </c>
      <c r="I1859" s="107" t="s">
        <v>8878</v>
      </c>
      <c r="J1859" s="2" t="s">
        <v>8879</v>
      </c>
      <c r="K1859" s="4">
        <f>IFERROR(__xludf.DUMMYFUNCTION("""COMPUTED_VALUE"""),11.0)</f>
        <v>11</v>
      </c>
      <c r="L1859" s="4" t="s">
        <v>8731</v>
      </c>
      <c r="M1859" s="4">
        <v>12.0</v>
      </c>
    </row>
    <row r="1860">
      <c r="A1860" s="54">
        <v>46207.0</v>
      </c>
      <c r="B1860" s="2" t="s">
        <v>178</v>
      </c>
      <c r="C1860" s="2" t="s">
        <v>8726</v>
      </c>
      <c r="D1860" s="47" t="s">
        <v>8813</v>
      </c>
      <c r="E1860" s="2" t="s">
        <v>8727</v>
      </c>
      <c r="F1860" s="2" t="s">
        <v>157</v>
      </c>
      <c r="G1860" s="2" t="s">
        <v>157</v>
      </c>
      <c r="H1860" s="2" t="s">
        <v>8729</v>
      </c>
      <c r="I1860" s="107" t="s">
        <v>8878</v>
      </c>
      <c r="J1860" s="2" t="s">
        <v>8879</v>
      </c>
      <c r="K1860" s="4">
        <f>IFERROR(__xludf.DUMMYFUNCTION("""COMPUTED_VALUE"""),11.0)</f>
        <v>11</v>
      </c>
      <c r="L1860" s="4" t="s">
        <v>8731</v>
      </c>
      <c r="M1860" s="4">
        <v>12.0</v>
      </c>
    </row>
    <row r="1861">
      <c r="A1861" s="54">
        <v>46208.0</v>
      </c>
      <c r="B1861" s="2" t="s">
        <v>178</v>
      </c>
      <c r="C1861" s="2" t="s">
        <v>8726</v>
      </c>
      <c r="D1861" s="47" t="s">
        <v>8813</v>
      </c>
      <c r="E1861" s="2" t="s">
        <v>8727</v>
      </c>
      <c r="F1861" s="2" t="s">
        <v>157</v>
      </c>
      <c r="G1861" s="2" t="s">
        <v>157</v>
      </c>
      <c r="H1861" s="2" t="s">
        <v>8729</v>
      </c>
      <c r="I1861" s="107" t="s">
        <v>8878</v>
      </c>
      <c r="J1861" s="2" t="s">
        <v>8879</v>
      </c>
      <c r="K1861" s="4">
        <f>IFERROR(__xludf.DUMMYFUNCTION("""COMPUTED_VALUE"""),11.0)</f>
        <v>11</v>
      </c>
      <c r="L1861" s="4" t="s">
        <v>8731</v>
      </c>
      <c r="M1861" s="4">
        <v>12.0</v>
      </c>
    </row>
    <row r="1862">
      <c r="A1862" s="54">
        <v>46209.0</v>
      </c>
      <c r="B1862" s="2" t="s">
        <v>178</v>
      </c>
      <c r="C1862" s="2" t="s">
        <v>8726</v>
      </c>
      <c r="D1862" s="47" t="s">
        <v>8813</v>
      </c>
      <c r="E1862" s="2" t="s">
        <v>8727</v>
      </c>
      <c r="F1862" s="2" t="s">
        <v>157</v>
      </c>
      <c r="G1862" s="2" t="s">
        <v>157</v>
      </c>
      <c r="H1862" s="2" t="s">
        <v>8729</v>
      </c>
      <c r="I1862" s="107" t="s">
        <v>8878</v>
      </c>
      <c r="J1862" s="2" t="s">
        <v>8879</v>
      </c>
      <c r="K1862" s="4">
        <f>IFERROR(__xludf.DUMMYFUNCTION("""COMPUTED_VALUE"""),11.0)</f>
        <v>11</v>
      </c>
      <c r="L1862" s="4" t="s">
        <v>8731</v>
      </c>
      <c r="M1862" s="4">
        <v>12.0</v>
      </c>
    </row>
    <row r="1863">
      <c r="A1863" s="54">
        <v>46210.0</v>
      </c>
      <c r="B1863" s="2" t="s">
        <v>178</v>
      </c>
      <c r="C1863" s="2" t="s">
        <v>8726</v>
      </c>
      <c r="D1863" s="47" t="s">
        <v>8813</v>
      </c>
      <c r="E1863" s="2" t="s">
        <v>8727</v>
      </c>
      <c r="F1863" s="2" t="s">
        <v>157</v>
      </c>
      <c r="G1863" s="2" t="s">
        <v>157</v>
      </c>
      <c r="H1863" s="2" t="s">
        <v>8729</v>
      </c>
      <c r="I1863" s="107" t="s">
        <v>8878</v>
      </c>
      <c r="J1863" s="2" t="s">
        <v>8879</v>
      </c>
      <c r="K1863" s="4">
        <f>IFERROR(__xludf.DUMMYFUNCTION("""COMPUTED_VALUE"""),13.0)</f>
        <v>13</v>
      </c>
      <c r="L1863" s="4" t="s">
        <v>8735</v>
      </c>
      <c r="M1863" s="4">
        <v>12.0</v>
      </c>
    </row>
    <row r="1864">
      <c r="A1864" s="54">
        <v>46211.0</v>
      </c>
      <c r="B1864" s="2" t="s">
        <v>178</v>
      </c>
      <c r="C1864" s="2" t="s">
        <v>8726</v>
      </c>
      <c r="D1864" s="47" t="s">
        <v>151</v>
      </c>
      <c r="E1864" s="2" t="s">
        <v>8889</v>
      </c>
      <c r="F1864" s="48" t="s">
        <v>1318</v>
      </c>
      <c r="G1864" s="48" t="s">
        <v>1319</v>
      </c>
      <c r="H1864" s="2" t="s">
        <v>8738</v>
      </c>
      <c r="I1864" s="107" t="s">
        <v>8878</v>
      </c>
      <c r="J1864" s="2" t="s">
        <v>8881</v>
      </c>
      <c r="K1864" s="4">
        <f>IFERROR(__xludf.DUMMYFUNCTION("""COMPUTED_VALUE"""),13.0)</f>
        <v>13</v>
      </c>
      <c r="L1864" s="4" t="s">
        <v>8735</v>
      </c>
      <c r="M1864" s="4">
        <v>12.0</v>
      </c>
    </row>
    <row r="1865">
      <c r="A1865" s="54">
        <v>46212.0</v>
      </c>
      <c r="B1865" s="2" t="s">
        <v>178</v>
      </c>
      <c r="C1865" s="2" t="s">
        <v>8726</v>
      </c>
      <c r="D1865" s="47" t="s">
        <v>8813</v>
      </c>
      <c r="E1865" s="2" t="s">
        <v>8727</v>
      </c>
      <c r="F1865" s="2" t="s">
        <v>157</v>
      </c>
      <c r="G1865" s="2" t="s">
        <v>157</v>
      </c>
      <c r="H1865" s="2" t="s">
        <v>8729</v>
      </c>
      <c r="I1865" s="107" t="s">
        <v>8878</v>
      </c>
      <c r="J1865" s="2" t="s">
        <v>8879</v>
      </c>
      <c r="K1865" s="4">
        <f>IFERROR(__xludf.DUMMYFUNCTION("""COMPUTED_VALUE"""),12.0)</f>
        <v>12</v>
      </c>
      <c r="L1865" s="4" t="s">
        <v>8735</v>
      </c>
      <c r="M1865" s="4">
        <v>12.0</v>
      </c>
    </row>
    <row r="1866">
      <c r="A1866" s="54">
        <v>46213.0</v>
      </c>
      <c r="B1866" s="2" t="s">
        <v>178</v>
      </c>
      <c r="C1866" s="2" t="s">
        <v>8726</v>
      </c>
      <c r="D1866" s="47" t="s">
        <v>8813</v>
      </c>
      <c r="E1866" s="2" t="s">
        <v>8727</v>
      </c>
      <c r="F1866" s="2" t="s">
        <v>157</v>
      </c>
      <c r="G1866" s="2" t="s">
        <v>157</v>
      </c>
      <c r="H1866" s="2" t="s">
        <v>8729</v>
      </c>
      <c r="I1866" s="107" t="s">
        <v>8878</v>
      </c>
      <c r="J1866" s="2" t="s">
        <v>8879</v>
      </c>
      <c r="K1866" s="4">
        <f>IFERROR(__xludf.DUMMYFUNCTION("""COMPUTED_VALUE"""),11.0)</f>
        <v>11</v>
      </c>
      <c r="L1866" s="4" t="s">
        <v>8731</v>
      </c>
      <c r="M1866" s="4">
        <v>12.0</v>
      </c>
    </row>
    <row r="1867">
      <c r="A1867" s="54">
        <v>46214.0</v>
      </c>
      <c r="B1867" s="2" t="s">
        <v>178</v>
      </c>
      <c r="C1867" s="2" t="s">
        <v>8726</v>
      </c>
      <c r="D1867" s="47" t="s">
        <v>8813</v>
      </c>
      <c r="E1867" s="2" t="s">
        <v>8727</v>
      </c>
      <c r="F1867" s="2" t="s">
        <v>157</v>
      </c>
      <c r="G1867" s="2" t="s">
        <v>157</v>
      </c>
      <c r="H1867" s="2" t="s">
        <v>8729</v>
      </c>
      <c r="I1867" s="107" t="s">
        <v>8878</v>
      </c>
      <c r="J1867" s="2" t="s">
        <v>8879</v>
      </c>
      <c r="K1867" s="4">
        <f>IFERROR(__xludf.DUMMYFUNCTION("""COMPUTED_VALUE"""),11.0)</f>
        <v>11</v>
      </c>
      <c r="L1867" s="4" t="s">
        <v>8731</v>
      </c>
      <c r="M1867" s="4">
        <v>12.0</v>
      </c>
    </row>
    <row r="1868">
      <c r="A1868" s="54">
        <v>46215.0</v>
      </c>
      <c r="B1868" s="2" t="s">
        <v>178</v>
      </c>
      <c r="C1868" s="2" t="s">
        <v>8726</v>
      </c>
      <c r="D1868" s="47" t="s">
        <v>8813</v>
      </c>
      <c r="E1868" s="2" t="s">
        <v>8727</v>
      </c>
      <c r="F1868" s="2" t="s">
        <v>157</v>
      </c>
      <c r="G1868" s="2" t="s">
        <v>157</v>
      </c>
      <c r="H1868" s="2" t="s">
        <v>8729</v>
      </c>
      <c r="I1868" s="107" t="s">
        <v>8878</v>
      </c>
      <c r="J1868" s="2" t="s">
        <v>8879</v>
      </c>
      <c r="K1868" s="4">
        <f>IFERROR(__xludf.DUMMYFUNCTION("""COMPUTED_VALUE"""),11.0)</f>
        <v>11</v>
      </c>
      <c r="L1868" s="4" t="s">
        <v>8731</v>
      </c>
      <c r="M1868" s="4">
        <v>12.0</v>
      </c>
    </row>
    <row r="1869">
      <c r="A1869" s="54">
        <v>46216.0</v>
      </c>
      <c r="B1869" s="2" t="s">
        <v>178</v>
      </c>
      <c r="C1869" s="2" t="s">
        <v>8726</v>
      </c>
      <c r="D1869" s="47" t="s">
        <v>8813</v>
      </c>
      <c r="E1869" s="2" t="s">
        <v>8727</v>
      </c>
      <c r="F1869" s="2" t="s">
        <v>157</v>
      </c>
      <c r="G1869" s="2" t="s">
        <v>157</v>
      </c>
      <c r="H1869" s="2" t="s">
        <v>8729</v>
      </c>
      <c r="I1869" s="107" t="s">
        <v>8878</v>
      </c>
      <c r="J1869" s="2" t="s">
        <v>8879</v>
      </c>
      <c r="K1869" s="4">
        <f>IFERROR(__xludf.DUMMYFUNCTION("""COMPUTED_VALUE"""),12.0)</f>
        <v>12</v>
      </c>
      <c r="L1869" s="4" t="s">
        <v>8735</v>
      </c>
      <c r="M1869" s="4">
        <v>12.0</v>
      </c>
    </row>
    <row r="1870">
      <c r="A1870" s="54">
        <v>46217.0</v>
      </c>
      <c r="B1870" s="2" t="s">
        <v>178</v>
      </c>
      <c r="C1870" s="2" t="s">
        <v>8726</v>
      </c>
      <c r="D1870" s="47" t="s">
        <v>8813</v>
      </c>
      <c r="E1870" s="2" t="s">
        <v>8727</v>
      </c>
      <c r="F1870" s="2" t="s">
        <v>157</v>
      </c>
      <c r="G1870" s="2" t="s">
        <v>157</v>
      </c>
      <c r="H1870" s="2" t="s">
        <v>8729</v>
      </c>
      <c r="I1870" s="107" t="s">
        <v>8878</v>
      </c>
      <c r="J1870" s="2" t="s">
        <v>8879</v>
      </c>
      <c r="K1870" s="4">
        <f>IFERROR(__xludf.DUMMYFUNCTION("""COMPUTED_VALUE"""),12.0)</f>
        <v>12</v>
      </c>
      <c r="L1870" s="4" t="s">
        <v>8735</v>
      </c>
      <c r="M1870" s="4">
        <v>12.0</v>
      </c>
    </row>
    <row r="1871">
      <c r="A1871" s="54">
        <v>46218.0</v>
      </c>
      <c r="B1871" s="2" t="s">
        <v>178</v>
      </c>
      <c r="C1871" s="2" t="s">
        <v>8726</v>
      </c>
      <c r="D1871" s="47" t="s">
        <v>8813</v>
      </c>
      <c r="E1871" s="2" t="s">
        <v>8727</v>
      </c>
      <c r="F1871" s="2" t="s">
        <v>157</v>
      </c>
      <c r="G1871" s="2" t="s">
        <v>157</v>
      </c>
      <c r="H1871" s="2" t="s">
        <v>8729</v>
      </c>
      <c r="I1871" s="107" t="s">
        <v>8878</v>
      </c>
      <c r="J1871" s="2" t="s">
        <v>8879</v>
      </c>
      <c r="K1871" s="4">
        <f>IFERROR(__xludf.DUMMYFUNCTION("""COMPUTED_VALUE"""),12.0)</f>
        <v>12</v>
      </c>
      <c r="L1871" s="4" t="s">
        <v>8735</v>
      </c>
      <c r="M1871" s="4">
        <v>12.0</v>
      </c>
    </row>
    <row r="1872">
      <c r="A1872" s="54">
        <v>46219.0</v>
      </c>
      <c r="B1872" s="2" t="s">
        <v>178</v>
      </c>
      <c r="C1872" s="2" t="s">
        <v>8726</v>
      </c>
      <c r="D1872" s="47" t="s">
        <v>8813</v>
      </c>
      <c r="E1872" s="2" t="s">
        <v>8727</v>
      </c>
      <c r="F1872" s="2" t="s">
        <v>157</v>
      </c>
      <c r="G1872" s="2" t="s">
        <v>157</v>
      </c>
      <c r="H1872" s="2" t="s">
        <v>8729</v>
      </c>
      <c r="I1872" s="107" t="s">
        <v>8878</v>
      </c>
      <c r="J1872" s="2" t="s">
        <v>8879</v>
      </c>
      <c r="K1872" s="4">
        <f>IFERROR(__xludf.DUMMYFUNCTION("""COMPUTED_VALUE"""),12.0)</f>
        <v>12</v>
      </c>
      <c r="L1872" s="4" t="s">
        <v>8735</v>
      </c>
      <c r="M1872" s="4">
        <v>12.0</v>
      </c>
    </row>
    <row r="1873">
      <c r="A1873" s="54">
        <v>46220.0</v>
      </c>
      <c r="B1873" s="2" t="s">
        <v>178</v>
      </c>
      <c r="C1873" s="2" t="s">
        <v>8726</v>
      </c>
      <c r="D1873" s="47" t="s">
        <v>8813</v>
      </c>
      <c r="E1873" s="2" t="s">
        <v>8727</v>
      </c>
      <c r="F1873" s="2" t="s">
        <v>157</v>
      </c>
      <c r="G1873" s="2" t="s">
        <v>157</v>
      </c>
      <c r="H1873" s="2" t="s">
        <v>8729</v>
      </c>
      <c r="I1873" s="107" t="s">
        <v>8878</v>
      </c>
      <c r="J1873" s="2" t="s">
        <v>8879</v>
      </c>
      <c r="K1873" s="4">
        <f>IFERROR(__xludf.DUMMYFUNCTION("""COMPUTED_VALUE"""),12.0)</f>
        <v>12</v>
      </c>
      <c r="L1873" s="4" t="s">
        <v>8735</v>
      </c>
      <c r="M1873" s="4">
        <v>12.0</v>
      </c>
    </row>
    <row r="1874">
      <c r="A1874" s="54">
        <v>46221.0</v>
      </c>
      <c r="B1874" s="2" t="s">
        <v>178</v>
      </c>
      <c r="C1874" s="2" t="s">
        <v>8726</v>
      </c>
      <c r="D1874" s="47" t="s">
        <v>8813</v>
      </c>
      <c r="E1874" s="2" t="s">
        <v>8727</v>
      </c>
      <c r="F1874" s="2" t="s">
        <v>157</v>
      </c>
      <c r="G1874" s="2" t="s">
        <v>157</v>
      </c>
      <c r="H1874" s="2" t="s">
        <v>8729</v>
      </c>
      <c r="I1874" s="107" t="s">
        <v>8878</v>
      </c>
      <c r="J1874" s="2" t="s">
        <v>8879</v>
      </c>
      <c r="K1874" s="4">
        <f>IFERROR(__xludf.DUMMYFUNCTION("""COMPUTED_VALUE"""),12.0)</f>
        <v>12</v>
      </c>
      <c r="L1874" s="4" t="s">
        <v>8735</v>
      </c>
      <c r="M1874" s="4">
        <v>12.0</v>
      </c>
    </row>
    <row r="1875">
      <c r="A1875" s="54">
        <v>46222.0</v>
      </c>
      <c r="B1875" s="2" t="s">
        <v>178</v>
      </c>
      <c r="C1875" s="2" t="s">
        <v>8726</v>
      </c>
      <c r="D1875" s="47" t="s">
        <v>8813</v>
      </c>
      <c r="E1875" s="2" t="s">
        <v>8727</v>
      </c>
      <c r="F1875" s="2" t="s">
        <v>157</v>
      </c>
      <c r="G1875" s="2" t="s">
        <v>157</v>
      </c>
      <c r="H1875" s="2" t="s">
        <v>8729</v>
      </c>
      <c r="I1875" s="107" t="s">
        <v>8878</v>
      </c>
      <c r="J1875" s="2" t="s">
        <v>8879</v>
      </c>
      <c r="K1875" s="4">
        <f>IFERROR(__xludf.DUMMYFUNCTION("""COMPUTED_VALUE"""),12.0)</f>
        <v>12</v>
      </c>
      <c r="L1875" s="4" t="s">
        <v>8735</v>
      </c>
      <c r="M1875" s="4">
        <v>12.0</v>
      </c>
    </row>
    <row r="1876">
      <c r="A1876" s="54">
        <v>46223.0</v>
      </c>
      <c r="B1876" s="2" t="s">
        <v>178</v>
      </c>
      <c r="C1876" s="2" t="s">
        <v>8726</v>
      </c>
      <c r="D1876" s="47" t="s">
        <v>8813</v>
      </c>
      <c r="E1876" s="2" t="s">
        <v>8727</v>
      </c>
      <c r="F1876" s="2" t="s">
        <v>157</v>
      </c>
      <c r="G1876" s="2" t="s">
        <v>157</v>
      </c>
      <c r="H1876" s="2" t="s">
        <v>8729</v>
      </c>
      <c r="I1876" s="107" t="s">
        <v>8878</v>
      </c>
      <c r="J1876" s="2" t="s">
        <v>8879</v>
      </c>
      <c r="K1876" s="4">
        <f>IFERROR(__xludf.DUMMYFUNCTION("""COMPUTED_VALUE"""),12.0)</f>
        <v>12</v>
      </c>
      <c r="L1876" s="4" t="s">
        <v>8735</v>
      </c>
      <c r="M1876" s="4">
        <v>12.0</v>
      </c>
    </row>
    <row r="1877">
      <c r="A1877" s="54">
        <v>46224.0</v>
      </c>
      <c r="B1877" s="2" t="s">
        <v>178</v>
      </c>
      <c r="C1877" s="2" t="s">
        <v>8726</v>
      </c>
      <c r="D1877" s="47" t="s">
        <v>8813</v>
      </c>
      <c r="E1877" s="2" t="s">
        <v>8727</v>
      </c>
      <c r="F1877" s="2" t="s">
        <v>157</v>
      </c>
      <c r="G1877" s="2" t="s">
        <v>157</v>
      </c>
      <c r="H1877" s="2" t="s">
        <v>8729</v>
      </c>
      <c r="I1877" s="107" t="s">
        <v>8878</v>
      </c>
      <c r="J1877" s="2" t="s">
        <v>8879</v>
      </c>
      <c r="K1877" s="4">
        <f>IFERROR(__xludf.DUMMYFUNCTION("""COMPUTED_VALUE"""),12.0)</f>
        <v>12</v>
      </c>
      <c r="L1877" s="4" t="s">
        <v>8735</v>
      </c>
      <c r="M1877" s="4">
        <v>12.0</v>
      </c>
    </row>
    <row r="1878">
      <c r="A1878" s="54">
        <v>46225.0</v>
      </c>
      <c r="B1878" s="2" t="s">
        <v>178</v>
      </c>
      <c r="C1878" s="2" t="s">
        <v>8726</v>
      </c>
      <c r="D1878" s="47" t="s">
        <v>8813</v>
      </c>
      <c r="E1878" s="2" t="s">
        <v>8727</v>
      </c>
      <c r="F1878" s="2" t="s">
        <v>157</v>
      </c>
      <c r="G1878" s="2" t="s">
        <v>157</v>
      </c>
      <c r="H1878" s="2" t="s">
        <v>8729</v>
      </c>
      <c r="I1878" s="107" t="s">
        <v>8878</v>
      </c>
      <c r="J1878" s="2" t="s">
        <v>8879</v>
      </c>
      <c r="K1878" s="4">
        <f>IFERROR(__xludf.DUMMYFUNCTION("""COMPUTED_VALUE"""),12.0)</f>
        <v>12</v>
      </c>
      <c r="L1878" s="4" t="s">
        <v>8735</v>
      </c>
      <c r="M1878" s="4">
        <v>12.0</v>
      </c>
    </row>
    <row r="1879">
      <c r="A1879" s="54">
        <v>46226.0</v>
      </c>
      <c r="B1879" s="2" t="s">
        <v>178</v>
      </c>
      <c r="C1879" s="2" t="s">
        <v>8726</v>
      </c>
      <c r="D1879" s="47" t="s">
        <v>8813</v>
      </c>
      <c r="E1879" s="2" t="s">
        <v>8727</v>
      </c>
      <c r="F1879" s="2" t="s">
        <v>157</v>
      </c>
      <c r="G1879" s="2" t="s">
        <v>157</v>
      </c>
      <c r="H1879" s="2" t="s">
        <v>8729</v>
      </c>
      <c r="I1879" s="107" t="s">
        <v>8878</v>
      </c>
      <c r="J1879" s="2" t="s">
        <v>8879</v>
      </c>
      <c r="K1879" s="4">
        <f>IFERROR(__xludf.DUMMYFUNCTION("""COMPUTED_VALUE"""),13.0)</f>
        <v>13</v>
      </c>
      <c r="L1879" s="4" t="s">
        <v>8735</v>
      </c>
      <c r="M1879" s="4">
        <v>12.0</v>
      </c>
    </row>
    <row r="1880">
      <c r="A1880" s="54">
        <v>46227.0</v>
      </c>
      <c r="B1880" s="2" t="s">
        <v>178</v>
      </c>
      <c r="C1880" s="2" t="s">
        <v>8726</v>
      </c>
      <c r="D1880" s="47" t="s">
        <v>8813</v>
      </c>
      <c r="E1880" s="2" t="s">
        <v>8727</v>
      </c>
      <c r="F1880" s="2" t="s">
        <v>157</v>
      </c>
      <c r="G1880" s="2" t="s">
        <v>157</v>
      </c>
      <c r="H1880" s="2" t="s">
        <v>8729</v>
      </c>
      <c r="I1880" s="107" t="s">
        <v>8878</v>
      </c>
      <c r="J1880" s="2" t="s">
        <v>8879</v>
      </c>
      <c r="K1880" s="4">
        <f>IFERROR(__xludf.DUMMYFUNCTION("""COMPUTED_VALUE"""),11.0)</f>
        <v>11</v>
      </c>
      <c r="L1880" s="4" t="s">
        <v>8731</v>
      </c>
      <c r="M1880" s="4">
        <v>12.0</v>
      </c>
    </row>
    <row r="1881">
      <c r="A1881" s="54">
        <v>46228.0</v>
      </c>
      <c r="B1881" s="2" t="s">
        <v>178</v>
      </c>
      <c r="C1881" s="2" t="s">
        <v>8726</v>
      </c>
      <c r="D1881" s="47" t="s">
        <v>8813</v>
      </c>
      <c r="E1881" s="2" t="s">
        <v>8727</v>
      </c>
      <c r="F1881" s="2" t="s">
        <v>157</v>
      </c>
      <c r="G1881" s="2" t="s">
        <v>157</v>
      </c>
      <c r="H1881" s="2" t="s">
        <v>8729</v>
      </c>
      <c r="I1881" s="107" t="s">
        <v>8878</v>
      </c>
      <c r="J1881" s="2" t="s">
        <v>8879</v>
      </c>
      <c r="K1881" s="4">
        <f>IFERROR(__xludf.DUMMYFUNCTION("""COMPUTED_VALUE"""),11.0)</f>
        <v>11</v>
      </c>
      <c r="L1881" s="4" t="s">
        <v>8731</v>
      </c>
      <c r="M1881" s="4">
        <v>12.0</v>
      </c>
    </row>
    <row r="1882">
      <c r="A1882" s="54">
        <v>46229.0</v>
      </c>
      <c r="B1882" s="2" t="s">
        <v>178</v>
      </c>
      <c r="C1882" s="2" t="s">
        <v>8726</v>
      </c>
      <c r="D1882" s="47" t="s">
        <v>8813</v>
      </c>
      <c r="E1882" s="2" t="s">
        <v>8727</v>
      </c>
      <c r="F1882" s="2" t="s">
        <v>157</v>
      </c>
      <c r="G1882" s="2" t="s">
        <v>157</v>
      </c>
      <c r="H1882" s="2" t="s">
        <v>8729</v>
      </c>
      <c r="I1882" s="107" t="s">
        <v>8878</v>
      </c>
      <c r="J1882" s="2" t="s">
        <v>8879</v>
      </c>
      <c r="K1882" s="4">
        <f>IFERROR(__xludf.DUMMYFUNCTION("""COMPUTED_VALUE"""),11.0)</f>
        <v>11</v>
      </c>
      <c r="L1882" s="4" t="s">
        <v>8731</v>
      </c>
      <c r="M1882" s="4">
        <v>12.0</v>
      </c>
    </row>
    <row r="1883">
      <c r="A1883" s="54">
        <v>46230.0</v>
      </c>
      <c r="B1883" s="2" t="s">
        <v>178</v>
      </c>
      <c r="C1883" s="2" t="s">
        <v>8726</v>
      </c>
      <c r="D1883" s="47" t="s">
        <v>8813</v>
      </c>
      <c r="E1883" s="2" t="s">
        <v>8727</v>
      </c>
      <c r="F1883" s="2" t="s">
        <v>157</v>
      </c>
      <c r="G1883" s="2" t="s">
        <v>157</v>
      </c>
      <c r="H1883" s="2" t="s">
        <v>8729</v>
      </c>
      <c r="I1883" s="107" t="s">
        <v>8878</v>
      </c>
      <c r="J1883" s="2" t="s">
        <v>8879</v>
      </c>
      <c r="K1883" s="4">
        <f>IFERROR(__xludf.DUMMYFUNCTION("""COMPUTED_VALUE"""),11.0)</f>
        <v>11</v>
      </c>
      <c r="L1883" s="4" t="s">
        <v>8731</v>
      </c>
      <c r="M1883" s="4">
        <v>12.0</v>
      </c>
    </row>
    <row r="1884">
      <c r="A1884" s="54">
        <v>46231.0</v>
      </c>
      <c r="B1884" s="2" t="s">
        <v>178</v>
      </c>
      <c r="C1884" s="2" t="s">
        <v>8726</v>
      </c>
      <c r="D1884" s="47" t="s">
        <v>8813</v>
      </c>
      <c r="E1884" s="2" t="s">
        <v>8727</v>
      </c>
      <c r="F1884" s="2" t="s">
        <v>157</v>
      </c>
      <c r="G1884" s="2" t="s">
        <v>157</v>
      </c>
      <c r="H1884" s="2" t="s">
        <v>8729</v>
      </c>
      <c r="I1884" s="107" t="s">
        <v>8878</v>
      </c>
      <c r="J1884" s="2" t="s">
        <v>8879</v>
      </c>
      <c r="K1884" s="4">
        <f>IFERROR(__xludf.DUMMYFUNCTION("""COMPUTED_VALUE"""),11.0)</f>
        <v>11</v>
      </c>
      <c r="L1884" s="4" t="s">
        <v>8731</v>
      </c>
      <c r="M1884" s="4">
        <v>12.0</v>
      </c>
    </row>
    <row r="1885">
      <c r="A1885" s="54">
        <v>46232.0</v>
      </c>
      <c r="B1885" s="2" t="s">
        <v>178</v>
      </c>
      <c r="C1885" s="2" t="s">
        <v>8726</v>
      </c>
      <c r="D1885" s="47" t="s">
        <v>8813</v>
      </c>
      <c r="E1885" s="2" t="s">
        <v>8727</v>
      </c>
      <c r="F1885" s="2" t="s">
        <v>157</v>
      </c>
      <c r="G1885" s="2" t="s">
        <v>157</v>
      </c>
      <c r="H1885" s="2" t="s">
        <v>8729</v>
      </c>
      <c r="I1885" s="107" t="s">
        <v>8878</v>
      </c>
      <c r="J1885" s="2" t="s">
        <v>8879</v>
      </c>
      <c r="K1885" s="4">
        <f>IFERROR(__xludf.DUMMYFUNCTION("""COMPUTED_VALUE"""),12.0)</f>
        <v>12</v>
      </c>
      <c r="L1885" s="4" t="s">
        <v>8735</v>
      </c>
      <c r="M1885" s="4">
        <v>12.0</v>
      </c>
    </row>
    <row r="1886">
      <c r="A1886" s="54">
        <v>46233.0</v>
      </c>
      <c r="B1886" s="2" t="s">
        <v>178</v>
      </c>
      <c r="C1886" s="2" t="s">
        <v>8726</v>
      </c>
      <c r="D1886" s="47" t="s">
        <v>8813</v>
      </c>
      <c r="E1886" s="2" t="s">
        <v>8727</v>
      </c>
      <c r="F1886" s="2" t="s">
        <v>157</v>
      </c>
      <c r="G1886" s="2" t="s">
        <v>157</v>
      </c>
      <c r="H1886" s="2" t="s">
        <v>8729</v>
      </c>
      <c r="I1886" s="107" t="s">
        <v>8878</v>
      </c>
      <c r="J1886" s="2" t="s">
        <v>8879</v>
      </c>
      <c r="K1886" s="4">
        <f>IFERROR(__xludf.DUMMYFUNCTION("""COMPUTED_VALUE"""),11.0)</f>
        <v>11</v>
      </c>
      <c r="L1886" s="4" t="s">
        <v>8731</v>
      </c>
      <c r="M1886" s="4">
        <v>12.0</v>
      </c>
    </row>
    <row r="1887">
      <c r="A1887" s="54">
        <v>46234.0</v>
      </c>
      <c r="B1887" s="2" t="s">
        <v>178</v>
      </c>
      <c r="C1887" s="2" t="s">
        <v>8726</v>
      </c>
      <c r="D1887" s="47" t="s">
        <v>8813</v>
      </c>
      <c r="E1887" s="2" t="s">
        <v>8727</v>
      </c>
      <c r="F1887" s="2" t="s">
        <v>157</v>
      </c>
      <c r="G1887" s="2" t="s">
        <v>157</v>
      </c>
      <c r="H1887" s="2" t="s">
        <v>8729</v>
      </c>
      <c r="I1887" s="107" t="s">
        <v>8878</v>
      </c>
      <c r="J1887" s="2" t="s">
        <v>8879</v>
      </c>
      <c r="K1887" s="4">
        <f>IFERROR(__xludf.DUMMYFUNCTION("""COMPUTED_VALUE"""),11.0)</f>
        <v>11</v>
      </c>
      <c r="L1887" s="4" t="s">
        <v>8731</v>
      </c>
      <c r="M1887" s="4">
        <v>12.0</v>
      </c>
    </row>
    <row r="1888">
      <c r="A1888" s="54">
        <v>46235.0</v>
      </c>
      <c r="B1888" s="2" t="s">
        <v>178</v>
      </c>
      <c r="C1888" s="2" t="s">
        <v>8726</v>
      </c>
      <c r="D1888" s="47" t="s">
        <v>8813</v>
      </c>
      <c r="E1888" s="2" t="s">
        <v>8727</v>
      </c>
      <c r="F1888" s="2" t="s">
        <v>157</v>
      </c>
      <c r="G1888" s="2" t="s">
        <v>157</v>
      </c>
      <c r="H1888" s="2" t="s">
        <v>8729</v>
      </c>
      <c r="I1888" s="107" t="s">
        <v>8878</v>
      </c>
      <c r="J1888" s="2" t="s">
        <v>8879</v>
      </c>
      <c r="K1888" s="4">
        <f>IFERROR(__xludf.DUMMYFUNCTION("""COMPUTED_VALUE"""),11.0)</f>
        <v>11</v>
      </c>
      <c r="L1888" s="4" t="s">
        <v>8731</v>
      </c>
      <c r="M1888" s="4">
        <v>12.0</v>
      </c>
    </row>
    <row r="1889">
      <c r="A1889" s="54">
        <v>46236.0</v>
      </c>
      <c r="B1889" s="2" t="s">
        <v>178</v>
      </c>
      <c r="C1889" s="2" t="s">
        <v>8726</v>
      </c>
      <c r="D1889" s="47" t="s">
        <v>8813</v>
      </c>
      <c r="E1889" s="2" t="s">
        <v>8727</v>
      </c>
      <c r="F1889" s="2" t="s">
        <v>157</v>
      </c>
      <c r="G1889" s="2" t="s">
        <v>157</v>
      </c>
      <c r="H1889" s="2" t="s">
        <v>8729</v>
      </c>
      <c r="I1889" s="107" t="s">
        <v>8878</v>
      </c>
      <c r="J1889" s="2" t="s">
        <v>8879</v>
      </c>
      <c r="K1889" s="4">
        <f>IFERROR(__xludf.DUMMYFUNCTION("""COMPUTED_VALUE"""),11.0)</f>
        <v>11</v>
      </c>
      <c r="L1889" s="4" t="s">
        <v>8731</v>
      </c>
      <c r="M1889" s="4">
        <v>12.0</v>
      </c>
    </row>
    <row r="1890">
      <c r="A1890" s="54">
        <v>46237.0</v>
      </c>
      <c r="B1890" s="2" t="s">
        <v>178</v>
      </c>
      <c r="C1890" s="2" t="s">
        <v>8726</v>
      </c>
      <c r="D1890" s="47" t="s">
        <v>8813</v>
      </c>
      <c r="E1890" s="2" t="s">
        <v>8727</v>
      </c>
      <c r="F1890" s="2" t="s">
        <v>157</v>
      </c>
      <c r="G1890" s="2" t="s">
        <v>157</v>
      </c>
      <c r="H1890" s="2" t="s">
        <v>8729</v>
      </c>
      <c r="I1890" s="107" t="s">
        <v>8878</v>
      </c>
      <c r="J1890" s="2" t="s">
        <v>8879</v>
      </c>
      <c r="K1890" s="4">
        <f>IFERROR(__xludf.DUMMYFUNCTION("""COMPUTED_VALUE"""),11.0)</f>
        <v>11</v>
      </c>
      <c r="L1890" s="4" t="s">
        <v>8731</v>
      </c>
      <c r="M1890" s="4">
        <v>12.0</v>
      </c>
    </row>
    <row r="1891">
      <c r="A1891" s="54">
        <v>46238.0</v>
      </c>
      <c r="B1891" s="2" t="s">
        <v>178</v>
      </c>
      <c r="C1891" s="2" t="s">
        <v>8726</v>
      </c>
      <c r="D1891" s="47" t="s">
        <v>8813</v>
      </c>
      <c r="E1891" s="2" t="s">
        <v>8727</v>
      </c>
      <c r="F1891" s="2" t="s">
        <v>157</v>
      </c>
      <c r="G1891" s="2" t="s">
        <v>157</v>
      </c>
      <c r="H1891" s="2" t="s">
        <v>8729</v>
      </c>
      <c r="I1891" s="107" t="s">
        <v>8878</v>
      </c>
      <c r="J1891" s="2" t="s">
        <v>8879</v>
      </c>
      <c r="K1891" s="4">
        <f>IFERROR(__xludf.DUMMYFUNCTION("""COMPUTED_VALUE"""),11.0)</f>
        <v>11</v>
      </c>
      <c r="L1891" s="4" t="s">
        <v>8731</v>
      </c>
      <c r="M1891" s="4">
        <v>12.0</v>
      </c>
    </row>
    <row r="1892">
      <c r="A1892" s="54">
        <v>46239.0</v>
      </c>
      <c r="B1892" s="2" t="s">
        <v>178</v>
      </c>
      <c r="C1892" s="2" t="s">
        <v>8726</v>
      </c>
      <c r="D1892" s="47" t="s">
        <v>8813</v>
      </c>
      <c r="E1892" s="2" t="s">
        <v>8727</v>
      </c>
      <c r="F1892" s="2" t="s">
        <v>157</v>
      </c>
      <c r="G1892" s="2" t="s">
        <v>157</v>
      </c>
      <c r="H1892" s="2" t="s">
        <v>8729</v>
      </c>
      <c r="I1892" s="107" t="s">
        <v>8878</v>
      </c>
      <c r="J1892" s="2" t="s">
        <v>8879</v>
      </c>
      <c r="K1892" s="4">
        <f>IFERROR(__xludf.DUMMYFUNCTION("""COMPUTED_VALUE"""),11.0)</f>
        <v>11</v>
      </c>
      <c r="L1892" s="4" t="s">
        <v>8731</v>
      </c>
      <c r="M1892" s="4">
        <v>12.0</v>
      </c>
    </row>
    <row r="1893">
      <c r="A1893" s="54">
        <v>46240.0</v>
      </c>
      <c r="B1893" s="2" t="s">
        <v>178</v>
      </c>
      <c r="C1893" s="2" t="s">
        <v>8726</v>
      </c>
      <c r="D1893" s="47" t="s">
        <v>8813</v>
      </c>
      <c r="E1893" s="2" t="s">
        <v>8727</v>
      </c>
      <c r="F1893" s="2" t="s">
        <v>157</v>
      </c>
      <c r="G1893" s="2" t="s">
        <v>157</v>
      </c>
      <c r="H1893" s="2" t="s">
        <v>8729</v>
      </c>
      <c r="I1893" s="107" t="s">
        <v>8878</v>
      </c>
      <c r="J1893" s="2" t="s">
        <v>8879</v>
      </c>
      <c r="K1893" s="4">
        <f>IFERROR(__xludf.DUMMYFUNCTION("""COMPUTED_VALUE"""),12.0)</f>
        <v>12</v>
      </c>
      <c r="L1893" s="4" t="s">
        <v>8735</v>
      </c>
      <c r="M1893" s="4">
        <v>12.0</v>
      </c>
    </row>
    <row r="1894">
      <c r="A1894" s="54">
        <v>46241.0</v>
      </c>
      <c r="B1894" s="2" t="s">
        <v>178</v>
      </c>
      <c r="C1894" s="2" t="s">
        <v>8726</v>
      </c>
      <c r="D1894" s="47" t="s">
        <v>8813</v>
      </c>
      <c r="E1894" s="2" t="s">
        <v>8727</v>
      </c>
      <c r="F1894" s="2" t="s">
        <v>157</v>
      </c>
      <c r="G1894" s="2" t="s">
        <v>157</v>
      </c>
      <c r="H1894" s="2" t="s">
        <v>8729</v>
      </c>
      <c r="I1894" s="107" t="s">
        <v>8878</v>
      </c>
      <c r="J1894" s="2" t="s">
        <v>8879</v>
      </c>
      <c r="K1894" s="4">
        <f>IFERROR(__xludf.DUMMYFUNCTION("""COMPUTED_VALUE"""),11.0)</f>
        <v>11</v>
      </c>
      <c r="L1894" s="4" t="s">
        <v>8731</v>
      </c>
      <c r="M1894" s="4">
        <v>12.0</v>
      </c>
    </row>
    <row r="1895">
      <c r="A1895" s="54">
        <v>46242.0</v>
      </c>
      <c r="B1895" s="2" t="s">
        <v>178</v>
      </c>
      <c r="C1895" s="2" t="s">
        <v>8726</v>
      </c>
      <c r="D1895" s="47" t="s">
        <v>8813</v>
      </c>
      <c r="E1895" s="2" t="s">
        <v>8727</v>
      </c>
      <c r="F1895" s="2" t="s">
        <v>157</v>
      </c>
      <c r="G1895" s="2" t="s">
        <v>157</v>
      </c>
      <c r="H1895" s="2" t="s">
        <v>8729</v>
      </c>
      <c r="I1895" s="107" t="s">
        <v>8878</v>
      </c>
      <c r="J1895" s="2" t="s">
        <v>8879</v>
      </c>
      <c r="K1895" s="4">
        <f>IFERROR(__xludf.DUMMYFUNCTION("""COMPUTED_VALUE"""),12.0)</f>
        <v>12</v>
      </c>
      <c r="L1895" s="4" t="s">
        <v>8735</v>
      </c>
      <c r="M1895" s="4">
        <v>12.0</v>
      </c>
    </row>
    <row r="1896">
      <c r="A1896" s="54">
        <v>46243.0</v>
      </c>
      <c r="B1896" s="2" t="s">
        <v>178</v>
      </c>
      <c r="C1896" s="2" t="s">
        <v>8726</v>
      </c>
      <c r="D1896" s="47" t="s">
        <v>8813</v>
      </c>
      <c r="E1896" s="2" t="s">
        <v>8727</v>
      </c>
      <c r="F1896" s="2" t="s">
        <v>157</v>
      </c>
      <c r="G1896" s="2" t="s">
        <v>157</v>
      </c>
      <c r="H1896" s="2" t="s">
        <v>8729</v>
      </c>
      <c r="I1896" s="107" t="s">
        <v>8878</v>
      </c>
      <c r="J1896" s="2" t="s">
        <v>8879</v>
      </c>
      <c r="K1896" s="4">
        <f>IFERROR(__xludf.DUMMYFUNCTION("""COMPUTED_VALUE"""),13.0)</f>
        <v>13</v>
      </c>
      <c r="L1896" s="4" t="s">
        <v>8735</v>
      </c>
      <c r="M1896" s="4">
        <v>12.0</v>
      </c>
    </row>
    <row r="1897">
      <c r="A1897" s="54">
        <v>46244.0</v>
      </c>
      <c r="B1897" s="2" t="s">
        <v>178</v>
      </c>
      <c r="C1897" s="2" t="s">
        <v>8726</v>
      </c>
      <c r="D1897" s="47" t="s">
        <v>8813</v>
      </c>
      <c r="E1897" s="2" t="s">
        <v>8727</v>
      </c>
      <c r="F1897" s="2" t="s">
        <v>157</v>
      </c>
      <c r="G1897" s="2" t="s">
        <v>157</v>
      </c>
      <c r="H1897" s="2" t="s">
        <v>8729</v>
      </c>
      <c r="I1897" s="107" t="s">
        <v>8878</v>
      </c>
      <c r="J1897" s="2" t="s">
        <v>8879</v>
      </c>
      <c r="K1897" s="4">
        <f>IFERROR(__xludf.DUMMYFUNCTION("""COMPUTED_VALUE"""),11.0)</f>
        <v>11</v>
      </c>
      <c r="L1897" s="4" t="s">
        <v>8731</v>
      </c>
      <c r="M1897" s="4">
        <v>12.0</v>
      </c>
    </row>
    <row r="1898">
      <c r="A1898" s="54">
        <v>46245.0</v>
      </c>
      <c r="B1898" s="2" t="s">
        <v>178</v>
      </c>
      <c r="C1898" s="2" t="s">
        <v>8726</v>
      </c>
      <c r="D1898" s="47" t="s">
        <v>8813</v>
      </c>
      <c r="E1898" s="2" t="s">
        <v>8727</v>
      </c>
      <c r="F1898" s="2" t="s">
        <v>157</v>
      </c>
      <c r="G1898" s="2" t="s">
        <v>157</v>
      </c>
      <c r="H1898" s="2" t="s">
        <v>8729</v>
      </c>
      <c r="I1898" s="107" t="s">
        <v>8878</v>
      </c>
      <c r="J1898" s="2" t="s">
        <v>8879</v>
      </c>
      <c r="K1898" s="4">
        <f>IFERROR(__xludf.DUMMYFUNCTION("""COMPUTED_VALUE"""),12.0)</f>
        <v>12</v>
      </c>
      <c r="L1898" s="4" t="s">
        <v>8735</v>
      </c>
      <c r="M1898" s="4">
        <v>12.0</v>
      </c>
    </row>
    <row r="1899">
      <c r="A1899" s="54">
        <v>46246.0</v>
      </c>
      <c r="B1899" s="2" t="s">
        <v>178</v>
      </c>
      <c r="C1899" s="2" t="s">
        <v>8726</v>
      </c>
      <c r="D1899" s="47" t="s">
        <v>8813</v>
      </c>
      <c r="E1899" s="2" t="s">
        <v>8727</v>
      </c>
      <c r="F1899" s="2" t="s">
        <v>157</v>
      </c>
      <c r="G1899" s="2" t="s">
        <v>157</v>
      </c>
      <c r="H1899" s="2" t="s">
        <v>8729</v>
      </c>
      <c r="I1899" s="107" t="s">
        <v>8878</v>
      </c>
      <c r="J1899" s="2" t="s">
        <v>8879</v>
      </c>
      <c r="K1899" s="4">
        <f>IFERROR(__xludf.DUMMYFUNCTION("""COMPUTED_VALUE"""),11.0)</f>
        <v>11</v>
      </c>
      <c r="L1899" s="4" t="s">
        <v>8731</v>
      </c>
      <c r="M1899" s="4">
        <v>12.0</v>
      </c>
    </row>
    <row r="1900">
      <c r="A1900" s="54">
        <v>46247.0</v>
      </c>
      <c r="B1900" s="2" t="s">
        <v>178</v>
      </c>
      <c r="C1900" s="2" t="s">
        <v>8726</v>
      </c>
      <c r="D1900" s="47" t="s">
        <v>8813</v>
      </c>
      <c r="E1900" s="2" t="s">
        <v>8727</v>
      </c>
      <c r="F1900" s="2" t="s">
        <v>157</v>
      </c>
      <c r="G1900" s="2" t="s">
        <v>157</v>
      </c>
      <c r="H1900" s="2" t="s">
        <v>8729</v>
      </c>
      <c r="I1900" s="107" t="s">
        <v>8878</v>
      </c>
      <c r="J1900" s="2" t="s">
        <v>8879</v>
      </c>
      <c r="K1900" s="4">
        <f>IFERROR(__xludf.DUMMYFUNCTION("""COMPUTED_VALUE"""),11.0)</f>
        <v>11</v>
      </c>
      <c r="L1900" s="4" t="s">
        <v>8731</v>
      </c>
      <c r="M1900" s="4">
        <v>12.0</v>
      </c>
    </row>
    <row r="1901">
      <c r="A1901" s="54">
        <v>46248.0</v>
      </c>
      <c r="B1901" s="2" t="s">
        <v>178</v>
      </c>
      <c r="C1901" s="2" t="s">
        <v>8726</v>
      </c>
      <c r="D1901" s="47" t="s">
        <v>8813</v>
      </c>
      <c r="E1901" s="2" t="s">
        <v>8727</v>
      </c>
      <c r="F1901" s="2" t="s">
        <v>157</v>
      </c>
      <c r="G1901" s="2" t="s">
        <v>157</v>
      </c>
      <c r="H1901" s="2" t="s">
        <v>8729</v>
      </c>
      <c r="I1901" s="107" t="s">
        <v>8878</v>
      </c>
      <c r="J1901" s="2" t="s">
        <v>8879</v>
      </c>
      <c r="K1901" s="4">
        <f>IFERROR(__xludf.DUMMYFUNCTION("""COMPUTED_VALUE"""),12.0)</f>
        <v>12</v>
      </c>
      <c r="L1901" s="4" t="s">
        <v>8735</v>
      </c>
      <c r="M1901" s="4">
        <v>12.0</v>
      </c>
    </row>
    <row r="1902">
      <c r="A1902" s="54">
        <v>46249.0</v>
      </c>
      <c r="B1902" s="2" t="s">
        <v>178</v>
      </c>
      <c r="C1902" s="2" t="s">
        <v>8726</v>
      </c>
      <c r="D1902" s="47" t="s">
        <v>8813</v>
      </c>
      <c r="E1902" s="2" t="s">
        <v>8727</v>
      </c>
      <c r="F1902" s="2" t="s">
        <v>157</v>
      </c>
      <c r="G1902" s="2" t="s">
        <v>157</v>
      </c>
      <c r="H1902" s="2" t="s">
        <v>8729</v>
      </c>
      <c r="I1902" s="107" t="s">
        <v>8878</v>
      </c>
      <c r="J1902" s="2" t="s">
        <v>8879</v>
      </c>
      <c r="K1902" s="4">
        <f>IFERROR(__xludf.DUMMYFUNCTION("""COMPUTED_VALUE"""),11.0)</f>
        <v>11</v>
      </c>
      <c r="L1902" s="4" t="s">
        <v>8731</v>
      </c>
      <c r="M1902" s="4">
        <v>12.0</v>
      </c>
    </row>
    <row r="1903">
      <c r="A1903" s="54">
        <v>46250.0</v>
      </c>
      <c r="B1903" s="2" t="s">
        <v>178</v>
      </c>
      <c r="C1903" s="2" t="s">
        <v>8726</v>
      </c>
      <c r="D1903" s="47" t="s">
        <v>8813</v>
      </c>
      <c r="E1903" s="2" t="s">
        <v>8727</v>
      </c>
      <c r="F1903" s="2" t="s">
        <v>157</v>
      </c>
      <c r="G1903" s="2" t="s">
        <v>157</v>
      </c>
      <c r="H1903" s="2" t="s">
        <v>8729</v>
      </c>
      <c r="I1903" s="107" t="s">
        <v>8878</v>
      </c>
      <c r="J1903" s="2" t="s">
        <v>8879</v>
      </c>
      <c r="K1903" s="4">
        <f>IFERROR(__xludf.DUMMYFUNCTION("""COMPUTED_VALUE"""),11.0)</f>
        <v>11</v>
      </c>
      <c r="L1903" s="4" t="s">
        <v>8731</v>
      </c>
      <c r="M1903" s="4">
        <v>12.0</v>
      </c>
    </row>
    <row r="1904">
      <c r="A1904" s="54">
        <v>46251.0</v>
      </c>
      <c r="B1904" s="2" t="s">
        <v>178</v>
      </c>
      <c r="C1904" s="2" t="s">
        <v>8726</v>
      </c>
      <c r="D1904" s="47" t="s">
        <v>8813</v>
      </c>
      <c r="E1904" s="2" t="s">
        <v>8727</v>
      </c>
      <c r="F1904" s="2" t="s">
        <v>157</v>
      </c>
      <c r="G1904" s="2" t="s">
        <v>157</v>
      </c>
      <c r="H1904" s="2" t="s">
        <v>8729</v>
      </c>
      <c r="I1904" s="107" t="s">
        <v>8878</v>
      </c>
      <c r="J1904" s="2" t="s">
        <v>8879</v>
      </c>
      <c r="K1904" s="4">
        <f>IFERROR(__xludf.DUMMYFUNCTION("""COMPUTED_VALUE"""),11.0)</f>
        <v>11</v>
      </c>
      <c r="L1904" s="4" t="s">
        <v>8731</v>
      </c>
      <c r="M1904" s="4">
        <v>12.0</v>
      </c>
    </row>
    <row r="1905">
      <c r="A1905" s="54">
        <v>46252.0</v>
      </c>
      <c r="B1905" s="2" t="s">
        <v>178</v>
      </c>
      <c r="C1905" s="2" t="s">
        <v>8726</v>
      </c>
      <c r="D1905" s="47" t="s">
        <v>8813</v>
      </c>
      <c r="E1905" s="2" t="s">
        <v>8727</v>
      </c>
      <c r="F1905" s="2" t="s">
        <v>157</v>
      </c>
      <c r="G1905" s="2" t="s">
        <v>157</v>
      </c>
      <c r="H1905" s="2" t="s">
        <v>8729</v>
      </c>
      <c r="I1905" s="107" t="s">
        <v>8878</v>
      </c>
      <c r="J1905" s="2" t="s">
        <v>8879</v>
      </c>
      <c r="K1905" s="4">
        <f>IFERROR(__xludf.DUMMYFUNCTION("""COMPUTED_VALUE"""),12.0)</f>
        <v>12</v>
      </c>
      <c r="L1905" s="4" t="s">
        <v>8735</v>
      </c>
      <c r="M1905" s="4">
        <v>12.0</v>
      </c>
    </row>
    <row r="1906">
      <c r="A1906" s="54">
        <v>46253.0</v>
      </c>
      <c r="B1906" s="2" t="s">
        <v>178</v>
      </c>
      <c r="C1906" s="2" t="s">
        <v>8726</v>
      </c>
      <c r="D1906" s="47" t="s">
        <v>8813</v>
      </c>
      <c r="E1906" s="2" t="s">
        <v>8727</v>
      </c>
      <c r="F1906" s="2" t="s">
        <v>157</v>
      </c>
      <c r="G1906" s="2" t="s">
        <v>157</v>
      </c>
      <c r="H1906" s="2" t="s">
        <v>8729</v>
      </c>
      <c r="I1906" s="107" t="s">
        <v>8878</v>
      </c>
      <c r="J1906" s="2" t="s">
        <v>8879</v>
      </c>
      <c r="K1906" s="4">
        <f>IFERROR(__xludf.DUMMYFUNCTION("""COMPUTED_VALUE"""),13.0)</f>
        <v>13</v>
      </c>
      <c r="L1906" s="4" t="s">
        <v>8735</v>
      </c>
      <c r="M1906" s="4">
        <v>12.0</v>
      </c>
    </row>
    <row r="1907">
      <c r="A1907" s="54">
        <v>46254.0</v>
      </c>
      <c r="B1907" s="2" t="s">
        <v>178</v>
      </c>
      <c r="C1907" s="2" t="s">
        <v>8726</v>
      </c>
      <c r="D1907" s="47" t="s">
        <v>8813</v>
      </c>
      <c r="E1907" s="2" t="s">
        <v>8727</v>
      </c>
      <c r="F1907" s="2" t="s">
        <v>157</v>
      </c>
      <c r="G1907" s="2" t="s">
        <v>157</v>
      </c>
      <c r="H1907" s="2" t="s">
        <v>8729</v>
      </c>
      <c r="I1907" s="107" t="s">
        <v>8878</v>
      </c>
      <c r="J1907" s="2" t="s">
        <v>8879</v>
      </c>
      <c r="K1907" s="4">
        <f>IFERROR(__xludf.DUMMYFUNCTION("""COMPUTED_VALUE"""),11.0)</f>
        <v>11</v>
      </c>
      <c r="L1907" s="4" t="s">
        <v>8731</v>
      </c>
      <c r="M1907" s="4">
        <v>12.0</v>
      </c>
    </row>
    <row r="1908">
      <c r="A1908" s="54">
        <v>46255.0</v>
      </c>
      <c r="B1908" s="2" t="s">
        <v>178</v>
      </c>
      <c r="C1908" s="2" t="s">
        <v>8726</v>
      </c>
      <c r="D1908" s="47" t="s">
        <v>8813</v>
      </c>
      <c r="E1908" s="2" t="s">
        <v>8727</v>
      </c>
      <c r="F1908" s="2" t="s">
        <v>157</v>
      </c>
      <c r="G1908" s="2" t="s">
        <v>157</v>
      </c>
      <c r="H1908" s="2" t="s">
        <v>8729</v>
      </c>
      <c r="I1908" s="107" t="s">
        <v>8878</v>
      </c>
      <c r="J1908" s="2" t="s">
        <v>8879</v>
      </c>
      <c r="K1908" s="4">
        <f>IFERROR(__xludf.DUMMYFUNCTION("""COMPUTED_VALUE"""),11.0)</f>
        <v>11</v>
      </c>
      <c r="L1908" s="4" t="s">
        <v>8731</v>
      </c>
      <c r="M1908" s="4">
        <v>12.0</v>
      </c>
    </row>
    <row r="1909">
      <c r="A1909" s="54">
        <v>46256.0</v>
      </c>
      <c r="B1909" s="2" t="s">
        <v>178</v>
      </c>
      <c r="C1909" s="2" t="s">
        <v>8726</v>
      </c>
      <c r="D1909" s="47" t="s">
        <v>8813</v>
      </c>
      <c r="E1909" s="2" t="s">
        <v>8727</v>
      </c>
      <c r="F1909" s="2" t="s">
        <v>157</v>
      </c>
      <c r="G1909" s="2" t="s">
        <v>157</v>
      </c>
      <c r="H1909" s="2" t="s">
        <v>8729</v>
      </c>
      <c r="I1909" s="107" t="s">
        <v>8878</v>
      </c>
      <c r="J1909" s="2" t="s">
        <v>8879</v>
      </c>
      <c r="K1909" s="4">
        <f>IFERROR(__xludf.DUMMYFUNCTION("""COMPUTED_VALUE"""),11.0)</f>
        <v>11</v>
      </c>
      <c r="L1909" s="4" t="s">
        <v>8731</v>
      </c>
      <c r="M1909" s="4">
        <v>12.0</v>
      </c>
    </row>
    <row r="1910">
      <c r="A1910" s="54">
        <v>46257.0</v>
      </c>
      <c r="B1910" s="2" t="s">
        <v>178</v>
      </c>
      <c r="C1910" s="2" t="s">
        <v>8726</v>
      </c>
      <c r="D1910" s="47" t="s">
        <v>8813</v>
      </c>
      <c r="E1910" s="2" t="s">
        <v>8727</v>
      </c>
      <c r="F1910" s="2" t="s">
        <v>157</v>
      </c>
      <c r="G1910" s="2" t="s">
        <v>157</v>
      </c>
      <c r="H1910" s="2" t="s">
        <v>8729</v>
      </c>
      <c r="I1910" s="107" t="s">
        <v>8878</v>
      </c>
      <c r="J1910" s="2" t="s">
        <v>8879</v>
      </c>
      <c r="K1910" s="4">
        <f>IFERROR(__xludf.DUMMYFUNCTION("""COMPUTED_VALUE"""),11.0)</f>
        <v>11</v>
      </c>
      <c r="L1910" s="4" t="s">
        <v>8731</v>
      </c>
      <c r="M1910" s="4">
        <v>12.0</v>
      </c>
    </row>
    <row r="1911">
      <c r="A1911" s="54">
        <v>46258.0</v>
      </c>
      <c r="B1911" s="2" t="s">
        <v>178</v>
      </c>
      <c r="C1911" s="2" t="s">
        <v>8726</v>
      </c>
      <c r="D1911" s="47" t="s">
        <v>8813</v>
      </c>
      <c r="E1911" s="2" t="s">
        <v>8727</v>
      </c>
      <c r="F1911" s="2" t="s">
        <v>157</v>
      </c>
      <c r="G1911" s="2" t="s">
        <v>157</v>
      </c>
      <c r="H1911" s="2" t="s">
        <v>8729</v>
      </c>
      <c r="I1911" s="107" t="s">
        <v>8878</v>
      </c>
      <c r="J1911" s="2" t="s">
        <v>8879</v>
      </c>
      <c r="K1911" s="4">
        <f>IFERROR(__xludf.DUMMYFUNCTION("""COMPUTED_VALUE"""),11.0)</f>
        <v>11</v>
      </c>
      <c r="L1911" s="4" t="s">
        <v>8731</v>
      </c>
      <c r="M1911" s="4">
        <v>12.0</v>
      </c>
    </row>
    <row r="1912">
      <c r="A1912" s="54">
        <v>46259.0</v>
      </c>
      <c r="B1912" s="2" t="s">
        <v>178</v>
      </c>
      <c r="C1912" s="2" t="s">
        <v>8726</v>
      </c>
      <c r="D1912" s="47" t="s">
        <v>8813</v>
      </c>
      <c r="E1912" s="2" t="s">
        <v>8727</v>
      </c>
      <c r="F1912" s="2" t="s">
        <v>157</v>
      </c>
      <c r="G1912" s="2" t="s">
        <v>157</v>
      </c>
      <c r="H1912" s="2" t="s">
        <v>8729</v>
      </c>
      <c r="I1912" s="107" t="s">
        <v>8878</v>
      </c>
      <c r="J1912" s="2" t="s">
        <v>8879</v>
      </c>
      <c r="K1912" s="4">
        <f>IFERROR(__xludf.DUMMYFUNCTION("""COMPUTED_VALUE"""),11.0)</f>
        <v>11</v>
      </c>
      <c r="L1912" s="4" t="s">
        <v>8731</v>
      </c>
      <c r="M1912" s="4">
        <v>12.0</v>
      </c>
    </row>
    <row r="1913">
      <c r="A1913" s="54">
        <v>46260.0</v>
      </c>
      <c r="B1913" s="2" t="s">
        <v>178</v>
      </c>
      <c r="C1913" s="2" t="s">
        <v>8726</v>
      </c>
      <c r="D1913" s="47" t="s">
        <v>8813</v>
      </c>
      <c r="E1913" s="2" t="s">
        <v>8727</v>
      </c>
      <c r="F1913" s="2" t="s">
        <v>157</v>
      </c>
      <c r="G1913" s="2" t="s">
        <v>157</v>
      </c>
      <c r="H1913" s="2" t="s">
        <v>8729</v>
      </c>
      <c r="I1913" s="107" t="s">
        <v>8878</v>
      </c>
      <c r="J1913" s="2" t="s">
        <v>8879</v>
      </c>
      <c r="K1913" s="4">
        <f>IFERROR(__xludf.DUMMYFUNCTION("""COMPUTED_VALUE"""),11.0)</f>
        <v>11</v>
      </c>
      <c r="L1913" s="4" t="s">
        <v>8731</v>
      </c>
      <c r="M1913" s="4">
        <v>12.0</v>
      </c>
    </row>
    <row r="1914">
      <c r="A1914" s="54">
        <v>46261.0</v>
      </c>
      <c r="B1914" s="2" t="s">
        <v>178</v>
      </c>
      <c r="C1914" s="2" t="s">
        <v>8726</v>
      </c>
      <c r="D1914" s="47" t="s">
        <v>8813</v>
      </c>
      <c r="E1914" s="2" t="s">
        <v>8727</v>
      </c>
      <c r="F1914" s="2" t="s">
        <v>157</v>
      </c>
      <c r="G1914" s="2" t="s">
        <v>157</v>
      </c>
      <c r="H1914" s="2" t="s">
        <v>8729</v>
      </c>
      <c r="I1914" s="107" t="s">
        <v>8878</v>
      </c>
      <c r="J1914" s="2" t="s">
        <v>8879</v>
      </c>
      <c r="K1914" s="4">
        <f>IFERROR(__xludf.DUMMYFUNCTION("""COMPUTED_VALUE"""),11.0)</f>
        <v>11</v>
      </c>
      <c r="L1914" s="4" t="s">
        <v>8731</v>
      </c>
      <c r="M1914" s="4">
        <v>12.0</v>
      </c>
    </row>
    <row r="1915">
      <c r="A1915" s="54">
        <v>46262.0</v>
      </c>
      <c r="B1915" s="2" t="s">
        <v>178</v>
      </c>
      <c r="C1915" s="2" t="s">
        <v>8726</v>
      </c>
      <c r="D1915" s="47" t="s">
        <v>8813</v>
      </c>
      <c r="E1915" s="2" t="s">
        <v>8727</v>
      </c>
      <c r="F1915" s="2" t="s">
        <v>157</v>
      </c>
      <c r="G1915" s="2" t="s">
        <v>157</v>
      </c>
      <c r="H1915" s="2" t="s">
        <v>8729</v>
      </c>
      <c r="I1915" s="107" t="s">
        <v>8878</v>
      </c>
      <c r="J1915" s="2" t="s">
        <v>8879</v>
      </c>
      <c r="K1915" s="4">
        <f>IFERROR(__xludf.DUMMYFUNCTION("""COMPUTED_VALUE"""),11.0)</f>
        <v>11</v>
      </c>
      <c r="L1915" s="4" t="s">
        <v>8731</v>
      </c>
      <c r="M1915" s="4">
        <v>12.0</v>
      </c>
    </row>
    <row r="1916">
      <c r="A1916" s="54">
        <v>46263.0</v>
      </c>
      <c r="B1916" s="2" t="s">
        <v>178</v>
      </c>
      <c r="C1916" s="2" t="s">
        <v>8726</v>
      </c>
      <c r="D1916" s="47" t="s">
        <v>8813</v>
      </c>
      <c r="E1916" s="2" t="s">
        <v>8727</v>
      </c>
      <c r="F1916" s="2" t="s">
        <v>157</v>
      </c>
      <c r="G1916" s="2" t="s">
        <v>157</v>
      </c>
      <c r="H1916" s="2" t="s">
        <v>8729</v>
      </c>
      <c r="I1916" s="107" t="s">
        <v>8878</v>
      </c>
      <c r="J1916" s="2" t="s">
        <v>8879</v>
      </c>
      <c r="K1916" s="4">
        <f>IFERROR(__xludf.DUMMYFUNCTION("""COMPUTED_VALUE"""),12.0)</f>
        <v>12</v>
      </c>
      <c r="L1916" s="4" t="s">
        <v>8735</v>
      </c>
      <c r="M1916" s="4">
        <v>12.0</v>
      </c>
    </row>
    <row r="1917">
      <c r="A1917" s="54">
        <v>46264.0</v>
      </c>
      <c r="B1917" s="2" t="s">
        <v>178</v>
      </c>
      <c r="C1917" s="2" t="s">
        <v>8726</v>
      </c>
      <c r="D1917" s="47" t="s">
        <v>8813</v>
      </c>
      <c r="E1917" s="2" t="s">
        <v>8727</v>
      </c>
      <c r="F1917" s="2" t="s">
        <v>157</v>
      </c>
      <c r="G1917" s="2" t="s">
        <v>157</v>
      </c>
      <c r="H1917" s="2" t="s">
        <v>8729</v>
      </c>
      <c r="I1917" s="107" t="s">
        <v>8878</v>
      </c>
      <c r="J1917" s="2" t="s">
        <v>8879</v>
      </c>
      <c r="K1917" s="4">
        <f>IFERROR(__xludf.DUMMYFUNCTION("""COMPUTED_VALUE"""),12.0)</f>
        <v>12</v>
      </c>
      <c r="L1917" s="4" t="s">
        <v>8735</v>
      </c>
      <c r="M1917" s="4">
        <v>12.0</v>
      </c>
    </row>
    <row r="1918">
      <c r="A1918" s="54">
        <v>46265.0</v>
      </c>
      <c r="B1918" s="2" t="s">
        <v>178</v>
      </c>
      <c r="C1918" s="2" t="s">
        <v>8726</v>
      </c>
      <c r="D1918" s="47" t="s">
        <v>8813</v>
      </c>
      <c r="E1918" s="2" t="s">
        <v>8727</v>
      </c>
      <c r="F1918" s="2" t="s">
        <v>157</v>
      </c>
      <c r="G1918" s="2" t="s">
        <v>157</v>
      </c>
      <c r="H1918" s="2" t="s">
        <v>8729</v>
      </c>
      <c r="I1918" s="107" t="s">
        <v>8878</v>
      </c>
      <c r="J1918" s="2" t="s">
        <v>8879</v>
      </c>
      <c r="K1918" s="4">
        <f>IFERROR(__xludf.DUMMYFUNCTION("""COMPUTED_VALUE"""),11.0)</f>
        <v>11</v>
      </c>
      <c r="L1918" s="4" t="s">
        <v>8731</v>
      </c>
      <c r="M1918" s="4">
        <v>12.0</v>
      </c>
    </row>
    <row r="1919">
      <c r="A1919" s="54">
        <v>46266.0</v>
      </c>
      <c r="B1919" s="2" t="s">
        <v>178</v>
      </c>
      <c r="C1919" s="2" t="s">
        <v>8726</v>
      </c>
      <c r="D1919" s="47" t="s">
        <v>8813</v>
      </c>
      <c r="E1919" s="2" t="s">
        <v>8727</v>
      </c>
      <c r="F1919" s="2" t="s">
        <v>157</v>
      </c>
      <c r="G1919" s="2" t="s">
        <v>157</v>
      </c>
      <c r="H1919" s="2" t="s">
        <v>8729</v>
      </c>
      <c r="I1919" s="107" t="s">
        <v>8878</v>
      </c>
      <c r="J1919" s="2" t="s">
        <v>8879</v>
      </c>
      <c r="K1919" s="4">
        <f>IFERROR(__xludf.DUMMYFUNCTION("""COMPUTED_VALUE"""),11.0)</f>
        <v>11</v>
      </c>
      <c r="L1919" s="4" t="s">
        <v>8731</v>
      </c>
      <c r="M1919" s="4">
        <v>12.0</v>
      </c>
    </row>
    <row r="1920">
      <c r="A1920" s="54">
        <v>46267.0</v>
      </c>
      <c r="B1920" s="2" t="s">
        <v>178</v>
      </c>
      <c r="C1920" s="2" t="s">
        <v>8726</v>
      </c>
      <c r="D1920" s="47" t="s">
        <v>8813</v>
      </c>
      <c r="E1920" s="2" t="s">
        <v>8727</v>
      </c>
      <c r="F1920" s="2" t="s">
        <v>157</v>
      </c>
      <c r="G1920" s="2" t="s">
        <v>157</v>
      </c>
      <c r="H1920" s="2" t="s">
        <v>8729</v>
      </c>
      <c r="I1920" s="107" t="s">
        <v>8878</v>
      </c>
      <c r="J1920" s="2" t="s">
        <v>8879</v>
      </c>
      <c r="K1920" s="4">
        <f>IFERROR(__xludf.DUMMYFUNCTION("""COMPUTED_VALUE"""),11.0)</f>
        <v>11</v>
      </c>
      <c r="L1920" s="4" t="s">
        <v>8731</v>
      </c>
      <c r="M1920" s="4">
        <v>12.0</v>
      </c>
    </row>
    <row r="1921">
      <c r="A1921" s="54">
        <v>46268.0</v>
      </c>
      <c r="B1921" s="2" t="s">
        <v>178</v>
      </c>
      <c r="C1921" s="2" t="s">
        <v>8726</v>
      </c>
      <c r="D1921" s="47" t="s">
        <v>8813</v>
      </c>
      <c r="E1921" s="2" t="s">
        <v>8727</v>
      </c>
      <c r="F1921" s="2" t="s">
        <v>157</v>
      </c>
      <c r="G1921" s="2" t="s">
        <v>157</v>
      </c>
      <c r="H1921" s="2" t="s">
        <v>8729</v>
      </c>
      <c r="I1921" s="107" t="s">
        <v>8878</v>
      </c>
      <c r="J1921" s="2" t="s">
        <v>8879</v>
      </c>
      <c r="K1921" s="4">
        <f>IFERROR(__xludf.DUMMYFUNCTION("""COMPUTED_VALUE"""),11.0)</f>
        <v>11</v>
      </c>
      <c r="L1921" s="4" t="s">
        <v>8731</v>
      </c>
      <c r="M1921" s="4">
        <v>12.0</v>
      </c>
    </row>
    <row r="1922">
      <c r="A1922" s="54">
        <v>46269.0</v>
      </c>
      <c r="B1922" s="2" t="s">
        <v>178</v>
      </c>
      <c r="C1922" s="2" t="s">
        <v>8726</v>
      </c>
      <c r="D1922" s="47" t="s">
        <v>8813</v>
      </c>
      <c r="E1922" s="2" t="s">
        <v>8727</v>
      </c>
      <c r="F1922" s="2" t="s">
        <v>157</v>
      </c>
      <c r="G1922" s="2" t="s">
        <v>157</v>
      </c>
      <c r="H1922" s="2" t="s">
        <v>8729</v>
      </c>
      <c r="I1922" s="107" t="s">
        <v>8878</v>
      </c>
      <c r="J1922" s="2" t="s">
        <v>8879</v>
      </c>
      <c r="K1922" s="4">
        <f>IFERROR(__xludf.DUMMYFUNCTION("""COMPUTED_VALUE"""),11.0)</f>
        <v>11</v>
      </c>
      <c r="L1922" s="4" t="s">
        <v>8731</v>
      </c>
      <c r="M1922" s="4">
        <v>12.0</v>
      </c>
    </row>
    <row r="1923">
      <c r="A1923" s="54">
        <v>46270.0</v>
      </c>
      <c r="B1923" s="2" t="s">
        <v>178</v>
      </c>
      <c r="C1923" s="2" t="s">
        <v>8726</v>
      </c>
      <c r="D1923" s="47" t="s">
        <v>8813</v>
      </c>
      <c r="E1923" s="2" t="s">
        <v>8727</v>
      </c>
      <c r="F1923" s="2" t="s">
        <v>157</v>
      </c>
      <c r="G1923" s="2" t="s">
        <v>157</v>
      </c>
      <c r="H1923" s="2" t="s">
        <v>8729</v>
      </c>
      <c r="I1923" s="107" t="s">
        <v>8878</v>
      </c>
      <c r="J1923" s="2" t="s">
        <v>8879</v>
      </c>
      <c r="K1923" s="4">
        <f>IFERROR(__xludf.DUMMYFUNCTION("""COMPUTED_VALUE"""),13.0)</f>
        <v>13</v>
      </c>
      <c r="L1923" s="4" t="s">
        <v>8735</v>
      </c>
      <c r="M1923" s="4">
        <v>12.0</v>
      </c>
    </row>
    <row r="1924">
      <c r="A1924" s="54">
        <v>46271.0</v>
      </c>
      <c r="B1924" s="2" t="s">
        <v>178</v>
      </c>
      <c r="C1924" s="2" t="s">
        <v>8726</v>
      </c>
      <c r="D1924" s="47" t="s">
        <v>8813</v>
      </c>
      <c r="E1924" s="2" t="s">
        <v>8727</v>
      </c>
      <c r="F1924" s="2" t="s">
        <v>157</v>
      </c>
      <c r="G1924" s="2" t="s">
        <v>157</v>
      </c>
      <c r="H1924" s="2" t="s">
        <v>8729</v>
      </c>
      <c r="I1924" s="107" t="s">
        <v>8878</v>
      </c>
      <c r="J1924" s="2" t="s">
        <v>8879</v>
      </c>
      <c r="K1924" s="4">
        <f>IFERROR(__xludf.DUMMYFUNCTION("""COMPUTED_VALUE"""),12.0)</f>
        <v>12</v>
      </c>
      <c r="L1924" s="4" t="s">
        <v>8735</v>
      </c>
      <c r="M1924" s="4">
        <v>12.0</v>
      </c>
    </row>
    <row r="1925">
      <c r="A1925" s="54">
        <v>46272.0</v>
      </c>
      <c r="B1925" s="2" t="s">
        <v>178</v>
      </c>
      <c r="C1925" s="2" t="s">
        <v>8726</v>
      </c>
      <c r="D1925" s="47" t="s">
        <v>8813</v>
      </c>
      <c r="E1925" s="2" t="s">
        <v>8727</v>
      </c>
      <c r="F1925" s="2" t="s">
        <v>157</v>
      </c>
      <c r="G1925" s="2" t="s">
        <v>157</v>
      </c>
      <c r="H1925" s="2" t="s">
        <v>8729</v>
      </c>
      <c r="I1925" s="107" t="s">
        <v>8878</v>
      </c>
      <c r="J1925" s="2" t="s">
        <v>8879</v>
      </c>
      <c r="K1925" s="4">
        <f>IFERROR(__xludf.DUMMYFUNCTION("""COMPUTED_VALUE"""),11.0)</f>
        <v>11</v>
      </c>
      <c r="L1925" s="4" t="s">
        <v>8731</v>
      </c>
      <c r="M1925" s="4">
        <v>12.0</v>
      </c>
    </row>
    <row r="1926">
      <c r="A1926" s="54">
        <v>46273.0</v>
      </c>
      <c r="B1926" s="2" t="s">
        <v>178</v>
      </c>
      <c r="C1926" s="2" t="s">
        <v>8726</v>
      </c>
      <c r="D1926" s="47" t="s">
        <v>8813</v>
      </c>
      <c r="E1926" s="2" t="s">
        <v>8727</v>
      </c>
      <c r="F1926" s="2" t="s">
        <v>157</v>
      </c>
      <c r="G1926" s="2" t="s">
        <v>157</v>
      </c>
      <c r="H1926" s="2" t="s">
        <v>8729</v>
      </c>
      <c r="I1926" s="107" t="s">
        <v>8878</v>
      </c>
      <c r="J1926" s="2" t="s">
        <v>8879</v>
      </c>
      <c r="K1926" s="4">
        <f>IFERROR(__xludf.DUMMYFUNCTION("""COMPUTED_VALUE"""),11.0)</f>
        <v>11</v>
      </c>
      <c r="L1926" s="4" t="s">
        <v>8731</v>
      </c>
      <c r="M1926" s="4">
        <v>12.0</v>
      </c>
    </row>
    <row r="1927">
      <c r="A1927" s="54">
        <v>46274.0</v>
      </c>
      <c r="B1927" s="2" t="s">
        <v>178</v>
      </c>
      <c r="C1927" s="2" t="s">
        <v>8726</v>
      </c>
      <c r="D1927" s="47" t="s">
        <v>8813</v>
      </c>
      <c r="E1927" s="2" t="s">
        <v>8727</v>
      </c>
      <c r="F1927" s="2" t="s">
        <v>157</v>
      </c>
      <c r="G1927" s="2" t="s">
        <v>157</v>
      </c>
      <c r="H1927" s="2" t="s">
        <v>8729</v>
      </c>
      <c r="I1927" s="107" t="s">
        <v>8878</v>
      </c>
      <c r="J1927" s="2" t="s">
        <v>8879</v>
      </c>
      <c r="K1927" s="4">
        <f>IFERROR(__xludf.DUMMYFUNCTION("""COMPUTED_VALUE"""),11.0)</f>
        <v>11</v>
      </c>
      <c r="L1927" s="4" t="s">
        <v>8731</v>
      </c>
      <c r="M1927" s="4">
        <v>12.0</v>
      </c>
    </row>
    <row r="1928">
      <c r="A1928" s="54">
        <v>46275.0</v>
      </c>
      <c r="B1928" s="2" t="s">
        <v>178</v>
      </c>
      <c r="C1928" s="2" t="s">
        <v>8726</v>
      </c>
      <c r="D1928" s="47" t="s">
        <v>8813</v>
      </c>
      <c r="E1928" s="2" t="s">
        <v>8727</v>
      </c>
      <c r="F1928" s="2" t="s">
        <v>157</v>
      </c>
      <c r="G1928" s="2" t="s">
        <v>157</v>
      </c>
      <c r="H1928" s="2" t="s">
        <v>8729</v>
      </c>
      <c r="I1928" s="107" t="s">
        <v>8878</v>
      </c>
      <c r="J1928" s="2" t="s">
        <v>8879</v>
      </c>
      <c r="K1928" s="4">
        <f>IFERROR(__xludf.DUMMYFUNCTION("""COMPUTED_VALUE"""),11.0)</f>
        <v>11</v>
      </c>
      <c r="L1928" s="4" t="s">
        <v>8731</v>
      </c>
      <c r="M1928" s="4">
        <v>12.0</v>
      </c>
    </row>
    <row r="1929">
      <c r="A1929" s="54">
        <v>46276.0</v>
      </c>
      <c r="B1929" s="2" t="s">
        <v>178</v>
      </c>
      <c r="C1929" s="2" t="s">
        <v>8726</v>
      </c>
      <c r="D1929" s="47" t="s">
        <v>8813</v>
      </c>
      <c r="E1929" s="2" t="s">
        <v>8727</v>
      </c>
      <c r="F1929" s="2" t="s">
        <v>157</v>
      </c>
      <c r="G1929" s="2" t="s">
        <v>157</v>
      </c>
      <c r="H1929" s="2" t="s">
        <v>8729</v>
      </c>
      <c r="I1929" s="107" t="s">
        <v>8878</v>
      </c>
      <c r="J1929" s="2" t="s">
        <v>8879</v>
      </c>
      <c r="K1929" s="4">
        <f>IFERROR(__xludf.DUMMYFUNCTION("""COMPUTED_VALUE"""),11.0)</f>
        <v>11</v>
      </c>
      <c r="L1929" s="4" t="s">
        <v>8731</v>
      </c>
      <c r="M1929" s="4">
        <v>12.0</v>
      </c>
    </row>
    <row r="1930">
      <c r="A1930" s="54">
        <v>46277.0</v>
      </c>
      <c r="B1930" s="2" t="s">
        <v>178</v>
      </c>
      <c r="C1930" s="2" t="s">
        <v>8726</v>
      </c>
      <c r="D1930" s="47" t="s">
        <v>8813</v>
      </c>
      <c r="E1930" s="2" t="s">
        <v>8727</v>
      </c>
      <c r="F1930" s="2" t="s">
        <v>157</v>
      </c>
      <c r="G1930" s="2" t="s">
        <v>157</v>
      </c>
      <c r="H1930" s="2" t="s">
        <v>8729</v>
      </c>
      <c r="I1930" s="107" t="s">
        <v>8878</v>
      </c>
      <c r="J1930" s="2" t="s">
        <v>8879</v>
      </c>
      <c r="K1930" s="4">
        <f>IFERROR(__xludf.DUMMYFUNCTION("""COMPUTED_VALUE"""),12.0)</f>
        <v>12</v>
      </c>
      <c r="L1930" s="4" t="s">
        <v>8735</v>
      </c>
      <c r="M1930" s="4">
        <v>12.0</v>
      </c>
    </row>
    <row r="1931">
      <c r="A1931" s="54">
        <v>46278.0</v>
      </c>
      <c r="B1931" s="2" t="s">
        <v>178</v>
      </c>
      <c r="C1931" s="2" t="s">
        <v>8726</v>
      </c>
      <c r="D1931" s="47" t="s">
        <v>8813</v>
      </c>
      <c r="E1931" s="2" t="s">
        <v>8727</v>
      </c>
      <c r="F1931" s="2" t="s">
        <v>157</v>
      </c>
      <c r="G1931" s="2" t="s">
        <v>157</v>
      </c>
      <c r="H1931" s="2" t="s">
        <v>8729</v>
      </c>
      <c r="I1931" s="107" t="s">
        <v>8878</v>
      </c>
      <c r="J1931" s="2" t="s">
        <v>8879</v>
      </c>
      <c r="K1931" s="4">
        <f>IFERROR(__xludf.DUMMYFUNCTION("""COMPUTED_VALUE"""),12.0)</f>
        <v>12</v>
      </c>
      <c r="L1931" s="4" t="s">
        <v>8735</v>
      </c>
      <c r="M1931" s="4">
        <v>12.0</v>
      </c>
    </row>
    <row r="1932">
      <c r="A1932" s="54">
        <v>46279.0</v>
      </c>
      <c r="B1932" s="2" t="s">
        <v>178</v>
      </c>
      <c r="C1932" s="2" t="s">
        <v>8726</v>
      </c>
      <c r="D1932" s="47" t="s">
        <v>8813</v>
      </c>
      <c r="E1932" s="2" t="s">
        <v>8727</v>
      </c>
      <c r="F1932" s="2" t="s">
        <v>157</v>
      </c>
      <c r="G1932" s="2" t="s">
        <v>157</v>
      </c>
      <c r="H1932" s="2" t="s">
        <v>8729</v>
      </c>
      <c r="I1932" s="107" t="s">
        <v>8878</v>
      </c>
      <c r="J1932" s="2" t="s">
        <v>8879</v>
      </c>
      <c r="K1932" s="4">
        <f>IFERROR(__xludf.DUMMYFUNCTION("""COMPUTED_VALUE"""),11.0)</f>
        <v>11</v>
      </c>
      <c r="L1932" s="4" t="s">
        <v>8731</v>
      </c>
      <c r="M1932" s="4">
        <v>12.0</v>
      </c>
    </row>
    <row r="1933">
      <c r="A1933" s="54">
        <v>46280.0</v>
      </c>
      <c r="B1933" s="2" t="s">
        <v>178</v>
      </c>
      <c r="C1933" s="2" t="s">
        <v>8726</v>
      </c>
      <c r="D1933" s="47" t="s">
        <v>8813</v>
      </c>
      <c r="E1933" s="2" t="s">
        <v>8727</v>
      </c>
      <c r="F1933" s="2" t="s">
        <v>157</v>
      </c>
      <c r="G1933" s="2" t="s">
        <v>157</v>
      </c>
      <c r="H1933" s="2" t="s">
        <v>8729</v>
      </c>
      <c r="I1933" s="107" t="s">
        <v>8878</v>
      </c>
      <c r="J1933" s="2" t="s">
        <v>8879</v>
      </c>
      <c r="K1933" s="4">
        <f>IFERROR(__xludf.DUMMYFUNCTION("""COMPUTED_VALUE"""),12.0)</f>
        <v>12</v>
      </c>
      <c r="L1933" s="4" t="s">
        <v>8735</v>
      </c>
      <c r="M1933" s="4">
        <v>12.0</v>
      </c>
    </row>
    <row r="1934">
      <c r="A1934" s="54">
        <v>46281.0</v>
      </c>
      <c r="B1934" s="2" t="s">
        <v>178</v>
      </c>
      <c r="C1934" s="2" t="s">
        <v>8726</v>
      </c>
      <c r="D1934" s="47" t="s">
        <v>8813</v>
      </c>
      <c r="E1934" s="2" t="s">
        <v>8727</v>
      </c>
      <c r="F1934" s="2" t="s">
        <v>157</v>
      </c>
      <c r="G1934" s="2" t="s">
        <v>157</v>
      </c>
      <c r="H1934" s="2" t="s">
        <v>8729</v>
      </c>
      <c r="I1934" s="107" t="s">
        <v>8878</v>
      </c>
      <c r="J1934" s="2" t="s">
        <v>8879</v>
      </c>
      <c r="K1934" s="4">
        <f>IFERROR(__xludf.DUMMYFUNCTION("""COMPUTED_VALUE"""),12.0)</f>
        <v>12</v>
      </c>
      <c r="L1934" s="4" t="s">
        <v>8735</v>
      </c>
      <c r="M1934" s="4">
        <v>12.0</v>
      </c>
    </row>
    <row r="1935">
      <c r="A1935" s="54">
        <v>46282.0</v>
      </c>
      <c r="B1935" s="2" t="s">
        <v>178</v>
      </c>
      <c r="C1935" s="2" t="s">
        <v>8726</v>
      </c>
      <c r="D1935" s="47" t="s">
        <v>8813</v>
      </c>
      <c r="E1935" s="2" t="s">
        <v>8727</v>
      </c>
      <c r="F1935" s="2" t="s">
        <v>157</v>
      </c>
      <c r="G1935" s="2" t="s">
        <v>157</v>
      </c>
      <c r="H1935" s="2" t="s">
        <v>8729</v>
      </c>
      <c r="I1935" s="107" t="s">
        <v>8878</v>
      </c>
      <c r="J1935" s="2" t="s">
        <v>8879</v>
      </c>
      <c r="K1935" s="4">
        <f>IFERROR(__xludf.DUMMYFUNCTION("""COMPUTED_VALUE"""),12.0)</f>
        <v>12</v>
      </c>
      <c r="L1935" s="4" t="s">
        <v>8735</v>
      </c>
      <c r="M1935" s="4">
        <v>12.0</v>
      </c>
    </row>
    <row r="1936">
      <c r="A1936" s="54">
        <v>46283.0</v>
      </c>
      <c r="B1936" s="2" t="s">
        <v>178</v>
      </c>
      <c r="C1936" s="2" t="s">
        <v>8726</v>
      </c>
      <c r="D1936" s="47" t="s">
        <v>8813</v>
      </c>
      <c r="E1936" s="2" t="s">
        <v>8727</v>
      </c>
      <c r="F1936" s="2" t="s">
        <v>157</v>
      </c>
      <c r="G1936" s="2" t="s">
        <v>157</v>
      </c>
      <c r="H1936" s="2" t="s">
        <v>8729</v>
      </c>
      <c r="I1936" s="107" t="s">
        <v>8878</v>
      </c>
      <c r="J1936" s="2" t="s">
        <v>8879</v>
      </c>
      <c r="K1936" s="4">
        <f>IFERROR(__xludf.DUMMYFUNCTION("""COMPUTED_VALUE"""),11.0)</f>
        <v>11</v>
      </c>
      <c r="L1936" s="4" t="s">
        <v>8731</v>
      </c>
      <c r="M1936" s="4">
        <v>12.0</v>
      </c>
    </row>
    <row r="1937">
      <c r="A1937" s="54">
        <v>46284.0</v>
      </c>
      <c r="B1937" s="2" t="s">
        <v>178</v>
      </c>
      <c r="C1937" s="2" t="s">
        <v>8726</v>
      </c>
      <c r="D1937" s="47" t="s">
        <v>8813</v>
      </c>
      <c r="E1937" s="2" t="s">
        <v>8727</v>
      </c>
      <c r="F1937" s="2" t="s">
        <v>157</v>
      </c>
      <c r="G1937" s="2" t="s">
        <v>157</v>
      </c>
      <c r="H1937" s="2" t="s">
        <v>8729</v>
      </c>
      <c r="I1937" s="107" t="s">
        <v>8878</v>
      </c>
      <c r="J1937" s="2" t="s">
        <v>8879</v>
      </c>
      <c r="K1937" s="4">
        <f>IFERROR(__xludf.DUMMYFUNCTION("""COMPUTED_VALUE"""),12.0)</f>
        <v>12</v>
      </c>
      <c r="L1937" s="4" t="s">
        <v>8735</v>
      </c>
      <c r="M1937" s="4">
        <v>12.0</v>
      </c>
    </row>
    <row r="1938">
      <c r="A1938" s="54">
        <v>46285.0</v>
      </c>
      <c r="B1938" s="2" t="s">
        <v>178</v>
      </c>
      <c r="C1938" s="2" t="s">
        <v>8726</v>
      </c>
      <c r="D1938" s="47" t="s">
        <v>8813</v>
      </c>
      <c r="E1938" s="2" t="s">
        <v>8727</v>
      </c>
      <c r="F1938" s="2" t="s">
        <v>157</v>
      </c>
      <c r="G1938" s="2" t="s">
        <v>157</v>
      </c>
      <c r="H1938" s="2" t="s">
        <v>8729</v>
      </c>
      <c r="I1938" s="107" t="s">
        <v>8878</v>
      </c>
      <c r="J1938" s="2" t="s">
        <v>8879</v>
      </c>
      <c r="K1938" s="4">
        <f>IFERROR(__xludf.DUMMYFUNCTION("""COMPUTED_VALUE"""),12.0)</f>
        <v>12</v>
      </c>
      <c r="L1938" s="4" t="s">
        <v>8735</v>
      </c>
      <c r="M1938" s="4">
        <v>12.0</v>
      </c>
    </row>
    <row r="1939">
      <c r="A1939" s="54">
        <v>46286.0</v>
      </c>
      <c r="B1939" s="2" t="s">
        <v>178</v>
      </c>
      <c r="C1939" s="2" t="s">
        <v>8726</v>
      </c>
      <c r="D1939" s="47" t="s">
        <v>8813</v>
      </c>
      <c r="E1939" s="2" t="s">
        <v>8727</v>
      </c>
      <c r="F1939" s="2" t="s">
        <v>157</v>
      </c>
      <c r="G1939" s="2" t="s">
        <v>157</v>
      </c>
      <c r="H1939" s="2" t="s">
        <v>8729</v>
      </c>
      <c r="I1939" s="107" t="s">
        <v>8878</v>
      </c>
      <c r="J1939" s="2" t="s">
        <v>8879</v>
      </c>
      <c r="K1939" s="4">
        <f>IFERROR(__xludf.DUMMYFUNCTION("""COMPUTED_VALUE"""),11.0)</f>
        <v>11</v>
      </c>
      <c r="L1939" s="4" t="s">
        <v>8731</v>
      </c>
      <c r="M1939" s="4">
        <v>12.0</v>
      </c>
    </row>
    <row r="1940">
      <c r="A1940" s="54">
        <v>46287.0</v>
      </c>
      <c r="B1940" s="2" t="s">
        <v>178</v>
      </c>
      <c r="C1940" s="2" t="s">
        <v>8726</v>
      </c>
      <c r="D1940" s="47" t="s">
        <v>8813</v>
      </c>
      <c r="E1940" s="2" t="s">
        <v>8727</v>
      </c>
      <c r="F1940" s="2" t="s">
        <v>157</v>
      </c>
      <c r="G1940" s="2" t="s">
        <v>157</v>
      </c>
      <c r="H1940" s="2" t="s">
        <v>8729</v>
      </c>
      <c r="I1940" s="107" t="s">
        <v>8878</v>
      </c>
      <c r="J1940" s="2" t="s">
        <v>8879</v>
      </c>
      <c r="K1940" s="4">
        <f>IFERROR(__xludf.DUMMYFUNCTION("""COMPUTED_VALUE"""),11.0)</f>
        <v>11</v>
      </c>
      <c r="L1940" s="4" t="s">
        <v>8731</v>
      </c>
      <c r="M1940" s="4">
        <v>12.0</v>
      </c>
    </row>
    <row r="1941">
      <c r="A1941" s="54">
        <v>46288.0</v>
      </c>
      <c r="B1941" s="2" t="s">
        <v>178</v>
      </c>
      <c r="C1941" s="2" t="s">
        <v>8726</v>
      </c>
      <c r="D1941" s="47" t="s">
        <v>8813</v>
      </c>
      <c r="E1941" s="2" t="s">
        <v>8727</v>
      </c>
      <c r="F1941" s="2" t="s">
        <v>157</v>
      </c>
      <c r="G1941" s="2" t="s">
        <v>157</v>
      </c>
      <c r="H1941" s="2" t="s">
        <v>8729</v>
      </c>
      <c r="I1941" s="107" t="s">
        <v>8878</v>
      </c>
      <c r="J1941" s="2" t="s">
        <v>8879</v>
      </c>
      <c r="K1941" s="4">
        <f>IFERROR(__xludf.DUMMYFUNCTION("""COMPUTED_VALUE"""),11.0)</f>
        <v>11</v>
      </c>
      <c r="L1941" s="4" t="s">
        <v>8731</v>
      </c>
      <c r="M1941" s="4">
        <v>12.0</v>
      </c>
    </row>
    <row r="1942">
      <c r="A1942" s="54">
        <v>46289.0</v>
      </c>
      <c r="B1942" s="2" t="s">
        <v>178</v>
      </c>
      <c r="C1942" s="2" t="s">
        <v>8726</v>
      </c>
      <c r="D1942" s="47" t="s">
        <v>8813</v>
      </c>
      <c r="E1942" s="2" t="s">
        <v>8727</v>
      </c>
      <c r="F1942" s="2" t="s">
        <v>157</v>
      </c>
      <c r="G1942" s="2" t="s">
        <v>157</v>
      </c>
      <c r="H1942" s="2" t="s">
        <v>8729</v>
      </c>
      <c r="I1942" s="107" t="s">
        <v>8878</v>
      </c>
      <c r="J1942" s="2" t="s">
        <v>8879</v>
      </c>
      <c r="K1942" s="4">
        <f>IFERROR(__xludf.DUMMYFUNCTION("""COMPUTED_VALUE"""),11.0)</f>
        <v>11</v>
      </c>
      <c r="L1942" s="4" t="s">
        <v>8731</v>
      </c>
      <c r="M1942" s="4">
        <v>12.0</v>
      </c>
    </row>
    <row r="1943">
      <c r="A1943" s="54">
        <v>46290.0</v>
      </c>
      <c r="B1943" s="2" t="s">
        <v>178</v>
      </c>
      <c r="C1943" s="2" t="s">
        <v>8726</v>
      </c>
      <c r="D1943" s="47" t="s">
        <v>8813</v>
      </c>
      <c r="E1943" s="2" t="s">
        <v>8727</v>
      </c>
      <c r="F1943" s="2" t="s">
        <v>157</v>
      </c>
      <c r="G1943" s="2" t="s">
        <v>157</v>
      </c>
      <c r="H1943" s="2" t="s">
        <v>8729</v>
      </c>
      <c r="I1943" s="107" t="s">
        <v>8878</v>
      </c>
      <c r="J1943" s="2" t="s">
        <v>8879</v>
      </c>
      <c r="K1943" s="4">
        <f>IFERROR(__xludf.DUMMYFUNCTION("""COMPUTED_VALUE"""),11.0)</f>
        <v>11</v>
      </c>
      <c r="L1943" s="4" t="s">
        <v>8731</v>
      </c>
      <c r="M1943" s="4">
        <v>12.0</v>
      </c>
    </row>
    <row r="1944">
      <c r="A1944" s="54"/>
      <c r="B1944" s="2"/>
      <c r="C1944" s="2"/>
      <c r="D1944" s="2"/>
      <c r="E1944" s="2"/>
      <c r="F1944" s="2"/>
      <c r="G1944" s="2"/>
      <c r="H1944" s="2"/>
      <c r="I1944" s="95"/>
      <c r="J1944" s="2"/>
      <c r="K1944" s="4"/>
      <c r="L1944" s="4"/>
      <c r="M1944" s="4"/>
    </row>
    <row r="1945">
      <c r="A1945" s="85">
        <v>45927.0</v>
      </c>
      <c r="B1945" s="22" t="s">
        <v>932</v>
      </c>
      <c r="C1945" s="22" t="s">
        <v>8726</v>
      </c>
      <c r="D1945" s="82" t="s">
        <v>8813</v>
      </c>
      <c r="E1945" s="22" t="s">
        <v>8727</v>
      </c>
      <c r="F1945" s="22" t="s">
        <v>157</v>
      </c>
      <c r="G1945" s="22" t="s">
        <v>157</v>
      </c>
      <c r="H1945" s="22" t="s">
        <v>8729</v>
      </c>
      <c r="I1945" s="108" t="s">
        <v>8890</v>
      </c>
      <c r="J1945" s="22" t="s">
        <v>8891</v>
      </c>
      <c r="K1945" s="4">
        <f>IFERROR(__xludf.DUMMYFUNCTION("""COMPUTED_VALUE"""),11.0)</f>
        <v>11</v>
      </c>
      <c r="L1945" s="4" t="s">
        <v>8731</v>
      </c>
      <c r="M1945" s="4">
        <v>12.0</v>
      </c>
    </row>
    <row r="1946">
      <c r="A1946" s="85">
        <v>45928.0</v>
      </c>
      <c r="B1946" s="22" t="s">
        <v>932</v>
      </c>
      <c r="C1946" s="22" t="s">
        <v>8726</v>
      </c>
      <c r="D1946" s="82" t="s">
        <v>8813</v>
      </c>
      <c r="E1946" s="22" t="s">
        <v>8892</v>
      </c>
      <c r="F1946" s="106" t="s">
        <v>8893</v>
      </c>
      <c r="G1946" s="106" t="s">
        <v>8894</v>
      </c>
      <c r="H1946" s="22" t="s">
        <v>8729</v>
      </c>
      <c r="I1946" s="108" t="s">
        <v>8895</v>
      </c>
      <c r="J1946" s="22" t="s">
        <v>8896</v>
      </c>
      <c r="K1946" s="4">
        <f>IFERROR(__xludf.DUMMYFUNCTION("""COMPUTED_VALUE"""),11.0)</f>
        <v>11</v>
      </c>
      <c r="L1946" s="4" t="s">
        <v>8731</v>
      </c>
      <c r="M1946" s="4">
        <v>12.0</v>
      </c>
    </row>
    <row r="1947">
      <c r="A1947" s="85">
        <v>45929.0</v>
      </c>
      <c r="B1947" s="22" t="s">
        <v>932</v>
      </c>
      <c r="C1947" s="22" t="s">
        <v>8726</v>
      </c>
      <c r="D1947" s="82" t="s">
        <v>8813</v>
      </c>
      <c r="E1947" s="22" t="s">
        <v>8727</v>
      </c>
      <c r="F1947" s="22" t="s">
        <v>157</v>
      </c>
      <c r="G1947" s="22" t="s">
        <v>157</v>
      </c>
      <c r="H1947" s="22" t="s">
        <v>8729</v>
      </c>
      <c r="I1947" s="108" t="s">
        <v>8890</v>
      </c>
      <c r="J1947" s="22" t="s">
        <v>8891</v>
      </c>
      <c r="K1947" s="4">
        <f>IFERROR(__xludf.DUMMYFUNCTION("""COMPUTED_VALUE"""),11.0)</f>
        <v>11</v>
      </c>
      <c r="L1947" s="4" t="s">
        <v>8731</v>
      </c>
      <c r="M1947" s="4">
        <v>12.0</v>
      </c>
    </row>
    <row r="1948">
      <c r="A1948" s="85">
        <v>45930.0</v>
      </c>
      <c r="B1948" s="22" t="s">
        <v>932</v>
      </c>
      <c r="C1948" s="22" t="s">
        <v>8726</v>
      </c>
      <c r="D1948" s="82" t="s">
        <v>8813</v>
      </c>
      <c r="E1948" s="22" t="s">
        <v>8727</v>
      </c>
      <c r="F1948" s="22" t="s">
        <v>157</v>
      </c>
      <c r="G1948" s="22" t="s">
        <v>157</v>
      </c>
      <c r="H1948" s="22" t="s">
        <v>8729</v>
      </c>
      <c r="I1948" s="108" t="s">
        <v>8890</v>
      </c>
      <c r="J1948" s="22" t="s">
        <v>8891</v>
      </c>
      <c r="K1948" s="4">
        <f>IFERROR(__xludf.DUMMYFUNCTION("""COMPUTED_VALUE"""),11.0)</f>
        <v>11</v>
      </c>
      <c r="L1948" s="4" t="s">
        <v>8731</v>
      </c>
      <c r="M1948" s="4">
        <v>12.0</v>
      </c>
    </row>
    <row r="1949">
      <c r="A1949" s="85">
        <v>45931.0</v>
      </c>
      <c r="B1949" s="22" t="s">
        <v>932</v>
      </c>
      <c r="C1949" s="22" t="s">
        <v>8726</v>
      </c>
      <c r="D1949" s="82" t="s">
        <v>8813</v>
      </c>
      <c r="E1949" s="22" t="s">
        <v>8727</v>
      </c>
      <c r="F1949" s="22" t="s">
        <v>157</v>
      </c>
      <c r="G1949" s="22" t="s">
        <v>157</v>
      </c>
      <c r="H1949" s="22" t="s">
        <v>8729</v>
      </c>
      <c r="I1949" s="108" t="s">
        <v>8890</v>
      </c>
      <c r="J1949" s="22" t="s">
        <v>8891</v>
      </c>
      <c r="K1949" s="4">
        <f>IFERROR(__xludf.DUMMYFUNCTION("""COMPUTED_VALUE"""),11.0)</f>
        <v>11</v>
      </c>
      <c r="L1949" s="4" t="s">
        <v>8731</v>
      </c>
      <c r="M1949" s="4">
        <v>12.0</v>
      </c>
    </row>
    <row r="1950">
      <c r="A1950" s="85">
        <v>45932.0</v>
      </c>
      <c r="B1950" s="22" t="s">
        <v>932</v>
      </c>
      <c r="C1950" s="22" t="s">
        <v>8726</v>
      </c>
      <c r="D1950" s="82" t="s">
        <v>8813</v>
      </c>
      <c r="E1950" s="22" t="s">
        <v>8727</v>
      </c>
      <c r="F1950" s="22" t="s">
        <v>157</v>
      </c>
      <c r="G1950" s="22" t="s">
        <v>157</v>
      </c>
      <c r="H1950" s="22" t="s">
        <v>8729</v>
      </c>
      <c r="I1950" s="108" t="s">
        <v>8890</v>
      </c>
      <c r="J1950" s="22" t="s">
        <v>8891</v>
      </c>
      <c r="K1950" s="4">
        <f>IFERROR(__xludf.DUMMYFUNCTION("""COMPUTED_VALUE"""),11.0)</f>
        <v>11</v>
      </c>
      <c r="L1950" s="4" t="s">
        <v>8731</v>
      </c>
      <c r="M1950" s="4">
        <v>12.0</v>
      </c>
    </row>
    <row r="1951">
      <c r="A1951" s="85">
        <v>45933.0</v>
      </c>
      <c r="B1951" s="22" t="s">
        <v>932</v>
      </c>
      <c r="C1951" s="22" t="s">
        <v>8726</v>
      </c>
      <c r="D1951" s="82" t="s">
        <v>8813</v>
      </c>
      <c r="E1951" s="22" t="s">
        <v>8727</v>
      </c>
      <c r="F1951" s="22" t="s">
        <v>157</v>
      </c>
      <c r="G1951" s="22" t="s">
        <v>157</v>
      </c>
      <c r="H1951" s="22" t="s">
        <v>8729</v>
      </c>
      <c r="I1951" s="108" t="s">
        <v>8890</v>
      </c>
      <c r="J1951" s="22" t="s">
        <v>8891</v>
      </c>
      <c r="K1951" s="4">
        <f>IFERROR(__xludf.DUMMYFUNCTION("""COMPUTED_VALUE"""),11.0)</f>
        <v>11</v>
      </c>
      <c r="L1951" s="4" t="s">
        <v>8731</v>
      </c>
      <c r="M1951" s="4">
        <v>12.0</v>
      </c>
    </row>
    <row r="1952">
      <c r="A1952" s="85">
        <v>45934.0</v>
      </c>
      <c r="B1952" s="22" t="s">
        <v>932</v>
      </c>
      <c r="C1952" s="22" t="s">
        <v>8726</v>
      </c>
      <c r="D1952" s="82" t="s">
        <v>8813</v>
      </c>
      <c r="E1952" s="22" t="s">
        <v>8727</v>
      </c>
      <c r="F1952" s="22" t="s">
        <v>157</v>
      </c>
      <c r="G1952" s="22" t="s">
        <v>157</v>
      </c>
      <c r="H1952" s="22" t="s">
        <v>8729</v>
      </c>
      <c r="I1952" s="108" t="s">
        <v>8890</v>
      </c>
      <c r="J1952" s="22" t="s">
        <v>8891</v>
      </c>
      <c r="K1952" s="4">
        <f>IFERROR(__xludf.DUMMYFUNCTION("""COMPUTED_VALUE"""),11.0)</f>
        <v>11</v>
      </c>
      <c r="L1952" s="4" t="s">
        <v>8731</v>
      </c>
      <c r="M1952" s="4">
        <v>12.0</v>
      </c>
    </row>
    <row r="1953">
      <c r="A1953" s="85">
        <v>45935.0</v>
      </c>
      <c r="B1953" s="22" t="s">
        <v>932</v>
      </c>
      <c r="C1953" s="22" t="s">
        <v>8726</v>
      </c>
      <c r="D1953" s="82" t="s">
        <v>8813</v>
      </c>
      <c r="E1953" s="22" t="s">
        <v>8727</v>
      </c>
      <c r="F1953" s="22" t="s">
        <v>157</v>
      </c>
      <c r="G1953" s="22" t="s">
        <v>157</v>
      </c>
      <c r="H1953" s="22" t="s">
        <v>8729</v>
      </c>
      <c r="I1953" s="108" t="s">
        <v>8890</v>
      </c>
      <c r="J1953" s="22" t="s">
        <v>8891</v>
      </c>
      <c r="K1953" s="4">
        <f>IFERROR(__xludf.DUMMYFUNCTION("""COMPUTED_VALUE"""),11.0)</f>
        <v>11</v>
      </c>
      <c r="L1953" s="4" t="s">
        <v>8731</v>
      </c>
      <c r="M1953" s="4">
        <v>12.0</v>
      </c>
    </row>
    <row r="1954">
      <c r="A1954" s="85">
        <v>45936.0</v>
      </c>
      <c r="B1954" s="22" t="s">
        <v>932</v>
      </c>
      <c r="C1954" s="22" t="s">
        <v>8726</v>
      </c>
      <c r="D1954" s="82" t="s">
        <v>8813</v>
      </c>
      <c r="E1954" s="22" t="s">
        <v>8727</v>
      </c>
      <c r="F1954" s="22" t="s">
        <v>157</v>
      </c>
      <c r="G1954" s="22" t="s">
        <v>157</v>
      </c>
      <c r="H1954" s="22" t="s">
        <v>8729</v>
      </c>
      <c r="I1954" s="108" t="s">
        <v>8890</v>
      </c>
      <c r="J1954" s="22" t="s">
        <v>8891</v>
      </c>
      <c r="K1954" s="4">
        <f>IFERROR(__xludf.DUMMYFUNCTION("""COMPUTED_VALUE"""),11.0)</f>
        <v>11</v>
      </c>
      <c r="L1954" s="4" t="s">
        <v>8731</v>
      </c>
      <c r="M1954" s="4">
        <v>12.0</v>
      </c>
    </row>
    <row r="1955">
      <c r="A1955" s="85">
        <v>45937.0</v>
      </c>
      <c r="B1955" s="22" t="s">
        <v>932</v>
      </c>
      <c r="C1955" s="22" t="s">
        <v>8726</v>
      </c>
      <c r="D1955" s="82" t="s">
        <v>8813</v>
      </c>
      <c r="E1955" s="22" t="s">
        <v>8727</v>
      </c>
      <c r="F1955" s="22" t="s">
        <v>157</v>
      </c>
      <c r="G1955" s="22" t="s">
        <v>157</v>
      </c>
      <c r="H1955" s="22" t="s">
        <v>8729</v>
      </c>
      <c r="I1955" s="108" t="s">
        <v>8890</v>
      </c>
      <c r="J1955" s="22" t="s">
        <v>8891</v>
      </c>
      <c r="K1955" s="4">
        <f>IFERROR(__xludf.DUMMYFUNCTION("""COMPUTED_VALUE"""),11.0)</f>
        <v>11</v>
      </c>
      <c r="L1955" s="4" t="s">
        <v>8731</v>
      </c>
      <c r="M1955" s="4">
        <v>12.0</v>
      </c>
    </row>
    <row r="1956">
      <c r="A1956" s="85">
        <v>45938.0</v>
      </c>
      <c r="B1956" s="22" t="s">
        <v>932</v>
      </c>
      <c r="C1956" s="22" t="s">
        <v>8726</v>
      </c>
      <c r="D1956" s="82" t="s">
        <v>8813</v>
      </c>
      <c r="E1956" s="22" t="s">
        <v>8727</v>
      </c>
      <c r="F1956" s="22" t="s">
        <v>157</v>
      </c>
      <c r="G1956" s="22" t="s">
        <v>157</v>
      </c>
      <c r="H1956" s="22" t="s">
        <v>8729</v>
      </c>
      <c r="I1956" s="108" t="s">
        <v>8890</v>
      </c>
      <c r="J1956" s="22" t="s">
        <v>8891</v>
      </c>
      <c r="K1956" s="4">
        <f>IFERROR(__xludf.DUMMYFUNCTION("""COMPUTED_VALUE"""),11.0)</f>
        <v>11</v>
      </c>
      <c r="L1956" s="4" t="s">
        <v>8731</v>
      </c>
      <c r="M1956" s="4">
        <v>12.0</v>
      </c>
    </row>
    <row r="1957">
      <c r="A1957" s="85">
        <v>45939.0</v>
      </c>
      <c r="B1957" s="22" t="s">
        <v>932</v>
      </c>
      <c r="C1957" s="22" t="s">
        <v>8726</v>
      </c>
      <c r="D1957" s="82" t="s">
        <v>8813</v>
      </c>
      <c r="E1957" s="22" t="s">
        <v>8727</v>
      </c>
      <c r="F1957" s="22" t="s">
        <v>157</v>
      </c>
      <c r="G1957" s="22" t="s">
        <v>157</v>
      </c>
      <c r="H1957" s="22" t="s">
        <v>8729</v>
      </c>
      <c r="I1957" s="108" t="s">
        <v>8890</v>
      </c>
      <c r="J1957" s="22" t="s">
        <v>8891</v>
      </c>
      <c r="K1957" s="4">
        <f>IFERROR(__xludf.DUMMYFUNCTION("""COMPUTED_VALUE"""),11.0)</f>
        <v>11</v>
      </c>
      <c r="L1957" s="4" t="s">
        <v>8731</v>
      </c>
      <c r="M1957" s="4">
        <v>12.0</v>
      </c>
    </row>
    <row r="1958">
      <c r="A1958" s="85">
        <v>45940.0</v>
      </c>
      <c r="B1958" s="22" t="s">
        <v>932</v>
      </c>
      <c r="C1958" s="22" t="s">
        <v>8726</v>
      </c>
      <c r="D1958" s="82" t="s">
        <v>151</v>
      </c>
      <c r="E1958" s="22" t="s">
        <v>8897</v>
      </c>
      <c r="F1958" s="106" t="s">
        <v>2297</v>
      </c>
      <c r="G1958" s="106" t="s">
        <v>2296</v>
      </c>
      <c r="H1958" s="22" t="s">
        <v>8738</v>
      </c>
      <c r="I1958" s="108" t="s">
        <v>8898</v>
      </c>
      <c r="J1958" s="22" t="s">
        <v>8899</v>
      </c>
      <c r="K1958" s="4">
        <f>IFERROR(__xludf.DUMMYFUNCTION("""COMPUTED_VALUE"""),11.0)</f>
        <v>11</v>
      </c>
      <c r="L1958" s="4" t="s">
        <v>8731</v>
      </c>
      <c r="M1958" s="4">
        <v>12.0</v>
      </c>
    </row>
    <row r="1959">
      <c r="A1959" s="85">
        <v>45941.0</v>
      </c>
      <c r="B1959" s="22" t="s">
        <v>932</v>
      </c>
      <c r="C1959" s="22" t="s">
        <v>8726</v>
      </c>
      <c r="D1959" s="82" t="s">
        <v>8813</v>
      </c>
      <c r="E1959" s="22" t="s">
        <v>8727</v>
      </c>
      <c r="F1959" s="22" t="s">
        <v>157</v>
      </c>
      <c r="G1959" s="22" t="s">
        <v>157</v>
      </c>
      <c r="H1959" s="22" t="s">
        <v>8729</v>
      </c>
      <c r="I1959" s="108" t="s">
        <v>8890</v>
      </c>
      <c r="J1959" s="22" t="s">
        <v>8891</v>
      </c>
      <c r="K1959" s="4">
        <f>IFERROR(__xludf.DUMMYFUNCTION("""COMPUTED_VALUE"""),11.0)</f>
        <v>11</v>
      </c>
      <c r="L1959" s="4" t="s">
        <v>8731</v>
      </c>
      <c r="M1959" s="4">
        <v>12.0</v>
      </c>
    </row>
    <row r="1960">
      <c r="A1960" s="85">
        <v>45942.0</v>
      </c>
      <c r="B1960" s="22" t="s">
        <v>932</v>
      </c>
      <c r="C1960" s="22" t="s">
        <v>8726</v>
      </c>
      <c r="D1960" s="82" t="s">
        <v>8813</v>
      </c>
      <c r="E1960" s="22" t="s">
        <v>8727</v>
      </c>
      <c r="F1960" s="22" t="s">
        <v>157</v>
      </c>
      <c r="G1960" s="22" t="s">
        <v>157</v>
      </c>
      <c r="H1960" s="22" t="s">
        <v>8729</v>
      </c>
      <c r="I1960" s="108" t="s">
        <v>8890</v>
      </c>
      <c r="J1960" s="22" t="s">
        <v>8891</v>
      </c>
      <c r="K1960" s="4">
        <f>IFERROR(__xludf.DUMMYFUNCTION("""COMPUTED_VALUE"""),11.0)</f>
        <v>11</v>
      </c>
      <c r="L1960" s="4" t="s">
        <v>8731</v>
      </c>
      <c r="M1960" s="4">
        <v>12.0</v>
      </c>
    </row>
    <row r="1961">
      <c r="A1961" s="85">
        <v>45943.0</v>
      </c>
      <c r="B1961" s="22" t="s">
        <v>932</v>
      </c>
      <c r="C1961" s="22" t="s">
        <v>8726</v>
      </c>
      <c r="D1961" s="82" t="s">
        <v>8813</v>
      </c>
      <c r="E1961" s="22" t="s">
        <v>8727</v>
      </c>
      <c r="F1961" s="22" t="s">
        <v>157</v>
      </c>
      <c r="G1961" s="22" t="s">
        <v>157</v>
      </c>
      <c r="H1961" s="22" t="s">
        <v>8729</v>
      </c>
      <c r="I1961" s="108" t="s">
        <v>8890</v>
      </c>
      <c r="J1961" s="22" t="s">
        <v>8891</v>
      </c>
      <c r="K1961" s="4">
        <f>IFERROR(__xludf.DUMMYFUNCTION("""COMPUTED_VALUE"""),11.0)</f>
        <v>11</v>
      </c>
      <c r="L1961" s="4" t="s">
        <v>8731</v>
      </c>
      <c r="M1961" s="4">
        <v>12.0</v>
      </c>
    </row>
    <row r="1962">
      <c r="A1962" s="85">
        <v>45944.0</v>
      </c>
      <c r="B1962" s="22" t="s">
        <v>932</v>
      </c>
      <c r="C1962" s="22" t="s">
        <v>8726</v>
      </c>
      <c r="D1962" s="82" t="s">
        <v>8813</v>
      </c>
      <c r="E1962" s="22" t="s">
        <v>8727</v>
      </c>
      <c r="F1962" s="22" t="s">
        <v>157</v>
      </c>
      <c r="G1962" s="22" t="s">
        <v>157</v>
      </c>
      <c r="H1962" s="22" t="s">
        <v>8729</v>
      </c>
      <c r="I1962" s="108" t="s">
        <v>8890</v>
      </c>
      <c r="J1962" s="22" t="s">
        <v>8891</v>
      </c>
      <c r="K1962" s="4">
        <f>IFERROR(__xludf.DUMMYFUNCTION("""COMPUTED_VALUE"""),11.0)</f>
        <v>11</v>
      </c>
      <c r="L1962" s="4" t="s">
        <v>8731</v>
      </c>
      <c r="M1962" s="4">
        <v>12.0</v>
      </c>
    </row>
    <row r="1963">
      <c r="A1963" s="85">
        <v>45945.0</v>
      </c>
      <c r="B1963" s="22" t="s">
        <v>932</v>
      </c>
      <c r="C1963" s="22" t="s">
        <v>8726</v>
      </c>
      <c r="D1963" s="82" t="s">
        <v>8813</v>
      </c>
      <c r="E1963" s="22" t="s">
        <v>8727</v>
      </c>
      <c r="F1963" s="22" t="s">
        <v>157</v>
      </c>
      <c r="G1963" s="22" t="s">
        <v>157</v>
      </c>
      <c r="H1963" s="22" t="s">
        <v>8729</v>
      </c>
      <c r="I1963" s="108" t="s">
        <v>8890</v>
      </c>
      <c r="J1963" s="22" t="s">
        <v>8891</v>
      </c>
      <c r="K1963" s="4">
        <f>IFERROR(__xludf.DUMMYFUNCTION("""COMPUTED_VALUE"""),11.0)</f>
        <v>11</v>
      </c>
      <c r="L1963" s="4" t="s">
        <v>8731</v>
      </c>
      <c r="M1963" s="4">
        <v>12.0</v>
      </c>
    </row>
    <row r="1964">
      <c r="A1964" s="85">
        <v>45946.0</v>
      </c>
      <c r="B1964" s="22" t="s">
        <v>932</v>
      </c>
      <c r="C1964" s="22" t="s">
        <v>8726</v>
      </c>
      <c r="D1964" s="82" t="s">
        <v>8813</v>
      </c>
      <c r="E1964" s="22" t="s">
        <v>8727</v>
      </c>
      <c r="F1964" s="22" t="s">
        <v>157</v>
      </c>
      <c r="G1964" s="22" t="s">
        <v>157</v>
      </c>
      <c r="H1964" s="22" t="s">
        <v>8729</v>
      </c>
      <c r="I1964" s="108" t="s">
        <v>8890</v>
      </c>
      <c r="J1964" s="22" t="s">
        <v>8891</v>
      </c>
      <c r="K1964" s="4">
        <f>IFERROR(__xludf.DUMMYFUNCTION("""COMPUTED_VALUE"""),11.0)</f>
        <v>11</v>
      </c>
      <c r="L1964" s="4" t="s">
        <v>8731</v>
      </c>
      <c r="M1964" s="4">
        <v>12.0</v>
      </c>
    </row>
    <row r="1965">
      <c r="A1965" s="85">
        <v>45947.0</v>
      </c>
      <c r="B1965" s="22" t="s">
        <v>932</v>
      </c>
      <c r="C1965" s="22" t="s">
        <v>8726</v>
      </c>
      <c r="D1965" s="82" t="s">
        <v>8813</v>
      </c>
      <c r="E1965" s="22" t="s">
        <v>8727</v>
      </c>
      <c r="F1965" s="22" t="s">
        <v>157</v>
      </c>
      <c r="G1965" s="22" t="s">
        <v>157</v>
      </c>
      <c r="H1965" s="22" t="s">
        <v>8729</v>
      </c>
      <c r="I1965" s="108" t="s">
        <v>8890</v>
      </c>
      <c r="J1965" s="22" t="s">
        <v>8891</v>
      </c>
      <c r="K1965" s="4">
        <f>IFERROR(__xludf.DUMMYFUNCTION("""COMPUTED_VALUE"""),11.0)</f>
        <v>11</v>
      </c>
      <c r="L1965" s="4" t="s">
        <v>8731</v>
      </c>
      <c r="M1965" s="4">
        <v>12.0</v>
      </c>
    </row>
    <row r="1966">
      <c r="A1966" s="85">
        <v>45948.0</v>
      </c>
      <c r="B1966" s="22" t="s">
        <v>932</v>
      </c>
      <c r="C1966" s="22" t="s">
        <v>8726</v>
      </c>
      <c r="D1966" s="82" t="s">
        <v>8813</v>
      </c>
      <c r="E1966" s="22" t="s">
        <v>8727</v>
      </c>
      <c r="F1966" s="22" t="s">
        <v>157</v>
      </c>
      <c r="G1966" s="22" t="s">
        <v>157</v>
      </c>
      <c r="H1966" s="22" t="s">
        <v>8729</v>
      </c>
      <c r="I1966" s="108" t="s">
        <v>8890</v>
      </c>
      <c r="J1966" s="22" t="s">
        <v>8891</v>
      </c>
      <c r="K1966" s="4">
        <f>IFERROR(__xludf.DUMMYFUNCTION("""COMPUTED_VALUE"""),11.0)</f>
        <v>11</v>
      </c>
      <c r="L1966" s="4" t="s">
        <v>8731</v>
      </c>
      <c r="M1966" s="4">
        <v>12.0</v>
      </c>
    </row>
    <row r="1967">
      <c r="A1967" s="85">
        <v>45949.0</v>
      </c>
      <c r="B1967" s="22" t="s">
        <v>932</v>
      </c>
      <c r="C1967" s="22" t="s">
        <v>8726</v>
      </c>
      <c r="D1967" s="82" t="s">
        <v>8813</v>
      </c>
      <c r="E1967" s="22" t="s">
        <v>8727</v>
      </c>
      <c r="F1967" s="22" t="s">
        <v>157</v>
      </c>
      <c r="G1967" s="22" t="s">
        <v>157</v>
      </c>
      <c r="H1967" s="22" t="s">
        <v>8729</v>
      </c>
      <c r="I1967" s="108" t="s">
        <v>8890</v>
      </c>
      <c r="J1967" s="22" t="s">
        <v>8891</v>
      </c>
      <c r="K1967" s="4">
        <f>IFERROR(__xludf.DUMMYFUNCTION("""COMPUTED_VALUE"""),11.0)</f>
        <v>11</v>
      </c>
      <c r="L1967" s="4" t="s">
        <v>8731</v>
      </c>
      <c r="M1967" s="4">
        <v>12.0</v>
      </c>
    </row>
    <row r="1968">
      <c r="A1968" s="85">
        <v>45950.0</v>
      </c>
      <c r="B1968" s="22" t="s">
        <v>932</v>
      </c>
      <c r="C1968" s="22" t="s">
        <v>8726</v>
      </c>
      <c r="D1968" s="82" t="s">
        <v>8813</v>
      </c>
      <c r="E1968" s="22" t="s">
        <v>8727</v>
      </c>
      <c r="F1968" s="22" t="s">
        <v>157</v>
      </c>
      <c r="G1968" s="22" t="s">
        <v>157</v>
      </c>
      <c r="H1968" s="22" t="s">
        <v>8729</v>
      </c>
      <c r="I1968" s="108" t="s">
        <v>8890</v>
      </c>
      <c r="J1968" s="22" t="s">
        <v>8891</v>
      </c>
      <c r="K1968" s="4">
        <f>IFERROR(__xludf.DUMMYFUNCTION("""COMPUTED_VALUE"""),11.0)</f>
        <v>11</v>
      </c>
      <c r="L1968" s="4" t="s">
        <v>8731</v>
      </c>
      <c r="M1968" s="4">
        <v>12.0</v>
      </c>
    </row>
    <row r="1969">
      <c r="A1969" s="85">
        <v>45951.0</v>
      </c>
      <c r="B1969" s="22" t="s">
        <v>932</v>
      </c>
      <c r="C1969" s="22" t="s">
        <v>8726</v>
      </c>
      <c r="D1969" s="82" t="s">
        <v>8813</v>
      </c>
      <c r="E1969" s="22" t="s">
        <v>8727</v>
      </c>
      <c r="F1969" s="22" t="s">
        <v>157</v>
      </c>
      <c r="G1969" s="22" t="s">
        <v>157</v>
      </c>
      <c r="H1969" s="22" t="s">
        <v>8729</v>
      </c>
      <c r="I1969" s="108" t="s">
        <v>8890</v>
      </c>
      <c r="J1969" s="22" t="s">
        <v>8891</v>
      </c>
      <c r="K1969" s="4">
        <f>IFERROR(__xludf.DUMMYFUNCTION("""COMPUTED_VALUE"""),11.0)</f>
        <v>11</v>
      </c>
      <c r="L1969" s="4" t="s">
        <v>8731</v>
      </c>
      <c r="M1969" s="4">
        <v>12.0</v>
      </c>
    </row>
    <row r="1970">
      <c r="A1970" s="85">
        <v>45952.0</v>
      </c>
      <c r="B1970" s="22" t="s">
        <v>932</v>
      </c>
      <c r="C1970" s="22" t="s">
        <v>8726</v>
      </c>
      <c r="D1970" s="82" t="s">
        <v>8813</v>
      </c>
      <c r="E1970" s="22" t="s">
        <v>8727</v>
      </c>
      <c r="F1970" s="22" t="s">
        <v>157</v>
      </c>
      <c r="G1970" s="22" t="s">
        <v>157</v>
      </c>
      <c r="H1970" s="22" t="s">
        <v>8729</v>
      </c>
      <c r="I1970" s="108" t="s">
        <v>8890</v>
      </c>
      <c r="J1970" s="22" t="s">
        <v>8891</v>
      </c>
      <c r="K1970" s="4">
        <f>IFERROR(__xludf.DUMMYFUNCTION("""COMPUTED_VALUE"""),11.0)</f>
        <v>11</v>
      </c>
      <c r="L1970" s="4" t="s">
        <v>8731</v>
      </c>
      <c r="M1970" s="4">
        <v>12.0</v>
      </c>
    </row>
    <row r="1971">
      <c r="A1971" s="85">
        <v>45953.0</v>
      </c>
      <c r="B1971" s="22" t="s">
        <v>932</v>
      </c>
      <c r="C1971" s="22" t="s">
        <v>8726</v>
      </c>
      <c r="D1971" s="82" t="s">
        <v>8813</v>
      </c>
      <c r="E1971" s="22" t="s">
        <v>8727</v>
      </c>
      <c r="F1971" s="22" t="s">
        <v>157</v>
      </c>
      <c r="G1971" s="22" t="s">
        <v>157</v>
      </c>
      <c r="H1971" s="22" t="s">
        <v>8729</v>
      </c>
      <c r="I1971" s="108" t="s">
        <v>8890</v>
      </c>
      <c r="J1971" s="22" t="s">
        <v>8891</v>
      </c>
      <c r="K1971" s="4">
        <f>IFERROR(__xludf.DUMMYFUNCTION("""COMPUTED_VALUE"""),11.0)</f>
        <v>11</v>
      </c>
      <c r="L1971" s="4" t="s">
        <v>8731</v>
      </c>
      <c r="M1971" s="4">
        <v>12.0</v>
      </c>
    </row>
    <row r="1972">
      <c r="A1972" s="85">
        <v>45954.0</v>
      </c>
      <c r="B1972" s="22" t="s">
        <v>932</v>
      </c>
      <c r="C1972" s="22" t="s">
        <v>8726</v>
      </c>
      <c r="D1972" s="82" t="s">
        <v>8813</v>
      </c>
      <c r="E1972" s="22" t="s">
        <v>8727</v>
      </c>
      <c r="F1972" s="22" t="s">
        <v>157</v>
      </c>
      <c r="G1972" s="22" t="s">
        <v>157</v>
      </c>
      <c r="H1972" s="22" t="s">
        <v>8729</v>
      </c>
      <c r="I1972" s="108" t="s">
        <v>8890</v>
      </c>
      <c r="J1972" s="22" t="s">
        <v>8891</v>
      </c>
      <c r="K1972" s="4">
        <f>IFERROR(__xludf.DUMMYFUNCTION("""COMPUTED_VALUE"""),12.0)</f>
        <v>12</v>
      </c>
      <c r="L1972" s="4" t="s">
        <v>8735</v>
      </c>
      <c r="M1972" s="4">
        <v>12.0</v>
      </c>
    </row>
    <row r="1973">
      <c r="A1973" s="85">
        <v>45955.0</v>
      </c>
      <c r="B1973" s="22" t="s">
        <v>932</v>
      </c>
      <c r="C1973" s="22" t="s">
        <v>8726</v>
      </c>
      <c r="D1973" s="82" t="s">
        <v>8813</v>
      </c>
      <c r="E1973" s="22" t="s">
        <v>8727</v>
      </c>
      <c r="F1973" s="22" t="s">
        <v>157</v>
      </c>
      <c r="G1973" s="22" t="s">
        <v>157</v>
      </c>
      <c r="H1973" s="22" t="s">
        <v>8729</v>
      </c>
      <c r="I1973" s="108" t="s">
        <v>8890</v>
      </c>
      <c r="J1973" s="22" t="s">
        <v>8891</v>
      </c>
      <c r="K1973" s="4">
        <f>IFERROR(__xludf.DUMMYFUNCTION("""COMPUTED_VALUE"""),11.0)</f>
        <v>11</v>
      </c>
      <c r="L1973" s="4" t="s">
        <v>8731</v>
      </c>
      <c r="M1973" s="4">
        <v>12.0</v>
      </c>
    </row>
    <row r="1974">
      <c r="A1974" s="85">
        <v>45956.0</v>
      </c>
      <c r="B1974" s="22" t="s">
        <v>932</v>
      </c>
      <c r="C1974" s="22" t="s">
        <v>8726</v>
      </c>
      <c r="D1974" s="82" t="s">
        <v>8813</v>
      </c>
      <c r="E1974" s="22" t="s">
        <v>8727</v>
      </c>
      <c r="F1974" s="22" t="s">
        <v>157</v>
      </c>
      <c r="G1974" s="22" t="s">
        <v>157</v>
      </c>
      <c r="H1974" s="22" t="s">
        <v>8729</v>
      </c>
      <c r="I1974" s="108" t="s">
        <v>8890</v>
      </c>
      <c r="J1974" s="22" t="s">
        <v>8891</v>
      </c>
      <c r="K1974" s="4">
        <f>IFERROR(__xludf.DUMMYFUNCTION("""COMPUTED_VALUE"""),11.0)</f>
        <v>11</v>
      </c>
      <c r="L1974" s="4" t="s">
        <v>8731</v>
      </c>
      <c r="M1974" s="4">
        <v>12.0</v>
      </c>
    </row>
    <row r="1975">
      <c r="A1975" s="85">
        <v>45957.0</v>
      </c>
      <c r="B1975" s="22" t="s">
        <v>932</v>
      </c>
      <c r="C1975" s="22" t="s">
        <v>8726</v>
      </c>
      <c r="D1975" s="82" t="s">
        <v>8813</v>
      </c>
      <c r="E1975" s="22" t="s">
        <v>8727</v>
      </c>
      <c r="F1975" s="22" t="s">
        <v>157</v>
      </c>
      <c r="G1975" s="22" t="s">
        <v>157</v>
      </c>
      <c r="H1975" s="22" t="s">
        <v>8729</v>
      </c>
      <c r="I1975" s="108" t="s">
        <v>8890</v>
      </c>
      <c r="J1975" s="22" t="s">
        <v>8891</v>
      </c>
      <c r="K1975" s="4">
        <f>IFERROR(__xludf.DUMMYFUNCTION("""COMPUTED_VALUE"""),11.0)</f>
        <v>11</v>
      </c>
      <c r="L1975" s="4" t="s">
        <v>8731</v>
      </c>
      <c r="M1975" s="4">
        <v>12.0</v>
      </c>
    </row>
    <row r="1976">
      <c r="A1976" s="85">
        <v>45958.0</v>
      </c>
      <c r="B1976" s="22" t="s">
        <v>932</v>
      </c>
      <c r="C1976" s="22" t="s">
        <v>8726</v>
      </c>
      <c r="D1976" s="82" t="s">
        <v>8813</v>
      </c>
      <c r="E1976" s="22" t="s">
        <v>8727</v>
      </c>
      <c r="F1976" s="22" t="s">
        <v>157</v>
      </c>
      <c r="G1976" s="22" t="s">
        <v>157</v>
      </c>
      <c r="H1976" s="22" t="s">
        <v>8729</v>
      </c>
      <c r="I1976" s="108" t="s">
        <v>8890</v>
      </c>
      <c r="J1976" s="22" t="s">
        <v>8891</v>
      </c>
      <c r="K1976" s="4">
        <f>IFERROR(__xludf.DUMMYFUNCTION("""COMPUTED_VALUE"""),11.0)</f>
        <v>11</v>
      </c>
      <c r="L1976" s="4" t="s">
        <v>8731</v>
      </c>
      <c r="M1976" s="4">
        <v>12.0</v>
      </c>
    </row>
    <row r="1977">
      <c r="A1977" s="85">
        <v>45959.0</v>
      </c>
      <c r="B1977" s="22" t="s">
        <v>932</v>
      </c>
      <c r="C1977" s="22" t="s">
        <v>8726</v>
      </c>
      <c r="D1977" s="82" t="s">
        <v>8813</v>
      </c>
      <c r="E1977" s="22" t="s">
        <v>8727</v>
      </c>
      <c r="F1977" s="22" t="s">
        <v>157</v>
      </c>
      <c r="G1977" s="22" t="s">
        <v>157</v>
      </c>
      <c r="H1977" s="22" t="s">
        <v>8729</v>
      </c>
      <c r="I1977" s="108" t="s">
        <v>8890</v>
      </c>
      <c r="J1977" s="22" t="s">
        <v>8891</v>
      </c>
      <c r="K1977" s="4">
        <f>IFERROR(__xludf.DUMMYFUNCTION("""COMPUTED_VALUE"""),11.0)</f>
        <v>11</v>
      </c>
      <c r="L1977" s="4" t="s">
        <v>8731</v>
      </c>
      <c r="M1977" s="4">
        <v>12.0</v>
      </c>
    </row>
    <row r="1978">
      <c r="A1978" s="85">
        <v>45960.0</v>
      </c>
      <c r="B1978" s="22" t="s">
        <v>932</v>
      </c>
      <c r="C1978" s="22" t="s">
        <v>8726</v>
      </c>
      <c r="D1978" s="82" t="s">
        <v>151</v>
      </c>
      <c r="E1978" s="22" t="s">
        <v>8900</v>
      </c>
      <c r="F1978" s="106" t="s">
        <v>2282</v>
      </c>
      <c r="G1978" s="106" t="s">
        <v>2283</v>
      </c>
      <c r="H1978" s="22" t="s">
        <v>8738</v>
      </c>
      <c r="I1978" s="108" t="s">
        <v>8901</v>
      </c>
      <c r="J1978" s="22" t="s">
        <v>8902</v>
      </c>
      <c r="K1978" s="4">
        <f>IFERROR(__xludf.DUMMYFUNCTION("""COMPUTED_VALUE"""),11.0)</f>
        <v>11</v>
      </c>
      <c r="L1978" s="4" t="s">
        <v>8731</v>
      </c>
      <c r="M1978" s="4">
        <v>12.0</v>
      </c>
    </row>
    <row r="1979">
      <c r="A1979" s="85">
        <v>45961.0</v>
      </c>
      <c r="B1979" s="22" t="s">
        <v>932</v>
      </c>
      <c r="C1979" s="22" t="s">
        <v>8726</v>
      </c>
      <c r="D1979" s="82" t="s">
        <v>8813</v>
      </c>
      <c r="E1979" s="22" t="s">
        <v>8727</v>
      </c>
      <c r="F1979" s="22" t="s">
        <v>157</v>
      </c>
      <c r="G1979" s="22" t="s">
        <v>157</v>
      </c>
      <c r="H1979" s="22" t="s">
        <v>8729</v>
      </c>
      <c r="I1979" s="108" t="s">
        <v>8890</v>
      </c>
      <c r="J1979" s="22" t="s">
        <v>8891</v>
      </c>
      <c r="K1979" s="4">
        <f>IFERROR(__xludf.DUMMYFUNCTION("""COMPUTED_VALUE"""),11.0)</f>
        <v>11</v>
      </c>
      <c r="L1979" s="4" t="s">
        <v>8731</v>
      </c>
      <c r="M1979" s="4">
        <v>12.0</v>
      </c>
    </row>
    <row r="1980">
      <c r="A1980" s="85">
        <v>45962.0</v>
      </c>
      <c r="B1980" s="22" t="s">
        <v>932</v>
      </c>
      <c r="C1980" s="22" t="s">
        <v>8726</v>
      </c>
      <c r="D1980" s="82" t="s">
        <v>8813</v>
      </c>
      <c r="E1980" s="22" t="s">
        <v>8727</v>
      </c>
      <c r="F1980" s="22" t="s">
        <v>157</v>
      </c>
      <c r="G1980" s="22" t="s">
        <v>157</v>
      </c>
      <c r="H1980" s="22" t="s">
        <v>8729</v>
      </c>
      <c r="I1980" s="108" t="s">
        <v>8890</v>
      </c>
      <c r="J1980" s="22" t="s">
        <v>8891</v>
      </c>
      <c r="K1980" s="4">
        <f>IFERROR(__xludf.DUMMYFUNCTION("""COMPUTED_VALUE"""),11.0)</f>
        <v>11</v>
      </c>
      <c r="L1980" s="4" t="s">
        <v>8731</v>
      </c>
      <c r="M1980" s="4">
        <v>12.0</v>
      </c>
    </row>
    <row r="1981">
      <c r="A1981" s="85">
        <v>45963.0</v>
      </c>
      <c r="B1981" s="22" t="s">
        <v>932</v>
      </c>
      <c r="C1981" s="22" t="s">
        <v>8726</v>
      </c>
      <c r="D1981" s="82" t="s">
        <v>8813</v>
      </c>
      <c r="E1981" s="22" t="s">
        <v>8727</v>
      </c>
      <c r="F1981" s="22" t="s">
        <v>157</v>
      </c>
      <c r="G1981" s="22" t="s">
        <v>157</v>
      </c>
      <c r="H1981" s="22" t="s">
        <v>8729</v>
      </c>
      <c r="I1981" s="108" t="s">
        <v>8890</v>
      </c>
      <c r="J1981" s="22" t="s">
        <v>8891</v>
      </c>
      <c r="K1981" s="4">
        <f>IFERROR(__xludf.DUMMYFUNCTION("""COMPUTED_VALUE"""),12.0)</f>
        <v>12</v>
      </c>
      <c r="L1981" s="4" t="s">
        <v>8735</v>
      </c>
      <c r="M1981" s="4">
        <v>12.0</v>
      </c>
    </row>
    <row r="1982">
      <c r="A1982" s="85">
        <v>45964.0</v>
      </c>
      <c r="B1982" s="22" t="s">
        <v>932</v>
      </c>
      <c r="C1982" s="22" t="s">
        <v>8726</v>
      </c>
      <c r="D1982" s="82" t="s">
        <v>8813</v>
      </c>
      <c r="E1982" s="22" t="s">
        <v>8727</v>
      </c>
      <c r="F1982" s="22" t="s">
        <v>157</v>
      </c>
      <c r="G1982" s="22" t="s">
        <v>157</v>
      </c>
      <c r="H1982" s="22" t="s">
        <v>8729</v>
      </c>
      <c r="I1982" s="108" t="s">
        <v>8890</v>
      </c>
      <c r="J1982" s="22" t="s">
        <v>8891</v>
      </c>
      <c r="K1982" s="4">
        <f>IFERROR(__xludf.DUMMYFUNCTION("""COMPUTED_VALUE"""),11.0)</f>
        <v>11</v>
      </c>
      <c r="L1982" s="4" t="s">
        <v>8731</v>
      </c>
      <c r="M1982" s="4">
        <v>12.0</v>
      </c>
    </row>
    <row r="1983">
      <c r="A1983" s="85">
        <v>45965.0</v>
      </c>
      <c r="B1983" s="22" t="s">
        <v>932</v>
      </c>
      <c r="C1983" s="22" t="s">
        <v>8726</v>
      </c>
      <c r="D1983" s="82" t="s">
        <v>8813</v>
      </c>
      <c r="E1983" s="22" t="s">
        <v>8727</v>
      </c>
      <c r="F1983" s="22" t="s">
        <v>157</v>
      </c>
      <c r="G1983" s="22" t="s">
        <v>157</v>
      </c>
      <c r="H1983" s="22" t="s">
        <v>8729</v>
      </c>
      <c r="I1983" s="108" t="s">
        <v>8890</v>
      </c>
      <c r="J1983" s="22" t="s">
        <v>8891</v>
      </c>
      <c r="K1983" s="4">
        <f>IFERROR(__xludf.DUMMYFUNCTION("""COMPUTED_VALUE"""),11.0)</f>
        <v>11</v>
      </c>
      <c r="L1983" s="4" t="s">
        <v>8731</v>
      </c>
      <c r="M1983" s="4">
        <v>12.0</v>
      </c>
    </row>
    <row r="1984">
      <c r="A1984" s="85">
        <v>45966.0</v>
      </c>
      <c r="B1984" s="22" t="s">
        <v>932</v>
      </c>
      <c r="C1984" s="22" t="s">
        <v>8726</v>
      </c>
      <c r="D1984" s="82" t="s">
        <v>8813</v>
      </c>
      <c r="E1984" s="22" t="s">
        <v>8727</v>
      </c>
      <c r="F1984" s="22" t="s">
        <v>157</v>
      </c>
      <c r="G1984" s="22" t="s">
        <v>157</v>
      </c>
      <c r="H1984" s="22" t="s">
        <v>8729</v>
      </c>
      <c r="I1984" s="108" t="s">
        <v>8890</v>
      </c>
      <c r="J1984" s="22" t="s">
        <v>8891</v>
      </c>
      <c r="K1984" s="4">
        <f>IFERROR(__xludf.DUMMYFUNCTION("""COMPUTED_VALUE"""),11.0)</f>
        <v>11</v>
      </c>
      <c r="L1984" s="4" t="s">
        <v>8731</v>
      </c>
      <c r="M1984" s="4">
        <v>12.0</v>
      </c>
    </row>
    <row r="1985">
      <c r="A1985" s="85">
        <v>45967.0</v>
      </c>
      <c r="B1985" s="22" t="s">
        <v>932</v>
      </c>
      <c r="C1985" s="22" t="s">
        <v>8726</v>
      </c>
      <c r="D1985" s="82" t="s">
        <v>8813</v>
      </c>
      <c r="E1985" s="22" t="s">
        <v>8727</v>
      </c>
      <c r="F1985" s="22" t="s">
        <v>157</v>
      </c>
      <c r="G1985" s="22" t="s">
        <v>157</v>
      </c>
      <c r="H1985" s="22" t="s">
        <v>8729</v>
      </c>
      <c r="I1985" s="108" t="s">
        <v>8890</v>
      </c>
      <c r="J1985" s="22" t="s">
        <v>8891</v>
      </c>
      <c r="K1985" s="4">
        <f>IFERROR(__xludf.DUMMYFUNCTION("""COMPUTED_VALUE"""),11.0)</f>
        <v>11</v>
      </c>
      <c r="L1985" s="4" t="s">
        <v>8731</v>
      </c>
      <c r="M1985" s="4">
        <v>12.0</v>
      </c>
    </row>
    <row r="1986">
      <c r="A1986" s="85">
        <v>45968.0</v>
      </c>
      <c r="B1986" s="22" t="s">
        <v>932</v>
      </c>
      <c r="C1986" s="22" t="s">
        <v>8726</v>
      </c>
      <c r="D1986" s="82" t="s">
        <v>8813</v>
      </c>
      <c r="E1986" s="22" t="s">
        <v>8727</v>
      </c>
      <c r="F1986" s="22" t="s">
        <v>157</v>
      </c>
      <c r="G1986" s="22" t="s">
        <v>157</v>
      </c>
      <c r="H1986" s="22" t="s">
        <v>8729</v>
      </c>
      <c r="I1986" s="108" t="s">
        <v>8890</v>
      </c>
      <c r="J1986" s="22" t="s">
        <v>8891</v>
      </c>
      <c r="K1986" s="4">
        <f>IFERROR(__xludf.DUMMYFUNCTION("""COMPUTED_VALUE"""),11.0)</f>
        <v>11</v>
      </c>
      <c r="L1986" s="4" t="s">
        <v>8731</v>
      </c>
      <c r="M1986" s="4">
        <v>12.0</v>
      </c>
    </row>
    <row r="1987">
      <c r="A1987" s="85">
        <v>45969.0</v>
      </c>
      <c r="B1987" s="22" t="s">
        <v>932</v>
      </c>
      <c r="C1987" s="22" t="s">
        <v>8726</v>
      </c>
      <c r="D1987" s="82" t="s">
        <v>8813</v>
      </c>
      <c r="E1987" s="22" t="s">
        <v>8727</v>
      </c>
      <c r="F1987" s="22" t="s">
        <v>157</v>
      </c>
      <c r="G1987" s="22" t="s">
        <v>157</v>
      </c>
      <c r="H1987" s="22" t="s">
        <v>8729</v>
      </c>
      <c r="I1987" s="108" t="s">
        <v>8890</v>
      </c>
      <c r="J1987" s="22" t="s">
        <v>8891</v>
      </c>
      <c r="K1987" s="4">
        <f>IFERROR(__xludf.DUMMYFUNCTION("""COMPUTED_VALUE"""),11.0)</f>
        <v>11</v>
      </c>
      <c r="L1987" s="4" t="s">
        <v>8731</v>
      </c>
      <c r="M1987" s="4">
        <v>12.0</v>
      </c>
    </row>
    <row r="1988">
      <c r="A1988" s="85">
        <v>45970.0</v>
      </c>
      <c r="B1988" s="22" t="s">
        <v>932</v>
      </c>
      <c r="C1988" s="22" t="s">
        <v>8726</v>
      </c>
      <c r="D1988" s="82" t="s">
        <v>8813</v>
      </c>
      <c r="E1988" s="22" t="s">
        <v>8727</v>
      </c>
      <c r="F1988" s="22" t="s">
        <v>157</v>
      </c>
      <c r="G1988" s="22" t="s">
        <v>157</v>
      </c>
      <c r="H1988" s="22" t="s">
        <v>8729</v>
      </c>
      <c r="I1988" s="108" t="s">
        <v>8890</v>
      </c>
      <c r="J1988" s="22" t="s">
        <v>8891</v>
      </c>
      <c r="K1988" s="4">
        <f>IFERROR(__xludf.DUMMYFUNCTION("""COMPUTED_VALUE"""),11.0)</f>
        <v>11</v>
      </c>
      <c r="L1988" s="4" t="s">
        <v>8731</v>
      </c>
      <c r="M1988" s="4">
        <v>12.0</v>
      </c>
    </row>
    <row r="1989">
      <c r="A1989" s="85">
        <v>45971.0</v>
      </c>
      <c r="B1989" s="22" t="s">
        <v>932</v>
      </c>
      <c r="C1989" s="22" t="s">
        <v>8726</v>
      </c>
      <c r="D1989" s="82" t="s">
        <v>8813</v>
      </c>
      <c r="E1989" s="22" t="s">
        <v>8727</v>
      </c>
      <c r="F1989" s="22" t="s">
        <v>157</v>
      </c>
      <c r="G1989" s="22" t="s">
        <v>157</v>
      </c>
      <c r="H1989" s="22" t="s">
        <v>8729</v>
      </c>
      <c r="I1989" s="108" t="s">
        <v>8890</v>
      </c>
      <c r="J1989" s="22" t="s">
        <v>8891</v>
      </c>
      <c r="K1989" s="4">
        <f>IFERROR(__xludf.DUMMYFUNCTION("""COMPUTED_VALUE"""),11.0)</f>
        <v>11</v>
      </c>
      <c r="L1989" s="4" t="s">
        <v>8731</v>
      </c>
      <c r="M1989" s="4">
        <v>12.0</v>
      </c>
    </row>
    <row r="1990">
      <c r="A1990" s="85">
        <v>45972.0</v>
      </c>
      <c r="B1990" s="22" t="s">
        <v>932</v>
      </c>
      <c r="C1990" s="22" t="s">
        <v>8726</v>
      </c>
      <c r="D1990" s="82" t="s">
        <v>8813</v>
      </c>
      <c r="E1990" s="22" t="s">
        <v>8727</v>
      </c>
      <c r="F1990" s="22" t="s">
        <v>157</v>
      </c>
      <c r="G1990" s="22" t="s">
        <v>157</v>
      </c>
      <c r="H1990" s="22" t="s">
        <v>8729</v>
      </c>
      <c r="I1990" s="108" t="s">
        <v>8890</v>
      </c>
      <c r="J1990" s="22" t="s">
        <v>8891</v>
      </c>
      <c r="K1990" s="4">
        <f>IFERROR(__xludf.DUMMYFUNCTION("""COMPUTED_VALUE"""),11.0)</f>
        <v>11</v>
      </c>
      <c r="L1990" s="4" t="s">
        <v>8731</v>
      </c>
      <c r="M1990" s="4">
        <v>12.0</v>
      </c>
    </row>
    <row r="1991">
      <c r="A1991" s="85">
        <v>45973.0</v>
      </c>
      <c r="B1991" s="22" t="s">
        <v>932</v>
      </c>
      <c r="C1991" s="22" t="s">
        <v>8726</v>
      </c>
      <c r="D1991" s="82" t="s">
        <v>8813</v>
      </c>
      <c r="E1991" s="22" t="s">
        <v>8727</v>
      </c>
      <c r="F1991" s="22" t="s">
        <v>157</v>
      </c>
      <c r="G1991" s="22" t="s">
        <v>157</v>
      </c>
      <c r="H1991" s="22" t="s">
        <v>8729</v>
      </c>
      <c r="I1991" s="108" t="s">
        <v>8890</v>
      </c>
      <c r="J1991" s="22" t="s">
        <v>8891</v>
      </c>
      <c r="K1991" s="4">
        <f>IFERROR(__xludf.DUMMYFUNCTION("""COMPUTED_VALUE"""),11.0)</f>
        <v>11</v>
      </c>
      <c r="L1991" s="4" t="s">
        <v>8731</v>
      </c>
      <c r="M1991" s="4">
        <v>12.0</v>
      </c>
    </row>
    <row r="1992">
      <c r="A1992" s="85">
        <v>45974.0</v>
      </c>
      <c r="B1992" s="22" t="s">
        <v>932</v>
      </c>
      <c r="C1992" s="22" t="s">
        <v>8726</v>
      </c>
      <c r="D1992" s="82" t="s">
        <v>8813</v>
      </c>
      <c r="E1992" s="22" t="s">
        <v>8727</v>
      </c>
      <c r="F1992" s="22" t="s">
        <v>157</v>
      </c>
      <c r="G1992" s="22" t="s">
        <v>157</v>
      </c>
      <c r="H1992" s="22" t="s">
        <v>8729</v>
      </c>
      <c r="I1992" s="108" t="s">
        <v>8890</v>
      </c>
      <c r="J1992" s="22" t="s">
        <v>8891</v>
      </c>
      <c r="K1992" s="4">
        <f>IFERROR(__xludf.DUMMYFUNCTION("""COMPUTED_VALUE"""),11.0)</f>
        <v>11</v>
      </c>
      <c r="L1992" s="4" t="s">
        <v>8731</v>
      </c>
      <c r="M1992" s="4">
        <v>12.0</v>
      </c>
    </row>
    <row r="1993">
      <c r="A1993" s="85">
        <v>45975.0</v>
      </c>
      <c r="B1993" s="22" t="s">
        <v>932</v>
      </c>
      <c r="C1993" s="22" t="s">
        <v>8726</v>
      </c>
      <c r="D1993" s="82" t="s">
        <v>8813</v>
      </c>
      <c r="E1993" s="22" t="s">
        <v>8727</v>
      </c>
      <c r="F1993" s="22" t="s">
        <v>157</v>
      </c>
      <c r="G1993" s="22" t="s">
        <v>157</v>
      </c>
      <c r="H1993" s="22" t="s">
        <v>8729</v>
      </c>
      <c r="I1993" s="108" t="s">
        <v>8890</v>
      </c>
      <c r="J1993" s="22" t="s">
        <v>8891</v>
      </c>
      <c r="K1993" s="4">
        <f>IFERROR(__xludf.DUMMYFUNCTION("""COMPUTED_VALUE"""),11.0)</f>
        <v>11</v>
      </c>
      <c r="L1993" s="4" t="s">
        <v>8731</v>
      </c>
      <c r="M1993" s="4">
        <v>12.0</v>
      </c>
    </row>
    <row r="1994">
      <c r="A1994" s="85">
        <v>45976.0</v>
      </c>
      <c r="B1994" s="22" t="s">
        <v>932</v>
      </c>
      <c r="C1994" s="22" t="s">
        <v>8726</v>
      </c>
      <c r="D1994" s="82" t="s">
        <v>8813</v>
      </c>
      <c r="E1994" s="22" t="s">
        <v>8727</v>
      </c>
      <c r="F1994" s="22" t="s">
        <v>157</v>
      </c>
      <c r="G1994" s="22" t="s">
        <v>157</v>
      </c>
      <c r="H1994" s="22" t="s">
        <v>8729</v>
      </c>
      <c r="I1994" s="108" t="s">
        <v>8890</v>
      </c>
      <c r="J1994" s="22" t="s">
        <v>8891</v>
      </c>
      <c r="K1994" s="4">
        <f>IFERROR(__xludf.DUMMYFUNCTION("""COMPUTED_VALUE"""),11.0)</f>
        <v>11</v>
      </c>
      <c r="L1994" s="4" t="s">
        <v>8731</v>
      </c>
      <c r="M1994" s="4">
        <v>12.0</v>
      </c>
    </row>
    <row r="1995">
      <c r="A1995" s="85">
        <v>45977.0</v>
      </c>
      <c r="B1995" s="22" t="s">
        <v>932</v>
      </c>
      <c r="C1995" s="22" t="s">
        <v>8726</v>
      </c>
      <c r="D1995" s="82" t="s">
        <v>8813</v>
      </c>
      <c r="E1995" s="22" t="s">
        <v>8727</v>
      </c>
      <c r="F1995" s="22" t="s">
        <v>157</v>
      </c>
      <c r="G1995" s="22" t="s">
        <v>157</v>
      </c>
      <c r="H1995" s="22" t="s">
        <v>8729</v>
      </c>
      <c r="I1995" s="108" t="s">
        <v>8890</v>
      </c>
      <c r="J1995" s="22" t="s">
        <v>8891</v>
      </c>
      <c r="K1995" s="4">
        <f>IFERROR(__xludf.DUMMYFUNCTION("""COMPUTED_VALUE"""),11.0)</f>
        <v>11</v>
      </c>
      <c r="L1995" s="4" t="s">
        <v>8731</v>
      </c>
      <c r="M1995" s="4">
        <v>12.0</v>
      </c>
    </row>
    <row r="1996">
      <c r="A1996" s="85">
        <v>45978.0</v>
      </c>
      <c r="B1996" s="22" t="s">
        <v>932</v>
      </c>
      <c r="C1996" s="22" t="s">
        <v>8726</v>
      </c>
      <c r="D1996" s="82" t="s">
        <v>8813</v>
      </c>
      <c r="E1996" s="22" t="s">
        <v>8727</v>
      </c>
      <c r="F1996" s="22" t="s">
        <v>157</v>
      </c>
      <c r="G1996" s="22" t="s">
        <v>157</v>
      </c>
      <c r="H1996" s="22" t="s">
        <v>8729</v>
      </c>
      <c r="I1996" s="108" t="s">
        <v>8890</v>
      </c>
      <c r="J1996" s="22" t="s">
        <v>8891</v>
      </c>
      <c r="K1996" s="4">
        <f>IFERROR(__xludf.DUMMYFUNCTION("""COMPUTED_VALUE"""),11.0)</f>
        <v>11</v>
      </c>
      <c r="L1996" s="4" t="s">
        <v>8731</v>
      </c>
      <c r="M1996" s="4">
        <v>12.0</v>
      </c>
    </row>
    <row r="1997">
      <c r="A1997" s="85">
        <v>45979.0</v>
      </c>
      <c r="B1997" s="22" t="s">
        <v>932</v>
      </c>
      <c r="C1997" s="22" t="s">
        <v>8726</v>
      </c>
      <c r="D1997" s="82" t="s">
        <v>8813</v>
      </c>
      <c r="E1997" s="22" t="s">
        <v>8727</v>
      </c>
      <c r="F1997" s="22" t="s">
        <v>157</v>
      </c>
      <c r="G1997" s="22" t="s">
        <v>157</v>
      </c>
      <c r="H1997" s="22" t="s">
        <v>8729</v>
      </c>
      <c r="I1997" s="108" t="s">
        <v>8890</v>
      </c>
      <c r="J1997" s="22" t="s">
        <v>8891</v>
      </c>
      <c r="K1997" s="4">
        <f>IFERROR(__xludf.DUMMYFUNCTION("""COMPUTED_VALUE"""),11.0)</f>
        <v>11</v>
      </c>
      <c r="L1997" s="4" t="s">
        <v>8731</v>
      </c>
      <c r="M1997" s="4">
        <v>12.0</v>
      </c>
    </row>
    <row r="1998">
      <c r="A1998" s="85">
        <v>45980.0</v>
      </c>
      <c r="B1998" s="22" t="s">
        <v>932</v>
      </c>
      <c r="C1998" s="22" t="s">
        <v>8726</v>
      </c>
      <c r="D1998" s="82" t="s">
        <v>8813</v>
      </c>
      <c r="E1998" s="22" t="s">
        <v>8727</v>
      </c>
      <c r="F1998" s="22" t="s">
        <v>157</v>
      </c>
      <c r="G1998" s="22" t="s">
        <v>157</v>
      </c>
      <c r="H1998" s="22" t="s">
        <v>8729</v>
      </c>
      <c r="I1998" s="108" t="s">
        <v>8890</v>
      </c>
      <c r="J1998" s="22" t="s">
        <v>8891</v>
      </c>
      <c r="K1998" s="4">
        <f>IFERROR(__xludf.DUMMYFUNCTION("""COMPUTED_VALUE"""),11.0)</f>
        <v>11</v>
      </c>
      <c r="L1998" s="4" t="s">
        <v>8731</v>
      </c>
      <c r="M1998" s="4">
        <v>12.0</v>
      </c>
    </row>
    <row r="1999">
      <c r="A1999" s="85">
        <v>45981.0</v>
      </c>
      <c r="B1999" s="22" t="s">
        <v>932</v>
      </c>
      <c r="C1999" s="22" t="s">
        <v>8726</v>
      </c>
      <c r="D1999" s="82" t="s">
        <v>8813</v>
      </c>
      <c r="E1999" s="22" t="s">
        <v>8727</v>
      </c>
      <c r="F1999" s="22" t="s">
        <v>157</v>
      </c>
      <c r="G1999" s="22" t="s">
        <v>157</v>
      </c>
      <c r="H1999" s="22" t="s">
        <v>8729</v>
      </c>
      <c r="I1999" s="108" t="s">
        <v>8890</v>
      </c>
      <c r="J1999" s="22" t="s">
        <v>8891</v>
      </c>
      <c r="K1999" s="4">
        <f>IFERROR(__xludf.DUMMYFUNCTION("""COMPUTED_VALUE"""),11.0)</f>
        <v>11</v>
      </c>
      <c r="L1999" s="4" t="s">
        <v>8731</v>
      </c>
      <c r="M1999" s="4">
        <v>12.0</v>
      </c>
    </row>
    <row r="2000">
      <c r="A2000" s="85">
        <v>45982.0</v>
      </c>
      <c r="B2000" s="22" t="s">
        <v>932</v>
      </c>
      <c r="C2000" s="22" t="s">
        <v>8726</v>
      </c>
      <c r="D2000" s="82" t="s">
        <v>8813</v>
      </c>
      <c r="E2000" s="22" t="s">
        <v>8727</v>
      </c>
      <c r="F2000" s="22" t="s">
        <v>157</v>
      </c>
      <c r="G2000" s="22" t="s">
        <v>157</v>
      </c>
      <c r="H2000" s="22" t="s">
        <v>8729</v>
      </c>
      <c r="I2000" s="108" t="s">
        <v>8890</v>
      </c>
      <c r="J2000" s="22" t="s">
        <v>8891</v>
      </c>
      <c r="K2000" s="4">
        <f>IFERROR(__xludf.DUMMYFUNCTION("""COMPUTED_VALUE"""),11.0)</f>
        <v>11</v>
      </c>
      <c r="L2000" s="4" t="s">
        <v>8731</v>
      </c>
      <c r="M2000" s="4">
        <v>12.0</v>
      </c>
    </row>
    <row r="2001">
      <c r="A2001" s="85">
        <v>45983.0</v>
      </c>
      <c r="B2001" s="22" t="s">
        <v>932</v>
      </c>
      <c r="C2001" s="22" t="s">
        <v>8726</v>
      </c>
      <c r="D2001" s="82" t="s">
        <v>8813</v>
      </c>
      <c r="E2001" s="22" t="s">
        <v>8727</v>
      </c>
      <c r="F2001" s="22" t="s">
        <v>157</v>
      </c>
      <c r="G2001" s="22" t="s">
        <v>157</v>
      </c>
      <c r="H2001" s="22" t="s">
        <v>8729</v>
      </c>
      <c r="I2001" s="108" t="s">
        <v>8890</v>
      </c>
      <c r="J2001" s="22" t="s">
        <v>8891</v>
      </c>
      <c r="K2001" s="4">
        <f>IFERROR(__xludf.DUMMYFUNCTION("""COMPUTED_VALUE"""),11.0)</f>
        <v>11</v>
      </c>
      <c r="L2001" s="4" t="s">
        <v>8731</v>
      </c>
      <c r="M2001" s="4">
        <v>12.0</v>
      </c>
    </row>
    <row r="2002">
      <c r="A2002" s="85">
        <v>45984.0</v>
      </c>
      <c r="B2002" s="22" t="s">
        <v>932</v>
      </c>
      <c r="C2002" s="22" t="s">
        <v>8726</v>
      </c>
      <c r="D2002" s="82" t="s">
        <v>8813</v>
      </c>
      <c r="E2002" s="22" t="s">
        <v>8727</v>
      </c>
      <c r="F2002" s="22" t="s">
        <v>157</v>
      </c>
      <c r="G2002" s="22" t="s">
        <v>157</v>
      </c>
      <c r="H2002" s="22" t="s">
        <v>8729</v>
      </c>
      <c r="I2002" s="108" t="s">
        <v>8890</v>
      </c>
      <c r="J2002" s="22" t="s">
        <v>8891</v>
      </c>
      <c r="K2002" s="4">
        <f>IFERROR(__xludf.DUMMYFUNCTION("""COMPUTED_VALUE"""),11.0)</f>
        <v>11</v>
      </c>
      <c r="L2002" s="4" t="s">
        <v>8731</v>
      </c>
      <c r="M2002" s="4">
        <v>12.0</v>
      </c>
    </row>
    <row r="2003">
      <c r="A2003" s="85">
        <v>45985.0</v>
      </c>
      <c r="B2003" s="22" t="s">
        <v>932</v>
      </c>
      <c r="C2003" s="22" t="s">
        <v>8726</v>
      </c>
      <c r="D2003" s="82" t="s">
        <v>8813</v>
      </c>
      <c r="E2003" s="22" t="s">
        <v>8727</v>
      </c>
      <c r="F2003" s="22" t="s">
        <v>157</v>
      </c>
      <c r="G2003" s="22" t="s">
        <v>157</v>
      </c>
      <c r="H2003" s="22" t="s">
        <v>8729</v>
      </c>
      <c r="I2003" s="108" t="s">
        <v>8890</v>
      </c>
      <c r="J2003" s="22" t="s">
        <v>8891</v>
      </c>
      <c r="K2003" s="4">
        <f>IFERROR(__xludf.DUMMYFUNCTION("""COMPUTED_VALUE"""),11.0)</f>
        <v>11</v>
      </c>
      <c r="L2003" s="4" t="s">
        <v>8731</v>
      </c>
      <c r="M2003" s="4">
        <v>12.0</v>
      </c>
    </row>
    <row r="2004">
      <c r="A2004" s="85">
        <v>45986.0</v>
      </c>
      <c r="B2004" s="22" t="s">
        <v>932</v>
      </c>
      <c r="C2004" s="22" t="s">
        <v>8726</v>
      </c>
      <c r="D2004" s="82" t="s">
        <v>8813</v>
      </c>
      <c r="E2004" s="22" t="s">
        <v>8727</v>
      </c>
      <c r="F2004" s="22" t="s">
        <v>157</v>
      </c>
      <c r="G2004" s="22" t="s">
        <v>157</v>
      </c>
      <c r="H2004" s="22" t="s">
        <v>8729</v>
      </c>
      <c r="I2004" s="108" t="s">
        <v>8890</v>
      </c>
      <c r="J2004" s="22" t="s">
        <v>8891</v>
      </c>
      <c r="K2004" s="4">
        <f>IFERROR(__xludf.DUMMYFUNCTION("""COMPUTED_VALUE"""),11.0)</f>
        <v>11</v>
      </c>
      <c r="L2004" s="4" t="s">
        <v>8731</v>
      </c>
      <c r="M2004" s="4">
        <v>12.0</v>
      </c>
    </row>
    <row r="2005">
      <c r="A2005" s="85">
        <v>45987.0</v>
      </c>
      <c r="B2005" s="22" t="s">
        <v>932</v>
      </c>
      <c r="C2005" s="22" t="s">
        <v>8726</v>
      </c>
      <c r="D2005" s="82" t="s">
        <v>8813</v>
      </c>
      <c r="E2005" s="22" t="s">
        <v>8727</v>
      </c>
      <c r="F2005" s="22" t="s">
        <v>157</v>
      </c>
      <c r="G2005" s="22" t="s">
        <v>157</v>
      </c>
      <c r="H2005" s="22" t="s">
        <v>8729</v>
      </c>
      <c r="I2005" s="108" t="s">
        <v>8890</v>
      </c>
      <c r="J2005" s="22" t="s">
        <v>8891</v>
      </c>
      <c r="K2005" s="4">
        <f>IFERROR(__xludf.DUMMYFUNCTION("""COMPUTED_VALUE"""),11.0)</f>
        <v>11</v>
      </c>
      <c r="L2005" s="4" t="s">
        <v>8731</v>
      </c>
      <c r="M2005" s="4">
        <v>12.0</v>
      </c>
    </row>
    <row r="2006">
      <c r="A2006" s="85">
        <v>45988.0</v>
      </c>
      <c r="B2006" s="22" t="s">
        <v>932</v>
      </c>
      <c r="C2006" s="22" t="s">
        <v>8726</v>
      </c>
      <c r="D2006" s="82" t="s">
        <v>8813</v>
      </c>
      <c r="E2006" s="22" t="s">
        <v>8727</v>
      </c>
      <c r="F2006" s="22" t="s">
        <v>157</v>
      </c>
      <c r="G2006" s="22" t="s">
        <v>157</v>
      </c>
      <c r="H2006" s="22" t="s">
        <v>8729</v>
      </c>
      <c r="I2006" s="108" t="s">
        <v>8890</v>
      </c>
      <c r="J2006" s="22" t="s">
        <v>8891</v>
      </c>
      <c r="K2006" s="4">
        <f>IFERROR(__xludf.DUMMYFUNCTION("""COMPUTED_VALUE"""),11.0)</f>
        <v>11</v>
      </c>
      <c r="L2006" s="4" t="s">
        <v>8731</v>
      </c>
      <c r="M2006" s="4">
        <v>12.0</v>
      </c>
    </row>
    <row r="2007">
      <c r="A2007" s="85">
        <v>45989.0</v>
      </c>
      <c r="B2007" s="22" t="s">
        <v>932</v>
      </c>
      <c r="C2007" s="22" t="s">
        <v>8726</v>
      </c>
      <c r="D2007" s="82" t="s">
        <v>8813</v>
      </c>
      <c r="E2007" s="22" t="s">
        <v>8727</v>
      </c>
      <c r="F2007" s="22" t="s">
        <v>157</v>
      </c>
      <c r="G2007" s="22" t="s">
        <v>157</v>
      </c>
      <c r="H2007" s="22" t="s">
        <v>8729</v>
      </c>
      <c r="I2007" s="108" t="s">
        <v>8890</v>
      </c>
      <c r="J2007" s="22" t="s">
        <v>8891</v>
      </c>
      <c r="K2007" s="4">
        <f>IFERROR(__xludf.DUMMYFUNCTION("""COMPUTED_VALUE"""),11.0)</f>
        <v>11</v>
      </c>
      <c r="L2007" s="4" t="s">
        <v>8731</v>
      </c>
      <c r="M2007" s="4">
        <v>12.0</v>
      </c>
    </row>
    <row r="2008">
      <c r="A2008" s="85">
        <v>45990.0</v>
      </c>
      <c r="B2008" s="22" t="s">
        <v>932</v>
      </c>
      <c r="C2008" s="22" t="s">
        <v>8726</v>
      </c>
      <c r="D2008" s="82" t="s">
        <v>8813</v>
      </c>
      <c r="E2008" s="22" t="s">
        <v>8727</v>
      </c>
      <c r="F2008" s="22" t="s">
        <v>157</v>
      </c>
      <c r="G2008" s="22" t="s">
        <v>157</v>
      </c>
      <c r="H2008" s="22" t="s">
        <v>8729</v>
      </c>
      <c r="I2008" s="108" t="s">
        <v>8890</v>
      </c>
      <c r="J2008" s="22" t="s">
        <v>8891</v>
      </c>
      <c r="K2008" s="4">
        <f>IFERROR(__xludf.DUMMYFUNCTION("""COMPUTED_VALUE"""),11.0)</f>
        <v>11</v>
      </c>
      <c r="L2008" s="4" t="s">
        <v>8731</v>
      </c>
      <c r="M2008" s="4">
        <v>12.0</v>
      </c>
    </row>
    <row r="2009">
      <c r="A2009" s="85">
        <v>45991.0</v>
      </c>
      <c r="B2009" s="22" t="s">
        <v>932</v>
      </c>
      <c r="C2009" s="22" t="s">
        <v>8726</v>
      </c>
      <c r="D2009" s="82" t="s">
        <v>8813</v>
      </c>
      <c r="E2009" s="22" t="s">
        <v>8727</v>
      </c>
      <c r="F2009" s="22" t="s">
        <v>157</v>
      </c>
      <c r="G2009" s="22" t="s">
        <v>157</v>
      </c>
      <c r="H2009" s="22" t="s">
        <v>8729</v>
      </c>
      <c r="I2009" s="108" t="s">
        <v>8890</v>
      </c>
      <c r="J2009" s="22" t="s">
        <v>8891</v>
      </c>
      <c r="K2009" s="4">
        <f>IFERROR(__xludf.DUMMYFUNCTION("""COMPUTED_VALUE"""),11.0)</f>
        <v>11</v>
      </c>
      <c r="L2009" s="4" t="s">
        <v>8731</v>
      </c>
      <c r="M2009" s="4">
        <v>12.0</v>
      </c>
    </row>
    <row r="2010">
      <c r="A2010" s="85">
        <v>45992.0</v>
      </c>
      <c r="B2010" s="22" t="s">
        <v>932</v>
      </c>
      <c r="C2010" s="22" t="s">
        <v>8726</v>
      </c>
      <c r="D2010" s="82" t="s">
        <v>8813</v>
      </c>
      <c r="E2010" s="22" t="s">
        <v>8727</v>
      </c>
      <c r="F2010" s="22" t="s">
        <v>157</v>
      </c>
      <c r="G2010" s="22" t="s">
        <v>157</v>
      </c>
      <c r="H2010" s="22" t="s">
        <v>8729</v>
      </c>
      <c r="I2010" s="108" t="s">
        <v>8890</v>
      </c>
      <c r="J2010" s="22" t="s">
        <v>8891</v>
      </c>
      <c r="K2010" s="4">
        <f>IFERROR(__xludf.DUMMYFUNCTION("""COMPUTED_VALUE"""),11.0)</f>
        <v>11</v>
      </c>
      <c r="L2010" s="4" t="s">
        <v>8731</v>
      </c>
      <c r="M2010" s="4">
        <v>12.0</v>
      </c>
    </row>
    <row r="2011">
      <c r="A2011" s="85">
        <v>45993.0</v>
      </c>
      <c r="B2011" s="22" t="s">
        <v>932</v>
      </c>
      <c r="C2011" s="22" t="s">
        <v>8726</v>
      </c>
      <c r="D2011" s="82" t="s">
        <v>8813</v>
      </c>
      <c r="E2011" s="22" t="s">
        <v>8727</v>
      </c>
      <c r="F2011" s="22" t="s">
        <v>157</v>
      </c>
      <c r="G2011" s="22" t="s">
        <v>157</v>
      </c>
      <c r="H2011" s="22" t="s">
        <v>8729</v>
      </c>
      <c r="I2011" s="108" t="s">
        <v>8890</v>
      </c>
      <c r="J2011" s="22" t="s">
        <v>8891</v>
      </c>
      <c r="K2011" s="4">
        <f>IFERROR(__xludf.DUMMYFUNCTION("""COMPUTED_VALUE"""),11.0)</f>
        <v>11</v>
      </c>
      <c r="L2011" s="4" t="s">
        <v>8731</v>
      </c>
      <c r="M2011" s="4">
        <v>12.0</v>
      </c>
    </row>
    <row r="2012">
      <c r="A2012" s="85">
        <v>45994.0</v>
      </c>
      <c r="B2012" s="22" t="s">
        <v>932</v>
      </c>
      <c r="C2012" s="22" t="s">
        <v>8726</v>
      </c>
      <c r="D2012" s="82" t="s">
        <v>8813</v>
      </c>
      <c r="E2012" s="22" t="s">
        <v>8727</v>
      </c>
      <c r="F2012" s="22" t="s">
        <v>157</v>
      </c>
      <c r="G2012" s="22" t="s">
        <v>157</v>
      </c>
      <c r="H2012" s="22" t="s">
        <v>8729</v>
      </c>
      <c r="I2012" s="108" t="s">
        <v>8890</v>
      </c>
      <c r="J2012" s="22" t="s">
        <v>8891</v>
      </c>
      <c r="K2012" s="4">
        <f>IFERROR(__xludf.DUMMYFUNCTION("""COMPUTED_VALUE"""),11.0)</f>
        <v>11</v>
      </c>
      <c r="L2012" s="4" t="s">
        <v>8731</v>
      </c>
      <c r="M2012" s="4">
        <v>12.0</v>
      </c>
    </row>
    <row r="2013">
      <c r="A2013" s="85">
        <v>45995.0</v>
      </c>
      <c r="B2013" s="22" t="s">
        <v>932</v>
      </c>
      <c r="C2013" s="22" t="s">
        <v>8726</v>
      </c>
      <c r="D2013" s="82" t="s">
        <v>8813</v>
      </c>
      <c r="E2013" s="22" t="s">
        <v>8727</v>
      </c>
      <c r="F2013" s="22" t="s">
        <v>157</v>
      </c>
      <c r="G2013" s="22" t="s">
        <v>157</v>
      </c>
      <c r="H2013" s="22" t="s">
        <v>8729</v>
      </c>
      <c r="I2013" s="108" t="s">
        <v>8890</v>
      </c>
      <c r="J2013" s="22" t="s">
        <v>8891</v>
      </c>
      <c r="K2013" s="4">
        <f>IFERROR(__xludf.DUMMYFUNCTION("""COMPUTED_VALUE"""),11.0)</f>
        <v>11</v>
      </c>
      <c r="L2013" s="4" t="s">
        <v>8731</v>
      </c>
      <c r="M2013" s="4">
        <v>12.0</v>
      </c>
    </row>
    <row r="2014">
      <c r="A2014" s="85">
        <v>45996.0</v>
      </c>
      <c r="B2014" s="22" t="s">
        <v>932</v>
      </c>
      <c r="C2014" s="22" t="s">
        <v>8726</v>
      </c>
      <c r="D2014" s="82" t="s">
        <v>8813</v>
      </c>
      <c r="E2014" s="22" t="s">
        <v>8727</v>
      </c>
      <c r="F2014" s="22" t="s">
        <v>157</v>
      </c>
      <c r="G2014" s="22" t="s">
        <v>157</v>
      </c>
      <c r="H2014" s="22" t="s">
        <v>8729</v>
      </c>
      <c r="I2014" s="108" t="s">
        <v>8890</v>
      </c>
      <c r="J2014" s="22" t="s">
        <v>8891</v>
      </c>
      <c r="K2014" s="4">
        <f>IFERROR(__xludf.DUMMYFUNCTION("""COMPUTED_VALUE"""),11.0)</f>
        <v>11</v>
      </c>
      <c r="L2014" s="4" t="s">
        <v>8731</v>
      </c>
      <c r="M2014" s="4">
        <v>12.0</v>
      </c>
    </row>
    <row r="2015">
      <c r="A2015" s="85">
        <v>45997.0</v>
      </c>
      <c r="B2015" s="22" t="s">
        <v>932</v>
      </c>
      <c r="C2015" s="22" t="s">
        <v>8726</v>
      </c>
      <c r="D2015" s="82" t="s">
        <v>8813</v>
      </c>
      <c r="E2015" s="22" t="s">
        <v>8727</v>
      </c>
      <c r="F2015" s="22" t="s">
        <v>157</v>
      </c>
      <c r="G2015" s="22" t="s">
        <v>157</v>
      </c>
      <c r="H2015" s="22" t="s">
        <v>8729</v>
      </c>
      <c r="I2015" s="108" t="s">
        <v>8890</v>
      </c>
      <c r="J2015" s="22" t="s">
        <v>8891</v>
      </c>
      <c r="K2015" s="4">
        <f>IFERROR(__xludf.DUMMYFUNCTION("""COMPUTED_VALUE"""),11.0)</f>
        <v>11</v>
      </c>
      <c r="L2015" s="4" t="s">
        <v>8731</v>
      </c>
      <c r="M2015" s="4">
        <v>12.0</v>
      </c>
    </row>
    <row r="2016">
      <c r="A2016" s="85">
        <v>45998.0</v>
      </c>
      <c r="B2016" s="22" t="s">
        <v>932</v>
      </c>
      <c r="C2016" s="22" t="s">
        <v>8726</v>
      </c>
      <c r="D2016" s="82" t="s">
        <v>8813</v>
      </c>
      <c r="E2016" s="22" t="s">
        <v>8727</v>
      </c>
      <c r="F2016" s="22" t="s">
        <v>157</v>
      </c>
      <c r="G2016" s="22" t="s">
        <v>157</v>
      </c>
      <c r="H2016" s="22" t="s">
        <v>8729</v>
      </c>
      <c r="I2016" s="108" t="s">
        <v>8890</v>
      </c>
      <c r="J2016" s="22" t="s">
        <v>8891</v>
      </c>
      <c r="K2016" s="4">
        <f>IFERROR(__xludf.DUMMYFUNCTION("""COMPUTED_VALUE"""),11.0)</f>
        <v>11</v>
      </c>
      <c r="L2016" s="4" t="s">
        <v>8731</v>
      </c>
      <c r="M2016" s="4">
        <v>12.0</v>
      </c>
    </row>
    <row r="2017">
      <c r="A2017" s="85">
        <v>45999.0</v>
      </c>
      <c r="B2017" s="22" t="s">
        <v>932</v>
      </c>
      <c r="C2017" s="22" t="s">
        <v>8726</v>
      </c>
      <c r="D2017" s="82" t="s">
        <v>8813</v>
      </c>
      <c r="E2017" s="22" t="s">
        <v>8727</v>
      </c>
      <c r="F2017" s="22" t="s">
        <v>157</v>
      </c>
      <c r="G2017" s="22" t="s">
        <v>157</v>
      </c>
      <c r="H2017" s="22" t="s">
        <v>8729</v>
      </c>
      <c r="I2017" s="108" t="s">
        <v>8890</v>
      </c>
      <c r="J2017" s="22" t="s">
        <v>8891</v>
      </c>
      <c r="K2017" s="4">
        <f>IFERROR(__xludf.DUMMYFUNCTION("""COMPUTED_VALUE"""),11.0)</f>
        <v>11</v>
      </c>
      <c r="L2017" s="4" t="s">
        <v>8731</v>
      </c>
      <c r="M2017" s="4">
        <v>12.0</v>
      </c>
    </row>
    <row r="2018">
      <c r="A2018" s="85">
        <v>46000.0</v>
      </c>
      <c r="B2018" s="22" t="s">
        <v>932</v>
      </c>
      <c r="C2018" s="22" t="s">
        <v>8726</v>
      </c>
      <c r="D2018" s="82" t="s">
        <v>8813</v>
      </c>
      <c r="E2018" s="22" t="s">
        <v>8727</v>
      </c>
      <c r="F2018" s="22" t="s">
        <v>157</v>
      </c>
      <c r="G2018" s="22" t="s">
        <v>157</v>
      </c>
      <c r="H2018" s="22" t="s">
        <v>8729</v>
      </c>
      <c r="I2018" s="108" t="s">
        <v>8890</v>
      </c>
      <c r="J2018" s="22" t="s">
        <v>8891</v>
      </c>
      <c r="K2018" s="4">
        <f>IFERROR(__xludf.DUMMYFUNCTION("""COMPUTED_VALUE"""),11.0)</f>
        <v>11</v>
      </c>
      <c r="L2018" s="4" t="s">
        <v>8731</v>
      </c>
      <c r="M2018" s="4">
        <v>12.0</v>
      </c>
    </row>
    <row r="2019">
      <c r="A2019" s="85">
        <v>46001.0</v>
      </c>
      <c r="B2019" s="22" t="s">
        <v>932</v>
      </c>
      <c r="C2019" s="22" t="s">
        <v>8726</v>
      </c>
      <c r="D2019" s="82" t="s">
        <v>8813</v>
      </c>
      <c r="E2019" s="22" t="s">
        <v>8727</v>
      </c>
      <c r="F2019" s="22" t="s">
        <v>157</v>
      </c>
      <c r="G2019" s="22" t="s">
        <v>157</v>
      </c>
      <c r="H2019" s="22" t="s">
        <v>8729</v>
      </c>
      <c r="I2019" s="108" t="s">
        <v>8890</v>
      </c>
      <c r="J2019" s="22" t="s">
        <v>8891</v>
      </c>
      <c r="K2019" s="4">
        <f>IFERROR(__xludf.DUMMYFUNCTION("""COMPUTED_VALUE"""),11.0)</f>
        <v>11</v>
      </c>
      <c r="L2019" s="4" t="s">
        <v>8731</v>
      </c>
      <c r="M2019" s="4">
        <v>12.0</v>
      </c>
    </row>
    <row r="2020">
      <c r="A2020" s="85">
        <v>46002.0</v>
      </c>
      <c r="B2020" s="22" t="s">
        <v>932</v>
      </c>
      <c r="C2020" s="22" t="s">
        <v>8726</v>
      </c>
      <c r="D2020" s="82" t="s">
        <v>8813</v>
      </c>
      <c r="E2020" s="22" t="s">
        <v>8727</v>
      </c>
      <c r="F2020" s="22" t="s">
        <v>157</v>
      </c>
      <c r="G2020" s="22" t="s">
        <v>157</v>
      </c>
      <c r="H2020" s="22" t="s">
        <v>8729</v>
      </c>
      <c r="I2020" s="108" t="s">
        <v>8890</v>
      </c>
      <c r="J2020" s="22" t="s">
        <v>8891</v>
      </c>
      <c r="K2020" s="4">
        <f>IFERROR(__xludf.DUMMYFUNCTION("""COMPUTED_VALUE"""),11.0)</f>
        <v>11</v>
      </c>
      <c r="L2020" s="4" t="s">
        <v>8731</v>
      </c>
      <c r="M2020" s="4">
        <v>12.0</v>
      </c>
    </row>
    <row r="2021">
      <c r="A2021" s="85">
        <v>46003.0</v>
      </c>
      <c r="B2021" s="22" t="s">
        <v>932</v>
      </c>
      <c r="C2021" s="22" t="s">
        <v>8726</v>
      </c>
      <c r="D2021" s="82" t="s">
        <v>8813</v>
      </c>
      <c r="E2021" s="22" t="s">
        <v>8727</v>
      </c>
      <c r="F2021" s="22" t="s">
        <v>157</v>
      </c>
      <c r="G2021" s="22" t="s">
        <v>157</v>
      </c>
      <c r="H2021" s="22" t="s">
        <v>8729</v>
      </c>
      <c r="I2021" s="108" t="s">
        <v>8890</v>
      </c>
      <c r="J2021" s="22" t="s">
        <v>8891</v>
      </c>
      <c r="K2021" s="4">
        <f>IFERROR(__xludf.DUMMYFUNCTION("""COMPUTED_VALUE"""),11.0)</f>
        <v>11</v>
      </c>
      <c r="L2021" s="4" t="s">
        <v>8731</v>
      </c>
      <c r="M2021" s="4">
        <v>12.0</v>
      </c>
    </row>
    <row r="2022">
      <c r="A2022" s="85">
        <v>46004.0</v>
      </c>
      <c r="B2022" s="22" t="s">
        <v>932</v>
      </c>
      <c r="C2022" s="22" t="s">
        <v>8726</v>
      </c>
      <c r="D2022" s="82" t="s">
        <v>8813</v>
      </c>
      <c r="E2022" s="22" t="s">
        <v>8727</v>
      </c>
      <c r="F2022" s="22" t="s">
        <v>157</v>
      </c>
      <c r="G2022" s="22" t="s">
        <v>157</v>
      </c>
      <c r="H2022" s="22" t="s">
        <v>8729</v>
      </c>
      <c r="I2022" s="108" t="s">
        <v>8890</v>
      </c>
      <c r="J2022" s="22" t="s">
        <v>8891</v>
      </c>
      <c r="K2022" s="4">
        <f>IFERROR(__xludf.DUMMYFUNCTION("""COMPUTED_VALUE"""),11.0)</f>
        <v>11</v>
      </c>
      <c r="L2022" s="4" t="s">
        <v>8731</v>
      </c>
      <c r="M2022" s="4">
        <v>12.0</v>
      </c>
    </row>
    <row r="2023">
      <c r="A2023" s="85">
        <v>46005.0</v>
      </c>
      <c r="B2023" s="22" t="s">
        <v>932</v>
      </c>
      <c r="C2023" s="22" t="s">
        <v>8726</v>
      </c>
      <c r="D2023" s="82" t="s">
        <v>8813</v>
      </c>
      <c r="E2023" s="22" t="s">
        <v>8727</v>
      </c>
      <c r="F2023" s="22" t="s">
        <v>157</v>
      </c>
      <c r="G2023" s="22" t="s">
        <v>157</v>
      </c>
      <c r="H2023" s="22" t="s">
        <v>8729</v>
      </c>
      <c r="I2023" s="108" t="s">
        <v>8890</v>
      </c>
      <c r="J2023" s="22" t="s">
        <v>8891</v>
      </c>
      <c r="K2023" s="4">
        <f>IFERROR(__xludf.DUMMYFUNCTION("""COMPUTED_VALUE"""),11.0)</f>
        <v>11</v>
      </c>
      <c r="L2023" s="4" t="s">
        <v>8731</v>
      </c>
      <c r="M2023" s="4">
        <v>12.0</v>
      </c>
    </row>
    <row r="2024">
      <c r="A2024" s="85">
        <v>46006.0</v>
      </c>
      <c r="B2024" s="22" t="s">
        <v>932</v>
      </c>
      <c r="C2024" s="22" t="s">
        <v>8726</v>
      </c>
      <c r="D2024" s="82" t="s">
        <v>8813</v>
      </c>
      <c r="E2024" s="22" t="s">
        <v>8727</v>
      </c>
      <c r="F2024" s="22" t="s">
        <v>157</v>
      </c>
      <c r="G2024" s="22" t="s">
        <v>157</v>
      </c>
      <c r="H2024" s="22" t="s">
        <v>8729</v>
      </c>
      <c r="I2024" s="108" t="s">
        <v>8890</v>
      </c>
      <c r="J2024" s="22" t="s">
        <v>8891</v>
      </c>
      <c r="K2024" s="4">
        <f>IFERROR(__xludf.DUMMYFUNCTION("""COMPUTED_VALUE"""),11.0)</f>
        <v>11</v>
      </c>
      <c r="L2024" s="4" t="s">
        <v>8731</v>
      </c>
      <c r="M2024" s="4">
        <v>12.0</v>
      </c>
    </row>
    <row r="2025">
      <c r="A2025" s="85">
        <v>46007.0</v>
      </c>
      <c r="B2025" s="22" t="s">
        <v>932</v>
      </c>
      <c r="C2025" s="22" t="s">
        <v>8726</v>
      </c>
      <c r="D2025" s="82" t="s">
        <v>8813</v>
      </c>
      <c r="E2025" s="22" t="s">
        <v>8727</v>
      </c>
      <c r="F2025" s="22" t="s">
        <v>157</v>
      </c>
      <c r="G2025" s="22" t="s">
        <v>157</v>
      </c>
      <c r="H2025" s="22" t="s">
        <v>8729</v>
      </c>
      <c r="I2025" s="108" t="s">
        <v>8890</v>
      </c>
      <c r="J2025" s="22" t="s">
        <v>8891</v>
      </c>
      <c r="K2025" s="4">
        <f>IFERROR(__xludf.DUMMYFUNCTION("""COMPUTED_VALUE"""),11.0)</f>
        <v>11</v>
      </c>
      <c r="L2025" s="4" t="s">
        <v>8731</v>
      </c>
      <c r="M2025" s="4">
        <v>12.0</v>
      </c>
    </row>
    <row r="2026">
      <c r="A2026" s="85">
        <v>46008.0</v>
      </c>
      <c r="B2026" s="22" t="s">
        <v>932</v>
      </c>
      <c r="C2026" s="22" t="s">
        <v>8726</v>
      </c>
      <c r="D2026" s="82" t="s">
        <v>8813</v>
      </c>
      <c r="E2026" s="22" t="s">
        <v>8727</v>
      </c>
      <c r="F2026" s="22" t="s">
        <v>157</v>
      </c>
      <c r="G2026" s="22" t="s">
        <v>157</v>
      </c>
      <c r="H2026" s="22" t="s">
        <v>8729</v>
      </c>
      <c r="I2026" s="108" t="s">
        <v>8890</v>
      </c>
      <c r="J2026" s="22" t="s">
        <v>8891</v>
      </c>
      <c r="K2026" s="4">
        <f>IFERROR(__xludf.DUMMYFUNCTION("""COMPUTED_VALUE"""),11.0)</f>
        <v>11</v>
      </c>
      <c r="L2026" s="4" t="s">
        <v>8731</v>
      </c>
      <c r="M2026" s="4">
        <v>12.0</v>
      </c>
    </row>
    <row r="2027">
      <c r="A2027" s="85">
        <v>46009.0</v>
      </c>
      <c r="B2027" s="22" t="s">
        <v>932</v>
      </c>
      <c r="C2027" s="22" t="s">
        <v>8726</v>
      </c>
      <c r="D2027" s="82" t="s">
        <v>8813</v>
      </c>
      <c r="E2027" s="22" t="s">
        <v>8727</v>
      </c>
      <c r="F2027" s="22" t="s">
        <v>157</v>
      </c>
      <c r="G2027" s="22" t="s">
        <v>157</v>
      </c>
      <c r="H2027" s="22" t="s">
        <v>8729</v>
      </c>
      <c r="I2027" s="108" t="s">
        <v>8890</v>
      </c>
      <c r="J2027" s="22" t="s">
        <v>8891</v>
      </c>
      <c r="K2027" s="4">
        <f>IFERROR(__xludf.DUMMYFUNCTION("""COMPUTED_VALUE"""),11.0)</f>
        <v>11</v>
      </c>
      <c r="L2027" s="4" t="s">
        <v>8731</v>
      </c>
      <c r="M2027" s="4">
        <v>12.0</v>
      </c>
    </row>
    <row r="2028">
      <c r="A2028" s="85">
        <v>46010.0</v>
      </c>
      <c r="B2028" s="22" t="s">
        <v>932</v>
      </c>
      <c r="C2028" s="22" t="s">
        <v>8726</v>
      </c>
      <c r="D2028" s="82" t="s">
        <v>8813</v>
      </c>
      <c r="E2028" s="22" t="s">
        <v>8727</v>
      </c>
      <c r="F2028" s="22" t="s">
        <v>157</v>
      </c>
      <c r="G2028" s="22" t="s">
        <v>157</v>
      </c>
      <c r="H2028" s="22" t="s">
        <v>8729</v>
      </c>
      <c r="I2028" s="108" t="s">
        <v>8890</v>
      </c>
      <c r="J2028" s="22" t="s">
        <v>8891</v>
      </c>
      <c r="K2028" s="4">
        <f>IFERROR(__xludf.DUMMYFUNCTION("""COMPUTED_VALUE"""),11.0)</f>
        <v>11</v>
      </c>
      <c r="L2028" s="4" t="s">
        <v>8731</v>
      </c>
      <c r="M2028" s="4">
        <v>12.0</v>
      </c>
    </row>
    <row r="2029">
      <c r="A2029" s="85">
        <v>46011.0</v>
      </c>
      <c r="B2029" s="22" t="s">
        <v>932</v>
      </c>
      <c r="C2029" s="22" t="s">
        <v>8726</v>
      </c>
      <c r="D2029" s="82" t="s">
        <v>8813</v>
      </c>
      <c r="E2029" s="22" t="s">
        <v>8727</v>
      </c>
      <c r="F2029" s="22" t="s">
        <v>157</v>
      </c>
      <c r="G2029" s="22" t="s">
        <v>157</v>
      </c>
      <c r="H2029" s="22" t="s">
        <v>8729</v>
      </c>
      <c r="I2029" s="108" t="s">
        <v>8890</v>
      </c>
      <c r="J2029" s="22" t="s">
        <v>8891</v>
      </c>
      <c r="K2029" s="4">
        <f>IFERROR(__xludf.DUMMYFUNCTION("""COMPUTED_VALUE"""),11.0)</f>
        <v>11</v>
      </c>
      <c r="L2029" s="4" t="s">
        <v>8731</v>
      </c>
      <c r="M2029" s="4">
        <v>12.0</v>
      </c>
    </row>
    <row r="2030">
      <c r="A2030" s="85">
        <v>46012.0</v>
      </c>
      <c r="B2030" s="22" t="s">
        <v>932</v>
      </c>
      <c r="C2030" s="22" t="s">
        <v>8726</v>
      </c>
      <c r="D2030" s="82" t="s">
        <v>8813</v>
      </c>
      <c r="E2030" s="22" t="s">
        <v>8727</v>
      </c>
      <c r="F2030" s="22" t="s">
        <v>157</v>
      </c>
      <c r="G2030" s="22" t="s">
        <v>157</v>
      </c>
      <c r="H2030" s="22" t="s">
        <v>8729</v>
      </c>
      <c r="I2030" s="108" t="s">
        <v>8890</v>
      </c>
      <c r="J2030" s="22" t="s">
        <v>8891</v>
      </c>
      <c r="K2030" s="4">
        <f>IFERROR(__xludf.DUMMYFUNCTION("""COMPUTED_VALUE"""),11.0)</f>
        <v>11</v>
      </c>
      <c r="L2030" s="4" t="s">
        <v>8731</v>
      </c>
      <c r="M2030" s="4">
        <v>12.0</v>
      </c>
    </row>
    <row r="2031">
      <c r="A2031" s="85">
        <v>46013.0</v>
      </c>
      <c r="B2031" s="22" t="s">
        <v>932</v>
      </c>
      <c r="C2031" s="22" t="s">
        <v>8726</v>
      </c>
      <c r="D2031" s="82" t="s">
        <v>8813</v>
      </c>
      <c r="E2031" s="22" t="s">
        <v>8727</v>
      </c>
      <c r="F2031" s="22" t="s">
        <v>157</v>
      </c>
      <c r="G2031" s="22" t="s">
        <v>157</v>
      </c>
      <c r="H2031" s="22" t="s">
        <v>8729</v>
      </c>
      <c r="I2031" s="108" t="s">
        <v>8890</v>
      </c>
      <c r="J2031" s="22" t="s">
        <v>8891</v>
      </c>
      <c r="K2031" s="4">
        <f>IFERROR(__xludf.DUMMYFUNCTION("""COMPUTED_VALUE"""),11.0)</f>
        <v>11</v>
      </c>
      <c r="L2031" s="4" t="s">
        <v>8731</v>
      </c>
      <c r="M2031" s="4">
        <v>12.0</v>
      </c>
    </row>
    <row r="2032">
      <c r="A2032" s="85">
        <v>46014.0</v>
      </c>
      <c r="B2032" s="22" t="s">
        <v>932</v>
      </c>
      <c r="C2032" s="22" t="s">
        <v>8726</v>
      </c>
      <c r="D2032" s="82" t="s">
        <v>8813</v>
      </c>
      <c r="E2032" s="22" t="s">
        <v>8727</v>
      </c>
      <c r="F2032" s="22" t="s">
        <v>157</v>
      </c>
      <c r="G2032" s="22" t="s">
        <v>157</v>
      </c>
      <c r="H2032" s="22" t="s">
        <v>8729</v>
      </c>
      <c r="I2032" s="108" t="s">
        <v>8890</v>
      </c>
      <c r="J2032" s="22" t="s">
        <v>8891</v>
      </c>
      <c r="K2032" s="4">
        <f>IFERROR(__xludf.DUMMYFUNCTION("""COMPUTED_VALUE"""),12.0)</f>
        <v>12</v>
      </c>
      <c r="L2032" s="4" t="s">
        <v>8735</v>
      </c>
      <c r="M2032" s="4">
        <v>12.0</v>
      </c>
    </row>
    <row r="2033">
      <c r="A2033" s="85">
        <v>46015.0</v>
      </c>
      <c r="B2033" s="22" t="s">
        <v>932</v>
      </c>
      <c r="C2033" s="22" t="s">
        <v>8726</v>
      </c>
      <c r="D2033" s="82" t="s">
        <v>8813</v>
      </c>
      <c r="E2033" s="22" t="s">
        <v>8727</v>
      </c>
      <c r="F2033" s="22" t="s">
        <v>157</v>
      </c>
      <c r="G2033" s="22" t="s">
        <v>157</v>
      </c>
      <c r="H2033" s="22" t="s">
        <v>8729</v>
      </c>
      <c r="I2033" s="108" t="s">
        <v>8890</v>
      </c>
      <c r="J2033" s="22" t="s">
        <v>8891</v>
      </c>
      <c r="K2033" s="4">
        <f>IFERROR(__xludf.DUMMYFUNCTION("""COMPUTED_VALUE"""),11.0)</f>
        <v>11</v>
      </c>
      <c r="L2033" s="4" t="s">
        <v>8731</v>
      </c>
      <c r="M2033" s="4">
        <v>12.0</v>
      </c>
    </row>
    <row r="2034">
      <c r="A2034" s="85">
        <v>46016.0</v>
      </c>
      <c r="B2034" s="22" t="s">
        <v>932</v>
      </c>
      <c r="C2034" s="22" t="s">
        <v>8726</v>
      </c>
      <c r="D2034" s="82" t="s">
        <v>8813</v>
      </c>
      <c r="E2034" s="22" t="s">
        <v>8727</v>
      </c>
      <c r="F2034" s="22" t="s">
        <v>157</v>
      </c>
      <c r="G2034" s="22" t="s">
        <v>157</v>
      </c>
      <c r="H2034" s="22" t="s">
        <v>8729</v>
      </c>
      <c r="I2034" s="108" t="s">
        <v>8890</v>
      </c>
      <c r="J2034" s="22" t="s">
        <v>8891</v>
      </c>
      <c r="K2034" s="4">
        <f>IFERROR(__xludf.DUMMYFUNCTION("""COMPUTED_VALUE"""),11.0)</f>
        <v>11</v>
      </c>
      <c r="L2034" s="4" t="s">
        <v>8731</v>
      </c>
      <c r="M2034" s="4">
        <v>12.0</v>
      </c>
    </row>
    <row r="2035">
      <c r="A2035" s="85">
        <v>46017.0</v>
      </c>
      <c r="B2035" s="22" t="s">
        <v>932</v>
      </c>
      <c r="C2035" s="22" t="s">
        <v>8726</v>
      </c>
      <c r="D2035" s="82" t="s">
        <v>8813</v>
      </c>
      <c r="E2035" s="22" t="s">
        <v>8727</v>
      </c>
      <c r="F2035" s="22" t="s">
        <v>157</v>
      </c>
      <c r="G2035" s="22" t="s">
        <v>157</v>
      </c>
      <c r="H2035" s="22" t="s">
        <v>8729</v>
      </c>
      <c r="I2035" s="108" t="s">
        <v>8890</v>
      </c>
      <c r="J2035" s="22" t="s">
        <v>8891</v>
      </c>
      <c r="K2035" s="4">
        <f>IFERROR(__xludf.DUMMYFUNCTION("""COMPUTED_VALUE"""),11.0)</f>
        <v>11</v>
      </c>
      <c r="L2035" s="4" t="s">
        <v>8731</v>
      </c>
      <c r="M2035" s="4">
        <v>12.0</v>
      </c>
    </row>
    <row r="2036">
      <c r="A2036" s="85">
        <v>46018.0</v>
      </c>
      <c r="B2036" s="22" t="s">
        <v>932</v>
      </c>
      <c r="C2036" s="22" t="s">
        <v>8726</v>
      </c>
      <c r="D2036" s="82" t="s">
        <v>8813</v>
      </c>
      <c r="E2036" s="22" t="s">
        <v>8727</v>
      </c>
      <c r="F2036" s="22" t="s">
        <v>157</v>
      </c>
      <c r="G2036" s="22" t="s">
        <v>157</v>
      </c>
      <c r="H2036" s="22" t="s">
        <v>8729</v>
      </c>
      <c r="I2036" s="108" t="s">
        <v>8890</v>
      </c>
      <c r="J2036" s="22" t="s">
        <v>8891</v>
      </c>
      <c r="K2036" s="4">
        <f>IFERROR(__xludf.DUMMYFUNCTION("""COMPUTED_VALUE"""),11.0)</f>
        <v>11</v>
      </c>
      <c r="L2036" s="4" t="s">
        <v>8731</v>
      </c>
      <c r="M2036" s="4">
        <v>12.0</v>
      </c>
    </row>
    <row r="2037">
      <c r="A2037" s="85">
        <v>46019.0</v>
      </c>
      <c r="B2037" s="22" t="s">
        <v>932</v>
      </c>
      <c r="C2037" s="22" t="s">
        <v>8726</v>
      </c>
      <c r="D2037" s="82" t="s">
        <v>8813</v>
      </c>
      <c r="E2037" s="22" t="s">
        <v>8727</v>
      </c>
      <c r="F2037" s="22" t="s">
        <v>157</v>
      </c>
      <c r="G2037" s="22" t="s">
        <v>157</v>
      </c>
      <c r="H2037" s="22" t="s">
        <v>8729</v>
      </c>
      <c r="I2037" s="108" t="s">
        <v>8890</v>
      </c>
      <c r="J2037" s="22" t="s">
        <v>8891</v>
      </c>
      <c r="K2037" s="4">
        <f>IFERROR(__xludf.DUMMYFUNCTION("""COMPUTED_VALUE"""),11.0)</f>
        <v>11</v>
      </c>
      <c r="L2037" s="4" t="s">
        <v>8731</v>
      </c>
      <c r="M2037" s="4">
        <v>12.0</v>
      </c>
    </row>
    <row r="2038">
      <c r="A2038" s="85">
        <v>46020.0</v>
      </c>
      <c r="B2038" s="22" t="s">
        <v>932</v>
      </c>
      <c r="C2038" s="22" t="s">
        <v>8726</v>
      </c>
      <c r="D2038" s="82" t="s">
        <v>8813</v>
      </c>
      <c r="E2038" s="22" t="s">
        <v>8727</v>
      </c>
      <c r="F2038" s="22" t="s">
        <v>157</v>
      </c>
      <c r="G2038" s="22" t="s">
        <v>157</v>
      </c>
      <c r="H2038" s="22" t="s">
        <v>8729</v>
      </c>
      <c r="I2038" s="108" t="s">
        <v>8890</v>
      </c>
      <c r="J2038" s="22" t="s">
        <v>8891</v>
      </c>
      <c r="K2038" s="4">
        <f>IFERROR(__xludf.DUMMYFUNCTION("""COMPUTED_VALUE"""),11.0)</f>
        <v>11</v>
      </c>
      <c r="L2038" s="4" t="s">
        <v>8731</v>
      </c>
      <c r="M2038" s="4">
        <v>12.0</v>
      </c>
    </row>
    <row r="2039">
      <c r="A2039" s="85">
        <v>46021.0</v>
      </c>
      <c r="B2039" s="22" t="s">
        <v>932</v>
      </c>
      <c r="C2039" s="22" t="s">
        <v>8726</v>
      </c>
      <c r="D2039" s="82" t="s">
        <v>8813</v>
      </c>
      <c r="E2039" s="22" t="s">
        <v>8727</v>
      </c>
      <c r="F2039" s="22" t="s">
        <v>157</v>
      </c>
      <c r="G2039" s="22" t="s">
        <v>157</v>
      </c>
      <c r="H2039" s="22" t="s">
        <v>8729</v>
      </c>
      <c r="I2039" s="108" t="s">
        <v>8890</v>
      </c>
      <c r="J2039" s="22" t="s">
        <v>8891</v>
      </c>
      <c r="K2039" s="4">
        <f>IFERROR(__xludf.DUMMYFUNCTION("""COMPUTED_VALUE"""),11.0)</f>
        <v>11</v>
      </c>
      <c r="L2039" s="4" t="s">
        <v>8731</v>
      </c>
      <c r="M2039" s="4">
        <v>12.0</v>
      </c>
    </row>
    <row r="2040">
      <c r="A2040" s="85">
        <v>46022.0</v>
      </c>
      <c r="B2040" s="22" t="s">
        <v>932</v>
      </c>
      <c r="C2040" s="22" t="s">
        <v>8726</v>
      </c>
      <c r="D2040" s="82" t="s">
        <v>8813</v>
      </c>
      <c r="E2040" s="22" t="s">
        <v>8727</v>
      </c>
      <c r="F2040" s="22" t="s">
        <v>157</v>
      </c>
      <c r="G2040" s="22" t="s">
        <v>157</v>
      </c>
      <c r="H2040" s="22" t="s">
        <v>8729</v>
      </c>
      <c r="I2040" s="108" t="s">
        <v>8890</v>
      </c>
      <c r="J2040" s="22" t="s">
        <v>8891</v>
      </c>
      <c r="K2040" s="4">
        <f>IFERROR(__xludf.DUMMYFUNCTION("""COMPUTED_VALUE"""),11.0)</f>
        <v>11</v>
      </c>
      <c r="L2040" s="4" t="s">
        <v>8731</v>
      </c>
      <c r="M2040" s="4">
        <v>12.0</v>
      </c>
    </row>
    <row r="2041">
      <c r="A2041" s="85">
        <v>46023.0</v>
      </c>
      <c r="B2041" s="22" t="s">
        <v>932</v>
      </c>
      <c r="C2041" s="22" t="s">
        <v>8726</v>
      </c>
      <c r="D2041" s="82" t="s">
        <v>8813</v>
      </c>
      <c r="E2041" s="22" t="s">
        <v>8727</v>
      </c>
      <c r="F2041" s="22" t="s">
        <v>157</v>
      </c>
      <c r="G2041" s="22" t="s">
        <v>157</v>
      </c>
      <c r="H2041" s="22" t="s">
        <v>8729</v>
      </c>
      <c r="I2041" s="108" t="s">
        <v>8890</v>
      </c>
      <c r="J2041" s="22" t="s">
        <v>8891</v>
      </c>
      <c r="K2041" s="4">
        <f>IFERROR(__xludf.DUMMYFUNCTION("""COMPUTED_VALUE"""),11.0)</f>
        <v>11</v>
      </c>
      <c r="L2041" s="4" t="s">
        <v>8731</v>
      </c>
      <c r="M2041" s="4">
        <v>12.0</v>
      </c>
    </row>
    <row r="2042">
      <c r="A2042" s="85">
        <v>46024.0</v>
      </c>
      <c r="B2042" s="22" t="s">
        <v>932</v>
      </c>
      <c r="C2042" s="22" t="s">
        <v>8726</v>
      </c>
      <c r="D2042" s="82" t="s">
        <v>8813</v>
      </c>
      <c r="E2042" s="22" t="s">
        <v>8727</v>
      </c>
      <c r="F2042" s="22" t="s">
        <v>157</v>
      </c>
      <c r="G2042" s="22" t="s">
        <v>157</v>
      </c>
      <c r="H2042" s="22" t="s">
        <v>8729</v>
      </c>
      <c r="I2042" s="108" t="s">
        <v>8890</v>
      </c>
      <c r="J2042" s="22" t="s">
        <v>8891</v>
      </c>
      <c r="K2042" s="4">
        <f>IFERROR(__xludf.DUMMYFUNCTION("""COMPUTED_VALUE"""),11.0)</f>
        <v>11</v>
      </c>
      <c r="L2042" s="4" t="s">
        <v>8731</v>
      </c>
      <c r="M2042" s="4">
        <v>12.0</v>
      </c>
    </row>
    <row r="2043">
      <c r="A2043" s="85">
        <v>46025.0</v>
      </c>
      <c r="B2043" s="22" t="s">
        <v>932</v>
      </c>
      <c r="C2043" s="22" t="s">
        <v>8726</v>
      </c>
      <c r="D2043" s="82" t="s">
        <v>8813</v>
      </c>
      <c r="E2043" s="22" t="s">
        <v>8727</v>
      </c>
      <c r="F2043" s="22" t="s">
        <v>157</v>
      </c>
      <c r="G2043" s="22" t="s">
        <v>157</v>
      </c>
      <c r="H2043" s="22" t="s">
        <v>8729</v>
      </c>
      <c r="I2043" s="108" t="s">
        <v>8890</v>
      </c>
      <c r="J2043" s="22" t="s">
        <v>8891</v>
      </c>
      <c r="K2043" s="4">
        <f>IFERROR(__xludf.DUMMYFUNCTION("""COMPUTED_VALUE"""),11.0)</f>
        <v>11</v>
      </c>
      <c r="L2043" s="4" t="s">
        <v>8731</v>
      </c>
      <c r="M2043" s="4">
        <v>12.0</v>
      </c>
    </row>
    <row r="2044">
      <c r="A2044" s="85">
        <v>46026.0</v>
      </c>
      <c r="B2044" s="22" t="s">
        <v>932</v>
      </c>
      <c r="C2044" s="22" t="s">
        <v>8726</v>
      </c>
      <c r="D2044" s="82" t="s">
        <v>8813</v>
      </c>
      <c r="E2044" s="22" t="s">
        <v>8727</v>
      </c>
      <c r="F2044" s="22" t="s">
        <v>157</v>
      </c>
      <c r="G2044" s="22" t="s">
        <v>157</v>
      </c>
      <c r="H2044" s="22" t="s">
        <v>8729</v>
      </c>
      <c r="I2044" s="108" t="s">
        <v>8890</v>
      </c>
      <c r="J2044" s="22" t="s">
        <v>8891</v>
      </c>
      <c r="K2044" s="4">
        <f>IFERROR(__xludf.DUMMYFUNCTION("""COMPUTED_VALUE"""),11.0)</f>
        <v>11</v>
      </c>
      <c r="L2044" s="4" t="s">
        <v>8731</v>
      </c>
      <c r="M2044" s="4">
        <v>12.0</v>
      </c>
    </row>
    <row r="2045">
      <c r="A2045" s="85">
        <v>46027.0</v>
      </c>
      <c r="B2045" s="22" t="s">
        <v>932</v>
      </c>
      <c r="C2045" s="22" t="s">
        <v>8726</v>
      </c>
      <c r="D2045" s="82" t="s">
        <v>8813</v>
      </c>
      <c r="E2045" s="22" t="s">
        <v>8727</v>
      </c>
      <c r="F2045" s="22" t="s">
        <v>157</v>
      </c>
      <c r="G2045" s="22" t="s">
        <v>157</v>
      </c>
      <c r="H2045" s="22" t="s">
        <v>8729</v>
      </c>
      <c r="I2045" s="108" t="s">
        <v>8890</v>
      </c>
      <c r="J2045" s="22" t="s">
        <v>8891</v>
      </c>
      <c r="K2045" s="4">
        <f>IFERROR(__xludf.DUMMYFUNCTION("""COMPUTED_VALUE"""),11.0)</f>
        <v>11</v>
      </c>
      <c r="L2045" s="4" t="s">
        <v>8731</v>
      </c>
      <c r="M2045" s="4">
        <v>12.0</v>
      </c>
    </row>
    <row r="2046">
      <c r="A2046" s="85">
        <v>46028.0</v>
      </c>
      <c r="B2046" s="22" t="s">
        <v>932</v>
      </c>
      <c r="C2046" s="22" t="s">
        <v>8726</v>
      </c>
      <c r="D2046" s="82" t="s">
        <v>8813</v>
      </c>
      <c r="E2046" s="22" t="s">
        <v>8727</v>
      </c>
      <c r="F2046" s="22" t="s">
        <v>157</v>
      </c>
      <c r="G2046" s="22" t="s">
        <v>157</v>
      </c>
      <c r="H2046" s="22" t="s">
        <v>8729</v>
      </c>
      <c r="I2046" s="108" t="s">
        <v>8890</v>
      </c>
      <c r="J2046" s="22" t="s">
        <v>8891</v>
      </c>
      <c r="K2046" s="4">
        <f>IFERROR(__xludf.DUMMYFUNCTION("""COMPUTED_VALUE"""),11.0)</f>
        <v>11</v>
      </c>
      <c r="L2046" s="4" t="s">
        <v>8731</v>
      </c>
      <c r="M2046" s="4">
        <v>12.0</v>
      </c>
    </row>
    <row r="2047">
      <c r="A2047" s="85">
        <v>46029.0</v>
      </c>
      <c r="B2047" s="22" t="s">
        <v>932</v>
      </c>
      <c r="C2047" s="22" t="s">
        <v>8726</v>
      </c>
      <c r="D2047" s="82" t="s">
        <v>8813</v>
      </c>
      <c r="E2047" s="22" t="s">
        <v>8727</v>
      </c>
      <c r="F2047" s="22" t="s">
        <v>157</v>
      </c>
      <c r="G2047" s="22" t="s">
        <v>157</v>
      </c>
      <c r="H2047" s="22" t="s">
        <v>8729</v>
      </c>
      <c r="I2047" s="108" t="s">
        <v>8890</v>
      </c>
      <c r="J2047" s="22" t="s">
        <v>8891</v>
      </c>
      <c r="K2047" s="4">
        <f>IFERROR(__xludf.DUMMYFUNCTION("""COMPUTED_VALUE"""),11.0)</f>
        <v>11</v>
      </c>
      <c r="L2047" s="4" t="s">
        <v>8731</v>
      </c>
      <c r="M2047" s="4">
        <v>12.0</v>
      </c>
    </row>
    <row r="2048">
      <c r="A2048" s="85">
        <v>46030.0</v>
      </c>
      <c r="B2048" s="22" t="s">
        <v>932</v>
      </c>
      <c r="C2048" s="22" t="s">
        <v>8726</v>
      </c>
      <c r="D2048" s="82" t="s">
        <v>8813</v>
      </c>
      <c r="E2048" s="22" t="s">
        <v>8727</v>
      </c>
      <c r="F2048" s="22" t="s">
        <v>157</v>
      </c>
      <c r="G2048" s="22" t="s">
        <v>157</v>
      </c>
      <c r="H2048" s="22" t="s">
        <v>8729</v>
      </c>
      <c r="I2048" s="108" t="s">
        <v>8890</v>
      </c>
      <c r="J2048" s="22" t="s">
        <v>8891</v>
      </c>
      <c r="K2048" s="4">
        <f>IFERROR(__xludf.DUMMYFUNCTION("""COMPUTED_VALUE"""),11.0)</f>
        <v>11</v>
      </c>
      <c r="L2048" s="4" t="s">
        <v>8731</v>
      </c>
      <c r="M2048" s="4">
        <v>12.0</v>
      </c>
    </row>
    <row r="2049">
      <c r="A2049" s="85">
        <v>46031.0</v>
      </c>
      <c r="B2049" s="22" t="s">
        <v>932</v>
      </c>
      <c r="C2049" s="22" t="s">
        <v>8726</v>
      </c>
      <c r="D2049" s="82" t="s">
        <v>8813</v>
      </c>
      <c r="E2049" s="22" t="s">
        <v>8727</v>
      </c>
      <c r="F2049" s="22" t="s">
        <v>157</v>
      </c>
      <c r="G2049" s="22" t="s">
        <v>157</v>
      </c>
      <c r="H2049" s="22" t="s">
        <v>8729</v>
      </c>
      <c r="I2049" s="108" t="s">
        <v>8890</v>
      </c>
      <c r="J2049" s="22" t="s">
        <v>8891</v>
      </c>
      <c r="K2049" s="4">
        <f>IFERROR(__xludf.DUMMYFUNCTION("""COMPUTED_VALUE"""),11.0)</f>
        <v>11</v>
      </c>
      <c r="L2049" s="4" t="s">
        <v>8731</v>
      </c>
      <c r="M2049" s="4">
        <v>12.0</v>
      </c>
    </row>
    <row r="2050">
      <c r="A2050" s="85">
        <v>46032.0</v>
      </c>
      <c r="B2050" s="22" t="s">
        <v>932</v>
      </c>
      <c r="C2050" s="22" t="s">
        <v>8726</v>
      </c>
      <c r="D2050" s="82" t="s">
        <v>8813</v>
      </c>
      <c r="E2050" s="22" t="s">
        <v>8727</v>
      </c>
      <c r="F2050" s="22" t="s">
        <v>157</v>
      </c>
      <c r="G2050" s="22" t="s">
        <v>157</v>
      </c>
      <c r="H2050" s="22" t="s">
        <v>8729</v>
      </c>
      <c r="I2050" s="108" t="s">
        <v>8890</v>
      </c>
      <c r="J2050" s="22" t="s">
        <v>8891</v>
      </c>
      <c r="K2050" s="4">
        <f>IFERROR(__xludf.DUMMYFUNCTION("""COMPUTED_VALUE"""),11.0)</f>
        <v>11</v>
      </c>
      <c r="L2050" s="4" t="s">
        <v>8731</v>
      </c>
      <c r="M2050" s="4">
        <v>12.0</v>
      </c>
    </row>
    <row r="2051">
      <c r="A2051" s="85">
        <v>46033.0</v>
      </c>
      <c r="B2051" s="22" t="s">
        <v>932</v>
      </c>
      <c r="C2051" s="22" t="s">
        <v>8726</v>
      </c>
      <c r="D2051" s="82" t="s">
        <v>8813</v>
      </c>
      <c r="E2051" s="22" t="s">
        <v>8727</v>
      </c>
      <c r="F2051" s="22" t="s">
        <v>157</v>
      </c>
      <c r="G2051" s="22" t="s">
        <v>157</v>
      </c>
      <c r="H2051" s="22" t="s">
        <v>8729</v>
      </c>
      <c r="I2051" s="108" t="s">
        <v>8890</v>
      </c>
      <c r="J2051" s="22" t="s">
        <v>8891</v>
      </c>
      <c r="K2051" s="4">
        <f>IFERROR(__xludf.DUMMYFUNCTION("""COMPUTED_VALUE"""),11.0)</f>
        <v>11</v>
      </c>
      <c r="L2051" s="4" t="s">
        <v>8731</v>
      </c>
      <c r="M2051" s="4">
        <v>12.0</v>
      </c>
    </row>
    <row r="2052">
      <c r="A2052" s="85">
        <v>46034.0</v>
      </c>
      <c r="B2052" s="22" t="s">
        <v>932</v>
      </c>
      <c r="C2052" s="22" t="s">
        <v>8726</v>
      </c>
      <c r="D2052" s="82" t="s">
        <v>8813</v>
      </c>
      <c r="E2052" s="22" t="s">
        <v>8727</v>
      </c>
      <c r="F2052" s="22" t="s">
        <v>157</v>
      </c>
      <c r="G2052" s="22" t="s">
        <v>157</v>
      </c>
      <c r="H2052" s="22" t="s">
        <v>8729</v>
      </c>
      <c r="I2052" s="108" t="s">
        <v>8890</v>
      </c>
      <c r="J2052" s="22" t="s">
        <v>8891</v>
      </c>
      <c r="K2052" s="4">
        <f>IFERROR(__xludf.DUMMYFUNCTION("""COMPUTED_VALUE"""),11.0)</f>
        <v>11</v>
      </c>
      <c r="L2052" s="4" t="s">
        <v>8731</v>
      </c>
      <c r="M2052" s="4">
        <v>12.0</v>
      </c>
    </row>
    <row r="2053">
      <c r="A2053" s="85">
        <v>46035.0</v>
      </c>
      <c r="B2053" s="22" t="s">
        <v>932</v>
      </c>
      <c r="C2053" s="22" t="s">
        <v>8726</v>
      </c>
      <c r="D2053" s="82" t="s">
        <v>8813</v>
      </c>
      <c r="E2053" s="22" t="s">
        <v>8727</v>
      </c>
      <c r="F2053" s="22" t="s">
        <v>157</v>
      </c>
      <c r="G2053" s="22" t="s">
        <v>157</v>
      </c>
      <c r="H2053" s="22" t="s">
        <v>8729</v>
      </c>
      <c r="I2053" s="108" t="s">
        <v>8890</v>
      </c>
      <c r="J2053" s="22" t="s">
        <v>8891</v>
      </c>
      <c r="K2053" s="4">
        <f>IFERROR(__xludf.DUMMYFUNCTION("""COMPUTED_VALUE"""),11.0)</f>
        <v>11</v>
      </c>
      <c r="L2053" s="4" t="s">
        <v>8731</v>
      </c>
      <c r="M2053" s="4">
        <v>12.0</v>
      </c>
    </row>
    <row r="2054">
      <c r="A2054" s="85">
        <v>46036.0</v>
      </c>
      <c r="B2054" s="22" t="s">
        <v>932</v>
      </c>
      <c r="C2054" s="22" t="s">
        <v>8726</v>
      </c>
      <c r="D2054" s="82" t="s">
        <v>8813</v>
      </c>
      <c r="E2054" s="22" t="s">
        <v>8727</v>
      </c>
      <c r="F2054" s="22" t="s">
        <v>157</v>
      </c>
      <c r="G2054" s="22" t="s">
        <v>157</v>
      </c>
      <c r="H2054" s="22" t="s">
        <v>8729</v>
      </c>
      <c r="I2054" s="108" t="s">
        <v>8890</v>
      </c>
      <c r="J2054" s="22" t="s">
        <v>8891</v>
      </c>
      <c r="K2054" s="4">
        <f>IFERROR(__xludf.DUMMYFUNCTION("""COMPUTED_VALUE"""),11.0)</f>
        <v>11</v>
      </c>
      <c r="L2054" s="4" t="s">
        <v>8731</v>
      </c>
      <c r="M2054" s="4">
        <v>12.0</v>
      </c>
    </row>
    <row r="2055">
      <c r="A2055" s="85">
        <v>46037.0</v>
      </c>
      <c r="B2055" s="22" t="s">
        <v>932</v>
      </c>
      <c r="C2055" s="22" t="s">
        <v>8726</v>
      </c>
      <c r="D2055" s="82" t="s">
        <v>8813</v>
      </c>
      <c r="E2055" s="22" t="s">
        <v>8727</v>
      </c>
      <c r="F2055" s="22" t="s">
        <v>157</v>
      </c>
      <c r="G2055" s="22" t="s">
        <v>157</v>
      </c>
      <c r="H2055" s="22" t="s">
        <v>8729</v>
      </c>
      <c r="I2055" s="108" t="s">
        <v>8890</v>
      </c>
      <c r="J2055" s="22" t="s">
        <v>8891</v>
      </c>
      <c r="K2055" s="4">
        <f>IFERROR(__xludf.DUMMYFUNCTION("""COMPUTED_VALUE"""),11.0)</f>
        <v>11</v>
      </c>
      <c r="L2055" s="4" t="s">
        <v>8731</v>
      </c>
      <c r="M2055" s="4">
        <v>12.0</v>
      </c>
    </row>
    <row r="2056">
      <c r="A2056" s="85">
        <v>46038.0</v>
      </c>
      <c r="B2056" s="22" t="s">
        <v>932</v>
      </c>
      <c r="C2056" s="22" t="s">
        <v>8726</v>
      </c>
      <c r="D2056" s="82" t="s">
        <v>8813</v>
      </c>
      <c r="E2056" s="22" t="s">
        <v>8727</v>
      </c>
      <c r="F2056" s="22" t="s">
        <v>157</v>
      </c>
      <c r="G2056" s="22" t="s">
        <v>157</v>
      </c>
      <c r="H2056" s="22" t="s">
        <v>8729</v>
      </c>
      <c r="I2056" s="108" t="s">
        <v>8890</v>
      </c>
      <c r="J2056" s="22" t="s">
        <v>8891</v>
      </c>
      <c r="K2056" s="4">
        <f>IFERROR(__xludf.DUMMYFUNCTION("""COMPUTED_VALUE"""),11.0)</f>
        <v>11</v>
      </c>
      <c r="L2056" s="4" t="s">
        <v>8731</v>
      </c>
      <c r="M2056" s="4">
        <v>12.0</v>
      </c>
    </row>
    <row r="2057">
      <c r="A2057" s="85">
        <v>46039.0</v>
      </c>
      <c r="B2057" s="22" t="s">
        <v>932</v>
      </c>
      <c r="C2057" s="22" t="s">
        <v>8726</v>
      </c>
      <c r="D2057" s="82" t="s">
        <v>8813</v>
      </c>
      <c r="E2057" s="22" t="s">
        <v>8727</v>
      </c>
      <c r="F2057" s="22" t="s">
        <v>157</v>
      </c>
      <c r="G2057" s="22" t="s">
        <v>157</v>
      </c>
      <c r="H2057" s="22" t="s">
        <v>8729</v>
      </c>
      <c r="I2057" s="108" t="s">
        <v>8890</v>
      </c>
      <c r="J2057" s="22" t="s">
        <v>8891</v>
      </c>
      <c r="K2057" s="4">
        <f>IFERROR(__xludf.DUMMYFUNCTION("""COMPUTED_VALUE"""),11.0)</f>
        <v>11</v>
      </c>
      <c r="L2057" s="4" t="s">
        <v>8731</v>
      </c>
      <c r="M2057" s="4">
        <v>12.0</v>
      </c>
    </row>
    <row r="2058">
      <c r="A2058" s="85">
        <v>46040.0</v>
      </c>
      <c r="B2058" s="22" t="s">
        <v>932</v>
      </c>
      <c r="C2058" s="22" t="s">
        <v>8726</v>
      </c>
      <c r="D2058" s="82" t="s">
        <v>8813</v>
      </c>
      <c r="E2058" s="22" t="s">
        <v>8727</v>
      </c>
      <c r="F2058" s="22" t="s">
        <v>157</v>
      </c>
      <c r="G2058" s="22" t="s">
        <v>157</v>
      </c>
      <c r="H2058" s="22" t="s">
        <v>8729</v>
      </c>
      <c r="I2058" s="108" t="s">
        <v>8890</v>
      </c>
      <c r="J2058" s="22" t="s">
        <v>8891</v>
      </c>
      <c r="K2058" s="4">
        <f>IFERROR(__xludf.DUMMYFUNCTION("""COMPUTED_VALUE"""),11.0)</f>
        <v>11</v>
      </c>
      <c r="L2058" s="4" t="s">
        <v>8731</v>
      </c>
      <c r="M2058" s="4">
        <v>12.0</v>
      </c>
    </row>
    <row r="2059">
      <c r="A2059" s="85">
        <v>46041.0</v>
      </c>
      <c r="B2059" s="22" t="s">
        <v>932</v>
      </c>
      <c r="C2059" s="22" t="s">
        <v>8726</v>
      </c>
      <c r="D2059" s="82" t="s">
        <v>8813</v>
      </c>
      <c r="E2059" s="22" t="s">
        <v>8727</v>
      </c>
      <c r="F2059" s="22" t="s">
        <v>157</v>
      </c>
      <c r="G2059" s="22" t="s">
        <v>157</v>
      </c>
      <c r="H2059" s="22" t="s">
        <v>8729</v>
      </c>
      <c r="I2059" s="108" t="s">
        <v>8890</v>
      </c>
      <c r="J2059" s="22" t="s">
        <v>8891</v>
      </c>
      <c r="K2059" s="4">
        <f>IFERROR(__xludf.DUMMYFUNCTION("""COMPUTED_VALUE"""),11.0)</f>
        <v>11</v>
      </c>
      <c r="L2059" s="4" t="s">
        <v>8731</v>
      </c>
      <c r="M2059" s="4">
        <v>12.0</v>
      </c>
    </row>
    <row r="2060">
      <c r="A2060" s="85">
        <v>46042.0</v>
      </c>
      <c r="B2060" s="22" t="s">
        <v>932</v>
      </c>
      <c r="C2060" s="22" t="s">
        <v>8726</v>
      </c>
      <c r="D2060" s="82" t="s">
        <v>8813</v>
      </c>
      <c r="E2060" s="22" t="s">
        <v>8727</v>
      </c>
      <c r="F2060" s="22" t="s">
        <v>157</v>
      </c>
      <c r="G2060" s="22" t="s">
        <v>157</v>
      </c>
      <c r="H2060" s="22" t="s">
        <v>8729</v>
      </c>
      <c r="I2060" s="108" t="s">
        <v>8890</v>
      </c>
      <c r="J2060" s="22" t="s">
        <v>8891</v>
      </c>
      <c r="K2060" s="4">
        <f>IFERROR(__xludf.DUMMYFUNCTION("""COMPUTED_VALUE"""),11.0)</f>
        <v>11</v>
      </c>
      <c r="L2060" s="4" t="s">
        <v>8731</v>
      </c>
      <c r="M2060" s="4">
        <v>12.0</v>
      </c>
    </row>
    <row r="2061">
      <c r="A2061" s="85">
        <v>46043.0</v>
      </c>
      <c r="B2061" s="22" t="s">
        <v>932</v>
      </c>
      <c r="C2061" s="22" t="s">
        <v>8726</v>
      </c>
      <c r="D2061" s="82" t="s">
        <v>8813</v>
      </c>
      <c r="E2061" s="22" t="s">
        <v>8727</v>
      </c>
      <c r="F2061" s="22" t="s">
        <v>157</v>
      </c>
      <c r="G2061" s="22" t="s">
        <v>157</v>
      </c>
      <c r="H2061" s="22" t="s">
        <v>8729</v>
      </c>
      <c r="I2061" s="108" t="s">
        <v>8890</v>
      </c>
      <c r="J2061" s="22" t="s">
        <v>8891</v>
      </c>
      <c r="K2061" s="4">
        <f>IFERROR(__xludf.DUMMYFUNCTION("""COMPUTED_VALUE"""),11.0)</f>
        <v>11</v>
      </c>
      <c r="L2061" s="4" t="s">
        <v>8731</v>
      </c>
      <c r="M2061" s="4">
        <v>12.0</v>
      </c>
    </row>
    <row r="2062">
      <c r="A2062" s="85">
        <v>46044.0</v>
      </c>
      <c r="B2062" s="22" t="s">
        <v>932</v>
      </c>
      <c r="C2062" s="22" t="s">
        <v>8726</v>
      </c>
      <c r="D2062" s="82" t="s">
        <v>8813</v>
      </c>
      <c r="E2062" s="22" t="s">
        <v>8727</v>
      </c>
      <c r="F2062" s="22" t="s">
        <v>157</v>
      </c>
      <c r="G2062" s="22" t="s">
        <v>157</v>
      </c>
      <c r="H2062" s="22" t="s">
        <v>8729</v>
      </c>
      <c r="I2062" s="108" t="s">
        <v>8890</v>
      </c>
      <c r="J2062" s="22" t="s">
        <v>8891</v>
      </c>
      <c r="K2062" s="4">
        <f>IFERROR(__xludf.DUMMYFUNCTION("""COMPUTED_VALUE"""),11.0)</f>
        <v>11</v>
      </c>
      <c r="L2062" s="4" t="s">
        <v>8731</v>
      </c>
      <c r="M2062" s="4">
        <v>12.0</v>
      </c>
    </row>
    <row r="2063">
      <c r="A2063" s="85">
        <v>46045.0</v>
      </c>
      <c r="B2063" s="22" t="s">
        <v>932</v>
      </c>
      <c r="C2063" s="22" t="s">
        <v>8726</v>
      </c>
      <c r="D2063" s="82" t="s">
        <v>8813</v>
      </c>
      <c r="E2063" s="22" t="s">
        <v>8727</v>
      </c>
      <c r="F2063" s="22" t="s">
        <v>157</v>
      </c>
      <c r="G2063" s="22" t="s">
        <v>157</v>
      </c>
      <c r="H2063" s="22" t="s">
        <v>8729</v>
      </c>
      <c r="I2063" s="108" t="s">
        <v>8890</v>
      </c>
      <c r="J2063" s="22" t="s">
        <v>8891</v>
      </c>
      <c r="K2063" s="4">
        <f>IFERROR(__xludf.DUMMYFUNCTION("""COMPUTED_VALUE"""),11.0)</f>
        <v>11</v>
      </c>
      <c r="L2063" s="4" t="s">
        <v>8731</v>
      </c>
      <c r="M2063" s="4">
        <v>12.0</v>
      </c>
    </row>
    <row r="2064">
      <c r="A2064" s="85">
        <v>46046.0</v>
      </c>
      <c r="B2064" s="22" t="s">
        <v>932</v>
      </c>
      <c r="C2064" s="22" t="s">
        <v>8726</v>
      </c>
      <c r="D2064" s="82" t="s">
        <v>8813</v>
      </c>
      <c r="E2064" s="22" t="s">
        <v>8727</v>
      </c>
      <c r="F2064" s="22" t="s">
        <v>157</v>
      </c>
      <c r="G2064" s="22" t="s">
        <v>157</v>
      </c>
      <c r="H2064" s="22" t="s">
        <v>8729</v>
      </c>
      <c r="I2064" s="108" t="s">
        <v>8890</v>
      </c>
      <c r="J2064" s="22" t="s">
        <v>8891</v>
      </c>
      <c r="K2064" s="4">
        <f>IFERROR(__xludf.DUMMYFUNCTION("""COMPUTED_VALUE"""),11.0)</f>
        <v>11</v>
      </c>
      <c r="L2064" s="4" t="s">
        <v>8731</v>
      </c>
      <c r="M2064" s="4">
        <v>12.0</v>
      </c>
    </row>
    <row r="2065">
      <c r="A2065" s="85">
        <v>46047.0</v>
      </c>
      <c r="B2065" s="22" t="s">
        <v>932</v>
      </c>
      <c r="C2065" s="22" t="s">
        <v>8726</v>
      </c>
      <c r="D2065" s="82" t="s">
        <v>8813</v>
      </c>
      <c r="E2065" s="22" t="s">
        <v>8727</v>
      </c>
      <c r="F2065" s="22" t="s">
        <v>157</v>
      </c>
      <c r="G2065" s="22" t="s">
        <v>157</v>
      </c>
      <c r="H2065" s="22" t="s">
        <v>8729</v>
      </c>
      <c r="I2065" s="108" t="s">
        <v>8890</v>
      </c>
      <c r="J2065" s="22" t="s">
        <v>8891</v>
      </c>
      <c r="K2065" s="4">
        <f>IFERROR(__xludf.DUMMYFUNCTION("""COMPUTED_VALUE"""),11.0)</f>
        <v>11</v>
      </c>
      <c r="L2065" s="4" t="s">
        <v>8731</v>
      </c>
      <c r="M2065" s="4">
        <v>12.0</v>
      </c>
    </row>
    <row r="2066">
      <c r="A2066" s="85">
        <v>46048.0</v>
      </c>
      <c r="B2066" s="22" t="s">
        <v>932</v>
      </c>
      <c r="C2066" s="22" t="s">
        <v>8726</v>
      </c>
      <c r="D2066" s="82" t="s">
        <v>8813</v>
      </c>
      <c r="E2066" s="22" t="s">
        <v>8727</v>
      </c>
      <c r="F2066" s="22" t="s">
        <v>157</v>
      </c>
      <c r="G2066" s="22" t="s">
        <v>157</v>
      </c>
      <c r="H2066" s="22" t="s">
        <v>8729</v>
      </c>
      <c r="I2066" s="108" t="s">
        <v>8890</v>
      </c>
      <c r="J2066" s="22" t="s">
        <v>8891</v>
      </c>
      <c r="K2066" s="4">
        <f>IFERROR(__xludf.DUMMYFUNCTION("""COMPUTED_VALUE"""),11.0)</f>
        <v>11</v>
      </c>
      <c r="L2066" s="4" t="s">
        <v>8731</v>
      </c>
      <c r="M2066" s="4">
        <v>12.0</v>
      </c>
    </row>
    <row r="2067">
      <c r="A2067" s="85">
        <v>46049.0</v>
      </c>
      <c r="B2067" s="22" t="s">
        <v>932</v>
      </c>
      <c r="C2067" s="22" t="s">
        <v>8726</v>
      </c>
      <c r="D2067" s="82" t="s">
        <v>8813</v>
      </c>
      <c r="E2067" s="22" t="s">
        <v>8727</v>
      </c>
      <c r="F2067" s="22" t="s">
        <v>157</v>
      </c>
      <c r="G2067" s="22" t="s">
        <v>157</v>
      </c>
      <c r="H2067" s="22" t="s">
        <v>8729</v>
      </c>
      <c r="I2067" s="108" t="s">
        <v>8890</v>
      </c>
      <c r="J2067" s="22" t="s">
        <v>8891</v>
      </c>
      <c r="K2067" s="4">
        <f>IFERROR(__xludf.DUMMYFUNCTION("""COMPUTED_VALUE"""),11.0)</f>
        <v>11</v>
      </c>
      <c r="L2067" s="4" t="s">
        <v>8731</v>
      </c>
      <c r="M2067" s="4">
        <v>12.0</v>
      </c>
    </row>
    <row r="2068">
      <c r="A2068" s="85">
        <v>46050.0</v>
      </c>
      <c r="B2068" s="22" t="s">
        <v>932</v>
      </c>
      <c r="C2068" s="22" t="s">
        <v>8726</v>
      </c>
      <c r="D2068" s="82" t="s">
        <v>8813</v>
      </c>
      <c r="E2068" s="22" t="s">
        <v>8727</v>
      </c>
      <c r="F2068" s="22" t="s">
        <v>157</v>
      </c>
      <c r="G2068" s="22" t="s">
        <v>157</v>
      </c>
      <c r="H2068" s="22" t="s">
        <v>8729</v>
      </c>
      <c r="I2068" s="108" t="s">
        <v>8890</v>
      </c>
      <c r="J2068" s="22" t="s">
        <v>8891</v>
      </c>
      <c r="K2068" s="4">
        <f>IFERROR(__xludf.DUMMYFUNCTION("""COMPUTED_VALUE"""),11.0)</f>
        <v>11</v>
      </c>
      <c r="L2068" s="4" t="s">
        <v>8731</v>
      </c>
      <c r="M2068" s="4">
        <v>12.0</v>
      </c>
    </row>
    <row r="2069">
      <c r="A2069" s="85">
        <v>46051.0</v>
      </c>
      <c r="B2069" s="22" t="s">
        <v>932</v>
      </c>
      <c r="C2069" s="22" t="s">
        <v>8726</v>
      </c>
      <c r="D2069" s="82" t="s">
        <v>8813</v>
      </c>
      <c r="E2069" s="22" t="s">
        <v>8727</v>
      </c>
      <c r="F2069" s="22" t="s">
        <v>157</v>
      </c>
      <c r="G2069" s="22" t="s">
        <v>157</v>
      </c>
      <c r="H2069" s="22" t="s">
        <v>8729</v>
      </c>
      <c r="I2069" s="108" t="s">
        <v>8890</v>
      </c>
      <c r="J2069" s="22" t="s">
        <v>8891</v>
      </c>
      <c r="K2069" s="4">
        <f>IFERROR(__xludf.DUMMYFUNCTION("""COMPUTED_VALUE"""),11.0)</f>
        <v>11</v>
      </c>
      <c r="L2069" s="4" t="s">
        <v>8731</v>
      </c>
      <c r="M2069" s="4">
        <v>12.0</v>
      </c>
    </row>
    <row r="2070">
      <c r="A2070" s="85">
        <v>46052.0</v>
      </c>
      <c r="B2070" s="22" t="s">
        <v>932</v>
      </c>
      <c r="C2070" s="22" t="s">
        <v>8726</v>
      </c>
      <c r="D2070" s="82" t="s">
        <v>8813</v>
      </c>
      <c r="E2070" s="22" t="s">
        <v>8727</v>
      </c>
      <c r="F2070" s="22" t="s">
        <v>157</v>
      </c>
      <c r="G2070" s="22" t="s">
        <v>157</v>
      </c>
      <c r="H2070" s="22" t="s">
        <v>8729</v>
      </c>
      <c r="I2070" s="108" t="s">
        <v>8890</v>
      </c>
      <c r="J2070" s="22" t="s">
        <v>8891</v>
      </c>
      <c r="K2070" s="4">
        <f>IFERROR(__xludf.DUMMYFUNCTION("""COMPUTED_VALUE"""),11.0)</f>
        <v>11</v>
      </c>
      <c r="L2070" s="4" t="s">
        <v>8731</v>
      </c>
      <c r="M2070" s="4">
        <v>12.0</v>
      </c>
    </row>
    <row r="2071">
      <c r="A2071" s="85">
        <v>46053.0</v>
      </c>
      <c r="B2071" s="22" t="s">
        <v>932</v>
      </c>
      <c r="C2071" s="22" t="s">
        <v>8726</v>
      </c>
      <c r="D2071" s="82" t="s">
        <v>8813</v>
      </c>
      <c r="E2071" s="22" t="s">
        <v>8727</v>
      </c>
      <c r="F2071" s="22" t="s">
        <v>157</v>
      </c>
      <c r="G2071" s="22" t="s">
        <v>157</v>
      </c>
      <c r="H2071" s="22" t="s">
        <v>8729</v>
      </c>
      <c r="I2071" s="108" t="s">
        <v>8890</v>
      </c>
      <c r="J2071" s="22" t="s">
        <v>8891</v>
      </c>
      <c r="K2071" s="4">
        <f>IFERROR(__xludf.DUMMYFUNCTION("""COMPUTED_VALUE"""),11.0)</f>
        <v>11</v>
      </c>
      <c r="L2071" s="4" t="s">
        <v>8731</v>
      </c>
      <c r="M2071" s="4">
        <v>12.0</v>
      </c>
    </row>
    <row r="2072">
      <c r="A2072" s="85">
        <v>46054.0</v>
      </c>
      <c r="B2072" s="22" t="s">
        <v>932</v>
      </c>
      <c r="C2072" s="22" t="s">
        <v>8726</v>
      </c>
      <c r="D2072" s="82" t="s">
        <v>8813</v>
      </c>
      <c r="E2072" s="22" t="s">
        <v>8727</v>
      </c>
      <c r="F2072" s="22" t="s">
        <v>157</v>
      </c>
      <c r="G2072" s="22" t="s">
        <v>157</v>
      </c>
      <c r="H2072" s="22" t="s">
        <v>8729</v>
      </c>
      <c r="I2072" s="108" t="s">
        <v>8890</v>
      </c>
      <c r="J2072" s="22" t="s">
        <v>8891</v>
      </c>
      <c r="K2072" s="4">
        <f>IFERROR(__xludf.DUMMYFUNCTION("""COMPUTED_VALUE"""),11.0)</f>
        <v>11</v>
      </c>
      <c r="L2072" s="4" t="s">
        <v>8731</v>
      </c>
      <c r="M2072" s="4">
        <v>12.0</v>
      </c>
    </row>
    <row r="2073">
      <c r="A2073" s="85">
        <v>46055.0</v>
      </c>
      <c r="B2073" s="22" t="s">
        <v>932</v>
      </c>
      <c r="C2073" s="22" t="s">
        <v>8726</v>
      </c>
      <c r="D2073" s="82" t="s">
        <v>8813</v>
      </c>
      <c r="E2073" s="22" t="s">
        <v>8727</v>
      </c>
      <c r="F2073" s="22" t="s">
        <v>157</v>
      </c>
      <c r="G2073" s="22" t="s">
        <v>157</v>
      </c>
      <c r="H2073" s="22" t="s">
        <v>8729</v>
      </c>
      <c r="I2073" s="108" t="s">
        <v>8890</v>
      </c>
      <c r="J2073" s="22" t="s">
        <v>8891</v>
      </c>
      <c r="K2073" s="4">
        <f>IFERROR(__xludf.DUMMYFUNCTION("""COMPUTED_VALUE"""),11.0)</f>
        <v>11</v>
      </c>
      <c r="L2073" s="4" t="s">
        <v>8731</v>
      </c>
      <c r="M2073" s="4">
        <v>12.0</v>
      </c>
    </row>
    <row r="2074">
      <c r="A2074" s="85">
        <v>46056.0</v>
      </c>
      <c r="B2074" s="22" t="s">
        <v>932</v>
      </c>
      <c r="C2074" s="22" t="s">
        <v>8726</v>
      </c>
      <c r="D2074" s="82" t="s">
        <v>8813</v>
      </c>
      <c r="E2074" s="22" t="s">
        <v>8727</v>
      </c>
      <c r="F2074" s="22" t="s">
        <v>157</v>
      </c>
      <c r="G2074" s="22" t="s">
        <v>157</v>
      </c>
      <c r="H2074" s="22" t="s">
        <v>8729</v>
      </c>
      <c r="I2074" s="108" t="s">
        <v>8890</v>
      </c>
      <c r="J2074" s="22" t="s">
        <v>8891</v>
      </c>
      <c r="K2074" s="4">
        <f>IFERROR(__xludf.DUMMYFUNCTION("""COMPUTED_VALUE"""),11.0)</f>
        <v>11</v>
      </c>
      <c r="L2074" s="4" t="s">
        <v>8731</v>
      </c>
      <c r="M2074" s="4">
        <v>12.0</v>
      </c>
    </row>
    <row r="2075">
      <c r="A2075" s="85">
        <v>46057.0</v>
      </c>
      <c r="B2075" s="22" t="s">
        <v>932</v>
      </c>
      <c r="C2075" s="22" t="s">
        <v>8726</v>
      </c>
      <c r="D2075" s="82" t="s">
        <v>8813</v>
      </c>
      <c r="E2075" s="22" t="s">
        <v>8727</v>
      </c>
      <c r="F2075" s="22" t="s">
        <v>157</v>
      </c>
      <c r="G2075" s="22" t="s">
        <v>157</v>
      </c>
      <c r="H2075" s="22" t="s">
        <v>8729</v>
      </c>
      <c r="I2075" s="108" t="s">
        <v>8890</v>
      </c>
      <c r="J2075" s="22" t="s">
        <v>8891</v>
      </c>
      <c r="K2075" s="4">
        <f>IFERROR(__xludf.DUMMYFUNCTION("""COMPUTED_VALUE"""),11.0)</f>
        <v>11</v>
      </c>
      <c r="L2075" s="4" t="s">
        <v>8731</v>
      </c>
      <c r="M2075" s="4">
        <v>12.0</v>
      </c>
    </row>
    <row r="2076">
      <c r="A2076" s="85">
        <v>46058.0</v>
      </c>
      <c r="B2076" s="22" t="s">
        <v>932</v>
      </c>
      <c r="C2076" s="22" t="s">
        <v>8726</v>
      </c>
      <c r="D2076" s="82" t="s">
        <v>8813</v>
      </c>
      <c r="E2076" s="22" t="s">
        <v>8727</v>
      </c>
      <c r="F2076" s="22" t="s">
        <v>157</v>
      </c>
      <c r="G2076" s="22" t="s">
        <v>157</v>
      </c>
      <c r="H2076" s="22" t="s">
        <v>8729</v>
      </c>
      <c r="I2076" s="108" t="s">
        <v>8890</v>
      </c>
      <c r="J2076" s="22" t="s">
        <v>8891</v>
      </c>
      <c r="K2076" s="4">
        <f>IFERROR(__xludf.DUMMYFUNCTION("""COMPUTED_VALUE"""),11.0)</f>
        <v>11</v>
      </c>
      <c r="L2076" s="4" t="s">
        <v>8731</v>
      </c>
      <c r="M2076" s="4">
        <v>12.0</v>
      </c>
    </row>
    <row r="2077">
      <c r="A2077" s="85">
        <v>46059.0</v>
      </c>
      <c r="B2077" s="22" t="s">
        <v>932</v>
      </c>
      <c r="C2077" s="22" t="s">
        <v>8726</v>
      </c>
      <c r="D2077" s="82" t="s">
        <v>8813</v>
      </c>
      <c r="E2077" s="22" t="s">
        <v>8727</v>
      </c>
      <c r="F2077" s="22" t="s">
        <v>157</v>
      </c>
      <c r="G2077" s="22" t="s">
        <v>157</v>
      </c>
      <c r="H2077" s="22" t="s">
        <v>8729</v>
      </c>
      <c r="I2077" s="108" t="s">
        <v>8890</v>
      </c>
      <c r="J2077" s="22" t="s">
        <v>8891</v>
      </c>
      <c r="K2077" s="4">
        <f>IFERROR(__xludf.DUMMYFUNCTION("""COMPUTED_VALUE"""),11.0)</f>
        <v>11</v>
      </c>
      <c r="L2077" s="4" t="s">
        <v>8731</v>
      </c>
      <c r="M2077" s="4">
        <v>12.0</v>
      </c>
    </row>
    <row r="2078">
      <c r="A2078" s="85">
        <v>46060.0</v>
      </c>
      <c r="B2078" s="22" t="s">
        <v>932</v>
      </c>
      <c r="C2078" s="22" t="s">
        <v>8726</v>
      </c>
      <c r="D2078" s="82" t="s">
        <v>8813</v>
      </c>
      <c r="E2078" s="22" t="s">
        <v>8727</v>
      </c>
      <c r="F2078" s="22" t="s">
        <v>157</v>
      </c>
      <c r="G2078" s="22" t="s">
        <v>157</v>
      </c>
      <c r="H2078" s="22" t="s">
        <v>8729</v>
      </c>
      <c r="I2078" s="108" t="s">
        <v>8890</v>
      </c>
      <c r="J2078" s="22" t="s">
        <v>8891</v>
      </c>
      <c r="K2078" s="4">
        <f>IFERROR(__xludf.DUMMYFUNCTION("""COMPUTED_VALUE"""),11.0)</f>
        <v>11</v>
      </c>
      <c r="L2078" s="4" t="s">
        <v>8731</v>
      </c>
      <c r="M2078" s="4">
        <v>12.0</v>
      </c>
    </row>
    <row r="2079">
      <c r="A2079" s="85">
        <v>46061.0</v>
      </c>
      <c r="B2079" s="22" t="s">
        <v>932</v>
      </c>
      <c r="C2079" s="22" t="s">
        <v>8726</v>
      </c>
      <c r="D2079" s="82" t="s">
        <v>8813</v>
      </c>
      <c r="E2079" s="22" t="s">
        <v>8727</v>
      </c>
      <c r="F2079" s="22" t="s">
        <v>157</v>
      </c>
      <c r="G2079" s="22" t="s">
        <v>157</v>
      </c>
      <c r="H2079" s="22" t="s">
        <v>8729</v>
      </c>
      <c r="I2079" s="108" t="s">
        <v>8890</v>
      </c>
      <c r="J2079" s="22" t="s">
        <v>8891</v>
      </c>
      <c r="K2079" s="4">
        <f>IFERROR(__xludf.DUMMYFUNCTION("""COMPUTED_VALUE"""),11.0)</f>
        <v>11</v>
      </c>
      <c r="L2079" s="4" t="s">
        <v>8731</v>
      </c>
      <c r="M2079" s="4">
        <v>12.0</v>
      </c>
    </row>
    <row r="2080">
      <c r="A2080" s="85">
        <v>46062.0</v>
      </c>
      <c r="B2080" s="22" t="s">
        <v>932</v>
      </c>
      <c r="C2080" s="22" t="s">
        <v>8726</v>
      </c>
      <c r="D2080" s="82" t="s">
        <v>8813</v>
      </c>
      <c r="E2080" s="22" t="s">
        <v>8727</v>
      </c>
      <c r="F2080" s="22" t="s">
        <v>157</v>
      </c>
      <c r="G2080" s="22" t="s">
        <v>157</v>
      </c>
      <c r="H2080" s="22" t="s">
        <v>8729</v>
      </c>
      <c r="I2080" s="108" t="s">
        <v>8890</v>
      </c>
      <c r="J2080" s="22" t="s">
        <v>8891</v>
      </c>
      <c r="K2080" s="4">
        <f>IFERROR(__xludf.DUMMYFUNCTION("""COMPUTED_VALUE"""),11.0)</f>
        <v>11</v>
      </c>
      <c r="L2080" s="4" t="s">
        <v>8731</v>
      </c>
      <c r="M2080" s="4">
        <v>12.0</v>
      </c>
    </row>
    <row r="2081">
      <c r="A2081" s="85">
        <v>46063.0</v>
      </c>
      <c r="B2081" s="22" t="s">
        <v>932</v>
      </c>
      <c r="C2081" s="22" t="s">
        <v>8726</v>
      </c>
      <c r="D2081" s="82" t="s">
        <v>8813</v>
      </c>
      <c r="E2081" s="22" t="s">
        <v>8727</v>
      </c>
      <c r="F2081" s="22" t="s">
        <v>157</v>
      </c>
      <c r="G2081" s="22" t="s">
        <v>157</v>
      </c>
      <c r="H2081" s="22" t="s">
        <v>8729</v>
      </c>
      <c r="I2081" s="108" t="s">
        <v>8890</v>
      </c>
      <c r="J2081" s="22" t="s">
        <v>8891</v>
      </c>
      <c r="K2081" s="4">
        <f>IFERROR(__xludf.DUMMYFUNCTION("""COMPUTED_VALUE"""),11.0)</f>
        <v>11</v>
      </c>
      <c r="L2081" s="4" t="s">
        <v>8731</v>
      </c>
      <c r="M2081" s="4">
        <v>12.0</v>
      </c>
    </row>
    <row r="2082">
      <c r="A2082" s="85">
        <v>46064.0</v>
      </c>
      <c r="B2082" s="22" t="s">
        <v>932</v>
      </c>
      <c r="C2082" s="22" t="s">
        <v>8726</v>
      </c>
      <c r="D2082" s="82" t="s">
        <v>8813</v>
      </c>
      <c r="E2082" s="22" t="s">
        <v>8727</v>
      </c>
      <c r="F2082" s="22" t="s">
        <v>157</v>
      </c>
      <c r="G2082" s="22" t="s">
        <v>157</v>
      </c>
      <c r="H2082" s="22" t="s">
        <v>8729</v>
      </c>
      <c r="I2082" s="108" t="s">
        <v>8890</v>
      </c>
      <c r="J2082" s="22" t="s">
        <v>8891</v>
      </c>
      <c r="K2082" s="4">
        <f>IFERROR(__xludf.DUMMYFUNCTION("""COMPUTED_VALUE"""),11.0)</f>
        <v>11</v>
      </c>
      <c r="L2082" s="4" t="s">
        <v>8731</v>
      </c>
      <c r="M2082" s="4">
        <v>12.0</v>
      </c>
    </row>
    <row r="2083">
      <c r="A2083" s="85">
        <v>46065.0</v>
      </c>
      <c r="B2083" s="22" t="s">
        <v>932</v>
      </c>
      <c r="C2083" s="22" t="s">
        <v>8726</v>
      </c>
      <c r="D2083" s="82" t="s">
        <v>8813</v>
      </c>
      <c r="E2083" s="22" t="s">
        <v>8727</v>
      </c>
      <c r="F2083" s="22" t="s">
        <v>157</v>
      </c>
      <c r="G2083" s="22" t="s">
        <v>157</v>
      </c>
      <c r="H2083" s="22" t="s">
        <v>8729</v>
      </c>
      <c r="I2083" s="108" t="s">
        <v>8890</v>
      </c>
      <c r="J2083" s="22" t="s">
        <v>8891</v>
      </c>
      <c r="K2083" s="4">
        <f>IFERROR(__xludf.DUMMYFUNCTION("""COMPUTED_VALUE"""),11.0)</f>
        <v>11</v>
      </c>
      <c r="L2083" s="4" t="s">
        <v>8731</v>
      </c>
      <c r="M2083" s="4">
        <v>12.0</v>
      </c>
    </row>
    <row r="2084">
      <c r="A2084" s="85">
        <v>46066.0</v>
      </c>
      <c r="B2084" s="22" t="s">
        <v>932</v>
      </c>
      <c r="C2084" s="22" t="s">
        <v>8726</v>
      </c>
      <c r="D2084" s="82" t="s">
        <v>8813</v>
      </c>
      <c r="E2084" s="22" t="s">
        <v>8727</v>
      </c>
      <c r="F2084" s="22" t="s">
        <v>157</v>
      </c>
      <c r="G2084" s="22" t="s">
        <v>157</v>
      </c>
      <c r="H2084" s="22" t="s">
        <v>8729</v>
      </c>
      <c r="I2084" s="108" t="s">
        <v>8890</v>
      </c>
      <c r="J2084" s="22" t="s">
        <v>8891</v>
      </c>
      <c r="K2084" s="4">
        <f>IFERROR(__xludf.DUMMYFUNCTION("""COMPUTED_VALUE"""),11.0)</f>
        <v>11</v>
      </c>
      <c r="L2084" s="4" t="s">
        <v>8731</v>
      </c>
      <c r="M2084" s="4">
        <v>12.0</v>
      </c>
    </row>
    <row r="2085">
      <c r="A2085" s="85">
        <v>46067.0</v>
      </c>
      <c r="B2085" s="22" t="s">
        <v>932</v>
      </c>
      <c r="C2085" s="22" t="s">
        <v>8726</v>
      </c>
      <c r="D2085" s="82" t="s">
        <v>8813</v>
      </c>
      <c r="E2085" s="22" t="s">
        <v>8727</v>
      </c>
      <c r="F2085" s="22" t="s">
        <v>157</v>
      </c>
      <c r="G2085" s="22" t="s">
        <v>157</v>
      </c>
      <c r="H2085" s="22" t="s">
        <v>8729</v>
      </c>
      <c r="I2085" s="108" t="s">
        <v>8890</v>
      </c>
      <c r="J2085" s="22" t="s">
        <v>8891</v>
      </c>
      <c r="K2085" s="4">
        <f>IFERROR(__xludf.DUMMYFUNCTION("""COMPUTED_VALUE"""),11.0)</f>
        <v>11</v>
      </c>
      <c r="L2085" s="4" t="s">
        <v>8731</v>
      </c>
      <c r="M2085" s="4">
        <v>12.0</v>
      </c>
    </row>
    <row r="2086">
      <c r="A2086" s="85">
        <v>46068.0</v>
      </c>
      <c r="B2086" s="22" t="s">
        <v>932</v>
      </c>
      <c r="C2086" s="22" t="s">
        <v>8726</v>
      </c>
      <c r="D2086" s="82" t="s">
        <v>8813</v>
      </c>
      <c r="E2086" s="22" t="s">
        <v>8727</v>
      </c>
      <c r="F2086" s="22" t="s">
        <v>157</v>
      </c>
      <c r="G2086" s="22" t="s">
        <v>157</v>
      </c>
      <c r="H2086" s="22" t="s">
        <v>8729</v>
      </c>
      <c r="I2086" s="108" t="s">
        <v>8890</v>
      </c>
      <c r="J2086" s="22" t="s">
        <v>8891</v>
      </c>
      <c r="K2086" s="4">
        <f>IFERROR(__xludf.DUMMYFUNCTION("""COMPUTED_VALUE"""),11.0)</f>
        <v>11</v>
      </c>
      <c r="L2086" s="4" t="s">
        <v>8731</v>
      </c>
      <c r="M2086" s="4">
        <v>12.0</v>
      </c>
    </row>
    <row r="2087">
      <c r="A2087" s="85">
        <v>46069.0</v>
      </c>
      <c r="B2087" s="22" t="s">
        <v>932</v>
      </c>
      <c r="C2087" s="22" t="s">
        <v>8726</v>
      </c>
      <c r="D2087" s="82" t="s">
        <v>8813</v>
      </c>
      <c r="E2087" s="22" t="s">
        <v>8727</v>
      </c>
      <c r="F2087" s="22" t="s">
        <v>157</v>
      </c>
      <c r="G2087" s="22" t="s">
        <v>157</v>
      </c>
      <c r="H2087" s="22" t="s">
        <v>8729</v>
      </c>
      <c r="I2087" s="108" t="s">
        <v>8890</v>
      </c>
      <c r="J2087" s="22" t="s">
        <v>8891</v>
      </c>
      <c r="K2087" s="4">
        <f>IFERROR(__xludf.DUMMYFUNCTION("""COMPUTED_VALUE"""),11.0)</f>
        <v>11</v>
      </c>
      <c r="L2087" s="4" t="s">
        <v>8731</v>
      </c>
      <c r="M2087" s="4">
        <v>12.0</v>
      </c>
    </row>
    <row r="2088">
      <c r="A2088" s="85">
        <v>46070.0</v>
      </c>
      <c r="B2088" s="22" t="s">
        <v>932</v>
      </c>
      <c r="C2088" s="22" t="s">
        <v>8726</v>
      </c>
      <c r="D2088" s="82" t="s">
        <v>8813</v>
      </c>
      <c r="E2088" s="22" t="s">
        <v>8727</v>
      </c>
      <c r="F2088" s="22" t="s">
        <v>157</v>
      </c>
      <c r="G2088" s="22" t="s">
        <v>157</v>
      </c>
      <c r="H2088" s="22" t="s">
        <v>8729</v>
      </c>
      <c r="I2088" s="108" t="s">
        <v>8890</v>
      </c>
      <c r="J2088" s="22" t="s">
        <v>8891</v>
      </c>
      <c r="K2088" s="4">
        <f>IFERROR(__xludf.DUMMYFUNCTION("""COMPUTED_VALUE"""),11.0)</f>
        <v>11</v>
      </c>
      <c r="L2088" s="4" t="s">
        <v>8731</v>
      </c>
      <c r="M2088" s="4">
        <v>12.0</v>
      </c>
    </row>
    <row r="2089">
      <c r="A2089" s="85">
        <v>46071.0</v>
      </c>
      <c r="B2089" s="22" t="s">
        <v>932</v>
      </c>
      <c r="C2089" s="22" t="s">
        <v>8726</v>
      </c>
      <c r="D2089" s="82" t="s">
        <v>8813</v>
      </c>
      <c r="E2089" s="22" t="s">
        <v>8727</v>
      </c>
      <c r="F2089" s="22" t="s">
        <v>157</v>
      </c>
      <c r="G2089" s="22" t="s">
        <v>157</v>
      </c>
      <c r="H2089" s="22" t="s">
        <v>8729</v>
      </c>
      <c r="I2089" s="108" t="s">
        <v>8890</v>
      </c>
      <c r="J2089" s="22" t="s">
        <v>8891</v>
      </c>
      <c r="K2089" s="4">
        <f>IFERROR(__xludf.DUMMYFUNCTION("""COMPUTED_VALUE"""),11.0)</f>
        <v>11</v>
      </c>
      <c r="L2089" s="4" t="s">
        <v>8731</v>
      </c>
      <c r="M2089" s="4">
        <v>12.0</v>
      </c>
    </row>
    <row r="2090">
      <c r="A2090" s="85">
        <v>46072.0</v>
      </c>
      <c r="B2090" s="22" t="s">
        <v>932</v>
      </c>
      <c r="C2090" s="22" t="s">
        <v>8726</v>
      </c>
      <c r="D2090" s="82" t="s">
        <v>8813</v>
      </c>
      <c r="E2090" s="22" t="s">
        <v>8727</v>
      </c>
      <c r="F2090" s="22" t="s">
        <v>157</v>
      </c>
      <c r="G2090" s="22" t="s">
        <v>157</v>
      </c>
      <c r="H2090" s="22" t="s">
        <v>8729</v>
      </c>
      <c r="I2090" s="108" t="s">
        <v>8890</v>
      </c>
      <c r="J2090" s="22" t="s">
        <v>8891</v>
      </c>
      <c r="K2090" s="4">
        <f>IFERROR(__xludf.DUMMYFUNCTION("""COMPUTED_VALUE"""),11.0)</f>
        <v>11</v>
      </c>
      <c r="L2090" s="4" t="s">
        <v>8731</v>
      </c>
      <c r="M2090" s="4">
        <v>12.0</v>
      </c>
    </row>
    <row r="2091">
      <c r="A2091" s="85">
        <v>46073.0</v>
      </c>
      <c r="B2091" s="22" t="s">
        <v>932</v>
      </c>
      <c r="C2091" s="22" t="s">
        <v>8726</v>
      </c>
      <c r="D2091" s="82" t="s">
        <v>8813</v>
      </c>
      <c r="E2091" s="22" t="s">
        <v>8727</v>
      </c>
      <c r="F2091" s="22" t="s">
        <v>157</v>
      </c>
      <c r="G2091" s="22" t="s">
        <v>157</v>
      </c>
      <c r="H2091" s="22" t="s">
        <v>8729</v>
      </c>
      <c r="I2091" s="108" t="s">
        <v>8890</v>
      </c>
      <c r="J2091" s="22" t="s">
        <v>8891</v>
      </c>
      <c r="K2091" s="4">
        <f>IFERROR(__xludf.DUMMYFUNCTION("""COMPUTED_VALUE"""),11.0)</f>
        <v>11</v>
      </c>
      <c r="L2091" s="4" t="s">
        <v>8731</v>
      </c>
      <c r="M2091" s="4">
        <v>12.0</v>
      </c>
    </row>
    <row r="2092">
      <c r="A2092" s="85">
        <v>46074.0</v>
      </c>
      <c r="B2092" s="22" t="s">
        <v>932</v>
      </c>
      <c r="C2092" s="22" t="s">
        <v>8726</v>
      </c>
      <c r="D2092" s="82" t="s">
        <v>8813</v>
      </c>
      <c r="E2092" s="22" t="s">
        <v>8727</v>
      </c>
      <c r="F2092" s="22" t="s">
        <v>157</v>
      </c>
      <c r="G2092" s="22" t="s">
        <v>157</v>
      </c>
      <c r="H2092" s="22" t="s">
        <v>8729</v>
      </c>
      <c r="I2092" s="108" t="s">
        <v>8890</v>
      </c>
      <c r="J2092" s="22" t="s">
        <v>8891</v>
      </c>
      <c r="K2092" s="4">
        <f>IFERROR(__xludf.DUMMYFUNCTION("""COMPUTED_VALUE"""),11.0)</f>
        <v>11</v>
      </c>
      <c r="L2092" s="4" t="s">
        <v>8731</v>
      </c>
      <c r="M2092" s="4">
        <v>12.0</v>
      </c>
    </row>
    <row r="2093">
      <c r="A2093" s="85">
        <v>46075.0</v>
      </c>
      <c r="B2093" s="22" t="s">
        <v>932</v>
      </c>
      <c r="C2093" s="22" t="s">
        <v>8726</v>
      </c>
      <c r="D2093" s="82" t="s">
        <v>8813</v>
      </c>
      <c r="E2093" s="22" t="s">
        <v>8727</v>
      </c>
      <c r="F2093" s="22" t="s">
        <v>157</v>
      </c>
      <c r="G2093" s="22" t="s">
        <v>157</v>
      </c>
      <c r="H2093" s="22" t="s">
        <v>8729</v>
      </c>
      <c r="I2093" s="108" t="s">
        <v>8890</v>
      </c>
      <c r="J2093" s="22" t="s">
        <v>8891</v>
      </c>
      <c r="K2093" s="4">
        <f>IFERROR(__xludf.DUMMYFUNCTION("""COMPUTED_VALUE"""),11.0)</f>
        <v>11</v>
      </c>
      <c r="L2093" s="4" t="s">
        <v>8731</v>
      </c>
      <c r="M2093" s="4">
        <v>12.0</v>
      </c>
    </row>
    <row r="2094">
      <c r="A2094" s="85">
        <v>46076.0</v>
      </c>
      <c r="B2094" s="22" t="s">
        <v>932</v>
      </c>
      <c r="C2094" s="22" t="s">
        <v>8726</v>
      </c>
      <c r="D2094" s="82" t="s">
        <v>8813</v>
      </c>
      <c r="E2094" s="22" t="s">
        <v>8727</v>
      </c>
      <c r="F2094" s="22" t="s">
        <v>157</v>
      </c>
      <c r="G2094" s="22" t="s">
        <v>157</v>
      </c>
      <c r="H2094" s="22" t="s">
        <v>8729</v>
      </c>
      <c r="I2094" s="108" t="s">
        <v>8890</v>
      </c>
      <c r="J2094" s="22" t="s">
        <v>8891</v>
      </c>
      <c r="K2094" s="4">
        <f>IFERROR(__xludf.DUMMYFUNCTION("""COMPUTED_VALUE"""),11.0)</f>
        <v>11</v>
      </c>
      <c r="L2094" s="4" t="s">
        <v>8731</v>
      </c>
      <c r="M2094" s="4">
        <v>12.0</v>
      </c>
    </row>
    <row r="2095">
      <c r="A2095" s="85">
        <v>46077.0</v>
      </c>
      <c r="B2095" s="22" t="s">
        <v>932</v>
      </c>
      <c r="C2095" s="22" t="s">
        <v>8726</v>
      </c>
      <c r="D2095" s="82" t="s">
        <v>8813</v>
      </c>
      <c r="E2095" s="22" t="s">
        <v>8727</v>
      </c>
      <c r="F2095" s="22" t="s">
        <v>157</v>
      </c>
      <c r="G2095" s="22" t="s">
        <v>157</v>
      </c>
      <c r="H2095" s="22" t="s">
        <v>8729</v>
      </c>
      <c r="I2095" s="108" t="s">
        <v>8890</v>
      </c>
      <c r="J2095" s="22" t="s">
        <v>8891</v>
      </c>
      <c r="K2095" s="4">
        <f>IFERROR(__xludf.DUMMYFUNCTION("""COMPUTED_VALUE"""),11.0)</f>
        <v>11</v>
      </c>
      <c r="L2095" s="4" t="s">
        <v>8731</v>
      </c>
      <c r="M2095" s="4">
        <v>12.0</v>
      </c>
    </row>
    <row r="2096">
      <c r="A2096" s="85">
        <v>46078.0</v>
      </c>
      <c r="B2096" s="22" t="s">
        <v>932</v>
      </c>
      <c r="C2096" s="22" t="s">
        <v>8726</v>
      </c>
      <c r="D2096" s="82" t="s">
        <v>8813</v>
      </c>
      <c r="E2096" s="22" t="s">
        <v>8727</v>
      </c>
      <c r="F2096" s="22" t="s">
        <v>157</v>
      </c>
      <c r="G2096" s="22" t="s">
        <v>157</v>
      </c>
      <c r="H2096" s="22" t="s">
        <v>8729</v>
      </c>
      <c r="I2096" s="108" t="s">
        <v>8890</v>
      </c>
      <c r="J2096" s="22" t="s">
        <v>8891</v>
      </c>
      <c r="K2096" s="4">
        <f>IFERROR(__xludf.DUMMYFUNCTION("""COMPUTED_VALUE"""),11.0)</f>
        <v>11</v>
      </c>
      <c r="L2096" s="4" t="s">
        <v>8731</v>
      </c>
      <c r="M2096" s="4">
        <v>12.0</v>
      </c>
    </row>
    <row r="2097">
      <c r="A2097" s="85">
        <v>46079.0</v>
      </c>
      <c r="B2097" s="22" t="s">
        <v>932</v>
      </c>
      <c r="C2097" s="22" t="s">
        <v>8726</v>
      </c>
      <c r="D2097" s="82" t="s">
        <v>8813</v>
      </c>
      <c r="E2097" s="22" t="s">
        <v>8727</v>
      </c>
      <c r="F2097" s="22" t="s">
        <v>157</v>
      </c>
      <c r="G2097" s="22" t="s">
        <v>157</v>
      </c>
      <c r="H2097" s="22" t="s">
        <v>8729</v>
      </c>
      <c r="I2097" s="108" t="s">
        <v>8890</v>
      </c>
      <c r="J2097" s="22" t="s">
        <v>8891</v>
      </c>
      <c r="K2097" s="4">
        <f>IFERROR(__xludf.DUMMYFUNCTION("""COMPUTED_VALUE"""),11.0)</f>
        <v>11</v>
      </c>
      <c r="L2097" s="4" t="s">
        <v>8731</v>
      </c>
      <c r="M2097" s="4">
        <v>12.0</v>
      </c>
    </row>
    <row r="2098">
      <c r="A2098" s="85">
        <v>46080.0</v>
      </c>
      <c r="B2098" s="22" t="s">
        <v>932</v>
      </c>
      <c r="C2098" s="22" t="s">
        <v>8726</v>
      </c>
      <c r="D2098" s="82" t="s">
        <v>8813</v>
      </c>
      <c r="E2098" s="22" t="s">
        <v>8727</v>
      </c>
      <c r="F2098" s="22" t="s">
        <v>157</v>
      </c>
      <c r="G2098" s="22" t="s">
        <v>157</v>
      </c>
      <c r="H2098" s="22" t="s">
        <v>8729</v>
      </c>
      <c r="I2098" s="108" t="s">
        <v>8890</v>
      </c>
      <c r="J2098" s="22" t="s">
        <v>8891</v>
      </c>
      <c r="K2098" s="4">
        <f>IFERROR(__xludf.DUMMYFUNCTION("""COMPUTED_VALUE"""),11.0)</f>
        <v>11</v>
      </c>
      <c r="L2098" s="4" t="s">
        <v>8731</v>
      </c>
      <c r="M2098" s="4">
        <v>12.0</v>
      </c>
    </row>
    <row r="2099">
      <c r="A2099" s="85">
        <v>46081.0</v>
      </c>
      <c r="B2099" s="22" t="s">
        <v>932</v>
      </c>
      <c r="C2099" s="22" t="s">
        <v>8726</v>
      </c>
      <c r="D2099" s="82" t="s">
        <v>8813</v>
      </c>
      <c r="E2099" s="22" t="s">
        <v>8727</v>
      </c>
      <c r="F2099" s="22" t="s">
        <v>157</v>
      </c>
      <c r="G2099" s="22" t="s">
        <v>157</v>
      </c>
      <c r="H2099" s="22" t="s">
        <v>8729</v>
      </c>
      <c r="I2099" s="108" t="s">
        <v>8890</v>
      </c>
      <c r="J2099" s="22" t="s">
        <v>8891</v>
      </c>
      <c r="K2099" s="4">
        <f>IFERROR(__xludf.DUMMYFUNCTION("""COMPUTED_VALUE"""),11.0)</f>
        <v>11</v>
      </c>
      <c r="L2099" s="4" t="s">
        <v>8731</v>
      </c>
      <c r="M2099" s="4">
        <v>12.0</v>
      </c>
    </row>
    <row r="2100">
      <c r="A2100" s="85">
        <v>46082.0</v>
      </c>
      <c r="B2100" s="22" t="s">
        <v>932</v>
      </c>
      <c r="C2100" s="22" t="s">
        <v>8726</v>
      </c>
      <c r="D2100" s="82" t="s">
        <v>8813</v>
      </c>
      <c r="E2100" s="22" t="s">
        <v>8727</v>
      </c>
      <c r="F2100" s="22" t="s">
        <v>157</v>
      </c>
      <c r="G2100" s="22" t="s">
        <v>157</v>
      </c>
      <c r="H2100" s="22" t="s">
        <v>8729</v>
      </c>
      <c r="I2100" s="108" t="s">
        <v>8890</v>
      </c>
      <c r="J2100" s="22" t="s">
        <v>8891</v>
      </c>
      <c r="K2100" s="4">
        <f>IFERROR(__xludf.DUMMYFUNCTION("""COMPUTED_VALUE"""),11.0)</f>
        <v>11</v>
      </c>
      <c r="L2100" s="4" t="s">
        <v>8731</v>
      </c>
      <c r="M2100" s="4">
        <v>12.0</v>
      </c>
    </row>
    <row r="2101">
      <c r="A2101" s="85">
        <v>46083.0</v>
      </c>
      <c r="B2101" s="22" t="s">
        <v>932</v>
      </c>
      <c r="C2101" s="22" t="s">
        <v>8726</v>
      </c>
      <c r="D2101" s="82" t="s">
        <v>8813</v>
      </c>
      <c r="E2101" s="22" t="s">
        <v>8727</v>
      </c>
      <c r="F2101" s="22" t="s">
        <v>157</v>
      </c>
      <c r="G2101" s="22" t="s">
        <v>157</v>
      </c>
      <c r="H2101" s="22" t="s">
        <v>8729</v>
      </c>
      <c r="I2101" s="108" t="s">
        <v>8890</v>
      </c>
      <c r="J2101" s="22" t="s">
        <v>8891</v>
      </c>
      <c r="K2101" s="4">
        <f>IFERROR(__xludf.DUMMYFUNCTION("""COMPUTED_VALUE"""),11.0)</f>
        <v>11</v>
      </c>
      <c r="L2101" s="4" t="s">
        <v>8731</v>
      </c>
      <c r="M2101" s="4">
        <v>12.0</v>
      </c>
    </row>
    <row r="2102">
      <c r="A2102" s="85">
        <v>46084.0</v>
      </c>
      <c r="B2102" s="22" t="s">
        <v>932</v>
      </c>
      <c r="C2102" s="22" t="s">
        <v>8726</v>
      </c>
      <c r="D2102" s="82" t="s">
        <v>8813</v>
      </c>
      <c r="E2102" s="22" t="s">
        <v>8727</v>
      </c>
      <c r="F2102" s="22" t="s">
        <v>157</v>
      </c>
      <c r="G2102" s="22" t="s">
        <v>157</v>
      </c>
      <c r="H2102" s="22" t="s">
        <v>8729</v>
      </c>
      <c r="I2102" s="108" t="s">
        <v>8890</v>
      </c>
      <c r="J2102" s="22" t="s">
        <v>8891</v>
      </c>
      <c r="K2102" s="4">
        <f>IFERROR(__xludf.DUMMYFUNCTION("""COMPUTED_VALUE"""),11.0)</f>
        <v>11</v>
      </c>
      <c r="L2102" s="4" t="s">
        <v>8731</v>
      </c>
      <c r="M2102" s="4">
        <v>12.0</v>
      </c>
    </row>
    <row r="2103">
      <c r="A2103" s="85">
        <v>46085.0</v>
      </c>
      <c r="B2103" s="22" t="s">
        <v>932</v>
      </c>
      <c r="C2103" s="22" t="s">
        <v>8726</v>
      </c>
      <c r="D2103" s="82" t="s">
        <v>8813</v>
      </c>
      <c r="E2103" s="22" t="s">
        <v>8727</v>
      </c>
      <c r="F2103" s="22" t="s">
        <v>157</v>
      </c>
      <c r="G2103" s="22" t="s">
        <v>157</v>
      </c>
      <c r="H2103" s="22" t="s">
        <v>8729</v>
      </c>
      <c r="I2103" s="108" t="s">
        <v>8890</v>
      </c>
      <c r="J2103" s="22" t="s">
        <v>8891</v>
      </c>
      <c r="K2103" s="4">
        <f>IFERROR(__xludf.DUMMYFUNCTION("""COMPUTED_VALUE"""),11.0)</f>
        <v>11</v>
      </c>
      <c r="L2103" s="4" t="s">
        <v>8731</v>
      </c>
      <c r="M2103" s="4">
        <v>12.0</v>
      </c>
    </row>
    <row r="2104">
      <c r="A2104" s="85">
        <v>46086.0</v>
      </c>
      <c r="B2104" s="22" t="s">
        <v>932</v>
      </c>
      <c r="C2104" s="22" t="s">
        <v>8726</v>
      </c>
      <c r="D2104" s="82" t="s">
        <v>8813</v>
      </c>
      <c r="E2104" s="22" t="s">
        <v>8727</v>
      </c>
      <c r="F2104" s="22" t="s">
        <v>157</v>
      </c>
      <c r="G2104" s="22" t="s">
        <v>157</v>
      </c>
      <c r="H2104" s="22" t="s">
        <v>8729</v>
      </c>
      <c r="I2104" s="108" t="s">
        <v>8890</v>
      </c>
      <c r="J2104" s="22" t="s">
        <v>8891</v>
      </c>
      <c r="K2104" s="4">
        <f>IFERROR(__xludf.DUMMYFUNCTION("""COMPUTED_VALUE"""),11.0)</f>
        <v>11</v>
      </c>
      <c r="L2104" s="4" t="s">
        <v>8731</v>
      </c>
      <c r="M2104" s="4">
        <v>12.0</v>
      </c>
    </row>
    <row r="2105">
      <c r="A2105" s="85">
        <v>46087.0</v>
      </c>
      <c r="B2105" s="22" t="s">
        <v>932</v>
      </c>
      <c r="C2105" s="22" t="s">
        <v>8726</v>
      </c>
      <c r="D2105" s="82" t="s">
        <v>8813</v>
      </c>
      <c r="E2105" s="22" t="s">
        <v>8727</v>
      </c>
      <c r="F2105" s="22" t="s">
        <v>157</v>
      </c>
      <c r="G2105" s="22" t="s">
        <v>157</v>
      </c>
      <c r="H2105" s="22" t="s">
        <v>8729</v>
      </c>
      <c r="I2105" s="108" t="s">
        <v>8890</v>
      </c>
      <c r="J2105" s="22" t="s">
        <v>8891</v>
      </c>
      <c r="K2105" s="4">
        <f>IFERROR(__xludf.DUMMYFUNCTION("""COMPUTED_VALUE"""),11.0)</f>
        <v>11</v>
      </c>
      <c r="L2105" s="4" t="s">
        <v>8731</v>
      </c>
      <c r="M2105" s="4">
        <v>12.0</v>
      </c>
    </row>
    <row r="2106">
      <c r="A2106" s="85">
        <v>46088.0</v>
      </c>
      <c r="B2106" s="22" t="s">
        <v>932</v>
      </c>
      <c r="C2106" s="22" t="s">
        <v>8726</v>
      </c>
      <c r="D2106" s="82" t="s">
        <v>8813</v>
      </c>
      <c r="E2106" s="22" t="s">
        <v>8727</v>
      </c>
      <c r="F2106" s="22" t="s">
        <v>157</v>
      </c>
      <c r="G2106" s="22" t="s">
        <v>157</v>
      </c>
      <c r="H2106" s="22" t="s">
        <v>8729</v>
      </c>
      <c r="I2106" s="108" t="s">
        <v>8890</v>
      </c>
      <c r="J2106" s="22" t="s">
        <v>8891</v>
      </c>
      <c r="K2106" s="4">
        <f>IFERROR(__xludf.DUMMYFUNCTION("""COMPUTED_VALUE"""),11.0)</f>
        <v>11</v>
      </c>
      <c r="L2106" s="4" t="s">
        <v>8731</v>
      </c>
      <c r="M2106" s="4">
        <v>12.0</v>
      </c>
    </row>
    <row r="2107">
      <c r="A2107" s="85">
        <v>46089.0</v>
      </c>
      <c r="B2107" s="22" t="s">
        <v>932</v>
      </c>
      <c r="C2107" s="22" t="s">
        <v>8726</v>
      </c>
      <c r="D2107" s="82" t="s">
        <v>8813</v>
      </c>
      <c r="E2107" s="22" t="s">
        <v>8727</v>
      </c>
      <c r="F2107" s="22" t="s">
        <v>157</v>
      </c>
      <c r="G2107" s="22" t="s">
        <v>157</v>
      </c>
      <c r="H2107" s="22" t="s">
        <v>8729</v>
      </c>
      <c r="I2107" s="108" t="s">
        <v>8890</v>
      </c>
      <c r="J2107" s="22" t="s">
        <v>8891</v>
      </c>
      <c r="K2107" s="4">
        <f>IFERROR(__xludf.DUMMYFUNCTION("""COMPUTED_VALUE"""),11.0)</f>
        <v>11</v>
      </c>
      <c r="L2107" s="4" t="s">
        <v>8731</v>
      </c>
      <c r="M2107" s="4">
        <v>12.0</v>
      </c>
    </row>
    <row r="2108">
      <c r="A2108" s="85">
        <v>46090.0</v>
      </c>
      <c r="B2108" s="22" t="s">
        <v>932</v>
      </c>
      <c r="C2108" s="22" t="s">
        <v>8726</v>
      </c>
      <c r="D2108" s="82" t="s">
        <v>8813</v>
      </c>
      <c r="E2108" s="22" t="s">
        <v>8727</v>
      </c>
      <c r="F2108" s="22" t="s">
        <v>157</v>
      </c>
      <c r="G2108" s="22" t="s">
        <v>157</v>
      </c>
      <c r="H2108" s="22" t="s">
        <v>8729</v>
      </c>
      <c r="I2108" s="108" t="s">
        <v>8890</v>
      </c>
      <c r="J2108" s="22" t="s">
        <v>8891</v>
      </c>
      <c r="K2108" s="4">
        <f>IFERROR(__xludf.DUMMYFUNCTION("""COMPUTED_VALUE"""),12.0)</f>
        <v>12</v>
      </c>
      <c r="L2108" s="4" t="s">
        <v>8735</v>
      </c>
      <c r="M2108" s="4">
        <v>12.0</v>
      </c>
    </row>
    <row r="2109">
      <c r="A2109" s="85">
        <v>46091.0</v>
      </c>
      <c r="B2109" s="22" t="s">
        <v>932</v>
      </c>
      <c r="C2109" s="22" t="s">
        <v>8726</v>
      </c>
      <c r="D2109" s="82" t="s">
        <v>8813</v>
      </c>
      <c r="E2109" s="22" t="s">
        <v>8727</v>
      </c>
      <c r="F2109" s="22" t="s">
        <v>157</v>
      </c>
      <c r="G2109" s="22" t="s">
        <v>157</v>
      </c>
      <c r="H2109" s="22" t="s">
        <v>8729</v>
      </c>
      <c r="I2109" s="108" t="s">
        <v>8890</v>
      </c>
      <c r="J2109" s="22" t="s">
        <v>8891</v>
      </c>
      <c r="K2109" s="4">
        <f>IFERROR(__xludf.DUMMYFUNCTION("""COMPUTED_VALUE"""),11.0)</f>
        <v>11</v>
      </c>
      <c r="L2109" s="4" t="s">
        <v>8731</v>
      </c>
      <c r="M2109" s="4">
        <v>12.0</v>
      </c>
    </row>
    <row r="2110">
      <c r="A2110" s="85">
        <v>46092.0</v>
      </c>
      <c r="B2110" s="22" t="s">
        <v>932</v>
      </c>
      <c r="C2110" s="22" t="s">
        <v>8726</v>
      </c>
      <c r="D2110" s="82" t="s">
        <v>8813</v>
      </c>
      <c r="E2110" s="22" t="s">
        <v>8727</v>
      </c>
      <c r="F2110" s="22" t="s">
        <v>157</v>
      </c>
      <c r="G2110" s="22" t="s">
        <v>157</v>
      </c>
      <c r="H2110" s="22" t="s">
        <v>8729</v>
      </c>
      <c r="I2110" s="108" t="s">
        <v>8890</v>
      </c>
      <c r="J2110" s="22" t="s">
        <v>8891</v>
      </c>
      <c r="K2110" s="4">
        <f>IFERROR(__xludf.DUMMYFUNCTION("""COMPUTED_VALUE"""),11.0)</f>
        <v>11</v>
      </c>
      <c r="L2110" s="4" t="s">
        <v>8731</v>
      </c>
      <c r="M2110" s="4">
        <v>12.0</v>
      </c>
    </row>
    <row r="2111">
      <c r="A2111" s="85">
        <v>46093.0</v>
      </c>
      <c r="B2111" s="22" t="s">
        <v>932</v>
      </c>
      <c r="C2111" s="22" t="s">
        <v>8726</v>
      </c>
      <c r="D2111" s="82" t="s">
        <v>8813</v>
      </c>
      <c r="E2111" s="22" t="s">
        <v>8727</v>
      </c>
      <c r="F2111" s="22" t="s">
        <v>157</v>
      </c>
      <c r="G2111" s="22" t="s">
        <v>157</v>
      </c>
      <c r="H2111" s="22" t="s">
        <v>8729</v>
      </c>
      <c r="I2111" s="108" t="s">
        <v>8890</v>
      </c>
      <c r="J2111" s="22" t="s">
        <v>8891</v>
      </c>
      <c r="K2111" s="4">
        <f>IFERROR(__xludf.DUMMYFUNCTION("""COMPUTED_VALUE"""),11.0)</f>
        <v>11</v>
      </c>
      <c r="L2111" s="4" t="s">
        <v>8731</v>
      </c>
      <c r="M2111" s="4">
        <v>12.0</v>
      </c>
    </row>
    <row r="2112">
      <c r="A2112" s="85">
        <v>46094.0</v>
      </c>
      <c r="B2112" s="22" t="s">
        <v>932</v>
      </c>
      <c r="C2112" s="22" t="s">
        <v>8726</v>
      </c>
      <c r="D2112" s="82" t="s">
        <v>8813</v>
      </c>
      <c r="E2112" s="22" t="s">
        <v>8727</v>
      </c>
      <c r="F2112" s="22" t="s">
        <v>157</v>
      </c>
      <c r="G2112" s="22" t="s">
        <v>157</v>
      </c>
      <c r="H2112" s="22" t="s">
        <v>8729</v>
      </c>
      <c r="I2112" s="108" t="s">
        <v>8890</v>
      </c>
      <c r="J2112" s="22" t="s">
        <v>8891</v>
      </c>
      <c r="K2112" s="4">
        <f>IFERROR(__xludf.DUMMYFUNCTION("""COMPUTED_VALUE"""),11.0)</f>
        <v>11</v>
      </c>
      <c r="L2112" s="4" t="s">
        <v>8731</v>
      </c>
      <c r="M2112" s="4">
        <v>12.0</v>
      </c>
    </row>
    <row r="2113">
      <c r="A2113" s="85">
        <v>46095.0</v>
      </c>
      <c r="B2113" s="22" t="s">
        <v>932</v>
      </c>
      <c r="C2113" s="22" t="s">
        <v>8726</v>
      </c>
      <c r="D2113" s="82" t="s">
        <v>8813</v>
      </c>
      <c r="E2113" s="22" t="s">
        <v>8727</v>
      </c>
      <c r="F2113" s="22" t="s">
        <v>157</v>
      </c>
      <c r="G2113" s="22" t="s">
        <v>157</v>
      </c>
      <c r="H2113" s="22" t="s">
        <v>8729</v>
      </c>
      <c r="I2113" s="108" t="s">
        <v>8890</v>
      </c>
      <c r="J2113" s="22" t="s">
        <v>8891</v>
      </c>
      <c r="K2113" s="4">
        <f>IFERROR(__xludf.DUMMYFUNCTION("""COMPUTED_VALUE"""),11.0)</f>
        <v>11</v>
      </c>
      <c r="L2113" s="4" t="s">
        <v>8731</v>
      </c>
      <c r="M2113" s="4">
        <v>12.0</v>
      </c>
    </row>
    <row r="2114">
      <c r="A2114" s="85">
        <v>46096.0</v>
      </c>
      <c r="B2114" s="22" t="s">
        <v>932</v>
      </c>
      <c r="C2114" s="22" t="s">
        <v>8726</v>
      </c>
      <c r="D2114" s="82" t="s">
        <v>8813</v>
      </c>
      <c r="E2114" s="22" t="s">
        <v>8727</v>
      </c>
      <c r="F2114" s="22" t="s">
        <v>157</v>
      </c>
      <c r="G2114" s="22" t="s">
        <v>157</v>
      </c>
      <c r="H2114" s="22" t="s">
        <v>8729</v>
      </c>
      <c r="I2114" s="108" t="s">
        <v>8890</v>
      </c>
      <c r="J2114" s="22" t="s">
        <v>8891</v>
      </c>
      <c r="K2114" s="4">
        <f>IFERROR(__xludf.DUMMYFUNCTION("""COMPUTED_VALUE"""),11.0)</f>
        <v>11</v>
      </c>
      <c r="L2114" s="4" t="s">
        <v>8731</v>
      </c>
      <c r="M2114" s="4">
        <v>12.0</v>
      </c>
    </row>
    <row r="2115">
      <c r="A2115" s="85">
        <v>46097.0</v>
      </c>
      <c r="B2115" s="22" t="s">
        <v>932</v>
      </c>
      <c r="C2115" s="22" t="s">
        <v>8726</v>
      </c>
      <c r="D2115" s="82" t="s">
        <v>8813</v>
      </c>
      <c r="E2115" s="22" t="s">
        <v>8727</v>
      </c>
      <c r="F2115" s="22" t="s">
        <v>157</v>
      </c>
      <c r="G2115" s="22" t="s">
        <v>157</v>
      </c>
      <c r="H2115" s="22" t="s">
        <v>8729</v>
      </c>
      <c r="I2115" s="108" t="s">
        <v>8890</v>
      </c>
      <c r="J2115" s="22" t="s">
        <v>8891</v>
      </c>
      <c r="K2115" s="4">
        <f>IFERROR(__xludf.DUMMYFUNCTION("""COMPUTED_VALUE"""),11.0)</f>
        <v>11</v>
      </c>
      <c r="L2115" s="4" t="s">
        <v>8731</v>
      </c>
      <c r="M2115" s="4">
        <v>12.0</v>
      </c>
    </row>
    <row r="2116">
      <c r="A2116" s="85">
        <v>46098.0</v>
      </c>
      <c r="B2116" s="22" t="s">
        <v>932</v>
      </c>
      <c r="C2116" s="22" t="s">
        <v>8726</v>
      </c>
      <c r="D2116" s="82" t="s">
        <v>8813</v>
      </c>
      <c r="E2116" s="22" t="s">
        <v>8727</v>
      </c>
      <c r="F2116" s="22" t="s">
        <v>157</v>
      </c>
      <c r="G2116" s="22" t="s">
        <v>157</v>
      </c>
      <c r="H2116" s="22" t="s">
        <v>8729</v>
      </c>
      <c r="I2116" s="108" t="s">
        <v>8890</v>
      </c>
      <c r="J2116" s="22" t="s">
        <v>8891</v>
      </c>
      <c r="K2116" s="4">
        <f>IFERROR(__xludf.DUMMYFUNCTION("""COMPUTED_VALUE"""),11.0)</f>
        <v>11</v>
      </c>
      <c r="L2116" s="4" t="s">
        <v>8731</v>
      </c>
      <c r="M2116" s="4">
        <v>12.0</v>
      </c>
    </row>
    <row r="2117">
      <c r="A2117" s="85">
        <v>46099.0</v>
      </c>
      <c r="B2117" s="22" t="s">
        <v>932</v>
      </c>
      <c r="C2117" s="22" t="s">
        <v>8726</v>
      </c>
      <c r="D2117" s="82" t="s">
        <v>8813</v>
      </c>
      <c r="E2117" s="22" t="s">
        <v>8727</v>
      </c>
      <c r="F2117" s="22" t="s">
        <v>157</v>
      </c>
      <c r="G2117" s="22" t="s">
        <v>157</v>
      </c>
      <c r="H2117" s="22" t="s">
        <v>8729</v>
      </c>
      <c r="I2117" s="108" t="s">
        <v>8890</v>
      </c>
      <c r="J2117" s="22" t="s">
        <v>8891</v>
      </c>
      <c r="K2117" s="4">
        <f>IFERROR(__xludf.DUMMYFUNCTION("""COMPUTED_VALUE"""),11.0)</f>
        <v>11</v>
      </c>
      <c r="L2117" s="4" t="s">
        <v>8731</v>
      </c>
      <c r="M2117" s="4">
        <v>12.0</v>
      </c>
    </row>
    <row r="2118">
      <c r="A2118" s="85">
        <v>46100.0</v>
      </c>
      <c r="B2118" s="22" t="s">
        <v>932</v>
      </c>
      <c r="C2118" s="22" t="s">
        <v>8726</v>
      </c>
      <c r="D2118" s="82" t="s">
        <v>8813</v>
      </c>
      <c r="E2118" s="22" t="s">
        <v>8727</v>
      </c>
      <c r="F2118" s="22" t="s">
        <v>157</v>
      </c>
      <c r="G2118" s="22" t="s">
        <v>157</v>
      </c>
      <c r="H2118" s="22" t="s">
        <v>8729</v>
      </c>
      <c r="I2118" s="108" t="s">
        <v>8890</v>
      </c>
      <c r="J2118" s="22" t="s">
        <v>8891</v>
      </c>
      <c r="K2118" s="4">
        <f>IFERROR(__xludf.DUMMYFUNCTION("""COMPUTED_VALUE"""),11.0)</f>
        <v>11</v>
      </c>
      <c r="L2118" s="4" t="s">
        <v>8731</v>
      </c>
      <c r="M2118" s="4">
        <v>12.0</v>
      </c>
    </row>
    <row r="2119">
      <c r="A2119" s="85">
        <v>46101.0</v>
      </c>
      <c r="B2119" s="22" t="s">
        <v>932</v>
      </c>
      <c r="C2119" s="22" t="s">
        <v>8726</v>
      </c>
      <c r="D2119" s="82" t="s">
        <v>8813</v>
      </c>
      <c r="E2119" s="22" t="s">
        <v>8727</v>
      </c>
      <c r="F2119" s="22" t="s">
        <v>157</v>
      </c>
      <c r="G2119" s="22" t="s">
        <v>157</v>
      </c>
      <c r="H2119" s="22" t="s">
        <v>8729</v>
      </c>
      <c r="I2119" s="108" t="s">
        <v>8890</v>
      </c>
      <c r="J2119" s="22" t="s">
        <v>8891</v>
      </c>
      <c r="K2119" s="4">
        <f>IFERROR(__xludf.DUMMYFUNCTION("""COMPUTED_VALUE"""),11.0)</f>
        <v>11</v>
      </c>
      <c r="L2119" s="4" t="s">
        <v>8731</v>
      </c>
      <c r="M2119" s="4">
        <v>12.0</v>
      </c>
    </row>
    <row r="2120">
      <c r="A2120" s="85">
        <v>46102.0</v>
      </c>
      <c r="B2120" s="22" t="s">
        <v>932</v>
      </c>
      <c r="C2120" s="22" t="s">
        <v>8726</v>
      </c>
      <c r="D2120" s="82" t="s">
        <v>8813</v>
      </c>
      <c r="E2120" s="22" t="s">
        <v>8727</v>
      </c>
      <c r="F2120" s="22" t="s">
        <v>157</v>
      </c>
      <c r="G2120" s="22" t="s">
        <v>157</v>
      </c>
      <c r="H2120" s="22" t="s">
        <v>8729</v>
      </c>
      <c r="I2120" s="108" t="s">
        <v>8890</v>
      </c>
      <c r="J2120" s="22" t="s">
        <v>8891</v>
      </c>
      <c r="K2120" s="4">
        <f>IFERROR(__xludf.DUMMYFUNCTION("""COMPUTED_VALUE"""),11.0)</f>
        <v>11</v>
      </c>
      <c r="L2120" s="4" t="s">
        <v>8731</v>
      </c>
      <c r="M2120" s="4">
        <v>12.0</v>
      </c>
    </row>
    <row r="2121">
      <c r="A2121" s="85">
        <v>46103.0</v>
      </c>
      <c r="B2121" s="22" t="s">
        <v>932</v>
      </c>
      <c r="C2121" s="22" t="s">
        <v>8726</v>
      </c>
      <c r="D2121" s="82" t="s">
        <v>8813</v>
      </c>
      <c r="E2121" s="22" t="s">
        <v>8727</v>
      </c>
      <c r="F2121" s="22" t="s">
        <v>157</v>
      </c>
      <c r="G2121" s="22" t="s">
        <v>157</v>
      </c>
      <c r="H2121" s="22" t="s">
        <v>8729</v>
      </c>
      <c r="I2121" s="108" t="s">
        <v>8890</v>
      </c>
      <c r="J2121" s="22" t="s">
        <v>8891</v>
      </c>
      <c r="K2121" s="4">
        <f>IFERROR(__xludf.DUMMYFUNCTION("""COMPUTED_VALUE"""),11.0)</f>
        <v>11</v>
      </c>
      <c r="L2121" s="4" t="s">
        <v>8731</v>
      </c>
      <c r="M2121" s="4">
        <v>12.0</v>
      </c>
    </row>
    <row r="2122">
      <c r="A2122" s="85">
        <v>46104.0</v>
      </c>
      <c r="B2122" s="22" t="s">
        <v>932</v>
      </c>
      <c r="C2122" s="22" t="s">
        <v>8726</v>
      </c>
      <c r="D2122" s="82" t="s">
        <v>8813</v>
      </c>
      <c r="E2122" s="22" t="s">
        <v>8727</v>
      </c>
      <c r="F2122" s="22" t="s">
        <v>157</v>
      </c>
      <c r="G2122" s="22" t="s">
        <v>157</v>
      </c>
      <c r="H2122" s="22" t="s">
        <v>8729</v>
      </c>
      <c r="I2122" s="108" t="s">
        <v>8890</v>
      </c>
      <c r="J2122" s="22" t="s">
        <v>8891</v>
      </c>
      <c r="K2122" s="4">
        <f>IFERROR(__xludf.DUMMYFUNCTION("""COMPUTED_VALUE"""),11.0)</f>
        <v>11</v>
      </c>
      <c r="L2122" s="4" t="s">
        <v>8731</v>
      </c>
      <c r="M2122" s="4">
        <v>12.0</v>
      </c>
    </row>
    <row r="2123">
      <c r="A2123" s="85">
        <v>46105.0</v>
      </c>
      <c r="B2123" s="22" t="s">
        <v>932</v>
      </c>
      <c r="C2123" s="22" t="s">
        <v>8726</v>
      </c>
      <c r="D2123" s="82" t="s">
        <v>151</v>
      </c>
      <c r="E2123" s="22" t="s">
        <v>8903</v>
      </c>
      <c r="F2123" s="106" t="s">
        <v>935</v>
      </c>
      <c r="G2123" s="106" t="s">
        <v>936</v>
      </c>
      <c r="H2123" s="22" t="s">
        <v>8738</v>
      </c>
      <c r="I2123" s="108" t="s">
        <v>8890</v>
      </c>
      <c r="J2123" s="22" t="s">
        <v>8904</v>
      </c>
      <c r="K2123" s="4">
        <f>IFERROR(__xludf.DUMMYFUNCTION("""COMPUTED_VALUE"""),11.0)</f>
        <v>11</v>
      </c>
      <c r="L2123" s="4" t="s">
        <v>8731</v>
      </c>
      <c r="M2123" s="4">
        <v>12.0</v>
      </c>
    </row>
    <row r="2124">
      <c r="A2124" s="85">
        <v>46106.0</v>
      </c>
      <c r="B2124" s="22" t="s">
        <v>932</v>
      </c>
      <c r="C2124" s="22" t="s">
        <v>8726</v>
      </c>
      <c r="D2124" s="82" t="s">
        <v>8813</v>
      </c>
      <c r="E2124" s="22" t="s">
        <v>8727</v>
      </c>
      <c r="F2124" s="22" t="s">
        <v>157</v>
      </c>
      <c r="G2124" s="22" t="s">
        <v>157</v>
      </c>
      <c r="H2124" s="22" t="s">
        <v>8729</v>
      </c>
      <c r="I2124" s="108" t="s">
        <v>8890</v>
      </c>
      <c r="J2124" s="22" t="s">
        <v>8891</v>
      </c>
      <c r="K2124" s="4">
        <f>IFERROR(__xludf.DUMMYFUNCTION("""COMPUTED_VALUE"""),11.0)</f>
        <v>11</v>
      </c>
      <c r="L2124" s="4" t="s">
        <v>8731</v>
      </c>
      <c r="M2124" s="4">
        <v>12.0</v>
      </c>
    </row>
    <row r="2125">
      <c r="A2125" s="85">
        <v>46107.0</v>
      </c>
      <c r="B2125" s="22" t="s">
        <v>932</v>
      </c>
      <c r="C2125" s="22" t="s">
        <v>8726</v>
      </c>
      <c r="D2125" s="82" t="s">
        <v>8813</v>
      </c>
      <c r="E2125" s="22" t="s">
        <v>8727</v>
      </c>
      <c r="F2125" s="22" t="s">
        <v>157</v>
      </c>
      <c r="G2125" s="22" t="s">
        <v>157</v>
      </c>
      <c r="H2125" s="22" t="s">
        <v>8729</v>
      </c>
      <c r="I2125" s="108" t="s">
        <v>8890</v>
      </c>
      <c r="J2125" s="22" t="s">
        <v>8891</v>
      </c>
      <c r="K2125" s="4">
        <f>IFERROR(__xludf.DUMMYFUNCTION("""COMPUTED_VALUE"""),11.0)</f>
        <v>11</v>
      </c>
      <c r="L2125" s="4" t="s">
        <v>8731</v>
      </c>
      <c r="M2125" s="4">
        <v>12.0</v>
      </c>
    </row>
    <row r="2126">
      <c r="A2126" s="85">
        <v>46108.0</v>
      </c>
      <c r="B2126" s="22" t="s">
        <v>932</v>
      </c>
      <c r="C2126" s="22" t="s">
        <v>8726</v>
      </c>
      <c r="D2126" s="82" t="s">
        <v>8813</v>
      </c>
      <c r="E2126" s="22" t="s">
        <v>8727</v>
      </c>
      <c r="F2126" s="22" t="s">
        <v>157</v>
      </c>
      <c r="G2126" s="22" t="s">
        <v>157</v>
      </c>
      <c r="H2126" s="22" t="s">
        <v>8729</v>
      </c>
      <c r="I2126" s="108" t="s">
        <v>8890</v>
      </c>
      <c r="J2126" s="22" t="s">
        <v>8891</v>
      </c>
      <c r="K2126" s="4">
        <f>IFERROR(__xludf.DUMMYFUNCTION("""COMPUTED_VALUE"""),11.0)</f>
        <v>11</v>
      </c>
      <c r="L2126" s="4" t="s">
        <v>8731</v>
      </c>
      <c r="M2126" s="4">
        <v>12.0</v>
      </c>
    </row>
    <row r="2127">
      <c r="A2127" s="85">
        <v>46109.0</v>
      </c>
      <c r="B2127" s="22" t="s">
        <v>932</v>
      </c>
      <c r="C2127" s="22" t="s">
        <v>8726</v>
      </c>
      <c r="D2127" s="82" t="s">
        <v>8813</v>
      </c>
      <c r="E2127" s="22" t="s">
        <v>8727</v>
      </c>
      <c r="F2127" s="22" t="s">
        <v>157</v>
      </c>
      <c r="G2127" s="22" t="s">
        <v>157</v>
      </c>
      <c r="H2127" s="22" t="s">
        <v>8729</v>
      </c>
      <c r="I2127" s="108" t="s">
        <v>8890</v>
      </c>
      <c r="J2127" s="22" t="s">
        <v>8891</v>
      </c>
      <c r="K2127" s="4">
        <f>IFERROR(__xludf.DUMMYFUNCTION("""COMPUTED_VALUE"""),11.0)</f>
        <v>11</v>
      </c>
      <c r="L2127" s="4" t="s">
        <v>8731</v>
      </c>
      <c r="M2127" s="4">
        <v>12.0</v>
      </c>
    </row>
    <row r="2128">
      <c r="A2128" s="85">
        <v>46110.0</v>
      </c>
      <c r="B2128" s="22" t="s">
        <v>932</v>
      </c>
      <c r="C2128" s="22" t="s">
        <v>8726</v>
      </c>
      <c r="D2128" s="82" t="s">
        <v>8813</v>
      </c>
      <c r="E2128" s="22" t="s">
        <v>8727</v>
      </c>
      <c r="F2128" s="22" t="s">
        <v>157</v>
      </c>
      <c r="G2128" s="22" t="s">
        <v>157</v>
      </c>
      <c r="H2128" s="22" t="s">
        <v>8729</v>
      </c>
      <c r="I2128" s="108" t="s">
        <v>8890</v>
      </c>
      <c r="J2128" s="22" t="s">
        <v>8891</v>
      </c>
      <c r="K2128" s="4">
        <f>IFERROR(__xludf.DUMMYFUNCTION("""COMPUTED_VALUE"""),11.0)</f>
        <v>11</v>
      </c>
      <c r="L2128" s="4" t="s">
        <v>8731</v>
      </c>
      <c r="M2128" s="4">
        <v>12.0</v>
      </c>
    </row>
    <row r="2129">
      <c r="A2129" s="85">
        <v>46111.0</v>
      </c>
      <c r="B2129" s="22" t="s">
        <v>932</v>
      </c>
      <c r="C2129" s="22" t="s">
        <v>8726</v>
      </c>
      <c r="D2129" s="82" t="s">
        <v>8813</v>
      </c>
      <c r="E2129" s="22" t="s">
        <v>8727</v>
      </c>
      <c r="F2129" s="22" t="s">
        <v>157</v>
      </c>
      <c r="G2129" s="22" t="s">
        <v>157</v>
      </c>
      <c r="H2129" s="22" t="s">
        <v>8729</v>
      </c>
      <c r="I2129" s="108" t="s">
        <v>8890</v>
      </c>
      <c r="J2129" s="22" t="s">
        <v>8891</v>
      </c>
      <c r="K2129" s="4">
        <f>IFERROR(__xludf.DUMMYFUNCTION("""COMPUTED_VALUE"""),11.0)</f>
        <v>11</v>
      </c>
      <c r="L2129" s="4" t="s">
        <v>8731</v>
      </c>
      <c r="M2129" s="4">
        <v>12.0</v>
      </c>
    </row>
    <row r="2130">
      <c r="A2130" s="85">
        <v>46112.0</v>
      </c>
      <c r="B2130" s="22" t="s">
        <v>932</v>
      </c>
      <c r="C2130" s="22" t="s">
        <v>8726</v>
      </c>
      <c r="D2130" s="82" t="s">
        <v>8813</v>
      </c>
      <c r="E2130" s="22" t="s">
        <v>8727</v>
      </c>
      <c r="F2130" s="22" t="s">
        <v>157</v>
      </c>
      <c r="G2130" s="22" t="s">
        <v>157</v>
      </c>
      <c r="H2130" s="22" t="s">
        <v>8729</v>
      </c>
      <c r="I2130" s="108" t="s">
        <v>8890</v>
      </c>
      <c r="J2130" s="22" t="s">
        <v>8891</v>
      </c>
      <c r="K2130" s="4">
        <f>IFERROR(__xludf.DUMMYFUNCTION("""COMPUTED_VALUE"""),11.0)</f>
        <v>11</v>
      </c>
      <c r="L2130" s="4" t="s">
        <v>8731</v>
      </c>
      <c r="M2130" s="4">
        <v>12.0</v>
      </c>
    </row>
    <row r="2131">
      <c r="A2131" s="85">
        <v>46113.0</v>
      </c>
      <c r="B2131" s="22" t="s">
        <v>932</v>
      </c>
      <c r="C2131" s="22" t="s">
        <v>8726</v>
      </c>
      <c r="D2131" s="82" t="s">
        <v>8813</v>
      </c>
      <c r="E2131" s="22" t="s">
        <v>8727</v>
      </c>
      <c r="F2131" s="22" t="s">
        <v>157</v>
      </c>
      <c r="G2131" s="22" t="s">
        <v>157</v>
      </c>
      <c r="H2131" s="22" t="s">
        <v>8729</v>
      </c>
      <c r="I2131" s="108" t="s">
        <v>8890</v>
      </c>
      <c r="J2131" s="22" t="s">
        <v>8891</v>
      </c>
      <c r="K2131" s="4">
        <f>IFERROR(__xludf.DUMMYFUNCTION("""COMPUTED_VALUE"""),11.0)</f>
        <v>11</v>
      </c>
      <c r="L2131" s="4" t="s">
        <v>8731</v>
      </c>
      <c r="M2131" s="4">
        <v>12.0</v>
      </c>
    </row>
    <row r="2132">
      <c r="A2132" s="85">
        <v>46114.0</v>
      </c>
      <c r="B2132" s="22" t="s">
        <v>932</v>
      </c>
      <c r="C2132" s="22" t="s">
        <v>8726</v>
      </c>
      <c r="D2132" s="82" t="s">
        <v>8813</v>
      </c>
      <c r="E2132" s="22" t="s">
        <v>8727</v>
      </c>
      <c r="F2132" s="22" t="s">
        <v>157</v>
      </c>
      <c r="G2132" s="22" t="s">
        <v>157</v>
      </c>
      <c r="H2132" s="22" t="s">
        <v>8729</v>
      </c>
      <c r="I2132" s="108" t="s">
        <v>8890</v>
      </c>
      <c r="J2132" s="22" t="s">
        <v>8891</v>
      </c>
      <c r="K2132" s="4">
        <f>IFERROR(__xludf.DUMMYFUNCTION("""COMPUTED_VALUE"""),11.0)</f>
        <v>11</v>
      </c>
      <c r="L2132" s="4" t="s">
        <v>8731</v>
      </c>
      <c r="M2132" s="4">
        <v>12.0</v>
      </c>
    </row>
    <row r="2133">
      <c r="A2133" s="85">
        <v>46115.0</v>
      </c>
      <c r="B2133" s="22" t="s">
        <v>932</v>
      </c>
      <c r="C2133" s="22" t="s">
        <v>8726</v>
      </c>
      <c r="D2133" s="82" t="s">
        <v>8813</v>
      </c>
      <c r="E2133" s="22" t="s">
        <v>8727</v>
      </c>
      <c r="F2133" s="22" t="s">
        <v>157</v>
      </c>
      <c r="G2133" s="22" t="s">
        <v>157</v>
      </c>
      <c r="H2133" s="22" t="s">
        <v>8729</v>
      </c>
      <c r="I2133" s="108" t="s">
        <v>8890</v>
      </c>
      <c r="J2133" s="22" t="s">
        <v>8891</v>
      </c>
      <c r="K2133" s="4">
        <f>IFERROR(__xludf.DUMMYFUNCTION("""COMPUTED_VALUE"""),11.0)</f>
        <v>11</v>
      </c>
      <c r="L2133" s="4" t="s">
        <v>8731</v>
      </c>
      <c r="M2133" s="4">
        <v>12.0</v>
      </c>
    </row>
    <row r="2134">
      <c r="A2134" s="85">
        <v>46116.0</v>
      </c>
      <c r="B2134" s="22" t="s">
        <v>932</v>
      </c>
      <c r="C2134" s="22" t="s">
        <v>8726</v>
      </c>
      <c r="D2134" s="82" t="s">
        <v>8813</v>
      </c>
      <c r="E2134" s="22" t="s">
        <v>8727</v>
      </c>
      <c r="F2134" s="22" t="s">
        <v>157</v>
      </c>
      <c r="G2134" s="22" t="s">
        <v>157</v>
      </c>
      <c r="H2134" s="22" t="s">
        <v>8729</v>
      </c>
      <c r="I2134" s="108" t="s">
        <v>8890</v>
      </c>
      <c r="J2134" s="22" t="s">
        <v>8891</v>
      </c>
      <c r="K2134" s="4">
        <f>IFERROR(__xludf.DUMMYFUNCTION("""COMPUTED_VALUE"""),12.0)</f>
        <v>12</v>
      </c>
      <c r="L2134" s="4" t="s">
        <v>8735</v>
      </c>
      <c r="M2134" s="4">
        <v>12.0</v>
      </c>
    </row>
    <row r="2135">
      <c r="A2135" s="85">
        <v>46117.0</v>
      </c>
      <c r="B2135" s="22" t="s">
        <v>932</v>
      </c>
      <c r="C2135" s="22" t="s">
        <v>8726</v>
      </c>
      <c r="D2135" s="82" t="s">
        <v>8813</v>
      </c>
      <c r="E2135" s="22" t="s">
        <v>8727</v>
      </c>
      <c r="F2135" s="22" t="s">
        <v>157</v>
      </c>
      <c r="G2135" s="22" t="s">
        <v>157</v>
      </c>
      <c r="H2135" s="22" t="s">
        <v>8729</v>
      </c>
      <c r="I2135" s="108" t="s">
        <v>8890</v>
      </c>
      <c r="J2135" s="22" t="s">
        <v>8891</v>
      </c>
      <c r="K2135" s="4">
        <f>IFERROR(__xludf.DUMMYFUNCTION("""COMPUTED_VALUE"""),11.0)</f>
        <v>11</v>
      </c>
      <c r="L2135" s="4" t="s">
        <v>8731</v>
      </c>
      <c r="M2135" s="4">
        <v>12.0</v>
      </c>
    </row>
    <row r="2136">
      <c r="A2136" s="85">
        <v>46118.0</v>
      </c>
      <c r="B2136" s="22" t="s">
        <v>932</v>
      </c>
      <c r="C2136" s="22" t="s">
        <v>8726</v>
      </c>
      <c r="D2136" s="82" t="s">
        <v>8813</v>
      </c>
      <c r="E2136" s="22" t="s">
        <v>8727</v>
      </c>
      <c r="F2136" s="22" t="s">
        <v>157</v>
      </c>
      <c r="G2136" s="22" t="s">
        <v>157</v>
      </c>
      <c r="H2136" s="22" t="s">
        <v>8729</v>
      </c>
      <c r="I2136" s="108" t="s">
        <v>8890</v>
      </c>
      <c r="J2136" s="22" t="s">
        <v>8891</v>
      </c>
      <c r="K2136" s="4">
        <f>IFERROR(__xludf.DUMMYFUNCTION("""COMPUTED_VALUE"""),11.0)</f>
        <v>11</v>
      </c>
      <c r="L2136" s="4" t="s">
        <v>8731</v>
      </c>
      <c r="M2136" s="4">
        <v>12.0</v>
      </c>
    </row>
    <row r="2137">
      <c r="A2137" s="85">
        <v>46119.0</v>
      </c>
      <c r="B2137" s="22" t="s">
        <v>932</v>
      </c>
      <c r="C2137" s="22" t="s">
        <v>8726</v>
      </c>
      <c r="D2137" s="82" t="s">
        <v>8813</v>
      </c>
      <c r="E2137" s="22" t="s">
        <v>8727</v>
      </c>
      <c r="F2137" s="22" t="s">
        <v>157</v>
      </c>
      <c r="G2137" s="22" t="s">
        <v>157</v>
      </c>
      <c r="H2137" s="22" t="s">
        <v>8729</v>
      </c>
      <c r="I2137" s="108" t="s">
        <v>8890</v>
      </c>
      <c r="J2137" s="22" t="s">
        <v>8891</v>
      </c>
      <c r="K2137" s="4">
        <f>IFERROR(__xludf.DUMMYFUNCTION("""COMPUTED_VALUE"""),11.0)</f>
        <v>11</v>
      </c>
      <c r="L2137" s="4" t="s">
        <v>8731</v>
      </c>
      <c r="M2137" s="4">
        <v>12.0</v>
      </c>
    </row>
    <row r="2138">
      <c r="A2138" s="85">
        <v>46120.0</v>
      </c>
      <c r="B2138" s="22" t="s">
        <v>932</v>
      </c>
      <c r="C2138" s="22" t="s">
        <v>8726</v>
      </c>
      <c r="D2138" s="82" t="s">
        <v>8813</v>
      </c>
      <c r="E2138" s="22" t="s">
        <v>8727</v>
      </c>
      <c r="F2138" s="22" t="s">
        <v>157</v>
      </c>
      <c r="G2138" s="22" t="s">
        <v>157</v>
      </c>
      <c r="H2138" s="22" t="s">
        <v>8729</v>
      </c>
      <c r="I2138" s="108" t="s">
        <v>8890</v>
      </c>
      <c r="J2138" s="22" t="s">
        <v>8891</v>
      </c>
      <c r="K2138" s="4">
        <f>IFERROR(__xludf.DUMMYFUNCTION("""COMPUTED_VALUE"""),11.0)</f>
        <v>11</v>
      </c>
      <c r="L2138" s="4" t="s">
        <v>8731</v>
      </c>
      <c r="M2138" s="4">
        <v>12.0</v>
      </c>
    </row>
    <row r="2139">
      <c r="A2139" s="85">
        <v>46121.0</v>
      </c>
      <c r="B2139" s="22" t="s">
        <v>932</v>
      </c>
      <c r="C2139" s="22" t="s">
        <v>8726</v>
      </c>
      <c r="D2139" s="82" t="s">
        <v>8813</v>
      </c>
      <c r="E2139" s="22" t="s">
        <v>8727</v>
      </c>
      <c r="F2139" s="22" t="s">
        <v>157</v>
      </c>
      <c r="G2139" s="22" t="s">
        <v>157</v>
      </c>
      <c r="H2139" s="22" t="s">
        <v>8729</v>
      </c>
      <c r="I2139" s="108" t="s">
        <v>8890</v>
      </c>
      <c r="J2139" s="22" t="s">
        <v>8891</v>
      </c>
      <c r="K2139" s="4">
        <f>IFERROR(__xludf.DUMMYFUNCTION("""COMPUTED_VALUE"""),11.0)</f>
        <v>11</v>
      </c>
      <c r="L2139" s="4" t="s">
        <v>8731</v>
      </c>
      <c r="M2139" s="4">
        <v>12.0</v>
      </c>
    </row>
    <row r="2140">
      <c r="A2140" s="85">
        <v>46122.0</v>
      </c>
      <c r="B2140" s="22" t="s">
        <v>932</v>
      </c>
      <c r="C2140" s="22" t="s">
        <v>8726</v>
      </c>
      <c r="D2140" s="82" t="s">
        <v>8813</v>
      </c>
      <c r="E2140" s="22" t="s">
        <v>8727</v>
      </c>
      <c r="F2140" s="22" t="s">
        <v>157</v>
      </c>
      <c r="G2140" s="22" t="s">
        <v>157</v>
      </c>
      <c r="H2140" s="22" t="s">
        <v>8729</v>
      </c>
      <c r="I2140" s="108" t="s">
        <v>8890</v>
      </c>
      <c r="J2140" s="22" t="s">
        <v>8891</v>
      </c>
      <c r="K2140" s="4">
        <f>IFERROR(__xludf.DUMMYFUNCTION("""COMPUTED_VALUE"""),11.0)</f>
        <v>11</v>
      </c>
      <c r="L2140" s="4" t="s">
        <v>8731</v>
      </c>
      <c r="M2140" s="4">
        <v>12.0</v>
      </c>
    </row>
    <row r="2141">
      <c r="A2141" s="85">
        <v>46123.0</v>
      </c>
      <c r="B2141" s="22" t="s">
        <v>932</v>
      </c>
      <c r="C2141" s="22" t="s">
        <v>8726</v>
      </c>
      <c r="D2141" s="82" t="s">
        <v>8813</v>
      </c>
      <c r="E2141" s="22" t="s">
        <v>8727</v>
      </c>
      <c r="F2141" s="22" t="s">
        <v>157</v>
      </c>
      <c r="G2141" s="22" t="s">
        <v>157</v>
      </c>
      <c r="H2141" s="22" t="s">
        <v>8729</v>
      </c>
      <c r="I2141" s="108" t="s">
        <v>8890</v>
      </c>
      <c r="J2141" s="22" t="s">
        <v>8891</v>
      </c>
      <c r="K2141" s="4">
        <f>IFERROR(__xludf.DUMMYFUNCTION("""COMPUTED_VALUE"""),11.0)</f>
        <v>11</v>
      </c>
      <c r="L2141" s="4" t="s">
        <v>8731</v>
      </c>
      <c r="M2141" s="4">
        <v>12.0</v>
      </c>
    </row>
    <row r="2142">
      <c r="A2142" s="85">
        <v>46124.0</v>
      </c>
      <c r="B2142" s="22" t="s">
        <v>932</v>
      </c>
      <c r="C2142" s="22" t="s">
        <v>8726</v>
      </c>
      <c r="D2142" s="82" t="s">
        <v>8813</v>
      </c>
      <c r="E2142" s="22" t="s">
        <v>8727</v>
      </c>
      <c r="F2142" s="22" t="s">
        <v>157</v>
      </c>
      <c r="G2142" s="22" t="s">
        <v>157</v>
      </c>
      <c r="H2142" s="22" t="s">
        <v>8729</v>
      </c>
      <c r="I2142" s="108" t="s">
        <v>8890</v>
      </c>
      <c r="J2142" s="22" t="s">
        <v>8891</v>
      </c>
      <c r="K2142" s="4">
        <f>IFERROR(__xludf.DUMMYFUNCTION("""COMPUTED_VALUE"""),11.0)</f>
        <v>11</v>
      </c>
      <c r="L2142" s="4" t="s">
        <v>8731</v>
      </c>
      <c r="M2142" s="4">
        <v>12.0</v>
      </c>
    </row>
    <row r="2143">
      <c r="A2143" s="85">
        <v>46125.0</v>
      </c>
      <c r="B2143" s="22" t="s">
        <v>932</v>
      </c>
      <c r="C2143" s="22" t="s">
        <v>8726</v>
      </c>
      <c r="D2143" s="82" t="s">
        <v>8813</v>
      </c>
      <c r="E2143" s="22" t="s">
        <v>8727</v>
      </c>
      <c r="F2143" s="22" t="s">
        <v>157</v>
      </c>
      <c r="G2143" s="22" t="s">
        <v>157</v>
      </c>
      <c r="H2143" s="22" t="s">
        <v>8729</v>
      </c>
      <c r="I2143" s="108" t="s">
        <v>8890</v>
      </c>
      <c r="J2143" s="22" t="s">
        <v>8891</v>
      </c>
      <c r="K2143" s="4">
        <f>IFERROR(__xludf.DUMMYFUNCTION("""COMPUTED_VALUE"""),11.0)</f>
        <v>11</v>
      </c>
      <c r="L2143" s="4" t="s">
        <v>8731</v>
      </c>
      <c r="M2143" s="4">
        <v>12.0</v>
      </c>
    </row>
    <row r="2144">
      <c r="A2144" s="85">
        <v>46126.0</v>
      </c>
      <c r="B2144" s="22" t="s">
        <v>932</v>
      </c>
      <c r="C2144" s="22" t="s">
        <v>8726</v>
      </c>
      <c r="D2144" s="82" t="s">
        <v>8813</v>
      </c>
      <c r="E2144" s="22" t="s">
        <v>8727</v>
      </c>
      <c r="F2144" s="22" t="s">
        <v>157</v>
      </c>
      <c r="G2144" s="22" t="s">
        <v>157</v>
      </c>
      <c r="H2144" s="22" t="s">
        <v>8729</v>
      </c>
      <c r="I2144" s="108" t="s">
        <v>8890</v>
      </c>
      <c r="J2144" s="22" t="s">
        <v>8891</v>
      </c>
      <c r="K2144" s="4">
        <f>IFERROR(__xludf.DUMMYFUNCTION("""COMPUTED_VALUE"""),11.0)</f>
        <v>11</v>
      </c>
      <c r="L2144" s="4" t="s">
        <v>8731</v>
      </c>
      <c r="M2144" s="4">
        <v>12.0</v>
      </c>
    </row>
    <row r="2145">
      <c r="A2145" s="85">
        <v>46127.0</v>
      </c>
      <c r="B2145" s="22" t="s">
        <v>932</v>
      </c>
      <c r="C2145" s="22" t="s">
        <v>8726</v>
      </c>
      <c r="D2145" s="82" t="s">
        <v>151</v>
      </c>
      <c r="E2145" s="22" t="s">
        <v>8905</v>
      </c>
      <c r="F2145" s="106" t="s">
        <v>2312</v>
      </c>
      <c r="G2145" s="106" t="s">
        <v>2311</v>
      </c>
      <c r="H2145" s="22" t="s">
        <v>8738</v>
      </c>
      <c r="I2145" s="108" t="s">
        <v>8898</v>
      </c>
      <c r="J2145" s="22" t="s">
        <v>8906</v>
      </c>
      <c r="K2145" s="4">
        <f>IFERROR(__xludf.DUMMYFUNCTION("""COMPUTED_VALUE"""),11.0)</f>
        <v>11</v>
      </c>
      <c r="L2145" s="4" t="s">
        <v>8731</v>
      </c>
      <c r="M2145" s="4">
        <v>12.0</v>
      </c>
    </row>
    <row r="2146">
      <c r="A2146" s="85">
        <v>46128.0</v>
      </c>
      <c r="B2146" s="22" t="s">
        <v>932</v>
      </c>
      <c r="C2146" s="22" t="s">
        <v>8726</v>
      </c>
      <c r="D2146" s="82" t="s">
        <v>8813</v>
      </c>
      <c r="E2146" s="22" t="s">
        <v>8727</v>
      </c>
      <c r="F2146" s="22" t="s">
        <v>157</v>
      </c>
      <c r="G2146" s="22" t="s">
        <v>157</v>
      </c>
      <c r="H2146" s="22" t="s">
        <v>8729</v>
      </c>
      <c r="I2146" s="108" t="s">
        <v>8890</v>
      </c>
      <c r="J2146" s="22" t="s">
        <v>8891</v>
      </c>
      <c r="K2146" s="4">
        <f>IFERROR(__xludf.DUMMYFUNCTION("""COMPUTED_VALUE"""),11.0)</f>
        <v>11</v>
      </c>
      <c r="L2146" s="4" t="s">
        <v>8731</v>
      </c>
      <c r="M2146" s="4">
        <v>12.0</v>
      </c>
    </row>
    <row r="2147">
      <c r="A2147" s="85">
        <v>46129.0</v>
      </c>
      <c r="B2147" s="22" t="s">
        <v>932</v>
      </c>
      <c r="C2147" s="22" t="s">
        <v>8726</v>
      </c>
      <c r="D2147" s="82" t="s">
        <v>8813</v>
      </c>
      <c r="E2147" s="22" t="s">
        <v>8727</v>
      </c>
      <c r="F2147" s="22" t="s">
        <v>157</v>
      </c>
      <c r="G2147" s="22" t="s">
        <v>157</v>
      </c>
      <c r="H2147" s="22" t="s">
        <v>8729</v>
      </c>
      <c r="I2147" s="108" t="s">
        <v>8890</v>
      </c>
      <c r="J2147" s="22" t="s">
        <v>8891</v>
      </c>
      <c r="K2147" s="4">
        <f>IFERROR(__xludf.DUMMYFUNCTION("""COMPUTED_VALUE"""),12.0)</f>
        <v>12</v>
      </c>
      <c r="L2147" s="4" t="s">
        <v>8735</v>
      </c>
      <c r="M2147" s="4">
        <v>12.0</v>
      </c>
    </row>
    <row r="2148">
      <c r="A2148" s="85">
        <v>46130.0</v>
      </c>
      <c r="B2148" s="22" t="s">
        <v>932</v>
      </c>
      <c r="C2148" s="22" t="s">
        <v>8726</v>
      </c>
      <c r="D2148" s="82" t="s">
        <v>8813</v>
      </c>
      <c r="E2148" s="22" t="s">
        <v>8727</v>
      </c>
      <c r="F2148" s="22" t="s">
        <v>157</v>
      </c>
      <c r="G2148" s="22" t="s">
        <v>157</v>
      </c>
      <c r="H2148" s="22" t="s">
        <v>8729</v>
      </c>
      <c r="I2148" s="108" t="s">
        <v>8890</v>
      </c>
      <c r="J2148" s="22" t="s">
        <v>8891</v>
      </c>
      <c r="K2148" s="4">
        <f>IFERROR(__xludf.DUMMYFUNCTION("""COMPUTED_VALUE"""),11.0)</f>
        <v>11</v>
      </c>
      <c r="L2148" s="4" t="s">
        <v>8731</v>
      </c>
      <c r="M2148" s="4">
        <v>12.0</v>
      </c>
    </row>
    <row r="2149">
      <c r="A2149" s="85">
        <v>46131.0</v>
      </c>
      <c r="B2149" s="22" t="s">
        <v>932</v>
      </c>
      <c r="C2149" s="22" t="s">
        <v>8726</v>
      </c>
      <c r="D2149" s="82" t="s">
        <v>8813</v>
      </c>
      <c r="E2149" s="22" t="s">
        <v>8727</v>
      </c>
      <c r="F2149" s="22" t="s">
        <v>157</v>
      </c>
      <c r="G2149" s="22" t="s">
        <v>157</v>
      </c>
      <c r="H2149" s="22" t="s">
        <v>8729</v>
      </c>
      <c r="I2149" s="108" t="s">
        <v>8890</v>
      </c>
      <c r="J2149" s="22" t="s">
        <v>8891</v>
      </c>
      <c r="K2149" s="4">
        <f>IFERROR(__xludf.DUMMYFUNCTION("""COMPUTED_VALUE"""),11.0)</f>
        <v>11</v>
      </c>
      <c r="L2149" s="4" t="s">
        <v>8731</v>
      </c>
      <c r="M2149" s="4">
        <v>12.0</v>
      </c>
    </row>
    <row r="2150">
      <c r="A2150" s="85">
        <v>46132.0</v>
      </c>
      <c r="B2150" s="22" t="s">
        <v>932</v>
      </c>
      <c r="C2150" s="22" t="s">
        <v>8726</v>
      </c>
      <c r="D2150" s="82" t="s">
        <v>8813</v>
      </c>
      <c r="E2150" s="22" t="s">
        <v>8727</v>
      </c>
      <c r="F2150" s="22" t="s">
        <v>157</v>
      </c>
      <c r="G2150" s="22" t="s">
        <v>157</v>
      </c>
      <c r="H2150" s="22" t="s">
        <v>8729</v>
      </c>
      <c r="I2150" s="108" t="s">
        <v>8890</v>
      </c>
      <c r="J2150" s="22" t="s">
        <v>8891</v>
      </c>
      <c r="K2150" s="4">
        <f>IFERROR(__xludf.DUMMYFUNCTION("""COMPUTED_VALUE"""),11.0)</f>
        <v>11</v>
      </c>
      <c r="L2150" s="4" t="s">
        <v>8731</v>
      </c>
      <c r="M2150" s="4">
        <v>12.0</v>
      </c>
    </row>
    <row r="2151">
      <c r="A2151" s="85">
        <v>46133.0</v>
      </c>
      <c r="B2151" s="22" t="s">
        <v>932</v>
      </c>
      <c r="C2151" s="22" t="s">
        <v>8726</v>
      </c>
      <c r="D2151" s="82" t="s">
        <v>8813</v>
      </c>
      <c r="E2151" s="22" t="s">
        <v>8727</v>
      </c>
      <c r="F2151" s="22" t="s">
        <v>157</v>
      </c>
      <c r="G2151" s="22" t="s">
        <v>157</v>
      </c>
      <c r="H2151" s="22" t="s">
        <v>8729</v>
      </c>
      <c r="I2151" s="108" t="s">
        <v>8890</v>
      </c>
      <c r="J2151" s="22" t="s">
        <v>8891</v>
      </c>
      <c r="K2151" s="4">
        <f>IFERROR(__xludf.DUMMYFUNCTION("""COMPUTED_VALUE"""),11.0)</f>
        <v>11</v>
      </c>
      <c r="L2151" s="4" t="s">
        <v>8731</v>
      </c>
      <c r="M2151" s="4">
        <v>12.0</v>
      </c>
    </row>
    <row r="2152">
      <c r="A2152" s="85">
        <v>46134.0</v>
      </c>
      <c r="B2152" s="22" t="s">
        <v>932</v>
      </c>
      <c r="C2152" s="22" t="s">
        <v>8726</v>
      </c>
      <c r="D2152" s="82" t="s">
        <v>8813</v>
      </c>
      <c r="E2152" s="22" t="s">
        <v>8727</v>
      </c>
      <c r="F2152" s="22" t="s">
        <v>157</v>
      </c>
      <c r="G2152" s="22" t="s">
        <v>157</v>
      </c>
      <c r="H2152" s="22" t="s">
        <v>8729</v>
      </c>
      <c r="I2152" s="108" t="s">
        <v>8890</v>
      </c>
      <c r="J2152" s="22" t="s">
        <v>8891</v>
      </c>
      <c r="K2152" s="4">
        <f>IFERROR(__xludf.DUMMYFUNCTION("""COMPUTED_VALUE"""),11.0)</f>
        <v>11</v>
      </c>
      <c r="L2152" s="4" t="s">
        <v>8731</v>
      </c>
      <c r="M2152" s="4">
        <v>12.0</v>
      </c>
    </row>
    <row r="2153">
      <c r="A2153" s="85">
        <v>46135.0</v>
      </c>
      <c r="B2153" s="22" t="s">
        <v>932</v>
      </c>
      <c r="C2153" s="22" t="s">
        <v>8726</v>
      </c>
      <c r="D2153" s="82" t="s">
        <v>8813</v>
      </c>
      <c r="E2153" s="22" t="s">
        <v>8727</v>
      </c>
      <c r="F2153" s="22" t="s">
        <v>157</v>
      </c>
      <c r="G2153" s="22" t="s">
        <v>157</v>
      </c>
      <c r="H2153" s="22" t="s">
        <v>8729</v>
      </c>
      <c r="I2153" s="108" t="s">
        <v>8890</v>
      </c>
      <c r="J2153" s="22" t="s">
        <v>8891</v>
      </c>
      <c r="K2153" s="4">
        <f>IFERROR(__xludf.DUMMYFUNCTION("""COMPUTED_VALUE"""),11.0)</f>
        <v>11</v>
      </c>
      <c r="L2153" s="4" t="s">
        <v>8731</v>
      </c>
      <c r="M2153" s="4">
        <v>12.0</v>
      </c>
    </row>
    <row r="2154">
      <c r="A2154" s="85">
        <v>46136.0</v>
      </c>
      <c r="B2154" s="22" t="s">
        <v>932</v>
      </c>
      <c r="C2154" s="22" t="s">
        <v>8726</v>
      </c>
      <c r="D2154" s="82" t="s">
        <v>8813</v>
      </c>
      <c r="E2154" s="22" t="s">
        <v>8727</v>
      </c>
      <c r="F2154" s="22" t="s">
        <v>157</v>
      </c>
      <c r="G2154" s="22" t="s">
        <v>157</v>
      </c>
      <c r="H2154" s="22" t="s">
        <v>8729</v>
      </c>
      <c r="I2154" s="108" t="s">
        <v>8890</v>
      </c>
      <c r="J2154" s="22" t="s">
        <v>8891</v>
      </c>
      <c r="K2154" s="4">
        <f>IFERROR(__xludf.DUMMYFUNCTION("""COMPUTED_VALUE"""),11.0)</f>
        <v>11</v>
      </c>
      <c r="L2154" s="4" t="s">
        <v>8731</v>
      </c>
      <c r="M2154" s="4">
        <v>12.0</v>
      </c>
    </row>
    <row r="2155">
      <c r="A2155" s="85">
        <v>46137.0</v>
      </c>
      <c r="B2155" s="22" t="s">
        <v>932</v>
      </c>
      <c r="C2155" s="22" t="s">
        <v>8726</v>
      </c>
      <c r="D2155" s="82" t="s">
        <v>8813</v>
      </c>
      <c r="E2155" s="22" t="s">
        <v>8727</v>
      </c>
      <c r="F2155" s="22" t="s">
        <v>157</v>
      </c>
      <c r="G2155" s="22" t="s">
        <v>157</v>
      </c>
      <c r="H2155" s="22" t="s">
        <v>8729</v>
      </c>
      <c r="I2155" s="108" t="s">
        <v>8890</v>
      </c>
      <c r="J2155" s="22" t="s">
        <v>8891</v>
      </c>
      <c r="K2155" s="4">
        <f>IFERROR(__xludf.DUMMYFUNCTION("""COMPUTED_VALUE"""),11.0)</f>
        <v>11</v>
      </c>
      <c r="L2155" s="4" t="s">
        <v>8731</v>
      </c>
      <c r="M2155" s="4">
        <v>12.0</v>
      </c>
    </row>
    <row r="2156">
      <c r="A2156" s="85">
        <v>46138.0</v>
      </c>
      <c r="B2156" s="22" t="s">
        <v>932</v>
      </c>
      <c r="C2156" s="22" t="s">
        <v>8726</v>
      </c>
      <c r="D2156" s="82" t="s">
        <v>8813</v>
      </c>
      <c r="E2156" s="22" t="s">
        <v>8727</v>
      </c>
      <c r="F2156" s="22" t="s">
        <v>157</v>
      </c>
      <c r="G2156" s="22" t="s">
        <v>157</v>
      </c>
      <c r="H2156" s="22" t="s">
        <v>8729</v>
      </c>
      <c r="I2156" s="108" t="s">
        <v>8890</v>
      </c>
      <c r="J2156" s="22" t="s">
        <v>8891</v>
      </c>
      <c r="K2156" s="4">
        <f>IFERROR(__xludf.DUMMYFUNCTION("""COMPUTED_VALUE"""),11.0)</f>
        <v>11</v>
      </c>
      <c r="L2156" s="4" t="s">
        <v>8731</v>
      </c>
      <c r="M2156" s="4">
        <v>12.0</v>
      </c>
    </row>
    <row r="2157">
      <c r="A2157" s="85">
        <v>46139.0</v>
      </c>
      <c r="B2157" s="22" t="s">
        <v>932</v>
      </c>
      <c r="C2157" s="22" t="s">
        <v>8726</v>
      </c>
      <c r="D2157" s="82" t="s">
        <v>8813</v>
      </c>
      <c r="E2157" s="22" t="s">
        <v>8727</v>
      </c>
      <c r="F2157" s="22" t="s">
        <v>157</v>
      </c>
      <c r="G2157" s="22" t="s">
        <v>157</v>
      </c>
      <c r="H2157" s="22" t="s">
        <v>8729</v>
      </c>
      <c r="I2157" s="108" t="s">
        <v>8890</v>
      </c>
      <c r="J2157" s="22" t="s">
        <v>8891</v>
      </c>
      <c r="K2157" s="4">
        <f>IFERROR(__xludf.DUMMYFUNCTION("""COMPUTED_VALUE"""),11.0)</f>
        <v>11</v>
      </c>
      <c r="L2157" s="4" t="s">
        <v>8731</v>
      </c>
      <c r="M2157" s="4">
        <v>12.0</v>
      </c>
    </row>
    <row r="2158">
      <c r="A2158" s="85">
        <v>46140.0</v>
      </c>
      <c r="B2158" s="22" t="s">
        <v>932</v>
      </c>
      <c r="C2158" s="22" t="s">
        <v>8726</v>
      </c>
      <c r="D2158" s="82" t="s">
        <v>8813</v>
      </c>
      <c r="E2158" s="22" t="s">
        <v>8727</v>
      </c>
      <c r="F2158" s="22" t="s">
        <v>157</v>
      </c>
      <c r="G2158" s="22" t="s">
        <v>157</v>
      </c>
      <c r="H2158" s="22" t="s">
        <v>8729</v>
      </c>
      <c r="I2158" s="108" t="s">
        <v>8890</v>
      </c>
      <c r="J2158" s="22" t="s">
        <v>8891</v>
      </c>
      <c r="K2158" s="4">
        <f>IFERROR(__xludf.DUMMYFUNCTION("""COMPUTED_VALUE"""),11.0)</f>
        <v>11</v>
      </c>
      <c r="L2158" s="4" t="s">
        <v>8731</v>
      </c>
      <c r="M2158" s="4">
        <v>12.0</v>
      </c>
    </row>
    <row r="2159">
      <c r="A2159" s="85">
        <v>46141.0</v>
      </c>
      <c r="B2159" s="22" t="s">
        <v>932</v>
      </c>
      <c r="C2159" s="22" t="s">
        <v>8726</v>
      </c>
      <c r="D2159" s="82" t="s">
        <v>8813</v>
      </c>
      <c r="E2159" s="22" t="s">
        <v>8727</v>
      </c>
      <c r="F2159" s="22" t="s">
        <v>157</v>
      </c>
      <c r="G2159" s="22" t="s">
        <v>157</v>
      </c>
      <c r="H2159" s="22" t="s">
        <v>8729</v>
      </c>
      <c r="I2159" s="108" t="s">
        <v>8890</v>
      </c>
      <c r="J2159" s="22" t="s">
        <v>8891</v>
      </c>
      <c r="K2159" s="4">
        <f>IFERROR(__xludf.DUMMYFUNCTION("""COMPUTED_VALUE"""),11.0)</f>
        <v>11</v>
      </c>
      <c r="L2159" s="4" t="s">
        <v>8731</v>
      </c>
      <c r="M2159" s="4">
        <v>12.0</v>
      </c>
    </row>
    <row r="2160">
      <c r="A2160" s="85">
        <v>46142.0</v>
      </c>
      <c r="B2160" s="22" t="s">
        <v>932</v>
      </c>
      <c r="C2160" s="22" t="s">
        <v>8726</v>
      </c>
      <c r="D2160" s="82" t="s">
        <v>8813</v>
      </c>
      <c r="E2160" s="22" t="s">
        <v>8727</v>
      </c>
      <c r="F2160" s="22" t="s">
        <v>157</v>
      </c>
      <c r="G2160" s="22" t="s">
        <v>157</v>
      </c>
      <c r="H2160" s="22" t="s">
        <v>8729</v>
      </c>
      <c r="I2160" s="108" t="s">
        <v>8890</v>
      </c>
      <c r="J2160" s="22" t="s">
        <v>8891</v>
      </c>
      <c r="K2160" s="4">
        <f>IFERROR(__xludf.DUMMYFUNCTION("""COMPUTED_VALUE"""),11.0)</f>
        <v>11</v>
      </c>
      <c r="L2160" s="4" t="s">
        <v>8731</v>
      </c>
      <c r="M2160" s="4">
        <v>12.0</v>
      </c>
    </row>
    <row r="2161">
      <c r="A2161" s="85">
        <v>46143.0</v>
      </c>
      <c r="B2161" s="22" t="s">
        <v>932</v>
      </c>
      <c r="C2161" s="22" t="s">
        <v>8726</v>
      </c>
      <c r="D2161" s="82" t="s">
        <v>8813</v>
      </c>
      <c r="E2161" s="22" t="s">
        <v>8727</v>
      </c>
      <c r="F2161" s="22" t="s">
        <v>157</v>
      </c>
      <c r="G2161" s="22" t="s">
        <v>157</v>
      </c>
      <c r="H2161" s="22" t="s">
        <v>8729</v>
      </c>
      <c r="I2161" s="108" t="s">
        <v>8890</v>
      </c>
      <c r="J2161" s="22" t="s">
        <v>8891</v>
      </c>
      <c r="K2161" s="4">
        <f>IFERROR(__xludf.DUMMYFUNCTION("""COMPUTED_VALUE"""),11.0)</f>
        <v>11</v>
      </c>
      <c r="L2161" s="4" t="s">
        <v>8731</v>
      </c>
      <c r="M2161" s="4">
        <v>12.0</v>
      </c>
    </row>
    <row r="2162">
      <c r="A2162" s="85">
        <v>46144.0</v>
      </c>
      <c r="B2162" s="22" t="s">
        <v>932</v>
      </c>
      <c r="C2162" s="22" t="s">
        <v>8726</v>
      </c>
      <c r="D2162" s="82" t="s">
        <v>8813</v>
      </c>
      <c r="E2162" s="22" t="s">
        <v>8727</v>
      </c>
      <c r="F2162" s="22" t="s">
        <v>157</v>
      </c>
      <c r="G2162" s="22" t="s">
        <v>157</v>
      </c>
      <c r="H2162" s="22" t="s">
        <v>8729</v>
      </c>
      <c r="I2162" s="108" t="s">
        <v>8890</v>
      </c>
      <c r="J2162" s="22" t="s">
        <v>8891</v>
      </c>
      <c r="K2162" s="4">
        <f>IFERROR(__xludf.DUMMYFUNCTION("""COMPUTED_VALUE"""),11.0)</f>
        <v>11</v>
      </c>
      <c r="L2162" s="4" t="s">
        <v>8731</v>
      </c>
      <c r="M2162" s="4">
        <v>12.0</v>
      </c>
    </row>
    <row r="2163">
      <c r="A2163" s="85">
        <v>46145.0</v>
      </c>
      <c r="B2163" s="22" t="s">
        <v>932</v>
      </c>
      <c r="C2163" s="22" t="s">
        <v>8726</v>
      </c>
      <c r="D2163" s="82" t="s">
        <v>8813</v>
      </c>
      <c r="E2163" s="22" t="s">
        <v>8727</v>
      </c>
      <c r="F2163" s="22" t="s">
        <v>157</v>
      </c>
      <c r="G2163" s="22" t="s">
        <v>157</v>
      </c>
      <c r="H2163" s="22" t="s">
        <v>8729</v>
      </c>
      <c r="I2163" s="108" t="s">
        <v>8890</v>
      </c>
      <c r="J2163" s="22" t="s">
        <v>8891</v>
      </c>
      <c r="K2163" s="4">
        <f>IFERROR(__xludf.DUMMYFUNCTION("""COMPUTED_VALUE"""),11.0)</f>
        <v>11</v>
      </c>
      <c r="L2163" s="4" t="s">
        <v>8731</v>
      </c>
      <c r="M2163" s="4">
        <v>12.0</v>
      </c>
    </row>
    <row r="2164">
      <c r="A2164" s="85">
        <v>46146.0</v>
      </c>
      <c r="B2164" s="22" t="s">
        <v>932</v>
      </c>
      <c r="C2164" s="22" t="s">
        <v>8726</v>
      </c>
      <c r="D2164" s="82" t="s">
        <v>8813</v>
      </c>
      <c r="E2164" s="22" t="s">
        <v>8727</v>
      </c>
      <c r="F2164" s="22" t="s">
        <v>157</v>
      </c>
      <c r="G2164" s="22" t="s">
        <v>157</v>
      </c>
      <c r="H2164" s="22" t="s">
        <v>8729</v>
      </c>
      <c r="I2164" s="108" t="s">
        <v>8890</v>
      </c>
      <c r="J2164" s="22" t="s">
        <v>8891</v>
      </c>
      <c r="K2164" s="4">
        <f>IFERROR(__xludf.DUMMYFUNCTION("""COMPUTED_VALUE"""),11.0)</f>
        <v>11</v>
      </c>
      <c r="L2164" s="4" t="s">
        <v>8731</v>
      </c>
      <c r="M2164" s="4">
        <v>12.0</v>
      </c>
    </row>
    <row r="2165">
      <c r="A2165" s="85">
        <v>46147.0</v>
      </c>
      <c r="B2165" s="22" t="s">
        <v>932</v>
      </c>
      <c r="C2165" s="22" t="s">
        <v>8726</v>
      </c>
      <c r="D2165" s="82" t="s">
        <v>8813</v>
      </c>
      <c r="E2165" s="22" t="s">
        <v>8727</v>
      </c>
      <c r="F2165" s="22" t="s">
        <v>157</v>
      </c>
      <c r="G2165" s="22" t="s">
        <v>157</v>
      </c>
      <c r="H2165" s="22" t="s">
        <v>8729</v>
      </c>
      <c r="I2165" s="108" t="s">
        <v>8890</v>
      </c>
      <c r="J2165" s="22" t="s">
        <v>8891</v>
      </c>
      <c r="K2165" s="4">
        <f>IFERROR(__xludf.DUMMYFUNCTION("""COMPUTED_VALUE"""),11.0)</f>
        <v>11</v>
      </c>
      <c r="L2165" s="4" t="s">
        <v>8731</v>
      </c>
      <c r="M2165" s="4">
        <v>12.0</v>
      </c>
    </row>
    <row r="2166">
      <c r="A2166" s="85">
        <v>46148.0</v>
      </c>
      <c r="B2166" s="22" t="s">
        <v>932</v>
      </c>
      <c r="C2166" s="22" t="s">
        <v>8726</v>
      </c>
      <c r="D2166" s="82" t="s">
        <v>8813</v>
      </c>
      <c r="E2166" s="22" t="s">
        <v>8727</v>
      </c>
      <c r="F2166" s="22" t="s">
        <v>157</v>
      </c>
      <c r="G2166" s="22" t="s">
        <v>157</v>
      </c>
      <c r="H2166" s="22" t="s">
        <v>8729</v>
      </c>
      <c r="I2166" s="108" t="s">
        <v>8890</v>
      </c>
      <c r="J2166" s="22" t="s">
        <v>8891</v>
      </c>
      <c r="K2166" s="4">
        <f>IFERROR(__xludf.DUMMYFUNCTION("""COMPUTED_VALUE"""),11.0)</f>
        <v>11</v>
      </c>
      <c r="L2166" s="4" t="s">
        <v>8731</v>
      </c>
      <c r="M2166" s="4">
        <v>12.0</v>
      </c>
    </row>
    <row r="2167">
      <c r="A2167" s="85">
        <v>46149.0</v>
      </c>
      <c r="B2167" s="22" t="s">
        <v>932</v>
      </c>
      <c r="C2167" s="22" t="s">
        <v>8726</v>
      </c>
      <c r="D2167" s="82" t="s">
        <v>8813</v>
      </c>
      <c r="E2167" s="22" t="s">
        <v>8727</v>
      </c>
      <c r="F2167" s="22" t="s">
        <v>157</v>
      </c>
      <c r="G2167" s="22" t="s">
        <v>157</v>
      </c>
      <c r="H2167" s="22" t="s">
        <v>8729</v>
      </c>
      <c r="I2167" s="108" t="s">
        <v>8890</v>
      </c>
      <c r="J2167" s="22" t="s">
        <v>8891</v>
      </c>
      <c r="K2167" s="4">
        <f>IFERROR(__xludf.DUMMYFUNCTION("""COMPUTED_VALUE"""),11.0)</f>
        <v>11</v>
      </c>
      <c r="L2167" s="4" t="s">
        <v>8731</v>
      </c>
      <c r="M2167" s="4">
        <v>12.0</v>
      </c>
    </row>
    <row r="2168">
      <c r="A2168" s="85">
        <v>46150.0</v>
      </c>
      <c r="B2168" s="22" t="s">
        <v>932</v>
      </c>
      <c r="C2168" s="22" t="s">
        <v>8726</v>
      </c>
      <c r="D2168" s="82" t="s">
        <v>8813</v>
      </c>
      <c r="E2168" s="22" t="s">
        <v>8727</v>
      </c>
      <c r="F2168" s="22" t="s">
        <v>157</v>
      </c>
      <c r="G2168" s="22" t="s">
        <v>157</v>
      </c>
      <c r="H2168" s="22" t="s">
        <v>8729</v>
      </c>
      <c r="I2168" s="108" t="s">
        <v>8890</v>
      </c>
      <c r="J2168" s="22" t="s">
        <v>8891</v>
      </c>
      <c r="K2168" s="4">
        <f>IFERROR(__xludf.DUMMYFUNCTION("""COMPUTED_VALUE"""),11.0)</f>
        <v>11</v>
      </c>
      <c r="L2168" s="4" t="s">
        <v>8731</v>
      </c>
      <c r="M2168" s="4">
        <v>12.0</v>
      </c>
    </row>
    <row r="2169">
      <c r="A2169" s="85">
        <v>46151.0</v>
      </c>
      <c r="B2169" s="22" t="s">
        <v>932</v>
      </c>
      <c r="C2169" s="22" t="s">
        <v>8726</v>
      </c>
      <c r="D2169" s="82" t="s">
        <v>8813</v>
      </c>
      <c r="E2169" s="22" t="s">
        <v>8727</v>
      </c>
      <c r="F2169" s="22" t="s">
        <v>157</v>
      </c>
      <c r="G2169" s="22" t="s">
        <v>157</v>
      </c>
      <c r="H2169" s="22" t="s">
        <v>8729</v>
      </c>
      <c r="I2169" s="108" t="s">
        <v>8890</v>
      </c>
      <c r="J2169" s="22" t="s">
        <v>8891</v>
      </c>
      <c r="K2169" s="4">
        <f>IFERROR(__xludf.DUMMYFUNCTION("""COMPUTED_VALUE"""),11.0)</f>
        <v>11</v>
      </c>
      <c r="L2169" s="4" t="s">
        <v>8731</v>
      </c>
      <c r="M2169" s="4">
        <v>12.0</v>
      </c>
    </row>
    <row r="2170">
      <c r="A2170" s="85">
        <v>46152.0</v>
      </c>
      <c r="B2170" s="22" t="s">
        <v>932</v>
      </c>
      <c r="C2170" s="22" t="s">
        <v>8726</v>
      </c>
      <c r="D2170" s="82" t="s">
        <v>8813</v>
      </c>
      <c r="E2170" s="22" t="s">
        <v>8727</v>
      </c>
      <c r="F2170" s="22" t="s">
        <v>157</v>
      </c>
      <c r="G2170" s="22" t="s">
        <v>157</v>
      </c>
      <c r="H2170" s="22" t="s">
        <v>8729</v>
      </c>
      <c r="I2170" s="108" t="s">
        <v>8890</v>
      </c>
      <c r="J2170" s="22" t="s">
        <v>8891</v>
      </c>
      <c r="K2170" s="4">
        <f>IFERROR(__xludf.DUMMYFUNCTION("""COMPUTED_VALUE"""),11.0)</f>
        <v>11</v>
      </c>
      <c r="L2170" s="4" t="s">
        <v>8731</v>
      </c>
      <c r="M2170" s="4">
        <v>12.0</v>
      </c>
    </row>
    <row r="2171">
      <c r="A2171" s="85">
        <v>46153.0</v>
      </c>
      <c r="B2171" s="22" t="s">
        <v>932</v>
      </c>
      <c r="C2171" s="22" t="s">
        <v>8726</v>
      </c>
      <c r="D2171" s="82" t="s">
        <v>8813</v>
      </c>
      <c r="E2171" s="22" t="s">
        <v>8727</v>
      </c>
      <c r="F2171" s="22" t="s">
        <v>157</v>
      </c>
      <c r="G2171" s="22" t="s">
        <v>157</v>
      </c>
      <c r="H2171" s="22" t="s">
        <v>8729</v>
      </c>
      <c r="I2171" s="108" t="s">
        <v>8890</v>
      </c>
      <c r="J2171" s="22" t="s">
        <v>8891</v>
      </c>
      <c r="K2171" s="4">
        <f>IFERROR(__xludf.DUMMYFUNCTION("""COMPUTED_VALUE"""),11.0)</f>
        <v>11</v>
      </c>
      <c r="L2171" s="4" t="s">
        <v>8731</v>
      </c>
      <c r="M2171" s="4">
        <v>12.0</v>
      </c>
    </row>
    <row r="2172">
      <c r="A2172" s="85">
        <v>46154.0</v>
      </c>
      <c r="B2172" s="22" t="s">
        <v>932</v>
      </c>
      <c r="C2172" s="22" t="s">
        <v>8726</v>
      </c>
      <c r="D2172" s="82" t="s">
        <v>8813</v>
      </c>
      <c r="E2172" s="22" t="s">
        <v>8727</v>
      </c>
      <c r="F2172" s="22" t="s">
        <v>157</v>
      </c>
      <c r="G2172" s="22" t="s">
        <v>157</v>
      </c>
      <c r="H2172" s="22" t="s">
        <v>8729</v>
      </c>
      <c r="I2172" s="108" t="s">
        <v>8890</v>
      </c>
      <c r="J2172" s="22" t="s">
        <v>8891</v>
      </c>
      <c r="K2172" s="4">
        <f>IFERROR(__xludf.DUMMYFUNCTION("""COMPUTED_VALUE"""),12.0)</f>
        <v>12</v>
      </c>
      <c r="L2172" s="4" t="s">
        <v>8735</v>
      </c>
      <c r="M2172" s="4">
        <v>12.0</v>
      </c>
    </row>
    <row r="2173">
      <c r="A2173" s="85">
        <v>46155.0</v>
      </c>
      <c r="B2173" s="22" t="s">
        <v>932</v>
      </c>
      <c r="C2173" s="22" t="s">
        <v>8726</v>
      </c>
      <c r="D2173" s="82" t="s">
        <v>8813</v>
      </c>
      <c r="E2173" s="22" t="s">
        <v>8727</v>
      </c>
      <c r="F2173" s="22" t="s">
        <v>157</v>
      </c>
      <c r="G2173" s="22" t="s">
        <v>157</v>
      </c>
      <c r="H2173" s="22" t="s">
        <v>8729</v>
      </c>
      <c r="I2173" s="108" t="s">
        <v>8890</v>
      </c>
      <c r="J2173" s="22" t="s">
        <v>8891</v>
      </c>
      <c r="K2173" s="4">
        <f>IFERROR(__xludf.DUMMYFUNCTION("""COMPUTED_VALUE"""),12.0)</f>
        <v>12</v>
      </c>
      <c r="L2173" s="4" t="s">
        <v>8735</v>
      </c>
      <c r="M2173" s="4">
        <v>12.0</v>
      </c>
    </row>
    <row r="2174">
      <c r="A2174" s="85">
        <v>46156.0</v>
      </c>
      <c r="B2174" s="22" t="s">
        <v>932</v>
      </c>
      <c r="C2174" s="22" t="s">
        <v>8726</v>
      </c>
      <c r="D2174" s="82" t="s">
        <v>8813</v>
      </c>
      <c r="E2174" s="22" t="s">
        <v>8727</v>
      </c>
      <c r="F2174" s="22" t="s">
        <v>157</v>
      </c>
      <c r="G2174" s="22" t="s">
        <v>157</v>
      </c>
      <c r="H2174" s="22" t="s">
        <v>8729</v>
      </c>
      <c r="I2174" s="108" t="s">
        <v>8890</v>
      </c>
      <c r="J2174" s="22" t="s">
        <v>8891</v>
      </c>
      <c r="K2174" s="4">
        <f>IFERROR(__xludf.DUMMYFUNCTION("""COMPUTED_VALUE"""),11.0)</f>
        <v>11</v>
      </c>
      <c r="L2174" s="4" t="s">
        <v>8731</v>
      </c>
      <c r="M2174" s="4">
        <v>12.0</v>
      </c>
    </row>
    <row r="2175">
      <c r="A2175" s="85">
        <v>46157.0</v>
      </c>
      <c r="B2175" s="22" t="s">
        <v>932</v>
      </c>
      <c r="C2175" s="22" t="s">
        <v>8726</v>
      </c>
      <c r="D2175" s="82" t="s">
        <v>8813</v>
      </c>
      <c r="E2175" s="22" t="s">
        <v>8727</v>
      </c>
      <c r="F2175" s="22" t="s">
        <v>157</v>
      </c>
      <c r="G2175" s="22" t="s">
        <v>157</v>
      </c>
      <c r="H2175" s="22" t="s">
        <v>8729</v>
      </c>
      <c r="I2175" s="108" t="s">
        <v>8890</v>
      </c>
      <c r="J2175" s="22" t="s">
        <v>8891</v>
      </c>
      <c r="K2175" s="4">
        <f>IFERROR(__xludf.DUMMYFUNCTION("""COMPUTED_VALUE"""),11.0)</f>
        <v>11</v>
      </c>
      <c r="L2175" s="4" t="s">
        <v>8731</v>
      </c>
      <c r="M2175" s="4">
        <v>12.0</v>
      </c>
    </row>
    <row r="2176">
      <c r="A2176" s="85">
        <v>46158.0</v>
      </c>
      <c r="B2176" s="22" t="s">
        <v>932</v>
      </c>
      <c r="C2176" s="22" t="s">
        <v>8726</v>
      </c>
      <c r="D2176" s="82" t="s">
        <v>8813</v>
      </c>
      <c r="E2176" s="22" t="s">
        <v>8727</v>
      </c>
      <c r="F2176" s="22" t="s">
        <v>157</v>
      </c>
      <c r="G2176" s="22" t="s">
        <v>157</v>
      </c>
      <c r="H2176" s="22" t="s">
        <v>8729</v>
      </c>
      <c r="I2176" s="108" t="s">
        <v>8890</v>
      </c>
      <c r="J2176" s="22" t="s">
        <v>8891</v>
      </c>
      <c r="K2176" s="4">
        <f>IFERROR(__xludf.DUMMYFUNCTION("""COMPUTED_VALUE"""),11.0)</f>
        <v>11</v>
      </c>
      <c r="L2176" s="4" t="s">
        <v>8731</v>
      </c>
      <c r="M2176" s="4">
        <v>12.0</v>
      </c>
    </row>
    <row r="2177">
      <c r="A2177" s="85">
        <v>46159.0</v>
      </c>
      <c r="B2177" s="22" t="s">
        <v>932</v>
      </c>
      <c r="C2177" s="22" t="s">
        <v>8726</v>
      </c>
      <c r="D2177" s="82" t="s">
        <v>8813</v>
      </c>
      <c r="E2177" s="22" t="s">
        <v>8727</v>
      </c>
      <c r="F2177" s="22" t="s">
        <v>157</v>
      </c>
      <c r="G2177" s="22" t="s">
        <v>157</v>
      </c>
      <c r="H2177" s="22" t="s">
        <v>8729</v>
      </c>
      <c r="I2177" s="108" t="s">
        <v>8890</v>
      </c>
      <c r="J2177" s="22" t="s">
        <v>8891</v>
      </c>
      <c r="K2177" s="4">
        <f>IFERROR(__xludf.DUMMYFUNCTION("""COMPUTED_VALUE"""),11.0)</f>
        <v>11</v>
      </c>
      <c r="L2177" s="4" t="s">
        <v>8731</v>
      </c>
      <c r="M2177" s="4">
        <v>12.0</v>
      </c>
    </row>
    <row r="2178">
      <c r="A2178" s="85">
        <v>46160.0</v>
      </c>
      <c r="B2178" s="22" t="s">
        <v>932</v>
      </c>
      <c r="C2178" s="22" t="s">
        <v>8726</v>
      </c>
      <c r="D2178" s="82" t="s">
        <v>8813</v>
      </c>
      <c r="E2178" s="22" t="s">
        <v>8727</v>
      </c>
      <c r="F2178" s="22" t="s">
        <v>157</v>
      </c>
      <c r="G2178" s="22" t="s">
        <v>157</v>
      </c>
      <c r="H2178" s="22" t="s">
        <v>8729</v>
      </c>
      <c r="I2178" s="108" t="s">
        <v>8890</v>
      </c>
      <c r="J2178" s="22" t="s">
        <v>8891</v>
      </c>
      <c r="K2178" s="4">
        <f>IFERROR(__xludf.DUMMYFUNCTION("""COMPUTED_VALUE"""),11.0)</f>
        <v>11</v>
      </c>
      <c r="L2178" s="4" t="s">
        <v>8731</v>
      </c>
      <c r="M2178" s="4">
        <v>12.0</v>
      </c>
    </row>
    <row r="2179">
      <c r="A2179" s="85">
        <v>46161.0</v>
      </c>
      <c r="B2179" s="22" t="s">
        <v>932</v>
      </c>
      <c r="C2179" s="22" t="s">
        <v>8726</v>
      </c>
      <c r="D2179" s="82" t="s">
        <v>8813</v>
      </c>
      <c r="E2179" s="22" t="s">
        <v>8727</v>
      </c>
      <c r="F2179" s="22" t="s">
        <v>157</v>
      </c>
      <c r="G2179" s="22" t="s">
        <v>157</v>
      </c>
      <c r="H2179" s="22" t="s">
        <v>8729</v>
      </c>
      <c r="I2179" s="108" t="s">
        <v>8890</v>
      </c>
      <c r="J2179" s="22" t="s">
        <v>8891</v>
      </c>
      <c r="K2179" s="4">
        <f>IFERROR(__xludf.DUMMYFUNCTION("""COMPUTED_VALUE"""),11.0)</f>
        <v>11</v>
      </c>
      <c r="L2179" s="4" t="s">
        <v>8731</v>
      </c>
      <c r="M2179" s="4">
        <v>12.0</v>
      </c>
    </row>
    <row r="2180">
      <c r="A2180" s="85">
        <v>46162.0</v>
      </c>
      <c r="B2180" s="22" t="s">
        <v>932</v>
      </c>
      <c r="C2180" s="22" t="s">
        <v>8726</v>
      </c>
      <c r="D2180" s="82" t="s">
        <v>8813</v>
      </c>
      <c r="E2180" s="22" t="s">
        <v>8727</v>
      </c>
      <c r="F2180" s="22" t="s">
        <v>157</v>
      </c>
      <c r="G2180" s="22" t="s">
        <v>157</v>
      </c>
      <c r="H2180" s="22" t="s">
        <v>8729</v>
      </c>
      <c r="I2180" s="108" t="s">
        <v>8890</v>
      </c>
      <c r="J2180" s="22" t="s">
        <v>8891</v>
      </c>
      <c r="K2180" s="4">
        <f>IFERROR(__xludf.DUMMYFUNCTION("""COMPUTED_VALUE"""),11.0)</f>
        <v>11</v>
      </c>
      <c r="L2180" s="4" t="s">
        <v>8731</v>
      </c>
      <c r="M2180" s="4">
        <v>12.0</v>
      </c>
    </row>
    <row r="2181">
      <c r="A2181" s="85">
        <v>46163.0</v>
      </c>
      <c r="B2181" s="22" t="s">
        <v>932</v>
      </c>
      <c r="C2181" s="22" t="s">
        <v>8726</v>
      </c>
      <c r="D2181" s="82" t="s">
        <v>8813</v>
      </c>
      <c r="E2181" s="22" t="s">
        <v>8727</v>
      </c>
      <c r="F2181" s="22" t="s">
        <v>157</v>
      </c>
      <c r="G2181" s="22" t="s">
        <v>157</v>
      </c>
      <c r="H2181" s="22" t="s">
        <v>8729</v>
      </c>
      <c r="I2181" s="108" t="s">
        <v>8890</v>
      </c>
      <c r="J2181" s="22" t="s">
        <v>8891</v>
      </c>
      <c r="K2181" s="4">
        <f>IFERROR(__xludf.DUMMYFUNCTION("""COMPUTED_VALUE"""),11.0)</f>
        <v>11</v>
      </c>
      <c r="L2181" s="4" t="s">
        <v>8731</v>
      </c>
      <c r="M2181" s="4">
        <v>12.0</v>
      </c>
    </row>
    <row r="2182">
      <c r="A2182" s="85">
        <v>46164.0</v>
      </c>
      <c r="B2182" s="22" t="s">
        <v>932</v>
      </c>
      <c r="C2182" s="22" t="s">
        <v>8726</v>
      </c>
      <c r="D2182" s="82" t="s">
        <v>8813</v>
      </c>
      <c r="E2182" s="22" t="s">
        <v>8727</v>
      </c>
      <c r="F2182" s="22" t="s">
        <v>157</v>
      </c>
      <c r="G2182" s="22" t="s">
        <v>157</v>
      </c>
      <c r="H2182" s="22" t="s">
        <v>8729</v>
      </c>
      <c r="I2182" s="108" t="s">
        <v>8890</v>
      </c>
      <c r="J2182" s="22" t="s">
        <v>8891</v>
      </c>
      <c r="K2182" s="4">
        <f>IFERROR(__xludf.DUMMYFUNCTION("""COMPUTED_VALUE"""),11.0)</f>
        <v>11</v>
      </c>
      <c r="L2182" s="4" t="s">
        <v>8731</v>
      </c>
      <c r="M2182" s="4">
        <v>12.0</v>
      </c>
    </row>
    <row r="2183">
      <c r="A2183" s="85">
        <v>46165.0</v>
      </c>
      <c r="B2183" s="22" t="s">
        <v>932</v>
      </c>
      <c r="C2183" s="22" t="s">
        <v>8726</v>
      </c>
      <c r="D2183" s="82" t="s">
        <v>8813</v>
      </c>
      <c r="E2183" s="22" t="s">
        <v>8727</v>
      </c>
      <c r="F2183" s="22" t="s">
        <v>157</v>
      </c>
      <c r="G2183" s="22" t="s">
        <v>157</v>
      </c>
      <c r="H2183" s="22" t="s">
        <v>8729</v>
      </c>
      <c r="I2183" s="108" t="s">
        <v>8890</v>
      </c>
      <c r="J2183" s="22" t="s">
        <v>8891</v>
      </c>
      <c r="K2183" s="4">
        <f>IFERROR(__xludf.DUMMYFUNCTION("""COMPUTED_VALUE"""),11.0)</f>
        <v>11</v>
      </c>
      <c r="L2183" s="4" t="s">
        <v>8731</v>
      </c>
      <c r="M2183" s="4">
        <v>12.0</v>
      </c>
    </row>
    <row r="2184">
      <c r="A2184" s="85">
        <v>46166.0</v>
      </c>
      <c r="B2184" s="22" t="s">
        <v>932</v>
      </c>
      <c r="C2184" s="22" t="s">
        <v>8726</v>
      </c>
      <c r="D2184" s="82" t="s">
        <v>8813</v>
      </c>
      <c r="E2184" s="22" t="s">
        <v>8727</v>
      </c>
      <c r="F2184" s="22" t="s">
        <v>157</v>
      </c>
      <c r="G2184" s="22" t="s">
        <v>157</v>
      </c>
      <c r="H2184" s="22" t="s">
        <v>8729</v>
      </c>
      <c r="I2184" s="108" t="s">
        <v>8890</v>
      </c>
      <c r="J2184" s="22" t="s">
        <v>8891</v>
      </c>
      <c r="K2184" s="4">
        <f>IFERROR(__xludf.DUMMYFUNCTION("""COMPUTED_VALUE"""),11.0)</f>
        <v>11</v>
      </c>
      <c r="L2184" s="4" t="s">
        <v>8731</v>
      </c>
      <c r="M2184" s="4">
        <v>12.0</v>
      </c>
    </row>
    <row r="2185">
      <c r="A2185" s="85">
        <v>46167.0</v>
      </c>
      <c r="B2185" s="22" t="s">
        <v>932</v>
      </c>
      <c r="C2185" s="22" t="s">
        <v>8726</v>
      </c>
      <c r="D2185" s="82" t="s">
        <v>8813</v>
      </c>
      <c r="E2185" s="22" t="s">
        <v>8727</v>
      </c>
      <c r="F2185" s="22" t="s">
        <v>157</v>
      </c>
      <c r="G2185" s="22" t="s">
        <v>157</v>
      </c>
      <c r="H2185" s="22" t="s">
        <v>8729</v>
      </c>
      <c r="I2185" s="108" t="s">
        <v>8890</v>
      </c>
      <c r="J2185" s="22" t="s">
        <v>8891</v>
      </c>
      <c r="K2185" s="4">
        <f>IFERROR(__xludf.DUMMYFUNCTION("""COMPUTED_VALUE"""),11.0)</f>
        <v>11</v>
      </c>
      <c r="L2185" s="4" t="s">
        <v>8731</v>
      </c>
      <c r="M2185" s="4">
        <v>12.0</v>
      </c>
    </row>
    <row r="2186">
      <c r="A2186" s="85">
        <v>46168.0</v>
      </c>
      <c r="B2186" s="22" t="s">
        <v>932</v>
      </c>
      <c r="C2186" s="22" t="s">
        <v>8726</v>
      </c>
      <c r="D2186" s="82" t="s">
        <v>8813</v>
      </c>
      <c r="E2186" s="22" t="s">
        <v>8727</v>
      </c>
      <c r="F2186" s="22" t="s">
        <v>157</v>
      </c>
      <c r="G2186" s="22" t="s">
        <v>157</v>
      </c>
      <c r="H2186" s="22" t="s">
        <v>8729</v>
      </c>
      <c r="I2186" s="108" t="s">
        <v>8890</v>
      </c>
      <c r="J2186" s="22" t="s">
        <v>8891</v>
      </c>
      <c r="K2186" s="4">
        <f>IFERROR(__xludf.DUMMYFUNCTION("""COMPUTED_VALUE"""),11.0)</f>
        <v>11</v>
      </c>
      <c r="L2186" s="4" t="s">
        <v>8731</v>
      </c>
      <c r="M2186" s="4">
        <v>12.0</v>
      </c>
    </row>
    <row r="2187">
      <c r="A2187" s="85">
        <v>46169.0</v>
      </c>
      <c r="B2187" s="22" t="s">
        <v>932</v>
      </c>
      <c r="C2187" s="22" t="s">
        <v>8726</v>
      </c>
      <c r="D2187" s="82" t="s">
        <v>8813</v>
      </c>
      <c r="E2187" s="22" t="s">
        <v>8727</v>
      </c>
      <c r="F2187" s="22" t="s">
        <v>157</v>
      </c>
      <c r="G2187" s="22" t="s">
        <v>157</v>
      </c>
      <c r="H2187" s="22" t="s">
        <v>8729</v>
      </c>
      <c r="I2187" s="108" t="s">
        <v>8890</v>
      </c>
      <c r="J2187" s="22" t="s">
        <v>8891</v>
      </c>
      <c r="K2187" s="4">
        <f>IFERROR(__xludf.DUMMYFUNCTION("""COMPUTED_VALUE"""),11.0)</f>
        <v>11</v>
      </c>
      <c r="L2187" s="4" t="s">
        <v>8731</v>
      </c>
      <c r="M2187" s="4">
        <v>12.0</v>
      </c>
    </row>
    <row r="2188">
      <c r="A2188" s="85">
        <v>46170.0</v>
      </c>
      <c r="B2188" s="22" t="s">
        <v>932</v>
      </c>
      <c r="C2188" s="22" t="s">
        <v>8726</v>
      </c>
      <c r="D2188" s="82" t="s">
        <v>8813</v>
      </c>
      <c r="E2188" s="22" t="s">
        <v>8727</v>
      </c>
      <c r="F2188" s="22" t="s">
        <v>157</v>
      </c>
      <c r="G2188" s="22" t="s">
        <v>157</v>
      </c>
      <c r="H2188" s="22" t="s">
        <v>8729</v>
      </c>
      <c r="I2188" s="108" t="s">
        <v>8890</v>
      </c>
      <c r="J2188" s="22" t="s">
        <v>8891</v>
      </c>
      <c r="K2188" s="4">
        <f>IFERROR(__xludf.DUMMYFUNCTION("""COMPUTED_VALUE"""),12.0)</f>
        <v>12</v>
      </c>
      <c r="L2188" s="4" t="s">
        <v>8735</v>
      </c>
      <c r="M2188" s="4">
        <v>12.0</v>
      </c>
    </row>
    <row r="2189">
      <c r="A2189" s="85">
        <v>46171.0</v>
      </c>
      <c r="B2189" s="22" t="s">
        <v>932</v>
      </c>
      <c r="C2189" s="22" t="s">
        <v>8726</v>
      </c>
      <c r="D2189" s="82" t="s">
        <v>8813</v>
      </c>
      <c r="E2189" s="22" t="s">
        <v>8727</v>
      </c>
      <c r="F2189" s="22" t="s">
        <v>157</v>
      </c>
      <c r="G2189" s="22" t="s">
        <v>157</v>
      </c>
      <c r="H2189" s="22" t="s">
        <v>8729</v>
      </c>
      <c r="I2189" s="108" t="s">
        <v>8890</v>
      </c>
      <c r="J2189" s="22" t="s">
        <v>8891</v>
      </c>
      <c r="K2189" s="4">
        <f>IFERROR(__xludf.DUMMYFUNCTION("""COMPUTED_VALUE"""),11.0)</f>
        <v>11</v>
      </c>
      <c r="L2189" s="4" t="s">
        <v>8731</v>
      </c>
      <c r="M2189" s="4">
        <v>12.0</v>
      </c>
    </row>
    <row r="2190">
      <c r="A2190" s="85">
        <v>46172.0</v>
      </c>
      <c r="B2190" s="22" t="s">
        <v>932</v>
      </c>
      <c r="C2190" s="22" t="s">
        <v>8726</v>
      </c>
      <c r="D2190" s="82" t="s">
        <v>8813</v>
      </c>
      <c r="E2190" s="22" t="s">
        <v>8727</v>
      </c>
      <c r="F2190" s="22" t="s">
        <v>157</v>
      </c>
      <c r="G2190" s="22" t="s">
        <v>157</v>
      </c>
      <c r="H2190" s="22" t="s">
        <v>8729</v>
      </c>
      <c r="I2190" s="108" t="s">
        <v>8890</v>
      </c>
      <c r="J2190" s="22" t="s">
        <v>8891</v>
      </c>
      <c r="K2190" s="4">
        <f>IFERROR(__xludf.DUMMYFUNCTION("""COMPUTED_VALUE"""),11.0)</f>
        <v>11</v>
      </c>
      <c r="L2190" s="4" t="s">
        <v>8731</v>
      </c>
      <c r="M2190" s="4">
        <v>12.0</v>
      </c>
    </row>
    <row r="2191">
      <c r="A2191" s="85">
        <v>46173.0</v>
      </c>
      <c r="B2191" s="22" t="s">
        <v>932</v>
      </c>
      <c r="C2191" s="22" t="s">
        <v>8726</v>
      </c>
      <c r="D2191" s="82" t="s">
        <v>8813</v>
      </c>
      <c r="E2191" s="22" t="s">
        <v>8727</v>
      </c>
      <c r="F2191" s="22" t="s">
        <v>157</v>
      </c>
      <c r="G2191" s="22" t="s">
        <v>157</v>
      </c>
      <c r="H2191" s="22" t="s">
        <v>8729</v>
      </c>
      <c r="I2191" s="108" t="s">
        <v>8890</v>
      </c>
      <c r="J2191" s="22" t="s">
        <v>8891</v>
      </c>
      <c r="K2191" s="4">
        <f>IFERROR(__xludf.DUMMYFUNCTION("""COMPUTED_VALUE"""),11.0)</f>
        <v>11</v>
      </c>
      <c r="L2191" s="4" t="s">
        <v>8731</v>
      </c>
      <c r="M2191" s="4">
        <v>12.0</v>
      </c>
    </row>
    <row r="2192">
      <c r="A2192" s="85">
        <v>46174.0</v>
      </c>
      <c r="B2192" s="22" t="s">
        <v>932</v>
      </c>
      <c r="C2192" s="22" t="s">
        <v>8726</v>
      </c>
      <c r="D2192" s="82" t="s">
        <v>8813</v>
      </c>
      <c r="E2192" s="22" t="s">
        <v>8727</v>
      </c>
      <c r="F2192" s="22" t="s">
        <v>157</v>
      </c>
      <c r="G2192" s="22" t="s">
        <v>157</v>
      </c>
      <c r="H2192" s="22" t="s">
        <v>8729</v>
      </c>
      <c r="I2192" s="108" t="s">
        <v>8890</v>
      </c>
      <c r="J2192" s="22" t="s">
        <v>8891</v>
      </c>
      <c r="K2192" s="4">
        <f>IFERROR(__xludf.DUMMYFUNCTION("""COMPUTED_VALUE"""),11.0)</f>
        <v>11</v>
      </c>
      <c r="L2192" s="4" t="s">
        <v>8731</v>
      </c>
      <c r="M2192" s="4">
        <v>12.0</v>
      </c>
    </row>
    <row r="2193">
      <c r="A2193" s="85">
        <v>46175.0</v>
      </c>
      <c r="B2193" s="22" t="s">
        <v>932</v>
      </c>
      <c r="C2193" s="22" t="s">
        <v>8726</v>
      </c>
      <c r="D2193" s="82" t="s">
        <v>151</v>
      </c>
      <c r="E2193" s="22" t="s">
        <v>8907</v>
      </c>
      <c r="F2193" s="106" t="s">
        <v>2323</v>
      </c>
      <c r="G2193" s="106" t="s">
        <v>2322</v>
      </c>
      <c r="H2193" s="22" t="s">
        <v>8738</v>
      </c>
      <c r="I2193" s="108" t="s">
        <v>8898</v>
      </c>
      <c r="J2193" s="22" t="s">
        <v>8908</v>
      </c>
      <c r="K2193" s="4">
        <f>IFERROR(__xludf.DUMMYFUNCTION("""COMPUTED_VALUE"""),11.0)</f>
        <v>11</v>
      </c>
      <c r="L2193" s="4" t="s">
        <v>8731</v>
      </c>
      <c r="M2193" s="4">
        <v>12.0</v>
      </c>
    </row>
    <row r="2194">
      <c r="A2194" s="85">
        <v>46176.0</v>
      </c>
      <c r="B2194" s="22" t="s">
        <v>932</v>
      </c>
      <c r="C2194" s="22" t="s">
        <v>8726</v>
      </c>
      <c r="D2194" s="82" t="s">
        <v>8813</v>
      </c>
      <c r="E2194" s="22" t="s">
        <v>8727</v>
      </c>
      <c r="F2194" s="22" t="s">
        <v>157</v>
      </c>
      <c r="G2194" s="22" t="s">
        <v>157</v>
      </c>
      <c r="H2194" s="22" t="s">
        <v>8729</v>
      </c>
      <c r="I2194" s="108" t="s">
        <v>8890</v>
      </c>
      <c r="J2194" s="22" t="s">
        <v>8891</v>
      </c>
      <c r="K2194" s="4">
        <f>IFERROR(__xludf.DUMMYFUNCTION("""COMPUTED_VALUE"""),12.0)</f>
        <v>12</v>
      </c>
      <c r="L2194" s="4" t="s">
        <v>8735</v>
      </c>
      <c r="M2194" s="4">
        <v>12.0</v>
      </c>
    </row>
    <row r="2195">
      <c r="A2195" s="85">
        <v>46177.0</v>
      </c>
      <c r="B2195" s="22" t="s">
        <v>932</v>
      </c>
      <c r="C2195" s="22" t="s">
        <v>8726</v>
      </c>
      <c r="D2195" s="82" t="s">
        <v>8813</v>
      </c>
      <c r="E2195" s="22" t="s">
        <v>8727</v>
      </c>
      <c r="F2195" s="22" t="s">
        <v>157</v>
      </c>
      <c r="G2195" s="22" t="s">
        <v>157</v>
      </c>
      <c r="H2195" s="22" t="s">
        <v>8729</v>
      </c>
      <c r="I2195" s="108" t="s">
        <v>8890</v>
      </c>
      <c r="J2195" s="22" t="s">
        <v>8891</v>
      </c>
      <c r="K2195" s="4">
        <f>IFERROR(__xludf.DUMMYFUNCTION("""COMPUTED_VALUE"""),11.0)</f>
        <v>11</v>
      </c>
      <c r="L2195" s="4" t="s">
        <v>8731</v>
      </c>
      <c r="M2195" s="4">
        <v>12.0</v>
      </c>
    </row>
    <row r="2196">
      <c r="A2196" s="85">
        <v>46178.0</v>
      </c>
      <c r="B2196" s="22" t="s">
        <v>932</v>
      </c>
      <c r="C2196" s="22" t="s">
        <v>8726</v>
      </c>
      <c r="D2196" s="82" t="s">
        <v>8813</v>
      </c>
      <c r="E2196" s="22" t="s">
        <v>8727</v>
      </c>
      <c r="F2196" s="22" t="s">
        <v>157</v>
      </c>
      <c r="G2196" s="22" t="s">
        <v>157</v>
      </c>
      <c r="H2196" s="22" t="s">
        <v>8729</v>
      </c>
      <c r="I2196" s="108" t="s">
        <v>8890</v>
      </c>
      <c r="J2196" s="22" t="s">
        <v>8891</v>
      </c>
      <c r="K2196" s="4">
        <f>IFERROR(__xludf.DUMMYFUNCTION("""COMPUTED_VALUE"""),11.0)</f>
        <v>11</v>
      </c>
      <c r="L2196" s="4" t="s">
        <v>8731</v>
      </c>
      <c r="M2196" s="4">
        <v>12.0</v>
      </c>
    </row>
    <row r="2197">
      <c r="A2197" s="85">
        <v>46179.0</v>
      </c>
      <c r="B2197" s="22" t="s">
        <v>932</v>
      </c>
      <c r="C2197" s="22" t="s">
        <v>8726</v>
      </c>
      <c r="D2197" s="82" t="s">
        <v>8813</v>
      </c>
      <c r="E2197" s="22" t="s">
        <v>8727</v>
      </c>
      <c r="F2197" s="22" t="s">
        <v>157</v>
      </c>
      <c r="G2197" s="22" t="s">
        <v>157</v>
      </c>
      <c r="H2197" s="22" t="s">
        <v>8729</v>
      </c>
      <c r="I2197" s="108" t="s">
        <v>8890</v>
      </c>
      <c r="J2197" s="22" t="s">
        <v>8891</v>
      </c>
      <c r="K2197" s="4">
        <f>IFERROR(__xludf.DUMMYFUNCTION("""COMPUTED_VALUE"""),11.0)</f>
        <v>11</v>
      </c>
      <c r="L2197" s="4" t="s">
        <v>8731</v>
      </c>
      <c r="M2197" s="4">
        <v>12.0</v>
      </c>
    </row>
    <row r="2198">
      <c r="A2198" s="85">
        <v>46180.0</v>
      </c>
      <c r="B2198" s="22" t="s">
        <v>932</v>
      </c>
      <c r="C2198" s="22" t="s">
        <v>8726</v>
      </c>
      <c r="D2198" s="82" t="s">
        <v>8813</v>
      </c>
      <c r="E2198" s="22" t="s">
        <v>8727</v>
      </c>
      <c r="F2198" s="22" t="s">
        <v>157</v>
      </c>
      <c r="G2198" s="22" t="s">
        <v>157</v>
      </c>
      <c r="H2198" s="22" t="s">
        <v>8729</v>
      </c>
      <c r="I2198" s="108" t="s">
        <v>8890</v>
      </c>
      <c r="J2198" s="22" t="s">
        <v>8891</v>
      </c>
      <c r="K2198" s="4">
        <f>IFERROR(__xludf.DUMMYFUNCTION("""COMPUTED_VALUE"""),11.0)</f>
        <v>11</v>
      </c>
      <c r="L2198" s="4" t="s">
        <v>8731</v>
      </c>
      <c r="M2198" s="4">
        <v>12.0</v>
      </c>
    </row>
    <row r="2199">
      <c r="A2199" s="85">
        <v>46181.0</v>
      </c>
      <c r="B2199" s="22" t="s">
        <v>932</v>
      </c>
      <c r="C2199" s="22" t="s">
        <v>8726</v>
      </c>
      <c r="D2199" s="82" t="s">
        <v>8813</v>
      </c>
      <c r="E2199" s="22" t="s">
        <v>8727</v>
      </c>
      <c r="F2199" s="22" t="s">
        <v>157</v>
      </c>
      <c r="G2199" s="22" t="s">
        <v>157</v>
      </c>
      <c r="H2199" s="22" t="s">
        <v>8729</v>
      </c>
      <c r="I2199" s="108" t="s">
        <v>8890</v>
      </c>
      <c r="J2199" s="22" t="s">
        <v>8891</v>
      </c>
      <c r="K2199" s="4">
        <f>IFERROR(__xludf.DUMMYFUNCTION("""COMPUTED_VALUE"""),12.0)</f>
        <v>12</v>
      </c>
      <c r="L2199" s="4" t="s">
        <v>8735</v>
      </c>
      <c r="M2199" s="4">
        <v>12.0</v>
      </c>
    </row>
    <row r="2200">
      <c r="A2200" s="85">
        <v>46182.0</v>
      </c>
      <c r="B2200" s="22" t="s">
        <v>932</v>
      </c>
      <c r="C2200" s="22" t="s">
        <v>8726</v>
      </c>
      <c r="D2200" s="82" t="s">
        <v>8813</v>
      </c>
      <c r="E2200" s="22" t="s">
        <v>8727</v>
      </c>
      <c r="F2200" s="22" t="s">
        <v>157</v>
      </c>
      <c r="G2200" s="22" t="s">
        <v>157</v>
      </c>
      <c r="H2200" s="22" t="s">
        <v>8729</v>
      </c>
      <c r="I2200" s="108" t="s">
        <v>8890</v>
      </c>
      <c r="J2200" s="22" t="s">
        <v>8891</v>
      </c>
      <c r="K2200" s="4">
        <f>IFERROR(__xludf.DUMMYFUNCTION("""COMPUTED_VALUE"""),12.0)</f>
        <v>12</v>
      </c>
      <c r="L2200" s="4" t="s">
        <v>8735</v>
      </c>
      <c r="M2200" s="4">
        <v>12.0</v>
      </c>
    </row>
    <row r="2201">
      <c r="A2201" s="85">
        <v>46183.0</v>
      </c>
      <c r="B2201" s="22" t="s">
        <v>932</v>
      </c>
      <c r="C2201" s="22" t="s">
        <v>8726</v>
      </c>
      <c r="D2201" s="82" t="s">
        <v>8813</v>
      </c>
      <c r="E2201" s="22" t="s">
        <v>8727</v>
      </c>
      <c r="F2201" s="22" t="s">
        <v>157</v>
      </c>
      <c r="G2201" s="22" t="s">
        <v>157</v>
      </c>
      <c r="H2201" s="22" t="s">
        <v>8729</v>
      </c>
      <c r="I2201" s="108" t="s">
        <v>8890</v>
      </c>
      <c r="J2201" s="22" t="s">
        <v>8891</v>
      </c>
      <c r="K2201" s="4">
        <f>IFERROR(__xludf.DUMMYFUNCTION("""COMPUTED_VALUE"""),12.0)</f>
        <v>12</v>
      </c>
      <c r="L2201" s="4" t="s">
        <v>8735</v>
      </c>
      <c r="M2201" s="4">
        <v>12.0</v>
      </c>
    </row>
    <row r="2202">
      <c r="A2202" s="85">
        <v>46184.0</v>
      </c>
      <c r="B2202" s="22" t="s">
        <v>932</v>
      </c>
      <c r="C2202" s="22" t="s">
        <v>8726</v>
      </c>
      <c r="D2202" s="82" t="s">
        <v>8813</v>
      </c>
      <c r="E2202" s="22" t="s">
        <v>8727</v>
      </c>
      <c r="F2202" s="22" t="s">
        <v>157</v>
      </c>
      <c r="G2202" s="22" t="s">
        <v>157</v>
      </c>
      <c r="H2202" s="22" t="s">
        <v>8729</v>
      </c>
      <c r="I2202" s="108" t="s">
        <v>8890</v>
      </c>
      <c r="J2202" s="22" t="s">
        <v>8891</v>
      </c>
      <c r="K2202" s="4">
        <f>IFERROR(__xludf.DUMMYFUNCTION("""COMPUTED_VALUE"""),12.0)</f>
        <v>12</v>
      </c>
      <c r="L2202" s="4" t="s">
        <v>8735</v>
      </c>
      <c r="M2202" s="4">
        <v>12.0</v>
      </c>
    </row>
    <row r="2203">
      <c r="A2203" s="85">
        <v>46185.0</v>
      </c>
      <c r="B2203" s="22" t="s">
        <v>932</v>
      </c>
      <c r="C2203" s="22" t="s">
        <v>8726</v>
      </c>
      <c r="D2203" s="82" t="s">
        <v>8813</v>
      </c>
      <c r="E2203" s="22" t="s">
        <v>8727</v>
      </c>
      <c r="F2203" s="22" t="s">
        <v>157</v>
      </c>
      <c r="G2203" s="22" t="s">
        <v>157</v>
      </c>
      <c r="H2203" s="22" t="s">
        <v>8729</v>
      </c>
      <c r="I2203" s="108" t="s">
        <v>8890</v>
      </c>
      <c r="J2203" s="22" t="s">
        <v>8891</v>
      </c>
      <c r="K2203" s="4">
        <f>IFERROR(__xludf.DUMMYFUNCTION("""COMPUTED_VALUE"""),11.0)</f>
        <v>11</v>
      </c>
      <c r="L2203" s="4" t="s">
        <v>8731</v>
      </c>
      <c r="M2203" s="4">
        <v>12.0</v>
      </c>
    </row>
    <row r="2204">
      <c r="A2204" s="85">
        <v>46186.0</v>
      </c>
      <c r="B2204" s="22" t="s">
        <v>932</v>
      </c>
      <c r="C2204" s="22" t="s">
        <v>8726</v>
      </c>
      <c r="D2204" s="82" t="s">
        <v>8813</v>
      </c>
      <c r="E2204" s="22" t="s">
        <v>8727</v>
      </c>
      <c r="F2204" s="22" t="s">
        <v>157</v>
      </c>
      <c r="G2204" s="22" t="s">
        <v>157</v>
      </c>
      <c r="H2204" s="22" t="s">
        <v>8729</v>
      </c>
      <c r="I2204" s="108" t="s">
        <v>8890</v>
      </c>
      <c r="J2204" s="22" t="s">
        <v>8891</v>
      </c>
      <c r="K2204" s="4">
        <f>IFERROR(__xludf.DUMMYFUNCTION("""COMPUTED_VALUE"""),11.0)</f>
        <v>11</v>
      </c>
      <c r="L2204" s="4" t="s">
        <v>8731</v>
      </c>
      <c r="M2204" s="4">
        <v>12.0</v>
      </c>
    </row>
    <row r="2205">
      <c r="A2205" s="85">
        <v>46187.0</v>
      </c>
      <c r="B2205" s="22" t="s">
        <v>932</v>
      </c>
      <c r="C2205" s="22" t="s">
        <v>8726</v>
      </c>
      <c r="D2205" s="82" t="s">
        <v>8813</v>
      </c>
      <c r="E2205" s="22" t="s">
        <v>8727</v>
      </c>
      <c r="F2205" s="22" t="s">
        <v>157</v>
      </c>
      <c r="G2205" s="22" t="s">
        <v>157</v>
      </c>
      <c r="H2205" s="22" t="s">
        <v>8729</v>
      </c>
      <c r="I2205" s="108" t="s">
        <v>8890</v>
      </c>
      <c r="J2205" s="22" t="s">
        <v>8891</v>
      </c>
      <c r="K2205" s="4">
        <f>IFERROR(__xludf.DUMMYFUNCTION("""COMPUTED_VALUE"""),11.0)</f>
        <v>11</v>
      </c>
      <c r="L2205" s="4" t="s">
        <v>8731</v>
      </c>
      <c r="M2205" s="4">
        <v>12.0</v>
      </c>
    </row>
    <row r="2206">
      <c r="A2206" s="85">
        <v>46188.0</v>
      </c>
      <c r="B2206" s="22" t="s">
        <v>932</v>
      </c>
      <c r="C2206" s="22" t="s">
        <v>8726</v>
      </c>
      <c r="D2206" s="82" t="s">
        <v>8813</v>
      </c>
      <c r="E2206" s="22" t="s">
        <v>8727</v>
      </c>
      <c r="F2206" s="22" t="s">
        <v>157</v>
      </c>
      <c r="G2206" s="22" t="s">
        <v>157</v>
      </c>
      <c r="H2206" s="22" t="s">
        <v>8729</v>
      </c>
      <c r="I2206" s="108" t="s">
        <v>8890</v>
      </c>
      <c r="J2206" s="22" t="s">
        <v>8891</v>
      </c>
      <c r="K2206" s="4">
        <f>IFERROR(__xludf.DUMMYFUNCTION("""COMPUTED_VALUE"""),13.0)</f>
        <v>13</v>
      </c>
      <c r="L2206" s="4" t="s">
        <v>8735</v>
      </c>
      <c r="M2206" s="4">
        <v>12.0</v>
      </c>
    </row>
    <row r="2207">
      <c r="A2207" s="85">
        <v>46189.0</v>
      </c>
      <c r="B2207" s="22" t="s">
        <v>932</v>
      </c>
      <c r="C2207" s="22" t="s">
        <v>8726</v>
      </c>
      <c r="D2207" s="82" t="s">
        <v>8813</v>
      </c>
      <c r="E2207" s="22" t="s">
        <v>8727</v>
      </c>
      <c r="F2207" s="22" t="s">
        <v>157</v>
      </c>
      <c r="G2207" s="22" t="s">
        <v>157</v>
      </c>
      <c r="H2207" s="22" t="s">
        <v>8729</v>
      </c>
      <c r="I2207" s="108" t="s">
        <v>8890</v>
      </c>
      <c r="J2207" s="22" t="s">
        <v>8891</v>
      </c>
      <c r="K2207" s="4">
        <f>IFERROR(__xludf.DUMMYFUNCTION("""COMPUTED_VALUE"""),12.0)</f>
        <v>12</v>
      </c>
      <c r="L2207" s="4" t="s">
        <v>8735</v>
      </c>
      <c r="M2207" s="4">
        <v>12.0</v>
      </c>
    </row>
    <row r="2208">
      <c r="A2208" s="85">
        <v>46190.0</v>
      </c>
      <c r="B2208" s="22" t="s">
        <v>932</v>
      </c>
      <c r="C2208" s="22" t="s">
        <v>8726</v>
      </c>
      <c r="D2208" s="82" t="s">
        <v>8813</v>
      </c>
      <c r="E2208" s="22" t="s">
        <v>8727</v>
      </c>
      <c r="F2208" s="22" t="s">
        <v>157</v>
      </c>
      <c r="G2208" s="22" t="s">
        <v>157</v>
      </c>
      <c r="H2208" s="22" t="s">
        <v>8729</v>
      </c>
      <c r="I2208" s="108" t="s">
        <v>8890</v>
      </c>
      <c r="J2208" s="22" t="s">
        <v>8891</v>
      </c>
      <c r="K2208" s="4">
        <f>IFERROR(__xludf.DUMMYFUNCTION("""COMPUTED_VALUE"""),12.0)</f>
        <v>12</v>
      </c>
      <c r="L2208" s="4" t="s">
        <v>8735</v>
      </c>
      <c r="M2208" s="4">
        <v>12.0</v>
      </c>
    </row>
    <row r="2209">
      <c r="A2209" s="85">
        <v>46191.0</v>
      </c>
      <c r="B2209" s="22" t="s">
        <v>932</v>
      </c>
      <c r="C2209" s="22" t="s">
        <v>8726</v>
      </c>
      <c r="D2209" s="82" t="s">
        <v>8813</v>
      </c>
      <c r="E2209" s="22" t="s">
        <v>8727</v>
      </c>
      <c r="F2209" s="22" t="s">
        <v>157</v>
      </c>
      <c r="G2209" s="22" t="s">
        <v>157</v>
      </c>
      <c r="H2209" s="22" t="s">
        <v>8729</v>
      </c>
      <c r="I2209" s="108" t="s">
        <v>8890</v>
      </c>
      <c r="J2209" s="22" t="s">
        <v>8891</v>
      </c>
      <c r="K2209" s="4">
        <f>IFERROR(__xludf.DUMMYFUNCTION("""COMPUTED_VALUE"""),12.0)</f>
        <v>12</v>
      </c>
      <c r="L2209" s="4" t="s">
        <v>8735</v>
      </c>
      <c r="M2209" s="4">
        <v>12.0</v>
      </c>
    </row>
    <row r="2210">
      <c r="A2210" s="85">
        <v>46192.0</v>
      </c>
      <c r="B2210" s="22" t="s">
        <v>932</v>
      </c>
      <c r="C2210" s="22" t="s">
        <v>8726</v>
      </c>
      <c r="D2210" s="82" t="s">
        <v>8813</v>
      </c>
      <c r="E2210" s="22" t="s">
        <v>8727</v>
      </c>
      <c r="F2210" s="22" t="s">
        <v>157</v>
      </c>
      <c r="G2210" s="22" t="s">
        <v>157</v>
      </c>
      <c r="H2210" s="22" t="s">
        <v>8729</v>
      </c>
      <c r="I2210" s="108" t="s">
        <v>8890</v>
      </c>
      <c r="J2210" s="22" t="s">
        <v>8891</v>
      </c>
      <c r="K2210" s="4">
        <f>IFERROR(__xludf.DUMMYFUNCTION("""COMPUTED_VALUE"""),11.0)</f>
        <v>11</v>
      </c>
      <c r="L2210" s="4" t="s">
        <v>8731</v>
      </c>
      <c r="M2210" s="4">
        <v>12.0</v>
      </c>
    </row>
    <row r="2211">
      <c r="A2211" s="85">
        <v>46193.0</v>
      </c>
      <c r="B2211" s="22" t="s">
        <v>932</v>
      </c>
      <c r="C2211" s="22" t="s">
        <v>8726</v>
      </c>
      <c r="D2211" s="82" t="s">
        <v>8813</v>
      </c>
      <c r="E2211" s="22" t="s">
        <v>8727</v>
      </c>
      <c r="F2211" s="22" t="s">
        <v>157</v>
      </c>
      <c r="G2211" s="22" t="s">
        <v>157</v>
      </c>
      <c r="H2211" s="22" t="s">
        <v>8729</v>
      </c>
      <c r="I2211" s="108" t="s">
        <v>8890</v>
      </c>
      <c r="J2211" s="22" t="s">
        <v>8891</v>
      </c>
      <c r="K2211" s="4">
        <f>IFERROR(__xludf.DUMMYFUNCTION("""COMPUTED_VALUE"""),11.0)</f>
        <v>11</v>
      </c>
      <c r="L2211" s="4" t="s">
        <v>8731</v>
      </c>
      <c r="M2211" s="4">
        <v>12.0</v>
      </c>
    </row>
    <row r="2212">
      <c r="A2212" s="85">
        <v>46194.0</v>
      </c>
      <c r="B2212" s="22" t="s">
        <v>932</v>
      </c>
      <c r="C2212" s="22" t="s">
        <v>8726</v>
      </c>
      <c r="D2212" s="82" t="s">
        <v>8813</v>
      </c>
      <c r="E2212" s="22" t="s">
        <v>8727</v>
      </c>
      <c r="F2212" s="22" t="s">
        <v>157</v>
      </c>
      <c r="G2212" s="22" t="s">
        <v>157</v>
      </c>
      <c r="H2212" s="22" t="s">
        <v>8729</v>
      </c>
      <c r="I2212" s="108" t="s">
        <v>8890</v>
      </c>
      <c r="J2212" s="22" t="s">
        <v>8891</v>
      </c>
      <c r="K2212" s="4">
        <f>IFERROR(__xludf.DUMMYFUNCTION("""COMPUTED_VALUE"""),11.0)</f>
        <v>11</v>
      </c>
      <c r="L2212" s="4" t="s">
        <v>8731</v>
      </c>
      <c r="M2212" s="4">
        <v>12.0</v>
      </c>
    </row>
    <row r="2213">
      <c r="A2213" s="85">
        <v>46195.0</v>
      </c>
      <c r="B2213" s="22" t="s">
        <v>932</v>
      </c>
      <c r="C2213" s="22" t="s">
        <v>8726</v>
      </c>
      <c r="D2213" s="82" t="s">
        <v>8813</v>
      </c>
      <c r="E2213" s="22" t="s">
        <v>8727</v>
      </c>
      <c r="F2213" s="22" t="s">
        <v>157</v>
      </c>
      <c r="G2213" s="22" t="s">
        <v>157</v>
      </c>
      <c r="H2213" s="22" t="s">
        <v>8729</v>
      </c>
      <c r="I2213" s="108" t="s">
        <v>8890</v>
      </c>
      <c r="J2213" s="22" t="s">
        <v>8891</v>
      </c>
      <c r="K2213" s="4">
        <f>IFERROR(__xludf.DUMMYFUNCTION("""COMPUTED_VALUE"""),12.0)</f>
        <v>12</v>
      </c>
      <c r="L2213" s="4" t="s">
        <v>8735</v>
      </c>
      <c r="M2213" s="4">
        <v>12.0</v>
      </c>
    </row>
    <row r="2214">
      <c r="A2214" s="85">
        <v>46196.0</v>
      </c>
      <c r="B2214" s="22" t="s">
        <v>932</v>
      </c>
      <c r="C2214" s="22" t="s">
        <v>8726</v>
      </c>
      <c r="D2214" s="82" t="s">
        <v>8813</v>
      </c>
      <c r="E2214" s="22" t="s">
        <v>8727</v>
      </c>
      <c r="F2214" s="22" t="s">
        <v>157</v>
      </c>
      <c r="G2214" s="22" t="s">
        <v>157</v>
      </c>
      <c r="H2214" s="22" t="s">
        <v>8729</v>
      </c>
      <c r="I2214" s="108" t="s">
        <v>8890</v>
      </c>
      <c r="J2214" s="22" t="s">
        <v>8891</v>
      </c>
      <c r="K2214" s="4">
        <f>IFERROR(__xludf.DUMMYFUNCTION("""COMPUTED_VALUE"""),11.0)</f>
        <v>11</v>
      </c>
      <c r="L2214" s="4" t="s">
        <v>8731</v>
      </c>
      <c r="M2214" s="4">
        <v>12.0</v>
      </c>
    </row>
    <row r="2215">
      <c r="A2215" s="85">
        <v>46197.0</v>
      </c>
      <c r="B2215" s="22" t="s">
        <v>932</v>
      </c>
      <c r="C2215" s="22" t="s">
        <v>8726</v>
      </c>
      <c r="D2215" s="82" t="s">
        <v>8813</v>
      </c>
      <c r="E2215" s="22" t="s">
        <v>8727</v>
      </c>
      <c r="F2215" s="22" t="s">
        <v>157</v>
      </c>
      <c r="G2215" s="22" t="s">
        <v>157</v>
      </c>
      <c r="H2215" s="22" t="s">
        <v>8729</v>
      </c>
      <c r="I2215" s="108" t="s">
        <v>8890</v>
      </c>
      <c r="J2215" s="22" t="s">
        <v>8891</v>
      </c>
      <c r="K2215" s="4">
        <f>IFERROR(__xludf.DUMMYFUNCTION("""COMPUTED_VALUE"""),11.0)</f>
        <v>11</v>
      </c>
      <c r="L2215" s="4" t="s">
        <v>8731</v>
      </c>
      <c r="M2215" s="4">
        <v>12.0</v>
      </c>
    </row>
    <row r="2216">
      <c r="A2216" s="85">
        <v>46198.0</v>
      </c>
      <c r="B2216" s="22" t="s">
        <v>932</v>
      </c>
      <c r="C2216" s="22" t="s">
        <v>8726</v>
      </c>
      <c r="D2216" s="82" t="s">
        <v>8813</v>
      </c>
      <c r="E2216" s="22" t="s">
        <v>8727</v>
      </c>
      <c r="F2216" s="22" t="s">
        <v>157</v>
      </c>
      <c r="G2216" s="22" t="s">
        <v>157</v>
      </c>
      <c r="H2216" s="22" t="s">
        <v>8729</v>
      </c>
      <c r="I2216" s="108" t="s">
        <v>8890</v>
      </c>
      <c r="J2216" s="22" t="s">
        <v>8891</v>
      </c>
      <c r="K2216" s="4">
        <f>IFERROR(__xludf.DUMMYFUNCTION("""COMPUTED_VALUE"""),12.0)</f>
        <v>12</v>
      </c>
      <c r="L2216" s="4" t="s">
        <v>8735</v>
      </c>
      <c r="M2216" s="4">
        <v>12.0</v>
      </c>
    </row>
    <row r="2217">
      <c r="A2217" s="85">
        <v>46199.0</v>
      </c>
      <c r="B2217" s="22" t="s">
        <v>932</v>
      </c>
      <c r="C2217" s="22" t="s">
        <v>8726</v>
      </c>
      <c r="D2217" s="82" t="s">
        <v>8813</v>
      </c>
      <c r="E2217" s="22" t="s">
        <v>8727</v>
      </c>
      <c r="F2217" s="22" t="s">
        <v>157</v>
      </c>
      <c r="G2217" s="22" t="s">
        <v>157</v>
      </c>
      <c r="H2217" s="22" t="s">
        <v>8729</v>
      </c>
      <c r="I2217" s="108" t="s">
        <v>8890</v>
      </c>
      <c r="J2217" s="22" t="s">
        <v>8891</v>
      </c>
      <c r="K2217" s="4">
        <f>IFERROR(__xludf.DUMMYFUNCTION("""COMPUTED_VALUE"""),11.0)</f>
        <v>11</v>
      </c>
      <c r="L2217" s="4" t="s">
        <v>8731</v>
      </c>
      <c r="M2217" s="4">
        <v>12.0</v>
      </c>
    </row>
    <row r="2218">
      <c r="A2218" s="85">
        <v>46200.0</v>
      </c>
      <c r="B2218" s="22" t="s">
        <v>932</v>
      </c>
      <c r="C2218" s="22" t="s">
        <v>8726</v>
      </c>
      <c r="D2218" s="82" t="s">
        <v>8813</v>
      </c>
      <c r="E2218" s="22" t="s">
        <v>8727</v>
      </c>
      <c r="F2218" s="22" t="s">
        <v>157</v>
      </c>
      <c r="G2218" s="22" t="s">
        <v>157</v>
      </c>
      <c r="H2218" s="22" t="s">
        <v>8729</v>
      </c>
      <c r="I2218" s="108" t="s">
        <v>8890</v>
      </c>
      <c r="J2218" s="22" t="s">
        <v>8891</v>
      </c>
      <c r="K2218" s="4">
        <f>IFERROR(__xludf.DUMMYFUNCTION("""COMPUTED_VALUE"""),11.0)</f>
        <v>11</v>
      </c>
      <c r="L2218" s="4" t="s">
        <v>8731</v>
      </c>
      <c r="M2218" s="4">
        <v>12.0</v>
      </c>
    </row>
    <row r="2219">
      <c r="A2219" s="85">
        <v>46201.0</v>
      </c>
      <c r="B2219" s="22" t="s">
        <v>932</v>
      </c>
      <c r="C2219" s="22" t="s">
        <v>8726</v>
      </c>
      <c r="D2219" s="82" t="s">
        <v>8813</v>
      </c>
      <c r="E2219" s="22" t="s">
        <v>8727</v>
      </c>
      <c r="F2219" s="22" t="s">
        <v>157</v>
      </c>
      <c r="G2219" s="22" t="s">
        <v>157</v>
      </c>
      <c r="H2219" s="22" t="s">
        <v>8729</v>
      </c>
      <c r="I2219" s="108" t="s">
        <v>8890</v>
      </c>
      <c r="J2219" s="22" t="s">
        <v>8891</v>
      </c>
      <c r="K2219" s="4">
        <f>IFERROR(__xludf.DUMMYFUNCTION("""COMPUTED_VALUE"""),11.0)</f>
        <v>11</v>
      </c>
      <c r="L2219" s="4" t="s">
        <v>8731</v>
      </c>
      <c r="M2219" s="4">
        <v>12.0</v>
      </c>
    </row>
    <row r="2220">
      <c r="A2220" s="85">
        <v>46202.0</v>
      </c>
      <c r="B2220" s="22" t="s">
        <v>932</v>
      </c>
      <c r="C2220" s="22" t="s">
        <v>8726</v>
      </c>
      <c r="D2220" s="82" t="s">
        <v>8813</v>
      </c>
      <c r="E2220" s="22" t="s">
        <v>8727</v>
      </c>
      <c r="F2220" s="22" t="s">
        <v>157</v>
      </c>
      <c r="G2220" s="22" t="s">
        <v>157</v>
      </c>
      <c r="H2220" s="22" t="s">
        <v>8729</v>
      </c>
      <c r="I2220" s="108" t="s">
        <v>8890</v>
      </c>
      <c r="J2220" s="22" t="s">
        <v>8891</v>
      </c>
      <c r="K2220" s="4">
        <f>IFERROR(__xludf.DUMMYFUNCTION("""COMPUTED_VALUE"""),12.0)</f>
        <v>12</v>
      </c>
      <c r="L2220" s="4" t="s">
        <v>8735</v>
      </c>
      <c r="M2220" s="4">
        <v>12.0</v>
      </c>
    </row>
    <row r="2221">
      <c r="A2221" s="85">
        <v>46203.0</v>
      </c>
      <c r="B2221" s="22" t="s">
        <v>932</v>
      </c>
      <c r="C2221" s="22" t="s">
        <v>8726</v>
      </c>
      <c r="D2221" s="82" t="s">
        <v>8813</v>
      </c>
      <c r="E2221" s="22" t="s">
        <v>8727</v>
      </c>
      <c r="F2221" s="22" t="s">
        <v>157</v>
      </c>
      <c r="G2221" s="22" t="s">
        <v>157</v>
      </c>
      <c r="H2221" s="22" t="s">
        <v>8729</v>
      </c>
      <c r="I2221" s="108" t="s">
        <v>8890</v>
      </c>
      <c r="J2221" s="22" t="s">
        <v>8891</v>
      </c>
      <c r="K2221" s="4">
        <f>IFERROR(__xludf.DUMMYFUNCTION("""COMPUTED_VALUE"""),12.0)</f>
        <v>12</v>
      </c>
      <c r="L2221" s="4" t="s">
        <v>8735</v>
      </c>
      <c r="M2221" s="4">
        <v>12.0</v>
      </c>
    </row>
    <row r="2222">
      <c r="A2222" s="85">
        <v>46204.0</v>
      </c>
      <c r="B2222" s="22" t="s">
        <v>932</v>
      </c>
      <c r="C2222" s="22" t="s">
        <v>8726</v>
      </c>
      <c r="D2222" s="82" t="s">
        <v>151</v>
      </c>
      <c r="E2222" s="22" t="s">
        <v>8909</v>
      </c>
      <c r="F2222" s="106" t="s">
        <v>2335</v>
      </c>
      <c r="G2222" s="106" t="s">
        <v>2334</v>
      </c>
      <c r="H2222" s="22" t="s">
        <v>8738</v>
      </c>
      <c r="I2222" s="108" t="s">
        <v>8910</v>
      </c>
      <c r="J2222" s="22" t="s">
        <v>8911</v>
      </c>
      <c r="K2222" s="4">
        <f>IFERROR(__xludf.DUMMYFUNCTION("""COMPUTED_VALUE"""),12.0)</f>
        <v>12</v>
      </c>
      <c r="L2222" s="4" t="s">
        <v>8735</v>
      </c>
      <c r="M2222" s="4">
        <v>12.0</v>
      </c>
    </row>
    <row r="2223">
      <c r="A2223" s="85">
        <v>46205.0</v>
      </c>
      <c r="B2223" s="22" t="s">
        <v>932</v>
      </c>
      <c r="C2223" s="22" t="s">
        <v>8726</v>
      </c>
      <c r="D2223" s="82" t="s">
        <v>151</v>
      </c>
      <c r="E2223" s="22" t="s">
        <v>8912</v>
      </c>
      <c r="F2223" s="106" t="s">
        <v>2347</v>
      </c>
      <c r="G2223" s="106" t="s">
        <v>2346</v>
      </c>
      <c r="H2223" s="22" t="s">
        <v>8738</v>
      </c>
      <c r="I2223" s="108" t="s">
        <v>8910</v>
      </c>
      <c r="J2223" s="22" t="s">
        <v>8913</v>
      </c>
      <c r="K2223" s="4">
        <f>IFERROR(__xludf.DUMMYFUNCTION("""COMPUTED_VALUE"""),11.0)</f>
        <v>11</v>
      </c>
      <c r="L2223" s="4" t="s">
        <v>8731</v>
      </c>
      <c r="M2223" s="4">
        <v>12.0</v>
      </c>
    </row>
    <row r="2224">
      <c r="A2224" s="85">
        <v>46206.0</v>
      </c>
      <c r="B2224" s="22" t="s">
        <v>932</v>
      </c>
      <c r="C2224" s="22" t="s">
        <v>8726</v>
      </c>
      <c r="D2224" s="82" t="s">
        <v>8813</v>
      </c>
      <c r="E2224" s="22" t="s">
        <v>8727</v>
      </c>
      <c r="F2224" s="22" t="s">
        <v>157</v>
      </c>
      <c r="G2224" s="22" t="s">
        <v>157</v>
      </c>
      <c r="H2224" s="22" t="s">
        <v>8729</v>
      </c>
      <c r="I2224" s="108" t="s">
        <v>8890</v>
      </c>
      <c r="J2224" s="22" t="s">
        <v>8891</v>
      </c>
      <c r="K2224" s="4">
        <f>IFERROR(__xludf.DUMMYFUNCTION("""COMPUTED_VALUE"""),11.0)</f>
        <v>11</v>
      </c>
      <c r="L2224" s="4" t="s">
        <v>8731</v>
      </c>
      <c r="M2224" s="4">
        <v>12.0</v>
      </c>
    </row>
    <row r="2225">
      <c r="A2225" s="85">
        <v>46207.0</v>
      </c>
      <c r="B2225" s="22" t="s">
        <v>932</v>
      </c>
      <c r="C2225" s="22" t="s">
        <v>8726</v>
      </c>
      <c r="D2225" s="82" t="s">
        <v>8813</v>
      </c>
      <c r="E2225" s="22" t="s">
        <v>8727</v>
      </c>
      <c r="F2225" s="22" t="s">
        <v>157</v>
      </c>
      <c r="G2225" s="22" t="s">
        <v>157</v>
      </c>
      <c r="H2225" s="22" t="s">
        <v>8729</v>
      </c>
      <c r="I2225" s="108" t="s">
        <v>8890</v>
      </c>
      <c r="J2225" s="22" t="s">
        <v>8891</v>
      </c>
      <c r="K2225" s="4">
        <f>IFERROR(__xludf.DUMMYFUNCTION("""COMPUTED_VALUE"""),11.0)</f>
        <v>11</v>
      </c>
      <c r="L2225" s="4" t="s">
        <v>8731</v>
      </c>
      <c r="M2225" s="4">
        <v>12.0</v>
      </c>
    </row>
    <row r="2226">
      <c r="A2226" s="85">
        <v>46208.0</v>
      </c>
      <c r="B2226" s="22" t="s">
        <v>932</v>
      </c>
      <c r="C2226" s="22" t="s">
        <v>8726</v>
      </c>
      <c r="D2226" s="82" t="s">
        <v>8813</v>
      </c>
      <c r="E2226" s="22" t="s">
        <v>8727</v>
      </c>
      <c r="F2226" s="22" t="s">
        <v>157</v>
      </c>
      <c r="G2226" s="22" t="s">
        <v>157</v>
      </c>
      <c r="H2226" s="22" t="s">
        <v>8729</v>
      </c>
      <c r="I2226" s="108" t="s">
        <v>8890</v>
      </c>
      <c r="J2226" s="22" t="s">
        <v>8891</v>
      </c>
      <c r="K2226" s="4">
        <f>IFERROR(__xludf.DUMMYFUNCTION("""COMPUTED_VALUE"""),11.0)</f>
        <v>11</v>
      </c>
      <c r="L2226" s="4" t="s">
        <v>8731</v>
      </c>
      <c r="M2226" s="4">
        <v>12.0</v>
      </c>
    </row>
    <row r="2227">
      <c r="A2227" s="85">
        <v>46209.0</v>
      </c>
      <c r="B2227" s="22" t="s">
        <v>932</v>
      </c>
      <c r="C2227" s="22" t="s">
        <v>8726</v>
      </c>
      <c r="D2227" s="82" t="s">
        <v>8813</v>
      </c>
      <c r="E2227" s="22" t="s">
        <v>8727</v>
      </c>
      <c r="F2227" s="22" t="s">
        <v>157</v>
      </c>
      <c r="G2227" s="22" t="s">
        <v>157</v>
      </c>
      <c r="H2227" s="22" t="s">
        <v>8729</v>
      </c>
      <c r="I2227" s="108" t="s">
        <v>8890</v>
      </c>
      <c r="J2227" s="22" t="s">
        <v>8891</v>
      </c>
      <c r="K2227" s="4">
        <f>IFERROR(__xludf.DUMMYFUNCTION("""COMPUTED_VALUE"""),11.0)</f>
        <v>11</v>
      </c>
      <c r="L2227" s="4" t="s">
        <v>8731</v>
      </c>
      <c r="M2227" s="4">
        <v>12.0</v>
      </c>
    </row>
    <row r="2228">
      <c r="A2228" s="85">
        <v>46210.0</v>
      </c>
      <c r="B2228" s="22" t="s">
        <v>932</v>
      </c>
      <c r="C2228" s="22" t="s">
        <v>8726</v>
      </c>
      <c r="D2228" s="82" t="s">
        <v>8813</v>
      </c>
      <c r="E2228" s="22" t="s">
        <v>8727</v>
      </c>
      <c r="F2228" s="22" t="s">
        <v>157</v>
      </c>
      <c r="G2228" s="22" t="s">
        <v>157</v>
      </c>
      <c r="H2228" s="22" t="s">
        <v>8729</v>
      </c>
      <c r="I2228" s="108" t="s">
        <v>8890</v>
      </c>
      <c r="J2228" s="22" t="s">
        <v>8891</v>
      </c>
      <c r="K2228" s="4">
        <f>IFERROR(__xludf.DUMMYFUNCTION("""COMPUTED_VALUE"""),13.0)</f>
        <v>13</v>
      </c>
      <c r="L2228" s="4" t="s">
        <v>8735</v>
      </c>
      <c r="M2228" s="4">
        <v>12.0</v>
      </c>
    </row>
    <row r="2229">
      <c r="A2229" s="85">
        <v>46211.0</v>
      </c>
      <c r="B2229" s="22" t="s">
        <v>932</v>
      </c>
      <c r="C2229" s="22" t="s">
        <v>8726</v>
      </c>
      <c r="D2229" s="82" t="s">
        <v>8813</v>
      </c>
      <c r="E2229" s="22" t="s">
        <v>8727</v>
      </c>
      <c r="F2229" s="22" t="s">
        <v>157</v>
      </c>
      <c r="G2229" s="22" t="s">
        <v>157</v>
      </c>
      <c r="H2229" s="22" t="s">
        <v>8729</v>
      </c>
      <c r="I2229" s="108" t="s">
        <v>8890</v>
      </c>
      <c r="J2229" s="22" t="s">
        <v>8891</v>
      </c>
      <c r="K2229" s="4">
        <f>IFERROR(__xludf.DUMMYFUNCTION("""COMPUTED_VALUE"""),13.0)</f>
        <v>13</v>
      </c>
      <c r="L2229" s="4" t="s">
        <v>8735</v>
      </c>
      <c r="M2229" s="4">
        <v>12.0</v>
      </c>
    </row>
    <row r="2230">
      <c r="A2230" s="85">
        <v>46212.0</v>
      </c>
      <c r="B2230" s="22" t="s">
        <v>932</v>
      </c>
      <c r="C2230" s="22" t="s">
        <v>8726</v>
      </c>
      <c r="D2230" s="82" t="s">
        <v>8813</v>
      </c>
      <c r="E2230" s="22" t="s">
        <v>8727</v>
      </c>
      <c r="F2230" s="22" t="s">
        <v>157</v>
      </c>
      <c r="G2230" s="22" t="s">
        <v>157</v>
      </c>
      <c r="H2230" s="22" t="s">
        <v>8729</v>
      </c>
      <c r="I2230" s="108" t="s">
        <v>8890</v>
      </c>
      <c r="J2230" s="22" t="s">
        <v>8891</v>
      </c>
      <c r="K2230" s="4">
        <f>IFERROR(__xludf.DUMMYFUNCTION("""COMPUTED_VALUE"""),12.0)</f>
        <v>12</v>
      </c>
      <c r="L2230" s="4" t="s">
        <v>8735</v>
      </c>
      <c r="M2230" s="4">
        <v>12.0</v>
      </c>
    </row>
    <row r="2231">
      <c r="A2231" s="85">
        <v>46213.0</v>
      </c>
      <c r="B2231" s="22" t="s">
        <v>932</v>
      </c>
      <c r="C2231" s="22" t="s">
        <v>8726</v>
      </c>
      <c r="D2231" s="82" t="s">
        <v>8813</v>
      </c>
      <c r="E2231" s="22" t="s">
        <v>8727</v>
      </c>
      <c r="F2231" s="22" t="s">
        <v>157</v>
      </c>
      <c r="G2231" s="22" t="s">
        <v>157</v>
      </c>
      <c r="H2231" s="22" t="s">
        <v>8729</v>
      </c>
      <c r="I2231" s="108" t="s">
        <v>8890</v>
      </c>
      <c r="J2231" s="22" t="s">
        <v>8891</v>
      </c>
      <c r="K2231" s="4">
        <f>IFERROR(__xludf.DUMMYFUNCTION("""COMPUTED_VALUE"""),11.0)</f>
        <v>11</v>
      </c>
      <c r="L2231" s="4" t="s">
        <v>8731</v>
      </c>
      <c r="M2231" s="4">
        <v>12.0</v>
      </c>
    </row>
    <row r="2232">
      <c r="A2232" s="85">
        <v>46214.0</v>
      </c>
      <c r="B2232" s="22" t="s">
        <v>932</v>
      </c>
      <c r="C2232" s="22" t="s">
        <v>8726</v>
      </c>
      <c r="D2232" s="82" t="s">
        <v>8813</v>
      </c>
      <c r="E2232" s="22" t="s">
        <v>8727</v>
      </c>
      <c r="F2232" s="22" t="s">
        <v>157</v>
      </c>
      <c r="G2232" s="22" t="s">
        <v>157</v>
      </c>
      <c r="H2232" s="22" t="s">
        <v>8729</v>
      </c>
      <c r="I2232" s="108" t="s">
        <v>8890</v>
      </c>
      <c r="J2232" s="22" t="s">
        <v>8891</v>
      </c>
      <c r="K2232" s="4">
        <f>IFERROR(__xludf.DUMMYFUNCTION("""COMPUTED_VALUE"""),11.0)</f>
        <v>11</v>
      </c>
      <c r="L2232" s="4" t="s">
        <v>8731</v>
      </c>
      <c r="M2232" s="4">
        <v>12.0</v>
      </c>
    </row>
    <row r="2233">
      <c r="A2233" s="85">
        <v>46215.0</v>
      </c>
      <c r="B2233" s="22" t="s">
        <v>932</v>
      </c>
      <c r="C2233" s="22" t="s">
        <v>8726</v>
      </c>
      <c r="D2233" s="82" t="s">
        <v>8813</v>
      </c>
      <c r="E2233" s="22" t="s">
        <v>8727</v>
      </c>
      <c r="F2233" s="22" t="s">
        <v>157</v>
      </c>
      <c r="G2233" s="22" t="s">
        <v>157</v>
      </c>
      <c r="H2233" s="22" t="s">
        <v>8729</v>
      </c>
      <c r="I2233" s="108" t="s">
        <v>8890</v>
      </c>
      <c r="J2233" s="22" t="s">
        <v>8891</v>
      </c>
      <c r="K2233" s="4">
        <f>IFERROR(__xludf.DUMMYFUNCTION("""COMPUTED_VALUE"""),11.0)</f>
        <v>11</v>
      </c>
      <c r="L2233" s="4" t="s">
        <v>8731</v>
      </c>
      <c r="M2233" s="4">
        <v>12.0</v>
      </c>
    </row>
    <row r="2234">
      <c r="A2234" s="85">
        <v>46216.0</v>
      </c>
      <c r="B2234" s="22" t="s">
        <v>932</v>
      </c>
      <c r="C2234" s="22" t="s">
        <v>8726</v>
      </c>
      <c r="D2234" s="82" t="s">
        <v>8813</v>
      </c>
      <c r="E2234" s="22" t="s">
        <v>8727</v>
      </c>
      <c r="F2234" s="22" t="s">
        <v>157</v>
      </c>
      <c r="G2234" s="22" t="s">
        <v>157</v>
      </c>
      <c r="H2234" s="22" t="s">
        <v>8729</v>
      </c>
      <c r="I2234" s="108" t="s">
        <v>8890</v>
      </c>
      <c r="J2234" s="22" t="s">
        <v>8891</v>
      </c>
      <c r="K2234" s="4">
        <f>IFERROR(__xludf.DUMMYFUNCTION("""COMPUTED_VALUE"""),12.0)</f>
        <v>12</v>
      </c>
      <c r="L2234" s="4" t="s">
        <v>8735</v>
      </c>
      <c r="M2234" s="4">
        <v>12.0</v>
      </c>
    </row>
    <row r="2235">
      <c r="A2235" s="85">
        <v>46217.0</v>
      </c>
      <c r="B2235" s="22" t="s">
        <v>932</v>
      </c>
      <c r="C2235" s="22" t="s">
        <v>8726</v>
      </c>
      <c r="D2235" s="82" t="s">
        <v>8813</v>
      </c>
      <c r="E2235" s="22" t="s">
        <v>8727</v>
      </c>
      <c r="F2235" s="22" t="s">
        <v>157</v>
      </c>
      <c r="G2235" s="22" t="s">
        <v>157</v>
      </c>
      <c r="H2235" s="22" t="s">
        <v>8729</v>
      </c>
      <c r="I2235" s="108" t="s">
        <v>8890</v>
      </c>
      <c r="J2235" s="22" t="s">
        <v>8891</v>
      </c>
      <c r="K2235" s="4">
        <f>IFERROR(__xludf.DUMMYFUNCTION("""COMPUTED_VALUE"""),12.0)</f>
        <v>12</v>
      </c>
      <c r="L2235" s="4" t="s">
        <v>8735</v>
      </c>
      <c r="M2235" s="4">
        <v>12.0</v>
      </c>
    </row>
    <row r="2236">
      <c r="A2236" s="85">
        <v>46218.0</v>
      </c>
      <c r="B2236" s="22" t="s">
        <v>932</v>
      </c>
      <c r="C2236" s="22" t="s">
        <v>8726</v>
      </c>
      <c r="D2236" s="82" t="s">
        <v>8813</v>
      </c>
      <c r="E2236" s="22" t="s">
        <v>8727</v>
      </c>
      <c r="F2236" s="22" t="s">
        <v>157</v>
      </c>
      <c r="G2236" s="22" t="s">
        <v>157</v>
      </c>
      <c r="H2236" s="22" t="s">
        <v>8729</v>
      </c>
      <c r="I2236" s="108" t="s">
        <v>8890</v>
      </c>
      <c r="J2236" s="22" t="s">
        <v>8891</v>
      </c>
      <c r="K2236" s="4">
        <f>IFERROR(__xludf.DUMMYFUNCTION("""COMPUTED_VALUE"""),12.0)</f>
        <v>12</v>
      </c>
      <c r="L2236" s="4" t="s">
        <v>8735</v>
      </c>
      <c r="M2236" s="4">
        <v>12.0</v>
      </c>
    </row>
    <row r="2237">
      <c r="A2237" s="85">
        <v>46219.0</v>
      </c>
      <c r="B2237" s="22" t="s">
        <v>932</v>
      </c>
      <c r="C2237" s="22" t="s">
        <v>8726</v>
      </c>
      <c r="D2237" s="82" t="s">
        <v>8813</v>
      </c>
      <c r="E2237" s="22" t="s">
        <v>8727</v>
      </c>
      <c r="F2237" s="22" t="s">
        <v>157</v>
      </c>
      <c r="G2237" s="22" t="s">
        <v>157</v>
      </c>
      <c r="H2237" s="22" t="s">
        <v>8729</v>
      </c>
      <c r="I2237" s="108" t="s">
        <v>8890</v>
      </c>
      <c r="J2237" s="22" t="s">
        <v>8891</v>
      </c>
      <c r="K2237" s="4">
        <f>IFERROR(__xludf.DUMMYFUNCTION("""COMPUTED_VALUE"""),12.0)</f>
        <v>12</v>
      </c>
      <c r="L2237" s="4" t="s">
        <v>8735</v>
      </c>
      <c r="M2237" s="4">
        <v>12.0</v>
      </c>
    </row>
    <row r="2238">
      <c r="A2238" s="85">
        <v>46220.0</v>
      </c>
      <c r="B2238" s="22" t="s">
        <v>932</v>
      </c>
      <c r="C2238" s="22" t="s">
        <v>8726</v>
      </c>
      <c r="D2238" s="82" t="s">
        <v>8813</v>
      </c>
      <c r="E2238" s="22" t="s">
        <v>8727</v>
      </c>
      <c r="F2238" s="22" t="s">
        <v>157</v>
      </c>
      <c r="G2238" s="22" t="s">
        <v>157</v>
      </c>
      <c r="H2238" s="22" t="s">
        <v>8729</v>
      </c>
      <c r="I2238" s="108" t="s">
        <v>8890</v>
      </c>
      <c r="J2238" s="22" t="s">
        <v>8891</v>
      </c>
      <c r="K2238" s="4">
        <f>IFERROR(__xludf.DUMMYFUNCTION("""COMPUTED_VALUE"""),12.0)</f>
        <v>12</v>
      </c>
      <c r="L2238" s="4" t="s">
        <v>8735</v>
      </c>
      <c r="M2238" s="4">
        <v>12.0</v>
      </c>
    </row>
    <row r="2239">
      <c r="A2239" s="85">
        <v>46221.0</v>
      </c>
      <c r="B2239" s="22" t="s">
        <v>932</v>
      </c>
      <c r="C2239" s="22" t="s">
        <v>8726</v>
      </c>
      <c r="D2239" s="82" t="s">
        <v>8813</v>
      </c>
      <c r="E2239" s="22" t="s">
        <v>8727</v>
      </c>
      <c r="F2239" s="22" t="s">
        <v>157</v>
      </c>
      <c r="G2239" s="22" t="s">
        <v>157</v>
      </c>
      <c r="H2239" s="22" t="s">
        <v>8729</v>
      </c>
      <c r="I2239" s="108" t="s">
        <v>8890</v>
      </c>
      <c r="J2239" s="22" t="s">
        <v>8891</v>
      </c>
      <c r="K2239" s="4">
        <f>IFERROR(__xludf.DUMMYFUNCTION("""COMPUTED_VALUE"""),12.0)</f>
        <v>12</v>
      </c>
      <c r="L2239" s="4" t="s">
        <v>8735</v>
      </c>
      <c r="M2239" s="4">
        <v>12.0</v>
      </c>
    </row>
    <row r="2240">
      <c r="A2240" s="85">
        <v>46222.0</v>
      </c>
      <c r="B2240" s="22" t="s">
        <v>932</v>
      </c>
      <c r="C2240" s="22" t="s">
        <v>8726</v>
      </c>
      <c r="D2240" s="82" t="s">
        <v>8813</v>
      </c>
      <c r="E2240" s="22" t="s">
        <v>8727</v>
      </c>
      <c r="F2240" s="22" t="s">
        <v>157</v>
      </c>
      <c r="G2240" s="22" t="s">
        <v>157</v>
      </c>
      <c r="H2240" s="22" t="s">
        <v>8729</v>
      </c>
      <c r="I2240" s="108" t="s">
        <v>8890</v>
      </c>
      <c r="J2240" s="22" t="s">
        <v>8891</v>
      </c>
      <c r="K2240" s="4">
        <f>IFERROR(__xludf.DUMMYFUNCTION("""COMPUTED_VALUE"""),12.0)</f>
        <v>12</v>
      </c>
      <c r="L2240" s="4" t="s">
        <v>8735</v>
      </c>
      <c r="M2240" s="4">
        <v>12.0</v>
      </c>
    </row>
    <row r="2241">
      <c r="A2241" s="85">
        <v>46223.0</v>
      </c>
      <c r="B2241" s="22" t="s">
        <v>932</v>
      </c>
      <c r="C2241" s="22" t="s">
        <v>8726</v>
      </c>
      <c r="D2241" s="82" t="s">
        <v>8813</v>
      </c>
      <c r="E2241" s="22" t="s">
        <v>8727</v>
      </c>
      <c r="F2241" s="22" t="s">
        <v>157</v>
      </c>
      <c r="G2241" s="22" t="s">
        <v>157</v>
      </c>
      <c r="H2241" s="22" t="s">
        <v>8729</v>
      </c>
      <c r="I2241" s="108" t="s">
        <v>8890</v>
      </c>
      <c r="J2241" s="22" t="s">
        <v>8891</v>
      </c>
      <c r="K2241" s="4">
        <f>IFERROR(__xludf.DUMMYFUNCTION("""COMPUTED_VALUE"""),12.0)</f>
        <v>12</v>
      </c>
      <c r="L2241" s="4" t="s">
        <v>8735</v>
      </c>
      <c r="M2241" s="4">
        <v>12.0</v>
      </c>
    </row>
    <row r="2242">
      <c r="A2242" s="85">
        <v>46224.0</v>
      </c>
      <c r="B2242" s="22" t="s">
        <v>932</v>
      </c>
      <c r="C2242" s="22" t="s">
        <v>8726</v>
      </c>
      <c r="D2242" s="82" t="s">
        <v>8813</v>
      </c>
      <c r="E2242" s="22" t="s">
        <v>8727</v>
      </c>
      <c r="F2242" s="22" t="s">
        <v>157</v>
      </c>
      <c r="G2242" s="22" t="s">
        <v>157</v>
      </c>
      <c r="H2242" s="22" t="s">
        <v>8729</v>
      </c>
      <c r="I2242" s="108" t="s">
        <v>8890</v>
      </c>
      <c r="J2242" s="22" t="s">
        <v>8891</v>
      </c>
      <c r="K2242" s="4">
        <f>IFERROR(__xludf.DUMMYFUNCTION("""COMPUTED_VALUE"""),12.0)</f>
        <v>12</v>
      </c>
      <c r="L2242" s="4" t="s">
        <v>8735</v>
      </c>
      <c r="M2242" s="4">
        <v>12.0</v>
      </c>
    </row>
    <row r="2243">
      <c r="A2243" s="85">
        <v>46225.0</v>
      </c>
      <c r="B2243" s="22" t="s">
        <v>932</v>
      </c>
      <c r="C2243" s="22" t="s">
        <v>8726</v>
      </c>
      <c r="D2243" s="82" t="s">
        <v>8813</v>
      </c>
      <c r="E2243" s="22" t="s">
        <v>8727</v>
      </c>
      <c r="F2243" s="22" t="s">
        <v>157</v>
      </c>
      <c r="G2243" s="22" t="s">
        <v>157</v>
      </c>
      <c r="H2243" s="22" t="s">
        <v>8729</v>
      </c>
      <c r="I2243" s="108" t="s">
        <v>8890</v>
      </c>
      <c r="J2243" s="22" t="s">
        <v>8891</v>
      </c>
      <c r="K2243" s="4">
        <f>IFERROR(__xludf.DUMMYFUNCTION("""COMPUTED_VALUE"""),12.0)</f>
        <v>12</v>
      </c>
      <c r="L2243" s="4" t="s">
        <v>8735</v>
      </c>
      <c r="M2243" s="4">
        <v>12.0</v>
      </c>
    </row>
    <row r="2244">
      <c r="A2244" s="85">
        <v>46226.0</v>
      </c>
      <c r="B2244" s="22" t="s">
        <v>932</v>
      </c>
      <c r="C2244" s="22" t="s">
        <v>8726</v>
      </c>
      <c r="D2244" s="82" t="s">
        <v>8813</v>
      </c>
      <c r="E2244" s="22" t="s">
        <v>8727</v>
      </c>
      <c r="F2244" s="22" t="s">
        <v>157</v>
      </c>
      <c r="G2244" s="22" t="s">
        <v>157</v>
      </c>
      <c r="H2244" s="22" t="s">
        <v>8729</v>
      </c>
      <c r="I2244" s="108" t="s">
        <v>8890</v>
      </c>
      <c r="J2244" s="22" t="s">
        <v>8891</v>
      </c>
      <c r="K2244" s="4">
        <f>IFERROR(__xludf.DUMMYFUNCTION("""COMPUTED_VALUE"""),13.0)</f>
        <v>13</v>
      </c>
      <c r="L2244" s="4" t="s">
        <v>8735</v>
      </c>
      <c r="M2244" s="4">
        <v>12.0</v>
      </c>
    </row>
    <row r="2245">
      <c r="A2245" s="85">
        <v>46227.0</v>
      </c>
      <c r="B2245" s="22" t="s">
        <v>932</v>
      </c>
      <c r="C2245" s="22" t="s">
        <v>8726</v>
      </c>
      <c r="D2245" s="82" t="s">
        <v>8813</v>
      </c>
      <c r="E2245" s="22" t="s">
        <v>8727</v>
      </c>
      <c r="F2245" s="22" t="s">
        <v>157</v>
      </c>
      <c r="G2245" s="22" t="s">
        <v>157</v>
      </c>
      <c r="H2245" s="22" t="s">
        <v>8729</v>
      </c>
      <c r="I2245" s="108" t="s">
        <v>8890</v>
      </c>
      <c r="J2245" s="22" t="s">
        <v>8891</v>
      </c>
      <c r="K2245" s="4">
        <f>IFERROR(__xludf.DUMMYFUNCTION("""COMPUTED_VALUE"""),11.0)</f>
        <v>11</v>
      </c>
      <c r="L2245" s="4" t="s">
        <v>8731</v>
      </c>
      <c r="M2245" s="4">
        <v>12.0</v>
      </c>
    </row>
    <row r="2246">
      <c r="A2246" s="85">
        <v>46228.0</v>
      </c>
      <c r="B2246" s="22" t="s">
        <v>932</v>
      </c>
      <c r="C2246" s="22" t="s">
        <v>8726</v>
      </c>
      <c r="D2246" s="82" t="s">
        <v>8813</v>
      </c>
      <c r="E2246" s="22" t="s">
        <v>8727</v>
      </c>
      <c r="F2246" s="22" t="s">
        <v>157</v>
      </c>
      <c r="G2246" s="22" t="s">
        <v>157</v>
      </c>
      <c r="H2246" s="22" t="s">
        <v>8729</v>
      </c>
      <c r="I2246" s="108" t="s">
        <v>8890</v>
      </c>
      <c r="J2246" s="22" t="s">
        <v>8891</v>
      </c>
      <c r="K2246" s="4">
        <f>IFERROR(__xludf.DUMMYFUNCTION("""COMPUTED_VALUE"""),11.0)</f>
        <v>11</v>
      </c>
      <c r="L2246" s="4" t="s">
        <v>8731</v>
      </c>
      <c r="M2246" s="4">
        <v>12.0</v>
      </c>
    </row>
    <row r="2247">
      <c r="A2247" s="85">
        <v>46229.0</v>
      </c>
      <c r="B2247" s="22" t="s">
        <v>932</v>
      </c>
      <c r="C2247" s="22" t="s">
        <v>8726</v>
      </c>
      <c r="D2247" s="82" t="s">
        <v>8813</v>
      </c>
      <c r="E2247" s="22" t="s">
        <v>8727</v>
      </c>
      <c r="F2247" s="22" t="s">
        <v>157</v>
      </c>
      <c r="G2247" s="22" t="s">
        <v>157</v>
      </c>
      <c r="H2247" s="22" t="s">
        <v>8729</v>
      </c>
      <c r="I2247" s="108" t="s">
        <v>8890</v>
      </c>
      <c r="J2247" s="22" t="s">
        <v>8891</v>
      </c>
      <c r="K2247" s="4">
        <f>IFERROR(__xludf.DUMMYFUNCTION("""COMPUTED_VALUE"""),11.0)</f>
        <v>11</v>
      </c>
      <c r="L2247" s="4" t="s">
        <v>8731</v>
      </c>
      <c r="M2247" s="4">
        <v>12.0</v>
      </c>
    </row>
    <row r="2248">
      <c r="A2248" s="85">
        <v>46230.0</v>
      </c>
      <c r="B2248" s="22" t="s">
        <v>932</v>
      </c>
      <c r="C2248" s="22" t="s">
        <v>8726</v>
      </c>
      <c r="D2248" s="82" t="s">
        <v>8813</v>
      </c>
      <c r="E2248" s="22" t="s">
        <v>8727</v>
      </c>
      <c r="F2248" s="22" t="s">
        <v>157</v>
      </c>
      <c r="G2248" s="22" t="s">
        <v>157</v>
      </c>
      <c r="H2248" s="22" t="s">
        <v>8729</v>
      </c>
      <c r="I2248" s="108" t="s">
        <v>8890</v>
      </c>
      <c r="J2248" s="22" t="s">
        <v>8891</v>
      </c>
      <c r="K2248" s="4">
        <f>IFERROR(__xludf.DUMMYFUNCTION("""COMPUTED_VALUE"""),11.0)</f>
        <v>11</v>
      </c>
      <c r="L2248" s="4" t="s">
        <v>8731</v>
      </c>
      <c r="M2248" s="4">
        <v>12.0</v>
      </c>
    </row>
    <row r="2249">
      <c r="A2249" s="85">
        <v>46231.0</v>
      </c>
      <c r="B2249" s="22" t="s">
        <v>932</v>
      </c>
      <c r="C2249" s="22" t="s">
        <v>8726</v>
      </c>
      <c r="D2249" s="82" t="s">
        <v>8813</v>
      </c>
      <c r="E2249" s="22" t="s">
        <v>8727</v>
      </c>
      <c r="F2249" s="22" t="s">
        <v>157</v>
      </c>
      <c r="G2249" s="22" t="s">
        <v>157</v>
      </c>
      <c r="H2249" s="22" t="s">
        <v>8729</v>
      </c>
      <c r="I2249" s="108" t="s">
        <v>8890</v>
      </c>
      <c r="J2249" s="22" t="s">
        <v>8891</v>
      </c>
      <c r="K2249" s="4">
        <f>IFERROR(__xludf.DUMMYFUNCTION("""COMPUTED_VALUE"""),11.0)</f>
        <v>11</v>
      </c>
      <c r="L2249" s="4" t="s">
        <v>8731</v>
      </c>
      <c r="M2249" s="4">
        <v>12.0</v>
      </c>
    </row>
    <row r="2250">
      <c r="A2250" s="85">
        <v>46232.0</v>
      </c>
      <c r="B2250" s="22" t="s">
        <v>932</v>
      </c>
      <c r="C2250" s="22" t="s">
        <v>8726</v>
      </c>
      <c r="D2250" s="82" t="s">
        <v>8813</v>
      </c>
      <c r="E2250" s="22" t="s">
        <v>8727</v>
      </c>
      <c r="F2250" s="22" t="s">
        <v>157</v>
      </c>
      <c r="G2250" s="22" t="s">
        <v>157</v>
      </c>
      <c r="H2250" s="22" t="s">
        <v>8729</v>
      </c>
      <c r="I2250" s="108" t="s">
        <v>8890</v>
      </c>
      <c r="J2250" s="22" t="s">
        <v>8891</v>
      </c>
      <c r="K2250" s="4">
        <f>IFERROR(__xludf.DUMMYFUNCTION("""COMPUTED_VALUE"""),12.0)</f>
        <v>12</v>
      </c>
      <c r="L2250" s="4" t="s">
        <v>8735</v>
      </c>
      <c r="M2250" s="4">
        <v>12.0</v>
      </c>
    </row>
    <row r="2251">
      <c r="A2251" s="85">
        <v>46233.0</v>
      </c>
      <c r="B2251" s="22" t="s">
        <v>932</v>
      </c>
      <c r="C2251" s="22" t="s">
        <v>8726</v>
      </c>
      <c r="D2251" s="82" t="s">
        <v>8813</v>
      </c>
      <c r="E2251" s="22" t="s">
        <v>8727</v>
      </c>
      <c r="F2251" s="22" t="s">
        <v>157</v>
      </c>
      <c r="G2251" s="22" t="s">
        <v>157</v>
      </c>
      <c r="H2251" s="22" t="s">
        <v>8729</v>
      </c>
      <c r="I2251" s="108" t="s">
        <v>8890</v>
      </c>
      <c r="J2251" s="22" t="s">
        <v>8891</v>
      </c>
      <c r="K2251" s="4">
        <f>IFERROR(__xludf.DUMMYFUNCTION("""COMPUTED_VALUE"""),11.0)</f>
        <v>11</v>
      </c>
      <c r="L2251" s="4" t="s">
        <v>8731</v>
      </c>
      <c r="M2251" s="4">
        <v>12.0</v>
      </c>
    </row>
    <row r="2252">
      <c r="A2252" s="85">
        <v>46234.0</v>
      </c>
      <c r="B2252" s="22" t="s">
        <v>932</v>
      </c>
      <c r="C2252" s="22" t="s">
        <v>8726</v>
      </c>
      <c r="D2252" s="82" t="s">
        <v>8813</v>
      </c>
      <c r="E2252" s="22" t="s">
        <v>8727</v>
      </c>
      <c r="F2252" s="22" t="s">
        <v>157</v>
      </c>
      <c r="G2252" s="22" t="s">
        <v>157</v>
      </c>
      <c r="H2252" s="22" t="s">
        <v>8729</v>
      </c>
      <c r="I2252" s="108" t="s">
        <v>8890</v>
      </c>
      <c r="J2252" s="22" t="s">
        <v>8891</v>
      </c>
      <c r="K2252" s="4">
        <f>IFERROR(__xludf.DUMMYFUNCTION("""COMPUTED_VALUE"""),11.0)</f>
        <v>11</v>
      </c>
      <c r="L2252" s="4" t="s">
        <v>8731</v>
      </c>
      <c r="M2252" s="4">
        <v>12.0</v>
      </c>
    </row>
    <row r="2253">
      <c r="A2253" s="85">
        <v>46235.0</v>
      </c>
      <c r="B2253" s="22" t="s">
        <v>932</v>
      </c>
      <c r="C2253" s="22" t="s">
        <v>8726</v>
      </c>
      <c r="D2253" s="82" t="s">
        <v>8813</v>
      </c>
      <c r="E2253" s="22" t="s">
        <v>8727</v>
      </c>
      <c r="F2253" s="22" t="s">
        <v>157</v>
      </c>
      <c r="G2253" s="22" t="s">
        <v>157</v>
      </c>
      <c r="H2253" s="22" t="s">
        <v>8729</v>
      </c>
      <c r="I2253" s="108" t="s">
        <v>8890</v>
      </c>
      <c r="J2253" s="22" t="s">
        <v>8891</v>
      </c>
      <c r="K2253" s="4">
        <f>IFERROR(__xludf.DUMMYFUNCTION("""COMPUTED_VALUE"""),11.0)</f>
        <v>11</v>
      </c>
      <c r="L2253" s="4" t="s">
        <v>8731</v>
      </c>
      <c r="M2253" s="4">
        <v>12.0</v>
      </c>
    </row>
    <row r="2254">
      <c r="A2254" s="85">
        <v>46236.0</v>
      </c>
      <c r="B2254" s="22" t="s">
        <v>932</v>
      </c>
      <c r="C2254" s="22" t="s">
        <v>8726</v>
      </c>
      <c r="D2254" s="82" t="s">
        <v>8813</v>
      </c>
      <c r="E2254" s="22" t="s">
        <v>8727</v>
      </c>
      <c r="F2254" s="22" t="s">
        <v>157</v>
      </c>
      <c r="G2254" s="22" t="s">
        <v>157</v>
      </c>
      <c r="H2254" s="22" t="s">
        <v>8729</v>
      </c>
      <c r="I2254" s="108" t="s">
        <v>8890</v>
      </c>
      <c r="J2254" s="22" t="s">
        <v>8891</v>
      </c>
      <c r="K2254" s="4">
        <f>IFERROR(__xludf.DUMMYFUNCTION("""COMPUTED_VALUE"""),11.0)</f>
        <v>11</v>
      </c>
      <c r="L2254" s="4" t="s">
        <v>8731</v>
      </c>
      <c r="M2254" s="4">
        <v>12.0</v>
      </c>
    </row>
    <row r="2255">
      <c r="A2255" s="85">
        <v>46237.0</v>
      </c>
      <c r="B2255" s="22" t="s">
        <v>932</v>
      </c>
      <c r="C2255" s="22" t="s">
        <v>8726</v>
      </c>
      <c r="D2255" s="82" t="s">
        <v>8813</v>
      </c>
      <c r="E2255" s="22" t="s">
        <v>8727</v>
      </c>
      <c r="F2255" s="22" t="s">
        <v>157</v>
      </c>
      <c r="G2255" s="22" t="s">
        <v>157</v>
      </c>
      <c r="H2255" s="22" t="s">
        <v>8729</v>
      </c>
      <c r="I2255" s="108" t="s">
        <v>8890</v>
      </c>
      <c r="J2255" s="22" t="s">
        <v>8891</v>
      </c>
      <c r="K2255" s="4">
        <f>IFERROR(__xludf.DUMMYFUNCTION("""COMPUTED_VALUE"""),11.0)</f>
        <v>11</v>
      </c>
      <c r="L2255" s="4" t="s">
        <v>8731</v>
      </c>
      <c r="M2255" s="4">
        <v>12.0</v>
      </c>
    </row>
    <row r="2256">
      <c r="A2256" s="85">
        <v>46238.0</v>
      </c>
      <c r="B2256" s="22" t="s">
        <v>932</v>
      </c>
      <c r="C2256" s="22" t="s">
        <v>8726</v>
      </c>
      <c r="D2256" s="82" t="s">
        <v>8813</v>
      </c>
      <c r="E2256" s="22" t="s">
        <v>8727</v>
      </c>
      <c r="F2256" s="22" t="s">
        <v>157</v>
      </c>
      <c r="G2256" s="22" t="s">
        <v>157</v>
      </c>
      <c r="H2256" s="22" t="s">
        <v>8729</v>
      </c>
      <c r="I2256" s="108" t="s">
        <v>8890</v>
      </c>
      <c r="J2256" s="22" t="s">
        <v>8891</v>
      </c>
      <c r="K2256" s="4">
        <f>IFERROR(__xludf.DUMMYFUNCTION("""COMPUTED_VALUE"""),11.0)</f>
        <v>11</v>
      </c>
      <c r="L2256" s="4" t="s">
        <v>8731</v>
      </c>
      <c r="M2256" s="4">
        <v>12.0</v>
      </c>
    </row>
    <row r="2257">
      <c r="A2257" s="85">
        <v>46239.0</v>
      </c>
      <c r="B2257" s="22" t="s">
        <v>932</v>
      </c>
      <c r="C2257" s="22" t="s">
        <v>8726</v>
      </c>
      <c r="D2257" s="82" t="s">
        <v>8813</v>
      </c>
      <c r="E2257" s="22" t="s">
        <v>8727</v>
      </c>
      <c r="F2257" s="22" t="s">
        <v>157</v>
      </c>
      <c r="G2257" s="22" t="s">
        <v>157</v>
      </c>
      <c r="H2257" s="22" t="s">
        <v>8729</v>
      </c>
      <c r="I2257" s="108" t="s">
        <v>8890</v>
      </c>
      <c r="J2257" s="22" t="s">
        <v>8891</v>
      </c>
      <c r="K2257" s="4">
        <f>IFERROR(__xludf.DUMMYFUNCTION("""COMPUTED_VALUE"""),11.0)</f>
        <v>11</v>
      </c>
      <c r="L2257" s="4" t="s">
        <v>8731</v>
      </c>
      <c r="M2257" s="4">
        <v>12.0</v>
      </c>
    </row>
    <row r="2258">
      <c r="A2258" s="85">
        <v>46240.0</v>
      </c>
      <c r="B2258" s="22" t="s">
        <v>932</v>
      </c>
      <c r="C2258" s="22" t="s">
        <v>8726</v>
      </c>
      <c r="D2258" s="82" t="s">
        <v>8813</v>
      </c>
      <c r="E2258" s="22" t="s">
        <v>8727</v>
      </c>
      <c r="F2258" s="22" t="s">
        <v>157</v>
      </c>
      <c r="G2258" s="22" t="s">
        <v>157</v>
      </c>
      <c r="H2258" s="22" t="s">
        <v>8729</v>
      </c>
      <c r="I2258" s="108" t="s">
        <v>8890</v>
      </c>
      <c r="J2258" s="22" t="s">
        <v>8891</v>
      </c>
      <c r="K2258" s="4">
        <f>IFERROR(__xludf.DUMMYFUNCTION("""COMPUTED_VALUE"""),12.0)</f>
        <v>12</v>
      </c>
      <c r="L2258" s="4" t="s">
        <v>8735</v>
      </c>
      <c r="M2258" s="4">
        <v>12.0</v>
      </c>
    </row>
    <row r="2259">
      <c r="A2259" s="85">
        <v>46241.0</v>
      </c>
      <c r="B2259" s="22" t="s">
        <v>932</v>
      </c>
      <c r="C2259" s="22" t="s">
        <v>8726</v>
      </c>
      <c r="D2259" s="82" t="s">
        <v>8813</v>
      </c>
      <c r="E2259" s="22" t="s">
        <v>8727</v>
      </c>
      <c r="F2259" s="22" t="s">
        <v>157</v>
      </c>
      <c r="G2259" s="22" t="s">
        <v>157</v>
      </c>
      <c r="H2259" s="22" t="s">
        <v>8729</v>
      </c>
      <c r="I2259" s="108" t="s">
        <v>8890</v>
      </c>
      <c r="J2259" s="22" t="s">
        <v>8891</v>
      </c>
      <c r="K2259" s="4">
        <f>IFERROR(__xludf.DUMMYFUNCTION("""COMPUTED_VALUE"""),11.0)</f>
        <v>11</v>
      </c>
      <c r="L2259" s="4" t="s">
        <v>8731</v>
      </c>
      <c r="M2259" s="4">
        <v>12.0</v>
      </c>
    </row>
    <row r="2260">
      <c r="A2260" s="85">
        <v>46242.0</v>
      </c>
      <c r="B2260" s="22" t="s">
        <v>932</v>
      </c>
      <c r="C2260" s="22" t="s">
        <v>8726</v>
      </c>
      <c r="D2260" s="82" t="s">
        <v>8813</v>
      </c>
      <c r="E2260" s="22" t="s">
        <v>8727</v>
      </c>
      <c r="F2260" s="22" t="s">
        <v>157</v>
      </c>
      <c r="G2260" s="22" t="s">
        <v>157</v>
      </c>
      <c r="H2260" s="22" t="s">
        <v>8729</v>
      </c>
      <c r="I2260" s="108" t="s">
        <v>8890</v>
      </c>
      <c r="J2260" s="22" t="s">
        <v>8891</v>
      </c>
      <c r="K2260" s="4">
        <f>IFERROR(__xludf.DUMMYFUNCTION("""COMPUTED_VALUE"""),12.0)</f>
        <v>12</v>
      </c>
      <c r="L2260" s="4" t="s">
        <v>8735</v>
      </c>
      <c r="M2260" s="4">
        <v>12.0</v>
      </c>
    </row>
    <row r="2261">
      <c r="A2261" s="85">
        <v>46243.0</v>
      </c>
      <c r="B2261" s="22" t="s">
        <v>932</v>
      </c>
      <c r="C2261" s="22" t="s">
        <v>8726</v>
      </c>
      <c r="D2261" s="82" t="s">
        <v>8813</v>
      </c>
      <c r="E2261" s="22" t="s">
        <v>8727</v>
      </c>
      <c r="F2261" s="22" t="s">
        <v>157</v>
      </c>
      <c r="G2261" s="22" t="s">
        <v>157</v>
      </c>
      <c r="H2261" s="22" t="s">
        <v>8729</v>
      </c>
      <c r="I2261" s="108" t="s">
        <v>8890</v>
      </c>
      <c r="J2261" s="22" t="s">
        <v>8891</v>
      </c>
      <c r="K2261" s="4">
        <f>IFERROR(__xludf.DUMMYFUNCTION("""COMPUTED_VALUE"""),13.0)</f>
        <v>13</v>
      </c>
      <c r="L2261" s="4" t="s">
        <v>8735</v>
      </c>
      <c r="M2261" s="4">
        <v>12.0</v>
      </c>
    </row>
    <row r="2262">
      <c r="A2262" s="85">
        <v>46244.0</v>
      </c>
      <c r="B2262" s="22" t="s">
        <v>932</v>
      </c>
      <c r="C2262" s="22" t="s">
        <v>8726</v>
      </c>
      <c r="D2262" s="82" t="s">
        <v>8813</v>
      </c>
      <c r="E2262" s="22" t="s">
        <v>8727</v>
      </c>
      <c r="F2262" s="22" t="s">
        <v>157</v>
      </c>
      <c r="G2262" s="22" t="s">
        <v>157</v>
      </c>
      <c r="H2262" s="22" t="s">
        <v>8729</v>
      </c>
      <c r="I2262" s="108" t="s">
        <v>8890</v>
      </c>
      <c r="J2262" s="22" t="s">
        <v>8891</v>
      </c>
      <c r="K2262" s="4">
        <f>IFERROR(__xludf.DUMMYFUNCTION("""COMPUTED_VALUE"""),11.0)</f>
        <v>11</v>
      </c>
      <c r="L2262" s="4" t="s">
        <v>8731</v>
      </c>
      <c r="M2262" s="4">
        <v>12.0</v>
      </c>
    </row>
    <row r="2263">
      <c r="A2263" s="85">
        <v>46245.0</v>
      </c>
      <c r="B2263" s="22" t="s">
        <v>932</v>
      </c>
      <c r="C2263" s="22" t="s">
        <v>8726</v>
      </c>
      <c r="D2263" s="82" t="s">
        <v>151</v>
      </c>
      <c r="E2263" s="22" t="s">
        <v>8914</v>
      </c>
      <c r="F2263" s="106" t="s">
        <v>1519</v>
      </c>
      <c r="G2263" s="106" t="s">
        <v>1520</v>
      </c>
      <c r="H2263" s="22" t="s">
        <v>8738</v>
      </c>
      <c r="I2263" s="108" t="s">
        <v>8890</v>
      </c>
      <c r="J2263" s="22" t="s">
        <v>8904</v>
      </c>
      <c r="K2263" s="4">
        <f>IFERROR(__xludf.DUMMYFUNCTION("""COMPUTED_VALUE"""),12.0)</f>
        <v>12</v>
      </c>
      <c r="L2263" s="4" t="s">
        <v>8735</v>
      </c>
      <c r="M2263" s="4">
        <v>12.0</v>
      </c>
    </row>
    <row r="2264">
      <c r="A2264" s="85">
        <v>46246.0</v>
      </c>
      <c r="B2264" s="22" t="s">
        <v>932</v>
      </c>
      <c r="C2264" s="22" t="s">
        <v>8726</v>
      </c>
      <c r="D2264" s="82" t="s">
        <v>8813</v>
      </c>
      <c r="E2264" s="22" t="s">
        <v>8727</v>
      </c>
      <c r="F2264" s="22" t="s">
        <v>157</v>
      </c>
      <c r="G2264" s="22" t="s">
        <v>157</v>
      </c>
      <c r="H2264" s="22" t="s">
        <v>8729</v>
      </c>
      <c r="I2264" s="108" t="s">
        <v>8890</v>
      </c>
      <c r="J2264" s="22" t="s">
        <v>8891</v>
      </c>
      <c r="K2264" s="4">
        <f>IFERROR(__xludf.DUMMYFUNCTION("""COMPUTED_VALUE"""),11.0)</f>
        <v>11</v>
      </c>
      <c r="L2264" s="4" t="s">
        <v>8731</v>
      </c>
      <c r="M2264" s="4">
        <v>12.0</v>
      </c>
    </row>
    <row r="2265">
      <c r="A2265" s="85">
        <v>46247.0</v>
      </c>
      <c r="B2265" s="22" t="s">
        <v>932</v>
      </c>
      <c r="C2265" s="22" t="s">
        <v>8726</v>
      </c>
      <c r="D2265" s="82" t="s">
        <v>8813</v>
      </c>
      <c r="E2265" s="22" t="s">
        <v>8727</v>
      </c>
      <c r="F2265" s="22" t="s">
        <v>157</v>
      </c>
      <c r="G2265" s="22" t="s">
        <v>157</v>
      </c>
      <c r="H2265" s="22" t="s">
        <v>8729</v>
      </c>
      <c r="I2265" s="108" t="s">
        <v>8890</v>
      </c>
      <c r="J2265" s="22" t="s">
        <v>8891</v>
      </c>
      <c r="K2265" s="4">
        <f>IFERROR(__xludf.DUMMYFUNCTION("""COMPUTED_VALUE"""),11.0)</f>
        <v>11</v>
      </c>
      <c r="L2265" s="4" t="s">
        <v>8731</v>
      </c>
      <c r="M2265" s="4">
        <v>12.0</v>
      </c>
    </row>
    <row r="2266">
      <c r="A2266" s="85">
        <v>46248.0</v>
      </c>
      <c r="B2266" s="22" t="s">
        <v>932</v>
      </c>
      <c r="C2266" s="22" t="s">
        <v>8726</v>
      </c>
      <c r="D2266" s="82" t="s">
        <v>8813</v>
      </c>
      <c r="E2266" s="22" t="s">
        <v>8727</v>
      </c>
      <c r="F2266" s="22" t="s">
        <v>157</v>
      </c>
      <c r="G2266" s="22" t="s">
        <v>157</v>
      </c>
      <c r="H2266" s="22" t="s">
        <v>8729</v>
      </c>
      <c r="I2266" s="108" t="s">
        <v>8890</v>
      </c>
      <c r="J2266" s="22" t="s">
        <v>8891</v>
      </c>
      <c r="K2266" s="4">
        <f>IFERROR(__xludf.DUMMYFUNCTION("""COMPUTED_VALUE"""),12.0)</f>
        <v>12</v>
      </c>
      <c r="L2266" s="4" t="s">
        <v>8735</v>
      </c>
      <c r="M2266" s="4">
        <v>12.0</v>
      </c>
    </row>
    <row r="2267">
      <c r="A2267" s="85">
        <v>46249.0</v>
      </c>
      <c r="B2267" s="22" t="s">
        <v>932</v>
      </c>
      <c r="C2267" s="22" t="s">
        <v>8726</v>
      </c>
      <c r="D2267" s="82" t="s">
        <v>8813</v>
      </c>
      <c r="E2267" s="22" t="s">
        <v>8727</v>
      </c>
      <c r="F2267" s="22" t="s">
        <v>157</v>
      </c>
      <c r="G2267" s="22" t="s">
        <v>157</v>
      </c>
      <c r="H2267" s="22" t="s">
        <v>8729</v>
      </c>
      <c r="I2267" s="108" t="s">
        <v>8890</v>
      </c>
      <c r="J2267" s="22" t="s">
        <v>8891</v>
      </c>
      <c r="K2267" s="4">
        <f>IFERROR(__xludf.DUMMYFUNCTION("""COMPUTED_VALUE"""),11.0)</f>
        <v>11</v>
      </c>
      <c r="L2267" s="4" t="s">
        <v>8731</v>
      </c>
      <c r="M2267" s="4">
        <v>12.0</v>
      </c>
    </row>
    <row r="2268">
      <c r="A2268" s="85">
        <v>46250.0</v>
      </c>
      <c r="B2268" s="22" t="s">
        <v>932</v>
      </c>
      <c r="C2268" s="22" t="s">
        <v>8726</v>
      </c>
      <c r="D2268" s="82" t="s">
        <v>8813</v>
      </c>
      <c r="E2268" s="22" t="s">
        <v>8727</v>
      </c>
      <c r="F2268" s="22" t="s">
        <v>157</v>
      </c>
      <c r="G2268" s="22" t="s">
        <v>157</v>
      </c>
      <c r="H2268" s="22" t="s">
        <v>8729</v>
      </c>
      <c r="I2268" s="108" t="s">
        <v>8890</v>
      </c>
      <c r="J2268" s="22" t="s">
        <v>8891</v>
      </c>
      <c r="K2268" s="4">
        <f>IFERROR(__xludf.DUMMYFUNCTION("""COMPUTED_VALUE"""),11.0)</f>
        <v>11</v>
      </c>
      <c r="L2268" s="4" t="s">
        <v>8731</v>
      </c>
      <c r="M2268" s="4">
        <v>12.0</v>
      </c>
    </row>
    <row r="2269">
      <c r="A2269" s="85">
        <v>46251.0</v>
      </c>
      <c r="B2269" s="22" t="s">
        <v>932</v>
      </c>
      <c r="C2269" s="22" t="s">
        <v>8726</v>
      </c>
      <c r="D2269" s="82" t="s">
        <v>8813</v>
      </c>
      <c r="E2269" s="22" t="s">
        <v>8727</v>
      </c>
      <c r="F2269" s="22" t="s">
        <v>157</v>
      </c>
      <c r="G2269" s="22" t="s">
        <v>157</v>
      </c>
      <c r="H2269" s="22" t="s">
        <v>8729</v>
      </c>
      <c r="I2269" s="108" t="s">
        <v>8890</v>
      </c>
      <c r="J2269" s="22" t="s">
        <v>8891</v>
      </c>
      <c r="K2269" s="4">
        <f>IFERROR(__xludf.DUMMYFUNCTION("""COMPUTED_VALUE"""),11.0)</f>
        <v>11</v>
      </c>
      <c r="L2269" s="4" t="s">
        <v>8731</v>
      </c>
      <c r="M2269" s="4">
        <v>12.0</v>
      </c>
    </row>
    <row r="2270">
      <c r="A2270" s="85">
        <v>46252.0</v>
      </c>
      <c r="B2270" s="22" t="s">
        <v>932</v>
      </c>
      <c r="C2270" s="22" t="s">
        <v>8726</v>
      </c>
      <c r="D2270" s="82" t="s">
        <v>8813</v>
      </c>
      <c r="E2270" s="22" t="s">
        <v>8727</v>
      </c>
      <c r="F2270" s="22" t="s">
        <v>157</v>
      </c>
      <c r="G2270" s="22" t="s">
        <v>157</v>
      </c>
      <c r="H2270" s="22" t="s">
        <v>8729</v>
      </c>
      <c r="I2270" s="108" t="s">
        <v>8890</v>
      </c>
      <c r="J2270" s="22" t="s">
        <v>8891</v>
      </c>
      <c r="K2270" s="4">
        <f>IFERROR(__xludf.DUMMYFUNCTION("""COMPUTED_VALUE"""),12.0)</f>
        <v>12</v>
      </c>
      <c r="L2270" s="4" t="s">
        <v>8735</v>
      </c>
      <c r="M2270" s="4">
        <v>12.0</v>
      </c>
    </row>
    <row r="2271">
      <c r="A2271" s="85">
        <v>46253.0</v>
      </c>
      <c r="B2271" s="22" t="s">
        <v>932</v>
      </c>
      <c r="C2271" s="22" t="s">
        <v>8726</v>
      </c>
      <c r="D2271" s="82" t="s">
        <v>8813</v>
      </c>
      <c r="E2271" s="22" t="s">
        <v>8727</v>
      </c>
      <c r="F2271" s="22" t="s">
        <v>157</v>
      </c>
      <c r="G2271" s="22" t="s">
        <v>157</v>
      </c>
      <c r="H2271" s="22" t="s">
        <v>8729</v>
      </c>
      <c r="I2271" s="108" t="s">
        <v>8890</v>
      </c>
      <c r="J2271" s="22" t="s">
        <v>8891</v>
      </c>
      <c r="K2271" s="4">
        <f>IFERROR(__xludf.DUMMYFUNCTION("""COMPUTED_VALUE"""),13.0)</f>
        <v>13</v>
      </c>
      <c r="L2271" s="4" t="s">
        <v>8735</v>
      </c>
      <c r="M2271" s="4">
        <v>12.0</v>
      </c>
    </row>
    <row r="2272">
      <c r="A2272" s="85">
        <v>46254.0</v>
      </c>
      <c r="B2272" s="22" t="s">
        <v>932</v>
      </c>
      <c r="C2272" s="22" t="s">
        <v>8726</v>
      </c>
      <c r="D2272" s="82" t="s">
        <v>8813</v>
      </c>
      <c r="E2272" s="22" t="s">
        <v>8727</v>
      </c>
      <c r="F2272" s="22" t="s">
        <v>157</v>
      </c>
      <c r="G2272" s="22" t="s">
        <v>157</v>
      </c>
      <c r="H2272" s="22" t="s">
        <v>8729</v>
      </c>
      <c r="I2272" s="108" t="s">
        <v>8890</v>
      </c>
      <c r="J2272" s="22" t="s">
        <v>8891</v>
      </c>
      <c r="K2272" s="4">
        <f>IFERROR(__xludf.DUMMYFUNCTION("""COMPUTED_VALUE"""),11.0)</f>
        <v>11</v>
      </c>
      <c r="L2272" s="4" t="s">
        <v>8731</v>
      </c>
      <c r="M2272" s="4">
        <v>12.0</v>
      </c>
    </row>
    <row r="2273">
      <c r="A2273" s="85">
        <v>46255.0</v>
      </c>
      <c r="B2273" s="22" t="s">
        <v>932</v>
      </c>
      <c r="C2273" s="22" t="s">
        <v>8726</v>
      </c>
      <c r="D2273" s="82" t="s">
        <v>8813</v>
      </c>
      <c r="E2273" s="22" t="s">
        <v>8727</v>
      </c>
      <c r="F2273" s="22" t="s">
        <v>157</v>
      </c>
      <c r="G2273" s="22" t="s">
        <v>157</v>
      </c>
      <c r="H2273" s="22" t="s">
        <v>8729</v>
      </c>
      <c r="I2273" s="108" t="s">
        <v>8890</v>
      </c>
      <c r="J2273" s="22" t="s">
        <v>8891</v>
      </c>
      <c r="K2273" s="4">
        <f>IFERROR(__xludf.DUMMYFUNCTION("""COMPUTED_VALUE"""),11.0)</f>
        <v>11</v>
      </c>
      <c r="L2273" s="4" t="s">
        <v>8731</v>
      </c>
      <c r="M2273" s="4">
        <v>12.0</v>
      </c>
    </row>
    <row r="2274">
      <c r="A2274" s="85">
        <v>46256.0</v>
      </c>
      <c r="B2274" s="22" t="s">
        <v>932</v>
      </c>
      <c r="C2274" s="22" t="s">
        <v>8726</v>
      </c>
      <c r="D2274" s="82" t="s">
        <v>8813</v>
      </c>
      <c r="E2274" s="22" t="s">
        <v>8727</v>
      </c>
      <c r="F2274" s="22" t="s">
        <v>157</v>
      </c>
      <c r="G2274" s="22" t="s">
        <v>157</v>
      </c>
      <c r="H2274" s="22" t="s">
        <v>8729</v>
      </c>
      <c r="I2274" s="108" t="s">
        <v>8890</v>
      </c>
      <c r="J2274" s="22" t="s">
        <v>8891</v>
      </c>
      <c r="K2274" s="4">
        <f>IFERROR(__xludf.DUMMYFUNCTION("""COMPUTED_VALUE"""),11.0)</f>
        <v>11</v>
      </c>
      <c r="L2274" s="4" t="s">
        <v>8731</v>
      </c>
      <c r="M2274" s="4">
        <v>12.0</v>
      </c>
    </row>
    <row r="2275">
      <c r="A2275" s="85">
        <v>46257.0</v>
      </c>
      <c r="B2275" s="22" t="s">
        <v>932</v>
      </c>
      <c r="C2275" s="22" t="s">
        <v>8726</v>
      </c>
      <c r="D2275" s="82" t="s">
        <v>8813</v>
      </c>
      <c r="E2275" s="22" t="s">
        <v>8727</v>
      </c>
      <c r="F2275" s="22" t="s">
        <v>157</v>
      </c>
      <c r="G2275" s="22" t="s">
        <v>157</v>
      </c>
      <c r="H2275" s="22" t="s">
        <v>8729</v>
      </c>
      <c r="I2275" s="108" t="s">
        <v>8890</v>
      </c>
      <c r="J2275" s="22" t="s">
        <v>8891</v>
      </c>
      <c r="K2275" s="4">
        <f>IFERROR(__xludf.DUMMYFUNCTION("""COMPUTED_VALUE"""),11.0)</f>
        <v>11</v>
      </c>
      <c r="L2275" s="4" t="s">
        <v>8731</v>
      </c>
      <c r="M2275" s="4">
        <v>12.0</v>
      </c>
    </row>
    <row r="2276">
      <c r="A2276" s="85">
        <v>46258.0</v>
      </c>
      <c r="B2276" s="22" t="s">
        <v>932</v>
      </c>
      <c r="C2276" s="22" t="s">
        <v>8726</v>
      </c>
      <c r="D2276" s="82" t="s">
        <v>8813</v>
      </c>
      <c r="E2276" s="22" t="s">
        <v>8727</v>
      </c>
      <c r="F2276" s="22" t="s">
        <v>157</v>
      </c>
      <c r="G2276" s="22" t="s">
        <v>157</v>
      </c>
      <c r="H2276" s="22" t="s">
        <v>8729</v>
      </c>
      <c r="I2276" s="108" t="s">
        <v>8890</v>
      </c>
      <c r="J2276" s="22" t="s">
        <v>8891</v>
      </c>
      <c r="K2276" s="4">
        <f>IFERROR(__xludf.DUMMYFUNCTION("""COMPUTED_VALUE"""),11.0)</f>
        <v>11</v>
      </c>
      <c r="L2276" s="4" t="s">
        <v>8731</v>
      </c>
      <c r="M2276" s="4">
        <v>12.0</v>
      </c>
    </row>
    <row r="2277">
      <c r="A2277" s="85">
        <v>46259.0</v>
      </c>
      <c r="B2277" s="22" t="s">
        <v>932</v>
      </c>
      <c r="C2277" s="22" t="s">
        <v>8726</v>
      </c>
      <c r="D2277" s="82" t="s">
        <v>8813</v>
      </c>
      <c r="E2277" s="22" t="s">
        <v>8727</v>
      </c>
      <c r="F2277" s="22" t="s">
        <v>157</v>
      </c>
      <c r="G2277" s="22" t="s">
        <v>157</v>
      </c>
      <c r="H2277" s="22" t="s">
        <v>8729</v>
      </c>
      <c r="I2277" s="108" t="s">
        <v>8890</v>
      </c>
      <c r="J2277" s="22" t="s">
        <v>8891</v>
      </c>
      <c r="K2277" s="4">
        <f>IFERROR(__xludf.DUMMYFUNCTION("""COMPUTED_VALUE"""),11.0)</f>
        <v>11</v>
      </c>
      <c r="L2277" s="4" t="s">
        <v>8731</v>
      </c>
      <c r="M2277" s="4">
        <v>12.0</v>
      </c>
    </row>
    <row r="2278">
      <c r="A2278" s="85">
        <v>46260.0</v>
      </c>
      <c r="B2278" s="22" t="s">
        <v>932</v>
      </c>
      <c r="C2278" s="22" t="s">
        <v>8726</v>
      </c>
      <c r="D2278" s="82" t="s">
        <v>8813</v>
      </c>
      <c r="E2278" s="22" t="s">
        <v>8727</v>
      </c>
      <c r="F2278" s="22" t="s">
        <v>157</v>
      </c>
      <c r="G2278" s="22" t="s">
        <v>157</v>
      </c>
      <c r="H2278" s="22" t="s">
        <v>8729</v>
      </c>
      <c r="I2278" s="108" t="s">
        <v>8890</v>
      </c>
      <c r="J2278" s="22" t="s">
        <v>8891</v>
      </c>
      <c r="K2278" s="4">
        <f>IFERROR(__xludf.DUMMYFUNCTION("""COMPUTED_VALUE"""),11.0)</f>
        <v>11</v>
      </c>
      <c r="L2278" s="4" t="s">
        <v>8731</v>
      </c>
      <c r="M2278" s="4">
        <v>12.0</v>
      </c>
    </row>
    <row r="2279">
      <c r="A2279" s="85">
        <v>46261.0</v>
      </c>
      <c r="B2279" s="22" t="s">
        <v>932</v>
      </c>
      <c r="C2279" s="22" t="s">
        <v>8726</v>
      </c>
      <c r="D2279" s="82" t="s">
        <v>151</v>
      </c>
      <c r="E2279" s="22" t="s">
        <v>8915</v>
      </c>
      <c r="F2279" s="106" t="s">
        <v>1615</v>
      </c>
      <c r="G2279" s="106" t="s">
        <v>1616</v>
      </c>
      <c r="H2279" s="22" t="s">
        <v>8738</v>
      </c>
      <c r="I2279" s="108" t="s">
        <v>8890</v>
      </c>
      <c r="J2279" s="22" t="s">
        <v>8904</v>
      </c>
      <c r="K2279" s="4">
        <f>IFERROR(__xludf.DUMMYFUNCTION("""COMPUTED_VALUE"""),11.0)</f>
        <v>11</v>
      </c>
      <c r="L2279" s="4" t="s">
        <v>8731</v>
      </c>
      <c r="M2279" s="4">
        <v>12.0</v>
      </c>
    </row>
    <row r="2280">
      <c r="A2280" s="85">
        <v>46262.0</v>
      </c>
      <c r="B2280" s="22" t="s">
        <v>932</v>
      </c>
      <c r="C2280" s="22" t="s">
        <v>8726</v>
      </c>
      <c r="D2280" s="82" t="s">
        <v>8813</v>
      </c>
      <c r="E2280" s="22" t="s">
        <v>8727</v>
      </c>
      <c r="F2280" s="22" t="s">
        <v>157</v>
      </c>
      <c r="G2280" s="22" t="s">
        <v>157</v>
      </c>
      <c r="H2280" s="22" t="s">
        <v>8729</v>
      </c>
      <c r="I2280" s="108" t="s">
        <v>8890</v>
      </c>
      <c r="J2280" s="22" t="s">
        <v>8891</v>
      </c>
      <c r="K2280" s="4">
        <f>IFERROR(__xludf.DUMMYFUNCTION("""COMPUTED_VALUE"""),11.0)</f>
        <v>11</v>
      </c>
      <c r="L2280" s="4" t="s">
        <v>8731</v>
      </c>
      <c r="M2280" s="4">
        <v>12.0</v>
      </c>
    </row>
    <row r="2281">
      <c r="A2281" s="85">
        <v>46263.0</v>
      </c>
      <c r="B2281" s="22" t="s">
        <v>932</v>
      </c>
      <c r="C2281" s="22" t="s">
        <v>8726</v>
      </c>
      <c r="D2281" s="82" t="s">
        <v>8813</v>
      </c>
      <c r="E2281" s="22" t="s">
        <v>8727</v>
      </c>
      <c r="F2281" s="22" t="s">
        <v>157</v>
      </c>
      <c r="G2281" s="22" t="s">
        <v>157</v>
      </c>
      <c r="H2281" s="22" t="s">
        <v>8729</v>
      </c>
      <c r="I2281" s="108" t="s">
        <v>8890</v>
      </c>
      <c r="J2281" s="22" t="s">
        <v>8891</v>
      </c>
      <c r="K2281" s="4">
        <f>IFERROR(__xludf.DUMMYFUNCTION("""COMPUTED_VALUE"""),12.0)</f>
        <v>12</v>
      </c>
      <c r="L2281" s="4" t="s">
        <v>8735</v>
      </c>
      <c r="M2281" s="4">
        <v>12.0</v>
      </c>
    </row>
    <row r="2282">
      <c r="A2282" s="85">
        <v>46264.0</v>
      </c>
      <c r="B2282" s="22" t="s">
        <v>932</v>
      </c>
      <c r="C2282" s="22" t="s">
        <v>8726</v>
      </c>
      <c r="D2282" s="82" t="s">
        <v>8813</v>
      </c>
      <c r="E2282" s="22" t="s">
        <v>8727</v>
      </c>
      <c r="F2282" s="22" t="s">
        <v>157</v>
      </c>
      <c r="G2282" s="22" t="s">
        <v>157</v>
      </c>
      <c r="H2282" s="22" t="s">
        <v>8729</v>
      </c>
      <c r="I2282" s="108" t="s">
        <v>8890</v>
      </c>
      <c r="J2282" s="22" t="s">
        <v>8891</v>
      </c>
      <c r="K2282" s="4">
        <f>IFERROR(__xludf.DUMMYFUNCTION("""COMPUTED_VALUE"""),12.0)</f>
        <v>12</v>
      </c>
      <c r="L2282" s="4" t="s">
        <v>8735</v>
      </c>
      <c r="M2282" s="4">
        <v>12.0</v>
      </c>
    </row>
    <row r="2283">
      <c r="A2283" s="85">
        <v>46265.0</v>
      </c>
      <c r="B2283" s="22" t="s">
        <v>932</v>
      </c>
      <c r="C2283" s="22" t="s">
        <v>8726</v>
      </c>
      <c r="D2283" s="82" t="s">
        <v>8813</v>
      </c>
      <c r="E2283" s="22" t="s">
        <v>8727</v>
      </c>
      <c r="F2283" s="22" t="s">
        <v>157</v>
      </c>
      <c r="G2283" s="22" t="s">
        <v>157</v>
      </c>
      <c r="H2283" s="22" t="s">
        <v>8729</v>
      </c>
      <c r="I2283" s="108" t="s">
        <v>8890</v>
      </c>
      <c r="J2283" s="22" t="s">
        <v>8891</v>
      </c>
      <c r="K2283" s="4">
        <f>IFERROR(__xludf.DUMMYFUNCTION("""COMPUTED_VALUE"""),11.0)</f>
        <v>11</v>
      </c>
      <c r="L2283" s="4" t="s">
        <v>8731</v>
      </c>
      <c r="M2283" s="4">
        <v>12.0</v>
      </c>
    </row>
    <row r="2284">
      <c r="A2284" s="85">
        <v>46266.0</v>
      </c>
      <c r="B2284" s="22" t="s">
        <v>932</v>
      </c>
      <c r="C2284" s="22" t="s">
        <v>8726</v>
      </c>
      <c r="D2284" s="82" t="s">
        <v>8813</v>
      </c>
      <c r="E2284" s="22" t="s">
        <v>8727</v>
      </c>
      <c r="F2284" s="22" t="s">
        <v>157</v>
      </c>
      <c r="G2284" s="22" t="s">
        <v>157</v>
      </c>
      <c r="H2284" s="22" t="s">
        <v>8729</v>
      </c>
      <c r="I2284" s="108" t="s">
        <v>8890</v>
      </c>
      <c r="J2284" s="22" t="s">
        <v>8891</v>
      </c>
      <c r="K2284" s="4">
        <f>IFERROR(__xludf.DUMMYFUNCTION("""COMPUTED_VALUE"""),11.0)</f>
        <v>11</v>
      </c>
      <c r="L2284" s="4" t="s">
        <v>8731</v>
      </c>
      <c r="M2284" s="4">
        <v>12.0</v>
      </c>
    </row>
    <row r="2285">
      <c r="A2285" s="85">
        <v>46267.0</v>
      </c>
      <c r="B2285" s="22" t="s">
        <v>932</v>
      </c>
      <c r="C2285" s="22" t="s">
        <v>8726</v>
      </c>
      <c r="D2285" s="82" t="s">
        <v>8813</v>
      </c>
      <c r="E2285" s="22" t="s">
        <v>8727</v>
      </c>
      <c r="F2285" s="22" t="s">
        <v>157</v>
      </c>
      <c r="G2285" s="22" t="s">
        <v>157</v>
      </c>
      <c r="H2285" s="22" t="s">
        <v>8729</v>
      </c>
      <c r="I2285" s="108" t="s">
        <v>8890</v>
      </c>
      <c r="J2285" s="22" t="s">
        <v>8891</v>
      </c>
      <c r="K2285" s="4">
        <f>IFERROR(__xludf.DUMMYFUNCTION("""COMPUTED_VALUE"""),11.0)</f>
        <v>11</v>
      </c>
      <c r="L2285" s="4" t="s">
        <v>8731</v>
      </c>
      <c r="M2285" s="4">
        <v>12.0</v>
      </c>
    </row>
    <row r="2286">
      <c r="A2286" s="85">
        <v>46268.0</v>
      </c>
      <c r="B2286" s="22" t="s">
        <v>932</v>
      </c>
      <c r="C2286" s="22" t="s">
        <v>8726</v>
      </c>
      <c r="D2286" s="82" t="s">
        <v>8813</v>
      </c>
      <c r="E2286" s="22" t="s">
        <v>8727</v>
      </c>
      <c r="F2286" s="22" t="s">
        <v>157</v>
      </c>
      <c r="G2286" s="22" t="s">
        <v>157</v>
      </c>
      <c r="H2286" s="22" t="s">
        <v>8729</v>
      </c>
      <c r="I2286" s="108" t="s">
        <v>8890</v>
      </c>
      <c r="J2286" s="22" t="s">
        <v>8891</v>
      </c>
      <c r="K2286" s="4">
        <f>IFERROR(__xludf.DUMMYFUNCTION("""COMPUTED_VALUE"""),11.0)</f>
        <v>11</v>
      </c>
      <c r="L2286" s="4" t="s">
        <v>8731</v>
      </c>
      <c r="M2286" s="4">
        <v>12.0</v>
      </c>
    </row>
    <row r="2287">
      <c r="A2287" s="85">
        <v>46269.0</v>
      </c>
      <c r="B2287" s="22" t="s">
        <v>932</v>
      </c>
      <c r="C2287" s="22" t="s">
        <v>8726</v>
      </c>
      <c r="D2287" s="82" t="s">
        <v>8813</v>
      </c>
      <c r="E2287" s="22" t="s">
        <v>8727</v>
      </c>
      <c r="F2287" s="22" t="s">
        <v>157</v>
      </c>
      <c r="G2287" s="22" t="s">
        <v>157</v>
      </c>
      <c r="H2287" s="22" t="s">
        <v>8729</v>
      </c>
      <c r="I2287" s="108" t="s">
        <v>8890</v>
      </c>
      <c r="J2287" s="22" t="s">
        <v>8891</v>
      </c>
      <c r="K2287" s="4">
        <f>IFERROR(__xludf.DUMMYFUNCTION("""COMPUTED_VALUE"""),11.0)</f>
        <v>11</v>
      </c>
      <c r="L2287" s="4" t="s">
        <v>8731</v>
      </c>
      <c r="M2287" s="4">
        <v>12.0</v>
      </c>
    </row>
    <row r="2288">
      <c r="A2288" s="85">
        <v>46270.0</v>
      </c>
      <c r="B2288" s="22" t="s">
        <v>932</v>
      </c>
      <c r="C2288" s="22" t="s">
        <v>8726</v>
      </c>
      <c r="D2288" s="82" t="s">
        <v>8813</v>
      </c>
      <c r="E2288" s="22" t="s">
        <v>8727</v>
      </c>
      <c r="F2288" s="22" t="s">
        <v>157</v>
      </c>
      <c r="G2288" s="22" t="s">
        <v>157</v>
      </c>
      <c r="H2288" s="22" t="s">
        <v>8729</v>
      </c>
      <c r="I2288" s="108" t="s">
        <v>8890</v>
      </c>
      <c r="J2288" s="22" t="s">
        <v>8891</v>
      </c>
      <c r="K2288" s="4">
        <f>IFERROR(__xludf.DUMMYFUNCTION("""COMPUTED_VALUE"""),13.0)</f>
        <v>13</v>
      </c>
      <c r="L2288" s="4" t="s">
        <v>8735</v>
      </c>
      <c r="M2288" s="4">
        <v>12.0</v>
      </c>
    </row>
    <row r="2289">
      <c r="A2289" s="85">
        <v>46271.0</v>
      </c>
      <c r="B2289" s="22" t="s">
        <v>932</v>
      </c>
      <c r="C2289" s="22" t="s">
        <v>8726</v>
      </c>
      <c r="D2289" s="82" t="s">
        <v>8813</v>
      </c>
      <c r="E2289" s="22" t="s">
        <v>8727</v>
      </c>
      <c r="F2289" s="22" t="s">
        <v>157</v>
      </c>
      <c r="G2289" s="22" t="s">
        <v>157</v>
      </c>
      <c r="H2289" s="22" t="s">
        <v>8729</v>
      </c>
      <c r="I2289" s="108" t="s">
        <v>8890</v>
      </c>
      <c r="J2289" s="22" t="s">
        <v>8891</v>
      </c>
      <c r="K2289" s="4">
        <f>IFERROR(__xludf.DUMMYFUNCTION("""COMPUTED_VALUE"""),12.0)</f>
        <v>12</v>
      </c>
      <c r="L2289" s="4" t="s">
        <v>8735</v>
      </c>
      <c r="M2289" s="4">
        <v>12.0</v>
      </c>
    </row>
    <row r="2290">
      <c r="A2290" s="85">
        <v>46272.0</v>
      </c>
      <c r="B2290" s="22" t="s">
        <v>932</v>
      </c>
      <c r="C2290" s="22" t="s">
        <v>8726</v>
      </c>
      <c r="D2290" s="82" t="s">
        <v>8813</v>
      </c>
      <c r="E2290" s="22" t="s">
        <v>8727</v>
      </c>
      <c r="F2290" s="22" t="s">
        <v>157</v>
      </c>
      <c r="G2290" s="22" t="s">
        <v>157</v>
      </c>
      <c r="H2290" s="22" t="s">
        <v>8729</v>
      </c>
      <c r="I2290" s="108" t="s">
        <v>8890</v>
      </c>
      <c r="J2290" s="22" t="s">
        <v>8891</v>
      </c>
      <c r="K2290" s="4">
        <f>IFERROR(__xludf.DUMMYFUNCTION("""COMPUTED_VALUE"""),11.0)</f>
        <v>11</v>
      </c>
      <c r="L2290" s="4" t="s">
        <v>8731</v>
      </c>
      <c r="M2290" s="4">
        <v>12.0</v>
      </c>
    </row>
    <row r="2291">
      <c r="A2291" s="85">
        <v>46273.0</v>
      </c>
      <c r="B2291" s="22" t="s">
        <v>932</v>
      </c>
      <c r="C2291" s="22" t="s">
        <v>8726</v>
      </c>
      <c r="D2291" s="82" t="s">
        <v>8813</v>
      </c>
      <c r="E2291" s="22" t="s">
        <v>8727</v>
      </c>
      <c r="F2291" s="22" t="s">
        <v>157</v>
      </c>
      <c r="G2291" s="22" t="s">
        <v>157</v>
      </c>
      <c r="H2291" s="22" t="s">
        <v>8729</v>
      </c>
      <c r="I2291" s="108" t="s">
        <v>8890</v>
      </c>
      <c r="J2291" s="22" t="s">
        <v>8891</v>
      </c>
      <c r="K2291" s="4">
        <f>IFERROR(__xludf.DUMMYFUNCTION("""COMPUTED_VALUE"""),11.0)</f>
        <v>11</v>
      </c>
      <c r="L2291" s="4" t="s">
        <v>8731</v>
      </c>
      <c r="M2291" s="4">
        <v>12.0</v>
      </c>
    </row>
    <row r="2292">
      <c r="A2292" s="85">
        <v>46274.0</v>
      </c>
      <c r="B2292" s="22" t="s">
        <v>932</v>
      </c>
      <c r="C2292" s="22" t="s">
        <v>8726</v>
      </c>
      <c r="D2292" s="82" t="s">
        <v>8813</v>
      </c>
      <c r="E2292" s="22" t="s">
        <v>8727</v>
      </c>
      <c r="F2292" s="22" t="s">
        <v>157</v>
      </c>
      <c r="G2292" s="22" t="s">
        <v>157</v>
      </c>
      <c r="H2292" s="22" t="s">
        <v>8729</v>
      </c>
      <c r="I2292" s="108" t="s">
        <v>8890</v>
      </c>
      <c r="J2292" s="22" t="s">
        <v>8891</v>
      </c>
      <c r="K2292" s="4">
        <f>IFERROR(__xludf.DUMMYFUNCTION("""COMPUTED_VALUE"""),11.0)</f>
        <v>11</v>
      </c>
      <c r="L2292" s="4" t="s">
        <v>8731</v>
      </c>
      <c r="M2292" s="4">
        <v>12.0</v>
      </c>
    </row>
    <row r="2293">
      <c r="A2293" s="85">
        <v>46275.0</v>
      </c>
      <c r="B2293" s="22" t="s">
        <v>932</v>
      </c>
      <c r="C2293" s="22" t="s">
        <v>8726</v>
      </c>
      <c r="D2293" s="82" t="s">
        <v>8813</v>
      </c>
      <c r="E2293" s="22" t="s">
        <v>8727</v>
      </c>
      <c r="F2293" s="22" t="s">
        <v>157</v>
      </c>
      <c r="G2293" s="22" t="s">
        <v>157</v>
      </c>
      <c r="H2293" s="22" t="s">
        <v>8729</v>
      </c>
      <c r="I2293" s="108" t="s">
        <v>8890</v>
      </c>
      <c r="J2293" s="22" t="s">
        <v>8891</v>
      </c>
      <c r="K2293" s="4">
        <f>IFERROR(__xludf.DUMMYFUNCTION("""COMPUTED_VALUE"""),11.0)</f>
        <v>11</v>
      </c>
      <c r="L2293" s="4" t="s">
        <v>8731</v>
      </c>
      <c r="M2293" s="4">
        <v>12.0</v>
      </c>
    </row>
    <row r="2294">
      <c r="A2294" s="85">
        <v>46276.0</v>
      </c>
      <c r="B2294" s="22" t="s">
        <v>932</v>
      </c>
      <c r="C2294" s="22" t="s">
        <v>8726</v>
      </c>
      <c r="D2294" s="82" t="s">
        <v>8813</v>
      </c>
      <c r="E2294" s="22" t="s">
        <v>8727</v>
      </c>
      <c r="F2294" s="22" t="s">
        <v>157</v>
      </c>
      <c r="G2294" s="22" t="s">
        <v>157</v>
      </c>
      <c r="H2294" s="22" t="s">
        <v>8729</v>
      </c>
      <c r="I2294" s="108" t="s">
        <v>8890</v>
      </c>
      <c r="J2294" s="22" t="s">
        <v>8891</v>
      </c>
      <c r="K2294" s="4">
        <f>IFERROR(__xludf.DUMMYFUNCTION("""COMPUTED_VALUE"""),11.0)</f>
        <v>11</v>
      </c>
      <c r="L2294" s="4" t="s">
        <v>8731</v>
      </c>
      <c r="M2294" s="4">
        <v>12.0</v>
      </c>
    </row>
    <row r="2295">
      <c r="A2295" s="85">
        <v>46277.0</v>
      </c>
      <c r="B2295" s="22" t="s">
        <v>932</v>
      </c>
      <c r="C2295" s="22" t="s">
        <v>8726</v>
      </c>
      <c r="D2295" s="82" t="s">
        <v>151</v>
      </c>
      <c r="E2295" s="22" t="s">
        <v>8916</v>
      </c>
      <c r="F2295" s="106" t="s">
        <v>1685</v>
      </c>
      <c r="G2295" s="106" t="s">
        <v>1686</v>
      </c>
      <c r="H2295" s="22" t="s">
        <v>8738</v>
      </c>
      <c r="I2295" s="108" t="s">
        <v>8890</v>
      </c>
      <c r="J2295" s="22" t="s">
        <v>8904</v>
      </c>
      <c r="K2295" s="4">
        <f>IFERROR(__xludf.DUMMYFUNCTION("""COMPUTED_VALUE"""),12.0)</f>
        <v>12</v>
      </c>
      <c r="L2295" s="4" t="s">
        <v>8735</v>
      </c>
      <c r="M2295" s="4">
        <v>12.0</v>
      </c>
    </row>
    <row r="2296">
      <c r="A2296" s="85">
        <v>46278.0</v>
      </c>
      <c r="B2296" s="22" t="s">
        <v>932</v>
      </c>
      <c r="C2296" s="22" t="s">
        <v>8726</v>
      </c>
      <c r="D2296" s="82" t="s">
        <v>8813</v>
      </c>
      <c r="E2296" s="22" t="s">
        <v>8727</v>
      </c>
      <c r="F2296" s="22" t="s">
        <v>157</v>
      </c>
      <c r="G2296" s="22" t="s">
        <v>157</v>
      </c>
      <c r="H2296" s="22" t="s">
        <v>8729</v>
      </c>
      <c r="I2296" s="108" t="s">
        <v>8890</v>
      </c>
      <c r="J2296" s="22" t="s">
        <v>8891</v>
      </c>
      <c r="K2296" s="4">
        <f>IFERROR(__xludf.DUMMYFUNCTION("""COMPUTED_VALUE"""),12.0)</f>
        <v>12</v>
      </c>
      <c r="L2296" s="4" t="s">
        <v>8735</v>
      </c>
      <c r="M2296" s="4">
        <v>12.0</v>
      </c>
    </row>
    <row r="2297">
      <c r="A2297" s="85">
        <v>46279.0</v>
      </c>
      <c r="B2297" s="22" t="s">
        <v>932</v>
      </c>
      <c r="C2297" s="22" t="s">
        <v>8726</v>
      </c>
      <c r="D2297" s="82" t="s">
        <v>8813</v>
      </c>
      <c r="E2297" s="22" t="s">
        <v>8727</v>
      </c>
      <c r="F2297" s="22" t="s">
        <v>157</v>
      </c>
      <c r="G2297" s="22" t="s">
        <v>157</v>
      </c>
      <c r="H2297" s="22" t="s">
        <v>8729</v>
      </c>
      <c r="I2297" s="108" t="s">
        <v>8890</v>
      </c>
      <c r="J2297" s="22" t="s">
        <v>8891</v>
      </c>
      <c r="K2297" s="4">
        <f>IFERROR(__xludf.DUMMYFUNCTION("""COMPUTED_VALUE"""),11.0)</f>
        <v>11</v>
      </c>
      <c r="L2297" s="4" t="s">
        <v>8731</v>
      </c>
      <c r="M2297" s="4">
        <v>12.0</v>
      </c>
    </row>
    <row r="2298">
      <c r="A2298" s="85">
        <v>46280.0</v>
      </c>
      <c r="B2298" s="22" t="s">
        <v>932</v>
      </c>
      <c r="C2298" s="22" t="s">
        <v>8726</v>
      </c>
      <c r="D2298" s="82" t="s">
        <v>8813</v>
      </c>
      <c r="E2298" s="22" t="s">
        <v>8727</v>
      </c>
      <c r="F2298" s="22" t="s">
        <v>157</v>
      </c>
      <c r="G2298" s="22" t="s">
        <v>157</v>
      </c>
      <c r="H2298" s="22" t="s">
        <v>8729</v>
      </c>
      <c r="I2298" s="108" t="s">
        <v>8890</v>
      </c>
      <c r="J2298" s="22" t="s">
        <v>8891</v>
      </c>
      <c r="K2298" s="4">
        <f>IFERROR(__xludf.DUMMYFUNCTION("""COMPUTED_VALUE"""),12.0)</f>
        <v>12</v>
      </c>
      <c r="L2298" s="4" t="s">
        <v>8735</v>
      </c>
      <c r="M2298" s="4">
        <v>12.0</v>
      </c>
    </row>
    <row r="2299">
      <c r="A2299" s="85">
        <v>46281.0</v>
      </c>
      <c r="B2299" s="22" t="s">
        <v>932</v>
      </c>
      <c r="C2299" s="22" t="s">
        <v>8726</v>
      </c>
      <c r="D2299" s="82" t="s">
        <v>151</v>
      </c>
      <c r="E2299" s="22" t="s">
        <v>8917</v>
      </c>
      <c r="F2299" s="22" t="s">
        <v>157</v>
      </c>
      <c r="G2299" s="106" t="s">
        <v>2357</v>
      </c>
      <c r="H2299" s="22" t="s">
        <v>8738</v>
      </c>
      <c r="I2299" s="108" t="s">
        <v>8910</v>
      </c>
      <c r="J2299" s="22" t="s">
        <v>8918</v>
      </c>
      <c r="K2299" s="4">
        <f>IFERROR(__xludf.DUMMYFUNCTION("""COMPUTED_VALUE"""),12.0)</f>
        <v>12</v>
      </c>
      <c r="L2299" s="4" t="s">
        <v>8735</v>
      </c>
      <c r="M2299" s="4">
        <v>12.0</v>
      </c>
    </row>
    <row r="2300">
      <c r="A2300" s="85">
        <v>46282.0</v>
      </c>
      <c r="B2300" s="22" t="s">
        <v>932</v>
      </c>
      <c r="C2300" s="22" t="s">
        <v>8726</v>
      </c>
      <c r="D2300" s="82" t="s">
        <v>151</v>
      </c>
      <c r="E2300" s="22" t="s">
        <v>8919</v>
      </c>
      <c r="F2300" s="106" t="s">
        <v>1701</v>
      </c>
      <c r="G2300" s="106" t="s">
        <v>1702</v>
      </c>
      <c r="H2300" s="22" t="s">
        <v>8738</v>
      </c>
      <c r="I2300" s="108" t="s">
        <v>8890</v>
      </c>
      <c r="J2300" s="22" t="s">
        <v>8904</v>
      </c>
      <c r="K2300" s="4">
        <f>IFERROR(__xludf.DUMMYFUNCTION("""COMPUTED_VALUE"""),12.0)</f>
        <v>12</v>
      </c>
      <c r="L2300" s="4" t="s">
        <v>8735</v>
      </c>
      <c r="M2300" s="4">
        <v>12.0</v>
      </c>
    </row>
    <row r="2301">
      <c r="A2301" s="85">
        <v>46283.0</v>
      </c>
      <c r="B2301" s="22" t="s">
        <v>932</v>
      </c>
      <c r="C2301" s="22" t="s">
        <v>8726</v>
      </c>
      <c r="D2301" s="82" t="s">
        <v>8813</v>
      </c>
      <c r="E2301" s="22" t="s">
        <v>8727</v>
      </c>
      <c r="F2301" s="22" t="s">
        <v>157</v>
      </c>
      <c r="G2301" s="22" t="s">
        <v>157</v>
      </c>
      <c r="H2301" s="22" t="s">
        <v>8729</v>
      </c>
      <c r="I2301" s="108" t="s">
        <v>8890</v>
      </c>
      <c r="J2301" s="22" t="s">
        <v>8891</v>
      </c>
      <c r="K2301" s="4">
        <f>IFERROR(__xludf.DUMMYFUNCTION("""COMPUTED_VALUE"""),11.0)</f>
        <v>11</v>
      </c>
      <c r="L2301" s="4" t="s">
        <v>8731</v>
      </c>
      <c r="M2301" s="4">
        <v>12.0</v>
      </c>
    </row>
    <row r="2302">
      <c r="A2302" s="85">
        <v>46284.0</v>
      </c>
      <c r="B2302" s="22" t="s">
        <v>932</v>
      </c>
      <c r="C2302" s="22" t="s">
        <v>8726</v>
      </c>
      <c r="D2302" s="82" t="s">
        <v>8813</v>
      </c>
      <c r="E2302" s="22" t="s">
        <v>8727</v>
      </c>
      <c r="F2302" s="22" t="s">
        <v>157</v>
      </c>
      <c r="G2302" s="22" t="s">
        <v>157</v>
      </c>
      <c r="H2302" s="22" t="s">
        <v>8729</v>
      </c>
      <c r="I2302" s="108" t="s">
        <v>8890</v>
      </c>
      <c r="J2302" s="22" t="s">
        <v>8891</v>
      </c>
      <c r="K2302" s="4">
        <f>IFERROR(__xludf.DUMMYFUNCTION("""COMPUTED_VALUE"""),12.0)</f>
        <v>12</v>
      </c>
      <c r="L2302" s="4" t="s">
        <v>8735</v>
      </c>
      <c r="M2302" s="4">
        <v>12.0</v>
      </c>
    </row>
    <row r="2303">
      <c r="A2303" s="85">
        <v>46285.0</v>
      </c>
      <c r="B2303" s="22" t="s">
        <v>932</v>
      </c>
      <c r="C2303" s="22" t="s">
        <v>8726</v>
      </c>
      <c r="D2303" s="82" t="s">
        <v>8813</v>
      </c>
      <c r="E2303" s="22" t="s">
        <v>8727</v>
      </c>
      <c r="F2303" s="22" t="s">
        <v>157</v>
      </c>
      <c r="G2303" s="22" t="s">
        <v>157</v>
      </c>
      <c r="H2303" s="22" t="s">
        <v>8729</v>
      </c>
      <c r="I2303" s="108" t="s">
        <v>8890</v>
      </c>
      <c r="J2303" s="22" t="s">
        <v>8891</v>
      </c>
      <c r="K2303" s="4">
        <f>IFERROR(__xludf.DUMMYFUNCTION("""COMPUTED_VALUE"""),12.0)</f>
        <v>12</v>
      </c>
      <c r="L2303" s="4" t="s">
        <v>8735</v>
      </c>
      <c r="M2303" s="4">
        <v>12.0</v>
      </c>
    </row>
    <row r="2304">
      <c r="A2304" s="85">
        <v>46286.0</v>
      </c>
      <c r="B2304" s="22" t="s">
        <v>932</v>
      </c>
      <c r="C2304" s="22" t="s">
        <v>8726</v>
      </c>
      <c r="D2304" s="82" t="s">
        <v>8813</v>
      </c>
      <c r="E2304" s="22" t="s">
        <v>8727</v>
      </c>
      <c r="F2304" s="22" t="s">
        <v>157</v>
      </c>
      <c r="G2304" s="22" t="s">
        <v>157</v>
      </c>
      <c r="H2304" s="22" t="s">
        <v>8729</v>
      </c>
      <c r="I2304" s="108" t="s">
        <v>8890</v>
      </c>
      <c r="J2304" s="22" t="s">
        <v>8891</v>
      </c>
      <c r="K2304" s="4">
        <f>IFERROR(__xludf.DUMMYFUNCTION("""COMPUTED_VALUE"""),11.0)</f>
        <v>11</v>
      </c>
      <c r="L2304" s="4" t="s">
        <v>8731</v>
      </c>
      <c r="M2304" s="4">
        <v>12.0</v>
      </c>
    </row>
    <row r="2305">
      <c r="A2305" s="85">
        <v>46287.0</v>
      </c>
      <c r="B2305" s="22" t="s">
        <v>932</v>
      </c>
      <c r="C2305" s="22" t="s">
        <v>8726</v>
      </c>
      <c r="D2305" s="82" t="s">
        <v>8813</v>
      </c>
      <c r="E2305" s="22" t="s">
        <v>8727</v>
      </c>
      <c r="F2305" s="22" t="s">
        <v>157</v>
      </c>
      <c r="G2305" s="22" t="s">
        <v>157</v>
      </c>
      <c r="H2305" s="22" t="s">
        <v>8729</v>
      </c>
      <c r="I2305" s="108" t="s">
        <v>8890</v>
      </c>
      <c r="J2305" s="22" t="s">
        <v>8891</v>
      </c>
      <c r="K2305" s="4">
        <f>IFERROR(__xludf.DUMMYFUNCTION("""COMPUTED_VALUE"""),11.0)</f>
        <v>11</v>
      </c>
      <c r="L2305" s="4" t="s">
        <v>8731</v>
      </c>
      <c r="M2305" s="4">
        <v>12.0</v>
      </c>
    </row>
    <row r="2306">
      <c r="A2306" s="85">
        <v>46288.0</v>
      </c>
      <c r="B2306" s="22" t="s">
        <v>932</v>
      </c>
      <c r="C2306" s="22" t="s">
        <v>8726</v>
      </c>
      <c r="D2306" s="82" t="s">
        <v>8813</v>
      </c>
      <c r="E2306" s="22" t="s">
        <v>8727</v>
      </c>
      <c r="F2306" s="22" t="s">
        <v>157</v>
      </c>
      <c r="G2306" s="22" t="s">
        <v>157</v>
      </c>
      <c r="H2306" s="22" t="s">
        <v>8729</v>
      </c>
      <c r="I2306" s="108" t="s">
        <v>8890</v>
      </c>
      <c r="J2306" s="22" t="s">
        <v>8891</v>
      </c>
      <c r="K2306" s="4">
        <f>IFERROR(__xludf.DUMMYFUNCTION("""COMPUTED_VALUE"""),11.0)</f>
        <v>11</v>
      </c>
      <c r="L2306" s="4" t="s">
        <v>8731</v>
      </c>
      <c r="M2306" s="4">
        <v>12.0</v>
      </c>
    </row>
    <row r="2307">
      <c r="A2307" s="85">
        <v>46289.0</v>
      </c>
      <c r="B2307" s="22" t="s">
        <v>932</v>
      </c>
      <c r="C2307" s="22" t="s">
        <v>8726</v>
      </c>
      <c r="D2307" s="82" t="s">
        <v>8813</v>
      </c>
      <c r="E2307" s="22" t="s">
        <v>8727</v>
      </c>
      <c r="F2307" s="22" t="s">
        <v>157</v>
      </c>
      <c r="G2307" s="22" t="s">
        <v>157</v>
      </c>
      <c r="H2307" s="22" t="s">
        <v>8729</v>
      </c>
      <c r="I2307" s="108" t="s">
        <v>8890</v>
      </c>
      <c r="J2307" s="22" t="s">
        <v>8891</v>
      </c>
      <c r="K2307" s="4">
        <f>IFERROR(__xludf.DUMMYFUNCTION("""COMPUTED_VALUE"""),11.0)</f>
        <v>11</v>
      </c>
      <c r="L2307" s="4" t="s">
        <v>8731</v>
      </c>
      <c r="M2307" s="4">
        <v>12.0</v>
      </c>
    </row>
    <row r="2308">
      <c r="A2308" s="85">
        <v>46290.0</v>
      </c>
      <c r="B2308" s="22" t="s">
        <v>932</v>
      </c>
      <c r="C2308" s="22" t="s">
        <v>8726</v>
      </c>
      <c r="D2308" s="82" t="s">
        <v>8813</v>
      </c>
      <c r="E2308" s="22" t="s">
        <v>8727</v>
      </c>
      <c r="F2308" s="22" t="s">
        <v>157</v>
      </c>
      <c r="G2308" s="22" t="s">
        <v>157</v>
      </c>
      <c r="H2308" s="22" t="s">
        <v>8729</v>
      </c>
      <c r="I2308" s="108" t="s">
        <v>8890</v>
      </c>
      <c r="J2308" s="22" t="s">
        <v>8891</v>
      </c>
      <c r="K2308" s="4">
        <f>IFERROR(__xludf.DUMMYFUNCTION("""COMPUTED_VALUE"""),11.0)</f>
        <v>11</v>
      </c>
      <c r="L2308" s="4" t="s">
        <v>8731</v>
      </c>
      <c r="M2308" s="4">
        <v>12.0</v>
      </c>
    </row>
    <row r="2309">
      <c r="A2309" s="85"/>
      <c r="B2309" s="22"/>
      <c r="C2309" s="22"/>
      <c r="D2309" s="22"/>
      <c r="E2309" s="22"/>
      <c r="F2309" s="22"/>
      <c r="G2309" s="22"/>
      <c r="H2309" s="22"/>
      <c r="I2309" s="99"/>
      <c r="J2309" s="22"/>
      <c r="K2309" s="4"/>
      <c r="L2309" s="4"/>
      <c r="M2309" s="4"/>
    </row>
    <row r="2310">
      <c r="A2310" s="85">
        <v>45927.0</v>
      </c>
      <c r="B2310" s="22" t="s">
        <v>450</v>
      </c>
      <c r="C2310" s="22" t="s">
        <v>8726</v>
      </c>
      <c r="D2310" s="82" t="s">
        <v>8813</v>
      </c>
      <c r="E2310" s="22" t="s">
        <v>8727</v>
      </c>
      <c r="F2310" s="22" t="s">
        <v>157</v>
      </c>
      <c r="G2310" s="22" t="s">
        <v>157</v>
      </c>
      <c r="H2310" s="22" t="s">
        <v>8729</v>
      </c>
      <c r="I2310" s="108" t="s">
        <v>8920</v>
      </c>
      <c r="J2310" s="22" t="s">
        <v>8921</v>
      </c>
      <c r="K2310" s="4">
        <f>IFERROR(__xludf.DUMMYFUNCTION("""COMPUTED_VALUE"""),11.0)</f>
        <v>11</v>
      </c>
      <c r="L2310" s="4" t="s">
        <v>8731</v>
      </c>
      <c r="M2310" s="4">
        <v>12.0</v>
      </c>
    </row>
    <row r="2311">
      <c r="A2311" s="85">
        <v>45928.0</v>
      </c>
      <c r="B2311" s="22" t="s">
        <v>450</v>
      </c>
      <c r="C2311" s="22" t="s">
        <v>8726</v>
      </c>
      <c r="D2311" s="82" t="s">
        <v>8813</v>
      </c>
      <c r="E2311" s="22" t="s">
        <v>8727</v>
      </c>
      <c r="F2311" s="22" t="s">
        <v>157</v>
      </c>
      <c r="G2311" s="22" t="s">
        <v>157</v>
      </c>
      <c r="H2311" s="22" t="s">
        <v>8729</v>
      </c>
      <c r="I2311" s="108" t="s">
        <v>8920</v>
      </c>
      <c r="J2311" s="22" t="s">
        <v>8921</v>
      </c>
      <c r="K2311" s="4">
        <f>IFERROR(__xludf.DUMMYFUNCTION("""COMPUTED_VALUE"""),11.0)</f>
        <v>11</v>
      </c>
      <c r="L2311" s="4" t="s">
        <v>8731</v>
      </c>
      <c r="M2311" s="4">
        <v>12.0</v>
      </c>
    </row>
    <row r="2312">
      <c r="A2312" s="85">
        <v>45929.0</v>
      </c>
      <c r="B2312" s="22" t="s">
        <v>450</v>
      </c>
      <c r="C2312" s="22" t="s">
        <v>8726</v>
      </c>
      <c r="D2312" s="82" t="s">
        <v>8813</v>
      </c>
      <c r="E2312" s="22" t="s">
        <v>8727</v>
      </c>
      <c r="F2312" s="22" t="s">
        <v>157</v>
      </c>
      <c r="G2312" s="22" t="s">
        <v>157</v>
      </c>
      <c r="H2312" s="22" t="s">
        <v>8729</v>
      </c>
      <c r="I2312" s="108" t="s">
        <v>8920</v>
      </c>
      <c r="J2312" s="22" t="s">
        <v>8921</v>
      </c>
      <c r="K2312" s="4">
        <f>IFERROR(__xludf.DUMMYFUNCTION("""COMPUTED_VALUE"""),11.0)</f>
        <v>11</v>
      </c>
      <c r="L2312" s="4" t="s">
        <v>8731</v>
      </c>
      <c r="M2312" s="4">
        <v>12.0</v>
      </c>
    </row>
    <row r="2313">
      <c r="A2313" s="85">
        <v>45930.0</v>
      </c>
      <c r="B2313" s="22" t="s">
        <v>450</v>
      </c>
      <c r="C2313" s="22" t="s">
        <v>8726</v>
      </c>
      <c r="D2313" s="82" t="s">
        <v>8813</v>
      </c>
      <c r="E2313" s="22" t="s">
        <v>8727</v>
      </c>
      <c r="F2313" s="22" t="s">
        <v>157</v>
      </c>
      <c r="G2313" s="22" t="s">
        <v>157</v>
      </c>
      <c r="H2313" s="22" t="s">
        <v>8729</v>
      </c>
      <c r="I2313" s="108" t="s">
        <v>8920</v>
      </c>
      <c r="J2313" s="22" t="s">
        <v>8921</v>
      </c>
      <c r="K2313" s="4">
        <f>IFERROR(__xludf.DUMMYFUNCTION("""COMPUTED_VALUE"""),11.0)</f>
        <v>11</v>
      </c>
      <c r="L2313" s="4" t="s">
        <v>8731</v>
      </c>
      <c r="M2313" s="4">
        <v>12.0</v>
      </c>
    </row>
    <row r="2314">
      <c r="A2314" s="85">
        <v>45931.0</v>
      </c>
      <c r="B2314" s="22" t="s">
        <v>450</v>
      </c>
      <c r="C2314" s="22" t="s">
        <v>8726</v>
      </c>
      <c r="D2314" s="82" t="s">
        <v>8813</v>
      </c>
      <c r="E2314" s="22" t="s">
        <v>8727</v>
      </c>
      <c r="F2314" s="22" t="s">
        <v>157</v>
      </c>
      <c r="G2314" s="22" t="s">
        <v>157</v>
      </c>
      <c r="H2314" s="22" t="s">
        <v>8729</v>
      </c>
      <c r="I2314" s="108" t="s">
        <v>8920</v>
      </c>
      <c r="J2314" s="22" t="s">
        <v>8921</v>
      </c>
      <c r="K2314" s="4">
        <f>IFERROR(__xludf.DUMMYFUNCTION("""COMPUTED_VALUE"""),11.0)</f>
        <v>11</v>
      </c>
      <c r="L2314" s="4" t="s">
        <v>8731</v>
      </c>
      <c r="M2314" s="4">
        <v>12.0</v>
      </c>
    </row>
    <row r="2315">
      <c r="A2315" s="85">
        <v>45932.0</v>
      </c>
      <c r="B2315" s="22" t="s">
        <v>450</v>
      </c>
      <c r="C2315" s="22" t="s">
        <v>8726</v>
      </c>
      <c r="D2315" s="82" t="s">
        <v>8813</v>
      </c>
      <c r="E2315" s="22" t="s">
        <v>8727</v>
      </c>
      <c r="F2315" s="22" t="s">
        <v>157</v>
      </c>
      <c r="G2315" s="22" t="s">
        <v>157</v>
      </c>
      <c r="H2315" s="22" t="s">
        <v>8729</v>
      </c>
      <c r="I2315" s="108" t="s">
        <v>8920</v>
      </c>
      <c r="J2315" s="22" t="s">
        <v>8921</v>
      </c>
      <c r="K2315" s="4">
        <f>IFERROR(__xludf.DUMMYFUNCTION("""COMPUTED_VALUE"""),11.0)</f>
        <v>11</v>
      </c>
      <c r="L2315" s="4" t="s">
        <v>8731</v>
      </c>
      <c r="M2315" s="4">
        <v>12.0</v>
      </c>
    </row>
    <row r="2316">
      <c r="A2316" s="85">
        <v>45933.0</v>
      </c>
      <c r="B2316" s="22" t="s">
        <v>450</v>
      </c>
      <c r="C2316" s="22" t="s">
        <v>8726</v>
      </c>
      <c r="D2316" s="82" t="s">
        <v>151</v>
      </c>
      <c r="E2316" s="22" t="s">
        <v>8922</v>
      </c>
      <c r="F2316" s="106" t="s">
        <v>455</v>
      </c>
      <c r="G2316" s="106" t="s">
        <v>456</v>
      </c>
      <c r="H2316" s="22" t="s">
        <v>8738</v>
      </c>
      <c r="I2316" s="108" t="s">
        <v>8920</v>
      </c>
      <c r="J2316" s="22" t="s">
        <v>8923</v>
      </c>
      <c r="K2316" s="4">
        <f>IFERROR(__xludf.DUMMYFUNCTION("""COMPUTED_VALUE"""),11.0)</f>
        <v>11</v>
      </c>
      <c r="L2316" s="4" t="s">
        <v>8731</v>
      </c>
      <c r="M2316" s="4">
        <v>12.0</v>
      </c>
    </row>
    <row r="2317">
      <c r="A2317" s="85">
        <v>45934.0</v>
      </c>
      <c r="B2317" s="22" t="s">
        <v>450</v>
      </c>
      <c r="C2317" s="22" t="s">
        <v>8726</v>
      </c>
      <c r="D2317" s="82" t="s">
        <v>8813</v>
      </c>
      <c r="E2317" s="22" t="s">
        <v>8727</v>
      </c>
      <c r="F2317" s="22" t="s">
        <v>157</v>
      </c>
      <c r="G2317" s="22" t="s">
        <v>157</v>
      </c>
      <c r="H2317" s="22" t="s">
        <v>8729</v>
      </c>
      <c r="I2317" s="108" t="s">
        <v>8920</v>
      </c>
      <c r="J2317" s="22" t="s">
        <v>8921</v>
      </c>
      <c r="K2317" s="4">
        <f>IFERROR(__xludf.DUMMYFUNCTION("""COMPUTED_VALUE"""),11.0)</f>
        <v>11</v>
      </c>
      <c r="L2317" s="4" t="s">
        <v>8731</v>
      </c>
      <c r="M2317" s="4">
        <v>12.0</v>
      </c>
    </row>
    <row r="2318">
      <c r="A2318" s="85">
        <v>45935.0</v>
      </c>
      <c r="B2318" s="22" t="s">
        <v>450</v>
      </c>
      <c r="C2318" s="22" t="s">
        <v>8726</v>
      </c>
      <c r="D2318" s="82" t="s">
        <v>8813</v>
      </c>
      <c r="E2318" s="22" t="s">
        <v>8727</v>
      </c>
      <c r="F2318" s="22" t="s">
        <v>157</v>
      </c>
      <c r="G2318" s="22" t="s">
        <v>157</v>
      </c>
      <c r="H2318" s="22" t="s">
        <v>8729</v>
      </c>
      <c r="I2318" s="108" t="s">
        <v>8920</v>
      </c>
      <c r="J2318" s="22" t="s">
        <v>8921</v>
      </c>
      <c r="K2318" s="4">
        <f>IFERROR(__xludf.DUMMYFUNCTION("""COMPUTED_VALUE"""),11.0)</f>
        <v>11</v>
      </c>
      <c r="L2318" s="4" t="s">
        <v>8731</v>
      </c>
      <c r="M2318" s="4">
        <v>12.0</v>
      </c>
    </row>
    <row r="2319">
      <c r="A2319" s="85">
        <v>45936.0</v>
      </c>
      <c r="B2319" s="22" t="s">
        <v>450</v>
      </c>
      <c r="C2319" s="22" t="s">
        <v>8726</v>
      </c>
      <c r="D2319" s="82" t="s">
        <v>8813</v>
      </c>
      <c r="E2319" s="22" t="s">
        <v>8727</v>
      </c>
      <c r="F2319" s="22" t="s">
        <v>157</v>
      </c>
      <c r="G2319" s="22" t="s">
        <v>157</v>
      </c>
      <c r="H2319" s="22" t="s">
        <v>8729</v>
      </c>
      <c r="I2319" s="108" t="s">
        <v>8920</v>
      </c>
      <c r="J2319" s="22" t="s">
        <v>8921</v>
      </c>
      <c r="K2319" s="4">
        <f>IFERROR(__xludf.DUMMYFUNCTION("""COMPUTED_VALUE"""),11.0)</f>
        <v>11</v>
      </c>
      <c r="L2319" s="4" t="s">
        <v>8731</v>
      </c>
      <c r="M2319" s="4">
        <v>12.0</v>
      </c>
    </row>
    <row r="2320">
      <c r="A2320" s="85">
        <v>45937.0</v>
      </c>
      <c r="B2320" s="22" t="s">
        <v>450</v>
      </c>
      <c r="C2320" s="22" t="s">
        <v>8726</v>
      </c>
      <c r="D2320" s="82" t="s">
        <v>8813</v>
      </c>
      <c r="E2320" s="22" t="s">
        <v>8727</v>
      </c>
      <c r="F2320" s="22" t="s">
        <v>157</v>
      </c>
      <c r="G2320" s="22" t="s">
        <v>157</v>
      </c>
      <c r="H2320" s="22" t="s">
        <v>8729</v>
      </c>
      <c r="I2320" s="108" t="s">
        <v>8920</v>
      </c>
      <c r="J2320" s="22" t="s">
        <v>8921</v>
      </c>
      <c r="K2320" s="4">
        <f>IFERROR(__xludf.DUMMYFUNCTION("""COMPUTED_VALUE"""),11.0)</f>
        <v>11</v>
      </c>
      <c r="L2320" s="4" t="s">
        <v>8731</v>
      </c>
      <c r="M2320" s="4">
        <v>12.0</v>
      </c>
    </row>
    <row r="2321">
      <c r="A2321" s="85">
        <v>45938.0</v>
      </c>
      <c r="B2321" s="22" t="s">
        <v>450</v>
      </c>
      <c r="C2321" s="22" t="s">
        <v>8726</v>
      </c>
      <c r="D2321" s="82" t="s">
        <v>8813</v>
      </c>
      <c r="E2321" s="22" t="s">
        <v>8727</v>
      </c>
      <c r="F2321" s="22" t="s">
        <v>157</v>
      </c>
      <c r="G2321" s="22" t="s">
        <v>157</v>
      </c>
      <c r="H2321" s="22" t="s">
        <v>8729</v>
      </c>
      <c r="I2321" s="108" t="s">
        <v>8920</v>
      </c>
      <c r="J2321" s="22" t="s">
        <v>8921</v>
      </c>
      <c r="K2321" s="4">
        <f>IFERROR(__xludf.DUMMYFUNCTION("""COMPUTED_VALUE"""),11.0)</f>
        <v>11</v>
      </c>
      <c r="L2321" s="4" t="s">
        <v>8731</v>
      </c>
      <c r="M2321" s="4">
        <v>12.0</v>
      </c>
    </row>
    <row r="2322">
      <c r="A2322" s="85">
        <v>45939.0</v>
      </c>
      <c r="B2322" s="22" t="s">
        <v>450</v>
      </c>
      <c r="C2322" s="22" t="s">
        <v>8726</v>
      </c>
      <c r="D2322" s="82" t="s">
        <v>8813</v>
      </c>
      <c r="E2322" s="22" t="s">
        <v>8727</v>
      </c>
      <c r="F2322" s="22" t="s">
        <v>157</v>
      </c>
      <c r="G2322" s="22" t="s">
        <v>157</v>
      </c>
      <c r="H2322" s="22" t="s">
        <v>8729</v>
      </c>
      <c r="I2322" s="108" t="s">
        <v>8920</v>
      </c>
      <c r="J2322" s="22" t="s">
        <v>8921</v>
      </c>
      <c r="K2322" s="4">
        <f>IFERROR(__xludf.DUMMYFUNCTION("""COMPUTED_VALUE"""),11.0)</f>
        <v>11</v>
      </c>
      <c r="L2322" s="4" t="s">
        <v>8731</v>
      </c>
      <c r="M2322" s="4">
        <v>12.0</v>
      </c>
    </row>
    <row r="2323">
      <c r="A2323" s="85">
        <v>45940.0</v>
      </c>
      <c r="B2323" s="22" t="s">
        <v>450</v>
      </c>
      <c r="C2323" s="22" t="s">
        <v>8726</v>
      </c>
      <c r="D2323" s="82" t="s">
        <v>8813</v>
      </c>
      <c r="E2323" s="22" t="s">
        <v>8727</v>
      </c>
      <c r="F2323" s="22" t="s">
        <v>157</v>
      </c>
      <c r="G2323" s="22" t="s">
        <v>157</v>
      </c>
      <c r="H2323" s="22" t="s">
        <v>8729</v>
      </c>
      <c r="I2323" s="108" t="s">
        <v>8920</v>
      </c>
      <c r="J2323" s="22" t="s">
        <v>8921</v>
      </c>
      <c r="K2323" s="4">
        <f>IFERROR(__xludf.DUMMYFUNCTION("""COMPUTED_VALUE"""),11.0)</f>
        <v>11</v>
      </c>
      <c r="L2323" s="4" t="s">
        <v>8731</v>
      </c>
      <c r="M2323" s="4">
        <v>12.0</v>
      </c>
    </row>
    <row r="2324">
      <c r="A2324" s="85">
        <v>45941.0</v>
      </c>
      <c r="B2324" s="22" t="s">
        <v>450</v>
      </c>
      <c r="C2324" s="22" t="s">
        <v>8726</v>
      </c>
      <c r="D2324" s="82" t="s">
        <v>8813</v>
      </c>
      <c r="E2324" s="22" t="s">
        <v>8727</v>
      </c>
      <c r="F2324" s="22" t="s">
        <v>157</v>
      </c>
      <c r="G2324" s="22" t="s">
        <v>157</v>
      </c>
      <c r="H2324" s="22" t="s">
        <v>8729</v>
      </c>
      <c r="I2324" s="108" t="s">
        <v>8920</v>
      </c>
      <c r="J2324" s="22" t="s">
        <v>8921</v>
      </c>
      <c r="K2324" s="4">
        <f>IFERROR(__xludf.DUMMYFUNCTION("""COMPUTED_VALUE"""),11.0)</f>
        <v>11</v>
      </c>
      <c r="L2324" s="4" t="s">
        <v>8731</v>
      </c>
      <c r="M2324" s="4">
        <v>12.0</v>
      </c>
    </row>
    <row r="2325">
      <c r="A2325" s="85">
        <v>45942.0</v>
      </c>
      <c r="B2325" s="22" t="s">
        <v>450</v>
      </c>
      <c r="C2325" s="22" t="s">
        <v>8726</v>
      </c>
      <c r="D2325" s="82" t="s">
        <v>8813</v>
      </c>
      <c r="E2325" s="22" t="s">
        <v>8727</v>
      </c>
      <c r="F2325" s="22" t="s">
        <v>157</v>
      </c>
      <c r="G2325" s="22" t="s">
        <v>157</v>
      </c>
      <c r="H2325" s="22" t="s">
        <v>8729</v>
      </c>
      <c r="I2325" s="108" t="s">
        <v>8920</v>
      </c>
      <c r="J2325" s="22" t="s">
        <v>8921</v>
      </c>
      <c r="K2325" s="4">
        <f>IFERROR(__xludf.DUMMYFUNCTION("""COMPUTED_VALUE"""),11.0)</f>
        <v>11</v>
      </c>
      <c r="L2325" s="4" t="s">
        <v>8731</v>
      </c>
      <c r="M2325" s="4">
        <v>12.0</v>
      </c>
    </row>
    <row r="2326">
      <c r="A2326" s="85">
        <v>45943.0</v>
      </c>
      <c r="B2326" s="22" t="s">
        <v>450</v>
      </c>
      <c r="C2326" s="22" t="s">
        <v>8726</v>
      </c>
      <c r="D2326" s="82" t="s">
        <v>8813</v>
      </c>
      <c r="E2326" s="22" t="s">
        <v>8727</v>
      </c>
      <c r="F2326" s="22" t="s">
        <v>157</v>
      </c>
      <c r="G2326" s="22" t="s">
        <v>157</v>
      </c>
      <c r="H2326" s="22" t="s">
        <v>8729</v>
      </c>
      <c r="I2326" s="108" t="s">
        <v>8920</v>
      </c>
      <c r="J2326" s="22" t="s">
        <v>8921</v>
      </c>
      <c r="K2326" s="4">
        <f>IFERROR(__xludf.DUMMYFUNCTION("""COMPUTED_VALUE"""),11.0)</f>
        <v>11</v>
      </c>
      <c r="L2326" s="4" t="s">
        <v>8731</v>
      </c>
      <c r="M2326" s="4">
        <v>12.0</v>
      </c>
    </row>
    <row r="2327">
      <c r="A2327" s="85">
        <v>45944.0</v>
      </c>
      <c r="B2327" s="22" t="s">
        <v>450</v>
      </c>
      <c r="C2327" s="22" t="s">
        <v>8726</v>
      </c>
      <c r="D2327" s="82" t="s">
        <v>8813</v>
      </c>
      <c r="E2327" s="22" t="s">
        <v>8727</v>
      </c>
      <c r="F2327" s="22" t="s">
        <v>157</v>
      </c>
      <c r="G2327" s="22" t="s">
        <v>157</v>
      </c>
      <c r="H2327" s="22" t="s">
        <v>8729</v>
      </c>
      <c r="I2327" s="108" t="s">
        <v>8920</v>
      </c>
      <c r="J2327" s="22" t="s">
        <v>8921</v>
      </c>
      <c r="K2327" s="4">
        <f>IFERROR(__xludf.DUMMYFUNCTION("""COMPUTED_VALUE"""),11.0)</f>
        <v>11</v>
      </c>
      <c r="L2327" s="4" t="s">
        <v>8731</v>
      </c>
      <c r="M2327" s="4">
        <v>12.0</v>
      </c>
    </row>
    <row r="2328">
      <c r="A2328" s="85">
        <v>45945.0</v>
      </c>
      <c r="B2328" s="22" t="s">
        <v>450</v>
      </c>
      <c r="C2328" s="22" t="s">
        <v>8726</v>
      </c>
      <c r="D2328" s="82" t="s">
        <v>8813</v>
      </c>
      <c r="E2328" s="22" t="s">
        <v>8727</v>
      </c>
      <c r="F2328" s="22" t="s">
        <v>157</v>
      </c>
      <c r="G2328" s="22" t="s">
        <v>157</v>
      </c>
      <c r="H2328" s="22" t="s">
        <v>8729</v>
      </c>
      <c r="I2328" s="108" t="s">
        <v>8920</v>
      </c>
      <c r="J2328" s="22" t="s">
        <v>8921</v>
      </c>
      <c r="K2328" s="4">
        <f>IFERROR(__xludf.DUMMYFUNCTION("""COMPUTED_VALUE"""),11.0)</f>
        <v>11</v>
      </c>
      <c r="L2328" s="4" t="s">
        <v>8731</v>
      </c>
      <c r="M2328" s="4">
        <v>12.0</v>
      </c>
    </row>
    <row r="2329">
      <c r="A2329" s="85">
        <v>45946.0</v>
      </c>
      <c r="B2329" s="22" t="s">
        <v>450</v>
      </c>
      <c r="C2329" s="22" t="s">
        <v>8726</v>
      </c>
      <c r="D2329" s="82" t="s">
        <v>8813</v>
      </c>
      <c r="E2329" s="22" t="s">
        <v>8727</v>
      </c>
      <c r="F2329" s="22" t="s">
        <v>157</v>
      </c>
      <c r="G2329" s="22" t="s">
        <v>157</v>
      </c>
      <c r="H2329" s="22" t="s">
        <v>8729</v>
      </c>
      <c r="I2329" s="108" t="s">
        <v>8920</v>
      </c>
      <c r="J2329" s="22" t="s">
        <v>8921</v>
      </c>
      <c r="K2329" s="4">
        <f>IFERROR(__xludf.DUMMYFUNCTION("""COMPUTED_VALUE"""),11.0)</f>
        <v>11</v>
      </c>
      <c r="L2329" s="4" t="s">
        <v>8731</v>
      </c>
      <c r="M2329" s="4">
        <v>12.0</v>
      </c>
    </row>
    <row r="2330">
      <c r="A2330" s="85">
        <v>45947.0</v>
      </c>
      <c r="B2330" s="22" t="s">
        <v>450</v>
      </c>
      <c r="C2330" s="22" t="s">
        <v>8726</v>
      </c>
      <c r="D2330" s="82" t="s">
        <v>8813</v>
      </c>
      <c r="E2330" s="22" t="s">
        <v>8727</v>
      </c>
      <c r="F2330" s="22" t="s">
        <v>157</v>
      </c>
      <c r="G2330" s="22" t="s">
        <v>157</v>
      </c>
      <c r="H2330" s="22" t="s">
        <v>8729</v>
      </c>
      <c r="I2330" s="108" t="s">
        <v>8920</v>
      </c>
      <c r="J2330" s="22" t="s">
        <v>8921</v>
      </c>
      <c r="K2330" s="4">
        <f>IFERROR(__xludf.DUMMYFUNCTION("""COMPUTED_VALUE"""),11.0)</f>
        <v>11</v>
      </c>
      <c r="L2330" s="4" t="s">
        <v>8731</v>
      </c>
      <c r="M2330" s="4">
        <v>12.0</v>
      </c>
    </row>
    <row r="2331">
      <c r="A2331" s="85">
        <v>45948.0</v>
      </c>
      <c r="B2331" s="22" t="s">
        <v>450</v>
      </c>
      <c r="C2331" s="22" t="s">
        <v>8726</v>
      </c>
      <c r="D2331" s="82" t="s">
        <v>8813</v>
      </c>
      <c r="E2331" s="22" t="s">
        <v>8727</v>
      </c>
      <c r="F2331" s="22" t="s">
        <v>157</v>
      </c>
      <c r="G2331" s="22" t="s">
        <v>157</v>
      </c>
      <c r="H2331" s="22" t="s">
        <v>8729</v>
      </c>
      <c r="I2331" s="108" t="s">
        <v>8920</v>
      </c>
      <c r="J2331" s="22" t="s">
        <v>8921</v>
      </c>
      <c r="K2331" s="4">
        <f>IFERROR(__xludf.DUMMYFUNCTION("""COMPUTED_VALUE"""),11.0)</f>
        <v>11</v>
      </c>
      <c r="L2331" s="4" t="s">
        <v>8731</v>
      </c>
      <c r="M2331" s="4">
        <v>12.0</v>
      </c>
    </row>
    <row r="2332">
      <c r="A2332" s="85">
        <v>45949.0</v>
      </c>
      <c r="B2332" s="22" t="s">
        <v>450</v>
      </c>
      <c r="C2332" s="22" t="s">
        <v>8726</v>
      </c>
      <c r="D2332" s="82" t="s">
        <v>8813</v>
      </c>
      <c r="E2332" s="22" t="s">
        <v>8727</v>
      </c>
      <c r="F2332" s="22" t="s">
        <v>157</v>
      </c>
      <c r="G2332" s="22" t="s">
        <v>157</v>
      </c>
      <c r="H2332" s="22" t="s">
        <v>8729</v>
      </c>
      <c r="I2332" s="108" t="s">
        <v>8920</v>
      </c>
      <c r="J2332" s="22" t="s">
        <v>8921</v>
      </c>
      <c r="K2332" s="4">
        <f>IFERROR(__xludf.DUMMYFUNCTION("""COMPUTED_VALUE"""),11.0)</f>
        <v>11</v>
      </c>
      <c r="L2332" s="4" t="s">
        <v>8731</v>
      </c>
      <c r="M2332" s="4">
        <v>12.0</v>
      </c>
    </row>
    <row r="2333">
      <c r="A2333" s="85">
        <v>45950.0</v>
      </c>
      <c r="B2333" s="22" t="s">
        <v>450</v>
      </c>
      <c r="C2333" s="22" t="s">
        <v>8726</v>
      </c>
      <c r="D2333" s="82" t="s">
        <v>8813</v>
      </c>
      <c r="E2333" s="22" t="s">
        <v>8727</v>
      </c>
      <c r="F2333" s="22" t="s">
        <v>157</v>
      </c>
      <c r="G2333" s="22" t="s">
        <v>157</v>
      </c>
      <c r="H2333" s="22" t="s">
        <v>8729</v>
      </c>
      <c r="I2333" s="108" t="s">
        <v>8920</v>
      </c>
      <c r="J2333" s="22" t="s">
        <v>8921</v>
      </c>
      <c r="K2333" s="4">
        <f>IFERROR(__xludf.DUMMYFUNCTION("""COMPUTED_VALUE"""),11.0)</f>
        <v>11</v>
      </c>
      <c r="L2333" s="4" t="s">
        <v>8731</v>
      </c>
      <c r="M2333" s="4">
        <v>12.0</v>
      </c>
    </row>
    <row r="2334">
      <c r="A2334" s="85">
        <v>45951.0</v>
      </c>
      <c r="B2334" s="22" t="s">
        <v>450</v>
      </c>
      <c r="C2334" s="22" t="s">
        <v>8726</v>
      </c>
      <c r="D2334" s="82" t="s">
        <v>8813</v>
      </c>
      <c r="E2334" s="22" t="s">
        <v>8727</v>
      </c>
      <c r="F2334" s="22" t="s">
        <v>157</v>
      </c>
      <c r="G2334" s="22" t="s">
        <v>157</v>
      </c>
      <c r="H2334" s="22" t="s">
        <v>8729</v>
      </c>
      <c r="I2334" s="108" t="s">
        <v>8920</v>
      </c>
      <c r="J2334" s="22" t="s">
        <v>8921</v>
      </c>
      <c r="K2334" s="4">
        <f>IFERROR(__xludf.DUMMYFUNCTION("""COMPUTED_VALUE"""),11.0)</f>
        <v>11</v>
      </c>
      <c r="L2334" s="4" t="s">
        <v>8731</v>
      </c>
      <c r="M2334" s="4">
        <v>12.0</v>
      </c>
    </row>
    <row r="2335">
      <c r="A2335" s="85">
        <v>45952.0</v>
      </c>
      <c r="B2335" s="22" t="s">
        <v>450</v>
      </c>
      <c r="C2335" s="22" t="s">
        <v>8726</v>
      </c>
      <c r="D2335" s="82" t="s">
        <v>8813</v>
      </c>
      <c r="E2335" s="22" t="s">
        <v>8727</v>
      </c>
      <c r="F2335" s="22" t="s">
        <v>157</v>
      </c>
      <c r="G2335" s="22" t="s">
        <v>157</v>
      </c>
      <c r="H2335" s="22" t="s">
        <v>8729</v>
      </c>
      <c r="I2335" s="108" t="s">
        <v>8920</v>
      </c>
      <c r="J2335" s="22" t="s">
        <v>8921</v>
      </c>
      <c r="K2335" s="4">
        <f>IFERROR(__xludf.DUMMYFUNCTION("""COMPUTED_VALUE"""),11.0)</f>
        <v>11</v>
      </c>
      <c r="L2335" s="4" t="s">
        <v>8731</v>
      </c>
      <c r="M2335" s="4">
        <v>12.0</v>
      </c>
    </row>
    <row r="2336">
      <c r="A2336" s="85">
        <v>45953.0</v>
      </c>
      <c r="B2336" s="22" t="s">
        <v>450</v>
      </c>
      <c r="C2336" s="22" t="s">
        <v>8726</v>
      </c>
      <c r="D2336" s="82" t="s">
        <v>8813</v>
      </c>
      <c r="E2336" s="22" t="s">
        <v>8727</v>
      </c>
      <c r="F2336" s="22" t="s">
        <v>157</v>
      </c>
      <c r="G2336" s="22" t="s">
        <v>157</v>
      </c>
      <c r="H2336" s="22" t="s">
        <v>8729</v>
      </c>
      <c r="I2336" s="108" t="s">
        <v>8920</v>
      </c>
      <c r="J2336" s="22" t="s">
        <v>8921</v>
      </c>
      <c r="K2336" s="4">
        <f>IFERROR(__xludf.DUMMYFUNCTION("""COMPUTED_VALUE"""),11.0)</f>
        <v>11</v>
      </c>
      <c r="L2336" s="4" t="s">
        <v>8731</v>
      </c>
      <c r="M2336" s="4">
        <v>12.0</v>
      </c>
    </row>
    <row r="2337">
      <c r="A2337" s="85">
        <v>45954.0</v>
      </c>
      <c r="B2337" s="22" t="s">
        <v>450</v>
      </c>
      <c r="C2337" s="22" t="s">
        <v>8726</v>
      </c>
      <c r="D2337" s="82" t="s">
        <v>8813</v>
      </c>
      <c r="E2337" s="22" t="s">
        <v>8727</v>
      </c>
      <c r="F2337" s="22" t="s">
        <v>157</v>
      </c>
      <c r="G2337" s="22" t="s">
        <v>157</v>
      </c>
      <c r="H2337" s="22" t="s">
        <v>8729</v>
      </c>
      <c r="I2337" s="108" t="s">
        <v>8920</v>
      </c>
      <c r="J2337" s="22" t="s">
        <v>8921</v>
      </c>
      <c r="K2337" s="4">
        <f>IFERROR(__xludf.DUMMYFUNCTION("""COMPUTED_VALUE"""),12.0)</f>
        <v>12</v>
      </c>
      <c r="L2337" s="4" t="s">
        <v>8735</v>
      </c>
      <c r="M2337" s="4">
        <v>12.0</v>
      </c>
    </row>
    <row r="2338">
      <c r="A2338" s="85">
        <v>45955.0</v>
      </c>
      <c r="B2338" s="22" t="s">
        <v>450</v>
      </c>
      <c r="C2338" s="22" t="s">
        <v>8726</v>
      </c>
      <c r="D2338" s="82" t="s">
        <v>8813</v>
      </c>
      <c r="E2338" s="22" t="s">
        <v>8727</v>
      </c>
      <c r="F2338" s="22" t="s">
        <v>157</v>
      </c>
      <c r="G2338" s="22" t="s">
        <v>157</v>
      </c>
      <c r="H2338" s="22" t="s">
        <v>8729</v>
      </c>
      <c r="I2338" s="108" t="s">
        <v>8920</v>
      </c>
      <c r="J2338" s="22" t="s">
        <v>8921</v>
      </c>
      <c r="K2338" s="4">
        <f>IFERROR(__xludf.DUMMYFUNCTION("""COMPUTED_VALUE"""),11.0)</f>
        <v>11</v>
      </c>
      <c r="L2338" s="4" t="s">
        <v>8731</v>
      </c>
      <c r="M2338" s="4">
        <v>12.0</v>
      </c>
    </row>
    <row r="2339">
      <c r="A2339" s="85">
        <v>45956.0</v>
      </c>
      <c r="B2339" s="22" t="s">
        <v>450</v>
      </c>
      <c r="C2339" s="22" t="s">
        <v>8726</v>
      </c>
      <c r="D2339" s="82" t="s">
        <v>151</v>
      </c>
      <c r="E2339" s="22" t="s">
        <v>8924</v>
      </c>
      <c r="F2339" s="106" t="s">
        <v>509</v>
      </c>
      <c r="G2339" s="106" t="s">
        <v>510</v>
      </c>
      <c r="H2339" s="22" t="s">
        <v>8738</v>
      </c>
      <c r="I2339" s="108" t="s">
        <v>8920</v>
      </c>
      <c r="J2339" s="22" t="s">
        <v>8923</v>
      </c>
      <c r="K2339" s="4">
        <f>IFERROR(__xludf.DUMMYFUNCTION("""COMPUTED_VALUE"""),11.0)</f>
        <v>11</v>
      </c>
      <c r="L2339" s="4" t="s">
        <v>8731</v>
      </c>
      <c r="M2339" s="4">
        <v>12.0</v>
      </c>
    </row>
    <row r="2340">
      <c r="A2340" s="85">
        <v>45957.0</v>
      </c>
      <c r="B2340" s="22" t="s">
        <v>450</v>
      </c>
      <c r="C2340" s="22" t="s">
        <v>8726</v>
      </c>
      <c r="D2340" s="82" t="s">
        <v>8813</v>
      </c>
      <c r="E2340" s="22" t="s">
        <v>8727</v>
      </c>
      <c r="F2340" s="22" t="s">
        <v>157</v>
      </c>
      <c r="G2340" s="22" t="s">
        <v>157</v>
      </c>
      <c r="H2340" s="22" t="s">
        <v>8729</v>
      </c>
      <c r="I2340" s="108" t="s">
        <v>8920</v>
      </c>
      <c r="J2340" s="22" t="s">
        <v>8921</v>
      </c>
      <c r="K2340" s="4">
        <f>IFERROR(__xludf.DUMMYFUNCTION("""COMPUTED_VALUE"""),11.0)</f>
        <v>11</v>
      </c>
      <c r="L2340" s="4" t="s">
        <v>8731</v>
      </c>
      <c r="M2340" s="4">
        <v>12.0</v>
      </c>
    </row>
    <row r="2341">
      <c r="A2341" s="85">
        <v>45958.0</v>
      </c>
      <c r="B2341" s="22" t="s">
        <v>450</v>
      </c>
      <c r="C2341" s="22" t="s">
        <v>8726</v>
      </c>
      <c r="D2341" s="82" t="s">
        <v>8813</v>
      </c>
      <c r="E2341" s="22" t="s">
        <v>8727</v>
      </c>
      <c r="F2341" s="22" t="s">
        <v>157</v>
      </c>
      <c r="G2341" s="22" t="s">
        <v>157</v>
      </c>
      <c r="H2341" s="22" t="s">
        <v>8729</v>
      </c>
      <c r="I2341" s="108" t="s">
        <v>8920</v>
      </c>
      <c r="J2341" s="22" t="s">
        <v>8921</v>
      </c>
      <c r="K2341" s="4">
        <f>IFERROR(__xludf.DUMMYFUNCTION("""COMPUTED_VALUE"""),11.0)</f>
        <v>11</v>
      </c>
      <c r="L2341" s="4" t="s">
        <v>8731</v>
      </c>
      <c r="M2341" s="4">
        <v>12.0</v>
      </c>
    </row>
    <row r="2342">
      <c r="A2342" s="85">
        <v>45959.0</v>
      </c>
      <c r="B2342" s="22" t="s">
        <v>450</v>
      </c>
      <c r="C2342" s="22" t="s">
        <v>8726</v>
      </c>
      <c r="D2342" s="82" t="s">
        <v>8813</v>
      </c>
      <c r="E2342" s="22" t="s">
        <v>8727</v>
      </c>
      <c r="F2342" s="22" t="s">
        <v>157</v>
      </c>
      <c r="G2342" s="22" t="s">
        <v>157</v>
      </c>
      <c r="H2342" s="22" t="s">
        <v>8729</v>
      </c>
      <c r="I2342" s="108" t="s">
        <v>8920</v>
      </c>
      <c r="J2342" s="22" t="s">
        <v>8921</v>
      </c>
      <c r="K2342" s="4">
        <f>IFERROR(__xludf.DUMMYFUNCTION("""COMPUTED_VALUE"""),11.0)</f>
        <v>11</v>
      </c>
      <c r="L2342" s="4" t="s">
        <v>8731</v>
      </c>
      <c r="M2342" s="4">
        <v>12.0</v>
      </c>
    </row>
    <row r="2343">
      <c r="A2343" s="85">
        <v>45960.0</v>
      </c>
      <c r="B2343" s="22" t="s">
        <v>450</v>
      </c>
      <c r="C2343" s="22" t="s">
        <v>8726</v>
      </c>
      <c r="D2343" s="82" t="s">
        <v>8813</v>
      </c>
      <c r="E2343" s="22" t="s">
        <v>8727</v>
      </c>
      <c r="F2343" s="22" t="s">
        <v>157</v>
      </c>
      <c r="G2343" s="22" t="s">
        <v>157</v>
      </c>
      <c r="H2343" s="22" t="s">
        <v>8729</v>
      </c>
      <c r="I2343" s="108" t="s">
        <v>8920</v>
      </c>
      <c r="J2343" s="22" t="s">
        <v>8921</v>
      </c>
      <c r="K2343" s="4">
        <f>IFERROR(__xludf.DUMMYFUNCTION("""COMPUTED_VALUE"""),11.0)</f>
        <v>11</v>
      </c>
      <c r="L2343" s="4" t="s">
        <v>8731</v>
      </c>
      <c r="M2343" s="4">
        <v>12.0</v>
      </c>
    </row>
    <row r="2344">
      <c r="A2344" s="85">
        <v>45961.0</v>
      </c>
      <c r="B2344" s="22" t="s">
        <v>450</v>
      </c>
      <c r="C2344" s="22" t="s">
        <v>8726</v>
      </c>
      <c r="D2344" s="82" t="s">
        <v>8813</v>
      </c>
      <c r="E2344" s="22" t="s">
        <v>8727</v>
      </c>
      <c r="F2344" s="22" t="s">
        <v>157</v>
      </c>
      <c r="G2344" s="22" t="s">
        <v>157</v>
      </c>
      <c r="H2344" s="22" t="s">
        <v>8729</v>
      </c>
      <c r="I2344" s="108" t="s">
        <v>8920</v>
      </c>
      <c r="J2344" s="22" t="s">
        <v>8921</v>
      </c>
      <c r="K2344" s="4">
        <f>IFERROR(__xludf.DUMMYFUNCTION("""COMPUTED_VALUE"""),11.0)</f>
        <v>11</v>
      </c>
      <c r="L2344" s="4" t="s">
        <v>8731</v>
      </c>
      <c r="M2344" s="4">
        <v>12.0</v>
      </c>
    </row>
    <row r="2345">
      <c r="A2345" s="85">
        <v>45962.0</v>
      </c>
      <c r="B2345" s="22" t="s">
        <v>450</v>
      </c>
      <c r="C2345" s="22" t="s">
        <v>8726</v>
      </c>
      <c r="D2345" s="82" t="s">
        <v>8813</v>
      </c>
      <c r="E2345" s="22" t="s">
        <v>8727</v>
      </c>
      <c r="F2345" s="22" t="s">
        <v>157</v>
      </c>
      <c r="G2345" s="22" t="s">
        <v>157</v>
      </c>
      <c r="H2345" s="22" t="s">
        <v>8729</v>
      </c>
      <c r="I2345" s="108" t="s">
        <v>8920</v>
      </c>
      <c r="J2345" s="22" t="s">
        <v>8921</v>
      </c>
      <c r="K2345" s="4">
        <f>IFERROR(__xludf.DUMMYFUNCTION("""COMPUTED_VALUE"""),11.0)</f>
        <v>11</v>
      </c>
      <c r="L2345" s="4" t="s">
        <v>8731</v>
      </c>
      <c r="M2345" s="4">
        <v>12.0</v>
      </c>
    </row>
    <row r="2346">
      <c r="A2346" s="85">
        <v>45963.0</v>
      </c>
      <c r="B2346" s="22" t="s">
        <v>450</v>
      </c>
      <c r="C2346" s="22" t="s">
        <v>8726</v>
      </c>
      <c r="D2346" s="82" t="s">
        <v>8813</v>
      </c>
      <c r="E2346" s="22" t="s">
        <v>8727</v>
      </c>
      <c r="F2346" s="22" t="s">
        <v>157</v>
      </c>
      <c r="G2346" s="22" t="s">
        <v>157</v>
      </c>
      <c r="H2346" s="22" t="s">
        <v>8729</v>
      </c>
      <c r="I2346" s="108" t="s">
        <v>8920</v>
      </c>
      <c r="J2346" s="22" t="s">
        <v>8921</v>
      </c>
      <c r="K2346" s="4">
        <f>IFERROR(__xludf.DUMMYFUNCTION("""COMPUTED_VALUE"""),12.0)</f>
        <v>12</v>
      </c>
      <c r="L2346" s="4" t="s">
        <v>8735</v>
      </c>
      <c r="M2346" s="4">
        <v>12.0</v>
      </c>
    </row>
    <row r="2347">
      <c r="A2347" s="85">
        <v>45964.0</v>
      </c>
      <c r="B2347" s="22" t="s">
        <v>450</v>
      </c>
      <c r="C2347" s="22" t="s">
        <v>8726</v>
      </c>
      <c r="D2347" s="82" t="s">
        <v>8813</v>
      </c>
      <c r="E2347" s="22" t="s">
        <v>8727</v>
      </c>
      <c r="F2347" s="22" t="s">
        <v>157</v>
      </c>
      <c r="G2347" s="22" t="s">
        <v>157</v>
      </c>
      <c r="H2347" s="22" t="s">
        <v>8729</v>
      </c>
      <c r="I2347" s="108" t="s">
        <v>8920</v>
      </c>
      <c r="J2347" s="22" t="s">
        <v>8921</v>
      </c>
      <c r="K2347" s="4">
        <f>IFERROR(__xludf.DUMMYFUNCTION("""COMPUTED_VALUE"""),11.0)</f>
        <v>11</v>
      </c>
      <c r="L2347" s="4" t="s">
        <v>8731</v>
      </c>
      <c r="M2347" s="4">
        <v>12.0</v>
      </c>
    </row>
    <row r="2348">
      <c r="A2348" s="85">
        <v>45965.0</v>
      </c>
      <c r="B2348" s="22" t="s">
        <v>450</v>
      </c>
      <c r="C2348" s="22" t="s">
        <v>8726</v>
      </c>
      <c r="D2348" s="82" t="s">
        <v>8813</v>
      </c>
      <c r="E2348" s="22" t="s">
        <v>8727</v>
      </c>
      <c r="F2348" s="22" t="s">
        <v>157</v>
      </c>
      <c r="G2348" s="22" t="s">
        <v>157</v>
      </c>
      <c r="H2348" s="22" t="s">
        <v>8729</v>
      </c>
      <c r="I2348" s="108" t="s">
        <v>8920</v>
      </c>
      <c r="J2348" s="22" t="s">
        <v>8921</v>
      </c>
      <c r="K2348" s="4">
        <f>IFERROR(__xludf.DUMMYFUNCTION("""COMPUTED_VALUE"""),11.0)</f>
        <v>11</v>
      </c>
      <c r="L2348" s="4" t="s">
        <v>8731</v>
      </c>
      <c r="M2348" s="4">
        <v>12.0</v>
      </c>
    </row>
    <row r="2349">
      <c r="A2349" s="85">
        <v>45966.0</v>
      </c>
      <c r="B2349" s="22" t="s">
        <v>450</v>
      </c>
      <c r="C2349" s="22" t="s">
        <v>8726</v>
      </c>
      <c r="D2349" s="82" t="s">
        <v>8813</v>
      </c>
      <c r="E2349" s="22" t="s">
        <v>8727</v>
      </c>
      <c r="F2349" s="22" t="s">
        <v>157</v>
      </c>
      <c r="G2349" s="22" t="s">
        <v>157</v>
      </c>
      <c r="H2349" s="22" t="s">
        <v>8729</v>
      </c>
      <c r="I2349" s="108" t="s">
        <v>8920</v>
      </c>
      <c r="J2349" s="22" t="s">
        <v>8921</v>
      </c>
      <c r="K2349" s="4">
        <f>IFERROR(__xludf.DUMMYFUNCTION("""COMPUTED_VALUE"""),11.0)</f>
        <v>11</v>
      </c>
      <c r="L2349" s="4" t="s">
        <v>8731</v>
      </c>
      <c r="M2349" s="4">
        <v>12.0</v>
      </c>
    </row>
    <row r="2350">
      <c r="A2350" s="85">
        <v>45967.0</v>
      </c>
      <c r="B2350" s="22" t="s">
        <v>450</v>
      </c>
      <c r="C2350" s="22" t="s">
        <v>8726</v>
      </c>
      <c r="D2350" s="82" t="s">
        <v>8813</v>
      </c>
      <c r="E2350" s="22" t="s">
        <v>8727</v>
      </c>
      <c r="F2350" s="22" t="s">
        <v>157</v>
      </c>
      <c r="G2350" s="22" t="s">
        <v>157</v>
      </c>
      <c r="H2350" s="22" t="s">
        <v>8729</v>
      </c>
      <c r="I2350" s="108" t="s">
        <v>8920</v>
      </c>
      <c r="J2350" s="22" t="s">
        <v>8921</v>
      </c>
      <c r="K2350" s="4">
        <f>IFERROR(__xludf.DUMMYFUNCTION("""COMPUTED_VALUE"""),11.0)</f>
        <v>11</v>
      </c>
      <c r="L2350" s="4" t="s">
        <v>8731</v>
      </c>
      <c r="M2350" s="4">
        <v>12.0</v>
      </c>
    </row>
    <row r="2351">
      <c r="A2351" s="85">
        <v>45968.0</v>
      </c>
      <c r="B2351" s="22" t="s">
        <v>450</v>
      </c>
      <c r="C2351" s="22" t="s">
        <v>8726</v>
      </c>
      <c r="D2351" s="82" t="s">
        <v>8813</v>
      </c>
      <c r="E2351" s="22" t="s">
        <v>8727</v>
      </c>
      <c r="F2351" s="22" t="s">
        <v>157</v>
      </c>
      <c r="G2351" s="22" t="s">
        <v>157</v>
      </c>
      <c r="H2351" s="22" t="s">
        <v>8729</v>
      </c>
      <c r="I2351" s="108" t="s">
        <v>8920</v>
      </c>
      <c r="J2351" s="22" t="s">
        <v>8921</v>
      </c>
      <c r="K2351" s="4">
        <f>IFERROR(__xludf.DUMMYFUNCTION("""COMPUTED_VALUE"""),11.0)</f>
        <v>11</v>
      </c>
      <c r="L2351" s="4" t="s">
        <v>8731</v>
      </c>
      <c r="M2351" s="4">
        <v>12.0</v>
      </c>
    </row>
    <row r="2352">
      <c r="A2352" s="85">
        <v>45969.0</v>
      </c>
      <c r="B2352" s="22" t="s">
        <v>450</v>
      </c>
      <c r="C2352" s="22" t="s">
        <v>8726</v>
      </c>
      <c r="D2352" s="82" t="s">
        <v>8813</v>
      </c>
      <c r="E2352" s="22" t="s">
        <v>8727</v>
      </c>
      <c r="F2352" s="22" t="s">
        <v>157</v>
      </c>
      <c r="G2352" s="22" t="s">
        <v>157</v>
      </c>
      <c r="H2352" s="22" t="s">
        <v>8729</v>
      </c>
      <c r="I2352" s="108" t="s">
        <v>8920</v>
      </c>
      <c r="J2352" s="22" t="s">
        <v>8921</v>
      </c>
      <c r="K2352" s="4">
        <f>IFERROR(__xludf.DUMMYFUNCTION("""COMPUTED_VALUE"""),11.0)</f>
        <v>11</v>
      </c>
      <c r="L2352" s="4" t="s">
        <v>8731</v>
      </c>
      <c r="M2352" s="4">
        <v>12.0</v>
      </c>
    </row>
    <row r="2353">
      <c r="A2353" s="85">
        <v>45970.0</v>
      </c>
      <c r="B2353" s="22" t="s">
        <v>450</v>
      </c>
      <c r="C2353" s="22" t="s">
        <v>8726</v>
      </c>
      <c r="D2353" s="82" t="s">
        <v>8813</v>
      </c>
      <c r="E2353" s="22" t="s">
        <v>8727</v>
      </c>
      <c r="F2353" s="22" t="s">
        <v>157</v>
      </c>
      <c r="G2353" s="22" t="s">
        <v>157</v>
      </c>
      <c r="H2353" s="22" t="s">
        <v>8729</v>
      </c>
      <c r="I2353" s="108" t="s">
        <v>8920</v>
      </c>
      <c r="J2353" s="22" t="s">
        <v>8921</v>
      </c>
      <c r="K2353" s="4">
        <f>IFERROR(__xludf.DUMMYFUNCTION("""COMPUTED_VALUE"""),11.0)</f>
        <v>11</v>
      </c>
      <c r="L2353" s="4" t="s">
        <v>8731</v>
      </c>
      <c r="M2353" s="4">
        <v>12.0</v>
      </c>
    </row>
    <row r="2354">
      <c r="A2354" s="85">
        <v>45971.0</v>
      </c>
      <c r="B2354" s="22" t="s">
        <v>450</v>
      </c>
      <c r="C2354" s="22" t="s">
        <v>8726</v>
      </c>
      <c r="D2354" s="82" t="s">
        <v>8813</v>
      </c>
      <c r="E2354" s="22" t="s">
        <v>8727</v>
      </c>
      <c r="F2354" s="22" t="s">
        <v>157</v>
      </c>
      <c r="G2354" s="22" t="s">
        <v>157</v>
      </c>
      <c r="H2354" s="22" t="s">
        <v>8729</v>
      </c>
      <c r="I2354" s="108" t="s">
        <v>8920</v>
      </c>
      <c r="J2354" s="22" t="s">
        <v>8921</v>
      </c>
      <c r="K2354" s="4">
        <f>IFERROR(__xludf.DUMMYFUNCTION("""COMPUTED_VALUE"""),11.0)</f>
        <v>11</v>
      </c>
      <c r="L2354" s="4" t="s">
        <v>8731</v>
      </c>
      <c r="M2354" s="4">
        <v>12.0</v>
      </c>
    </row>
    <row r="2355">
      <c r="A2355" s="85">
        <v>45972.0</v>
      </c>
      <c r="B2355" s="22" t="s">
        <v>450</v>
      </c>
      <c r="C2355" s="22" t="s">
        <v>8726</v>
      </c>
      <c r="D2355" s="82" t="s">
        <v>8813</v>
      </c>
      <c r="E2355" s="22" t="s">
        <v>8727</v>
      </c>
      <c r="F2355" s="22" t="s">
        <v>157</v>
      </c>
      <c r="G2355" s="22" t="s">
        <v>157</v>
      </c>
      <c r="H2355" s="22" t="s">
        <v>8729</v>
      </c>
      <c r="I2355" s="108" t="s">
        <v>8920</v>
      </c>
      <c r="J2355" s="22" t="s">
        <v>8921</v>
      </c>
      <c r="K2355" s="4">
        <f>IFERROR(__xludf.DUMMYFUNCTION("""COMPUTED_VALUE"""),11.0)</f>
        <v>11</v>
      </c>
      <c r="L2355" s="4" t="s">
        <v>8731</v>
      </c>
      <c r="M2355" s="4">
        <v>12.0</v>
      </c>
    </row>
    <row r="2356">
      <c r="A2356" s="85">
        <v>45973.0</v>
      </c>
      <c r="B2356" s="22" t="s">
        <v>450</v>
      </c>
      <c r="C2356" s="22" t="s">
        <v>8726</v>
      </c>
      <c r="D2356" s="82" t="s">
        <v>8813</v>
      </c>
      <c r="E2356" s="22" t="s">
        <v>8727</v>
      </c>
      <c r="F2356" s="22" t="s">
        <v>157</v>
      </c>
      <c r="G2356" s="22" t="s">
        <v>157</v>
      </c>
      <c r="H2356" s="22" t="s">
        <v>8729</v>
      </c>
      <c r="I2356" s="108" t="s">
        <v>8920</v>
      </c>
      <c r="J2356" s="22" t="s">
        <v>8921</v>
      </c>
      <c r="K2356" s="4">
        <f>IFERROR(__xludf.DUMMYFUNCTION("""COMPUTED_VALUE"""),11.0)</f>
        <v>11</v>
      </c>
      <c r="L2356" s="4" t="s">
        <v>8731</v>
      </c>
      <c r="M2356" s="4">
        <v>12.0</v>
      </c>
    </row>
    <row r="2357">
      <c r="A2357" s="85">
        <v>45974.0</v>
      </c>
      <c r="B2357" s="22" t="s">
        <v>450</v>
      </c>
      <c r="C2357" s="22" t="s">
        <v>8726</v>
      </c>
      <c r="D2357" s="82" t="s">
        <v>8813</v>
      </c>
      <c r="E2357" s="22" t="s">
        <v>8727</v>
      </c>
      <c r="F2357" s="22" t="s">
        <v>157</v>
      </c>
      <c r="G2357" s="22" t="s">
        <v>157</v>
      </c>
      <c r="H2357" s="22" t="s">
        <v>8729</v>
      </c>
      <c r="I2357" s="108" t="s">
        <v>8920</v>
      </c>
      <c r="J2357" s="22" t="s">
        <v>8921</v>
      </c>
      <c r="K2357" s="4">
        <f>IFERROR(__xludf.DUMMYFUNCTION("""COMPUTED_VALUE"""),11.0)</f>
        <v>11</v>
      </c>
      <c r="L2357" s="4" t="s">
        <v>8731</v>
      </c>
      <c r="M2357" s="4">
        <v>12.0</v>
      </c>
    </row>
    <row r="2358">
      <c r="A2358" s="85">
        <v>45975.0</v>
      </c>
      <c r="B2358" s="22" t="s">
        <v>450</v>
      </c>
      <c r="C2358" s="22" t="s">
        <v>8726</v>
      </c>
      <c r="D2358" s="82" t="s">
        <v>8813</v>
      </c>
      <c r="E2358" s="22" t="s">
        <v>8727</v>
      </c>
      <c r="F2358" s="22" t="s">
        <v>157</v>
      </c>
      <c r="G2358" s="22" t="s">
        <v>157</v>
      </c>
      <c r="H2358" s="22" t="s">
        <v>8729</v>
      </c>
      <c r="I2358" s="108" t="s">
        <v>8920</v>
      </c>
      <c r="J2358" s="22" t="s">
        <v>8921</v>
      </c>
      <c r="K2358" s="4">
        <f>IFERROR(__xludf.DUMMYFUNCTION("""COMPUTED_VALUE"""),11.0)</f>
        <v>11</v>
      </c>
      <c r="L2358" s="4" t="s">
        <v>8731</v>
      </c>
      <c r="M2358" s="4">
        <v>12.0</v>
      </c>
    </row>
    <row r="2359">
      <c r="A2359" s="85">
        <v>45976.0</v>
      </c>
      <c r="B2359" s="22" t="s">
        <v>450</v>
      </c>
      <c r="C2359" s="22" t="s">
        <v>8726</v>
      </c>
      <c r="D2359" s="82" t="s">
        <v>8813</v>
      </c>
      <c r="E2359" s="22" t="s">
        <v>8727</v>
      </c>
      <c r="F2359" s="22" t="s">
        <v>157</v>
      </c>
      <c r="G2359" s="22" t="s">
        <v>157</v>
      </c>
      <c r="H2359" s="22" t="s">
        <v>8729</v>
      </c>
      <c r="I2359" s="108" t="s">
        <v>8920</v>
      </c>
      <c r="J2359" s="22" t="s">
        <v>8921</v>
      </c>
      <c r="K2359" s="4">
        <f>IFERROR(__xludf.DUMMYFUNCTION("""COMPUTED_VALUE"""),11.0)</f>
        <v>11</v>
      </c>
      <c r="L2359" s="4" t="s">
        <v>8731</v>
      </c>
      <c r="M2359" s="4">
        <v>12.0</v>
      </c>
    </row>
    <row r="2360">
      <c r="A2360" s="85">
        <v>45977.0</v>
      </c>
      <c r="B2360" s="22" t="s">
        <v>450</v>
      </c>
      <c r="C2360" s="22" t="s">
        <v>8726</v>
      </c>
      <c r="D2360" s="82" t="s">
        <v>8813</v>
      </c>
      <c r="E2360" s="22" t="s">
        <v>8727</v>
      </c>
      <c r="F2360" s="22" t="s">
        <v>157</v>
      </c>
      <c r="G2360" s="22" t="s">
        <v>157</v>
      </c>
      <c r="H2360" s="22" t="s">
        <v>8729</v>
      </c>
      <c r="I2360" s="108" t="s">
        <v>8920</v>
      </c>
      <c r="J2360" s="22" t="s">
        <v>8921</v>
      </c>
      <c r="K2360" s="4">
        <f>IFERROR(__xludf.DUMMYFUNCTION("""COMPUTED_VALUE"""),11.0)</f>
        <v>11</v>
      </c>
      <c r="L2360" s="4" t="s">
        <v>8731</v>
      </c>
      <c r="M2360" s="4">
        <v>12.0</v>
      </c>
    </row>
    <row r="2361">
      <c r="A2361" s="85">
        <v>45978.0</v>
      </c>
      <c r="B2361" s="22" t="s">
        <v>450</v>
      </c>
      <c r="C2361" s="22" t="s">
        <v>8726</v>
      </c>
      <c r="D2361" s="82" t="s">
        <v>8813</v>
      </c>
      <c r="E2361" s="22" t="s">
        <v>8727</v>
      </c>
      <c r="F2361" s="22" t="s">
        <v>157</v>
      </c>
      <c r="G2361" s="22" t="s">
        <v>157</v>
      </c>
      <c r="H2361" s="22" t="s">
        <v>8729</v>
      </c>
      <c r="I2361" s="108" t="s">
        <v>8920</v>
      </c>
      <c r="J2361" s="22" t="s">
        <v>8921</v>
      </c>
      <c r="K2361" s="4">
        <f>IFERROR(__xludf.DUMMYFUNCTION("""COMPUTED_VALUE"""),11.0)</f>
        <v>11</v>
      </c>
      <c r="L2361" s="4" t="s">
        <v>8731</v>
      </c>
      <c r="M2361" s="4">
        <v>12.0</v>
      </c>
    </row>
    <row r="2362">
      <c r="A2362" s="85">
        <v>45979.0</v>
      </c>
      <c r="B2362" s="22" t="s">
        <v>450</v>
      </c>
      <c r="C2362" s="22" t="s">
        <v>8726</v>
      </c>
      <c r="D2362" s="82" t="s">
        <v>8813</v>
      </c>
      <c r="E2362" s="22" t="s">
        <v>8727</v>
      </c>
      <c r="F2362" s="22" t="s">
        <v>157</v>
      </c>
      <c r="G2362" s="22" t="s">
        <v>157</v>
      </c>
      <c r="H2362" s="22" t="s">
        <v>8729</v>
      </c>
      <c r="I2362" s="108" t="s">
        <v>8920</v>
      </c>
      <c r="J2362" s="22" t="s">
        <v>8921</v>
      </c>
      <c r="K2362" s="4">
        <f>IFERROR(__xludf.DUMMYFUNCTION("""COMPUTED_VALUE"""),11.0)</f>
        <v>11</v>
      </c>
      <c r="L2362" s="4" t="s">
        <v>8731</v>
      </c>
      <c r="M2362" s="4">
        <v>12.0</v>
      </c>
    </row>
    <row r="2363">
      <c r="A2363" s="85">
        <v>45980.0</v>
      </c>
      <c r="B2363" s="22" t="s">
        <v>450</v>
      </c>
      <c r="C2363" s="22" t="s">
        <v>8726</v>
      </c>
      <c r="D2363" s="82" t="s">
        <v>8813</v>
      </c>
      <c r="E2363" s="22" t="s">
        <v>8727</v>
      </c>
      <c r="F2363" s="22" t="s">
        <v>157</v>
      </c>
      <c r="G2363" s="22" t="s">
        <v>157</v>
      </c>
      <c r="H2363" s="22" t="s">
        <v>8729</v>
      </c>
      <c r="I2363" s="108" t="s">
        <v>8920</v>
      </c>
      <c r="J2363" s="22" t="s">
        <v>8921</v>
      </c>
      <c r="K2363" s="4">
        <f>IFERROR(__xludf.DUMMYFUNCTION("""COMPUTED_VALUE"""),11.0)</f>
        <v>11</v>
      </c>
      <c r="L2363" s="4" t="s">
        <v>8731</v>
      </c>
      <c r="M2363" s="4">
        <v>12.0</v>
      </c>
    </row>
    <row r="2364">
      <c r="A2364" s="85">
        <v>45981.0</v>
      </c>
      <c r="B2364" s="22" t="s">
        <v>450</v>
      </c>
      <c r="C2364" s="22" t="s">
        <v>8726</v>
      </c>
      <c r="D2364" s="82" t="s">
        <v>8813</v>
      </c>
      <c r="E2364" s="22" t="s">
        <v>8727</v>
      </c>
      <c r="F2364" s="22" t="s">
        <v>157</v>
      </c>
      <c r="G2364" s="22" t="s">
        <v>157</v>
      </c>
      <c r="H2364" s="22" t="s">
        <v>8729</v>
      </c>
      <c r="I2364" s="108" t="s">
        <v>8920</v>
      </c>
      <c r="J2364" s="22" t="s">
        <v>8921</v>
      </c>
      <c r="K2364" s="4">
        <f>IFERROR(__xludf.DUMMYFUNCTION("""COMPUTED_VALUE"""),11.0)</f>
        <v>11</v>
      </c>
      <c r="L2364" s="4" t="s">
        <v>8731</v>
      </c>
      <c r="M2364" s="4">
        <v>12.0</v>
      </c>
    </row>
    <row r="2365">
      <c r="A2365" s="85">
        <v>45982.0</v>
      </c>
      <c r="B2365" s="22" t="s">
        <v>450</v>
      </c>
      <c r="C2365" s="22" t="s">
        <v>8726</v>
      </c>
      <c r="D2365" s="82" t="s">
        <v>8813</v>
      </c>
      <c r="E2365" s="22" t="s">
        <v>8727</v>
      </c>
      <c r="F2365" s="22" t="s">
        <v>157</v>
      </c>
      <c r="G2365" s="22" t="s">
        <v>157</v>
      </c>
      <c r="H2365" s="22" t="s">
        <v>8729</v>
      </c>
      <c r="I2365" s="108" t="s">
        <v>8920</v>
      </c>
      <c r="J2365" s="22" t="s">
        <v>8921</v>
      </c>
      <c r="K2365" s="4">
        <f>IFERROR(__xludf.DUMMYFUNCTION("""COMPUTED_VALUE"""),11.0)</f>
        <v>11</v>
      </c>
      <c r="L2365" s="4" t="s">
        <v>8731</v>
      </c>
      <c r="M2365" s="4">
        <v>12.0</v>
      </c>
    </row>
    <row r="2366">
      <c r="A2366" s="85">
        <v>45983.0</v>
      </c>
      <c r="B2366" s="22" t="s">
        <v>450</v>
      </c>
      <c r="C2366" s="22" t="s">
        <v>8726</v>
      </c>
      <c r="D2366" s="82" t="s">
        <v>8813</v>
      </c>
      <c r="E2366" s="22" t="s">
        <v>8727</v>
      </c>
      <c r="F2366" s="22" t="s">
        <v>157</v>
      </c>
      <c r="G2366" s="22" t="s">
        <v>157</v>
      </c>
      <c r="H2366" s="22" t="s">
        <v>8729</v>
      </c>
      <c r="I2366" s="108" t="s">
        <v>8920</v>
      </c>
      <c r="J2366" s="22" t="s">
        <v>8921</v>
      </c>
      <c r="K2366" s="4">
        <f>IFERROR(__xludf.DUMMYFUNCTION("""COMPUTED_VALUE"""),11.0)</f>
        <v>11</v>
      </c>
      <c r="L2366" s="4" t="s">
        <v>8731</v>
      </c>
      <c r="M2366" s="4">
        <v>12.0</v>
      </c>
    </row>
    <row r="2367">
      <c r="A2367" s="85">
        <v>45984.0</v>
      </c>
      <c r="B2367" s="22" t="s">
        <v>450</v>
      </c>
      <c r="C2367" s="22" t="s">
        <v>8726</v>
      </c>
      <c r="D2367" s="82" t="s">
        <v>8813</v>
      </c>
      <c r="E2367" s="22" t="s">
        <v>8727</v>
      </c>
      <c r="F2367" s="22" t="s">
        <v>157</v>
      </c>
      <c r="G2367" s="22" t="s">
        <v>157</v>
      </c>
      <c r="H2367" s="22" t="s">
        <v>8729</v>
      </c>
      <c r="I2367" s="108" t="s">
        <v>8920</v>
      </c>
      <c r="J2367" s="22" t="s">
        <v>8921</v>
      </c>
      <c r="K2367" s="4">
        <f>IFERROR(__xludf.DUMMYFUNCTION("""COMPUTED_VALUE"""),11.0)</f>
        <v>11</v>
      </c>
      <c r="L2367" s="4" t="s">
        <v>8731</v>
      </c>
      <c r="M2367" s="4">
        <v>12.0</v>
      </c>
    </row>
    <row r="2368">
      <c r="A2368" s="85">
        <v>45985.0</v>
      </c>
      <c r="B2368" s="22" t="s">
        <v>450</v>
      </c>
      <c r="C2368" s="22" t="s">
        <v>8726</v>
      </c>
      <c r="D2368" s="82" t="s">
        <v>8813</v>
      </c>
      <c r="E2368" s="22" t="s">
        <v>8727</v>
      </c>
      <c r="F2368" s="22" t="s">
        <v>157</v>
      </c>
      <c r="G2368" s="22" t="s">
        <v>157</v>
      </c>
      <c r="H2368" s="22" t="s">
        <v>8729</v>
      </c>
      <c r="I2368" s="108" t="s">
        <v>8920</v>
      </c>
      <c r="J2368" s="22" t="s">
        <v>8921</v>
      </c>
      <c r="K2368" s="4">
        <f>IFERROR(__xludf.DUMMYFUNCTION("""COMPUTED_VALUE"""),11.0)</f>
        <v>11</v>
      </c>
      <c r="L2368" s="4" t="s">
        <v>8731</v>
      </c>
      <c r="M2368" s="4">
        <v>12.0</v>
      </c>
    </row>
    <row r="2369">
      <c r="A2369" s="85">
        <v>45986.0</v>
      </c>
      <c r="B2369" s="22" t="s">
        <v>450</v>
      </c>
      <c r="C2369" s="22" t="s">
        <v>8726</v>
      </c>
      <c r="D2369" s="82" t="s">
        <v>8813</v>
      </c>
      <c r="E2369" s="22" t="s">
        <v>8727</v>
      </c>
      <c r="F2369" s="22" t="s">
        <v>157</v>
      </c>
      <c r="G2369" s="22" t="s">
        <v>157</v>
      </c>
      <c r="H2369" s="22" t="s">
        <v>8729</v>
      </c>
      <c r="I2369" s="108" t="s">
        <v>8920</v>
      </c>
      <c r="J2369" s="22" t="s">
        <v>8921</v>
      </c>
      <c r="K2369" s="4">
        <f>IFERROR(__xludf.DUMMYFUNCTION("""COMPUTED_VALUE"""),11.0)</f>
        <v>11</v>
      </c>
      <c r="L2369" s="4" t="s">
        <v>8731</v>
      </c>
      <c r="M2369" s="4">
        <v>12.0</v>
      </c>
    </row>
    <row r="2370">
      <c r="A2370" s="85">
        <v>45987.0</v>
      </c>
      <c r="B2370" s="22" t="s">
        <v>450</v>
      </c>
      <c r="C2370" s="22" t="s">
        <v>8726</v>
      </c>
      <c r="D2370" s="82" t="s">
        <v>8813</v>
      </c>
      <c r="E2370" s="22" t="s">
        <v>8727</v>
      </c>
      <c r="F2370" s="22" t="s">
        <v>157</v>
      </c>
      <c r="G2370" s="22" t="s">
        <v>157</v>
      </c>
      <c r="H2370" s="22" t="s">
        <v>8729</v>
      </c>
      <c r="I2370" s="108" t="s">
        <v>8920</v>
      </c>
      <c r="J2370" s="22" t="s">
        <v>8921</v>
      </c>
      <c r="K2370" s="4">
        <f>IFERROR(__xludf.DUMMYFUNCTION("""COMPUTED_VALUE"""),11.0)</f>
        <v>11</v>
      </c>
      <c r="L2370" s="4" t="s">
        <v>8731</v>
      </c>
      <c r="M2370" s="4">
        <v>12.0</v>
      </c>
    </row>
    <row r="2371">
      <c r="A2371" s="85">
        <v>45988.0</v>
      </c>
      <c r="B2371" s="22" t="s">
        <v>450</v>
      </c>
      <c r="C2371" s="22" t="s">
        <v>8726</v>
      </c>
      <c r="D2371" s="82" t="s">
        <v>8813</v>
      </c>
      <c r="E2371" s="22" t="s">
        <v>8727</v>
      </c>
      <c r="F2371" s="22" t="s">
        <v>157</v>
      </c>
      <c r="G2371" s="22" t="s">
        <v>157</v>
      </c>
      <c r="H2371" s="22" t="s">
        <v>8729</v>
      </c>
      <c r="I2371" s="108" t="s">
        <v>8920</v>
      </c>
      <c r="J2371" s="22" t="s">
        <v>8921</v>
      </c>
      <c r="K2371" s="4">
        <f>IFERROR(__xludf.DUMMYFUNCTION("""COMPUTED_VALUE"""),11.0)</f>
        <v>11</v>
      </c>
      <c r="L2371" s="4" t="s">
        <v>8731</v>
      </c>
      <c r="M2371" s="4">
        <v>12.0</v>
      </c>
    </row>
    <row r="2372">
      <c r="A2372" s="85">
        <v>45989.0</v>
      </c>
      <c r="B2372" s="22" t="s">
        <v>450</v>
      </c>
      <c r="C2372" s="22" t="s">
        <v>8726</v>
      </c>
      <c r="D2372" s="82" t="s">
        <v>8813</v>
      </c>
      <c r="E2372" s="22" t="s">
        <v>8727</v>
      </c>
      <c r="F2372" s="22" t="s">
        <v>157</v>
      </c>
      <c r="G2372" s="22" t="s">
        <v>157</v>
      </c>
      <c r="H2372" s="22" t="s">
        <v>8729</v>
      </c>
      <c r="I2372" s="108" t="s">
        <v>8920</v>
      </c>
      <c r="J2372" s="22" t="s">
        <v>8921</v>
      </c>
      <c r="K2372" s="4">
        <f>IFERROR(__xludf.DUMMYFUNCTION("""COMPUTED_VALUE"""),11.0)</f>
        <v>11</v>
      </c>
      <c r="L2372" s="4" t="s">
        <v>8731</v>
      </c>
      <c r="M2372" s="4">
        <v>12.0</v>
      </c>
    </row>
    <row r="2373">
      <c r="A2373" s="85">
        <v>45990.0</v>
      </c>
      <c r="B2373" s="22" t="s">
        <v>450</v>
      </c>
      <c r="C2373" s="22" t="s">
        <v>8726</v>
      </c>
      <c r="D2373" s="82" t="s">
        <v>8813</v>
      </c>
      <c r="E2373" s="22" t="s">
        <v>8727</v>
      </c>
      <c r="F2373" s="22" t="s">
        <v>157</v>
      </c>
      <c r="G2373" s="22" t="s">
        <v>157</v>
      </c>
      <c r="H2373" s="22" t="s">
        <v>8729</v>
      </c>
      <c r="I2373" s="108" t="s">
        <v>8920</v>
      </c>
      <c r="J2373" s="22" t="s">
        <v>8921</v>
      </c>
      <c r="K2373" s="4">
        <f>IFERROR(__xludf.DUMMYFUNCTION("""COMPUTED_VALUE"""),11.0)</f>
        <v>11</v>
      </c>
      <c r="L2373" s="4" t="s">
        <v>8731</v>
      </c>
      <c r="M2373" s="4">
        <v>12.0</v>
      </c>
    </row>
    <row r="2374">
      <c r="A2374" s="85">
        <v>45991.0</v>
      </c>
      <c r="B2374" s="22" t="s">
        <v>450</v>
      </c>
      <c r="C2374" s="22" t="s">
        <v>8726</v>
      </c>
      <c r="D2374" s="82" t="s">
        <v>8813</v>
      </c>
      <c r="E2374" s="22" t="s">
        <v>8727</v>
      </c>
      <c r="F2374" s="22" t="s">
        <v>157</v>
      </c>
      <c r="G2374" s="22" t="s">
        <v>157</v>
      </c>
      <c r="H2374" s="22" t="s">
        <v>8729</v>
      </c>
      <c r="I2374" s="108" t="s">
        <v>8920</v>
      </c>
      <c r="J2374" s="22" t="s">
        <v>8921</v>
      </c>
      <c r="K2374" s="4">
        <f>IFERROR(__xludf.DUMMYFUNCTION("""COMPUTED_VALUE"""),11.0)</f>
        <v>11</v>
      </c>
      <c r="L2374" s="4" t="s">
        <v>8731</v>
      </c>
      <c r="M2374" s="4">
        <v>12.0</v>
      </c>
    </row>
    <row r="2375">
      <c r="A2375" s="85">
        <v>45992.0</v>
      </c>
      <c r="B2375" s="22" t="s">
        <v>450</v>
      </c>
      <c r="C2375" s="22" t="s">
        <v>8726</v>
      </c>
      <c r="D2375" s="82" t="s">
        <v>8813</v>
      </c>
      <c r="E2375" s="22" t="s">
        <v>8727</v>
      </c>
      <c r="F2375" s="22" t="s">
        <v>157</v>
      </c>
      <c r="G2375" s="22" t="s">
        <v>157</v>
      </c>
      <c r="H2375" s="22" t="s">
        <v>8729</v>
      </c>
      <c r="I2375" s="108" t="s">
        <v>8920</v>
      </c>
      <c r="J2375" s="22" t="s">
        <v>8921</v>
      </c>
      <c r="K2375" s="4">
        <f>IFERROR(__xludf.DUMMYFUNCTION("""COMPUTED_VALUE"""),11.0)</f>
        <v>11</v>
      </c>
      <c r="L2375" s="4" t="s">
        <v>8731</v>
      </c>
      <c r="M2375" s="4">
        <v>12.0</v>
      </c>
    </row>
    <row r="2376">
      <c r="A2376" s="85">
        <v>45993.0</v>
      </c>
      <c r="B2376" s="22" t="s">
        <v>450</v>
      </c>
      <c r="C2376" s="22" t="s">
        <v>8726</v>
      </c>
      <c r="D2376" s="82" t="s">
        <v>8813</v>
      </c>
      <c r="E2376" s="22" t="s">
        <v>8727</v>
      </c>
      <c r="F2376" s="22" t="s">
        <v>157</v>
      </c>
      <c r="G2376" s="22" t="s">
        <v>157</v>
      </c>
      <c r="H2376" s="22" t="s">
        <v>8729</v>
      </c>
      <c r="I2376" s="108" t="s">
        <v>8920</v>
      </c>
      <c r="J2376" s="22" t="s">
        <v>8921</v>
      </c>
      <c r="K2376" s="4">
        <f>IFERROR(__xludf.DUMMYFUNCTION("""COMPUTED_VALUE"""),11.0)</f>
        <v>11</v>
      </c>
      <c r="L2376" s="4" t="s">
        <v>8731</v>
      </c>
      <c r="M2376" s="4">
        <v>12.0</v>
      </c>
    </row>
    <row r="2377">
      <c r="A2377" s="85">
        <v>45994.0</v>
      </c>
      <c r="B2377" s="22" t="s">
        <v>450</v>
      </c>
      <c r="C2377" s="22" t="s">
        <v>8726</v>
      </c>
      <c r="D2377" s="82" t="s">
        <v>8813</v>
      </c>
      <c r="E2377" s="22" t="s">
        <v>8727</v>
      </c>
      <c r="F2377" s="22" t="s">
        <v>157</v>
      </c>
      <c r="G2377" s="22" t="s">
        <v>157</v>
      </c>
      <c r="H2377" s="22" t="s">
        <v>8729</v>
      </c>
      <c r="I2377" s="108" t="s">
        <v>8920</v>
      </c>
      <c r="J2377" s="22" t="s">
        <v>8921</v>
      </c>
      <c r="K2377" s="4">
        <f>IFERROR(__xludf.DUMMYFUNCTION("""COMPUTED_VALUE"""),11.0)</f>
        <v>11</v>
      </c>
      <c r="L2377" s="4" t="s">
        <v>8731</v>
      </c>
      <c r="M2377" s="4">
        <v>12.0</v>
      </c>
    </row>
    <row r="2378">
      <c r="A2378" s="85">
        <v>45995.0</v>
      </c>
      <c r="B2378" s="22" t="s">
        <v>450</v>
      </c>
      <c r="C2378" s="22" t="s">
        <v>8726</v>
      </c>
      <c r="D2378" s="82" t="s">
        <v>8813</v>
      </c>
      <c r="E2378" s="22" t="s">
        <v>8727</v>
      </c>
      <c r="F2378" s="22" t="s">
        <v>157</v>
      </c>
      <c r="G2378" s="22" t="s">
        <v>157</v>
      </c>
      <c r="H2378" s="22" t="s">
        <v>8729</v>
      </c>
      <c r="I2378" s="108" t="s">
        <v>8920</v>
      </c>
      <c r="J2378" s="22" t="s">
        <v>8921</v>
      </c>
      <c r="K2378" s="4">
        <f>IFERROR(__xludf.DUMMYFUNCTION("""COMPUTED_VALUE"""),11.0)</f>
        <v>11</v>
      </c>
      <c r="L2378" s="4" t="s">
        <v>8731</v>
      </c>
      <c r="M2378" s="4">
        <v>12.0</v>
      </c>
    </row>
    <row r="2379">
      <c r="A2379" s="85">
        <v>45996.0</v>
      </c>
      <c r="B2379" s="22" t="s">
        <v>450</v>
      </c>
      <c r="C2379" s="22" t="s">
        <v>8726</v>
      </c>
      <c r="D2379" s="82" t="s">
        <v>8813</v>
      </c>
      <c r="E2379" s="22" t="s">
        <v>8727</v>
      </c>
      <c r="F2379" s="22" t="s">
        <v>157</v>
      </c>
      <c r="G2379" s="22" t="s">
        <v>157</v>
      </c>
      <c r="H2379" s="22" t="s">
        <v>8729</v>
      </c>
      <c r="I2379" s="108" t="s">
        <v>8920</v>
      </c>
      <c r="J2379" s="22" t="s">
        <v>8921</v>
      </c>
      <c r="K2379" s="4">
        <f>IFERROR(__xludf.DUMMYFUNCTION("""COMPUTED_VALUE"""),11.0)</f>
        <v>11</v>
      </c>
      <c r="L2379" s="4" t="s">
        <v>8731</v>
      </c>
      <c r="M2379" s="4">
        <v>12.0</v>
      </c>
    </row>
    <row r="2380">
      <c r="A2380" s="85">
        <v>45997.0</v>
      </c>
      <c r="B2380" s="22" t="s">
        <v>450</v>
      </c>
      <c r="C2380" s="22" t="s">
        <v>8726</v>
      </c>
      <c r="D2380" s="82" t="s">
        <v>8813</v>
      </c>
      <c r="E2380" s="22" t="s">
        <v>8727</v>
      </c>
      <c r="F2380" s="22" t="s">
        <v>157</v>
      </c>
      <c r="G2380" s="22" t="s">
        <v>157</v>
      </c>
      <c r="H2380" s="22" t="s">
        <v>8729</v>
      </c>
      <c r="I2380" s="108" t="s">
        <v>8920</v>
      </c>
      <c r="J2380" s="22" t="s">
        <v>8921</v>
      </c>
      <c r="K2380" s="4">
        <f>IFERROR(__xludf.DUMMYFUNCTION("""COMPUTED_VALUE"""),11.0)</f>
        <v>11</v>
      </c>
      <c r="L2380" s="4" t="s">
        <v>8731</v>
      </c>
      <c r="M2380" s="4">
        <v>12.0</v>
      </c>
    </row>
    <row r="2381">
      <c r="A2381" s="85">
        <v>45998.0</v>
      </c>
      <c r="B2381" s="22" t="s">
        <v>450</v>
      </c>
      <c r="C2381" s="22" t="s">
        <v>8726</v>
      </c>
      <c r="D2381" s="82" t="s">
        <v>8813</v>
      </c>
      <c r="E2381" s="22" t="s">
        <v>8727</v>
      </c>
      <c r="F2381" s="22" t="s">
        <v>157</v>
      </c>
      <c r="G2381" s="22" t="s">
        <v>157</v>
      </c>
      <c r="H2381" s="22" t="s">
        <v>8729</v>
      </c>
      <c r="I2381" s="108" t="s">
        <v>8920</v>
      </c>
      <c r="J2381" s="22" t="s">
        <v>8921</v>
      </c>
      <c r="K2381" s="4">
        <f>IFERROR(__xludf.DUMMYFUNCTION("""COMPUTED_VALUE"""),11.0)</f>
        <v>11</v>
      </c>
      <c r="L2381" s="4" t="s">
        <v>8731</v>
      </c>
      <c r="M2381" s="4">
        <v>12.0</v>
      </c>
    </row>
    <row r="2382">
      <c r="A2382" s="85">
        <v>45999.0</v>
      </c>
      <c r="B2382" s="22" t="s">
        <v>450</v>
      </c>
      <c r="C2382" s="22" t="s">
        <v>8726</v>
      </c>
      <c r="D2382" s="82" t="s">
        <v>8813</v>
      </c>
      <c r="E2382" s="22" t="s">
        <v>8727</v>
      </c>
      <c r="F2382" s="22" t="s">
        <v>157</v>
      </c>
      <c r="G2382" s="22" t="s">
        <v>157</v>
      </c>
      <c r="H2382" s="22" t="s">
        <v>8729</v>
      </c>
      <c r="I2382" s="108" t="s">
        <v>8920</v>
      </c>
      <c r="J2382" s="22" t="s">
        <v>8921</v>
      </c>
      <c r="K2382" s="4">
        <f>IFERROR(__xludf.DUMMYFUNCTION("""COMPUTED_VALUE"""),11.0)</f>
        <v>11</v>
      </c>
      <c r="L2382" s="4" t="s">
        <v>8731</v>
      </c>
      <c r="M2382" s="4">
        <v>12.0</v>
      </c>
    </row>
    <row r="2383">
      <c r="A2383" s="85">
        <v>46000.0</v>
      </c>
      <c r="B2383" s="22" t="s">
        <v>450</v>
      </c>
      <c r="C2383" s="22" t="s">
        <v>8726</v>
      </c>
      <c r="D2383" s="82" t="s">
        <v>8813</v>
      </c>
      <c r="E2383" s="22" t="s">
        <v>8727</v>
      </c>
      <c r="F2383" s="22" t="s">
        <v>157</v>
      </c>
      <c r="G2383" s="22" t="s">
        <v>157</v>
      </c>
      <c r="H2383" s="22" t="s">
        <v>8729</v>
      </c>
      <c r="I2383" s="108" t="s">
        <v>8920</v>
      </c>
      <c r="J2383" s="22" t="s">
        <v>8921</v>
      </c>
      <c r="K2383" s="4">
        <f>IFERROR(__xludf.DUMMYFUNCTION("""COMPUTED_VALUE"""),11.0)</f>
        <v>11</v>
      </c>
      <c r="L2383" s="4" t="s">
        <v>8731</v>
      </c>
      <c r="M2383" s="4">
        <v>12.0</v>
      </c>
    </row>
    <row r="2384">
      <c r="A2384" s="85">
        <v>46001.0</v>
      </c>
      <c r="B2384" s="22" t="s">
        <v>450</v>
      </c>
      <c r="C2384" s="22" t="s">
        <v>8726</v>
      </c>
      <c r="D2384" s="82" t="s">
        <v>8813</v>
      </c>
      <c r="E2384" s="22" t="s">
        <v>8727</v>
      </c>
      <c r="F2384" s="22" t="s">
        <v>157</v>
      </c>
      <c r="G2384" s="22" t="s">
        <v>157</v>
      </c>
      <c r="H2384" s="22" t="s">
        <v>8729</v>
      </c>
      <c r="I2384" s="108" t="s">
        <v>8920</v>
      </c>
      <c r="J2384" s="22" t="s">
        <v>8921</v>
      </c>
      <c r="K2384" s="4">
        <f>IFERROR(__xludf.DUMMYFUNCTION("""COMPUTED_VALUE"""),11.0)</f>
        <v>11</v>
      </c>
      <c r="L2384" s="4" t="s">
        <v>8731</v>
      </c>
      <c r="M2384" s="4">
        <v>12.0</v>
      </c>
    </row>
    <row r="2385">
      <c r="A2385" s="85">
        <v>46002.0</v>
      </c>
      <c r="B2385" s="22" t="s">
        <v>450</v>
      </c>
      <c r="C2385" s="22" t="s">
        <v>8726</v>
      </c>
      <c r="D2385" s="82" t="s">
        <v>8813</v>
      </c>
      <c r="E2385" s="22" t="s">
        <v>8727</v>
      </c>
      <c r="F2385" s="22" t="s">
        <v>157</v>
      </c>
      <c r="G2385" s="22" t="s">
        <v>157</v>
      </c>
      <c r="H2385" s="22" t="s">
        <v>8729</v>
      </c>
      <c r="I2385" s="108" t="s">
        <v>8920</v>
      </c>
      <c r="J2385" s="22" t="s">
        <v>8921</v>
      </c>
      <c r="K2385" s="4">
        <f>IFERROR(__xludf.DUMMYFUNCTION("""COMPUTED_VALUE"""),11.0)</f>
        <v>11</v>
      </c>
      <c r="L2385" s="4" t="s">
        <v>8731</v>
      </c>
      <c r="M2385" s="4">
        <v>12.0</v>
      </c>
    </row>
    <row r="2386">
      <c r="A2386" s="85">
        <v>46003.0</v>
      </c>
      <c r="B2386" s="22" t="s">
        <v>450</v>
      </c>
      <c r="C2386" s="22" t="s">
        <v>8726</v>
      </c>
      <c r="D2386" s="82" t="s">
        <v>8813</v>
      </c>
      <c r="E2386" s="22" t="s">
        <v>8727</v>
      </c>
      <c r="F2386" s="22" t="s">
        <v>157</v>
      </c>
      <c r="G2386" s="22" t="s">
        <v>157</v>
      </c>
      <c r="H2386" s="22" t="s">
        <v>8729</v>
      </c>
      <c r="I2386" s="108" t="s">
        <v>8920</v>
      </c>
      <c r="J2386" s="22" t="s">
        <v>8921</v>
      </c>
      <c r="K2386" s="4">
        <f>IFERROR(__xludf.DUMMYFUNCTION("""COMPUTED_VALUE"""),11.0)</f>
        <v>11</v>
      </c>
      <c r="L2386" s="4" t="s">
        <v>8731</v>
      </c>
      <c r="M2386" s="4">
        <v>12.0</v>
      </c>
    </row>
    <row r="2387">
      <c r="A2387" s="85">
        <v>46004.0</v>
      </c>
      <c r="B2387" s="22" t="s">
        <v>450</v>
      </c>
      <c r="C2387" s="22" t="s">
        <v>8726</v>
      </c>
      <c r="D2387" s="82" t="s">
        <v>8813</v>
      </c>
      <c r="E2387" s="22" t="s">
        <v>8727</v>
      </c>
      <c r="F2387" s="22" t="s">
        <v>157</v>
      </c>
      <c r="G2387" s="22" t="s">
        <v>157</v>
      </c>
      <c r="H2387" s="22" t="s">
        <v>8729</v>
      </c>
      <c r="I2387" s="108" t="s">
        <v>8920</v>
      </c>
      <c r="J2387" s="22" t="s">
        <v>8921</v>
      </c>
      <c r="K2387" s="4">
        <f>IFERROR(__xludf.DUMMYFUNCTION("""COMPUTED_VALUE"""),11.0)</f>
        <v>11</v>
      </c>
      <c r="L2387" s="4" t="s">
        <v>8731</v>
      </c>
      <c r="M2387" s="4">
        <v>12.0</v>
      </c>
    </row>
    <row r="2388">
      <c r="A2388" s="85">
        <v>46005.0</v>
      </c>
      <c r="B2388" s="22" t="s">
        <v>450</v>
      </c>
      <c r="C2388" s="22" t="s">
        <v>8726</v>
      </c>
      <c r="D2388" s="82" t="s">
        <v>8813</v>
      </c>
      <c r="E2388" s="22" t="s">
        <v>8727</v>
      </c>
      <c r="F2388" s="22" t="s">
        <v>157</v>
      </c>
      <c r="G2388" s="22" t="s">
        <v>157</v>
      </c>
      <c r="H2388" s="22" t="s">
        <v>8729</v>
      </c>
      <c r="I2388" s="108" t="s">
        <v>8920</v>
      </c>
      <c r="J2388" s="22" t="s">
        <v>8921</v>
      </c>
      <c r="K2388" s="4">
        <f>IFERROR(__xludf.DUMMYFUNCTION("""COMPUTED_VALUE"""),11.0)</f>
        <v>11</v>
      </c>
      <c r="L2388" s="4" t="s">
        <v>8731</v>
      </c>
      <c r="M2388" s="4">
        <v>12.0</v>
      </c>
    </row>
    <row r="2389">
      <c r="A2389" s="85">
        <v>46006.0</v>
      </c>
      <c r="B2389" s="22" t="s">
        <v>450</v>
      </c>
      <c r="C2389" s="22" t="s">
        <v>8726</v>
      </c>
      <c r="D2389" s="82" t="s">
        <v>8813</v>
      </c>
      <c r="E2389" s="22" t="s">
        <v>8727</v>
      </c>
      <c r="F2389" s="22" t="s">
        <v>157</v>
      </c>
      <c r="G2389" s="22" t="s">
        <v>157</v>
      </c>
      <c r="H2389" s="22" t="s">
        <v>8729</v>
      </c>
      <c r="I2389" s="108" t="s">
        <v>8920</v>
      </c>
      <c r="J2389" s="22" t="s">
        <v>8921</v>
      </c>
      <c r="K2389" s="4">
        <f>IFERROR(__xludf.DUMMYFUNCTION("""COMPUTED_VALUE"""),11.0)</f>
        <v>11</v>
      </c>
      <c r="L2389" s="4" t="s">
        <v>8731</v>
      </c>
      <c r="M2389" s="4">
        <v>12.0</v>
      </c>
    </row>
    <row r="2390">
      <c r="A2390" s="85">
        <v>46007.0</v>
      </c>
      <c r="B2390" s="22" t="s">
        <v>450</v>
      </c>
      <c r="C2390" s="22" t="s">
        <v>8726</v>
      </c>
      <c r="D2390" s="82" t="s">
        <v>8813</v>
      </c>
      <c r="E2390" s="22" t="s">
        <v>8727</v>
      </c>
      <c r="F2390" s="22" t="s">
        <v>157</v>
      </c>
      <c r="G2390" s="22" t="s">
        <v>157</v>
      </c>
      <c r="H2390" s="22" t="s">
        <v>8729</v>
      </c>
      <c r="I2390" s="108" t="s">
        <v>8920</v>
      </c>
      <c r="J2390" s="22" t="s">
        <v>8921</v>
      </c>
      <c r="K2390" s="4">
        <f>IFERROR(__xludf.DUMMYFUNCTION("""COMPUTED_VALUE"""),11.0)</f>
        <v>11</v>
      </c>
      <c r="L2390" s="4" t="s">
        <v>8731</v>
      </c>
      <c r="M2390" s="4">
        <v>12.0</v>
      </c>
    </row>
    <row r="2391">
      <c r="A2391" s="85">
        <v>46008.0</v>
      </c>
      <c r="B2391" s="22" t="s">
        <v>450</v>
      </c>
      <c r="C2391" s="22" t="s">
        <v>8726</v>
      </c>
      <c r="D2391" s="82" t="s">
        <v>8813</v>
      </c>
      <c r="E2391" s="22" t="s">
        <v>8727</v>
      </c>
      <c r="F2391" s="22" t="s">
        <v>157</v>
      </c>
      <c r="G2391" s="22" t="s">
        <v>157</v>
      </c>
      <c r="H2391" s="22" t="s">
        <v>8729</v>
      </c>
      <c r="I2391" s="108" t="s">
        <v>8920</v>
      </c>
      <c r="J2391" s="22" t="s">
        <v>8921</v>
      </c>
      <c r="K2391" s="4">
        <f>IFERROR(__xludf.DUMMYFUNCTION("""COMPUTED_VALUE"""),11.0)</f>
        <v>11</v>
      </c>
      <c r="L2391" s="4" t="s">
        <v>8731</v>
      </c>
      <c r="M2391" s="4">
        <v>12.0</v>
      </c>
    </row>
    <row r="2392">
      <c r="A2392" s="85">
        <v>46009.0</v>
      </c>
      <c r="B2392" s="22" t="s">
        <v>450</v>
      </c>
      <c r="C2392" s="22" t="s">
        <v>8726</v>
      </c>
      <c r="D2392" s="82" t="s">
        <v>8813</v>
      </c>
      <c r="E2392" s="22" t="s">
        <v>8727</v>
      </c>
      <c r="F2392" s="22" t="s">
        <v>157</v>
      </c>
      <c r="G2392" s="22" t="s">
        <v>157</v>
      </c>
      <c r="H2392" s="22" t="s">
        <v>8729</v>
      </c>
      <c r="I2392" s="108" t="s">
        <v>8920</v>
      </c>
      <c r="J2392" s="22" t="s">
        <v>8921</v>
      </c>
      <c r="K2392" s="4">
        <f>IFERROR(__xludf.DUMMYFUNCTION("""COMPUTED_VALUE"""),11.0)</f>
        <v>11</v>
      </c>
      <c r="L2392" s="4" t="s">
        <v>8731</v>
      </c>
      <c r="M2392" s="4">
        <v>12.0</v>
      </c>
    </row>
    <row r="2393">
      <c r="A2393" s="85">
        <v>46010.0</v>
      </c>
      <c r="B2393" s="22" t="s">
        <v>450</v>
      </c>
      <c r="C2393" s="22" t="s">
        <v>8726</v>
      </c>
      <c r="D2393" s="82" t="s">
        <v>8813</v>
      </c>
      <c r="E2393" s="22" t="s">
        <v>8727</v>
      </c>
      <c r="F2393" s="22" t="s">
        <v>157</v>
      </c>
      <c r="G2393" s="22" t="s">
        <v>157</v>
      </c>
      <c r="H2393" s="22" t="s">
        <v>8729</v>
      </c>
      <c r="I2393" s="108" t="s">
        <v>8920</v>
      </c>
      <c r="J2393" s="22" t="s">
        <v>8921</v>
      </c>
      <c r="K2393" s="4">
        <f>IFERROR(__xludf.DUMMYFUNCTION("""COMPUTED_VALUE"""),11.0)</f>
        <v>11</v>
      </c>
      <c r="L2393" s="4" t="s">
        <v>8731</v>
      </c>
      <c r="M2393" s="4">
        <v>12.0</v>
      </c>
    </row>
    <row r="2394">
      <c r="A2394" s="85">
        <v>46011.0</v>
      </c>
      <c r="B2394" s="22" t="s">
        <v>450</v>
      </c>
      <c r="C2394" s="22" t="s">
        <v>8726</v>
      </c>
      <c r="D2394" s="82" t="s">
        <v>8813</v>
      </c>
      <c r="E2394" s="22" t="s">
        <v>8727</v>
      </c>
      <c r="F2394" s="22" t="s">
        <v>157</v>
      </c>
      <c r="G2394" s="22" t="s">
        <v>157</v>
      </c>
      <c r="H2394" s="22" t="s">
        <v>8729</v>
      </c>
      <c r="I2394" s="108" t="s">
        <v>8920</v>
      </c>
      <c r="J2394" s="22" t="s">
        <v>8921</v>
      </c>
      <c r="K2394" s="4">
        <f>IFERROR(__xludf.DUMMYFUNCTION("""COMPUTED_VALUE"""),11.0)</f>
        <v>11</v>
      </c>
      <c r="L2394" s="4" t="s">
        <v>8731</v>
      </c>
      <c r="M2394" s="4">
        <v>12.0</v>
      </c>
    </row>
    <row r="2395">
      <c r="A2395" s="85">
        <v>46012.0</v>
      </c>
      <c r="B2395" s="22" t="s">
        <v>450</v>
      </c>
      <c r="C2395" s="22" t="s">
        <v>8726</v>
      </c>
      <c r="D2395" s="82" t="s">
        <v>8813</v>
      </c>
      <c r="E2395" s="22" t="s">
        <v>8727</v>
      </c>
      <c r="F2395" s="22" t="s">
        <v>157</v>
      </c>
      <c r="G2395" s="22" t="s">
        <v>157</v>
      </c>
      <c r="H2395" s="22" t="s">
        <v>8729</v>
      </c>
      <c r="I2395" s="108" t="s">
        <v>8920</v>
      </c>
      <c r="J2395" s="22" t="s">
        <v>8921</v>
      </c>
      <c r="K2395" s="4">
        <f>IFERROR(__xludf.DUMMYFUNCTION("""COMPUTED_VALUE"""),11.0)</f>
        <v>11</v>
      </c>
      <c r="L2395" s="4" t="s">
        <v>8731</v>
      </c>
      <c r="M2395" s="4">
        <v>12.0</v>
      </c>
    </row>
    <row r="2396">
      <c r="A2396" s="85">
        <v>46013.0</v>
      </c>
      <c r="B2396" s="22" t="s">
        <v>450</v>
      </c>
      <c r="C2396" s="22" t="s">
        <v>8726</v>
      </c>
      <c r="D2396" s="82" t="s">
        <v>8813</v>
      </c>
      <c r="E2396" s="22" t="s">
        <v>8727</v>
      </c>
      <c r="F2396" s="22" t="s">
        <v>157</v>
      </c>
      <c r="G2396" s="22" t="s">
        <v>157</v>
      </c>
      <c r="H2396" s="22" t="s">
        <v>8729</v>
      </c>
      <c r="I2396" s="108" t="s">
        <v>8920</v>
      </c>
      <c r="J2396" s="22" t="s">
        <v>8921</v>
      </c>
      <c r="K2396" s="4">
        <f>IFERROR(__xludf.DUMMYFUNCTION("""COMPUTED_VALUE"""),11.0)</f>
        <v>11</v>
      </c>
      <c r="L2396" s="4" t="s">
        <v>8731</v>
      </c>
      <c r="M2396" s="4">
        <v>12.0</v>
      </c>
    </row>
    <row r="2397">
      <c r="A2397" s="85">
        <v>46014.0</v>
      </c>
      <c r="B2397" s="22" t="s">
        <v>450</v>
      </c>
      <c r="C2397" s="22" t="s">
        <v>8726</v>
      </c>
      <c r="D2397" s="82" t="s">
        <v>8813</v>
      </c>
      <c r="E2397" s="22" t="s">
        <v>8727</v>
      </c>
      <c r="F2397" s="22" t="s">
        <v>157</v>
      </c>
      <c r="G2397" s="22" t="s">
        <v>157</v>
      </c>
      <c r="H2397" s="22" t="s">
        <v>8729</v>
      </c>
      <c r="I2397" s="108" t="s">
        <v>8920</v>
      </c>
      <c r="J2397" s="22" t="s">
        <v>8921</v>
      </c>
      <c r="K2397" s="4">
        <f>IFERROR(__xludf.DUMMYFUNCTION("""COMPUTED_VALUE"""),12.0)</f>
        <v>12</v>
      </c>
      <c r="L2397" s="4" t="s">
        <v>8735</v>
      </c>
      <c r="M2397" s="4">
        <v>12.0</v>
      </c>
    </row>
    <row r="2398">
      <c r="A2398" s="85">
        <v>46015.0</v>
      </c>
      <c r="B2398" s="22" t="s">
        <v>450</v>
      </c>
      <c r="C2398" s="22" t="s">
        <v>8726</v>
      </c>
      <c r="D2398" s="82" t="s">
        <v>8813</v>
      </c>
      <c r="E2398" s="22" t="s">
        <v>8727</v>
      </c>
      <c r="F2398" s="22" t="s">
        <v>157</v>
      </c>
      <c r="G2398" s="22" t="s">
        <v>157</v>
      </c>
      <c r="H2398" s="22" t="s">
        <v>8729</v>
      </c>
      <c r="I2398" s="108" t="s">
        <v>8920</v>
      </c>
      <c r="J2398" s="22" t="s">
        <v>8921</v>
      </c>
      <c r="K2398" s="4">
        <f>IFERROR(__xludf.DUMMYFUNCTION("""COMPUTED_VALUE"""),11.0)</f>
        <v>11</v>
      </c>
      <c r="L2398" s="4" t="s">
        <v>8731</v>
      </c>
      <c r="M2398" s="4">
        <v>12.0</v>
      </c>
    </row>
    <row r="2399">
      <c r="A2399" s="85">
        <v>46016.0</v>
      </c>
      <c r="B2399" s="22" t="s">
        <v>450</v>
      </c>
      <c r="C2399" s="22" t="s">
        <v>8726</v>
      </c>
      <c r="D2399" s="82" t="s">
        <v>8813</v>
      </c>
      <c r="E2399" s="22" t="s">
        <v>8727</v>
      </c>
      <c r="F2399" s="22" t="s">
        <v>157</v>
      </c>
      <c r="G2399" s="22" t="s">
        <v>157</v>
      </c>
      <c r="H2399" s="22" t="s">
        <v>8729</v>
      </c>
      <c r="I2399" s="108" t="s">
        <v>8920</v>
      </c>
      <c r="J2399" s="22" t="s">
        <v>8921</v>
      </c>
      <c r="K2399" s="4">
        <f>IFERROR(__xludf.DUMMYFUNCTION("""COMPUTED_VALUE"""),11.0)</f>
        <v>11</v>
      </c>
      <c r="L2399" s="4" t="s">
        <v>8731</v>
      </c>
      <c r="M2399" s="4">
        <v>12.0</v>
      </c>
    </row>
    <row r="2400">
      <c r="A2400" s="85">
        <v>46017.0</v>
      </c>
      <c r="B2400" s="22" t="s">
        <v>450</v>
      </c>
      <c r="C2400" s="22" t="s">
        <v>8726</v>
      </c>
      <c r="D2400" s="82" t="s">
        <v>8813</v>
      </c>
      <c r="E2400" s="22" t="s">
        <v>8727</v>
      </c>
      <c r="F2400" s="22" t="s">
        <v>157</v>
      </c>
      <c r="G2400" s="22" t="s">
        <v>157</v>
      </c>
      <c r="H2400" s="22" t="s">
        <v>8729</v>
      </c>
      <c r="I2400" s="108" t="s">
        <v>8920</v>
      </c>
      <c r="J2400" s="22" t="s">
        <v>8921</v>
      </c>
      <c r="K2400" s="4">
        <f>IFERROR(__xludf.DUMMYFUNCTION("""COMPUTED_VALUE"""),11.0)</f>
        <v>11</v>
      </c>
      <c r="L2400" s="4" t="s">
        <v>8731</v>
      </c>
      <c r="M2400" s="4">
        <v>12.0</v>
      </c>
    </row>
    <row r="2401">
      <c r="A2401" s="85">
        <v>46018.0</v>
      </c>
      <c r="B2401" s="22" t="s">
        <v>450</v>
      </c>
      <c r="C2401" s="22" t="s">
        <v>8726</v>
      </c>
      <c r="D2401" s="82" t="s">
        <v>8813</v>
      </c>
      <c r="E2401" s="22" t="s">
        <v>8727</v>
      </c>
      <c r="F2401" s="22" t="s">
        <v>157</v>
      </c>
      <c r="G2401" s="22" t="s">
        <v>157</v>
      </c>
      <c r="H2401" s="22" t="s">
        <v>8729</v>
      </c>
      <c r="I2401" s="108" t="s">
        <v>8920</v>
      </c>
      <c r="J2401" s="22" t="s">
        <v>8921</v>
      </c>
      <c r="K2401" s="4">
        <f>IFERROR(__xludf.DUMMYFUNCTION("""COMPUTED_VALUE"""),11.0)</f>
        <v>11</v>
      </c>
      <c r="L2401" s="4" t="s">
        <v>8731</v>
      </c>
      <c r="M2401" s="4">
        <v>12.0</v>
      </c>
    </row>
    <row r="2402">
      <c r="A2402" s="85">
        <v>46019.0</v>
      </c>
      <c r="B2402" s="22" t="s">
        <v>450</v>
      </c>
      <c r="C2402" s="22" t="s">
        <v>8726</v>
      </c>
      <c r="D2402" s="82" t="s">
        <v>8813</v>
      </c>
      <c r="E2402" s="22" t="s">
        <v>8727</v>
      </c>
      <c r="F2402" s="22" t="s">
        <v>157</v>
      </c>
      <c r="G2402" s="22" t="s">
        <v>157</v>
      </c>
      <c r="H2402" s="22" t="s">
        <v>8729</v>
      </c>
      <c r="I2402" s="108" t="s">
        <v>8920</v>
      </c>
      <c r="J2402" s="22" t="s">
        <v>8921</v>
      </c>
      <c r="K2402" s="4">
        <f>IFERROR(__xludf.DUMMYFUNCTION("""COMPUTED_VALUE"""),11.0)</f>
        <v>11</v>
      </c>
      <c r="L2402" s="4" t="s">
        <v>8731</v>
      </c>
      <c r="M2402" s="4">
        <v>12.0</v>
      </c>
    </row>
    <row r="2403">
      <c r="A2403" s="85">
        <v>46020.0</v>
      </c>
      <c r="B2403" s="22" t="s">
        <v>450</v>
      </c>
      <c r="C2403" s="22" t="s">
        <v>8726</v>
      </c>
      <c r="D2403" s="82" t="s">
        <v>8813</v>
      </c>
      <c r="E2403" s="22" t="s">
        <v>8727</v>
      </c>
      <c r="F2403" s="22" t="s">
        <v>157</v>
      </c>
      <c r="G2403" s="22" t="s">
        <v>157</v>
      </c>
      <c r="H2403" s="22" t="s">
        <v>8729</v>
      </c>
      <c r="I2403" s="108" t="s">
        <v>8920</v>
      </c>
      <c r="J2403" s="22" t="s">
        <v>8921</v>
      </c>
      <c r="K2403" s="4">
        <f>IFERROR(__xludf.DUMMYFUNCTION("""COMPUTED_VALUE"""),11.0)</f>
        <v>11</v>
      </c>
      <c r="L2403" s="4" t="s">
        <v>8731</v>
      </c>
      <c r="M2403" s="4">
        <v>12.0</v>
      </c>
    </row>
    <row r="2404">
      <c r="A2404" s="85">
        <v>46021.0</v>
      </c>
      <c r="B2404" s="22" t="s">
        <v>450</v>
      </c>
      <c r="C2404" s="22" t="s">
        <v>8726</v>
      </c>
      <c r="D2404" s="82" t="s">
        <v>8813</v>
      </c>
      <c r="E2404" s="22" t="s">
        <v>8727</v>
      </c>
      <c r="F2404" s="22" t="s">
        <v>157</v>
      </c>
      <c r="G2404" s="22" t="s">
        <v>157</v>
      </c>
      <c r="H2404" s="22" t="s">
        <v>8729</v>
      </c>
      <c r="I2404" s="108" t="s">
        <v>8920</v>
      </c>
      <c r="J2404" s="22" t="s">
        <v>8921</v>
      </c>
      <c r="K2404" s="4">
        <f>IFERROR(__xludf.DUMMYFUNCTION("""COMPUTED_VALUE"""),11.0)</f>
        <v>11</v>
      </c>
      <c r="L2404" s="4" t="s">
        <v>8731</v>
      </c>
      <c r="M2404" s="4">
        <v>12.0</v>
      </c>
    </row>
    <row r="2405">
      <c r="A2405" s="85">
        <v>46022.0</v>
      </c>
      <c r="B2405" s="22" t="s">
        <v>450</v>
      </c>
      <c r="C2405" s="22" t="s">
        <v>8726</v>
      </c>
      <c r="D2405" s="82" t="s">
        <v>8813</v>
      </c>
      <c r="E2405" s="22" t="s">
        <v>8727</v>
      </c>
      <c r="F2405" s="22" t="s">
        <v>157</v>
      </c>
      <c r="G2405" s="22" t="s">
        <v>157</v>
      </c>
      <c r="H2405" s="22" t="s">
        <v>8729</v>
      </c>
      <c r="I2405" s="108" t="s">
        <v>8920</v>
      </c>
      <c r="J2405" s="22" t="s">
        <v>8921</v>
      </c>
      <c r="K2405" s="4">
        <f>IFERROR(__xludf.DUMMYFUNCTION("""COMPUTED_VALUE"""),11.0)</f>
        <v>11</v>
      </c>
      <c r="L2405" s="4" t="s">
        <v>8731</v>
      </c>
      <c r="M2405" s="4">
        <v>12.0</v>
      </c>
    </row>
    <row r="2406">
      <c r="A2406" s="85">
        <v>46023.0</v>
      </c>
      <c r="B2406" s="22" t="s">
        <v>450</v>
      </c>
      <c r="C2406" s="22" t="s">
        <v>8726</v>
      </c>
      <c r="D2406" s="82" t="s">
        <v>8813</v>
      </c>
      <c r="E2406" s="22" t="s">
        <v>8727</v>
      </c>
      <c r="F2406" s="22" t="s">
        <v>157</v>
      </c>
      <c r="G2406" s="22" t="s">
        <v>157</v>
      </c>
      <c r="H2406" s="22" t="s">
        <v>8729</v>
      </c>
      <c r="I2406" s="108" t="s">
        <v>8920</v>
      </c>
      <c r="J2406" s="22" t="s">
        <v>8921</v>
      </c>
      <c r="K2406" s="4">
        <f>IFERROR(__xludf.DUMMYFUNCTION("""COMPUTED_VALUE"""),11.0)</f>
        <v>11</v>
      </c>
      <c r="L2406" s="4" t="s">
        <v>8731</v>
      </c>
      <c r="M2406" s="4">
        <v>12.0</v>
      </c>
    </row>
    <row r="2407">
      <c r="A2407" s="85">
        <v>46024.0</v>
      </c>
      <c r="B2407" s="22" t="s">
        <v>450</v>
      </c>
      <c r="C2407" s="22" t="s">
        <v>8726</v>
      </c>
      <c r="D2407" s="82" t="s">
        <v>8813</v>
      </c>
      <c r="E2407" s="22" t="s">
        <v>8727</v>
      </c>
      <c r="F2407" s="22" t="s">
        <v>157</v>
      </c>
      <c r="G2407" s="22" t="s">
        <v>157</v>
      </c>
      <c r="H2407" s="22" t="s">
        <v>8729</v>
      </c>
      <c r="I2407" s="108" t="s">
        <v>8920</v>
      </c>
      <c r="J2407" s="22" t="s">
        <v>8921</v>
      </c>
      <c r="K2407" s="4">
        <f>IFERROR(__xludf.DUMMYFUNCTION("""COMPUTED_VALUE"""),11.0)</f>
        <v>11</v>
      </c>
      <c r="L2407" s="4" t="s">
        <v>8731</v>
      </c>
      <c r="M2407" s="4">
        <v>12.0</v>
      </c>
    </row>
    <row r="2408">
      <c r="A2408" s="85">
        <v>46025.0</v>
      </c>
      <c r="B2408" s="22" t="s">
        <v>450</v>
      </c>
      <c r="C2408" s="22" t="s">
        <v>8726</v>
      </c>
      <c r="D2408" s="82" t="s">
        <v>8813</v>
      </c>
      <c r="E2408" s="22" t="s">
        <v>8727</v>
      </c>
      <c r="F2408" s="22" t="s">
        <v>157</v>
      </c>
      <c r="G2408" s="22" t="s">
        <v>157</v>
      </c>
      <c r="H2408" s="22" t="s">
        <v>8729</v>
      </c>
      <c r="I2408" s="108" t="s">
        <v>8920</v>
      </c>
      <c r="J2408" s="22" t="s">
        <v>8921</v>
      </c>
      <c r="K2408" s="4">
        <f>IFERROR(__xludf.DUMMYFUNCTION("""COMPUTED_VALUE"""),11.0)</f>
        <v>11</v>
      </c>
      <c r="L2408" s="4" t="s">
        <v>8731</v>
      </c>
      <c r="M2408" s="4">
        <v>12.0</v>
      </c>
    </row>
    <row r="2409">
      <c r="A2409" s="85">
        <v>46026.0</v>
      </c>
      <c r="B2409" s="22" t="s">
        <v>450</v>
      </c>
      <c r="C2409" s="22" t="s">
        <v>8726</v>
      </c>
      <c r="D2409" s="82" t="s">
        <v>8813</v>
      </c>
      <c r="E2409" s="22" t="s">
        <v>8727</v>
      </c>
      <c r="F2409" s="22" t="s">
        <v>157</v>
      </c>
      <c r="G2409" s="22" t="s">
        <v>157</v>
      </c>
      <c r="H2409" s="22" t="s">
        <v>8729</v>
      </c>
      <c r="I2409" s="108" t="s">
        <v>8920</v>
      </c>
      <c r="J2409" s="22" t="s">
        <v>8921</v>
      </c>
      <c r="K2409" s="4">
        <f>IFERROR(__xludf.DUMMYFUNCTION("""COMPUTED_VALUE"""),11.0)</f>
        <v>11</v>
      </c>
      <c r="L2409" s="4" t="s">
        <v>8731</v>
      </c>
      <c r="M2409" s="4">
        <v>12.0</v>
      </c>
    </row>
    <row r="2410">
      <c r="A2410" s="85">
        <v>46027.0</v>
      </c>
      <c r="B2410" s="22" t="s">
        <v>450</v>
      </c>
      <c r="C2410" s="22" t="s">
        <v>8726</v>
      </c>
      <c r="D2410" s="82" t="s">
        <v>8813</v>
      </c>
      <c r="E2410" s="22" t="s">
        <v>8727</v>
      </c>
      <c r="F2410" s="22" t="s">
        <v>157</v>
      </c>
      <c r="G2410" s="22" t="s">
        <v>157</v>
      </c>
      <c r="H2410" s="22" t="s">
        <v>8729</v>
      </c>
      <c r="I2410" s="108" t="s">
        <v>8920</v>
      </c>
      <c r="J2410" s="22" t="s">
        <v>8921</v>
      </c>
      <c r="K2410" s="4">
        <f>IFERROR(__xludf.DUMMYFUNCTION("""COMPUTED_VALUE"""),11.0)</f>
        <v>11</v>
      </c>
      <c r="L2410" s="4" t="s">
        <v>8731</v>
      </c>
      <c r="M2410" s="4">
        <v>12.0</v>
      </c>
    </row>
    <row r="2411">
      <c r="A2411" s="85">
        <v>46028.0</v>
      </c>
      <c r="B2411" s="22" t="s">
        <v>450</v>
      </c>
      <c r="C2411" s="22" t="s">
        <v>8726</v>
      </c>
      <c r="D2411" s="82" t="s">
        <v>8813</v>
      </c>
      <c r="E2411" s="22" t="s">
        <v>8727</v>
      </c>
      <c r="F2411" s="22" t="s">
        <v>157</v>
      </c>
      <c r="G2411" s="22" t="s">
        <v>157</v>
      </c>
      <c r="H2411" s="22" t="s">
        <v>8729</v>
      </c>
      <c r="I2411" s="108" t="s">
        <v>8920</v>
      </c>
      <c r="J2411" s="22" t="s">
        <v>8921</v>
      </c>
      <c r="K2411" s="4">
        <f>IFERROR(__xludf.DUMMYFUNCTION("""COMPUTED_VALUE"""),11.0)</f>
        <v>11</v>
      </c>
      <c r="L2411" s="4" t="s">
        <v>8731</v>
      </c>
      <c r="M2411" s="4">
        <v>12.0</v>
      </c>
    </row>
    <row r="2412">
      <c r="A2412" s="85">
        <v>46029.0</v>
      </c>
      <c r="B2412" s="22" t="s">
        <v>450</v>
      </c>
      <c r="C2412" s="22" t="s">
        <v>8726</v>
      </c>
      <c r="D2412" s="82" t="s">
        <v>8813</v>
      </c>
      <c r="E2412" s="22" t="s">
        <v>8727</v>
      </c>
      <c r="F2412" s="22" t="s">
        <v>157</v>
      </c>
      <c r="G2412" s="22" t="s">
        <v>157</v>
      </c>
      <c r="H2412" s="22" t="s">
        <v>8729</v>
      </c>
      <c r="I2412" s="108" t="s">
        <v>8920</v>
      </c>
      <c r="J2412" s="22" t="s">
        <v>8921</v>
      </c>
      <c r="K2412" s="4">
        <f>IFERROR(__xludf.DUMMYFUNCTION("""COMPUTED_VALUE"""),11.0)</f>
        <v>11</v>
      </c>
      <c r="L2412" s="4" t="s">
        <v>8731</v>
      </c>
      <c r="M2412" s="4">
        <v>12.0</v>
      </c>
    </row>
    <row r="2413">
      <c r="A2413" s="85">
        <v>46030.0</v>
      </c>
      <c r="B2413" s="22" t="s">
        <v>450</v>
      </c>
      <c r="C2413" s="22" t="s">
        <v>8726</v>
      </c>
      <c r="D2413" s="82" t="s">
        <v>8813</v>
      </c>
      <c r="E2413" s="22" t="s">
        <v>8727</v>
      </c>
      <c r="F2413" s="22" t="s">
        <v>157</v>
      </c>
      <c r="G2413" s="22" t="s">
        <v>157</v>
      </c>
      <c r="H2413" s="22" t="s">
        <v>8729</v>
      </c>
      <c r="I2413" s="108" t="s">
        <v>8920</v>
      </c>
      <c r="J2413" s="22" t="s">
        <v>8921</v>
      </c>
      <c r="K2413" s="4">
        <f>IFERROR(__xludf.DUMMYFUNCTION("""COMPUTED_VALUE"""),11.0)</f>
        <v>11</v>
      </c>
      <c r="L2413" s="4" t="s">
        <v>8731</v>
      </c>
      <c r="M2413" s="4">
        <v>12.0</v>
      </c>
    </row>
    <row r="2414">
      <c r="A2414" s="85">
        <v>46031.0</v>
      </c>
      <c r="B2414" s="22" t="s">
        <v>450</v>
      </c>
      <c r="C2414" s="22" t="s">
        <v>8726</v>
      </c>
      <c r="D2414" s="82" t="s">
        <v>8813</v>
      </c>
      <c r="E2414" s="22" t="s">
        <v>8727</v>
      </c>
      <c r="F2414" s="22" t="s">
        <v>157</v>
      </c>
      <c r="G2414" s="22" t="s">
        <v>157</v>
      </c>
      <c r="H2414" s="22" t="s">
        <v>8729</v>
      </c>
      <c r="I2414" s="108" t="s">
        <v>8920</v>
      </c>
      <c r="J2414" s="22" t="s">
        <v>8921</v>
      </c>
      <c r="K2414" s="4">
        <f>IFERROR(__xludf.DUMMYFUNCTION("""COMPUTED_VALUE"""),11.0)</f>
        <v>11</v>
      </c>
      <c r="L2414" s="4" t="s">
        <v>8731</v>
      </c>
      <c r="M2414" s="4">
        <v>12.0</v>
      </c>
    </row>
    <row r="2415">
      <c r="A2415" s="85">
        <v>46032.0</v>
      </c>
      <c r="B2415" s="22" t="s">
        <v>450</v>
      </c>
      <c r="C2415" s="22" t="s">
        <v>8726</v>
      </c>
      <c r="D2415" s="82" t="s">
        <v>8813</v>
      </c>
      <c r="E2415" s="22" t="s">
        <v>8727</v>
      </c>
      <c r="F2415" s="22" t="s">
        <v>157</v>
      </c>
      <c r="G2415" s="22" t="s">
        <v>157</v>
      </c>
      <c r="H2415" s="22" t="s">
        <v>8729</v>
      </c>
      <c r="I2415" s="108" t="s">
        <v>8920</v>
      </c>
      <c r="J2415" s="22" t="s">
        <v>8921</v>
      </c>
      <c r="K2415" s="4">
        <f>IFERROR(__xludf.DUMMYFUNCTION("""COMPUTED_VALUE"""),11.0)</f>
        <v>11</v>
      </c>
      <c r="L2415" s="4" t="s">
        <v>8731</v>
      </c>
      <c r="M2415" s="4">
        <v>12.0</v>
      </c>
    </row>
    <row r="2416">
      <c r="A2416" s="85">
        <v>46033.0</v>
      </c>
      <c r="B2416" s="22" t="s">
        <v>450</v>
      </c>
      <c r="C2416" s="22" t="s">
        <v>8726</v>
      </c>
      <c r="D2416" s="82" t="s">
        <v>8813</v>
      </c>
      <c r="E2416" s="22" t="s">
        <v>8727</v>
      </c>
      <c r="F2416" s="22" t="s">
        <v>157</v>
      </c>
      <c r="G2416" s="22" t="s">
        <v>157</v>
      </c>
      <c r="H2416" s="22" t="s">
        <v>8729</v>
      </c>
      <c r="I2416" s="108" t="s">
        <v>8920</v>
      </c>
      <c r="J2416" s="22" t="s">
        <v>8921</v>
      </c>
      <c r="K2416" s="4">
        <f>IFERROR(__xludf.DUMMYFUNCTION("""COMPUTED_VALUE"""),11.0)</f>
        <v>11</v>
      </c>
      <c r="L2416" s="4" t="s">
        <v>8731</v>
      </c>
      <c r="M2416" s="4">
        <v>12.0</v>
      </c>
    </row>
    <row r="2417">
      <c r="A2417" s="85">
        <v>46034.0</v>
      </c>
      <c r="B2417" s="22" t="s">
        <v>450</v>
      </c>
      <c r="C2417" s="22" t="s">
        <v>8726</v>
      </c>
      <c r="D2417" s="82" t="s">
        <v>8813</v>
      </c>
      <c r="E2417" s="22" t="s">
        <v>8727</v>
      </c>
      <c r="F2417" s="22" t="s">
        <v>157</v>
      </c>
      <c r="G2417" s="22" t="s">
        <v>157</v>
      </c>
      <c r="H2417" s="22" t="s">
        <v>8729</v>
      </c>
      <c r="I2417" s="108" t="s">
        <v>8920</v>
      </c>
      <c r="J2417" s="22" t="s">
        <v>8921</v>
      </c>
      <c r="K2417" s="4">
        <f>IFERROR(__xludf.DUMMYFUNCTION("""COMPUTED_VALUE"""),11.0)</f>
        <v>11</v>
      </c>
      <c r="L2417" s="4" t="s">
        <v>8731</v>
      </c>
      <c r="M2417" s="4">
        <v>12.0</v>
      </c>
    </row>
    <row r="2418">
      <c r="A2418" s="85">
        <v>46035.0</v>
      </c>
      <c r="B2418" s="22" t="s">
        <v>450</v>
      </c>
      <c r="C2418" s="22" t="s">
        <v>8726</v>
      </c>
      <c r="D2418" s="82" t="s">
        <v>8813</v>
      </c>
      <c r="E2418" s="22" t="s">
        <v>8727</v>
      </c>
      <c r="F2418" s="22" t="s">
        <v>157</v>
      </c>
      <c r="G2418" s="22" t="s">
        <v>157</v>
      </c>
      <c r="H2418" s="22" t="s">
        <v>8729</v>
      </c>
      <c r="I2418" s="108" t="s">
        <v>8920</v>
      </c>
      <c r="J2418" s="22" t="s">
        <v>8921</v>
      </c>
      <c r="K2418" s="4">
        <f>IFERROR(__xludf.DUMMYFUNCTION("""COMPUTED_VALUE"""),11.0)</f>
        <v>11</v>
      </c>
      <c r="L2418" s="4" t="s">
        <v>8731</v>
      </c>
      <c r="M2418" s="4">
        <v>12.0</v>
      </c>
    </row>
    <row r="2419">
      <c r="A2419" s="85">
        <v>46036.0</v>
      </c>
      <c r="B2419" s="22" t="s">
        <v>450</v>
      </c>
      <c r="C2419" s="22" t="s">
        <v>8726</v>
      </c>
      <c r="D2419" s="82" t="s">
        <v>8813</v>
      </c>
      <c r="E2419" s="22" t="s">
        <v>8727</v>
      </c>
      <c r="F2419" s="22" t="s">
        <v>157</v>
      </c>
      <c r="G2419" s="22" t="s">
        <v>157</v>
      </c>
      <c r="H2419" s="22" t="s">
        <v>8729</v>
      </c>
      <c r="I2419" s="108" t="s">
        <v>8920</v>
      </c>
      <c r="J2419" s="22" t="s">
        <v>8921</v>
      </c>
      <c r="K2419" s="4">
        <f>IFERROR(__xludf.DUMMYFUNCTION("""COMPUTED_VALUE"""),11.0)</f>
        <v>11</v>
      </c>
      <c r="L2419" s="4" t="s">
        <v>8731</v>
      </c>
      <c r="M2419" s="4">
        <v>12.0</v>
      </c>
    </row>
    <row r="2420">
      <c r="A2420" s="85">
        <v>46037.0</v>
      </c>
      <c r="B2420" s="22" t="s">
        <v>450</v>
      </c>
      <c r="C2420" s="22" t="s">
        <v>8726</v>
      </c>
      <c r="D2420" s="82" t="s">
        <v>8813</v>
      </c>
      <c r="E2420" s="22" t="s">
        <v>8727</v>
      </c>
      <c r="F2420" s="22" t="s">
        <v>157</v>
      </c>
      <c r="G2420" s="22" t="s">
        <v>157</v>
      </c>
      <c r="H2420" s="22" t="s">
        <v>8729</v>
      </c>
      <c r="I2420" s="108" t="s">
        <v>8920</v>
      </c>
      <c r="J2420" s="22" t="s">
        <v>8921</v>
      </c>
      <c r="K2420" s="4">
        <f>IFERROR(__xludf.DUMMYFUNCTION("""COMPUTED_VALUE"""),11.0)</f>
        <v>11</v>
      </c>
      <c r="L2420" s="4" t="s">
        <v>8731</v>
      </c>
      <c r="M2420" s="4">
        <v>12.0</v>
      </c>
    </row>
    <row r="2421">
      <c r="A2421" s="85">
        <v>46038.0</v>
      </c>
      <c r="B2421" s="22" t="s">
        <v>450</v>
      </c>
      <c r="C2421" s="22" t="s">
        <v>8726</v>
      </c>
      <c r="D2421" s="82" t="s">
        <v>8813</v>
      </c>
      <c r="E2421" s="22" t="s">
        <v>8727</v>
      </c>
      <c r="F2421" s="22" t="s">
        <v>157</v>
      </c>
      <c r="G2421" s="22" t="s">
        <v>157</v>
      </c>
      <c r="H2421" s="22" t="s">
        <v>8729</v>
      </c>
      <c r="I2421" s="108" t="s">
        <v>8920</v>
      </c>
      <c r="J2421" s="22" t="s">
        <v>8921</v>
      </c>
      <c r="K2421" s="4">
        <f>IFERROR(__xludf.DUMMYFUNCTION("""COMPUTED_VALUE"""),11.0)</f>
        <v>11</v>
      </c>
      <c r="L2421" s="4" t="s">
        <v>8731</v>
      </c>
      <c r="M2421" s="4">
        <v>12.0</v>
      </c>
    </row>
    <row r="2422">
      <c r="A2422" s="85">
        <v>46039.0</v>
      </c>
      <c r="B2422" s="22" t="s">
        <v>450</v>
      </c>
      <c r="C2422" s="22" t="s">
        <v>8726</v>
      </c>
      <c r="D2422" s="82" t="s">
        <v>8813</v>
      </c>
      <c r="E2422" s="22" t="s">
        <v>8727</v>
      </c>
      <c r="F2422" s="22" t="s">
        <v>157</v>
      </c>
      <c r="G2422" s="22" t="s">
        <v>157</v>
      </c>
      <c r="H2422" s="22" t="s">
        <v>8729</v>
      </c>
      <c r="I2422" s="108" t="s">
        <v>8920</v>
      </c>
      <c r="J2422" s="22" t="s">
        <v>8921</v>
      </c>
      <c r="K2422" s="4">
        <f>IFERROR(__xludf.DUMMYFUNCTION("""COMPUTED_VALUE"""),11.0)</f>
        <v>11</v>
      </c>
      <c r="L2422" s="4" t="s">
        <v>8731</v>
      </c>
      <c r="M2422" s="4">
        <v>12.0</v>
      </c>
    </row>
    <row r="2423">
      <c r="A2423" s="85">
        <v>46040.0</v>
      </c>
      <c r="B2423" s="22" t="s">
        <v>450</v>
      </c>
      <c r="C2423" s="22" t="s">
        <v>8726</v>
      </c>
      <c r="D2423" s="82" t="s">
        <v>8813</v>
      </c>
      <c r="E2423" s="22" t="s">
        <v>8727</v>
      </c>
      <c r="F2423" s="22" t="s">
        <v>157</v>
      </c>
      <c r="G2423" s="22" t="s">
        <v>157</v>
      </c>
      <c r="H2423" s="22" t="s">
        <v>8729</v>
      </c>
      <c r="I2423" s="108" t="s">
        <v>8920</v>
      </c>
      <c r="J2423" s="22" t="s">
        <v>8921</v>
      </c>
      <c r="K2423" s="4">
        <f>IFERROR(__xludf.DUMMYFUNCTION("""COMPUTED_VALUE"""),11.0)</f>
        <v>11</v>
      </c>
      <c r="L2423" s="4" t="s">
        <v>8731</v>
      </c>
      <c r="M2423" s="4">
        <v>12.0</v>
      </c>
    </row>
    <row r="2424">
      <c r="A2424" s="85">
        <v>46041.0</v>
      </c>
      <c r="B2424" s="22" t="s">
        <v>450</v>
      </c>
      <c r="C2424" s="22" t="s">
        <v>8726</v>
      </c>
      <c r="D2424" s="82" t="s">
        <v>8813</v>
      </c>
      <c r="E2424" s="22" t="s">
        <v>8727</v>
      </c>
      <c r="F2424" s="22" t="s">
        <v>157</v>
      </c>
      <c r="G2424" s="22" t="s">
        <v>157</v>
      </c>
      <c r="H2424" s="22" t="s">
        <v>8729</v>
      </c>
      <c r="I2424" s="108" t="s">
        <v>8920</v>
      </c>
      <c r="J2424" s="22" t="s">
        <v>8921</v>
      </c>
      <c r="K2424" s="4">
        <f>IFERROR(__xludf.DUMMYFUNCTION("""COMPUTED_VALUE"""),11.0)</f>
        <v>11</v>
      </c>
      <c r="L2424" s="4" t="s">
        <v>8731</v>
      </c>
      <c r="M2424" s="4">
        <v>12.0</v>
      </c>
    </row>
    <row r="2425">
      <c r="A2425" s="85">
        <v>46042.0</v>
      </c>
      <c r="B2425" s="22" t="s">
        <v>450</v>
      </c>
      <c r="C2425" s="22" t="s">
        <v>8726</v>
      </c>
      <c r="D2425" s="82" t="s">
        <v>8813</v>
      </c>
      <c r="E2425" s="22" t="s">
        <v>8727</v>
      </c>
      <c r="F2425" s="22" t="s">
        <v>157</v>
      </c>
      <c r="G2425" s="22" t="s">
        <v>157</v>
      </c>
      <c r="H2425" s="22" t="s">
        <v>8729</v>
      </c>
      <c r="I2425" s="108" t="s">
        <v>8920</v>
      </c>
      <c r="J2425" s="22" t="s">
        <v>8921</v>
      </c>
      <c r="K2425" s="4">
        <f>IFERROR(__xludf.DUMMYFUNCTION("""COMPUTED_VALUE"""),11.0)</f>
        <v>11</v>
      </c>
      <c r="L2425" s="4" t="s">
        <v>8731</v>
      </c>
      <c r="M2425" s="4">
        <v>12.0</v>
      </c>
    </row>
    <row r="2426">
      <c r="A2426" s="85">
        <v>46043.0</v>
      </c>
      <c r="B2426" s="22" t="s">
        <v>450</v>
      </c>
      <c r="C2426" s="22" t="s">
        <v>8726</v>
      </c>
      <c r="D2426" s="82" t="s">
        <v>8813</v>
      </c>
      <c r="E2426" s="22" t="s">
        <v>8727</v>
      </c>
      <c r="F2426" s="22" t="s">
        <v>157</v>
      </c>
      <c r="G2426" s="22" t="s">
        <v>157</v>
      </c>
      <c r="H2426" s="22" t="s">
        <v>8729</v>
      </c>
      <c r="I2426" s="108" t="s">
        <v>8920</v>
      </c>
      <c r="J2426" s="22" t="s">
        <v>8921</v>
      </c>
      <c r="K2426" s="4">
        <f>IFERROR(__xludf.DUMMYFUNCTION("""COMPUTED_VALUE"""),11.0)</f>
        <v>11</v>
      </c>
      <c r="L2426" s="4" t="s">
        <v>8731</v>
      </c>
      <c r="M2426" s="4">
        <v>12.0</v>
      </c>
    </row>
    <row r="2427">
      <c r="A2427" s="85">
        <v>46044.0</v>
      </c>
      <c r="B2427" s="22" t="s">
        <v>450</v>
      </c>
      <c r="C2427" s="22" t="s">
        <v>8726</v>
      </c>
      <c r="D2427" s="82" t="s">
        <v>8813</v>
      </c>
      <c r="E2427" s="22" t="s">
        <v>8727</v>
      </c>
      <c r="F2427" s="22" t="s">
        <v>157</v>
      </c>
      <c r="G2427" s="22" t="s">
        <v>157</v>
      </c>
      <c r="H2427" s="22" t="s">
        <v>8729</v>
      </c>
      <c r="I2427" s="108" t="s">
        <v>8920</v>
      </c>
      <c r="J2427" s="22" t="s">
        <v>8921</v>
      </c>
      <c r="K2427" s="4">
        <f>IFERROR(__xludf.DUMMYFUNCTION("""COMPUTED_VALUE"""),11.0)</f>
        <v>11</v>
      </c>
      <c r="L2427" s="4" t="s">
        <v>8731</v>
      </c>
      <c r="M2427" s="4">
        <v>12.0</v>
      </c>
    </row>
    <row r="2428">
      <c r="A2428" s="85">
        <v>46045.0</v>
      </c>
      <c r="B2428" s="22" t="s">
        <v>450</v>
      </c>
      <c r="C2428" s="22" t="s">
        <v>8726</v>
      </c>
      <c r="D2428" s="82" t="s">
        <v>8813</v>
      </c>
      <c r="E2428" s="22" t="s">
        <v>8727</v>
      </c>
      <c r="F2428" s="22" t="s">
        <v>157</v>
      </c>
      <c r="G2428" s="22" t="s">
        <v>157</v>
      </c>
      <c r="H2428" s="22" t="s">
        <v>8729</v>
      </c>
      <c r="I2428" s="108" t="s">
        <v>8920</v>
      </c>
      <c r="J2428" s="22" t="s">
        <v>8921</v>
      </c>
      <c r="K2428" s="4">
        <f>IFERROR(__xludf.DUMMYFUNCTION("""COMPUTED_VALUE"""),11.0)</f>
        <v>11</v>
      </c>
      <c r="L2428" s="4" t="s">
        <v>8731</v>
      </c>
      <c r="M2428" s="4">
        <v>12.0</v>
      </c>
    </row>
    <row r="2429">
      <c r="A2429" s="85">
        <v>46046.0</v>
      </c>
      <c r="B2429" s="22" t="s">
        <v>450</v>
      </c>
      <c r="C2429" s="22" t="s">
        <v>8726</v>
      </c>
      <c r="D2429" s="82" t="s">
        <v>8813</v>
      </c>
      <c r="E2429" s="22" t="s">
        <v>8727</v>
      </c>
      <c r="F2429" s="22" t="s">
        <v>157</v>
      </c>
      <c r="G2429" s="22" t="s">
        <v>157</v>
      </c>
      <c r="H2429" s="22" t="s">
        <v>8729</v>
      </c>
      <c r="I2429" s="108" t="s">
        <v>8920</v>
      </c>
      <c r="J2429" s="22" t="s">
        <v>8921</v>
      </c>
      <c r="K2429" s="4">
        <f>IFERROR(__xludf.DUMMYFUNCTION("""COMPUTED_VALUE"""),11.0)</f>
        <v>11</v>
      </c>
      <c r="L2429" s="4" t="s">
        <v>8731</v>
      </c>
      <c r="M2429" s="4">
        <v>12.0</v>
      </c>
    </row>
    <row r="2430">
      <c r="A2430" s="85">
        <v>46047.0</v>
      </c>
      <c r="B2430" s="22" t="s">
        <v>450</v>
      </c>
      <c r="C2430" s="22" t="s">
        <v>8726</v>
      </c>
      <c r="D2430" s="82" t="s">
        <v>8813</v>
      </c>
      <c r="E2430" s="22" t="s">
        <v>8727</v>
      </c>
      <c r="F2430" s="22" t="s">
        <v>157</v>
      </c>
      <c r="G2430" s="22" t="s">
        <v>157</v>
      </c>
      <c r="H2430" s="22" t="s">
        <v>8729</v>
      </c>
      <c r="I2430" s="108" t="s">
        <v>8920</v>
      </c>
      <c r="J2430" s="22" t="s">
        <v>8921</v>
      </c>
      <c r="K2430" s="4">
        <f>IFERROR(__xludf.DUMMYFUNCTION("""COMPUTED_VALUE"""),11.0)</f>
        <v>11</v>
      </c>
      <c r="L2430" s="4" t="s">
        <v>8731</v>
      </c>
      <c r="M2430" s="4">
        <v>12.0</v>
      </c>
    </row>
    <row r="2431">
      <c r="A2431" s="85">
        <v>46048.0</v>
      </c>
      <c r="B2431" s="22" t="s">
        <v>450</v>
      </c>
      <c r="C2431" s="22" t="s">
        <v>8726</v>
      </c>
      <c r="D2431" s="82" t="s">
        <v>8813</v>
      </c>
      <c r="E2431" s="22" t="s">
        <v>8727</v>
      </c>
      <c r="F2431" s="22" t="s">
        <v>157</v>
      </c>
      <c r="G2431" s="22" t="s">
        <v>157</v>
      </c>
      <c r="H2431" s="22" t="s">
        <v>8729</v>
      </c>
      <c r="I2431" s="108" t="s">
        <v>8920</v>
      </c>
      <c r="J2431" s="22" t="s">
        <v>8921</v>
      </c>
      <c r="K2431" s="4">
        <f>IFERROR(__xludf.DUMMYFUNCTION("""COMPUTED_VALUE"""),11.0)</f>
        <v>11</v>
      </c>
      <c r="L2431" s="4" t="s">
        <v>8731</v>
      </c>
      <c r="M2431" s="4">
        <v>12.0</v>
      </c>
    </row>
    <row r="2432">
      <c r="A2432" s="85">
        <v>46049.0</v>
      </c>
      <c r="B2432" s="22" t="s">
        <v>450</v>
      </c>
      <c r="C2432" s="22" t="s">
        <v>8726</v>
      </c>
      <c r="D2432" s="82" t="s">
        <v>8813</v>
      </c>
      <c r="E2432" s="22" t="s">
        <v>8727</v>
      </c>
      <c r="F2432" s="22" t="s">
        <v>157</v>
      </c>
      <c r="G2432" s="22" t="s">
        <v>157</v>
      </c>
      <c r="H2432" s="22" t="s">
        <v>8729</v>
      </c>
      <c r="I2432" s="108" t="s">
        <v>8920</v>
      </c>
      <c r="J2432" s="22" t="s">
        <v>8921</v>
      </c>
      <c r="K2432" s="4">
        <f>IFERROR(__xludf.DUMMYFUNCTION("""COMPUTED_VALUE"""),11.0)</f>
        <v>11</v>
      </c>
      <c r="L2432" s="4" t="s">
        <v>8731</v>
      </c>
      <c r="M2432" s="4">
        <v>12.0</v>
      </c>
    </row>
    <row r="2433">
      <c r="A2433" s="85">
        <v>46050.0</v>
      </c>
      <c r="B2433" s="22" t="s">
        <v>450</v>
      </c>
      <c r="C2433" s="22" t="s">
        <v>8726</v>
      </c>
      <c r="D2433" s="82" t="s">
        <v>8813</v>
      </c>
      <c r="E2433" s="22" t="s">
        <v>8727</v>
      </c>
      <c r="F2433" s="22" t="s">
        <v>157</v>
      </c>
      <c r="G2433" s="22" t="s">
        <v>157</v>
      </c>
      <c r="H2433" s="22" t="s">
        <v>8729</v>
      </c>
      <c r="I2433" s="108" t="s">
        <v>8920</v>
      </c>
      <c r="J2433" s="22" t="s">
        <v>8921</v>
      </c>
      <c r="K2433" s="4">
        <f>IFERROR(__xludf.DUMMYFUNCTION("""COMPUTED_VALUE"""),11.0)</f>
        <v>11</v>
      </c>
      <c r="L2433" s="4" t="s">
        <v>8731</v>
      </c>
      <c r="M2433" s="4">
        <v>12.0</v>
      </c>
    </row>
    <row r="2434">
      <c r="A2434" s="85">
        <v>46051.0</v>
      </c>
      <c r="B2434" s="22" t="s">
        <v>450</v>
      </c>
      <c r="C2434" s="22" t="s">
        <v>8726</v>
      </c>
      <c r="D2434" s="82" t="s">
        <v>8813</v>
      </c>
      <c r="E2434" s="22" t="s">
        <v>8727</v>
      </c>
      <c r="F2434" s="22" t="s">
        <v>157</v>
      </c>
      <c r="G2434" s="22" t="s">
        <v>157</v>
      </c>
      <c r="H2434" s="22" t="s">
        <v>8729</v>
      </c>
      <c r="I2434" s="108" t="s">
        <v>8920</v>
      </c>
      <c r="J2434" s="22" t="s">
        <v>8921</v>
      </c>
      <c r="K2434" s="4">
        <f>IFERROR(__xludf.DUMMYFUNCTION("""COMPUTED_VALUE"""),11.0)</f>
        <v>11</v>
      </c>
      <c r="L2434" s="4" t="s">
        <v>8731</v>
      </c>
      <c r="M2434" s="4">
        <v>12.0</v>
      </c>
    </row>
    <row r="2435">
      <c r="A2435" s="85">
        <v>46052.0</v>
      </c>
      <c r="B2435" s="22" t="s">
        <v>450</v>
      </c>
      <c r="C2435" s="22" t="s">
        <v>8726</v>
      </c>
      <c r="D2435" s="82" t="s">
        <v>8813</v>
      </c>
      <c r="E2435" s="22" t="s">
        <v>8727</v>
      </c>
      <c r="F2435" s="22" t="s">
        <v>157</v>
      </c>
      <c r="G2435" s="22" t="s">
        <v>157</v>
      </c>
      <c r="H2435" s="22" t="s">
        <v>8729</v>
      </c>
      <c r="I2435" s="108" t="s">
        <v>8920</v>
      </c>
      <c r="J2435" s="22" t="s">
        <v>8921</v>
      </c>
      <c r="K2435" s="4">
        <f>IFERROR(__xludf.DUMMYFUNCTION("""COMPUTED_VALUE"""),11.0)</f>
        <v>11</v>
      </c>
      <c r="L2435" s="4" t="s">
        <v>8731</v>
      </c>
      <c r="M2435" s="4">
        <v>12.0</v>
      </c>
    </row>
    <row r="2436">
      <c r="A2436" s="85">
        <v>46053.0</v>
      </c>
      <c r="B2436" s="22" t="s">
        <v>450</v>
      </c>
      <c r="C2436" s="22" t="s">
        <v>8726</v>
      </c>
      <c r="D2436" s="82" t="s">
        <v>8813</v>
      </c>
      <c r="E2436" s="22" t="s">
        <v>8727</v>
      </c>
      <c r="F2436" s="22" t="s">
        <v>157</v>
      </c>
      <c r="G2436" s="22" t="s">
        <v>157</v>
      </c>
      <c r="H2436" s="22" t="s">
        <v>8729</v>
      </c>
      <c r="I2436" s="108" t="s">
        <v>8920</v>
      </c>
      <c r="J2436" s="22" t="s">
        <v>8921</v>
      </c>
      <c r="K2436" s="4">
        <f>IFERROR(__xludf.DUMMYFUNCTION("""COMPUTED_VALUE"""),11.0)</f>
        <v>11</v>
      </c>
      <c r="L2436" s="4" t="s">
        <v>8731</v>
      </c>
      <c r="M2436" s="4">
        <v>12.0</v>
      </c>
    </row>
    <row r="2437">
      <c r="A2437" s="85">
        <v>46054.0</v>
      </c>
      <c r="B2437" s="22" t="s">
        <v>450</v>
      </c>
      <c r="C2437" s="22" t="s">
        <v>8726</v>
      </c>
      <c r="D2437" s="82" t="s">
        <v>8813</v>
      </c>
      <c r="E2437" s="22" t="s">
        <v>8727</v>
      </c>
      <c r="F2437" s="22" t="s">
        <v>157</v>
      </c>
      <c r="G2437" s="22" t="s">
        <v>157</v>
      </c>
      <c r="H2437" s="22" t="s">
        <v>8729</v>
      </c>
      <c r="I2437" s="108" t="s">
        <v>8920</v>
      </c>
      <c r="J2437" s="22" t="s">
        <v>8921</v>
      </c>
      <c r="K2437" s="4">
        <f>IFERROR(__xludf.DUMMYFUNCTION("""COMPUTED_VALUE"""),11.0)</f>
        <v>11</v>
      </c>
      <c r="L2437" s="4" t="s">
        <v>8731</v>
      </c>
      <c r="M2437" s="4">
        <v>12.0</v>
      </c>
    </row>
    <row r="2438">
      <c r="A2438" s="85">
        <v>46055.0</v>
      </c>
      <c r="B2438" s="22" t="s">
        <v>450</v>
      </c>
      <c r="C2438" s="22" t="s">
        <v>8726</v>
      </c>
      <c r="D2438" s="82" t="s">
        <v>8813</v>
      </c>
      <c r="E2438" s="22" t="s">
        <v>8727</v>
      </c>
      <c r="F2438" s="22" t="s">
        <v>157</v>
      </c>
      <c r="G2438" s="22" t="s">
        <v>157</v>
      </c>
      <c r="H2438" s="22" t="s">
        <v>8729</v>
      </c>
      <c r="I2438" s="108" t="s">
        <v>8920</v>
      </c>
      <c r="J2438" s="22" t="s">
        <v>8921</v>
      </c>
      <c r="K2438" s="4">
        <f>IFERROR(__xludf.DUMMYFUNCTION("""COMPUTED_VALUE"""),11.0)</f>
        <v>11</v>
      </c>
      <c r="L2438" s="4" t="s">
        <v>8731</v>
      </c>
      <c r="M2438" s="4">
        <v>12.0</v>
      </c>
    </row>
    <row r="2439">
      <c r="A2439" s="85">
        <v>46056.0</v>
      </c>
      <c r="B2439" s="22" t="s">
        <v>450</v>
      </c>
      <c r="C2439" s="22" t="s">
        <v>8726</v>
      </c>
      <c r="D2439" s="82" t="s">
        <v>8813</v>
      </c>
      <c r="E2439" s="22" t="s">
        <v>8727</v>
      </c>
      <c r="F2439" s="22" t="s">
        <v>157</v>
      </c>
      <c r="G2439" s="22" t="s">
        <v>157</v>
      </c>
      <c r="H2439" s="22" t="s">
        <v>8729</v>
      </c>
      <c r="I2439" s="108" t="s">
        <v>8920</v>
      </c>
      <c r="J2439" s="22" t="s">
        <v>8921</v>
      </c>
      <c r="K2439" s="4">
        <f>IFERROR(__xludf.DUMMYFUNCTION("""COMPUTED_VALUE"""),11.0)</f>
        <v>11</v>
      </c>
      <c r="L2439" s="4" t="s">
        <v>8731</v>
      </c>
      <c r="M2439" s="4">
        <v>12.0</v>
      </c>
    </row>
    <row r="2440">
      <c r="A2440" s="85">
        <v>46057.0</v>
      </c>
      <c r="B2440" s="22" t="s">
        <v>450</v>
      </c>
      <c r="C2440" s="22" t="s">
        <v>8726</v>
      </c>
      <c r="D2440" s="82" t="s">
        <v>8813</v>
      </c>
      <c r="E2440" s="22" t="s">
        <v>8727</v>
      </c>
      <c r="F2440" s="22" t="s">
        <v>157</v>
      </c>
      <c r="G2440" s="22" t="s">
        <v>157</v>
      </c>
      <c r="H2440" s="22" t="s">
        <v>8729</v>
      </c>
      <c r="I2440" s="108" t="s">
        <v>8920</v>
      </c>
      <c r="J2440" s="22" t="s">
        <v>8921</v>
      </c>
      <c r="K2440" s="4">
        <f>IFERROR(__xludf.DUMMYFUNCTION("""COMPUTED_VALUE"""),11.0)</f>
        <v>11</v>
      </c>
      <c r="L2440" s="4" t="s">
        <v>8731</v>
      </c>
      <c r="M2440" s="4">
        <v>12.0</v>
      </c>
    </row>
    <row r="2441">
      <c r="A2441" s="85">
        <v>46058.0</v>
      </c>
      <c r="B2441" s="22" t="s">
        <v>450</v>
      </c>
      <c r="C2441" s="22" t="s">
        <v>8726</v>
      </c>
      <c r="D2441" s="82" t="s">
        <v>8813</v>
      </c>
      <c r="E2441" s="22" t="s">
        <v>8727</v>
      </c>
      <c r="F2441" s="22" t="s">
        <v>157</v>
      </c>
      <c r="G2441" s="22" t="s">
        <v>157</v>
      </c>
      <c r="H2441" s="22" t="s">
        <v>8729</v>
      </c>
      <c r="I2441" s="108" t="s">
        <v>8920</v>
      </c>
      <c r="J2441" s="22" t="s">
        <v>8921</v>
      </c>
      <c r="K2441" s="4">
        <f>IFERROR(__xludf.DUMMYFUNCTION("""COMPUTED_VALUE"""),11.0)</f>
        <v>11</v>
      </c>
      <c r="L2441" s="4" t="s">
        <v>8731</v>
      </c>
      <c r="M2441" s="4">
        <v>12.0</v>
      </c>
    </row>
    <row r="2442">
      <c r="A2442" s="85">
        <v>46059.0</v>
      </c>
      <c r="B2442" s="22" t="s">
        <v>450</v>
      </c>
      <c r="C2442" s="22" t="s">
        <v>8726</v>
      </c>
      <c r="D2442" s="82" t="s">
        <v>8813</v>
      </c>
      <c r="E2442" s="22" t="s">
        <v>8727</v>
      </c>
      <c r="F2442" s="22" t="s">
        <v>157</v>
      </c>
      <c r="G2442" s="22" t="s">
        <v>157</v>
      </c>
      <c r="H2442" s="22" t="s">
        <v>8729</v>
      </c>
      <c r="I2442" s="108" t="s">
        <v>8920</v>
      </c>
      <c r="J2442" s="22" t="s">
        <v>8921</v>
      </c>
      <c r="K2442" s="4">
        <f>IFERROR(__xludf.DUMMYFUNCTION("""COMPUTED_VALUE"""),11.0)</f>
        <v>11</v>
      </c>
      <c r="L2442" s="4" t="s">
        <v>8731</v>
      </c>
      <c r="M2442" s="4">
        <v>12.0</v>
      </c>
    </row>
    <row r="2443">
      <c r="A2443" s="85">
        <v>46060.0</v>
      </c>
      <c r="B2443" s="22" t="s">
        <v>450</v>
      </c>
      <c r="C2443" s="22" t="s">
        <v>8726</v>
      </c>
      <c r="D2443" s="82" t="s">
        <v>8813</v>
      </c>
      <c r="E2443" s="22" t="s">
        <v>8727</v>
      </c>
      <c r="F2443" s="22" t="s">
        <v>157</v>
      </c>
      <c r="G2443" s="22" t="s">
        <v>157</v>
      </c>
      <c r="H2443" s="22" t="s">
        <v>8729</v>
      </c>
      <c r="I2443" s="108" t="s">
        <v>8920</v>
      </c>
      <c r="J2443" s="22" t="s">
        <v>8921</v>
      </c>
      <c r="K2443" s="4">
        <f>IFERROR(__xludf.DUMMYFUNCTION("""COMPUTED_VALUE"""),11.0)</f>
        <v>11</v>
      </c>
      <c r="L2443" s="4" t="s">
        <v>8731</v>
      </c>
      <c r="M2443" s="4">
        <v>12.0</v>
      </c>
    </row>
    <row r="2444">
      <c r="A2444" s="85">
        <v>46061.0</v>
      </c>
      <c r="B2444" s="22" t="s">
        <v>450</v>
      </c>
      <c r="C2444" s="22" t="s">
        <v>8726</v>
      </c>
      <c r="D2444" s="82" t="s">
        <v>8813</v>
      </c>
      <c r="E2444" s="22" t="s">
        <v>8727</v>
      </c>
      <c r="F2444" s="22" t="s">
        <v>157</v>
      </c>
      <c r="G2444" s="22" t="s">
        <v>157</v>
      </c>
      <c r="H2444" s="22" t="s">
        <v>8729</v>
      </c>
      <c r="I2444" s="108" t="s">
        <v>8920</v>
      </c>
      <c r="J2444" s="22" t="s">
        <v>8921</v>
      </c>
      <c r="K2444" s="4">
        <f>IFERROR(__xludf.DUMMYFUNCTION("""COMPUTED_VALUE"""),11.0)</f>
        <v>11</v>
      </c>
      <c r="L2444" s="4" t="s">
        <v>8731</v>
      </c>
      <c r="M2444" s="4">
        <v>12.0</v>
      </c>
    </row>
    <row r="2445">
      <c r="A2445" s="85">
        <v>46062.0</v>
      </c>
      <c r="B2445" s="22" t="s">
        <v>450</v>
      </c>
      <c r="C2445" s="22" t="s">
        <v>8726</v>
      </c>
      <c r="D2445" s="82" t="s">
        <v>8813</v>
      </c>
      <c r="E2445" s="22" t="s">
        <v>8727</v>
      </c>
      <c r="F2445" s="22" t="s">
        <v>157</v>
      </c>
      <c r="G2445" s="22" t="s">
        <v>157</v>
      </c>
      <c r="H2445" s="22" t="s">
        <v>8729</v>
      </c>
      <c r="I2445" s="108" t="s">
        <v>8920</v>
      </c>
      <c r="J2445" s="22" t="s">
        <v>8921</v>
      </c>
      <c r="K2445" s="4">
        <f>IFERROR(__xludf.DUMMYFUNCTION("""COMPUTED_VALUE"""),11.0)</f>
        <v>11</v>
      </c>
      <c r="L2445" s="4" t="s">
        <v>8731</v>
      </c>
      <c r="M2445" s="4">
        <v>12.0</v>
      </c>
    </row>
    <row r="2446">
      <c r="A2446" s="85">
        <v>46063.0</v>
      </c>
      <c r="B2446" s="22" t="s">
        <v>450</v>
      </c>
      <c r="C2446" s="22" t="s">
        <v>8726</v>
      </c>
      <c r="D2446" s="82" t="s">
        <v>8813</v>
      </c>
      <c r="E2446" s="22" t="s">
        <v>8727</v>
      </c>
      <c r="F2446" s="22" t="s">
        <v>157</v>
      </c>
      <c r="G2446" s="22" t="s">
        <v>157</v>
      </c>
      <c r="H2446" s="22" t="s">
        <v>8729</v>
      </c>
      <c r="I2446" s="108" t="s">
        <v>8920</v>
      </c>
      <c r="J2446" s="22" t="s">
        <v>8921</v>
      </c>
      <c r="K2446" s="4">
        <f>IFERROR(__xludf.DUMMYFUNCTION("""COMPUTED_VALUE"""),11.0)</f>
        <v>11</v>
      </c>
      <c r="L2446" s="4" t="s">
        <v>8731</v>
      </c>
      <c r="M2446" s="4">
        <v>12.0</v>
      </c>
    </row>
    <row r="2447">
      <c r="A2447" s="85">
        <v>46064.0</v>
      </c>
      <c r="B2447" s="22" t="s">
        <v>450</v>
      </c>
      <c r="C2447" s="22" t="s">
        <v>8726</v>
      </c>
      <c r="D2447" s="82" t="s">
        <v>8813</v>
      </c>
      <c r="E2447" s="22" t="s">
        <v>8727</v>
      </c>
      <c r="F2447" s="22" t="s">
        <v>157</v>
      </c>
      <c r="G2447" s="22" t="s">
        <v>157</v>
      </c>
      <c r="H2447" s="22" t="s">
        <v>8729</v>
      </c>
      <c r="I2447" s="108" t="s">
        <v>8920</v>
      </c>
      <c r="J2447" s="22" t="s">
        <v>8921</v>
      </c>
      <c r="K2447" s="4">
        <f>IFERROR(__xludf.DUMMYFUNCTION("""COMPUTED_VALUE"""),11.0)</f>
        <v>11</v>
      </c>
      <c r="L2447" s="4" t="s">
        <v>8731</v>
      </c>
      <c r="M2447" s="4">
        <v>12.0</v>
      </c>
    </row>
    <row r="2448">
      <c r="A2448" s="85">
        <v>46065.0</v>
      </c>
      <c r="B2448" s="22" t="s">
        <v>450</v>
      </c>
      <c r="C2448" s="22" t="s">
        <v>8726</v>
      </c>
      <c r="D2448" s="82" t="s">
        <v>8813</v>
      </c>
      <c r="E2448" s="22" t="s">
        <v>8727</v>
      </c>
      <c r="F2448" s="22" t="s">
        <v>157</v>
      </c>
      <c r="G2448" s="22" t="s">
        <v>157</v>
      </c>
      <c r="H2448" s="22" t="s">
        <v>8729</v>
      </c>
      <c r="I2448" s="108" t="s">
        <v>8920</v>
      </c>
      <c r="J2448" s="22" t="s">
        <v>8921</v>
      </c>
      <c r="K2448" s="4">
        <f>IFERROR(__xludf.DUMMYFUNCTION("""COMPUTED_VALUE"""),11.0)</f>
        <v>11</v>
      </c>
      <c r="L2448" s="4" t="s">
        <v>8731</v>
      </c>
      <c r="M2448" s="4">
        <v>12.0</v>
      </c>
    </row>
    <row r="2449">
      <c r="A2449" s="85">
        <v>46066.0</v>
      </c>
      <c r="B2449" s="22" t="s">
        <v>450</v>
      </c>
      <c r="C2449" s="22" t="s">
        <v>8726</v>
      </c>
      <c r="D2449" s="82" t="s">
        <v>8813</v>
      </c>
      <c r="E2449" s="22" t="s">
        <v>8727</v>
      </c>
      <c r="F2449" s="22" t="s">
        <v>157</v>
      </c>
      <c r="G2449" s="22" t="s">
        <v>157</v>
      </c>
      <c r="H2449" s="22" t="s">
        <v>8729</v>
      </c>
      <c r="I2449" s="108" t="s">
        <v>8920</v>
      </c>
      <c r="J2449" s="22" t="s">
        <v>8921</v>
      </c>
      <c r="K2449" s="4">
        <f>IFERROR(__xludf.DUMMYFUNCTION("""COMPUTED_VALUE"""),11.0)</f>
        <v>11</v>
      </c>
      <c r="L2449" s="4" t="s">
        <v>8731</v>
      </c>
      <c r="M2449" s="4">
        <v>12.0</v>
      </c>
    </row>
    <row r="2450">
      <c r="A2450" s="85">
        <v>46067.0</v>
      </c>
      <c r="B2450" s="22" t="s">
        <v>450</v>
      </c>
      <c r="C2450" s="22" t="s">
        <v>8726</v>
      </c>
      <c r="D2450" s="82" t="s">
        <v>8813</v>
      </c>
      <c r="E2450" s="22" t="s">
        <v>8727</v>
      </c>
      <c r="F2450" s="22" t="s">
        <v>157</v>
      </c>
      <c r="G2450" s="22" t="s">
        <v>157</v>
      </c>
      <c r="H2450" s="22" t="s">
        <v>8729</v>
      </c>
      <c r="I2450" s="108" t="s">
        <v>8920</v>
      </c>
      <c r="J2450" s="22" t="s">
        <v>8921</v>
      </c>
      <c r="K2450" s="4">
        <f>IFERROR(__xludf.DUMMYFUNCTION("""COMPUTED_VALUE"""),11.0)</f>
        <v>11</v>
      </c>
      <c r="L2450" s="4" t="s">
        <v>8731</v>
      </c>
      <c r="M2450" s="4">
        <v>12.0</v>
      </c>
    </row>
    <row r="2451">
      <c r="A2451" s="85">
        <v>46068.0</v>
      </c>
      <c r="B2451" s="22" t="s">
        <v>450</v>
      </c>
      <c r="C2451" s="22" t="s">
        <v>8726</v>
      </c>
      <c r="D2451" s="82" t="s">
        <v>8813</v>
      </c>
      <c r="E2451" s="22" t="s">
        <v>8727</v>
      </c>
      <c r="F2451" s="22" t="s">
        <v>157</v>
      </c>
      <c r="G2451" s="22" t="s">
        <v>157</v>
      </c>
      <c r="H2451" s="22" t="s">
        <v>8729</v>
      </c>
      <c r="I2451" s="108" t="s">
        <v>8920</v>
      </c>
      <c r="J2451" s="22" t="s">
        <v>8921</v>
      </c>
      <c r="K2451" s="4">
        <f>IFERROR(__xludf.DUMMYFUNCTION("""COMPUTED_VALUE"""),11.0)</f>
        <v>11</v>
      </c>
      <c r="L2451" s="4" t="s">
        <v>8731</v>
      </c>
      <c r="M2451" s="4">
        <v>12.0</v>
      </c>
    </row>
    <row r="2452">
      <c r="A2452" s="85">
        <v>46069.0</v>
      </c>
      <c r="B2452" s="22" t="s">
        <v>450</v>
      </c>
      <c r="C2452" s="22" t="s">
        <v>8726</v>
      </c>
      <c r="D2452" s="82" t="s">
        <v>8813</v>
      </c>
      <c r="E2452" s="22" t="s">
        <v>8727</v>
      </c>
      <c r="F2452" s="22" t="s">
        <v>157</v>
      </c>
      <c r="G2452" s="22" t="s">
        <v>157</v>
      </c>
      <c r="H2452" s="22" t="s">
        <v>8729</v>
      </c>
      <c r="I2452" s="108" t="s">
        <v>8920</v>
      </c>
      <c r="J2452" s="22" t="s">
        <v>8921</v>
      </c>
      <c r="K2452" s="4">
        <f>IFERROR(__xludf.DUMMYFUNCTION("""COMPUTED_VALUE"""),11.0)</f>
        <v>11</v>
      </c>
      <c r="L2452" s="4" t="s">
        <v>8731</v>
      </c>
      <c r="M2452" s="4">
        <v>12.0</v>
      </c>
    </row>
    <row r="2453">
      <c r="A2453" s="85">
        <v>46070.0</v>
      </c>
      <c r="B2453" s="22" t="s">
        <v>450</v>
      </c>
      <c r="C2453" s="22" t="s">
        <v>8726</v>
      </c>
      <c r="D2453" s="82" t="s">
        <v>8813</v>
      </c>
      <c r="E2453" s="22" t="s">
        <v>8727</v>
      </c>
      <c r="F2453" s="22" t="s">
        <v>157</v>
      </c>
      <c r="G2453" s="22" t="s">
        <v>157</v>
      </c>
      <c r="H2453" s="22" t="s">
        <v>8729</v>
      </c>
      <c r="I2453" s="108" t="s">
        <v>8920</v>
      </c>
      <c r="J2453" s="22" t="s">
        <v>8921</v>
      </c>
      <c r="K2453" s="4">
        <f>IFERROR(__xludf.DUMMYFUNCTION("""COMPUTED_VALUE"""),11.0)</f>
        <v>11</v>
      </c>
      <c r="L2453" s="4" t="s">
        <v>8731</v>
      </c>
      <c r="M2453" s="4">
        <v>12.0</v>
      </c>
    </row>
    <row r="2454">
      <c r="A2454" s="85">
        <v>46071.0</v>
      </c>
      <c r="B2454" s="22" t="s">
        <v>450</v>
      </c>
      <c r="C2454" s="22" t="s">
        <v>8726</v>
      </c>
      <c r="D2454" s="82" t="s">
        <v>8813</v>
      </c>
      <c r="E2454" s="22" t="s">
        <v>8727</v>
      </c>
      <c r="F2454" s="22" t="s">
        <v>157</v>
      </c>
      <c r="G2454" s="22" t="s">
        <v>157</v>
      </c>
      <c r="H2454" s="22" t="s">
        <v>8729</v>
      </c>
      <c r="I2454" s="108" t="s">
        <v>8920</v>
      </c>
      <c r="J2454" s="22" t="s">
        <v>8921</v>
      </c>
      <c r="K2454" s="4">
        <f>IFERROR(__xludf.DUMMYFUNCTION("""COMPUTED_VALUE"""),11.0)</f>
        <v>11</v>
      </c>
      <c r="L2454" s="4" t="s">
        <v>8731</v>
      </c>
      <c r="M2454" s="4">
        <v>12.0</v>
      </c>
    </row>
    <row r="2455">
      <c r="A2455" s="85">
        <v>46072.0</v>
      </c>
      <c r="B2455" s="22" t="s">
        <v>450</v>
      </c>
      <c r="C2455" s="22" t="s">
        <v>8726</v>
      </c>
      <c r="D2455" s="82" t="s">
        <v>8813</v>
      </c>
      <c r="E2455" s="22" t="s">
        <v>8727</v>
      </c>
      <c r="F2455" s="22" t="s">
        <v>157</v>
      </c>
      <c r="G2455" s="22" t="s">
        <v>157</v>
      </c>
      <c r="H2455" s="22" t="s">
        <v>8729</v>
      </c>
      <c r="I2455" s="108" t="s">
        <v>8920</v>
      </c>
      <c r="J2455" s="22" t="s">
        <v>8921</v>
      </c>
      <c r="K2455" s="4">
        <f>IFERROR(__xludf.DUMMYFUNCTION("""COMPUTED_VALUE"""),11.0)</f>
        <v>11</v>
      </c>
      <c r="L2455" s="4" t="s">
        <v>8731</v>
      </c>
      <c r="M2455" s="4">
        <v>12.0</v>
      </c>
    </row>
    <row r="2456">
      <c r="A2456" s="85">
        <v>46073.0</v>
      </c>
      <c r="B2456" s="22" t="s">
        <v>450</v>
      </c>
      <c r="C2456" s="22" t="s">
        <v>8726</v>
      </c>
      <c r="D2456" s="82" t="s">
        <v>8813</v>
      </c>
      <c r="E2456" s="22" t="s">
        <v>8727</v>
      </c>
      <c r="F2456" s="22" t="s">
        <v>157</v>
      </c>
      <c r="G2456" s="22" t="s">
        <v>157</v>
      </c>
      <c r="H2456" s="22" t="s">
        <v>8729</v>
      </c>
      <c r="I2456" s="108" t="s">
        <v>8920</v>
      </c>
      <c r="J2456" s="22" t="s">
        <v>8921</v>
      </c>
      <c r="K2456" s="4">
        <f>IFERROR(__xludf.DUMMYFUNCTION("""COMPUTED_VALUE"""),11.0)</f>
        <v>11</v>
      </c>
      <c r="L2456" s="4" t="s">
        <v>8731</v>
      </c>
      <c r="M2456" s="4">
        <v>12.0</v>
      </c>
    </row>
    <row r="2457">
      <c r="A2457" s="85">
        <v>46074.0</v>
      </c>
      <c r="B2457" s="22" t="s">
        <v>450</v>
      </c>
      <c r="C2457" s="22" t="s">
        <v>8726</v>
      </c>
      <c r="D2457" s="82" t="s">
        <v>8813</v>
      </c>
      <c r="E2457" s="22" t="s">
        <v>8727</v>
      </c>
      <c r="F2457" s="22" t="s">
        <v>157</v>
      </c>
      <c r="G2457" s="22" t="s">
        <v>157</v>
      </c>
      <c r="H2457" s="22" t="s">
        <v>8729</v>
      </c>
      <c r="I2457" s="108" t="s">
        <v>8920</v>
      </c>
      <c r="J2457" s="22" t="s">
        <v>8921</v>
      </c>
      <c r="K2457" s="4">
        <f>IFERROR(__xludf.DUMMYFUNCTION("""COMPUTED_VALUE"""),11.0)</f>
        <v>11</v>
      </c>
      <c r="L2457" s="4" t="s">
        <v>8731</v>
      </c>
      <c r="M2457" s="4">
        <v>12.0</v>
      </c>
    </row>
    <row r="2458">
      <c r="A2458" s="85">
        <v>46075.0</v>
      </c>
      <c r="B2458" s="22" t="s">
        <v>450</v>
      </c>
      <c r="C2458" s="22" t="s">
        <v>8726</v>
      </c>
      <c r="D2458" s="82" t="s">
        <v>8813</v>
      </c>
      <c r="E2458" s="22" t="s">
        <v>8727</v>
      </c>
      <c r="F2458" s="22" t="s">
        <v>157</v>
      </c>
      <c r="G2458" s="22" t="s">
        <v>157</v>
      </c>
      <c r="H2458" s="22" t="s">
        <v>8729</v>
      </c>
      <c r="I2458" s="108" t="s">
        <v>8920</v>
      </c>
      <c r="J2458" s="22" t="s">
        <v>8921</v>
      </c>
      <c r="K2458" s="4">
        <f>IFERROR(__xludf.DUMMYFUNCTION("""COMPUTED_VALUE"""),11.0)</f>
        <v>11</v>
      </c>
      <c r="L2458" s="4" t="s">
        <v>8731</v>
      </c>
      <c r="M2458" s="4">
        <v>12.0</v>
      </c>
    </row>
    <row r="2459">
      <c r="A2459" s="85">
        <v>46076.0</v>
      </c>
      <c r="B2459" s="22" t="s">
        <v>450</v>
      </c>
      <c r="C2459" s="22" t="s">
        <v>8726</v>
      </c>
      <c r="D2459" s="82" t="s">
        <v>8813</v>
      </c>
      <c r="E2459" s="22" t="s">
        <v>8727</v>
      </c>
      <c r="F2459" s="22" t="s">
        <v>157</v>
      </c>
      <c r="G2459" s="22" t="s">
        <v>157</v>
      </c>
      <c r="H2459" s="22" t="s">
        <v>8729</v>
      </c>
      <c r="I2459" s="108" t="s">
        <v>8920</v>
      </c>
      <c r="J2459" s="22" t="s">
        <v>8921</v>
      </c>
      <c r="K2459" s="4">
        <f>IFERROR(__xludf.DUMMYFUNCTION("""COMPUTED_VALUE"""),11.0)</f>
        <v>11</v>
      </c>
      <c r="L2459" s="4" t="s">
        <v>8731</v>
      </c>
      <c r="M2459" s="4">
        <v>12.0</v>
      </c>
    </row>
    <row r="2460">
      <c r="A2460" s="85">
        <v>46077.0</v>
      </c>
      <c r="B2460" s="22" t="s">
        <v>450</v>
      </c>
      <c r="C2460" s="22" t="s">
        <v>8726</v>
      </c>
      <c r="D2460" s="82" t="s">
        <v>8813</v>
      </c>
      <c r="E2460" s="22" t="s">
        <v>8727</v>
      </c>
      <c r="F2460" s="22" t="s">
        <v>157</v>
      </c>
      <c r="G2460" s="22" t="s">
        <v>157</v>
      </c>
      <c r="H2460" s="22" t="s">
        <v>8729</v>
      </c>
      <c r="I2460" s="108" t="s">
        <v>8920</v>
      </c>
      <c r="J2460" s="22" t="s">
        <v>8921</v>
      </c>
      <c r="K2460" s="4">
        <f>IFERROR(__xludf.DUMMYFUNCTION("""COMPUTED_VALUE"""),11.0)</f>
        <v>11</v>
      </c>
      <c r="L2460" s="4" t="s">
        <v>8731</v>
      </c>
      <c r="M2460" s="4">
        <v>12.0</v>
      </c>
    </row>
    <row r="2461">
      <c r="A2461" s="85">
        <v>46078.0</v>
      </c>
      <c r="B2461" s="22" t="s">
        <v>450</v>
      </c>
      <c r="C2461" s="22" t="s">
        <v>8726</v>
      </c>
      <c r="D2461" s="82" t="s">
        <v>8813</v>
      </c>
      <c r="E2461" s="22" t="s">
        <v>8727</v>
      </c>
      <c r="F2461" s="22" t="s">
        <v>157</v>
      </c>
      <c r="G2461" s="22" t="s">
        <v>157</v>
      </c>
      <c r="H2461" s="22" t="s">
        <v>8729</v>
      </c>
      <c r="I2461" s="108" t="s">
        <v>8920</v>
      </c>
      <c r="J2461" s="22" t="s">
        <v>8921</v>
      </c>
      <c r="K2461" s="4">
        <f>IFERROR(__xludf.DUMMYFUNCTION("""COMPUTED_VALUE"""),11.0)</f>
        <v>11</v>
      </c>
      <c r="L2461" s="4" t="s">
        <v>8731</v>
      </c>
      <c r="M2461" s="4">
        <v>12.0</v>
      </c>
    </row>
    <row r="2462">
      <c r="A2462" s="85">
        <v>46079.0</v>
      </c>
      <c r="B2462" s="22" t="s">
        <v>450</v>
      </c>
      <c r="C2462" s="22" t="s">
        <v>8726</v>
      </c>
      <c r="D2462" s="82" t="s">
        <v>8813</v>
      </c>
      <c r="E2462" s="22" t="s">
        <v>8727</v>
      </c>
      <c r="F2462" s="22" t="s">
        <v>157</v>
      </c>
      <c r="G2462" s="22" t="s">
        <v>157</v>
      </c>
      <c r="H2462" s="22" t="s">
        <v>8729</v>
      </c>
      <c r="I2462" s="108" t="s">
        <v>8920</v>
      </c>
      <c r="J2462" s="22" t="s">
        <v>8921</v>
      </c>
      <c r="K2462" s="4">
        <f>IFERROR(__xludf.DUMMYFUNCTION("""COMPUTED_VALUE"""),11.0)</f>
        <v>11</v>
      </c>
      <c r="L2462" s="4" t="s">
        <v>8731</v>
      </c>
      <c r="M2462" s="4">
        <v>12.0</v>
      </c>
    </row>
    <row r="2463">
      <c r="A2463" s="85">
        <v>46080.0</v>
      </c>
      <c r="B2463" s="22" t="s">
        <v>450</v>
      </c>
      <c r="C2463" s="22" t="s">
        <v>8726</v>
      </c>
      <c r="D2463" s="82" t="s">
        <v>8813</v>
      </c>
      <c r="E2463" s="22" t="s">
        <v>8727</v>
      </c>
      <c r="F2463" s="22" t="s">
        <v>157</v>
      </c>
      <c r="G2463" s="22" t="s">
        <v>157</v>
      </c>
      <c r="H2463" s="22" t="s">
        <v>8729</v>
      </c>
      <c r="I2463" s="108" t="s">
        <v>8920</v>
      </c>
      <c r="J2463" s="22" t="s">
        <v>8921</v>
      </c>
      <c r="K2463" s="4">
        <f>IFERROR(__xludf.DUMMYFUNCTION("""COMPUTED_VALUE"""),11.0)</f>
        <v>11</v>
      </c>
      <c r="L2463" s="4" t="s">
        <v>8731</v>
      </c>
      <c r="M2463" s="4">
        <v>12.0</v>
      </c>
    </row>
    <row r="2464">
      <c r="A2464" s="85">
        <v>46081.0</v>
      </c>
      <c r="B2464" s="22" t="s">
        <v>450</v>
      </c>
      <c r="C2464" s="22" t="s">
        <v>8726</v>
      </c>
      <c r="D2464" s="82" t="s">
        <v>8813</v>
      </c>
      <c r="E2464" s="22" t="s">
        <v>8727</v>
      </c>
      <c r="F2464" s="22" t="s">
        <v>157</v>
      </c>
      <c r="G2464" s="22" t="s">
        <v>157</v>
      </c>
      <c r="H2464" s="22" t="s">
        <v>8729</v>
      </c>
      <c r="I2464" s="108" t="s">
        <v>8920</v>
      </c>
      <c r="J2464" s="22" t="s">
        <v>8921</v>
      </c>
      <c r="K2464" s="4">
        <f>IFERROR(__xludf.DUMMYFUNCTION("""COMPUTED_VALUE"""),11.0)</f>
        <v>11</v>
      </c>
      <c r="L2464" s="4" t="s">
        <v>8731</v>
      </c>
      <c r="M2464" s="4">
        <v>12.0</v>
      </c>
    </row>
    <row r="2465">
      <c r="A2465" s="85">
        <v>46082.0</v>
      </c>
      <c r="B2465" s="22" t="s">
        <v>450</v>
      </c>
      <c r="C2465" s="22" t="s">
        <v>8726</v>
      </c>
      <c r="D2465" s="82" t="s">
        <v>8813</v>
      </c>
      <c r="E2465" s="22" t="s">
        <v>8727</v>
      </c>
      <c r="F2465" s="22" t="s">
        <v>157</v>
      </c>
      <c r="G2465" s="22" t="s">
        <v>157</v>
      </c>
      <c r="H2465" s="22" t="s">
        <v>8729</v>
      </c>
      <c r="I2465" s="108" t="s">
        <v>8920</v>
      </c>
      <c r="J2465" s="22" t="s">
        <v>8921</v>
      </c>
      <c r="K2465" s="4">
        <f>IFERROR(__xludf.DUMMYFUNCTION("""COMPUTED_VALUE"""),11.0)</f>
        <v>11</v>
      </c>
      <c r="L2465" s="4" t="s">
        <v>8731</v>
      </c>
      <c r="M2465" s="4">
        <v>12.0</v>
      </c>
    </row>
    <row r="2466">
      <c r="A2466" s="85">
        <v>46083.0</v>
      </c>
      <c r="B2466" s="22" t="s">
        <v>450</v>
      </c>
      <c r="C2466" s="22" t="s">
        <v>8726</v>
      </c>
      <c r="D2466" s="82" t="s">
        <v>8813</v>
      </c>
      <c r="E2466" s="22" t="s">
        <v>8727</v>
      </c>
      <c r="F2466" s="22" t="s">
        <v>157</v>
      </c>
      <c r="G2466" s="22" t="s">
        <v>157</v>
      </c>
      <c r="H2466" s="22" t="s">
        <v>8729</v>
      </c>
      <c r="I2466" s="108" t="s">
        <v>8920</v>
      </c>
      <c r="J2466" s="22" t="s">
        <v>8921</v>
      </c>
      <c r="K2466" s="4">
        <f>IFERROR(__xludf.DUMMYFUNCTION("""COMPUTED_VALUE"""),11.0)</f>
        <v>11</v>
      </c>
      <c r="L2466" s="4" t="s">
        <v>8731</v>
      </c>
      <c r="M2466" s="4">
        <v>12.0</v>
      </c>
    </row>
    <row r="2467">
      <c r="A2467" s="85">
        <v>46084.0</v>
      </c>
      <c r="B2467" s="22" t="s">
        <v>450</v>
      </c>
      <c r="C2467" s="22" t="s">
        <v>8726</v>
      </c>
      <c r="D2467" s="82" t="s">
        <v>8813</v>
      </c>
      <c r="E2467" s="22" t="s">
        <v>8727</v>
      </c>
      <c r="F2467" s="22" t="s">
        <v>157</v>
      </c>
      <c r="G2467" s="22" t="s">
        <v>157</v>
      </c>
      <c r="H2467" s="22" t="s">
        <v>8729</v>
      </c>
      <c r="I2467" s="108" t="s">
        <v>8920</v>
      </c>
      <c r="J2467" s="22" t="s">
        <v>8921</v>
      </c>
      <c r="K2467" s="4">
        <f>IFERROR(__xludf.DUMMYFUNCTION("""COMPUTED_VALUE"""),11.0)</f>
        <v>11</v>
      </c>
      <c r="L2467" s="4" t="s">
        <v>8731</v>
      </c>
      <c r="M2467" s="4">
        <v>12.0</v>
      </c>
    </row>
    <row r="2468">
      <c r="A2468" s="85">
        <v>46085.0</v>
      </c>
      <c r="B2468" s="22" t="s">
        <v>450</v>
      </c>
      <c r="C2468" s="22" t="s">
        <v>8726</v>
      </c>
      <c r="D2468" s="82" t="s">
        <v>8813</v>
      </c>
      <c r="E2468" s="22" t="s">
        <v>8727</v>
      </c>
      <c r="F2468" s="22" t="s">
        <v>157</v>
      </c>
      <c r="G2468" s="22" t="s">
        <v>157</v>
      </c>
      <c r="H2468" s="22" t="s">
        <v>8729</v>
      </c>
      <c r="I2468" s="108" t="s">
        <v>8920</v>
      </c>
      <c r="J2468" s="22" t="s">
        <v>8921</v>
      </c>
      <c r="K2468" s="4">
        <f>IFERROR(__xludf.DUMMYFUNCTION("""COMPUTED_VALUE"""),11.0)</f>
        <v>11</v>
      </c>
      <c r="L2468" s="4" t="s">
        <v>8731</v>
      </c>
      <c r="M2468" s="4">
        <v>12.0</v>
      </c>
    </row>
    <row r="2469">
      <c r="A2469" s="85">
        <v>46086.0</v>
      </c>
      <c r="B2469" s="22" t="s">
        <v>450</v>
      </c>
      <c r="C2469" s="22" t="s">
        <v>8726</v>
      </c>
      <c r="D2469" s="82" t="s">
        <v>8813</v>
      </c>
      <c r="E2469" s="22" t="s">
        <v>8727</v>
      </c>
      <c r="F2469" s="22" t="s">
        <v>157</v>
      </c>
      <c r="G2469" s="22" t="s">
        <v>157</v>
      </c>
      <c r="H2469" s="22" t="s">
        <v>8729</v>
      </c>
      <c r="I2469" s="108" t="s">
        <v>8920</v>
      </c>
      <c r="J2469" s="22" t="s">
        <v>8921</v>
      </c>
      <c r="K2469" s="4">
        <f>IFERROR(__xludf.DUMMYFUNCTION("""COMPUTED_VALUE"""),11.0)</f>
        <v>11</v>
      </c>
      <c r="L2469" s="4" t="s">
        <v>8731</v>
      </c>
      <c r="M2469" s="4">
        <v>12.0</v>
      </c>
    </row>
    <row r="2470">
      <c r="A2470" s="85">
        <v>46087.0</v>
      </c>
      <c r="B2470" s="22" t="s">
        <v>450</v>
      </c>
      <c r="C2470" s="22" t="s">
        <v>8726</v>
      </c>
      <c r="D2470" s="82" t="s">
        <v>8813</v>
      </c>
      <c r="E2470" s="22" t="s">
        <v>8727</v>
      </c>
      <c r="F2470" s="22" t="s">
        <v>157</v>
      </c>
      <c r="G2470" s="22" t="s">
        <v>157</v>
      </c>
      <c r="H2470" s="22" t="s">
        <v>8729</v>
      </c>
      <c r="I2470" s="108" t="s">
        <v>8920</v>
      </c>
      <c r="J2470" s="22" t="s">
        <v>8921</v>
      </c>
      <c r="K2470" s="4">
        <f>IFERROR(__xludf.DUMMYFUNCTION("""COMPUTED_VALUE"""),11.0)</f>
        <v>11</v>
      </c>
      <c r="L2470" s="4" t="s">
        <v>8731</v>
      </c>
      <c r="M2470" s="4">
        <v>12.0</v>
      </c>
    </row>
    <row r="2471">
      <c r="A2471" s="85">
        <v>46088.0</v>
      </c>
      <c r="B2471" s="22" t="s">
        <v>450</v>
      </c>
      <c r="C2471" s="22" t="s">
        <v>8726</v>
      </c>
      <c r="D2471" s="82" t="s">
        <v>8813</v>
      </c>
      <c r="E2471" s="22" t="s">
        <v>8727</v>
      </c>
      <c r="F2471" s="22" t="s">
        <v>157</v>
      </c>
      <c r="G2471" s="22" t="s">
        <v>157</v>
      </c>
      <c r="H2471" s="22" t="s">
        <v>8729</v>
      </c>
      <c r="I2471" s="108" t="s">
        <v>8920</v>
      </c>
      <c r="J2471" s="22" t="s">
        <v>8921</v>
      </c>
      <c r="K2471" s="4">
        <f>IFERROR(__xludf.DUMMYFUNCTION("""COMPUTED_VALUE"""),11.0)</f>
        <v>11</v>
      </c>
      <c r="L2471" s="4" t="s">
        <v>8731</v>
      </c>
      <c r="M2471" s="4">
        <v>12.0</v>
      </c>
    </row>
    <row r="2472">
      <c r="A2472" s="85">
        <v>46089.0</v>
      </c>
      <c r="B2472" s="22" t="s">
        <v>450</v>
      </c>
      <c r="C2472" s="22" t="s">
        <v>8726</v>
      </c>
      <c r="D2472" s="82" t="s">
        <v>8813</v>
      </c>
      <c r="E2472" s="22" t="s">
        <v>8727</v>
      </c>
      <c r="F2472" s="22" t="s">
        <v>157</v>
      </c>
      <c r="G2472" s="22" t="s">
        <v>157</v>
      </c>
      <c r="H2472" s="22" t="s">
        <v>8729</v>
      </c>
      <c r="I2472" s="108" t="s">
        <v>8920</v>
      </c>
      <c r="J2472" s="22" t="s">
        <v>8921</v>
      </c>
      <c r="K2472" s="4">
        <f>IFERROR(__xludf.DUMMYFUNCTION("""COMPUTED_VALUE"""),11.0)</f>
        <v>11</v>
      </c>
      <c r="L2472" s="4" t="s">
        <v>8731</v>
      </c>
      <c r="M2472" s="4">
        <v>12.0</v>
      </c>
    </row>
    <row r="2473">
      <c r="A2473" s="85">
        <v>46090.0</v>
      </c>
      <c r="B2473" s="22" t="s">
        <v>450</v>
      </c>
      <c r="C2473" s="22" t="s">
        <v>8726</v>
      </c>
      <c r="D2473" s="82" t="s">
        <v>8813</v>
      </c>
      <c r="E2473" s="22" t="s">
        <v>8727</v>
      </c>
      <c r="F2473" s="22" t="s">
        <v>157</v>
      </c>
      <c r="G2473" s="22" t="s">
        <v>157</v>
      </c>
      <c r="H2473" s="22" t="s">
        <v>8729</v>
      </c>
      <c r="I2473" s="108" t="s">
        <v>8920</v>
      </c>
      <c r="J2473" s="22" t="s">
        <v>8921</v>
      </c>
      <c r="K2473" s="4">
        <f>IFERROR(__xludf.DUMMYFUNCTION("""COMPUTED_VALUE"""),12.0)</f>
        <v>12</v>
      </c>
      <c r="L2473" s="4" t="s">
        <v>8735</v>
      </c>
      <c r="M2473" s="4">
        <v>12.0</v>
      </c>
    </row>
    <row r="2474">
      <c r="A2474" s="85">
        <v>46091.0</v>
      </c>
      <c r="B2474" s="22" t="s">
        <v>450</v>
      </c>
      <c r="C2474" s="22" t="s">
        <v>8726</v>
      </c>
      <c r="D2474" s="82" t="s">
        <v>8813</v>
      </c>
      <c r="E2474" s="22" t="s">
        <v>8727</v>
      </c>
      <c r="F2474" s="22" t="s">
        <v>157</v>
      </c>
      <c r="G2474" s="22" t="s">
        <v>157</v>
      </c>
      <c r="H2474" s="22" t="s">
        <v>8729</v>
      </c>
      <c r="I2474" s="108" t="s">
        <v>8920</v>
      </c>
      <c r="J2474" s="22" t="s">
        <v>8921</v>
      </c>
      <c r="K2474" s="4">
        <f>IFERROR(__xludf.DUMMYFUNCTION("""COMPUTED_VALUE"""),11.0)</f>
        <v>11</v>
      </c>
      <c r="L2474" s="4" t="s">
        <v>8731</v>
      </c>
      <c r="M2474" s="4">
        <v>12.0</v>
      </c>
    </row>
    <row r="2475">
      <c r="A2475" s="85">
        <v>46092.0</v>
      </c>
      <c r="B2475" s="22" t="s">
        <v>450</v>
      </c>
      <c r="C2475" s="22" t="s">
        <v>8726</v>
      </c>
      <c r="D2475" s="82" t="s">
        <v>8813</v>
      </c>
      <c r="E2475" s="22" t="s">
        <v>8727</v>
      </c>
      <c r="F2475" s="22" t="s">
        <v>157</v>
      </c>
      <c r="G2475" s="22" t="s">
        <v>157</v>
      </c>
      <c r="H2475" s="22" t="s">
        <v>8729</v>
      </c>
      <c r="I2475" s="108" t="s">
        <v>8920</v>
      </c>
      <c r="J2475" s="22" t="s">
        <v>8921</v>
      </c>
      <c r="K2475" s="4">
        <f>IFERROR(__xludf.DUMMYFUNCTION("""COMPUTED_VALUE"""),11.0)</f>
        <v>11</v>
      </c>
      <c r="L2475" s="4" t="s">
        <v>8731</v>
      </c>
      <c r="M2475" s="4">
        <v>12.0</v>
      </c>
    </row>
    <row r="2476">
      <c r="A2476" s="85">
        <v>46093.0</v>
      </c>
      <c r="B2476" s="22" t="s">
        <v>450</v>
      </c>
      <c r="C2476" s="22" t="s">
        <v>8726</v>
      </c>
      <c r="D2476" s="82" t="s">
        <v>8813</v>
      </c>
      <c r="E2476" s="22" t="s">
        <v>8727</v>
      </c>
      <c r="F2476" s="22" t="s">
        <v>157</v>
      </c>
      <c r="G2476" s="22" t="s">
        <v>157</v>
      </c>
      <c r="H2476" s="22" t="s">
        <v>8729</v>
      </c>
      <c r="I2476" s="108" t="s">
        <v>8920</v>
      </c>
      <c r="J2476" s="22" t="s">
        <v>8921</v>
      </c>
      <c r="K2476" s="4">
        <f>IFERROR(__xludf.DUMMYFUNCTION("""COMPUTED_VALUE"""),11.0)</f>
        <v>11</v>
      </c>
      <c r="L2476" s="4" t="s">
        <v>8731</v>
      </c>
      <c r="M2476" s="4">
        <v>12.0</v>
      </c>
    </row>
    <row r="2477">
      <c r="A2477" s="85">
        <v>46094.0</v>
      </c>
      <c r="B2477" s="22" t="s">
        <v>450</v>
      </c>
      <c r="C2477" s="22" t="s">
        <v>8726</v>
      </c>
      <c r="D2477" s="82" t="s">
        <v>8813</v>
      </c>
      <c r="E2477" s="22" t="s">
        <v>8727</v>
      </c>
      <c r="F2477" s="22" t="s">
        <v>157</v>
      </c>
      <c r="G2477" s="22" t="s">
        <v>157</v>
      </c>
      <c r="H2477" s="22" t="s">
        <v>8729</v>
      </c>
      <c r="I2477" s="108" t="s">
        <v>8920</v>
      </c>
      <c r="J2477" s="22" t="s">
        <v>8921</v>
      </c>
      <c r="K2477" s="4">
        <f>IFERROR(__xludf.DUMMYFUNCTION("""COMPUTED_VALUE"""),11.0)</f>
        <v>11</v>
      </c>
      <c r="L2477" s="4" t="s">
        <v>8731</v>
      </c>
      <c r="M2477" s="4">
        <v>12.0</v>
      </c>
    </row>
    <row r="2478">
      <c r="A2478" s="85">
        <v>46095.0</v>
      </c>
      <c r="B2478" s="22" t="s">
        <v>450</v>
      </c>
      <c r="C2478" s="22" t="s">
        <v>8726</v>
      </c>
      <c r="D2478" s="82" t="s">
        <v>8813</v>
      </c>
      <c r="E2478" s="22" t="s">
        <v>8727</v>
      </c>
      <c r="F2478" s="22" t="s">
        <v>157</v>
      </c>
      <c r="G2478" s="22" t="s">
        <v>157</v>
      </c>
      <c r="H2478" s="22" t="s">
        <v>8729</v>
      </c>
      <c r="I2478" s="108" t="s">
        <v>8920</v>
      </c>
      <c r="J2478" s="22" t="s">
        <v>8921</v>
      </c>
      <c r="K2478" s="4">
        <f>IFERROR(__xludf.DUMMYFUNCTION("""COMPUTED_VALUE"""),11.0)</f>
        <v>11</v>
      </c>
      <c r="L2478" s="4" t="s">
        <v>8731</v>
      </c>
      <c r="M2478" s="4">
        <v>12.0</v>
      </c>
    </row>
    <row r="2479">
      <c r="A2479" s="85">
        <v>46096.0</v>
      </c>
      <c r="B2479" s="22" t="s">
        <v>450</v>
      </c>
      <c r="C2479" s="22" t="s">
        <v>8726</v>
      </c>
      <c r="D2479" s="82" t="s">
        <v>8813</v>
      </c>
      <c r="E2479" s="22" t="s">
        <v>8727</v>
      </c>
      <c r="F2479" s="22" t="s">
        <v>157</v>
      </c>
      <c r="G2479" s="22" t="s">
        <v>157</v>
      </c>
      <c r="H2479" s="22" t="s">
        <v>8729</v>
      </c>
      <c r="I2479" s="108" t="s">
        <v>8920</v>
      </c>
      <c r="J2479" s="22" t="s">
        <v>8921</v>
      </c>
      <c r="K2479" s="4">
        <f>IFERROR(__xludf.DUMMYFUNCTION("""COMPUTED_VALUE"""),11.0)</f>
        <v>11</v>
      </c>
      <c r="L2479" s="4" t="s">
        <v>8731</v>
      </c>
      <c r="M2479" s="4">
        <v>12.0</v>
      </c>
    </row>
    <row r="2480">
      <c r="A2480" s="85">
        <v>46097.0</v>
      </c>
      <c r="B2480" s="22" t="s">
        <v>450</v>
      </c>
      <c r="C2480" s="22" t="s">
        <v>8726</v>
      </c>
      <c r="D2480" s="82" t="s">
        <v>8813</v>
      </c>
      <c r="E2480" s="22" t="s">
        <v>8727</v>
      </c>
      <c r="F2480" s="22" t="s">
        <v>157</v>
      </c>
      <c r="G2480" s="22" t="s">
        <v>157</v>
      </c>
      <c r="H2480" s="22" t="s">
        <v>8729</v>
      </c>
      <c r="I2480" s="108" t="s">
        <v>8920</v>
      </c>
      <c r="J2480" s="22" t="s">
        <v>8921</v>
      </c>
      <c r="K2480" s="4">
        <f>IFERROR(__xludf.DUMMYFUNCTION("""COMPUTED_VALUE"""),11.0)</f>
        <v>11</v>
      </c>
      <c r="L2480" s="4" t="s">
        <v>8731</v>
      </c>
      <c r="M2480" s="4">
        <v>12.0</v>
      </c>
    </row>
    <row r="2481">
      <c r="A2481" s="85">
        <v>46098.0</v>
      </c>
      <c r="B2481" s="22" t="s">
        <v>450</v>
      </c>
      <c r="C2481" s="22" t="s">
        <v>8726</v>
      </c>
      <c r="D2481" s="82" t="s">
        <v>8813</v>
      </c>
      <c r="E2481" s="22" t="s">
        <v>8727</v>
      </c>
      <c r="F2481" s="22" t="s">
        <v>157</v>
      </c>
      <c r="G2481" s="22" t="s">
        <v>157</v>
      </c>
      <c r="H2481" s="22" t="s">
        <v>8729</v>
      </c>
      <c r="I2481" s="108" t="s">
        <v>8920</v>
      </c>
      <c r="J2481" s="22" t="s">
        <v>8921</v>
      </c>
      <c r="K2481" s="4">
        <f>IFERROR(__xludf.DUMMYFUNCTION("""COMPUTED_VALUE"""),11.0)</f>
        <v>11</v>
      </c>
      <c r="L2481" s="4" t="s">
        <v>8731</v>
      </c>
      <c r="M2481" s="4">
        <v>12.0</v>
      </c>
    </row>
    <row r="2482">
      <c r="A2482" s="85">
        <v>46099.0</v>
      </c>
      <c r="B2482" s="22" t="s">
        <v>450</v>
      </c>
      <c r="C2482" s="22" t="s">
        <v>8726</v>
      </c>
      <c r="D2482" s="82" t="s">
        <v>8813</v>
      </c>
      <c r="E2482" s="22" t="s">
        <v>8727</v>
      </c>
      <c r="F2482" s="22" t="s">
        <v>157</v>
      </c>
      <c r="G2482" s="22" t="s">
        <v>157</v>
      </c>
      <c r="H2482" s="22" t="s">
        <v>8729</v>
      </c>
      <c r="I2482" s="108" t="s">
        <v>8920</v>
      </c>
      <c r="J2482" s="22" t="s">
        <v>8921</v>
      </c>
      <c r="K2482" s="4">
        <f>IFERROR(__xludf.DUMMYFUNCTION("""COMPUTED_VALUE"""),11.0)</f>
        <v>11</v>
      </c>
      <c r="L2482" s="4" t="s">
        <v>8731</v>
      </c>
      <c r="M2482" s="4">
        <v>12.0</v>
      </c>
    </row>
    <row r="2483">
      <c r="A2483" s="85">
        <v>46100.0</v>
      </c>
      <c r="B2483" s="22" t="s">
        <v>450</v>
      </c>
      <c r="C2483" s="22" t="s">
        <v>8726</v>
      </c>
      <c r="D2483" s="82" t="s">
        <v>8813</v>
      </c>
      <c r="E2483" s="22" t="s">
        <v>8727</v>
      </c>
      <c r="F2483" s="22" t="s">
        <v>157</v>
      </c>
      <c r="G2483" s="22" t="s">
        <v>157</v>
      </c>
      <c r="H2483" s="22" t="s">
        <v>8729</v>
      </c>
      <c r="I2483" s="108" t="s">
        <v>8920</v>
      </c>
      <c r="J2483" s="22" t="s">
        <v>8921</v>
      </c>
      <c r="K2483" s="4">
        <f>IFERROR(__xludf.DUMMYFUNCTION("""COMPUTED_VALUE"""),11.0)</f>
        <v>11</v>
      </c>
      <c r="L2483" s="4" t="s">
        <v>8731</v>
      </c>
      <c r="M2483" s="4">
        <v>12.0</v>
      </c>
    </row>
    <row r="2484">
      <c r="A2484" s="85">
        <v>46101.0</v>
      </c>
      <c r="B2484" s="22" t="s">
        <v>450</v>
      </c>
      <c r="C2484" s="22" t="s">
        <v>8726</v>
      </c>
      <c r="D2484" s="82" t="s">
        <v>8813</v>
      </c>
      <c r="E2484" s="22" t="s">
        <v>8727</v>
      </c>
      <c r="F2484" s="22" t="s">
        <v>157</v>
      </c>
      <c r="G2484" s="22" t="s">
        <v>157</v>
      </c>
      <c r="H2484" s="22" t="s">
        <v>8729</v>
      </c>
      <c r="I2484" s="108" t="s">
        <v>8920</v>
      </c>
      <c r="J2484" s="22" t="s">
        <v>8921</v>
      </c>
      <c r="K2484" s="4">
        <f>IFERROR(__xludf.DUMMYFUNCTION("""COMPUTED_VALUE"""),11.0)</f>
        <v>11</v>
      </c>
      <c r="L2484" s="4" t="s">
        <v>8731</v>
      </c>
      <c r="M2484" s="4">
        <v>12.0</v>
      </c>
    </row>
    <row r="2485">
      <c r="A2485" s="85">
        <v>46102.0</v>
      </c>
      <c r="B2485" s="22" t="s">
        <v>450</v>
      </c>
      <c r="C2485" s="22" t="s">
        <v>8726</v>
      </c>
      <c r="D2485" s="82" t="s">
        <v>8813</v>
      </c>
      <c r="E2485" s="22" t="s">
        <v>8727</v>
      </c>
      <c r="F2485" s="22" t="s">
        <v>157</v>
      </c>
      <c r="G2485" s="22" t="s">
        <v>157</v>
      </c>
      <c r="H2485" s="22" t="s">
        <v>8729</v>
      </c>
      <c r="I2485" s="108" t="s">
        <v>8920</v>
      </c>
      <c r="J2485" s="22" t="s">
        <v>8921</v>
      </c>
      <c r="K2485" s="4">
        <f>IFERROR(__xludf.DUMMYFUNCTION("""COMPUTED_VALUE"""),11.0)</f>
        <v>11</v>
      </c>
      <c r="L2485" s="4" t="s">
        <v>8731</v>
      </c>
      <c r="M2485" s="4">
        <v>12.0</v>
      </c>
    </row>
    <row r="2486">
      <c r="A2486" s="85">
        <v>46103.0</v>
      </c>
      <c r="B2486" s="22" t="s">
        <v>450</v>
      </c>
      <c r="C2486" s="22" t="s">
        <v>8726</v>
      </c>
      <c r="D2486" s="82" t="s">
        <v>8813</v>
      </c>
      <c r="E2486" s="22" t="s">
        <v>8727</v>
      </c>
      <c r="F2486" s="22" t="s">
        <v>157</v>
      </c>
      <c r="G2486" s="22" t="s">
        <v>157</v>
      </c>
      <c r="H2486" s="22" t="s">
        <v>8729</v>
      </c>
      <c r="I2486" s="108" t="s">
        <v>8920</v>
      </c>
      <c r="J2486" s="22" t="s">
        <v>8921</v>
      </c>
      <c r="K2486" s="4">
        <f>IFERROR(__xludf.DUMMYFUNCTION("""COMPUTED_VALUE"""),11.0)</f>
        <v>11</v>
      </c>
      <c r="L2486" s="4" t="s">
        <v>8731</v>
      </c>
      <c r="M2486" s="4">
        <v>12.0</v>
      </c>
    </row>
    <row r="2487">
      <c r="A2487" s="85">
        <v>46104.0</v>
      </c>
      <c r="B2487" s="22" t="s">
        <v>450</v>
      </c>
      <c r="C2487" s="22" t="s">
        <v>8726</v>
      </c>
      <c r="D2487" s="82" t="s">
        <v>8813</v>
      </c>
      <c r="E2487" s="22" t="s">
        <v>8727</v>
      </c>
      <c r="F2487" s="22" t="s">
        <v>157</v>
      </c>
      <c r="G2487" s="22" t="s">
        <v>157</v>
      </c>
      <c r="H2487" s="22" t="s">
        <v>8729</v>
      </c>
      <c r="I2487" s="108" t="s">
        <v>8920</v>
      </c>
      <c r="J2487" s="22" t="s">
        <v>8921</v>
      </c>
      <c r="K2487" s="4">
        <f>IFERROR(__xludf.DUMMYFUNCTION("""COMPUTED_VALUE"""),11.0)</f>
        <v>11</v>
      </c>
      <c r="L2487" s="4" t="s">
        <v>8731</v>
      </c>
      <c r="M2487" s="4">
        <v>12.0</v>
      </c>
    </row>
    <row r="2488">
      <c r="A2488" s="85">
        <v>46105.0</v>
      </c>
      <c r="B2488" s="22" t="s">
        <v>450</v>
      </c>
      <c r="C2488" s="22" t="s">
        <v>8726</v>
      </c>
      <c r="D2488" s="82" t="s">
        <v>8813</v>
      </c>
      <c r="E2488" s="22" t="s">
        <v>8727</v>
      </c>
      <c r="F2488" s="22" t="s">
        <v>157</v>
      </c>
      <c r="G2488" s="22" t="s">
        <v>157</v>
      </c>
      <c r="H2488" s="22" t="s">
        <v>8729</v>
      </c>
      <c r="I2488" s="108" t="s">
        <v>8920</v>
      </c>
      <c r="J2488" s="22" t="s">
        <v>8921</v>
      </c>
      <c r="K2488" s="4">
        <f>IFERROR(__xludf.DUMMYFUNCTION("""COMPUTED_VALUE"""),11.0)</f>
        <v>11</v>
      </c>
      <c r="L2488" s="4" t="s">
        <v>8731</v>
      </c>
      <c r="M2488" s="4">
        <v>12.0</v>
      </c>
    </row>
    <row r="2489">
      <c r="A2489" s="85">
        <v>46106.0</v>
      </c>
      <c r="B2489" s="22" t="s">
        <v>450</v>
      </c>
      <c r="C2489" s="22" t="s">
        <v>8726</v>
      </c>
      <c r="D2489" s="82" t="s">
        <v>8813</v>
      </c>
      <c r="E2489" s="22" t="s">
        <v>8727</v>
      </c>
      <c r="F2489" s="22" t="s">
        <v>157</v>
      </c>
      <c r="G2489" s="22" t="s">
        <v>157</v>
      </c>
      <c r="H2489" s="22" t="s">
        <v>8729</v>
      </c>
      <c r="I2489" s="108" t="s">
        <v>8920</v>
      </c>
      <c r="J2489" s="22" t="s">
        <v>8921</v>
      </c>
      <c r="K2489" s="4">
        <f>IFERROR(__xludf.DUMMYFUNCTION("""COMPUTED_VALUE"""),11.0)</f>
        <v>11</v>
      </c>
      <c r="L2489" s="4" t="s">
        <v>8731</v>
      </c>
      <c r="M2489" s="4">
        <v>12.0</v>
      </c>
    </row>
    <row r="2490">
      <c r="A2490" s="85">
        <v>46107.0</v>
      </c>
      <c r="B2490" s="22" t="s">
        <v>450</v>
      </c>
      <c r="C2490" s="22" t="s">
        <v>8726</v>
      </c>
      <c r="D2490" s="82" t="s">
        <v>8813</v>
      </c>
      <c r="E2490" s="22" t="s">
        <v>8727</v>
      </c>
      <c r="F2490" s="22" t="s">
        <v>157</v>
      </c>
      <c r="G2490" s="22" t="s">
        <v>157</v>
      </c>
      <c r="H2490" s="22" t="s">
        <v>8729</v>
      </c>
      <c r="I2490" s="108" t="s">
        <v>8920</v>
      </c>
      <c r="J2490" s="22" t="s">
        <v>8921</v>
      </c>
      <c r="K2490" s="4">
        <f>IFERROR(__xludf.DUMMYFUNCTION("""COMPUTED_VALUE"""),11.0)</f>
        <v>11</v>
      </c>
      <c r="L2490" s="4" t="s">
        <v>8731</v>
      </c>
      <c r="M2490" s="4">
        <v>12.0</v>
      </c>
    </row>
    <row r="2491">
      <c r="A2491" s="85">
        <v>46108.0</v>
      </c>
      <c r="B2491" s="22" t="s">
        <v>450</v>
      </c>
      <c r="C2491" s="22" t="s">
        <v>8726</v>
      </c>
      <c r="D2491" s="82" t="s">
        <v>8813</v>
      </c>
      <c r="E2491" s="22" t="s">
        <v>8727</v>
      </c>
      <c r="F2491" s="22" t="s">
        <v>157</v>
      </c>
      <c r="G2491" s="22" t="s">
        <v>157</v>
      </c>
      <c r="H2491" s="22" t="s">
        <v>8729</v>
      </c>
      <c r="I2491" s="108" t="s">
        <v>8920</v>
      </c>
      <c r="J2491" s="22" t="s">
        <v>8921</v>
      </c>
      <c r="K2491" s="4">
        <f>IFERROR(__xludf.DUMMYFUNCTION("""COMPUTED_VALUE"""),11.0)</f>
        <v>11</v>
      </c>
      <c r="L2491" s="4" t="s">
        <v>8731</v>
      </c>
      <c r="M2491" s="4">
        <v>12.0</v>
      </c>
    </row>
    <row r="2492">
      <c r="A2492" s="85">
        <v>46109.0</v>
      </c>
      <c r="B2492" s="22" t="s">
        <v>450</v>
      </c>
      <c r="C2492" s="22" t="s">
        <v>8726</v>
      </c>
      <c r="D2492" s="82" t="s">
        <v>8813</v>
      </c>
      <c r="E2492" s="22" t="s">
        <v>8727</v>
      </c>
      <c r="F2492" s="22" t="s">
        <v>157</v>
      </c>
      <c r="G2492" s="22" t="s">
        <v>157</v>
      </c>
      <c r="H2492" s="22" t="s">
        <v>8729</v>
      </c>
      <c r="I2492" s="108" t="s">
        <v>8920</v>
      </c>
      <c r="J2492" s="22" t="s">
        <v>8921</v>
      </c>
      <c r="K2492" s="4">
        <f>IFERROR(__xludf.DUMMYFUNCTION("""COMPUTED_VALUE"""),11.0)</f>
        <v>11</v>
      </c>
      <c r="L2492" s="4" t="s">
        <v>8731</v>
      </c>
      <c r="M2492" s="4">
        <v>12.0</v>
      </c>
    </row>
    <row r="2493">
      <c r="A2493" s="85">
        <v>46110.0</v>
      </c>
      <c r="B2493" s="22" t="s">
        <v>450</v>
      </c>
      <c r="C2493" s="22" t="s">
        <v>8726</v>
      </c>
      <c r="D2493" s="82" t="s">
        <v>8813</v>
      </c>
      <c r="E2493" s="22" t="s">
        <v>8727</v>
      </c>
      <c r="F2493" s="22" t="s">
        <v>157</v>
      </c>
      <c r="G2493" s="22" t="s">
        <v>157</v>
      </c>
      <c r="H2493" s="22" t="s">
        <v>8729</v>
      </c>
      <c r="I2493" s="108" t="s">
        <v>8920</v>
      </c>
      <c r="J2493" s="22" t="s">
        <v>8921</v>
      </c>
      <c r="K2493" s="4">
        <f>IFERROR(__xludf.DUMMYFUNCTION("""COMPUTED_VALUE"""),11.0)</f>
        <v>11</v>
      </c>
      <c r="L2493" s="4" t="s">
        <v>8731</v>
      </c>
      <c r="M2493" s="4">
        <v>12.0</v>
      </c>
    </row>
    <row r="2494">
      <c r="A2494" s="85">
        <v>46111.0</v>
      </c>
      <c r="B2494" s="22" t="s">
        <v>450</v>
      </c>
      <c r="C2494" s="22" t="s">
        <v>8726</v>
      </c>
      <c r="D2494" s="82" t="s">
        <v>8813</v>
      </c>
      <c r="E2494" s="22" t="s">
        <v>8727</v>
      </c>
      <c r="F2494" s="22" t="s">
        <v>157</v>
      </c>
      <c r="G2494" s="22" t="s">
        <v>157</v>
      </c>
      <c r="H2494" s="22" t="s">
        <v>8729</v>
      </c>
      <c r="I2494" s="108" t="s">
        <v>8920</v>
      </c>
      <c r="J2494" s="22" t="s">
        <v>8921</v>
      </c>
      <c r="K2494" s="4">
        <f>IFERROR(__xludf.DUMMYFUNCTION("""COMPUTED_VALUE"""),11.0)</f>
        <v>11</v>
      </c>
      <c r="L2494" s="4" t="s">
        <v>8731</v>
      </c>
      <c r="M2494" s="4">
        <v>12.0</v>
      </c>
    </row>
    <row r="2495">
      <c r="A2495" s="85">
        <v>46112.0</v>
      </c>
      <c r="B2495" s="22" t="s">
        <v>450</v>
      </c>
      <c r="C2495" s="22" t="s">
        <v>8726</v>
      </c>
      <c r="D2495" s="82" t="s">
        <v>8813</v>
      </c>
      <c r="E2495" s="22" t="s">
        <v>8727</v>
      </c>
      <c r="F2495" s="22" t="s">
        <v>157</v>
      </c>
      <c r="G2495" s="22" t="s">
        <v>157</v>
      </c>
      <c r="H2495" s="22" t="s">
        <v>8729</v>
      </c>
      <c r="I2495" s="108" t="s">
        <v>8920</v>
      </c>
      <c r="J2495" s="22" t="s">
        <v>8921</v>
      </c>
      <c r="K2495" s="4">
        <f>IFERROR(__xludf.DUMMYFUNCTION("""COMPUTED_VALUE"""),11.0)</f>
        <v>11</v>
      </c>
      <c r="L2495" s="4" t="s">
        <v>8731</v>
      </c>
      <c r="M2495" s="4">
        <v>12.0</v>
      </c>
    </row>
    <row r="2496">
      <c r="A2496" s="85">
        <v>46113.0</v>
      </c>
      <c r="B2496" s="22" t="s">
        <v>450</v>
      </c>
      <c r="C2496" s="22" t="s">
        <v>8726</v>
      </c>
      <c r="D2496" s="82" t="s">
        <v>8813</v>
      </c>
      <c r="E2496" s="22" t="s">
        <v>8727</v>
      </c>
      <c r="F2496" s="22" t="s">
        <v>157</v>
      </c>
      <c r="G2496" s="22" t="s">
        <v>157</v>
      </c>
      <c r="H2496" s="22" t="s">
        <v>8729</v>
      </c>
      <c r="I2496" s="108" t="s">
        <v>8920</v>
      </c>
      <c r="J2496" s="22" t="s">
        <v>8921</v>
      </c>
      <c r="K2496" s="4">
        <f>IFERROR(__xludf.DUMMYFUNCTION("""COMPUTED_VALUE"""),11.0)</f>
        <v>11</v>
      </c>
      <c r="L2496" s="4" t="s">
        <v>8731</v>
      </c>
      <c r="M2496" s="4">
        <v>12.0</v>
      </c>
    </row>
    <row r="2497">
      <c r="A2497" s="85">
        <v>46114.0</v>
      </c>
      <c r="B2497" s="22" t="s">
        <v>450</v>
      </c>
      <c r="C2497" s="22" t="s">
        <v>8726</v>
      </c>
      <c r="D2497" s="82" t="s">
        <v>8813</v>
      </c>
      <c r="E2497" s="22" t="s">
        <v>8727</v>
      </c>
      <c r="F2497" s="22" t="s">
        <v>157</v>
      </c>
      <c r="G2497" s="22" t="s">
        <v>157</v>
      </c>
      <c r="H2497" s="22" t="s">
        <v>8729</v>
      </c>
      <c r="I2497" s="108" t="s">
        <v>8920</v>
      </c>
      <c r="J2497" s="22" t="s">
        <v>8921</v>
      </c>
      <c r="K2497" s="4">
        <f>IFERROR(__xludf.DUMMYFUNCTION("""COMPUTED_VALUE"""),11.0)</f>
        <v>11</v>
      </c>
      <c r="L2497" s="4" t="s">
        <v>8731</v>
      </c>
      <c r="M2497" s="4">
        <v>12.0</v>
      </c>
    </row>
    <row r="2498">
      <c r="A2498" s="85">
        <v>46115.0</v>
      </c>
      <c r="B2498" s="22" t="s">
        <v>450</v>
      </c>
      <c r="C2498" s="22" t="s">
        <v>8726</v>
      </c>
      <c r="D2498" s="82" t="s">
        <v>8813</v>
      </c>
      <c r="E2498" s="22" t="s">
        <v>8727</v>
      </c>
      <c r="F2498" s="22" t="s">
        <v>157</v>
      </c>
      <c r="G2498" s="22" t="s">
        <v>157</v>
      </c>
      <c r="H2498" s="22" t="s">
        <v>8729</v>
      </c>
      <c r="I2498" s="108" t="s">
        <v>8920</v>
      </c>
      <c r="J2498" s="22" t="s">
        <v>8921</v>
      </c>
      <c r="K2498" s="4">
        <f>IFERROR(__xludf.DUMMYFUNCTION("""COMPUTED_VALUE"""),11.0)</f>
        <v>11</v>
      </c>
      <c r="L2498" s="4" t="s">
        <v>8731</v>
      </c>
      <c r="M2498" s="4">
        <v>12.0</v>
      </c>
    </row>
    <row r="2499">
      <c r="A2499" s="85">
        <v>46116.0</v>
      </c>
      <c r="B2499" s="22" t="s">
        <v>450</v>
      </c>
      <c r="C2499" s="22" t="s">
        <v>8726</v>
      </c>
      <c r="D2499" s="82" t="s">
        <v>8813</v>
      </c>
      <c r="E2499" s="22" t="s">
        <v>8727</v>
      </c>
      <c r="F2499" s="22" t="s">
        <v>157</v>
      </c>
      <c r="G2499" s="22" t="s">
        <v>157</v>
      </c>
      <c r="H2499" s="22" t="s">
        <v>8729</v>
      </c>
      <c r="I2499" s="108" t="s">
        <v>8920</v>
      </c>
      <c r="J2499" s="22" t="s">
        <v>8921</v>
      </c>
      <c r="K2499" s="4">
        <f>IFERROR(__xludf.DUMMYFUNCTION("""COMPUTED_VALUE"""),12.0)</f>
        <v>12</v>
      </c>
      <c r="L2499" s="4" t="s">
        <v>8735</v>
      </c>
      <c r="M2499" s="4">
        <v>12.0</v>
      </c>
    </row>
    <row r="2500">
      <c r="A2500" s="85">
        <v>46117.0</v>
      </c>
      <c r="B2500" s="22" t="s">
        <v>450</v>
      </c>
      <c r="C2500" s="22" t="s">
        <v>8726</v>
      </c>
      <c r="D2500" s="82" t="s">
        <v>8813</v>
      </c>
      <c r="E2500" s="22" t="s">
        <v>8727</v>
      </c>
      <c r="F2500" s="22" t="s">
        <v>157</v>
      </c>
      <c r="G2500" s="22" t="s">
        <v>157</v>
      </c>
      <c r="H2500" s="22" t="s">
        <v>8729</v>
      </c>
      <c r="I2500" s="108" t="s">
        <v>8920</v>
      </c>
      <c r="J2500" s="22" t="s">
        <v>8921</v>
      </c>
      <c r="K2500" s="4">
        <f>IFERROR(__xludf.DUMMYFUNCTION("""COMPUTED_VALUE"""),11.0)</f>
        <v>11</v>
      </c>
      <c r="L2500" s="4" t="s">
        <v>8731</v>
      </c>
      <c r="M2500" s="4">
        <v>12.0</v>
      </c>
    </row>
    <row r="2501">
      <c r="A2501" s="85">
        <v>46118.0</v>
      </c>
      <c r="B2501" s="22" t="s">
        <v>450</v>
      </c>
      <c r="C2501" s="22" t="s">
        <v>8726</v>
      </c>
      <c r="D2501" s="82" t="s">
        <v>8813</v>
      </c>
      <c r="E2501" s="22" t="s">
        <v>8727</v>
      </c>
      <c r="F2501" s="22" t="s">
        <v>157</v>
      </c>
      <c r="G2501" s="22" t="s">
        <v>157</v>
      </c>
      <c r="H2501" s="22" t="s">
        <v>8729</v>
      </c>
      <c r="I2501" s="108" t="s">
        <v>8920</v>
      </c>
      <c r="J2501" s="22" t="s">
        <v>8921</v>
      </c>
      <c r="K2501" s="4">
        <f>IFERROR(__xludf.DUMMYFUNCTION("""COMPUTED_VALUE"""),11.0)</f>
        <v>11</v>
      </c>
      <c r="L2501" s="4" t="s">
        <v>8731</v>
      </c>
      <c r="M2501" s="4">
        <v>12.0</v>
      </c>
    </row>
    <row r="2502">
      <c r="A2502" s="85">
        <v>46119.0</v>
      </c>
      <c r="B2502" s="22" t="s">
        <v>450</v>
      </c>
      <c r="C2502" s="22" t="s">
        <v>8726</v>
      </c>
      <c r="D2502" s="82" t="s">
        <v>8813</v>
      </c>
      <c r="E2502" s="22" t="s">
        <v>8727</v>
      </c>
      <c r="F2502" s="22" t="s">
        <v>157</v>
      </c>
      <c r="G2502" s="22" t="s">
        <v>157</v>
      </c>
      <c r="H2502" s="22" t="s">
        <v>8729</v>
      </c>
      <c r="I2502" s="108" t="s">
        <v>8920</v>
      </c>
      <c r="J2502" s="22" t="s">
        <v>8921</v>
      </c>
      <c r="K2502" s="4">
        <f>IFERROR(__xludf.DUMMYFUNCTION("""COMPUTED_VALUE"""),11.0)</f>
        <v>11</v>
      </c>
      <c r="L2502" s="4" t="s">
        <v>8731</v>
      </c>
      <c r="M2502" s="4">
        <v>12.0</v>
      </c>
    </row>
    <row r="2503">
      <c r="A2503" s="85">
        <v>46120.0</v>
      </c>
      <c r="B2503" s="22" t="s">
        <v>450</v>
      </c>
      <c r="C2503" s="22" t="s">
        <v>8726</v>
      </c>
      <c r="D2503" s="82" t="s">
        <v>8813</v>
      </c>
      <c r="E2503" s="22" t="s">
        <v>8727</v>
      </c>
      <c r="F2503" s="22" t="s">
        <v>157</v>
      </c>
      <c r="G2503" s="22" t="s">
        <v>157</v>
      </c>
      <c r="H2503" s="22" t="s">
        <v>8729</v>
      </c>
      <c r="I2503" s="108" t="s">
        <v>8920</v>
      </c>
      <c r="J2503" s="22" t="s">
        <v>8921</v>
      </c>
      <c r="K2503" s="4">
        <f>IFERROR(__xludf.DUMMYFUNCTION("""COMPUTED_VALUE"""),11.0)</f>
        <v>11</v>
      </c>
      <c r="L2503" s="4" t="s">
        <v>8731</v>
      </c>
      <c r="M2503" s="4">
        <v>12.0</v>
      </c>
    </row>
    <row r="2504">
      <c r="A2504" s="85">
        <v>46121.0</v>
      </c>
      <c r="B2504" s="22" t="s">
        <v>450</v>
      </c>
      <c r="C2504" s="22" t="s">
        <v>8726</v>
      </c>
      <c r="D2504" s="82" t="s">
        <v>8813</v>
      </c>
      <c r="E2504" s="22" t="s">
        <v>8727</v>
      </c>
      <c r="F2504" s="22" t="s">
        <v>157</v>
      </c>
      <c r="G2504" s="22" t="s">
        <v>157</v>
      </c>
      <c r="H2504" s="22" t="s">
        <v>8729</v>
      </c>
      <c r="I2504" s="108" t="s">
        <v>8920</v>
      </c>
      <c r="J2504" s="22" t="s">
        <v>8921</v>
      </c>
      <c r="K2504" s="4">
        <f>IFERROR(__xludf.DUMMYFUNCTION("""COMPUTED_VALUE"""),11.0)</f>
        <v>11</v>
      </c>
      <c r="L2504" s="4" t="s">
        <v>8731</v>
      </c>
      <c r="M2504" s="4">
        <v>12.0</v>
      </c>
    </row>
    <row r="2505">
      <c r="A2505" s="85">
        <v>46122.0</v>
      </c>
      <c r="B2505" s="22" t="s">
        <v>450</v>
      </c>
      <c r="C2505" s="22" t="s">
        <v>8726</v>
      </c>
      <c r="D2505" s="82" t="s">
        <v>8813</v>
      </c>
      <c r="E2505" s="22" t="s">
        <v>8727</v>
      </c>
      <c r="F2505" s="22" t="s">
        <v>157</v>
      </c>
      <c r="G2505" s="22" t="s">
        <v>157</v>
      </c>
      <c r="H2505" s="22" t="s">
        <v>8729</v>
      </c>
      <c r="I2505" s="108" t="s">
        <v>8920</v>
      </c>
      <c r="J2505" s="22" t="s">
        <v>8921</v>
      </c>
      <c r="K2505" s="4">
        <f>IFERROR(__xludf.DUMMYFUNCTION("""COMPUTED_VALUE"""),11.0)</f>
        <v>11</v>
      </c>
      <c r="L2505" s="4" t="s">
        <v>8731</v>
      </c>
      <c r="M2505" s="4">
        <v>12.0</v>
      </c>
    </row>
    <row r="2506">
      <c r="A2506" s="85">
        <v>46123.0</v>
      </c>
      <c r="B2506" s="22" t="s">
        <v>450</v>
      </c>
      <c r="C2506" s="22" t="s">
        <v>8726</v>
      </c>
      <c r="D2506" s="82" t="s">
        <v>8813</v>
      </c>
      <c r="E2506" s="22" t="s">
        <v>8727</v>
      </c>
      <c r="F2506" s="22" t="s">
        <v>157</v>
      </c>
      <c r="G2506" s="22" t="s">
        <v>157</v>
      </c>
      <c r="H2506" s="22" t="s">
        <v>8729</v>
      </c>
      <c r="I2506" s="108" t="s">
        <v>8920</v>
      </c>
      <c r="J2506" s="22" t="s">
        <v>8921</v>
      </c>
      <c r="K2506" s="4">
        <f>IFERROR(__xludf.DUMMYFUNCTION("""COMPUTED_VALUE"""),11.0)</f>
        <v>11</v>
      </c>
      <c r="L2506" s="4" t="s">
        <v>8731</v>
      </c>
      <c r="M2506" s="4">
        <v>12.0</v>
      </c>
    </row>
    <row r="2507">
      <c r="A2507" s="85">
        <v>46124.0</v>
      </c>
      <c r="B2507" s="22" t="s">
        <v>450</v>
      </c>
      <c r="C2507" s="22" t="s">
        <v>8726</v>
      </c>
      <c r="D2507" s="82" t="s">
        <v>8813</v>
      </c>
      <c r="E2507" s="22" t="s">
        <v>8727</v>
      </c>
      <c r="F2507" s="22" t="s">
        <v>157</v>
      </c>
      <c r="G2507" s="22" t="s">
        <v>157</v>
      </c>
      <c r="H2507" s="22" t="s">
        <v>8729</v>
      </c>
      <c r="I2507" s="108" t="s">
        <v>8920</v>
      </c>
      <c r="J2507" s="22" t="s">
        <v>8921</v>
      </c>
      <c r="K2507" s="4">
        <f>IFERROR(__xludf.DUMMYFUNCTION("""COMPUTED_VALUE"""),11.0)</f>
        <v>11</v>
      </c>
      <c r="L2507" s="4" t="s">
        <v>8731</v>
      </c>
      <c r="M2507" s="4">
        <v>12.0</v>
      </c>
    </row>
    <row r="2508">
      <c r="A2508" s="85">
        <v>46125.0</v>
      </c>
      <c r="B2508" s="22" t="s">
        <v>450</v>
      </c>
      <c r="C2508" s="22" t="s">
        <v>8726</v>
      </c>
      <c r="D2508" s="82" t="s">
        <v>8813</v>
      </c>
      <c r="E2508" s="22" t="s">
        <v>8727</v>
      </c>
      <c r="F2508" s="22" t="s">
        <v>157</v>
      </c>
      <c r="G2508" s="22" t="s">
        <v>157</v>
      </c>
      <c r="H2508" s="22" t="s">
        <v>8729</v>
      </c>
      <c r="I2508" s="108" t="s">
        <v>8920</v>
      </c>
      <c r="J2508" s="22" t="s">
        <v>8921</v>
      </c>
      <c r="K2508" s="4">
        <f>IFERROR(__xludf.DUMMYFUNCTION("""COMPUTED_VALUE"""),11.0)</f>
        <v>11</v>
      </c>
      <c r="L2508" s="4" t="s">
        <v>8731</v>
      </c>
      <c r="M2508" s="4">
        <v>12.0</v>
      </c>
    </row>
    <row r="2509">
      <c r="A2509" s="85">
        <v>46126.0</v>
      </c>
      <c r="B2509" s="22" t="s">
        <v>450</v>
      </c>
      <c r="C2509" s="22" t="s">
        <v>8726</v>
      </c>
      <c r="D2509" s="82" t="s">
        <v>8813</v>
      </c>
      <c r="E2509" s="22" t="s">
        <v>8727</v>
      </c>
      <c r="F2509" s="22" t="s">
        <v>157</v>
      </c>
      <c r="G2509" s="22" t="s">
        <v>157</v>
      </c>
      <c r="H2509" s="22" t="s">
        <v>8729</v>
      </c>
      <c r="I2509" s="108" t="s">
        <v>8920</v>
      </c>
      <c r="J2509" s="22" t="s">
        <v>8921</v>
      </c>
      <c r="K2509" s="4">
        <f>IFERROR(__xludf.DUMMYFUNCTION("""COMPUTED_VALUE"""),11.0)</f>
        <v>11</v>
      </c>
      <c r="L2509" s="4" t="s">
        <v>8731</v>
      </c>
      <c r="M2509" s="4">
        <v>12.0</v>
      </c>
    </row>
    <row r="2510">
      <c r="A2510" s="85">
        <v>46127.0</v>
      </c>
      <c r="B2510" s="22" t="s">
        <v>450</v>
      </c>
      <c r="C2510" s="22" t="s">
        <v>8726</v>
      </c>
      <c r="D2510" s="82" t="s">
        <v>8813</v>
      </c>
      <c r="E2510" s="22" t="s">
        <v>8727</v>
      </c>
      <c r="F2510" s="22" t="s">
        <v>157</v>
      </c>
      <c r="G2510" s="22" t="s">
        <v>157</v>
      </c>
      <c r="H2510" s="22" t="s">
        <v>8729</v>
      </c>
      <c r="I2510" s="108" t="s">
        <v>8920</v>
      </c>
      <c r="J2510" s="22" t="s">
        <v>8921</v>
      </c>
      <c r="K2510" s="4">
        <f>IFERROR(__xludf.DUMMYFUNCTION("""COMPUTED_VALUE"""),11.0)</f>
        <v>11</v>
      </c>
      <c r="L2510" s="4" t="s">
        <v>8731</v>
      </c>
      <c r="M2510" s="4">
        <v>12.0</v>
      </c>
    </row>
    <row r="2511">
      <c r="A2511" s="85">
        <v>46128.0</v>
      </c>
      <c r="B2511" s="22" t="s">
        <v>450</v>
      </c>
      <c r="C2511" s="22" t="s">
        <v>8726</v>
      </c>
      <c r="D2511" s="82" t="s">
        <v>8813</v>
      </c>
      <c r="E2511" s="22" t="s">
        <v>8727</v>
      </c>
      <c r="F2511" s="22" t="s">
        <v>157</v>
      </c>
      <c r="G2511" s="22" t="s">
        <v>157</v>
      </c>
      <c r="H2511" s="22" t="s">
        <v>8729</v>
      </c>
      <c r="I2511" s="108" t="s">
        <v>8920</v>
      </c>
      <c r="J2511" s="22" t="s">
        <v>8921</v>
      </c>
      <c r="K2511" s="4">
        <f>IFERROR(__xludf.DUMMYFUNCTION("""COMPUTED_VALUE"""),11.0)</f>
        <v>11</v>
      </c>
      <c r="L2511" s="4" t="s">
        <v>8731</v>
      </c>
      <c r="M2511" s="4">
        <v>12.0</v>
      </c>
    </row>
    <row r="2512">
      <c r="A2512" s="85">
        <v>46129.0</v>
      </c>
      <c r="B2512" s="22" t="s">
        <v>450</v>
      </c>
      <c r="C2512" s="22" t="s">
        <v>8726</v>
      </c>
      <c r="D2512" s="82" t="s">
        <v>8813</v>
      </c>
      <c r="E2512" s="22" t="s">
        <v>8727</v>
      </c>
      <c r="F2512" s="22" t="s">
        <v>157</v>
      </c>
      <c r="G2512" s="22" t="s">
        <v>157</v>
      </c>
      <c r="H2512" s="22" t="s">
        <v>8729</v>
      </c>
      <c r="I2512" s="108" t="s">
        <v>8920</v>
      </c>
      <c r="J2512" s="22" t="s">
        <v>8921</v>
      </c>
      <c r="K2512" s="4">
        <f>IFERROR(__xludf.DUMMYFUNCTION("""COMPUTED_VALUE"""),12.0)</f>
        <v>12</v>
      </c>
      <c r="L2512" s="4" t="s">
        <v>8735</v>
      </c>
      <c r="M2512" s="4">
        <v>12.0</v>
      </c>
    </row>
    <row r="2513">
      <c r="A2513" s="85">
        <v>46130.0</v>
      </c>
      <c r="B2513" s="22" t="s">
        <v>450</v>
      </c>
      <c r="C2513" s="22" t="s">
        <v>8726</v>
      </c>
      <c r="D2513" s="82" t="s">
        <v>8813</v>
      </c>
      <c r="E2513" s="22" t="s">
        <v>8727</v>
      </c>
      <c r="F2513" s="22" t="s">
        <v>157</v>
      </c>
      <c r="G2513" s="22" t="s">
        <v>157</v>
      </c>
      <c r="H2513" s="22" t="s">
        <v>8729</v>
      </c>
      <c r="I2513" s="108" t="s">
        <v>8920</v>
      </c>
      <c r="J2513" s="22" t="s">
        <v>8921</v>
      </c>
      <c r="K2513" s="4">
        <f>IFERROR(__xludf.DUMMYFUNCTION("""COMPUTED_VALUE"""),11.0)</f>
        <v>11</v>
      </c>
      <c r="L2513" s="4" t="s">
        <v>8731</v>
      </c>
      <c r="M2513" s="4">
        <v>12.0</v>
      </c>
    </row>
    <row r="2514">
      <c r="A2514" s="85">
        <v>46131.0</v>
      </c>
      <c r="B2514" s="22" t="s">
        <v>450</v>
      </c>
      <c r="C2514" s="22" t="s">
        <v>8726</v>
      </c>
      <c r="D2514" s="82" t="s">
        <v>8813</v>
      </c>
      <c r="E2514" s="22" t="s">
        <v>8727</v>
      </c>
      <c r="F2514" s="22" t="s">
        <v>157</v>
      </c>
      <c r="G2514" s="22" t="s">
        <v>157</v>
      </c>
      <c r="H2514" s="22" t="s">
        <v>8729</v>
      </c>
      <c r="I2514" s="108" t="s">
        <v>8920</v>
      </c>
      <c r="J2514" s="22" t="s">
        <v>8921</v>
      </c>
      <c r="K2514" s="4">
        <f>IFERROR(__xludf.DUMMYFUNCTION("""COMPUTED_VALUE"""),11.0)</f>
        <v>11</v>
      </c>
      <c r="L2514" s="4" t="s">
        <v>8731</v>
      </c>
      <c r="M2514" s="4">
        <v>12.0</v>
      </c>
    </row>
    <row r="2515">
      <c r="A2515" s="85">
        <v>46132.0</v>
      </c>
      <c r="B2515" s="22" t="s">
        <v>450</v>
      </c>
      <c r="C2515" s="22" t="s">
        <v>8726</v>
      </c>
      <c r="D2515" s="82" t="s">
        <v>8813</v>
      </c>
      <c r="E2515" s="22" t="s">
        <v>8727</v>
      </c>
      <c r="F2515" s="22" t="s">
        <v>157</v>
      </c>
      <c r="G2515" s="22" t="s">
        <v>157</v>
      </c>
      <c r="H2515" s="22" t="s">
        <v>8729</v>
      </c>
      <c r="I2515" s="108" t="s">
        <v>8920</v>
      </c>
      <c r="J2515" s="22" t="s">
        <v>8921</v>
      </c>
      <c r="K2515" s="4">
        <f>IFERROR(__xludf.DUMMYFUNCTION("""COMPUTED_VALUE"""),11.0)</f>
        <v>11</v>
      </c>
      <c r="L2515" s="4" t="s">
        <v>8731</v>
      </c>
      <c r="M2515" s="4">
        <v>12.0</v>
      </c>
    </row>
    <row r="2516">
      <c r="A2516" s="85">
        <v>46133.0</v>
      </c>
      <c r="B2516" s="22" t="s">
        <v>450</v>
      </c>
      <c r="C2516" s="22" t="s">
        <v>8726</v>
      </c>
      <c r="D2516" s="82" t="s">
        <v>8813</v>
      </c>
      <c r="E2516" s="22" t="s">
        <v>8727</v>
      </c>
      <c r="F2516" s="22" t="s">
        <v>157</v>
      </c>
      <c r="G2516" s="22" t="s">
        <v>157</v>
      </c>
      <c r="H2516" s="22" t="s">
        <v>8729</v>
      </c>
      <c r="I2516" s="108" t="s">
        <v>8920</v>
      </c>
      <c r="J2516" s="22" t="s">
        <v>8921</v>
      </c>
      <c r="K2516" s="4">
        <f>IFERROR(__xludf.DUMMYFUNCTION("""COMPUTED_VALUE"""),11.0)</f>
        <v>11</v>
      </c>
      <c r="L2516" s="4" t="s">
        <v>8731</v>
      </c>
      <c r="M2516" s="4">
        <v>12.0</v>
      </c>
    </row>
    <row r="2517">
      <c r="A2517" s="85">
        <v>46134.0</v>
      </c>
      <c r="B2517" s="22" t="s">
        <v>450</v>
      </c>
      <c r="C2517" s="22" t="s">
        <v>8726</v>
      </c>
      <c r="D2517" s="82" t="s">
        <v>8813</v>
      </c>
      <c r="E2517" s="22" t="s">
        <v>8727</v>
      </c>
      <c r="F2517" s="22" t="s">
        <v>157</v>
      </c>
      <c r="G2517" s="22" t="s">
        <v>157</v>
      </c>
      <c r="H2517" s="22" t="s">
        <v>8729</v>
      </c>
      <c r="I2517" s="108" t="s">
        <v>8920</v>
      </c>
      <c r="J2517" s="22" t="s">
        <v>8921</v>
      </c>
      <c r="K2517" s="4">
        <f>IFERROR(__xludf.DUMMYFUNCTION("""COMPUTED_VALUE"""),11.0)</f>
        <v>11</v>
      </c>
      <c r="L2517" s="4" t="s">
        <v>8731</v>
      </c>
      <c r="M2517" s="4">
        <v>12.0</v>
      </c>
    </row>
    <row r="2518">
      <c r="A2518" s="85">
        <v>46135.0</v>
      </c>
      <c r="B2518" s="22" t="s">
        <v>450</v>
      </c>
      <c r="C2518" s="22" t="s">
        <v>8726</v>
      </c>
      <c r="D2518" s="82" t="s">
        <v>8813</v>
      </c>
      <c r="E2518" s="22" t="s">
        <v>8727</v>
      </c>
      <c r="F2518" s="22" t="s">
        <v>157</v>
      </c>
      <c r="G2518" s="22" t="s">
        <v>157</v>
      </c>
      <c r="H2518" s="22" t="s">
        <v>8729</v>
      </c>
      <c r="I2518" s="108" t="s">
        <v>8920</v>
      </c>
      <c r="J2518" s="22" t="s">
        <v>8921</v>
      </c>
      <c r="K2518" s="4">
        <f>IFERROR(__xludf.DUMMYFUNCTION("""COMPUTED_VALUE"""),11.0)</f>
        <v>11</v>
      </c>
      <c r="L2518" s="4" t="s">
        <v>8731</v>
      </c>
      <c r="M2518" s="4">
        <v>12.0</v>
      </c>
    </row>
    <row r="2519">
      <c r="A2519" s="85">
        <v>46136.0</v>
      </c>
      <c r="B2519" s="22" t="s">
        <v>450</v>
      </c>
      <c r="C2519" s="22" t="s">
        <v>8726</v>
      </c>
      <c r="D2519" s="82" t="s">
        <v>8813</v>
      </c>
      <c r="E2519" s="22" t="s">
        <v>8727</v>
      </c>
      <c r="F2519" s="22" t="s">
        <v>157</v>
      </c>
      <c r="G2519" s="22" t="s">
        <v>157</v>
      </c>
      <c r="H2519" s="22" t="s">
        <v>8729</v>
      </c>
      <c r="I2519" s="108" t="s">
        <v>8920</v>
      </c>
      <c r="J2519" s="22" t="s">
        <v>8921</v>
      </c>
      <c r="K2519" s="4">
        <f>IFERROR(__xludf.DUMMYFUNCTION("""COMPUTED_VALUE"""),11.0)</f>
        <v>11</v>
      </c>
      <c r="L2519" s="4" t="s">
        <v>8731</v>
      </c>
      <c r="M2519" s="4">
        <v>12.0</v>
      </c>
    </row>
    <row r="2520">
      <c r="A2520" s="85">
        <v>46137.0</v>
      </c>
      <c r="B2520" s="22" t="s">
        <v>450</v>
      </c>
      <c r="C2520" s="22" t="s">
        <v>8726</v>
      </c>
      <c r="D2520" s="82" t="s">
        <v>8813</v>
      </c>
      <c r="E2520" s="22" t="s">
        <v>8727</v>
      </c>
      <c r="F2520" s="22" t="s">
        <v>157</v>
      </c>
      <c r="G2520" s="22" t="s">
        <v>157</v>
      </c>
      <c r="H2520" s="22" t="s">
        <v>8729</v>
      </c>
      <c r="I2520" s="108" t="s">
        <v>8920</v>
      </c>
      <c r="J2520" s="22" t="s">
        <v>8921</v>
      </c>
      <c r="K2520" s="4">
        <f>IFERROR(__xludf.DUMMYFUNCTION("""COMPUTED_VALUE"""),11.0)</f>
        <v>11</v>
      </c>
      <c r="L2520" s="4" t="s">
        <v>8731</v>
      </c>
      <c r="M2520" s="4">
        <v>12.0</v>
      </c>
    </row>
    <row r="2521">
      <c r="A2521" s="85">
        <v>46138.0</v>
      </c>
      <c r="B2521" s="22" t="s">
        <v>450</v>
      </c>
      <c r="C2521" s="22" t="s">
        <v>8726</v>
      </c>
      <c r="D2521" s="82" t="s">
        <v>8813</v>
      </c>
      <c r="E2521" s="22" t="s">
        <v>8727</v>
      </c>
      <c r="F2521" s="22" t="s">
        <v>157</v>
      </c>
      <c r="G2521" s="22" t="s">
        <v>157</v>
      </c>
      <c r="H2521" s="22" t="s">
        <v>8729</v>
      </c>
      <c r="I2521" s="108" t="s">
        <v>8920</v>
      </c>
      <c r="J2521" s="22" t="s">
        <v>8921</v>
      </c>
      <c r="K2521" s="4">
        <f>IFERROR(__xludf.DUMMYFUNCTION("""COMPUTED_VALUE"""),11.0)</f>
        <v>11</v>
      </c>
      <c r="L2521" s="4" t="s">
        <v>8731</v>
      </c>
      <c r="M2521" s="4">
        <v>12.0</v>
      </c>
    </row>
    <row r="2522">
      <c r="A2522" s="85">
        <v>46139.0</v>
      </c>
      <c r="B2522" s="22" t="s">
        <v>450</v>
      </c>
      <c r="C2522" s="22" t="s">
        <v>8726</v>
      </c>
      <c r="D2522" s="82" t="s">
        <v>8813</v>
      </c>
      <c r="E2522" s="22" t="s">
        <v>8727</v>
      </c>
      <c r="F2522" s="22" t="s">
        <v>157</v>
      </c>
      <c r="G2522" s="22" t="s">
        <v>157</v>
      </c>
      <c r="H2522" s="22" t="s">
        <v>8729</v>
      </c>
      <c r="I2522" s="108" t="s">
        <v>8920</v>
      </c>
      <c r="J2522" s="22" t="s">
        <v>8921</v>
      </c>
      <c r="K2522" s="4">
        <f>IFERROR(__xludf.DUMMYFUNCTION("""COMPUTED_VALUE"""),11.0)</f>
        <v>11</v>
      </c>
      <c r="L2522" s="4" t="s">
        <v>8731</v>
      </c>
      <c r="M2522" s="4">
        <v>12.0</v>
      </c>
    </row>
    <row r="2523">
      <c r="A2523" s="85">
        <v>46140.0</v>
      </c>
      <c r="B2523" s="22" t="s">
        <v>450</v>
      </c>
      <c r="C2523" s="22" t="s">
        <v>8726</v>
      </c>
      <c r="D2523" s="82" t="s">
        <v>8813</v>
      </c>
      <c r="E2523" s="22" t="s">
        <v>8727</v>
      </c>
      <c r="F2523" s="22" t="s">
        <v>157</v>
      </c>
      <c r="G2523" s="22" t="s">
        <v>157</v>
      </c>
      <c r="H2523" s="22" t="s">
        <v>8729</v>
      </c>
      <c r="I2523" s="108" t="s">
        <v>8920</v>
      </c>
      <c r="J2523" s="22" t="s">
        <v>8921</v>
      </c>
      <c r="K2523" s="4">
        <f>IFERROR(__xludf.DUMMYFUNCTION("""COMPUTED_VALUE"""),11.0)</f>
        <v>11</v>
      </c>
      <c r="L2523" s="4" t="s">
        <v>8731</v>
      </c>
      <c r="M2523" s="4">
        <v>12.0</v>
      </c>
    </row>
    <row r="2524">
      <c r="A2524" s="85">
        <v>46141.0</v>
      </c>
      <c r="B2524" s="22" t="s">
        <v>450</v>
      </c>
      <c r="C2524" s="22" t="s">
        <v>8726</v>
      </c>
      <c r="D2524" s="82" t="s">
        <v>8813</v>
      </c>
      <c r="E2524" s="22" t="s">
        <v>8727</v>
      </c>
      <c r="F2524" s="22" t="s">
        <v>157</v>
      </c>
      <c r="G2524" s="22" t="s">
        <v>157</v>
      </c>
      <c r="H2524" s="22" t="s">
        <v>8729</v>
      </c>
      <c r="I2524" s="108" t="s">
        <v>8920</v>
      </c>
      <c r="J2524" s="22" t="s">
        <v>8921</v>
      </c>
      <c r="K2524" s="4">
        <f>IFERROR(__xludf.DUMMYFUNCTION("""COMPUTED_VALUE"""),11.0)</f>
        <v>11</v>
      </c>
      <c r="L2524" s="4" t="s">
        <v>8731</v>
      </c>
      <c r="M2524" s="4">
        <v>12.0</v>
      </c>
    </row>
    <row r="2525">
      <c r="A2525" s="85">
        <v>46142.0</v>
      </c>
      <c r="B2525" s="22" t="s">
        <v>450</v>
      </c>
      <c r="C2525" s="22" t="s">
        <v>8726</v>
      </c>
      <c r="D2525" s="82" t="s">
        <v>8813</v>
      </c>
      <c r="E2525" s="22" t="s">
        <v>8727</v>
      </c>
      <c r="F2525" s="22" t="s">
        <v>157</v>
      </c>
      <c r="G2525" s="22" t="s">
        <v>157</v>
      </c>
      <c r="H2525" s="22" t="s">
        <v>8729</v>
      </c>
      <c r="I2525" s="108" t="s">
        <v>8920</v>
      </c>
      <c r="J2525" s="22" t="s">
        <v>8921</v>
      </c>
      <c r="K2525" s="4">
        <f>IFERROR(__xludf.DUMMYFUNCTION("""COMPUTED_VALUE"""),11.0)</f>
        <v>11</v>
      </c>
      <c r="L2525" s="4" t="s">
        <v>8731</v>
      </c>
      <c r="M2525" s="4">
        <v>12.0</v>
      </c>
    </row>
    <row r="2526">
      <c r="A2526" s="85">
        <v>46143.0</v>
      </c>
      <c r="B2526" s="22" t="s">
        <v>450</v>
      </c>
      <c r="C2526" s="22" t="s">
        <v>8726</v>
      </c>
      <c r="D2526" s="82" t="s">
        <v>8813</v>
      </c>
      <c r="E2526" s="22" t="s">
        <v>8727</v>
      </c>
      <c r="F2526" s="22" t="s">
        <v>157</v>
      </c>
      <c r="G2526" s="22" t="s">
        <v>157</v>
      </c>
      <c r="H2526" s="22" t="s">
        <v>8729</v>
      </c>
      <c r="I2526" s="108" t="s">
        <v>8920</v>
      </c>
      <c r="J2526" s="22" t="s">
        <v>8921</v>
      </c>
      <c r="K2526" s="4">
        <f>IFERROR(__xludf.DUMMYFUNCTION("""COMPUTED_VALUE"""),11.0)</f>
        <v>11</v>
      </c>
      <c r="L2526" s="4" t="s">
        <v>8731</v>
      </c>
      <c r="M2526" s="4">
        <v>12.0</v>
      </c>
    </row>
    <row r="2527">
      <c r="A2527" s="85">
        <v>46144.0</v>
      </c>
      <c r="B2527" s="22" t="s">
        <v>450</v>
      </c>
      <c r="C2527" s="22" t="s">
        <v>8726</v>
      </c>
      <c r="D2527" s="82" t="s">
        <v>8813</v>
      </c>
      <c r="E2527" s="22" t="s">
        <v>8727</v>
      </c>
      <c r="F2527" s="22" t="s">
        <v>157</v>
      </c>
      <c r="G2527" s="22" t="s">
        <v>157</v>
      </c>
      <c r="H2527" s="22" t="s">
        <v>8729</v>
      </c>
      <c r="I2527" s="108" t="s">
        <v>8920</v>
      </c>
      <c r="J2527" s="22" t="s">
        <v>8921</v>
      </c>
      <c r="K2527" s="4">
        <f>IFERROR(__xludf.DUMMYFUNCTION("""COMPUTED_VALUE"""),11.0)</f>
        <v>11</v>
      </c>
      <c r="L2527" s="4" t="s">
        <v>8731</v>
      </c>
      <c r="M2527" s="4">
        <v>12.0</v>
      </c>
    </row>
    <row r="2528">
      <c r="A2528" s="85">
        <v>46145.0</v>
      </c>
      <c r="B2528" s="22" t="s">
        <v>450</v>
      </c>
      <c r="C2528" s="22" t="s">
        <v>8726</v>
      </c>
      <c r="D2528" s="82" t="s">
        <v>8813</v>
      </c>
      <c r="E2528" s="22" t="s">
        <v>8727</v>
      </c>
      <c r="F2528" s="22" t="s">
        <v>157</v>
      </c>
      <c r="G2528" s="22" t="s">
        <v>157</v>
      </c>
      <c r="H2528" s="22" t="s">
        <v>8729</v>
      </c>
      <c r="I2528" s="108" t="s">
        <v>8920</v>
      </c>
      <c r="J2528" s="22" t="s">
        <v>8921</v>
      </c>
      <c r="K2528" s="4">
        <f>IFERROR(__xludf.DUMMYFUNCTION("""COMPUTED_VALUE"""),11.0)</f>
        <v>11</v>
      </c>
      <c r="L2528" s="4" t="s">
        <v>8731</v>
      </c>
      <c r="M2528" s="4">
        <v>12.0</v>
      </c>
    </row>
    <row r="2529">
      <c r="A2529" s="85">
        <v>46146.0</v>
      </c>
      <c r="B2529" s="22" t="s">
        <v>450</v>
      </c>
      <c r="C2529" s="22" t="s">
        <v>8726</v>
      </c>
      <c r="D2529" s="82" t="s">
        <v>8813</v>
      </c>
      <c r="E2529" s="22" t="s">
        <v>8727</v>
      </c>
      <c r="F2529" s="22" t="s">
        <v>157</v>
      </c>
      <c r="G2529" s="22" t="s">
        <v>157</v>
      </c>
      <c r="H2529" s="22" t="s">
        <v>8729</v>
      </c>
      <c r="I2529" s="108" t="s">
        <v>8920</v>
      </c>
      <c r="J2529" s="22" t="s">
        <v>8921</v>
      </c>
      <c r="K2529" s="4">
        <f>IFERROR(__xludf.DUMMYFUNCTION("""COMPUTED_VALUE"""),11.0)</f>
        <v>11</v>
      </c>
      <c r="L2529" s="4" t="s">
        <v>8731</v>
      </c>
      <c r="M2529" s="4">
        <v>12.0</v>
      </c>
    </row>
    <row r="2530">
      <c r="A2530" s="85">
        <v>46147.0</v>
      </c>
      <c r="B2530" s="22" t="s">
        <v>450</v>
      </c>
      <c r="C2530" s="22" t="s">
        <v>8726</v>
      </c>
      <c r="D2530" s="82" t="s">
        <v>8813</v>
      </c>
      <c r="E2530" s="22" t="s">
        <v>8727</v>
      </c>
      <c r="F2530" s="22" t="s">
        <v>157</v>
      </c>
      <c r="G2530" s="22" t="s">
        <v>157</v>
      </c>
      <c r="H2530" s="22" t="s">
        <v>8729</v>
      </c>
      <c r="I2530" s="108" t="s">
        <v>8920</v>
      </c>
      <c r="J2530" s="22" t="s">
        <v>8921</v>
      </c>
      <c r="K2530" s="4">
        <f>IFERROR(__xludf.DUMMYFUNCTION("""COMPUTED_VALUE"""),11.0)</f>
        <v>11</v>
      </c>
      <c r="L2530" s="4" t="s">
        <v>8731</v>
      </c>
      <c r="M2530" s="4">
        <v>12.0</v>
      </c>
    </row>
    <row r="2531">
      <c r="A2531" s="85">
        <v>46148.0</v>
      </c>
      <c r="B2531" s="22" t="s">
        <v>450</v>
      </c>
      <c r="C2531" s="22" t="s">
        <v>8726</v>
      </c>
      <c r="D2531" s="82" t="s">
        <v>8813</v>
      </c>
      <c r="E2531" s="22" t="s">
        <v>8727</v>
      </c>
      <c r="F2531" s="22" t="s">
        <v>157</v>
      </c>
      <c r="G2531" s="22" t="s">
        <v>157</v>
      </c>
      <c r="H2531" s="22" t="s">
        <v>8729</v>
      </c>
      <c r="I2531" s="108" t="s">
        <v>8920</v>
      </c>
      <c r="J2531" s="22" t="s">
        <v>8921</v>
      </c>
      <c r="K2531" s="4">
        <f>IFERROR(__xludf.DUMMYFUNCTION("""COMPUTED_VALUE"""),11.0)</f>
        <v>11</v>
      </c>
      <c r="L2531" s="4" t="s">
        <v>8731</v>
      </c>
      <c r="M2531" s="4">
        <v>12.0</v>
      </c>
    </row>
    <row r="2532">
      <c r="A2532" s="85">
        <v>46149.0</v>
      </c>
      <c r="B2532" s="22" t="s">
        <v>450</v>
      </c>
      <c r="C2532" s="22" t="s">
        <v>8726</v>
      </c>
      <c r="D2532" s="82" t="s">
        <v>8813</v>
      </c>
      <c r="E2532" s="22" t="s">
        <v>8727</v>
      </c>
      <c r="F2532" s="22" t="s">
        <v>157</v>
      </c>
      <c r="G2532" s="22" t="s">
        <v>157</v>
      </c>
      <c r="H2532" s="22" t="s">
        <v>8729</v>
      </c>
      <c r="I2532" s="108" t="s">
        <v>8920</v>
      </c>
      <c r="J2532" s="22" t="s">
        <v>8921</v>
      </c>
      <c r="K2532" s="4">
        <f>IFERROR(__xludf.DUMMYFUNCTION("""COMPUTED_VALUE"""),11.0)</f>
        <v>11</v>
      </c>
      <c r="L2532" s="4" t="s">
        <v>8731</v>
      </c>
      <c r="M2532" s="4">
        <v>12.0</v>
      </c>
    </row>
    <row r="2533">
      <c r="A2533" s="85">
        <v>46150.0</v>
      </c>
      <c r="B2533" s="22" t="s">
        <v>450</v>
      </c>
      <c r="C2533" s="22" t="s">
        <v>8726</v>
      </c>
      <c r="D2533" s="82" t="s">
        <v>8813</v>
      </c>
      <c r="E2533" s="22" t="s">
        <v>8727</v>
      </c>
      <c r="F2533" s="22" t="s">
        <v>157</v>
      </c>
      <c r="G2533" s="22" t="s">
        <v>157</v>
      </c>
      <c r="H2533" s="22" t="s">
        <v>8729</v>
      </c>
      <c r="I2533" s="108" t="s">
        <v>8920</v>
      </c>
      <c r="J2533" s="22" t="s">
        <v>8921</v>
      </c>
      <c r="K2533" s="4">
        <f>IFERROR(__xludf.DUMMYFUNCTION("""COMPUTED_VALUE"""),11.0)</f>
        <v>11</v>
      </c>
      <c r="L2533" s="4" t="s">
        <v>8731</v>
      </c>
      <c r="M2533" s="4">
        <v>12.0</v>
      </c>
    </row>
    <row r="2534">
      <c r="A2534" s="85">
        <v>46151.0</v>
      </c>
      <c r="B2534" s="22" t="s">
        <v>450</v>
      </c>
      <c r="C2534" s="22" t="s">
        <v>8726</v>
      </c>
      <c r="D2534" s="82" t="s">
        <v>8813</v>
      </c>
      <c r="E2534" s="22" t="s">
        <v>8727</v>
      </c>
      <c r="F2534" s="22" t="s">
        <v>157</v>
      </c>
      <c r="G2534" s="22" t="s">
        <v>157</v>
      </c>
      <c r="H2534" s="22" t="s">
        <v>8729</v>
      </c>
      <c r="I2534" s="108" t="s">
        <v>8920</v>
      </c>
      <c r="J2534" s="22" t="s">
        <v>8921</v>
      </c>
      <c r="K2534" s="4">
        <f>IFERROR(__xludf.DUMMYFUNCTION("""COMPUTED_VALUE"""),11.0)</f>
        <v>11</v>
      </c>
      <c r="L2534" s="4" t="s">
        <v>8731</v>
      </c>
      <c r="M2534" s="4">
        <v>12.0</v>
      </c>
    </row>
    <row r="2535">
      <c r="A2535" s="85">
        <v>46152.0</v>
      </c>
      <c r="B2535" s="22" t="s">
        <v>450</v>
      </c>
      <c r="C2535" s="22" t="s">
        <v>8726</v>
      </c>
      <c r="D2535" s="82" t="s">
        <v>8813</v>
      </c>
      <c r="E2535" s="22" t="s">
        <v>8727</v>
      </c>
      <c r="F2535" s="22" t="s">
        <v>157</v>
      </c>
      <c r="G2535" s="22" t="s">
        <v>157</v>
      </c>
      <c r="H2535" s="22" t="s">
        <v>8729</v>
      </c>
      <c r="I2535" s="108" t="s">
        <v>8920</v>
      </c>
      <c r="J2535" s="22" t="s">
        <v>8921</v>
      </c>
      <c r="K2535" s="4">
        <f>IFERROR(__xludf.DUMMYFUNCTION("""COMPUTED_VALUE"""),11.0)</f>
        <v>11</v>
      </c>
      <c r="L2535" s="4" t="s">
        <v>8731</v>
      </c>
      <c r="M2535" s="4">
        <v>12.0</v>
      </c>
    </row>
    <row r="2536">
      <c r="A2536" s="85">
        <v>46153.0</v>
      </c>
      <c r="B2536" s="22" t="s">
        <v>450</v>
      </c>
      <c r="C2536" s="22" t="s">
        <v>8726</v>
      </c>
      <c r="D2536" s="82" t="s">
        <v>8813</v>
      </c>
      <c r="E2536" s="22" t="s">
        <v>8727</v>
      </c>
      <c r="F2536" s="22" t="s">
        <v>157</v>
      </c>
      <c r="G2536" s="22" t="s">
        <v>157</v>
      </c>
      <c r="H2536" s="22" t="s">
        <v>8729</v>
      </c>
      <c r="I2536" s="108" t="s">
        <v>8920</v>
      </c>
      <c r="J2536" s="22" t="s">
        <v>8921</v>
      </c>
      <c r="K2536" s="4">
        <f>IFERROR(__xludf.DUMMYFUNCTION("""COMPUTED_VALUE"""),11.0)</f>
        <v>11</v>
      </c>
      <c r="L2536" s="4" t="s">
        <v>8731</v>
      </c>
      <c r="M2536" s="4">
        <v>12.0</v>
      </c>
    </row>
    <row r="2537">
      <c r="A2537" s="85">
        <v>46154.0</v>
      </c>
      <c r="B2537" s="22" t="s">
        <v>450</v>
      </c>
      <c r="C2537" s="22" t="s">
        <v>8726</v>
      </c>
      <c r="D2537" s="82" t="s">
        <v>8813</v>
      </c>
      <c r="E2537" s="22" t="s">
        <v>8727</v>
      </c>
      <c r="F2537" s="22" t="s">
        <v>157</v>
      </c>
      <c r="G2537" s="22" t="s">
        <v>157</v>
      </c>
      <c r="H2537" s="22" t="s">
        <v>8729</v>
      </c>
      <c r="I2537" s="108" t="s">
        <v>8920</v>
      </c>
      <c r="J2537" s="22" t="s">
        <v>8921</v>
      </c>
      <c r="K2537" s="4">
        <f>IFERROR(__xludf.DUMMYFUNCTION("""COMPUTED_VALUE"""),12.0)</f>
        <v>12</v>
      </c>
      <c r="L2537" s="4" t="s">
        <v>8735</v>
      </c>
      <c r="M2537" s="4">
        <v>12.0</v>
      </c>
    </row>
    <row r="2538">
      <c r="A2538" s="85">
        <v>46155.0</v>
      </c>
      <c r="B2538" s="22" t="s">
        <v>450</v>
      </c>
      <c r="C2538" s="22" t="s">
        <v>8726</v>
      </c>
      <c r="D2538" s="82" t="s">
        <v>8813</v>
      </c>
      <c r="E2538" s="22" t="s">
        <v>8727</v>
      </c>
      <c r="F2538" s="22" t="s">
        <v>157</v>
      </c>
      <c r="G2538" s="22" t="s">
        <v>157</v>
      </c>
      <c r="H2538" s="22" t="s">
        <v>8729</v>
      </c>
      <c r="I2538" s="108" t="s">
        <v>8920</v>
      </c>
      <c r="J2538" s="22" t="s">
        <v>8921</v>
      </c>
      <c r="K2538" s="4">
        <f>IFERROR(__xludf.DUMMYFUNCTION("""COMPUTED_VALUE"""),12.0)</f>
        <v>12</v>
      </c>
      <c r="L2538" s="4" t="s">
        <v>8735</v>
      </c>
      <c r="M2538" s="4">
        <v>12.0</v>
      </c>
    </row>
    <row r="2539">
      <c r="A2539" s="85">
        <v>46156.0</v>
      </c>
      <c r="B2539" s="22" t="s">
        <v>450</v>
      </c>
      <c r="C2539" s="22" t="s">
        <v>8726</v>
      </c>
      <c r="D2539" s="82" t="s">
        <v>8813</v>
      </c>
      <c r="E2539" s="22" t="s">
        <v>8727</v>
      </c>
      <c r="F2539" s="22" t="s">
        <v>157</v>
      </c>
      <c r="G2539" s="22" t="s">
        <v>157</v>
      </c>
      <c r="H2539" s="22" t="s">
        <v>8729</v>
      </c>
      <c r="I2539" s="108" t="s">
        <v>8920</v>
      </c>
      <c r="J2539" s="22" t="s">
        <v>8921</v>
      </c>
      <c r="K2539" s="4">
        <f>IFERROR(__xludf.DUMMYFUNCTION("""COMPUTED_VALUE"""),11.0)</f>
        <v>11</v>
      </c>
      <c r="L2539" s="4" t="s">
        <v>8731</v>
      </c>
      <c r="M2539" s="4">
        <v>12.0</v>
      </c>
    </row>
    <row r="2540">
      <c r="A2540" s="85">
        <v>46157.0</v>
      </c>
      <c r="B2540" s="22" t="s">
        <v>450</v>
      </c>
      <c r="C2540" s="22" t="s">
        <v>8726</v>
      </c>
      <c r="D2540" s="82" t="s">
        <v>8813</v>
      </c>
      <c r="E2540" s="22" t="s">
        <v>8727</v>
      </c>
      <c r="F2540" s="22" t="s">
        <v>157</v>
      </c>
      <c r="G2540" s="22" t="s">
        <v>157</v>
      </c>
      <c r="H2540" s="22" t="s">
        <v>8729</v>
      </c>
      <c r="I2540" s="108" t="s">
        <v>8920</v>
      </c>
      <c r="J2540" s="22" t="s">
        <v>8921</v>
      </c>
      <c r="K2540" s="4">
        <f>IFERROR(__xludf.DUMMYFUNCTION("""COMPUTED_VALUE"""),11.0)</f>
        <v>11</v>
      </c>
      <c r="L2540" s="4" t="s">
        <v>8731</v>
      </c>
      <c r="M2540" s="4">
        <v>12.0</v>
      </c>
    </row>
    <row r="2541">
      <c r="A2541" s="85">
        <v>46158.0</v>
      </c>
      <c r="B2541" s="22" t="s">
        <v>450</v>
      </c>
      <c r="C2541" s="22" t="s">
        <v>8726</v>
      </c>
      <c r="D2541" s="82" t="s">
        <v>8813</v>
      </c>
      <c r="E2541" s="22" t="s">
        <v>8727</v>
      </c>
      <c r="F2541" s="22" t="s">
        <v>157</v>
      </c>
      <c r="G2541" s="22" t="s">
        <v>157</v>
      </c>
      <c r="H2541" s="22" t="s">
        <v>8729</v>
      </c>
      <c r="I2541" s="108" t="s">
        <v>8920</v>
      </c>
      <c r="J2541" s="22" t="s">
        <v>8921</v>
      </c>
      <c r="K2541" s="4">
        <f>IFERROR(__xludf.DUMMYFUNCTION("""COMPUTED_VALUE"""),11.0)</f>
        <v>11</v>
      </c>
      <c r="L2541" s="4" t="s">
        <v>8731</v>
      </c>
      <c r="M2541" s="4">
        <v>12.0</v>
      </c>
    </row>
    <row r="2542">
      <c r="A2542" s="85">
        <v>46159.0</v>
      </c>
      <c r="B2542" s="22" t="s">
        <v>450</v>
      </c>
      <c r="C2542" s="22" t="s">
        <v>8726</v>
      </c>
      <c r="D2542" s="82" t="s">
        <v>8813</v>
      </c>
      <c r="E2542" s="22" t="s">
        <v>8727</v>
      </c>
      <c r="F2542" s="22" t="s">
        <v>157</v>
      </c>
      <c r="G2542" s="22" t="s">
        <v>157</v>
      </c>
      <c r="H2542" s="22" t="s">
        <v>8729</v>
      </c>
      <c r="I2542" s="108" t="s">
        <v>8920</v>
      </c>
      <c r="J2542" s="22" t="s">
        <v>8921</v>
      </c>
      <c r="K2542" s="4">
        <f>IFERROR(__xludf.DUMMYFUNCTION("""COMPUTED_VALUE"""),11.0)</f>
        <v>11</v>
      </c>
      <c r="L2542" s="4" t="s">
        <v>8731</v>
      </c>
      <c r="M2542" s="4">
        <v>12.0</v>
      </c>
    </row>
    <row r="2543">
      <c r="A2543" s="85">
        <v>46160.0</v>
      </c>
      <c r="B2543" s="22" t="s">
        <v>450</v>
      </c>
      <c r="C2543" s="22" t="s">
        <v>8726</v>
      </c>
      <c r="D2543" s="82" t="s">
        <v>8813</v>
      </c>
      <c r="E2543" s="22" t="s">
        <v>8727</v>
      </c>
      <c r="F2543" s="22" t="s">
        <v>157</v>
      </c>
      <c r="G2543" s="22" t="s">
        <v>157</v>
      </c>
      <c r="H2543" s="22" t="s">
        <v>8729</v>
      </c>
      <c r="I2543" s="108" t="s">
        <v>8920</v>
      </c>
      <c r="J2543" s="22" t="s">
        <v>8921</v>
      </c>
      <c r="K2543" s="4">
        <f>IFERROR(__xludf.DUMMYFUNCTION("""COMPUTED_VALUE"""),11.0)</f>
        <v>11</v>
      </c>
      <c r="L2543" s="4" t="s">
        <v>8731</v>
      </c>
      <c r="M2543" s="4">
        <v>12.0</v>
      </c>
    </row>
    <row r="2544">
      <c r="A2544" s="85">
        <v>46161.0</v>
      </c>
      <c r="B2544" s="22" t="s">
        <v>450</v>
      </c>
      <c r="C2544" s="22" t="s">
        <v>8726</v>
      </c>
      <c r="D2544" s="82" t="s">
        <v>8813</v>
      </c>
      <c r="E2544" s="22" t="s">
        <v>8727</v>
      </c>
      <c r="F2544" s="22" t="s">
        <v>157</v>
      </c>
      <c r="G2544" s="22" t="s">
        <v>157</v>
      </c>
      <c r="H2544" s="22" t="s">
        <v>8729</v>
      </c>
      <c r="I2544" s="108" t="s">
        <v>8920</v>
      </c>
      <c r="J2544" s="22" t="s">
        <v>8921</v>
      </c>
      <c r="K2544" s="4">
        <f>IFERROR(__xludf.DUMMYFUNCTION("""COMPUTED_VALUE"""),11.0)</f>
        <v>11</v>
      </c>
      <c r="L2544" s="4" t="s">
        <v>8731</v>
      </c>
      <c r="M2544" s="4">
        <v>12.0</v>
      </c>
    </row>
    <row r="2545">
      <c r="A2545" s="85">
        <v>46162.0</v>
      </c>
      <c r="B2545" s="22" t="s">
        <v>450</v>
      </c>
      <c r="C2545" s="22" t="s">
        <v>8726</v>
      </c>
      <c r="D2545" s="82" t="s">
        <v>8813</v>
      </c>
      <c r="E2545" s="22" t="s">
        <v>8727</v>
      </c>
      <c r="F2545" s="22" t="s">
        <v>157</v>
      </c>
      <c r="G2545" s="22" t="s">
        <v>157</v>
      </c>
      <c r="H2545" s="22" t="s">
        <v>8729</v>
      </c>
      <c r="I2545" s="108" t="s">
        <v>8920</v>
      </c>
      <c r="J2545" s="22" t="s">
        <v>8921</v>
      </c>
      <c r="K2545" s="4">
        <f>IFERROR(__xludf.DUMMYFUNCTION("""COMPUTED_VALUE"""),11.0)</f>
        <v>11</v>
      </c>
      <c r="L2545" s="4" t="s">
        <v>8731</v>
      </c>
      <c r="M2545" s="4">
        <v>12.0</v>
      </c>
    </row>
    <row r="2546">
      <c r="A2546" s="85">
        <v>46163.0</v>
      </c>
      <c r="B2546" s="22" t="s">
        <v>450</v>
      </c>
      <c r="C2546" s="22" t="s">
        <v>8726</v>
      </c>
      <c r="D2546" s="82" t="s">
        <v>8813</v>
      </c>
      <c r="E2546" s="22" t="s">
        <v>8727</v>
      </c>
      <c r="F2546" s="22" t="s">
        <v>157</v>
      </c>
      <c r="G2546" s="22" t="s">
        <v>157</v>
      </c>
      <c r="H2546" s="22" t="s">
        <v>8729</v>
      </c>
      <c r="I2546" s="108" t="s">
        <v>8920</v>
      </c>
      <c r="J2546" s="22" t="s">
        <v>8921</v>
      </c>
      <c r="K2546" s="4">
        <f>IFERROR(__xludf.DUMMYFUNCTION("""COMPUTED_VALUE"""),11.0)</f>
        <v>11</v>
      </c>
      <c r="L2546" s="4" t="s">
        <v>8731</v>
      </c>
      <c r="M2546" s="4">
        <v>12.0</v>
      </c>
    </row>
    <row r="2547">
      <c r="A2547" s="85">
        <v>46164.0</v>
      </c>
      <c r="B2547" s="22" t="s">
        <v>450</v>
      </c>
      <c r="C2547" s="22" t="s">
        <v>8726</v>
      </c>
      <c r="D2547" s="82" t="s">
        <v>8813</v>
      </c>
      <c r="E2547" s="22" t="s">
        <v>8727</v>
      </c>
      <c r="F2547" s="22" t="s">
        <v>157</v>
      </c>
      <c r="G2547" s="22" t="s">
        <v>157</v>
      </c>
      <c r="H2547" s="22" t="s">
        <v>8729</v>
      </c>
      <c r="I2547" s="108" t="s">
        <v>8920</v>
      </c>
      <c r="J2547" s="22" t="s">
        <v>8921</v>
      </c>
      <c r="K2547" s="4">
        <f>IFERROR(__xludf.DUMMYFUNCTION("""COMPUTED_VALUE"""),11.0)</f>
        <v>11</v>
      </c>
      <c r="L2547" s="4" t="s">
        <v>8731</v>
      </c>
      <c r="M2547" s="4">
        <v>12.0</v>
      </c>
    </row>
    <row r="2548">
      <c r="A2548" s="85">
        <v>46165.0</v>
      </c>
      <c r="B2548" s="22" t="s">
        <v>450</v>
      </c>
      <c r="C2548" s="22" t="s">
        <v>8726</v>
      </c>
      <c r="D2548" s="82" t="s">
        <v>8813</v>
      </c>
      <c r="E2548" s="22" t="s">
        <v>8727</v>
      </c>
      <c r="F2548" s="22" t="s">
        <v>157</v>
      </c>
      <c r="G2548" s="22" t="s">
        <v>157</v>
      </c>
      <c r="H2548" s="22" t="s">
        <v>8729</v>
      </c>
      <c r="I2548" s="108" t="s">
        <v>8920</v>
      </c>
      <c r="J2548" s="22" t="s">
        <v>8921</v>
      </c>
      <c r="K2548" s="4">
        <f>IFERROR(__xludf.DUMMYFUNCTION("""COMPUTED_VALUE"""),11.0)</f>
        <v>11</v>
      </c>
      <c r="L2548" s="4" t="s">
        <v>8731</v>
      </c>
      <c r="M2548" s="4">
        <v>12.0</v>
      </c>
    </row>
    <row r="2549">
      <c r="A2549" s="85">
        <v>46166.0</v>
      </c>
      <c r="B2549" s="22" t="s">
        <v>450</v>
      </c>
      <c r="C2549" s="22" t="s">
        <v>8726</v>
      </c>
      <c r="D2549" s="82" t="s">
        <v>8813</v>
      </c>
      <c r="E2549" s="22" t="s">
        <v>8727</v>
      </c>
      <c r="F2549" s="22" t="s">
        <v>157</v>
      </c>
      <c r="G2549" s="22" t="s">
        <v>157</v>
      </c>
      <c r="H2549" s="22" t="s">
        <v>8729</v>
      </c>
      <c r="I2549" s="108" t="s">
        <v>8920</v>
      </c>
      <c r="J2549" s="22" t="s">
        <v>8921</v>
      </c>
      <c r="K2549" s="4">
        <f>IFERROR(__xludf.DUMMYFUNCTION("""COMPUTED_VALUE"""),11.0)</f>
        <v>11</v>
      </c>
      <c r="L2549" s="4" t="s">
        <v>8731</v>
      </c>
      <c r="M2549" s="4">
        <v>12.0</v>
      </c>
    </row>
    <row r="2550">
      <c r="A2550" s="85">
        <v>46167.0</v>
      </c>
      <c r="B2550" s="22" t="s">
        <v>450</v>
      </c>
      <c r="C2550" s="22" t="s">
        <v>8726</v>
      </c>
      <c r="D2550" s="82" t="s">
        <v>8813</v>
      </c>
      <c r="E2550" s="22" t="s">
        <v>8727</v>
      </c>
      <c r="F2550" s="22" t="s">
        <v>157</v>
      </c>
      <c r="G2550" s="22" t="s">
        <v>157</v>
      </c>
      <c r="H2550" s="22" t="s">
        <v>8729</v>
      </c>
      <c r="I2550" s="108" t="s">
        <v>8920</v>
      </c>
      <c r="J2550" s="22" t="s">
        <v>8921</v>
      </c>
      <c r="K2550" s="4">
        <f>IFERROR(__xludf.DUMMYFUNCTION("""COMPUTED_VALUE"""),11.0)</f>
        <v>11</v>
      </c>
      <c r="L2550" s="4" t="s">
        <v>8731</v>
      </c>
      <c r="M2550" s="4">
        <v>12.0</v>
      </c>
    </row>
    <row r="2551">
      <c r="A2551" s="85">
        <v>46168.0</v>
      </c>
      <c r="B2551" s="22" t="s">
        <v>450</v>
      </c>
      <c r="C2551" s="22" t="s">
        <v>8726</v>
      </c>
      <c r="D2551" s="82" t="s">
        <v>8813</v>
      </c>
      <c r="E2551" s="22" t="s">
        <v>8727</v>
      </c>
      <c r="F2551" s="22" t="s">
        <v>157</v>
      </c>
      <c r="G2551" s="22" t="s">
        <v>157</v>
      </c>
      <c r="H2551" s="22" t="s">
        <v>8729</v>
      </c>
      <c r="I2551" s="108" t="s">
        <v>8920</v>
      </c>
      <c r="J2551" s="22" t="s">
        <v>8921</v>
      </c>
      <c r="K2551" s="4">
        <f>IFERROR(__xludf.DUMMYFUNCTION("""COMPUTED_VALUE"""),11.0)</f>
        <v>11</v>
      </c>
      <c r="L2551" s="4" t="s">
        <v>8731</v>
      </c>
      <c r="M2551" s="4">
        <v>12.0</v>
      </c>
    </row>
    <row r="2552">
      <c r="A2552" s="85">
        <v>46169.0</v>
      </c>
      <c r="B2552" s="22" t="s">
        <v>450</v>
      </c>
      <c r="C2552" s="22" t="s">
        <v>8726</v>
      </c>
      <c r="D2552" s="82" t="s">
        <v>8813</v>
      </c>
      <c r="E2552" s="22" t="s">
        <v>8727</v>
      </c>
      <c r="F2552" s="22" t="s">
        <v>157</v>
      </c>
      <c r="G2552" s="22" t="s">
        <v>157</v>
      </c>
      <c r="H2552" s="22" t="s">
        <v>8729</v>
      </c>
      <c r="I2552" s="108" t="s">
        <v>8920</v>
      </c>
      <c r="J2552" s="22" t="s">
        <v>8921</v>
      </c>
      <c r="K2552" s="4">
        <f>IFERROR(__xludf.DUMMYFUNCTION("""COMPUTED_VALUE"""),11.0)</f>
        <v>11</v>
      </c>
      <c r="L2552" s="4" t="s">
        <v>8731</v>
      </c>
      <c r="M2552" s="4">
        <v>12.0</v>
      </c>
    </row>
    <row r="2553">
      <c r="A2553" s="85">
        <v>46170.0</v>
      </c>
      <c r="B2553" s="22" t="s">
        <v>450</v>
      </c>
      <c r="C2553" s="22" t="s">
        <v>8726</v>
      </c>
      <c r="D2553" s="82" t="s">
        <v>8813</v>
      </c>
      <c r="E2553" s="22" t="s">
        <v>8727</v>
      </c>
      <c r="F2553" s="22" t="s">
        <v>157</v>
      </c>
      <c r="G2553" s="22" t="s">
        <v>157</v>
      </c>
      <c r="H2553" s="22" t="s">
        <v>8729</v>
      </c>
      <c r="I2553" s="108" t="s">
        <v>8920</v>
      </c>
      <c r="J2553" s="22" t="s">
        <v>8921</v>
      </c>
      <c r="K2553" s="4">
        <f>IFERROR(__xludf.DUMMYFUNCTION("""COMPUTED_VALUE"""),12.0)</f>
        <v>12</v>
      </c>
      <c r="L2553" s="4" t="s">
        <v>8735</v>
      </c>
      <c r="M2553" s="4">
        <v>12.0</v>
      </c>
    </row>
    <row r="2554">
      <c r="A2554" s="85">
        <v>46171.0</v>
      </c>
      <c r="B2554" s="22" t="s">
        <v>450</v>
      </c>
      <c r="C2554" s="22" t="s">
        <v>8726</v>
      </c>
      <c r="D2554" s="82" t="s">
        <v>8813</v>
      </c>
      <c r="E2554" s="22" t="s">
        <v>8727</v>
      </c>
      <c r="F2554" s="22" t="s">
        <v>157</v>
      </c>
      <c r="G2554" s="22" t="s">
        <v>157</v>
      </c>
      <c r="H2554" s="22" t="s">
        <v>8729</v>
      </c>
      <c r="I2554" s="108" t="s">
        <v>8920</v>
      </c>
      <c r="J2554" s="22" t="s">
        <v>8921</v>
      </c>
      <c r="K2554" s="4">
        <f>IFERROR(__xludf.DUMMYFUNCTION("""COMPUTED_VALUE"""),11.0)</f>
        <v>11</v>
      </c>
      <c r="L2554" s="4" t="s">
        <v>8731</v>
      </c>
      <c r="M2554" s="4">
        <v>12.0</v>
      </c>
    </row>
    <row r="2555">
      <c r="A2555" s="85">
        <v>46172.0</v>
      </c>
      <c r="B2555" s="22" t="s">
        <v>450</v>
      </c>
      <c r="C2555" s="22" t="s">
        <v>8726</v>
      </c>
      <c r="D2555" s="82" t="s">
        <v>8813</v>
      </c>
      <c r="E2555" s="22" t="s">
        <v>8727</v>
      </c>
      <c r="F2555" s="22" t="s">
        <v>157</v>
      </c>
      <c r="G2555" s="22" t="s">
        <v>157</v>
      </c>
      <c r="H2555" s="22" t="s">
        <v>8729</v>
      </c>
      <c r="I2555" s="108" t="s">
        <v>8920</v>
      </c>
      <c r="J2555" s="22" t="s">
        <v>8921</v>
      </c>
      <c r="K2555" s="4">
        <f>IFERROR(__xludf.DUMMYFUNCTION("""COMPUTED_VALUE"""),11.0)</f>
        <v>11</v>
      </c>
      <c r="L2555" s="4" t="s">
        <v>8731</v>
      </c>
      <c r="M2555" s="4">
        <v>12.0</v>
      </c>
    </row>
    <row r="2556">
      <c r="A2556" s="85">
        <v>46173.0</v>
      </c>
      <c r="B2556" s="22" t="s">
        <v>450</v>
      </c>
      <c r="C2556" s="22" t="s">
        <v>8726</v>
      </c>
      <c r="D2556" s="82" t="s">
        <v>8813</v>
      </c>
      <c r="E2556" s="22" t="s">
        <v>8727</v>
      </c>
      <c r="F2556" s="22" t="s">
        <v>157</v>
      </c>
      <c r="G2556" s="22" t="s">
        <v>157</v>
      </c>
      <c r="H2556" s="22" t="s">
        <v>8729</v>
      </c>
      <c r="I2556" s="108" t="s">
        <v>8920</v>
      </c>
      <c r="J2556" s="22" t="s">
        <v>8921</v>
      </c>
      <c r="K2556" s="4">
        <f>IFERROR(__xludf.DUMMYFUNCTION("""COMPUTED_VALUE"""),11.0)</f>
        <v>11</v>
      </c>
      <c r="L2556" s="4" t="s">
        <v>8731</v>
      </c>
      <c r="M2556" s="4">
        <v>12.0</v>
      </c>
    </row>
    <row r="2557">
      <c r="A2557" s="85">
        <v>46174.0</v>
      </c>
      <c r="B2557" s="22" t="s">
        <v>450</v>
      </c>
      <c r="C2557" s="22" t="s">
        <v>8726</v>
      </c>
      <c r="D2557" s="82" t="s">
        <v>8813</v>
      </c>
      <c r="E2557" s="22" t="s">
        <v>8727</v>
      </c>
      <c r="F2557" s="22" t="s">
        <v>157</v>
      </c>
      <c r="G2557" s="22" t="s">
        <v>157</v>
      </c>
      <c r="H2557" s="22" t="s">
        <v>8729</v>
      </c>
      <c r="I2557" s="108" t="s">
        <v>8920</v>
      </c>
      <c r="J2557" s="22" t="s">
        <v>8921</v>
      </c>
      <c r="K2557" s="4">
        <f>IFERROR(__xludf.DUMMYFUNCTION("""COMPUTED_VALUE"""),11.0)</f>
        <v>11</v>
      </c>
      <c r="L2557" s="4" t="s">
        <v>8731</v>
      </c>
      <c r="M2557" s="4">
        <v>12.0</v>
      </c>
    </row>
    <row r="2558">
      <c r="A2558" s="85">
        <v>46175.0</v>
      </c>
      <c r="B2558" s="22" t="s">
        <v>450</v>
      </c>
      <c r="C2558" s="22" t="s">
        <v>8726</v>
      </c>
      <c r="D2558" s="82" t="s">
        <v>8813</v>
      </c>
      <c r="E2558" s="22" t="s">
        <v>8727</v>
      </c>
      <c r="F2558" s="22" t="s">
        <v>157</v>
      </c>
      <c r="G2558" s="22" t="s">
        <v>157</v>
      </c>
      <c r="H2558" s="22" t="s">
        <v>8729</v>
      </c>
      <c r="I2558" s="108" t="s">
        <v>8920</v>
      </c>
      <c r="J2558" s="22" t="s">
        <v>8921</v>
      </c>
      <c r="K2558" s="4">
        <f>IFERROR(__xludf.DUMMYFUNCTION("""COMPUTED_VALUE"""),11.0)</f>
        <v>11</v>
      </c>
      <c r="L2558" s="4" t="s">
        <v>8731</v>
      </c>
      <c r="M2558" s="4">
        <v>12.0</v>
      </c>
    </row>
    <row r="2559">
      <c r="A2559" s="85">
        <v>46176.0</v>
      </c>
      <c r="B2559" s="22" t="s">
        <v>450</v>
      </c>
      <c r="C2559" s="22" t="s">
        <v>8726</v>
      </c>
      <c r="D2559" s="82" t="s">
        <v>8813</v>
      </c>
      <c r="E2559" s="22" t="s">
        <v>8727</v>
      </c>
      <c r="F2559" s="22" t="s">
        <v>157</v>
      </c>
      <c r="G2559" s="22" t="s">
        <v>157</v>
      </c>
      <c r="H2559" s="22" t="s">
        <v>8729</v>
      </c>
      <c r="I2559" s="108" t="s">
        <v>8920</v>
      </c>
      <c r="J2559" s="22" t="s">
        <v>8921</v>
      </c>
      <c r="K2559" s="4">
        <f>IFERROR(__xludf.DUMMYFUNCTION("""COMPUTED_VALUE"""),12.0)</f>
        <v>12</v>
      </c>
      <c r="L2559" s="4" t="s">
        <v>8735</v>
      </c>
      <c r="M2559" s="4">
        <v>12.0</v>
      </c>
    </row>
    <row r="2560">
      <c r="A2560" s="85">
        <v>46177.0</v>
      </c>
      <c r="B2560" s="22" t="s">
        <v>450</v>
      </c>
      <c r="C2560" s="22" t="s">
        <v>8726</v>
      </c>
      <c r="D2560" s="82" t="s">
        <v>8813</v>
      </c>
      <c r="E2560" s="22" t="s">
        <v>8727</v>
      </c>
      <c r="F2560" s="22" t="s">
        <v>157</v>
      </c>
      <c r="G2560" s="22" t="s">
        <v>157</v>
      </c>
      <c r="H2560" s="22" t="s">
        <v>8729</v>
      </c>
      <c r="I2560" s="108" t="s">
        <v>8920</v>
      </c>
      <c r="J2560" s="22" t="s">
        <v>8921</v>
      </c>
      <c r="K2560" s="4">
        <f>IFERROR(__xludf.DUMMYFUNCTION("""COMPUTED_VALUE"""),11.0)</f>
        <v>11</v>
      </c>
      <c r="L2560" s="4" t="s">
        <v>8731</v>
      </c>
      <c r="M2560" s="4">
        <v>12.0</v>
      </c>
    </row>
    <row r="2561">
      <c r="A2561" s="85">
        <v>46178.0</v>
      </c>
      <c r="B2561" s="22" t="s">
        <v>450</v>
      </c>
      <c r="C2561" s="22" t="s">
        <v>8726</v>
      </c>
      <c r="D2561" s="82" t="s">
        <v>8813</v>
      </c>
      <c r="E2561" s="22" t="s">
        <v>8727</v>
      </c>
      <c r="F2561" s="22" t="s">
        <v>157</v>
      </c>
      <c r="G2561" s="22" t="s">
        <v>157</v>
      </c>
      <c r="H2561" s="22" t="s">
        <v>8729</v>
      </c>
      <c r="I2561" s="108" t="s">
        <v>8920</v>
      </c>
      <c r="J2561" s="22" t="s">
        <v>8921</v>
      </c>
      <c r="K2561" s="4">
        <f>IFERROR(__xludf.DUMMYFUNCTION("""COMPUTED_VALUE"""),11.0)</f>
        <v>11</v>
      </c>
      <c r="L2561" s="4" t="s">
        <v>8731</v>
      </c>
      <c r="M2561" s="4">
        <v>12.0</v>
      </c>
    </row>
    <row r="2562">
      <c r="A2562" s="85">
        <v>46179.0</v>
      </c>
      <c r="B2562" s="22" t="s">
        <v>450</v>
      </c>
      <c r="C2562" s="22" t="s">
        <v>8726</v>
      </c>
      <c r="D2562" s="82" t="s">
        <v>8813</v>
      </c>
      <c r="E2562" s="22" t="s">
        <v>8727</v>
      </c>
      <c r="F2562" s="22" t="s">
        <v>157</v>
      </c>
      <c r="G2562" s="22" t="s">
        <v>157</v>
      </c>
      <c r="H2562" s="22" t="s">
        <v>8729</v>
      </c>
      <c r="I2562" s="108" t="s">
        <v>8920</v>
      </c>
      <c r="J2562" s="22" t="s">
        <v>8921</v>
      </c>
      <c r="K2562" s="4">
        <f>IFERROR(__xludf.DUMMYFUNCTION("""COMPUTED_VALUE"""),11.0)</f>
        <v>11</v>
      </c>
      <c r="L2562" s="4" t="s">
        <v>8731</v>
      </c>
      <c r="M2562" s="4">
        <v>12.0</v>
      </c>
    </row>
    <row r="2563">
      <c r="A2563" s="85">
        <v>46180.0</v>
      </c>
      <c r="B2563" s="22" t="s">
        <v>450</v>
      </c>
      <c r="C2563" s="22" t="s">
        <v>8726</v>
      </c>
      <c r="D2563" s="82" t="s">
        <v>8813</v>
      </c>
      <c r="E2563" s="22" t="s">
        <v>8727</v>
      </c>
      <c r="F2563" s="22" t="s">
        <v>157</v>
      </c>
      <c r="G2563" s="22" t="s">
        <v>157</v>
      </c>
      <c r="H2563" s="22" t="s">
        <v>8729</v>
      </c>
      <c r="I2563" s="108" t="s">
        <v>8920</v>
      </c>
      <c r="J2563" s="22" t="s">
        <v>8921</v>
      </c>
      <c r="K2563" s="4">
        <f>IFERROR(__xludf.DUMMYFUNCTION("""COMPUTED_VALUE"""),11.0)</f>
        <v>11</v>
      </c>
      <c r="L2563" s="4" t="s">
        <v>8731</v>
      </c>
      <c r="M2563" s="4">
        <v>12.0</v>
      </c>
    </row>
    <row r="2564">
      <c r="A2564" s="85">
        <v>46181.0</v>
      </c>
      <c r="B2564" s="22" t="s">
        <v>450</v>
      </c>
      <c r="C2564" s="22" t="s">
        <v>8726</v>
      </c>
      <c r="D2564" s="82" t="s">
        <v>8813</v>
      </c>
      <c r="E2564" s="22" t="s">
        <v>8727</v>
      </c>
      <c r="F2564" s="22" t="s">
        <v>157</v>
      </c>
      <c r="G2564" s="22" t="s">
        <v>157</v>
      </c>
      <c r="H2564" s="22" t="s">
        <v>8729</v>
      </c>
      <c r="I2564" s="108" t="s">
        <v>8920</v>
      </c>
      <c r="J2564" s="22" t="s">
        <v>8921</v>
      </c>
      <c r="K2564" s="4">
        <f>IFERROR(__xludf.DUMMYFUNCTION("""COMPUTED_VALUE"""),12.0)</f>
        <v>12</v>
      </c>
      <c r="L2564" s="4" t="s">
        <v>8735</v>
      </c>
      <c r="M2564" s="4">
        <v>12.0</v>
      </c>
    </row>
    <row r="2565">
      <c r="A2565" s="85">
        <v>46182.0</v>
      </c>
      <c r="B2565" s="22" t="s">
        <v>450</v>
      </c>
      <c r="C2565" s="22" t="s">
        <v>8726</v>
      </c>
      <c r="D2565" s="82" t="s">
        <v>8813</v>
      </c>
      <c r="E2565" s="22" t="s">
        <v>8727</v>
      </c>
      <c r="F2565" s="22" t="s">
        <v>157</v>
      </c>
      <c r="G2565" s="22" t="s">
        <v>157</v>
      </c>
      <c r="H2565" s="22" t="s">
        <v>8729</v>
      </c>
      <c r="I2565" s="108" t="s">
        <v>8920</v>
      </c>
      <c r="J2565" s="22" t="s">
        <v>8921</v>
      </c>
      <c r="K2565" s="4">
        <f>IFERROR(__xludf.DUMMYFUNCTION("""COMPUTED_VALUE"""),12.0)</f>
        <v>12</v>
      </c>
      <c r="L2565" s="4" t="s">
        <v>8735</v>
      </c>
      <c r="M2565" s="4">
        <v>12.0</v>
      </c>
    </row>
    <row r="2566">
      <c r="A2566" s="85">
        <v>46183.0</v>
      </c>
      <c r="B2566" s="22" t="s">
        <v>450</v>
      </c>
      <c r="C2566" s="22" t="s">
        <v>8726</v>
      </c>
      <c r="D2566" s="82" t="s">
        <v>8813</v>
      </c>
      <c r="E2566" s="22" t="s">
        <v>8727</v>
      </c>
      <c r="F2566" s="22" t="s">
        <v>157</v>
      </c>
      <c r="G2566" s="22" t="s">
        <v>157</v>
      </c>
      <c r="H2566" s="22" t="s">
        <v>8729</v>
      </c>
      <c r="I2566" s="108" t="s">
        <v>8920</v>
      </c>
      <c r="J2566" s="22" t="s">
        <v>8921</v>
      </c>
      <c r="K2566" s="4">
        <f>IFERROR(__xludf.DUMMYFUNCTION("""COMPUTED_VALUE"""),12.0)</f>
        <v>12</v>
      </c>
      <c r="L2566" s="4" t="s">
        <v>8735</v>
      </c>
      <c r="M2566" s="4">
        <v>12.0</v>
      </c>
    </row>
    <row r="2567">
      <c r="A2567" s="85">
        <v>46184.0</v>
      </c>
      <c r="B2567" s="22" t="s">
        <v>450</v>
      </c>
      <c r="C2567" s="22" t="s">
        <v>8726</v>
      </c>
      <c r="D2567" s="82" t="s">
        <v>8813</v>
      </c>
      <c r="E2567" s="22" t="s">
        <v>8727</v>
      </c>
      <c r="F2567" s="22" t="s">
        <v>157</v>
      </c>
      <c r="G2567" s="22" t="s">
        <v>157</v>
      </c>
      <c r="H2567" s="22" t="s">
        <v>8729</v>
      </c>
      <c r="I2567" s="108" t="s">
        <v>8920</v>
      </c>
      <c r="J2567" s="22" t="s">
        <v>8921</v>
      </c>
      <c r="K2567" s="4">
        <f>IFERROR(__xludf.DUMMYFUNCTION("""COMPUTED_VALUE"""),12.0)</f>
        <v>12</v>
      </c>
      <c r="L2567" s="4" t="s">
        <v>8735</v>
      </c>
      <c r="M2567" s="4">
        <v>12.0</v>
      </c>
    </row>
    <row r="2568">
      <c r="A2568" s="85">
        <v>46185.0</v>
      </c>
      <c r="B2568" s="22" t="s">
        <v>450</v>
      </c>
      <c r="C2568" s="22" t="s">
        <v>8726</v>
      </c>
      <c r="D2568" s="82" t="s">
        <v>8813</v>
      </c>
      <c r="E2568" s="22" t="s">
        <v>8727</v>
      </c>
      <c r="F2568" s="22" t="s">
        <v>157</v>
      </c>
      <c r="G2568" s="22" t="s">
        <v>157</v>
      </c>
      <c r="H2568" s="22" t="s">
        <v>8729</v>
      </c>
      <c r="I2568" s="108" t="s">
        <v>8920</v>
      </c>
      <c r="J2568" s="22" t="s">
        <v>8921</v>
      </c>
      <c r="K2568" s="4">
        <f>IFERROR(__xludf.DUMMYFUNCTION("""COMPUTED_VALUE"""),11.0)</f>
        <v>11</v>
      </c>
      <c r="L2568" s="4" t="s">
        <v>8731</v>
      </c>
      <c r="M2568" s="4">
        <v>12.0</v>
      </c>
    </row>
    <row r="2569">
      <c r="A2569" s="85">
        <v>46186.0</v>
      </c>
      <c r="B2569" s="22" t="s">
        <v>450</v>
      </c>
      <c r="C2569" s="22" t="s">
        <v>8726</v>
      </c>
      <c r="D2569" s="82" t="s">
        <v>8813</v>
      </c>
      <c r="E2569" s="22" t="s">
        <v>8727</v>
      </c>
      <c r="F2569" s="22" t="s">
        <v>157</v>
      </c>
      <c r="G2569" s="22" t="s">
        <v>157</v>
      </c>
      <c r="H2569" s="22" t="s">
        <v>8729</v>
      </c>
      <c r="I2569" s="108" t="s">
        <v>8920</v>
      </c>
      <c r="J2569" s="22" t="s">
        <v>8921</v>
      </c>
      <c r="K2569" s="4">
        <f>IFERROR(__xludf.DUMMYFUNCTION("""COMPUTED_VALUE"""),11.0)</f>
        <v>11</v>
      </c>
      <c r="L2569" s="4" t="s">
        <v>8731</v>
      </c>
      <c r="M2569" s="4">
        <v>12.0</v>
      </c>
    </row>
    <row r="2570">
      <c r="A2570" s="85">
        <v>46187.0</v>
      </c>
      <c r="B2570" s="22" t="s">
        <v>450</v>
      </c>
      <c r="C2570" s="22" t="s">
        <v>8726</v>
      </c>
      <c r="D2570" s="82" t="s">
        <v>8813</v>
      </c>
      <c r="E2570" s="22" t="s">
        <v>8727</v>
      </c>
      <c r="F2570" s="22" t="s">
        <v>157</v>
      </c>
      <c r="G2570" s="22" t="s">
        <v>157</v>
      </c>
      <c r="H2570" s="22" t="s">
        <v>8729</v>
      </c>
      <c r="I2570" s="108" t="s">
        <v>8920</v>
      </c>
      <c r="J2570" s="22" t="s">
        <v>8921</v>
      </c>
      <c r="K2570" s="4">
        <f>IFERROR(__xludf.DUMMYFUNCTION("""COMPUTED_VALUE"""),11.0)</f>
        <v>11</v>
      </c>
      <c r="L2570" s="4" t="s">
        <v>8731</v>
      </c>
      <c r="M2570" s="4">
        <v>12.0</v>
      </c>
    </row>
    <row r="2571">
      <c r="A2571" s="85">
        <v>46188.0</v>
      </c>
      <c r="B2571" s="22" t="s">
        <v>450</v>
      </c>
      <c r="C2571" s="22" t="s">
        <v>8726</v>
      </c>
      <c r="D2571" s="82" t="s">
        <v>8813</v>
      </c>
      <c r="E2571" s="22" t="s">
        <v>8727</v>
      </c>
      <c r="F2571" s="22" t="s">
        <v>157</v>
      </c>
      <c r="G2571" s="22" t="s">
        <v>157</v>
      </c>
      <c r="H2571" s="22" t="s">
        <v>8729</v>
      </c>
      <c r="I2571" s="108" t="s">
        <v>8920</v>
      </c>
      <c r="J2571" s="22" t="s">
        <v>8921</v>
      </c>
      <c r="K2571" s="4">
        <f>IFERROR(__xludf.DUMMYFUNCTION("""COMPUTED_VALUE"""),13.0)</f>
        <v>13</v>
      </c>
      <c r="L2571" s="4" t="s">
        <v>8735</v>
      </c>
      <c r="M2571" s="4">
        <v>12.0</v>
      </c>
    </row>
    <row r="2572">
      <c r="A2572" s="85">
        <v>46189.0</v>
      </c>
      <c r="B2572" s="22" t="s">
        <v>450</v>
      </c>
      <c r="C2572" s="22" t="s">
        <v>8726</v>
      </c>
      <c r="D2572" s="82" t="s">
        <v>8813</v>
      </c>
      <c r="E2572" s="22" t="s">
        <v>8727</v>
      </c>
      <c r="F2572" s="22" t="s">
        <v>157</v>
      </c>
      <c r="G2572" s="22" t="s">
        <v>157</v>
      </c>
      <c r="H2572" s="22" t="s">
        <v>8729</v>
      </c>
      <c r="I2572" s="108" t="s">
        <v>8920</v>
      </c>
      <c r="J2572" s="22" t="s">
        <v>8921</v>
      </c>
      <c r="K2572" s="4">
        <f>IFERROR(__xludf.DUMMYFUNCTION("""COMPUTED_VALUE"""),12.0)</f>
        <v>12</v>
      </c>
      <c r="L2572" s="4" t="s">
        <v>8735</v>
      </c>
      <c r="M2572" s="4">
        <v>12.0</v>
      </c>
    </row>
    <row r="2573">
      <c r="A2573" s="85">
        <v>46190.0</v>
      </c>
      <c r="B2573" s="22" t="s">
        <v>450</v>
      </c>
      <c r="C2573" s="22" t="s">
        <v>8726</v>
      </c>
      <c r="D2573" s="82" t="s">
        <v>8813</v>
      </c>
      <c r="E2573" s="22" t="s">
        <v>8727</v>
      </c>
      <c r="F2573" s="22" t="s">
        <v>157</v>
      </c>
      <c r="G2573" s="22" t="s">
        <v>157</v>
      </c>
      <c r="H2573" s="22" t="s">
        <v>8729</v>
      </c>
      <c r="I2573" s="108" t="s">
        <v>8920</v>
      </c>
      <c r="J2573" s="22" t="s">
        <v>8921</v>
      </c>
      <c r="K2573" s="4">
        <f>IFERROR(__xludf.DUMMYFUNCTION("""COMPUTED_VALUE"""),12.0)</f>
        <v>12</v>
      </c>
      <c r="L2573" s="4" t="s">
        <v>8735</v>
      </c>
      <c r="M2573" s="4">
        <v>12.0</v>
      </c>
    </row>
    <row r="2574">
      <c r="A2574" s="85">
        <v>46191.0</v>
      </c>
      <c r="B2574" s="22" t="s">
        <v>450</v>
      </c>
      <c r="C2574" s="22" t="s">
        <v>8726</v>
      </c>
      <c r="D2574" s="82" t="s">
        <v>8813</v>
      </c>
      <c r="E2574" s="22" t="s">
        <v>8727</v>
      </c>
      <c r="F2574" s="22" t="s">
        <v>157</v>
      </c>
      <c r="G2574" s="22" t="s">
        <v>157</v>
      </c>
      <c r="H2574" s="22" t="s">
        <v>8729</v>
      </c>
      <c r="I2574" s="108" t="s">
        <v>8920</v>
      </c>
      <c r="J2574" s="22" t="s">
        <v>8921</v>
      </c>
      <c r="K2574" s="4">
        <f>IFERROR(__xludf.DUMMYFUNCTION("""COMPUTED_VALUE"""),12.0)</f>
        <v>12</v>
      </c>
      <c r="L2574" s="4" t="s">
        <v>8735</v>
      </c>
      <c r="M2574" s="4">
        <v>12.0</v>
      </c>
    </row>
    <row r="2575">
      <c r="A2575" s="85">
        <v>46192.0</v>
      </c>
      <c r="B2575" s="22" t="s">
        <v>450</v>
      </c>
      <c r="C2575" s="22" t="s">
        <v>8726</v>
      </c>
      <c r="D2575" s="82" t="s">
        <v>8813</v>
      </c>
      <c r="E2575" s="22" t="s">
        <v>8727</v>
      </c>
      <c r="F2575" s="22" t="s">
        <v>157</v>
      </c>
      <c r="G2575" s="22" t="s">
        <v>157</v>
      </c>
      <c r="H2575" s="22" t="s">
        <v>8729</v>
      </c>
      <c r="I2575" s="108" t="s">
        <v>8920</v>
      </c>
      <c r="J2575" s="22" t="s">
        <v>8921</v>
      </c>
      <c r="K2575" s="4">
        <f>IFERROR(__xludf.DUMMYFUNCTION("""COMPUTED_VALUE"""),11.0)</f>
        <v>11</v>
      </c>
      <c r="L2575" s="4" t="s">
        <v>8731</v>
      </c>
      <c r="M2575" s="4">
        <v>12.0</v>
      </c>
    </row>
    <row r="2576">
      <c r="A2576" s="85">
        <v>46193.0</v>
      </c>
      <c r="B2576" s="22" t="s">
        <v>450</v>
      </c>
      <c r="C2576" s="22" t="s">
        <v>8726</v>
      </c>
      <c r="D2576" s="82" t="s">
        <v>8813</v>
      </c>
      <c r="E2576" s="22" t="s">
        <v>8727</v>
      </c>
      <c r="F2576" s="22" t="s">
        <v>157</v>
      </c>
      <c r="G2576" s="22" t="s">
        <v>157</v>
      </c>
      <c r="H2576" s="22" t="s">
        <v>8729</v>
      </c>
      <c r="I2576" s="108" t="s">
        <v>8920</v>
      </c>
      <c r="J2576" s="22" t="s">
        <v>8921</v>
      </c>
      <c r="K2576" s="4">
        <f>IFERROR(__xludf.DUMMYFUNCTION("""COMPUTED_VALUE"""),11.0)</f>
        <v>11</v>
      </c>
      <c r="L2576" s="4" t="s">
        <v>8731</v>
      </c>
      <c r="M2576" s="4">
        <v>12.0</v>
      </c>
    </row>
    <row r="2577">
      <c r="A2577" s="85">
        <v>46194.0</v>
      </c>
      <c r="B2577" s="22" t="s">
        <v>450</v>
      </c>
      <c r="C2577" s="22" t="s">
        <v>8726</v>
      </c>
      <c r="D2577" s="82" t="s">
        <v>8813</v>
      </c>
      <c r="E2577" s="22" t="s">
        <v>8727</v>
      </c>
      <c r="F2577" s="22" t="s">
        <v>157</v>
      </c>
      <c r="G2577" s="22" t="s">
        <v>157</v>
      </c>
      <c r="H2577" s="22" t="s">
        <v>8729</v>
      </c>
      <c r="I2577" s="108" t="s">
        <v>8920</v>
      </c>
      <c r="J2577" s="22" t="s">
        <v>8921</v>
      </c>
      <c r="K2577" s="4">
        <f>IFERROR(__xludf.DUMMYFUNCTION("""COMPUTED_VALUE"""),11.0)</f>
        <v>11</v>
      </c>
      <c r="L2577" s="4" t="s">
        <v>8731</v>
      </c>
      <c r="M2577" s="4">
        <v>12.0</v>
      </c>
    </row>
    <row r="2578">
      <c r="A2578" s="85">
        <v>46195.0</v>
      </c>
      <c r="B2578" s="22" t="s">
        <v>450</v>
      </c>
      <c r="C2578" s="22" t="s">
        <v>8726</v>
      </c>
      <c r="D2578" s="82" t="s">
        <v>8813</v>
      </c>
      <c r="E2578" s="22" t="s">
        <v>8727</v>
      </c>
      <c r="F2578" s="22" t="s">
        <v>157</v>
      </c>
      <c r="G2578" s="22" t="s">
        <v>157</v>
      </c>
      <c r="H2578" s="22" t="s">
        <v>8729</v>
      </c>
      <c r="I2578" s="108" t="s">
        <v>8920</v>
      </c>
      <c r="J2578" s="22" t="s">
        <v>8921</v>
      </c>
      <c r="K2578" s="4">
        <f>IFERROR(__xludf.DUMMYFUNCTION("""COMPUTED_VALUE"""),12.0)</f>
        <v>12</v>
      </c>
      <c r="L2578" s="4" t="s">
        <v>8735</v>
      </c>
      <c r="M2578" s="4">
        <v>12.0</v>
      </c>
    </row>
    <row r="2579">
      <c r="A2579" s="85">
        <v>46196.0</v>
      </c>
      <c r="B2579" s="22" t="s">
        <v>450</v>
      </c>
      <c r="C2579" s="22" t="s">
        <v>8726</v>
      </c>
      <c r="D2579" s="82" t="s">
        <v>8813</v>
      </c>
      <c r="E2579" s="22" t="s">
        <v>8727</v>
      </c>
      <c r="F2579" s="22" t="s">
        <v>157</v>
      </c>
      <c r="G2579" s="22" t="s">
        <v>157</v>
      </c>
      <c r="H2579" s="22" t="s">
        <v>8729</v>
      </c>
      <c r="I2579" s="108" t="s">
        <v>8920</v>
      </c>
      <c r="J2579" s="22" t="s">
        <v>8921</v>
      </c>
      <c r="K2579" s="4">
        <f>IFERROR(__xludf.DUMMYFUNCTION("""COMPUTED_VALUE"""),11.0)</f>
        <v>11</v>
      </c>
      <c r="L2579" s="4" t="s">
        <v>8731</v>
      </c>
      <c r="M2579" s="4">
        <v>12.0</v>
      </c>
    </row>
    <row r="2580">
      <c r="A2580" s="85">
        <v>46197.0</v>
      </c>
      <c r="B2580" s="22" t="s">
        <v>450</v>
      </c>
      <c r="C2580" s="22" t="s">
        <v>8726</v>
      </c>
      <c r="D2580" s="82" t="s">
        <v>8813</v>
      </c>
      <c r="E2580" s="22" t="s">
        <v>8727</v>
      </c>
      <c r="F2580" s="22" t="s">
        <v>157</v>
      </c>
      <c r="G2580" s="22" t="s">
        <v>157</v>
      </c>
      <c r="H2580" s="22" t="s">
        <v>8729</v>
      </c>
      <c r="I2580" s="108" t="s">
        <v>8920</v>
      </c>
      <c r="J2580" s="22" t="s">
        <v>8921</v>
      </c>
      <c r="K2580" s="4">
        <f>IFERROR(__xludf.DUMMYFUNCTION("""COMPUTED_VALUE"""),11.0)</f>
        <v>11</v>
      </c>
      <c r="L2580" s="4" t="s">
        <v>8731</v>
      </c>
      <c r="M2580" s="4">
        <v>12.0</v>
      </c>
    </row>
    <row r="2581">
      <c r="A2581" s="85">
        <v>46198.0</v>
      </c>
      <c r="B2581" s="22" t="s">
        <v>450</v>
      </c>
      <c r="C2581" s="22" t="s">
        <v>8726</v>
      </c>
      <c r="D2581" s="82" t="s">
        <v>8813</v>
      </c>
      <c r="E2581" s="22" t="s">
        <v>8727</v>
      </c>
      <c r="F2581" s="22" t="s">
        <v>157</v>
      </c>
      <c r="G2581" s="22" t="s">
        <v>157</v>
      </c>
      <c r="H2581" s="22" t="s">
        <v>8729</v>
      </c>
      <c r="I2581" s="108" t="s">
        <v>8920</v>
      </c>
      <c r="J2581" s="22" t="s">
        <v>8921</v>
      </c>
      <c r="K2581" s="4">
        <f>IFERROR(__xludf.DUMMYFUNCTION("""COMPUTED_VALUE"""),12.0)</f>
        <v>12</v>
      </c>
      <c r="L2581" s="4" t="s">
        <v>8735</v>
      </c>
      <c r="M2581" s="4">
        <v>12.0</v>
      </c>
    </row>
    <row r="2582">
      <c r="A2582" s="85">
        <v>46199.0</v>
      </c>
      <c r="B2582" s="22" t="s">
        <v>450</v>
      </c>
      <c r="C2582" s="22" t="s">
        <v>8726</v>
      </c>
      <c r="D2582" s="82" t="s">
        <v>8813</v>
      </c>
      <c r="E2582" s="22" t="s">
        <v>8727</v>
      </c>
      <c r="F2582" s="22" t="s">
        <v>157</v>
      </c>
      <c r="G2582" s="22" t="s">
        <v>157</v>
      </c>
      <c r="H2582" s="22" t="s">
        <v>8729</v>
      </c>
      <c r="I2582" s="108" t="s">
        <v>8920</v>
      </c>
      <c r="J2582" s="22" t="s">
        <v>8921</v>
      </c>
      <c r="K2582" s="4">
        <f>IFERROR(__xludf.DUMMYFUNCTION("""COMPUTED_VALUE"""),11.0)</f>
        <v>11</v>
      </c>
      <c r="L2582" s="4" t="s">
        <v>8731</v>
      </c>
      <c r="M2582" s="4">
        <v>12.0</v>
      </c>
    </row>
    <row r="2583">
      <c r="A2583" s="85">
        <v>46200.0</v>
      </c>
      <c r="B2583" s="22" t="s">
        <v>450</v>
      </c>
      <c r="C2583" s="22" t="s">
        <v>8726</v>
      </c>
      <c r="D2583" s="82" t="s">
        <v>8813</v>
      </c>
      <c r="E2583" s="22" t="s">
        <v>8727</v>
      </c>
      <c r="F2583" s="22" t="s">
        <v>157</v>
      </c>
      <c r="G2583" s="22" t="s">
        <v>157</v>
      </c>
      <c r="H2583" s="22" t="s">
        <v>8729</v>
      </c>
      <c r="I2583" s="108" t="s">
        <v>8920</v>
      </c>
      <c r="J2583" s="22" t="s">
        <v>8921</v>
      </c>
      <c r="K2583" s="4">
        <f>IFERROR(__xludf.DUMMYFUNCTION("""COMPUTED_VALUE"""),11.0)</f>
        <v>11</v>
      </c>
      <c r="L2583" s="4" t="s">
        <v>8731</v>
      </c>
      <c r="M2583" s="4">
        <v>12.0</v>
      </c>
    </row>
    <row r="2584">
      <c r="A2584" s="85">
        <v>46201.0</v>
      </c>
      <c r="B2584" s="22" t="s">
        <v>450</v>
      </c>
      <c r="C2584" s="22" t="s">
        <v>8726</v>
      </c>
      <c r="D2584" s="82" t="s">
        <v>8813</v>
      </c>
      <c r="E2584" s="22" t="s">
        <v>8727</v>
      </c>
      <c r="F2584" s="22" t="s">
        <v>157</v>
      </c>
      <c r="G2584" s="22" t="s">
        <v>157</v>
      </c>
      <c r="H2584" s="22" t="s">
        <v>8729</v>
      </c>
      <c r="I2584" s="108" t="s">
        <v>8920</v>
      </c>
      <c r="J2584" s="22" t="s">
        <v>8921</v>
      </c>
      <c r="K2584" s="4">
        <f>IFERROR(__xludf.DUMMYFUNCTION("""COMPUTED_VALUE"""),11.0)</f>
        <v>11</v>
      </c>
      <c r="L2584" s="4" t="s">
        <v>8731</v>
      </c>
      <c r="M2584" s="4">
        <v>12.0</v>
      </c>
    </row>
    <row r="2585">
      <c r="A2585" s="85">
        <v>46202.0</v>
      </c>
      <c r="B2585" s="22" t="s">
        <v>450</v>
      </c>
      <c r="C2585" s="22" t="s">
        <v>8726</v>
      </c>
      <c r="D2585" s="82" t="s">
        <v>8813</v>
      </c>
      <c r="E2585" s="22" t="s">
        <v>8727</v>
      </c>
      <c r="F2585" s="22" t="s">
        <v>157</v>
      </c>
      <c r="G2585" s="22" t="s">
        <v>157</v>
      </c>
      <c r="H2585" s="22" t="s">
        <v>8729</v>
      </c>
      <c r="I2585" s="108" t="s">
        <v>8920</v>
      </c>
      <c r="J2585" s="22" t="s">
        <v>8921</v>
      </c>
      <c r="K2585" s="4">
        <f>IFERROR(__xludf.DUMMYFUNCTION("""COMPUTED_VALUE"""),12.0)</f>
        <v>12</v>
      </c>
      <c r="L2585" s="4" t="s">
        <v>8735</v>
      </c>
      <c r="M2585" s="4">
        <v>12.0</v>
      </c>
    </row>
    <row r="2586">
      <c r="A2586" s="85">
        <v>46203.0</v>
      </c>
      <c r="B2586" s="22" t="s">
        <v>450</v>
      </c>
      <c r="C2586" s="22" t="s">
        <v>8726</v>
      </c>
      <c r="D2586" s="82" t="s">
        <v>8813</v>
      </c>
      <c r="E2586" s="22" t="s">
        <v>8727</v>
      </c>
      <c r="F2586" s="22" t="s">
        <v>157</v>
      </c>
      <c r="G2586" s="22" t="s">
        <v>157</v>
      </c>
      <c r="H2586" s="22" t="s">
        <v>8729</v>
      </c>
      <c r="I2586" s="108" t="s">
        <v>8920</v>
      </c>
      <c r="J2586" s="22" t="s">
        <v>8921</v>
      </c>
      <c r="K2586" s="4">
        <f>IFERROR(__xludf.DUMMYFUNCTION("""COMPUTED_VALUE"""),12.0)</f>
        <v>12</v>
      </c>
      <c r="L2586" s="4" t="s">
        <v>8735</v>
      </c>
      <c r="M2586" s="4">
        <v>12.0</v>
      </c>
    </row>
    <row r="2587">
      <c r="A2587" s="85">
        <v>46204.0</v>
      </c>
      <c r="B2587" s="22" t="s">
        <v>450</v>
      </c>
      <c r="C2587" s="22" t="s">
        <v>8726</v>
      </c>
      <c r="D2587" s="82" t="s">
        <v>8813</v>
      </c>
      <c r="E2587" s="22" t="s">
        <v>8727</v>
      </c>
      <c r="F2587" s="22" t="s">
        <v>157</v>
      </c>
      <c r="G2587" s="22" t="s">
        <v>157</v>
      </c>
      <c r="H2587" s="22" t="s">
        <v>8729</v>
      </c>
      <c r="I2587" s="108" t="s">
        <v>8920</v>
      </c>
      <c r="J2587" s="22" t="s">
        <v>8921</v>
      </c>
      <c r="K2587" s="4">
        <f>IFERROR(__xludf.DUMMYFUNCTION("""COMPUTED_VALUE"""),12.0)</f>
        <v>12</v>
      </c>
      <c r="L2587" s="4" t="s">
        <v>8735</v>
      </c>
      <c r="M2587" s="4">
        <v>12.0</v>
      </c>
    </row>
    <row r="2588">
      <c r="A2588" s="85">
        <v>46205.0</v>
      </c>
      <c r="B2588" s="22" t="s">
        <v>450</v>
      </c>
      <c r="C2588" s="22" t="s">
        <v>8726</v>
      </c>
      <c r="D2588" s="82" t="s">
        <v>8813</v>
      </c>
      <c r="E2588" s="22" t="s">
        <v>8727</v>
      </c>
      <c r="F2588" s="22" t="s">
        <v>157</v>
      </c>
      <c r="G2588" s="22" t="s">
        <v>157</v>
      </c>
      <c r="H2588" s="22" t="s">
        <v>8729</v>
      </c>
      <c r="I2588" s="108" t="s">
        <v>8920</v>
      </c>
      <c r="J2588" s="22" t="s">
        <v>8921</v>
      </c>
      <c r="K2588" s="4">
        <f>IFERROR(__xludf.DUMMYFUNCTION("""COMPUTED_VALUE"""),11.0)</f>
        <v>11</v>
      </c>
      <c r="L2588" s="4" t="s">
        <v>8731</v>
      </c>
      <c r="M2588" s="4">
        <v>12.0</v>
      </c>
    </row>
    <row r="2589">
      <c r="A2589" s="85">
        <v>46206.0</v>
      </c>
      <c r="B2589" s="22" t="s">
        <v>450</v>
      </c>
      <c r="C2589" s="22" t="s">
        <v>8726</v>
      </c>
      <c r="D2589" s="82" t="s">
        <v>8813</v>
      </c>
      <c r="E2589" s="22" t="s">
        <v>8727</v>
      </c>
      <c r="F2589" s="22" t="s">
        <v>157</v>
      </c>
      <c r="G2589" s="22" t="s">
        <v>157</v>
      </c>
      <c r="H2589" s="22" t="s">
        <v>8729</v>
      </c>
      <c r="I2589" s="108" t="s">
        <v>8920</v>
      </c>
      <c r="J2589" s="22" t="s">
        <v>8921</v>
      </c>
      <c r="K2589" s="4">
        <f>IFERROR(__xludf.DUMMYFUNCTION("""COMPUTED_VALUE"""),11.0)</f>
        <v>11</v>
      </c>
      <c r="L2589" s="4" t="s">
        <v>8731</v>
      </c>
      <c r="M2589" s="4">
        <v>12.0</v>
      </c>
    </row>
    <row r="2590">
      <c r="A2590" s="85">
        <v>46207.0</v>
      </c>
      <c r="B2590" s="22" t="s">
        <v>450</v>
      </c>
      <c r="C2590" s="22" t="s">
        <v>8726</v>
      </c>
      <c r="D2590" s="82" t="s">
        <v>8813</v>
      </c>
      <c r="E2590" s="22" t="s">
        <v>8727</v>
      </c>
      <c r="F2590" s="22" t="s">
        <v>157</v>
      </c>
      <c r="G2590" s="22" t="s">
        <v>157</v>
      </c>
      <c r="H2590" s="22" t="s">
        <v>8729</v>
      </c>
      <c r="I2590" s="108" t="s">
        <v>8920</v>
      </c>
      <c r="J2590" s="22" t="s">
        <v>8921</v>
      </c>
      <c r="K2590" s="4">
        <f>IFERROR(__xludf.DUMMYFUNCTION("""COMPUTED_VALUE"""),11.0)</f>
        <v>11</v>
      </c>
      <c r="L2590" s="4" t="s">
        <v>8731</v>
      </c>
      <c r="M2590" s="4">
        <v>12.0</v>
      </c>
    </row>
    <row r="2591">
      <c r="A2591" s="85">
        <v>46208.0</v>
      </c>
      <c r="B2591" s="22" t="s">
        <v>450</v>
      </c>
      <c r="C2591" s="22" t="s">
        <v>8726</v>
      </c>
      <c r="D2591" s="82" t="s">
        <v>8813</v>
      </c>
      <c r="E2591" s="22" t="s">
        <v>8727</v>
      </c>
      <c r="F2591" s="22" t="s">
        <v>157</v>
      </c>
      <c r="G2591" s="22" t="s">
        <v>157</v>
      </c>
      <c r="H2591" s="22" t="s">
        <v>8729</v>
      </c>
      <c r="I2591" s="108" t="s">
        <v>8920</v>
      </c>
      <c r="J2591" s="22" t="s">
        <v>8921</v>
      </c>
      <c r="K2591" s="4">
        <f>IFERROR(__xludf.DUMMYFUNCTION("""COMPUTED_VALUE"""),11.0)</f>
        <v>11</v>
      </c>
      <c r="L2591" s="4" t="s">
        <v>8731</v>
      </c>
      <c r="M2591" s="4">
        <v>12.0</v>
      </c>
    </row>
    <row r="2592">
      <c r="A2592" s="85">
        <v>46209.0</v>
      </c>
      <c r="B2592" s="22" t="s">
        <v>450</v>
      </c>
      <c r="C2592" s="22" t="s">
        <v>8726</v>
      </c>
      <c r="D2592" s="82" t="s">
        <v>8813</v>
      </c>
      <c r="E2592" s="22" t="s">
        <v>8727</v>
      </c>
      <c r="F2592" s="22" t="s">
        <v>157</v>
      </c>
      <c r="G2592" s="22" t="s">
        <v>157</v>
      </c>
      <c r="H2592" s="22" t="s">
        <v>8729</v>
      </c>
      <c r="I2592" s="108" t="s">
        <v>8920</v>
      </c>
      <c r="J2592" s="22" t="s">
        <v>8921</v>
      </c>
      <c r="K2592" s="4">
        <f>IFERROR(__xludf.DUMMYFUNCTION("""COMPUTED_VALUE"""),11.0)</f>
        <v>11</v>
      </c>
      <c r="L2592" s="4" t="s">
        <v>8731</v>
      </c>
      <c r="M2592" s="4">
        <v>12.0</v>
      </c>
    </row>
    <row r="2593">
      <c r="A2593" s="85">
        <v>46210.0</v>
      </c>
      <c r="B2593" s="22" t="s">
        <v>450</v>
      </c>
      <c r="C2593" s="22" t="s">
        <v>8726</v>
      </c>
      <c r="D2593" s="82" t="s">
        <v>8813</v>
      </c>
      <c r="E2593" s="22" t="s">
        <v>8727</v>
      </c>
      <c r="F2593" s="22" t="s">
        <v>157</v>
      </c>
      <c r="G2593" s="22" t="s">
        <v>157</v>
      </c>
      <c r="H2593" s="22" t="s">
        <v>8729</v>
      </c>
      <c r="I2593" s="108" t="s">
        <v>8920</v>
      </c>
      <c r="J2593" s="22" t="s">
        <v>8921</v>
      </c>
      <c r="K2593" s="4">
        <f>IFERROR(__xludf.DUMMYFUNCTION("""COMPUTED_VALUE"""),13.0)</f>
        <v>13</v>
      </c>
      <c r="L2593" s="4" t="s">
        <v>8735</v>
      </c>
      <c r="M2593" s="4">
        <v>12.0</v>
      </c>
    </row>
    <row r="2594">
      <c r="A2594" s="85">
        <v>46211.0</v>
      </c>
      <c r="B2594" s="22" t="s">
        <v>450</v>
      </c>
      <c r="C2594" s="22" t="s">
        <v>8726</v>
      </c>
      <c r="D2594" s="82" t="s">
        <v>8813</v>
      </c>
      <c r="E2594" s="22" t="s">
        <v>8727</v>
      </c>
      <c r="F2594" s="22" t="s">
        <v>157</v>
      </c>
      <c r="G2594" s="22" t="s">
        <v>157</v>
      </c>
      <c r="H2594" s="22" t="s">
        <v>8729</v>
      </c>
      <c r="I2594" s="108" t="s">
        <v>8920</v>
      </c>
      <c r="J2594" s="22" t="s">
        <v>8921</v>
      </c>
      <c r="K2594" s="4">
        <f>IFERROR(__xludf.DUMMYFUNCTION("""COMPUTED_VALUE"""),13.0)</f>
        <v>13</v>
      </c>
      <c r="L2594" s="4" t="s">
        <v>8735</v>
      </c>
      <c r="M2594" s="4">
        <v>12.0</v>
      </c>
    </row>
    <row r="2595">
      <c r="A2595" s="85">
        <v>46212.0</v>
      </c>
      <c r="B2595" s="22" t="s">
        <v>450</v>
      </c>
      <c r="C2595" s="22" t="s">
        <v>8726</v>
      </c>
      <c r="D2595" s="82" t="s">
        <v>8813</v>
      </c>
      <c r="E2595" s="22" t="s">
        <v>8727</v>
      </c>
      <c r="F2595" s="22" t="s">
        <v>157</v>
      </c>
      <c r="G2595" s="22" t="s">
        <v>157</v>
      </c>
      <c r="H2595" s="22" t="s">
        <v>8729</v>
      </c>
      <c r="I2595" s="108" t="s">
        <v>8920</v>
      </c>
      <c r="J2595" s="22" t="s">
        <v>8921</v>
      </c>
      <c r="K2595" s="4">
        <f>IFERROR(__xludf.DUMMYFUNCTION("""COMPUTED_VALUE"""),12.0)</f>
        <v>12</v>
      </c>
      <c r="L2595" s="4" t="s">
        <v>8735</v>
      </c>
      <c r="M2595" s="4">
        <v>12.0</v>
      </c>
    </row>
    <row r="2596">
      <c r="A2596" s="85">
        <v>46213.0</v>
      </c>
      <c r="B2596" s="22" t="s">
        <v>450</v>
      </c>
      <c r="C2596" s="22" t="s">
        <v>8726</v>
      </c>
      <c r="D2596" s="82" t="s">
        <v>8813</v>
      </c>
      <c r="E2596" s="22" t="s">
        <v>8727</v>
      </c>
      <c r="F2596" s="22" t="s">
        <v>157</v>
      </c>
      <c r="G2596" s="22" t="s">
        <v>157</v>
      </c>
      <c r="H2596" s="22" t="s">
        <v>8729</v>
      </c>
      <c r="I2596" s="108" t="s">
        <v>8920</v>
      </c>
      <c r="J2596" s="22" t="s">
        <v>8921</v>
      </c>
      <c r="K2596" s="4">
        <f>IFERROR(__xludf.DUMMYFUNCTION("""COMPUTED_VALUE"""),11.0)</f>
        <v>11</v>
      </c>
      <c r="L2596" s="4" t="s">
        <v>8731</v>
      </c>
      <c r="M2596" s="4">
        <v>12.0</v>
      </c>
    </row>
    <row r="2597">
      <c r="A2597" s="85">
        <v>46214.0</v>
      </c>
      <c r="B2597" s="22" t="s">
        <v>450</v>
      </c>
      <c r="C2597" s="22" t="s">
        <v>8726</v>
      </c>
      <c r="D2597" s="82" t="s">
        <v>8813</v>
      </c>
      <c r="E2597" s="22" t="s">
        <v>8727</v>
      </c>
      <c r="F2597" s="22" t="s">
        <v>157</v>
      </c>
      <c r="G2597" s="22" t="s">
        <v>157</v>
      </c>
      <c r="H2597" s="22" t="s">
        <v>8729</v>
      </c>
      <c r="I2597" s="108" t="s">
        <v>8920</v>
      </c>
      <c r="J2597" s="22" t="s">
        <v>8921</v>
      </c>
      <c r="K2597" s="4">
        <f>IFERROR(__xludf.DUMMYFUNCTION("""COMPUTED_VALUE"""),11.0)</f>
        <v>11</v>
      </c>
      <c r="L2597" s="4" t="s">
        <v>8731</v>
      </c>
      <c r="M2597" s="4">
        <v>12.0</v>
      </c>
    </row>
    <row r="2598">
      <c r="A2598" s="85">
        <v>46215.0</v>
      </c>
      <c r="B2598" s="22" t="s">
        <v>450</v>
      </c>
      <c r="C2598" s="22" t="s">
        <v>8726</v>
      </c>
      <c r="D2598" s="82" t="s">
        <v>8813</v>
      </c>
      <c r="E2598" s="22" t="s">
        <v>8727</v>
      </c>
      <c r="F2598" s="22" t="s">
        <v>157</v>
      </c>
      <c r="G2598" s="22" t="s">
        <v>157</v>
      </c>
      <c r="H2598" s="22" t="s">
        <v>8729</v>
      </c>
      <c r="I2598" s="108" t="s">
        <v>8920</v>
      </c>
      <c r="J2598" s="22" t="s">
        <v>8921</v>
      </c>
      <c r="K2598" s="4">
        <f>IFERROR(__xludf.DUMMYFUNCTION("""COMPUTED_VALUE"""),11.0)</f>
        <v>11</v>
      </c>
      <c r="L2598" s="4" t="s">
        <v>8731</v>
      </c>
      <c r="M2598" s="4">
        <v>12.0</v>
      </c>
    </row>
    <row r="2599">
      <c r="A2599" s="85">
        <v>46216.0</v>
      </c>
      <c r="B2599" s="22" t="s">
        <v>450</v>
      </c>
      <c r="C2599" s="22" t="s">
        <v>8726</v>
      </c>
      <c r="D2599" s="82" t="s">
        <v>8813</v>
      </c>
      <c r="E2599" s="22" t="s">
        <v>8727</v>
      </c>
      <c r="F2599" s="22" t="s">
        <v>157</v>
      </c>
      <c r="G2599" s="22" t="s">
        <v>157</v>
      </c>
      <c r="H2599" s="22" t="s">
        <v>8729</v>
      </c>
      <c r="I2599" s="108" t="s">
        <v>8920</v>
      </c>
      <c r="J2599" s="22" t="s">
        <v>8921</v>
      </c>
      <c r="K2599" s="4">
        <f>IFERROR(__xludf.DUMMYFUNCTION("""COMPUTED_VALUE"""),12.0)</f>
        <v>12</v>
      </c>
      <c r="L2599" s="4" t="s">
        <v>8735</v>
      </c>
      <c r="M2599" s="4">
        <v>12.0</v>
      </c>
    </row>
    <row r="2600">
      <c r="A2600" s="85">
        <v>46217.0</v>
      </c>
      <c r="B2600" s="22" t="s">
        <v>450</v>
      </c>
      <c r="C2600" s="22" t="s">
        <v>8726</v>
      </c>
      <c r="D2600" s="82" t="s">
        <v>8813</v>
      </c>
      <c r="E2600" s="22" t="s">
        <v>8727</v>
      </c>
      <c r="F2600" s="22" t="s">
        <v>157</v>
      </c>
      <c r="G2600" s="22" t="s">
        <v>157</v>
      </c>
      <c r="H2600" s="22" t="s">
        <v>8729</v>
      </c>
      <c r="I2600" s="108" t="s">
        <v>8920</v>
      </c>
      <c r="J2600" s="22" t="s">
        <v>8921</v>
      </c>
      <c r="K2600" s="4">
        <f>IFERROR(__xludf.DUMMYFUNCTION("""COMPUTED_VALUE"""),12.0)</f>
        <v>12</v>
      </c>
      <c r="L2600" s="4" t="s">
        <v>8735</v>
      </c>
      <c r="M2600" s="4">
        <v>12.0</v>
      </c>
    </row>
    <row r="2601">
      <c r="A2601" s="85">
        <v>46218.0</v>
      </c>
      <c r="B2601" s="22" t="s">
        <v>450</v>
      </c>
      <c r="C2601" s="22" t="s">
        <v>8726</v>
      </c>
      <c r="D2601" s="82" t="s">
        <v>8813</v>
      </c>
      <c r="E2601" s="22" t="s">
        <v>8727</v>
      </c>
      <c r="F2601" s="22" t="s">
        <v>157</v>
      </c>
      <c r="G2601" s="22" t="s">
        <v>157</v>
      </c>
      <c r="H2601" s="22" t="s">
        <v>8729</v>
      </c>
      <c r="I2601" s="108" t="s">
        <v>8920</v>
      </c>
      <c r="J2601" s="22" t="s">
        <v>8921</v>
      </c>
      <c r="K2601" s="4">
        <f>IFERROR(__xludf.DUMMYFUNCTION("""COMPUTED_VALUE"""),12.0)</f>
        <v>12</v>
      </c>
      <c r="L2601" s="4" t="s">
        <v>8735</v>
      </c>
      <c r="M2601" s="4">
        <v>12.0</v>
      </c>
    </row>
    <row r="2602">
      <c r="A2602" s="85">
        <v>46219.0</v>
      </c>
      <c r="B2602" s="22" t="s">
        <v>450</v>
      </c>
      <c r="C2602" s="22" t="s">
        <v>8726</v>
      </c>
      <c r="D2602" s="82" t="s">
        <v>8813</v>
      </c>
      <c r="E2602" s="22" t="s">
        <v>8727</v>
      </c>
      <c r="F2602" s="22" t="s">
        <v>157</v>
      </c>
      <c r="G2602" s="22" t="s">
        <v>157</v>
      </c>
      <c r="H2602" s="22" t="s">
        <v>8729</v>
      </c>
      <c r="I2602" s="108" t="s">
        <v>8920</v>
      </c>
      <c r="J2602" s="22" t="s">
        <v>8921</v>
      </c>
      <c r="K2602" s="4">
        <f>IFERROR(__xludf.DUMMYFUNCTION("""COMPUTED_VALUE"""),12.0)</f>
        <v>12</v>
      </c>
      <c r="L2602" s="4" t="s">
        <v>8735</v>
      </c>
      <c r="M2602" s="4">
        <v>12.0</v>
      </c>
    </row>
    <row r="2603">
      <c r="A2603" s="85">
        <v>46220.0</v>
      </c>
      <c r="B2603" s="22" t="s">
        <v>450</v>
      </c>
      <c r="C2603" s="22" t="s">
        <v>8726</v>
      </c>
      <c r="D2603" s="82" t="s">
        <v>8813</v>
      </c>
      <c r="E2603" s="22" t="s">
        <v>8727</v>
      </c>
      <c r="F2603" s="22" t="s">
        <v>157</v>
      </c>
      <c r="G2603" s="22" t="s">
        <v>157</v>
      </c>
      <c r="H2603" s="22" t="s">
        <v>8729</v>
      </c>
      <c r="I2603" s="108" t="s">
        <v>8920</v>
      </c>
      <c r="J2603" s="22" t="s">
        <v>8921</v>
      </c>
      <c r="K2603" s="4">
        <f>IFERROR(__xludf.DUMMYFUNCTION("""COMPUTED_VALUE"""),12.0)</f>
        <v>12</v>
      </c>
      <c r="L2603" s="4" t="s">
        <v>8735</v>
      </c>
      <c r="M2603" s="4">
        <v>12.0</v>
      </c>
    </row>
    <row r="2604">
      <c r="A2604" s="85">
        <v>46221.0</v>
      </c>
      <c r="B2604" s="22" t="s">
        <v>450</v>
      </c>
      <c r="C2604" s="22" t="s">
        <v>8726</v>
      </c>
      <c r="D2604" s="82" t="s">
        <v>8813</v>
      </c>
      <c r="E2604" s="22" t="s">
        <v>8727</v>
      </c>
      <c r="F2604" s="22" t="s">
        <v>157</v>
      </c>
      <c r="G2604" s="22" t="s">
        <v>157</v>
      </c>
      <c r="H2604" s="22" t="s">
        <v>8729</v>
      </c>
      <c r="I2604" s="108" t="s">
        <v>8920</v>
      </c>
      <c r="J2604" s="22" t="s">
        <v>8921</v>
      </c>
      <c r="K2604" s="4">
        <f>IFERROR(__xludf.DUMMYFUNCTION("""COMPUTED_VALUE"""),12.0)</f>
        <v>12</v>
      </c>
      <c r="L2604" s="4" t="s">
        <v>8735</v>
      </c>
      <c r="M2604" s="4">
        <v>12.0</v>
      </c>
    </row>
    <row r="2605">
      <c r="A2605" s="85">
        <v>46222.0</v>
      </c>
      <c r="B2605" s="22" t="s">
        <v>450</v>
      </c>
      <c r="C2605" s="22" t="s">
        <v>8726</v>
      </c>
      <c r="D2605" s="82" t="s">
        <v>8813</v>
      </c>
      <c r="E2605" s="22" t="s">
        <v>8727</v>
      </c>
      <c r="F2605" s="22" t="s">
        <v>157</v>
      </c>
      <c r="G2605" s="22" t="s">
        <v>157</v>
      </c>
      <c r="H2605" s="22" t="s">
        <v>8729</v>
      </c>
      <c r="I2605" s="108" t="s">
        <v>8920</v>
      </c>
      <c r="J2605" s="22" t="s">
        <v>8921</v>
      </c>
      <c r="K2605" s="4">
        <f>IFERROR(__xludf.DUMMYFUNCTION("""COMPUTED_VALUE"""),12.0)</f>
        <v>12</v>
      </c>
      <c r="L2605" s="4" t="s">
        <v>8735</v>
      </c>
      <c r="M2605" s="4">
        <v>12.0</v>
      </c>
    </row>
    <row r="2606">
      <c r="A2606" s="85">
        <v>46223.0</v>
      </c>
      <c r="B2606" s="22" t="s">
        <v>450</v>
      </c>
      <c r="C2606" s="22" t="s">
        <v>8726</v>
      </c>
      <c r="D2606" s="82" t="s">
        <v>8813</v>
      </c>
      <c r="E2606" s="22" t="s">
        <v>8727</v>
      </c>
      <c r="F2606" s="22" t="s">
        <v>157</v>
      </c>
      <c r="G2606" s="22" t="s">
        <v>157</v>
      </c>
      <c r="H2606" s="22" t="s">
        <v>8729</v>
      </c>
      <c r="I2606" s="108" t="s">
        <v>8920</v>
      </c>
      <c r="J2606" s="22" t="s">
        <v>8921</v>
      </c>
      <c r="K2606" s="4">
        <f>IFERROR(__xludf.DUMMYFUNCTION("""COMPUTED_VALUE"""),12.0)</f>
        <v>12</v>
      </c>
      <c r="L2606" s="4" t="s">
        <v>8735</v>
      </c>
      <c r="M2606" s="4">
        <v>12.0</v>
      </c>
    </row>
    <row r="2607">
      <c r="A2607" s="85">
        <v>46224.0</v>
      </c>
      <c r="B2607" s="22" t="s">
        <v>450</v>
      </c>
      <c r="C2607" s="22" t="s">
        <v>8726</v>
      </c>
      <c r="D2607" s="82" t="s">
        <v>8813</v>
      </c>
      <c r="E2607" s="22" t="s">
        <v>8727</v>
      </c>
      <c r="F2607" s="22" t="s">
        <v>157</v>
      </c>
      <c r="G2607" s="22" t="s">
        <v>157</v>
      </c>
      <c r="H2607" s="22" t="s">
        <v>8729</v>
      </c>
      <c r="I2607" s="108" t="s">
        <v>8920</v>
      </c>
      <c r="J2607" s="22" t="s">
        <v>8921</v>
      </c>
      <c r="K2607" s="4">
        <f>IFERROR(__xludf.DUMMYFUNCTION("""COMPUTED_VALUE"""),12.0)</f>
        <v>12</v>
      </c>
      <c r="L2607" s="4" t="s">
        <v>8735</v>
      </c>
      <c r="M2607" s="4">
        <v>12.0</v>
      </c>
    </row>
    <row r="2608">
      <c r="A2608" s="85">
        <v>46225.0</v>
      </c>
      <c r="B2608" s="22" t="s">
        <v>450</v>
      </c>
      <c r="C2608" s="22" t="s">
        <v>8726</v>
      </c>
      <c r="D2608" s="82" t="s">
        <v>8813</v>
      </c>
      <c r="E2608" s="22" t="s">
        <v>8727</v>
      </c>
      <c r="F2608" s="22" t="s">
        <v>157</v>
      </c>
      <c r="G2608" s="22" t="s">
        <v>157</v>
      </c>
      <c r="H2608" s="22" t="s">
        <v>8729</v>
      </c>
      <c r="I2608" s="108" t="s">
        <v>8920</v>
      </c>
      <c r="J2608" s="22" t="s">
        <v>8921</v>
      </c>
      <c r="K2608" s="4">
        <f>IFERROR(__xludf.DUMMYFUNCTION("""COMPUTED_VALUE"""),12.0)</f>
        <v>12</v>
      </c>
      <c r="L2608" s="4" t="s">
        <v>8735</v>
      </c>
      <c r="M2608" s="4">
        <v>12.0</v>
      </c>
    </row>
    <row r="2609">
      <c r="A2609" s="85">
        <v>46226.0</v>
      </c>
      <c r="B2609" s="22" t="s">
        <v>450</v>
      </c>
      <c r="C2609" s="22" t="s">
        <v>8726</v>
      </c>
      <c r="D2609" s="82" t="s">
        <v>8813</v>
      </c>
      <c r="E2609" s="22" t="s">
        <v>8727</v>
      </c>
      <c r="F2609" s="22" t="s">
        <v>157</v>
      </c>
      <c r="G2609" s="22" t="s">
        <v>157</v>
      </c>
      <c r="H2609" s="22" t="s">
        <v>8729</v>
      </c>
      <c r="I2609" s="108" t="s">
        <v>8920</v>
      </c>
      <c r="J2609" s="22" t="s">
        <v>8921</v>
      </c>
      <c r="K2609" s="4">
        <f>IFERROR(__xludf.DUMMYFUNCTION("""COMPUTED_VALUE"""),13.0)</f>
        <v>13</v>
      </c>
      <c r="L2609" s="4" t="s">
        <v>8735</v>
      </c>
      <c r="M2609" s="4">
        <v>12.0</v>
      </c>
    </row>
    <row r="2610">
      <c r="A2610" s="85">
        <v>46227.0</v>
      </c>
      <c r="B2610" s="22" t="s">
        <v>450</v>
      </c>
      <c r="C2610" s="22" t="s">
        <v>8726</v>
      </c>
      <c r="D2610" s="82" t="s">
        <v>8813</v>
      </c>
      <c r="E2610" s="22" t="s">
        <v>8727</v>
      </c>
      <c r="F2610" s="22" t="s">
        <v>157</v>
      </c>
      <c r="G2610" s="22" t="s">
        <v>157</v>
      </c>
      <c r="H2610" s="22" t="s">
        <v>8729</v>
      </c>
      <c r="I2610" s="108" t="s">
        <v>8920</v>
      </c>
      <c r="J2610" s="22" t="s">
        <v>8921</v>
      </c>
      <c r="K2610" s="4">
        <f>IFERROR(__xludf.DUMMYFUNCTION("""COMPUTED_VALUE"""),11.0)</f>
        <v>11</v>
      </c>
      <c r="L2610" s="4" t="s">
        <v>8731</v>
      </c>
      <c r="M2610" s="4">
        <v>12.0</v>
      </c>
    </row>
    <row r="2611">
      <c r="A2611" s="85">
        <v>46228.0</v>
      </c>
      <c r="B2611" s="22" t="s">
        <v>450</v>
      </c>
      <c r="C2611" s="22" t="s">
        <v>8726</v>
      </c>
      <c r="D2611" s="82" t="s">
        <v>8813</v>
      </c>
      <c r="E2611" s="22" t="s">
        <v>8727</v>
      </c>
      <c r="F2611" s="22" t="s">
        <v>157</v>
      </c>
      <c r="G2611" s="22" t="s">
        <v>157</v>
      </c>
      <c r="H2611" s="22" t="s">
        <v>8729</v>
      </c>
      <c r="I2611" s="108" t="s">
        <v>8920</v>
      </c>
      <c r="J2611" s="22" t="s">
        <v>8921</v>
      </c>
      <c r="K2611" s="4">
        <f>IFERROR(__xludf.DUMMYFUNCTION("""COMPUTED_VALUE"""),11.0)</f>
        <v>11</v>
      </c>
      <c r="L2611" s="4" t="s">
        <v>8731</v>
      </c>
      <c r="M2611" s="4">
        <v>12.0</v>
      </c>
    </row>
    <row r="2612">
      <c r="A2612" s="85">
        <v>46229.0</v>
      </c>
      <c r="B2612" s="22" t="s">
        <v>450</v>
      </c>
      <c r="C2612" s="22" t="s">
        <v>8726</v>
      </c>
      <c r="D2612" s="82" t="s">
        <v>8813</v>
      </c>
      <c r="E2612" s="22" t="s">
        <v>8727</v>
      </c>
      <c r="F2612" s="22" t="s">
        <v>157</v>
      </c>
      <c r="G2612" s="22" t="s">
        <v>157</v>
      </c>
      <c r="H2612" s="22" t="s">
        <v>8729</v>
      </c>
      <c r="I2612" s="108" t="s">
        <v>8920</v>
      </c>
      <c r="J2612" s="22" t="s">
        <v>8921</v>
      </c>
      <c r="K2612" s="4">
        <f>IFERROR(__xludf.DUMMYFUNCTION("""COMPUTED_VALUE"""),11.0)</f>
        <v>11</v>
      </c>
      <c r="L2612" s="4" t="s">
        <v>8731</v>
      </c>
      <c r="M2612" s="4">
        <v>12.0</v>
      </c>
    </row>
    <row r="2613">
      <c r="A2613" s="85">
        <v>46230.0</v>
      </c>
      <c r="B2613" s="22" t="s">
        <v>450</v>
      </c>
      <c r="C2613" s="22" t="s">
        <v>8726</v>
      </c>
      <c r="D2613" s="82" t="s">
        <v>8813</v>
      </c>
      <c r="E2613" s="22" t="s">
        <v>8727</v>
      </c>
      <c r="F2613" s="22" t="s">
        <v>157</v>
      </c>
      <c r="G2613" s="22" t="s">
        <v>157</v>
      </c>
      <c r="H2613" s="22" t="s">
        <v>8729</v>
      </c>
      <c r="I2613" s="108" t="s">
        <v>8920</v>
      </c>
      <c r="J2613" s="22" t="s">
        <v>8921</v>
      </c>
      <c r="K2613" s="4">
        <f>IFERROR(__xludf.DUMMYFUNCTION("""COMPUTED_VALUE"""),11.0)</f>
        <v>11</v>
      </c>
      <c r="L2613" s="4" t="s">
        <v>8731</v>
      </c>
      <c r="M2613" s="4">
        <v>12.0</v>
      </c>
    </row>
    <row r="2614">
      <c r="A2614" s="85">
        <v>46231.0</v>
      </c>
      <c r="B2614" s="22" t="s">
        <v>450</v>
      </c>
      <c r="C2614" s="22" t="s">
        <v>8726</v>
      </c>
      <c r="D2614" s="82" t="s">
        <v>8813</v>
      </c>
      <c r="E2614" s="22" t="s">
        <v>8727</v>
      </c>
      <c r="F2614" s="22" t="s">
        <v>157</v>
      </c>
      <c r="G2614" s="22" t="s">
        <v>157</v>
      </c>
      <c r="H2614" s="22" t="s">
        <v>8729</v>
      </c>
      <c r="I2614" s="108" t="s">
        <v>8920</v>
      </c>
      <c r="J2614" s="22" t="s">
        <v>8921</v>
      </c>
      <c r="K2614" s="4">
        <f>IFERROR(__xludf.DUMMYFUNCTION("""COMPUTED_VALUE"""),11.0)</f>
        <v>11</v>
      </c>
      <c r="L2614" s="4" t="s">
        <v>8731</v>
      </c>
      <c r="M2614" s="4">
        <v>12.0</v>
      </c>
    </row>
    <row r="2615">
      <c r="A2615" s="85">
        <v>46232.0</v>
      </c>
      <c r="B2615" s="22" t="s">
        <v>450</v>
      </c>
      <c r="C2615" s="22" t="s">
        <v>8726</v>
      </c>
      <c r="D2615" s="82" t="s">
        <v>8813</v>
      </c>
      <c r="E2615" s="22" t="s">
        <v>8727</v>
      </c>
      <c r="F2615" s="22" t="s">
        <v>157</v>
      </c>
      <c r="G2615" s="22" t="s">
        <v>157</v>
      </c>
      <c r="H2615" s="22" t="s">
        <v>8729</v>
      </c>
      <c r="I2615" s="108" t="s">
        <v>8920</v>
      </c>
      <c r="J2615" s="22" t="s">
        <v>8921</v>
      </c>
      <c r="K2615" s="4">
        <f>IFERROR(__xludf.DUMMYFUNCTION("""COMPUTED_VALUE"""),12.0)</f>
        <v>12</v>
      </c>
      <c r="L2615" s="4" t="s">
        <v>8735</v>
      </c>
      <c r="M2615" s="4">
        <v>12.0</v>
      </c>
    </row>
    <row r="2616">
      <c r="A2616" s="85">
        <v>46233.0</v>
      </c>
      <c r="B2616" s="22" t="s">
        <v>450</v>
      </c>
      <c r="C2616" s="22" t="s">
        <v>8726</v>
      </c>
      <c r="D2616" s="82" t="s">
        <v>8813</v>
      </c>
      <c r="E2616" s="22" t="s">
        <v>8727</v>
      </c>
      <c r="F2616" s="22" t="s">
        <v>157</v>
      </c>
      <c r="G2616" s="22" t="s">
        <v>157</v>
      </c>
      <c r="H2616" s="22" t="s">
        <v>8729</v>
      </c>
      <c r="I2616" s="108" t="s">
        <v>8920</v>
      </c>
      <c r="J2616" s="22" t="s">
        <v>8921</v>
      </c>
      <c r="K2616" s="4">
        <f>IFERROR(__xludf.DUMMYFUNCTION("""COMPUTED_VALUE"""),11.0)</f>
        <v>11</v>
      </c>
      <c r="L2616" s="4" t="s">
        <v>8731</v>
      </c>
      <c r="M2616" s="4">
        <v>12.0</v>
      </c>
    </row>
    <row r="2617">
      <c r="A2617" s="85">
        <v>46234.0</v>
      </c>
      <c r="B2617" s="22" t="s">
        <v>450</v>
      </c>
      <c r="C2617" s="22" t="s">
        <v>8726</v>
      </c>
      <c r="D2617" s="82" t="s">
        <v>8813</v>
      </c>
      <c r="E2617" s="22" t="s">
        <v>8727</v>
      </c>
      <c r="F2617" s="22" t="s">
        <v>157</v>
      </c>
      <c r="G2617" s="22" t="s">
        <v>157</v>
      </c>
      <c r="H2617" s="22" t="s">
        <v>8729</v>
      </c>
      <c r="I2617" s="108" t="s">
        <v>8920</v>
      </c>
      <c r="J2617" s="22" t="s">
        <v>8921</v>
      </c>
      <c r="K2617" s="4">
        <f>IFERROR(__xludf.DUMMYFUNCTION("""COMPUTED_VALUE"""),11.0)</f>
        <v>11</v>
      </c>
      <c r="L2617" s="4" t="s">
        <v>8731</v>
      </c>
      <c r="M2617" s="4">
        <v>12.0</v>
      </c>
    </row>
    <row r="2618">
      <c r="A2618" s="85">
        <v>46235.0</v>
      </c>
      <c r="B2618" s="22" t="s">
        <v>450</v>
      </c>
      <c r="C2618" s="22" t="s">
        <v>8726</v>
      </c>
      <c r="D2618" s="82" t="s">
        <v>8813</v>
      </c>
      <c r="E2618" s="22" t="s">
        <v>8727</v>
      </c>
      <c r="F2618" s="22" t="s">
        <v>157</v>
      </c>
      <c r="G2618" s="22" t="s">
        <v>157</v>
      </c>
      <c r="H2618" s="22" t="s">
        <v>8729</v>
      </c>
      <c r="I2618" s="108" t="s">
        <v>8920</v>
      </c>
      <c r="J2618" s="22" t="s">
        <v>8921</v>
      </c>
      <c r="K2618" s="4">
        <f>IFERROR(__xludf.DUMMYFUNCTION("""COMPUTED_VALUE"""),11.0)</f>
        <v>11</v>
      </c>
      <c r="L2618" s="4" t="s">
        <v>8731</v>
      </c>
      <c r="M2618" s="4">
        <v>12.0</v>
      </c>
    </row>
    <row r="2619">
      <c r="A2619" s="85">
        <v>46236.0</v>
      </c>
      <c r="B2619" s="22" t="s">
        <v>450</v>
      </c>
      <c r="C2619" s="22" t="s">
        <v>8726</v>
      </c>
      <c r="D2619" s="82" t="s">
        <v>8813</v>
      </c>
      <c r="E2619" s="22" t="s">
        <v>8727</v>
      </c>
      <c r="F2619" s="22" t="s">
        <v>157</v>
      </c>
      <c r="G2619" s="22" t="s">
        <v>157</v>
      </c>
      <c r="H2619" s="22" t="s">
        <v>8729</v>
      </c>
      <c r="I2619" s="108" t="s">
        <v>8920</v>
      </c>
      <c r="J2619" s="22" t="s">
        <v>8921</v>
      </c>
      <c r="K2619" s="4">
        <f>IFERROR(__xludf.DUMMYFUNCTION("""COMPUTED_VALUE"""),11.0)</f>
        <v>11</v>
      </c>
      <c r="L2619" s="4" t="s">
        <v>8731</v>
      </c>
      <c r="M2619" s="4">
        <v>12.0</v>
      </c>
    </row>
    <row r="2620">
      <c r="A2620" s="85">
        <v>46237.0</v>
      </c>
      <c r="B2620" s="22" t="s">
        <v>450</v>
      </c>
      <c r="C2620" s="22" t="s">
        <v>8726</v>
      </c>
      <c r="D2620" s="82" t="s">
        <v>8813</v>
      </c>
      <c r="E2620" s="22" t="s">
        <v>8727</v>
      </c>
      <c r="F2620" s="22" t="s">
        <v>157</v>
      </c>
      <c r="G2620" s="22" t="s">
        <v>157</v>
      </c>
      <c r="H2620" s="22" t="s">
        <v>8729</v>
      </c>
      <c r="I2620" s="108" t="s">
        <v>8920</v>
      </c>
      <c r="J2620" s="22" t="s">
        <v>8921</v>
      </c>
      <c r="K2620" s="4">
        <f>IFERROR(__xludf.DUMMYFUNCTION("""COMPUTED_VALUE"""),11.0)</f>
        <v>11</v>
      </c>
      <c r="L2620" s="4" t="s">
        <v>8731</v>
      </c>
      <c r="M2620" s="4">
        <v>12.0</v>
      </c>
    </row>
    <row r="2621">
      <c r="A2621" s="85">
        <v>46238.0</v>
      </c>
      <c r="B2621" s="22" t="s">
        <v>450</v>
      </c>
      <c r="C2621" s="22" t="s">
        <v>8726</v>
      </c>
      <c r="D2621" s="82" t="s">
        <v>8813</v>
      </c>
      <c r="E2621" s="22" t="s">
        <v>8727</v>
      </c>
      <c r="F2621" s="22" t="s">
        <v>157</v>
      </c>
      <c r="G2621" s="22" t="s">
        <v>157</v>
      </c>
      <c r="H2621" s="22" t="s">
        <v>8729</v>
      </c>
      <c r="I2621" s="108" t="s">
        <v>8920</v>
      </c>
      <c r="J2621" s="22" t="s">
        <v>8921</v>
      </c>
      <c r="K2621" s="4">
        <f>IFERROR(__xludf.DUMMYFUNCTION("""COMPUTED_VALUE"""),11.0)</f>
        <v>11</v>
      </c>
      <c r="L2621" s="4" t="s">
        <v>8731</v>
      </c>
      <c r="M2621" s="4">
        <v>12.0</v>
      </c>
    </row>
    <row r="2622">
      <c r="A2622" s="85">
        <v>46239.0</v>
      </c>
      <c r="B2622" s="22" t="s">
        <v>450</v>
      </c>
      <c r="C2622" s="22" t="s">
        <v>8726</v>
      </c>
      <c r="D2622" s="82" t="s">
        <v>8813</v>
      </c>
      <c r="E2622" s="22" t="s">
        <v>8727</v>
      </c>
      <c r="F2622" s="22" t="s">
        <v>157</v>
      </c>
      <c r="G2622" s="22" t="s">
        <v>157</v>
      </c>
      <c r="H2622" s="22" t="s">
        <v>8729</v>
      </c>
      <c r="I2622" s="108" t="s">
        <v>8920</v>
      </c>
      <c r="J2622" s="22" t="s">
        <v>8921</v>
      </c>
      <c r="K2622" s="4">
        <f>IFERROR(__xludf.DUMMYFUNCTION("""COMPUTED_VALUE"""),11.0)</f>
        <v>11</v>
      </c>
      <c r="L2622" s="4" t="s">
        <v>8731</v>
      </c>
      <c r="M2622" s="4">
        <v>12.0</v>
      </c>
    </row>
    <row r="2623">
      <c r="A2623" s="85">
        <v>46240.0</v>
      </c>
      <c r="B2623" s="22" t="s">
        <v>450</v>
      </c>
      <c r="C2623" s="22" t="s">
        <v>8726</v>
      </c>
      <c r="D2623" s="82" t="s">
        <v>8813</v>
      </c>
      <c r="E2623" s="22" t="s">
        <v>8727</v>
      </c>
      <c r="F2623" s="22" t="s">
        <v>157</v>
      </c>
      <c r="G2623" s="22" t="s">
        <v>157</v>
      </c>
      <c r="H2623" s="22" t="s">
        <v>8729</v>
      </c>
      <c r="I2623" s="108" t="s">
        <v>8920</v>
      </c>
      <c r="J2623" s="22" t="s">
        <v>8921</v>
      </c>
      <c r="K2623" s="4">
        <f>IFERROR(__xludf.DUMMYFUNCTION("""COMPUTED_VALUE"""),12.0)</f>
        <v>12</v>
      </c>
      <c r="L2623" s="4" t="s">
        <v>8735</v>
      </c>
      <c r="M2623" s="4">
        <v>12.0</v>
      </c>
    </row>
    <row r="2624">
      <c r="A2624" s="85">
        <v>46241.0</v>
      </c>
      <c r="B2624" s="22" t="s">
        <v>450</v>
      </c>
      <c r="C2624" s="22" t="s">
        <v>8726</v>
      </c>
      <c r="D2624" s="82" t="s">
        <v>8813</v>
      </c>
      <c r="E2624" s="22" t="s">
        <v>8727</v>
      </c>
      <c r="F2624" s="22" t="s">
        <v>157</v>
      </c>
      <c r="G2624" s="22" t="s">
        <v>157</v>
      </c>
      <c r="H2624" s="22" t="s">
        <v>8729</v>
      </c>
      <c r="I2624" s="108" t="s">
        <v>8920</v>
      </c>
      <c r="J2624" s="22" t="s">
        <v>8921</v>
      </c>
      <c r="K2624" s="4">
        <f>IFERROR(__xludf.DUMMYFUNCTION("""COMPUTED_VALUE"""),11.0)</f>
        <v>11</v>
      </c>
      <c r="L2624" s="4" t="s">
        <v>8731</v>
      </c>
      <c r="M2624" s="4">
        <v>12.0</v>
      </c>
    </row>
    <row r="2625">
      <c r="A2625" s="85">
        <v>46242.0</v>
      </c>
      <c r="B2625" s="22" t="s">
        <v>450</v>
      </c>
      <c r="C2625" s="22" t="s">
        <v>8726</v>
      </c>
      <c r="D2625" s="82" t="s">
        <v>8813</v>
      </c>
      <c r="E2625" s="22" t="s">
        <v>8727</v>
      </c>
      <c r="F2625" s="22" t="s">
        <v>157</v>
      </c>
      <c r="G2625" s="22" t="s">
        <v>157</v>
      </c>
      <c r="H2625" s="22" t="s">
        <v>8729</v>
      </c>
      <c r="I2625" s="108" t="s">
        <v>8920</v>
      </c>
      <c r="J2625" s="22" t="s">
        <v>8921</v>
      </c>
      <c r="K2625" s="4">
        <f>IFERROR(__xludf.DUMMYFUNCTION("""COMPUTED_VALUE"""),12.0)</f>
        <v>12</v>
      </c>
      <c r="L2625" s="4" t="s">
        <v>8735</v>
      </c>
      <c r="M2625" s="4">
        <v>12.0</v>
      </c>
    </row>
    <row r="2626">
      <c r="A2626" s="85">
        <v>46243.0</v>
      </c>
      <c r="B2626" s="22" t="s">
        <v>450</v>
      </c>
      <c r="C2626" s="22" t="s">
        <v>8726</v>
      </c>
      <c r="D2626" s="82" t="s">
        <v>8813</v>
      </c>
      <c r="E2626" s="22" t="s">
        <v>8727</v>
      </c>
      <c r="F2626" s="22" t="s">
        <v>157</v>
      </c>
      <c r="G2626" s="22" t="s">
        <v>157</v>
      </c>
      <c r="H2626" s="22" t="s">
        <v>8729</v>
      </c>
      <c r="I2626" s="108" t="s">
        <v>8920</v>
      </c>
      <c r="J2626" s="22" t="s">
        <v>8921</v>
      </c>
      <c r="K2626" s="4">
        <f>IFERROR(__xludf.DUMMYFUNCTION("""COMPUTED_VALUE"""),13.0)</f>
        <v>13</v>
      </c>
      <c r="L2626" s="4" t="s">
        <v>8735</v>
      </c>
      <c r="M2626" s="4">
        <v>12.0</v>
      </c>
    </row>
    <row r="2627">
      <c r="A2627" s="85">
        <v>46244.0</v>
      </c>
      <c r="B2627" s="22" t="s">
        <v>450</v>
      </c>
      <c r="C2627" s="22" t="s">
        <v>8726</v>
      </c>
      <c r="D2627" s="82" t="s">
        <v>8813</v>
      </c>
      <c r="E2627" s="22" t="s">
        <v>8727</v>
      </c>
      <c r="F2627" s="22" t="s">
        <v>157</v>
      </c>
      <c r="G2627" s="22" t="s">
        <v>157</v>
      </c>
      <c r="H2627" s="22" t="s">
        <v>8729</v>
      </c>
      <c r="I2627" s="108" t="s">
        <v>8920</v>
      </c>
      <c r="J2627" s="22" t="s">
        <v>8921</v>
      </c>
      <c r="K2627" s="4">
        <f>IFERROR(__xludf.DUMMYFUNCTION("""COMPUTED_VALUE"""),11.0)</f>
        <v>11</v>
      </c>
      <c r="L2627" s="4" t="s">
        <v>8731</v>
      </c>
      <c r="M2627" s="4">
        <v>12.0</v>
      </c>
    </row>
    <row r="2628">
      <c r="A2628" s="85">
        <v>46245.0</v>
      </c>
      <c r="B2628" s="22" t="s">
        <v>450</v>
      </c>
      <c r="C2628" s="22" t="s">
        <v>8726</v>
      </c>
      <c r="D2628" s="82" t="s">
        <v>8813</v>
      </c>
      <c r="E2628" s="22" t="s">
        <v>8727</v>
      </c>
      <c r="F2628" s="22" t="s">
        <v>157</v>
      </c>
      <c r="G2628" s="22" t="s">
        <v>157</v>
      </c>
      <c r="H2628" s="22" t="s">
        <v>8729</v>
      </c>
      <c r="I2628" s="108" t="s">
        <v>8920</v>
      </c>
      <c r="J2628" s="22" t="s">
        <v>8921</v>
      </c>
      <c r="K2628" s="4">
        <f>IFERROR(__xludf.DUMMYFUNCTION("""COMPUTED_VALUE"""),12.0)</f>
        <v>12</v>
      </c>
      <c r="L2628" s="4" t="s">
        <v>8735</v>
      </c>
      <c r="M2628" s="4">
        <v>12.0</v>
      </c>
    </row>
    <row r="2629">
      <c r="A2629" s="85">
        <v>46246.0</v>
      </c>
      <c r="B2629" s="22" t="s">
        <v>450</v>
      </c>
      <c r="C2629" s="22" t="s">
        <v>8726</v>
      </c>
      <c r="D2629" s="82" t="s">
        <v>8813</v>
      </c>
      <c r="E2629" s="22" t="s">
        <v>8727</v>
      </c>
      <c r="F2629" s="22" t="s">
        <v>157</v>
      </c>
      <c r="G2629" s="22" t="s">
        <v>157</v>
      </c>
      <c r="H2629" s="22" t="s">
        <v>8729</v>
      </c>
      <c r="I2629" s="108" t="s">
        <v>8920</v>
      </c>
      <c r="J2629" s="22" t="s">
        <v>8921</v>
      </c>
      <c r="K2629" s="4">
        <f>IFERROR(__xludf.DUMMYFUNCTION("""COMPUTED_VALUE"""),11.0)</f>
        <v>11</v>
      </c>
      <c r="L2629" s="4" t="s">
        <v>8731</v>
      </c>
      <c r="M2629" s="4">
        <v>12.0</v>
      </c>
    </row>
    <row r="2630">
      <c r="A2630" s="85">
        <v>46247.0</v>
      </c>
      <c r="B2630" s="22" t="s">
        <v>450</v>
      </c>
      <c r="C2630" s="22" t="s">
        <v>8726</v>
      </c>
      <c r="D2630" s="82" t="s">
        <v>8813</v>
      </c>
      <c r="E2630" s="22" t="s">
        <v>8727</v>
      </c>
      <c r="F2630" s="22" t="s">
        <v>157</v>
      </c>
      <c r="G2630" s="22" t="s">
        <v>157</v>
      </c>
      <c r="H2630" s="22" t="s">
        <v>8729</v>
      </c>
      <c r="I2630" s="108" t="s">
        <v>8920</v>
      </c>
      <c r="J2630" s="22" t="s">
        <v>8921</v>
      </c>
      <c r="K2630" s="4">
        <f>IFERROR(__xludf.DUMMYFUNCTION("""COMPUTED_VALUE"""),11.0)</f>
        <v>11</v>
      </c>
      <c r="L2630" s="4" t="s">
        <v>8731</v>
      </c>
      <c r="M2630" s="4">
        <v>12.0</v>
      </c>
    </row>
    <row r="2631">
      <c r="A2631" s="85">
        <v>46248.0</v>
      </c>
      <c r="B2631" s="22" t="s">
        <v>450</v>
      </c>
      <c r="C2631" s="22" t="s">
        <v>8726</v>
      </c>
      <c r="D2631" s="82" t="s">
        <v>8813</v>
      </c>
      <c r="E2631" s="22" t="s">
        <v>8727</v>
      </c>
      <c r="F2631" s="22" t="s">
        <v>157</v>
      </c>
      <c r="G2631" s="22" t="s">
        <v>157</v>
      </c>
      <c r="H2631" s="22" t="s">
        <v>8729</v>
      </c>
      <c r="I2631" s="108" t="s">
        <v>8920</v>
      </c>
      <c r="J2631" s="22" t="s">
        <v>8921</v>
      </c>
      <c r="K2631" s="4">
        <f>IFERROR(__xludf.DUMMYFUNCTION("""COMPUTED_VALUE"""),12.0)</f>
        <v>12</v>
      </c>
      <c r="L2631" s="4" t="s">
        <v>8735</v>
      </c>
      <c r="M2631" s="4">
        <v>12.0</v>
      </c>
    </row>
    <row r="2632">
      <c r="A2632" s="85">
        <v>46249.0</v>
      </c>
      <c r="B2632" s="22" t="s">
        <v>450</v>
      </c>
      <c r="C2632" s="22" t="s">
        <v>8726</v>
      </c>
      <c r="D2632" s="82" t="s">
        <v>8813</v>
      </c>
      <c r="E2632" s="22" t="s">
        <v>8727</v>
      </c>
      <c r="F2632" s="22" t="s">
        <v>157</v>
      </c>
      <c r="G2632" s="22" t="s">
        <v>157</v>
      </c>
      <c r="H2632" s="22" t="s">
        <v>8729</v>
      </c>
      <c r="I2632" s="108" t="s">
        <v>8920</v>
      </c>
      <c r="J2632" s="22" t="s">
        <v>8921</v>
      </c>
      <c r="K2632" s="4">
        <f>IFERROR(__xludf.DUMMYFUNCTION("""COMPUTED_VALUE"""),11.0)</f>
        <v>11</v>
      </c>
      <c r="L2632" s="4" t="s">
        <v>8731</v>
      </c>
      <c r="M2632" s="4">
        <v>12.0</v>
      </c>
    </row>
    <row r="2633">
      <c r="A2633" s="85">
        <v>46250.0</v>
      </c>
      <c r="B2633" s="22" t="s">
        <v>450</v>
      </c>
      <c r="C2633" s="22" t="s">
        <v>8726</v>
      </c>
      <c r="D2633" s="82" t="s">
        <v>8813</v>
      </c>
      <c r="E2633" s="22" t="s">
        <v>8727</v>
      </c>
      <c r="F2633" s="22" t="s">
        <v>157</v>
      </c>
      <c r="G2633" s="22" t="s">
        <v>157</v>
      </c>
      <c r="H2633" s="22" t="s">
        <v>8729</v>
      </c>
      <c r="I2633" s="108" t="s">
        <v>8920</v>
      </c>
      <c r="J2633" s="22" t="s">
        <v>8921</v>
      </c>
      <c r="K2633" s="4">
        <f>IFERROR(__xludf.DUMMYFUNCTION("""COMPUTED_VALUE"""),11.0)</f>
        <v>11</v>
      </c>
      <c r="L2633" s="4" t="s">
        <v>8731</v>
      </c>
      <c r="M2633" s="4">
        <v>12.0</v>
      </c>
    </row>
    <row r="2634">
      <c r="A2634" s="85">
        <v>46251.0</v>
      </c>
      <c r="B2634" s="22" t="s">
        <v>450</v>
      </c>
      <c r="C2634" s="22" t="s">
        <v>8726</v>
      </c>
      <c r="D2634" s="82" t="s">
        <v>8813</v>
      </c>
      <c r="E2634" s="22" t="s">
        <v>8727</v>
      </c>
      <c r="F2634" s="22" t="s">
        <v>157</v>
      </c>
      <c r="G2634" s="22" t="s">
        <v>157</v>
      </c>
      <c r="H2634" s="22" t="s">
        <v>8729</v>
      </c>
      <c r="I2634" s="108" t="s">
        <v>8920</v>
      </c>
      <c r="J2634" s="22" t="s">
        <v>8921</v>
      </c>
      <c r="K2634" s="4">
        <f>IFERROR(__xludf.DUMMYFUNCTION("""COMPUTED_VALUE"""),11.0)</f>
        <v>11</v>
      </c>
      <c r="L2634" s="4" t="s">
        <v>8731</v>
      </c>
      <c r="M2634" s="4">
        <v>12.0</v>
      </c>
    </row>
    <row r="2635">
      <c r="A2635" s="85">
        <v>46252.0</v>
      </c>
      <c r="B2635" s="22" t="s">
        <v>450</v>
      </c>
      <c r="C2635" s="22" t="s">
        <v>8726</v>
      </c>
      <c r="D2635" s="82" t="s">
        <v>8813</v>
      </c>
      <c r="E2635" s="22" t="s">
        <v>8727</v>
      </c>
      <c r="F2635" s="22" t="s">
        <v>157</v>
      </c>
      <c r="G2635" s="22" t="s">
        <v>157</v>
      </c>
      <c r="H2635" s="22" t="s">
        <v>8729</v>
      </c>
      <c r="I2635" s="108" t="s">
        <v>8920</v>
      </c>
      <c r="J2635" s="22" t="s">
        <v>8921</v>
      </c>
      <c r="K2635" s="4">
        <f>IFERROR(__xludf.DUMMYFUNCTION("""COMPUTED_VALUE"""),12.0)</f>
        <v>12</v>
      </c>
      <c r="L2635" s="4" t="s">
        <v>8735</v>
      </c>
      <c r="M2635" s="4">
        <v>12.0</v>
      </c>
    </row>
    <row r="2636">
      <c r="A2636" s="85">
        <v>46253.0</v>
      </c>
      <c r="B2636" s="22" t="s">
        <v>450</v>
      </c>
      <c r="C2636" s="22" t="s">
        <v>8726</v>
      </c>
      <c r="D2636" s="82" t="s">
        <v>8813</v>
      </c>
      <c r="E2636" s="22" t="s">
        <v>8727</v>
      </c>
      <c r="F2636" s="22" t="s">
        <v>157</v>
      </c>
      <c r="G2636" s="22" t="s">
        <v>157</v>
      </c>
      <c r="H2636" s="22" t="s">
        <v>8729</v>
      </c>
      <c r="I2636" s="108" t="s">
        <v>8920</v>
      </c>
      <c r="J2636" s="22" t="s">
        <v>8921</v>
      </c>
      <c r="K2636" s="4">
        <f>IFERROR(__xludf.DUMMYFUNCTION("""COMPUTED_VALUE"""),13.0)</f>
        <v>13</v>
      </c>
      <c r="L2636" s="4" t="s">
        <v>8735</v>
      </c>
      <c r="M2636" s="4">
        <v>12.0</v>
      </c>
    </row>
    <row r="2637">
      <c r="A2637" s="85">
        <v>46254.0</v>
      </c>
      <c r="B2637" s="22" t="s">
        <v>450</v>
      </c>
      <c r="C2637" s="22" t="s">
        <v>8726</v>
      </c>
      <c r="D2637" s="82" t="s">
        <v>8813</v>
      </c>
      <c r="E2637" s="22" t="s">
        <v>8727</v>
      </c>
      <c r="F2637" s="22" t="s">
        <v>157</v>
      </c>
      <c r="G2637" s="22" t="s">
        <v>157</v>
      </c>
      <c r="H2637" s="22" t="s">
        <v>8729</v>
      </c>
      <c r="I2637" s="108" t="s">
        <v>8920</v>
      </c>
      <c r="J2637" s="22" t="s">
        <v>8921</v>
      </c>
      <c r="K2637" s="4">
        <f>IFERROR(__xludf.DUMMYFUNCTION("""COMPUTED_VALUE"""),11.0)</f>
        <v>11</v>
      </c>
      <c r="L2637" s="4" t="s">
        <v>8731</v>
      </c>
      <c r="M2637" s="4">
        <v>12.0</v>
      </c>
    </row>
    <row r="2638">
      <c r="A2638" s="85">
        <v>46255.0</v>
      </c>
      <c r="B2638" s="22" t="s">
        <v>450</v>
      </c>
      <c r="C2638" s="22" t="s">
        <v>8726</v>
      </c>
      <c r="D2638" s="82" t="s">
        <v>8813</v>
      </c>
      <c r="E2638" s="22" t="s">
        <v>8727</v>
      </c>
      <c r="F2638" s="22" t="s">
        <v>157</v>
      </c>
      <c r="G2638" s="22" t="s">
        <v>157</v>
      </c>
      <c r="H2638" s="22" t="s">
        <v>8729</v>
      </c>
      <c r="I2638" s="108" t="s">
        <v>8920</v>
      </c>
      <c r="J2638" s="22" t="s">
        <v>8921</v>
      </c>
      <c r="K2638" s="4">
        <f>IFERROR(__xludf.DUMMYFUNCTION("""COMPUTED_VALUE"""),11.0)</f>
        <v>11</v>
      </c>
      <c r="L2638" s="4" t="s">
        <v>8731</v>
      </c>
      <c r="M2638" s="4">
        <v>12.0</v>
      </c>
    </row>
    <row r="2639">
      <c r="A2639" s="85">
        <v>46256.0</v>
      </c>
      <c r="B2639" s="22" t="s">
        <v>450</v>
      </c>
      <c r="C2639" s="22" t="s">
        <v>8726</v>
      </c>
      <c r="D2639" s="82" t="s">
        <v>8813</v>
      </c>
      <c r="E2639" s="22" t="s">
        <v>8727</v>
      </c>
      <c r="F2639" s="22" t="s">
        <v>157</v>
      </c>
      <c r="G2639" s="22" t="s">
        <v>157</v>
      </c>
      <c r="H2639" s="22" t="s">
        <v>8729</v>
      </c>
      <c r="I2639" s="108" t="s">
        <v>8920</v>
      </c>
      <c r="J2639" s="22" t="s">
        <v>8921</v>
      </c>
      <c r="K2639" s="4">
        <f>IFERROR(__xludf.DUMMYFUNCTION("""COMPUTED_VALUE"""),11.0)</f>
        <v>11</v>
      </c>
      <c r="L2639" s="4" t="s">
        <v>8731</v>
      </c>
      <c r="M2639" s="4">
        <v>12.0</v>
      </c>
    </row>
    <row r="2640">
      <c r="A2640" s="85">
        <v>46257.0</v>
      </c>
      <c r="B2640" s="22" t="s">
        <v>450</v>
      </c>
      <c r="C2640" s="22" t="s">
        <v>8726</v>
      </c>
      <c r="D2640" s="82" t="s">
        <v>8813</v>
      </c>
      <c r="E2640" s="22" t="s">
        <v>8727</v>
      </c>
      <c r="F2640" s="22" t="s">
        <v>157</v>
      </c>
      <c r="G2640" s="22" t="s">
        <v>157</v>
      </c>
      <c r="H2640" s="22" t="s">
        <v>8729</v>
      </c>
      <c r="I2640" s="108" t="s">
        <v>8920</v>
      </c>
      <c r="J2640" s="22" t="s">
        <v>8921</v>
      </c>
      <c r="K2640" s="4">
        <f>IFERROR(__xludf.DUMMYFUNCTION("""COMPUTED_VALUE"""),11.0)</f>
        <v>11</v>
      </c>
      <c r="L2640" s="4" t="s">
        <v>8731</v>
      </c>
      <c r="M2640" s="4">
        <v>12.0</v>
      </c>
    </row>
    <row r="2641">
      <c r="A2641" s="85">
        <v>46258.0</v>
      </c>
      <c r="B2641" s="22" t="s">
        <v>450</v>
      </c>
      <c r="C2641" s="22" t="s">
        <v>8726</v>
      </c>
      <c r="D2641" s="82" t="s">
        <v>8813</v>
      </c>
      <c r="E2641" s="22" t="s">
        <v>8727</v>
      </c>
      <c r="F2641" s="22" t="s">
        <v>157</v>
      </c>
      <c r="G2641" s="22" t="s">
        <v>157</v>
      </c>
      <c r="H2641" s="22" t="s">
        <v>8729</v>
      </c>
      <c r="I2641" s="108" t="s">
        <v>8920</v>
      </c>
      <c r="J2641" s="22" t="s">
        <v>8921</v>
      </c>
      <c r="K2641" s="4">
        <f>IFERROR(__xludf.DUMMYFUNCTION("""COMPUTED_VALUE"""),11.0)</f>
        <v>11</v>
      </c>
      <c r="L2641" s="4" t="s">
        <v>8731</v>
      </c>
      <c r="M2641" s="4">
        <v>12.0</v>
      </c>
    </row>
    <row r="2642">
      <c r="A2642" s="85">
        <v>46259.0</v>
      </c>
      <c r="B2642" s="22" t="s">
        <v>450</v>
      </c>
      <c r="C2642" s="22" t="s">
        <v>8726</v>
      </c>
      <c r="D2642" s="82" t="s">
        <v>8813</v>
      </c>
      <c r="E2642" s="22" t="s">
        <v>8727</v>
      </c>
      <c r="F2642" s="22" t="s">
        <v>157</v>
      </c>
      <c r="G2642" s="22" t="s">
        <v>157</v>
      </c>
      <c r="H2642" s="22" t="s">
        <v>8729</v>
      </c>
      <c r="I2642" s="108" t="s">
        <v>8920</v>
      </c>
      <c r="J2642" s="22" t="s">
        <v>8921</v>
      </c>
      <c r="K2642" s="4">
        <f>IFERROR(__xludf.DUMMYFUNCTION("""COMPUTED_VALUE"""),11.0)</f>
        <v>11</v>
      </c>
      <c r="L2642" s="4" t="s">
        <v>8731</v>
      </c>
      <c r="M2642" s="4">
        <v>12.0</v>
      </c>
    </row>
    <row r="2643">
      <c r="A2643" s="85">
        <v>46260.0</v>
      </c>
      <c r="B2643" s="22" t="s">
        <v>450</v>
      </c>
      <c r="C2643" s="22" t="s">
        <v>8726</v>
      </c>
      <c r="D2643" s="82" t="s">
        <v>8813</v>
      </c>
      <c r="E2643" s="22" t="s">
        <v>8727</v>
      </c>
      <c r="F2643" s="22" t="s">
        <v>157</v>
      </c>
      <c r="G2643" s="22" t="s">
        <v>157</v>
      </c>
      <c r="H2643" s="22" t="s">
        <v>8729</v>
      </c>
      <c r="I2643" s="108" t="s">
        <v>8920</v>
      </c>
      <c r="J2643" s="22" t="s">
        <v>8921</v>
      </c>
      <c r="K2643" s="4">
        <f>IFERROR(__xludf.DUMMYFUNCTION("""COMPUTED_VALUE"""),11.0)</f>
        <v>11</v>
      </c>
      <c r="L2643" s="4" t="s">
        <v>8731</v>
      </c>
      <c r="M2643" s="4">
        <v>12.0</v>
      </c>
    </row>
    <row r="2644">
      <c r="A2644" s="85">
        <v>46261.0</v>
      </c>
      <c r="B2644" s="22" t="s">
        <v>450</v>
      </c>
      <c r="C2644" s="22" t="s">
        <v>8726</v>
      </c>
      <c r="D2644" s="82" t="s">
        <v>8813</v>
      </c>
      <c r="E2644" s="22" t="s">
        <v>8727</v>
      </c>
      <c r="F2644" s="22" t="s">
        <v>157</v>
      </c>
      <c r="G2644" s="22" t="s">
        <v>157</v>
      </c>
      <c r="H2644" s="22" t="s">
        <v>8729</v>
      </c>
      <c r="I2644" s="108" t="s">
        <v>8920</v>
      </c>
      <c r="J2644" s="22" t="s">
        <v>8921</v>
      </c>
      <c r="K2644" s="4">
        <f>IFERROR(__xludf.DUMMYFUNCTION("""COMPUTED_VALUE"""),11.0)</f>
        <v>11</v>
      </c>
      <c r="L2644" s="4" t="s">
        <v>8731</v>
      </c>
      <c r="M2644" s="4">
        <v>12.0</v>
      </c>
    </row>
    <row r="2645">
      <c r="A2645" s="85">
        <v>46262.0</v>
      </c>
      <c r="B2645" s="22" t="s">
        <v>450</v>
      </c>
      <c r="C2645" s="22" t="s">
        <v>8726</v>
      </c>
      <c r="D2645" s="82" t="s">
        <v>8813</v>
      </c>
      <c r="E2645" s="22" t="s">
        <v>8727</v>
      </c>
      <c r="F2645" s="22" t="s">
        <v>157</v>
      </c>
      <c r="G2645" s="22" t="s">
        <v>157</v>
      </c>
      <c r="H2645" s="22" t="s">
        <v>8729</v>
      </c>
      <c r="I2645" s="108" t="s">
        <v>8920</v>
      </c>
      <c r="J2645" s="22" t="s">
        <v>8921</v>
      </c>
      <c r="K2645" s="4">
        <f>IFERROR(__xludf.DUMMYFUNCTION("""COMPUTED_VALUE"""),11.0)</f>
        <v>11</v>
      </c>
      <c r="L2645" s="4" t="s">
        <v>8731</v>
      </c>
      <c r="M2645" s="4">
        <v>12.0</v>
      </c>
    </row>
    <row r="2646">
      <c r="A2646" s="85">
        <v>46263.0</v>
      </c>
      <c r="B2646" s="22" t="s">
        <v>450</v>
      </c>
      <c r="C2646" s="22" t="s">
        <v>8726</v>
      </c>
      <c r="D2646" s="82" t="s">
        <v>8813</v>
      </c>
      <c r="E2646" s="22" t="s">
        <v>8727</v>
      </c>
      <c r="F2646" s="22" t="s">
        <v>157</v>
      </c>
      <c r="G2646" s="22" t="s">
        <v>157</v>
      </c>
      <c r="H2646" s="22" t="s">
        <v>8729</v>
      </c>
      <c r="I2646" s="108" t="s">
        <v>8920</v>
      </c>
      <c r="J2646" s="22" t="s">
        <v>8921</v>
      </c>
      <c r="K2646" s="4">
        <f>IFERROR(__xludf.DUMMYFUNCTION("""COMPUTED_VALUE"""),12.0)</f>
        <v>12</v>
      </c>
      <c r="L2646" s="4" t="s">
        <v>8735</v>
      </c>
      <c r="M2646" s="4">
        <v>12.0</v>
      </c>
    </row>
    <row r="2647">
      <c r="A2647" s="85">
        <v>46264.0</v>
      </c>
      <c r="B2647" s="22" t="s">
        <v>450</v>
      </c>
      <c r="C2647" s="22" t="s">
        <v>8726</v>
      </c>
      <c r="D2647" s="82" t="s">
        <v>8813</v>
      </c>
      <c r="E2647" s="22" t="s">
        <v>8727</v>
      </c>
      <c r="F2647" s="22" t="s">
        <v>157</v>
      </c>
      <c r="G2647" s="22" t="s">
        <v>157</v>
      </c>
      <c r="H2647" s="22" t="s">
        <v>8729</v>
      </c>
      <c r="I2647" s="108" t="s">
        <v>8920</v>
      </c>
      <c r="J2647" s="22" t="s">
        <v>8921</v>
      </c>
      <c r="K2647" s="4">
        <f>IFERROR(__xludf.DUMMYFUNCTION("""COMPUTED_VALUE"""),12.0)</f>
        <v>12</v>
      </c>
      <c r="L2647" s="4" t="s">
        <v>8735</v>
      </c>
      <c r="M2647" s="4">
        <v>12.0</v>
      </c>
    </row>
    <row r="2648">
      <c r="A2648" s="85">
        <v>46265.0</v>
      </c>
      <c r="B2648" s="22" t="s">
        <v>450</v>
      </c>
      <c r="C2648" s="22" t="s">
        <v>8726</v>
      </c>
      <c r="D2648" s="82" t="s">
        <v>8813</v>
      </c>
      <c r="E2648" s="22" t="s">
        <v>8727</v>
      </c>
      <c r="F2648" s="22" t="s">
        <v>157</v>
      </c>
      <c r="G2648" s="22" t="s">
        <v>157</v>
      </c>
      <c r="H2648" s="22" t="s">
        <v>8729</v>
      </c>
      <c r="I2648" s="108" t="s">
        <v>8920</v>
      </c>
      <c r="J2648" s="22" t="s">
        <v>8921</v>
      </c>
      <c r="K2648" s="4">
        <f>IFERROR(__xludf.DUMMYFUNCTION("""COMPUTED_VALUE"""),11.0)</f>
        <v>11</v>
      </c>
      <c r="L2648" s="4" t="s">
        <v>8731</v>
      </c>
      <c r="M2648" s="4">
        <v>12.0</v>
      </c>
    </row>
    <row r="2649">
      <c r="A2649" s="85">
        <v>46266.0</v>
      </c>
      <c r="B2649" s="22" t="s">
        <v>450</v>
      </c>
      <c r="C2649" s="22" t="s">
        <v>8726</v>
      </c>
      <c r="D2649" s="82" t="s">
        <v>8813</v>
      </c>
      <c r="E2649" s="22" t="s">
        <v>8727</v>
      </c>
      <c r="F2649" s="22" t="s">
        <v>157</v>
      </c>
      <c r="G2649" s="22" t="s">
        <v>157</v>
      </c>
      <c r="H2649" s="22" t="s">
        <v>8729</v>
      </c>
      <c r="I2649" s="108" t="s">
        <v>8920</v>
      </c>
      <c r="J2649" s="22" t="s">
        <v>8921</v>
      </c>
      <c r="K2649" s="4">
        <f>IFERROR(__xludf.DUMMYFUNCTION("""COMPUTED_VALUE"""),11.0)</f>
        <v>11</v>
      </c>
      <c r="L2649" s="4" t="s">
        <v>8731</v>
      </c>
      <c r="M2649" s="4">
        <v>12.0</v>
      </c>
    </row>
    <row r="2650">
      <c r="A2650" s="85">
        <v>46267.0</v>
      </c>
      <c r="B2650" s="22" t="s">
        <v>450</v>
      </c>
      <c r="C2650" s="22" t="s">
        <v>8726</v>
      </c>
      <c r="D2650" s="82" t="s">
        <v>8813</v>
      </c>
      <c r="E2650" s="22" t="s">
        <v>8727</v>
      </c>
      <c r="F2650" s="22" t="s">
        <v>157</v>
      </c>
      <c r="G2650" s="22" t="s">
        <v>157</v>
      </c>
      <c r="H2650" s="22" t="s">
        <v>8729</v>
      </c>
      <c r="I2650" s="108" t="s">
        <v>8920</v>
      </c>
      <c r="J2650" s="22" t="s">
        <v>8921</v>
      </c>
      <c r="K2650" s="4">
        <f>IFERROR(__xludf.DUMMYFUNCTION("""COMPUTED_VALUE"""),11.0)</f>
        <v>11</v>
      </c>
      <c r="L2650" s="4" t="s">
        <v>8731</v>
      </c>
      <c r="M2650" s="4">
        <v>12.0</v>
      </c>
    </row>
    <row r="2651">
      <c r="A2651" s="85">
        <v>46268.0</v>
      </c>
      <c r="B2651" s="22" t="s">
        <v>450</v>
      </c>
      <c r="C2651" s="22" t="s">
        <v>8726</v>
      </c>
      <c r="D2651" s="82" t="s">
        <v>8813</v>
      </c>
      <c r="E2651" s="22" t="s">
        <v>8727</v>
      </c>
      <c r="F2651" s="22" t="s">
        <v>157</v>
      </c>
      <c r="G2651" s="22" t="s">
        <v>157</v>
      </c>
      <c r="H2651" s="22" t="s">
        <v>8729</v>
      </c>
      <c r="I2651" s="108" t="s">
        <v>8920</v>
      </c>
      <c r="J2651" s="22" t="s">
        <v>8921</v>
      </c>
      <c r="K2651" s="4">
        <f>IFERROR(__xludf.DUMMYFUNCTION("""COMPUTED_VALUE"""),11.0)</f>
        <v>11</v>
      </c>
      <c r="L2651" s="4" t="s">
        <v>8731</v>
      </c>
      <c r="M2651" s="4">
        <v>12.0</v>
      </c>
    </row>
    <row r="2652">
      <c r="A2652" s="85">
        <v>46269.0</v>
      </c>
      <c r="B2652" s="22" t="s">
        <v>450</v>
      </c>
      <c r="C2652" s="22" t="s">
        <v>8726</v>
      </c>
      <c r="D2652" s="82" t="s">
        <v>8813</v>
      </c>
      <c r="E2652" s="22" t="s">
        <v>8727</v>
      </c>
      <c r="F2652" s="22" t="s">
        <v>157</v>
      </c>
      <c r="G2652" s="22" t="s">
        <v>157</v>
      </c>
      <c r="H2652" s="22" t="s">
        <v>8729</v>
      </c>
      <c r="I2652" s="108" t="s">
        <v>8920</v>
      </c>
      <c r="J2652" s="22" t="s">
        <v>8921</v>
      </c>
      <c r="K2652" s="4">
        <f>IFERROR(__xludf.DUMMYFUNCTION("""COMPUTED_VALUE"""),11.0)</f>
        <v>11</v>
      </c>
      <c r="L2652" s="4" t="s">
        <v>8731</v>
      </c>
      <c r="M2652" s="4">
        <v>12.0</v>
      </c>
    </row>
    <row r="2653">
      <c r="A2653" s="85">
        <v>46270.0</v>
      </c>
      <c r="B2653" s="22" t="s">
        <v>450</v>
      </c>
      <c r="C2653" s="22" t="s">
        <v>8726</v>
      </c>
      <c r="D2653" s="82" t="s">
        <v>8813</v>
      </c>
      <c r="E2653" s="22" t="s">
        <v>8727</v>
      </c>
      <c r="F2653" s="22" t="s">
        <v>157</v>
      </c>
      <c r="G2653" s="22" t="s">
        <v>157</v>
      </c>
      <c r="H2653" s="22" t="s">
        <v>8729</v>
      </c>
      <c r="I2653" s="108" t="s">
        <v>8920</v>
      </c>
      <c r="J2653" s="22" t="s">
        <v>8921</v>
      </c>
      <c r="K2653" s="4">
        <f>IFERROR(__xludf.DUMMYFUNCTION("""COMPUTED_VALUE"""),13.0)</f>
        <v>13</v>
      </c>
      <c r="L2653" s="4" t="s">
        <v>8735</v>
      </c>
      <c r="M2653" s="4">
        <v>12.0</v>
      </c>
    </row>
    <row r="2654">
      <c r="A2654" s="85">
        <v>46271.0</v>
      </c>
      <c r="B2654" s="22" t="s">
        <v>450</v>
      </c>
      <c r="C2654" s="22" t="s">
        <v>8726</v>
      </c>
      <c r="D2654" s="82" t="s">
        <v>8813</v>
      </c>
      <c r="E2654" s="22" t="s">
        <v>8727</v>
      </c>
      <c r="F2654" s="22" t="s">
        <v>157</v>
      </c>
      <c r="G2654" s="22" t="s">
        <v>157</v>
      </c>
      <c r="H2654" s="22" t="s">
        <v>8729</v>
      </c>
      <c r="I2654" s="108" t="s">
        <v>8920</v>
      </c>
      <c r="J2654" s="22" t="s">
        <v>8921</v>
      </c>
      <c r="K2654" s="4">
        <f>IFERROR(__xludf.DUMMYFUNCTION("""COMPUTED_VALUE"""),12.0)</f>
        <v>12</v>
      </c>
      <c r="L2654" s="4" t="s">
        <v>8735</v>
      </c>
      <c r="M2654" s="4">
        <v>12.0</v>
      </c>
    </row>
    <row r="2655">
      <c r="A2655" s="85">
        <v>46272.0</v>
      </c>
      <c r="B2655" s="22" t="s">
        <v>450</v>
      </c>
      <c r="C2655" s="22" t="s">
        <v>8726</v>
      </c>
      <c r="D2655" s="82" t="s">
        <v>8813</v>
      </c>
      <c r="E2655" s="22" t="s">
        <v>8727</v>
      </c>
      <c r="F2655" s="22" t="s">
        <v>157</v>
      </c>
      <c r="G2655" s="22" t="s">
        <v>157</v>
      </c>
      <c r="H2655" s="22" t="s">
        <v>8729</v>
      </c>
      <c r="I2655" s="108" t="s">
        <v>8920</v>
      </c>
      <c r="J2655" s="22" t="s">
        <v>8921</v>
      </c>
      <c r="K2655" s="4">
        <f>IFERROR(__xludf.DUMMYFUNCTION("""COMPUTED_VALUE"""),11.0)</f>
        <v>11</v>
      </c>
      <c r="L2655" s="4" t="s">
        <v>8731</v>
      </c>
      <c r="M2655" s="4">
        <v>12.0</v>
      </c>
    </row>
    <row r="2656">
      <c r="A2656" s="85">
        <v>46273.0</v>
      </c>
      <c r="B2656" s="22" t="s">
        <v>450</v>
      </c>
      <c r="C2656" s="22" t="s">
        <v>8726</v>
      </c>
      <c r="D2656" s="82" t="s">
        <v>8813</v>
      </c>
      <c r="E2656" s="22" t="s">
        <v>8727</v>
      </c>
      <c r="F2656" s="22" t="s">
        <v>157</v>
      </c>
      <c r="G2656" s="22" t="s">
        <v>157</v>
      </c>
      <c r="H2656" s="22" t="s">
        <v>8729</v>
      </c>
      <c r="I2656" s="108" t="s">
        <v>8920</v>
      </c>
      <c r="J2656" s="22" t="s">
        <v>8921</v>
      </c>
      <c r="K2656" s="4">
        <f>IFERROR(__xludf.DUMMYFUNCTION("""COMPUTED_VALUE"""),11.0)</f>
        <v>11</v>
      </c>
      <c r="L2656" s="4" t="s">
        <v>8731</v>
      </c>
      <c r="M2656" s="4">
        <v>12.0</v>
      </c>
    </row>
    <row r="2657">
      <c r="A2657" s="85">
        <v>46274.0</v>
      </c>
      <c r="B2657" s="22" t="s">
        <v>450</v>
      </c>
      <c r="C2657" s="22" t="s">
        <v>8726</v>
      </c>
      <c r="D2657" s="82" t="s">
        <v>8813</v>
      </c>
      <c r="E2657" s="22" t="s">
        <v>8727</v>
      </c>
      <c r="F2657" s="22" t="s">
        <v>157</v>
      </c>
      <c r="G2657" s="22" t="s">
        <v>157</v>
      </c>
      <c r="H2657" s="22" t="s">
        <v>8729</v>
      </c>
      <c r="I2657" s="108" t="s">
        <v>8920</v>
      </c>
      <c r="J2657" s="22" t="s">
        <v>8921</v>
      </c>
      <c r="K2657" s="4">
        <f>IFERROR(__xludf.DUMMYFUNCTION("""COMPUTED_VALUE"""),11.0)</f>
        <v>11</v>
      </c>
      <c r="L2657" s="4" t="s">
        <v>8731</v>
      </c>
      <c r="M2657" s="4">
        <v>12.0</v>
      </c>
    </row>
    <row r="2658">
      <c r="A2658" s="85">
        <v>46275.0</v>
      </c>
      <c r="B2658" s="22" t="s">
        <v>450</v>
      </c>
      <c r="C2658" s="22" t="s">
        <v>8726</v>
      </c>
      <c r="D2658" s="82" t="s">
        <v>8813</v>
      </c>
      <c r="E2658" s="22" t="s">
        <v>8727</v>
      </c>
      <c r="F2658" s="22" t="s">
        <v>157</v>
      </c>
      <c r="G2658" s="22" t="s">
        <v>157</v>
      </c>
      <c r="H2658" s="22" t="s">
        <v>8729</v>
      </c>
      <c r="I2658" s="108" t="s">
        <v>8920</v>
      </c>
      <c r="J2658" s="22" t="s">
        <v>8921</v>
      </c>
      <c r="K2658" s="4">
        <f>IFERROR(__xludf.DUMMYFUNCTION("""COMPUTED_VALUE"""),11.0)</f>
        <v>11</v>
      </c>
      <c r="L2658" s="4" t="s">
        <v>8731</v>
      </c>
      <c r="M2658" s="4">
        <v>12.0</v>
      </c>
    </row>
    <row r="2659">
      <c r="A2659" s="85">
        <v>46276.0</v>
      </c>
      <c r="B2659" s="22" t="s">
        <v>450</v>
      </c>
      <c r="C2659" s="22" t="s">
        <v>8726</v>
      </c>
      <c r="D2659" s="82" t="s">
        <v>8813</v>
      </c>
      <c r="E2659" s="22" t="s">
        <v>8727</v>
      </c>
      <c r="F2659" s="22" t="s">
        <v>157</v>
      </c>
      <c r="G2659" s="22" t="s">
        <v>157</v>
      </c>
      <c r="H2659" s="22" t="s">
        <v>8729</v>
      </c>
      <c r="I2659" s="108" t="s">
        <v>8920</v>
      </c>
      <c r="J2659" s="22" t="s">
        <v>8921</v>
      </c>
      <c r="K2659" s="4">
        <f>IFERROR(__xludf.DUMMYFUNCTION("""COMPUTED_VALUE"""),11.0)</f>
        <v>11</v>
      </c>
      <c r="L2659" s="4" t="s">
        <v>8731</v>
      </c>
      <c r="M2659" s="4">
        <v>12.0</v>
      </c>
    </row>
    <row r="2660">
      <c r="A2660" s="85">
        <v>46277.0</v>
      </c>
      <c r="B2660" s="22" t="s">
        <v>450</v>
      </c>
      <c r="C2660" s="22" t="s">
        <v>8726</v>
      </c>
      <c r="D2660" s="82" t="s">
        <v>8813</v>
      </c>
      <c r="E2660" s="22" t="s">
        <v>8727</v>
      </c>
      <c r="F2660" s="22" t="s">
        <v>157</v>
      </c>
      <c r="G2660" s="22" t="s">
        <v>157</v>
      </c>
      <c r="H2660" s="22" t="s">
        <v>8729</v>
      </c>
      <c r="I2660" s="108" t="s">
        <v>8920</v>
      </c>
      <c r="J2660" s="22" t="s">
        <v>8921</v>
      </c>
      <c r="K2660" s="4">
        <f>IFERROR(__xludf.DUMMYFUNCTION("""COMPUTED_VALUE"""),12.0)</f>
        <v>12</v>
      </c>
      <c r="L2660" s="4" t="s">
        <v>8735</v>
      </c>
      <c r="M2660" s="4">
        <v>12.0</v>
      </c>
    </row>
    <row r="2661">
      <c r="A2661" s="85">
        <v>46278.0</v>
      </c>
      <c r="B2661" s="22" t="s">
        <v>450</v>
      </c>
      <c r="C2661" s="22" t="s">
        <v>8726</v>
      </c>
      <c r="D2661" s="82" t="s">
        <v>8813</v>
      </c>
      <c r="E2661" s="22" t="s">
        <v>8727</v>
      </c>
      <c r="F2661" s="22" t="s">
        <v>157</v>
      </c>
      <c r="G2661" s="22" t="s">
        <v>157</v>
      </c>
      <c r="H2661" s="22" t="s">
        <v>8729</v>
      </c>
      <c r="I2661" s="108" t="s">
        <v>8920</v>
      </c>
      <c r="J2661" s="22" t="s">
        <v>8921</v>
      </c>
      <c r="K2661" s="4">
        <f>IFERROR(__xludf.DUMMYFUNCTION("""COMPUTED_VALUE"""),12.0)</f>
        <v>12</v>
      </c>
      <c r="L2661" s="4" t="s">
        <v>8735</v>
      </c>
      <c r="M2661" s="4">
        <v>12.0</v>
      </c>
    </row>
    <row r="2662">
      <c r="A2662" s="85">
        <v>46279.0</v>
      </c>
      <c r="B2662" s="22" t="s">
        <v>450</v>
      </c>
      <c r="C2662" s="22" t="s">
        <v>8726</v>
      </c>
      <c r="D2662" s="82" t="s">
        <v>8813</v>
      </c>
      <c r="E2662" s="22" t="s">
        <v>8727</v>
      </c>
      <c r="F2662" s="22" t="s">
        <v>157</v>
      </c>
      <c r="G2662" s="22" t="s">
        <v>157</v>
      </c>
      <c r="H2662" s="22" t="s">
        <v>8729</v>
      </c>
      <c r="I2662" s="108" t="s">
        <v>8920</v>
      </c>
      <c r="J2662" s="22" t="s">
        <v>8921</v>
      </c>
      <c r="K2662" s="4">
        <f>IFERROR(__xludf.DUMMYFUNCTION("""COMPUTED_VALUE"""),11.0)</f>
        <v>11</v>
      </c>
      <c r="L2662" s="4" t="s">
        <v>8731</v>
      </c>
      <c r="M2662" s="4">
        <v>12.0</v>
      </c>
    </row>
    <row r="2663">
      <c r="A2663" s="85">
        <v>46280.0</v>
      </c>
      <c r="B2663" s="22" t="s">
        <v>450</v>
      </c>
      <c r="C2663" s="22" t="s">
        <v>8726</v>
      </c>
      <c r="D2663" s="82" t="s">
        <v>8813</v>
      </c>
      <c r="E2663" s="22" t="s">
        <v>8727</v>
      </c>
      <c r="F2663" s="22" t="s">
        <v>157</v>
      </c>
      <c r="G2663" s="22" t="s">
        <v>157</v>
      </c>
      <c r="H2663" s="22" t="s">
        <v>8729</v>
      </c>
      <c r="I2663" s="108" t="s">
        <v>8920</v>
      </c>
      <c r="J2663" s="22" t="s">
        <v>8921</v>
      </c>
      <c r="K2663" s="4">
        <f>IFERROR(__xludf.DUMMYFUNCTION("""COMPUTED_VALUE"""),12.0)</f>
        <v>12</v>
      </c>
      <c r="L2663" s="4" t="s">
        <v>8735</v>
      </c>
      <c r="M2663" s="4">
        <v>12.0</v>
      </c>
    </row>
    <row r="2664">
      <c r="A2664" s="85">
        <v>46281.0</v>
      </c>
      <c r="B2664" s="22" t="s">
        <v>450</v>
      </c>
      <c r="C2664" s="22" t="s">
        <v>8726</v>
      </c>
      <c r="D2664" s="82" t="s">
        <v>8813</v>
      </c>
      <c r="E2664" s="22" t="s">
        <v>8727</v>
      </c>
      <c r="F2664" s="22" t="s">
        <v>157</v>
      </c>
      <c r="G2664" s="22" t="s">
        <v>157</v>
      </c>
      <c r="H2664" s="22" t="s">
        <v>8729</v>
      </c>
      <c r="I2664" s="108" t="s">
        <v>8920</v>
      </c>
      <c r="J2664" s="22" t="s">
        <v>8921</v>
      </c>
      <c r="K2664" s="4">
        <f>IFERROR(__xludf.DUMMYFUNCTION("""COMPUTED_VALUE"""),12.0)</f>
        <v>12</v>
      </c>
      <c r="L2664" s="4" t="s">
        <v>8735</v>
      </c>
      <c r="M2664" s="4">
        <v>12.0</v>
      </c>
    </row>
    <row r="2665">
      <c r="A2665" s="85">
        <v>46282.0</v>
      </c>
      <c r="B2665" s="22" t="s">
        <v>450</v>
      </c>
      <c r="C2665" s="22" t="s">
        <v>8726</v>
      </c>
      <c r="D2665" s="82" t="s">
        <v>8813</v>
      </c>
      <c r="E2665" s="22" t="s">
        <v>8727</v>
      </c>
      <c r="F2665" s="22" t="s">
        <v>157</v>
      </c>
      <c r="G2665" s="22" t="s">
        <v>157</v>
      </c>
      <c r="H2665" s="22" t="s">
        <v>8729</v>
      </c>
      <c r="I2665" s="108" t="s">
        <v>8920</v>
      </c>
      <c r="J2665" s="22" t="s">
        <v>8921</v>
      </c>
      <c r="K2665" s="4">
        <f>IFERROR(__xludf.DUMMYFUNCTION("""COMPUTED_VALUE"""),12.0)</f>
        <v>12</v>
      </c>
      <c r="L2665" s="4" t="s">
        <v>8735</v>
      </c>
      <c r="M2665" s="4">
        <v>12.0</v>
      </c>
    </row>
    <row r="2666">
      <c r="A2666" s="85">
        <v>46283.0</v>
      </c>
      <c r="B2666" s="22" t="s">
        <v>450</v>
      </c>
      <c r="C2666" s="22" t="s">
        <v>8726</v>
      </c>
      <c r="D2666" s="82" t="s">
        <v>8813</v>
      </c>
      <c r="E2666" s="22" t="s">
        <v>8727</v>
      </c>
      <c r="F2666" s="22" t="s">
        <v>157</v>
      </c>
      <c r="G2666" s="22" t="s">
        <v>157</v>
      </c>
      <c r="H2666" s="22" t="s">
        <v>8729</v>
      </c>
      <c r="I2666" s="108" t="s">
        <v>8920</v>
      </c>
      <c r="J2666" s="22" t="s">
        <v>8921</v>
      </c>
      <c r="K2666" s="4">
        <f>IFERROR(__xludf.DUMMYFUNCTION("""COMPUTED_VALUE"""),11.0)</f>
        <v>11</v>
      </c>
      <c r="L2666" s="4" t="s">
        <v>8731</v>
      </c>
      <c r="M2666" s="4">
        <v>12.0</v>
      </c>
    </row>
    <row r="2667">
      <c r="A2667" s="85">
        <v>46284.0</v>
      </c>
      <c r="B2667" s="22" t="s">
        <v>450</v>
      </c>
      <c r="C2667" s="22" t="s">
        <v>8726</v>
      </c>
      <c r="D2667" s="82" t="s">
        <v>8813</v>
      </c>
      <c r="E2667" s="22" t="s">
        <v>8727</v>
      </c>
      <c r="F2667" s="22" t="s">
        <v>157</v>
      </c>
      <c r="G2667" s="22" t="s">
        <v>157</v>
      </c>
      <c r="H2667" s="22" t="s">
        <v>8729</v>
      </c>
      <c r="I2667" s="108" t="s">
        <v>8920</v>
      </c>
      <c r="J2667" s="22" t="s">
        <v>8921</v>
      </c>
      <c r="K2667" s="4">
        <f>IFERROR(__xludf.DUMMYFUNCTION("""COMPUTED_VALUE"""),12.0)</f>
        <v>12</v>
      </c>
      <c r="L2667" s="4" t="s">
        <v>8735</v>
      </c>
      <c r="M2667" s="4">
        <v>12.0</v>
      </c>
    </row>
    <row r="2668">
      <c r="A2668" s="85">
        <v>46285.0</v>
      </c>
      <c r="B2668" s="22" t="s">
        <v>450</v>
      </c>
      <c r="C2668" s="22" t="s">
        <v>8726</v>
      </c>
      <c r="D2668" s="82" t="s">
        <v>8813</v>
      </c>
      <c r="E2668" s="22" t="s">
        <v>8727</v>
      </c>
      <c r="F2668" s="22" t="s">
        <v>157</v>
      </c>
      <c r="G2668" s="22" t="s">
        <v>157</v>
      </c>
      <c r="H2668" s="22" t="s">
        <v>8729</v>
      </c>
      <c r="I2668" s="108" t="s">
        <v>8920</v>
      </c>
      <c r="J2668" s="22" t="s">
        <v>8921</v>
      </c>
      <c r="K2668" s="4">
        <f>IFERROR(__xludf.DUMMYFUNCTION("""COMPUTED_VALUE"""),12.0)</f>
        <v>12</v>
      </c>
      <c r="L2668" s="4" t="s">
        <v>8735</v>
      </c>
      <c r="M2668" s="4">
        <v>12.0</v>
      </c>
    </row>
    <row r="2669">
      <c r="A2669" s="85">
        <v>46286.0</v>
      </c>
      <c r="B2669" s="22" t="s">
        <v>450</v>
      </c>
      <c r="C2669" s="22" t="s">
        <v>8726</v>
      </c>
      <c r="D2669" s="82" t="s">
        <v>8813</v>
      </c>
      <c r="E2669" s="22" t="s">
        <v>8727</v>
      </c>
      <c r="F2669" s="22" t="s">
        <v>157</v>
      </c>
      <c r="G2669" s="22" t="s">
        <v>157</v>
      </c>
      <c r="H2669" s="22" t="s">
        <v>8729</v>
      </c>
      <c r="I2669" s="108" t="s">
        <v>8920</v>
      </c>
      <c r="J2669" s="22" t="s">
        <v>8921</v>
      </c>
      <c r="K2669" s="4">
        <f>IFERROR(__xludf.DUMMYFUNCTION("""COMPUTED_VALUE"""),11.0)</f>
        <v>11</v>
      </c>
      <c r="L2669" s="4" t="s">
        <v>8731</v>
      </c>
      <c r="M2669" s="4">
        <v>12.0</v>
      </c>
    </row>
    <row r="2670">
      <c r="A2670" s="85">
        <v>46287.0</v>
      </c>
      <c r="B2670" s="22" t="s">
        <v>450</v>
      </c>
      <c r="C2670" s="22" t="s">
        <v>8726</v>
      </c>
      <c r="D2670" s="82" t="s">
        <v>151</v>
      </c>
      <c r="E2670" s="22" t="s">
        <v>8809</v>
      </c>
      <c r="F2670" s="106" t="s">
        <v>1718</v>
      </c>
      <c r="G2670" s="106" t="s">
        <v>1725</v>
      </c>
      <c r="H2670" s="22" t="s">
        <v>8738</v>
      </c>
      <c r="I2670" s="108" t="s">
        <v>8920</v>
      </c>
      <c r="J2670" s="22" t="s">
        <v>8923</v>
      </c>
      <c r="K2670" s="4">
        <f>IFERROR(__xludf.DUMMYFUNCTION("""COMPUTED_VALUE"""),11.0)</f>
        <v>11</v>
      </c>
      <c r="L2670" s="4" t="s">
        <v>8731</v>
      </c>
      <c r="M2670" s="4">
        <v>12.0</v>
      </c>
    </row>
    <row r="2671">
      <c r="A2671" s="85">
        <v>46288.0</v>
      </c>
      <c r="B2671" s="22" t="s">
        <v>450</v>
      </c>
      <c r="C2671" s="22" t="s">
        <v>8726</v>
      </c>
      <c r="D2671" s="82" t="s">
        <v>8813</v>
      </c>
      <c r="E2671" s="22" t="s">
        <v>8727</v>
      </c>
      <c r="F2671" s="22" t="s">
        <v>157</v>
      </c>
      <c r="G2671" s="22" t="s">
        <v>157</v>
      </c>
      <c r="H2671" s="22" t="s">
        <v>8729</v>
      </c>
      <c r="I2671" s="108" t="s">
        <v>8920</v>
      </c>
      <c r="J2671" s="22" t="s">
        <v>8921</v>
      </c>
      <c r="K2671" s="4">
        <f>IFERROR(__xludf.DUMMYFUNCTION("""COMPUTED_VALUE"""),11.0)</f>
        <v>11</v>
      </c>
      <c r="L2671" s="4" t="s">
        <v>8731</v>
      </c>
      <c r="M2671" s="4">
        <v>12.0</v>
      </c>
    </row>
    <row r="2672">
      <c r="A2672" s="85">
        <v>46289.0</v>
      </c>
      <c r="B2672" s="22" t="s">
        <v>450</v>
      </c>
      <c r="C2672" s="22" t="s">
        <v>8726</v>
      </c>
      <c r="D2672" s="82" t="s">
        <v>8813</v>
      </c>
      <c r="E2672" s="22" t="s">
        <v>8727</v>
      </c>
      <c r="F2672" s="22" t="s">
        <v>157</v>
      </c>
      <c r="G2672" s="22" t="s">
        <v>157</v>
      </c>
      <c r="H2672" s="22" t="s">
        <v>8729</v>
      </c>
      <c r="I2672" s="108" t="s">
        <v>8920</v>
      </c>
      <c r="J2672" s="22" t="s">
        <v>8921</v>
      </c>
      <c r="K2672" s="4">
        <f>IFERROR(__xludf.DUMMYFUNCTION("""COMPUTED_VALUE"""),11.0)</f>
        <v>11</v>
      </c>
      <c r="L2672" s="4" t="s">
        <v>8731</v>
      </c>
      <c r="M2672" s="4">
        <v>12.0</v>
      </c>
    </row>
    <row r="2673">
      <c r="A2673" s="85">
        <v>46290.0</v>
      </c>
      <c r="B2673" s="22" t="s">
        <v>450</v>
      </c>
      <c r="C2673" s="22" t="s">
        <v>8726</v>
      </c>
      <c r="D2673" s="82" t="s">
        <v>8813</v>
      </c>
      <c r="E2673" s="22" t="s">
        <v>8727</v>
      </c>
      <c r="F2673" s="22" t="s">
        <v>157</v>
      </c>
      <c r="G2673" s="22" t="s">
        <v>157</v>
      </c>
      <c r="H2673" s="22" t="s">
        <v>8729</v>
      </c>
      <c r="I2673" s="108" t="s">
        <v>8920</v>
      </c>
      <c r="J2673" s="22" t="s">
        <v>8921</v>
      </c>
      <c r="K2673" s="4">
        <f>IFERROR(__xludf.DUMMYFUNCTION("""COMPUTED_VALUE"""),11.0)</f>
        <v>11</v>
      </c>
      <c r="L2673" s="4" t="s">
        <v>8731</v>
      </c>
      <c r="M2673" s="4">
        <v>12.0</v>
      </c>
    </row>
    <row r="2674">
      <c r="A2674" s="85"/>
      <c r="B2674" s="22"/>
      <c r="C2674" s="22"/>
      <c r="D2674" s="22"/>
      <c r="E2674" s="22"/>
      <c r="F2674" s="22"/>
      <c r="G2674" s="22"/>
      <c r="H2674" s="22"/>
      <c r="I2674" s="99"/>
      <c r="J2674" s="22"/>
      <c r="K2674" s="4"/>
      <c r="L2674" s="4"/>
      <c r="M2674" s="4"/>
    </row>
    <row r="2675">
      <c r="A2675" s="85">
        <v>45927.0</v>
      </c>
      <c r="B2675" s="22" t="s">
        <v>515</v>
      </c>
      <c r="C2675" s="22" t="s">
        <v>8726</v>
      </c>
      <c r="D2675" s="82" t="s">
        <v>8813</v>
      </c>
      <c r="E2675" s="22" t="s">
        <v>8727</v>
      </c>
      <c r="F2675" s="22" t="s">
        <v>157</v>
      </c>
      <c r="G2675" s="22" t="s">
        <v>157</v>
      </c>
      <c r="H2675" s="22" t="s">
        <v>8729</v>
      </c>
      <c r="I2675" s="108" t="s">
        <v>8925</v>
      </c>
      <c r="J2675" s="22" t="s">
        <v>8926</v>
      </c>
      <c r="K2675" s="4">
        <f>IFERROR(__xludf.DUMMYFUNCTION("""COMPUTED_VALUE"""),11.0)</f>
        <v>11</v>
      </c>
      <c r="L2675" s="4" t="s">
        <v>8731</v>
      </c>
      <c r="M2675" s="4">
        <v>12.0</v>
      </c>
    </row>
    <row r="2676">
      <c r="A2676" s="85">
        <v>45928.0</v>
      </c>
      <c r="B2676" s="22" t="s">
        <v>515</v>
      </c>
      <c r="C2676" s="22" t="s">
        <v>8726</v>
      </c>
      <c r="D2676" s="82" t="s">
        <v>8813</v>
      </c>
      <c r="E2676" s="22" t="s">
        <v>8727</v>
      </c>
      <c r="F2676" s="22" t="s">
        <v>157</v>
      </c>
      <c r="G2676" s="22" t="s">
        <v>157</v>
      </c>
      <c r="H2676" s="22" t="s">
        <v>8729</v>
      </c>
      <c r="I2676" s="108" t="s">
        <v>8925</v>
      </c>
      <c r="J2676" s="22" t="s">
        <v>8926</v>
      </c>
      <c r="K2676" s="4">
        <f>IFERROR(__xludf.DUMMYFUNCTION("""COMPUTED_VALUE"""),11.0)</f>
        <v>11</v>
      </c>
      <c r="L2676" s="4" t="s">
        <v>8731</v>
      </c>
      <c r="M2676" s="4">
        <v>12.0</v>
      </c>
    </row>
    <row r="2677">
      <c r="A2677" s="85">
        <v>45929.0</v>
      </c>
      <c r="B2677" s="22" t="s">
        <v>515</v>
      </c>
      <c r="C2677" s="22" t="s">
        <v>8726</v>
      </c>
      <c r="D2677" s="82" t="s">
        <v>8813</v>
      </c>
      <c r="E2677" s="22" t="s">
        <v>8727</v>
      </c>
      <c r="F2677" s="22" t="s">
        <v>157</v>
      </c>
      <c r="G2677" s="22" t="s">
        <v>157</v>
      </c>
      <c r="H2677" s="22" t="s">
        <v>8729</v>
      </c>
      <c r="I2677" s="108" t="s">
        <v>8925</v>
      </c>
      <c r="J2677" s="22" t="s">
        <v>8926</v>
      </c>
      <c r="K2677" s="4">
        <f>IFERROR(__xludf.DUMMYFUNCTION("""COMPUTED_VALUE"""),11.0)</f>
        <v>11</v>
      </c>
      <c r="L2677" s="4" t="s">
        <v>8731</v>
      </c>
      <c r="M2677" s="4">
        <v>12.0</v>
      </c>
    </row>
    <row r="2678">
      <c r="A2678" s="85">
        <v>45930.0</v>
      </c>
      <c r="B2678" s="22" t="s">
        <v>515</v>
      </c>
      <c r="C2678" s="22" t="s">
        <v>8726</v>
      </c>
      <c r="D2678" s="82" t="s">
        <v>8813</v>
      </c>
      <c r="E2678" s="22" t="s">
        <v>8727</v>
      </c>
      <c r="F2678" s="22" t="s">
        <v>157</v>
      </c>
      <c r="G2678" s="22" t="s">
        <v>157</v>
      </c>
      <c r="H2678" s="22" t="s">
        <v>8729</v>
      </c>
      <c r="I2678" s="108" t="s">
        <v>8925</v>
      </c>
      <c r="J2678" s="22" t="s">
        <v>8926</v>
      </c>
      <c r="K2678" s="4">
        <f>IFERROR(__xludf.DUMMYFUNCTION("""COMPUTED_VALUE"""),11.0)</f>
        <v>11</v>
      </c>
      <c r="L2678" s="4" t="s">
        <v>8731</v>
      </c>
      <c r="M2678" s="4">
        <v>12.0</v>
      </c>
    </row>
    <row r="2679">
      <c r="A2679" s="85">
        <v>45931.0</v>
      </c>
      <c r="B2679" s="22" t="s">
        <v>515</v>
      </c>
      <c r="C2679" s="22" t="s">
        <v>8726</v>
      </c>
      <c r="D2679" s="82" t="s">
        <v>8813</v>
      </c>
      <c r="E2679" s="22" t="s">
        <v>8727</v>
      </c>
      <c r="F2679" s="22" t="s">
        <v>157</v>
      </c>
      <c r="G2679" s="22" t="s">
        <v>157</v>
      </c>
      <c r="H2679" s="22" t="s">
        <v>8729</v>
      </c>
      <c r="I2679" s="108" t="s">
        <v>8925</v>
      </c>
      <c r="J2679" s="22" t="s">
        <v>8926</v>
      </c>
      <c r="K2679" s="4">
        <f>IFERROR(__xludf.DUMMYFUNCTION("""COMPUTED_VALUE"""),11.0)</f>
        <v>11</v>
      </c>
      <c r="L2679" s="4" t="s">
        <v>8731</v>
      </c>
      <c r="M2679" s="4">
        <v>12.0</v>
      </c>
    </row>
    <row r="2680">
      <c r="A2680" s="85">
        <v>45932.0</v>
      </c>
      <c r="B2680" s="22" t="s">
        <v>515</v>
      </c>
      <c r="C2680" s="22" t="s">
        <v>8726</v>
      </c>
      <c r="D2680" s="82" t="s">
        <v>8813</v>
      </c>
      <c r="E2680" s="22" t="s">
        <v>8727</v>
      </c>
      <c r="F2680" s="22" t="s">
        <v>157</v>
      </c>
      <c r="G2680" s="22" t="s">
        <v>157</v>
      </c>
      <c r="H2680" s="22" t="s">
        <v>8729</v>
      </c>
      <c r="I2680" s="108" t="s">
        <v>8925</v>
      </c>
      <c r="J2680" s="22" t="s">
        <v>8926</v>
      </c>
      <c r="K2680" s="4">
        <f>IFERROR(__xludf.DUMMYFUNCTION("""COMPUTED_VALUE"""),11.0)</f>
        <v>11</v>
      </c>
      <c r="L2680" s="4" t="s">
        <v>8731</v>
      </c>
      <c r="M2680" s="4">
        <v>12.0</v>
      </c>
    </row>
    <row r="2681">
      <c r="A2681" s="85">
        <v>45933.0</v>
      </c>
      <c r="B2681" s="22" t="s">
        <v>515</v>
      </c>
      <c r="C2681" s="22" t="s">
        <v>8726</v>
      </c>
      <c r="D2681" s="82" t="s">
        <v>8813</v>
      </c>
      <c r="E2681" s="22" t="s">
        <v>8727</v>
      </c>
      <c r="F2681" s="22" t="s">
        <v>157</v>
      </c>
      <c r="G2681" s="22" t="s">
        <v>157</v>
      </c>
      <c r="H2681" s="22" t="s">
        <v>8729</v>
      </c>
      <c r="I2681" s="108" t="s">
        <v>8925</v>
      </c>
      <c r="J2681" s="22" t="s">
        <v>8926</v>
      </c>
      <c r="K2681" s="4">
        <f>IFERROR(__xludf.DUMMYFUNCTION("""COMPUTED_VALUE"""),11.0)</f>
        <v>11</v>
      </c>
      <c r="L2681" s="4" t="s">
        <v>8731</v>
      </c>
      <c r="M2681" s="4">
        <v>12.0</v>
      </c>
    </row>
    <row r="2682">
      <c r="A2682" s="85">
        <v>45934.0</v>
      </c>
      <c r="B2682" s="22" t="s">
        <v>515</v>
      </c>
      <c r="C2682" s="22" t="s">
        <v>8726</v>
      </c>
      <c r="D2682" s="82" t="s">
        <v>8813</v>
      </c>
      <c r="E2682" s="22" t="s">
        <v>8727</v>
      </c>
      <c r="F2682" s="22" t="s">
        <v>157</v>
      </c>
      <c r="G2682" s="22" t="s">
        <v>157</v>
      </c>
      <c r="H2682" s="22" t="s">
        <v>8729</v>
      </c>
      <c r="I2682" s="108" t="s">
        <v>8925</v>
      </c>
      <c r="J2682" s="22" t="s">
        <v>8926</v>
      </c>
      <c r="K2682" s="4">
        <f>IFERROR(__xludf.DUMMYFUNCTION("""COMPUTED_VALUE"""),11.0)</f>
        <v>11</v>
      </c>
      <c r="L2682" s="4" t="s">
        <v>8731</v>
      </c>
      <c r="M2682" s="4">
        <v>12.0</v>
      </c>
    </row>
    <row r="2683">
      <c r="A2683" s="85">
        <v>45935.0</v>
      </c>
      <c r="B2683" s="22" t="s">
        <v>515</v>
      </c>
      <c r="C2683" s="22" t="s">
        <v>8726</v>
      </c>
      <c r="D2683" s="82" t="s">
        <v>8813</v>
      </c>
      <c r="E2683" s="22" t="s">
        <v>8727</v>
      </c>
      <c r="F2683" s="22" t="s">
        <v>157</v>
      </c>
      <c r="G2683" s="22" t="s">
        <v>157</v>
      </c>
      <c r="H2683" s="22" t="s">
        <v>8729</v>
      </c>
      <c r="I2683" s="108" t="s">
        <v>8925</v>
      </c>
      <c r="J2683" s="22" t="s">
        <v>8926</v>
      </c>
      <c r="K2683" s="4">
        <f>IFERROR(__xludf.DUMMYFUNCTION("""COMPUTED_VALUE"""),11.0)</f>
        <v>11</v>
      </c>
      <c r="L2683" s="4" t="s">
        <v>8731</v>
      </c>
      <c r="M2683" s="4">
        <v>12.0</v>
      </c>
    </row>
    <row r="2684">
      <c r="A2684" s="85">
        <v>45936.0</v>
      </c>
      <c r="B2684" s="22" t="s">
        <v>515</v>
      </c>
      <c r="C2684" s="22" t="s">
        <v>8726</v>
      </c>
      <c r="D2684" s="82" t="s">
        <v>8813</v>
      </c>
      <c r="E2684" s="22" t="s">
        <v>8727</v>
      </c>
      <c r="F2684" s="22" t="s">
        <v>157</v>
      </c>
      <c r="G2684" s="22" t="s">
        <v>157</v>
      </c>
      <c r="H2684" s="22" t="s">
        <v>8729</v>
      </c>
      <c r="I2684" s="108" t="s">
        <v>8925</v>
      </c>
      <c r="J2684" s="22" t="s">
        <v>8926</v>
      </c>
      <c r="K2684" s="4">
        <f>IFERROR(__xludf.DUMMYFUNCTION("""COMPUTED_VALUE"""),11.0)</f>
        <v>11</v>
      </c>
      <c r="L2684" s="4" t="s">
        <v>8731</v>
      </c>
      <c r="M2684" s="4">
        <v>12.0</v>
      </c>
    </row>
    <row r="2685">
      <c r="A2685" s="85">
        <v>45937.0</v>
      </c>
      <c r="B2685" s="22" t="s">
        <v>515</v>
      </c>
      <c r="C2685" s="22" t="s">
        <v>8726</v>
      </c>
      <c r="D2685" s="82" t="s">
        <v>8813</v>
      </c>
      <c r="E2685" s="22" t="s">
        <v>8727</v>
      </c>
      <c r="F2685" s="22" t="s">
        <v>157</v>
      </c>
      <c r="G2685" s="22" t="s">
        <v>157</v>
      </c>
      <c r="H2685" s="22" t="s">
        <v>8729</v>
      </c>
      <c r="I2685" s="108" t="s">
        <v>8925</v>
      </c>
      <c r="J2685" s="22" t="s">
        <v>8926</v>
      </c>
      <c r="K2685" s="4">
        <f>IFERROR(__xludf.DUMMYFUNCTION("""COMPUTED_VALUE"""),11.0)</f>
        <v>11</v>
      </c>
      <c r="L2685" s="4" t="s">
        <v>8731</v>
      </c>
      <c r="M2685" s="4">
        <v>12.0</v>
      </c>
    </row>
    <row r="2686">
      <c r="A2686" s="85">
        <v>45938.0</v>
      </c>
      <c r="B2686" s="22" t="s">
        <v>515</v>
      </c>
      <c r="C2686" s="22" t="s">
        <v>8726</v>
      </c>
      <c r="D2686" s="82" t="s">
        <v>8813</v>
      </c>
      <c r="E2686" s="22" t="s">
        <v>8727</v>
      </c>
      <c r="F2686" s="22" t="s">
        <v>157</v>
      </c>
      <c r="G2686" s="22" t="s">
        <v>157</v>
      </c>
      <c r="H2686" s="22" t="s">
        <v>8729</v>
      </c>
      <c r="I2686" s="108" t="s">
        <v>8925</v>
      </c>
      <c r="J2686" s="22" t="s">
        <v>8926</v>
      </c>
      <c r="K2686" s="4">
        <f>IFERROR(__xludf.DUMMYFUNCTION("""COMPUTED_VALUE"""),11.0)</f>
        <v>11</v>
      </c>
      <c r="L2686" s="4" t="s">
        <v>8731</v>
      </c>
      <c r="M2686" s="4">
        <v>12.0</v>
      </c>
    </row>
    <row r="2687">
      <c r="A2687" s="85">
        <v>45939.0</v>
      </c>
      <c r="B2687" s="22" t="s">
        <v>515</v>
      </c>
      <c r="C2687" s="22" t="s">
        <v>8726</v>
      </c>
      <c r="D2687" s="82" t="s">
        <v>8813</v>
      </c>
      <c r="E2687" s="22" t="s">
        <v>8727</v>
      </c>
      <c r="F2687" s="22" t="s">
        <v>157</v>
      </c>
      <c r="G2687" s="22" t="s">
        <v>157</v>
      </c>
      <c r="H2687" s="22" t="s">
        <v>8729</v>
      </c>
      <c r="I2687" s="108" t="s">
        <v>8925</v>
      </c>
      <c r="J2687" s="22" t="s">
        <v>8926</v>
      </c>
      <c r="K2687" s="4">
        <f>IFERROR(__xludf.DUMMYFUNCTION("""COMPUTED_VALUE"""),11.0)</f>
        <v>11</v>
      </c>
      <c r="L2687" s="4" t="s">
        <v>8731</v>
      </c>
      <c r="M2687" s="4">
        <v>12.0</v>
      </c>
    </row>
    <row r="2688">
      <c r="A2688" s="85">
        <v>45940.0</v>
      </c>
      <c r="B2688" s="22" t="s">
        <v>515</v>
      </c>
      <c r="C2688" s="22" t="s">
        <v>8726</v>
      </c>
      <c r="D2688" s="82" t="s">
        <v>8813</v>
      </c>
      <c r="E2688" s="22" t="s">
        <v>8727</v>
      </c>
      <c r="F2688" s="22" t="s">
        <v>157</v>
      </c>
      <c r="G2688" s="22" t="s">
        <v>157</v>
      </c>
      <c r="H2688" s="22" t="s">
        <v>8729</v>
      </c>
      <c r="I2688" s="108" t="s">
        <v>8925</v>
      </c>
      <c r="J2688" s="22" t="s">
        <v>8926</v>
      </c>
      <c r="K2688" s="4">
        <f>IFERROR(__xludf.DUMMYFUNCTION("""COMPUTED_VALUE"""),11.0)</f>
        <v>11</v>
      </c>
      <c r="L2688" s="4" t="s">
        <v>8731</v>
      </c>
      <c r="M2688" s="4">
        <v>12.0</v>
      </c>
    </row>
    <row r="2689">
      <c r="A2689" s="85">
        <v>45941.0</v>
      </c>
      <c r="B2689" s="22" t="s">
        <v>515</v>
      </c>
      <c r="C2689" s="22" t="s">
        <v>8726</v>
      </c>
      <c r="D2689" s="82" t="s">
        <v>8813</v>
      </c>
      <c r="E2689" s="22" t="s">
        <v>8727</v>
      </c>
      <c r="F2689" s="22" t="s">
        <v>157</v>
      </c>
      <c r="G2689" s="22" t="s">
        <v>157</v>
      </c>
      <c r="H2689" s="22" t="s">
        <v>8729</v>
      </c>
      <c r="I2689" s="108" t="s">
        <v>8925</v>
      </c>
      <c r="J2689" s="22" t="s">
        <v>8926</v>
      </c>
      <c r="K2689" s="4">
        <f>IFERROR(__xludf.DUMMYFUNCTION("""COMPUTED_VALUE"""),11.0)</f>
        <v>11</v>
      </c>
      <c r="L2689" s="4" t="s">
        <v>8731</v>
      </c>
      <c r="M2689" s="4">
        <v>12.0</v>
      </c>
    </row>
    <row r="2690">
      <c r="A2690" s="85">
        <v>45942.0</v>
      </c>
      <c r="B2690" s="22" t="s">
        <v>515</v>
      </c>
      <c r="C2690" s="22" t="s">
        <v>8726</v>
      </c>
      <c r="D2690" s="82" t="s">
        <v>8813</v>
      </c>
      <c r="E2690" s="22" t="s">
        <v>8727</v>
      </c>
      <c r="F2690" s="22" t="s">
        <v>157</v>
      </c>
      <c r="G2690" s="22" t="s">
        <v>157</v>
      </c>
      <c r="H2690" s="22" t="s">
        <v>8729</v>
      </c>
      <c r="I2690" s="108" t="s">
        <v>8925</v>
      </c>
      <c r="J2690" s="22" t="s">
        <v>8926</v>
      </c>
      <c r="K2690" s="4">
        <f>IFERROR(__xludf.DUMMYFUNCTION("""COMPUTED_VALUE"""),11.0)</f>
        <v>11</v>
      </c>
      <c r="L2690" s="4" t="s">
        <v>8731</v>
      </c>
      <c r="M2690" s="4">
        <v>12.0</v>
      </c>
    </row>
    <row r="2691">
      <c r="A2691" s="85">
        <v>45943.0</v>
      </c>
      <c r="B2691" s="22" t="s">
        <v>515</v>
      </c>
      <c r="C2691" s="22" t="s">
        <v>8726</v>
      </c>
      <c r="D2691" s="82" t="s">
        <v>8813</v>
      </c>
      <c r="E2691" s="22" t="s">
        <v>8727</v>
      </c>
      <c r="F2691" s="22" t="s">
        <v>157</v>
      </c>
      <c r="G2691" s="22" t="s">
        <v>157</v>
      </c>
      <c r="H2691" s="22" t="s">
        <v>8729</v>
      </c>
      <c r="I2691" s="108" t="s">
        <v>8925</v>
      </c>
      <c r="J2691" s="22" t="s">
        <v>8926</v>
      </c>
      <c r="K2691" s="4">
        <f>IFERROR(__xludf.DUMMYFUNCTION("""COMPUTED_VALUE"""),11.0)</f>
        <v>11</v>
      </c>
      <c r="L2691" s="4" t="s">
        <v>8731</v>
      </c>
      <c r="M2691" s="4">
        <v>12.0</v>
      </c>
    </row>
    <row r="2692">
      <c r="A2692" s="85">
        <v>45944.0</v>
      </c>
      <c r="B2692" s="22" t="s">
        <v>515</v>
      </c>
      <c r="C2692" s="22" t="s">
        <v>8726</v>
      </c>
      <c r="D2692" s="82" t="s">
        <v>8813</v>
      </c>
      <c r="E2692" s="22" t="s">
        <v>8727</v>
      </c>
      <c r="F2692" s="22" t="s">
        <v>157</v>
      </c>
      <c r="G2692" s="22" t="s">
        <v>157</v>
      </c>
      <c r="H2692" s="22" t="s">
        <v>8729</v>
      </c>
      <c r="I2692" s="108" t="s">
        <v>8925</v>
      </c>
      <c r="J2692" s="22" t="s">
        <v>8926</v>
      </c>
      <c r="K2692" s="4">
        <f>IFERROR(__xludf.DUMMYFUNCTION("""COMPUTED_VALUE"""),11.0)</f>
        <v>11</v>
      </c>
      <c r="L2692" s="4" t="s">
        <v>8731</v>
      </c>
      <c r="M2692" s="4">
        <v>12.0</v>
      </c>
    </row>
    <row r="2693">
      <c r="A2693" s="85">
        <v>45945.0</v>
      </c>
      <c r="B2693" s="22" t="s">
        <v>515</v>
      </c>
      <c r="C2693" s="22" t="s">
        <v>8726</v>
      </c>
      <c r="D2693" s="82" t="s">
        <v>8813</v>
      </c>
      <c r="E2693" s="22" t="s">
        <v>8727</v>
      </c>
      <c r="F2693" s="22" t="s">
        <v>157</v>
      </c>
      <c r="G2693" s="22" t="s">
        <v>157</v>
      </c>
      <c r="H2693" s="22" t="s">
        <v>8729</v>
      </c>
      <c r="I2693" s="108" t="s">
        <v>8925</v>
      </c>
      <c r="J2693" s="22" t="s">
        <v>8926</v>
      </c>
      <c r="K2693" s="4">
        <f>IFERROR(__xludf.DUMMYFUNCTION("""COMPUTED_VALUE"""),11.0)</f>
        <v>11</v>
      </c>
      <c r="L2693" s="4" t="s">
        <v>8731</v>
      </c>
      <c r="M2693" s="4">
        <v>12.0</v>
      </c>
    </row>
    <row r="2694">
      <c r="A2694" s="85">
        <v>45946.0</v>
      </c>
      <c r="B2694" s="22" t="s">
        <v>515</v>
      </c>
      <c r="C2694" s="22" t="s">
        <v>8726</v>
      </c>
      <c r="D2694" s="82" t="s">
        <v>8813</v>
      </c>
      <c r="E2694" s="22" t="s">
        <v>8727</v>
      </c>
      <c r="F2694" s="22" t="s">
        <v>157</v>
      </c>
      <c r="G2694" s="22" t="s">
        <v>157</v>
      </c>
      <c r="H2694" s="22" t="s">
        <v>8729</v>
      </c>
      <c r="I2694" s="108" t="s">
        <v>8925</v>
      </c>
      <c r="J2694" s="22" t="s">
        <v>8926</v>
      </c>
      <c r="K2694" s="4">
        <f>IFERROR(__xludf.DUMMYFUNCTION("""COMPUTED_VALUE"""),11.0)</f>
        <v>11</v>
      </c>
      <c r="L2694" s="4" t="s">
        <v>8731</v>
      </c>
      <c r="M2694" s="4">
        <v>12.0</v>
      </c>
    </row>
    <row r="2695">
      <c r="A2695" s="85">
        <v>45947.0</v>
      </c>
      <c r="B2695" s="22" t="s">
        <v>515</v>
      </c>
      <c r="C2695" s="22" t="s">
        <v>8726</v>
      </c>
      <c r="D2695" s="82" t="s">
        <v>8813</v>
      </c>
      <c r="E2695" s="22" t="s">
        <v>8727</v>
      </c>
      <c r="F2695" s="22" t="s">
        <v>157</v>
      </c>
      <c r="G2695" s="22" t="s">
        <v>157</v>
      </c>
      <c r="H2695" s="22" t="s">
        <v>8729</v>
      </c>
      <c r="I2695" s="108" t="s">
        <v>8925</v>
      </c>
      <c r="J2695" s="22" t="s">
        <v>8926</v>
      </c>
      <c r="K2695" s="4">
        <f>IFERROR(__xludf.DUMMYFUNCTION("""COMPUTED_VALUE"""),11.0)</f>
        <v>11</v>
      </c>
      <c r="L2695" s="4" t="s">
        <v>8731</v>
      </c>
      <c r="M2695" s="4">
        <v>12.0</v>
      </c>
    </row>
    <row r="2696">
      <c r="A2696" s="85">
        <v>45948.0</v>
      </c>
      <c r="B2696" s="22" t="s">
        <v>515</v>
      </c>
      <c r="C2696" s="22" t="s">
        <v>8726</v>
      </c>
      <c r="D2696" s="82" t="s">
        <v>8813</v>
      </c>
      <c r="E2696" s="22" t="s">
        <v>8727</v>
      </c>
      <c r="F2696" s="22" t="s">
        <v>157</v>
      </c>
      <c r="G2696" s="22" t="s">
        <v>157</v>
      </c>
      <c r="H2696" s="22" t="s">
        <v>8729</v>
      </c>
      <c r="I2696" s="108" t="s">
        <v>8925</v>
      </c>
      <c r="J2696" s="22" t="s">
        <v>8926</v>
      </c>
      <c r="K2696" s="4">
        <f>IFERROR(__xludf.DUMMYFUNCTION("""COMPUTED_VALUE"""),11.0)</f>
        <v>11</v>
      </c>
      <c r="L2696" s="4" t="s">
        <v>8731</v>
      </c>
      <c r="M2696" s="4">
        <v>12.0</v>
      </c>
    </row>
    <row r="2697">
      <c r="A2697" s="85">
        <v>45949.0</v>
      </c>
      <c r="B2697" s="22" t="s">
        <v>515</v>
      </c>
      <c r="C2697" s="22" t="s">
        <v>8726</v>
      </c>
      <c r="D2697" s="82" t="s">
        <v>8813</v>
      </c>
      <c r="E2697" s="22" t="s">
        <v>8727</v>
      </c>
      <c r="F2697" s="22" t="s">
        <v>157</v>
      </c>
      <c r="G2697" s="22" t="s">
        <v>157</v>
      </c>
      <c r="H2697" s="22" t="s">
        <v>8729</v>
      </c>
      <c r="I2697" s="108" t="s">
        <v>8925</v>
      </c>
      <c r="J2697" s="22" t="s">
        <v>8926</v>
      </c>
      <c r="K2697" s="4">
        <f>IFERROR(__xludf.DUMMYFUNCTION("""COMPUTED_VALUE"""),11.0)</f>
        <v>11</v>
      </c>
      <c r="L2697" s="4" t="s">
        <v>8731</v>
      </c>
      <c r="M2697" s="4">
        <v>12.0</v>
      </c>
    </row>
    <row r="2698">
      <c r="A2698" s="85">
        <v>45950.0</v>
      </c>
      <c r="B2698" s="22" t="s">
        <v>515</v>
      </c>
      <c r="C2698" s="22" t="s">
        <v>8726</v>
      </c>
      <c r="D2698" s="82" t="s">
        <v>8813</v>
      </c>
      <c r="E2698" s="22" t="s">
        <v>8727</v>
      </c>
      <c r="F2698" s="22" t="s">
        <v>157</v>
      </c>
      <c r="G2698" s="22" t="s">
        <v>157</v>
      </c>
      <c r="H2698" s="22" t="s">
        <v>8729</v>
      </c>
      <c r="I2698" s="108" t="s">
        <v>8925</v>
      </c>
      <c r="J2698" s="22" t="s">
        <v>8926</v>
      </c>
      <c r="K2698" s="4">
        <f>IFERROR(__xludf.DUMMYFUNCTION("""COMPUTED_VALUE"""),11.0)</f>
        <v>11</v>
      </c>
      <c r="L2698" s="4" t="s">
        <v>8731</v>
      </c>
      <c r="M2698" s="4">
        <v>12.0</v>
      </c>
    </row>
    <row r="2699">
      <c r="A2699" s="85">
        <v>45951.0</v>
      </c>
      <c r="B2699" s="22" t="s">
        <v>515</v>
      </c>
      <c r="C2699" s="22" t="s">
        <v>8726</v>
      </c>
      <c r="D2699" s="82" t="s">
        <v>8813</v>
      </c>
      <c r="E2699" s="22" t="s">
        <v>8727</v>
      </c>
      <c r="F2699" s="22" t="s">
        <v>157</v>
      </c>
      <c r="G2699" s="22" t="s">
        <v>157</v>
      </c>
      <c r="H2699" s="22" t="s">
        <v>8729</v>
      </c>
      <c r="I2699" s="108" t="s">
        <v>8925</v>
      </c>
      <c r="J2699" s="22" t="s">
        <v>8926</v>
      </c>
      <c r="K2699" s="4">
        <f>IFERROR(__xludf.DUMMYFUNCTION("""COMPUTED_VALUE"""),11.0)</f>
        <v>11</v>
      </c>
      <c r="L2699" s="4" t="s">
        <v>8731</v>
      </c>
      <c r="M2699" s="4">
        <v>12.0</v>
      </c>
    </row>
    <row r="2700">
      <c r="A2700" s="85">
        <v>45952.0</v>
      </c>
      <c r="B2700" s="22" t="s">
        <v>515</v>
      </c>
      <c r="C2700" s="22" t="s">
        <v>8726</v>
      </c>
      <c r="D2700" s="82" t="s">
        <v>8813</v>
      </c>
      <c r="E2700" s="22" t="s">
        <v>8727</v>
      </c>
      <c r="F2700" s="22" t="s">
        <v>157</v>
      </c>
      <c r="G2700" s="22" t="s">
        <v>157</v>
      </c>
      <c r="H2700" s="22" t="s">
        <v>8729</v>
      </c>
      <c r="I2700" s="108" t="s">
        <v>8925</v>
      </c>
      <c r="J2700" s="22" t="s">
        <v>8926</v>
      </c>
      <c r="K2700" s="4">
        <f>IFERROR(__xludf.DUMMYFUNCTION("""COMPUTED_VALUE"""),11.0)</f>
        <v>11</v>
      </c>
      <c r="L2700" s="4" t="s">
        <v>8731</v>
      </c>
      <c r="M2700" s="4">
        <v>12.0</v>
      </c>
    </row>
    <row r="2701">
      <c r="A2701" s="85">
        <v>45953.0</v>
      </c>
      <c r="B2701" s="22" t="s">
        <v>515</v>
      </c>
      <c r="C2701" s="22" t="s">
        <v>8726</v>
      </c>
      <c r="D2701" s="82" t="s">
        <v>8813</v>
      </c>
      <c r="E2701" s="22" t="s">
        <v>8727</v>
      </c>
      <c r="F2701" s="22" t="s">
        <v>157</v>
      </c>
      <c r="G2701" s="22" t="s">
        <v>157</v>
      </c>
      <c r="H2701" s="22" t="s">
        <v>8729</v>
      </c>
      <c r="I2701" s="108" t="s">
        <v>8925</v>
      </c>
      <c r="J2701" s="22" t="s">
        <v>8926</v>
      </c>
      <c r="K2701" s="4">
        <f>IFERROR(__xludf.DUMMYFUNCTION("""COMPUTED_VALUE"""),11.0)</f>
        <v>11</v>
      </c>
      <c r="L2701" s="4" t="s">
        <v>8731</v>
      </c>
      <c r="M2701" s="4">
        <v>12.0</v>
      </c>
    </row>
    <row r="2702">
      <c r="A2702" s="85">
        <v>45954.0</v>
      </c>
      <c r="B2702" s="22" t="s">
        <v>515</v>
      </c>
      <c r="C2702" s="22" t="s">
        <v>8726</v>
      </c>
      <c r="D2702" s="82" t="s">
        <v>8813</v>
      </c>
      <c r="E2702" s="22" t="s">
        <v>8727</v>
      </c>
      <c r="F2702" s="22" t="s">
        <v>157</v>
      </c>
      <c r="G2702" s="22" t="s">
        <v>157</v>
      </c>
      <c r="H2702" s="22" t="s">
        <v>8729</v>
      </c>
      <c r="I2702" s="108" t="s">
        <v>8925</v>
      </c>
      <c r="J2702" s="22" t="s">
        <v>8926</v>
      </c>
      <c r="K2702" s="4">
        <f>IFERROR(__xludf.DUMMYFUNCTION("""COMPUTED_VALUE"""),12.0)</f>
        <v>12</v>
      </c>
      <c r="L2702" s="4" t="s">
        <v>8735</v>
      </c>
      <c r="M2702" s="4">
        <v>12.0</v>
      </c>
    </row>
    <row r="2703">
      <c r="A2703" s="85">
        <v>45955.0</v>
      </c>
      <c r="B2703" s="22" t="s">
        <v>515</v>
      </c>
      <c r="C2703" s="22" t="s">
        <v>8726</v>
      </c>
      <c r="D2703" s="82" t="s">
        <v>8813</v>
      </c>
      <c r="E2703" s="22" t="s">
        <v>8727</v>
      </c>
      <c r="F2703" s="22" t="s">
        <v>157</v>
      </c>
      <c r="G2703" s="22" t="s">
        <v>157</v>
      </c>
      <c r="H2703" s="22" t="s">
        <v>8729</v>
      </c>
      <c r="I2703" s="108" t="s">
        <v>8925</v>
      </c>
      <c r="J2703" s="22" t="s">
        <v>8926</v>
      </c>
      <c r="K2703" s="4">
        <f>IFERROR(__xludf.DUMMYFUNCTION("""COMPUTED_VALUE"""),11.0)</f>
        <v>11</v>
      </c>
      <c r="L2703" s="4" t="s">
        <v>8731</v>
      </c>
      <c r="M2703" s="4">
        <v>12.0</v>
      </c>
    </row>
    <row r="2704">
      <c r="A2704" s="85">
        <v>45956.0</v>
      </c>
      <c r="B2704" s="22" t="s">
        <v>515</v>
      </c>
      <c r="C2704" s="22" t="s">
        <v>8726</v>
      </c>
      <c r="D2704" s="82" t="s">
        <v>8813</v>
      </c>
      <c r="E2704" s="22" t="s">
        <v>8727</v>
      </c>
      <c r="F2704" s="22" t="s">
        <v>157</v>
      </c>
      <c r="G2704" s="22" t="s">
        <v>157</v>
      </c>
      <c r="H2704" s="22" t="s">
        <v>8729</v>
      </c>
      <c r="I2704" s="108" t="s">
        <v>8925</v>
      </c>
      <c r="J2704" s="22" t="s">
        <v>8926</v>
      </c>
      <c r="K2704" s="4">
        <f>IFERROR(__xludf.DUMMYFUNCTION("""COMPUTED_VALUE"""),11.0)</f>
        <v>11</v>
      </c>
      <c r="L2704" s="4" t="s">
        <v>8731</v>
      </c>
      <c r="M2704" s="4">
        <v>12.0</v>
      </c>
    </row>
    <row r="2705">
      <c r="A2705" s="85">
        <v>45957.0</v>
      </c>
      <c r="B2705" s="22" t="s">
        <v>515</v>
      </c>
      <c r="C2705" s="22" t="s">
        <v>8726</v>
      </c>
      <c r="D2705" s="82" t="s">
        <v>8813</v>
      </c>
      <c r="E2705" s="22" t="s">
        <v>8727</v>
      </c>
      <c r="F2705" s="22" t="s">
        <v>157</v>
      </c>
      <c r="G2705" s="22" t="s">
        <v>157</v>
      </c>
      <c r="H2705" s="22" t="s">
        <v>8729</v>
      </c>
      <c r="I2705" s="108" t="s">
        <v>8925</v>
      </c>
      <c r="J2705" s="22" t="s">
        <v>8926</v>
      </c>
      <c r="K2705" s="4">
        <f>IFERROR(__xludf.DUMMYFUNCTION("""COMPUTED_VALUE"""),11.0)</f>
        <v>11</v>
      </c>
      <c r="L2705" s="4" t="s">
        <v>8731</v>
      </c>
      <c r="M2705" s="4">
        <v>12.0</v>
      </c>
    </row>
    <row r="2706">
      <c r="A2706" s="85">
        <v>45958.0</v>
      </c>
      <c r="B2706" s="22" t="s">
        <v>515</v>
      </c>
      <c r="C2706" s="22" t="s">
        <v>8726</v>
      </c>
      <c r="D2706" s="82" t="s">
        <v>8813</v>
      </c>
      <c r="E2706" s="22" t="s">
        <v>8727</v>
      </c>
      <c r="F2706" s="22" t="s">
        <v>157</v>
      </c>
      <c r="G2706" s="22" t="s">
        <v>157</v>
      </c>
      <c r="H2706" s="22" t="s">
        <v>8729</v>
      </c>
      <c r="I2706" s="108" t="s">
        <v>8925</v>
      </c>
      <c r="J2706" s="22" t="s">
        <v>8926</v>
      </c>
      <c r="K2706" s="4">
        <f>IFERROR(__xludf.DUMMYFUNCTION("""COMPUTED_VALUE"""),11.0)</f>
        <v>11</v>
      </c>
      <c r="L2706" s="4" t="s">
        <v>8731</v>
      </c>
      <c r="M2706" s="4">
        <v>12.0</v>
      </c>
    </row>
    <row r="2707">
      <c r="A2707" s="85">
        <v>45959.0</v>
      </c>
      <c r="B2707" s="22" t="s">
        <v>515</v>
      </c>
      <c r="C2707" s="22" t="s">
        <v>8726</v>
      </c>
      <c r="D2707" s="82" t="s">
        <v>8813</v>
      </c>
      <c r="E2707" s="22" t="s">
        <v>8727</v>
      </c>
      <c r="F2707" s="22" t="s">
        <v>157</v>
      </c>
      <c r="G2707" s="22" t="s">
        <v>157</v>
      </c>
      <c r="H2707" s="22" t="s">
        <v>8729</v>
      </c>
      <c r="I2707" s="108" t="s">
        <v>8925</v>
      </c>
      <c r="J2707" s="22" t="s">
        <v>8926</v>
      </c>
      <c r="K2707" s="4">
        <f>IFERROR(__xludf.DUMMYFUNCTION("""COMPUTED_VALUE"""),11.0)</f>
        <v>11</v>
      </c>
      <c r="L2707" s="4" t="s">
        <v>8731</v>
      </c>
      <c r="M2707" s="4">
        <v>12.0</v>
      </c>
    </row>
    <row r="2708">
      <c r="A2708" s="85">
        <v>45960.0</v>
      </c>
      <c r="B2708" s="22" t="s">
        <v>515</v>
      </c>
      <c r="C2708" s="22" t="s">
        <v>8726</v>
      </c>
      <c r="D2708" s="82" t="s">
        <v>8813</v>
      </c>
      <c r="E2708" s="22" t="s">
        <v>8727</v>
      </c>
      <c r="F2708" s="22" t="s">
        <v>157</v>
      </c>
      <c r="G2708" s="22" t="s">
        <v>157</v>
      </c>
      <c r="H2708" s="22" t="s">
        <v>8729</v>
      </c>
      <c r="I2708" s="108" t="s">
        <v>8925</v>
      </c>
      <c r="J2708" s="22" t="s">
        <v>8926</v>
      </c>
      <c r="K2708" s="4">
        <f>IFERROR(__xludf.DUMMYFUNCTION("""COMPUTED_VALUE"""),11.0)</f>
        <v>11</v>
      </c>
      <c r="L2708" s="4" t="s">
        <v>8731</v>
      </c>
      <c r="M2708" s="4">
        <v>12.0</v>
      </c>
    </row>
    <row r="2709">
      <c r="A2709" s="85">
        <v>45961.0</v>
      </c>
      <c r="B2709" s="22" t="s">
        <v>515</v>
      </c>
      <c r="C2709" s="22" t="s">
        <v>8726</v>
      </c>
      <c r="D2709" s="82" t="s">
        <v>8813</v>
      </c>
      <c r="E2709" s="22" t="s">
        <v>8727</v>
      </c>
      <c r="F2709" s="22" t="s">
        <v>157</v>
      </c>
      <c r="G2709" s="22" t="s">
        <v>157</v>
      </c>
      <c r="H2709" s="22" t="s">
        <v>8729</v>
      </c>
      <c r="I2709" s="108" t="s">
        <v>8925</v>
      </c>
      <c r="J2709" s="22" t="s">
        <v>8926</v>
      </c>
      <c r="K2709" s="4">
        <f>IFERROR(__xludf.DUMMYFUNCTION("""COMPUTED_VALUE"""),11.0)</f>
        <v>11</v>
      </c>
      <c r="L2709" s="4" t="s">
        <v>8731</v>
      </c>
      <c r="M2709" s="4">
        <v>12.0</v>
      </c>
    </row>
    <row r="2710">
      <c r="A2710" s="85">
        <v>45962.0</v>
      </c>
      <c r="B2710" s="22" t="s">
        <v>515</v>
      </c>
      <c r="C2710" s="22" t="s">
        <v>8726</v>
      </c>
      <c r="D2710" s="82" t="s">
        <v>151</v>
      </c>
      <c r="E2710" s="22" t="s">
        <v>8927</v>
      </c>
      <c r="F2710" s="106" t="s">
        <v>521</v>
      </c>
      <c r="G2710" s="22" t="s">
        <v>157</v>
      </c>
      <c r="H2710" s="22" t="s">
        <v>8738</v>
      </c>
      <c r="I2710" s="108" t="s">
        <v>8925</v>
      </c>
      <c r="J2710" s="22" t="s">
        <v>8928</v>
      </c>
      <c r="K2710" s="4">
        <f>IFERROR(__xludf.DUMMYFUNCTION("""COMPUTED_VALUE"""),11.0)</f>
        <v>11</v>
      </c>
      <c r="L2710" s="4" t="s">
        <v>8731</v>
      </c>
      <c r="M2710" s="4">
        <v>12.0</v>
      </c>
    </row>
    <row r="2711">
      <c r="A2711" s="85">
        <v>45963.0</v>
      </c>
      <c r="B2711" s="22" t="s">
        <v>515</v>
      </c>
      <c r="C2711" s="22" t="s">
        <v>8726</v>
      </c>
      <c r="D2711" s="82" t="s">
        <v>8813</v>
      </c>
      <c r="E2711" s="22" t="s">
        <v>8727</v>
      </c>
      <c r="F2711" s="22" t="s">
        <v>157</v>
      </c>
      <c r="G2711" s="22" t="s">
        <v>157</v>
      </c>
      <c r="H2711" s="22" t="s">
        <v>8729</v>
      </c>
      <c r="I2711" s="108" t="s">
        <v>8925</v>
      </c>
      <c r="J2711" s="22" t="s">
        <v>8926</v>
      </c>
      <c r="K2711" s="4">
        <f>IFERROR(__xludf.DUMMYFUNCTION("""COMPUTED_VALUE"""),12.0)</f>
        <v>12</v>
      </c>
      <c r="L2711" s="4" t="s">
        <v>8735</v>
      </c>
      <c r="M2711" s="4">
        <v>12.0</v>
      </c>
    </row>
    <row r="2712">
      <c r="A2712" s="85">
        <v>45964.0</v>
      </c>
      <c r="B2712" s="22" t="s">
        <v>515</v>
      </c>
      <c r="C2712" s="22" t="s">
        <v>8726</v>
      </c>
      <c r="D2712" s="82" t="s">
        <v>8813</v>
      </c>
      <c r="E2712" s="22" t="s">
        <v>8727</v>
      </c>
      <c r="F2712" s="22" t="s">
        <v>157</v>
      </c>
      <c r="G2712" s="22" t="s">
        <v>157</v>
      </c>
      <c r="H2712" s="22" t="s">
        <v>8729</v>
      </c>
      <c r="I2712" s="108" t="s">
        <v>8925</v>
      </c>
      <c r="J2712" s="22" t="s">
        <v>8926</v>
      </c>
      <c r="K2712" s="4">
        <f>IFERROR(__xludf.DUMMYFUNCTION("""COMPUTED_VALUE"""),11.0)</f>
        <v>11</v>
      </c>
      <c r="L2712" s="4" t="s">
        <v>8731</v>
      </c>
      <c r="M2712" s="4">
        <v>12.0</v>
      </c>
    </row>
    <row r="2713">
      <c r="A2713" s="85">
        <v>45965.0</v>
      </c>
      <c r="B2713" s="22" t="s">
        <v>515</v>
      </c>
      <c r="C2713" s="22" t="s">
        <v>8726</v>
      </c>
      <c r="D2713" s="82" t="s">
        <v>8813</v>
      </c>
      <c r="E2713" s="22" t="s">
        <v>8727</v>
      </c>
      <c r="F2713" s="22" t="s">
        <v>157</v>
      </c>
      <c r="G2713" s="22" t="s">
        <v>157</v>
      </c>
      <c r="H2713" s="22" t="s">
        <v>8729</v>
      </c>
      <c r="I2713" s="108" t="s">
        <v>8925</v>
      </c>
      <c r="J2713" s="22" t="s">
        <v>8926</v>
      </c>
      <c r="K2713" s="4">
        <f>IFERROR(__xludf.DUMMYFUNCTION("""COMPUTED_VALUE"""),11.0)</f>
        <v>11</v>
      </c>
      <c r="L2713" s="4" t="s">
        <v>8731</v>
      </c>
      <c r="M2713" s="4">
        <v>12.0</v>
      </c>
    </row>
    <row r="2714">
      <c r="A2714" s="85">
        <v>45966.0</v>
      </c>
      <c r="B2714" s="22" t="s">
        <v>515</v>
      </c>
      <c r="C2714" s="22" t="s">
        <v>8726</v>
      </c>
      <c r="D2714" s="82" t="s">
        <v>8813</v>
      </c>
      <c r="E2714" s="22" t="s">
        <v>8727</v>
      </c>
      <c r="F2714" s="22" t="s">
        <v>157</v>
      </c>
      <c r="G2714" s="22" t="s">
        <v>157</v>
      </c>
      <c r="H2714" s="22" t="s">
        <v>8729</v>
      </c>
      <c r="I2714" s="108" t="s">
        <v>8925</v>
      </c>
      <c r="J2714" s="22" t="s">
        <v>8926</v>
      </c>
      <c r="K2714" s="4">
        <f>IFERROR(__xludf.DUMMYFUNCTION("""COMPUTED_VALUE"""),11.0)</f>
        <v>11</v>
      </c>
      <c r="L2714" s="4" t="s">
        <v>8731</v>
      </c>
      <c r="M2714" s="4">
        <v>12.0</v>
      </c>
    </row>
    <row r="2715">
      <c r="A2715" s="85">
        <v>45967.0</v>
      </c>
      <c r="B2715" s="22" t="s">
        <v>515</v>
      </c>
      <c r="C2715" s="22" t="s">
        <v>8726</v>
      </c>
      <c r="D2715" s="82" t="s">
        <v>8813</v>
      </c>
      <c r="E2715" s="22" t="s">
        <v>8727</v>
      </c>
      <c r="F2715" s="22" t="s">
        <v>157</v>
      </c>
      <c r="G2715" s="22" t="s">
        <v>157</v>
      </c>
      <c r="H2715" s="22" t="s">
        <v>8729</v>
      </c>
      <c r="I2715" s="108" t="s">
        <v>8925</v>
      </c>
      <c r="J2715" s="22" t="s">
        <v>8926</v>
      </c>
      <c r="K2715" s="4">
        <f>IFERROR(__xludf.DUMMYFUNCTION("""COMPUTED_VALUE"""),11.0)</f>
        <v>11</v>
      </c>
      <c r="L2715" s="4" t="s">
        <v>8731</v>
      </c>
      <c r="M2715" s="4">
        <v>12.0</v>
      </c>
    </row>
    <row r="2716">
      <c r="A2716" s="85">
        <v>45968.0</v>
      </c>
      <c r="B2716" s="22" t="s">
        <v>515</v>
      </c>
      <c r="C2716" s="22" t="s">
        <v>8726</v>
      </c>
      <c r="D2716" s="82" t="s">
        <v>8813</v>
      </c>
      <c r="E2716" s="22" t="s">
        <v>8727</v>
      </c>
      <c r="F2716" s="22" t="s">
        <v>157</v>
      </c>
      <c r="G2716" s="22" t="s">
        <v>157</v>
      </c>
      <c r="H2716" s="22" t="s">
        <v>8729</v>
      </c>
      <c r="I2716" s="108" t="s">
        <v>8925</v>
      </c>
      <c r="J2716" s="22" t="s">
        <v>8926</v>
      </c>
      <c r="K2716" s="4">
        <f>IFERROR(__xludf.DUMMYFUNCTION("""COMPUTED_VALUE"""),11.0)</f>
        <v>11</v>
      </c>
      <c r="L2716" s="4" t="s">
        <v>8731</v>
      </c>
      <c r="M2716" s="4">
        <v>12.0</v>
      </c>
    </row>
    <row r="2717">
      <c r="A2717" s="85">
        <v>45969.0</v>
      </c>
      <c r="B2717" s="22" t="s">
        <v>515</v>
      </c>
      <c r="C2717" s="22" t="s">
        <v>8726</v>
      </c>
      <c r="D2717" s="82" t="s">
        <v>8813</v>
      </c>
      <c r="E2717" s="22" t="s">
        <v>8727</v>
      </c>
      <c r="F2717" s="22" t="s">
        <v>157</v>
      </c>
      <c r="G2717" s="22" t="s">
        <v>157</v>
      </c>
      <c r="H2717" s="22" t="s">
        <v>8729</v>
      </c>
      <c r="I2717" s="108" t="s">
        <v>8925</v>
      </c>
      <c r="J2717" s="22" t="s">
        <v>8926</v>
      </c>
      <c r="K2717" s="4">
        <f>IFERROR(__xludf.DUMMYFUNCTION("""COMPUTED_VALUE"""),11.0)</f>
        <v>11</v>
      </c>
      <c r="L2717" s="4" t="s">
        <v>8731</v>
      </c>
      <c r="M2717" s="4">
        <v>12.0</v>
      </c>
    </row>
    <row r="2718">
      <c r="A2718" s="85">
        <v>45970.0</v>
      </c>
      <c r="B2718" s="22" t="s">
        <v>515</v>
      </c>
      <c r="C2718" s="22" t="s">
        <v>8726</v>
      </c>
      <c r="D2718" s="82" t="s">
        <v>8813</v>
      </c>
      <c r="E2718" s="22" t="s">
        <v>8727</v>
      </c>
      <c r="F2718" s="22" t="s">
        <v>157</v>
      </c>
      <c r="G2718" s="22" t="s">
        <v>157</v>
      </c>
      <c r="H2718" s="22" t="s">
        <v>8729</v>
      </c>
      <c r="I2718" s="108" t="s">
        <v>8925</v>
      </c>
      <c r="J2718" s="22" t="s">
        <v>8926</v>
      </c>
      <c r="K2718" s="4">
        <f>IFERROR(__xludf.DUMMYFUNCTION("""COMPUTED_VALUE"""),11.0)</f>
        <v>11</v>
      </c>
      <c r="L2718" s="4" t="s">
        <v>8731</v>
      </c>
      <c r="M2718" s="4">
        <v>12.0</v>
      </c>
    </row>
    <row r="2719">
      <c r="A2719" s="85">
        <v>45971.0</v>
      </c>
      <c r="B2719" s="22" t="s">
        <v>515</v>
      </c>
      <c r="C2719" s="22" t="s">
        <v>8726</v>
      </c>
      <c r="D2719" s="82" t="s">
        <v>8813</v>
      </c>
      <c r="E2719" s="22" t="s">
        <v>8727</v>
      </c>
      <c r="F2719" s="22" t="s">
        <v>157</v>
      </c>
      <c r="G2719" s="22" t="s">
        <v>157</v>
      </c>
      <c r="H2719" s="22" t="s">
        <v>8729</v>
      </c>
      <c r="I2719" s="108" t="s">
        <v>8925</v>
      </c>
      <c r="J2719" s="22" t="s">
        <v>8926</v>
      </c>
      <c r="K2719" s="4">
        <f>IFERROR(__xludf.DUMMYFUNCTION("""COMPUTED_VALUE"""),11.0)</f>
        <v>11</v>
      </c>
      <c r="L2719" s="4" t="s">
        <v>8731</v>
      </c>
      <c r="M2719" s="4">
        <v>12.0</v>
      </c>
    </row>
    <row r="2720">
      <c r="A2720" s="85">
        <v>45972.0</v>
      </c>
      <c r="B2720" s="22" t="s">
        <v>515</v>
      </c>
      <c r="C2720" s="22" t="s">
        <v>8726</v>
      </c>
      <c r="D2720" s="82" t="s">
        <v>8813</v>
      </c>
      <c r="E2720" s="22" t="s">
        <v>8727</v>
      </c>
      <c r="F2720" s="22" t="s">
        <v>157</v>
      </c>
      <c r="G2720" s="22" t="s">
        <v>157</v>
      </c>
      <c r="H2720" s="22" t="s">
        <v>8729</v>
      </c>
      <c r="I2720" s="108" t="s">
        <v>8925</v>
      </c>
      <c r="J2720" s="22" t="s">
        <v>8926</v>
      </c>
      <c r="K2720" s="4">
        <f>IFERROR(__xludf.DUMMYFUNCTION("""COMPUTED_VALUE"""),11.0)</f>
        <v>11</v>
      </c>
      <c r="L2720" s="4" t="s">
        <v>8731</v>
      </c>
      <c r="M2720" s="4">
        <v>12.0</v>
      </c>
    </row>
    <row r="2721">
      <c r="A2721" s="85">
        <v>45973.0</v>
      </c>
      <c r="B2721" s="22" t="s">
        <v>515</v>
      </c>
      <c r="C2721" s="22" t="s">
        <v>8726</v>
      </c>
      <c r="D2721" s="82" t="s">
        <v>8813</v>
      </c>
      <c r="E2721" s="22" t="s">
        <v>8727</v>
      </c>
      <c r="F2721" s="22" t="s">
        <v>157</v>
      </c>
      <c r="G2721" s="22" t="s">
        <v>157</v>
      </c>
      <c r="H2721" s="22" t="s">
        <v>8729</v>
      </c>
      <c r="I2721" s="108" t="s">
        <v>8925</v>
      </c>
      <c r="J2721" s="22" t="s">
        <v>8926</v>
      </c>
      <c r="K2721" s="4">
        <f>IFERROR(__xludf.DUMMYFUNCTION("""COMPUTED_VALUE"""),11.0)</f>
        <v>11</v>
      </c>
      <c r="L2721" s="4" t="s">
        <v>8731</v>
      </c>
      <c r="M2721" s="4">
        <v>12.0</v>
      </c>
    </row>
    <row r="2722">
      <c r="A2722" s="85">
        <v>45974.0</v>
      </c>
      <c r="B2722" s="22" t="s">
        <v>515</v>
      </c>
      <c r="C2722" s="22" t="s">
        <v>8726</v>
      </c>
      <c r="D2722" s="82" t="s">
        <v>8813</v>
      </c>
      <c r="E2722" s="22" t="s">
        <v>8727</v>
      </c>
      <c r="F2722" s="22" t="s">
        <v>157</v>
      </c>
      <c r="G2722" s="22" t="s">
        <v>157</v>
      </c>
      <c r="H2722" s="22" t="s">
        <v>8729</v>
      </c>
      <c r="I2722" s="108" t="s">
        <v>8925</v>
      </c>
      <c r="J2722" s="22" t="s">
        <v>8926</v>
      </c>
      <c r="K2722" s="4">
        <f>IFERROR(__xludf.DUMMYFUNCTION("""COMPUTED_VALUE"""),11.0)</f>
        <v>11</v>
      </c>
      <c r="L2722" s="4" t="s">
        <v>8731</v>
      </c>
      <c r="M2722" s="4">
        <v>12.0</v>
      </c>
    </row>
    <row r="2723">
      <c r="A2723" s="85">
        <v>45975.0</v>
      </c>
      <c r="B2723" s="22" t="s">
        <v>515</v>
      </c>
      <c r="C2723" s="22" t="s">
        <v>8726</v>
      </c>
      <c r="D2723" s="82" t="s">
        <v>8813</v>
      </c>
      <c r="E2723" s="22" t="s">
        <v>8727</v>
      </c>
      <c r="F2723" s="22" t="s">
        <v>157</v>
      </c>
      <c r="G2723" s="22" t="s">
        <v>157</v>
      </c>
      <c r="H2723" s="22" t="s">
        <v>8729</v>
      </c>
      <c r="I2723" s="108" t="s">
        <v>8925</v>
      </c>
      <c r="J2723" s="22" t="s">
        <v>8926</v>
      </c>
      <c r="K2723" s="4">
        <f>IFERROR(__xludf.DUMMYFUNCTION("""COMPUTED_VALUE"""),11.0)</f>
        <v>11</v>
      </c>
      <c r="L2723" s="4" t="s">
        <v>8731</v>
      </c>
      <c r="M2723" s="4">
        <v>12.0</v>
      </c>
    </row>
    <row r="2724">
      <c r="A2724" s="85">
        <v>45976.0</v>
      </c>
      <c r="B2724" s="22" t="s">
        <v>515</v>
      </c>
      <c r="C2724" s="22" t="s">
        <v>8726</v>
      </c>
      <c r="D2724" s="82" t="s">
        <v>8813</v>
      </c>
      <c r="E2724" s="22" t="s">
        <v>8727</v>
      </c>
      <c r="F2724" s="22" t="s">
        <v>157</v>
      </c>
      <c r="G2724" s="22" t="s">
        <v>157</v>
      </c>
      <c r="H2724" s="22" t="s">
        <v>8729</v>
      </c>
      <c r="I2724" s="108" t="s">
        <v>8925</v>
      </c>
      <c r="J2724" s="22" t="s">
        <v>8926</v>
      </c>
      <c r="K2724" s="4">
        <f>IFERROR(__xludf.DUMMYFUNCTION("""COMPUTED_VALUE"""),11.0)</f>
        <v>11</v>
      </c>
      <c r="L2724" s="4" t="s">
        <v>8731</v>
      </c>
      <c r="M2724" s="4">
        <v>12.0</v>
      </c>
    </row>
    <row r="2725">
      <c r="A2725" s="85">
        <v>45977.0</v>
      </c>
      <c r="B2725" s="22" t="s">
        <v>515</v>
      </c>
      <c r="C2725" s="22" t="s">
        <v>8726</v>
      </c>
      <c r="D2725" s="82" t="s">
        <v>8813</v>
      </c>
      <c r="E2725" s="22" t="s">
        <v>8727</v>
      </c>
      <c r="F2725" s="22" t="s">
        <v>157</v>
      </c>
      <c r="G2725" s="22" t="s">
        <v>157</v>
      </c>
      <c r="H2725" s="22" t="s">
        <v>8729</v>
      </c>
      <c r="I2725" s="108" t="s">
        <v>8925</v>
      </c>
      <c r="J2725" s="22" t="s">
        <v>8926</v>
      </c>
      <c r="K2725" s="4">
        <f>IFERROR(__xludf.DUMMYFUNCTION("""COMPUTED_VALUE"""),11.0)</f>
        <v>11</v>
      </c>
      <c r="L2725" s="4" t="s">
        <v>8731</v>
      </c>
      <c r="M2725" s="4">
        <v>12.0</v>
      </c>
    </row>
    <row r="2726">
      <c r="A2726" s="85">
        <v>45978.0</v>
      </c>
      <c r="B2726" s="22" t="s">
        <v>515</v>
      </c>
      <c r="C2726" s="22" t="s">
        <v>8726</v>
      </c>
      <c r="D2726" s="82" t="s">
        <v>8813</v>
      </c>
      <c r="E2726" s="22" t="s">
        <v>8727</v>
      </c>
      <c r="F2726" s="22" t="s">
        <v>157</v>
      </c>
      <c r="G2726" s="22" t="s">
        <v>157</v>
      </c>
      <c r="H2726" s="22" t="s">
        <v>8729</v>
      </c>
      <c r="I2726" s="108" t="s">
        <v>8925</v>
      </c>
      <c r="J2726" s="22" t="s">
        <v>8926</v>
      </c>
      <c r="K2726" s="4">
        <f>IFERROR(__xludf.DUMMYFUNCTION("""COMPUTED_VALUE"""),11.0)</f>
        <v>11</v>
      </c>
      <c r="L2726" s="4" t="s">
        <v>8731</v>
      </c>
      <c r="M2726" s="4">
        <v>12.0</v>
      </c>
    </row>
    <row r="2727">
      <c r="A2727" s="85">
        <v>45979.0</v>
      </c>
      <c r="B2727" s="22" t="s">
        <v>515</v>
      </c>
      <c r="C2727" s="22" t="s">
        <v>8726</v>
      </c>
      <c r="D2727" s="82" t="s">
        <v>8813</v>
      </c>
      <c r="E2727" s="22" t="s">
        <v>8727</v>
      </c>
      <c r="F2727" s="22" t="s">
        <v>157</v>
      </c>
      <c r="G2727" s="22" t="s">
        <v>157</v>
      </c>
      <c r="H2727" s="22" t="s">
        <v>8729</v>
      </c>
      <c r="I2727" s="108" t="s">
        <v>8925</v>
      </c>
      <c r="J2727" s="22" t="s">
        <v>8926</v>
      </c>
      <c r="K2727" s="4">
        <f>IFERROR(__xludf.DUMMYFUNCTION("""COMPUTED_VALUE"""),11.0)</f>
        <v>11</v>
      </c>
      <c r="L2727" s="4" t="s">
        <v>8731</v>
      </c>
      <c r="M2727" s="4">
        <v>12.0</v>
      </c>
    </row>
    <row r="2728">
      <c r="A2728" s="85">
        <v>45980.0</v>
      </c>
      <c r="B2728" s="22" t="s">
        <v>515</v>
      </c>
      <c r="C2728" s="22" t="s">
        <v>8726</v>
      </c>
      <c r="D2728" s="82" t="s">
        <v>8813</v>
      </c>
      <c r="E2728" s="22" t="s">
        <v>8727</v>
      </c>
      <c r="F2728" s="22" t="s">
        <v>157</v>
      </c>
      <c r="G2728" s="22" t="s">
        <v>157</v>
      </c>
      <c r="H2728" s="22" t="s">
        <v>8729</v>
      </c>
      <c r="I2728" s="108" t="s">
        <v>8925</v>
      </c>
      <c r="J2728" s="22" t="s">
        <v>8926</v>
      </c>
      <c r="K2728" s="4">
        <f>IFERROR(__xludf.DUMMYFUNCTION("""COMPUTED_VALUE"""),11.0)</f>
        <v>11</v>
      </c>
      <c r="L2728" s="4" t="s">
        <v>8731</v>
      </c>
      <c r="M2728" s="4">
        <v>12.0</v>
      </c>
    </row>
    <row r="2729">
      <c r="A2729" s="85">
        <v>45981.0</v>
      </c>
      <c r="B2729" s="22" t="s">
        <v>515</v>
      </c>
      <c r="C2729" s="22" t="s">
        <v>8726</v>
      </c>
      <c r="D2729" s="82" t="s">
        <v>8813</v>
      </c>
      <c r="E2729" s="22" t="s">
        <v>8727</v>
      </c>
      <c r="F2729" s="22" t="s">
        <v>157</v>
      </c>
      <c r="G2729" s="22" t="s">
        <v>157</v>
      </c>
      <c r="H2729" s="22" t="s">
        <v>8729</v>
      </c>
      <c r="I2729" s="108" t="s">
        <v>8925</v>
      </c>
      <c r="J2729" s="22" t="s">
        <v>8926</v>
      </c>
      <c r="K2729" s="4">
        <f>IFERROR(__xludf.DUMMYFUNCTION("""COMPUTED_VALUE"""),11.0)</f>
        <v>11</v>
      </c>
      <c r="L2729" s="4" t="s">
        <v>8731</v>
      </c>
      <c r="M2729" s="4">
        <v>12.0</v>
      </c>
    </row>
    <row r="2730">
      <c r="A2730" s="85">
        <v>45982.0</v>
      </c>
      <c r="B2730" s="22" t="s">
        <v>515</v>
      </c>
      <c r="C2730" s="22" t="s">
        <v>8726</v>
      </c>
      <c r="D2730" s="82" t="s">
        <v>8813</v>
      </c>
      <c r="E2730" s="22" t="s">
        <v>8727</v>
      </c>
      <c r="F2730" s="22" t="s">
        <v>157</v>
      </c>
      <c r="G2730" s="22" t="s">
        <v>157</v>
      </c>
      <c r="H2730" s="22" t="s">
        <v>8729</v>
      </c>
      <c r="I2730" s="108" t="s">
        <v>8925</v>
      </c>
      <c r="J2730" s="22" t="s">
        <v>8926</v>
      </c>
      <c r="K2730" s="4">
        <f>IFERROR(__xludf.DUMMYFUNCTION("""COMPUTED_VALUE"""),11.0)</f>
        <v>11</v>
      </c>
      <c r="L2730" s="4" t="s">
        <v>8731</v>
      </c>
      <c r="M2730" s="4">
        <v>12.0</v>
      </c>
    </row>
    <row r="2731">
      <c r="A2731" s="85">
        <v>45983.0</v>
      </c>
      <c r="B2731" s="22" t="s">
        <v>515</v>
      </c>
      <c r="C2731" s="22" t="s">
        <v>8726</v>
      </c>
      <c r="D2731" s="82" t="s">
        <v>8813</v>
      </c>
      <c r="E2731" s="22" t="s">
        <v>8727</v>
      </c>
      <c r="F2731" s="22" t="s">
        <v>157</v>
      </c>
      <c r="G2731" s="22" t="s">
        <v>157</v>
      </c>
      <c r="H2731" s="22" t="s">
        <v>8729</v>
      </c>
      <c r="I2731" s="108" t="s">
        <v>8925</v>
      </c>
      <c r="J2731" s="22" t="s">
        <v>8926</v>
      </c>
      <c r="K2731" s="4">
        <f>IFERROR(__xludf.DUMMYFUNCTION("""COMPUTED_VALUE"""),11.0)</f>
        <v>11</v>
      </c>
      <c r="L2731" s="4" t="s">
        <v>8731</v>
      </c>
      <c r="M2731" s="4">
        <v>12.0</v>
      </c>
    </row>
    <row r="2732">
      <c r="A2732" s="85">
        <v>45984.0</v>
      </c>
      <c r="B2732" s="22" t="s">
        <v>515</v>
      </c>
      <c r="C2732" s="22" t="s">
        <v>8726</v>
      </c>
      <c r="D2732" s="82" t="s">
        <v>8813</v>
      </c>
      <c r="E2732" s="22" t="s">
        <v>8727</v>
      </c>
      <c r="F2732" s="22" t="s">
        <v>157</v>
      </c>
      <c r="G2732" s="22" t="s">
        <v>157</v>
      </c>
      <c r="H2732" s="22" t="s">
        <v>8729</v>
      </c>
      <c r="I2732" s="108" t="s">
        <v>8925</v>
      </c>
      <c r="J2732" s="22" t="s">
        <v>8926</v>
      </c>
      <c r="K2732" s="4">
        <f>IFERROR(__xludf.DUMMYFUNCTION("""COMPUTED_VALUE"""),11.0)</f>
        <v>11</v>
      </c>
      <c r="L2732" s="4" t="s">
        <v>8731</v>
      </c>
      <c r="M2732" s="4">
        <v>12.0</v>
      </c>
    </row>
    <row r="2733">
      <c r="A2733" s="85">
        <v>45985.0</v>
      </c>
      <c r="B2733" s="22" t="s">
        <v>515</v>
      </c>
      <c r="C2733" s="22" t="s">
        <v>8726</v>
      </c>
      <c r="D2733" s="82" t="s">
        <v>8813</v>
      </c>
      <c r="E2733" s="22" t="s">
        <v>8727</v>
      </c>
      <c r="F2733" s="22" t="s">
        <v>157</v>
      </c>
      <c r="G2733" s="22" t="s">
        <v>157</v>
      </c>
      <c r="H2733" s="22" t="s">
        <v>8729</v>
      </c>
      <c r="I2733" s="108" t="s">
        <v>8925</v>
      </c>
      <c r="J2733" s="22" t="s">
        <v>8926</v>
      </c>
      <c r="K2733" s="4">
        <f>IFERROR(__xludf.DUMMYFUNCTION("""COMPUTED_VALUE"""),11.0)</f>
        <v>11</v>
      </c>
      <c r="L2733" s="4" t="s">
        <v>8731</v>
      </c>
      <c r="M2733" s="4">
        <v>12.0</v>
      </c>
    </row>
    <row r="2734">
      <c r="A2734" s="85">
        <v>45986.0</v>
      </c>
      <c r="B2734" s="22" t="s">
        <v>515</v>
      </c>
      <c r="C2734" s="22" t="s">
        <v>8726</v>
      </c>
      <c r="D2734" s="82" t="s">
        <v>8813</v>
      </c>
      <c r="E2734" s="22" t="s">
        <v>8727</v>
      </c>
      <c r="F2734" s="22" t="s">
        <v>157</v>
      </c>
      <c r="G2734" s="22" t="s">
        <v>157</v>
      </c>
      <c r="H2734" s="22" t="s">
        <v>8729</v>
      </c>
      <c r="I2734" s="108" t="s">
        <v>8925</v>
      </c>
      <c r="J2734" s="22" t="s">
        <v>8926</v>
      </c>
      <c r="K2734" s="4">
        <f>IFERROR(__xludf.DUMMYFUNCTION("""COMPUTED_VALUE"""),11.0)</f>
        <v>11</v>
      </c>
      <c r="L2734" s="4" t="s">
        <v>8731</v>
      </c>
      <c r="M2734" s="4">
        <v>12.0</v>
      </c>
    </row>
    <row r="2735">
      <c r="A2735" s="85">
        <v>45987.0</v>
      </c>
      <c r="B2735" s="22" t="s">
        <v>515</v>
      </c>
      <c r="C2735" s="22" t="s">
        <v>8726</v>
      </c>
      <c r="D2735" s="82" t="s">
        <v>8813</v>
      </c>
      <c r="E2735" s="22" t="s">
        <v>8727</v>
      </c>
      <c r="F2735" s="22" t="s">
        <v>157</v>
      </c>
      <c r="G2735" s="22" t="s">
        <v>157</v>
      </c>
      <c r="H2735" s="22" t="s">
        <v>8729</v>
      </c>
      <c r="I2735" s="108" t="s">
        <v>8925</v>
      </c>
      <c r="J2735" s="22" t="s">
        <v>8926</v>
      </c>
      <c r="K2735" s="4">
        <f>IFERROR(__xludf.DUMMYFUNCTION("""COMPUTED_VALUE"""),11.0)</f>
        <v>11</v>
      </c>
      <c r="L2735" s="4" t="s">
        <v>8731</v>
      </c>
      <c r="M2735" s="4">
        <v>12.0</v>
      </c>
    </row>
    <row r="2736">
      <c r="A2736" s="85">
        <v>45988.0</v>
      </c>
      <c r="B2736" s="22" t="s">
        <v>515</v>
      </c>
      <c r="C2736" s="22" t="s">
        <v>8726</v>
      </c>
      <c r="D2736" s="82" t="s">
        <v>8813</v>
      </c>
      <c r="E2736" s="22" t="s">
        <v>8727</v>
      </c>
      <c r="F2736" s="22" t="s">
        <v>157</v>
      </c>
      <c r="G2736" s="22" t="s">
        <v>157</v>
      </c>
      <c r="H2736" s="22" t="s">
        <v>8729</v>
      </c>
      <c r="I2736" s="108" t="s">
        <v>8925</v>
      </c>
      <c r="J2736" s="22" t="s">
        <v>8926</v>
      </c>
      <c r="K2736" s="4">
        <f>IFERROR(__xludf.DUMMYFUNCTION("""COMPUTED_VALUE"""),11.0)</f>
        <v>11</v>
      </c>
      <c r="L2736" s="4" t="s">
        <v>8731</v>
      </c>
      <c r="M2736" s="4">
        <v>12.0</v>
      </c>
    </row>
    <row r="2737">
      <c r="A2737" s="85">
        <v>45989.0</v>
      </c>
      <c r="B2737" s="22" t="s">
        <v>515</v>
      </c>
      <c r="C2737" s="22" t="s">
        <v>8726</v>
      </c>
      <c r="D2737" s="82" t="s">
        <v>8813</v>
      </c>
      <c r="E2737" s="22" t="s">
        <v>8727</v>
      </c>
      <c r="F2737" s="22" t="s">
        <v>157</v>
      </c>
      <c r="G2737" s="22" t="s">
        <v>157</v>
      </c>
      <c r="H2737" s="22" t="s">
        <v>8729</v>
      </c>
      <c r="I2737" s="108" t="s">
        <v>8925</v>
      </c>
      <c r="J2737" s="22" t="s">
        <v>8926</v>
      </c>
      <c r="K2737" s="4">
        <f>IFERROR(__xludf.DUMMYFUNCTION("""COMPUTED_VALUE"""),11.0)</f>
        <v>11</v>
      </c>
      <c r="L2737" s="4" t="s">
        <v>8731</v>
      </c>
      <c r="M2737" s="4">
        <v>12.0</v>
      </c>
    </row>
    <row r="2738">
      <c r="A2738" s="85">
        <v>45990.0</v>
      </c>
      <c r="B2738" s="22" t="s">
        <v>515</v>
      </c>
      <c r="C2738" s="22" t="s">
        <v>8726</v>
      </c>
      <c r="D2738" s="82" t="s">
        <v>8813</v>
      </c>
      <c r="E2738" s="22" t="s">
        <v>8727</v>
      </c>
      <c r="F2738" s="22" t="s">
        <v>157</v>
      </c>
      <c r="G2738" s="22" t="s">
        <v>157</v>
      </c>
      <c r="H2738" s="22" t="s">
        <v>8729</v>
      </c>
      <c r="I2738" s="108" t="s">
        <v>8925</v>
      </c>
      <c r="J2738" s="22" t="s">
        <v>8926</v>
      </c>
      <c r="K2738" s="4">
        <f>IFERROR(__xludf.DUMMYFUNCTION("""COMPUTED_VALUE"""),11.0)</f>
        <v>11</v>
      </c>
      <c r="L2738" s="4" t="s">
        <v>8731</v>
      </c>
      <c r="M2738" s="4">
        <v>12.0</v>
      </c>
    </row>
    <row r="2739">
      <c r="A2739" s="85">
        <v>45991.0</v>
      </c>
      <c r="B2739" s="22" t="s">
        <v>515</v>
      </c>
      <c r="C2739" s="22" t="s">
        <v>8726</v>
      </c>
      <c r="D2739" s="82" t="s">
        <v>8813</v>
      </c>
      <c r="E2739" s="22" t="s">
        <v>8727</v>
      </c>
      <c r="F2739" s="22" t="s">
        <v>157</v>
      </c>
      <c r="G2739" s="22" t="s">
        <v>157</v>
      </c>
      <c r="H2739" s="22" t="s">
        <v>8729</v>
      </c>
      <c r="I2739" s="108" t="s">
        <v>8925</v>
      </c>
      <c r="J2739" s="22" t="s">
        <v>8926</v>
      </c>
      <c r="K2739" s="4">
        <f>IFERROR(__xludf.DUMMYFUNCTION("""COMPUTED_VALUE"""),11.0)</f>
        <v>11</v>
      </c>
      <c r="L2739" s="4" t="s">
        <v>8731</v>
      </c>
      <c r="M2739" s="4">
        <v>12.0</v>
      </c>
    </row>
    <row r="2740">
      <c r="A2740" s="85">
        <v>45992.0</v>
      </c>
      <c r="B2740" s="22" t="s">
        <v>515</v>
      </c>
      <c r="C2740" s="22" t="s">
        <v>8726</v>
      </c>
      <c r="D2740" s="82" t="s">
        <v>8813</v>
      </c>
      <c r="E2740" s="22" t="s">
        <v>8727</v>
      </c>
      <c r="F2740" s="22" t="s">
        <v>157</v>
      </c>
      <c r="G2740" s="22" t="s">
        <v>157</v>
      </c>
      <c r="H2740" s="22" t="s">
        <v>8729</v>
      </c>
      <c r="I2740" s="108" t="s">
        <v>8925</v>
      </c>
      <c r="J2740" s="22" t="s">
        <v>8926</v>
      </c>
      <c r="K2740" s="4">
        <f>IFERROR(__xludf.DUMMYFUNCTION("""COMPUTED_VALUE"""),11.0)</f>
        <v>11</v>
      </c>
      <c r="L2740" s="4" t="s">
        <v>8731</v>
      </c>
      <c r="M2740" s="4">
        <v>12.0</v>
      </c>
    </row>
    <row r="2741">
      <c r="A2741" s="85">
        <v>45993.0</v>
      </c>
      <c r="B2741" s="22" t="s">
        <v>515</v>
      </c>
      <c r="C2741" s="22" t="s">
        <v>8726</v>
      </c>
      <c r="D2741" s="82" t="s">
        <v>8813</v>
      </c>
      <c r="E2741" s="22" t="s">
        <v>8727</v>
      </c>
      <c r="F2741" s="22" t="s">
        <v>157</v>
      </c>
      <c r="G2741" s="22" t="s">
        <v>157</v>
      </c>
      <c r="H2741" s="22" t="s">
        <v>8729</v>
      </c>
      <c r="I2741" s="108" t="s">
        <v>8925</v>
      </c>
      <c r="J2741" s="22" t="s">
        <v>8926</v>
      </c>
      <c r="K2741" s="4">
        <f>IFERROR(__xludf.DUMMYFUNCTION("""COMPUTED_VALUE"""),11.0)</f>
        <v>11</v>
      </c>
      <c r="L2741" s="4" t="s">
        <v>8731</v>
      </c>
      <c r="M2741" s="4">
        <v>12.0</v>
      </c>
    </row>
    <row r="2742">
      <c r="A2742" s="85">
        <v>45994.0</v>
      </c>
      <c r="B2742" s="22" t="s">
        <v>515</v>
      </c>
      <c r="C2742" s="22" t="s">
        <v>8726</v>
      </c>
      <c r="D2742" s="82" t="s">
        <v>8813</v>
      </c>
      <c r="E2742" s="22" t="s">
        <v>8727</v>
      </c>
      <c r="F2742" s="22" t="s">
        <v>157</v>
      </c>
      <c r="G2742" s="22" t="s">
        <v>157</v>
      </c>
      <c r="H2742" s="22" t="s">
        <v>8729</v>
      </c>
      <c r="I2742" s="108" t="s">
        <v>8925</v>
      </c>
      <c r="J2742" s="22" t="s">
        <v>8926</v>
      </c>
      <c r="K2742" s="4">
        <f>IFERROR(__xludf.DUMMYFUNCTION("""COMPUTED_VALUE"""),11.0)</f>
        <v>11</v>
      </c>
      <c r="L2742" s="4" t="s">
        <v>8731</v>
      </c>
      <c r="M2742" s="4">
        <v>12.0</v>
      </c>
    </row>
    <row r="2743">
      <c r="A2743" s="85">
        <v>45995.0</v>
      </c>
      <c r="B2743" s="22" t="s">
        <v>515</v>
      </c>
      <c r="C2743" s="22" t="s">
        <v>8726</v>
      </c>
      <c r="D2743" s="82" t="s">
        <v>8813</v>
      </c>
      <c r="E2743" s="22" t="s">
        <v>8727</v>
      </c>
      <c r="F2743" s="22" t="s">
        <v>157</v>
      </c>
      <c r="G2743" s="22" t="s">
        <v>157</v>
      </c>
      <c r="H2743" s="22" t="s">
        <v>8729</v>
      </c>
      <c r="I2743" s="108" t="s">
        <v>8925</v>
      </c>
      <c r="J2743" s="22" t="s">
        <v>8926</v>
      </c>
      <c r="K2743" s="4">
        <f>IFERROR(__xludf.DUMMYFUNCTION("""COMPUTED_VALUE"""),11.0)</f>
        <v>11</v>
      </c>
      <c r="L2743" s="4" t="s">
        <v>8731</v>
      </c>
      <c r="M2743" s="4">
        <v>12.0</v>
      </c>
    </row>
    <row r="2744">
      <c r="A2744" s="85">
        <v>45996.0</v>
      </c>
      <c r="B2744" s="22" t="s">
        <v>515</v>
      </c>
      <c r="C2744" s="22" t="s">
        <v>8726</v>
      </c>
      <c r="D2744" s="82" t="s">
        <v>8813</v>
      </c>
      <c r="E2744" s="22" t="s">
        <v>8727</v>
      </c>
      <c r="F2744" s="22" t="s">
        <v>157</v>
      </c>
      <c r="G2744" s="22" t="s">
        <v>157</v>
      </c>
      <c r="H2744" s="22" t="s">
        <v>8729</v>
      </c>
      <c r="I2744" s="108" t="s">
        <v>8925</v>
      </c>
      <c r="J2744" s="22" t="s">
        <v>8926</v>
      </c>
      <c r="K2744" s="4">
        <f>IFERROR(__xludf.DUMMYFUNCTION("""COMPUTED_VALUE"""),11.0)</f>
        <v>11</v>
      </c>
      <c r="L2744" s="4" t="s">
        <v>8731</v>
      </c>
      <c r="M2744" s="4">
        <v>12.0</v>
      </c>
    </row>
    <row r="2745">
      <c r="A2745" s="85">
        <v>45997.0</v>
      </c>
      <c r="B2745" s="22" t="s">
        <v>515</v>
      </c>
      <c r="C2745" s="22" t="s">
        <v>8726</v>
      </c>
      <c r="D2745" s="82" t="s">
        <v>8813</v>
      </c>
      <c r="E2745" s="22" t="s">
        <v>8727</v>
      </c>
      <c r="F2745" s="22" t="s">
        <v>157</v>
      </c>
      <c r="G2745" s="22" t="s">
        <v>157</v>
      </c>
      <c r="H2745" s="22" t="s">
        <v>8729</v>
      </c>
      <c r="I2745" s="108" t="s">
        <v>8925</v>
      </c>
      <c r="J2745" s="22" t="s">
        <v>8926</v>
      </c>
      <c r="K2745" s="4">
        <f>IFERROR(__xludf.DUMMYFUNCTION("""COMPUTED_VALUE"""),11.0)</f>
        <v>11</v>
      </c>
      <c r="L2745" s="4" t="s">
        <v>8731</v>
      </c>
      <c r="M2745" s="4">
        <v>12.0</v>
      </c>
    </row>
    <row r="2746">
      <c r="A2746" s="85">
        <v>45998.0</v>
      </c>
      <c r="B2746" s="22" t="s">
        <v>515</v>
      </c>
      <c r="C2746" s="22" t="s">
        <v>8726</v>
      </c>
      <c r="D2746" s="82" t="s">
        <v>8813</v>
      </c>
      <c r="E2746" s="22" t="s">
        <v>8727</v>
      </c>
      <c r="F2746" s="22" t="s">
        <v>157</v>
      </c>
      <c r="G2746" s="22" t="s">
        <v>157</v>
      </c>
      <c r="H2746" s="22" t="s">
        <v>8729</v>
      </c>
      <c r="I2746" s="108" t="s">
        <v>8925</v>
      </c>
      <c r="J2746" s="22" t="s">
        <v>8926</v>
      </c>
      <c r="K2746" s="4">
        <f>IFERROR(__xludf.DUMMYFUNCTION("""COMPUTED_VALUE"""),11.0)</f>
        <v>11</v>
      </c>
      <c r="L2746" s="4" t="s">
        <v>8731</v>
      </c>
      <c r="M2746" s="4">
        <v>12.0</v>
      </c>
    </row>
    <row r="2747">
      <c r="A2747" s="85">
        <v>45999.0</v>
      </c>
      <c r="B2747" s="22" t="s">
        <v>515</v>
      </c>
      <c r="C2747" s="22" t="s">
        <v>8726</v>
      </c>
      <c r="D2747" s="82" t="s">
        <v>8813</v>
      </c>
      <c r="E2747" s="22" t="s">
        <v>8727</v>
      </c>
      <c r="F2747" s="22" t="s">
        <v>157</v>
      </c>
      <c r="G2747" s="22" t="s">
        <v>157</v>
      </c>
      <c r="H2747" s="22" t="s">
        <v>8729</v>
      </c>
      <c r="I2747" s="108" t="s">
        <v>8925</v>
      </c>
      <c r="J2747" s="22" t="s">
        <v>8926</v>
      </c>
      <c r="K2747" s="4">
        <f>IFERROR(__xludf.DUMMYFUNCTION("""COMPUTED_VALUE"""),11.0)</f>
        <v>11</v>
      </c>
      <c r="L2747" s="4" t="s">
        <v>8731</v>
      </c>
      <c r="M2747" s="4">
        <v>12.0</v>
      </c>
    </row>
    <row r="2748">
      <c r="A2748" s="85">
        <v>46000.0</v>
      </c>
      <c r="B2748" s="22" t="s">
        <v>515</v>
      </c>
      <c r="C2748" s="22" t="s">
        <v>8726</v>
      </c>
      <c r="D2748" s="82" t="s">
        <v>8813</v>
      </c>
      <c r="E2748" s="22" t="s">
        <v>8727</v>
      </c>
      <c r="F2748" s="22" t="s">
        <v>157</v>
      </c>
      <c r="G2748" s="22" t="s">
        <v>157</v>
      </c>
      <c r="H2748" s="22" t="s">
        <v>8729</v>
      </c>
      <c r="I2748" s="108" t="s">
        <v>8925</v>
      </c>
      <c r="J2748" s="22" t="s">
        <v>8926</v>
      </c>
      <c r="K2748" s="4">
        <f>IFERROR(__xludf.DUMMYFUNCTION("""COMPUTED_VALUE"""),11.0)</f>
        <v>11</v>
      </c>
      <c r="L2748" s="4" t="s">
        <v>8731</v>
      </c>
      <c r="M2748" s="4">
        <v>12.0</v>
      </c>
    </row>
    <row r="2749">
      <c r="A2749" s="85">
        <v>46001.0</v>
      </c>
      <c r="B2749" s="22" t="s">
        <v>515</v>
      </c>
      <c r="C2749" s="22" t="s">
        <v>8726</v>
      </c>
      <c r="D2749" s="82" t="s">
        <v>8813</v>
      </c>
      <c r="E2749" s="22" t="s">
        <v>8727</v>
      </c>
      <c r="F2749" s="22" t="s">
        <v>157</v>
      </c>
      <c r="G2749" s="22" t="s">
        <v>157</v>
      </c>
      <c r="H2749" s="22" t="s">
        <v>8729</v>
      </c>
      <c r="I2749" s="108" t="s">
        <v>8925</v>
      </c>
      <c r="J2749" s="22" t="s">
        <v>8926</v>
      </c>
      <c r="K2749" s="4">
        <f>IFERROR(__xludf.DUMMYFUNCTION("""COMPUTED_VALUE"""),11.0)</f>
        <v>11</v>
      </c>
      <c r="L2749" s="4" t="s">
        <v>8731</v>
      </c>
      <c r="M2749" s="4">
        <v>12.0</v>
      </c>
    </row>
    <row r="2750">
      <c r="A2750" s="85">
        <v>46002.0</v>
      </c>
      <c r="B2750" s="22" t="s">
        <v>515</v>
      </c>
      <c r="C2750" s="22" t="s">
        <v>8726</v>
      </c>
      <c r="D2750" s="82" t="s">
        <v>8813</v>
      </c>
      <c r="E2750" s="22" t="s">
        <v>8727</v>
      </c>
      <c r="F2750" s="22" t="s">
        <v>157</v>
      </c>
      <c r="G2750" s="22" t="s">
        <v>157</v>
      </c>
      <c r="H2750" s="22" t="s">
        <v>8729</v>
      </c>
      <c r="I2750" s="108" t="s">
        <v>8925</v>
      </c>
      <c r="J2750" s="22" t="s">
        <v>8926</v>
      </c>
      <c r="K2750" s="4">
        <f>IFERROR(__xludf.DUMMYFUNCTION("""COMPUTED_VALUE"""),11.0)</f>
        <v>11</v>
      </c>
      <c r="L2750" s="4" t="s">
        <v>8731</v>
      </c>
      <c r="M2750" s="4">
        <v>12.0</v>
      </c>
    </row>
    <row r="2751">
      <c r="A2751" s="85">
        <v>46003.0</v>
      </c>
      <c r="B2751" s="22" t="s">
        <v>515</v>
      </c>
      <c r="C2751" s="22" t="s">
        <v>8726</v>
      </c>
      <c r="D2751" s="82" t="s">
        <v>8813</v>
      </c>
      <c r="E2751" s="22" t="s">
        <v>8727</v>
      </c>
      <c r="F2751" s="22" t="s">
        <v>157</v>
      </c>
      <c r="G2751" s="22" t="s">
        <v>157</v>
      </c>
      <c r="H2751" s="22" t="s">
        <v>8729</v>
      </c>
      <c r="I2751" s="108" t="s">
        <v>8925</v>
      </c>
      <c r="J2751" s="22" t="s">
        <v>8926</v>
      </c>
      <c r="K2751" s="4">
        <f>IFERROR(__xludf.DUMMYFUNCTION("""COMPUTED_VALUE"""),11.0)</f>
        <v>11</v>
      </c>
      <c r="L2751" s="4" t="s">
        <v>8731</v>
      </c>
      <c r="M2751" s="4">
        <v>12.0</v>
      </c>
    </row>
    <row r="2752">
      <c r="A2752" s="85">
        <v>46004.0</v>
      </c>
      <c r="B2752" s="22" t="s">
        <v>515</v>
      </c>
      <c r="C2752" s="22" t="s">
        <v>8726</v>
      </c>
      <c r="D2752" s="82" t="s">
        <v>8813</v>
      </c>
      <c r="E2752" s="22" t="s">
        <v>8727</v>
      </c>
      <c r="F2752" s="22" t="s">
        <v>157</v>
      </c>
      <c r="G2752" s="22" t="s">
        <v>157</v>
      </c>
      <c r="H2752" s="22" t="s">
        <v>8729</v>
      </c>
      <c r="I2752" s="108" t="s">
        <v>8925</v>
      </c>
      <c r="J2752" s="22" t="s">
        <v>8926</v>
      </c>
      <c r="K2752" s="4">
        <f>IFERROR(__xludf.DUMMYFUNCTION("""COMPUTED_VALUE"""),11.0)</f>
        <v>11</v>
      </c>
      <c r="L2752" s="4" t="s">
        <v>8731</v>
      </c>
      <c r="M2752" s="4">
        <v>12.0</v>
      </c>
    </row>
    <row r="2753">
      <c r="A2753" s="85">
        <v>46005.0</v>
      </c>
      <c r="B2753" s="22" t="s">
        <v>515</v>
      </c>
      <c r="C2753" s="22" t="s">
        <v>8726</v>
      </c>
      <c r="D2753" s="82" t="s">
        <v>8813</v>
      </c>
      <c r="E2753" s="22" t="s">
        <v>8727</v>
      </c>
      <c r="F2753" s="22" t="s">
        <v>157</v>
      </c>
      <c r="G2753" s="22" t="s">
        <v>157</v>
      </c>
      <c r="H2753" s="22" t="s">
        <v>8729</v>
      </c>
      <c r="I2753" s="108" t="s">
        <v>8925</v>
      </c>
      <c r="J2753" s="22" t="s">
        <v>8926</v>
      </c>
      <c r="K2753" s="4">
        <f>IFERROR(__xludf.DUMMYFUNCTION("""COMPUTED_VALUE"""),11.0)</f>
        <v>11</v>
      </c>
      <c r="L2753" s="4" t="s">
        <v>8731</v>
      </c>
      <c r="M2753" s="4">
        <v>12.0</v>
      </c>
    </row>
    <row r="2754">
      <c r="A2754" s="85">
        <v>46006.0</v>
      </c>
      <c r="B2754" s="22" t="s">
        <v>515</v>
      </c>
      <c r="C2754" s="22" t="s">
        <v>8726</v>
      </c>
      <c r="D2754" s="82" t="s">
        <v>8813</v>
      </c>
      <c r="E2754" s="22" t="s">
        <v>8727</v>
      </c>
      <c r="F2754" s="22" t="s">
        <v>157</v>
      </c>
      <c r="G2754" s="22" t="s">
        <v>157</v>
      </c>
      <c r="H2754" s="22" t="s">
        <v>8729</v>
      </c>
      <c r="I2754" s="108" t="s">
        <v>8925</v>
      </c>
      <c r="J2754" s="22" t="s">
        <v>8926</v>
      </c>
      <c r="K2754" s="4">
        <f>IFERROR(__xludf.DUMMYFUNCTION("""COMPUTED_VALUE"""),11.0)</f>
        <v>11</v>
      </c>
      <c r="L2754" s="4" t="s">
        <v>8731</v>
      </c>
      <c r="M2754" s="4">
        <v>12.0</v>
      </c>
    </row>
    <row r="2755">
      <c r="A2755" s="85">
        <v>46007.0</v>
      </c>
      <c r="B2755" s="22" t="s">
        <v>515</v>
      </c>
      <c r="C2755" s="22" t="s">
        <v>8726</v>
      </c>
      <c r="D2755" s="82" t="s">
        <v>8813</v>
      </c>
      <c r="E2755" s="22" t="s">
        <v>8727</v>
      </c>
      <c r="F2755" s="22" t="s">
        <v>157</v>
      </c>
      <c r="G2755" s="22" t="s">
        <v>157</v>
      </c>
      <c r="H2755" s="22" t="s">
        <v>8729</v>
      </c>
      <c r="I2755" s="108" t="s">
        <v>8925</v>
      </c>
      <c r="J2755" s="22" t="s">
        <v>8926</v>
      </c>
      <c r="K2755" s="4">
        <f>IFERROR(__xludf.DUMMYFUNCTION("""COMPUTED_VALUE"""),11.0)</f>
        <v>11</v>
      </c>
      <c r="L2755" s="4" t="s">
        <v>8731</v>
      </c>
      <c r="M2755" s="4">
        <v>12.0</v>
      </c>
    </row>
    <row r="2756">
      <c r="A2756" s="85">
        <v>46008.0</v>
      </c>
      <c r="B2756" s="22" t="s">
        <v>515</v>
      </c>
      <c r="C2756" s="22" t="s">
        <v>8726</v>
      </c>
      <c r="D2756" s="82" t="s">
        <v>8813</v>
      </c>
      <c r="E2756" s="22" t="s">
        <v>8727</v>
      </c>
      <c r="F2756" s="22" t="s">
        <v>157</v>
      </c>
      <c r="G2756" s="22" t="s">
        <v>157</v>
      </c>
      <c r="H2756" s="22" t="s">
        <v>8729</v>
      </c>
      <c r="I2756" s="108" t="s">
        <v>8925</v>
      </c>
      <c r="J2756" s="22" t="s">
        <v>8926</v>
      </c>
      <c r="K2756" s="4">
        <f>IFERROR(__xludf.DUMMYFUNCTION("""COMPUTED_VALUE"""),11.0)</f>
        <v>11</v>
      </c>
      <c r="L2756" s="4" t="s">
        <v>8731</v>
      </c>
      <c r="M2756" s="4">
        <v>12.0</v>
      </c>
    </row>
    <row r="2757">
      <c r="A2757" s="85">
        <v>46009.0</v>
      </c>
      <c r="B2757" s="22" t="s">
        <v>515</v>
      </c>
      <c r="C2757" s="22" t="s">
        <v>8726</v>
      </c>
      <c r="D2757" s="82" t="s">
        <v>8813</v>
      </c>
      <c r="E2757" s="22" t="s">
        <v>8727</v>
      </c>
      <c r="F2757" s="22" t="s">
        <v>157</v>
      </c>
      <c r="G2757" s="22" t="s">
        <v>157</v>
      </c>
      <c r="H2757" s="22" t="s">
        <v>8729</v>
      </c>
      <c r="I2757" s="108" t="s">
        <v>8925</v>
      </c>
      <c r="J2757" s="22" t="s">
        <v>8926</v>
      </c>
      <c r="K2757" s="4">
        <f>IFERROR(__xludf.DUMMYFUNCTION("""COMPUTED_VALUE"""),11.0)</f>
        <v>11</v>
      </c>
      <c r="L2757" s="4" t="s">
        <v>8731</v>
      </c>
      <c r="M2757" s="4">
        <v>12.0</v>
      </c>
    </row>
    <row r="2758">
      <c r="A2758" s="85">
        <v>46010.0</v>
      </c>
      <c r="B2758" s="22" t="s">
        <v>515</v>
      </c>
      <c r="C2758" s="22" t="s">
        <v>8726</v>
      </c>
      <c r="D2758" s="82" t="s">
        <v>8813</v>
      </c>
      <c r="E2758" s="22" t="s">
        <v>8727</v>
      </c>
      <c r="F2758" s="22" t="s">
        <v>157</v>
      </c>
      <c r="G2758" s="22" t="s">
        <v>157</v>
      </c>
      <c r="H2758" s="22" t="s">
        <v>8729</v>
      </c>
      <c r="I2758" s="108" t="s">
        <v>8925</v>
      </c>
      <c r="J2758" s="22" t="s">
        <v>8926</v>
      </c>
      <c r="K2758" s="4">
        <f>IFERROR(__xludf.DUMMYFUNCTION("""COMPUTED_VALUE"""),11.0)</f>
        <v>11</v>
      </c>
      <c r="L2758" s="4" t="s">
        <v>8731</v>
      </c>
      <c r="M2758" s="4">
        <v>12.0</v>
      </c>
    </row>
    <row r="2759">
      <c r="A2759" s="85">
        <v>46011.0</v>
      </c>
      <c r="B2759" s="22" t="s">
        <v>515</v>
      </c>
      <c r="C2759" s="22" t="s">
        <v>8726</v>
      </c>
      <c r="D2759" s="82" t="s">
        <v>8813</v>
      </c>
      <c r="E2759" s="22" t="s">
        <v>8727</v>
      </c>
      <c r="F2759" s="22" t="s">
        <v>157</v>
      </c>
      <c r="G2759" s="22" t="s">
        <v>157</v>
      </c>
      <c r="H2759" s="22" t="s">
        <v>8729</v>
      </c>
      <c r="I2759" s="108" t="s">
        <v>8925</v>
      </c>
      <c r="J2759" s="22" t="s">
        <v>8926</v>
      </c>
      <c r="K2759" s="4">
        <f>IFERROR(__xludf.DUMMYFUNCTION("""COMPUTED_VALUE"""),11.0)</f>
        <v>11</v>
      </c>
      <c r="L2759" s="4" t="s">
        <v>8731</v>
      </c>
      <c r="M2759" s="4">
        <v>12.0</v>
      </c>
    </row>
    <row r="2760">
      <c r="A2760" s="85">
        <v>46012.0</v>
      </c>
      <c r="B2760" s="22" t="s">
        <v>515</v>
      </c>
      <c r="C2760" s="22" t="s">
        <v>8726</v>
      </c>
      <c r="D2760" s="82" t="s">
        <v>8813</v>
      </c>
      <c r="E2760" s="22" t="s">
        <v>8727</v>
      </c>
      <c r="F2760" s="22" t="s">
        <v>157</v>
      </c>
      <c r="G2760" s="22" t="s">
        <v>157</v>
      </c>
      <c r="H2760" s="22" t="s">
        <v>8729</v>
      </c>
      <c r="I2760" s="108" t="s">
        <v>8925</v>
      </c>
      <c r="J2760" s="22" t="s">
        <v>8926</v>
      </c>
      <c r="K2760" s="4">
        <f>IFERROR(__xludf.DUMMYFUNCTION("""COMPUTED_VALUE"""),11.0)</f>
        <v>11</v>
      </c>
      <c r="L2760" s="4" t="s">
        <v>8731</v>
      </c>
      <c r="M2760" s="4">
        <v>12.0</v>
      </c>
    </row>
    <row r="2761">
      <c r="A2761" s="85">
        <v>46013.0</v>
      </c>
      <c r="B2761" s="22" t="s">
        <v>515</v>
      </c>
      <c r="C2761" s="22" t="s">
        <v>8726</v>
      </c>
      <c r="D2761" s="82" t="s">
        <v>8813</v>
      </c>
      <c r="E2761" s="22" t="s">
        <v>8727</v>
      </c>
      <c r="F2761" s="22" t="s">
        <v>157</v>
      </c>
      <c r="G2761" s="22" t="s">
        <v>157</v>
      </c>
      <c r="H2761" s="22" t="s">
        <v>8729</v>
      </c>
      <c r="I2761" s="108" t="s">
        <v>8925</v>
      </c>
      <c r="J2761" s="22" t="s">
        <v>8926</v>
      </c>
      <c r="K2761" s="4">
        <f>IFERROR(__xludf.DUMMYFUNCTION("""COMPUTED_VALUE"""),11.0)</f>
        <v>11</v>
      </c>
      <c r="L2761" s="4" t="s">
        <v>8731</v>
      </c>
      <c r="M2761" s="4">
        <v>12.0</v>
      </c>
    </row>
    <row r="2762">
      <c r="A2762" s="85">
        <v>46014.0</v>
      </c>
      <c r="B2762" s="22" t="s">
        <v>515</v>
      </c>
      <c r="C2762" s="22" t="s">
        <v>8726</v>
      </c>
      <c r="D2762" s="82" t="s">
        <v>8813</v>
      </c>
      <c r="E2762" s="22" t="s">
        <v>8727</v>
      </c>
      <c r="F2762" s="22" t="s">
        <v>157</v>
      </c>
      <c r="G2762" s="22" t="s">
        <v>157</v>
      </c>
      <c r="H2762" s="22" t="s">
        <v>8729</v>
      </c>
      <c r="I2762" s="108" t="s">
        <v>8925</v>
      </c>
      <c r="J2762" s="22" t="s">
        <v>8926</v>
      </c>
      <c r="K2762" s="4">
        <f>IFERROR(__xludf.DUMMYFUNCTION("""COMPUTED_VALUE"""),12.0)</f>
        <v>12</v>
      </c>
      <c r="L2762" s="4" t="s">
        <v>8735</v>
      </c>
      <c r="M2762" s="4">
        <v>12.0</v>
      </c>
    </row>
    <row r="2763">
      <c r="A2763" s="85">
        <v>46015.0</v>
      </c>
      <c r="B2763" s="22" t="s">
        <v>515</v>
      </c>
      <c r="C2763" s="22" t="s">
        <v>8726</v>
      </c>
      <c r="D2763" s="82" t="s">
        <v>8813</v>
      </c>
      <c r="E2763" s="22" t="s">
        <v>8727</v>
      </c>
      <c r="F2763" s="22" t="s">
        <v>157</v>
      </c>
      <c r="G2763" s="22" t="s">
        <v>157</v>
      </c>
      <c r="H2763" s="22" t="s">
        <v>8729</v>
      </c>
      <c r="I2763" s="108" t="s">
        <v>8925</v>
      </c>
      <c r="J2763" s="22" t="s">
        <v>8926</v>
      </c>
      <c r="K2763" s="4">
        <f>IFERROR(__xludf.DUMMYFUNCTION("""COMPUTED_VALUE"""),11.0)</f>
        <v>11</v>
      </c>
      <c r="L2763" s="4" t="s">
        <v>8731</v>
      </c>
      <c r="M2763" s="4">
        <v>12.0</v>
      </c>
    </row>
    <row r="2764">
      <c r="A2764" s="85">
        <v>46016.0</v>
      </c>
      <c r="B2764" s="22" t="s">
        <v>515</v>
      </c>
      <c r="C2764" s="22" t="s">
        <v>8726</v>
      </c>
      <c r="D2764" s="82" t="s">
        <v>8813</v>
      </c>
      <c r="E2764" s="22" t="s">
        <v>8727</v>
      </c>
      <c r="F2764" s="22" t="s">
        <v>157</v>
      </c>
      <c r="G2764" s="22" t="s">
        <v>157</v>
      </c>
      <c r="H2764" s="22" t="s">
        <v>8729</v>
      </c>
      <c r="I2764" s="108" t="s">
        <v>8925</v>
      </c>
      <c r="J2764" s="22" t="s">
        <v>8926</v>
      </c>
      <c r="K2764" s="4">
        <f>IFERROR(__xludf.DUMMYFUNCTION("""COMPUTED_VALUE"""),11.0)</f>
        <v>11</v>
      </c>
      <c r="L2764" s="4" t="s">
        <v>8731</v>
      </c>
      <c r="M2764" s="4">
        <v>12.0</v>
      </c>
    </row>
    <row r="2765">
      <c r="A2765" s="85">
        <v>46017.0</v>
      </c>
      <c r="B2765" s="22" t="s">
        <v>515</v>
      </c>
      <c r="C2765" s="22" t="s">
        <v>8726</v>
      </c>
      <c r="D2765" s="82" t="s">
        <v>8813</v>
      </c>
      <c r="E2765" s="22" t="s">
        <v>8727</v>
      </c>
      <c r="F2765" s="22" t="s">
        <v>157</v>
      </c>
      <c r="G2765" s="22" t="s">
        <v>157</v>
      </c>
      <c r="H2765" s="22" t="s">
        <v>8729</v>
      </c>
      <c r="I2765" s="108" t="s">
        <v>8925</v>
      </c>
      <c r="J2765" s="22" t="s">
        <v>8926</v>
      </c>
      <c r="K2765" s="4">
        <f>IFERROR(__xludf.DUMMYFUNCTION("""COMPUTED_VALUE"""),11.0)</f>
        <v>11</v>
      </c>
      <c r="L2765" s="4" t="s">
        <v>8731</v>
      </c>
      <c r="M2765" s="4">
        <v>12.0</v>
      </c>
    </row>
    <row r="2766">
      <c r="A2766" s="85">
        <v>46018.0</v>
      </c>
      <c r="B2766" s="22" t="s">
        <v>515</v>
      </c>
      <c r="C2766" s="22" t="s">
        <v>8726</v>
      </c>
      <c r="D2766" s="82" t="s">
        <v>8813</v>
      </c>
      <c r="E2766" s="22" t="s">
        <v>8727</v>
      </c>
      <c r="F2766" s="22" t="s">
        <v>157</v>
      </c>
      <c r="G2766" s="22" t="s">
        <v>157</v>
      </c>
      <c r="H2766" s="22" t="s">
        <v>8729</v>
      </c>
      <c r="I2766" s="108" t="s">
        <v>8925</v>
      </c>
      <c r="J2766" s="22" t="s">
        <v>8926</v>
      </c>
      <c r="K2766" s="4">
        <f>IFERROR(__xludf.DUMMYFUNCTION("""COMPUTED_VALUE"""),11.0)</f>
        <v>11</v>
      </c>
      <c r="L2766" s="4" t="s">
        <v>8731</v>
      </c>
      <c r="M2766" s="4">
        <v>12.0</v>
      </c>
    </row>
    <row r="2767">
      <c r="A2767" s="85">
        <v>46019.0</v>
      </c>
      <c r="B2767" s="22" t="s">
        <v>515</v>
      </c>
      <c r="C2767" s="22" t="s">
        <v>8726</v>
      </c>
      <c r="D2767" s="82" t="s">
        <v>8813</v>
      </c>
      <c r="E2767" s="22" t="s">
        <v>8727</v>
      </c>
      <c r="F2767" s="22" t="s">
        <v>157</v>
      </c>
      <c r="G2767" s="22" t="s">
        <v>157</v>
      </c>
      <c r="H2767" s="22" t="s">
        <v>8729</v>
      </c>
      <c r="I2767" s="108" t="s">
        <v>8925</v>
      </c>
      <c r="J2767" s="22" t="s">
        <v>8926</v>
      </c>
      <c r="K2767" s="4">
        <f>IFERROR(__xludf.DUMMYFUNCTION("""COMPUTED_VALUE"""),11.0)</f>
        <v>11</v>
      </c>
      <c r="L2767" s="4" t="s">
        <v>8731</v>
      </c>
      <c r="M2767" s="4">
        <v>12.0</v>
      </c>
    </row>
    <row r="2768">
      <c r="A2768" s="85">
        <v>46020.0</v>
      </c>
      <c r="B2768" s="22" t="s">
        <v>515</v>
      </c>
      <c r="C2768" s="22" t="s">
        <v>8726</v>
      </c>
      <c r="D2768" s="82" t="s">
        <v>8813</v>
      </c>
      <c r="E2768" s="22" t="s">
        <v>8727</v>
      </c>
      <c r="F2768" s="22" t="s">
        <v>157</v>
      </c>
      <c r="G2768" s="22" t="s">
        <v>157</v>
      </c>
      <c r="H2768" s="22" t="s">
        <v>8729</v>
      </c>
      <c r="I2768" s="108" t="s">
        <v>8925</v>
      </c>
      <c r="J2768" s="22" t="s">
        <v>8926</v>
      </c>
      <c r="K2768" s="4">
        <f>IFERROR(__xludf.DUMMYFUNCTION("""COMPUTED_VALUE"""),11.0)</f>
        <v>11</v>
      </c>
      <c r="L2768" s="4" t="s">
        <v>8731</v>
      </c>
      <c r="M2768" s="4">
        <v>12.0</v>
      </c>
    </row>
    <row r="2769">
      <c r="A2769" s="85">
        <v>46021.0</v>
      </c>
      <c r="B2769" s="22" t="s">
        <v>515</v>
      </c>
      <c r="C2769" s="22" t="s">
        <v>8726</v>
      </c>
      <c r="D2769" s="82" t="s">
        <v>8813</v>
      </c>
      <c r="E2769" s="22" t="s">
        <v>8727</v>
      </c>
      <c r="F2769" s="22" t="s">
        <v>157</v>
      </c>
      <c r="G2769" s="22" t="s">
        <v>157</v>
      </c>
      <c r="H2769" s="22" t="s">
        <v>8729</v>
      </c>
      <c r="I2769" s="108" t="s">
        <v>8925</v>
      </c>
      <c r="J2769" s="22" t="s">
        <v>8926</v>
      </c>
      <c r="K2769" s="4">
        <f>IFERROR(__xludf.DUMMYFUNCTION("""COMPUTED_VALUE"""),11.0)</f>
        <v>11</v>
      </c>
      <c r="L2769" s="4" t="s">
        <v>8731</v>
      </c>
      <c r="M2769" s="4">
        <v>12.0</v>
      </c>
    </row>
    <row r="2770">
      <c r="A2770" s="85">
        <v>46022.0</v>
      </c>
      <c r="B2770" s="22" t="s">
        <v>515</v>
      </c>
      <c r="C2770" s="22" t="s">
        <v>8726</v>
      </c>
      <c r="D2770" s="82" t="s">
        <v>8813</v>
      </c>
      <c r="E2770" s="22" t="s">
        <v>8727</v>
      </c>
      <c r="F2770" s="22" t="s">
        <v>157</v>
      </c>
      <c r="G2770" s="22" t="s">
        <v>157</v>
      </c>
      <c r="H2770" s="22" t="s">
        <v>8729</v>
      </c>
      <c r="I2770" s="108" t="s">
        <v>8925</v>
      </c>
      <c r="J2770" s="22" t="s">
        <v>8926</v>
      </c>
      <c r="K2770" s="4">
        <f>IFERROR(__xludf.DUMMYFUNCTION("""COMPUTED_VALUE"""),11.0)</f>
        <v>11</v>
      </c>
      <c r="L2770" s="4" t="s">
        <v>8731</v>
      </c>
      <c r="M2770" s="4">
        <v>12.0</v>
      </c>
    </row>
    <row r="2771">
      <c r="A2771" s="85">
        <v>46023.0</v>
      </c>
      <c r="B2771" s="22" t="s">
        <v>515</v>
      </c>
      <c r="C2771" s="22" t="s">
        <v>8726</v>
      </c>
      <c r="D2771" s="82" t="s">
        <v>8813</v>
      </c>
      <c r="E2771" s="22" t="s">
        <v>8727</v>
      </c>
      <c r="F2771" s="22" t="s">
        <v>157</v>
      </c>
      <c r="G2771" s="22" t="s">
        <v>157</v>
      </c>
      <c r="H2771" s="22" t="s">
        <v>8729</v>
      </c>
      <c r="I2771" s="108" t="s">
        <v>8925</v>
      </c>
      <c r="J2771" s="22" t="s">
        <v>8926</v>
      </c>
      <c r="K2771" s="4">
        <f>IFERROR(__xludf.DUMMYFUNCTION("""COMPUTED_VALUE"""),11.0)</f>
        <v>11</v>
      </c>
      <c r="L2771" s="4" t="s">
        <v>8731</v>
      </c>
      <c r="M2771" s="4">
        <v>12.0</v>
      </c>
    </row>
    <row r="2772">
      <c r="A2772" s="85">
        <v>46024.0</v>
      </c>
      <c r="B2772" s="22" t="s">
        <v>515</v>
      </c>
      <c r="C2772" s="22" t="s">
        <v>8726</v>
      </c>
      <c r="D2772" s="82" t="s">
        <v>8813</v>
      </c>
      <c r="E2772" s="22" t="s">
        <v>8727</v>
      </c>
      <c r="F2772" s="22" t="s">
        <v>157</v>
      </c>
      <c r="G2772" s="22" t="s">
        <v>157</v>
      </c>
      <c r="H2772" s="22" t="s">
        <v>8729</v>
      </c>
      <c r="I2772" s="108" t="s">
        <v>8925</v>
      </c>
      <c r="J2772" s="22" t="s">
        <v>8926</v>
      </c>
      <c r="K2772" s="4">
        <f>IFERROR(__xludf.DUMMYFUNCTION("""COMPUTED_VALUE"""),11.0)</f>
        <v>11</v>
      </c>
      <c r="L2772" s="4" t="s">
        <v>8731</v>
      </c>
      <c r="M2772" s="4">
        <v>12.0</v>
      </c>
    </row>
    <row r="2773">
      <c r="A2773" s="85">
        <v>46025.0</v>
      </c>
      <c r="B2773" s="22" t="s">
        <v>515</v>
      </c>
      <c r="C2773" s="22" t="s">
        <v>8726</v>
      </c>
      <c r="D2773" s="82" t="s">
        <v>8813</v>
      </c>
      <c r="E2773" s="22" t="s">
        <v>8727</v>
      </c>
      <c r="F2773" s="22" t="s">
        <v>157</v>
      </c>
      <c r="G2773" s="22" t="s">
        <v>157</v>
      </c>
      <c r="H2773" s="22" t="s">
        <v>8729</v>
      </c>
      <c r="I2773" s="108" t="s">
        <v>8925</v>
      </c>
      <c r="J2773" s="22" t="s">
        <v>8926</v>
      </c>
      <c r="K2773" s="4">
        <f>IFERROR(__xludf.DUMMYFUNCTION("""COMPUTED_VALUE"""),11.0)</f>
        <v>11</v>
      </c>
      <c r="L2773" s="4" t="s">
        <v>8731</v>
      </c>
      <c r="M2773" s="4">
        <v>12.0</v>
      </c>
    </row>
    <row r="2774">
      <c r="A2774" s="85">
        <v>46026.0</v>
      </c>
      <c r="B2774" s="22" t="s">
        <v>515</v>
      </c>
      <c r="C2774" s="22" t="s">
        <v>8726</v>
      </c>
      <c r="D2774" s="82" t="s">
        <v>8813</v>
      </c>
      <c r="E2774" s="22" t="s">
        <v>8727</v>
      </c>
      <c r="F2774" s="22" t="s">
        <v>157</v>
      </c>
      <c r="G2774" s="22" t="s">
        <v>157</v>
      </c>
      <c r="H2774" s="22" t="s">
        <v>8729</v>
      </c>
      <c r="I2774" s="108" t="s">
        <v>8925</v>
      </c>
      <c r="J2774" s="22" t="s">
        <v>8926</v>
      </c>
      <c r="K2774" s="4">
        <f>IFERROR(__xludf.DUMMYFUNCTION("""COMPUTED_VALUE"""),11.0)</f>
        <v>11</v>
      </c>
      <c r="L2774" s="4" t="s">
        <v>8731</v>
      </c>
      <c r="M2774" s="4">
        <v>12.0</v>
      </c>
    </row>
    <row r="2775">
      <c r="A2775" s="85">
        <v>46027.0</v>
      </c>
      <c r="B2775" s="22" t="s">
        <v>515</v>
      </c>
      <c r="C2775" s="22" t="s">
        <v>8726</v>
      </c>
      <c r="D2775" s="82" t="s">
        <v>8813</v>
      </c>
      <c r="E2775" s="22" t="s">
        <v>8727</v>
      </c>
      <c r="F2775" s="22" t="s">
        <v>157</v>
      </c>
      <c r="G2775" s="22" t="s">
        <v>157</v>
      </c>
      <c r="H2775" s="22" t="s">
        <v>8729</v>
      </c>
      <c r="I2775" s="108" t="s">
        <v>8925</v>
      </c>
      <c r="J2775" s="22" t="s">
        <v>8926</v>
      </c>
      <c r="K2775" s="4">
        <f>IFERROR(__xludf.DUMMYFUNCTION("""COMPUTED_VALUE"""),11.0)</f>
        <v>11</v>
      </c>
      <c r="L2775" s="4" t="s">
        <v>8731</v>
      </c>
      <c r="M2775" s="4">
        <v>12.0</v>
      </c>
    </row>
    <row r="2776">
      <c r="A2776" s="85">
        <v>46028.0</v>
      </c>
      <c r="B2776" s="22" t="s">
        <v>515</v>
      </c>
      <c r="C2776" s="22" t="s">
        <v>8726</v>
      </c>
      <c r="D2776" s="82" t="s">
        <v>8813</v>
      </c>
      <c r="E2776" s="22" t="s">
        <v>8727</v>
      </c>
      <c r="F2776" s="22" t="s">
        <v>157</v>
      </c>
      <c r="G2776" s="22" t="s">
        <v>157</v>
      </c>
      <c r="H2776" s="22" t="s">
        <v>8729</v>
      </c>
      <c r="I2776" s="108" t="s">
        <v>8925</v>
      </c>
      <c r="J2776" s="22" t="s">
        <v>8926</v>
      </c>
      <c r="K2776" s="4">
        <f>IFERROR(__xludf.DUMMYFUNCTION("""COMPUTED_VALUE"""),11.0)</f>
        <v>11</v>
      </c>
      <c r="L2776" s="4" t="s">
        <v>8731</v>
      </c>
      <c r="M2776" s="4">
        <v>12.0</v>
      </c>
    </row>
    <row r="2777">
      <c r="A2777" s="85">
        <v>46029.0</v>
      </c>
      <c r="B2777" s="22" t="s">
        <v>515</v>
      </c>
      <c r="C2777" s="22" t="s">
        <v>8726</v>
      </c>
      <c r="D2777" s="82" t="s">
        <v>8813</v>
      </c>
      <c r="E2777" s="22" t="s">
        <v>8727</v>
      </c>
      <c r="F2777" s="22" t="s">
        <v>157</v>
      </c>
      <c r="G2777" s="22" t="s">
        <v>157</v>
      </c>
      <c r="H2777" s="22" t="s">
        <v>8729</v>
      </c>
      <c r="I2777" s="108" t="s">
        <v>8925</v>
      </c>
      <c r="J2777" s="22" t="s">
        <v>8926</v>
      </c>
      <c r="K2777" s="4">
        <f>IFERROR(__xludf.DUMMYFUNCTION("""COMPUTED_VALUE"""),11.0)</f>
        <v>11</v>
      </c>
      <c r="L2777" s="4" t="s">
        <v>8731</v>
      </c>
      <c r="M2777" s="4">
        <v>12.0</v>
      </c>
    </row>
    <row r="2778">
      <c r="A2778" s="85">
        <v>46030.0</v>
      </c>
      <c r="B2778" s="22" t="s">
        <v>515</v>
      </c>
      <c r="C2778" s="22" t="s">
        <v>8726</v>
      </c>
      <c r="D2778" s="82" t="s">
        <v>8813</v>
      </c>
      <c r="E2778" s="22" t="s">
        <v>8727</v>
      </c>
      <c r="F2778" s="22" t="s">
        <v>157</v>
      </c>
      <c r="G2778" s="22" t="s">
        <v>157</v>
      </c>
      <c r="H2778" s="22" t="s">
        <v>8729</v>
      </c>
      <c r="I2778" s="108" t="s">
        <v>8925</v>
      </c>
      <c r="J2778" s="22" t="s">
        <v>8926</v>
      </c>
      <c r="K2778" s="4">
        <f>IFERROR(__xludf.DUMMYFUNCTION("""COMPUTED_VALUE"""),11.0)</f>
        <v>11</v>
      </c>
      <c r="L2778" s="4" t="s">
        <v>8731</v>
      </c>
      <c r="M2778" s="4">
        <v>12.0</v>
      </c>
    </row>
    <row r="2779">
      <c r="A2779" s="85">
        <v>46031.0</v>
      </c>
      <c r="B2779" s="22" t="s">
        <v>515</v>
      </c>
      <c r="C2779" s="22" t="s">
        <v>8726</v>
      </c>
      <c r="D2779" s="82" t="s">
        <v>8813</v>
      </c>
      <c r="E2779" s="22" t="s">
        <v>8727</v>
      </c>
      <c r="F2779" s="22" t="s">
        <v>157</v>
      </c>
      <c r="G2779" s="22" t="s">
        <v>157</v>
      </c>
      <c r="H2779" s="22" t="s">
        <v>8729</v>
      </c>
      <c r="I2779" s="108" t="s">
        <v>8925</v>
      </c>
      <c r="J2779" s="22" t="s">
        <v>8926</v>
      </c>
      <c r="K2779" s="4">
        <f>IFERROR(__xludf.DUMMYFUNCTION("""COMPUTED_VALUE"""),11.0)</f>
        <v>11</v>
      </c>
      <c r="L2779" s="4" t="s">
        <v>8731</v>
      </c>
      <c r="M2779" s="4">
        <v>12.0</v>
      </c>
    </row>
    <row r="2780">
      <c r="A2780" s="85">
        <v>46032.0</v>
      </c>
      <c r="B2780" s="22" t="s">
        <v>515</v>
      </c>
      <c r="C2780" s="22" t="s">
        <v>8726</v>
      </c>
      <c r="D2780" s="82" t="s">
        <v>8813</v>
      </c>
      <c r="E2780" s="22" t="s">
        <v>8727</v>
      </c>
      <c r="F2780" s="22" t="s">
        <v>157</v>
      </c>
      <c r="G2780" s="22" t="s">
        <v>157</v>
      </c>
      <c r="H2780" s="22" t="s">
        <v>8729</v>
      </c>
      <c r="I2780" s="108" t="s">
        <v>8925</v>
      </c>
      <c r="J2780" s="22" t="s">
        <v>8926</v>
      </c>
      <c r="K2780" s="4">
        <f>IFERROR(__xludf.DUMMYFUNCTION("""COMPUTED_VALUE"""),11.0)</f>
        <v>11</v>
      </c>
      <c r="L2780" s="4" t="s">
        <v>8731</v>
      </c>
      <c r="M2780" s="4">
        <v>12.0</v>
      </c>
    </row>
    <row r="2781">
      <c r="A2781" s="85">
        <v>46033.0</v>
      </c>
      <c r="B2781" s="22" t="s">
        <v>515</v>
      </c>
      <c r="C2781" s="22" t="s">
        <v>8726</v>
      </c>
      <c r="D2781" s="82" t="s">
        <v>8813</v>
      </c>
      <c r="E2781" s="22" t="s">
        <v>8727</v>
      </c>
      <c r="F2781" s="22" t="s">
        <v>157</v>
      </c>
      <c r="G2781" s="22" t="s">
        <v>157</v>
      </c>
      <c r="H2781" s="22" t="s">
        <v>8729</v>
      </c>
      <c r="I2781" s="108" t="s">
        <v>8925</v>
      </c>
      <c r="J2781" s="22" t="s">
        <v>8926</v>
      </c>
      <c r="K2781" s="4">
        <f>IFERROR(__xludf.DUMMYFUNCTION("""COMPUTED_VALUE"""),11.0)</f>
        <v>11</v>
      </c>
      <c r="L2781" s="4" t="s">
        <v>8731</v>
      </c>
      <c r="M2781" s="4">
        <v>12.0</v>
      </c>
    </row>
    <row r="2782">
      <c r="A2782" s="85">
        <v>46034.0</v>
      </c>
      <c r="B2782" s="22" t="s">
        <v>515</v>
      </c>
      <c r="C2782" s="22" t="s">
        <v>8726</v>
      </c>
      <c r="D2782" s="82" t="s">
        <v>8813</v>
      </c>
      <c r="E2782" s="22" t="s">
        <v>8727</v>
      </c>
      <c r="F2782" s="22" t="s">
        <v>157</v>
      </c>
      <c r="G2782" s="22" t="s">
        <v>157</v>
      </c>
      <c r="H2782" s="22" t="s">
        <v>8729</v>
      </c>
      <c r="I2782" s="108" t="s">
        <v>8925</v>
      </c>
      <c r="J2782" s="22" t="s">
        <v>8926</v>
      </c>
      <c r="K2782" s="4">
        <f>IFERROR(__xludf.DUMMYFUNCTION("""COMPUTED_VALUE"""),11.0)</f>
        <v>11</v>
      </c>
      <c r="L2782" s="4" t="s">
        <v>8731</v>
      </c>
      <c r="M2782" s="4">
        <v>12.0</v>
      </c>
    </row>
    <row r="2783">
      <c r="A2783" s="85">
        <v>46035.0</v>
      </c>
      <c r="B2783" s="22" t="s">
        <v>515</v>
      </c>
      <c r="C2783" s="22" t="s">
        <v>8726</v>
      </c>
      <c r="D2783" s="82" t="s">
        <v>8813</v>
      </c>
      <c r="E2783" s="22" t="s">
        <v>8727</v>
      </c>
      <c r="F2783" s="22" t="s">
        <v>157</v>
      </c>
      <c r="G2783" s="22" t="s">
        <v>157</v>
      </c>
      <c r="H2783" s="22" t="s">
        <v>8729</v>
      </c>
      <c r="I2783" s="108" t="s">
        <v>8925</v>
      </c>
      <c r="J2783" s="22" t="s">
        <v>8926</v>
      </c>
      <c r="K2783" s="4">
        <f>IFERROR(__xludf.DUMMYFUNCTION("""COMPUTED_VALUE"""),11.0)</f>
        <v>11</v>
      </c>
      <c r="L2783" s="4" t="s">
        <v>8731</v>
      </c>
      <c r="M2783" s="4">
        <v>12.0</v>
      </c>
    </row>
    <row r="2784">
      <c r="A2784" s="85">
        <v>46036.0</v>
      </c>
      <c r="B2784" s="22" t="s">
        <v>515</v>
      </c>
      <c r="C2784" s="22" t="s">
        <v>8726</v>
      </c>
      <c r="D2784" s="82" t="s">
        <v>8813</v>
      </c>
      <c r="E2784" s="22" t="s">
        <v>8727</v>
      </c>
      <c r="F2784" s="22" t="s">
        <v>157</v>
      </c>
      <c r="G2784" s="22" t="s">
        <v>157</v>
      </c>
      <c r="H2784" s="22" t="s">
        <v>8729</v>
      </c>
      <c r="I2784" s="108" t="s">
        <v>8925</v>
      </c>
      <c r="J2784" s="22" t="s">
        <v>8926</v>
      </c>
      <c r="K2784" s="4">
        <f>IFERROR(__xludf.DUMMYFUNCTION("""COMPUTED_VALUE"""),11.0)</f>
        <v>11</v>
      </c>
      <c r="L2784" s="4" t="s">
        <v>8731</v>
      </c>
      <c r="M2784" s="4">
        <v>12.0</v>
      </c>
    </row>
    <row r="2785">
      <c r="A2785" s="85">
        <v>46037.0</v>
      </c>
      <c r="B2785" s="22" t="s">
        <v>515</v>
      </c>
      <c r="C2785" s="22" t="s">
        <v>8726</v>
      </c>
      <c r="D2785" s="82" t="s">
        <v>151</v>
      </c>
      <c r="E2785" s="22" t="s">
        <v>8929</v>
      </c>
      <c r="F2785" s="106" t="s">
        <v>761</v>
      </c>
      <c r="G2785" s="106" t="s">
        <v>762</v>
      </c>
      <c r="H2785" s="22" t="s">
        <v>8738</v>
      </c>
      <c r="I2785" s="108" t="s">
        <v>8925</v>
      </c>
      <c r="J2785" s="22" t="s">
        <v>8928</v>
      </c>
      <c r="K2785" s="4">
        <f>IFERROR(__xludf.DUMMYFUNCTION("""COMPUTED_VALUE"""),11.0)</f>
        <v>11</v>
      </c>
      <c r="L2785" s="4" t="s">
        <v>8731</v>
      </c>
      <c r="M2785" s="4">
        <v>12.0</v>
      </c>
    </row>
    <row r="2786">
      <c r="A2786" s="85">
        <v>46038.0</v>
      </c>
      <c r="B2786" s="22" t="s">
        <v>515</v>
      </c>
      <c r="C2786" s="22" t="s">
        <v>8726</v>
      </c>
      <c r="D2786" s="82" t="s">
        <v>8813</v>
      </c>
      <c r="E2786" s="22" t="s">
        <v>8727</v>
      </c>
      <c r="F2786" s="22" t="s">
        <v>157</v>
      </c>
      <c r="G2786" s="22" t="s">
        <v>157</v>
      </c>
      <c r="H2786" s="22" t="s">
        <v>8729</v>
      </c>
      <c r="I2786" s="108" t="s">
        <v>8925</v>
      </c>
      <c r="J2786" s="22" t="s">
        <v>8926</v>
      </c>
      <c r="K2786" s="4">
        <f>IFERROR(__xludf.DUMMYFUNCTION("""COMPUTED_VALUE"""),11.0)</f>
        <v>11</v>
      </c>
      <c r="L2786" s="4" t="s">
        <v>8731</v>
      </c>
      <c r="M2786" s="4">
        <v>12.0</v>
      </c>
    </row>
    <row r="2787">
      <c r="A2787" s="85">
        <v>46039.0</v>
      </c>
      <c r="B2787" s="22" t="s">
        <v>515</v>
      </c>
      <c r="C2787" s="22" t="s">
        <v>8726</v>
      </c>
      <c r="D2787" s="82" t="s">
        <v>8813</v>
      </c>
      <c r="E2787" s="22" t="s">
        <v>8727</v>
      </c>
      <c r="F2787" s="22" t="s">
        <v>157</v>
      </c>
      <c r="G2787" s="22" t="s">
        <v>157</v>
      </c>
      <c r="H2787" s="22" t="s">
        <v>8729</v>
      </c>
      <c r="I2787" s="108" t="s">
        <v>8925</v>
      </c>
      <c r="J2787" s="22" t="s">
        <v>8926</v>
      </c>
      <c r="K2787" s="4">
        <f>IFERROR(__xludf.DUMMYFUNCTION("""COMPUTED_VALUE"""),11.0)</f>
        <v>11</v>
      </c>
      <c r="L2787" s="4" t="s">
        <v>8731</v>
      </c>
      <c r="M2787" s="4">
        <v>12.0</v>
      </c>
    </row>
    <row r="2788">
      <c r="A2788" s="85">
        <v>46040.0</v>
      </c>
      <c r="B2788" s="22" t="s">
        <v>515</v>
      </c>
      <c r="C2788" s="22" t="s">
        <v>8726</v>
      </c>
      <c r="D2788" s="82" t="s">
        <v>8813</v>
      </c>
      <c r="E2788" s="22" t="s">
        <v>8727</v>
      </c>
      <c r="F2788" s="22" t="s">
        <v>157</v>
      </c>
      <c r="G2788" s="22" t="s">
        <v>157</v>
      </c>
      <c r="H2788" s="22" t="s">
        <v>8729</v>
      </c>
      <c r="I2788" s="108" t="s">
        <v>8925</v>
      </c>
      <c r="J2788" s="22" t="s">
        <v>8926</v>
      </c>
      <c r="K2788" s="4">
        <f>IFERROR(__xludf.DUMMYFUNCTION("""COMPUTED_VALUE"""),11.0)</f>
        <v>11</v>
      </c>
      <c r="L2788" s="4" t="s">
        <v>8731</v>
      </c>
      <c r="M2788" s="4">
        <v>12.0</v>
      </c>
    </row>
    <row r="2789">
      <c r="A2789" s="85">
        <v>46041.0</v>
      </c>
      <c r="B2789" s="22" t="s">
        <v>515</v>
      </c>
      <c r="C2789" s="22" t="s">
        <v>8726</v>
      </c>
      <c r="D2789" s="82" t="s">
        <v>8813</v>
      </c>
      <c r="E2789" s="22" t="s">
        <v>8727</v>
      </c>
      <c r="F2789" s="22" t="s">
        <v>157</v>
      </c>
      <c r="G2789" s="22" t="s">
        <v>157</v>
      </c>
      <c r="H2789" s="22" t="s">
        <v>8729</v>
      </c>
      <c r="I2789" s="108" t="s">
        <v>8925</v>
      </c>
      <c r="J2789" s="22" t="s">
        <v>8926</v>
      </c>
      <c r="K2789" s="4">
        <f>IFERROR(__xludf.DUMMYFUNCTION("""COMPUTED_VALUE"""),11.0)</f>
        <v>11</v>
      </c>
      <c r="L2789" s="4" t="s">
        <v>8731</v>
      </c>
      <c r="M2789" s="4">
        <v>12.0</v>
      </c>
    </row>
    <row r="2790">
      <c r="A2790" s="85">
        <v>46042.0</v>
      </c>
      <c r="B2790" s="22" t="s">
        <v>515</v>
      </c>
      <c r="C2790" s="22" t="s">
        <v>8726</v>
      </c>
      <c r="D2790" s="82" t="s">
        <v>8813</v>
      </c>
      <c r="E2790" s="22" t="s">
        <v>8727</v>
      </c>
      <c r="F2790" s="22" t="s">
        <v>157</v>
      </c>
      <c r="G2790" s="22" t="s">
        <v>157</v>
      </c>
      <c r="H2790" s="22" t="s">
        <v>8729</v>
      </c>
      <c r="I2790" s="108" t="s">
        <v>8925</v>
      </c>
      <c r="J2790" s="22" t="s">
        <v>8926</v>
      </c>
      <c r="K2790" s="4">
        <f>IFERROR(__xludf.DUMMYFUNCTION("""COMPUTED_VALUE"""),11.0)</f>
        <v>11</v>
      </c>
      <c r="L2790" s="4" t="s">
        <v>8731</v>
      </c>
      <c r="M2790" s="4">
        <v>12.0</v>
      </c>
    </row>
    <row r="2791">
      <c r="A2791" s="85">
        <v>46043.0</v>
      </c>
      <c r="B2791" s="22" t="s">
        <v>515</v>
      </c>
      <c r="C2791" s="22" t="s">
        <v>8726</v>
      </c>
      <c r="D2791" s="82" t="s">
        <v>8813</v>
      </c>
      <c r="E2791" s="22" t="s">
        <v>8727</v>
      </c>
      <c r="F2791" s="22" t="s">
        <v>157</v>
      </c>
      <c r="G2791" s="22" t="s">
        <v>157</v>
      </c>
      <c r="H2791" s="22" t="s">
        <v>8729</v>
      </c>
      <c r="I2791" s="108" t="s">
        <v>8925</v>
      </c>
      <c r="J2791" s="22" t="s">
        <v>8926</v>
      </c>
      <c r="K2791" s="4">
        <f>IFERROR(__xludf.DUMMYFUNCTION("""COMPUTED_VALUE"""),11.0)</f>
        <v>11</v>
      </c>
      <c r="L2791" s="4" t="s">
        <v>8731</v>
      </c>
      <c r="M2791" s="4">
        <v>12.0</v>
      </c>
    </row>
    <row r="2792">
      <c r="A2792" s="85">
        <v>46044.0</v>
      </c>
      <c r="B2792" s="22" t="s">
        <v>515</v>
      </c>
      <c r="C2792" s="22" t="s">
        <v>8726</v>
      </c>
      <c r="D2792" s="82" t="s">
        <v>8813</v>
      </c>
      <c r="E2792" s="22" t="s">
        <v>8727</v>
      </c>
      <c r="F2792" s="22" t="s">
        <v>157</v>
      </c>
      <c r="G2792" s="22" t="s">
        <v>157</v>
      </c>
      <c r="H2792" s="22" t="s">
        <v>8729</v>
      </c>
      <c r="I2792" s="108" t="s">
        <v>8925</v>
      </c>
      <c r="J2792" s="22" t="s">
        <v>8926</v>
      </c>
      <c r="K2792" s="4">
        <f>IFERROR(__xludf.DUMMYFUNCTION("""COMPUTED_VALUE"""),11.0)</f>
        <v>11</v>
      </c>
      <c r="L2792" s="4" t="s">
        <v>8731</v>
      </c>
      <c r="M2792" s="4">
        <v>12.0</v>
      </c>
    </row>
    <row r="2793">
      <c r="A2793" s="85">
        <v>46045.0</v>
      </c>
      <c r="B2793" s="22" t="s">
        <v>515</v>
      </c>
      <c r="C2793" s="22" t="s">
        <v>8726</v>
      </c>
      <c r="D2793" s="82" t="s">
        <v>8813</v>
      </c>
      <c r="E2793" s="22" t="s">
        <v>8727</v>
      </c>
      <c r="F2793" s="22" t="s">
        <v>157</v>
      </c>
      <c r="G2793" s="22" t="s">
        <v>157</v>
      </c>
      <c r="H2793" s="22" t="s">
        <v>8729</v>
      </c>
      <c r="I2793" s="108" t="s">
        <v>8925</v>
      </c>
      <c r="J2793" s="22" t="s">
        <v>8926</v>
      </c>
      <c r="K2793" s="4">
        <f>IFERROR(__xludf.DUMMYFUNCTION("""COMPUTED_VALUE"""),11.0)</f>
        <v>11</v>
      </c>
      <c r="L2793" s="4" t="s">
        <v>8731</v>
      </c>
      <c r="M2793" s="4">
        <v>12.0</v>
      </c>
    </row>
    <row r="2794">
      <c r="A2794" s="85">
        <v>46046.0</v>
      </c>
      <c r="B2794" s="22" t="s">
        <v>515</v>
      </c>
      <c r="C2794" s="22" t="s">
        <v>8726</v>
      </c>
      <c r="D2794" s="82" t="s">
        <v>8813</v>
      </c>
      <c r="E2794" s="22" t="s">
        <v>8727</v>
      </c>
      <c r="F2794" s="22" t="s">
        <v>157</v>
      </c>
      <c r="G2794" s="22" t="s">
        <v>157</v>
      </c>
      <c r="H2794" s="22" t="s">
        <v>8729</v>
      </c>
      <c r="I2794" s="108" t="s">
        <v>8925</v>
      </c>
      <c r="J2794" s="22" t="s">
        <v>8926</v>
      </c>
      <c r="K2794" s="4">
        <f>IFERROR(__xludf.DUMMYFUNCTION("""COMPUTED_VALUE"""),11.0)</f>
        <v>11</v>
      </c>
      <c r="L2794" s="4" t="s">
        <v>8731</v>
      </c>
      <c r="M2794" s="4">
        <v>12.0</v>
      </c>
    </row>
    <row r="2795">
      <c r="A2795" s="85">
        <v>46047.0</v>
      </c>
      <c r="B2795" s="22" t="s">
        <v>515</v>
      </c>
      <c r="C2795" s="22" t="s">
        <v>8726</v>
      </c>
      <c r="D2795" s="82" t="s">
        <v>8813</v>
      </c>
      <c r="E2795" s="22" t="s">
        <v>8727</v>
      </c>
      <c r="F2795" s="22" t="s">
        <v>157</v>
      </c>
      <c r="G2795" s="22" t="s">
        <v>157</v>
      </c>
      <c r="H2795" s="22" t="s">
        <v>8729</v>
      </c>
      <c r="I2795" s="108" t="s">
        <v>8925</v>
      </c>
      <c r="J2795" s="22" t="s">
        <v>8926</v>
      </c>
      <c r="K2795" s="4">
        <f>IFERROR(__xludf.DUMMYFUNCTION("""COMPUTED_VALUE"""),11.0)</f>
        <v>11</v>
      </c>
      <c r="L2795" s="4" t="s">
        <v>8731</v>
      </c>
      <c r="M2795" s="4">
        <v>12.0</v>
      </c>
    </row>
    <row r="2796">
      <c r="A2796" s="85">
        <v>46048.0</v>
      </c>
      <c r="B2796" s="22" t="s">
        <v>515</v>
      </c>
      <c r="C2796" s="22" t="s">
        <v>8726</v>
      </c>
      <c r="D2796" s="82" t="s">
        <v>8813</v>
      </c>
      <c r="E2796" s="22" t="s">
        <v>8727</v>
      </c>
      <c r="F2796" s="22" t="s">
        <v>157</v>
      </c>
      <c r="G2796" s="22" t="s">
        <v>157</v>
      </c>
      <c r="H2796" s="22" t="s">
        <v>8729</v>
      </c>
      <c r="I2796" s="108" t="s">
        <v>8925</v>
      </c>
      <c r="J2796" s="22" t="s">
        <v>8926</v>
      </c>
      <c r="K2796" s="4">
        <f>IFERROR(__xludf.DUMMYFUNCTION("""COMPUTED_VALUE"""),11.0)</f>
        <v>11</v>
      </c>
      <c r="L2796" s="4" t="s">
        <v>8731</v>
      </c>
      <c r="M2796" s="4">
        <v>12.0</v>
      </c>
    </row>
    <row r="2797">
      <c r="A2797" s="85">
        <v>46049.0</v>
      </c>
      <c r="B2797" s="22" t="s">
        <v>515</v>
      </c>
      <c r="C2797" s="22" t="s">
        <v>8726</v>
      </c>
      <c r="D2797" s="82" t="s">
        <v>8813</v>
      </c>
      <c r="E2797" s="22" t="s">
        <v>8727</v>
      </c>
      <c r="F2797" s="22" t="s">
        <v>157</v>
      </c>
      <c r="G2797" s="22" t="s">
        <v>157</v>
      </c>
      <c r="H2797" s="22" t="s">
        <v>8729</v>
      </c>
      <c r="I2797" s="108" t="s">
        <v>8925</v>
      </c>
      <c r="J2797" s="22" t="s">
        <v>8926</v>
      </c>
      <c r="K2797" s="4">
        <f>IFERROR(__xludf.DUMMYFUNCTION("""COMPUTED_VALUE"""),11.0)</f>
        <v>11</v>
      </c>
      <c r="L2797" s="4" t="s">
        <v>8731</v>
      </c>
      <c r="M2797" s="4">
        <v>12.0</v>
      </c>
    </row>
    <row r="2798">
      <c r="A2798" s="85">
        <v>46050.0</v>
      </c>
      <c r="B2798" s="22" t="s">
        <v>515</v>
      </c>
      <c r="C2798" s="22" t="s">
        <v>8726</v>
      </c>
      <c r="D2798" s="82" t="s">
        <v>8813</v>
      </c>
      <c r="E2798" s="22" t="s">
        <v>8727</v>
      </c>
      <c r="F2798" s="22" t="s">
        <v>157</v>
      </c>
      <c r="G2798" s="22" t="s">
        <v>157</v>
      </c>
      <c r="H2798" s="22" t="s">
        <v>8729</v>
      </c>
      <c r="I2798" s="108" t="s">
        <v>8925</v>
      </c>
      <c r="J2798" s="22" t="s">
        <v>8926</v>
      </c>
      <c r="K2798" s="4">
        <f>IFERROR(__xludf.DUMMYFUNCTION("""COMPUTED_VALUE"""),11.0)</f>
        <v>11</v>
      </c>
      <c r="L2798" s="4" t="s">
        <v>8731</v>
      </c>
      <c r="M2798" s="4">
        <v>12.0</v>
      </c>
    </row>
    <row r="2799">
      <c r="A2799" s="85">
        <v>46051.0</v>
      </c>
      <c r="B2799" s="22" t="s">
        <v>515</v>
      </c>
      <c r="C2799" s="22" t="s">
        <v>8726</v>
      </c>
      <c r="D2799" s="82" t="s">
        <v>8813</v>
      </c>
      <c r="E2799" s="22" t="s">
        <v>8727</v>
      </c>
      <c r="F2799" s="22" t="s">
        <v>157</v>
      </c>
      <c r="G2799" s="22" t="s">
        <v>157</v>
      </c>
      <c r="H2799" s="22" t="s">
        <v>8729</v>
      </c>
      <c r="I2799" s="108" t="s">
        <v>8925</v>
      </c>
      <c r="J2799" s="22" t="s">
        <v>8926</v>
      </c>
      <c r="K2799" s="4">
        <f>IFERROR(__xludf.DUMMYFUNCTION("""COMPUTED_VALUE"""),11.0)</f>
        <v>11</v>
      </c>
      <c r="L2799" s="4" t="s">
        <v>8731</v>
      </c>
      <c r="M2799" s="4">
        <v>12.0</v>
      </c>
    </row>
    <row r="2800">
      <c r="A2800" s="85">
        <v>46052.0</v>
      </c>
      <c r="B2800" s="22" t="s">
        <v>515</v>
      </c>
      <c r="C2800" s="22" t="s">
        <v>8726</v>
      </c>
      <c r="D2800" s="82" t="s">
        <v>8813</v>
      </c>
      <c r="E2800" s="22" t="s">
        <v>8727</v>
      </c>
      <c r="F2800" s="22" t="s">
        <v>157</v>
      </c>
      <c r="G2800" s="22" t="s">
        <v>157</v>
      </c>
      <c r="H2800" s="22" t="s">
        <v>8729</v>
      </c>
      <c r="I2800" s="108" t="s">
        <v>8925</v>
      </c>
      <c r="J2800" s="22" t="s">
        <v>8926</v>
      </c>
      <c r="K2800" s="4">
        <f>IFERROR(__xludf.DUMMYFUNCTION("""COMPUTED_VALUE"""),11.0)</f>
        <v>11</v>
      </c>
      <c r="L2800" s="4" t="s">
        <v>8731</v>
      </c>
      <c r="M2800" s="4">
        <v>12.0</v>
      </c>
    </row>
    <row r="2801">
      <c r="A2801" s="85">
        <v>46053.0</v>
      </c>
      <c r="B2801" s="22" t="s">
        <v>515</v>
      </c>
      <c r="C2801" s="22" t="s">
        <v>8726</v>
      </c>
      <c r="D2801" s="82" t="s">
        <v>8813</v>
      </c>
      <c r="E2801" s="22" t="s">
        <v>8727</v>
      </c>
      <c r="F2801" s="22" t="s">
        <v>157</v>
      </c>
      <c r="G2801" s="22" t="s">
        <v>157</v>
      </c>
      <c r="H2801" s="22" t="s">
        <v>8729</v>
      </c>
      <c r="I2801" s="108" t="s">
        <v>8925</v>
      </c>
      <c r="J2801" s="22" t="s">
        <v>8926</v>
      </c>
      <c r="K2801" s="4">
        <f>IFERROR(__xludf.DUMMYFUNCTION("""COMPUTED_VALUE"""),11.0)</f>
        <v>11</v>
      </c>
      <c r="L2801" s="4" t="s">
        <v>8731</v>
      </c>
      <c r="M2801" s="4">
        <v>12.0</v>
      </c>
    </row>
    <row r="2802">
      <c r="A2802" s="85">
        <v>46054.0</v>
      </c>
      <c r="B2802" s="22" t="s">
        <v>515</v>
      </c>
      <c r="C2802" s="22" t="s">
        <v>8726</v>
      </c>
      <c r="D2802" s="82" t="s">
        <v>8813</v>
      </c>
      <c r="E2802" s="22" t="s">
        <v>8727</v>
      </c>
      <c r="F2802" s="22" t="s">
        <v>157</v>
      </c>
      <c r="G2802" s="22" t="s">
        <v>157</v>
      </c>
      <c r="H2802" s="22" t="s">
        <v>8729</v>
      </c>
      <c r="I2802" s="108" t="s">
        <v>8925</v>
      </c>
      <c r="J2802" s="22" t="s">
        <v>8926</v>
      </c>
      <c r="K2802" s="4">
        <f>IFERROR(__xludf.DUMMYFUNCTION("""COMPUTED_VALUE"""),11.0)</f>
        <v>11</v>
      </c>
      <c r="L2802" s="4" t="s">
        <v>8731</v>
      </c>
      <c r="M2802" s="4">
        <v>12.0</v>
      </c>
    </row>
    <row r="2803">
      <c r="A2803" s="85">
        <v>46055.0</v>
      </c>
      <c r="B2803" s="22" t="s">
        <v>515</v>
      </c>
      <c r="C2803" s="22" t="s">
        <v>8726</v>
      </c>
      <c r="D2803" s="82" t="s">
        <v>8813</v>
      </c>
      <c r="E2803" s="22" t="s">
        <v>8727</v>
      </c>
      <c r="F2803" s="22" t="s">
        <v>157</v>
      </c>
      <c r="G2803" s="22" t="s">
        <v>157</v>
      </c>
      <c r="H2803" s="22" t="s">
        <v>8729</v>
      </c>
      <c r="I2803" s="108" t="s">
        <v>8925</v>
      </c>
      <c r="J2803" s="22" t="s">
        <v>8926</v>
      </c>
      <c r="K2803" s="4">
        <f>IFERROR(__xludf.DUMMYFUNCTION("""COMPUTED_VALUE"""),11.0)</f>
        <v>11</v>
      </c>
      <c r="L2803" s="4" t="s">
        <v>8731</v>
      </c>
      <c r="M2803" s="4">
        <v>12.0</v>
      </c>
    </row>
    <row r="2804">
      <c r="A2804" s="85">
        <v>46056.0</v>
      </c>
      <c r="B2804" s="22" t="s">
        <v>515</v>
      </c>
      <c r="C2804" s="22" t="s">
        <v>8726</v>
      </c>
      <c r="D2804" s="82" t="s">
        <v>8813</v>
      </c>
      <c r="E2804" s="22" t="s">
        <v>8727</v>
      </c>
      <c r="F2804" s="22" t="s">
        <v>157</v>
      </c>
      <c r="G2804" s="22" t="s">
        <v>157</v>
      </c>
      <c r="H2804" s="22" t="s">
        <v>8729</v>
      </c>
      <c r="I2804" s="108" t="s">
        <v>8925</v>
      </c>
      <c r="J2804" s="22" t="s">
        <v>8926</v>
      </c>
      <c r="K2804" s="4">
        <f>IFERROR(__xludf.DUMMYFUNCTION("""COMPUTED_VALUE"""),11.0)</f>
        <v>11</v>
      </c>
      <c r="L2804" s="4" t="s">
        <v>8731</v>
      </c>
      <c r="M2804" s="4">
        <v>12.0</v>
      </c>
    </row>
    <row r="2805">
      <c r="A2805" s="85">
        <v>46057.0</v>
      </c>
      <c r="B2805" s="22" t="s">
        <v>515</v>
      </c>
      <c r="C2805" s="22" t="s">
        <v>8726</v>
      </c>
      <c r="D2805" s="82" t="s">
        <v>8813</v>
      </c>
      <c r="E2805" s="22" t="s">
        <v>8727</v>
      </c>
      <c r="F2805" s="22" t="s">
        <v>157</v>
      </c>
      <c r="G2805" s="22" t="s">
        <v>157</v>
      </c>
      <c r="H2805" s="22" t="s">
        <v>8729</v>
      </c>
      <c r="I2805" s="108" t="s">
        <v>8925</v>
      </c>
      <c r="J2805" s="22" t="s">
        <v>8926</v>
      </c>
      <c r="K2805" s="4">
        <f>IFERROR(__xludf.DUMMYFUNCTION("""COMPUTED_VALUE"""),11.0)</f>
        <v>11</v>
      </c>
      <c r="L2805" s="4" t="s">
        <v>8731</v>
      </c>
      <c r="M2805" s="4">
        <v>12.0</v>
      </c>
    </row>
    <row r="2806">
      <c r="A2806" s="85">
        <v>46058.0</v>
      </c>
      <c r="B2806" s="22" t="s">
        <v>515</v>
      </c>
      <c r="C2806" s="22" t="s">
        <v>8726</v>
      </c>
      <c r="D2806" s="82" t="s">
        <v>8813</v>
      </c>
      <c r="E2806" s="22" t="s">
        <v>8727</v>
      </c>
      <c r="F2806" s="22" t="s">
        <v>157</v>
      </c>
      <c r="G2806" s="22" t="s">
        <v>157</v>
      </c>
      <c r="H2806" s="22" t="s">
        <v>8729</v>
      </c>
      <c r="I2806" s="108" t="s">
        <v>8925</v>
      </c>
      <c r="J2806" s="22" t="s">
        <v>8926</v>
      </c>
      <c r="K2806" s="4">
        <f>IFERROR(__xludf.DUMMYFUNCTION("""COMPUTED_VALUE"""),11.0)</f>
        <v>11</v>
      </c>
      <c r="L2806" s="4" t="s">
        <v>8731</v>
      </c>
      <c r="M2806" s="4">
        <v>12.0</v>
      </c>
    </row>
    <row r="2807">
      <c r="A2807" s="85">
        <v>46059.0</v>
      </c>
      <c r="B2807" s="22" t="s">
        <v>515</v>
      </c>
      <c r="C2807" s="22" t="s">
        <v>8726</v>
      </c>
      <c r="D2807" s="82" t="s">
        <v>8813</v>
      </c>
      <c r="E2807" s="22" t="s">
        <v>8727</v>
      </c>
      <c r="F2807" s="22" t="s">
        <v>157</v>
      </c>
      <c r="G2807" s="22" t="s">
        <v>157</v>
      </c>
      <c r="H2807" s="22" t="s">
        <v>8729</v>
      </c>
      <c r="I2807" s="108" t="s">
        <v>8925</v>
      </c>
      <c r="J2807" s="22" t="s">
        <v>8926</v>
      </c>
      <c r="K2807" s="4">
        <f>IFERROR(__xludf.DUMMYFUNCTION("""COMPUTED_VALUE"""),11.0)</f>
        <v>11</v>
      </c>
      <c r="L2807" s="4" t="s">
        <v>8731</v>
      </c>
      <c r="M2807" s="4">
        <v>12.0</v>
      </c>
    </row>
    <row r="2808">
      <c r="A2808" s="85">
        <v>46060.0</v>
      </c>
      <c r="B2808" s="22" t="s">
        <v>515</v>
      </c>
      <c r="C2808" s="22" t="s">
        <v>8726</v>
      </c>
      <c r="D2808" s="82" t="s">
        <v>8813</v>
      </c>
      <c r="E2808" s="22" t="s">
        <v>8727</v>
      </c>
      <c r="F2808" s="22" t="s">
        <v>157</v>
      </c>
      <c r="G2808" s="22" t="s">
        <v>157</v>
      </c>
      <c r="H2808" s="22" t="s">
        <v>8729</v>
      </c>
      <c r="I2808" s="108" t="s">
        <v>8925</v>
      </c>
      <c r="J2808" s="22" t="s">
        <v>8926</v>
      </c>
      <c r="K2808" s="4">
        <f>IFERROR(__xludf.DUMMYFUNCTION("""COMPUTED_VALUE"""),11.0)</f>
        <v>11</v>
      </c>
      <c r="L2808" s="4" t="s">
        <v>8731</v>
      </c>
      <c r="M2808" s="4">
        <v>12.0</v>
      </c>
    </row>
    <row r="2809">
      <c r="A2809" s="85">
        <v>46061.0</v>
      </c>
      <c r="B2809" s="22" t="s">
        <v>515</v>
      </c>
      <c r="C2809" s="22" t="s">
        <v>8726</v>
      </c>
      <c r="D2809" s="82" t="s">
        <v>8813</v>
      </c>
      <c r="E2809" s="22" t="s">
        <v>8727</v>
      </c>
      <c r="F2809" s="22" t="s">
        <v>157</v>
      </c>
      <c r="G2809" s="22" t="s">
        <v>157</v>
      </c>
      <c r="H2809" s="22" t="s">
        <v>8729</v>
      </c>
      <c r="I2809" s="108" t="s">
        <v>8925</v>
      </c>
      <c r="J2809" s="22" t="s">
        <v>8926</v>
      </c>
      <c r="K2809" s="4">
        <f>IFERROR(__xludf.DUMMYFUNCTION("""COMPUTED_VALUE"""),11.0)</f>
        <v>11</v>
      </c>
      <c r="L2809" s="4" t="s">
        <v>8731</v>
      </c>
      <c r="M2809" s="4">
        <v>12.0</v>
      </c>
    </row>
    <row r="2810">
      <c r="A2810" s="85">
        <v>46062.0</v>
      </c>
      <c r="B2810" s="22" t="s">
        <v>515</v>
      </c>
      <c r="C2810" s="22" t="s">
        <v>8726</v>
      </c>
      <c r="D2810" s="82" t="s">
        <v>8813</v>
      </c>
      <c r="E2810" s="22" t="s">
        <v>8727</v>
      </c>
      <c r="F2810" s="22" t="s">
        <v>157</v>
      </c>
      <c r="G2810" s="22" t="s">
        <v>157</v>
      </c>
      <c r="H2810" s="22" t="s">
        <v>8729</v>
      </c>
      <c r="I2810" s="108" t="s">
        <v>8925</v>
      </c>
      <c r="J2810" s="22" t="s">
        <v>8926</v>
      </c>
      <c r="K2810" s="4">
        <f>IFERROR(__xludf.DUMMYFUNCTION("""COMPUTED_VALUE"""),11.0)</f>
        <v>11</v>
      </c>
      <c r="L2810" s="4" t="s">
        <v>8731</v>
      </c>
      <c r="M2810" s="4">
        <v>12.0</v>
      </c>
    </row>
    <row r="2811">
      <c r="A2811" s="85">
        <v>46063.0</v>
      </c>
      <c r="B2811" s="22" t="s">
        <v>515</v>
      </c>
      <c r="C2811" s="22" t="s">
        <v>8726</v>
      </c>
      <c r="D2811" s="82" t="s">
        <v>8813</v>
      </c>
      <c r="E2811" s="22" t="s">
        <v>8727</v>
      </c>
      <c r="F2811" s="22" t="s">
        <v>157</v>
      </c>
      <c r="G2811" s="22" t="s">
        <v>157</v>
      </c>
      <c r="H2811" s="22" t="s">
        <v>8729</v>
      </c>
      <c r="I2811" s="108" t="s">
        <v>8925</v>
      </c>
      <c r="J2811" s="22" t="s">
        <v>8926</v>
      </c>
      <c r="K2811" s="4">
        <f>IFERROR(__xludf.DUMMYFUNCTION("""COMPUTED_VALUE"""),11.0)</f>
        <v>11</v>
      </c>
      <c r="L2811" s="4" t="s">
        <v>8731</v>
      </c>
      <c r="M2811" s="4">
        <v>12.0</v>
      </c>
    </row>
    <row r="2812">
      <c r="A2812" s="85">
        <v>46064.0</v>
      </c>
      <c r="B2812" s="22" t="s">
        <v>515</v>
      </c>
      <c r="C2812" s="22" t="s">
        <v>8726</v>
      </c>
      <c r="D2812" s="82" t="s">
        <v>8813</v>
      </c>
      <c r="E2812" s="22" t="s">
        <v>8727</v>
      </c>
      <c r="F2812" s="22" t="s">
        <v>157</v>
      </c>
      <c r="G2812" s="22" t="s">
        <v>157</v>
      </c>
      <c r="H2812" s="22" t="s">
        <v>8729</v>
      </c>
      <c r="I2812" s="108" t="s">
        <v>8925</v>
      </c>
      <c r="J2812" s="22" t="s">
        <v>8926</v>
      </c>
      <c r="K2812" s="4">
        <f>IFERROR(__xludf.DUMMYFUNCTION("""COMPUTED_VALUE"""),11.0)</f>
        <v>11</v>
      </c>
      <c r="L2812" s="4" t="s">
        <v>8731</v>
      </c>
      <c r="M2812" s="4">
        <v>12.0</v>
      </c>
    </row>
    <row r="2813">
      <c r="A2813" s="85">
        <v>46065.0</v>
      </c>
      <c r="B2813" s="22" t="s">
        <v>515</v>
      </c>
      <c r="C2813" s="22" t="s">
        <v>8726</v>
      </c>
      <c r="D2813" s="82" t="s">
        <v>8813</v>
      </c>
      <c r="E2813" s="22" t="s">
        <v>8727</v>
      </c>
      <c r="F2813" s="22" t="s">
        <v>157</v>
      </c>
      <c r="G2813" s="22" t="s">
        <v>157</v>
      </c>
      <c r="H2813" s="22" t="s">
        <v>8729</v>
      </c>
      <c r="I2813" s="108" t="s">
        <v>8925</v>
      </c>
      <c r="J2813" s="22" t="s">
        <v>8926</v>
      </c>
      <c r="K2813" s="4">
        <f>IFERROR(__xludf.DUMMYFUNCTION("""COMPUTED_VALUE"""),11.0)</f>
        <v>11</v>
      </c>
      <c r="L2813" s="4" t="s">
        <v>8731</v>
      </c>
      <c r="M2813" s="4">
        <v>12.0</v>
      </c>
    </row>
    <row r="2814">
      <c r="A2814" s="85">
        <v>46066.0</v>
      </c>
      <c r="B2814" s="22" t="s">
        <v>515</v>
      </c>
      <c r="C2814" s="22" t="s">
        <v>8726</v>
      </c>
      <c r="D2814" s="82" t="s">
        <v>8813</v>
      </c>
      <c r="E2814" s="22" t="s">
        <v>8727</v>
      </c>
      <c r="F2814" s="22" t="s">
        <v>157</v>
      </c>
      <c r="G2814" s="22" t="s">
        <v>157</v>
      </c>
      <c r="H2814" s="22" t="s">
        <v>8729</v>
      </c>
      <c r="I2814" s="108" t="s">
        <v>8925</v>
      </c>
      <c r="J2814" s="22" t="s">
        <v>8926</v>
      </c>
      <c r="K2814" s="4">
        <f>IFERROR(__xludf.DUMMYFUNCTION("""COMPUTED_VALUE"""),11.0)</f>
        <v>11</v>
      </c>
      <c r="L2814" s="4" t="s">
        <v>8731</v>
      </c>
      <c r="M2814" s="4">
        <v>12.0</v>
      </c>
    </row>
    <row r="2815">
      <c r="A2815" s="85">
        <v>46067.0</v>
      </c>
      <c r="B2815" s="22" t="s">
        <v>515</v>
      </c>
      <c r="C2815" s="22" t="s">
        <v>8726</v>
      </c>
      <c r="D2815" s="82" t="s">
        <v>8813</v>
      </c>
      <c r="E2815" s="22" t="s">
        <v>8727</v>
      </c>
      <c r="F2815" s="22" t="s">
        <v>157</v>
      </c>
      <c r="G2815" s="22" t="s">
        <v>157</v>
      </c>
      <c r="H2815" s="22" t="s">
        <v>8729</v>
      </c>
      <c r="I2815" s="108" t="s">
        <v>8925</v>
      </c>
      <c r="J2815" s="22" t="s">
        <v>8926</v>
      </c>
      <c r="K2815" s="4">
        <f>IFERROR(__xludf.DUMMYFUNCTION("""COMPUTED_VALUE"""),11.0)</f>
        <v>11</v>
      </c>
      <c r="L2815" s="4" t="s">
        <v>8731</v>
      </c>
      <c r="M2815" s="4">
        <v>12.0</v>
      </c>
    </row>
    <row r="2816">
      <c r="A2816" s="85">
        <v>46068.0</v>
      </c>
      <c r="B2816" s="22" t="s">
        <v>515</v>
      </c>
      <c r="C2816" s="22" t="s">
        <v>8726</v>
      </c>
      <c r="D2816" s="82" t="s">
        <v>8813</v>
      </c>
      <c r="E2816" s="22" t="s">
        <v>8727</v>
      </c>
      <c r="F2816" s="22" t="s">
        <v>157</v>
      </c>
      <c r="G2816" s="22" t="s">
        <v>157</v>
      </c>
      <c r="H2816" s="22" t="s">
        <v>8729</v>
      </c>
      <c r="I2816" s="108" t="s">
        <v>8925</v>
      </c>
      <c r="J2816" s="22" t="s">
        <v>8926</v>
      </c>
      <c r="K2816" s="4">
        <f>IFERROR(__xludf.DUMMYFUNCTION("""COMPUTED_VALUE"""),11.0)</f>
        <v>11</v>
      </c>
      <c r="L2816" s="4" t="s">
        <v>8731</v>
      </c>
      <c r="M2816" s="4">
        <v>12.0</v>
      </c>
    </row>
    <row r="2817">
      <c r="A2817" s="85">
        <v>46069.0</v>
      </c>
      <c r="B2817" s="22" t="s">
        <v>515</v>
      </c>
      <c r="C2817" s="22" t="s">
        <v>8726</v>
      </c>
      <c r="D2817" s="82" t="s">
        <v>8813</v>
      </c>
      <c r="E2817" s="22" t="s">
        <v>8727</v>
      </c>
      <c r="F2817" s="22" t="s">
        <v>157</v>
      </c>
      <c r="G2817" s="22" t="s">
        <v>157</v>
      </c>
      <c r="H2817" s="22" t="s">
        <v>8729</v>
      </c>
      <c r="I2817" s="108" t="s">
        <v>8925</v>
      </c>
      <c r="J2817" s="22" t="s">
        <v>8926</v>
      </c>
      <c r="K2817" s="4">
        <f>IFERROR(__xludf.DUMMYFUNCTION("""COMPUTED_VALUE"""),11.0)</f>
        <v>11</v>
      </c>
      <c r="L2817" s="4" t="s">
        <v>8731</v>
      </c>
      <c r="M2817" s="4">
        <v>12.0</v>
      </c>
    </row>
    <row r="2818">
      <c r="A2818" s="85">
        <v>46070.0</v>
      </c>
      <c r="B2818" s="22" t="s">
        <v>515</v>
      </c>
      <c r="C2818" s="22" t="s">
        <v>8726</v>
      </c>
      <c r="D2818" s="82" t="s">
        <v>8813</v>
      </c>
      <c r="E2818" s="22" t="s">
        <v>8727</v>
      </c>
      <c r="F2818" s="22" t="s">
        <v>157</v>
      </c>
      <c r="G2818" s="22" t="s">
        <v>157</v>
      </c>
      <c r="H2818" s="22" t="s">
        <v>8729</v>
      </c>
      <c r="I2818" s="108" t="s">
        <v>8925</v>
      </c>
      <c r="J2818" s="22" t="s">
        <v>8926</v>
      </c>
      <c r="K2818" s="4">
        <f>IFERROR(__xludf.DUMMYFUNCTION("""COMPUTED_VALUE"""),11.0)</f>
        <v>11</v>
      </c>
      <c r="L2818" s="4" t="s">
        <v>8731</v>
      </c>
      <c r="M2818" s="4">
        <v>12.0</v>
      </c>
    </row>
    <row r="2819">
      <c r="A2819" s="85">
        <v>46071.0</v>
      </c>
      <c r="B2819" s="22" t="s">
        <v>515</v>
      </c>
      <c r="C2819" s="22" t="s">
        <v>8726</v>
      </c>
      <c r="D2819" s="82" t="s">
        <v>8813</v>
      </c>
      <c r="E2819" s="22" t="s">
        <v>8727</v>
      </c>
      <c r="F2819" s="22" t="s">
        <v>157</v>
      </c>
      <c r="G2819" s="22" t="s">
        <v>157</v>
      </c>
      <c r="H2819" s="22" t="s">
        <v>8729</v>
      </c>
      <c r="I2819" s="108" t="s">
        <v>8925</v>
      </c>
      <c r="J2819" s="22" t="s">
        <v>8926</v>
      </c>
      <c r="K2819" s="4">
        <f>IFERROR(__xludf.DUMMYFUNCTION("""COMPUTED_VALUE"""),11.0)</f>
        <v>11</v>
      </c>
      <c r="L2819" s="4" t="s">
        <v>8731</v>
      </c>
      <c r="M2819" s="4">
        <v>12.0</v>
      </c>
    </row>
    <row r="2820">
      <c r="A2820" s="85">
        <v>46072.0</v>
      </c>
      <c r="B2820" s="22" t="s">
        <v>515</v>
      </c>
      <c r="C2820" s="22" t="s">
        <v>8726</v>
      </c>
      <c r="D2820" s="82" t="s">
        <v>8813</v>
      </c>
      <c r="E2820" s="22" t="s">
        <v>8727</v>
      </c>
      <c r="F2820" s="22" t="s">
        <v>157</v>
      </c>
      <c r="G2820" s="22" t="s">
        <v>157</v>
      </c>
      <c r="H2820" s="22" t="s">
        <v>8729</v>
      </c>
      <c r="I2820" s="108" t="s">
        <v>8925</v>
      </c>
      <c r="J2820" s="22" t="s">
        <v>8926</v>
      </c>
      <c r="K2820" s="4">
        <f>IFERROR(__xludf.DUMMYFUNCTION("""COMPUTED_VALUE"""),11.0)</f>
        <v>11</v>
      </c>
      <c r="L2820" s="4" t="s">
        <v>8731</v>
      </c>
      <c r="M2820" s="4">
        <v>12.0</v>
      </c>
    </row>
    <row r="2821">
      <c r="A2821" s="85">
        <v>46073.0</v>
      </c>
      <c r="B2821" s="22" t="s">
        <v>515</v>
      </c>
      <c r="C2821" s="22" t="s">
        <v>8726</v>
      </c>
      <c r="D2821" s="82" t="s">
        <v>8813</v>
      </c>
      <c r="E2821" s="22" t="s">
        <v>8727</v>
      </c>
      <c r="F2821" s="22" t="s">
        <v>157</v>
      </c>
      <c r="G2821" s="22" t="s">
        <v>157</v>
      </c>
      <c r="H2821" s="22" t="s">
        <v>8729</v>
      </c>
      <c r="I2821" s="108" t="s">
        <v>8925</v>
      </c>
      <c r="J2821" s="22" t="s">
        <v>8926</v>
      </c>
      <c r="K2821" s="4">
        <f>IFERROR(__xludf.DUMMYFUNCTION("""COMPUTED_VALUE"""),11.0)</f>
        <v>11</v>
      </c>
      <c r="L2821" s="4" t="s">
        <v>8731</v>
      </c>
      <c r="M2821" s="4">
        <v>12.0</v>
      </c>
    </row>
    <row r="2822">
      <c r="A2822" s="85">
        <v>46074.0</v>
      </c>
      <c r="B2822" s="22" t="s">
        <v>515</v>
      </c>
      <c r="C2822" s="22" t="s">
        <v>8726</v>
      </c>
      <c r="D2822" s="82" t="s">
        <v>8813</v>
      </c>
      <c r="E2822" s="22" t="s">
        <v>8727</v>
      </c>
      <c r="F2822" s="22" t="s">
        <v>157</v>
      </c>
      <c r="G2822" s="22" t="s">
        <v>157</v>
      </c>
      <c r="H2822" s="22" t="s">
        <v>8729</v>
      </c>
      <c r="I2822" s="108" t="s">
        <v>8925</v>
      </c>
      <c r="J2822" s="22" t="s">
        <v>8926</v>
      </c>
      <c r="K2822" s="4">
        <f>IFERROR(__xludf.DUMMYFUNCTION("""COMPUTED_VALUE"""),11.0)</f>
        <v>11</v>
      </c>
      <c r="L2822" s="4" t="s">
        <v>8731</v>
      </c>
      <c r="M2822" s="4">
        <v>12.0</v>
      </c>
    </row>
    <row r="2823">
      <c r="A2823" s="85">
        <v>46075.0</v>
      </c>
      <c r="B2823" s="22" t="s">
        <v>515</v>
      </c>
      <c r="C2823" s="22" t="s">
        <v>8726</v>
      </c>
      <c r="D2823" s="82" t="s">
        <v>8813</v>
      </c>
      <c r="E2823" s="22" t="s">
        <v>8727</v>
      </c>
      <c r="F2823" s="22" t="s">
        <v>157</v>
      </c>
      <c r="G2823" s="22" t="s">
        <v>157</v>
      </c>
      <c r="H2823" s="22" t="s">
        <v>8729</v>
      </c>
      <c r="I2823" s="108" t="s">
        <v>8925</v>
      </c>
      <c r="J2823" s="22" t="s">
        <v>8926</v>
      </c>
      <c r="K2823" s="4">
        <f>IFERROR(__xludf.DUMMYFUNCTION("""COMPUTED_VALUE"""),11.0)</f>
        <v>11</v>
      </c>
      <c r="L2823" s="4" t="s">
        <v>8731</v>
      </c>
      <c r="M2823" s="4">
        <v>12.0</v>
      </c>
    </row>
    <row r="2824">
      <c r="A2824" s="85">
        <v>46076.0</v>
      </c>
      <c r="B2824" s="22" t="s">
        <v>515</v>
      </c>
      <c r="C2824" s="22" t="s">
        <v>8726</v>
      </c>
      <c r="D2824" s="82" t="s">
        <v>8813</v>
      </c>
      <c r="E2824" s="22" t="s">
        <v>8727</v>
      </c>
      <c r="F2824" s="22" t="s">
        <v>157</v>
      </c>
      <c r="G2824" s="22" t="s">
        <v>157</v>
      </c>
      <c r="H2824" s="22" t="s">
        <v>8729</v>
      </c>
      <c r="I2824" s="108" t="s">
        <v>8925</v>
      </c>
      <c r="J2824" s="22" t="s">
        <v>8926</v>
      </c>
      <c r="K2824" s="4">
        <f>IFERROR(__xludf.DUMMYFUNCTION("""COMPUTED_VALUE"""),11.0)</f>
        <v>11</v>
      </c>
      <c r="L2824" s="4" t="s">
        <v>8731</v>
      </c>
      <c r="M2824" s="4">
        <v>12.0</v>
      </c>
    </row>
    <row r="2825">
      <c r="A2825" s="85">
        <v>46077.0</v>
      </c>
      <c r="B2825" s="22" t="s">
        <v>515</v>
      </c>
      <c r="C2825" s="22" t="s">
        <v>8726</v>
      </c>
      <c r="D2825" s="82" t="s">
        <v>8813</v>
      </c>
      <c r="E2825" s="22" t="s">
        <v>8727</v>
      </c>
      <c r="F2825" s="22" t="s">
        <v>157</v>
      </c>
      <c r="G2825" s="22" t="s">
        <v>157</v>
      </c>
      <c r="H2825" s="22" t="s">
        <v>8729</v>
      </c>
      <c r="I2825" s="108" t="s">
        <v>8925</v>
      </c>
      <c r="J2825" s="22" t="s">
        <v>8926</v>
      </c>
      <c r="K2825" s="4">
        <f>IFERROR(__xludf.DUMMYFUNCTION("""COMPUTED_VALUE"""),11.0)</f>
        <v>11</v>
      </c>
      <c r="L2825" s="4" t="s">
        <v>8731</v>
      </c>
      <c r="M2825" s="4">
        <v>12.0</v>
      </c>
    </row>
    <row r="2826">
      <c r="A2826" s="85">
        <v>46078.0</v>
      </c>
      <c r="B2826" s="22" t="s">
        <v>515</v>
      </c>
      <c r="C2826" s="22" t="s">
        <v>8726</v>
      </c>
      <c r="D2826" s="82" t="s">
        <v>8813</v>
      </c>
      <c r="E2826" s="22" t="s">
        <v>8727</v>
      </c>
      <c r="F2826" s="22" t="s">
        <v>157</v>
      </c>
      <c r="G2826" s="22" t="s">
        <v>157</v>
      </c>
      <c r="H2826" s="22" t="s">
        <v>8729</v>
      </c>
      <c r="I2826" s="108" t="s">
        <v>8925</v>
      </c>
      <c r="J2826" s="22" t="s">
        <v>8926</v>
      </c>
      <c r="K2826" s="4">
        <f>IFERROR(__xludf.DUMMYFUNCTION("""COMPUTED_VALUE"""),11.0)</f>
        <v>11</v>
      </c>
      <c r="L2826" s="4" t="s">
        <v>8731</v>
      </c>
      <c r="M2826" s="4">
        <v>12.0</v>
      </c>
    </row>
    <row r="2827">
      <c r="A2827" s="85">
        <v>46079.0</v>
      </c>
      <c r="B2827" s="22" t="s">
        <v>515</v>
      </c>
      <c r="C2827" s="22" t="s">
        <v>8726</v>
      </c>
      <c r="D2827" s="82" t="s">
        <v>8813</v>
      </c>
      <c r="E2827" s="22" t="s">
        <v>8727</v>
      </c>
      <c r="F2827" s="22" t="s">
        <v>157</v>
      </c>
      <c r="G2827" s="22" t="s">
        <v>157</v>
      </c>
      <c r="H2827" s="22" t="s">
        <v>8729</v>
      </c>
      <c r="I2827" s="108" t="s">
        <v>8925</v>
      </c>
      <c r="J2827" s="22" t="s">
        <v>8926</v>
      </c>
      <c r="K2827" s="4">
        <f>IFERROR(__xludf.DUMMYFUNCTION("""COMPUTED_VALUE"""),11.0)</f>
        <v>11</v>
      </c>
      <c r="L2827" s="4" t="s">
        <v>8731</v>
      </c>
      <c r="M2827" s="4">
        <v>12.0</v>
      </c>
    </row>
    <row r="2828">
      <c r="A2828" s="85">
        <v>46080.0</v>
      </c>
      <c r="B2828" s="22" t="s">
        <v>515</v>
      </c>
      <c r="C2828" s="22" t="s">
        <v>8726</v>
      </c>
      <c r="D2828" s="82" t="s">
        <v>8813</v>
      </c>
      <c r="E2828" s="22" t="s">
        <v>8727</v>
      </c>
      <c r="F2828" s="22" t="s">
        <v>157</v>
      </c>
      <c r="G2828" s="22" t="s">
        <v>157</v>
      </c>
      <c r="H2828" s="22" t="s">
        <v>8729</v>
      </c>
      <c r="I2828" s="108" t="s">
        <v>8925</v>
      </c>
      <c r="J2828" s="22" t="s">
        <v>8926</v>
      </c>
      <c r="K2828" s="4">
        <f>IFERROR(__xludf.DUMMYFUNCTION("""COMPUTED_VALUE"""),11.0)</f>
        <v>11</v>
      </c>
      <c r="L2828" s="4" t="s">
        <v>8731</v>
      </c>
      <c r="M2828" s="4">
        <v>12.0</v>
      </c>
    </row>
    <row r="2829">
      <c r="A2829" s="85">
        <v>46081.0</v>
      </c>
      <c r="B2829" s="22" t="s">
        <v>515</v>
      </c>
      <c r="C2829" s="22" t="s">
        <v>8726</v>
      </c>
      <c r="D2829" s="82" t="s">
        <v>8813</v>
      </c>
      <c r="E2829" s="22" t="s">
        <v>8727</v>
      </c>
      <c r="F2829" s="22" t="s">
        <v>157</v>
      </c>
      <c r="G2829" s="22" t="s">
        <v>157</v>
      </c>
      <c r="H2829" s="22" t="s">
        <v>8729</v>
      </c>
      <c r="I2829" s="108" t="s">
        <v>8925</v>
      </c>
      <c r="J2829" s="22" t="s">
        <v>8926</v>
      </c>
      <c r="K2829" s="4">
        <f>IFERROR(__xludf.DUMMYFUNCTION("""COMPUTED_VALUE"""),11.0)</f>
        <v>11</v>
      </c>
      <c r="L2829" s="4" t="s">
        <v>8731</v>
      </c>
      <c r="M2829" s="4">
        <v>12.0</v>
      </c>
    </row>
    <row r="2830">
      <c r="A2830" s="85">
        <v>46082.0</v>
      </c>
      <c r="B2830" s="22" t="s">
        <v>515</v>
      </c>
      <c r="C2830" s="22" t="s">
        <v>8726</v>
      </c>
      <c r="D2830" s="82" t="s">
        <v>8813</v>
      </c>
      <c r="E2830" s="22" t="s">
        <v>8727</v>
      </c>
      <c r="F2830" s="22" t="s">
        <v>157</v>
      </c>
      <c r="G2830" s="22" t="s">
        <v>157</v>
      </c>
      <c r="H2830" s="22" t="s">
        <v>8729</v>
      </c>
      <c r="I2830" s="108" t="s">
        <v>8925</v>
      </c>
      <c r="J2830" s="22" t="s">
        <v>8926</v>
      </c>
      <c r="K2830" s="4">
        <f>IFERROR(__xludf.DUMMYFUNCTION("""COMPUTED_VALUE"""),11.0)</f>
        <v>11</v>
      </c>
      <c r="L2830" s="4" t="s">
        <v>8731</v>
      </c>
      <c r="M2830" s="4">
        <v>12.0</v>
      </c>
    </row>
    <row r="2831">
      <c r="A2831" s="85">
        <v>46083.0</v>
      </c>
      <c r="B2831" s="22" t="s">
        <v>515</v>
      </c>
      <c r="C2831" s="22" t="s">
        <v>8726</v>
      </c>
      <c r="D2831" s="82" t="s">
        <v>8813</v>
      </c>
      <c r="E2831" s="22" t="s">
        <v>8727</v>
      </c>
      <c r="F2831" s="22" t="s">
        <v>157</v>
      </c>
      <c r="G2831" s="22" t="s">
        <v>157</v>
      </c>
      <c r="H2831" s="22" t="s">
        <v>8729</v>
      </c>
      <c r="I2831" s="108" t="s">
        <v>8925</v>
      </c>
      <c r="J2831" s="22" t="s">
        <v>8926</v>
      </c>
      <c r="K2831" s="4">
        <f>IFERROR(__xludf.DUMMYFUNCTION("""COMPUTED_VALUE"""),11.0)</f>
        <v>11</v>
      </c>
      <c r="L2831" s="4" t="s">
        <v>8731</v>
      </c>
      <c r="M2831" s="4">
        <v>12.0</v>
      </c>
    </row>
    <row r="2832">
      <c r="A2832" s="85">
        <v>46084.0</v>
      </c>
      <c r="B2832" s="22" t="s">
        <v>515</v>
      </c>
      <c r="C2832" s="22" t="s">
        <v>8726</v>
      </c>
      <c r="D2832" s="82" t="s">
        <v>8813</v>
      </c>
      <c r="E2832" s="22" t="s">
        <v>8727</v>
      </c>
      <c r="F2832" s="22" t="s">
        <v>157</v>
      </c>
      <c r="G2832" s="22" t="s">
        <v>157</v>
      </c>
      <c r="H2832" s="22" t="s">
        <v>8729</v>
      </c>
      <c r="I2832" s="108" t="s">
        <v>8925</v>
      </c>
      <c r="J2832" s="22" t="s">
        <v>8926</v>
      </c>
      <c r="K2832" s="4">
        <f>IFERROR(__xludf.DUMMYFUNCTION("""COMPUTED_VALUE"""),11.0)</f>
        <v>11</v>
      </c>
      <c r="L2832" s="4" t="s">
        <v>8731</v>
      </c>
      <c r="M2832" s="4">
        <v>12.0</v>
      </c>
    </row>
    <row r="2833">
      <c r="A2833" s="85">
        <v>46085.0</v>
      </c>
      <c r="B2833" s="22" t="s">
        <v>515</v>
      </c>
      <c r="C2833" s="22" t="s">
        <v>8726</v>
      </c>
      <c r="D2833" s="82" t="s">
        <v>8813</v>
      </c>
      <c r="E2833" s="22" t="s">
        <v>8727</v>
      </c>
      <c r="F2833" s="22" t="s">
        <v>157</v>
      </c>
      <c r="G2833" s="22" t="s">
        <v>157</v>
      </c>
      <c r="H2833" s="22" t="s">
        <v>8729</v>
      </c>
      <c r="I2833" s="108" t="s">
        <v>8925</v>
      </c>
      <c r="J2833" s="22" t="s">
        <v>8926</v>
      </c>
      <c r="K2833" s="4">
        <f>IFERROR(__xludf.DUMMYFUNCTION("""COMPUTED_VALUE"""),11.0)</f>
        <v>11</v>
      </c>
      <c r="L2833" s="4" t="s">
        <v>8731</v>
      </c>
      <c r="M2833" s="4">
        <v>12.0</v>
      </c>
    </row>
    <row r="2834">
      <c r="A2834" s="85">
        <v>46086.0</v>
      </c>
      <c r="B2834" s="22" t="s">
        <v>515</v>
      </c>
      <c r="C2834" s="22" t="s">
        <v>8726</v>
      </c>
      <c r="D2834" s="82" t="s">
        <v>8813</v>
      </c>
      <c r="E2834" s="22" t="s">
        <v>8727</v>
      </c>
      <c r="F2834" s="22" t="s">
        <v>157</v>
      </c>
      <c r="G2834" s="22" t="s">
        <v>157</v>
      </c>
      <c r="H2834" s="22" t="s">
        <v>8729</v>
      </c>
      <c r="I2834" s="108" t="s">
        <v>8925</v>
      </c>
      <c r="J2834" s="22" t="s">
        <v>8926</v>
      </c>
      <c r="K2834" s="4">
        <f>IFERROR(__xludf.DUMMYFUNCTION("""COMPUTED_VALUE"""),11.0)</f>
        <v>11</v>
      </c>
      <c r="L2834" s="4" t="s">
        <v>8731</v>
      </c>
      <c r="M2834" s="4">
        <v>12.0</v>
      </c>
    </row>
    <row r="2835">
      <c r="A2835" s="85">
        <v>46087.0</v>
      </c>
      <c r="B2835" s="22" t="s">
        <v>515</v>
      </c>
      <c r="C2835" s="22" t="s">
        <v>8726</v>
      </c>
      <c r="D2835" s="82" t="s">
        <v>8813</v>
      </c>
      <c r="E2835" s="22" t="s">
        <v>8727</v>
      </c>
      <c r="F2835" s="22" t="s">
        <v>157</v>
      </c>
      <c r="G2835" s="22" t="s">
        <v>157</v>
      </c>
      <c r="H2835" s="22" t="s">
        <v>8729</v>
      </c>
      <c r="I2835" s="108" t="s">
        <v>8925</v>
      </c>
      <c r="J2835" s="22" t="s">
        <v>8926</v>
      </c>
      <c r="K2835" s="4">
        <f>IFERROR(__xludf.DUMMYFUNCTION("""COMPUTED_VALUE"""),11.0)</f>
        <v>11</v>
      </c>
      <c r="L2835" s="4" t="s">
        <v>8731</v>
      </c>
      <c r="M2835" s="4">
        <v>12.0</v>
      </c>
    </row>
    <row r="2836">
      <c r="A2836" s="85">
        <v>46088.0</v>
      </c>
      <c r="B2836" s="22" t="s">
        <v>515</v>
      </c>
      <c r="C2836" s="22" t="s">
        <v>8726</v>
      </c>
      <c r="D2836" s="82" t="s">
        <v>8813</v>
      </c>
      <c r="E2836" s="22" t="s">
        <v>8727</v>
      </c>
      <c r="F2836" s="22" t="s">
        <v>157</v>
      </c>
      <c r="G2836" s="22" t="s">
        <v>157</v>
      </c>
      <c r="H2836" s="22" t="s">
        <v>8729</v>
      </c>
      <c r="I2836" s="108" t="s">
        <v>8925</v>
      </c>
      <c r="J2836" s="22" t="s">
        <v>8926</v>
      </c>
      <c r="K2836" s="4">
        <f>IFERROR(__xludf.DUMMYFUNCTION("""COMPUTED_VALUE"""),11.0)</f>
        <v>11</v>
      </c>
      <c r="L2836" s="4" t="s">
        <v>8731</v>
      </c>
      <c r="M2836" s="4">
        <v>12.0</v>
      </c>
    </row>
    <row r="2837">
      <c r="A2837" s="85">
        <v>46089.0</v>
      </c>
      <c r="B2837" s="22" t="s">
        <v>515</v>
      </c>
      <c r="C2837" s="22" t="s">
        <v>8726</v>
      </c>
      <c r="D2837" s="82" t="s">
        <v>8813</v>
      </c>
      <c r="E2837" s="22" t="s">
        <v>8727</v>
      </c>
      <c r="F2837" s="22" t="s">
        <v>157</v>
      </c>
      <c r="G2837" s="22" t="s">
        <v>157</v>
      </c>
      <c r="H2837" s="22" t="s">
        <v>8729</v>
      </c>
      <c r="I2837" s="108" t="s">
        <v>8925</v>
      </c>
      <c r="J2837" s="22" t="s">
        <v>8926</v>
      </c>
      <c r="K2837" s="4">
        <f>IFERROR(__xludf.DUMMYFUNCTION("""COMPUTED_VALUE"""),11.0)</f>
        <v>11</v>
      </c>
      <c r="L2837" s="4" t="s">
        <v>8731</v>
      </c>
      <c r="M2837" s="4">
        <v>12.0</v>
      </c>
    </row>
    <row r="2838">
      <c r="A2838" s="85">
        <v>46090.0</v>
      </c>
      <c r="B2838" s="22" t="s">
        <v>515</v>
      </c>
      <c r="C2838" s="22" t="s">
        <v>8726</v>
      </c>
      <c r="D2838" s="82" t="s">
        <v>8813</v>
      </c>
      <c r="E2838" s="22" t="s">
        <v>8727</v>
      </c>
      <c r="F2838" s="22" t="s">
        <v>157</v>
      </c>
      <c r="G2838" s="22" t="s">
        <v>157</v>
      </c>
      <c r="H2838" s="22" t="s">
        <v>8729</v>
      </c>
      <c r="I2838" s="108" t="s">
        <v>8925</v>
      </c>
      <c r="J2838" s="22" t="s">
        <v>8926</v>
      </c>
      <c r="K2838" s="4">
        <f>IFERROR(__xludf.DUMMYFUNCTION("""COMPUTED_VALUE"""),12.0)</f>
        <v>12</v>
      </c>
      <c r="L2838" s="4" t="s">
        <v>8735</v>
      </c>
      <c r="M2838" s="4">
        <v>12.0</v>
      </c>
    </row>
    <row r="2839">
      <c r="A2839" s="85">
        <v>46091.0</v>
      </c>
      <c r="B2839" s="22" t="s">
        <v>515</v>
      </c>
      <c r="C2839" s="22" t="s">
        <v>8726</v>
      </c>
      <c r="D2839" s="82" t="s">
        <v>8813</v>
      </c>
      <c r="E2839" s="22" t="s">
        <v>8727</v>
      </c>
      <c r="F2839" s="22" t="s">
        <v>157</v>
      </c>
      <c r="G2839" s="22" t="s">
        <v>157</v>
      </c>
      <c r="H2839" s="22" t="s">
        <v>8729</v>
      </c>
      <c r="I2839" s="108" t="s">
        <v>8925</v>
      </c>
      <c r="J2839" s="22" t="s">
        <v>8926</v>
      </c>
      <c r="K2839" s="4">
        <f>IFERROR(__xludf.DUMMYFUNCTION("""COMPUTED_VALUE"""),11.0)</f>
        <v>11</v>
      </c>
      <c r="L2839" s="4" t="s">
        <v>8731</v>
      </c>
      <c r="M2839" s="4">
        <v>12.0</v>
      </c>
    </row>
    <row r="2840">
      <c r="A2840" s="85">
        <v>46092.0</v>
      </c>
      <c r="B2840" s="22" t="s">
        <v>515</v>
      </c>
      <c r="C2840" s="22" t="s">
        <v>8726</v>
      </c>
      <c r="D2840" s="82" t="s">
        <v>8813</v>
      </c>
      <c r="E2840" s="22" t="s">
        <v>8727</v>
      </c>
      <c r="F2840" s="22" t="s">
        <v>157</v>
      </c>
      <c r="G2840" s="22" t="s">
        <v>157</v>
      </c>
      <c r="H2840" s="22" t="s">
        <v>8729</v>
      </c>
      <c r="I2840" s="108" t="s">
        <v>8925</v>
      </c>
      <c r="J2840" s="22" t="s">
        <v>8926</v>
      </c>
      <c r="K2840" s="4">
        <f>IFERROR(__xludf.DUMMYFUNCTION("""COMPUTED_VALUE"""),11.0)</f>
        <v>11</v>
      </c>
      <c r="L2840" s="4" t="s">
        <v>8731</v>
      </c>
      <c r="M2840" s="4">
        <v>12.0</v>
      </c>
    </row>
    <row r="2841">
      <c r="A2841" s="85">
        <v>46093.0</v>
      </c>
      <c r="B2841" s="22" t="s">
        <v>515</v>
      </c>
      <c r="C2841" s="22" t="s">
        <v>8726</v>
      </c>
      <c r="D2841" s="82" t="s">
        <v>8813</v>
      </c>
      <c r="E2841" s="22" t="s">
        <v>8727</v>
      </c>
      <c r="F2841" s="22" t="s">
        <v>157</v>
      </c>
      <c r="G2841" s="22" t="s">
        <v>157</v>
      </c>
      <c r="H2841" s="22" t="s">
        <v>8729</v>
      </c>
      <c r="I2841" s="108" t="s">
        <v>8925</v>
      </c>
      <c r="J2841" s="22" t="s">
        <v>8926</v>
      </c>
      <c r="K2841" s="4">
        <f>IFERROR(__xludf.DUMMYFUNCTION("""COMPUTED_VALUE"""),11.0)</f>
        <v>11</v>
      </c>
      <c r="L2841" s="4" t="s">
        <v>8731</v>
      </c>
      <c r="M2841" s="4">
        <v>12.0</v>
      </c>
    </row>
    <row r="2842">
      <c r="A2842" s="85">
        <v>46094.0</v>
      </c>
      <c r="B2842" s="22" t="s">
        <v>515</v>
      </c>
      <c r="C2842" s="22" t="s">
        <v>8726</v>
      </c>
      <c r="D2842" s="82" t="s">
        <v>8813</v>
      </c>
      <c r="E2842" s="22" t="s">
        <v>8727</v>
      </c>
      <c r="F2842" s="22" t="s">
        <v>157</v>
      </c>
      <c r="G2842" s="22" t="s">
        <v>157</v>
      </c>
      <c r="H2842" s="22" t="s">
        <v>8729</v>
      </c>
      <c r="I2842" s="108" t="s">
        <v>8925</v>
      </c>
      <c r="J2842" s="22" t="s">
        <v>8926</v>
      </c>
      <c r="K2842" s="4">
        <f>IFERROR(__xludf.DUMMYFUNCTION("""COMPUTED_VALUE"""),11.0)</f>
        <v>11</v>
      </c>
      <c r="L2842" s="4" t="s">
        <v>8731</v>
      </c>
      <c r="M2842" s="4">
        <v>12.0</v>
      </c>
    </row>
    <row r="2843">
      <c r="A2843" s="85">
        <v>46095.0</v>
      </c>
      <c r="B2843" s="22" t="s">
        <v>515</v>
      </c>
      <c r="C2843" s="22" t="s">
        <v>8726</v>
      </c>
      <c r="D2843" s="82" t="s">
        <v>8813</v>
      </c>
      <c r="E2843" s="22" t="s">
        <v>8727</v>
      </c>
      <c r="F2843" s="22" t="s">
        <v>157</v>
      </c>
      <c r="G2843" s="22" t="s">
        <v>157</v>
      </c>
      <c r="H2843" s="22" t="s">
        <v>8729</v>
      </c>
      <c r="I2843" s="108" t="s">
        <v>8925</v>
      </c>
      <c r="J2843" s="22" t="s">
        <v>8926</v>
      </c>
      <c r="K2843" s="4">
        <f>IFERROR(__xludf.DUMMYFUNCTION("""COMPUTED_VALUE"""),11.0)</f>
        <v>11</v>
      </c>
      <c r="L2843" s="4" t="s">
        <v>8731</v>
      </c>
      <c r="M2843" s="4">
        <v>12.0</v>
      </c>
    </row>
    <row r="2844">
      <c r="A2844" s="85">
        <v>46096.0</v>
      </c>
      <c r="B2844" s="22" t="s">
        <v>515</v>
      </c>
      <c r="C2844" s="22" t="s">
        <v>8726</v>
      </c>
      <c r="D2844" s="82" t="s">
        <v>8813</v>
      </c>
      <c r="E2844" s="22" t="s">
        <v>8727</v>
      </c>
      <c r="F2844" s="22" t="s">
        <v>157</v>
      </c>
      <c r="G2844" s="22" t="s">
        <v>157</v>
      </c>
      <c r="H2844" s="22" t="s">
        <v>8729</v>
      </c>
      <c r="I2844" s="108" t="s">
        <v>8925</v>
      </c>
      <c r="J2844" s="22" t="s">
        <v>8926</v>
      </c>
      <c r="K2844" s="4">
        <f>IFERROR(__xludf.DUMMYFUNCTION("""COMPUTED_VALUE"""),11.0)</f>
        <v>11</v>
      </c>
      <c r="L2844" s="4" t="s">
        <v>8731</v>
      </c>
      <c r="M2844" s="4">
        <v>12.0</v>
      </c>
    </row>
    <row r="2845">
      <c r="A2845" s="85">
        <v>46097.0</v>
      </c>
      <c r="B2845" s="22" t="s">
        <v>515</v>
      </c>
      <c r="C2845" s="22" t="s">
        <v>8726</v>
      </c>
      <c r="D2845" s="82" t="s">
        <v>8813</v>
      </c>
      <c r="E2845" s="22" t="s">
        <v>8727</v>
      </c>
      <c r="F2845" s="22" t="s">
        <v>157</v>
      </c>
      <c r="G2845" s="22" t="s">
        <v>157</v>
      </c>
      <c r="H2845" s="22" t="s">
        <v>8729</v>
      </c>
      <c r="I2845" s="108" t="s">
        <v>8925</v>
      </c>
      <c r="J2845" s="22" t="s">
        <v>8926</v>
      </c>
      <c r="K2845" s="4">
        <f>IFERROR(__xludf.DUMMYFUNCTION("""COMPUTED_VALUE"""),11.0)</f>
        <v>11</v>
      </c>
      <c r="L2845" s="4" t="s">
        <v>8731</v>
      </c>
      <c r="M2845" s="4">
        <v>12.0</v>
      </c>
    </row>
    <row r="2846">
      <c r="A2846" s="85">
        <v>46098.0</v>
      </c>
      <c r="B2846" s="22" t="s">
        <v>515</v>
      </c>
      <c r="C2846" s="22" t="s">
        <v>8726</v>
      </c>
      <c r="D2846" s="82" t="s">
        <v>8813</v>
      </c>
      <c r="E2846" s="22" t="s">
        <v>8727</v>
      </c>
      <c r="F2846" s="22" t="s">
        <v>157</v>
      </c>
      <c r="G2846" s="22" t="s">
        <v>157</v>
      </c>
      <c r="H2846" s="22" t="s">
        <v>8729</v>
      </c>
      <c r="I2846" s="108" t="s">
        <v>8925</v>
      </c>
      <c r="J2846" s="22" t="s">
        <v>8926</v>
      </c>
      <c r="K2846" s="4">
        <f>IFERROR(__xludf.DUMMYFUNCTION("""COMPUTED_VALUE"""),11.0)</f>
        <v>11</v>
      </c>
      <c r="L2846" s="4" t="s">
        <v>8731</v>
      </c>
      <c r="M2846" s="4">
        <v>12.0</v>
      </c>
    </row>
    <row r="2847">
      <c r="A2847" s="85">
        <v>46099.0</v>
      </c>
      <c r="B2847" s="22" t="s">
        <v>515</v>
      </c>
      <c r="C2847" s="22" t="s">
        <v>8726</v>
      </c>
      <c r="D2847" s="82" t="s">
        <v>8813</v>
      </c>
      <c r="E2847" s="22" t="s">
        <v>8727</v>
      </c>
      <c r="F2847" s="22" t="s">
        <v>157</v>
      </c>
      <c r="G2847" s="22" t="s">
        <v>157</v>
      </c>
      <c r="H2847" s="22" t="s">
        <v>8729</v>
      </c>
      <c r="I2847" s="108" t="s">
        <v>8925</v>
      </c>
      <c r="J2847" s="22" t="s">
        <v>8926</v>
      </c>
      <c r="K2847" s="4">
        <f>IFERROR(__xludf.DUMMYFUNCTION("""COMPUTED_VALUE"""),11.0)</f>
        <v>11</v>
      </c>
      <c r="L2847" s="4" t="s">
        <v>8731</v>
      </c>
      <c r="M2847" s="4">
        <v>12.0</v>
      </c>
    </row>
    <row r="2848">
      <c r="A2848" s="85">
        <v>46100.0</v>
      </c>
      <c r="B2848" s="22" t="s">
        <v>515</v>
      </c>
      <c r="C2848" s="22" t="s">
        <v>8726</v>
      </c>
      <c r="D2848" s="82" t="s">
        <v>8813</v>
      </c>
      <c r="E2848" s="22" t="s">
        <v>8727</v>
      </c>
      <c r="F2848" s="22" t="s">
        <v>157</v>
      </c>
      <c r="G2848" s="22" t="s">
        <v>157</v>
      </c>
      <c r="H2848" s="22" t="s">
        <v>8729</v>
      </c>
      <c r="I2848" s="108" t="s">
        <v>8925</v>
      </c>
      <c r="J2848" s="22" t="s">
        <v>8926</v>
      </c>
      <c r="K2848" s="4">
        <f>IFERROR(__xludf.DUMMYFUNCTION("""COMPUTED_VALUE"""),11.0)</f>
        <v>11</v>
      </c>
      <c r="L2848" s="4" t="s">
        <v>8731</v>
      </c>
      <c r="M2848" s="4">
        <v>12.0</v>
      </c>
    </row>
    <row r="2849">
      <c r="A2849" s="85">
        <v>46101.0</v>
      </c>
      <c r="B2849" s="22" t="s">
        <v>515</v>
      </c>
      <c r="C2849" s="22" t="s">
        <v>8726</v>
      </c>
      <c r="D2849" s="82" t="s">
        <v>8813</v>
      </c>
      <c r="E2849" s="22" t="s">
        <v>8727</v>
      </c>
      <c r="F2849" s="22" t="s">
        <v>157</v>
      </c>
      <c r="G2849" s="22" t="s">
        <v>157</v>
      </c>
      <c r="H2849" s="22" t="s">
        <v>8729</v>
      </c>
      <c r="I2849" s="108" t="s">
        <v>8925</v>
      </c>
      <c r="J2849" s="22" t="s">
        <v>8926</v>
      </c>
      <c r="K2849" s="4">
        <f>IFERROR(__xludf.DUMMYFUNCTION("""COMPUTED_VALUE"""),11.0)</f>
        <v>11</v>
      </c>
      <c r="L2849" s="4" t="s">
        <v>8731</v>
      </c>
      <c r="M2849" s="4">
        <v>12.0</v>
      </c>
    </row>
    <row r="2850">
      <c r="A2850" s="85">
        <v>46102.0</v>
      </c>
      <c r="B2850" s="22" t="s">
        <v>515</v>
      </c>
      <c r="C2850" s="22" t="s">
        <v>8726</v>
      </c>
      <c r="D2850" s="82" t="s">
        <v>8813</v>
      </c>
      <c r="E2850" s="22" t="s">
        <v>8727</v>
      </c>
      <c r="F2850" s="22" t="s">
        <v>157</v>
      </c>
      <c r="G2850" s="22" t="s">
        <v>157</v>
      </c>
      <c r="H2850" s="22" t="s">
        <v>8729</v>
      </c>
      <c r="I2850" s="108" t="s">
        <v>8925</v>
      </c>
      <c r="J2850" s="22" t="s">
        <v>8926</v>
      </c>
      <c r="K2850" s="4">
        <f>IFERROR(__xludf.DUMMYFUNCTION("""COMPUTED_VALUE"""),11.0)</f>
        <v>11</v>
      </c>
      <c r="L2850" s="4" t="s">
        <v>8731</v>
      </c>
      <c r="M2850" s="4">
        <v>12.0</v>
      </c>
    </row>
    <row r="2851">
      <c r="A2851" s="85">
        <v>46103.0</v>
      </c>
      <c r="B2851" s="22" t="s">
        <v>515</v>
      </c>
      <c r="C2851" s="22" t="s">
        <v>8726</v>
      </c>
      <c r="D2851" s="82" t="s">
        <v>8813</v>
      </c>
      <c r="E2851" s="22" t="s">
        <v>8727</v>
      </c>
      <c r="F2851" s="22" t="s">
        <v>157</v>
      </c>
      <c r="G2851" s="22" t="s">
        <v>157</v>
      </c>
      <c r="H2851" s="22" t="s">
        <v>8729</v>
      </c>
      <c r="I2851" s="108" t="s">
        <v>8925</v>
      </c>
      <c r="J2851" s="22" t="s">
        <v>8926</v>
      </c>
      <c r="K2851" s="4">
        <f>IFERROR(__xludf.DUMMYFUNCTION("""COMPUTED_VALUE"""),11.0)</f>
        <v>11</v>
      </c>
      <c r="L2851" s="4" t="s">
        <v>8731</v>
      </c>
      <c r="M2851" s="4">
        <v>12.0</v>
      </c>
    </row>
    <row r="2852">
      <c r="A2852" s="85">
        <v>46104.0</v>
      </c>
      <c r="B2852" s="22" t="s">
        <v>515</v>
      </c>
      <c r="C2852" s="22" t="s">
        <v>8726</v>
      </c>
      <c r="D2852" s="82" t="s">
        <v>8813</v>
      </c>
      <c r="E2852" s="22" t="s">
        <v>8727</v>
      </c>
      <c r="F2852" s="22" t="s">
        <v>157</v>
      </c>
      <c r="G2852" s="22" t="s">
        <v>157</v>
      </c>
      <c r="H2852" s="22" t="s">
        <v>8729</v>
      </c>
      <c r="I2852" s="108" t="s">
        <v>8925</v>
      </c>
      <c r="J2852" s="22" t="s">
        <v>8926</v>
      </c>
      <c r="K2852" s="4">
        <f>IFERROR(__xludf.DUMMYFUNCTION("""COMPUTED_VALUE"""),11.0)</f>
        <v>11</v>
      </c>
      <c r="L2852" s="4" t="s">
        <v>8731</v>
      </c>
      <c r="M2852" s="4">
        <v>12.0</v>
      </c>
    </row>
    <row r="2853">
      <c r="A2853" s="85">
        <v>46105.0</v>
      </c>
      <c r="B2853" s="22" t="s">
        <v>515</v>
      </c>
      <c r="C2853" s="22" t="s">
        <v>8726</v>
      </c>
      <c r="D2853" s="82" t="s">
        <v>8813</v>
      </c>
      <c r="E2853" s="22" t="s">
        <v>8727</v>
      </c>
      <c r="F2853" s="22" t="s">
        <v>157</v>
      </c>
      <c r="G2853" s="22" t="s">
        <v>157</v>
      </c>
      <c r="H2853" s="22" t="s">
        <v>8729</v>
      </c>
      <c r="I2853" s="108" t="s">
        <v>8925</v>
      </c>
      <c r="J2853" s="22" t="s">
        <v>8926</v>
      </c>
      <c r="K2853" s="4">
        <f>IFERROR(__xludf.DUMMYFUNCTION("""COMPUTED_VALUE"""),11.0)</f>
        <v>11</v>
      </c>
      <c r="L2853" s="4" t="s">
        <v>8731</v>
      </c>
      <c r="M2853" s="4">
        <v>12.0</v>
      </c>
    </row>
    <row r="2854">
      <c r="A2854" s="85">
        <v>46106.0</v>
      </c>
      <c r="B2854" s="22" t="s">
        <v>515</v>
      </c>
      <c r="C2854" s="22" t="s">
        <v>8726</v>
      </c>
      <c r="D2854" s="82" t="s">
        <v>8813</v>
      </c>
      <c r="E2854" s="22" t="s">
        <v>8727</v>
      </c>
      <c r="F2854" s="22" t="s">
        <v>157</v>
      </c>
      <c r="G2854" s="22" t="s">
        <v>157</v>
      </c>
      <c r="H2854" s="22" t="s">
        <v>8729</v>
      </c>
      <c r="I2854" s="108" t="s">
        <v>8925</v>
      </c>
      <c r="J2854" s="22" t="s">
        <v>8926</v>
      </c>
      <c r="K2854" s="4">
        <f>IFERROR(__xludf.DUMMYFUNCTION("""COMPUTED_VALUE"""),11.0)</f>
        <v>11</v>
      </c>
      <c r="L2854" s="4" t="s">
        <v>8731</v>
      </c>
      <c r="M2854" s="4">
        <v>12.0</v>
      </c>
    </row>
    <row r="2855">
      <c r="A2855" s="85">
        <v>46107.0</v>
      </c>
      <c r="B2855" s="22" t="s">
        <v>515</v>
      </c>
      <c r="C2855" s="22" t="s">
        <v>8726</v>
      </c>
      <c r="D2855" s="82" t="s">
        <v>8813</v>
      </c>
      <c r="E2855" s="22" t="s">
        <v>8727</v>
      </c>
      <c r="F2855" s="22" t="s">
        <v>157</v>
      </c>
      <c r="G2855" s="22" t="s">
        <v>157</v>
      </c>
      <c r="H2855" s="22" t="s">
        <v>8729</v>
      </c>
      <c r="I2855" s="108" t="s">
        <v>8925</v>
      </c>
      <c r="J2855" s="22" t="s">
        <v>8926</v>
      </c>
      <c r="K2855" s="4">
        <f>IFERROR(__xludf.DUMMYFUNCTION("""COMPUTED_VALUE"""),11.0)</f>
        <v>11</v>
      </c>
      <c r="L2855" s="4" t="s">
        <v>8731</v>
      </c>
      <c r="M2855" s="4">
        <v>12.0</v>
      </c>
    </row>
    <row r="2856">
      <c r="A2856" s="85">
        <v>46108.0</v>
      </c>
      <c r="B2856" s="22" t="s">
        <v>515</v>
      </c>
      <c r="C2856" s="22" t="s">
        <v>8726</v>
      </c>
      <c r="D2856" s="82" t="s">
        <v>8813</v>
      </c>
      <c r="E2856" s="22" t="s">
        <v>8727</v>
      </c>
      <c r="F2856" s="22" t="s">
        <v>157</v>
      </c>
      <c r="G2856" s="22" t="s">
        <v>157</v>
      </c>
      <c r="H2856" s="22" t="s">
        <v>8729</v>
      </c>
      <c r="I2856" s="108" t="s">
        <v>8925</v>
      </c>
      <c r="J2856" s="22" t="s">
        <v>8926</v>
      </c>
      <c r="K2856" s="4">
        <f>IFERROR(__xludf.DUMMYFUNCTION("""COMPUTED_VALUE"""),11.0)</f>
        <v>11</v>
      </c>
      <c r="L2856" s="4" t="s">
        <v>8731</v>
      </c>
      <c r="M2856" s="4">
        <v>12.0</v>
      </c>
    </row>
    <row r="2857">
      <c r="A2857" s="85">
        <v>46109.0</v>
      </c>
      <c r="B2857" s="22" t="s">
        <v>515</v>
      </c>
      <c r="C2857" s="22" t="s">
        <v>8726</v>
      </c>
      <c r="D2857" s="82" t="s">
        <v>8813</v>
      </c>
      <c r="E2857" s="22" t="s">
        <v>8727</v>
      </c>
      <c r="F2857" s="22" t="s">
        <v>157</v>
      </c>
      <c r="G2857" s="22" t="s">
        <v>157</v>
      </c>
      <c r="H2857" s="22" t="s">
        <v>8729</v>
      </c>
      <c r="I2857" s="108" t="s">
        <v>8925</v>
      </c>
      <c r="J2857" s="22" t="s">
        <v>8926</v>
      </c>
      <c r="K2857" s="4">
        <f>IFERROR(__xludf.DUMMYFUNCTION("""COMPUTED_VALUE"""),11.0)</f>
        <v>11</v>
      </c>
      <c r="L2857" s="4" t="s">
        <v>8731</v>
      </c>
      <c r="M2857" s="4">
        <v>12.0</v>
      </c>
    </row>
    <row r="2858">
      <c r="A2858" s="85">
        <v>46110.0</v>
      </c>
      <c r="B2858" s="22" t="s">
        <v>515</v>
      </c>
      <c r="C2858" s="22" t="s">
        <v>8726</v>
      </c>
      <c r="D2858" s="82" t="s">
        <v>8813</v>
      </c>
      <c r="E2858" s="22" t="s">
        <v>8727</v>
      </c>
      <c r="F2858" s="22" t="s">
        <v>157</v>
      </c>
      <c r="G2858" s="22" t="s">
        <v>157</v>
      </c>
      <c r="H2858" s="22" t="s">
        <v>8729</v>
      </c>
      <c r="I2858" s="108" t="s">
        <v>8925</v>
      </c>
      <c r="J2858" s="22" t="s">
        <v>8926</v>
      </c>
      <c r="K2858" s="4">
        <f>IFERROR(__xludf.DUMMYFUNCTION("""COMPUTED_VALUE"""),11.0)</f>
        <v>11</v>
      </c>
      <c r="L2858" s="4" t="s">
        <v>8731</v>
      </c>
      <c r="M2858" s="4">
        <v>12.0</v>
      </c>
    </row>
    <row r="2859">
      <c r="A2859" s="85">
        <v>46111.0</v>
      </c>
      <c r="B2859" s="22" t="s">
        <v>515</v>
      </c>
      <c r="C2859" s="22" t="s">
        <v>8726</v>
      </c>
      <c r="D2859" s="82" t="s">
        <v>8813</v>
      </c>
      <c r="E2859" s="22" t="s">
        <v>8727</v>
      </c>
      <c r="F2859" s="22" t="s">
        <v>157</v>
      </c>
      <c r="G2859" s="22" t="s">
        <v>157</v>
      </c>
      <c r="H2859" s="22" t="s">
        <v>8729</v>
      </c>
      <c r="I2859" s="108" t="s">
        <v>8925</v>
      </c>
      <c r="J2859" s="22" t="s">
        <v>8926</v>
      </c>
      <c r="K2859" s="4">
        <f>IFERROR(__xludf.DUMMYFUNCTION("""COMPUTED_VALUE"""),11.0)</f>
        <v>11</v>
      </c>
      <c r="L2859" s="4" t="s">
        <v>8731</v>
      </c>
      <c r="M2859" s="4">
        <v>12.0</v>
      </c>
    </row>
    <row r="2860">
      <c r="A2860" s="85">
        <v>46112.0</v>
      </c>
      <c r="B2860" s="22" t="s">
        <v>515</v>
      </c>
      <c r="C2860" s="22" t="s">
        <v>8726</v>
      </c>
      <c r="D2860" s="82" t="s">
        <v>8813</v>
      </c>
      <c r="E2860" s="22" t="s">
        <v>8727</v>
      </c>
      <c r="F2860" s="22" t="s">
        <v>157</v>
      </c>
      <c r="G2860" s="22" t="s">
        <v>157</v>
      </c>
      <c r="H2860" s="22" t="s">
        <v>8729</v>
      </c>
      <c r="I2860" s="108" t="s">
        <v>8925</v>
      </c>
      <c r="J2860" s="22" t="s">
        <v>8926</v>
      </c>
      <c r="K2860" s="4">
        <f>IFERROR(__xludf.DUMMYFUNCTION("""COMPUTED_VALUE"""),11.0)</f>
        <v>11</v>
      </c>
      <c r="L2860" s="4" t="s">
        <v>8731</v>
      </c>
      <c r="M2860" s="4">
        <v>12.0</v>
      </c>
    </row>
    <row r="2861">
      <c r="A2861" s="85">
        <v>46113.0</v>
      </c>
      <c r="B2861" s="22" t="s">
        <v>515</v>
      </c>
      <c r="C2861" s="22" t="s">
        <v>8726</v>
      </c>
      <c r="D2861" s="82" t="s">
        <v>8813</v>
      </c>
      <c r="E2861" s="22" t="s">
        <v>8727</v>
      </c>
      <c r="F2861" s="22" t="s">
        <v>157</v>
      </c>
      <c r="G2861" s="22" t="s">
        <v>157</v>
      </c>
      <c r="H2861" s="22" t="s">
        <v>8729</v>
      </c>
      <c r="I2861" s="108" t="s">
        <v>8925</v>
      </c>
      <c r="J2861" s="22" t="s">
        <v>8926</v>
      </c>
      <c r="K2861" s="4">
        <f>IFERROR(__xludf.DUMMYFUNCTION("""COMPUTED_VALUE"""),11.0)</f>
        <v>11</v>
      </c>
      <c r="L2861" s="4" t="s">
        <v>8731</v>
      </c>
      <c r="M2861" s="4">
        <v>12.0</v>
      </c>
    </row>
    <row r="2862">
      <c r="A2862" s="85">
        <v>46114.0</v>
      </c>
      <c r="B2862" s="22" t="s">
        <v>515</v>
      </c>
      <c r="C2862" s="22" t="s">
        <v>8726</v>
      </c>
      <c r="D2862" s="82" t="s">
        <v>8813</v>
      </c>
      <c r="E2862" s="22" t="s">
        <v>8727</v>
      </c>
      <c r="F2862" s="22" t="s">
        <v>157</v>
      </c>
      <c r="G2862" s="22" t="s">
        <v>157</v>
      </c>
      <c r="H2862" s="22" t="s">
        <v>8729</v>
      </c>
      <c r="I2862" s="108" t="s">
        <v>8925</v>
      </c>
      <c r="J2862" s="22" t="s">
        <v>8926</v>
      </c>
      <c r="K2862" s="4">
        <f>IFERROR(__xludf.DUMMYFUNCTION("""COMPUTED_VALUE"""),11.0)</f>
        <v>11</v>
      </c>
      <c r="L2862" s="4" t="s">
        <v>8731</v>
      </c>
      <c r="M2862" s="4">
        <v>12.0</v>
      </c>
    </row>
    <row r="2863">
      <c r="A2863" s="85">
        <v>46115.0</v>
      </c>
      <c r="B2863" s="22" t="s">
        <v>515</v>
      </c>
      <c r="C2863" s="22" t="s">
        <v>8726</v>
      </c>
      <c r="D2863" s="82" t="s">
        <v>8813</v>
      </c>
      <c r="E2863" s="22" t="s">
        <v>8727</v>
      </c>
      <c r="F2863" s="22" t="s">
        <v>157</v>
      </c>
      <c r="G2863" s="22" t="s">
        <v>157</v>
      </c>
      <c r="H2863" s="22" t="s">
        <v>8729</v>
      </c>
      <c r="I2863" s="108" t="s">
        <v>8925</v>
      </c>
      <c r="J2863" s="22" t="s">
        <v>8926</v>
      </c>
      <c r="K2863" s="4">
        <f>IFERROR(__xludf.DUMMYFUNCTION("""COMPUTED_VALUE"""),11.0)</f>
        <v>11</v>
      </c>
      <c r="L2863" s="4" t="s">
        <v>8731</v>
      </c>
      <c r="M2863" s="4">
        <v>12.0</v>
      </c>
    </row>
    <row r="2864">
      <c r="A2864" s="85">
        <v>46116.0</v>
      </c>
      <c r="B2864" s="22" t="s">
        <v>515</v>
      </c>
      <c r="C2864" s="22" t="s">
        <v>8726</v>
      </c>
      <c r="D2864" s="82" t="s">
        <v>8813</v>
      </c>
      <c r="E2864" s="22" t="s">
        <v>8727</v>
      </c>
      <c r="F2864" s="22" t="s">
        <v>157</v>
      </c>
      <c r="G2864" s="22" t="s">
        <v>157</v>
      </c>
      <c r="H2864" s="22" t="s">
        <v>8729</v>
      </c>
      <c r="I2864" s="108" t="s">
        <v>8925</v>
      </c>
      <c r="J2864" s="22" t="s">
        <v>8926</v>
      </c>
      <c r="K2864" s="4">
        <f>IFERROR(__xludf.DUMMYFUNCTION("""COMPUTED_VALUE"""),12.0)</f>
        <v>12</v>
      </c>
      <c r="L2864" s="4" t="s">
        <v>8735</v>
      </c>
      <c r="M2864" s="4">
        <v>12.0</v>
      </c>
    </row>
    <row r="2865">
      <c r="A2865" s="85">
        <v>46117.0</v>
      </c>
      <c r="B2865" s="22" t="s">
        <v>515</v>
      </c>
      <c r="C2865" s="22" t="s">
        <v>8726</v>
      </c>
      <c r="D2865" s="82" t="s">
        <v>8813</v>
      </c>
      <c r="E2865" s="22" t="s">
        <v>8727</v>
      </c>
      <c r="F2865" s="22" t="s">
        <v>157</v>
      </c>
      <c r="G2865" s="22" t="s">
        <v>157</v>
      </c>
      <c r="H2865" s="22" t="s">
        <v>8729</v>
      </c>
      <c r="I2865" s="108" t="s">
        <v>8925</v>
      </c>
      <c r="J2865" s="22" t="s">
        <v>8926</v>
      </c>
      <c r="K2865" s="4">
        <f>IFERROR(__xludf.DUMMYFUNCTION("""COMPUTED_VALUE"""),11.0)</f>
        <v>11</v>
      </c>
      <c r="L2865" s="4" t="s">
        <v>8731</v>
      </c>
      <c r="M2865" s="4">
        <v>12.0</v>
      </c>
    </row>
    <row r="2866">
      <c r="A2866" s="85">
        <v>46118.0</v>
      </c>
      <c r="B2866" s="22" t="s">
        <v>515</v>
      </c>
      <c r="C2866" s="22" t="s">
        <v>8726</v>
      </c>
      <c r="D2866" s="82" t="s">
        <v>8813</v>
      </c>
      <c r="E2866" s="22" t="s">
        <v>8727</v>
      </c>
      <c r="F2866" s="22" t="s">
        <v>157</v>
      </c>
      <c r="G2866" s="22" t="s">
        <v>157</v>
      </c>
      <c r="H2866" s="22" t="s">
        <v>8729</v>
      </c>
      <c r="I2866" s="108" t="s">
        <v>8925</v>
      </c>
      <c r="J2866" s="22" t="s">
        <v>8926</v>
      </c>
      <c r="K2866" s="4">
        <f>IFERROR(__xludf.DUMMYFUNCTION("""COMPUTED_VALUE"""),11.0)</f>
        <v>11</v>
      </c>
      <c r="L2866" s="4" t="s">
        <v>8731</v>
      </c>
      <c r="M2866" s="4">
        <v>12.0</v>
      </c>
    </row>
    <row r="2867">
      <c r="A2867" s="85">
        <v>46119.0</v>
      </c>
      <c r="B2867" s="22" t="s">
        <v>515</v>
      </c>
      <c r="C2867" s="22" t="s">
        <v>8726</v>
      </c>
      <c r="D2867" s="82" t="s">
        <v>8813</v>
      </c>
      <c r="E2867" s="22" t="s">
        <v>8727</v>
      </c>
      <c r="F2867" s="22" t="s">
        <v>157</v>
      </c>
      <c r="G2867" s="22" t="s">
        <v>157</v>
      </c>
      <c r="H2867" s="22" t="s">
        <v>8729</v>
      </c>
      <c r="I2867" s="108" t="s">
        <v>8925</v>
      </c>
      <c r="J2867" s="22" t="s">
        <v>8926</v>
      </c>
      <c r="K2867" s="4">
        <f>IFERROR(__xludf.DUMMYFUNCTION("""COMPUTED_VALUE"""),11.0)</f>
        <v>11</v>
      </c>
      <c r="L2867" s="4" t="s">
        <v>8731</v>
      </c>
      <c r="M2867" s="4">
        <v>12.0</v>
      </c>
    </row>
    <row r="2868">
      <c r="A2868" s="85">
        <v>46120.0</v>
      </c>
      <c r="B2868" s="22" t="s">
        <v>515</v>
      </c>
      <c r="C2868" s="22" t="s">
        <v>8726</v>
      </c>
      <c r="D2868" s="82" t="s">
        <v>8813</v>
      </c>
      <c r="E2868" s="22" t="s">
        <v>8727</v>
      </c>
      <c r="F2868" s="22" t="s">
        <v>157</v>
      </c>
      <c r="G2868" s="22" t="s">
        <v>157</v>
      </c>
      <c r="H2868" s="22" t="s">
        <v>8729</v>
      </c>
      <c r="I2868" s="108" t="s">
        <v>8925</v>
      </c>
      <c r="J2868" s="22" t="s">
        <v>8926</v>
      </c>
      <c r="K2868" s="4">
        <f>IFERROR(__xludf.DUMMYFUNCTION("""COMPUTED_VALUE"""),11.0)</f>
        <v>11</v>
      </c>
      <c r="L2868" s="4" t="s">
        <v>8731</v>
      </c>
      <c r="M2868" s="4">
        <v>12.0</v>
      </c>
    </row>
    <row r="2869">
      <c r="A2869" s="85">
        <v>46121.0</v>
      </c>
      <c r="B2869" s="22" t="s">
        <v>515</v>
      </c>
      <c r="C2869" s="22" t="s">
        <v>8726</v>
      </c>
      <c r="D2869" s="82" t="s">
        <v>8813</v>
      </c>
      <c r="E2869" s="22" t="s">
        <v>8727</v>
      </c>
      <c r="F2869" s="22" t="s">
        <v>157</v>
      </c>
      <c r="G2869" s="22" t="s">
        <v>157</v>
      </c>
      <c r="H2869" s="22" t="s">
        <v>8729</v>
      </c>
      <c r="I2869" s="108" t="s">
        <v>8925</v>
      </c>
      <c r="J2869" s="22" t="s">
        <v>8926</v>
      </c>
      <c r="K2869" s="4">
        <f>IFERROR(__xludf.DUMMYFUNCTION("""COMPUTED_VALUE"""),11.0)</f>
        <v>11</v>
      </c>
      <c r="L2869" s="4" t="s">
        <v>8731</v>
      </c>
      <c r="M2869" s="4">
        <v>12.0</v>
      </c>
    </row>
    <row r="2870">
      <c r="A2870" s="85">
        <v>46122.0</v>
      </c>
      <c r="B2870" s="22" t="s">
        <v>515</v>
      </c>
      <c r="C2870" s="22" t="s">
        <v>8726</v>
      </c>
      <c r="D2870" s="82" t="s">
        <v>8813</v>
      </c>
      <c r="E2870" s="22" t="s">
        <v>8727</v>
      </c>
      <c r="F2870" s="22" t="s">
        <v>157</v>
      </c>
      <c r="G2870" s="22" t="s">
        <v>157</v>
      </c>
      <c r="H2870" s="22" t="s">
        <v>8729</v>
      </c>
      <c r="I2870" s="108" t="s">
        <v>8925</v>
      </c>
      <c r="J2870" s="22" t="s">
        <v>8926</v>
      </c>
      <c r="K2870" s="4">
        <f>IFERROR(__xludf.DUMMYFUNCTION("""COMPUTED_VALUE"""),11.0)</f>
        <v>11</v>
      </c>
      <c r="L2870" s="4" t="s">
        <v>8731</v>
      </c>
      <c r="M2870" s="4">
        <v>12.0</v>
      </c>
    </row>
    <row r="2871">
      <c r="A2871" s="85">
        <v>46123.0</v>
      </c>
      <c r="B2871" s="22" t="s">
        <v>515</v>
      </c>
      <c r="C2871" s="22" t="s">
        <v>8726</v>
      </c>
      <c r="D2871" s="82" t="s">
        <v>8813</v>
      </c>
      <c r="E2871" s="22" t="s">
        <v>8727</v>
      </c>
      <c r="F2871" s="22" t="s">
        <v>157</v>
      </c>
      <c r="G2871" s="22" t="s">
        <v>157</v>
      </c>
      <c r="H2871" s="22" t="s">
        <v>8729</v>
      </c>
      <c r="I2871" s="108" t="s">
        <v>8925</v>
      </c>
      <c r="J2871" s="22" t="s">
        <v>8926</v>
      </c>
      <c r="K2871" s="4">
        <f>IFERROR(__xludf.DUMMYFUNCTION("""COMPUTED_VALUE"""),11.0)</f>
        <v>11</v>
      </c>
      <c r="L2871" s="4" t="s">
        <v>8731</v>
      </c>
      <c r="M2871" s="4">
        <v>12.0</v>
      </c>
    </row>
    <row r="2872">
      <c r="A2872" s="85">
        <v>46124.0</v>
      </c>
      <c r="B2872" s="22" t="s">
        <v>515</v>
      </c>
      <c r="C2872" s="22" t="s">
        <v>8726</v>
      </c>
      <c r="D2872" s="82" t="s">
        <v>8813</v>
      </c>
      <c r="E2872" s="22" t="s">
        <v>8727</v>
      </c>
      <c r="F2872" s="22" t="s">
        <v>157</v>
      </c>
      <c r="G2872" s="22" t="s">
        <v>157</v>
      </c>
      <c r="H2872" s="22" t="s">
        <v>8729</v>
      </c>
      <c r="I2872" s="108" t="s">
        <v>8925</v>
      </c>
      <c r="J2872" s="22" t="s">
        <v>8926</v>
      </c>
      <c r="K2872" s="4">
        <f>IFERROR(__xludf.DUMMYFUNCTION("""COMPUTED_VALUE"""),11.0)</f>
        <v>11</v>
      </c>
      <c r="L2872" s="4" t="s">
        <v>8731</v>
      </c>
      <c r="M2872" s="4">
        <v>12.0</v>
      </c>
    </row>
    <row r="2873">
      <c r="A2873" s="85">
        <v>46125.0</v>
      </c>
      <c r="B2873" s="22" t="s">
        <v>515</v>
      </c>
      <c r="C2873" s="22" t="s">
        <v>8726</v>
      </c>
      <c r="D2873" s="82" t="s">
        <v>8813</v>
      </c>
      <c r="E2873" s="22" t="s">
        <v>8727</v>
      </c>
      <c r="F2873" s="22" t="s">
        <v>157</v>
      </c>
      <c r="G2873" s="22" t="s">
        <v>157</v>
      </c>
      <c r="H2873" s="22" t="s">
        <v>8729</v>
      </c>
      <c r="I2873" s="108" t="s">
        <v>8925</v>
      </c>
      <c r="J2873" s="22" t="s">
        <v>8926</v>
      </c>
      <c r="K2873" s="4">
        <f>IFERROR(__xludf.DUMMYFUNCTION("""COMPUTED_VALUE"""),11.0)</f>
        <v>11</v>
      </c>
      <c r="L2873" s="4" t="s">
        <v>8731</v>
      </c>
      <c r="M2873" s="4">
        <v>12.0</v>
      </c>
    </row>
    <row r="2874">
      <c r="A2874" s="85">
        <v>46126.0</v>
      </c>
      <c r="B2874" s="22" t="s">
        <v>515</v>
      </c>
      <c r="C2874" s="22" t="s">
        <v>8726</v>
      </c>
      <c r="D2874" s="82" t="s">
        <v>8813</v>
      </c>
      <c r="E2874" s="22" t="s">
        <v>8727</v>
      </c>
      <c r="F2874" s="22" t="s">
        <v>157</v>
      </c>
      <c r="G2874" s="22" t="s">
        <v>157</v>
      </c>
      <c r="H2874" s="22" t="s">
        <v>8729</v>
      </c>
      <c r="I2874" s="108" t="s">
        <v>8925</v>
      </c>
      <c r="J2874" s="22" t="s">
        <v>8926</v>
      </c>
      <c r="K2874" s="4">
        <f>IFERROR(__xludf.DUMMYFUNCTION("""COMPUTED_VALUE"""),11.0)</f>
        <v>11</v>
      </c>
      <c r="L2874" s="4" t="s">
        <v>8731</v>
      </c>
      <c r="M2874" s="4">
        <v>12.0</v>
      </c>
    </row>
    <row r="2875">
      <c r="A2875" s="85">
        <v>46127.0</v>
      </c>
      <c r="B2875" s="22" t="s">
        <v>515</v>
      </c>
      <c r="C2875" s="22" t="s">
        <v>8726</v>
      </c>
      <c r="D2875" s="82" t="s">
        <v>8813</v>
      </c>
      <c r="E2875" s="22" t="s">
        <v>8727</v>
      </c>
      <c r="F2875" s="22" t="s">
        <v>157</v>
      </c>
      <c r="G2875" s="22" t="s">
        <v>157</v>
      </c>
      <c r="H2875" s="22" t="s">
        <v>8729</v>
      </c>
      <c r="I2875" s="108" t="s">
        <v>8925</v>
      </c>
      <c r="J2875" s="22" t="s">
        <v>8926</v>
      </c>
      <c r="K2875" s="4">
        <f>IFERROR(__xludf.DUMMYFUNCTION("""COMPUTED_VALUE"""),11.0)</f>
        <v>11</v>
      </c>
      <c r="L2875" s="4" t="s">
        <v>8731</v>
      </c>
      <c r="M2875" s="4">
        <v>12.0</v>
      </c>
    </row>
    <row r="2876">
      <c r="A2876" s="85">
        <v>46128.0</v>
      </c>
      <c r="B2876" s="22" t="s">
        <v>515</v>
      </c>
      <c r="C2876" s="22" t="s">
        <v>8726</v>
      </c>
      <c r="D2876" s="82" t="s">
        <v>8813</v>
      </c>
      <c r="E2876" s="22" t="s">
        <v>8727</v>
      </c>
      <c r="F2876" s="22" t="s">
        <v>157</v>
      </c>
      <c r="G2876" s="22" t="s">
        <v>157</v>
      </c>
      <c r="H2876" s="22" t="s">
        <v>8729</v>
      </c>
      <c r="I2876" s="108" t="s">
        <v>8925</v>
      </c>
      <c r="J2876" s="22" t="s">
        <v>8926</v>
      </c>
      <c r="K2876" s="4">
        <f>IFERROR(__xludf.DUMMYFUNCTION("""COMPUTED_VALUE"""),11.0)</f>
        <v>11</v>
      </c>
      <c r="L2876" s="4" t="s">
        <v>8731</v>
      </c>
      <c r="M2876" s="4">
        <v>12.0</v>
      </c>
    </row>
    <row r="2877">
      <c r="A2877" s="85">
        <v>46129.0</v>
      </c>
      <c r="B2877" s="22" t="s">
        <v>515</v>
      </c>
      <c r="C2877" s="22" t="s">
        <v>8726</v>
      </c>
      <c r="D2877" s="82" t="s">
        <v>8813</v>
      </c>
      <c r="E2877" s="22" t="s">
        <v>8727</v>
      </c>
      <c r="F2877" s="22" t="s">
        <v>157</v>
      </c>
      <c r="G2877" s="22" t="s">
        <v>157</v>
      </c>
      <c r="H2877" s="22" t="s">
        <v>8729</v>
      </c>
      <c r="I2877" s="108" t="s">
        <v>8925</v>
      </c>
      <c r="J2877" s="22" t="s">
        <v>8926</v>
      </c>
      <c r="K2877" s="4">
        <f>IFERROR(__xludf.DUMMYFUNCTION("""COMPUTED_VALUE"""),12.0)</f>
        <v>12</v>
      </c>
      <c r="L2877" s="4" t="s">
        <v>8735</v>
      </c>
      <c r="M2877" s="4">
        <v>12.0</v>
      </c>
    </row>
    <row r="2878">
      <c r="A2878" s="85">
        <v>46130.0</v>
      </c>
      <c r="B2878" s="22" t="s">
        <v>515</v>
      </c>
      <c r="C2878" s="22" t="s">
        <v>8726</v>
      </c>
      <c r="D2878" s="82" t="s">
        <v>8813</v>
      </c>
      <c r="E2878" s="22" t="s">
        <v>8727</v>
      </c>
      <c r="F2878" s="22" t="s">
        <v>157</v>
      </c>
      <c r="G2878" s="22" t="s">
        <v>157</v>
      </c>
      <c r="H2878" s="22" t="s">
        <v>8729</v>
      </c>
      <c r="I2878" s="108" t="s">
        <v>8925</v>
      </c>
      <c r="J2878" s="22" t="s">
        <v>8926</v>
      </c>
      <c r="K2878" s="4">
        <f>IFERROR(__xludf.DUMMYFUNCTION("""COMPUTED_VALUE"""),11.0)</f>
        <v>11</v>
      </c>
      <c r="L2878" s="4" t="s">
        <v>8731</v>
      </c>
      <c r="M2878" s="4">
        <v>12.0</v>
      </c>
    </row>
    <row r="2879">
      <c r="A2879" s="85">
        <v>46131.0</v>
      </c>
      <c r="B2879" s="22" t="s">
        <v>515</v>
      </c>
      <c r="C2879" s="22" t="s">
        <v>8726</v>
      </c>
      <c r="D2879" s="82" t="s">
        <v>8813</v>
      </c>
      <c r="E2879" s="22" t="s">
        <v>8727</v>
      </c>
      <c r="F2879" s="22" t="s">
        <v>157</v>
      </c>
      <c r="G2879" s="22" t="s">
        <v>157</v>
      </c>
      <c r="H2879" s="22" t="s">
        <v>8729</v>
      </c>
      <c r="I2879" s="108" t="s">
        <v>8925</v>
      </c>
      <c r="J2879" s="22" t="s">
        <v>8926</v>
      </c>
      <c r="K2879" s="4">
        <f>IFERROR(__xludf.DUMMYFUNCTION("""COMPUTED_VALUE"""),11.0)</f>
        <v>11</v>
      </c>
      <c r="L2879" s="4" t="s">
        <v>8731</v>
      </c>
      <c r="M2879" s="4">
        <v>12.0</v>
      </c>
    </row>
    <row r="2880">
      <c r="A2880" s="85">
        <v>46132.0</v>
      </c>
      <c r="B2880" s="22" t="s">
        <v>515</v>
      </c>
      <c r="C2880" s="22" t="s">
        <v>8726</v>
      </c>
      <c r="D2880" s="82" t="s">
        <v>8813</v>
      </c>
      <c r="E2880" s="22" t="s">
        <v>8727</v>
      </c>
      <c r="F2880" s="22" t="s">
        <v>157</v>
      </c>
      <c r="G2880" s="22" t="s">
        <v>157</v>
      </c>
      <c r="H2880" s="22" t="s">
        <v>8729</v>
      </c>
      <c r="I2880" s="108" t="s">
        <v>8925</v>
      </c>
      <c r="J2880" s="22" t="s">
        <v>8926</v>
      </c>
      <c r="K2880" s="4">
        <f>IFERROR(__xludf.DUMMYFUNCTION("""COMPUTED_VALUE"""),11.0)</f>
        <v>11</v>
      </c>
      <c r="L2880" s="4" t="s">
        <v>8731</v>
      </c>
      <c r="M2880" s="4">
        <v>12.0</v>
      </c>
    </row>
    <row r="2881">
      <c r="A2881" s="85">
        <v>46133.0</v>
      </c>
      <c r="B2881" s="22" t="s">
        <v>515</v>
      </c>
      <c r="C2881" s="22" t="s">
        <v>8726</v>
      </c>
      <c r="D2881" s="82" t="s">
        <v>8813</v>
      </c>
      <c r="E2881" s="22" t="s">
        <v>8727</v>
      </c>
      <c r="F2881" s="22" t="s">
        <v>157</v>
      </c>
      <c r="G2881" s="22" t="s">
        <v>157</v>
      </c>
      <c r="H2881" s="22" t="s">
        <v>8729</v>
      </c>
      <c r="I2881" s="108" t="s">
        <v>8925</v>
      </c>
      <c r="J2881" s="22" t="s">
        <v>8926</v>
      </c>
      <c r="K2881" s="4">
        <f>IFERROR(__xludf.DUMMYFUNCTION("""COMPUTED_VALUE"""),11.0)</f>
        <v>11</v>
      </c>
      <c r="L2881" s="4" t="s">
        <v>8731</v>
      </c>
      <c r="M2881" s="4">
        <v>12.0</v>
      </c>
    </row>
    <row r="2882">
      <c r="A2882" s="85">
        <v>46134.0</v>
      </c>
      <c r="B2882" s="22" t="s">
        <v>515</v>
      </c>
      <c r="C2882" s="22" t="s">
        <v>8726</v>
      </c>
      <c r="D2882" s="82" t="s">
        <v>8813</v>
      </c>
      <c r="E2882" s="22" t="s">
        <v>8727</v>
      </c>
      <c r="F2882" s="22" t="s">
        <v>157</v>
      </c>
      <c r="G2882" s="22" t="s">
        <v>157</v>
      </c>
      <c r="H2882" s="22" t="s">
        <v>8729</v>
      </c>
      <c r="I2882" s="108" t="s">
        <v>8925</v>
      </c>
      <c r="J2882" s="22" t="s">
        <v>8926</v>
      </c>
      <c r="K2882" s="4">
        <f>IFERROR(__xludf.DUMMYFUNCTION("""COMPUTED_VALUE"""),11.0)</f>
        <v>11</v>
      </c>
      <c r="L2882" s="4" t="s">
        <v>8731</v>
      </c>
      <c r="M2882" s="4">
        <v>12.0</v>
      </c>
    </row>
    <row r="2883">
      <c r="A2883" s="85">
        <v>46135.0</v>
      </c>
      <c r="B2883" s="22" t="s">
        <v>515</v>
      </c>
      <c r="C2883" s="22" t="s">
        <v>8726</v>
      </c>
      <c r="D2883" s="82" t="s">
        <v>8813</v>
      </c>
      <c r="E2883" s="22" t="s">
        <v>8727</v>
      </c>
      <c r="F2883" s="22" t="s">
        <v>157</v>
      </c>
      <c r="G2883" s="22" t="s">
        <v>157</v>
      </c>
      <c r="H2883" s="22" t="s">
        <v>8729</v>
      </c>
      <c r="I2883" s="108" t="s">
        <v>8925</v>
      </c>
      <c r="J2883" s="22" t="s">
        <v>8926</v>
      </c>
      <c r="K2883" s="4">
        <f>IFERROR(__xludf.DUMMYFUNCTION("""COMPUTED_VALUE"""),11.0)</f>
        <v>11</v>
      </c>
      <c r="L2883" s="4" t="s">
        <v>8731</v>
      </c>
      <c r="M2883" s="4">
        <v>12.0</v>
      </c>
    </row>
    <row r="2884">
      <c r="A2884" s="85">
        <v>46136.0</v>
      </c>
      <c r="B2884" s="22" t="s">
        <v>515</v>
      </c>
      <c r="C2884" s="22" t="s">
        <v>8726</v>
      </c>
      <c r="D2884" s="82" t="s">
        <v>8813</v>
      </c>
      <c r="E2884" s="22" t="s">
        <v>8727</v>
      </c>
      <c r="F2884" s="22" t="s">
        <v>157</v>
      </c>
      <c r="G2884" s="22" t="s">
        <v>157</v>
      </c>
      <c r="H2884" s="22" t="s">
        <v>8729</v>
      </c>
      <c r="I2884" s="108" t="s">
        <v>8925</v>
      </c>
      <c r="J2884" s="22" t="s">
        <v>8926</v>
      </c>
      <c r="K2884" s="4">
        <f>IFERROR(__xludf.DUMMYFUNCTION("""COMPUTED_VALUE"""),11.0)</f>
        <v>11</v>
      </c>
      <c r="L2884" s="4" t="s">
        <v>8731</v>
      </c>
      <c r="M2884" s="4">
        <v>12.0</v>
      </c>
    </row>
    <row r="2885">
      <c r="A2885" s="85">
        <v>46137.0</v>
      </c>
      <c r="B2885" s="22" t="s">
        <v>515</v>
      </c>
      <c r="C2885" s="22" t="s">
        <v>8726</v>
      </c>
      <c r="D2885" s="82" t="s">
        <v>8813</v>
      </c>
      <c r="E2885" s="22" t="s">
        <v>8727</v>
      </c>
      <c r="F2885" s="22" t="s">
        <v>157</v>
      </c>
      <c r="G2885" s="22" t="s">
        <v>157</v>
      </c>
      <c r="H2885" s="22" t="s">
        <v>8729</v>
      </c>
      <c r="I2885" s="108" t="s">
        <v>8925</v>
      </c>
      <c r="J2885" s="22" t="s">
        <v>8926</v>
      </c>
      <c r="K2885" s="4">
        <f>IFERROR(__xludf.DUMMYFUNCTION("""COMPUTED_VALUE"""),11.0)</f>
        <v>11</v>
      </c>
      <c r="L2885" s="4" t="s">
        <v>8731</v>
      </c>
      <c r="M2885" s="4">
        <v>12.0</v>
      </c>
    </row>
    <row r="2886">
      <c r="A2886" s="85">
        <v>46138.0</v>
      </c>
      <c r="B2886" s="22" t="s">
        <v>515</v>
      </c>
      <c r="C2886" s="22" t="s">
        <v>8726</v>
      </c>
      <c r="D2886" s="82" t="s">
        <v>8813</v>
      </c>
      <c r="E2886" s="22" t="s">
        <v>8727</v>
      </c>
      <c r="F2886" s="22" t="s">
        <v>157</v>
      </c>
      <c r="G2886" s="22" t="s">
        <v>157</v>
      </c>
      <c r="H2886" s="22" t="s">
        <v>8729</v>
      </c>
      <c r="I2886" s="108" t="s">
        <v>8925</v>
      </c>
      <c r="J2886" s="22" t="s">
        <v>8926</v>
      </c>
      <c r="K2886" s="4">
        <f>IFERROR(__xludf.DUMMYFUNCTION("""COMPUTED_VALUE"""),11.0)</f>
        <v>11</v>
      </c>
      <c r="L2886" s="4" t="s">
        <v>8731</v>
      </c>
      <c r="M2886" s="4">
        <v>12.0</v>
      </c>
    </row>
    <row r="2887">
      <c r="A2887" s="85">
        <v>46139.0</v>
      </c>
      <c r="B2887" s="22" t="s">
        <v>515</v>
      </c>
      <c r="C2887" s="22" t="s">
        <v>8726</v>
      </c>
      <c r="D2887" s="82" t="s">
        <v>8813</v>
      </c>
      <c r="E2887" s="22" t="s">
        <v>8727</v>
      </c>
      <c r="F2887" s="22" t="s">
        <v>157</v>
      </c>
      <c r="G2887" s="22" t="s">
        <v>157</v>
      </c>
      <c r="H2887" s="22" t="s">
        <v>8729</v>
      </c>
      <c r="I2887" s="108" t="s">
        <v>8925</v>
      </c>
      <c r="J2887" s="22" t="s">
        <v>8926</v>
      </c>
      <c r="K2887" s="4">
        <f>IFERROR(__xludf.DUMMYFUNCTION("""COMPUTED_VALUE"""),11.0)</f>
        <v>11</v>
      </c>
      <c r="L2887" s="4" t="s">
        <v>8731</v>
      </c>
      <c r="M2887" s="4">
        <v>12.0</v>
      </c>
    </row>
    <row r="2888">
      <c r="A2888" s="85">
        <v>46140.0</v>
      </c>
      <c r="B2888" s="22" t="s">
        <v>515</v>
      </c>
      <c r="C2888" s="22" t="s">
        <v>8726</v>
      </c>
      <c r="D2888" s="82" t="s">
        <v>8813</v>
      </c>
      <c r="E2888" s="22" t="s">
        <v>8727</v>
      </c>
      <c r="F2888" s="22" t="s">
        <v>157</v>
      </c>
      <c r="G2888" s="22" t="s">
        <v>157</v>
      </c>
      <c r="H2888" s="22" t="s">
        <v>8729</v>
      </c>
      <c r="I2888" s="108" t="s">
        <v>8925</v>
      </c>
      <c r="J2888" s="22" t="s">
        <v>8926</v>
      </c>
      <c r="K2888" s="4">
        <f>IFERROR(__xludf.DUMMYFUNCTION("""COMPUTED_VALUE"""),11.0)</f>
        <v>11</v>
      </c>
      <c r="L2888" s="4" t="s">
        <v>8731</v>
      </c>
      <c r="M2888" s="4">
        <v>12.0</v>
      </c>
    </row>
    <row r="2889">
      <c r="A2889" s="85">
        <v>46141.0</v>
      </c>
      <c r="B2889" s="22" t="s">
        <v>515</v>
      </c>
      <c r="C2889" s="22" t="s">
        <v>8726</v>
      </c>
      <c r="D2889" s="82" t="s">
        <v>8813</v>
      </c>
      <c r="E2889" s="22" t="s">
        <v>8727</v>
      </c>
      <c r="F2889" s="22" t="s">
        <v>157</v>
      </c>
      <c r="G2889" s="22" t="s">
        <v>157</v>
      </c>
      <c r="H2889" s="22" t="s">
        <v>8729</v>
      </c>
      <c r="I2889" s="108" t="s">
        <v>8925</v>
      </c>
      <c r="J2889" s="22" t="s">
        <v>8926</v>
      </c>
      <c r="K2889" s="4">
        <f>IFERROR(__xludf.DUMMYFUNCTION("""COMPUTED_VALUE"""),11.0)</f>
        <v>11</v>
      </c>
      <c r="L2889" s="4" t="s">
        <v>8731</v>
      </c>
      <c r="M2889" s="4">
        <v>12.0</v>
      </c>
    </row>
    <row r="2890">
      <c r="A2890" s="85">
        <v>46142.0</v>
      </c>
      <c r="B2890" s="22" t="s">
        <v>515</v>
      </c>
      <c r="C2890" s="22" t="s">
        <v>8726</v>
      </c>
      <c r="D2890" s="82" t="s">
        <v>8813</v>
      </c>
      <c r="E2890" s="22" t="s">
        <v>8727</v>
      </c>
      <c r="F2890" s="22" t="s">
        <v>157</v>
      </c>
      <c r="G2890" s="22" t="s">
        <v>157</v>
      </c>
      <c r="H2890" s="22" t="s">
        <v>8729</v>
      </c>
      <c r="I2890" s="108" t="s">
        <v>8925</v>
      </c>
      <c r="J2890" s="22" t="s">
        <v>8926</v>
      </c>
      <c r="K2890" s="4">
        <f>IFERROR(__xludf.DUMMYFUNCTION("""COMPUTED_VALUE"""),11.0)</f>
        <v>11</v>
      </c>
      <c r="L2890" s="4" t="s">
        <v>8731</v>
      </c>
      <c r="M2890" s="4">
        <v>12.0</v>
      </c>
    </row>
    <row r="2891">
      <c r="A2891" s="85">
        <v>46143.0</v>
      </c>
      <c r="B2891" s="22" t="s">
        <v>515</v>
      </c>
      <c r="C2891" s="22" t="s">
        <v>8726</v>
      </c>
      <c r="D2891" s="82" t="s">
        <v>8813</v>
      </c>
      <c r="E2891" s="22" t="s">
        <v>8727</v>
      </c>
      <c r="F2891" s="22" t="s">
        <v>157</v>
      </c>
      <c r="G2891" s="22" t="s">
        <v>157</v>
      </c>
      <c r="H2891" s="22" t="s">
        <v>8729</v>
      </c>
      <c r="I2891" s="108" t="s">
        <v>8925</v>
      </c>
      <c r="J2891" s="22" t="s">
        <v>8926</v>
      </c>
      <c r="K2891" s="4">
        <f>IFERROR(__xludf.DUMMYFUNCTION("""COMPUTED_VALUE"""),11.0)</f>
        <v>11</v>
      </c>
      <c r="L2891" s="4" t="s">
        <v>8731</v>
      </c>
      <c r="M2891" s="4">
        <v>12.0</v>
      </c>
    </row>
    <row r="2892">
      <c r="A2892" s="85">
        <v>46144.0</v>
      </c>
      <c r="B2892" s="22" t="s">
        <v>515</v>
      </c>
      <c r="C2892" s="22" t="s">
        <v>8726</v>
      </c>
      <c r="D2892" s="82" t="s">
        <v>8813</v>
      </c>
      <c r="E2892" s="22" t="s">
        <v>8727</v>
      </c>
      <c r="F2892" s="22" t="s">
        <v>157</v>
      </c>
      <c r="G2892" s="22" t="s">
        <v>157</v>
      </c>
      <c r="H2892" s="22" t="s">
        <v>8729</v>
      </c>
      <c r="I2892" s="108" t="s">
        <v>8925</v>
      </c>
      <c r="J2892" s="22" t="s">
        <v>8926</v>
      </c>
      <c r="K2892" s="4">
        <f>IFERROR(__xludf.DUMMYFUNCTION("""COMPUTED_VALUE"""),11.0)</f>
        <v>11</v>
      </c>
      <c r="L2892" s="4" t="s">
        <v>8731</v>
      </c>
      <c r="M2892" s="4">
        <v>12.0</v>
      </c>
    </row>
    <row r="2893">
      <c r="A2893" s="85">
        <v>46145.0</v>
      </c>
      <c r="B2893" s="22" t="s">
        <v>515</v>
      </c>
      <c r="C2893" s="22" t="s">
        <v>8726</v>
      </c>
      <c r="D2893" s="82" t="s">
        <v>151</v>
      </c>
      <c r="E2893" s="22" t="s">
        <v>8930</v>
      </c>
      <c r="F2893" s="106" t="s">
        <v>1021</v>
      </c>
      <c r="G2893" s="106" t="s">
        <v>1022</v>
      </c>
      <c r="H2893" s="22" t="s">
        <v>8738</v>
      </c>
      <c r="I2893" s="108" t="s">
        <v>8925</v>
      </c>
      <c r="J2893" s="22" t="s">
        <v>8928</v>
      </c>
      <c r="K2893" s="4">
        <f>IFERROR(__xludf.DUMMYFUNCTION("""COMPUTED_VALUE"""),11.0)</f>
        <v>11</v>
      </c>
      <c r="L2893" s="4" t="s">
        <v>8731</v>
      </c>
      <c r="M2893" s="4">
        <v>12.0</v>
      </c>
    </row>
    <row r="2894">
      <c r="A2894" s="85">
        <v>46146.0</v>
      </c>
      <c r="B2894" s="22" t="s">
        <v>515</v>
      </c>
      <c r="C2894" s="22" t="s">
        <v>8726</v>
      </c>
      <c r="D2894" s="82" t="s">
        <v>8813</v>
      </c>
      <c r="E2894" s="22" t="s">
        <v>8727</v>
      </c>
      <c r="F2894" s="22" t="s">
        <v>157</v>
      </c>
      <c r="G2894" s="22" t="s">
        <v>157</v>
      </c>
      <c r="H2894" s="22" t="s">
        <v>8729</v>
      </c>
      <c r="I2894" s="108" t="s">
        <v>8925</v>
      </c>
      <c r="J2894" s="22" t="s">
        <v>8926</v>
      </c>
      <c r="K2894" s="4">
        <f>IFERROR(__xludf.DUMMYFUNCTION("""COMPUTED_VALUE"""),11.0)</f>
        <v>11</v>
      </c>
      <c r="L2894" s="4" t="s">
        <v>8731</v>
      </c>
      <c r="M2894" s="4">
        <v>12.0</v>
      </c>
    </row>
    <row r="2895">
      <c r="A2895" s="85">
        <v>46147.0</v>
      </c>
      <c r="B2895" s="22" t="s">
        <v>515</v>
      </c>
      <c r="C2895" s="22" t="s">
        <v>8726</v>
      </c>
      <c r="D2895" s="82" t="s">
        <v>8813</v>
      </c>
      <c r="E2895" s="22" t="s">
        <v>8727</v>
      </c>
      <c r="F2895" s="22" t="s">
        <v>157</v>
      </c>
      <c r="G2895" s="22" t="s">
        <v>157</v>
      </c>
      <c r="H2895" s="22" t="s">
        <v>8729</v>
      </c>
      <c r="I2895" s="108" t="s">
        <v>8925</v>
      </c>
      <c r="J2895" s="22" t="s">
        <v>8926</v>
      </c>
      <c r="K2895" s="4">
        <f>IFERROR(__xludf.DUMMYFUNCTION("""COMPUTED_VALUE"""),11.0)</f>
        <v>11</v>
      </c>
      <c r="L2895" s="4" t="s">
        <v>8731</v>
      </c>
      <c r="M2895" s="4">
        <v>12.0</v>
      </c>
    </row>
    <row r="2896">
      <c r="A2896" s="85">
        <v>46148.0</v>
      </c>
      <c r="B2896" s="22" t="s">
        <v>515</v>
      </c>
      <c r="C2896" s="22" t="s">
        <v>8726</v>
      </c>
      <c r="D2896" s="82" t="s">
        <v>8813</v>
      </c>
      <c r="E2896" s="22" t="s">
        <v>8727</v>
      </c>
      <c r="F2896" s="22" t="s">
        <v>157</v>
      </c>
      <c r="G2896" s="22" t="s">
        <v>157</v>
      </c>
      <c r="H2896" s="22" t="s">
        <v>8729</v>
      </c>
      <c r="I2896" s="108" t="s">
        <v>8925</v>
      </c>
      <c r="J2896" s="22" t="s">
        <v>8926</v>
      </c>
      <c r="K2896" s="4">
        <f>IFERROR(__xludf.DUMMYFUNCTION("""COMPUTED_VALUE"""),11.0)</f>
        <v>11</v>
      </c>
      <c r="L2896" s="4" t="s">
        <v>8731</v>
      </c>
      <c r="M2896" s="4">
        <v>12.0</v>
      </c>
    </row>
    <row r="2897">
      <c r="A2897" s="85">
        <v>46149.0</v>
      </c>
      <c r="B2897" s="22" t="s">
        <v>515</v>
      </c>
      <c r="C2897" s="22" t="s">
        <v>8726</v>
      </c>
      <c r="D2897" s="82" t="s">
        <v>8813</v>
      </c>
      <c r="E2897" s="22" t="s">
        <v>8727</v>
      </c>
      <c r="F2897" s="22" t="s">
        <v>157</v>
      </c>
      <c r="G2897" s="22" t="s">
        <v>157</v>
      </c>
      <c r="H2897" s="22" t="s">
        <v>8729</v>
      </c>
      <c r="I2897" s="108" t="s">
        <v>8925</v>
      </c>
      <c r="J2897" s="22" t="s">
        <v>8926</v>
      </c>
      <c r="K2897" s="4">
        <f>IFERROR(__xludf.DUMMYFUNCTION("""COMPUTED_VALUE"""),11.0)</f>
        <v>11</v>
      </c>
      <c r="L2897" s="4" t="s">
        <v>8731</v>
      </c>
      <c r="M2897" s="4">
        <v>12.0</v>
      </c>
    </row>
    <row r="2898">
      <c r="A2898" s="85">
        <v>46150.0</v>
      </c>
      <c r="B2898" s="22" t="s">
        <v>515</v>
      </c>
      <c r="C2898" s="22" t="s">
        <v>8726</v>
      </c>
      <c r="D2898" s="82" t="s">
        <v>8813</v>
      </c>
      <c r="E2898" s="22" t="s">
        <v>8727</v>
      </c>
      <c r="F2898" s="22" t="s">
        <v>157</v>
      </c>
      <c r="G2898" s="22" t="s">
        <v>157</v>
      </c>
      <c r="H2898" s="22" t="s">
        <v>8729</v>
      </c>
      <c r="I2898" s="108" t="s">
        <v>8925</v>
      </c>
      <c r="J2898" s="22" t="s">
        <v>8926</v>
      </c>
      <c r="K2898" s="4">
        <f>IFERROR(__xludf.DUMMYFUNCTION("""COMPUTED_VALUE"""),11.0)</f>
        <v>11</v>
      </c>
      <c r="L2898" s="4" t="s">
        <v>8731</v>
      </c>
      <c r="M2898" s="4">
        <v>12.0</v>
      </c>
    </row>
    <row r="2899">
      <c r="A2899" s="85">
        <v>46151.0</v>
      </c>
      <c r="B2899" s="22" t="s">
        <v>515</v>
      </c>
      <c r="C2899" s="22" t="s">
        <v>8726</v>
      </c>
      <c r="D2899" s="82" t="s">
        <v>8813</v>
      </c>
      <c r="E2899" s="22" t="s">
        <v>8727</v>
      </c>
      <c r="F2899" s="22" t="s">
        <v>157</v>
      </c>
      <c r="G2899" s="22" t="s">
        <v>157</v>
      </c>
      <c r="H2899" s="22" t="s">
        <v>8729</v>
      </c>
      <c r="I2899" s="108" t="s">
        <v>8925</v>
      </c>
      <c r="J2899" s="22" t="s">
        <v>8926</v>
      </c>
      <c r="K2899" s="4">
        <f>IFERROR(__xludf.DUMMYFUNCTION("""COMPUTED_VALUE"""),11.0)</f>
        <v>11</v>
      </c>
      <c r="L2899" s="4" t="s">
        <v>8731</v>
      </c>
      <c r="M2899" s="4">
        <v>12.0</v>
      </c>
    </row>
    <row r="2900">
      <c r="A2900" s="85">
        <v>46152.0</v>
      </c>
      <c r="B2900" s="22" t="s">
        <v>515</v>
      </c>
      <c r="C2900" s="22" t="s">
        <v>8726</v>
      </c>
      <c r="D2900" s="82" t="s">
        <v>8813</v>
      </c>
      <c r="E2900" s="22" t="s">
        <v>8727</v>
      </c>
      <c r="F2900" s="22" t="s">
        <v>157</v>
      </c>
      <c r="G2900" s="22" t="s">
        <v>157</v>
      </c>
      <c r="H2900" s="22" t="s">
        <v>8729</v>
      </c>
      <c r="I2900" s="108" t="s">
        <v>8925</v>
      </c>
      <c r="J2900" s="22" t="s">
        <v>8926</v>
      </c>
      <c r="K2900" s="4">
        <f>IFERROR(__xludf.DUMMYFUNCTION("""COMPUTED_VALUE"""),11.0)</f>
        <v>11</v>
      </c>
      <c r="L2900" s="4" t="s">
        <v>8731</v>
      </c>
      <c r="M2900" s="4">
        <v>12.0</v>
      </c>
    </row>
    <row r="2901">
      <c r="A2901" s="85">
        <v>46153.0</v>
      </c>
      <c r="B2901" s="22" t="s">
        <v>515</v>
      </c>
      <c r="C2901" s="22" t="s">
        <v>8726</v>
      </c>
      <c r="D2901" s="82" t="s">
        <v>8813</v>
      </c>
      <c r="E2901" s="22" t="s">
        <v>8727</v>
      </c>
      <c r="F2901" s="22" t="s">
        <v>157</v>
      </c>
      <c r="G2901" s="22" t="s">
        <v>157</v>
      </c>
      <c r="H2901" s="22" t="s">
        <v>8729</v>
      </c>
      <c r="I2901" s="108" t="s">
        <v>8925</v>
      </c>
      <c r="J2901" s="22" t="s">
        <v>8926</v>
      </c>
      <c r="K2901" s="4">
        <f>IFERROR(__xludf.DUMMYFUNCTION("""COMPUTED_VALUE"""),11.0)</f>
        <v>11</v>
      </c>
      <c r="L2901" s="4" t="s">
        <v>8731</v>
      </c>
      <c r="M2901" s="4">
        <v>12.0</v>
      </c>
    </row>
    <row r="2902">
      <c r="A2902" s="85">
        <v>46154.0</v>
      </c>
      <c r="B2902" s="22" t="s">
        <v>515</v>
      </c>
      <c r="C2902" s="22" t="s">
        <v>8726</v>
      </c>
      <c r="D2902" s="82" t="s">
        <v>8813</v>
      </c>
      <c r="E2902" s="22" t="s">
        <v>8727</v>
      </c>
      <c r="F2902" s="22" t="s">
        <v>157</v>
      </c>
      <c r="G2902" s="22" t="s">
        <v>157</v>
      </c>
      <c r="H2902" s="22" t="s">
        <v>8729</v>
      </c>
      <c r="I2902" s="108" t="s">
        <v>8925</v>
      </c>
      <c r="J2902" s="22" t="s">
        <v>8926</v>
      </c>
      <c r="K2902" s="4">
        <f>IFERROR(__xludf.DUMMYFUNCTION("""COMPUTED_VALUE"""),12.0)</f>
        <v>12</v>
      </c>
      <c r="L2902" s="4" t="s">
        <v>8735</v>
      </c>
      <c r="M2902" s="4">
        <v>12.0</v>
      </c>
    </row>
    <row r="2903">
      <c r="A2903" s="85">
        <v>46155.0</v>
      </c>
      <c r="B2903" s="22" t="s">
        <v>515</v>
      </c>
      <c r="C2903" s="22" t="s">
        <v>8726</v>
      </c>
      <c r="D2903" s="82" t="s">
        <v>8813</v>
      </c>
      <c r="E2903" s="22" t="s">
        <v>8727</v>
      </c>
      <c r="F2903" s="22" t="s">
        <v>157</v>
      </c>
      <c r="G2903" s="22" t="s">
        <v>157</v>
      </c>
      <c r="H2903" s="22" t="s">
        <v>8729</v>
      </c>
      <c r="I2903" s="108" t="s">
        <v>8925</v>
      </c>
      <c r="J2903" s="22" t="s">
        <v>8926</v>
      </c>
      <c r="K2903" s="4">
        <f>IFERROR(__xludf.DUMMYFUNCTION("""COMPUTED_VALUE"""),12.0)</f>
        <v>12</v>
      </c>
      <c r="L2903" s="4" t="s">
        <v>8735</v>
      </c>
      <c r="M2903" s="4">
        <v>12.0</v>
      </c>
    </row>
    <row r="2904">
      <c r="A2904" s="85">
        <v>46156.0</v>
      </c>
      <c r="B2904" s="22" t="s">
        <v>515</v>
      </c>
      <c r="C2904" s="22" t="s">
        <v>8726</v>
      </c>
      <c r="D2904" s="82" t="s">
        <v>8813</v>
      </c>
      <c r="E2904" s="22" t="s">
        <v>8727</v>
      </c>
      <c r="F2904" s="22" t="s">
        <v>157</v>
      </c>
      <c r="G2904" s="22" t="s">
        <v>157</v>
      </c>
      <c r="H2904" s="22" t="s">
        <v>8729</v>
      </c>
      <c r="I2904" s="108" t="s">
        <v>8925</v>
      </c>
      <c r="J2904" s="22" t="s">
        <v>8926</v>
      </c>
      <c r="K2904" s="4">
        <f>IFERROR(__xludf.DUMMYFUNCTION("""COMPUTED_VALUE"""),11.0)</f>
        <v>11</v>
      </c>
      <c r="L2904" s="4" t="s">
        <v>8731</v>
      </c>
      <c r="M2904" s="4">
        <v>12.0</v>
      </c>
    </row>
    <row r="2905">
      <c r="A2905" s="85">
        <v>46157.0</v>
      </c>
      <c r="B2905" s="22" t="s">
        <v>515</v>
      </c>
      <c r="C2905" s="22" t="s">
        <v>8726</v>
      </c>
      <c r="D2905" s="82" t="s">
        <v>8813</v>
      </c>
      <c r="E2905" s="22" t="s">
        <v>8727</v>
      </c>
      <c r="F2905" s="22" t="s">
        <v>157</v>
      </c>
      <c r="G2905" s="22" t="s">
        <v>157</v>
      </c>
      <c r="H2905" s="22" t="s">
        <v>8729</v>
      </c>
      <c r="I2905" s="108" t="s">
        <v>8925</v>
      </c>
      <c r="J2905" s="22" t="s">
        <v>8926</v>
      </c>
      <c r="K2905" s="4">
        <f>IFERROR(__xludf.DUMMYFUNCTION("""COMPUTED_VALUE"""),11.0)</f>
        <v>11</v>
      </c>
      <c r="L2905" s="4" t="s">
        <v>8731</v>
      </c>
      <c r="M2905" s="4">
        <v>12.0</v>
      </c>
    </row>
    <row r="2906">
      <c r="A2906" s="85">
        <v>46158.0</v>
      </c>
      <c r="B2906" s="22" t="s">
        <v>515</v>
      </c>
      <c r="C2906" s="22" t="s">
        <v>8726</v>
      </c>
      <c r="D2906" s="82" t="s">
        <v>8813</v>
      </c>
      <c r="E2906" s="22" t="s">
        <v>8727</v>
      </c>
      <c r="F2906" s="22" t="s">
        <v>157</v>
      </c>
      <c r="G2906" s="22" t="s">
        <v>157</v>
      </c>
      <c r="H2906" s="22" t="s">
        <v>8729</v>
      </c>
      <c r="I2906" s="108" t="s">
        <v>8925</v>
      </c>
      <c r="J2906" s="22" t="s">
        <v>8926</v>
      </c>
      <c r="K2906" s="4">
        <f>IFERROR(__xludf.DUMMYFUNCTION("""COMPUTED_VALUE"""),11.0)</f>
        <v>11</v>
      </c>
      <c r="L2906" s="4" t="s">
        <v>8731</v>
      </c>
      <c r="M2906" s="4">
        <v>12.0</v>
      </c>
    </row>
    <row r="2907">
      <c r="A2907" s="85">
        <v>46159.0</v>
      </c>
      <c r="B2907" s="22" t="s">
        <v>515</v>
      </c>
      <c r="C2907" s="22" t="s">
        <v>8726</v>
      </c>
      <c r="D2907" s="82" t="s">
        <v>8813</v>
      </c>
      <c r="E2907" s="22" t="s">
        <v>8727</v>
      </c>
      <c r="F2907" s="22" t="s">
        <v>157</v>
      </c>
      <c r="G2907" s="22" t="s">
        <v>157</v>
      </c>
      <c r="H2907" s="22" t="s">
        <v>8729</v>
      </c>
      <c r="I2907" s="108" t="s">
        <v>8925</v>
      </c>
      <c r="J2907" s="22" t="s">
        <v>8926</v>
      </c>
      <c r="K2907" s="4">
        <f>IFERROR(__xludf.DUMMYFUNCTION("""COMPUTED_VALUE"""),11.0)</f>
        <v>11</v>
      </c>
      <c r="L2907" s="4" t="s">
        <v>8731</v>
      </c>
      <c r="M2907" s="4">
        <v>12.0</v>
      </c>
    </row>
    <row r="2908">
      <c r="A2908" s="85">
        <v>46160.0</v>
      </c>
      <c r="B2908" s="22" t="s">
        <v>515</v>
      </c>
      <c r="C2908" s="22" t="s">
        <v>8726</v>
      </c>
      <c r="D2908" s="82" t="s">
        <v>8813</v>
      </c>
      <c r="E2908" s="22" t="s">
        <v>8727</v>
      </c>
      <c r="F2908" s="22" t="s">
        <v>157</v>
      </c>
      <c r="G2908" s="22" t="s">
        <v>157</v>
      </c>
      <c r="H2908" s="22" t="s">
        <v>8729</v>
      </c>
      <c r="I2908" s="108" t="s">
        <v>8925</v>
      </c>
      <c r="J2908" s="22" t="s">
        <v>8926</v>
      </c>
      <c r="K2908" s="4">
        <f>IFERROR(__xludf.DUMMYFUNCTION("""COMPUTED_VALUE"""),11.0)</f>
        <v>11</v>
      </c>
      <c r="L2908" s="4" t="s">
        <v>8731</v>
      </c>
      <c r="M2908" s="4">
        <v>12.0</v>
      </c>
    </row>
    <row r="2909">
      <c r="A2909" s="85">
        <v>46161.0</v>
      </c>
      <c r="B2909" s="22" t="s">
        <v>515</v>
      </c>
      <c r="C2909" s="22" t="s">
        <v>8726</v>
      </c>
      <c r="D2909" s="82" t="s">
        <v>8813</v>
      </c>
      <c r="E2909" s="22" t="s">
        <v>8727</v>
      </c>
      <c r="F2909" s="22" t="s">
        <v>157</v>
      </c>
      <c r="G2909" s="22" t="s">
        <v>157</v>
      </c>
      <c r="H2909" s="22" t="s">
        <v>8729</v>
      </c>
      <c r="I2909" s="108" t="s">
        <v>8925</v>
      </c>
      <c r="J2909" s="22" t="s">
        <v>8926</v>
      </c>
      <c r="K2909" s="4">
        <f>IFERROR(__xludf.DUMMYFUNCTION("""COMPUTED_VALUE"""),11.0)</f>
        <v>11</v>
      </c>
      <c r="L2909" s="4" t="s">
        <v>8731</v>
      </c>
      <c r="M2909" s="4">
        <v>12.0</v>
      </c>
    </row>
    <row r="2910">
      <c r="A2910" s="85">
        <v>46162.0</v>
      </c>
      <c r="B2910" s="22" t="s">
        <v>515</v>
      </c>
      <c r="C2910" s="22" t="s">
        <v>8726</v>
      </c>
      <c r="D2910" s="82" t="s">
        <v>8813</v>
      </c>
      <c r="E2910" s="22" t="s">
        <v>8727</v>
      </c>
      <c r="F2910" s="22" t="s">
        <v>157</v>
      </c>
      <c r="G2910" s="22" t="s">
        <v>157</v>
      </c>
      <c r="H2910" s="22" t="s">
        <v>8729</v>
      </c>
      <c r="I2910" s="108" t="s">
        <v>8925</v>
      </c>
      <c r="J2910" s="22" t="s">
        <v>8926</v>
      </c>
      <c r="K2910" s="4">
        <f>IFERROR(__xludf.DUMMYFUNCTION("""COMPUTED_VALUE"""),11.0)</f>
        <v>11</v>
      </c>
      <c r="L2910" s="4" t="s">
        <v>8731</v>
      </c>
      <c r="M2910" s="4">
        <v>12.0</v>
      </c>
    </row>
    <row r="2911">
      <c r="A2911" s="85">
        <v>46163.0</v>
      </c>
      <c r="B2911" s="22" t="s">
        <v>515</v>
      </c>
      <c r="C2911" s="22" t="s">
        <v>8726</v>
      </c>
      <c r="D2911" s="82" t="s">
        <v>8813</v>
      </c>
      <c r="E2911" s="22" t="s">
        <v>8727</v>
      </c>
      <c r="F2911" s="22" t="s">
        <v>157</v>
      </c>
      <c r="G2911" s="22" t="s">
        <v>157</v>
      </c>
      <c r="H2911" s="22" t="s">
        <v>8729</v>
      </c>
      <c r="I2911" s="108" t="s">
        <v>8925</v>
      </c>
      <c r="J2911" s="22" t="s">
        <v>8926</v>
      </c>
      <c r="K2911" s="4">
        <f>IFERROR(__xludf.DUMMYFUNCTION("""COMPUTED_VALUE"""),11.0)</f>
        <v>11</v>
      </c>
      <c r="L2911" s="4" t="s">
        <v>8731</v>
      </c>
      <c r="M2911" s="4">
        <v>12.0</v>
      </c>
    </row>
    <row r="2912">
      <c r="A2912" s="85">
        <v>46164.0</v>
      </c>
      <c r="B2912" s="22" t="s">
        <v>515</v>
      </c>
      <c r="C2912" s="22" t="s">
        <v>8726</v>
      </c>
      <c r="D2912" s="82" t="s">
        <v>8813</v>
      </c>
      <c r="E2912" s="22" t="s">
        <v>8727</v>
      </c>
      <c r="F2912" s="22" t="s">
        <v>157</v>
      </c>
      <c r="G2912" s="22" t="s">
        <v>157</v>
      </c>
      <c r="H2912" s="22" t="s">
        <v>8729</v>
      </c>
      <c r="I2912" s="108" t="s">
        <v>8925</v>
      </c>
      <c r="J2912" s="22" t="s">
        <v>8926</v>
      </c>
      <c r="K2912" s="4">
        <f>IFERROR(__xludf.DUMMYFUNCTION("""COMPUTED_VALUE"""),11.0)</f>
        <v>11</v>
      </c>
      <c r="L2912" s="4" t="s">
        <v>8731</v>
      </c>
      <c r="M2912" s="4">
        <v>12.0</v>
      </c>
    </row>
    <row r="2913">
      <c r="A2913" s="85">
        <v>46165.0</v>
      </c>
      <c r="B2913" s="22" t="s">
        <v>515</v>
      </c>
      <c r="C2913" s="22" t="s">
        <v>8726</v>
      </c>
      <c r="D2913" s="82" t="s">
        <v>8813</v>
      </c>
      <c r="E2913" s="22" t="s">
        <v>8727</v>
      </c>
      <c r="F2913" s="22" t="s">
        <v>157</v>
      </c>
      <c r="G2913" s="22" t="s">
        <v>157</v>
      </c>
      <c r="H2913" s="22" t="s">
        <v>8729</v>
      </c>
      <c r="I2913" s="108" t="s">
        <v>8925</v>
      </c>
      <c r="J2913" s="22" t="s">
        <v>8926</v>
      </c>
      <c r="K2913" s="4">
        <f>IFERROR(__xludf.DUMMYFUNCTION("""COMPUTED_VALUE"""),11.0)</f>
        <v>11</v>
      </c>
      <c r="L2913" s="4" t="s">
        <v>8731</v>
      </c>
      <c r="M2913" s="4">
        <v>12.0</v>
      </c>
    </row>
    <row r="2914">
      <c r="A2914" s="85">
        <v>46166.0</v>
      </c>
      <c r="B2914" s="22" t="s">
        <v>515</v>
      </c>
      <c r="C2914" s="22" t="s">
        <v>8726</v>
      </c>
      <c r="D2914" s="82" t="s">
        <v>8813</v>
      </c>
      <c r="E2914" s="22" t="s">
        <v>8727</v>
      </c>
      <c r="F2914" s="22" t="s">
        <v>157</v>
      </c>
      <c r="G2914" s="22" t="s">
        <v>157</v>
      </c>
      <c r="H2914" s="22" t="s">
        <v>8729</v>
      </c>
      <c r="I2914" s="108" t="s">
        <v>8925</v>
      </c>
      <c r="J2914" s="22" t="s">
        <v>8926</v>
      </c>
      <c r="K2914" s="4">
        <f>IFERROR(__xludf.DUMMYFUNCTION("""COMPUTED_VALUE"""),11.0)</f>
        <v>11</v>
      </c>
      <c r="L2914" s="4" t="s">
        <v>8731</v>
      </c>
      <c r="M2914" s="4">
        <v>12.0</v>
      </c>
    </row>
    <row r="2915">
      <c r="A2915" s="85">
        <v>46167.0</v>
      </c>
      <c r="B2915" s="22" t="s">
        <v>515</v>
      </c>
      <c r="C2915" s="22" t="s">
        <v>8726</v>
      </c>
      <c r="D2915" s="82" t="s">
        <v>8813</v>
      </c>
      <c r="E2915" s="22" t="s">
        <v>8727</v>
      </c>
      <c r="F2915" s="22" t="s">
        <v>157</v>
      </c>
      <c r="G2915" s="22" t="s">
        <v>157</v>
      </c>
      <c r="H2915" s="22" t="s">
        <v>8729</v>
      </c>
      <c r="I2915" s="108" t="s">
        <v>8925</v>
      </c>
      <c r="J2915" s="22" t="s">
        <v>8926</v>
      </c>
      <c r="K2915" s="4">
        <f>IFERROR(__xludf.DUMMYFUNCTION("""COMPUTED_VALUE"""),11.0)</f>
        <v>11</v>
      </c>
      <c r="L2915" s="4" t="s">
        <v>8731</v>
      </c>
      <c r="M2915" s="4">
        <v>12.0</v>
      </c>
    </row>
    <row r="2916">
      <c r="A2916" s="85">
        <v>46168.0</v>
      </c>
      <c r="B2916" s="22" t="s">
        <v>515</v>
      </c>
      <c r="C2916" s="22" t="s">
        <v>8726</v>
      </c>
      <c r="D2916" s="82" t="s">
        <v>8813</v>
      </c>
      <c r="E2916" s="22" t="s">
        <v>8727</v>
      </c>
      <c r="F2916" s="22" t="s">
        <v>157</v>
      </c>
      <c r="G2916" s="22" t="s">
        <v>157</v>
      </c>
      <c r="H2916" s="22" t="s">
        <v>8729</v>
      </c>
      <c r="I2916" s="108" t="s">
        <v>8925</v>
      </c>
      <c r="J2916" s="22" t="s">
        <v>8926</v>
      </c>
      <c r="K2916" s="4">
        <f>IFERROR(__xludf.DUMMYFUNCTION("""COMPUTED_VALUE"""),11.0)</f>
        <v>11</v>
      </c>
      <c r="L2916" s="4" t="s">
        <v>8731</v>
      </c>
      <c r="M2916" s="4">
        <v>12.0</v>
      </c>
    </row>
    <row r="2917">
      <c r="A2917" s="85">
        <v>46169.0</v>
      </c>
      <c r="B2917" s="22" t="s">
        <v>515</v>
      </c>
      <c r="C2917" s="22" t="s">
        <v>8726</v>
      </c>
      <c r="D2917" s="82" t="s">
        <v>8813</v>
      </c>
      <c r="E2917" s="22" t="s">
        <v>8727</v>
      </c>
      <c r="F2917" s="22" t="s">
        <v>157</v>
      </c>
      <c r="G2917" s="22" t="s">
        <v>157</v>
      </c>
      <c r="H2917" s="22" t="s">
        <v>8729</v>
      </c>
      <c r="I2917" s="108" t="s">
        <v>8925</v>
      </c>
      <c r="J2917" s="22" t="s">
        <v>8926</v>
      </c>
      <c r="K2917" s="4">
        <f>IFERROR(__xludf.DUMMYFUNCTION("""COMPUTED_VALUE"""),11.0)</f>
        <v>11</v>
      </c>
      <c r="L2917" s="4" t="s">
        <v>8731</v>
      </c>
      <c r="M2917" s="4">
        <v>12.0</v>
      </c>
    </row>
    <row r="2918">
      <c r="A2918" s="85">
        <v>46170.0</v>
      </c>
      <c r="B2918" s="22" t="s">
        <v>515</v>
      </c>
      <c r="C2918" s="22" t="s">
        <v>8726</v>
      </c>
      <c r="D2918" s="82" t="s">
        <v>8813</v>
      </c>
      <c r="E2918" s="22" t="s">
        <v>8727</v>
      </c>
      <c r="F2918" s="22" t="s">
        <v>157</v>
      </c>
      <c r="G2918" s="22" t="s">
        <v>157</v>
      </c>
      <c r="H2918" s="22" t="s">
        <v>8729</v>
      </c>
      <c r="I2918" s="108" t="s">
        <v>8925</v>
      </c>
      <c r="J2918" s="22" t="s">
        <v>8926</v>
      </c>
      <c r="K2918" s="4">
        <f>IFERROR(__xludf.DUMMYFUNCTION("""COMPUTED_VALUE"""),12.0)</f>
        <v>12</v>
      </c>
      <c r="L2918" s="4" t="s">
        <v>8735</v>
      </c>
      <c r="M2918" s="4">
        <v>12.0</v>
      </c>
    </row>
    <row r="2919">
      <c r="A2919" s="85">
        <v>46171.0</v>
      </c>
      <c r="B2919" s="22" t="s">
        <v>515</v>
      </c>
      <c r="C2919" s="22" t="s">
        <v>8726</v>
      </c>
      <c r="D2919" s="82" t="s">
        <v>8813</v>
      </c>
      <c r="E2919" s="22" t="s">
        <v>8727</v>
      </c>
      <c r="F2919" s="22" t="s">
        <v>157</v>
      </c>
      <c r="G2919" s="22" t="s">
        <v>157</v>
      </c>
      <c r="H2919" s="22" t="s">
        <v>8729</v>
      </c>
      <c r="I2919" s="108" t="s">
        <v>8925</v>
      </c>
      <c r="J2919" s="22" t="s">
        <v>8926</v>
      </c>
      <c r="K2919" s="4">
        <f>IFERROR(__xludf.DUMMYFUNCTION("""COMPUTED_VALUE"""),11.0)</f>
        <v>11</v>
      </c>
      <c r="L2919" s="4" t="s">
        <v>8731</v>
      </c>
      <c r="M2919" s="4">
        <v>12.0</v>
      </c>
    </row>
    <row r="2920">
      <c r="A2920" s="85">
        <v>46172.0</v>
      </c>
      <c r="B2920" s="22" t="s">
        <v>515</v>
      </c>
      <c r="C2920" s="22" t="s">
        <v>8726</v>
      </c>
      <c r="D2920" s="82" t="s">
        <v>8813</v>
      </c>
      <c r="E2920" s="22" t="s">
        <v>8727</v>
      </c>
      <c r="F2920" s="22" t="s">
        <v>157</v>
      </c>
      <c r="G2920" s="22" t="s">
        <v>157</v>
      </c>
      <c r="H2920" s="22" t="s">
        <v>8729</v>
      </c>
      <c r="I2920" s="108" t="s">
        <v>8925</v>
      </c>
      <c r="J2920" s="22" t="s">
        <v>8926</v>
      </c>
      <c r="K2920" s="4">
        <f>IFERROR(__xludf.DUMMYFUNCTION("""COMPUTED_VALUE"""),11.0)</f>
        <v>11</v>
      </c>
      <c r="L2920" s="4" t="s">
        <v>8731</v>
      </c>
      <c r="M2920" s="4">
        <v>12.0</v>
      </c>
    </row>
    <row r="2921">
      <c r="A2921" s="85">
        <v>46173.0</v>
      </c>
      <c r="B2921" s="22" t="s">
        <v>515</v>
      </c>
      <c r="C2921" s="22" t="s">
        <v>8726</v>
      </c>
      <c r="D2921" s="82" t="s">
        <v>8813</v>
      </c>
      <c r="E2921" s="22" t="s">
        <v>8727</v>
      </c>
      <c r="F2921" s="22" t="s">
        <v>157</v>
      </c>
      <c r="G2921" s="22" t="s">
        <v>157</v>
      </c>
      <c r="H2921" s="22" t="s">
        <v>8729</v>
      </c>
      <c r="I2921" s="108" t="s">
        <v>8925</v>
      </c>
      <c r="J2921" s="22" t="s">
        <v>8926</v>
      </c>
      <c r="K2921" s="4">
        <f>IFERROR(__xludf.DUMMYFUNCTION("""COMPUTED_VALUE"""),11.0)</f>
        <v>11</v>
      </c>
      <c r="L2921" s="4" t="s">
        <v>8731</v>
      </c>
      <c r="M2921" s="4">
        <v>12.0</v>
      </c>
    </row>
    <row r="2922">
      <c r="A2922" s="85">
        <v>46174.0</v>
      </c>
      <c r="B2922" s="22" t="s">
        <v>515</v>
      </c>
      <c r="C2922" s="22" t="s">
        <v>8726</v>
      </c>
      <c r="D2922" s="82" t="s">
        <v>8813</v>
      </c>
      <c r="E2922" s="22" t="s">
        <v>8727</v>
      </c>
      <c r="F2922" s="22" t="s">
        <v>157</v>
      </c>
      <c r="G2922" s="22" t="s">
        <v>157</v>
      </c>
      <c r="H2922" s="22" t="s">
        <v>8729</v>
      </c>
      <c r="I2922" s="108" t="s">
        <v>8925</v>
      </c>
      <c r="J2922" s="22" t="s">
        <v>8926</v>
      </c>
      <c r="K2922" s="4">
        <f>IFERROR(__xludf.DUMMYFUNCTION("""COMPUTED_VALUE"""),11.0)</f>
        <v>11</v>
      </c>
      <c r="L2922" s="4" t="s">
        <v>8731</v>
      </c>
      <c r="M2922" s="4">
        <v>12.0</v>
      </c>
    </row>
    <row r="2923">
      <c r="A2923" s="85">
        <v>46175.0</v>
      </c>
      <c r="B2923" s="22" t="s">
        <v>515</v>
      </c>
      <c r="C2923" s="22" t="s">
        <v>8726</v>
      </c>
      <c r="D2923" s="82" t="s">
        <v>8813</v>
      </c>
      <c r="E2923" s="22" t="s">
        <v>8727</v>
      </c>
      <c r="F2923" s="22" t="s">
        <v>157</v>
      </c>
      <c r="G2923" s="22" t="s">
        <v>157</v>
      </c>
      <c r="H2923" s="22" t="s">
        <v>8729</v>
      </c>
      <c r="I2923" s="108" t="s">
        <v>8925</v>
      </c>
      <c r="J2923" s="22" t="s">
        <v>8926</v>
      </c>
      <c r="K2923" s="4">
        <f>IFERROR(__xludf.DUMMYFUNCTION("""COMPUTED_VALUE"""),11.0)</f>
        <v>11</v>
      </c>
      <c r="L2923" s="4" t="s">
        <v>8731</v>
      </c>
      <c r="M2923" s="4">
        <v>12.0</v>
      </c>
    </row>
    <row r="2924">
      <c r="A2924" s="85">
        <v>46176.0</v>
      </c>
      <c r="B2924" s="22" t="s">
        <v>515</v>
      </c>
      <c r="C2924" s="22" t="s">
        <v>8726</v>
      </c>
      <c r="D2924" s="82" t="s">
        <v>8813</v>
      </c>
      <c r="E2924" s="22" t="s">
        <v>8727</v>
      </c>
      <c r="F2924" s="22" t="s">
        <v>157</v>
      </c>
      <c r="G2924" s="22" t="s">
        <v>157</v>
      </c>
      <c r="H2924" s="22" t="s">
        <v>8729</v>
      </c>
      <c r="I2924" s="108" t="s">
        <v>8925</v>
      </c>
      <c r="J2924" s="22" t="s">
        <v>8926</v>
      </c>
      <c r="K2924" s="4">
        <f>IFERROR(__xludf.DUMMYFUNCTION("""COMPUTED_VALUE"""),12.0)</f>
        <v>12</v>
      </c>
      <c r="L2924" s="4" t="s">
        <v>8735</v>
      </c>
      <c r="M2924" s="4">
        <v>12.0</v>
      </c>
    </row>
    <row r="2925">
      <c r="A2925" s="85">
        <v>46177.0</v>
      </c>
      <c r="B2925" s="22" t="s">
        <v>515</v>
      </c>
      <c r="C2925" s="22" t="s">
        <v>8726</v>
      </c>
      <c r="D2925" s="82" t="s">
        <v>8813</v>
      </c>
      <c r="E2925" s="22" t="s">
        <v>8727</v>
      </c>
      <c r="F2925" s="22" t="s">
        <v>157</v>
      </c>
      <c r="G2925" s="22" t="s">
        <v>157</v>
      </c>
      <c r="H2925" s="22" t="s">
        <v>8729</v>
      </c>
      <c r="I2925" s="108" t="s">
        <v>8925</v>
      </c>
      <c r="J2925" s="22" t="s">
        <v>8926</v>
      </c>
      <c r="K2925" s="4">
        <f>IFERROR(__xludf.DUMMYFUNCTION("""COMPUTED_VALUE"""),11.0)</f>
        <v>11</v>
      </c>
      <c r="L2925" s="4" t="s">
        <v>8731</v>
      </c>
      <c r="M2925" s="4">
        <v>12.0</v>
      </c>
    </row>
    <row r="2926">
      <c r="A2926" s="85">
        <v>46178.0</v>
      </c>
      <c r="B2926" s="22" t="s">
        <v>515</v>
      </c>
      <c r="C2926" s="22" t="s">
        <v>8726</v>
      </c>
      <c r="D2926" s="82" t="s">
        <v>8813</v>
      </c>
      <c r="E2926" s="22" t="s">
        <v>8727</v>
      </c>
      <c r="F2926" s="22" t="s">
        <v>157</v>
      </c>
      <c r="G2926" s="22" t="s">
        <v>157</v>
      </c>
      <c r="H2926" s="22" t="s">
        <v>8729</v>
      </c>
      <c r="I2926" s="108" t="s">
        <v>8925</v>
      </c>
      <c r="J2926" s="22" t="s">
        <v>8926</v>
      </c>
      <c r="K2926" s="4">
        <f>IFERROR(__xludf.DUMMYFUNCTION("""COMPUTED_VALUE"""),11.0)</f>
        <v>11</v>
      </c>
      <c r="L2926" s="4" t="s">
        <v>8731</v>
      </c>
      <c r="M2926" s="4">
        <v>12.0</v>
      </c>
    </row>
    <row r="2927">
      <c r="A2927" s="85">
        <v>46179.0</v>
      </c>
      <c r="B2927" s="22" t="s">
        <v>515</v>
      </c>
      <c r="C2927" s="22" t="s">
        <v>8726</v>
      </c>
      <c r="D2927" s="82" t="s">
        <v>8813</v>
      </c>
      <c r="E2927" s="22" t="s">
        <v>8727</v>
      </c>
      <c r="F2927" s="22" t="s">
        <v>157</v>
      </c>
      <c r="G2927" s="22" t="s">
        <v>157</v>
      </c>
      <c r="H2927" s="22" t="s">
        <v>8729</v>
      </c>
      <c r="I2927" s="108" t="s">
        <v>8925</v>
      </c>
      <c r="J2927" s="22" t="s">
        <v>8926</v>
      </c>
      <c r="K2927" s="4">
        <f>IFERROR(__xludf.DUMMYFUNCTION("""COMPUTED_VALUE"""),11.0)</f>
        <v>11</v>
      </c>
      <c r="L2927" s="4" t="s">
        <v>8731</v>
      </c>
      <c r="M2927" s="4">
        <v>12.0</v>
      </c>
    </row>
    <row r="2928">
      <c r="A2928" s="85">
        <v>46180.0</v>
      </c>
      <c r="B2928" s="22" t="s">
        <v>515</v>
      </c>
      <c r="C2928" s="22" t="s">
        <v>8726</v>
      </c>
      <c r="D2928" s="82" t="s">
        <v>8813</v>
      </c>
      <c r="E2928" s="22" t="s">
        <v>8727</v>
      </c>
      <c r="F2928" s="22" t="s">
        <v>157</v>
      </c>
      <c r="G2928" s="22" t="s">
        <v>157</v>
      </c>
      <c r="H2928" s="22" t="s">
        <v>8729</v>
      </c>
      <c r="I2928" s="108" t="s">
        <v>8925</v>
      </c>
      <c r="J2928" s="22" t="s">
        <v>8926</v>
      </c>
      <c r="K2928" s="4">
        <f>IFERROR(__xludf.DUMMYFUNCTION("""COMPUTED_VALUE"""),11.0)</f>
        <v>11</v>
      </c>
      <c r="L2928" s="4" t="s">
        <v>8731</v>
      </c>
      <c r="M2928" s="4">
        <v>12.0</v>
      </c>
    </row>
    <row r="2929">
      <c r="A2929" s="85">
        <v>46181.0</v>
      </c>
      <c r="B2929" s="22" t="s">
        <v>515</v>
      </c>
      <c r="C2929" s="22" t="s">
        <v>8726</v>
      </c>
      <c r="D2929" s="82" t="s">
        <v>8813</v>
      </c>
      <c r="E2929" s="22" t="s">
        <v>8727</v>
      </c>
      <c r="F2929" s="22" t="s">
        <v>157</v>
      </c>
      <c r="G2929" s="22" t="s">
        <v>157</v>
      </c>
      <c r="H2929" s="22" t="s">
        <v>8729</v>
      </c>
      <c r="I2929" s="108" t="s">
        <v>8925</v>
      </c>
      <c r="J2929" s="22" t="s">
        <v>8926</v>
      </c>
      <c r="K2929" s="4">
        <f>IFERROR(__xludf.DUMMYFUNCTION("""COMPUTED_VALUE"""),12.0)</f>
        <v>12</v>
      </c>
      <c r="L2929" s="4" t="s">
        <v>8735</v>
      </c>
      <c r="M2929" s="4">
        <v>12.0</v>
      </c>
    </row>
    <row r="2930">
      <c r="A2930" s="85">
        <v>46182.0</v>
      </c>
      <c r="B2930" s="22" t="s">
        <v>515</v>
      </c>
      <c r="C2930" s="22" t="s">
        <v>8726</v>
      </c>
      <c r="D2930" s="82" t="s">
        <v>8813</v>
      </c>
      <c r="E2930" s="22" t="s">
        <v>8727</v>
      </c>
      <c r="F2930" s="22" t="s">
        <v>157</v>
      </c>
      <c r="G2930" s="22" t="s">
        <v>157</v>
      </c>
      <c r="H2930" s="22" t="s">
        <v>8729</v>
      </c>
      <c r="I2930" s="108" t="s">
        <v>8925</v>
      </c>
      <c r="J2930" s="22" t="s">
        <v>8926</v>
      </c>
      <c r="K2930" s="4">
        <f>IFERROR(__xludf.DUMMYFUNCTION("""COMPUTED_VALUE"""),12.0)</f>
        <v>12</v>
      </c>
      <c r="L2930" s="4" t="s">
        <v>8735</v>
      </c>
      <c r="M2930" s="4">
        <v>12.0</v>
      </c>
    </row>
    <row r="2931">
      <c r="A2931" s="85">
        <v>46183.0</v>
      </c>
      <c r="B2931" s="22" t="s">
        <v>515</v>
      </c>
      <c r="C2931" s="22" t="s">
        <v>8726</v>
      </c>
      <c r="D2931" s="82" t="s">
        <v>8813</v>
      </c>
      <c r="E2931" s="22" t="s">
        <v>8727</v>
      </c>
      <c r="F2931" s="22" t="s">
        <v>157</v>
      </c>
      <c r="G2931" s="22" t="s">
        <v>157</v>
      </c>
      <c r="H2931" s="22" t="s">
        <v>8729</v>
      </c>
      <c r="I2931" s="108" t="s">
        <v>8925</v>
      </c>
      <c r="J2931" s="22" t="s">
        <v>8926</v>
      </c>
      <c r="K2931" s="4">
        <f>IFERROR(__xludf.DUMMYFUNCTION("""COMPUTED_VALUE"""),12.0)</f>
        <v>12</v>
      </c>
      <c r="L2931" s="4" t="s">
        <v>8735</v>
      </c>
      <c r="M2931" s="4">
        <v>12.0</v>
      </c>
    </row>
    <row r="2932">
      <c r="A2932" s="85">
        <v>46184.0</v>
      </c>
      <c r="B2932" s="22" t="s">
        <v>515</v>
      </c>
      <c r="C2932" s="22" t="s">
        <v>8726</v>
      </c>
      <c r="D2932" s="82" t="s">
        <v>8813</v>
      </c>
      <c r="E2932" s="22" t="s">
        <v>8727</v>
      </c>
      <c r="F2932" s="22" t="s">
        <v>157</v>
      </c>
      <c r="G2932" s="22" t="s">
        <v>157</v>
      </c>
      <c r="H2932" s="22" t="s">
        <v>8729</v>
      </c>
      <c r="I2932" s="108" t="s">
        <v>8925</v>
      </c>
      <c r="J2932" s="22" t="s">
        <v>8926</v>
      </c>
      <c r="K2932" s="4">
        <f>IFERROR(__xludf.DUMMYFUNCTION("""COMPUTED_VALUE"""),12.0)</f>
        <v>12</v>
      </c>
      <c r="L2932" s="4" t="s">
        <v>8735</v>
      </c>
      <c r="M2932" s="4">
        <v>12.0</v>
      </c>
    </row>
    <row r="2933">
      <c r="A2933" s="85">
        <v>46185.0</v>
      </c>
      <c r="B2933" s="22" t="s">
        <v>515</v>
      </c>
      <c r="C2933" s="22" t="s">
        <v>8726</v>
      </c>
      <c r="D2933" s="82" t="s">
        <v>8813</v>
      </c>
      <c r="E2933" s="22" t="s">
        <v>8727</v>
      </c>
      <c r="F2933" s="22" t="s">
        <v>157</v>
      </c>
      <c r="G2933" s="22" t="s">
        <v>157</v>
      </c>
      <c r="H2933" s="22" t="s">
        <v>8729</v>
      </c>
      <c r="I2933" s="108" t="s">
        <v>8925</v>
      </c>
      <c r="J2933" s="22" t="s">
        <v>8926</v>
      </c>
      <c r="K2933" s="4">
        <f>IFERROR(__xludf.DUMMYFUNCTION("""COMPUTED_VALUE"""),11.0)</f>
        <v>11</v>
      </c>
      <c r="L2933" s="4" t="s">
        <v>8731</v>
      </c>
      <c r="M2933" s="4">
        <v>12.0</v>
      </c>
    </row>
    <row r="2934">
      <c r="A2934" s="85">
        <v>46186.0</v>
      </c>
      <c r="B2934" s="22" t="s">
        <v>515</v>
      </c>
      <c r="C2934" s="22" t="s">
        <v>8726</v>
      </c>
      <c r="D2934" s="82" t="s">
        <v>8813</v>
      </c>
      <c r="E2934" s="22" t="s">
        <v>8727</v>
      </c>
      <c r="F2934" s="22" t="s">
        <v>157</v>
      </c>
      <c r="G2934" s="22" t="s">
        <v>157</v>
      </c>
      <c r="H2934" s="22" t="s">
        <v>8729</v>
      </c>
      <c r="I2934" s="108" t="s">
        <v>8925</v>
      </c>
      <c r="J2934" s="22" t="s">
        <v>8926</v>
      </c>
      <c r="K2934" s="4">
        <f>IFERROR(__xludf.DUMMYFUNCTION("""COMPUTED_VALUE"""),11.0)</f>
        <v>11</v>
      </c>
      <c r="L2934" s="4" t="s">
        <v>8731</v>
      </c>
      <c r="M2934" s="4">
        <v>12.0</v>
      </c>
    </row>
    <row r="2935">
      <c r="A2935" s="85">
        <v>46187.0</v>
      </c>
      <c r="B2935" s="22" t="s">
        <v>515</v>
      </c>
      <c r="C2935" s="22" t="s">
        <v>8726</v>
      </c>
      <c r="D2935" s="82" t="s">
        <v>8813</v>
      </c>
      <c r="E2935" s="22" t="s">
        <v>8727</v>
      </c>
      <c r="F2935" s="22" t="s">
        <v>157</v>
      </c>
      <c r="G2935" s="22" t="s">
        <v>157</v>
      </c>
      <c r="H2935" s="22" t="s">
        <v>8729</v>
      </c>
      <c r="I2935" s="108" t="s">
        <v>8925</v>
      </c>
      <c r="J2935" s="22" t="s">
        <v>8926</v>
      </c>
      <c r="K2935" s="4">
        <f>IFERROR(__xludf.DUMMYFUNCTION("""COMPUTED_VALUE"""),11.0)</f>
        <v>11</v>
      </c>
      <c r="L2935" s="4" t="s">
        <v>8731</v>
      </c>
      <c r="M2935" s="4">
        <v>12.0</v>
      </c>
    </row>
    <row r="2936">
      <c r="A2936" s="85">
        <v>46188.0</v>
      </c>
      <c r="B2936" s="22" t="s">
        <v>515</v>
      </c>
      <c r="C2936" s="22" t="s">
        <v>8726</v>
      </c>
      <c r="D2936" s="82" t="s">
        <v>8813</v>
      </c>
      <c r="E2936" s="22" t="s">
        <v>8727</v>
      </c>
      <c r="F2936" s="22" t="s">
        <v>157</v>
      </c>
      <c r="G2936" s="22" t="s">
        <v>157</v>
      </c>
      <c r="H2936" s="22" t="s">
        <v>8729</v>
      </c>
      <c r="I2936" s="108" t="s">
        <v>8925</v>
      </c>
      <c r="J2936" s="22" t="s">
        <v>8926</v>
      </c>
      <c r="K2936" s="4">
        <f>IFERROR(__xludf.DUMMYFUNCTION("""COMPUTED_VALUE"""),13.0)</f>
        <v>13</v>
      </c>
      <c r="L2936" s="4" t="s">
        <v>8735</v>
      </c>
      <c r="M2936" s="4">
        <v>12.0</v>
      </c>
    </row>
    <row r="2937">
      <c r="A2937" s="85">
        <v>46189.0</v>
      </c>
      <c r="B2937" s="22" t="s">
        <v>515</v>
      </c>
      <c r="C2937" s="22" t="s">
        <v>8726</v>
      </c>
      <c r="D2937" s="82" t="s">
        <v>8813</v>
      </c>
      <c r="E2937" s="22" t="s">
        <v>8727</v>
      </c>
      <c r="F2937" s="22" t="s">
        <v>157</v>
      </c>
      <c r="G2937" s="22" t="s">
        <v>157</v>
      </c>
      <c r="H2937" s="22" t="s">
        <v>8729</v>
      </c>
      <c r="I2937" s="108" t="s">
        <v>8925</v>
      </c>
      <c r="J2937" s="22" t="s">
        <v>8926</v>
      </c>
      <c r="K2937" s="4">
        <f>IFERROR(__xludf.DUMMYFUNCTION("""COMPUTED_VALUE"""),12.0)</f>
        <v>12</v>
      </c>
      <c r="L2937" s="4" t="s">
        <v>8735</v>
      </c>
      <c r="M2937" s="4">
        <v>12.0</v>
      </c>
    </row>
    <row r="2938">
      <c r="A2938" s="85">
        <v>46190.0</v>
      </c>
      <c r="B2938" s="22" t="s">
        <v>515</v>
      </c>
      <c r="C2938" s="22" t="s">
        <v>8726</v>
      </c>
      <c r="D2938" s="82" t="s">
        <v>8813</v>
      </c>
      <c r="E2938" s="22" t="s">
        <v>8727</v>
      </c>
      <c r="F2938" s="22" t="s">
        <v>157</v>
      </c>
      <c r="G2938" s="22" t="s">
        <v>157</v>
      </c>
      <c r="H2938" s="22" t="s">
        <v>8729</v>
      </c>
      <c r="I2938" s="108" t="s">
        <v>8925</v>
      </c>
      <c r="J2938" s="22" t="s">
        <v>8926</v>
      </c>
      <c r="K2938" s="4">
        <f>IFERROR(__xludf.DUMMYFUNCTION("""COMPUTED_VALUE"""),12.0)</f>
        <v>12</v>
      </c>
      <c r="L2938" s="4" t="s">
        <v>8735</v>
      </c>
      <c r="M2938" s="4">
        <v>12.0</v>
      </c>
    </row>
    <row r="2939">
      <c r="A2939" s="85">
        <v>46191.0</v>
      </c>
      <c r="B2939" s="22" t="s">
        <v>515</v>
      </c>
      <c r="C2939" s="22" t="s">
        <v>8726</v>
      </c>
      <c r="D2939" s="82" t="s">
        <v>8813</v>
      </c>
      <c r="E2939" s="22" t="s">
        <v>8727</v>
      </c>
      <c r="F2939" s="22" t="s">
        <v>157</v>
      </c>
      <c r="G2939" s="22" t="s">
        <v>157</v>
      </c>
      <c r="H2939" s="22" t="s">
        <v>8729</v>
      </c>
      <c r="I2939" s="108" t="s">
        <v>8925</v>
      </c>
      <c r="J2939" s="22" t="s">
        <v>8926</v>
      </c>
      <c r="K2939" s="4">
        <f>IFERROR(__xludf.DUMMYFUNCTION("""COMPUTED_VALUE"""),12.0)</f>
        <v>12</v>
      </c>
      <c r="L2939" s="4" t="s">
        <v>8735</v>
      </c>
      <c r="M2939" s="4">
        <v>12.0</v>
      </c>
    </row>
    <row r="2940">
      <c r="A2940" s="85">
        <v>46192.0</v>
      </c>
      <c r="B2940" s="22" t="s">
        <v>515</v>
      </c>
      <c r="C2940" s="22" t="s">
        <v>8726</v>
      </c>
      <c r="D2940" s="82" t="s">
        <v>8813</v>
      </c>
      <c r="E2940" s="22" t="s">
        <v>8727</v>
      </c>
      <c r="F2940" s="22" t="s">
        <v>157</v>
      </c>
      <c r="G2940" s="22" t="s">
        <v>157</v>
      </c>
      <c r="H2940" s="22" t="s">
        <v>8729</v>
      </c>
      <c r="I2940" s="108" t="s">
        <v>8925</v>
      </c>
      <c r="J2940" s="22" t="s">
        <v>8926</v>
      </c>
      <c r="K2940" s="4">
        <f>IFERROR(__xludf.DUMMYFUNCTION("""COMPUTED_VALUE"""),11.0)</f>
        <v>11</v>
      </c>
      <c r="L2940" s="4" t="s">
        <v>8731</v>
      </c>
      <c r="M2940" s="4">
        <v>12.0</v>
      </c>
    </row>
    <row r="2941">
      <c r="A2941" s="85">
        <v>46193.0</v>
      </c>
      <c r="B2941" s="22" t="s">
        <v>515</v>
      </c>
      <c r="C2941" s="22" t="s">
        <v>8726</v>
      </c>
      <c r="D2941" s="82" t="s">
        <v>8813</v>
      </c>
      <c r="E2941" s="22" t="s">
        <v>8727</v>
      </c>
      <c r="F2941" s="22" t="s">
        <v>157</v>
      </c>
      <c r="G2941" s="22" t="s">
        <v>157</v>
      </c>
      <c r="H2941" s="22" t="s">
        <v>8729</v>
      </c>
      <c r="I2941" s="108" t="s">
        <v>8925</v>
      </c>
      <c r="J2941" s="22" t="s">
        <v>8926</v>
      </c>
      <c r="K2941" s="4">
        <f>IFERROR(__xludf.DUMMYFUNCTION("""COMPUTED_VALUE"""),11.0)</f>
        <v>11</v>
      </c>
      <c r="L2941" s="4" t="s">
        <v>8731</v>
      </c>
      <c r="M2941" s="4">
        <v>12.0</v>
      </c>
    </row>
    <row r="2942">
      <c r="A2942" s="85">
        <v>46194.0</v>
      </c>
      <c r="B2942" s="22" t="s">
        <v>515</v>
      </c>
      <c r="C2942" s="22" t="s">
        <v>8726</v>
      </c>
      <c r="D2942" s="82" t="s">
        <v>8813</v>
      </c>
      <c r="E2942" s="22" t="s">
        <v>8727</v>
      </c>
      <c r="F2942" s="22" t="s">
        <v>157</v>
      </c>
      <c r="G2942" s="22" t="s">
        <v>157</v>
      </c>
      <c r="H2942" s="22" t="s">
        <v>8729</v>
      </c>
      <c r="I2942" s="108" t="s">
        <v>8925</v>
      </c>
      <c r="J2942" s="22" t="s">
        <v>8926</v>
      </c>
      <c r="K2942" s="4">
        <f>IFERROR(__xludf.DUMMYFUNCTION("""COMPUTED_VALUE"""),11.0)</f>
        <v>11</v>
      </c>
      <c r="L2942" s="4" t="s">
        <v>8731</v>
      </c>
      <c r="M2942" s="4">
        <v>12.0</v>
      </c>
    </row>
    <row r="2943">
      <c r="A2943" s="85">
        <v>46195.0</v>
      </c>
      <c r="B2943" s="22" t="s">
        <v>515</v>
      </c>
      <c r="C2943" s="22" t="s">
        <v>8726</v>
      </c>
      <c r="D2943" s="82" t="s">
        <v>8813</v>
      </c>
      <c r="E2943" s="22" t="s">
        <v>8727</v>
      </c>
      <c r="F2943" s="22" t="s">
        <v>157</v>
      </c>
      <c r="G2943" s="22" t="s">
        <v>157</v>
      </c>
      <c r="H2943" s="22" t="s">
        <v>8729</v>
      </c>
      <c r="I2943" s="108" t="s">
        <v>8925</v>
      </c>
      <c r="J2943" s="22" t="s">
        <v>8926</v>
      </c>
      <c r="K2943" s="4">
        <f>IFERROR(__xludf.DUMMYFUNCTION("""COMPUTED_VALUE"""),12.0)</f>
        <v>12</v>
      </c>
      <c r="L2943" s="4" t="s">
        <v>8735</v>
      </c>
      <c r="M2943" s="4">
        <v>12.0</v>
      </c>
    </row>
    <row r="2944">
      <c r="A2944" s="85">
        <v>46196.0</v>
      </c>
      <c r="B2944" s="22" t="s">
        <v>515</v>
      </c>
      <c r="C2944" s="22" t="s">
        <v>8726</v>
      </c>
      <c r="D2944" s="82" t="s">
        <v>8813</v>
      </c>
      <c r="E2944" s="22" t="s">
        <v>8727</v>
      </c>
      <c r="F2944" s="22" t="s">
        <v>157</v>
      </c>
      <c r="G2944" s="22" t="s">
        <v>157</v>
      </c>
      <c r="H2944" s="22" t="s">
        <v>8729</v>
      </c>
      <c r="I2944" s="108" t="s">
        <v>8925</v>
      </c>
      <c r="J2944" s="22" t="s">
        <v>8926</v>
      </c>
      <c r="K2944" s="4">
        <f>IFERROR(__xludf.DUMMYFUNCTION("""COMPUTED_VALUE"""),11.0)</f>
        <v>11</v>
      </c>
      <c r="L2944" s="4" t="s">
        <v>8731</v>
      </c>
      <c r="M2944" s="4">
        <v>12.0</v>
      </c>
    </row>
    <row r="2945">
      <c r="A2945" s="85">
        <v>46197.0</v>
      </c>
      <c r="B2945" s="22" t="s">
        <v>515</v>
      </c>
      <c r="C2945" s="22" t="s">
        <v>8726</v>
      </c>
      <c r="D2945" s="82" t="s">
        <v>8813</v>
      </c>
      <c r="E2945" s="22" t="s">
        <v>8727</v>
      </c>
      <c r="F2945" s="22" t="s">
        <v>157</v>
      </c>
      <c r="G2945" s="22" t="s">
        <v>157</v>
      </c>
      <c r="H2945" s="22" t="s">
        <v>8729</v>
      </c>
      <c r="I2945" s="108" t="s">
        <v>8925</v>
      </c>
      <c r="J2945" s="22" t="s">
        <v>8926</v>
      </c>
      <c r="K2945" s="4">
        <f>IFERROR(__xludf.DUMMYFUNCTION("""COMPUTED_VALUE"""),11.0)</f>
        <v>11</v>
      </c>
      <c r="L2945" s="4" t="s">
        <v>8731</v>
      </c>
      <c r="M2945" s="4">
        <v>12.0</v>
      </c>
    </row>
    <row r="2946">
      <c r="A2946" s="85">
        <v>46198.0</v>
      </c>
      <c r="B2946" s="22" t="s">
        <v>515</v>
      </c>
      <c r="C2946" s="22" t="s">
        <v>8726</v>
      </c>
      <c r="D2946" s="82" t="s">
        <v>8813</v>
      </c>
      <c r="E2946" s="22" t="s">
        <v>8727</v>
      </c>
      <c r="F2946" s="22" t="s">
        <v>157</v>
      </c>
      <c r="G2946" s="22" t="s">
        <v>157</v>
      </c>
      <c r="H2946" s="22" t="s">
        <v>8729</v>
      </c>
      <c r="I2946" s="108" t="s">
        <v>8925</v>
      </c>
      <c r="J2946" s="22" t="s">
        <v>8926</v>
      </c>
      <c r="K2946" s="4">
        <f>IFERROR(__xludf.DUMMYFUNCTION("""COMPUTED_VALUE"""),12.0)</f>
        <v>12</v>
      </c>
      <c r="L2946" s="4" t="s">
        <v>8735</v>
      </c>
      <c r="M2946" s="4">
        <v>12.0</v>
      </c>
    </row>
    <row r="2947">
      <c r="A2947" s="85">
        <v>46199.0</v>
      </c>
      <c r="B2947" s="22" t="s">
        <v>515</v>
      </c>
      <c r="C2947" s="22" t="s">
        <v>8726</v>
      </c>
      <c r="D2947" s="82" t="s">
        <v>8813</v>
      </c>
      <c r="E2947" s="22" t="s">
        <v>8727</v>
      </c>
      <c r="F2947" s="22" t="s">
        <v>157</v>
      </c>
      <c r="G2947" s="22" t="s">
        <v>157</v>
      </c>
      <c r="H2947" s="22" t="s">
        <v>8729</v>
      </c>
      <c r="I2947" s="108" t="s">
        <v>8925</v>
      </c>
      <c r="J2947" s="22" t="s">
        <v>8926</v>
      </c>
      <c r="K2947" s="4">
        <f>IFERROR(__xludf.DUMMYFUNCTION("""COMPUTED_VALUE"""),11.0)</f>
        <v>11</v>
      </c>
      <c r="L2947" s="4" t="s">
        <v>8731</v>
      </c>
      <c r="M2947" s="4">
        <v>12.0</v>
      </c>
    </row>
    <row r="2948">
      <c r="A2948" s="85">
        <v>46200.0</v>
      </c>
      <c r="B2948" s="22" t="s">
        <v>515</v>
      </c>
      <c r="C2948" s="22" t="s">
        <v>8726</v>
      </c>
      <c r="D2948" s="82" t="s">
        <v>8813</v>
      </c>
      <c r="E2948" s="22" t="s">
        <v>8727</v>
      </c>
      <c r="F2948" s="22" t="s">
        <v>157</v>
      </c>
      <c r="G2948" s="22" t="s">
        <v>157</v>
      </c>
      <c r="H2948" s="22" t="s">
        <v>8729</v>
      </c>
      <c r="I2948" s="108" t="s">
        <v>8925</v>
      </c>
      <c r="J2948" s="22" t="s">
        <v>8926</v>
      </c>
      <c r="K2948" s="4">
        <f>IFERROR(__xludf.DUMMYFUNCTION("""COMPUTED_VALUE"""),11.0)</f>
        <v>11</v>
      </c>
      <c r="L2948" s="4" t="s">
        <v>8731</v>
      </c>
      <c r="M2948" s="4">
        <v>12.0</v>
      </c>
    </row>
    <row r="2949">
      <c r="A2949" s="85">
        <v>46201.0</v>
      </c>
      <c r="B2949" s="22" t="s">
        <v>515</v>
      </c>
      <c r="C2949" s="22" t="s">
        <v>8726</v>
      </c>
      <c r="D2949" s="82" t="s">
        <v>8813</v>
      </c>
      <c r="E2949" s="22" t="s">
        <v>8727</v>
      </c>
      <c r="F2949" s="22" t="s">
        <v>157</v>
      </c>
      <c r="G2949" s="22" t="s">
        <v>157</v>
      </c>
      <c r="H2949" s="22" t="s">
        <v>8729</v>
      </c>
      <c r="I2949" s="108" t="s">
        <v>8925</v>
      </c>
      <c r="J2949" s="22" t="s">
        <v>8926</v>
      </c>
      <c r="K2949" s="4">
        <f>IFERROR(__xludf.DUMMYFUNCTION("""COMPUTED_VALUE"""),11.0)</f>
        <v>11</v>
      </c>
      <c r="L2949" s="4" t="s">
        <v>8731</v>
      </c>
      <c r="M2949" s="4">
        <v>12.0</v>
      </c>
    </row>
    <row r="2950">
      <c r="A2950" s="85">
        <v>46202.0</v>
      </c>
      <c r="B2950" s="22" t="s">
        <v>515</v>
      </c>
      <c r="C2950" s="22" t="s">
        <v>8726</v>
      </c>
      <c r="D2950" s="82" t="s">
        <v>8813</v>
      </c>
      <c r="E2950" s="22" t="s">
        <v>8727</v>
      </c>
      <c r="F2950" s="22" t="s">
        <v>157</v>
      </c>
      <c r="G2950" s="22" t="s">
        <v>157</v>
      </c>
      <c r="H2950" s="22" t="s">
        <v>8729</v>
      </c>
      <c r="I2950" s="108" t="s">
        <v>8925</v>
      </c>
      <c r="J2950" s="22" t="s">
        <v>8926</v>
      </c>
      <c r="K2950" s="4">
        <f>IFERROR(__xludf.DUMMYFUNCTION("""COMPUTED_VALUE"""),12.0)</f>
        <v>12</v>
      </c>
      <c r="L2950" s="4" t="s">
        <v>8735</v>
      </c>
      <c r="M2950" s="4">
        <v>12.0</v>
      </c>
    </row>
    <row r="2951">
      <c r="A2951" s="85">
        <v>46203.0</v>
      </c>
      <c r="B2951" s="22" t="s">
        <v>515</v>
      </c>
      <c r="C2951" s="22" t="s">
        <v>8726</v>
      </c>
      <c r="D2951" s="82" t="s">
        <v>8813</v>
      </c>
      <c r="E2951" s="22" t="s">
        <v>8727</v>
      </c>
      <c r="F2951" s="22" t="s">
        <v>157</v>
      </c>
      <c r="G2951" s="22" t="s">
        <v>157</v>
      </c>
      <c r="H2951" s="22" t="s">
        <v>8729</v>
      </c>
      <c r="I2951" s="108" t="s">
        <v>8925</v>
      </c>
      <c r="J2951" s="22" t="s">
        <v>8926</v>
      </c>
      <c r="K2951" s="4">
        <f>IFERROR(__xludf.DUMMYFUNCTION("""COMPUTED_VALUE"""),12.0)</f>
        <v>12</v>
      </c>
      <c r="L2951" s="4" t="s">
        <v>8735</v>
      </c>
      <c r="M2951" s="4">
        <v>12.0</v>
      </c>
    </row>
    <row r="2952">
      <c r="A2952" s="85">
        <v>46204.0</v>
      </c>
      <c r="B2952" s="22" t="s">
        <v>515</v>
      </c>
      <c r="C2952" s="22" t="s">
        <v>8726</v>
      </c>
      <c r="D2952" s="82" t="s">
        <v>8813</v>
      </c>
      <c r="E2952" s="22" t="s">
        <v>8727</v>
      </c>
      <c r="F2952" s="22" t="s">
        <v>157</v>
      </c>
      <c r="G2952" s="22" t="s">
        <v>157</v>
      </c>
      <c r="H2952" s="22" t="s">
        <v>8729</v>
      </c>
      <c r="I2952" s="108" t="s">
        <v>8925</v>
      </c>
      <c r="J2952" s="22" t="s">
        <v>8926</v>
      </c>
      <c r="K2952" s="4">
        <f>IFERROR(__xludf.DUMMYFUNCTION("""COMPUTED_VALUE"""),12.0)</f>
        <v>12</v>
      </c>
      <c r="L2952" s="4" t="s">
        <v>8735</v>
      </c>
      <c r="M2952" s="4">
        <v>12.0</v>
      </c>
    </row>
    <row r="2953">
      <c r="A2953" s="85">
        <v>46205.0</v>
      </c>
      <c r="B2953" s="22" t="s">
        <v>515</v>
      </c>
      <c r="C2953" s="22" t="s">
        <v>8726</v>
      </c>
      <c r="D2953" s="82" t="s">
        <v>8813</v>
      </c>
      <c r="E2953" s="22" t="s">
        <v>8727</v>
      </c>
      <c r="F2953" s="22" t="s">
        <v>157</v>
      </c>
      <c r="G2953" s="22" t="s">
        <v>157</v>
      </c>
      <c r="H2953" s="22" t="s">
        <v>8729</v>
      </c>
      <c r="I2953" s="108" t="s">
        <v>8925</v>
      </c>
      <c r="J2953" s="22" t="s">
        <v>8926</v>
      </c>
      <c r="K2953" s="4">
        <f>IFERROR(__xludf.DUMMYFUNCTION("""COMPUTED_VALUE"""),11.0)</f>
        <v>11</v>
      </c>
      <c r="L2953" s="4" t="s">
        <v>8731</v>
      </c>
      <c r="M2953" s="4">
        <v>12.0</v>
      </c>
    </row>
    <row r="2954">
      <c r="A2954" s="85">
        <v>46206.0</v>
      </c>
      <c r="B2954" s="22" t="s">
        <v>515</v>
      </c>
      <c r="C2954" s="22" t="s">
        <v>8726</v>
      </c>
      <c r="D2954" s="82" t="s">
        <v>8813</v>
      </c>
      <c r="E2954" s="22" t="s">
        <v>8727</v>
      </c>
      <c r="F2954" s="22" t="s">
        <v>157</v>
      </c>
      <c r="G2954" s="22" t="s">
        <v>157</v>
      </c>
      <c r="H2954" s="22" t="s">
        <v>8729</v>
      </c>
      <c r="I2954" s="108" t="s">
        <v>8925</v>
      </c>
      <c r="J2954" s="22" t="s">
        <v>8926</v>
      </c>
      <c r="K2954" s="4">
        <f>IFERROR(__xludf.DUMMYFUNCTION("""COMPUTED_VALUE"""),11.0)</f>
        <v>11</v>
      </c>
      <c r="L2954" s="4" t="s">
        <v>8731</v>
      </c>
      <c r="M2954" s="4">
        <v>12.0</v>
      </c>
    </row>
    <row r="2955">
      <c r="A2955" s="85">
        <v>46207.0</v>
      </c>
      <c r="B2955" s="22" t="s">
        <v>515</v>
      </c>
      <c r="C2955" s="22" t="s">
        <v>8726</v>
      </c>
      <c r="D2955" s="82" t="s">
        <v>8813</v>
      </c>
      <c r="E2955" s="22" t="s">
        <v>8727</v>
      </c>
      <c r="F2955" s="22" t="s">
        <v>157</v>
      </c>
      <c r="G2955" s="22" t="s">
        <v>157</v>
      </c>
      <c r="H2955" s="22" t="s">
        <v>8729</v>
      </c>
      <c r="I2955" s="108" t="s">
        <v>8925</v>
      </c>
      <c r="J2955" s="22" t="s">
        <v>8926</v>
      </c>
      <c r="K2955" s="4">
        <f>IFERROR(__xludf.DUMMYFUNCTION("""COMPUTED_VALUE"""),11.0)</f>
        <v>11</v>
      </c>
      <c r="L2955" s="4" t="s">
        <v>8731</v>
      </c>
      <c r="M2955" s="4">
        <v>12.0</v>
      </c>
    </row>
    <row r="2956">
      <c r="A2956" s="85">
        <v>46208.0</v>
      </c>
      <c r="B2956" s="22" t="s">
        <v>515</v>
      </c>
      <c r="C2956" s="22" t="s">
        <v>8726</v>
      </c>
      <c r="D2956" s="82" t="s">
        <v>8813</v>
      </c>
      <c r="E2956" s="22" t="s">
        <v>8727</v>
      </c>
      <c r="F2956" s="22" t="s">
        <v>157</v>
      </c>
      <c r="G2956" s="22" t="s">
        <v>157</v>
      </c>
      <c r="H2956" s="22" t="s">
        <v>8729</v>
      </c>
      <c r="I2956" s="108" t="s">
        <v>8925</v>
      </c>
      <c r="J2956" s="22" t="s">
        <v>8926</v>
      </c>
      <c r="K2956" s="4">
        <f>IFERROR(__xludf.DUMMYFUNCTION("""COMPUTED_VALUE"""),11.0)</f>
        <v>11</v>
      </c>
      <c r="L2956" s="4" t="s">
        <v>8731</v>
      </c>
      <c r="M2956" s="4">
        <v>12.0</v>
      </c>
    </row>
    <row r="2957">
      <c r="A2957" s="85">
        <v>46209.0</v>
      </c>
      <c r="B2957" s="22" t="s">
        <v>515</v>
      </c>
      <c r="C2957" s="22" t="s">
        <v>8726</v>
      </c>
      <c r="D2957" s="82" t="s">
        <v>8813</v>
      </c>
      <c r="E2957" s="22" t="s">
        <v>8727</v>
      </c>
      <c r="F2957" s="22" t="s">
        <v>157</v>
      </c>
      <c r="G2957" s="22" t="s">
        <v>157</v>
      </c>
      <c r="H2957" s="22" t="s">
        <v>8729</v>
      </c>
      <c r="I2957" s="108" t="s">
        <v>8925</v>
      </c>
      <c r="J2957" s="22" t="s">
        <v>8926</v>
      </c>
      <c r="K2957" s="4">
        <f>IFERROR(__xludf.DUMMYFUNCTION("""COMPUTED_VALUE"""),11.0)</f>
        <v>11</v>
      </c>
      <c r="L2957" s="4" t="s">
        <v>8731</v>
      </c>
      <c r="M2957" s="4">
        <v>12.0</v>
      </c>
    </row>
    <row r="2958">
      <c r="A2958" s="85">
        <v>46210.0</v>
      </c>
      <c r="B2958" s="22" t="s">
        <v>515</v>
      </c>
      <c r="C2958" s="22" t="s">
        <v>8726</v>
      </c>
      <c r="D2958" s="82" t="s">
        <v>8813</v>
      </c>
      <c r="E2958" s="22" t="s">
        <v>8727</v>
      </c>
      <c r="F2958" s="22" t="s">
        <v>157</v>
      </c>
      <c r="G2958" s="22" t="s">
        <v>157</v>
      </c>
      <c r="H2958" s="22" t="s">
        <v>8729</v>
      </c>
      <c r="I2958" s="108" t="s">
        <v>8925</v>
      </c>
      <c r="J2958" s="22" t="s">
        <v>8926</v>
      </c>
      <c r="K2958" s="4">
        <f>IFERROR(__xludf.DUMMYFUNCTION("""COMPUTED_VALUE"""),13.0)</f>
        <v>13</v>
      </c>
      <c r="L2958" s="4" t="s">
        <v>8735</v>
      </c>
      <c r="M2958" s="4">
        <v>12.0</v>
      </c>
    </row>
    <row r="2959">
      <c r="A2959" s="85">
        <v>46211.0</v>
      </c>
      <c r="B2959" s="22" t="s">
        <v>515</v>
      </c>
      <c r="C2959" s="22" t="s">
        <v>8726</v>
      </c>
      <c r="D2959" s="82" t="s">
        <v>8813</v>
      </c>
      <c r="E2959" s="22" t="s">
        <v>8727</v>
      </c>
      <c r="F2959" s="22" t="s">
        <v>157</v>
      </c>
      <c r="G2959" s="22" t="s">
        <v>157</v>
      </c>
      <c r="H2959" s="22" t="s">
        <v>8729</v>
      </c>
      <c r="I2959" s="108" t="s">
        <v>8925</v>
      </c>
      <c r="J2959" s="22" t="s">
        <v>8926</v>
      </c>
      <c r="K2959" s="4">
        <f>IFERROR(__xludf.DUMMYFUNCTION("""COMPUTED_VALUE"""),13.0)</f>
        <v>13</v>
      </c>
      <c r="L2959" s="4" t="s">
        <v>8735</v>
      </c>
      <c r="M2959" s="4">
        <v>12.0</v>
      </c>
    </row>
    <row r="2960">
      <c r="A2960" s="85">
        <v>46212.0</v>
      </c>
      <c r="B2960" s="22" t="s">
        <v>515</v>
      </c>
      <c r="C2960" s="22" t="s">
        <v>8726</v>
      </c>
      <c r="D2960" s="82" t="s">
        <v>8813</v>
      </c>
      <c r="E2960" s="22" t="s">
        <v>8727</v>
      </c>
      <c r="F2960" s="22" t="s">
        <v>157</v>
      </c>
      <c r="G2960" s="22" t="s">
        <v>157</v>
      </c>
      <c r="H2960" s="22" t="s">
        <v>8729</v>
      </c>
      <c r="I2960" s="108" t="s">
        <v>8925</v>
      </c>
      <c r="J2960" s="22" t="s">
        <v>8926</v>
      </c>
      <c r="K2960" s="4">
        <f>IFERROR(__xludf.DUMMYFUNCTION("""COMPUTED_VALUE"""),12.0)</f>
        <v>12</v>
      </c>
      <c r="L2960" s="4" t="s">
        <v>8735</v>
      </c>
      <c r="M2960" s="4">
        <v>12.0</v>
      </c>
    </row>
    <row r="2961">
      <c r="A2961" s="85">
        <v>46213.0</v>
      </c>
      <c r="B2961" s="22" t="s">
        <v>515</v>
      </c>
      <c r="C2961" s="22" t="s">
        <v>8726</v>
      </c>
      <c r="D2961" s="82" t="s">
        <v>8813</v>
      </c>
      <c r="E2961" s="22" t="s">
        <v>8727</v>
      </c>
      <c r="F2961" s="22" t="s">
        <v>157</v>
      </c>
      <c r="G2961" s="22" t="s">
        <v>157</v>
      </c>
      <c r="H2961" s="22" t="s">
        <v>8729</v>
      </c>
      <c r="I2961" s="108" t="s">
        <v>8925</v>
      </c>
      <c r="J2961" s="22" t="s">
        <v>8926</v>
      </c>
      <c r="K2961" s="4">
        <f>IFERROR(__xludf.DUMMYFUNCTION("""COMPUTED_VALUE"""),11.0)</f>
        <v>11</v>
      </c>
      <c r="L2961" s="4" t="s">
        <v>8731</v>
      </c>
      <c r="M2961" s="4">
        <v>12.0</v>
      </c>
    </row>
    <row r="2962">
      <c r="A2962" s="85">
        <v>46214.0</v>
      </c>
      <c r="B2962" s="22" t="s">
        <v>515</v>
      </c>
      <c r="C2962" s="22" t="s">
        <v>8726</v>
      </c>
      <c r="D2962" s="82" t="s">
        <v>8813</v>
      </c>
      <c r="E2962" s="22" t="s">
        <v>8727</v>
      </c>
      <c r="F2962" s="22" t="s">
        <v>157</v>
      </c>
      <c r="G2962" s="22" t="s">
        <v>157</v>
      </c>
      <c r="H2962" s="22" t="s">
        <v>8729</v>
      </c>
      <c r="I2962" s="108" t="s">
        <v>8925</v>
      </c>
      <c r="J2962" s="22" t="s">
        <v>8926</v>
      </c>
      <c r="K2962" s="4">
        <f>IFERROR(__xludf.DUMMYFUNCTION("""COMPUTED_VALUE"""),11.0)</f>
        <v>11</v>
      </c>
      <c r="L2962" s="4" t="s">
        <v>8731</v>
      </c>
      <c r="M2962" s="4">
        <v>12.0</v>
      </c>
    </row>
    <row r="2963">
      <c r="A2963" s="85">
        <v>46215.0</v>
      </c>
      <c r="B2963" s="22" t="s">
        <v>515</v>
      </c>
      <c r="C2963" s="22" t="s">
        <v>8726</v>
      </c>
      <c r="D2963" s="82" t="s">
        <v>8813</v>
      </c>
      <c r="E2963" s="22" t="s">
        <v>8727</v>
      </c>
      <c r="F2963" s="22" t="s">
        <v>157</v>
      </c>
      <c r="G2963" s="22" t="s">
        <v>157</v>
      </c>
      <c r="H2963" s="22" t="s">
        <v>8729</v>
      </c>
      <c r="I2963" s="108" t="s">
        <v>8925</v>
      </c>
      <c r="J2963" s="22" t="s">
        <v>8926</v>
      </c>
      <c r="K2963" s="4">
        <f>IFERROR(__xludf.DUMMYFUNCTION("""COMPUTED_VALUE"""),11.0)</f>
        <v>11</v>
      </c>
      <c r="L2963" s="4" t="s">
        <v>8731</v>
      </c>
      <c r="M2963" s="4">
        <v>12.0</v>
      </c>
    </row>
    <row r="2964">
      <c r="A2964" s="85">
        <v>46216.0</v>
      </c>
      <c r="B2964" s="22" t="s">
        <v>515</v>
      </c>
      <c r="C2964" s="22" t="s">
        <v>8726</v>
      </c>
      <c r="D2964" s="82" t="s">
        <v>8813</v>
      </c>
      <c r="E2964" s="22" t="s">
        <v>8727</v>
      </c>
      <c r="F2964" s="22" t="s">
        <v>157</v>
      </c>
      <c r="G2964" s="22" t="s">
        <v>157</v>
      </c>
      <c r="H2964" s="22" t="s">
        <v>8729</v>
      </c>
      <c r="I2964" s="108" t="s">
        <v>8925</v>
      </c>
      <c r="J2964" s="22" t="s">
        <v>8926</v>
      </c>
      <c r="K2964" s="4">
        <f>IFERROR(__xludf.DUMMYFUNCTION("""COMPUTED_VALUE"""),12.0)</f>
        <v>12</v>
      </c>
      <c r="L2964" s="4" t="s">
        <v>8735</v>
      </c>
      <c r="M2964" s="4">
        <v>12.0</v>
      </c>
    </row>
    <row r="2965">
      <c r="A2965" s="85">
        <v>46217.0</v>
      </c>
      <c r="B2965" s="22" t="s">
        <v>515</v>
      </c>
      <c r="C2965" s="22" t="s">
        <v>8726</v>
      </c>
      <c r="D2965" s="82" t="s">
        <v>8813</v>
      </c>
      <c r="E2965" s="22" t="s">
        <v>8727</v>
      </c>
      <c r="F2965" s="22" t="s">
        <v>157</v>
      </c>
      <c r="G2965" s="22" t="s">
        <v>157</v>
      </c>
      <c r="H2965" s="22" t="s">
        <v>8729</v>
      </c>
      <c r="I2965" s="108" t="s">
        <v>8925</v>
      </c>
      <c r="J2965" s="22" t="s">
        <v>8926</v>
      </c>
      <c r="K2965" s="4">
        <f>IFERROR(__xludf.DUMMYFUNCTION("""COMPUTED_VALUE"""),12.0)</f>
        <v>12</v>
      </c>
      <c r="L2965" s="4" t="s">
        <v>8735</v>
      </c>
      <c r="M2965" s="4">
        <v>12.0</v>
      </c>
    </row>
    <row r="2966">
      <c r="A2966" s="85">
        <v>46218.0</v>
      </c>
      <c r="B2966" s="22" t="s">
        <v>515</v>
      </c>
      <c r="C2966" s="22" t="s">
        <v>8726</v>
      </c>
      <c r="D2966" s="82" t="s">
        <v>8813</v>
      </c>
      <c r="E2966" s="22" t="s">
        <v>8727</v>
      </c>
      <c r="F2966" s="22" t="s">
        <v>157</v>
      </c>
      <c r="G2966" s="22" t="s">
        <v>157</v>
      </c>
      <c r="H2966" s="22" t="s">
        <v>8729</v>
      </c>
      <c r="I2966" s="108" t="s">
        <v>8925</v>
      </c>
      <c r="J2966" s="22" t="s">
        <v>8926</v>
      </c>
      <c r="K2966" s="4">
        <f>IFERROR(__xludf.DUMMYFUNCTION("""COMPUTED_VALUE"""),12.0)</f>
        <v>12</v>
      </c>
      <c r="L2966" s="4" t="s">
        <v>8735</v>
      </c>
      <c r="M2966" s="4">
        <v>12.0</v>
      </c>
    </row>
    <row r="2967">
      <c r="A2967" s="85">
        <v>46219.0</v>
      </c>
      <c r="B2967" s="22" t="s">
        <v>515</v>
      </c>
      <c r="C2967" s="22" t="s">
        <v>8726</v>
      </c>
      <c r="D2967" s="82" t="s">
        <v>8813</v>
      </c>
      <c r="E2967" s="22" t="s">
        <v>8727</v>
      </c>
      <c r="F2967" s="22" t="s">
        <v>157</v>
      </c>
      <c r="G2967" s="22" t="s">
        <v>157</v>
      </c>
      <c r="H2967" s="22" t="s">
        <v>8729</v>
      </c>
      <c r="I2967" s="108" t="s">
        <v>8925</v>
      </c>
      <c r="J2967" s="22" t="s">
        <v>8926</v>
      </c>
      <c r="K2967" s="4">
        <f>IFERROR(__xludf.DUMMYFUNCTION("""COMPUTED_VALUE"""),12.0)</f>
        <v>12</v>
      </c>
      <c r="L2967" s="4" t="s">
        <v>8735</v>
      </c>
      <c r="M2967" s="4">
        <v>12.0</v>
      </c>
    </row>
    <row r="2968">
      <c r="A2968" s="85">
        <v>46220.0</v>
      </c>
      <c r="B2968" s="22" t="s">
        <v>515</v>
      </c>
      <c r="C2968" s="22" t="s">
        <v>8726</v>
      </c>
      <c r="D2968" s="82" t="s">
        <v>8813</v>
      </c>
      <c r="E2968" s="22" t="s">
        <v>8727</v>
      </c>
      <c r="F2968" s="22" t="s">
        <v>157</v>
      </c>
      <c r="G2968" s="22" t="s">
        <v>157</v>
      </c>
      <c r="H2968" s="22" t="s">
        <v>8729</v>
      </c>
      <c r="I2968" s="108" t="s">
        <v>8925</v>
      </c>
      <c r="J2968" s="22" t="s">
        <v>8926</v>
      </c>
      <c r="K2968" s="4">
        <f>IFERROR(__xludf.DUMMYFUNCTION("""COMPUTED_VALUE"""),12.0)</f>
        <v>12</v>
      </c>
      <c r="L2968" s="4" t="s">
        <v>8735</v>
      </c>
      <c r="M2968" s="4">
        <v>12.0</v>
      </c>
    </row>
    <row r="2969">
      <c r="A2969" s="85">
        <v>46221.0</v>
      </c>
      <c r="B2969" s="22" t="s">
        <v>515</v>
      </c>
      <c r="C2969" s="22" t="s">
        <v>8726</v>
      </c>
      <c r="D2969" s="82" t="s">
        <v>8813</v>
      </c>
      <c r="E2969" s="22" t="s">
        <v>8727</v>
      </c>
      <c r="F2969" s="22" t="s">
        <v>157</v>
      </c>
      <c r="G2969" s="22" t="s">
        <v>157</v>
      </c>
      <c r="H2969" s="22" t="s">
        <v>8729</v>
      </c>
      <c r="I2969" s="108" t="s">
        <v>8925</v>
      </c>
      <c r="J2969" s="22" t="s">
        <v>8926</v>
      </c>
      <c r="K2969" s="4">
        <f>IFERROR(__xludf.DUMMYFUNCTION("""COMPUTED_VALUE"""),12.0)</f>
        <v>12</v>
      </c>
      <c r="L2969" s="4" t="s">
        <v>8735</v>
      </c>
      <c r="M2969" s="4">
        <v>12.0</v>
      </c>
    </row>
    <row r="2970">
      <c r="A2970" s="85">
        <v>46222.0</v>
      </c>
      <c r="B2970" s="22" t="s">
        <v>515</v>
      </c>
      <c r="C2970" s="22" t="s">
        <v>8726</v>
      </c>
      <c r="D2970" s="82" t="s">
        <v>8813</v>
      </c>
      <c r="E2970" s="22" t="s">
        <v>8727</v>
      </c>
      <c r="F2970" s="22" t="s">
        <v>157</v>
      </c>
      <c r="G2970" s="22" t="s">
        <v>157</v>
      </c>
      <c r="H2970" s="22" t="s">
        <v>8729</v>
      </c>
      <c r="I2970" s="108" t="s">
        <v>8925</v>
      </c>
      <c r="J2970" s="22" t="s">
        <v>8926</v>
      </c>
      <c r="K2970" s="4">
        <f>IFERROR(__xludf.DUMMYFUNCTION("""COMPUTED_VALUE"""),12.0)</f>
        <v>12</v>
      </c>
      <c r="L2970" s="4" t="s">
        <v>8735</v>
      </c>
      <c r="M2970" s="4">
        <v>12.0</v>
      </c>
    </row>
    <row r="2971">
      <c r="A2971" s="85">
        <v>46223.0</v>
      </c>
      <c r="B2971" s="22" t="s">
        <v>515</v>
      </c>
      <c r="C2971" s="22" t="s">
        <v>8726</v>
      </c>
      <c r="D2971" s="82" t="s">
        <v>8813</v>
      </c>
      <c r="E2971" s="22" t="s">
        <v>8727</v>
      </c>
      <c r="F2971" s="22" t="s">
        <v>157</v>
      </c>
      <c r="G2971" s="22" t="s">
        <v>157</v>
      </c>
      <c r="H2971" s="22" t="s">
        <v>8729</v>
      </c>
      <c r="I2971" s="108" t="s">
        <v>8925</v>
      </c>
      <c r="J2971" s="22" t="s">
        <v>8926</v>
      </c>
      <c r="K2971" s="4">
        <f>IFERROR(__xludf.DUMMYFUNCTION("""COMPUTED_VALUE"""),12.0)</f>
        <v>12</v>
      </c>
      <c r="L2971" s="4" t="s">
        <v>8735</v>
      </c>
      <c r="M2971" s="4">
        <v>12.0</v>
      </c>
    </row>
    <row r="2972">
      <c r="A2972" s="85">
        <v>46224.0</v>
      </c>
      <c r="B2972" s="22" t="s">
        <v>515</v>
      </c>
      <c r="C2972" s="22" t="s">
        <v>8726</v>
      </c>
      <c r="D2972" s="82" t="s">
        <v>8813</v>
      </c>
      <c r="E2972" s="22" t="s">
        <v>8727</v>
      </c>
      <c r="F2972" s="22" t="s">
        <v>157</v>
      </c>
      <c r="G2972" s="22" t="s">
        <v>157</v>
      </c>
      <c r="H2972" s="22" t="s">
        <v>8729</v>
      </c>
      <c r="I2972" s="108" t="s">
        <v>8925</v>
      </c>
      <c r="J2972" s="22" t="s">
        <v>8926</v>
      </c>
      <c r="K2972" s="4">
        <f>IFERROR(__xludf.DUMMYFUNCTION("""COMPUTED_VALUE"""),12.0)</f>
        <v>12</v>
      </c>
      <c r="L2972" s="4" t="s">
        <v>8735</v>
      </c>
      <c r="M2972" s="4">
        <v>12.0</v>
      </c>
    </row>
    <row r="2973">
      <c r="A2973" s="85">
        <v>46225.0</v>
      </c>
      <c r="B2973" s="22" t="s">
        <v>515</v>
      </c>
      <c r="C2973" s="22" t="s">
        <v>8726</v>
      </c>
      <c r="D2973" s="82" t="s">
        <v>8813</v>
      </c>
      <c r="E2973" s="22" t="s">
        <v>8727</v>
      </c>
      <c r="F2973" s="22" t="s">
        <v>157</v>
      </c>
      <c r="G2973" s="22" t="s">
        <v>157</v>
      </c>
      <c r="H2973" s="22" t="s">
        <v>8729</v>
      </c>
      <c r="I2973" s="108" t="s">
        <v>8925</v>
      </c>
      <c r="J2973" s="22" t="s">
        <v>8926</v>
      </c>
      <c r="K2973" s="4">
        <f>IFERROR(__xludf.DUMMYFUNCTION("""COMPUTED_VALUE"""),12.0)</f>
        <v>12</v>
      </c>
      <c r="L2973" s="4" t="s">
        <v>8735</v>
      </c>
      <c r="M2973" s="4">
        <v>12.0</v>
      </c>
    </row>
    <row r="2974">
      <c r="A2974" s="85">
        <v>46226.0</v>
      </c>
      <c r="B2974" s="22" t="s">
        <v>515</v>
      </c>
      <c r="C2974" s="22" t="s">
        <v>8726</v>
      </c>
      <c r="D2974" s="82" t="s">
        <v>8813</v>
      </c>
      <c r="E2974" s="22" t="s">
        <v>8727</v>
      </c>
      <c r="F2974" s="22" t="s">
        <v>157</v>
      </c>
      <c r="G2974" s="22" t="s">
        <v>157</v>
      </c>
      <c r="H2974" s="22" t="s">
        <v>8729</v>
      </c>
      <c r="I2974" s="108" t="s">
        <v>8925</v>
      </c>
      <c r="J2974" s="22" t="s">
        <v>8926</v>
      </c>
      <c r="K2974" s="4">
        <f>IFERROR(__xludf.DUMMYFUNCTION("""COMPUTED_VALUE"""),13.0)</f>
        <v>13</v>
      </c>
      <c r="L2974" s="4" t="s">
        <v>8735</v>
      </c>
      <c r="M2974" s="4">
        <v>12.0</v>
      </c>
    </row>
    <row r="2975">
      <c r="A2975" s="85">
        <v>46227.0</v>
      </c>
      <c r="B2975" s="22" t="s">
        <v>515</v>
      </c>
      <c r="C2975" s="22" t="s">
        <v>8726</v>
      </c>
      <c r="D2975" s="82" t="s">
        <v>8813</v>
      </c>
      <c r="E2975" s="22" t="s">
        <v>8727</v>
      </c>
      <c r="F2975" s="22" t="s">
        <v>157</v>
      </c>
      <c r="G2975" s="22" t="s">
        <v>157</v>
      </c>
      <c r="H2975" s="22" t="s">
        <v>8729</v>
      </c>
      <c r="I2975" s="108" t="s">
        <v>8925</v>
      </c>
      <c r="J2975" s="22" t="s">
        <v>8926</v>
      </c>
      <c r="K2975" s="4">
        <f>IFERROR(__xludf.DUMMYFUNCTION("""COMPUTED_VALUE"""),11.0)</f>
        <v>11</v>
      </c>
      <c r="L2975" s="4" t="s">
        <v>8731</v>
      </c>
      <c r="M2975" s="4">
        <v>12.0</v>
      </c>
    </row>
    <row r="2976">
      <c r="A2976" s="85">
        <v>46228.0</v>
      </c>
      <c r="B2976" s="22" t="s">
        <v>515</v>
      </c>
      <c r="C2976" s="22" t="s">
        <v>8726</v>
      </c>
      <c r="D2976" s="82" t="s">
        <v>8813</v>
      </c>
      <c r="E2976" s="22" t="s">
        <v>8727</v>
      </c>
      <c r="F2976" s="22" t="s">
        <v>157</v>
      </c>
      <c r="G2976" s="22" t="s">
        <v>157</v>
      </c>
      <c r="H2976" s="22" t="s">
        <v>8729</v>
      </c>
      <c r="I2976" s="108" t="s">
        <v>8925</v>
      </c>
      <c r="J2976" s="22" t="s">
        <v>8926</v>
      </c>
      <c r="K2976" s="4">
        <f>IFERROR(__xludf.DUMMYFUNCTION("""COMPUTED_VALUE"""),11.0)</f>
        <v>11</v>
      </c>
      <c r="L2976" s="4" t="s">
        <v>8731</v>
      </c>
      <c r="M2976" s="4">
        <v>12.0</v>
      </c>
    </row>
    <row r="2977">
      <c r="A2977" s="85">
        <v>46229.0</v>
      </c>
      <c r="B2977" s="22" t="s">
        <v>515</v>
      </c>
      <c r="C2977" s="22" t="s">
        <v>8726</v>
      </c>
      <c r="D2977" s="82" t="s">
        <v>8813</v>
      </c>
      <c r="E2977" s="22" t="s">
        <v>8727</v>
      </c>
      <c r="F2977" s="22" t="s">
        <v>157</v>
      </c>
      <c r="G2977" s="22" t="s">
        <v>157</v>
      </c>
      <c r="H2977" s="22" t="s">
        <v>8729</v>
      </c>
      <c r="I2977" s="108" t="s">
        <v>8925</v>
      </c>
      <c r="J2977" s="22" t="s">
        <v>8926</v>
      </c>
      <c r="K2977" s="4">
        <f>IFERROR(__xludf.DUMMYFUNCTION("""COMPUTED_VALUE"""),11.0)</f>
        <v>11</v>
      </c>
      <c r="L2977" s="4" t="s">
        <v>8731</v>
      </c>
      <c r="M2977" s="4">
        <v>12.0</v>
      </c>
    </row>
    <row r="2978">
      <c r="A2978" s="85">
        <v>46230.0</v>
      </c>
      <c r="B2978" s="22" t="s">
        <v>515</v>
      </c>
      <c r="C2978" s="22" t="s">
        <v>8726</v>
      </c>
      <c r="D2978" s="82" t="s">
        <v>8813</v>
      </c>
      <c r="E2978" s="22" t="s">
        <v>8727</v>
      </c>
      <c r="F2978" s="22" t="s">
        <v>157</v>
      </c>
      <c r="G2978" s="22" t="s">
        <v>157</v>
      </c>
      <c r="H2978" s="22" t="s">
        <v>8729</v>
      </c>
      <c r="I2978" s="108" t="s">
        <v>8925</v>
      </c>
      <c r="J2978" s="22" t="s">
        <v>8926</v>
      </c>
      <c r="K2978" s="4">
        <f>IFERROR(__xludf.DUMMYFUNCTION("""COMPUTED_VALUE"""),11.0)</f>
        <v>11</v>
      </c>
      <c r="L2978" s="4" t="s">
        <v>8731</v>
      </c>
      <c r="M2978" s="4">
        <v>12.0</v>
      </c>
    </row>
    <row r="2979">
      <c r="A2979" s="85">
        <v>46231.0</v>
      </c>
      <c r="B2979" s="22" t="s">
        <v>515</v>
      </c>
      <c r="C2979" s="22" t="s">
        <v>8726</v>
      </c>
      <c r="D2979" s="82" t="s">
        <v>8813</v>
      </c>
      <c r="E2979" s="22" t="s">
        <v>8727</v>
      </c>
      <c r="F2979" s="22" t="s">
        <v>157</v>
      </c>
      <c r="G2979" s="22" t="s">
        <v>157</v>
      </c>
      <c r="H2979" s="22" t="s">
        <v>8729</v>
      </c>
      <c r="I2979" s="108" t="s">
        <v>8925</v>
      </c>
      <c r="J2979" s="22" t="s">
        <v>8926</v>
      </c>
      <c r="K2979" s="4">
        <f>IFERROR(__xludf.DUMMYFUNCTION("""COMPUTED_VALUE"""),11.0)</f>
        <v>11</v>
      </c>
      <c r="L2979" s="4" t="s">
        <v>8731</v>
      </c>
      <c r="M2979" s="4">
        <v>12.0</v>
      </c>
    </row>
    <row r="2980">
      <c r="A2980" s="85">
        <v>46232.0</v>
      </c>
      <c r="B2980" s="22" t="s">
        <v>515</v>
      </c>
      <c r="C2980" s="22" t="s">
        <v>8726</v>
      </c>
      <c r="D2980" s="82" t="s">
        <v>8813</v>
      </c>
      <c r="E2980" s="22" t="s">
        <v>8727</v>
      </c>
      <c r="F2980" s="22" t="s">
        <v>157</v>
      </c>
      <c r="G2980" s="22" t="s">
        <v>157</v>
      </c>
      <c r="H2980" s="22" t="s">
        <v>8729</v>
      </c>
      <c r="I2980" s="108" t="s">
        <v>8925</v>
      </c>
      <c r="J2980" s="22" t="s">
        <v>8926</v>
      </c>
      <c r="K2980" s="4">
        <f>IFERROR(__xludf.DUMMYFUNCTION("""COMPUTED_VALUE"""),12.0)</f>
        <v>12</v>
      </c>
      <c r="L2980" s="4" t="s">
        <v>8735</v>
      </c>
      <c r="M2980" s="4">
        <v>12.0</v>
      </c>
    </row>
    <row r="2981">
      <c r="A2981" s="85">
        <v>46233.0</v>
      </c>
      <c r="B2981" s="22" t="s">
        <v>515</v>
      </c>
      <c r="C2981" s="22" t="s">
        <v>8726</v>
      </c>
      <c r="D2981" s="82" t="s">
        <v>8813</v>
      </c>
      <c r="E2981" s="22" t="s">
        <v>8727</v>
      </c>
      <c r="F2981" s="22" t="s">
        <v>157</v>
      </c>
      <c r="G2981" s="22" t="s">
        <v>157</v>
      </c>
      <c r="H2981" s="22" t="s">
        <v>8729</v>
      </c>
      <c r="I2981" s="108" t="s">
        <v>8925</v>
      </c>
      <c r="J2981" s="22" t="s">
        <v>8926</v>
      </c>
      <c r="K2981" s="4">
        <f>IFERROR(__xludf.DUMMYFUNCTION("""COMPUTED_VALUE"""),11.0)</f>
        <v>11</v>
      </c>
      <c r="L2981" s="4" t="s">
        <v>8731</v>
      </c>
      <c r="M2981" s="4">
        <v>12.0</v>
      </c>
    </row>
    <row r="2982">
      <c r="A2982" s="85">
        <v>46234.0</v>
      </c>
      <c r="B2982" s="22" t="s">
        <v>515</v>
      </c>
      <c r="C2982" s="22" t="s">
        <v>8726</v>
      </c>
      <c r="D2982" s="82" t="s">
        <v>8813</v>
      </c>
      <c r="E2982" s="22" t="s">
        <v>8727</v>
      </c>
      <c r="F2982" s="22" t="s">
        <v>157</v>
      </c>
      <c r="G2982" s="22" t="s">
        <v>157</v>
      </c>
      <c r="H2982" s="22" t="s">
        <v>8729</v>
      </c>
      <c r="I2982" s="108" t="s">
        <v>8925</v>
      </c>
      <c r="J2982" s="22" t="s">
        <v>8926</v>
      </c>
      <c r="K2982" s="4">
        <f>IFERROR(__xludf.DUMMYFUNCTION("""COMPUTED_VALUE"""),11.0)</f>
        <v>11</v>
      </c>
      <c r="L2982" s="4" t="s">
        <v>8731</v>
      </c>
      <c r="M2982" s="4">
        <v>12.0</v>
      </c>
    </row>
    <row r="2983">
      <c r="A2983" s="85">
        <v>46235.0</v>
      </c>
      <c r="B2983" s="22" t="s">
        <v>515</v>
      </c>
      <c r="C2983" s="22" t="s">
        <v>8726</v>
      </c>
      <c r="D2983" s="82" t="s">
        <v>8813</v>
      </c>
      <c r="E2983" s="22" t="s">
        <v>8727</v>
      </c>
      <c r="F2983" s="22" t="s">
        <v>157</v>
      </c>
      <c r="G2983" s="22" t="s">
        <v>157</v>
      </c>
      <c r="H2983" s="22" t="s">
        <v>8729</v>
      </c>
      <c r="I2983" s="108" t="s">
        <v>8925</v>
      </c>
      <c r="J2983" s="22" t="s">
        <v>8926</v>
      </c>
      <c r="K2983" s="4">
        <f>IFERROR(__xludf.DUMMYFUNCTION("""COMPUTED_VALUE"""),11.0)</f>
        <v>11</v>
      </c>
      <c r="L2983" s="4" t="s">
        <v>8731</v>
      </c>
      <c r="M2983" s="4">
        <v>12.0</v>
      </c>
    </row>
    <row r="2984">
      <c r="A2984" s="85">
        <v>46236.0</v>
      </c>
      <c r="B2984" s="22" t="s">
        <v>515</v>
      </c>
      <c r="C2984" s="22" t="s">
        <v>8726</v>
      </c>
      <c r="D2984" s="82" t="s">
        <v>8813</v>
      </c>
      <c r="E2984" s="22" t="s">
        <v>8727</v>
      </c>
      <c r="F2984" s="22" t="s">
        <v>157</v>
      </c>
      <c r="G2984" s="22" t="s">
        <v>157</v>
      </c>
      <c r="H2984" s="22" t="s">
        <v>8729</v>
      </c>
      <c r="I2984" s="108" t="s">
        <v>8925</v>
      </c>
      <c r="J2984" s="22" t="s">
        <v>8926</v>
      </c>
      <c r="K2984" s="4">
        <f>IFERROR(__xludf.DUMMYFUNCTION("""COMPUTED_VALUE"""),11.0)</f>
        <v>11</v>
      </c>
      <c r="L2984" s="4" t="s">
        <v>8731</v>
      </c>
      <c r="M2984" s="4">
        <v>12.0</v>
      </c>
    </row>
    <row r="2985">
      <c r="A2985" s="85">
        <v>46237.0</v>
      </c>
      <c r="B2985" s="22" t="s">
        <v>515</v>
      </c>
      <c r="C2985" s="22" t="s">
        <v>8726</v>
      </c>
      <c r="D2985" s="82" t="s">
        <v>8813</v>
      </c>
      <c r="E2985" s="22" t="s">
        <v>8727</v>
      </c>
      <c r="F2985" s="22" t="s">
        <v>157</v>
      </c>
      <c r="G2985" s="22" t="s">
        <v>157</v>
      </c>
      <c r="H2985" s="22" t="s">
        <v>8729</v>
      </c>
      <c r="I2985" s="108" t="s">
        <v>8925</v>
      </c>
      <c r="J2985" s="22" t="s">
        <v>8926</v>
      </c>
      <c r="K2985" s="4">
        <f>IFERROR(__xludf.DUMMYFUNCTION("""COMPUTED_VALUE"""),11.0)</f>
        <v>11</v>
      </c>
      <c r="L2985" s="4" t="s">
        <v>8731</v>
      </c>
      <c r="M2985" s="4">
        <v>12.0</v>
      </c>
    </row>
    <row r="2986">
      <c r="A2986" s="85">
        <v>46238.0</v>
      </c>
      <c r="B2986" s="22" t="s">
        <v>515</v>
      </c>
      <c r="C2986" s="22" t="s">
        <v>8726</v>
      </c>
      <c r="D2986" s="82" t="s">
        <v>8813</v>
      </c>
      <c r="E2986" s="22" t="s">
        <v>8727</v>
      </c>
      <c r="F2986" s="22" t="s">
        <v>157</v>
      </c>
      <c r="G2986" s="22" t="s">
        <v>157</v>
      </c>
      <c r="H2986" s="22" t="s">
        <v>8729</v>
      </c>
      <c r="I2986" s="108" t="s">
        <v>8925</v>
      </c>
      <c r="J2986" s="22" t="s">
        <v>8926</v>
      </c>
      <c r="K2986" s="4">
        <f>IFERROR(__xludf.DUMMYFUNCTION("""COMPUTED_VALUE"""),11.0)</f>
        <v>11</v>
      </c>
      <c r="L2986" s="4" t="s">
        <v>8731</v>
      </c>
      <c r="M2986" s="4">
        <v>12.0</v>
      </c>
    </row>
    <row r="2987">
      <c r="A2987" s="85">
        <v>46239.0</v>
      </c>
      <c r="B2987" s="22" t="s">
        <v>515</v>
      </c>
      <c r="C2987" s="22" t="s">
        <v>8726</v>
      </c>
      <c r="D2987" s="82" t="s">
        <v>8813</v>
      </c>
      <c r="E2987" s="22" t="s">
        <v>8727</v>
      </c>
      <c r="F2987" s="22" t="s">
        <v>157</v>
      </c>
      <c r="G2987" s="22" t="s">
        <v>157</v>
      </c>
      <c r="H2987" s="22" t="s">
        <v>8729</v>
      </c>
      <c r="I2987" s="108" t="s">
        <v>8925</v>
      </c>
      <c r="J2987" s="22" t="s">
        <v>8926</v>
      </c>
      <c r="K2987" s="4">
        <f>IFERROR(__xludf.DUMMYFUNCTION("""COMPUTED_VALUE"""),11.0)</f>
        <v>11</v>
      </c>
      <c r="L2987" s="4" t="s">
        <v>8731</v>
      </c>
      <c r="M2987" s="4">
        <v>12.0</v>
      </c>
    </row>
    <row r="2988">
      <c r="A2988" s="85">
        <v>46240.0</v>
      </c>
      <c r="B2988" s="22" t="s">
        <v>515</v>
      </c>
      <c r="C2988" s="22" t="s">
        <v>8726</v>
      </c>
      <c r="D2988" s="82" t="s">
        <v>8813</v>
      </c>
      <c r="E2988" s="22" t="s">
        <v>8727</v>
      </c>
      <c r="F2988" s="22" t="s">
        <v>157</v>
      </c>
      <c r="G2988" s="22" t="s">
        <v>157</v>
      </c>
      <c r="H2988" s="22" t="s">
        <v>8729</v>
      </c>
      <c r="I2988" s="108" t="s">
        <v>8925</v>
      </c>
      <c r="J2988" s="22" t="s">
        <v>8926</v>
      </c>
      <c r="K2988" s="4">
        <f>IFERROR(__xludf.DUMMYFUNCTION("""COMPUTED_VALUE"""),12.0)</f>
        <v>12</v>
      </c>
      <c r="L2988" s="4" t="s">
        <v>8735</v>
      </c>
      <c r="M2988" s="4">
        <v>12.0</v>
      </c>
    </row>
    <row r="2989">
      <c r="A2989" s="85">
        <v>46241.0</v>
      </c>
      <c r="B2989" s="22" t="s">
        <v>515</v>
      </c>
      <c r="C2989" s="22" t="s">
        <v>8726</v>
      </c>
      <c r="D2989" s="82" t="s">
        <v>8813</v>
      </c>
      <c r="E2989" s="22" t="s">
        <v>8727</v>
      </c>
      <c r="F2989" s="22" t="s">
        <v>157</v>
      </c>
      <c r="G2989" s="22" t="s">
        <v>157</v>
      </c>
      <c r="H2989" s="22" t="s">
        <v>8729</v>
      </c>
      <c r="I2989" s="108" t="s">
        <v>8925</v>
      </c>
      <c r="J2989" s="22" t="s">
        <v>8926</v>
      </c>
      <c r="K2989" s="4">
        <f>IFERROR(__xludf.DUMMYFUNCTION("""COMPUTED_VALUE"""),11.0)</f>
        <v>11</v>
      </c>
      <c r="L2989" s="4" t="s">
        <v>8731</v>
      </c>
      <c r="M2989" s="4">
        <v>12.0</v>
      </c>
    </row>
    <row r="2990">
      <c r="A2990" s="85">
        <v>46242.0</v>
      </c>
      <c r="B2990" s="22" t="s">
        <v>515</v>
      </c>
      <c r="C2990" s="22" t="s">
        <v>8726</v>
      </c>
      <c r="D2990" s="82" t="s">
        <v>8813</v>
      </c>
      <c r="E2990" s="22" t="s">
        <v>8727</v>
      </c>
      <c r="F2990" s="22" t="s">
        <v>157</v>
      </c>
      <c r="G2990" s="22" t="s">
        <v>157</v>
      </c>
      <c r="H2990" s="22" t="s">
        <v>8729</v>
      </c>
      <c r="I2990" s="108" t="s">
        <v>8925</v>
      </c>
      <c r="J2990" s="22" t="s">
        <v>8926</v>
      </c>
      <c r="K2990" s="4">
        <f>IFERROR(__xludf.DUMMYFUNCTION("""COMPUTED_VALUE"""),12.0)</f>
        <v>12</v>
      </c>
      <c r="L2990" s="4" t="s">
        <v>8735</v>
      </c>
      <c r="M2990" s="4">
        <v>12.0</v>
      </c>
    </row>
    <row r="2991">
      <c r="A2991" s="85">
        <v>46243.0</v>
      </c>
      <c r="B2991" s="22" t="s">
        <v>515</v>
      </c>
      <c r="C2991" s="22" t="s">
        <v>8726</v>
      </c>
      <c r="D2991" s="82" t="s">
        <v>8813</v>
      </c>
      <c r="E2991" s="22" t="s">
        <v>8727</v>
      </c>
      <c r="F2991" s="22" t="s">
        <v>157</v>
      </c>
      <c r="G2991" s="22" t="s">
        <v>157</v>
      </c>
      <c r="H2991" s="22" t="s">
        <v>8729</v>
      </c>
      <c r="I2991" s="108" t="s">
        <v>8925</v>
      </c>
      <c r="J2991" s="22" t="s">
        <v>8926</v>
      </c>
      <c r="K2991" s="4">
        <f>IFERROR(__xludf.DUMMYFUNCTION("""COMPUTED_VALUE"""),13.0)</f>
        <v>13</v>
      </c>
      <c r="L2991" s="4" t="s">
        <v>8735</v>
      </c>
      <c r="M2991" s="4">
        <v>12.0</v>
      </c>
    </row>
    <row r="2992">
      <c r="A2992" s="85">
        <v>46244.0</v>
      </c>
      <c r="B2992" s="22" t="s">
        <v>515</v>
      </c>
      <c r="C2992" s="22" t="s">
        <v>8726</v>
      </c>
      <c r="D2992" s="82" t="s">
        <v>8813</v>
      </c>
      <c r="E2992" s="22" t="s">
        <v>8727</v>
      </c>
      <c r="F2992" s="22" t="s">
        <v>157</v>
      </c>
      <c r="G2992" s="22" t="s">
        <v>157</v>
      </c>
      <c r="H2992" s="22" t="s">
        <v>8729</v>
      </c>
      <c r="I2992" s="108" t="s">
        <v>8925</v>
      </c>
      <c r="J2992" s="22" t="s">
        <v>8926</v>
      </c>
      <c r="K2992" s="4">
        <f>IFERROR(__xludf.DUMMYFUNCTION("""COMPUTED_VALUE"""),11.0)</f>
        <v>11</v>
      </c>
      <c r="L2992" s="4" t="s">
        <v>8731</v>
      </c>
      <c r="M2992" s="4">
        <v>12.0</v>
      </c>
    </row>
    <row r="2993">
      <c r="A2993" s="85">
        <v>46245.0</v>
      </c>
      <c r="B2993" s="22" t="s">
        <v>515</v>
      </c>
      <c r="C2993" s="22" t="s">
        <v>8726</v>
      </c>
      <c r="D2993" s="82" t="s">
        <v>8813</v>
      </c>
      <c r="E2993" s="22" t="s">
        <v>8727</v>
      </c>
      <c r="F2993" s="22" t="s">
        <v>157</v>
      </c>
      <c r="G2993" s="22" t="s">
        <v>157</v>
      </c>
      <c r="H2993" s="22" t="s">
        <v>8729</v>
      </c>
      <c r="I2993" s="108" t="s">
        <v>8925</v>
      </c>
      <c r="J2993" s="22" t="s">
        <v>8926</v>
      </c>
      <c r="K2993" s="4">
        <f>IFERROR(__xludf.DUMMYFUNCTION("""COMPUTED_VALUE"""),12.0)</f>
        <v>12</v>
      </c>
      <c r="L2993" s="4" t="s">
        <v>8735</v>
      </c>
      <c r="M2993" s="4">
        <v>12.0</v>
      </c>
    </row>
    <row r="2994">
      <c r="A2994" s="85">
        <v>46246.0</v>
      </c>
      <c r="B2994" s="22" t="s">
        <v>515</v>
      </c>
      <c r="C2994" s="22" t="s">
        <v>8726</v>
      </c>
      <c r="D2994" s="82" t="s">
        <v>8813</v>
      </c>
      <c r="E2994" s="22" t="s">
        <v>8727</v>
      </c>
      <c r="F2994" s="22" t="s">
        <v>157</v>
      </c>
      <c r="G2994" s="22" t="s">
        <v>157</v>
      </c>
      <c r="H2994" s="22" t="s">
        <v>8729</v>
      </c>
      <c r="I2994" s="108" t="s">
        <v>8925</v>
      </c>
      <c r="J2994" s="22" t="s">
        <v>8926</v>
      </c>
      <c r="K2994" s="4">
        <f>IFERROR(__xludf.DUMMYFUNCTION("""COMPUTED_VALUE"""),11.0)</f>
        <v>11</v>
      </c>
      <c r="L2994" s="4" t="s">
        <v>8731</v>
      </c>
      <c r="M2994" s="4">
        <v>12.0</v>
      </c>
    </row>
    <row r="2995">
      <c r="A2995" s="85">
        <v>46247.0</v>
      </c>
      <c r="B2995" s="22" t="s">
        <v>515</v>
      </c>
      <c r="C2995" s="22" t="s">
        <v>8726</v>
      </c>
      <c r="D2995" s="82" t="s">
        <v>8813</v>
      </c>
      <c r="E2995" s="22" t="s">
        <v>8727</v>
      </c>
      <c r="F2995" s="22" t="s">
        <v>157</v>
      </c>
      <c r="G2995" s="22" t="s">
        <v>157</v>
      </c>
      <c r="H2995" s="22" t="s">
        <v>8729</v>
      </c>
      <c r="I2995" s="108" t="s">
        <v>8925</v>
      </c>
      <c r="J2995" s="22" t="s">
        <v>8926</v>
      </c>
      <c r="K2995" s="4">
        <f>IFERROR(__xludf.DUMMYFUNCTION("""COMPUTED_VALUE"""),11.0)</f>
        <v>11</v>
      </c>
      <c r="L2995" s="4" t="s">
        <v>8731</v>
      </c>
      <c r="M2995" s="4">
        <v>12.0</v>
      </c>
    </row>
    <row r="2996">
      <c r="A2996" s="85">
        <v>46248.0</v>
      </c>
      <c r="B2996" s="22" t="s">
        <v>515</v>
      </c>
      <c r="C2996" s="22" t="s">
        <v>8726</v>
      </c>
      <c r="D2996" s="82" t="s">
        <v>8813</v>
      </c>
      <c r="E2996" s="22" t="s">
        <v>8727</v>
      </c>
      <c r="F2996" s="22" t="s">
        <v>157</v>
      </c>
      <c r="G2996" s="22" t="s">
        <v>157</v>
      </c>
      <c r="H2996" s="22" t="s">
        <v>8729</v>
      </c>
      <c r="I2996" s="108" t="s">
        <v>8925</v>
      </c>
      <c r="J2996" s="22" t="s">
        <v>8926</v>
      </c>
      <c r="K2996" s="4">
        <f>IFERROR(__xludf.DUMMYFUNCTION("""COMPUTED_VALUE"""),12.0)</f>
        <v>12</v>
      </c>
      <c r="L2996" s="4" t="s">
        <v>8735</v>
      </c>
      <c r="M2996" s="4">
        <v>12.0</v>
      </c>
    </row>
    <row r="2997">
      <c r="A2997" s="85">
        <v>46249.0</v>
      </c>
      <c r="B2997" s="22" t="s">
        <v>515</v>
      </c>
      <c r="C2997" s="22" t="s">
        <v>8726</v>
      </c>
      <c r="D2997" s="82" t="s">
        <v>8813</v>
      </c>
      <c r="E2997" s="22" t="s">
        <v>8727</v>
      </c>
      <c r="F2997" s="22" t="s">
        <v>157</v>
      </c>
      <c r="G2997" s="22" t="s">
        <v>157</v>
      </c>
      <c r="H2997" s="22" t="s">
        <v>8729</v>
      </c>
      <c r="I2997" s="108" t="s">
        <v>8925</v>
      </c>
      <c r="J2997" s="22" t="s">
        <v>8926</v>
      </c>
      <c r="K2997" s="4">
        <f>IFERROR(__xludf.DUMMYFUNCTION("""COMPUTED_VALUE"""),11.0)</f>
        <v>11</v>
      </c>
      <c r="L2997" s="4" t="s">
        <v>8731</v>
      </c>
      <c r="M2997" s="4">
        <v>12.0</v>
      </c>
    </row>
    <row r="2998">
      <c r="A2998" s="85">
        <v>46250.0</v>
      </c>
      <c r="B2998" s="22" t="s">
        <v>515</v>
      </c>
      <c r="C2998" s="22" t="s">
        <v>8726</v>
      </c>
      <c r="D2998" s="82" t="s">
        <v>8813</v>
      </c>
      <c r="E2998" s="22" t="s">
        <v>8727</v>
      </c>
      <c r="F2998" s="22" t="s">
        <v>157</v>
      </c>
      <c r="G2998" s="22" t="s">
        <v>157</v>
      </c>
      <c r="H2998" s="22" t="s">
        <v>8729</v>
      </c>
      <c r="I2998" s="108" t="s">
        <v>8925</v>
      </c>
      <c r="J2998" s="22" t="s">
        <v>8926</v>
      </c>
      <c r="K2998" s="4">
        <f>IFERROR(__xludf.DUMMYFUNCTION("""COMPUTED_VALUE"""),11.0)</f>
        <v>11</v>
      </c>
      <c r="L2998" s="4" t="s">
        <v>8731</v>
      </c>
      <c r="M2998" s="4">
        <v>12.0</v>
      </c>
    </row>
    <row r="2999">
      <c r="A2999" s="85">
        <v>46251.0</v>
      </c>
      <c r="B2999" s="22" t="s">
        <v>515</v>
      </c>
      <c r="C2999" s="22" t="s">
        <v>8726</v>
      </c>
      <c r="D2999" s="82" t="s">
        <v>8813</v>
      </c>
      <c r="E2999" s="22" t="s">
        <v>8727</v>
      </c>
      <c r="F2999" s="22" t="s">
        <v>157</v>
      </c>
      <c r="G2999" s="22" t="s">
        <v>157</v>
      </c>
      <c r="H2999" s="22" t="s">
        <v>8729</v>
      </c>
      <c r="I2999" s="108" t="s">
        <v>8925</v>
      </c>
      <c r="J2999" s="22" t="s">
        <v>8926</v>
      </c>
      <c r="K2999" s="4">
        <f>IFERROR(__xludf.DUMMYFUNCTION("""COMPUTED_VALUE"""),11.0)</f>
        <v>11</v>
      </c>
      <c r="L2999" s="4" t="s">
        <v>8731</v>
      </c>
      <c r="M2999" s="4">
        <v>12.0</v>
      </c>
    </row>
    <row r="3000">
      <c r="A3000" s="85">
        <v>46252.0</v>
      </c>
      <c r="B3000" s="22" t="s">
        <v>515</v>
      </c>
      <c r="C3000" s="22" t="s">
        <v>8726</v>
      </c>
      <c r="D3000" s="82" t="s">
        <v>8813</v>
      </c>
      <c r="E3000" s="22" t="s">
        <v>8727</v>
      </c>
      <c r="F3000" s="22" t="s">
        <v>157</v>
      </c>
      <c r="G3000" s="22" t="s">
        <v>157</v>
      </c>
      <c r="H3000" s="22" t="s">
        <v>8729</v>
      </c>
      <c r="I3000" s="108" t="s">
        <v>8925</v>
      </c>
      <c r="J3000" s="22" t="s">
        <v>8926</v>
      </c>
      <c r="K3000" s="4">
        <f>IFERROR(__xludf.DUMMYFUNCTION("""COMPUTED_VALUE"""),12.0)</f>
        <v>12</v>
      </c>
      <c r="L3000" s="4" t="s">
        <v>8735</v>
      </c>
      <c r="M3000" s="4">
        <v>12.0</v>
      </c>
    </row>
    <row r="3001">
      <c r="A3001" s="85">
        <v>46253.0</v>
      </c>
      <c r="B3001" s="22" t="s">
        <v>515</v>
      </c>
      <c r="C3001" s="22" t="s">
        <v>8726</v>
      </c>
      <c r="D3001" s="82" t="s">
        <v>8813</v>
      </c>
      <c r="E3001" s="22" t="s">
        <v>8727</v>
      </c>
      <c r="F3001" s="22" t="s">
        <v>157</v>
      </c>
      <c r="G3001" s="22" t="s">
        <v>157</v>
      </c>
      <c r="H3001" s="22" t="s">
        <v>8729</v>
      </c>
      <c r="I3001" s="108" t="s">
        <v>8925</v>
      </c>
      <c r="J3001" s="22" t="s">
        <v>8926</v>
      </c>
      <c r="K3001" s="4">
        <f>IFERROR(__xludf.DUMMYFUNCTION("""COMPUTED_VALUE"""),13.0)</f>
        <v>13</v>
      </c>
      <c r="L3001" s="4" t="s">
        <v>8735</v>
      </c>
      <c r="M3001" s="4">
        <v>12.0</v>
      </c>
    </row>
    <row r="3002">
      <c r="A3002" s="85">
        <v>46254.0</v>
      </c>
      <c r="B3002" s="22" t="s">
        <v>515</v>
      </c>
      <c r="C3002" s="22" t="s">
        <v>8726</v>
      </c>
      <c r="D3002" s="82" t="s">
        <v>8813</v>
      </c>
      <c r="E3002" s="22" t="s">
        <v>8727</v>
      </c>
      <c r="F3002" s="22" t="s">
        <v>157</v>
      </c>
      <c r="G3002" s="22" t="s">
        <v>157</v>
      </c>
      <c r="H3002" s="22" t="s">
        <v>8729</v>
      </c>
      <c r="I3002" s="108" t="s">
        <v>8925</v>
      </c>
      <c r="J3002" s="22" t="s">
        <v>8926</v>
      </c>
      <c r="K3002" s="4">
        <f>IFERROR(__xludf.DUMMYFUNCTION("""COMPUTED_VALUE"""),11.0)</f>
        <v>11</v>
      </c>
      <c r="L3002" s="4" t="s">
        <v>8731</v>
      </c>
      <c r="M3002" s="4">
        <v>12.0</v>
      </c>
    </row>
    <row r="3003">
      <c r="A3003" s="85">
        <v>46255.0</v>
      </c>
      <c r="B3003" s="22" t="s">
        <v>515</v>
      </c>
      <c r="C3003" s="22" t="s">
        <v>8726</v>
      </c>
      <c r="D3003" s="82" t="s">
        <v>8813</v>
      </c>
      <c r="E3003" s="22" t="s">
        <v>8727</v>
      </c>
      <c r="F3003" s="22" t="s">
        <v>157</v>
      </c>
      <c r="G3003" s="22" t="s">
        <v>157</v>
      </c>
      <c r="H3003" s="22" t="s">
        <v>8729</v>
      </c>
      <c r="I3003" s="108" t="s">
        <v>8925</v>
      </c>
      <c r="J3003" s="22" t="s">
        <v>8926</v>
      </c>
      <c r="K3003" s="4">
        <f>IFERROR(__xludf.DUMMYFUNCTION("""COMPUTED_VALUE"""),11.0)</f>
        <v>11</v>
      </c>
      <c r="L3003" s="4" t="s">
        <v>8731</v>
      </c>
      <c r="M3003" s="4">
        <v>12.0</v>
      </c>
    </row>
    <row r="3004">
      <c r="A3004" s="85">
        <v>46256.0</v>
      </c>
      <c r="B3004" s="22" t="s">
        <v>515</v>
      </c>
      <c r="C3004" s="22" t="s">
        <v>8726</v>
      </c>
      <c r="D3004" s="82" t="s">
        <v>8813</v>
      </c>
      <c r="E3004" s="22" t="s">
        <v>8727</v>
      </c>
      <c r="F3004" s="22" t="s">
        <v>157</v>
      </c>
      <c r="G3004" s="22" t="s">
        <v>157</v>
      </c>
      <c r="H3004" s="22" t="s">
        <v>8729</v>
      </c>
      <c r="I3004" s="108" t="s">
        <v>8925</v>
      </c>
      <c r="J3004" s="22" t="s">
        <v>8926</v>
      </c>
      <c r="K3004" s="4">
        <f>IFERROR(__xludf.DUMMYFUNCTION("""COMPUTED_VALUE"""),11.0)</f>
        <v>11</v>
      </c>
      <c r="L3004" s="4" t="s">
        <v>8731</v>
      </c>
      <c r="M3004" s="4">
        <v>12.0</v>
      </c>
    </row>
    <row r="3005">
      <c r="A3005" s="85">
        <v>46257.0</v>
      </c>
      <c r="B3005" s="22" t="s">
        <v>515</v>
      </c>
      <c r="C3005" s="22" t="s">
        <v>8726</v>
      </c>
      <c r="D3005" s="82" t="s">
        <v>8813</v>
      </c>
      <c r="E3005" s="22" t="s">
        <v>8727</v>
      </c>
      <c r="F3005" s="22" t="s">
        <v>157</v>
      </c>
      <c r="G3005" s="22" t="s">
        <v>157</v>
      </c>
      <c r="H3005" s="22" t="s">
        <v>8729</v>
      </c>
      <c r="I3005" s="108" t="s">
        <v>8925</v>
      </c>
      <c r="J3005" s="22" t="s">
        <v>8926</v>
      </c>
      <c r="K3005" s="4">
        <f>IFERROR(__xludf.DUMMYFUNCTION("""COMPUTED_VALUE"""),11.0)</f>
        <v>11</v>
      </c>
      <c r="L3005" s="4" t="s">
        <v>8731</v>
      </c>
      <c r="M3005" s="4">
        <v>12.0</v>
      </c>
    </row>
    <row r="3006">
      <c r="A3006" s="85">
        <v>46258.0</v>
      </c>
      <c r="B3006" s="22" t="s">
        <v>515</v>
      </c>
      <c r="C3006" s="22" t="s">
        <v>8726</v>
      </c>
      <c r="D3006" s="82" t="s">
        <v>8813</v>
      </c>
      <c r="E3006" s="22" t="s">
        <v>8727</v>
      </c>
      <c r="F3006" s="22" t="s">
        <v>157</v>
      </c>
      <c r="G3006" s="22" t="s">
        <v>157</v>
      </c>
      <c r="H3006" s="22" t="s">
        <v>8729</v>
      </c>
      <c r="I3006" s="108" t="s">
        <v>8925</v>
      </c>
      <c r="J3006" s="22" t="s">
        <v>8926</v>
      </c>
      <c r="K3006" s="4">
        <f>IFERROR(__xludf.DUMMYFUNCTION("""COMPUTED_VALUE"""),11.0)</f>
        <v>11</v>
      </c>
      <c r="L3006" s="4" t="s">
        <v>8731</v>
      </c>
      <c r="M3006" s="4">
        <v>12.0</v>
      </c>
    </row>
    <row r="3007">
      <c r="A3007" s="85">
        <v>46259.0</v>
      </c>
      <c r="B3007" s="22" t="s">
        <v>515</v>
      </c>
      <c r="C3007" s="22" t="s">
        <v>8726</v>
      </c>
      <c r="D3007" s="82" t="s">
        <v>8813</v>
      </c>
      <c r="E3007" s="22" t="s">
        <v>8727</v>
      </c>
      <c r="F3007" s="22" t="s">
        <v>157</v>
      </c>
      <c r="G3007" s="22" t="s">
        <v>157</v>
      </c>
      <c r="H3007" s="22" t="s">
        <v>8729</v>
      </c>
      <c r="I3007" s="108" t="s">
        <v>8925</v>
      </c>
      <c r="J3007" s="22" t="s">
        <v>8926</v>
      </c>
      <c r="K3007" s="4">
        <f>IFERROR(__xludf.DUMMYFUNCTION("""COMPUTED_VALUE"""),11.0)</f>
        <v>11</v>
      </c>
      <c r="L3007" s="4" t="s">
        <v>8731</v>
      </c>
      <c r="M3007" s="4">
        <v>12.0</v>
      </c>
    </row>
    <row r="3008">
      <c r="A3008" s="85">
        <v>46260.0</v>
      </c>
      <c r="B3008" s="22" t="s">
        <v>515</v>
      </c>
      <c r="C3008" s="22" t="s">
        <v>8726</v>
      </c>
      <c r="D3008" s="82" t="s">
        <v>8813</v>
      </c>
      <c r="E3008" s="22" t="s">
        <v>8727</v>
      </c>
      <c r="F3008" s="22" t="s">
        <v>157</v>
      </c>
      <c r="G3008" s="22" t="s">
        <v>157</v>
      </c>
      <c r="H3008" s="22" t="s">
        <v>8729</v>
      </c>
      <c r="I3008" s="108" t="s">
        <v>8925</v>
      </c>
      <c r="J3008" s="22" t="s">
        <v>8926</v>
      </c>
      <c r="K3008" s="4">
        <f>IFERROR(__xludf.DUMMYFUNCTION("""COMPUTED_VALUE"""),11.0)</f>
        <v>11</v>
      </c>
      <c r="L3008" s="4" t="s">
        <v>8731</v>
      </c>
      <c r="M3008" s="4">
        <v>12.0</v>
      </c>
    </row>
    <row r="3009">
      <c r="A3009" s="85">
        <v>46261.0</v>
      </c>
      <c r="B3009" s="22" t="s">
        <v>515</v>
      </c>
      <c r="C3009" s="22" t="s">
        <v>8726</v>
      </c>
      <c r="D3009" s="82" t="s">
        <v>8813</v>
      </c>
      <c r="E3009" s="22" t="s">
        <v>8727</v>
      </c>
      <c r="F3009" s="22" t="s">
        <v>157</v>
      </c>
      <c r="G3009" s="22" t="s">
        <v>157</v>
      </c>
      <c r="H3009" s="22" t="s">
        <v>8729</v>
      </c>
      <c r="I3009" s="108" t="s">
        <v>8925</v>
      </c>
      <c r="J3009" s="22" t="s">
        <v>8926</v>
      </c>
      <c r="K3009" s="4">
        <f>IFERROR(__xludf.DUMMYFUNCTION("""COMPUTED_VALUE"""),11.0)</f>
        <v>11</v>
      </c>
      <c r="L3009" s="4" t="s">
        <v>8731</v>
      </c>
      <c r="M3009" s="4">
        <v>12.0</v>
      </c>
    </row>
    <row r="3010">
      <c r="A3010" s="85">
        <v>46262.0</v>
      </c>
      <c r="B3010" s="22" t="s">
        <v>515</v>
      </c>
      <c r="C3010" s="22" t="s">
        <v>8726</v>
      </c>
      <c r="D3010" s="82" t="s">
        <v>8813</v>
      </c>
      <c r="E3010" s="22" t="s">
        <v>8727</v>
      </c>
      <c r="F3010" s="22" t="s">
        <v>157</v>
      </c>
      <c r="G3010" s="22" t="s">
        <v>157</v>
      </c>
      <c r="H3010" s="22" t="s">
        <v>8729</v>
      </c>
      <c r="I3010" s="108" t="s">
        <v>8925</v>
      </c>
      <c r="J3010" s="22" t="s">
        <v>8926</v>
      </c>
      <c r="K3010" s="4">
        <f>IFERROR(__xludf.DUMMYFUNCTION("""COMPUTED_VALUE"""),11.0)</f>
        <v>11</v>
      </c>
      <c r="L3010" s="4" t="s">
        <v>8731</v>
      </c>
      <c r="M3010" s="4">
        <v>12.0</v>
      </c>
    </row>
    <row r="3011">
      <c r="A3011" s="85">
        <v>46263.0</v>
      </c>
      <c r="B3011" s="22" t="s">
        <v>515</v>
      </c>
      <c r="C3011" s="22" t="s">
        <v>8726</v>
      </c>
      <c r="D3011" s="82" t="s">
        <v>8813</v>
      </c>
      <c r="E3011" s="22" t="s">
        <v>8727</v>
      </c>
      <c r="F3011" s="22" t="s">
        <v>157</v>
      </c>
      <c r="G3011" s="22" t="s">
        <v>157</v>
      </c>
      <c r="H3011" s="22" t="s">
        <v>8729</v>
      </c>
      <c r="I3011" s="108" t="s">
        <v>8925</v>
      </c>
      <c r="J3011" s="22" t="s">
        <v>8926</v>
      </c>
      <c r="K3011" s="4">
        <f>IFERROR(__xludf.DUMMYFUNCTION("""COMPUTED_VALUE"""),12.0)</f>
        <v>12</v>
      </c>
      <c r="L3011" s="4" t="s">
        <v>8735</v>
      </c>
      <c r="M3011" s="4">
        <v>12.0</v>
      </c>
    </row>
    <row r="3012">
      <c r="A3012" s="85">
        <v>46264.0</v>
      </c>
      <c r="B3012" s="22" t="s">
        <v>515</v>
      </c>
      <c r="C3012" s="22" t="s">
        <v>8726</v>
      </c>
      <c r="D3012" s="82" t="s">
        <v>8813</v>
      </c>
      <c r="E3012" s="22" t="s">
        <v>8727</v>
      </c>
      <c r="F3012" s="22" t="s">
        <v>157</v>
      </c>
      <c r="G3012" s="22" t="s">
        <v>157</v>
      </c>
      <c r="H3012" s="22" t="s">
        <v>8729</v>
      </c>
      <c r="I3012" s="108" t="s">
        <v>8925</v>
      </c>
      <c r="J3012" s="22" t="s">
        <v>8926</v>
      </c>
      <c r="K3012" s="4">
        <f>IFERROR(__xludf.DUMMYFUNCTION("""COMPUTED_VALUE"""),12.0)</f>
        <v>12</v>
      </c>
      <c r="L3012" s="4" t="s">
        <v>8735</v>
      </c>
      <c r="M3012" s="4">
        <v>12.0</v>
      </c>
    </row>
    <row r="3013">
      <c r="A3013" s="85">
        <v>46265.0</v>
      </c>
      <c r="B3013" s="22" t="s">
        <v>515</v>
      </c>
      <c r="C3013" s="22" t="s">
        <v>8726</v>
      </c>
      <c r="D3013" s="82" t="s">
        <v>8813</v>
      </c>
      <c r="E3013" s="22" t="s">
        <v>8727</v>
      </c>
      <c r="F3013" s="22" t="s">
        <v>157</v>
      </c>
      <c r="G3013" s="22" t="s">
        <v>157</v>
      </c>
      <c r="H3013" s="22" t="s">
        <v>8729</v>
      </c>
      <c r="I3013" s="108" t="s">
        <v>8925</v>
      </c>
      <c r="J3013" s="22" t="s">
        <v>8926</v>
      </c>
      <c r="K3013" s="4">
        <f>IFERROR(__xludf.DUMMYFUNCTION("""COMPUTED_VALUE"""),11.0)</f>
        <v>11</v>
      </c>
      <c r="L3013" s="4" t="s">
        <v>8731</v>
      </c>
      <c r="M3013" s="4">
        <v>12.0</v>
      </c>
    </row>
    <row r="3014">
      <c r="A3014" s="85">
        <v>46266.0</v>
      </c>
      <c r="B3014" s="22" t="s">
        <v>515</v>
      </c>
      <c r="C3014" s="22" t="s">
        <v>8726</v>
      </c>
      <c r="D3014" s="82" t="s">
        <v>8813</v>
      </c>
      <c r="E3014" s="22" t="s">
        <v>8727</v>
      </c>
      <c r="F3014" s="22" t="s">
        <v>157</v>
      </c>
      <c r="G3014" s="22" t="s">
        <v>157</v>
      </c>
      <c r="H3014" s="22" t="s">
        <v>8729</v>
      </c>
      <c r="I3014" s="108" t="s">
        <v>8925</v>
      </c>
      <c r="J3014" s="22" t="s">
        <v>8926</v>
      </c>
      <c r="K3014" s="4">
        <f>IFERROR(__xludf.DUMMYFUNCTION("""COMPUTED_VALUE"""),11.0)</f>
        <v>11</v>
      </c>
      <c r="L3014" s="4" t="s">
        <v>8731</v>
      </c>
      <c r="M3014" s="4">
        <v>12.0</v>
      </c>
    </row>
    <row r="3015">
      <c r="A3015" s="85">
        <v>46267.0</v>
      </c>
      <c r="B3015" s="22" t="s">
        <v>515</v>
      </c>
      <c r="C3015" s="22" t="s">
        <v>8726</v>
      </c>
      <c r="D3015" s="82" t="s">
        <v>8813</v>
      </c>
      <c r="E3015" s="22" t="s">
        <v>8727</v>
      </c>
      <c r="F3015" s="22" t="s">
        <v>157</v>
      </c>
      <c r="G3015" s="22" t="s">
        <v>157</v>
      </c>
      <c r="H3015" s="22" t="s">
        <v>8729</v>
      </c>
      <c r="I3015" s="108" t="s">
        <v>8925</v>
      </c>
      <c r="J3015" s="22" t="s">
        <v>8926</v>
      </c>
      <c r="K3015" s="4">
        <f>IFERROR(__xludf.DUMMYFUNCTION("""COMPUTED_VALUE"""),11.0)</f>
        <v>11</v>
      </c>
      <c r="L3015" s="4" t="s">
        <v>8731</v>
      </c>
      <c r="M3015" s="4">
        <v>12.0</v>
      </c>
    </row>
    <row r="3016">
      <c r="A3016" s="85">
        <v>46268.0</v>
      </c>
      <c r="B3016" s="22" t="s">
        <v>515</v>
      </c>
      <c r="C3016" s="22" t="s">
        <v>8726</v>
      </c>
      <c r="D3016" s="82" t="s">
        <v>8813</v>
      </c>
      <c r="E3016" s="22" t="s">
        <v>8727</v>
      </c>
      <c r="F3016" s="22" t="s">
        <v>157</v>
      </c>
      <c r="G3016" s="22" t="s">
        <v>157</v>
      </c>
      <c r="H3016" s="22" t="s">
        <v>8729</v>
      </c>
      <c r="I3016" s="108" t="s">
        <v>8925</v>
      </c>
      <c r="J3016" s="22" t="s">
        <v>8926</v>
      </c>
      <c r="K3016" s="4">
        <f>IFERROR(__xludf.DUMMYFUNCTION("""COMPUTED_VALUE"""),11.0)</f>
        <v>11</v>
      </c>
      <c r="L3016" s="4" t="s">
        <v>8731</v>
      </c>
      <c r="M3016" s="4">
        <v>12.0</v>
      </c>
    </row>
    <row r="3017">
      <c r="A3017" s="85">
        <v>46269.0</v>
      </c>
      <c r="B3017" s="22" t="s">
        <v>515</v>
      </c>
      <c r="C3017" s="22" t="s">
        <v>8726</v>
      </c>
      <c r="D3017" s="82" t="s">
        <v>8813</v>
      </c>
      <c r="E3017" s="22" t="s">
        <v>8727</v>
      </c>
      <c r="F3017" s="22" t="s">
        <v>157</v>
      </c>
      <c r="G3017" s="22" t="s">
        <v>157</v>
      </c>
      <c r="H3017" s="22" t="s">
        <v>8729</v>
      </c>
      <c r="I3017" s="108" t="s">
        <v>8925</v>
      </c>
      <c r="J3017" s="22" t="s">
        <v>8926</v>
      </c>
      <c r="K3017" s="4">
        <f>IFERROR(__xludf.DUMMYFUNCTION("""COMPUTED_VALUE"""),11.0)</f>
        <v>11</v>
      </c>
      <c r="L3017" s="4" t="s">
        <v>8731</v>
      </c>
      <c r="M3017" s="4">
        <v>12.0</v>
      </c>
    </row>
    <row r="3018">
      <c r="A3018" s="85">
        <v>46270.0</v>
      </c>
      <c r="B3018" s="22" t="s">
        <v>515</v>
      </c>
      <c r="C3018" s="22" t="s">
        <v>8726</v>
      </c>
      <c r="D3018" s="82" t="s">
        <v>8813</v>
      </c>
      <c r="E3018" s="22" t="s">
        <v>8727</v>
      </c>
      <c r="F3018" s="22" t="s">
        <v>157</v>
      </c>
      <c r="G3018" s="22" t="s">
        <v>157</v>
      </c>
      <c r="H3018" s="22" t="s">
        <v>8729</v>
      </c>
      <c r="I3018" s="108" t="s">
        <v>8925</v>
      </c>
      <c r="J3018" s="22" t="s">
        <v>8926</v>
      </c>
      <c r="K3018" s="4">
        <f>IFERROR(__xludf.DUMMYFUNCTION("""COMPUTED_VALUE"""),13.0)</f>
        <v>13</v>
      </c>
      <c r="L3018" s="4" t="s">
        <v>8735</v>
      </c>
      <c r="M3018" s="4">
        <v>12.0</v>
      </c>
    </row>
    <row r="3019">
      <c r="A3019" s="85">
        <v>46271.0</v>
      </c>
      <c r="B3019" s="22" t="s">
        <v>515</v>
      </c>
      <c r="C3019" s="22" t="s">
        <v>8726</v>
      </c>
      <c r="D3019" s="82" t="s">
        <v>8813</v>
      </c>
      <c r="E3019" s="22" t="s">
        <v>8727</v>
      </c>
      <c r="F3019" s="22" t="s">
        <v>157</v>
      </c>
      <c r="G3019" s="22" t="s">
        <v>157</v>
      </c>
      <c r="H3019" s="22" t="s">
        <v>8729</v>
      </c>
      <c r="I3019" s="108" t="s">
        <v>8925</v>
      </c>
      <c r="J3019" s="22" t="s">
        <v>8926</v>
      </c>
      <c r="K3019" s="4">
        <f>IFERROR(__xludf.DUMMYFUNCTION("""COMPUTED_VALUE"""),12.0)</f>
        <v>12</v>
      </c>
      <c r="L3019" s="4" t="s">
        <v>8735</v>
      </c>
      <c r="M3019" s="4">
        <v>12.0</v>
      </c>
    </row>
    <row r="3020">
      <c r="A3020" s="85">
        <v>46272.0</v>
      </c>
      <c r="B3020" s="22" t="s">
        <v>515</v>
      </c>
      <c r="C3020" s="22" t="s">
        <v>8726</v>
      </c>
      <c r="D3020" s="82" t="s">
        <v>8813</v>
      </c>
      <c r="E3020" s="22" t="s">
        <v>8727</v>
      </c>
      <c r="F3020" s="22" t="s">
        <v>157</v>
      </c>
      <c r="G3020" s="22" t="s">
        <v>157</v>
      </c>
      <c r="H3020" s="22" t="s">
        <v>8729</v>
      </c>
      <c r="I3020" s="108" t="s">
        <v>8925</v>
      </c>
      <c r="J3020" s="22" t="s">
        <v>8926</v>
      </c>
      <c r="K3020" s="4">
        <f>IFERROR(__xludf.DUMMYFUNCTION("""COMPUTED_VALUE"""),11.0)</f>
        <v>11</v>
      </c>
      <c r="L3020" s="4" t="s">
        <v>8731</v>
      </c>
      <c r="M3020" s="4">
        <v>12.0</v>
      </c>
    </row>
    <row r="3021">
      <c r="A3021" s="85">
        <v>46273.0</v>
      </c>
      <c r="B3021" s="22" t="s">
        <v>515</v>
      </c>
      <c r="C3021" s="22" t="s">
        <v>8726</v>
      </c>
      <c r="D3021" s="82" t="s">
        <v>8813</v>
      </c>
      <c r="E3021" s="22" t="s">
        <v>8727</v>
      </c>
      <c r="F3021" s="22" t="s">
        <v>157</v>
      </c>
      <c r="G3021" s="22" t="s">
        <v>157</v>
      </c>
      <c r="H3021" s="22" t="s">
        <v>8729</v>
      </c>
      <c r="I3021" s="108" t="s">
        <v>8925</v>
      </c>
      <c r="J3021" s="22" t="s">
        <v>8926</v>
      </c>
      <c r="K3021" s="4">
        <f>IFERROR(__xludf.DUMMYFUNCTION("""COMPUTED_VALUE"""),11.0)</f>
        <v>11</v>
      </c>
      <c r="L3021" s="4" t="s">
        <v>8731</v>
      </c>
      <c r="M3021" s="4">
        <v>12.0</v>
      </c>
    </row>
    <row r="3022">
      <c r="A3022" s="85">
        <v>46274.0</v>
      </c>
      <c r="B3022" s="22" t="s">
        <v>515</v>
      </c>
      <c r="C3022" s="22" t="s">
        <v>8726</v>
      </c>
      <c r="D3022" s="82" t="s">
        <v>151</v>
      </c>
      <c r="E3022" s="22" t="s">
        <v>8931</v>
      </c>
      <c r="F3022" s="106" t="s">
        <v>1664</v>
      </c>
      <c r="G3022" s="106" t="s">
        <v>1665</v>
      </c>
      <c r="H3022" s="22" t="s">
        <v>8738</v>
      </c>
      <c r="I3022" s="108" t="s">
        <v>8925</v>
      </c>
      <c r="J3022" s="22" t="s">
        <v>8928</v>
      </c>
      <c r="K3022" s="4">
        <f>IFERROR(__xludf.DUMMYFUNCTION("""COMPUTED_VALUE"""),11.0)</f>
        <v>11</v>
      </c>
      <c r="L3022" s="4" t="s">
        <v>8731</v>
      </c>
      <c r="M3022" s="4">
        <v>12.0</v>
      </c>
    </row>
    <row r="3023">
      <c r="A3023" s="85">
        <v>46275.0</v>
      </c>
      <c r="B3023" s="22" t="s">
        <v>515</v>
      </c>
      <c r="C3023" s="22" t="s">
        <v>8726</v>
      </c>
      <c r="D3023" s="82" t="s">
        <v>8813</v>
      </c>
      <c r="E3023" s="22" t="s">
        <v>8727</v>
      </c>
      <c r="F3023" s="22" t="s">
        <v>157</v>
      </c>
      <c r="G3023" s="22" t="s">
        <v>157</v>
      </c>
      <c r="H3023" s="22" t="s">
        <v>8729</v>
      </c>
      <c r="I3023" s="108" t="s">
        <v>8925</v>
      </c>
      <c r="J3023" s="22" t="s">
        <v>8926</v>
      </c>
      <c r="K3023" s="4">
        <f>IFERROR(__xludf.DUMMYFUNCTION("""COMPUTED_VALUE"""),11.0)</f>
        <v>11</v>
      </c>
      <c r="L3023" s="4" t="s">
        <v>8731</v>
      </c>
      <c r="M3023" s="4">
        <v>12.0</v>
      </c>
    </row>
    <row r="3024">
      <c r="A3024" s="85">
        <v>46276.0</v>
      </c>
      <c r="B3024" s="22" t="s">
        <v>515</v>
      </c>
      <c r="C3024" s="22" t="s">
        <v>8726</v>
      </c>
      <c r="D3024" s="82" t="s">
        <v>8813</v>
      </c>
      <c r="E3024" s="22" t="s">
        <v>8727</v>
      </c>
      <c r="F3024" s="22" t="s">
        <v>157</v>
      </c>
      <c r="G3024" s="22" t="s">
        <v>157</v>
      </c>
      <c r="H3024" s="22" t="s">
        <v>8729</v>
      </c>
      <c r="I3024" s="108" t="s">
        <v>8925</v>
      </c>
      <c r="J3024" s="22" t="s">
        <v>8926</v>
      </c>
      <c r="K3024" s="4">
        <f>IFERROR(__xludf.DUMMYFUNCTION("""COMPUTED_VALUE"""),11.0)</f>
        <v>11</v>
      </c>
      <c r="L3024" s="4" t="s">
        <v>8731</v>
      </c>
      <c r="M3024" s="4">
        <v>12.0</v>
      </c>
    </row>
    <row r="3025">
      <c r="A3025" s="85">
        <v>46277.0</v>
      </c>
      <c r="B3025" s="22" t="s">
        <v>515</v>
      </c>
      <c r="C3025" s="22" t="s">
        <v>8726</v>
      </c>
      <c r="D3025" s="82" t="s">
        <v>8813</v>
      </c>
      <c r="E3025" s="22" t="s">
        <v>8727</v>
      </c>
      <c r="F3025" s="22" t="s">
        <v>157</v>
      </c>
      <c r="G3025" s="22" t="s">
        <v>157</v>
      </c>
      <c r="H3025" s="22" t="s">
        <v>8729</v>
      </c>
      <c r="I3025" s="108" t="s">
        <v>8925</v>
      </c>
      <c r="J3025" s="22" t="s">
        <v>8926</v>
      </c>
      <c r="K3025" s="4">
        <f>IFERROR(__xludf.DUMMYFUNCTION("""COMPUTED_VALUE"""),12.0)</f>
        <v>12</v>
      </c>
      <c r="L3025" s="4" t="s">
        <v>8735</v>
      </c>
      <c r="M3025" s="4">
        <v>12.0</v>
      </c>
    </row>
    <row r="3026">
      <c r="A3026" s="85">
        <v>46278.0</v>
      </c>
      <c r="B3026" s="22" t="s">
        <v>515</v>
      </c>
      <c r="C3026" s="22" t="s">
        <v>8726</v>
      </c>
      <c r="D3026" s="82" t="s">
        <v>8813</v>
      </c>
      <c r="E3026" s="22" t="s">
        <v>8727</v>
      </c>
      <c r="F3026" s="22" t="s">
        <v>157</v>
      </c>
      <c r="G3026" s="22" t="s">
        <v>157</v>
      </c>
      <c r="H3026" s="22" t="s">
        <v>8729</v>
      </c>
      <c r="I3026" s="108" t="s">
        <v>8925</v>
      </c>
      <c r="J3026" s="22" t="s">
        <v>8926</v>
      </c>
      <c r="K3026" s="4">
        <f>IFERROR(__xludf.DUMMYFUNCTION("""COMPUTED_VALUE"""),12.0)</f>
        <v>12</v>
      </c>
      <c r="L3026" s="4" t="s">
        <v>8735</v>
      </c>
      <c r="M3026" s="4">
        <v>12.0</v>
      </c>
    </row>
    <row r="3027">
      <c r="A3027" s="85">
        <v>46279.0</v>
      </c>
      <c r="B3027" s="22" t="s">
        <v>515</v>
      </c>
      <c r="C3027" s="22" t="s">
        <v>8726</v>
      </c>
      <c r="D3027" s="82" t="s">
        <v>8813</v>
      </c>
      <c r="E3027" s="22" t="s">
        <v>8727</v>
      </c>
      <c r="F3027" s="22" t="s">
        <v>157</v>
      </c>
      <c r="G3027" s="22" t="s">
        <v>157</v>
      </c>
      <c r="H3027" s="22" t="s">
        <v>8729</v>
      </c>
      <c r="I3027" s="108" t="s">
        <v>8925</v>
      </c>
      <c r="J3027" s="22" t="s">
        <v>8926</v>
      </c>
      <c r="K3027" s="4">
        <f>IFERROR(__xludf.DUMMYFUNCTION("""COMPUTED_VALUE"""),11.0)</f>
        <v>11</v>
      </c>
      <c r="L3027" s="4" t="s">
        <v>8731</v>
      </c>
      <c r="M3027" s="4">
        <v>12.0</v>
      </c>
    </row>
    <row r="3028">
      <c r="A3028" s="85">
        <v>46280.0</v>
      </c>
      <c r="B3028" s="22" t="s">
        <v>515</v>
      </c>
      <c r="C3028" s="22" t="s">
        <v>8726</v>
      </c>
      <c r="D3028" s="82" t="s">
        <v>8813</v>
      </c>
      <c r="E3028" s="22" t="s">
        <v>8727</v>
      </c>
      <c r="F3028" s="22" t="s">
        <v>157</v>
      </c>
      <c r="G3028" s="22" t="s">
        <v>157</v>
      </c>
      <c r="H3028" s="22" t="s">
        <v>8729</v>
      </c>
      <c r="I3028" s="108" t="s">
        <v>8925</v>
      </c>
      <c r="J3028" s="22" t="s">
        <v>8926</v>
      </c>
      <c r="K3028" s="4">
        <f>IFERROR(__xludf.DUMMYFUNCTION("""COMPUTED_VALUE"""),12.0)</f>
        <v>12</v>
      </c>
      <c r="L3028" s="4" t="s">
        <v>8735</v>
      </c>
      <c r="M3028" s="4">
        <v>12.0</v>
      </c>
    </row>
    <row r="3029">
      <c r="A3029" s="85">
        <v>46281.0</v>
      </c>
      <c r="B3029" s="22" t="s">
        <v>515</v>
      </c>
      <c r="C3029" s="22" t="s">
        <v>8726</v>
      </c>
      <c r="D3029" s="82" t="s">
        <v>8813</v>
      </c>
      <c r="E3029" s="22" t="s">
        <v>8727</v>
      </c>
      <c r="F3029" s="22" t="s">
        <v>157</v>
      </c>
      <c r="G3029" s="22" t="s">
        <v>157</v>
      </c>
      <c r="H3029" s="22" t="s">
        <v>8729</v>
      </c>
      <c r="I3029" s="108" t="s">
        <v>8925</v>
      </c>
      <c r="J3029" s="22" t="s">
        <v>8926</v>
      </c>
      <c r="K3029" s="4">
        <f>IFERROR(__xludf.DUMMYFUNCTION("""COMPUTED_VALUE"""),12.0)</f>
        <v>12</v>
      </c>
      <c r="L3029" s="4" t="s">
        <v>8735</v>
      </c>
      <c r="M3029" s="4">
        <v>12.0</v>
      </c>
    </row>
    <row r="3030">
      <c r="A3030" s="85">
        <v>46282.0</v>
      </c>
      <c r="B3030" s="22" t="s">
        <v>515</v>
      </c>
      <c r="C3030" s="22" t="s">
        <v>8726</v>
      </c>
      <c r="D3030" s="82" t="s">
        <v>8813</v>
      </c>
      <c r="E3030" s="22" t="s">
        <v>8727</v>
      </c>
      <c r="F3030" s="22" t="s">
        <v>157</v>
      </c>
      <c r="G3030" s="22" t="s">
        <v>157</v>
      </c>
      <c r="H3030" s="22" t="s">
        <v>8729</v>
      </c>
      <c r="I3030" s="108" t="s">
        <v>8925</v>
      </c>
      <c r="J3030" s="22" t="s">
        <v>8926</v>
      </c>
      <c r="K3030" s="4">
        <f>IFERROR(__xludf.DUMMYFUNCTION("""COMPUTED_VALUE"""),12.0)</f>
        <v>12</v>
      </c>
      <c r="L3030" s="4" t="s">
        <v>8735</v>
      </c>
      <c r="M3030" s="4">
        <v>12.0</v>
      </c>
    </row>
    <row r="3031">
      <c r="A3031" s="85">
        <v>46283.0</v>
      </c>
      <c r="B3031" s="22" t="s">
        <v>515</v>
      </c>
      <c r="C3031" s="22" t="s">
        <v>8726</v>
      </c>
      <c r="D3031" s="82" t="s">
        <v>8813</v>
      </c>
      <c r="E3031" s="22" t="s">
        <v>8727</v>
      </c>
      <c r="F3031" s="22" t="s">
        <v>157</v>
      </c>
      <c r="G3031" s="22" t="s">
        <v>157</v>
      </c>
      <c r="H3031" s="22" t="s">
        <v>8729</v>
      </c>
      <c r="I3031" s="108" t="s">
        <v>8925</v>
      </c>
      <c r="J3031" s="22" t="s">
        <v>8926</v>
      </c>
      <c r="K3031" s="4">
        <f>IFERROR(__xludf.DUMMYFUNCTION("""COMPUTED_VALUE"""),11.0)</f>
        <v>11</v>
      </c>
      <c r="L3031" s="4" t="s">
        <v>8731</v>
      </c>
      <c r="M3031" s="4">
        <v>12.0</v>
      </c>
    </row>
    <row r="3032">
      <c r="A3032" s="85">
        <v>46284.0</v>
      </c>
      <c r="B3032" s="22" t="s">
        <v>515</v>
      </c>
      <c r="C3032" s="22" t="s">
        <v>8726</v>
      </c>
      <c r="D3032" s="82" t="s">
        <v>8813</v>
      </c>
      <c r="E3032" s="22" t="s">
        <v>8727</v>
      </c>
      <c r="F3032" s="22" t="s">
        <v>157</v>
      </c>
      <c r="G3032" s="22" t="s">
        <v>157</v>
      </c>
      <c r="H3032" s="22" t="s">
        <v>8729</v>
      </c>
      <c r="I3032" s="108" t="s">
        <v>8925</v>
      </c>
      <c r="J3032" s="22" t="s">
        <v>8926</v>
      </c>
      <c r="K3032" s="4">
        <f>IFERROR(__xludf.DUMMYFUNCTION("""COMPUTED_VALUE"""),12.0)</f>
        <v>12</v>
      </c>
      <c r="L3032" s="4" t="s">
        <v>8735</v>
      </c>
      <c r="M3032" s="4">
        <v>12.0</v>
      </c>
    </row>
    <row r="3033">
      <c r="A3033" s="85">
        <v>46285.0</v>
      </c>
      <c r="B3033" s="22" t="s">
        <v>515</v>
      </c>
      <c r="C3033" s="22" t="s">
        <v>8726</v>
      </c>
      <c r="D3033" s="82" t="s">
        <v>8813</v>
      </c>
      <c r="E3033" s="22" t="s">
        <v>8727</v>
      </c>
      <c r="F3033" s="22" t="s">
        <v>157</v>
      </c>
      <c r="G3033" s="22" t="s">
        <v>157</v>
      </c>
      <c r="H3033" s="22" t="s">
        <v>8729</v>
      </c>
      <c r="I3033" s="108" t="s">
        <v>8925</v>
      </c>
      <c r="J3033" s="22" t="s">
        <v>8926</v>
      </c>
      <c r="K3033" s="4">
        <f>IFERROR(__xludf.DUMMYFUNCTION("""COMPUTED_VALUE"""),12.0)</f>
        <v>12</v>
      </c>
      <c r="L3033" s="4" t="s">
        <v>8735</v>
      </c>
      <c r="M3033" s="4">
        <v>12.0</v>
      </c>
    </row>
    <row r="3034">
      <c r="A3034" s="85">
        <v>46286.0</v>
      </c>
      <c r="B3034" s="22" t="s">
        <v>515</v>
      </c>
      <c r="C3034" s="22" t="s">
        <v>8726</v>
      </c>
      <c r="D3034" s="82" t="s">
        <v>8813</v>
      </c>
      <c r="E3034" s="22" t="s">
        <v>8727</v>
      </c>
      <c r="F3034" s="22" t="s">
        <v>157</v>
      </c>
      <c r="G3034" s="22" t="s">
        <v>157</v>
      </c>
      <c r="H3034" s="22" t="s">
        <v>8729</v>
      </c>
      <c r="I3034" s="108" t="s">
        <v>8925</v>
      </c>
      <c r="J3034" s="22" t="s">
        <v>8926</v>
      </c>
      <c r="K3034" s="4">
        <f>IFERROR(__xludf.DUMMYFUNCTION("""COMPUTED_VALUE"""),11.0)</f>
        <v>11</v>
      </c>
      <c r="L3034" s="4" t="s">
        <v>8731</v>
      </c>
      <c r="M3034" s="4">
        <v>12.0</v>
      </c>
    </row>
    <row r="3035">
      <c r="A3035" s="85">
        <v>46287.0</v>
      </c>
      <c r="B3035" s="22" t="s">
        <v>515</v>
      </c>
      <c r="C3035" s="22" t="s">
        <v>8726</v>
      </c>
      <c r="D3035" s="82" t="s">
        <v>8813</v>
      </c>
      <c r="E3035" s="22" t="s">
        <v>8727</v>
      </c>
      <c r="F3035" s="22" t="s">
        <v>157</v>
      </c>
      <c r="G3035" s="22" t="s">
        <v>157</v>
      </c>
      <c r="H3035" s="22" t="s">
        <v>8729</v>
      </c>
      <c r="I3035" s="108" t="s">
        <v>8925</v>
      </c>
      <c r="J3035" s="22" t="s">
        <v>8926</v>
      </c>
      <c r="K3035" s="4">
        <f>IFERROR(__xludf.DUMMYFUNCTION("""COMPUTED_VALUE"""),11.0)</f>
        <v>11</v>
      </c>
      <c r="L3035" s="4" t="s">
        <v>8731</v>
      </c>
      <c r="M3035" s="4">
        <v>12.0</v>
      </c>
    </row>
    <row r="3036">
      <c r="A3036" s="85">
        <v>46288.0</v>
      </c>
      <c r="B3036" s="22" t="s">
        <v>515</v>
      </c>
      <c r="C3036" s="22" t="s">
        <v>8726</v>
      </c>
      <c r="D3036" s="82" t="s">
        <v>8813</v>
      </c>
      <c r="E3036" s="22" t="s">
        <v>8727</v>
      </c>
      <c r="F3036" s="22" t="s">
        <v>157</v>
      </c>
      <c r="G3036" s="22" t="s">
        <v>157</v>
      </c>
      <c r="H3036" s="22" t="s">
        <v>8729</v>
      </c>
      <c r="I3036" s="108" t="s">
        <v>8925</v>
      </c>
      <c r="J3036" s="22" t="s">
        <v>8926</v>
      </c>
      <c r="K3036" s="4">
        <f>IFERROR(__xludf.DUMMYFUNCTION("""COMPUTED_VALUE"""),11.0)</f>
        <v>11</v>
      </c>
      <c r="L3036" s="4" t="s">
        <v>8731</v>
      </c>
      <c r="M3036" s="4">
        <v>12.0</v>
      </c>
    </row>
    <row r="3037">
      <c r="A3037" s="85">
        <v>46289.0</v>
      </c>
      <c r="B3037" s="22" t="s">
        <v>515</v>
      </c>
      <c r="C3037" s="22" t="s">
        <v>8726</v>
      </c>
      <c r="D3037" s="82" t="s">
        <v>8813</v>
      </c>
      <c r="E3037" s="22" t="s">
        <v>8727</v>
      </c>
      <c r="F3037" s="22" t="s">
        <v>157</v>
      </c>
      <c r="G3037" s="22" t="s">
        <v>157</v>
      </c>
      <c r="H3037" s="22" t="s">
        <v>8729</v>
      </c>
      <c r="I3037" s="108" t="s">
        <v>8925</v>
      </c>
      <c r="J3037" s="22" t="s">
        <v>8926</v>
      </c>
      <c r="K3037" s="4">
        <f>IFERROR(__xludf.DUMMYFUNCTION("""COMPUTED_VALUE"""),11.0)</f>
        <v>11</v>
      </c>
      <c r="L3037" s="4" t="s">
        <v>8731</v>
      </c>
      <c r="M3037" s="4">
        <v>12.0</v>
      </c>
    </row>
    <row r="3038">
      <c r="A3038" s="85">
        <v>46290.0</v>
      </c>
      <c r="B3038" s="22" t="s">
        <v>515</v>
      </c>
      <c r="C3038" s="22" t="s">
        <v>8726</v>
      </c>
      <c r="D3038" s="82" t="s">
        <v>8813</v>
      </c>
      <c r="E3038" s="22" t="s">
        <v>8727</v>
      </c>
      <c r="F3038" s="22" t="s">
        <v>157</v>
      </c>
      <c r="G3038" s="22" t="s">
        <v>157</v>
      </c>
      <c r="H3038" s="22" t="s">
        <v>8729</v>
      </c>
      <c r="I3038" s="108" t="s">
        <v>8925</v>
      </c>
      <c r="J3038" s="22" t="s">
        <v>8926</v>
      </c>
      <c r="K3038" s="4">
        <f>IFERROR(__xludf.DUMMYFUNCTION("""COMPUTED_VALUE"""),11.0)</f>
        <v>11</v>
      </c>
      <c r="L3038" s="4" t="s">
        <v>8731</v>
      </c>
      <c r="M3038" s="4">
        <v>12.0</v>
      </c>
    </row>
    <row r="3039">
      <c r="A3039" s="85"/>
      <c r="B3039" s="22"/>
      <c r="C3039" s="22"/>
      <c r="D3039" s="22"/>
      <c r="E3039" s="22"/>
      <c r="F3039" s="22"/>
      <c r="G3039" s="22"/>
      <c r="H3039" s="22"/>
      <c r="I3039" s="99"/>
      <c r="J3039" s="22"/>
      <c r="K3039" s="4"/>
      <c r="L3039" s="4"/>
      <c r="M3039" s="4"/>
    </row>
    <row r="3040">
      <c r="A3040" s="85"/>
      <c r="B3040" s="22"/>
      <c r="C3040" s="22"/>
      <c r="D3040" s="22"/>
      <c r="E3040" s="22"/>
      <c r="F3040" s="22"/>
      <c r="G3040" s="22"/>
      <c r="H3040" s="22"/>
      <c r="I3040" s="99"/>
      <c r="J3040" s="22"/>
      <c r="K3040" s="4"/>
      <c r="L3040" s="4"/>
      <c r="M3040" s="4"/>
    </row>
    <row r="3041">
      <c r="A3041" s="85"/>
      <c r="B3041" s="22"/>
      <c r="C3041" s="22"/>
      <c r="D3041" s="22"/>
      <c r="E3041" s="22"/>
      <c r="F3041" s="22"/>
      <c r="G3041" s="22"/>
      <c r="H3041" s="22"/>
      <c r="I3041" s="99"/>
      <c r="J3041" s="22"/>
      <c r="K3041" s="4"/>
      <c r="L3041" s="4"/>
      <c r="M3041" s="4"/>
    </row>
    <row r="3042">
      <c r="A3042" s="85"/>
      <c r="B3042" s="22"/>
      <c r="C3042" s="22"/>
      <c r="D3042" s="22"/>
      <c r="E3042" s="22"/>
      <c r="F3042" s="22"/>
      <c r="G3042" s="22"/>
      <c r="H3042" s="22"/>
      <c r="I3042" s="99"/>
      <c r="J3042" s="22"/>
      <c r="K3042" s="4"/>
      <c r="L3042" s="4"/>
      <c r="M3042" s="4"/>
    </row>
    <row r="3043">
      <c r="A3043" s="85"/>
      <c r="B3043" s="22"/>
      <c r="C3043" s="22"/>
      <c r="D3043" s="22"/>
      <c r="E3043" s="22"/>
      <c r="F3043" s="22"/>
      <c r="G3043" s="22"/>
      <c r="H3043" s="22"/>
      <c r="I3043" s="99"/>
      <c r="J3043" s="22"/>
      <c r="K3043" s="4"/>
      <c r="L3043" s="4"/>
      <c r="M3043" s="4"/>
    </row>
    <row r="3044">
      <c r="A3044" s="85"/>
      <c r="B3044" s="22"/>
      <c r="C3044" s="22"/>
      <c r="D3044" s="22"/>
      <c r="E3044" s="22"/>
      <c r="F3044" s="22"/>
      <c r="G3044" s="22"/>
      <c r="H3044" s="22"/>
      <c r="I3044" s="99"/>
      <c r="J3044" s="22"/>
      <c r="K3044" s="4"/>
      <c r="L3044" s="4"/>
      <c r="M3044" s="4"/>
    </row>
    <row r="3045">
      <c r="A3045" s="85"/>
      <c r="B3045" s="22"/>
      <c r="C3045" s="22"/>
      <c r="D3045" s="22"/>
      <c r="E3045" s="22"/>
      <c r="F3045" s="22"/>
      <c r="G3045" s="22"/>
      <c r="H3045" s="22"/>
      <c r="I3045" s="99"/>
      <c r="J3045" s="22"/>
      <c r="K3045" s="4"/>
      <c r="L3045" s="4"/>
      <c r="M3045" s="4"/>
    </row>
    <row r="3046">
      <c r="A3046" s="85"/>
      <c r="B3046" s="22"/>
      <c r="C3046" s="22"/>
      <c r="D3046" s="22"/>
      <c r="E3046" s="22"/>
      <c r="F3046" s="22"/>
      <c r="G3046" s="22"/>
      <c r="H3046" s="22"/>
      <c r="I3046" s="99"/>
      <c r="J3046" s="22"/>
      <c r="K3046" s="4"/>
      <c r="L3046" s="4"/>
      <c r="M3046" s="4"/>
    </row>
    <row r="3047">
      <c r="A3047" s="85"/>
      <c r="B3047" s="22"/>
      <c r="C3047" s="22"/>
      <c r="D3047" s="22"/>
      <c r="E3047" s="22"/>
      <c r="F3047" s="22"/>
      <c r="G3047" s="22"/>
      <c r="H3047" s="22"/>
      <c r="I3047" s="99"/>
      <c r="J3047" s="22"/>
      <c r="K3047" s="4"/>
      <c r="L3047" s="4"/>
      <c r="M3047" s="4"/>
    </row>
    <row r="3048">
      <c r="A3048" s="85"/>
      <c r="B3048" s="22"/>
      <c r="C3048" s="22"/>
      <c r="D3048" s="22"/>
      <c r="E3048" s="22"/>
      <c r="F3048" s="22"/>
      <c r="G3048" s="22"/>
      <c r="H3048" s="22"/>
      <c r="I3048" s="99"/>
      <c r="J3048" s="22"/>
      <c r="K3048" s="4"/>
      <c r="L3048" s="4"/>
      <c r="M3048" s="4"/>
    </row>
    <row r="3049">
      <c r="A3049" s="85"/>
      <c r="B3049" s="22"/>
      <c r="C3049" s="22"/>
      <c r="D3049" s="22"/>
      <c r="E3049" s="22"/>
      <c r="F3049" s="22"/>
      <c r="G3049" s="22"/>
      <c r="H3049" s="22"/>
      <c r="I3049" s="99"/>
      <c r="J3049" s="22"/>
      <c r="K3049" s="4"/>
      <c r="L3049" s="4"/>
      <c r="M3049" s="4"/>
    </row>
    <row r="3050">
      <c r="A3050" s="85"/>
      <c r="B3050" s="22"/>
      <c r="C3050" s="22"/>
      <c r="D3050" s="22"/>
      <c r="E3050" s="22"/>
      <c r="F3050" s="22"/>
      <c r="G3050" s="22"/>
      <c r="H3050" s="22"/>
      <c r="I3050" s="99"/>
      <c r="J3050" s="22"/>
      <c r="K3050" s="4"/>
      <c r="L3050" s="4"/>
      <c r="M3050" s="4"/>
    </row>
    <row r="3051">
      <c r="A3051" s="85"/>
      <c r="B3051" s="22"/>
      <c r="C3051" s="22"/>
      <c r="D3051" s="22"/>
      <c r="E3051" s="22"/>
      <c r="F3051" s="22"/>
      <c r="G3051" s="22"/>
      <c r="H3051" s="22"/>
      <c r="I3051" s="99"/>
      <c r="J3051" s="22"/>
      <c r="K3051" s="4"/>
      <c r="L3051" s="4"/>
      <c r="M3051" s="4"/>
    </row>
    <row r="3052">
      <c r="A3052" s="85"/>
      <c r="B3052" s="22"/>
      <c r="C3052" s="22"/>
      <c r="D3052" s="22"/>
      <c r="E3052" s="22"/>
      <c r="F3052" s="22"/>
      <c r="G3052" s="22"/>
      <c r="H3052" s="22"/>
      <c r="I3052" s="99"/>
      <c r="J3052" s="22"/>
      <c r="K3052" s="4"/>
      <c r="L3052" s="4"/>
      <c r="M3052" s="4"/>
    </row>
    <row r="3053">
      <c r="A3053" s="85"/>
      <c r="B3053" s="22"/>
      <c r="C3053" s="22"/>
      <c r="D3053" s="22"/>
      <c r="E3053" s="22"/>
      <c r="F3053" s="22"/>
      <c r="G3053" s="22"/>
      <c r="H3053" s="22"/>
      <c r="I3053" s="99"/>
      <c r="J3053" s="22"/>
      <c r="K3053" s="4"/>
      <c r="L3053" s="4"/>
      <c r="M3053" s="4"/>
    </row>
    <row r="3054">
      <c r="A3054" s="85"/>
      <c r="B3054" s="22"/>
      <c r="C3054" s="22"/>
      <c r="D3054" s="22"/>
      <c r="E3054" s="22"/>
      <c r="F3054" s="22"/>
      <c r="G3054" s="22"/>
      <c r="H3054" s="22"/>
      <c r="I3054" s="99"/>
      <c r="J3054" s="22"/>
      <c r="K3054" s="4"/>
      <c r="L3054" s="4"/>
      <c r="M3054" s="4"/>
    </row>
    <row r="3055">
      <c r="A3055" s="85"/>
      <c r="B3055" s="22"/>
      <c r="C3055" s="22"/>
      <c r="D3055" s="22"/>
      <c r="E3055" s="22"/>
      <c r="F3055" s="22"/>
      <c r="G3055" s="22"/>
      <c r="H3055" s="22"/>
      <c r="I3055" s="99"/>
      <c r="J3055" s="22"/>
      <c r="K3055" s="4"/>
      <c r="L3055" s="4"/>
      <c r="M3055" s="4"/>
    </row>
    <row r="3056">
      <c r="A3056" s="85"/>
      <c r="B3056" s="22"/>
      <c r="C3056" s="22"/>
      <c r="D3056" s="22"/>
      <c r="E3056" s="22"/>
      <c r="F3056" s="22"/>
      <c r="G3056" s="22"/>
      <c r="H3056" s="22"/>
      <c r="I3056" s="99"/>
      <c r="J3056" s="22"/>
      <c r="K3056" s="4"/>
      <c r="L3056" s="4"/>
      <c r="M3056" s="4"/>
    </row>
    <row r="3057">
      <c r="A3057" s="85"/>
      <c r="B3057" s="22"/>
      <c r="C3057" s="22"/>
      <c r="D3057" s="22"/>
      <c r="E3057" s="22"/>
      <c r="F3057" s="22"/>
      <c r="G3057" s="22"/>
      <c r="H3057" s="22"/>
      <c r="I3057" s="99"/>
      <c r="J3057" s="22"/>
      <c r="K3057" s="4"/>
      <c r="L3057" s="4"/>
      <c r="M3057" s="4"/>
    </row>
    <row r="3058">
      <c r="A3058" s="85"/>
      <c r="B3058" s="22"/>
      <c r="C3058" s="22"/>
      <c r="D3058" s="22"/>
      <c r="E3058" s="22"/>
      <c r="F3058" s="22"/>
      <c r="G3058" s="22"/>
      <c r="H3058" s="22"/>
      <c r="I3058" s="99"/>
      <c r="J3058" s="22"/>
      <c r="K3058" s="4"/>
      <c r="L3058" s="4"/>
      <c r="M3058" s="4"/>
    </row>
    <row r="3059">
      <c r="A3059" s="85"/>
      <c r="B3059" s="22"/>
      <c r="C3059" s="22"/>
      <c r="D3059" s="22"/>
      <c r="E3059" s="22"/>
      <c r="F3059" s="22"/>
      <c r="G3059" s="22"/>
      <c r="H3059" s="22"/>
      <c r="I3059" s="99"/>
      <c r="J3059" s="22"/>
      <c r="K3059" s="4"/>
      <c r="L3059" s="4"/>
      <c r="M3059" s="4"/>
    </row>
    <row r="3060">
      <c r="A3060" s="85"/>
      <c r="B3060" s="22"/>
      <c r="C3060" s="22"/>
      <c r="D3060" s="22"/>
      <c r="E3060" s="22"/>
      <c r="F3060" s="22"/>
      <c r="G3060" s="22"/>
      <c r="H3060" s="22"/>
      <c r="I3060" s="99"/>
      <c r="J3060" s="22"/>
      <c r="K3060" s="4"/>
      <c r="L3060" s="4"/>
      <c r="M3060" s="4"/>
    </row>
    <row r="3061">
      <c r="A3061" s="85"/>
      <c r="B3061" s="22"/>
      <c r="C3061" s="22"/>
      <c r="D3061" s="22"/>
      <c r="E3061" s="22"/>
      <c r="F3061" s="22"/>
      <c r="G3061" s="22"/>
      <c r="H3061" s="22"/>
      <c r="I3061" s="99"/>
      <c r="J3061" s="22"/>
      <c r="K3061" s="4"/>
      <c r="L3061" s="4"/>
      <c r="M3061" s="4"/>
    </row>
    <row r="3062">
      <c r="A3062" s="85"/>
      <c r="B3062" s="22"/>
      <c r="C3062" s="22"/>
      <c r="D3062" s="22"/>
      <c r="E3062" s="22"/>
      <c r="F3062" s="22"/>
      <c r="G3062" s="22"/>
      <c r="H3062" s="22"/>
      <c r="I3062" s="99"/>
      <c r="J3062" s="22"/>
      <c r="K3062" s="4"/>
      <c r="L3062" s="4"/>
      <c r="M3062" s="4"/>
    </row>
    <row r="3063">
      <c r="A3063" s="85"/>
      <c r="B3063" s="22"/>
      <c r="C3063" s="22"/>
      <c r="D3063" s="22"/>
      <c r="E3063" s="22"/>
      <c r="F3063" s="22"/>
      <c r="G3063" s="22"/>
      <c r="H3063" s="22"/>
      <c r="I3063" s="99"/>
      <c r="J3063" s="22"/>
      <c r="K3063" s="4"/>
      <c r="L3063" s="4"/>
      <c r="M3063" s="4"/>
    </row>
    <row r="3064">
      <c r="A3064" s="85"/>
      <c r="B3064" s="22"/>
      <c r="C3064" s="22"/>
      <c r="D3064" s="22"/>
      <c r="E3064" s="22"/>
      <c r="F3064" s="22"/>
      <c r="G3064" s="22"/>
      <c r="H3064" s="22"/>
      <c r="I3064" s="99"/>
      <c r="J3064" s="22"/>
      <c r="K3064" s="4"/>
      <c r="L3064" s="4"/>
      <c r="M3064" s="4"/>
    </row>
    <row r="3065">
      <c r="A3065" s="85"/>
      <c r="B3065" s="22"/>
      <c r="C3065" s="22"/>
      <c r="D3065" s="22"/>
      <c r="E3065" s="22"/>
      <c r="F3065" s="22"/>
      <c r="G3065" s="22"/>
      <c r="H3065" s="22"/>
      <c r="I3065" s="99"/>
      <c r="J3065" s="22"/>
      <c r="K3065" s="4"/>
      <c r="L3065" s="4"/>
      <c r="M3065" s="4"/>
    </row>
    <row r="3066">
      <c r="A3066" s="85"/>
      <c r="B3066" s="22"/>
      <c r="C3066" s="22"/>
      <c r="D3066" s="22"/>
      <c r="E3066" s="22"/>
      <c r="F3066" s="22"/>
      <c r="G3066" s="22"/>
      <c r="H3066" s="22"/>
      <c r="I3066" s="99"/>
      <c r="J3066" s="22"/>
      <c r="K3066" s="4"/>
      <c r="L3066" s="4"/>
      <c r="M3066" s="4"/>
    </row>
    <row r="3067">
      <c r="A3067" s="85"/>
      <c r="B3067" s="22"/>
      <c r="C3067" s="22"/>
      <c r="D3067" s="22"/>
      <c r="E3067" s="22"/>
      <c r="F3067" s="22"/>
      <c r="G3067" s="22"/>
      <c r="H3067" s="22"/>
      <c r="I3067" s="99"/>
      <c r="J3067" s="22"/>
      <c r="K3067" s="4"/>
      <c r="L3067" s="4"/>
      <c r="M3067" s="4"/>
    </row>
    <row r="3068">
      <c r="A3068" s="85"/>
      <c r="B3068" s="22"/>
      <c r="C3068" s="22"/>
      <c r="D3068" s="22"/>
      <c r="E3068" s="22"/>
      <c r="F3068" s="22"/>
      <c r="G3068" s="22"/>
      <c r="H3068" s="22"/>
      <c r="I3068" s="99"/>
      <c r="J3068" s="22"/>
      <c r="K3068" s="4"/>
      <c r="L3068" s="4"/>
      <c r="M3068" s="4"/>
    </row>
    <row r="3069">
      <c r="A3069" s="85"/>
      <c r="B3069" s="22"/>
      <c r="C3069" s="22"/>
      <c r="D3069" s="22"/>
      <c r="E3069" s="22"/>
      <c r="F3069" s="22"/>
      <c r="G3069" s="22"/>
      <c r="H3069" s="22"/>
      <c r="I3069" s="99"/>
      <c r="J3069" s="22"/>
      <c r="K3069" s="4"/>
      <c r="L3069" s="4"/>
      <c r="M3069" s="4"/>
    </row>
    <row r="3070">
      <c r="A3070" s="85"/>
      <c r="B3070" s="22"/>
      <c r="C3070" s="22"/>
      <c r="D3070" s="22"/>
      <c r="E3070" s="22"/>
      <c r="F3070" s="22"/>
      <c r="G3070" s="22"/>
      <c r="H3070" s="22"/>
      <c r="I3070" s="99"/>
      <c r="J3070" s="22"/>
      <c r="K3070" s="4"/>
      <c r="L3070" s="4"/>
      <c r="M3070" s="4"/>
    </row>
    <row r="3071">
      <c r="A3071" s="85"/>
      <c r="B3071" s="22"/>
      <c r="C3071" s="22"/>
      <c r="D3071" s="22"/>
      <c r="E3071" s="22"/>
      <c r="F3071" s="22"/>
      <c r="G3071" s="22"/>
      <c r="H3071" s="22"/>
      <c r="I3071" s="99"/>
      <c r="J3071" s="22"/>
      <c r="K3071" s="4"/>
      <c r="L3071" s="4"/>
      <c r="M3071" s="4"/>
    </row>
    <row r="3072">
      <c r="A3072" s="85"/>
      <c r="B3072" s="22"/>
      <c r="C3072" s="22"/>
      <c r="D3072" s="22"/>
      <c r="E3072" s="22"/>
      <c r="F3072" s="22"/>
      <c r="G3072" s="22"/>
      <c r="H3072" s="22"/>
      <c r="I3072" s="99"/>
      <c r="J3072" s="22"/>
      <c r="K3072" s="4"/>
      <c r="L3072" s="4"/>
      <c r="M3072" s="4"/>
    </row>
    <row r="3073">
      <c r="A3073" s="85"/>
      <c r="B3073" s="22"/>
      <c r="C3073" s="22"/>
      <c r="D3073" s="22"/>
      <c r="E3073" s="22"/>
      <c r="F3073" s="22"/>
      <c r="G3073" s="22"/>
      <c r="H3073" s="22"/>
      <c r="I3073" s="99"/>
      <c r="J3073" s="22"/>
      <c r="K3073" s="4"/>
      <c r="L3073" s="4"/>
      <c r="M3073" s="4"/>
    </row>
    <row r="3074">
      <c r="A3074" s="85"/>
      <c r="B3074" s="22"/>
      <c r="C3074" s="22"/>
      <c r="D3074" s="22"/>
      <c r="E3074" s="22"/>
      <c r="F3074" s="22"/>
      <c r="G3074" s="22"/>
      <c r="H3074" s="22"/>
      <c r="I3074" s="99"/>
      <c r="J3074" s="22"/>
      <c r="K3074" s="4"/>
      <c r="L3074" s="4"/>
      <c r="M3074" s="4"/>
    </row>
    <row r="3075">
      <c r="A3075" s="85"/>
      <c r="B3075" s="22"/>
      <c r="C3075" s="22"/>
      <c r="D3075" s="22"/>
      <c r="E3075" s="22"/>
      <c r="F3075" s="22"/>
      <c r="G3075" s="22"/>
      <c r="H3075" s="22"/>
      <c r="I3075" s="99"/>
      <c r="J3075" s="22"/>
      <c r="K3075" s="4"/>
      <c r="L3075" s="4"/>
      <c r="M3075" s="4"/>
    </row>
    <row r="3076">
      <c r="A3076" s="85"/>
      <c r="B3076" s="22"/>
      <c r="C3076" s="22"/>
      <c r="D3076" s="22"/>
      <c r="E3076" s="22"/>
      <c r="F3076" s="22"/>
      <c r="G3076" s="22"/>
      <c r="H3076" s="22"/>
      <c r="I3076" s="99"/>
      <c r="J3076" s="22"/>
      <c r="K3076" s="4"/>
      <c r="L3076" s="4"/>
      <c r="M3076" s="4"/>
    </row>
    <row r="3077">
      <c r="A3077" s="85"/>
      <c r="B3077" s="22"/>
      <c r="C3077" s="22"/>
      <c r="D3077" s="22"/>
      <c r="E3077" s="22"/>
      <c r="F3077" s="22"/>
      <c r="G3077" s="22"/>
      <c r="H3077" s="22"/>
      <c r="I3077" s="99"/>
      <c r="J3077" s="22"/>
      <c r="K3077" s="4"/>
      <c r="L3077" s="4"/>
      <c r="M3077" s="4"/>
    </row>
    <row r="3078">
      <c r="A3078" s="85"/>
      <c r="B3078" s="22"/>
      <c r="C3078" s="22"/>
      <c r="D3078" s="22"/>
      <c r="E3078" s="22"/>
      <c r="F3078" s="22"/>
      <c r="G3078" s="22"/>
      <c r="H3078" s="22"/>
      <c r="I3078" s="99"/>
      <c r="J3078" s="22"/>
      <c r="K3078" s="4"/>
      <c r="L3078" s="4"/>
      <c r="M3078" s="4"/>
    </row>
    <row r="3079">
      <c r="A3079" s="85"/>
      <c r="B3079" s="22"/>
      <c r="C3079" s="22"/>
      <c r="D3079" s="22"/>
      <c r="E3079" s="22"/>
      <c r="F3079" s="22"/>
      <c r="G3079" s="22"/>
      <c r="H3079" s="22"/>
      <c r="I3079" s="99"/>
      <c r="J3079" s="22"/>
      <c r="K3079" s="4"/>
      <c r="L3079" s="4"/>
      <c r="M3079" s="4"/>
    </row>
    <row r="3080">
      <c r="A3080" s="85"/>
      <c r="B3080" s="22"/>
      <c r="C3080" s="22"/>
      <c r="D3080" s="22"/>
      <c r="E3080" s="22"/>
      <c r="F3080" s="22"/>
      <c r="G3080" s="22"/>
      <c r="H3080" s="22"/>
      <c r="I3080" s="99"/>
      <c r="J3080" s="22"/>
      <c r="K3080" s="4"/>
      <c r="L3080" s="4"/>
      <c r="M3080" s="4"/>
    </row>
    <row r="3081">
      <c r="A3081" s="85"/>
      <c r="B3081" s="22"/>
      <c r="C3081" s="22"/>
      <c r="D3081" s="22"/>
      <c r="E3081" s="22"/>
      <c r="F3081" s="22"/>
      <c r="G3081" s="22"/>
      <c r="H3081" s="22"/>
      <c r="I3081" s="99"/>
      <c r="J3081" s="22"/>
      <c r="K3081" s="4"/>
      <c r="L3081" s="4"/>
      <c r="M3081" s="4"/>
    </row>
    <row r="3082">
      <c r="A3082" s="85"/>
      <c r="B3082" s="22"/>
      <c r="C3082" s="22"/>
      <c r="D3082" s="22"/>
      <c r="E3082" s="22"/>
      <c r="F3082" s="22"/>
      <c r="G3082" s="22"/>
      <c r="H3082" s="22"/>
      <c r="I3082" s="99"/>
      <c r="J3082" s="22"/>
      <c r="K3082" s="4"/>
      <c r="L3082" s="4"/>
      <c r="M3082" s="4"/>
    </row>
    <row r="3083">
      <c r="A3083" s="85"/>
      <c r="B3083" s="22"/>
      <c r="C3083" s="22"/>
      <c r="D3083" s="22"/>
      <c r="E3083" s="22"/>
      <c r="F3083" s="22"/>
      <c r="G3083" s="22"/>
      <c r="H3083" s="22"/>
      <c r="I3083" s="99"/>
      <c r="J3083" s="22"/>
      <c r="K3083" s="4"/>
      <c r="L3083" s="4"/>
      <c r="M3083" s="4"/>
    </row>
    <row r="3084">
      <c r="A3084" s="85"/>
      <c r="B3084" s="22"/>
      <c r="C3084" s="22"/>
      <c r="D3084" s="22"/>
      <c r="E3084" s="22"/>
      <c r="F3084" s="22"/>
      <c r="G3084" s="22"/>
      <c r="H3084" s="22"/>
      <c r="I3084" s="99"/>
      <c r="J3084" s="22"/>
      <c r="K3084" s="4"/>
      <c r="L3084" s="4"/>
      <c r="M3084" s="4"/>
    </row>
    <row r="3085">
      <c r="A3085" s="85"/>
      <c r="B3085" s="22"/>
      <c r="C3085" s="22"/>
      <c r="D3085" s="22"/>
      <c r="E3085" s="22"/>
      <c r="F3085" s="22"/>
      <c r="G3085" s="22"/>
      <c r="H3085" s="22"/>
      <c r="I3085" s="99"/>
      <c r="J3085" s="22"/>
      <c r="K3085" s="4"/>
      <c r="L3085" s="4"/>
      <c r="M3085" s="4"/>
    </row>
    <row r="3086">
      <c r="A3086" s="85"/>
      <c r="B3086" s="22"/>
      <c r="C3086" s="22"/>
      <c r="D3086" s="22"/>
      <c r="E3086" s="22"/>
      <c r="F3086" s="22"/>
      <c r="G3086" s="22"/>
      <c r="H3086" s="22"/>
      <c r="I3086" s="99"/>
      <c r="J3086" s="22"/>
      <c r="K3086" s="4"/>
      <c r="L3086" s="4"/>
      <c r="M3086" s="4"/>
    </row>
    <row r="3087">
      <c r="A3087" s="85"/>
      <c r="B3087" s="22"/>
      <c r="C3087" s="22"/>
      <c r="D3087" s="22"/>
      <c r="E3087" s="22"/>
      <c r="F3087" s="22"/>
      <c r="G3087" s="22"/>
      <c r="H3087" s="22"/>
      <c r="I3087" s="99"/>
      <c r="J3087" s="22"/>
      <c r="K3087" s="4"/>
      <c r="L3087" s="4"/>
      <c r="M3087" s="4"/>
    </row>
    <row r="3088">
      <c r="A3088" s="85"/>
      <c r="B3088" s="22"/>
      <c r="C3088" s="22"/>
      <c r="D3088" s="22"/>
      <c r="E3088" s="22"/>
      <c r="F3088" s="22"/>
      <c r="G3088" s="22"/>
      <c r="H3088" s="22"/>
      <c r="I3088" s="99"/>
      <c r="J3088" s="22"/>
      <c r="K3088" s="4"/>
      <c r="L3088" s="4"/>
      <c r="M3088" s="4"/>
    </row>
    <row r="3089">
      <c r="A3089" s="85"/>
      <c r="B3089" s="22"/>
      <c r="C3089" s="22"/>
      <c r="D3089" s="22"/>
      <c r="E3089" s="22"/>
      <c r="F3089" s="22"/>
      <c r="G3089" s="22"/>
      <c r="H3089" s="22"/>
      <c r="I3089" s="99"/>
      <c r="J3089" s="22"/>
      <c r="K3089" s="4"/>
      <c r="L3089" s="4"/>
      <c r="M3089" s="4"/>
    </row>
    <row r="3090">
      <c r="A3090" s="85"/>
      <c r="B3090" s="22"/>
      <c r="C3090" s="22"/>
      <c r="D3090" s="22"/>
      <c r="E3090" s="22"/>
      <c r="F3090" s="22"/>
      <c r="G3090" s="22"/>
      <c r="H3090" s="22"/>
      <c r="I3090" s="99"/>
      <c r="J3090" s="22"/>
      <c r="K3090" s="4"/>
      <c r="L3090" s="4"/>
      <c r="M3090" s="4"/>
    </row>
    <row r="3091">
      <c r="A3091" s="85"/>
      <c r="B3091" s="22"/>
      <c r="C3091" s="22"/>
      <c r="D3091" s="22"/>
      <c r="E3091" s="22"/>
      <c r="F3091" s="22"/>
      <c r="G3091" s="22"/>
      <c r="H3091" s="22"/>
      <c r="I3091" s="99"/>
      <c r="J3091" s="22"/>
      <c r="K3091" s="4"/>
      <c r="L3091" s="4"/>
      <c r="M3091" s="4"/>
    </row>
    <row r="3092">
      <c r="A3092" s="85"/>
      <c r="B3092" s="22"/>
      <c r="C3092" s="22"/>
      <c r="D3092" s="22"/>
      <c r="E3092" s="22"/>
      <c r="F3092" s="22"/>
      <c r="G3092" s="22"/>
      <c r="H3092" s="22"/>
      <c r="I3092" s="99"/>
      <c r="J3092" s="22"/>
      <c r="K3092" s="4"/>
      <c r="L3092" s="4"/>
      <c r="M3092" s="4"/>
    </row>
    <row r="3093">
      <c r="A3093" s="85"/>
      <c r="B3093" s="22"/>
      <c r="C3093" s="22"/>
      <c r="D3093" s="22"/>
      <c r="E3093" s="22"/>
      <c r="F3093" s="22"/>
      <c r="G3093" s="22"/>
      <c r="H3093" s="22"/>
      <c r="I3093" s="99"/>
      <c r="J3093" s="22"/>
      <c r="K3093" s="4"/>
      <c r="L3093" s="4"/>
      <c r="M3093" s="4"/>
    </row>
    <row r="3094">
      <c r="A3094" s="85"/>
      <c r="B3094" s="22"/>
      <c r="C3094" s="22"/>
      <c r="D3094" s="22"/>
      <c r="E3094" s="22"/>
      <c r="F3094" s="22"/>
      <c r="G3094" s="22"/>
      <c r="H3094" s="22"/>
      <c r="I3094" s="99"/>
      <c r="J3094" s="22"/>
      <c r="K3094" s="4"/>
      <c r="L3094" s="4"/>
      <c r="M3094" s="4"/>
    </row>
    <row r="3095">
      <c r="A3095" s="85"/>
      <c r="B3095" s="22"/>
      <c r="C3095" s="22"/>
      <c r="D3095" s="22"/>
      <c r="E3095" s="22"/>
      <c r="F3095" s="22"/>
      <c r="G3095" s="22"/>
      <c r="H3095" s="22"/>
      <c r="I3095" s="99"/>
      <c r="J3095" s="22"/>
      <c r="K3095" s="4"/>
      <c r="L3095" s="4"/>
      <c r="M3095" s="4"/>
    </row>
    <row r="3096">
      <c r="A3096" s="85"/>
      <c r="B3096" s="22"/>
      <c r="C3096" s="22"/>
      <c r="D3096" s="22"/>
      <c r="E3096" s="22"/>
      <c r="F3096" s="22"/>
      <c r="G3096" s="22"/>
      <c r="H3096" s="22"/>
      <c r="I3096" s="99"/>
      <c r="J3096" s="22"/>
      <c r="K3096" s="4"/>
      <c r="L3096" s="4"/>
      <c r="M3096" s="4"/>
    </row>
    <row r="3097">
      <c r="A3097" s="85"/>
      <c r="B3097" s="22"/>
      <c r="C3097" s="22"/>
      <c r="D3097" s="22"/>
      <c r="E3097" s="22"/>
      <c r="F3097" s="22"/>
      <c r="G3097" s="22"/>
      <c r="H3097" s="22"/>
      <c r="I3097" s="99"/>
      <c r="J3097" s="22"/>
      <c r="K3097" s="4"/>
      <c r="L3097" s="4"/>
      <c r="M3097" s="4"/>
    </row>
    <row r="3098">
      <c r="A3098" s="85"/>
      <c r="B3098" s="22"/>
      <c r="C3098" s="22"/>
      <c r="D3098" s="22"/>
      <c r="E3098" s="22"/>
      <c r="F3098" s="22"/>
      <c r="G3098" s="22"/>
      <c r="H3098" s="22"/>
      <c r="I3098" s="99"/>
      <c r="J3098" s="22"/>
      <c r="K3098" s="4"/>
      <c r="L3098" s="4"/>
      <c r="M3098" s="4"/>
    </row>
    <row r="3099">
      <c r="A3099" s="85"/>
      <c r="B3099" s="22"/>
      <c r="C3099" s="22"/>
      <c r="D3099" s="22"/>
      <c r="E3099" s="22"/>
      <c r="F3099" s="22"/>
      <c r="G3099" s="22"/>
      <c r="H3099" s="22"/>
      <c r="I3099" s="99"/>
      <c r="J3099" s="22"/>
      <c r="K3099" s="4"/>
      <c r="L3099" s="4"/>
      <c r="M3099" s="4"/>
    </row>
    <row r="3100">
      <c r="A3100" s="85"/>
      <c r="B3100" s="22"/>
      <c r="C3100" s="22"/>
      <c r="D3100" s="22"/>
      <c r="E3100" s="22"/>
      <c r="F3100" s="22"/>
      <c r="G3100" s="22"/>
      <c r="H3100" s="22"/>
      <c r="I3100" s="99"/>
      <c r="J3100" s="22"/>
      <c r="K3100" s="4"/>
      <c r="L3100" s="4"/>
      <c r="M3100" s="4"/>
    </row>
    <row r="3101">
      <c r="A3101" s="85"/>
      <c r="B3101" s="22"/>
      <c r="C3101" s="22"/>
      <c r="D3101" s="22"/>
      <c r="E3101" s="22"/>
      <c r="F3101" s="22"/>
      <c r="G3101" s="22"/>
      <c r="H3101" s="22"/>
      <c r="I3101" s="99"/>
      <c r="J3101" s="22"/>
      <c r="K3101" s="4"/>
      <c r="L3101" s="4"/>
      <c r="M3101" s="4"/>
    </row>
    <row r="3102">
      <c r="A3102" s="85"/>
      <c r="B3102" s="22"/>
      <c r="C3102" s="22"/>
      <c r="D3102" s="22"/>
      <c r="E3102" s="22"/>
      <c r="F3102" s="22"/>
      <c r="G3102" s="22"/>
      <c r="H3102" s="22"/>
      <c r="I3102" s="99"/>
      <c r="J3102" s="22"/>
      <c r="K3102" s="4"/>
      <c r="L3102" s="4"/>
      <c r="M3102" s="4"/>
    </row>
    <row r="3103">
      <c r="A3103" s="85"/>
      <c r="B3103" s="22"/>
      <c r="C3103" s="22"/>
      <c r="D3103" s="22"/>
      <c r="E3103" s="22"/>
      <c r="F3103" s="22"/>
      <c r="G3103" s="22"/>
      <c r="H3103" s="22"/>
      <c r="I3103" s="99"/>
      <c r="J3103" s="22"/>
      <c r="K3103" s="4"/>
      <c r="L3103" s="4"/>
      <c r="M3103" s="4"/>
    </row>
    <row r="3104">
      <c r="A3104" s="85"/>
      <c r="B3104" s="22"/>
      <c r="C3104" s="22"/>
      <c r="D3104" s="22"/>
      <c r="E3104" s="22"/>
      <c r="F3104" s="22"/>
      <c r="G3104" s="22"/>
      <c r="H3104" s="22"/>
      <c r="I3104" s="99"/>
      <c r="J3104" s="22"/>
      <c r="K3104" s="4"/>
      <c r="L3104" s="4"/>
      <c r="M3104" s="4"/>
    </row>
    <row r="3105">
      <c r="A3105" s="85"/>
      <c r="B3105" s="22"/>
      <c r="C3105" s="22"/>
      <c r="D3105" s="22"/>
      <c r="E3105" s="22"/>
      <c r="F3105" s="22"/>
      <c r="G3105" s="22"/>
      <c r="H3105" s="22"/>
      <c r="I3105" s="99"/>
      <c r="J3105" s="22"/>
      <c r="K3105" s="4"/>
      <c r="L3105" s="4"/>
      <c r="M3105" s="4"/>
    </row>
    <row r="3106">
      <c r="A3106" s="85"/>
      <c r="B3106" s="22"/>
      <c r="C3106" s="22"/>
      <c r="D3106" s="22"/>
      <c r="E3106" s="22"/>
      <c r="F3106" s="22"/>
      <c r="G3106" s="22"/>
      <c r="H3106" s="22"/>
      <c r="I3106" s="99"/>
      <c r="J3106" s="22"/>
      <c r="K3106" s="4"/>
      <c r="L3106" s="4"/>
      <c r="M3106" s="4"/>
    </row>
    <row r="3107">
      <c r="A3107" s="85"/>
      <c r="B3107" s="22"/>
      <c r="C3107" s="22"/>
      <c r="D3107" s="22"/>
      <c r="E3107" s="22"/>
      <c r="F3107" s="22"/>
      <c r="G3107" s="22"/>
      <c r="H3107" s="22"/>
      <c r="I3107" s="99"/>
      <c r="J3107" s="22"/>
      <c r="K3107" s="4"/>
      <c r="L3107" s="4"/>
      <c r="M3107" s="4"/>
    </row>
    <row r="3108">
      <c r="A3108" s="85"/>
      <c r="B3108" s="22"/>
      <c r="C3108" s="22"/>
      <c r="D3108" s="22"/>
      <c r="E3108" s="22"/>
      <c r="F3108" s="22"/>
      <c r="G3108" s="22"/>
      <c r="H3108" s="22"/>
      <c r="I3108" s="99"/>
      <c r="J3108" s="22"/>
      <c r="K3108" s="4"/>
      <c r="L3108" s="4"/>
      <c r="M3108" s="4"/>
    </row>
    <row r="3109">
      <c r="A3109" s="85"/>
      <c r="B3109" s="22"/>
      <c r="C3109" s="22"/>
      <c r="D3109" s="22"/>
      <c r="E3109" s="22"/>
      <c r="F3109" s="22"/>
      <c r="G3109" s="22"/>
      <c r="H3109" s="22"/>
      <c r="I3109" s="99"/>
      <c r="J3109" s="22"/>
      <c r="K3109" s="4"/>
      <c r="L3109" s="4"/>
      <c r="M3109" s="4"/>
    </row>
    <row r="3110">
      <c r="A3110" s="85"/>
      <c r="B3110" s="22"/>
      <c r="C3110" s="22"/>
      <c r="D3110" s="22"/>
      <c r="E3110" s="22"/>
      <c r="F3110" s="22"/>
      <c r="G3110" s="22"/>
      <c r="H3110" s="22"/>
      <c r="I3110" s="99"/>
      <c r="J3110" s="22"/>
      <c r="K3110" s="4"/>
      <c r="L3110" s="4"/>
      <c r="M3110" s="4"/>
    </row>
    <row r="3111">
      <c r="A3111" s="85"/>
      <c r="B3111" s="22"/>
      <c r="C3111" s="22"/>
      <c r="D3111" s="22"/>
      <c r="E3111" s="22"/>
      <c r="F3111" s="22"/>
      <c r="G3111" s="22"/>
      <c r="H3111" s="22"/>
      <c r="I3111" s="99"/>
      <c r="J3111" s="22"/>
      <c r="K3111" s="4"/>
      <c r="L3111" s="4"/>
      <c r="M3111" s="4"/>
    </row>
    <row r="3112">
      <c r="A3112" s="85"/>
      <c r="B3112" s="22"/>
      <c r="C3112" s="22"/>
      <c r="D3112" s="22"/>
      <c r="E3112" s="22"/>
      <c r="F3112" s="22"/>
      <c r="G3112" s="22"/>
      <c r="H3112" s="22"/>
      <c r="I3112" s="99"/>
      <c r="J3112" s="22"/>
      <c r="K3112" s="4"/>
      <c r="L3112" s="4"/>
      <c r="M3112" s="4"/>
    </row>
    <row r="3113">
      <c r="A3113" s="85"/>
      <c r="B3113" s="22"/>
      <c r="C3113" s="22"/>
      <c r="D3113" s="22"/>
      <c r="E3113" s="22"/>
      <c r="F3113" s="22"/>
      <c r="G3113" s="22"/>
      <c r="H3113" s="22"/>
      <c r="I3113" s="99"/>
      <c r="J3113" s="22"/>
      <c r="K3113" s="4"/>
      <c r="L3113" s="4"/>
      <c r="M3113" s="4"/>
    </row>
    <row r="3114">
      <c r="A3114" s="85"/>
      <c r="B3114" s="22"/>
      <c r="C3114" s="22"/>
      <c r="D3114" s="22"/>
      <c r="E3114" s="22"/>
      <c r="F3114" s="22"/>
      <c r="G3114" s="22"/>
      <c r="H3114" s="22"/>
      <c r="I3114" s="99"/>
      <c r="J3114" s="22"/>
      <c r="K3114" s="4"/>
      <c r="L3114" s="4"/>
      <c r="M3114" s="4"/>
    </row>
    <row r="3115">
      <c r="A3115" s="85"/>
      <c r="B3115" s="22"/>
      <c r="C3115" s="22"/>
      <c r="D3115" s="22"/>
      <c r="E3115" s="22"/>
      <c r="F3115" s="22"/>
      <c r="G3115" s="22"/>
      <c r="H3115" s="22"/>
      <c r="I3115" s="99"/>
      <c r="J3115" s="22"/>
      <c r="K3115" s="4"/>
      <c r="L3115" s="4"/>
      <c r="M3115" s="4"/>
    </row>
    <row r="3116">
      <c r="A3116" s="85"/>
      <c r="B3116" s="22"/>
      <c r="C3116" s="22"/>
      <c r="D3116" s="22"/>
      <c r="E3116" s="22"/>
      <c r="F3116" s="22"/>
      <c r="G3116" s="22"/>
      <c r="H3116" s="22"/>
      <c r="I3116" s="99"/>
      <c r="J3116" s="22"/>
      <c r="K3116" s="4"/>
      <c r="L3116" s="4"/>
      <c r="M3116" s="4"/>
    </row>
    <row r="3117">
      <c r="A3117" s="85"/>
      <c r="B3117" s="22"/>
      <c r="C3117" s="22"/>
      <c r="D3117" s="22"/>
      <c r="E3117" s="22"/>
      <c r="F3117" s="22"/>
      <c r="G3117" s="22"/>
      <c r="H3117" s="22"/>
      <c r="I3117" s="99"/>
      <c r="J3117" s="22"/>
      <c r="K3117" s="4"/>
      <c r="L3117" s="4"/>
      <c r="M3117" s="4"/>
    </row>
    <row r="3118">
      <c r="A3118" s="85"/>
      <c r="B3118" s="22"/>
      <c r="C3118" s="22"/>
      <c r="D3118" s="22"/>
      <c r="E3118" s="22"/>
      <c r="F3118" s="22"/>
      <c r="G3118" s="22"/>
      <c r="H3118" s="22"/>
      <c r="I3118" s="99"/>
      <c r="J3118" s="22"/>
      <c r="K3118" s="4"/>
      <c r="L3118" s="4"/>
      <c r="M3118" s="4"/>
    </row>
    <row r="3119">
      <c r="A3119" s="85"/>
      <c r="B3119" s="22"/>
      <c r="C3119" s="22"/>
      <c r="D3119" s="22"/>
      <c r="E3119" s="22"/>
      <c r="F3119" s="22"/>
      <c r="G3119" s="22"/>
      <c r="H3119" s="22"/>
      <c r="I3119" s="99"/>
      <c r="J3119" s="22"/>
      <c r="K3119" s="4"/>
      <c r="L3119" s="4"/>
      <c r="M3119" s="4"/>
    </row>
    <row r="3120">
      <c r="A3120" s="85"/>
      <c r="B3120" s="22"/>
      <c r="C3120" s="22"/>
      <c r="D3120" s="22"/>
      <c r="E3120" s="22"/>
      <c r="F3120" s="22"/>
      <c r="G3120" s="22"/>
      <c r="H3120" s="22"/>
      <c r="I3120" s="99"/>
      <c r="J3120" s="22"/>
      <c r="K3120" s="4"/>
      <c r="L3120" s="4"/>
      <c r="M3120" s="4"/>
    </row>
    <row r="3121">
      <c r="A3121" s="85"/>
      <c r="B3121" s="22"/>
      <c r="C3121" s="22"/>
      <c r="D3121" s="22"/>
      <c r="E3121" s="22"/>
      <c r="F3121" s="22"/>
      <c r="G3121" s="22"/>
      <c r="H3121" s="22"/>
      <c r="I3121" s="99"/>
      <c r="J3121" s="22"/>
      <c r="K3121" s="4"/>
      <c r="L3121" s="4"/>
      <c r="M3121" s="4"/>
    </row>
    <row r="3122">
      <c r="A3122" s="85"/>
      <c r="B3122" s="22"/>
      <c r="C3122" s="22"/>
      <c r="D3122" s="22"/>
      <c r="E3122" s="22"/>
      <c r="F3122" s="22"/>
      <c r="G3122" s="22"/>
      <c r="H3122" s="22"/>
      <c r="I3122" s="99"/>
      <c r="J3122" s="22"/>
      <c r="K3122" s="4"/>
      <c r="L3122" s="4"/>
      <c r="M3122" s="4"/>
    </row>
    <row r="3123">
      <c r="A3123" s="85"/>
      <c r="B3123" s="22"/>
      <c r="C3123" s="22"/>
      <c r="D3123" s="22"/>
      <c r="E3123" s="22"/>
      <c r="F3123" s="22"/>
      <c r="G3123" s="22"/>
      <c r="H3123" s="22"/>
      <c r="I3123" s="99"/>
      <c r="J3123" s="22"/>
      <c r="K3123" s="4"/>
      <c r="L3123" s="4"/>
      <c r="M3123" s="4"/>
    </row>
    <row r="3124">
      <c r="A3124" s="85"/>
      <c r="B3124" s="22"/>
      <c r="C3124" s="22"/>
      <c r="D3124" s="22"/>
      <c r="E3124" s="22"/>
      <c r="F3124" s="22"/>
      <c r="G3124" s="22"/>
      <c r="H3124" s="22"/>
      <c r="I3124" s="99"/>
      <c r="J3124" s="22"/>
      <c r="K3124" s="4"/>
      <c r="L3124" s="4"/>
      <c r="M3124" s="4"/>
    </row>
    <row r="3125">
      <c r="A3125" s="85"/>
      <c r="B3125" s="22"/>
      <c r="C3125" s="22"/>
      <c r="D3125" s="22"/>
      <c r="E3125" s="22"/>
      <c r="F3125" s="22"/>
      <c r="G3125" s="22"/>
      <c r="H3125" s="22"/>
      <c r="I3125" s="99"/>
      <c r="J3125" s="22"/>
      <c r="K3125" s="4"/>
      <c r="L3125" s="4"/>
      <c r="M3125" s="4"/>
    </row>
    <row r="3126">
      <c r="A3126" s="85"/>
      <c r="B3126" s="22"/>
      <c r="C3126" s="22"/>
      <c r="D3126" s="22"/>
      <c r="E3126" s="22"/>
      <c r="F3126" s="22"/>
      <c r="G3126" s="22"/>
      <c r="H3126" s="22"/>
      <c r="I3126" s="99"/>
      <c r="J3126" s="22"/>
      <c r="K3126" s="4"/>
      <c r="L3126" s="4"/>
      <c r="M3126" s="4"/>
    </row>
    <row r="3127">
      <c r="A3127" s="85"/>
      <c r="B3127" s="22"/>
      <c r="C3127" s="22"/>
      <c r="D3127" s="22"/>
      <c r="E3127" s="22"/>
      <c r="F3127" s="22"/>
      <c r="G3127" s="22"/>
      <c r="H3127" s="22"/>
      <c r="I3127" s="99"/>
      <c r="J3127" s="22"/>
      <c r="K3127" s="4"/>
      <c r="L3127" s="4"/>
      <c r="M3127" s="4"/>
    </row>
    <row r="3128">
      <c r="A3128" s="85"/>
      <c r="B3128" s="22"/>
      <c r="C3128" s="22"/>
      <c r="D3128" s="22"/>
      <c r="E3128" s="22"/>
      <c r="F3128" s="22"/>
      <c r="G3128" s="22"/>
      <c r="H3128" s="22"/>
      <c r="I3128" s="99"/>
      <c r="J3128" s="22"/>
      <c r="K3128" s="4"/>
      <c r="L3128" s="4"/>
      <c r="M3128" s="4"/>
    </row>
    <row r="3129">
      <c r="A3129" s="85"/>
      <c r="B3129" s="22"/>
      <c r="C3129" s="22"/>
      <c r="D3129" s="22"/>
      <c r="E3129" s="22"/>
      <c r="F3129" s="22"/>
      <c r="G3129" s="22"/>
      <c r="H3129" s="22"/>
      <c r="I3129" s="99"/>
      <c r="J3129" s="22"/>
      <c r="K3129" s="4"/>
      <c r="L3129" s="4"/>
      <c r="M3129" s="4"/>
    </row>
    <row r="3130">
      <c r="A3130" s="85"/>
      <c r="B3130" s="22"/>
      <c r="C3130" s="22"/>
      <c r="D3130" s="22"/>
      <c r="E3130" s="22"/>
      <c r="F3130" s="22"/>
      <c r="G3130" s="22"/>
      <c r="H3130" s="22"/>
      <c r="I3130" s="99"/>
      <c r="J3130" s="22"/>
      <c r="K3130" s="4"/>
      <c r="L3130" s="4"/>
      <c r="M3130" s="4"/>
    </row>
    <row r="3131">
      <c r="A3131" s="85"/>
      <c r="B3131" s="22"/>
      <c r="C3131" s="22"/>
      <c r="D3131" s="22"/>
      <c r="E3131" s="22"/>
      <c r="F3131" s="22"/>
      <c r="G3131" s="22"/>
      <c r="H3131" s="22"/>
      <c r="I3131" s="99"/>
      <c r="J3131" s="22"/>
      <c r="K3131" s="4"/>
      <c r="L3131" s="4"/>
      <c r="M3131" s="4"/>
    </row>
    <row r="3132">
      <c r="A3132" s="85"/>
      <c r="B3132" s="22"/>
      <c r="C3132" s="22"/>
      <c r="D3132" s="22"/>
      <c r="E3132" s="22"/>
      <c r="F3132" s="22"/>
      <c r="G3132" s="22"/>
      <c r="H3132" s="22"/>
      <c r="I3132" s="99"/>
      <c r="J3132" s="22"/>
      <c r="K3132" s="4"/>
      <c r="L3132" s="4"/>
      <c r="M3132" s="4"/>
    </row>
    <row r="3133">
      <c r="A3133" s="85"/>
      <c r="B3133" s="22"/>
      <c r="C3133" s="22"/>
      <c r="D3133" s="22"/>
      <c r="E3133" s="22"/>
      <c r="F3133" s="22"/>
      <c r="G3133" s="22"/>
      <c r="H3133" s="22"/>
      <c r="I3133" s="99"/>
      <c r="J3133" s="22"/>
      <c r="K3133" s="4"/>
      <c r="L3133" s="4"/>
      <c r="M3133" s="4"/>
    </row>
    <row r="3134">
      <c r="A3134" s="85"/>
      <c r="B3134" s="22"/>
      <c r="C3134" s="22"/>
      <c r="D3134" s="22"/>
      <c r="E3134" s="22"/>
      <c r="F3134" s="22"/>
      <c r="G3134" s="22"/>
      <c r="H3134" s="22"/>
      <c r="I3134" s="99"/>
      <c r="J3134" s="22"/>
      <c r="K3134" s="4"/>
      <c r="L3134" s="4"/>
      <c r="M3134" s="4"/>
    </row>
    <row r="3135">
      <c r="A3135" s="85"/>
      <c r="B3135" s="22"/>
      <c r="C3135" s="22"/>
      <c r="D3135" s="22"/>
      <c r="E3135" s="22"/>
      <c r="F3135" s="22"/>
      <c r="G3135" s="22"/>
      <c r="H3135" s="22"/>
      <c r="I3135" s="99"/>
      <c r="J3135" s="22"/>
      <c r="K3135" s="4"/>
      <c r="L3135" s="4"/>
      <c r="M3135" s="4"/>
    </row>
    <row r="3136">
      <c r="A3136" s="85"/>
      <c r="B3136" s="22"/>
      <c r="C3136" s="22"/>
      <c r="D3136" s="22"/>
      <c r="E3136" s="22"/>
      <c r="F3136" s="22"/>
      <c r="G3136" s="22"/>
      <c r="H3136" s="22"/>
      <c r="I3136" s="99"/>
      <c r="J3136" s="22"/>
      <c r="K3136" s="4"/>
      <c r="L3136" s="4"/>
      <c r="M3136" s="4"/>
    </row>
    <row r="3137">
      <c r="A3137" s="85"/>
      <c r="B3137" s="22"/>
      <c r="C3137" s="22"/>
      <c r="D3137" s="22"/>
      <c r="E3137" s="22"/>
      <c r="F3137" s="22"/>
      <c r="G3137" s="22"/>
      <c r="H3137" s="22"/>
      <c r="I3137" s="99"/>
      <c r="J3137" s="22"/>
      <c r="K3137" s="4"/>
      <c r="L3137" s="4"/>
      <c r="M3137" s="4"/>
    </row>
    <row r="3138">
      <c r="A3138" s="85"/>
      <c r="B3138" s="22"/>
      <c r="C3138" s="22"/>
      <c r="D3138" s="22"/>
      <c r="E3138" s="22"/>
      <c r="F3138" s="22"/>
      <c r="G3138" s="22"/>
      <c r="H3138" s="22"/>
      <c r="I3138" s="99"/>
      <c r="J3138" s="22"/>
      <c r="K3138" s="4"/>
      <c r="L3138" s="4"/>
      <c r="M3138" s="4"/>
    </row>
    <row r="3139">
      <c r="A3139" s="85"/>
      <c r="B3139" s="22"/>
      <c r="C3139" s="22"/>
      <c r="D3139" s="22"/>
      <c r="E3139" s="22"/>
      <c r="F3139" s="22"/>
      <c r="G3139" s="22"/>
      <c r="H3139" s="22"/>
      <c r="I3139" s="99"/>
      <c r="J3139" s="22"/>
      <c r="K3139" s="4"/>
      <c r="L3139" s="4"/>
      <c r="M3139" s="4"/>
    </row>
    <row r="3140">
      <c r="A3140" s="85"/>
      <c r="B3140" s="22"/>
      <c r="C3140" s="22"/>
      <c r="D3140" s="22"/>
      <c r="E3140" s="22"/>
      <c r="F3140" s="22"/>
      <c r="G3140" s="22"/>
      <c r="H3140" s="22"/>
      <c r="I3140" s="99"/>
      <c r="J3140" s="22"/>
      <c r="K3140" s="4"/>
      <c r="L3140" s="4"/>
      <c r="M3140" s="4"/>
    </row>
    <row r="3141">
      <c r="A3141" s="85"/>
      <c r="B3141" s="22"/>
      <c r="C3141" s="22"/>
      <c r="D3141" s="22"/>
      <c r="E3141" s="22"/>
      <c r="F3141" s="22"/>
      <c r="G3141" s="22"/>
      <c r="H3141" s="22"/>
      <c r="I3141" s="99"/>
      <c r="J3141" s="22"/>
      <c r="K3141" s="4"/>
      <c r="L3141" s="4"/>
      <c r="M3141" s="4"/>
    </row>
    <row r="3142">
      <c r="A3142" s="85"/>
      <c r="B3142" s="22"/>
      <c r="C3142" s="22"/>
      <c r="D3142" s="22"/>
      <c r="E3142" s="22"/>
      <c r="F3142" s="22"/>
      <c r="G3142" s="22"/>
      <c r="H3142" s="22"/>
      <c r="I3142" s="99"/>
      <c r="J3142" s="22"/>
      <c r="K3142" s="4"/>
      <c r="L3142" s="4"/>
      <c r="M3142" s="4"/>
    </row>
    <row r="3143">
      <c r="A3143" s="85"/>
      <c r="B3143" s="22"/>
      <c r="C3143" s="22"/>
      <c r="D3143" s="22"/>
      <c r="E3143" s="22"/>
      <c r="F3143" s="22"/>
      <c r="G3143" s="22"/>
      <c r="H3143" s="22"/>
      <c r="I3143" s="99"/>
      <c r="J3143" s="22"/>
      <c r="K3143" s="4"/>
      <c r="L3143" s="4"/>
      <c r="M3143" s="4"/>
    </row>
    <row r="3144">
      <c r="A3144" s="85"/>
      <c r="B3144" s="22"/>
      <c r="C3144" s="22"/>
      <c r="D3144" s="22"/>
      <c r="E3144" s="22"/>
      <c r="F3144" s="22"/>
      <c r="G3144" s="22"/>
      <c r="H3144" s="22"/>
      <c r="I3144" s="99"/>
      <c r="J3144" s="22"/>
      <c r="K3144" s="4"/>
      <c r="L3144" s="4"/>
      <c r="M3144" s="4"/>
    </row>
    <row r="3145">
      <c r="A3145" s="85"/>
      <c r="B3145" s="22"/>
      <c r="C3145" s="22"/>
      <c r="D3145" s="22"/>
      <c r="E3145" s="22"/>
      <c r="F3145" s="22"/>
      <c r="G3145" s="22"/>
      <c r="H3145" s="22"/>
      <c r="I3145" s="99"/>
      <c r="J3145" s="22"/>
      <c r="K3145" s="4"/>
      <c r="L3145" s="4"/>
      <c r="M3145" s="4"/>
    </row>
    <row r="3146">
      <c r="A3146" s="85"/>
      <c r="B3146" s="22"/>
      <c r="C3146" s="22"/>
      <c r="D3146" s="22"/>
      <c r="E3146" s="22"/>
      <c r="F3146" s="22"/>
      <c r="G3146" s="22"/>
      <c r="H3146" s="22"/>
      <c r="I3146" s="99"/>
      <c r="J3146" s="22"/>
      <c r="K3146" s="4"/>
      <c r="L3146" s="4"/>
      <c r="M3146" s="4"/>
    </row>
    <row r="3147">
      <c r="A3147" s="85"/>
      <c r="B3147" s="22"/>
      <c r="C3147" s="22"/>
      <c r="D3147" s="22"/>
      <c r="E3147" s="22"/>
      <c r="F3147" s="22"/>
      <c r="G3147" s="22"/>
      <c r="H3147" s="22"/>
      <c r="I3147" s="99"/>
      <c r="J3147" s="22"/>
      <c r="K3147" s="4"/>
      <c r="L3147" s="4"/>
      <c r="M3147" s="4"/>
    </row>
    <row r="3148">
      <c r="A3148" s="85"/>
      <c r="B3148" s="22"/>
      <c r="C3148" s="22"/>
      <c r="D3148" s="22"/>
      <c r="E3148" s="22"/>
      <c r="F3148" s="22"/>
      <c r="G3148" s="22"/>
      <c r="H3148" s="22"/>
      <c r="I3148" s="99"/>
      <c r="J3148" s="22"/>
      <c r="K3148" s="4"/>
      <c r="L3148" s="4"/>
      <c r="M3148" s="4"/>
    </row>
    <row r="3149">
      <c r="A3149" s="85"/>
      <c r="B3149" s="22"/>
      <c r="C3149" s="22"/>
      <c r="D3149" s="22"/>
      <c r="E3149" s="22"/>
      <c r="F3149" s="22"/>
      <c r="G3149" s="22"/>
      <c r="H3149" s="22"/>
      <c r="I3149" s="99"/>
      <c r="J3149" s="22"/>
      <c r="K3149" s="4"/>
      <c r="L3149" s="4"/>
      <c r="M3149" s="4"/>
    </row>
    <row r="3150">
      <c r="A3150" s="85"/>
      <c r="B3150" s="22"/>
      <c r="C3150" s="22"/>
      <c r="D3150" s="22"/>
      <c r="E3150" s="22"/>
      <c r="F3150" s="22"/>
      <c r="G3150" s="22"/>
      <c r="H3150" s="22"/>
      <c r="I3150" s="99"/>
      <c r="J3150" s="22"/>
      <c r="K3150" s="4"/>
      <c r="L3150" s="4"/>
      <c r="M3150" s="4"/>
    </row>
    <row r="3151">
      <c r="A3151" s="85"/>
      <c r="B3151" s="22"/>
      <c r="C3151" s="22"/>
      <c r="D3151" s="22"/>
      <c r="E3151" s="22"/>
      <c r="F3151" s="22"/>
      <c r="G3151" s="22"/>
      <c r="H3151" s="22"/>
      <c r="I3151" s="99"/>
      <c r="J3151" s="22"/>
      <c r="K3151" s="4"/>
      <c r="L3151" s="4"/>
      <c r="M3151" s="4"/>
    </row>
    <row r="3152">
      <c r="A3152" s="85"/>
      <c r="B3152" s="22"/>
      <c r="C3152" s="22"/>
      <c r="D3152" s="22"/>
      <c r="E3152" s="22"/>
      <c r="F3152" s="22"/>
      <c r="G3152" s="22"/>
      <c r="H3152" s="22"/>
      <c r="I3152" s="99"/>
      <c r="J3152" s="22"/>
      <c r="K3152" s="4"/>
      <c r="L3152" s="4"/>
      <c r="M3152" s="4"/>
    </row>
    <row r="3153">
      <c r="A3153" s="85"/>
      <c r="B3153" s="22"/>
      <c r="C3153" s="22"/>
      <c r="D3153" s="22"/>
      <c r="E3153" s="22"/>
      <c r="F3153" s="22"/>
      <c r="G3153" s="22"/>
      <c r="H3153" s="22"/>
      <c r="I3153" s="99"/>
      <c r="J3153" s="22"/>
      <c r="K3153" s="4"/>
      <c r="L3153" s="4"/>
      <c r="M3153" s="4"/>
    </row>
    <row r="3154">
      <c r="A3154" s="85"/>
      <c r="B3154" s="22"/>
      <c r="C3154" s="22"/>
      <c r="D3154" s="22"/>
      <c r="E3154" s="22"/>
      <c r="F3154" s="22"/>
      <c r="G3154" s="22"/>
      <c r="H3154" s="22"/>
      <c r="I3154" s="99"/>
      <c r="J3154" s="22"/>
      <c r="K3154" s="4"/>
      <c r="L3154" s="4"/>
      <c r="M3154" s="4"/>
    </row>
    <row r="3155">
      <c r="A3155" s="85"/>
      <c r="B3155" s="22"/>
      <c r="C3155" s="22"/>
      <c r="D3155" s="22"/>
      <c r="E3155" s="22"/>
      <c r="F3155" s="22"/>
      <c r="G3155" s="22"/>
      <c r="H3155" s="22"/>
      <c r="I3155" s="99"/>
      <c r="J3155" s="22"/>
      <c r="K3155" s="4"/>
      <c r="L3155" s="4"/>
      <c r="M3155" s="4"/>
    </row>
    <row r="3156">
      <c r="A3156" s="85"/>
      <c r="B3156" s="22"/>
      <c r="C3156" s="22"/>
      <c r="D3156" s="22"/>
      <c r="E3156" s="22"/>
      <c r="F3156" s="22"/>
      <c r="G3156" s="22"/>
      <c r="H3156" s="22"/>
      <c r="I3156" s="99"/>
      <c r="J3156" s="22"/>
      <c r="K3156" s="4"/>
      <c r="L3156" s="4"/>
      <c r="M3156" s="4"/>
    </row>
    <row r="3157">
      <c r="A3157" s="85"/>
      <c r="B3157" s="22"/>
      <c r="C3157" s="22"/>
      <c r="D3157" s="22"/>
      <c r="E3157" s="22"/>
      <c r="F3157" s="22"/>
      <c r="G3157" s="22"/>
      <c r="H3157" s="22"/>
      <c r="I3157" s="99"/>
      <c r="J3157" s="22"/>
      <c r="K3157" s="4"/>
      <c r="L3157" s="4"/>
      <c r="M3157" s="4"/>
    </row>
    <row r="3158">
      <c r="A3158" s="85"/>
      <c r="B3158" s="22"/>
      <c r="C3158" s="22"/>
      <c r="D3158" s="22"/>
      <c r="E3158" s="22"/>
      <c r="F3158" s="22"/>
      <c r="G3158" s="22"/>
      <c r="H3158" s="22"/>
      <c r="I3158" s="99"/>
      <c r="J3158" s="22"/>
      <c r="K3158" s="4"/>
      <c r="L3158" s="4"/>
      <c r="M3158" s="4"/>
    </row>
    <row r="3159">
      <c r="A3159" s="85"/>
      <c r="B3159" s="22"/>
      <c r="C3159" s="22"/>
      <c r="D3159" s="22"/>
      <c r="E3159" s="22"/>
      <c r="F3159" s="22"/>
      <c r="G3159" s="22"/>
      <c r="H3159" s="22"/>
      <c r="I3159" s="99"/>
      <c r="J3159" s="22"/>
      <c r="K3159" s="4"/>
      <c r="L3159" s="4"/>
      <c r="M3159" s="4"/>
    </row>
    <row r="3160">
      <c r="A3160" s="85"/>
      <c r="B3160" s="22"/>
      <c r="C3160" s="22"/>
      <c r="D3160" s="22"/>
      <c r="E3160" s="22"/>
      <c r="F3160" s="22"/>
      <c r="G3160" s="22"/>
      <c r="H3160" s="22"/>
      <c r="I3160" s="99"/>
      <c r="J3160" s="22"/>
      <c r="K3160" s="4"/>
      <c r="L3160" s="4"/>
      <c r="M3160" s="4"/>
    </row>
    <row r="3161">
      <c r="A3161" s="85"/>
      <c r="B3161" s="22"/>
      <c r="C3161" s="22"/>
      <c r="D3161" s="22"/>
      <c r="E3161" s="22"/>
      <c r="F3161" s="22"/>
      <c r="G3161" s="22"/>
      <c r="H3161" s="22"/>
      <c r="I3161" s="99"/>
      <c r="J3161" s="22"/>
      <c r="K3161" s="4"/>
      <c r="L3161" s="4"/>
      <c r="M3161" s="4"/>
    </row>
    <row r="3162">
      <c r="A3162" s="85"/>
      <c r="B3162" s="22"/>
      <c r="C3162" s="22"/>
      <c r="D3162" s="22"/>
      <c r="E3162" s="22"/>
      <c r="F3162" s="22"/>
      <c r="G3162" s="22"/>
      <c r="H3162" s="22"/>
      <c r="I3162" s="99"/>
      <c r="J3162" s="22"/>
      <c r="K3162" s="4"/>
      <c r="L3162" s="4"/>
      <c r="M3162" s="4"/>
    </row>
    <row r="3163">
      <c r="A3163" s="85"/>
      <c r="B3163" s="22"/>
      <c r="C3163" s="22"/>
      <c r="D3163" s="22"/>
      <c r="E3163" s="22"/>
      <c r="F3163" s="22"/>
      <c r="G3163" s="22"/>
      <c r="H3163" s="22"/>
      <c r="I3163" s="99"/>
      <c r="J3163" s="22"/>
      <c r="K3163" s="4"/>
      <c r="L3163" s="4"/>
      <c r="M3163" s="4"/>
    </row>
    <row r="3164">
      <c r="A3164" s="85"/>
      <c r="B3164" s="22"/>
      <c r="C3164" s="22"/>
      <c r="D3164" s="22"/>
      <c r="E3164" s="22"/>
      <c r="F3164" s="22"/>
      <c r="G3164" s="22"/>
      <c r="H3164" s="22"/>
      <c r="I3164" s="99"/>
      <c r="J3164" s="22"/>
      <c r="K3164" s="4"/>
      <c r="L3164" s="4"/>
      <c r="M3164" s="4"/>
    </row>
    <row r="3165">
      <c r="A3165" s="85"/>
      <c r="B3165" s="22"/>
      <c r="C3165" s="22"/>
      <c r="D3165" s="22"/>
      <c r="E3165" s="22"/>
      <c r="F3165" s="22"/>
      <c r="G3165" s="22"/>
      <c r="H3165" s="22"/>
      <c r="I3165" s="99"/>
      <c r="J3165" s="22"/>
      <c r="K3165" s="4"/>
      <c r="L3165" s="4"/>
      <c r="M3165" s="4"/>
    </row>
    <row r="3166">
      <c r="A3166" s="85"/>
      <c r="B3166" s="22"/>
      <c r="C3166" s="22"/>
      <c r="D3166" s="22"/>
      <c r="E3166" s="22"/>
      <c r="F3166" s="22"/>
      <c r="G3166" s="22"/>
      <c r="H3166" s="22"/>
      <c r="I3166" s="99"/>
      <c r="J3166" s="22"/>
      <c r="K3166" s="4"/>
      <c r="L3166" s="4"/>
      <c r="M3166" s="4"/>
    </row>
    <row r="3167">
      <c r="A3167" s="85"/>
      <c r="B3167" s="22"/>
      <c r="C3167" s="22"/>
      <c r="D3167" s="22"/>
      <c r="E3167" s="22"/>
      <c r="F3167" s="22"/>
      <c r="G3167" s="22"/>
      <c r="H3167" s="22"/>
      <c r="I3167" s="99"/>
      <c r="J3167" s="22"/>
      <c r="K3167" s="4"/>
      <c r="L3167" s="4"/>
      <c r="M3167" s="4"/>
    </row>
    <row r="3168">
      <c r="A3168" s="85"/>
      <c r="B3168" s="22"/>
      <c r="C3168" s="22"/>
      <c r="D3168" s="22"/>
      <c r="E3168" s="22"/>
      <c r="F3168" s="22"/>
      <c r="G3168" s="22"/>
      <c r="H3168" s="22"/>
      <c r="I3168" s="99"/>
      <c r="J3168" s="22"/>
      <c r="K3168" s="4"/>
      <c r="L3168" s="4"/>
      <c r="M3168" s="4"/>
    </row>
    <row r="3169">
      <c r="A3169" s="85"/>
      <c r="B3169" s="22"/>
      <c r="C3169" s="22"/>
      <c r="D3169" s="22"/>
      <c r="E3169" s="22"/>
      <c r="F3169" s="22"/>
      <c r="G3169" s="22"/>
      <c r="H3169" s="22"/>
      <c r="I3169" s="99"/>
      <c r="J3169" s="22"/>
      <c r="K3169" s="4"/>
      <c r="L3169" s="4"/>
      <c r="M3169" s="4"/>
    </row>
    <row r="3170">
      <c r="A3170" s="85"/>
      <c r="B3170" s="22"/>
      <c r="C3170" s="22"/>
      <c r="D3170" s="22"/>
      <c r="E3170" s="22"/>
      <c r="F3170" s="22"/>
      <c r="G3170" s="22"/>
      <c r="H3170" s="22"/>
      <c r="I3170" s="99"/>
      <c r="J3170" s="22"/>
      <c r="K3170" s="4"/>
      <c r="L3170" s="4"/>
      <c r="M3170" s="4"/>
    </row>
    <row r="3171">
      <c r="A3171" s="85"/>
      <c r="B3171" s="22"/>
      <c r="C3171" s="22"/>
      <c r="D3171" s="22"/>
      <c r="E3171" s="22"/>
      <c r="F3171" s="22"/>
      <c r="G3171" s="22"/>
      <c r="H3171" s="22"/>
      <c r="I3171" s="99"/>
      <c r="J3171" s="22"/>
      <c r="K3171" s="4"/>
      <c r="L3171" s="4"/>
      <c r="M3171" s="4"/>
    </row>
    <row r="3172">
      <c r="A3172" s="85"/>
      <c r="B3172" s="22"/>
      <c r="C3172" s="22"/>
      <c r="D3172" s="22"/>
      <c r="E3172" s="22"/>
      <c r="F3172" s="22"/>
      <c r="G3172" s="22"/>
      <c r="H3172" s="22"/>
      <c r="I3172" s="99"/>
      <c r="J3172" s="22"/>
      <c r="K3172" s="4"/>
      <c r="L3172" s="4"/>
      <c r="M3172" s="4"/>
    </row>
    <row r="3173">
      <c r="A3173" s="85"/>
      <c r="B3173" s="22"/>
      <c r="C3173" s="22"/>
      <c r="D3173" s="22"/>
      <c r="E3173" s="22"/>
      <c r="F3173" s="22"/>
      <c r="G3173" s="22"/>
      <c r="H3173" s="22"/>
      <c r="I3173" s="99"/>
      <c r="J3173" s="22"/>
      <c r="K3173" s="4"/>
      <c r="L3173" s="4"/>
      <c r="M3173" s="4"/>
    </row>
    <row r="3174">
      <c r="A3174" s="85"/>
      <c r="B3174" s="22"/>
      <c r="C3174" s="22"/>
      <c r="D3174" s="22"/>
      <c r="E3174" s="22"/>
      <c r="F3174" s="22"/>
      <c r="G3174" s="22"/>
      <c r="H3174" s="22"/>
      <c r="I3174" s="99"/>
      <c r="J3174" s="22"/>
      <c r="K3174" s="4"/>
      <c r="L3174" s="4"/>
      <c r="M3174" s="4"/>
    </row>
    <row r="3175">
      <c r="A3175" s="85"/>
      <c r="B3175" s="22"/>
      <c r="C3175" s="22"/>
      <c r="D3175" s="22"/>
      <c r="E3175" s="22"/>
      <c r="F3175" s="22"/>
      <c r="G3175" s="22"/>
      <c r="H3175" s="22"/>
      <c r="I3175" s="99"/>
      <c r="J3175" s="22"/>
      <c r="K3175" s="4"/>
      <c r="L3175" s="4"/>
      <c r="M3175" s="4"/>
    </row>
    <row r="3176">
      <c r="A3176" s="85"/>
      <c r="B3176" s="22"/>
      <c r="C3176" s="22"/>
      <c r="D3176" s="22"/>
      <c r="E3176" s="22"/>
      <c r="F3176" s="22"/>
      <c r="G3176" s="22"/>
      <c r="H3176" s="22"/>
      <c r="I3176" s="99"/>
      <c r="J3176" s="22"/>
      <c r="K3176" s="4"/>
      <c r="L3176" s="4"/>
      <c r="M3176" s="4"/>
    </row>
    <row r="3177">
      <c r="A3177" s="85"/>
      <c r="B3177" s="22"/>
      <c r="C3177" s="22"/>
      <c r="D3177" s="22"/>
      <c r="E3177" s="22"/>
      <c r="F3177" s="22"/>
      <c r="G3177" s="22"/>
      <c r="H3177" s="22"/>
      <c r="I3177" s="99"/>
      <c r="J3177" s="22"/>
      <c r="K3177" s="4"/>
      <c r="L3177" s="4"/>
      <c r="M3177" s="4"/>
    </row>
    <row r="3178">
      <c r="A3178" s="85"/>
      <c r="B3178" s="22"/>
      <c r="C3178" s="22"/>
      <c r="D3178" s="22"/>
      <c r="E3178" s="22"/>
      <c r="F3178" s="22"/>
      <c r="G3178" s="22"/>
      <c r="H3178" s="22"/>
      <c r="I3178" s="99"/>
      <c r="J3178" s="22"/>
      <c r="K3178" s="4"/>
      <c r="L3178" s="4"/>
      <c r="M3178" s="4"/>
    </row>
    <row r="3179">
      <c r="A3179" s="85"/>
      <c r="B3179" s="22"/>
      <c r="C3179" s="22"/>
      <c r="D3179" s="22"/>
      <c r="E3179" s="22"/>
      <c r="F3179" s="22"/>
      <c r="G3179" s="22"/>
      <c r="H3179" s="22"/>
      <c r="I3179" s="99"/>
      <c r="J3179" s="22"/>
      <c r="K3179" s="4"/>
      <c r="L3179" s="4"/>
      <c r="M3179" s="4"/>
    </row>
    <row r="3180">
      <c r="A3180" s="85"/>
      <c r="B3180" s="22"/>
      <c r="C3180" s="22"/>
      <c r="D3180" s="22"/>
      <c r="E3180" s="22"/>
      <c r="F3180" s="22"/>
      <c r="G3180" s="22"/>
      <c r="H3180" s="22"/>
      <c r="I3180" s="99"/>
      <c r="J3180" s="22"/>
      <c r="K3180" s="4"/>
      <c r="L3180" s="4"/>
      <c r="M3180" s="4"/>
    </row>
    <row r="3181">
      <c r="A3181" s="85"/>
      <c r="B3181" s="22"/>
      <c r="C3181" s="22"/>
      <c r="D3181" s="22"/>
      <c r="E3181" s="22"/>
      <c r="F3181" s="22"/>
      <c r="G3181" s="22"/>
      <c r="H3181" s="22"/>
      <c r="I3181" s="99"/>
      <c r="J3181" s="22"/>
      <c r="K3181" s="4"/>
      <c r="L3181" s="4"/>
      <c r="M3181" s="4"/>
    </row>
    <row r="3182">
      <c r="A3182" s="85"/>
      <c r="B3182" s="22"/>
      <c r="C3182" s="22"/>
      <c r="D3182" s="22"/>
      <c r="E3182" s="22"/>
      <c r="F3182" s="22"/>
      <c r="G3182" s="22"/>
      <c r="H3182" s="22"/>
      <c r="I3182" s="99"/>
      <c r="J3182" s="22"/>
      <c r="K3182" s="4"/>
      <c r="L3182" s="4"/>
      <c r="M3182" s="4"/>
    </row>
    <row r="3183">
      <c r="A3183" s="85"/>
      <c r="B3183" s="22"/>
      <c r="C3183" s="22"/>
      <c r="D3183" s="22"/>
      <c r="E3183" s="22"/>
      <c r="F3183" s="22"/>
      <c r="G3183" s="22"/>
      <c r="H3183" s="22"/>
      <c r="I3183" s="99"/>
      <c r="J3183" s="22"/>
      <c r="K3183" s="4"/>
      <c r="L3183" s="4"/>
      <c r="M3183" s="4"/>
    </row>
    <row r="3184">
      <c r="A3184" s="85"/>
      <c r="B3184" s="22"/>
      <c r="C3184" s="22"/>
      <c r="D3184" s="22"/>
      <c r="E3184" s="22"/>
      <c r="F3184" s="22"/>
      <c r="G3184" s="22"/>
      <c r="H3184" s="22"/>
      <c r="I3184" s="99"/>
      <c r="J3184" s="22"/>
      <c r="K3184" s="4"/>
      <c r="L3184" s="4"/>
      <c r="M3184" s="4"/>
    </row>
    <row r="3185">
      <c r="A3185" s="85"/>
      <c r="B3185" s="22"/>
      <c r="C3185" s="22"/>
      <c r="D3185" s="22"/>
      <c r="E3185" s="22"/>
      <c r="F3185" s="22"/>
      <c r="G3185" s="22"/>
      <c r="H3185" s="22"/>
      <c r="I3185" s="99"/>
      <c r="J3185" s="22"/>
      <c r="K3185" s="4"/>
      <c r="L3185" s="4"/>
      <c r="M3185" s="4"/>
    </row>
    <row r="3186">
      <c r="A3186" s="85"/>
      <c r="B3186" s="22"/>
      <c r="C3186" s="22"/>
      <c r="D3186" s="22"/>
      <c r="E3186" s="22"/>
      <c r="F3186" s="22"/>
      <c r="G3186" s="22"/>
      <c r="H3186" s="22"/>
      <c r="I3186" s="99"/>
      <c r="J3186" s="22"/>
      <c r="K3186" s="4"/>
      <c r="L3186" s="4"/>
      <c r="M3186" s="4"/>
    </row>
    <row r="3187">
      <c r="A3187" s="85"/>
      <c r="B3187" s="22"/>
      <c r="C3187" s="22"/>
      <c r="D3187" s="22"/>
      <c r="E3187" s="22"/>
      <c r="F3187" s="22"/>
      <c r="G3187" s="22"/>
      <c r="H3187" s="22"/>
      <c r="I3187" s="99"/>
      <c r="J3187" s="22"/>
      <c r="K3187" s="4"/>
      <c r="L3187" s="4"/>
      <c r="M3187" s="4"/>
    </row>
    <row r="3188">
      <c r="A3188" s="85"/>
      <c r="B3188" s="22"/>
      <c r="C3188" s="22"/>
      <c r="D3188" s="22"/>
      <c r="E3188" s="22"/>
      <c r="F3188" s="22"/>
      <c r="G3188" s="22"/>
      <c r="H3188" s="22"/>
      <c r="I3188" s="99"/>
      <c r="J3188" s="22"/>
      <c r="K3188" s="4"/>
      <c r="L3188" s="4"/>
      <c r="M3188" s="4"/>
    </row>
    <row r="3189">
      <c r="A3189" s="85"/>
      <c r="B3189" s="22"/>
      <c r="C3189" s="22"/>
      <c r="D3189" s="22"/>
      <c r="E3189" s="22"/>
      <c r="F3189" s="22"/>
      <c r="G3189" s="22"/>
      <c r="H3189" s="22"/>
      <c r="I3189" s="99"/>
      <c r="J3189" s="22"/>
      <c r="K3189" s="4"/>
      <c r="L3189" s="4"/>
      <c r="M3189" s="4"/>
    </row>
    <row r="3190">
      <c r="A3190" s="85"/>
      <c r="B3190" s="22"/>
      <c r="C3190" s="22"/>
      <c r="D3190" s="22"/>
      <c r="E3190" s="22"/>
      <c r="F3190" s="22"/>
      <c r="G3190" s="22"/>
      <c r="H3190" s="22"/>
      <c r="I3190" s="99"/>
      <c r="J3190" s="22"/>
      <c r="K3190" s="4"/>
      <c r="L3190" s="4"/>
      <c r="M3190" s="4"/>
    </row>
    <row r="3191">
      <c r="A3191" s="85"/>
      <c r="B3191" s="22"/>
      <c r="C3191" s="22"/>
      <c r="D3191" s="22"/>
      <c r="E3191" s="22"/>
      <c r="F3191" s="22"/>
      <c r="G3191" s="22"/>
      <c r="H3191" s="22"/>
      <c r="I3191" s="99"/>
      <c r="J3191" s="22"/>
      <c r="K3191" s="4"/>
      <c r="L3191" s="4"/>
      <c r="M3191" s="4"/>
    </row>
    <row r="3192">
      <c r="A3192" s="85"/>
      <c r="B3192" s="22"/>
      <c r="C3192" s="22"/>
      <c r="D3192" s="22"/>
      <c r="E3192" s="22"/>
      <c r="F3192" s="22"/>
      <c r="G3192" s="22"/>
      <c r="H3192" s="22"/>
      <c r="I3192" s="99"/>
      <c r="J3192" s="22"/>
      <c r="K3192" s="4"/>
      <c r="L3192" s="4"/>
      <c r="M3192" s="4"/>
    </row>
    <row r="3193">
      <c r="A3193" s="85"/>
      <c r="B3193" s="22"/>
      <c r="C3193" s="22"/>
      <c r="D3193" s="22"/>
      <c r="E3193" s="22"/>
      <c r="F3193" s="22"/>
      <c r="G3193" s="22"/>
      <c r="H3193" s="22"/>
      <c r="I3193" s="99"/>
      <c r="J3193" s="22"/>
      <c r="K3193" s="4"/>
      <c r="L3193" s="4"/>
      <c r="M3193" s="4"/>
    </row>
    <row r="3194">
      <c r="A3194" s="85"/>
      <c r="B3194" s="22"/>
      <c r="C3194" s="22"/>
      <c r="D3194" s="22"/>
      <c r="E3194" s="22"/>
      <c r="F3194" s="22"/>
      <c r="G3194" s="22"/>
      <c r="H3194" s="22"/>
      <c r="I3194" s="99"/>
      <c r="J3194" s="22"/>
      <c r="K3194" s="4"/>
      <c r="L3194" s="4"/>
      <c r="M3194" s="4"/>
    </row>
    <row r="3195">
      <c r="A3195" s="85"/>
      <c r="B3195" s="22"/>
      <c r="C3195" s="22"/>
      <c r="D3195" s="22"/>
      <c r="E3195" s="22"/>
      <c r="F3195" s="22"/>
      <c r="G3195" s="22"/>
      <c r="H3195" s="22"/>
      <c r="I3195" s="99"/>
      <c r="J3195" s="22"/>
      <c r="K3195" s="4"/>
      <c r="L3195" s="4"/>
      <c r="M3195" s="4"/>
    </row>
    <row r="3196">
      <c r="A3196" s="85"/>
      <c r="B3196" s="22"/>
      <c r="C3196" s="22"/>
      <c r="D3196" s="22"/>
      <c r="E3196" s="22"/>
      <c r="F3196" s="22"/>
      <c r="G3196" s="22"/>
      <c r="H3196" s="22"/>
      <c r="I3196" s="99"/>
      <c r="J3196" s="22"/>
      <c r="K3196" s="4"/>
      <c r="L3196" s="4"/>
      <c r="M3196" s="4"/>
    </row>
    <row r="3197">
      <c r="A3197" s="85"/>
      <c r="B3197" s="22"/>
      <c r="C3197" s="22"/>
      <c r="D3197" s="22"/>
      <c r="E3197" s="22"/>
      <c r="F3197" s="22"/>
      <c r="G3197" s="22"/>
      <c r="H3197" s="22"/>
      <c r="I3197" s="99"/>
      <c r="J3197" s="22"/>
      <c r="K3197" s="4"/>
      <c r="L3197" s="4"/>
      <c r="M3197" s="4"/>
    </row>
    <row r="3198">
      <c r="A3198" s="85"/>
      <c r="B3198" s="22"/>
      <c r="C3198" s="22"/>
      <c r="D3198" s="22"/>
      <c r="E3198" s="22"/>
      <c r="F3198" s="22"/>
      <c r="G3198" s="22"/>
      <c r="H3198" s="22"/>
      <c r="I3198" s="99"/>
      <c r="J3198" s="22"/>
      <c r="K3198" s="4"/>
      <c r="L3198" s="4"/>
      <c r="M3198" s="4"/>
    </row>
    <row r="3199">
      <c r="A3199" s="85"/>
      <c r="B3199" s="22"/>
      <c r="C3199" s="22"/>
      <c r="D3199" s="22"/>
      <c r="E3199" s="22"/>
      <c r="F3199" s="22"/>
      <c r="G3199" s="22"/>
      <c r="H3199" s="22"/>
      <c r="I3199" s="99"/>
      <c r="J3199" s="22"/>
      <c r="K3199" s="4"/>
      <c r="L3199" s="4"/>
      <c r="M3199" s="4"/>
    </row>
    <row r="3200">
      <c r="A3200" s="85"/>
      <c r="B3200" s="22"/>
      <c r="C3200" s="22"/>
      <c r="D3200" s="22"/>
      <c r="E3200" s="22"/>
      <c r="F3200" s="22"/>
      <c r="G3200" s="22"/>
      <c r="H3200" s="22"/>
      <c r="I3200" s="99"/>
      <c r="J3200" s="22"/>
      <c r="K3200" s="4"/>
      <c r="L3200" s="4"/>
      <c r="M3200" s="4"/>
    </row>
    <row r="3201">
      <c r="A3201" s="85"/>
      <c r="B3201" s="22"/>
      <c r="C3201" s="22"/>
      <c r="D3201" s="22"/>
      <c r="E3201" s="22"/>
      <c r="F3201" s="22"/>
      <c r="G3201" s="22"/>
      <c r="H3201" s="22"/>
      <c r="I3201" s="99"/>
      <c r="J3201" s="22"/>
      <c r="K3201" s="4"/>
      <c r="L3201" s="4"/>
      <c r="M3201" s="4"/>
    </row>
    <row r="3202">
      <c r="A3202" s="85"/>
      <c r="B3202" s="22"/>
      <c r="C3202" s="22"/>
      <c r="D3202" s="22"/>
      <c r="E3202" s="22"/>
      <c r="F3202" s="22"/>
      <c r="G3202" s="22"/>
      <c r="H3202" s="22"/>
      <c r="I3202" s="99"/>
      <c r="J3202" s="22"/>
      <c r="K3202" s="4"/>
      <c r="L3202" s="4"/>
      <c r="M3202" s="4"/>
    </row>
    <row r="3203">
      <c r="A3203" s="85"/>
      <c r="B3203" s="22"/>
      <c r="C3203" s="22"/>
      <c r="D3203" s="22"/>
      <c r="E3203" s="22"/>
      <c r="F3203" s="22"/>
      <c r="G3203" s="22"/>
      <c r="H3203" s="22"/>
      <c r="I3203" s="99"/>
      <c r="J3203" s="22"/>
      <c r="K3203" s="4"/>
      <c r="L3203" s="4"/>
      <c r="M3203" s="4"/>
    </row>
    <row r="3204">
      <c r="A3204" s="85"/>
      <c r="B3204" s="22"/>
      <c r="C3204" s="22"/>
      <c r="D3204" s="22"/>
      <c r="E3204" s="22"/>
      <c r="F3204" s="22"/>
      <c r="G3204" s="22"/>
      <c r="H3204" s="22"/>
      <c r="I3204" s="99"/>
      <c r="J3204" s="22"/>
      <c r="K3204" s="4"/>
      <c r="L3204" s="4"/>
      <c r="M3204" s="4"/>
    </row>
    <row r="3205">
      <c r="A3205" s="85"/>
      <c r="B3205" s="22"/>
      <c r="C3205" s="22"/>
      <c r="D3205" s="22"/>
      <c r="E3205" s="22"/>
      <c r="F3205" s="22"/>
      <c r="G3205" s="22"/>
      <c r="H3205" s="22"/>
      <c r="I3205" s="99"/>
      <c r="J3205" s="22"/>
      <c r="K3205" s="4"/>
      <c r="L3205" s="4"/>
      <c r="M3205" s="4"/>
    </row>
    <row r="3206">
      <c r="A3206" s="85"/>
      <c r="B3206" s="22"/>
      <c r="C3206" s="22"/>
      <c r="D3206" s="22"/>
      <c r="E3206" s="22"/>
      <c r="F3206" s="22"/>
      <c r="G3206" s="22"/>
      <c r="H3206" s="22"/>
      <c r="I3206" s="99"/>
      <c r="J3206" s="22"/>
      <c r="K3206" s="4"/>
      <c r="L3206" s="4"/>
      <c r="M3206" s="4"/>
    </row>
    <row r="3207">
      <c r="A3207" s="85"/>
      <c r="B3207" s="22"/>
      <c r="C3207" s="22"/>
      <c r="D3207" s="22"/>
      <c r="E3207" s="22"/>
      <c r="F3207" s="22"/>
      <c r="G3207" s="22"/>
      <c r="H3207" s="22"/>
      <c r="I3207" s="99"/>
      <c r="J3207" s="22"/>
      <c r="K3207" s="4"/>
      <c r="L3207" s="4"/>
      <c r="M3207" s="4"/>
    </row>
    <row r="3208">
      <c r="A3208" s="85"/>
      <c r="B3208" s="22"/>
      <c r="C3208" s="22"/>
      <c r="D3208" s="22"/>
      <c r="E3208" s="22"/>
      <c r="F3208" s="22"/>
      <c r="G3208" s="22"/>
      <c r="H3208" s="22"/>
      <c r="I3208" s="99"/>
      <c r="J3208" s="22"/>
      <c r="K3208" s="4"/>
      <c r="L3208" s="4"/>
      <c r="M3208" s="4"/>
    </row>
    <row r="3209">
      <c r="A3209" s="85"/>
      <c r="B3209" s="22"/>
      <c r="C3209" s="22"/>
      <c r="D3209" s="22"/>
      <c r="E3209" s="22"/>
      <c r="F3209" s="22"/>
      <c r="G3209" s="22"/>
      <c r="H3209" s="22"/>
      <c r="I3209" s="99"/>
      <c r="J3209" s="22"/>
      <c r="K3209" s="4"/>
      <c r="L3209" s="4"/>
      <c r="M3209" s="4"/>
    </row>
    <row r="3210">
      <c r="A3210" s="85"/>
      <c r="B3210" s="22"/>
      <c r="C3210" s="22"/>
      <c r="D3210" s="22"/>
      <c r="E3210" s="22"/>
      <c r="F3210" s="22"/>
      <c r="G3210" s="22"/>
      <c r="H3210" s="22"/>
      <c r="I3210" s="99"/>
      <c r="J3210" s="22"/>
      <c r="K3210" s="4"/>
      <c r="L3210" s="4"/>
      <c r="M3210" s="4"/>
    </row>
    <row r="3211">
      <c r="A3211" s="85"/>
      <c r="B3211" s="22"/>
      <c r="C3211" s="22"/>
      <c r="D3211" s="22"/>
      <c r="E3211" s="22"/>
      <c r="F3211" s="22"/>
      <c r="G3211" s="22"/>
      <c r="H3211" s="22"/>
      <c r="I3211" s="99"/>
      <c r="J3211" s="22"/>
      <c r="K3211" s="4"/>
      <c r="L3211" s="4"/>
      <c r="M3211" s="4"/>
    </row>
    <row r="3212">
      <c r="A3212" s="85"/>
      <c r="B3212" s="22"/>
      <c r="C3212" s="22"/>
      <c r="D3212" s="22"/>
      <c r="E3212" s="22"/>
      <c r="F3212" s="22"/>
      <c r="G3212" s="22"/>
      <c r="H3212" s="22"/>
      <c r="I3212" s="99"/>
      <c r="J3212" s="22"/>
      <c r="K3212" s="4"/>
      <c r="L3212" s="4"/>
      <c r="M3212" s="4"/>
    </row>
    <row r="3213">
      <c r="A3213" s="85"/>
      <c r="B3213" s="22"/>
      <c r="C3213" s="22"/>
      <c r="D3213" s="22"/>
      <c r="E3213" s="22"/>
      <c r="F3213" s="22"/>
      <c r="G3213" s="22"/>
      <c r="H3213" s="22"/>
      <c r="I3213" s="99"/>
      <c r="J3213" s="22"/>
      <c r="K3213" s="4"/>
      <c r="L3213" s="4"/>
      <c r="M3213" s="4"/>
    </row>
    <row r="3214">
      <c r="A3214" s="85"/>
      <c r="B3214" s="22"/>
      <c r="C3214" s="22"/>
      <c r="D3214" s="22"/>
      <c r="E3214" s="22"/>
      <c r="F3214" s="22"/>
      <c r="G3214" s="22"/>
      <c r="H3214" s="22"/>
      <c r="I3214" s="99"/>
      <c r="J3214" s="22"/>
      <c r="K3214" s="4"/>
      <c r="L3214" s="4"/>
      <c r="M3214" s="4"/>
    </row>
    <row r="3215">
      <c r="A3215" s="85"/>
      <c r="B3215" s="22"/>
      <c r="C3215" s="22"/>
      <c r="D3215" s="22"/>
      <c r="E3215" s="22"/>
      <c r="F3215" s="22"/>
      <c r="G3215" s="22"/>
      <c r="H3215" s="22"/>
      <c r="I3215" s="99"/>
      <c r="J3215" s="22"/>
      <c r="K3215" s="4"/>
      <c r="L3215" s="4"/>
      <c r="M3215" s="4"/>
    </row>
    <row r="3216">
      <c r="A3216" s="85"/>
      <c r="B3216" s="22"/>
      <c r="C3216" s="22"/>
      <c r="D3216" s="22"/>
      <c r="E3216" s="22"/>
      <c r="F3216" s="22"/>
      <c r="G3216" s="22"/>
      <c r="H3216" s="22"/>
      <c r="I3216" s="99"/>
      <c r="J3216" s="22"/>
      <c r="K3216" s="4"/>
      <c r="L3216" s="4"/>
      <c r="M3216" s="4"/>
    </row>
    <row r="3217">
      <c r="A3217" s="85"/>
      <c r="B3217" s="22"/>
      <c r="C3217" s="22"/>
      <c r="D3217" s="22"/>
      <c r="E3217" s="22"/>
      <c r="F3217" s="22"/>
      <c r="G3217" s="22"/>
      <c r="H3217" s="22"/>
      <c r="I3217" s="99"/>
      <c r="J3217" s="22"/>
      <c r="K3217" s="4"/>
      <c r="L3217" s="4"/>
      <c r="M3217" s="4"/>
    </row>
    <row r="3218">
      <c r="A3218" s="85"/>
      <c r="B3218" s="22"/>
      <c r="C3218" s="22"/>
      <c r="D3218" s="22"/>
      <c r="E3218" s="22"/>
      <c r="F3218" s="22"/>
      <c r="G3218" s="22"/>
      <c r="H3218" s="22"/>
      <c r="I3218" s="99"/>
      <c r="J3218" s="22"/>
      <c r="K3218" s="4"/>
      <c r="L3218" s="4"/>
      <c r="M3218" s="4"/>
    </row>
    <row r="3219">
      <c r="A3219" s="85"/>
      <c r="B3219" s="22"/>
      <c r="C3219" s="22"/>
      <c r="D3219" s="22"/>
      <c r="E3219" s="22"/>
      <c r="F3219" s="22"/>
      <c r="G3219" s="22"/>
      <c r="H3219" s="22"/>
      <c r="I3219" s="99"/>
      <c r="J3219" s="22"/>
      <c r="K3219" s="4"/>
      <c r="L3219" s="4"/>
      <c r="M3219" s="4"/>
    </row>
    <row r="3220">
      <c r="A3220" s="85"/>
      <c r="B3220" s="22"/>
      <c r="C3220" s="22"/>
      <c r="D3220" s="22"/>
      <c r="E3220" s="22"/>
      <c r="F3220" s="22"/>
      <c r="G3220" s="22"/>
      <c r="H3220" s="22"/>
      <c r="I3220" s="99"/>
      <c r="J3220" s="22"/>
      <c r="K3220" s="4"/>
      <c r="L3220" s="4"/>
      <c r="M3220" s="4"/>
    </row>
    <row r="3221">
      <c r="A3221" s="85"/>
      <c r="B3221" s="22"/>
      <c r="C3221" s="22"/>
      <c r="D3221" s="22"/>
      <c r="E3221" s="22"/>
      <c r="F3221" s="22"/>
      <c r="G3221" s="22"/>
      <c r="H3221" s="22"/>
      <c r="I3221" s="99"/>
      <c r="J3221" s="22"/>
      <c r="K3221" s="4"/>
      <c r="L3221" s="4"/>
      <c r="M3221" s="4"/>
    </row>
    <row r="3222">
      <c r="A3222" s="85"/>
      <c r="B3222" s="22"/>
      <c r="C3222" s="22"/>
      <c r="D3222" s="22"/>
      <c r="E3222" s="22"/>
      <c r="F3222" s="22"/>
      <c r="G3222" s="22"/>
      <c r="H3222" s="22"/>
      <c r="I3222" s="99"/>
      <c r="J3222" s="22"/>
      <c r="K3222" s="4"/>
      <c r="L3222" s="4"/>
      <c r="M3222" s="4"/>
    </row>
    <row r="3223">
      <c r="A3223" s="85"/>
      <c r="B3223" s="22"/>
      <c r="C3223" s="22"/>
      <c r="D3223" s="22"/>
      <c r="E3223" s="22"/>
      <c r="F3223" s="22"/>
      <c r="G3223" s="22"/>
      <c r="H3223" s="22"/>
      <c r="I3223" s="99"/>
      <c r="J3223" s="22"/>
      <c r="K3223" s="4"/>
      <c r="L3223" s="4"/>
      <c r="M3223" s="4"/>
    </row>
    <row r="3224">
      <c r="A3224" s="85"/>
      <c r="B3224" s="22"/>
      <c r="C3224" s="22"/>
      <c r="D3224" s="22"/>
      <c r="E3224" s="22"/>
      <c r="F3224" s="22"/>
      <c r="G3224" s="22"/>
      <c r="H3224" s="22"/>
      <c r="I3224" s="99"/>
      <c r="J3224" s="22"/>
      <c r="K3224" s="4"/>
      <c r="L3224" s="4"/>
      <c r="M3224" s="4"/>
    </row>
    <row r="3225">
      <c r="A3225" s="85"/>
      <c r="B3225" s="22"/>
      <c r="C3225" s="22"/>
      <c r="D3225" s="22"/>
      <c r="E3225" s="22"/>
      <c r="F3225" s="22"/>
      <c r="G3225" s="22"/>
      <c r="H3225" s="22"/>
      <c r="I3225" s="99"/>
      <c r="J3225" s="22"/>
      <c r="K3225" s="4"/>
      <c r="L3225" s="4"/>
      <c r="M3225" s="4"/>
    </row>
    <row r="3226">
      <c r="A3226" s="85"/>
      <c r="B3226" s="22"/>
      <c r="C3226" s="22"/>
      <c r="D3226" s="22"/>
      <c r="E3226" s="22"/>
      <c r="F3226" s="22"/>
      <c r="G3226" s="22"/>
      <c r="H3226" s="22"/>
      <c r="I3226" s="99"/>
      <c r="J3226" s="22"/>
      <c r="K3226" s="4"/>
      <c r="L3226" s="4"/>
      <c r="M3226" s="4"/>
    </row>
    <row r="3227">
      <c r="A3227" s="85"/>
      <c r="B3227" s="22"/>
      <c r="C3227" s="22"/>
      <c r="D3227" s="22"/>
      <c r="E3227" s="22"/>
      <c r="F3227" s="22"/>
      <c r="G3227" s="22"/>
      <c r="H3227" s="22"/>
      <c r="I3227" s="99"/>
      <c r="J3227" s="22"/>
      <c r="K3227" s="4"/>
      <c r="L3227" s="4"/>
      <c r="M3227" s="4"/>
    </row>
    <row r="3228">
      <c r="A3228" s="85"/>
      <c r="B3228" s="22"/>
      <c r="C3228" s="22"/>
      <c r="D3228" s="22"/>
      <c r="E3228" s="22"/>
      <c r="F3228" s="22"/>
      <c r="G3228" s="22"/>
      <c r="H3228" s="22"/>
      <c r="I3228" s="99"/>
      <c r="J3228" s="22"/>
      <c r="K3228" s="4"/>
      <c r="L3228" s="4"/>
      <c r="M3228" s="4"/>
    </row>
    <row r="3229">
      <c r="A3229" s="85"/>
      <c r="B3229" s="22"/>
      <c r="C3229" s="22"/>
      <c r="D3229" s="22"/>
      <c r="E3229" s="22"/>
      <c r="F3229" s="22"/>
      <c r="G3229" s="22"/>
      <c r="H3229" s="22"/>
      <c r="I3229" s="99"/>
      <c r="J3229" s="22"/>
      <c r="K3229" s="4"/>
      <c r="L3229" s="4"/>
      <c r="M3229" s="4"/>
    </row>
    <row r="3230">
      <c r="A3230" s="85"/>
      <c r="B3230" s="22"/>
      <c r="C3230" s="22"/>
      <c r="D3230" s="22"/>
      <c r="E3230" s="22"/>
      <c r="F3230" s="22"/>
      <c r="G3230" s="22"/>
      <c r="H3230" s="22"/>
      <c r="I3230" s="99"/>
      <c r="J3230" s="22"/>
      <c r="K3230" s="4"/>
      <c r="L3230" s="4"/>
      <c r="M3230" s="4"/>
    </row>
    <row r="3231">
      <c r="A3231" s="85"/>
      <c r="B3231" s="22"/>
      <c r="C3231" s="22"/>
      <c r="D3231" s="22"/>
      <c r="E3231" s="22"/>
      <c r="F3231" s="22"/>
      <c r="G3231" s="22"/>
      <c r="H3231" s="22"/>
      <c r="I3231" s="99"/>
      <c r="J3231" s="22"/>
      <c r="K3231" s="4"/>
      <c r="L3231" s="4"/>
      <c r="M3231" s="4"/>
    </row>
    <row r="3232">
      <c r="A3232" s="85"/>
      <c r="B3232" s="22"/>
      <c r="C3232" s="22"/>
      <c r="D3232" s="22"/>
      <c r="E3232" s="22"/>
      <c r="F3232" s="22"/>
      <c r="G3232" s="22"/>
      <c r="H3232" s="22"/>
      <c r="I3232" s="99"/>
      <c r="J3232" s="22"/>
      <c r="K3232" s="4"/>
      <c r="L3232" s="4"/>
      <c r="M3232" s="4"/>
    </row>
    <row r="3233">
      <c r="A3233" s="85"/>
      <c r="B3233" s="22"/>
      <c r="C3233" s="22"/>
      <c r="D3233" s="22"/>
      <c r="E3233" s="22"/>
      <c r="F3233" s="22"/>
      <c r="G3233" s="22"/>
      <c r="H3233" s="22"/>
      <c r="I3233" s="99"/>
      <c r="J3233" s="22"/>
      <c r="K3233" s="4"/>
      <c r="L3233" s="4"/>
      <c r="M3233" s="4"/>
    </row>
    <row r="3234">
      <c r="A3234" s="85"/>
      <c r="B3234" s="22"/>
      <c r="C3234" s="22"/>
      <c r="D3234" s="22"/>
      <c r="E3234" s="22"/>
      <c r="F3234" s="22"/>
      <c r="G3234" s="22"/>
      <c r="H3234" s="22"/>
      <c r="I3234" s="99"/>
      <c r="J3234" s="22"/>
      <c r="K3234" s="4"/>
      <c r="L3234" s="4"/>
      <c r="M3234" s="4"/>
    </row>
    <row r="3235">
      <c r="A3235" s="85"/>
      <c r="B3235" s="22"/>
      <c r="C3235" s="22"/>
      <c r="D3235" s="22"/>
      <c r="E3235" s="22"/>
      <c r="F3235" s="22"/>
      <c r="G3235" s="22"/>
      <c r="H3235" s="22"/>
      <c r="I3235" s="99"/>
      <c r="J3235" s="22"/>
      <c r="K3235" s="4"/>
      <c r="L3235" s="4"/>
      <c r="M3235" s="4"/>
    </row>
    <row r="3236">
      <c r="A3236" s="85"/>
      <c r="B3236" s="22"/>
      <c r="C3236" s="22"/>
      <c r="D3236" s="22"/>
      <c r="E3236" s="22"/>
      <c r="F3236" s="22"/>
      <c r="G3236" s="22"/>
      <c r="H3236" s="22"/>
      <c r="I3236" s="99"/>
      <c r="J3236" s="22"/>
      <c r="K3236" s="4"/>
      <c r="L3236" s="4"/>
      <c r="M3236" s="4"/>
    </row>
    <row r="3237">
      <c r="A3237" s="85"/>
      <c r="B3237" s="22"/>
      <c r="C3237" s="22"/>
      <c r="D3237" s="22"/>
      <c r="E3237" s="22"/>
      <c r="F3237" s="22"/>
      <c r="G3237" s="22"/>
      <c r="H3237" s="22"/>
      <c r="I3237" s="99"/>
      <c r="J3237" s="22"/>
      <c r="K3237" s="4"/>
      <c r="L3237" s="4"/>
      <c r="M3237" s="4"/>
    </row>
    <row r="3238">
      <c r="A3238" s="85"/>
      <c r="B3238" s="22"/>
      <c r="C3238" s="22"/>
      <c r="D3238" s="22"/>
      <c r="E3238" s="22"/>
      <c r="F3238" s="22"/>
      <c r="G3238" s="22"/>
      <c r="H3238" s="22"/>
      <c r="I3238" s="99"/>
      <c r="J3238" s="22"/>
      <c r="K3238" s="4"/>
      <c r="L3238" s="4"/>
      <c r="M3238" s="4"/>
    </row>
    <row r="3239">
      <c r="A3239" s="85"/>
      <c r="B3239" s="22"/>
      <c r="C3239" s="22"/>
      <c r="D3239" s="22"/>
      <c r="E3239" s="22"/>
      <c r="F3239" s="22"/>
      <c r="G3239" s="22"/>
      <c r="H3239" s="22"/>
      <c r="I3239" s="99"/>
      <c r="J3239" s="22"/>
      <c r="K3239" s="4"/>
      <c r="L3239" s="4"/>
      <c r="M3239" s="4"/>
    </row>
    <row r="3240">
      <c r="A3240" s="85"/>
      <c r="B3240" s="22"/>
      <c r="C3240" s="22"/>
      <c r="D3240" s="22"/>
      <c r="E3240" s="22"/>
      <c r="F3240" s="22"/>
      <c r="G3240" s="22"/>
      <c r="H3240" s="22"/>
      <c r="I3240" s="99"/>
      <c r="J3240" s="22"/>
      <c r="K3240" s="4"/>
      <c r="L3240" s="4"/>
      <c r="M3240" s="4"/>
    </row>
    <row r="3241">
      <c r="A3241" s="85"/>
      <c r="B3241" s="22"/>
      <c r="C3241" s="22"/>
      <c r="D3241" s="22"/>
      <c r="E3241" s="22"/>
      <c r="F3241" s="22"/>
      <c r="G3241" s="22"/>
      <c r="H3241" s="22"/>
      <c r="I3241" s="99"/>
      <c r="J3241" s="22"/>
      <c r="K3241" s="4"/>
      <c r="L3241" s="4"/>
      <c r="M3241" s="4"/>
    </row>
    <row r="3242">
      <c r="A3242" s="85"/>
      <c r="B3242" s="22"/>
      <c r="C3242" s="22"/>
      <c r="D3242" s="22"/>
      <c r="E3242" s="22"/>
      <c r="F3242" s="22"/>
      <c r="G3242" s="22"/>
      <c r="H3242" s="22"/>
      <c r="I3242" s="99"/>
      <c r="J3242" s="22"/>
      <c r="K3242" s="4"/>
      <c r="L3242" s="4"/>
      <c r="M3242" s="4"/>
    </row>
    <row r="3243">
      <c r="A3243" s="85"/>
      <c r="B3243" s="22"/>
      <c r="C3243" s="22"/>
      <c r="D3243" s="22"/>
      <c r="E3243" s="22"/>
      <c r="F3243" s="22"/>
      <c r="G3243" s="22"/>
      <c r="H3243" s="22"/>
      <c r="I3243" s="99"/>
      <c r="J3243" s="22"/>
      <c r="K3243" s="4"/>
      <c r="L3243" s="4"/>
      <c r="M3243" s="4"/>
    </row>
    <row r="3244">
      <c r="A3244" s="85"/>
      <c r="B3244" s="22"/>
      <c r="C3244" s="22"/>
      <c r="D3244" s="22"/>
      <c r="E3244" s="22"/>
      <c r="F3244" s="22"/>
      <c r="G3244" s="22"/>
      <c r="H3244" s="22"/>
      <c r="I3244" s="99"/>
      <c r="J3244" s="22"/>
      <c r="K3244" s="4"/>
      <c r="L3244" s="4"/>
      <c r="M3244" s="4"/>
    </row>
    <row r="3245">
      <c r="A3245" s="85"/>
      <c r="B3245" s="22"/>
      <c r="C3245" s="22"/>
      <c r="D3245" s="22"/>
      <c r="E3245" s="22"/>
      <c r="F3245" s="22"/>
      <c r="G3245" s="22"/>
      <c r="H3245" s="22"/>
      <c r="I3245" s="99"/>
      <c r="J3245" s="22"/>
      <c r="K3245" s="4"/>
      <c r="L3245" s="4"/>
      <c r="M3245" s="4"/>
    </row>
    <row r="3246">
      <c r="A3246" s="85"/>
      <c r="B3246" s="22"/>
      <c r="C3246" s="22"/>
      <c r="D3246" s="22"/>
      <c r="E3246" s="22"/>
      <c r="F3246" s="22"/>
      <c r="G3246" s="22"/>
      <c r="H3246" s="22"/>
      <c r="I3246" s="99"/>
      <c r="J3246" s="22"/>
      <c r="K3246" s="4"/>
      <c r="L3246" s="4"/>
      <c r="M3246" s="4"/>
    </row>
    <row r="3247">
      <c r="A3247" s="85"/>
      <c r="B3247" s="22"/>
      <c r="C3247" s="22"/>
      <c r="D3247" s="22"/>
      <c r="E3247" s="22"/>
      <c r="F3247" s="22"/>
      <c r="G3247" s="22"/>
      <c r="H3247" s="22"/>
      <c r="I3247" s="99"/>
      <c r="J3247" s="22"/>
      <c r="K3247" s="4"/>
      <c r="L3247" s="4"/>
      <c r="M3247" s="4"/>
    </row>
    <row r="3248">
      <c r="A3248" s="85"/>
      <c r="B3248" s="22"/>
      <c r="C3248" s="22"/>
      <c r="D3248" s="22"/>
      <c r="E3248" s="22"/>
      <c r="F3248" s="22"/>
      <c r="G3248" s="22"/>
      <c r="H3248" s="22"/>
      <c r="I3248" s="99"/>
      <c r="J3248" s="22"/>
      <c r="K3248" s="4"/>
      <c r="L3248" s="4"/>
      <c r="M3248" s="4"/>
    </row>
    <row r="3249">
      <c r="A3249" s="85"/>
      <c r="B3249" s="22"/>
      <c r="C3249" s="22"/>
      <c r="D3249" s="22"/>
      <c r="E3249" s="22"/>
      <c r="F3249" s="22"/>
      <c r="G3249" s="22"/>
      <c r="H3249" s="22"/>
      <c r="I3249" s="99"/>
      <c r="J3249" s="22"/>
      <c r="K3249" s="4"/>
      <c r="L3249" s="4"/>
      <c r="M3249" s="4"/>
    </row>
    <row r="3250">
      <c r="A3250" s="85"/>
      <c r="B3250" s="22"/>
      <c r="C3250" s="22"/>
      <c r="D3250" s="22"/>
      <c r="E3250" s="22"/>
      <c r="F3250" s="22"/>
      <c r="G3250" s="22"/>
      <c r="H3250" s="22"/>
      <c r="I3250" s="99"/>
      <c r="J3250" s="22"/>
      <c r="K3250" s="4"/>
      <c r="L3250" s="4"/>
      <c r="M3250" s="4"/>
    </row>
    <row r="3251">
      <c r="A3251" s="85"/>
      <c r="B3251" s="22"/>
      <c r="C3251" s="22"/>
      <c r="D3251" s="22"/>
      <c r="E3251" s="22"/>
      <c r="F3251" s="22"/>
      <c r="G3251" s="22"/>
      <c r="H3251" s="22"/>
      <c r="I3251" s="99"/>
      <c r="J3251" s="22"/>
      <c r="K3251" s="4"/>
      <c r="L3251" s="4"/>
      <c r="M3251" s="4"/>
    </row>
    <row r="3252">
      <c r="A3252" s="85"/>
      <c r="B3252" s="22"/>
      <c r="C3252" s="22"/>
      <c r="D3252" s="22"/>
      <c r="E3252" s="22"/>
      <c r="F3252" s="22"/>
      <c r="G3252" s="22"/>
      <c r="H3252" s="22"/>
      <c r="I3252" s="99"/>
      <c r="J3252" s="22"/>
      <c r="K3252" s="4"/>
      <c r="L3252" s="4"/>
      <c r="M3252" s="4"/>
    </row>
    <row r="3253">
      <c r="A3253" s="85"/>
      <c r="B3253" s="22"/>
      <c r="C3253" s="22"/>
      <c r="D3253" s="22"/>
      <c r="E3253" s="22"/>
      <c r="F3253" s="22"/>
      <c r="G3253" s="22"/>
      <c r="H3253" s="22"/>
      <c r="I3253" s="99"/>
      <c r="J3253" s="22"/>
      <c r="K3253" s="4"/>
      <c r="L3253" s="4"/>
      <c r="M3253" s="4"/>
    </row>
    <row r="3254">
      <c r="A3254" s="85"/>
      <c r="B3254" s="22"/>
      <c r="C3254" s="22"/>
      <c r="D3254" s="22"/>
      <c r="E3254" s="22"/>
      <c r="F3254" s="22"/>
      <c r="G3254" s="22"/>
      <c r="H3254" s="22"/>
      <c r="I3254" s="99"/>
      <c r="J3254" s="22"/>
      <c r="K3254" s="4"/>
      <c r="L3254" s="4"/>
      <c r="M3254" s="4"/>
    </row>
    <row r="3255">
      <c r="A3255" s="85"/>
      <c r="B3255" s="22"/>
      <c r="C3255" s="22"/>
      <c r="D3255" s="22"/>
      <c r="E3255" s="22"/>
      <c r="F3255" s="22"/>
      <c r="G3255" s="22"/>
      <c r="H3255" s="22"/>
      <c r="I3255" s="99"/>
      <c r="J3255" s="22"/>
      <c r="K3255" s="4"/>
      <c r="L3255" s="4"/>
      <c r="M3255" s="4"/>
    </row>
    <row r="3256">
      <c r="A3256" s="85"/>
      <c r="B3256" s="22"/>
      <c r="C3256" s="22"/>
      <c r="D3256" s="22"/>
      <c r="E3256" s="22"/>
      <c r="F3256" s="22"/>
      <c r="G3256" s="22"/>
      <c r="H3256" s="22"/>
      <c r="I3256" s="99"/>
      <c r="J3256" s="22"/>
      <c r="K3256" s="4"/>
      <c r="L3256" s="4"/>
      <c r="M3256" s="4"/>
    </row>
    <row r="3257">
      <c r="A3257" s="85"/>
      <c r="B3257" s="22"/>
      <c r="C3257" s="22"/>
      <c r="D3257" s="22"/>
      <c r="E3257" s="22"/>
      <c r="F3257" s="22"/>
      <c r="G3257" s="22"/>
      <c r="H3257" s="22"/>
      <c r="I3257" s="99"/>
      <c r="J3257" s="22"/>
      <c r="K3257" s="4"/>
      <c r="L3257" s="4"/>
      <c r="M3257" s="4"/>
    </row>
    <row r="3258">
      <c r="A3258" s="85"/>
      <c r="B3258" s="22"/>
      <c r="C3258" s="22"/>
      <c r="D3258" s="22"/>
      <c r="E3258" s="22"/>
      <c r="F3258" s="22"/>
      <c r="G3258" s="22"/>
      <c r="H3258" s="22"/>
      <c r="I3258" s="99"/>
      <c r="J3258" s="22"/>
      <c r="K3258" s="4"/>
      <c r="L3258" s="4"/>
      <c r="M3258" s="4"/>
    </row>
    <row r="3259">
      <c r="A3259" s="85"/>
      <c r="B3259" s="22"/>
      <c r="C3259" s="22"/>
      <c r="D3259" s="22"/>
      <c r="E3259" s="22"/>
      <c r="F3259" s="22"/>
      <c r="G3259" s="22"/>
      <c r="H3259" s="22"/>
      <c r="I3259" s="99"/>
      <c r="J3259" s="22"/>
      <c r="K3259" s="4"/>
      <c r="L3259" s="4"/>
      <c r="M3259" s="4"/>
    </row>
    <row r="3260">
      <c r="A3260" s="85"/>
      <c r="B3260" s="22"/>
      <c r="C3260" s="22"/>
      <c r="D3260" s="22"/>
      <c r="E3260" s="22"/>
      <c r="F3260" s="22"/>
      <c r="G3260" s="22"/>
      <c r="H3260" s="22"/>
      <c r="I3260" s="99"/>
      <c r="J3260" s="22"/>
      <c r="K3260" s="4"/>
      <c r="L3260" s="4"/>
      <c r="M3260" s="4"/>
    </row>
    <row r="3261">
      <c r="A3261" s="85"/>
      <c r="B3261" s="22"/>
      <c r="C3261" s="22"/>
      <c r="D3261" s="22"/>
      <c r="E3261" s="22"/>
      <c r="F3261" s="22"/>
      <c r="G3261" s="22"/>
      <c r="H3261" s="22"/>
      <c r="I3261" s="99"/>
      <c r="J3261" s="22"/>
      <c r="K3261" s="4"/>
      <c r="L3261" s="4"/>
      <c r="M3261" s="4"/>
    </row>
    <row r="3262">
      <c r="A3262" s="85"/>
      <c r="B3262" s="22"/>
      <c r="C3262" s="22"/>
      <c r="D3262" s="22"/>
      <c r="E3262" s="22"/>
      <c r="F3262" s="22"/>
      <c r="G3262" s="22"/>
      <c r="H3262" s="22"/>
      <c r="I3262" s="99"/>
      <c r="J3262" s="22"/>
      <c r="K3262" s="4"/>
      <c r="L3262" s="4"/>
      <c r="M3262" s="4"/>
    </row>
    <row r="3263">
      <c r="A3263" s="85"/>
      <c r="B3263" s="22"/>
      <c r="C3263" s="22"/>
      <c r="D3263" s="22"/>
      <c r="E3263" s="22"/>
      <c r="F3263" s="22"/>
      <c r="G3263" s="22"/>
      <c r="H3263" s="22"/>
      <c r="I3263" s="99"/>
      <c r="J3263" s="22"/>
      <c r="K3263" s="4"/>
      <c r="L3263" s="4"/>
      <c r="M3263" s="4"/>
    </row>
    <row r="3264">
      <c r="A3264" s="85"/>
      <c r="B3264" s="22"/>
      <c r="C3264" s="22"/>
      <c r="D3264" s="22"/>
      <c r="E3264" s="22"/>
      <c r="F3264" s="22"/>
      <c r="G3264" s="22"/>
      <c r="H3264" s="22"/>
      <c r="I3264" s="99"/>
      <c r="J3264" s="22"/>
      <c r="K3264" s="4"/>
      <c r="L3264" s="4"/>
      <c r="M3264" s="4"/>
    </row>
    <row r="3265">
      <c r="A3265" s="85"/>
      <c r="B3265" s="22"/>
      <c r="C3265" s="22"/>
      <c r="D3265" s="22"/>
      <c r="E3265" s="22"/>
      <c r="F3265" s="22"/>
      <c r="G3265" s="22"/>
      <c r="H3265" s="22"/>
      <c r="I3265" s="99"/>
      <c r="J3265" s="22"/>
      <c r="K3265" s="4"/>
      <c r="L3265" s="4"/>
      <c r="M3265" s="4"/>
    </row>
    <row r="3266">
      <c r="A3266" s="85"/>
      <c r="B3266" s="22"/>
      <c r="C3266" s="22"/>
      <c r="D3266" s="22"/>
      <c r="E3266" s="22"/>
      <c r="F3266" s="22"/>
      <c r="G3266" s="22"/>
      <c r="H3266" s="22"/>
      <c r="I3266" s="99"/>
      <c r="J3266" s="22"/>
      <c r="K3266" s="4"/>
      <c r="L3266" s="4"/>
      <c r="M3266" s="4"/>
    </row>
    <row r="3267">
      <c r="A3267" s="85"/>
      <c r="B3267" s="22"/>
      <c r="C3267" s="22"/>
      <c r="D3267" s="22"/>
      <c r="E3267" s="22"/>
      <c r="F3267" s="22"/>
      <c r="G3267" s="22"/>
      <c r="H3267" s="22"/>
      <c r="I3267" s="99"/>
      <c r="J3267" s="22"/>
      <c r="K3267" s="4"/>
      <c r="L3267" s="4"/>
      <c r="M3267" s="4"/>
    </row>
    <row r="3268">
      <c r="A3268" s="85"/>
      <c r="B3268" s="22"/>
      <c r="C3268" s="22"/>
      <c r="D3268" s="22"/>
      <c r="E3268" s="22"/>
      <c r="F3268" s="22"/>
      <c r="G3268" s="22"/>
      <c r="H3268" s="22"/>
      <c r="I3268" s="99"/>
      <c r="J3268" s="22"/>
      <c r="K3268" s="4"/>
      <c r="L3268" s="4"/>
      <c r="M3268" s="4"/>
    </row>
    <row r="3269">
      <c r="A3269" s="85"/>
      <c r="B3269" s="22"/>
      <c r="C3269" s="22"/>
      <c r="D3269" s="22"/>
      <c r="E3269" s="22"/>
      <c r="F3269" s="22"/>
      <c r="G3269" s="22"/>
      <c r="H3269" s="22"/>
      <c r="I3269" s="99"/>
      <c r="J3269" s="22"/>
      <c r="K3269" s="4"/>
      <c r="L3269" s="4"/>
      <c r="M3269" s="4"/>
    </row>
    <row r="3270">
      <c r="A3270" s="85"/>
      <c r="B3270" s="22"/>
      <c r="C3270" s="22"/>
      <c r="D3270" s="22"/>
      <c r="E3270" s="22"/>
      <c r="F3270" s="22"/>
      <c r="G3270" s="22"/>
      <c r="H3270" s="22"/>
      <c r="I3270" s="99"/>
      <c r="J3270" s="22"/>
      <c r="K3270" s="4"/>
      <c r="L3270" s="4"/>
      <c r="M3270" s="4"/>
    </row>
    <row r="3271">
      <c r="A3271" s="85"/>
      <c r="B3271" s="22"/>
      <c r="C3271" s="22"/>
      <c r="D3271" s="22"/>
      <c r="E3271" s="22"/>
      <c r="F3271" s="22"/>
      <c r="G3271" s="22"/>
      <c r="H3271" s="22"/>
      <c r="I3271" s="99"/>
      <c r="J3271" s="22"/>
      <c r="K3271" s="4"/>
      <c r="L3271" s="4"/>
      <c r="M3271" s="4"/>
    </row>
    <row r="3272">
      <c r="A3272" s="85"/>
      <c r="B3272" s="22"/>
      <c r="C3272" s="22"/>
      <c r="D3272" s="22"/>
      <c r="E3272" s="22"/>
      <c r="F3272" s="22"/>
      <c r="G3272" s="22"/>
      <c r="H3272" s="22"/>
      <c r="I3272" s="99"/>
      <c r="J3272" s="22"/>
      <c r="K3272" s="4"/>
      <c r="L3272" s="4"/>
      <c r="M3272" s="4"/>
    </row>
    <row r="3273">
      <c r="A3273" s="85"/>
      <c r="B3273" s="22"/>
      <c r="C3273" s="22"/>
      <c r="D3273" s="22"/>
      <c r="E3273" s="22"/>
      <c r="F3273" s="22"/>
      <c r="G3273" s="22"/>
      <c r="H3273" s="22"/>
      <c r="I3273" s="99"/>
      <c r="J3273" s="22"/>
      <c r="K3273" s="4"/>
      <c r="L3273" s="4"/>
      <c r="M3273" s="4"/>
    </row>
    <row r="3274">
      <c r="A3274" s="85"/>
      <c r="B3274" s="22"/>
      <c r="C3274" s="22"/>
      <c r="D3274" s="22"/>
      <c r="E3274" s="22"/>
      <c r="F3274" s="22"/>
      <c r="G3274" s="22"/>
      <c r="H3274" s="22"/>
      <c r="I3274" s="99"/>
      <c r="J3274" s="22"/>
      <c r="K3274" s="4"/>
      <c r="L3274" s="4"/>
      <c r="M3274" s="4"/>
    </row>
    <row r="3275">
      <c r="A3275" s="85"/>
      <c r="B3275" s="22"/>
      <c r="C3275" s="22"/>
      <c r="D3275" s="22"/>
      <c r="E3275" s="22"/>
      <c r="F3275" s="22"/>
      <c r="G3275" s="22"/>
      <c r="H3275" s="22"/>
      <c r="I3275" s="99"/>
      <c r="J3275" s="22"/>
      <c r="K3275" s="4"/>
      <c r="L3275" s="4"/>
      <c r="M3275" s="4"/>
    </row>
    <row r="3276">
      <c r="A3276" s="85"/>
      <c r="B3276" s="22"/>
      <c r="C3276" s="22"/>
      <c r="D3276" s="22"/>
      <c r="E3276" s="22"/>
      <c r="F3276" s="22"/>
      <c r="G3276" s="22"/>
      <c r="H3276" s="22"/>
      <c r="I3276" s="99"/>
      <c r="J3276" s="22"/>
      <c r="K3276" s="4"/>
      <c r="L3276" s="4"/>
      <c r="M3276" s="4"/>
    </row>
    <row r="3277">
      <c r="A3277" s="85"/>
      <c r="B3277" s="22"/>
      <c r="C3277" s="22"/>
      <c r="D3277" s="22"/>
      <c r="E3277" s="22"/>
      <c r="F3277" s="22"/>
      <c r="G3277" s="22"/>
      <c r="H3277" s="22"/>
      <c r="I3277" s="99"/>
      <c r="J3277" s="22"/>
      <c r="K3277" s="4"/>
      <c r="L3277" s="4"/>
      <c r="M3277" s="4"/>
    </row>
    <row r="3278">
      <c r="A3278" s="85"/>
      <c r="B3278" s="22"/>
      <c r="C3278" s="22"/>
      <c r="D3278" s="22"/>
      <c r="E3278" s="22"/>
      <c r="F3278" s="22"/>
      <c r="G3278" s="22"/>
      <c r="H3278" s="22"/>
      <c r="I3278" s="99"/>
      <c r="J3278" s="22"/>
      <c r="K3278" s="4"/>
      <c r="L3278" s="4"/>
      <c r="M3278" s="4"/>
    </row>
    <row r="3279">
      <c r="A3279" s="85"/>
      <c r="B3279" s="22"/>
      <c r="C3279" s="22"/>
      <c r="D3279" s="22"/>
      <c r="E3279" s="22"/>
      <c r="F3279" s="22"/>
      <c r="G3279" s="22"/>
      <c r="H3279" s="22"/>
      <c r="I3279" s="99"/>
      <c r="J3279" s="22"/>
      <c r="K3279" s="4"/>
      <c r="L3279" s="4"/>
      <c r="M3279" s="4"/>
    </row>
    <row r="3280">
      <c r="A3280" s="85"/>
      <c r="B3280" s="22"/>
      <c r="C3280" s="22"/>
      <c r="D3280" s="22"/>
      <c r="E3280" s="22"/>
      <c r="F3280" s="22"/>
      <c r="G3280" s="22"/>
      <c r="H3280" s="22"/>
      <c r="I3280" s="99"/>
      <c r="J3280" s="22"/>
      <c r="K3280" s="4"/>
      <c r="L3280" s="4"/>
      <c r="M3280" s="4"/>
    </row>
    <row r="3281">
      <c r="A3281" s="85"/>
      <c r="B3281" s="22"/>
      <c r="C3281" s="22"/>
      <c r="D3281" s="22"/>
      <c r="E3281" s="22"/>
      <c r="F3281" s="22"/>
      <c r="G3281" s="22"/>
      <c r="H3281" s="22"/>
      <c r="I3281" s="99"/>
      <c r="J3281" s="22"/>
      <c r="K3281" s="4"/>
      <c r="L3281" s="4"/>
      <c r="M3281" s="4"/>
    </row>
    <row r="3282">
      <c r="A3282" s="85"/>
      <c r="B3282" s="22"/>
      <c r="C3282" s="22"/>
      <c r="D3282" s="22"/>
      <c r="E3282" s="22"/>
      <c r="F3282" s="22"/>
      <c r="G3282" s="22"/>
      <c r="H3282" s="22"/>
      <c r="I3282" s="99"/>
      <c r="J3282" s="22"/>
      <c r="K3282" s="4"/>
      <c r="L3282" s="4"/>
      <c r="M3282" s="4"/>
    </row>
    <row r="3283">
      <c r="A3283" s="85"/>
      <c r="B3283" s="22"/>
      <c r="C3283" s="22"/>
      <c r="D3283" s="22"/>
      <c r="E3283" s="22"/>
      <c r="F3283" s="22"/>
      <c r="G3283" s="22"/>
      <c r="H3283" s="22"/>
      <c r="I3283" s="99"/>
      <c r="J3283" s="22"/>
      <c r="K3283" s="4"/>
      <c r="L3283" s="4"/>
      <c r="M3283" s="4"/>
    </row>
    <row r="3284">
      <c r="A3284" s="85"/>
      <c r="B3284" s="22"/>
      <c r="C3284" s="22"/>
      <c r="D3284" s="22"/>
      <c r="E3284" s="22"/>
      <c r="F3284" s="22"/>
      <c r="G3284" s="22"/>
      <c r="H3284" s="22"/>
      <c r="I3284" s="99"/>
      <c r="J3284" s="22"/>
      <c r="K3284" s="4"/>
      <c r="L3284" s="4"/>
      <c r="M3284" s="4"/>
    </row>
    <row r="3285">
      <c r="A3285" s="85"/>
      <c r="B3285" s="22"/>
      <c r="C3285" s="22"/>
      <c r="D3285" s="22"/>
      <c r="E3285" s="22"/>
      <c r="F3285" s="22"/>
      <c r="G3285" s="22"/>
      <c r="H3285" s="22"/>
      <c r="I3285" s="99"/>
      <c r="J3285" s="22"/>
      <c r="K3285" s="4"/>
      <c r="L3285" s="4"/>
      <c r="M3285" s="4"/>
    </row>
    <row r="3286">
      <c r="A3286" s="85"/>
      <c r="B3286" s="22"/>
      <c r="C3286" s="22"/>
      <c r="D3286" s="22"/>
      <c r="E3286" s="22"/>
      <c r="F3286" s="22"/>
      <c r="G3286" s="22"/>
      <c r="H3286" s="22"/>
      <c r="I3286" s="99"/>
      <c r="J3286" s="22"/>
      <c r="K3286" s="4"/>
      <c r="L3286" s="4"/>
      <c r="M3286" s="4"/>
    </row>
    <row r="3287">
      <c r="A3287" s="85"/>
      <c r="B3287" s="22"/>
      <c r="C3287" s="22"/>
      <c r="D3287" s="22"/>
      <c r="E3287" s="22"/>
      <c r="F3287" s="22"/>
      <c r="G3287" s="22"/>
      <c r="H3287" s="22"/>
      <c r="I3287" s="99"/>
      <c r="J3287" s="22"/>
      <c r="K3287" s="4"/>
      <c r="L3287" s="4"/>
      <c r="M3287" s="4"/>
    </row>
    <row r="3288">
      <c r="A3288" s="85"/>
      <c r="B3288" s="22"/>
      <c r="C3288" s="22"/>
      <c r="D3288" s="22"/>
      <c r="E3288" s="22"/>
      <c r="F3288" s="22"/>
      <c r="G3288" s="22"/>
      <c r="H3288" s="22"/>
      <c r="I3288" s="99"/>
      <c r="J3288" s="22"/>
      <c r="K3288" s="4"/>
      <c r="L3288" s="4"/>
      <c r="M3288" s="4"/>
    </row>
    <row r="3289">
      <c r="A3289" s="85"/>
      <c r="B3289" s="22"/>
      <c r="C3289" s="22"/>
      <c r="D3289" s="22"/>
      <c r="E3289" s="22"/>
      <c r="F3289" s="22"/>
      <c r="G3289" s="22"/>
      <c r="H3289" s="22"/>
      <c r="I3289" s="99"/>
      <c r="J3289" s="22"/>
      <c r="K3289" s="4"/>
      <c r="L3289" s="4"/>
      <c r="M3289" s="4"/>
    </row>
    <row r="3290">
      <c r="A3290" s="85"/>
      <c r="B3290" s="22"/>
      <c r="C3290" s="22"/>
      <c r="D3290" s="22"/>
      <c r="E3290" s="22"/>
      <c r="F3290" s="22"/>
      <c r="G3290" s="22"/>
      <c r="H3290" s="22"/>
      <c r="I3290" s="99"/>
      <c r="J3290" s="22"/>
      <c r="K3290" s="4"/>
      <c r="L3290" s="4"/>
      <c r="M3290" s="4"/>
    </row>
    <row r="3291">
      <c r="A3291" s="85"/>
      <c r="B3291" s="22"/>
      <c r="C3291" s="22"/>
      <c r="D3291" s="22"/>
      <c r="E3291" s="22"/>
      <c r="F3291" s="22"/>
      <c r="G3291" s="22"/>
      <c r="H3291" s="22"/>
      <c r="I3291" s="99"/>
      <c r="J3291" s="22"/>
      <c r="K3291" s="4"/>
      <c r="L3291" s="4"/>
      <c r="M3291" s="4"/>
    </row>
    <row r="3292">
      <c r="A3292" s="85"/>
      <c r="B3292" s="22"/>
      <c r="C3292" s="22"/>
      <c r="D3292" s="22"/>
      <c r="E3292" s="22"/>
      <c r="F3292" s="22"/>
      <c r="G3292" s="22"/>
      <c r="H3292" s="22"/>
      <c r="I3292" s="99"/>
      <c r="J3292" s="22"/>
      <c r="K3292" s="4"/>
      <c r="L3292" s="4"/>
      <c r="M3292" s="4"/>
    </row>
    <row r="3293">
      <c r="A3293" s="85"/>
      <c r="B3293" s="22"/>
      <c r="C3293" s="22"/>
      <c r="D3293" s="22"/>
      <c r="E3293" s="22"/>
      <c r="F3293" s="22"/>
      <c r="G3293" s="22"/>
      <c r="H3293" s="22"/>
      <c r="I3293" s="99"/>
      <c r="J3293" s="22"/>
      <c r="K3293" s="4"/>
      <c r="L3293" s="4"/>
      <c r="M3293" s="4"/>
    </row>
    <row r="3294">
      <c r="A3294" s="85"/>
      <c r="B3294" s="22"/>
      <c r="C3294" s="22"/>
      <c r="D3294" s="22"/>
      <c r="E3294" s="22"/>
      <c r="F3294" s="22"/>
      <c r="G3294" s="22"/>
      <c r="H3294" s="22"/>
      <c r="I3294" s="99"/>
      <c r="J3294" s="22"/>
      <c r="K3294" s="4"/>
      <c r="L3294" s="4"/>
      <c r="M3294" s="4"/>
    </row>
    <row r="3295">
      <c r="A3295" s="85"/>
      <c r="B3295" s="22"/>
      <c r="C3295" s="22"/>
      <c r="D3295" s="22"/>
      <c r="E3295" s="22"/>
      <c r="F3295" s="22"/>
      <c r="G3295" s="22"/>
      <c r="H3295" s="22"/>
      <c r="I3295" s="99"/>
      <c r="J3295" s="22"/>
      <c r="K3295" s="4"/>
      <c r="L3295" s="4"/>
      <c r="M3295" s="4"/>
    </row>
    <row r="3296">
      <c r="A3296" s="85"/>
      <c r="B3296" s="22"/>
      <c r="C3296" s="22"/>
      <c r="D3296" s="22"/>
      <c r="E3296" s="22"/>
      <c r="F3296" s="22"/>
      <c r="G3296" s="22"/>
      <c r="H3296" s="22"/>
      <c r="I3296" s="99"/>
      <c r="J3296" s="22"/>
      <c r="K3296" s="4"/>
      <c r="L3296" s="4"/>
      <c r="M3296" s="4"/>
    </row>
    <row r="3297">
      <c r="A3297" s="85"/>
      <c r="B3297" s="22"/>
      <c r="C3297" s="22"/>
      <c r="D3297" s="22"/>
      <c r="E3297" s="22"/>
      <c r="F3297" s="22"/>
      <c r="G3297" s="22"/>
      <c r="H3297" s="22"/>
      <c r="I3297" s="99"/>
      <c r="J3297" s="22"/>
      <c r="K3297" s="4"/>
      <c r="L3297" s="4"/>
      <c r="M3297" s="4"/>
    </row>
    <row r="3298">
      <c r="A3298" s="85"/>
      <c r="B3298" s="22"/>
      <c r="C3298" s="22"/>
      <c r="D3298" s="22"/>
      <c r="E3298" s="22"/>
      <c r="F3298" s="22"/>
      <c r="G3298" s="22"/>
      <c r="H3298" s="22"/>
      <c r="I3298" s="99"/>
      <c r="J3298" s="22"/>
      <c r="K3298" s="4"/>
      <c r="L3298" s="4"/>
      <c r="M3298" s="4"/>
    </row>
    <row r="3299">
      <c r="A3299" s="85"/>
      <c r="B3299" s="22"/>
      <c r="C3299" s="22"/>
      <c r="D3299" s="22"/>
      <c r="E3299" s="22"/>
      <c r="F3299" s="22"/>
      <c r="G3299" s="22"/>
      <c r="H3299" s="22"/>
      <c r="I3299" s="99"/>
      <c r="J3299" s="22"/>
      <c r="K3299" s="4"/>
      <c r="L3299" s="4"/>
      <c r="M3299" s="4"/>
    </row>
    <row r="3300">
      <c r="A3300" s="85"/>
      <c r="B3300" s="22"/>
      <c r="C3300" s="22"/>
      <c r="D3300" s="22"/>
      <c r="E3300" s="22"/>
      <c r="F3300" s="22"/>
      <c r="G3300" s="22"/>
      <c r="H3300" s="22"/>
      <c r="I3300" s="99"/>
      <c r="J3300" s="22"/>
      <c r="K3300" s="4"/>
      <c r="L3300" s="4"/>
      <c r="M3300" s="4"/>
    </row>
    <row r="3301">
      <c r="A3301" s="85"/>
      <c r="B3301" s="22"/>
      <c r="C3301" s="22"/>
      <c r="D3301" s="22"/>
      <c r="E3301" s="22"/>
      <c r="F3301" s="22"/>
      <c r="G3301" s="22"/>
      <c r="H3301" s="22"/>
      <c r="I3301" s="99"/>
      <c r="J3301" s="22"/>
      <c r="K3301" s="4"/>
      <c r="L3301" s="4"/>
      <c r="M3301" s="4"/>
    </row>
    <row r="3302">
      <c r="A3302" s="85"/>
      <c r="B3302" s="22"/>
      <c r="C3302" s="22"/>
      <c r="D3302" s="22"/>
      <c r="E3302" s="22"/>
      <c r="F3302" s="22"/>
      <c r="G3302" s="22"/>
      <c r="H3302" s="22"/>
      <c r="I3302" s="99"/>
      <c r="J3302" s="22"/>
      <c r="K3302" s="4"/>
      <c r="L3302" s="4"/>
      <c r="M3302" s="4"/>
    </row>
    <row r="3303">
      <c r="A3303" s="85"/>
      <c r="B3303" s="22"/>
      <c r="C3303" s="22"/>
      <c r="D3303" s="22"/>
      <c r="E3303" s="22"/>
      <c r="F3303" s="22"/>
      <c r="G3303" s="22"/>
      <c r="H3303" s="22"/>
      <c r="I3303" s="99"/>
      <c r="J3303" s="22"/>
      <c r="K3303" s="4"/>
      <c r="L3303" s="4"/>
      <c r="M3303" s="4"/>
    </row>
    <row r="3304">
      <c r="A3304" s="85"/>
      <c r="B3304" s="22"/>
      <c r="C3304" s="22"/>
      <c r="D3304" s="22"/>
      <c r="E3304" s="22"/>
      <c r="F3304" s="22"/>
      <c r="G3304" s="22"/>
      <c r="H3304" s="22"/>
      <c r="I3304" s="99"/>
      <c r="J3304" s="22"/>
      <c r="K3304" s="4"/>
      <c r="L3304" s="4"/>
      <c r="M3304" s="4"/>
    </row>
    <row r="3305">
      <c r="A3305" s="85"/>
      <c r="B3305" s="22"/>
      <c r="C3305" s="22"/>
      <c r="D3305" s="22"/>
      <c r="E3305" s="22"/>
      <c r="F3305" s="22"/>
      <c r="G3305" s="22"/>
      <c r="H3305" s="22"/>
      <c r="I3305" s="99"/>
      <c r="J3305" s="22"/>
      <c r="K3305" s="4"/>
      <c r="L3305" s="4"/>
      <c r="M3305" s="4"/>
    </row>
    <row r="3306">
      <c r="A3306" s="85"/>
      <c r="B3306" s="22"/>
      <c r="C3306" s="22"/>
      <c r="D3306" s="22"/>
      <c r="E3306" s="22"/>
      <c r="F3306" s="22"/>
      <c r="G3306" s="22"/>
      <c r="H3306" s="22"/>
      <c r="I3306" s="99"/>
      <c r="J3306" s="22"/>
      <c r="K3306" s="4"/>
      <c r="L3306" s="4"/>
      <c r="M3306" s="4"/>
    </row>
    <row r="3307">
      <c r="A3307" s="85"/>
      <c r="B3307" s="22"/>
      <c r="C3307" s="22"/>
      <c r="D3307" s="22"/>
      <c r="E3307" s="22"/>
      <c r="F3307" s="22"/>
      <c r="G3307" s="22"/>
      <c r="H3307" s="22"/>
      <c r="I3307" s="99"/>
      <c r="J3307" s="22"/>
      <c r="K3307" s="4"/>
      <c r="L3307" s="4"/>
      <c r="M3307" s="4"/>
    </row>
    <row r="3308">
      <c r="A3308" s="85"/>
      <c r="B3308" s="22"/>
      <c r="C3308" s="22"/>
      <c r="D3308" s="22"/>
      <c r="E3308" s="22"/>
      <c r="F3308" s="22"/>
      <c r="G3308" s="22"/>
      <c r="H3308" s="22"/>
      <c r="I3308" s="99"/>
      <c r="J3308" s="22"/>
      <c r="K3308" s="4"/>
      <c r="L3308" s="4"/>
      <c r="M3308" s="4"/>
    </row>
    <row r="3309">
      <c r="A3309" s="85"/>
      <c r="B3309" s="22"/>
      <c r="C3309" s="22"/>
      <c r="D3309" s="22"/>
      <c r="E3309" s="22"/>
      <c r="F3309" s="22"/>
      <c r="G3309" s="22"/>
      <c r="H3309" s="22"/>
      <c r="I3309" s="99"/>
      <c r="J3309" s="22"/>
      <c r="K3309" s="4"/>
      <c r="L3309" s="4"/>
      <c r="M3309" s="4"/>
    </row>
    <row r="3310">
      <c r="A3310" s="85"/>
      <c r="B3310" s="22"/>
      <c r="C3310" s="22"/>
      <c r="D3310" s="22"/>
      <c r="E3310" s="22"/>
      <c r="F3310" s="22"/>
      <c r="G3310" s="22"/>
      <c r="H3310" s="22"/>
      <c r="I3310" s="99"/>
      <c r="J3310" s="22"/>
      <c r="K3310" s="4"/>
      <c r="L3310" s="4"/>
      <c r="M3310" s="4"/>
    </row>
    <row r="3311">
      <c r="A3311" s="85"/>
      <c r="B3311" s="22"/>
      <c r="C3311" s="22"/>
      <c r="D3311" s="22"/>
      <c r="E3311" s="22"/>
      <c r="F3311" s="22"/>
      <c r="G3311" s="22"/>
      <c r="H3311" s="22"/>
      <c r="I3311" s="99"/>
      <c r="J3311" s="22"/>
      <c r="K3311" s="4"/>
      <c r="L3311" s="4"/>
      <c r="M3311" s="4"/>
    </row>
    <row r="3312">
      <c r="A3312" s="85"/>
      <c r="B3312" s="22"/>
      <c r="C3312" s="22"/>
      <c r="D3312" s="22"/>
      <c r="E3312" s="22"/>
      <c r="F3312" s="22"/>
      <c r="G3312" s="22"/>
      <c r="H3312" s="22"/>
      <c r="I3312" s="99"/>
      <c r="J3312" s="22"/>
      <c r="K3312" s="4"/>
      <c r="L3312" s="4"/>
      <c r="M3312" s="4"/>
    </row>
    <row r="3313">
      <c r="A3313" s="85"/>
      <c r="B3313" s="22"/>
      <c r="C3313" s="22"/>
      <c r="D3313" s="22"/>
      <c r="E3313" s="22"/>
      <c r="F3313" s="22"/>
      <c r="G3313" s="22"/>
      <c r="H3313" s="22"/>
      <c r="I3313" s="99"/>
      <c r="J3313" s="22"/>
      <c r="K3313" s="4"/>
      <c r="L3313" s="4"/>
      <c r="M3313" s="4"/>
    </row>
    <row r="3314">
      <c r="A3314" s="85"/>
      <c r="B3314" s="22"/>
      <c r="C3314" s="22"/>
      <c r="D3314" s="22"/>
      <c r="E3314" s="22"/>
      <c r="F3314" s="22"/>
      <c r="G3314" s="22"/>
      <c r="H3314" s="22"/>
      <c r="I3314" s="99"/>
      <c r="J3314" s="22"/>
      <c r="K3314" s="4"/>
      <c r="L3314" s="4"/>
      <c r="M3314" s="4"/>
    </row>
    <row r="3315">
      <c r="A3315" s="85"/>
      <c r="B3315" s="22"/>
      <c r="C3315" s="22"/>
      <c r="D3315" s="22"/>
      <c r="E3315" s="22"/>
      <c r="F3315" s="22"/>
      <c r="G3315" s="22"/>
      <c r="H3315" s="22"/>
      <c r="I3315" s="99"/>
      <c r="J3315" s="22"/>
      <c r="K3315" s="4"/>
      <c r="L3315" s="4"/>
      <c r="M3315" s="4"/>
    </row>
    <row r="3316">
      <c r="A3316" s="85"/>
      <c r="B3316" s="22"/>
      <c r="C3316" s="22"/>
      <c r="D3316" s="22"/>
      <c r="E3316" s="22"/>
      <c r="F3316" s="22"/>
      <c r="G3316" s="22"/>
      <c r="H3316" s="22"/>
      <c r="I3316" s="99"/>
      <c r="J3316" s="22"/>
      <c r="K3316" s="4"/>
      <c r="L3316" s="4"/>
      <c r="M3316" s="4"/>
    </row>
    <row r="3317">
      <c r="A3317" s="85"/>
      <c r="B3317" s="22"/>
      <c r="C3317" s="22"/>
      <c r="D3317" s="22"/>
      <c r="E3317" s="22"/>
      <c r="F3317" s="22"/>
      <c r="G3317" s="22"/>
      <c r="H3317" s="22"/>
      <c r="I3317" s="99"/>
      <c r="J3317" s="22"/>
      <c r="K3317" s="4"/>
      <c r="L3317" s="4"/>
      <c r="M3317" s="4"/>
    </row>
    <row r="3318">
      <c r="A3318" s="85"/>
      <c r="B3318" s="22"/>
      <c r="C3318" s="22"/>
      <c r="D3318" s="22"/>
      <c r="E3318" s="22"/>
      <c r="F3318" s="22"/>
      <c r="G3318" s="22"/>
      <c r="H3318" s="22"/>
      <c r="I3318" s="99"/>
      <c r="J3318" s="22"/>
      <c r="K3318" s="4"/>
      <c r="L3318" s="4"/>
      <c r="M3318" s="4"/>
    </row>
    <row r="3319">
      <c r="A3319" s="85"/>
      <c r="B3319" s="22"/>
      <c r="C3319" s="22"/>
      <c r="D3319" s="22"/>
      <c r="E3319" s="22"/>
      <c r="F3319" s="22"/>
      <c r="G3319" s="22"/>
      <c r="H3319" s="22"/>
      <c r="I3319" s="99"/>
      <c r="J3319" s="22"/>
      <c r="K3319" s="4"/>
      <c r="L3319" s="4"/>
      <c r="M3319" s="4"/>
    </row>
    <row r="3320">
      <c r="A3320" s="85"/>
      <c r="B3320" s="22"/>
      <c r="C3320" s="22"/>
      <c r="D3320" s="22"/>
      <c r="E3320" s="22"/>
      <c r="F3320" s="22"/>
      <c r="G3320" s="22"/>
      <c r="H3320" s="22"/>
      <c r="I3320" s="99"/>
      <c r="J3320" s="22"/>
      <c r="K3320" s="4"/>
      <c r="L3320" s="4"/>
      <c r="M3320" s="4"/>
    </row>
    <row r="3321">
      <c r="A3321" s="85"/>
      <c r="B3321" s="22"/>
      <c r="C3321" s="22"/>
      <c r="D3321" s="22"/>
      <c r="E3321" s="22"/>
      <c r="F3321" s="22"/>
      <c r="G3321" s="22"/>
      <c r="H3321" s="22"/>
      <c r="I3321" s="99"/>
      <c r="J3321" s="22"/>
      <c r="K3321" s="4"/>
      <c r="L3321" s="4"/>
      <c r="M3321" s="4"/>
    </row>
    <row r="3322">
      <c r="A3322" s="85"/>
      <c r="B3322" s="22"/>
      <c r="C3322" s="22"/>
      <c r="D3322" s="22"/>
      <c r="E3322" s="22"/>
      <c r="F3322" s="22"/>
      <c r="G3322" s="22"/>
      <c r="H3322" s="22"/>
      <c r="I3322" s="99"/>
      <c r="J3322" s="22"/>
      <c r="K3322" s="4"/>
      <c r="L3322" s="4"/>
      <c r="M3322" s="4"/>
    </row>
    <row r="3323">
      <c r="A3323" s="85"/>
      <c r="B3323" s="22"/>
      <c r="C3323" s="22"/>
      <c r="D3323" s="22"/>
      <c r="E3323" s="22"/>
      <c r="F3323" s="22"/>
      <c r="G3323" s="22"/>
      <c r="H3323" s="22"/>
      <c r="I3323" s="99"/>
      <c r="J3323" s="22"/>
      <c r="K3323" s="4"/>
      <c r="L3323" s="4"/>
      <c r="M3323" s="4"/>
    </row>
    <row r="3324">
      <c r="A3324" s="85"/>
      <c r="B3324" s="22"/>
      <c r="C3324" s="22"/>
      <c r="D3324" s="22"/>
      <c r="E3324" s="22"/>
      <c r="F3324" s="22"/>
      <c r="G3324" s="22"/>
      <c r="H3324" s="22"/>
      <c r="I3324" s="99"/>
      <c r="J3324" s="22"/>
      <c r="K3324" s="4"/>
      <c r="L3324" s="4"/>
      <c r="M3324" s="4"/>
    </row>
    <row r="3325">
      <c r="A3325" s="85"/>
      <c r="B3325" s="22"/>
      <c r="C3325" s="22"/>
      <c r="D3325" s="22"/>
      <c r="E3325" s="22"/>
      <c r="F3325" s="22"/>
      <c r="G3325" s="22"/>
      <c r="H3325" s="22"/>
      <c r="I3325" s="99"/>
      <c r="J3325" s="22"/>
      <c r="K3325" s="4"/>
      <c r="L3325" s="4"/>
      <c r="M3325" s="4"/>
    </row>
    <row r="3326">
      <c r="A3326" s="85"/>
      <c r="B3326" s="22"/>
      <c r="C3326" s="22"/>
      <c r="D3326" s="22"/>
      <c r="E3326" s="22"/>
      <c r="F3326" s="22"/>
      <c r="G3326" s="22"/>
      <c r="H3326" s="22"/>
      <c r="I3326" s="99"/>
      <c r="J3326" s="22"/>
      <c r="K3326" s="4"/>
      <c r="L3326" s="4"/>
      <c r="M3326" s="4"/>
    </row>
    <row r="3327">
      <c r="A3327" s="85"/>
      <c r="B3327" s="22"/>
      <c r="C3327" s="22"/>
      <c r="D3327" s="22"/>
      <c r="E3327" s="22"/>
      <c r="F3327" s="22"/>
      <c r="G3327" s="22"/>
      <c r="H3327" s="22"/>
      <c r="I3327" s="99"/>
      <c r="J3327" s="22"/>
      <c r="K3327" s="4"/>
      <c r="L3327" s="4"/>
      <c r="M3327" s="4"/>
    </row>
    <row r="3328">
      <c r="A3328" s="85"/>
      <c r="B3328" s="22"/>
      <c r="C3328" s="22"/>
      <c r="D3328" s="22"/>
      <c r="E3328" s="22"/>
      <c r="F3328" s="22"/>
      <c r="G3328" s="22"/>
      <c r="H3328" s="22"/>
      <c r="I3328" s="99"/>
      <c r="J3328" s="22"/>
      <c r="K3328" s="4"/>
      <c r="L3328" s="4"/>
      <c r="M3328" s="4"/>
    </row>
    <row r="3329">
      <c r="A3329" s="85"/>
      <c r="B3329" s="22"/>
      <c r="C3329" s="22"/>
      <c r="D3329" s="22"/>
      <c r="E3329" s="22"/>
      <c r="F3329" s="22"/>
      <c r="G3329" s="22"/>
      <c r="H3329" s="22"/>
      <c r="I3329" s="99"/>
      <c r="J3329" s="22"/>
      <c r="K3329" s="4"/>
      <c r="L3329" s="4"/>
      <c r="M3329" s="4"/>
    </row>
    <row r="3330">
      <c r="A3330" s="85"/>
      <c r="B3330" s="22"/>
      <c r="C3330" s="22"/>
      <c r="D3330" s="22"/>
      <c r="E3330" s="22"/>
      <c r="F3330" s="22"/>
      <c r="G3330" s="22"/>
      <c r="H3330" s="22"/>
      <c r="I3330" s="99"/>
      <c r="J3330" s="22"/>
      <c r="K3330" s="4"/>
      <c r="L3330" s="4"/>
      <c r="M3330" s="4"/>
    </row>
    <row r="3331">
      <c r="A3331" s="85"/>
      <c r="B3331" s="22"/>
      <c r="C3331" s="22"/>
      <c r="D3331" s="22"/>
      <c r="E3331" s="22"/>
      <c r="F3331" s="22"/>
      <c r="G3331" s="22"/>
      <c r="H3331" s="22"/>
      <c r="I3331" s="99"/>
      <c r="J3331" s="22"/>
      <c r="K3331" s="4"/>
      <c r="L3331" s="4"/>
      <c r="M3331" s="4"/>
    </row>
    <row r="3332">
      <c r="A3332" s="85"/>
      <c r="B3332" s="22"/>
      <c r="C3332" s="22"/>
      <c r="D3332" s="22"/>
      <c r="E3332" s="22"/>
      <c r="F3332" s="22"/>
      <c r="G3332" s="22"/>
      <c r="H3332" s="22"/>
      <c r="I3332" s="99"/>
      <c r="J3332" s="22"/>
      <c r="K3332" s="4"/>
      <c r="L3332" s="4"/>
      <c r="M3332" s="4"/>
    </row>
    <row r="3333">
      <c r="A3333" s="85"/>
      <c r="B3333" s="22"/>
      <c r="C3333" s="22"/>
      <c r="D3333" s="22"/>
      <c r="E3333" s="22"/>
      <c r="F3333" s="22"/>
      <c r="G3333" s="22"/>
      <c r="H3333" s="22"/>
      <c r="I3333" s="99"/>
      <c r="J3333" s="22"/>
      <c r="K3333" s="4"/>
      <c r="L3333" s="4"/>
      <c r="M3333" s="4"/>
    </row>
    <row r="3334">
      <c r="A3334" s="85"/>
      <c r="B3334" s="22"/>
      <c r="C3334" s="22"/>
      <c r="D3334" s="22"/>
      <c r="E3334" s="22"/>
      <c r="F3334" s="22"/>
      <c r="G3334" s="22"/>
      <c r="H3334" s="22"/>
      <c r="I3334" s="99"/>
      <c r="J3334" s="22"/>
      <c r="K3334" s="4"/>
      <c r="L3334" s="4"/>
      <c r="M3334" s="4"/>
    </row>
    <row r="3335">
      <c r="A3335" s="85"/>
      <c r="B3335" s="22"/>
      <c r="C3335" s="22"/>
      <c r="D3335" s="22"/>
      <c r="E3335" s="22"/>
      <c r="F3335" s="22"/>
      <c r="G3335" s="22"/>
      <c r="H3335" s="22"/>
      <c r="I3335" s="99"/>
      <c r="J3335" s="22"/>
      <c r="K3335" s="4"/>
      <c r="L3335" s="4"/>
      <c r="M3335" s="4"/>
    </row>
    <row r="3336">
      <c r="A3336" s="85"/>
      <c r="B3336" s="22"/>
      <c r="C3336" s="22"/>
      <c r="D3336" s="22"/>
      <c r="E3336" s="22"/>
      <c r="F3336" s="22"/>
      <c r="G3336" s="22"/>
      <c r="H3336" s="22"/>
      <c r="I3336" s="99"/>
      <c r="J3336" s="22"/>
      <c r="K3336" s="4"/>
      <c r="L3336" s="4"/>
      <c r="M3336" s="4"/>
    </row>
    <row r="3337">
      <c r="A3337" s="85"/>
      <c r="B3337" s="22"/>
      <c r="C3337" s="22"/>
      <c r="D3337" s="22"/>
      <c r="E3337" s="22"/>
      <c r="F3337" s="22"/>
      <c r="G3337" s="22"/>
      <c r="H3337" s="22"/>
      <c r="I3337" s="99"/>
      <c r="J3337" s="22"/>
      <c r="K3337" s="4"/>
      <c r="L3337" s="4"/>
      <c r="M3337" s="4"/>
    </row>
    <row r="3338">
      <c r="A3338" s="85"/>
      <c r="B3338" s="22"/>
      <c r="C3338" s="22"/>
      <c r="D3338" s="22"/>
      <c r="E3338" s="22"/>
      <c r="F3338" s="22"/>
      <c r="G3338" s="22"/>
      <c r="H3338" s="22"/>
      <c r="I3338" s="99"/>
      <c r="J3338" s="22"/>
      <c r="K3338" s="4"/>
      <c r="L3338" s="4"/>
      <c r="M3338" s="4"/>
    </row>
    <row r="3339">
      <c r="A3339" s="85"/>
      <c r="B3339" s="22"/>
      <c r="C3339" s="22"/>
      <c r="D3339" s="22"/>
      <c r="E3339" s="22"/>
      <c r="F3339" s="22"/>
      <c r="G3339" s="22"/>
      <c r="H3339" s="22"/>
      <c r="I3339" s="99"/>
      <c r="J3339" s="22"/>
      <c r="K3339" s="4"/>
      <c r="L3339" s="4"/>
      <c r="M3339" s="4"/>
    </row>
    <row r="3340">
      <c r="A3340" s="85"/>
      <c r="B3340" s="22"/>
      <c r="C3340" s="22"/>
      <c r="D3340" s="22"/>
      <c r="E3340" s="22"/>
      <c r="F3340" s="22"/>
      <c r="G3340" s="22"/>
      <c r="H3340" s="22"/>
      <c r="I3340" s="99"/>
      <c r="J3340" s="22"/>
      <c r="K3340" s="4"/>
      <c r="L3340" s="4"/>
      <c r="M3340" s="4"/>
    </row>
    <row r="3341">
      <c r="A3341" s="85"/>
      <c r="B3341" s="22"/>
      <c r="C3341" s="22"/>
      <c r="D3341" s="22"/>
      <c r="E3341" s="22"/>
      <c r="F3341" s="22"/>
      <c r="G3341" s="22"/>
      <c r="H3341" s="22"/>
      <c r="I3341" s="99"/>
      <c r="J3341" s="22"/>
      <c r="K3341" s="4"/>
      <c r="L3341" s="4"/>
      <c r="M3341" s="4"/>
    </row>
    <row r="3342">
      <c r="A3342" s="85"/>
      <c r="B3342" s="22"/>
      <c r="C3342" s="22"/>
      <c r="D3342" s="22"/>
      <c r="E3342" s="22"/>
      <c r="F3342" s="22"/>
      <c r="G3342" s="22"/>
      <c r="H3342" s="22"/>
      <c r="I3342" s="99"/>
      <c r="J3342" s="22"/>
      <c r="K3342" s="4"/>
      <c r="L3342" s="4"/>
      <c r="M3342" s="4"/>
    </row>
    <row r="3343">
      <c r="A3343" s="85"/>
      <c r="B3343" s="22"/>
      <c r="C3343" s="22"/>
      <c r="D3343" s="22"/>
      <c r="E3343" s="22"/>
      <c r="F3343" s="22"/>
      <c r="G3343" s="22"/>
      <c r="H3343" s="22"/>
      <c r="I3343" s="99"/>
      <c r="J3343" s="22"/>
      <c r="K3343" s="4"/>
      <c r="L3343" s="4"/>
      <c r="M3343" s="4"/>
    </row>
    <row r="3344">
      <c r="A3344" s="85"/>
      <c r="B3344" s="22"/>
      <c r="C3344" s="22"/>
      <c r="D3344" s="22"/>
      <c r="E3344" s="22"/>
      <c r="F3344" s="22"/>
      <c r="G3344" s="22"/>
      <c r="H3344" s="22"/>
      <c r="I3344" s="99"/>
      <c r="J3344" s="22"/>
      <c r="K3344" s="4"/>
      <c r="L3344" s="4"/>
      <c r="M3344" s="4"/>
    </row>
    <row r="3345">
      <c r="A3345" s="85"/>
      <c r="B3345" s="22"/>
      <c r="C3345" s="22"/>
      <c r="D3345" s="22"/>
      <c r="E3345" s="22"/>
      <c r="F3345" s="22"/>
      <c r="G3345" s="22"/>
      <c r="H3345" s="22"/>
      <c r="I3345" s="99"/>
      <c r="J3345" s="22"/>
      <c r="K3345" s="4"/>
      <c r="L3345" s="4"/>
      <c r="M3345" s="4"/>
    </row>
    <row r="3346">
      <c r="A3346" s="85"/>
      <c r="B3346" s="22"/>
      <c r="C3346" s="22"/>
      <c r="D3346" s="22"/>
      <c r="E3346" s="22"/>
      <c r="F3346" s="22"/>
      <c r="G3346" s="22"/>
      <c r="H3346" s="22"/>
      <c r="I3346" s="99"/>
      <c r="J3346" s="22"/>
      <c r="K3346" s="4"/>
      <c r="L3346" s="4"/>
      <c r="M3346" s="4"/>
    </row>
    <row r="3347">
      <c r="A3347" s="85"/>
      <c r="B3347" s="22"/>
      <c r="C3347" s="22"/>
      <c r="D3347" s="22"/>
      <c r="E3347" s="22"/>
      <c r="F3347" s="22"/>
      <c r="G3347" s="22"/>
      <c r="H3347" s="22"/>
      <c r="I3347" s="99"/>
      <c r="J3347" s="22"/>
      <c r="K3347" s="4"/>
      <c r="L3347" s="4"/>
      <c r="M3347" s="4"/>
    </row>
    <row r="3348">
      <c r="A3348" s="85"/>
      <c r="B3348" s="22"/>
      <c r="C3348" s="22"/>
      <c r="D3348" s="22"/>
      <c r="E3348" s="22"/>
      <c r="F3348" s="22"/>
      <c r="G3348" s="22"/>
      <c r="H3348" s="22"/>
      <c r="I3348" s="99"/>
      <c r="J3348" s="22"/>
      <c r="K3348" s="4"/>
      <c r="L3348" s="4"/>
      <c r="M3348" s="4"/>
    </row>
    <row r="3349">
      <c r="A3349" s="85"/>
      <c r="B3349" s="22"/>
      <c r="C3349" s="22"/>
      <c r="D3349" s="22"/>
      <c r="E3349" s="22"/>
      <c r="F3349" s="22"/>
      <c r="G3349" s="22"/>
      <c r="H3349" s="22"/>
      <c r="I3349" s="99"/>
      <c r="J3349" s="22"/>
      <c r="K3349" s="4"/>
      <c r="L3349" s="4"/>
      <c r="M3349" s="4"/>
    </row>
    <row r="3350">
      <c r="A3350" s="85"/>
      <c r="B3350" s="22"/>
      <c r="C3350" s="22"/>
      <c r="D3350" s="22"/>
      <c r="E3350" s="22"/>
      <c r="F3350" s="22"/>
      <c r="G3350" s="22"/>
      <c r="H3350" s="22"/>
      <c r="I3350" s="99"/>
      <c r="J3350" s="22"/>
      <c r="K3350" s="4"/>
      <c r="L3350" s="4"/>
      <c r="M3350" s="4"/>
    </row>
    <row r="3351">
      <c r="A3351" s="85"/>
      <c r="B3351" s="22"/>
      <c r="C3351" s="22"/>
      <c r="D3351" s="22"/>
      <c r="E3351" s="22"/>
      <c r="F3351" s="22"/>
      <c r="G3351" s="22"/>
      <c r="H3351" s="22"/>
      <c r="I3351" s="99"/>
      <c r="J3351" s="22"/>
      <c r="K3351" s="4"/>
      <c r="L3351" s="4"/>
      <c r="M3351" s="4"/>
    </row>
    <row r="3352">
      <c r="A3352" s="85"/>
      <c r="B3352" s="22"/>
      <c r="C3352" s="22"/>
      <c r="D3352" s="22"/>
      <c r="E3352" s="22"/>
      <c r="F3352" s="22"/>
      <c r="G3352" s="22"/>
      <c r="H3352" s="22"/>
      <c r="I3352" s="99"/>
      <c r="J3352" s="22"/>
      <c r="K3352" s="4"/>
      <c r="L3352" s="4"/>
      <c r="M3352" s="4"/>
    </row>
    <row r="3353">
      <c r="A3353" s="85"/>
      <c r="B3353" s="22"/>
      <c r="C3353" s="22"/>
      <c r="D3353" s="22"/>
      <c r="E3353" s="22"/>
      <c r="F3353" s="22"/>
      <c r="G3353" s="22"/>
      <c r="H3353" s="22"/>
      <c r="I3353" s="99"/>
      <c r="J3353" s="22"/>
      <c r="K3353" s="4"/>
      <c r="L3353" s="4"/>
      <c r="M3353" s="4"/>
    </row>
    <row r="3354">
      <c r="A3354" s="85"/>
      <c r="B3354" s="22"/>
      <c r="C3354" s="22"/>
      <c r="D3354" s="22"/>
      <c r="E3354" s="22"/>
      <c r="F3354" s="22"/>
      <c r="G3354" s="22"/>
      <c r="H3354" s="22"/>
      <c r="I3354" s="99"/>
      <c r="J3354" s="22"/>
      <c r="K3354" s="4"/>
      <c r="L3354" s="4"/>
      <c r="M3354" s="4"/>
    </row>
    <row r="3355">
      <c r="A3355" s="85"/>
      <c r="B3355" s="22"/>
      <c r="C3355" s="22"/>
      <c r="D3355" s="22"/>
      <c r="E3355" s="22"/>
      <c r="F3355" s="22"/>
      <c r="G3355" s="22"/>
      <c r="H3355" s="22"/>
      <c r="I3355" s="99"/>
      <c r="J3355" s="22"/>
      <c r="K3355" s="4"/>
      <c r="L3355" s="4"/>
      <c r="M3355" s="4"/>
    </row>
    <row r="3356">
      <c r="A3356" s="85"/>
      <c r="B3356" s="22"/>
      <c r="C3356" s="22"/>
      <c r="D3356" s="22"/>
      <c r="E3356" s="22"/>
      <c r="F3356" s="22"/>
      <c r="G3356" s="22"/>
      <c r="H3356" s="22"/>
      <c r="I3356" s="99"/>
      <c r="J3356" s="22"/>
      <c r="K3356" s="4"/>
      <c r="L3356" s="4"/>
      <c r="M3356" s="4"/>
    </row>
    <row r="3357">
      <c r="A3357" s="85"/>
      <c r="B3357" s="22"/>
      <c r="C3357" s="22"/>
      <c r="D3357" s="22"/>
      <c r="E3357" s="22"/>
      <c r="F3357" s="22"/>
      <c r="G3357" s="22"/>
      <c r="H3357" s="22"/>
      <c r="I3357" s="99"/>
      <c r="J3357" s="22"/>
      <c r="K3357" s="4"/>
      <c r="L3357" s="4"/>
      <c r="M3357" s="4"/>
    </row>
    <row r="3358">
      <c r="A3358" s="85"/>
      <c r="B3358" s="22"/>
      <c r="C3358" s="22"/>
      <c r="D3358" s="22"/>
      <c r="E3358" s="22"/>
      <c r="F3358" s="22"/>
      <c r="G3358" s="22"/>
      <c r="H3358" s="22"/>
      <c r="I3358" s="99"/>
      <c r="J3358" s="22"/>
      <c r="K3358" s="4"/>
      <c r="L3358" s="4"/>
      <c r="M3358" s="4"/>
    </row>
    <row r="3359">
      <c r="A3359" s="85"/>
      <c r="B3359" s="22"/>
      <c r="C3359" s="22"/>
      <c r="D3359" s="22"/>
      <c r="E3359" s="22"/>
      <c r="F3359" s="22"/>
      <c r="G3359" s="22"/>
      <c r="H3359" s="22"/>
      <c r="I3359" s="99"/>
      <c r="J3359" s="22"/>
      <c r="K3359" s="4"/>
      <c r="L3359" s="4"/>
      <c r="M3359" s="4"/>
    </row>
    <row r="3360">
      <c r="A3360" s="85"/>
      <c r="B3360" s="22"/>
      <c r="C3360" s="22"/>
      <c r="D3360" s="22"/>
      <c r="E3360" s="22"/>
      <c r="F3360" s="22"/>
      <c r="G3360" s="22"/>
      <c r="H3360" s="22"/>
      <c r="I3360" s="99"/>
      <c r="J3360" s="22"/>
      <c r="K3360" s="4"/>
      <c r="L3360" s="4"/>
      <c r="M3360" s="4"/>
    </row>
    <row r="3361">
      <c r="A3361" s="85"/>
      <c r="B3361" s="22"/>
      <c r="C3361" s="22"/>
      <c r="D3361" s="22"/>
      <c r="E3361" s="22"/>
      <c r="F3361" s="22"/>
      <c r="G3361" s="22"/>
      <c r="H3361" s="22"/>
      <c r="I3361" s="99"/>
      <c r="J3361" s="22"/>
      <c r="K3361" s="4"/>
      <c r="L3361" s="4"/>
      <c r="M3361" s="4"/>
    </row>
    <row r="3362">
      <c r="A3362" s="85"/>
      <c r="B3362" s="22"/>
      <c r="C3362" s="22"/>
      <c r="D3362" s="22"/>
      <c r="E3362" s="22"/>
      <c r="F3362" s="22"/>
      <c r="G3362" s="22"/>
      <c r="H3362" s="22"/>
      <c r="I3362" s="99"/>
      <c r="J3362" s="22"/>
      <c r="K3362" s="4"/>
      <c r="L3362" s="4"/>
      <c r="M3362" s="4"/>
    </row>
    <row r="3363">
      <c r="A3363" s="85"/>
      <c r="B3363" s="22"/>
      <c r="C3363" s="22"/>
      <c r="D3363" s="22"/>
      <c r="E3363" s="22"/>
      <c r="F3363" s="22"/>
      <c r="G3363" s="22"/>
      <c r="H3363" s="22"/>
      <c r="I3363" s="99"/>
      <c r="J3363" s="22"/>
      <c r="K3363" s="4"/>
      <c r="L3363" s="4"/>
      <c r="M3363" s="4"/>
    </row>
    <row r="3364">
      <c r="A3364" s="85"/>
      <c r="B3364" s="22"/>
      <c r="C3364" s="22"/>
      <c r="D3364" s="22"/>
      <c r="E3364" s="22"/>
      <c r="F3364" s="22"/>
      <c r="G3364" s="22"/>
      <c r="H3364" s="22"/>
      <c r="I3364" s="99"/>
      <c r="J3364" s="22"/>
      <c r="K3364" s="4"/>
      <c r="L3364" s="4"/>
      <c r="M3364" s="4"/>
    </row>
    <row r="3365">
      <c r="A3365" s="85"/>
      <c r="B3365" s="22"/>
      <c r="C3365" s="22"/>
      <c r="D3365" s="22"/>
      <c r="E3365" s="22"/>
      <c r="F3365" s="22"/>
      <c r="G3365" s="22"/>
      <c r="H3365" s="22"/>
      <c r="I3365" s="99"/>
      <c r="J3365" s="22"/>
      <c r="K3365" s="4"/>
      <c r="L3365" s="4"/>
      <c r="M3365" s="4"/>
    </row>
    <row r="3366">
      <c r="A3366" s="85"/>
      <c r="B3366" s="22"/>
      <c r="C3366" s="22"/>
      <c r="D3366" s="22"/>
      <c r="E3366" s="22"/>
      <c r="F3366" s="22"/>
      <c r="G3366" s="22"/>
      <c r="H3366" s="22"/>
      <c r="I3366" s="99"/>
      <c r="J3366" s="22"/>
      <c r="K3366" s="4"/>
      <c r="L3366" s="4"/>
      <c r="M3366" s="4"/>
    </row>
    <row r="3367">
      <c r="A3367" s="85"/>
      <c r="B3367" s="22"/>
      <c r="C3367" s="22"/>
      <c r="D3367" s="22"/>
      <c r="E3367" s="22"/>
      <c r="F3367" s="22"/>
      <c r="G3367" s="22"/>
      <c r="H3367" s="22"/>
      <c r="I3367" s="99"/>
      <c r="J3367" s="22"/>
      <c r="K3367" s="4"/>
      <c r="L3367" s="4"/>
      <c r="M3367" s="4"/>
    </row>
    <row r="3368">
      <c r="A3368" s="85"/>
      <c r="B3368" s="22"/>
      <c r="C3368" s="22"/>
      <c r="D3368" s="22"/>
      <c r="E3368" s="22"/>
      <c r="F3368" s="22"/>
      <c r="G3368" s="22"/>
      <c r="H3368" s="22"/>
      <c r="I3368" s="99"/>
      <c r="J3368" s="22"/>
      <c r="K3368" s="4"/>
      <c r="L3368" s="4"/>
      <c r="M3368" s="4"/>
    </row>
    <row r="3369">
      <c r="A3369" s="85"/>
      <c r="B3369" s="22"/>
      <c r="C3369" s="22"/>
      <c r="D3369" s="22"/>
      <c r="E3369" s="22"/>
      <c r="F3369" s="22"/>
      <c r="G3369" s="22"/>
      <c r="H3369" s="22"/>
      <c r="I3369" s="99"/>
      <c r="J3369" s="22"/>
      <c r="K3369" s="4"/>
      <c r="L3369" s="4"/>
      <c r="M3369" s="4"/>
    </row>
    <row r="3370">
      <c r="A3370" s="85"/>
      <c r="B3370" s="22"/>
      <c r="C3370" s="22"/>
      <c r="D3370" s="22"/>
      <c r="E3370" s="22"/>
      <c r="F3370" s="22"/>
      <c r="G3370" s="22"/>
      <c r="H3370" s="22"/>
      <c r="I3370" s="99"/>
      <c r="J3370" s="22"/>
      <c r="K3370" s="4"/>
      <c r="L3370" s="4"/>
      <c r="M3370" s="4"/>
    </row>
    <row r="3371">
      <c r="A3371" s="85"/>
      <c r="B3371" s="22"/>
      <c r="C3371" s="22"/>
      <c r="D3371" s="22"/>
      <c r="E3371" s="22"/>
      <c r="F3371" s="22"/>
      <c r="G3371" s="22"/>
      <c r="H3371" s="22"/>
      <c r="I3371" s="99"/>
      <c r="J3371" s="22"/>
      <c r="K3371" s="4"/>
      <c r="L3371" s="4"/>
      <c r="M3371" s="4"/>
    </row>
    <row r="3372">
      <c r="A3372" s="85"/>
      <c r="B3372" s="22"/>
      <c r="C3372" s="22"/>
      <c r="D3372" s="22"/>
      <c r="E3372" s="22"/>
      <c r="F3372" s="22"/>
      <c r="G3372" s="22"/>
      <c r="H3372" s="22"/>
      <c r="I3372" s="99"/>
      <c r="J3372" s="22"/>
      <c r="K3372" s="4"/>
      <c r="L3372" s="4"/>
      <c r="M3372" s="4"/>
    </row>
    <row r="3373">
      <c r="A3373" s="85"/>
      <c r="B3373" s="22"/>
      <c r="C3373" s="22"/>
      <c r="D3373" s="22"/>
      <c r="E3373" s="22"/>
      <c r="F3373" s="22"/>
      <c r="G3373" s="22"/>
      <c r="H3373" s="22"/>
      <c r="I3373" s="99"/>
      <c r="J3373" s="22"/>
      <c r="K3373" s="4"/>
      <c r="L3373" s="4"/>
      <c r="M3373" s="4"/>
    </row>
    <row r="3374">
      <c r="A3374" s="85"/>
      <c r="B3374" s="22"/>
      <c r="C3374" s="22"/>
      <c r="D3374" s="22"/>
      <c r="E3374" s="22"/>
      <c r="F3374" s="22"/>
      <c r="G3374" s="22"/>
      <c r="H3374" s="22"/>
      <c r="I3374" s="99"/>
      <c r="J3374" s="22"/>
      <c r="K3374" s="4"/>
      <c r="L3374" s="4"/>
      <c r="M3374" s="4"/>
    </row>
    <row r="3375">
      <c r="A3375" s="85"/>
      <c r="B3375" s="22"/>
      <c r="C3375" s="22"/>
      <c r="D3375" s="22"/>
      <c r="E3375" s="22"/>
      <c r="F3375" s="22"/>
      <c r="G3375" s="22"/>
      <c r="H3375" s="22"/>
      <c r="I3375" s="99"/>
      <c r="J3375" s="22"/>
      <c r="K3375" s="4"/>
      <c r="L3375" s="4"/>
      <c r="M3375" s="4"/>
    </row>
    <row r="3376">
      <c r="A3376" s="85"/>
      <c r="B3376" s="22"/>
      <c r="C3376" s="22"/>
      <c r="D3376" s="22"/>
      <c r="E3376" s="22"/>
      <c r="F3376" s="22"/>
      <c r="G3376" s="22"/>
      <c r="H3376" s="22"/>
      <c r="I3376" s="99"/>
      <c r="J3376" s="22"/>
      <c r="K3376" s="4"/>
      <c r="L3376" s="4"/>
      <c r="M3376" s="4"/>
    </row>
    <row r="3377">
      <c r="A3377" s="85"/>
      <c r="B3377" s="22"/>
      <c r="C3377" s="22"/>
      <c r="D3377" s="22"/>
      <c r="E3377" s="22"/>
      <c r="F3377" s="22"/>
      <c r="G3377" s="22"/>
      <c r="H3377" s="22"/>
      <c r="I3377" s="99"/>
      <c r="J3377" s="22"/>
      <c r="K3377" s="4"/>
      <c r="L3377" s="4"/>
      <c r="M3377" s="4"/>
    </row>
    <row r="3378">
      <c r="A3378" s="85"/>
      <c r="B3378" s="22"/>
      <c r="C3378" s="22"/>
      <c r="D3378" s="22"/>
      <c r="E3378" s="22"/>
      <c r="F3378" s="22"/>
      <c r="G3378" s="22"/>
      <c r="H3378" s="22"/>
      <c r="I3378" s="99"/>
      <c r="J3378" s="22"/>
      <c r="K3378" s="4"/>
      <c r="L3378" s="4"/>
      <c r="M3378" s="4"/>
    </row>
    <row r="3379">
      <c r="A3379" s="85"/>
      <c r="B3379" s="22"/>
      <c r="C3379" s="22"/>
      <c r="D3379" s="22"/>
      <c r="E3379" s="22"/>
      <c r="F3379" s="22"/>
      <c r="G3379" s="22"/>
      <c r="H3379" s="22"/>
      <c r="I3379" s="99"/>
      <c r="J3379" s="22"/>
      <c r="K3379" s="4"/>
      <c r="L3379" s="4"/>
      <c r="M3379" s="4"/>
    </row>
    <row r="3380">
      <c r="A3380" s="85"/>
      <c r="B3380" s="22"/>
      <c r="C3380" s="22"/>
      <c r="D3380" s="22"/>
      <c r="E3380" s="22"/>
      <c r="F3380" s="22"/>
      <c r="G3380" s="22"/>
      <c r="H3380" s="22"/>
      <c r="I3380" s="99"/>
      <c r="J3380" s="22"/>
      <c r="K3380" s="4"/>
      <c r="L3380" s="4"/>
      <c r="M3380" s="4"/>
    </row>
    <row r="3381">
      <c r="A3381" s="85"/>
      <c r="B3381" s="22"/>
      <c r="C3381" s="22"/>
      <c r="D3381" s="22"/>
      <c r="E3381" s="22"/>
      <c r="F3381" s="22"/>
      <c r="G3381" s="22"/>
      <c r="H3381" s="22"/>
      <c r="I3381" s="99"/>
      <c r="J3381" s="22"/>
      <c r="K3381" s="4"/>
      <c r="L3381" s="4"/>
      <c r="M3381" s="4"/>
    </row>
    <row r="3382">
      <c r="A3382" s="85"/>
      <c r="B3382" s="22"/>
      <c r="C3382" s="22"/>
      <c r="D3382" s="22"/>
      <c r="E3382" s="22"/>
      <c r="F3382" s="22"/>
      <c r="G3382" s="22"/>
      <c r="H3382" s="22"/>
      <c r="I3382" s="99"/>
      <c r="J3382" s="22"/>
      <c r="K3382" s="4"/>
      <c r="L3382" s="4"/>
      <c r="M3382" s="4"/>
    </row>
    <row r="3383">
      <c r="A3383" s="85"/>
      <c r="B3383" s="22"/>
      <c r="C3383" s="22"/>
      <c r="D3383" s="22"/>
      <c r="E3383" s="22"/>
      <c r="F3383" s="22"/>
      <c r="G3383" s="22"/>
      <c r="H3383" s="22"/>
      <c r="I3383" s="99"/>
      <c r="J3383" s="22"/>
      <c r="K3383" s="4"/>
      <c r="L3383" s="4"/>
      <c r="M3383" s="4"/>
    </row>
    <row r="3384">
      <c r="A3384" s="85"/>
      <c r="B3384" s="22"/>
      <c r="C3384" s="22"/>
      <c r="D3384" s="22"/>
      <c r="E3384" s="22"/>
      <c r="F3384" s="22"/>
      <c r="G3384" s="22"/>
      <c r="H3384" s="22"/>
      <c r="I3384" s="99"/>
      <c r="J3384" s="22"/>
      <c r="K3384" s="4"/>
      <c r="L3384" s="4"/>
      <c r="M3384" s="4"/>
    </row>
    <row r="3385">
      <c r="A3385" s="85"/>
      <c r="B3385" s="22"/>
      <c r="C3385" s="22"/>
      <c r="D3385" s="22"/>
      <c r="E3385" s="22"/>
      <c r="F3385" s="22"/>
      <c r="G3385" s="22"/>
      <c r="H3385" s="22"/>
      <c r="I3385" s="99"/>
      <c r="J3385" s="22"/>
      <c r="K3385" s="4"/>
      <c r="L3385" s="4"/>
      <c r="M3385" s="4"/>
    </row>
    <row r="3386">
      <c r="A3386" s="85"/>
      <c r="B3386" s="22"/>
      <c r="C3386" s="22"/>
      <c r="D3386" s="22"/>
      <c r="E3386" s="22"/>
      <c r="F3386" s="22"/>
      <c r="G3386" s="22"/>
      <c r="H3386" s="22"/>
      <c r="I3386" s="99"/>
      <c r="J3386" s="22"/>
      <c r="K3386" s="4"/>
      <c r="L3386" s="4"/>
      <c r="M3386" s="4"/>
    </row>
    <row r="3387">
      <c r="A3387" s="85"/>
      <c r="B3387" s="22"/>
      <c r="C3387" s="22"/>
      <c r="D3387" s="22"/>
      <c r="E3387" s="22"/>
      <c r="F3387" s="22"/>
      <c r="G3387" s="22"/>
      <c r="H3387" s="22"/>
      <c r="I3387" s="99"/>
      <c r="J3387" s="22"/>
      <c r="K3387" s="4"/>
      <c r="L3387" s="4"/>
      <c r="M3387" s="4"/>
    </row>
    <row r="3388">
      <c r="A3388" s="85"/>
      <c r="B3388" s="22"/>
      <c r="C3388" s="22"/>
      <c r="D3388" s="22"/>
      <c r="E3388" s="22"/>
      <c r="F3388" s="22"/>
      <c r="G3388" s="22"/>
      <c r="H3388" s="22"/>
      <c r="I3388" s="99"/>
      <c r="J3388" s="22"/>
      <c r="K3388" s="4"/>
      <c r="L3388" s="4"/>
      <c r="M3388" s="4"/>
    </row>
    <row r="3389">
      <c r="A3389" s="85"/>
      <c r="B3389" s="22"/>
      <c r="C3389" s="22"/>
      <c r="D3389" s="22"/>
      <c r="E3389" s="22"/>
      <c r="F3389" s="22"/>
      <c r="G3389" s="22"/>
      <c r="H3389" s="22"/>
      <c r="I3389" s="99"/>
      <c r="J3389" s="22"/>
      <c r="K3389" s="4"/>
      <c r="L3389" s="4"/>
      <c r="M3389" s="4"/>
    </row>
    <row r="3390">
      <c r="A3390" s="85"/>
      <c r="B3390" s="22"/>
      <c r="C3390" s="22"/>
      <c r="D3390" s="22"/>
      <c r="E3390" s="22"/>
      <c r="F3390" s="22"/>
      <c r="G3390" s="22"/>
      <c r="H3390" s="22"/>
      <c r="I3390" s="99"/>
      <c r="J3390" s="22"/>
      <c r="K3390" s="4"/>
      <c r="L3390" s="4"/>
      <c r="M3390" s="4"/>
    </row>
    <row r="3391">
      <c r="A3391" s="85"/>
      <c r="B3391" s="22"/>
      <c r="C3391" s="22"/>
      <c r="D3391" s="22"/>
      <c r="E3391" s="22"/>
      <c r="F3391" s="22"/>
      <c r="G3391" s="22"/>
      <c r="H3391" s="22"/>
      <c r="I3391" s="99"/>
      <c r="J3391" s="22"/>
      <c r="K3391" s="4"/>
      <c r="L3391" s="4"/>
      <c r="M3391" s="4"/>
    </row>
    <row r="3392">
      <c r="A3392" s="85"/>
      <c r="B3392" s="22"/>
      <c r="C3392" s="22"/>
      <c r="D3392" s="22"/>
      <c r="E3392" s="22"/>
      <c r="F3392" s="22"/>
      <c r="G3392" s="22"/>
      <c r="H3392" s="22"/>
      <c r="I3392" s="99"/>
      <c r="J3392" s="22"/>
      <c r="K3392" s="4"/>
      <c r="L3392" s="4"/>
      <c r="M3392" s="4"/>
    </row>
    <row r="3393">
      <c r="A3393" s="85"/>
      <c r="B3393" s="22"/>
      <c r="C3393" s="22"/>
      <c r="D3393" s="22"/>
      <c r="E3393" s="22"/>
      <c r="F3393" s="22"/>
      <c r="G3393" s="22"/>
      <c r="H3393" s="22"/>
      <c r="I3393" s="99"/>
      <c r="J3393" s="22"/>
      <c r="K3393" s="4"/>
      <c r="L3393" s="4"/>
      <c r="M3393" s="4"/>
    </row>
    <row r="3394">
      <c r="A3394" s="85"/>
      <c r="B3394" s="22"/>
      <c r="C3394" s="22"/>
      <c r="D3394" s="22"/>
      <c r="E3394" s="22"/>
      <c r="F3394" s="22"/>
      <c r="G3394" s="22"/>
      <c r="H3394" s="22"/>
      <c r="I3394" s="99"/>
      <c r="J3394" s="22"/>
      <c r="K3394" s="4"/>
      <c r="L3394" s="4"/>
      <c r="M3394" s="4"/>
    </row>
    <row r="3395">
      <c r="A3395" s="85"/>
      <c r="B3395" s="22"/>
      <c r="C3395" s="22"/>
      <c r="D3395" s="22"/>
      <c r="E3395" s="22"/>
      <c r="F3395" s="22"/>
      <c r="G3395" s="22"/>
      <c r="H3395" s="22"/>
      <c r="I3395" s="99"/>
      <c r="J3395" s="22"/>
      <c r="K3395" s="4"/>
      <c r="L3395" s="4"/>
      <c r="M3395" s="4"/>
    </row>
    <row r="3396">
      <c r="A3396" s="85"/>
      <c r="B3396" s="22"/>
      <c r="C3396" s="22"/>
      <c r="D3396" s="22"/>
      <c r="E3396" s="22"/>
      <c r="F3396" s="22"/>
      <c r="G3396" s="22"/>
      <c r="H3396" s="22"/>
      <c r="I3396" s="99"/>
      <c r="J3396" s="22"/>
      <c r="K3396" s="4"/>
      <c r="L3396" s="4"/>
      <c r="M3396" s="4"/>
    </row>
    <row r="3397">
      <c r="A3397" s="85"/>
      <c r="B3397" s="22"/>
      <c r="C3397" s="22"/>
      <c r="D3397" s="22"/>
      <c r="E3397" s="22"/>
      <c r="F3397" s="22"/>
      <c r="G3397" s="22"/>
      <c r="H3397" s="22"/>
      <c r="I3397" s="99"/>
      <c r="J3397" s="22"/>
      <c r="K3397" s="4"/>
      <c r="L3397" s="4"/>
      <c r="M3397" s="4"/>
    </row>
    <row r="3398">
      <c r="A3398" s="85"/>
      <c r="B3398" s="22"/>
      <c r="C3398" s="22"/>
      <c r="D3398" s="22"/>
      <c r="E3398" s="22"/>
      <c r="F3398" s="22"/>
      <c r="G3398" s="22"/>
      <c r="H3398" s="22"/>
      <c r="I3398" s="99"/>
      <c r="J3398" s="22"/>
      <c r="K3398" s="4"/>
      <c r="L3398" s="4"/>
      <c r="M3398" s="4"/>
    </row>
    <row r="3399">
      <c r="A3399" s="85"/>
      <c r="B3399" s="22"/>
      <c r="C3399" s="22"/>
      <c r="D3399" s="22"/>
      <c r="E3399" s="22"/>
      <c r="F3399" s="22"/>
      <c r="G3399" s="22"/>
      <c r="H3399" s="22"/>
      <c r="I3399" s="99"/>
      <c r="J3399" s="22"/>
      <c r="K3399" s="4"/>
      <c r="L3399" s="4"/>
      <c r="M3399" s="4"/>
    </row>
    <row r="3400">
      <c r="A3400" s="85"/>
      <c r="B3400" s="22"/>
      <c r="C3400" s="22"/>
      <c r="D3400" s="22"/>
      <c r="E3400" s="22"/>
      <c r="F3400" s="22"/>
      <c r="G3400" s="22"/>
      <c r="H3400" s="22"/>
      <c r="I3400" s="99"/>
      <c r="J3400" s="22"/>
      <c r="K3400" s="4"/>
      <c r="L3400" s="4"/>
      <c r="M3400" s="4"/>
    </row>
    <row r="3401">
      <c r="A3401" s="85"/>
      <c r="B3401" s="22"/>
      <c r="C3401" s="22"/>
      <c r="D3401" s="22"/>
      <c r="E3401" s="22"/>
      <c r="F3401" s="22"/>
      <c r="G3401" s="22"/>
      <c r="H3401" s="22"/>
      <c r="I3401" s="99"/>
      <c r="J3401" s="22"/>
      <c r="K3401" s="4"/>
      <c r="L3401" s="4"/>
      <c r="M3401" s="4"/>
    </row>
    <row r="3402">
      <c r="A3402" s="85"/>
      <c r="B3402" s="22"/>
      <c r="C3402" s="22"/>
      <c r="D3402" s="22"/>
      <c r="E3402" s="22"/>
      <c r="F3402" s="22"/>
      <c r="G3402" s="22"/>
      <c r="H3402" s="22"/>
      <c r="I3402" s="99"/>
      <c r="J3402" s="22"/>
      <c r="K3402" s="4"/>
      <c r="L3402" s="4"/>
      <c r="M3402" s="4"/>
    </row>
    <row r="3403">
      <c r="A3403" s="85"/>
      <c r="B3403" s="22"/>
      <c r="C3403" s="22"/>
      <c r="D3403" s="22"/>
      <c r="E3403" s="22"/>
      <c r="F3403" s="22"/>
      <c r="G3403" s="22"/>
      <c r="H3403" s="22"/>
      <c r="I3403" s="99"/>
      <c r="J3403" s="22"/>
      <c r="K3403" s="4"/>
      <c r="L3403" s="4"/>
      <c r="M3403" s="4"/>
    </row>
    <row r="3404">
      <c r="A3404" s="85"/>
      <c r="B3404" s="22"/>
      <c r="C3404" s="22"/>
      <c r="D3404" s="22"/>
      <c r="E3404" s="22"/>
      <c r="F3404" s="22"/>
      <c r="G3404" s="22"/>
      <c r="H3404" s="22"/>
      <c r="I3404" s="99"/>
      <c r="J3404" s="22"/>
      <c r="K3404" s="4"/>
      <c r="L3404" s="4"/>
      <c r="M3404" s="4"/>
    </row>
    <row r="3405">
      <c r="A3405" s="85">
        <v>45927.0</v>
      </c>
      <c r="B3405" s="22" t="s">
        <v>1189</v>
      </c>
      <c r="C3405" s="22" t="s">
        <v>8726</v>
      </c>
      <c r="D3405" s="82" t="s">
        <v>8813</v>
      </c>
      <c r="E3405" s="22" t="s">
        <v>8727</v>
      </c>
      <c r="F3405" s="22" t="s">
        <v>157</v>
      </c>
      <c r="G3405" s="22" t="s">
        <v>157</v>
      </c>
      <c r="H3405" s="22" t="s">
        <v>8729</v>
      </c>
      <c r="I3405" s="108" t="s">
        <v>8932</v>
      </c>
      <c r="J3405" s="22" t="s">
        <v>8933</v>
      </c>
      <c r="K3405" s="4">
        <f>IFERROR(__xludf.DUMMYFUNCTION("""COMPUTED_VALUE"""),11.0)</f>
        <v>11</v>
      </c>
      <c r="L3405" s="4" t="s">
        <v>8731</v>
      </c>
      <c r="M3405" s="4">
        <v>12.0</v>
      </c>
    </row>
    <row r="3406">
      <c r="A3406" s="85">
        <v>45928.0</v>
      </c>
      <c r="B3406" s="22" t="s">
        <v>1189</v>
      </c>
      <c r="C3406" s="22" t="s">
        <v>8726</v>
      </c>
      <c r="D3406" s="82" t="s">
        <v>8813</v>
      </c>
      <c r="E3406" s="22" t="s">
        <v>8727</v>
      </c>
      <c r="F3406" s="22" t="s">
        <v>157</v>
      </c>
      <c r="G3406" s="22" t="s">
        <v>157</v>
      </c>
      <c r="H3406" s="22" t="s">
        <v>8729</v>
      </c>
      <c r="I3406" s="108" t="s">
        <v>8932</v>
      </c>
      <c r="J3406" s="22" t="s">
        <v>8933</v>
      </c>
      <c r="K3406" s="4">
        <f>IFERROR(__xludf.DUMMYFUNCTION("""COMPUTED_VALUE"""),11.0)</f>
        <v>11</v>
      </c>
      <c r="L3406" s="4" t="s">
        <v>8731</v>
      </c>
      <c r="M3406" s="4">
        <v>12.0</v>
      </c>
    </row>
    <row r="3407">
      <c r="A3407" s="85">
        <v>45929.0</v>
      </c>
      <c r="B3407" s="22" t="s">
        <v>1189</v>
      </c>
      <c r="C3407" s="22" t="s">
        <v>8726</v>
      </c>
      <c r="D3407" s="82" t="s">
        <v>8813</v>
      </c>
      <c r="E3407" s="22" t="s">
        <v>8727</v>
      </c>
      <c r="F3407" s="22" t="s">
        <v>157</v>
      </c>
      <c r="G3407" s="22" t="s">
        <v>157</v>
      </c>
      <c r="H3407" s="22" t="s">
        <v>8729</v>
      </c>
      <c r="I3407" s="108" t="s">
        <v>8932</v>
      </c>
      <c r="J3407" s="22" t="s">
        <v>8933</v>
      </c>
      <c r="K3407" s="4">
        <f>IFERROR(__xludf.DUMMYFUNCTION("""COMPUTED_VALUE"""),11.0)</f>
        <v>11</v>
      </c>
      <c r="L3407" s="4" t="s">
        <v>8731</v>
      </c>
      <c r="M3407" s="4">
        <v>12.0</v>
      </c>
    </row>
    <row r="3408">
      <c r="A3408" s="85">
        <v>45930.0</v>
      </c>
      <c r="B3408" s="22" t="s">
        <v>1189</v>
      </c>
      <c r="C3408" s="22" t="s">
        <v>8726</v>
      </c>
      <c r="D3408" s="82" t="s">
        <v>8813</v>
      </c>
      <c r="E3408" s="22" t="s">
        <v>8727</v>
      </c>
      <c r="F3408" s="22" t="s">
        <v>157</v>
      </c>
      <c r="G3408" s="22" t="s">
        <v>157</v>
      </c>
      <c r="H3408" s="22" t="s">
        <v>8729</v>
      </c>
      <c r="I3408" s="108" t="s">
        <v>8932</v>
      </c>
      <c r="J3408" s="22" t="s">
        <v>8933</v>
      </c>
      <c r="K3408" s="4">
        <f>IFERROR(__xludf.DUMMYFUNCTION("""COMPUTED_VALUE"""),11.0)</f>
        <v>11</v>
      </c>
      <c r="L3408" s="4" t="s">
        <v>8731</v>
      </c>
      <c r="M3408" s="4">
        <v>12.0</v>
      </c>
    </row>
    <row r="3409">
      <c r="A3409" s="85">
        <v>45931.0</v>
      </c>
      <c r="B3409" s="22" t="s">
        <v>1189</v>
      </c>
      <c r="C3409" s="22" t="s">
        <v>8726</v>
      </c>
      <c r="D3409" s="82" t="s">
        <v>8813</v>
      </c>
      <c r="E3409" s="22" t="s">
        <v>8727</v>
      </c>
      <c r="F3409" s="22" t="s">
        <v>157</v>
      </c>
      <c r="G3409" s="22" t="s">
        <v>157</v>
      </c>
      <c r="H3409" s="22" t="s">
        <v>8729</v>
      </c>
      <c r="I3409" s="108" t="s">
        <v>8932</v>
      </c>
      <c r="J3409" s="22" t="s">
        <v>8933</v>
      </c>
      <c r="K3409" s="4">
        <f>IFERROR(__xludf.DUMMYFUNCTION("""COMPUTED_VALUE"""),11.0)</f>
        <v>11</v>
      </c>
      <c r="L3409" s="4" t="s">
        <v>8731</v>
      </c>
      <c r="M3409" s="4">
        <v>12.0</v>
      </c>
    </row>
    <row r="3410">
      <c r="A3410" s="85">
        <v>45932.0</v>
      </c>
      <c r="B3410" s="22" t="s">
        <v>1189</v>
      </c>
      <c r="C3410" s="22" t="s">
        <v>8726</v>
      </c>
      <c r="D3410" s="82" t="s">
        <v>8813</v>
      </c>
      <c r="E3410" s="22" t="s">
        <v>8727</v>
      </c>
      <c r="F3410" s="22" t="s">
        <v>157</v>
      </c>
      <c r="G3410" s="22" t="s">
        <v>157</v>
      </c>
      <c r="H3410" s="22" t="s">
        <v>8729</v>
      </c>
      <c r="I3410" s="108" t="s">
        <v>8932</v>
      </c>
      <c r="J3410" s="22" t="s">
        <v>8933</v>
      </c>
      <c r="K3410" s="4">
        <f>IFERROR(__xludf.DUMMYFUNCTION("""COMPUTED_VALUE"""),11.0)</f>
        <v>11</v>
      </c>
      <c r="L3410" s="4" t="s">
        <v>8731</v>
      </c>
      <c r="M3410" s="4">
        <v>12.0</v>
      </c>
    </row>
    <row r="3411">
      <c r="A3411" s="85">
        <v>45933.0</v>
      </c>
      <c r="B3411" s="22" t="s">
        <v>1189</v>
      </c>
      <c r="C3411" s="22" t="s">
        <v>8726</v>
      </c>
      <c r="D3411" s="82" t="s">
        <v>8813</v>
      </c>
      <c r="E3411" s="22" t="s">
        <v>8727</v>
      </c>
      <c r="F3411" s="22" t="s">
        <v>157</v>
      </c>
      <c r="G3411" s="22" t="s">
        <v>157</v>
      </c>
      <c r="H3411" s="22" t="s">
        <v>8729</v>
      </c>
      <c r="I3411" s="108" t="s">
        <v>8932</v>
      </c>
      <c r="J3411" s="22" t="s">
        <v>8933</v>
      </c>
      <c r="K3411" s="4">
        <f>IFERROR(__xludf.DUMMYFUNCTION("""COMPUTED_VALUE"""),11.0)</f>
        <v>11</v>
      </c>
      <c r="L3411" s="4" t="s">
        <v>8731</v>
      </c>
      <c r="M3411" s="4">
        <v>12.0</v>
      </c>
    </row>
    <row r="3412">
      <c r="A3412" s="85">
        <v>45934.0</v>
      </c>
      <c r="B3412" s="22" t="s">
        <v>1189</v>
      </c>
      <c r="C3412" s="22" t="s">
        <v>8726</v>
      </c>
      <c r="D3412" s="82" t="s">
        <v>8813</v>
      </c>
      <c r="E3412" s="22" t="s">
        <v>8727</v>
      </c>
      <c r="F3412" s="22" t="s">
        <v>157</v>
      </c>
      <c r="G3412" s="22" t="s">
        <v>157</v>
      </c>
      <c r="H3412" s="22" t="s">
        <v>8729</v>
      </c>
      <c r="I3412" s="108" t="s">
        <v>8932</v>
      </c>
      <c r="J3412" s="22" t="s">
        <v>8933</v>
      </c>
      <c r="K3412" s="4">
        <f>IFERROR(__xludf.DUMMYFUNCTION("""COMPUTED_VALUE"""),11.0)</f>
        <v>11</v>
      </c>
      <c r="L3412" s="4" t="s">
        <v>8731</v>
      </c>
      <c r="M3412" s="4">
        <v>12.0</v>
      </c>
    </row>
    <row r="3413">
      <c r="A3413" s="85">
        <v>45935.0</v>
      </c>
      <c r="B3413" s="22" t="s">
        <v>1189</v>
      </c>
      <c r="C3413" s="22" t="s">
        <v>8726</v>
      </c>
      <c r="D3413" s="82" t="s">
        <v>8813</v>
      </c>
      <c r="E3413" s="22" t="s">
        <v>8727</v>
      </c>
      <c r="F3413" s="22" t="s">
        <v>157</v>
      </c>
      <c r="G3413" s="22" t="s">
        <v>157</v>
      </c>
      <c r="H3413" s="22" t="s">
        <v>8729</v>
      </c>
      <c r="I3413" s="108" t="s">
        <v>8932</v>
      </c>
      <c r="J3413" s="22" t="s">
        <v>8933</v>
      </c>
      <c r="K3413" s="4">
        <f>IFERROR(__xludf.DUMMYFUNCTION("""COMPUTED_VALUE"""),11.0)</f>
        <v>11</v>
      </c>
      <c r="L3413" s="4" t="s">
        <v>8731</v>
      </c>
      <c r="M3413" s="4">
        <v>12.0</v>
      </c>
    </row>
    <row r="3414">
      <c r="A3414" s="85">
        <v>45936.0</v>
      </c>
      <c r="B3414" s="22" t="s">
        <v>1189</v>
      </c>
      <c r="C3414" s="22" t="s">
        <v>8726</v>
      </c>
      <c r="D3414" s="82" t="s">
        <v>8813</v>
      </c>
      <c r="E3414" s="22" t="s">
        <v>8727</v>
      </c>
      <c r="F3414" s="22" t="s">
        <v>157</v>
      </c>
      <c r="G3414" s="22" t="s">
        <v>157</v>
      </c>
      <c r="H3414" s="22" t="s">
        <v>8729</v>
      </c>
      <c r="I3414" s="108" t="s">
        <v>8932</v>
      </c>
      <c r="J3414" s="22" t="s">
        <v>8933</v>
      </c>
      <c r="K3414" s="4">
        <f>IFERROR(__xludf.DUMMYFUNCTION("""COMPUTED_VALUE"""),11.0)</f>
        <v>11</v>
      </c>
      <c r="L3414" s="4" t="s">
        <v>8731</v>
      </c>
      <c r="M3414" s="4">
        <v>12.0</v>
      </c>
    </row>
    <row r="3415">
      <c r="A3415" s="85">
        <v>45937.0</v>
      </c>
      <c r="B3415" s="22" t="s">
        <v>1189</v>
      </c>
      <c r="C3415" s="22" t="s">
        <v>8726</v>
      </c>
      <c r="D3415" s="82" t="s">
        <v>8813</v>
      </c>
      <c r="E3415" s="22" t="s">
        <v>8727</v>
      </c>
      <c r="F3415" s="22" t="s">
        <v>157</v>
      </c>
      <c r="G3415" s="22" t="s">
        <v>157</v>
      </c>
      <c r="H3415" s="22" t="s">
        <v>8729</v>
      </c>
      <c r="I3415" s="108" t="s">
        <v>8932</v>
      </c>
      <c r="J3415" s="22" t="s">
        <v>8933</v>
      </c>
      <c r="K3415" s="4">
        <f>IFERROR(__xludf.DUMMYFUNCTION("""COMPUTED_VALUE"""),11.0)</f>
        <v>11</v>
      </c>
      <c r="L3415" s="4" t="s">
        <v>8731</v>
      </c>
      <c r="M3415" s="4">
        <v>12.0</v>
      </c>
    </row>
    <row r="3416">
      <c r="A3416" s="85">
        <v>45938.0</v>
      </c>
      <c r="B3416" s="22" t="s">
        <v>1189</v>
      </c>
      <c r="C3416" s="22" t="s">
        <v>8726</v>
      </c>
      <c r="D3416" s="82" t="s">
        <v>8813</v>
      </c>
      <c r="E3416" s="22" t="s">
        <v>8727</v>
      </c>
      <c r="F3416" s="22" t="s">
        <v>157</v>
      </c>
      <c r="G3416" s="22" t="s">
        <v>157</v>
      </c>
      <c r="H3416" s="22" t="s">
        <v>8729</v>
      </c>
      <c r="I3416" s="108" t="s">
        <v>8932</v>
      </c>
      <c r="J3416" s="22" t="s">
        <v>8933</v>
      </c>
      <c r="K3416" s="4">
        <f>IFERROR(__xludf.DUMMYFUNCTION("""COMPUTED_VALUE"""),11.0)</f>
        <v>11</v>
      </c>
      <c r="L3416" s="4" t="s">
        <v>8731</v>
      </c>
      <c r="M3416" s="4">
        <v>12.0</v>
      </c>
    </row>
    <row r="3417">
      <c r="A3417" s="85">
        <v>45939.0</v>
      </c>
      <c r="B3417" s="22" t="s">
        <v>1189</v>
      </c>
      <c r="C3417" s="22" t="s">
        <v>8726</v>
      </c>
      <c r="D3417" s="82" t="s">
        <v>8813</v>
      </c>
      <c r="E3417" s="22" t="s">
        <v>8727</v>
      </c>
      <c r="F3417" s="22" t="s">
        <v>157</v>
      </c>
      <c r="G3417" s="22" t="s">
        <v>157</v>
      </c>
      <c r="H3417" s="22" t="s">
        <v>8729</v>
      </c>
      <c r="I3417" s="108" t="s">
        <v>8932</v>
      </c>
      <c r="J3417" s="22" t="s">
        <v>8933</v>
      </c>
      <c r="K3417" s="4">
        <f>IFERROR(__xludf.DUMMYFUNCTION("""COMPUTED_VALUE"""),11.0)</f>
        <v>11</v>
      </c>
      <c r="L3417" s="4" t="s">
        <v>8731</v>
      </c>
      <c r="M3417" s="4">
        <v>12.0</v>
      </c>
    </row>
    <row r="3418">
      <c r="A3418" s="85">
        <v>45940.0</v>
      </c>
      <c r="B3418" s="22" t="s">
        <v>1189</v>
      </c>
      <c r="C3418" s="22" t="s">
        <v>8726</v>
      </c>
      <c r="D3418" s="82" t="s">
        <v>8813</v>
      </c>
      <c r="E3418" s="22" t="s">
        <v>8727</v>
      </c>
      <c r="F3418" s="22" t="s">
        <v>157</v>
      </c>
      <c r="G3418" s="22" t="s">
        <v>157</v>
      </c>
      <c r="H3418" s="22" t="s">
        <v>8729</v>
      </c>
      <c r="I3418" s="108" t="s">
        <v>8932</v>
      </c>
      <c r="J3418" s="22" t="s">
        <v>8933</v>
      </c>
      <c r="K3418" s="4">
        <f>IFERROR(__xludf.DUMMYFUNCTION("""COMPUTED_VALUE"""),11.0)</f>
        <v>11</v>
      </c>
      <c r="L3418" s="4" t="s">
        <v>8731</v>
      </c>
      <c r="M3418" s="4">
        <v>12.0</v>
      </c>
    </row>
    <row r="3419">
      <c r="A3419" s="85">
        <v>45941.0</v>
      </c>
      <c r="B3419" s="22" t="s">
        <v>1189</v>
      </c>
      <c r="C3419" s="22" t="s">
        <v>8726</v>
      </c>
      <c r="D3419" s="82" t="s">
        <v>8813</v>
      </c>
      <c r="E3419" s="22" t="s">
        <v>8727</v>
      </c>
      <c r="F3419" s="22" t="s">
        <v>157</v>
      </c>
      <c r="G3419" s="22" t="s">
        <v>157</v>
      </c>
      <c r="H3419" s="22" t="s">
        <v>8729</v>
      </c>
      <c r="I3419" s="108" t="s">
        <v>8932</v>
      </c>
      <c r="J3419" s="22" t="s">
        <v>8933</v>
      </c>
      <c r="K3419" s="4">
        <f>IFERROR(__xludf.DUMMYFUNCTION("""COMPUTED_VALUE"""),11.0)</f>
        <v>11</v>
      </c>
      <c r="L3419" s="4" t="s">
        <v>8731</v>
      </c>
      <c r="M3419" s="4">
        <v>12.0</v>
      </c>
    </row>
    <row r="3420">
      <c r="A3420" s="85">
        <v>45942.0</v>
      </c>
      <c r="B3420" s="22" t="s">
        <v>1189</v>
      </c>
      <c r="C3420" s="22" t="s">
        <v>8726</v>
      </c>
      <c r="D3420" s="82" t="s">
        <v>8813</v>
      </c>
      <c r="E3420" s="22" t="s">
        <v>8727</v>
      </c>
      <c r="F3420" s="22" t="s">
        <v>157</v>
      </c>
      <c r="G3420" s="22" t="s">
        <v>157</v>
      </c>
      <c r="H3420" s="22" t="s">
        <v>8729</v>
      </c>
      <c r="I3420" s="108" t="s">
        <v>8932</v>
      </c>
      <c r="J3420" s="22" t="s">
        <v>8933</v>
      </c>
      <c r="K3420" s="4">
        <f>IFERROR(__xludf.DUMMYFUNCTION("""COMPUTED_VALUE"""),11.0)</f>
        <v>11</v>
      </c>
      <c r="L3420" s="4" t="s">
        <v>8731</v>
      </c>
      <c r="M3420" s="4">
        <v>12.0</v>
      </c>
    </row>
    <row r="3421">
      <c r="A3421" s="85">
        <v>45943.0</v>
      </c>
      <c r="B3421" s="22" t="s">
        <v>1189</v>
      </c>
      <c r="C3421" s="22" t="s">
        <v>8726</v>
      </c>
      <c r="D3421" s="82" t="s">
        <v>8813</v>
      </c>
      <c r="E3421" s="22" t="s">
        <v>8727</v>
      </c>
      <c r="F3421" s="22" t="s">
        <v>157</v>
      </c>
      <c r="G3421" s="22" t="s">
        <v>157</v>
      </c>
      <c r="H3421" s="22" t="s">
        <v>8729</v>
      </c>
      <c r="I3421" s="108" t="s">
        <v>8932</v>
      </c>
      <c r="J3421" s="22" t="s">
        <v>8933</v>
      </c>
      <c r="K3421" s="4">
        <f>IFERROR(__xludf.DUMMYFUNCTION("""COMPUTED_VALUE"""),11.0)</f>
        <v>11</v>
      </c>
      <c r="L3421" s="4" t="s">
        <v>8731</v>
      </c>
      <c r="M3421" s="4">
        <v>12.0</v>
      </c>
    </row>
    <row r="3422">
      <c r="A3422" s="85">
        <v>45944.0</v>
      </c>
      <c r="B3422" s="22" t="s">
        <v>1189</v>
      </c>
      <c r="C3422" s="22" t="s">
        <v>8726</v>
      </c>
      <c r="D3422" s="82" t="s">
        <v>8813</v>
      </c>
      <c r="E3422" s="22" t="s">
        <v>8727</v>
      </c>
      <c r="F3422" s="22" t="s">
        <v>157</v>
      </c>
      <c r="G3422" s="22" t="s">
        <v>157</v>
      </c>
      <c r="H3422" s="22" t="s">
        <v>8729</v>
      </c>
      <c r="I3422" s="108" t="s">
        <v>8932</v>
      </c>
      <c r="J3422" s="22" t="s">
        <v>8933</v>
      </c>
      <c r="K3422" s="4">
        <f>IFERROR(__xludf.DUMMYFUNCTION("""COMPUTED_VALUE"""),11.0)</f>
        <v>11</v>
      </c>
      <c r="L3422" s="4" t="s">
        <v>8731</v>
      </c>
      <c r="M3422" s="4">
        <v>12.0</v>
      </c>
    </row>
    <row r="3423">
      <c r="A3423" s="85">
        <v>45945.0</v>
      </c>
      <c r="B3423" s="22" t="s">
        <v>1189</v>
      </c>
      <c r="C3423" s="22" t="s">
        <v>8726</v>
      </c>
      <c r="D3423" s="82" t="s">
        <v>8813</v>
      </c>
      <c r="E3423" s="22" t="s">
        <v>8727</v>
      </c>
      <c r="F3423" s="22" t="s">
        <v>157</v>
      </c>
      <c r="G3423" s="22" t="s">
        <v>157</v>
      </c>
      <c r="H3423" s="22" t="s">
        <v>8729</v>
      </c>
      <c r="I3423" s="108" t="s">
        <v>8932</v>
      </c>
      <c r="J3423" s="22" t="s">
        <v>8933</v>
      </c>
      <c r="K3423" s="4">
        <f>IFERROR(__xludf.DUMMYFUNCTION("""COMPUTED_VALUE"""),11.0)</f>
        <v>11</v>
      </c>
      <c r="L3423" s="4" t="s">
        <v>8731</v>
      </c>
      <c r="M3423" s="4">
        <v>12.0</v>
      </c>
    </row>
    <row r="3424">
      <c r="A3424" s="85">
        <v>45946.0</v>
      </c>
      <c r="B3424" s="22" t="s">
        <v>1189</v>
      </c>
      <c r="C3424" s="22" t="s">
        <v>8726</v>
      </c>
      <c r="D3424" s="82" t="s">
        <v>8813</v>
      </c>
      <c r="E3424" s="22" t="s">
        <v>8727</v>
      </c>
      <c r="F3424" s="22" t="s">
        <v>157</v>
      </c>
      <c r="G3424" s="22" t="s">
        <v>157</v>
      </c>
      <c r="H3424" s="22" t="s">
        <v>8729</v>
      </c>
      <c r="I3424" s="108" t="s">
        <v>8932</v>
      </c>
      <c r="J3424" s="22" t="s">
        <v>8933</v>
      </c>
      <c r="K3424" s="4">
        <f>IFERROR(__xludf.DUMMYFUNCTION("""COMPUTED_VALUE"""),11.0)</f>
        <v>11</v>
      </c>
      <c r="L3424" s="4" t="s">
        <v>8731</v>
      </c>
      <c r="M3424" s="4">
        <v>12.0</v>
      </c>
    </row>
    <row r="3425">
      <c r="A3425" s="85">
        <v>45947.0</v>
      </c>
      <c r="B3425" s="22" t="s">
        <v>1189</v>
      </c>
      <c r="C3425" s="22" t="s">
        <v>8726</v>
      </c>
      <c r="D3425" s="82" t="s">
        <v>8813</v>
      </c>
      <c r="E3425" s="22" t="s">
        <v>8727</v>
      </c>
      <c r="F3425" s="22" t="s">
        <v>157</v>
      </c>
      <c r="G3425" s="22" t="s">
        <v>157</v>
      </c>
      <c r="H3425" s="22" t="s">
        <v>8729</v>
      </c>
      <c r="I3425" s="108" t="s">
        <v>8932</v>
      </c>
      <c r="J3425" s="22" t="s">
        <v>8933</v>
      </c>
      <c r="K3425" s="4">
        <f>IFERROR(__xludf.DUMMYFUNCTION("""COMPUTED_VALUE"""),11.0)</f>
        <v>11</v>
      </c>
      <c r="L3425" s="4" t="s">
        <v>8731</v>
      </c>
      <c r="M3425" s="4">
        <v>12.0</v>
      </c>
    </row>
    <row r="3426">
      <c r="A3426" s="85">
        <v>45948.0</v>
      </c>
      <c r="B3426" s="22" t="s">
        <v>1189</v>
      </c>
      <c r="C3426" s="22" t="s">
        <v>8726</v>
      </c>
      <c r="D3426" s="82" t="s">
        <v>8813</v>
      </c>
      <c r="E3426" s="22" t="s">
        <v>8727</v>
      </c>
      <c r="F3426" s="22" t="s">
        <v>157</v>
      </c>
      <c r="G3426" s="22" t="s">
        <v>157</v>
      </c>
      <c r="H3426" s="22" t="s">
        <v>8729</v>
      </c>
      <c r="I3426" s="108" t="s">
        <v>8932</v>
      </c>
      <c r="J3426" s="22" t="s">
        <v>8933</v>
      </c>
      <c r="K3426" s="4">
        <f>IFERROR(__xludf.DUMMYFUNCTION("""COMPUTED_VALUE"""),11.0)</f>
        <v>11</v>
      </c>
      <c r="L3426" s="4" t="s">
        <v>8731</v>
      </c>
      <c r="M3426" s="4">
        <v>12.0</v>
      </c>
    </row>
    <row r="3427">
      <c r="A3427" s="85">
        <v>45949.0</v>
      </c>
      <c r="B3427" s="22" t="s">
        <v>1189</v>
      </c>
      <c r="C3427" s="22" t="s">
        <v>8726</v>
      </c>
      <c r="D3427" s="82" t="s">
        <v>8813</v>
      </c>
      <c r="E3427" s="22" t="s">
        <v>8727</v>
      </c>
      <c r="F3427" s="22" t="s">
        <v>157</v>
      </c>
      <c r="G3427" s="22" t="s">
        <v>157</v>
      </c>
      <c r="H3427" s="22" t="s">
        <v>8729</v>
      </c>
      <c r="I3427" s="108" t="s">
        <v>8932</v>
      </c>
      <c r="J3427" s="22" t="s">
        <v>8933</v>
      </c>
      <c r="K3427" s="4">
        <f>IFERROR(__xludf.DUMMYFUNCTION("""COMPUTED_VALUE"""),11.0)</f>
        <v>11</v>
      </c>
      <c r="L3427" s="4" t="s">
        <v>8731</v>
      </c>
      <c r="M3427" s="4">
        <v>12.0</v>
      </c>
    </row>
    <row r="3428">
      <c r="A3428" s="85">
        <v>45950.0</v>
      </c>
      <c r="B3428" s="22" t="s">
        <v>1189</v>
      </c>
      <c r="C3428" s="22" t="s">
        <v>8726</v>
      </c>
      <c r="D3428" s="82" t="s">
        <v>8813</v>
      </c>
      <c r="E3428" s="22" t="s">
        <v>8727</v>
      </c>
      <c r="F3428" s="22" t="s">
        <v>157</v>
      </c>
      <c r="G3428" s="22" t="s">
        <v>157</v>
      </c>
      <c r="H3428" s="22" t="s">
        <v>8729</v>
      </c>
      <c r="I3428" s="108" t="s">
        <v>8932</v>
      </c>
      <c r="J3428" s="22" t="s">
        <v>8933</v>
      </c>
      <c r="K3428" s="4">
        <f>IFERROR(__xludf.DUMMYFUNCTION("""COMPUTED_VALUE"""),11.0)</f>
        <v>11</v>
      </c>
      <c r="L3428" s="4" t="s">
        <v>8731</v>
      </c>
      <c r="M3428" s="4">
        <v>12.0</v>
      </c>
    </row>
    <row r="3429">
      <c r="A3429" s="85">
        <v>45951.0</v>
      </c>
      <c r="B3429" s="22" t="s">
        <v>1189</v>
      </c>
      <c r="C3429" s="22" t="s">
        <v>8726</v>
      </c>
      <c r="D3429" s="82" t="s">
        <v>8813</v>
      </c>
      <c r="E3429" s="22" t="s">
        <v>8727</v>
      </c>
      <c r="F3429" s="22" t="s">
        <v>157</v>
      </c>
      <c r="G3429" s="22" t="s">
        <v>157</v>
      </c>
      <c r="H3429" s="22" t="s">
        <v>8729</v>
      </c>
      <c r="I3429" s="108" t="s">
        <v>8932</v>
      </c>
      <c r="J3429" s="22" t="s">
        <v>8933</v>
      </c>
      <c r="K3429" s="4">
        <f>IFERROR(__xludf.DUMMYFUNCTION("""COMPUTED_VALUE"""),11.0)</f>
        <v>11</v>
      </c>
      <c r="L3429" s="4" t="s">
        <v>8731</v>
      </c>
      <c r="M3429" s="4">
        <v>12.0</v>
      </c>
    </row>
    <row r="3430">
      <c r="A3430" s="85">
        <v>45952.0</v>
      </c>
      <c r="B3430" s="22" t="s">
        <v>1189</v>
      </c>
      <c r="C3430" s="22" t="s">
        <v>8726</v>
      </c>
      <c r="D3430" s="82" t="s">
        <v>8813</v>
      </c>
      <c r="E3430" s="22" t="s">
        <v>8727</v>
      </c>
      <c r="F3430" s="22" t="s">
        <v>157</v>
      </c>
      <c r="G3430" s="22" t="s">
        <v>157</v>
      </c>
      <c r="H3430" s="22" t="s">
        <v>8729</v>
      </c>
      <c r="I3430" s="108" t="s">
        <v>8932</v>
      </c>
      <c r="J3430" s="22" t="s">
        <v>8933</v>
      </c>
      <c r="K3430" s="4">
        <f>IFERROR(__xludf.DUMMYFUNCTION("""COMPUTED_VALUE"""),11.0)</f>
        <v>11</v>
      </c>
      <c r="L3430" s="4" t="s">
        <v>8731</v>
      </c>
      <c r="M3430" s="4">
        <v>12.0</v>
      </c>
    </row>
    <row r="3431">
      <c r="A3431" s="85">
        <v>45953.0</v>
      </c>
      <c r="B3431" s="22" t="s">
        <v>1189</v>
      </c>
      <c r="C3431" s="22" t="s">
        <v>8726</v>
      </c>
      <c r="D3431" s="82" t="s">
        <v>8813</v>
      </c>
      <c r="E3431" s="22" t="s">
        <v>8727</v>
      </c>
      <c r="F3431" s="22" t="s">
        <v>157</v>
      </c>
      <c r="G3431" s="22" t="s">
        <v>157</v>
      </c>
      <c r="H3431" s="22" t="s">
        <v>8729</v>
      </c>
      <c r="I3431" s="108" t="s">
        <v>8932</v>
      </c>
      <c r="J3431" s="22" t="s">
        <v>8933</v>
      </c>
      <c r="K3431" s="4">
        <f>IFERROR(__xludf.DUMMYFUNCTION("""COMPUTED_VALUE"""),11.0)</f>
        <v>11</v>
      </c>
      <c r="L3431" s="4" t="s">
        <v>8731</v>
      </c>
      <c r="M3431" s="4">
        <v>12.0</v>
      </c>
    </row>
    <row r="3432">
      <c r="A3432" s="85">
        <v>45954.0</v>
      </c>
      <c r="B3432" s="22" t="s">
        <v>1189</v>
      </c>
      <c r="C3432" s="22" t="s">
        <v>8726</v>
      </c>
      <c r="D3432" s="82" t="s">
        <v>8813</v>
      </c>
      <c r="E3432" s="22" t="s">
        <v>8727</v>
      </c>
      <c r="F3432" s="22" t="s">
        <v>157</v>
      </c>
      <c r="G3432" s="22" t="s">
        <v>157</v>
      </c>
      <c r="H3432" s="22" t="s">
        <v>8729</v>
      </c>
      <c r="I3432" s="108" t="s">
        <v>8932</v>
      </c>
      <c r="J3432" s="22" t="s">
        <v>8933</v>
      </c>
      <c r="K3432" s="4">
        <f>IFERROR(__xludf.DUMMYFUNCTION("""COMPUTED_VALUE"""),12.0)</f>
        <v>12</v>
      </c>
      <c r="L3432" s="4" t="s">
        <v>8735</v>
      </c>
      <c r="M3432" s="4">
        <v>12.0</v>
      </c>
    </row>
    <row r="3433">
      <c r="A3433" s="85">
        <v>45955.0</v>
      </c>
      <c r="B3433" s="22" t="s">
        <v>1189</v>
      </c>
      <c r="C3433" s="22" t="s">
        <v>8726</v>
      </c>
      <c r="D3433" s="82" t="s">
        <v>8813</v>
      </c>
      <c r="E3433" s="22" t="s">
        <v>8727</v>
      </c>
      <c r="F3433" s="22" t="s">
        <v>157</v>
      </c>
      <c r="G3433" s="22" t="s">
        <v>157</v>
      </c>
      <c r="H3433" s="22" t="s">
        <v>8729</v>
      </c>
      <c r="I3433" s="108" t="s">
        <v>8932</v>
      </c>
      <c r="J3433" s="22" t="s">
        <v>8933</v>
      </c>
      <c r="K3433" s="4">
        <f>IFERROR(__xludf.DUMMYFUNCTION("""COMPUTED_VALUE"""),11.0)</f>
        <v>11</v>
      </c>
      <c r="L3433" s="4" t="s">
        <v>8731</v>
      </c>
      <c r="M3433" s="4">
        <v>12.0</v>
      </c>
    </row>
    <row r="3434">
      <c r="A3434" s="85">
        <v>45956.0</v>
      </c>
      <c r="B3434" s="22" t="s">
        <v>1189</v>
      </c>
      <c r="C3434" s="22" t="s">
        <v>8726</v>
      </c>
      <c r="D3434" s="82" t="s">
        <v>8813</v>
      </c>
      <c r="E3434" s="22" t="s">
        <v>8727</v>
      </c>
      <c r="F3434" s="22" t="s">
        <v>157</v>
      </c>
      <c r="G3434" s="22" t="s">
        <v>157</v>
      </c>
      <c r="H3434" s="22" t="s">
        <v>8729</v>
      </c>
      <c r="I3434" s="108" t="s">
        <v>8932</v>
      </c>
      <c r="J3434" s="22" t="s">
        <v>8933</v>
      </c>
      <c r="K3434" s="4">
        <f>IFERROR(__xludf.DUMMYFUNCTION("""COMPUTED_VALUE"""),11.0)</f>
        <v>11</v>
      </c>
      <c r="L3434" s="4" t="s">
        <v>8731</v>
      </c>
      <c r="M3434" s="4">
        <v>12.0</v>
      </c>
    </row>
    <row r="3435">
      <c r="A3435" s="85">
        <v>45957.0</v>
      </c>
      <c r="B3435" s="22" t="s">
        <v>1189</v>
      </c>
      <c r="C3435" s="22" t="s">
        <v>8726</v>
      </c>
      <c r="D3435" s="82" t="s">
        <v>8813</v>
      </c>
      <c r="E3435" s="22" t="s">
        <v>8727</v>
      </c>
      <c r="F3435" s="22" t="s">
        <v>157</v>
      </c>
      <c r="G3435" s="22" t="s">
        <v>157</v>
      </c>
      <c r="H3435" s="22" t="s">
        <v>8729</v>
      </c>
      <c r="I3435" s="108" t="s">
        <v>8932</v>
      </c>
      <c r="J3435" s="22" t="s">
        <v>8933</v>
      </c>
      <c r="K3435" s="4">
        <f>IFERROR(__xludf.DUMMYFUNCTION("""COMPUTED_VALUE"""),11.0)</f>
        <v>11</v>
      </c>
      <c r="L3435" s="4" t="s">
        <v>8731</v>
      </c>
      <c r="M3435" s="4">
        <v>12.0</v>
      </c>
    </row>
    <row r="3436">
      <c r="A3436" s="85">
        <v>45958.0</v>
      </c>
      <c r="B3436" s="22" t="s">
        <v>1189</v>
      </c>
      <c r="C3436" s="22" t="s">
        <v>8726</v>
      </c>
      <c r="D3436" s="82" t="s">
        <v>8813</v>
      </c>
      <c r="E3436" s="22" t="s">
        <v>8727</v>
      </c>
      <c r="F3436" s="22" t="s">
        <v>157</v>
      </c>
      <c r="G3436" s="22" t="s">
        <v>157</v>
      </c>
      <c r="H3436" s="22" t="s">
        <v>8729</v>
      </c>
      <c r="I3436" s="108" t="s">
        <v>8932</v>
      </c>
      <c r="J3436" s="22" t="s">
        <v>8933</v>
      </c>
      <c r="K3436" s="4">
        <f>IFERROR(__xludf.DUMMYFUNCTION("""COMPUTED_VALUE"""),11.0)</f>
        <v>11</v>
      </c>
      <c r="L3436" s="4" t="s">
        <v>8731</v>
      </c>
      <c r="M3436" s="4">
        <v>12.0</v>
      </c>
    </row>
    <row r="3437">
      <c r="A3437" s="85">
        <v>45959.0</v>
      </c>
      <c r="B3437" s="22" t="s">
        <v>1189</v>
      </c>
      <c r="C3437" s="22" t="s">
        <v>8726</v>
      </c>
      <c r="D3437" s="82" t="s">
        <v>8813</v>
      </c>
      <c r="E3437" s="22" t="s">
        <v>8727</v>
      </c>
      <c r="F3437" s="22" t="s">
        <v>157</v>
      </c>
      <c r="G3437" s="22" t="s">
        <v>157</v>
      </c>
      <c r="H3437" s="22" t="s">
        <v>8729</v>
      </c>
      <c r="I3437" s="108" t="s">
        <v>8932</v>
      </c>
      <c r="J3437" s="22" t="s">
        <v>8933</v>
      </c>
      <c r="K3437" s="4">
        <f>IFERROR(__xludf.DUMMYFUNCTION("""COMPUTED_VALUE"""),11.0)</f>
        <v>11</v>
      </c>
      <c r="L3437" s="4" t="s">
        <v>8731</v>
      </c>
      <c r="M3437" s="4">
        <v>12.0</v>
      </c>
    </row>
    <row r="3438">
      <c r="A3438" s="85">
        <v>45960.0</v>
      </c>
      <c r="B3438" s="22" t="s">
        <v>1189</v>
      </c>
      <c r="C3438" s="22" t="s">
        <v>8726</v>
      </c>
      <c r="D3438" s="82" t="s">
        <v>8813</v>
      </c>
      <c r="E3438" s="22" t="s">
        <v>8727</v>
      </c>
      <c r="F3438" s="22" t="s">
        <v>157</v>
      </c>
      <c r="G3438" s="22" t="s">
        <v>157</v>
      </c>
      <c r="H3438" s="22" t="s">
        <v>8729</v>
      </c>
      <c r="I3438" s="108" t="s">
        <v>8932</v>
      </c>
      <c r="J3438" s="22" t="s">
        <v>8933</v>
      </c>
      <c r="K3438" s="4">
        <f>IFERROR(__xludf.DUMMYFUNCTION("""COMPUTED_VALUE"""),11.0)</f>
        <v>11</v>
      </c>
      <c r="L3438" s="4" t="s">
        <v>8731</v>
      </c>
      <c r="M3438" s="4">
        <v>12.0</v>
      </c>
    </row>
    <row r="3439">
      <c r="A3439" s="85">
        <v>45961.0</v>
      </c>
      <c r="B3439" s="22" t="s">
        <v>1189</v>
      </c>
      <c r="C3439" s="22" t="s">
        <v>8726</v>
      </c>
      <c r="D3439" s="82" t="s">
        <v>8813</v>
      </c>
      <c r="E3439" s="22" t="s">
        <v>8727</v>
      </c>
      <c r="F3439" s="22" t="s">
        <v>157</v>
      </c>
      <c r="G3439" s="22" t="s">
        <v>157</v>
      </c>
      <c r="H3439" s="22" t="s">
        <v>8729</v>
      </c>
      <c r="I3439" s="108" t="s">
        <v>8932</v>
      </c>
      <c r="J3439" s="22" t="s">
        <v>8933</v>
      </c>
      <c r="K3439" s="4">
        <f>IFERROR(__xludf.DUMMYFUNCTION("""COMPUTED_VALUE"""),11.0)</f>
        <v>11</v>
      </c>
      <c r="L3439" s="4" t="s">
        <v>8731</v>
      </c>
      <c r="M3439" s="4">
        <v>12.0</v>
      </c>
    </row>
    <row r="3440">
      <c r="A3440" s="85">
        <v>45962.0</v>
      </c>
      <c r="B3440" s="22" t="s">
        <v>1189</v>
      </c>
      <c r="C3440" s="22" t="s">
        <v>8726</v>
      </c>
      <c r="D3440" s="82" t="s">
        <v>8813</v>
      </c>
      <c r="E3440" s="22" t="s">
        <v>8727</v>
      </c>
      <c r="F3440" s="22" t="s">
        <v>157</v>
      </c>
      <c r="G3440" s="22" t="s">
        <v>157</v>
      </c>
      <c r="H3440" s="22" t="s">
        <v>8729</v>
      </c>
      <c r="I3440" s="108" t="s">
        <v>8932</v>
      </c>
      <c r="J3440" s="22" t="s">
        <v>8933</v>
      </c>
      <c r="K3440" s="4">
        <f>IFERROR(__xludf.DUMMYFUNCTION("""COMPUTED_VALUE"""),11.0)</f>
        <v>11</v>
      </c>
      <c r="L3440" s="4" t="s">
        <v>8731</v>
      </c>
      <c r="M3440" s="4">
        <v>12.0</v>
      </c>
    </row>
    <row r="3441">
      <c r="A3441" s="85">
        <v>45963.0</v>
      </c>
      <c r="B3441" s="22" t="s">
        <v>1189</v>
      </c>
      <c r="C3441" s="22" t="s">
        <v>8726</v>
      </c>
      <c r="D3441" s="82" t="s">
        <v>8813</v>
      </c>
      <c r="E3441" s="22" t="s">
        <v>8727</v>
      </c>
      <c r="F3441" s="22" t="s">
        <v>157</v>
      </c>
      <c r="G3441" s="22" t="s">
        <v>157</v>
      </c>
      <c r="H3441" s="22" t="s">
        <v>8729</v>
      </c>
      <c r="I3441" s="108" t="s">
        <v>8932</v>
      </c>
      <c r="J3441" s="22" t="s">
        <v>8933</v>
      </c>
      <c r="K3441" s="4">
        <f>IFERROR(__xludf.DUMMYFUNCTION("""COMPUTED_VALUE"""),12.0)</f>
        <v>12</v>
      </c>
      <c r="L3441" s="4" t="s">
        <v>8735</v>
      </c>
      <c r="M3441" s="4">
        <v>12.0</v>
      </c>
    </row>
    <row r="3442">
      <c r="A3442" s="85">
        <v>45964.0</v>
      </c>
      <c r="B3442" s="22" t="s">
        <v>1189</v>
      </c>
      <c r="C3442" s="22" t="s">
        <v>8726</v>
      </c>
      <c r="D3442" s="82" t="s">
        <v>8813</v>
      </c>
      <c r="E3442" s="22" t="s">
        <v>8727</v>
      </c>
      <c r="F3442" s="22" t="s">
        <v>157</v>
      </c>
      <c r="G3442" s="22" t="s">
        <v>157</v>
      </c>
      <c r="H3442" s="22" t="s">
        <v>8729</v>
      </c>
      <c r="I3442" s="108" t="s">
        <v>8932</v>
      </c>
      <c r="J3442" s="22" t="s">
        <v>8933</v>
      </c>
      <c r="K3442" s="4">
        <f>IFERROR(__xludf.DUMMYFUNCTION("""COMPUTED_VALUE"""),11.0)</f>
        <v>11</v>
      </c>
      <c r="L3442" s="4" t="s">
        <v>8731</v>
      </c>
      <c r="M3442" s="4">
        <v>12.0</v>
      </c>
    </row>
    <row r="3443">
      <c r="A3443" s="85">
        <v>45965.0</v>
      </c>
      <c r="B3443" s="22" t="s">
        <v>1189</v>
      </c>
      <c r="C3443" s="22" t="s">
        <v>8726</v>
      </c>
      <c r="D3443" s="82" t="s">
        <v>8813</v>
      </c>
      <c r="E3443" s="22" t="s">
        <v>8727</v>
      </c>
      <c r="F3443" s="22" t="s">
        <v>157</v>
      </c>
      <c r="G3443" s="22" t="s">
        <v>157</v>
      </c>
      <c r="H3443" s="22" t="s">
        <v>8729</v>
      </c>
      <c r="I3443" s="108" t="s">
        <v>8932</v>
      </c>
      <c r="J3443" s="22" t="s">
        <v>8933</v>
      </c>
      <c r="K3443" s="4">
        <f>IFERROR(__xludf.DUMMYFUNCTION("""COMPUTED_VALUE"""),11.0)</f>
        <v>11</v>
      </c>
      <c r="L3443" s="4" t="s">
        <v>8731</v>
      </c>
      <c r="M3443" s="4">
        <v>12.0</v>
      </c>
    </row>
    <row r="3444">
      <c r="A3444" s="85">
        <v>45966.0</v>
      </c>
      <c r="B3444" s="22" t="s">
        <v>1189</v>
      </c>
      <c r="C3444" s="22" t="s">
        <v>8726</v>
      </c>
      <c r="D3444" s="82" t="s">
        <v>8813</v>
      </c>
      <c r="E3444" s="22" t="s">
        <v>8727</v>
      </c>
      <c r="F3444" s="22" t="s">
        <v>157</v>
      </c>
      <c r="G3444" s="22" t="s">
        <v>157</v>
      </c>
      <c r="H3444" s="22" t="s">
        <v>8729</v>
      </c>
      <c r="I3444" s="108" t="s">
        <v>8932</v>
      </c>
      <c r="J3444" s="22" t="s">
        <v>8933</v>
      </c>
      <c r="K3444" s="4">
        <f>IFERROR(__xludf.DUMMYFUNCTION("""COMPUTED_VALUE"""),11.0)</f>
        <v>11</v>
      </c>
      <c r="L3444" s="4" t="s">
        <v>8731</v>
      </c>
      <c r="M3444" s="4">
        <v>12.0</v>
      </c>
    </row>
    <row r="3445">
      <c r="A3445" s="85">
        <v>45967.0</v>
      </c>
      <c r="B3445" s="22" t="s">
        <v>1189</v>
      </c>
      <c r="C3445" s="22" t="s">
        <v>8726</v>
      </c>
      <c r="D3445" s="82" t="s">
        <v>8813</v>
      </c>
      <c r="E3445" s="22" t="s">
        <v>8727</v>
      </c>
      <c r="F3445" s="22" t="s">
        <v>157</v>
      </c>
      <c r="G3445" s="22" t="s">
        <v>157</v>
      </c>
      <c r="H3445" s="22" t="s">
        <v>8729</v>
      </c>
      <c r="I3445" s="108" t="s">
        <v>8932</v>
      </c>
      <c r="J3445" s="22" t="s">
        <v>8933</v>
      </c>
      <c r="K3445" s="4">
        <f>IFERROR(__xludf.DUMMYFUNCTION("""COMPUTED_VALUE"""),11.0)</f>
        <v>11</v>
      </c>
      <c r="L3445" s="4" t="s">
        <v>8731</v>
      </c>
      <c r="M3445" s="4">
        <v>12.0</v>
      </c>
    </row>
    <row r="3446">
      <c r="A3446" s="85">
        <v>45968.0</v>
      </c>
      <c r="B3446" s="22" t="s">
        <v>1189</v>
      </c>
      <c r="C3446" s="22" t="s">
        <v>8726</v>
      </c>
      <c r="D3446" s="82" t="s">
        <v>8813</v>
      </c>
      <c r="E3446" s="22" t="s">
        <v>8727</v>
      </c>
      <c r="F3446" s="22" t="s">
        <v>157</v>
      </c>
      <c r="G3446" s="22" t="s">
        <v>157</v>
      </c>
      <c r="H3446" s="22" t="s">
        <v>8729</v>
      </c>
      <c r="I3446" s="108" t="s">
        <v>8932</v>
      </c>
      <c r="J3446" s="22" t="s">
        <v>8933</v>
      </c>
      <c r="K3446" s="4">
        <f>IFERROR(__xludf.DUMMYFUNCTION("""COMPUTED_VALUE"""),11.0)</f>
        <v>11</v>
      </c>
      <c r="L3446" s="4" t="s">
        <v>8731</v>
      </c>
      <c r="M3446" s="4">
        <v>12.0</v>
      </c>
    </row>
    <row r="3447">
      <c r="A3447" s="85">
        <v>45969.0</v>
      </c>
      <c r="B3447" s="22" t="s">
        <v>1189</v>
      </c>
      <c r="C3447" s="22" t="s">
        <v>8726</v>
      </c>
      <c r="D3447" s="82" t="s">
        <v>8813</v>
      </c>
      <c r="E3447" s="22" t="s">
        <v>8727</v>
      </c>
      <c r="F3447" s="22" t="s">
        <v>157</v>
      </c>
      <c r="G3447" s="22" t="s">
        <v>157</v>
      </c>
      <c r="H3447" s="22" t="s">
        <v>8729</v>
      </c>
      <c r="I3447" s="108" t="s">
        <v>8932</v>
      </c>
      <c r="J3447" s="22" t="s">
        <v>8933</v>
      </c>
      <c r="K3447" s="4">
        <f>IFERROR(__xludf.DUMMYFUNCTION("""COMPUTED_VALUE"""),11.0)</f>
        <v>11</v>
      </c>
      <c r="L3447" s="4" t="s">
        <v>8731</v>
      </c>
      <c r="M3447" s="4">
        <v>12.0</v>
      </c>
    </row>
    <row r="3448">
      <c r="A3448" s="85">
        <v>45970.0</v>
      </c>
      <c r="B3448" s="22" t="s">
        <v>1189</v>
      </c>
      <c r="C3448" s="22" t="s">
        <v>8726</v>
      </c>
      <c r="D3448" s="82" t="s">
        <v>8813</v>
      </c>
      <c r="E3448" s="22" t="s">
        <v>8727</v>
      </c>
      <c r="F3448" s="22" t="s">
        <v>157</v>
      </c>
      <c r="G3448" s="22" t="s">
        <v>157</v>
      </c>
      <c r="H3448" s="22" t="s">
        <v>8729</v>
      </c>
      <c r="I3448" s="108" t="s">
        <v>8932</v>
      </c>
      <c r="J3448" s="22" t="s">
        <v>8933</v>
      </c>
      <c r="K3448" s="4">
        <f>IFERROR(__xludf.DUMMYFUNCTION("""COMPUTED_VALUE"""),11.0)</f>
        <v>11</v>
      </c>
      <c r="L3448" s="4" t="s">
        <v>8731</v>
      </c>
      <c r="M3448" s="4">
        <v>12.0</v>
      </c>
    </row>
    <row r="3449">
      <c r="A3449" s="85">
        <v>45971.0</v>
      </c>
      <c r="B3449" s="22" t="s">
        <v>1189</v>
      </c>
      <c r="C3449" s="22" t="s">
        <v>8726</v>
      </c>
      <c r="D3449" s="82" t="s">
        <v>8813</v>
      </c>
      <c r="E3449" s="22" t="s">
        <v>8727</v>
      </c>
      <c r="F3449" s="22" t="s">
        <v>157</v>
      </c>
      <c r="G3449" s="22" t="s">
        <v>157</v>
      </c>
      <c r="H3449" s="22" t="s">
        <v>8729</v>
      </c>
      <c r="I3449" s="108" t="s">
        <v>8932</v>
      </c>
      <c r="J3449" s="22" t="s">
        <v>8933</v>
      </c>
      <c r="K3449" s="4">
        <f>IFERROR(__xludf.DUMMYFUNCTION("""COMPUTED_VALUE"""),11.0)</f>
        <v>11</v>
      </c>
      <c r="L3449" s="4" t="s">
        <v>8731</v>
      </c>
      <c r="M3449" s="4">
        <v>12.0</v>
      </c>
    </row>
    <row r="3450">
      <c r="A3450" s="85">
        <v>45972.0</v>
      </c>
      <c r="B3450" s="22" t="s">
        <v>1189</v>
      </c>
      <c r="C3450" s="22" t="s">
        <v>8726</v>
      </c>
      <c r="D3450" s="82" t="s">
        <v>8813</v>
      </c>
      <c r="E3450" s="22" t="s">
        <v>8727</v>
      </c>
      <c r="F3450" s="22" t="s">
        <v>157</v>
      </c>
      <c r="G3450" s="22" t="s">
        <v>157</v>
      </c>
      <c r="H3450" s="22" t="s">
        <v>8729</v>
      </c>
      <c r="I3450" s="108" t="s">
        <v>8932</v>
      </c>
      <c r="J3450" s="22" t="s">
        <v>8933</v>
      </c>
      <c r="K3450" s="4">
        <f>IFERROR(__xludf.DUMMYFUNCTION("""COMPUTED_VALUE"""),11.0)</f>
        <v>11</v>
      </c>
      <c r="L3450" s="4" t="s">
        <v>8731</v>
      </c>
      <c r="M3450" s="4">
        <v>12.0</v>
      </c>
    </row>
    <row r="3451">
      <c r="A3451" s="85">
        <v>45973.0</v>
      </c>
      <c r="B3451" s="22" t="s">
        <v>1189</v>
      </c>
      <c r="C3451" s="22" t="s">
        <v>8726</v>
      </c>
      <c r="D3451" s="82" t="s">
        <v>8813</v>
      </c>
      <c r="E3451" s="22" t="s">
        <v>8727</v>
      </c>
      <c r="F3451" s="22" t="s">
        <v>157</v>
      </c>
      <c r="G3451" s="22" t="s">
        <v>157</v>
      </c>
      <c r="H3451" s="22" t="s">
        <v>8729</v>
      </c>
      <c r="I3451" s="108" t="s">
        <v>8932</v>
      </c>
      <c r="J3451" s="22" t="s">
        <v>8933</v>
      </c>
      <c r="K3451" s="4">
        <f>IFERROR(__xludf.DUMMYFUNCTION("""COMPUTED_VALUE"""),11.0)</f>
        <v>11</v>
      </c>
      <c r="L3451" s="4" t="s">
        <v>8731</v>
      </c>
      <c r="M3451" s="4">
        <v>12.0</v>
      </c>
    </row>
    <row r="3452">
      <c r="A3452" s="85">
        <v>45974.0</v>
      </c>
      <c r="B3452" s="22" t="s">
        <v>1189</v>
      </c>
      <c r="C3452" s="22" t="s">
        <v>8726</v>
      </c>
      <c r="D3452" s="82" t="s">
        <v>8813</v>
      </c>
      <c r="E3452" s="22" t="s">
        <v>8727</v>
      </c>
      <c r="F3452" s="22" t="s">
        <v>157</v>
      </c>
      <c r="G3452" s="22" t="s">
        <v>157</v>
      </c>
      <c r="H3452" s="22" t="s">
        <v>8729</v>
      </c>
      <c r="I3452" s="108" t="s">
        <v>8932</v>
      </c>
      <c r="J3452" s="22" t="s">
        <v>8933</v>
      </c>
      <c r="K3452" s="4">
        <f>IFERROR(__xludf.DUMMYFUNCTION("""COMPUTED_VALUE"""),11.0)</f>
        <v>11</v>
      </c>
      <c r="L3452" s="4" t="s">
        <v>8731</v>
      </c>
      <c r="M3452" s="4">
        <v>12.0</v>
      </c>
    </row>
    <row r="3453">
      <c r="A3453" s="85">
        <v>45975.0</v>
      </c>
      <c r="B3453" s="22" t="s">
        <v>1189</v>
      </c>
      <c r="C3453" s="22" t="s">
        <v>8726</v>
      </c>
      <c r="D3453" s="82" t="s">
        <v>8813</v>
      </c>
      <c r="E3453" s="22" t="s">
        <v>8727</v>
      </c>
      <c r="F3453" s="22" t="s">
        <v>157</v>
      </c>
      <c r="G3453" s="22" t="s">
        <v>157</v>
      </c>
      <c r="H3453" s="22" t="s">
        <v>8729</v>
      </c>
      <c r="I3453" s="108" t="s">
        <v>8932</v>
      </c>
      <c r="J3453" s="22" t="s">
        <v>8933</v>
      </c>
      <c r="K3453" s="4">
        <f>IFERROR(__xludf.DUMMYFUNCTION("""COMPUTED_VALUE"""),11.0)</f>
        <v>11</v>
      </c>
      <c r="L3453" s="4" t="s">
        <v>8731</v>
      </c>
      <c r="M3453" s="4">
        <v>12.0</v>
      </c>
    </row>
    <row r="3454">
      <c r="A3454" s="85">
        <v>45976.0</v>
      </c>
      <c r="B3454" s="22" t="s">
        <v>1189</v>
      </c>
      <c r="C3454" s="22" t="s">
        <v>8726</v>
      </c>
      <c r="D3454" s="82" t="s">
        <v>8813</v>
      </c>
      <c r="E3454" s="22" t="s">
        <v>8727</v>
      </c>
      <c r="F3454" s="22" t="s">
        <v>157</v>
      </c>
      <c r="G3454" s="22" t="s">
        <v>157</v>
      </c>
      <c r="H3454" s="22" t="s">
        <v>8729</v>
      </c>
      <c r="I3454" s="108" t="s">
        <v>8932</v>
      </c>
      <c r="J3454" s="22" t="s">
        <v>8933</v>
      </c>
      <c r="K3454" s="4">
        <f>IFERROR(__xludf.DUMMYFUNCTION("""COMPUTED_VALUE"""),11.0)</f>
        <v>11</v>
      </c>
      <c r="L3454" s="4" t="s">
        <v>8731</v>
      </c>
      <c r="M3454" s="4">
        <v>12.0</v>
      </c>
    </row>
    <row r="3455">
      <c r="A3455" s="85">
        <v>45977.0</v>
      </c>
      <c r="B3455" s="22" t="s">
        <v>1189</v>
      </c>
      <c r="C3455" s="22" t="s">
        <v>8726</v>
      </c>
      <c r="D3455" s="82" t="s">
        <v>8813</v>
      </c>
      <c r="E3455" s="22" t="s">
        <v>8727</v>
      </c>
      <c r="F3455" s="22" t="s">
        <v>157</v>
      </c>
      <c r="G3455" s="22" t="s">
        <v>157</v>
      </c>
      <c r="H3455" s="22" t="s">
        <v>8729</v>
      </c>
      <c r="I3455" s="108" t="s">
        <v>8932</v>
      </c>
      <c r="J3455" s="22" t="s">
        <v>8933</v>
      </c>
      <c r="K3455" s="4">
        <f>IFERROR(__xludf.DUMMYFUNCTION("""COMPUTED_VALUE"""),11.0)</f>
        <v>11</v>
      </c>
      <c r="L3455" s="4" t="s">
        <v>8731</v>
      </c>
      <c r="M3455" s="4">
        <v>12.0</v>
      </c>
    </row>
    <row r="3456">
      <c r="A3456" s="85">
        <v>45978.0</v>
      </c>
      <c r="B3456" s="22" t="s">
        <v>1189</v>
      </c>
      <c r="C3456" s="22" t="s">
        <v>8726</v>
      </c>
      <c r="D3456" s="82" t="s">
        <v>8813</v>
      </c>
      <c r="E3456" s="22" t="s">
        <v>8727</v>
      </c>
      <c r="F3456" s="22" t="s">
        <v>157</v>
      </c>
      <c r="G3456" s="22" t="s">
        <v>157</v>
      </c>
      <c r="H3456" s="22" t="s">
        <v>8729</v>
      </c>
      <c r="I3456" s="108" t="s">
        <v>8932</v>
      </c>
      <c r="J3456" s="22" t="s">
        <v>8933</v>
      </c>
      <c r="K3456" s="4">
        <f>IFERROR(__xludf.DUMMYFUNCTION("""COMPUTED_VALUE"""),11.0)</f>
        <v>11</v>
      </c>
      <c r="L3456" s="4" t="s">
        <v>8731</v>
      </c>
      <c r="M3456" s="4">
        <v>12.0</v>
      </c>
    </row>
    <row r="3457">
      <c r="A3457" s="85">
        <v>45979.0</v>
      </c>
      <c r="B3457" s="22" t="s">
        <v>1189</v>
      </c>
      <c r="C3457" s="22" t="s">
        <v>8726</v>
      </c>
      <c r="D3457" s="82" t="s">
        <v>8813</v>
      </c>
      <c r="E3457" s="22" t="s">
        <v>8727</v>
      </c>
      <c r="F3457" s="22" t="s">
        <v>157</v>
      </c>
      <c r="G3457" s="22" t="s">
        <v>157</v>
      </c>
      <c r="H3457" s="22" t="s">
        <v>8729</v>
      </c>
      <c r="I3457" s="108" t="s">
        <v>8932</v>
      </c>
      <c r="J3457" s="22" t="s">
        <v>8933</v>
      </c>
      <c r="K3457" s="4">
        <f>IFERROR(__xludf.DUMMYFUNCTION("""COMPUTED_VALUE"""),11.0)</f>
        <v>11</v>
      </c>
      <c r="L3457" s="4" t="s">
        <v>8731</v>
      </c>
      <c r="M3457" s="4">
        <v>12.0</v>
      </c>
    </row>
    <row r="3458">
      <c r="A3458" s="85">
        <v>45980.0</v>
      </c>
      <c r="B3458" s="22" t="s">
        <v>1189</v>
      </c>
      <c r="C3458" s="22" t="s">
        <v>8726</v>
      </c>
      <c r="D3458" s="82" t="s">
        <v>8813</v>
      </c>
      <c r="E3458" s="22" t="s">
        <v>8727</v>
      </c>
      <c r="F3458" s="22" t="s">
        <v>157</v>
      </c>
      <c r="G3458" s="22" t="s">
        <v>157</v>
      </c>
      <c r="H3458" s="22" t="s">
        <v>8729</v>
      </c>
      <c r="I3458" s="108" t="s">
        <v>8932</v>
      </c>
      <c r="J3458" s="22" t="s">
        <v>8933</v>
      </c>
      <c r="K3458" s="4">
        <f>IFERROR(__xludf.DUMMYFUNCTION("""COMPUTED_VALUE"""),11.0)</f>
        <v>11</v>
      </c>
      <c r="L3458" s="4" t="s">
        <v>8731</v>
      </c>
      <c r="M3458" s="4">
        <v>12.0</v>
      </c>
    </row>
    <row r="3459">
      <c r="A3459" s="85">
        <v>45981.0</v>
      </c>
      <c r="B3459" s="22" t="s">
        <v>1189</v>
      </c>
      <c r="C3459" s="22" t="s">
        <v>8726</v>
      </c>
      <c r="D3459" s="82" t="s">
        <v>8813</v>
      </c>
      <c r="E3459" s="22" t="s">
        <v>8727</v>
      </c>
      <c r="F3459" s="22" t="s">
        <v>157</v>
      </c>
      <c r="G3459" s="22" t="s">
        <v>157</v>
      </c>
      <c r="H3459" s="22" t="s">
        <v>8729</v>
      </c>
      <c r="I3459" s="108" t="s">
        <v>8932</v>
      </c>
      <c r="J3459" s="22" t="s">
        <v>8933</v>
      </c>
      <c r="K3459" s="4">
        <f>IFERROR(__xludf.DUMMYFUNCTION("""COMPUTED_VALUE"""),11.0)</f>
        <v>11</v>
      </c>
      <c r="L3459" s="4" t="s">
        <v>8731</v>
      </c>
      <c r="M3459" s="4">
        <v>12.0</v>
      </c>
    </row>
    <row r="3460">
      <c r="A3460" s="85">
        <v>45982.0</v>
      </c>
      <c r="B3460" s="22" t="s">
        <v>1189</v>
      </c>
      <c r="C3460" s="22" t="s">
        <v>8726</v>
      </c>
      <c r="D3460" s="82" t="s">
        <v>8813</v>
      </c>
      <c r="E3460" s="22" t="s">
        <v>8727</v>
      </c>
      <c r="F3460" s="22" t="s">
        <v>157</v>
      </c>
      <c r="G3460" s="22" t="s">
        <v>157</v>
      </c>
      <c r="H3460" s="22" t="s">
        <v>8729</v>
      </c>
      <c r="I3460" s="108" t="s">
        <v>8932</v>
      </c>
      <c r="J3460" s="22" t="s">
        <v>8933</v>
      </c>
      <c r="K3460" s="4">
        <f>IFERROR(__xludf.DUMMYFUNCTION("""COMPUTED_VALUE"""),11.0)</f>
        <v>11</v>
      </c>
      <c r="L3460" s="4" t="s">
        <v>8731</v>
      </c>
      <c r="M3460" s="4">
        <v>12.0</v>
      </c>
    </row>
    <row r="3461">
      <c r="A3461" s="85">
        <v>45983.0</v>
      </c>
      <c r="B3461" s="22" t="s">
        <v>1189</v>
      </c>
      <c r="C3461" s="22" t="s">
        <v>8726</v>
      </c>
      <c r="D3461" s="82" t="s">
        <v>8813</v>
      </c>
      <c r="E3461" s="22" t="s">
        <v>8727</v>
      </c>
      <c r="F3461" s="22" t="s">
        <v>157</v>
      </c>
      <c r="G3461" s="22" t="s">
        <v>157</v>
      </c>
      <c r="H3461" s="22" t="s">
        <v>8729</v>
      </c>
      <c r="I3461" s="108" t="s">
        <v>8932</v>
      </c>
      <c r="J3461" s="22" t="s">
        <v>8933</v>
      </c>
      <c r="K3461" s="4">
        <f>IFERROR(__xludf.DUMMYFUNCTION("""COMPUTED_VALUE"""),11.0)</f>
        <v>11</v>
      </c>
      <c r="L3461" s="4" t="s">
        <v>8731</v>
      </c>
      <c r="M3461" s="4">
        <v>12.0</v>
      </c>
    </row>
    <row r="3462">
      <c r="A3462" s="85">
        <v>45984.0</v>
      </c>
      <c r="B3462" s="22" t="s">
        <v>1189</v>
      </c>
      <c r="C3462" s="22" t="s">
        <v>8726</v>
      </c>
      <c r="D3462" s="82" t="s">
        <v>8813</v>
      </c>
      <c r="E3462" s="22" t="s">
        <v>8727</v>
      </c>
      <c r="F3462" s="22" t="s">
        <v>157</v>
      </c>
      <c r="G3462" s="22" t="s">
        <v>157</v>
      </c>
      <c r="H3462" s="22" t="s">
        <v>8729</v>
      </c>
      <c r="I3462" s="108" t="s">
        <v>8932</v>
      </c>
      <c r="J3462" s="22" t="s">
        <v>8933</v>
      </c>
      <c r="K3462" s="4">
        <f>IFERROR(__xludf.DUMMYFUNCTION("""COMPUTED_VALUE"""),11.0)</f>
        <v>11</v>
      </c>
      <c r="L3462" s="4" t="s">
        <v>8731</v>
      </c>
      <c r="M3462" s="4">
        <v>12.0</v>
      </c>
    </row>
    <row r="3463">
      <c r="A3463" s="85">
        <v>45985.0</v>
      </c>
      <c r="B3463" s="22" t="s">
        <v>1189</v>
      </c>
      <c r="C3463" s="22" t="s">
        <v>8726</v>
      </c>
      <c r="D3463" s="82" t="s">
        <v>8813</v>
      </c>
      <c r="E3463" s="22" t="s">
        <v>8727</v>
      </c>
      <c r="F3463" s="22" t="s">
        <v>157</v>
      </c>
      <c r="G3463" s="22" t="s">
        <v>157</v>
      </c>
      <c r="H3463" s="22" t="s">
        <v>8729</v>
      </c>
      <c r="I3463" s="108" t="s">
        <v>8932</v>
      </c>
      <c r="J3463" s="22" t="s">
        <v>8933</v>
      </c>
      <c r="K3463" s="4">
        <f>IFERROR(__xludf.DUMMYFUNCTION("""COMPUTED_VALUE"""),11.0)</f>
        <v>11</v>
      </c>
      <c r="L3463" s="4" t="s">
        <v>8731</v>
      </c>
      <c r="M3463" s="4">
        <v>12.0</v>
      </c>
    </row>
    <row r="3464">
      <c r="A3464" s="85">
        <v>45986.0</v>
      </c>
      <c r="B3464" s="22" t="s">
        <v>1189</v>
      </c>
      <c r="C3464" s="22" t="s">
        <v>8726</v>
      </c>
      <c r="D3464" s="82" t="s">
        <v>8813</v>
      </c>
      <c r="E3464" s="22" t="s">
        <v>8727</v>
      </c>
      <c r="F3464" s="22" t="s">
        <v>157</v>
      </c>
      <c r="G3464" s="22" t="s">
        <v>157</v>
      </c>
      <c r="H3464" s="22" t="s">
        <v>8729</v>
      </c>
      <c r="I3464" s="108" t="s">
        <v>8932</v>
      </c>
      <c r="J3464" s="22" t="s">
        <v>8933</v>
      </c>
      <c r="K3464" s="4">
        <f>IFERROR(__xludf.DUMMYFUNCTION("""COMPUTED_VALUE"""),11.0)</f>
        <v>11</v>
      </c>
      <c r="L3464" s="4" t="s">
        <v>8731</v>
      </c>
      <c r="M3464" s="4">
        <v>12.0</v>
      </c>
    </row>
    <row r="3465">
      <c r="A3465" s="85">
        <v>45987.0</v>
      </c>
      <c r="B3465" s="22" t="s">
        <v>1189</v>
      </c>
      <c r="C3465" s="22" t="s">
        <v>8726</v>
      </c>
      <c r="D3465" s="82" t="s">
        <v>8813</v>
      </c>
      <c r="E3465" s="22" t="s">
        <v>8727</v>
      </c>
      <c r="F3465" s="22" t="s">
        <v>157</v>
      </c>
      <c r="G3465" s="22" t="s">
        <v>157</v>
      </c>
      <c r="H3465" s="22" t="s">
        <v>8729</v>
      </c>
      <c r="I3465" s="108" t="s">
        <v>8932</v>
      </c>
      <c r="J3465" s="22" t="s">
        <v>8933</v>
      </c>
      <c r="K3465" s="4">
        <f>IFERROR(__xludf.DUMMYFUNCTION("""COMPUTED_VALUE"""),11.0)</f>
        <v>11</v>
      </c>
      <c r="L3465" s="4" t="s">
        <v>8731</v>
      </c>
      <c r="M3465" s="4">
        <v>12.0</v>
      </c>
    </row>
    <row r="3466">
      <c r="A3466" s="85">
        <v>45988.0</v>
      </c>
      <c r="B3466" s="22" t="s">
        <v>1189</v>
      </c>
      <c r="C3466" s="22" t="s">
        <v>8726</v>
      </c>
      <c r="D3466" s="82" t="s">
        <v>8813</v>
      </c>
      <c r="E3466" s="22" t="s">
        <v>8727</v>
      </c>
      <c r="F3466" s="22" t="s">
        <v>157</v>
      </c>
      <c r="G3466" s="22" t="s">
        <v>157</v>
      </c>
      <c r="H3466" s="22" t="s">
        <v>8729</v>
      </c>
      <c r="I3466" s="108" t="s">
        <v>8932</v>
      </c>
      <c r="J3466" s="22" t="s">
        <v>8933</v>
      </c>
      <c r="K3466" s="4">
        <f>IFERROR(__xludf.DUMMYFUNCTION("""COMPUTED_VALUE"""),11.0)</f>
        <v>11</v>
      </c>
      <c r="L3466" s="4" t="s">
        <v>8731</v>
      </c>
      <c r="M3466" s="4">
        <v>12.0</v>
      </c>
    </row>
    <row r="3467">
      <c r="A3467" s="85">
        <v>45989.0</v>
      </c>
      <c r="B3467" s="22" t="s">
        <v>1189</v>
      </c>
      <c r="C3467" s="22" t="s">
        <v>8726</v>
      </c>
      <c r="D3467" s="82" t="s">
        <v>8813</v>
      </c>
      <c r="E3467" s="22" t="s">
        <v>8727</v>
      </c>
      <c r="F3467" s="22" t="s">
        <v>157</v>
      </c>
      <c r="G3467" s="22" t="s">
        <v>157</v>
      </c>
      <c r="H3467" s="22" t="s">
        <v>8729</v>
      </c>
      <c r="I3467" s="108" t="s">
        <v>8932</v>
      </c>
      <c r="J3467" s="22" t="s">
        <v>8933</v>
      </c>
      <c r="K3467" s="4">
        <f>IFERROR(__xludf.DUMMYFUNCTION("""COMPUTED_VALUE"""),11.0)</f>
        <v>11</v>
      </c>
      <c r="L3467" s="4" t="s">
        <v>8731</v>
      </c>
      <c r="M3467" s="4">
        <v>12.0</v>
      </c>
    </row>
    <row r="3468">
      <c r="A3468" s="85">
        <v>45990.0</v>
      </c>
      <c r="B3468" s="22" t="s">
        <v>1189</v>
      </c>
      <c r="C3468" s="22" t="s">
        <v>8726</v>
      </c>
      <c r="D3468" s="82" t="s">
        <v>8813</v>
      </c>
      <c r="E3468" s="22" t="s">
        <v>8727</v>
      </c>
      <c r="F3468" s="22" t="s">
        <v>157</v>
      </c>
      <c r="G3468" s="22" t="s">
        <v>157</v>
      </c>
      <c r="H3468" s="22" t="s">
        <v>8729</v>
      </c>
      <c r="I3468" s="108" t="s">
        <v>8932</v>
      </c>
      <c r="J3468" s="22" t="s">
        <v>8933</v>
      </c>
      <c r="K3468" s="4">
        <f>IFERROR(__xludf.DUMMYFUNCTION("""COMPUTED_VALUE"""),11.0)</f>
        <v>11</v>
      </c>
      <c r="L3468" s="4" t="s">
        <v>8731</v>
      </c>
      <c r="M3468" s="4">
        <v>12.0</v>
      </c>
    </row>
    <row r="3469">
      <c r="A3469" s="85">
        <v>45991.0</v>
      </c>
      <c r="B3469" s="22" t="s">
        <v>1189</v>
      </c>
      <c r="C3469" s="22" t="s">
        <v>8726</v>
      </c>
      <c r="D3469" s="82" t="s">
        <v>8813</v>
      </c>
      <c r="E3469" s="22" t="s">
        <v>8727</v>
      </c>
      <c r="F3469" s="22" t="s">
        <v>157</v>
      </c>
      <c r="G3469" s="22" t="s">
        <v>157</v>
      </c>
      <c r="H3469" s="22" t="s">
        <v>8729</v>
      </c>
      <c r="I3469" s="108" t="s">
        <v>8932</v>
      </c>
      <c r="J3469" s="22" t="s">
        <v>8933</v>
      </c>
      <c r="K3469" s="4">
        <f>IFERROR(__xludf.DUMMYFUNCTION("""COMPUTED_VALUE"""),11.0)</f>
        <v>11</v>
      </c>
      <c r="L3469" s="4" t="s">
        <v>8731</v>
      </c>
      <c r="M3469" s="4">
        <v>12.0</v>
      </c>
    </row>
    <row r="3470">
      <c r="A3470" s="85">
        <v>45992.0</v>
      </c>
      <c r="B3470" s="22" t="s">
        <v>1189</v>
      </c>
      <c r="C3470" s="22" t="s">
        <v>8726</v>
      </c>
      <c r="D3470" s="82" t="s">
        <v>8813</v>
      </c>
      <c r="E3470" s="22" t="s">
        <v>8727</v>
      </c>
      <c r="F3470" s="22" t="s">
        <v>157</v>
      </c>
      <c r="G3470" s="22" t="s">
        <v>157</v>
      </c>
      <c r="H3470" s="22" t="s">
        <v>8729</v>
      </c>
      <c r="I3470" s="108" t="s">
        <v>8932</v>
      </c>
      <c r="J3470" s="22" t="s">
        <v>8933</v>
      </c>
      <c r="K3470" s="4">
        <f>IFERROR(__xludf.DUMMYFUNCTION("""COMPUTED_VALUE"""),11.0)</f>
        <v>11</v>
      </c>
      <c r="L3470" s="4" t="s">
        <v>8731</v>
      </c>
      <c r="M3470" s="4">
        <v>12.0</v>
      </c>
    </row>
    <row r="3471">
      <c r="A3471" s="85">
        <v>45993.0</v>
      </c>
      <c r="B3471" s="22" t="s">
        <v>1189</v>
      </c>
      <c r="C3471" s="22" t="s">
        <v>8726</v>
      </c>
      <c r="D3471" s="82" t="s">
        <v>8813</v>
      </c>
      <c r="E3471" s="22" t="s">
        <v>8727</v>
      </c>
      <c r="F3471" s="22" t="s">
        <v>157</v>
      </c>
      <c r="G3471" s="22" t="s">
        <v>157</v>
      </c>
      <c r="H3471" s="22" t="s">
        <v>8729</v>
      </c>
      <c r="I3471" s="108" t="s">
        <v>8932</v>
      </c>
      <c r="J3471" s="22" t="s">
        <v>8933</v>
      </c>
      <c r="K3471" s="4">
        <f>IFERROR(__xludf.DUMMYFUNCTION("""COMPUTED_VALUE"""),11.0)</f>
        <v>11</v>
      </c>
      <c r="L3471" s="4" t="s">
        <v>8731</v>
      </c>
      <c r="M3471" s="4">
        <v>12.0</v>
      </c>
    </row>
    <row r="3472">
      <c r="A3472" s="85">
        <v>45994.0</v>
      </c>
      <c r="B3472" s="22" t="s">
        <v>1189</v>
      </c>
      <c r="C3472" s="22" t="s">
        <v>8726</v>
      </c>
      <c r="D3472" s="82" t="s">
        <v>8813</v>
      </c>
      <c r="E3472" s="22" t="s">
        <v>8727</v>
      </c>
      <c r="F3472" s="22" t="s">
        <v>157</v>
      </c>
      <c r="G3472" s="22" t="s">
        <v>157</v>
      </c>
      <c r="H3472" s="22" t="s">
        <v>8729</v>
      </c>
      <c r="I3472" s="108" t="s">
        <v>8932</v>
      </c>
      <c r="J3472" s="22" t="s">
        <v>8933</v>
      </c>
      <c r="K3472" s="4">
        <f>IFERROR(__xludf.DUMMYFUNCTION("""COMPUTED_VALUE"""),11.0)</f>
        <v>11</v>
      </c>
      <c r="L3472" s="4" t="s">
        <v>8731</v>
      </c>
      <c r="M3472" s="4">
        <v>12.0</v>
      </c>
    </row>
    <row r="3473">
      <c r="A3473" s="85">
        <v>45995.0</v>
      </c>
      <c r="B3473" s="22" t="s">
        <v>1189</v>
      </c>
      <c r="C3473" s="22" t="s">
        <v>8726</v>
      </c>
      <c r="D3473" s="82" t="s">
        <v>8813</v>
      </c>
      <c r="E3473" s="22" t="s">
        <v>8727</v>
      </c>
      <c r="F3473" s="22" t="s">
        <v>157</v>
      </c>
      <c r="G3473" s="22" t="s">
        <v>157</v>
      </c>
      <c r="H3473" s="22" t="s">
        <v>8729</v>
      </c>
      <c r="I3473" s="108" t="s">
        <v>8932</v>
      </c>
      <c r="J3473" s="22" t="s">
        <v>8933</v>
      </c>
      <c r="K3473" s="4">
        <f>IFERROR(__xludf.DUMMYFUNCTION("""COMPUTED_VALUE"""),11.0)</f>
        <v>11</v>
      </c>
      <c r="L3473" s="4" t="s">
        <v>8731</v>
      </c>
      <c r="M3473" s="4">
        <v>12.0</v>
      </c>
    </row>
    <row r="3474">
      <c r="A3474" s="85">
        <v>45996.0</v>
      </c>
      <c r="B3474" s="22" t="s">
        <v>1189</v>
      </c>
      <c r="C3474" s="22" t="s">
        <v>8726</v>
      </c>
      <c r="D3474" s="82" t="s">
        <v>8813</v>
      </c>
      <c r="E3474" s="22" t="s">
        <v>8727</v>
      </c>
      <c r="F3474" s="22" t="s">
        <v>157</v>
      </c>
      <c r="G3474" s="22" t="s">
        <v>157</v>
      </c>
      <c r="H3474" s="22" t="s">
        <v>8729</v>
      </c>
      <c r="I3474" s="108" t="s">
        <v>8932</v>
      </c>
      <c r="J3474" s="22" t="s">
        <v>8933</v>
      </c>
      <c r="K3474" s="4">
        <f>IFERROR(__xludf.DUMMYFUNCTION("""COMPUTED_VALUE"""),11.0)</f>
        <v>11</v>
      </c>
      <c r="L3474" s="4" t="s">
        <v>8731</v>
      </c>
      <c r="M3474" s="4">
        <v>12.0</v>
      </c>
    </row>
    <row r="3475">
      <c r="A3475" s="85">
        <v>45997.0</v>
      </c>
      <c r="B3475" s="22" t="s">
        <v>1189</v>
      </c>
      <c r="C3475" s="22" t="s">
        <v>8726</v>
      </c>
      <c r="D3475" s="82" t="s">
        <v>8813</v>
      </c>
      <c r="E3475" s="22" t="s">
        <v>8727</v>
      </c>
      <c r="F3475" s="22" t="s">
        <v>157</v>
      </c>
      <c r="G3475" s="22" t="s">
        <v>157</v>
      </c>
      <c r="H3475" s="22" t="s">
        <v>8729</v>
      </c>
      <c r="I3475" s="108" t="s">
        <v>8932</v>
      </c>
      <c r="J3475" s="22" t="s">
        <v>8933</v>
      </c>
      <c r="K3475" s="4">
        <f>IFERROR(__xludf.DUMMYFUNCTION("""COMPUTED_VALUE"""),11.0)</f>
        <v>11</v>
      </c>
      <c r="L3475" s="4" t="s">
        <v>8731</v>
      </c>
      <c r="M3475" s="4">
        <v>12.0</v>
      </c>
    </row>
    <row r="3476">
      <c r="A3476" s="85">
        <v>45998.0</v>
      </c>
      <c r="B3476" s="22" t="s">
        <v>1189</v>
      </c>
      <c r="C3476" s="22" t="s">
        <v>8726</v>
      </c>
      <c r="D3476" s="82" t="s">
        <v>8813</v>
      </c>
      <c r="E3476" s="22" t="s">
        <v>8727</v>
      </c>
      <c r="F3476" s="22" t="s">
        <v>157</v>
      </c>
      <c r="G3476" s="22" t="s">
        <v>157</v>
      </c>
      <c r="H3476" s="22" t="s">
        <v>8729</v>
      </c>
      <c r="I3476" s="108" t="s">
        <v>8932</v>
      </c>
      <c r="J3476" s="22" t="s">
        <v>8933</v>
      </c>
      <c r="K3476" s="4">
        <f>IFERROR(__xludf.DUMMYFUNCTION("""COMPUTED_VALUE"""),11.0)</f>
        <v>11</v>
      </c>
      <c r="L3476" s="4" t="s">
        <v>8731</v>
      </c>
      <c r="M3476" s="4">
        <v>12.0</v>
      </c>
    </row>
    <row r="3477">
      <c r="A3477" s="85">
        <v>45999.0</v>
      </c>
      <c r="B3477" s="22" t="s">
        <v>1189</v>
      </c>
      <c r="C3477" s="22" t="s">
        <v>8726</v>
      </c>
      <c r="D3477" s="82" t="s">
        <v>8813</v>
      </c>
      <c r="E3477" s="22" t="s">
        <v>8727</v>
      </c>
      <c r="F3477" s="22" t="s">
        <v>157</v>
      </c>
      <c r="G3477" s="22" t="s">
        <v>157</v>
      </c>
      <c r="H3477" s="22" t="s">
        <v>8729</v>
      </c>
      <c r="I3477" s="108" t="s">
        <v>8932</v>
      </c>
      <c r="J3477" s="22" t="s">
        <v>8933</v>
      </c>
      <c r="K3477" s="4">
        <f>IFERROR(__xludf.DUMMYFUNCTION("""COMPUTED_VALUE"""),11.0)</f>
        <v>11</v>
      </c>
      <c r="L3477" s="4" t="s">
        <v>8731</v>
      </c>
      <c r="M3477" s="4">
        <v>12.0</v>
      </c>
    </row>
    <row r="3478">
      <c r="A3478" s="85">
        <v>46000.0</v>
      </c>
      <c r="B3478" s="22" t="s">
        <v>1189</v>
      </c>
      <c r="C3478" s="22" t="s">
        <v>8726</v>
      </c>
      <c r="D3478" s="82" t="s">
        <v>8813</v>
      </c>
      <c r="E3478" s="22" t="s">
        <v>8727</v>
      </c>
      <c r="F3478" s="22" t="s">
        <v>157</v>
      </c>
      <c r="G3478" s="22" t="s">
        <v>157</v>
      </c>
      <c r="H3478" s="22" t="s">
        <v>8729</v>
      </c>
      <c r="I3478" s="108" t="s">
        <v>8932</v>
      </c>
      <c r="J3478" s="22" t="s">
        <v>8933</v>
      </c>
      <c r="K3478" s="4">
        <f>IFERROR(__xludf.DUMMYFUNCTION("""COMPUTED_VALUE"""),11.0)</f>
        <v>11</v>
      </c>
      <c r="L3478" s="4" t="s">
        <v>8731</v>
      </c>
      <c r="M3478" s="4">
        <v>12.0</v>
      </c>
    </row>
    <row r="3479">
      <c r="A3479" s="85">
        <v>46001.0</v>
      </c>
      <c r="B3479" s="22" t="s">
        <v>1189</v>
      </c>
      <c r="C3479" s="22" t="s">
        <v>8726</v>
      </c>
      <c r="D3479" s="82" t="s">
        <v>8813</v>
      </c>
      <c r="E3479" s="22" t="s">
        <v>8727</v>
      </c>
      <c r="F3479" s="22" t="s">
        <v>157</v>
      </c>
      <c r="G3479" s="22" t="s">
        <v>157</v>
      </c>
      <c r="H3479" s="22" t="s">
        <v>8729</v>
      </c>
      <c r="I3479" s="108" t="s">
        <v>8932</v>
      </c>
      <c r="J3479" s="22" t="s">
        <v>8933</v>
      </c>
      <c r="K3479" s="4">
        <f>IFERROR(__xludf.DUMMYFUNCTION("""COMPUTED_VALUE"""),11.0)</f>
        <v>11</v>
      </c>
      <c r="L3479" s="4" t="s">
        <v>8731</v>
      </c>
      <c r="M3479" s="4">
        <v>12.0</v>
      </c>
    </row>
    <row r="3480">
      <c r="A3480" s="85">
        <v>46002.0</v>
      </c>
      <c r="B3480" s="22" t="s">
        <v>1189</v>
      </c>
      <c r="C3480" s="22" t="s">
        <v>8726</v>
      </c>
      <c r="D3480" s="82" t="s">
        <v>8813</v>
      </c>
      <c r="E3480" s="22" t="s">
        <v>8727</v>
      </c>
      <c r="F3480" s="22" t="s">
        <v>157</v>
      </c>
      <c r="G3480" s="22" t="s">
        <v>157</v>
      </c>
      <c r="H3480" s="22" t="s">
        <v>8729</v>
      </c>
      <c r="I3480" s="108" t="s">
        <v>8932</v>
      </c>
      <c r="J3480" s="22" t="s">
        <v>8933</v>
      </c>
      <c r="K3480" s="4">
        <f>IFERROR(__xludf.DUMMYFUNCTION("""COMPUTED_VALUE"""),11.0)</f>
        <v>11</v>
      </c>
      <c r="L3480" s="4" t="s">
        <v>8731</v>
      </c>
      <c r="M3480" s="4">
        <v>12.0</v>
      </c>
    </row>
    <row r="3481">
      <c r="A3481" s="85">
        <v>46003.0</v>
      </c>
      <c r="B3481" s="22" t="s">
        <v>1189</v>
      </c>
      <c r="C3481" s="22" t="s">
        <v>8726</v>
      </c>
      <c r="D3481" s="82" t="s">
        <v>8813</v>
      </c>
      <c r="E3481" s="22" t="s">
        <v>8727</v>
      </c>
      <c r="F3481" s="22" t="s">
        <v>157</v>
      </c>
      <c r="G3481" s="22" t="s">
        <v>157</v>
      </c>
      <c r="H3481" s="22" t="s">
        <v>8729</v>
      </c>
      <c r="I3481" s="108" t="s">
        <v>8932</v>
      </c>
      <c r="J3481" s="22" t="s">
        <v>8933</v>
      </c>
      <c r="K3481" s="4">
        <f>IFERROR(__xludf.DUMMYFUNCTION("""COMPUTED_VALUE"""),11.0)</f>
        <v>11</v>
      </c>
      <c r="L3481" s="4" t="s">
        <v>8731</v>
      </c>
      <c r="M3481" s="4">
        <v>12.0</v>
      </c>
    </row>
    <row r="3482">
      <c r="A3482" s="85">
        <v>46004.0</v>
      </c>
      <c r="B3482" s="22" t="s">
        <v>1189</v>
      </c>
      <c r="C3482" s="22" t="s">
        <v>8726</v>
      </c>
      <c r="D3482" s="82" t="s">
        <v>8813</v>
      </c>
      <c r="E3482" s="22" t="s">
        <v>8727</v>
      </c>
      <c r="F3482" s="22" t="s">
        <v>157</v>
      </c>
      <c r="G3482" s="22" t="s">
        <v>157</v>
      </c>
      <c r="H3482" s="22" t="s">
        <v>8729</v>
      </c>
      <c r="I3482" s="108" t="s">
        <v>8932</v>
      </c>
      <c r="J3482" s="22" t="s">
        <v>8933</v>
      </c>
      <c r="K3482" s="4">
        <f>IFERROR(__xludf.DUMMYFUNCTION("""COMPUTED_VALUE"""),11.0)</f>
        <v>11</v>
      </c>
      <c r="L3482" s="4" t="s">
        <v>8731</v>
      </c>
      <c r="M3482" s="4">
        <v>12.0</v>
      </c>
    </row>
    <row r="3483">
      <c r="A3483" s="85">
        <v>46005.0</v>
      </c>
      <c r="B3483" s="22" t="s">
        <v>1189</v>
      </c>
      <c r="C3483" s="22" t="s">
        <v>8726</v>
      </c>
      <c r="D3483" s="82" t="s">
        <v>8813</v>
      </c>
      <c r="E3483" s="22" t="s">
        <v>8727</v>
      </c>
      <c r="F3483" s="22" t="s">
        <v>157</v>
      </c>
      <c r="G3483" s="22" t="s">
        <v>157</v>
      </c>
      <c r="H3483" s="22" t="s">
        <v>8729</v>
      </c>
      <c r="I3483" s="108" t="s">
        <v>8932</v>
      </c>
      <c r="J3483" s="22" t="s">
        <v>8933</v>
      </c>
      <c r="K3483" s="4">
        <f>IFERROR(__xludf.DUMMYFUNCTION("""COMPUTED_VALUE"""),11.0)</f>
        <v>11</v>
      </c>
      <c r="L3483" s="4" t="s">
        <v>8731</v>
      </c>
      <c r="M3483" s="4">
        <v>12.0</v>
      </c>
    </row>
    <row r="3484">
      <c r="A3484" s="85">
        <v>46006.0</v>
      </c>
      <c r="B3484" s="22" t="s">
        <v>1189</v>
      </c>
      <c r="C3484" s="22" t="s">
        <v>8726</v>
      </c>
      <c r="D3484" s="82" t="s">
        <v>8813</v>
      </c>
      <c r="E3484" s="22" t="s">
        <v>8727</v>
      </c>
      <c r="F3484" s="22" t="s">
        <v>157</v>
      </c>
      <c r="G3484" s="22" t="s">
        <v>157</v>
      </c>
      <c r="H3484" s="22" t="s">
        <v>8729</v>
      </c>
      <c r="I3484" s="108" t="s">
        <v>8932</v>
      </c>
      <c r="J3484" s="22" t="s">
        <v>8933</v>
      </c>
      <c r="K3484" s="4">
        <f>IFERROR(__xludf.DUMMYFUNCTION("""COMPUTED_VALUE"""),11.0)</f>
        <v>11</v>
      </c>
      <c r="L3484" s="4" t="s">
        <v>8731</v>
      </c>
      <c r="M3484" s="4">
        <v>12.0</v>
      </c>
    </row>
    <row r="3485">
      <c r="A3485" s="85">
        <v>46007.0</v>
      </c>
      <c r="B3485" s="22" t="s">
        <v>1189</v>
      </c>
      <c r="C3485" s="22" t="s">
        <v>8726</v>
      </c>
      <c r="D3485" s="82" t="s">
        <v>8813</v>
      </c>
      <c r="E3485" s="22" t="s">
        <v>8727</v>
      </c>
      <c r="F3485" s="22" t="s">
        <v>157</v>
      </c>
      <c r="G3485" s="22" t="s">
        <v>157</v>
      </c>
      <c r="H3485" s="22" t="s">
        <v>8729</v>
      </c>
      <c r="I3485" s="108" t="s">
        <v>8932</v>
      </c>
      <c r="J3485" s="22" t="s">
        <v>8933</v>
      </c>
      <c r="K3485" s="4">
        <f>IFERROR(__xludf.DUMMYFUNCTION("""COMPUTED_VALUE"""),11.0)</f>
        <v>11</v>
      </c>
      <c r="L3485" s="4" t="s">
        <v>8731</v>
      </c>
      <c r="M3485" s="4">
        <v>12.0</v>
      </c>
    </row>
    <row r="3486">
      <c r="A3486" s="85">
        <v>46008.0</v>
      </c>
      <c r="B3486" s="22" t="s">
        <v>1189</v>
      </c>
      <c r="C3486" s="22" t="s">
        <v>8726</v>
      </c>
      <c r="D3486" s="82" t="s">
        <v>8813</v>
      </c>
      <c r="E3486" s="22" t="s">
        <v>8727</v>
      </c>
      <c r="F3486" s="22" t="s">
        <v>157</v>
      </c>
      <c r="G3486" s="22" t="s">
        <v>157</v>
      </c>
      <c r="H3486" s="22" t="s">
        <v>8729</v>
      </c>
      <c r="I3486" s="108" t="s">
        <v>8932</v>
      </c>
      <c r="J3486" s="22" t="s">
        <v>8933</v>
      </c>
      <c r="K3486" s="4">
        <f>IFERROR(__xludf.DUMMYFUNCTION("""COMPUTED_VALUE"""),11.0)</f>
        <v>11</v>
      </c>
      <c r="L3486" s="4" t="s">
        <v>8731</v>
      </c>
      <c r="M3486" s="4">
        <v>12.0</v>
      </c>
    </row>
    <row r="3487">
      <c r="A3487" s="85">
        <v>46009.0</v>
      </c>
      <c r="B3487" s="22" t="s">
        <v>1189</v>
      </c>
      <c r="C3487" s="22" t="s">
        <v>8726</v>
      </c>
      <c r="D3487" s="82" t="s">
        <v>8813</v>
      </c>
      <c r="E3487" s="22" t="s">
        <v>8727</v>
      </c>
      <c r="F3487" s="22" t="s">
        <v>157</v>
      </c>
      <c r="G3487" s="22" t="s">
        <v>157</v>
      </c>
      <c r="H3487" s="22" t="s">
        <v>8729</v>
      </c>
      <c r="I3487" s="108" t="s">
        <v>8932</v>
      </c>
      <c r="J3487" s="22" t="s">
        <v>8933</v>
      </c>
      <c r="K3487" s="4">
        <f>IFERROR(__xludf.DUMMYFUNCTION("""COMPUTED_VALUE"""),11.0)</f>
        <v>11</v>
      </c>
      <c r="L3487" s="4" t="s">
        <v>8731</v>
      </c>
      <c r="M3487" s="4">
        <v>12.0</v>
      </c>
    </row>
    <row r="3488">
      <c r="A3488" s="85">
        <v>46010.0</v>
      </c>
      <c r="B3488" s="22" t="s">
        <v>1189</v>
      </c>
      <c r="C3488" s="22" t="s">
        <v>8726</v>
      </c>
      <c r="D3488" s="82" t="s">
        <v>8813</v>
      </c>
      <c r="E3488" s="22" t="s">
        <v>8727</v>
      </c>
      <c r="F3488" s="22" t="s">
        <v>157</v>
      </c>
      <c r="G3488" s="22" t="s">
        <v>157</v>
      </c>
      <c r="H3488" s="22" t="s">
        <v>8729</v>
      </c>
      <c r="I3488" s="108" t="s">
        <v>8932</v>
      </c>
      <c r="J3488" s="22" t="s">
        <v>8933</v>
      </c>
      <c r="K3488" s="4">
        <f>IFERROR(__xludf.DUMMYFUNCTION("""COMPUTED_VALUE"""),11.0)</f>
        <v>11</v>
      </c>
      <c r="L3488" s="4" t="s">
        <v>8731</v>
      </c>
      <c r="M3488" s="4">
        <v>12.0</v>
      </c>
    </row>
    <row r="3489">
      <c r="A3489" s="85">
        <v>46011.0</v>
      </c>
      <c r="B3489" s="22" t="s">
        <v>1189</v>
      </c>
      <c r="C3489" s="22" t="s">
        <v>8726</v>
      </c>
      <c r="D3489" s="82" t="s">
        <v>8813</v>
      </c>
      <c r="E3489" s="22" t="s">
        <v>8727</v>
      </c>
      <c r="F3489" s="22" t="s">
        <v>157</v>
      </c>
      <c r="G3489" s="22" t="s">
        <v>157</v>
      </c>
      <c r="H3489" s="22" t="s">
        <v>8729</v>
      </c>
      <c r="I3489" s="108" t="s">
        <v>8932</v>
      </c>
      <c r="J3489" s="22" t="s">
        <v>8933</v>
      </c>
      <c r="K3489" s="4">
        <f>IFERROR(__xludf.DUMMYFUNCTION("""COMPUTED_VALUE"""),11.0)</f>
        <v>11</v>
      </c>
      <c r="L3489" s="4" t="s">
        <v>8731</v>
      </c>
      <c r="M3489" s="4">
        <v>12.0</v>
      </c>
    </row>
    <row r="3490">
      <c r="A3490" s="85">
        <v>46012.0</v>
      </c>
      <c r="B3490" s="22" t="s">
        <v>1189</v>
      </c>
      <c r="C3490" s="22" t="s">
        <v>8726</v>
      </c>
      <c r="D3490" s="82" t="s">
        <v>8813</v>
      </c>
      <c r="E3490" s="22" t="s">
        <v>8727</v>
      </c>
      <c r="F3490" s="22" t="s">
        <v>157</v>
      </c>
      <c r="G3490" s="22" t="s">
        <v>157</v>
      </c>
      <c r="H3490" s="22" t="s">
        <v>8729</v>
      </c>
      <c r="I3490" s="108" t="s">
        <v>8932</v>
      </c>
      <c r="J3490" s="22" t="s">
        <v>8933</v>
      </c>
      <c r="K3490" s="4">
        <f>IFERROR(__xludf.DUMMYFUNCTION("""COMPUTED_VALUE"""),11.0)</f>
        <v>11</v>
      </c>
      <c r="L3490" s="4" t="s">
        <v>8731</v>
      </c>
      <c r="M3490" s="4">
        <v>12.0</v>
      </c>
    </row>
    <row r="3491">
      <c r="A3491" s="85">
        <v>46013.0</v>
      </c>
      <c r="B3491" s="22" t="s">
        <v>1189</v>
      </c>
      <c r="C3491" s="22" t="s">
        <v>8726</v>
      </c>
      <c r="D3491" s="82" t="s">
        <v>8813</v>
      </c>
      <c r="E3491" s="22" t="s">
        <v>8727</v>
      </c>
      <c r="F3491" s="22" t="s">
        <v>157</v>
      </c>
      <c r="G3491" s="22" t="s">
        <v>157</v>
      </c>
      <c r="H3491" s="22" t="s">
        <v>8729</v>
      </c>
      <c r="I3491" s="108" t="s">
        <v>8932</v>
      </c>
      <c r="J3491" s="22" t="s">
        <v>8933</v>
      </c>
      <c r="K3491" s="4">
        <f>IFERROR(__xludf.DUMMYFUNCTION("""COMPUTED_VALUE"""),11.0)</f>
        <v>11</v>
      </c>
      <c r="L3491" s="4" t="s">
        <v>8731</v>
      </c>
      <c r="M3491" s="4">
        <v>12.0</v>
      </c>
    </row>
    <row r="3492">
      <c r="A3492" s="85">
        <v>46014.0</v>
      </c>
      <c r="B3492" s="22" t="s">
        <v>1189</v>
      </c>
      <c r="C3492" s="22" t="s">
        <v>8726</v>
      </c>
      <c r="D3492" s="82" t="s">
        <v>8813</v>
      </c>
      <c r="E3492" s="22" t="s">
        <v>8727</v>
      </c>
      <c r="F3492" s="22" t="s">
        <v>157</v>
      </c>
      <c r="G3492" s="22" t="s">
        <v>157</v>
      </c>
      <c r="H3492" s="22" t="s">
        <v>8729</v>
      </c>
      <c r="I3492" s="108" t="s">
        <v>8932</v>
      </c>
      <c r="J3492" s="22" t="s">
        <v>8933</v>
      </c>
      <c r="K3492" s="4">
        <f>IFERROR(__xludf.DUMMYFUNCTION("""COMPUTED_VALUE"""),12.0)</f>
        <v>12</v>
      </c>
      <c r="L3492" s="4" t="s">
        <v>8735</v>
      </c>
      <c r="M3492" s="4">
        <v>12.0</v>
      </c>
    </row>
    <row r="3493">
      <c r="A3493" s="85">
        <v>46015.0</v>
      </c>
      <c r="B3493" s="22" t="s">
        <v>1189</v>
      </c>
      <c r="C3493" s="22" t="s">
        <v>8726</v>
      </c>
      <c r="D3493" s="82" t="s">
        <v>8813</v>
      </c>
      <c r="E3493" s="22" t="s">
        <v>8727</v>
      </c>
      <c r="F3493" s="22" t="s">
        <v>157</v>
      </c>
      <c r="G3493" s="22" t="s">
        <v>157</v>
      </c>
      <c r="H3493" s="22" t="s">
        <v>8729</v>
      </c>
      <c r="I3493" s="108" t="s">
        <v>8932</v>
      </c>
      <c r="J3493" s="22" t="s">
        <v>8933</v>
      </c>
      <c r="K3493" s="4">
        <f>IFERROR(__xludf.DUMMYFUNCTION("""COMPUTED_VALUE"""),11.0)</f>
        <v>11</v>
      </c>
      <c r="L3493" s="4" t="s">
        <v>8731</v>
      </c>
      <c r="M3493" s="4">
        <v>12.0</v>
      </c>
    </row>
    <row r="3494">
      <c r="A3494" s="85">
        <v>46016.0</v>
      </c>
      <c r="B3494" s="22" t="s">
        <v>1189</v>
      </c>
      <c r="C3494" s="22" t="s">
        <v>8726</v>
      </c>
      <c r="D3494" s="82" t="s">
        <v>8813</v>
      </c>
      <c r="E3494" s="22" t="s">
        <v>8727</v>
      </c>
      <c r="F3494" s="22" t="s">
        <v>157</v>
      </c>
      <c r="G3494" s="22" t="s">
        <v>157</v>
      </c>
      <c r="H3494" s="22" t="s">
        <v>8729</v>
      </c>
      <c r="I3494" s="108" t="s">
        <v>8932</v>
      </c>
      <c r="J3494" s="22" t="s">
        <v>8933</v>
      </c>
      <c r="K3494" s="4">
        <f>IFERROR(__xludf.DUMMYFUNCTION("""COMPUTED_VALUE"""),11.0)</f>
        <v>11</v>
      </c>
      <c r="L3494" s="4" t="s">
        <v>8731</v>
      </c>
      <c r="M3494" s="4">
        <v>12.0</v>
      </c>
    </row>
    <row r="3495">
      <c r="A3495" s="85">
        <v>46017.0</v>
      </c>
      <c r="B3495" s="22" t="s">
        <v>1189</v>
      </c>
      <c r="C3495" s="22" t="s">
        <v>8726</v>
      </c>
      <c r="D3495" s="82" t="s">
        <v>8813</v>
      </c>
      <c r="E3495" s="22" t="s">
        <v>8727</v>
      </c>
      <c r="F3495" s="22" t="s">
        <v>157</v>
      </c>
      <c r="G3495" s="22" t="s">
        <v>157</v>
      </c>
      <c r="H3495" s="22" t="s">
        <v>8729</v>
      </c>
      <c r="I3495" s="108" t="s">
        <v>8932</v>
      </c>
      <c r="J3495" s="22" t="s">
        <v>8933</v>
      </c>
      <c r="K3495" s="4">
        <f>IFERROR(__xludf.DUMMYFUNCTION("""COMPUTED_VALUE"""),11.0)</f>
        <v>11</v>
      </c>
      <c r="L3495" s="4" t="s">
        <v>8731</v>
      </c>
      <c r="M3495" s="4">
        <v>12.0</v>
      </c>
    </row>
    <row r="3496">
      <c r="A3496" s="85">
        <v>46018.0</v>
      </c>
      <c r="B3496" s="22" t="s">
        <v>1189</v>
      </c>
      <c r="C3496" s="22" t="s">
        <v>8726</v>
      </c>
      <c r="D3496" s="82" t="s">
        <v>8813</v>
      </c>
      <c r="E3496" s="22" t="s">
        <v>8727</v>
      </c>
      <c r="F3496" s="22" t="s">
        <v>157</v>
      </c>
      <c r="G3496" s="22" t="s">
        <v>157</v>
      </c>
      <c r="H3496" s="22" t="s">
        <v>8729</v>
      </c>
      <c r="I3496" s="108" t="s">
        <v>8932</v>
      </c>
      <c r="J3496" s="22" t="s">
        <v>8933</v>
      </c>
      <c r="K3496" s="4">
        <f>IFERROR(__xludf.DUMMYFUNCTION("""COMPUTED_VALUE"""),11.0)</f>
        <v>11</v>
      </c>
      <c r="L3496" s="4" t="s">
        <v>8731</v>
      </c>
      <c r="M3496" s="4">
        <v>12.0</v>
      </c>
    </row>
    <row r="3497">
      <c r="A3497" s="85">
        <v>46019.0</v>
      </c>
      <c r="B3497" s="22" t="s">
        <v>1189</v>
      </c>
      <c r="C3497" s="22" t="s">
        <v>8726</v>
      </c>
      <c r="D3497" s="82" t="s">
        <v>8813</v>
      </c>
      <c r="E3497" s="22" t="s">
        <v>8727</v>
      </c>
      <c r="F3497" s="22" t="s">
        <v>157</v>
      </c>
      <c r="G3497" s="22" t="s">
        <v>157</v>
      </c>
      <c r="H3497" s="22" t="s">
        <v>8729</v>
      </c>
      <c r="I3497" s="108" t="s">
        <v>8932</v>
      </c>
      <c r="J3497" s="22" t="s">
        <v>8933</v>
      </c>
      <c r="K3497" s="4">
        <f>IFERROR(__xludf.DUMMYFUNCTION("""COMPUTED_VALUE"""),11.0)</f>
        <v>11</v>
      </c>
      <c r="L3497" s="4" t="s">
        <v>8731</v>
      </c>
      <c r="M3497" s="4">
        <v>12.0</v>
      </c>
    </row>
    <row r="3498">
      <c r="A3498" s="85">
        <v>46020.0</v>
      </c>
      <c r="B3498" s="22" t="s">
        <v>1189</v>
      </c>
      <c r="C3498" s="22" t="s">
        <v>8726</v>
      </c>
      <c r="D3498" s="82" t="s">
        <v>8813</v>
      </c>
      <c r="E3498" s="22" t="s">
        <v>8727</v>
      </c>
      <c r="F3498" s="22" t="s">
        <v>157</v>
      </c>
      <c r="G3498" s="22" t="s">
        <v>157</v>
      </c>
      <c r="H3498" s="22" t="s">
        <v>8729</v>
      </c>
      <c r="I3498" s="108" t="s">
        <v>8932</v>
      </c>
      <c r="J3498" s="22" t="s">
        <v>8933</v>
      </c>
      <c r="K3498" s="4">
        <f>IFERROR(__xludf.DUMMYFUNCTION("""COMPUTED_VALUE"""),11.0)</f>
        <v>11</v>
      </c>
      <c r="L3498" s="4" t="s">
        <v>8731</v>
      </c>
      <c r="M3498" s="4">
        <v>12.0</v>
      </c>
    </row>
    <row r="3499">
      <c r="A3499" s="85">
        <v>46021.0</v>
      </c>
      <c r="B3499" s="22" t="s">
        <v>1189</v>
      </c>
      <c r="C3499" s="22" t="s">
        <v>8726</v>
      </c>
      <c r="D3499" s="82" t="s">
        <v>8813</v>
      </c>
      <c r="E3499" s="22" t="s">
        <v>8727</v>
      </c>
      <c r="F3499" s="22" t="s">
        <v>157</v>
      </c>
      <c r="G3499" s="22" t="s">
        <v>157</v>
      </c>
      <c r="H3499" s="22" t="s">
        <v>8729</v>
      </c>
      <c r="I3499" s="108" t="s">
        <v>8932</v>
      </c>
      <c r="J3499" s="22" t="s">
        <v>8933</v>
      </c>
      <c r="K3499" s="4">
        <f>IFERROR(__xludf.DUMMYFUNCTION("""COMPUTED_VALUE"""),11.0)</f>
        <v>11</v>
      </c>
      <c r="L3499" s="4" t="s">
        <v>8731</v>
      </c>
      <c r="M3499" s="4">
        <v>12.0</v>
      </c>
    </row>
    <row r="3500">
      <c r="A3500" s="85">
        <v>46022.0</v>
      </c>
      <c r="B3500" s="22" t="s">
        <v>1189</v>
      </c>
      <c r="C3500" s="22" t="s">
        <v>8726</v>
      </c>
      <c r="D3500" s="82" t="s">
        <v>8813</v>
      </c>
      <c r="E3500" s="22" t="s">
        <v>8727</v>
      </c>
      <c r="F3500" s="22" t="s">
        <v>157</v>
      </c>
      <c r="G3500" s="22" t="s">
        <v>157</v>
      </c>
      <c r="H3500" s="22" t="s">
        <v>8729</v>
      </c>
      <c r="I3500" s="108" t="s">
        <v>8932</v>
      </c>
      <c r="J3500" s="22" t="s">
        <v>8933</v>
      </c>
      <c r="K3500" s="4">
        <f>IFERROR(__xludf.DUMMYFUNCTION("""COMPUTED_VALUE"""),11.0)</f>
        <v>11</v>
      </c>
      <c r="L3500" s="4" t="s">
        <v>8731</v>
      </c>
      <c r="M3500" s="4">
        <v>12.0</v>
      </c>
    </row>
    <row r="3501">
      <c r="A3501" s="85">
        <v>46023.0</v>
      </c>
      <c r="B3501" s="22" t="s">
        <v>1189</v>
      </c>
      <c r="C3501" s="22" t="s">
        <v>8726</v>
      </c>
      <c r="D3501" s="82" t="s">
        <v>8813</v>
      </c>
      <c r="E3501" s="22" t="s">
        <v>8727</v>
      </c>
      <c r="F3501" s="22" t="s">
        <v>157</v>
      </c>
      <c r="G3501" s="22" t="s">
        <v>157</v>
      </c>
      <c r="H3501" s="22" t="s">
        <v>8729</v>
      </c>
      <c r="I3501" s="108" t="s">
        <v>8932</v>
      </c>
      <c r="J3501" s="22" t="s">
        <v>8933</v>
      </c>
      <c r="K3501" s="4">
        <f>IFERROR(__xludf.DUMMYFUNCTION("""COMPUTED_VALUE"""),11.0)</f>
        <v>11</v>
      </c>
      <c r="L3501" s="4" t="s">
        <v>8731</v>
      </c>
      <c r="M3501" s="4">
        <v>12.0</v>
      </c>
    </row>
    <row r="3502">
      <c r="A3502" s="85">
        <v>46024.0</v>
      </c>
      <c r="B3502" s="22" t="s">
        <v>1189</v>
      </c>
      <c r="C3502" s="22" t="s">
        <v>8726</v>
      </c>
      <c r="D3502" s="82" t="s">
        <v>8813</v>
      </c>
      <c r="E3502" s="22" t="s">
        <v>8727</v>
      </c>
      <c r="F3502" s="22" t="s">
        <v>157</v>
      </c>
      <c r="G3502" s="22" t="s">
        <v>157</v>
      </c>
      <c r="H3502" s="22" t="s">
        <v>8729</v>
      </c>
      <c r="I3502" s="108" t="s">
        <v>8932</v>
      </c>
      <c r="J3502" s="22" t="s">
        <v>8933</v>
      </c>
      <c r="K3502" s="4">
        <f>IFERROR(__xludf.DUMMYFUNCTION("""COMPUTED_VALUE"""),11.0)</f>
        <v>11</v>
      </c>
      <c r="L3502" s="4" t="s">
        <v>8731</v>
      </c>
      <c r="M3502" s="4">
        <v>12.0</v>
      </c>
    </row>
    <row r="3503">
      <c r="A3503" s="85">
        <v>46025.0</v>
      </c>
      <c r="B3503" s="22" t="s">
        <v>1189</v>
      </c>
      <c r="C3503" s="22" t="s">
        <v>8726</v>
      </c>
      <c r="D3503" s="82" t="s">
        <v>8813</v>
      </c>
      <c r="E3503" s="22" t="s">
        <v>8727</v>
      </c>
      <c r="F3503" s="22" t="s">
        <v>157</v>
      </c>
      <c r="G3503" s="22" t="s">
        <v>157</v>
      </c>
      <c r="H3503" s="22" t="s">
        <v>8729</v>
      </c>
      <c r="I3503" s="108" t="s">
        <v>8932</v>
      </c>
      <c r="J3503" s="22" t="s">
        <v>8933</v>
      </c>
      <c r="K3503" s="4">
        <f>IFERROR(__xludf.DUMMYFUNCTION("""COMPUTED_VALUE"""),11.0)</f>
        <v>11</v>
      </c>
      <c r="L3503" s="4" t="s">
        <v>8731</v>
      </c>
      <c r="M3503" s="4">
        <v>12.0</v>
      </c>
    </row>
    <row r="3504">
      <c r="A3504" s="85">
        <v>46026.0</v>
      </c>
      <c r="B3504" s="22" t="s">
        <v>1189</v>
      </c>
      <c r="C3504" s="22" t="s">
        <v>8726</v>
      </c>
      <c r="D3504" s="82" t="s">
        <v>8813</v>
      </c>
      <c r="E3504" s="22" t="s">
        <v>8727</v>
      </c>
      <c r="F3504" s="22" t="s">
        <v>157</v>
      </c>
      <c r="G3504" s="22" t="s">
        <v>157</v>
      </c>
      <c r="H3504" s="22" t="s">
        <v>8729</v>
      </c>
      <c r="I3504" s="108" t="s">
        <v>8932</v>
      </c>
      <c r="J3504" s="22" t="s">
        <v>8933</v>
      </c>
      <c r="K3504" s="4">
        <f>IFERROR(__xludf.DUMMYFUNCTION("""COMPUTED_VALUE"""),11.0)</f>
        <v>11</v>
      </c>
      <c r="L3504" s="4" t="s">
        <v>8731</v>
      </c>
      <c r="M3504" s="4">
        <v>12.0</v>
      </c>
    </row>
    <row r="3505">
      <c r="A3505" s="85">
        <v>46027.0</v>
      </c>
      <c r="B3505" s="22" t="s">
        <v>1189</v>
      </c>
      <c r="C3505" s="22" t="s">
        <v>8726</v>
      </c>
      <c r="D3505" s="82" t="s">
        <v>8813</v>
      </c>
      <c r="E3505" s="22" t="s">
        <v>8727</v>
      </c>
      <c r="F3505" s="22" t="s">
        <v>157</v>
      </c>
      <c r="G3505" s="22" t="s">
        <v>157</v>
      </c>
      <c r="H3505" s="22" t="s">
        <v>8729</v>
      </c>
      <c r="I3505" s="108" t="s">
        <v>8932</v>
      </c>
      <c r="J3505" s="22" t="s">
        <v>8933</v>
      </c>
      <c r="K3505" s="4">
        <f>IFERROR(__xludf.DUMMYFUNCTION("""COMPUTED_VALUE"""),11.0)</f>
        <v>11</v>
      </c>
      <c r="L3505" s="4" t="s">
        <v>8731</v>
      </c>
      <c r="M3505" s="4">
        <v>12.0</v>
      </c>
    </row>
    <row r="3506">
      <c r="A3506" s="85">
        <v>46028.0</v>
      </c>
      <c r="B3506" s="22" t="s">
        <v>1189</v>
      </c>
      <c r="C3506" s="22" t="s">
        <v>8726</v>
      </c>
      <c r="D3506" s="82" t="s">
        <v>8813</v>
      </c>
      <c r="E3506" s="22" t="s">
        <v>8727</v>
      </c>
      <c r="F3506" s="22" t="s">
        <v>157</v>
      </c>
      <c r="G3506" s="22" t="s">
        <v>157</v>
      </c>
      <c r="H3506" s="22" t="s">
        <v>8729</v>
      </c>
      <c r="I3506" s="108" t="s">
        <v>8932</v>
      </c>
      <c r="J3506" s="22" t="s">
        <v>8933</v>
      </c>
      <c r="K3506" s="4">
        <f>IFERROR(__xludf.DUMMYFUNCTION("""COMPUTED_VALUE"""),11.0)</f>
        <v>11</v>
      </c>
      <c r="L3506" s="4" t="s">
        <v>8731</v>
      </c>
      <c r="M3506" s="4">
        <v>12.0</v>
      </c>
    </row>
    <row r="3507">
      <c r="A3507" s="85">
        <v>46029.0</v>
      </c>
      <c r="B3507" s="22" t="s">
        <v>1189</v>
      </c>
      <c r="C3507" s="22" t="s">
        <v>8726</v>
      </c>
      <c r="D3507" s="82" t="s">
        <v>8813</v>
      </c>
      <c r="E3507" s="22" t="s">
        <v>8727</v>
      </c>
      <c r="F3507" s="22" t="s">
        <v>157</v>
      </c>
      <c r="G3507" s="22" t="s">
        <v>157</v>
      </c>
      <c r="H3507" s="22" t="s">
        <v>8729</v>
      </c>
      <c r="I3507" s="108" t="s">
        <v>8932</v>
      </c>
      <c r="J3507" s="22" t="s">
        <v>8933</v>
      </c>
      <c r="K3507" s="4">
        <f>IFERROR(__xludf.DUMMYFUNCTION("""COMPUTED_VALUE"""),11.0)</f>
        <v>11</v>
      </c>
      <c r="L3507" s="4" t="s">
        <v>8731</v>
      </c>
      <c r="M3507" s="4">
        <v>12.0</v>
      </c>
    </row>
    <row r="3508">
      <c r="A3508" s="85">
        <v>46030.0</v>
      </c>
      <c r="B3508" s="22" t="s">
        <v>1189</v>
      </c>
      <c r="C3508" s="22" t="s">
        <v>8726</v>
      </c>
      <c r="D3508" s="82" t="s">
        <v>8813</v>
      </c>
      <c r="E3508" s="22" t="s">
        <v>8727</v>
      </c>
      <c r="F3508" s="22" t="s">
        <v>157</v>
      </c>
      <c r="G3508" s="22" t="s">
        <v>157</v>
      </c>
      <c r="H3508" s="22" t="s">
        <v>8729</v>
      </c>
      <c r="I3508" s="108" t="s">
        <v>8932</v>
      </c>
      <c r="J3508" s="22" t="s">
        <v>8933</v>
      </c>
      <c r="K3508" s="4">
        <f>IFERROR(__xludf.DUMMYFUNCTION("""COMPUTED_VALUE"""),11.0)</f>
        <v>11</v>
      </c>
      <c r="L3508" s="4" t="s">
        <v>8731</v>
      </c>
      <c r="M3508" s="4">
        <v>12.0</v>
      </c>
    </row>
    <row r="3509">
      <c r="A3509" s="85">
        <v>46031.0</v>
      </c>
      <c r="B3509" s="22" t="s">
        <v>1189</v>
      </c>
      <c r="C3509" s="22" t="s">
        <v>8726</v>
      </c>
      <c r="D3509" s="82" t="s">
        <v>8813</v>
      </c>
      <c r="E3509" s="22" t="s">
        <v>8727</v>
      </c>
      <c r="F3509" s="22" t="s">
        <v>157</v>
      </c>
      <c r="G3509" s="22" t="s">
        <v>157</v>
      </c>
      <c r="H3509" s="22" t="s">
        <v>8729</v>
      </c>
      <c r="I3509" s="108" t="s">
        <v>8932</v>
      </c>
      <c r="J3509" s="22" t="s">
        <v>8933</v>
      </c>
      <c r="K3509" s="4">
        <f>IFERROR(__xludf.DUMMYFUNCTION("""COMPUTED_VALUE"""),11.0)</f>
        <v>11</v>
      </c>
      <c r="L3509" s="4" t="s">
        <v>8731</v>
      </c>
      <c r="M3509" s="4">
        <v>12.0</v>
      </c>
    </row>
    <row r="3510">
      <c r="A3510" s="85">
        <v>46032.0</v>
      </c>
      <c r="B3510" s="22" t="s">
        <v>1189</v>
      </c>
      <c r="C3510" s="22" t="s">
        <v>8726</v>
      </c>
      <c r="D3510" s="82" t="s">
        <v>8813</v>
      </c>
      <c r="E3510" s="22" t="s">
        <v>8727</v>
      </c>
      <c r="F3510" s="22" t="s">
        <v>157</v>
      </c>
      <c r="G3510" s="22" t="s">
        <v>157</v>
      </c>
      <c r="H3510" s="22" t="s">
        <v>8729</v>
      </c>
      <c r="I3510" s="108" t="s">
        <v>8932</v>
      </c>
      <c r="J3510" s="22" t="s">
        <v>8933</v>
      </c>
      <c r="K3510" s="4">
        <f>IFERROR(__xludf.DUMMYFUNCTION("""COMPUTED_VALUE"""),11.0)</f>
        <v>11</v>
      </c>
      <c r="L3510" s="4" t="s">
        <v>8731</v>
      </c>
      <c r="M3510" s="4">
        <v>12.0</v>
      </c>
    </row>
    <row r="3511">
      <c r="A3511" s="85">
        <v>46033.0</v>
      </c>
      <c r="B3511" s="22" t="s">
        <v>1189</v>
      </c>
      <c r="C3511" s="22" t="s">
        <v>8726</v>
      </c>
      <c r="D3511" s="82" t="s">
        <v>8813</v>
      </c>
      <c r="E3511" s="22" t="s">
        <v>8727</v>
      </c>
      <c r="F3511" s="22" t="s">
        <v>157</v>
      </c>
      <c r="G3511" s="22" t="s">
        <v>157</v>
      </c>
      <c r="H3511" s="22" t="s">
        <v>8729</v>
      </c>
      <c r="I3511" s="108" t="s">
        <v>8932</v>
      </c>
      <c r="J3511" s="22" t="s">
        <v>8933</v>
      </c>
      <c r="K3511" s="4">
        <f>IFERROR(__xludf.DUMMYFUNCTION("""COMPUTED_VALUE"""),11.0)</f>
        <v>11</v>
      </c>
      <c r="L3511" s="4" t="s">
        <v>8731</v>
      </c>
      <c r="M3511" s="4">
        <v>12.0</v>
      </c>
    </row>
    <row r="3512">
      <c r="A3512" s="85">
        <v>46034.0</v>
      </c>
      <c r="B3512" s="22" t="s">
        <v>1189</v>
      </c>
      <c r="C3512" s="22" t="s">
        <v>8726</v>
      </c>
      <c r="D3512" s="82" t="s">
        <v>8813</v>
      </c>
      <c r="E3512" s="22" t="s">
        <v>8727</v>
      </c>
      <c r="F3512" s="22" t="s">
        <v>157</v>
      </c>
      <c r="G3512" s="22" t="s">
        <v>157</v>
      </c>
      <c r="H3512" s="22" t="s">
        <v>8729</v>
      </c>
      <c r="I3512" s="108" t="s">
        <v>8932</v>
      </c>
      <c r="J3512" s="22" t="s">
        <v>8933</v>
      </c>
      <c r="K3512" s="4">
        <f>IFERROR(__xludf.DUMMYFUNCTION("""COMPUTED_VALUE"""),11.0)</f>
        <v>11</v>
      </c>
      <c r="L3512" s="4" t="s">
        <v>8731</v>
      </c>
      <c r="M3512" s="4">
        <v>12.0</v>
      </c>
    </row>
    <row r="3513">
      <c r="A3513" s="85">
        <v>46035.0</v>
      </c>
      <c r="B3513" s="22" t="s">
        <v>1189</v>
      </c>
      <c r="C3513" s="22" t="s">
        <v>8726</v>
      </c>
      <c r="D3513" s="82" t="s">
        <v>8813</v>
      </c>
      <c r="E3513" s="22" t="s">
        <v>8727</v>
      </c>
      <c r="F3513" s="22" t="s">
        <v>157</v>
      </c>
      <c r="G3513" s="22" t="s">
        <v>157</v>
      </c>
      <c r="H3513" s="22" t="s">
        <v>8729</v>
      </c>
      <c r="I3513" s="108" t="s">
        <v>8932</v>
      </c>
      <c r="J3513" s="22" t="s">
        <v>8933</v>
      </c>
      <c r="K3513" s="4">
        <f>IFERROR(__xludf.DUMMYFUNCTION("""COMPUTED_VALUE"""),11.0)</f>
        <v>11</v>
      </c>
      <c r="L3513" s="4" t="s">
        <v>8731</v>
      </c>
      <c r="M3513" s="4">
        <v>12.0</v>
      </c>
    </row>
    <row r="3514">
      <c r="A3514" s="85">
        <v>46036.0</v>
      </c>
      <c r="B3514" s="22" t="s">
        <v>1189</v>
      </c>
      <c r="C3514" s="22" t="s">
        <v>8726</v>
      </c>
      <c r="D3514" s="82" t="s">
        <v>8813</v>
      </c>
      <c r="E3514" s="22" t="s">
        <v>8727</v>
      </c>
      <c r="F3514" s="22" t="s">
        <v>157</v>
      </c>
      <c r="G3514" s="22" t="s">
        <v>157</v>
      </c>
      <c r="H3514" s="22" t="s">
        <v>8729</v>
      </c>
      <c r="I3514" s="108" t="s">
        <v>8932</v>
      </c>
      <c r="J3514" s="22" t="s">
        <v>8933</v>
      </c>
      <c r="K3514" s="4">
        <f>IFERROR(__xludf.DUMMYFUNCTION("""COMPUTED_VALUE"""),11.0)</f>
        <v>11</v>
      </c>
      <c r="L3514" s="4" t="s">
        <v>8731</v>
      </c>
      <c r="M3514" s="4">
        <v>12.0</v>
      </c>
    </row>
    <row r="3515">
      <c r="A3515" s="85">
        <v>46037.0</v>
      </c>
      <c r="B3515" s="22" t="s">
        <v>1189</v>
      </c>
      <c r="C3515" s="22" t="s">
        <v>8726</v>
      </c>
      <c r="D3515" s="82" t="s">
        <v>8813</v>
      </c>
      <c r="E3515" s="22" t="s">
        <v>8727</v>
      </c>
      <c r="F3515" s="22" t="s">
        <v>157</v>
      </c>
      <c r="G3515" s="22" t="s">
        <v>157</v>
      </c>
      <c r="H3515" s="22" t="s">
        <v>8729</v>
      </c>
      <c r="I3515" s="108" t="s">
        <v>8932</v>
      </c>
      <c r="J3515" s="22" t="s">
        <v>8933</v>
      </c>
      <c r="K3515" s="4">
        <f>IFERROR(__xludf.DUMMYFUNCTION("""COMPUTED_VALUE"""),11.0)</f>
        <v>11</v>
      </c>
      <c r="L3515" s="4" t="s">
        <v>8731</v>
      </c>
      <c r="M3515" s="4">
        <v>12.0</v>
      </c>
    </row>
    <row r="3516">
      <c r="A3516" s="85">
        <v>46038.0</v>
      </c>
      <c r="B3516" s="22" t="s">
        <v>1189</v>
      </c>
      <c r="C3516" s="22" t="s">
        <v>8726</v>
      </c>
      <c r="D3516" s="82" t="s">
        <v>8813</v>
      </c>
      <c r="E3516" s="22" t="s">
        <v>8727</v>
      </c>
      <c r="F3516" s="22" t="s">
        <v>157</v>
      </c>
      <c r="G3516" s="22" t="s">
        <v>157</v>
      </c>
      <c r="H3516" s="22" t="s">
        <v>8729</v>
      </c>
      <c r="I3516" s="108" t="s">
        <v>8932</v>
      </c>
      <c r="J3516" s="22" t="s">
        <v>8933</v>
      </c>
      <c r="K3516" s="4">
        <f>IFERROR(__xludf.DUMMYFUNCTION("""COMPUTED_VALUE"""),11.0)</f>
        <v>11</v>
      </c>
      <c r="L3516" s="4" t="s">
        <v>8731</v>
      </c>
      <c r="M3516" s="4">
        <v>12.0</v>
      </c>
    </row>
    <row r="3517">
      <c r="A3517" s="85">
        <v>46039.0</v>
      </c>
      <c r="B3517" s="22" t="s">
        <v>1189</v>
      </c>
      <c r="C3517" s="22" t="s">
        <v>8726</v>
      </c>
      <c r="D3517" s="82" t="s">
        <v>8813</v>
      </c>
      <c r="E3517" s="22" t="s">
        <v>8727</v>
      </c>
      <c r="F3517" s="22" t="s">
        <v>157</v>
      </c>
      <c r="G3517" s="22" t="s">
        <v>157</v>
      </c>
      <c r="H3517" s="22" t="s">
        <v>8729</v>
      </c>
      <c r="I3517" s="108" t="s">
        <v>8932</v>
      </c>
      <c r="J3517" s="22" t="s">
        <v>8933</v>
      </c>
      <c r="K3517" s="4">
        <f>IFERROR(__xludf.DUMMYFUNCTION("""COMPUTED_VALUE"""),11.0)</f>
        <v>11</v>
      </c>
      <c r="L3517" s="4" t="s">
        <v>8731</v>
      </c>
      <c r="M3517" s="4">
        <v>12.0</v>
      </c>
    </row>
    <row r="3518">
      <c r="A3518" s="85">
        <v>46040.0</v>
      </c>
      <c r="B3518" s="22" t="s">
        <v>1189</v>
      </c>
      <c r="C3518" s="22" t="s">
        <v>8726</v>
      </c>
      <c r="D3518" s="82" t="s">
        <v>8813</v>
      </c>
      <c r="E3518" s="22" t="s">
        <v>8727</v>
      </c>
      <c r="F3518" s="22" t="s">
        <v>157</v>
      </c>
      <c r="G3518" s="22" t="s">
        <v>157</v>
      </c>
      <c r="H3518" s="22" t="s">
        <v>8729</v>
      </c>
      <c r="I3518" s="108" t="s">
        <v>8932</v>
      </c>
      <c r="J3518" s="22" t="s">
        <v>8933</v>
      </c>
      <c r="K3518" s="4">
        <f>IFERROR(__xludf.DUMMYFUNCTION("""COMPUTED_VALUE"""),11.0)</f>
        <v>11</v>
      </c>
      <c r="L3518" s="4" t="s">
        <v>8731</v>
      </c>
      <c r="M3518" s="4">
        <v>12.0</v>
      </c>
    </row>
    <row r="3519">
      <c r="A3519" s="85">
        <v>46041.0</v>
      </c>
      <c r="B3519" s="22" t="s">
        <v>1189</v>
      </c>
      <c r="C3519" s="22" t="s">
        <v>8726</v>
      </c>
      <c r="D3519" s="82" t="s">
        <v>8813</v>
      </c>
      <c r="E3519" s="22" t="s">
        <v>8727</v>
      </c>
      <c r="F3519" s="22" t="s">
        <v>157</v>
      </c>
      <c r="G3519" s="22" t="s">
        <v>157</v>
      </c>
      <c r="H3519" s="22" t="s">
        <v>8729</v>
      </c>
      <c r="I3519" s="108" t="s">
        <v>8932</v>
      </c>
      <c r="J3519" s="22" t="s">
        <v>8933</v>
      </c>
      <c r="K3519" s="4">
        <f>IFERROR(__xludf.DUMMYFUNCTION("""COMPUTED_VALUE"""),11.0)</f>
        <v>11</v>
      </c>
      <c r="L3519" s="4" t="s">
        <v>8731</v>
      </c>
      <c r="M3519" s="4">
        <v>12.0</v>
      </c>
    </row>
    <row r="3520">
      <c r="A3520" s="85">
        <v>46042.0</v>
      </c>
      <c r="B3520" s="22" t="s">
        <v>1189</v>
      </c>
      <c r="C3520" s="22" t="s">
        <v>8726</v>
      </c>
      <c r="D3520" s="82" t="s">
        <v>8813</v>
      </c>
      <c r="E3520" s="22" t="s">
        <v>8727</v>
      </c>
      <c r="F3520" s="22" t="s">
        <v>157</v>
      </c>
      <c r="G3520" s="22" t="s">
        <v>157</v>
      </c>
      <c r="H3520" s="22" t="s">
        <v>8729</v>
      </c>
      <c r="I3520" s="108" t="s">
        <v>8932</v>
      </c>
      <c r="J3520" s="22" t="s">
        <v>8933</v>
      </c>
      <c r="K3520" s="4">
        <f>IFERROR(__xludf.DUMMYFUNCTION("""COMPUTED_VALUE"""),11.0)</f>
        <v>11</v>
      </c>
      <c r="L3520" s="4" t="s">
        <v>8731</v>
      </c>
      <c r="M3520" s="4">
        <v>12.0</v>
      </c>
    </row>
    <row r="3521">
      <c r="A3521" s="85">
        <v>46043.0</v>
      </c>
      <c r="B3521" s="22" t="s">
        <v>1189</v>
      </c>
      <c r="C3521" s="22" t="s">
        <v>8726</v>
      </c>
      <c r="D3521" s="82" t="s">
        <v>8813</v>
      </c>
      <c r="E3521" s="22" t="s">
        <v>8727</v>
      </c>
      <c r="F3521" s="22" t="s">
        <v>157</v>
      </c>
      <c r="G3521" s="22" t="s">
        <v>157</v>
      </c>
      <c r="H3521" s="22" t="s">
        <v>8729</v>
      </c>
      <c r="I3521" s="108" t="s">
        <v>8932</v>
      </c>
      <c r="J3521" s="22" t="s">
        <v>8933</v>
      </c>
      <c r="K3521" s="4">
        <f>IFERROR(__xludf.DUMMYFUNCTION("""COMPUTED_VALUE"""),11.0)</f>
        <v>11</v>
      </c>
      <c r="L3521" s="4" t="s">
        <v>8731</v>
      </c>
      <c r="M3521" s="4">
        <v>12.0</v>
      </c>
    </row>
    <row r="3522">
      <c r="A3522" s="85">
        <v>46044.0</v>
      </c>
      <c r="B3522" s="22" t="s">
        <v>1189</v>
      </c>
      <c r="C3522" s="22" t="s">
        <v>8726</v>
      </c>
      <c r="D3522" s="82" t="s">
        <v>8813</v>
      </c>
      <c r="E3522" s="22" t="s">
        <v>8727</v>
      </c>
      <c r="F3522" s="22" t="s">
        <v>157</v>
      </c>
      <c r="G3522" s="22" t="s">
        <v>157</v>
      </c>
      <c r="H3522" s="22" t="s">
        <v>8729</v>
      </c>
      <c r="I3522" s="108" t="s">
        <v>8932</v>
      </c>
      <c r="J3522" s="22" t="s">
        <v>8933</v>
      </c>
      <c r="K3522" s="4">
        <f>IFERROR(__xludf.DUMMYFUNCTION("""COMPUTED_VALUE"""),11.0)</f>
        <v>11</v>
      </c>
      <c r="L3522" s="4" t="s">
        <v>8731</v>
      </c>
      <c r="M3522" s="4">
        <v>12.0</v>
      </c>
    </row>
    <row r="3523">
      <c r="A3523" s="85">
        <v>46045.0</v>
      </c>
      <c r="B3523" s="22" t="s">
        <v>1189</v>
      </c>
      <c r="C3523" s="22" t="s">
        <v>8726</v>
      </c>
      <c r="D3523" s="82" t="s">
        <v>8813</v>
      </c>
      <c r="E3523" s="22" t="s">
        <v>8727</v>
      </c>
      <c r="F3523" s="22" t="s">
        <v>157</v>
      </c>
      <c r="G3523" s="22" t="s">
        <v>157</v>
      </c>
      <c r="H3523" s="22" t="s">
        <v>8729</v>
      </c>
      <c r="I3523" s="108" t="s">
        <v>8932</v>
      </c>
      <c r="J3523" s="22" t="s">
        <v>8933</v>
      </c>
      <c r="K3523" s="4">
        <f>IFERROR(__xludf.DUMMYFUNCTION("""COMPUTED_VALUE"""),11.0)</f>
        <v>11</v>
      </c>
      <c r="L3523" s="4" t="s">
        <v>8731</v>
      </c>
      <c r="M3523" s="4">
        <v>12.0</v>
      </c>
    </row>
    <row r="3524">
      <c r="A3524" s="85">
        <v>46046.0</v>
      </c>
      <c r="B3524" s="22" t="s">
        <v>1189</v>
      </c>
      <c r="C3524" s="22" t="s">
        <v>8726</v>
      </c>
      <c r="D3524" s="82" t="s">
        <v>8813</v>
      </c>
      <c r="E3524" s="22" t="s">
        <v>8727</v>
      </c>
      <c r="F3524" s="22" t="s">
        <v>157</v>
      </c>
      <c r="G3524" s="22" t="s">
        <v>157</v>
      </c>
      <c r="H3524" s="22" t="s">
        <v>8729</v>
      </c>
      <c r="I3524" s="108" t="s">
        <v>8932</v>
      </c>
      <c r="J3524" s="22" t="s">
        <v>8933</v>
      </c>
      <c r="K3524" s="4">
        <f>IFERROR(__xludf.DUMMYFUNCTION("""COMPUTED_VALUE"""),11.0)</f>
        <v>11</v>
      </c>
      <c r="L3524" s="4" t="s">
        <v>8731</v>
      </c>
      <c r="M3524" s="4">
        <v>12.0</v>
      </c>
    </row>
    <row r="3525">
      <c r="A3525" s="85">
        <v>46047.0</v>
      </c>
      <c r="B3525" s="22" t="s">
        <v>1189</v>
      </c>
      <c r="C3525" s="22" t="s">
        <v>8726</v>
      </c>
      <c r="D3525" s="82" t="s">
        <v>8813</v>
      </c>
      <c r="E3525" s="22" t="s">
        <v>8727</v>
      </c>
      <c r="F3525" s="22" t="s">
        <v>157</v>
      </c>
      <c r="G3525" s="22" t="s">
        <v>157</v>
      </c>
      <c r="H3525" s="22" t="s">
        <v>8729</v>
      </c>
      <c r="I3525" s="108" t="s">
        <v>8932</v>
      </c>
      <c r="J3525" s="22" t="s">
        <v>8933</v>
      </c>
      <c r="K3525" s="4">
        <f>IFERROR(__xludf.DUMMYFUNCTION("""COMPUTED_VALUE"""),11.0)</f>
        <v>11</v>
      </c>
      <c r="L3525" s="4" t="s">
        <v>8731</v>
      </c>
      <c r="M3525" s="4">
        <v>12.0</v>
      </c>
    </row>
    <row r="3526">
      <c r="A3526" s="85">
        <v>46048.0</v>
      </c>
      <c r="B3526" s="22" t="s">
        <v>1189</v>
      </c>
      <c r="C3526" s="22" t="s">
        <v>8726</v>
      </c>
      <c r="D3526" s="82" t="s">
        <v>8813</v>
      </c>
      <c r="E3526" s="22" t="s">
        <v>8727</v>
      </c>
      <c r="F3526" s="22" t="s">
        <v>157</v>
      </c>
      <c r="G3526" s="22" t="s">
        <v>157</v>
      </c>
      <c r="H3526" s="22" t="s">
        <v>8729</v>
      </c>
      <c r="I3526" s="108" t="s">
        <v>8932</v>
      </c>
      <c r="J3526" s="22" t="s">
        <v>8933</v>
      </c>
      <c r="K3526" s="4">
        <f>IFERROR(__xludf.DUMMYFUNCTION("""COMPUTED_VALUE"""),11.0)</f>
        <v>11</v>
      </c>
      <c r="L3526" s="4" t="s">
        <v>8731</v>
      </c>
      <c r="M3526" s="4">
        <v>12.0</v>
      </c>
    </row>
    <row r="3527">
      <c r="A3527" s="85">
        <v>46049.0</v>
      </c>
      <c r="B3527" s="22" t="s">
        <v>1189</v>
      </c>
      <c r="C3527" s="22" t="s">
        <v>8726</v>
      </c>
      <c r="D3527" s="82" t="s">
        <v>8813</v>
      </c>
      <c r="E3527" s="22" t="s">
        <v>8727</v>
      </c>
      <c r="F3527" s="22" t="s">
        <v>157</v>
      </c>
      <c r="G3527" s="22" t="s">
        <v>157</v>
      </c>
      <c r="H3527" s="22" t="s">
        <v>8729</v>
      </c>
      <c r="I3527" s="108" t="s">
        <v>8932</v>
      </c>
      <c r="J3527" s="22" t="s">
        <v>8933</v>
      </c>
      <c r="K3527" s="4">
        <f>IFERROR(__xludf.DUMMYFUNCTION("""COMPUTED_VALUE"""),11.0)</f>
        <v>11</v>
      </c>
      <c r="L3527" s="4" t="s">
        <v>8731</v>
      </c>
      <c r="M3527" s="4">
        <v>12.0</v>
      </c>
    </row>
    <row r="3528">
      <c r="A3528" s="85">
        <v>46050.0</v>
      </c>
      <c r="B3528" s="22" t="s">
        <v>1189</v>
      </c>
      <c r="C3528" s="22" t="s">
        <v>8726</v>
      </c>
      <c r="D3528" s="82" t="s">
        <v>8813</v>
      </c>
      <c r="E3528" s="22" t="s">
        <v>8727</v>
      </c>
      <c r="F3528" s="22" t="s">
        <v>157</v>
      </c>
      <c r="G3528" s="22" t="s">
        <v>157</v>
      </c>
      <c r="H3528" s="22" t="s">
        <v>8729</v>
      </c>
      <c r="I3528" s="108" t="s">
        <v>8932</v>
      </c>
      <c r="J3528" s="22" t="s">
        <v>8933</v>
      </c>
      <c r="K3528" s="4">
        <f>IFERROR(__xludf.DUMMYFUNCTION("""COMPUTED_VALUE"""),11.0)</f>
        <v>11</v>
      </c>
      <c r="L3528" s="4" t="s">
        <v>8731</v>
      </c>
      <c r="M3528" s="4">
        <v>12.0</v>
      </c>
    </row>
    <row r="3529">
      <c r="A3529" s="85">
        <v>46051.0</v>
      </c>
      <c r="B3529" s="22" t="s">
        <v>1189</v>
      </c>
      <c r="C3529" s="22" t="s">
        <v>8726</v>
      </c>
      <c r="D3529" s="82" t="s">
        <v>8813</v>
      </c>
      <c r="E3529" s="22" t="s">
        <v>8727</v>
      </c>
      <c r="F3529" s="22" t="s">
        <v>157</v>
      </c>
      <c r="G3529" s="22" t="s">
        <v>157</v>
      </c>
      <c r="H3529" s="22" t="s">
        <v>8729</v>
      </c>
      <c r="I3529" s="108" t="s">
        <v>8932</v>
      </c>
      <c r="J3529" s="22" t="s">
        <v>8933</v>
      </c>
      <c r="K3529" s="4">
        <f>IFERROR(__xludf.DUMMYFUNCTION("""COMPUTED_VALUE"""),11.0)</f>
        <v>11</v>
      </c>
      <c r="L3529" s="4" t="s">
        <v>8731</v>
      </c>
      <c r="M3529" s="4">
        <v>12.0</v>
      </c>
    </row>
    <row r="3530">
      <c r="A3530" s="85">
        <v>46052.0</v>
      </c>
      <c r="B3530" s="22" t="s">
        <v>1189</v>
      </c>
      <c r="C3530" s="22" t="s">
        <v>8726</v>
      </c>
      <c r="D3530" s="82" t="s">
        <v>8813</v>
      </c>
      <c r="E3530" s="22" t="s">
        <v>8727</v>
      </c>
      <c r="F3530" s="22" t="s">
        <v>157</v>
      </c>
      <c r="G3530" s="22" t="s">
        <v>157</v>
      </c>
      <c r="H3530" s="22" t="s">
        <v>8729</v>
      </c>
      <c r="I3530" s="108" t="s">
        <v>8932</v>
      </c>
      <c r="J3530" s="22" t="s">
        <v>8933</v>
      </c>
      <c r="K3530" s="4">
        <f>IFERROR(__xludf.DUMMYFUNCTION("""COMPUTED_VALUE"""),11.0)</f>
        <v>11</v>
      </c>
      <c r="L3530" s="4" t="s">
        <v>8731</v>
      </c>
      <c r="M3530" s="4">
        <v>12.0</v>
      </c>
    </row>
    <row r="3531">
      <c r="A3531" s="85">
        <v>46053.0</v>
      </c>
      <c r="B3531" s="22" t="s">
        <v>1189</v>
      </c>
      <c r="C3531" s="22" t="s">
        <v>8726</v>
      </c>
      <c r="D3531" s="82" t="s">
        <v>8813</v>
      </c>
      <c r="E3531" s="22" t="s">
        <v>8727</v>
      </c>
      <c r="F3531" s="22" t="s">
        <v>157</v>
      </c>
      <c r="G3531" s="22" t="s">
        <v>157</v>
      </c>
      <c r="H3531" s="22" t="s">
        <v>8729</v>
      </c>
      <c r="I3531" s="108" t="s">
        <v>8932</v>
      </c>
      <c r="J3531" s="22" t="s">
        <v>8933</v>
      </c>
      <c r="K3531" s="4">
        <f>IFERROR(__xludf.DUMMYFUNCTION("""COMPUTED_VALUE"""),11.0)</f>
        <v>11</v>
      </c>
      <c r="L3531" s="4" t="s">
        <v>8731</v>
      </c>
      <c r="M3531" s="4">
        <v>12.0</v>
      </c>
    </row>
    <row r="3532">
      <c r="A3532" s="85">
        <v>46054.0</v>
      </c>
      <c r="B3532" s="22" t="s">
        <v>1189</v>
      </c>
      <c r="C3532" s="22" t="s">
        <v>8726</v>
      </c>
      <c r="D3532" s="82" t="s">
        <v>8813</v>
      </c>
      <c r="E3532" s="22" t="s">
        <v>8727</v>
      </c>
      <c r="F3532" s="22" t="s">
        <v>157</v>
      </c>
      <c r="G3532" s="22" t="s">
        <v>157</v>
      </c>
      <c r="H3532" s="22" t="s">
        <v>8729</v>
      </c>
      <c r="I3532" s="108" t="s">
        <v>8932</v>
      </c>
      <c r="J3532" s="22" t="s">
        <v>8933</v>
      </c>
      <c r="K3532" s="4">
        <f>IFERROR(__xludf.DUMMYFUNCTION("""COMPUTED_VALUE"""),11.0)</f>
        <v>11</v>
      </c>
      <c r="L3532" s="4" t="s">
        <v>8731</v>
      </c>
      <c r="M3532" s="4">
        <v>12.0</v>
      </c>
    </row>
    <row r="3533">
      <c r="A3533" s="85">
        <v>46055.0</v>
      </c>
      <c r="B3533" s="22" t="s">
        <v>1189</v>
      </c>
      <c r="C3533" s="22" t="s">
        <v>8726</v>
      </c>
      <c r="D3533" s="82" t="s">
        <v>8813</v>
      </c>
      <c r="E3533" s="22" t="s">
        <v>8727</v>
      </c>
      <c r="F3533" s="22" t="s">
        <v>157</v>
      </c>
      <c r="G3533" s="22" t="s">
        <v>157</v>
      </c>
      <c r="H3533" s="22" t="s">
        <v>8729</v>
      </c>
      <c r="I3533" s="108" t="s">
        <v>8932</v>
      </c>
      <c r="J3533" s="22" t="s">
        <v>8933</v>
      </c>
      <c r="K3533" s="4">
        <f>IFERROR(__xludf.DUMMYFUNCTION("""COMPUTED_VALUE"""),11.0)</f>
        <v>11</v>
      </c>
      <c r="L3533" s="4" t="s">
        <v>8731</v>
      </c>
      <c r="M3533" s="4">
        <v>12.0</v>
      </c>
    </row>
    <row r="3534">
      <c r="A3534" s="85">
        <v>46056.0</v>
      </c>
      <c r="B3534" s="22" t="s">
        <v>1189</v>
      </c>
      <c r="C3534" s="22" t="s">
        <v>8726</v>
      </c>
      <c r="D3534" s="82" t="s">
        <v>8813</v>
      </c>
      <c r="E3534" s="22" t="s">
        <v>8727</v>
      </c>
      <c r="F3534" s="22" t="s">
        <v>157</v>
      </c>
      <c r="G3534" s="22" t="s">
        <v>157</v>
      </c>
      <c r="H3534" s="22" t="s">
        <v>8729</v>
      </c>
      <c r="I3534" s="108" t="s">
        <v>8932</v>
      </c>
      <c r="J3534" s="22" t="s">
        <v>8933</v>
      </c>
      <c r="K3534" s="4">
        <f>IFERROR(__xludf.DUMMYFUNCTION("""COMPUTED_VALUE"""),11.0)</f>
        <v>11</v>
      </c>
      <c r="L3534" s="4" t="s">
        <v>8731</v>
      </c>
      <c r="M3534" s="4">
        <v>12.0</v>
      </c>
    </row>
    <row r="3535">
      <c r="A3535" s="85">
        <v>46057.0</v>
      </c>
      <c r="B3535" s="22" t="s">
        <v>1189</v>
      </c>
      <c r="C3535" s="22" t="s">
        <v>8726</v>
      </c>
      <c r="D3535" s="82" t="s">
        <v>8813</v>
      </c>
      <c r="E3535" s="22" t="s">
        <v>8727</v>
      </c>
      <c r="F3535" s="22" t="s">
        <v>157</v>
      </c>
      <c r="G3535" s="22" t="s">
        <v>157</v>
      </c>
      <c r="H3535" s="22" t="s">
        <v>8729</v>
      </c>
      <c r="I3535" s="108" t="s">
        <v>8932</v>
      </c>
      <c r="J3535" s="22" t="s">
        <v>8933</v>
      </c>
      <c r="K3535" s="4">
        <f>IFERROR(__xludf.DUMMYFUNCTION("""COMPUTED_VALUE"""),11.0)</f>
        <v>11</v>
      </c>
      <c r="L3535" s="4" t="s">
        <v>8731</v>
      </c>
      <c r="M3535" s="4">
        <v>12.0</v>
      </c>
    </row>
    <row r="3536">
      <c r="A3536" s="85">
        <v>46058.0</v>
      </c>
      <c r="B3536" s="22" t="s">
        <v>1189</v>
      </c>
      <c r="C3536" s="22" t="s">
        <v>8726</v>
      </c>
      <c r="D3536" s="82" t="s">
        <v>8813</v>
      </c>
      <c r="E3536" s="22" t="s">
        <v>8727</v>
      </c>
      <c r="F3536" s="22" t="s">
        <v>157</v>
      </c>
      <c r="G3536" s="22" t="s">
        <v>157</v>
      </c>
      <c r="H3536" s="22" t="s">
        <v>8729</v>
      </c>
      <c r="I3536" s="108" t="s">
        <v>8932</v>
      </c>
      <c r="J3536" s="22" t="s">
        <v>8933</v>
      </c>
      <c r="K3536" s="4">
        <f>IFERROR(__xludf.DUMMYFUNCTION("""COMPUTED_VALUE"""),11.0)</f>
        <v>11</v>
      </c>
      <c r="L3536" s="4" t="s">
        <v>8731</v>
      </c>
      <c r="M3536" s="4">
        <v>12.0</v>
      </c>
    </row>
    <row r="3537">
      <c r="A3537" s="85">
        <v>46059.0</v>
      </c>
      <c r="B3537" s="22" t="s">
        <v>1189</v>
      </c>
      <c r="C3537" s="22" t="s">
        <v>8726</v>
      </c>
      <c r="D3537" s="82" t="s">
        <v>8813</v>
      </c>
      <c r="E3537" s="22" t="s">
        <v>8727</v>
      </c>
      <c r="F3537" s="22" t="s">
        <v>157</v>
      </c>
      <c r="G3537" s="22" t="s">
        <v>157</v>
      </c>
      <c r="H3537" s="22" t="s">
        <v>8729</v>
      </c>
      <c r="I3537" s="108" t="s">
        <v>8932</v>
      </c>
      <c r="J3537" s="22" t="s">
        <v>8933</v>
      </c>
      <c r="K3537" s="4">
        <f>IFERROR(__xludf.DUMMYFUNCTION("""COMPUTED_VALUE"""),11.0)</f>
        <v>11</v>
      </c>
      <c r="L3537" s="4" t="s">
        <v>8731</v>
      </c>
      <c r="M3537" s="4">
        <v>12.0</v>
      </c>
    </row>
    <row r="3538">
      <c r="A3538" s="85">
        <v>46060.0</v>
      </c>
      <c r="B3538" s="22" t="s">
        <v>1189</v>
      </c>
      <c r="C3538" s="22" t="s">
        <v>8726</v>
      </c>
      <c r="D3538" s="82" t="s">
        <v>8813</v>
      </c>
      <c r="E3538" s="22" t="s">
        <v>8727</v>
      </c>
      <c r="F3538" s="22" t="s">
        <v>157</v>
      </c>
      <c r="G3538" s="22" t="s">
        <v>157</v>
      </c>
      <c r="H3538" s="22" t="s">
        <v>8729</v>
      </c>
      <c r="I3538" s="108" t="s">
        <v>8932</v>
      </c>
      <c r="J3538" s="22" t="s">
        <v>8933</v>
      </c>
      <c r="K3538" s="4">
        <f>IFERROR(__xludf.DUMMYFUNCTION("""COMPUTED_VALUE"""),11.0)</f>
        <v>11</v>
      </c>
      <c r="L3538" s="4" t="s">
        <v>8731</v>
      </c>
      <c r="M3538" s="4">
        <v>12.0</v>
      </c>
    </row>
    <row r="3539">
      <c r="A3539" s="85">
        <v>46061.0</v>
      </c>
      <c r="B3539" s="22" t="s">
        <v>1189</v>
      </c>
      <c r="C3539" s="22" t="s">
        <v>8726</v>
      </c>
      <c r="D3539" s="82" t="s">
        <v>8813</v>
      </c>
      <c r="E3539" s="22" t="s">
        <v>8727</v>
      </c>
      <c r="F3539" s="22" t="s">
        <v>157</v>
      </c>
      <c r="G3539" s="22" t="s">
        <v>157</v>
      </c>
      <c r="H3539" s="22" t="s">
        <v>8729</v>
      </c>
      <c r="I3539" s="108" t="s">
        <v>8932</v>
      </c>
      <c r="J3539" s="22" t="s">
        <v>8933</v>
      </c>
      <c r="K3539" s="4">
        <f>IFERROR(__xludf.DUMMYFUNCTION("""COMPUTED_VALUE"""),11.0)</f>
        <v>11</v>
      </c>
      <c r="L3539" s="4" t="s">
        <v>8731</v>
      </c>
      <c r="M3539" s="4">
        <v>12.0</v>
      </c>
    </row>
    <row r="3540">
      <c r="A3540" s="85">
        <v>46062.0</v>
      </c>
      <c r="B3540" s="22" t="s">
        <v>1189</v>
      </c>
      <c r="C3540" s="22" t="s">
        <v>8726</v>
      </c>
      <c r="D3540" s="82" t="s">
        <v>8813</v>
      </c>
      <c r="E3540" s="22" t="s">
        <v>8727</v>
      </c>
      <c r="F3540" s="22" t="s">
        <v>157</v>
      </c>
      <c r="G3540" s="22" t="s">
        <v>157</v>
      </c>
      <c r="H3540" s="22" t="s">
        <v>8729</v>
      </c>
      <c r="I3540" s="108" t="s">
        <v>8932</v>
      </c>
      <c r="J3540" s="22" t="s">
        <v>8933</v>
      </c>
      <c r="K3540" s="4">
        <f>IFERROR(__xludf.DUMMYFUNCTION("""COMPUTED_VALUE"""),11.0)</f>
        <v>11</v>
      </c>
      <c r="L3540" s="4" t="s">
        <v>8731</v>
      </c>
      <c r="M3540" s="4">
        <v>12.0</v>
      </c>
    </row>
    <row r="3541">
      <c r="A3541" s="85">
        <v>46063.0</v>
      </c>
      <c r="B3541" s="22" t="s">
        <v>1189</v>
      </c>
      <c r="C3541" s="22" t="s">
        <v>8726</v>
      </c>
      <c r="D3541" s="82" t="s">
        <v>8813</v>
      </c>
      <c r="E3541" s="22" t="s">
        <v>8727</v>
      </c>
      <c r="F3541" s="22" t="s">
        <v>157</v>
      </c>
      <c r="G3541" s="22" t="s">
        <v>157</v>
      </c>
      <c r="H3541" s="22" t="s">
        <v>8729</v>
      </c>
      <c r="I3541" s="108" t="s">
        <v>8932</v>
      </c>
      <c r="J3541" s="22" t="s">
        <v>8933</v>
      </c>
      <c r="K3541" s="4">
        <f>IFERROR(__xludf.DUMMYFUNCTION("""COMPUTED_VALUE"""),11.0)</f>
        <v>11</v>
      </c>
      <c r="L3541" s="4" t="s">
        <v>8731</v>
      </c>
      <c r="M3541" s="4">
        <v>12.0</v>
      </c>
    </row>
    <row r="3542">
      <c r="A3542" s="85">
        <v>46064.0</v>
      </c>
      <c r="B3542" s="22" t="s">
        <v>1189</v>
      </c>
      <c r="C3542" s="22" t="s">
        <v>8726</v>
      </c>
      <c r="D3542" s="82" t="s">
        <v>8813</v>
      </c>
      <c r="E3542" s="22" t="s">
        <v>8727</v>
      </c>
      <c r="F3542" s="22" t="s">
        <v>157</v>
      </c>
      <c r="G3542" s="22" t="s">
        <v>157</v>
      </c>
      <c r="H3542" s="22" t="s">
        <v>8729</v>
      </c>
      <c r="I3542" s="108" t="s">
        <v>8932</v>
      </c>
      <c r="J3542" s="22" t="s">
        <v>8933</v>
      </c>
      <c r="K3542" s="4">
        <f>IFERROR(__xludf.DUMMYFUNCTION("""COMPUTED_VALUE"""),11.0)</f>
        <v>11</v>
      </c>
      <c r="L3542" s="4" t="s">
        <v>8731</v>
      </c>
      <c r="M3542" s="4">
        <v>12.0</v>
      </c>
    </row>
    <row r="3543">
      <c r="A3543" s="85">
        <v>46065.0</v>
      </c>
      <c r="B3543" s="22" t="s">
        <v>1189</v>
      </c>
      <c r="C3543" s="22" t="s">
        <v>8726</v>
      </c>
      <c r="D3543" s="82" t="s">
        <v>8813</v>
      </c>
      <c r="E3543" s="22" t="s">
        <v>8727</v>
      </c>
      <c r="F3543" s="22" t="s">
        <v>157</v>
      </c>
      <c r="G3543" s="22" t="s">
        <v>157</v>
      </c>
      <c r="H3543" s="22" t="s">
        <v>8729</v>
      </c>
      <c r="I3543" s="108" t="s">
        <v>8932</v>
      </c>
      <c r="J3543" s="22" t="s">
        <v>8933</v>
      </c>
      <c r="K3543" s="4">
        <f>IFERROR(__xludf.DUMMYFUNCTION("""COMPUTED_VALUE"""),11.0)</f>
        <v>11</v>
      </c>
      <c r="L3543" s="4" t="s">
        <v>8731</v>
      </c>
      <c r="M3543" s="4">
        <v>12.0</v>
      </c>
    </row>
    <row r="3544">
      <c r="A3544" s="85">
        <v>46066.0</v>
      </c>
      <c r="B3544" s="22" t="s">
        <v>1189</v>
      </c>
      <c r="C3544" s="22" t="s">
        <v>8726</v>
      </c>
      <c r="D3544" s="82" t="s">
        <v>8813</v>
      </c>
      <c r="E3544" s="22" t="s">
        <v>8727</v>
      </c>
      <c r="F3544" s="22" t="s">
        <v>157</v>
      </c>
      <c r="G3544" s="22" t="s">
        <v>157</v>
      </c>
      <c r="H3544" s="22" t="s">
        <v>8729</v>
      </c>
      <c r="I3544" s="108" t="s">
        <v>8932</v>
      </c>
      <c r="J3544" s="22" t="s">
        <v>8933</v>
      </c>
      <c r="K3544" s="4">
        <f>IFERROR(__xludf.DUMMYFUNCTION("""COMPUTED_VALUE"""),11.0)</f>
        <v>11</v>
      </c>
      <c r="L3544" s="4" t="s">
        <v>8731</v>
      </c>
      <c r="M3544" s="4">
        <v>12.0</v>
      </c>
    </row>
    <row r="3545">
      <c r="A3545" s="85">
        <v>46067.0</v>
      </c>
      <c r="B3545" s="22" t="s">
        <v>1189</v>
      </c>
      <c r="C3545" s="22" t="s">
        <v>8726</v>
      </c>
      <c r="D3545" s="82" t="s">
        <v>8813</v>
      </c>
      <c r="E3545" s="22" t="s">
        <v>8727</v>
      </c>
      <c r="F3545" s="22" t="s">
        <v>157</v>
      </c>
      <c r="G3545" s="22" t="s">
        <v>157</v>
      </c>
      <c r="H3545" s="22" t="s">
        <v>8729</v>
      </c>
      <c r="I3545" s="108" t="s">
        <v>8932</v>
      </c>
      <c r="J3545" s="22" t="s">
        <v>8933</v>
      </c>
      <c r="K3545" s="4">
        <f>IFERROR(__xludf.DUMMYFUNCTION("""COMPUTED_VALUE"""),11.0)</f>
        <v>11</v>
      </c>
      <c r="L3545" s="4" t="s">
        <v>8731</v>
      </c>
      <c r="M3545" s="4">
        <v>12.0</v>
      </c>
    </row>
    <row r="3546">
      <c r="A3546" s="85">
        <v>46068.0</v>
      </c>
      <c r="B3546" s="22" t="s">
        <v>1189</v>
      </c>
      <c r="C3546" s="22" t="s">
        <v>8726</v>
      </c>
      <c r="D3546" s="82" t="s">
        <v>8813</v>
      </c>
      <c r="E3546" s="22" t="s">
        <v>8727</v>
      </c>
      <c r="F3546" s="22" t="s">
        <v>157</v>
      </c>
      <c r="G3546" s="22" t="s">
        <v>157</v>
      </c>
      <c r="H3546" s="22" t="s">
        <v>8729</v>
      </c>
      <c r="I3546" s="108" t="s">
        <v>8932</v>
      </c>
      <c r="J3546" s="22" t="s">
        <v>8933</v>
      </c>
      <c r="K3546" s="4">
        <f>IFERROR(__xludf.DUMMYFUNCTION("""COMPUTED_VALUE"""),11.0)</f>
        <v>11</v>
      </c>
      <c r="L3546" s="4" t="s">
        <v>8731</v>
      </c>
      <c r="M3546" s="4">
        <v>12.0</v>
      </c>
    </row>
    <row r="3547">
      <c r="A3547" s="85">
        <v>46069.0</v>
      </c>
      <c r="B3547" s="22" t="s">
        <v>1189</v>
      </c>
      <c r="C3547" s="22" t="s">
        <v>8726</v>
      </c>
      <c r="D3547" s="82" t="s">
        <v>8813</v>
      </c>
      <c r="E3547" s="22" t="s">
        <v>8727</v>
      </c>
      <c r="F3547" s="22" t="s">
        <v>157</v>
      </c>
      <c r="G3547" s="22" t="s">
        <v>157</v>
      </c>
      <c r="H3547" s="22" t="s">
        <v>8729</v>
      </c>
      <c r="I3547" s="108" t="s">
        <v>8932</v>
      </c>
      <c r="J3547" s="22" t="s">
        <v>8933</v>
      </c>
      <c r="K3547" s="4">
        <f>IFERROR(__xludf.DUMMYFUNCTION("""COMPUTED_VALUE"""),11.0)</f>
        <v>11</v>
      </c>
      <c r="L3547" s="4" t="s">
        <v>8731</v>
      </c>
      <c r="M3547" s="4">
        <v>12.0</v>
      </c>
    </row>
    <row r="3548">
      <c r="A3548" s="85">
        <v>46070.0</v>
      </c>
      <c r="B3548" s="22" t="s">
        <v>1189</v>
      </c>
      <c r="C3548" s="22" t="s">
        <v>8726</v>
      </c>
      <c r="D3548" s="82" t="s">
        <v>8813</v>
      </c>
      <c r="E3548" s="22" t="s">
        <v>8727</v>
      </c>
      <c r="F3548" s="22" t="s">
        <v>157</v>
      </c>
      <c r="G3548" s="22" t="s">
        <v>157</v>
      </c>
      <c r="H3548" s="22" t="s">
        <v>8729</v>
      </c>
      <c r="I3548" s="108" t="s">
        <v>8932</v>
      </c>
      <c r="J3548" s="22" t="s">
        <v>8933</v>
      </c>
      <c r="K3548" s="4">
        <f>IFERROR(__xludf.DUMMYFUNCTION("""COMPUTED_VALUE"""),11.0)</f>
        <v>11</v>
      </c>
      <c r="L3548" s="4" t="s">
        <v>8731</v>
      </c>
      <c r="M3548" s="4">
        <v>12.0</v>
      </c>
    </row>
    <row r="3549">
      <c r="A3549" s="85">
        <v>46071.0</v>
      </c>
      <c r="B3549" s="22" t="s">
        <v>1189</v>
      </c>
      <c r="C3549" s="22" t="s">
        <v>8726</v>
      </c>
      <c r="D3549" s="82" t="s">
        <v>8813</v>
      </c>
      <c r="E3549" s="22" t="s">
        <v>8727</v>
      </c>
      <c r="F3549" s="22" t="s">
        <v>157</v>
      </c>
      <c r="G3549" s="22" t="s">
        <v>157</v>
      </c>
      <c r="H3549" s="22" t="s">
        <v>8729</v>
      </c>
      <c r="I3549" s="108" t="s">
        <v>8932</v>
      </c>
      <c r="J3549" s="22" t="s">
        <v>8933</v>
      </c>
      <c r="K3549" s="4">
        <f>IFERROR(__xludf.DUMMYFUNCTION("""COMPUTED_VALUE"""),11.0)</f>
        <v>11</v>
      </c>
      <c r="L3549" s="4" t="s">
        <v>8731</v>
      </c>
      <c r="M3549" s="4">
        <v>12.0</v>
      </c>
    </row>
    <row r="3550">
      <c r="A3550" s="85">
        <v>46072.0</v>
      </c>
      <c r="B3550" s="22" t="s">
        <v>1189</v>
      </c>
      <c r="C3550" s="22" t="s">
        <v>8726</v>
      </c>
      <c r="D3550" s="82" t="s">
        <v>8813</v>
      </c>
      <c r="E3550" s="22" t="s">
        <v>8727</v>
      </c>
      <c r="F3550" s="22" t="s">
        <v>157</v>
      </c>
      <c r="G3550" s="22" t="s">
        <v>157</v>
      </c>
      <c r="H3550" s="22" t="s">
        <v>8729</v>
      </c>
      <c r="I3550" s="108" t="s">
        <v>8932</v>
      </c>
      <c r="J3550" s="22" t="s">
        <v>8933</v>
      </c>
      <c r="K3550" s="4">
        <f>IFERROR(__xludf.DUMMYFUNCTION("""COMPUTED_VALUE"""),11.0)</f>
        <v>11</v>
      </c>
      <c r="L3550" s="4" t="s">
        <v>8731</v>
      </c>
      <c r="M3550" s="4">
        <v>12.0</v>
      </c>
    </row>
    <row r="3551">
      <c r="A3551" s="85">
        <v>46073.0</v>
      </c>
      <c r="B3551" s="22" t="s">
        <v>1189</v>
      </c>
      <c r="C3551" s="22" t="s">
        <v>8726</v>
      </c>
      <c r="D3551" s="82" t="s">
        <v>8813</v>
      </c>
      <c r="E3551" s="22" t="s">
        <v>8727</v>
      </c>
      <c r="F3551" s="22" t="s">
        <v>157</v>
      </c>
      <c r="G3551" s="22" t="s">
        <v>157</v>
      </c>
      <c r="H3551" s="22" t="s">
        <v>8729</v>
      </c>
      <c r="I3551" s="108" t="s">
        <v>8932</v>
      </c>
      <c r="J3551" s="22" t="s">
        <v>8933</v>
      </c>
      <c r="K3551" s="4">
        <f>IFERROR(__xludf.DUMMYFUNCTION("""COMPUTED_VALUE"""),11.0)</f>
        <v>11</v>
      </c>
      <c r="L3551" s="4" t="s">
        <v>8731</v>
      </c>
      <c r="M3551" s="4">
        <v>12.0</v>
      </c>
    </row>
    <row r="3552">
      <c r="A3552" s="85">
        <v>46074.0</v>
      </c>
      <c r="B3552" s="22" t="s">
        <v>1189</v>
      </c>
      <c r="C3552" s="22" t="s">
        <v>8726</v>
      </c>
      <c r="D3552" s="82" t="s">
        <v>8813</v>
      </c>
      <c r="E3552" s="22" t="s">
        <v>8727</v>
      </c>
      <c r="F3552" s="22" t="s">
        <v>157</v>
      </c>
      <c r="G3552" s="22" t="s">
        <v>157</v>
      </c>
      <c r="H3552" s="22" t="s">
        <v>8729</v>
      </c>
      <c r="I3552" s="108" t="s">
        <v>8932</v>
      </c>
      <c r="J3552" s="22" t="s">
        <v>8933</v>
      </c>
      <c r="K3552" s="4">
        <f>IFERROR(__xludf.DUMMYFUNCTION("""COMPUTED_VALUE"""),11.0)</f>
        <v>11</v>
      </c>
      <c r="L3552" s="4" t="s">
        <v>8731</v>
      </c>
      <c r="M3552" s="4">
        <v>12.0</v>
      </c>
    </row>
    <row r="3553">
      <c r="A3553" s="85">
        <v>46075.0</v>
      </c>
      <c r="B3553" s="22" t="s">
        <v>1189</v>
      </c>
      <c r="C3553" s="22" t="s">
        <v>8726</v>
      </c>
      <c r="D3553" s="82" t="s">
        <v>8813</v>
      </c>
      <c r="E3553" s="22" t="s">
        <v>8727</v>
      </c>
      <c r="F3553" s="22" t="s">
        <v>157</v>
      </c>
      <c r="G3553" s="22" t="s">
        <v>157</v>
      </c>
      <c r="H3553" s="22" t="s">
        <v>8729</v>
      </c>
      <c r="I3553" s="108" t="s">
        <v>8932</v>
      </c>
      <c r="J3553" s="22" t="s">
        <v>8933</v>
      </c>
      <c r="K3553" s="4">
        <f>IFERROR(__xludf.DUMMYFUNCTION("""COMPUTED_VALUE"""),11.0)</f>
        <v>11</v>
      </c>
      <c r="L3553" s="4" t="s">
        <v>8731</v>
      </c>
      <c r="M3553" s="4">
        <v>12.0</v>
      </c>
    </row>
    <row r="3554">
      <c r="A3554" s="85">
        <v>46076.0</v>
      </c>
      <c r="B3554" s="22" t="s">
        <v>1189</v>
      </c>
      <c r="C3554" s="22" t="s">
        <v>8726</v>
      </c>
      <c r="D3554" s="82" t="s">
        <v>8813</v>
      </c>
      <c r="E3554" s="22" t="s">
        <v>8727</v>
      </c>
      <c r="F3554" s="22" t="s">
        <v>157</v>
      </c>
      <c r="G3554" s="22" t="s">
        <v>157</v>
      </c>
      <c r="H3554" s="22" t="s">
        <v>8729</v>
      </c>
      <c r="I3554" s="108" t="s">
        <v>8932</v>
      </c>
      <c r="J3554" s="22" t="s">
        <v>8933</v>
      </c>
      <c r="K3554" s="4">
        <f>IFERROR(__xludf.DUMMYFUNCTION("""COMPUTED_VALUE"""),11.0)</f>
        <v>11</v>
      </c>
      <c r="L3554" s="4" t="s">
        <v>8731</v>
      </c>
      <c r="M3554" s="4">
        <v>12.0</v>
      </c>
    </row>
    <row r="3555">
      <c r="A3555" s="85">
        <v>46077.0</v>
      </c>
      <c r="B3555" s="22" t="s">
        <v>1189</v>
      </c>
      <c r="C3555" s="22" t="s">
        <v>8726</v>
      </c>
      <c r="D3555" s="82" t="s">
        <v>8813</v>
      </c>
      <c r="E3555" s="22" t="s">
        <v>8727</v>
      </c>
      <c r="F3555" s="22" t="s">
        <v>157</v>
      </c>
      <c r="G3555" s="22" t="s">
        <v>157</v>
      </c>
      <c r="H3555" s="22" t="s">
        <v>8729</v>
      </c>
      <c r="I3555" s="108" t="s">
        <v>8932</v>
      </c>
      <c r="J3555" s="22" t="s">
        <v>8933</v>
      </c>
      <c r="K3555" s="4">
        <f>IFERROR(__xludf.DUMMYFUNCTION("""COMPUTED_VALUE"""),11.0)</f>
        <v>11</v>
      </c>
      <c r="L3555" s="4" t="s">
        <v>8731</v>
      </c>
      <c r="M3555" s="4">
        <v>12.0</v>
      </c>
    </row>
    <row r="3556">
      <c r="A3556" s="85">
        <v>46078.0</v>
      </c>
      <c r="B3556" s="22" t="s">
        <v>1189</v>
      </c>
      <c r="C3556" s="22" t="s">
        <v>8726</v>
      </c>
      <c r="D3556" s="82" t="s">
        <v>8813</v>
      </c>
      <c r="E3556" s="22" t="s">
        <v>8727</v>
      </c>
      <c r="F3556" s="22" t="s">
        <v>157</v>
      </c>
      <c r="G3556" s="22" t="s">
        <v>157</v>
      </c>
      <c r="H3556" s="22" t="s">
        <v>8729</v>
      </c>
      <c r="I3556" s="108" t="s">
        <v>8932</v>
      </c>
      <c r="J3556" s="22" t="s">
        <v>8933</v>
      </c>
      <c r="K3556" s="4">
        <f>IFERROR(__xludf.DUMMYFUNCTION("""COMPUTED_VALUE"""),11.0)</f>
        <v>11</v>
      </c>
      <c r="L3556" s="4" t="s">
        <v>8731</v>
      </c>
      <c r="M3556" s="4">
        <v>12.0</v>
      </c>
    </row>
    <row r="3557">
      <c r="A3557" s="85">
        <v>46079.0</v>
      </c>
      <c r="B3557" s="22" t="s">
        <v>1189</v>
      </c>
      <c r="C3557" s="22" t="s">
        <v>8726</v>
      </c>
      <c r="D3557" s="82" t="s">
        <v>8813</v>
      </c>
      <c r="E3557" s="22" t="s">
        <v>8727</v>
      </c>
      <c r="F3557" s="22" t="s">
        <v>157</v>
      </c>
      <c r="G3557" s="22" t="s">
        <v>157</v>
      </c>
      <c r="H3557" s="22" t="s">
        <v>8729</v>
      </c>
      <c r="I3557" s="108" t="s">
        <v>8932</v>
      </c>
      <c r="J3557" s="22" t="s">
        <v>8933</v>
      </c>
      <c r="K3557" s="4">
        <f>IFERROR(__xludf.DUMMYFUNCTION("""COMPUTED_VALUE"""),11.0)</f>
        <v>11</v>
      </c>
      <c r="L3557" s="4" t="s">
        <v>8731</v>
      </c>
      <c r="M3557" s="4">
        <v>12.0</v>
      </c>
    </row>
    <row r="3558">
      <c r="A3558" s="85">
        <v>46080.0</v>
      </c>
      <c r="B3558" s="22" t="s">
        <v>1189</v>
      </c>
      <c r="C3558" s="22" t="s">
        <v>8726</v>
      </c>
      <c r="D3558" s="82" t="s">
        <v>8813</v>
      </c>
      <c r="E3558" s="22" t="s">
        <v>8727</v>
      </c>
      <c r="F3558" s="22" t="s">
        <v>157</v>
      </c>
      <c r="G3558" s="22" t="s">
        <v>157</v>
      </c>
      <c r="H3558" s="22" t="s">
        <v>8729</v>
      </c>
      <c r="I3558" s="108" t="s">
        <v>8932</v>
      </c>
      <c r="J3558" s="22" t="s">
        <v>8933</v>
      </c>
      <c r="K3558" s="4">
        <f>IFERROR(__xludf.DUMMYFUNCTION("""COMPUTED_VALUE"""),11.0)</f>
        <v>11</v>
      </c>
      <c r="L3558" s="4" t="s">
        <v>8731</v>
      </c>
      <c r="M3558" s="4">
        <v>12.0</v>
      </c>
    </row>
    <row r="3559">
      <c r="A3559" s="85">
        <v>46081.0</v>
      </c>
      <c r="B3559" s="22" t="s">
        <v>1189</v>
      </c>
      <c r="C3559" s="22" t="s">
        <v>8726</v>
      </c>
      <c r="D3559" s="82" t="s">
        <v>8813</v>
      </c>
      <c r="E3559" s="22" t="s">
        <v>8727</v>
      </c>
      <c r="F3559" s="22" t="s">
        <v>157</v>
      </c>
      <c r="G3559" s="22" t="s">
        <v>157</v>
      </c>
      <c r="H3559" s="22" t="s">
        <v>8729</v>
      </c>
      <c r="I3559" s="108" t="s">
        <v>8932</v>
      </c>
      <c r="J3559" s="22" t="s">
        <v>8933</v>
      </c>
      <c r="K3559" s="4">
        <f>IFERROR(__xludf.DUMMYFUNCTION("""COMPUTED_VALUE"""),11.0)</f>
        <v>11</v>
      </c>
      <c r="L3559" s="4" t="s">
        <v>8731</v>
      </c>
      <c r="M3559" s="4">
        <v>12.0</v>
      </c>
    </row>
    <row r="3560">
      <c r="A3560" s="85">
        <v>46082.0</v>
      </c>
      <c r="B3560" s="22" t="s">
        <v>1189</v>
      </c>
      <c r="C3560" s="22" t="s">
        <v>8726</v>
      </c>
      <c r="D3560" s="82" t="s">
        <v>8813</v>
      </c>
      <c r="E3560" s="22" t="s">
        <v>8727</v>
      </c>
      <c r="F3560" s="22" t="s">
        <v>157</v>
      </c>
      <c r="G3560" s="22" t="s">
        <v>157</v>
      </c>
      <c r="H3560" s="22" t="s">
        <v>8729</v>
      </c>
      <c r="I3560" s="108" t="s">
        <v>8932</v>
      </c>
      <c r="J3560" s="22" t="s">
        <v>8933</v>
      </c>
      <c r="K3560" s="4">
        <f>IFERROR(__xludf.DUMMYFUNCTION("""COMPUTED_VALUE"""),11.0)</f>
        <v>11</v>
      </c>
      <c r="L3560" s="4" t="s">
        <v>8731</v>
      </c>
      <c r="M3560" s="4">
        <v>12.0</v>
      </c>
    </row>
    <row r="3561">
      <c r="A3561" s="85">
        <v>46083.0</v>
      </c>
      <c r="B3561" s="22" t="s">
        <v>1189</v>
      </c>
      <c r="C3561" s="22" t="s">
        <v>8726</v>
      </c>
      <c r="D3561" s="82" t="s">
        <v>8813</v>
      </c>
      <c r="E3561" s="22" t="s">
        <v>8727</v>
      </c>
      <c r="F3561" s="22" t="s">
        <v>157</v>
      </c>
      <c r="G3561" s="22" t="s">
        <v>157</v>
      </c>
      <c r="H3561" s="22" t="s">
        <v>8729</v>
      </c>
      <c r="I3561" s="108" t="s">
        <v>8932</v>
      </c>
      <c r="J3561" s="22" t="s">
        <v>8933</v>
      </c>
      <c r="K3561" s="4">
        <f>IFERROR(__xludf.DUMMYFUNCTION("""COMPUTED_VALUE"""),11.0)</f>
        <v>11</v>
      </c>
      <c r="L3561" s="4" t="s">
        <v>8731</v>
      </c>
      <c r="M3561" s="4">
        <v>12.0</v>
      </c>
    </row>
    <row r="3562">
      <c r="A3562" s="85">
        <v>46084.0</v>
      </c>
      <c r="B3562" s="22" t="s">
        <v>1189</v>
      </c>
      <c r="C3562" s="22" t="s">
        <v>8726</v>
      </c>
      <c r="D3562" s="82" t="s">
        <v>8813</v>
      </c>
      <c r="E3562" s="22" t="s">
        <v>8727</v>
      </c>
      <c r="F3562" s="22" t="s">
        <v>157</v>
      </c>
      <c r="G3562" s="22" t="s">
        <v>157</v>
      </c>
      <c r="H3562" s="22" t="s">
        <v>8729</v>
      </c>
      <c r="I3562" s="108" t="s">
        <v>8932</v>
      </c>
      <c r="J3562" s="22" t="s">
        <v>8933</v>
      </c>
      <c r="K3562" s="4">
        <f>IFERROR(__xludf.DUMMYFUNCTION("""COMPUTED_VALUE"""),11.0)</f>
        <v>11</v>
      </c>
      <c r="L3562" s="4" t="s">
        <v>8731</v>
      </c>
      <c r="M3562" s="4">
        <v>12.0</v>
      </c>
    </row>
    <row r="3563">
      <c r="A3563" s="85">
        <v>46085.0</v>
      </c>
      <c r="B3563" s="22" t="s">
        <v>1189</v>
      </c>
      <c r="C3563" s="22" t="s">
        <v>8726</v>
      </c>
      <c r="D3563" s="82" t="s">
        <v>8813</v>
      </c>
      <c r="E3563" s="22" t="s">
        <v>8727</v>
      </c>
      <c r="F3563" s="22" t="s">
        <v>157</v>
      </c>
      <c r="G3563" s="22" t="s">
        <v>157</v>
      </c>
      <c r="H3563" s="22" t="s">
        <v>8729</v>
      </c>
      <c r="I3563" s="108" t="s">
        <v>8932</v>
      </c>
      <c r="J3563" s="22" t="s">
        <v>8933</v>
      </c>
      <c r="K3563" s="4">
        <f>IFERROR(__xludf.DUMMYFUNCTION("""COMPUTED_VALUE"""),11.0)</f>
        <v>11</v>
      </c>
      <c r="L3563" s="4" t="s">
        <v>8731</v>
      </c>
      <c r="M3563" s="4">
        <v>12.0</v>
      </c>
    </row>
    <row r="3564">
      <c r="A3564" s="85">
        <v>46086.0</v>
      </c>
      <c r="B3564" s="22" t="s">
        <v>1189</v>
      </c>
      <c r="C3564" s="22" t="s">
        <v>8726</v>
      </c>
      <c r="D3564" s="82" t="s">
        <v>8813</v>
      </c>
      <c r="E3564" s="22" t="s">
        <v>8727</v>
      </c>
      <c r="F3564" s="22" t="s">
        <v>157</v>
      </c>
      <c r="G3564" s="22" t="s">
        <v>157</v>
      </c>
      <c r="H3564" s="22" t="s">
        <v>8729</v>
      </c>
      <c r="I3564" s="108" t="s">
        <v>8932</v>
      </c>
      <c r="J3564" s="22" t="s">
        <v>8933</v>
      </c>
      <c r="K3564" s="4">
        <f>IFERROR(__xludf.DUMMYFUNCTION("""COMPUTED_VALUE"""),11.0)</f>
        <v>11</v>
      </c>
      <c r="L3564" s="4" t="s">
        <v>8731</v>
      </c>
      <c r="M3564" s="4">
        <v>12.0</v>
      </c>
    </row>
    <row r="3565">
      <c r="A3565" s="85">
        <v>46087.0</v>
      </c>
      <c r="B3565" s="22" t="s">
        <v>1189</v>
      </c>
      <c r="C3565" s="22" t="s">
        <v>8726</v>
      </c>
      <c r="D3565" s="82" t="s">
        <v>8813</v>
      </c>
      <c r="E3565" s="22" t="s">
        <v>8727</v>
      </c>
      <c r="F3565" s="22" t="s">
        <v>157</v>
      </c>
      <c r="G3565" s="22" t="s">
        <v>157</v>
      </c>
      <c r="H3565" s="22" t="s">
        <v>8729</v>
      </c>
      <c r="I3565" s="108" t="s">
        <v>8932</v>
      </c>
      <c r="J3565" s="22" t="s">
        <v>8933</v>
      </c>
      <c r="K3565" s="4">
        <f>IFERROR(__xludf.DUMMYFUNCTION("""COMPUTED_VALUE"""),11.0)</f>
        <v>11</v>
      </c>
      <c r="L3565" s="4" t="s">
        <v>8731</v>
      </c>
      <c r="M3565" s="4">
        <v>12.0</v>
      </c>
    </row>
    <row r="3566">
      <c r="A3566" s="85">
        <v>46088.0</v>
      </c>
      <c r="B3566" s="22" t="s">
        <v>1189</v>
      </c>
      <c r="C3566" s="22" t="s">
        <v>8726</v>
      </c>
      <c r="D3566" s="82" t="s">
        <v>8813</v>
      </c>
      <c r="E3566" s="22" t="s">
        <v>8727</v>
      </c>
      <c r="F3566" s="22" t="s">
        <v>157</v>
      </c>
      <c r="G3566" s="22" t="s">
        <v>157</v>
      </c>
      <c r="H3566" s="22" t="s">
        <v>8729</v>
      </c>
      <c r="I3566" s="108" t="s">
        <v>8932</v>
      </c>
      <c r="J3566" s="22" t="s">
        <v>8933</v>
      </c>
      <c r="K3566" s="4">
        <f>IFERROR(__xludf.DUMMYFUNCTION("""COMPUTED_VALUE"""),11.0)</f>
        <v>11</v>
      </c>
      <c r="L3566" s="4" t="s">
        <v>8731</v>
      </c>
      <c r="M3566" s="4">
        <v>12.0</v>
      </c>
    </row>
    <row r="3567">
      <c r="A3567" s="85">
        <v>46089.0</v>
      </c>
      <c r="B3567" s="22" t="s">
        <v>1189</v>
      </c>
      <c r="C3567" s="22" t="s">
        <v>8726</v>
      </c>
      <c r="D3567" s="82" t="s">
        <v>8813</v>
      </c>
      <c r="E3567" s="22" t="s">
        <v>8727</v>
      </c>
      <c r="F3567" s="22" t="s">
        <v>157</v>
      </c>
      <c r="G3567" s="22" t="s">
        <v>157</v>
      </c>
      <c r="H3567" s="22" t="s">
        <v>8729</v>
      </c>
      <c r="I3567" s="108" t="s">
        <v>8932</v>
      </c>
      <c r="J3567" s="22" t="s">
        <v>8933</v>
      </c>
      <c r="K3567" s="4">
        <f>IFERROR(__xludf.DUMMYFUNCTION("""COMPUTED_VALUE"""),11.0)</f>
        <v>11</v>
      </c>
      <c r="L3567" s="4" t="s">
        <v>8731</v>
      </c>
      <c r="M3567" s="4">
        <v>12.0</v>
      </c>
    </row>
    <row r="3568">
      <c r="A3568" s="85">
        <v>46090.0</v>
      </c>
      <c r="B3568" s="22" t="s">
        <v>1189</v>
      </c>
      <c r="C3568" s="22" t="s">
        <v>8726</v>
      </c>
      <c r="D3568" s="82" t="s">
        <v>8813</v>
      </c>
      <c r="E3568" s="22" t="s">
        <v>8727</v>
      </c>
      <c r="F3568" s="22" t="s">
        <v>157</v>
      </c>
      <c r="G3568" s="22" t="s">
        <v>157</v>
      </c>
      <c r="H3568" s="22" t="s">
        <v>8729</v>
      </c>
      <c r="I3568" s="108" t="s">
        <v>8932</v>
      </c>
      <c r="J3568" s="22" t="s">
        <v>8933</v>
      </c>
      <c r="K3568" s="4">
        <f>IFERROR(__xludf.DUMMYFUNCTION("""COMPUTED_VALUE"""),12.0)</f>
        <v>12</v>
      </c>
      <c r="L3568" s="4" t="s">
        <v>8735</v>
      </c>
      <c r="M3568" s="4">
        <v>12.0</v>
      </c>
    </row>
    <row r="3569">
      <c r="A3569" s="85">
        <v>46091.0</v>
      </c>
      <c r="B3569" s="22" t="s">
        <v>1189</v>
      </c>
      <c r="C3569" s="22" t="s">
        <v>8726</v>
      </c>
      <c r="D3569" s="82" t="s">
        <v>8813</v>
      </c>
      <c r="E3569" s="22" t="s">
        <v>8727</v>
      </c>
      <c r="F3569" s="22" t="s">
        <v>157</v>
      </c>
      <c r="G3569" s="22" t="s">
        <v>157</v>
      </c>
      <c r="H3569" s="22" t="s">
        <v>8729</v>
      </c>
      <c r="I3569" s="108" t="s">
        <v>8932</v>
      </c>
      <c r="J3569" s="22" t="s">
        <v>8933</v>
      </c>
      <c r="K3569" s="4">
        <f>IFERROR(__xludf.DUMMYFUNCTION("""COMPUTED_VALUE"""),11.0)</f>
        <v>11</v>
      </c>
      <c r="L3569" s="4" t="s">
        <v>8731</v>
      </c>
      <c r="M3569" s="4">
        <v>12.0</v>
      </c>
    </row>
    <row r="3570">
      <c r="A3570" s="85">
        <v>46092.0</v>
      </c>
      <c r="B3570" s="22" t="s">
        <v>1189</v>
      </c>
      <c r="C3570" s="22" t="s">
        <v>8726</v>
      </c>
      <c r="D3570" s="82" t="s">
        <v>8813</v>
      </c>
      <c r="E3570" s="22" t="s">
        <v>8727</v>
      </c>
      <c r="F3570" s="22" t="s">
        <v>157</v>
      </c>
      <c r="G3570" s="22" t="s">
        <v>157</v>
      </c>
      <c r="H3570" s="22" t="s">
        <v>8729</v>
      </c>
      <c r="I3570" s="108" t="s">
        <v>8932</v>
      </c>
      <c r="J3570" s="22" t="s">
        <v>8933</v>
      </c>
      <c r="K3570" s="4">
        <f>IFERROR(__xludf.DUMMYFUNCTION("""COMPUTED_VALUE"""),11.0)</f>
        <v>11</v>
      </c>
      <c r="L3570" s="4" t="s">
        <v>8731</v>
      </c>
      <c r="M3570" s="4">
        <v>12.0</v>
      </c>
    </row>
    <row r="3571">
      <c r="A3571" s="85">
        <v>46093.0</v>
      </c>
      <c r="B3571" s="22" t="s">
        <v>1189</v>
      </c>
      <c r="C3571" s="22" t="s">
        <v>8726</v>
      </c>
      <c r="D3571" s="82" t="s">
        <v>8813</v>
      </c>
      <c r="E3571" s="22" t="s">
        <v>8727</v>
      </c>
      <c r="F3571" s="22" t="s">
        <v>157</v>
      </c>
      <c r="G3571" s="22" t="s">
        <v>157</v>
      </c>
      <c r="H3571" s="22" t="s">
        <v>8729</v>
      </c>
      <c r="I3571" s="108" t="s">
        <v>8932</v>
      </c>
      <c r="J3571" s="22" t="s">
        <v>8933</v>
      </c>
      <c r="K3571" s="4">
        <f>IFERROR(__xludf.DUMMYFUNCTION("""COMPUTED_VALUE"""),11.0)</f>
        <v>11</v>
      </c>
      <c r="L3571" s="4" t="s">
        <v>8731</v>
      </c>
      <c r="M3571" s="4">
        <v>12.0</v>
      </c>
    </row>
    <row r="3572">
      <c r="A3572" s="85">
        <v>46094.0</v>
      </c>
      <c r="B3572" s="22" t="s">
        <v>1189</v>
      </c>
      <c r="C3572" s="22" t="s">
        <v>8726</v>
      </c>
      <c r="D3572" s="82" t="s">
        <v>8813</v>
      </c>
      <c r="E3572" s="22" t="s">
        <v>8727</v>
      </c>
      <c r="F3572" s="22" t="s">
        <v>157</v>
      </c>
      <c r="G3572" s="22" t="s">
        <v>157</v>
      </c>
      <c r="H3572" s="22" t="s">
        <v>8729</v>
      </c>
      <c r="I3572" s="108" t="s">
        <v>8932</v>
      </c>
      <c r="J3572" s="22" t="s">
        <v>8933</v>
      </c>
      <c r="K3572" s="4">
        <f>IFERROR(__xludf.DUMMYFUNCTION("""COMPUTED_VALUE"""),11.0)</f>
        <v>11</v>
      </c>
      <c r="L3572" s="4" t="s">
        <v>8731</v>
      </c>
      <c r="M3572" s="4">
        <v>12.0</v>
      </c>
    </row>
    <row r="3573">
      <c r="A3573" s="85">
        <v>46095.0</v>
      </c>
      <c r="B3573" s="22" t="s">
        <v>1189</v>
      </c>
      <c r="C3573" s="22" t="s">
        <v>8726</v>
      </c>
      <c r="D3573" s="82" t="s">
        <v>8813</v>
      </c>
      <c r="E3573" s="22" t="s">
        <v>8727</v>
      </c>
      <c r="F3573" s="22" t="s">
        <v>157</v>
      </c>
      <c r="G3573" s="22" t="s">
        <v>157</v>
      </c>
      <c r="H3573" s="22" t="s">
        <v>8729</v>
      </c>
      <c r="I3573" s="108" t="s">
        <v>8932</v>
      </c>
      <c r="J3573" s="22" t="s">
        <v>8933</v>
      </c>
      <c r="K3573" s="4">
        <f>IFERROR(__xludf.DUMMYFUNCTION("""COMPUTED_VALUE"""),11.0)</f>
        <v>11</v>
      </c>
      <c r="L3573" s="4" t="s">
        <v>8731</v>
      </c>
      <c r="M3573" s="4">
        <v>12.0</v>
      </c>
    </row>
    <row r="3574">
      <c r="A3574" s="85">
        <v>46096.0</v>
      </c>
      <c r="B3574" s="22" t="s">
        <v>1189</v>
      </c>
      <c r="C3574" s="22" t="s">
        <v>8726</v>
      </c>
      <c r="D3574" s="82" t="s">
        <v>8813</v>
      </c>
      <c r="E3574" s="22" t="s">
        <v>8727</v>
      </c>
      <c r="F3574" s="22" t="s">
        <v>157</v>
      </c>
      <c r="G3574" s="22" t="s">
        <v>157</v>
      </c>
      <c r="H3574" s="22" t="s">
        <v>8729</v>
      </c>
      <c r="I3574" s="108" t="s">
        <v>8932</v>
      </c>
      <c r="J3574" s="22" t="s">
        <v>8933</v>
      </c>
      <c r="K3574" s="4">
        <f>IFERROR(__xludf.DUMMYFUNCTION("""COMPUTED_VALUE"""),11.0)</f>
        <v>11</v>
      </c>
      <c r="L3574" s="4" t="s">
        <v>8731</v>
      </c>
      <c r="M3574" s="4">
        <v>12.0</v>
      </c>
    </row>
    <row r="3575">
      <c r="A3575" s="85">
        <v>46097.0</v>
      </c>
      <c r="B3575" s="22" t="s">
        <v>1189</v>
      </c>
      <c r="C3575" s="22" t="s">
        <v>8726</v>
      </c>
      <c r="D3575" s="82" t="s">
        <v>8813</v>
      </c>
      <c r="E3575" s="22" t="s">
        <v>8727</v>
      </c>
      <c r="F3575" s="22" t="s">
        <v>157</v>
      </c>
      <c r="G3575" s="22" t="s">
        <v>157</v>
      </c>
      <c r="H3575" s="22" t="s">
        <v>8729</v>
      </c>
      <c r="I3575" s="108" t="s">
        <v>8932</v>
      </c>
      <c r="J3575" s="22" t="s">
        <v>8933</v>
      </c>
      <c r="K3575" s="4">
        <f>IFERROR(__xludf.DUMMYFUNCTION("""COMPUTED_VALUE"""),11.0)</f>
        <v>11</v>
      </c>
      <c r="L3575" s="4" t="s">
        <v>8731</v>
      </c>
      <c r="M3575" s="4">
        <v>12.0</v>
      </c>
    </row>
    <row r="3576">
      <c r="A3576" s="85">
        <v>46098.0</v>
      </c>
      <c r="B3576" s="22" t="s">
        <v>1189</v>
      </c>
      <c r="C3576" s="22" t="s">
        <v>8726</v>
      </c>
      <c r="D3576" s="82" t="s">
        <v>8813</v>
      </c>
      <c r="E3576" s="22" t="s">
        <v>8727</v>
      </c>
      <c r="F3576" s="22" t="s">
        <v>157</v>
      </c>
      <c r="G3576" s="22" t="s">
        <v>157</v>
      </c>
      <c r="H3576" s="22" t="s">
        <v>8729</v>
      </c>
      <c r="I3576" s="108" t="s">
        <v>8932</v>
      </c>
      <c r="J3576" s="22" t="s">
        <v>8933</v>
      </c>
      <c r="K3576" s="4">
        <f>IFERROR(__xludf.DUMMYFUNCTION("""COMPUTED_VALUE"""),11.0)</f>
        <v>11</v>
      </c>
      <c r="L3576" s="4" t="s">
        <v>8731</v>
      </c>
      <c r="M3576" s="4">
        <v>12.0</v>
      </c>
    </row>
    <row r="3577">
      <c r="A3577" s="85">
        <v>46099.0</v>
      </c>
      <c r="B3577" s="22" t="s">
        <v>1189</v>
      </c>
      <c r="C3577" s="22" t="s">
        <v>8726</v>
      </c>
      <c r="D3577" s="82" t="s">
        <v>8813</v>
      </c>
      <c r="E3577" s="22" t="s">
        <v>8727</v>
      </c>
      <c r="F3577" s="22" t="s">
        <v>157</v>
      </c>
      <c r="G3577" s="22" t="s">
        <v>157</v>
      </c>
      <c r="H3577" s="22" t="s">
        <v>8729</v>
      </c>
      <c r="I3577" s="108" t="s">
        <v>8932</v>
      </c>
      <c r="J3577" s="22" t="s">
        <v>8933</v>
      </c>
      <c r="K3577" s="4">
        <f>IFERROR(__xludf.DUMMYFUNCTION("""COMPUTED_VALUE"""),11.0)</f>
        <v>11</v>
      </c>
      <c r="L3577" s="4" t="s">
        <v>8731</v>
      </c>
      <c r="M3577" s="4">
        <v>12.0</v>
      </c>
    </row>
    <row r="3578">
      <c r="A3578" s="85">
        <v>46100.0</v>
      </c>
      <c r="B3578" s="22" t="s">
        <v>1189</v>
      </c>
      <c r="C3578" s="22" t="s">
        <v>8726</v>
      </c>
      <c r="D3578" s="82" t="s">
        <v>8813</v>
      </c>
      <c r="E3578" s="22" t="s">
        <v>8727</v>
      </c>
      <c r="F3578" s="22" t="s">
        <v>157</v>
      </c>
      <c r="G3578" s="22" t="s">
        <v>157</v>
      </c>
      <c r="H3578" s="22" t="s">
        <v>8729</v>
      </c>
      <c r="I3578" s="108" t="s">
        <v>8932</v>
      </c>
      <c r="J3578" s="22" t="s">
        <v>8933</v>
      </c>
      <c r="K3578" s="4">
        <f>IFERROR(__xludf.DUMMYFUNCTION("""COMPUTED_VALUE"""),11.0)</f>
        <v>11</v>
      </c>
      <c r="L3578" s="4" t="s">
        <v>8731</v>
      </c>
      <c r="M3578" s="4">
        <v>12.0</v>
      </c>
    </row>
    <row r="3579">
      <c r="A3579" s="85">
        <v>46101.0</v>
      </c>
      <c r="B3579" s="22" t="s">
        <v>1189</v>
      </c>
      <c r="C3579" s="22" t="s">
        <v>8726</v>
      </c>
      <c r="D3579" s="82" t="s">
        <v>8813</v>
      </c>
      <c r="E3579" s="22" t="s">
        <v>8727</v>
      </c>
      <c r="F3579" s="22" t="s">
        <v>157</v>
      </c>
      <c r="G3579" s="22" t="s">
        <v>157</v>
      </c>
      <c r="H3579" s="22" t="s">
        <v>8729</v>
      </c>
      <c r="I3579" s="108" t="s">
        <v>8932</v>
      </c>
      <c r="J3579" s="22" t="s">
        <v>8933</v>
      </c>
      <c r="K3579" s="4">
        <f>IFERROR(__xludf.DUMMYFUNCTION("""COMPUTED_VALUE"""),11.0)</f>
        <v>11</v>
      </c>
      <c r="L3579" s="4" t="s">
        <v>8731</v>
      </c>
      <c r="M3579" s="4">
        <v>12.0</v>
      </c>
    </row>
    <row r="3580">
      <c r="A3580" s="85">
        <v>46102.0</v>
      </c>
      <c r="B3580" s="22" t="s">
        <v>1189</v>
      </c>
      <c r="C3580" s="22" t="s">
        <v>8726</v>
      </c>
      <c r="D3580" s="82" t="s">
        <v>8813</v>
      </c>
      <c r="E3580" s="22" t="s">
        <v>8727</v>
      </c>
      <c r="F3580" s="22" t="s">
        <v>157</v>
      </c>
      <c r="G3580" s="22" t="s">
        <v>157</v>
      </c>
      <c r="H3580" s="22" t="s">
        <v>8729</v>
      </c>
      <c r="I3580" s="108" t="s">
        <v>8932</v>
      </c>
      <c r="J3580" s="22" t="s">
        <v>8933</v>
      </c>
      <c r="K3580" s="4">
        <f>IFERROR(__xludf.DUMMYFUNCTION("""COMPUTED_VALUE"""),11.0)</f>
        <v>11</v>
      </c>
      <c r="L3580" s="4" t="s">
        <v>8731</v>
      </c>
      <c r="M3580" s="4">
        <v>12.0</v>
      </c>
    </row>
    <row r="3581">
      <c r="A3581" s="85">
        <v>46103.0</v>
      </c>
      <c r="B3581" s="22" t="s">
        <v>1189</v>
      </c>
      <c r="C3581" s="22" t="s">
        <v>8726</v>
      </c>
      <c r="D3581" s="82" t="s">
        <v>8813</v>
      </c>
      <c r="E3581" s="22" t="s">
        <v>8727</v>
      </c>
      <c r="F3581" s="22" t="s">
        <v>157</v>
      </c>
      <c r="G3581" s="22" t="s">
        <v>157</v>
      </c>
      <c r="H3581" s="22" t="s">
        <v>8729</v>
      </c>
      <c r="I3581" s="108" t="s">
        <v>8932</v>
      </c>
      <c r="J3581" s="22" t="s">
        <v>8933</v>
      </c>
      <c r="K3581" s="4">
        <f>IFERROR(__xludf.DUMMYFUNCTION("""COMPUTED_VALUE"""),11.0)</f>
        <v>11</v>
      </c>
      <c r="L3581" s="4" t="s">
        <v>8731</v>
      </c>
      <c r="M3581" s="4">
        <v>12.0</v>
      </c>
    </row>
    <row r="3582">
      <c r="A3582" s="85">
        <v>46104.0</v>
      </c>
      <c r="B3582" s="22" t="s">
        <v>1189</v>
      </c>
      <c r="C3582" s="22" t="s">
        <v>8726</v>
      </c>
      <c r="D3582" s="82" t="s">
        <v>8813</v>
      </c>
      <c r="E3582" s="22" t="s">
        <v>8727</v>
      </c>
      <c r="F3582" s="22" t="s">
        <v>157</v>
      </c>
      <c r="G3582" s="22" t="s">
        <v>157</v>
      </c>
      <c r="H3582" s="22" t="s">
        <v>8729</v>
      </c>
      <c r="I3582" s="108" t="s">
        <v>8932</v>
      </c>
      <c r="J3582" s="22" t="s">
        <v>8933</v>
      </c>
      <c r="K3582" s="4">
        <f>IFERROR(__xludf.DUMMYFUNCTION("""COMPUTED_VALUE"""),11.0)</f>
        <v>11</v>
      </c>
      <c r="L3582" s="4" t="s">
        <v>8731</v>
      </c>
      <c r="M3582" s="4">
        <v>12.0</v>
      </c>
    </row>
    <row r="3583">
      <c r="A3583" s="85">
        <v>46105.0</v>
      </c>
      <c r="B3583" s="22" t="s">
        <v>1189</v>
      </c>
      <c r="C3583" s="22" t="s">
        <v>8726</v>
      </c>
      <c r="D3583" s="82" t="s">
        <v>8813</v>
      </c>
      <c r="E3583" s="22" t="s">
        <v>8727</v>
      </c>
      <c r="F3583" s="22" t="s">
        <v>157</v>
      </c>
      <c r="G3583" s="22" t="s">
        <v>157</v>
      </c>
      <c r="H3583" s="22" t="s">
        <v>8729</v>
      </c>
      <c r="I3583" s="108" t="s">
        <v>8932</v>
      </c>
      <c r="J3583" s="22" t="s">
        <v>8933</v>
      </c>
      <c r="K3583" s="4">
        <f>IFERROR(__xludf.DUMMYFUNCTION("""COMPUTED_VALUE"""),11.0)</f>
        <v>11</v>
      </c>
      <c r="L3583" s="4" t="s">
        <v>8731</v>
      </c>
      <c r="M3583" s="4">
        <v>12.0</v>
      </c>
    </row>
    <row r="3584">
      <c r="A3584" s="85">
        <v>46106.0</v>
      </c>
      <c r="B3584" s="22" t="s">
        <v>1189</v>
      </c>
      <c r="C3584" s="22" t="s">
        <v>8726</v>
      </c>
      <c r="D3584" s="82" t="s">
        <v>8813</v>
      </c>
      <c r="E3584" s="22" t="s">
        <v>8727</v>
      </c>
      <c r="F3584" s="22" t="s">
        <v>157</v>
      </c>
      <c r="G3584" s="22" t="s">
        <v>157</v>
      </c>
      <c r="H3584" s="22" t="s">
        <v>8729</v>
      </c>
      <c r="I3584" s="108" t="s">
        <v>8932</v>
      </c>
      <c r="J3584" s="22" t="s">
        <v>8933</v>
      </c>
      <c r="K3584" s="4">
        <f>IFERROR(__xludf.DUMMYFUNCTION("""COMPUTED_VALUE"""),11.0)</f>
        <v>11</v>
      </c>
      <c r="L3584" s="4" t="s">
        <v>8731</v>
      </c>
      <c r="M3584" s="4">
        <v>12.0</v>
      </c>
    </row>
    <row r="3585">
      <c r="A3585" s="85">
        <v>46107.0</v>
      </c>
      <c r="B3585" s="22" t="s">
        <v>1189</v>
      </c>
      <c r="C3585" s="22" t="s">
        <v>8726</v>
      </c>
      <c r="D3585" s="82" t="s">
        <v>8813</v>
      </c>
      <c r="E3585" s="22" t="s">
        <v>8727</v>
      </c>
      <c r="F3585" s="22" t="s">
        <v>157</v>
      </c>
      <c r="G3585" s="22" t="s">
        <v>157</v>
      </c>
      <c r="H3585" s="22" t="s">
        <v>8729</v>
      </c>
      <c r="I3585" s="108" t="s">
        <v>8932</v>
      </c>
      <c r="J3585" s="22" t="s">
        <v>8933</v>
      </c>
      <c r="K3585" s="4">
        <f>IFERROR(__xludf.DUMMYFUNCTION("""COMPUTED_VALUE"""),11.0)</f>
        <v>11</v>
      </c>
      <c r="L3585" s="4" t="s">
        <v>8731</v>
      </c>
      <c r="M3585" s="4">
        <v>12.0</v>
      </c>
    </row>
    <row r="3586">
      <c r="A3586" s="85">
        <v>46108.0</v>
      </c>
      <c r="B3586" s="22" t="s">
        <v>1189</v>
      </c>
      <c r="C3586" s="22" t="s">
        <v>8726</v>
      </c>
      <c r="D3586" s="82" t="s">
        <v>8813</v>
      </c>
      <c r="E3586" s="22" t="s">
        <v>8727</v>
      </c>
      <c r="F3586" s="22" t="s">
        <v>157</v>
      </c>
      <c r="G3586" s="22" t="s">
        <v>157</v>
      </c>
      <c r="H3586" s="22" t="s">
        <v>8729</v>
      </c>
      <c r="I3586" s="108" t="s">
        <v>8932</v>
      </c>
      <c r="J3586" s="22" t="s">
        <v>8933</v>
      </c>
      <c r="K3586" s="4">
        <f>IFERROR(__xludf.DUMMYFUNCTION("""COMPUTED_VALUE"""),11.0)</f>
        <v>11</v>
      </c>
      <c r="L3586" s="4" t="s">
        <v>8731</v>
      </c>
      <c r="M3586" s="4">
        <v>12.0</v>
      </c>
    </row>
    <row r="3587">
      <c r="A3587" s="85">
        <v>46109.0</v>
      </c>
      <c r="B3587" s="22" t="s">
        <v>1189</v>
      </c>
      <c r="C3587" s="22" t="s">
        <v>8726</v>
      </c>
      <c r="D3587" s="82" t="s">
        <v>8813</v>
      </c>
      <c r="E3587" s="22" t="s">
        <v>8727</v>
      </c>
      <c r="F3587" s="22" t="s">
        <v>157</v>
      </c>
      <c r="G3587" s="22" t="s">
        <v>157</v>
      </c>
      <c r="H3587" s="22" t="s">
        <v>8729</v>
      </c>
      <c r="I3587" s="108" t="s">
        <v>8932</v>
      </c>
      <c r="J3587" s="22" t="s">
        <v>8933</v>
      </c>
      <c r="K3587" s="4">
        <f>IFERROR(__xludf.DUMMYFUNCTION("""COMPUTED_VALUE"""),11.0)</f>
        <v>11</v>
      </c>
      <c r="L3587" s="4" t="s">
        <v>8731</v>
      </c>
      <c r="M3587" s="4">
        <v>12.0</v>
      </c>
    </row>
    <row r="3588">
      <c r="A3588" s="85">
        <v>46110.0</v>
      </c>
      <c r="B3588" s="22" t="s">
        <v>1189</v>
      </c>
      <c r="C3588" s="22" t="s">
        <v>8726</v>
      </c>
      <c r="D3588" s="82" t="s">
        <v>8813</v>
      </c>
      <c r="E3588" s="22" t="s">
        <v>8727</v>
      </c>
      <c r="F3588" s="22" t="s">
        <v>157</v>
      </c>
      <c r="G3588" s="22" t="s">
        <v>157</v>
      </c>
      <c r="H3588" s="22" t="s">
        <v>8729</v>
      </c>
      <c r="I3588" s="108" t="s">
        <v>8932</v>
      </c>
      <c r="J3588" s="22" t="s">
        <v>8933</v>
      </c>
      <c r="K3588" s="4">
        <f>IFERROR(__xludf.DUMMYFUNCTION("""COMPUTED_VALUE"""),11.0)</f>
        <v>11</v>
      </c>
      <c r="L3588" s="4" t="s">
        <v>8731</v>
      </c>
      <c r="M3588" s="4">
        <v>12.0</v>
      </c>
    </row>
    <row r="3589">
      <c r="A3589" s="85">
        <v>46111.0</v>
      </c>
      <c r="B3589" s="22" t="s">
        <v>1189</v>
      </c>
      <c r="C3589" s="22" t="s">
        <v>8726</v>
      </c>
      <c r="D3589" s="82" t="s">
        <v>8813</v>
      </c>
      <c r="E3589" s="22" t="s">
        <v>8727</v>
      </c>
      <c r="F3589" s="22" t="s">
        <v>157</v>
      </c>
      <c r="G3589" s="22" t="s">
        <v>157</v>
      </c>
      <c r="H3589" s="22" t="s">
        <v>8729</v>
      </c>
      <c r="I3589" s="108" t="s">
        <v>8932</v>
      </c>
      <c r="J3589" s="22" t="s">
        <v>8933</v>
      </c>
      <c r="K3589" s="4">
        <f>IFERROR(__xludf.DUMMYFUNCTION("""COMPUTED_VALUE"""),11.0)</f>
        <v>11</v>
      </c>
      <c r="L3589" s="4" t="s">
        <v>8731</v>
      </c>
      <c r="M3589" s="4">
        <v>12.0</v>
      </c>
    </row>
    <row r="3590">
      <c r="A3590" s="85">
        <v>46112.0</v>
      </c>
      <c r="B3590" s="22" t="s">
        <v>1189</v>
      </c>
      <c r="C3590" s="22" t="s">
        <v>8726</v>
      </c>
      <c r="D3590" s="82" t="s">
        <v>8813</v>
      </c>
      <c r="E3590" s="22" t="s">
        <v>8727</v>
      </c>
      <c r="F3590" s="22" t="s">
        <v>157</v>
      </c>
      <c r="G3590" s="22" t="s">
        <v>157</v>
      </c>
      <c r="H3590" s="22" t="s">
        <v>8729</v>
      </c>
      <c r="I3590" s="108" t="s">
        <v>8932</v>
      </c>
      <c r="J3590" s="22" t="s">
        <v>8933</v>
      </c>
      <c r="K3590" s="4">
        <f>IFERROR(__xludf.DUMMYFUNCTION("""COMPUTED_VALUE"""),11.0)</f>
        <v>11</v>
      </c>
      <c r="L3590" s="4" t="s">
        <v>8731</v>
      </c>
      <c r="M3590" s="4">
        <v>12.0</v>
      </c>
    </row>
    <row r="3591">
      <c r="A3591" s="85">
        <v>46113.0</v>
      </c>
      <c r="B3591" s="22" t="s">
        <v>1189</v>
      </c>
      <c r="C3591" s="22" t="s">
        <v>8726</v>
      </c>
      <c r="D3591" s="82" t="s">
        <v>8813</v>
      </c>
      <c r="E3591" s="22" t="s">
        <v>8727</v>
      </c>
      <c r="F3591" s="22" t="s">
        <v>157</v>
      </c>
      <c r="G3591" s="22" t="s">
        <v>157</v>
      </c>
      <c r="H3591" s="22" t="s">
        <v>8729</v>
      </c>
      <c r="I3591" s="108" t="s">
        <v>8932</v>
      </c>
      <c r="J3591" s="22" t="s">
        <v>8933</v>
      </c>
      <c r="K3591" s="4">
        <f>IFERROR(__xludf.DUMMYFUNCTION("""COMPUTED_VALUE"""),11.0)</f>
        <v>11</v>
      </c>
      <c r="L3591" s="4" t="s">
        <v>8731</v>
      </c>
      <c r="M3591" s="4">
        <v>12.0</v>
      </c>
    </row>
    <row r="3592">
      <c r="A3592" s="85">
        <v>46114.0</v>
      </c>
      <c r="B3592" s="22" t="s">
        <v>1189</v>
      </c>
      <c r="C3592" s="22" t="s">
        <v>8726</v>
      </c>
      <c r="D3592" s="82" t="s">
        <v>8813</v>
      </c>
      <c r="E3592" s="22" t="s">
        <v>8727</v>
      </c>
      <c r="F3592" s="22" t="s">
        <v>157</v>
      </c>
      <c r="G3592" s="22" t="s">
        <v>157</v>
      </c>
      <c r="H3592" s="22" t="s">
        <v>8729</v>
      </c>
      <c r="I3592" s="108" t="s">
        <v>8932</v>
      </c>
      <c r="J3592" s="22" t="s">
        <v>8933</v>
      </c>
      <c r="K3592" s="4">
        <f>IFERROR(__xludf.DUMMYFUNCTION("""COMPUTED_VALUE"""),11.0)</f>
        <v>11</v>
      </c>
      <c r="L3592" s="4" t="s">
        <v>8731</v>
      </c>
      <c r="M3592" s="4">
        <v>12.0</v>
      </c>
    </row>
    <row r="3593">
      <c r="A3593" s="85">
        <v>46115.0</v>
      </c>
      <c r="B3593" s="22" t="s">
        <v>1189</v>
      </c>
      <c r="C3593" s="22" t="s">
        <v>8726</v>
      </c>
      <c r="D3593" s="82" t="s">
        <v>8813</v>
      </c>
      <c r="E3593" s="22" t="s">
        <v>8727</v>
      </c>
      <c r="F3593" s="22" t="s">
        <v>157</v>
      </c>
      <c r="G3593" s="22" t="s">
        <v>157</v>
      </c>
      <c r="H3593" s="22" t="s">
        <v>8729</v>
      </c>
      <c r="I3593" s="108" t="s">
        <v>8932</v>
      </c>
      <c r="J3593" s="22" t="s">
        <v>8933</v>
      </c>
      <c r="K3593" s="4">
        <f>IFERROR(__xludf.DUMMYFUNCTION("""COMPUTED_VALUE"""),11.0)</f>
        <v>11</v>
      </c>
      <c r="L3593" s="4" t="s">
        <v>8731</v>
      </c>
      <c r="M3593" s="4">
        <v>12.0</v>
      </c>
    </row>
    <row r="3594">
      <c r="A3594" s="85">
        <v>46116.0</v>
      </c>
      <c r="B3594" s="22" t="s">
        <v>1189</v>
      </c>
      <c r="C3594" s="22" t="s">
        <v>8726</v>
      </c>
      <c r="D3594" s="82" t="s">
        <v>8813</v>
      </c>
      <c r="E3594" s="22" t="s">
        <v>8727</v>
      </c>
      <c r="F3594" s="22" t="s">
        <v>157</v>
      </c>
      <c r="G3594" s="22" t="s">
        <v>157</v>
      </c>
      <c r="H3594" s="22" t="s">
        <v>8729</v>
      </c>
      <c r="I3594" s="108" t="s">
        <v>8932</v>
      </c>
      <c r="J3594" s="22" t="s">
        <v>8933</v>
      </c>
      <c r="K3594" s="4">
        <f>IFERROR(__xludf.DUMMYFUNCTION("""COMPUTED_VALUE"""),12.0)</f>
        <v>12</v>
      </c>
      <c r="L3594" s="4" t="s">
        <v>8735</v>
      </c>
      <c r="M3594" s="4">
        <v>12.0</v>
      </c>
    </row>
    <row r="3595">
      <c r="A3595" s="85">
        <v>46117.0</v>
      </c>
      <c r="B3595" s="22" t="s">
        <v>1189</v>
      </c>
      <c r="C3595" s="22" t="s">
        <v>8726</v>
      </c>
      <c r="D3595" s="82" t="s">
        <v>8813</v>
      </c>
      <c r="E3595" s="22" t="s">
        <v>8727</v>
      </c>
      <c r="F3595" s="22" t="s">
        <v>157</v>
      </c>
      <c r="G3595" s="22" t="s">
        <v>157</v>
      </c>
      <c r="H3595" s="22" t="s">
        <v>8729</v>
      </c>
      <c r="I3595" s="108" t="s">
        <v>8932</v>
      </c>
      <c r="J3595" s="22" t="s">
        <v>8933</v>
      </c>
      <c r="K3595" s="4">
        <f>IFERROR(__xludf.DUMMYFUNCTION("""COMPUTED_VALUE"""),11.0)</f>
        <v>11</v>
      </c>
      <c r="L3595" s="4" t="s">
        <v>8731</v>
      </c>
      <c r="M3595" s="4">
        <v>12.0</v>
      </c>
    </row>
    <row r="3596">
      <c r="A3596" s="85">
        <v>46118.0</v>
      </c>
      <c r="B3596" s="22" t="s">
        <v>1189</v>
      </c>
      <c r="C3596" s="22" t="s">
        <v>8726</v>
      </c>
      <c r="D3596" s="82" t="s">
        <v>8813</v>
      </c>
      <c r="E3596" s="22" t="s">
        <v>8727</v>
      </c>
      <c r="F3596" s="22" t="s">
        <v>157</v>
      </c>
      <c r="G3596" s="22" t="s">
        <v>157</v>
      </c>
      <c r="H3596" s="22" t="s">
        <v>8729</v>
      </c>
      <c r="I3596" s="108" t="s">
        <v>8932</v>
      </c>
      <c r="J3596" s="22" t="s">
        <v>8933</v>
      </c>
      <c r="K3596" s="4">
        <f>IFERROR(__xludf.DUMMYFUNCTION("""COMPUTED_VALUE"""),11.0)</f>
        <v>11</v>
      </c>
      <c r="L3596" s="4" t="s">
        <v>8731</v>
      </c>
      <c r="M3596" s="4">
        <v>12.0</v>
      </c>
    </row>
    <row r="3597">
      <c r="A3597" s="85">
        <v>46119.0</v>
      </c>
      <c r="B3597" s="22" t="s">
        <v>1189</v>
      </c>
      <c r="C3597" s="22" t="s">
        <v>8726</v>
      </c>
      <c r="D3597" s="82" t="s">
        <v>8813</v>
      </c>
      <c r="E3597" s="22" t="s">
        <v>8727</v>
      </c>
      <c r="F3597" s="22" t="s">
        <v>157</v>
      </c>
      <c r="G3597" s="22" t="s">
        <v>157</v>
      </c>
      <c r="H3597" s="22" t="s">
        <v>8729</v>
      </c>
      <c r="I3597" s="108" t="s">
        <v>8932</v>
      </c>
      <c r="J3597" s="22" t="s">
        <v>8933</v>
      </c>
      <c r="K3597" s="4">
        <f>IFERROR(__xludf.DUMMYFUNCTION("""COMPUTED_VALUE"""),11.0)</f>
        <v>11</v>
      </c>
      <c r="L3597" s="4" t="s">
        <v>8731</v>
      </c>
      <c r="M3597" s="4">
        <v>12.0</v>
      </c>
    </row>
    <row r="3598">
      <c r="A3598" s="85">
        <v>46120.0</v>
      </c>
      <c r="B3598" s="22" t="s">
        <v>1189</v>
      </c>
      <c r="C3598" s="22" t="s">
        <v>8726</v>
      </c>
      <c r="D3598" s="82" t="s">
        <v>8813</v>
      </c>
      <c r="E3598" s="22" t="s">
        <v>8727</v>
      </c>
      <c r="F3598" s="22" t="s">
        <v>157</v>
      </c>
      <c r="G3598" s="22" t="s">
        <v>157</v>
      </c>
      <c r="H3598" s="22" t="s">
        <v>8729</v>
      </c>
      <c r="I3598" s="108" t="s">
        <v>8932</v>
      </c>
      <c r="J3598" s="22" t="s">
        <v>8933</v>
      </c>
      <c r="K3598" s="4">
        <f>IFERROR(__xludf.DUMMYFUNCTION("""COMPUTED_VALUE"""),11.0)</f>
        <v>11</v>
      </c>
      <c r="L3598" s="4" t="s">
        <v>8731</v>
      </c>
      <c r="M3598" s="4">
        <v>12.0</v>
      </c>
    </row>
    <row r="3599">
      <c r="A3599" s="85">
        <v>46121.0</v>
      </c>
      <c r="B3599" s="22" t="s">
        <v>1189</v>
      </c>
      <c r="C3599" s="22" t="s">
        <v>8726</v>
      </c>
      <c r="D3599" s="82" t="s">
        <v>8813</v>
      </c>
      <c r="E3599" s="22" t="s">
        <v>8727</v>
      </c>
      <c r="F3599" s="22" t="s">
        <v>157</v>
      </c>
      <c r="G3599" s="22" t="s">
        <v>157</v>
      </c>
      <c r="H3599" s="22" t="s">
        <v>8729</v>
      </c>
      <c r="I3599" s="108" t="s">
        <v>8932</v>
      </c>
      <c r="J3599" s="22" t="s">
        <v>8933</v>
      </c>
      <c r="K3599" s="4">
        <f>IFERROR(__xludf.DUMMYFUNCTION("""COMPUTED_VALUE"""),11.0)</f>
        <v>11</v>
      </c>
      <c r="L3599" s="4" t="s">
        <v>8731</v>
      </c>
      <c r="M3599" s="4">
        <v>12.0</v>
      </c>
    </row>
    <row r="3600">
      <c r="A3600" s="85">
        <v>46122.0</v>
      </c>
      <c r="B3600" s="22" t="s">
        <v>1189</v>
      </c>
      <c r="C3600" s="22" t="s">
        <v>8726</v>
      </c>
      <c r="D3600" s="82" t="s">
        <v>8813</v>
      </c>
      <c r="E3600" s="22" t="s">
        <v>8727</v>
      </c>
      <c r="F3600" s="22" t="s">
        <v>157</v>
      </c>
      <c r="G3600" s="22" t="s">
        <v>157</v>
      </c>
      <c r="H3600" s="22" t="s">
        <v>8729</v>
      </c>
      <c r="I3600" s="108" t="s">
        <v>8932</v>
      </c>
      <c r="J3600" s="22" t="s">
        <v>8933</v>
      </c>
      <c r="K3600" s="4">
        <f>IFERROR(__xludf.DUMMYFUNCTION("""COMPUTED_VALUE"""),11.0)</f>
        <v>11</v>
      </c>
      <c r="L3600" s="4" t="s">
        <v>8731</v>
      </c>
      <c r="M3600" s="4">
        <v>12.0</v>
      </c>
    </row>
    <row r="3601">
      <c r="A3601" s="85">
        <v>46123.0</v>
      </c>
      <c r="B3601" s="22" t="s">
        <v>1189</v>
      </c>
      <c r="C3601" s="22" t="s">
        <v>8726</v>
      </c>
      <c r="D3601" s="82" t="s">
        <v>8813</v>
      </c>
      <c r="E3601" s="22" t="s">
        <v>8727</v>
      </c>
      <c r="F3601" s="22" t="s">
        <v>157</v>
      </c>
      <c r="G3601" s="22" t="s">
        <v>157</v>
      </c>
      <c r="H3601" s="22" t="s">
        <v>8729</v>
      </c>
      <c r="I3601" s="108" t="s">
        <v>8932</v>
      </c>
      <c r="J3601" s="22" t="s">
        <v>8933</v>
      </c>
      <c r="K3601" s="4">
        <f>IFERROR(__xludf.DUMMYFUNCTION("""COMPUTED_VALUE"""),11.0)</f>
        <v>11</v>
      </c>
      <c r="L3601" s="4" t="s">
        <v>8731</v>
      </c>
      <c r="M3601" s="4">
        <v>12.0</v>
      </c>
    </row>
    <row r="3602">
      <c r="A3602" s="85">
        <v>46124.0</v>
      </c>
      <c r="B3602" s="22" t="s">
        <v>1189</v>
      </c>
      <c r="C3602" s="22" t="s">
        <v>8726</v>
      </c>
      <c r="D3602" s="82" t="s">
        <v>8813</v>
      </c>
      <c r="E3602" s="22" t="s">
        <v>8727</v>
      </c>
      <c r="F3602" s="22" t="s">
        <v>157</v>
      </c>
      <c r="G3602" s="22" t="s">
        <v>157</v>
      </c>
      <c r="H3602" s="22" t="s">
        <v>8729</v>
      </c>
      <c r="I3602" s="108" t="s">
        <v>8932</v>
      </c>
      <c r="J3602" s="22" t="s">
        <v>8933</v>
      </c>
      <c r="K3602" s="4">
        <f>IFERROR(__xludf.DUMMYFUNCTION("""COMPUTED_VALUE"""),11.0)</f>
        <v>11</v>
      </c>
      <c r="L3602" s="4" t="s">
        <v>8731</v>
      </c>
      <c r="M3602" s="4">
        <v>12.0</v>
      </c>
    </row>
    <row r="3603">
      <c r="A3603" s="85">
        <v>46125.0</v>
      </c>
      <c r="B3603" s="22" t="s">
        <v>1189</v>
      </c>
      <c r="C3603" s="22" t="s">
        <v>8726</v>
      </c>
      <c r="D3603" s="82" t="s">
        <v>8813</v>
      </c>
      <c r="E3603" s="22" t="s">
        <v>8727</v>
      </c>
      <c r="F3603" s="22" t="s">
        <v>157</v>
      </c>
      <c r="G3603" s="22" t="s">
        <v>157</v>
      </c>
      <c r="H3603" s="22" t="s">
        <v>8729</v>
      </c>
      <c r="I3603" s="108" t="s">
        <v>8932</v>
      </c>
      <c r="J3603" s="22" t="s">
        <v>8933</v>
      </c>
      <c r="K3603" s="4">
        <f>IFERROR(__xludf.DUMMYFUNCTION("""COMPUTED_VALUE"""),11.0)</f>
        <v>11</v>
      </c>
      <c r="L3603" s="4" t="s">
        <v>8731</v>
      </c>
      <c r="M3603" s="4">
        <v>12.0</v>
      </c>
    </row>
    <row r="3604">
      <c r="A3604" s="85">
        <v>46126.0</v>
      </c>
      <c r="B3604" s="22" t="s">
        <v>1189</v>
      </c>
      <c r="C3604" s="22" t="s">
        <v>8726</v>
      </c>
      <c r="D3604" s="82" t="s">
        <v>8813</v>
      </c>
      <c r="E3604" s="22" t="s">
        <v>8727</v>
      </c>
      <c r="F3604" s="22" t="s">
        <v>157</v>
      </c>
      <c r="G3604" s="22" t="s">
        <v>157</v>
      </c>
      <c r="H3604" s="22" t="s">
        <v>8729</v>
      </c>
      <c r="I3604" s="108" t="s">
        <v>8932</v>
      </c>
      <c r="J3604" s="22" t="s">
        <v>8933</v>
      </c>
      <c r="K3604" s="4">
        <f>IFERROR(__xludf.DUMMYFUNCTION("""COMPUTED_VALUE"""),11.0)</f>
        <v>11</v>
      </c>
      <c r="L3604" s="4" t="s">
        <v>8731</v>
      </c>
      <c r="M3604" s="4">
        <v>12.0</v>
      </c>
    </row>
    <row r="3605">
      <c r="A3605" s="85">
        <v>46127.0</v>
      </c>
      <c r="B3605" s="22" t="s">
        <v>1189</v>
      </c>
      <c r="C3605" s="22" t="s">
        <v>8726</v>
      </c>
      <c r="D3605" s="82" t="s">
        <v>8813</v>
      </c>
      <c r="E3605" s="22" t="s">
        <v>8727</v>
      </c>
      <c r="F3605" s="22" t="s">
        <v>157</v>
      </c>
      <c r="G3605" s="22" t="s">
        <v>157</v>
      </c>
      <c r="H3605" s="22" t="s">
        <v>8729</v>
      </c>
      <c r="I3605" s="108" t="s">
        <v>8932</v>
      </c>
      <c r="J3605" s="22" t="s">
        <v>8933</v>
      </c>
      <c r="K3605" s="4">
        <f>IFERROR(__xludf.DUMMYFUNCTION("""COMPUTED_VALUE"""),11.0)</f>
        <v>11</v>
      </c>
      <c r="L3605" s="4" t="s">
        <v>8731</v>
      </c>
      <c r="M3605" s="4">
        <v>12.0</v>
      </c>
    </row>
    <row r="3606">
      <c r="A3606" s="85">
        <v>46128.0</v>
      </c>
      <c r="B3606" s="22" t="s">
        <v>1189</v>
      </c>
      <c r="C3606" s="22" t="s">
        <v>8726</v>
      </c>
      <c r="D3606" s="82" t="s">
        <v>8813</v>
      </c>
      <c r="E3606" s="22" t="s">
        <v>8727</v>
      </c>
      <c r="F3606" s="22" t="s">
        <v>157</v>
      </c>
      <c r="G3606" s="22" t="s">
        <v>157</v>
      </c>
      <c r="H3606" s="22" t="s">
        <v>8729</v>
      </c>
      <c r="I3606" s="108" t="s">
        <v>8932</v>
      </c>
      <c r="J3606" s="22" t="s">
        <v>8933</v>
      </c>
      <c r="K3606" s="4">
        <f>IFERROR(__xludf.DUMMYFUNCTION("""COMPUTED_VALUE"""),11.0)</f>
        <v>11</v>
      </c>
      <c r="L3606" s="4" t="s">
        <v>8731</v>
      </c>
      <c r="M3606" s="4">
        <v>12.0</v>
      </c>
    </row>
    <row r="3607">
      <c r="A3607" s="85">
        <v>46129.0</v>
      </c>
      <c r="B3607" s="22" t="s">
        <v>1189</v>
      </c>
      <c r="C3607" s="22" t="s">
        <v>8726</v>
      </c>
      <c r="D3607" s="82" t="s">
        <v>8813</v>
      </c>
      <c r="E3607" s="22" t="s">
        <v>8727</v>
      </c>
      <c r="F3607" s="22" t="s">
        <v>157</v>
      </c>
      <c r="G3607" s="22" t="s">
        <v>157</v>
      </c>
      <c r="H3607" s="22" t="s">
        <v>8729</v>
      </c>
      <c r="I3607" s="108" t="s">
        <v>8932</v>
      </c>
      <c r="J3607" s="22" t="s">
        <v>8933</v>
      </c>
      <c r="K3607" s="4">
        <f>IFERROR(__xludf.DUMMYFUNCTION("""COMPUTED_VALUE"""),12.0)</f>
        <v>12</v>
      </c>
      <c r="L3607" s="4" t="s">
        <v>8735</v>
      </c>
      <c r="M3607" s="4">
        <v>12.0</v>
      </c>
    </row>
    <row r="3608">
      <c r="A3608" s="85">
        <v>46130.0</v>
      </c>
      <c r="B3608" s="22" t="s">
        <v>1189</v>
      </c>
      <c r="C3608" s="22" t="s">
        <v>8726</v>
      </c>
      <c r="D3608" s="82" t="s">
        <v>8813</v>
      </c>
      <c r="E3608" s="22" t="s">
        <v>8727</v>
      </c>
      <c r="F3608" s="22" t="s">
        <v>157</v>
      </c>
      <c r="G3608" s="22" t="s">
        <v>157</v>
      </c>
      <c r="H3608" s="22" t="s">
        <v>8729</v>
      </c>
      <c r="I3608" s="108" t="s">
        <v>8932</v>
      </c>
      <c r="J3608" s="22" t="s">
        <v>8933</v>
      </c>
      <c r="K3608" s="4">
        <f>IFERROR(__xludf.DUMMYFUNCTION("""COMPUTED_VALUE"""),11.0)</f>
        <v>11</v>
      </c>
      <c r="L3608" s="4" t="s">
        <v>8731</v>
      </c>
      <c r="M3608" s="4">
        <v>12.0</v>
      </c>
    </row>
    <row r="3609">
      <c r="A3609" s="85">
        <v>46131.0</v>
      </c>
      <c r="B3609" s="22" t="s">
        <v>1189</v>
      </c>
      <c r="C3609" s="22" t="s">
        <v>8726</v>
      </c>
      <c r="D3609" s="82" t="s">
        <v>8813</v>
      </c>
      <c r="E3609" s="22" t="s">
        <v>8727</v>
      </c>
      <c r="F3609" s="22" t="s">
        <v>157</v>
      </c>
      <c r="G3609" s="22" t="s">
        <v>157</v>
      </c>
      <c r="H3609" s="22" t="s">
        <v>8729</v>
      </c>
      <c r="I3609" s="108" t="s">
        <v>8932</v>
      </c>
      <c r="J3609" s="22" t="s">
        <v>8933</v>
      </c>
      <c r="K3609" s="4">
        <f>IFERROR(__xludf.DUMMYFUNCTION("""COMPUTED_VALUE"""),11.0)</f>
        <v>11</v>
      </c>
      <c r="L3609" s="4" t="s">
        <v>8731</v>
      </c>
      <c r="M3609" s="4">
        <v>12.0</v>
      </c>
    </row>
    <row r="3610">
      <c r="A3610" s="85">
        <v>46132.0</v>
      </c>
      <c r="B3610" s="22" t="s">
        <v>1189</v>
      </c>
      <c r="C3610" s="22" t="s">
        <v>8726</v>
      </c>
      <c r="D3610" s="82" t="s">
        <v>8813</v>
      </c>
      <c r="E3610" s="22" t="s">
        <v>8727</v>
      </c>
      <c r="F3610" s="22" t="s">
        <v>157</v>
      </c>
      <c r="G3610" s="22" t="s">
        <v>157</v>
      </c>
      <c r="H3610" s="22" t="s">
        <v>8729</v>
      </c>
      <c r="I3610" s="108" t="s">
        <v>8932</v>
      </c>
      <c r="J3610" s="22" t="s">
        <v>8933</v>
      </c>
      <c r="K3610" s="4">
        <f>IFERROR(__xludf.DUMMYFUNCTION("""COMPUTED_VALUE"""),11.0)</f>
        <v>11</v>
      </c>
      <c r="L3610" s="4" t="s">
        <v>8731</v>
      </c>
      <c r="M3610" s="4">
        <v>12.0</v>
      </c>
    </row>
    <row r="3611">
      <c r="A3611" s="85">
        <v>46133.0</v>
      </c>
      <c r="B3611" s="22" t="s">
        <v>1189</v>
      </c>
      <c r="C3611" s="22" t="s">
        <v>8726</v>
      </c>
      <c r="D3611" s="82" t="s">
        <v>8813</v>
      </c>
      <c r="E3611" s="22" t="s">
        <v>8727</v>
      </c>
      <c r="F3611" s="22" t="s">
        <v>157</v>
      </c>
      <c r="G3611" s="22" t="s">
        <v>157</v>
      </c>
      <c r="H3611" s="22" t="s">
        <v>8729</v>
      </c>
      <c r="I3611" s="108" t="s">
        <v>8932</v>
      </c>
      <c r="J3611" s="22" t="s">
        <v>8933</v>
      </c>
      <c r="K3611" s="4">
        <f>IFERROR(__xludf.DUMMYFUNCTION("""COMPUTED_VALUE"""),11.0)</f>
        <v>11</v>
      </c>
      <c r="L3611" s="4" t="s">
        <v>8731</v>
      </c>
      <c r="M3611" s="4">
        <v>12.0</v>
      </c>
    </row>
    <row r="3612">
      <c r="A3612" s="85">
        <v>46134.0</v>
      </c>
      <c r="B3612" s="22" t="s">
        <v>1189</v>
      </c>
      <c r="C3612" s="22" t="s">
        <v>8726</v>
      </c>
      <c r="D3612" s="82" t="s">
        <v>8813</v>
      </c>
      <c r="E3612" s="22" t="s">
        <v>8727</v>
      </c>
      <c r="F3612" s="22" t="s">
        <v>157</v>
      </c>
      <c r="G3612" s="22" t="s">
        <v>157</v>
      </c>
      <c r="H3612" s="22" t="s">
        <v>8729</v>
      </c>
      <c r="I3612" s="108" t="s">
        <v>8932</v>
      </c>
      <c r="J3612" s="22" t="s">
        <v>8933</v>
      </c>
      <c r="K3612" s="4">
        <f>IFERROR(__xludf.DUMMYFUNCTION("""COMPUTED_VALUE"""),11.0)</f>
        <v>11</v>
      </c>
      <c r="L3612" s="4" t="s">
        <v>8731</v>
      </c>
      <c r="M3612" s="4">
        <v>12.0</v>
      </c>
    </row>
    <row r="3613">
      <c r="A3613" s="85">
        <v>46135.0</v>
      </c>
      <c r="B3613" s="22" t="s">
        <v>1189</v>
      </c>
      <c r="C3613" s="22" t="s">
        <v>8726</v>
      </c>
      <c r="D3613" s="82" t="s">
        <v>8813</v>
      </c>
      <c r="E3613" s="22" t="s">
        <v>8727</v>
      </c>
      <c r="F3613" s="22" t="s">
        <v>157</v>
      </c>
      <c r="G3613" s="22" t="s">
        <v>157</v>
      </c>
      <c r="H3613" s="22" t="s">
        <v>8729</v>
      </c>
      <c r="I3613" s="108" t="s">
        <v>8932</v>
      </c>
      <c r="J3613" s="22" t="s">
        <v>8933</v>
      </c>
      <c r="K3613" s="4">
        <f>IFERROR(__xludf.DUMMYFUNCTION("""COMPUTED_VALUE"""),11.0)</f>
        <v>11</v>
      </c>
      <c r="L3613" s="4" t="s">
        <v>8731</v>
      </c>
      <c r="M3613" s="4">
        <v>12.0</v>
      </c>
    </row>
    <row r="3614">
      <c r="A3614" s="85">
        <v>46136.0</v>
      </c>
      <c r="B3614" s="22" t="s">
        <v>1189</v>
      </c>
      <c r="C3614" s="22" t="s">
        <v>8726</v>
      </c>
      <c r="D3614" s="82" t="s">
        <v>8813</v>
      </c>
      <c r="E3614" s="22" t="s">
        <v>8727</v>
      </c>
      <c r="F3614" s="22" t="s">
        <v>157</v>
      </c>
      <c r="G3614" s="22" t="s">
        <v>157</v>
      </c>
      <c r="H3614" s="22" t="s">
        <v>8729</v>
      </c>
      <c r="I3614" s="108" t="s">
        <v>8932</v>
      </c>
      <c r="J3614" s="22" t="s">
        <v>8933</v>
      </c>
      <c r="K3614" s="4">
        <f>IFERROR(__xludf.DUMMYFUNCTION("""COMPUTED_VALUE"""),11.0)</f>
        <v>11</v>
      </c>
      <c r="L3614" s="4" t="s">
        <v>8731</v>
      </c>
      <c r="M3614" s="4">
        <v>12.0</v>
      </c>
    </row>
    <row r="3615">
      <c r="A3615" s="85">
        <v>46137.0</v>
      </c>
      <c r="B3615" s="22" t="s">
        <v>1189</v>
      </c>
      <c r="C3615" s="22" t="s">
        <v>8726</v>
      </c>
      <c r="D3615" s="82" t="s">
        <v>8813</v>
      </c>
      <c r="E3615" s="22" t="s">
        <v>8727</v>
      </c>
      <c r="F3615" s="22" t="s">
        <v>157</v>
      </c>
      <c r="G3615" s="22" t="s">
        <v>157</v>
      </c>
      <c r="H3615" s="22" t="s">
        <v>8729</v>
      </c>
      <c r="I3615" s="108" t="s">
        <v>8932</v>
      </c>
      <c r="J3615" s="22" t="s">
        <v>8933</v>
      </c>
      <c r="K3615" s="4">
        <f>IFERROR(__xludf.DUMMYFUNCTION("""COMPUTED_VALUE"""),11.0)</f>
        <v>11</v>
      </c>
      <c r="L3615" s="4" t="s">
        <v>8731</v>
      </c>
      <c r="M3615" s="4">
        <v>12.0</v>
      </c>
    </row>
    <row r="3616">
      <c r="A3616" s="85">
        <v>46138.0</v>
      </c>
      <c r="B3616" s="22" t="s">
        <v>1189</v>
      </c>
      <c r="C3616" s="22" t="s">
        <v>8726</v>
      </c>
      <c r="D3616" s="82" t="s">
        <v>8813</v>
      </c>
      <c r="E3616" s="22" t="s">
        <v>8727</v>
      </c>
      <c r="F3616" s="22" t="s">
        <v>157</v>
      </c>
      <c r="G3616" s="22" t="s">
        <v>157</v>
      </c>
      <c r="H3616" s="22" t="s">
        <v>8729</v>
      </c>
      <c r="I3616" s="108" t="s">
        <v>8932</v>
      </c>
      <c r="J3616" s="22" t="s">
        <v>8933</v>
      </c>
      <c r="K3616" s="4">
        <f>IFERROR(__xludf.DUMMYFUNCTION("""COMPUTED_VALUE"""),11.0)</f>
        <v>11</v>
      </c>
      <c r="L3616" s="4" t="s">
        <v>8731</v>
      </c>
      <c r="M3616" s="4">
        <v>12.0</v>
      </c>
    </row>
    <row r="3617">
      <c r="A3617" s="85">
        <v>46139.0</v>
      </c>
      <c r="B3617" s="22" t="s">
        <v>1189</v>
      </c>
      <c r="C3617" s="22" t="s">
        <v>8726</v>
      </c>
      <c r="D3617" s="82" t="s">
        <v>8813</v>
      </c>
      <c r="E3617" s="22" t="s">
        <v>8727</v>
      </c>
      <c r="F3617" s="22" t="s">
        <v>157</v>
      </c>
      <c r="G3617" s="22" t="s">
        <v>157</v>
      </c>
      <c r="H3617" s="22" t="s">
        <v>8729</v>
      </c>
      <c r="I3617" s="108" t="s">
        <v>8932</v>
      </c>
      <c r="J3617" s="22" t="s">
        <v>8933</v>
      </c>
      <c r="K3617" s="4">
        <f>IFERROR(__xludf.DUMMYFUNCTION("""COMPUTED_VALUE"""),11.0)</f>
        <v>11</v>
      </c>
      <c r="L3617" s="4" t="s">
        <v>8731</v>
      </c>
      <c r="M3617" s="4">
        <v>12.0</v>
      </c>
    </row>
    <row r="3618">
      <c r="A3618" s="85">
        <v>46140.0</v>
      </c>
      <c r="B3618" s="22" t="s">
        <v>1189</v>
      </c>
      <c r="C3618" s="22" t="s">
        <v>8726</v>
      </c>
      <c r="D3618" s="82" t="s">
        <v>8813</v>
      </c>
      <c r="E3618" s="22" t="s">
        <v>8727</v>
      </c>
      <c r="F3618" s="22" t="s">
        <v>157</v>
      </c>
      <c r="G3618" s="22" t="s">
        <v>157</v>
      </c>
      <c r="H3618" s="22" t="s">
        <v>8729</v>
      </c>
      <c r="I3618" s="108" t="s">
        <v>8932</v>
      </c>
      <c r="J3618" s="22" t="s">
        <v>8933</v>
      </c>
      <c r="K3618" s="4">
        <f>IFERROR(__xludf.DUMMYFUNCTION("""COMPUTED_VALUE"""),11.0)</f>
        <v>11</v>
      </c>
      <c r="L3618" s="4" t="s">
        <v>8731</v>
      </c>
      <c r="M3618" s="4">
        <v>12.0</v>
      </c>
    </row>
    <row r="3619">
      <c r="A3619" s="85">
        <v>46141.0</v>
      </c>
      <c r="B3619" s="22" t="s">
        <v>1189</v>
      </c>
      <c r="C3619" s="22" t="s">
        <v>8726</v>
      </c>
      <c r="D3619" s="82" t="s">
        <v>8813</v>
      </c>
      <c r="E3619" s="22" t="s">
        <v>8727</v>
      </c>
      <c r="F3619" s="22" t="s">
        <v>157</v>
      </c>
      <c r="G3619" s="22" t="s">
        <v>157</v>
      </c>
      <c r="H3619" s="22" t="s">
        <v>8729</v>
      </c>
      <c r="I3619" s="108" t="s">
        <v>8932</v>
      </c>
      <c r="J3619" s="22" t="s">
        <v>8933</v>
      </c>
      <c r="K3619" s="4">
        <f>IFERROR(__xludf.DUMMYFUNCTION("""COMPUTED_VALUE"""),11.0)</f>
        <v>11</v>
      </c>
      <c r="L3619" s="4" t="s">
        <v>8731</v>
      </c>
      <c r="M3619" s="4">
        <v>12.0</v>
      </c>
    </row>
    <row r="3620">
      <c r="A3620" s="85">
        <v>46142.0</v>
      </c>
      <c r="B3620" s="22" t="s">
        <v>1189</v>
      </c>
      <c r="C3620" s="22" t="s">
        <v>8726</v>
      </c>
      <c r="D3620" s="82" t="s">
        <v>8813</v>
      </c>
      <c r="E3620" s="22" t="s">
        <v>8727</v>
      </c>
      <c r="F3620" s="22" t="s">
        <v>157</v>
      </c>
      <c r="G3620" s="22" t="s">
        <v>157</v>
      </c>
      <c r="H3620" s="22" t="s">
        <v>8729</v>
      </c>
      <c r="I3620" s="108" t="s">
        <v>8932</v>
      </c>
      <c r="J3620" s="22" t="s">
        <v>8933</v>
      </c>
      <c r="K3620" s="4">
        <f>IFERROR(__xludf.DUMMYFUNCTION("""COMPUTED_VALUE"""),11.0)</f>
        <v>11</v>
      </c>
      <c r="L3620" s="4" t="s">
        <v>8731</v>
      </c>
      <c r="M3620" s="4">
        <v>12.0</v>
      </c>
    </row>
    <row r="3621">
      <c r="A3621" s="85">
        <v>46143.0</v>
      </c>
      <c r="B3621" s="22" t="s">
        <v>1189</v>
      </c>
      <c r="C3621" s="22" t="s">
        <v>8726</v>
      </c>
      <c r="D3621" s="82" t="s">
        <v>8813</v>
      </c>
      <c r="E3621" s="22" t="s">
        <v>8727</v>
      </c>
      <c r="F3621" s="22" t="s">
        <v>157</v>
      </c>
      <c r="G3621" s="22" t="s">
        <v>157</v>
      </c>
      <c r="H3621" s="22" t="s">
        <v>8729</v>
      </c>
      <c r="I3621" s="108" t="s">
        <v>8932</v>
      </c>
      <c r="J3621" s="22" t="s">
        <v>8933</v>
      </c>
      <c r="K3621" s="4">
        <f>IFERROR(__xludf.DUMMYFUNCTION("""COMPUTED_VALUE"""),11.0)</f>
        <v>11</v>
      </c>
      <c r="L3621" s="4" t="s">
        <v>8731</v>
      </c>
      <c r="M3621" s="4">
        <v>12.0</v>
      </c>
    </row>
    <row r="3622">
      <c r="A3622" s="85">
        <v>46144.0</v>
      </c>
      <c r="B3622" s="22" t="s">
        <v>1189</v>
      </c>
      <c r="C3622" s="22" t="s">
        <v>8726</v>
      </c>
      <c r="D3622" s="82" t="s">
        <v>8813</v>
      </c>
      <c r="E3622" s="22" t="s">
        <v>8727</v>
      </c>
      <c r="F3622" s="22" t="s">
        <v>157</v>
      </c>
      <c r="G3622" s="22" t="s">
        <v>157</v>
      </c>
      <c r="H3622" s="22" t="s">
        <v>8729</v>
      </c>
      <c r="I3622" s="108" t="s">
        <v>8932</v>
      </c>
      <c r="J3622" s="22" t="s">
        <v>8933</v>
      </c>
      <c r="K3622" s="4">
        <f>IFERROR(__xludf.DUMMYFUNCTION("""COMPUTED_VALUE"""),11.0)</f>
        <v>11</v>
      </c>
      <c r="L3622" s="4" t="s">
        <v>8731</v>
      </c>
      <c r="M3622" s="4">
        <v>12.0</v>
      </c>
    </row>
    <row r="3623">
      <c r="A3623" s="85">
        <v>46145.0</v>
      </c>
      <c r="B3623" s="22" t="s">
        <v>1189</v>
      </c>
      <c r="C3623" s="22" t="s">
        <v>8726</v>
      </c>
      <c r="D3623" s="82" t="s">
        <v>8813</v>
      </c>
      <c r="E3623" s="22" t="s">
        <v>8727</v>
      </c>
      <c r="F3623" s="22" t="s">
        <v>157</v>
      </c>
      <c r="G3623" s="22" t="s">
        <v>157</v>
      </c>
      <c r="H3623" s="22" t="s">
        <v>8729</v>
      </c>
      <c r="I3623" s="108" t="s">
        <v>8932</v>
      </c>
      <c r="J3623" s="22" t="s">
        <v>8933</v>
      </c>
      <c r="K3623" s="4">
        <f>IFERROR(__xludf.DUMMYFUNCTION("""COMPUTED_VALUE"""),11.0)</f>
        <v>11</v>
      </c>
      <c r="L3623" s="4" t="s">
        <v>8731</v>
      </c>
      <c r="M3623" s="4">
        <v>12.0</v>
      </c>
    </row>
    <row r="3624">
      <c r="A3624" s="85">
        <v>46146.0</v>
      </c>
      <c r="B3624" s="22" t="s">
        <v>1189</v>
      </c>
      <c r="C3624" s="22" t="s">
        <v>8726</v>
      </c>
      <c r="D3624" s="82" t="s">
        <v>8813</v>
      </c>
      <c r="E3624" s="22" t="s">
        <v>8727</v>
      </c>
      <c r="F3624" s="22" t="s">
        <v>157</v>
      </c>
      <c r="G3624" s="22" t="s">
        <v>157</v>
      </c>
      <c r="H3624" s="22" t="s">
        <v>8729</v>
      </c>
      <c r="I3624" s="108" t="s">
        <v>8932</v>
      </c>
      <c r="J3624" s="22" t="s">
        <v>8933</v>
      </c>
      <c r="K3624" s="4">
        <f>IFERROR(__xludf.DUMMYFUNCTION("""COMPUTED_VALUE"""),11.0)</f>
        <v>11</v>
      </c>
      <c r="L3624" s="4" t="s">
        <v>8731</v>
      </c>
      <c r="M3624" s="4">
        <v>12.0</v>
      </c>
    </row>
    <row r="3625">
      <c r="A3625" s="85">
        <v>46147.0</v>
      </c>
      <c r="B3625" s="22" t="s">
        <v>1189</v>
      </c>
      <c r="C3625" s="22" t="s">
        <v>8726</v>
      </c>
      <c r="D3625" s="82" t="s">
        <v>151</v>
      </c>
      <c r="E3625" s="22" t="s">
        <v>8934</v>
      </c>
      <c r="F3625" s="106" t="s">
        <v>2475</v>
      </c>
      <c r="G3625" s="106" t="s">
        <v>2476</v>
      </c>
      <c r="H3625" s="22" t="s">
        <v>8738</v>
      </c>
      <c r="I3625" s="108" t="s">
        <v>8932</v>
      </c>
      <c r="J3625" s="22" t="s">
        <v>8935</v>
      </c>
      <c r="K3625" s="4">
        <f>IFERROR(__xludf.DUMMYFUNCTION("""COMPUTED_VALUE"""),11.0)</f>
        <v>11</v>
      </c>
      <c r="L3625" s="4" t="s">
        <v>8731</v>
      </c>
      <c r="M3625" s="4">
        <v>12.0</v>
      </c>
    </row>
    <row r="3626">
      <c r="A3626" s="85">
        <v>46148.0</v>
      </c>
      <c r="B3626" s="22" t="s">
        <v>1189</v>
      </c>
      <c r="C3626" s="22" t="s">
        <v>8726</v>
      </c>
      <c r="D3626" s="82" t="s">
        <v>8813</v>
      </c>
      <c r="E3626" s="22" t="s">
        <v>8727</v>
      </c>
      <c r="F3626" s="22" t="s">
        <v>157</v>
      </c>
      <c r="G3626" s="22" t="s">
        <v>157</v>
      </c>
      <c r="H3626" s="22" t="s">
        <v>8729</v>
      </c>
      <c r="I3626" s="108" t="s">
        <v>8932</v>
      </c>
      <c r="J3626" s="22" t="s">
        <v>8933</v>
      </c>
      <c r="K3626" s="4">
        <f>IFERROR(__xludf.DUMMYFUNCTION("""COMPUTED_VALUE"""),11.0)</f>
        <v>11</v>
      </c>
      <c r="L3626" s="4" t="s">
        <v>8731</v>
      </c>
      <c r="M3626" s="4">
        <v>12.0</v>
      </c>
    </row>
    <row r="3627">
      <c r="A3627" s="85">
        <v>46149.0</v>
      </c>
      <c r="B3627" s="22" t="s">
        <v>1189</v>
      </c>
      <c r="C3627" s="22" t="s">
        <v>8726</v>
      </c>
      <c r="D3627" s="82" t="s">
        <v>8813</v>
      </c>
      <c r="E3627" s="22" t="s">
        <v>8727</v>
      </c>
      <c r="F3627" s="22" t="s">
        <v>157</v>
      </c>
      <c r="G3627" s="22" t="s">
        <v>157</v>
      </c>
      <c r="H3627" s="22" t="s">
        <v>8729</v>
      </c>
      <c r="I3627" s="108" t="s">
        <v>8932</v>
      </c>
      <c r="J3627" s="22" t="s">
        <v>8933</v>
      </c>
      <c r="K3627" s="4">
        <f>IFERROR(__xludf.DUMMYFUNCTION("""COMPUTED_VALUE"""),11.0)</f>
        <v>11</v>
      </c>
      <c r="L3627" s="4" t="s">
        <v>8731</v>
      </c>
      <c r="M3627" s="4">
        <v>12.0</v>
      </c>
    </row>
    <row r="3628">
      <c r="A3628" s="85">
        <v>46150.0</v>
      </c>
      <c r="B3628" s="22" t="s">
        <v>1189</v>
      </c>
      <c r="C3628" s="22" t="s">
        <v>8726</v>
      </c>
      <c r="D3628" s="82" t="s">
        <v>8813</v>
      </c>
      <c r="E3628" s="22" t="s">
        <v>8727</v>
      </c>
      <c r="F3628" s="22" t="s">
        <v>157</v>
      </c>
      <c r="G3628" s="22" t="s">
        <v>157</v>
      </c>
      <c r="H3628" s="22" t="s">
        <v>8729</v>
      </c>
      <c r="I3628" s="108" t="s">
        <v>8932</v>
      </c>
      <c r="J3628" s="22" t="s">
        <v>8933</v>
      </c>
      <c r="K3628" s="4">
        <f>IFERROR(__xludf.DUMMYFUNCTION("""COMPUTED_VALUE"""),11.0)</f>
        <v>11</v>
      </c>
      <c r="L3628" s="4" t="s">
        <v>8731</v>
      </c>
      <c r="M3628" s="4">
        <v>12.0</v>
      </c>
    </row>
    <row r="3629">
      <c r="A3629" s="85">
        <v>46151.0</v>
      </c>
      <c r="B3629" s="22" t="s">
        <v>1189</v>
      </c>
      <c r="C3629" s="22" t="s">
        <v>8726</v>
      </c>
      <c r="D3629" s="82" t="s">
        <v>8813</v>
      </c>
      <c r="E3629" s="22" t="s">
        <v>8727</v>
      </c>
      <c r="F3629" s="22" t="s">
        <v>157</v>
      </c>
      <c r="G3629" s="22" t="s">
        <v>157</v>
      </c>
      <c r="H3629" s="22" t="s">
        <v>8729</v>
      </c>
      <c r="I3629" s="108" t="s">
        <v>8932</v>
      </c>
      <c r="J3629" s="22" t="s">
        <v>8933</v>
      </c>
      <c r="K3629" s="4">
        <f>IFERROR(__xludf.DUMMYFUNCTION("""COMPUTED_VALUE"""),11.0)</f>
        <v>11</v>
      </c>
      <c r="L3629" s="4" t="s">
        <v>8731</v>
      </c>
      <c r="M3629" s="4">
        <v>12.0</v>
      </c>
    </row>
    <row r="3630">
      <c r="A3630" s="85">
        <v>46152.0</v>
      </c>
      <c r="B3630" s="22" t="s">
        <v>1189</v>
      </c>
      <c r="C3630" s="22" t="s">
        <v>8726</v>
      </c>
      <c r="D3630" s="82" t="s">
        <v>8813</v>
      </c>
      <c r="E3630" s="22" t="s">
        <v>8727</v>
      </c>
      <c r="F3630" s="22" t="s">
        <v>157</v>
      </c>
      <c r="G3630" s="22" t="s">
        <v>157</v>
      </c>
      <c r="H3630" s="22" t="s">
        <v>8729</v>
      </c>
      <c r="I3630" s="108" t="s">
        <v>8932</v>
      </c>
      <c r="J3630" s="22" t="s">
        <v>8933</v>
      </c>
      <c r="K3630" s="4">
        <f>IFERROR(__xludf.DUMMYFUNCTION("""COMPUTED_VALUE"""),11.0)</f>
        <v>11</v>
      </c>
      <c r="L3630" s="4" t="s">
        <v>8731</v>
      </c>
      <c r="M3630" s="4">
        <v>12.0</v>
      </c>
    </row>
    <row r="3631">
      <c r="A3631" s="85">
        <v>46153.0</v>
      </c>
      <c r="B3631" s="22" t="s">
        <v>1189</v>
      </c>
      <c r="C3631" s="22" t="s">
        <v>8726</v>
      </c>
      <c r="D3631" s="82" t="s">
        <v>8813</v>
      </c>
      <c r="E3631" s="22" t="s">
        <v>8727</v>
      </c>
      <c r="F3631" s="22" t="s">
        <v>157</v>
      </c>
      <c r="G3631" s="22" t="s">
        <v>157</v>
      </c>
      <c r="H3631" s="22" t="s">
        <v>8729</v>
      </c>
      <c r="I3631" s="108" t="s">
        <v>8932</v>
      </c>
      <c r="J3631" s="22" t="s">
        <v>8933</v>
      </c>
      <c r="K3631" s="4">
        <f>IFERROR(__xludf.DUMMYFUNCTION("""COMPUTED_VALUE"""),11.0)</f>
        <v>11</v>
      </c>
      <c r="L3631" s="4" t="s">
        <v>8731</v>
      </c>
      <c r="M3631" s="4">
        <v>12.0</v>
      </c>
    </row>
    <row r="3632">
      <c r="A3632" s="85">
        <v>46154.0</v>
      </c>
      <c r="B3632" s="22" t="s">
        <v>1189</v>
      </c>
      <c r="C3632" s="22" t="s">
        <v>8726</v>
      </c>
      <c r="D3632" s="82" t="s">
        <v>8813</v>
      </c>
      <c r="E3632" s="22" t="s">
        <v>8727</v>
      </c>
      <c r="F3632" s="22" t="s">
        <v>157</v>
      </c>
      <c r="G3632" s="22" t="s">
        <v>157</v>
      </c>
      <c r="H3632" s="22" t="s">
        <v>8729</v>
      </c>
      <c r="I3632" s="108" t="s">
        <v>8932</v>
      </c>
      <c r="J3632" s="22" t="s">
        <v>8933</v>
      </c>
      <c r="K3632" s="4">
        <f>IFERROR(__xludf.DUMMYFUNCTION("""COMPUTED_VALUE"""),12.0)</f>
        <v>12</v>
      </c>
      <c r="L3632" s="4" t="s">
        <v>8735</v>
      </c>
      <c r="M3632" s="4">
        <v>12.0</v>
      </c>
    </row>
    <row r="3633">
      <c r="A3633" s="85">
        <v>46155.0</v>
      </c>
      <c r="B3633" s="22" t="s">
        <v>1189</v>
      </c>
      <c r="C3633" s="22" t="s">
        <v>8726</v>
      </c>
      <c r="D3633" s="82" t="s">
        <v>8813</v>
      </c>
      <c r="E3633" s="22" t="s">
        <v>8727</v>
      </c>
      <c r="F3633" s="22" t="s">
        <v>157</v>
      </c>
      <c r="G3633" s="22" t="s">
        <v>157</v>
      </c>
      <c r="H3633" s="22" t="s">
        <v>8729</v>
      </c>
      <c r="I3633" s="108" t="s">
        <v>8932</v>
      </c>
      <c r="J3633" s="22" t="s">
        <v>8933</v>
      </c>
      <c r="K3633" s="4">
        <f>IFERROR(__xludf.DUMMYFUNCTION("""COMPUTED_VALUE"""),12.0)</f>
        <v>12</v>
      </c>
      <c r="L3633" s="4" t="s">
        <v>8735</v>
      </c>
      <c r="M3633" s="4">
        <v>12.0</v>
      </c>
    </row>
    <row r="3634">
      <c r="A3634" s="85">
        <v>46156.0</v>
      </c>
      <c r="B3634" s="22" t="s">
        <v>1189</v>
      </c>
      <c r="C3634" s="22" t="s">
        <v>8726</v>
      </c>
      <c r="D3634" s="82" t="s">
        <v>8813</v>
      </c>
      <c r="E3634" s="22" t="s">
        <v>8727</v>
      </c>
      <c r="F3634" s="22" t="s">
        <v>157</v>
      </c>
      <c r="G3634" s="22" t="s">
        <v>157</v>
      </c>
      <c r="H3634" s="22" t="s">
        <v>8729</v>
      </c>
      <c r="I3634" s="108" t="s">
        <v>8932</v>
      </c>
      <c r="J3634" s="22" t="s">
        <v>8933</v>
      </c>
      <c r="K3634" s="4">
        <f>IFERROR(__xludf.DUMMYFUNCTION("""COMPUTED_VALUE"""),11.0)</f>
        <v>11</v>
      </c>
      <c r="L3634" s="4" t="s">
        <v>8731</v>
      </c>
      <c r="M3634" s="4">
        <v>12.0</v>
      </c>
    </row>
    <row r="3635">
      <c r="A3635" s="85">
        <v>46157.0</v>
      </c>
      <c r="B3635" s="22" t="s">
        <v>1189</v>
      </c>
      <c r="C3635" s="22" t="s">
        <v>8726</v>
      </c>
      <c r="D3635" s="82" t="s">
        <v>8813</v>
      </c>
      <c r="E3635" s="22" t="s">
        <v>8727</v>
      </c>
      <c r="F3635" s="22" t="s">
        <v>157</v>
      </c>
      <c r="G3635" s="22" t="s">
        <v>157</v>
      </c>
      <c r="H3635" s="22" t="s">
        <v>8729</v>
      </c>
      <c r="I3635" s="108" t="s">
        <v>8932</v>
      </c>
      <c r="J3635" s="22" t="s">
        <v>8933</v>
      </c>
      <c r="K3635" s="4">
        <f>IFERROR(__xludf.DUMMYFUNCTION("""COMPUTED_VALUE"""),11.0)</f>
        <v>11</v>
      </c>
      <c r="L3635" s="4" t="s">
        <v>8731</v>
      </c>
      <c r="M3635" s="4">
        <v>12.0</v>
      </c>
    </row>
    <row r="3636">
      <c r="A3636" s="85">
        <v>46158.0</v>
      </c>
      <c r="B3636" s="22" t="s">
        <v>1189</v>
      </c>
      <c r="C3636" s="22" t="s">
        <v>8726</v>
      </c>
      <c r="D3636" s="82" t="s">
        <v>8813</v>
      </c>
      <c r="E3636" s="22" t="s">
        <v>8727</v>
      </c>
      <c r="F3636" s="22" t="s">
        <v>157</v>
      </c>
      <c r="G3636" s="22" t="s">
        <v>157</v>
      </c>
      <c r="H3636" s="22" t="s">
        <v>8729</v>
      </c>
      <c r="I3636" s="108" t="s">
        <v>8932</v>
      </c>
      <c r="J3636" s="22" t="s">
        <v>8933</v>
      </c>
      <c r="K3636" s="4">
        <f>IFERROR(__xludf.DUMMYFUNCTION("""COMPUTED_VALUE"""),11.0)</f>
        <v>11</v>
      </c>
      <c r="L3636" s="4" t="s">
        <v>8731</v>
      </c>
      <c r="M3636" s="4">
        <v>12.0</v>
      </c>
    </row>
    <row r="3637">
      <c r="A3637" s="85">
        <v>46159.0</v>
      </c>
      <c r="B3637" s="22" t="s">
        <v>1189</v>
      </c>
      <c r="C3637" s="22" t="s">
        <v>8726</v>
      </c>
      <c r="D3637" s="82" t="s">
        <v>8813</v>
      </c>
      <c r="E3637" s="22" t="s">
        <v>8727</v>
      </c>
      <c r="F3637" s="22" t="s">
        <v>157</v>
      </c>
      <c r="G3637" s="22" t="s">
        <v>157</v>
      </c>
      <c r="H3637" s="22" t="s">
        <v>8729</v>
      </c>
      <c r="I3637" s="108" t="s">
        <v>8932</v>
      </c>
      <c r="J3637" s="22" t="s">
        <v>8933</v>
      </c>
      <c r="K3637" s="4">
        <f>IFERROR(__xludf.DUMMYFUNCTION("""COMPUTED_VALUE"""),11.0)</f>
        <v>11</v>
      </c>
      <c r="L3637" s="4" t="s">
        <v>8731</v>
      </c>
      <c r="M3637" s="4">
        <v>12.0</v>
      </c>
    </row>
    <row r="3638">
      <c r="A3638" s="85">
        <v>46160.0</v>
      </c>
      <c r="B3638" s="22" t="s">
        <v>1189</v>
      </c>
      <c r="C3638" s="22" t="s">
        <v>8726</v>
      </c>
      <c r="D3638" s="82" t="s">
        <v>8813</v>
      </c>
      <c r="E3638" s="22" t="s">
        <v>8727</v>
      </c>
      <c r="F3638" s="22" t="s">
        <v>157</v>
      </c>
      <c r="G3638" s="22" t="s">
        <v>157</v>
      </c>
      <c r="H3638" s="22" t="s">
        <v>8729</v>
      </c>
      <c r="I3638" s="108" t="s">
        <v>8932</v>
      </c>
      <c r="J3638" s="22" t="s">
        <v>8933</v>
      </c>
      <c r="K3638" s="4">
        <f>IFERROR(__xludf.DUMMYFUNCTION("""COMPUTED_VALUE"""),11.0)</f>
        <v>11</v>
      </c>
      <c r="L3638" s="4" t="s">
        <v>8731</v>
      </c>
      <c r="M3638" s="4">
        <v>12.0</v>
      </c>
    </row>
    <row r="3639">
      <c r="A3639" s="85">
        <v>46161.0</v>
      </c>
      <c r="B3639" s="22" t="s">
        <v>1189</v>
      </c>
      <c r="C3639" s="22" t="s">
        <v>8726</v>
      </c>
      <c r="D3639" s="82" t="s">
        <v>8813</v>
      </c>
      <c r="E3639" s="22" t="s">
        <v>8727</v>
      </c>
      <c r="F3639" s="22" t="s">
        <v>157</v>
      </c>
      <c r="G3639" s="22" t="s">
        <v>157</v>
      </c>
      <c r="H3639" s="22" t="s">
        <v>8729</v>
      </c>
      <c r="I3639" s="108" t="s">
        <v>8932</v>
      </c>
      <c r="J3639" s="22" t="s">
        <v>8933</v>
      </c>
      <c r="K3639" s="4">
        <f>IFERROR(__xludf.DUMMYFUNCTION("""COMPUTED_VALUE"""),11.0)</f>
        <v>11</v>
      </c>
      <c r="L3639" s="4" t="s">
        <v>8731</v>
      </c>
      <c r="M3639" s="4">
        <v>12.0</v>
      </c>
    </row>
    <row r="3640">
      <c r="A3640" s="85">
        <v>46162.0</v>
      </c>
      <c r="B3640" s="22" t="s">
        <v>1189</v>
      </c>
      <c r="C3640" s="22" t="s">
        <v>8726</v>
      </c>
      <c r="D3640" s="82" t="s">
        <v>8813</v>
      </c>
      <c r="E3640" s="22" t="s">
        <v>8727</v>
      </c>
      <c r="F3640" s="22" t="s">
        <v>157</v>
      </c>
      <c r="G3640" s="22" t="s">
        <v>157</v>
      </c>
      <c r="H3640" s="22" t="s">
        <v>8729</v>
      </c>
      <c r="I3640" s="108" t="s">
        <v>8932</v>
      </c>
      <c r="J3640" s="22" t="s">
        <v>8933</v>
      </c>
      <c r="K3640" s="4">
        <f>IFERROR(__xludf.DUMMYFUNCTION("""COMPUTED_VALUE"""),11.0)</f>
        <v>11</v>
      </c>
      <c r="L3640" s="4" t="s">
        <v>8731</v>
      </c>
      <c r="M3640" s="4">
        <v>12.0</v>
      </c>
    </row>
    <row r="3641">
      <c r="A3641" s="85">
        <v>46163.0</v>
      </c>
      <c r="B3641" s="22" t="s">
        <v>1189</v>
      </c>
      <c r="C3641" s="22" t="s">
        <v>8726</v>
      </c>
      <c r="D3641" s="82" t="s">
        <v>8813</v>
      </c>
      <c r="E3641" s="22" t="s">
        <v>8727</v>
      </c>
      <c r="F3641" s="22" t="s">
        <v>157</v>
      </c>
      <c r="G3641" s="22" t="s">
        <v>157</v>
      </c>
      <c r="H3641" s="22" t="s">
        <v>8729</v>
      </c>
      <c r="I3641" s="108" t="s">
        <v>8932</v>
      </c>
      <c r="J3641" s="22" t="s">
        <v>8933</v>
      </c>
      <c r="K3641" s="4">
        <f>IFERROR(__xludf.DUMMYFUNCTION("""COMPUTED_VALUE"""),11.0)</f>
        <v>11</v>
      </c>
      <c r="L3641" s="4" t="s">
        <v>8731</v>
      </c>
      <c r="M3641" s="4">
        <v>12.0</v>
      </c>
    </row>
    <row r="3642">
      <c r="A3642" s="85">
        <v>46164.0</v>
      </c>
      <c r="B3642" s="22" t="s">
        <v>1189</v>
      </c>
      <c r="C3642" s="22" t="s">
        <v>8726</v>
      </c>
      <c r="D3642" s="82" t="s">
        <v>8813</v>
      </c>
      <c r="E3642" s="22" t="s">
        <v>8727</v>
      </c>
      <c r="F3642" s="22" t="s">
        <v>157</v>
      </c>
      <c r="G3642" s="22" t="s">
        <v>157</v>
      </c>
      <c r="H3642" s="22" t="s">
        <v>8729</v>
      </c>
      <c r="I3642" s="108" t="s">
        <v>8932</v>
      </c>
      <c r="J3642" s="22" t="s">
        <v>8933</v>
      </c>
      <c r="K3642" s="4">
        <f>IFERROR(__xludf.DUMMYFUNCTION("""COMPUTED_VALUE"""),11.0)</f>
        <v>11</v>
      </c>
      <c r="L3642" s="4" t="s">
        <v>8731</v>
      </c>
      <c r="M3642" s="4">
        <v>12.0</v>
      </c>
    </row>
    <row r="3643">
      <c r="A3643" s="85">
        <v>46165.0</v>
      </c>
      <c r="B3643" s="22" t="s">
        <v>1189</v>
      </c>
      <c r="C3643" s="22" t="s">
        <v>8726</v>
      </c>
      <c r="D3643" s="82" t="s">
        <v>8813</v>
      </c>
      <c r="E3643" s="22" t="s">
        <v>8727</v>
      </c>
      <c r="F3643" s="22" t="s">
        <v>157</v>
      </c>
      <c r="G3643" s="22" t="s">
        <v>157</v>
      </c>
      <c r="H3643" s="22" t="s">
        <v>8729</v>
      </c>
      <c r="I3643" s="108" t="s">
        <v>8932</v>
      </c>
      <c r="J3643" s="22" t="s">
        <v>8933</v>
      </c>
      <c r="K3643" s="4">
        <f>IFERROR(__xludf.DUMMYFUNCTION("""COMPUTED_VALUE"""),11.0)</f>
        <v>11</v>
      </c>
      <c r="L3643" s="4" t="s">
        <v>8731</v>
      </c>
      <c r="M3643" s="4">
        <v>12.0</v>
      </c>
    </row>
    <row r="3644">
      <c r="A3644" s="85">
        <v>46166.0</v>
      </c>
      <c r="B3644" s="22" t="s">
        <v>1189</v>
      </c>
      <c r="C3644" s="22" t="s">
        <v>8726</v>
      </c>
      <c r="D3644" s="82" t="s">
        <v>8813</v>
      </c>
      <c r="E3644" s="22" t="s">
        <v>8727</v>
      </c>
      <c r="F3644" s="22" t="s">
        <v>157</v>
      </c>
      <c r="G3644" s="22" t="s">
        <v>157</v>
      </c>
      <c r="H3644" s="22" t="s">
        <v>8729</v>
      </c>
      <c r="I3644" s="108" t="s">
        <v>8932</v>
      </c>
      <c r="J3644" s="22" t="s">
        <v>8933</v>
      </c>
      <c r="K3644" s="4">
        <f>IFERROR(__xludf.DUMMYFUNCTION("""COMPUTED_VALUE"""),11.0)</f>
        <v>11</v>
      </c>
      <c r="L3644" s="4" t="s">
        <v>8731</v>
      </c>
      <c r="M3644" s="4">
        <v>12.0</v>
      </c>
    </row>
    <row r="3645">
      <c r="A3645" s="85">
        <v>46167.0</v>
      </c>
      <c r="B3645" s="22" t="s">
        <v>1189</v>
      </c>
      <c r="C3645" s="22" t="s">
        <v>8726</v>
      </c>
      <c r="D3645" s="82" t="s">
        <v>8813</v>
      </c>
      <c r="E3645" s="22" t="s">
        <v>8727</v>
      </c>
      <c r="F3645" s="22" t="s">
        <v>157</v>
      </c>
      <c r="G3645" s="22" t="s">
        <v>157</v>
      </c>
      <c r="H3645" s="22" t="s">
        <v>8729</v>
      </c>
      <c r="I3645" s="108" t="s">
        <v>8932</v>
      </c>
      <c r="J3645" s="22" t="s">
        <v>8933</v>
      </c>
      <c r="K3645" s="4">
        <f>IFERROR(__xludf.DUMMYFUNCTION("""COMPUTED_VALUE"""),11.0)</f>
        <v>11</v>
      </c>
      <c r="L3645" s="4" t="s">
        <v>8731</v>
      </c>
      <c r="M3645" s="4">
        <v>12.0</v>
      </c>
    </row>
    <row r="3646">
      <c r="A3646" s="85">
        <v>46168.0</v>
      </c>
      <c r="B3646" s="22" t="s">
        <v>1189</v>
      </c>
      <c r="C3646" s="22" t="s">
        <v>8726</v>
      </c>
      <c r="D3646" s="82" t="s">
        <v>8813</v>
      </c>
      <c r="E3646" s="22" t="s">
        <v>8727</v>
      </c>
      <c r="F3646" s="22" t="s">
        <v>157</v>
      </c>
      <c r="G3646" s="22" t="s">
        <v>157</v>
      </c>
      <c r="H3646" s="22" t="s">
        <v>8729</v>
      </c>
      <c r="I3646" s="108" t="s">
        <v>8932</v>
      </c>
      <c r="J3646" s="22" t="s">
        <v>8933</v>
      </c>
      <c r="K3646" s="4">
        <f>IFERROR(__xludf.DUMMYFUNCTION("""COMPUTED_VALUE"""),11.0)</f>
        <v>11</v>
      </c>
      <c r="L3646" s="4" t="s">
        <v>8731</v>
      </c>
      <c r="M3646" s="4">
        <v>12.0</v>
      </c>
    </row>
    <row r="3647">
      <c r="A3647" s="85">
        <v>46169.0</v>
      </c>
      <c r="B3647" s="22" t="s">
        <v>1189</v>
      </c>
      <c r="C3647" s="22" t="s">
        <v>8726</v>
      </c>
      <c r="D3647" s="82" t="s">
        <v>8813</v>
      </c>
      <c r="E3647" s="22" t="s">
        <v>8727</v>
      </c>
      <c r="F3647" s="22" t="s">
        <v>157</v>
      </c>
      <c r="G3647" s="22" t="s">
        <v>157</v>
      </c>
      <c r="H3647" s="22" t="s">
        <v>8729</v>
      </c>
      <c r="I3647" s="108" t="s">
        <v>8932</v>
      </c>
      <c r="J3647" s="22" t="s">
        <v>8933</v>
      </c>
      <c r="K3647" s="4">
        <f>IFERROR(__xludf.DUMMYFUNCTION("""COMPUTED_VALUE"""),11.0)</f>
        <v>11</v>
      </c>
      <c r="L3647" s="4" t="s">
        <v>8731</v>
      </c>
      <c r="M3647" s="4">
        <v>12.0</v>
      </c>
    </row>
    <row r="3648">
      <c r="A3648" s="85">
        <v>46170.0</v>
      </c>
      <c r="B3648" s="22" t="s">
        <v>1189</v>
      </c>
      <c r="C3648" s="22" t="s">
        <v>8726</v>
      </c>
      <c r="D3648" s="82" t="s">
        <v>8813</v>
      </c>
      <c r="E3648" s="22" t="s">
        <v>8727</v>
      </c>
      <c r="F3648" s="22" t="s">
        <v>157</v>
      </c>
      <c r="G3648" s="22" t="s">
        <v>157</v>
      </c>
      <c r="H3648" s="22" t="s">
        <v>8729</v>
      </c>
      <c r="I3648" s="108" t="s">
        <v>8932</v>
      </c>
      <c r="J3648" s="22" t="s">
        <v>8933</v>
      </c>
      <c r="K3648" s="4">
        <f>IFERROR(__xludf.DUMMYFUNCTION("""COMPUTED_VALUE"""),12.0)</f>
        <v>12</v>
      </c>
      <c r="L3648" s="4" t="s">
        <v>8735</v>
      </c>
      <c r="M3648" s="4">
        <v>12.0</v>
      </c>
    </row>
    <row r="3649">
      <c r="A3649" s="85">
        <v>46171.0</v>
      </c>
      <c r="B3649" s="22" t="s">
        <v>1189</v>
      </c>
      <c r="C3649" s="22" t="s">
        <v>8726</v>
      </c>
      <c r="D3649" s="82" t="s">
        <v>8813</v>
      </c>
      <c r="E3649" s="22" t="s">
        <v>8727</v>
      </c>
      <c r="F3649" s="22" t="s">
        <v>157</v>
      </c>
      <c r="G3649" s="22" t="s">
        <v>157</v>
      </c>
      <c r="H3649" s="22" t="s">
        <v>8729</v>
      </c>
      <c r="I3649" s="108" t="s">
        <v>8932</v>
      </c>
      <c r="J3649" s="22" t="s">
        <v>8933</v>
      </c>
      <c r="K3649" s="4">
        <f>IFERROR(__xludf.DUMMYFUNCTION("""COMPUTED_VALUE"""),11.0)</f>
        <v>11</v>
      </c>
      <c r="L3649" s="4" t="s">
        <v>8731</v>
      </c>
      <c r="M3649" s="4">
        <v>12.0</v>
      </c>
    </row>
    <row r="3650">
      <c r="A3650" s="85">
        <v>46172.0</v>
      </c>
      <c r="B3650" s="22" t="s">
        <v>1189</v>
      </c>
      <c r="C3650" s="22" t="s">
        <v>8726</v>
      </c>
      <c r="D3650" s="82" t="s">
        <v>8813</v>
      </c>
      <c r="E3650" s="22" t="s">
        <v>8727</v>
      </c>
      <c r="F3650" s="22" t="s">
        <v>157</v>
      </c>
      <c r="G3650" s="22" t="s">
        <v>157</v>
      </c>
      <c r="H3650" s="22" t="s">
        <v>8729</v>
      </c>
      <c r="I3650" s="108" t="s">
        <v>8932</v>
      </c>
      <c r="J3650" s="22" t="s">
        <v>8933</v>
      </c>
      <c r="K3650" s="4">
        <f>IFERROR(__xludf.DUMMYFUNCTION("""COMPUTED_VALUE"""),11.0)</f>
        <v>11</v>
      </c>
      <c r="L3650" s="4" t="s">
        <v>8731</v>
      </c>
      <c r="M3650" s="4">
        <v>12.0</v>
      </c>
    </row>
    <row r="3651">
      <c r="A3651" s="85">
        <v>46173.0</v>
      </c>
      <c r="B3651" s="22" t="s">
        <v>1189</v>
      </c>
      <c r="C3651" s="22" t="s">
        <v>8726</v>
      </c>
      <c r="D3651" s="82" t="s">
        <v>8813</v>
      </c>
      <c r="E3651" s="22" t="s">
        <v>8727</v>
      </c>
      <c r="F3651" s="22" t="s">
        <v>157</v>
      </c>
      <c r="G3651" s="22" t="s">
        <v>157</v>
      </c>
      <c r="H3651" s="22" t="s">
        <v>8729</v>
      </c>
      <c r="I3651" s="108" t="s">
        <v>8932</v>
      </c>
      <c r="J3651" s="22" t="s">
        <v>8933</v>
      </c>
      <c r="K3651" s="4">
        <f>IFERROR(__xludf.DUMMYFUNCTION("""COMPUTED_VALUE"""),11.0)</f>
        <v>11</v>
      </c>
      <c r="L3651" s="4" t="s">
        <v>8731</v>
      </c>
      <c r="M3651" s="4">
        <v>12.0</v>
      </c>
    </row>
    <row r="3652">
      <c r="A3652" s="85">
        <v>46174.0</v>
      </c>
      <c r="B3652" s="22" t="s">
        <v>1189</v>
      </c>
      <c r="C3652" s="22" t="s">
        <v>8726</v>
      </c>
      <c r="D3652" s="82" t="s">
        <v>8813</v>
      </c>
      <c r="E3652" s="22" t="s">
        <v>8727</v>
      </c>
      <c r="F3652" s="22" t="s">
        <v>157</v>
      </c>
      <c r="G3652" s="22" t="s">
        <v>157</v>
      </c>
      <c r="H3652" s="22" t="s">
        <v>8729</v>
      </c>
      <c r="I3652" s="108" t="s">
        <v>8932</v>
      </c>
      <c r="J3652" s="22" t="s">
        <v>8933</v>
      </c>
      <c r="K3652" s="4">
        <f>IFERROR(__xludf.DUMMYFUNCTION("""COMPUTED_VALUE"""),11.0)</f>
        <v>11</v>
      </c>
      <c r="L3652" s="4" t="s">
        <v>8731</v>
      </c>
      <c r="M3652" s="4">
        <v>12.0</v>
      </c>
    </row>
    <row r="3653">
      <c r="A3653" s="85">
        <v>46175.0</v>
      </c>
      <c r="B3653" s="22" t="s">
        <v>1189</v>
      </c>
      <c r="C3653" s="22" t="s">
        <v>8726</v>
      </c>
      <c r="D3653" s="82" t="s">
        <v>8813</v>
      </c>
      <c r="E3653" s="22" t="s">
        <v>8727</v>
      </c>
      <c r="F3653" s="22" t="s">
        <v>157</v>
      </c>
      <c r="G3653" s="22" t="s">
        <v>157</v>
      </c>
      <c r="H3653" s="22" t="s">
        <v>8729</v>
      </c>
      <c r="I3653" s="108" t="s">
        <v>8932</v>
      </c>
      <c r="J3653" s="22" t="s">
        <v>8933</v>
      </c>
      <c r="K3653" s="4">
        <f>IFERROR(__xludf.DUMMYFUNCTION("""COMPUTED_VALUE"""),11.0)</f>
        <v>11</v>
      </c>
      <c r="L3653" s="4" t="s">
        <v>8731</v>
      </c>
      <c r="M3653" s="4">
        <v>12.0</v>
      </c>
    </row>
    <row r="3654">
      <c r="A3654" s="85">
        <v>46176.0</v>
      </c>
      <c r="B3654" s="22" t="s">
        <v>1189</v>
      </c>
      <c r="C3654" s="22" t="s">
        <v>8726</v>
      </c>
      <c r="D3654" s="82" t="s">
        <v>8813</v>
      </c>
      <c r="E3654" s="22" t="s">
        <v>8727</v>
      </c>
      <c r="F3654" s="22" t="s">
        <v>157</v>
      </c>
      <c r="G3654" s="22" t="s">
        <v>157</v>
      </c>
      <c r="H3654" s="22" t="s">
        <v>8729</v>
      </c>
      <c r="I3654" s="108" t="s">
        <v>8932</v>
      </c>
      <c r="J3654" s="22" t="s">
        <v>8933</v>
      </c>
      <c r="K3654" s="4">
        <f>IFERROR(__xludf.DUMMYFUNCTION("""COMPUTED_VALUE"""),12.0)</f>
        <v>12</v>
      </c>
      <c r="L3654" s="4" t="s">
        <v>8735</v>
      </c>
      <c r="M3654" s="4">
        <v>12.0</v>
      </c>
    </row>
    <row r="3655">
      <c r="A3655" s="85">
        <v>46177.0</v>
      </c>
      <c r="B3655" s="22" t="s">
        <v>1189</v>
      </c>
      <c r="C3655" s="22" t="s">
        <v>8726</v>
      </c>
      <c r="D3655" s="82" t="s">
        <v>8813</v>
      </c>
      <c r="E3655" s="22" t="s">
        <v>8727</v>
      </c>
      <c r="F3655" s="22" t="s">
        <v>157</v>
      </c>
      <c r="G3655" s="22" t="s">
        <v>157</v>
      </c>
      <c r="H3655" s="22" t="s">
        <v>8729</v>
      </c>
      <c r="I3655" s="108" t="s">
        <v>8932</v>
      </c>
      <c r="J3655" s="22" t="s">
        <v>8933</v>
      </c>
      <c r="K3655" s="4">
        <f>IFERROR(__xludf.DUMMYFUNCTION("""COMPUTED_VALUE"""),11.0)</f>
        <v>11</v>
      </c>
      <c r="L3655" s="4" t="s">
        <v>8731</v>
      </c>
      <c r="M3655" s="4">
        <v>12.0</v>
      </c>
    </row>
    <row r="3656">
      <c r="A3656" s="85">
        <v>46178.0</v>
      </c>
      <c r="B3656" s="22" t="s">
        <v>1189</v>
      </c>
      <c r="C3656" s="22" t="s">
        <v>8726</v>
      </c>
      <c r="D3656" s="82" t="s">
        <v>8813</v>
      </c>
      <c r="E3656" s="22" t="s">
        <v>8727</v>
      </c>
      <c r="F3656" s="22" t="s">
        <v>157</v>
      </c>
      <c r="G3656" s="22" t="s">
        <v>157</v>
      </c>
      <c r="H3656" s="22" t="s">
        <v>8729</v>
      </c>
      <c r="I3656" s="108" t="s">
        <v>8932</v>
      </c>
      <c r="J3656" s="22" t="s">
        <v>8933</v>
      </c>
      <c r="K3656" s="4">
        <f>IFERROR(__xludf.DUMMYFUNCTION("""COMPUTED_VALUE"""),11.0)</f>
        <v>11</v>
      </c>
      <c r="L3656" s="4" t="s">
        <v>8731</v>
      </c>
      <c r="M3656" s="4">
        <v>12.0</v>
      </c>
    </row>
    <row r="3657">
      <c r="A3657" s="85">
        <v>46179.0</v>
      </c>
      <c r="B3657" s="22" t="s">
        <v>1189</v>
      </c>
      <c r="C3657" s="22" t="s">
        <v>8726</v>
      </c>
      <c r="D3657" s="82" t="s">
        <v>8813</v>
      </c>
      <c r="E3657" s="22" t="s">
        <v>8727</v>
      </c>
      <c r="F3657" s="22" t="s">
        <v>157</v>
      </c>
      <c r="G3657" s="22" t="s">
        <v>157</v>
      </c>
      <c r="H3657" s="22" t="s">
        <v>8729</v>
      </c>
      <c r="I3657" s="108" t="s">
        <v>8932</v>
      </c>
      <c r="J3657" s="22" t="s">
        <v>8933</v>
      </c>
      <c r="K3657" s="4">
        <f>IFERROR(__xludf.DUMMYFUNCTION("""COMPUTED_VALUE"""),11.0)</f>
        <v>11</v>
      </c>
      <c r="L3657" s="4" t="s">
        <v>8731</v>
      </c>
      <c r="M3657" s="4">
        <v>12.0</v>
      </c>
    </row>
    <row r="3658">
      <c r="A3658" s="85">
        <v>46180.0</v>
      </c>
      <c r="B3658" s="22" t="s">
        <v>1189</v>
      </c>
      <c r="C3658" s="22" t="s">
        <v>8726</v>
      </c>
      <c r="D3658" s="82" t="s">
        <v>8813</v>
      </c>
      <c r="E3658" s="22" t="s">
        <v>8727</v>
      </c>
      <c r="F3658" s="22" t="s">
        <v>157</v>
      </c>
      <c r="G3658" s="22" t="s">
        <v>157</v>
      </c>
      <c r="H3658" s="22" t="s">
        <v>8729</v>
      </c>
      <c r="I3658" s="108" t="s">
        <v>8932</v>
      </c>
      <c r="J3658" s="22" t="s">
        <v>8933</v>
      </c>
      <c r="K3658" s="4">
        <f>IFERROR(__xludf.DUMMYFUNCTION("""COMPUTED_VALUE"""),11.0)</f>
        <v>11</v>
      </c>
      <c r="L3658" s="4" t="s">
        <v>8731</v>
      </c>
      <c r="M3658" s="4">
        <v>12.0</v>
      </c>
    </row>
    <row r="3659">
      <c r="A3659" s="85">
        <v>46181.0</v>
      </c>
      <c r="B3659" s="22" t="s">
        <v>1189</v>
      </c>
      <c r="C3659" s="22" t="s">
        <v>8726</v>
      </c>
      <c r="D3659" s="82" t="s">
        <v>8813</v>
      </c>
      <c r="E3659" s="22" t="s">
        <v>8727</v>
      </c>
      <c r="F3659" s="22" t="s">
        <v>157</v>
      </c>
      <c r="G3659" s="22" t="s">
        <v>157</v>
      </c>
      <c r="H3659" s="22" t="s">
        <v>8729</v>
      </c>
      <c r="I3659" s="108" t="s">
        <v>8932</v>
      </c>
      <c r="J3659" s="22" t="s">
        <v>8933</v>
      </c>
      <c r="K3659" s="4">
        <f>IFERROR(__xludf.DUMMYFUNCTION("""COMPUTED_VALUE"""),12.0)</f>
        <v>12</v>
      </c>
      <c r="L3659" s="4" t="s">
        <v>8735</v>
      </c>
      <c r="M3659" s="4">
        <v>12.0</v>
      </c>
    </row>
    <row r="3660">
      <c r="A3660" s="85">
        <v>46182.0</v>
      </c>
      <c r="B3660" s="22" t="s">
        <v>1189</v>
      </c>
      <c r="C3660" s="22" t="s">
        <v>8726</v>
      </c>
      <c r="D3660" s="82" t="s">
        <v>8813</v>
      </c>
      <c r="E3660" s="22" t="s">
        <v>8727</v>
      </c>
      <c r="F3660" s="22" t="s">
        <v>157</v>
      </c>
      <c r="G3660" s="22" t="s">
        <v>157</v>
      </c>
      <c r="H3660" s="22" t="s">
        <v>8729</v>
      </c>
      <c r="I3660" s="108" t="s">
        <v>8932</v>
      </c>
      <c r="J3660" s="22" t="s">
        <v>8933</v>
      </c>
      <c r="K3660" s="4">
        <f>IFERROR(__xludf.DUMMYFUNCTION("""COMPUTED_VALUE"""),12.0)</f>
        <v>12</v>
      </c>
      <c r="L3660" s="4" t="s">
        <v>8735</v>
      </c>
      <c r="M3660" s="4">
        <v>12.0</v>
      </c>
    </row>
    <row r="3661">
      <c r="A3661" s="85">
        <v>46183.0</v>
      </c>
      <c r="B3661" s="22" t="s">
        <v>1189</v>
      </c>
      <c r="C3661" s="22" t="s">
        <v>8726</v>
      </c>
      <c r="D3661" s="82" t="s">
        <v>8813</v>
      </c>
      <c r="E3661" s="22" t="s">
        <v>8727</v>
      </c>
      <c r="F3661" s="22" t="s">
        <v>157</v>
      </c>
      <c r="G3661" s="22" t="s">
        <v>157</v>
      </c>
      <c r="H3661" s="22" t="s">
        <v>8729</v>
      </c>
      <c r="I3661" s="108" t="s">
        <v>8932</v>
      </c>
      <c r="J3661" s="22" t="s">
        <v>8933</v>
      </c>
      <c r="K3661" s="4">
        <f>IFERROR(__xludf.DUMMYFUNCTION("""COMPUTED_VALUE"""),12.0)</f>
        <v>12</v>
      </c>
      <c r="L3661" s="4" t="s">
        <v>8735</v>
      </c>
      <c r="M3661" s="4">
        <v>12.0</v>
      </c>
    </row>
    <row r="3662">
      <c r="A3662" s="85">
        <v>46184.0</v>
      </c>
      <c r="B3662" s="22" t="s">
        <v>1189</v>
      </c>
      <c r="C3662" s="22" t="s">
        <v>8726</v>
      </c>
      <c r="D3662" s="82" t="s">
        <v>151</v>
      </c>
      <c r="E3662" s="22" t="s">
        <v>8936</v>
      </c>
      <c r="F3662" s="106" t="s">
        <v>2487</v>
      </c>
      <c r="G3662" s="106" t="s">
        <v>2488</v>
      </c>
      <c r="H3662" s="22" t="s">
        <v>8738</v>
      </c>
      <c r="I3662" s="108" t="s">
        <v>8932</v>
      </c>
      <c r="J3662" s="22" t="s">
        <v>8937</v>
      </c>
      <c r="K3662" s="4">
        <f>IFERROR(__xludf.DUMMYFUNCTION("""COMPUTED_VALUE"""),12.0)</f>
        <v>12</v>
      </c>
      <c r="L3662" s="4" t="s">
        <v>8735</v>
      </c>
      <c r="M3662" s="4">
        <v>12.0</v>
      </c>
    </row>
    <row r="3663">
      <c r="A3663" s="85">
        <v>46185.0</v>
      </c>
      <c r="B3663" s="22" t="s">
        <v>1189</v>
      </c>
      <c r="C3663" s="22" t="s">
        <v>8726</v>
      </c>
      <c r="D3663" s="82" t="s">
        <v>8813</v>
      </c>
      <c r="E3663" s="22" t="s">
        <v>8727</v>
      </c>
      <c r="F3663" s="22" t="s">
        <v>157</v>
      </c>
      <c r="G3663" s="22" t="s">
        <v>157</v>
      </c>
      <c r="H3663" s="22" t="s">
        <v>8729</v>
      </c>
      <c r="I3663" s="108" t="s">
        <v>8932</v>
      </c>
      <c r="J3663" s="22" t="s">
        <v>8933</v>
      </c>
      <c r="K3663" s="4">
        <f>IFERROR(__xludf.DUMMYFUNCTION("""COMPUTED_VALUE"""),11.0)</f>
        <v>11</v>
      </c>
      <c r="L3663" s="4" t="s">
        <v>8731</v>
      </c>
      <c r="M3663" s="4">
        <v>12.0</v>
      </c>
    </row>
    <row r="3664">
      <c r="A3664" s="85">
        <v>46186.0</v>
      </c>
      <c r="B3664" s="22" t="s">
        <v>1189</v>
      </c>
      <c r="C3664" s="22" t="s">
        <v>8726</v>
      </c>
      <c r="D3664" s="82" t="s">
        <v>8813</v>
      </c>
      <c r="E3664" s="22" t="s">
        <v>8727</v>
      </c>
      <c r="F3664" s="22" t="s">
        <v>157</v>
      </c>
      <c r="G3664" s="22" t="s">
        <v>157</v>
      </c>
      <c r="H3664" s="22" t="s">
        <v>8729</v>
      </c>
      <c r="I3664" s="108" t="s">
        <v>8932</v>
      </c>
      <c r="J3664" s="22" t="s">
        <v>8933</v>
      </c>
      <c r="K3664" s="4">
        <f>IFERROR(__xludf.DUMMYFUNCTION("""COMPUTED_VALUE"""),11.0)</f>
        <v>11</v>
      </c>
      <c r="L3664" s="4" t="s">
        <v>8731</v>
      </c>
      <c r="M3664" s="4">
        <v>12.0</v>
      </c>
    </row>
    <row r="3665">
      <c r="A3665" s="85">
        <v>46187.0</v>
      </c>
      <c r="B3665" s="22" t="s">
        <v>1189</v>
      </c>
      <c r="C3665" s="22" t="s">
        <v>8726</v>
      </c>
      <c r="D3665" s="82" t="s">
        <v>8813</v>
      </c>
      <c r="E3665" s="22" t="s">
        <v>8727</v>
      </c>
      <c r="F3665" s="22" t="s">
        <v>157</v>
      </c>
      <c r="G3665" s="22" t="s">
        <v>157</v>
      </c>
      <c r="H3665" s="22" t="s">
        <v>8729</v>
      </c>
      <c r="I3665" s="108" t="s">
        <v>8932</v>
      </c>
      <c r="J3665" s="22" t="s">
        <v>8933</v>
      </c>
      <c r="K3665" s="4">
        <f>IFERROR(__xludf.DUMMYFUNCTION("""COMPUTED_VALUE"""),11.0)</f>
        <v>11</v>
      </c>
      <c r="L3665" s="4" t="s">
        <v>8731</v>
      </c>
      <c r="M3665" s="4">
        <v>12.0</v>
      </c>
    </row>
    <row r="3666">
      <c r="A3666" s="85">
        <v>46188.0</v>
      </c>
      <c r="B3666" s="22" t="s">
        <v>1189</v>
      </c>
      <c r="C3666" s="22" t="s">
        <v>8726</v>
      </c>
      <c r="D3666" s="82" t="s">
        <v>8813</v>
      </c>
      <c r="E3666" s="22" t="s">
        <v>8727</v>
      </c>
      <c r="F3666" s="22" t="s">
        <v>157</v>
      </c>
      <c r="G3666" s="22" t="s">
        <v>157</v>
      </c>
      <c r="H3666" s="22" t="s">
        <v>8729</v>
      </c>
      <c r="I3666" s="108" t="s">
        <v>8932</v>
      </c>
      <c r="J3666" s="22" t="s">
        <v>8933</v>
      </c>
      <c r="K3666" s="4">
        <f>IFERROR(__xludf.DUMMYFUNCTION("""COMPUTED_VALUE"""),13.0)</f>
        <v>13</v>
      </c>
      <c r="L3666" s="4" t="s">
        <v>8735</v>
      </c>
      <c r="M3666" s="4">
        <v>12.0</v>
      </c>
    </row>
    <row r="3667">
      <c r="A3667" s="85">
        <v>46189.0</v>
      </c>
      <c r="B3667" s="22" t="s">
        <v>1189</v>
      </c>
      <c r="C3667" s="22" t="s">
        <v>8726</v>
      </c>
      <c r="D3667" s="82" t="s">
        <v>8813</v>
      </c>
      <c r="E3667" s="22" t="s">
        <v>8727</v>
      </c>
      <c r="F3667" s="22" t="s">
        <v>157</v>
      </c>
      <c r="G3667" s="22" t="s">
        <v>157</v>
      </c>
      <c r="H3667" s="22" t="s">
        <v>8729</v>
      </c>
      <c r="I3667" s="108" t="s">
        <v>8932</v>
      </c>
      <c r="J3667" s="22" t="s">
        <v>8933</v>
      </c>
      <c r="K3667" s="4">
        <f>IFERROR(__xludf.DUMMYFUNCTION("""COMPUTED_VALUE"""),12.0)</f>
        <v>12</v>
      </c>
      <c r="L3667" s="4" t="s">
        <v>8735</v>
      </c>
      <c r="M3667" s="4">
        <v>12.0</v>
      </c>
    </row>
    <row r="3668">
      <c r="A3668" s="85">
        <v>46190.0</v>
      </c>
      <c r="B3668" s="22" t="s">
        <v>1189</v>
      </c>
      <c r="C3668" s="22" t="s">
        <v>8726</v>
      </c>
      <c r="D3668" s="82" t="s">
        <v>8813</v>
      </c>
      <c r="E3668" s="22" t="s">
        <v>8727</v>
      </c>
      <c r="F3668" s="22" t="s">
        <v>157</v>
      </c>
      <c r="G3668" s="22" t="s">
        <v>157</v>
      </c>
      <c r="H3668" s="22" t="s">
        <v>8729</v>
      </c>
      <c r="I3668" s="108" t="s">
        <v>8932</v>
      </c>
      <c r="J3668" s="22" t="s">
        <v>8933</v>
      </c>
      <c r="K3668" s="4">
        <f>IFERROR(__xludf.DUMMYFUNCTION("""COMPUTED_VALUE"""),12.0)</f>
        <v>12</v>
      </c>
      <c r="L3668" s="4" t="s">
        <v>8735</v>
      </c>
      <c r="M3668" s="4">
        <v>12.0</v>
      </c>
    </row>
    <row r="3669">
      <c r="A3669" s="85">
        <v>46191.0</v>
      </c>
      <c r="B3669" s="22" t="s">
        <v>1189</v>
      </c>
      <c r="C3669" s="22" t="s">
        <v>8726</v>
      </c>
      <c r="D3669" s="82" t="s">
        <v>151</v>
      </c>
      <c r="E3669" s="22" t="s">
        <v>8938</v>
      </c>
      <c r="F3669" s="106" t="s">
        <v>2498</v>
      </c>
      <c r="G3669" s="106" t="s">
        <v>2499</v>
      </c>
      <c r="H3669" s="22" t="s">
        <v>8738</v>
      </c>
      <c r="I3669" s="108" t="s">
        <v>8932</v>
      </c>
      <c r="J3669" s="22" t="s">
        <v>8939</v>
      </c>
      <c r="K3669" s="4">
        <f>IFERROR(__xludf.DUMMYFUNCTION("""COMPUTED_VALUE"""),12.0)</f>
        <v>12</v>
      </c>
      <c r="L3669" s="4" t="s">
        <v>8735</v>
      </c>
      <c r="M3669" s="4">
        <v>12.0</v>
      </c>
    </row>
    <row r="3670">
      <c r="A3670" s="85">
        <v>46192.0</v>
      </c>
      <c r="B3670" s="22" t="s">
        <v>1189</v>
      </c>
      <c r="C3670" s="22" t="s">
        <v>8726</v>
      </c>
      <c r="D3670" s="82" t="s">
        <v>8813</v>
      </c>
      <c r="E3670" s="22" t="s">
        <v>8727</v>
      </c>
      <c r="F3670" s="22" t="s">
        <v>157</v>
      </c>
      <c r="G3670" s="22" t="s">
        <v>157</v>
      </c>
      <c r="H3670" s="22" t="s">
        <v>8729</v>
      </c>
      <c r="I3670" s="108" t="s">
        <v>8932</v>
      </c>
      <c r="J3670" s="22" t="s">
        <v>8933</v>
      </c>
      <c r="K3670" s="4">
        <f>IFERROR(__xludf.DUMMYFUNCTION("""COMPUTED_VALUE"""),11.0)</f>
        <v>11</v>
      </c>
      <c r="L3670" s="4" t="s">
        <v>8731</v>
      </c>
      <c r="M3670" s="4">
        <v>12.0</v>
      </c>
    </row>
    <row r="3671">
      <c r="A3671" s="85">
        <v>46193.0</v>
      </c>
      <c r="B3671" s="22" t="s">
        <v>1189</v>
      </c>
      <c r="C3671" s="22" t="s">
        <v>8726</v>
      </c>
      <c r="D3671" s="82" t="s">
        <v>151</v>
      </c>
      <c r="E3671" s="22" t="s">
        <v>8940</v>
      </c>
      <c r="F3671" s="106" t="s">
        <v>1193</v>
      </c>
      <c r="G3671" s="106" t="s">
        <v>1194</v>
      </c>
      <c r="H3671" s="22" t="s">
        <v>8738</v>
      </c>
      <c r="I3671" s="108" t="s">
        <v>8932</v>
      </c>
      <c r="J3671" s="22" t="s">
        <v>8941</v>
      </c>
      <c r="K3671" s="4">
        <f>IFERROR(__xludf.DUMMYFUNCTION("""COMPUTED_VALUE"""),11.0)</f>
        <v>11</v>
      </c>
      <c r="L3671" s="4" t="s">
        <v>8731</v>
      </c>
      <c r="M3671" s="4">
        <v>12.0</v>
      </c>
    </row>
    <row r="3672">
      <c r="A3672" s="85">
        <v>46194.0</v>
      </c>
      <c r="B3672" s="22" t="s">
        <v>1189</v>
      </c>
      <c r="C3672" s="22" t="s">
        <v>8726</v>
      </c>
      <c r="D3672" s="82" t="s">
        <v>8813</v>
      </c>
      <c r="E3672" s="22" t="s">
        <v>8727</v>
      </c>
      <c r="F3672" s="22" t="s">
        <v>157</v>
      </c>
      <c r="G3672" s="22" t="s">
        <v>157</v>
      </c>
      <c r="H3672" s="22" t="s">
        <v>8729</v>
      </c>
      <c r="I3672" s="108" t="s">
        <v>8932</v>
      </c>
      <c r="J3672" s="22" t="s">
        <v>8933</v>
      </c>
      <c r="K3672" s="4">
        <f>IFERROR(__xludf.DUMMYFUNCTION("""COMPUTED_VALUE"""),11.0)</f>
        <v>11</v>
      </c>
      <c r="L3672" s="4" t="s">
        <v>8731</v>
      </c>
      <c r="M3672" s="4">
        <v>12.0</v>
      </c>
    </row>
    <row r="3673">
      <c r="A3673" s="85">
        <v>46195.0</v>
      </c>
      <c r="B3673" s="22" t="s">
        <v>1189</v>
      </c>
      <c r="C3673" s="22" t="s">
        <v>8726</v>
      </c>
      <c r="D3673" s="82" t="s">
        <v>8813</v>
      </c>
      <c r="E3673" s="22" t="s">
        <v>8727</v>
      </c>
      <c r="F3673" s="22" t="s">
        <v>157</v>
      </c>
      <c r="G3673" s="22" t="s">
        <v>157</v>
      </c>
      <c r="H3673" s="22" t="s">
        <v>8729</v>
      </c>
      <c r="I3673" s="108" t="s">
        <v>8932</v>
      </c>
      <c r="J3673" s="22" t="s">
        <v>8933</v>
      </c>
      <c r="K3673" s="4">
        <f>IFERROR(__xludf.DUMMYFUNCTION("""COMPUTED_VALUE"""),12.0)</f>
        <v>12</v>
      </c>
      <c r="L3673" s="4" t="s">
        <v>8735</v>
      </c>
      <c r="M3673" s="4">
        <v>12.0</v>
      </c>
    </row>
    <row r="3674">
      <c r="A3674" s="85">
        <v>46196.0</v>
      </c>
      <c r="B3674" s="22" t="s">
        <v>1189</v>
      </c>
      <c r="C3674" s="22" t="s">
        <v>8726</v>
      </c>
      <c r="D3674" s="82" t="s">
        <v>8813</v>
      </c>
      <c r="E3674" s="22" t="s">
        <v>8727</v>
      </c>
      <c r="F3674" s="22" t="s">
        <v>157</v>
      </c>
      <c r="G3674" s="22" t="s">
        <v>157</v>
      </c>
      <c r="H3674" s="22" t="s">
        <v>8729</v>
      </c>
      <c r="I3674" s="108" t="s">
        <v>8932</v>
      </c>
      <c r="J3674" s="22" t="s">
        <v>8933</v>
      </c>
      <c r="K3674" s="4">
        <f>IFERROR(__xludf.DUMMYFUNCTION("""COMPUTED_VALUE"""),11.0)</f>
        <v>11</v>
      </c>
      <c r="L3674" s="4" t="s">
        <v>8731</v>
      </c>
      <c r="M3674" s="4">
        <v>12.0</v>
      </c>
    </row>
    <row r="3675">
      <c r="A3675" s="85">
        <v>46197.0</v>
      </c>
      <c r="B3675" s="22" t="s">
        <v>1189</v>
      </c>
      <c r="C3675" s="22" t="s">
        <v>8726</v>
      </c>
      <c r="D3675" s="82" t="s">
        <v>8813</v>
      </c>
      <c r="E3675" s="22" t="s">
        <v>8727</v>
      </c>
      <c r="F3675" s="22" t="s">
        <v>157</v>
      </c>
      <c r="G3675" s="22" t="s">
        <v>157</v>
      </c>
      <c r="H3675" s="22" t="s">
        <v>8729</v>
      </c>
      <c r="I3675" s="108" t="s">
        <v>8932</v>
      </c>
      <c r="J3675" s="22" t="s">
        <v>8933</v>
      </c>
      <c r="K3675" s="4">
        <f>IFERROR(__xludf.DUMMYFUNCTION("""COMPUTED_VALUE"""),11.0)</f>
        <v>11</v>
      </c>
      <c r="L3675" s="4" t="s">
        <v>8731</v>
      </c>
      <c r="M3675" s="4">
        <v>12.0</v>
      </c>
    </row>
    <row r="3676">
      <c r="A3676" s="85">
        <v>46198.0</v>
      </c>
      <c r="B3676" s="22" t="s">
        <v>1189</v>
      </c>
      <c r="C3676" s="22" t="s">
        <v>8726</v>
      </c>
      <c r="D3676" s="82" t="s">
        <v>8813</v>
      </c>
      <c r="E3676" s="22" t="s">
        <v>8727</v>
      </c>
      <c r="F3676" s="22" t="s">
        <v>157</v>
      </c>
      <c r="G3676" s="22" t="s">
        <v>157</v>
      </c>
      <c r="H3676" s="22" t="s">
        <v>8729</v>
      </c>
      <c r="I3676" s="108" t="s">
        <v>8932</v>
      </c>
      <c r="J3676" s="22" t="s">
        <v>8933</v>
      </c>
      <c r="K3676" s="4">
        <f>IFERROR(__xludf.DUMMYFUNCTION("""COMPUTED_VALUE"""),12.0)</f>
        <v>12</v>
      </c>
      <c r="L3676" s="4" t="s">
        <v>8735</v>
      </c>
      <c r="M3676" s="4">
        <v>12.0</v>
      </c>
    </row>
    <row r="3677">
      <c r="A3677" s="85">
        <v>46199.0</v>
      </c>
      <c r="B3677" s="22" t="s">
        <v>1189</v>
      </c>
      <c r="C3677" s="22" t="s">
        <v>8726</v>
      </c>
      <c r="D3677" s="82" t="s">
        <v>8813</v>
      </c>
      <c r="E3677" s="22" t="s">
        <v>8727</v>
      </c>
      <c r="F3677" s="22" t="s">
        <v>157</v>
      </c>
      <c r="G3677" s="22" t="s">
        <v>157</v>
      </c>
      <c r="H3677" s="22" t="s">
        <v>8729</v>
      </c>
      <c r="I3677" s="108" t="s">
        <v>8932</v>
      </c>
      <c r="J3677" s="22" t="s">
        <v>8933</v>
      </c>
      <c r="K3677" s="4">
        <f>IFERROR(__xludf.DUMMYFUNCTION("""COMPUTED_VALUE"""),11.0)</f>
        <v>11</v>
      </c>
      <c r="L3677" s="4" t="s">
        <v>8731</v>
      </c>
      <c r="M3677" s="4">
        <v>12.0</v>
      </c>
    </row>
    <row r="3678">
      <c r="A3678" s="85">
        <v>46200.0</v>
      </c>
      <c r="B3678" s="22" t="s">
        <v>1189</v>
      </c>
      <c r="C3678" s="22" t="s">
        <v>8726</v>
      </c>
      <c r="D3678" s="82" t="s">
        <v>8813</v>
      </c>
      <c r="E3678" s="22" t="s">
        <v>8727</v>
      </c>
      <c r="F3678" s="22" t="s">
        <v>157</v>
      </c>
      <c r="G3678" s="22" t="s">
        <v>157</v>
      </c>
      <c r="H3678" s="22" t="s">
        <v>8729</v>
      </c>
      <c r="I3678" s="108" t="s">
        <v>8932</v>
      </c>
      <c r="J3678" s="22" t="s">
        <v>8933</v>
      </c>
      <c r="K3678" s="4">
        <f>IFERROR(__xludf.DUMMYFUNCTION("""COMPUTED_VALUE"""),11.0)</f>
        <v>11</v>
      </c>
      <c r="L3678" s="4" t="s">
        <v>8731</v>
      </c>
      <c r="M3678" s="4">
        <v>12.0</v>
      </c>
    </row>
    <row r="3679">
      <c r="A3679" s="85">
        <v>46201.0</v>
      </c>
      <c r="B3679" s="22" t="s">
        <v>1189</v>
      </c>
      <c r="C3679" s="22" t="s">
        <v>8726</v>
      </c>
      <c r="D3679" s="82" t="s">
        <v>8813</v>
      </c>
      <c r="E3679" s="22" t="s">
        <v>8727</v>
      </c>
      <c r="F3679" s="22" t="s">
        <v>157</v>
      </c>
      <c r="G3679" s="22" t="s">
        <v>157</v>
      </c>
      <c r="H3679" s="22" t="s">
        <v>8729</v>
      </c>
      <c r="I3679" s="108" t="s">
        <v>8932</v>
      </c>
      <c r="J3679" s="22" t="s">
        <v>8933</v>
      </c>
      <c r="K3679" s="4">
        <f>IFERROR(__xludf.DUMMYFUNCTION("""COMPUTED_VALUE"""),11.0)</f>
        <v>11</v>
      </c>
      <c r="L3679" s="4" t="s">
        <v>8731</v>
      </c>
      <c r="M3679" s="4">
        <v>12.0</v>
      </c>
    </row>
    <row r="3680">
      <c r="A3680" s="85">
        <v>46202.0</v>
      </c>
      <c r="B3680" s="22" t="s">
        <v>1189</v>
      </c>
      <c r="C3680" s="22" t="s">
        <v>8726</v>
      </c>
      <c r="D3680" s="82" t="s">
        <v>8813</v>
      </c>
      <c r="E3680" s="22" t="s">
        <v>8727</v>
      </c>
      <c r="F3680" s="22" t="s">
        <v>157</v>
      </c>
      <c r="G3680" s="22" t="s">
        <v>157</v>
      </c>
      <c r="H3680" s="22" t="s">
        <v>8729</v>
      </c>
      <c r="I3680" s="108" t="s">
        <v>8932</v>
      </c>
      <c r="J3680" s="22" t="s">
        <v>8933</v>
      </c>
      <c r="K3680" s="4">
        <f>IFERROR(__xludf.DUMMYFUNCTION("""COMPUTED_VALUE"""),12.0)</f>
        <v>12</v>
      </c>
      <c r="L3680" s="4" t="s">
        <v>8735</v>
      </c>
      <c r="M3680" s="4">
        <v>12.0</v>
      </c>
    </row>
    <row r="3681">
      <c r="A3681" s="85">
        <v>46203.0</v>
      </c>
      <c r="B3681" s="22" t="s">
        <v>1189</v>
      </c>
      <c r="C3681" s="22" t="s">
        <v>8726</v>
      </c>
      <c r="D3681" s="82" t="s">
        <v>8813</v>
      </c>
      <c r="E3681" s="22" t="s">
        <v>8727</v>
      </c>
      <c r="F3681" s="22" t="s">
        <v>157</v>
      </c>
      <c r="G3681" s="22" t="s">
        <v>157</v>
      </c>
      <c r="H3681" s="22" t="s">
        <v>8729</v>
      </c>
      <c r="I3681" s="108" t="s">
        <v>8932</v>
      </c>
      <c r="J3681" s="22" t="s">
        <v>8933</v>
      </c>
      <c r="K3681" s="4">
        <f>IFERROR(__xludf.DUMMYFUNCTION("""COMPUTED_VALUE"""),12.0)</f>
        <v>12</v>
      </c>
      <c r="L3681" s="4" t="s">
        <v>8735</v>
      </c>
      <c r="M3681" s="4">
        <v>12.0</v>
      </c>
    </row>
    <row r="3682">
      <c r="A3682" s="85">
        <v>46204.0</v>
      </c>
      <c r="B3682" s="22" t="s">
        <v>1189</v>
      </c>
      <c r="C3682" s="22" t="s">
        <v>8726</v>
      </c>
      <c r="D3682" s="82" t="s">
        <v>151</v>
      </c>
      <c r="E3682" s="22" t="s">
        <v>8885</v>
      </c>
      <c r="F3682" s="106" t="s">
        <v>1261</v>
      </c>
      <c r="G3682" s="106" t="s">
        <v>1262</v>
      </c>
      <c r="H3682" s="22" t="s">
        <v>8738</v>
      </c>
      <c r="I3682" s="108" t="s">
        <v>8932</v>
      </c>
      <c r="J3682" s="22" t="s">
        <v>8941</v>
      </c>
      <c r="K3682" s="4">
        <f>IFERROR(__xludf.DUMMYFUNCTION("""COMPUTED_VALUE"""),12.0)</f>
        <v>12</v>
      </c>
      <c r="L3682" s="4" t="s">
        <v>8735</v>
      </c>
      <c r="M3682" s="4">
        <v>12.0</v>
      </c>
    </row>
    <row r="3683">
      <c r="A3683" s="85">
        <v>46205.0</v>
      </c>
      <c r="B3683" s="22" t="s">
        <v>1189</v>
      </c>
      <c r="C3683" s="22" t="s">
        <v>8726</v>
      </c>
      <c r="D3683" s="82" t="s">
        <v>8813</v>
      </c>
      <c r="E3683" s="22" t="s">
        <v>8727</v>
      </c>
      <c r="F3683" s="22" t="s">
        <v>157</v>
      </c>
      <c r="G3683" s="22" t="s">
        <v>157</v>
      </c>
      <c r="H3683" s="22" t="s">
        <v>8729</v>
      </c>
      <c r="I3683" s="108" t="s">
        <v>8932</v>
      </c>
      <c r="J3683" s="22" t="s">
        <v>8933</v>
      </c>
      <c r="K3683" s="4">
        <f>IFERROR(__xludf.DUMMYFUNCTION("""COMPUTED_VALUE"""),11.0)</f>
        <v>11</v>
      </c>
      <c r="L3683" s="4" t="s">
        <v>8731</v>
      </c>
      <c r="M3683" s="4">
        <v>12.0</v>
      </c>
    </row>
    <row r="3684">
      <c r="A3684" s="85">
        <v>46206.0</v>
      </c>
      <c r="B3684" s="22" t="s">
        <v>1189</v>
      </c>
      <c r="C3684" s="22" t="s">
        <v>8726</v>
      </c>
      <c r="D3684" s="82" t="s">
        <v>8813</v>
      </c>
      <c r="E3684" s="22" t="s">
        <v>8727</v>
      </c>
      <c r="F3684" s="22" t="s">
        <v>157</v>
      </c>
      <c r="G3684" s="22" t="s">
        <v>157</v>
      </c>
      <c r="H3684" s="22" t="s">
        <v>8729</v>
      </c>
      <c r="I3684" s="108" t="s">
        <v>8932</v>
      </c>
      <c r="J3684" s="22" t="s">
        <v>8933</v>
      </c>
      <c r="K3684" s="4">
        <f>IFERROR(__xludf.DUMMYFUNCTION("""COMPUTED_VALUE"""),11.0)</f>
        <v>11</v>
      </c>
      <c r="L3684" s="4" t="s">
        <v>8731</v>
      </c>
      <c r="M3684" s="4">
        <v>12.0</v>
      </c>
    </row>
    <row r="3685">
      <c r="A3685" s="85">
        <v>46207.0</v>
      </c>
      <c r="B3685" s="22" t="s">
        <v>1189</v>
      </c>
      <c r="C3685" s="22" t="s">
        <v>8726</v>
      </c>
      <c r="D3685" s="82" t="s">
        <v>8813</v>
      </c>
      <c r="E3685" s="22" t="s">
        <v>8727</v>
      </c>
      <c r="F3685" s="22" t="s">
        <v>157</v>
      </c>
      <c r="G3685" s="22" t="s">
        <v>157</v>
      </c>
      <c r="H3685" s="22" t="s">
        <v>8729</v>
      </c>
      <c r="I3685" s="108" t="s">
        <v>8932</v>
      </c>
      <c r="J3685" s="22" t="s">
        <v>8933</v>
      </c>
      <c r="K3685" s="4">
        <f>IFERROR(__xludf.DUMMYFUNCTION("""COMPUTED_VALUE"""),11.0)</f>
        <v>11</v>
      </c>
      <c r="L3685" s="4" t="s">
        <v>8731</v>
      </c>
      <c r="M3685" s="4">
        <v>12.0</v>
      </c>
    </row>
    <row r="3686">
      <c r="A3686" s="85">
        <v>46208.0</v>
      </c>
      <c r="B3686" s="22" t="s">
        <v>1189</v>
      </c>
      <c r="C3686" s="22" t="s">
        <v>8726</v>
      </c>
      <c r="D3686" s="82" t="s">
        <v>8813</v>
      </c>
      <c r="E3686" s="22" t="s">
        <v>8727</v>
      </c>
      <c r="F3686" s="22" t="s">
        <v>157</v>
      </c>
      <c r="G3686" s="22" t="s">
        <v>157</v>
      </c>
      <c r="H3686" s="22" t="s">
        <v>8729</v>
      </c>
      <c r="I3686" s="108" t="s">
        <v>8932</v>
      </c>
      <c r="J3686" s="22" t="s">
        <v>8933</v>
      </c>
      <c r="K3686" s="4">
        <f>IFERROR(__xludf.DUMMYFUNCTION("""COMPUTED_VALUE"""),11.0)</f>
        <v>11</v>
      </c>
      <c r="L3686" s="4" t="s">
        <v>8731</v>
      </c>
      <c r="M3686" s="4">
        <v>12.0</v>
      </c>
    </row>
    <row r="3687">
      <c r="A3687" s="85">
        <v>46209.0</v>
      </c>
      <c r="B3687" s="22" t="s">
        <v>1189</v>
      </c>
      <c r="C3687" s="22" t="s">
        <v>8726</v>
      </c>
      <c r="D3687" s="82" t="s">
        <v>8813</v>
      </c>
      <c r="E3687" s="22" t="s">
        <v>8727</v>
      </c>
      <c r="F3687" s="22" t="s">
        <v>157</v>
      </c>
      <c r="G3687" s="22" t="s">
        <v>157</v>
      </c>
      <c r="H3687" s="22" t="s">
        <v>8729</v>
      </c>
      <c r="I3687" s="108" t="s">
        <v>8932</v>
      </c>
      <c r="J3687" s="22" t="s">
        <v>8933</v>
      </c>
      <c r="K3687" s="4">
        <f>IFERROR(__xludf.DUMMYFUNCTION("""COMPUTED_VALUE"""),11.0)</f>
        <v>11</v>
      </c>
      <c r="L3687" s="4" t="s">
        <v>8731</v>
      </c>
      <c r="M3687" s="4">
        <v>12.0</v>
      </c>
    </row>
    <row r="3688">
      <c r="A3688" s="85">
        <v>46210.0</v>
      </c>
      <c r="B3688" s="22" t="s">
        <v>1189</v>
      </c>
      <c r="C3688" s="22" t="s">
        <v>8726</v>
      </c>
      <c r="D3688" s="82" t="s">
        <v>8813</v>
      </c>
      <c r="E3688" s="22" t="s">
        <v>8727</v>
      </c>
      <c r="F3688" s="22" t="s">
        <v>157</v>
      </c>
      <c r="G3688" s="22" t="s">
        <v>157</v>
      </c>
      <c r="H3688" s="22" t="s">
        <v>8729</v>
      </c>
      <c r="I3688" s="108" t="s">
        <v>8932</v>
      </c>
      <c r="J3688" s="22" t="s">
        <v>8933</v>
      </c>
      <c r="K3688" s="4">
        <f>IFERROR(__xludf.DUMMYFUNCTION("""COMPUTED_VALUE"""),13.0)</f>
        <v>13</v>
      </c>
      <c r="L3688" s="4" t="s">
        <v>8735</v>
      </c>
      <c r="M3688" s="4">
        <v>12.0</v>
      </c>
    </row>
    <row r="3689">
      <c r="A3689" s="85">
        <v>46211.0</v>
      </c>
      <c r="B3689" s="22" t="s">
        <v>1189</v>
      </c>
      <c r="C3689" s="22" t="s">
        <v>8726</v>
      </c>
      <c r="D3689" s="82" t="s">
        <v>8813</v>
      </c>
      <c r="E3689" s="22" t="s">
        <v>8727</v>
      </c>
      <c r="F3689" s="22" t="s">
        <v>157</v>
      </c>
      <c r="G3689" s="22" t="s">
        <v>157</v>
      </c>
      <c r="H3689" s="22" t="s">
        <v>8729</v>
      </c>
      <c r="I3689" s="108" t="s">
        <v>8932</v>
      </c>
      <c r="J3689" s="22" t="s">
        <v>8933</v>
      </c>
      <c r="K3689" s="4">
        <f>IFERROR(__xludf.DUMMYFUNCTION("""COMPUTED_VALUE"""),13.0)</f>
        <v>13</v>
      </c>
      <c r="L3689" s="4" t="s">
        <v>8735</v>
      </c>
      <c r="M3689" s="4">
        <v>12.0</v>
      </c>
    </row>
    <row r="3690">
      <c r="A3690" s="85">
        <v>46212.0</v>
      </c>
      <c r="B3690" s="22" t="s">
        <v>1189</v>
      </c>
      <c r="C3690" s="22" t="s">
        <v>8726</v>
      </c>
      <c r="D3690" s="82" t="s">
        <v>8813</v>
      </c>
      <c r="E3690" s="22" t="s">
        <v>8727</v>
      </c>
      <c r="F3690" s="22" t="s">
        <v>157</v>
      </c>
      <c r="G3690" s="22" t="s">
        <v>157</v>
      </c>
      <c r="H3690" s="22" t="s">
        <v>8729</v>
      </c>
      <c r="I3690" s="108" t="s">
        <v>8932</v>
      </c>
      <c r="J3690" s="22" t="s">
        <v>8933</v>
      </c>
      <c r="K3690" s="4">
        <f>IFERROR(__xludf.DUMMYFUNCTION("""COMPUTED_VALUE"""),12.0)</f>
        <v>12</v>
      </c>
      <c r="L3690" s="4" t="s">
        <v>8735</v>
      </c>
      <c r="M3690" s="4">
        <v>12.0</v>
      </c>
    </row>
    <row r="3691">
      <c r="A3691" s="85">
        <v>46213.0</v>
      </c>
      <c r="B3691" s="22" t="s">
        <v>1189</v>
      </c>
      <c r="C3691" s="22" t="s">
        <v>8726</v>
      </c>
      <c r="D3691" s="82" t="s">
        <v>8813</v>
      </c>
      <c r="E3691" s="22" t="s">
        <v>8727</v>
      </c>
      <c r="F3691" s="22" t="s">
        <v>157</v>
      </c>
      <c r="G3691" s="22" t="s">
        <v>157</v>
      </c>
      <c r="H3691" s="22" t="s">
        <v>8729</v>
      </c>
      <c r="I3691" s="108" t="s">
        <v>8932</v>
      </c>
      <c r="J3691" s="22" t="s">
        <v>8933</v>
      </c>
      <c r="K3691" s="4">
        <f>IFERROR(__xludf.DUMMYFUNCTION("""COMPUTED_VALUE"""),11.0)</f>
        <v>11</v>
      </c>
      <c r="L3691" s="4" t="s">
        <v>8731</v>
      </c>
      <c r="M3691" s="4">
        <v>12.0</v>
      </c>
    </row>
    <row r="3692">
      <c r="A3692" s="85">
        <v>46214.0</v>
      </c>
      <c r="B3692" s="22" t="s">
        <v>1189</v>
      </c>
      <c r="C3692" s="22" t="s">
        <v>8726</v>
      </c>
      <c r="D3692" s="82" t="s">
        <v>8813</v>
      </c>
      <c r="E3692" s="22" t="s">
        <v>8727</v>
      </c>
      <c r="F3692" s="22" t="s">
        <v>157</v>
      </c>
      <c r="G3692" s="22" t="s">
        <v>157</v>
      </c>
      <c r="H3692" s="22" t="s">
        <v>8729</v>
      </c>
      <c r="I3692" s="108" t="s">
        <v>8932</v>
      </c>
      <c r="J3692" s="22" t="s">
        <v>8933</v>
      </c>
      <c r="K3692" s="4">
        <f>IFERROR(__xludf.DUMMYFUNCTION("""COMPUTED_VALUE"""),11.0)</f>
        <v>11</v>
      </c>
      <c r="L3692" s="4" t="s">
        <v>8731</v>
      </c>
      <c r="M3692" s="4">
        <v>12.0</v>
      </c>
    </row>
    <row r="3693">
      <c r="A3693" s="85">
        <v>46215.0</v>
      </c>
      <c r="B3693" s="22" t="s">
        <v>1189</v>
      </c>
      <c r="C3693" s="22" t="s">
        <v>8726</v>
      </c>
      <c r="D3693" s="82" t="s">
        <v>8813</v>
      </c>
      <c r="E3693" s="22" t="s">
        <v>8727</v>
      </c>
      <c r="F3693" s="22" t="s">
        <v>157</v>
      </c>
      <c r="G3693" s="22" t="s">
        <v>157</v>
      </c>
      <c r="H3693" s="22" t="s">
        <v>8729</v>
      </c>
      <c r="I3693" s="108" t="s">
        <v>8932</v>
      </c>
      <c r="J3693" s="22" t="s">
        <v>8933</v>
      </c>
      <c r="K3693" s="4">
        <f>IFERROR(__xludf.DUMMYFUNCTION("""COMPUTED_VALUE"""),11.0)</f>
        <v>11</v>
      </c>
      <c r="L3693" s="4" t="s">
        <v>8731</v>
      </c>
      <c r="M3693" s="4">
        <v>12.0</v>
      </c>
    </row>
    <row r="3694">
      <c r="A3694" s="85">
        <v>46216.0</v>
      </c>
      <c r="B3694" s="22" t="s">
        <v>1189</v>
      </c>
      <c r="C3694" s="22" t="s">
        <v>8726</v>
      </c>
      <c r="D3694" s="82" t="s">
        <v>8813</v>
      </c>
      <c r="E3694" s="22" t="s">
        <v>8727</v>
      </c>
      <c r="F3694" s="22" t="s">
        <v>157</v>
      </c>
      <c r="G3694" s="22" t="s">
        <v>157</v>
      </c>
      <c r="H3694" s="22" t="s">
        <v>8729</v>
      </c>
      <c r="I3694" s="108" t="s">
        <v>8932</v>
      </c>
      <c r="J3694" s="22" t="s">
        <v>8933</v>
      </c>
      <c r="K3694" s="4">
        <f>IFERROR(__xludf.DUMMYFUNCTION("""COMPUTED_VALUE"""),12.0)</f>
        <v>12</v>
      </c>
      <c r="L3694" s="4" t="s">
        <v>8735</v>
      </c>
      <c r="M3694" s="4">
        <v>12.0</v>
      </c>
    </row>
    <row r="3695">
      <c r="A3695" s="85">
        <v>46217.0</v>
      </c>
      <c r="B3695" s="22" t="s">
        <v>1189</v>
      </c>
      <c r="C3695" s="22" t="s">
        <v>8726</v>
      </c>
      <c r="D3695" s="82" t="s">
        <v>8813</v>
      </c>
      <c r="E3695" s="22" t="s">
        <v>8727</v>
      </c>
      <c r="F3695" s="22" t="s">
        <v>157</v>
      </c>
      <c r="G3695" s="22" t="s">
        <v>157</v>
      </c>
      <c r="H3695" s="22" t="s">
        <v>8729</v>
      </c>
      <c r="I3695" s="108" t="s">
        <v>8932</v>
      </c>
      <c r="J3695" s="22" t="s">
        <v>8933</v>
      </c>
      <c r="K3695" s="4">
        <f>IFERROR(__xludf.DUMMYFUNCTION("""COMPUTED_VALUE"""),12.0)</f>
        <v>12</v>
      </c>
      <c r="L3695" s="4" t="s">
        <v>8735</v>
      </c>
      <c r="M3695" s="4">
        <v>12.0</v>
      </c>
    </row>
    <row r="3696">
      <c r="A3696" s="85">
        <v>46218.0</v>
      </c>
      <c r="B3696" s="22" t="s">
        <v>1189</v>
      </c>
      <c r="C3696" s="22" t="s">
        <v>8726</v>
      </c>
      <c r="D3696" s="82" t="s">
        <v>8813</v>
      </c>
      <c r="E3696" s="22" t="s">
        <v>8727</v>
      </c>
      <c r="F3696" s="22" t="s">
        <v>157</v>
      </c>
      <c r="G3696" s="22" t="s">
        <v>157</v>
      </c>
      <c r="H3696" s="22" t="s">
        <v>8729</v>
      </c>
      <c r="I3696" s="108" t="s">
        <v>8932</v>
      </c>
      <c r="J3696" s="22" t="s">
        <v>8933</v>
      </c>
      <c r="K3696" s="4">
        <f>IFERROR(__xludf.DUMMYFUNCTION("""COMPUTED_VALUE"""),12.0)</f>
        <v>12</v>
      </c>
      <c r="L3696" s="4" t="s">
        <v>8735</v>
      </c>
      <c r="M3696" s="4">
        <v>12.0</v>
      </c>
    </row>
    <row r="3697">
      <c r="A3697" s="85">
        <v>46219.0</v>
      </c>
      <c r="B3697" s="22" t="s">
        <v>1189</v>
      </c>
      <c r="C3697" s="22" t="s">
        <v>8726</v>
      </c>
      <c r="D3697" s="82" t="s">
        <v>8813</v>
      </c>
      <c r="E3697" s="22" t="s">
        <v>8727</v>
      </c>
      <c r="F3697" s="22" t="s">
        <v>157</v>
      </c>
      <c r="G3697" s="22" t="s">
        <v>157</v>
      </c>
      <c r="H3697" s="22" t="s">
        <v>8729</v>
      </c>
      <c r="I3697" s="108" t="s">
        <v>8932</v>
      </c>
      <c r="J3697" s="22" t="s">
        <v>8933</v>
      </c>
      <c r="K3697" s="4">
        <f>IFERROR(__xludf.DUMMYFUNCTION("""COMPUTED_VALUE"""),12.0)</f>
        <v>12</v>
      </c>
      <c r="L3697" s="4" t="s">
        <v>8735</v>
      </c>
      <c r="M3697" s="4">
        <v>12.0</v>
      </c>
    </row>
    <row r="3698">
      <c r="A3698" s="85">
        <v>46220.0</v>
      </c>
      <c r="B3698" s="22" t="s">
        <v>1189</v>
      </c>
      <c r="C3698" s="22" t="s">
        <v>8726</v>
      </c>
      <c r="D3698" s="82" t="s">
        <v>8813</v>
      </c>
      <c r="E3698" s="22" t="s">
        <v>8727</v>
      </c>
      <c r="F3698" s="22" t="s">
        <v>157</v>
      </c>
      <c r="G3698" s="22" t="s">
        <v>157</v>
      </c>
      <c r="H3698" s="22" t="s">
        <v>8729</v>
      </c>
      <c r="I3698" s="108" t="s">
        <v>8932</v>
      </c>
      <c r="J3698" s="22" t="s">
        <v>8933</v>
      </c>
      <c r="K3698" s="4">
        <f>IFERROR(__xludf.DUMMYFUNCTION("""COMPUTED_VALUE"""),12.0)</f>
        <v>12</v>
      </c>
      <c r="L3698" s="4" t="s">
        <v>8735</v>
      </c>
      <c r="M3698" s="4">
        <v>12.0</v>
      </c>
    </row>
    <row r="3699">
      <c r="A3699" s="85">
        <v>46221.0</v>
      </c>
      <c r="B3699" s="22" t="s">
        <v>1189</v>
      </c>
      <c r="C3699" s="22" t="s">
        <v>8726</v>
      </c>
      <c r="D3699" s="82" t="s">
        <v>8813</v>
      </c>
      <c r="E3699" s="22" t="s">
        <v>8727</v>
      </c>
      <c r="F3699" s="22" t="s">
        <v>157</v>
      </c>
      <c r="G3699" s="22" t="s">
        <v>157</v>
      </c>
      <c r="H3699" s="22" t="s">
        <v>8729</v>
      </c>
      <c r="I3699" s="108" t="s">
        <v>8932</v>
      </c>
      <c r="J3699" s="22" t="s">
        <v>8933</v>
      </c>
      <c r="K3699" s="4">
        <f>IFERROR(__xludf.DUMMYFUNCTION("""COMPUTED_VALUE"""),12.0)</f>
        <v>12</v>
      </c>
      <c r="L3699" s="4" t="s">
        <v>8735</v>
      </c>
      <c r="M3699" s="4">
        <v>12.0</v>
      </c>
    </row>
    <row r="3700">
      <c r="A3700" s="85">
        <v>46222.0</v>
      </c>
      <c r="B3700" s="22" t="s">
        <v>1189</v>
      </c>
      <c r="C3700" s="22" t="s">
        <v>8726</v>
      </c>
      <c r="D3700" s="82" t="s">
        <v>8813</v>
      </c>
      <c r="E3700" s="22" t="s">
        <v>8727</v>
      </c>
      <c r="F3700" s="22" t="s">
        <v>157</v>
      </c>
      <c r="G3700" s="22" t="s">
        <v>157</v>
      </c>
      <c r="H3700" s="22" t="s">
        <v>8729</v>
      </c>
      <c r="I3700" s="108" t="s">
        <v>8932</v>
      </c>
      <c r="J3700" s="22" t="s">
        <v>8933</v>
      </c>
      <c r="K3700" s="4">
        <f>IFERROR(__xludf.DUMMYFUNCTION("""COMPUTED_VALUE"""),12.0)</f>
        <v>12</v>
      </c>
      <c r="L3700" s="4" t="s">
        <v>8735</v>
      </c>
      <c r="M3700" s="4">
        <v>12.0</v>
      </c>
    </row>
    <row r="3701">
      <c r="A3701" s="85">
        <v>46223.0</v>
      </c>
      <c r="B3701" s="22" t="s">
        <v>1189</v>
      </c>
      <c r="C3701" s="22" t="s">
        <v>8726</v>
      </c>
      <c r="D3701" s="82" t="s">
        <v>8813</v>
      </c>
      <c r="E3701" s="22" t="s">
        <v>8727</v>
      </c>
      <c r="F3701" s="22" t="s">
        <v>157</v>
      </c>
      <c r="G3701" s="22" t="s">
        <v>157</v>
      </c>
      <c r="H3701" s="22" t="s">
        <v>8729</v>
      </c>
      <c r="I3701" s="108" t="s">
        <v>8932</v>
      </c>
      <c r="J3701" s="22" t="s">
        <v>8933</v>
      </c>
      <c r="K3701" s="4">
        <f>IFERROR(__xludf.DUMMYFUNCTION("""COMPUTED_VALUE"""),12.0)</f>
        <v>12</v>
      </c>
      <c r="L3701" s="4" t="s">
        <v>8735</v>
      </c>
      <c r="M3701" s="4">
        <v>12.0</v>
      </c>
    </row>
    <row r="3702">
      <c r="A3702" s="85">
        <v>46224.0</v>
      </c>
      <c r="B3702" s="22" t="s">
        <v>1189</v>
      </c>
      <c r="C3702" s="22" t="s">
        <v>8726</v>
      </c>
      <c r="D3702" s="82" t="s">
        <v>8813</v>
      </c>
      <c r="E3702" s="22" t="s">
        <v>8727</v>
      </c>
      <c r="F3702" s="22" t="s">
        <v>157</v>
      </c>
      <c r="G3702" s="22" t="s">
        <v>157</v>
      </c>
      <c r="H3702" s="22" t="s">
        <v>8729</v>
      </c>
      <c r="I3702" s="108" t="s">
        <v>8932</v>
      </c>
      <c r="J3702" s="22" t="s">
        <v>8933</v>
      </c>
      <c r="K3702" s="4">
        <f>IFERROR(__xludf.DUMMYFUNCTION("""COMPUTED_VALUE"""),12.0)</f>
        <v>12</v>
      </c>
      <c r="L3702" s="4" t="s">
        <v>8735</v>
      </c>
      <c r="M3702" s="4">
        <v>12.0</v>
      </c>
    </row>
    <row r="3703">
      <c r="A3703" s="85">
        <v>46225.0</v>
      </c>
      <c r="B3703" s="22" t="s">
        <v>1189</v>
      </c>
      <c r="C3703" s="22" t="s">
        <v>8726</v>
      </c>
      <c r="D3703" s="82" t="s">
        <v>8813</v>
      </c>
      <c r="E3703" s="22" t="s">
        <v>8727</v>
      </c>
      <c r="F3703" s="22" t="s">
        <v>157</v>
      </c>
      <c r="G3703" s="22" t="s">
        <v>157</v>
      </c>
      <c r="H3703" s="22" t="s">
        <v>8729</v>
      </c>
      <c r="I3703" s="108" t="s">
        <v>8932</v>
      </c>
      <c r="J3703" s="22" t="s">
        <v>8933</v>
      </c>
      <c r="K3703" s="4">
        <f>IFERROR(__xludf.DUMMYFUNCTION("""COMPUTED_VALUE"""),12.0)</f>
        <v>12</v>
      </c>
      <c r="L3703" s="4" t="s">
        <v>8735</v>
      </c>
      <c r="M3703" s="4">
        <v>12.0</v>
      </c>
    </row>
    <row r="3704">
      <c r="A3704" s="85">
        <v>46226.0</v>
      </c>
      <c r="B3704" s="22" t="s">
        <v>1189</v>
      </c>
      <c r="C3704" s="22" t="s">
        <v>8726</v>
      </c>
      <c r="D3704" s="82" t="s">
        <v>8813</v>
      </c>
      <c r="E3704" s="22" t="s">
        <v>8727</v>
      </c>
      <c r="F3704" s="22" t="s">
        <v>157</v>
      </c>
      <c r="G3704" s="22" t="s">
        <v>157</v>
      </c>
      <c r="H3704" s="22" t="s">
        <v>8729</v>
      </c>
      <c r="I3704" s="108" t="s">
        <v>8932</v>
      </c>
      <c r="J3704" s="22" t="s">
        <v>8933</v>
      </c>
      <c r="K3704" s="4">
        <f>IFERROR(__xludf.DUMMYFUNCTION("""COMPUTED_VALUE"""),13.0)</f>
        <v>13</v>
      </c>
      <c r="L3704" s="4" t="s">
        <v>8735</v>
      </c>
      <c r="M3704" s="4">
        <v>12.0</v>
      </c>
    </row>
    <row r="3705">
      <c r="A3705" s="85">
        <v>46227.0</v>
      </c>
      <c r="B3705" s="22" t="s">
        <v>1189</v>
      </c>
      <c r="C3705" s="22" t="s">
        <v>8726</v>
      </c>
      <c r="D3705" s="82" t="s">
        <v>8813</v>
      </c>
      <c r="E3705" s="22" t="s">
        <v>8727</v>
      </c>
      <c r="F3705" s="22" t="s">
        <v>157</v>
      </c>
      <c r="G3705" s="22" t="s">
        <v>157</v>
      </c>
      <c r="H3705" s="22" t="s">
        <v>8729</v>
      </c>
      <c r="I3705" s="108" t="s">
        <v>8932</v>
      </c>
      <c r="J3705" s="22" t="s">
        <v>8933</v>
      </c>
      <c r="K3705" s="4">
        <f>IFERROR(__xludf.DUMMYFUNCTION("""COMPUTED_VALUE"""),11.0)</f>
        <v>11</v>
      </c>
      <c r="L3705" s="4" t="s">
        <v>8731</v>
      </c>
      <c r="M3705" s="4">
        <v>12.0</v>
      </c>
    </row>
    <row r="3706">
      <c r="A3706" s="85">
        <v>46228.0</v>
      </c>
      <c r="B3706" s="22" t="s">
        <v>1189</v>
      </c>
      <c r="C3706" s="22" t="s">
        <v>8726</v>
      </c>
      <c r="D3706" s="82" t="s">
        <v>8813</v>
      </c>
      <c r="E3706" s="22" t="s">
        <v>8727</v>
      </c>
      <c r="F3706" s="22" t="s">
        <v>157</v>
      </c>
      <c r="G3706" s="22" t="s">
        <v>157</v>
      </c>
      <c r="H3706" s="22" t="s">
        <v>8729</v>
      </c>
      <c r="I3706" s="108" t="s">
        <v>8932</v>
      </c>
      <c r="J3706" s="22" t="s">
        <v>8933</v>
      </c>
      <c r="K3706" s="4">
        <f>IFERROR(__xludf.DUMMYFUNCTION("""COMPUTED_VALUE"""),11.0)</f>
        <v>11</v>
      </c>
      <c r="L3706" s="4" t="s">
        <v>8731</v>
      </c>
      <c r="M3706" s="4">
        <v>12.0</v>
      </c>
    </row>
    <row r="3707">
      <c r="A3707" s="85">
        <v>46229.0</v>
      </c>
      <c r="B3707" s="22" t="s">
        <v>1189</v>
      </c>
      <c r="C3707" s="22" t="s">
        <v>8726</v>
      </c>
      <c r="D3707" s="82" t="s">
        <v>8813</v>
      </c>
      <c r="E3707" s="22" t="s">
        <v>8727</v>
      </c>
      <c r="F3707" s="22" t="s">
        <v>157</v>
      </c>
      <c r="G3707" s="22" t="s">
        <v>157</v>
      </c>
      <c r="H3707" s="22" t="s">
        <v>8729</v>
      </c>
      <c r="I3707" s="108" t="s">
        <v>8932</v>
      </c>
      <c r="J3707" s="22" t="s">
        <v>8933</v>
      </c>
      <c r="K3707" s="4">
        <f>IFERROR(__xludf.DUMMYFUNCTION("""COMPUTED_VALUE"""),11.0)</f>
        <v>11</v>
      </c>
      <c r="L3707" s="4" t="s">
        <v>8731</v>
      </c>
      <c r="M3707" s="4">
        <v>12.0</v>
      </c>
    </row>
    <row r="3708">
      <c r="A3708" s="85">
        <v>46230.0</v>
      </c>
      <c r="B3708" s="22" t="s">
        <v>1189</v>
      </c>
      <c r="C3708" s="22" t="s">
        <v>8726</v>
      </c>
      <c r="D3708" s="82" t="s">
        <v>8813</v>
      </c>
      <c r="E3708" s="22" t="s">
        <v>8727</v>
      </c>
      <c r="F3708" s="22" t="s">
        <v>157</v>
      </c>
      <c r="G3708" s="22" t="s">
        <v>157</v>
      </c>
      <c r="H3708" s="22" t="s">
        <v>8729</v>
      </c>
      <c r="I3708" s="108" t="s">
        <v>8932</v>
      </c>
      <c r="J3708" s="22" t="s">
        <v>8933</v>
      </c>
      <c r="K3708" s="4">
        <f>IFERROR(__xludf.DUMMYFUNCTION("""COMPUTED_VALUE"""),11.0)</f>
        <v>11</v>
      </c>
      <c r="L3708" s="4" t="s">
        <v>8731</v>
      </c>
      <c r="M3708" s="4">
        <v>12.0</v>
      </c>
    </row>
    <row r="3709">
      <c r="A3709" s="85">
        <v>46231.0</v>
      </c>
      <c r="B3709" s="22" t="s">
        <v>1189</v>
      </c>
      <c r="C3709" s="22" t="s">
        <v>8726</v>
      </c>
      <c r="D3709" s="82" t="s">
        <v>8813</v>
      </c>
      <c r="E3709" s="22" t="s">
        <v>8727</v>
      </c>
      <c r="F3709" s="22" t="s">
        <v>157</v>
      </c>
      <c r="G3709" s="22" t="s">
        <v>157</v>
      </c>
      <c r="H3709" s="22" t="s">
        <v>8729</v>
      </c>
      <c r="I3709" s="108" t="s">
        <v>8932</v>
      </c>
      <c r="J3709" s="22" t="s">
        <v>8933</v>
      </c>
      <c r="K3709" s="4">
        <f>IFERROR(__xludf.DUMMYFUNCTION("""COMPUTED_VALUE"""),11.0)</f>
        <v>11</v>
      </c>
      <c r="L3709" s="4" t="s">
        <v>8731</v>
      </c>
      <c r="M3709" s="4">
        <v>12.0</v>
      </c>
    </row>
    <row r="3710">
      <c r="A3710" s="85">
        <v>46232.0</v>
      </c>
      <c r="B3710" s="22" t="s">
        <v>1189</v>
      </c>
      <c r="C3710" s="22" t="s">
        <v>8726</v>
      </c>
      <c r="D3710" s="82" t="s">
        <v>8813</v>
      </c>
      <c r="E3710" s="22" t="s">
        <v>8727</v>
      </c>
      <c r="F3710" s="22" t="s">
        <v>157</v>
      </c>
      <c r="G3710" s="22" t="s">
        <v>157</v>
      </c>
      <c r="H3710" s="22" t="s">
        <v>8729</v>
      </c>
      <c r="I3710" s="108" t="s">
        <v>8932</v>
      </c>
      <c r="J3710" s="22" t="s">
        <v>8933</v>
      </c>
      <c r="K3710" s="4">
        <f>IFERROR(__xludf.DUMMYFUNCTION("""COMPUTED_VALUE"""),12.0)</f>
        <v>12</v>
      </c>
      <c r="L3710" s="4" t="s">
        <v>8735</v>
      </c>
      <c r="M3710" s="4">
        <v>12.0</v>
      </c>
    </row>
    <row r="3711">
      <c r="A3711" s="85">
        <v>46233.0</v>
      </c>
      <c r="B3711" s="22" t="s">
        <v>1189</v>
      </c>
      <c r="C3711" s="22" t="s">
        <v>8726</v>
      </c>
      <c r="D3711" s="82" t="s">
        <v>8813</v>
      </c>
      <c r="E3711" s="22" t="s">
        <v>8727</v>
      </c>
      <c r="F3711" s="22" t="s">
        <v>157</v>
      </c>
      <c r="G3711" s="22" t="s">
        <v>157</v>
      </c>
      <c r="H3711" s="22" t="s">
        <v>8729</v>
      </c>
      <c r="I3711" s="108" t="s">
        <v>8932</v>
      </c>
      <c r="J3711" s="22" t="s">
        <v>8933</v>
      </c>
      <c r="K3711" s="4">
        <f>IFERROR(__xludf.DUMMYFUNCTION("""COMPUTED_VALUE"""),11.0)</f>
        <v>11</v>
      </c>
      <c r="L3711" s="4" t="s">
        <v>8731</v>
      </c>
      <c r="M3711" s="4">
        <v>12.0</v>
      </c>
    </row>
    <row r="3712">
      <c r="A3712" s="85">
        <v>46234.0</v>
      </c>
      <c r="B3712" s="22" t="s">
        <v>1189</v>
      </c>
      <c r="C3712" s="22" t="s">
        <v>8726</v>
      </c>
      <c r="D3712" s="82" t="s">
        <v>8813</v>
      </c>
      <c r="E3712" s="22" t="s">
        <v>8727</v>
      </c>
      <c r="F3712" s="22" t="s">
        <v>157</v>
      </c>
      <c r="G3712" s="22" t="s">
        <v>157</v>
      </c>
      <c r="H3712" s="22" t="s">
        <v>8729</v>
      </c>
      <c r="I3712" s="108" t="s">
        <v>8932</v>
      </c>
      <c r="J3712" s="22" t="s">
        <v>8933</v>
      </c>
      <c r="K3712" s="4">
        <f>IFERROR(__xludf.DUMMYFUNCTION("""COMPUTED_VALUE"""),11.0)</f>
        <v>11</v>
      </c>
      <c r="L3712" s="4" t="s">
        <v>8731</v>
      </c>
      <c r="M3712" s="4">
        <v>12.0</v>
      </c>
    </row>
    <row r="3713">
      <c r="A3713" s="85">
        <v>46235.0</v>
      </c>
      <c r="B3713" s="22" t="s">
        <v>1189</v>
      </c>
      <c r="C3713" s="22" t="s">
        <v>8726</v>
      </c>
      <c r="D3713" s="82" t="s">
        <v>8813</v>
      </c>
      <c r="E3713" s="22" t="s">
        <v>8727</v>
      </c>
      <c r="F3713" s="22" t="s">
        <v>157</v>
      </c>
      <c r="G3713" s="22" t="s">
        <v>157</v>
      </c>
      <c r="H3713" s="22" t="s">
        <v>8729</v>
      </c>
      <c r="I3713" s="108" t="s">
        <v>8932</v>
      </c>
      <c r="J3713" s="22" t="s">
        <v>8933</v>
      </c>
      <c r="K3713" s="4">
        <f>IFERROR(__xludf.DUMMYFUNCTION("""COMPUTED_VALUE"""),11.0)</f>
        <v>11</v>
      </c>
      <c r="L3713" s="4" t="s">
        <v>8731</v>
      </c>
      <c r="M3713" s="4">
        <v>12.0</v>
      </c>
    </row>
    <row r="3714">
      <c r="A3714" s="85">
        <v>46236.0</v>
      </c>
      <c r="B3714" s="22" t="s">
        <v>1189</v>
      </c>
      <c r="C3714" s="22" t="s">
        <v>8726</v>
      </c>
      <c r="D3714" s="82" t="s">
        <v>8813</v>
      </c>
      <c r="E3714" s="22" t="s">
        <v>8727</v>
      </c>
      <c r="F3714" s="22" t="s">
        <v>157</v>
      </c>
      <c r="G3714" s="22" t="s">
        <v>157</v>
      </c>
      <c r="H3714" s="22" t="s">
        <v>8729</v>
      </c>
      <c r="I3714" s="108" t="s">
        <v>8932</v>
      </c>
      <c r="J3714" s="22" t="s">
        <v>8933</v>
      </c>
      <c r="K3714" s="4">
        <f>IFERROR(__xludf.DUMMYFUNCTION("""COMPUTED_VALUE"""),11.0)</f>
        <v>11</v>
      </c>
      <c r="L3714" s="4" t="s">
        <v>8731</v>
      </c>
      <c r="M3714" s="4">
        <v>12.0</v>
      </c>
    </row>
    <row r="3715">
      <c r="A3715" s="85">
        <v>46237.0</v>
      </c>
      <c r="B3715" s="22" t="s">
        <v>1189</v>
      </c>
      <c r="C3715" s="22" t="s">
        <v>8726</v>
      </c>
      <c r="D3715" s="82" t="s">
        <v>8813</v>
      </c>
      <c r="E3715" s="22" t="s">
        <v>8727</v>
      </c>
      <c r="F3715" s="22" t="s">
        <v>157</v>
      </c>
      <c r="G3715" s="22" t="s">
        <v>157</v>
      </c>
      <c r="H3715" s="22" t="s">
        <v>8729</v>
      </c>
      <c r="I3715" s="108" t="s">
        <v>8932</v>
      </c>
      <c r="J3715" s="22" t="s">
        <v>8933</v>
      </c>
      <c r="K3715" s="4">
        <f>IFERROR(__xludf.DUMMYFUNCTION("""COMPUTED_VALUE"""),11.0)</f>
        <v>11</v>
      </c>
      <c r="L3715" s="4" t="s">
        <v>8731</v>
      </c>
      <c r="M3715" s="4">
        <v>12.0</v>
      </c>
    </row>
    <row r="3716">
      <c r="A3716" s="85">
        <v>46238.0</v>
      </c>
      <c r="B3716" s="22" t="s">
        <v>1189</v>
      </c>
      <c r="C3716" s="22" t="s">
        <v>8726</v>
      </c>
      <c r="D3716" s="82" t="s">
        <v>8813</v>
      </c>
      <c r="E3716" s="22" t="s">
        <v>8727</v>
      </c>
      <c r="F3716" s="22" t="s">
        <v>157</v>
      </c>
      <c r="G3716" s="22" t="s">
        <v>157</v>
      </c>
      <c r="H3716" s="22" t="s">
        <v>8729</v>
      </c>
      <c r="I3716" s="108" t="s">
        <v>8932</v>
      </c>
      <c r="J3716" s="22" t="s">
        <v>8933</v>
      </c>
      <c r="K3716" s="4">
        <f>IFERROR(__xludf.DUMMYFUNCTION("""COMPUTED_VALUE"""),11.0)</f>
        <v>11</v>
      </c>
      <c r="L3716" s="4" t="s">
        <v>8731</v>
      </c>
      <c r="M3716" s="4">
        <v>12.0</v>
      </c>
    </row>
    <row r="3717">
      <c r="A3717" s="85">
        <v>46239.0</v>
      </c>
      <c r="B3717" s="22" t="s">
        <v>1189</v>
      </c>
      <c r="C3717" s="22" t="s">
        <v>8726</v>
      </c>
      <c r="D3717" s="82" t="s">
        <v>8813</v>
      </c>
      <c r="E3717" s="22" t="s">
        <v>8727</v>
      </c>
      <c r="F3717" s="22" t="s">
        <v>157</v>
      </c>
      <c r="G3717" s="22" t="s">
        <v>157</v>
      </c>
      <c r="H3717" s="22" t="s">
        <v>8729</v>
      </c>
      <c r="I3717" s="108" t="s">
        <v>8932</v>
      </c>
      <c r="J3717" s="22" t="s">
        <v>8933</v>
      </c>
      <c r="K3717" s="4">
        <f>IFERROR(__xludf.DUMMYFUNCTION("""COMPUTED_VALUE"""),11.0)</f>
        <v>11</v>
      </c>
      <c r="L3717" s="4" t="s">
        <v>8731</v>
      </c>
      <c r="M3717" s="4">
        <v>12.0</v>
      </c>
    </row>
    <row r="3718">
      <c r="A3718" s="85">
        <v>46240.0</v>
      </c>
      <c r="B3718" s="22" t="s">
        <v>1189</v>
      </c>
      <c r="C3718" s="22" t="s">
        <v>8726</v>
      </c>
      <c r="D3718" s="82" t="s">
        <v>8813</v>
      </c>
      <c r="E3718" s="22" t="s">
        <v>8727</v>
      </c>
      <c r="F3718" s="22" t="s">
        <v>157</v>
      </c>
      <c r="G3718" s="22" t="s">
        <v>157</v>
      </c>
      <c r="H3718" s="22" t="s">
        <v>8729</v>
      </c>
      <c r="I3718" s="108" t="s">
        <v>8932</v>
      </c>
      <c r="J3718" s="22" t="s">
        <v>8933</v>
      </c>
      <c r="K3718" s="4">
        <f>IFERROR(__xludf.DUMMYFUNCTION("""COMPUTED_VALUE"""),12.0)</f>
        <v>12</v>
      </c>
      <c r="L3718" s="4" t="s">
        <v>8735</v>
      </c>
      <c r="M3718" s="4">
        <v>12.0</v>
      </c>
    </row>
    <row r="3719">
      <c r="A3719" s="85">
        <v>46241.0</v>
      </c>
      <c r="B3719" s="22" t="s">
        <v>1189</v>
      </c>
      <c r="C3719" s="22" t="s">
        <v>8726</v>
      </c>
      <c r="D3719" s="82" t="s">
        <v>8813</v>
      </c>
      <c r="E3719" s="22" t="s">
        <v>8727</v>
      </c>
      <c r="F3719" s="22" t="s">
        <v>157</v>
      </c>
      <c r="G3719" s="22" t="s">
        <v>157</v>
      </c>
      <c r="H3719" s="22" t="s">
        <v>8729</v>
      </c>
      <c r="I3719" s="108" t="s">
        <v>8932</v>
      </c>
      <c r="J3719" s="22" t="s">
        <v>8933</v>
      </c>
      <c r="K3719" s="4">
        <f>IFERROR(__xludf.DUMMYFUNCTION("""COMPUTED_VALUE"""),11.0)</f>
        <v>11</v>
      </c>
      <c r="L3719" s="4" t="s">
        <v>8731</v>
      </c>
      <c r="M3719" s="4">
        <v>12.0</v>
      </c>
    </row>
    <row r="3720">
      <c r="A3720" s="85">
        <v>46242.0</v>
      </c>
      <c r="B3720" s="22" t="s">
        <v>1189</v>
      </c>
      <c r="C3720" s="22" t="s">
        <v>8726</v>
      </c>
      <c r="D3720" s="82" t="s">
        <v>8813</v>
      </c>
      <c r="E3720" s="22" t="s">
        <v>8727</v>
      </c>
      <c r="F3720" s="22" t="s">
        <v>157</v>
      </c>
      <c r="G3720" s="22" t="s">
        <v>157</v>
      </c>
      <c r="H3720" s="22" t="s">
        <v>8729</v>
      </c>
      <c r="I3720" s="108" t="s">
        <v>8932</v>
      </c>
      <c r="J3720" s="22" t="s">
        <v>8933</v>
      </c>
      <c r="K3720" s="4">
        <f>IFERROR(__xludf.DUMMYFUNCTION("""COMPUTED_VALUE"""),12.0)</f>
        <v>12</v>
      </c>
      <c r="L3720" s="4" t="s">
        <v>8735</v>
      </c>
      <c r="M3720" s="4">
        <v>12.0</v>
      </c>
    </row>
    <row r="3721">
      <c r="A3721" s="85">
        <v>46243.0</v>
      </c>
      <c r="B3721" s="22" t="s">
        <v>1189</v>
      </c>
      <c r="C3721" s="22" t="s">
        <v>8726</v>
      </c>
      <c r="D3721" s="82" t="s">
        <v>8813</v>
      </c>
      <c r="E3721" s="22" t="s">
        <v>8727</v>
      </c>
      <c r="F3721" s="22" t="s">
        <v>157</v>
      </c>
      <c r="G3721" s="22" t="s">
        <v>157</v>
      </c>
      <c r="H3721" s="22" t="s">
        <v>8729</v>
      </c>
      <c r="I3721" s="108" t="s">
        <v>8932</v>
      </c>
      <c r="J3721" s="22" t="s">
        <v>8933</v>
      </c>
      <c r="K3721" s="4">
        <f>IFERROR(__xludf.DUMMYFUNCTION("""COMPUTED_VALUE"""),13.0)</f>
        <v>13</v>
      </c>
      <c r="L3721" s="4" t="s">
        <v>8735</v>
      </c>
      <c r="M3721" s="4">
        <v>12.0</v>
      </c>
    </row>
    <row r="3722">
      <c r="A3722" s="85">
        <v>46244.0</v>
      </c>
      <c r="B3722" s="22" t="s">
        <v>1189</v>
      </c>
      <c r="C3722" s="22" t="s">
        <v>8726</v>
      </c>
      <c r="D3722" s="82" t="s">
        <v>8813</v>
      </c>
      <c r="E3722" s="22" t="s">
        <v>8727</v>
      </c>
      <c r="F3722" s="22" t="s">
        <v>157</v>
      </c>
      <c r="G3722" s="22" t="s">
        <v>157</v>
      </c>
      <c r="H3722" s="22" t="s">
        <v>8729</v>
      </c>
      <c r="I3722" s="108" t="s">
        <v>8932</v>
      </c>
      <c r="J3722" s="22" t="s">
        <v>8933</v>
      </c>
      <c r="K3722" s="4">
        <f>IFERROR(__xludf.DUMMYFUNCTION("""COMPUTED_VALUE"""),11.0)</f>
        <v>11</v>
      </c>
      <c r="L3722" s="4" t="s">
        <v>8731</v>
      </c>
      <c r="M3722" s="4">
        <v>12.0</v>
      </c>
    </row>
    <row r="3723">
      <c r="A3723" s="85">
        <v>46245.0</v>
      </c>
      <c r="B3723" s="22" t="s">
        <v>1189</v>
      </c>
      <c r="C3723" s="22" t="s">
        <v>8726</v>
      </c>
      <c r="D3723" s="82" t="s">
        <v>8813</v>
      </c>
      <c r="E3723" s="22" t="s">
        <v>8727</v>
      </c>
      <c r="F3723" s="22" t="s">
        <v>157</v>
      </c>
      <c r="G3723" s="22" t="s">
        <v>157</v>
      </c>
      <c r="H3723" s="22" t="s">
        <v>8729</v>
      </c>
      <c r="I3723" s="108" t="s">
        <v>8932</v>
      </c>
      <c r="J3723" s="22" t="s">
        <v>8933</v>
      </c>
      <c r="K3723" s="4">
        <f>IFERROR(__xludf.DUMMYFUNCTION("""COMPUTED_VALUE"""),12.0)</f>
        <v>12</v>
      </c>
      <c r="L3723" s="4" t="s">
        <v>8735</v>
      </c>
      <c r="M3723" s="4">
        <v>12.0</v>
      </c>
    </row>
    <row r="3724">
      <c r="A3724" s="85">
        <v>46246.0</v>
      </c>
      <c r="B3724" s="22" t="s">
        <v>1189</v>
      </c>
      <c r="C3724" s="22" t="s">
        <v>8726</v>
      </c>
      <c r="D3724" s="82" t="s">
        <v>8813</v>
      </c>
      <c r="E3724" s="22" t="s">
        <v>8727</v>
      </c>
      <c r="F3724" s="22" t="s">
        <v>157</v>
      </c>
      <c r="G3724" s="22" t="s">
        <v>157</v>
      </c>
      <c r="H3724" s="22" t="s">
        <v>8729</v>
      </c>
      <c r="I3724" s="108" t="s">
        <v>8932</v>
      </c>
      <c r="J3724" s="22" t="s">
        <v>8933</v>
      </c>
      <c r="K3724" s="4">
        <f>IFERROR(__xludf.DUMMYFUNCTION("""COMPUTED_VALUE"""),11.0)</f>
        <v>11</v>
      </c>
      <c r="L3724" s="4" t="s">
        <v>8731</v>
      </c>
      <c r="M3724" s="4">
        <v>12.0</v>
      </c>
    </row>
    <row r="3725">
      <c r="A3725" s="85">
        <v>46247.0</v>
      </c>
      <c r="B3725" s="22" t="s">
        <v>1189</v>
      </c>
      <c r="C3725" s="22" t="s">
        <v>8726</v>
      </c>
      <c r="D3725" s="82" t="s">
        <v>8813</v>
      </c>
      <c r="E3725" s="22" t="s">
        <v>8727</v>
      </c>
      <c r="F3725" s="22" t="s">
        <v>157</v>
      </c>
      <c r="G3725" s="22" t="s">
        <v>157</v>
      </c>
      <c r="H3725" s="22" t="s">
        <v>8729</v>
      </c>
      <c r="I3725" s="108" t="s">
        <v>8932</v>
      </c>
      <c r="J3725" s="22" t="s">
        <v>8933</v>
      </c>
      <c r="K3725" s="4">
        <f>IFERROR(__xludf.DUMMYFUNCTION("""COMPUTED_VALUE"""),11.0)</f>
        <v>11</v>
      </c>
      <c r="L3725" s="4" t="s">
        <v>8731</v>
      </c>
      <c r="M3725" s="4">
        <v>12.0</v>
      </c>
    </row>
    <row r="3726">
      <c r="A3726" s="85">
        <v>46248.0</v>
      </c>
      <c r="B3726" s="22" t="s">
        <v>1189</v>
      </c>
      <c r="C3726" s="22" t="s">
        <v>8726</v>
      </c>
      <c r="D3726" s="82" t="s">
        <v>8813</v>
      </c>
      <c r="E3726" s="22" t="s">
        <v>8727</v>
      </c>
      <c r="F3726" s="22" t="s">
        <v>157</v>
      </c>
      <c r="G3726" s="22" t="s">
        <v>157</v>
      </c>
      <c r="H3726" s="22" t="s">
        <v>8729</v>
      </c>
      <c r="I3726" s="108" t="s">
        <v>8932</v>
      </c>
      <c r="J3726" s="22" t="s">
        <v>8933</v>
      </c>
      <c r="K3726" s="4">
        <f>IFERROR(__xludf.DUMMYFUNCTION("""COMPUTED_VALUE"""),12.0)</f>
        <v>12</v>
      </c>
      <c r="L3726" s="4" t="s">
        <v>8735</v>
      </c>
      <c r="M3726" s="4">
        <v>12.0</v>
      </c>
    </row>
    <row r="3727">
      <c r="A3727" s="85">
        <v>46249.0</v>
      </c>
      <c r="B3727" s="22" t="s">
        <v>1189</v>
      </c>
      <c r="C3727" s="22" t="s">
        <v>8726</v>
      </c>
      <c r="D3727" s="82" t="s">
        <v>8813</v>
      </c>
      <c r="E3727" s="22" t="s">
        <v>8727</v>
      </c>
      <c r="F3727" s="22" t="s">
        <v>157</v>
      </c>
      <c r="G3727" s="22" t="s">
        <v>157</v>
      </c>
      <c r="H3727" s="22" t="s">
        <v>8729</v>
      </c>
      <c r="I3727" s="108" t="s">
        <v>8932</v>
      </c>
      <c r="J3727" s="22" t="s">
        <v>8933</v>
      </c>
      <c r="K3727" s="4">
        <f>IFERROR(__xludf.DUMMYFUNCTION("""COMPUTED_VALUE"""),11.0)</f>
        <v>11</v>
      </c>
      <c r="L3727" s="4" t="s">
        <v>8731</v>
      </c>
      <c r="M3727" s="4">
        <v>12.0</v>
      </c>
    </row>
    <row r="3728">
      <c r="A3728" s="85">
        <v>46250.0</v>
      </c>
      <c r="B3728" s="22" t="s">
        <v>1189</v>
      </c>
      <c r="C3728" s="22" t="s">
        <v>8726</v>
      </c>
      <c r="D3728" s="82" t="s">
        <v>8813</v>
      </c>
      <c r="E3728" s="22" t="s">
        <v>8727</v>
      </c>
      <c r="F3728" s="22" t="s">
        <v>157</v>
      </c>
      <c r="G3728" s="22" t="s">
        <v>157</v>
      </c>
      <c r="H3728" s="22" t="s">
        <v>8729</v>
      </c>
      <c r="I3728" s="108" t="s">
        <v>8932</v>
      </c>
      <c r="J3728" s="22" t="s">
        <v>8933</v>
      </c>
      <c r="K3728" s="4">
        <f>IFERROR(__xludf.DUMMYFUNCTION("""COMPUTED_VALUE"""),11.0)</f>
        <v>11</v>
      </c>
      <c r="L3728" s="4" t="s">
        <v>8731</v>
      </c>
      <c r="M3728" s="4">
        <v>12.0</v>
      </c>
    </row>
    <row r="3729">
      <c r="A3729" s="85">
        <v>46251.0</v>
      </c>
      <c r="B3729" s="22" t="s">
        <v>1189</v>
      </c>
      <c r="C3729" s="22" t="s">
        <v>8726</v>
      </c>
      <c r="D3729" s="82" t="s">
        <v>8813</v>
      </c>
      <c r="E3729" s="22" t="s">
        <v>8727</v>
      </c>
      <c r="F3729" s="22" t="s">
        <v>157</v>
      </c>
      <c r="G3729" s="22" t="s">
        <v>157</v>
      </c>
      <c r="H3729" s="22" t="s">
        <v>8729</v>
      </c>
      <c r="I3729" s="108" t="s">
        <v>8932</v>
      </c>
      <c r="J3729" s="22" t="s">
        <v>8933</v>
      </c>
      <c r="K3729" s="4">
        <f>IFERROR(__xludf.DUMMYFUNCTION("""COMPUTED_VALUE"""),11.0)</f>
        <v>11</v>
      </c>
      <c r="L3729" s="4" t="s">
        <v>8731</v>
      </c>
      <c r="M3729" s="4">
        <v>12.0</v>
      </c>
    </row>
    <row r="3730">
      <c r="A3730" s="85">
        <v>46252.0</v>
      </c>
      <c r="B3730" s="22" t="s">
        <v>1189</v>
      </c>
      <c r="C3730" s="22" t="s">
        <v>8726</v>
      </c>
      <c r="D3730" s="82" t="s">
        <v>8813</v>
      </c>
      <c r="E3730" s="22" t="s">
        <v>8727</v>
      </c>
      <c r="F3730" s="22" t="s">
        <v>157</v>
      </c>
      <c r="G3730" s="22" t="s">
        <v>157</v>
      </c>
      <c r="H3730" s="22" t="s">
        <v>8729</v>
      </c>
      <c r="I3730" s="108" t="s">
        <v>8932</v>
      </c>
      <c r="J3730" s="22" t="s">
        <v>8933</v>
      </c>
      <c r="K3730" s="4">
        <f>IFERROR(__xludf.DUMMYFUNCTION("""COMPUTED_VALUE"""),12.0)</f>
        <v>12</v>
      </c>
      <c r="L3730" s="4" t="s">
        <v>8735</v>
      </c>
      <c r="M3730" s="4">
        <v>12.0</v>
      </c>
    </row>
    <row r="3731">
      <c r="A3731" s="85">
        <v>46253.0</v>
      </c>
      <c r="B3731" s="22" t="s">
        <v>1189</v>
      </c>
      <c r="C3731" s="22" t="s">
        <v>8726</v>
      </c>
      <c r="D3731" s="82" t="s">
        <v>8813</v>
      </c>
      <c r="E3731" s="22" t="s">
        <v>8727</v>
      </c>
      <c r="F3731" s="22" t="s">
        <v>157</v>
      </c>
      <c r="G3731" s="22" t="s">
        <v>157</v>
      </c>
      <c r="H3731" s="22" t="s">
        <v>8729</v>
      </c>
      <c r="I3731" s="108" t="s">
        <v>8932</v>
      </c>
      <c r="J3731" s="22" t="s">
        <v>8933</v>
      </c>
      <c r="K3731" s="4">
        <f>IFERROR(__xludf.DUMMYFUNCTION("""COMPUTED_VALUE"""),13.0)</f>
        <v>13</v>
      </c>
      <c r="L3731" s="4" t="s">
        <v>8735</v>
      </c>
      <c r="M3731" s="4">
        <v>12.0</v>
      </c>
    </row>
    <row r="3732">
      <c r="A3732" s="85">
        <v>46254.0</v>
      </c>
      <c r="B3732" s="22" t="s">
        <v>1189</v>
      </c>
      <c r="C3732" s="22" t="s">
        <v>8726</v>
      </c>
      <c r="D3732" s="82" t="s">
        <v>8813</v>
      </c>
      <c r="E3732" s="22" t="s">
        <v>8727</v>
      </c>
      <c r="F3732" s="22" t="s">
        <v>157</v>
      </c>
      <c r="G3732" s="22" t="s">
        <v>157</v>
      </c>
      <c r="H3732" s="22" t="s">
        <v>8729</v>
      </c>
      <c r="I3732" s="108" t="s">
        <v>8932</v>
      </c>
      <c r="J3732" s="22" t="s">
        <v>8933</v>
      </c>
      <c r="K3732" s="4">
        <f>IFERROR(__xludf.DUMMYFUNCTION("""COMPUTED_VALUE"""),11.0)</f>
        <v>11</v>
      </c>
      <c r="L3732" s="4" t="s">
        <v>8731</v>
      </c>
      <c r="M3732" s="4">
        <v>12.0</v>
      </c>
    </row>
    <row r="3733">
      <c r="A3733" s="85">
        <v>46255.0</v>
      </c>
      <c r="B3733" s="22" t="s">
        <v>1189</v>
      </c>
      <c r="C3733" s="22" t="s">
        <v>8726</v>
      </c>
      <c r="D3733" s="82" t="s">
        <v>8813</v>
      </c>
      <c r="E3733" s="22" t="s">
        <v>8727</v>
      </c>
      <c r="F3733" s="22" t="s">
        <v>157</v>
      </c>
      <c r="G3733" s="22" t="s">
        <v>157</v>
      </c>
      <c r="H3733" s="22" t="s">
        <v>8729</v>
      </c>
      <c r="I3733" s="108" t="s">
        <v>8932</v>
      </c>
      <c r="J3733" s="22" t="s">
        <v>8933</v>
      </c>
      <c r="K3733" s="4">
        <f>IFERROR(__xludf.DUMMYFUNCTION("""COMPUTED_VALUE"""),11.0)</f>
        <v>11</v>
      </c>
      <c r="L3733" s="4" t="s">
        <v>8731</v>
      </c>
      <c r="M3733" s="4">
        <v>12.0</v>
      </c>
    </row>
    <row r="3734">
      <c r="A3734" s="85">
        <v>46256.0</v>
      </c>
      <c r="B3734" s="22" t="s">
        <v>1189</v>
      </c>
      <c r="C3734" s="22" t="s">
        <v>8726</v>
      </c>
      <c r="D3734" s="82" t="s">
        <v>8813</v>
      </c>
      <c r="E3734" s="22" t="s">
        <v>8727</v>
      </c>
      <c r="F3734" s="22" t="s">
        <v>157</v>
      </c>
      <c r="G3734" s="22" t="s">
        <v>157</v>
      </c>
      <c r="H3734" s="22" t="s">
        <v>8729</v>
      </c>
      <c r="I3734" s="108" t="s">
        <v>8932</v>
      </c>
      <c r="J3734" s="22" t="s">
        <v>8933</v>
      </c>
      <c r="K3734" s="4">
        <f>IFERROR(__xludf.DUMMYFUNCTION("""COMPUTED_VALUE"""),11.0)</f>
        <v>11</v>
      </c>
      <c r="L3734" s="4" t="s">
        <v>8731</v>
      </c>
      <c r="M3734" s="4">
        <v>12.0</v>
      </c>
    </row>
    <row r="3735">
      <c r="A3735" s="85">
        <v>46257.0</v>
      </c>
      <c r="B3735" s="22" t="s">
        <v>1189</v>
      </c>
      <c r="C3735" s="22" t="s">
        <v>8726</v>
      </c>
      <c r="D3735" s="82" t="s">
        <v>8813</v>
      </c>
      <c r="E3735" s="22" t="s">
        <v>8727</v>
      </c>
      <c r="F3735" s="22" t="s">
        <v>157</v>
      </c>
      <c r="G3735" s="22" t="s">
        <v>157</v>
      </c>
      <c r="H3735" s="22" t="s">
        <v>8729</v>
      </c>
      <c r="I3735" s="108" t="s">
        <v>8932</v>
      </c>
      <c r="J3735" s="22" t="s">
        <v>8933</v>
      </c>
      <c r="K3735" s="4">
        <f>IFERROR(__xludf.DUMMYFUNCTION("""COMPUTED_VALUE"""),11.0)</f>
        <v>11</v>
      </c>
      <c r="L3735" s="4" t="s">
        <v>8731</v>
      </c>
      <c r="M3735" s="4">
        <v>12.0</v>
      </c>
    </row>
    <row r="3736">
      <c r="A3736" s="85">
        <v>46258.0</v>
      </c>
      <c r="B3736" s="22" t="s">
        <v>1189</v>
      </c>
      <c r="C3736" s="22" t="s">
        <v>8726</v>
      </c>
      <c r="D3736" s="82" t="s">
        <v>8813</v>
      </c>
      <c r="E3736" s="22" t="s">
        <v>8727</v>
      </c>
      <c r="F3736" s="22" t="s">
        <v>157</v>
      </c>
      <c r="G3736" s="22" t="s">
        <v>157</v>
      </c>
      <c r="H3736" s="22" t="s">
        <v>8729</v>
      </c>
      <c r="I3736" s="108" t="s">
        <v>8932</v>
      </c>
      <c r="J3736" s="22" t="s">
        <v>8933</v>
      </c>
      <c r="K3736" s="4">
        <f>IFERROR(__xludf.DUMMYFUNCTION("""COMPUTED_VALUE"""),11.0)</f>
        <v>11</v>
      </c>
      <c r="L3736" s="4" t="s">
        <v>8731</v>
      </c>
      <c r="M3736" s="4">
        <v>12.0</v>
      </c>
    </row>
    <row r="3737">
      <c r="A3737" s="85">
        <v>46259.0</v>
      </c>
      <c r="B3737" s="22" t="s">
        <v>1189</v>
      </c>
      <c r="C3737" s="22" t="s">
        <v>8726</v>
      </c>
      <c r="D3737" s="82" t="s">
        <v>8813</v>
      </c>
      <c r="E3737" s="22" t="s">
        <v>8727</v>
      </c>
      <c r="F3737" s="22" t="s">
        <v>157</v>
      </c>
      <c r="G3737" s="22" t="s">
        <v>157</v>
      </c>
      <c r="H3737" s="22" t="s">
        <v>8729</v>
      </c>
      <c r="I3737" s="108" t="s">
        <v>8932</v>
      </c>
      <c r="J3737" s="22" t="s">
        <v>8933</v>
      </c>
      <c r="K3737" s="4">
        <f>IFERROR(__xludf.DUMMYFUNCTION("""COMPUTED_VALUE"""),11.0)</f>
        <v>11</v>
      </c>
      <c r="L3737" s="4" t="s">
        <v>8731</v>
      </c>
      <c r="M3737" s="4">
        <v>12.0</v>
      </c>
    </row>
    <row r="3738">
      <c r="A3738" s="85">
        <v>46260.0</v>
      </c>
      <c r="B3738" s="22" t="s">
        <v>1189</v>
      </c>
      <c r="C3738" s="22" t="s">
        <v>8726</v>
      </c>
      <c r="D3738" s="82" t="s">
        <v>8813</v>
      </c>
      <c r="E3738" s="22" t="s">
        <v>8727</v>
      </c>
      <c r="F3738" s="22" t="s">
        <v>157</v>
      </c>
      <c r="G3738" s="22" t="s">
        <v>157</v>
      </c>
      <c r="H3738" s="22" t="s">
        <v>8729</v>
      </c>
      <c r="I3738" s="108" t="s">
        <v>8932</v>
      </c>
      <c r="J3738" s="22" t="s">
        <v>8933</v>
      </c>
      <c r="K3738" s="4">
        <f>IFERROR(__xludf.DUMMYFUNCTION("""COMPUTED_VALUE"""),11.0)</f>
        <v>11</v>
      </c>
      <c r="L3738" s="4" t="s">
        <v>8731</v>
      </c>
      <c r="M3738" s="4">
        <v>12.0</v>
      </c>
    </row>
    <row r="3739">
      <c r="A3739" s="85">
        <v>46261.0</v>
      </c>
      <c r="B3739" s="22" t="s">
        <v>1189</v>
      </c>
      <c r="C3739" s="22" t="s">
        <v>8726</v>
      </c>
      <c r="D3739" s="82" t="s">
        <v>8813</v>
      </c>
      <c r="E3739" s="22" t="s">
        <v>8727</v>
      </c>
      <c r="F3739" s="22" t="s">
        <v>157</v>
      </c>
      <c r="G3739" s="22" t="s">
        <v>157</v>
      </c>
      <c r="H3739" s="22" t="s">
        <v>8729</v>
      </c>
      <c r="I3739" s="108" t="s">
        <v>8932</v>
      </c>
      <c r="J3739" s="22" t="s">
        <v>8933</v>
      </c>
      <c r="K3739" s="4">
        <f>IFERROR(__xludf.DUMMYFUNCTION("""COMPUTED_VALUE"""),11.0)</f>
        <v>11</v>
      </c>
      <c r="L3739" s="4" t="s">
        <v>8731</v>
      </c>
      <c r="M3739" s="4">
        <v>12.0</v>
      </c>
    </row>
    <row r="3740">
      <c r="A3740" s="85">
        <v>46262.0</v>
      </c>
      <c r="B3740" s="22" t="s">
        <v>1189</v>
      </c>
      <c r="C3740" s="22" t="s">
        <v>8726</v>
      </c>
      <c r="D3740" s="82" t="s">
        <v>8813</v>
      </c>
      <c r="E3740" s="22" t="s">
        <v>8727</v>
      </c>
      <c r="F3740" s="22" t="s">
        <v>157</v>
      </c>
      <c r="G3740" s="22" t="s">
        <v>157</v>
      </c>
      <c r="H3740" s="22" t="s">
        <v>8729</v>
      </c>
      <c r="I3740" s="108" t="s">
        <v>8932</v>
      </c>
      <c r="J3740" s="22" t="s">
        <v>8933</v>
      </c>
      <c r="K3740" s="4">
        <f>IFERROR(__xludf.DUMMYFUNCTION("""COMPUTED_VALUE"""),11.0)</f>
        <v>11</v>
      </c>
      <c r="L3740" s="4" t="s">
        <v>8731</v>
      </c>
      <c r="M3740" s="4">
        <v>12.0</v>
      </c>
    </row>
    <row r="3741">
      <c r="A3741" s="85">
        <v>46263.0</v>
      </c>
      <c r="B3741" s="22" t="s">
        <v>1189</v>
      </c>
      <c r="C3741" s="22" t="s">
        <v>8726</v>
      </c>
      <c r="D3741" s="82" t="s">
        <v>8813</v>
      </c>
      <c r="E3741" s="22" t="s">
        <v>8727</v>
      </c>
      <c r="F3741" s="22" t="s">
        <v>157</v>
      </c>
      <c r="G3741" s="22" t="s">
        <v>157</v>
      </c>
      <c r="H3741" s="22" t="s">
        <v>8729</v>
      </c>
      <c r="I3741" s="108" t="s">
        <v>8932</v>
      </c>
      <c r="J3741" s="22" t="s">
        <v>8933</v>
      </c>
      <c r="K3741" s="4">
        <f>IFERROR(__xludf.DUMMYFUNCTION("""COMPUTED_VALUE"""),12.0)</f>
        <v>12</v>
      </c>
      <c r="L3741" s="4" t="s">
        <v>8735</v>
      </c>
      <c r="M3741" s="4">
        <v>12.0</v>
      </c>
    </row>
    <row r="3742">
      <c r="A3742" s="85">
        <v>46264.0</v>
      </c>
      <c r="B3742" s="22" t="s">
        <v>1189</v>
      </c>
      <c r="C3742" s="22" t="s">
        <v>8726</v>
      </c>
      <c r="D3742" s="82" t="s">
        <v>8813</v>
      </c>
      <c r="E3742" s="22" t="s">
        <v>8727</v>
      </c>
      <c r="F3742" s="22" t="s">
        <v>157</v>
      </c>
      <c r="G3742" s="22" t="s">
        <v>157</v>
      </c>
      <c r="H3742" s="22" t="s">
        <v>8729</v>
      </c>
      <c r="I3742" s="108" t="s">
        <v>8932</v>
      </c>
      <c r="J3742" s="22" t="s">
        <v>8933</v>
      </c>
      <c r="K3742" s="4">
        <f>IFERROR(__xludf.DUMMYFUNCTION("""COMPUTED_VALUE"""),12.0)</f>
        <v>12</v>
      </c>
      <c r="L3742" s="4" t="s">
        <v>8735</v>
      </c>
      <c r="M3742" s="4">
        <v>12.0</v>
      </c>
    </row>
    <row r="3743">
      <c r="A3743" s="85">
        <v>46265.0</v>
      </c>
      <c r="B3743" s="22" t="s">
        <v>1189</v>
      </c>
      <c r="C3743" s="22" t="s">
        <v>8726</v>
      </c>
      <c r="D3743" s="82" t="s">
        <v>8813</v>
      </c>
      <c r="E3743" s="22" t="s">
        <v>8727</v>
      </c>
      <c r="F3743" s="22" t="s">
        <v>157</v>
      </c>
      <c r="G3743" s="22" t="s">
        <v>157</v>
      </c>
      <c r="H3743" s="22" t="s">
        <v>8729</v>
      </c>
      <c r="I3743" s="108" t="s">
        <v>8932</v>
      </c>
      <c r="J3743" s="22" t="s">
        <v>8933</v>
      </c>
      <c r="K3743" s="4">
        <f>IFERROR(__xludf.DUMMYFUNCTION("""COMPUTED_VALUE"""),11.0)</f>
        <v>11</v>
      </c>
      <c r="L3743" s="4" t="s">
        <v>8731</v>
      </c>
      <c r="M3743" s="4">
        <v>12.0</v>
      </c>
    </row>
    <row r="3744">
      <c r="A3744" s="85">
        <v>46266.0</v>
      </c>
      <c r="B3744" s="22" t="s">
        <v>1189</v>
      </c>
      <c r="C3744" s="22" t="s">
        <v>8726</v>
      </c>
      <c r="D3744" s="82" t="s">
        <v>8813</v>
      </c>
      <c r="E3744" s="22" t="s">
        <v>8727</v>
      </c>
      <c r="F3744" s="22" t="s">
        <v>157</v>
      </c>
      <c r="G3744" s="22" t="s">
        <v>157</v>
      </c>
      <c r="H3744" s="22" t="s">
        <v>8729</v>
      </c>
      <c r="I3744" s="108" t="s">
        <v>8932</v>
      </c>
      <c r="J3744" s="22" t="s">
        <v>8933</v>
      </c>
      <c r="K3744" s="4">
        <f>IFERROR(__xludf.DUMMYFUNCTION("""COMPUTED_VALUE"""),11.0)</f>
        <v>11</v>
      </c>
      <c r="L3744" s="4" t="s">
        <v>8731</v>
      </c>
      <c r="M3744" s="4">
        <v>12.0</v>
      </c>
    </row>
    <row r="3745">
      <c r="A3745" s="85">
        <v>46267.0</v>
      </c>
      <c r="B3745" s="22" t="s">
        <v>1189</v>
      </c>
      <c r="C3745" s="22" t="s">
        <v>8726</v>
      </c>
      <c r="D3745" s="82" t="s">
        <v>8813</v>
      </c>
      <c r="E3745" s="22" t="s">
        <v>8727</v>
      </c>
      <c r="F3745" s="22" t="s">
        <v>157</v>
      </c>
      <c r="G3745" s="22" t="s">
        <v>157</v>
      </c>
      <c r="H3745" s="22" t="s">
        <v>8729</v>
      </c>
      <c r="I3745" s="108" t="s">
        <v>8932</v>
      </c>
      <c r="J3745" s="22" t="s">
        <v>8933</v>
      </c>
      <c r="K3745" s="4">
        <f>IFERROR(__xludf.DUMMYFUNCTION("""COMPUTED_VALUE"""),11.0)</f>
        <v>11</v>
      </c>
      <c r="L3745" s="4" t="s">
        <v>8731</v>
      </c>
      <c r="M3745" s="4">
        <v>12.0</v>
      </c>
    </row>
    <row r="3746">
      <c r="A3746" s="85">
        <v>46268.0</v>
      </c>
      <c r="B3746" s="22" t="s">
        <v>1189</v>
      </c>
      <c r="C3746" s="22" t="s">
        <v>8726</v>
      </c>
      <c r="D3746" s="82" t="s">
        <v>8813</v>
      </c>
      <c r="E3746" s="22" t="s">
        <v>8727</v>
      </c>
      <c r="F3746" s="22" t="s">
        <v>157</v>
      </c>
      <c r="G3746" s="22" t="s">
        <v>157</v>
      </c>
      <c r="H3746" s="22" t="s">
        <v>8729</v>
      </c>
      <c r="I3746" s="108" t="s">
        <v>8932</v>
      </c>
      <c r="J3746" s="22" t="s">
        <v>8933</v>
      </c>
      <c r="K3746" s="4">
        <f>IFERROR(__xludf.DUMMYFUNCTION("""COMPUTED_VALUE"""),11.0)</f>
        <v>11</v>
      </c>
      <c r="L3746" s="4" t="s">
        <v>8731</v>
      </c>
      <c r="M3746" s="4">
        <v>12.0</v>
      </c>
    </row>
    <row r="3747">
      <c r="A3747" s="85">
        <v>46269.0</v>
      </c>
      <c r="B3747" s="22" t="s">
        <v>1189</v>
      </c>
      <c r="C3747" s="22" t="s">
        <v>8726</v>
      </c>
      <c r="D3747" s="82" t="s">
        <v>8813</v>
      </c>
      <c r="E3747" s="22" t="s">
        <v>8727</v>
      </c>
      <c r="F3747" s="22" t="s">
        <v>157</v>
      </c>
      <c r="G3747" s="22" t="s">
        <v>157</v>
      </c>
      <c r="H3747" s="22" t="s">
        <v>8729</v>
      </c>
      <c r="I3747" s="108" t="s">
        <v>8932</v>
      </c>
      <c r="J3747" s="22" t="s">
        <v>8933</v>
      </c>
      <c r="K3747" s="4">
        <f>IFERROR(__xludf.DUMMYFUNCTION("""COMPUTED_VALUE"""),11.0)</f>
        <v>11</v>
      </c>
      <c r="L3747" s="4" t="s">
        <v>8731</v>
      </c>
      <c r="M3747" s="4">
        <v>12.0</v>
      </c>
    </row>
    <row r="3748">
      <c r="A3748" s="85">
        <v>46270.0</v>
      </c>
      <c r="B3748" s="22" t="s">
        <v>1189</v>
      </c>
      <c r="C3748" s="22" t="s">
        <v>8726</v>
      </c>
      <c r="D3748" s="82" t="s">
        <v>8813</v>
      </c>
      <c r="E3748" s="22" t="s">
        <v>8727</v>
      </c>
      <c r="F3748" s="22" t="s">
        <v>157</v>
      </c>
      <c r="G3748" s="22" t="s">
        <v>157</v>
      </c>
      <c r="H3748" s="22" t="s">
        <v>8729</v>
      </c>
      <c r="I3748" s="108" t="s">
        <v>8932</v>
      </c>
      <c r="J3748" s="22" t="s">
        <v>8933</v>
      </c>
      <c r="K3748" s="4">
        <f>IFERROR(__xludf.DUMMYFUNCTION("""COMPUTED_VALUE"""),13.0)</f>
        <v>13</v>
      </c>
      <c r="L3748" s="4" t="s">
        <v>8735</v>
      </c>
      <c r="M3748" s="4">
        <v>12.0</v>
      </c>
    </row>
    <row r="3749">
      <c r="A3749" s="85">
        <v>46271.0</v>
      </c>
      <c r="B3749" s="22" t="s">
        <v>1189</v>
      </c>
      <c r="C3749" s="22" t="s">
        <v>8726</v>
      </c>
      <c r="D3749" s="82" t="s">
        <v>8813</v>
      </c>
      <c r="E3749" s="22" t="s">
        <v>8727</v>
      </c>
      <c r="F3749" s="22" t="s">
        <v>157</v>
      </c>
      <c r="G3749" s="22" t="s">
        <v>157</v>
      </c>
      <c r="H3749" s="22" t="s">
        <v>8729</v>
      </c>
      <c r="I3749" s="108" t="s">
        <v>8932</v>
      </c>
      <c r="J3749" s="22" t="s">
        <v>8933</v>
      </c>
      <c r="K3749" s="4">
        <f>IFERROR(__xludf.DUMMYFUNCTION("""COMPUTED_VALUE"""),12.0)</f>
        <v>12</v>
      </c>
      <c r="L3749" s="4" t="s">
        <v>8735</v>
      </c>
      <c r="M3749" s="4">
        <v>12.0</v>
      </c>
    </row>
    <row r="3750">
      <c r="A3750" s="85">
        <v>46272.0</v>
      </c>
      <c r="B3750" s="22" t="s">
        <v>1189</v>
      </c>
      <c r="C3750" s="22" t="s">
        <v>8726</v>
      </c>
      <c r="D3750" s="82" t="s">
        <v>8813</v>
      </c>
      <c r="E3750" s="22" t="s">
        <v>8727</v>
      </c>
      <c r="F3750" s="22" t="s">
        <v>157</v>
      </c>
      <c r="G3750" s="22" t="s">
        <v>157</v>
      </c>
      <c r="H3750" s="22" t="s">
        <v>8729</v>
      </c>
      <c r="I3750" s="108" t="s">
        <v>8932</v>
      </c>
      <c r="J3750" s="22" t="s">
        <v>8933</v>
      </c>
      <c r="K3750" s="4">
        <f>IFERROR(__xludf.DUMMYFUNCTION("""COMPUTED_VALUE"""),11.0)</f>
        <v>11</v>
      </c>
      <c r="L3750" s="4" t="s">
        <v>8731</v>
      </c>
      <c r="M3750" s="4">
        <v>12.0</v>
      </c>
    </row>
    <row r="3751">
      <c r="A3751" s="85">
        <v>46273.0</v>
      </c>
      <c r="B3751" s="22" t="s">
        <v>1189</v>
      </c>
      <c r="C3751" s="22" t="s">
        <v>8726</v>
      </c>
      <c r="D3751" s="82" t="s">
        <v>8813</v>
      </c>
      <c r="E3751" s="22" t="s">
        <v>8727</v>
      </c>
      <c r="F3751" s="22" t="s">
        <v>157</v>
      </c>
      <c r="G3751" s="22" t="s">
        <v>157</v>
      </c>
      <c r="H3751" s="22" t="s">
        <v>8729</v>
      </c>
      <c r="I3751" s="108" t="s">
        <v>8932</v>
      </c>
      <c r="J3751" s="22" t="s">
        <v>8933</v>
      </c>
      <c r="K3751" s="4">
        <f>IFERROR(__xludf.DUMMYFUNCTION("""COMPUTED_VALUE"""),11.0)</f>
        <v>11</v>
      </c>
      <c r="L3751" s="4" t="s">
        <v>8731</v>
      </c>
      <c r="M3751" s="4">
        <v>12.0</v>
      </c>
    </row>
    <row r="3752">
      <c r="A3752" s="85">
        <v>46274.0</v>
      </c>
      <c r="B3752" s="22" t="s">
        <v>1189</v>
      </c>
      <c r="C3752" s="22" t="s">
        <v>8726</v>
      </c>
      <c r="D3752" s="82" t="s">
        <v>8813</v>
      </c>
      <c r="E3752" s="22" t="s">
        <v>8727</v>
      </c>
      <c r="F3752" s="22" t="s">
        <v>157</v>
      </c>
      <c r="G3752" s="22" t="s">
        <v>157</v>
      </c>
      <c r="H3752" s="22" t="s">
        <v>8729</v>
      </c>
      <c r="I3752" s="108" t="s">
        <v>8932</v>
      </c>
      <c r="J3752" s="22" t="s">
        <v>8933</v>
      </c>
      <c r="K3752" s="4">
        <f>IFERROR(__xludf.DUMMYFUNCTION("""COMPUTED_VALUE"""),11.0)</f>
        <v>11</v>
      </c>
      <c r="L3752" s="4" t="s">
        <v>8731</v>
      </c>
      <c r="M3752" s="4">
        <v>12.0</v>
      </c>
    </row>
    <row r="3753">
      <c r="A3753" s="85">
        <v>46275.0</v>
      </c>
      <c r="B3753" s="22" t="s">
        <v>1189</v>
      </c>
      <c r="C3753" s="22" t="s">
        <v>8726</v>
      </c>
      <c r="D3753" s="82" t="s">
        <v>8813</v>
      </c>
      <c r="E3753" s="22" t="s">
        <v>8727</v>
      </c>
      <c r="F3753" s="22" t="s">
        <v>157</v>
      </c>
      <c r="G3753" s="22" t="s">
        <v>157</v>
      </c>
      <c r="H3753" s="22" t="s">
        <v>8729</v>
      </c>
      <c r="I3753" s="108" t="s">
        <v>8932</v>
      </c>
      <c r="J3753" s="22" t="s">
        <v>8933</v>
      </c>
      <c r="K3753" s="4">
        <f>IFERROR(__xludf.DUMMYFUNCTION("""COMPUTED_VALUE"""),11.0)</f>
        <v>11</v>
      </c>
      <c r="L3753" s="4" t="s">
        <v>8731</v>
      </c>
      <c r="M3753" s="4">
        <v>12.0</v>
      </c>
    </row>
    <row r="3754">
      <c r="A3754" s="85">
        <v>46276.0</v>
      </c>
      <c r="B3754" s="22" t="s">
        <v>1189</v>
      </c>
      <c r="C3754" s="22" t="s">
        <v>8726</v>
      </c>
      <c r="D3754" s="82" t="s">
        <v>8813</v>
      </c>
      <c r="E3754" s="22" t="s">
        <v>8727</v>
      </c>
      <c r="F3754" s="22" t="s">
        <v>157</v>
      </c>
      <c r="G3754" s="22" t="s">
        <v>157</v>
      </c>
      <c r="H3754" s="22" t="s">
        <v>8729</v>
      </c>
      <c r="I3754" s="108" t="s">
        <v>8932</v>
      </c>
      <c r="J3754" s="22" t="s">
        <v>8933</v>
      </c>
      <c r="K3754" s="4">
        <f>IFERROR(__xludf.DUMMYFUNCTION("""COMPUTED_VALUE"""),11.0)</f>
        <v>11</v>
      </c>
      <c r="L3754" s="4" t="s">
        <v>8731</v>
      </c>
      <c r="M3754" s="4">
        <v>12.0</v>
      </c>
    </row>
    <row r="3755">
      <c r="A3755" s="85">
        <v>46277.0</v>
      </c>
      <c r="B3755" s="22" t="s">
        <v>1189</v>
      </c>
      <c r="C3755" s="22" t="s">
        <v>8726</v>
      </c>
      <c r="D3755" s="82" t="s">
        <v>8813</v>
      </c>
      <c r="E3755" s="22" t="s">
        <v>8727</v>
      </c>
      <c r="F3755" s="22" t="s">
        <v>157</v>
      </c>
      <c r="G3755" s="22" t="s">
        <v>157</v>
      </c>
      <c r="H3755" s="22" t="s">
        <v>8729</v>
      </c>
      <c r="I3755" s="108" t="s">
        <v>8932</v>
      </c>
      <c r="J3755" s="22" t="s">
        <v>8933</v>
      </c>
      <c r="K3755" s="4">
        <f>IFERROR(__xludf.DUMMYFUNCTION("""COMPUTED_VALUE"""),12.0)</f>
        <v>12</v>
      </c>
      <c r="L3755" s="4" t="s">
        <v>8735</v>
      </c>
      <c r="M3755" s="4">
        <v>12.0</v>
      </c>
    </row>
    <row r="3756">
      <c r="A3756" s="85">
        <v>46278.0</v>
      </c>
      <c r="B3756" s="22" t="s">
        <v>1189</v>
      </c>
      <c r="C3756" s="22" t="s">
        <v>8726</v>
      </c>
      <c r="D3756" s="82" t="s">
        <v>8813</v>
      </c>
      <c r="E3756" s="22" t="s">
        <v>8727</v>
      </c>
      <c r="F3756" s="22" t="s">
        <v>157</v>
      </c>
      <c r="G3756" s="22" t="s">
        <v>157</v>
      </c>
      <c r="H3756" s="22" t="s">
        <v>8729</v>
      </c>
      <c r="I3756" s="108" t="s">
        <v>8932</v>
      </c>
      <c r="J3756" s="22" t="s">
        <v>8933</v>
      </c>
      <c r="K3756" s="4">
        <f>IFERROR(__xludf.DUMMYFUNCTION("""COMPUTED_VALUE"""),12.0)</f>
        <v>12</v>
      </c>
      <c r="L3756" s="4" t="s">
        <v>8735</v>
      </c>
      <c r="M3756" s="4">
        <v>12.0</v>
      </c>
    </row>
    <row r="3757">
      <c r="A3757" s="85">
        <v>46279.0</v>
      </c>
      <c r="B3757" s="22" t="s">
        <v>1189</v>
      </c>
      <c r="C3757" s="22" t="s">
        <v>8726</v>
      </c>
      <c r="D3757" s="82" t="s">
        <v>8813</v>
      </c>
      <c r="E3757" s="22" t="s">
        <v>8727</v>
      </c>
      <c r="F3757" s="22" t="s">
        <v>157</v>
      </c>
      <c r="G3757" s="22" t="s">
        <v>157</v>
      </c>
      <c r="H3757" s="22" t="s">
        <v>8729</v>
      </c>
      <c r="I3757" s="108" t="s">
        <v>8932</v>
      </c>
      <c r="J3757" s="22" t="s">
        <v>8933</v>
      </c>
      <c r="K3757" s="4">
        <f>IFERROR(__xludf.DUMMYFUNCTION("""COMPUTED_VALUE"""),11.0)</f>
        <v>11</v>
      </c>
      <c r="L3757" s="4" t="s">
        <v>8731</v>
      </c>
      <c r="M3757" s="4">
        <v>12.0</v>
      </c>
    </row>
    <row r="3758">
      <c r="A3758" s="85">
        <v>46280.0</v>
      </c>
      <c r="B3758" s="22" t="s">
        <v>1189</v>
      </c>
      <c r="C3758" s="22" t="s">
        <v>8726</v>
      </c>
      <c r="D3758" s="82" t="s">
        <v>8813</v>
      </c>
      <c r="E3758" s="22" t="s">
        <v>8727</v>
      </c>
      <c r="F3758" s="22" t="s">
        <v>157</v>
      </c>
      <c r="G3758" s="22" t="s">
        <v>157</v>
      </c>
      <c r="H3758" s="22" t="s">
        <v>8729</v>
      </c>
      <c r="I3758" s="108" t="s">
        <v>8932</v>
      </c>
      <c r="J3758" s="22" t="s">
        <v>8933</v>
      </c>
      <c r="K3758" s="4">
        <f>IFERROR(__xludf.DUMMYFUNCTION("""COMPUTED_VALUE"""),12.0)</f>
        <v>12</v>
      </c>
      <c r="L3758" s="4" t="s">
        <v>8735</v>
      </c>
      <c r="M3758" s="4">
        <v>12.0</v>
      </c>
    </row>
    <row r="3759">
      <c r="A3759" s="85">
        <v>46281.0</v>
      </c>
      <c r="B3759" s="22" t="s">
        <v>1189</v>
      </c>
      <c r="C3759" s="22" t="s">
        <v>8726</v>
      </c>
      <c r="D3759" s="82" t="s">
        <v>8813</v>
      </c>
      <c r="E3759" s="22" t="s">
        <v>8727</v>
      </c>
      <c r="F3759" s="22" t="s">
        <v>157</v>
      </c>
      <c r="G3759" s="22" t="s">
        <v>157</v>
      </c>
      <c r="H3759" s="22" t="s">
        <v>8729</v>
      </c>
      <c r="I3759" s="108" t="s">
        <v>8932</v>
      </c>
      <c r="J3759" s="22" t="s">
        <v>8933</v>
      </c>
      <c r="K3759" s="4">
        <f>IFERROR(__xludf.DUMMYFUNCTION("""COMPUTED_VALUE"""),12.0)</f>
        <v>12</v>
      </c>
      <c r="L3759" s="4" t="s">
        <v>8735</v>
      </c>
      <c r="M3759" s="4">
        <v>12.0</v>
      </c>
    </row>
    <row r="3760">
      <c r="A3760" s="85">
        <v>46282.0</v>
      </c>
      <c r="B3760" s="22" t="s">
        <v>1189</v>
      </c>
      <c r="C3760" s="22" t="s">
        <v>8726</v>
      </c>
      <c r="D3760" s="82" t="s">
        <v>8813</v>
      </c>
      <c r="E3760" s="22" t="s">
        <v>8727</v>
      </c>
      <c r="F3760" s="22" t="s">
        <v>157</v>
      </c>
      <c r="G3760" s="22" t="s">
        <v>157</v>
      </c>
      <c r="H3760" s="22" t="s">
        <v>8729</v>
      </c>
      <c r="I3760" s="108" t="s">
        <v>8932</v>
      </c>
      <c r="J3760" s="22" t="s">
        <v>8933</v>
      </c>
      <c r="K3760" s="4">
        <f>IFERROR(__xludf.DUMMYFUNCTION("""COMPUTED_VALUE"""),12.0)</f>
        <v>12</v>
      </c>
      <c r="L3760" s="4" t="s">
        <v>8735</v>
      </c>
      <c r="M3760" s="4">
        <v>12.0</v>
      </c>
    </row>
    <row r="3761">
      <c r="A3761" s="85">
        <v>46283.0</v>
      </c>
      <c r="B3761" s="22" t="s">
        <v>1189</v>
      </c>
      <c r="C3761" s="22" t="s">
        <v>8726</v>
      </c>
      <c r="D3761" s="82" t="s">
        <v>8813</v>
      </c>
      <c r="E3761" s="22" t="s">
        <v>8727</v>
      </c>
      <c r="F3761" s="22" t="s">
        <v>157</v>
      </c>
      <c r="G3761" s="22" t="s">
        <v>157</v>
      </c>
      <c r="H3761" s="22" t="s">
        <v>8729</v>
      </c>
      <c r="I3761" s="108" t="s">
        <v>8932</v>
      </c>
      <c r="J3761" s="22" t="s">
        <v>8933</v>
      </c>
      <c r="K3761" s="4">
        <f>IFERROR(__xludf.DUMMYFUNCTION("""COMPUTED_VALUE"""),11.0)</f>
        <v>11</v>
      </c>
      <c r="L3761" s="4" t="s">
        <v>8731</v>
      </c>
      <c r="M3761" s="4">
        <v>12.0</v>
      </c>
    </row>
    <row r="3762">
      <c r="A3762" s="85">
        <v>46284.0</v>
      </c>
      <c r="B3762" s="22" t="s">
        <v>1189</v>
      </c>
      <c r="C3762" s="22" t="s">
        <v>8726</v>
      </c>
      <c r="D3762" s="82" t="s">
        <v>8813</v>
      </c>
      <c r="E3762" s="22" t="s">
        <v>8727</v>
      </c>
      <c r="F3762" s="22" t="s">
        <v>157</v>
      </c>
      <c r="G3762" s="22" t="s">
        <v>157</v>
      </c>
      <c r="H3762" s="22" t="s">
        <v>8729</v>
      </c>
      <c r="I3762" s="108" t="s">
        <v>8932</v>
      </c>
      <c r="J3762" s="22" t="s">
        <v>8933</v>
      </c>
      <c r="K3762" s="4">
        <f>IFERROR(__xludf.DUMMYFUNCTION("""COMPUTED_VALUE"""),12.0)</f>
        <v>12</v>
      </c>
      <c r="L3762" s="4" t="s">
        <v>8735</v>
      </c>
      <c r="M3762" s="4">
        <v>12.0</v>
      </c>
    </row>
    <row r="3763">
      <c r="A3763" s="85">
        <v>46285.0</v>
      </c>
      <c r="B3763" s="22" t="s">
        <v>1189</v>
      </c>
      <c r="C3763" s="22" t="s">
        <v>8726</v>
      </c>
      <c r="D3763" s="82" t="s">
        <v>8813</v>
      </c>
      <c r="E3763" s="22" t="s">
        <v>8727</v>
      </c>
      <c r="F3763" s="22" t="s">
        <v>157</v>
      </c>
      <c r="G3763" s="22" t="s">
        <v>157</v>
      </c>
      <c r="H3763" s="22" t="s">
        <v>8729</v>
      </c>
      <c r="I3763" s="108" t="s">
        <v>8932</v>
      </c>
      <c r="J3763" s="22" t="s">
        <v>8933</v>
      </c>
      <c r="K3763" s="4">
        <f>IFERROR(__xludf.DUMMYFUNCTION("""COMPUTED_VALUE"""),12.0)</f>
        <v>12</v>
      </c>
      <c r="L3763" s="4" t="s">
        <v>8735</v>
      </c>
      <c r="M3763" s="4">
        <v>12.0</v>
      </c>
    </row>
    <row r="3764">
      <c r="A3764" s="85">
        <v>46286.0</v>
      </c>
      <c r="B3764" s="22" t="s">
        <v>1189</v>
      </c>
      <c r="C3764" s="22" t="s">
        <v>8726</v>
      </c>
      <c r="D3764" s="82" t="s">
        <v>8813</v>
      </c>
      <c r="E3764" s="22" t="s">
        <v>8727</v>
      </c>
      <c r="F3764" s="22" t="s">
        <v>157</v>
      </c>
      <c r="G3764" s="22" t="s">
        <v>157</v>
      </c>
      <c r="H3764" s="22" t="s">
        <v>8729</v>
      </c>
      <c r="I3764" s="108" t="s">
        <v>8932</v>
      </c>
      <c r="J3764" s="22" t="s">
        <v>8933</v>
      </c>
      <c r="K3764" s="4">
        <f>IFERROR(__xludf.DUMMYFUNCTION("""COMPUTED_VALUE"""),11.0)</f>
        <v>11</v>
      </c>
      <c r="L3764" s="4" t="s">
        <v>8731</v>
      </c>
      <c r="M3764" s="4">
        <v>12.0</v>
      </c>
    </row>
    <row r="3765">
      <c r="A3765" s="85">
        <v>46287.0</v>
      </c>
      <c r="B3765" s="22" t="s">
        <v>1189</v>
      </c>
      <c r="C3765" s="22" t="s">
        <v>8726</v>
      </c>
      <c r="D3765" s="82" t="s">
        <v>8813</v>
      </c>
      <c r="E3765" s="22" t="s">
        <v>8727</v>
      </c>
      <c r="F3765" s="22" t="s">
        <v>157</v>
      </c>
      <c r="G3765" s="22" t="s">
        <v>157</v>
      </c>
      <c r="H3765" s="22" t="s">
        <v>8729</v>
      </c>
      <c r="I3765" s="108" t="s">
        <v>8932</v>
      </c>
      <c r="J3765" s="22" t="s">
        <v>8933</v>
      </c>
      <c r="K3765" s="4">
        <f>IFERROR(__xludf.DUMMYFUNCTION("""COMPUTED_VALUE"""),11.0)</f>
        <v>11</v>
      </c>
      <c r="L3765" s="4" t="s">
        <v>8731</v>
      </c>
      <c r="M3765" s="4">
        <v>12.0</v>
      </c>
    </row>
    <row r="3766">
      <c r="A3766" s="85">
        <v>46288.0</v>
      </c>
      <c r="B3766" s="22" t="s">
        <v>1189</v>
      </c>
      <c r="C3766" s="22" t="s">
        <v>8726</v>
      </c>
      <c r="D3766" s="82" t="s">
        <v>8813</v>
      </c>
      <c r="E3766" s="22" t="s">
        <v>8727</v>
      </c>
      <c r="F3766" s="22" t="s">
        <v>157</v>
      </c>
      <c r="G3766" s="22" t="s">
        <v>157</v>
      </c>
      <c r="H3766" s="22" t="s">
        <v>8729</v>
      </c>
      <c r="I3766" s="108" t="s">
        <v>8932</v>
      </c>
      <c r="J3766" s="22" t="s">
        <v>8933</v>
      </c>
      <c r="K3766" s="4">
        <f>IFERROR(__xludf.DUMMYFUNCTION("""COMPUTED_VALUE"""),11.0)</f>
        <v>11</v>
      </c>
      <c r="L3766" s="4" t="s">
        <v>8731</v>
      </c>
      <c r="M3766" s="4">
        <v>12.0</v>
      </c>
    </row>
    <row r="3767">
      <c r="A3767" s="85">
        <v>46289.0</v>
      </c>
      <c r="B3767" s="22" t="s">
        <v>1189</v>
      </c>
      <c r="C3767" s="22" t="s">
        <v>8726</v>
      </c>
      <c r="D3767" s="82" t="s">
        <v>8813</v>
      </c>
      <c r="E3767" s="22" t="s">
        <v>8727</v>
      </c>
      <c r="F3767" s="22" t="s">
        <v>157</v>
      </c>
      <c r="G3767" s="22" t="s">
        <v>157</v>
      </c>
      <c r="H3767" s="22" t="s">
        <v>8729</v>
      </c>
      <c r="I3767" s="108" t="s">
        <v>8932</v>
      </c>
      <c r="J3767" s="22" t="s">
        <v>8933</v>
      </c>
      <c r="K3767" s="4">
        <f>IFERROR(__xludf.DUMMYFUNCTION("""COMPUTED_VALUE"""),11.0)</f>
        <v>11</v>
      </c>
      <c r="L3767" s="4" t="s">
        <v>8731</v>
      </c>
      <c r="M3767" s="4">
        <v>12.0</v>
      </c>
    </row>
    <row r="3768">
      <c r="A3768" s="85">
        <v>46290.0</v>
      </c>
      <c r="B3768" s="22" t="s">
        <v>1189</v>
      </c>
      <c r="C3768" s="22" t="s">
        <v>8726</v>
      </c>
      <c r="D3768" s="82" t="s">
        <v>8813</v>
      </c>
      <c r="E3768" s="22" t="s">
        <v>8727</v>
      </c>
      <c r="F3768" s="22" t="s">
        <v>157</v>
      </c>
      <c r="G3768" s="22" t="s">
        <v>157</v>
      </c>
      <c r="H3768" s="22" t="s">
        <v>8729</v>
      </c>
      <c r="I3768" s="108" t="s">
        <v>8932</v>
      </c>
      <c r="J3768" s="22" t="s">
        <v>8933</v>
      </c>
      <c r="K3768" s="4">
        <f>IFERROR(__xludf.DUMMYFUNCTION("""COMPUTED_VALUE"""),11.0)</f>
        <v>11</v>
      </c>
      <c r="L3768" s="4" t="s">
        <v>8731</v>
      </c>
      <c r="M3768" s="4">
        <v>12.0</v>
      </c>
    </row>
    <row r="3769">
      <c r="A3769" s="85"/>
      <c r="B3769" s="22"/>
      <c r="C3769" s="22"/>
      <c r="D3769" s="22"/>
      <c r="E3769" s="22"/>
      <c r="F3769" s="22"/>
      <c r="G3769" s="22"/>
      <c r="H3769" s="22"/>
      <c r="I3769" s="99"/>
      <c r="J3769" s="22"/>
      <c r="K3769" s="4"/>
      <c r="L3769" s="4"/>
      <c r="M3769" s="4"/>
    </row>
    <row r="3770">
      <c r="A3770" s="85"/>
      <c r="B3770" s="22"/>
      <c r="C3770" s="22"/>
      <c r="D3770" s="22"/>
      <c r="E3770" s="22"/>
      <c r="F3770" s="22"/>
      <c r="G3770" s="22"/>
      <c r="H3770" s="22"/>
      <c r="I3770" s="99"/>
      <c r="J3770" s="22"/>
      <c r="K3770" s="4"/>
      <c r="L3770" s="4"/>
      <c r="M3770" s="4"/>
    </row>
    <row r="3771">
      <c r="A3771" s="85"/>
      <c r="B3771" s="22"/>
      <c r="C3771" s="22"/>
      <c r="D3771" s="22"/>
      <c r="E3771" s="22"/>
      <c r="F3771" s="22"/>
      <c r="G3771" s="22"/>
      <c r="H3771" s="22"/>
      <c r="I3771" s="99"/>
      <c r="J3771" s="22"/>
      <c r="K3771" s="4"/>
      <c r="L3771" s="4"/>
      <c r="M3771" s="4"/>
    </row>
    <row r="3772">
      <c r="A3772" s="85"/>
      <c r="B3772" s="22"/>
      <c r="C3772" s="22"/>
      <c r="D3772" s="22"/>
      <c r="E3772" s="22"/>
      <c r="F3772" s="22"/>
      <c r="G3772" s="23"/>
      <c r="H3772" s="22"/>
      <c r="I3772" s="99"/>
      <c r="J3772" s="22"/>
      <c r="K3772" s="4"/>
      <c r="L3772" s="4"/>
      <c r="M3772" s="4"/>
    </row>
    <row r="3773">
      <c r="A3773" s="85"/>
      <c r="B3773" s="22"/>
      <c r="C3773" s="22"/>
      <c r="D3773" s="22"/>
      <c r="E3773" s="22"/>
      <c r="F3773" s="22"/>
      <c r="G3773" s="22"/>
      <c r="H3773" s="22"/>
      <c r="I3773" s="99"/>
      <c r="J3773" s="22"/>
      <c r="K3773" s="4"/>
      <c r="L3773" s="4"/>
      <c r="M3773" s="4"/>
    </row>
    <row r="3774">
      <c r="A3774" s="85"/>
      <c r="B3774" s="22"/>
      <c r="C3774" s="22"/>
      <c r="D3774" s="22"/>
      <c r="E3774" s="22"/>
      <c r="F3774" s="22"/>
      <c r="G3774" s="22"/>
      <c r="H3774" s="22"/>
      <c r="I3774" s="99"/>
      <c r="J3774" s="22"/>
      <c r="K3774" s="4"/>
      <c r="L3774" s="4"/>
      <c r="M3774" s="4"/>
    </row>
    <row r="3775">
      <c r="A3775" s="85"/>
      <c r="B3775" s="22"/>
      <c r="C3775" s="22"/>
      <c r="D3775" s="22"/>
      <c r="E3775" s="22"/>
      <c r="F3775" s="22"/>
      <c r="G3775" s="22"/>
      <c r="H3775" s="22"/>
      <c r="I3775" s="99"/>
      <c r="J3775" s="22"/>
      <c r="K3775" s="4"/>
      <c r="L3775" s="4"/>
      <c r="M3775" s="4"/>
    </row>
    <row r="3776">
      <c r="A3776" s="85"/>
      <c r="B3776" s="22"/>
      <c r="C3776" s="22"/>
      <c r="D3776" s="22"/>
      <c r="E3776" s="22"/>
      <c r="F3776" s="22"/>
      <c r="G3776" s="22"/>
      <c r="H3776" s="22"/>
      <c r="I3776" s="99"/>
      <c r="J3776" s="22"/>
      <c r="K3776" s="4"/>
      <c r="L3776" s="4"/>
      <c r="M3776" s="4"/>
    </row>
    <row r="3777">
      <c r="A3777" s="85"/>
      <c r="B3777" s="22"/>
      <c r="C3777" s="22"/>
      <c r="D3777" s="22"/>
      <c r="E3777" s="22"/>
      <c r="F3777" s="22"/>
      <c r="G3777" s="22"/>
      <c r="H3777" s="22"/>
      <c r="I3777" s="99"/>
      <c r="J3777" s="22"/>
      <c r="K3777" s="4"/>
      <c r="L3777" s="4"/>
      <c r="M3777" s="4"/>
    </row>
    <row r="3778">
      <c r="A3778" s="85"/>
      <c r="B3778" s="22"/>
      <c r="C3778" s="22"/>
      <c r="D3778" s="22"/>
      <c r="E3778" s="22"/>
      <c r="F3778" s="22"/>
      <c r="G3778" s="22"/>
      <c r="H3778" s="22"/>
      <c r="I3778" s="99"/>
      <c r="J3778" s="22"/>
      <c r="K3778" s="4"/>
      <c r="L3778" s="4"/>
      <c r="M3778" s="4"/>
    </row>
    <row r="3779">
      <c r="A3779" s="85"/>
      <c r="B3779" s="22"/>
      <c r="C3779" s="22"/>
      <c r="D3779" s="22"/>
      <c r="E3779" s="22"/>
      <c r="F3779" s="22"/>
      <c r="G3779" s="22"/>
      <c r="H3779" s="22"/>
      <c r="I3779" s="99"/>
      <c r="J3779" s="22"/>
      <c r="K3779" s="4"/>
      <c r="L3779" s="4"/>
      <c r="M3779" s="4"/>
    </row>
    <row r="3780">
      <c r="A3780" s="85"/>
      <c r="B3780" s="22"/>
      <c r="C3780" s="22"/>
      <c r="D3780" s="22"/>
      <c r="E3780" s="22"/>
      <c r="F3780" s="22"/>
      <c r="G3780" s="22"/>
      <c r="H3780" s="22"/>
      <c r="I3780" s="99"/>
      <c r="J3780" s="22"/>
      <c r="K3780" s="4"/>
      <c r="L3780" s="4"/>
      <c r="M3780" s="4"/>
    </row>
    <row r="3781">
      <c r="A3781" s="85">
        <v>46114.0</v>
      </c>
      <c r="B3781" s="22" t="s">
        <v>687</v>
      </c>
      <c r="C3781" s="22" t="s">
        <v>8726</v>
      </c>
      <c r="D3781" s="22">
        <v>1.0</v>
      </c>
      <c r="E3781" s="22" t="s">
        <v>8942</v>
      </c>
      <c r="F3781" s="106" t="s">
        <v>953</v>
      </c>
      <c r="G3781" s="106" t="s">
        <v>954</v>
      </c>
      <c r="H3781" s="22" t="s">
        <v>8738</v>
      </c>
      <c r="I3781" s="99">
        <v>46291.90625</v>
      </c>
      <c r="J3781" s="22" t="s">
        <v>8943</v>
      </c>
      <c r="K3781" s="4">
        <f>IFERROR(__xludf.DUMMYFUNCTION("""COMPUTED_VALUE"""),11.0)</f>
        <v>11</v>
      </c>
      <c r="L3781" s="4" t="s">
        <v>8731</v>
      </c>
      <c r="M3781" s="4">
        <v>12.0</v>
      </c>
    </row>
    <row r="3782">
      <c r="A3782" s="85">
        <v>46291.0</v>
      </c>
      <c r="B3782" s="22" t="s">
        <v>1937</v>
      </c>
      <c r="C3782" s="22" t="s">
        <v>8726</v>
      </c>
      <c r="D3782" s="22">
        <v>0.0</v>
      </c>
      <c r="E3782" s="22" t="s">
        <v>8944</v>
      </c>
      <c r="F3782" s="106" t="s">
        <v>8733</v>
      </c>
      <c r="G3782" s="22"/>
      <c r="H3782" s="22" t="s">
        <v>8729</v>
      </c>
      <c r="I3782" s="99">
        <v>46291.45416666667</v>
      </c>
      <c r="J3782" s="22" t="s">
        <v>8945</v>
      </c>
      <c r="K3782" s="4">
        <f>IFERROR(__xludf.DUMMYFUNCTION("""COMPUTED_VALUE"""),12.0)</f>
        <v>12</v>
      </c>
      <c r="L3782" s="4" t="s">
        <v>8735</v>
      </c>
      <c r="M3782" s="4">
        <v>9.0</v>
      </c>
    </row>
    <row r="3783">
      <c r="A3783" s="85">
        <v>46291.0</v>
      </c>
      <c r="B3783" s="22" t="s">
        <v>687</v>
      </c>
      <c r="C3783" s="22" t="s">
        <v>8726</v>
      </c>
      <c r="D3783" s="22">
        <v>0.0</v>
      </c>
      <c r="E3783" s="22" t="s">
        <v>8944</v>
      </c>
      <c r="F3783" s="106" t="s">
        <v>8733</v>
      </c>
      <c r="G3783" s="22"/>
      <c r="H3783" s="22" t="s">
        <v>8729</v>
      </c>
      <c r="I3783" s="99">
        <v>46291.45416666667</v>
      </c>
      <c r="J3783" s="22" t="s">
        <v>8945</v>
      </c>
      <c r="K3783" s="4">
        <f>IFERROR(__xludf.DUMMYFUNCTION("""COMPUTED_VALUE"""),12.0)</f>
        <v>12</v>
      </c>
      <c r="L3783" s="4" t="s">
        <v>8735</v>
      </c>
      <c r="M3783" s="4">
        <v>9.0</v>
      </c>
    </row>
    <row r="3784">
      <c r="A3784" s="85">
        <v>46291.0</v>
      </c>
      <c r="B3784" s="22" t="s">
        <v>1876</v>
      </c>
      <c r="C3784" s="22" t="s">
        <v>8726</v>
      </c>
      <c r="D3784" s="22">
        <v>0.0</v>
      </c>
      <c r="E3784" s="22" t="s">
        <v>8944</v>
      </c>
      <c r="F3784" s="106" t="s">
        <v>8733</v>
      </c>
      <c r="G3784" s="22"/>
      <c r="H3784" s="22" t="s">
        <v>8729</v>
      </c>
      <c r="I3784" s="99">
        <v>46291.45416666667</v>
      </c>
      <c r="J3784" s="22" t="s">
        <v>8945</v>
      </c>
      <c r="K3784" s="4">
        <f>IFERROR(__xludf.DUMMYFUNCTION("""COMPUTED_VALUE"""),12.0)</f>
        <v>12</v>
      </c>
      <c r="L3784" s="4" t="s">
        <v>8735</v>
      </c>
      <c r="M3784" s="4">
        <v>9.0</v>
      </c>
    </row>
    <row r="3785">
      <c r="A3785" s="85"/>
      <c r="B3785" s="22"/>
      <c r="C3785" s="22"/>
      <c r="D3785" s="22"/>
      <c r="E3785" s="22"/>
      <c r="F3785" s="22"/>
      <c r="G3785" s="22"/>
      <c r="H3785" s="22"/>
      <c r="I3785" s="99"/>
      <c r="J3785" s="22"/>
      <c r="K3785" s="4"/>
      <c r="L3785" s="4"/>
      <c r="M3785" s="4"/>
    </row>
    <row r="3786">
      <c r="A3786" s="85"/>
      <c r="B3786" s="22"/>
      <c r="C3786" s="22"/>
      <c r="D3786" s="22"/>
      <c r="E3786" s="22"/>
      <c r="F3786" s="22"/>
      <c r="G3786" s="22"/>
      <c r="H3786" s="22"/>
      <c r="I3786" s="99"/>
      <c r="J3786" s="22"/>
      <c r="K3786" s="4"/>
      <c r="L3786" s="4"/>
      <c r="M3786" s="4"/>
    </row>
    <row r="3787">
      <c r="A3787" s="85"/>
      <c r="B3787" s="22"/>
      <c r="C3787" s="22"/>
      <c r="D3787" s="22"/>
      <c r="E3787" s="22"/>
      <c r="F3787" s="22"/>
      <c r="G3787" s="22"/>
      <c r="H3787" s="22"/>
      <c r="I3787" s="99"/>
      <c r="J3787" s="22"/>
      <c r="K3787" s="4"/>
      <c r="L3787" s="4"/>
      <c r="M3787" s="4"/>
    </row>
    <row r="3788">
      <c r="A3788" s="85"/>
      <c r="B3788" s="22"/>
      <c r="C3788" s="22"/>
      <c r="D3788" s="22"/>
      <c r="E3788" s="22"/>
      <c r="F3788" s="22"/>
      <c r="G3788" s="22"/>
      <c r="H3788" s="22"/>
      <c r="I3788" s="99"/>
      <c r="J3788" s="22"/>
      <c r="K3788" s="4"/>
      <c r="L3788" s="4"/>
      <c r="M3788" s="4"/>
    </row>
    <row r="3789">
      <c r="A3789" s="85">
        <v>46233.0</v>
      </c>
      <c r="B3789" s="22" t="s">
        <v>1432</v>
      </c>
      <c r="C3789" s="22" t="s">
        <v>8726</v>
      </c>
      <c r="D3789" s="22">
        <v>1.0</v>
      </c>
      <c r="E3789" s="22" t="s">
        <v>8946</v>
      </c>
      <c r="F3789" s="106" t="s">
        <v>1437</v>
      </c>
      <c r="G3789" s="106" t="s">
        <v>1438</v>
      </c>
      <c r="H3789" s="22" t="s">
        <v>8738</v>
      </c>
      <c r="I3789" s="99">
        <v>46291.90625</v>
      </c>
      <c r="J3789" s="22" t="s">
        <v>8947</v>
      </c>
      <c r="K3789" s="4">
        <f>IFERROR(__xludf.DUMMYFUNCTION("""COMPUTED_VALUE"""),11.0)</f>
        <v>11</v>
      </c>
      <c r="L3789" s="4" t="s">
        <v>8731</v>
      </c>
      <c r="M3789" s="4">
        <v>12.0</v>
      </c>
    </row>
    <row r="3790">
      <c r="A3790" s="85"/>
      <c r="B3790" s="22"/>
      <c r="C3790" s="22"/>
      <c r="D3790" s="22"/>
      <c r="E3790" s="22"/>
      <c r="F3790" s="22"/>
      <c r="G3790" s="22"/>
      <c r="H3790" s="22"/>
      <c r="I3790" s="99"/>
      <c r="J3790" s="22"/>
      <c r="K3790" s="4"/>
      <c r="L3790" s="4"/>
      <c r="M3790" s="4"/>
    </row>
    <row r="3791">
      <c r="A3791" s="85">
        <v>45931.0</v>
      </c>
      <c r="B3791" s="22" t="s">
        <v>194</v>
      </c>
      <c r="C3791" s="22" t="s">
        <v>8726</v>
      </c>
      <c r="D3791" s="22">
        <v>0.0</v>
      </c>
      <c r="E3791" s="22" t="s">
        <v>8727</v>
      </c>
      <c r="F3791" s="106" t="s">
        <v>8728</v>
      </c>
      <c r="G3791" s="22"/>
      <c r="H3791" s="22" t="s">
        <v>8729</v>
      </c>
      <c r="I3791" s="99"/>
      <c r="J3791" s="22" t="s">
        <v>8741</v>
      </c>
      <c r="K3791" s="4">
        <f>IFERROR(__xludf.DUMMYFUNCTION("""COMPUTED_VALUE"""),11.0)</f>
        <v>11</v>
      </c>
      <c r="L3791" s="4" t="s">
        <v>8731</v>
      </c>
      <c r="M3791" s="4">
        <v>12.0</v>
      </c>
    </row>
    <row r="3792">
      <c r="A3792" s="85">
        <v>45932.0</v>
      </c>
      <c r="B3792" s="22" t="s">
        <v>194</v>
      </c>
      <c r="C3792" s="22" t="s">
        <v>8726</v>
      </c>
      <c r="D3792" s="22">
        <v>0.0</v>
      </c>
      <c r="E3792" s="22" t="s">
        <v>8727</v>
      </c>
      <c r="F3792" s="106" t="s">
        <v>8728</v>
      </c>
      <c r="G3792" s="22"/>
      <c r="H3792" s="22" t="s">
        <v>8729</v>
      </c>
      <c r="I3792" s="99"/>
      <c r="J3792" s="22" t="s">
        <v>8741</v>
      </c>
      <c r="K3792" s="4">
        <f>IFERROR(__xludf.DUMMYFUNCTION("""COMPUTED_VALUE"""),11.0)</f>
        <v>11</v>
      </c>
      <c r="L3792" s="4" t="s">
        <v>8731</v>
      </c>
      <c r="M3792" s="4">
        <v>12.0</v>
      </c>
    </row>
    <row r="3793">
      <c r="A3793" s="85">
        <v>45933.0</v>
      </c>
      <c r="B3793" s="22" t="s">
        <v>194</v>
      </c>
      <c r="C3793" s="22" t="s">
        <v>8726</v>
      </c>
      <c r="D3793" s="22">
        <v>0.0</v>
      </c>
      <c r="E3793" s="22" t="s">
        <v>8727</v>
      </c>
      <c r="F3793" s="106" t="s">
        <v>8728</v>
      </c>
      <c r="G3793" s="22"/>
      <c r="H3793" s="22" t="s">
        <v>8729</v>
      </c>
      <c r="I3793" s="99"/>
      <c r="J3793" s="22" t="s">
        <v>8741</v>
      </c>
      <c r="K3793" s="4">
        <f>IFERROR(__xludf.DUMMYFUNCTION("""COMPUTED_VALUE"""),11.0)</f>
        <v>11</v>
      </c>
      <c r="L3793" s="4" t="s">
        <v>8731</v>
      </c>
      <c r="M3793" s="4">
        <v>12.0</v>
      </c>
    </row>
    <row r="3794">
      <c r="A3794" s="85">
        <v>45934.0</v>
      </c>
      <c r="B3794" s="22" t="s">
        <v>194</v>
      </c>
      <c r="C3794" s="22" t="s">
        <v>8726</v>
      </c>
      <c r="D3794" s="22">
        <v>0.0</v>
      </c>
      <c r="E3794" s="22" t="s">
        <v>8727</v>
      </c>
      <c r="F3794" s="106" t="s">
        <v>8736</v>
      </c>
      <c r="G3794" s="22"/>
      <c r="H3794" s="22" t="s">
        <v>8729</v>
      </c>
      <c r="I3794" s="99"/>
      <c r="J3794" s="22" t="s">
        <v>8741</v>
      </c>
      <c r="K3794" s="4">
        <f>IFERROR(__xludf.DUMMYFUNCTION("""COMPUTED_VALUE"""),11.0)</f>
        <v>11</v>
      </c>
      <c r="L3794" s="4" t="s">
        <v>8731</v>
      </c>
      <c r="M3794" s="4">
        <v>12.0</v>
      </c>
    </row>
    <row r="3795">
      <c r="A3795" s="54">
        <v>45935.0</v>
      </c>
      <c r="B3795" s="2" t="s">
        <v>194</v>
      </c>
      <c r="C3795" s="2" t="s">
        <v>8726</v>
      </c>
      <c r="D3795" s="2">
        <v>0.0</v>
      </c>
      <c r="E3795" s="2" t="s">
        <v>8727</v>
      </c>
      <c r="F3795" s="48" t="s">
        <v>8736</v>
      </c>
      <c r="H3795" s="2" t="s">
        <v>8729</v>
      </c>
      <c r="I3795" s="93"/>
      <c r="J3795" s="2" t="s">
        <v>8741</v>
      </c>
      <c r="K3795" s="4">
        <f>IFERROR(__xludf.DUMMYFUNCTION("""COMPUTED_VALUE"""),11.0)</f>
        <v>11</v>
      </c>
      <c r="L3795" s="4" t="s">
        <v>8731</v>
      </c>
      <c r="M3795" s="4">
        <v>12.0</v>
      </c>
    </row>
    <row r="3796">
      <c r="A3796" s="3"/>
      <c r="C3796" s="4"/>
      <c r="D3796" s="4"/>
      <c r="I3796" s="93"/>
      <c r="K3796" s="4"/>
      <c r="L3796" s="4"/>
      <c r="M3796" s="4"/>
    </row>
    <row r="3797">
      <c r="A3797" s="3"/>
      <c r="C3797" s="4"/>
      <c r="D3797" s="4"/>
      <c r="I3797" s="93"/>
      <c r="K3797" s="4"/>
      <c r="L3797" s="4"/>
      <c r="M3797" s="4"/>
    </row>
    <row r="3798">
      <c r="A3798" s="3"/>
      <c r="C3798" s="4"/>
      <c r="D3798" s="4"/>
      <c r="I3798" s="93"/>
      <c r="K3798" s="4"/>
      <c r="L3798" s="4"/>
      <c r="M3798" s="4"/>
    </row>
    <row r="3799">
      <c r="A3799" s="3"/>
      <c r="C3799" s="4"/>
      <c r="D3799" s="4"/>
      <c r="I3799" s="93"/>
      <c r="K3799" s="4"/>
      <c r="L3799" s="4"/>
      <c r="M3799" s="4"/>
    </row>
    <row r="3800">
      <c r="A3800" s="3"/>
      <c r="C3800" s="4"/>
      <c r="D3800" s="4"/>
      <c r="I3800" s="93"/>
      <c r="K3800" s="4"/>
      <c r="L3800" s="4"/>
      <c r="M3800" s="4"/>
    </row>
    <row r="3801">
      <c r="A3801" s="3"/>
      <c r="C3801" s="4"/>
      <c r="D3801" s="4"/>
      <c r="I3801" s="93"/>
      <c r="K3801" s="4"/>
      <c r="L3801" s="4"/>
      <c r="M3801" s="4"/>
    </row>
    <row r="3802">
      <c r="A3802" s="3"/>
      <c r="C3802" s="4"/>
      <c r="D3802" s="4"/>
      <c r="I3802" s="93"/>
      <c r="K3802" s="4"/>
      <c r="L3802" s="4"/>
      <c r="M3802" s="4"/>
    </row>
    <row r="3803">
      <c r="A3803" s="3"/>
      <c r="C3803" s="4"/>
      <c r="D3803" s="4"/>
      <c r="I3803" s="93"/>
      <c r="K3803" s="4"/>
      <c r="L3803" s="4"/>
      <c r="M3803" s="4"/>
    </row>
    <row r="3804">
      <c r="A3804" s="3"/>
      <c r="C3804" s="4"/>
      <c r="D3804" s="4"/>
      <c r="I3804" s="93"/>
      <c r="K3804" s="4"/>
      <c r="L3804" s="4"/>
      <c r="M3804" s="4"/>
    </row>
    <row r="3805">
      <c r="A3805" s="3"/>
      <c r="C3805" s="4"/>
      <c r="D3805" s="4"/>
      <c r="I3805" s="93"/>
      <c r="K3805" s="4"/>
      <c r="L3805" s="4"/>
      <c r="M3805" s="4"/>
    </row>
    <row r="3806">
      <c r="A3806" s="3"/>
      <c r="C3806" s="4"/>
      <c r="D3806" s="4"/>
      <c r="I3806" s="93"/>
      <c r="K3806" s="4"/>
      <c r="L3806" s="4"/>
      <c r="M3806" s="4"/>
    </row>
    <row r="3807">
      <c r="A3807" s="3"/>
      <c r="C3807" s="4"/>
      <c r="D3807" s="4"/>
      <c r="I3807" s="93"/>
      <c r="K3807" s="4"/>
      <c r="L3807" s="4"/>
      <c r="M3807" s="4"/>
    </row>
    <row r="3808">
      <c r="A3808" s="3"/>
      <c r="C3808" s="4"/>
      <c r="D3808" s="4"/>
      <c r="I3808" s="93"/>
      <c r="K3808" s="4"/>
      <c r="L3808" s="4"/>
      <c r="M3808" s="4"/>
    </row>
    <row r="3809">
      <c r="A3809" s="3"/>
      <c r="C3809" s="4"/>
      <c r="D3809" s="4"/>
      <c r="I3809" s="93"/>
      <c r="K3809" s="4"/>
      <c r="L3809" s="4"/>
      <c r="M3809" s="4"/>
    </row>
    <row r="3810">
      <c r="A3810" s="3"/>
      <c r="C3810" s="4"/>
      <c r="D3810" s="4"/>
      <c r="I3810" s="93"/>
      <c r="K3810" s="4"/>
      <c r="L3810" s="4"/>
      <c r="M3810" s="4"/>
    </row>
    <row r="3811">
      <c r="A3811" s="3"/>
      <c r="C3811" s="4"/>
      <c r="D3811" s="4"/>
      <c r="I3811" s="93"/>
      <c r="K3811" s="4"/>
      <c r="L3811" s="4"/>
      <c r="M3811" s="4"/>
    </row>
    <row r="3812">
      <c r="A3812" s="3"/>
      <c r="C3812" s="4"/>
      <c r="D3812" s="4"/>
      <c r="I3812" s="93"/>
      <c r="K3812" s="4"/>
      <c r="L3812" s="4"/>
      <c r="M3812" s="4"/>
    </row>
    <row r="3813">
      <c r="A3813" s="3"/>
      <c r="C3813" s="4"/>
      <c r="D3813" s="4"/>
      <c r="I3813" s="93"/>
      <c r="K3813" s="4"/>
      <c r="L3813" s="4"/>
      <c r="M3813" s="4"/>
    </row>
    <row r="3814">
      <c r="A3814" s="3"/>
      <c r="C3814" s="4"/>
      <c r="D3814" s="4"/>
      <c r="I3814" s="93"/>
      <c r="K3814" s="4"/>
      <c r="L3814" s="4"/>
      <c r="M3814" s="4"/>
    </row>
    <row r="3815">
      <c r="A3815" s="3"/>
      <c r="C3815" s="4"/>
      <c r="D3815" s="4"/>
      <c r="I3815" s="93"/>
      <c r="K3815" s="4"/>
      <c r="L3815" s="4"/>
      <c r="M3815" s="4"/>
    </row>
    <row r="3816">
      <c r="A3816" s="3"/>
      <c r="C3816" s="4"/>
      <c r="D3816" s="4"/>
      <c r="I3816" s="93"/>
      <c r="K3816" s="4"/>
      <c r="L3816" s="4"/>
      <c r="M3816" s="4"/>
    </row>
    <row r="3817">
      <c r="A3817" s="3"/>
      <c r="C3817" s="4"/>
      <c r="D3817" s="4"/>
      <c r="I3817" s="93"/>
      <c r="K3817" s="4"/>
      <c r="L3817" s="4"/>
      <c r="M3817" s="4"/>
    </row>
    <row r="3818">
      <c r="A3818" s="3"/>
      <c r="C3818" s="4"/>
      <c r="D3818" s="4"/>
      <c r="I3818" s="93"/>
      <c r="K3818" s="4"/>
      <c r="L3818" s="4"/>
      <c r="M3818" s="4"/>
    </row>
    <row r="3819">
      <c r="A3819" s="3"/>
      <c r="C3819" s="4"/>
      <c r="D3819" s="4"/>
      <c r="I3819" s="93"/>
      <c r="K3819" s="4"/>
      <c r="L3819" s="4"/>
      <c r="M3819" s="4"/>
    </row>
    <row r="3820">
      <c r="A3820" s="3"/>
      <c r="C3820" s="4"/>
      <c r="D3820" s="4"/>
      <c r="I3820" s="93"/>
      <c r="K3820" s="4"/>
      <c r="L3820" s="4"/>
      <c r="M3820" s="4"/>
    </row>
    <row r="3821">
      <c r="A3821" s="3"/>
      <c r="C3821" s="4"/>
      <c r="D3821" s="4"/>
      <c r="I3821" s="93"/>
      <c r="K3821" s="4"/>
      <c r="L3821" s="4"/>
      <c r="M3821" s="4"/>
    </row>
    <row r="3822">
      <c r="A3822" s="3"/>
      <c r="C3822" s="4"/>
      <c r="D3822" s="4"/>
      <c r="I3822" s="93"/>
      <c r="K3822" s="4"/>
      <c r="L3822" s="4"/>
      <c r="M3822" s="4"/>
    </row>
    <row r="3823">
      <c r="A3823" s="3"/>
      <c r="C3823" s="4"/>
      <c r="D3823" s="4"/>
      <c r="I3823" s="93"/>
      <c r="K3823" s="4"/>
      <c r="L3823" s="4"/>
      <c r="M3823" s="4"/>
    </row>
    <row r="3824">
      <c r="A3824" s="3"/>
      <c r="C3824" s="4"/>
      <c r="D3824" s="4"/>
      <c r="I3824" s="93"/>
      <c r="K3824" s="4"/>
      <c r="L3824" s="4"/>
      <c r="M3824" s="4"/>
    </row>
    <row r="3825">
      <c r="A3825" s="3"/>
      <c r="C3825" s="4"/>
      <c r="D3825" s="4"/>
      <c r="I3825" s="93"/>
      <c r="K3825" s="4"/>
      <c r="L3825" s="4"/>
      <c r="M3825" s="4"/>
    </row>
    <row r="3826">
      <c r="A3826" s="3"/>
      <c r="C3826" s="4"/>
      <c r="D3826" s="4"/>
      <c r="I3826" s="93"/>
      <c r="K3826" s="4"/>
      <c r="L3826" s="4"/>
      <c r="M3826" s="4"/>
    </row>
    <row r="3827">
      <c r="A3827" s="3"/>
      <c r="C3827" s="4"/>
      <c r="D3827" s="4"/>
      <c r="I3827" s="93"/>
      <c r="K3827" s="4"/>
      <c r="L3827" s="4"/>
      <c r="M3827" s="4"/>
    </row>
    <row r="3828">
      <c r="A3828" s="3"/>
      <c r="C3828" s="4"/>
      <c r="D3828" s="4"/>
      <c r="I3828" s="93"/>
      <c r="K3828" s="4"/>
      <c r="L3828" s="4"/>
      <c r="M3828" s="4"/>
    </row>
    <row r="3829">
      <c r="A3829" s="3"/>
      <c r="C3829" s="4"/>
      <c r="D3829" s="4"/>
      <c r="I3829" s="93"/>
      <c r="K3829" s="4"/>
      <c r="L3829" s="4"/>
      <c r="M3829" s="4"/>
    </row>
    <row r="3830">
      <c r="A3830" s="3"/>
      <c r="C3830" s="4"/>
      <c r="D3830" s="4"/>
      <c r="I3830" s="93"/>
      <c r="K3830" s="4"/>
      <c r="L3830" s="4"/>
      <c r="M3830" s="4"/>
    </row>
    <row r="3831">
      <c r="A3831" s="3"/>
      <c r="C3831" s="4"/>
      <c r="D3831" s="4"/>
      <c r="I3831" s="93"/>
      <c r="K3831" s="4"/>
      <c r="L3831" s="4"/>
      <c r="M3831" s="4"/>
    </row>
    <row r="3832">
      <c r="A3832" s="3"/>
      <c r="C3832" s="4"/>
      <c r="D3832" s="4"/>
      <c r="I3832" s="93"/>
      <c r="K3832" s="4"/>
      <c r="L3832" s="4"/>
      <c r="M3832" s="4"/>
    </row>
    <row r="3833">
      <c r="A3833" s="3"/>
      <c r="C3833" s="4"/>
      <c r="D3833" s="4"/>
      <c r="I3833" s="93"/>
      <c r="K3833" s="4"/>
      <c r="L3833" s="4"/>
      <c r="M3833" s="4"/>
    </row>
    <row r="3834">
      <c r="A3834" s="3"/>
      <c r="C3834" s="4"/>
      <c r="D3834" s="4"/>
      <c r="I3834" s="93"/>
      <c r="K3834" s="4"/>
      <c r="L3834" s="4"/>
      <c r="M3834" s="4"/>
    </row>
    <row r="3835">
      <c r="A3835" s="3"/>
      <c r="C3835" s="4"/>
      <c r="D3835" s="4"/>
      <c r="I3835" s="93"/>
      <c r="K3835" s="4"/>
      <c r="L3835" s="4"/>
      <c r="M3835" s="4"/>
    </row>
    <row r="3836">
      <c r="A3836" s="3"/>
      <c r="C3836" s="4"/>
      <c r="D3836" s="4"/>
      <c r="I3836" s="93"/>
      <c r="K3836" s="4"/>
      <c r="L3836" s="4"/>
      <c r="M3836" s="4"/>
    </row>
    <row r="3837">
      <c r="A3837" s="3"/>
      <c r="C3837" s="4"/>
      <c r="D3837" s="4"/>
      <c r="I3837" s="93"/>
      <c r="K3837" s="4"/>
      <c r="L3837" s="4"/>
      <c r="M3837" s="4"/>
    </row>
    <row r="3838">
      <c r="A3838" s="3"/>
      <c r="C3838" s="4"/>
      <c r="D3838" s="4"/>
      <c r="I3838" s="93"/>
      <c r="K3838" s="4"/>
      <c r="L3838" s="4"/>
      <c r="M3838" s="4"/>
    </row>
    <row r="3839">
      <c r="A3839" s="3"/>
      <c r="C3839" s="4"/>
      <c r="D3839" s="4"/>
      <c r="I3839" s="93"/>
      <c r="K3839" s="4"/>
      <c r="L3839" s="4"/>
      <c r="M3839" s="4"/>
    </row>
    <row r="3840">
      <c r="A3840" s="3"/>
      <c r="C3840" s="4"/>
      <c r="D3840" s="4"/>
      <c r="I3840" s="93"/>
      <c r="K3840" s="4"/>
      <c r="L3840" s="4"/>
      <c r="M3840" s="4"/>
    </row>
    <row r="3841">
      <c r="A3841" s="3"/>
      <c r="C3841" s="4"/>
      <c r="D3841" s="4"/>
      <c r="I3841" s="93"/>
      <c r="K3841" s="4"/>
      <c r="L3841" s="4"/>
      <c r="M3841" s="4"/>
    </row>
    <row r="3842">
      <c r="A3842" s="3"/>
      <c r="C3842" s="4"/>
      <c r="D3842" s="4"/>
      <c r="I3842" s="93"/>
      <c r="K3842" s="4"/>
      <c r="L3842" s="4"/>
      <c r="M3842" s="4"/>
    </row>
    <row r="3843">
      <c r="A3843" s="3"/>
      <c r="C3843" s="4"/>
      <c r="D3843" s="4"/>
      <c r="I3843" s="93"/>
      <c r="K3843" s="4"/>
      <c r="L3843" s="4"/>
      <c r="M3843" s="4"/>
    </row>
    <row r="3844">
      <c r="A3844" s="3"/>
      <c r="C3844" s="4"/>
      <c r="D3844" s="4"/>
      <c r="I3844" s="93"/>
      <c r="K3844" s="4"/>
      <c r="L3844" s="4"/>
      <c r="M3844" s="4"/>
    </row>
    <row r="3845">
      <c r="A3845" s="3"/>
      <c r="C3845" s="4"/>
      <c r="D3845" s="4"/>
      <c r="I3845" s="93"/>
      <c r="K3845" s="4"/>
      <c r="L3845" s="4"/>
      <c r="M3845" s="4"/>
    </row>
    <row r="3846">
      <c r="A3846" s="3"/>
      <c r="C3846" s="4"/>
      <c r="D3846" s="4"/>
      <c r="I3846" s="93"/>
      <c r="K3846" s="4"/>
      <c r="L3846" s="4"/>
      <c r="M3846" s="4"/>
    </row>
    <row r="3847">
      <c r="A3847" s="3"/>
      <c r="C3847" s="4"/>
      <c r="D3847" s="4"/>
      <c r="I3847" s="93"/>
      <c r="K3847" s="4"/>
      <c r="L3847" s="4"/>
      <c r="M3847" s="4"/>
    </row>
    <row r="3848">
      <c r="A3848" s="3"/>
      <c r="C3848" s="4"/>
      <c r="D3848" s="4"/>
      <c r="I3848" s="93"/>
      <c r="K3848" s="4"/>
      <c r="L3848" s="4"/>
      <c r="M3848" s="4"/>
    </row>
    <row r="3849">
      <c r="A3849" s="3"/>
      <c r="C3849" s="4"/>
      <c r="D3849" s="4"/>
      <c r="I3849" s="93"/>
      <c r="K3849" s="4"/>
      <c r="L3849" s="4"/>
      <c r="M3849" s="4"/>
    </row>
    <row r="3850">
      <c r="A3850" s="3"/>
      <c r="C3850" s="4"/>
      <c r="D3850" s="4"/>
      <c r="I3850" s="93"/>
      <c r="K3850" s="4"/>
      <c r="L3850" s="4"/>
      <c r="M3850" s="4"/>
    </row>
    <row r="3851">
      <c r="A3851" s="3"/>
      <c r="C3851" s="4"/>
      <c r="D3851" s="4"/>
      <c r="I3851" s="93"/>
      <c r="K3851" s="4"/>
      <c r="L3851" s="4"/>
      <c r="M3851" s="4"/>
    </row>
    <row r="3852">
      <c r="A3852" s="3"/>
      <c r="C3852" s="4"/>
      <c r="D3852" s="4"/>
      <c r="I3852" s="93"/>
      <c r="K3852" s="4"/>
      <c r="L3852" s="4"/>
      <c r="M3852" s="4"/>
    </row>
    <row r="3853">
      <c r="A3853" s="3"/>
      <c r="C3853" s="4"/>
      <c r="D3853" s="4"/>
      <c r="I3853" s="93"/>
      <c r="K3853" s="4"/>
      <c r="L3853" s="4"/>
      <c r="M3853" s="4"/>
    </row>
    <row r="3854">
      <c r="A3854" s="3"/>
      <c r="C3854" s="4"/>
      <c r="D3854" s="4"/>
      <c r="I3854" s="93"/>
      <c r="K3854" s="4"/>
      <c r="L3854" s="4"/>
      <c r="M3854" s="4"/>
    </row>
    <row r="3855">
      <c r="A3855" s="3"/>
      <c r="C3855" s="4"/>
      <c r="D3855" s="4"/>
      <c r="I3855" s="93"/>
      <c r="K3855" s="4"/>
      <c r="L3855" s="4"/>
      <c r="M3855" s="4"/>
    </row>
    <row r="3856">
      <c r="A3856" s="3"/>
      <c r="C3856" s="4"/>
      <c r="D3856" s="4"/>
      <c r="I3856" s="93"/>
      <c r="K3856" s="4"/>
      <c r="L3856" s="4"/>
      <c r="M3856" s="4"/>
    </row>
    <row r="3857">
      <c r="A3857" s="3"/>
      <c r="C3857" s="4"/>
      <c r="D3857" s="4"/>
      <c r="I3857" s="93"/>
      <c r="K3857" s="4"/>
      <c r="L3857" s="4"/>
      <c r="M3857" s="4"/>
    </row>
    <row r="3858">
      <c r="A3858" s="3"/>
      <c r="C3858" s="4"/>
      <c r="D3858" s="4"/>
      <c r="I3858" s="93"/>
      <c r="K3858" s="4"/>
      <c r="L3858" s="4"/>
      <c r="M3858" s="4"/>
    </row>
    <row r="3859">
      <c r="A3859" s="3"/>
      <c r="C3859" s="4"/>
      <c r="D3859" s="4"/>
      <c r="I3859" s="93"/>
      <c r="K3859" s="4"/>
      <c r="L3859" s="4"/>
      <c r="M3859" s="4"/>
    </row>
    <row r="3860">
      <c r="A3860" s="3"/>
      <c r="C3860" s="4"/>
      <c r="D3860" s="4"/>
      <c r="I3860" s="93"/>
      <c r="K3860" s="4"/>
      <c r="L3860" s="4"/>
      <c r="M3860" s="4"/>
    </row>
    <row r="3861">
      <c r="A3861" s="3"/>
      <c r="C3861" s="4"/>
      <c r="D3861" s="4"/>
      <c r="I3861" s="93"/>
      <c r="K3861" s="4"/>
      <c r="L3861" s="4"/>
      <c r="M3861" s="4"/>
    </row>
    <row r="3862">
      <c r="A3862" s="3"/>
      <c r="C3862" s="4"/>
      <c r="D3862" s="4"/>
      <c r="I3862" s="93"/>
      <c r="K3862" s="4"/>
      <c r="L3862" s="4"/>
      <c r="M3862" s="4"/>
    </row>
    <row r="3863">
      <c r="A3863" s="3"/>
      <c r="C3863" s="4"/>
      <c r="D3863" s="4"/>
      <c r="I3863" s="93"/>
      <c r="K3863" s="4"/>
      <c r="L3863" s="4"/>
      <c r="M3863" s="4"/>
    </row>
    <row r="3864">
      <c r="A3864" s="3"/>
      <c r="C3864" s="4"/>
      <c r="D3864" s="4"/>
      <c r="I3864" s="93"/>
      <c r="K3864" s="4"/>
      <c r="L3864" s="4"/>
      <c r="M3864" s="4"/>
    </row>
    <row r="3865">
      <c r="A3865" s="3"/>
      <c r="C3865" s="4"/>
      <c r="D3865" s="4"/>
      <c r="I3865" s="93"/>
      <c r="K3865" s="4"/>
      <c r="L3865" s="4"/>
      <c r="M3865" s="4"/>
    </row>
    <row r="3866">
      <c r="A3866" s="3"/>
      <c r="C3866" s="4"/>
      <c r="D3866" s="4"/>
      <c r="I3866" s="93"/>
      <c r="K3866" s="4"/>
      <c r="L3866" s="4"/>
      <c r="M3866" s="4"/>
    </row>
    <row r="3867">
      <c r="A3867" s="3"/>
      <c r="C3867" s="4"/>
      <c r="D3867" s="4"/>
      <c r="I3867" s="93"/>
      <c r="K3867" s="4"/>
      <c r="L3867" s="4"/>
      <c r="M3867" s="4"/>
    </row>
    <row r="3868">
      <c r="A3868" s="3"/>
      <c r="C3868" s="4"/>
      <c r="D3868" s="4"/>
      <c r="I3868" s="93"/>
      <c r="K3868" s="4"/>
      <c r="L3868" s="4"/>
      <c r="M3868" s="4"/>
    </row>
    <row r="3869">
      <c r="A3869" s="3"/>
      <c r="C3869" s="4"/>
      <c r="D3869" s="4"/>
      <c r="I3869" s="93"/>
      <c r="K3869" s="4"/>
      <c r="L3869" s="4"/>
      <c r="M3869" s="4"/>
    </row>
    <row r="3870">
      <c r="A3870" s="3"/>
      <c r="C3870" s="4"/>
      <c r="D3870" s="4"/>
      <c r="I3870" s="93"/>
      <c r="K3870" s="4"/>
      <c r="L3870" s="4"/>
      <c r="M3870" s="4"/>
    </row>
    <row r="3871">
      <c r="A3871" s="3"/>
      <c r="C3871" s="4"/>
      <c r="D3871" s="4"/>
      <c r="I3871" s="93"/>
      <c r="K3871" s="4"/>
      <c r="L3871" s="4"/>
      <c r="M3871" s="4"/>
    </row>
    <row r="3872">
      <c r="A3872" s="3"/>
      <c r="C3872" s="4"/>
      <c r="D3872" s="4"/>
      <c r="I3872" s="93"/>
      <c r="K3872" s="4"/>
      <c r="L3872" s="4"/>
      <c r="M3872" s="4"/>
    </row>
    <row r="3873">
      <c r="A3873" s="3"/>
      <c r="C3873" s="4"/>
      <c r="D3873" s="4"/>
      <c r="I3873" s="93"/>
      <c r="K3873" s="4"/>
      <c r="L3873" s="4"/>
      <c r="M3873" s="4"/>
    </row>
    <row r="3874">
      <c r="A3874" s="3"/>
      <c r="C3874" s="4"/>
      <c r="D3874" s="4"/>
      <c r="I3874" s="93"/>
      <c r="K3874" s="4"/>
      <c r="L3874" s="4"/>
      <c r="M3874" s="4"/>
    </row>
    <row r="3875">
      <c r="A3875" s="3"/>
      <c r="C3875" s="4"/>
      <c r="D3875" s="4"/>
      <c r="I3875" s="93"/>
      <c r="K3875" s="4"/>
      <c r="L3875" s="4"/>
      <c r="M3875" s="4"/>
    </row>
    <row r="3876">
      <c r="A3876" s="3"/>
      <c r="C3876" s="4"/>
      <c r="D3876" s="4"/>
      <c r="I3876" s="93"/>
      <c r="K3876" s="4"/>
      <c r="L3876" s="4"/>
      <c r="M3876" s="4"/>
    </row>
    <row r="3877">
      <c r="A3877" s="3"/>
      <c r="C3877" s="4"/>
      <c r="D3877" s="4"/>
      <c r="I3877" s="93"/>
      <c r="K3877" s="4"/>
      <c r="L3877" s="4"/>
      <c r="M3877" s="4"/>
    </row>
    <row r="3878">
      <c r="A3878" s="3"/>
      <c r="C3878" s="4"/>
      <c r="D3878" s="4"/>
      <c r="I3878" s="93"/>
      <c r="K3878" s="4"/>
      <c r="L3878" s="4"/>
      <c r="M3878" s="4"/>
    </row>
    <row r="3879">
      <c r="A3879" s="3"/>
      <c r="C3879" s="4"/>
      <c r="D3879" s="4"/>
      <c r="I3879" s="93"/>
      <c r="K3879" s="4"/>
      <c r="L3879" s="4"/>
      <c r="M3879" s="4"/>
    </row>
    <row r="3880">
      <c r="A3880" s="3"/>
      <c r="C3880" s="4"/>
      <c r="D3880" s="4"/>
      <c r="I3880" s="93"/>
      <c r="K3880" s="4"/>
      <c r="L3880" s="4"/>
      <c r="M3880" s="4"/>
    </row>
    <row r="3881">
      <c r="A3881" s="3"/>
      <c r="C3881" s="4"/>
      <c r="D3881" s="4"/>
      <c r="I3881" s="93"/>
      <c r="K3881" s="4"/>
      <c r="L3881" s="4"/>
      <c r="M3881" s="4"/>
    </row>
    <row r="3882">
      <c r="A3882" s="3"/>
      <c r="C3882" s="4"/>
      <c r="D3882" s="4"/>
      <c r="I3882" s="93"/>
      <c r="K3882" s="4"/>
      <c r="L3882" s="4"/>
      <c r="M3882" s="4"/>
    </row>
    <row r="3883">
      <c r="A3883" s="3"/>
      <c r="C3883" s="4"/>
      <c r="D3883" s="4"/>
      <c r="I3883" s="93"/>
      <c r="K3883" s="4"/>
      <c r="L3883" s="4"/>
      <c r="M3883" s="4"/>
    </row>
    <row r="3884">
      <c r="A3884" s="3"/>
      <c r="C3884" s="4"/>
      <c r="D3884" s="4"/>
      <c r="I3884" s="93"/>
      <c r="K3884" s="4"/>
      <c r="L3884" s="4"/>
      <c r="M3884" s="4"/>
    </row>
    <row r="3885">
      <c r="A3885" s="3"/>
      <c r="C3885" s="4"/>
      <c r="D3885" s="4"/>
      <c r="I3885" s="93"/>
      <c r="K3885" s="4"/>
      <c r="L3885" s="4"/>
      <c r="M3885" s="4"/>
    </row>
    <row r="3886">
      <c r="A3886" s="3"/>
      <c r="C3886" s="4"/>
      <c r="D3886" s="4"/>
      <c r="I3886" s="93"/>
      <c r="K3886" s="4"/>
      <c r="L3886" s="4"/>
      <c r="M3886" s="4"/>
    </row>
    <row r="3887">
      <c r="A3887" s="3"/>
      <c r="C3887" s="4"/>
      <c r="D3887" s="4"/>
      <c r="I3887" s="93"/>
      <c r="K3887" s="4"/>
      <c r="L3887" s="4"/>
      <c r="M3887" s="4"/>
    </row>
    <row r="3888">
      <c r="A3888" s="3"/>
      <c r="C3888" s="4"/>
      <c r="D3888" s="4"/>
      <c r="I3888" s="93"/>
      <c r="K3888" s="4"/>
      <c r="L3888" s="4"/>
      <c r="M3888" s="4"/>
    </row>
    <row r="3889">
      <c r="A3889" s="3"/>
      <c r="C3889" s="4"/>
      <c r="D3889" s="4"/>
      <c r="I3889" s="93"/>
      <c r="K3889" s="4"/>
      <c r="L3889" s="4"/>
      <c r="M3889" s="4"/>
    </row>
    <row r="3890">
      <c r="A3890" s="3"/>
      <c r="C3890" s="4"/>
      <c r="D3890" s="4"/>
      <c r="I3890" s="93"/>
      <c r="K3890" s="4"/>
      <c r="L3890" s="4"/>
      <c r="M3890" s="4"/>
    </row>
    <row r="3891">
      <c r="A3891" s="3"/>
      <c r="C3891" s="4"/>
      <c r="D3891" s="4"/>
      <c r="I3891" s="93"/>
      <c r="K3891" s="4"/>
      <c r="L3891" s="4"/>
      <c r="M3891" s="4"/>
    </row>
    <row r="3892">
      <c r="A3892" s="3"/>
      <c r="C3892" s="4"/>
      <c r="D3892" s="4"/>
      <c r="I3892" s="93"/>
      <c r="K3892" s="4"/>
      <c r="L3892" s="4"/>
      <c r="M3892" s="4"/>
    </row>
    <row r="3893">
      <c r="A3893" s="3"/>
      <c r="C3893" s="4"/>
      <c r="D3893" s="4"/>
      <c r="I3893" s="93"/>
      <c r="K3893" s="4"/>
      <c r="L3893" s="4"/>
      <c r="M3893" s="4"/>
    </row>
    <row r="3894">
      <c r="A3894" s="3"/>
      <c r="C3894" s="4"/>
      <c r="D3894" s="4"/>
      <c r="I3894" s="93"/>
      <c r="K3894" s="4"/>
      <c r="L3894" s="4"/>
      <c r="M3894" s="4"/>
    </row>
    <row r="3895">
      <c r="A3895" s="3"/>
      <c r="C3895" s="4"/>
      <c r="D3895" s="4"/>
      <c r="I3895" s="93"/>
      <c r="K3895" s="4"/>
      <c r="L3895" s="4"/>
      <c r="M3895" s="4"/>
    </row>
    <row r="3896">
      <c r="A3896" s="3"/>
      <c r="C3896" s="4"/>
      <c r="D3896" s="4"/>
      <c r="I3896" s="93"/>
      <c r="K3896" s="4"/>
      <c r="L3896" s="4"/>
      <c r="M3896" s="4"/>
    </row>
    <row r="3897">
      <c r="A3897" s="3"/>
      <c r="C3897" s="4"/>
      <c r="D3897" s="4"/>
      <c r="I3897" s="93"/>
      <c r="K3897" s="4"/>
      <c r="L3897" s="4"/>
      <c r="M3897" s="4"/>
    </row>
    <row r="3898">
      <c r="A3898" s="3"/>
      <c r="C3898" s="4"/>
      <c r="D3898" s="4"/>
      <c r="I3898" s="93"/>
      <c r="K3898" s="4"/>
      <c r="L3898" s="4"/>
      <c r="M3898" s="4"/>
    </row>
    <row r="3899">
      <c r="A3899" s="3"/>
      <c r="C3899" s="4"/>
      <c r="D3899" s="4"/>
      <c r="I3899" s="93"/>
      <c r="K3899" s="4"/>
      <c r="L3899" s="4"/>
      <c r="M3899" s="4"/>
    </row>
    <row r="3900">
      <c r="A3900" s="3"/>
      <c r="C3900" s="4"/>
      <c r="D3900" s="4"/>
      <c r="I3900" s="93"/>
      <c r="K3900" s="4"/>
      <c r="L3900" s="4"/>
      <c r="M3900" s="4"/>
    </row>
    <row r="3901">
      <c r="A3901" s="3"/>
      <c r="C3901" s="4"/>
      <c r="D3901" s="4"/>
      <c r="I3901" s="93"/>
      <c r="K3901" s="4"/>
      <c r="L3901" s="4"/>
      <c r="M3901" s="4"/>
    </row>
    <row r="3902">
      <c r="A3902" s="3"/>
      <c r="C3902" s="4"/>
      <c r="D3902" s="4"/>
      <c r="I3902" s="93"/>
      <c r="K3902" s="4"/>
      <c r="L3902" s="4"/>
      <c r="M3902" s="4"/>
    </row>
    <row r="3903">
      <c r="A3903" s="3"/>
      <c r="C3903" s="4"/>
      <c r="D3903" s="4"/>
      <c r="I3903" s="93"/>
      <c r="K3903" s="4"/>
      <c r="L3903" s="4"/>
      <c r="M3903" s="4"/>
    </row>
    <row r="3904">
      <c r="A3904" s="3"/>
      <c r="C3904" s="4"/>
      <c r="D3904" s="4"/>
      <c r="I3904" s="93"/>
      <c r="K3904" s="4"/>
      <c r="L3904" s="4"/>
      <c r="M3904" s="4"/>
    </row>
    <row r="3905">
      <c r="A3905" s="3"/>
      <c r="C3905" s="4"/>
      <c r="D3905" s="4"/>
      <c r="I3905" s="93"/>
      <c r="K3905" s="4"/>
      <c r="L3905" s="4"/>
      <c r="M3905" s="4"/>
    </row>
    <row r="3906">
      <c r="A3906" s="3"/>
      <c r="C3906" s="4"/>
      <c r="D3906" s="4"/>
      <c r="I3906" s="93"/>
      <c r="K3906" s="4"/>
      <c r="L3906" s="4"/>
      <c r="M3906" s="4"/>
    </row>
    <row r="3907">
      <c r="A3907" s="3"/>
      <c r="C3907" s="4"/>
      <c r="D3907" s="4"/>
      <c r="I3907" s="93"/>
      <c r="K3907" s="4"/>
      <c r="L3907" s="4"/>
      <c r="M3907" s="4"/>
    </row>
    <row r="3908">
      <c r="A3908" s="3"/>
      <c r="C3908" s="4"/>
      <c r="D3908" s="4"/>
      <c r="I3908" s="93"/>
      <c r="K3908" s="4"/>
      <c r="L3908" s="4"/>
      <c r="M3908" s="4"/>
    </row>
    <row r="3909">
      <c r="A3909" s="3"/>
      <c r="C3909" s="4"/>
      <c r="D3909" s="4"/>
      <c r="I3909" s="93"/>
      <c r="K3909" s="4"/>
      <c r="L3909" s="4"/>
      <c r="M3909" s="4"/>
    </row>
    <row r="3910">
      <c r="A3910" s="3"/>
      <c r="C3910" s="4"/>
      <c r="D3910" s="4"/>
      <c r="I3910" s="93"/>
      <c r="K3910" s="4"/>
      <c r="L3910" s="4"/>
      <c r="M3910" s="4"/>
    </row>
    <row r="3911">
      <c r="A3911" s="3"/>
      <c r="C3911" s="4"/>
      <c r="D3911" s="4"/>
      <c r="I3911" s="93"/>
      <c r="K3911" s="4"/>
      <c r="L3911" s="4"/>
      <c r="M3911" s="4"/>
    </row>
    <row r="3912">
      <c r="A3912" s="3"/>
      <c r="C3912" s="4"/>
      <c r="D3912" s="4"/>
      <c r="I3912" s="93"/>
      <c r="K3912" s="4"/>
      <c r="L3912" s="4"/>
      <c r="M3912" s="4"/>
    </row>
    <row r="3913">
      <c r="A3913" s="3"/>
      <c r="C3913" s="4"/>
      <c r="D3913" s="4"/>
      <c r="I3913" s="93"/>
      <c r="K3913" s="4"/>
      <c r="L3913" s="4"/>
      <c r="M3913" s="4"/>
    </row>
    <row r="3914">
      <c r="A3914" s="3"/>
      <c r="C3914" s="4"/>
      <c r="D3914" s="4"/>
      <c r="I3914" s="93"/>
      <c r="K3914" s="4"/>
      <c r="L3914" s="4"/>
      <c r="M3914" s="4"/>
    </row>
    <row r="3915">
      <c r="A3915" s="3"/>
      <c r="C3915" s="4"/>
      <c r="D3915" s="4"/>
      <c r="I3915" s="93"/>
      <c r="K3915" s="4"/>
      <c r="L3915" s="4"/>
      <c r="M3915" s="4"/>
    </row>
    <row r="3916">
      <c r="A3916" s="3"/>
      <c r="C3916" s="4"/>
      <c r="D3916" s="4"/>
      <c r="I3916" s="93"/>
      <c r="K3916" s="4"/>
      <c r="L3916" s="4"/>
      <c r="M3916" s="4"/>
    </row>
    <row r="3917">
      <c r="A3917" s="3"/>
      <c r="C3917" s="4"/>
      <c r="D3917" s="4"/>
      <c r="I3917" s="93"/>
      <c r="K3917" s="4"/>
      <c r="L3917" s="4"/>
      <c r="M3917" s="4"/>
    </row>
    <row r="3918">
      <c r="A3918" s="3"/>
      <c r="C3918" s="4"/>
      <c r="D3918" s="4"/>
      <c r="I3918" s="93"/>
      <c r="K3918" s="4"/>
      <c r="L3918" s="4"/>
      <c r="M3918" s="4"/>
    </row>
    <row r="3919">
      <c r="A3919" s="3"/>
      <c r="C3919" s="4"/>
      <c r="D3919" s="4"/>
      <c r="I3919" s="93"/>
      <c r="K3919" s="4"/>
      <c r="L3919" s="4"/>
      <c r="M3919" s="4"/>
    </row>
    <row r="3920">
      <c r="A3920" s="3"/>
      <c r="C3920" s="4"/>
      <c r="D3920" s="4"/>
      <c r="I3920" s="93"/>
      <c r="K3920" s="4"/>
      <c r="L3920" s="4"/>
      <c r="M3920" s="4"/>
    </row>
    <row r="3921">
      <c r="A3921" s="3"/>
      <c r="C3921" s="4"/>
      <c r="D3921" s="4"/>
      <c r="I3921" s="93"/>
      <c r="K3921" s="4"/>
      <c r="L3921" s="4"/>
      <c r="M3921" s="4"/>
    </row>
    <row r="3922">
      <c r="A3922" s="3"/>
      <c r="C3922" s="4"/>
      <c r="D3922" s="4"/>
      <c r="I3922" s="93"/>
      <c r="K3922" s="4"/>
      <c r="L3922" s="4"/>
      <c r="M3922" s="4"/>
    </row>
    <row r="3923">
      <c r="A3923" s="3"/>
      <c r="C3923" s="4"/>
      <c r="D3923" s="4"/>
      <c r="I3923" s="93"/>
      <c r="K3923" s="4"/>
      <c r="L3923" s="4"/>
      <c r="M3923" s="4"/>
    </row>
    <row r="3924">
      <c r="A3924" s="3"/>
      <c r="C3924" s="4"/>
      <c r="D3924" s="4"/>
      <c r="I3924" s="93"/>
      <c r="K3924" s="4"/>
      <c r="L3924" s="4"/>
      <c r="M3924" s="4"/>
    </row>
    <row r="3925">
      <c r="A3925" s="3"/>
      <c r="C3925" s="4"/>
      <c r="D3925" s="4"/>
      <c r="I3925" s="93"/>
      <c r="K3925" s="4"/>
      <c r="L3925" s="4"/>
      <c r="M3925" s="4"/>
    </row>
    <row r="3926">
      <c r="A3926" s="3"/>
      <c r="C3926" s="4"/>
      <c r="D3926" s="4"/>
      <c r="I3926" s="93"/>
      <c r="K3926" s="4"/>
      <c r="L3926" s="4"/>
      <c r="M3926" s="4"/>
    </row>
    <row r="3927">
      <c r="A3927" s="3"/>
      <c r="C3927" s="4"/>
      <c r="D3927" s="4"/>
      <c r="I3927" s="93"/>
      <c r="K3927" s="4"/>
      <c r="L3927" s="4"/>
      <c r="M3927" s="4"/>
    </row>
    <row r="3928">
      <c r="A3928" s="3"/>
      <c r="C3928" s="4"/>
      <c r="D3928" s="4"/>
      <c r="I3928" s="93"/>
      <c r="K3928" s="4"/>
      <c r="L3928" s="4"/>
      <c r="M3928" s="4"/>
    </row>
    <row r="3929">
      <c r="A3929" s="3"/>
      <c r="C3929" s="4"/>
      <c r="D3929" s="4"/>
      <c r="I3929" s="93"/>
      <c r="K3929" s="4"/>
      <c r="L3929" s="4"/>
      <c r="M3929" s="4"/>
    </row>
    <row r="3930">
      <c r="A3930" s="3"/>
      <c r="C3930" s="4"/>
      <c r="D3930" s="4"/>
      <c r="I3930" s="93"/>
      <c r="K3930" s="4"/>
      <c r="L3930" s="4"/>
      <c r="M3930" s="4"/>
    </row>
    <row r="3931">
      <c r="A3931" s="3"/>
      <c r="C3931" s="4"/>
      <c r="D3931" s="4"/>
      <c r="I3931" s="93"/>
      <c r="K3931" s="4"/>
      <c r="L3931" s="4"/>
      <c r="M3931" s="4"/>
    </row>
    <row r="3932">
      <c r="A3932" s="3"/>
      <c r="C3932" s="4"/>
      <c r="D3932" s="4"/>
      <c r="I3932" s="93"/>
      <c r="K3932" s="4"/>
      <c r="L3932" s="4"/>
      <c r="M3932" s="4"/>
    </row>
    <row r="3933">
      <c r="A3933" s="3"/>
      <c r="C3933" s="4"/>
      <c r="D3933" s="4"/>
      <c r="I3933" s="93"/>
      <c r="K3933" s="4"/>
      <c r="L3933" s="4"/>
      <c r="M3933" s="4"/>
    </row>
    <row r="3934">
      <c r="A3934" s="3"/>
      <c r="C3934" s="4"/>
      <c r="D3934" s="4"/>
      <c r="I3934" s="93"/>
      <c r="K3934" s="4"/>
      <c r="L3934" s="4"/>
      <c r="M3934" s="4"/>
    </row>
    <row r="3935">
      <c r="A3935" s="3"/>
      <c r="C3935" s="4"/>
      <c r="D3935" s="4"/>
      <c r="I3935" s="93"/>
      <c r="K3935" s="4"/>
      <c r="L3935" s="4"/>
      <c r="M3935" s="4"/>
    </row>
    <row r="3936">
      <c r="A3936" s="3"/>
      <c r="C3936" s="4"/>
      <c r="D3936" s="4"/>
      <c r="I3936" s="93"/>
      <c r="K3936" s="4"/>
      <c r="L3936" s="4"/>
      <c r="M3936" s="4"/>
    </row>
    <row r="3937">
      <c r="A3937" s="3"/>
      <c r="C3937" s="4"/>
      <c r="D3937" s="4"/>
      <c r="I3937" s="93"/>
      <c r="K3937" s="4"/>
      <c r="L3937" s="4"/>
      <c r="M3937" s="4"/>
    </row>
    <row r="3938">
      <c r="A3938" s="3"/>
      <c r="C3938" s="4"/>
      <c r="D3938" s="4"/>
      <c r="I3938" s="93"/>
      <c r="K3938" s="4"/>
      <c r="L3938" s="4"/>
      <c r="M3938" s="4"/>
    </row>
    <row r="3939">
      <c r="A3939" s="3"/>
      <c r="C3939" s="4"/>
      <c r="D3939" s="4"/>
      <c r="I3939" s="93"/>
      <c r="K3939" s="4"/>
      <c r="L3939" s="4"/>
      <c r="M3939" s="4"/>
    </row>
    <row r="3940">
      <c r="A3940" s="3"/>
      <c r="C3940" s="4"/>
      <c r="D3940" s="4"/>
      <c r="I3940" s="93"/>
      <c r="K3940" s="4"/>
      <c r="L3940" s="4"/>
      <c r="M3940" s="4"/>
    </row>
    <row r="3941">
      <c r="A3941" s="3"/>
      <c r="C3941" s="4"/>
      <c r="D3941" s="4"/>
      <c r="I3941" s="93"/>
      <c r="K3941" s="4"/>
      <c r="L3941" s="4"/>
      <c r="M3941" s="4"/>
    </row>
    <row r="3942">
      <c r="A3942" s="3"/>
      <c r="C3942" s="4"/>
      <c r="D3942" s="4"/>
      <c r="I3942" s="93"/>
      <c r="K3942" s="4"/>
      <c r="L3942" s="4"/>
      <c r="M3942" s="4"/>
    </row>
    <row r="3943">
      <c r="A3943" s="3"/>
      <c r="C3943" s="4"/>
      <c r="D3943" s="4"/>
      <c r="I3943" s="93"/>
      <c r="K3943" s="4"/>
      <c r="L3943" s="4"/>
      <c r="M3943" s="4"/>
    </row>
    <row r="3944">
      <c r="A3944" s="3"/>
      <c r="C3944" s="4"/>
      <c r="D3944" s="4"/>
      <c r="I3944" s="93"/>
      <c r="K3944" s="4"/>
      <c r="L3944" s="4"/>
      <c r="M3944" s="4"/>
    </row>
    <row r="3945">
      <c r="A3945" s="3"/>
      <c r="C3945" s="4"/>
      <c r="D3945" s="4"/>
      <c r="I3945" s="93"/>
      <c r="K3945" s="4"/>
      <c r="L3945" s="4"/>
      <c r="M3945" s="4"/>
    </row>
    <row r="3946">
      <c r="A3946" s="3"/>
      <c r="C3946" s="4"/>
      <c r="D3946" s="4"/>
      <c r="I3946" s="93"/>
      <c r="K3946" s="4"/>
      <c r="L3946" s="4"/>
      <c r="M3946" s="4"/>
    </row>
    <row r="3947">
      <c r="A3947" s="3"/>
      <c r="C3947" s="4"/>
      <c r="D3947" s="4"/>
      <c r="I3947" s="93"/>
      <c r="K3947" s="4"/>
      <c r="L3947" s="4"/>
      <c r="M3947" s="4"/>
    </row>
    <row r="3948">
      <c r="A3948" s="3"/>
      <c r="C3948" s="4"/>
      <c r="D3948" s="4"/>
      <c r="I3948" s="93"/>
      <c r="K3948" s="4"/>
      <c r="L3948" s="4"/>
      <c r="M3948" s="4"/>
    </row>
    <row r="3949">
      <c r="A3949" s="3"/>
      <c r="C3949" s="4"/>
      <c r="D3949" s="4"/>
      <c r="I3949" s="93"/>
      <c r="K3949" s="4"/>
      <c r="L3949" s="4"/>
      <c r="M3949" s="4"/>
    </row>
    <row r="3950">
      <c r="A3950" s="3"/>
      <c r="C3950" s="4"/>
      <c r="D3950" s="4"/>
      <c r="I3950" s="93"/>
      <c r="K3950" s="4"/>
      <c r="L3950" s="4"/>
      <c r="M3950" s="4"/>
    </row>
    <row r="3951">
      <c r="A3951" s="3"/>
      <c r="C3951" s="4"/>
      <c r="D3951" s="4"/>
      <c r="I3951" s="93"/>
      <c r="K3951" s="4"/>
      <c r="L3951" s="4"/>
      <c r="M3951" s="4"/>
    </row>
    <row r="3952">
      <c r="A3952" s="3"/>
      <c r="C3952" s="4"/>
      <c r="D3952" s="4"/>
      <c r="I3952" s="93"/>
      <c r="K3952" s="4"/>
      <c r="L3952" s="4"/>
      <c r="M3952" s="4"/>
    </row>
    <row r="3953">
      <c r="A3953" s="3"/>
      <c r="C3953" s="4"/>
      <c r="D3953" s="4"/>
      <c r="I3953" s="93"/>
      <c r="K3953" s="4"/>
      <c r="L3953" s="4"/>
      <c r="M3953" s="4"/>
    </row>
    <row r="3954">
      <c r="A3954" s="3"/>
      <c r="C3954" s="4"/>
      <c r="D3954" s="4"/>
      <c r="I3954" s="93"/>
      <c r="K3954" s="4"/>
      <c r="L3954" s="4"/>
      <c r="M3954" s="4"/>
    </row>
    <row r="3955">
      <c r="A3955" s="3"/>
      <c r="C3955" s="4"/>
      <c r="D3955" s="4"/>
      <c r="I3955" s="93"/>
      <c r="K3955" s="4"/>
      <c r="L3955" s="4"/>
      <c r="M3955" s="4"/>
    </row>
    <row r="3956">
      <c r="A3956" s="3"/>
      <c r="C3956" s="4"/>
      <c r="D3956" s="4"/>
      <c r="I3956" s="93"/>
      <c r="K3956" s="4"/>
      <c r="L3956" s="4"/>
      <c r="M3956" s="4"/>
    </row>
    <row r="3957">
      <c r="A3957" s="3"/>
      <c r="C3957" s="4"/>
      <c r="D3957" s="4"/>
      <c r="I3957" s="93"/>
      <c r="K3957" s="4"/>
      <c r="L3957" s="4"/>
      <c r="M3957" s="4"/>
    </row>
    <row r="3958">
      <c r="A3958" s="3"/>
      <c r="C3958" s="4"/>
      <c r="D3958" s="4"/>
      <c r="I3958" s="93"/>
      <c r="K3958" s="4"/>
      <c r="L3958" s="4"/>
      <c r="M3958" s="4"/>
    </row>
    <row r="3959">
      <c r="A3959" s="3"/>
      <c r="C3959" s="4"/>
      <c r="D3959" s="4"/>
      <c r="I3959" s="93"/>
      <c r="K3959" s="4"/>
      <c r="L3959" s="4"/>
      <c r="M3959" s="4"/>
    </row>
    <row r="3960">
      <c r="A3960" s="3"/>
      <c r="C3960" s="4"/>
      <c r="D3960" s="4"/>
      <c r="I3960" s="93"/>
      <c r="K3960" s="4"/>
      <c r="L3960" s="4"/>
      <c r="M3960" s="4"/>
    </row>
    <row r="3961">
      <c r="A3961" s="3"/>
      <c r="C3961" s="4"/>
      <c r="D3961" s="4"/>
      <c r="I3961" s="93"/>
      <c r="K3961" s="4"/>
      <c r="L3961" s="4"/>
      <c r="M3961" s="4"/>
    </row>
    <row r="3962">
      <c r="A3962" s="3"/>
      <c r="C3962" s="4"/>
      <c r="D3962" s="4"/>
      <c r="I3962" s="93"/>
      <c r="K3962" s="4"/>
      <c r="L3962" s="4"/>
      <c r="M3962" s="4"/>
    </row>
    <row r="3963">
      <c r="A3963" s="3"/>
      <c r="C3963" s="4"/>
      <c r="D3963" s="4"/>
      <c r="I3963" s="93"/>
      <c r="K3963" s="4"/>
      <c r="L3963" s="4"/>
      <c r="M3963" s="4"/>
    </row>
    <row r="3964">
      <c r="A3964" s="3"/>
      <c r="C3964" s="4"/>
      <c r="D3964" s="4"/>
      <c r="I3964" s="93"/>
      <c r="K3964" s="4"/>
      <c r="L3964" s="4"/>
      <c r="M3964" s="4"/>
    </row>
    <row r="3965">
      <c r="A3965" s="3"/>
      <c r="C3965" s="4"/>
      <c r="D3965" s="4"/>
      <c r="I3965" s="93"/>
      <c r="K3965" s="4"/>
      <c r="L3965" s="4"/>
      <c r="M3965" s="4"/>
    </row>
    <row r="3966">
      <c r="A3966" s="3"/>
      <c r="C3966" s="4"/>
      <c r="D3966" s="4"/>
      <c r="I3966" s="93"/>
      <c r="K3966" s="4"/>
      <c r="L3966" s="4"/>
      <c r="M3966" s="4"/>
    </row>
    <row r="3967">
      <c r="A3967" s="3"/>
      <c r="C3967" s="4"/>
      <c r="D3967" s="4"/>
      <c r="I3967" s="93"/>
      <c r="K3967" s="4"/>
      <c r="L3967" s="4"/>
      <c r="M3967" s="4"/>
    </row>
    <row r="3968">
      <c r="A3968" s="3"/>
      <c r="C3968" s="4"/>
      <c r="D3968" s="4"/>
      <c r="I3968" s="93"/>
      <c r="K3968" s="4"/>
      <c r="L3968" s="4"/>
      <c r="M3968" s="4"/>
    </row>
    <row r="3969">
      <c r="A3969" s="3"/>
      <c r="C3969" s="4"/>
      <c r="D3969" s="4"/>
      <c r="I3969" s="93"/>
      <c r="K3969" s="4"/>
      <c r="L3969" s="4"/>
      <c r="M3969" s="4"/>
    </row>
    <row r="3970">
      <c r="A3970" s="3"/>
      <c r="C3970" s="4"/>
      <c r="D3970" s="4"/>
      <c r="I3970" s="93"/>
      <c r="K3970" s="4"/>
      <c r="L3970" s="4"/>
      <c r="M3970" s="4"/>
    </row>
    <row r="3971">
      <c r="A3971" s="3"/>
      <c r="C3971" s="4"/>
      <c r="D3971" s="4"/>
      <c r="I3971" s="93"/>
      <c r="K3971" s="4"/>
      <c r="L3971" s="4"/>
      <c r="M3971" s="4"/>
    </row>
    <row r="3972">
      <c r="A3972" s="3"/>
      <c r="C3972" s="4"/>
      <c r="D3972" s="4"/>
      <c r="I3972" s="93"/>
      <c r="K3972" s="4"/>
      <c r="L3972" s="4"/>
      <c r="M3972" s="4"/>
    </row>
    <row r="3973">
      <c r="A3973" s="3"/>
      <c r="C3973" s="4"/>
      <c r="D3973" s="4"/>
      <c r="I3973" s="93"/>
      <c r="K3973" s="4"/>
      <c r="L3973" s="4"/>
      <c r="M3973" s="4"/>
    </row>
    <row r="3974">
      <c r="A3974" s="3"/>
      <c r="C3974" s="4"/>
      <c r="D3974" s="4"/>
      <c r="I3974" s="93"/>
      <c r="K3974" s="4"/>
      <c r="L3974" s="4"/>
      <c r="M3974" s="4"/>
    </row>
    <row r="3975">
      <c r="A3975" s="3"/>
      <c r="C3975" s="4"/>
      <c r="D3975" s="4"/>
      <c r="I3975" s="93"/>
      <c r="K3975" s="4"/>
      <c r="L3975" s="4"/>
      <c r="M3975" s="4"/>
    </row>
    <row r="3976">
      <c r="A3976" s="3"/>
      <c r="C3976" s="4"/>
      <c r="D3976" s="4"/>
      <c r="I3976" s="93"/>
      <c r="K3976" s="4"/>
      <c r="L3976" s="4"/>
      <c r="M3976" s="4"/>
    </row>
    <row r="3977">
      <c r="A3977" s="3"/>
      <c r="C3977" s="4"/>
      <c r="D3977" s="4"/>
      <c r="I3977" s="93"/>
      <c r="K3977" s="4"/>
      <c r="L3977" s="4"/>
      <c r="M3977" s="4"/>
    </row>
    <row r="3978">
      <c r="A3978" s="3"/>
      <c r="C3978" s="4"/>
      <c r="D3978" s="4"/>
      <c r="I3978" s="93"/>
      <c r="K3978" s="4"/>
      <c r="L3978" s="4"/>
      <c r="M3978" s="4"/>
    </row>
    <row r="3979">
      <c r="A3979" s="3"/>
      <c r="C3979" s="4"/>
      <c r="D3979" s="4"/>
      <c r="I3979" s="93"/>
      <c r="K3979" s="4"/>
      <c r="L3979" s="4"/>
      <c r="M3979" s="4"/>
    </row>
    <row r="3980">
      <c r="A3980" s="3"/>
      <c r="C3980" s="4"/>
      <c r="D3980" s="4"/>
      <c r="I3980" s="93"/>
      <c r="K3980" s="4"/>
      <c r="L3980" s="4"/>
      <c r="M3980" s="4"/>
    </row>
    <row r="3981">
      <c r="A3981" s="3"/>
      <c r="C3981" s="4"/>
      <c r="D3981" s="4"/>
      <c r="I3981" s="93"/>
      <c r="K3981" s="4"/>
      <c r="L3981" s="4"/>
      <c r="M3981" s="4"/>
    </row>
    <row r="3982">
      <c r="A3982" s="3"/>
      <c r="C3982" s="4"/>
      <c r="D3982" s="4"/>
      <c r="I3982" s="93"/>
      <c r="K3982" s="4"/>
      <c r="L3982" s="4"/>
      <c r="M3982" s="4"/>
    </row>
    <row r="3983">
      <c r="A3983" s="3"/>
      <c r="C3983" s="4"/>
      <c r="D3983" s="4"/>
      <c r="I3983" s="93"/>
      <c r="K3983" s="4"/>
      <c r="L3983" s="4"/>
      <c r="M3983" s="4"/>
    </row>
    <row r="3984">
      <c r="A3984" s="3"/>
      <c r="C3984" s="4"/>
      <c r="D3984" s="4"/>
      <c r="I3984" s="93"/>
      <c r="K3984" s="4"/>
      <c r="L3984" s="4"/>
      <c r="M3984" s="4"/>
    </row>
    <row r="3985">
      <c r="A3985" s="3"/>
      <c r="C3985" s="4"/>
      <c r="D3985" s="4"/>
      <c r="I3985" s="93"/>
      <c r="K3985" s="4"/>
      <c r="L3985" s="4"/>
      <c r="M3985" s="4"/>
    </row>
    <row r="3986">
      <c r="A3986" s="3"/>
      <c r="C3986" s="4"/>
      <c r="D3986" s="4"/>
      <c r="I3986" s="93"/>
      <c r="K3986" s="4"/>
      <c r="L3986" s="4"/>
      <c r="M3986" s="4"/>
    </row>
    <row r="3987">
      <c r="A3987" s="3"/>
      <c r="C3987" s="4"/>
      <c r="D3987" s="4"/>
      <c r="I3987" s="93"/>
      <c r="K3987" s="4"/>
      <c r="L3987" s="4"/>
      <c r="M3987" s="4"/>
    </row>
    <row r="3988">
      <c r="A3988" s="3"/>
      <c r="C3988" s="4"/>
      <c r="D3988" s="4"/>
      <c r="I3988" s="93"/>
      <c r="K3988" s="4"/>
      <c r="L3988" s="4"/>
      <c r="M3988" s="4"/>
    </row>
    <row r="3989">
      <c r="A3989" s="3"/>
      <c r="C3989" s="4"/>
      <c r="D3989" s="4"/>
      <c r="I3989" s="93"/>
      <c r="K3989" s="4"/>
      <c r="L3989" s="4"/>
      <c r="M3989" s="4"/>
    </row>
    <row r="3990">
      <c r="A3990" s="3"/>
      <c r="C3990" s="4"/>
      <c r="D3990" s="4"/>
      <c r="I3990" s="93"/>
      <c r="K3990" s="4"/>
      <c r="L3990" s="4"/>
      <c r="M3990" s="4"/>
    </row>
    <row r="3991">
      <c r="A3991" s="3"/>
      <c r="C3991" s="4"/>
      <c r="D3991" s="4"/>
      <c r="I3991" s="93"/>
      <c r="K3991" s="4"/>
      <c r="L3991" s="4"/>
      <c r="M3991" s="4"/>
    </row>
    <row r="3992">
      <c r="A3992" s="3"/>
      <c r="C3992" s="4"/>
      <c r="D3992" s="4"/>
      <c r="I3992" s="93"/>
      <c r="K3992" s="4"/>
      <c r="L3992" s="4"/>
      <c r="M3992" s="4"/>
    </row>
    <row r="3993">
      <c r="A3993" s="3"/>
      <c r="C3993" s="4"/>
      <c r="D3993" s="4"/>
      <c r="I3993" s="93"/>
      <c r="K3993" s="4"/>
      <c r="L3993" s="4"/>
      <c r="M3993" s="4"/>
    </row>
    <row r="3994">
      <c r="A3994" s="3"/>
      <c r="C3994" s="4"/>
      <c r="D3994" s="4"/>
      <c r="I3994" s="93"/>
      <c r="K3994" s="4"/>
      <c r="L3994" s="4"/>
      <c r="M3994" s="4"/>
    </row>
    <row r="3995">
      <c r="A3995" s="3"/>
      <c r="C3995" s="4"/>
      <c r="D3995" s="4"/>
      <c r="I3995" s="93"/>
      <c r="K3995" s="4"/>
      <c r="L3995" s="4"/>
      <c r="M3995" s="4"/>
    </row>
    <row r="3996">
      <c r="A3996" s="3"/>
      <c r="C3996" s="4"/>
      <c r="D3996" s="4"/>
      <c r="I3996" s="93"/>
      <c r="K3996" s="4"/>
      <c r="L3996" s="4"/>
      <c r="M3996" s="4"/>
    </row>
    <row r="3997">
      <c r="A3997" s="3"/>
      <c r="C3997" s="4"/>
      <c r="D3997" s="4"/>
      <c r="I3997" s="93"/>
      <c r="K3997" s="4"/>
      <c r="L3997" s="4"/>
      <c r="M3997" s="4"/>
    </row>
    <row r="3998">
      <c r="A3998" s="3"/>
      <c r="C3998" s="4"/>
      <c r="D3998" s="4"/>
      <c r="I3998" s="93"/>
      <c r="K3998" s="4"/>
      <c r="L3998" s="4"/>
      <c r="M3998" s="4"/>
    </row>
    <row r="3999">
      <c r="A3999" s="3"/>
      <c r="C3999" s="4"/>
      <c r="D3999" s="4"/>
      <c r="I3999" s="93"/>
      <c r="K3999" s="4"/>
      <c r="L3999" s="4"/>
      <c r="M3999" s="4"/>
    </row>
    <row r="4000">
      <c r="A4000" s="3"/>
      <c r="C4000" s="4"/>
      <c r="D4000" s="4"/>
      <c r="I4000" s="93"/>
      <c r="K4000" s="4"/>
      <c r="L4000" s="4"/>
      <c r="M4000" s="4"/>
    </row>
    <row r="4001">
      <c r="A4001" s="3"/>
      <c r="C4001" s="4"/>
      <c r="D4001" s="4"/>
      <c r="I4001" s="93"/>
      <c r="K4001" s="4"/>
      <c r="L4001" s="4"/>
      <c r="M4001" s="4"/>
    </row>
    <row r="4002">
      <c r="A4002" s="3"/>
      <c r="C4002" s="4"/>
      <c r="D4002" s="4"/>
      <c r="I4002" s="93"/>
      <c r="K4002" s="4"/>
      <c r="L4002" s="4"/>
      <c r="M4002" s="4"/>
    </row>
    <row r="4003">
      <c r="A4003" s="3"/>
      <c r="C4003" s="4"/>
      <c r="D4003" s="4"/>
      <c r="I4003" s="93"/>
      <c r="K4003" s="4"/>
      <c r="L4003" s="4"/>
      <c r="M4003" s="4"/>
    </row>
    <row r="4004">
      <c r="A4004" s="3"/>
      <c r="C4004" s="4"/>
      <c r="D4004" s="4"/>
      <c r="I4004" s="93"/>
      <c r="K4004" s="4"/>
      <c r="L4004" s="4"/>
      <c r="M4004" s="4"/>
    </row>
    <row r="4005">
      <c r="A4005" s="3"/>
      <c r="C4005" s="4"/>
      <c r="D4005" s="4"/>
      <c r="I4005" s="93"/>
      <c r="K4005" s="4"/>
      <c r="L4005" s="4"/>
      <c r="M4005" s="4"/>
    </row>
    <row r="4006">
      <c r="A4006" s="3"/>
      <c r="C4006" s="4"/>
      <c r="D4006" s="4"/>
      <c r="I4006" s="93"/>
      <c r="K4006" s="4"/>
      <c r="L4006" s="4"/>
      <c r="M4006" s="4"/>
    </row>
    <row r="4007">
      <c r="A4007" s="3"/>
      <c r="C4007" s="4"/>
      <c r="D4007" s="4"/>
      <c r="I4007" s="93"/>
      <c r="K4007" s="4"/>
      <c r="L4007" s="4"/>
      <c r="M4007" s="4"/>
    </row>
    <row r="4008">
      <c r="A4008" s="3"/>
      <c r="C4008" s="4"/>
      <c r="D4008" s="4"/>
      <c r="I4008" s="93"/>
      <c r="K4008" s="4"/>
      <c r="L4008" s="4"/>
      <c r="M4008" s="4"/>
    </row>
    <row r="4009">
      <c r="A4009" s="3"/>
      <c r="C4009" s="4"/>
      <c r="D4009" s="4"/>
      <c r="I4009" s="93"/>
      <c r="K4009" s="4"/>
      <c r="L4009" s="4"/>
      <c r="M4009" s="4"/>
    </row>
    <row r="4010">
      <c r="A4010" s="3"/>
      <c r="C4010" s="4"/>
      <c r="D4010" s="4"/>
      <c r="I4010" s="93"/>
      <c r="K4010" s="4"/>
      <c r="L4010" s="4"/>
      <c r="M4010" s="4"/>
    </row>
    <row r="4011">
      <c r="A4011" s="3"/>
      <c r="C4011" s="4"/>
      <c r="D4011" s="4"/>
      <c r="I4011" s="93"/>
      <c r="K4011" s="4"/>
      <c r="L4011" s="4"/>
      <c r="M4011" s="4"/>
    </row>
    <row r="4012">
      <c r="A4012" s="3"/>
      <c r="C4012" s="4"/>
      <c r="D4012" s="4"/>
      <c r="I4012" s="93"/>
      <c r="K4012" s="4"/>
      <c r="L4012" s="4"/>
      <c r="M4012" s="4"/>
    </row>
    <row r="4013">
      <c r="A4013" s="3"/>
      <c r="C4013" s="4"/>
      <c r="D4013" s="4"/>
      <c r="I4013" s="93"/>
      <c r="K4013" s="4"/>
      <c r="L4013" s="4"/>
      <c r="M4013" s="4"/>
    </row>
    <row r="4014">
      <c r="A4014" s="3"/>
      <c r="C4014" s="4"/>
      <c r="D4014" s="4"/>
      <c r="I4014" s="93"/>
      <c r="K4014" s="4"/>
      <c r="L4014" s="4"/>
      <c r="M4014" s="4"/>
    </row>
    <row r="4015">
      <c r="A4015" s="3"/>
      <c r="C4015" s="4"/>
      <c r="D4015" s="4"/>
      <c r="I4015" s="93"/>
      <c r="K4015" s="4"/>
      <c r="L4015" s="4"/>
      <c r="M4015" s="4"/>
    </row>
    <row r="4016">
      <c r="A4016" s="3"/>
      <c r="C4016" s="4"/>
      <c r="D4016" s="4"/>
      <c r="I4016" s="93"/>
      <c r="K4016" s="4"/>
      <c r="L4016" s="4"/>
      <c r="M4016" s="4"/>
    </row>
    <row r="4017">
      <c r="A4017" s="3"/>
      <c r="C4017" s="4"/>
      <c r="D4017" s="4"/>
      <c r="I4017" s="93"/>
      <c r="K4017" s="4"/>
      <c r="L4017" s="4"/>
      <c r="M4017" s="4"/>
    </row>
    <row r="4018">
      <c r="A4018" s="3"/>
      <c r="C4018" s="4"/>
      <c r="D4018" s="4"/>
      <c r="I4018" s="93"/>
      <c r="K4018" s="4"/>
      <c r="L4018" s="4"/>
      <c r="M4018" s="4"/>
    </row>
    <row r="4019">
      <c r="A4019" s="3"/>
      <c r="C4019" s="4"/>
      <c r="D4019" s="4"/>
      <c r="I4019" s="93"/>
      <c r="K4019" s="4"/>
      <c r="L4019" s="4"/>
      <c r="M4019" s="4"/>
    </row>
    <row r="4020">
      <c r="A4020" s="3"/>
      <c r="C4020" s="4"/>
      <c r="D4020" s="4"/>
      <c r="I4020" s="93"/>
      <c r="K4020" s="4"/>
      <c r="L4020" s="4"/>
      <c r="M4020" s="4"/>
    </row>
    <row r="4021">
      <c r="A4021" s="3"/>
      <c r="C4021" s="4"/>
      <c r="D4021" s="4"/>
      <c r="I4021" s="93"/>
      <c r="K4021" s="4"/>
      <c r="L4021" s="4"/>
      <c r="M4021" s="4"/>
    </row>
    <row r="4022">
      <c r="A4022" s="3"/>
      <c r="C4022" s="4"/>
      <c r="D4022" s="4"/>
      <c r="I4022" s="93"/>
      <c r="K4022" s="4"/>
      <c r="L4022" s="4"/>
      <c r="M4022" s="4"/>
    </row>
    <row r="4023">
      <c r="A4023" s="3"/>
      <c r="C4023" s="4"/>
      <c r="D4023" s="4"/>
      <c r="I4023" s="93"/>
      <c r="K4023" s="4"/>
      <c r="L4023" s="4"/>
      <c r="M4023" s="4"/>
    </row>
    <row r="4024">
      <c r="A4024" s="3"/>
      <c r="C4024" s="4"/>
      <c r="D4024" s="4"/>
      <c r="I4024" s="93"/>
      <c r="K4024" s="4"/>
      <c r="L4024" s="4"/>
      <c r="M4024" s="4"/>
    </row>
    <row r="4025">
      <c r="A4025" s="3"/>
      <c r="C4025" s="4"/>
      <c r="D4025" s="4"/>
      <c r="I4025" s="93"/>
      <c r="K4025" s="4"/>
      <c r="L4025" s="4"/>
      <c r="M4025" s="4"/>
    </row>
    <row r="4026">
      <c r="A4026" s="3"/>
      <c r="C4026" s="4"/>
      <c r="D4026" s="4"/>
      <c r="I4026" s="93"/>
      <c r="K4026" s="4"/>
      <c r="L4026" s="4"/>
      <c r="M4026" s="4"/>
    </row>
    <row r="4027">
      <c r="A4027" s="3"/>
      <c r="C4027" s="4"/>
      <c r="D4027" s="4"/>
      <c r="I4027" s="93"/>
      <c r="K4027" s="4"/>
      <c r="L4027" s="4"/>
      <c r="M4027" s="4"/>
    </row>
    <row r="4028">
      <c r="A4028" s="3"/>
      <c r="C4028" s="4"/>
      <c r="D4028" s="4"/>
      <c r="I4028" s="93"/>
      <c r="K4028" s="4"/>
      <c r="L4028" s="4"/>
      <c r="M4028" s="4"/>
    </row>
    <row r="4029">
      <c r="A4029" s="3"/>
      <c r="C4029" s="4"/>
      <c r="D4029" s="4"/>
      <c r="I4029" s="93"/>
      <c r="K4029" s="4"/>
      <c r="L4029" s="4"/>
      <c r="M4029" s="4"/>
    </row>
    <row r="4030">
      <c r="A4030" s="3"/>
      <c r="C4030" s="4"/>
      <c r="D4030" s="4"/>
      <c r="I4030" s="93"/>
      <c r="K4030" s="4"/>
      <c r="L4030" s="4"/>
      <c r="M4030" s="4"/>
    </row>
    <row r="4031">
      <c r="A4031" s="3"/>
      <c r="C4031" s="4"/>
      <c r="D4031" s="4"/>
      <c r="I4031" s="93"/>
      <c r="K4031" s="4"/>
      <c r="L4031" s="4"/>
      <c r="M4031" s="4"/>
    </row>
    <row r="4032">
      <c r="A4032" s="3"/>
      <c r="C4032" s="4"/>
      <c r="D4032" s="4"/>
      <c r="I4032" s="93"/>
      <c r="K4032" s="4"/>
      <c r="L4032" s="4"/>
      <c r="M4032" s="4"/>
    </row>
    <row r="4033">
      <c r="A4033" s="3"/>
      <c r="C4033" s="4"/>
      <c r="D4033" s="4"/>
      <c r="I4033" s="93"/>
      <c r="K4033" s="4"/>
      <c r="L4033" s="4"/>
      <c r="M4033" s="4"/>
    </row>
    <row r="4034">
      <c r="A4034" s="3"/>
      <c r="C4034" s="4"/>
      <c r="D4034" s="4"/>
      <c r="I4034" s="93"/>
      <c r="K4034" s="4"/>
      <c r="L4034" s="4"/>
      <c r="M4034" s="4"/>
    </row>
    <row r="4035">
      <c r="A4035" s="3"/>
      <c r="C4035" s="4"/>
      <c r="D4035" s="4"/>
      <c r="I4035" s="93"/>
      <c r="K4035" s="4"/>
      <c r="L4035" s="4"/>
      <c r="M4035" s="4"/>
    </row>
    <row r="4036">
      <c r="A4036" s="3"/>
      <c r="C4036" s="4"/>
      <c r="D4036" s="4"/>
      <c r="I4036" s="93"/>
      <c r="K4036" s="4"/>
      <c r="L4036" s="4"/>
      <c r="M4036" s="4"/>
    </row>
    <row r="4037">
      <c r="A4037" s="3"/>
      <c r="C4037" s="4"/>
      <c r="D4037" s="4"/>
      <c r="I4037" s="93"/>
      <c r="K4037" s="4"/>
      <c r="L4037" s="4"/>
      <c r="M4037" s="4"/>
    </row>
    <row r="4038">
      <c r="A4038" s="3"/>
      <c r="C4038" s="4"/>
      <c r="D4038" s="4"/>
      <c r="I4038" s="93"/>
      <c r="K4038" s="4"/>
      <c r="L4038" s="4"/>
      <c r="M4038" s="4"/>
    </row>
    <row r="4039">
      <c r="A4039" s="3"/>
      <c r="C4039" s="4"/>
      <c r="D4039" s="4"/>
      <c r="I4039" s="93"/>
      <c r="K4039" s="4"/>
      <c r="L4039" s="4"/>
      <c r="M4039" s="4"/>
    </row>
    <row r="4040">
      <c r="A4040" s="3"/>
      <c r="C4040" s="4"/>
      <c r="D4040" s="4"/>
      <c r="I4040" s="93"/>
      <c r="K4040" s="4"/>
      <c r="L4040" s="4"/>
      <c r="M4040" s="4"/>
    </row>
    <row r="4041">
      <c r="A4041" s="3"/>
      <c r="C4041" s="4"/>
      <c r="D4041" s="4"/>
      <c r="I4041" s="93"/>
      <c r="K4041" s="4"/>
      <c r="L4041" s="4"/>
      <c r="M4041" s="4"/>
    </row>
    <row r="4042">
      <c r="A4042" s="3"/>
      <c r="C4042" s="4"/>
      <c r="D4042" s="4"/>
      <c r="I4042" s="93"/>
      <c r="K4042" s="4"/>
      <c r="L4042" s="4"/>
      <c r="M4042" s="4"/>
    </row>
    <row r="4043">
      <c r="A4043" s="3"/>
      <c r="C4043" s="4"/>
      <c r="D4043" s="4"/>
      <c r="I4043" s="93"/>
      <c r="K4043" s="4"/>
      <c r="L4043" s="4"/>
      <c r="M4043" s="4"/>
    </row>
    <row r="4044">
      <c r="A4044" s="3"/>
      <c r="C4044" s="4"/>
      <c r="D4044" s="4"/>
      <c r="I4044" s="93"/>
      <c r="K4044" s="4"/>
      <c r="L4044" s="4"/>
      <c r="M4044" s="4"/>
    </row>
    <row r="4045">
      <c r="A4045" s="3"/>
      <c r="C4045" s="4"/>
      <c r="D4045" s="4"/>
      <c r="I4045" s="93"/>
      <c r="K4045" s="4"/>
      <c r="L4045" s="4"/>
      <c r="M4045" s="4"/>
    </row>
    <row r="4046">
      <c r="A4046" s="3"/>
      <c r="C4046" s="4"/>
      <c r="D4046" s="4"/>
      <c r="I4046" s="93"/>
      <c r="K4046" s="4"/>
      <c r="L4046" s="4"/>
      <c r="M4046" s="4"/>
    </row>
    <row r="4047">
      <c r="A4047" s="3"/>
      <c r="C4047" s="4"/>
      <c r="D4047" s="4"/>
      <c r="I4047" s="93"/>
      <c r="K4047" s="4"/>
      <c r="L4047" s="4"/>
      <c r="M4047" s="4"/>
    </row>
    <row r="4048">
      <c r="A4048" s="3"/>
      <c r="C4048" s="4"/>
      <c r="D4048" s="4"/>
      <c r="I4048" s="93"/>
      <c r="K4048" s="4"/>
      <c r="L4048" s="4"/>
      <c r="M4048" s="4"/>
    </row>
    <row r="4049">
      <c r="A4049" s="3"/>
      <c r="C4049" s="4"/>
      <c r="D4049" s="4"/>
      <c r="I4049" s="93"/>
      <c r="K4049" s="4"/>
      <c r="L4049" s="4"/>
      <c r="M4049" s="4"/>
    </row>
    <row r="4050">
      <c r="A4050" s="3"/>
      <c r="C4050" s="4"/>
      <c r="D4050" s="4"/>
      <c r="I4050" s="93"/>
      <c r="K4050" s="4"/>
      <c r="L4050" s="4"/>
      <c r="M4050" s="4"/>
    </row>
    <row r="4051">
      <c r="A4051" s="3"/>
      <c r="C4051" s="4"/>
      <c r="D4051" s="4"/>
      <c r="I4051" s="93"/>
      <c r="K4051" s="4"/>
      <c r="L4051" s="4"/>
      <c r="M4051" s="4"/>
    </row>
    <row r="4052">
      <c r="A4052" s="3"/>
      <c r="C4052" s="4"/>
      <c r="D4052" s="4"/>
      <c r="I4052" s="93"/>
      <c r="K4052" s="4"/>
      <c r="L4052" s="4"/>
      <c r="M4052" s="4"/>
    </row>
    <row r="4053">
      <c r="A4053" s="3"/>
      <c r="C4053" s="4"/>
      <c r="D4053" s="4"/>
      <c r="I4053" s="93"/>
      <c r="K4053" s="4"/>
      <c r="L4053" s="4"/>
      <c r="M4053" s="4"/>
    </row>
    <row r="4054">
      <c r="A4054" s="3"/>
      <c r="C4054" s="4"/>
      <c r="D4054" s="4"/>
      <c r="I4054" s="93"/>
      <c r="K4054" s="4"/>
      <c r="L4054" s="4"/>
      <c r="M4054" s="4"/>
    </row>
    <row r="4055">
      <c r="A4055" s="3"/>
      <c r="C4055" s="4"/>
      <c r="D4055" s="4"/>
      <c r="I4055" s="93"/>
      <c r="K4055" s="4"/>
      <c r="L4055" s="4"/>
      <c r="M4055" s="4"/>
    </row>
    <row r="4056">
      <c r="A4056" s="3"/>
      <c r="C4056" s="4"/>
      <c r="D4056" s="4"/>
      <c r="I4056" s="93"/>
      <c r="K4056" s="4"/>
      <c r="L4056" s="4"/>
      <c r="M4056" s="4"/>
    </row>
    <row r="4057">
      <c r="A4057" s="3"/>
      <c r="C4057" s="4"/>
      <c r="D4057" s="4"/>
      <c r="I4057" s="93"/>
      <c r="K4057" s="4"/>
      <c r="L4057" s="4"/>
      <c r="M4057" s="4"/>
    </row>
    <row r="4058">
      <c r="A4058" s="3"/>
      <c r="C4058" s="4"/>
      <c r="D4058" s="4"/>
      <c r="I4058" s="93"/>
      <c r="K4058" s="4"/>
      <c r="L4058" s="4"/>
      <c r="M4058" s="4"/>
    </row>
    <row r="4059">
      <c r="A4059" s="3"/>
      <c r="C4059" s="4"/>
      <c r="D4059" s="4"/>
      <c r="I4059" s="93"/>
      <c r="K4059" s="4"/>
      <c r="L4059" s="4"/>
      <c r="M4059" s="4"/>
    </row>
    <row r="4060">
      <c r="A4060" s="3"/>
      <c r="C4060" s="4"/>
      <c r="D4060" s="4"/>
      <c r="I4060" s="93"/>
      <c r="K4060" s="4"/>
      <c r="L4060" s="4"/>
      <c r="M4060" s="4"/>
    </row>
    <row r="4061">
      <c r="A4061" s="3"/>
      <c r="C4061" s="4"/>
      <c r="D4061" s="4"/>
      <c r="I4061" s="93"/>
      <c r="K4061" s="4"/>
      <c r="L4061" s="4"/>
      <c r="M4061" s="4"/>
    </row>
    <row r="4062">
      <c r="A4062" s="3"/>
      <c r="C4062" s="4"/>
      <c r="D4062" s="4"/>
      <c r="I4062" s="93"/>
      <c r="K4062" s="4"/>
      <c r="L4062" s="4"/>
      <c r="M4062" s="4"/>
    </row>
    <row r="4063">
      <c r="A4063" s="3"/>
      <c r="C4063" s="4"/>
      <c r="D4063" s="4"/>
      <c r="I4063" s="93"/>
      <c r="K4063" s="4"/>
      <c r="L4063" s="4"/>
      <c r="M4063" s="4"/>
    </row>
    <row r="4064">
      <c r="A4064" s="3"/>
      <c r="C4064" s="4"/>
      <c r="D4064" s="4"/>
      <c r="I4064" s="93"/>
      <c r="K4064" s="4"/>
      <c r="L4064" s="4"/>
      <c r="M4064" s="4"/>
    </row>
    <row r="4065">
      <c r="A4065" s="3"/>
      <c r="C4065" s="4"/>
      <c r="D4065" s="4"/>
      <c r="I4065" s="93"/>
      <c r="K4065" s="4"/>
      <c r="L4065" s="4"/>
      <c r="M4065" s="4"/>
    </row>
    <row r="4066">
      <c r="A4066" s="3"/>
      <c r="C4066" s="4"/>
      <c r="D4066" s="4"/>
      <c r="I4066" s="93"/>
      <c r="K4066" s="4"/>
      <c r="L4066" s="4"/>
      <c r="M4066" s="4"/>
    </row>
    <row r="4067">
      <c r="A4067" s="3"/>
      <c r="C4067" s="4"/>
      <c r="D4067" s="4"/>
      <c r="I4067" s="93"/>
      <c r="K4067" s="4"/>
      <c r="L4067" s="4"/>
      <c r="M4067" s="4"/>
    </row>
    <row r="4068">
      <c r="A4068" s="3"/>
      <c r="C4068" s="4"/>
      <c r="D4068" s="4"/>
      <c r="I4068" s="93"/>
      <c r="K4068" s="4"/>
      <c r="L4068" s="4"/>
      <c r="M4068" s="4"/>
    </row>
    <row r="4069">
      <c r="A4069" s="3"/>
      <c r="C4069" s="4"/>
      <c r="D4069" s="4"/>
      <c r="I4069" s="93"/>
      <c r="K4069" s="4"/>
      <c r="L4069" s="4"/>
      <c r="M4069" s="4"/>
    </row>
    <row r="4070">
      <c r="A4070" s="3"/>
      <c r="C4070" s="4"/>
      <c r="D4070" s="4"/>
      <c r="I4070" s="93"/>
      <c r="K4070" s="4"/>
      <c r="L4070" s="4"/>
      <c r="M4070" s="4"/>
    </row>
    <row r="4071">
      <c r="A4071" s="3"/>
      <c r="C4071" s="4"/>
      <c r="D4071" s="4"/>
      <c r="I4071" s="93"/>
      <c r="K4071" s="4"/>
      <c r="L4071" s="4"/>
      <c r="M4071" s="4"/>
    </row>
    <row r="4072">
      <c r="A4072" s="3"/>
      <c r="C4072" s="4"/>
      <c r="D4072" s="4"/>
      <c r="I4072" s="93"/>
      <c r="K4072" s="4"/>
      <c r="L4072" s="4"/>
      <c r="M4072" s="4"/>
    </row>
    <row r="4073">
      <c r="A4073" s="3"/>
      <c r="C4073" s="4"/>
      <c r="D4073" s="4"/>
      <c r="I4073" s="93"/>
      <c r="K4073" s="4"/>
      <c r="L4073" s="4"/>
      <c r="M4073" s="4"/>
    </row>
    <row r="4074">
      <c r="A4074" s="3"/>
      <c r="C4074" s="4"/>
      <c r="D4074" s="4"/>
      <c r="I4074" s="93"/>
      <c r="K4074" s="4"/>
      <c r="L4074" s="4"/>
      <c r="M4074" s="4"/>
    </row>
    <row r="4075">
      <c r="A4075" s="3"/>
      <c r="C4075" s="4"/>
      <c r="D4075" s="4"/>
      <c r="I4075" s="93"/>
      <c r="K4075" s="4"/>
      <c r="L4075" s="4"/>
      <c r="M4075" s="4"/>
    </row>
    <row r="4076">
      <c r="A4076" s="3"/>
      <c r="C4076" s="4"/>
      <c r="D4076" s="4"/>
      <c r="I4076" s="93"/>
      <c r="K4076" s="4"/>
      <c r="L4076" s="4"/>
      <c r="M4076" s="4"/>
    </row>
    <row r="4077">
      <c r="A4077" s="3"/>
      <c r="C4077" s="4"/>
      <c r="D4077" s="4"/>
      <c r="I4077" s="93"/>
      <c r="K4077" s="4"/>
      <c r="L4077" s="4"/>
      <c r="M4077" s="4"/>
    </row>
    <row r="4078">
      <c r="A4078" s="3"/>
      <c r="C4078" s="4"/>
      <c r="D4078" s="4"/>
      <c r="I4078" s="93"/>
      <c r="K4078" s="4"/>
      <c r="L4078" s="4"/>
      <c r="M4078" s="4"/>
    </row>
    <row r="4079">
      <c r="A4079" s="3"/>
      <c r="C4079" s="4"/>
      <c r="D4079" s="4"/>
      <c r="I4079" s="93"/>
      <c r="K4079" s="4"/>
      <c r="L4079" s="4"/>
      <c r="M4079" s="4"/>
    </row>
    <row r="4080">
      <c r="A4080" s="3"/>
      <c r="C4080" s="4"/>
      <c r="D4080" s="4"/>
      <c r="I4080" s="93"/>
      <c r="K4080" s="4"/>
      <c r="L4080" s="4"/>
      <c r="M4080" s="4"/>
    </row>
    <row r="4081">
      <c r="A4081" s="3"/>
      <c r="C4081" s="4"/>
      <c r="D4081" s="4"/>
      <c r="I4081" s="93"/>
      <c r="K4081" s="4"/>
      <c r="L4081" s="4"/>
      <c r="M4081" s="4"/>
    </row>
    <row r="4082">
      <c r="A4082" s="3"/>
      <c r="C4082" s="4"/>
      <c r="D4082" s="4"/>
      <c r="I4082" s="93"/>
      <c r="K4082" s="4"/>
      <c r="L4082" s="4"/>
      <c r="M4082" s="4"/>
    </row>
    <row r="4083">
      <c r="A4083" s="3"/>
      <c r="C4083" s="4"/>
      <c r="D4083" s="4"/>
      <c r="I4083" s="93"/>
      <c r="K4083" s="4"/>
      <c r="L4083" s="4"/>
      <c r="M4083" s="4"/>
    </row>
    <row r="4084">
      <c r="A4084" s="3"/>
      <c r="C4084" s="4"/>
      <c r="D4084" s="4"/>
      <c r="I4084" s="93"/>
      <c r="K4084" s="4"/>
      <c r="L4084" s="4"/>
      <c r="M4084" s="4"/>
    </row>
    <row r="4085">
      <c r="A4085" s="3"/>
      <c r="C4085" s="4"/>
      <c r="D4085" s="4"/>
      <c r="I4085" s="93"/>
      <c r="K4085" s="4"/>
      <c r="L4085" s="4"/>
      <c r="M4085" s="4"/>
    </row>
    <row r="4086">
      <c r="A4086" s="3"/>
      <c r="C4086" s="4"/>
      <c r="D4086" s="4"/>
      <c r="I4086" s="93"/>
      <c r="K4086" s="4"/>
      <c r="L4086" s="4"/>
      <c r="M4086" s="4"/>
    </row>
    <row r="4087">
      <c r="A4087" s="3"/>
      <c r="C4087" s="4"/>
      <c r="D4087" s="4"/>
      <c r="I4087" s="93"/>
      <c r="K4087" s="4"/>
      <c r="L4087" s="4"/>
      <c r="M4087" s="4"/>
    </row>
    <row r="4088">
      <c r="A4088" s="3"/>
      <c r="C4088" s="4"/>
      <c r="D4088" s="4"/>
      <c r="I4088" s="93"/>
      <c r="K4088" s="4"/>
      <c r="L4088" s="4"/>
      <c r="M4088" s="4"/>
    </row>
    <row r="4089">
      <c r="A4089" s="3"/>
      <c r="C4089" s="4"/>
      <c r="D4089" s="4"/>
      <c r="I4089" s="93"/>
      <c r="K4089" s="4"/>
      <c r="L4089" s="4"/>
      <c r="M4089" s="4"/>
    </row>
    <row r="4090">
      <c r="A4090" s="3"/>
      <c r="C4090" s="4"/>
      <c r="D4090" s="4"/>
      <c r="I4090" s="93"/>
      <c r="K4090" s="4"/>
      <c r="L4090" s="4"/>
      <c r="M4090" s="4"/>
    </row>
    <row r="4091">
      <c r="A4091" s="3"/>
      <c r="C4091" s="4"/>
      <c r="D4091" s="4"/>
      <c r="I4091" s="93"/>
      <c r="K4091" s="4"/>
      <c r="L4091" s="4"/>
      <c r="M4091" s="4"/>
    </row>
    <row r="4092">
      <c r="A4092" s="3"/>
      <c r="C4092" s="4"/>
      <c r="D4092" s="4"/>
      <c r="I4092" s="93"/>
      <c r="K4092" s="4"/>
      <c r="L4092" s="4"/>
      <c r="M4092" s="4"/>
    </row>
    <row r="4093">
      <c r="A4093" s="3"/>
      <c r="C4093" s="4"/>
      <c r="D4093" s="4"/>
      <c r="I4093" s="93"/>
      <c r="K4093" s="4"/>
      <c r="L4093" s="4"/>
      <c r="M4093" s="4"/>
    </row>
    <row r="4094">
      <c r="A4094" s="3"/>
      <c r="C4094" s="4"/>
      <c r="D4094" s="4"/>
      <c r="I4094" s="93"/>
      <c r="K4094" s="4"/>
      <c r="L4094" s="4"/>
      <c r="M4094" s="4"/>
    </row>
    <row r="4095">
      <c r="A4095" s="3"/>
      <c r="C4095" s="4"/>
      <c r="D4095" s="4"/>
      <c r="I4095" s="93"/>
      <c r="K4095" s="4"/>
      <c r="L4095" s="4"/>
      <c r="M4095" s="4"/>
    </row>
    <row r="4096">
      <c r="A4096" s="3"/>
      <c r="C4096" s="4"/>
      <c r="D4096" s="4"/>
      <c r="I4096" s="93"/>
      <c r="K4096" s="4"/>
      <c r="L4096" s="4"/>
      <c r="M4096" s="4"/>
    </row>
    <row r="4097">
      <c r="A4097" s="3"/>
      <c r="C4097" s="4"/>
      <c r="D4097" s="4"/>
      <c r="I4097" s="93"/>
      <c r="K4097" s="4"/>
      <c r="L4097" s="4"/>
      <c r="M4097" s="4"/>
    </row>
    <row r="4098">
      <c r="A4098" s="3"/>
      <c r="C4098" s="4"/>
      <c r="D4098" s="4"/>
      <c r="I4098" s="93"/>
      <c r="K4098" s="4"/>
      <c r="L4098" s="4"/>
      <c r="M4098" s="4"/>
    </row>
    <row r="4099">
      <c r="A4099" s="3"/>
      <c r="C4099" s="4"/>
      <c r="D4099" s="4"/>
      <c r="I4099" s="93"/>
      <c r="K4099" s="4"/>
      <c r="L4099" s="4"/>
      <c r="M4099" s="4"/>
    </row>
    <row r="4100">
      <c r="A4100" s="3"/>
      <c r="C4100" s="4"/>
      <c r="D4100" s="4"/>
      <c r="I4100" s="93"/>
      <c r="K4100" s="4"/>
      <c r="L4100" s="4"/>
      <c r="M4100" s="4"/>
    </row>
    <row r="4101">
      <c r="A4101" s="3"/>
      <c r="C4101" s="4"/>
      <c r="D4101" s="4"/>
      <c r="I4101" s="93"/>
      <c r="K4101" s="4"/>
      <c r="L4101" s="4"/>
      <c r="M4101" s="4"/>
    </row>
    <row r="4102">
      <c r="A4102" s="3"/>
      <c r="C4102" s="4"/>
      <c r="D4102" s="4"/>
      <c r="I4102" s="93"/>
      <c r="K4102" s="4"/>
      <c r="L4102" s="4"/>
      <c r="M4102" s="4"/>
    </row>
    <row r="4103">
      <c r="A4103" s="3"/>
      <c r="C4103" s="4"/>
      <c r="D4103" s="4"/>
      <c r="I4103" s="93"/>
      <c r="K4103" s="4"/>
      <c r="L4103" s="4"/>
      <c r="M4103" s="4"/>
    </row>
    <row r="4104">
      <c r="A4104" s="3"/>
      <c r="C4104" s="4"/>
      <c r="D4104" s="4"/>
      <c r="I4104" s="93"/>
      <c r="K4104" s="4"/>
      <c r="L4104" s="4"/>
      <c r="M4104" s="4"/>
    </row>
    <row r="4105">
      <c r="A4105" s="3"/>
      <c r="C4105" s="4"/>
      <c r="D4105" s="4"/>
      <c r="I4105" s="93"/>
      <c r="K4105" s="4"/>
      <c r="L4105" s="4"/>
      <c r="M4105" s="4"/>
    </row>
    <row r="4106">
      <c r="A4106" s="3"/>
      <c r="C4106" s="4"/>
      <c r="D4106" s="4"/>
      <c r="I4106" s="93"/>
      <c r="K4106" s="4"/>
      <c r="L4106" s="4"/>
      <c r="M4106" s="4"/>
    </row>
    <row r="4107">
      <c r="A4107" s="3"/>
      <c r="C4107" s="4"/>
      <c r="D4107" s="4"/>
      <c r="I4107" s="93"/>
      <c r="K4107" s="4"/>
      <c r="L4107" s="4"/>
      <c r="M4107" s="4"/>
    </row>
    <row r="4108">
      <c r="A4108" s="3"/>
      <c r="C4108" s="4"/>
      <c r="D4108" s="4"/>
      <c r="I4108" s="93"/>
      <c r="K4108" s="4"/>
      <c r="L4108" s="4"/>
      <c r="M4108" s="4"/>
    </row>
    <row r="4109">
      <c r="A4109" s="3"/>
      <c r="C4109" s="4"/>
      <c r="D4109" s="4"/>
      <c r="I4109" s="93"/>
      <c r="K4109" s="4"/>
      <c r="L4109" s="4"/>
      <c r="M4109" s="4"/>
    </row>
    <row r="4110">
      <c r="A4110" s="3"/>
      <c r="C4110" s="4"/>
      <c r="D4110" s="4"/>
      <c r="I4110" s="93"/>
      <c r="K4110" s="4"/>
      <c r="L4110" s="4"/>
      <c r="M4110" s="4"/>
    </row>
    <row r="4111">
      <c r="A4111" s="3"/>
      <c r="C4111" s="4"/>
      <c r="D4111" s="4"/>
      <c r="I4111" s="93"/>
      <c r="K4111" s="4"/>
      <c r="L4111" s="4"/>
      <c r="M4111" s="4"/>
    </row>
    <row r="4112">
      <c r="A4112" s="3"/>
      <c r="C4112" s="4"/>
      <c r="D4112" s="4"/>
      <c r="I4112" s="93"/>
      <c r="K4112" s="4"/>
      <c r="L4112" s="4"/>
      <c r="M4112" s="4"/>
    </row>
    <row r="4113">
      <c r="A4113" s="3"/>
      <c r="C4113" s="4"/>
      <c r="D4113" s="4"/>
      <c r="I4113" s="93"/>
      <c r="K4113" s="4"/>
      <c r="L4113" s="4"/>
      <c r="M4113" s="4"/>
    </row>
    <row r="4114">
      <c r="A4114" s="3"/>
      <c r="C4114" s="4"/>
      <c r="D4114" s="4"/>
      <c r="I4114" s="93"/>
      <c r="K4114" s="4"/>
      <c r="L4114" s="4"/>
      <c r="M4114" s="4"/>
    </row>
    <row r="4115">
      <c r="A4115" s="3"/>
      <c r="C4115" s="4"/>
      <c r="D4115" s="4"/>
      <c r="I4115" s="93"/>
      <c r="K4115" s="4"/>
      <c r="L4115" s="4"/>
      <c r="M4115" s="4"/>
    </row>
    <row r="4116">
      <c r="A4116" s="3"/>
      <c r="C4116" s="4"/>
      <c r="D4116" s="4"/>
      <c r="I4116" s="93"/>
      <c r="K4116" s="4"/>
      <c r="L4116" s="4"/>
      <c r="M4116" s="4"/>
    </row>
    <row r="4117">
      <c r="A4117" s="3"/>
      <c r="C4117" s="4"/>
      <c r="D4117" s="4"/>
      <c r="I4117" s="93"/>
      <c r="K4117" s="4"/>
      <c r="L4117" s="4"/>
      <c r="M4117" s="4"/>
    </row>
    <row r="4118">
      <c r="A4118" s="3"/>
      <c r="C4118" s="4"/>
      <c r="D4118" s="4"/>
      <c r="I4118" s="93"/>
      <c r="K4118" s="4"/>
      <c r="L4118" s="4"/>
      <c r="M4118" s="4"/>
    </row>
    <row r="4119">
      <c r="A4119" s="3"/>
      <c r="C4119" s="4"/>
      <c r="D4119" s="4"/>
      <c r="I4119" s="93"/>
      <c r="K4119" s="4"/>
      <c r="L4119" s="4"/>
      <c r="M4119" s="4"/>
    </row>
    <row r="4120">
      <c r="A4120" s="3"/>
      <c r="C4120" s="4"/>
      <c r="D4120" s="4"/>
      <c r="I4120" s="93"/>
      <c r="K4120" s="4"/>
      <c r="L4120" s="4"/>
      <c r="M4120" s="4"/>
    </row>
    <row r="4121">
      <c r="A4121" s="3"/>
      <c r="C4121" s="4"/>
      <c r="D4121" s="4"/>
      <c r="I4121" s="93"/>
      <c r="K4121" s="4"/>
      <c r="L4121" s="4"/>
      <c r="M4121" s="4"/>
    </row>
    <row r="4122">
      <c r="A4122" s="3"/>
      <c r="C4122" s="4"/>
      <c r="D4122" s="4"/>
      <c r="I4122" s="93"/>
      <c r="K4122" s="4"/>
      <c r="L4122" s="4"/>
      <c r="M4122" s="4"/>
    </row>
    <row r="4123">
      <c r="A4123" s="3"/>
      <c r="C4123" s="4"/>
      <c r="D4123" s="4"/>
      <c r="I4123" s="93"/>
      <c r="K4123" s="4"/>
      <c r="L4123" s="4"/>
      <c r="M4123" s="4"/>
    </row>
    <row r="4124">
      <c r="A4124" s="3"/>
      <c r="C4124" s="4"/>
      <c r="D4124" s="4"/>
      <c r="I4124" s="93"/>
      <c r="K4124" s="4"/>
      <c r="L4124" s="4"/>
      <c r="M4124" s="4"/>
    </row>
    <row r="4125">
      <c r="A4125" s="3"/>
      <c r="C4125" s="4"/>
      <c r="D4125" s="4"/>
      <c r="I4125" s="93"/>
      <c r="K4125" s="4"/>
      <c r="L4125" s="4"/>
      <c r="M4125" s="4"/>
    </row>
    <row r="4126">
      <c r="A4126" s="3"/>
      <c r="C4126" s="4"/>
      <c r="D4126" s="4"/>
      <c r="I4126" s="93"/>
      <c r="K4126" s="4"/>
      <c r="L4126" s="4"/>
      <c r="M4126" s="4"/>
    </row>
    <row r="4127">
      <c r="A4127" s="3"/>
      <c r="C4127" s="4"/>
      <c r="D4127" s="4"/>
      <c r="I4127" s="93"/>
      <c r="K4127" s="4"/>
      <c r="L4127" s="4"/>
      <c r="M4127" s="4"/>
    </row>
    <row r="4128">
      <c r="A4128" s="3"/>
      <c r="C4128" s="4"/>
      <c r="D4128" s="4"/>
      <c r="I4128" s="93"/>
      <c r="K4128" s="4"/>
      <c r="L4128" s="4"/>
      <c r="M4128" s="4"/>
    </row>
    <row r="4129">
      <c r="A4129" s="3"/>
      <c r="C4129" s="4"/>
      <c r="D4129" s="4"/>
      <c r="I4129" s="93"/>
      <c r="K4129" s="4"/>
      <c r="L4129" s="4"/>
      <c r="M4129" s="4"/>
    </row>
    <row r="4130">
      <c r="A4130" s="3"/>
      <c r="C4130" s="4"/>
      <c r="D4130" s="4"/>
      <c r="I4130" s="93"/>
      <c r="K4130" s="4"/>
      <c r="L4130" s="4"/>
      <c r="M4130" s="4"/>
    </row>
    <row r="4131">
      <c r="A4131" s="3"/>
      <c r="C4131" s="4"/>
      <c r="D4131" s="4"/>
      <c r="I4131" s="93"/>
      <c r="K4131" s="4"/>
      <c r="L4131" s="4"/>
      <c r="M4131" s="4"/>
    </row>
    <row r="4132">
      <c r="A4132" s="3"/>
      <c r="C4132" s="4"/>
      <c r="D4132" s="4"/>
      <c r="I4132" s="93"/>
      <c r="K4132" s="4"/>
      <c r="L4132" s="4"/>
      <c r="M4132" s="4"/>
    </row>
    <row r="4133">
      <c r="A4133" s="3"/>
      <c r="C4133" s="4"/>
      <c r="D4133" s="4"/>
      <c r="I4133" s="93"/>
      <c r="K4133" s="4"/>
      <c r="L4133" s="4"/>
      <c r="M4133" s="4"/>
    </row>
    <row r="4134">
      <c r="A4134" s="3"/>
      <c r="C4134" s="4"/>
      <c r="D4134" s="4"/>
      <c r="I4134" s="93"/>
      <c r="K4134" s="4"/>
      <c r="L4134" s="4"/>
      <c r="M4134" s="4"/>
    </row>
    <row r="4135">
      <c r="A4135" s="3"/>
      <c r="C4135" s="4"/>
      <c r="D4135" s="4"/>
      <c r="I4135" s="93"/>
      <c r="K4135" s="4"/>
      <c r="L4135" s="4"/>
      <c r="M4135" s="4"/>
    </row>
    <row r="4136">
      <c r="A4136" s="3"/>
      <c r="C4136" s="4"/>
      <c r="D4136" s="4"/>
      <c r="I4136" s="93"/>
      <c r="K4136" s="4"/>
      <c r="L4136" s="4"/>
      <c r="M4136" s="4"/>
    </row>
    <row r="4137">
      <c r="A4137" s="3"/>
      <c r="C4137" s="4"/>
      <c r="D4137" s="4"/>
      <c r="I4137" s="93"/>
      <c r="K4137" s="4"/>
      <c r="L4137" s="4"/>
      <c r="M4137" s="4"/>
    </row>
    <row r="4138">
      <c r="A4138" s="3"/>
      <c r="C4138" s="4"/>
      <c r="D4138" s="4"/>
      <c r="I4138" s="93"/>
      <c r="K4138" s="4"/>
      <c r="L4138" s="4"/>
      <c r="M4138" s="4"/>
    </row>
    <row r="4139">
      <c r="A4139" s="3"/>
      <c r="C4139" s="4"/>
      <c r="D4139" s="4"/>
      <c r="I4139" s="93"/>
      <c r="K4139" s="4"/>
      <c r="L4139" s="4"/>
      <c r="M4139" s="4"/>
    </row>
    <row r="4140">
      <c r="A4140" s="3"/>
      <c r="C4140" s="4"/>
      <c r="D4140" s="4"/>
      <c r="I4140" s="93"/>
      <c r="K4140" s="4"/>
      <c r="L4140" s="4"/>
      <c r="M4140" s="4"/>
    </row>
    <row r="4141">
      <c r="A4141" s="3"/>
      <c r="C4141" s="4"/>
      <c r="D4141" s="4"/>
      <c r="I4141" s="93"/>
      <c r="K4141" s="4"/>
      <c r="L4141" s="4"/>
      <c r="M4141" s="4"/>
    </row>
    <row r="4142">
      <c r="A4142" s="3"/>
      <c r="C4142" s="4"/>
      <c r="D4142" s="4"/>
      <c r="I4142" s="93"/>
      <c r="K4142" s="4"/>
      <c r="L4142" s="4"/>
      <c r="M4142" s="4"/>
    </row>
    <row r="4143">
      <c r="A4143" s="3"/>
      <c r="C4143" s="4"/>
      <c r="D4143" s="4"/>
      <c r="I4143" s="93"/>
      <c r="K4143" s="4"/>
      <c r="L4143" s="4"/>
      <c r="M4143" s="4"/>
    </row>
    <row r="4144">
      <c r="A4144" s="3"/>
      <c r="C4144" s="4"/>
      <c r="D4144" s="4"/>
      <c r="I4144" s="93"/>
      <c r="K4144" s="4"/>
      <c r="L4144" s="4"/>
      <c r="M4144" s="4"/>
    </row>
    <row r="4145">
      <c r="A4145" s="3"/>
      <c r="C4145" s="4"/>
      <c r="D4145" s="4"/>
      <c r="I4145" s="93"/>
      <c r="K4145" s="4"/>
      <c r="L4145" s="4"/>
      <c r="M4145" s="4"/>
    </row>
    <row r="4146">
      <c r="A4146" s="3"/>
      <c r="C4146" s="4"/>
      <c r="D4146" s="4"/>
      <c r="I4146" s="93"/>
      <c r="K4146" s="4"/>
      <c r="L4146" s="4"/>
      <c r="M4146" s="4"/>
    </row>
    <row r="4147">
      <c r="A4147" s="3"/>
      <c r="C4147" s="4"/>
      <c r="D4147" s="4"/>
      <c r="I4147" s="93"/>
      <c r="K4147" s="4"/>
      <c r="L4147" s="4"/>
      <c r="M4147" s="4"/>
    </row>
    <row r="4148">
      <c r="A4148" s="3"/>
      <c r="C4148" s="4"/>
      <c r="D4148" s="4"/>
      <c r="I4148" s="93"/>
      <c r="K4148" s="4"/>
      <c r="L4148" s="4"/>
      <c r="M4148" s="4"/>
    </row>
    <row r="4149">
      <c r="A4149" s="3"/>
      <c r="C4149" s="4"/>
      <c r="D4149" s="4"/>
      <c r="I4149" s="93"/>
      <c r="K4149" s="4"/>
      <c r="L4149" s="4"/>
      <c r="M4149" s="4"/>
    </row>
    <row r="4150">
      <c r="A4150" s="3"/>
      <c r="C4150" s="4"/>
      <c r="D4150" s="4"/>
      <c r="I4150" s="93"/>
      <c r="K4150" s="4"/>
      <c r="L4150" s="4"/>
      <c r="M4150" s="4"/>
    </row>
    <row r="4151">
      <c r="A4151" s="3"/>
      <c r="C4151" s="4"/>
      <c r="D4151" s="4"/>
      <c r="I4151" s="93"/>
      <c r="K4151" s="4"/>
      <c r="L4151" s="4"/>
      <c r="M4151" s="4"/>
    </row>
    <row r="4152">
      <c r="A4152" s="3"/>
      <c r="C4152" s="4"/>
      <c r="D4152" s="4"/>
      <c r="I4152" s="93"/>
      <c r="K4152" s="4"/>
      <c r="L4152" s="4"/>
      <c r="M4152" s="4"/>
    </row>
    <row r="4153">
      <c r="A4153" s="3"/>
      <c r="C4153" s="4"/>
      <c r="D4153" s="4"/>
      <c r="I4153" s="93"/>
      <c r="K4153" s="4"/>
      <c r="L4153" s="4"/>
      <c r="M4153" s="4"/>
    </row>
    <row r="4154">
      <c r="A4154" s="3"/>
      <c r="C4154" s="4"/>
      <c r="D4154" s="4"/>
      <c r="I4154" s="93"/>
      <c r="K4154" s="4"/>
      <c r="L4154" s="4"/>
      <c r="M4154" s="4"/>
    </row>
    <row r="4155">
      <c r="A4155" s="3"/>
      <c r="C4155" s="4"/>
      <c r="D4155" s="4"/>
      <c r="I4155" s="93"/>
      <c r="K4155" s="4"/>
      <c r="L4155" s="4"/>
      <c r="M4155" s="4"/>
    </row>
    <row r="4156">
      <c r="A4156" s="3"/>
      <c r="C4156" s="4"/>
      <c r="D4156" s="4"/>
      <c r="I4156" s="93"/>
      <c r="K4156" s="4"/>
      <c r="L4156" s="4"/>
      <c r="M4156" s="4"/>
    </row>
    <row r="4157">
      <c r="A4157" s="3"/>
      <c r="C4157" s="4"/>
      <c r="D4157" s="4"/>
      <c r="I4157" s="93"/>
      <c r="K4157" s="4"/>
      <c r="L4157" s="4"/>
      <c r="M4157" s="4"/>
    </row>
    <row r="4158">
      <c r="A4158" s="3"/>
      <c r="C4158" s="4"/>
      <c r="D4158" s="4"/>
      <c r="I4158" s="93"/>
      <c r="K4158" s="4"/>
      <c r="L4158" s="4"/>
      <c r="M4158" s="4"/>
    </row>
    <row r="4159">
      <c r="A4159" s="3"/>
      <c r="C4159" s="4"/>
      <c r="D4159" s="4"/>
      <c r="I4159" s="93"/>
      <c r="K4159" s="4"/>
      <c r="L4159" s="4"/>
      <c r="M4159" s="4"/>
    </row>
    <row r="4160">
      <c r="A4160" s="3"/>
      <c r="C4160" s="4"/>
      <c r="D4160" s="4"/>
      <c r="I4160" s="93"/>
      <c r="K4160" s="4"/>
      <c r="L4160" s="4"/>
      <c r="M4160" s="4"/>
    </row>
    <row r="4161">
      <c r="A4161" s="3"/>
      <c r="C4161" s="4"/>
      <c r="D4161" s="4"/>
      <c r="I4161" s="93"/>
      <c r="K4161" s="4"/>
      <c r="L4161" s="4"/>
      <c r="M4161" s="4"/>
    </row>
    <row r="4162">
      <c r="A4162" s="3"/>
      <c r="C4162" s="4"/>
      <c r="D4162" s="4"/>
      <c r="I4162" s="93"/>
      <c r="K4162" s="4"/>
      <c r="L4162" s="4"/>
      <c r="M4162" s="4"/>
    </row>
    <row r="4163">
      <c r="A4163" s="3"/>
      <c r="C4163" s="4"/>
      <c r="D4163" s="4"/>
      <c r="I4163" s="93"/>
      <c r="K4163" s="4"/>
      <c r="L4163" s="4"/>
      <c r="M4163" s="4"/>
    </row>
    <row r="4164">
      <c r="A4164" s="3"/>
      <c r="C4164" s="4"/>
      <c r="D4164" s="4"/>
      <c r="I4164" s="93"/>
      <c r="K4164" s="4"/>
      <c r="L4164" s="4"/>
      <c r="M4164" s="4"/>
    </row>
    <row r="4165">
      <c r="A4165" s="3"/>
      <c r="C4165" s="4"/>
      <c r="D4165" s="4"/>
      <c r="I4165" s="93"/>
      <c r="K4165" s="4"/>
      <c r="L4165" s="4"/>
      <c r="M4165" s="4"/>
    </row>
    <row r="4166">
      <c r="A4166" s="3"/>
      <c r="C4166" s="4"/>
      <c r="D4166" s="4"/>
      <c r="I4166" s="93"/>
      <c r="K4166" s="4"/>
      <c r="L4166" s="4"/>
      <c r="M4166" s="4"/>
    </row>
    <row r="4167">
      <c r="A4167" s="3"/>
      <c r="C4167" s="4"/>
      <c r="D4167" s="4"/>
      <c r="I4167" s="93"/>
      <c r="K4167" s="4"/>
      <c r="L4167" s="4"/>
      <c r="M4167" s="4"/>
    </row>
    <row r="4168">
      <c r="A4168" s="3"/>
      <c r="C4168" s="4"/>
      <c r="D4168" s="4"/>
      <c r="I4168" s="93"/>
      <c r="K4168" s="4"/>
      <c r="L4168" s="4"/>
      <c r="M4168" s="4"/>
    </row>
    <row r="4169">
      <c r="A4169" s="3"/>
      <c r="C4169" s="4"/>
      <c r="D4169" s="4"/>
      <c r="I4169" s="93"/>
      <c r="K4169" s="4"/>
      <c r="L4169" s="4"/>
      <c r="M4169" s="4"/>
    </row>
    <row r="4170">
      <c r="A4170" s="3"/>
      <c r="C4170" s="4"/>
      <c r="D4170" s="4"/>
      <c r="I4170" s="93"/>
      <c r="K4170" s="4"/>
      <c r="L4170" s="4"/>
      <c r="M4170" s="4"/>
    </row>
    <row r="4171">
      <c r="A4171" s="3"/>
      <c r="C4171" s="4"/>
      <c r="D4171" s="4"/>
      <c r="I4171" s="93"/>
      <c r="K4171" s="4"/>
      <c r="L4171" s="4"/>
      <c r="M4171" s="4"/>
    </row>
    <row r="4172">
      <c r="A4172" s="3"/>
      <c r="C4172" s="4"/>
      <c r="D4172" s="4"/>
      <c r="I4172" s="93"/>
      <c r="K4172" s="4"/>
      <c r="L4172" s="4"/>
      <c r="M4172" s="4"/>
    </row>
    <row r="4173">
      <c r="A4173" s="3"/>
      <c r="C4173" s="4"/>
      <c r="D4173" s="4"/>
      <c r="I4173" s="93"/>
      <c r="K4173" s="4"/>
      <c r="L4173" s="4"/>
      <c r="M4173" s="4"/>
    </row>
    <row r="4174">
      <c r="A4174" s="3"/>
      <c r="C4174" s="4"/>
      <c r="D4174" s="4"/>
      <c r="I4174" s="93"/>
      <c r="K4174" s="4"/>
      <c r="L4174" s="4"/>
      <c r="M4174" s="4"/>
    </row>
    <row r="4175">
      <c r="A4175" s="3"/>
      <c r="C4175" s="4"/>
      <c r="D4175" s="4"/>
      <c r="I4175" s="93"/>
      <c r="K4175" s="4"/>
      <c r="L4175" s="4"/>
      <c r="M4175" s="4"/>
    </row>
    <row r="4176">
      <c r="A4176" s="3"/>
      <c r="C4176" s="4"/>
      <c r="D4176" s="4"/>
      <c r="I4176" s="93"/>
      <c r="K4176" s="4"/>
      <c r="L4176" s="4"/>
      <c r="M4176" s="4"/>
    </row>
    <row r="4177">
      <c r="A4177" s="3"/>
      <c r="C4177" s="4"/>
      <c r="D4177" s="4"/>
      <c r="I4177" s="93"/>
      <c r="K4177" s="4"/>
      <c r="L4177" s="4"/>
      <c r="M4177" s="4"/>
    </row>
    <row r="4178">
      <c r="A4178" s="3"/>
      <c r="C4178" s="4"/>
      <c r="D4178" s="4"/>
      <c r="I4178" s="93"/>
      <c r="K4178" s="4"/>
      <c r="L4178" s="4"/>
      <c r="M4178" s="4"/>
    </row>
    <row r="4179">
      <c r="A4179" s="3"/>
      <c r="C4179" s="4"/>
      <c r="D4179" s="4"/>
      <c r="I4179" s="93"/>
      <c r="K4179" s="4"/>
      <c r="L4179" s="4"/>
      <c r="M4179" s="4"/>
    </row>
    <row r="4180">
      <c r="A4180" s="3"/>
      <c r="C4180" s="4"/>
      <c r="D4180" s="4"/>
      <c r="I4180" s="93"/>
      <c r="K4180" s="4"/>
      <c r="L4180" s="4"/>
      <c r="M4180" s="4"/>
    </row>
    <row r="4181">
      <c r="A4181" s="3"/>
      <c r="C4181" s="4"/>
      <c r="D4181" s="4"/>
      <c r="I4181" s="93"/>
      <c r="K4181" s="4"/>
      <c r="L4181" s="4"/>
      <c r="M4181" s="4"/>
    </row>
    <row r="4182">
      <c r="A4182" s="3"/>
      <c r="C4182" s="4"/>
      <c r="D4182" s="4"/>
      <c r="I4182" s="93"/>
      <c r="K4182" s="4"/>
      <c r="L4182" s="4"/>
      <c r="M4182" s="4"/>
    </row>
    <row r="4183">
      <c r="A4183" s="3"/>
      <c r="C4183" s="4"/>
      <c r="D4183" s="4"/>
      <c r="I4183" s="93"/>
      <c r="K4183" s="4"/>
      <c r="L4183" s="4"/>
      <c r="M4183" s="4"/>
    </row>
    <row r="4184">
      <c r="A4184" s="3"/>
      <c r="C4184" s="4"/>
      <c r="D4184" s="4"/>
      <c r="I4184" s="93"/>
      <c r="K4184" s="4"/>
      <c r="L4184" s="4"/>
      <c r="M4184" s="4"/>
    </row>
    <row r="4185">
      <c r="A4185" s="3"/>
      <c r="C4185" s="4"/>
      <c r="D4185" s="4"/>
      <c r="I4185" s="93"/>
      <c r="K4185" s="4"/>
      <c r="L4185" s="4"/>
      <c r="M4185" s="4"/>
    </row>
    <row r="4186">
      <c r="A4186" s="3"/>
      <c r="C4186" s="4"/>
      <c r="D4186" s="4"/>
      <c r="I4186" s="93"/>
      <c r="K4186" s="4"/>
      <c r="L4186" s="4"/>
      <c r="M4186" s="4"/>
    </row>
    <row r="4187">
      <c r="A4187" s="3"/>
      <c r="C4187" s="4"/>
      <c r="D4187" s="4"/>
      <c r="I4187" s="93"/>
      <c r="K4187" s="4"/>
      <c r="L4187" s="4"/>
      <c r="M4187" s="4"/>
    </row>
    <row r="4188">
      <c r="A4188" s="3"/>
      <c r="C4188" s="4"/>
      <c r="D4188" s="4"/>
      <c r="I4188" s="93"/>
      <c r="K4188" s="4"/>
      <c r="L4188" s="4"/>
      <c r="M4188" s="4"/>
    </row>
    <row r="4189">
      <c r="A4189" s="3"/>
      <c r="C4189" s="4"/>
      <c r="D4189" s="4"/>
      <c r="I4189" s="93"/>
      <c r="K4189" s="4"/>
      <c r="L4189" s="4"/>
      <c r="M4189" s="4"/>
    </row>
    <row r="4190">
      <c r="A4190" s="3"/>
      <c r="C4190" s="4"/>
      <c r="D4190" s="4"/>
      <c r="I4190" s="93"/>
      <c r="K4190" s="4"/>
      <c r="L4190" s="4"/>
      <c r="M4190" s="4"/>
    </row>
    <row r="4191">
      <c r="A4191" s="3"/>
      <c r="C4191" s="4"/>
      <c r="D4191" s="4"/>
      <c r="I4191" s="93"/>
      <c r="K4191" s="4"/>
      <c r="L4191" s="4"/>
      <c r="M4191" s="4"/>
    </row>
    <row r="4192">
      <c r="A4192" s="3"/>
      <c r="C4192" s="4"/>
      <c r="D4192" s="4"/>
      <c r="I4192" s="93"/>
      <c r="K4192" s="4"/>
      <c r="L4192" s="4"/>
      <c r="M4192" s="4"/>
    </row>
    <row r="4193">
      <c r="A4193" s="3"/>
      <c r="C4193" s="4"/>
      <c r="D4193" s="4"/>
      <c r="I4193" s="93"/>
      <c r="K4193" s="4"/>
      <c r="L4193" s="4"/>
      <c r="M4193" s="4"/>
    </row>
    <row r="4194">
      <c r="A4194" s="3"/>
      <c r="C4194" s="4"/>
      <c r="D4194" s="4"/>
      <c r="I4194" s="93"/>
      <c r="K4194" s="4"/>
      <c r="L4194" s="4"/>
      <c r="M4194" s="4"/>
    </row>
    <row r="4195">
      <c r="A4195" s="3"/>
      <c r="C4195" s="4"/>
      <c r="D4195" s="4"/>
      <c r="I4195" s="93"/>
      <c r="K4195" s="4"/>
      <c r="L4195" s="4"/>
      <c r="M4195" s="4"/>
    </row>
    <row r="4196">
      <c r="A4196" s="3"/>
      <c r="C4196" s="4"/>
      <c r="D4196" s="4"/>
      <c r="I4196" s="93"/>
      <c r="K4196" s="4"/>
      <c r="L4196" s="4"/>
      <c r="M4196" s="4"/>
    </row>
    <row r="4197">
      <c r="A4197" s="3"/>
      <c r="C4197" s="4"/>
      <c r="D4197" s="4"/>
      <c r="I4197" s="93"/>
      <c r="K4197" s="4"/>
      <c r="L4197" s="4"/>
      <c r="M4197" s="4"/>
    </row>
    <row r="4198">
      <c r="A4198" s="3"/>
      <c r="C4198" s="4"/>
      <c r="D4198" s="4"/>
      <c r="I4198" s="93"/>
      <c r="K4198" s="4"/>
      <c r="L4198" s="4"/>
      <c r="M4198" s="4"/>
    </row>
    <row r="4199">
      <c r="A4199" s="3"/>
      <c r="C4199" s="4"/>
      <c r="D4199" s="4"/>
      <c r="I4199" s="93"/>
      <c r="K4199" s="4"/>
      <c r="L4199" s="4"/>
      <c r="M4199" s="4"/>
    </row>
    <row r="4200">
      <c r="A4200" s="3"/>
      <c r="C4200" s="4"/>
      <c r="D4200" s="4"/>
      <c r="I4200" s="93"/>
      <c r="K4200" s="4"/>
      <c r="L4200" s="4"/>
      <c r="M4200" s="4"/>
    </row>
    <row r="4201">
      <c r="A4201" s="3"/>
      <c r="C4201" s="4"/>
      <c r="D4201" s="4"/>
      <c r="I4201" s="93"/>
      <c r="K4201" s="4"/>
      <c r="L4201" s="4"/>
      <c r="M4201" s="4"/>
    </row>
    <row r="4202">
      <c r="A4202" s="3"/>
      <c r="C4202" s="4"/>
      <c r="D4202" s="4"/>
      <c r="I4202" s="93"/>
      <c r="K4202" s="4"/>
      <c r="L4202" s="4"/>
      <c r="M4202" s="4"/>
    </row>
    <row r="4203">
      <c r="A4203" s="3"/>
      <c r="C4203" s="4"/>
      <c r="D4203" s="4"/>
      <c r="I4203" s="93"/>
      <c r="K4203" s="4"/>
      <c r="L4203" s="4"/>
      <c r="M4203" s="4"/>
    </row>
    <row r="4204">
      <c r="A4204" s="3"/>
      <c r="C4204" s="4"/>
      <c r="D4204" s="4"/>
      <c r="I4204" s="93"/>
      <c r="K4204" s="4"/>
      <c r="L4204" s="4"/>
      <c r="M4204" s="4"/>
    </row>
    <row r="4205">
      <c r="A4205" s="3"/>
      <c r="C4205" s="4"/>
      <c r="D4205" s="4"/>
      <c r="I4205" s="93"/>
      <c r="K4205" s="4"/>
      <c r="L4205" s="4"/>
      <c r="M4205" s="4"/>
    </row>
    <row r="4206">
      <c r="A4206" s="3"/>
      <c r="C4206" s="4"/>
      <c r="D4206" s="4"/>
      <c r="I4206" s="93"/>
      <c r="K4206" s="4"/>
      <c r="L4206" s="4"/>
      <c r="M4206" s="4"/>
    </row>
    <row r="4207">
      <c r="A4207" s="3"/>
      <c r="C4207" s="4"/>
      <c r="D4207" s="4"/>
      <c r="I4207" s="93"/>
      <c r="K4207" s="4"/>
      <c r="L4207" s="4"/>
      <c r="M4207" s="4"/>
    </row>
    <row r="4208">
      <c r="A4208" s="3"/>
      <c r="C4208" s="4"/>
      <c r="D4208" s="4"/>
      <c r="I4208" s="93"/>
      <c r="K4208" s="4"/>
      <c r="L4208" s="4"/>
      <c r="M4208" s="4"/>
    </row>
    <row r="4209">
      <c r="A4209" s="3"/>
      <c r="C4209" s="4"/>
      <c r="D4209" s="4"/>
      <c r="I4209" s="93"/>
      <c r="K4209" s="4"/>
      <c r="L4209" s="4"/>
      <c r="M4209" s="4"/>
    </row>
    <row r="4210">
      <c r="A4210" s="3"/>
      <c r="C4210" s="4"/>
      <c r="D4210" s="4"/>
      <c r="I4210" s="93"/>
      <c r="K4210" s="4"/>
      <c r="L4210" s="4"/>
      <c r="M4210" s="4"/>
    </row>
    <row r="4211">
      <c r="A4211" s="3"/>
      <c r="C4211" s="4"/>
      <c r="D4211" s="4"/>
      <c r="I4211" s="93"/>
      <c r="K4211" s="4"/>
      <c r="L4211" s="4"/>
      <c r="M4211" s="4"/>
    </row>
    <row r="4212">
      <c r="A4212" s="3"/>
      <c r="C4212" s="4"/>
      <c r="D4212" s="4"/>
      <c r="I4212" s="93"/>
      <c r="K4212" s="4"/>
      <c r="L4212" s="4"/>
      <c r="M4212" s="4"/>
    </row>
    <row r="4213">
      <c r="A4213" s="3"/>
      <c r="C4213" s="4"/>
      <c r="D4213" s="4"/>
      <c r="I4213" s="93"/>
      <c r="K4213" s="4"/>
      <c r="L4213" s="4"/>
      <c r="M4213" s="4"/>
    </row>
    <row r="4214">
      <c r="A4214" s="3"/>
      <c r="C4214" s="4"/>
      <c r="D4214" s="4"/>
      <c r="I4214" s="93"/>
      <c r="K4214" s="4"/>
      <c r="L4214" s="4"/>
      <c r="M4214" s="4"/>
    </row>
    <row r="4215">
      <c r="A4215" s="3"/>
      <c r="C4215" s="4"/>
      <c r="D4215" s="4"/>
      <c r="I4215" s="93"/>
      <c r="K4215" s="4"/>
      <c r="L4215" s="4"/>
      <c r="M4215" s="4"/>
    </row>
    <row r="4216">
      <c r="A4216" s="3"/>
      <c r="C4216" s="4"/>
      <c r="D4216" s="4"/>
      <c r="I4216" s="93"/>
      <c r="K4216" s="4"/>
      <c r="L4216" s="4"/>
      <c r="M4216" s="4"/>
    </row>
    <row r="4217">
      <c r="A4217" s="3"/>
      <c r="C4217" s="4"/>
      <c r="D4217" s="4"/>
      <c r="I4217" s="93"/>
      <c r="K4217" s="4"/>
      <c r="L4217" s="4"/>
      <c r="M4217" s="4"/>
    </row>
    <row r="4218">
      <c r="A4218" s="3"/>
      <c r="C4218" s="4"/>
      <c r="D4218" s="4"/>
      <c r="I4218" s="93"/>
      <c r="K4218" s="4"/>
      <c r="L4218" s="4"/>
      <c r="M4218" s="4"/>
    </row>
    <row r="4219">
      <c r="A4219" s="3"/>
      <c r="C4219" s="4"/>
      <c r="D4219" s="4"/>
      <c r="I4219" s="93"/>
      <c r="K4219" s="4"/>
      <c r="L4219" s="4"/>
      <c r="M4219" s="4"/>
    </row>
    <row r="4220">
      <c r="A4220" s="3"/>
      <c r="C4220" s="4"/>
      <c r="D4220" s="4"/>
      <c r="I4220" s="93"/>
      <c r="K4220" s="4"/>
      <c r="L4220" s="4"/>
      <c r="M4220" s="4"/>
    </row>
    <row r="4221">
      <c r="A4221" s="3"/>
      <c r="C4221" s="4"/>
      <c r="D4221" s="4"/>
      <c r="I4221" s="93"/>
      <c r="K4221" s="4"/>
      <c r="L4221" s="4"/>
      <c r="M4221" s="4"/>
    </row>
    <row r="4222">
      <c r="A4222" s="3"/>
      <c r="C4222" s="4"/>
      <c r="D4222" s="4"/>
      <c r="I4222" s="93"/>
      <c r="K4222" s="4"/>
      <c r="L4222" s="4"/>
      <c r="M4222" s="4"/>
    </row>
    <row r="4223">
      <c r="A4223" s="3"/>
      <c r="C4223" s="4"/>
      <c r="D4223" s="4"/>
      <c r="I4223" s="93"/>
      <c r="K4223" s="4"/>
      <c r="L4223" s="4"/>
      <c r="M4223" s="4"/>
    </row>
    <row r="4224">
      <c r="A4224" s="3"/>
      <c r="C4224" s="4"/>
      <c r="D4224" s="4"/>
      <c r="I4224" s="93"/>
      <c r="K4224" s="4"/>
      <c r="L4224" s="4"/>
      <c r="M4224" s="4"/>
    </row>
    <row r="4225">
      <c r="A4225" s="3"/>
      <c r="C4225" s="4"/>
      <c r="D4225" s="4"/>
      <c r="I4225" s="93"/>
      <c r="K4225" s="4"/>
      <c r="L4225" s="4"/>
      <c r="M4225" s="4"/>
    </row>
    <row r="4226">
      <c r="A4226" s="3"/>
      <c r="C4226" s="4"/>
      <c r="D4226" s="4"/>
      <c r="I4226" s="93"/>
      <c r="K4226" s="4"/>
      <c r="L4226" s="4"/>
      <c r="M4226" s="4"/>
    </row>
    <row r="4227">
      <c r="A4227" s="3"/>
      <c r="C4227" s="4"/>
      <c r="D4227" s="4"/>
      <c r="I4227" s="93"/>
      <c r="K4227" s="4"/>
      <c r="L4227" s="4"/>
      <c r="M4227" s="4"/>
    </row>
    <row r="4228">
      <c r="A4228" s="3"/>
      <c r="C4228" s="4"/>
      <c r="D4228" s="4"/>
      <c r="I4228" s="93"/>
      <c r="K4228" s="4"/>
      <c r="L4228" s="4"/>
      <c r="M4228" s="4"/>
    </row>
    <row r="4229">
      <c r="A4229" s="3"/>
      <c r="C4229" s="4"/>
      <c r="D4229" s="4"/>
      <c r="I4229" s="93"/>
      <c r="K4229" s="4"/>
      <c r="L4229" s="4"/>
      <c r="M4229" s="4"/>
    </row>
    <row r="4230">
      <c r="A4230" s="3"/>
      <c r="C4230" s="4"/>
      <c r="D4230" s="4"/>
      <c r="I4230" s="93"/>
      <c r="K4230" s="4"/>
      <c r="L4230" s="4"/>
      <c r="M4230" s="4"/>
    </row>
    <row r="4231">
      <c r="A4231" s="3"/>
      <c r="C4231" s="4"/>
      <c r="D4231" s="4"/>
      <c r="I4231" s="93"/>
      <c r="K4231" s="4"/>
      <c r="L4231" s="4"/>
      <c r="M4231" s="4"/>
    </row>
    <row r="4232">
      <c r="A4232" s="3"/>
      <c r="C4232" s="4"/>
      <c r="D4232" s="4"/>
      <c r="I4232" s="93"/>
      <c r="K4232" s="4"/>
      <c r="L4232" s="4"/>
      <c r="M4232" s="4"/>
    </row>
    <row r="4233">
      <c r="A4233" s="3"/>
      <c r="C4233" s="4"/>
      <c r="D4233" s="4"/>
      <c r="I4233" s="93"/>
      <c r="K4233" s="4"/>
      <c r="L4233" s="4"/>
      <c r="M4233" s="4"/>
    </row>
    <row r="4234">
      <c r="A4234" s="3"/>
      <c r="C4234" s="4"/>
      <c r="D4234" s="4"/>
      <c r="I4234" s="93"/>
      <c r="K4234" s="4"/>
      <c r="L4234" s="4"/>
      <c r="M4234" s="4"/>
    </row>
    <row r="4235">
      <c r="A4235" s="3"/>
      <c r="C4235" s="4"/>
      <c r="D4235" s="4"/>
      <c r="I4235" s="93"/>
      <c r="K4235" s="4"/>
      <c r="L4235" s="4"/>
      <c r="M4235" s="4"/>
    </row>
    <row r="4236">
      <c r="A4236" s="3"/>
      <c r="C4236" s="4"/>
      <c r="D4236" s="4"/>
      <c r="I4236" s="93"/>
      <c r="K4236" s="4"/>
      <c r="L4236" s="4"/>
      <c r="M4236" s="4"/>
    </row>
    <row r="4237">
      <c r="A4237" s="3"/>
      <c r="C4237" s="4"/>
      <c r="D4237" s="4"/>
      <c r="I4237" s="93"/>
      <c r="K4237" s="4"/>
      <c r="L4237" s="4"/>
      <c r="M4237" s="4"/>
    </row>
    <row r="4238">
      <c r="A4238" s="3"/>
      <c r="C4238" s="4"/>
      <c r="D4238" s="4"/>
      <c r="I4238" s="93"/>
      <c r="K4238" s="4"/>
      <c r="L4238" s="4"/>
      <c r="M4238" s="4"/>
    </row>
    <row r="4239">
      <c r="A4239" s="3"/>
      <c r="C4239" s="4"/>
      <c r="D4239" s="4"/>
      <c r="I4239" s="93"/>
      <c r="K4239" s="4"/>
      <c r="L4239" s="4"/>
      <c r="M4239" s="4"/>
    </row>
    <row r="4240">
      <c r="A4240" s="3"/>
      <c r="C4240" s="4"/>
      <c r="D4240" s="4"/>
      <c r="I4240" s="93"/>
      <c r="K4240" s="4"/>
      <c r="L4240" s="4"/>
      <c r="M4240" s="4"/>
    </row>
    <row r="4241">
      <c r="A4241" s="3"/>
      <c r="C4241" s="4"/>
      <c r="D4241" s="4"/>
      <c r="I4241" s="93"/>
      <c r="K4241" s="4"/>
      <c r="L4241" s="4"/>
      <c r="M4241" s="4"/>
    </row>
    <row r="4242">
      <c r="A4242" s="3"/>
      <c r="C4242" s="4"/>
      <c r="D4242" s="4"/>
      <c r="I4242" s="93"/>
      <c r="K4242" s="4"/>
      <c r="L4242" s="4"/>
      <c r="M4242" s="4"/>
    </row>
    <row r="4243">
      <c r="A4243" s="3"/>
      <c r="C4243" s="4"/>
      <c r="D4243" s="4"/>
      <c r="I4243" s="93"/>
      <c r="K4243" s="4"/>
      <c r="L4243" s="4"/>
      <c r="M4243" s="4"/>
    </row>
    <row r="4244">
      <c r="A4244" s="3"/>
      <c r="C4244" s="4"/>
      <c r="D4244" s="4"/>
      <c r="I4244" s="93"/>
      <c r="K4244" s="4"/>
      <c r="L4244" s="4"/>
      <c r="M4244" s="4"/>
    </row>
    <row r="4245">
      <c r="A4245" s="3"/>
      <c r="C4245" s="4"/>
      <c r="D4245" s="4"/>
      <c r="I4245" s="93"/>
      <c r="K4245" s="4"/>
      <c r="L4245" s="4"/>
      <c r="M4245" s="4"/>
    </row>
    <row r="4246">
      <c r="A4246" s="3"/>
      <c r="C4246" s="4"/>
      <c r="D4246" s="4"/>
      <c r="I4246" s="93"/>
      <c r="K4246" s="4"/>
      <c r="L4246" s="4"/>
      <c r="M4246" s="4"/>
    </row>
    <row r="4247">
      <c r="A4247" s="3"/>
      <c r="C4247" s="4"/>
      <c r="D4247" s="4"/>
      <c r="I4247" s="93"/>
      <c r="K4247" s="4"/>
      <c r="L4247" s="4"/>
      <c r="M4247" s="4"/>
    </row>
    <row r="4248">
      <c r="A4248" s="3"/>
      <c r="C4248" s="4"/>
      <c r="D4248" s="4"/>
      <c r="I4248" s="93"/>
      <c r="K4248" s="4"/>
      <c r="L4248" s="4"/>
      <c r="M4248" s="4"/>
    </row>
    <row r="4249">
      <c r="A4249" s="3"/>
      <c r="C4249" s="4"/>
      <c r="D4249" s="4"/>
      <c r="I4249" s="93"/>
      <c r="K4249" s="4"/>
      <c r="L4249" s="4"/>
      <c r="M4249" s="4"/>
    </row>
    <row r="4250">
      <c r="A4250" s="3"/>
      <c r="C4250" s="4"/>
      <c r="D4250" s="4"/>
      <c r="I4250" s="93"/>
      <c r="K4250" s="4"/>
      <c r="L4250" s="4"/>
      <c r="M4250" s="4"/>
    </row>
    <row r="4251">
      <c r="A4251" s="3"/>
      <c r="C4251" s="4"/>
      <c r="D4251" s="4"/>
      <c r="I4251" s="93"/>
      <c r="K4251" s="4"/>
      <c r="L4251" s="4"/>
      <c r="M4251" s="4"/>
    </row>
    <row r="4252">
      <c r="A4252" s="3"/>
      <c r="C4252" s="4"/>
      <c r="D4252" s="4"/>
      <c r="I4252" s="93"/>
      <c r="K4252" s="4"/>
      <c r="L4252" s="4"/>
      <c r="M4252" s="4"/>
    </row>
    <row r="4253">
      <c r="A4253" s="3"/>
      <c r="C4253" s="4"/>
      <c r="D4253" s="4"/>
      <c r="I4253" s="93"/>
      <c r="K4253" s="4"/>
      <c r="L4253" s="4"/>
      <c r="M4253" s="4"/>
    </row>
    <row r="4254">
      <c r="A4254" s="3"/>
      <c r="C4254" s="4"/>
      <c r="D4254" s="4"/>
      <c r="I4254" s="93"/>
      <c r="K4254" s="4"/>
      <c r="L4254" s="4"/>
      <c r="M4254" s="4"/>
    </row>
    <row r="4255">
      <c r="A4255" s="3"/>
      <c r="C4255" s="4"/>
      <c r="D4255" s="4"/>
      <c r="I4255" s="93"/>
      <c r="K4255" s="4"/>
      <c r="L4255" s="4"/>
      <c r="M4255" s="4"/>
    </row>
    <row r="4256">
      <c r="A4256" s="3"/>
      <c r="C4256" s="4"/>
      <c r="D4256" s="4"/>
      <c r="I4256" s="93"/>
      <c r="K4256" s="4"/>
      <c r="L4256" s="4"/>
      <c r="M4256" s="4"/>
    </row>
    <row r="4257">
      <c r="A4257" s="3"/>
      <c r="C4257" s="4"/>
      <c r="D4257" s="4"/>
      <c r="I4257" s="93"/>
      <c r="K4257" s="4"/>
      <c r="L4257" s="4"/>
      <c r="M4257" s="4"/>
    </row>
    <row r="4258">
      <c r="A4258" s="3"/>
      <c r="C4258" s="4"/>
      <c r="D4258" s="4"/>
      <c r="I4258" s="93"/>
      <c r="K4258" s="4"/>
      <c r="L4258" s="4"/>
      <c r="M4258" s="4"/>
    </row>
    <row r="4259">
      <c r="A4259" s="3"/>
      <c r="C4259" s="4"/>
      <c r="D4259" s="4"/>
      <c r="I4259" s="93"/>
      <c r="K4259" s="4"/>
      <c r="L4259" s="4"/>
      <c r="M4259" s="4"/>
    </row>
    <row r="4260">
      <c r="A4260" s="3"/>
      <c r="C4260" s="4"/>
      <c r="D4260" s="4"/>
      <c r="I4260" s="93"/>
      <c r="K4260" s="4"/>
      <c r="L4260" s="4"/>
      <c r="M4260" s="4"/>
    </row>
    <row r="4261">
      <c r="A4261" s="3"/>
      <c r="C4261" s="4"/>
      <c r="D4261" s="4"/>
      <c r="I4261" s="93"/>
      <c r="K4261" s="4"/>
      <c r="L4261" s="4"/>
      <c r="M4261" s="4"/>
    </row>
    <row r="4262">
      <c r="A4262" s="3"/>
      <c r="C4262" s="4"/>
      <c r="D4262" s="4"/>
      <c r="I4262" s="93"/>
      <c r="K4262" s="4"/>
      <c r="L4262" s="4"/>
      <c r="M4262" s="4"/>
    </row>
    <row r="4263">
      <c r="A4263" s="3"/>
      <c r="C4263" s="4"/>
      <c r="D4263" s="4"/>
      <c r="I4263" s="93"/>
      <c r="K4263" s="4"/>
      <c r="L4263" s="4"/>
      <c r="M4263" s="4"/>
    </row>
    <row r="4264">
      <c r="A4264" s="3"/>
      <c r="C4264" s="4"/>
      <c r="D4264" s="4"/>
      <c r="I4264" s="93"/>
      <c r="K4264" s="4"/>
      <c r="L4264" s="4"/>
      <c r="M4264" s="4"/>
    </row>
    <row r="4265">
      <c r="A4265" s="3"/>
      <c r="C4265" s="4"/>
      <c r="D4265" s="4"/>
      <c r="I4265" s="93"/>
      <c r="K4265" s="4"/>
      <c r="L4265" s="4"/>
      <c r="M4265" s="4"/>
    </row>
    <row r="4266">
      <c r="A4266" s="3"/>
      <c r="C4266" s="4"/>
      <c r="D4266" s="4"/>
      <c r="I4266" s="93"/>
      <c r="K4266" s="4"/>
      <c r="L4266" s="4"/>
      <c r="M4266" s="4"/>
    </row>
    <row r="4267">
      <c r="A4267" s="3"/>
      <c r="C4267" s="4"/>
      <c r="D4267" s="4"/>
      <c r="I4267" s="93"/>
      <c r="K4267" s="4"/>
      <c r="L4267" s="4"/>
      <c r="M4267" s="4"/>
    </row>
    <row r="4268">
      <c r="A4268" s="3"/>
      <c r="C4268" s="4"/>
      <c r="D4268" s="4"/>
      <c r="I4268" s="93"/>
      <c r="K4268" s="4"/>
      <c r="L4268" s="4"/>
      <c r="M4268" s="4"/>
    </row>
    <row r="4269">
      <c r="A4269" s="3"/>
      <c r="C4269" s="4"/>
      <c r="D4269" s="4"/>
      <c r="I4269" s="93"/>
      <c r="K4269" s="4"/>
      <c r="L4269" s="4"/>
      <c r="M4269" s="4"/>
    </row>
    <row r="4270">
      <c r="A4270" s="3"/>
      <c r="C4270" s="4"/>
      <c r="D4270" s="4"/>
      <c r="I4270" s="93"/>
      <c r="K4270" s="4"/>
      <c r="L4270" s="4"/>
      <c r="M4270" s="4"/>
    </row>
    <row r="4271">
      <c r="A4271" s="3"/>
      <c r="C4271" s="4"/>
      <c r="D4271" s="4"/>
      <c r="I4271" s="93"/>
      <c r="K4271" s="4"/>
      <c r="L4271" s="4"/>
      <c r="M4271" s="4"/>
    </row>
    <row r="4272">
      <c r="A4272" s="3"/>
      <c r="C4272" s="4"/>
      <c r="D4272" s="4"/>
      <c r="I4272" s="93"/>
      <c r="K4272" s="4"/>
      <c r="L4272" s="4"/>
      <c r="M4272" s="4"/>
    </row>
    <row r="4273">
      <c r="A4273" s="3"/>
      <c r="C4273" s="4"/>
      <c r="D4273" s="4"/>
      <c r="I4273" s="93"/>
      <c r="K4273" s="4"/>
      <c r="L4273" s="4"/>
      <c r="M4273" s="4"/>
    </row>
    <row r="4274">
      <c r="A4274" s="3"/>
      <c r="C4274" s="4"/>
      <c r="D4274" s="4"/>
      <c r="I4274" s="93"/>
      <c r="K4274" s="4"/>
      <c r="L4274" s="4"/>
      <c r="M4274" s="4"/>
    </row>
    <row r="4275">
      <c r="A4275" s="3"/>
      <c r="C4275" s="4"/>
      <c r="D4275" s="4"/>
      <c r="I4275" s="93"/>
      <c r="K4275" s="4"/>
      <c r="L4275" s="4"/>
      <c r="M4275" s="4"/>
    </row>
    <row r="4276">
      <c r="A4276" s="3"/>
      <c r="C4276" s="4"/>
      <c r="D4276" s="4"/>
      <c r="I4276" s="93"/>
      <c r="K4276" s="4"/>
      <c r="L4276" s="4"/>
      <c r="M4276" s="4"/>
    </row>
    <row r="4277">
      <c r="A4277" s="3"/>
      <c r="C4277" s="4"/>
      <c r="D4277" s="4"/>
      <c r="I4277" s="93"/>
      <c r="K4277" s="4"/>
      <c r="L4277" s="4"/>
      <c r="M4277" s="4"/>
    </row>
    <row r="4278">
      <c r="A4278" s="3"/>
      <c r="C4278" s="4"/>
      <c r="D4278" s="4"/>
      <c r="I4278" s="93"/>
      <c r="K4278" s="4"/>
      <c r="L4278" s="4"/>
      <c r="M4278" s="4"/>
    </row>
    <row r="4279">
      <c r="A4279" s="3"/>
      <c r="C4279" s="4"/>
      <c r="D4279" s="4"/>
      <c r="I4279" s="93"/>
      <c r="K4279" s="4"/>
      <c r="L4279" s="4"/>
      <c r="M4279" s="4"/>
    </row>
    <row r="4280">
      <c r="A4280" s="3"/>
      <c r="C4280" s="4"/>
      <c r="D4280" s="4"/>
      <c r="I4280" s="93"/>
      <c r="K4280" s="4"/>
      <c r="L4280" s="4"/>
      <c r="M4280" s="4"/>
    </row>
    <row r="4281">
      <c r="A4281" s="3"/>
      <c r="C4281" s="4"/>
      <c r="D4281" s="4"/>
      <c r="I4281" s="93"/>
      <c r="K4281" s="4"/>
      <c r="L4281" s="4"/>
      <c r="M4281" s="4"/>
    </row>
    <row r="4282">
      <c r="A4282" s="3"/>
      <c r="C4282" s="4"/>
      <c r="D4282" s="4"/>
      <c r="I4282" s="93"/>
      <c r="K4282" s="4"/>
      <c r="L4282" s="4"/>
      <c r="M4282" s="4"/>
    </row>
    <row r="4283">
      <c r="A4283" s="3"/>
      <c r="C4283" s="4"/>
      <c r="D4283" s="4"/>
      <c r="I4283" s="93"/>
      <c r="K4283" s="4"/>
      <c r="L4283" s="4"/>
      <c r="M4283" s="4"/>
    </row>
    <row r="4284">
      <c r="A4284" s="3"/>
      <c r="C4284" s="4"/>
      <c r="D4284" s="4"/>
      <c r="I4284" s="93"/>
      <c r="K4284" s="4"/>
      <c r="L4284" s="4"/>
      <c r="M4284" s="4"/>
    </row>
    <row r="4285">
      <c r="A4285" s="3"/>
      <c r="C4285" s="4"/>
      <c r="D4285" s="4"/>
      <c r="I4285" s="93"/>
      <c r="K4285" s="4"/>
      <c r="L4285" s="4"/>
      <c r="M4285" s="4"/>
    </row>
    <row r="4286">
      <c r="A4286" s="3"/>
      <c r="C4286" s="4"/>
      <c r="D4286" s="4"/>
      <c r="I4286" s="93"/>
      <c r="K4286" s="4"/>
      <c r="L4286" s="4"/>
      <c r="M4286" s="4"/>
    </row>
    <row r="4287">
      <c r="A4287" s="3"/>
      <c r="C4287" s="4"/>
      <c r="D4287" s="4"/>
      <c r="I4287" s="93"/>
      <c r="K4287" s="4"/>
      <c r="L4287" s="4"/>
      <c r="M4287" s="4"/>
    </row>
    <row r="4288">
      <c r="A4288" s="3"/>
      <c r="C4288" s="4"/>
      <c r="D4288" s="4"/>
      <c r="I4288" s="93"/>
      <c r="K4288" s="4"/>
      <c r="L4288" s="4"/>
      <c r="M4288" s="4"/>
    </row>
    <row r="4289">
      <c r="A4289" s="3"/>
      <c r="C4289" s="4"/>
      <c r="D4289" s="4"/>
      <c r="I4289" s="93"/>
      <c r="K4289" s="4"/>
      <c r="L4289" s="4"/>
      <c r="M4289" s="4"/>
    </row>
    <row r="4290">
      <c r="A4290" s="3"/>
      <c r="C4290" s="4"/>
      <c r="D4290" s="4"/>
      <c r="I4290" s="93"/>
      <c r="K4290" s="4"/>
      <c r="L4290" s="4"/>
      <c r="M4290" s="4"/>
    </row>
    <row r="4291">
      <c r="A4291" s="3"/>
      <c r="C4291" s="4"/>
      <c r="D4291" s="4"/>
      <c r="I4291" s="93"/>
      <c r="K4291" s="4"/>
      <c r="L4291" s="4"/>
      <c r="M4291" s="4"/>
    </row>
    <row r="4292">
      <c r="A4292" s="3"/>
      <c r="C4292" s="4"/>
      <c r="D4292" s="4"/>
      <c r="I4292" s="93"/>
      <c r="K4292" s="4"/>
      <c r="L4292" s="4"/>
      <c r="M4292" s="4"/>
    </row>
    <row r="4293">
      <c r="A4293" s="3"/>
      <c r="C4293" s="4"/>
      <c r="D4293" s="4"/>
      <c r="I4293" s="93"/>
      <c r="K4293" s="4"/>
      <c r="L4293" s="4"/>
      <c r="M4293" s="4"/>
    </row>
    <row r="4294">
      <c r="A4294" s="3"/>
      <c r="C4294" s="4"/>
      <c r="D4294" s="4"/>
      <c r="I4294" s="93"/>
      <c r="K4294" s="4"/>
      <c r="L4294" s="4"/>
      <c r="M4294" s="4"/>
    </row>
    <row r="4295">
      <c r="A4295" s="3"/>
      <c r="C4295" s="4"/>
      <c r="D4295" s="4"/>
      <c r="I4295" s="93"/>
      <c r="K4295" s="4"/>
      <c r="L4295" s="4"/>
      <c r="M4295" s="4"/>
    </row>
    <row r="4296">
      <c r="A4296" s="3"/>
      <c r="C4296" s="4"/>
      <c r="D4296" s="4"/>
      <c r="I4296" s="93"/>
      <c r="K4296" s="4"/>
      <c r="L4296" s="4"/>
      <c r="M4296" s="4"/>
    </row>
    <row r="4297">
      <c r="A4297" s="3"/>
      <c r="C4297" s="4"/>
      <c r="D4297" s="4"/>
      <c r="I4297" s="93"/>
      <c r="K4297" s="4"/>
      <c r="L4297" s="4"/>
      <c r="M4297" s="4"/>
    </row>
    <row r="4298">
      <c r="A4298" s="3"/>
      <c r="C4298" s="4"/>
      <c r="D4298" s="4"/>
      <c r="I4298" s="93"/>
      <c r="K4298" s="4"/>
      <c r="L4298" s="4"/>
      <c r="M4298" s="4"/>
    </row>
    <row r="4299">
      <c r="A4299" s="3"/>
      <c r="C4299" s="4"/>
      <c r="D4299" s="4"/>
      <c r="I4299" s="93"/>
      <c r="K4299" s="4"/>
      <c r="L4299" s="4"/>
      <c r="M4299" s="4"/>
    </row>
    <row r="4300">
      <c r="A4300" s="3"/>
      <c r="C4300" s="4"/>
      <c r="D4300" s="4"/>
      <c r="I4300" s="93"/>
      <c r="K4300" s="4"/>
      <c r="L4300" s="4"/>
      <c r="M4300" s="4"/>
    </row>
    <row r="4301">
      <c r="A4301" s="3"/>
      <c r="C4301" s="4"/>
      <c r="D4301" s="4"/>
      <c r="I4301" s="93"/>
      <c r="K4301" s="4"/>
      <c r="L4301" s="4"/>
      <c r="M4301" s="4"/>
    </row>
    <row r="4302">
      <c r="A4302" s="3"/>
      <c r="C4302" s="4"/>
      <c r="D4302" s="4"/>
      <c r="I4302" s="93"/>
      <c r="K4302" s="4"/>
      <c r="L4302" s="4"/>
      <c r="M4302" s="4"/>
    </row>
    <row r="4303">
      <c r="A4303" s="3"/>
      <c r="C4303" s="4"/>
      <c r="D4303" s="4"/>
      <c r="I4303" s="93"/>
      <c r="K4303" s="4"/>
      <c r="L4303" s="4"/>
      <c r="M4303" s="4"/>
    </row>
    <row r="4304">
      <c r="A4304" s="3"/>
      <c r="C4304" s="4"/>
      <c r="D4304" s="4"/>
      <c r="I4304" s="93"/>
      <c r="K4304" s="4"/>
      <c r="L4304" s="4"/>
      <c r="M4304" s="4"/>
    </row>
    <row r="4305">
      <c r="A4305" s="3"/>
      <c r="C4305" s="4"/>
      <c r="D4305" s="4"/>
      <c r="I4305" s="93"/>
      <c r="K4305" s="4"/>
      <c r="L4305" s="4"/>
      <c r="M4305" s="4"/>
    </row>
    <row r="4306">
      <c r="A4306" s="3"/>
      <c r="C4306" s="4"/>
      <c r="D4306" s="4"/>
      <c r="I4306" s="93"/>
      <c r="K4306" s="4"/>
      <c r="L4306" s="4"/>
      <c r="M4306" s="4"/>
    </row>
    <row r="4307">
      <c r="A4307" s="3"/>
      <c r="C4307" s="4"/>
      <c r="D4307" s="4"/>
      <c r="I4307" s="93"/>
      <c r="K4307" s="4"/>
      <c r="L4307" s="4"/>
      <c r="M4307" s="4"/>
    </row>
    <row r="4308">
      <c r="A4308" s="3"/>
      <c r="C4308" s="4"/>
      <c r="D4308" s="4"/>
      <c r="I4308" s="93"/>
      <c r="K4308" s="4"/>
      <c r="L4308" s="4"/>
      <c r="M4308" s="4"/>
    </row>
    <row r="4309">
      <c r="A4309" s="3"/>
      <c r="C4309" s="4"/>
      <c r="D4309" s="4"/>
      <c r="I4309" s="93"/>
      <c r="K4309" s="4"/>
      <c r="L4309" s="4"/>
      <c r="M4309" s="4"/>
    </row>
    <row r="4310">
      <c r="A4310" s="3"/>
      <c r="C4310" s="4"/>
      <c r="D4310" s="4"/>
      <c r="I4310" s="93"/>
      <c r="K4310" s="4"/>
      <c r="L4310" s="4"/>
      <c r="M4310" s="4"/>
    </row>
    <row r="4311">
      <c r="A4311" s="3"/>
      <c r="C4311" s="4"/>
      <c r="D4311" s="4"/>
      <c r="I4311" s="93"/>
      <c r="K4311" s="4"/>
      <c r="L4311" s="4"/>
      <c r="M4311" s="4"/>
    </row>
    <row r="4312">
      <c r="A4312" s="3"/>
      <c r="C4312" s="4"/>
      <c r="D4312" s="4"/>
      <c r="I4312" s="93"/>
      <c r="K4312" s="4"/>
      <c r="L4312" s="4"/>
      <c r="M4312" s="4"/>
    </row>
    <row r="4313">
      <c r="A4313" s="3"/>
      <c r="C4313" s="4"/>
      <c r="D4313" s="4"/>
      <c r="I4313" s="93"/>
      <c r="K4313" s="4"/>
      <c r="L4313" s="4"/>
      <c r="M4313" s="4"/>
    </row>
    <row r="4314">
      <c r="A4314" s="3"/>
      <c r="C4314" s="4"/>
      <c r="D4314" s="4"/>
      <c r="I4314" s="93"/>
      <c r="K4314" s="4"/>
      <c r="L4314" s="4"/>
      <c r="M4314" s="4"/>
    </row>
    <row r="4315">
      <c r="A4315" s="3"/>
      <c r="C4315" s="4"/>
      <c r="D4315" s="4"/>
      <c r="I4315" s="93"/>
      <c r="K4315" s="4"/>
      <c r="L4315" s="4"/>
      <c r="M4315" s="4"/>
    </row>
    <row r="4316">
      <c r="A4316" s="3"/>
      <c r="C4316" s="4"/>
      <c r="D4316" s="4"/>
      <c r="I4316" s="93"/>
      <c r="K4316" s="4"/>
      <c r="L4316" s="4"/>
      <c r="M4316" s="4"/>
    </row>
    <row r="4317">
      <c r="A4317" s="3"/>
      <c r="C4317" s="4"/>
      <c r="D4317" s="4"/>
      <c r="I4317" s="93"/>
      <c r="K4317" s="4"/>
      <c r="L4317" s="4"/>
      <c r="M4317" s="4"/>
    </row>
    <row r="4318">
      <c r="A4318" s="3"/>
      <c r="C4318" s="4"/>
      <c r="D4318" s="4"/>
      <c r="I4318" s="93"/>
      <c r="K4318" s="4"/>
      <c r="L4318" s="4"/>
      <c r="M4318" s="4"/>
    </row>
    <row r="4319">
      <c r="A4319" s="3"/>
      <c r="C4319" s="4"/>
      <c r="D4319" s="4"/>
      <c r="I4319" s="93"/>
      <c r="K4319" s="4"/>
      <c r="L4319" s="4"/>
      <c r="M4319" s="4"/>
    </row>
    <row r="4320">
      <c r="A4320" s="3"/>
      <c r="C4320" s="4"/>
      <c r="D4320" s="4"/>
      <c r="I4320" s="93"/>
      <c r="K4320" s="4"/>
      <c r="L4320" s="4"/>
      <c r="M4320" s="4"/>
    </row>
    <row r="4321">
      <c r="A4321" s="3"/>
      <c r="C4321" s="4"/>
      <c r="D4321" s="4"/>
      <c r="I4321" s="93"/>
      <c r="K4321" s="4"/>
      <c r="L4321" s="4"/>
      <c r="M4321" s="4"/>
    </row>
    <row r="4322">
      <c r="A4322" s="3"/>
      <c r="C4322" s="4"/>
      <c r="D4322" s="4"/>
      <c r="I4322" s="93"/>
      <c r="K4322" s="4"/>
      <c r="L4322" s="4"/>
      <c r="M4322" s="4"/>
    </row>
    <row r="4323">
      <c r="A4323" s="3"/>
      <c r="C4323" s="4"/>
      <c r="D4323" s="4"/>
      <c r="I4323" s="93"/>
      <c r="K4323" s="4"/>
      <c r="L4323" s="4"/>
      <c r="M4323" s="4"/>
    </row>
    <row r="4324">
      <c r="A4324" s="3"/>
      <c r="C4324" s="4"/>
      <c r="D4324" s="4"/>
      <c r="I4324" s="93"/>
      <c r="K4324" s="4"/>
      <c r="L4324" s="4"/>
      <c r="M4324" s="4"/>
    </row>
    <row r="4325">
      <c r="A4325" s="3"/>
      <c r="C4325" s="4"/>
      <c r="D4325" s="4"/>
      <c r="I4325" s="93"/>
      <c r="K4325" s="4"/>
      <c r="L4325" s="4"/>
      <c r="M4325" s="4"/>
    </row>
    <row r="4326">
      <c r="A4326" s="3"/>
      <c r="C4326" s="4"/>
      <c r="D4326" s="4"/>
      <c r="I4326" s="93"/>
      <c r="K4326" s="4"/>
      <c r="L4326" s="4"/>
      <c r="M4326" s="4"/>
    </row>
    <row r="4327">
      <c r="A4327" s="3"/>
      <c r="C4327" s="4"/>
      <c r="D4327" s="4"/>
      <c r="I4327" s="93"/>
      <c r="K4327" s="4"/>
      <c r="L4327" s="4"/>
      <c r="M4327" s="4"/>
    </row>
    <row r="4328">
      <c r="A4328" s="3"/>
      <c r="C4328" s="4"/>
      <c r="D4328" s="4"/>
      <c r="I4328" s="93"/>
      <c r="K4328" s="4"/>
      <c r="L4328" s="4"/>
      <c r="M4328" s="4"/>
    </row>
    <row r="4329">
      <c r="A4329" s="3"/>
      <c r="C4329" s="4"/>
      <c r="D4329" s="4"/>
      <c r="I4329" s="93"/>
      <c r="K4329" s="4"/>
      <c r="L4329" s="4"/>
      <c r="M4329" s="4"/>
    </row>
    <row r="4330">
      <c r="A4330" s="3"/>
      <c r="C4330" s="4"/>
      <c r="D4330" s="4"/>
      <c r="I4330" s="93"/>
      <c r="K4330" s="4"/>
      <c r="L4330" s="4"/>
      <c r="M4330" s="4"/>
    </row>
    <row r="4331">
      <c r="A4331" s="3"/>
      <c r="C4331" s="4"/>
      <c r="D4331" s="4"/>
      <c r="I4331" s="93"/>
      <c r="K4331" s="4"/>
      <c r="L4331" s="4"/>
      <c r="M4331" s="4"/>
    </row>
    <row r="4332">
      <c r="A4332" s="3"/>
      <c r="C4332" s="4"/>
      <c r="D4332" s="4"/>
      <c r="I4332" s="93"/>
      <c r="K4332" s="4"/>
      <c r="L4332" s="4"/>
      <c r="M4332" s="4"/>
    </row>
    <row r="4333">
      <c r="A4333" s="3"/>
      <c r="C4333" s="4"/>
      <c r="D4333" s="4"/>
      <c r="I4333" s="93"/>
      <c r="K4333" s="4"/>
      <c r="L4333" s="4"/>
      <c r="M4333" s="4"/>
    </row>
    <row r="4334">
      <c r="A4334" s="3"/>
      <c r="C4334" s="4"/>
      <c r="D4334" s="4"/>
      <c r="I4334" s="93"/>
      <c r="K4334" s="4"/>
      <c r="L4334" s="4"/>
      <c r="M4334" s="4"/>
    </row>
    <row r="4335">
      <c r="A4335" s="3"/>
      <c r="C4335" s="4"/>
      <c r="D4335" s="4"/>
      <c r="I4335" s="93"/>
      <c r="K4335" s="4"/>
      <c r="L4335" s="4"/>
      <c r="M4335" s="4"/>
    </row>
    <row r="4336">
      <c r="A4336" s="3"/>
      <c r="C4336" s="4"/>
      <c r="D4336" s="4"/>
      <c r="I4336" s="93"/>
      <c r="K4336" s="4"/>
      <c r="L4336" s="4"/>
      <c r="M4336" s="4"/>
    </row>
    <row r="4337">
      <c r="A4337" s="3"/>
      <c r="C4337" s="4"/>
      <c r="D4337" s="4"/>
      <c r="I4337" s="93"/>
      <c r="K4337" s="4"/>
      <c r="L4337" s="4"/>
      <c r="M4337" s="4"/>
    </row>
    <row r="4338">
      <c r="A4338" s="3"/>
      <c r="C4338" s="4"/>
      <c r="D4338" s="4"/>
      <c r="I4338" s="93"/>
      <c r="K4338" s="4"/>
      <c r="L4338" s="4"/>
      <c r="M4338" s="4"/>
    </row>
    <row r="4339">
      <c r="A4339" s="3"/>
      <c r="C4339" s="4"/>
      <c r="D4339" s="4"/>
      <c r="I4339" s="93"/>
      <c r="K4339" s="4"/>
      <c r="L4339" s="4"/>
      <c r="M4339" s="4"/>
    </row>
    <row r="4340">
      <c r="A4340" s="3"/>
      <c r="C4340" s="4"/>
      <c r="D4340" s="4"/>
      <c r="I4340" s="93"/>
      <c r="K4340" s="4"/>
      <c r="L4340" s="4"/>
      <c r="M4340" s="4"/>
    </row>
    <row r="4341">
      <c r="A4341" s="3"/>
      <c r="C4341" s="4"/>
      <c r="D4341" s="4"/>
      <c r="I4341" s="93"/>
      <c r="K4341" s="4"/>
      <c r="L4341" s="4"/>
      <c r="M4341" s="4"/>
    </row>
    <row r="4342">
      <c r="A4342" s="3"/>
      <c r="C4342" s="4"/>
      <c r="D4342" s="4"/>
      <c r="I4342" s="93"/>
      <c r="K4342" s="4"/>
      <c r="L4342" s="4"/>
      <c r="M4342" s="4"/>
    </row>
    <row r="4343">
      <c r="A4343" s="3"/>
      <c r="C4343" s="4"/>
      <c r="D4343" s="4"/>
      <c r="I4343" s="93"/>
      <c r="K4343" s="4"/>
      <c r="L4343" s="4"/>
      <c r="M4343" s="4"/>
    </row>
    <row r="4344">
      <c r="A4344" s="3"/>
      <c r="C4344" s="4"/>
      <c r="D4344" s="4"/>
      <c r="I4344" s="93"/>
      <c r="K4344" s="4"/>
      <c r="L4344" s="4"/>
      <c r="M4344" s="4"/>
    </row>
    <row r="4345">
      <c r="A4345" s="3"/>
      <c r="C4345" s="4"/>
      <c r="D4345" s="4"/>
      <c r="I4345" s="93"/>
      <c r="K4345" s="4"/>
      <c r="L4345" s="4"/>
      <c r="M4345" s="4"/>
    </row>
    <row r="4346">
      <c r="A4346" s="3"/>
      <c r="C4346" s="4"/>
      <c r="D4346" s="4"/>
      <c r="I4346" s="93"/>
      <c r="K4346" s="4"/>
      <c r="L4346" s="4"/>
      <c r="M4346" s="4"/>
    </row>
    <row r="4347">
      <c r="A4347" s="3"/>
      <c r="C4347" s="4"/>
      <c r="D4347" s="4"/>
      <c r="I4347" s="93"/>
      <c r="K4347" s="4"/>
      <c r="L4347" s="4"/>
      <c r="M4347" s="4"/>
    </row>
    <row r="4348">
      <c r="A4348" s="3"/>
      <c r="C4348" s="4"/>
      <c r="D4348" s="4"/>
      <c r="I4348" s="93"/>
      <c r="K4348" s="4"/>
      <c r="L4348" s="4"/>
      <c r="M4348" s="4"/>
    </row>
    <row r="4349">
      <c r="A4349" s="3"/>
      <c r="C4349" s="4"/>
      <c r="D4349" s="4"/>
      <c r="I4349" s="93"/>
      <c r="K4349" s="4"/>
      <c r="L4349" s="4"/>
      <c r="M4349" s="4"/>
    </row>
    <row r="4350">
      <c r="A4350" s="3"/>
      <c r="C4350" s="4"/>
      <c r="D4350" s="4"/>
      <c r="I4350" s="93"/>
      <c r="K4350" s="4"/>
      <c r="L4350" s="4"/>
      <c r="M4350" s="4"/>
    </row>
    <row r="4351">
      <c r="A4351" s="3"/>
      <c r="C4351" s="4"/>
      <c r="D4351" s="4"/>
      <c r="I4351" s="93"/>
      <c r="K4351" s="4"/>
      <c r="L4351" s="4"/>
      <c r="M4351" s="4"/>
    </row>
    <row r="4352">
      <c r="A4352" s="3"/>
      <c r="C4352" s="4"/>
      <c r="D4352" s="4"/>
      <c r="I4352" s="93"/>
      <c r="K4352" s="4"/>
      <c r="L4352" s="4"/>
      <c r="M4352" s="4"/>
    </row>
    <row r="4353">
      <c r="A4353" s="3"/>
      <c r="C4353" s="4"/>
      <c r="D4353" s="4"/>
      <c r="I4353" s="93"/>
      <c r="K4353" s="4"/>
      <c r="L4353" s="4"/>
      <c r="M4353" s="4"/>
    </row>
    <row r="4354">
      <c r="A4354" s="3"/>
      <c r="C4354" s="4"/>
      <c r="D4354" s="4"/>
      <c r="I4354" s="93"/>
      <c r="K4354" s="4"/>
      <c r="L4354" s="4"/>
      <c r="M4354" s="4"/>
    </row>
    <row r="4355">
      <c r="A4355" s="3"/>
      <c r="C4355" s="4"/>
      <c r="D4355" s="4"/>
      <c r="I4355" s="93"/>
      <c r="K4355" s="4"/>
      <c r="L4355" s="4"/>
      <c r="M4355" s="4"/>
    </row>
    <row r="4356">
      <c r="A4356" s="3"/>
      <c r="C4356" s="4"/>
      <c r="D4356" s="4"/>
      <c r="I4356" s="93"/>
      <c r="K4356" s="4"/>
      <c r="L4356" s="4"/>
      <c r="M4356" s="4"/>
    </row>
    <row r="4357">
      <c r="A4357" s="3"/>
      <c r="C4357" s="4"/>
      <c r="D4357" s="4"/>
      <c r="I4357" s="93"/>
      <c r="K4357" s="4"/>
      <c r="L4357" s="4"/>
      <c r="M4357" s="4"/>
    </row>
    <row r="4358">
      <c r="A4358" s="3"/>
      <c r="C4358" s="4"/>
      <c r="D4358" s="4"/>
      <c r="I4358" s="93"/>
      <c r="K4358" s="4"/>
      <c r="L4358" s="4"/>
      <c r="M4358" s="4"/>
    </row>
    <row r="4359">
      <c r="A4359" s="3"/>
      <c r="C4359" s="4"/>
      <c r="D4359" s="4"/>
      <c r="I4359" s="93"/>
      <c r="K4359" s="4"/>
      <c r="L4359" s="4"/>
      <c r="M4359" s="4"/>
    </row>
    <row r="4360">
      <c r="A4360" s="3"/>
      <c r="C4360" s="4"/>
      <c r="D4360" s="4"/>
      <c r="I4360" s="93"/>
      <c r="K4360" s="4"/>
      <c r="L4360" s="4"/>
      <c r="M4360" s="4"/>
    </row>
    <row r="4361">
      <c r="A4361" s="3"/>
      <c r="C4361" s="4"/>
      <c r="D4361" s="4"/>
      <c r="I4361" s="93"/>
      <c r="K4361" s="4"/>
      <c r="L4361" s="4"/>
      <c r="M4361" s="4"/>
    </row>
    <row r="4362">
      <c r="A4362" s="3"/>
      <c r="C4362" s="4"/>
      <c r="D4362" s="4"/>
      <c r="I4362" s="93"/>
      <c r="K4362" s="4"/>
      <c r="L4362" s="4"/>
      <c r="M4362" s="4"/>
    </row>
    <row r="4363">
      <c r="A4363" s="3"/>
      <c r="C4363" s="4"/>
      <c r="D4363" s="4"/>
      <c r="I4363" s="93"/>
      <c r="K4363" s="4"/>
      <c r="L4363" s="4"/>
      <c r="M4363" s="4"/>
    </row>
    <row r="4364">
      <c r="A4364" s="3"/>
      <c r="C4364" s="4"/>
      <c r="D4364" s="4"/>
      <c r="I4364" s="93"/>
      <c r="K4364" s="4"/>
      <c r="L4364" s="4"/>
      <c r="M4364" s="4"/>
    </row>
    <row r="4365">
      <c r="A4365" s="3"/>
      <c r="C4365" s="4"/>
      <c r="D4365" s="4"/>
      <c r="I4365" s="93"/>
      <c r="K4365" s="4"/>
      <c r="L4365" s="4"/>
      <c r="M4365" s="4"/>
    </row>
    <row r="4366">
      <c r="A4366" s="3"/>
      <c r="C4366" s="4"/>
      <c r="D4366" s="4"/>
      <c r="I4366" s="93"/>
      <c r="K4366" s="4"/>
      <c r="L4366" s="4"/>
      <c r="M4366" s="4"/>
    </row>
    <row r="4367">
      <c r="A4367" s="3"/>
      <c r="C4367" s="4"/>
      <c r="D4367" s="4"/>
      <c r="I4367" s="93"/>
      <c r="K4367" s="4"/>
      <c r="L4367" s="4"/>
      <c r="M4367" s="4"/>
    </row>
    <row r="4368">
      <c r="A4368" s="3"/>
      <c r="C4368" s="4"/>
      <c r="D4368" s="4"/>
      <c r="I4368" s="93"/>
      <c r="K4368" s="4"/>
      <c r="L4368" s="4"/>
      <c r="M4368" s="4"/>
    </row>
    <row r="4369">
      <c r="A4369" s="3"/>
      <c r="C4369" s="4"/>
      <c r="D4369" s="4"/>
      <c r="I4369" s="93"/>
      <c r="K4369" s="4"/>
      <c r="L4369" s="4"/>
      <c r="M4369" s="4"/>
    </row>
    <row r="4370">
      <c r="A4370" s="3"/>
      <c r="C4370" s="4"/>
      <c r="D4370" s="4"/>
      <c r="I4370" s="93"/>
      <c r="K4370" s="4"/>
      <c r="L4370" s="4"/>
      <c r="M4370" s="4"/>
    </row>
    <row r="4371">
      <c r="A4371" s="3"/>
      <c r="C4371" s="4"/>
      <c r="D4371" s="4"/>
      <c r="I4371" s="93"/>
      <c r="K4371" s="4"/>
      <c r="L4371" s="4"/>
      <c r="M4371" s="4"/>
    </row>
    <row r="4372">
      <c r="A4372" s="3"/>
      <c r="C4372" s="4"/>
      <c r="D4372" s="4"/>
      <c r="I4372" s="93"/>
      <c r="K4372" s="4"/>
      <c r="L4372" s="4"/>
      <c r="M4372" s="4"/>
    </row>
    <row r="4373">
      <c r="A4373" s="3"/>
      <c r="C4373" s="4"/>
      <c r="D4373" s="4"/>
      <c r="I4373" s="93"/>
      <c r="K4373" s="4"/>
      <c r="L4373" s="4"/>
      <c r="M4373" s="4"/>
    </row>
    <row r="4374">
      <c r="A4374" s="3"/>
      <c r="C4374" s="4"/>
      <c r="D4374" s="4"/>
      <c r="I4374" s="93"/>
      <c r="K4374" s="4"/>
      <c r="L4374" s="4"/>
      <c r="M4374" s="4"/>
    </row>
    <row r="4375">
      <c r="A4375" s="3"/>
      <c r="C4375" s="4"/>
      <c r="D4375" s="4"/>
      <c r="I4375" s="93"/>
      <c r="K4375" s="4"/>
      <c r="L4375" s="4"/>
      <c r="M4375" s="4"/>
    </row>
    <row r="4376">
      <c r="A4376" s="3"/>
      <c r="C4376" s="4"/>
      <c r="D4376" s="4"/>
      <c r="I4376" s="93"/>
      <c r="K4376" s="4"/>
      <c r="L4376" s="4"/>
      <c r="M4376" s="4"/>
    </row>
    <row r="4377">
      <c r="A4377" s="3"/>
      <c r="C4377" s="4"/>
      <c r="D4377" s="4"/>
      <c r="I4377" s="93"/>
      <c r="K4377" s="4"/>
      <c r="L4377" s="4"/>
      <c r="M4377" s="4"/>
    </row>
    <row r="4378">
      <c r="A4378" s="3"/>
      <c r="C4378" s="4"/>
      <c r="D4378" s="4"/>
      <c r="I4378" s="93"/>
      <c r="K4378" s="4"/>
      <c r="L4378" s="4"/>
      <c r="M4378" s="4"/>
    </row>
    <row r="4379">
      <c r="A4379" s="3"/>
      <c r="C4379" s="4"/>
      <c r="D4379" s="4"/>
      <c r="I4379" s="93"/>
      <c r="K4379" s="4"/>
      <c r="L4379" s="4"/>
      <c r="M4379" s="4"/>
    </row>
    <row r="4380">
      <c r="A4380" s="3"/>
      <c r="C4380" s="4"/>
      <c r="D4380" s="4"/>
      <c r="I4380" s="93"/>
      <c r="K4380" s="4"/>
      <c r="L4380" s="4"/>
      <c r="M4380" s="4"/>
    </row>
    <row r="4381">
      <c r="A4381" s="3"/>
      <c r="C4381" s="4"/>
      <c r="D4381" s="4"/>
      <c r="I4381" s="93"/>
      <c r="K4381" s="4"/>
      <c r="L4381" s="4"/>
      <c r="M4381" s="4"/>
    </row>
    <row r="4382">
      <c r="A4382" s="3"/>
      <c r="C4382" s="4"/>
      <c r="D4382" s="4"/>
      <c r="I4382" s="93"/>
      <c r="K4382" s="4"/>
      <c r="L4382" s="4"/>
      <c r="M4382" s="4"/>
    </row>
    <row r="4383">
      <c r="A4383" s="3"/>
      <c r="C4383" s="4"/>
      <c r="D4383" s="4"/>
      <c r="I4383" s="93"/>
      <c r="K4383" s="4"/>
      <c r="L4383" s="4"/>
      <c r="M4383" s="4"/>
    </row>
    <row r="4384">
      <c r="A4384" s="3"/>
      <c r="C4384" s="4"/>
      <c r="D4384" s="4"/>
      <c r="I4384" s="93"/>
      <c r="K4384" s="4"/>
      <c r="L4384" s="4"/>
      <c r="M4384" s="4"/>
    </row>
    <row r="4385">
      <c r="A4385" s="3"/>
      <c r="C4385" s="4"/>
      <c r="D4385" s="4"/>
      <c r="I4385" s="93"/>
      <c r="K4385" s="4"/>
      <c r="L4385" s="4"/>
      <c r="M4385" s="4"/>
    </row>
    <row r="4386">
      <c r="A4386" s="3"/>
      <c r="C4386" s="4"/>
      <c r="D4386" s="4"/>
      <c r="I4386" s="93"/>
      <c r="K4386" s="4"/>
      <c r="L4386" s="4"/>
      <c r="M4386" s="4"/>
    </row>
    <row r="4387">
      <c r="A4387" s="3"/>
      <c r="C4387" s="4"/>
      <c r="D4387" s="4"/>
      <c r="I4387" s="93"/>
      <c r="K4387" s="4"/>
      <c r="L4387" s="4"/>
      <c r="M4387" s="4"/>
    </row>
    <row r="4388">
      <c r="A4388" s="3"/>
      <c r="C4388" s="4"/>
      <c r="D4388" s="4"/>
      <c r="I4388" s="93"/>
      <c r="K4388" s="4"/>
      <c r="L4388" s="4"/>
      <c r="M4388" s="4"/>
    </row>
    <row r="4389">
      <c r="A4389" s="3"/>
      <c r="C4389" s="4"/>
      <c r="D4389" s="4"/>
      <c r="I4389" s="93"/>
      <c r="K4389" s="4"/>
      <c r="L4389" s="4"/>
      <c r="M4389" s="4"/>
    </row>
    <row r="4390">
      <c r="A4390" s="3"/>
      <c r="C4390" s="4"/>
      <c r="D4390" s="4"/>
      <c r="I4390" s="93"/>
      <c r="K4390" s="4"/>
      <c r="L4390" s="4"/>
      <c r="M4390" s="4"/>
    </row>
    <row r="4391">
      <c r="A4391" s="3"/>
      <c r="C4391" s="4"/>
      <c r="D4391" s="4"/>
      <c r="I4391" s="93"/>
      <c r="K4391" s="4"/>
      <c r="L4391" s="4"/>
      <c r="M4391" s="4"/>
    </row>
    <row r="4392">
      <c r="A4392" s="3"/>
      <c r="C4392" s="4"/>
      <c r="D4392" s="4"/>
      <c r="I4392" s="93"/>
      <c r="K4392" s="4"/>
      <c r="L4392" s="4"/>
      <c r="M4392" s="4"/>
    </row>
    <row r="4393">
      <c r="A4393" s="3"/>
      <c r="C4393" s="4"/>
      <c r="D4393" s="4"/>
      <c r="I4393" s="93"/>
      <c r="K4393" s="4"/>
      <c r="L4393" s="4"/>
      <c r="M4393" s="4"/>
    </row>
    <row r="4394">
      <c r="A4394" s="3"/>
      <c r="C4394" s="4"/>
      <c r="D4394" s="4"/>
      <c r="I4394" s="93"/>
      <c r="K4394" s="4"/>
      <c r="L4394" s="4"/>
      <c r="M4394" s="4"/>
    </row>
    <row r="4395">
      <c r="A4395" s="3"/>
      <c r="C4395" s="4"/>
      <c r="D4395" s="4"/>
      <c r="I4395" s="93"/>
      <c r="K4395" s="4"/>
      <c r="L4395" s="4"/>
      <c r="M4395" s="4"/>
    </row>
    <row r="4396">
      <c r="A4396" s="3"/>
      <c r="C4396" s="4"/>
      <c r="D4396" s="4"/>
      <c r="I4396" s="93"/>
      <c r="K4396" s="4"/>
      <c r="L4396" s="4"/>
      <c r="M4396" s="4"/>
    </row>
    <row r="4397">
      <c r="A4397" s="3"/>
      <c r="C4397" s="4"/>
      <c r="D4397" s="4"/>
      <c r="I4397" s="93"/>
      <c r="K4397" s="4"/>
      <c r="L4397" s="4"/>
      <c r="M4397" s="4"/>
    </row>
    <row r="4398">
      <c r="A4398" s="3"/>
      <c r="C4398" s="4"/>
      <c r="D4398" s="4"/>
      <c r="I4398" s="93"/>
      <c r="K4398" s="4"/>
      <c r="L4398" s="4"/>
      <c r="M4398" s="4"/>
    </row>
    <row r="4399">
      <c r="A4399" s="3"/>
      <c r="C4399" s="4"/>
      <c r="D4399" s="4"/>
      <c r="I4399" s="93"/>
      <c r="K4399" s="4"/>
      <c r="L4399" s="4"/>
      <c r="M4399" s="4"/>
    </row>
    <row r="4400">
      <c r="A4400" s="3"/>
      <c r="C4400" s="4"/>
      <c r="D4400" s="4"/>
      <c r="I4400" s="93"/>
      <c r="K4400" s="4"/>
      <c r="L4400" s="4"/>
      <c r="M4400" s="4"/>
    </row>
    <row r="4401">
      <c r="A4401" s="3"/>
      <c r="C4401" s="4"/>
      <c r="D4401" s="4"/>
      <c r="I4401" s="93"/>
      <c r="K4401" s="4"/>
      <c r="L4401" s="4"/>
      <c r="M4401" s="4"/>
    </row>
    <row r="4402">
      <c r="A4402" s="3"/>
      <c r="C4402" s="4"/>
      <c r="D4402" s="4"/>
      <c r="I4402" s="93"/>
      <c r="K4402" s="4"/>
      <c r="L4402" s="4"/>
      <c r="M4402" s="4"/>
    </row>
    <row r="4403">
      <c r="A4403" s="3"/>
      <c r="C4403" s="4"/>
      <c r="D4403" s="4"/>
      <c r="I4403" s="93"/>
      <c r="K4403" s="4"/>
      <c r="L4403" s="4"/>
      <c r="M4403" s="4"/>
    </row>
    <row r="4404">
      <c r="A4404" s="3"/>
      <c r="C4404" s="4"/>
      <c r="D4404" s="4"/>
      <c r="I4404" s="93"/>
      <c r="K4404" s="4"/>
      <c r="L4404" s="4"/>
      <c r="M4404" s="4"/>
    </row>
    <row r="4405">
      <c r="A4405" s="3"/>
      <c r="C4405" s="4"/>
      <c r="D4405" s="4"/>
      <c r="I4405" s="93"/>
      <c r="K4405" s="4"/>
      <c r="L4405" s="4"/>
      <c r="M4405" s="4"/>
    </row>
    <row r="4406">
      <c r="A4406" s="3"/>
      <c r="C4406" s="4"/>
      <c r="D4406" s="4"/>
      <c r="I4406" s="93"/>
      <c r="K4406" s="4"/>
      <c r="L4406" s="4"/>
      <c r="M4406" s="4"/>
    </row>
    <row r="4407">
      <c r="A4407" s="3"/>
      <c r="C4407" s="4"/>
      <c r="D4407" s="4"/>
      <c r="I4407" s="93"/>
      <c r="K4407" s="4"/>
      <c r="L4407" s="4"/>
      <c r="M4407" s="4"/>
    </row>
    <row r="4408">
      <c r="A4408" s="3"/>
      <c r="C4408" s="4"/>
      <c r="D4408" s="4"/>
      <c r="I4408" s="93"/>
      <c r="K4408" s="4"/>
      <c r="L4408" s="4"/>
      <c r="M4408" s="4"/>
    </row>
    <row r="4409">
      <c r="A4409" s="3"/>
      <c r="C4409" s="4"/>
      <c r="D4409" s="4"/>
      <c r="I4409" s="93"/>
      <c r="K4409" s="4"/>
      <c r="L4409" s="4"/>
      <c r="M4409" s="4"/>
    </row>
    <row r="4410">
      <c r="A4410" s="3"/>
      <c r="C4410" s="4"/>
      <c r="D4410" s="4"/>
      <c r="I4410" s="93"/>
      <c r="K4410" s="4"/>
      <c r="L4410" s="4"/>
      <c r="M4410" s="4"/>
    </row>
    <row r="4411">
      <c r="A4411" s="3"/>
      <c r="C4411" s="4"/>
      <c r="D4411" s="4"/>
      <c r="I4411" s="93"/>
      <c r="K4411" s="4"/>
      <c r="L4411" s="4"/>
      <c r="M4411" s="4"/>
    </row>
    <row r="4412">
      <c r="A4412" s="3"/>
      <c r="C4412" s="4"/>
      <c r="D4412" s="4"/>
      <c r="I4412" s="93"/>
      <c r="K4412" s="4"/>
      <c r="L4412" s="4"/>
      <c r="M4412" s="4"/>
    </row>
    <row r="4413">
      <c r="A4413" s="3"/>
      <c r="C4413" s="4"/>
      <c r="D4413" s="4"/>
      <c r="I4413" s="93"/>
      <c r="K4413" s="4"/>
      <c r="L4413" s="4"/>
      <c r="M4413" s="4"/>
    </row>
    <row r="4414">
      <c r="A4414" s="3"/>
      <c r="C4414" s="4"/>
      <c r="D4414" s="4"/>
      <c r="I4414" s="93"/>
      <c r="K4414" s="4"/>
      <c r="L4414" s="4"/>
      <c r="M4414" s="4"/>
    </row>
    <row r="4415">
      <c r="A4415" s="3"/>
      <c r="C4415" s="4"/>
      <c r="D4415" s="4"/>
      <c r="I4415" s="93"/>
      <c r="K4415" s="4"/>
      <c r="L4415" s="4"/>
      <c r="M4415" s="4"/>
    </row>
    <row r="4416">
      <c r="A4416" s="3"/>
      <c r="C4416" s="4"/>
      <c r="D4416" s="4"/>
      <c r="I4416" s="93"/>
      <c r="K4416" s="4"/>
      <c r="L4416" s="4"/>
      <c r="M4416" s="4"/>
    </row>
    <row r="4417">
      <c r="A4417" s="3"/>
      <c r="C4417" s="4"/>
      <c r="D4417" s="4"/>
      <c r="I4417" s="93"/>
      <c r="K4417" s="4"/>
      <c r="L4417" s="4"/>
      <c r="M4417" s="4"/>
    </row>
    <row r="4418">
      <c r="A4418" s="3"/>
      <c r="C4418" s="4"/>
      <c r="D4418" s="4"/>
      <c r="I4418" s="93"/>
      <c r="K4418" s="4"/>
      <c r="L4418" s="4"/>
      <c r="M4418" s="4"/>
    </row>
    <row r="4419">
      <c r="A4419" s="3"/>
      <c r="C4419" s="4"/>
      <c r="D4419" s="4"/>
      <c r="I4419" s="93"/>
      <c r="K4419" s="4"/>
      <c r="L4419" s="4"/>
      <c r="M4419" s="4"/>
    </row>
    <row r="4420">
      <c r="A4420" s="3"/>
      <c r="C4420" s="4"/>
      <c r="D4420" s="4"/>
      <c r="I4420" s="93"/>
      <c r="K4420" s="4"/>
      <c r="L4420" s="4"/>
      <c r="M4420" s="4"/>
    </row>
    <row r="4421">
      <c r="A4421" s="3"/>
      <c r="C4421" s="4"/>
      <c r="D4421" s="4"/>
      <c r="I4421" s="93"/>
      <c r="K4421" s="4"/>
      <c r="L4421" s="4"/>
      <c r="M4421" s="4"/>
    </row>
    <row r="4422">
      <c r="A4422" s="3"/>
      <c r="C4422" s="4"/>
      <c r="D4422" s="4"/>
      <c r="I4422" s="93"/>
      <c r="K4422" s="4"/>
      <c r="L4422" s="4"/>
      <c r="M4422" s="4"/>
    </row>
    <row r="4423">
      <c r="A4423" s="3"/>
      <c r="C4423" s="4"/>
      <c r="D4423" s="4"/>
      <c r="I4423" s="93"/>
      <c r="K4423" s="4"/>
      <c r="L4423" s="4"/>
      <c r="M4423" s="4"/>
    </row>
    <row r="4424">
      <c r="A4424" s="3"/>
      <c r="C4424" s="4"/>
      <c r="D4424" s="4"/>
      <c r="I4424" s="93"/>
      <c r="K4424" s="4"/>
      <c r="L4424" s="4"/>
      <c r="M4424" s="4"/>
    </row>
    <row r="4425">
      <c r="A4425" s="3"/>
      <c r="C4425" s="4"/>
      <c r="D4425" s="4"/>
      <c r="I4425" s="93"/>
      <c r="K4425" s="4"/>
      <c r="L4425" s="4"/>
      <c r="M4425" s="4"/>
    </row>
    <row r="4426">
      <c r="A4426" s="3"/>
      <c r="C4426" s="4"/>
      <c r="D4426" s="4"/>
      <c r="I4426" s="93"/>
      <c r="K4426" s="4"/>
      <c r="L4426" s="4"/>
      <c r="M4426" s="4"/>
    </row>
    <row r="4427">
      <c r="A4427" s="3"/>
      <c r="C4427" s="4"/>
      <c r="D4427" s="4"/>
      <c r="I4427" s="93"/>
      <c r="K4427" s="4"/>
      <c r="L4427" s="4"/>
      <c r="M4427" s="4"/>
    </row>
    <row r="4428">
      <c r="A4428" s="3"/>
      <c r="C4428" s="4"/>
      <c r="D4428" s="4"/>
      <c r="I4428" s="93"/>
      <c r="K4428" s="4"/>
      <c r="L4428" s="4"/>
      <c r="M4428" s="4"/>
    </row>
    <row r="4429">
      <c r="A4429" s="3"/>
      <c r="C4429" s="4"/>
      <c r="D4429" s="4"/>
      <c r="I4429" s="93"/>
      <c r="K4429" s="4"/>
      <c r="L4429" s="4"/>
      <c r="M4429" s="4"/>
    </row>
    <row r="4430">
      <c r="A4430" s="3"/>
      <c r="C4430" s="4"/>
      <c r="D4430" s="4"/>
      <c r="I4430" s="93"/>
      <c r="K4430" s="4"/>
      <c r="L4430" s="4"/>
      <c r="M4430" s="4"/>
    </row>
    <row r="4431">
      <c r="A4431" s="3"/>
      <c r="C4431" s="4"/>
      <c r="D4431" s="4"/>
      <c r="I4431" s="93"/>
      <c r="K4431" s="4"/>
      <c r="L4431" s="4"/>
      <c r="M4431" s="4"/>
    </row>
    <row r="4432">
      <c r="A4432" s="3"/>
      <c r="C4432" s="4"/>
      <c r="D4432" s="4"/>
      <c r="I4432" s="93"/>
      <c r="K4432" s="4"/>
      <c r="L4432" s="4"/>
      <c r="M4432" s="4"/>
    </row>
    <row r="4433">
      <c r="A4433" s="3"/>
      <c r="C4433" s="4"/>
      <c r="D4433" s="4"/>
      <c r="I4433" s="93"/>
      <c r="K4433" s="4"/>
      <c r="L4433" s="4"/>
      <c r="M4433" s="4"/>
    </row>
    <row r="4434">
      <c r="A4434" s="3"/>
      <c r="C4434" s="4"/>
      <c r="D4434" s="4"/>
      <c r="I4434" s="93"/>
      <c r="K4434" s="4"/>
      <c r="L4434" s="4"/>
      <c r="M4434" s="4"/>
    </row>
    <row r="4435">
      <c r="A4435" s="3"/>
      <c r="C4435" s="4"/>
      <c r="D4435" s="4"/>
      <c r="I4435" s="93"/>
      <c r="K4435" s="4"/>
      <c r="L4435" s="4"/>
      <c r="M4435" s="4"/>
    </row>
    <row r="4436">
      <c r="A4436" s="3"/>
      <c r="C4436" s="4"/>
      <c r="D4436" s="4"/>
      <c r="I4436" s="93"/>
      <c r="K4436" s="4"/>
      <c r="L4436" s="4"/>
      <c r="M4436" s="4"/>
    </row>
    <row r="4437">
      <c r="A4437" s="3"/>
      <c r="C4437" s="4"/>
      <c r="D4437" s="4"/>
      <c r="I4437" s="93"/>
      <c r="K4437" s="4"/>
      <c r="L4437" s="4"/>
      <c r="M4437" s="4"/>
    </row>
    <row r="4438">
      <c r="A4438" s="3"/>
      <c r="C4438" s="4"/>
      <c r="D4438" s="4"/>
      <c r="I4438" s="93"/>
      <c r="K4438" s="4"/>
      <c r="L4438" s="4"/>
      <c r="M4438" s="4"/>
    </row>
    <row r="4439">
      <c r="A4439" s="3"/>
      <c r="C4439" s="4"/>
      <c r="D4439" s="4"/>
      <c r="I4439" s="93"/>
      <c r="K4439" s="4"/>
      <c r="L4439" s="4"/>
      <c r="M4439" s="4"/>
    </row>
    <row r="4440">
      <c r="A4440" s="3"/>
      <c r="C4440" s="4"/>
      <c r="D4440" s="4"/>
      <c r="I4440" s="93"/>
      <c r="K4440" s="4"/>
      <c r="L4440" s="4"/>
      <c r="M4440" s="4"/>
    </row>
    <row r="4441">
      <c r="A4441" s="3"/>
      <c r="C4441" s="4"/>
      <c r="D4441" s="4"/>
      <c r="I4441" s="93"/>
      <c r="K4441" s="4"/>
      <c r="L4441" s="4"/>
      <c r="M4441" s="4"/>
    </row>
    <row r="4442">
      <c r="A4442" s="3"/>
      <c r="C4442" s="4"/>
      <c r="D4442" s="4"/>
      <c r="I4442" s="93"/>
      <c r="K4442" s="4"/>
      <c r="L4442" s="4"/>
      <c r="M4442" s="4"/>
    </row>
    <row r="4443">
      <c r="A4443" s="3"/>
      <c r="C4443" s="4"/>
      <c r="D4443" s="4"/>
      <c r="I4443" s="93"/>
      <c r="K4443" s="4"/>
      <c r="L4443" s="4"/>
      <c r="M4443" s="4"/>
    </row>
    <row r="4444">
      <c r="A4444" s="3"/>
      <c r="C4444" s="4"/>
      <c r="D4444" s="4"/>
      <c r="I4444" s="93"/>
      <c r="K4444" s="4"/>
      <c r="L4444" s="4"/>
      <c r="M4444" s="4"/>
    </row>
    <row r="4445">
      <c r="A4445" s="3"/>
      <c r="C4445" s="4"/>
      <c r="D4445" s="4"/>
      <c r="I4445" s="93"/>
      <c r="K4445" s="4"/>
      <c r="L4445" s="4"/>
      <c r="M4445" s="4"/>
    </row>
    <row r="4446">
      <c r="A4446" s="3"/>
      <c r="C4446" s="4"/>
      <c r="D4446" s="4"/>
      <c r="I4446" s="93"/>
      <c r="K4446" s="4"/>
      <c r="L4446" s="4"/>
      <c r="M4446" s="4"/>
    </row>
    <row r="4447">
      <c r="A4447" s="3"/>
      <c r="C4447" s="4"/>
      <c r="D4447" s="4"/>
      <c r="I4447" s="93"/>
      <c r="K4447" s="4"/>
      <c r="L4447" s="4"/>
      <c r="M4447" s="4"/>
    </row>
    <row r="4448">
      <c r="A4448" s="3"/>
      <c r="C4448" s="4"/>
      <c r="D4448" s="4"/>
      <c r="I4448" s="93"/>
      <c r="K4448" s="4"/>
      <c r="L4448" s="4"/>
      <c r="M4448" s="4"/>
    </row>
    <row r="4449">
      <c r="A4449" s="3"/>
      <c r="C4449" s="4"/>
      <c r="D4449" s="4"/>
      <c r="I4449" s="93"/>
      <c r="K4449" s="4"/>
      <c r="L4449" s="4"/>
      <c r="M4449" s="4"/>
    </row>
    <row r="4450">
      <c r="A4450" s="3"/>
      <c r="C4450" s="4"/>
      <c r="D4450" s="4"/>
      <c r="I4450" s="93"/>
      <c r="K4450" s="4"/>
      <c r="L4450" s="4"/>
      <c r="M4450" s="4"/>
    </row>
    <row r="4451">
      <c r="A4451" s="3"/>
      <c r="C4451" s="4"/>
      <c r="D4451" s="4"/>
      <c r="I4451" s="93"/>
      <c r="K4451" s="4"/>
      <c r="L4451" s="4"/>
      <c r="M4451" s="4"/>
    </row>
    <row r="4452">
      <c r="A4452" s="3"/>
      <c r="C4452" s="4"/>
      <c r="D4452" s="4"/>
      <c r="I4452" s="93"/>
      <c r="K4452" s="4"/>
      <c r="L4452" s="4"/>
      <c r="M4452" s="4"/>
    </row>
    <row r="4453">
      <c r="A4453" s="3"/>
      <c r="C4453" s="4"/>
      <c r="D4453" s="4"/>
      <c r="I4453" s="93"/>
      <c r="K4453" s="4"/>
      <c r="L4453" s="4"/>
      <c r="M4453" s="4"/>
    </row>
    <row r="4454">
      <c r="A4454" s="3"/>
      <c r="C4454" s="4"/>
      <c r="D4454" s="4"/>
      <c r="I4454" s="93"/>
      <c r="K4454" s="4"/>
      <c r="L4454" s="4"/>
      <c r="M4454" s="4"/>
    </row>
    <row r="4455">
      <c r="A4455" s="3"/>
      <c r="C4455" s="4"/>
      <c r="D4455" s="4"/>
      <c r="I4455" s="93"/>
      <c r="K4455" s="4"/>
      <c r="L4455" s="4"/>
      <c r="M4455" s="4"/>
    </row>
    <row r="4456">
      <c r="A4456" s="3"/>
      <c r="C4456" s="4"/>
      <c r="D4456" s="4"/>
      <c r="I4456" s="93"/>
      <c r="K4456" s="4"/>
      <c r="L4456" s="4"/>
      <c r="M4456" s="4"/>
    </row>
    <row r="4457">
      <c r="A4457" s="3"/>
      <c r="C4457" s="4"/>
      <c r="D4457" s="4"/>
      <c r="I4457" s="93"/>
      <c r="K4457" s="4"/>
      <c r="L4457" s="4"/>
      <c r="M4457" s="4"/>
    </row>
    <row r="4458">
      <c r="A4458" s="3"/>
      <c r="C4458" s="4"/>
      <c r="D4458" s="4"/>
      <c r="I4458" s="93"/>
      <c r="K4458" s="4"/>
      <c r="L4458" s="4"/>
      <c r="M4458" s="4"/>
    </row>
    <row r="4459">
      <c r="A4459" s="3"/>
      <c r="C4459" s="4"/>
      <c r="D4459" s="4"/>
      <c r="I4459" s="93"/>
      <c r="K4459" s="4"/>
      <c r="L4459" s="4"/>
      <c r="M4459" s="4"/>
    </row>
    <row r="4460">
      <c r="A4460" s="3"/>
      <c r="C4460" s="4"/>
      <c r="D4460" s="4"/>
      <c r="I4460" s="93"/>
      <c r="K4460" s="4"/>
      <c r="L4460" s="4"/>
      <c r="M4460" s="4"/>
    </row>
    <row r="4461">
      <c r="A4461" s="3"/>
      <c r="C4461" s="4"/>
      <c r="D4461" s="4"/>
      <c r="I4461" s="93"/>
      <c r="K4461" s="4"/>
      <c r="L4461" s="4"/>
      <c r="M4461" s="4"/>
    </row>
    <row r="4462">
      <c r="A4462" s="3"/>
      <c r="C4462" s="4"/>
      <c r="D4462" s="4"/>
      <c r="I4462" s="93"/>
      <c r="K4462" s="4"/>
      <c r="L4462" s="4"/>
      <c r="M4462" s="4"/>
    </row>
    <row r="4463">
      <c r="A4463" s="3"/>
      <c r="C4463" s="4"/>
      <c r="D4463" s="4"/>
      <c r="I4463" s="93"/>
      <c r="K4463" s="4"/>
      <c r="L4463" s="4"/>
      <c r="M4463" s="4"/>
    </row>
    <row r="4464">
      <c r="A4464" s="3"/>
      <c r="C4464" s="4"/>
      <c r="D4464" s="4"/>
      <c r="I4464" s="93"/>
      <c r="K4464" s="4"/>
      <c r="L4464" s="4"/>
      <c r="M4464" s="4"/>
    </row>
    <row r="4465">
      <c r="A4465" s="3"/>
      <c r="C4465" s="4"/>
      <c r="D4465" s="4"/>
      <c r="I4465" s="93"/>
      <c r="K4465" s="4"/>
      <c r="L4465" s="4"/>
      <c r="M4465" s="4"/>
    </row>
    <row r="4466">
      <c r="A4466" s="3"/>
      <c r="C4466" s="4"/>
      <c r="D4466" s="4"/>
      <c r="I4466" s="93"/>
      <c r="K4466" s="4"/>
      <c r="L4466" s="4"/>
      <c r="M4466" s="4"/>
    </row>
    <row r="4467">
      <c r="A4467" s="3"/>
      <c r="C4467" s="4"/>
      <c r="D4467" s="4"/>
      <c r="I4467" s="93"/>
      <c r="K4467" s="4"/>
      <c r="L4467" s="4"/>
      <c r="M4467" s="4"/>
    </row>
    <row r="4468">
      <c r="A4468" s="3"/>
      <c r="C4468" s="4"/>
      <c r="D4468" s="4"/>
      <c r="I4468" s="93"/>
      <c r="K4468" s="4"/>
      <c r="L4468" s="4"/>
      <c r="M4468" s="4"/>
    </row>
    <row r="4469">
      <c r="A4469" s="3"/>
      <c r="C4469" s="4"/>
      <c r="D4469" s="4"/>
      <c r="I4469" s="93"/>
      <c r="K4469" s="4"/>
      <c r="L4469" s="4"/>
      <c r="M4469" s="4"/>
    </row>
    <row r="4470">
      <c r="A4470" s="3"/>
      <c r="C4470" s="4"/>
      <c r="D4470" s="4"/>
      <c r="I4470" s="93"/>
      <c r="K4470" s="4"/>
      <c r="L4470" s="4"/>
      <c r="M4470" s="4"/>
    </row>
    <row r="4471">
      <c r="A4471" s="3"/>
      <c r="C4471" s="4"/>
      <c r="D4471" s="4"/>
      <c r="I4471" s="93"/>
      <c r="K4471" s="4"/>
      <c r="L4471" s="4"/>
      <c r="M4471" s="4"/>
    </row>
    <row r="4472">
      <c r="A4472" s="3"/>
      <c r="C4472" s="4"/>
      <c r="D4472" s="4"/>
      <c r="I4472" s="93"/>
      <c r="K4472" s="4"/>
      <c r="L4472" s="4"/>
      <c r="M4472" s="4"/>
    </row>
    <row r="4473">
      <c r="A4473" s="3"/>
      <c r="C4473" s="4"/>
      <c r="D4473" s="4"/>
      <c r="I4473" s="93"/>
      <c r="K4473" s="4"/>
      <c r="L4473" s="4"/>
      <c r="M4473" s="4"/>
    </row>
    <row r="4474">
      <c r="A4474" s="3"/>
      <c r="C4474" s="4"/>
      <c r="D4474" s="4"/>
      <c r="I4474" s="93"/>
      <c r="K4474" s="4"/>
      <c r="L4474" s="4"/>
      <c r="M4474" s="4"/>
    </row>
    <row r="4475">
      <c r="A4475" s="3"/>
      <c r="C4475" s="4"/>
      <c r="D4475" s="4"/>
      <c r="I4475" s="93"/>
      <c r="K4475" s="4"/>
      <c r="L4475" s="4"/>
      <c r="M4475" s="4"/>
    </row>
    <row r="4476">
      <c r="A4476" s="3"/>
      <c r="C4476" s="4"/>
      <c r="D4476" s="4"/>
      <c r="I4476" s="93"/>
      <c r="K4476" s="4"/>
      <c r="L4476" s="4"/>
      <c r="M4476" s="4"/>
    </row>
    <row r="4477">
      <c r="A4477" s="3"/>
      <c r="C4477" s="4"/>
      <c r="D4477" s="4"/>
      <c r="I4477" s="93"/>
      <c r="K4477" s="4"/>
      <c r="L4477" s="4"/>
      <c r="M4477" s="4"/>
    </row>
    <row r="4478">
      <c r="A4478" s="3"/>
      <c r="C4478" s="4"/>
      <c r="D4478" s="4"/>
      <c r="I4478" s="93"/>
      <c r="K4478" s="4"/>
      <c r="L4478" s="4"/>
      <c r="M4478" s="4"/>
    </row>
    <row r="4479">
      <c r="A4479" s="3"/>
      <c r="C4479" s="4"/>
      <c r="D4479" s="4"/>
      <c r="I4479" s="93"/>
      <c r="K4479" s="4"/>
      <c r="L4479" s="4"/>
      <c r="M4479" s="4"/>
    </row>
    <row r="4480">
      <c r="A4480" s="3"/>
      <c r="C4480" s="4"/>
      <c r="D4480" s="4"/>
      <c r="I4480" s="93"/>
      <c r="K4480" s="4"/>
      <c r="L4480" s="4"/>
      <c r="M4480" s="4"/>
    </row>
    <row r="4481">
      <c r="A4481" s="3"/>
      <c r="C4481" s="4"/>
      <c r="D4481" s="4"/>
      <c r="I4481" s="93"/>
      <c r="K4481" s="4"/>
      <c r="L4481" s="4"/>
      <c r="M4481" s="4"/>
    </row>
    <row r="4482">
      <c r="A4482" s="3"/>
      <c r="C4482" s="4"/>
      <c r="D4482" s="4"/>
      <c r="I4482" s="93"/>
      <c r="K4482" s="4"/>
      <c r="L4482" s="4"/>
      <c r="M4482" s="4"/>
    </row>
    <row r="4483">
      <c r="A4483" s="3"/>
      <c r="C4483" s="4"/>
      <c r="D4483" s="4"/>
      <c r="I4483" s="93"/>
      <c r="K4483" s="4"/>
      <c r="L4483" s="4"/>
      <c r="M4483" s="4"/>
    </row>
    <row r="4484">
      <c r="A4484" s="3"/>
      <c r="C4484" s="4"/>
      <c r="D4484" s="4"/>
      <c r="I4484" s="93"/>
      <c r="K4484" s="4"/>
      <c r="L4484" s="4"/>
      <c r="M4484" s="4"/>
    </row>
    <row r="4485">
      <c r="A4485" s="3"/>
      <c r="C4485" s="4"/>
      <c r="D4485" s="4"/>
      <c r="I4485" s="93"/>
      <c r="K4485" s="4"/>
      <c r="L4485" s="4"/>
      <c r="M4485" s="4"/>
    </row>
    <row r="4486">
      <c r="A4486" s="3"/>
      <c r="C4486" s="4"/>
      <c r="D4486" s="4"/>
      <c r="I4486" s="93"/>
      <c r="K4486" s="4"/>
      <c r="L4486" s="4"/>
      <c r="M4486" s="4"/>
    </row>
    <row r="4487">
      <c r="A4487" s="3"/>
      <c r="C4487" s="4"/>
      <c r="D4487" s="4"/>
      <c r="I4487" s="93"/>
      <c r="K4487" s="4"/>
      <c r="L4487" s="4"/>
      <c r="M4487" s="4"/>
    </row>
    <row r="4488">
      <c r="A4488" s="3"/>
      <c r="C4488" s="4"/>
      <c r="D4488" s="4"/>
      <c r="I4488" s="93"/>
      <c r="K4488" s="4"/>
      <c r="L4488" s="4"/>
      <c r="M4488" s="4"/>
    </row>
    <row r="4489">
      <c r="A4489" s="3"/>
      <c r="C4489" s="4"/>
      <c r="D4489" s="4"/>
      <c r="I4489" s="93"/>
      <c r="K4489" s="4"/>
      <c r="L4489" s="4"/>
      <c r="M4489" s="4"/>
    </row>
    <row r="4490">
      <c r="A4490" s="3"/>
      <c r="C4490" s="4"/>
      <c r="D4490" s="4"/>
      <c r="I4490" s="93"/>
      <c r="K4490" s="4"/>
      <c r="L4490" s="4"/>
      <c r="M4490" s="4"/>
    </row>
    <row r="4491">
      <c r="A4491" s="3"/>
      <c r="C4491" s="4"/>
      <c r="D4491" s="4"/>
      <c r="I4491" s="93"/>
      <c r="K4491" s="4"/>
      <c r="L4491" s="4"/>
      <c r="M4491" s="4"/>
    </row>
    <row r="4492">
      <c r="A4492" s="3"/>
      <c r="C4492" s="4"/>
      <c r="D4492" s="4"/>
      <c r="I4492" s="93"/>
      <c r="K4492" s="4"/>
      <c r="L4492" s="4"/>
      <c r="M4492" s="4"/>
    </row>
    <row r="4493">
      <c r="A4493" s="3"/>
      <c r="C4493" s="4"/>
      <c r="D4493" s="4"/>
      <c r="I4493" s="93"/>
      <c r="K4493" s="4"/>
      <c r="L4493" s="4"/>
      <c r="M4493" s="4"/>
    </row>
    <row r="4494">
      <c r="A4494" s="3"/>
      <c r="C4494" s="4"/>
      <c r="D4494" s="4"/>
      <c r="I4494" s="93"/>
      <c r="K4494" s="4"/>
      <c r="L4494" s="4"/>
      <c r="M4494" s="4"/>
    </row>
    <row r="4495">
      <c r="A4495" s="3"/>
      <c r="C4495" s="4"/>
      <c r="D4495" s="4"/>
      <c r="I4495" s="93"/>
      <c r="K4495" s="4"/>
      <c r="L4495" s="4"/>
      <c r="M4495" s="4"/>
    </row>
    <row r="4496">
      <c r="A4496" s="3"/>
      <c r="C4496" s="4"/>
      <c r="D4496" s="4"/>
      <c r="I4496" s="93"/>
      <c r="K4496" s="4"/>
      <c r="L4496" s="4"/>
      <c r="M4496" s="4"/>
    </row>
    <row r="4497">
      <c r="A4497" s="3"/>
      <c r="C4497" s="4"/>
      <c r="D4497" s="4"/>
      <c r="I4497" s="93"/>
      <c r="K4497" s="4"/>
      <c r="L4497" s="4"/>
      <c r="M4497" s="4"/>
    </row>
    <row r="4498">
      <c r="A4498" s="3"/>
      <c r="C4498" s="4"/>
      <c r="D4498" s="4"/>
      <c r="I4498" s="93"/>
      <c r="K4498" s="4"/>
      <c r="L4498" s="4"/>
      <c r="M4498" s="4"/>
    </row>
    <row r="4499">
      <c r="A4499" s="3"/>
      <c r="C4499" s="4"/>
      <c r="D4499" s="4"/>
      <c r="I4499" s="93"/>
      <c r="K4499" s="4"/>
      <c r="L4499" s="4"/>
      <c r="M4499" s="4"/>
    </row>
    <row r="4500">
      <c r="A4500" s="3"/>
      <c r="C4500" s="4"/>
      <c r="D4500" s="4"/>
      <c r="I4500" s="93"/>
      <c r="K4500" s="4"/>
      <c r="L4500" s="4"/>
      <c r="M4500" s="4"/>
    </row>
    <row r="4501">
      <c r="A4501" s="3"/>
      <c r="C4501" s="4"/>
      <c r="D4501" s="4"/>
      <c r="I4501" s="93"/>
      <c r="K4501" s="4"/>
      <c r="L4501" s="4"/>
      <c r="M4501" s="4"/>
    </row>
    <row r="4502">
      <c r="A4502" s="3"/>
      <c r="C4502" s="4"/>
      <c r="D4502" s="4"/>
      <c r="I4502" s="93"/>
      <c r="K4502" s="4"/>
      <c r="L4502" s="4"/>
      <c r="M4502" s="4"/>
    </row>
    <row r="4503">
      <c r="A4503" s="3"/>
      <c r="C4503" s="4"/>
      <c r="D4503" s="4"/>
      <c r="I4503" s="93"/>
      <c r="K4503" s="4"/>
      <c r="L4503" s="4"/>
      <c r="M4503" s="4"/>
    </row>
    <row r="4504">
      <c r="A4504" s="3"/>
      <c r="C4504" s="4"/>
      <c r="D4504" s="4"/>
      <c r="I4504" s="93"/>
      <c r="K4504" s="4"/>
      <c r="L4504" s="4"/>
      <c r="M4504" s="4"/>
    </row>
    <row r="4505">
      <c r="A4505" s="3"/>
      <c r="C4505" s="4"/>
      <c r="D4505" s="4"/>
      <c r="I4505" s="93"/>
      <c r="K4505" s="4"/>
      <c r="L4505" s="4"/>
      <c r="M4505" s="4"/>
    </row>
    <row r="4506">
      <c r="A4506" s="3"/>
      <c r="C4506" s="4"/>
      <c r="D4506" s="4"/>
      <c r="I4506" s="93"/>
      <c r="K4506" s="4"/>
      <c r="L4506" s="4"/>
      <c r="M4506" s="4"/>
    </row>
    <row r="4507">
      <c r="A4507" s="3"/>
      <c r="C4507" s="4"/>
      <c r="D4507" s="4"/>
      <c r="I4507" s="93"/>
      <c r="K4507" s="4"/>
      <c r="L4507" s="4"/>
      <c r="M4507" s="4"/>
    </row>
    <row r="4508">
      <c r="A4508" s="3"/>
      <c r="C4508" s="4"/>
      <c r="D4508" s="4"/>
      <c r="I4508" s="93"/>
      <c r="K4508" s="4"/>
      <c r="L4508" s="4"/>
      <c r="M4508" s="4"/>
    </row>
    <row r="4509">
      <c r="A4509" s="3"/>
      <c r="C4509" s="4"/>
      <c r="D4509" s="4"/>
      <c r="I4509" s="93"/>
      <c r="K4509" s="4"/>
      <c r="L4509" s="4"/>
      <c r="M4509" s="4"/>
    </row>
    <row r="4510">
      <c r="A4510" s="3"/>
      <c r="C4510" s="4"/>
      <c r="D4510" s="4"/>
      <c r="I4510" s="93"/>
      <c r="K4510" s="4"/>
      <c r="L4510" s="4"/>
      <c r="M4510" s="4"/>
    </row>
    <row r="4511">
      <c r="A4511" s="3"/>
      <c r="C4511" s="4"/>
      <c r="D4511" s="4"/>
      <c r="I4511" s="93"/>
      <c r="K4511" s="4"/>
      <c r="L4511" s="4"/>
      <c r="M4511" s="4"/>
    </row>
    <row r="4512">
      <c r="A4512" s="3"/>
      <c r="C4512" s="4"/>
      <c r="D4512" s="4"/>
      <c r="I4512" s="93"/>
      <c r="K4512" s="4"/>
      <c r="L4512" s="4"/>
      <c r="M4512" s="4"/>
    </row>
    <row r="4513">
      <c r="A4513" s="3"/>
      <c r="C4513" s="4"/>
      <c r="D4513" s="4"/>
      <c r="I4513" s="93"/>
      <c r="K4513" s="4"/>
      <c r="L4513" s="4"/>
      <c r="M4513" s="4"/>
    </row>
    <row r="4514">
      <c r="A4514" s="3"/>
      <c r="C4514" s="4"/>
      <c r="D4514" s="4"/>
      <c r="I4514" s="93"/>
      <c r="K4514" s="4"/>
      <c r="L4514" s="4"/>
      <c r="M4514" s="4"/>
    </row>
    <row r="4515">
      <c r="A4515" s="3"/>
      <c r="C4515" s="4"/>
      <c r="D4515" s="4"/>
      <c r="I4515" s="93"/>
      <c r="K4515" s="4"/>
      <c r="L4515" s="4"/>
      <c r="M4515" s="4"/>
    </row>
    <row r="4516">
      <c r="A4516" s="3"/>
      <c r="C4516" s="4"/>
      <c r="D4516" s="4"/>
      <c r="I4516" s="93"/>
      <c r="K4516" s="4"/>
      <c r="L4516" s="4"/>
      <c r="M4516" s="4"/>
    </row>
    <row r="4517">
      <c r="A4517" s="3"/>
      <c r="C4517" s="4"/>
      <c r="D4517" s="4"/>
      <c r="I4517" s="93"/>
      <c r="K4517" s="4"/>
      <c r="L4517" s="4"/>
      <c r="M4517" s="4"/>
    </row>
    <row r="4518">
      <c r="A4518" s="3"/>
      <c r="C4518" s="4"/>
      <c r="D4518" s="4"/>
      <c r="I4518" s="93"/>
      <c r="K4518" s="4"/>
      <c r="L4518" s="4"/>
      <c r="M4518" s="4"/>
    </row>
    <row r="4519">
      <c r="A4519" s="3"/>
      <c r="C4519" s="4"/>
      <c r="D4519" s="4"/>
      <c r="I4519" s="93"/>
      <c r="K4519" s="4"/>
      <c r="L4519" s="4"/>
      <c r="M4519" s="4"/>
    </row>
    <row r="4520">
      <c r="A4520" s="3"/>
      <c r="C4520" s="4"/>
      <c r="D4520" s="4"/>
      <c r="I4520" s="93"/>
      <c r="K4520" s="4"/>
      <c r="L4520" s="4"/>
      <c r="M4520" s="4"/>
    </row>
    <row r="4521">
      <c r="A4521" s="3"/>
      <c r="C4521" s="4"/>
      <c r="D4521" s="4"/>
      <c r="I4521" s="93"/>
      <c r="K4521" s="4"/>
      <c r="L4521" s="4"/>
      <c r="M4521" s="4"/>
    </row>
    <row r="4522">
      <c r="A4522" s="3"/>
      <c r="C4522" s="4"/>
      <c r="D4522" s="4"/>
      <c r="I4522" s="93"/>
      <c r="K4522" s="4"/>
      <c r="L4522" s="4"/>
      <c r="M4522" s="4"/>
    </row>
    <row r="4523">
      <c r="A4523" s="3"/>
      <c r="C4523" s="4"/>
      <c r="D4523" s="4"/>
      <c r="I4523" s="93"/>
      <c r="K4523" s="4"/>
      <c r="L4523" s="4"/>
      <c r="M4523" s="4"/>
    </row>
    <row r="4524">
      <c r="A4524" s="3"/>
      <c r="C4524" s="4"/>
      <c r="D4524" s="4"/>
      <c r="I4524" s="93"/>
      <c r="K4524" s="4"/>
      <c r="L4524" s="4"/>
      <c r="M4524" s="4"/>
    </row>
    <row r="4525">
      <c r="A4525" s="3"/>
      <c r="C4525" s="4"/>
      <c r="D4525" s="4"/>
      <c r="I4525" s="93"/>
      <c r="K4525" s="4"/>
      <c r="L4525" s="4"/>
      <c r="M4525" s="4"/>
    </row>
    <row r="4526">
      <c r="A4526" s="3"/>
      <c r="C4526" s="4"/>
      <c r="D4526" s="4"/>
      <c r="I4526" s="93"/>
      <c r="K4526" s="4"/>
      <c r="L4526" s="4"/>
      <c r="M4526" s="4"/>
    </row>
    <row r="4527">
      <c r="A4527" s="3"/>
      <c r="C4527" s="4"/>
      <c r="D4527" s="4"/>
      <c r="I4527" s="93"/>
      <c r="K4527" s="4"/>
      <c r="L4527" s="4"/>
      <c r="M4527" s="4"/>
    </row>
    <row r="4528">
      <c r="A4528" s="3"/>
      <c r="C4528" s="4"/>
      <c r="D4528" s="4"/>
      <c r="I4528" s="93"/>
      <c r="K4528" s="4"/>
      <c r="L4528" s="4"/>
      <c r="M4528" s="4"/>
    </row>
    <row r="4529">
      <c r="A4529" s="3"/>
      <c r="C4529" s="4"/>
      <c r="D4529" s="4"/>
      <c r="I4529" s="93"/>
      <c r="K4529" s="4"/>
      <c r="L4529" s="4"/>
      <c r="M4529" s="4"/>
    </row>
    <row r="4530">
      <c r="A4530" s="3"/>
      <c r="C4530" s="4"/>
      <c r="D4530" s="4"/>
      <c r="I4530" s="93"/>
      <c r="K4530" s="4"/>
      <c r="L4530" s="4"/>
      <c r="M4530" s="4"/>
    </row>
    <row r="4531">
      <c r="A4531" s="3"/>
      <c r="C4531" s="4"/>
      <c r="D4531" s="4"/>
      <c r="I4531" s="93"/>
      <c r="K4531" s="4"/>
      <c r="L4531" s="4"/>
      <c r="M4531" s="4"/>
    </row>
    <row r="4532">
      <c r="A4532" s="3"/>
      <c r="C4532" s="4"/>
      <c r="D4532" s="4"/>
      <c r="I4532" s="93"/>
      <c r="K4532" s="4"/>
      <c r="L4532" s="4"/>
      <c r="M4532" s="4"/>
    </row>
    <row r="4533">
      <c r="A4533" s="3"/>
      <c r="C4533" s="4"/>
      <c r="D4533" s="4"/>
      <c r="I4533" s="93"/>
      <c r="K4533" s="4"/>
      <c r="L4533" s="4"/>
      <c r="M4533" s="4"/>
    </row>
    <row r="4534">
      <c r="A4534" s="3"/>
      <c r="C4534" s="4"/>
      <c r="D4534" s="4"/>
      <c r="I4534" s="93"/>
      <c r="K4534" s="4"/>
      <c r="L4534" s="4"/>
      <c r="M4534" s="4"/>
    </row>
    <row r="4535">
      <c r="A4535" s="3"/>
      <c r="C4535" s="4"/>
      <c r="D4535" s="4"/>
      <c r="I4535" s="93"/>
      <c r="K4535" s="4"/>
      <c r="L4535" s="4"/>
      <c r="M4535" s="4"/>
    </row>
    <row r="4536">
      <c r="A4536" s="3"/>
      <c r="C4536" s="4"/>
      <c r="D4536" s="4"/>
      <c r="I4536" s="93"/>
      <c r="K4536" s="4"/>
      <c r="L4536" s="4"/>
      <c r="M4536" s="4"/>
    </row>
    <row r="4537">
      <c r="A4537" s="3"/>
      <c r="C4537" s="4"/>
      <c r="D4537" s="4"/>
      <c r="I4537" s="93"/>
      <c r="K4537" s="4"/>
      <c r="L4537" s="4"/>
      <c r="M4537" s="4"/>
    </row>
    <row r="4538">
      <c r="A4538" s="3"/>
      <c r="C4538" s="4"/>
      <c r="D4538" s="4"/>
      <c r="I4538" s="93"/>
      <c r="K4538" s="4"/>
      <c r="L4538" s="4"/>
      <c r="M4538" s="4"/>
    </row>
    <row r="4539">
      <c r="A4539" s="3"/>
      <c r="C4539" s="4"/>
      <c r="D4539" s="4"/>
      <c r="I4539" s="93"/>
      <c r="K4539" s="4"/>
      <c r="L4539" s="4"/>
      <c r="M4539" s="4"/>
    </row>
    <row r="4540">
      <c r="A4540" s="3"/>
      <c r="C4540" s="4"/>
      <c r="D4540" s="4"/>
      <c r="I4540" s="93"/>
      <c r="K4540" s="4"/>
      <c r="L4540" s="4"/>
      <c r="M4540" s="4"/>
    </row>
    <row r="4541">
      <c r="A4541" s="3"/>
      <c r="C4541" s="4"/>
      <c r="D4541" s="4"/>
      <c r="I4541" s="93"/>
      <c r="K4541" s="4"/>
      <c r="L4541" s="4"/>
      <c r="M4541" s="4"/>
    </row>
    <row r="4542">
      <c r="A4542" s="3"/>
      <c r="C4542" s="4"/>
      <c r="D4542" s="4"/>
      <c r="I4542" s="93"/>
      <c r="K4542" s="4"/>
      <c r="L4542" s="4"/>
      <c r="M4542" s="4"/>
    </row>
    <row r="4543">
      <c r="A4543" s="3"/>
      <c r="C4543" s="4"/>
      <c r="D4543" s="4"/>
      <c r="I4543" s="93"/>
      <c r="K4543" s="4"/>
      <c r="L4543" s="4"/>
      <c r="M4543" s="4"/>
    </row>
    <row r="4544">
      <c r="A4544" s="3"/>
      <c r="C4544" s="4"/>
      <c r="D4544" s="4"/>
      <c r="I4544" s="93"/>
      <c r="K4544" s="4"/>
      <c r="L4544" s="4"/>
      <c r="M4544" s="4"/>
    </row>
    <row r="4545">
      <c r="A4545" s="3"/>
      <c r="C4545" s="4"/>
      <c r="D4545" s="4"/>
      <c r="I4545" s="93"/>
      <c r="K4545" s="4"/>
      <c r="L4545" s="4"/>
      <c r="M4545" s="4"/>
    </row>
    <row r="4546">
      <c r="A4546" s="3"/>
      <c r="C4546" s="4"/>
      <c r="D4546" s="4"/>
      <c r="I4546" s="93"/>
      <c r="K4546" s="4"/>
      <c r="L4546" s="4"/>
      <c r="M4546" s="4"/>
    </row>
    <row r="4547">
      <c r="A4547" s="3"/>
      <c r="C4547" s="4"/>
      <c r="D4547" s="4"/>
      <c r="I4547" s="93"/>
      <c r="K4547" s="4"/>
      <c r="L4547" s="4"/>
      <c r="M4547" s="4"/>
    </row>
    <row r="4548">
      <c r="A4548" s="3"/>
      <c r="C4548" s="4"/>
      <c r="D4548" s="4"/>
      <c r="I4548" s="93"/>
      <c r="K4548" s="4"/>
      <c r="L4548" s="4"/>
      <c r="M4548" s="4"/>
    </row>
    <row r="4549">
      <c r="A4549" s="3"/>
      <c r="C4549" s="4"/>
      <c r="D4549" s="4"/>
      <c r="I4549" s="93"/>
      <c r="K4549" s="4"/>
      <c r="L4549" s="4"/>
      <c r="M4549" s="4"/>
    </row>
    <row r="4550">
      <c r="A4550" s="3"/>
      <c r="C4550" s="4"/>
      <c r="D4550" s="4"/>
      <c r="I4550" s="93"/>
      <c r="K4550" s="4"/>
      <c r="L4550" s="4"/>
      <c r="M4550" s="4"/>
    </row>
    <row r="4551">
      <c r="A4551" s="3"/>
      <c r="C4551" s="4"/>
      <c r="D4551" s="4"/>
      <c r="I4551" s="93"/>
      <c r="K4551" s="4"/>
      <c r="L4551" s="4"/>
      <c r="M4551" s="4"/>
    </row>
    <row r="4552">
      <c r="A4552" s="3"/>
      <c r="C4552" s="4"/>
      <c r="D4552" s="4"/>
      <c r="I4552" s="93"/>
      <c r="K4552" s="4"/>
      <c r="L4552" s="4"/>
      <c r="M4552" s="4"/>
    </row>
    <row r="4553">
      <c r="A4553" s="3"/>
      <c r="C4553" s="4"/>
      <c r="D4553" s="4"/>
      <c r="I4553" s="93"/>
      <c r="K4553" s="4"/>
      <c r="L4553" s="4"/>
      <c r="M4553" s="4"/>
    </row>
    <row r="4554">
      <c r="A4554" s="3"/>
      <c r="C4554" s="4"/>
      <c r="D4554" s="4"/>
      <c r="I4554" s="93"/>
      <c r="K4554" s="4"/>
      <c r="L4554" s="4"/>
      <c r="M4554" s="4"/>
    </row>
    <row r="4555">
      <c r="A4555" s="3"/>
      <c r="C4555" s="4"/>
      <c r="D4555" s="4"/>
      <c r="I4555" s="93"/>
      <c r="K4555" s="4"/>
      <c r="L4555" s="4"/>
      <c r="M4555" s="4"/>
    </row>
    <row r="4556">
      <c r="A4556" s="3"/>
      <c r="C4556" s="4"/>
      <c r="D4556" s="4"/>
      <c r="I4556" s="93"/>
      <c r="K4556" s="4"/>
      <c r="L4556" s="4"/>
      <c r="M4556" s="4"/>
    </row>
    <row r="4557">
      <c r="A4557" s="3"/>
      <c r="C4557" s="4"/>
      <c r="D4557" s="4"/>
      <c r="I4557" s="93"/>
      <c r="K4557" s="4"/>
      <c r="L4557" s="4"/>
      <c r="M4557" s="4"/>
    </row>
    <row r="4558">
      <c r="A4558" s="3"/>
      <c r="C4558" s="4"/>
      <c r="D4558" s="4"/>
      <c r="I4558" s="93"/>
      <c r="K4558" s="4"/>
      <c r="L4558" s="4"/>
      <c r="M4558" s="4"/>
    </row>
    <row r="4559">
      <c r="A4559" s="3"/>
      <c r="C4559" s="4"/>
      <c r="D4559" s="4"/>
      <c r="I4559" s="93"/>
      <c r="K4559" s="4"/>
      <c r="L4559" s="4"/>
      <c r="M4559" s="4"/>
    </row>
    <row r="4560">
      <c r="A4560" s="3"/>
      <c r="C4560" s="4"/>
      <c r="D4560" s="4"/>
      <c r="I4560" s="93"/>
      <c r="K4560" s="4"/>
      <c r="L4560" s="4"/>
      <c r="M4560" s="4"/>
    </row>
    <row r="4561">
      <c r="A4561" s="3"/>
      <c r="C4561" s="4"/>
      <c r="D4561" s="4"/>
      <c r="I4561" s="93"/>
      <c r="K4561" s="4"/>
      <c r="L4561" s="4"/>
      <c r="M4561" s="4"/>
    </row>
    <row r="4562">
      <c r="A4562" s="3"/>
      <c r="C4562" s="4"/>
      <c r="D4562" s="4"/>
      <c r="I4562" s="93"/>
      <c r="K4562" s="4"/>
      <c r="L4562" s="4"/>
      <c r="M4562" s="4"/>
    </row>
    <row r="4563">
      <c r="A4563" s="3"/>
      <c r="C4563" s="4"/>
      <c r="D4563" s="4"/>
      <c r="I4563" s="93"/>
      <c r="K4563" s="4"/>
      <c r="L4563" s="4"/>
      <c r="M4563" s="4"/>
    </row>
    <row r="4564">
      <c r="A4564" s="3"/>
      <c r="C4564" s="4"/>
      <c r="D4564" s="4"/>
      <c r="I4564" s="93"/>
      <c r="K4564" s="4"/>
      <c r="L4564" s="4"/>
      <c r="M4564" s="4"/>
    </row>
    <row r="4565">
      <c r="A4565" s="3"/>
      <c r="C4565" s="4"/>
      <c r="D4565" s="4"/>
      <c r="I4565" s="93"/>
      <c r="K4565" s="4"/>
      <c r="L4565" s="4"/>
      <c r="M4565" s="4"/>
    </row>
    <row r="4566">
      <c r="A4566" s="3"/>
      <c r="C4566" s="4"/>
      <c r="D4566" s="4"/>
      <c r="I4566" s="93"/>
      <c r="K4566" s="4"/>
      <c r="L4566" s="4"/>
      <c r="M4566" s="4"/>
    </row>
    <row r="4567">
      <c r="A4567" s="3"/>
      <c r="C4567" s="4"/>
      <c r="D4567" s="4"/>
      <c r="I4567" s="93"/>
      <c r="K4567" s="4"/>
      <c r="L4567" s="4"/>
      <c r="M4567" s="4"/>
    </row>
    <row r="4568">
      <c r="A4568" s="3"/>
      <c r="C4568" s="4"/>
      <c r="D4568" s="4"/>
      <c r="I4568" s="93"/>
      <c r="K4568" s="4"/>
      <c r="L4568" s="4"/>
      <c r="M4568" s="4"/>
    </row>
    <row r="4569">
      <c r="A4569" s="3"/>
      <c r="C4569" s="4"/>
      <c r="D4569" s="4"/>
      <c r="I4569" s="93"/>
      <c r="K4569" s="4"/>
      <c r="L4569" s="4"/>
      <c r="M4569" s="4"/>
    </row>
    <row r="4570">
      <c r="A4570" s="3"/>
      <c r="C4570" s="4"/>
      <c r="D4570" s="4"/>
      <c r="I4570" s="93"/>
      <c r="K4570" s="4"/>
      <c r="L4570" s="4"/>
      <c r="M4570" s="4"/>
    </row>
    <row r="4571">
      <c r="A4571" s="3"/>
      <c r="C4571" s="4"/>
      <c r="D4571" s="4"/>
      <c r="I4571" s="93"/>
      <c r="K4571" s="4"/>
      <c r="L4571" s="4"/>
      <c r="M4571" s="4"/>
    </row>
    <row r="4572">
      <c r="A4572" s="3"/>
      <c r="C4572" s="4"/>
      <c r="D4572" s="4"/>
      <c r="I4572" s="93"/>
      <c r="K4572" s="4"/>
      <c r="L4572" s="4"/>
      <c r="M4572" s="4"/>
    </row>
    <row r="4573">
      <c r="A4573" s="3"/>
      <c r="C4573" s="4"/>
      <c r="D4573" s="4"/>
      <c r="I4573" s="93"/>
      <c r="K4573" s="4"/>
      <c r="L4573" s="4"/>
      <c r="M4573" s="4"/>
    </row>
    <row r="4574">
      <c r="A4574" s="3"/>
      <c r="C4574" s="4"/>
      <c r="D4574" s="4"/>
      <c r="I4574" s="93"/>
      <c r="K4574" s="4"/>
      <c r="L4574" s="4"/>
      <c r="M4574" s="4"/>
    </row>
    <row r="4575">
      <c r="A4575" s="3"/>
      <c r="C4575" s="4"/>
      <c r="D4575" s="4"/>
      <c r="I4575" s="93"/>
      <c r="K4575" s="4"/>
      <c r="L4575" s="4"/>
      <c r="M4575" s="4"/>
    </row>
    <row r="4576">
      <c r="A4576" s="3"/>
      <c r="C4576" s="4"/>
      <c r="D4576" s="4"/>
      <c r="I4576" s="93"/>
      <c r="K4576" s="4"/>
      <c r="L4576" s="4"/>
      <c r="M4576" s="4"/>
    </row>
    <row r="4577">
      <c r="A4577" s="3"/>
      <c r="C4577" s="4"/>
      <c r="D4577" s="4"/>
      <c r="I4577" s="93"/>
      <c r="K4577" s="4"/>
      <c r="L4577" s="4"/>
      <c r="M4577" s="4"/>
    </row>
    <row r="4578">
      <c r="A4578" s="3"/>
      <c r="C4578" s="4"/>
      <c r="D4578" s="4"/>
      <c r="I4578" s="93"/>
      <c r="K4578" s="4"/>
      <c r="L4578" s="4"/>
      <c r="M4578" s="4"/>
    </row>
    <row r="4579">
      <c r="A4579" s="3"/>
      <c r="C4579" s="4"/>
      <c r="D4579" s="4"/>
      <c r="I4579" s="93"/>
      <c r="K4579" s="4"/>
      <c r="L4579" s="4"/>
      <c r="M4579" s="4"/>
    </row>
    <row r="4580">
      <c r="A4580" s="3"/>
      <c r="C4580" s="4"/>
      <c r="D4580" s="4"/>
      <c r="I4580" s="93"/>
      <c r="K4580" s="4"/>
      <c r="L4580" s="4"/>
      <c r="M4580" s="4"/>
    </row>
    <row r="4581">
      <c r="A4581" s="3"/>
      <c r="C4581" s="4"/>
      <c r="D4581" s="4"/>
      <c r="I4581" s="93"/>
      <c r="K4581" s="4"/>
      <c r="L4581" s="4"/>
      <c r="M4581" s="4"/>
    </row>
    <row r="4582">
      <c r="A4582" s="3"/>
      <c r="C4582" s="4"/>
      <c r="D4582" s="4"/>
      <c r="I4582" s="93"/>
      <c r="K4582" s="4"/>
      <c r="L4582" s="4"/>
      <c r="M4582" s="4"/>
    </row>
    <row r="4583">
      <c r="A4583" s="3"/>
      <c r="C4583" s="4"/>
      <c r="D4583" s="4"/>
      <c r="I4583" s="93"/>
      <c r="K4583" s="4"/>
      <c r="L4583" s="4"/>
      <c r="M4583" s="4"/>
    </row>
    <row r="4584">
      <c r="A4584" s="3"/>
      <c r="C4584" s="4"/>
      <c r="D4584" s="4"/>
      <c r="I4584" s="93"/>
      <c r="K4584" s="4"/>
      <c r="L4584" s="4"/>
      <c r="M4584" s="4"/>
    </row>
    <row r="4585">
      <c r="A4585" s="3"/>
      <c r="C4585" s="4"/>
      <c r="D4585" s="4"/>
      <c r="I4585" s="93"/>
      <c r="K4585" s="4"/>
      <c r="L4585" s="4"/>
      <c r="M4585" s="4"/>
    </row>
    <row r="4586">
      <c r="A4586" s="3"/>
      <c r="C4586" s="4"/>
      <c r="D4586" s="4"/>
      <c r="I4586" s="93"/>
      <c r="K4586" s="4"/>
      <c r="L4586" s="4"/>
      <c r="M4586" s="4"/>
    </row>
    <row r="4587">
      <c r="A4587" s="3"/>
      <c r="C4587" s="4"/>
      <c r="D4587" s="4"/>
      <c r="I4587" s="93"/>
      <c r="K4587" s="4"/>
      <c r="L4587" s="4"/>
      <c r="M4587" s="4"/>
    </row>
    <row r="4588">
      <c r="A4588" s="3"/>
      <c r="C4588" s="4"/>
      <c r="D4588" s="4"/>
      <c r="I4588" s="93"/>
      <c r="K4588" s="4"/>
      <c r="L4588" s="4"/>
      <c r="M4588" s="4"/>
    </row>
    <row r="4589">
      <c r="A4589" s="3"/>
      <c r="C4589" s="4"/>
      <c r="D4589" s="4"/>
      <c r="I4589" s="93"/>
      <c r="K4589" s="4"/>
      <c r="L4589" s="4"/>
      <c r="M4589" s="4"/>
    </row>
    <row r="4590">
      <c r="A4590" s="3"/>
      <c r="C4590" s="4"/>
      <c r="D4590" s="4"/>
      <c r="I4590" s="93"/>
      <c r="K4590" s="4"/>
      <c r="L4590" s="4"/>
      <c r="M4590" s="4"/>
    </row>
    <row r="4591">
      <c r="A4591" s="3"/>
      <c r="C4591" s="4"/>
      <c r="D4591" s="4"/>
      <c r="I4591" s="93"/>
      <c r="K4591" s="4"/>
      <c r="L4591" s="4"/>
      <c r="M4591" s="4"/>
    </row>
    <row r="4592">
      <c r="A4592" s="3"/>
      <c r="C4592" s="4"/>
      <c r="D4592" s="4"/>
      <c r="I4592" s="93"/>
      <c r="K4592" s="4"/>
      <c r="L4592" s="4"/>
      <c r="M4592" s="4"/>
    </row>
    <row r="4593">
      <c r="A4593" s="3"/>
      <c r="C4593" s="4"/>
      <c r="D4593" s="4"/>
      <c r="I4593" s="93"/>
      <c r="K4593" s="4"/>
      <c r="L4593" s="4"/>
      <c r="M4593" s="4"/>
    </row>
    <row r="4594">
      <c r="A4594" s="3"/>
      <c r="C4594" s="4"/>
      <c r="D4594" s="4"/>
      <c r="I4594" s="93"/>
      <c r="K4594" s="4"/>
      <c r="L4594" s="4"/>
      <c r="M4594" s="4"/>
    </row>
    <row r="4595">
      <c r="A4595" s="3"/>
      <c r="C4595" s="4"/>
      <c r="D4595" s="4"/>
      <c r="I4595" s="93"/>
      <c r="K4595" s="4"/>
      <c r="L4595" s="4"/>
      <c r="M4595" s="4"/>
    </row>
    <row r="4596">
      <c r="A4596" s="3"/>
      <c r="C4596" s="4"/>
      <c r="D4596" s="4"/>
      <c r="I4596" s="93"/>
      <c r="K4596" s="4"/>
      <c r="L4596" s="4"/>
      <c r="M4596" s="4"/>
    </row>
    <row r="4597">
      <c r="A4597" s="3"/>
      <c r="C4597" s="4"/>
      <c r="D4597" s="4"/>
      <c r="I4597" s="93"/>
      <c r="K4597" s="4"/>
      <c r="L4597" s="4"/>
      <c r="M4597" s="4"/>
    </row>
    <row r="4598">
      <c r="A4598" s="3"/>
      <c r="C4598" s="4"/>
      <c r="D4598" s="4"/>
      <c r="I4598" s="93"/>
      <c r="K4598" s="4"/>
      <c r="L4598" s="4"/>
      <c r="M4598" s="4"/>
    </row>
    <row r="4599">
      <c r="A4599" s="3"/>
      <c r="C4599" s="4"/>
      <c r="D4599" s="4"/>
      <c r="I4599" s="93"/>
      <c r="K4599" s="4"/>
      <c r="L4599" s="4"/>
      <c r="M4599" s="4"/>
    </row>
    <row r="4600">
      <c r="A4600" s="3"/>
      <c r="C4600" s="4"/>
      <c r="D4600" s="4"/>
      <c r="I4600" s="93"/>
      <c r="K4600" s="4"/>
      <c r="L4600" s="4"/>
      <c r="M4600" s="4"/>
    </row>
    <row r="4601">
      <c r="A4601" s="3"/>
      <c r="C4601" s="4"/>
      <c r="D4601" s="4"/>
      <c r="I4601" s="93"/>
      <c r="K4601" s="4"/>
      <c r="L4601" s="4"/>
      <c r="M4601" s="4"/>
    </row>
    <row r="4602">
      <c r="A4602" s="3"/>
      <c r="C4602" s="4"/>
      <c r="D4602" s="4"/>
      <c r="I4602" s="93"/>
      <c r="K4602" s="4"/>
      <c r="L4602" s="4"/>
      <c r="M4602" s="4"/>
    </row>
    <row r="4603">
      <c r="A4603" s="3"/>
      <c r="C4603" s="4"/>
      <c r="D4603" s="4"/>
      <c r="I4603" s="93"/>
      <c r="K4603" s="4"/>
      <c r="L4603" s="4"/>
      <c r="M4603" s="4"/>
    </row>
    <row r="4604">
      <c r="A4604" s="3"/>
      <c r="C4604" s="4"/>
      <c r="D4604" s="4"/>
      <c r="I4604" s="93"/>
      <c r="K4604" s="4"/>
      <c r="L4604" s="4"/>
      <c r="M4604" s="4"/>
    </row>
    <row r="4605">
      <c r="A4605" s="3"/>
      <c r="C4605" s="4"/>
      <c r="D4605" s="4"/>
      <c r="I4605" s="93"/>
      <c r="K4605" s="4"/>
      <c r="L4605" s="4"/>
      <c r="M4605" s="4"/>
    </row>
    <row r="4606">
      <c r="A4606" s="3"/>
      <c r="C4606" s="4"/>
      <c r="D4606" s="4"/>
      <c r="I4606" s="93"/>
      <c r="K4606" s="4"/>
      <c r="L4606" s="4"/>
      <c r="M4606" s="4"/>
    </row>
    <row r="4607">
      <c r="A4607" s="3"/>
      <c r="C4607" s="4"/>
      <c r="D4607" s="4"/>
      <c r="I4607" s="93"/>
      <c r="K4607" s="4"/>
      <c r="L4607" s="4"/>
      <c r="M4607" s="4"/>
    </row>
    <row r="4608">
      <c r="A4608" s="3"/>
      <c r="C4608" s="4"/>
      <c r="D4608" s="4"/>
      <c r="I4608" s="93"/>
      <c r="K4608" s="4"/>
      <c r="L4608" s="4"/>
      <c r="M4608" s="4"/>
    </row>
    <row r="4609">
      <c r="A4609" s="3"/>
      <c r="C4609" s="4"/>
      <c r="D4609" s="4"/>
      <c r="I4609" s="93"/>
      <c r="K4609" s="4"/>
      <c r="L4609" s="4"/>
      <c r="M4609" s="4"/>
    </row>
    <row r="4610">
      <c r="A4610" s="3"/>
      <c r="C4610" s="4"/>
      <c r="D4610" s="4"/>
      <c r="I4610" s="93"/>
      <c r="K4610" s="4"/>
      <c r="L4610" s="4"/>
      <c r="M4610" s="4"/>
    </row>
    <row r="4611">
      <c r="A4611" s="3"/>
      <c r="C4611" s="4"/>
      <c r="D4611" s="4"/>
      <c r="I4611" s="93"/>
      <c r="K4611" s="4"/>
      <c r="L4611" s="4"/>
      <c r="M4611" s="4"/>
    </row>
    <row r="4612">
      <c r="A4612" s="3"/>
      <c r="C4612" s="4"/>
      <c r="D4612" s="4"/>
      <c r="I4612" s="93"/>
      <c r="K4612" s="4"/>
      <c r="L4612" s="4"/>
      <c r="M4612" s="4"/>
    </row>
    <row r="4613">
      <c r="A4613" s="3"/>
      <c r="C4613" s="4"/>
      <c r="D4613" s="4"/>
      <c r="I4613" s="93"/>
      <c r="K4613" s="4"/>
      <c r="L4613" s="4"/>
      <c r="M4613" s="4"/>
    </row>
    <row r="4614">
      <c r="A4614" s="3"/>
      <c r="C4614" s="4"/>
      <c r="D4614" s="4"/>
      <c r="I4614" s="93"/>
      <c r="K4614" s="4"/>
      <c r="L4614" s="4"/>
      <c r="M4614" s="4"/>
    </row>
    <row r="4615">
      <c r="A4615" s="3"/>
      <c r="C4615" s="4"/>
      <c r="D4615" s="4"/>
      <c r="I4615" s="93"/>
      <c r="K4615" s="4"/>
      <c r="L4615" s="4"/>
      <c r="M4615" s="4"/>
    </row>
    <row r="4616">
      <c r="A4616" s="3"/>
      <c r="C4616" s="4"/>
      <c r="D4616" s="4"/>
      <c r="I4616" s="93"/>
      <c r="K4616" s="4"/>
      <c r="L4616" s="4"/>
      <c r="M4616" s="4"/>
    </row>
    <row r="4617">
      <c r="A4617" s="3"/>
      <c r="C4617" s="4"/>
      <c r="D4617" s="4"/>
      <c r="I4617" s="93"/>
      <c r="K4617" s="4"/>
      <c r="L4617" s="4"/>
      <c r="M4617" s="4"/>
    </row>
    <row r="4618">
      <c r="A4618" s="3"/>
      <c r="C4618" s="4"/>
      <c r="D4618" s="4"/>
      <c r="I4618" s="93"/>
      <c r="K4618" s="4"/>
      <c r="L4618" s="4"/>
      <c r="M4618" s="4"/>
    </row>
    <row r="4619">
      <c r="A4619" s="3"/>
      <c r="C4619" s="4"/>
      <c r="D4619" s="4"/>
      <c r="I4619" s="93"/>
      <c r="K4619" s="4"/>
      <c r="L4619" s="4"/>
      <c r="M4619" s="4"/>
    </row>
    <row r="4620">
      <c r="A4620" s="3"/>
      <c r="C4620" s="4"/>
      <c r="D4620" s="4"/>
      <c r="I4620" s="93"/>
      <c r="K4620" s="4"/>
      <c r="L4620" s="4"/>
      <c r="M4620" s="4"/>
    </row>
    <row r="4621">
      <c r="A4621" s="3"/>
      <c r="C4621" s="4"/>
      <c r="D4621" s="4"/>
      <c r="I4621" s="93"/>
      <c r="K4621" s="4"/>
      <c r="L4621" s="4"/>
      <c r="M4621" s="4"/>
    </row>
    <row r="4622">
      <c r="A4622" s="3"/>
      <c r="C4622" s="4"/>
      <c r="D4622" s="4"/>
      <c r="I4622" s="93"/>
      <c r="K4622" s="4"/>
      <c r="L4622" s="4"/>
      <c r="M4622" s="4"/>
    </row>
    <row r="4623">
      <c r="A4623" s="3"/>
      <c r="C4623" s="4"/>
      <c r="D4623" s="4"/>
      <c r="I4623" s="93"/>
      <c r="K4623" s="4"/>
      <c r="L4623" s="4"/>
      <c r="M4623" s="4"/>
    </row>
    <row r="4624">
      <c r="A4624" s="3"/>
      <c r="C4624" s="4"/>
      <c r="D4624" s="4"/>
      <c r="I4624" s="93"/>
      <c r="K4624" s="4"/>
      <c r="L4624" s="4"/>
      <c r="M4624" s="4"/>
    </row>
    <row r="4625">
      <c r="A4625" s="3"/>
      <c r="C4625" s="4"/>
      <c r="D4625" s="4"/>
      <c r="I4625" s="93"/>
      <c r="K4625" s="4"/>
      <c r="L4625" s="4"/>
      <c r="M4625" s="4"/>
    </row>
    <row r="4626">
      <c r="A4626" s="3"/>
      <c r="C4626" s="4"/>
      <c r="D4626" s="4"/>
      <c r="I4626" s="93"/>
      <c r="K4626" s="4"/>
      <c r="L4626" s="4"/>
      <c r="M4626" s="4"/>
    </row>
    <row r="4627">
      <c r="A4627" s="3"/>
      <c r="C4627" s="4"/>
      <c r="D4627" s="4"/>
      <c r="I4627" s="93"/>
      <c r="K4627" s="4"/>
      <c r="L4627" s="4"/>
      <c r="M4627" s="4"/>
    </row>
    <row r="4628">
      <c r="A4628" s="3"/>
      <c r="C4628" s="4"/>
      <c r="D4628" s="4"/>
      <c r="I4628" s="93"/>
      <c r="K4628" s="4"/>
      <c r="L4628" s="4"/>
      <c r="M4628" s="4"/>
    </row>
    <row r="4629">
      <c r="A4629" s="3"/>
      <c r="C4629" s="4"/>
      <c r="D4629" s="4"/>
      <c r="I4629" s="93"/>
      <c r="K4629" s="4"/>
      <c r="L4629" s="4"/>
      <c r="M4629" s="4"/>
    </row>
    <row r="4630">
      <c r="A4630" s="3"/>
      <c r="C4630" s="4"/>
      <c r="D4630" s="4"/>
      <c r="I4630" s="93"/>
      <c r="K4630" s="4"/>
      <c r="L4630" s="4"/>
      <c r="M4630" s="4"/>
    </row>
    <row r="4631">
      <c r="A4631" s="3"/>
      <c r="C4631" s="4"/>
      <c r="D4631" s="4"/>
      <c r="I4631" s="93"/>
      <c r="K4631" s="4"/>
      <c r="L4631" s="4"/>
      <c r="M4631" s="4"/>
    </row>
    <row r="4632">
      <c r="A4632" s="3"/>
      <c r="C4632" s="4"/>
      <c r="D4632" s="4"/>
      <c r="I4632" s="93"/>
      <c r="K4632" s="4"/>
      <c r="L4632" s="4"/>
      <c r="M4632" s="4"/>
    </row>
    <row r="4633">
      <c r="A4633" s="3"/>
      <c r="C4633" s="4"/>
      <c r="D4633" s="4"/>
      <c r="I4633" s="93"/>
      <c r="K4633" s="4"/>
      <c r="L4633" s="4"/>
      <c r="M4633" s="4"/>
    </row>
    <row r="4634">
      <c r="A4634" s="3"/>
      <c r="C4634" s="4"/>
      <c r="D4634" s="4"/>
      <c r="I4634" s="93"/>
      <c r="K4634" s="4"/>
      <c r="L4634" s="4"/>
      <c r="M4634" s="4"/>
    </row>
    <row r="4635">
      <c r="A4635" s="3"/>
      <c r="C4635" s="4"/>
      <c r="D4635" s="4"/>
      <c r="I4635" s="93"/>
      <c r="K4635" s="4"/>
      <c r="L4635" s="4"/>
      <c r="M4635" s="4"/>
    </row>
    <row r="4636">
      <c r="A4636" s="3"/>
      <c r="C4636" s="4"/>
      <c r="D4636" s="4"/>
      <c r="I4636" s="93"/>
      <c r="K4636" s="4"/>
      <c r="L4636" s="4"/>
      <c r="M4636" s="4"/>
    </row>
    <row r="4637">
      <c r="A4637" s="3"/>
      <c r="C4637" s="4"/>
      <c r="D4637" s="4"/>
      <c r="I4637" s="93"/>
      <c r="K4637" s="4"/>
      <c r="L4637" s="4"/>
      <c r="M4637" s="4"/>
    </row>
    <row r="4638">
      <c r="A4638" s="3"/>
      <c r="C4638" s="4"/>
      <c r="D4638" s="4"/>
      <c r="I4638" s="93"/>
      <c r="K4638" s="4"/>
      <c r="L4638" s="4"/>
      <c r="M4638" s="4"/>
    </row>
    <row r="4639">
      <c r="A4639" s="3"/>
      <c r="C4639" s="4"/>
      <c r="D4639" s="4"/>
      <c r="I4639" s="93"/>
      <c r="K4639" s="4"/>
      <c r="L4639" s="4"/>
      <c r="M4639" s="4"/>
    </row>
    <row r="4640">
      <c r="A4640" s="3"/>
      <c r="C4640" s="4"/>
      <c r="D4640" s="4"/>
      <c r="I4640" s="93"/>
      <c r="K4640" s="4"/>
      <c r="L4640" s="4"/>
      <c r="M4640" s="4"/>
    </row>
    <row r="4641">
      <c r="A4641" s="3"/>
      <c r="C4641" s="4"/>
      <c r="D4641" s="4"/>
      <c r="I4641" s="93"/>
      <c r="K4641" s="4"/>
      <c r="L4641" s="4"/>
      <c r="M4641" s="4"/>
    </row>
    <row r="4642">
      <c r="A4642" s="3"/>
      <c r="C4642" s="4"/>
      <c r="D4642" s="4"/>
      <c r="I4642" s="93"/>
      <c r="K4642" s="4"/>
      <c r="L4642" s="4"/>
      <c r="M4642" s="4"/>
    </row>
    <row r="4643">
      <c r="A4643" s="3"/>
      <c r="C4643" s="4"/>
      <c r="D4643" s="4"/>
      <c r="I4643" s="93"/>
      <c r="K4643" s="4"/>
      <c r="L4643" s="4"/>
      <c r="M4643" s="4"/>
    </row>
    <row r="4644">
      <c r="A4644" s="3"/>
      <c r="C4644" s="4"/>
      <c r="D4644" s="4"/>
      <c r="I4644" s="93"/>
      <c r="K4644" s="4"/>
      <c r="L4644" s="4"/>
      <c r="M4644" s="4"/>
    </row>
    <row r="4645">
      <c r="A4645" s="3"/>
      <c r="C4645" s="4"/>
      <c r="D4645" s="4"/>
      <c r="I4645" s="93"/>
      <c r="K4645" s="4"/>
      <c r="L4645" s="4"/>
      <c r="M4645" s="4"/>
    </row>
    <row r="4646">
      <c r="A4646" s="3"/>
      <c r="C4646" s="4"/>
      <c r="D4646" s="4"/>
      <c r="I4646" s="93"/>
      <c r="K4646" s="4"/>
      <c r="L4646" s="4"/>
      <c r="M4646" s="4"/>
    </row>
    <row r="4647">
      <c r="A4647" s="3"/>
      <c r="C4647" s="4"/>
      <c r="D4647" s="4"/>
      <c r="I4647" s="93"/>
      <c r="K4647" s="4"/>
      <c r="L4647" s="4"/>
      <c r="M4647" s="4"/>
    </row>
    <row r="4648">
      <c r="A4648" s="3"/>
      <c r="C4648" s="4"/>
      <c r="D4648" s="4"/>
      <c r="I4648" s="93"/>
      <c r="K4648" s="4"/>
      <c r="L4648" s="4"/>
      <c r="M4648" s="4"/>
    </row>
    <row r="4649">
      <c r="A4649" s="3"/>
      <c r="C4649" s="4"/>
      <c r="D4649" s="4"/>
      <c r="I4649" s="93"/>
      <c r="K4649" s="4"/>
      <c r="L4649" s="4"/>
      <c r="M4649" s="4"/>
    </row>
    <row r="4650">
      <c r="A4650" s="3"/>
      <c r="C4650" s="4"/>
      <c r="D4650" s="4"/>
      <c r="I4650" s="93"/>
      <c r="K4650" s="4"/>
      <c r="L4650" s="4"/>
      <c r="M4650" s="4"/>
    </row>
    <row r="4651">
      <c r="A4651" s="3"/>
      <c r="C4651" s="4"/>
      <c r="D4651" s="4"/>
      <c r="I4651" s="93"/>
      <c r="K4651" s="4"/>
      <c r="L4651" s="4"/>
      <c r="M4651" s="4"/>
    </row>
    <row r="4652">
      <c r="A4652" s="3"/>
      <c r="C4652" s="4"/>
      <c r="D4652" s="4"/>
      <c r="I4652" s="93"/>
      <c r="K4652" s="4"/>
      <c r="L4652" s="4"/>
      <c r="M4652" s="4"/>
    </row>
    <row r="4653">
      <c r="A4653" s="3"/>
      <c r="C4653" s="4"/>
      <c r="D4653" s="4"/>
      <c r="I4653" s="93"/>
      <c r="K4653" s="4"/>
      <c r="L4653" s="4"/>
      <c r="M4653" s="4"/>
    </row>
    <row r="4654">
      <c r="A4654" s="3"/>
      <c r="C4654" s="4"/>
      <c r="D4654" s="4"/>
      <c r="I4654" s="93"/>
      <c r="K4654" s="4"/>
      <c r="L4654" s="4"/>
      <c r="M4654" s="4"/>
    </row>
    <row r="4655">
      <c r="A4655" s="3"/>
      <c r="C4655" s="4"/>
      <c r="D4655" s="4"/>
      <c r="I4655" s="93"/>
      <c r="K4655" s="4"/>
      <c r="L4655" s="4"/>
      <c r="M4655" s="4"/>
    </row>
    <row r="4656">
      <c r="A4656" s="3"/>
      <c r="C4656" s="4"/>
      <c r="D4656" s="4"/>
      <c r="I4656" s="93"/>
      <c r="K4656" s="4"/>
      <c r="L4656" s="4"/>
      <c r="M4656" s="4"/>
    </row>
    <row r="4657">
      <c r="A4657" s="3"/>
      <c r="C4657" s="4"/>
      <c r="D4657" s="4"/>
      <c r="I4657" s="93"/>
      <c r="K4657" s="4"/>
      <c r="L4657" s="4"/>
      <c r="M4657" s="4"/>
    </row>
    <row r="4658">
      <c r="A4658" s="3"/>
      <c r="C4658" s="4"/>
      <c r="D4658" s="4"/>
      <c r="I4658" s="93"/>
      <c r="K4658" s="4"/>
      <c r="L4658" s="4"/>
      <c r="M4658" s="4"/>
    </row>
    <row r="4659">
      <c r="A4659" s="3"/>
      <c r="C4659" s="4"/>
      <c r="D4659" s="4"/>
      <c r="I4659" s="93"/>
      <c r="K4659" s="4"/>
      <c r="L4659" s="4"/>
      <c r="M4659" s="4"/>
    </row>
    <row r="4660">
      <c r="A4660" s="3"/>
      <c r="C4660" s="4"/>
      <c r="D4660" s="4"/>
      <c r="I4660" s="93"/>
      <c r="K4660" s="4"/>
      <c r="L4660" s="4"/>
      <c r="M4660" s="4"/>
    </row>
    <row r="4661">
      <c r="A4661" s="3"/>
      <c r="C4661" s="4"/>
      <c r="D4661" s="4"/>
      <c r="I4661" s="93"/>
      <c r="K4661" s="4"/>
      <c r="L4661" s="4"/>
      <c r="M4661" s="4"/>
    </row>
    <row r="4662">
      <c r="A4662" s="3"/>
      <c r="C4662" s="4"/>
      <c r="D4662" s="4"/>
      <c r="I4662" s="93"/>
      <c r="K4662" s="4"/>
      <c r="L4662" s="4"/>
      <c r="M4662" s="4"/>
    </row>
    <row r="4663">
      <c r="A4663" s="3"/>
      <c r="C4663" s="4"/>
      <c r="D4663" s="4"/>
      <c r="I4663" s="93"/>
      <c r="K4663" s="4"/>
      <c r="L4663" s="4"/>
      <c r="M4663" s="4"/>
    </row>
    <row r="4664">
      <c r="A4664" s="3"/>
      <c r="C4664" s="4"/>
      <c r="D4664" s="4"/>
      <c r="I4664" s="93"/>
      <c r="K4664" s="4"/>
      <c r="L4664" s="4"/>
      <c r="M4664" s="4"/>
    </row>
    <row r="4665">
      <c r="A4665" s="3"/>
      <c r="C4665" s="4"/>
      <c r="D4665" s="4"/>
      <c r="I4665" s="93"/>
      <c r="K4665" s="4"/>
      <c r="L4665" s="4"/>
      <c r="M4665" s="4"/>
    </row>
    <row r="4666">
      <c r="A4666" s="3"/>
      <c r="C4666" s="4"/>
      <c r="D4666" s="4"/>
      <c r="I4666" s="93"/>
      <c r="K4666" s="4"/>
      <c r="L4666" s="4"/>
      <c r="M4666" s="4"/>
    </row>
    <row r="4667">
      <c r="A4667" s="3"/>
      <c r="C4667" s="4"/>
      <c r="D4667" s="4"/>
      <c r="I4667" s="93"/>
      <c r="K4667" s="4"/>
      <c r="L4667" s="4"/>
      <c r="M4667" s="4"/>
    </row>
    <row r="4668">
      <c r="A4668" s="3"/>
      <c r="C4668" s="4"/>
      <c r="D4668" s="4"/>
      <c r="I4668" s="93"/>
      <c r="K4668" s="4"/>
      <c r="L4668" s="4"/>
      <c r="M4668" s="4"/>
    </row>
    <row r="4669">
      <c r="A4669" s="3"/>
      <c r="C4669" s="4"/>
      <c r="D4669" s="4"/>
      <c r="I4669" s="93"/>
      <c r="K4669" s="4"/>
      <c r="L4669" s="4"/>
      <c r="M4669" s="4"/>
    </row>
    <row r="4670">
      <c r="A4670" s="3"/>
      <c r="C4670" s="4"/>
      <c r="D4670" s="4"/>
      <c r="I4670" s="93"/>
      <c r="K4670" s="4"/>
      <c r="L4670" s="4"/>
      <c r="M4670" s="4"/>
    </row>
    <row r="4671">
      <c r="A4671" s="3"/>
      <c r="C4671" s="4"/>
      <c r="D4671" s="4"/>
      <c r="I4671" s="93"/>
      <c r="K4671" s="4"/>
      <c r="L4671" s="4"/>
      <c r="M4671" s="4"/>
    </row>
    <row r="4672">
      <c r="A4672" s="3"/>
      <c r="C4672" s="4"/>
      <c r="D4672" s="4"/>
      <c r="I4672" s="93"/>
      <c r="K4672" s="4"/>
      <c r="L4672" s="4"/>
      <c r="M4672" s="4"/>
    </row>
    <row r="4673">
      <c r="A4673" s="3"/>
      <c r="C4673" s="4"/>
      <c r="D4673" s="4"/>
      <c r="I4673" s="93"/>
      <c r="K4673" s="4"/>
      <c r="L4673" s="4"/>
      <c r="M4673" s="4"/>
    </row>
    <row r="4674">
      <c r="A4674" s="3"/>
      <c r="C4674" s="4"/>
      <c r="D4674" s="4"/>
      <c r="I4674" s="93"/>
      <c r="K4674" s="4"/>
      <c r="L4674" s="4"/>
      <c r="M4674" s="4"/>
    </row>
    <row r="4675">
      <c r="A4675" s="3"/>
      <c r="C4675" s="4"/>
      <c r="D4675" s="4"/>
      <c r="I4675" s="93"/>
      <c r="K4675" s="4"/>
      <c r="L4675" s="4"/>
      <c r="M4675" s="4"/>
    </row>
    <row r="4676">
      <c r="A4676" s="3"/>
      <c r="C4676" s="4"/>
      <c r="D4676" s="4"/>
      <c r="I4676" s="93"/>
      <c r="K4676" s="4"/>
      <c r="L4676" s="4"/>
      <c r="M4676" s="4"/>
    </row>
    <row r="4677">
      <c r="A4677" s="3"/>
      <c r="C4677" s="4"/>
      <c r="D4677" s="4"/>
      <c r="I4677" s="93"/>
      <c r="K4677" s="4"/>
      <c r="L4677" s="4"/>
      <c r="M4677" s="4"/>
    </row>
    <row r="4678">
      <c r="A4678" s="3"/>
      <c r="C4678" s="4"/>
      <c r="D4678" s="4"/>
      <c r="I4678" s="93"/>
      <c r="K4678" s="4"/>
      <c r="L4678" s="4"/>
      <c r="M4678" s="4"/>
    </row>
    <row r="4679">
      <c r="A4679" s="3"/>
      <c r="C4679" s="4"/>
      <c r="D4679" s="4"/>
      <c r="I4679" s="93"/>
      <c r="K4679" s="4"/>
      <c r="L4679" s="4"/>
      <c r="M4679" s="4"/>
    </row>
    <row r="4680">
      <c r="A4680" s="3"/>
      <c r="C4680" s="4"/>
      <c r="D4680" s="4"/>
      <c r="I4680" s="93"/>
      <c r="K4680" s="4"/>
      <c r="L4680" s="4"/>
      <c r="M4680" s="4"/>
    </row>
    <row r="4681">
      <c r="A4681" s="3"/>
      <c r="C4681" s="4"/>
      <c r="D4681" s="4"/>
      <c r="I4681" s="93"/>
      <c r="K4681" s="4"/>
      <c r="L4681" s="4"/>
      <c r="M4681" s="4"/>
    </row>
    <row r="4682">
      <c r="A4682" s="3"/>
      <c r="C4682" s="4"/>
      <c r="D4682" s="4"/>
      <c r="I4682" s="93"/>
      <c r="K4682" s="4"/>
      <c r="L4682" s="4"/>
      <c r="M4682" s="4"/>
    </row>
    <row r="4683">
      <c r="A4683" s="3"/>
      <c r="C4683" s="4"/>
      <c r="D4683" s="4"/>
      <c r="I4683" s="93"/>
      <c r="K4683" s="4"/>
      <c r="L4683" s="4"/>
      <c r="M4683" s="4"/>
    </row>
    <row r="4684">
      <c r="A4684" s="3"/>
      <c r="C4684" s="4"/>
      <c r="D4684" s="4"/>
      <c r="I4684" s="93"/>
      <c r="K4684" s="4"/>
      <c r="L4684" s="4"/>
      <c r="M4684" s="4"/>
    </row>
    <row r="4685">
      <c r="A4685" s="3"/>
      <c r="C4685" s="4"/>
      <c r="D4685" s="4"/>
      <c r="I4685" s="93"/>
      <c r="K4685" s="4"/>
      <c r="L4685" s="4"/>
      <c r="M4685" s="4"/>
    </row>
    <row r="4686">
      <c r="A4686" s="3"/>
      <c r="C4686" s="4"/>
      <c r="D4686" s="4"/>
      <c r="I4686" s="93"/>
      <c r="K4686" s="4"/>
      <c r="L4686" s="4"/>
      <c r="M4686" s="4"/>
    </row>
    <row r="4687">
      <c r="A4687" s="3"/>
      <c r="C4687" s="4"/>
      <c r="D4687" s="4"/>
      <c r="I4687" s="93"/>
      <c r="K4687" s="4"/>
      <c r="L4687" s="4"/>
      <c r="M4687" s="4"/>
    </row>
    <row r="4688">
      <c r="A4688" s="3"/>
      <c r="C4688" s="4"/>
      <c r="D4688" s="4"/>
      <c r="I4688" s="93"/>
      <c r="K4688" s="4"/>
      <c r="L4688" s="4"/>
      <c r="M4688" s="4"/>
    </row>
    <row r="4689">
      <c r="A4689" s="3"/>
      <c r="C4689" s="4"/>
      <c r="D4689" s="4"/>
      <c r="I4689" s="93"/>
      <c r="K4689" s="4"/>
      <c r="L4689" s="4"/>
      <c r="M4689" s="4"/>
    </row>
    <row r="4690">
      <c r="A4690" s="3"/>
      <c r="C4690" s="4"/>
      <c r="D4690" s="4"/>
      <c r="I4690" s="93"/>
      <c r="K4690" s="4"/>
      <c r="L4690" s="4"/>
      <c r="M4690" s="4"/>
    </row>
    <row r="4691">
      <c r="A4691" s="3"/>
      <c r="C4691" s="4"/>
      <c r="D4691" s="4"/>
      <c r="I4691" s="93"/>
      <c r="K4691" s="4"/>
      <c r="L4691" s="4"/>
      <c r="M4691" s="4"/>
    </row>
    <row r="4692">
      <c r="A4692" s="3"/>
      <c r="C4692" s="4"/>
      <c r="D4692" s="4"/>
      <c r="I4692" s="93"/>
      <c r="K4692" s="4"/>
      <c r="L4692" s="4"/>
      <c r="M4692" s="4"/>
    </row>
    <row r="4693">
      <c r="A4693" s="3"/>
      <c r="C4693" s="4"/>
      <c r="D4693" s="4"/>
      <c r="I4693" s="93"/>
      <c r="K4693" s="4"/>
      <c r="L4693" s="4"/>
      <c r="M4693" s="4"/>
    </row>
    <row r="4694">
      <c r="A4694" s="3"/>
      <c r="C4694" s="4"/>
      <c r="D4694" s="4"/>
      <c r="I4694" s="93"/>
      <c r="K4694" s="4"/>
      <c r="L4694" s="4"/>
      <c r="M4694" s="4"/>
    </row>
    <row r="4695">
      <c r="A4695" s="3"/>
      <c r="C4695" s="4"/>
      <c r="D4695" s="4"/>
      <c r="I4695" s="93"/>
      <c r="K4695" s="4"/>
      <c r="L4695" s="4"/>
      <c r="M4695" s="4"/>
    </row>
    <row r="4696">
      <c r="A4696" s="3"/>
      <c r="C4696" s="4"/>
      <c r="D4696" s="4"/>
      <c r="I4696" s="93"/>
      <c r="K4696" s="4"/>
      <c r="L4696" s="4"/>
      <c r="M4696" s="4"/>
    </row>
    <row r="4697">
      <c r="A4697" s="3"/>
      <c r="C4697" s="4"/>
      <c r="D4697" s="4"/>
      <c r="I4697" s="93"/>
      <c r="K4697" s="4"/>
      <c r="L4697" s="4"/>
      <c r="M4697" s="4"/>
    </row>
    <row r="4698">
      <c r="A4698" s="3"/>
      <c r="C4698" s="4"/>
      <c r="D4698" s="4"/>
      <c r="I4698" s="93"/>
      <c r="K4698" s="4"/>
      <c r="L4698" s="4"/>
      <c r="M4698" s="4"/>
    </row>
    <row r="4699">
      <c r="A4699" s="3"/>
      <c r="C4699" s="4"/>
      <c r="D4699" s="4"/>
      <c r="I4699" s="93"/>
      <c r="K4699" s="4"/>
      <c r="L4699" s="4"/>
      <c r="M4699" s="4"/>
    </row>
    <row r="4700">
      <c r="A4700" s="54">
        <v>46054.0</v>
      </c>
      <c r="B4700" s="2" t="s">
        <v>1937</v>
      </c>
      <c r="C4700" s="2" t="s">
        <v>8726</v>
      </c>
      <c r="D4700" s="2">
        <v>0.0</v>
      </c>
      <c r="E4700" s="2" t="s">
        <v>8948</v>
      </c>
      <c r="F4700" s="48" t="s">
        <v>8949</v>
      </c>
      <c r="H4700" s="2" t="s">
        <v>8729</v>
      </c>
      <c r="I4700" s="95">
        <v>46291.947916666664</v>
      </c>
      <c r="J4700" s="2" t="s">
        <v>8950</v>
      </c>
      <c r="K4700" s="4">
        <f>IFERROR(__xludf.DUMMYFUNCTION("""COMPUTED_VALUE"""),11.0)</f>
        <v>11</v>
      </c>
      <c r="L4700" s="4" t="s">
        <v>8731</v>
      </c>
      <c r="M4700" s="4">
        <v>12.0</v>
      </c>
    </row>
    <row r="4701">
      <c r="A4701" s="54">
        <v>46055.0</v>
      </c>
      <c r="B4701" s="2" t="s">
        <v>1937</v>
      </c>
      <c r="C4701" s="2" t="s">
        <v>8726</v>
      </c>
      <c r="D4701" s="2">
        <v>0.0</v>
      </c>
      <c r="E4701" s="2" t="s">
        <v>8948</v>
      </c>
      <c r="F4701" s="48" t="s">
        <v>8949</v>
      </c>
      <c r="H4701" s="2" t="s">
        <v>8729</v>
      </c>
      <c r="I4701" s="95">
        <v>46291.947916666664</v>
      </c>
      <c r="J4701" s="2" t="s">
        <v>8950</v>
      </c>
      <c r="K4701" s="4">
        <f>IFERROR(__xludf.DUMMYFUNCTION("""COMPUTED_VALUE"""),11.0)</f>
        <v>11</v>
      </c>
      <c r="L4701" s="4" t="s">
        <v>8731</v>
      </c>
      <c r="M4701" s="4">
        <v>12.0</v>
      </c>
    </row>
    <row r="4702">
      <c r="A4702" s="54">
        <v>46056.0</v>
      </c>
      <c r="B4702" s="2" t="s">
        <v>1937</v>
      </c>
      <c r="C4702" s="2" t="s">
        <v>8726</v>
      </c>
      <c r="D4702" s="2">
        <v>0.0</v>
      </c>
      <c r="E4702" s="2" t="s">
        <v>8948</v>
      </c>
      <c r="F4702" s="48" t="s">
        <v>8949</v>
      </c>
      <c r="H4702" s="2" t="s">
        <v>8729</v>
      </c>
      <c r="I4702" s="95">
        <v>46291.947916666664</v>
      </c>
      <c r="J4702" s="2" t="s">
        <v>8950</v>
      </c>
      <c r="K4702" s="4">
        <f>IFERROR(__xludf.DUMMYFUNCTION("""COMPUTED_VALUE"""),11.0)</f>
        <v>11</v>
      </c>
      <c r="L4702" s="4" t="s">
        <v>8731</v>
      </c>
      <c r="M4702" s="4">
        <v>12.0</v>
      </c>
    </row>
    <row r="4703">
      <c r="A4703" s="54">
        <v>46057.0</v>
      </c>
      <c r="B4703" s="2" t="s">
        <v>1937</v>
      </c>
      <c r="C4703" s="2" t="s">
        <v>8726</v>
      </c>
      <c r="D4703" s="2">
        <v>0.0</v>
      </c>
      <c r="E4703" s="2" t="s">
        <v>8948</v>
      </c>
      <c r="F4703" s="48" t="s">
        <v>8949</v>
      </c>
      <c r="H4703" s="2" t="s">
        <v>8729</v>
      </c>
      <c r="I4703" s="95">
        <v>46291.947916666664</v>
      </c>
      <c r="J4703" s="2" t="s">
        <v>8950</v>
      </c>
      <c r="K4703" s="4">
        <f>IFERROR(__xludf.DUMMYFUNCTION("""COMPUTED_VALUE"""),11.0)</f>
        <v>11</v>
      </c>
      <c r="L4703" s="4" t="s">
        <v>8731</v>
      </c>
      <c r="M4703" s="4">
        <v>12.0</v>
      </c>
    </row>
    <row r="4704">
      <c r="A4704" s="54">
        <v>46058.0</v>
      </c>
      <c r="B4704" s="2" t="s">
        <v>1937</v>
      </c>
      <c r="C4704" s="2" t="s">
        <v>8726</v>
      </c>
      <c r="D4704" s="2">
        <v>0.0</v>
      </c>
      <c r="E4704" s="2" t="s">
        <v>8948</v>
      </c>
      <c r="F4704" s="48" t="s">
        <v>8949</v>
      </c>
      <c r="H4704" s="2" t="s">
        <v>8729</v>
      </c>
      <c r="I4704" s="95">
        <v>46291.947916666664</v>
      </c>
      <c r="J4704" s="2" t="s">
        <v>8950</v>
      </c>
      <c r="K4704" s="4">
        <f>IFERROR(__xludf.DUMMYFUNCTION("""COMPUTED_VALUE"""),11.0)</f>
        <v>11</v>
      </c>
      <c r="L4704" s="4" t="s">
        <v>8731</v>
      </c>
      <c r="M4704" s="4">
        <v>12.0</v>
      </c>
    </row>
    <row r="4705">
      <c r="A4705" s="54">
        <v>46059.0</v>
      </c>
      <c r="B4705" s="2" t="s">
        <v>1937</v>
      </c>
      <c r="C4705" s="2" t="s">
        <v>8726</v>
      </c>
      <c r="D4705" s="2">
        <v>0.0</v>
      </c>
      <c r="E4705" s="2" t="s">
        <v>8948</v>
      </c>
      <c r="F4705" s="48" t="s">
        <v>8949</v>
      </c>
      <c r="H4705" s="2" t="s">
        <v>8729</v>
      </c>
      <c r="I4705" s="95">
        <v>46291.947916666664</v>
      </c>
      <c r="J4705" s="2" t="s">
        <v>8950</v>
      </c>
      <c r="K4705" s="4">
        <f>IFERROR(__xludf.DUMMYFUNCTION("""COMPUTED_VALUE"""),11.0)</f>
        <v>11</v>
      </c>
      <c r="L4705" s="4" t="s">
        <v>8731</v>
      </c>
      <c r="M4705" s="4">
        <v>12.0</v>
      </c>
    </row>
    <row r="4706">
      <c r="A4706" s="54">
        <v>46060.0</v>
      </c>
      <c r="B4706" s="2" t="s">
        <v>1937</v>
      </c>
      <c r="C4706" s="2" t="s">
        <v>8726</v>
      </c>
      <c r="D4706" s="2">
        <v>0.0</v>
      </c>
      <c r="E4706" s="2" t="s">
        <v>8948</v>
      </c>
      <c r="F4706" s="48" t="s">
        <v>8949</v>
      </c>
      <c r="H4706" s="2" t="s">
        <v>8729</v>
      </c>
      <c r="I4706" s="95">
        <v>46291.947916666664</v>
      </c>
      <c r="J4706" s="2" t="s">
        <v>8950</v>
      </c>
      <c r="K4706" s="4">
        <f>IFERROR(__xludf.DUMMYFUNCTION("""COMPUTED_VALUE"""),11.0)</f>
        <v>11</v>
      </c>
      <c r="L4706" s="4" t="s">
        <v>8731</v>
      </c>
      <c r="M4706" s="4">
        <v>12.0</v>
      </c>
    </row>
    <row r="4707">
      <c r="A4707" s="54">
        <v>46061.0</v>
      </c>
      <c r="B4707" s="2" t="s">
        <v>1937</v>
      </c>
      <c r="C4707" s="2" t="s">
        <v>8726</v>
      </c>
      <c r="D4707" s="2">
        <v>0.0</v>
      </c>
      <c r="E4707" s="2" t="s">
        <v>8948</v>
      </c>
      <c r="F4707" s="48" t="s">
        <v>8949</v>
      </c>
      <c r="H4707" s="2" t="s">
        <v>8729</v>
      </c>
      <c r="I4707" s="95">
        <v>46291.947916666664</v>
      </c>
      <c r="J4707" s="2" t="s">
        <v>8950</v>
      </c>
      <c r="K4707" s="4">
        <f>IFERROR(__xludf.DUMMYFUNCTION("""COMPUTED_VALUE"""),11.0)</f>
        <v>11</v>
      </c>
      <c r="L4707" s="4" t="s">
        <v>8731</v>
      </c>
      <c r="M4707" s="4">
        <v>12.0</v>
      </c>
    </row>
    <row r="4708">
      <c r="A4708" s="54">
        <v>46062.0</v>
      </c>
      <c r="B4708" s="2" t="s">
        <v>1937</v>
      </c>
      <c r="C4708" s="2" t="s">
        <v>8726</v>
      </c>
      <c r="D4708" s="2">
        <v>0.0</v>
      </c>
      <c r="E4708" s="2" t="s">
        <v>8948</v>
      </c>
      <c r="F4708" s="48" t="s">
        <v>8949</v>
      </c>
      <c r="H4708" s="2" t="s">
        <v>8729</v>
      </c>
      <c r="I4708" s="95">
        <v>46291.947916666664</v>
      </c>
      <c r="J4708" s="2" t="s">
        <v>8950</v>
      </c>
      <c r="K4708" s="4">
        <f>IFERROR(__xludf.DUMMYFUNCTION("""COMPUTED_VALUE"""),11.0)</f>
        <v>11</v>
      </c>
      <c r="L4708" s="4" t="s">
        <v>8731</v>
      </c>
      <c r="M4708" s="4">
        <v>12.0</v>
      </c>
    </row>
    <row r="4709">
      <c r="A4709" s="54">
        <v>46063.0</v>
      </c>
      <c r="B4709" s="2" t="s">
        <v>1937</v>
      </c>
      <c r="C4709" s="2" t="s">
        <v>8726</v>
      </c>
      <c r="D4709" s="2">
        <v>0.0</v>
      </c>
      <c r="E4709" s="2" t="s">
        <v>8948</v>
      </c>
      <c r="F4709" s="48" t="s">
        <v>8949</v>
      </c>
      <c r="H4709" s="2" t="s">
        <v>8729</v>
      </c>
      <c r="I4709" s="95">
        <v>46291.947916666664</v>
      </c>
      <c r="J4709" s="2" t="s">
        <v>8950</v>
      </c>
      <c r="K4709" s="4">
        <f>IFERROR(__xludf.DUMMYFUNCTION("""COMPUTED_VALUE"""),11.0)</f>
        <v>11</v>
      </c>
      <c r="L4709" s="4" t="s">
        <v>8731</v>
      </c>
      <c r="M4709" s="4">
        <v>12.0</v>
      </c>
    </row>
    <row r="4710">
      <c r="A4710" s="54">
        <v>46064.0</v>
      </c>
      <c r="B4710" s="2" t="s">
        <v>1937</v>
      </c>
      <c r="C4710" s="2" t="s">
        <v>8726</v>
      </c>
      <c r="D4710" s="2">
        <v>0.0</v>
      </c>
      <c r="E4710" s="2" t="s">
        <v>8948</v>
      </c>
      <c r="F4710" s="48" t="s">
        <v>8949</v>
      </c>
      <c r="H4710" s="2" t="s">
        <v>8729</v>
      </c>
      <c r="I4710" s="95">
        <v>46291.947916666664</v>
      </c>
      <c r="J4710" s="2" t="s">
        <v>8950</v>
      </c>
      <c r="K4710" s="4">
        <f>IFERROR(__xludf.DUMMYFUNCTION("""COMPUTED_VALUE"""),11.0)</f>
        <v>11</v>
      </c>
      <c r="L4710" s="4" t="s">
        <v>8731</v>
      </c>
      <c r="M4710" s="4">
        <v>12.0</v>
      </c>
    </row>
    <row r="4711">
      <c r="A4711" s="54">
        <v>46065.0</v>
      </c>
      <c r="B4711" s="2" t="s">
        <v>1937</v>
      </c>
      <c r="C4711" s="2" t="s">
        <v>8726</v>
      </c>
      <c r="D4711" s="2">
        <v>0.0</v>
      </c>
      <c r="E4711" s="2" t="s">
        <v>8948</v>
      </c>
      <c r="F4711" s="48" t="s">
        <v>8949</v>
      </c>
      <c r="H4711" s="2" t="s">
        <v>8729</v>
      </c>
      <c r="I4711" s="95">
        <v>46291.947916666664</v>
      </c>
      <c r="J4711" s="2" t="s">
        <v>8950</v>
      </c>
      <c r="K4711" s="4">
        <f>IFERROR(__xludf.DUMMYFUNCTION("""COMPUTED_VALUE"""),11.0)</f>
        <v>11</v>
      </c>
      <c r="L4711" s="4" t="s">
        <v>8731</v>
      </c>
      <c r="M4711" s="4">
        <v>12.0</v>
      </c>
    </row>
    <row r="4712">
      <c r="A4712" s="54">
        <v>46066.0</v>
      </c>
      <c r="B4712" s="2" t="s">
        <v>1937</v>
      </c>
      <c r="C4712" s="2" t="s">
        <v>8726</v>
      </c>
      <c r="D4712" s="2">
        <v>0.0</v>
      </c>
      <c r="E4712" s="2" t="s">
        <v>8948</v>
      </c>
      <c r="F4712" s="48" t="s">
        <v>8949</v>
      </c>
      <c r="H4712" s="2" t="s">
        <v>8729</v>
      </c>
      <c r="I4712" s="95">
        <v>46291.947916666664</v>
      </c>
      <c r="J4712" s="2" t="s">
        <v>8950</v>
      </c>
      <c r="K4712" s="4">
        <f>IFERROR(__xludf.DUMMYFUNCTION("""COMPUTED_VALUE"""),11.0)</f>
        <v>11</v>
      </c>
      <c r="L4712" s="4" t="s">
        <v>8731</v>
      </c>
      <c r="M4712" s="4">
        <v>12.0</v>
      </c>
    </row>
    <row r="4713">
      <c r="A4713" s="54">
        <v>46067.0</v>
      </c>
      <c r="B4713" s="2" t="s">
        <v>1937</v>
      </c>
      <c r="C4713" s="2" t="s">
        <v>8726</v>
      </c>
      <c r="D4713" s="2">
        <v>0.0</v>
      </c>
      <c r="E4713" s="2" t="s">
        <v>8948</v>
      </c>
      <c r="F4713" s="48" t="s">
        <v>8949</v>
      </c>
      <c r="H4713" s="2" t="s">
        <v>8729</v>
      </c>
      <c r="I4713" s="95">
        <v>46291.947916666664</v>
      </c>
      <c r="J4713" s="2" t="s">
        <v>8950</v>
      </c>
      <c r="K4713" s="4">
        <f>IFERROR(__xludf.DUMMYFUNCTION("""COMPUTED_VALUE"""),11.0)</f>
        <v>11</v>
      </c>
      <c r="L4713" s="4" t="s">
        <v>8731</v>
      </c>
      <c r="M4713" s="4">
        <v>12.0</v>
      </c>
    </row>
    <row r="4714">
      <c r="A4714" s="54">
        <v>46068.0</v>
      </c>
      <c r="B4714" s="2" t="s">
        <v>1937</v>
      </c>
      <c r="C4714" s="2" t="s">
        <v>8726</v>
      </c>
      <c r="D4714" s="2">
        <v>0.0</v>
      </c>
      <c r="E4714" s="2" t="s">
        <v>8948</v>
      </c>
      <c r="F4714" s="48" t="s">
        <v>8949</v>
      </c>
      <c r="H4714" s="2" t="s">
        <v>8729</v>
      </c>
      <c r="I4714" s="95">
        <v>46291.947916666664</v>
      </c>
      <c r="J4714" s="2" t="s">
        <v>8950</v>
      </c>
      <c r="K4714" s="4">
        <f>IFERROR(__xludf.DUMMYFUNCTION("""COMPUTED_VALUE"""),11.0)</f>
        <v>11</v>
      </c>
      <c r="L4714" s="4" t="s">
        <v>8731</v>
      </c>
      <c r="M4714" s="4">
        <v>12.0</v>
      </c>
    </row>
    <row r="4715">
      <c r="A4715" s="54">
        <v>46069.0</v>
      </c>
      <c r="B4715" s="2" t="s">
        <v>1937</v>
      </c>
      <c r="C4715" s="2" t="s">
        <v>8726</v>
      </c>
      <c r="D4715" s="2">
        <v>0.0</v>
      </c>
      <c r="E4715" s="2" t="s">
        <v>8948</v>
      </c>
      <c r="F4715" s="48" t="s">
        <v>8949</v>
      </c>
      <c r="H4715" s="2" t="s">
        <v>8729</v>
      </c>
      <c r="I4715" s="95">
        <v>46291.947916666664</v>
      </c>
      <c r="J4715" s="2" t="s">
        <v>8950</v>
      </c>
      <c r="K4715" s="4">
        <f>IFERROR(__xludf.DUMMYFUNCTION("""COMPUTED_VALUE"""),11.0)</f>
        <v>11</v>
      </c>
      <c r="L4715" s="4" t="s">
        <v>8731</v>
      </c>
      <c r="M4715" s="4">
        <v>12.0</v>
      </c>
    </row>
    <row r="4716">
      <c r="A4716" s="54">
        <v>46070.0</v>
      </c>
      <c r="B4716" s="2" t="s">
        <v>1937</v>
      </c>
      <c r="C4716" s="2" t="s">
        <v>8726</v>
      </c>
      <c r="D4716" s="2">
        <v>0.0</v>
      </c>
      <c r="E4716" s="2" t="s">
        <v>8948</v>
      </c>
      <c r="F4716" s="48" t="s">
        <v>8949</v>
      </c>
      <c r="H4716" s="2" t="s">
        <v>8729</v>
      </c>
      <c r="I4716" s="95">
        <v>46291.947916666664</v>
      </c>
      <c r="J4716" s="2" t="s">
        <v>8950</v>
      </c>
      <c r="K4716" s="4">
        <f>IFERROR(__xludf.DUMMYFUNCTION("""COMPUTED_VALUE"""),11.0)</f>
        <v>11</v>
      </c>
      <c r="L4716" s="4" t="s">
        <v>8731</v>
      </c>
      <c r="M4716" s="4">
        <v>12.0</v>
      </c>
    </row>
    <row r="4717">
      <c r="A4717" s="54">
        <v>46071.0</v>
      </c>
      <c r="B4717" s="2" t="s">
        <v>1937</v>
      </c>
      <c r="C4717" s="2" t="s">
        <v>8726</v>
      </c>
      <c r="D4717" s="2">
        <v>0.0</v>
      </c>
      <c r="E4717" s="2" t="s">
        <v>8948</v>
      </c>
      <c r="F4717" s="48" t="s">
        <v>8949</v>
      </c>
      <c r="H4717" s="2" t="s">
        <v>8729</v>
      </c>
      <c r="I4717" s="95">
        <v>46291.947916666664</v>
      </c>
      <c r="J4717" s="2" t="s">
        <v>8950</v>
      </c>
      <c r="K4717" s="4">
        <f>IFERROR(__xludf.DUMMYFUNCTION("""COMPUTED_VALUE"""),11.0)</f>
        <v>11</v>
      </c>
      <c r="L4717" s="4" t="s">
        <v>8731</v>
      </c>
      <c r="M4717" s="4">
        <v>12.0</v>
      </c>
    </row>
    <row r="4718">
      <c r="A4718" s="54">
        <v>46072.0</v>
      </c>
      <c r="B4718" s="2" t="s">
        <v>1937</v>
      </c>
      <c r="C4718" s="2" t="s">
        <v>8726</v>
      </c>
      <c r="D4718" s="2">
        <v>0.0</v>
      </c>
      <c r="E4718" s="2" t="s">
        <v>8948</v>
      </c>
      <c r="F4718" s="48" t="s">
        <v>8949</v>
      </c>
      <c r="H4718" s="2" t="s">
        <v>8729</v>
      </c>
      <c r="I4718" s="95">
        <v>46291.947916666664</v>
      </c>
      <c r="J4718" s="2" t="s">
        <v>8950</v>
      </c>
      <c r="K4718" s="4">
        <f>IFERROR(__xludf.DUMMYFUNCTION("""COMPUTED_VALUE"""),11.0)</f>
        <v>11</v>
      </c>
      <c r="L4718" s="4" t="s">
        <v>8731</v>
      </c>
      <c r="M4718" s="4">
        <v>12.0</v>
      </c>
    </row>
    <row r="4719">
      <c r="A4719" s="54">
        <v>46073.0</v>
      </c>
      <c r="B4719" s="2" t="s">
        <v>1937</v>
      </c>
      <c r="C4719" s="2" t="s">
        <v>8726</v>
      </c>
      <c r="D4719" s="2">
        <v>0.0</v>
      </c>
      <c r="E4719" s="2" t="s">
        <v>8948</v>
      </c>
      <c r="F4719" s="48" t="s">
        <v>8949</v>
      </c>
      <c r="H4719" s="2" t="s">
        <v>8729</v>
      </c>
      <c r="I4719" s="95">
        <v>46291.947916666664</v>
      </c>
      <c r="J4719" s="2" t="s">
        <v>8950</v>
      </c>
      <c r="K4719" s="4">
        <f>IFERROR(__xludf.DUMMYFUNCTION("""COMPUTED_VALUE"""),11.0)</f>
        <v>11</v>
      </c>
      <c r="L4719" s="4" t="s">
        <v>8731</v>
      </c>
      <c r="M4719" s="4">
        <v>12.0</v>
      </c>
    </row>
    <row r="4720">
      <c r="A4720" s="54">
        <v>46074.0</v>
      </c>
      <c r="B4720" s="2" t="s">
        <v>1937</v>
      </c>
      <c r="C4720" s="2" t="s">
        <v>8726</v>
      </c>
      <c r="D4720" s="2">
        <v>0.0</v>
      </c>
      <c r="E4720" s="2" t="s">
        <v>8948</v>
      </c>
      <c r="F4720" s="48" t="s">
        <v>8949</v>
      </c>
      <c r="H4720" s="2" t="s">
        <v>8729</v>
      </c>
      <c r="I4720" s="95">
        <v>46291.947916666664</v>
      </c>
      <c r="J4720" s="2" t="s">
        <v>8950</v>
      </c>
      <c r="K4720" s="4">
        <f>IFERROR(__xludf.DUMMYFUNCTION("""COMPUTED_VALUE"""),11.0)</f>
        <v>11</v>
      </c>
      <c r="L4720" s="4" t="s">
        <v>8731</v>
      </c>
      <c r="M4720" s="4">
        <v>12.0</v>
      </c>
    </row>
    <row r="4721">
      <c r="A4721" s="54">
        <v>46075.0</v>
      </c>
      <c r="B4721" s="2" t="s">
        <v>1937</v>
      </c>
      <c r="C4721" s="2" t="s">
        <v>8726</v>
      </c>
      <c r="D4721" s="2">
        <v>0.0</v>
      </c>
      <c r="E4721" s="2" t="s">
        <v>8948</v>
      </c>
      <c r="F4721" s="48" t="s">
        <v>8949</v>
      </c>
      <c r="H4721" s="2" t="s">
        <v>8729</v>
      </c>
      <c r="I4721" s="95">
        <v>46291.947916666664</v>
      </c>
      <c r="J4721" s="2" t="s">
        <v>8950</v>
      </c>
      <c r="K4721" s="4">
        <f>IFERROR(__xludf.DUMMYFUNCTION("""COMPUTED_VALUE"""),11.0)</f>
        <v>11</v>
      </c>
      <c r="L4721" s="4" t="s">
        <v>8731</v>
      </c>
      <c r="M4721" s="4">
        <v>12.0</v>
      </c>
    </row>
    <row r="4722">
      <c r="A4722" s="54">
        <v>46076.0</v>
      </c>
      <c r="B4722" s="2" t="s">
        <v>1937</v>
      </c>
      <c r="C4722" s="2" t="s">
        <v>8726</v>
      </c>
      <c r="D4722" s="2">
        <v>0.0</v>
      </c>
      <c r="E4722" s="2" t="s">
        <v>8948</v>
      </c>
      <c r="F4722" s="48" t="s">
        <v>8949</v>
      </c>
      <c r="H4722" s="2" t="s">
        <v>8729</v>
      </c>
      <c r="I4722" s="95">
        <v>46291.947916666664</v>
      </c>
      <c r="J4722" s="2" t="s">
        <v>8950</v>
      </c>
      <c r="K4722" s="4">
        <f>IFERROR(__xludf.DUMMYFUNCTION("""COMPUTED_VALUE"""),11.0)</f>
        <v>11</v>
      </c>
      <c r="L4722" s="4" t="s">
        <v>8731</v>
      </c>
      <c r="M4722" s="4">
        <v>12.0</v>
      </c>
    </row>
    <row r="4723">
      <c r="A4723" s="54">
        <v>46077.0</v>
      </c>
      <c r="B4723" s="2" t="s">
        <v>1937</v>
      </c>
      <c r="C4723" s="2" t="s">
        <v>8726</v>
      </c>
      <c r="D4723" s="2">
        <v>0.0</v>
      </c>
      <c r="E4723" s="2" t="s">
        <v>8948</v>
      </c>
      <c r="F4723" s="48" t="s">
        <v>8949</v>
      </c>
      <c r="H4723" s="2" t="s">
        <v>8729</v>
      </c>
      <c r="I4723" s="95">
        <v>46291.947916666664</v>
      </c>
      <c r="J4723" s="2" t="s">
        <v>8950</v>
      </c>
      <c r="K4723" s="4">
        <f>IFERROR(__xludf.DUMMYFUNCTION("""COMPUTED_VALUE"""),11.0)</f>
        <v>11</v>
      </c>
      <c r="L4723" s="4" t="s">
        <v>8731</v>
      </c>
      <c r="M4723" s="4">
        <v>12.0</v>
      </c>
    </row>
    <row r="4724">
      <c r="A4724" s="54">
        <v>46078.0</v>
      </c>
      <c r="B4724" s="2" t="s">
        <v>1937</v>
      </c>
      <c r="C4724" s="2" t="s">
        <v>8726</v>
      </c>
      <c r="D4724" s="2">
        <v>0.0</v>
      </c>
      <c r="E4724" s="2" t="s">
        <v>8948</v>
      </c>
      <c r="F4724" s="48" t="s">
        <v>8949</v>
      </c>
      <c r="H4724" s="2" t="s">
        <v>8729</v>
      </c>
      <c r="I4724" s="95">
        <v>46291.947916666664</v>
      </c>
      <c r="J4724" s="2" t="s">
        <v>8950</v>
      </c>
      <c r="K4724" s="4">
        <f>IFERROR(__xludf.DUMMYFUNCTION("""COMPUTED_VALUE"""),11.0)</f>
        <v>11</v>
      </c>
      <c r="L4724" s="4" t="s">
        <v>8731</v>
      </c>
      <c r="M4724" s="4">
        <v>12.0</v>
      </c>
    </row>
    <row r="4725">
      <c r="A4725" s="54">
        <v>46079.0</v>
      </c>
      <c r="B4725" s="2" t="s">
        <v>1937</v>
      </c>
      <c r="C4725" s="2" t="s">
        <v>8726</v>
      </c>
      <c r="D4725" s="2">
        <v>0.0</v>
      </c>
      <c r="E4725" s="2" t="s">
        <v>8948</v>
      </c>
      <c r="F4725" s="48" t="s">
        <v>8949</v>
      </c>
      <c r="H4725" s="2" t="s">
        <v>8729</v>
      </c>
      <c r="I4725" s="95">
        <v>46291.947916666664</v>
      </c>
      <c r="J4725" s="2" t="s">
        <v>8950</v>
      </c>
      <c r="K4725" s="4">
        <f>IFERROR(__xludf.DUMMYFUNCTION("""COMPUTED_VALUE"""),11.0)</f>
        <v>11</v>
      </c>
      <c r="L4725" s="4" t="s">
        <v>8731</v>
      </c>
      <c r="M4725" s="4">
        <v>12.0</v>
      </c>
    </row>
    <row r="4726">
      <c r="A4726" s="54">
        <v>46080.0</v>
      </c>
      <c r="B4726" s="2" t="s">
        <v>1937</v>
      </c>
      <c r="C4726" s="2" t="s">
        <v>8726</v>
      </c>
      <c r="D4726" s="2">
        <v>0.0</v>
      </c>
      <c r="E4726" s="2" t="s">
        <v>8948</v>
      </c>
      <c r="F4726" s="48" t="s">
        <v>8949</v>
      </c>
      <c r="H4726" s="2" t="s">
        <v>8729</v>
      </c>
      <c r="I4726" s="95">
        <v>46291.947916666664</v>
      </c>
      <c r="J4726" s="2" t="s">
        <v>8950</v>
      </c>
      <c r="K4726" s="4">
        <f>IFERROR(__xludf.DUMMYFUNCTION("""COMPUTED_VALUE"""),11.0)</f>
        <v>11</v>
      </c>
      <c r="L4726" s="4" t="s">
        <v>8731</v>
      </c>
      <c r="M4726" s="4">
        <v>12.0</v>
      </c>
    </row>
    <row r="4727">
      <c r="A4727" s="54">
        <v>46081.0</v>
      </c>
      <c r="B4727" s="2" t="s">
        <v>1937</v>
      </c>
      <c r="C4727" s="2" t="s">
        <v>8726</v>
      </c>
      <c r="D4727" s="2">
        <v>0.0</v>
      </c>
      <c r="E4727" s="2" t="s">
        <v>8948</v>
      </c>
      <c r="F4727" s="48" t="s">
        <v>8949</v>
      </c>
      <c r="H4727" s="2" t="s">
        <v>8729</v>
      </c>
      <c r="I4727" s="95">
        <v>46291.947916666664</v>
      </c>
      <c r="J4727" s="2" t="s">
        <v>8950</v>
      </c>
      <c r="K4727" s="4">
        <f>IFERROR(__xludf.DUMMYFUNCTION("""COMPUTED_VALUE"""),11.0)</f>
        <v>11</v>
      </c>
      <c r="L4727" s="4" t="s">
        <v>8731</v>
      </c>
      <c r="M4727" s="4">
        <v>12.0</v>
      </c>
    </row>
    <row r="4728">
      <c r="A4728" s="54">
        <v>46174.0</v>
      </c>
      <c r="B4728" s="2" t="s">
        <v>1937</v>
      </c>
      <c r="C4728" s="2" t="s">
        <v>8726</v>
      </c>
      <c r="D4728" s="2">
        <v>0.0</v>
      </c>
      <c r="E4728" s="2" t="s">
        <v>8951</v>
      </c>
      <c r="F4728" s="48" t="s">
        <v>8952</v>
      </c>
      <c r="H4728" s="2" t="s">
        <v>8729</v>
      </c>
      <c r="I4728" s="95">
        <v>46291.94861111111</v>
      </c>
      <c r="J4728" s="2" t="s">
        <v>8953</v>
      </c>
      <c r="K4728" s="4">
        <f>IFERROR(__xludf.DUMMYFUNCTION("""COMPUTED_VALUE"""),11.0)</f>
        <v>11</v>
      </c>
      <c r="L4728" s="4" t="s">
        <v>8731</v>
      </c>
      <c r="M4728" s="4">
        <v>12.0</v>
      </c>
    </row>
    <row r="4729">
      <c r="A4729" s="54">
        <v>46175.0</v>
      </c>
      <c r="B4729" s="2" t="s">
        <v>1937</v>
      </c>
      <c r="C4729" s="2" t="s">
        <v>8726</v>
      </c>
      <c r="D4729" s="2">
        <v>0.0</v>
      </c>
      <c r="E4729" s="2" t="s">
        <v>8951</v>
      </c>
      <c r="F4729" s="48" t="s">
        <v>8952</v>
      </c>
      <c r="H4729" s="2" t="s">
        <v>8729</v>
      </c>
      <c r="I4729" s="95">
        <v>46291.94861111111</v>
      </c>
      <c r="J4729" s="2" t="s">
        <v>8953</v>
      </c>
      <c r="K4729" s="4">
        <f>IFERROR(__xludf.DUMMYFUNCTION("""COMPUTED_VALUE"""),11.0)</f>
        <v>11</v>
      </c>
      <c r="L4729" s="4" t="s">
        <v>8731</v>
      </c>
      <c r="M4729" s="4">
        <v>12.0</v>
      </c>
    </row>
    <row r="4730">
      <c r="A4730" s="54">
        <v>46176.0</v>
      </c>
      <c r="B4730" s="2" t="s">
        <v>1937</v>
      </c>
      <c r="C4730" s="2" t="s">
        <v>8726</v>
      </c>
      <c r="D4730" s="2">
        <v>0.0</v>
      </c>
      <c r="E4730" s="2" t="s">
        <v>8951</v>
      </c>
      <c r="F4730" s="48" t="s">
        <v>8952</v>
      </c>
      <c r="H4730" s="2" t="s">
        <v>8729</v>
      </c>
      <c r="I4730" s="95">
        <v>46291.94861111111</v>
      </c>
      <c r="J4730" s="2" t="s">
        <v>8953</v>
      </c>
      <c r="K4730" s="4">
        <f>IFERROR(__xludf.DUMMYFUNCTION("""COMPUTED_VALUE"""),12.0)</f>
        <v>12</v>
      </c>
      <c r="L4730" s="4" t="s">
        <v>8735</v>
      </c>
      <c r="M4730" s="4">
        <v>12.0</v>
      </c>
    </row>
    <row r="4731">
      <c r="A4731" s="54">
        <v>46177.0</v>
      </c>
      <c r="B4731" s="2" t="s">
        <v>1937</v>
      </c>
      <c r="C4731" s="2" t="s">
        <v>8726</v>
      </c>
      <c r="D4731" s="2">
        <v>0.0</v>
      </c>
      <c r="E4731" s="2" t="s">
        <v>8951</v>
      </c>
      <c r="F4731" s="48" t="s">
        <v>8952</v>
      </c>
      <c r="H4731" s="2" t="s">
        <v>8729</v>
      </c>
      <c r="I4731" s="95">
        <v>46291.94861111111</v>
      </c>
      <c r="J4731" s="2" t="s">
        <v>8953</v>
      </c>
      <c r="K4731" s="4">
        <f>IFERROR(__xludf.DUMMYFUNCTION("""COMPUTED_VALUE"""),11.0)</f>
        <v>11</v>
      </c>
      <c r="L4731" s="4" t="s">
        <v>8731</v>
      </c>
      <c r="M4731" s="4">
        <v>12.0</v>
      </c>
    </row>
    <row r="4732">
      <c r="A4732" s="54">
        <v>46178.0</v>
      </c>
      <c r="B4732" s="2" t="s">
        <v>1937</v>
      </c>
      <c r="C4732" s="2" t="s">
        <v>8726</v>
      </c>
      <c r="D4732" s="2">
        <v>0.0</v>
      </c>
      <c r="E4732" s="2" t="s">
        <v>8951</v>
      </c>
      <c r="F4732" s="48" t="s">
        <v>8952</v>
      </c>
      <c r="H4732" s="2" t="s">
        <v>8729</v>
      </c>
      <c r="I4732" s="95">
        <v>46291.94861111111</v>
      </c>
      <c r="J4732" s="2" t="s">
        <v>8953</v>
      </c>
      <c r="K4732" s="4">
        <f>IFERROR(__xludf.DUMMYFUNCTION("""COMPUTED_VALUE"""),11.0)</f>
        <v>11</v>
      </c>
      <c r="L4732" s="4" t="s">
        <v>8731</v>
      </c>
      <c r="M4732" s="4">
        <v>12.0</v>
      </c>
    </row>
    <row r="4733">
      <c r="A4733" s="54">
        <v>46179.0</v>
      </c>
      <c r="B4733" s="2" t="s">
        <v>1937</v>
      </c>
      <c r="C4733" s="2" t="s">
        <v>8726</v>
      </c>
      <c r="D4733" s="2">
        <v>0.0</v>
      </c>
      <c r="E4733" s="2" t="s">
        <v>8951</v>
      </c>
      <c r="F4733" s="48" t="s">
        <v>8952</v>
      </c>
      <c r="H4733" s="2" t="s">
        <v>8729</v>
      </c>
      <c r="I4733" s="95">
        <v>46291.94861111111</v>
      </c>
      <c r="J4733" s="2" t="s">
        <v>8953</v>
      </c>
      <c r="K4733" s="4">
        <f>IFERROR(__xludf.DUMMYFUNCTION("""COMPUTED_VALUE"""),11.0)</f>
        <v>11</v>
      </c>
      <c r="L4733" s="4" t="s">
        <v>8731</v>
      </c>
      <c r="M4733" s="4">
        <v>12.0</v>
      </c>
    </row>
    <row r="4734">
      <c r="A4734" s="54">
        <v>46180.0</v>
      </c>
      <c r="B4734" s="2" t="s">
        <v>1937</v>
      </c>
      <c r="C4734" s="2" t="s">
        <v>8726</v>
      </c>
      <c r="D4734" s="2">
        <v>0.0</v>
      </c>
      <c r="E4734" s="2" t="s">
        <v>8951</v>
      </c>
      <c r="F4734" s="48" t="s">
        <v>8952</v>
      </c>
      <c r="H4734" s="2" t="s">
        <v>8729</v>
      </c>
      <c r="I4734" s="95">
        <v>46291.94861111111</v>
      </c>
      <c r="J4734" s="2" t="s">
        <v>8953</v>
      </c>
      <c r="K4734" s="4">
        <f>IFERROR(__xludf.DUMMYFUNCTION("""COMPUTED_VALUE"""),11.0)</f>
        <v>11</v>
      </c>
      <c r="L4734" s="4" t="s">
        <v>8731</v>
      </c>
      <c r="M4734" s="4">
        <v>12.0</v>
      </c>
    </row>
    <row r="4735">
      <c r="A4735" s="54">
        <v>46181.0</v>
      </c>
      <c r="B4735" s="2" t="s">
        <v>1937</v>
      </c>
      <c r="C4735" s="2" t="s">
        <v>8726</v>
      </c>
      <c r="D4735" s="2">
        <v>0.0</v>
      </c>
      <c r="E4735" s="2" t="s">
        <v>8951</v>
      </c>
      <c r="F4735" s="48" t="s">
        <v>8952</v>
      </c>
      <c r="H4735" s="2" t="s">
        <v>8729</v>
      </c>
      <c r="I4735" s="95">
        <v>46291.94861111111</v>
      </c>
      <c r="J4735" s="2" t="s">
        <v>8953</v>
      </c>
      <c r="K4735" s="4">
        <f>IFERROR(__xludf.DUMMYFUNCTION("""COMPUTED_VALUE"""),12.0)</f>
        <v>12</v>
      </c>
      <c r="L4735" s="4" t="s">
        <v>8735</v>
      </c>
      <c r="M4735" s="4">
        <v>12.0</v>
      </c>
    </row>
    <row r="4736">
      <c r="A4736" s="54">
        <v>46182.0</v>
      </c>
      <c r="B4736" s="2" t="s">
        <v>1937</v>
      </c>
      <c r="C4736" s="2" t="s">
        <v>8726</v>
      </c>
      <c r="D4736" s="2">
        <v>0.0</v>
      </c>
      <c r="E4736" s="2" t="s">
        <v>8951</v>
      </c>
      <c r="F4736" s="48" t="s">
        <v>8952</v>
      </c>
      <c r="H4736" s="2" t="s">
        <v>8729</v>
      </c>
      <c r="I4736" s="95">
        <v>46291.94861111111</v>
      </c>
      <c r="J4736" s="2" t="s">
        <v>8953</v>
      </c>
      <c r="K4736" s="4">
        <f>IFERROR(__xludf.DUMMYFUNCTION("""COMPUTED_VALUE"""),12.0)</f>
        <v>12</v>
      </c>
      <c r="L4736" s="4" t="s">
        <v>8735</v>
      </c>
      <c r="M4736" s="4">
        <v>12.0</v>
      </c>
    </row>
    <row r="4737">
      <c r="A4737" s="54">
        <v>46183.0</v>
      </c>
      <c r="B4737" s="2" t="s">
        <v>1937</v>
      </c>
      <c r="C4737" s="2" t="s">
        <v>8726</v>
      </c>
      <c r="D4737" s="2">
        <v>0.0</v>
      </c>
      <c r="E4737" s="2" t="s">
        <v>8951</v>
      </c>
      <c r="F4737" s="48" t="s">
        <v>8952</v>
      </c>
      <c r="H4737" s="2" t="s">
        <v>8729</v>
      </c>
      <c r="I4737" s="95">
        <v>46291.94861111111</v>
      </c>
      <c r="J4737" s="2" t="s">
        <v>8953</v>
      </c>
      <c r="K4737" s="4">
        <f>IFERROR(__xludf.DUMMYFUNCTION("""COMPUTED_VALUE"""),12.0)</f>
        <v>12</v>
      </c>
      <c r="L4737" s="4" t="s">
        <v>8735</v>
      </c>
      <c r="M4737" s="4">
        <v>12.0</v>
      </c>
    </row>
    <row r="4738">
      <c r="A4738" s="54">
        <v>46184.0</v>
      </c>
      <c r="B4738" s="2" t="s">
        <v>1937</v>
      </c>
      <c r="C4738" s="2" t="s">
        <v>8726</v>
      </c>
      <c r="D4738" s="2">
        <v>0.0</v>
      </c>
      <c r="E4738" s="2" t="s">
        <v>8951</v>
      </c>
      <c r="F4738" s="48" t="s">
        <v>8952</v>
      </c>
      <c r="H4738" s="2" t="s">
        <v>8729</v>
      </c>
      <c r="I4738" s="95">
        <v>46291.94861111111</v>
      </c>
      <c r="J4738" s="2" t="s">
        <v>8953</v>
      </c>
      <c r="K4738" s="4">
        <f>IFERROR(__xludf.DUMMYFUNCTION("""COMPUTED_VALUE"""),12.0)</f>
        <v>12</v>
      </c>
      <c r="L4738" s="4" t="s">
        <v>8735</v>
      </c>
      <c r="M4738" s="4">
        <v>12.0</v>
      </c>
    </row>
    <row r="4739">
      <c r="A4739" s="54">
        <v>46185.0</v>
      </c>
      <c r="B4739" s="2" t="s">
        <v>1937</v>
      </c>
      <c r="C4739" s="2" t="s">
        <v>8726</v>
      </c>
      <c r="D4739" s="2">
        <v>0.0</v>
      </c>
      <c r="E4739" s="2" t="s">
        <v>8951</v>
      </c>
      <c r="F4739" s="48" t="s">
        <v>8952</v>
      </c>
      <c r="H4739" s="2" t="s">
        <v>8729</v>
      </c>
      <c r="I4739" s="95">
        <v>46291.94861111111</v>
      </c>
      <c r="J4739" s="2" t="s">
        <v>8953</v>
      </c>
      <c r="K4739" s="4">
        <f>IFERROR(__xludf.DUMMYFUNCTION("""COMPUTED_VALUE"""),11.0)</f>
        <v>11</v>
      </c>
      <c r="L4739" s="4" t="s">
        <v>8731</v>
      </c>
      <c r="M4739" s="4">
        <v>12.0</v>
      </c>
    </row>
    <row r="4740">
      <c r="A4740" s="54">
        <v>46186.0</v>
      </c>
      <c r="B4740" s="2" t="s">
        <v>1937</v>
      </c>
      <c r="C4740" s="2" t="s">
        <v>8726</v>
      </c>
      <c r="D4740" s="2">
        <v>0.0</v>
      </c>
      <c r="E4740" s="2" t="s">
        <v>8951</v>
      </c>
      <c r="F4740" s="48" t="s">
        <v>8952</v>
      </c>
      <c r="H4740" s="2" t="s">
        <v>8729</v>
      </c>
      <c r="I4740" s="95">
        <v>46291.94861111111</v>
      </c>
      <c r="J4740" s="2" t="s">
        <v>8953</v>
      </c>
      <c r="K4740" s="4">
        <f>IFERROR(__xludf.DUMMYFUNCTION("""COMPUTED_VALUE"""),11.0)</f>
        <v>11</v>
      </c>
      <c r="L4740" s="4" t="s">
        <v>8731</v>
      </c>
      <c r="M4740" s="4">
        <v>12.0</v>
      </c>
    </row>
    <row r="4741">
      <c r="A4741" s="54">
        <v>46187.0</v>
      </c>
      <c r="B4741" s="2" t="s">
        <v>1937</v>
      </c>
      <c r="C4741" s="2" t="s">
        <v>8726</v>
      </c>
      <c r="D4741" s="2">
        <v>0.0</v>
      </c>
      <c r="E4741" s="2" t="s">
        <v>8951</v>
      </c>
      <c r="F4741" s="48" t="s">
        <v>8952</v>
      </c>
      <c r="H4741" s="2" t="s">
        <v>8729</v>
      </c>
      <c r="I4741" s="95">
        <v>46291.94861111111</v>
      </c>
      <c r="J4741" s="2" t="s">
        <v>8953</v>
      </c>
      <c r="K4741" s="4">
        <f>IFERROR(__xludf.DUMMYFUNCTION("""COMPUTED_VALUE"""),11.0)</f>
        <v>11</v>
      </c>
      <c r="L4741" s="4" t="s">
        <v>8731</v>
      </c>
      <c r="M4741" s="4">
        <v>12.0</v>
      </c>
    </row>
    <row r="4742">
      <c r="A4742" s="54">
        <v>46188.0</v>
      </c>
      <c r="B4742" s="2" t="s">
        <v>1937</v>
      </c>
      <c r="C4742" s="2" t="s">
        <v>8726</v>
      </c>
      <c r="D4742" s="2">
        <v>0.0</v>
      </c>
      <c r="E4742" s="2" t="s">
        <v>8951</v>
      </c>
      <c r="F4742" s="48" t="s">
        <v>8952</v>
      </c>
      <c r="H4742" s="2" t="s">
        <v>8729</v>
      </c>
      <c r="I4742" s="95">
        <v>46291.94861111111</v>
      </c>
      <c r="J4742" s="2" t="s">
        <v>8953</v>
      </c>
      <c r="K4742" s="4">
        <f>IFERROR(__xludf.DUMMYFUNCTION("""COMPUTED_VALUE"""),13.0)</f>
        <v>13</v>
      </c>
      <c r="L4742" s="4" t="s">
        <v>8735</v>
      </c>
      <c r="M4742" s="4">
        <v>12.0</v>
      </c>
    </row>
    <row r="4743">
      <c r="A4743" s="54">
        <v>46189.0</v>
      </c>
      <c r="B4743" s="2" t="s">
        <v>1937</v>
      </c>
      <c r="C4743" s="2" t="s">
        <v>8726</v>
      </c>
      <c r="D4743" s="2">
        <v>0.0</v>
      </c>
      <c r="E4743" s="2" t="s">
        <v>8951</v>
      </c>
      <c r="F4743" s="48" t="s">
        <v>8952</v>
      </c>
      <c r="H4743" s="2" t="s">
        <v>8729</v>
      </c>
      <c r="I4743" s="95">
        <v>46291.94861111111</v>
      </c>
      <c r="J4743" s="2" t="s">
        <v>8953</v>
      </c>
      <c r="K4743" s="4">
        <f>IFERROR(__xludf.DUMMYFUNCTION("""COMPUTED_VALUE"""),12.0)</f>
        <v>12</v>
      </c>
      <c r="L4743" s="4" t="s">
        <v>8735</v>
      </c>
      <c r="M4743" s="4">
        <v>12.0</v>
      </c>
    </row>
    <row r="4744">
      <c r="A4744" s="54">
        <v>46190.0</v>
      </c>
      <c r="B4744" s="2" t="s">
        <v>1937</v>
      </c>
      <c r="C4744" s="2" t="s">
        <v>8726</v>
      </c>
      <c r="D4744" s="2">
        <v>0.0</v>
      </c>
      <c r="E4744" s="2" t="s">
        <v>8951</v>
      </c>
      <c r="F4744" s="48" t="s">
        <v>8952</v>
      </c>
      <c r="H4744" s="2" t="s">
        <v>8729</v>
      </c>
      <c r="I4744" s="95">
        <v>46291.94861111111</v>
      </c>
      <c r="J4744" s="2" t="s">
        <v>8953</v>
      </c>
      <c r="K4744" s="4">
        <f>IFERROR(__xludf.DUMMYFUNCTION("""COMPUTED_VALUE"""),12.0)</f>
        <v>12</v>
      </c>
      <c r="L4744" s="4" t="s">
        <v>8735</v>
      </c>
      <c r="M4744" s="4">
        <v>12.0</v>
      </c>
    </row>
    <row r="4745">
      <c r="A4745" s="54">
        <v>46191.0</v>
      </c>
      <c r="B4745" s="2" t="s">
        <v>1937</v>
      </c>
      <c r="C4745" s="2" t="s">
        <v>8726</v>
      </c>
      <c r="D4745" s="2">
        <v>0.0</v>
      </c>
      <c r="E4745" s="2" t="s">
        <v>8951</v>
      </c>
      <c r="F4745" s="48" t="s">
        <v>8952</v>
      </c>
      <c r="H4745" s="2" t="s">
        <v>8729</v>
      </c>
      <c r="I4745" s="95">
        <v>46291.94861111111</v>
      </c>
      <c r="J4745" s="2" t="s">
        <v>8953</v>
      </c>
      <c r="K4745" s="4">
        <f>IFERROR(__xludf.DUMMYFUNCTION("""COMPUTED_VALUE"""),12.0)</f>
        <v>12</v>
      </c>
      <c r="L4745" s="4" t="s">
        <v>8735</v>
      </c>
      <c r="M4745" s="4">
        <v>12.0</v>
      </c>
    </row>
    <row r="4746">
      <c r="A4746" s="54">
        <v>46192.0</v>
      </c>
      <c r="B4746" s="2" t="s">
        <v>1937</v>
      </c>
      <c r="C4746" s="2" t="s">
        <v>8726</v>
      </c>
      <c r="D4746" s="2">
        <v>0.0</v>
      </c>
      <c r="E4746" s="2" t="s">
        <v>8951</v>
      </c>
      <c r="F4746" s="48" t="s">
        <v>8952</v>
      </c>
      <c r="H4746" s="2" t="s">
        <v>8729</v>
      </c>
      <c r="I4746" s="95">
        <v>46291.94861111111</v>
      </c>
      <c r="J4746" s="2" t="s">
        <v>8953</v>
      </c>
      <c r="K4746" s="4">
        <f>IFERROR(__xludf.DUMMYFUNCTION("""COMPUTED_VALUE"""),11.0)</f>
        <v>11</v>
      </c>
      <c r="L4746" s="4" t="s">
        <v>8731</v>
      </c>
      <c r="M4746" s="4">
        <v>12.0</v>
      </c>
    </row>
    <row r="4747">
      <c r="A4747" s="54">
        <v>46193.0</v>
      </c>
      <c r="B4747" s="2" t="s">
        <v>1937</v>
      </c>
      <c r="C4747" s="2" t="s">
        <v>8726</v>
      </c>
      <c r="D4747" s="2">
        <v>0.0</v>
      </c>
      <c r="E4747" s="2" t="s">
        <v>8951</v>
      </c>
      <c r="F4747" s="48" t="s">
        <v>8952</v>
      </c>
      <c r="H4747" s="2" t="s">
        <v>8729</v>
      </c>
      <c r="I4747" s="95">
        <v>46291.94861111111</v>
      </c>
      <c r="J4747" s="2" t="s">
        <v>8953</v>
      </c>
      <c r="K4747" s="4">
        <f>IFERROR(__xludf.DUMMYFUNCTION("""COMPUTED_VALUE"""),11.0)</f>
        <v>11</v>
      </c>
      <c r="L4747" s="4" t="s">
        <v>8731</v>
      </c>
      <c r="M4747" s="4">
        <v>12.0</v>
      </c>
    </row>
    <row r="4748">
      <c r="A4748" s="54">
        <v>46194.0</v>
      </c>
      <c r="B4748" s="2" t="s">
        <v>1937</v>
      </c>
      <c r="C4748" s="2" t="s">
        <v>8726</v>
      </c>
      <c r="D4748" s="2">
        <v>0.0</v>
      </c>
      <c r="E4748" s="2" t="s">
        <v>8951</v>
      </c>
      <c r="F4748" s="48" t="s">
        <v>8952</v>
      </c>
      <c r="H4748" s="2" t="s">
        <v>8729</v>
      </c>
      <c r="I4748" s="95">
        <v>46291.94861111111</v>
      </c>
      <c r="J4748" s="2" t="s">
        <v>8953</v>
      </c>
      <c r="K4748" s="4">
        <f>IFERROR(__xludf.DUMMYFUNCTION("""COMPUTED_VALUE"""),11.0)</f>
        <v>11</v>
      </c>
      <c r="L4748" s="4" t="s">
        <v>8731</v>
      </c>
      <c r="M4748" s="4">
        <v>12.0</v>
      </c>
    </row>
    <row r="4749">
      <c r="A4749" s="54">
        <v>46195.0</v>
      </c>
      <c r="B4749" s="2" t="s">
        <v>1937</v>
      </c>
      <c r="C4749" s="2" t="s">
        <v>8726</v>
      </c>
      <c r="D4749" s="2">
        <v>0.0</v>
      </c>
      <c r="E4749" s="2" t="s">
        <v>8951</v>
      </c>
      <c r="F4749" s="48" t="s">
        <v>8952</v>
      </c>
      <c r="H4749" s="2" t="s">
        <v>8729</v>
      </c>
      <c r="I4749" s="95">
        <v>46291.94861111111</v>
      </c>
      <c r="J4749" s="2" t="s">
        <v>8953</v>
      </c>
      <c r="K4749" s="4">
        <f>IFERROR(__xludf.DUMMYFUNCTION("""COMPUTED_VALUE"""),12.0)</f>
        <v>12</v>
      </c>
      <c r="L4749" s="4" t="s">
        <v>8735</v>
      </c>
      <c r="M4749" s="4">
        <v>12.0</v>
      </c>
    </row>
    <row r="4750">
      <c r="A4750" s="54">
        <v>46196.0</v>
      </c>
      <c r="B4750" s="2" t="s">
        <v>1937</v>
      </c>
      <c r="C4750" s="2" t="s">
        <v>8726</v>
      </c>
      <c r="D4750" s="2">
        <v>0.0</v>
      </c>
      <c r="E4750" s="2" t="s">
        <v>8951</v>
      </c>
      <c r="F4750" s="48" t="s">
        <v>8952</v>
      </c>
      <c r="H4750" s="2" t="s">
        <v>8729</v>
      </c>
      <c r="I4750" s="95">
        <v>46291.94861111111</v>
      </c>
      <c r="J4750" s="2" t="s">
        <v>8953</v>
      </c>
      <c r="K4750" s="4">
        <f>IFERROR(__xludf.DUMMYFUNCTION("""COMPUTED_VALUE"""),11.0)</f>
        <v>11</v>
      </c>
      <c r="L4750" s="4" t="s">
        <v>8731</v>
      </c>
      <c r="M4750" s="4">
        <v>12.0</v>
      </c>
    </row>
    <row r="4751">
      <c r="A4751" s="54">
        <v>46197.0</v>
      </c>
      <c r="B4751" s="2" t="s">
        <v>1937</v>
      </c>
      <c r="C4751" s="2" t="s">
        <v>8726</v>
      </c>
      <c r="D4751" s="2">
        <v>0.0</v>
      </c>
      <c r="E4751" s="2" t="s">
        <v>8951</v>
      </c>
      <c r="F4751" s="48" t="s">
        <v>8952</v>
      </c>
      <c r="H4751" s="2" t="s">
        <v>8729</v>
      </c>
      <c r="I4751" s="95">
        <v>46291.94861111111</v>
      </c>
      <c r="J4751" s="2" t="s">
        <v>8953</v>
      </c>
      <c r="K4751" s="4">
        <f>IFERROR(__xludf.DUMMYFUNCTION("""COMPUTED_VALUE"""),11.0)</f>
        <v>11</v>
      </c>
      <c r="L4751" s="4" t="s">
        <v>8731</v>
      </c>
      <c r="M4751" s="4">
        <v>12.0</v>
      </c>
    </row>
    <row r="4752">
      <c r="A4752" s="54">
        <v>46198.0</v>
      </c>
      <c r="B4752" s="2" t="s">
        <v>1937</v>
      </c>
      <c r="C4752" s="2" t="s">
        <v>8726</v>
      </c>
      <c r="D4752" s="2">
        <v>0.0</v>
      </c>
      <c r="E4752" s="2" t="s">
        <v>8951</v>
      </c>
      <c r="F4752" s="48" t="s">
        <v>8952</v>
      </c>
      <c r="H4752" s="2" t="s">
        <v>8729</v>
      </c>
      <c r="I4752" s="95">
        <v>46291.94861111111</v>
      </c>
      <c r="J4752" s="2" t="s">
        <v>8953</v>
      </c>
      <c r="K4752" s="4">
        <f>IFERROR(__xludf.DUMMYFUNCTION("""COMPUTED_VALUE"""),12.0)</f>
        <v>12</v>
      </c>
      <c r="L4752" s="4" t="s">
        <v>8735</v>
      </c>
      <c r="M4752" s="4">
        <v>12.0</v>
      </c>
    </row>
    <row r="4753">
      <c r="A4753" s="54">
        <v>46199.0</v>
      </c>
      <c r="B4753" s="2" t="s">
        <v>1937</v>
      </c>
      <c r="C4753" s="2" t="s">
        <v>8726</v>
      </c>
      <c r="D4753" s="2">
        <v>0.0</v>
      </c>
      <c r="E4753" s="2" t="s">
        <v>8951</v>
      </c>
      <c r="F4753" s="48" t="s">
        <v>8952</v>
      </c>
      <c r="H4753" s="2" t="s">
        <v>8729</v>
      </c>
      <c r="I4753" s="95">
        <v>46291.94861111111</v>
      </c>
      <c r="J4753" s="2" t="s">
        <v>8953</v>
      </c>
      <c r="K4753" s="4">
        <f>IFERROR(__xludf.DUMMYFUNCTION("""COMPUTED_VALUE"""),11.0)</f>
        <v>11</v>
      </c>
      <c r="L4753" s="4" t="s">
        <v>8731</v>
      </c>
      <c r="M4753" s="4">
        <v>12.0</v>
      </c>
    </row>
    <row r="4754">
      <c r="A4754" s="54">
        <v>46200.0</v>
      </c>
      <c r="B4754" s="2" t="s">
        <v>1937</v>
      </c>
      <c r="C4754" s="2" t="s">
        <v>8726</v>
      </c>
      <c r="D4754" s="2">
        <v>0.0</v>
      </c>
      <c r="E4754" s="2" t="s">
        <v>8951</v>
      </c>
      <c r="F4754" s="48" t="s">
        <v>8952</v>
      </c>
      <c r="H4754" s="2" t="s">
        <v>8729</v>
      </c>
      <c r="I4754" s="95">
        <v>46291.94861111111</v>
      </c>
      <c r="J4754" s="2" t="s">
        <v>8953</v>
      </c>
      <c r="K4754" s="4">
        <f>IFERROR(__xludf.DUMMYFUNCTION("""COMPUTED_VALUE"""),11.0)</f>
        <v>11</v>
      </c>
      <c r="L4754" s="4" t="s">
        <v>8731</v>
      </c>
      <c r="M4754" s="4">
        <v>12.0</v>
      </c>
    </row>
    <row r="4755">
      <c r="A4755" s="54">
        <v>46201.0</v>
      </c>
      <c r="B4755" s="2" t="s">
        <v>1937</v>
      </c>
      <c r="C4755" s="2" t="s">
        <v>8726</v>
      </c>
      <c r="D4755" s="2">
        <v>0.0</v>
      </c>
      <c r="E4755" s="2" t="s">
        <v>8951</v>
      </c>
      <c r="F4755" s="48" t="s">
        <v>8952</v>
      </c>
      <c r="H4755" s="2" t="s">
        <v>8729</v>
      </c>
      <c r="I4755" s="95">
        <v>46291.94861111111</v>
      </c>
      <c r="J4755" s="2" t="s">
        <v>8953</v>
      </c>
      <c r="K4755" s="4">
        <f>IFERROR(__xludf.DUMMYFUNCTION("""COMPUTED_VALUE"""),11.0)</f>
        <v>11</v>
      </c>
      <c r="L4755" s="4" t="s">
        <v>8731</v>
      </c>
      <c r="M4755" s="4">
        <v>12.0</v>
      </c>
    </row>
    <row r="4756">
      <c r="A4756" s="54">
        <v>46202.0</v>
      </c>
      <c r="B4756" s="2" t="s">
        <v>1937</v>
      </c>
      <c r="C4756" s="2" t="s">
        <v>8726</v>
      </c>
      <c r="D4756" s="2">
        <v>0.0</v>
      </c>
      <c r="E4756" s="2" t="s">
        <v>8951</v>
      </c>
      <c r="F4756" s="48" t="s">
        <v>8952</v>
      </c>
      <c r="H4756" s="2" t="s">
        <v>8729</v>
      </c>
      <c r="I4756" s="95">
        <v>46291.94861111111</v>
      </c>
      <c r="J4756" s="2" t="s">
        <v>8953</v>
      </c>
      <c r="K4756" s="4">
        <f>IFERROR(__xludf.DUMMYFUNCTION("""COMPUTED_VALUE"""),12.0)</f>
        <v>12</v>
      </c>
      <c r="L4756" s="4" t="s">
        <v>8735</v>
      </c>
      <c r="M4756" s="4">
        <v>12.0</v>
      </c>
    </row>
    <row r="4757">
      <c r="A4757" s="54">
        <v>46203.0</v>
      </c>
      <c r="B4757" s="2" t="s">
        <v>1937</v>
      </c>
      <c r="C4757" s="2" t="s">
        <v>8726</v>
      </c>
      <c r="D4757" s="2">
        <v>0.0</v>
      </c>
      <c r="E4757" s="2" t="s">
        <v>8951</v>
      </c>
      <c r="F4757" s="48" t="s">
        <v>8952</v>
      </c>
      <c r="H4757" s="2" t="s">
        <v>8729</v>
      </c>
      <c r="I4757" s="95">
        <v>46291.94861111111</v>
      </c>
      <c r="J4757" s="2" t="s">
        <v>8953</v>
      </c>
      <c r="K4757" s="4">
        <f>IFERROR(__xludf.DUMMYFUNCTION("""COMPUTED_VALUE"""),12.0)</f>
        <v>12</v>
      </c>
      <c r="L4757" s="4" t="s">
        <v>8735</v>
      </c>
      <c r="M4757" s="4">
        <v>12.0</v>
      </c>
    </row>
    <row r="4758">
      <c r="A4758" s="54">
        <v>46113.0</v>
      </c>
      <c r="B4758" s="2" t="s">
        <v>1937</v>
      </c>
      <c r="C4758" s="2" t="s">
        <v>8726</v>
      </c>
      <c r="D4758" s="2">
        <v>0.0</v>
      </c>
      <c r="E4758" s="2" t="s">
        <v>8954</v>
      </c>
      <c r="F4758" s="48" t="s">
        <v>8955</v>
      </c>
      <c r="H4758" s="2" t="s">
        <v>8729</v>
      </c>
      <c r="I4758" s="95">
        <v>46291.95486111111</v>
      </c>
      <c r="J4758" s="2" t="s">
        <v>8956</v>
      </c>
      <c r="K4758" s="4">
        <f>IFERROR(__xludf.DUMMYFUNCTION("""COMPUTED_VALUE"""),11.0)</f>
        <v>11</v>
      </c>
      <c r="L4758" s="4" t="s">
        <v>8731</v>
      </c>
      <c r="M4758" s="4">
        <v>12.0</v>
      </c>
    </row>
    <row r="4759">
      <c r="A4759" s="54">
        <v>46114.0</v>
      </c>
      <c r="B4759" s="2" t="s">
        <v>1937</v>
      </c>
      <c r="C4759" s="2" t="s">
        <v>8726</v>
      </c>
      <c r="D4759" s="2">
        <v>0.0</v>
      </c>
      <c r="E4759" s="2" t="s">
        <v>8954</v>
      </c>
      <c r="F4759" s="48" t="s">
        <v>8955</v>
      </c>
      <c r="H4759" s="2" t="s">
        <v>8729</v>
      </c>
      <c r="I4759" s="95">
        <v>46291.95486111111</v>
      </c>
      <c r="J4759" s="2" t="s">
        <v>8956</v>
      </c>
      <c r="K4759" s="4">
        <f>IFERROR(__xludf.DUMMYFUNCTION("""COMPUTED_VALUE"""),11.0)</f>
        <v>11</v>
      </c>
      <c r="L4759" s="4" t="s">
        <v>8731</v>
      </c>
      <c r="M4759" s="4">
        <v>12.0</v>
      </c>
    </row>
    <row r="4760">
      <c r="A4760" s="54">
        <v>46115.0</v>
      </c>
      <c r="B4760" s="2" t="s">
        <v>1937</v>
      </c>
      <c r="C4760" s="2" t="s">
        <v>8726</v>
      </c>
      <c r="D4760" s="2">
        <v>0.0</v>
      </c>
      <c r="E4760" s="2" t="s">
        <v>8954</v>
      </c>
      <c r="F4760" s="48" t="s">
        <v>8955</v>
      </c>
      <c r="H4760" s="2" t="s">
        <v>8729</v>
      </c>
      <c r="I4760" s="95">
        <v>46291.95486111111</v>
      </c>
      <c r="J4760" s="2" t="s">
        <v>8956</v>
      </c>
      <c r="K4760" s="4">
        <f>IFERROR(__xludf.DUMMYFUNCTION("""COMPUTED_VALUE"""),11.0)</f>
        <v>11</v>
      </c>
      <c r="L4760" s="4" t="s">
        <v>8731</v>
      </c>
      <c r="M4760" s="4">
        <v>12.0</v>
      </c>
    </row>
    <row r="4761">
      <c r="A4761" s="54">
        <v>46116.0</v>
      </c>
      <c r="B4761" s="2" t="s">
        <v>1937</v>
      </c>
      <c r="C4761" s="2" t="s">
        <v>8726</v>
      </c>
      <c r="D4761" s="2">
        <v>0.0</v>
      </c>
      <c r="E4761" s="2" t="s">
        <v>8954</v>
      </c>
      <c r="F4761" s="48" t="s">
        <v>8955</v>
      </c>
      <c r="H4761" s="2" t="s">
        <v>8729</v>
      </c>
      <c r="I4761" s="95">
        <v>46291.95486111111</v>
      </c>
      <c r="J4761" s="2" t="s">
        <v>8956</v>
      </c>
      <c r="K4761" s="4">
        <f>IFERROR(__xludf.DUMMYFUNCTION("""COMPUTED_VALUE"""),12.0)</f>
        <v>12</v>
      </c>
      <c r="L4761" s="4" t="s">
        <v>8735</v>
      </c>
      <c r="M4761" s="4">
        <v>12.0</v>
      </c>
    </row>
    <row r="4762">
      <c r="A4762" s="54">
        <v>46117.0</v>
      </c>
      <c r="B4762" s="2" t="s">
        <v>1937</v>
      </c>
      <c r="C4762" s="2" t="s">
        <v>8726</v>
      </c>
      <c r="D4762" s="2">
        <v>0.0</v>
      </c>
      <c r="E4762" s="2" t="s">
        <v>8954</v>
      </c>
      <c r="F4762" s="48" t="s">
        <v>8955</v>
      </c>
      <c r="H4762" s="2" t="s">
        <v>8729</v>
      </c>
      <c r="I4762" s="95">
        <v>46291.95486111111</v>
      </c>
      <c r="J4762" s="2" t="s">
        <v>8956</v>
      </c>
      <c r="K4762" s="4">
        <f>IFERROR(__xludf.DUMMYFUNCTION("""COMPUTED_VALUE"""),11.0)</f>
        <v>11</v>
      </c>
      <c r="L4762" s="4" t="s">
        <v>8731</v>
      </c>
      <c r="M4762" s="4">
        <v>12.0</v>
      </c>
    </row>
    <row r="4763">
      <c r="A4763" s="54">
        <v>46118.0</v>
      </c>
      <c r="B4763" s="2" t="s">
        <v>1937</v>
      </c>
      <c r="C4763" s="2" t="s">
        <v>8726</v>
      </c>
      <c r="D4763" s="2">
        <v>0.0</v>
      </c>
      <c r="E4763" s="2" t="s">
        <v>8954</v>
      </c>
      <c r="F4763" s="48" t="s">
        <v>8955</v>
      </c>
      <c r="H4763" s="2" t="s">
        <v>8729</v>
      </c>
      <c r="I4763" s="95">
        <v>46291.95486111111</v>
      </c>
      <c r="J4763" s="2" t="s">
        <v>8956</v>
      </c>
      <c r="K4763" s="4">
        <f>IFERROR(__xludf.DUMMYFUNCTION("""COMPUTED_VALUE"""),11.0)</f>
        <v>11</v>
      </c>
      <c r="L4763" s="4" t="s">
        <v>8731</v>
      </c>
      <c r="M4763" s="4">
        <v>12.0</v>
      </c>
    </row>
    <row r="4764">
      <c r="A4764" s="54">
        <v>46119.0</v>
      </c>
      <c r="B4764" s="2" t="s">
        <v>1937</v>
      </c>
      <c r="C4764" s="2" t="s">
        <v>8726</v>
      </c>
      <c r="D4764" s="2">
        <v>0.0</v>
      </c>
      <c r="E4764" s="2" t="s">
        <v>8954</v>
      </c>
      <c r="F4764" s="48" t="s">
        <v>8955</v>
      </c>
      <c r="H4764" s="2" t="s">
        <v>8729</v>
      </c>
      <c r="I4764" s="95">
        <v>46291.95486111111</v>
      </c>
      <c r="J4764" s="2" t="s">
        <v>8956</v>
      </c>
      <c r="K4764" s="4">
        <f>IFERROR(__xludf.DUMMYFUNCTION("""COMPUTED_VALUE"""),11.0)</f>
        <v>11</v>
      </c>
      <c r="L4764" s="4" t="s">
        <v>8731</v>
      </c>
      <c r="M4764" s="4">
        <v>12.0</v>
      </c>
    </row>
    <row r="4765">
      <c r="A4765" s="54">
        <v>46120.0</v>
      </c>
      <c r="B4765" s="2" t="s">
        <v>1937</v>
      </c>
      <c r="C4765" s="2" t="s">
        <v>8726</v>
      </c>
      <c r="D4765" s="2">
        <v>0.0</v>
      </c>
      <c r="E4765" s="2" t="s">
        <v>8954</v>
      </c>
      <c r="F4765" s="48" t="s">
        <v>8955</v>
      </c>
      <c r="H4765" s="2" t="s">
        <v>8729</v>
      </c>
      <c r="I4765" s="95">
        <v>46291.95486111111</v>
      </c>
      <c r="J4765" s="2" t="s">
        <v>8956</v>
      </c>
      <c r="K4765" s="4">
        <f>IFERROR(__xludf.DUMMYFUNCTION("""COMPUTED_VALUE"""),11.0)</f>
        <v>11</v>
      </c>
      <c r="L4765" s="4" t="s">
        <v>8731</v>
      </c>
      <c r="M4765" s="4">
        <v>12.0</v>
      </c>
    </row>
    <row r="4766">
      <c r="A4766" s="54">
        <v>46121.0</v>
      </c>
      <c r="B4766" s="2" t="s">
        <v>1937</v>
      </c>
      <c r="C4766" s="2" t="s">
        <v>8726</v>
      </c>
      <c r="D4766" s="2">
        <v>0.0</v>
      </c>
      <c r="E4766" s="2" t="s">
        <v>8954</v>
      </c>
      <c r="F4766" s="48" t="s">
        <v>8955</v>
      </c>
      <c r="H4766" s="2" t="s">
        <v>8729</v>
      </c>
      <c r="I4766" s="95">
        <v>46291.95486111111</v>
      </c>
      <c r="J4766" s="2" t="s">
        <v>8956</v>
      </c>
      <c r="K4766" s="4">
        <f>IFERROR(__xludf.DUMMYFUNCTION("""COMPUTED_VALUE"""),11.0)</f>
        <v>11</v>
      </c>
      <c r="L4766" s="4" t="s">
        <v>8731</v>
      </c>
      <c r="M4766" s="4">
        <v>12.0</v>
      </c>
    </row>
    <row r="4767">
      <c r="A4767" s="54">
        <v>46122.0</v>
      </c>
      <c r="B4767" s="2" t="s">
        <v>1937</v>
      </c>
      <c r="C4767" s="2" t="s">
        <v>8726</v>
      </c>
      <c r="D4767" s="2">
        <v>0.0</v>
      </c>
      <c r="E4767" s="2" t="s">
        <v>8954</v>
      </c>
      <c r="F4767" s="48" t="s">
        <v>8955</v>
      </c>
      <c r="H4767" s="2" t="s">
        <v>8729</v>
      </c>
      <c r="I4767" s="95">
        <v>46291.95486111111</v>
      </c>
      <c r="J4767" s="2" t="s">
        <v>8956</v>
      </c>
      <c r="K4767" s="4">
        <f>IFERROR(__xludf.DUMMYFUNCTION("""COMPUTED_VALUE"""),11.0)</f>
        <v>11</v>
      </c>
      <c r="L4767" s="4" t="s">
        <v>8731</v>
      </c>
      <c r="M4767" s="4">
        <v>12.0</v>
      </c>
    </row>
    <row r="4768">
      <c r="A4768" s="54">
        <v>46123.0</v>
      </c>
      <c r="B4768" s="2" t="s">
        <v>1937</v>
      </c>
      <c r="C4768" s="2" t="s">
        <v>8726</v>
      </c>
      <c r="D4768" s="2">
        <v>0.0</v>
      </c>
      <c r="E4768" s="2" t="s">
        <v>8954</v>
      </c>
      <c r="F4768" s="48" t="s">
        <v>8955</v>
      </c>
      <c r="H4768" s="2" t="s">
        <v>8729</v>
      </c>
      <c r="I4768" s="95">
        <v>46291.95486111111</v>
      </c>
      <c r="J4768" s="2" t="s">
        <v>8956</v>
      </c>
      <c r="K4768" s="4">
        <f>IFERROR(__xludf.DUMMYFUNCTION("""COMPUTED_VALUE"""),11.0)</f>
        <v>11</v>
      </c>
      <c r="L4768" s="4" t="s">
        <v>8731</v>
      </c>
      <c r="M4768" s="4">
        <v>12.0</v>
      </c>
    </row>
    <row r="4769">
      <c r="A4769" s="54">
        <v>46124.0</v>
      </c>
      <c r="B4769" s="2" t="s">
        <v>1937</v>
      </c>
      <c r="C4769" s="2" t="s">
        <v>8726</v>
      </c>
      <c r="D4769" s="2">
        <v>0.0</v>
      </c>
      <c r="E4769" s="2" t="s">
        <v>8954</v>
      </c>
      <c r="F4769" s="48" t="s">
        <v>8955</v>
      </c>
      <c r="H4769" s="2" t="s">
        <v>8729</v>
      </c>
      <c r="I4769" s="95">
        <v>46291.95486111111</v>
      </c>
      <c r="J4769" s="2" t="s">
        <v>8956</v>
      </c>
      <c r="K4769" s="4">
        <f>IFERROR(__xludf.DUMMYFUNCTION("""COMPUTED_VALUE"""),11.0)</f>
        <v>11</v>
      </c>
      <c r="L4769" s="4" t="s">
        <v>8731</v>
      </c>
      <c r="M4769" s="4">
        <v>12.0</v>
      </c>
    </row>
    <row r="4770">
      <c r="A4770" s="54">
        <v>46125.0</v>
      </c>
      <c r="B4770" s="2" t="s">
        <v>1937</v>
      </c>
      <c r="C4770" s="2" t="s">
        <v>8726</v>
      </c>
      <c r="D4770" s="2">
        <v>0.0</v>
      </c>
      <c r="E4770" s="2" t="s">
        <v>8954</v>
      </c>
      <c r="F4770" s="48" t="s">
        <v>8955</v>
      </c>
      <c r="H4770" s="2" t="s">
        <v>8729</v>
      </c>
      <c r="I4770" s="95">
        <v>46291.95486111111</v>
      </c>
      <c r="J4770" s="2" t="s">
        <v>8956</v>
      </c>
      <c r="K4770" s="4">
        <f>IFERROR(__xludf.DUMMYFUNCTION("""COMPUTED_VALUE"""),11.0)</f>
        <v>11</v>
      </c>
      <c r="L4770" s="4" t="s">
        <v>8731</v>
      </c>
      <c r="M4770" s="4">
        <v>12.0</v>
      </c>
    </row>
    <row r="4771">
      <c r="A4771" s="54">
        <v>46126.0</v>
      </c>
      <c r="B4771" s="2" t="s">
        <v>1937</v>
      </c>
      <c r="C4771" s="2" t="s">
        <v>8726</v>
      </c>
      <c r="D4771" s="2">
        <v>0.0</v>
      </c>
      <c r="E4771" s="2" t="s">
        <v>8954</v>
      </c>
      <c r="F4771" s="48" t="s">
        <v>8955</v>
      </c>
      <c r="H4771" s="2" t="s">
        <v>8729</v>
      </c>
      <c r="I4771" s="95">
        <v>46291.95486111111</v>
      </c>
      <c r="J4771" s="2" t="s">
        <v>8956</v>
      </c>
      <c r="K4771" s="4">
        <f>IFERROR(__xludf.DUMMYFUNCTION("""COMPUTED_VALUE"""),11.0)</f>
        <v>11</v>
      </c>
      <c r="L4771" s="4" t="s">
        <v>8731</v>
      </c>
      <c r="M4771" s="4">
        <v>12.0</v>
      </c>
    </row>
    <row r="4772">
      <c r="A4772" s="54">
        <v>46127.0</v>
      </c>
      <c r="B4772" s="2" t="s">
        <v>1937</v>
      </c>
      <c r="C4772" s="2" t="s">
        <v>8726</v>
      </c>
      <c r="D4772" s="2">
        <v>0.0</v>
      </c>
      <c r="E4772" s="2" t="s">
        <v>8954</v>
      </c>
      <c r="F4772" s="48" t="s">
        <v>8955</v>
      </c>
      <c r="H4772" s="2" t="s">
        <v>8729</v>
      </c>
      <c r="I4772" s="95">
        <v>46291.95486111111</v>
      </c>
      <c r="J4772" s="2" t="s">
        <v>8956</v>
      </c>
      <c r="K4772" s="4">
        <f>IFERROR(__xludf.DUMMYFUNCTION("""COMPUTED_VALUE"""),11.0)</f>
        <v>11</v>
      </c>
      <c r="L4772" s="4" t="s">
        <v>8731</v>
      </c>
      <c r="M4772" s="4">
        <v>12.0</v>
      </c>
    </row>
    <row r="4773">
      <c r="A4773" s="54">
        <v>46128.0</v>
      </c>
      <c r="B4773" s="2" t="s">
        <v>1937</v>
      </c>
      <c r="C4773" s="2" t="s">
        <v>8726</v>
      </c>
      <c r="D4773" s="2">
        <v>0.0</v>
      </c>
      <c r="E4773" s="2" t="s">
        <v>8954</v>
      </c>
      <c r="F4773" s="48" t="s">
        <v>8955</v>
      </c>
      <c r="H4773" s="2" t="s">
        <v>8729</v>
      </c>
      <c r="I4773" s="95">
        <v>46291.95486111111</v>
      </c>
      <c r="J4773" s="2" t="s">
        <v>8956</v>
      </c>
      <c r="K4773" s="4">
        <f>IFERROR(__xludf.DUMMYFUNCTION("""COMPUTED_VALUE"""),11.0)</f>
        <v>11</v>
      </c>
      <c r="L4773" s="4" t="s">
        <v>8731</v>
      </c>
      <c r="M4773" s="4">
        <v>12.0</v>
      </c>
    </row>
    <row r="4774">
      <c r="A4774" s="54">
        <v>46129.0</v>
      </c>
      <c r="B4774" s="2" t="s">
        <v>1937</v>
      </c>
      <c r="C4774" s="2" t="s">
        <v>8726</v>
      </c>
      <c r="D4774" s="2">
        <v>0.0</v>
      </c>
      <c r="E4774" s="2" t="s">
        <v>8954</v>
      </c>
      <c r="F4774" s="48" t="s">
        <v>8955</v>
      </c>
      <c r="H4774" s="2" t="s">
        <v>8729</v>
      </c>
      <c r="I4774" s="95">
        <v>46291.95486111111</v>
      </c>
      <c r="J4774" s="2" t="s">
        <v>8956</v>
      </c>
      <c r="K4774" s="4">
        <f>IFERROR(__xludf.DUMMYFUNCTION("""COMPUTED_VALUE"""),12.0)</f>
        <v>12</v>
      </c>
      <c r="L4774" s="4" t="s">
        <v>8735</v>
      </c>
      <c r="M4774" s="4">
        <v>12.0</v>
      </c>
    </row>
    <row r="4775">
      <c r="A4775" s="54">
        <v>46130.0</v>
      </c>
      <c r="B4775" s="2" t="s">
        <v>1937</v>
      </c>
      <c r="C4775" s="2" t="s">
        <v>8726</v>
      </c>
      <c r="D4775" s="2">
        <v>0.0</v>
      </c>
      <c r="E4775" s="2" t="s">
        <v>8954</v>
      </c>
      <c r="F4775" s="48" t="s">
        <v>8955</v>
      </c>
      <c r="H4775" s="2" t="s">
        <v>8729</v>
      </c>
      <c r="I4775" s="95">
        <v>46291.95486111111</v>
      </c>
      <c r="J4775" s="2" t="s">
        <v>8956</v>
      </c>
      <c r="K4775" s="4">
        <f>IFERROR(__xludf.DUMMYFUNCTION("""COMPUTED_VALUE"""),11.0)</f>
        <v>11</v>
      </c>
      <c r="L4775" s="4" t="s">
        <v>8731</v>
      </c>
      <c r="M4775" s="4">
        <v>12.0</v>
      </c>
    </row>
    <row r="4776">
      <c r="A4776" s="54">
        <v>46131.0</v>
      </c>
      <c r="B4776" s="2" t="s">
        <v>1937</v>
      </c>
      <c r="C4776" s="2" t="s">
        <v>8726</v>
      </c>
      <c r="D4776" s="2">
        <v>0.0</v>
      </c>
      <c r="E4776" s="2" t="s">
        <v>8954</v>
      </c>
      <c r="F4776" s="48" t="s">
        <v>8955</v>
      </c>
      <c r="H4776" s="2" t="s">
        <v>8729</v>
      </c>
      <c r="I4776" s="95">
        <v>46291.95486111111</v>
      </c>
      <c r="J4776" s="2" t="s">
        <v>8956</v>
      </c>
      <c r="K4776" s="4">
        <f>IFERROR(__xludf.DUMMYFUNCTION("""COMPUTED_VALUE"""),11.0)</f>
        <v>11</v>
      </c>
      <c r="L4776" s="4" t="s">
        <v>8731</v>
      </c>
      <c r="M4776" s="4">
        <v>12.0</v>
      </c>
    </row>
    <row r="4777">
      <c r="A4777" s="54">
        <v>46132.0</v>
      </c>
      <c r="B4777" s="2" t="s">
        <v>1937</v>
      </c>
      <c r="C4777" s="2" t="s">
        <v>8726</v>
      </c>
      <c r="D4777" s="2">
        <v>0.0</v>
      </c>
      <c r="E4777" s="2" t="s">
        <v>8954</v>
      </c>
      <c r="F4777" s="48" t="s">
        <v>8955</v>
      </c>
      <c r="H4777" s="2" t="s">
        <v>8729</v>
      </c>
      <c r="I4777" s="95">
        <v>46291.95486111111</v>
      </c>
      <c r="J4777" s="2" t="s">
        <v>8956</v>
      </c>
      <c r="K4777" s="4">
        <f>IFERROR(__xludf.DUMMYFUNCTION("""COMPUTED_VALUE"""),11.0)</f>
        <v>11</v>
      </c>
      <c r="L4777" s="4" t="s">
        <v>8731</v>
      </c>
      <c r="M4777" s="4">
        <v>12.0</v>
      </c>
    </row>
    <row r="4778">
      <c r="A4778" s="54">
        <v>46133.0</v>
      </c>
      <c r="B4778" s="2" t="s">
        <v>1937</v>
      </c>
      <c r="C4778" s="2" t="s">
        <v>8726</v>
      </c>
      <c r="D4778" s="2">
        <v>0.0</v>
      </c>
      <c r="E4778" s="2" t="s">
        <v>8954</v>
      </c>
      <c r="F4778" s="48" t="s">
        <v>8955</v>
      </c>
      <c r="H4778" s="2" t="s">
        <v>8729</v>
      </c>
      <c r="I4778" s="95">
        <v>46291.95486111111</v>
      </c>
      <c r="J4778" s="2" t="s">
        <v>8956</v>
      </c>
      <c r="K4778" s="4">
        <f>IFERROR(__xludf.DUMMYFUNCTION("""COMPUTED_VALUE"""),11.0)</f>
        <v>11</v>
      </c>
      <c r="L4778" s="4" t="s">
        <v>8731</v>
      </c>
      <c r="M4778" s="4">
        <v>12.0</v>
      </c>
    </row>
    <row r="4779">
      <c r="A4779" s="54">
        <v>46134.0</v>
      </c>
      <c r="B4779" s="2" t="s">
        <v>1937</v>
      </c>
      <c r="C4779" s="2" t="s">
        <v>8726</v>
      </c>
      <c r="D4779" s="2">
        <v>0.0</v>
      </c>
      <c r="E4779" s="2" t="s">
        <v>8954</v>
      </c>
      <c r="F4779" s="48" t="s">
        <v>8955</v>
      </c>
      <c r="H4779" s="2" t="s">
        <v>8729</v>
      </c>
      <c r="I4779" s="95">
        <v>46291.95486111111</v>
      </c>
      <c r="J4779" s="2" t="s">
        <v>8956</v>
      </c>
      <c r="K4779" s="4">
        <f>IFERROR(__xludf.DUMMYFUNCTION("""COMPUTED_VALUE"""),11.0)</f>
        <v>11</v>
      </c>
      <c r="L4779" s="4" t="s">
        <v>8731</v>
      </c>
      <c r="M4779" s="4">
        <v>12.0</v>
      </c>
    </row>
    <row r="4780">
      <c r="A4780" s="54">
        <v>46135.0</v>
      </c>
      <c r="B4780" s="2" t="s">
        <v>1937</v>
      </c>
      <c r="C4780" s="2" t="s">
        <v>8726</v>
      </c>
      <c r="D4780" s="2">
        <v>0.0</v>
      </c>
      <c r="E4780" s="2" t="s">
        <v>8954</v>
      </c>
      <c r="F4780" s="48" t="s">
        <v>8955</v>
      </c>
      <c r="H4780" s="2" t="s">
        <v>8729</v>
      </c>
      <c r="I4780" s="95">
        <v>46291.95486111111</v>
      </c>
      <c r="J4780" s="2" t="s">
        <v>8956</v>
      </c>
      <c r="K4780" s="4">
        <f>IFERROR(__xludf.DUMMYFUNCTION("""COMPUTED_VALUE"""),11.0)</f>
        <v>11</v>
      </c>
      <c r="L4780" s="4" t="s">
        <v>8731</v>
      </c>
      <c r="M4780" s="4">
        <v>12.0</v>
      </c>
    </row>
    <row r="4781">
      <c r="A4781" s="54">
        <v>46136.0</v>
      </c>
      <c r="B4781" s="2" t="s">
        <v>1937</v>
      </c>
      <c r="C4781" s="2" t="s">
        <v>8726</v>
      </c>
      <c r="D4781" s="2">
        <v>0.0</v>
      </c>
      <c r="E4781" s="2" t="s">
        <v>8954</v>
      </c>
      <c r="F4781" s="48" t="s">
        <v>8955</v>
      </c>
      <c r="H4781" s="2" t="s">
        <v>8729</v>
      </c>
      <c r="I4781" s="95">
        <v>46291.95486111111</v>
      </c>
      <c r="J4781" s="2" t="s">
        <v>8956</v>
      </c>
      <c r="K4781" s="4">
        <f>IFERROR(__xludf.DUMMYFUNCTION("""COMPUTED_VALUE"""),11.0)</f>
        <v>11</v>
      </c>
      <c r="L4781" s="4" t="s">
        <v>8731</v>
      </c>
      <c r="M4781" s="4">
        <v>12.0</v>
      </c>
    </row>
    <row r="4782">
      <c r="A4782" s="54">
        <v>46137.0</v>
      </c>
      <c r="B4782" s="2" t="s">
        <v>1937</v>
      </c>
      <c r="C4782" s="2" t="s">
        <v>8726</v>
      </c>
      <c r="D4782" s="2">
        <v>0.0</v>
      </c>
      <c r="E4782" s="2" t="s">
        <v>8954</v>
      </c>
      <c r="F4782" s="48" t="s">
        <v>8955</v>
      </c>
      <c r="H4782" s="2" t="s">
        <v>8729</v>
      </c>
      <c r="I4782" s="95">
        <v>46291.95486111111</v>
      </c>
      <c r="J4782" s="2" t="s">
        <v>8956</v>
      </c>
      <c r="K4782" s="4">
        <f>IFERROR(__xludf.DUMMYFUNCTION("""COMPUTED_VALUE"""),11.0)</f>
        <v>11</v>
      </c>
      <c r="L4782" s="4" t="s">
        <v>8731</v>
      </c>
      <c r="M4782" s="4">
        <v>12.0</v>
      </c>
    </row>
    <row r="4783">
      <c r="A4783" s="54">
        <v>46138.0</v>
      </c>
      <c r="B4783" s="2" t="s">
        <v>1937</v>
      </c>
      <c r="C4783" s="2" t="s">
        <v>8726</v>
      </c>
      <c r="D4783" s="2">
        <v>0.0</v>
      </c>
      <c r="E4783" s="2" t="s">
        <v>8954</v>
      </c>
      <c r="F4783" s="48" t="s">
        <v>8955</v>
      </c>
      <c r="H4783" s="2" t="s">
        <v>8729</v>
      </c>
      <c r="I4783" s="95">
        <v>46291.95486111111</v>
      </c>
      <c r="J4783" s="2" t="s">
        <v>8956</v>
      </c>
      <c r="K4783" s="4">
        <f>IFERROR(__xludf.DUMMYFUNCTION("""COMPUTED_VALUE"""),11.0)</f>
        <v>11</v>
      </c>
      <c r="L4783" s="4" t="s">
        <v>8731</v>
      </c>
      <c r="M4783" s="4">
        <v>12.0</v>
      </c>
    </row>
    <row r="4784">
      <c r="A4784" s="54">
        <v>46139.0</v>
      </c>
      <c r="B4784" s="2" t="s">
        <v>1937</v>
      </c>
      <c r="C4784" s="2" t="s">
        <v>8726</v>
      </c>
      <c r="D4784" s="2">
        <v>0.0</v>
      </c>
      <c r="E4784" s="2" t="s">
        <v>8954</v>
      </c>
      <c r="F4784" s="48" t="s">
        <v>8955</v>
      </c>
      <c r="H4784" s="2" t="s">
        <v>8729</v>
      </c>
      <c r="I4784" s="95">
        <v>46291.95486111111</v>
      </c>
      <c r="J4784" s="2" t="s">
        <v>8956</v>
      </c>
      <c r="K4784" s="4">
        <f>IFERROR(__xludf.DUMMYFUNCTION("""COMPUTED_VALUE"""),11.0)</f>
        <v>11</v>
      </c>
      <c r="L4784" s="4" t="s">
        <v>8731</v>
      </c>
      <c r="M4784" s="4">
        <v>12.0</v>
      </c>
    </row>
    <row r="4785">
      <c r="A4785" s="54">
        <v>46140.0</v>
      </c>
      <c r="B4785" s="2" t="s">
        <v>1937</v>
      </c>
      <c r="C4785" s="2" t="s">
        <v>8726</v>
      </c>
      <c r="D4785" s="2">
        <v>0.0</v>
      </c>
      <c r="E4785" s="2" t="s">
        <v>8954</v>
      </c>
      <c r="F4785" s="48" t="s">
        <v>8955</v>
      </c>
      <c r="H4785" s="2" t="s">
        <v>8729</v>
      </c>
      <c r="I4785" s="95">
        <v>46291.95486111111</v>
      </c>
      <c r="J4785" s="2" t="s">
        <v>8956</v>
      </c>
      <c r="K4785" s="4">
        <f>IFERROR(__xludf.DUMMYFUNCTION("""COMPUTED_VALUE"""),11.0)</f>
        <v>11</v>
      </c>
      <c r="L4785" s="4" t="s">
        <v>8731</v>
      </c>
      <c r="M4785" s="4">
        <v>12.0</v>
      </c>
    </row>
    <row r="4786">
      <c r="A4786" s="54">
        <v>46141.0</v>
      </c>
      <c r="B4786" s="2" t="s">
        <v>1937</v>
      </c>
      <c r="C4786" s="2" t="s">
        <v>8726</v>
      </c>
      <c r="D4786" s="2">
        <v>0.0</v>
      </c>
      <c r="E4786" s="2" t="s">
        <v>8954</v>
      </c>
      <c r="F4786" s="48" t="s">
        <v>8955</v>
      </c>
      <c r="H4786" s="2" t="s">
        <v>8729</v>
      </c>
      <c r="I4786" s="95">
        <v>46291.95486111111</v>
      </c>
      <c r="J4786" s="2" t="s">
        <v>8956</v>
      </c>
      <c r="K4786" s="4">
        <f>IFERROR(__xludf.DUMMYFUNCTION("""COMPUTED_VALUE"""),11.0)</f>
        <v>11</v>
      </c>
      <c r="L4786" s="4" t="s">
        <v>8731</v>
      </c>
      <c r="M4786" s="4">
        <v>12.0</v>
      </c>
    </row>
    <row r="4787">
      <c r="A4787" s="54">
        <v>46142.0</v>
      </c>
      <c r="B4787" s="2" t="s">
        <v>1937</v>
      </c>
      <c r="C4787" s="2" t="s">
        <v>8726</v>
      </c>
      <c r="D4787" s="2">
        <v>0.0</v>
      </c>
      <c r="E4787" s="2" t="s">
        <v>8954</v>
      </c>
      <c r="F4787" s="48" t="s">
        <v>8955</v>
      </c>
      <c r="H4787" s="2" t="s">
        <v>8729</v>
      </c>
      <c r="I4787" s="95">
        <v>46291.95486111111</v>
      </c>
      <c r="J4787" s="2" t="s">
        <v>8956</v>
      </c>
      <c r="K4787" s="4">
        <f>IFERROR(__xludf.DUMMYFUNCTION("""COMPUTED_VALUE"""),11.0)</f>
        <v>11</v>
      </c>
      <c r="L4787" s="4" t="s">
        <v>8731</v>
      </c>
      <c r="M4787" s="4">
        <v>12.0</v>
      </c>
    </row>
    <row r="4788">
      <c r="A4788" s="54">
        <v>46143.0</v>
      </c>
      <c r="B4788" s="2" t="s">
        <v>1937</v>
      </c>
      <c r="C4788" s="2" t="s">
        <v>8726</v>
      </c>
      <c r="D4788" s="2">
        <v>0.0</v>
      </c>
      <c r="E4788" s="2" t="s">
        <v>8957</v>
      </c>
      <c r="F4788" s="48" t="s">
        <v>8958</v>
      </c>
      <c r="H4788" s="2" t="s">
        <v>8729</v>
      </c>
      <c r="I4788" s="95">
        <v>46291.95486111111</v>
      </c>
      <c r="J4788" s="2" t="s">
        <v>8959</v>
      </c>
      <c r="K4788" s="4">
        <f>IFERROR(__xludf.DUMMYFUNCTION("""COMPUTED_VALUE"""),11.0)</f>
        <v>11</v>
      </c>
      <c r="L4788" s="4" t="s">
        <v>8731</v>
      </c>
      <c r="M4788" s="4">
        <v>12.0</v>
      </c>
    </row>
    <row r="4789">
      <c r="A4789" s="54">
        <v>46144.0</v>
      </c>
      <c r="B4789" s="2" t="s">
        <v>1937</v>
      </c>
      <c r="C4789" s="2" t="s">
        <v>8726</v>
      </c>
      <c r="D4789" s="2">
        <v>0.0</v>
      </c>
      <c r="E4789" s="2" t="s">
        <v>8957</v>
      </c>
      <c r="F4789" s="48" t="s">
        <v>8958</v>
      </c>
      <c r="H4789" s="2" t="s">
        <v>8729</v>
      </c>
      <c r="I4789" s="95">
        <v>46291.95486111111</v>
      </c>
      <c r="J4789" s="2" t="s">
        <v>8959</v>
      </c>
      <c r="K4789" s="4">
        <f>IFERROR(__xludf.DUMMYFUNCTION("""COMPUTED_VALUE"""),11.0)</f>
        <v>11</v>
      </c>
      <c r="L4789" s="4" t="s">
        <v>8731</v>
      </c>
      <c r="M4789" s="4">
        <v>12.0</v>
      </c>
    </row>
    <row r="4790">
      <c r="A4790" s="54">
        <v>46145.0</v>
      </c>
      <c r="B4790" s="2" t="s">
        <v>1937</v>
      </c>
      <c r="C4790" s="2" t="s">
        <v>8726</v>
      </c>
      <c r="D4790" s="2">
        <v>0.0</v>
      </c>
      <c r="E4790" s="2" t="s">
        <v>8957</v>
      </c>
      <c r="F4790" s="48" t="s">
        <v>8958</v>
      </c>
      <c r="H4790" s="2" t="s">
        <v>8729</v>
      </c>
      <c r="I4790" s="95">
        <v>46291.95486111111</v>
      </c>
      <c r="J4790" s="2" t="s">
        <v>8959</v>
      </c>
      <c r="K4790" s="4">
        <f>IFERROR(__xludf.DUMMYFUNCTION("""COMPUTED_VALUE"""),11.0)</f>
        <v>11</v>
      </c>
      <c r="L4790" s="4" t="s">
        <v>8731</v>
      </c>
      <c r="M4790" s="4">
        <v>12.0</v>
      </c>
    </row>
    <row r="4791">
      <c r="A4791" s="54">
        <v>46146.0</v>
      </c>
      <c r="B4791" s="2" t="s">
        <v>1937</v>
      </c>
      <c r="C4791" s="2" t="s">
        <v>8726</v>
      </c>
      <c r="D4791" s="2">
        <v>0.0</v>
      </c>
      <c r="E4791" s="2" t="s">
        <v>8957</v>
      </c>
      <c r="F4791" s="48" t="s">
        <v>8958</v>
      </c>
      <c r="H4791" s="2" t="s">
        <v>8729</v>
      </c>
      <c r="I4791" s="95">
        <v>46291.95486111111</v>
      </c>
      <c r="J4791" s="2" t="s">
        <v>8959</v>
      </c>
      <c r="K4791" s="4">
        <f>IFERROR(__xludf.DUMMYFUNCTION("""COMPUTED_VALUE"""),11.0)</f>
        <v>11</v>
      </c>
      <c r="L4791" s="4" t="s">
        <v>8731</v>
      </c>
      <c r="M4791" s="4">
        <v>12.0</v>
      </c>
    </row>
    <row r="4792">
      <c r="A4792" s="54">
        <v>46147.0</v>
      </c>
      <c r="B4792" s="2" t="s">
        <v>1937</v>
      </c>
      <c r="C4792" s="2" t="s">
        <v>8726</v>
      </c>
      <c r="D4792" s="2">
        <v>0.0</v>
      </c>
      <c r="E4792" s="2" t="s">
        <v>8957</v>
      </c>
      <c r="F4792" s="48" t="s">
        <v>8958</v>
      </c>
      <c r="H4792" s="2" t="s">
        <v>8729</v>
      </c>
      <c r="I4792" s="95">
        <v>46291.95486111111</v>
      </c>
      <c r="J4792" s="2" t="s">
        <v>8959</v>
      </c>
      <c r="K4792" s="4">
        <f>IFERROR(__xludf.DUMMYFUNCTION("""COMPUTED_VALUE"""),11.0)</f>
        <v>11</v>
      </c>
      <c r="L4792" s="4" t="s">
        <v>8731</v>
      </c>
      <c r="M4792" s="4">
        <v>12.0</v>
      </c>
    </row>
    <row r="4793">
      <c r="A4793" s="54">
        <v>46148.0</v>
      </c>
      <c r="B4793" s="2" t="s">
        <v>1937</v>
      </c>
      <c r="C4793" s="2" t="s">
        <v>8726</v>
      </c>
      <c r="D4793" s="2">
        <v>0.0</v>
      </c>
      <c r="E4793" s="2" t="s">
        <v>8957</v>
      </c>
      <c r="F4793" s="48" t="s">
        <v>8958</v>
      </c>
      <c r="H4793" s="2" t="s">
        <v>8729</v>
      </c>
      <c r="I4793" s="95">
        <v>46291.95486111111</v>
      </c>
      <c r="J4793" s="2" t="s">
        <v>8959</v>
      </c>
      <c r="K4793" s="4">
        <f>IFERROR(__xludf.DUMMYFUNCTION("""COMPUTED_VALUE"""),11.0)</f>
        <v>11</v>
      </c>
      <c r="L4793" s="4" t="s">
        <v>8731</v>
      </c>
      <c r="M4793" s="4">
        <v>12.0</v>
      </c>
    </row>
    <row r="4794">
      <c r="A4794" s="54">
        <v>46149.0</v>
      </c>
      <c r="B4794" s="2" t="s">
        <v>1937</v>
      </c>
      <c r="C4794" s="2" t="s">
        <v>8726</v>
      </c>
      <c r="D4794" s="2">
        <v>0.0</v>
      </c>
      <c r="E4794" s="2" t="s">
        <v>8957</v>
      </c>
      <c r="F4794" s="48" t="s">
        <v>8958</v>
      </c>
      <c r="H4794" s="2" t="s">
        <v>8729</v>
      </c>
      <c r="I4794" s="95">
        <v>46291.95486111111</v>
      </c>
      <c r="J4794" s="2" t="s">
        <v>8959</v>
      </c>
      <c r="K4794" s="4">
        <f>IFERROR(__xludf.DUMMYFUNCTION("""COMPUTED_VALUE"""),11.0)</f>
        <v>11</v>
      </c>
      <c r="L4794" s="4" t="s">
        <v>8731</v>
      </c>
      <c r="M4794" s="4">
        <v>12.0</v>
      </c>
    </row>
    <row r="4795">
      <c r="A4795" s="54">
        <v>46150.0</v>
      </c>
      <c r="B4795" s="2" t="s">
        <v>1937</v>
      </c>
      <c r="C4795" s="2" t="s">
        <v>8726</v>
      </c>
      <c r="D4795" s="2">
        <v>0.0</v>
      </c>
      <c r="E4795" s="2" t="s">
        <v>8957</v>
      </c>
      <c r="F4795" s="48" t="s">
        <v>8958</v>
      </c>
      <c r="H4795" s="2" t="s">
        <v>8729</v>
      </c>
      <c r="I4795" s="95">
        <v>46291.95486111111</v>
      </c>
      <c r="J4795" s="2" t="s">
        <v>8959</v>
      </c>
      <c r="K4795" s="4">
        <f>IFERROR(__xludf.DUMMYFUNCTION("""COMPUTED_VALUE"""),11.0)</f>
        <v>11</v>
      </c>
      <c r="L4795" s="4" t="s">
        <v>8731</v>
      </c>
      <c r="M4795" s="4">
        <v>12.0</v>
      </c>
    </row>
    <row r="4796">
      <c r="A4796" s="54">
        <v>46151.0</v>
      </c>
      <c r="B4796" s="2" t="s">
        <v>1937</v>
      </c>
      <c r="C4796" s="2" t="s">
        <v>8726</v>
      </c>
      <c r="D4796" s="2">
        <v>0.0</v>
      </c>
      <c r="E4796" s="2" t="s">
        <v>8957</v>
      </c>
      <c r="F4796" s="48" t="s">
        <v>8958</v>
      </c>
      <c r="H4796" s="2" t="s">
        <v>8729</v>
      </c>
      <c r="I4796" s="95">
        <v>46291.95486111111</v>
      </c>
      <c r="J4796" s="2" t="s">
        <v>8959</v>
      </c>
      <c r="K4796" s="4">
        <f>IFERROR(__xludf.DUMMYFUNCTION("""COMPUTED_VALUE"""),11.0)</f>
        <v>11</v>
      </c>
      <c r="L4796" s="4" t="s">
        <v>8731</v>
      </c>
      <c r="M4796" s="4">
        <v>12.0</v>
      </c>
    </row>
    <row r="4797">
      <c r="A4797" s="54">
        <v>46152.0</v>
      </c>
      <c r="B4797" s="2" t="s">
        <v>1937</v>
      </c>
      <c r="C4797" s="2" t="s">
        <v>8726</v>
      </c>
      <c r="D4797" s="2">
        <v>0.0</v>
      </c>
      <c r="E4797" s="2" t="s">
        <v>8957</v>
      </c>
      <c r="F4797" s="48" t="s">
        <v>8958</v>
      </c>
      <c r="H4797" s="2" t="s">
        <v>8729</v>
      </c>
      <c r="I4797" s="95">
        <v>46291.95486111111</v>
      </c>
      <c r="J4797" s="2" t="s">
        <v>8959</v>
      </c>
      <c r="K4797" s="4">
        <f>IFERROR(__xludf.DUMMYFUNCTION("""COMPUTED_VALUE"""),11.0)</f>
        <v>11</v>
      </c>
      <c r="L4797" s="4" t="s">
        <v>8731</v>
      </c>
      <c r="M4797" s="4">
        <v>12.0</v>
      </c>
    </row>
    <row r="4798">
      <c r="A4798" s="54">
        <v>46153.0</v>
      </c>
      <c r="B4798" s="2" t="s">
        <v>1937</v>
      </c>
      <c r="C4798" s="2" t="s">
        <v>8726</v>
      </c>
      <c r="D4798" s="2">
        <v>0.0</v>
      </c>
      <c r="E4798" s="2" t="s">
        <v>8957</v>
      </c>
      <c r="F4798" s="48" t="s">
        <v>8958</v>
      </c>
      <c r="H4798" s="2" t="s">
        <v>8729</v>
      </c>
      <c r="I4798" s="95">
        <v>46291.95486111111</v>
      </c>
      <c r="J4798" s="2" t="s">
        <v>8959</v>
      </c>
      <c r="K4798" s="4">
        <f>IFERROR(__xludf.DUMMYFUNCTION("""COMPUTED_VALUE"""),11.0)</f>
        <v>11</v>
      </c>
      <c r="L4798" s="4" t="s">
        <v>8731</v>
      </c>
      <c r="M4798" s="4">
        <v>12.0</v>
      </c>
    </row>
    <row r="4799">
      <c r="A4799" s="54">
        <v>46154.0</v>
      </c>
      <c r="B4799" s="2" t="s">
        <v>1937</v>
      </c>
      <c r="C4799" s="2" t="s">
        <v>8726</v>
      </c>
      <c r="D4799" s="2">
        <v>0.0</v>
      </c>
      <c r="E4799" s="2" t="s">
        <v>8957</v>
      </c>
      <c r="F4799" s="48" t="s">
        <v>8958</v>
      </c>
      <c r="H4799" s="2" t="s">
        <v>8729</v>
      </c>
      <c r="I4799" s="95">
        <v>46291.95486111111</v>
      </c>
      <c r="J4799" s="2" t="s">
        <v>8959</v>
      </c>
      <c r="K4799" s="4">
        <f>IFERROR(__xludf.DUMMYFUNCTION("""COMPUTED_VALUE"""),12.0)</f>
        <v>12</v>
      </c>
      <c r="L4799" s="4" t="s">
        <v>8735</v>
      </c>
      <c r="M4799" s="4">
        <v>12.0</v>
      </c>
    </row>
    <row r="4800">
      <c r="A4800" s="54">
        <v>46155.0</v>
      </c>
      <c r="B4800" s="2" t="s">
        <v>1937</v>
      </c>
      <c r="C4800" s="2" t="s">
        <v>8726</v>
      </c>
      <c r="D4800" s="2">
        <v>0.0</v>
      </c>
      <c r="E4800" s="2" t="s">
        <v>8957</v>
      </c>
      <c r="F4800" s="48" t="s">
        <v>8958</v>
      </c>
      <c r="H4800" s="2" t="s">
        <v>8729</v>
      </c>
      <c r="I4800" s="95">
        <v>46291.95486111111</v>
      </c>
      <c r="J4800" s="2" t="s">
        <v>8959</v>
      </c>
      <c r="K4800" s="4">
        <f>IFERROR(__xludf.DUMMYFUNCTION("""COMPUTED_VALUE"""),12.0)</f>
        <v>12</v>
      </c>
      <c r="L4800" s="4" t="s">
        <v>8735</v>
      </c>
      <c r="M4800" s="4">
        <v>12.0</v>
      </c>
    </row>
    <row r="4801">
      <c r="A4801" s="54">
        <v>46156.0</v>
      </c>
      <c r="B4801" s="2" t="s">
        <v>1937</v>
      </c>
      <c r="C4801" s="2" t="s">
        <v>8726</v>
      </c>
      <c r="D4801" s="2">
        <v>0.0</v>
      </c>
      <c r="E4801" s="2" t="s">
        <v>8957</v>
      </c>
      <c r="F4801" s="48" t="s">
        <v>8958</v>
      </c>
      <c r="H4801" s="2" t="s">
        <v>8729</v>
      </c>
      <c r="I4801" s="95">
        <v>46291.95486111111</v>
      </c>
      <c r="J4801" s="2" t="s">
        <v>8959</v>
      </c>
      <c r="K4801" s="4">
        <f>IFERROR(__xludf.DUMMYFUNCTION("""COMPUTED_VALUE"""),11.0)</f>
        <v>11</v>
      </c>
      <c r="L4801" s="4" t="s">
        <v>8731</v>
      </c>
      <c r="M4801" s="4">
        <v>12.0</v>
      </c>
    </row>
    <row r="4802">
      <c r="A4802" s="54">
        <v>46157.0</v>
      </c>
      <c r="B4802" s="2" t="s">
        <v>1937</v>
      </c>
      <c r="C4802" s="2" t="s">
        <v>8726</v>
      </c>
      <c r="D4802" s="2">
        <v>0.0</v>
      </c>
      <c r="E4802" s="2" t="s">
        <v>8957</v>
      </c>
      <c r="F4802" s="48" t="s">
        <v>8958</v>
      </c>
      <c r="H4802" s="2" t="s">
        <v>8729</v>
      </c>
      <c r="I4802" s="95">
        <v>46291.95486111111</v>
      </c>
      <c r="J4802" s="2" t="s">
        <v>8959</v>
      </c>
      <c r="K4802" s="4">
        <f>IFERROR(__xludf.DUMMYFUNCTION("""COMPUTED_VALUE"""),11.0)</f>
        <v>11</v>
      </c>
      <c r="L4802" s="4" t="s">
        <v>8731</v>
      </c>
      <c r="M4802" s="4">
        <v>12.0</v>
      </c>
    </row>
    <row r="4803">
      <c r="A4803" s="54">
        <v>46158.0</v>
      </c>
      <c r="B4803" s="2" t="s">
        <v>1937</v>
      </c>
      <c r="C4803" s="2" t="s">
        <v>8726</v>
      </c>
      <c r="D4803" s="2">
        <v>0.0</v>
      </c>
      <c r="E4803" s="2" t="s">
        <v>8957</v>
      </c>
      <c r="F4803" s="48" t="s">
        <v>8958</v>
      </c>
      <c r="H4803" s="2" t="s">
        <v>8729</v>
      </c>
      <c r="I4803" s="95">
        <v>46291.95486111111</v>
      </c>
      <c r="J4803" s="2" t="s">
        <v>8959</v>
      </c>
      <c r="K4803" s="4">
        <f>IFERROR(__xludf.DUMMYFUNCTION("""COMPUTED_VALUE"""),11.0)</f>
        <v>11</v>
      </c>
      <c r="L4803" s="4" t="s">
        <v>8731</v>
      </c>
      <c r="M4803" s="4">
        <v>12.0</v>
      </c>
    </row>
    <row r="4804">
      <c r="A4804" s="54">
        <v>46159.0</v>
      </c>
      <c r="B4804" s="2" t="s">
        <v>1937</v>
      </c>
      <c r="C4804" s="2" t="s">
        <v>8726</v>
      </c>
      <c r="D4804" s="2">
        <v>0.0</v>
      </c>
      <c r="E4804" s="2" t="s">
        <v>8957</v>
      </c>
      <c r="F4804" s="48" t="s">
        <v>8958</v>
      </c>
      <c r="H4804" s="2" t="s">
        <v>8729</v>
      </c>
      <c r="I4804" s="95">
        <v>46291.95486111111</v>
      </c>
      <c r="J4804" s="2" t="s">
        <v>8959</v>
      </c>
      <c r="K4804" s="4">
        <f>IFERROR(__xludf.DUMMYFUNCTION("""COMPUTED_VALUE"""),11.0)</f>
        <v>11</v>
      </c>
      <c r="L4804" s="4" t="s">
        <v>8731</v>
      </c>
      <c r="M4804" s="4">
        <v>12.0</v>
      </c>
    </row>
    <row r="4805">
      <c r="A4805" s="54">
        <v>46160.0</v>
      </c>
      <c r="B4805" s="2" t="s">
        <v>1937</v>
      </c>
      <c r="C4805" s="2" t="s">
        <v>8726</v>
      </c>
      <c r="D4805" s="2">
        <v>0.0</v>
      </c>
      <c r="E4805" s="2" t="s">
        <v>8957</v>
      </c>
      <c r="F4805" s="48" t="s">
        <v>8958</v>
      </c>
      <c r="H4805" s="2" t="s">
        <v>8729</v>
      </c>
      <c r="I4805" s="95">
        <v>46291.95486111111</v>
      </c>
      <c r="J4805" s="2" t="s">
        <v>8959</v>
      </c>
      <c r="K4805" s="4">
        <f>IFERROR(__xludf.DUMMYFUNCTION("""COMPUTED_VALUE"""),11.0)</f>
        <v>11</v>
      </c>
      <c r="L4805" s="4" t="s">
        <v>8731</v>
      </c>
      <c r="M4805" s="4">
        <v>12.0</v>
      </c>
    </row>
    <row r="4806">
      <c r="A4806" s="54">
        <v>46161.0</v>
      </c>
      <c r="B4806" s="2" t="s">
        <v>1937</v>
      </c>
      <c r="C4806" s="2" t="s">
        <v>8726</v>
      </c>
      <c r="D4806" s="2">
        <v>0.0</v>
      </c>
      <c r="E4806" s="2" t="s">
        <v>8957</v>
      </c>
      <c r="F4806" s="48" t="s">
        <v>8958</v>
      </c>
      <c r="H4806" s="2" t="s">
        <v>8729</v>
      </c>
      <c r="I4806" s="95">
        <v>46291.95486111111</v>
      </c>
      <c r="J4806" s="2" t="s">
        <v>8959</v>
      </c>
      <c r="K4806" s="4">
        <f>IFERROR(__xludf.DUMMYFUNCTION("""COMPUTED_VALUE"""),11.0)</f>
        <v>11</v>
      </c>
      <c r="L4806" s="4" t="s">
        <v>8731</v>
      </c>
      <c r="M4806" s="4">
        <v>12.0</v>
      </c>
    </row>
    <row r="4807">
      <c r="A4807" s="54">
        <v>46162.0</v>
      </c>
      <c r="B4807" s="2" t="s">
        <v>1937</v>
      </c>
      <c r="C4807" s="2" t="s">
        <v>8726</v>
      </c>
      <c r="D4807" s="2">
        <v>0.0</v>
      </c>
      <c r="E4807" s="2" t="s">
        <v>8957</v>
      </c>
      <c r="F4807" s="48" t="s">
        <v>8958</v>
      </c>
      <c r="H4807" s="2" t="s">
        <v>8729</v>
      </c>
      <c r="I4807" s="95">
        <v>46291.95486111111</v>
      </c>
      <c r="J4807" s="2" t="s">
        <v>8959</v>
      </c>
      <c r="K4807" s="4">
        <f>IFERROR(__xludf.DUMMYFUNCTION("""COMPUTED_VALUE"""),11.0)</f>
        <v>11</v>
      </c>
      <c r="L4807" s="4" t="s">
        <v>8731</v>
      </c>
      <c r="M4807" s="4">
        <v>12.0</v>
      </c>
    </row>
    <row r="4808">
      <c r="A4808" s="54">
        <v>46163.0</v>
      </c>
      <c r="B4808" s="2" t="s">
        <v>1937</v>
      </c>
      <c r="C4808" s="2" t="s">
        <v>8726</v>
      </c>
      <c r="D4808" s="2">
        <v>0.0</v>
      </c>
      <c r="E4808" s="2" t="s">
        <v>8957</v>
      </c>
      <c r="F4808" s="48" t="s">
        <v>8958</v>
      </c>
      <c r="H4808" s="2" t="s">
        <v>8729</v>
      </c>
      <c r="I4808" s="95">
        <v>46291.95486111111</v>
      </c>
      <c r="J4808" s="2" t="s">
        <v>8959</v>
      </c>
      <c r="K4808" s="4">
        <f>IFERROR(__xludf.DUMMYFUNCTION("""COMPUTED_VALUE"""),11.0)</f>
        <v>11</v>
      </c>
      <c r="L4808" s="4" t="s">
        <v>8731</v>
      </c>
      <c r="M4808" s="4">
        <v>12.0</v>
      </c>
    </row>
    <row r="4809">
      <c r="A4809" s="54">
        <v>46164.0</v>
      </c>
      <c r="B4809" s="2" t="s">
        <v>1937</v>
      </c>
      <c r="C4809" s="2" t="s">
        <v>8726</v>
      </c>
      <c r="D4809" s="2">
        <v>0.0</v>
      </c>
      <c r="E4809" s="2" t="s">
        <v>8957</v>
      </c>
      <c r="F4809" s="48" t="s">
        <v>8958</v>
      </c>
      <c r="H4809" s="2" t="s">
        <v>8729</v>
      </c>
      <c r="I4809" s="95">
        <v>46291.95486111111</v>
      </c>
      <c r="J4809" s="2" t="s">
        <v>8959</v>
      </c>
      <c r="K4809" s="4">
        <f>IFERROR(__xludf.DUMMYFUNCTION("""COMPUTED_VALUE"""),11.0)</f>
        <v>11</v>
      </c>
      <c r="L4809" s="4" t="s">
        <v>8731</v>
      </c>
      <c r="M4809" s="4">
        <v>12.0</v>
      </c>
    </row>
    <row r="4810">
      <c r="A4810" s="54">
        <v>46165.0</v>
      </c>
      <c r="B4810" s="2" t="s">
        <v>1937</v>
      </c>
      <c r="C4810" s="2" t="s">
        <v>8726</v>
      </c>
      <c r="D4810" s="2">
        <v>0.0</v>
      </c>
      <c r="E4810" s="2" t="s">
        <v>8957</v>
      </c>
      <c r="F4810" s="48" t="s">
        <v>8958</v>
      </c>
      <c r="H4810" s="2" t="s">
        <v>8729</v>
      </c>
      <c r="I4810" s="95">
        <v>46291.95486111111</v>
      </c>
      <c r="J4810" s="2" t="s">
        <v>8959</v>
      </c>
      <c r="K4810" s="4">
        <f>IFERROR(__xludf.DUMMYFUNCTION("""COMPUTED_VALUE"""),11.0)</f>
        <v>11</v>
      </c>
      <c r="L4810" s="4" t="s">
        <v>8731</v>
      </c>
      <c r="M4810" s="4">
        <v>12.0</v>
      </c>
    </row>
    <row r="4811">
      <c r="A4811" s="54">
        <v>46166.0</v>
      </c>
      <c r="B4811" s="2" t="s">
        <v>1937</v>
      </c>
      <c r="C4811" s="2" t="s">
        <v>8726</v>
      </c>
      <c r="D4811" s="2">
        <v>0.0</v>
      </c>
      <c r="E4811" s="2" t="s">
        <v>8957</v>
      </c>
      <c r="F4811" s="48" t="s">
        <v>8958</v>
      </c>
      <c r="H4811" s="2" t="s">
        <v>8729</v>
      </c>
      <c r="I4811" s="95">
        <v>46291.95486111111</v>
      </c>
      <c r="J4811" s="2" t="s">
        <v>8959</v>
      </c>
      <c r="K4811" s="4">
        <f>IFERROR(__xludf.DUMMYFUNCTION("""COMPUTED_VALUE"""),11.0)</f>
        <v>11</v>
      </c>
      <c r="L4811" s="4" t="s">
        <v>8731</v>
      </c>
      <c r="M4811" s="4">
        <v>12.0</v>
      </c>
    </row>
    <row r="4812">
      <c r="A4812" s="54">
        <v>46167.0</v>
      </c>
      <c r="B4812" s="2" t="s">
        <v>1937</v>
      </c>
      <c r="C4812" s="2" t="s">
        <v>8726</v>
      </c>
      <c r="D4812" s="2">
        <v>0.0</v>
      </c>
      <c r="E4812" s="2" t="s">
        <v>8957</v>
      </c>
      <c r="F4812" s="48" t="s">
        <v>8958</v>
      </c>
      <c r="H4812" s="2" t="s">
        <v>8729</v>
      </c>
      <c r="I4812" s="95">
        <v>46291.95486111111</v>
      </c>
      <c r="J4812" s="2" t="s">
        <v>8959</v>
      </c>
      <c r="K4812" s="4">
        <f>IFERROR(__xludf.DUMMYFUNCTION("""COMPUTED_VALUE"""),11.0)</f>
        <v>11</v>
      </c>
      <c r="L4812" s="4" t="s">
        <v>8731</v>
      </c>
      <c r="M4812" s="4">
        <v>12.0</v>
      </c>
    </row>
    <row r="4813">
      <c r="A4813" s="54">
        <v>46168.0</v>
      </c>
      <c r="B4813" s="2" t="s">
        <v>1937</v>
      </c>
      <c r="C4813" s="2" t="s">
        <v>8726</v>
      </c>
      <c r="D4813" s="2">
        <v>0.0</v>
      </c>
      <c r="E4813" s="2" t="s">
        <v>8957</v>
      </c>
      <c r="F4813" s="48" t="s">
        <v>8958</v>
      </c>
      <c r="H4813" s="2" t="s">
        <v>8729</v>
      </c>
      <c r="I4813" s="95">
        <v>46291.95486111111</v>
      </c>
      <c r="J4813" s="2" t="s">
        <v>8959</v>
      </c>
      <c r="K4813" s="4">
        <f>IFERROR(__xludf.DUMMYFUNCTION("""COMPUTED_VALUE"""),11.0)</f>
        <v>11</v>
      </c>
      <c r="L4813" s="4" t="s">
        <v>8731</v>
      </c>
      <c r="M4813" s="4">
        <v>12.0</v>
      </c>
    </row>
    <row r="4814">
      <c r="A4814" s="54">
        <v>46169.0</v>
      </c>
      <c r="B4814" s="2" t="s">
        <v>1937</v>
      </c>
      <c r="C4814" s="2" t="s">
        <v>8726</v>
      </c>
      <c r="D4814" s="2">
        <v>0.0</v>
      </c>
      <c r="E4814" s="2" t="s">
        <v>8957</v>
      </c>
      <c r="F4814" s="48" t="s">
        <v>8958</v>
      </c>
      <c r="H4814" s="2" t="s">
        <v>8729</v>
      </c>
      <c r="I4814" s="95">
        <v>46291.95486111111</v>
      </c>
      <c r="J4814" s="2" t="s">
        <v>8959</v>
      </c>
      <c r="K4814" s="4">
        <f>IFERROR(__xludf.DUMMYFUNCTION("""COMPUTED_VALUE"""),11.0)</f>
        <v>11</v>
      </c>
      <c r="L4814" s="4" t="s">
        <v>8731</v>
      </c>
      <c r="M4814" s="4">
        <v>12.0</v>
      </c>
    </row>
    <row r="4815">
      <c r="A4815" s="54">
        <v>46170.0</v>
      </c>
      <c r="B4815" s="2" t="s">
        <v>1937</v>
      </c>
      <c r="C4815" s="2" t="s">
        <v>8726</v>
      </c>
      <c r="D4815" s="2">
        <v>0.0</v>
      </c>
      <c r="E4815" s="2" t="s">
        <v>8957</v>
      </c>
      <c r="F4815" s="48" t="s">
        <v>8958</v>
      </c>
      <c r="H4815" s="2" t="s">
        <v>8729</v>
      </c>
      <c r="I4815" s="95">
        <v>46291.95486111111</v>
      </c>
      <c r="J4815" s="2" t="s">
        <v>8959</v>
      </c>
      <c r="K4815" s="4">
        <f>IFERROR(__xludf.DUMMYFUNCTION("""COMPUTED_VALUE"""),12.0)</f>
        <v>12</v>
      </c>
      <c r="L4815" s="4" t="s">
        <v>8735</v>
      </c>
      <c r="M4815" s="4">
        <v>12.0</v>
      </c>
    </row>
    <row r="4816">
      <c r="A4816" s="54">
        <v>46171.0</v>
      </c>
      <c r="B4816" s="2" t="s">
        <v>1937</v>
      </c>
      <c r="C4816" s="2" t="s">
        <v>8726</v>
      </c>
      <c r="D4816" s="2">
        <v>0.0</v>
      </c>
      <c r="E4816" s="2" t="s">
        <v>8957</v>
      </c>
      <c r="F4816" s="48" t="s">
        <v>8958</v>
      </c>
      <c r="H4816" s="2" t="s">
        <v>8729</v>
      </c>
      <c r="I4816" s="95">
        <v>46291.95486111111</v>
      </c>
      <c r="J4816" s="2" t="s">
        <v>8959</v>
      </c>
      <c r="K4816" s="4">
        <f>IFERROR(__xludf.DUMMYFUNCTION("""COMPUTED_VALUE"""),11.0)</f>
        <v>11</v>
      </c>
      <c r="L4816" s="4" t="s">
        <v>8731</v>
      </c>
      <c r="M4816" s="4">
        <v>12.0</v>
      </c>
    </row>
    <row r="4817">
      <c r="A4817" s="54">
        <v>46172.0</v>
      </c>
      <c r="B4817" s="2" t="s">
        <v>1937</v>
      </c>
      <c r="C4817" s="2" t="s">
        <v>8726</v>
      </c>
      <c r="D4817" s="2">
        <v>0.0</v>
      </c>
      <c r="E4817" s="2" t="s">
        <v>8957</v>
      </c>
      <c r="F4817" s="48" t="s">
        <v>8958</v>
      </c>
      <c r="H4817" s="2" t="s">
        <v>8729</v>
      </c>
      <c r="I4817" s="95">
        <v>46291.95486111111</v>
      </c>
      <c r="J4817" s="2" t="s">
        <v>8959</v>
      </c>
      <c r="K4817" s="4">
        <f>IFERROR(__xludf.DUMMYFUNCTION("""COMPUTED_VALUE"""),11.0)</f>
        <v>11</v>
      </c>
      <c r="L4817" s="4" t="s">
        <v>8731</v>
      </c>
      <c r="M4817" s="4">
        <v>12.0</v>
      </c>
    </row>
    <row r="4818">
      <c r="A4818" s="54">
        <v>46173.0</v>
      </c>
      <c r="B4818" s="2" t="s">
        <v>1937</v>
      </c>
      <c r="C4818" s="2" t="s">
        <v>8726</v>
      </c>
      <c r="D4818" s="2">
        <v>0.0</v>
      </c>
      <c r="E4818" s="2" t="s">
        <v>8957</v>
      </c>
      <c r="F4818" s="48" t="s">
        <v>8958</v>
      </c>
      <c r="H4818" s="2" t="s">
        <v>8729</v>
      </c>
      <c r="I4818" s="95">
        <v>46291.95486111111</v>
      </c>
      <c r="J4818" s="2" t="s">
        <v>8959</v>
      </c>
      <c r="K4818" s="4">
        <f>IFERROR(__xludf.DUMMYFUNCTION("""COMPUTED_VALUE"""),11.0)</f>
        <v>11</v>
      </c>
      <c r="L4818" s="4" t="s">
        <v>8731</v>
      </c>
      <c r="M4818" s="4">
        <v>12.0</v>
      </c>
    </row>
    <row r="4819">
      <c r="A4819" s="54">
        <v>46204.0</v>
      </c>
      <c r="B4819" s="2" t="s">
        <v>1937</v>
      </c>
      <c r="C4819" s="2" t="s">
        <v>8726</v>
      </c>
      <c r="D4819" s="2">
        <v>0.0</v>
      </c>
      <c r="E4819" s="2" t="s">
        <v>8960</v>
      </c>
      <c r="F4819" s="48" t="s">
        <v>8961</v>
      </c>
      <c r="H4819" s="2" t="s">
        <v>8729</v>
      </c>
      <c r="I4819" s="95">
        <v>46291.961805555555</v>
      </c>
      <c r="J4819" s="2" t="s">
        <v>8962</v>
      </c>
      <c r="K4819" s="4">
        <f>IFERROR(__xludf.DUMMYFUNCTION("""COMPUTED_VALUE"""),12.0)</f>
        <v>12</v>
      </c>
      <c r="L4819" s="4" t="s">
        <v>8735</v>
      </c>
      <c r="M4819" s="4">
        <v>12.0</v>
      </c>
    </row>
    <row r="4820">
      <c r="A4820" s="54">
        <v>46205.0</v>
      </c>
      <c r="B4820" s="2" t="s">
        <v>1937</v>
      </c>
      <c r="C4820" s="2" t="s">
        <v>8726</v>
      </c>
      <c r="D4820" s="2">
        <v>0.0</v>
      </c>
      <c r="E4820" s="2" t="s">
        <v>8960</v>
      </c>
      <c r="F4820" s="48" t="s">
        <v>8961</v>
      </c>
      <c r="H4820" s="2" t="s">
        <v>8729</v>
      </c>
      <c r="I4820" s="95">
        <v>46291.961805555555</v>
      </c>
      <c r="J4820" s="2" t="s">
        <v>8962</v>
      </c>
      <c r="K4820" s="4">
        <f>IFERROR(__xludf.DUMMYFUNCTION("""COMPUTED_VALUE"""),11.0)</f>
        <v>11</v>
      </c>
      <c r="L4820" s="4" t="s">
        <v>8731</v>
      </c>
      <c r="M4820" s="4">
        <v>12.0</v>
      </c>
    </row>
    <row r="4821">
      <c r="A4821" s="54">
        <v>46206.0</v>
      </c>
      <c r="B4821" s="2" t="s">
        <v>1937</v>
      </c>
      <c r="C4821" s="2" t="s">
        <v>8726</v>
      </c>
      <c r="D4821" s="2">
        <v>0.0</v>
      </c>
      <c r="E4821" s="2" t="s">
        <v>8960</v>
      </c>
      <c r="F4821" s="48" t="s">
        <v>8961</v>
      </c>
      <c r="H4821" s="2" t="s">
        <v>8729</v>
      </c>
      <c r="I4821" s="95">
        <v>46291.961805555555</v>
      </c>
      <c r="J4821" s="2" t="s">
        <v>8962</v>
      </c>
      <c r="K4821" s="4">
        <f>IFERROR(__xludf.DUMMYFUNCTION("""COMPUTED_VALUE"""),11.0)</f>
        <v>11</v>
      </c>
      <c r="L4821" s="4" t="s">
        <v>8731</v>
      </c>
      <c r="M4821" s="4">
        <v>12.0</v>
      </c>
    </row>
    <row r="4822">
      <c r="A4822" s="54">
        <v>46207.0</v>
      </c>
      <c r="B4822" s="2" t="s">
        <v>1937</v>
      </c>
      <c r="C4822" s="2" t="s">
        <v>8726</v>
      </c>
      <c r="D4822" s="2">
        <v>0.0</v>
      </c>
      <c r="E4822" s="2" t="s">
        <v>8960</v>
      </c>
      <c r="F4822" s="48" t="s">
        <v>8961</v>
      </c>
      <c r="H4822" s="2" t="s">
        <v>8729</v>
      </c>
      <c r="I4822" s="95">
        <v>46291.961805555555</v>
      </c>
      <c r="J4822" s="2" t="s">
        <v>8962</v>
      </c>
      <c r="K4822" s="4">
        <f>IFERROR(__xludf.DUMMYFUNCTION("""COMPUTED_VALUE"""),11.0)</f>
        <v>11</v>
      </c>
      <c r="L4822" s="4" t="s">
        <v>8731</v>
      </c>
      <c r="M4822" s="4">
        <v>12.0</v>
      </c>
    </row>
    <row r="4823">
      <c r="A4823" s="54">
        <v>46208.0</v>
      </c>
      <c r="B4823" s="2" t="s">
        <v>1937</v>
      </c>
      <c r="C4823" s="2" t="s">
        <v>8726</v>
      </c>
      <c r="D4823" s="2">
        <v>0.0</v>
      </c>
      <c r="E4823" s="2" t="s">
        <v>8960</v>
      </c>
      <c r="F4823" s="48" t="s">
        <v>8961</v>
      </c>
      <c r="H4823" s="2" t="s">
        <v>8729</v>
      </c>
      <c r="I4823" s="95">
        <v>46291.961805555555</v>
      </c>
      <c r="J4823" s="2" t="s">
        <v>8962</v>
      </c>
      <c r="K4823" s="4">
        <f>IFERROR(__xludf.DUMMYFUNCTION("""COMPUTED_VALUE"""),11.0)</f>
        <v>11</v>
      </c>
      <c r="L4823" s="4" t="s">
        <v>8731</v>
      </c>
      <c r="M4823" s="4">
        <v>12.0</v>
      </c>
    </row>
    <row r="4824">
      <c r="A4824" s="54">
        <v>46209.0</v>
      </c>
      <c r="B4824" s="2" t="s">
        <v>1937</v>
      </c>
      <c r="C4824" s="2" t="s">
        <v>8726</v>
      </c>
      <c r="D4824" s="2">
        <v>0.0</v>
      </c>
      <c r="E4824" s="2" t="s">
        <v>8963</v>
      </c>
      <c r="F4824" s="48" t="s">
        <v>8964</v>
      </c>
      <c r="H4824" s="2" t="s">
        <v>8729</v>
      </c>
      <c r="I4824" s="95">
        <v>46291.961805555555</v>
      </c>
      <c r="J4824" s="2" t="s">
        <v>8965</v>
      </c>
      <c r="K4824" s="4">
        <f>IFERROR(__xludf.DUMMYFUNCTION("""COMPUTED_VALUE"""),11.0)</f>
        <v>11</v>
      </c>
      <c r="L4824" s="4" t="s">
        <v>8731</v>
      </c>
      <c r="M4824" s="4">
        <v>12.0</v>
      </c>
    </row>
    <row r="4825">
      <c r="A4825" s="54">
        <v>46210.0</v>
      </c>
      <c r="B4825" s="2" t="s">
        <v>1937</v>
      </c>
      <c r="C4825" s="2" t="s">
        <v>8726</v>
      </c>
      <c r="D4825" s="2">
        <v>0.0</v>
      </c>
      <c r="E4825" s="2" t="s">
        <v>8963</v>
      </c>
      <c r="F4825" s="48" t="s">
        <v>8964</v>
      </c>
      <c r="H4825" s="2" t="s">
        <v>8729</v>
      </c>
      <c r="I4825" s="95">
        <v>46291.961805555555</v>
      </c>
      <c r="J4825" s="2" t="s">
        <v>8965</v>
      </c>
      <c r="K4825" s="4">
        <f>IFERROR(__xludf.DUMMYFUNCTION("""COMPUTED_VALUE"""),13.0)</f>
        <v>13</v>
      </c>
      <c r="L4825" s="4" t="s">
        <v>8735</v>
      </c>
      <c r="M4825" s="4">
        <v>12.0</v>
      </c>
    </row>
    <row r="4826">
      <c r="A4826" s="54">
        <v>46211.0</v>
      </c>
      <c r="B4826" s="2" t="s">
        <v>1937</v>
      </c>
      <c r="C4826" s="2" t="s">
        <v>8726</v>
      </c>
      <c r="D4826" s="2">
        <v>0.0</v>
      </c>
      <c r="E4826" s="2" t="s">
        <v>8963</v>
      </c>
      <c r="F4826" s="48" t="s">
        <v>8964</v>
      </c>
      <c r="H4826" s="2" t="s">
        <v>8729</v>
      </c>
      <c r="I4826" s="95">
        <v>46291.961805555555</v>
      </c>
      <c r="J4826" s="2" t="s">
        <v>8965</v>
      </c>
      <c r="K4826" s="4">
        <f>IFERROR(__xludf.DUMMYFUNCTION("""COMPUTED_VALUE"""),13.0)</f>
        <v>13</v>
      </c>
      <c r="L4826" s="4" t="s">
        <v>8735</v>
      </c>
      <c r="M4826" s="4">
        <v>12.0</v>
      </c>
    </row>
    <row r="4827">
      <c r="A4827" s="54">
        <v>46212.0</v>
      </c>
      <c r="B4827" s="2" t="s">
        <v>1937</v>
      </c>
      <c r="C4827" s="2" t="s">
        <v>8726</v>
      </c>
      <c r="D4827" s="2">
        <v>0.0</v>
      </c>
      <c r="E4827" s="2" t="s">
        <v>8963</v>
      </c>
      <c r="F4827" s="48" t="s">
        <v>8964</v>
      </c>
      <c r="H4827" s="2" t="s">
        <v>8729</v>
      </c>
      <c r="I4827" s="95">
        <v>46291.961805555555</v>
      </c>
      <c r="J4827" s="2" t="s">
        <v>8965</v>
      </c>
      <c r="K4827" s="4">
        <f>IFERROR(__xludf.DUMMYFUNCTION("""COMPUTED_VALUE"""),12.0)</f>
        <v>12</v>
      </c>
      <c r="L4827" s="4" t="s">
        <v>8735</v>
      </c>
      <c r="M4827" s="4">
        <v>12.0</v>
      </c>
    </row>
    <row r="4828">
      <c r="A4828" s="54">
        <v>46213.0</v>
      </c>
      <c r="B4828" s="2" t="s">
        <v>1937</v>
      </c>
      <c r="C4828" s="2" t="s">
        <v>8726</v>
      </c>
      <c r="D4828" s="2">
        <v>0.0</v>
      </c>
      <c r="E4828" s="2" t="s">
        <v>8963</v>
      </c>
      <c r="F4828" s="48" t="s">
        <v>8964</v>
      </c>
      <c r="H4828" s="2" t="s">
        <v>8729</v>
      </c>
      <c r="I4828" s="95">
        <v>46291.961805555555</v>
      </c>
      <c r="J4828" s="2" t="s">
        <v>8965</v>
      </c>
      <c r="K4828" s="4">
        <f>IFERROR(__xludf.DUMMYFUNCTION("""COMPUTED_VALUE"""),11.0)</f>
        <v>11</v>
      </c>
      <c r="L4828" s="4" t="s">
        <v>8731</v>
      </c>
      <c r="M4828" s="4">
        <v>12.0</v>
      </c>
    </row>
    <row r="4829">
      <c r="A4829" s="54">
        <v>46214.0</v>
      </c>
      <c r="B4829" s="2" t="s">
        <v>1937</v>
      </c>
      <c r="C4829" s="2" t="s">
        <v>8726</v>
      </c>
      <c r="D4829" s="2">
        <v>0.0</v>
      </c>
      <c r="E4829" s="2" t="s">
        <v>8963</v>
      </c>
      <c r="F4829" s="48" t="s">
        <v>8964</v>
      </c>
      <c r="H4829" s="2" t="s">
        <v>8729</v>
      </c>
      <c r="I4829" s="95">
        <v>46291.961805555555</v>
      </c>
      <c r="J4829" s="2" t="s">
        <v>8965</v>
      </c>
      <c r="K4829" s="4">
        <f>IFERROR(__xludf.DUMMYFUNCTION("""COMPUTED_VALUE"""),11.0)</f>
        <v>11</v>
      </c>
      <c r="L4829" s="4" t="s">
        <v>8731</v>
      </c>
      <c r="M4829" s="4">
        <v>12.0</v>
      </c>
    </row>
    <row r="4830">
      <c r="A4830" s="54">
        <v>46215.0</v>
      </c>
      <c r="B4830" s="2" t="s">
        <v>1937</v>
      </c>
      <c r="C4830" s="2" t="s">
        <v>8726</v>
      </c>
      <c r="D4830" s="2">
        <v>0.0</v>
      </c>
      <c r="E4830" s="2" t="s">
        <v>8963</v>
      </c>
      <c r="F4830" s="48" t="s">
        <v>8964</v>
      </c>
      <c r="H4830" s="2" t="s">
        <v>8729</v>
      </c>
      <c r="I4830" s="95">
        <v>46291.961805555555</v>
      </c>
      <c r="J4830" s="2" t="s">
        <v>8965</v>
      </c>
      <c r="K4830" s="4">
        <f>IFERROR(__xludf.DUMMYFUNCTION("""COMPUTED_VALUE"""),11.0)</f>
        <v>11</v>
      </c>
      <c r="L4830" s="4" t="s">
        <v>8731</v>
      </c>
      <c r="M4830" s="4">
        <v>12.0</v>
      </c>
    </row>
    <row r="4831">
      <c r="A4831" s="54">
        <v>46216.0</v>
      </c>
      <c r="B4831" s="2" t="s">
        <v>1937</v>
      </c>
      <c r="C4831" s="2" t="s">
        <v>8726</v>
      </c>
      <c r="D4831" s="2">
        <v>0.0</v>
      </c>
      <c r="E4831" s="2" t="s">
        <v>8966</v>
      </c>
      <c r="F4831" s="48" t="s">
        <v>8967</v>
      </c>
      <c r="H4831" s="2" t="s">
        <v>8729</v>
      </c>
      <c r="I4831" s="95">
        <v>46291.961805555555</v>
      </c>
      <c r="J4831" s="2" t="s">
        <v>8968</v>
      </c>
      <c r="K4831" s="4">
        <f>IFERROR(__xludf.DUMMYFUNCTION("""COMPUTED_VALUE"""),12.0)</f>
        <v>12</v>
      </c>
      <c r="L4831" s="4" t="s">
        <v>8735</v>
      </c>
      <c r="M4831" s="4">
        <v>12.0</v>
      </c>
    </row>
    <row r="4832">
      <c r="A4832" s="54">
        <v>46217.0</v>
      </c>
      <c r="B4832" s="2" t="s">
        <v>1937</v>
      </c>
      <c r="C4832" s="2" t="s">
        <v>8726</v>
      </c>
      <c r="D4832" s="2">
        <v>0.0</v>
      </c>
      <c r="E4832" s="2" t="s">
        <v>8966</v>
      </c>
      <c r="F4832" s="48" t="s">
        <v>8967</v>
      </c>
      <c r="H4832" s="2" t="s">
        <v>8729</v>
      </c>
      <c r="I4832" s="95">
        <v>46291.961805555555</v>
      </c>
      <c r="J4832" s="2" t="s">
        <v>8968</v>
      </c>
      <c r="K4832" s="4">
        <f>IFERROR(__xludf.DUMMYFUNCTION("""COMPUTED_VALUE"""),12.0)</f>
        <v>12</v>
      </c>
      <c r="L4832" s="4" t="s">
        <v>8735</v>
      </c>
      <c r="M4832" s="4">
        <v>12.0</v>
      </c>
    </row>
    <row r="4833">
      <c r="A4833" s="54">
        <v>46218.0</v>
      </c>
      <c r="B4833" s="2" t="s">
        <v>1937</v>
      </c>
      <c r="C4833" s="2" t="s">
        <v>8726</v>
      </c>
      <c r="D4833" s="2">
        <v>0.0</v>
      </c>
      <c r="E4833" s="2" t="s">
        <v>8966</v>
      </c>
      <c r="F4833" s="48" t="s">
        <v>8967</v>
      </c>
      <c r="H4833" s="2" t="s">
        <v>8729</v>
      </c>
      <c r="I4833" s="95">
        <v>46291.961805555555</v>
      </c>
      <c r="J4833" s="2" t="s">
        <v>8968</v>
      </c>
      <c r="K4833" s="4">
        <f>IFERROR(__xludf.DUMMYFUNCTION("""COMPUTED_VALUE"""),12.0)</f>
        <v>12</v>
      </c>
      <c r="L4833" s="4" t="s">
        <v>8735</v>
      </c>
      <c r="M4833" s="4">
        <v>12.0</v>
      </c>
    </row>
    <row r="4834">
      <c r="A4834" s="54">
        <v>46219.0</v>
      </c>
      <c r="B4834" s="2" t="s">
        <v>1937</v>
      </c>
      <c r="C4834" s="2" t="s">
        <v>8726</v>
      </c>
      <c r="D4834" s="2">
        <v>0.0</v>
      </c>
      <c r="E4834" s="2" t="s">
        <v>8966</v>
      </c>
      <c r="F4834" s="48" t="s">
        <v>8967</v>
      </c>
      <c r="H4834" s="2" t="s">
        <v>8729</v>
      </c>
      <c r="I4834" s="95">
        <v>46291.961805555555</v>
      </c>
      <c r="J4834" s="2" t="s">
        <v>8968</v>
      </c>
      <c r="K4834" s="4">
        <f>IFERROR(__xludf.DUMMYFUNCTION("""COMPUTED_VALUE"""),12.0)</f>
        <v>12</v>
      </c>
      <c r="L4834" s="4" t="s">
        <v>8735</v>
      </c>
      <c r="M4834" s="4">
        <v>12.0</v>
      </c>
    </row>
    <row r="4835">
      <c r="A4835" s="54">
        <v>46220.0</v>
      </c>
      <c r="B4835" s="2" t="s">
        <v>1937</v>
      </c>
      <c r="C4835" s="2" t="s">
        <v>8726</v>
      </c>
      <c r="D4835" s="2">
        <v>0.0</v>
      </c>
      <c r="E4835" s="2" t="s">
        <v>8966</v>
      </c>
      <c r="F4835" s="48" t="s">
        <v>8967</v>
      </c>
      <c r="H4835" s="2" t="s">
        <v>8729</v>
      </c>
      <c r="I4835" s="95">
        <v>46291.961805555555</v>
      </c>
      <c r="J4835" s="2" t="s">
        <v>8968</v>
      </c>
      <c r="K4835" s="4">
        <f>IFERROR(__xludf.DUMMYFUNCTION("""COMPUTED_VALUE"""),12.0)</f>
        <v>12</v>
      </c>
      <c r="L4835" s="4" t="s">
        <v>8735</v>
      </c>
      <c r="M4835" s="4">
        <v>12.0</v>
      </c>
    </row>
    <row r="4836">
      <c r="A4836" s="54">
        <v>46221.0</v>
      </c>
      <c r="B4836" s="2" t="s">
        <v>1937</v>
      </c>
      <c r="C4836" s="2" t="s">
        <v>8726</v>
      </c>
      <c r="D4836" s="2">
        <v>0.0</v>
      </c>
      <c r="E4836" s="2" t="s">
        <v>8966</v>
      </c>
      <c r="F4836" s="48" t="s">
        <v>8967</v>
      </c>
      <c r="H4836" s="2" t="s">
        <v>8729</v>
      </c>
      <c r="I4836" s="95">
        <v>46291.961805555555</v>
      </c>
      <c r="J4836" s="2" t="s">
        <v>8968</v>
      </c>
      <c r="K4836" s="4">
        <f>IFERROR(__xludf.DUMMYFUNCTION("""COMPUTED_VALUE"""),12.0)</f>
        <v>12</v>
      </c>
      <c r="L4836" s="4" t="s">
        <v>8735</v>
      </c>
      <c r="M4836" s="4">
        <v>12.0</v>
      </c>
    </row>
    <row r="4837">
      <c r="A4837" s="54">
        <v>46222.0</v>
      </c>
      <c r="B4837" s="2" t="s">
        <v>1937</v>
      </c>
      <c r="C4837" s="2" t="s">
        <v>8726</v>
      </c>
      <c r="D4837" s="2">
        <v>0.0</v>
      </c>
      <c r="E4837" s="2" t="s">
        <v>8966</v>
      </c>
      <c r="F4837" s="48" t="s">
        <v>8967</v>
      </c>
      <c r="H4837" s="2" t="s">
        <v>8729</v>
      </c>
      <c r="I4837" s="95">
        <v>46291.961805555555</v>
      </c>
      <c r="J4837" s="2" t="s">
        <v>8968</v>
      </c>
      <c r="K4837" s="4">
        <f>IFERROR(__xludf.DUMMYFUNCTION("""COMPUTED_VALUE"""),12.0)</f>
        <v>12</v>
      </c>
      <c r="L4837" s="4" t="s">
        <v>8735</v>
      </c>
      <c r="M4837" s="4">
        <v>12.0</v>
      </c>
    </row>
    <row r="4838">
      <c r="A4838" s="54">
        <v>46204.0</v>
      </c>
      <c r="B4838" s="2" t="s">
        <v>687</v>
      </c>
      <c r="C4838" s="2" t="s">
        <v>8726</v>
      </c>
      <c r="D4838" s="47" t="s">
        <v>8813</v>
      </c>
      <c r="E4838" s="2" t="s">
        <v>8969</v>
      </c>
      <c r="F4838" s="48" t="s">
        <v>8970</v>
      </c>
      <c r="G4838" s="48" t="s">
        <v>8971</v>
      </c>
      <c r="H4838" s="2" t="s">
        <v>8729</v>
      </c>
      <c r="I4838" s="107" t="s">
        <v>8972</v>
      </c>
      <c r="J4838" s="2" t="s">
        <v>8973</v>
      </c>
      <c r="K4838" s="4">
        <f>IFERROR(__xludf.DUMMYFUNCTION("""COMPUTED_VALUE"""),12.0)</f>
        <v>12</v>
      </c>
      <c r="L4838" s="4" t="s">
        <v>8735</v>
      </c>
      <c r="M4838" s="4">
        <v>12.0</v>
      </c>
    </row>
    <row r="4839">
      <c r="A4839" s="54">
        <v>46210.0</v>
      </c>
      <c r="B4839" s="2" t="s">
        <v>687</v>
      </c>
      <c r="C4839" s="2" t="s">
        <v>8726</v>
      </c>
      <c r="D4839" s="47" t="s">
        <v>8813</v>
      </c>
      <c r="E4839" s="2" t="s">
        <v>8974</v>
      </c>
      <c r="F4839" s="48" t="s">
        <v>8975</v>
      </c>
      <c r="G4839" s="48" t="s">
        <v>8976</v>
      </c>
      <c r="H4839" s="2" t="s">
        <v>8729</v>
      </c>
      <c r="I4839" s="107" t="s">
        <v>8972</v>
      </c>
      <c r="J4839" s="2" t="s">
        <v>8973</v>
      </c>
      <c r="K4839" s="4">
        <f>IFERROR(__xludf.DUMMYFUNCTION("""COMPUTED_VALUE"""),13.0)</f>
        <v>13</v>
      </c>
      <c r="L4839" s="4" t="s">
        <v>8735</v>
      </c>
      <c r="M4839" s="4">
        <v>12.0</v>
      </c>
    </row>
    <row r="4840">
      <c r="A4840" s="54">
        <v>46211.0</v>
      </c>
      <c r="B4840" s="2" t="s">
        <v>687</v>
      </c>
      <c r="C4840" s="2" t="s">
        <v>8726</v>
      </c>
      <c r="D4840" s="47" t="s">
        <v>8813</v>
      </c>
      <c r="E4840" s="2" t="s">
        <v>8969</v>
      </c>
      <c r="F4840" s="48" t="s">
        <v>8977</v>
      </c>
      <c r="G4840" s="48" t="s">
        <v>8978</v>
      </c>
      <c r="H4840" s="2" t="s">
        <v>8729</v>
      </c>
      <c r="I4840" s="107" t="s">
        <v>8972</v>
      </c>
      <c r="J4840" s="2" t="s">
        <v>8973</v>
      </c>
      <c r="K4840" s="4">
        <f>IFERROR(__xludf.DUMMYFUNCTION("""COMPUTED_VALUE"""),13.0)</f>
        <v>13</v>
      </c>
      <c r="L4840" s="4" t="s">
        <v>8735</v>
      </c>
      <c r="M4840" s="4">
        <v>12.0</v>
      </c>
    </row>
    <row r="4841">
      <c r="A4841" s="54">
        <v>46226.0</v>
      </c>
      <c r="B4841" s="2" t="s">
        <v>687</v>
      </c>
      <c r="C4841" s="2" t="s">
        <v>8726</v>
      </c>
      <c r="D4841" s="47" t="s">
        <v>8813</v>
      </c>
      <c r="E4841" s="2" t="s">
        <v>8969</v>
      </c>
      <c r="F4841" s="48" t="s">
        <v>8979</v>
      </c>
      <c r="G4841" s="48" t="s">
        <v>8980</v>
      </c>
      <c r="H4841" s="2" t="s">
        <v>8729</v>
      </c>
      <c r="I4841" s="107" t="s">
        <v>8972</v>
      </c>
      <c r="J4841" s="2" t="s">
        <v>8973</v>
      </c>
      <c r="K4841" s="4">
        <f>IFERROR(__xludf.DUMMYFUNCTION("""COMPUTED_VALUE"""),13.0)</f>
        <v>13</v>
      </c>
      <c r="L4841" s="4" t="s">
        <v>8735</v>
      </c>
      <c r="M4841" s="4">
        <v>12.0</v>
      </c>
    </row>
    <row r="4842">
      <c r="A4842" s="54">
        <v>46242.0</v>
      </c>
      <c r="B4842" s="2" t="s">
        <v>687</v>
      </c>
      <c r="C4842" s="2" t="s">
        <v>8726</v>
      </c>
      <c r="D4842" s="47" t="s">
        <v>8813</v>
      </c>
      <c r="E4842" s="2" t="s">
        <v>8981</v>
      </c>
      <c r="F4842" s="48" t="s">
        <v>8982</v>
      </c>
      <c r="H4842" s="2" t="s">
        <v>8729</v>
      </c>
      <c r="I4842" s="107" t="s">
        <v>8972</v>
      </c>
      <c r="J4842" s="2" t="s">
        <v>8973</v>
      </c>
      <c r="K4842" s="4">
        <f>IFERROR(__xludf.DUMMYFUNCTION("""COMPUTED_VALUE"""),12.0)</f>
        <v>12</v>
      </c>
      <c r="L4842" s="4" t="s">
        <v>8735</v>
      </c>
      <c r="M4842" s="4">
        <v>12.0</v>
      </c>
    </row>
    <row r="4843">
      <c r="A4843" s="54">
        <v>46243.0</v>
      </c>
      <c r="B4843" s="2" t="s">
        <v>687</v>
      </c>
      <c r="C4843" s="2" t="s">
        <v>8726</v>
      </c>
      <c r="D4843" s="47" t="s">
        <v>8813</v>
      </c>
      <c r="E4843" s="2" t="s">
        <v>8981</v>
      </c>
      <c r="F4843" s="48" t="s">
        <v>8982</v>
      </c>
      <c r="H4843" s="2" t="s">
        <v>8729</v>
      </c>
      <c r="I4843" s="107" t="s">
        <v>8972</v>
      </c>
      <c r="J4843" s="2" t="s">
        <v>8973</v>
      </c>
      <c r="K4843" s="4">
        <f>IFERROR(__xludf.DUMMYFUNCTION("""COMPUTED_VALUE"""),13.0)</f>
        <v>13</v>
      </c>
      <c r="L4843" s="4" t="s">
        <v>8735</v>
      </c>
      <c r="M4843" s="4">
        <v>12.0</v>
      </c>
    </row>
    <row r="4844">
      <c r="A4844" s="54">
        <v>46252.0</v>
      </c>
      <c r="B4844" s="2" t="s">
        <v>687</v>
      </c>
      <c r="C4844" s="2" t="s">
        <v>8726</v>
      </c>
      <c r="D4844" s="47" t="s">
        <v>8813</v>
      </c>
      <c r="E4844" s="2" t="s">
        <v>8974</v>
      </c>
      <c r="F4844" s="48" t="s">
        <v>8983</v>
      </c>
      <c r="G4844" s="48" t="s">
        <v>8984</v>
      </c>
      <c r="H4844" s="2" t="s">
        <v>8729</v>
      </c>
      <c r="I4844" s="107" t="s">
        <v>8972</v>
      </c>
      <c r="J4844" s="2" t="s">
        <v>8973</v>
      </c>
      <c r="K4844" s="4">
        <f>IFERROR(__xludf.DUMMYFUNCTION("""COMPUTED_VALUE"""),12.0)</f>
        <v>12</v>
      </c>
      <c r="L4844" s="4" t="s">
        <v>8735</v>
      </c>
      <c r="M4844" s="4">
        <v>12.0</v>
      </c>
    </row>
    <row r="4845">
      <c r="A4845" s="54">
        <v>46253.0</v>
      </c>
      <c r="B4845" s="2" t="s">
        <v>687</v>
      </c>
      <c r="C4845" s="2" t="s">
        <v>8726</v>
      </c>
      <c r="D4845" s="47" t="s">
        <v>8813</v>
      </c>
      <c r="E4845" s="2" t="s">
        <v>8981</v>
      </c>
      <c r="F4845" s="48" t="s">
        <v>8985</v>
      </c>
      <c r="G4845" s="48" t="s">
        <v>8986</v>
      </c>
      <c r="H4845" s="2" t="s">
        <v>8729</v>
      </c>
      <c r="I4845" s="107" t="s">
        <v>8972</v>
      </c>
      <c r="J4845" s="2" t="s">
        <v>8973</v>
      </c>
      <c r="K4845" s="4">
        <f>IFERROR(__xludf.DUMMYFUNCTION("""COMPUTED_VALUE"""),13.0)</f>
        <v>13</v>
      </c>
      <c r="L4845" s="4" t="s">
        <v>8735</v>
      </c>
      <c r="M4845" s="4">
        <v>12.0</v>
      </c>
    </row>
    <row r="4846">
      <c r="A4846" s="54">
        <v>46263.0</v>
      </c>
      <c r="B4846" s="2" t="s">
        <v>687</v>
      </c>
      <c r="C4846" s="2" t="s">
        <v>8726</v>
      </c>
      <c r="D4846" s="47" t="s">
        <v>8813</v>
      </c>
      <c r="E4846" s="2" t="s">
        <v>8981</v>
      </c>
      <c r="F4846" s="48" t="s">
        <v>8987</v>
      </c>
      <c r="H4846" s="2" t="s">
        <v>8729</v>
      </c>
      <c r="I4846" s="107" t="s">
        <v>8972</v>
      </c>
      <c r="J4846" s="2" t="s">
        <v>8973</v>
      </c>
      <c r="K4846" s="4">
        <f>IFERROR(__xludf.DUMMYFUNCTION("""COMPUTED_VALUE"""),12.0)</f>
        <v>12</v>
      </c>
      <c r="L4846" s="4" t="s">
        <v>8735</v>
      </c>
      <c r="M4846" s="4">
        <v>12.0</v>
      </c>
    </row>
    <row r="4847">
      <c r="A4847" s="54">
        <v>46264.0</v>
      </c>
      <c r="B4847" s="2" t="s">
        <v>687</v>
      </c>
      <c r="C4847" s="2" t="s">
        <v>8726</v>
      </c>
      <c r="D4847" s="47" t="s">
        <v>8813</v>
      </c>
      <c r="E4847" s="2" t="s">
        <v>8981</v>
      </c>
      <c r="F4847" s="48" t="s">
        <v>8987</v>
      </c>
      <c r="H4847" s="2" t="s">
        <v>8729</v>
      </c>
      <c r="I4847" s="107" t="s">
        <v>8972</v>
      </c>
      <c r="J4847" s="2" t="s">
        <v>8973</v>
      </c>
      <c r="K4847" s="4">
        <f>IFERROR(__xludf.DUMMYFUNCTION("""COMPUTED_VALUE"""),12.0)</f>
        <v>12</v>
      </c>
      <c r="L4847" s="4" t="s">
        <v>8735</v>
      </c>
      <c r="M4847" s="4">
        <v>12.0</v>
      </c>
    </row>
    <row r="4848">
      <c r="A4848" s="54">
        <v>46210.0</v>
      </c>
      <c r="B4848" s="2" t="s">
        <v>1876</v>
      </c>
      <c r="C4848" s="2" t="s">
        <v>8726</v>
      </c>
      <c r="D4848" s="2">
        <v>0.0</v>
      </c>
      <c r="E4848" s="2" t="s">
        <v>8988</v>
      </c>
      <c r="F4848" s="48" t="s">
        <v>8989</v>
      </c>
      <c r="G4848" s="48" t="s">
        <v>8990</v>
      </c>
      <c r="H4848" s="2" t="s">
        <v>8729</v>
      </c>
      <c r="I4848" s="95">
        <v>46291.981944444444</v>
      </c>
      <c r="J4848" s="2" t="s">
        <v>8991</v>
      </c>
      <c r="K4848" s="4">
        <f>IFERROR(__xludf.DUMMYFUNCTION("""COMPUTED_VALUE"""),13.0)</f>
        <v>13</v>
      </c>
      <c r="L4848" s="4" t="s">
        <v>8735</v>
      </c>
      <c r="M4848" s="4">
        <v>12.0</v>
      </c>
    </row>
    <row r="4849">
      <c r="A4849" s="54">
        <v>46211.0</v>
      </c>
      <c r="B4849" s="2" t="s">
        <v>1876</v>
      </c>
      <c r="C4849" s="2" t="s">
        <v>8726</v>
      </c>
      <c r="D4849" s="2">
        <v>0.0</v>
      </c>
      <c r="E4849" s="2" t="s">
        <v>8988</v>
      </c>
      <c r="F4849" s="48" t="s">
        <v>8990</v>
      </c>
      <c r="G4849" s="48" t="s">
        <v>8992</v>
      </c>
      <c r="H4849" s="2" t="s">
        <v>8729</v>
      </c>
      <c r="I4849" s="95">
        <v>46291.981944444444</v>
      </c>
      <c r="J4849" s="2" t="s">
        <v>8991</v>
      </c>
      <c r="K4849" s="4">
        <f>IFERROR(__xludf.DUMMYFUNCTION("""COMPUTED_VALUE"""),13.0)</f>
        <v>13</v>
      </c>
      <c r="L4849" s="4" t="s">
        <v>8735</v>
      </c>
      <c r="M4849" s="4">
        <v>12.0</v>
      </c>
    </row>
    <row r="4850">
      <c r="A4850" s="54">
        <v>46212.0</v>
      </c>
      <c r="B4850" s="2" t="s">
        <v>1876</v>
      </c>
      <c r="C4850" s="2" t="s">
        <v>8726</v>
      </c>
      <c r="D4850" s="2">
        <v>0.0</v>
      </c>
      <c r="E4850" s="2" t="s">
        <v>8988</v>
      </c>
      <c r="F4850" s="48" t="s">
        <v>8992</v>
      </c>
      <c r="G4850" s="48" t="s">
        <v>8993</v>
      </c>
      <c r="H4850" s="2" t="s">
        <v>8729</v>
      </c>
      <c r="I4850" s="95">
        <v>46291.981944444444</v>
      </c>
      <c r="J4850" s="2" t="s">
        <v>8991</v>
      </c>
      <c r="K4850" s="4">
        <f>IFERROR(__xludf.DUMMYFUNCTION("""COMPUTED_VALUE"""),12.0)</f>
        <v>12</v>
      </c>
      <c r="L4850" s="4" t="s">
        <v>8735</v>
      </c>
      <c r="M4850" s="4">
        <v>12.0</v>
      </c>
    </row>
    <row r="4851">
      <c r="A4851" s="54">
        <v>46217.0</v>
      </c>
      <c r="B4851" s="2" t="s">
        <v>1876</v>
      </c>
      <c r="C4851" s="2" t="s">
        <v>8726</v>
      </c>
      <c r="D4851" s="2">
        <v>0.0</v>
      </c>
      <c r="E4851" s="2" t="s">
        <v>8988</v>
      </c>
      <c r="F4851" s="48" t="s">
        <v>8994</v>
      </c>
      <c r="G4851" s="48" t="s">
        <v>8995</v>
      </c>
      <c r="H4851" s="2" t="s">
        <v>8729</v>
      </c>
      <c r="I4851" s="95">
        <v>46291.981944444444</v>
      </c>
      <c r="J4851" s="2" t="s">
        <v>8991</v>
      </c>
      <c r="K4851" s="4">
        <f>IFERROR(__xludf.DUMMYFUNCTION("""COMPUTED_VALUE"""),12.0)</f>
        <v>12</v>
      </c>
      <c r="L4851" s="4" t="s">
        <v>8735</v>
      </c>
      <c r="M4851" s="4">
        <v>12.0</v>
      </c>
    </row>
    <row r="4852">
      <c r="A4852" s="54">
        <v>46218.0</v>
      </c>
      <c r="B4852" s="2" t="s">
        <v>1876</v>
      </c>
      <c r="C4852" s="2" t="s">
        <v>8726</v>
      </c>
      <c r="D4852" s="2">
        <v>0.0</v>
      </c>
      <c r="E4852" s="2" t="s">
        <v>8988</v>
      </c>
      <c r="F4852" s="48" t="s">
        <v>8995</v>
      </c>
      <c r="G4852" s="48" t="s">
        <v>8996</v>
      </c>
      <c r="H4852" s="2" t="s">
        <v>8729</v>
      </c>
      <c r="I4852" s="95">
        <v>46291.981944444444</v>
      </c>
      <c r="J4852" s="2" t="s">
        <v>8991</v>
      </c>
      <c r="K4852" s="4">
        <f>IFERROR(__xludf.DUMMYFUNCTION("""COMPUTED_VALUE"""),12.0)</f>
        <v>12</v>
      </c>
      <c r="L4852" s="4" t="s">
        <v>8735</v>
      </c>
      <c r="M4852" s="4">
        <v>12.0</v>
      </c>
    </row>
    <row r="4853">
      <c r="A4853" s="54">
        <v>46219.0</v>
      </c>
      <c r="B4853" s="2" t="s">
        <v>1876</v>
      </c>
      <c r="C4853" s="2" t="s">
        <v>8726</v>
      </c>
      <c r="D4853" s="2">
        <v>0.0</v>
      </c>
      <c r="E4853" s="2" t="s">
        <v>8988</v>
      </c>
      <c r="F4853" s="48" t="s">
        <v>8996</v>
      </c>
      <c r="G4853" s="48" t="s">
        <v>8997</v>
      </c>
      <c r="H4853" s="2" t="s">
        <v>8729</v>
      </c>
      <c r="I4853" s="95">
        <v>46291.981944444444</v>
      </c>
      <c r="J4853" s="2" t="s">
        <v>8991</v>
      </c>
      <c r="K4853" s="4">
        <f>IFERROR(__xludf.DUMMYFUNCTION("""COMPUTED_VALUE"""),12.0)</f>
        <v>12</v>
      </c>
      <c r="L4853" s="4" t="s">
        <v>8735</v>
      </c>
      <c r="M4853" s="4">
        <v>12.0</v>
      </c>
    </row>
    <row r="4854">
      <c r="A4854" s="54">
        <v>46220.0</v>
      </c>
      <c r="B4854" s="2" t="s">
        <v>1876</v>
      </c>
      <c r="C4854" s="2" t="s">
        <v>8726</v>
      </c>
      <c r="D4854" s="2">
        <v>0.0</v>
      </c>
      <c r="E4854" s="2" t="s">
        <v>8988</v>
      </c>
      <c r="F4854" s="48" t="s">
        <v>8997</v>
      </c>
      <c r="G4854" s="48" t="s">
        <v>8998</v>
      </c>
      <c r="H4854" s="2" t="s">
        <v>8729</v>
      </c>
      <c r="I4854" s="95">
        <v>46291.981944444444</v>
      </c>
      <c r="J4854" s="2" t="s">
        <v>8991</v>
      </c>
      <c r="K4854" s="4">
        <f>IFERROR(__xludf.DUMMYFUNCTION("""COMPUTED_VALUE"""),12.0)</f>
        <v>12</v>
      </c>
      <c r="L4854" s="4" t="s">
        <v>8735</v>
      </c>
      <c r="M4854" s="4">
        <v>12.0</v>
      </c>
    </row>
    <row r="4855">
      <c r="A4855" s="54">
        <v>46221.0</v>
      </c>
      <c r="B4855" s="2" t="s">
        <v>1876</v>
      </c>
      <c r="C4855" s="2" t="s">
        <v>8726</v>
      </c>
      <c r="D4855" s="2">
        <v>0.0</v>
      </c>
      <c r="E4855" s="2" t="s">
        <v>8999</v>
      </c>
      <c r="F4855" s="48" t="s">
        <v>8998</v>
      </c>
      <c r="G4855" s="48" t="s">
        <v>9000</v>
      </c>
      <c r="H4855" s="2" t="s">
        <v>8729</v>
      </c>
      <c r="I4855" s="95">
        <v>46291.98611111111</v>
      </c>
      <c r="J4855" s="2" t="s">
        <v>9001</v>
      </c>
      <c r="K4855" s="4">
        <f>IFERROR(__xludf.DUMMYFUNCTION("""COMPUTED_VALUE"""),12.0)</f>
        <v>12</v>
      </c>
      <c r="L4855" s="4" t="s">
        <v>8735</v>
      </c>
      <c r="M4855" s="4">
        <v>12.0</v>
      </c>
    </row>
    <row r="4856">
      <c r="A4856" s="54">
        <v>46222.0</v>
      </c>
      <c r="B4856" s="2" t="s">
        <v>1876</v>
      </c>
      <c r="C4856" s="2" t="s">
        <v>8726</v>
      </c>
      <c r="D4856" s="2">
        <v>0.0</v>
      </c>
      <c r="E4856" s="2" t="s">
        <v>8999</v>
      </c>
      <c r="F4856" s="48" t="s">
        <v>9000</v>
      </c>
      <c r="G4856" s="48" t="s">
        <v>9002</v>
      </c>
      <c r="H4856" s="2" t="s">
        <v>8729</v>
      </c>
      <c r="I4856" s="95">
        <v>46291.98611111111</v>
      </c>
      <c r="J4856" s="2" t="s">
        <v>9001</v>
      </c>
      <c r="K4856" s="4">
        <f>IFERROR(__xludf.DUMMYFUNCTION("""COMPUTED_VALUE"""),12.0)</f>
        <v>12</v>
      </c>
      <c r="L4856" s="4" t="s">
        <v>8735</v>
      </c>
      <c r="M4856" s="4">
        <v>12.0</v>
      </c>
    </row>
    <row r="4857">
      <c r="A4857" s="54">
        <v>46223.0</v>
      </c>
      <c r="B4857" s="2" t="s">
        <v>1876</v>
      </c>
      <c r="C4857" s="2" t="s">
        <v>8726</v>
      </c>
      <c r="D4857" s="2">
        <v>0.0</v>
      </c>
      <c r="E4857" s="2" t="s">
        <v>8999</v>
      </c>
      <c r="F4857" s="48" t="s">
        <v>9002</v>
      </c>
      <c r="G4857" s="48" t="s">
        <v>9003</v>
      </c>
      <c r="H4857" s="2" t="s">
        <v>8729</v>
      </c>
      <c r="I4857" s="95">
        <v>46291.98611111111</v>
      </c>
      <c r="J4857" s="2" t="s">
        <v>9001</v>
      </c>
      <c r="K4857" s="4">
        <f>IFERROR(__xludf.DUMMYFUNCTION("""COMPUTED_VALUE"""),12.0)</f>
        <v>12</v>
      </c>
      <c r="L4857" s="4" t="s">
        <v>8735</v>
      </c>
      <c r="M4857" s="4">
        <v>12.0</v>
      </c>
    </row>
    <row r="4858">
      <c r="A4858" s="54">
        <v>46224.0</v>
      </c>
      <c r="B4858" s="2" t="s">
        <v>1876</v>
      </c>
      <c r="C4858" s="2" t="s">
        <v>8726</v>
      </c>
      <c r="D4858" s="2">
        <v>0.0</v>
      </c>
      <c r="E4858" s="2" t="s">
        <v>8999</v>
      </c>
      <c r="F4858" s="48" t="s">
        <v>9003</v>
      </c>
      <c r="G4858" s="48" t="s">
        <v>9004</v>
      </c>
      <c r="H4858" s="2" t="s">
        <v>8729</v>
      </c>
      <c r="I4858" s="95">
        <v>46291.98611111111</v>
      </c>
      <c r="J4858" s="2" t="s">
        <v>9001</v>
      </c>
      <c r="K4858" s="4">
        <f>IFERROR(__xludf.DUMMYFUNCTION("""COMPUTED_VALUE"""),12.0)</f>
        <v>12</v>
      </c>
      <c r="L4858" s="4" t="s">
        <v>8735</v>
      </c>
      <c r="M4858" s="4">
        <v>12.0</v>
      </c>
    </row>
    <row r="4859">
      <c r="A4859" s="54">
        <v>46225.0</v>
      </c>
      <c r="B4859" s="2" t="s">
        <v>1876</v>
      </c>
      <c r="C4859" s="2" t="s">
        <v>8726</v>
      </c>
      <c r="D4859" s="2">
        <v>0.0</v>
      </c>
      <c r="E4859" s="2" t="s">
        <v>8999</v>
      </c>
      <c r="F4859" s="48" t="s">
        <v>9004</v>
      </c>
      <c r="G4859" s="48" t="s">
        <v>9005</v>
      </c>
      <c r="H4859" s="2" t="s">
        <v>8729</v>
      </c>
      <c r="I4859" s="95">
        <v>46291.98611111111</v>
      </c>
      <c r="J4859" s="2" t="s">
        <v>9001</v>
      </c>
      <c r="K4859" s="4">
        <f>IFERROR(__xludf.DUMMYFUNCTION("""COMPUTED_VALUE"""),12.0)</f>
        <v>12</v>
      </c>
      <c r="L4859" s="4" t="s">
        <v>8735</v>
      </c>
      <c r="M4859" s="4">
        <v>12.0</v>
      </c>
    </row>
    <row r="4860">
      <c r="A4860" s="54">
        <v>46027.0</v>
      </c>
      <c r="B4860" s="2" t="s">
        <v>687</v>
      </c>
      <c r="C4860" s="2" t="s">
        <v>8726</v>
      </c>
      <c r="D4860" s="2">
        <v>1.0</v>
      </c>
      <c r="E4860" s="2" t="s">
        <v>9006</v>
      </c>
      <c r="F4860" s="48" t="s">
        <v>692</v>
      </c>
      <c r="G4860" s="48" t="s">
        <v>693</v>
      </c>
      <c r="H4860" s="2" t="s">
        <v>8738</v>
      </c>
      <c r="I4860" s="95">
        <v>46291.979166666664</v>
      </c>
      <c r="J4860" s="2" t="s">
        <v>9007</v>
      </c>
      <c r="K4860" s="4">
        <f>IFERROR(__xludf.DUMMYFUNCTION("""COMPUTED_VALUE"""),11.0)</f>
        <v>11</v>
      </c>
      <c r="L4860" s="4" t="s">
        <v>8731</v>
      </c>
      <c r="M4860" s="4">
        <v>12.0</v>
      </c>
    </row>
    <row r="4861">
      <c r="A4861" s="54">
        <v>46156.0</v>
      </c>
      <c r="B4861" s="2" t="s">
        <v>687</v>
      </c>
      <c r="C4861" s="2" t="s">
        <v>8726</v>
      </c>
      <c r="D4861" s="2">
        <v>0.0</v>
      </c>
      <c r="E4861" s="2" t="s">
        <v>9008</v>
      </c>
      <c r="F4861" s="48" t="s">
        <v>9009</v>
      </c>
      <c r="G4861" s="48" t="s">
        <v>9010</v>
      </c>
      <c r="H4861" s="2" t="s">
        <v>8729</v>
      </c>
      <c r="I4861" s="95">
        <v>46291.979166666664</v>
      </c>
      <c r="J4861" s="2" t="s">
        <v>9011</v>
      </c>
      <c r="K4861" s="4">
        <f>IFERROR(__xludf.DUMMYFUNCTION("""COMPUTED_VALUE"""),11.0)</f>
        <v>11</v>
      </c>
      <c r="L4861" s="4" t="s">
        <v>8731</v>
      </c>
      <c r="M4861" s="4">
        <v>12.0</v>
      </c>
    </row>
    <row r="4862">
      <c r="A4862" s="54">
        <v>46157.0</v>
      </c>
      <c r="B4862" s="2" t="s">
        <v>687</v>
      </c>
      <c r="C4862" s="2" t="s">
        <v>8726</v>
      </c>
      <c r="D4862" s="2">
        <v>0.0</v>
      </c>
      <c r="E4862" s="2" t="s">
        <v>9008</v>
      </c>
      <c r="F4862" s="48" t="s">
        <v>9010</v>
      </c>
      <c r="G4862" s="48" t="s">
        <v>9012</v>
      </c>
      <c r="H4862" s="2" t="s">
        <v>8729</v>
      </c>
      <c r="I4862" s="95">
        <v>46291.979166666664</v>
      </c>
      <c r="J4862" s="2" t="s">
        <v>9013</v>
      </c>
      <c r="K4862" s="4">
        <f>IFERROR(__xludf.DUMMYFUNCTION("""COMPUTED_VALUE"""),11.0)</f>
        <v>11</v>
      </c>
      <c r="L4862" s="4" t="s">
        <v>8731</v>
      </c>
      <c r="M4862" s="4">
        <v>12.0</v>
      </c>
    </row>
    <row r="4863">
      <c r="A4863" s="54">
        <v>46163.0</v>
      </c>
      <c r="B4863" s="2" t="s">
        <v>687</v>
      </c>
      <c r="C4863" s="2" t="s">
        <v>8726</v>
      </c>
      <c r="D4863" s="2">
        <v>0.0</v>
      </c>
      <c r="E4863" s="2" t="s">
        <v>9008</v>
      </c>
      <c r="F4863" s="48" t="s">
        <v>9014</v>
      </c>
      <c r="G4863" s="48" t="s">
        <v>9015</v>
      </c>
      <c r="H4863" s="2" t="s">
        <v>8729</v>
      </c>
      <c r="I4863" s="95">
        <v>46291.979166666664</v>
      </c>
      <c r="J4863" s="2" t="s">
        <v>9016</v>
      </c>
      <c r="K4863" s="4">
        <f>IFERROR(__xludf.DUMMYFUNCTION("""COMPUTED_VALUE"""),11.0)</f>
        <v>11</v>
      </c>
      <c r="L4863" s="4" t="s">
        <v>8731</v>
      </c>
      <c r="M4863" s="4">
        <v>12.0</v>
      </c>
    </row>
    <row r="4864">
      <c r="A4864" s="54">
        <v>46164.0</v>
      </c>
      <c r="B4864" s="2" t="s">
        <v>687</v>
      </c>
      <c r="C4864" s="2" t="s">
        <v>8726</v>
      </c>
      <c r="D4864" s="2">
        <v>0.0</v>
      </c>
      <c r="E4864" s="2" t="s">
        <v>9008</v>
      </c>
      <c r="F4864" s="48" t="s">
        <v>9015</v>
      </c>
      <c r="G4864" s="48" t="s">
        <v>9017</v>
      </c>
      <c r="H4864" s="2" t="s">
        <v>8729</v>
      </c>
      <c r="I4864" s="95">
        <v>46291.979166666664</v>
      </c>
      <c r="J4864" s="2" t="s">
        <v>9018</v>
      </c>
      <c r="K4864" s="4">
        <f>IFERROR(__xludf.DUMMYFUNCTION("""COMPUTED_VALUE"""),11.0)</f>
        <v>11</v>
      </c>
      <c r="L4864" s="4" t="s">
        <v>8731</v>
      </c>
      <c r="M4864" s="4">
        <v>12.0</v>
      </c>
    </row>
    <row r="4865">
      <c r="A4865" s="54">
        <v>46170.0</v>
      </c>
      <c r="B4865" s="2" t="s">
        <v>687</v>
      </c>
      <c r="C4865" s="2" t="s">
        <v>8726</v>
      </c>
      <c r="D4865" s="2">
        <v>0.0</v>
      </c>
      <c r="E4865" s="2" t="s">
        <v>9019</v>
      </c>
      <c r="F4865" s="48" t="s">
        <v>9020</v>
      </c>
      <c r="G4865" s="48" t="s">
        <v>9021</v>
      </c>
      <c r="H4865" s="2" t="s">
        <v>8729</v>
      </c>
      <c r="I4865" s="95">
        <v>46291.979166666664</v>
      </c>
      <c r="J4865" s="2" t="s">
        <v>9022</v>
      </c>
      <c r="K4865" s="4">
        <f>IFERROR(__xludf.DUMMYFUNCTION("""COMPUTED_VALUE"""),12.0)</f>
        <v>12</v>
      </c>
      <c r="L4865" s="4" t="s">
        <v>8735</v>
      </c>
      <c r="M4865" s="4">
        <v>12.0</v>
      </c>
    </row>
    <row r="4866">
      <c r="A4866" s="54">
        <v>46176.0</v>
      </c>
      <c r="B4866" s="2" t="s">
        <v>687</v>
      </c>
      <c r="C4866" s="2" t="s">
        <v>8726</v>
      </c>
      <c r="D4866" s="47" t="s">
        <v>8813</v>
      </c>
      <c r="E4866" s="2" t="s">
        <v>8974</v>
      </c>
      <c r="F4866" s="48" t="s">
        <v>9023</v>
      </c>
      <c r="G4866" s="48" t="s">
        <v>9024</v>
      </c>
      <c r="H4866" s="2" t="s">
        <v>8729</v>
      </c>
      <c r="I4866" s="107" t="s">
        <v>8972</v>
      </c>
      <c r="J4866" s="2" t="s">
        <v>8973</v>
      </c>
      <c r="K4866" s="4">
        <f>IFERROR(__xludf.DUMMYFUNCTION("""COMPUTED_VALUE"""),12.0)</f>
        <v>12</v>
      </c>
      <c r="L4866" s="4" t="s">
        <v>8735</v>
      </c>
      <c r="M4866" s="4">
        <v>12.0</v>
      </c>
    </row>
    <row r="4867">
      <c r="A4867" s="54">
        <v>46181.0</v>
      </c>
      <c r="B4867" s="2" t="s">
        <v>687</v>
      </c>
      <c r="C4867" s="2" t="s">
        <v>8726</v>
      </c>
      <c r="D4867" s="47" t="s">
        <v>8813</v>
      </c>
      <c r="E4867" s="2" t="s">
        <v>8974</v>
      </c>
      <c r="F4867" s="48" t="s">
        <v>9023</v>
      </c>
      <c r="G4867" s="48" t="s">
        <v>9025</v>
      </c>
      <c r="H4867" s="2" t="s">
        <v>8729</v>
      </c>
      <c r="I4867" s="107" t="s">
        <v>8972</v>
      </c>
      <c r="J4867" s="2" t="s">
        <v>8973</v>
      </c>
      <c r="K4867" s="4">
        <f>IFERROR(__xludf.DUMMYFUNCTION("""COMPUTED_VALUE"""),12.0)</f>
        <v>12</v>
      </c>
      <c r="L4867" s="4" t="s">
        <v>8735</v>
      </c>
      <c r="M4867" s="4">
        <v>12.0</v>
      </c>
    </row>
    <row r="4868">
      <c r="A4868" s="54">
        <v>46182.0</v>
      </c>
      <c r="B4868" s="2" t="s">
        <v>687</v>
      </c>
      <c r="C4868" s="2" t="s">
        <v>8726</v>
      </c>
      <c r="D4868" s="47" t="s">
        <v>8813</v>
      </c>
      <c r="E4868" s="2" t="s">
        <v>8974</v>
      </c>
      <c r="F4868" s="48" t="s">
        <v>9023</v>
      </c>
      <c r="G4868" s="48" t="s">
        <v>9026</v>
      </c>
      <c r="H4868" s="2" t="s">
        <v>8729</v>
      </c>
      <c r="I4868" s="107" t="s">
        <v>8972</v>
      </c>
      <c r="J4868" s="2" t="s">
        <v>8973</v>
      </c>
      <c r="K4868" s="4">
        <f>IFERROR(__xludf.DUMMYFUNCTION("""COMPUTED_VALUE"""),12.0)</f>
        <v>12</v>
      </c>
      <c r="L4868" s="4" t="s">
        <v>8735</v>
      </c>
      <c r="M4868" s="4">
        <v>12.0</v>
      </c>
    </row>
    <row r="4869">
      <c r="A4869" s="54">
        <v>46183.0</v>
      </c>
      <c r="B4869" s="2" t="s">
        <v>687</v>
      </c>
      <c r="C4869" s="2" t="s">
        <v>8726</v>
      </c>
      <c r="D4869" s="47" t="s">
        <v>8813</v>
      </c>
      <c r="E4869" s="2" t="s">
        <v>8974</v>
      </c>
      <c r="F4869" s="48" t="s">
        <v>9023</v>
      </c>
      <c r="G4869" s="48" t="s">
        <v>9027</v>
      </c>
      <c r="H4869" s="2" t="s">
        <v>8729</v>
      </c>
      <c r="I4869" s="107" t="s">
        <v>8972</v>
      </c>
      <c r="J4869" s="2" t="s">
        <v>8973</v>
      </c>
      <c r="K4869" s="4">
        <f>IFERROR(__xludf.DUMMYFUNCTION("""COMPUTED_VALUE"""),12.0)</f>
        <v>12</v>
      </c>
      <c r="L4869" s="4" t="s">
        <v>8735</v>
      </c>
      <c r="M4869" s="4">
        <v>12.0</v>
      </c>
    </row>
    <row r="4870">
      <c r="A4870" s="54">
        <v>46184.0</v>
      </c>
      <c r="B4870" s="2" t="s">
        <v>687</v>
      </c>
      <c r="C4870" s="2" t="s">
        <v>8726</v>
      </c>
      <c r="D4870" s="47" t="s">
        <v>8813</v>
      </c>
      <c r="E4870" s="2" t="s">
        <v>9028</v>
      </c>
      <c r="F4870" s="48" t="s">
        <v>9029</v>
      </c>
      <c r="G4870" s="48" t="s">
        <v>9030</v>
      </c>
      <c r="H4870" s="2" t="s">
        <v>8729</v>
      </c>
      <c r="I4870" s="107" t="s">
        <v>8972</v>
      </c>
      <c r="J4870" s="2" t="s">
        <v>8973</v>
      </c>
      <c r="K4870" s="4">
        <f>IFERROR(__xludf.DUMMYFUNCTION("""COMPUTED_VALUE"""),12.0)</f>
        <v>12</v>
      </c>
      <c r="L4870" s="4" t="s">
        <v>8735</v>
      </c>
      <c r="M4870" s="4">
        <v>12.0</v>
      </c>
    </row>
    <row r="4871">
      <c r="A4871" s="54">
        <v>46188.0</v>
      </c>
      <c r="B4871" s="2" t="s">
        <v>687</v>
      </c>
      <c r="C4871" s="2" t="s">
        <v>8726</v>
      </c>
      <c r="D4871" s="47" t="s">
        <v>8813</v>
      </c>
      <c r="E4871" s="2" t="s">
        <v>9028</v>
      </c>
      <c r="F4871" s="48" t="s">
        <v>9031</v>
      </c>
      <c r="G4871" s="48" t="s">
        <v>9032</v>
      </c>
      <c r="H4871" s="2" t="s">
        <v>8729</v>
      </c>
      <c r="I4871" s="107" t="s">
        <v>8972</v>
      </c>
      <c r="J4871" s="2" t="s">
        <v>8973</v>
      </c>
      <c r="K4871" s="4">
        <f>IFERROR(__xludf.DUMMYFUNCTION("""COMPUTED_VALUE"""),13.0)</f>
        <v>13</v>
      </c>
      <c r="L4871" s="4" t="s">
        <v>8735</v>
      </c>
      <c r="M4871" s="4">
        <v>12.0</v>
      </c>
    </row>
    <row r="4872">
      <c r="A4872" s="54">
        <v>46189.0</v>
      </c>
      <c r="B4872" s="2" t="s">
        <v>687</v>
      </c>
      <c r="C4872" s="2" t="s">
        <v>8726</v>
      </c>
      <c r="D4872" s="47" t="s">
        <v>8813</v>
      </c>
      <c r="E4872" s="2" t="s">
        <v>9028</v>
      </c>
      <c r="F4872" s="48" t="s">
        <v>9032</v>
      </c>
      <c r="G4872" s="48" t="s">
        <v>9033</v>
      </c>
      <c r="H4872" s="2" t="s">
        <v>8729</v>
      </c>
      <c r="I4872" s="107" t="s">
        <v>8972</v>
      </c>
      <c r="J4872" s="2" t="s">
        <v>8973</v>
      </c>
      <c r="K4872" s="4">
        <f>IFERROR(__xludf.DUMMYFUNCTION("""COMPUTED_VALUE"""),12.0)</f>
        <v>12</v>
      </c>
      <c r="L4872" s="4" t="s">
        <v>8735</v>
      </c>
      <c r="M4872" s="4">
        <v>12.0</v>
      </c>
    </row>
    <row r="4873">
      <c r="A4873" s="54">
        <v>46190.0</v>
      </c>
      <c r="B4873" s="2" t="s">
        <v>687</v>
      </c>
      <c r="C4873" s="2" t="s">
        <v>8726</v>
      </c>
      <c r="D4873" s="47" t="s">
        <v>8813</v>
      </c>
      <c r="E4873" s="2" t="s">
        <v>8974</v>
      </c>
      <c r="F4873" s="48" t="s">
        <v>9034</v>
      </c>
      <c r="G4873" s="48" t="s">
        <v>9033</v>
      </c>
      <c r="H4873" s="2" t="s">
        <v>8729</v>
      </c>
      <c r="I4873" s="107" t="s">
        <v>8972</v>
      </c>
      <c r="J4873" s="2" t="s">
        <v>8973</v>
      </c>
      <c r="K4873" s="4">
        <f>IFERROR(__xludf.DUMMYFUNCTION("""COMPUTED_VALUE"""),12.0)</f>
        <v>12</v>
      </c>
      <c r="L4873" s="4" t="s">
        <v>8735</v>
      </c>
      <c r="M4873" s="4">
        <v>12.0</v>
      </c>
    </row>
    <row r="4874">
      <c r="A4874" s="54">
        <v>46202.0</v>
      </c>
      <c r="B4874" s="2" t="s">
        <v>687</v>
      </c>
      <c r="C4874" s="2" t="s">
        <v>8726</v>
      </c>
      <c r="D4874" s="47" t="s">
        <v>8813</v>
      </c>
      <c r="E4874" s="2" t="s">
        <v>8974</v>
      </c>
      <c r="F4874" s="48" t="s">
        <v>9035</v>
      </c>
      <c r="G4874" s="48" t="s">
        <v>9036</v>
      </c>
      <c r="H4874" s="2" t="s">
        <v>8729</v>
      </c>
      <c r="I4874" s="107" t="s">
        <v>8972</v>
      </c>
      <c r="J4874" s="2" t="s">
        <v>8973</v>
      </c>
      <c r="K4874" s="4">
        <f>IFERROR(__xludf.DUMMYFUNCTION("""COMPUTED_VALUE"""),12.0)</f>
        <v>12</v>
      </c>
      <c r="L4874" s="4" t="s">
        <v>8735</v>
      </c>
      <c r="M4874" s="4">
        <v>12.0</v>
      </c>
    </row>
    <row r="4875">
      <c r="A4875" s="54">
        <v>46203.0</v>
      </c>
      <c r="B4875" s="2" t="s">
        <v>687</v>
      </c>
      <c r="C4875" s="2" t="s">
        <v>8726</v>
      </c>
      <c r="D4875" s="47" t="s">
        <v>8813</v>
      </c>
      <c r="E4875" s="2" t="s">
        <v>8974</v>
      </c>
      <c r="F4875" s="48" t="s">
        <v>9035</v>
      </c>
      <c r="G4875" s="48" t="s">
        <v>9037</v>
      </c>
      <c r="H4875" s="2" t="s">
        <v>8729</v>
      </c>
      <c r="I4875" s="107" t="s">
        <v>8972</v>
      </c>
      <c r="J4875" s="2" t="s">
        <v>8973</v>
      </c>
      <c r="K4875" s="4">
        <f>IFERROR(__xludf.DUMMYFUNCTION("""COMPUTED_VALUE"""),12.0)</f>
        <v>12</v>
      </c>
      <c r="L4875" s="4" t="s">
        <v>8735</v>
      </c>
      <c r="M4875" s="4">
        <v>12.0</v>
      </c>
    </row>
    <row r="4876">
      <c r="A4876" s="54">
        <v>46191.0</v>
      </c>
      <c r="B4876" s="2" t="s">
        <v>687</v>
      </c>
      <c r="C4876" s="2" t="s">
        <v>8726</v>
      </c>
      <c r="D4876" s="47" t="s">
        <v>8813</v>
      </c>
      <c r="E4876" s="2" t="s">
        <v>9038</v>
      </c>
      <c r="F4876" s="48" t="s">
        <v>9039</v>
      </c>
      <c r="G4876" s="48" t="s">
        <v>9040</v>
      </c>
      <c r="H4876" s="2" t="s">
        <v>8729</v>
      </c>
      <c r="I4876" s="107" t="s">
        <v>8972</v>
      </c>
      <c r="J4876" s="2" t="s">
        <v>8973</v>
      </c>
      <c r="K4876" s="4">
        <f>IFERROR(__xludf.DUMMYFUNCTION("""COMPUTED_VALUE"""),12.0)</f>
        <v>12</v>
      </c>
      <c r="L4876" s="4" t="s">
        <v>8735</v>
      </c>
      <c r="M4876" s="4">
        <v>12.0</v>
      </c>
    </row>
    <row r="4877">
      <c r="A4877" s="54">
        <v>46195.0</v>
      </c>
      <c r="B4877" s="2" t="s">
        <v>687</v>
      </c>
      <c r="C4877" s="2" t="s">
        <v>8726</v>
      </c>
      <c r="D4877" s="47" t="s">
        <v>8813</v>
      </c>
      <c r="E4877" s="2" t="s">
        <v>9038</v>
      </c>
      <c r="F4877" s="48" t="s">
        <v>9041</v>
      </c>
      <c r="G4877" s="48" t="s">
        <v>9042</v>
      </c>
      <c r="H4877" s="2" t="s">
        <v>8729</v>
      </c>
      <c r="I4877" s="107" t="s">
        <v>8972</v>
      </c>
      <c r="J4877" s="2" t="s">
        <v>8973</v>
      </c>
      <c r="K4877" s="4">
        <f>IFERROR(__xludf.DUMMYFUNCTION("""COMPUTED_VALUE"""),12.0)</f>
        <v>12</v>
      </c>
      <c r="L4877" s="4" t="s">
        <v>8735</v>
      </c>
      <c r="M4877" s="4">
        <v>12.0</v>
      </c>
    </row>
    <row r="4878">
      <c r="A4878" s="54">
        <v>46198.0</v>
      </c>
      <c r="B4878" s="2" t="s">
        <v>687</v>
      </c>
      <c r="C4878" s="2" t="s">
        <v>8726</v>
      </c>
      <c r="D4878" s="47" t="s">
        <v>8813</v>
      </c>
      <c r="E4878" s="2" t="s">
        <v>9038</v>
      </c>
      <c r="F4878" s="48" t="s">
        <v>9043</v>
      </c>
      <c r="G4878" s="48" t="s">
        <v>9044</v>
      </c>
      <c r="H4878" s="2" t="s">
        <v>8729</v>
      </c>
      <c r="I4878" s="107" t="s">
        <v>8972</v>
      </c>
      <c r="J4878" s="2" t="s">
        <v>8973</v>
      </c>
      <c r="K4878" s="4">
        <f>IFERROR(__xludf.DUMMYFUNCTION("""COMPUTED_VALUE"""),12.0)</f>
        <v>12</v>
      </c>
      <c r="L4878" s="4" t="s">
        <v>8735</v>
      </c>
      <c r="M4878" s="4">
        <v>12.0</v>
      </c>
    </row>
    <row r="4879">
      <c r="A4879" s="54">
        <v>46240.0</v>
      </c>
      <c r="B4879" s="2" t="s">
        <v>687</v>
      </c>
      <c r="C4879" s="2" t="s">
        <v>8726</v>
      </c>
      <c r="D4879" s="47" t="s">
        <v>8813</v>
      </c>
      <c r="E4879" s="2" t="s">
        <v>8974</v>
      </c>
      <c r="F4879" s="48" t="s">
        <v>9045</v>
      </c>
      <c r="G4879" s="48" t="s">
        <v>9046</v>
      </c>
      <c r="H4879" s="2" t="s">
        <v>8729</v>
      </c>
      <c r="I4879" s="107" t="s">
        <v>8972</v>
      </c>
      <c r="J4879" s="2" t="s">
        <v>8973</v>
      </c>
      <c r="K4879" s="4">
        <f>IFERROR(__xludf.DUMMYFUNCTION("""COMPUTED_VALUE"""),12.0)</f>
        <v>12</v>
      </c>
      <c r="L4879" s="4" t="s">
        <v>8735</v>
      </c>
      <c r="M4879" s="4">
        <v>12.0</v>
      </c>
    </row>
    <row r="4880">
      <c r="A4880" s="54">
        <v>46245.0</v>
      </c>
      <c r="B4880" s="2" t="s">
        <v>687</v>
      </c>
      <c r="C4880" s="2" t="s">
        <v>8726</v>
      </c>
      <c r="D4880" s="47" t="s">
        <v>8813</v>
      </c>
      <c r="E4880" s="2" t="s">
        <v>9047</v>
      </c>
      <c r="F4880" s="48" t="s">
        <v>9048</v>
      </c>
      <c r="G4880" s="48" t="s">
        <v>9049</v>
      </c>
      <c r="H4880" s="2" t="s">
        <v>8729</v>
      </c>
      <c r="I4880" s="107" t="s">
        <v>8972</v>
      </c>
      <c r="J4880" s="2" t="s">
        <v>8973</v>
      </c>
      <c r="K4880" s="4">
        <f>IFERROR(__xludf.DUMMYFUNCTION("""COMPUTED_VALUE"""),12.0)</f>
        <v>12</v>
      </c>
      <c r="L4880" s="4" t="s">
        <v>8735</v>
      </c>
      <c r="M4880" s="4">
        <v>12.0</v>
      </c>
    </row>
    <row r="4881">
      <c r="A4881" s="54">
        <v>46270.0</v>
      </c>
      <c r="B4881" s="2" t="s">
        <v>687</v>
      </c>
      <c r="C4881" s="2" t="s">
        <v>8726</v>
      </c>
      <c r="D4881" s="47" t="s">
        <v>8813</v>
      </c>
      <c r="E4881" s="2" t="s">
        <v>9047</v>
      </c>
      <c r="F4881" s="48" t="s">
        <v>9050</v>
      </c>
      <c r="H4881" s="2" t="s">
        <v>8729</v>
      </c>
      <c r="I4881" s="107" t="s">
        <v>8972</v>
      </c>
      <c r="J4881" s="2" t="s">
        <v>8973</v>
      </c>
      <c r="K4881" s="4">
        <f>IFERROR(__xludf.DUMMYFUNCTION("""COMPUTED_VALUE"""),13.0)</f>
        <v>13</v>
      </c>
      <c r="L4881" s="4" t="s">
        <v>8735</v>
      </c>
      <c r="M4881" s="4">
        <v>12.0</v>
      </c>
    </row>
    <row r="4882">
      <c r="A4882" s="54">
        <v>46271.0</v>
      </c>
      <c r="B4882" s="2" t="s">
        <v>687</v>
      </c>
      <c r="C4882" s="2" t="s">
        <v>8726</v>
      </c>
      <c r="D4882" s="47" t="s">
        <v>8813</v>
      </c>
      <c r="E4882" s="2" t="s">
        <v>8974</v>
      </c>
      <c r="F4882" s="48" t="s">
        <v>9051</v>
      </c>
      <c r="G4882" s="48" t="s">
        <v>9050</v>
      </c>
      <c r="H4882" s="2" t="s">
        <v>8729</v>
      </c>
      <c r="I4882" s="107" t="s">
        <v>8972</v>
      </c>
      <c r="J4882" s="2" t="s">
        <v>8973</v>
      </c>
      <c r="K4882" s="4">
        <f>IFERROR(__xludf.DUMMYFUNCTION("""COMPUTED_VALUE"""),12.0)</f>
        <v>12</v>
      </c>
      <c r="L4882" s="4" t="s">
        <v>8735</v>
      </c>
      <c r="M4882" s="4">
        <v>12.0</v>
      </c>
    </row>
    <row r="4883">
      <c r="A4883" s="54">
        <v>46277.0</v>
      </c>
      <c r="B4883" s="2" t="s">
        <v>687</v>
      </c>
      <c r="C4883" s="2" t="s">
        <v>8726</v>
      </c>
      <c r="D4883" s="47" t="s">
        <v>8813</v>
      </c>
      <c r="E4883" s="2" t="s">
        <v>9047</v>
      </c>
      <c r="F4883" s="48" t="s">
        <v>9052</v>
      </c>
      <c r="H4883" s="2" t="s">
        <v>8729</v>
      </c>
      <c r="I4883" s="107" t="s">
        <v>8972</v>
      </c>
      <c r="J4883" s="2" t="s">
        <v>8973</v>
      </c>
      <c r="K4883" s="4">
        <f>IFERROR(__xludf.DUMMYFUNCTION("""COMPUTED_VALUE"""),12.0)</f>
        <v>12</v>
      </c>
      <c r="L4883" s="4" t="s">
        <v>8735</v>
      </c>
      <c r="M4883" s="4">
        <v>12.0</v>
      </c>
    </row>
    <row r="4884">
      <c r="A4884" s="54">
        <v>46278.0</v>
      </c>
      <c r="B4884" s="2" t="s">
        <v>687</v>
      </c>
      <c r="C4884" s="2" t="s">
        <v>8726</v>
      </c>
      <c r="D4884" s="47" t="s">
        <v>8813</v>
      </c>
      <c r="E4884" s="2" t="s">
        <v>9047</v>
      </c>
      <c r="F4884" s="48" t="s">
        <v>9052</v>
      </c>
      <c r="H4884" s="2" t="s">
        <v>8729</v>
      </c>
      <c r="I4884" s="107" t="s">
        <v>8972</v>
      </c>
      <c r="J4884" s="2" t="s">
        <v>8973</v>
      </c>
      <c r="K4884" s="4">
        <f>IFERROR(__xludf.DUMMYFUNCTION("""COMPUTED_VALUE"""),12.0)</f>
        <v>12</v>
      </c>
      <c r="L4884" s="4" t="s">
        <v>8735</v>
      </c>
      <c r="M4884" s="4">
        <v>12.0</v>
      </c>
    </row>
    <row r="4885">
      <c r="A4885" s="54">
        <v>46280.0</v>
      </c>
      <c r="B4885" s="2" t="s">
        <v>687</v>
      </c>
      <c r="C4885" s="2" t="s">
        <v>8726</v>
      </c>
      <c r="D4885" s="47" t="s">
        <v>8813</v>
      </c>
      <c r="E4885" s="2" t="s">
        <v>9047</v>
      </c>
      <c r="F4885" s="48" t="s">
        <v>9053</v>
      </c>
      <c r="G4885" s="48" t="s">
        <v>9054</v>
      </c>
      <c r="H4885" s="2" t="s">
        <v>8729</v>
      </c>
      <c r="I4885" s="107" t="s">
        <v>8972</v>
      </c>
      <c r="J4885" s="2" t="s">
        <v>8973</v>
      </c>
      <c r="K4885" s="4">
        <f>IFERROR(__xludf.DUMMYFUNCTION("""COMPUTED_VALUE"""),12.0)</f>
        <v>12</v>
      </c>
      <c r="L4885" s="4" t="s">
        <v>8735</v>
      </c>
      <c r="M4885" s="4">
        <v>12.0</v>
      </c>
    </row>
    <row r="4886">
      <c r="A4886" s="54">
        <v>46281.0</v>
      </c>
      <c r="B4886" s="2" t="s">
        <v>687</v>
      </c>
      <c r="C4886" s="2" t="s">
        <v>8726</v>
      </c>
      <c r="D4886" s="47" t="s">
        <v>8813</v>
      </c>
      <c r="E4886" s="2" t="s">
        <v>8974</v>
      </c>
      <c r="F4886" s="48" t="s">
        <v>9055</v>
      </c>
      <c r="G4886" s="48" t="s">
        <v>9054</v>
      </c>
      <c r="H4886" s="2" t="s">
        <v>8729</v>
      </c>
      <c r="I4886" s="107" t="s">
        <v>8972</v>
      </c>
      <c r="J4886" s="2" t="s">
        <v>8973</v>
      </c>
      <c r="K4886" s="4">
        <f>IFERROR(__xludf.DUMMYFUNCTION("""COMPUTED_VALUE"""),12.0)</f>
        <v>12</v>
      </c>
      <c r="L4886" s="4" t="s">
        <v>8735</v>
      </c>
      <c r="M4886" s="4">
        <v>12.0</v>
      </c>
    </row>
    <row r="4887">
      <c r="A4887" s="54">
        <v>46282.0</v>
      </c>
      <c r="B4887" s="2" t="s">
        <v>687</v>
      </c>
      <c r="C4887" s="2" t="s">
        <v>8726</v>
      </c>
      <c r="D4887" s="47" t="s">
        <v>8813</v>
      </c>
      <c r="E4887" s="2" t="s">
        <v>9047</v>
      </c>
      <c r="F4887" s="48" t="s">
        <v>9056</v>
      </c>
      <c r="G4887" s="48" t="s">
        <v>9057</v>
      </c>
      <c r="H4887" s="2" t="s">
        <v>8729</v>
      </c>
      <c r="I4887" s="107" t="s">
        <v>8972</v>
      </c>
      <c r="J4887" s="2" t="s">
        <v>8973</v>
      </c>
      <c r="K4887" s="4">
        <f>IFERROR(__xludf.DUMMYFUNCTION("""COMPUTED_VALUE"""),12.0)</f>
        <v>12</v>
      </c>
      <c r="L4887" s="4" t="s">
        <v>8735</v>
      </c>
      <c r="M4887" s="4">
        <v>12.0</v>
      </c>
    </row>
    <row r="4888">
      <c r="A4888" s="54">
        <v>46284.0</v>
      </c>
      <c r="B4888" s="2" t="s">
        <v>687</v>
      </c>
      <c r="C4888" s="2" t="s">
        <v>8726</v>
      </c>
      <c r="D4888" s="47" t="s">
        <v>8813</v>
      </c>
      <c r="E4888" s="2" t="s">
        <v>9047</v>
      </c>
      <c r="F4888" s="48" t="s">
        <v>9058</v>
      </c>
      <c r="H4888" s="2" t="s">
        <v>8729</v>
      </c>
      <c r="I4888" s="107" t="s">
        <v>8972</v>
      </c>
      <c r="J4888" s="2" t="s">
        <v>8973</v>
      </c>
      <c r="K4888" s="4">
        <f>IFERROR(__xludf.DUMMYFUNCTION("""COMPUTED_VALUE"""),12.0)</f>
        <v>12</v>
      </c>
      <c r="L4888" s="4" t="s">
        <v>8735</v>
      </c>
      <c r="M4888" s="4">
        <v>12.0</v>
      </c>
    </row>
    <row r="4889">
      <c r="A4889" s="54">
        <v>46285.0</v>
      </c>
      <c r="B4889" s="2" t="s">
        <v>687</v>
      </c>
      <c r="C4889" s="2" t="s">
        <v>8726</v>
      </c>
      <c r="D4889" s="47" t="s">
        <v>8813</v>
      </c>
      <c r="E4889" s="2" t="s">
        <v>9047</v>
      </c>
      <c r="F4889" s="48" t="s">
        <v>9058</v>
      </c>
      <c r="H4889" s="2" t="s">
        <v>8729</v>
      </c>
      <c r="I4889" s="107" t="s">
        <v>8972</v>
      </c>
      <c r="J4889" s="2" t="s">
        <v>8973</v>
      </c>
      <c r="K4889" s="4">
        <f>IFERROR(__xludf.DUMMYFUNCTION("""COMPUTED_VALUE"""),12.0)</f>
        <v>12</v>
      </c>
      <c r="L4889" s="4" t="s">
        <v>8735</v>
      </c>
      <c r="M4889" s="4">
        <v>12.0</v>
      </c>
    </row>
    <row r="4890">
      <c r="A4890" s="54">
        <v>45927.0</v>
      </c>
      <c r="B4890" s="2" t="s">
        <v>687</v>
      </c>
      <c r="C4890" s="2" t="s">
        <v>8726</v>
      </c>
      <c r="D4890" s="47" t="s">
        <v>8813</v>
      </c>
      <c r="E4890" s="2" t="s">
        <v>9059</v>
      </c>
      <c r="F4890" s="48" t="s">
        <v>9060</v>
      </c>
      <c r="G4890" s="48" t="s">
        <v>9061</v>
      </c>
      <c r="H4890" s="2" t="s">
        <v>8729</v>
      </c>
      <c r="I4890" s="107" t="s">
        <v>8972</v>
      </c>
      <c r="J4890" s="2" t="s">
        <v>9062</v>
      </c>
      <c r="K4890" s="4">
        <f>IFERROR(__xludf.DUMMYFUNCTION("""COMPUTED_VALUE"""),11.0)</f>
        <v>11</v>
      </c>
      <c r="L4890" s="4" t="s">
        <v>8731</v>
      </c>
      <c r="M4890" s="4">
        <v>12.0</v>
      </c>
    </row>
    <row r="4891">
      <c r="A4891" s="54">
        <v>45928.0</v>
      </c>
      <c r="B4891" s="2" t="s">
        <v>687</v>
      </c>
      <c r="C4891" s="2" t="s">
        <v>8726</v>
      </c>
      <c r="D4891" s="47" t="s">
        <v>8813</v>
      </c>
      <c r="E4891" s="2" t="s">
        <v>9059</v>
      </c>
      <c r="F4891" s="48" t="s">
        <v>9060</v>
      </c>
      <c r="G4891" s="48" t="s">
        <v>9061</v>
      </c>
      <c r="H4891" s="2" t="s">
        <v>8729</v>
      </c>
      <c r="I4891" s="107" t="s">
        <v>8972</v>
      </c>
      <c r="J4891" s="2" t="s">
        <v>9062</v>
      </c>
      <c r="K4891" s="4">
        <f>IFERROR(__xludf.DUMMYFUNCTION("""COMPUTED_VALUE"""),11.0)</f>
        <v>11</v>
      </c>
      <c r="L4891" s="4" t="s">
        <v>8731</v>
      </c>
      <c r="M4891" s="4">
        <v>12.0</v>
      </c>
    </row>
    <row r="4892">
      <c r="A4892" s="54">
        <v>45929.0</v>
      </c>
      <c r="B4892" s="2" t="s">
        <v>687</v>
      </c>
      <c r="C4892" s="2" t="s">
        <v>8726</v>
      </c>
      <c r="D4892" s="47" t="s">
        <v>8813</v>
      </c>
      <c r="E4892" s="2" t="s">
        <v>9059</v>
      </c>
      <c r="F4892" s="48" t="s">
        <v>9060</v>
      </c>
      <c r="G4892" s="48" t="s">
        <v>9061</v>
      </c>
      <c r="H4892" s="2" t="s">
        <v>8729</v>
      </c>
      <c r="I4892" s="107" t="s">
        <v>8972</v>
      </c>
      <c r="J4892" s="2" t="s">
        <v>9062</v>
      </c>
      <c r="K4892" s="4">
        <f>IFERROR(__xludf.DUMMYFUNCTION("""COMPUTED_VALUE"""),11.0)</f>
        <v>11</v>
      </c>
      <c r="L4892" s="4" t="s">
        <v>8731</v>
      </c>
      <c r="M4892" s="4">
        <v>12.0</v>
      </c>
    </row>
    <row r="4893">
      <c r="A4893" s="54">
        <v>45930.0</v>
      </c>
      <c r="B4893" s="2" t="s">
        <v>687</v>
      </c>
      <c r="C4893" s="2" t="s">
        <v>8726</v>
      </c>
      <c r="D4893" s="47" t="s">
        <v>8813</v>
      </c>
      <c r="E4893" s="2" t="s">
        <v>9059</v>
      </c>
      <c r="F4893" s="48" t="s">
        <v>9060</v>
      </c>
      <c r="G4893" s="48" t="s">
        <v>9061</v>
      </c>
      <c r="H4893" s="2" t="s">
        <v>8729</v>
      </c>
      <c r="I4893" s="107" t="s">
        <v>8972</v>
      </c>
      <c r="J4893" s="2" t="s">
        <v>9062</v>
      </c>
      <c r="K4893" s="4">
        <f>IFERROR(__xludf.DUMMYFUNCTION("""COMPUTED_VALUE"""),11.0)</f>
        <v>11</v>
      </c>
      <c r="L4893" s="4" t="s">
        <v>8731</v>
      </c>
      <c r="M4893" s="4">
        <v>12.0</v>
      </c>
    </row>
    <row r="4894">
      <c r="A4894" s="54">
        <v>45931.0</v>
      </c>
      <c r="B4894" s="2" t="s">
        <v>687</v>
      </c>
      <c r="C4894" s="2" t="s">
        <v>8726</v>
      </c>
      <c r="D4894" s="47" t="s">
        <v>8813</v>
      </c>
      <c r="E4894" s="2" t="s">
        <v>9059</v>
      </c>
      <c r="F4894" s="48" t="s">
        <v>9060</v>
      </c>
      <c r="G4894" s="48" t="s">
        <v>9061</v>
      </c>
      <c r="H4894" s="2" t="s">
        <v>8729</v>
      </c>
      <c r="I4894" s="107" t="s">
        <v>8972</v>
      </c>
      <c r="J4894" s="2" t="s">
        <v>9062</v>
      </c>
      <c r="K4894" s="4">
        <f>IFERROR(__xludf.DUMMYFUNCTION("""COMPUTED_VALUE"""),11.0)</f>
        <v>11</v>
      </c>
      <c r="L4894" s="4" t="s">
        <v>8731</v>
      </c>
      <c r="M4894" s="4">
        <v>12.0</v>
      </c>
    </row>
    <row r="4895">
      <c r="A4895" s="54">
        <v>45932.0</v>
      </c>
      <c r="B4895" s="2" t="s">
        <v>687</v>
      </c>
      <c r="C4895" s="2" t="s">
        <v>8726</v>
      </c>
      <c r="D4895" s="47" t="s">
        <v>8813</v>
      </c>
      <c r="E4895" s="2" t="s">
        <v>9059</v>
      </c>
      <c r="F4895" s="48" t="s">
        <v>9060</v>
      </c>
      <c r="G4895" s="48" t="s">
        <v>9061</v>
      </c>
      <c r="H4895" s="2" t="s">
        <v>8729</v>
      </c>
      <c r="I4895" s="107" t="s">
        <v>8972</v>
      </c>
      <c r="J4895" s="2" t="s">
        <v>9062</v>
      </c>
      <c r="K4895" s="4">
        <f>IFERROR(__xludf.DUMMYFUNCTION("""COMPUTED_VALUE"""),11.0)</f>
        <v>11</v>
      </c>
      <c r="L4895" s="4" t="s">
        <v>8731</v>
      </c>
      <c r="M4895" s="4">
        <v>12.0</v>
      </c>
    </row>
    <row r="4896">
      <c r="A4896" s="54">
        <v>45933.0</v>
      </c>
      <c r="B4896" s="2" t="s">
        <v>687</v>
      </c>
      <c r="C4896" s="2" t="s">
        <v>8726</v>
      </c>
      <c r="D4896" s="47" t="s">
        <v>8813</v>
      </c>
      <c r="E4896" s="2" t="s">
        <v>9059</v>
      </c>
      <c r="F4896" s="48" t="s">
        <v>9060</v>
      </c>
      <c r="G4896" s="48" t="s">
        <v>9061</v>
      </c>
      <c r="H4896" s="2" t="s">
        <v>8729</v>
      </c>
      <c r="I4896" s="107" t="s">
        <v>8972</v>
      </c>
      <c r="J4896" s="2" t="s">
        <v>9062</v>
      </c>
      <c r="K4896" s="4">
        <f>IFERROR(__xludf.DUMMYFUNCTION("""COMPUTED_VALUE"""),11.0)</f>
        <v>11</v>
      </c>
      <c r="L4896" s="4" t="s">
        <v>8731</v>
      </c>
      <c r="M4896" s="4">
        <v>12.0</v>
      </c>
    </row>
    <row r="4897">
      <c r="A4897" s="54">
        <v>45934.0</v>
      </c>
      <c r="B4897" s="2" t="s">
        <v>687</v>
      </c>
      <c r="C4897" s="2" t="s">
        <v>8726</v>
      </c>
      <c r="D4897" s="47" t="s">
        <v>8813</v>
      </c>
      <c r="E4897" s="2" t="s">
        <v>9059</v>
      </c>
      <c r="F4897" s="48" t="s">
        <v>9060</v>
      </c>
      <c r="G4897" s="48" t="s">
        <v>9061</v>
      </c>
      <c r="H4897" s="2" t="s">
        <v>8729</v>
      </c>
      <c r="I4897" s="107" t="s">
        <v>8972</v>
      </c>
      <c r="J4897" s="2" t="s">
        <v>9062</v>
      </c>
      <c r="K4897" s="4">
        <f>IFERROR(__xludf.DUMMYFUNCTION("""COMPUTED_VALUE"""),11.0)</f>
        <v>11</v>
      </c>
      <c r="L4897" s="4" t="s">
        <v>8731</v>
      </c>
      <c r="M4897" s="4">
        <v>12.0</v>
      </c>
    </row>
    <row r="4898">
      <c r="A4898" s="54">
        <v>45935.0</v>
      </c>
      <c r="B4898" s="2" t="s">
        <v>687</v>
      </c>
      <c r="C4898" s="2" t="s">
        <v>8726</v>
      </c>
      <c r="D4898" s="47" t="s">
        <v>8813</v>
      </c>
      <c r="E4898" s="2" t="s">
        <v>9059</v>
      </c>
      <c r="F4898" s="48" t="s">
        <v>9060</v>
      </c>
      <c r="G4898" s="48" t="s">
        <v>9061</v>
      </c>
      <c r="H4898" s="2" t="s">
        <v>8729</v>
      </c>
      <c r="I4898" s="107" t="s">
        <v>8972</v>
      </c>
      <c r="J4898" s="2" t="s">
        <v>9062</v>
      </c>
      <c r="K4898" s="4">
        <f>IFERROR(__xludf.DUMMYFUNCTION("""COMPUTED_VALUE"""),11.0)</f>
        <v>11</v>
      </c>
      <c r="L4898" s="4" t="s">
        <v>8731</v>
      </c>
      <c r="M4898" s="4">
        <v>12.0</v>
      </c>
    </row>
    <row r="4899">
      <c r="A4899" s="54">
        <v>45936.0</v>
      </c>
      <c r="B4899" s="2" t="s">
        <v>687</v>
      </c>
      <c r="C4899" s="2" t="s">
        <v>8726</v>
      </c>
      <c r="D4899" s="47" t="s">
        <v>8813</v>
      </c>
      <c r="E4899" s="2" t="s">
        <v>9059</v>
      </c>
      <c r="F4899" s="48" t="s">
        <v>9060</v>
      </c>
      <c r="G4899" s="48" t="s">
        <v>9061</v>
      </c>
      <c r="H4899" s="2" t="s">
        <v>8729</v>
      </c>
      <c r="I4899" s="107" t="s">
        <v>8972</v>
      </c>
      <c r="J4899" s="2" t="s">
        <v>9062</v>
      </c>
      <c r="K4899" s="4">
        <f>IFERROR(__xludf.DUMMYFUNCTION("""COMPUTED_VALUE"""),11.0)</f>
        <v>11</v>
      </c>
      <c r="L4899" s="4" t="s">
        <v>8731</v>
      </c>
      <c r="M4899" s="4">
        <v>12.0</v>
      </c>
    </row>
    <row r="4900">
      <c r="A4900" s="54">
        <v>45937.0</v>
      </c>
      <c r="B4900" s="2" t="s">
        <v>687</v>
      </c>
      <c r="C4900" s="2" t="s">
        <v>8726</v>
      </c>
      <c r="D4900" s="47" t="s">
        <v>8813</v>
      </c>
      <c r="E4900" s="2" t="s">
        <v>9059</v>
      </c>
      <c r="F4900" s="48" t="s">
        <v>9060</v>
      </c>
      <c r="G4900" s="48" t="s">
        <v>9061</v>
      </c>
      <c r="H4900" s="2" t="s">
        <v>8729</v>
      </c>
      <c r="I4900" s="107" t="s">
        <v>8972</v>
      </c>
      <c r="J4900" s="2" t="s">
        <v>9062</v>
      </c>
      <c r="K4900" s="4">
        <f>IFERROR(__xludf.DUMMYFUNCTION("""COMPUTED_VALUE"""),11.0)</f>
        <v>11</v>
      </c>
      <c r="L4900" s="4" t="s">
        <v>8731</v>
      </c>
      <c r="M4900" s="4">
        <v>12.0</v>
      </c>
    </row>
    <row r="4901">
      <c r="A4901" s="54">
        <v>45938.0</v>
      </c>
      <c r="B4901" s="2" t="s">
        <v>687</v>
      </c>
      <c r="C4901" s="2" t="s">
        <v>8726</v>
      </c>
      <c r="D4901" s="47" t="s">
        <v>8813</v>
      </c>
      <c r="E4901" s="2" t="s">
        <v>9059</v>
      </c>
      <c r="F4901" s="48" t="s">
        <v>9060</v>
      </c>
      <c r="G4901" s="48" t="s">
        <v>9061</v>
      </c>
      <c r="H4901" s="2" t="s">
        <v>8729</v>
      </c>
      <c r="I4901" s="107" t="s">
        <v>8972</v>
      </c>
      <c r="J4901" s="2" t="s">
        <v>9062</v>
      </c>
      <c r="K4901" s="4">
        <f>IFERROR(__xludf.DUMMYFUNCTION("""COMPUTED_VALUE"""),11.0)</f>
        <v>11</v>
      </c>
      <c r="L4901" s="4" t="s">
        <v>8731</v>
      </c>
      <c r="M4901" s="4">
        <v>12.0</v>
      </c>
    </row>
    <row r="4902">
      <c r="A4902" s="54">
        <v>45939.0</v>
      </c>
      <c r="B4902" s="2" t="s">
        <v>687</v>
      </c>
      <c r="C4902" s="2" t="s">
        <v>8726</v>
      </c>
      <c r="D4902" s="47" t="s">
        <v>8813</v>
      </c>
      <c r="E4902" s="2" t="s">
        <v>9059</v>
      </c>
      <c r="F4902" s="48" t="s">
        <v>9060</v>
      </c>
      <c r="G4902" s="48" t="s">
        <v>9061</v>
      </c>
      <c r="H4902" s="2" t="s">
        <v>8729</v>
      </c>
      <c r="I4902" s="107" t="s">
        <v>8972</v>
      </c>
      <c r="J4902" s="2" t="s">
        <v>9062</v>
      </c>
      <c r="K4902" s="4">
        <f>IFERROR(__xludf.DUMMYFUNCTION("""COMPUTED_VALUE"""),11.0)</f>
        <v>11</v>
      </c>
      <c r="L4902" s="4" t="s">
        <v>8731</v>
      </c>
      <c r="M4902" s="4">
        <v>12.0</v>
      </c>
    </row>
    <row r="4903">
      <c r="A4903" s="54">
        <v>45940.0</v>
      </c>
      <c r="B4903" s="2" t="s">
        <v>687</v>
      </c>
      <c r="C4903" s="2" t="s">
        <v>8726</v>
      </c>
      <c r="D4903" s="47" t="s">
        <v>8813</v>
      </c>
      <c r="E4903" s="2" t="s">
        <v>9059</v>
      </c>
      <c r="F4903" s="48" t="s">
        <v>9060</v>
      </c>
      <c r="G4903" s="48" t="s">
        <v>9061</v>
      </c>
      <c r="H4903" s="2" t="s">
        <v>8729</v>
      </c>
      <c r="I4903" s="107" t="s">
        <v>8972</v>
      </c>
      <c r="J4903" s="2" t="s">
        <v>9062</v>
      </c>
      <c r="K4903" s="4">
        <f>IFERROR(__xludf.DUMMYFUNCTION("""COMPUTED_VALUE"""),11.0)</f>
        <v>11</v>
      </c>
      <c r="L4903" s="4" t="s">
        <v>8731</v>
      </c>
      <c r="M4903" s="4">
        <v>12.0</v>
      </c>
    </row>
    <row r="4904">
      <c r="A4904" s="54">
        <v>45941.0</v>
      </c>
      <c r="B4904" s="2" t="s">
        <v>687</v>
      </c>
      <c r="C4904" s="2" t="s">
        <v>8726</v>
      </c>
      <c r="D4904" s="47" t="s">
        <v>8813</v>
      </c>
      <c r="E4904" s="2" t="s">
        <v>9059</v>
      </c>
      <c r="F4904" s="48" t="s">
        <v>9060</v>
      </c>
      <c r="G4904" s="48" t="s">
        <v>9061</v>
      </c>
      <c r="H4904" s="2" t="s">
        <v>8729</v>
      </c>
      <c r="I4904" s="107" t="s">
        <v>8972</v>
      </c>
      <c r="J4904" s="2" t="s">
        <v>9062</v>
      </c>
      <c r="K4904" s="4">
        <f>IFERROR(__xludf.DUMMYFUNCTION("""COMPUTED_VALUE"""),11.0)</f>
        <v>11</v>
      </c>
      <c r="L4904" s="4" t="s">
        <v>8731</v>
      </c>
      <c r="M4904" s="4">
        <v>12.0</v>
      </c>
    </row>
    <row r="4905">
      <c r="A4905" s="54">
        <v>45942.0</v>
      </c>
      <c r="B4905" s="2" t="s">
        <v>687</v>
      </c>
      <c r="C4905" s="2" t="s">
        <v>8726</v>
      </c>
      <c r="D4905" s="47" t="s">
        <v>8813</v>
      </c>
      <c r="E4905" s="2" t="s">
        <v>9059</v>
      </c>
      <c r="F4905" s="48" t="s">
        <v>9060</v>
      </c>
      <c r="G4905" s="48" t="s">
        <v>9061</v>
      </c>
      <c r="H4905" s="2" t="s">
        <v>8729</v>
      </c>
      <c r="I4905" s="107" t="s">
        <v>8972</v>
      </c>
      <c r="J4905" s="2" t="s">
        <v>9062</v>
      </c>
      <c r="K4905" s="4">
        <f>IFERROR(__xludf.DUMMYFUNCTION("""COMPUTED_VALUE"""),11.0)</f>
        <v>11</v>
      </c>
      <c r="L4905" s="4" t="s">
        <v>8731</v>
      </c>
      <c r="M4905" s="4">
        <v>12.0</v>
      </c>
    </row>
    <row r="4906">
      <c r="A4906" s="54">
        <v>45943.0</v>
      </c>
      <c r="B4906" s="2" t="s">
        <v>687</v>
      </c>
      <c r="C4906" s="2" t="s">
        <v>8726</v>
      </c>
      <c r="D4906" s="47" t="s">
        <v>8813</v>
      </c>
      <c r="E4906" s="2" t="s">
        <v>9059</v>
      </c>
      <c r="F4906" s="48" t="s">
        <v>9060</v>
      </c>
      <c r="G4906" s="48" t="s">
        <v>9061</v>
      </c>
      <c r="H4906" s="2" t="s">
        <v>8729</v>
      </c>
      <c r="I4906" s="107" t="s">
        <v>8972</v>
      </c>
      <c r="J4906" s="2" t="s">
        <v>9062</v>
      </c>
      <c r="K4906" s="4">
        <f>IFERROR(__xludf.DUMMYFUNCTION("""COMPUTED_VALUE"""),11.0)</f>
        <v>11</v>
      </c>
      <c r="L4906" s="4" t="s">
        <v>8731</v>
      </c>
      <c r="M4906" s="4">
        <v>12.0</v>
      </c>
    </row>
    <row r="4907">
      <c r="A4907" s="54">
        <v>45944.0</v>
      </c>
      <c r="B4907" s="2" t="s">
        <v>687</v>
      </c>
      <c r="C4907" s="2" t="s">
        <v>8726</v>
      </c>
      <c r="D4907" s="47" t="s">
        <v>8813</v>
      </c>
      <c r="E4907" s="2" t="s">
        <v>9059</v>
      </c>
      <c r="F4907" s="48" t="s">
        <v>9060</v>
      </c>
      <c r="G4907" s="48" t="s">
        <v>9061</v>
      </c>
      <c r="H4907" s="2" t="s">
        <v>8729</v>
      </c>
      <c r="I4907" s="107" t="s">
        <v>8972</v>
      </c>
      <c r="J4907" s="2" t="s">
        <v>9062</v>
      </c>
      <c r="K4907" s="4">
        <f>IFERROR(__xludf.DUMMYFUNCTION("""COMPUTED_VALUE"""),11.0)</f>
        <v>11</v>
      </c>
      <c r="L4907" s="4" t="s">
        <v>8731</v>
      </c>
      <c r="M4907" s="4">
        <v>12.0</v>
      </c>
    </row>
    <row r="4908">
      <c r="A4908" s="54">
        <v>45945.0</v>
      </c>
      <c r="B4908" s="2" t="s">
        <v>687</v>
      </c>
      <c r="C4908" s="2" t="s">
        <v>8726</v>
      </c>
      <c r="D4908" s="47" t="s">
        <v>8813</v>
      </c>
      <c r="E4908" s="2" t="s">
        <v>9059</v>
      </c>
      <c r="F4908" s="48" t="s">
        <v>9060</v>
      </c>
      <c r="G4908" s="48" t="s">
        <v>9061</v>
      </c>
      <c r="H4908" s="2" t="s">
        <v>8729</v>
      </c>
      <c r="I4908" s="107" t="s">
        <v>8972</v>
      </c>
      <c r="J4908" s="2" t="s">
        <v>9062</v>
      </c>
      <c r="K4908" s="4">
        <f>IFERROR(__xludf.DUMMYFUNCTION("""COMPUTED_VALUE"""),11.0)</f>
        <v>11</v>
      </c>
      <c r="L4908" s="4" t="s">
        <v>8731</v>
      </c>
      <c r="M4908" s="4">
        <v>12.0</v>
      </c>
    </row>
    <row r="4909">
      <c r="A4909" s="54">
        <v>45946.0</v>
      </c>
      <c r="B4909" s="2" t="s">
        <v>687</v>
      </c>
      <c r="C4909" s="2" t="s">
        <v>8726</v>
      </c>
      <c r="D4909" s="47" t="s">
        <v>8813</v>
      </c>
      <c r="E4909" s="2" t="s">
        <v>9059</v>
      </c>
      <c r="F4909" s="48" t="s">
        <v>9060</v>
      </c>
      <c r="G4909" s="48" t="s">
        <v>9061</v>
      </c>
      <c r="H4909" s="2" t="s">
        <v>8729</v>
      </c>
      <c r="I4909" s="107" t="s">
        <v>8972</v>
      </c>
      <c r="J4909" s="2" t="s">
        <v>9062</v>
      </c>
      <c r="K4909" s="4">
        <f>IFERROR(__xludf.DUMMYFUNCTION("""COMPUTED_VALUE"""),11.0)</f>
        <v>11</v>
      </c>
      <c r="L4909" s="4" t="s">
        <v>8731</v>
      </c>
      <c r="M4909" s="4">
        <v>12.0</v>
      </c>
    </row>
    <row r="4910">
      <c r="A4910" s="54">
        <v>45947.0</v>
      </c>
      <c r="B4910" s="2" t="s">
        <v>687</v>
      </c>
      <c r="C4910" s="2" t="s">
        <v>8726</v>
      </c>
      <c r="D4910" s="47" t="s">
        <v>8813</v>
      </c>
      <c r="E4910" s="2" t="s">
        <v>9059</v>
      </c>
      <c r="F4910" s="48" t="s">
        <v>9060</v>
      </c>
      <c r="G4910" s="48" t="s">
        <v>9061</v>
      </c>
      <c r="H4910" s="2" t="s">
        <v>8729</v>
      </c>
      <c r="I4910" s="107" t="s">
        <v>8972</v>
      </c>
      <c r="J4910" s="2" t="s">
        <v>9062</v>
      </c>
      <c r="K4910" s="4">
        <f>IFERROR(__xludf.DUMMYFUNCTION("""COMPUTED_VALUE"""),11.0)</f>
        <v>11</v>
      </c>
      <c r="L4910" s="4" t="s">
        <v>8731</v>
      </c>
      <c r="M4910" s="4">
        <v>12.0</v>
      </c>
    </row>
    <row r="4911">
      <c r="A4911" s="54">
        <v>45948.0</v>
      </c>
      <c r="B4911" s="2" t="s">
        <v>687</v>
      </c>
      <c r="C4911" s="2" t="s">
        <v>8726</v>
      </c>
      <c r="D4911" s="47" t="s">
        <v>8813</v>
      </c>
      <c r="E4911" s="2" t="s">
        <v>9059</v>
      </c>
      <c r="F4911" s="48" t="s">
        <v>9060</v>
      </c>
      <c r="G4911" s="48" t="s">
        <v>9061</v>
      </c>
      <c r="H4911" s="2" t="s">
        <v>8729</v>
      </c>
      <c r="I4911" s="107" t="s">
        <v>8972</v>
      </c>
      <c r="J4911" s="2" t="s">
        <v>9062</v>
      </c>
      <c r="K4911" s="4">
        <f>IFERROR(__xludf.DUMMYFUNCTION("""COMPUTED_VALUE"""),11.0)</f>
        <v>11</v>
      </c>
      <c r="L4911" s="4" t="s">
        <v>8731</v>
      </c>
      <c r="M4911" s="4">
        <v>12.0</v>
      </c>
    </row>
    <row r="4912">
      <c r="A4912" s="54">
        <v>45949.0</v>
      </c>
      <c r="B4912" s="2" t="s">
        <v>687</v>
      </c>
      <c r="C4912" s="2" t="s">
        <v>8726</v>
      </c>
      <c r="D4912" s="47" t="s">
        <v>8813</v>
      </c>
      <c r="E4912" s="2" t="s">
        <v>9059</v>
      </c>
      <c r="F4912" s="48" t="s">
        <v>9060</v>
      </c>
      <c r="G4912" s="48" t="s">
        <v>9061</v>
      </c>
      <c r="H4912" s="2" t="s">
        <v>8729</v>
      </c>
      <c r="I4912" s="107" t="s">
        <v>8972</v>
      </c>
      <c r="J4912" s="2" t="s">
        <v>9062</v>
      </c>
      <c r="K4912" s="4">
        <f>IFERROR(__xludf.DUMMYFUNCTION("""COMPUTED_VALUE"""),11.0)</f>
        <v>11</v>
      </c>
      <c r="L4912" s="4" t="s">
        <v>8731</v>
      </c>
      <c r="M4912" s="4">
        <v>12.0</v>
      </c>
    </row>
    <row r="4913">
      <c r="A4913" s="54">
        <v>45950.0</v>
      </c>
      <c r="B4913" s="2" t="s">
        <v>687</v>
      </c>
      <c r="C4913" s="2" t="s">
        <v>8726</v>
      </c>
      <c r="D4913" s="47" t="s">
        <v>8813</v>
      </c>
      <c r="E4913" s="2" t="s">
        <v>9059</v>
      </c>
      <c r="F4913" s="48" t="s">
        <v>9060</v>
      </c>
      <c r="G4913" s="48" t="s">
        <v>9061</v>
      </c>
      <c r="H4913" s="2" t="s">
        <v>8729</v>
      </c>
      <c r="I4913" s="107" t="s">
        <v>8972</v>
      </c>
      <c r="J4913" s="2" t="s">
        <v>9062</v>
      </c>
      <c r="K4913" s="4">
        <f>IFERROR(__xludf.DUMMYFUNCTION("""COMPUTED_VALUE"""),11.0)</f>
        <v>11</v>
      </c>
      <c r="L4913" s="4" t="s">
        <v>8731</v>
      </c>
      <c r="M4913" s="4">
        <v>12.0</v>
      </c>
    </row>
    <row r="4914">
      <c r="A4914" s="54">
        <v>45951.0</v>
      </c>
      <c r="B4914" s="2" t="s">
        <v>687</v>
      </c>
      <c r="C4914" s="2" t="s">
        <v>8726</v>
      </c>
      <c r="D4914" s="47" t="s">
        <v>8813</v>
      </c>
      <c r="E4914" s="2" t="s">
        <v>9059</v>
      </c>
      <c r="F4914" s="48" t="s">
        <v>9060</v>
      </c>
      <c r="G4914" s="48" t="s">
        <v>9061</v>
      </c>
      <c r="H4914" s="2" t="s">
        <v>8729</v>
      </c>
      <c r="I4914" s="107" t="s">
        <v>8972</v>
      </c>
      <c r="J4914" s="2" t="s">
        <v>9062</v>
      </c>
      <c r="K4914" s="4">
        <f>IFERROR(__xludf.DUMMYFUNCTION("""COMPUTED_VALUE"""),11.0)</f>
        <v>11</v>
      </c>
      <c r="L4914" s="4" t="s">
        <v>8731</v>
      </c>
      <c r="M4914" s="4">
        <v>12.0</v>
      </c>
    </row>
    <row r="4915">
      <c r="A4915" s="54">
        <v>45952.0</v>
      </c>
      <c r="B4915" s="2" t="s">
        <v>687</v>
      </c>
      <c r="C4915" s="2" t="s">
        <v>8726</v>
      </c>
      <c r="D4915" s="47" t="s">
        <v>8813</v>
      </c>
      <c r="E4915" s="2" t="s">
        <v>9059</v>
      </c>
      <c r="F4915" s="48" t="s">
        <v>9060</v>
      </c>
      <c r="G4915" s="48" t="s">
        <v>9061</v>
      </c>
      <c r="H4915" s="2" t="s">
        <v>8729</v>
      </c>
      <c r="I4915" s="107" t="s">
        <v>8972</v>
      </c>
      <c r="J4915" s="2" t="s">
        <v>9062</v>
      </c>
      <c r="K4915" s="4">
        <f>IFERROR(__xludf.DUMMYFUNCTION("""COMPUTED_VALUE"""),11.0)</f>
        <v>11</v>
      </c>
      <c r="L4915" s="4" t="s">
        <v>8731</v>
      </c>
      <c r="M4915" s="4">
        <v>12.0</v>
      </c>
    </row>
    <row r="4916">
      <c r="A4916" s="54">
        <v>45953.0</v>
      </c>
      <c r="B4916" s="2" t="s">
        <v>687</v>
      </c>
      <c r="C4916" s="2" t="s">
        <v>8726</v>
      </c>
      <c r="D4916" s="47" t="s">
        <v>8813</v>
      </c>
      <c r="E4916" s="2" t="s">
        <v>9059</v>
      </c>
      <c r="F4916" s="48" t="s">
        <v>9060</v>
      </c>
      <c r="G4916" s="48" t="s">
        <v>9061</v>
      </c>
      <c r="H4916" s="2" t="s">
        <v>8729</v>
      </c>
      <c r="I4916" s="107" t="s">
        <v>8972</v>
      </c>
      <c r="J4916" s="2" t="s">
        <v>9062</v>
      </c>
      <c r="K4916" s="4">
        <f>IFERROR(__xludf.DUMMYFUNCTION("""COMPUTED_VALUE"""),11.0)</f>
        <v>11</v>
      </c>
      <c r="L4916" s="4" t="s">
        <v>8731</v>
      </c>
      <c r="M4916" s="4">
        <v>12.0</v>
      </c>
    </row>
    <row r="4917">
      <c r="A4917" s="54">
        <v>45954.0</v>
      </c>
      <c r="B4917" s="2" t="s">
        <v>687</v>
      </c>
      <c r="C4917" s="2" t="s">
        <v>8726</v>
      </c>
      <c r="D4917" s="47" t="s">
        <v>8813</v>
      </c>
      <c r="E4917" s="2" t="s">
        <v>9059</v>
      </c>
      <c r="F4917" s="48" t="s">
        <v>9060</v>
      </c>
      <c r="G4917" s="48" t="s">
        <v>9061</v>
      </c>
      <c r="H4917" s="2" t="s">
        <v>8729</v>
      </c>
      <c r="I4917" s="107" t="s">
        <v>8972</v>
      </c>
      <c r="J4917" s="2" t="s">
        <v>9062</v>
      </c>
      <c r="K4917" s="4">
        <f>IFERROR(__xludf.DUMMYFUNCTION("""COMPUTED_VALUE"""),12.0)</f>
        <v>12</v>
      </c>
      <c r="L4917" s="4" t="s">
        <v>8735</v>
      </c>
      <c r="M4917" s="4">
        <v>12.0</v>
      </c>
    </row>
    <row r="4918">
      <c r="A4918" s="54">
        <v>45955.0</v>
      </c>
      <c r="B4918" s="2" t="s">
        <v>687</v>
      </c>
      <c r="C4918" s="2" t="s">
        <v>8726</v>
      </c>
      <c r="D4918" s="47" t="s">
        <v>8813</v>
      </c>
      <c r="E4918" s="2" t="s">
        <v>9059</v>
      </c>
      <c r="F4918" s="48" t="s">
        <v>9060</v>
      </c>
      <c r="G4918" s="48" t="s">
        <v>9061</v>
      </c>
      <c r="H4918" s="2" t="s">
        <v>8729</v>
      </c>
      <c r="I4918" s="107" t="s">
        <v>8972</v>
      </c>
      <c r="J4918" s="2" t="s">
        <v>9062</v>
      </c>
      <c r="K4918" s="4">
        <f>IFERROR(__xludf.DUMMYFUNCTION("""COMPUTED_VALUE"""),11.0)</f>
        <v>11</v>
      </c>
      <c r="L4918" s="4" t="s">
        <v>8731</v>
      </c>
      <c r="M4918" s="4">
        <v>12.0</v>
      </c>
    </row>
    <row r="4919">
      <c r="A4919" s="54">
        <v>45956.0</v>
      </c>
      <c r="B4919" s="2" t="s">
        <v>687</v>
      </c>
      <c r="C4919" s="2" t="s">
        <v>8726</v>
      </c>
      <c r="D4919" s="47" t="s">
        <v>8813</v>
      </c>
      <c r="E4919" s="2" t="s">
        <v>9059</v>
      </c>
      <c r="F4919" s="48" t="s">
        <v>9060</v>
      </c>
      <c r="G4919" s="48" t="s">
        <v>9061</v>
      </c>
      <c r="H4919" s="2" t="s">
        <v>8729</v>
      </c>
      <c r="I4919" s="107" t="s">
        <v>8972</v>
      </c>
      <c r="J4919" s="2" t="s">
        <v>9062</v>
      </c>
      <c r="K4919" s="4">
        <f>IFERROR(__xludf.DUMMYFUNCTION("""COMPUTED_VALUE"""),11.0)</f>
        <v>11</v>
      </c>
      <c r="L4919" s="4" t="s">
        <v>8731</v>
      </c>
      <c r="M4919" s="4">
        <v>12.0</v>
      </c>
    </row>
    <row r="4920">
      <c r="A4920" s="54">
        <v>45957.0</v>
      </c>
      <c r="B4920" s="2" t="s">
        <v>687</v>
      </c>
      <c r="C4920" s="2" t="s">
        <v>8726</v>
      </c>
      <c r="D4920" s="47" t="s">
        <v>8813</v>
      </c>
      <c r="E4920" s="2" t="s">
        <v>9059</v>
      </c>
      <c r="F4920" s="48" t="s">
        <v>9060</v>
      </c>
      <c r="G4920" s="48" t="s">
        <v>9061</v>
      </c>
      <c r="H4920" s="2" t="s">
        <v>8729</v>
      </c>
      <c r="I4920" s="107" t="s">
        <v>8972</v>
      </c>
      <c r="J4920" s="2" t="s">
        <v>9062</v>
      </c>
      <c r="K4920" s="4">
        <f>IFERROR(__xludf.DUMMYFUNCTION("""COMPUTED_VALUE"""),11.0)</f>
        <v>11</v>
      </c>
      <c r="L4920" s="4" t="s">
        <v>8731</v>
      </c>
      <c r="M4920" s="4">
        <v>12.0</v>
      </c>
    </row>
    <row r="4921">
      <c r="A4921" s="54">
        <v>45958.0</v>
      </c>
      <c r="B4921" s="2" t="s">
        <v>687</v>
      </c>
      <c r="C4921" s="2" t="s">
        <v>8726</v>
      </c>
      <c r="D4921" s="47" t="s">
        <v>8813</v>
      </c>
      <c r="E4921" s="2" t="s">
        <v>9059</v>
      </c>
      <c r="F4921" s="48" t="s">
        <v>9060</v>
      </c>
      <c r="G4921" s="48" t="s">
        <v>9061</v>
      </c>
      <c r="H4921" s="2" t="s">
        <v>8729</v>
      </c>
      <c r="I4921" s="107" t="s">
        <v>8972</v>
      </c>
      <c r="J4921" s="2" t="s">
        <v>9062</v>
      </c>
      <c r="K4921" s="4">
        <f>IFERROR(__xludf.DUMMYFUNCTION("""COMPUTED_VALUE"""),11.0)</f>
        <v>11</v>
      </c>
      <c r="L4921" s="4" t="s">
        <v>8731</v>
      </c>
      <c r="M4921" s="4">
        <v>12.0</v>
      </c>
    </row>
    <row r="4922">
      <c r="A4922" s="54">
        <v>45959.0</v>
      </c>
      <c r="B4922" s="2" t="s">
        <v>687</v>
      </c>
      <c r="C4922" s="2" t="s">
        <v>8726</v>
      </c>
      <c r="D4922" s="47" t="s">
        <v>8813</v>
      </c>
      <c r="E4922" s="2" t="s">
        <v>9059</v>
      </c>
      <c r="F4922" s="48" t="s">
        <v>9060</v>
      </c>
      <c r="G4922" s="48" t="s">
        <v>9061</v>
      </c>
      <c r="H4922" s="2" t="s">
        <v>8729</v>
      </c>
      <c r="I4922" s="107" t="s">
        <v>8972</v>
      </c>
      <c r="J4922" s="2" t="s">
        <v>9062</v>
      </c>
      <c r="K4922" s="4">
        <f>IFERROR(__xludf.DUMMYFUNCTION("""COMPUTED_VALUE"""),11.0)</f>
        <v>11</v>
      </c>
      <c r="L4922" s="4" t="s">
        <v>8731</v>
      </c>
      <c r="M4922" s="4">
        <v>12.0</v>
      </c>
    </row>
    <row r="4923">
      <c r="A4923" s="54">
        <v>45960.0</v>
      </c>
      <c r="B4923" s="2" t="s">
        <v>687</v>
      </c>
      <c r="C4923" s="2" t="s">
        <v>8726</v>
      </c>
      <c r="D4923" s="47" t="s">
        <v>8813</v>
      </c>
      <c r="E4923" s="2" t="s">
        <v>9059</v>
      </c>
      <c r="F4923" s="48" t="s">
        <v>9060</v>
      </c>
      <c r="G4923" s="48" t="s">
        <v>9061</v>
      </c>
      <c r="H4923" s="2" t="s">
        <v>8729</v>
      </c>
      <c r="I4923" s="107" t="s">
        <v>8972</v>
      </c>
      <c r="J4923" s="2" t="s">
        <v>9062</v>
      </c>
      <c r="K4923" s="4">
        <f>IFERROR(__xludf.DUMMYFUNCTION("""COMPUTED_VALUE"""),11.0)</f>
        <v>11</v>
      </c>
      <c r="L4923" s="4" t="s">
        <v>8731</v>
      </c>
      <c r="M4923" s="4">
        <v>12.0</v>
      </c>
    </row>
    <row r="4924">
      <c r="A4924" s="54">
        <v>45961.0</v>
      </c>
      <c r="B4924" s="2" t="s">
        <v>687</v>
      </c>
      <c r="C4924" s="2" t="s">
        <v>8726</v>
      </c>
      <c r="D4924" s="47" t="s">
        <v>8813</v>
      </c>
      <c r="E4924" s="2" t="s">
        <v>9059</v>
      </c>
      <c r="F4924" s="48" t="s">
        <v>9060</v>
      </c>
      <c r="G4924" s="48" t="s">
        <v>9061</v>
      </c>
      <c r="H4924" s="2" t="s">
        <v>8729</v>
      </c>
      <c r="I4924" s="107" t="s">
        <v>8972</v>
      </c>
      <c r="J4924" s="2" t="s">
        <v>9062</v>
      </c>
      <c r="K4924" s="4">
        <f>IFERROR(__xludf.DUMMYFUNCTION("""COMPUTED_VALUE"""),11.0)</f>
        <v>11</v>
      </c>
      <c r="L4924" s="4" t="s">
        <v>8731</v>
      </c>
      <c r="M4924" s="4">
        <v>12.0</v>
      </c>
    </row>
    <row r="4925">
      <c r="A4925" s="54">
        <v>45962.0</v>
      </c>
      <c r="B4925" s="2" t="s">
        <v>687</v>
      </c>
      <c r="C4925" s="2" t="s">
        <v>8726</v>
      </c>
      <c r="D4925" s="47" t="s">
        <v>8813</v>
      </c>
      <c r="E4925" s="2" t="s">
        <v>9059</v>
      </c>
      <c r="F4925" s="48" t="s">
        <v>9060</v>
      </c>
      <c r="G4925" s="48" t="s">
        <v>9061</v>
      </c>
      <c r="H4925" s="2" t="s">
        <v>8729</v>
      </c>
      <c r="I4925" s="107" t="s">
        <v>8972</v>
      </c>
      <c r="J4925" s="2" t="s">
        <v>9062</v>
      </c>
      <c r="K4925" s="4">
        <f>IFERROR(__xludf.DUMMYFUNCTION("""COMPUTED_VALUE"""),11.0)</f>
        <v>11</v>
      </c>
      <c r="L4925" s="4" t="s">
        <v>8731</v>
      </c>
      <c r="M4925" s="4">
        <v>12.0</v>
      </c>
    </row>
    <row r="4926">
      <c r="A4926" s="54">
        <v>45963.0</v>
      </c>
      <c r="B4926" s="2" t="s">
        <v>687</v>
      </c>
      <c r="C4926" s="2" t="s">
        <v>8726</v>
      </c>
      <c r="D4926" s="47" t="s">
        <v>8813</v>
      </c>
      <c r="E4926" s="2" t="s">
        <v>9059</v>
      </c>
      <c r="F4926" s="48" t="s">
        <v>9060</v>
      </c>
      <c r="G4926" s="48" t="s">
        <v>9061</v>
      </c>
      <c r="H4926" s="2" t="s">
        <v>8729</v>
      </c>
      <c r="I4926" s="107" t="s">
        <v>8972</v>
      </c>
      <c r="J4926" s="2" t="s">
        <v>9062</v>
      </c>
      <c r="K4926" s="4">
        <f>IFERROR(__xludf.DUMMYFUNCTION("""COMPUTED_VALUE"""),12.0)</f>
        <v>12</v>
      </c>
      <c r="L4926" s="4" t="s">
        <v>8735</v>
      </c>
      <c r="M4926" s="4">
        <v>12.0</v>
      </c>
    </row>
    <row r="4927">
      <c r="A4927" s="54">
        <v>45964.0</v>
      </c>
      <c r="B4927" s="2" t="s">
        <v>687</v>
      </c>
      <c r="C4927" s="2" t="s">
        <v>8726</v>
      </c>
      <c r="D4927" s="47" t="s">
        <v>8813</v>
      </c>
      <c r="E4927" s="2" t="s">
        <v>9059</v>
      </c>
      <c r="F4927" s="48" t="s">
        <v>9060</v>
      </c>
      <c r="G4927" s="48" t="s">
        <v>9061</v>
      </c>
      <c r="H4927" s="2" t="s">
        <v>8729</v>
      </c>
      <c r="I4927" s="107" t="s">
        <v>8972</v>
      </c>
      <c r="J4927" s="2" t="s">
        <v>9062</v>
      </c>
      <c r="K4927" s="4">
        <f>IFERROR(__xludf.DUMMYFUNCTION("""COMPUTED_VALUE"""),11.0)</f>
        <v>11</v>
      </c>
      <c r="L4927" s="4" t="s">
        <v>8731</v>
      </c>
      <c r="M4927" s="4">
        <v>12.0</v>
      </c>
    </row>
    <row r="4928">
      <c r="A4928" s="54">
        <v>45965.0</v>
      </c>
      <c r="B4928" s="2" t="s">
        <v>687</v>
      </c>
      <c r="C4928" s="2" t="s">
        <v>8726</v>
      </c>
      <c r="D4928" s="47" t="s">
        <v>8813</v>
      </c>
      <c r="E4928" s="2" t="s">
        <v>9059</v>
      </c>
      <c r="F4928" s="48" t="s">
        <v>9060</v>
      </c>
      <c r="G4928" s="48" t="s">
        <v>9061</v>
      </c>
      <c r="H4928" s="2" t="s">
        <v>8729</v>
      </c>
      <c r="I4928" s="107" t="s">
        <v>8972</v>
      </c>
      <c r="J4928" s="2" t="s">
        <v>9062</v>
      </c>
      <c r="K4928" s="4">
        <f>IFERROR(__xludf.DUMMYFUNCTION("""COMPUTED_VALUE"""),11.0)</f>
        <v>11</v>
      </c>
      <c r="L4928" s="4" t="s">
        <v>8731</v>
      </c>
      <c r="M4928" s="4">
        <v>12.0</v>
      </c>
    </row>
    <row r="4929">
      <c r="A4929" s="54">
        <v>45966.0</v>
      </c>
      <c r="B4929" s="2" t="s">
        <v>687</v>
      </c>
      <c r="C4929" s="2" t="s">
        <v>8726</v>
      </c>
      <c r="D4929" s="47" t="s">
        <v>8813</v>
      </c>
      <c r="E4929" s="2" t="s">
        <v>9059</v>
      </c>
      <c r="F4929" s="48" t="s">
        <v>9060</v>
      </c>
      <c r="G4929" s="48" t="s">
        <v>9061</v>
      </c>
      <c r="H4929" s="2" t="s">
        <v>8729</v>
      </c>
      <c r="I4929" s="107" t="s">
        <v>8972</v>
      </c>
      <c r="J4929" s="2" t="s">
        <v>9062</v>
      </c>
      <c r="K4929" s="4">
        <f>IFERROR(__xludf.DUMMYFUNCTION("""COMPUTED_VALUE"""),11.0)</f>
        <v>11</v>
      </c>
      <c r="L4929" s="4" t="s">
        <v>8731</v>
      </c>
      <c r="M4929" s="4">
        <v>12.0</v>
      </c>
    </row>
    <row r="4930">
      <c r="A4930" s="54">
        <v>45967.0</v>
      </c>
      <c r="B4930" s="2" t="s">
        <v>687</v>
      </c>
      <c r="C4930" s="2" t="s">
        <v>8726</v>
      </c>
      <c r="D4930" s="47" t="s">
        <v>8813</v>
      </c>
      <c r="E4930" s="2" t="s">
        <v>9059</v>
      </c>
      <c r="F4930" s="48" t="s">
        <v>9060</v>
      </c>
      <c r="G4930" s="48" t="s">
        <v>9061</v>
      </c>
      <c r="H4930" s="2" t="s">
        <v>8729</v>
      </c>
      <c r="I4930" s="107" t="s">
        <v>8972</v>
      </c>
      <c r="J4930" s="2" t="s">
        <v>9062</v>
      </c>
      <c r="K4930" s="4">
        <f>IFERROR(__xludf.DUMMYFUNCTION("""COMPUTED_VALUE"""),11.0)</f>
        <v>11</v>
      </c>
      <c r="L4930" s="4" t="s">
        <v>8731</v>
      </c>
      <c r="M4930" s="4">
        <v>12.0</v>
      </c>
    </row>
    <row r="4931">
      <c r="A4931" s="54">
        <v>45968.0</v>
      </c>
      <c r="B4931" s="2" t="s">
        <v>687</v>
      </c>
      <c r="C4931" s="2" t="s">
        <v>8726</v>
      </c>
      <c r="D4931" s="47" t="s">
        <v>8813</v>
      </c>
      <c r="E4931" s="2" t="s">
        <v>9059</v>
      </c>
      <c r="F4931" s="48" t="s">
        <v>9060</v>
      </c>
      <c r="G4931" s="48" t="s">
        <v>9061</v>
      </c>
      <c r="H4931" s="2" t="s">
        <v>8729</v>
      </c>
      <c r="I4931" s="107" t="s">
        <v>8972</v>
      </c>
      <c r="J4931" s="2" t="s">
        <v>9062</v>
      </c>
      <c r="K4931" s="4">
        <f>IFERROR(__xludf.DUMMYFUNCTION("""COMPUTED_VALUE"""),11.0)</f>
        <v>11</v>
      </c>
      <c r="L4931" s="4" t="s">
        <v>8731</v>
      </c>
      <c r="M4931" s="4">
        <v>12.0</v>
      </c>
    </row>
    <row r="4932">
      <c r="A4932" s="54">
        <v>45969.0</v>
      </c>
      <c r="B4932" s="2" t="s">
        <v>687</v>
      </c>
      <c r="C4932" s="2" t="s">
        <v>8726</v>
      </c>
      <c r="D4932" s="47" t="s">
        <v>8813</v>
      </c>
      <c r="E4932" s="2" t="s">
        <v>9059</v>
      </c>
      <c r="F4932" s="48" t="s">
        <v>9060</v>
      </c>
      <c r="G4932" s="48" t="s">
        <v>9061</v>
      </c>
      <c r="H4932" s="2" t="s">
        <v>8729</v>
      </c>
      <c r="I4932" s="107" t="s">
        <v>8972</v>
      </c>
      <c r="J4932" s="2" t="s">
        <v>9062</v>
      </c>
      <c r="K4932" s="4">
        <f>IFERROR(__xludf.DUMMYFUNCTION("""COMPUTED_VALUE"""),11.0)</f>
        <v>11</v>
      </c>
      <c r="L4932" s="4" t="s">
        <v>8731</v>
      </c>
      <c r="M4932" s="4">
        <v>12.0</v>
      </c>
    </row>
    <row r="4933">
      <c r="A4933" s="54">
        <v>45970.0</v>
      </c>
      <c r="B4933" s="2" t="s">
        <v>687</v>
      </c>
      <c r="C4933" s="2" t="s">
        <v>8726</v>
      </c>
      <c r="D4933" s="47" t="s">
        <v>8813</v>
      </c>
      <c r="E4933" s="2" t="s">
        <v>9059</v>
      </c>
      <c r="F4933" s="48" t="s">
        <v>9060</v>
      </c>
      <c r="G4933" s="48" t="s">
        <v>9061</v>
      </c>
      <c r="H4933" s="2" t="s">
        <v>8729</v>
      </c>
      <c r="I4933" s="107" t="s">
        <v>8972</v>
      </c>
      <c r="J4933" s="2" t="s">
        <v>9062</v>
      </c>
      <c r="K4933" s="4">
        <f>IFERROR(__xludf.DUMMYFUNCTION("""COMPUTED_VALUE"""),11.0)</f>
        <v>11</v>
      </c>
      <c r="L4933" s="4" t="s">
        <v>8731</v>
      </c>
      <c r="M4933" s="4">
        <v>12.0</v>
      </c>
    </row>
    <row r="4934">
      <c r="A4934" s="54">
        <v>45971.0</v>
      </c>
      <c r="B4934" s="2" t="s">
        <v>687</v>
      </c>
      <c r="C4934" s="2" t="s">
        <v>8726</v>
      </c>
      <c r="D4934" s="47" t="s">
        <v>8813</v>
      </c>
      <c r="E4934" s="2" t="s">
        <v>9059</v>
      </c>
      <c r="F4934" s="48" t="s">
        <v>9060</v>
      </c>
      <c r="G4934" s="48" t="s">
        <v>9061</v>
      </c>
      <c r="H4934" s="2" t="s">
        <v>8729</v>
      </c>
      <c r="I4934" s="107" t="s">
        <v>8972</v>
      </c>
      <c r="J4934" s="2" t="s">
        <v>9062</v>
      </c>
      <c r="K4934" s="4">
        <f>IFERROR(__xludf.DUMMYFUNCTION("""COMPUTED_VALUE"""),11.0)</f>
        <v>11</v>
      </c>
      <c r="L4934" s="4" t="s">
        <v>8731</v>
      </c>
      <c r="M4934" s="4">
        <v>12.0</v>
      </c>
    </row>
    <row r="4935">
      <c r="A4935" s="54">
        <v>45972.0</v>
      </c>
      <c r="B4935" s="2" t="s">
        <v>687</v>
      </c>
      <c r="C4935" s="2" t="s">
        <v>8726</v>
      </c>
      <c r="D4935" s="47" t="s">
        <v>8813</v>
      </c>
      <c r="E4935" s="2" t="s">
        <v>9059</v>
      </c>
      <c r="F4935" s="48" t="s">
        <v>9060</v>
      </c>
      <c r="G4935" s="48" t="s">
        <v>9061</v>
      </c>
      <c r="H4935" s="2" t="s">
        <v>8729</v>
      </c>
      <c r="I4935" s="107" t="s">
        <v>8972</v>
      </c>
      <c r="J4935" s="2" t="s">
        <v>9062</v>
      </c>
      <c r="K4935" s="4">
        <f>IFERROR(__xludf.DUMMYFUNCTION("""COMPUTED_VALUE"""),11.0)</f>
        <v>11</v>
      </c>
      <c r="L4935" s="4" t="s">
        <v>8731</v>
      </c>
      <c r="M4935" s="4">
        <v>12.0</v>
      </c>
    </row>
    <row r="4936">
      <c r="A4936" s="54">
        <v>45973.0</v>
      </c>
      <c r="B4936" s="2" t="s">
        <v>687</v>
      </c>
      <c r="C4936" s="2" t="s">
        <v>8726</v>
      </c>
      <c r="D4936" s="47" t="s">
        <v>8813</v>
      </c>
      <c r="E4936" s="2" t="s">
        <v>9059</v>
      </c>
      <c r="F4936" s="48" t="s">
        <v>9060</v>
      </c>
      <c r="G4936" s="48" t="s">
        <v>9061</v>
      </c>
      <c r="H4936" s="2" t="s">
        <v>8729</v>
      </c>
      <c r="I4936" s="107" t="s">
        <v>8972</v>
      </c>
      <c r="J4936" s="2" t="s">
        <v>9062</v>
      </c>
      <c r="K4936" s="4">
        <f>IFERROR(__xludf.DUMMYFUNCTION("""COMPUTED_VALUE"""),11.0)</f>
        <v>11</v>
      </c>
      <c r="L4936" s="4" t="s">
        <v>8731</v>
      </c>
      <c r="M4936" s="4">
        <v>12.0</v>
      </c>
    </row>
    <row r="4937">
      <c r="A4937" s="54">
        <v>45974.0</v>
      </c>
      <c r="B4937" s="2" t="s">
        <v>687</v>
      </c>
      <c r="C4937" s="2" t="s">
        <v>8726</v>
      </c>
      <c r="D4937" s="47" t="s">
        <v>8813</v>
      </c>
      <c r="E4937" s="2" t="s">
        <v>9059</v>
      </c>
      <c r="F4937" s="48" t="s">
        <v>9060</v>
      </c>
      <c r="G4937" s="48" t="s">
        <v>9061</v>
      </c>
      <c r="H4937" s="2" t="s">
        <v>8729</v>
      </c>
      <c r="I4937" s="107" t="s">
        <v>8972</v>
      </c>
      <c r="J4937" s="2" t="s">
        <v>9062</v>
      </c>
      <c r="K4937" s="4">
        <f>IFERROR(__xludf.DUMMYFUNCTION("""COMPUTED_VALUE"""),11.0)</f>
        <v>11</v>
      </c>
      <c r="L4937" s="4" t="s">
        <v>8731</v>
      </c>
      <c r="M4937" s="4">
        <v>12.0</v>
      </c>
    </row>
    <row r="4938">
      <c r="A4938" s="54">
        <v>45975.0</v>
      </c>
      <c r="B4938" s="2" t="s">
        <v>687</v>
      </c>
      <c r="C4938" s="2" t="s">
        <v>8726</v>
      </c>
      <c r="D4938" s="47" t="s">
        <v>8813</v>
      </c>
      <c r="E4938" s="2" t="s">
        <v>9059</v>
      </c>
      <c r="F4938" s="48" t="s">
        <v>9060</v>
      </c>
      <c r="G4938" s="48" t="s">
        <v>9061</v>
      </c>
      <c r="H4938" s="2" t="s">
        <v>8729</v>
      </c>
      <c r="I4938" s="107" t="s">
        <v>8972</v>
      </c>
      <c r="J4938" s="2" t="s">
        <v>9062</v>
      </c>
      <c r="K4938" s="4">
        <f>IFERROR(__xludf.DUMMYFUNCTION("""COMPUTED_VALUE"""),11.0)</f>
        <v>11</v>
      </c>
      <c r="L4938" s="4" t="s">
        <v>8731</v>
      </c>
      <c r="M4938" s="4">
        <v>12.0</v>
      </c>
    </row>
    <row r="4939">
      <c r="A4939" s="54">
        <v>45976.0</v>
      </c>
      <c r="B4939" s="2" t="s">
        <v>687</v>
      </c>
      <c r="C4939" s="2" t="s">
        <v>8726</v>
      </c>
      <c r="D4939" s="47" t="s">
        <v>8813</v>
      </c>
      <c r="E4939" s="2" t="s">
        <v>9059</v>
      </c>
      <c r="F4939" s="48" t="s">
        <v>9060</v>
      </c>
      <c r="G4939" s="48" t="s">
        <v>9061</v>
      </c>
      <c r="H4939" s="2" t="s">
        <v>8729</v>
      </c>
      <c r="I4939" s="107" t="s">
        <v>8972</v>
      </c>
      <c r="J4939" s="2" t="s">
        <v>9062</v>
      </c>
      <c r="K4939" s="4">
        <f>IFERROR(__xludf.DUMMYFUNCTION("""COMPUTED_VALUE"""),11.0)</f>
        <v>11</v>
      </c>
      <c r="L4939" s="4" t="s">
        <v>8731</v>
      </c>
      <c r="M4939" s="4">
        <v>12.0</v>
      </c>
    </row>
    <row r="4940">
      <c r="A4940" s="54">
        <v>45977.0</v>
      </c>
      <c r="B4940" s="2" t="s">
        <v>687</v>
      </c>
      <c r="C4940" s="2" t="s">
        <v>8726</v>
      </c>
      <c r="D4940" s="47" t="s">
        <v>8813</v>
      </c>
      <c r="E4940" s="2" t="s">
        <v>9059</v>
      </c>
      <c r="F4940" s="48" t="s">
        <v>9060</v>
      </c>
      <c r="G4940" s="48" t="s">
        <v>9061</v>
      </c>
      <c r="H4940" s="2" t="s">
        <v>8729</v>
      </c>
      <c r="I4940" s="107" t="s">
        <v>8972</v>
      </c>
      <c r="J4940" s="2" t="s">
        <v>9062</v>
      </c>
      <c r="K4940" s="4">
        <f>IFERROR(__xludf.DUMMYFUNCTION("""COMPUTED_VALUE"""),11.0)</f>
        <v>11</v>
      </c>
      <c r="L4940" s="4" t="s">
        <v>8731</v>
      </c>
      <c r="M4940" s="4">
        <v>12.0</v>
      </c>
    </row>
    <row r="4941">
      <c r="A4941" s="54">
        <v>45978.0</v>
      </c>
      <c r="B4941" s="2" t="s">
        <v>687</v>
      </c>
      <c r="C4941" s="2" t="s">
        <v>8726</v>
      </c>
      <c r="D4941" s="47" t="s">
        <v>8813</v>
      </c>
      <c r="E4941" s="2" t="s">
        <v>9059</v>
      </c>
      <c r="F4941" s="48" t="s">
        <v>9060</v>
      </c>
      <c r="G4941" s="48" t="s">
        <v>9061</v>
      </c>
      <c r="H4941" s="2" t="s">
        <v>8729</v>
      </c>
      <c r="I4941" s="107" t="s">
        <v>8972</v>
      </c>
      <c r="J4941" s="2" t="s">
        <v>9062</v>
      </c>
      <c r="K4941" s="4">
        <f>IFERROR(__xludf.DUMMYFUNCTION("""COMPUTED_VALUE"""),11.0)</f>
        <v>11</v>
      </c>
      <c r="L4941" s="4" t="s">
        <v>8731</v>
      </c>
      <c r="M4941" s="4">
        <v>12.0</v>
      </c>
    </row>
    <row r="4942">
      <c r="A4942" s="54">
        <v>45979.0</v>
      </c>
      <c r="B4942" s="2" t="s">
        <v>687</v>
      </c>
      <c r="C4942" s="2" t="s">
        <v>8726</v>
      </c>
      <c r="D4942" s="47" t="s">
        <v>8813</v>
      </c>
      <c r="E4942" s="2" t="s">
        <v>9059</v>
      </c>
      <c r="F4942" s="48" t="s">
        <v>9060</v>
      </c>
      <c r="G4942" s="48" t="s">
        <v>9061</v>
      </c>
      <c r="H4942" s="2" t="s">
        <v>8729</v>
      </c>
      <c r="I4942" s="107" t="s">
        <v>8972</v>
      </c>
      <c r="J4942" s="2" t="s">
        <v>9062</v>
      </c>
      <c r="K4942" s="4">
        <f>IFERROR(__xludf.DUMMYFUNCTION("""COMPUTED_VALUE"""),11.0)</f>
        <v>11</v>
      </c>
      <c r="L4942" s="4" t="s">
        <v>8731</v>
      </c>
      <c r="M4942" s="4">
        <v>12.0</v>
      </c>
    </row>
    <row r="4943">
      <c r="A4943" s="54">
        <v>45980.0</v>
      </c>
      <c r="B4943" s="2" t="s">
        <v>687</v>
      </c>
      <c r="C4943" s="2" t="s">
        <v>8726</v>
      </c>
      <c r="D4943" s="47" t="s">
        <v>8813</v>
      </c>
      <c r="E4943" s="2" t="s">
        <v>9059</v>
      </c>
      <c r="F4943" s="48" t="s">
        <v>9060</v>
      </c>
      <c r="G4943" s="48" t="s">
        <v>9061</v>
      </c>
      <c r="H4943" s="2" t="s">
        <v>8729</v>
      </c>
      <c r="I4943" s="107" t="s">
        <v>8972</v>
      </c>
      <c r="J4943" s="2" t="s">
        <v>9062</v>
      </c>
      <c r="K4943" s="4">
        <f>IFERROR(__xludf.DUMMYFUNCTION("""COMPUTED_VALUE"""),11.0)</f>
        <v>11</v>
      </c>
      <c r="L4943" s="4" t="s">
        <v>8731</v>
      </c>
      <c r="M4943" s="4">
        <v>12.0</v>
      </c>
    </row>
    <row r="4944">
      <c r="A4944" s="54">
        <v>45981.0</v>
      </c>
      <c r="B4944" s="2" t="s">
        <v>687</v>
      </c>
      <c r="C4944" s="2" t="s">
        <v>8726</v>
      </c>
      <c r="D4944" s="47" t="s">
        <v>8813</v>
      </c>
      <c r="E4944" s="2" t="s">
        <v>9059</v>
      </c>
      <c r="F4944" s="48" t="s">
        <v>9060</v>
      </c>
      <c r="G4944" s="48" t="s">
        <v>9061</v>
      </c>
      <c r="H4944" s="2" t="s">
        <v>8729</v>
      </c>
      <c r="I4944" s="107" t="s">
        <v>8972</v>
      </c>
      <c r="J4944" s="2" t="s">
        <v>9062</v>
      </c>
      <c r="K4944" s="4">
        <f>IFERROR(__xludf.DUMMYFUNCTION("""COMPUTED_VALUE"""),11.0)</f>
        <v>11</v>
      </c>
      <c r="L4944" s="4" t="s">
        <v>8731</v>
      </c>
      <c r="M4944" s="4">
        <v>12.0</v>
      </c>
    </row>
    <row r="4945">
      <c r="A4945" s="54">
        <v>45982.0</v>
      </c>
      <c r="B4945" s="2" t="s">
        <v>687</v>
      </c>
      <c r="C4945" s="2" t="s">
        <v>8726</v>
      </c>
      <c r="D4945" s="47" t="s">
        <v>8813</v>
      </c>
      <c r="E4945" s="2" t="s">
        <v>9059</v>
      </c>
      <c r="F4945" s="48" t="s">
        <v>9060</v>
      </c>
      <c r="G4945" s="48" t="s">
        <v>9061</v>
      </c>
      <c r="H4945" s="2" t="s">
        <v>8729</v>
      </c>
      <c r="I4945" s="107" t="s">
        <v>8972</v>
      </c>
      <c r="J4945" s="2" t="s">
        <v>9062</v>
      </c>
      <c r="K4945" s="4">
        <f>IFERROR(__xludf.DUMMYFUNCTION("""COMPUTED_VALUE"""),11.0)</f>
        <v>11</v>
      </c>
      <c r="L4945" s="4" t="s">
        <v>8731</v>
      </c>
      <c r="M4945" s="4">
        <v>12.0</v>
      </c>
    </row>
    <row r="4946">
      <c r="A4946" s="54">
        <v>45983.0</v>
      </c>
      <c r="B4946" s="2" t="s">
        <v>687</v>
      </c>
      <c r="C4946" s="2" t="s">
        <v>8726</v>
      </c>
      <c r="D4946" s="47" t="s">
        <v>8813</v>
      </c>
      <c r="E4946" s="2" t="s">
        <v>9059</v>
      </c>
      <c r="F4946" s="48" t="s">
        <v>9060</v>
      </c>
      <c r="G4946" s="48" t="s">
        <v>9061</v>
      </c>
      <c r="H4946" s="2" t="s">
        <v>8729</v>
      </c>
      <c r="I4946" s="107" t="s">
        <v>8972</v>
      </c>
      <c r="J4946" s="2" t="s">
        <v>9062</v>
      </c>
      <c r="K4946" s="4">
        <f>IFERROR(__xludf.DUMMYFUNCTION("""COMPUTED_VALUE"""),11.0)</f>
        <v>11</v>
      </c>
      <c r="L4946" s="4" t="s">
        <v>8731</v>
      </c>
      <c r="M4946" s="4">
        <v>12.0</v>
      </c>
    </row>
    <row r="4947">
      <c r="A4947" s="54">
        <v>45984.0</v>
      </c>
      <c r="B4947" s="2" t="s">
        <v>687</v>
      </c>
      <c r="C4947" s="2" t="s">
        <v>8726</v>
      </c>
      <c r="D4947" s="47" t="s">
        <v>8813</v>
      </c>
      <c r="E4947" s="2" t="s">
        <v>9059</v>
      </c>
      <c r="F4947" s="48" t="s">
        <v>9060</v>
      </c>
      <c r="G4947" s="48" t="s">
        <v>9061</v>
      </c>
      <c r="H4947" s="2" t="s">
        <v>8729</v>
      </c>
      <c r="I4947" s="107" t="s">
        <v>8972</v>
      </c>
      <c r="J4947" s="2" t="s">
        <v>9062</v>
      </c>
      <c r="K4947" s="4">
        <f>IFERROR(__xludf.DUMMYFUNCTION("""COMPUTED_VALUE"""),11.0)</f>
        <v>11</v>
      </c>
      <c r="L4947" s="4" t="s">
        <v>8731</v>
      </c>
      <c r="M4947" s="4">
        <v>12.0</v>
      </c>
    </row>
    <row r="4948">
      <c r="A4948" s="54">
        <v>45985.0</v>
      </c>
      <c r="B4948" s="2" t="s">
        <v>687</v>
      </c>
      <c r="C4948" s="2" t="s">
        <v>8726</v>
      </c>
      <c r="D4948" s="47" t="s">
        <v>8813</v>
      </c>
      <c r="E4948" s="2" t="s">
        <v>9059</v>
      </c>
      <c r="F4948" s="48" t="s">
        <v>9060</v>
      </c>
      <c r="G4948" s="48" t="s">
        <v>9061</v>
      </c>
      <c r="H4948" s="2" t="s">
        <v>8729</v>
      </c>
      <c r="I4948" s="107" t="s">
        <v>8972</v>
      </c>
      <c r="J4948" s="2" t="s">
        <v>9062</v>
      </c>
      <c r="K4948" s="4">
        <f>IFERROR(__xludf.DUMMYFUNCTION("""COMPUTED_VALUE"""),11.0)</f>
        <v>11</v>
      </c>
      <c r="L4948" s="4" t="s">
        <v>8731</v>
      </c>
      <c r="M4948" s="4">
        <v>12.0</v>
      </c>
    </row>
    <row r="4949">
      <c r="A4949" s="54">
        <v>45986.0</v>
      </c>
      <c r="B4949" s="2" t="s">
        <v>687</v>
      </c>
      <c r="C4949" s="2" t="s">
        <v>8726</v>
      </c>
      <c r="D4949" s="47" t="s">
        <v>8813</v>
      </c>
      <c r="E4949" s="2" t="s">
        <v>9059</v>
      </c>
      <c r="F4949" s="48" t="s">
        <v>9060</v>
      </c>
      <c r="G4949" s="48" t="s">
        <v>9061</v>
      </c>
      <c r="H4949" s="2" t="s">
        <v>8729</v>
      </c>
      <c r="I4949" s="107" t="s">
        <v>8972</v>
      </c>
      <c r="J4949" s="2" t="s">
        <v>9062</v>
      </c>
      <c r="K4949" s="4">
        <f>IFERROR(__xludf.DUMMYFUNCTION("""COMPUTED_VALUE"""),11.0)</f>
        <v>11</v>
      </c>
      <c r="L4949" s="4" t="s">
        <v>8731</v>
      </c>
      <c r="M4949" s="4">
        <v>12.0</v>
      </c>
    </row>
    <row r="4950">
      <c r="A4950" s="54">
        <v>45987.0</v>
      </c>
      <c r="B4950" s="2" t="s">
        <v>687</v>
      </c>
      <c r="C4950" s="2" t="s">
        <v>8726</v>
      </c>
      <c r="D4950" s="47" t="s">
        <v>8813</v>
      </c>
      <c r="E4950" s="2" t="s">
        <v>9059</v>
      </c>
      <c r="F4950" s="48" t="s">
        <v>9060</v>
      </c>
      <c r="G4950" s="48" t="s">
        <v>9061</v>
      </c>
      <c r="H4950" s="2" t="s">
        <v>8729</v>
      </c>
      <c r="I4950" s="107" t="s">
        <v>8972</v>
      </c>
      <c r="J4950" s="2" t="s">
        <v>9062</v>
      </c>
      <c r="K4950" s="4">
        <f>IFERROR(__xludf.DUMMYFUNCTION("""COMPUTED_VALUE"""),11.0)</f>
        <v>11</v>
      </c>
      <c r="L4950" s="4" t="s">
        <v>8731</v>
      </c>
      <c r="M4950" s="4">
        <v>12.0</v>
      </c>
    </row>
    <row r="4951">
      <c r="A4951" s="54">
        <v>45988.0</v>
      </c>
      <c r="B4951" s="2" t="s">
        <v>687</v>
      </c>
      <c r="C4951" s="2" t="s">
        <v>8726</v>
      </c>
      <c r="D4951" s="47" t="s">
        <v>8813</v>
      </c>
      <c r="E4951" s="2" t="s">
        <v>9059</v>
      </c>
      <c r="F4951" s="48" t="s">
        <v>9060</v>
      </c>
      <c r="G4951" s="48" t="s">
        <v>9061</v>
      </c>
      <c r="H4951" s="2" t="s">
        <v>8729</v>
      </c>
      <c r="I4951" s="107" t="s">
        <v>8972</v>
      </c>
      <c r="J4951" s="2" t="s">
        <v>9062</v>
      </c>
      <c r="K4951" s="4">
        <f>IFERROR(__xludf.DUMMYFUNCTION("""COMPUTED_VALUE"""),11.0)</f>
        <v>11</v>
      </c>
      <c r="L4951" s="4" t="s">
        <v>8731</v>
      </c>
      <c r="M4951" s="4">
        <v>12.0</v>
      </c>
    </row>
    <row r="4952">
      <c r="A4952" s="54">
        <v>45989.0</v>
      </c>
      <c r="B4952" s="2" t="s">
        <v>687</v>
      </c>
      <c r="C4952" s="2" t="s">
        <v>8726</v>
      </c>
      <c r="D4952" s="47" t="s">
        <v>8813</v>
      </c>
      <c r="E4952" s="2" t="s">
        <v>9059</v>
      </c>
      <c r="F4952" s="48" t="s">
        <v>9060</v>
      </c>
      <c r="G4952" s="48" t="s">
        <v>9061</v>
      </c>
      <c r="H4952" s="2" t="s">
        <v>8729</v>
      </c>
      <c r="I4952" s="107" t="s">
        <v>8972</v>
      </c>
      <c r="J4952" s="2" t="s">
        <v>9062</v>
      </c>
      <c r="K4952" s="4">
        <f>IFERROR(__xludf.DUMMYFUNCTION("""COMPUTED_VALUE"""),11.0)</f>
        <v>11</v>
      </c>
      <c r="L4952" s="4" t="s">
        <v>8731</v>
      </c>
      <c r="M4952" s="4">
        <v>12.0</v>
      </c>
    </row>
    <row r="4953">
      <c r="A4953" s="54">
        <v>45990.0</v>
      </c>
      <c r="B4953" s="2" t="s">
        <v>687</v>
      </c>
      <c r="C4953" s="2" t="s">
        <v>8726</v>
      </c>
      <c r="D4953" s="47" t="s">
        <v>8813</v>
      </c>
      <c r="E4953" s="2" t="s">
        <v>9059</v>
      </c>
      <c r="F4953" s="48" t="s">
        <v>9060</v>
      </c>
      <c r="G4953" s="48" t="s">
        <v>9061</v>
      </c>
      <c r="H4953" s="2" t="s">
        <v>8729</v>
      </c>
      <c r="I4953" s="107" t="s">
        <v>8972</v>
      </c>
      <c r="J4953" s="2" t="s">
        <v>9062</v>
      </c>
      <c r="K4953" s="4">
        <f>IFERROR(__xludf.DUMMYFUNCTION("""COMPUTED_VALUE"""),11.0)</f>
        <v>11</v>
      </c>
      <c r="L4953" s="4" t="s">
        <v>8731</v>
      </c>
      <c r="M4953" s="4">
        <v>12.0</v>
      </c>
    </row>
    <row r="4954">
      <c r="A4954" s="54">
        <v>45991.0</v>
      </c>
      <c r="B4954" s="2" t="s">
        <v>687</v>
      </c>
      <c r="C4954" s="2" t="s">
        <v>8726</v>
      </c>
      <c r="D4954" s="47" t="s">
        <v>8813</v>
      </c>
      <c r="E4954" s="2" t="s">
        <v>9059</v>
      </c>
      <c r="F4954" s="48" t="s">
        <v>9060</v>
      </c>
      <c r="G4954" s="48" t="s">
        <v>9061</v>
      </c>
      <c r="H4954" s="2" t="s">
        <v>8729</v>
      </c>
      <c r="I4954" s="107" t="s">
        <v>8972</v>
      </c>
      <c r="J4954" s="2" t="s">
        <v>9062</v>
      </c>
      <c r="K4954" s="4">
        <f>IFERROR(__xludf.DUMMYFUNCTION("""COMPUTED_VALUE"""),11.0)</f>
        <v>11</v>
      </c>
      <c r="L4954" s="4" t="s">
        <v>8731</v>
      </c>
      <c r="M4954" s="4">
        <v>12.0</v>
      </c>
    </row>
    <row r="4955">
      <c r="A4955" s="54">
        <v>45992.0</v>
      </c>
      <c r="B4955" s="2" t="s">
        <v>687</v>
      </c>
      <c r="C4955" s="2" t="s">
        <v>8726</v>
      </c>
      <c r="D4955" s="47" t="s">
        <v>8813</v>
      </c>
      <c r="E4955" s="2" t="s">
        <v>9059</v>
      </c>
      <c r="F4955" s="48" t="s">
        <v>9060</v>
      </c>
      <c r="G4955" s="48" t="s">
        <v>9061</v>
      </c>
      <c r="H4955" s="2" t="s">
        <v>8729</v>
      </c>
      <c r="I4955" s="107" t="s">
        <v>8972</v>
      </c>
      <c r="J4955" s="2" t="s">
        <v>9062</v>
      </c>
      <c r="K4955" s="4">
        <f>IFERROR(__xludf.DUMMYFUNCTION("""COMPUTED_VALUE"""),11.0)</f>
        <v>11</v>
      </c>
      <c r="L4955" s="4" t="s">
        <v>8731</v>
      </c>
      <c r="M4955" s="4">
        <v>12.0</v>
      </c>
    </row>
    <row r="4956">
      <c r="A4956" s="54">
        <v>45993.0</v>
      </c>
      <c r="B4956" s="2" t="s">
        <v>687</v>
      </c>
      <c r="C4956" s="2" t="s">
        <v>8726</v>
      </c>
      <c r="D4956" s="47" t="s">
        <v>8813</v>
      </c>
      <c r="E4956" s="2" t="s">
        <v>9059</v>
      </c>
      <c r="F4956" s="48" t="s">
        <v>9060</v>
      </c>
      <c r="G4956" s="48" t="s">
        <v>9061</v>
      </c>
      <c r="H4956" s="2" t="s">
        <v>8729</v>
      </c>
      <c r="I4956" s="107" t="s">
        <v>8972</v>
      </c>
      <c r="J4956" s="2" t="s">
        <v>9062</v>
      </c>
      <c r="K4956" s="4">
        <f>IFERROR(__xludf.DUMMYFUNCTION("""COMPUTED_VALUE"""),11.0)</f>
        <v>11</v>
      </c>
      <c r="L4956" s="4" t="s">
        <v>8731</v>
      </c>
      <c r="M4956" s="4">
        <v>12.0</v>
      </c>
    </row>
    <row r="4957">
      <c r="A4957" s="54">
        <v>45994.0</v>
      </c>
      <c r="B4957" s="2" t="s">
        <v>687</v>
      </c>
      <c r="C4957" s="2" t="s">
        <v>8726</v>
      </c>
      <c r="D4957" s="47" t="s">
        <v>8813</v>
      </c>
      <c r="E4957" s="2" t="s">
        <v>9059</v>
      </c>
      <c r="F4957" s="48" t="s">
        <v>9060</v>
      </c>
      <c r="G4957" s="48" t="s">
        <v>9061</v>
      </c>
      <c r="H4957" s="2" t="s">
        <v>8729</v>
      </c>
      <c r="I4957" s="107" t="s">
        <v>8972</v>
      </c>
      <c r="J4957" s="2" t="s">
        <v>9062</v>
      </c>
      <c r="K4957" s="4">
        <f>IFERROR(__xludf.DUMMYFUNCTION("""COMPUTED_VALUE"""),11.0)</f>
        <v>11</v>
      </c>
      <c r="L4957" s="4" t="s">
        <v>8731</v>
      </c>
      <c r="M4957" s="4">
        <v>12.0</v>
      </c>
    </row>
    <row r="4958">
      <c r="A4958" s="54">
        <v>45995.0</v>
      </c>
      <c r="B4958" s="2" t="s">
        <v>687</v>
      </c>
      <c r="C4958" s="2" t="s">
        <v>8726</v>
      </c>
      <c r="D4958" s="47" t="s">
        <v>8813</v>
      </c>
      <c r="E4958" s="2" t="s">
        <v>9059</v>
      </c>
      <c r="F4958" s="48" t="s">
        <v>9060</v>
      </c>
      <c r="G4958" s="48" t="s">
        <v>9061</v>
      </c>
      <c r="H4958" s="2" t="s">
        <v>8729</v>
      </c>
      <c r="I4958" s="107" t="s">
        <v>8972</v>
      </c>
      <c r="J4958" s="2" t="s">
        <v>9062</v>
      </c>
      <c r="K4958" s="4">
        <f>IFERROR(__xludf.DUMMYFUNCTION("""COMPUTED_VALUE"""),11.0)</f>
        <v>11</v>
      </c>
      <c r="L4958" s="4" t="s">
        <v>8731</v>
      </c>
      <c r="M4958" s="4">
        <v>12.0</v>
      </c>
    </row>
    <row r="4959">
      <c r="A4959" s="54">
        <v>45996.0</v>
      </c>
      <c r="B4959" s="2" t="s">
        <v>687</v>
      </c>
      <c r="C4959" s="2" t="s">
        <v>8726</v>
      </c>
      <c r="D4959" s="47" t="s">
        <v>8813</v>
      </c>
      <c r="E4959" s="2" t="s">
        <v>9059</v>
      </c>
      <c r="F4959" s="48" t="s">
        <v>9060</v>
      </c>
      <c r="G4959" s="48" t="s">
        <v>9061</v>
      </c>
      <c r="H4959" s="2" t="s">
        <v>8729</v>
      </c>
      <c r="I4959" s="107" t="s">
        <v>8972</v>
      </c>
      <c r="J4959" s="2" t="s">
        <v>9062</v>
      </c>
      <c r="K4959" s="4">
        <f>IFERROR(__xludf.DUMMYFUNCTION("""COMPUTED_VALUE"""),11.0)</f>
        <v>11</v>
      </c>
      <c r="L4959" s="4" t="s">
        <v>8731</v>
      </c>
      <c r="M4959" s="4">
        <v>12.0</v>
      </c>
    </row>
    <row r="4960">
      <c r="A4960" s="54">
        <v>45997.0</v>
      </c>
      <c r="B4960" s="2" t="s">
        <v>687</v>
      </c>
      <c r="C4960" s="2" t="s">
        <v>8726</v>
      </c>
      <c r="D4960" s="47" t="s">
        <v>8813</v>
      </c>
      <c r="E4960" s="2" t="s">
        <v>9059</v>
      </c>
      <c r="F4960" s="48" t="s">
        <v>9060</v>
      </c>
      <c r="G4960" s="48" t="s">
        <v>9061</v>
      </c>
      <c r="H4960" s="2" t="s">
        <v>8729</v>
      </c>
      <c r="I4960" s="107" t="s">
        <v>8972</v>
      </c>
      <c r="J4960" s="2" t="s">
        <v>9062</v>
      </c>
      <c r="K4960" s="4">
        <f>IFERROR(__xludf.DUMMYFUNCTION("""COMPUTED_VALUE"""),11.0)</f>
        <v>11</v>
      </c>
      <c r="L4960" s="4" t="s">
        <v>8731</v>
      </c>
      <c r="M4960" s="4">
        <v>12.0</v>
      </c>
    </row>
    <row r="4961">
      <c r="A4961" s="54">
        <v>45998.0</v>
      </c>
      <c r="B4961" s="2" t="s">
        <v>687</v>
      </c>
      <c r="C4961" s="2" t="s">
        <v>8726</v>
      </c>
      <c r="D4961" s="47" t="s">
        <v>8813</v>
      </c>
      <c r="E4961" s="2" t="s">
        <v>9059</v>
      </c>
      <c r="F4961" s="48" t="s">
        <v>9060</v>
      </c>
      <c r="G4961" s="48" t="s">
        <v>9061</v>
      </c>
      <c r="H4961" s="2" t="s">
        <v>8729</v>
      </c>
      <c r="I4961" s="107" t="s">
        <v>8972</v>
      </c>
      <c r="J4961" s="2" t="s">
        <v>9062</v>
      </c>
      <c r="K4961" s="4">
        <f>IFERROR(__xludf.DUMMYFUNCTION("""COMPUTED_VALUE"""),11.0)</f>
        <v>11</v>
      </c>
      <c r="L4961" s="4" t="s">
        <v>8731</v>
      </c>
      <c r="M4961" s="4">
        <v>12.0</v>
      </c>
    </row>
    <row r="4962">
      <c r="A4962" s="54">
        <v>45999.0</v>
      </c>
      <c r="B4962" s="2" t="s">
        <v>687</v>
      </c>
      <c r="C4962" s="2" t="s">
        <v>8726</v>
      </c>
      <c r="D4962" s="47" t="s">
        <v>8813</v>
      </c>
      <c r="E4962" s="2" t="s">
        <v>9059</v>
      </c>
      <c r="F4962" s="48" t="s">
        <v>9060</v>
      </c>
      <c r="G4962" s="48" t="s">
        <v>9061</v>
      </c>
      <c r="H4962" s="2" t="s">
        <v>8729</v>
      </c>
      <c r="I4962" s="107" t="s">
        <v>8972</v>
      </c>
      <c r="J4962" s="2" t="s">
        <v>9062</v>
      </c>
      <c r="K4962" s="4">
        <f>IFERROR(__xludf.DUMMYFUNCTION("""COMPUTED_VALUE"""),11.0)</f>
        <v>11</v>
      </c>
      <c r="L4962" s="4" t="s">
        <v>8731</v>
      </c>
      <c r="M4962" s="4">
        <v>12.0</v>
      </c>
    </row>
    <row r="4963">
      <c r="A4963" s="54">
        <v>46000.0</v>
      </c>
      <c r="B4963" s="2" t="s">
        <v>687</v>
      </c>
      <c r="C4963" s="2" t="s">
        <v>8726</v>
      </c>
      <c r="D4963" s="47" t="s">
        <v>8813</v>
      </c>
      <c r="E4963" s="2" t="s">
        <v>9059</v>
      </c>
      <c r="F4963" s="48" t="s">
        <v>9060</v>
      </c>
      <c r="G4963" s="48" t="s">
        <v>9061</v>
      </c>
      <c r="H4963" s="2" t="s">
        <v>8729</v>
      </c>
      <c r="I4963" s="107" t="s">
        <v>8972</v>
      </c>
      <c r="J4963" s="2" t="s">
        <v>9062</v>
      </c>
      <c r="K4963" s="4">
        <f>IFERROR(__xludf.DUMMYFUNCTION("""COMPUTED_VALUE"""),11.0)</f>
        <v>11</v>
      </c>
      <c r="L4963" s="4" t="s">
        <v>8731</v>
      </c>
      <c r="M4963" s="4">
        <v>12.0</v>
      </c>
    </row>
    <row r="4964">
      <c r="A4964" s="54">
        <v>46001.0</v>
      </c>
      <c r="B4964" s="2" t="s">
        <v>687</v>
      </c>
      <c r="C4964" s="2" t="s">
        <v>8726</v>
      </c>
      <c r="D4964" s="47" t="s">
        <v>8813</v>
      </c>
      <c r="E4964" s="2" t="s">
        <v>9059</v>
      </c>
      <c r="F4964" s="48" t="s">
        <v>9060</v>
      </c>
      <c r="G4964" s="48" t="s">
        <v>9061</v>
      </c>
      <c r="H4964" s="2" t="s">
        <v>8729</v>
      </c>
      <c r="I4964" s="107" t="s">
        <v>8972</v>
      </c>
      <c r="J4964" s="2" t="s">
        <v>9062</v>
      </c>
      <c r="K4964" s="4">
        <f>IFERROR(__xludf.DUMMYFUNCTION("""COMPUTED_VALUE"""),11.0)</f>
        <v>11</v>
      </c>
      <c r="L4964" s="4" t="s">
        <v>8731</v>
      </c>
      <c r="M4964" s="4">
        <v>12.0</v>
      </c>
    </row>
    <row r="4965">
      <c r="A4965" s="54">
        <v>46002.0</v>
      </c>
      <c r="B4965" s="2" t="s">
        <v>687</v>
      </c>
      <c r="C4965" s="2" t="s">
        <v>8726</v>
      </c>
      <c r="D4965" s="47" t="s">
        <v>8813</v>
      </c>
      <c r="E4965" s="2" t="s">
        <v>9059</v>
      </c>
      <c r="F4965" s="48" t="s">
        <v>9060</v>
      </c>
      <c r="G4965" s="48" t="s">
        <v>9061</v>
      </c>
      <c r="H4965" s="2" t="s">
        <v>8729</v>
      </c>
      <c r="I4965" s="107" t="s">
        <v>8972</v>
      </c>
      <c r="J4965" s="2" t="s">
        <v>9062</v>
      </c>
      <c r="K4965" s="4">
        <f>IFERROR(__xludf.DUMMYFUNCTION("""COMPUTED_VALUE"""),11.0)</f>
        <v>11</v>
      </c>
      <c r="L4965" s="4" t="s">
        <v>8731</v>
      </c>
      <c r="M4965" s="4">
        <v>12.0</v>
      </c>
    </row>
    <row r="4966">
      <c r="A4966" s="54">
        <v>46003.0</v>
      </c>
      <c r="B4966" s="2" t="s">
        <v>687</v>
      </c>
      <c r="C4966" s="2" t="s">
        <v>8726</v>
      </c>
      <c r="D4966" s="47" t="s">
        <v>8813</v>
      </c>
      <c r="E4966" s="2" t="s">
        <v>9059</v>
      </c>
      <c r="F4966" s="48" t="s">
        <v>9060</v>
      </c>
      <c r="G4966" s="48" t="s">
        <v>9061</v>
      </c>
      <c r="H4966" s="2" t="s">
        <v>8729</v>
      </c>
      <c r="I4966" s="107" t="s">
        <v>8972</v>
      </c>
      <c r="J4966" s="2" t="s">
        <v>9062</v>
      </c>
      <c r="K4966" s="4">
        <f>IFERROR(__xludf.DUMMYFUNCTION("""COMPUTED_VALUE"""),11.0)</f>
        <v>11</v>
      </c>
      <c r="L4966" s="4" t="s">
        <v>8731</v>
      </c>
      <c r="M4966" s="4">
        <v>12.0</v>
      </c>
    </row>
    <row r="4967">
      <c r="A4967" s="54">
        <v>46004.0</v>
      </c>
      <c r="B4967" s="2" t="s">
        <v>687</v>
      </c>
      <c r="C4967" s="2" t="s">
        <v>8726</v>
      </c>
      <c r="D4967" s="47" t="s">
        <v>8813</v>
      </c>
      <c r="E4967" s="2" t="s">
        <v>9059</v>
      </c>
      <c r="F4967" s="48" t="s">
        <v>9060</v>
      </c>
      <c r="G4967" s="48" t="s">
        <v>9061</v>
      </c>
      <c r="H4967" s="2" t="s">
        <v>8729</v>
      </c>
      <c r="I4967" s="107" t="s">
        <v>8972</v>
      </c>
      <c r="J4967" s="2" t="s">
        <v>9062</v>
      </c>
      <c r="K4967" s="4">
        <f>IFERROR(__xludf.DUMMYFUNCTION("""COMPUTED_VALUE"""),11.0)</f>
        <v>11</v>
      </c>
      <c r="L4967" s="4" t="s">
        <v>8731</v>
      </c>
      <c r="M4967" s="4">
        <v>12.0</v>
      </c>
    </row>
    <row r="4968">
      <c r="A4968" s="54">
        <v>46005.0</v>
      </c>
      <c r="B4968" s="2" t="s">
        <v>687</v>
      </c>
      <c r="C4968" s="2" t="s">
        <v>8726</v>
      </c>
      <c r="D4968" s="47" t="s">
        <v>8813</v>
      </c>
      <c r="E4968" s="2" t="s">
        <v>9059</v>
      </c>
      <c r="F4968" s="48" t="s">
        <v>9060</v>
      </c>
      <c r="G4968" s="48" t="s">
        <v>9061</v>
      </c>
      <c r="H4968" s="2" t="s">
        <v>8729</v>
      </c>
      <c r="I4968" s="107" t="s">
        <v>8972</v>
      </c>
      <c r="J4968" s="2" t="s">
        <v>9062</v>
      </c>
      <c r="K4968" s="4">
        <f>IFERROR(__xludf.DUMMYFUNCTION("""COMPUTED_VALUE"""),11.0)</f>
        <v>11</v>
      </c>
      <c r="L4968" s="4" t="s">
        <v>8731</v>
      </c>
      <c r="M4968" s="4">
        <v>12.0</v>
      </c>
    </row>
    <row r="4969">
      <c r="A4969" s="54">
        <v>46006.0</v>
      </c>
      <c r="B4969" s="2" t="s">
        <v>687</v>
      </c>
      <c r="C4969" s="2" t="s">
        <v>8726</v>
      </c>
      <c r="D4969" s="47" t="s">
        <v>8813</v>
      </c>
      <c r="E4969" s="2" t="s">
        <v>9059</v>
      </c>
      <c r="F4969" s="48" t="s">
        <v>9060</v>
      </c>
      <c r="G4969" s="48" t="s">
        <v>9061</v>
      </c>
      <c r="H4969" s="2" t="s">
        <v>8729</v>
      </c>
      <c r="I4969" s="107" t="s">
        <v>8972</v>
      </c>
      <c r="J4969" s="2" t="s">
        <v>9062</v>
      </c>
      <c r="K4969" s="4">
        <f>IFERROR(__xludf.DUMMYFUNCTION("""COMPUTED_VALUE"""),11.0)</f>
        <v>11</v>
      </c>
      <c r="L4969" s="4" t="s">
        <v>8731</v>
      </c>
      <c r="M4969" s="4">
        <v>12.0</v>
      </c>
    </row>
    <row r="4970">
      <c r="A4970" s="54">
        <v>46007.0</v>
      </c>
      <c r="B4970" s="2" t="s">
        <v>687</v>
      </c>
      <c r="C4970" s="2" t="s">
        <v>8726</v>
      </c>
      <c r="D4970" s="47" t="s">
        <v>8813</v>
      </c>
      <c r="E4970" s="2" t="s">
        <v>9059</v>
      </c>
      <c r="F4970" s="48" t="s">
        <v>9060</v>
      </c>
      <c r="G4970" s="48" t="s">
        <v>9061</v>
      </c>
      <c r="H4970" s="2" t="s">
        <v>8729</v>
      </c>
      <c r="I4970" s="107" t="s">
        <v>8972</v>
      </c>
      <c r="J4970" s="2" t="s">
        <v>9062</v>
      </c>
      <c r="K4970" s="4">
        <f>IFERROR(__xludf.DUMMYFUNCTION("""COMPUTED_VALUE"""),11.0)</f>
        <v>11</v>
      </c>
      <c r="L4970" s="4" t="s">
        <v>8731</v>
      </c>
      <c r="M4970" s="4">
        <v>12.0</v>
      </c>
    </row>
    <row r="4971">
      <c r="A4971" s="54">
        <v>46008.0</v>
      </c>
      <c r="B4971" s="2" t="s">
        <v>687</v>
      </c>
      <c r="C4971" s="2" t="s">
        <v>8726</v>
      </c>
      <c r="D4971" s="47" t="s">
        <v>8813</v>
      </c>
      <c r="E4971" s="2" t="s">
        <v>9059</v>
      </c>
      <c r="F4971" s="48" t="s">
        <v>9060</v>
      </c>
      <c r="G4971" s="48" t="s">
        <v>9061</v>
      </c>
      <c r="H4971" s="2" t="s">
        <v>8729</v>
      </c>
      <c r="I4971" s="107" t="s">
        <v>8972</v>
      </c>
      <c r="J4971" s="2" t="s">
        <v>9062</v>
      </c>
      <c r="K4971" s="4">
        <f>IFERROR(__xludf.DUMMYFUNCTION("""COMPUTED_VALUE"""),11.0)</f>
        <v>11</v>
      </c>
      <c r="L4971" s="4" t="s">
        <v>8731</v>
      </c>
      <c r="M4971" s="4">
        <v>12.0</v>
      </c>
    </row>
    <row r="4972">
      <c r="A4972" s="54">
        <v>46009.0</v>
      </c>
      <c r="B4972" s="2" t="s">
        <v>687</v>
      </c>
      <c r="C4972" s="2" t="s">
        <v>8726</v>
      </c>
      <c r="D4972" s="47" t="s">
        <v>8813</v>
      </c>
      <c r="E4972" s="2" t="s">
        <v>9059</v>
      </c>
      <c r="F4972" s="48" t="s">
        <v>9060</v>
      </c>
      <c r="G4972" s="48" t="s">
        <v>9061</v>
      </c>
      <c r="H4972" s="2" t="s">
        <v>8729</v>
      </c>
      <c r="I4972" s="107" t="s">
        <v>8972</v>
      </c>
      <c r="J4972" s="2" t="s">
        <v>9062</v>
      </c>
      <c r="K4972" s="4">
        <f>IFERROR(__xludf.DUMMYFUNCTION("""COMPUTED_VALUE"""),11.0)</f>
        <v>11</v>
      </c>
      <c r="L4972" s="4" t="s">
        <v>8731</v>
      </c>
      <c r="M4972" s="4">
        <v>12.0</v>
      </c>
    </row>
    <row r="4973">
      <c r="A4973" s="54">
        <v>46010.0</v>
      </c>
      <c r="B4973" s="2" t="s">
        <v>687</v>
      </c>
      <c r="C4973" s="2" t="s">
        <v>8726</v>
      </c>
      <c r="D4973" s="47" t="s">
        <v>8813</v>
      </c>
      <c r="E4973" s="2" t="s">
        <v>9059</v>
      </c>
      <c r="F4973" s="48" t="s">
        <v>9060</v>
      </c>
      <c r="G4973" s="48" t="s">
        <v>9061</v>
      </c>
      <c r="H4973" s="2" t="s">
        <v>8729</v>
      </c>
      <c r="I4973" s="107" t="s">
        <v>8972</v>
      </c>
      <c r="J4973" s="2" t="s">
        <v>9062</v>
      </c>
      <c r="K4973" s="4">
        <f>IFERROR(__xludf.DUMMYFUNCTION("""COMPUTED_VALUE"""),11.0)</f>
        <v>11</v>
      </c>
      <c r="L4973" s="4" t="s">
        <v>8731</v>
      </c>
      <c r="M4973" s="4">
        <v>12.0</v>
      </c>
    </row>
    <row r="4974">
      <c r="A4974" s="54">
        <v>46011.0</v>
      </c>
      <c r="B4974" s="2" t="s">
        <v>687</v>
      </c>
      <c r="C4974" s="2" t="s">
        <v>8726</v>
      </c>
      <c r="D4974" s="47" t="s">
        <v>8813</v>
      </c>
      <c r="E4974" s="2" t="s">
        <v>9059</v>
      </c>
      <c r="F4974" s="48" t="s">
        <v>9060</v>
      </c>
      <c r="G4974" s="48" t="s">
        <v>9061</v>
      </c>
      <c r="H4974" s="2" t="s">
        <v>8729</v>
      </c>
      <c r="I4974" s="107" t="s">
        <v>8972</v>
      </c>
      <c r="J4974" s="2" t="s">
        <v>9062</v>
      </c>
      <c r="K4974" s="4">
        <f>IFERROR(__xludf.DUMMYFUNCTION("""COMPUTED_VALUE"""),11.0)</f>
        <v>11</v>
      </c>
      <c r="L4974" s="4" t="s">
        <v>8731</v>
      </c>
      <c r="M4974" s="4">
        <v>12.0</v>
      </c>
    </row>
    <row r="4975">
      <c r="A4975" s="54">
        <v>46012.0</v>
      </c>
      <c r="B4975" s="2" t="s">
        <v>687</v>
      </c>
      <c r="C4975" s="2" t="s">
        <v>8726</v>
      </c>
      <c r="D4975" s="47" t="s">
        <v>8813</v>
      </c>
      <c r="E4975" s="2" t="s">
        <v>9059</v>
      </c>
      <c r="F4975" s="48" t="s">
        <v>9060</v>
      </c>
      <c r="G4975" s="48" t="s">
        <v>9061</v>
      </c>
      <c r="H4975" s="2" t="s">
        <v>8729</v>
      </c>
      <c r="I4975" s="107" t="s">
        <v>8972</v>
      </c>
      <c r="J4975" s="2" t="s">
        <v>9062</v>
      </c>
      <c r="K4975" s="4">
        <f>IFERROR(__xludf.DUMMYFUNCTION("""COMPUTED_VALUE"""),11.0)</f>
        <v>11</v>
      </c>
      <c r="L4975" s="4" t="s">
        <v>8731</v>
      </c>
      <c r="M4975" s="4">
        <v>12.0</v>
      </c>
    </row>
    <row r="4976">
      <c r="A4976" s="54">
        <v>46013.0</v>
      </c>
      <c r="B4976" s="2" t="s">
        <v>687</v>
      </c>
      <c r="C4976" s="2" t="s">
        <v>8726</v>
      </c>
      <c r="D4976" s="47" t="s">
        <v>8813</v>
      </c>
      <c r="E4976" s="2" t="s">
        <v>9059</v>
      </c>
      <c r="F4976" s="48" t="s">
        <v>9060</v>
      </c>
      <c r="G4976" s="48" t="s">
        <v>9061</v>
      </c>
      <c r="H4976" s="2" t="s">
        <v>8729</v>
      </c>
      <c r="I4976" s="107" t="s">
        <v>8972</v>
      </c>
      <c r="J4976" s="2" t="s">
        <v>9062</v>
      </c>
      <c r="K4976" s="4">
        <f>IFERROR(__xludf.DUMMYFUNCTION("""COMPUTED_VALUE"""),11.0)</f>
        <v>11</v>
      </c>
      <c r="L4976" s="4" t="s">
        <v>8731</v>
      </c>
      <c r="M4976" s="4">
        <v>12.0</v>
      </c>
    </row>
    <row r="4977">
      <c r="A4977" s="54">
        <v>46014.0</v>
      </c>
      <c r="B4977" s="2" t="s">
        <v>687</v>
      </c>
      <c r="C4977" s="2" t="s">
        <v>8726</v>
      </c>
      <c r="D4977" s="47" t="s">
        <v>8813</v>
      </c>
      <c r="E4977" s="2" t="s">
        <v>9059</v>
      </c>
      <c r="F4977" s="48" t="s">
        <v>9060</v>
      </c>
      <c r="G4977" s="48" t="s">
        <v>9061</v>
      </c>
      <c r="H4977" s="2" t="s">
        <v>8729</v>
      </c>
      <c r="I4977" s="107" t="s">
        <v>8972</v>
      </c>
      <c r="J4977" s="2" t="s">
        <v>9062</v>
      </c>
      <c r="K4977" s="4">
        <f>IFERROR(__xludf.DUMMYFUNCTION("""COMPUTED_VALUE"""),12.0)</f>
        <v>12</v>
      </c>
      <c r="L4977" s="4" t="s">
        <v>8735</v>
      </c>
      <c r="M4977" s="4">
        <v>12.0</v>
      </c>
    </row>
    <row r="4978">
      <c r="A4978" s="54">
        <v>46015.0</v>
      </c>
      <c r="B4978" s="2" t="s">
        <v>687</v>
      </c>
      <c r="C4978" s="2" t="s">
        <v>8726</v>
      </c>
      <c r="D4978" s="47" t="s">
        <v>8813</v>
      </c>
      <c r="E4978" s="2" t="s">
        <v>9059</v>
      </c>
      <c r="F4978" s="48" t="s">
        <v>9060</v>
      </c>
      <c r="G4978" s="48" t="s">
        <v>9061</v>
      </c>
      <c r="H4978" s="2" t="s">
        <v>8729</v>
      </c>
      <c r="I4978" s="107" t="s">
        <v>8972</v>
      </c>
      <c r="J4978" s="2" t="s">
        <v>9062</v>
      </c>
      <c r="K4978" s="4">
        <f>IFERROR(__xludf.DUMMYFUNCTION("""COMPUTED_VALUE"""),11.0)</f>
        <v>11</v>
      </c>
      <c r="L4978" s="4" t="s">
        <v>8731</v>
      </c>
      <c r="M4978" s="4">
        <v>12.0</v>
      </c>
    </row>
    <row r="4979">
      <c r="A4979" s="54">
        <v>46016.0</v>
      </c>
      <c r="B4979" s="2" t="s">
        <v>687</v>
      </c>
      <c r="C4979" s="2" t="s">
        <v>8726</v>
      </c>
      <c r="D4979" s="47" t="s">
        <v>8813</v>
      </c>
      <c r="E4979" s="2" t="s">
        <v>9059</v>
      </c>
      <c r="F4979" s="48" t="s">
        <v>9060</v>
      </c>
      <c r="G4979" s="48" t="s">
        <v>9061</v>
      </c>
      <c r="H4979" s="2" t="s">
        <v>8729</v>
      </c>
      <c r="I4979" s="107" t="s">
        <v>8972</v>
      </c>
      <c r="J4979" s="2" t="s">
        <v>9062</v>
      </c>
      <c r="K4979" s="4">
        <f>IFERROR(__xludf.DUMMYFUNCTION("""COMPUTED_VALUE"""),11.0)</f>
        <v>11</v>
      </c>
      <c r="L4979" s="4" t="s">
        <v>8731</v>
      </c>
      <c r="M4979" s="4">
        <v>12.0</v>
      </c>
    </row>
    <row r="4980">
      <c r="A4980" s="54">
        <v>46017.0</v>
      </c>
      <c r="B4980" s="2" t="s">
        <v>687</v>
      </c>
      <c r="C4980" s="2" t="s">
        <v>8726</v>
      </c>
      <c r="D4980" s="47" t="s">
        <v>8813</v>
      </c>
      <c r="E4980" s="2" t="s">
        <v>9059</v>
      </c>
      <c r="F4980" s="48" t="s">
        <v>9060</v>
      </c>
      <c r="G4980" s="48" t="s">
        <v>9061</v>
      </c>
      <c r="H4980" s="2" t="s">
        <v>8729</v>
      </c>
      <c r="I4980" s="107" t="s">
        <v>8972</v>
      </c>
      <c r="J4980" s="2" t="s">
        <v>9062</v>
      </c>
      <c r="K4980" s="4">
        <f>IFERROR(__xludf.DUMMYFUNCTION("""COMPUTED_VALUE"""),11.0)</f>
        <v>11</v>
      </c>
      <c r="L4980" s="4" t="s">
        <v>8731</v>
      </c>
      <c r="M4980" s="4">
        <v>12.0</v>
      </c>
    </row>
    <row r="4981">
      <c r="A4981" s="54">
        <v>46018.0</v>
      </c>
      <c r="B4981" s="2" t="s">
        <v>687</v>
      </c>
      <c r="C4981" s="2" t="s">
        <v>8726</v>
      </c>
      <c r="D4981" s="47" t="s">
        <v>8813</v>
      </c>
      <c r="E4981" s="2" t="s">
        <v>9059</v>
      </c>
      <c r="F4981" s="48" t="s">
        <v>9060</v>
      </c>
      <c r="G4981" s="48" t="s">
        <v>9061</v>
      </c>
      <c r="H4981" s="2" t="s">
        <v>8729</v>
      </c>
      <c r="I4981" s="107" t="s">
        <v>8972</v>
      </c>
      <c r="J4981" s="2" t="s">
        <v>9062</v>
      </c>
      <c r="K4981" s="4">
        <f>IFERROR(__xludf.DUMMYFUNCTION("""COMPUTED_VALUE"""),11.0)</f>
        <v>11</v>
      </c>
      <c r="L4981" s="4" t="s">
        <v>8731</v>
      </c>
      <c r="M4981" s="4">
        <v>12.0</v>
      </c>
    </row>
    <row r="4982">
      <c r="A4982" s="54">
        <v>46019.0</v>
      </c>
      <c r="B4982" s="2" t="s">
        <v>687</v>
      </c>
      <c r="C4982" s="2" t="s">
        <v>8726</v>
      </c>
      <c r="D4982" s="47" t="s">
        <v>8813</v>
      </c>
      <c r="E4982" s="2" t="s">
        <v>9059</v>
      </c>
      <c r="F4982" s="48" t="s">
        <v>9060</v>
      </c>
      <c r="G4982" s="48" t="s">
        <v>9061</v>
      </c>
      <c r="H4982" s="2" t="s">
        <v>8729</v>
      </c>
      <c r="I4982" s="107" t="s">
        <v>8972</v>
      </c>
      <c r="J4982" s="2" t="s">
        <v>9062</v>
      </c>
      <c r="K4982" s="4">
        <f>IFERROR(__xludf.DUMMYFUNCTION("""COMPUTED_VALUE"""),11.0)</f>
        <v>11</v>
      </c>
      <c r="L4982" s="4" t="s">
        <v>8731</v>
      </c>
      <c r="M4982" s="4">
        <v>12.0</v>
      </c>
    </row>
    <row r="4983">
      <c r="A4983" s="54">
        <v>46020.0</v>
      </c>
      <c r="B4983" s="2" t="s">
        <v>687</v>
      </c>
      <c r="C4983" s="2" t="s">
        <v>8726</v>
      </c>
      <c r="D4983" s="47" t="s">
        <v>8813</v>
      </c>
      <c r="E4983" s="2" t="s">
        <v>9059</v>
      </c>
      <c r="F4983" s="48" t="s">
        <v>9060</v>
      </c>
      <c r="G4983" s="48" t="s">
        <v>9061</v>
      </c>
      <c r="H4983" s="2" t="s">
        <v>8729</v>
      </c>
      <c r="I4983" s="107" t="s">
        <v>8972</v>
      </c>
      <c r="J4983" s="2" t="s">
        <v>9062</v>
      </c>
      <c r="K4983" s="4">
        <f>IFERROR(__xludf.DUMMYFUNCTION("""COMPUTED_VALUE"""),11.0)</f>
        <v>11</v>
      </c>
      <c r="L4983" s="4" t="s">
        <v>8731</v>
      </c>
      <c r="M4983" s="4">
        <v>12.0</v>
      </c>
    </row>
    <row r="4984">
      <c r="A4984" s="54">
        <v>46021.0</v>
      </c>
      <c r="B4984" s="2" t="s">
        <v>687</v>
      </c>
      <c r="C4984" s="2" t="s">
        <v>8726</v>
      </c>
      <c r="D4984" s="47" t="s">
        <v>8813</v>
      </c>
      <c r="E4984" s="2" t="s">
        <v>9059</v>
      </c>
      <c r="F4984" s="48" t="s">
        <v>9060</v>
      </c>
      <c r="G4984" s="48" t="s">
        <v>9061</v>
      </c>
      <c r="H4984" s="2" t="s">
        <v>8729</v>
      </c>
      <c r="I4984" s="107" t="s">
        <v>8972</v>
      </c>
      <c r="J4984" s="2" t="s">
        <v>9062</v>
      </c>
      <c r="K4984" s="4">
        <f>IFERROR(__xludf.DUMMYFUNCTION("""COMPUTED_VALUE"""),11.0)</f>
        <v>11</v>
      </c>
      <c r="L4984" s="4" t="s">
        <v>8731</v>
      </c>
      <c r="M4984" s="4">
        <v>12.0</v>
      </c>
    </row>
    <row r="4985">
      <c r="A4985" s="54">
        <v>46022.0</v>
      </c>
      <c r="B4985" s="2" t="s">
        <v>687</v>
      </c>
      <c r="C4985" s="2" t="s">
        <v>8726</v>
      </c>
      <c r="D4985" s="47" t="s">
        <v>8813</v>
      </c>
      <c r="E4985" s="2" t="s">
        <v>9059</v>
      </c>
      <c r="F4985" s="48" t="s">
        <v>9060</v>
      </c>
      <c r="G4985" s="48" t="s">
        <v>9061</v>
      </c>
      <c r="H4985" s="2" t="s">
        <v>8729</v>
      </c>
      <c r="I4985" s="107" t="s">
        <v>8972</v>
      </c>
      <c r="J4985" s="2" t="s">
        <v>9062</v>
      </c>
      <c r="K4985" s="4">
        <f>IFERROR(__xludf.DUMMYFUNCTION("""COMPUTED_VALUE"""),11.0)</f>
        <v>11</v>
      </c>
      <c r="L4985" s="4" t="s">
        <v>8731</v>
      </c>
      <c r="M4985" s="4">
        <v>12.0</v>
      </c>
    </row>
    <row r="4986">
      <c r="A4986" s="54">
        <v>46023.0</v>
      </c>
      <c r="B4986" s="2" t="s">
        <v>687</v>
      </c>
      <c r="C4986" s="2" t="s">
        <v>8726</v>
      </c>
      <c r="D4986" s="47" t="s">
        <v>8813</v>
      </c>
      <c r="E4986" s="2" t="s">
        <v>9059</v>
      </c>
      <c r="F4986" s="48" t="s">
        <v>9060</v>
      </c>
      <c r="G4986" s="48" t="s">
        <v>9061</v>
      </c>
      <c r="H4986" s="2" t="s">
        <v>8729</v>
      </c>
      <c r="I4986" s="107" t="s">
        <v>8972</v>
      </c>
      <c r="J4986" s="2" t="s">
        <v>9062</v>
      </c>
      <c r="K4986" s="4">
        <f>IFERROR(__xludf.DUMMYFUNCTION("""COMPUTED_VALUE"""),11.0)</f>
        <v>11</v>
      </c>
      <c r="L4986" s="4" t="s">
        <v>8731</v>
      </c>
      <c r="M4986" s="4">
        <v>12.0</v>
      </c>
    </row>
    <row r="4987">
      <c r="A4987" s="54">
        <v>46024.0</v>
      </c>
      <c r="B4987" s="2" t="s">
        <v>687</v>
      </c>
      <c r="C4987" s="2" t="s">
        <v>8726</v>
      </c>
      <c r="D4987" s="47" t="s">
        <v>8813</v>
      </c>
      <c r="E4987" s="2" t="s">
        <v>9059</v>
      </c>
      <c r="F4987" s="48" t="s">
        <v>9060</v>
      </c>
      <c r="G4987" s="48" t="s">
        <v>9061</v>
      </c>
      <c r="H4987" s="2" t="s">
        <v>8729</v>
      </c>
      <c r="I4987" s="107" t="s">
        <v>8972</v>
      </c>
      <c r="J4987" s="2" t="s">
        <v>9062</v>
      </c>
      <c r="K4987" s="4">
        <f>IFERROR(__xludf.DUMMYFUNCTION("""COMPUTED_VALUE"""),11.0)</f>
        <v>11</v>
      </c>
      <c r="L4987" s="4" t="s">
        <v>8731</v>
      </c>
      <c r="M4987" s="4">
        <v>12.0</v>
      </c>
    </row>
    <row r="4988">
      <c r="A4988" s="54">
        <v>46025.0</v>
      </c>
      <c r="B4988" s="2" t="s">
        <v>687</v>
      </c>
      <c r="C4988" s="2" t="s">
        <v>8726</v>
      </c>
      <c r="D4988" s="47" t="s">
        <v>8813</v>
      </c>
      <c r="E4988" s="2" t="s">
        <v>9059</v>
      </c>
      <c r="F4988" s="48" t="s">
        <v>9060</v>
      </c>
      <c r="G4988" s="48" t="s">
        <v>9061</v>
      </c>
      <c r="H4988" s="2" t="s">
        <v>8729</v>
      </c>
      <c r="I4988" s="107" t="s">
        <v>8972</v>
      </c>
      <c r="J4988" s="2" t="s">
        <v>9062</v>
      </c>
      <c r="K4988" s="4">
        <f>IFERROR(__xludf.DUMMYFUNCTION("""COMPUTED_VALUE"""),11.0)</f>
        <v>11</v>
      </c>
      <c r="L4988" s="4" t="s">
        <v>8731</v>
      </c>
      <c r="M4988" s="4">
        <v>12.0</v>
      </c>
    </row>
    <row r="4989">
      <c r="A4989" s="54">
        <v>46026.0</v>
      </c>
      <c r="B4989" s="2" t="s">
        <v>687</v>
      </c>
      <c r="C4989" s="2" t="s">
        <v>8726</v>
      </c>
      <c r="D4989" s="47" t="s">
        <v>8813</v>
      </c>
      <c r="E4989" s="2" t="s">
        <v>9059</v>
      </c>
      <c r="F4989" s="48" t="s">
        <v>9060</v>
      </c>
      <c r="G4989" s="48" t="s">
        <v>9061</v>
      </c>
      <c r="H4989" s="2" t="s">
        <v>8729</v>
      </c>
      <c r="I4989" s="107" t="s">
        <v>8972</v>
      </c>
      <c r="J4989" s="2" t="s">
        <v>9062</v>
      </c>
      <c r="K4989" s="4">
        <f>IFERROR(__xludf.DUMMYFUNCTION("""COMPUTED_VALUE"""),11.0)</f>
        <v>11</v>
      </c>
      <c r="L4989" s="4" t="s">
        <v>8731</v>
      </c>
      <c r="M4989" s="4">
        <v>12.0</v>
      </c>
    </row>
    <row r="4990">
      <c r="A4990" s="54">
        <v>46028.0</v>
      </c>
      <c r="B4990" s="2" t="s">
        <v>687</v>
      </c>
      <c r="C4990" s="2" t="s">
        <v>8726</v>
      </c>
      <c r="D4990" s="47" t="s">
        <v>8813</v>
      </c>
      <c r="E4990" s="2" t="s">
        <v>9059</v>
      </c>
      <c r="F4990" s="48" t="s">
        <v>9060</v>
      </c>
      <c r="G4990" s="48" t="s">
        <v>9061</v>
      </c>
      <c r="H4990" s="2" t="s">
        <v>8729</v>
      </c>
      <c r="I4990" s="107" t="s">
        <v>8972</v>
      </c>
      <c r="J4990" s="2" t="s">
        <v>9062</v>
      </c>
      <c r="K4990" s="4">
        <f>IFERROR(__xludf.DUMMYFUNCTION("""COMPUTED_VALUE"""),11.0)</f>
        <v>11</v>
      </c>
      <c r="L4990" s="4" t="s">
        <v>8731</v>
      </c>
      <c r="M4990" s="4">
        <v>12.0</v>
      </c>
    </row>
    <row r="4991">
      <c r="A4991" s="54">
        <v>46029.0</v>
      </c>
      <c r="B4991" s="2" t="s">
        <v>687</v>
      </c>
      <c r="C4991" s="2" t="s">
        <v>8726</v>
      </c>
      <c r="D4991" s="47" t="s">
        <v>8813</v>
      </c>
      <c r="E4991" s="2" t="s">
        <v>9059</v>
      </c>
      <c r="F4991" s="48" t="s">
        <v>9060</v>
      </c>
      <c r="G4991" s="48" t="s">
        <v>9061</v>
      </c>
      <c r="H4991" s="2" t="s">
        <v>8729</v>
      </c>
      <c r="I4991" s="107" t="s">
        <v>8972</v>
      </c>
      <c r="J4991" s="2" t="s">
        <v>9062</v>
      </c>
      <c r="K4991" s="4">
        <f>IFERROR(__xludf.DUMMYFUNCTION("""COMPUTED_VALUE"""),11.0)</f>
        <v>11</v>
      </c>
      <c r="L4991" s="4" t="s">
        <v>8731</v>
      </c>
      <c r="M4991" s="4">
        <v>12.0</v>
      </c>
    </row>
    <row r="4992">
      <c r="A4992" s="54">
        <v>46030.0</v>
      </c>
      <c r="B4992" s="2" t="s">
        <v>687</v>
      </c>
      <c r="C4992" s="2" t="s">
        <v>8726</v>
      </c>
      <c r="D4992" s="47" t="s">
        <v>8813</v>
      </c>
      <c r="E4992" s="2" t="s">
        <v>9059</v>
      </c>
      <c r="F4992" s="48" t="s">
        <v>9060</v>
      </c>
      <c r="G4992" s="48" t="s">
        <v>9061</v>
      </c>
      <c r="H4992" s="2" t="s">
        <v>8729</v>
      </c>
      <c r="I4992" s="107" t="s">
        <v>8972</v>
      </c>
      <c r="J4992" s="2" t="s">
        <v>9062</v>
      </c>
      <c r="K4992" s="4">
        <f>IFERROR(__xludf.DUMMYFUNCTION("""COMPUTED_VALUE"""),11.0)</f>
        <v>11</v>
      </c>
      <c r="L4992" s="4" t="s">
        <v>8731</v>
      </c>
      <c r="M4992" s="4">
        <v>12.0</v>
      </c>
    </row>
    <row r="4993">
      <c r="A4993" s="54">
        <v>46031.0</v>
      </c>
      <c r="B4993" s="2" t="s">
        <v>687</v>
      </c>
      <c r="C4993" s="2" t="s">
        <v>8726</v>
      </c>
      <c r="D4993" s="47" t="s">
        <v>8813</v>
      </c>
      <c r="E4993" s="2" t="s">
        <v>9059</v>
      </c>
      <c r="F4993" s="48" t="s">
        <v>9060</v>
      </c>
      <c r="G4993" s="48" t="s">
        <v>9061</v>
      </c>
      <c r="H4993" s="2" t="s">
        <v>8729</v>
      </c>
      <c r="I4993" s="107" t="s">
        <v>8972</v>
      </c>
      <c r="J4993" s="2" t="s">
        <v>9062</v>
      </c>
      <c r="K4993" s="4">
        <f>IFERROR(__xludf.DUMMYFUNCTION("""COMPUTED_VALUE"""),11.0)</f>
        <v>11</v>
      </c>
      <c r="L4993" s="4" t="s">
        <v>8731</v>
      </c>
      <c r="M4993" s="4">
        <v>12.0</v>
      </c>
    </row>
    <row r="4994">
      <c r="A4994" s="54">
        <v>46032.0</v>
      </c>
      <c r="B4994" s="2" t="s">
        <v>687</v>
      </c>
      <c r="C4994" s="2" t="s">
        <v>8726</v>
      </c>
      <c r="D4994" s="47" t="s">
        <v>8813</v>
      </c>
      <c r="E4994" s="2" t="s">
        <v>9059</v>
      </c>
      <c r="F4994" s="48" t="s">
        <v>9060</v>
      </c>
      <c r="G4994" s="48" t="s">
        <v>9061</v>
      </c>
      <c r="H4994" s="2" t="s">
        <v>8729</v>
      </c>
      <c r="I4994" s="107" t="s">
        <v>8972</v>
      </c>
      <c r="J4994" s="2" t="s">
        <v>9062</v>
      </c>
      <c r="K4994" s="4">
        <f>IFERROR(__xludf.DUMMYFUNCTION("""COMPUTED_VALUE"""),11.0)</f>
        <v>11</v>
      </c>
      <c r="L4994" s="4" t="s">
        <v>8731</v>
      </c>
      <c r="M4994" s="4">
        <v>12.0</v>
      </c>
    </row>
    <row r="4995">
      <c r="A4995" s="54">
        <v>46033.0</v>
      </c>
      <c r="B4995" s="2" t="s">
        <v>687</v>
      </c>
      <c r="C4995" s="2" t="s">
        <v>8726</v>
      </c>
      <c r="D4995" s="47" t="s">
        <v>8813</v>
      </c>
      <c r="E4995" s="2" t="s">
        <v>9059</v>
      </c>
      <c r="F4995" s="48" t="s">
        <v>9060</v>
      </c>
      <c r="G4995" s="48" t="s">
        <v>9061</v>
      </c>
      <c r="H4995" s="2" t="s">
        <v>8729</v>
      </c>
      <c r="I4995" s="107" t="s">
        <v>8972</v>
      </c>
      <c r="J4995" s="2" t="s">
        <v>9062</v>
      </c>
      <c r="K4995" s="4">
        <f>IFERROR(__xludf.DUMMYFUNCTION("""COMPUTED_VALUE"""),11.0)</f>
        <v>11</v>
      </c>
      <c r="L4995" s="4" t="s">
        <v>8731</v>
      </c>
      <c r="M4995" s="4">
        <v>12.0</v>
      </c>
    </row>
    <row r="4996">
      <c r="A4996" s="54">
        <v>46034.0</v>
      </c>
      <c r="B4996" s="2" t="s">
        <v>687</v>
      </c>
      <c r="C4996" s="2" t="s">
        <v>8726</v>
      </c>
      <c r="D4996" s="47" t="s">
        <v>8813</v>
      </c>
      <c r="E4996" s="2" t="s">
        <v>9059</v>
      </c>
      <c r="F4996" s="48" t="s">
        <v>9060</v>
      </c>
      <c r="G4996" s="48" t="s">
        <v>9061</v>
      </c>
      <c r="H4996" s="2" t="s">
        <v>8729</v>
      </c>
      <c r="I4996" s="107" t="s">
        <v>8972</v>
      </c>
      <c r="J4996" s="2" t="s">
        <v>9062</v>
      </c>
      <c r="K4996" s="4">
        <f>IFERROR(__xludf.DUMMYFUNCTION("""COMPUTED_VALUE"""),11.0)</f>
        <v>11</v>
      </c>
      <c r="L4996" s="4" t="s">
        <v>8731</v>
      </c>
      <c r="M4996" s="4">
        <v>12.0</v>
      </c>
    </row>
    <row r="4997">
      <c r="A4997" s="54">
        <v>46035.0</v>
      </c>
      <c r="B4997" s="2" t="s">
        <v>687</v>
      </c>
      <c r="C4997" s="2" t="s">
        <v>8726</v>
      </c>
      <c r="D4997" s="47" t="s">
        <v>8813</v>
      </c>
      <c r="E4997" s="2" t="s">
        <v>9059</v>
      </c>
      <c r="F4997" s="48" t="s">
        <v>9060</v>
      </c>
      <c r="G4997" s="48" t="s">
        <v>9061</v>
      </c>
      <c r="H4997" s="2" t="s">
        <v>8729</v>
      </c>
      <c r="I4997" s="107" t="s">
        <v>8972</v>
      </c>
      <c r="J4997" s="2" t="s">
        <v>9062</v>
      </c>
      <c r="K4997" s="4">
        <f>IFERROR(__xludf.DUMMYFUNCTION("""COMPUTED_VALUE"""),11.0)</f>
        <v>11</v>
      </c>
      <c r="L4997" s="4" t="s">
        <v>8731</v>
      </c>
      <c r="M4997" s="4">
        <v>12.0</v>
      </c>
    </row>
    <row r="4998">
      <c r="A4998" s="54">
        <v>46036.0</v>
      </c>
      <c r="B4998" s="2" t="s">
        <v>687</v>
      </c>
      <c r="C4998" s="2" t="s">
        <v>8726</v>
      </c>
      <c r="D4998" s="47" t="s">
        <v>8813</v>
      </c>
      <c r="E4998" s="2" t="s">
        <v>9059</v>
      </c>
      <c r="F4998" s="48" t="s">
        <v>9060</v>
      </c>
      <c r="G4998" s="48" t="s">
        <v>9061</v>
      </c>
      <c r="H4998" s="2" t="s">
        <v>8729</v>
      </c>
      <c r="I4998" s="107" t="s">
        <v>8972</v>
      </c>
      <c r="J4998" s="2" t="s">
        <v>9062</v>
      </c>
      <c r="K4998" s="4">
        <f>IFERROR(__xludf.DUMMYFUNCTION("""COMPUTED_VALUE"""),11.0)</f>
        <v>11</v>
      </c>
      <c r="L4998" s="4" t="s">
        <v>8731</v>
      </c>
      <c r="M4998" s="4">
        <v>12.0</v>
      </c>
    </row>
    <row r="4999">
      <c r="A4999" s="54">
        <v>46037.0</v>
      </c>
      <c r="B4999" s="2" t="s">
        <v>687</v>
      </c>
      <c r="C4999" s="2" t="s">
        <v>8726</v>
      </c>
      <c r="D4999" s="47" t="s">
        <v>8813</v>
      </c>
      <c r="E4999" s="2" t="s">
        <v>9059</v>
      </c>
      <c r="F4999" s="48" t="s">
        <v>9060</v>
      </c>
      <c r="G4999" s="48" t="s">
        <v>9061</v>
      </c>
      <c r="H4999" s="2" t="s">
        <v>8729</v>
      </c>
      <c r="I4999" s="107" t="s">
        <v>8972</v>
      </c>
      <c r="J4999" s="2" t="s">
        <v>9062</v>
      </c>
      <c r="K4999" s="4">
        <f>IFERROR(__xludf.DUMMYFUNCTION("""COMPUTED_VALUE"""),11.0)</f>
        <v>11</v>
      </c>
      <c r="L4999" s="4" t="s">
        <v>8731</v>
      </c>
      <c r="M4999" s="4">
        <v>12.0</v>
      </c>
    </row>
    <row r="5000">
      <c r="A5000" s="54">
        <v>46038.0</v>
      </c>
      <c r="B5000" s="2" t="s">
        <v>687</v>
      </c>
      <c r="C5000" s="2" t="s">
        <v>8726</v>
      </c>
      <c r="D5000" s="47" t="s">
        <v>8813</v>
      </c>
      <c r="E5000" s="2" t="s">
        <v>9059</v>
      </c>
      <c r="F5000" s="48" t="s">
        <v>9060</v>
      </c>
      <c r="G5000" s="48" t="s">
        <v>9061</v>
      </c>
      <c r="H5000" s="2" t="s">
        <v>8729</v>
      </c>
      <c r="I5000" s="107" t="s">
        <v>8972</v>
      </c>
      <c r="J5000" s="2" t="s">
        <v>9062</v>
      </c>
      <c r="K5000" s="4">
        <f>IFERROR(__xludf.DUMMYFUNCTION("""COMPUTED_VALUE"""),11.0)</f>
        <v>11</v>
      </c>
      <c r="L5000" s="4" t="s">
        <v>8731</v>
      </c>
      <c r="M5000" s="4">
        <v>12.0</v>
      </c>
    </row>
    <row r="5001">
      <c r="A5001" s="54">
        <v>46039.0</v>
      </c>
      <c r="B5001" s="2" t="s">
        <v>687</v>
      </c>
      <c r="C5001" s="2" t="s">
        <v>8726</v>
      </c>
      <c r="D5001" s="47" t="s">
        <v>8813</v>
      </c>
      <c r="E5001" s="2" t="s">
        <v>9059</v>
      </c>
      <c r="F5001" s="48" t="s">
        <v>9060</v>
      </c>
      <c r="G5001" s="48" t="s">
        <v>9061</v>
      </c>
      <c r="H5001" s="2" t="s">
        <v>8729</v>
      </c>
      <c r="I5001" s="107" t="s">
        <v>8972</v>
      </c>
      <c r="J5001" s="2" t="s">
        <v>9062</v>
      </c>
      <c r="K5001" s="4">
        <f>IFERROR(__xludf.DUMMYFUNCTION("""COMPUTED_VALUE"""),11.0)</f>
        <v>11</v>
      </c>
      <c r="L5001" s="4" t="s">
        <v>8731</v>
      </c>
      <c r="M5001" s="4">
        <v>12.0</v>
      </c>
    </row>
    <row r="5002">
      <c r="A5002" s="54">
        <v>46040.0</v>
      </c>
      <c r="B5002" s="2" t="s">
        <v>687</v>
      </c>
      <c r="C5002" s="2" t="s">
        <v>8726</v>
      </c>
      <c r="D5002" s="47" t="s">
        <v>8813</v>
      </c>
      <c r="E5002" s="2" t="s">
        <v>9059</v>
      </c>
      <c r="F5002" s="48" t="s">
        <v>9060</v>
      </c>
      <c r="G5002" s="48" t="s">
        <v>9061</v>
      </c>
      <c r="H5002" s="2" t="s">
        <v>8729</v>
      </c>
      <c r="I5002" s="107" t="s">
        <v>8972</v>
      </c>
      <c r="J5002" s="2" t="s">
        <v>9062</v>
      </c>
      <c r="K5002" s="4">
        <f>IFERROR(__xludf.DUMMYFUNCTION("""COMPUTED_VALUE"""),11.0)</f>
        <v>11</v>
      </c>
      <c r="L5002" s="4" t="s">
        <v>8731</v>
      </c>
      <c r="M5002" s="4">
        <v>12.0</v>
      </c>
    </row>
    <row r="5003">
      <c r="A5003" s="54">
        <v>46041.0</v>
      </c>
      <c r="B5003" s="2" t="s">
        <v>687</v>
      </c>
      <c r="C5003" s="2" t="s">
        <v>8726</v>
      </c>
      <c r="D5003" s="47" t="s">
        <v>8813</v>
      </c>
      <c r="E5003" s="2" t="s">
        <v>9059</v>
      </c>
      <c r="F5003" s="48" t="s">
        <v>9060</v>
      </c>
      <c r="G5003" s="48" t="s">
        <v>9061</v>
      </c>
      <c r="H5003" s="2" t="s">
        <v>8729</v>
      </c>
      <c r="I5003" s="107" t="s">
        <v>8972</v>
      </c>
      <c r="J5003" s="2" t="s">
        <v>9062</v>
      </c>
      <c r="K5003" s="4">
        <f>IFERROR(__xludf.DUMMYFUNCTION("""COMPUTED_VALUE"""),11.0)</f>
        <v>11</v>
      </c>
      <c r="L5003" s="4" t="s">
        <v>8731</v>
      </c>
      <c r="M5003" s="4">
        <v>12.0</v>
      </c>
    </row>
    <row r="5004">
      <c r="A5004" s="54">
        <v>46042.0</v>
      </c>
      <c r="B5004" s="2" t="s">
        <v>687</v>
      </c>
      <c r="C5004" s="2" t="s">
        <v>8726</v>
      </c>
      <c r="D5004" s="47" t="s">
        <v>8813</v>
      </c>
      <c r="E5004" s="2" t="s">
        <v>9059</v>
      </c>
      <c r="F5004" s="48" t="s">
        <v>9060</v>
      </c>
      <c r="G5004" s="48" t="s">
        <v>9061</v>
      </c>
      <c r="H5004" s="2" t="s">
        <v>8729</v>
      </c>
      <c r="I5004" s="107" t="s">
        <v>8972</v>
      </c>
      <c r="J5004" s="2" t="s">
        <v>9062</v>
      </c>
      <c r="K5004" s="4">
        <f>IFERROR(__xludf.DUMMYFUNCTION("""COMPUTED_VALUE"""),11.0)</f>
        <v>11</v>
      </c>
      <c r="L5004" s="4" t="s">
        <v>8731</v>
      </c>
      <c r="M5004" s="4">
        <v>12.0</v>
      </c>
    </row>
    <row r="5005">
      <c r="A5005" s="54">
        <v>46043.0</v>
      </c>
      <c r="B5005" s="2" t="s">
        <v>687</v>
      </c>
      <c r="C5005" s="2" t="s">
        <v>8726</v>
      </c>
      <c r="D5005" s="47" t="s">
        <v>8813</v>
      </c>
      <c r="E5005" s="2" t="s">
        <v>9059</v>
      </c>
      <c r="F5005" s="48" t="s">
        <v>9060</v>
      </c>
      <c r="G5005" s="48" t="s">
        <v>9061</v>
      </c>
      <c r="H5005" s="2" t="s">
        <v>8729</v>
      </c>
      <c r="I5005" s="107" t="s">
        <v>8972</v>
      </c>
      <c r="J5005" s="2" t="s">
        <v>9062</v>
      </c>
      <c r="K5005" s="4">
        <f>IFERROR(__xludf.DUMMYFUNCTION("""COMPUTED_VALUE"""),11.0)</f>
        <v>11</v>
      </c>
      <c r="L5005" s="4" t="s">
        <v>8731</v>
      </c>
      <c r="M5005" s="4">
        <v>12.0</v>
      </c>
    </row>
    <row r="5006">
      <c r="A5006" s="54">
        <v>46044.0</v>
      </c>
      <c r="B5006" s="2" t="s">
        <v>687</v>
      </c>
      <c r="C5006" s="2" t="s">
        <v>8726</v>
      </c>
      <c r="D5006" s="47" t="s">
        <v>8813</v>
      </c>
      <c r="E5006" s="2" t="s">
        <v>9059</v>
      </c>
      <c r="F5006" s="48" t="s">
        <v>9060</v>
      </c>
      <c r="G5006" s="48" t="s">
        <v>9061</v>
      </c>
      <c r="H5006" s="2" t="s">
        <v>8729</v>
      </c>
      <c r="I5006" s="107" t="s">
        <v>9063</v>
      </c>
      <c r="J5006" s="2" t="s">
        <v>9062</v>
      </c>
      <c r="K5006" s="4">
        <f>IFERROR(__xludf.DUMMYFUNCTION("""COMPUTED_VALUE"""),11.0)</f>
        <v>11</v>
      </c>
      <c r="L5006" s="4" t="s">
        <v>8731</v>
      </c>
      <c r="M5006" s="4">
        <v>12.0</v>
      </c>
    </row>
    <row r="5007">
      <c r="A5007" s="54">
        <v>46045.0</v>
      </c>
      <c r="B5007" s="2" t="s">
        <v>687</v>
      </c>
      <c r="C5007" s="2" t="s">
        <v>8726</v>
      </c>
      <c r="D5007" s="47" t="s">
        <v>8813</v>
      </c>
      <c r="E5007" s="2" t="s">
        <v>9059</v>
      </c>
      <c r="F5007" s="48" t="s">
        <v>9060</v>
      </c>
      <c r="G5007" s="48" t="s">
        <v>9061</v>
      </c>
      <c r="H5007" s="2" t="s">
        <v>8729</v>
      </c>
      <c r="I5007" s="107" t="s">
        <v>9063</v>
      </c>
      <c r="J5007" s="2" t="s">
        <v>9062</v>
      </c>
      <c r="K5007" s="4">
        <f>IFERROR(__xludf.DUMMYFUNCTION("""COMPUTED_VALUE"""),11.0)</f>
        <v>11</v>
      </c>
      <c r="L5007" s="4" t="s">
        <v>8731</v>
      </c>
      <c r="M5007" s="4">
        <v>12.0</v>
      </c>
    </row>
    <row r="5008">
      <c r="A5008" s="54">
        <v>46046.0</v>
      </c>
      <c r="B5008" s="2" t="s">
        <v>687</v>
      </c>
      <c r="C5008" s="2" t="s">
        <v>8726</v>
      </c>
      <c r="D5008" s="47" t="s">
        <v>8813</v>
      </c>
      <c r="E5008" s="2" t="s">
        <v>9059</v>
      </c>
      <c r="F5008" s="48" t="s">
        <v>9060</v>
      </c>
      <c r="G5008" s="48" t="s">
        <v>9061</v>
      </c>
      <c r="H5008" s="2" t="s">
        <v>8729</v>
      </c>
      <c r="I5008" s="107" t="s">
        <v>9063</v>
      </c>
      <c r="J5008" s="2" t="s">
        <v>9062</v>
      </c>
      <c r="K5008" s="4">
        <f>IFERROR(__xludf.DUMMYFUNCTION("""COMPUTED_VALUE"""),11.0)</f>
        <v>11</v>
      </c>
      <c r="L5008" s="4" t="s">
        <v>8731</v>
      </c>
      <c r="M5008" s="4">
        <v>12.0</v>
      </c>
    </row>
    <row r="5009">
      <c r="A5009" s="54">
        <v>46047.0</v>
      </c>
      <c r="B5009" s="2" t="s">
        <v>687</v>
      </c>
      <c r="C5009" s="2" t="s">
        <v>8726</v>
      </c>
      <c r="D5009" s="47" t="s">
        <v>8813</v>
      </c>
      <c r="E5009" s="2" t="s">
        <v>9059</v>
      </c>
      <c r="F5009" s="48" t="s">
        <v>9060</v>
      </c>
      <c r="G5009" s="48" t="s">
        <v>9061</v>
      </c>
      <c r="H5009" s="2" t="s">
        <v>8729</v>
      </c>
      <c r="I5009" s="107" t="s">
        <v>9063</v>
      </c>
      <c r="J5009" s="2" t="s">
        <v>9062</v>
      </c>
      <c r="K5009" s="4">
        <f>IFERROR(__xludf.DUMMYFUNCTION("""COMPUTED_VALUE"""),11.0)</f>
        <v>11</v>
      </c>
      <c r="L5009" s="4" t="s">
        <v>8731</v>
      </c>
      <c r="M5009" s="4">
        <v>12.0</v>
      </c>
    </row>
    <row r="5010">
      <c r="A5010" s="54">
        <v>46048.0</v>
      </c>
      <c r="B5010" s="2" t="s">
        <v>687</v>
      </c>
      <c r="C5010" s="2" t="s">
        <v>8726</v>
      </c>
      <c r="D5010" s="47" t="s">
        <v>8813</v>
      </c>
      <c r="E5010" s="2" t="s">
        <v>9059</v>
      </c>
      <c r="F5010" s="48" t="s">
        <v>9060</v>
      </c>
      <c r="G5010" s="48" t="s">
        <v>9061</v>
      </c>
      <c r="H5010" s="2" t="s">
        <v>8729</v>
      </c>
      <c r="I5010" s="107" t="s">
        <v>9063</v>
      </c>
      <c r="J5010" s="2" t="s">
        <v>9062</v>
      </c>
      <c r="K5010" s="4">
        <f>IFERROR(__xludf.DUMMYFUNCTION("""COMPUTED_VALUE"""),11.0)</f>
        <v>11</v>
      </c>
      <c r="L5010" s="4" t="s">
        <v>8731</v>
      </c>
      <c r="M5010" s="4">
        <v>12.0</v>
      </c>
    </row>
    <row r="5011">
      <c r="A5011" s="54">
        <v>46049.0</v>
      </c>
      <c r="B5011" s="2" t="s">
        <v>687</v>
      </c>
      <c r="C5011" s="2" t="s">
        <v>8726</v>
      </c>
      <c r="D5011" s="47" t="s">
        <v>8813</v>
      </c>
      <c r="E5011" s="2" t="s">
        <v>9059</v>
      </c>
      <c r="F5011" s="48" t="s">
        <v>9060</v>
      </c>
      <c r="G5011" s="48" t="s">
        <v>9061</v>
      </c>
      <c r="H5011" s="2" t="s">
        <v>8729</v>
      </c>
      <c r="I5011" s="107" t="s">
        <v>9063</v>
      </c>
      <c r="J5011" s="2" t="s">
        <v>9062</v>
      </c>
      <c r="K5011" s="4">
        <f>IFERROR(__xludf.DUMMYFUNCTION("""COMPUTED_VALUE"""),11.0)</f>
        <v>11</v>
      </c>
      <c r="L5011" s="4" t="s">
        <v>8731</v>
      </c>
      <c r="M5011" s="4">
        <v>12.0</v>
      </c>
    </row>
    <row r="5012">
      <c r="A5012" s="54">
        <v>46050.0</v>
      </c>
      <c r="B5012" s="2" t="s">
        <v>687</v>
      </c>
      <c r="C5012" s="2" t="s">
        <v>8726</v>
      </c>
      <c r="D5012" s="47" t="s">
        <v>8813</v>
      </c>
      <c r="E5012" s="2" t="s">
        <v>9059</v>
      </c>
      <c r="F5012" s="48" t="s">
        <v>9060</v>
      </c>
      <c r="G5012" s="48" t="s">
        <v>9061</v>
      </c>
      <c r="H5012" s="2" t="s">
        <v>8729</v>
      </c>
      <c r="I5012" s="107" t="s">
        <v>9063</v>
      </c>
      <c r="J5012" s="2" t="s">
        <v>9062</v>
      </c>
      <c r="K5012" s="4">
        <f>IFERROR(__xludf.DUMMYFUNCTION("""COMPUTED_VALUE"""),11.0)</f>
        <v>11</v>
      </c>
      <c r="L5012" s="4" t="s">
        <v>8731</v>
      </c>
      <c r="M5012" s="4">
        <v>12.0</v>
      </c>
    </row>
    <row r="5013">
      <c r="A5013" s="54">
        <v>46051.0</v>
      </c>
      <c r="B5013" s="2" t="s">
        <v>687</v>
      </c>
      <c r="C5013" s="2" t="s">
        <v>8726</v>
      </c>
      <c r="D5013" s="47" t="s">
        <v>8813</v>
      </c>
      <c r="E5013" s="2" t="s">
        <v>9059</v>
      </c>
      <c r="F5013" s="48" t="s">
        <v>9060</v>
      </c>
      <c r="G5013" s="48" t="s">
        <v>9061</v>
      </c>
      <c r="H5013" s="2" t="s">
        <v>8729</v>
      </c>
      <c r="I5013" s="107" t="s">
        <v>9063</v>
      </c>
      <c r="J5013" s="2" t="s">
        <v>9062</v>
      </c>
      <c r="K5013" s="4">
        <f>IFERROR(__xludf.DUMMYFUNCTION("""COMPUTED_VALUE"""),11.0)</f>
        <v>11</v>
      </c>
      <c r="L5013" s="4" t="s">
        <v>8731</v>
      </c>
      <c r="M5013" s="4">
        <v>12.0</v>
      </c>
    </row>
    <row r="5014">
      <c r="A5014" s="54">
        <v>46052.0</v>
      </c>
      <c r="B5014" s="2" t="s">
        <v>687</v>
      </c>
      <c r="C5014" s="2" t="s">
        <v>8726</v>
      </c>
      <c r="D5014" s="47" t="s">
        <v>8813</v>
      </c>
      <c r="E5014" s="2" t="s">
        <v>9059</v>
      </c>
      <c r="F5014" s="48" t="s">
        <v>9060</v>
      </c>
      <c r="G5014" s="48" t="s">
        <v>9061</v>
      </c>
      <c r="H5014" s="2" t="s">
        <v>8729</v>
      </c>
      <c r="I5014" s="107" t="s">
        <v>9063</v>
      </c>
      <c r="J5014" s="2" t="s">
        <v>9062</v>
      </c>
      <c r="K5014" s="4">
        <f>IFERROR(__xludf.DUMMYFUNCTION("""COMPUTED_VALUE"""),11.0)</f>
        <v>11</v>
      </c>
      <c r="L5014" s="4" t="s">
        <v>8731</v>
      </c>
      <c r="M5014" s="4">
        <v>12.0</v>
      </c>
    </row>
    <row r="5015">
      <c r="A5015" s="54">
        <v>46053.0</v>
      </c>
      <c r="B5015" s="2" t="s">
        <v>687</v>
      </c>
      <c r="C5015" s="2" t="s">
        <v>8726</v>
      </c>
      <c r="D5015" s="47" t="s">
        <v>8813</v>
      </c>
      <c r="E5015" s="2" t="s">
        <v>9059</v>
      </c>
      <c r="F5015" s="48" t="s">
        <v>9060</v>
      </c>
      <c r="G5015" s="48" t="s">
        <v>9061</v>
      </c>
      <c r="H5015" s="2" t="s">
        <v>8729</v>
      </c>
      <c r="I5015" s="107" t="s">
        <v>9063</v>
      </c>
      <c r="J5015" s="2" t="s">
        <v>9062</v>
      </c>
      <c r="K5015" s="4">
        <f>IFERROR(__xludf.DUMMYFUNCTION("""COMPUTED_VALUE"""),11.0)</f>
        <v>11</v>
      </c>
      <c r="L5015" s="4" t="s">
        <v>8731</v>
      </c>
      <c r="M5015" s="4">
        <v>12.0</v>
      </c>
    </row>
    <row r="5016">
      <c r="A5016" s="54">
        <v>46054.0</v>
      </c>
      <c r="B5016" s="2" t="s">
        <v>687</v>
      </c>
      <c r="C5016" s="2" t="s">
        <v>8726</v>
      </c>
      <c r="D5016" s="47" t="s">
        <v>8813</v>
      </c>
      <c r="E5016" s="2" t="s">
        <v>9059</v>
      </c>
      <c r="F5016" s="48" t="s">
        <v>9060</v>
      </c>
      <c r="G5016" s="48" t="s">
        <v>9061</v>
      </c>
      <c r="H5016" s="2" t="s">
        <v>8729</v>
      </c>
      <c r="I5016" s="107" t="s">
        <v>9063</v>
      </c>
      <c r="J5016" s="2" t="s">
        <v>9062</v>
      </c>
      <c r="K5016" s="4">
        <f>IFERROR(__xludf.DUMMYFUNCTION("""COMPUTED_VALUE"""),11.0)</f>
        <v>11</v>
      </c>
      <c r="L5016" s="4" t="s">
        <v>8731</v>
      </c>
      <c r="M5016" s="4">
        <v>12.0</v>
      </c>
    </row>
    <row r="5017">
      <c r="A5017" s="54">
        <v>46055.0</v>
      </c>
      <c r="B5017" s="2" t="s">
        <v>687</v>
      </c>
      <c r="C5017" s="2" t="s">
        <v>8726</v>
      </c>
      <c r="D5017" s="47" t="s">
        <v>8813</v>
      </c>
      <c r="E5017" s="2" t="s">
        <v>9059</v>
      </c>
      <c r="F5017" s="48" t="s">
        <v>9060</v>
      </c>
      <c r="G5017" s="48" t="s">
        <v>9061</v>
      </c>
      <c r="H5017" s="2" t="s">
        <v>8729</v>
      </c>
      <c r="I5017" s="107" t="s">
        <v>9063</v>
      </c>
      <c r="J5017" s="2" t="s">
        <v>9062</v>
      </c>
      <c r="K5017" s="4">
        <f>IFERROR(__xludf.DUMMYFUNCTION("""COMPUTED_VALUE"""),11.0)</f>
        <v>11</v>
      </c>
      <c r="L5017" s="4" t="s">
        <v>8731</v>
      </c>
      <c r="M5017" s="4">
        <v>12.0</v>
      </c>
    </row>
    <row r="5018">
      <c r="A5018" s="54">
        <v>46056.0</v>
      </c>
      <c r="B5018" s="2" t="s">
        <v>687</v>
      </c>
      <c r="C5018" s="2" t="s">
        <v>8726</v>
      </c>
      <c r="D5018" s="47" t="s">
        <v>8813</v>
      </c>
      <c r="E5018" s="2" t="s">
        <v>9059</v>
      </c>
      <c r="F5018" s="48" t="s">
        <v>9060</v>
      </c>
      <c r="G5018" s="48" t="s">
        <v>9061</v>
      </c>
      <c r="H5018" s="2" t="s">
        <v>8729</v>
      </c>
      <c r="I5018" s="107" t="s">
        <v>9063</v>
      </c>
      <c r="J5018" s="2" t="s">
        <v>9062</v>
      </c>
      <c r="K5018" s="4">
        <f>IFERROR(__xludf.DUMMYFUNCTION("""COMPUTED_VALUE"""),11.0)</f>
        <v>11</v>
      </c>
      <c r="L5018" s="4" t="s">
        <v>8731</v>
      </c>
      <c r="M5018" s="4">
        <v>12.0</v>
      </c>
    </row>
    <row r="5019">
      <c r="A5019" s="54">
        <v>46057.0</v>
      </c>
      <c r="B5019" s="2" t="s">
        <v>687</v>
      </c>
      <c r="C5019" s="2" t="s">
        <v>8726</v>
      </c>
      <c r="D5019" s="47" t="s">
        <v>8813</v>
      </c>
      <c r="E5019" s="2" t="s">
        <v>9059</v>
      </c>
      <c r="F5019" s="48" t="s">
        <v>9060</v>
      </c>
      <c r="G5019" s="48" t="s">
        <v>9061</v>
      </c>
      <c r="H5019" s="2" t="s">
        <v>8729</v>
      </c>
      <c r="I5019" s="107" t="s">
        <v>9063</v>
      </c>
      <c r="J5019" s="2" t="s">
        <v>9062</v>
      </c>
      <c r="K5019" s="4">
        <f>IFERROR(__xludf.DUMMYFUNCTION("""COMPUTED_VALUE"""),11.0)</f>
        <v>11</v>
      </c>
      <c r="L5019" s="4" t="s">
        <v>8731</v>
      </c>
      <c r="M5019" s="4">
        <v>12.0</v>
      </c>
    </row>
    <row r="5020">
      <c r="A5020" s="54">
        <v>46058.0</v>
      </c>
      <c r="B5020" s="2" t="s">
        <v>687</v>
      </c>
      <c r="C5020" s="2" t="s">
        <v>8726</v>
      </c>
      <c r="D5020" s="47" t="s">
        <v>8813</v>
      </c>
      <c r="E5020" s="2" t="s">
        <v>9059</v>
      </c>
      <c r="F5020" s="48" t="s">
        <v>9060</v>
      </c>
      <c r="G5020" s="48" t="s">
        <v>9061</v>
      </c>
      <c r="H5020" s="2" t="s">
        <v>8729</v>
      </c>
      <c r="I5020" s="107" t="s">
        <v>9063</v>
      </c>
      <c r="J5020" s="2" t="s">
        <v>9062</v>
      </c>
      <c r="K5020" s="4">
        <f>IFERROR(__xludf.DUMMYFUNCTION("""COMPUTED_VALUE"""),11.0)</f>
        <v>11</v>
      </c>
      <c r="L5020" s="4" t="s">
        <v>8731</v>
      </c>
      <c r="M5020" s="4">
        <v>12.0</v>
      </c>
    </row>
    <row r="5021">
      <c r="A5021" s="54">
        <v>46059.0</v>
      </c>
      <c r="B5021" s="2" t="s">
        <v>687</v>
      </c>
      <c r="C5021" s="2" t="s">
        <v>8726</v>
      </c>
      <c r="D5021" s="47" t="s">
        <v>8813</v>
      </c>
      <c r="E5021" s="2" t="s">
        <v>9059</v>
      </c>
      <c r="F5021" s="48" t="s">
        <v>9060</v>
      </c>
      <c r="G5021" s="48" t="s">
        <v>9061</v>
      </c>
      <c r="H5021" s="2" t="s">
        <v>8729</v>
      </c>
      <c r="I5021" s="107" t="s">
        <v>9063</v>
      </c>
      <c r="J5021" s="2" t="s">
        <v>9062</v>
      </c>
      <c r="K5021" s="4">
        <f>IFERROR(__xludf.DUMMYFUNCTION("""COMPUTED_VALUE"""),11.0)</f>
        <v>11</v>
      </c>
      <c r="L5021" s="4" t="s">
        <v>8731</v>
      </c>
      <c r="M5021" s="4">
        <v>12.0</v>
      </c>
    </row>
    <row r="5022">
      <c r="A5022" s="54">
        <v>46060.0</v>
      </c>
      <c r="B5022" s="2" t="s">
        <v>687</v>
      </c>
      <c r="C5022" s="2" t="s">
        <v>8726</v>
      </c>
      <c r="D5022" s="47" t="s">
        <v>8813</v>
      </c>
      <c r="E5022" s="2" t="s">
        <v>9059</v>
      </c>
      <c r="F5022" s="48" t="s">
        <v>9060</v>
      </c>
      <c r="G5022" s="48" t="s">
        <v>9061</v>
      </c>
      <c r="H5022" s="2" t="s">
        <v>8729</v>
      </c>
      <c r="I5022" s="107" t="s">
        <v>9063</v>
      </c>
      <c r="J5022" s="2" t="s">
        <v>9062</v>
      </c>
      <c r="K5022" s="4">
        <f>IFERROR(__xludf.DUMMYFUNCTION("""COMPUTED_VALUE"""),11.0)</f>
        <v>11</v>
      </c>
      <c r="L5022" s="4" t="s">
        <v>8731</v>
      </c>
      <c r="M5022" s="4">
        <v>12.0</v>
      </c>
    </row>
    <row r="5023">
      <c r="A5023" s="54">
        <v>46061.0</v>
      </c>
      <c r="B5023" s="2" t="s">
        <v>687</v>
      </c>
      <c r="C5023" s="2" t="s">
        <v>8726</v>
      </c>
      <c r="D5023" s="47" t="s">
        <v>8813</v>
      </c>
      <c r="E5023" s="2" t="s">
        <v>9059</v>
      </c>
      <c r="F5023" s="48" t="s">
        <v>9060</v>
      </c>
      <c r="G5023" s="48" t="s">
        <v>9061</v>
      </c>
      <c r="H5023" s="2" t="s">
        <v>8729</v>
      </c>
      <c r="I5023" s="107" t="s">
        <v>9063</v>
      </c>
      <c r="J5023" s="2" t="s">
        <v>9062</v>
      </c>
      <c r="K5023" s="4">
        <f>IFERROR(__xludf.DUMMYFUNCTION("""COMPUTED_VALUE"""),11.0)</f>
        <v>11</v>
      </c>
      <c r="L5023" s="4" t="s">
        <v>8731</v>
      </c>
      <c r="M5023" s="4">
        <v>12.0</v>
      </c>
    </row>
    <row r="5024">
      <c r="A5024" s="54">
        <v>46062.0</v>
      </c>
      <c r="B5024" s="2" t="s">
        <v>687</v>
      </c>
      <c r="C5024" s="2" t="s">
        <v>8726</v>
      </c>
      <c r="D5024" s="47" t="s">
        <v>8813</v>
      </c>
      <c r="E5024" s="2" t="s">
        <v>9059</v>
      </c>
      <c r="F5024" s="48" t="s">
        <v>9060</v>
      </c>
      <c r="G5024" s="48" t="s">
        <v>9061</v>
      </c>
      <c r="H5024" s="2" t="s">
        <v>8729</v>
      </c>
      <c r="I5024" s="107" t="s">
        <v>9063</v>
      </c>
      <c r="J5024" s="2" t="s">
        <v>9062</v>
      </c>
      <c r="K5024" s="4">
        <f>IFERROR(__xludf.DUMMYFUNCTION("""COMPUTED_VALUE"""),11.0)</f>
        <v>11</v>
      </c>
      <c r="L5024" s="4" t="s">
        <v>8731</v>
      </c>
      <c r="M5024" s="4">
        <v>12.0</v>
      </c>
    </row>
    <row r="5025">
      <c r="A5025" s="54">
        <v>46063.0</v>
      </c>
      <c r="B5025" s="2" t="s">
        <v>687</v>
      </c>
      <c r="C5025" s="2" t="s">
        <v>8726</v>
      </c>
      <c r="D5025" s="47" t="s">
        <v>8813</v>
      </c>
      <c r="E5025" s="2" t="s">
        <v>9059</v>
      </c>
      <c r="F5025" s="48" t="s">
        <v>9060</v>
      </c>
      <c r="G5025" s="48" t="s">
        <v>9061</v>
      </c>
      <c r="H5025" s="2" t="s">
        <v>8729</v>
      </c>
      <c r="I5025" s="107" t="s">
        <v>9063</v>
      </c>
      <c r="J5025" s="2" t="s">
        <v>9062</v>
      </c>
      <c r="K5025" s="4">
        <f>IFERROR(__xludf.DUMMYFUNCTION("""COMPUTED_VALUE"""),11.0)</f>
        <v>11</v>
      </c>
      <c r="L5025" s="4" t="s">
        <v>8731</v>
      </c>
      <c r="M5025" s="4">
        <v>12.0</v>
      </c>
    </row>
    <row r="5026">
      <c r="A5026" s="54">
        <v>46064.0</v>
      </c>
      <c r="B5026" s="2" t="s">
        <v>687</v>
      </c>
      <c r="C5026" s="2" t="s">
        <v>8726</v>
      </c>
      <c r="D5026" s="47" t="s">
        <v>8813</v>
      </c>
      <c r="E5026" s="2" t="s">
        <v>9059</v>
      </c>
      <c r="F5026" s="48" t="s">
        <v>9060</v>
      </c>
      <c r="G5026" s="48" t="s">
        <v>9061</v>
      </c>
      <c r="H5026" s="2" t="s">
        <v>8729</v>
      </c>
      <c r="I5026" s="107" t="s">
        <v>9063</v>
      </c>
      <c r="J5026" s="2" t="s">
        <v>9062</v>
      </c>
      <c r="K5026" s="4">
        <f>IFERROR(__xludf.DUMMYFUNCTION("""COMPUTED_VALUE"""),11.0)</f>
        <v>11</v>
      </c>
      <c r="L5026" s="4" t="s">
        <v>8731</v>
      </c>
      <c r="M5026" s="4">
        <v>12.0</v>
      </c>
    </row>
    <row r="5027">
      <c r="A5027" s="54">
        <v>46065.0</v>
      </c>
      <c r="B5027" s="2" t="s">
        <v>687</v>
      </c>
      <c r="C5027" s="2" t="s">
        <v>8726</v>
      </c>
      <c r="D5027" s="47" t="s">
        <v>8813</v>
      </c>
      <c r="E5027" s="2" t="s">
        <v>9059</v>
      </c>
      <c r="F5027" s="48" t="s">
        <v>9060</v>
      </c>
      <c r="G5027" s="48" t="s">
        <v>9061</v>
      </c>
      <c r="H5027" s="2" t="s">
        <v>8729</v>
      </c>
      <c r="I5027" s="107" t="s">
        <v>9063</v>
      </c>
      <c r="J5027" s="2" t="s">
        <v>9062</v>
      </c>
      <c r="K5027" s="4">
        <f>IFERROR(__xludf.DUMMYFUNCTION("""COMPUTED_VALUE"""),11.0)</f>
        <v>11</v>
      </c>
      <c r="L5027" s="4" t="s">
        <v>8731</v>
      </c>
      <c r="M5027" s="4">
        <v>12.0</v>
      </c>
    </row>
    <row r="5028">
      <c r="A5028" s="54">
        <v>46066.0</v>
      </c>
      <c r="B5028" s="2" t="s">
        <v>687</v>
      </c>
      <c r="C5028" s="2" t="s">
        <v>8726</v>
      </c>
      <c r="D5028" s="47" t="s">
        <v>8813</v>
      </c>
      <c r="E5028" s="2" t="s">
        <v>9059</v>
      </c>
      <c r="F5028" s="48" t="s">
        <v>9060</v>
      </c>
      <c r="G5028" s="48" t="s">
        <v>9061</v>
      </c>
      <c r="H5028" s="2" t="s">
        <v>8729</v>
      </c>
      <c r="I5028" s="107" t="s">
        <v>9063</v>
      </c>
      <c r="J5028" s="2" t="s">
        <v>9062</v>
      </c>
      <c r="K5028" s="4">
        <f>IFERROR(__xludf.DUMMYFUNCTION("""COMPUTED_VALUE"""),11.0)</f>
        <v>11</v>
      </c>
      <c r="L5028" s="4" t="s">
        <v>8731</v>
      </c>
      <c r="M5028" s="4">
        <v>12.0</v>
      </c>
    </row>
    <row r="5029">
      <c r="A5029" s="54">
        <v>46067.0</v>
      </c>
      <c r="B5029" s="2" t="s">
        <v>687</v>
      </c>
      <c r="C5029" s="2" t="s">
        <v>8726</v>
      </c>
      <c r="D5029" s="47" t="s">
        <v>8813</v>
      </c>
      <c r="E5029" s="2" t="s">
        <v>9059</v>
      </c>
      <c r="F5029" s="48" t="s">
        <v>9060</v>
      </c>
      <c r="G5029" s="48" t="s">
        <v>9061</v>
      </c>
      <c r="H5029" s="2" t="s">
        <v>8729</v>
      </c>
      <c r="I5029" s="107" t="s">
        <v>9063</v>
      </c>
      <c r="J5029" s="2" t="s">
        <v>9062</v>
      </c>
      <c r="K5029" s="4">
        <f>IFERROR(__xludf.DUMMYFUNCTION("""COMPUTED_VALUE"""),11.0)</f>
        <v>11</v>
      </c>
      <c r="L5029" s="4" t="s">
        <v>8731</v>
      </c>
      <c r="M5029" s="4">
        <v>12.0</v>
      </c>
    </row>
    <row r="5030">
      <c r="A5030" s="54">
        <v>46068.0</v>
      </c>
      <c r="B5030" s="2" t="s">
        <v>687</v>
      </c>
      <c r="C5030" s="2" t="s">
        <v>8726</v>
      </c>
      <c r="D5030" s="47" t="s">
        <v>8813</v>
      </c>
      <c r="E5030" s="2" t="s">
        <v>9059</v>
      </c>
      <c r="F5030" s="48" t="s">
        <v>9060</v>
      </c>
      <c r="G5030" s="48" t="s">
        <v>9061</v>
      </c>
      <c r="H5030" s="2" t="s">
        <v>8729</v>
      </c>
      <c r="I5030" s="107" t="s">
        <v>9063</v>
      </c>
      <c r="J5030" s="2" t="s">
        <v>9062</v>
      </c>
      <c r="K5030" s="4">
        <f>IFERROR(__xludf.DUMMYFUNCTION("""COMPUTED_VALUE"""),11.0)</f>
        <v>11</v>
      </c>
      <c r="L5030" s="4" t="s">
        <v>8731</v>
      </c>
      <c r="M5030" s="4">
        <v>12.0</v>
      </c>
    </row>
    <row r="5031">
      <c r="A5031" s="54">
        <v>46069.0</v>
      </c>
      <c r="B5031" s="2" t="s">
        <v>687</v>
      </c>
      <c r="C5031" s="2" t="s">
        <v>8726</v>
      </c>
      <c r="D5031" s="47" t="s">
        <v>8813</v>
      </c>
      <c r="E5031" s="2" t="s">
        <v>9059</v>
      </c>
      <c r="F5031" s="48" t="s">
        <v>9060</v>
      </c>
      <c r="G5031" s="48" t="s">
        <v>9061</v>
      </c>
      <c r="H5031" s="2" t="s">
        <v>8729</v>
      </c>
      <c r="I5031" s="107" t="s">
        <v>9063</v>
      </c>
      <c r="J5031" s="2" t="s">
        <v>9062</v>
      </c>
      <c r="K5031" s="4">
        <f>IFERROR(__xludf.DUMMYFUNCTION("""COMPUTED_VALUE"""),11.0)</f>
        <v>11</v>
      </c>
      <c r="L5031" s="4" t="s">
        <v>8731</v>
      </c>
      <c r="M5031" s="4">
        <v>12.0</v>
      </c>
    </row>
    <row r="5032">
      <c r="A5032" s="54">
        <v>46070.0</v>
      </c>
      <c r="B5032" s="2" t="s">
        <v>687</v>
      </c>
      <c r="C5032" s="2" t="s">
        <v>8726</v>
      </c>
      <c r="D5032" s="47" t="s">
        <v>8813</v>
      </c>
      <c r="E5032" s="2" t="s">
        <v>9059</v>
      </c>
      <c r="F5032" s="48" t="s">
        <v>9060</v>
      </c>
      <c r="G5032" s="48" t="s">
        <v>9061</v>
      </c>
      <c r="H5032" s="2" t="s">
        <v>8729</v>
      </c>
      <c r="I5032" s="107" t="s">
        <v>9063</v>
      </c>
      <c r="J5032" s="2" t="s">
        <v>9062</v>
      </c>
      <c r="K5032" s="4">
        <f>IFERROR(__xludf.DUMMYFUNCTION("""COMPUTED_VALUE"""),11.0)</f>
        <v>11</v>
      </c>
      <c r="L5032" s="4" t="s">
        <v>8731</v>
      </c>
      <c r="M5032" s="4">
        <v>12.0</v>
      </c>
    </row>
    <row r="5033">
      <c r="A5033" s="54">
        <v>46071.0</v>
      </c>
      <c r="B5033" s="2" t="s">
        <v>687</v>
      </c>
      <c r="C5033" s="2" t="s">
        <v>8726</v>
      </c>
      <c r="D5033" s="47" t="s">
        <v>8813</v>
      </c>
      <c r="E5033" s="2" t="s">
        <v>9059</v>
      </c>
      <c r="F5033" s="48" t="s">
        <v>9060</v>
      </c>
      <c r="G5033" s="48" t="s">
        <v>9061</v>
      </c>
      <c r="H5033" s="2" t="s">
        <v>8729</v>
      </c>
      <c r="I5033" s="107" t="s">
        <v>9063</v>
      </c>
      <c r="J5033" s="2" t="s">
        <v>9062</v>
      </c>
      <c r="K5033" s="4">
        <f>IFERROR(__xludf.DUMMYFUNCTION("""COMPUTED_VALUE"""),11.0)</f>
        <v>11</v>
      </c>
      <c r="L5033" s="4" t="s">
        <v>8731</v>
      </c>
      <c r="M5033" s="4">
        <v>12.0</v>
      </c>
    </row>
    <row r="5034">
      <c r="A5034" s="54">
        <v>46072.0</v>
      </c>
      <c r="B5034" s="2" t="s">
        <v>687</v>
      </c>
      <c r="C5034" s="2" t="s">
        <v>8726</v>
      </c>
      <c r="D5034" s="47" t="s">
        <v>8813</v>
      </c>
      <c r="E5034" s="2" t="s">
        <v>9059</v>
      </c>
      <c r="F5034" s="48" t="s">
        <v>9060</v>
      </c>
      <c r="G5034" s="48" t="s">
        <v>9061</v>
      </c>
      <c r="H5034" s="2" t="s">
        <v>8729</v>
      </c>
      <c r="I5034" s="107" t="s">
        <v>9063</v>
      </c>
      <c r="J5034" s="2" t="s">
        <v>9062</v>
      </c>
      <c r="K5034" s="4">
        <f>IFERROR(__xludf.DUMMYFUNCTION("""COMPUTED_VALUE"""),11.0)</f>
        <v>11</v>
      </c>
      <c r="L5034" s="4" t="s">
        <v>8731</v>
      </c>
      <c r="M5034" s="4">
        <v>12.0</v>
      </c>
    </row>
    <row r="5035">
      <c r="A5035" s="54">
        <v>46073.0</v>
      </c>
      <c r="B5035" s="2" t="s">
        <v>687</v>
      </c>
      <c r="C5035" s="2" t="s">
        <v>8726</v>
      </c>
      <c r="D5035" s="47" t="s">
        <v>8813</v>
      </c>
      <c r="E5035" s="2" t="s">
        <v>9059</v>
      </c>
      <c r="F5035" s="48" t="s">
        <v>9060</v>
      </c>
      <c r="G5035" s="48" t="s">
        <v>9061</v>
      </c>
      <c r="H5035" s="2" t="s">
        <v>8729</v>
      </c>
      <c r="I5035" s="107" t="s">
        <v>9063</v>
      </c>
      <c r="J5035" s="2" t="s">
        <v>9062</v>
      </c>
      <c r="K5035" s="4">
        <f>IFERROR(__xludf.DUMMYFUNCTION("""COMPUTED_VALUE"""),11.0)</f>
        <v>11</v>
      </c>
      <c r="L5035" s="4" t="s">
        <v>8731</v>
      </c>
      <c r="M5035" s="4">
        <v>12.0</v>
      </c>
    </row>
    <row r="5036">
      <c r="A5036" s="54">
        <v>46074.0</v>
      </c>
      <c r="B5036" s="2" t="s">
        <v>687</v>
      </c>
      <c r="C5036" s="2" t="s">
        <v>8726</v>
      </c>
      <c r="D5036" s="47" t="s">
        <v>8813</v>
      </c>
      <c r="E5036" s="2" t="s">
        <v>9059</v>
      </c>
      <c r="F5036" s="48" t="s">
        <v>9060</v>
      </c>
      <c r="G5036" s="48" t="s">
        <v>9061</v>
      </c>
      <c r="H5036" s="2" t="s">
        <v>8729</v>
      </c>
      <c r="I5036" s="107" t="s">
        <v>9063</v>
      </c>
      <c r="J5036" s="2" t="s">
        <v>9062</v>
      </c>
      <c r="K5036" s="4">
        <f>IFERROR(__xludf.DUMMYFUNCTION("""COMPUTED_VALUE"""),11.0)</f>
        <v>11</v>
      </c>
      <c r="L5036" s="4" t="s">
        <v>8731</v>
      </c>
      <c r="M5036" s="4">
        <v>12.0</v>
      </c>
    </row>
    <row r="5037">
      <c r="A5037" s="54">
        <v>46075.0</v>
      </c>
      <c r="B5037" s="2" t="s">
        <v>687</v>
      </c>
      <c r="C5037" s="2" t="s">
        <v>8726</v>
      </c>
      <c r="D5037" s="47" t="s">
        <v>8813</v>
      </c>
      <c r="E5037" s="2" t="s">
        <v>9059</v>
      </c>
      <c r="F5037" s="48" t="s">
        <v>9060</v>
      </c>
      <c r="G5037" s="48" t="s">
        <v>9061</v>
      </c>
      <c r="H5037" s="2" t="s">
        <v>8729</v>
      </c>
      <c r="I5037" s="107" t="s">
        <v>9063</v>
      </c>
      <c r="J5037" s="2" t="s">
        <v>9062</v>
      </c>
      <c r="K5037" s="4">
        <f>IFERROR(__xludf.DUMMYFUNCTION("""COMPUTED_VALUE"""),11.0)</f>
        <v>11</v>
      </c>
      <c r="L5037" s="4" t="s">
        <v>8731</v>
      </c>
      <c r="M5037" s="4">
        <v>12.0</v>
      </c>
    </row>
    <row r="5038">
      <c r="A5038" s="54">
        <v>46076.0</v>
      </c>
      <c r="B5038" s="2" t="s">
        <v>687</v>
      </c>
      <c r="C5038" s="2" t="s">
        <v>8726</v>
      </c>
      <c r="D5038" s="47" t="s">
        <v>8813</v>
      </c>
      <c r="E5038" s="2" t="s">
        <v>9059</v>
      </c>
      <c r="F5038" s="48" t="s">
        <v>9060</v>
      </c>
      <c r="G5038" s="48" t="s">
        <v>9061</v>
      </c>
      <c r="H5038" s="2" t="s">
        <v>8729</v>
      </c>
      <c r="I5038" s="107" t="s">
        <v>9063</v>
      </c>
      <c r="J5038" s="2" t="s">
        <v>9062</v>
      </c>
      <c r="K5038" s="4">
        <f>IFERROR(__xludf.DUMMYFUNCTION("""COMPUTED_VALUE"""),11.0)</f>
        <v>11</v>
      </c>
      <c r="L5038" s="4" t="s">
        <v>8731</v>
      </c>
      <c r="M5038" s="4">
        <v>12.0</v>
      </c>
    </row>
    <row r="5039">
      <c r="A5039" s="54">
        <v>46077.0</v>
      </c>
      <c r="B5039" s="2" t="s">
        <v>687</v>
      </c>
      <c r="C5039" s="2" t="s">
        <v>8726</v>
      </c>
      <c r="D5039" s="47" t="s">
        <v>8813</v>
      </c>
      <c r="E5039" s="2" t="s">
        <v>9059</v>
      </c>
      <c r="F5039" s="48" t="s">
        <v>9060</v>
      </c>
      <c r="G5039" s="48" t="s">
        <v>9061</v>
      </c>
      <c r="H5039" s="2" t="s">
        <v>8729</v>
      </c>
      <c r="I5039" s="107" t="s">
        <v>9063</v>
      </c>
      <c r="J5039" s="2" t="s">
        <v>9062</v>
      </c>
      <c r="K5039" s="4">
        <f>IFERROR(__xludf.DUMMYFUNCTION("""COMPUTED_VALUE"""),11.0)</f>
        <v>11</v>
      </c>
      <c r="L5039" s="4" t="s">
        <v>8731</v>
      </c>
      <c r="M5039" s="4">
        <v>12.0</v>
      </c>
    </row>
    <row r="5040">
      <c r="A5040" s="54">
        <v>46078.0</v>
      </c>
      <c r="B5040" s="2" t="s">
        <v>687</v>
      </c>
      <c r="C5040" s="2" t="s">
        <v>8726</v>
      </c>
      <c r="D5040" s="47" t="s">
        <v>8813</v>
      </c>
      <c r="E5040" s="2" t="s">
        <v>9059</v>
      </c>
      <c r="F5040" s="48" t="s">
        <v>9060</v>
      </c>
      <c r="G5040" s="48" t="s">
        <v>9061</v>
      </c>
      <c r="H5040" s="2" t="s">
        <v>8729</v>
      </c>
      <c r="I5040" s="107" t="s">
        <v>9063</v>
      </c>
      <c r="J5040" s="2" t="s">
        <v>9062</v>
      </c>
      <c r="K5040" s="4">
        <f>IFERROR(__xludf.DUMMYFUNCTION("""COMPUTED_VALUE"""),11.0)</f>
        <v>11</v>
      </c>
      <c r="L5040" s="4" t="s">
        <v>8731</v>
      </c>
      <c r="M5040" s="4">
        <v>12.0</v>
      </c>
    </row>
    <row r="5041">
      <c r="A5041" s="54">
        <v>46079.0</v>
      </c>
      <c r="B5041" s="2" t="s">
        <v>687</v>
      </c>
      <c r="C5041" s="2" t="s">
        <v>8726</v>
      </c>
      <c r="D5041" s="47" t="s">
        <v>8813</v>
      </c>
      <c r="E5041" s="2" t="s">
        <v>9059</v>
      </c>
      <c r="F5041" s="48" t="s">
        <v>9060</v>
      </c>
      <c r="G5041" s="48" t="s">
        <v>9061</v>
      </c>
      <c r="H5041" s="2" t="s">
        <v>8729</v>
      </c>
      <c r="I5041" s="107" t="s">
        <v>9063</v>
      </c>
      <c r="J5041" s="2" t="s">
        <v>9062</v>
      </c>
      <c r="K5041" s="4">
        <f>IFERROR(__xludf.DUMMYFUNCTION("""COMPUTED_VALUE"""),11.0)</f>
        <v>11</v>
      </c>
      <c r="L5041" s="4" t="s">
        <v>8731</v>
      </c>
      <c r="M5041" s="4">
        <v>12.0</v>
      </c>
    </row>
    <row r="5042">
      <c r="A5042" s="54">
        <v>46080.0</v>
      </c>
      <c r="B5042" s="2" t="s">
        <v>687</v>
      </c>
      <c r="C5042" s="2" t="s">
        <v>8726</v>
      </c>
      <c r="D5042" s="47" t="s">
        <v>8813</v>
      </c>
      <c r="E5042" s="2" t="s">
        <v>9059</v>
      </c>
      <c r="F5042" s="48" t="s">
        <v>9060</v>
      </c>
      <c r="G5042" s="48" t="s">
        <v>9061</v>
      </c>
      <c r="H5042" s="2" t="s">
        <v>8729</v>
      </c>
      <c r="I5042" s="107" t="s">
        <v>9063</v>
      </c>
      <c r="J5042" s="2" t="s">
        <v>9062</v>
      </c>
      <c r="K5042" s="4">
        <f>IFERROR(__xludf.DUMMYFUNCTION("""COMPUTED_VALUE"""),11.0)</f>
        <v>11</v>
      </c>
      <c r="L5042" s="4" t="s">
        <v>8731</v>
      </c>
      <c r="M5042" s="4">
        <v>12.0</v>
      </c>
    </row>
    <row r="5043">
      <c r="A5043" s="54">
        <v>46081.0</v>
      </c>
      <c r="B5043" s="2" t="s">
        <v>687</v>
      </c>
      <c r="C5043" s="2" t="s">
        <v>8726</v>
      </c>
      <c r="D5043" s="47" t="s">
        <v>8813</v>
      </c>
      <c r="E5043" s="2" t="s">
        <v>9059</v>
      </c>
      <c r="F5043" s="48" t="s">
        <v>9060</v>
      </c>
      <c r="G5043" s="48" t="s">
        <v>9061</v>
      </c>
      <c r="H5043" s="2" t="s">
        <v>8729</v>
      </c>
      <c r="I5043" s="107" t="s">
        <v>9063</v>
      </c>
      <c r="J5043" s="2" t="s">
        <v>9062</v>
      </c>
      <c r="K5043" s="4">
        <f>IFERROR(__xludf.DUMMYFUNCTION("""COMPUTED_VALUE"""),11.0)</f>
        <v>11</v>
      </c>
      <c r="L5043" s="4" t="s">
        <v>8731</v>
      </c>
      <c r="M5043" s="4">
        <v>12.0</v>
      </c>
    </row>
    <row r="5044">
      <c r="A5044" s="54">
        <v>46082.0</v>
      </c>
      <c r="B5044" s="2" t="s">
        <v>687</v>
      </c>
      <c r="C5044" s="2" t="s">
        <v>8726</v>
      </c>
      <c r="D5044" s="47" t="s">
        <v>8813</v>
      </c>
      <c r="E5044" s="2" t="s">
        <v>9059</v>
      </c>
      <c r="F5044" s="48" t="s">
        <v>9060</v>
      </c>
      <c r="G5044" s="48" t="s">
        <v>9061</v>
      </c>
      <c r="H5044" s="2" t="s">
        <v>8729</v>
      </c>
      <c r="I5044" s="107" t="s">
        <v>9063</v>
      </c>
      <c r="J5044" s="2" t="s">
        <v>9062</v>
      </c>
      <c r="K5044" s="4">
        <f>IFERROR(__xludf.DUMMYFUNCTION("""COMPUTED_VALUE"""),11.0)</f>
        <v>11</v>
      </c>
      <c r="L5044" s="4" t="s">
        <v>8731</v>
      </c>
      <c r="M5044" s="4">
        <v>12.0</v>
      </c>
    </row>
    <row r="5045">
      <c r="A5045" s="54">
        <v>46083.0</v>
      </c>
      <c r="B5045" s="2" t="s">
        <v>687</v>
      </c>
      <c r="C5045" s="2" t="s">
        <v>8726</v>
      </c>
      <c r="D5045" s="47" t="s">
        <v>8813</v>
      </c>
      <c r="E5045" s="2" t="s">
        <v>9059</v>
      </c>
      <c r="F5045" s="48" t="s">
        <v>9060</v>
      </c>
      <c r="G5045" s="48" t="s">
        <v>9061</v>
      </c>
      <c r="H5045" s="2" t="s">
        <v>8729</v>
      </c>
      <c r="I5045" s="107" t="s">
        <v>9063</v>
      </c>
      <c r="J5045" s="2" t="s">
        <v>9062</v>
      </c>
      <c r="K5045" s="4">
        <f>IFERROR(__xludf.DUMMYFUNCTION("""COMPUTED_VALUE"""),11.0)</f>
        <v>11</v>
      </c>
      <c r="L5045" s="4" t="s">
        <v>8731</v>
      </c>
      <c r="M5045" s="4">
        <v>12.0</v>
      </c>
    </row>
    <row r="5046">
      <c r="A5046" s="54">
        <v>46084.0</v>
      </c>
      <c r="B5046" s="2" t="s">
        <v>687</v>
      </c>
      <c r="C5046" s="2" t="s">
        <v>8726</v>
      </c>
      <c r="D5046" s="47" t="s">
        <v>8813</v>
      </c>
      <c r="E5046" s="2" t="s">
        <v>9059</v>
      </c>
      <c r="F5046" s="48" t="s">
        <v>9060</v>
      </c>
      <c r="G5046" s="48" t="s">
        <v>9061</v>
      </c>
      <c r="H5046" s="2" t="s">
        <v>8729</v>
      </c>
      <c r="I5046" s="107" t="s">
        <v>9063</v>
      </c>
      <c r="J5046" s="2" t="s">
        <v>9062</v>
      </c>
      <c r="K5046" s="4">
        <f>IFERROR(__xludf.DUMMYFUNCTION("""COMPUTED_VALUE"""),11.0)</f>
        <v>11</v>
      </c>
      <c r="L5046" s="4" t="s">
        <v>8731</v>
      </c>
      <c r="M5046" s="4">
        <v>12.0</v>
      </c>
    </row>
    <row r="5047">
      <c r="A5047" s="54">
        <v>46085.0</v>
      </c>
      <c r="B5047" s="2" t="s">
        <v>687</v>
      </c>
      <c r="C5047" s="2" t="s">
        <v>8726</v>
      </c>
      <c r="D5047" s="47" t="s">
        <v>8813</v>
      </c>
      <c r="E5047" s="2" t="s">
        <v>9059</v>
      </c>
      <c r="F5047" s="48" t="s">
        <v>9060</v>
      </c>
      <c r="G5047" s="48" t="s">
        <v>9061</v>
      </c>
      <c r="H5047" s="2" t="s">
        <v>8729</v>
      </c>
      <c r="I5047" s="107" t="s">
        <v>9063</v>
      </c>
      <c r="J5047" s="2" t="s">
        <v>9062</v>
      </c>
      <c r="K5047" s="4">
        <f>IFERROR(__xludf.DUMMYFUNCTION("""COMPUTED_VALUE"""),11.0)</f>
        <v>11</v>
      </c>
      <c r="L5047" s="4" t="s">
        <v>8731</v>
      </c>
      <c r="M5047" s="4">
        <v>12.0</v>
      </c>
    </row>
    <row r="5048">
      <c r="A5048" s="54">
        <v>46086.0</v>
      </c>
      <c r="B5048" s="2" t="s">
        <v>687</v>
      </c>
      <c r="C5048" s="2" t="s">
        <v>8726</v>
      </c>
      <c r="D5048" s="47" t="s">
        <v>8813</v>
      </c>
      <c r="E5048" s="2" t="s">
        <v>9059</v>
      </c>
      <c r="F5048" s="48" t="s">
        <v>9060</v>
      </c>
      <c r="G5048" s="48" t="s">
        <v>9061</v>
      </c>
      <c r="H5048" s="2" t="s">
        <v>8729</v>
      </c>
      <c r="I5048" s="107" t="s">
        <v>9063</v>
      </c>
      <c r="J5048" s="2" t="s">
        <v>9062</v>
      </c>
      <c r="K5048" s="4">
        <f>IFERROR(__xludf.DUMMYFUNCTION("""COMPUTED_VALUE"""),11.0)</f>
        <v>11</v>
      </c>
      <c r="L5048" s="4" t="s">
        <v>8731</v>
      </c>
      <c r="M5048" s="4">
        <v>12.0</v>
      </c>
    </row>
    <row r="5049">
      <c r="A5049" s="54">
        <v>46087.0</v>
      </c>
      <c r="B5049" s="2" t="s">
        <v>687</v>
      </c>
      <c r="C5049" s="2" t="s">
        <v>8726</v>
      </c>
      <c r="D5049" s="47" t="s">
        <v>8813</v>
      </c>
      <c r="E5049" s="2" t="s">
        <v>9059</v>
      </c>
      <c r="F5049" s="48" t="s">
        <v>9060</v>
      </c>
      <c r="G5049" s="48" t="s">
        <v>9061</v>
      </c>
      <c r="H5049" s="2" t="s">
        <v>8729</v>
      </c>
      <c r="I5049" s="107" t="s">
        <v>9063</v>
      </c>
      <c r="J5049" s="2" t="s">
        <v>9062</v>
      </c>
      <c r="K5049" s="4">
        <f>IFERROR(__xludf.DUMMYFUNCTION("""COMPUTED_VALUE"""),11.0)</f>
        <v>11</v>
      </c>
      <c r="L5049" s="4" t="s">
        <v>8731</v>
      </c>
      <c r="M5049" s="4">
        <v>12.0</v>
      </c>
    </row>
    <row r="5050">
      <c r="A5050" s="54">
        <v>46088.0</v>
      </c>
      <c r="B5050" s="2" t="s">
        <v>687</v>
      </c>
      <c r="C5050" s="2" t="s">
        <v>8726</v>
      </c>
      <c r="D5050" s="47" t="s">
        <v>8813</v>
      </c>
      <c r="E5050" s="2" t="s">
        <v>9059</v>
      </c>
      <c r="F5050" s="48" t="s">
        <v>9060</v>
      </c>
      <c r="G5050" s="48" t="s">
        <v>9061</v>
      </c>
      <c r="H5050" s="2" t="s">
        <v>8729</v>
      </c>
      <c r="I5050" s="107" t="s">
        <v>9063</v>
      </c>
      <c r="J5050" s="2" t="s">
        <v>9062</v>
      </c>
      <c r="K5050" s="4">
        <f>IFERROR(__xludf.DUMMYFUNCTION("""COMPUTED_VALUE"""),11.0)</f>
        <v>11</v>
      </c>
      <c r="L5050" s="4" t="s">
        <v>8731</v>
      </c>
      <c r="M5050" s="4">
        <v>12.0</v>
      </c>
    </row>
    <row r="5051">
      <c r="A5051" s="54">
        <v>46089.0</v>
      </c>
      <c r="B5051" s="2" t="s">
        <v>687</v>
      </c>
      <c r="C5051" s="2" t="s">
        <v>8726</v>
      </c>
      <c r="D5051" s="47" t="s">
        <v>8813</v>
      </c>
      <c r="E5051" s="2" t="s">
        <v>9059</v>
      </c>
      <c r="F5051" s="48" t="s">
        <v>9060</v>
      </c>
      <c r="G5051" s="48" t="s">
        <v>9061</v>
      </c>
      <c r="H5051" s="2" t="s">
        <v>8729</v>
      </c>
      <c r="I5051" s="107" t="s">
        <v>9063</v>
      </c>
      <c r="J5051" s="2" t="s">
        <v>9062</v>
      </c>
      <c r="K5051" s="4">
        <f>IFERROR(__xludf.DUMMYFUNCTION("""COMPUTED_VALUE"""),11.0)</f>
        <v>11</v>
      </c>
      <c r="L5051" s="4" t="s">
        <v>8731</v>
      </c>
      <c r="M5051" s="4">
        <v>12.0</v>
      </c>
    </row>
    <row r="5052">
      <c r="A5052" s="54">
        <v>46090.0</v>
      </c>
      <c r="B5052" s="2" t="s">
        <v>687</v>
      </c>
      <c r="C5052" s="2" t="s">
        <v>8726</v>
      </c>
      <c r="D5052" s="47" t="s">
        <v>8813</v>
      </c>
      <c r="E5052" s="2" t="s">
        <v>9059</v>
      </c>
      <c r="F5052" s="48" t="s">
        <v>9060</v>
      </c>
      <c r="G5052" s="48" t="s">
        <v>9061</v>
      </c>
      <c r="H5052" s="2" t="s">
        <v>8729</v>
      </c>
      <c r="I5052" s="107" t="s">
        <v>9063</v>
      </c>
      <c r="J5052" s="2" t="s">
        <v>9062</v>
      </c>
      <c r="K5052" s="4">
        <f>IFERROR(__xludf.DUMMYFUNCTION("""COMPUTED_VALUE"""),12.0)</f>
        <v>12</v>
      </c>
      <c r="L5052" s="4" t="s">
        <v>8735</v>
      </c>
      <c r="M5052" s="4">
        <v>12.0</v>
      </c>
    </row>
    <row r="5053">
      <c r="A5053" s="54">
        <v>46091.0</v>
      </c>
      <c r="B5053" s="2" t="s">
        <v>687</v>
      </c>
      <c r="C5053" s="2" t="s">
        <v>8726</v>
      </c>
      <c r="D5053" s="47" t="s">
        <v>8813</v>
      </c>
      <c r="E5053" s="2" t="s">
        <v>9059</v>
      </c>
      <c r="F5053" s="48" t="s">
        <v>9060</v>
      </c>
      <c r="G5053" s="48" t="s">
        <v>9061</v>
      </c>
      <c r="H5053" s="2" t="s">
        <v>8729</v>
      </c>
      <c r="I5053" s="107" t="s">
        <v>9063</v>
      </c>
      <c r="J5053" s="2" t="s">
        <v>9062</v>
      </c>
      <c r="K5053" s="4">
        <f>IFERROR(__xludf.DUMMYFUNCTION("""COMPUTED_VALUE"""),11.0)</f>
        <v>11</v>
      </c>
      <c r="L5053" s="4" t="s">
        <v>8731</v>
      </c>
      <c r="M5053" s="4">
        <v>12.0</v>
      </c>
    </row>
    <row r="5054">
      <c r="A5054" s="54">
        <v>46092.0</v>
      </c>
      <c r="B5054" s="2" t="s">
        <v>687</v>
      </c>
      <c r="C5054" s="2" t="s">
        <v>8726</v>
      </c>
      <c r="D5054" s="47" t="s">
        <v>8813</v>
      </c>
      <c r="E5054" s="2" t="s">
        <v>9059</v>
      </c>
      <c r="F5054" s="48" t="s">
        <v>9060</v>
      </c>
      <c r="G5054" s="48" t="s">
        <v>9061</v>
      </c>
      <c r="H5054" s="2" t="s">
        <v>8729</v>
      </c>
      <c r="I5054" s="107" t="s">
        <v>9063</v>
      </c>
      <c r="J5054" s="2" t="s">
        <v>9062</v>
      </c>
      <c r="K5054" s="4">
        <f>IFERROR(__xludf.DUMMYFUNCTION("""COMPUTED_VALUE"""),11.0)</f>
        <v>11</v>
      </c>
      <c r="L5054" s="4" t="s">
        <v>8731</v>
      </c>
      <c r="M5054" s="4">
        <v>12.0</v>
      </c>
    </row>
    <row r="5055">
      <c r="A5055" s="54">
        <v>46093.0</v>
      </c>
      <c r="B5055" s="2" t="s">
        <v>687</v>
      </c>
      <c r="C5055" s="2" t="s">
        <v>8726</v>
      </c>
      <c r="D5055" s="47" t="s">
        <v>8813</v>
      </c>
      <c r="E5055" s="2" t="s">
        <v>9059</v>
      </c>
      <c r="F5055" s="48" t="s">
        <v>9060</v>
      </c>
      <c r="G5055" s="48" t="s">
        <v>9061</v>
      </c>
      <c r="H5055" s="2" t="s">
        <v>8729</v>
      </c>
      <c r="I5055" s="107" t="s">
        <v>9063</v>
      </c>
      <c r="J5055" s="2" t="s">
        <v>9062</v>
      </c>
      <c r="K5055" s="4">
        <f>IFERROR(__xludf.DUMMYFUNCTION("""COMPUTED_VALUE"""),11.0)</f>
        <v>11</v>
      </c>
      <c r="L5055" s="4" t="s">
        <v>8731</v>
      </c>
      <c r="M5055" s="4">
        <v>12.0</v>
      </c>
    </row>
    <row r="5056">
      <c r="A5056" s="54">
        <v>46094.0</v>
      </c>
      <c r="B5056" s="2" t="s">
        <v>687</v>
      </c>
      <c r="C5056" s="2" t="s">
        <v>8726</v>
      </c>
      <c r="D5056" s="47" t="s">
        <v>8813</v>
      </c>
      <c r="E5056" s="2" t="s">
        <v>9059</v>
      </c>
      <c r="F5056" s="48" t="s">
        <v>9060</v>
      </c>
      <c r="G5056" s="48" t="s">
        <v>9061</v>
      </c>
      <c r="H5056" s="2" t="s">
        <v>8729</v>
      </c>
      <c r="I5056" s="107" t="s">
        <v>9063</v>
      </c>
      <c r="J5056" s="2" t="s">
        <v>9062</v>
      </c>
      <c r="K5056" s="4">
        <f>IFERROR(__xludf.DUMMYFUNCTION("""COMPUTED_VALUE"""),11.0)</f>
        <v>11</v>
      </c>
      <c r="L5056" s="4" t="s">
        <v>8731</v>
      </c>
      <c r="M5056" s="4">
        <v>12.0</v>
      </c>
    </row>
    <row r="5057">
      <c r="A5057" s="54">
        <v>46095.0</v>
      </c>
      <c r="B5057" s="2" t="s">
        <v>687</v>
      </c>
      <c r="C5057" s="2" t="s">
        <v>8726</v>
      </c>
      <c r="D5057" s="47" t="s">
        <v>8813</v>
      </c>
      <c r="E5057" s="2" t="s">
        <v>9059</v>
      </c>
      <c r="F5057" s="48" t="s">
        <v>9060</v>
      </c>
      <c r="G5057" s="48" t="s">
        <v>9061</v>
      </c>
      <c r="H5057" s="2" t="s">
        <v>8729</v>
      </c>
      <c r="I5057" s="107" t="s">
        <v>9063</v>
      </c>
      <c r="J5057" s="2" t="s">
        <v>9062</v>
      </c>
      <c r="K5057" s="4">
        <f>IFERROR(__xludf.DUMMYFUNCTION("""COMPUTED_VALUE"""),11.0)</f>
        <v>11</v>
      </c>
      <c r="L5057" s="4" t="s">
        <v>8731</v>
      </c>
      <c r="M5057" s="4">
        <v>12.0</v>
      </c>
    </row>
    <row r="5058">
      <c r="A5058" s="54">
        <v>46096.0</v>
      </c>
      <c r="B5058" s="2" t="s">
        <v>687</v>
      </c>
      <c r="C5058" s="2" t="s">
        <v>8726</v>
      </c>
      <c r="D5058" s="47" t="s">
        <v>8813</v>
      </c>
      <c r="E5058" s="2" t="s">
        <v>9059</v>
      </c>
      <c r="F5058" s="48" t="s">
        <v>9060</v>
      </c>
      <c r="G5058" s="48" t="s">
        <v>9061</v>
      </c>
      <c r="H5058" s="2" t="s">
        <v>8729</v>
      </c>
      <c r="I5058" s="107" t="s">
        <v>9063</v>
      </c>
      <c r="J5058" s="2" t="s">
        <v>9062</v>
      </c>
      <c r="K5058" s="4">
        <f>IFERROR(__xludf.DUMMYFUNCTION("""COMPUTED_VALUE"""),11.0)</f>
        <v>11</v>
      </c>
      <c r="L5058" s="4" t="s">
        <v>8731</v>
      </c>
      <c r="M5058" s="4">
        <v>12.0</v>
      </c>
    </row>
    <row r="5059">
      <c r="A5059" s="54">
        <v>46097.0</v>
      </c>
      <c r="B5059" s="2" t="s">
        <v>687</v>
      </c>
      <c r="C5059" s="2" t="s">
        <v>8726</v>
      </c>
      <c r="D5059" s="47" t="s">
        <v>8813</v>
      </c>
      <c r="E5059" s="2" t="s">
        <v>9059</v>
      </c>
      <c r="F5059" s="48" t="s">
        <v>9060</v>
      </c>
      <c r="G5059" s="48" t="s">
        <v>9061</v>
      </c>
      <c r="H5059" s="2" t="s">
        <v>8729</v>
      </c>
      <c r="I5059" s="107" t="s">
        <v>9063</v>
      </c>
      <c r="J5059" s="2" t="s">
        <v>9062</v>
      </c>
      <c r="K5059" s="4">
        <f>IFERROR(__xludf.DUMMYFUNCTION("""COMPUTED_VALUE"""),11.0)</f>
        <v>11</v>
      </c>
      <c r="L5059" s="4" t="s">
        <v>8731</v>
      </c>
      <c r="M5059" s="4">
        <v>12.0</v>
      </c>
    </row>
    <row r="5060">
      <c r="A5060" s="54">
        <v>46098.0</v>
      </c>
      <c r="B5060" s="2" t="s">
        <v>687</v>
      </c>
      <c r="C5060" s="2" t="s">
        <v>8726</v>
      </c>
      <c r="D5060" s="47" t="s">
        <v>8813</v>
      </c>
      <c r="E5060" s="2" t="s">
        <v>9059</v>
      </c>
      <c r="F5060" s="48" t="s">
        <v>9060</v>
      </c>
      <c r="G5060" s="48" t="s">
        <v>9061</v>
      </c>
      <c r="H5060" s="2" t="s">
        <v>8729</v>
      </c>
      <c r="I5060" s="107" t="s">
        <v>9063</v>
      </c>
      <c r="J5060" s="2" t="s">
        <v>9062</v>
      </c>
      <c r="K5060" s="4">
        <f>IFERROR(__xludf.DUMMYFUNCTION("""COMPUTED_VALUE"""),11.0)</f>
        <v>11</v>
      </c>
      <c r="L5060" s="4" t="s">
        <v>8731</v>
      </c>
      <c r="M5060" s="4">
        <v>12.0</v>
      </c>
    </row>
    <row r="5061">
      <c r="A5061" s="54">
        <v>46099.0</v>
      </c>
      <c r="B5061" s="2" t="s">
        <v>687</v>
      </c>
      <c r="C5061" s="2" t="s">
        <v>8726</v>
      </c>
      <c r="D5061" s="47" t="s">
        <v>8813</v>
      </c>
      <c r="E5061" s="2" t="s">
        <v>9059</v>
      </c>
      <c r="F5061" s="48" t="s">
        <v>9060</v>
      </c>
      <c r="G5061" s="48" t="s">
        <v>9061</v>
      </c>
      <c r="H5061" s="2" t="s">
        <v>8729</v>
      </c>
      <c r="I5061" s="107" t="s">
        <v>9063</v>
      </c>
      <c r="J5061" s="2" t="s">
        <v>9062</v>
      </c>
      <c r="K5061" s="4">
        <f>IFERROR(__xludf.DUMMYFUNCTION("""COMPUTED_VALUE"""),11.0)</f>
        <v>11</v>
      </c>
      <c r="L5061" s="4" t="s">
        <v>8731</v>
      </c>
      <c r="M5061" s="4">
        <v>12.0</v>
      </c>
    </row>
    <row r="5062">
      <c r="A5062" s="54">
        <v>46100.0</v>
      </c>
      <c r="B5062" s="2" t="s">
        <v>687</v>
      </c>
      <c r="C5062" s="2" t="s">
        <v>8726</v>
      </c>
      <c r="D5062" s="47" t="s">
        <v>8813</v>
      </c>
      <c r="E5062" s="2" t="s">
        <v>9059</v>
      </c>
      <c r="F5062" s="48" t="s">
        <v>9060</v>
      </c>
      <c r="G5062" s="48" t="s">
        <v>9061</v>
      </c>
      <c r="H5062" s="2" t="s">
        <v>8729</v>
      </c>
      <c r="I5062" s="107" t="s">
        <v>9063</v>
      </c>
      <c r="J5062" s="2" t="s">
        <v>9062</v>
      </c>
      <c r="K5062" s="4">
        <f>IFERROR(__xludf.DUMMYFUNCTION("""COMPUTED_VALUE"""),11.0)</f>
        <v>11</v>
      </c>
      <c r="L5062" s="4" t="s">
        <v>8731</v>
      </c>
      <c r="M5062" s="4">
        <v>12.0</v>
      </c>
    </row>
    <row r="5063">
      <c r="A5063" s="54">
        <v>46101.0</v>
      </c>
      <c r="B5063" s="2" t="s">
        <v>687</v>
      </c>
      <c r="C5063" s="2" t="s">
        <v>8726</v>
      </c>
      <c r="D5063" s="47" t="s">
        <v>8813</v>
      </c>
      <c r="E5063" s="2" t="s">
        <v>9059</v>
      </c>
      <c r="F5063" s="48" t="s">
        <v>9060</v>
      </c>
      <c r="G5063" s="48" t="s">
        <v>9061</v>
      </c>
      <c r="H5063" s="2" t="s">
        <v>8729</v>
      </c>
      <c r="I5063" s="107" t="s">
        <v>9063</v>
      </c>
      <c r="J5063" s="2" t="s">
        <v>9062</v>
      </c>
      <c r="K5063" s="4">
        <f>IFERROR(__xludf.DUMMYFUNCTION("""COMPUTED_VALUE"""),11.0)</f>
        <v>11</v>
      </c>
      <c r="L5063" s="4" t="s">
        <v>8731</v>
      </c>
      <c r="M5063" s="4">
        <v>12.0</v>
      </c>
    </row>
    <row r="5064">
      <c r="A5064" s="54">
        <v>46102.0</v>
      </c>
      <c r="B5064" s="2" t="s">
        <v>687</v>
      </c>
      <c r="C5064" s="2" t="s">
        <v>8726</v>
      </c>
      <c r="D5064" s="47" t="s">
        <v>8813</v>
      </c>
      <c r="E5064" s="2" t="s">
        <v>9059</v>
      </c>
      <c r="F5064" s="48" t="s">
        <v>9060</v>
      </c>
      <c r="G5064" s="48" t="s">
        <v>9061</v>
      </c>
      <c r="H5064" s="2" t="s">
        <v>8729</v>
      </c>
      <c r="I5064" s="107" t="s">
        <v>9063</v>
      </c>
      <c r="J5064" s="2" t="s">
        <v>9062</v>
      </c>
      <c r="K5064" s="4">
        <f>IFERROR(__xludf.DUMMYFUNCTION("""COMPUTED_VALUE"""),11.0)</f>
        <v>11</v>
      </c>
      <c r="L5064" s="4" t="s">
        <v>8731</v>
      </c>
      <c r="M5064" s="4">
        <v>12.0</v>
      </c>
    </row>
    <row r="5065">
      <c r="A5065" s="54">
        <v>46103.0</v>
      </c>
      <c r="B5065" s="2" t="s">
        <v>687</v>
      </c>
      <c r="C5065" s="2" t="s">
        <v>8726</v>
      </c>
      <c r="D5065" s="47" t="s">
        <v>8813</v>
      </c>
      <c r="E5065" s="2" t="s">
        <v>9059</v>
      </c>
      <c r="F5065" s="48" t="s">
        <v>9060</v>
      </c>
      <c r="G5065" s="48" t="s">
        <v>9061</v>
      </c>
      <c r="H5065" s="2" t="s">
        <v>8729</v>
      </c>
      <c r="I5065" s="107" t="s">
        <v>9063</v>
      </c>
      <c r="J5065" s="2" t="s">
        <v>9062</v>
      </c>
      <c r="K5065" s="4">
        <f>IFERROR(__xludf.DUMMYFUNCTION("""COMPUTED_VALUE"""),11.0)</f>
        <v>11</v>
      </c>
      <c r="L5065" s="4" t="s">
        <v>8731</v>
      </c>
      <c r="M5065" s="4">
        <v>12.0</v>
      </c>
    </row>
    <row r="5066">
      <c r="A5066" s="54">
        <v>46104.0</v>
      </c>
      <c r="B5066" s="2" t="s">
        <v>687</v>
      </c>
      <c r="C5066" s="2" t="s">
        <v>8726</v>
      </c>
      <c r="D5066" s="47" t="s">
        <v>8813</v>
      </c>
      <c r="E5066" s="2" t="s">
        <v>9059</v>
      </c>
      <c r="F5066" s="48" t="s">
        <v>9060</v>
      </c>
      <c r="G5066" s="48" t="s">
        <v>9061</v>
      </c>
      <c r="H5066" s="2" t="s">
        <v>8729</v>
      </c>
      <c r="I5066" s="107" t="s">
        <v>9063</v>
      </c>
      <c r="J5066" s="2" t="s">
        <v>9062</v>
      </c>
      <c r="K5066" s="4">
        <f>IFERROR(__xludf.DUMMYFUNCTION("""COMPUTED_VALUE"""),11.0)</f>
        <v>11</v>
      </c>
      <c r="L5066" s="4" t="s">
        <v>8731</v>
      </c>
      <c r="M5066" s="4">
        <v>12.0</v>
      </c>
    </row>
    <row r="5067">
      <c r="A5067" s="54">
        <v>46105.0</v>
      </c>
      <c r="B5067" s="2" t="s">
        <v>687</v>
      </c>
      <c r="C5067" s="2" t="s">
        <v>8726</v>
      </c>
      <c r="D5067" s="47" t="s">
        <v>8813</v>
      </c>
      <c r="E5067" s="2" t="s">
        <v>9059</v>
      </c>
      <c r="F5067" s="48" t="s">
        <v>9060</v>
      </c>
      <c r="G5067" s="48" t="s">
        <v>9061</v>
      </c>
      <c r="H5067" s="2" t="s">
        <v>8729</v>
      </c>
      <c r="I5067" s="107" t="s">
        <v>9063</v>
      </c>
      <c r="J5067" s="2" t="s">
        <v>9062</v>
      </c>
      <c r="K5067" s="4">
        <f>IFERROR(__xludf.DUMMYFUNCTION("""COMPUTED_VALUE"""),11.0)</f>
        <v>11</v>
      </c>
      <c r="L5067" s="4" t="s">
        <v>8731</v>
      </c>
      <c r="M5067" s="4">
        <v>12.0</v>
      </c>
    </row>
    <row r="5068">
      <c r="A5068" s="54">
        <v>46106.0</v>
      </c>
      <c r="B5068" s="2" t="s">
        <v>687</v>
      </c>
      <c r="C5068" s="2" t="s">
        <v>8726</v>
      </c>
      <c r="D5068" s="47" t="s">
        <v>8813</v>
      </c>
      <c r="E5068" s="2" t="s">
        <v>9059</v>
      </c>
      <c r="F5068" s="48" t="s">
        <v>9060</v>
      </c>
      <c r="G5068" s="48" t="s">
        <v>9061</v>
      </c>
      <c r="H5068" s="2" t="s">
        <v>8729</v>
      </c>
      <c r="I5068" s="107" t="s">
        <v>9063</v>
      </c>
      <c r="J5068" s="2" t="s">
        <v>9062</v>
      </c>
      <c r="K5068" s="4">
        <f>IFERROR(__xludf.DUMMYFUNCTION("""COMPUTED_VALUE"""),11.0)</f>
        <v>11</v>
      </c>
      <c r="L5068" s="4" t="s">
        <v>8731</v>
      </c>
      <c r="M5068" s="4">
        <v>12.0</v>
      </c>
    </row>
    <row r="5069">
      <c r="A5069" s="54">
        <v>46107.0</v>
      </c>
      <c r="B5069" s="2" t="s">
        <v>687</v>
      </c>
      <c r="C5069" s="2" t="s">
        <v>8726</v>
      </c>
      <c r="D5069" s="47" t="s">
        <v>8813</v>
      </c>
      <c r="E5069" s="2" t="s">
        <v>9059</v>
      </c>
      <c r="F5069" s="48" t="s">
        <v>9060</v>
      </c>
      <c r="G5069" s="48" t="s">
        <v>9061</v>
      </c>
      <c r="H5069" s="2" t="s">
        <v>8729</v>
      </c>
      <c r="I5069" s="107" t="s">
        <v>9063</v>
      </c>
      <c r="J5069" s="2" t="s">
        <v>9062</v>
      </c>
      <c r="K5069" s="4">
        <f>IFERROR(__xludf.DUMMYFUNCTION("""COMPUTED_VALUE"""),11.0)</f>
        <v>11</v>
      </c>
      <c r="L5069" s="4" t="s">
        <v>8731</v>
      </c>
      <c r="M5069" s="4">
        <v>12.0</v>
      </c>
    </row>
    <row r="5070">
      <c r="A5070" s="54">
        <v>46108.0</v>
      </c>
      <c r="B5070" s="2" t="s">
        <v>687</v>
      </c>
      <c r="C5070" s="2" t="s">
        <v>8726</v>
      </c>
      <c r="D5070" s="47" t="s">
        <v>8813</v>
      </c>
      <c r="E5070" s="2" t="s">
        <v>9059</v>
      </c>
      <c r="F5070" s="48" t="s">
        <v>9060</v>
      </c>
      <c r="G5070" s="48" t="s">
        <v>9061</v>
      </c>
      <c r="H5070" s="2" t="s">
        <v>8729</v>
      </c>
      <c r="I5070" s="107" t="s">
        <v>9063</v>
      </c>
      <c r="J5070" s="2" t="s">
        <v>9062</v>
      </c>
      <c r="K5070" s="4">
        <f>IFERROR(__xludf.DUMMYFUNCTION("""COMPUTED_VALUE"""),11.0)</f>
        <v>11</v>
      </c>
      <c r="L5070" s="4" t="s">
        <v>8731</v>
      </c>
      <c r="M5070" s="4">
        <v>12.0</v>
      </c>
    </row>
    <row r="5071">
      <c r="A5071" s="54">
        <v>46109.0</v>
      </c>
      <c r="B5071" s="2" t="s">
        <v>687</v>
      </c>
      <c r="C5071" s="2" t="s">
        <v>8726</v>
      </c>
      <c r="D5071" s="47" t="s">
        <v>8813</v>
      </c>
      <c r="E5071" s="2" t="s">
        <v>9059</v>
      </c>
      <c r="F5071" s="48" t="s">
        <v>9060</v>
      </c>
      <c r="G5071" s="48" t="s">
        <v>9061</v>
      </c>
      <c r="H5071" s="2" t="s">
        <v>8729</v>
      </c>
      <c r="I5071" s="107" t="s">
        <v>9063</v>
      </c>
      <c r="J5071" s="2" t="s">
        <v>9062</v>
      </c>
      <c r="K5071" s="4">
        <f>IFERROR(__xludf.DUMMYFUNCTION("""COMPUTED_VALUE"""),11.0)</f>
        <v>11</v>
      </c>
      <c r="L5071" s="4" t="s">
        <v>8731</v>
      </c>
      <c r="M5071" s="4">
        <v>12.0</v>
      </c>
    </row>
    <row r="5072">
      <c r="A5072" s="54">
        <v>46110.0</v>
      </c>
      <c r="B5072" s="2" t="s">
        <v>687</v>
      </c>
      <c r="C5072" s="2" t="s">
        <v>8726</v>
      </c>
      <c r="D5072" s="47" t="s">
        <v>8813</v>
      </c>
      <c r="E5072" s="2" t="s">
        <v>9059</v>
      </c>
      <c r="F5072" s="48" t="s">
        <v>9060</v>
      </c>
      <c r="G5072" s="48" t="s">
        <v>9061</v>
      </c>
      <c r="H5072" s="2" t="s">
        <v>8729</v>
      </c>
      <c r="I5072" s="107" t="s">
        <v>9063</v>
      </c>
      <c r="J5072" s="2" t="s">
        <v>9062</v>
      </c>
      <c r="K5072" s="4">
        <f>IFERROR(__xludf.DUMMYFUNCTION("""COMPUTED_VALUE"""),11.0)</f>
        <v>11</v>
      </c>
      <c r="L5072" s="4" t="s">
        <v>8731</v>
      </c>
      <c r="M5072" s="4">
        <v>12.0</v>
      </c>
    </row>
    <row r="5073">
      <c r="A5073" s="54">
        <v>46111.0</v>
      </c>
      <c r="B5073" s="2" t="s">
        <v>687</v>
      </c>
      <c r="C5073" s="2" t="s">
        <v>8726</v>
      </c>
      <c r="D5073" s="47" t="s">
        <v>8813</v>
      </c>
      <c r="E5073" s="2" t="s">
        <v>9059</v>
      </c>
      <c r="F5073" s="48" t="s">
        <v>9060</v>
      </c>
      <c r="G5073" s="48" t="s">
        <v>9061</v>
      </c>
      <c r="H5073" s="2" t="s">
        <v>8729</v>
      </c>
      <c r="I5073" s="107" t="s">
        <v>9063</v>
      </c>
      <c r="J5073" s="2" t="s">
        <v>9062</v>
      </c>
      <c r="K5073" s="4">
        <f>IFERROR(__xludf.DUMMYFUNCTION("""COMPUTED_VALUE"""),11.0)</f>
        <v>11</v>
      </c>
      <c r="L5073" s="4" t="s">
        <v>8731</v>
      </c>
      <c r="M5073" s="4">
        <v>12.0</v>
      </c>
    </row>
    <row r="5074">
      <c r="A5074" s="54">
        <v>46112.0</v>
      </c>
      <c r="B5074" s="2" t="s">
        <v>687</v>
      </c>
      <c r="C5074" s="2" t="s">
        <v>8726</v>
      </c>
      <c r="D5074" s="47" t="s">
        <v>8813</v>
      </c>
      <c r="E5074" s="2" t="s">
        <v>9059</v>
      </c>
      <c r="F5074" s="48" t="s">
        <v>9060</v>
      </c>
      <c r="G5074" s="48" t="s">
        <v>9061</v>
      </c>
      <c r="H5074" s="2" t="s">
        <v>8729</v>
      </c>
      <c r="I5074" s="107" t="s">
        <v>9063</v>
      </c>
      <c r="J5074" s="2" t="s">
        <v>9062</v>
      </c>
      <c r="K5074" s="4">
        <f>IFERROR(__xludf.DUMMYFUNCTION("""COMPUTED_VALUE"""),11.0)</f>
        <v>11</v>
      </c>
      <c r="L5074" s="4" t="s">
        <v>8731</v>
      </c>
      <c r="M5074" s="4">
        <v>12.0</v>
      </c>
    </row>
    <row r="5075">
      <c r="A5075" s="54">
        <v>46113.0</v>
      </c>
      <c r="B5075" s="2" t="s">
        <v>687</v>
      </c>
      <c r="C5075" s="2" t="s">
        <v>8726</v>
      </c>
      <c r="D5075" s="47" t="s">
        <v>8813</v>
      </c>
      <c r="E5075" s="2" t="s">
        <v>9059</v>
      </c>
      <c r="F5075" s="48" t="s">
        <v>9060</v>
      </c>
      <c r="G5075" s="48" t="s">
        <v>9061</v>
      </c>
      <c r="H5075" s="2" t="s">
        <v>8729</v>
      </c>
      <c r="I5075" s="107" t="s">
        <v>9063</v>
      </c>
      <c r="J5075" s="2" t="s">
        <v>9062</v>
      </c>
      <c r="K5075" s="4">
        <f>IFERROR(__xludf.DUMMYFUNCTION("""COMPUTED_VALUE"""),11.0)</f>
        <v>11</v>
      </c>
      <c r="L5075" s="4" t="s">
        <v>8731</v>
      </c>
      <c r="M5075" s="4">
        <v>12.0</v>
      </c>
    </row>
    <row r="5076">
      <c r="A5076" s="54">
        <v>46115.0</v>
      </c>
      <c r="B5076" s="2" t="s">
        <v>687</v>
      </c>
      <c r="C5076" s="2" t="s">
        <v>8726</v>
      </c>
      <c r="D5076" s="47" t="s">
        <v>8813</v>
      </c>
      <c r="E5076" s="2" t="s">
        <v>9059</v>
      </c>
      <c r="F5076" s="48" t="s">
        <v>9060</v>
      </c>
      <c r="G5076" s="48" t="s">
        <v>9061</v>
      </c>
      <c r="H5076" s="2" t="s">
        <v>8729</v>
      </c>
      <c r="I5076" s="107" t="s">
        <v>9063</v>
      </c>
      <c r="J5076" s="2" t="s">
        <v>9062</v>
      </c>
      <c r="K5076" s="4">
        <f>IFERROR(__xludf.DUMMYFUNCTION("""COMPUTED_VALUE"""),11.0)</f>
        <v>11</v>
      </c>
      <c r="L5076" s="4" t="s">
        <v>8731</v>
      </c>
      <c r="M5076" s="4">
        <v>12.0</v>
      </c>
    </row>
    <row r="5077">
      <c r="A5077" s="54">
        <v>46116.0</v>
      </c>
      <c r="B5077" s="2" t="s">
        <v>687</v>
      </c>
      <c r="C5077" s="2" t="s">
        <v>8726</v>
      </c>
      <c r="D5077" s="47" t="s">
        <v>8813</v>
      </c>
      <c r="E5077" s="2" t="s">
        <v>9059</v>
      </c>
      <c r="F5077" s="48" t="s">
        <v>9060</v>
      </c>
      <c r="G5077" s="48" t="s">
        <v>9061</v>
      </c>
      <c r="H5077" s="2" t="s">
        <v>8729</v>
      </c>
      <c r="I5077" s="107" t="s">
        <v>9063</v>
      </c>
      <c r="J5077" s="2" t="s">
        <v>9062</v>
      </c>
      <c r="K5077" s="4">
        <f>IFERROR(__xludf.DUMMYFUNCTION("""COMPUTED_VALUE"""),12.0)</f>
        <v>12</v>
      </c>
      <c r="L5077" s="4" t="s">
        <v>8735</v>
      </c>
      <c r="M5077" s="4">
        <v>12.0</v>
      </c>
    </row>
    <row r="5078">
      <c r="A5078" s="54">
        <v>46117.0</v>
      </c>
      <c r="B5078" s="2" t="s">
        <v>687</v>
      </c>
      <c r="C5078" s="2" t="s">
        <v>8726</v>
      </c>
      <c r="D5078" s="47" t="s">
        <v>8813</v>
      </c>
      <c r="E5078" s="2" t="s">
        <v>9059</v>
      </c>
      <c r="F5078" s="48" t="s">
        <v>9060</v>
      </c>
      <c r="G5078" s="48" t="s">
        <v>9061</v>
      </c>
      <c r="H5078" s="2" t="s">
        <v>8729</v>
      </c>
      <c r="I5078" s="107" t="s">
        <v>9063</v>
      </c>
      <c r="J5078" s="2" t="s">
        <v>9062</v>
      </c>
      <c r="K5078" s="4">
        <f>IFERROR(__xludf.DUMMYFUNCTION("""COMPUTED_VALUE"""),11.0)</f>
        <v>11</v>
      </c>
      <c r="L5078" s="4" t="s">
        <v>8731</v>
      </c>
      <c r="M5078" s="4">
        <v>12.0</v>
      </c>
    </row>
    <row r="5079">
      <c r="A5079" s="54">
        <v>46118.0</v>
      </c>
      <c r="B5079" s="2" t="s">
        <v>687</v>
      </c>
      <c r="C5079" s="2" t="s">
        <v>8726</v>
      </c>
      <c r="D5079" s="47" t="s">
        <v>8813</v>
      </c>
      <c r="E5079" s="2" t="s">
        <v>9059</v>
      </c>
      <c r="F5079" s="48" t="s">
        <v>9060</v>
      </c>
      <c r="G5079" s="48" t="s">
        <v>9061</v>
      </c>
      <c r="H5079" s="2" t="s">
        <v>8729</v>
      </c>
      <c r="I5079" s="107" t="s">
        <v>9063</v>
      </c>
      <c r="J5079" s="2" t="s">
        <v>9062</v>
      </c>
      <c r="K5079" s="4">
        <f>IFERROR(__xludf.DUMMYFUNCTION("""COMPUTED_VALUE"""),11.0)</f>
        <v>11</v>
      </c>
      <c r="L5079" s="4" t="s">
        <v>8731</v>
      </c>
      <c r="M5079" s="4">
        <v>12.0</v>
      </c>
    </row>
    <row r="5080">
      <c r="A5080" s="54">
        <v>46119.0</v>
      </c>
      <c r="B5080" s="2" t="s">
        <v>687</v>
      </c>
      <c r="C5080" s="2" t="s">
        <v>8726</v>
      </c>
      <c r="D5080" s="47" t="s">
        <v>8813</v>
      </c>
      <c r="E5080" s="2" t="s">
        <v>9059</v>
      </c>
      <c r="F5080" s="48" t="s">
        <v>9060</v>
      </c>
      <c r="G5080" s="48" t="s">
        <v>9061</v>
      </c>
      <c r="H5080" s="2" t="s">
        <v>8729</v>
      </c>
      <c r="I5080" s="107" t="s">
        <v>9063</v>
      </c>
      <c r="J5080" s="2" t="s">
        <v>9062</v>
      </c>
      <c r="K5080" s="4">
        <f>IFERROR(__xludf.DUMMYFUNCTION("""COMPUTED_VALUE"""),11.0)</f>
        <v>11</v>
      </c>
      <c r="L5080" s="4" t="s">
        <v>8731</v>
      </c>
      <c r="M5080" s="4">
        <v>12.0</v>
      </c>
    </row>
    <row r="5081">
      <c r="A5081" s="54">
        <v>46120.0</v>
      </c>
      <c r="B5081" s="2" t="s">
        <v>687</v>
      </c>
      <c r="C5081" s="2" t="s">
        <v>8726</v>
      </c>
      <c r="D5081" s="47" t="s">
        <v>8813</v>
      </c>
      <c r="E5081" s="2" t="s">
        <v>9059</v>
      </c>
      <c r="F5081" s="48" t="s">
        <v>9060</v>
      </c>
      <c r="G5081" s="48" t="s">
        <v>9061</v>
      </c>
      <c r="H5081" s="2" t="s">
        <v>8729</v>
      </c>
      <c r="I5081" s="107" t="s">
        <v>9063</v>
      </c>
      <c r="J5081" s="2" t="s">
        <v>9062</v>
      </c>
      <c r="K5081" s="4">
        <f>IFERROR(__xludf.DUMMYFUNCTION("""COMPUTED_VALUE"""),11.0)</f>
        <v>11</v>
      </c>
      <c r="L5081" s="4" t="s">
        <v>8731</v>
      </c>
      <c r="M5081" s="4">
        <v>12.0</v>
      </c>
    </row>
    <row r="5082">
      <c r="A5082" s="54">
        <v>46121.0</v>
      </c>
      <c r="B5082" s="2" t="s">
        <v>687</v>
      </c>
      <c r="C5082" s="2" t="s">
        <v>8726</v>
      </c>
      <c r="D5082" s="47" t="s">
        <v>8813</v>
      </c>
      <c r="E5082" s="2" t="s">
        <v>9059</v>
      </c>
      <c r="F5082" s="48" t="s">
        <v>9060</v>
      </c>
      <c r="G5082" s="48" t="s">
        <v>9061</v>
      </c>
      <c r="H5082" s="2" t="s">
        <v>8729</v>
      </c>
      <c r="I5082" s="107" t="s">
        <v>9063</v>
      </c>
      <c r="J5082" s="2" t="s">
        <v>9062</v>
      </c>
      <c r="K5082" s="4">
        <f>IFERROR(__xludf.DUMMYFUNCTION("""COMPUTED_VALUE"""),11.0)</f>
        <v>11</v>
      </c>
      <c r="L5082" s="4" t="s">
        <v>8731</v>
      </c>
      <c r="M5082" s="4">
        <v>12.0</v>
      </c>
    </row>
    <row r="5083">
      <c r="A5083" s="54">
        <v>46122.0</v>
      </c>
      <c r="B5083" s="2" t="s">
        <v>687</v>
      </c>
      <c r="C5083" s="2" t="s">
        <v>8726</v>
      </c>
      <c r="D5083" s="47" t="s">
        <v>8813</v>
      </c>
      <c r="E5083" s="2" t="s">
        <v>9059</v>
      </c>
      <c r="F5083" s="48" t="s">
        <v>9060</v>
      </c>
      <c r="G5083" s="48" t="s">
        <v>9061</v>
      </c>
      <c r="H5083" s="2" t="s">
        <v>8729</v>
      </c>
      <c r="I5083" s="107" t="s">
        <v>9063</v>
      </c>
      <c r="J5083" s="2" t="s">
        <v>9062</v>
      </c>
      <c r="K5083" s="4">
        <f>IFERROR(__xludf.DUMMYFUNCTION("""COMPUTED_VALUE"""),11.0)</f>
        <v>11</v>
      </c>
      <c r="L5083" s="4" t="s">
        <v>8731</v>
      </c>
      <c r="M5083" s="4">
        <v>12.0</v>
      </c>
    </row>
    <row r="5084">
      <c r="A5084" s="54">
        <v>46123.0</v>
      </c>
      <c r="B5084" s="2" t="s">
        <v>687</v>
      </c>
      <c r="C5084" s="2" t="s">
        <v>8726</v>
      </c>
      <c r="D5084" s="47" t="s">
        <v>8813</v>
      </c>
      <c r="E5084" s="2" t="s">
        <v>9059</v>
      </c>
      <c r="F5084" s="48" t="s">
        <v>9060</v>
      </c>
      <c r="G5084" s="48" t="s">
        <v>9061</v>
      </c>
      <c r="H5084" s="2" t="s">
        <v>8729</v>
      </c>
      <c r="I5084" s="107" t="s">
        <v>9063</v>
      </c>
      <c r="J5084" s="2" t="s">
        <v>9062</v>
      </c>
      <c r="K5084" s="4">
        <f>IFERROR(__xludf.DUMMYFUNCTION("""COMPUTED_VALUE"""),11.0)</f>
        <v>11</v>
      </c>
      <c r="L5084" s="4" t="s">
        <v>8731</v>
      </c>
      <c r="M5084" s="4">
        <v>12.0</v>
      </c>
    </row>
    <row r="5085">
      <c r="A5085" s="54">
        <v>46124.0</v>
      </c>
      <c r="B5085" s="2" t="s">
        <v>687</v>
      </c>
      <c r="C5085" s="2" t="s">
        <v>8726</v>
      </c>
      <c r="D5085" s="47" t="s">
        <v>8813</v>
      </c>
      <c r="E5085" s="2" t="s">
        <v>9059</v>
      </c>
      <c r="F5085" s="48" t="s">
        <v>9060</v>
      </c>
      <c r="G5085" s="48" t="s">
        <v>9061</v>
      </c>
      <c r="H5085" s="2" t="s">
        <v>8729</v>
      </c>
      <c r="I5085" s="107" t="s">
        <v>9063</v>
      </c>
      <c r="J5085" s="2" t="s">
        <v>9062</v>
      </c>
      <c r="K5085" s="4">
        <f>IFERROR(__xludf.DUMMYFUNCTION("""COMPUTED_VALUE"""),11.0)</f>
        <v>11</v>
      </c>
      <c r="L5085" s="4" t="s">
        <v>8731</v>
      </c>
      <c r="M5085" s="4">
        <v>12.0</v>
      </c>
    </row>
    <row r="5086">
      <c r="A5086" s="54">
        <v>46125.0</v>
      </c>
      <c r="B5086" s="2" t="s">
        <v>687</v>
      </c>
      <c r="C5086" s="2" t="s">
        <v>8726</v>
      </c>
      <c r="D5086" s="47" t="s">
        <v>8813</v>
      </c>
      <c r="E5086" s="2" t="s">
        <v>9059</v>
      </c>
      <c r="F5086" s="48" t="s">
        <v>9060</v>
      </c>
      <c r="G5086" s="48" t="s">
        <v>9061</v>
      </c>
      <c r="H5086" s="2" t="s">
        <v>8729</v>
      </c>
      <c r="I5086" s="107" t="s">
        <v>9063</v>
      </c>
      <c r="J5086" s="2" t="s">
        <v>9062</v>
      </c>
      <c r="K5086" s="4">
        <f>IFERROR(__xludf.DUMMYFUNCTION("""COMPUTED_VALUE"""),11.0)</f>
        <v>11</v>
      </c>
      <c r="L5086" s="4" t="s">
        <v>8731</v>
      </c>
      <c r="M5086" s="4">
        <v>12.0</v>
      </c>
    </row>
    <row r="5087">
      <c r="A5087" s="54">
        <v>46126.0</v>
      </c>
      <c r="B5087" s="2" t="s">
        <v>687</v>
      </c>
      <c r="C5087" s="2" t="s">
        <v>8726</v>
      </c>
      <c r="D5087" s="47" t="s">
        <v>8813</v>
      </c>
      <c r="E5087" s="2" t="s">
        <v>9059</v>
      </c>
      <c r="F5087" s="48" t="s">
        <v>9060</v>
      </c>
      <c r="G5087" s="48" t="s">
        <v>9061</v>
      </c>
      <c r="H5087" s="2" t="s">
        <v>8729</v>
      </c>
      <c r="I5087" s="107" t="s">
        <v>9063</v>
      </c>
      <c r="J5087" s="2" t="s">
        <v>9062</v>
      </c>
      <c r="K5087" s="4">
        <f>IFERROR(__xludf.DUMMYFUNCTION("""COMPUTED_VALUE"""),11.0)</f>
        <v>11</v>
      </c>
      <c r="L5087" s="4" t="s">
        <v>8731</v>
      </c>
      <c r="M5087" s="4">
        <v>12.0</v>
      </c>
    </row>
    <row r="5088">
      <c r="A5088" s="54">
        <v>46127.0</v>
      </c>
      <c r="B5088" s="2" t="s">
        <v>687</v>
      </c>
      <c r="C5088" s="2" t="s">
        <v>8726</v>
      </c>
      <c r="D5088" s="47" t="s">
        <v>8813</v>
      </c>
      <c r="E5088" s="2" t="s">
        <v>9059</v>
      </c>
      <c r="F5088" s="48" t="s">
        <v>9060</v>
      </c>
      <c r="G5088" s="48" t="s">
        <v>9061</v>
      </c>
      <c r="H5088" s="2" t="s">
        <v>8729</v>
      </c>
      <c r="I5088" s="107" t="s">
        <v>9063</v>
      </c>
      <c r="J5088" s="2" t="s">
        <v>9062</v>
      </c>
      <c r="K5088" s="4">
        <f>IFERROR(__xludf.DUMMYFUNCTION("""COMPUTED_VALUE"""),11.0)</f>
        <v>11</v>
      </c>
      <c r="L5088" s="4" t="s">
        <v>8731</v>
      </c>
      <c r="M5088" s="4">
        <v>12.0</v>
      </c>
    </row>
    <row r="5089">
      <c r="A5089" s="54">
        <v>46128.0</v>
      </c>
      <c r="B5089" s="2" t="s">
        <v>687</v>
      </c>
      <c r="C5089" s="2" t="s">
        <v>8726</v>
      </c>
      <c r="D5089" s="47" t="s">
        <v>8813</v>
      </c>
      <c r="E5089" s="2" t="s">
        <v>9059</v>
      </c>
      <c r="F5089" s="48" t="s">
        <v>9060</v>
      </c>
      <c r="G5089" s="48" t="s">
        <v>9061</v>
      </c>
      <c r="H5089" s="2" t="s">
        <v>8729</v>
      </c>
      <c r="I5089" s="107" t="s">
        <v>9063</v>
      </c>
      <c r="J5089" s="2" t="s">
        <v>9062</v>
      </c>
      <c r="K5089" s="4">
        <f>IFERROR(__xludf.DUMMYFUNCTION("""COMPUTED_VALUE"""),11.0)</f>
        <v>11</v>
      </c>
      <c r="L5089" s="4" t="s">
        <v>8731</v>
      </c>
      <c r="M5089" s="4">
        <v>12.0</v>
      </c>
    </row>
    <row r="5090">
      <c r="A5090" s="54">
        <v>46129.0</v>
      </c>
      <c r="B5090" s="2" t="s">
        <v>687</v>
      </c>
      <c r="C5090" s="2" t="s">
        <v>8726</v>
      </c>
      <c r="D5090" s="47" t="s">
        <v>8813</v>
      </c>
      <c r="E5090" s="2" t="s">
        <v>9059</v>
      </c>
      <c r="F5090" s="48" t="s">
        <v>9060</v>
      </c>
      <c r="G5090" s="48" t="s">
        <v>9061</v>
      </c>
      <c r="H5090" s="2" t="s">
        <v>8729</v>
      </c>
      <c r="I5090" s="107" t="s">
        <v>9063</v>
      </c>
      <c r="J5090" s="2" t="s">
        <v>9062</v>
      </c>
      <c r="K5090" s="4">
        <f>IFERROR(__xludf.DUMMYFUNCTION("""COMPUTED_VALUE"""),12.0)</f>
        <v>12</v>
      </c>
      <c r="L5090" s="4" t="s">
        <v>8735</v>
      </c>
      <c r="M5090" s="4">
        <v>12.0</v>
      </c>
    </row>
    <row r="5091">
      <c r="A5091" s="54">
        <v>46130.0</v>
      </c>
      <c r="B5091" s="2" t="s">
        <v>687</v>
      </c>
      <c r="C5091" s="2" t="s">
        <v>8726</v>
      </c>
      <c r="D5091" s="47" t="s">
        <v>8813</v>
      </c>
      <c r="E5091" s="2" t="s">
        <v>9059</v>
      </c>
      <c r="F5091" s="48" t="s">
        <v>9060</v>
      </c>
      <c r="G5091" s="48" t="s">
        <v>9061</v>
      </c>
      <c r="H5091" s="2" t="s">
        <v>8729</v>
      </c>
      <c r="I5091" s="107" t="s">
        <v>9063</v>
      </c>
      <c r="J5091" s="2" t="s">
        <v>9062</v>
      </c>
      <c r="K5091" s="4">
        <f>IFERROR(__xludf.DUMMYFUNCTION("""COMPUTED_VALUE"""),11.0)</f>
        <v>11</v>
      </c>
      <c r="L5091" s="4" t="s">
        <v>8731</v>
      </c>
      <c r="M5091" s="4">
        <v>12.0</v>
      </c>
    </row>
    <row r="5092">
      <c r="A5092" s="54">
        <v>46131.0</v>
      </c>
      <c r="B5092" s="2" t="s">
        <v>687</v>
      </c>
      <c r="C5092" s="2" t="s">
        <v>8726</v>
      </c>
      <c r="D5092" s="47" t="s">
        <v>8813</v>
      </c>
      <c r="E5092" s="2" t="s">
        <v>9059</v>
      </c>
      <c r="F5092" s="48" t="s">
        <v>9060</v>
      </c>
      <c r="G5092" s="48" t="s">
        <v>9061</v>
      </c>
      <c r="H5092" s="2" t="s">
        <v>8729</v>
      </c>
      <c r="I5092" s="107" t="s">
        <v>9063</v>
      </c>
      <c r="J5092" s="2" t="s">
        <v>9062</v>
      </c>
      <c r="K5092" s="4">
        <f>IFERROR(__xludf.DUMMYFUNCTION("""COMPUTED_VALUE"""),11.0)</f>
        <v>11</v>
      </c>
      <c r="L5092" s="4" t="s">
        <v>8731</v>
      </c>
      <c r="M5092" s="4">
        <v>12.0</v>
      </c>
    </row>
    <row r="5093">
      <c r="A5093" s="54">
        <v>46132.0</v>
      </c>
      <c r="B5093" s="2" t="s">
        <v>687</v>
      </c>
      <c r="C5093" s="2" t="s">
        <v>8726</v>
      </c>
      <c r="D5093" s="47" t="s">
        <v>8813</v>
      </c>
      <c r="E5093" s="2" t="s">
        <v>9059</v>
      </c>
      <c r="F5093" s="48" t="s">
        <v>9060</v>
      </c>
      <c r="G5093" s="48" t="s">
        <v>9061</v>
      </c>
      <c r="H5093" s="2" t="s">
        <v>8729</v>
      </c>
      <c r="I5093" s="107" t="s">
        <v>9063</v>
      </c>
      <c r="J5093" s="2" t="s">
        <v>9062</v>
      </c>
      <c r="K5093" s="4">
        <f>IFERROR(__xludf.DUMMYFUNCTION("""COMPUTED_VALUE"""),11.0)</f>
        <v>11</v>
      </c>
      <c r="L5093" s="4" t="s">
        <v>8731</v>
      </c>
      <c r="M5093" s="4">
        <v>12.0</v>
      </c>
    </row>
    <row r="5094">
      <c r="A5094" s="54">
        <v>46133.0</v>
      </c>
      <c r="B5094" s="2" t="s">
        <v>687</v>
      </c>
      <c r="C5094" s="2" t="s">
        <v>8726</v>
      </c>
      <c r="D5094" s="47" t="s">
        <v>8813</v>
      </c>
      <c r="E5094" s="2" t="s">
        <v>9059</v>
      </c>
      <c r="F5094" s="48" t="s">
        <v>9060</v>
      </c>
      <c r="G5094" s="48" t="s">
        <v>9061</v>
      </c>
      <c r="H5094" s="2" t="s">
        <v>8729</v>
      </c>
      <c r="I5094" s="107" t="s">
        <v>9063</v>
      </c>
      <c r="J5094" s="2" t="s">
        <v>9062</v>
      </c>
      <c r="K5094" s="4">
        <f>IFERROR(__xludf.DUMMYFUNCTION("""COMPUTED_VALUE"""),11.0)</f>
        <v>11</v>
      </c>
      <c r="L5094" s="4" t="s">
        <v>8731</v>
      </c>
      <c r="M5094" s="4">
        <v>12.0</v>
      </c>
    </row>
    <row r="5095">
      <c r="A5095" s="54">
        <v>46134.0</v>
      </c>
      <c r="B5095" s="2" t="s">
        <v>687</v>
      </c>
      <c r="C5095" s="2" t="s">
        <v>8726</v>
      </c>
      <c r="D5095" s="47" t="s">
        <v>8813</v>
      </c>
      <c r="E5095" s="2" t="s">
        <v>9059</v>
      </c>
      <c r="F5095" s="48" t="s">
        <v>9060</v>
      </c>
      <c r="G5095" s="48" t="s">
        <v>9061</v>
      </c>
      <c r="H5095" s="2" t="s">
        <v>8729</v>
      </c>
      <c r="I5095" s="107" t="s">
        <v>9063</v>
      </c>
      <c r="J5095" s="2" t="s">
        <v>9062</v>
      </c>
      <c r="K5095" s="4">
        <f>IFERROR(__xludf.DUMMYFUNCTION("""COMPUTED_VALUE"""),11.0)</f>
        <v>11</v>
      </c>
      <c r="L5095" s="4" t="s">
        <v>8731</v>
      </c>
      <c r="M5095" s="4">
        <v>12.0</v>
      </c>
    </row>
    <row r="5096">
      <c r="A5096" s="54">
        <v>46135.0</v>
      </c>
      <c r="B5096" s="2" t="s">
        <v>687</v>
      </c>
      <c r="C5096" s="2" t="s">
        <v>8726</v>
      </c>
      <c r="D5096" s="47" t="s">
        <v>8813</v>
      </c>
      <c r="E5096" s="2" t="s">
        <v>9059</v>
      </c>
      <c r="F5096" s="48" t="s">
        <v>9060</v>
      </c>
      <c r="G5096" s="48" t="s">
        <v>9061</v>
      </c>
      <c r="H5096" s="2" t="s">
        <v>8729</v>
      </c>
      <c r="I5096" s="107" t="s">
        <v>9063</v>
      </c>
      <c r="J5096" s="2" t="s">
        <v>9062</v>
      </c>
      <c r="K5096" s="4">
        <f>IFERROR(__xludf.DUMMYFUNCTION("""COMPUTED_VALUE"""),11.0)</f>
        <v>11</v>
      </c>
      <c r="L5096" s="4" t="s">
        <v>8731</v>
      </c>
      <c r="M5096" s="4">
        <v>12.0</v>
      </c>
    </row>
    <row r="5097">
      <c r="A5097" s="54">
        <v>46136.0</v>
      </c>
      <c r="B5097" s="2" t="s">
        <v>687</v>
      </c>
      <c r="C5097" s="2" t="s">
        <v>8726</v>
      </c>
      <c r="D5097" s="47" t="s">
        <v>8813</v>
      </c>
      <c r="E5097" s="2" t="s">
        <v>9059</v>
      </c>
      <c r="F5097" s="48" t="s">
        <v>9060</v>
      </c>
      <c r="G5097" s="48" t="s">
        <v>9061</v>
      </c>
      <c r="H5097" s="2" t="s">
        <v>8729</v>
      </c>
      <c r="I5097" s="107" t="s">
        <v>9063</v>
      </c>
      <c r="J5097" s="2" t="s">
        <v>9062</v>
      </c>
      <c r="K5097" s="4">
        <f>IFERROR(__xludf.DUMMYFUNCTION("""COMPUTED_VALUE"""),11.0)</f>
        <v>11</v>
      </c>
      <c r="L5097" s="4" t="s">
        <v>8731</v>
      </c>
      <c r="M5097" s="4">
        <v>12.0</v>
      </c>
    </row>
    <row r="5098">
      <c r="A5098" s="54">
        <v>46137.0</v>
      </c>
      <c r="B5098" s="2" t="s">
        <v>687</v>
      </c>
      <c r="C5098" s="2" t="s">
        <v>8726</v>
      </c>
      <c r="D5098" s="47" t="s">
        <v>8813</v>
      </c>
      <c r="E5098" s="2" t="s">
        <v>9059</v>
      </c>
      <c r="F5098" s="48" t="s">
        <v>9060</v>
      </c>
      <c r="G5098" s="48" t="s">
        <v>9061</v>
      </c>
      <c r="H5098" s="2" t="s">
        <v>8729</v>
      </c>
      <c r="I5098" s="107" t="s">
        <v>9063</v>
      </c>
      <c r="J5098" s="2" t="s">
        <v>9062</v>
      </c>
      <c r="K5098" s="4">
        <f>IFERROR(__xludf.DUMMYFUNCTION("""COMPUTED_VALUE"""),11.0)</f>
        <v>11</v>
      </c>
      <c r="L5098" s="4" t="s">
        <v>8731</v>
      </c>
      <c r="M5098" s="4">
        <v>12.0</v>
      </c>
    </row>
    <row r="5099">
      <c r="A5099" s="54">
        <v>46138.0</v>
      </c>
      <c r="B5099" s="2" t="s">
        <v>687</v>
      </c>
      <c r="C5099" s="2" t="s">
        <v>8726</v>
      </c>
      <c r="D5099" s="47" t="s">
        <v>8813</v>
      </c>
      <c r="E5099" s="2" t="s">
        <v>9059</v>
      </c>
      <c r="F5099" s="48" t="s">
        <v>9060</v>
      </c>
      <c r="G5099" s="48" t="s">
        <v>9061</v>
      </c>
      <c r="H5099" s="2" t="s">
        <v>8729</v>
      </c>
      <c r="I5099" s="107" t="s">
        <v>9063</v>
      </c>
      <c r="J5099" s="2" t="s">
        <v>9062</v>
      </c>
      <c r="K5099" s="4">
        <f>IFERROR(__xludf.DUMMYFUNCTION("""COMPUTED_VALUE"""),11.0)</f>
        <v>11</v>
      </c>
      <c r="L5099" s="4" t="s">
        <v>8731</v>
      </c>
      <c r="M5099" s="4">
        <v>12.0</v>
      </c>
    </row>
    <row r="5100">
      <c r="A5100" s="54">
        <v>46139.0</v>
      </c>
      <c r="B5100" s="2" t="s">
        <v>687</v>
      </c>
      <c r="C5100" s="2" t="s">
        <v>8726</v>
      </c>
      <c r="D5100" s="47" t="s">
        <v>8813</v>
      </c>
      <c r="E5100" s="2" t="s">
        <v>9059</v>
      </c>
      <c r="F5100" s="48" t="s">
        <v>9060</v>
      </c>
      <c r="G5100" s="48" t="s">
        <v>9061</v>
      </c>
      <c r="H5100" s="2" t="s">
        <v>8729</v>
      </c>
      <c r="I5100" s="107" t="s">
        <v>9063</v>
      </c>
      <c r="J5100" s="2" t="s">
        <v>9062</v>
      </c>
      <c r="K5100" s="4">
        <f>IFERROR(__xludf.DUMMYFUNCTION("""COMPUTED_VALUE"""),11.0)</f>
        <v>11</v>
      </c>
      <c r="L5100" s="4" t="s">
        <v>8731</v>
      </c>
      <c r="M5100" s="4">
        <v>12.0</v>
      </c>
    </row>
    <row r="5101">
      <c r="A5101" s="54">
        <v>46140.0</v>
      </c>
      <c r="B5101" s="2" t="s">
        <v>687</v>
      </c>
      <c r="C5101" s="2" t="s">
        <v>8726</v>
      </c>
      <c r="D5101" s="47" t="s">
        <v>8813</v>
      </c>
      <c r="E5101" s="2" t="s">
        <v>9059</v>
      </c>
      <c r="F5101" s="48" t="s">
        <v>9060</v>
      </c>
      <c r="G5101" s="48" t="s">
        <v>9061</v>
      </c>
      <c r="H5101" s="2" t="s">
        <v>8729</v>
      </c>
      <c r="I5101" s="107" t="s">
        <v>9063</v>
      </c>
      <c r="J5101" s="2" t="s">
        <v>9062</v>
      </c>
      <c r="K5101" s="4">
        <f>IFERROR(__xludf.DUMMYFUNCTION("""COMPUTED_VALUE"""),11.0)</f>
        <v>11</v>
      </c>
      <c r="L5101" s="4" t="s">
        <v>8731</v>
      </c>
      <c r="M5101" s="4">
        <v>12.0</v>
      </c>
    </row>
    <row r="5102">
      <c r="A5102" s="54">
        <v>46141.0</v>
      </c>
      <c r="B5102" s="2" t="s">
        <v>687</v>
      </c>
      <c r="C5102" s="2" t="s">
        <v>8726</v>
      </c>
      <c r="D5102" s="47" t="s">
        <v>8813</v>
      </c>
      <c r="E5102" s="2" t="s">
        <v>9059</v>
      </c>
      <c r="F5102" s="48" t="s">
        <v>9060</v>
      </c>
      <c r="G5102" s="48" t="s">
        <v>9061</v>
      </c>
      <c r="H5102" s="2" t="s">
        <v>8729</v>
      </c>
      <c r="I5102" s="107" t="s">
        <v>9063</v>
      </c>
      <c r="J5102" s="2" t="s">
        <v>9062</v>
      </c>
      <c r="K5102" s="4">
        <f>IFERROR(__xludf.DUMMYFUNCTION("""COMPUTED_VALUE"""),11.0)</f>
        <v>11</v>
      </c>
      <c r="L5102" s="4" t="s">
        <v>8731</v>
      </c>
      <c r="M5102" s="4">
        <v>12.0</v>
      </c>
    </row>
    <row r="5103">
      <c r="A5103" s="54">
        <v>46142.0</v>
      </c>
      <c r="B5103" s="2" t="s">
        <v>687</v>
      </c>
      <c r="C5103" s="2" t="s">
        <v>8726</v>
      </c>
      <c r="D5103" s="47" t="s">
        <v>8813</v>
      </c>
      <c r="E5103" s="2" t="s">
        <v>9059</v>
      </c>
      <c r="F5103" s="48" t="s">
        <v>9060</v>
      </c>
      <c r="G5103" s="48" t="s">
        <v>9061</v>
      </c>
      <c r="H5103" s="2" t="s">
        <v>8729</v>
      </c>
      <c r="I5103" s="107" t="s">
        <v>9063</v>
      </c>
      <c r="J5103" s="2" t="s">
        <v>9062</v>
      </c>
      <c r="K5103" s="4">
        <f>IFERROR(__xludf.DUMMYFUNCTION("""COMPUTED_VALUE"""),11.0)</f>
        <v>11</v>
      </c>
      <c r="L5103" s="4" t="s">
        <v>8731</v>
      </c>
      <c r="M5103" s="4">
        <v>12.0</v>
      </c>
    </row>
    <row r="5104">
      <c r="A5104" s="54">
        <v>46143.0</v>
      </c>
      <c r="B5104" s="2" t="s">
        <v>687</v>
      </c>
      <c r="C5104" s="2" t="s">
        <v>8726</v>
      </c>
      <c r="D5104" s="47" t="s">
        <v>8813</v>
      </c>
      <c r="E5104" s="2" t="s">
        <v>9059</v>
      </c>
      <c r="F5104" s="48" t="s">
        <v>9060</v>
      </c>
      <c r="G5104" s="48" t="s">
        <v>9061</v>
      </c>
      <c r="H5104" s="2" t="s">
        <v>8729</v>
      </c>
      <c r="I5104" s="107" t="s">
        <v>9063</v>
      </c>
      <c r="J5104" s="2" t="s">
        <v>9062</v>
      </c>
      <c r="K5104" s="4">
        <f>IFERROR(__xludf.DUMMYFUNCTION("""COMPUTED_VALUE"""),11.0)</f>
        <v>11</v>
      </c>
      <c r="L5104" s="4" t="s">
        <v>8731</v>
      </c>
      <c r="M5104" s="4">
        <v>12.0</v>
      </c>
    </row>
    <row r="5105">
      <c r="A5105" s="54">
        <v>46144.0</v>
      </c>
      <c r="B5105" s="2" t="s">
        <v>687</v>
      </c>
      <c r="C5105" s="2" t="s">
        <v>8726</v>
      </c>
      <c r="D5105" s="47" t="s">
        <v>8813</v>
      </c>
      <c r="E5105" s="2" t="s">
        <v>9059</v>
      </c>
      <c r="F5105" s="48" t="s">
        <v>9060</v>
      </c>
      <c r="G5105" s="48" t="s">
        <v>9061</v>
      </c>
      <c r="H5105" s="2" t="s">
        <v>8729</v>
      </c>
      <c r="I5105" s="107" t="s">
        <v>9063</v>
      </c>
      <c r="J5105" s="2" t="s">
        <v>9062</v>
      </c>
      <c r="K5105" s="4">
        <f>IFERROR(__xludf.DUMMYFUNCTION("""COMPUTED_VALUE"""),11.0)</f>
        <v>11</v>
      </c>
      <c r="L5105" s="4" t="s">
        <v>8731</v>
      </c>
      <c r="M5105" s="4">
        <v>12.0</v>
      </c>
    </row>
    <row r="5106">
      <c r="A5106" s="54">
        <v>46145.0</v>
      </c>
      <c r="B5106" s="2" t="s">
        <v>687</v>
      </c>
      <c r="C5106" s="2" t="s">
        <v>8726</v>
      </c>
      <c r="D5106" s="47" t="s">
        <v>8813</v>
      </c>
      <c r="E5106" s="2" t="s">
        <v>9059</v>
      </c>
      <c r="F5106" s="48" t="s">
        <v>9060</v>
      </c>
      <c r="G5106" s="48" t="s">
        <v>9061</v>
      </c>
      <c r="H5106" s="2" t="s">
        <v>8729</v>
      </c>
      <c r="I5106" s="107" t="s">
        <v>9063</v>
      </c>
      <c r="J5106" s="2" t="s">
        <v>9062</v>
      </c>
      <c r="K5106" s="4">
        <f>IFERROR(__xludf.DUMMYFUNCTION("""COMPUTED_VALUE"""),11.0)</f>
        <v>11</v>
      </c>
      <c r="L5106" s="4" t="s">
        <v>8731</v>
      </c>
      <c r="M5106" s="4">
        <v>12.0</v>
      </c>
    </row>
    <row r="5107">
      <c r="A5107" s="54">
        <v>46146.0</v>
      </c>
      <c r="B5107" s="2" t="s">
        <v>687</v>
      </c>
      <c r="C5107" s="2" t="s">
        <v>8726</v>
      </c>
      <c r="D5107" s="47" t="s">
        <v>8813</v>
      </c>
      <c r="E5107" s="2" t="s">
        <v>9059</v>
      </c>
      <c r="F5107" s="48" t="s">
        <v>9060</v>
      </c>
      <c r="G5107" s="48" t="s">
        <v>9061</v>
      </c>
      <c r="H5107" s="2" t="s">
        <v>8729</v>
      </c>
      <c r="I5107" s="107" t="s">
        <v>9063</v>
      </c>
      <c r="J5107" s="2" t="s">
        <v>9062</v>
      </c>
      <c r="K5107" s="4">
        <f>IFERROR(__xludf.DUMMYFUNCTION("""COMPUTED_VALUE"""),11.0)</f>
        <v>11</v>
      </c>
      <c r="L5107" s="4" t="s">
        <v>8731</v>
      </c>
      <c r="M5107" s="4">
        <v>12.0</v>
      </c>
    </row>
    <row r="5108">
      <c r="A5108" s="54">
        <v>46147.0</v>
      </c>
      <c r="B5108" s="2" t="s">
        <v>687</v>
      </c>
      <c r="C5108" s="2" t="s">
        <v>8726</v>
      </c>
      <c r="D5108" s="47" t="s">
        <v>8813</v>
      </c>
      <c r="E5108" s="2" t="s">
        <v>9059</v>
      </c>
      <c r="F5108" s="48" t="s">
        <v>9060</v>
      </c>
      <c r="G5108" s="48" t="s">
        <v>9061</v>
      </c>
      <c r="H5108" s="2" t="s">
        <v>8729</v>
      </c>
      <c r="I5108" s="107" t="s">
        <v>9063</v>
      </c>
      <c r="J5108" s="2" t="s">
        <v>9062</v>
      </c>
      <c r="K5108" s="4">
        <f>IFERROR(__xludf.DUMMYFUNCTION("""COMPUTED_VALUE"""),11.0)</f>
        <v>11</v>
      </c>
      <c r="L5108" s="4" t="s">
        <v>8731</v>
      </c>
      <c r="M5108" s="4">
        <v>12.0</v>
      </c>
    </row>
    <row r="5109">
      <c r="A5109" s="54">
        <v>46148.0</v>
      </c>
      <c r="B5109" s="2" t="s">
        <v>687</v>
      </c>
      <c r="C5109" s="2" t="s">
        <v>8726</v>
      </c>
      <c r="D5109" s="47" t="s">
        <v>8813</v>
      </c>
      <c r="E5109" s="2" t="s">
        <v>9059</v>
      </c>
      <c r="F5109" s="48" t="s">
        <v>9060</v>
      </c>
      <c r="G5109" s="48" t="s">
        <v>9061</v>
      </c>
      <c r="H5109" s="2" t="s">
        <v>8729</v>
      </c>
      <c r="I5109" s="107" t="s">
        <v>9063</v>
      </c>
      <c r="J5109" s="2" t="s">
        <v>9062</v>
      </c>
      <c r="K5109" s="4">
        <f>IFERROR(__xludf.DUMMYFUNCTION("""COMPUTED_VALUE"""),11.0)</f>
        <v>11</v>
      </c>
      <c r="L5109" s="4" t="s">
        <v>8731</v>
      </c>
      <c r="M5109" s="4">
        <v>12.0</v>
      </c>
    </row>
    <row r="5110">
      <c r="A5110" s="54">
        <v>46149.0</v>
      </c>
      <c r="B5110" s="2" t="s">
        <v>687</v>
      </c>
      <c r="C5110" s="2" t="s">
        <v>8726</v>
      </c>
      <c r="D5110" s="47" t="s">
        <v>8813</v>
      </c>
      <c r="E5110" s="2" t="s">
        <v>9059</v>
      </c>
      <c r="F5110" s="48" t="s">
        <v>9060</v>
      </c>
      <c r="G5110" s="48" t="s">
        <v>9061</v>
      </c>
      <c r="H5110" s="2" t="s">
        <v>8729</v>
      </c>
      <c r="I5110" s="107" t="s">
        <v>9063</v>
      </c>
      <c r="J5110" s="2" t="s">
        <v>9062</v>
      </c>
      <c r="K5110" s="4">
        <f>IFERROR(__xludf.DUMMYFUNCTION("""COMPUTED_VALUE"""),11.0)</f>
        <v>11</v>
      </c>
      <c r="L5110" s="4" t="s">
        <v>8731</v>
      </c>
      <c r="M5110" s="4">
        <v>12.0</v>
      </c>
    </row>
    <row r="5111">
      <c r="A5111" s="54">
        <v>46150.0</v>
      </c>
      <c r="B5111" s="2" t="s">
        <v>687</v>
      </c>
      <c r="C5111" s="2" t="s">
        <v>8726</v>
      </c>
      <c r="D5111" s="47" t="s">
        <v>8813</v>
      </c>
      <c r="E5111" s="2" t="s">
        <v>9059</v>
      </c>
      <c r="F5111" s="48" t="s">
        <v>9060</v>
      </c>
      <c r="G5111" s="48" t="s">
        <v>9061</v>
      </c>
      <c r="H5111" s="2" t="s">
        <v>8729</v>
      </c>
      <c r="I5111" s="107" t="s">
        <v>9063</v>
      </c>
      <c r="J5111" s="2" t="s">
        <v>9062</v>
      </c>
      <c r="K5111" s="4">
        <f>IFERROR(__xludf.DUMMYFUNCTION("""COMPUTED_VALUE"""),11.0)</f>
        <v>11</v>
      </c>
      <c r="L5111" s="4" t="s">
        <v>8731</v>
      </c>
      <c r="M5111" s="4">
        <v>12.0</v>
      </c>
    </row>
    <row r="5112">
      <c r="A5112" s="54">
        <v>46151.0</v>
      </c>
      <c r="B5112" s="2" t="s">
        <v>687</v>
      </c>
      <c r="C5112" s="2" t="s">
        <v>8726</v>
      </c>
      <c r="D5112" s="47" t="s">
        <v>8813</v>
      </c>
      <c r="E5112" s="2" t="s">
        <v>9059</v>
      </c>
      <c r="F5112" s="48" t="s">
        <v>9060</v>
      </c>
      <c r="G5112" s="48" t="s">
        <v>9061</v>
      </c>
      <c r="H5112" s="2" t="s">
        <v>8729</v>
      </c>
      <c r="I5112" s="107" t="s">
        <v>9063</v>
      </c>
      <c r="J5112" s="2" t="s">
        <v>9062</v>
      </c>
      <c r="K5112" s="4">
        <f>IFERROR(__xludf.DUMMYFUNCTION("""COMPUTED_VALUE"""),11.0)</f>
        <v>11</v>
      </c>
      <c r="L5112" s="4" t="s">
        <v>8731</v>
      </c>
      <c r="M5112" s="4">
        <v>12.0</v>
      </c>
    </row>
    <row r="5113">
      <c r="A5113" s="54">
        <v>46152.0</v>
      </c>
      <c r="B5113" s="2" t="s">
        <v>687</v>
      </c>
      <c r="C5113" s="2" t="s">
        <v>8726</v>
      </c>
      <c r="D5113" s="47" t="s">
        <v>8813</v>
      </c>
      <c r="E5113" s="2" t="s">
        <v>9059</v>
      </c>
      <c r="F5113" s="48" t="s">
        <v>9060</v>
      </c>
      <c r="G5113" s="48" t="s">
        <v>9061</v>
      </c>
      <c r="H5113" s="2" t="s">
        <v>8729</v>
      </c>
      <c r="I5113" s="107" t="s">
        <v>9063</v>
      </c>
      <c r="J5113" s="2" t="s">
        <v>9062</v>
      </c>
      <c r="K5113" s="4">
        <f>IFERROR(__xludf.DUMMYFUNCTION("""COMPUTED_VALUE"""),11.0)</f>
        <v>11</v>
      </c>
      <c r="L5113" s="4" t="s">
        <v>8731</v>
      </c>
      <c r="M5113" s="4">
        <v>12.0</v>
      </c>
    </row>
    <row r="5114">
      <c r="A5114" s="54">
        <v>46153.0</v>
      </c>
      <c r="B5114" s="2" t="s">
        <v>687</v>
      </c>
      <c r="C5114" s="2" t="s">
        <v>8726</v>
      </c>
      <c r="D5114" s="47" t="s">
        <v>8813</v>
      </c>
      <c r="E5114" s="2" t="s">
        <v>9059</v>
      </c>
      <c r="F5114" s="48" t="s">
        <v>9060</v>
      </c>
      <c r="G5114" s="48" t="s">
        <v>9061</v>
      </c>
      <c r="H5114" s="2" t="s">
        <v>8729</v>
      </c>
      <c r="I5114" s="107" t="s">
        <v>9063</v>
      </c>
      <c r="J5114" s="2" t="s">
        <v>9062</v>
      </c>
      <c r="K5114" s="4">
        <f>IFERROR(__xludf.DUMMYFUNCTION("""COMPUTED_VALUE"""),11.0)</f>
        <v>11</v>
      </c>
      <c r="L5114" s="4" t="s">
        <v>8731</v>
      </c>
      <c r="M5114" s="4">
        <v>12.0</v>
      </c>
    </row>
    <row r="5115">
      <c r="A5115" s="54">
        <v>46154.0</v>
      </c>
      <c r="B5115" s="2" t="s">
        <v>687</v>
      </c>
      <c r="C5115" s="2" t="s">
        <v>8726</v>
      </c>
      <c r="D5115" s="47" t="s">
        <v>8813</v>
      </c>
      <c r="E5115" s="2" t="s">
        <v>9059</v>
      </c>
      <c r="F5115" s="48" t="s">
        <v>9060</v>
      </c>
      <c r="G5115" s="48" t="s">
        <v>9061</v>
      </c>
      <c r="H5115" s="2" t="s">
        <v>8729</v>
      </c>
      <c r="I5115" s="107" t="s">
        <v>9063</v>
      </c>
      <c r="J5115" s="2" t="s">
        <v>9062</v>
      </c>
      <c r="K5115" s="4">
        <f>IFERROR(__xludf.DUMMYFUNCTION("""COMPUTED_VALUE"""),12.0)</f>
        <v>12</v>
      </c>
      <c r="L5115" s="4" t="s">
        <v>8735</v>
      </c>
      <c r="M5115" s="4">
        <v>12.0</v>
      </c>
    </row>
    <row r="5116">
      <c r="A5116" s="54">
        <v>46155.0</v>
      </c>
      <c r="B5116" s="2" t="s">
        <v>687</v>
      </c>
      <c r="C5116" s="2" t="s">
        <v>8726</v>
      </c>
      <c r="D5116" s="47" t="s">
        <v>8813</v>
      </c>
      <c r="E5116" s="2" t="s">
        <v>9059</v>
      </c>
      <c r="F5116" s="48" t="s">
        <v>9060</v>
      </c>
      <c r="G5116" s="48" t="s">
        <v>9061</v>
      </c>
      <c r="H5116" s="2" t="s">
        <v>8729</v>
      </c>
      <c r="I5116" s="107" t="s">
        <v>9063</v>
      </c>
      <c r="J5116" s="2" t="s">
        <v>9062</v>
      </c>
      <c r="K5116" s="4">
        <f>IFERROR(__xludf.DUMMYFUNCTION("""COMPUTED_VALUE"""),12.0)</f>
        <v>12</v>
      </c>
      <c r="L5116" s="4" t="s">
        <v>8735</v>
      </c>
      <c r="M5116" s="4">
        <v>12.0</v>
      </c>
    </row>
    <row r="5117">
      <c r="A5117" s="54">
        <v>46158.0</v>
      </c>
      <c r="B5117" s="2" t="s">
        <v>687</v>
      </c>
      <c r="C5117" s="2" t="s">
        <v>8726</v>
      </c>
      <c r="D5117" s="47" t="s">
        <v>8813</v>
      </c>
      <c r="E5117" s="2" t="s">
        <v>9059</v>
      </c>
      <c r="F5117" s="48" t="s">
        <v>9060</v>
      </c>
      <c r="G5117" s="48" t="s">
        <v>9061</v>
      </c>
      <c r="H5117" s="2" t="s">
        <v>8729</v>
      </c>
      <c r="I5117" s="107" t="s">
        <v>9063</v>
      </c>
      <c r="J5117" s="2" t="s">
        <v>9062</v>
      </c>
      <c r="K5117" s="4">
        <f>IFERROR(__xludf.DUMMYFUNCTION("""COMPUTED_VALUE"""),11.0)</f>
        <v>11</v>
      </c>
      <c r="L5117" s="4" t="s">
        <v>8731</v>
      </c>
      <c r="M5117" s="4">
        <v>12.0</v>
      </c>
    </row>
    <row r="5118">
      <c r="A5118" s="54">
        <v>46159.0</v>
      </c>
      <c r="B5118" s="2" t="s">
        <v>687</v>
      </c>
      <c r="C5118" s="2" t="s">
        <v>8726</v>
      </c>
      <c r="D5118" s="47" t="s">
        <v>8813</v>
      </c>
      <c r="E5118" s="2" t="s">
        <v>9059</v>
      </c>
      <c r="F5118" s="48" t="s">
        <v>9060</v>
      </c>
      <c r="G5118" s="48" t="s">
        <v>9061</v>
      </c>
      <c r="H5118" s="2" t="s">
        <v>8729</v>
      </c>
      <c r="I5118" s="107" t="s">
        <v>9063</v>
      </c>
      <c r="J5118" s="2" t="s">
        <v>9062</v>
      </c>
      <c r="K5118" s="4">
        <f>IFERROR(__xludf.DUMMYFUNCTION("""COMPUTED_VALUE"""),11.0)</f>
        <v>11</v>
      </c>
      <c r="L5118" s="4" t="s">
        <v>8731</v>
      </c>
      <c r="M5118" s="4">
        <v>12.0</v>
      </c>
    </row>
    <row r="5119">
      <c r="A5119" s="54">
        <v>46160.0</v>
      </c>
      <c r="B5119" s="2" t="s">
        <v>687</v>
      </c>
      <c r="C5119" s="2" t="s">
        <v>8726</v>
      </c>
      <c r="D5119" s="47" t="s">
        <v>8813</v>
      </c>
      <c r="E5119" s="2" t="s">
        <v>9059</v>
      </c>
      <c r="F5119" s="48" t="s">
        <v>9060</v>
      </c>
      <c r="G5119" s="48" t="s">
        <v>9061</v>
      </c>
      <c r="H5119" s="2" t="s">
        <v>8729</v>
      </c>
      <c r="I5119" s="107" t="s">
        <v>9063</v>
      </c>
      <c r="J5119" s="2" t="s">
        <v>9062</v>
      </c>
      <c r="K5119" s="4">
        <f>IFERROR(__xludf.DUMMYFUNCTION("""COMPUTED_VALUE"""),11.0)</f>
        <v>11</v>
      </c>
      <c r="L5119" s="4" t="s">
        <v>8731</v>
      </c>
      <c r="M5119" s="4">
        <v>12.0</v>
      </c>
    </row>
    <row r="5120">
      <c r="A5120" s="54">
        <v>46161.0</v>
      </c>
      <c r="B5120" s="2" t="s">
        <v>687</v>
      </c>
      <c r="C5120" s="2" t="s">
        <v>8726</v>
      </c>
      <c r="D5120" s="47" t="s">
        <v>8813</v>
      </c>
      <c r="E5120" s="2" t="s">
        <v>9059</v>
      </c>
      <c r="F5120" s="48" t="s">
        <v>9060</v>
      </c>
      <c r="G5120" s="48" t="s">
        <v>9061</v>
      </c>
      <c r="H5120" s="2" t="s">
        <v>8729</v>
      </c>
      <c r="I5120" s="107" t="s">
        <v>9063</v>
      </c>
      <c r="J5120" s="2" t="s">
        <v>9062</v>
      </c>
      <c r="K5120" s="4">
        <f>IFERROR(__xludf.DUMMYFUNCTION("""COMPUTED_VALUE"""),11.0)</f>
        <v>11</v>
      </c>
      <c r="L5120" s="4" t="s">
        <v>8731</v>
      </c>
      <c r="M5120" s="4">
        <v>12.0</v>
      </c>
    </row>
    <row r="5121">
      <c r="A5121" s="54">
        <v>46162.0</v>
      </c>
      <c r="B5121" s="2" t="s">
        <v>687</v>
      </c>
      <c r="C5121" s="2" t="s">
        <v>8726</v>
      </c>
      <c r="D5121" s="47" t="s">
        <v>8813</v>
      </c>
      <c r="E5121" s="2" t="s">
        <v>9059</v>
      </c>
      <c r="F5121" s="48" t="s">
        <v>9060</v>
      </c>
      <c r="G5121" s="48" t="s">
        <v>9061</v>
      </c>
      <c r="H5121" s="2" t="s">
        <v>8729</v>
      </c>
      <c r="I5121" s="107" t="s">
        <v>9063</v>
      </c>
      <c r="J5121" s="2" t="s">
        <v>9062</v>
      </c>
      <c r="K5121" s="4">
        <f>IFERROR(__xludf.DUMMYFUNCTION("""COMPUTED_VALUE"""),11.0)</f>
        <v>11</v>
      </c>
      <c r="L5121" s="4" t="s">
        <v>8731</v>
      </c>
      <c r="M5121" s="4">
        <v>12.0</v>
      </c>
    </row>
    <row r="5122">
      <c r="A5122" s="54">
        <v>46165.0</v>
      </c>
      <c r="B5122" s="2" t="s">
        <v>687</v>
      </c>
      <c r="C5122" s="2" t="s">
        <v>8726</v>
      </c>
      <c r="D5122" s="47" t="s">
        <v>8813</v>
      </c>
      <c r="E5122" s="2" t="s">
        <v>9059</v>
      </c>
      <c r="F5122" s="48" t="s">
        <v>9060</v>
      </c>
      <c r="G5122" s="48" t="s">
        <v>9061</v>
      </c>
      <c r="H5122" s="2" t="s">
        <v>8729</v>
      </c>
      <c r="I5122" s="107" t="s">
        <v>9063</v>
      </c>
      <c r="J5122" s="2" t="s">
        <v>9062</v>
      </c>
      <c r="K5122" s="4">
        <f>IFERROR(__xludf.DUMMYFUNCTION("""COMPUTED_VALUE"""),11.0)</f>
        <v>11</v>
      </c>
      <c r="L5122" s="4" t="s">
        <v>8731</v>
      </c>
      <c r="M5122" s="4">
        <v>12.0</v>
      </c>
    </row>
    <row r="5123">
      <c r="A5123" s="54">
        <v>46166.0</v>
      </c>
      <c r="B5123" s="2" t="s">
        <v>687</v>
      </c>
      <c r="C5123" s="2" t="s">
        <v>8726</v>
      </c>
      <c r="D5123" s="47" t="s">
        <v>8813</v>
      </c>
      <c r="E5123" s="2" t="s">
        <v>9059</v>
      </c>
      <c r="F5123" s="48" t="s">
        <v>9060</v>
      </c>
      <c r="G5123" s="48" t="s">
        <v>9061</v>
      </c>
      <c r="H5123" s="2" t="s">
        <v>8729</v>
      </c>
      <c r="I5123" s="107" t="s">
        <v>9063</v>
      </c>
      <c r="J5123" s="2" t="s">
        <v>9062</v>
      </c>
      <c r="K5123" s="4">
        <f>IFERROR(__xludf.DUMMYFUNCTION("""COMPUTED_VALUE"""),11.0)</f>
        <v>11</v>
      </c>
      <c r="L5123" s="4" t="s">
        <v>8731</v>
      </c>
      <c r="M5123" s="4">
        <v>12.0</v>
      </c>
    </row>
    <row r="5124">
      <c r="A5124" s="54">
        <v>46167.0</v>
      </c>
      <c r="B5124" s="2" t="s">
        <v>687</v>
      </c>
      <c r="C5124" s="2" t="s">
        <v>8726</v>
      </c>
      <c r="D5124" s="47" t="s">
        <v>8813</v>
      </c>
      <c r="E5124" s="2" t="s">
        <v>9059</v>
      </c>
      <c r="F5124" s="48" t="s">
        <v>9060</v>
      </c>
      <c r="G5124" s="48" t="s">
        <v>9061</v>
      </c>
      <c r="H5124" s="2" t="s">
        <v>8729</v>
      </c>
      <c r="I5124" s="107" t="s">
        <v>9063</v>
      </c>
      <c r="J5124" s="2" t="s">
        <v>9062</v>
      </c>
      <c r="K5124" s="4">
        <f>IFERROR(__xludf.DUMMYFUNCTION("""COMPUTED_VALUE"""),11.0)</f>
        <v>11</v>
      </c>
      <c r="L5124" s="4" t="s">
        <v>8731</v>
      </c>
      <c r="M5124" s="4">
        <v>12.0</v>
      </c>
    </row>
    <row r="5125">
      <c r="A5125" s="54">
        <v>46168.0</v>
      </c>
      <c r="B5125" s="2" t="s">
        <v>687</v>
      </c>
      <c r="C5125" s="2" t="s">
        <v>8726</v>
      </c>
      <c r="D5125" s="47" t="s">
        <v>8813</v>
      </c>
      <c r="E5125" s="2" t="s">
        <v>9059</v>
      </c>
      <c r="F5125" s="48" t="s">
        <v>9060</v>
      </c>
      <c r="G5125" s="48" t="s">
        <v>9061</v>
      </c>
      <c r="H5125" s="2" t="s">
        <v>8729</v>
      </c>
      <c r="I5125" s="107" t="s">
        <v>9063</v>
      </c>
      <c r="J5125" s="2" t="s">
        <v>9062</v>
      </c>
      <c r="K5125" s="4">
        <f>IFERROR(__xludf.DUMMYFUNCTION("""COMPUTED_VALUE"""),11.0)</f>
        <v>11</v>
      </c>
      <c r="L5125" s="4" t="s">
        <v>8731</v>
      </c>
      <c r="M5125" s="4">
        <v>12.0</v>
      </c>
    </row>
    <row r="5126">
      <c r="A5126" s="54">
        <v>46169.0</v>
      </c>
      <c r="B5126" s="2" t="s">
        <v>687</v>
      </c>
      <c r="C5126" s="2" t="s">
        <v>8726</v>
      </c>
      <c r="D5126" s="47" t="s">
        <v>8813</v>
      </c>
      <c r="E5126" s="2" t="s">
        <v>9059</v>
      </c>
      <c r="F5126" s="48" t="s">
        <v>9060</v>
      </c>
      <c r="G5126" s="48" t="s">
        <v>9061</v>
      </c>
      <c r="H5126" s="2" t="s">
        <v>8729</v>
      </c>
      <c r="I5126" s="107" t="s">
        <v>9063</v>
      </c>
      <c r="J5126" s="2" t="s">
        <v>9062</v>
      </c>
      <c r="K5126" s="4">
        <f>IFERROR(__xludf.DUMMYFUNCTION("""COMPUTED_VALUE"""),11.0)</f>
        <v>11</v>
      </c>
      <c r="L5126" s="4" t="s">
        <v>8731</v>
      </c>
      <c r="M5126" s="4">
        <v>12.0</v>
      </c>
    </row>
    <row r="5127">
      <c r="A5127" s="54">
        <v>46171.0</v>
      </c>
      <c r="B5127" s="2" t="s">
        <v>687</v>
      </c>
      <c r="C5127" s="2" t="s">
        <v>8726</v>
      </c>
      <c r="D5127" s="47" t="s">
        <v>8813</v>
      </c>
      <c r="E5127" s="2" t="s">
        <v>9059</v>
      </c>
      <c r="F5127" s="48" t="s">
        <v>9060</v>
      </c>
      <c r="G5127" s="48" t="s">
        <v>9061</v>
      </c>
      <c r="H5127" s="2" t="s">
        <v>8729</v>
      </c>
      <c r="I5127" s="107" t="s">
        <v>9063</v>
      </c>
      <c r="J5127" s="2" t="s">
        <v>9062</v>
      </c>
      <c r="K5127" s="4">
        <f>IFERROR(__xludf.DUMMYFUNCTION("""COMPUTED_VALUE"""),11.0)</f>
        <v>11</v>
      </c>
      <c r="L5127" s="4" t="s">
        <v>8731</v>
      </c>
      <c r="M5127" s="4">
        <v>12.0</v>
      </c>
    </row>
    <row r="5128">
      <c r="A5128" s="54">
        <v>46172.0</v>
      </c>
      <c r="B5128" s="2" t="s">
        <v>687</v>
      </c>
      <c r="C5128" s="2" t="s">
        <v>8726</v>
      </c>
      <c r="D5128" s="47" t="s">
        <v>8813</v>
      </c>
      <c r="E5128" s="2" t="s">
        <v>9059</v>
      </c>
      <c r="F5128" s="48" t="s">
        <v>9060</v>
      </c>
      <c r="G5128" s="48" t="s">
        <v>9061</v>
      </c>
      <c r="H5128" s="2" t="s">
        <v>8729</v>
      </c>
      <c r="I5128" s="107" t="s">
        <v>9063</v>
      </c>
      <c r="J5128" s="2" t="s">
        <v>9062</v>
      </c>
      <c r="K5128" s="4">
        <f>IFERROR(__xludf.DUMMYFUNCTION("""COMPUTED_VALUE"""),11.0)</f>
        <v>11</v>
      </c>
      <c r="L5128" s="4" t="s">
        <v>8731</v>
      </c>
      <c r="M5128" s="4">
        <v>12.0</v>
      </c>
    </row>
    <row r="5129">
      <c r="A5129" s="54">
        <v>46173.0</v>
      </c>
      <c r="B5129" s="2" t="s">
        <v>687</v>
      </c>
      <c r="C5129" s="2" t="s">
        <v>8726</v>
      </c>
      <c r="D5129" s="47" t="s">
        <v>8813</v>
      </c>
      <c r="E5129" s="2" t="s">
        <v>9059</v>
      </c>
      <c r="F5129" s="48" t="s">
        <v>9060</v>
      </c>
      <c r="G5129" s="48" t="s">
        <v>9061</v>
      </c>
      <c r="H5129" s="2" t="s">
        <v>8729</v>
      </c>
      <c r="I5129" s="107" t="s">
        <v>9063</v>
      </c>
      <c r="J5129" s="2" t="s">
        <v>9062</v>
      </c>
      <c r="K5129" s="4">
        <f>IFERROR(__xludf.DUMMYFUNCTION("""COMPUTED_VALUE"""),11.0)</f>
        <v>11</v>
      </c>
      <c r="L5129" s="4" t="s">
        <v>8731</v>
      </c>
      <c r="M5129" s="4">
        <v>12.0</v>
      </c>
    </row>
    <row r="5130">
      <c r="A5130" s="54">
        <v>46174.0</v>
      </c>
      <c r="B5130" s="2" t="s">
        <v>687</v>
      </c>
      <c r="C5130" s="2" t="s">
        <v>8726</v>
      </c>
      <c r="D5130" s="47" t="s">
        <v>8813</v>
      </c>
      <c r="E5130" s="2" t="s">
        <v>9059</v>
      </c>
      <c r="F5130" s="48" t="s">
        <v>9060</v>
      </c>
      <c r="G5130" s="48" t="s">
        <v>9061</v>
      </c>
      <c r="H5130" s="2" t="s">
        <v>8729</v>
      </c>
      <c r="I5130" s="107" t="s">
        <v>9063</v>
      </c>
      <c r="J5130" s="2" t="s">
        <v>9062</v>
      </c>
      <c r="K5130" s="4">
        <f>IFERROR(__xludf.DUMMYFUNCTION("""COMPUTED_VALUE"""),11.0)</f>
        <v>11</v>
      </c>
      <c r="L5130" s="4" t="s">
        <v>8731</v>
      </c>
      <c r="M5130" s="4">
        <v>12.0</v>
      </c>
    </row>
    <row r="5131">
      <c r="A5131" s="54">
        <v>46175.0</v>
      </c>
      <c r="B5131" s="2" t="s">
        <v>687</v>
      </c>
      <c r="C5131" s="2" t="s">
        <v>8726</v>
      </c>
      <c r="D5131" s="47" t="s">
        <v>8813</v>
      </c>
      <c r="E5131" s="2" t="s">
        <v>9059</v>
      </c>
      <c r="F5131" s="48" t="s">
        <v>9060</v>
      </c>
      <c r="G5131" s="48" t="s">
        <v>9061</v>
      </c>
      <c r="H5131" s="2" t="s">
        <v>8729</v>
      </c>
      <c r="I5131" s="107" t="s">
        <v>9063</v>
      </c>
      <c r="J5131" s="2" t="s">
        <v>9062</v>
      </c>
      <c r="K5131" s="4">
        <f>IFERROR(__xludf.DUMMYFUNCTION("""COMPUTED_VALUE"""),11.0)</f>
        <v>11</v>
      </c>
      <c r="L5131" s="4" t="s">
        <v>8731</v>
      </c>
      <c r="M5131" s="4">
        <v>12.0</v>
      </c>
    </row>
    <row r="5132">
      <c r="A5132" s="54">
        <v>46176.0</v>
      </c>
      <c r="B5132" s="2" t="s">
        <v>687</v>
      </c>
      <c r="C5132" s="2" t="s">
        <v>8726</v>
      </c>
      <c r="D5132" s="47" t="s">
        <v>8813</v>
      </c>
      <c r="E5132" s="2" t="s">
        <v>9059</v>
      </c>
      <c r="F5132" s="48" t="s">
        <v>9060</v>
      </c>
      <c r="G5132" s="48" t="s">
        <v>9061</v>
      </c>
      <c r="H5132" s="2" t="s">
        <v>8729</v>
      </c>
      <c r="I5132" s="107" t="s">
        <v>9063</v>
      </c>
      <c r="J5132" s="2" t="s">
        <v>9062</v>
      </c>
      <c r="K5132" s="4">
        <f>IFERROR(__xludf.DUMMYFUNCTION("""COMPUTED_VALUE"""),12.0)</f>
        <v>12</v>
      </c>
      <c r="L5132" s="4" t="s">
        <v>8735</v>
      </c>
      <c r="M5132" s="4">
        <v>12.0</v>
      </c>
    </row>
    <row r="5133">
      <c r="A5133" s="54">
        <v>46177.0</v>
      </c>
      <c r="B5133" s="2" t="s">
        <v>687</v>
      </c>
      <c r="C5133" s="2" t="s">
        <v>8726</v>
      </c>
      <c r="D5133" s="47" t="s">
        <v>8813</v>
      </c>
      <c r="E5133" s="2" t="s">
        <v>9059</v>
      </c>
      <c r="F5133" s="48" t="s">
        <v>9060</v>
      </c>
      <c r="G5133" s="48" t="s">
        <v>9061</v>
      </c>
      <c r="H5133" s="2" t="s">
        <v>8729</v>
      </c>
      <c r="I5133" s="107" t="s">
        <v>9063</v>
      </c>
      <c r="J5133" s="2" t="s">
        <v>9062</v>
      </c>
      <c r="K5133" s="4">
        <f>IFERROR(__xludf.DUMMYFUNCTION("""COMPUTED_VALUE"""),11.0)</f>
        <v>11</v>
      </c>
      <c r="L5133" s="4" t="s">
        <v>8731</v>
      </c>
      <c r="M5133" s="4">
        <v>12.0</v>
      </c>
    </row>
    <row r="5134">
      <c r="A5134" s="54">
        <v>46178.0</v>
      </c>
      <c r="B5134" s="2" t="s">
        <v>687</v>
      </c>
      <c r="C5134" s="2" t="s">
        <v>8726</v>
      </c>
      <c r="D5134" s="47" t="s">
        <v>8813</v>
      </c>
      <c r="E5134" s="2" t="s">
        <v>9059</v>
      </c>
      <c r="F5134" s="48" t="s">
        <v>9060</v>
      </c>
      <c r="G5134" s="48" t="s">
        <v>9061</v>
      </c>
      <c r="H5134" s="2" t="s">
        <v>8729</v>
      </c>
      <c r="I5134" s="107" t="s">
        <v>9063</v>
      </c>
      <c r="J5134" s="2" t="s">
        <v>9062</v>
      </c>
      <c r="K5134" s="4">
        <f>IFERROR(__xludf.DUMMYFUNCTION("""COMPUTED_VALUE"""),11.0)</f>
        <v>11</v>
      </c>
      <c r="L5134" s="4" t="s">
        <v>8731</v>
      </c>
      <c r="M5134" s="4">
        <v>12.0</v>
      </c>
    </row>
    <row r="5135">
      <c r="A5135" s="54">
        <v>46179.0</v>
      </c>
      <c r="B5135" s="2" t="s">
        <v>687</v>
      </c>
      <c r="C5135" s="2" t="s">
        <v>8726</v>
      </c>
      <c r="D5135" s="47" t="s">
        <v>8813</v>
      </c>
      <c r="E5135" s="2" t="s">
        <v>9059</v>
      </c>
      <c r="F5135" s="48" t="s">
        <v>9060</v>
      </c>
      <c r="G5135" s="48" t="s">
        <v>9061</v>
      </c>
      <c r="H5135" s="2" t="s">
        <v>8729</v>
      </c>
      <c r="I5135" s="107" t="s">
        <v>9063</v>
      </c>
      <c r="J5135" s="2" t="s">
        <v>9062</v>
      </c>
      <c r="K5135" s="4">
        <f>IFERROR(__xludf.DUMMYFUNCTION("""COMPUTED_VALUE"""),11.0)</f>
        <v>11</v>
      </c>
      <c r="L5135" s="4" t="s">
        <v>8731</v>
      </c>
      <c r="M5135" s="4">
        <v>12.0</v>
      </c>
    </row>
    <row r="5136">
      <c r="A5136" s="54">
        <v>46180.0</v>
      </c>
      <c r="B5136" s="2" t="s">
        <v>687</v>
      </c>
      <c r="C5136" s="2" t="s">
        <v>8726</v>
      </c>
      <c r="D5136" s="47" t="s">
        <v>8813</v>
      </c>
      <c r="E5136" s="2" t="s">
        <v>9059</v>
      </c>
      <c r="F5136" s="48" t="s">
        <v>9060</v>
      </c>
      <c r="G5136" s="48" t="s">
        <v>9061</v>
      </c>
      <c r="H5136" s="2" t="s">
        <v>8729</v>
      </c>
      <c r="I5136" s="107" t="s">
        <v>9063</v>
      </c>
      <c r="J5136" s="2" t="s">
        <v>9062</v>
      </c>
      <c r="K5136" s="4">
        <f>IFERROR(__xludf.DUMMYFUNCTION("""COMPUTED_VALUE"""),11.0)</f>
        <v>11</v>
      </c>
      <c r="L5136" s="4" t="s">
        <v>8731</v>
      </c>
      <c r="M5136" s="4">
        <v>12.0</v>
      </c>
    </row>
    <row r="5137">
      <c r="A5137" s="54">
        <v>46181.0</v>
      </c>
      <c r="B5137" s="2" t="s">
        <v>687</v>
      </c>
      <c r="C5137" s="2" t="s">
        <v>8726</v>
      </c>
      <c r="D5137" s="47" t="s">
        <v>8813</v>
      </c>
      <c r="E5137" s="2" t="s">
        <v>9059</v>
      </c>
      <c r="F5137" s="48" t="s">
        <v>9060</v>
      </c>
      <c r="G5137" s="48" t="s">
        <v>9061</v>
      </c>
      <c r="H5137" s="2" t="s">
        <v>8729</v>
      </c>
      <c r="I5137" s="107" t="s">
        <v>9063</v>
      </c>
      <c r="J5137" s="2" t="s">
        <v>9062</v>
      </c>
      <c r="K5137" s="4">
        <f>IFERROR(__xludf.DUMMYFUNCTION("""COMPUTED_VALUE"""),12.0)</f>
        <v>12</v>
      </c>
      <c r="L5137" s="4" t="s">
        <v>8735</v>
      </c>
      <c r="M5137" s="4">
        <v>12.0</v>
      </c>
    </row>
    <row r="5138">
      <c r="A5138" s="54">
        <v>46182.0</v>
      </c>
      <c r="B5138" s="2" t="s">
        <v>687</v>
      </c>
      <c r="C5138" s="2" t="s">
        <v>8726</v>
      </c>
      <c r="D5138" s="47" t="s">
        <v>8813</v>
      </c>
      <c r="E5138" s="2" t="s">
        <v>9059</v>
      </c>
      <c r="F5138" s="48" t="s">
        <v>9060</v>
      </c>
      <c r="G5138" s="48" t="s">
        <v>9061</v>
      </c>
      <c r="H5138" s="2" t="s">
        <v>8729</v>
      </c>
      <c r="I5138" s="107" t="s">
        <v>9063</v>
      </c>
      <c r="J5138" s="2" t="s">
        <v>9062</v>
      </c>
      <c r="K5138" s="4">
        <f>IFERROR(__xludf.DUMMYFUNCTION("""COMPUTED_VALUE"""),12.0)</f>
        <v>12</v>
      </c>
      <c r="L5138" s="4" t="s">
        <v>8735</v>
      </c>
      <c r="M5138" s="4">
        <v>12.0</v>
      </c>
    </row>
    <row r="5139">
      <c r="A5139" s="54">
        <v>46183.0</v>
      </c>
      <c r="B5139" s="2" t="s">
        <v>687</v>
      </c>
      <c r="C5139" s="2" t="s">
        <v>8726</v>
      </c>
      <c r="D5139" s="47" t="s">
        <v>8813</v>
      </c>
      <c r="E5139" s="2" t="s">
        <v>9059</v>
      </c>
      <c r="F5139" s="48" t="s">
        <v>9060</v>
      </c>
      <c r="G5139" s="48" t="s">
        <v>9061</v>
      </c>
      <c r="H5139" s="2" t="s">
        <v>8729</v>
      </c>
      <c r="I5139" s="107" t="s">
        <v>9063</v>
      </c>
      <c r="J5139" s="2" t="s">
        <v>9062</v>
      </c>
      <c r="K5139" s="4">
        <f>IFERROR(__xludf.DUMMYFUNCTION("""COMPUTED_VALUE"""),12.0)</f>
        <v>12</v>
      </c>
      <c r="L5139" s="4" t="s">
        <v>8735</v>
      </c>
      <c r="M5139" s="4">
        <v>12.0</v>
      </c>
    </row>
    <row r="5140">
      <c r="A5140" s="54">
        <v>46184.0</v>
      </c>
      <c r="B5140" s="2" t="s">
        <v>687</v>
      </c>
      <c r="C5140" s="2" t="s">
        <v>8726</v>
      </c>
      <c r="D5140" s="47" t="s">
        <v>8813</v>
      </c>
      <c r="E5140" s="2" t="s">
        <v>9059</v>
      </c>
      <c r="F5140" s="48" t="s">
        <v>9060</v>
      </c>
      <c r="G5140" s="48" t="s">
        <v>9061</v>
      </c>
      <c r="H5140" s="2" t="s">
        <v>8729</v>
      </c>
      <c r="I5140" s="107" t="s">
        <v>9063</v>
      </c>
      <c r="J5140" s="2" t="s">
        <v>9062</v>
      </c>
      <c r="K5140" s="4">
        <f>IFERROR(__xludf.DUMMYFUNCTION("""COMPUTED_VALUE"""),12.0)</f>
        <v>12</v>
      </c>
      <c r="L5140" s="4" t="s">
        <v>8735</v>
      </c>
      <c r="M5140" s="4">
        <v>12.0</v>
      </c>
    </row>
    <row r="5141">
      <c r="A5141" s="54">
        <v>46185.0</v>
      </c>
      <c r="B5141" s="2" t="s">
        <v>687</v>
      </c>
      <c r="C5141" s="2" t="s">
        <v>8726</v>
      </c>
      <c r="D5141" s="47" t="s">
        <v>8813</v>
      </c>
      <c r="E5141" s="2" t="s">
        <v>9059</v>
      </c>
      <c r="F5141" s="48" t="s">
        <v>9060</v>
      </c>
      <c r="G5141" s="48" t="s">
        <v>9061</v>
      </c>
      <c r="H5141" s="2" t="s">
        <v>8729</v>
      </c>
      <c r="I5141" s="107" t="s">
        <v>9063</v>
      </c>
      <c r="J5141" s="2" t="s">
        <v>9062</v>
      </c>
      <c r="K5141" s="4">
        <f>IFERROR(__xludf.DUMMYFUNCTION("""COMPUTED_VALUE"""),11.0)</f>
        <v>11</v>
      </c>
      <c r="L5141" s="4" t="s">
        <v>8731</v>
      </c>
      <c r="M5141" s="4">
        <v>12.0</v>
      </c>
    </row>
    <row r="5142">
      <c r="A5142" s="54">
        <v>46186.0</v>
      </c>
      <c r="B5142" s="2" t="s">
        <v>687</v>
      </c>
      <c r="C5142" s="2" t="s">
        <v>8726</v>
      </c>
      <c r="D5142" s="47" t="s">
        <v>8813</v>
      </c>
      <c r="E5142" s="2" t="s">
        <v>9059</v>
      </c>
      <c r="F5142" s="48" t="s">
        <v>9060</v>
      </c>
      <c r="G5142" s="48" t="s">
        <v>9061</v>
      </c>
      <c r="H5142" s="2" t="s">
        <v>8729</v>
      </c>
      <c r="I5142" s="107" t="s">
        <v>9063</v>
      </c>
      <c r="J5142" s="2" t="s">
        <v>9062</v>
      </c>
      <c r="K5142" s="4">
        <f>IFERROR(__xludf.DUMMYFUNCTION("""COMPUTED_VALUE"""),11.0)</f>
        <v>11</v>
      </c>
      <c r="L5142" s="4" t="s">
        <v>8731</v>
      </c>
      <c r="M5142" s="4">
        <v>12.0</v>
      </c>
    </row>
    <row r="5143">
      <c r="A5143" s="54">
        <v>46187.0</v>
      </c>
      <c r="B5143" s="2" t="s">
        <v>687</v>
      </c>
      <c r="C5143" s="2" t="s">
        <v>8726</v>
      </c>
      <c r="D5143" s="47" t="s">
        <v>8813</v>
      </c>
      <c r="E5143" s="2" t="s">
        <v>9059</v>
      </c>
      <c r="F5143" s="48" t="s">
        <v>9060</v>
      </c>
      <c r="G5143" s="48" t="s">
        <v>9061</v>
      </c>
      <c r="H5143" s="2" t="s">
        <v>8729</v>
      </c>
      <c r="I5143" s="107" t="s">
        <v>9063</v>
      </c>
      <c r="J5143" s="2" t="s">
        <v>9062</v>
      </c>
      <c r="K5143" s="4">
        <f>IFERROR(__xludf.DUMMYFUNCTION("""COMPUTED_VALUE"""),11.0)</f>
        <v>11</v>
      </c>
      <c r="L5143" s="4" t="s">
        <v>8731</v>
      </c>
      <c r="M5143" s="4">
        <v>12.0</v>
      </c>
    </row>
    <row r="5144">
      <c r="A5144" s="54">
        <v>46188.0</v>
      </c>
      <c r="B5144" s="2" t="s">
        <v>687</v>
      </c>
      <c r="C5144" s="2" t="s">
        <v>8726</v>
      </c>
      <c r="D5144" s="47" t="s">
        <v>8813</v>
      </c>
      <c r="E5144" s="2" t="s">
        <v>9059</v>
      </c>
      <c r="F5144" s="48" t="s">
        <v>9060</v>
      </c>
      <c r="G5144" s="48" t="s">
        <v>9061</v>
      </c>
      <c r="H5144" s="2" t="s">
        <v>8729</v>
      </c>
      <c r="I5144" s="107" t="s">
        <v>9063</v>
      </c>
      <c r="J5144" s="2" t="s">
        <v>9062</v>
      </c>
      <c r="K5144" s="4">
        <f>IFERROR(__xludf.DUMMYFUNCTION("""COMPUTED_VALUE"""),13.0)</f>
        <v>13</v>
      </c>
      <c r="L5144" s="4" t="s">
        <v>8735</v>
      </c>
      <c r="M5144" s="4">
        <v>12.0</v>
      </c>
    </row>
    <row r="5145">
      <c r="A5145" s="54">
        <v>46189.0</v>
      </c>
      <c r="B5145" s="2" t="s">
        <v>687</v>
      </c>
      <c r="C5145" s="2" t="s">
        <v>8726</v>
      </c>
      <c r="D5145" s="47" t="s">
        <v>8813</v>
      </c>
      <c r="E5145" s="2" t="s">
        <v>9059</v>
      </c>
      <c r="F5145" s="48" t="s">
        <v>9060</v>
      </c>
      <c r="G5145" s="48" t="s">
        <v>9061</v>
      </c>
      <c r="H5145" s="2" t="s">
        <v>8729</v>
      </c>
      <c r="I5145" s="107" t="s">
        <v>9063</v>
      </c>
      <c r="J5145" s="2" t="s">
        <v>9062</v>
      </c>
      <c r="K5145" s="4">
        <f>IFERROR(__xludf.DUMMYFUNCTION("""COMPUTED_VALUE"""),12.0)</f>
        <v>12</v>
      </c>
      <c r="L5145" s="4" t="s">
        <v>8735</v>
      </c>
      <c r="M5145" s="4">
        <v>12.0</v>
      </c>
    </row>
    <row r="5146">
      <c r="A5146" s="54">
        <v>46190.0</v>
      </c>
      <c r="B5146" s="2" t="s">
        <v>687</v>
      </c>
      <c r="C5146" s="2" t="s">
        <v>8726</v>
      </c>
      <c r="D5146" s="47" t="s">
        <v>8813</v>
      </c>
      <c r="E5146" s="2" t="s">
        <v>9059</v>
      </c>
      <c r="F5146" s="48" t="s">
        <v>9060</v>
      </c>
      <c r="G5146" s="48" t="s">
        <v>9061</v>
      </c>
      <c r="H5146" s="2" t="s">
        <v>8729</v>
      </c>
      <c r="I5146" s="107" t="s">
        <v>9063</v>
      </c>
      <c r="J5146" s="2" t="s">
        <v>9062</v>
      </c>
      <c r="K5146" s="4">
        <f>IFERROR(__xludf.DUMMYFUNCTION("""COMPUTED_VALUE"""),12.0)</f>
        <v>12</v>
      </c>
      <c r="L5146" s="4" t="s">
        <v>8735</v>
      </c>
      <c r="M5146" s="4">
        <v>12.0</v>
      </c>
    </row>
    <row r="5147">
      <c r="A5147" s="54">
        <v>46191.0</v>
      </c>
      <c r="B5147" s="2" t="s">
        <v>687</v>
      </c>
      <c r="C5147" s="2" t="s">
        <v>8726</v>
      </c>
      <c r="D5147" s="47" t="s">
        <v>8813</v>
      </c>
      <c r="E5147" s="2" t="s">
        <v>9059</v>
      </c>
      <c r="F5147" s="48" t="s">
        <v>9060</v>
      </c>
      <c r="G5147" s="48" t="s">
        <v>9061</v>
      </c>
      <c r="H5147" s="2" t="s">
        <v>8729</v>
      </c>
      <c r="I5147" s="107" t="s">
        <v>9063</v>
      </c>
      <c r="J5147" s="2" t="s">
        <v>9062</v>
      </c>
      <c r="K5147" s="4">
        <f>IFERROR(__xludf.DUMMYFUNCTION("""COMPUTED_VALUE"""),12.0)</f>
        <v>12</v>
      </c>
      <c r="L5147" s="4" t="s">
        <v>8735</v>
      </c>
      <c r="M5147" s="4">
        <v>12.0</v>
      </c>
    </row>
    <row r="5148">
      <c r="A5148" s="54">
        <v>46192.0</v>
      </c>
      <c r="B5148" s="2" t="s">
        <v>687</v>
      </c>
      <c r="C5148" s="2" t="s">
        <v>8726</v>
      </c>
      <c r="D5148" s="47" t="s">
        <v>8813</v>
      </c>
      <c r="E5148" s="2" t="s">
        <v>9059</v>
      </c>
      <c r="F5148" s="48" t="s">
        <v>9060</v>
      </c>
      <c r="G5148" s="48" t="s">
        <v>9061</v>
      </c>
      <c r="H5148" s="2" t="s">
        <v>8729</v>
      </c>
      <c r="I5148" s="107" t="s">
        <v>9063</v>
      </c>
      <c r="J5148" s="2" t="s">
        <v>9062</v>
      </c>
      <c r="K5148" s="4">
        <f>IFERROR(__xludf.DUMMYFUNCTION("""COMPUTED_VALUE"""),11.0)</f>
        <v>11</v>
      </c>
      <c r="L5148" s="4" t="s">
        <v>8731</v>
      </c>
      <c r="M5148" s="4">
        <v>12.0</v>
      </c>
    </row>
    <row r="5149">
      <c r="A5149" s="54">
        <v>46193.0</v>
      </c>
      <c r="B5149" s="2" t="s">
        <v>687</v>
      </c>
      <c r="C5149" s="2" t="s">
        <v>8726</v>
      </c>
      <c r="D5149" s="47" t="s">
        <v>8813</v>
      </c>
      <c r="E5149" s="2" t="s">
        <v>9059</v>
      </c>
      <c r="F5149" s="48" t="s">
        <v>9060</v>
      </c>
      <c r="G5149" s="48" t="s">
        <v>9061</v>
      </c>
      <c r="H5149" s="2" t="s">
        <v>8729</v>
      </c>
      <c r="I5149" s="107" t="s">
        <v>9063</v>
      </c>
      <c r="J5149" s="2" t="s">
        <v>9062</v>
      </c>
      <c r="K5149" s="4">
        <f>IFERROR(__xludf.DUMMYFUNCTION("""COMPUTED_VALUE"""),11.0)</f>
        <v>11</v>
      </c>
      <c r="L5149" s="4" t="s">
        <v>8731</v>
      </c>
      <c r="M5149" s="4">
        <v>12.0</v>
      </c>
    </row>
    <row r="5150">
      <c r="A5150" s="54">
        <v>46194.0</v>
      </c>
      <c r="B5150" s="2" t="s">
        <v>687</v>
      </c>
      <c r="C5150" s="2" t="s">
        <v>8726</v>
      </c>
      <c r="D5150" s="47" t="s">
        <v>8813</v>
      </c>
      <c r="E5150" s="2" t="s">
        <v>9059</v>
      </c>
      <c r="F5150" s="48" t="s">
        <v>9060</v>
      </c>
      <c r="G5150" s="48" t="s">
        <v>9061</v>
      </c>
      <c r="H5150" s="2" t="s">
        <v>8729</v>
      </c>
      <c r="I5150" s="107" t="s">
        <v>9063</v>
      </c>
      <c r="J5150" s="2" t="s">
        <v>9062</v>
      </c>
      <c r="K5150" s="4">
        <f>IFERROR(__xludf.DUMMYFUNCTION("""COMPUTED_VALUE"""),11.0)</f>
        <v>11</v>
      </c>
      <c r="L5150" s="4" t="s">
        <v>8731</v>
      </c>
      <c r="M5150" s="4">
        <v>12.0</v>
      </c>
    </row>
    <row r="5151">
      <c r="A5151" s="54">
        <v>46195.0</v>
      </c>
      <c r="B5151" s="2" t="s">
        <v>687</v>
      </c>
      <c r="C5151" s="2" t="s">
        <v>8726</v>
      </c>
      <c r="D5151" s="47" t="s">
        <v>8813</v>
      </c>
      <c r="E5151" s="2" t="s">
        <v>9059</v>
      </c>
      <c r="F5151" s="48" t="s">
        <v>9060</v>
      </c>
      <c r="G5151" s="48" t="s">
        <v>9061</v>
      </c>
      <c r="H5151" s="2" t="s">
        <v>8729</v>
      </c>
      <c r="I5151" s="107" t="s">
        <v>9063</v>
      </c>
      <c r="J5151" s="2" t="s">
        <v>9062</v>
      </c>
      <c r="K5151" s="4">
        <f>IFERROR(__xludf.DUMMYFUNCTION("""COMPUTED_VALUE"""),12.0)</f>
        <v>12</v>
      </c>
      <c r="L5151" s="4" t="s">
        <v>8735</v>
      </c>
      <c r="M5151" s="4">
        <v>12.0</v>
      </c>
    </row>
    <row r="5152">
      <c r="A5152" s="54">
        <v>46196.0</v>
      </c>
      <c r="B5152" s="2" t="s">
        <v>687</v>
      </c>
      <c r="C5152" s="2" t="s">
        <v>8726</v>
      </c>
      <c r="D5152" s="47" t="s">
        <v>8813</v>
      </c>
      <c r="E5152" s="2" t="s">
        <v>9059</v>
      </c>
      <c r="F5152" s="48" t="s">
        <v>9060</v>
      </c>
      <c r="G5152" s="48" t="s">
        <v>9061</v>
      </c>
      <c r="H5152" s="2" t="s">
        <v>8729</v>
      </c>
      <c r="I5152" s="107" t="s">
        <v>9063</v>
      </c>
      <c r="J5152" s="2" t="s">
        <v>9062</v>
      </c>
      <c r="K5152" s="4">
        <f>IFERROR(__xludf.DUMMYFUNCTION("""COMPUTED_VALUE"""),11.0)</f>
        <v>11</v>
      </c>
      <c r="L5152" s="4" t="s">
        <v>8731</v>
      </c>
      <c r="M5152" s="4">
        <v>12.0</v>
      </c>
    </row>
    <row r="5153">
      <c r="A5153" s="54">
        <v>46197.0</v>
      </c>
      <c r="B5153" s="2" t="s">
        <v>687</v>
      </c>
      <c r="C5153" s="2" t="s">
        <v>8726</v>
      </c>
      <c r="D5153" s="47" t="s">
        <v>8813</v>
      </c>
      <c r="E5153" s="2" t="s">
        <v>9059</v>
      </c>
      <c r="F5153" s="48" t="s">
        <v>9060</v>
      </c>
      <c r="G5153" s="48" t="s">
        <v>9061</v>
      </c>
      <c r="H5153" s="2" t="s">
        <v>8729</v>
      </c>
      <c r="I5153" s="107" t="s">
        <v>9063</v>
      </c>
      <c r="J5153" s="2" t="s">
        <v>9062</v>
      </c>
      <c r="K5153" s="4">
        <f>IFERROR(__xludf.DUMMYFUNCTION("""COMPUTED_VALUE"""),11.0)</f>
        <v>11</v>
      </c>
      <c r="L5153" s="4" t="s">
        <v>8731</v>
      </c>
      <c r="M5153" s="4">
        <v>12.0</v>
      </c>
    </row>
    <row r="5154">
      <c r="A5154" s="54">
        <v>46198.0</v>
      </c>
      <c r="B5154" s="2" t="s">
        <v>687</v>
      </c>
      <c r="C5154" s="2" t="s">
        <v>8726</v>
      </c>
      <c r="D5154" s="47" t="s">
        <v>8813</v>
      </c>
      <c r="E5154" s="2" t="s">
        <v>9059</v>
      </c>
      <c r="F5154" s="48" t="s">
        <v>9060</v>
      </c>
      <c r="G5154" s="48" t="s">
        <v>9061</v>
      </c>
      <c r="H5154" s="2" t="s">
        <v>8729</v>
      </c>
      <c r="I5154" s="107" t="s">
        <v>9063</v>
      </c>
      <c r="J5154" s="2" t="s">
        <v>9062</v>
      </c>
      <c r="K5154" s="4">
        <f>IFERROR(__xludf.DUMMYFUNCTION("""COMPUTED_VALUE"""),12.0)</f>
        <v>12</v>
      </c>
      <c r="L5154" s="4" t="s">
        <v>8735</v>
      </c>
      <c r="M5154" s="4">
        <v>12.0</v>
      </c>
    </row>
    <row r="5155">
      <c r="A5155" s="54">
        <v>46199.0</v>
      </c>
      <c r="B5155" s="2" t="s">
        <v>687</v>
      </c>
      <c r="C5155" s="2" t="s">
        <v>8726</v>
      </c>
      <c r="D5155" s="47" t="s">
        <v>8813</v>
      </c>
      <c r="E5155" s="2" t="s">
        <v>9059</v>
      </c>
      <c r="F5155" s="48" t="s">
        <v>9060</v>
      </c>
      <c r="G5155" s="48" t="s">
        <v>9061</v>
      </c>
      <c r="H5155" s="2" t="s">
        <v>8729</v>
      </c>
      <c r="I5155" s="107" t="s">
        <v>9063</v>
      </c>
      <c r="J5155" s="2" t="s">
        <v>9062</v>
      </c>
      <c r="K5155" s="4">
        <f>IFERROR(__xludf.DUMMYFUNCTION("""COMPUTED_VALUE"""),11.0)</f>
        <v>11</v>
      </c>
      <c r="L5155" s="4" t="s">
        <v>8731</v>
      </c>
      <c r="M5155" s="4">
        <v>12.0</v>
      </c>
    </row>
    <row r="5156">
      <c r="A5156" s="54">
        <v>46200.0</v>
      </c>
      <c r="B5156" s="2" t="s">
        <v>687</v>
      </c>
      <c r="C5156" s="2" t="s">
        <v>8726</v>
      </c>
      <c r="D5156" s="47" t="s">
        <v>8813</v>
      </c>
      <c r="E5156" s="2" t="s">
        <v>9059</v>
      </c>
      <c r="F5156" s="48" t="s">
        <v>9060</v>
      </c>
      <c r="G5156" s="48" t="s">
        <v>9061</v>
      </c>
      <c r="H5156" s="2" t="s">
        <v>8729</v>
      </c>
      <c r="I5156" s="107" t="s">
        <v>9063</v>
      </c>
      <c r="J5156" s="2" t="s">
        <v>9062</v>
      </c>
      <c r="K5156" s="4">
        <f>IFERROR(__xludf.DUMMYFUNCTION("""COMPUTED_VALUE"""),11.0)</f>
        <v>11</v>
      </c>
      <c r="L5156" s="4" t="s">
        <v>8731</v>
      </c>
      <c r="M5156" s="4">
        <v>12.0</v>
      </c>
    </row>
    <row r="5157">
      <c r="A5157" s="54">
        <v>46201.0</v>
      </c>
      <c r="B5157" s="2" t="s">
        <v>687</v>
      </c>
      <c r="C5157" s="2" t="s">
        <v>8726</v>
      </c>
      <c r="D5157" s="47" t="s">
        <v>8813</v>
      </c>
      <c r="E5157" s="2" t="s">
        <v>9059</v>
      </c>
      <c r="F5157" s="48" t="s">
        <v>9060</v>
      </c>
      <c r="G5157" s="48" t="s">
        <v>9061</v>
      </c>
      <c r="H5157" s="2" t="s">
        <v>8729</v>
      </c>
      <c r="I5157" s="107" t="s">
        <v>9063</v>
      </c>
      <c r="J5157" s="2" t="s">
        <v>9062</v>
      </c>
      <c r="K5157" s="4">
        <f>IFERROR(__xludf.DUMMYFUNCTION("""COMPUTED_VALUE"""),11.0)</f>
        <v>11</v>
      </c>
      <c r="L5157" s="4" t="s">
        <v>8731</v>
      </c>
      <c r="M5157" s="4">
        <v>12.0</v>
      </c>
    </row>
    <row r="5158">
      <c r="A5158" s="54">
        <v>46202.0</v>
      </c>
      <c r="B5158" s="2" t="s">
        <v>687</v>
      </c>
      <c r="C5158" s="2" t="s">
        <v>8726</v>
      </c>
      <c r="D5158" s="47" t="s">
        <v>8813</v>
      </c>
      <c r="E5158" s="2" t="s">
        <v>9059</v>
      </c>
      <c r="F5158" s="48" t="s">
        <v>9060</v>
      </c>
      <c r="G5158" s="48" t="s">
        <v>9061</v>
      </c>
      <c r="H5158" s="2" t="s">
        <v>8729</v>
      </c>
      <c r="I5158" s="107" t="s">
        <v>9063</v>
      </c>
      <c r="J5158" s="2" t="s">
        <v>9062</v>
      </c>
      <c r="K5158" s="4">
        <f>IFERROR(__xludf.DUMMYFUNCTION("""COMPUTED_VALUE"""),12.0)</f>
        <v>12</v>
      </c>
      <c r="L5158" s="4" t="s">
        <v>8735</v>
      </c>
      <c r="M5158" s="4">
        <v>12.0</v>
      </c>
    </row>
    <row r="5159">
      <c r="A5159" s="54">
        <v>46203.0</v>
      </c>
      <c r="B5159" s="2" t="s">
        <v>687</v>
      </c>
      <c r="C5159" s="2" t="s">
        <v>8726</v>
      </c>
      <c r="D5159" s="47" t="s">
        <v>8813</v>
      </c>
      <c r="E5159" s="2" t="s">
        <v>9059</v>
      </c>
      <c r="F5159" s="48" t="s">
        <v>9060</v>
      </c>
      <c r="G5159" s="48" t="s">
        <v>9061</v>
      </c>
      <c r="H5159" s="2" t="s">
        <v>8729</v>
      </c>
      <c r="I5159" s="107" t="s">
        <v>9063</v>
      </c>
      <c r="J5159" s="2" t="s">
        <v>9062</v>
      </c>
      <c r="K5159" s="4">
        <f>IFERROR(__xludf.DUMMYFUNCTION("""COMPUTED_VALUE"""),12.0)</f>
        <v>12</v>
      </c>
      <c r="L5159" s="4" t="s">
        <v>8735</v>
      </c>
      <c r="M5159" s="4">
        <v>12.0</v>
      </c>
    </row>
    <row r="5160">
      <c r="A5160" s="54">
        <v>46204.0</v>
      </c>
      <c r="B5160" s="2" t="s">
        <v>687</v>
      </c>
      <c r="C5160" s="2" t="s">
        <v>8726</v>
      </c>
      <c r="D5160" s="47" t="s">
        <v>8813</v>
      </c>
      <c r="E5160" s="2" t="s">
        <v>9059</v>
      </c>
      <c r="F5160" s="48" t="s">
        <v>9060</v>
      </c>
      <c r="G5160" s="48" t="s">
        <v>9061</v>
      </c>
      <c r="H5160" s="2" t="s">
        <v>8729</v>
      </c>
      <c r="I5160" s="107" t="s">
        <v>9063</v>
      </c>
      <c r="J5160" s="2" t="s">
        <v>9062</v>
      </c>
      <c r="K5160" s="4">
        <f>IFERROR(__xludf.DUMMYFUNCTION("""COMPUTED_VALUE"""),12.0)</f>
        <v>12</v>
      </c>
      <c r="L5160" s="4" t="s">
        <v>8735</v>
      </c>
      <c r="M5160" s="4">
        <v>12.0</v>
      </c>
    </row>
    <row r="5161">
      <c r="A5161" s="54">
        <v>46205.0</v>
      </c>
      <c r="B5161" s="2" t="s">
        <v>687</v>
      </c>
      <c r="C5161" s="2" t="s">
        <v>8726</v>
      </c>
      <c r="D5161" s="47" t="s">
        <v>8813</v>
      </c>
      <c r="E5161" s="2" t="s">
        <v>9059</v>
      </c>
      <c r="F5161" s="48" t="s">
        <v>9060</v>
      </c>
      <c r="G5161" s="48" t="s">
        <v>9061</v>
      </c>
      <c r="H5161" s="2" t="s">
        <v>8729</v>
      </c>
      <c r="I5161" s="107" t="s">
        <v>9063</v>
      </c>
      <c r="J5161" s="2" t="s">
        <v>9062</v>
      </c>
      <c r="K5161" s="4">
        <f>IFERROR(__xludf.DUMMYFUNCTION("""COMPUTED_VALUE"""),11.0)</f>
        <v>11</v>
      </c>
      <c r="L5161" s="4" t="s">
        <v>8731</v>
      </c>
      <c r="M5161" s="4">
        <v>12.0</v>
      </c>
    </row>
    <row r="5162">
      <c r="A5162" s="54">
        <v>46206.0</v>
      </c>
      <c r="B5162" s="2" t="s">
        <v>687</v>
      </c>
      <c r="C5162" s="2" t="s">
        <v>8726</v>
      </c>
      <c r="D5162" s="47" t="s">
        <v>8813</v>
      </c>
      <c r="E5162" s="2" t="s">
        <v>9059</v>
      </c>
      <c r="F5162" s="48" t="s">
        <v>9060</v>
      </c>
      <c r="G5162" s="48" t="s">
        <v>9061</v>
      </c>
      <c r="H5162" s="2" t="s">
        <v>8729</v>
      </c>
      <c r="I5162" s="107" t="s">
        <v>9063</v>
      </c>
      <c r="J5162" s="2" t="s">
        <v>9062</v>
      </c>
      <c r="K5162" s="4">
        <f>IFERROR(__xludf.DUMMYFUNCTION("""COMPUTED_VALUE"""),11.0)</f>
        <v>11</v>
      </c>
      <c r="L5162" s="4" t="s">
        <v>8731</v>
      </c>
      <c r="M5162" s="4">
        <v>12.0</v>
      </c>
    </row>
    <row r="5163">
      <c r="A5163" s="54">
        <v>46207.0</v>
      </c>
      <c r="B5163" s="2" t="s">
        <v>687</v>
      </c>
      <c r="C5163" s="2" t="s">
        <v>8726</v>
      </c>
      <c r="D5163" s="47" t="s">
        <v>8813</v>
      </c>
      <c r="E5163" s="2" t="s">
        <v>9059</v>
      </c>
      <c r="F5163" s="48" t="s">
        <v>9060</v>
      </c>
      <c r="G5163" s="48" t="s">
        <v>9061</v>
      </c>
      <c r="H5163" s="2" t="s">
        <v>8729</v>
      </c>
      <c r="I5163" s="107" t="s">
        <v>9063</v>
      </c>
      <c r="J5163" s="2" t="s">
        <v>9062</v>
      </c>
      <c r="K5163" s="4">
        <f>IFERROR(__xludf.DUMMYFUNCTION("""COMPUTED_VALUE"""),11.0)</f>
        <v>11</v>
      </c>
      <c r="L5163" s="4" t="s">
        <v>8731</v>
      </c>
      <c r="M5163" s="4">
        <v>12.0</v>
      </c>
    </row>
    <row r="5164">
      <c r="A5164" s="54">
        <v>46208.0</v>
      </c>
      <c r="B5164" s="2" t="s">
        <v>687</v>
      </c>
      <c r="C5164" s="2" t="s">
        <v>8726</v>
      </c>
      <c r="D5164" s="47" t="s">
        <v>8813</v>
      </c>
      <c r="E5164" s="2" t="s">
        <v>9059</v>
      </c>
      <c r="F5164" s="48" t="s">
        <v>9060</v>
      </c>
      <c r="G5164" s="48" t="s">
        <v>9061</v>
      </c>
      <c r="H5164" s="2" t="s">
        <v>8729</v>
      </c>
      <c r="I5164" s="107" t="s">
        <v>9063</v>
      </c>
      <c r="J5164" s="2" t="s">
        <v>9062</v>
      </c>
      <c r="K5164" s="4">
        <f>IFERROR(__xludf.DUMMYFUNCTION("""COMPUTED_VALUE"""),11.0)</f>
        <v>11</v>
      </c>
      <c r="L5164" s="4" t="s">
        <v>8731</v>
      </c>
      <c r="M5164" s="4">
        <v>12.0</v>
      </c>
    </row>
    <row r="5165">
      <c r="A5165" s="54">
        <v>46209.0</v>
      </c>
      <c r="B5165" s="2" t="s">
        <v>687</v>
      </c>
      <c r="C5165" s="2" t="s">
        <v>8726</v>
      </c>
      <c r="D5165" s="47" t="s">
        <v>8813</v>
      </c>
      <c r="E5165" s="2" t="s">
        <v>9059</v>
      </c>
      <c r="F5165" s="48" t="s">
        <v>9060</v>
      </c>
      <c r="G5165" s="48" t="s">
        <v>9061</v>
      </c>
      <c r="H5165" s="2" t="s">
        <v>8729</v>
      </c>
      <c r="I5165" s="107" t="s">
        <v>9063</v>
      </c>
      <c r="J5165" s="2" t="s">
        <v>9062</v>
      </c>
      <c r="K5165" s="4">
        <f>IFERROR(__xludf.DUMMYFUNCTION("""COMPUTED_VALUE"""),11.0)</f>
        <v>11</v>
      </c>
      <c r="L5165" s="4" t="s">
        <v>8731</v>
      </c>
      <c r="M5165" s="4">
        <v>12.0</v>
      </c>
    </row>
    <row r="5166">
      <c r="A5166" s="54">
        <v>46210.0</v>
      </c>
      <c r="B5166" s="2" t="s">
        <v>687</v>
      </c>
      <c r="C5166" s="2" t="s">
        <v>8726</v>
      </c>
      <c r="D5166" s="47" t="s">
        <v>8813</v>
      </c>
      <c r="E5166" s="2" t="s">
        <v>9059</v>
      </c>
      <c r="F5166" s="48" t="s">
        <v>9060</v>
      </c>
      <c r="G5166" s="48" t="s">
        <v>9061</v>
      </c>
      <c r="H5166" s="2" t="s">
        <v>8729</v>
      </c>
      <c r="I5166" s="107" t="s">
        <v>9063</v>
      </c>
      <c r="J5166" s="2" t="s">
        <v>9062</v>
      </c>
      <c r="K5166" s="4">
        <f>IFERROR(__xludf.DUMMYFUNCTION("""COMPUTED_VALUE"""),13.0)</f>
        <v>13</v>
      </c>
      <c r="L5166" s="4" t="s">
        <v>8735</v>
      </c>
      <c r="M5166" s="4">
        <v>12.0</v>
      </c>
    </row>
    <row r="5167">
      <c r="A5167" s="54">
        <v>46211.0</v>
      </c>
      <c r="B5167" s="2" t="s">
        <v>687</v>
      </c>
      <c r="C5167" s="2" t="s">
        <v>8726</v>
      </c>
      <c r="D5167" s="47" t="s">
        <v>8813</v>
      </c>
      <c r="E5167" s="2" t="s">
        <v>9059</v>
      </c>
      <c r="F5167" s="48" t="s">
        <v>9060</v>
      </c>
      <c r="G5167" s="48" t="s">
        <v>9061</v>
      </c>
      <c r="H5167" s="2" t="s">
        <v>8729</v>
      </c>
      <c r="I5167" s="107" t="s">
        <v>9063</v>
      </c>
      <c r="J5167" s="2" t="s">
        <v>9062</v>
      </c>
      <c r="K5167" s="4">
        <f>IFERROR(__xludf.DUMMYFUNCTION("""COMPUTED_VALUE"""),13.0)</f>
        <v>13</v>
      </c>
      <c r="L5167" s="4" t="s">
        <v>8735</v>
      </c>
      <c r="M5167" s="4">
        <v>12.0</v>
      </c>
    </row>
    <row r="5168">
      <c r="A5168" s="54">
        <v>46212.0</v>
      </c>
      <c r="B5168" s="2" t="s">
        <v>687</v>
      </c>
      <c r="C5168" s="2" t="s">
        <v>8726</v>
      </c>
      <c r="D5168" s="47" t="s">
        <v>8813</v>
      </c>
      <c r="E5168" s="2" t="s">
        <v>9059</v>
      </c>
      <c r="F5168" s="48" t="s">
        <v>9060</v>
      </c>
      <c r="G5168" s="48" t="s">
        <v>9061</v>
      </c>
      <c r="H5168" s="2" t="s">
        <v>8729</v>
      </c>
      <c r="I5168" s="107" t="s">
        <v>9063</v>
      </c>
      <c r="J5168" s="2" t="s">
        <v>9062</v>
      </c>
      <c r="K5168" s="4">
        <f>IFERROR(__xludf.DUMMYFUNCTION("""COMPUTED_VALUE"""),12.0)</f>
        <v>12</v>
      </c>
      <c r="L5168" s="4" t="s">
        <v>8735</v>
      </c>
      <c r="M5168" s="4">
        <v>12.0</v>
      </c>
    </row>
    <row r="5169">
      <c r="A5169" s="54">
        <v>46213.0</v>
      </c>
      <c r="B5169" s="2" t="s">
        <v>687</v>
      </c>
      <c r="C5169" s="2" t="s">
        <v>8726</v>
      </c>
      <c r="D5169" s="47" t="s">
        <v>8813</v>
      </c>
      <c r="E5169" s="2" t="s">
        <v>9059</v>
      </c>
      <c r="F5169" s="48" t="s">
        <v>9060</v>
      </c>
      <c r="G5169" s="48" t="s">
        <v>9061</v>
      </c>
      <c r="H5169" s="2" t="s">
        <v>8729</v>
      </c>
      <c r="I5169" s="107" t="s">
        <v>9063</v>
      </c>
      <c r="J5169" s="2" t="s">
        <v>9062</v>
      </c>
      <c r="K5169" s="4">
        <f>IFERROR(__xludf.DUMMYFUNCTION("""COMPUTED_VALUE"""),11.0)</f>
        <v>11</v>
      </c>
      <c r="L5169" s="4" t="s">
        <v>8731</v>
      </c>
      <c r="M5169" s="4">
        <v>12.0</v>
      </c>
    </row>
    <row r="5170">
      <c r="A5170" s="54">
        <v>46214.0</v>
      </c>
      <c r="B5170" s="2" t="s">
        <v>687</v>
      </c>
      <c r="C5170" s="2" t="s">
        <v>8726</v>
      </c>
      <c r="D5170" s="47" t="s">
        <v>8813</v>
      </c>
      <c r="E5170" s="2" t="s">
        <v>9059</v>
      </c>
      <c r="F5170" s="48" t="s">
        <v>9060</v>
      </c>
      <c r="G5170" s="48" t="s">
        <v>9061</v>
      </c>
      <c r="H5170" s="2" t="s">
        <v>8729</v>
      </c>
      <c r="I5170" s="107" t="s">
        <v>9063</v>
      </c>
      <c r="J5170" s="2" t="s">
        <v>9062</v>
      </c>
      <c r="K5170" s="4">
        <f>IFERROR(__xludf.DUMMYFUNCTION("""COMPUTED_VALUE"""),11.0)</f>
        <v>11</v>
      </c>
      <c r="L5170" s="4" t="s">
        <v>8731</v>
      </c>
      <c r="M5170" s="4">
        <v>12.0</v>
      </c>
    </row>
    <row r="5171">
      <c r="A5171" s="54">
        <v>46215.0</v>
      </c>
      <c r="B5171" s="2" t="s">
        <v>687</v>
      </c>
      <c r="C5171" s="2" t="s">
        <v>8726</v>
      </c>
      <c r="D5171" s="47" t="s">
        <v>8813</v>
      </c>
      <c r="E5171" s="2" t="s">
        <v>9059</v>
      </c>
      <c r="F5171" s="48" t="s">
        <v>9060</v>
      </c>
      <c r="G5171" s="48" t="s">
        <v>9061</v>
      </c>
      <c r="H5171" s="2" t="s">
        <v>8729</v>
      </c>
      <c r="I5171" s="107" t="s">
        <v>9063</v>
      </c>
      <c r="J5171" s="2" t="s">
        <v>9062</v>
      </c>
      <c r="K5171" s="4">
        <f>IFERROR(__xludf.DUMMYFUNCTION("""COMPUTED_VALUE"""),11.0)</f>
        <v>11</v>
      </c>
      <c r="L5171" s="4" t="s">
        <v>8731</v>
      </c>
      <c r="M5171" s="4">
        <v>12.0</v>
      </c>
    </row>
    <row r="5172">
      <c r="A5172" s="54">
        <v>46216.0</v>
      </c>
      <c r="B5172" s="2" t="s">
        <v>687</v>
      </c>
      <c r="C5172" s="2" t="s">
        <v>8726</v>
      </c>
      <c r="D5172" s="47" t="s">
        <v>8813</v>
      </c>
      <c r="E5172" s="2" t="s">
        <v>9059</v>
      </c>
      <c r="F5172" s="48" t="s">
        <v>9060</v>
      </c>
      <c r="G5172" s="48" t="s">
        <v>9061</v>
      </c>
      <c r="H5172" s="2" t="s">
        <v>8729</v>
      </c>
      <c r="I5172" s="107" t="s">
        <v>9063</v>
      </c>
      <c r="J5172" s="2" t="s">
        <v>9062</v>
      </c>
      <c r="K5172" s="4">
        <f>IFERROR(__xludf.DUMMYFUNCTION("""COMPUTED_VALUE"""),12.0)</f>
        <v>12</v>
      </c>
      <c r="L5172" s="4" t="s">
        <v>8735</v>
      </c>
      <c r="M5172" s="4">
        <v>12.0</v>
      </c>
    </row>
    <row r="5173">
      <c r="A5173" s="54">
        <v>46217.0</v>
      </c>
      <c r="B5173" s="2" t="s">
        <v>687</v>
      </c>
      <c r="C5173" s="2" t="s">
        <v>8726</v>
      </c>
      <c r="D5173" s="47" t="s">
        <v>8813</v>
      </c>
      <c r="E5173" s="2" t="s">
        <v>9059</v>
      </c>
      <c r="F5173" s="48" t="s">
        <v>9060</v>
      </c>
      <c r="G5173" s="48" t="s">
        <v>9061</v>
      </c>
      <c r="H5173" s="2" t="s">
        <v>8729</v>
      </c>
      <c r="I5173" s="107" t="s">
        <v>9063</v>
      </c>
      <c r="J5173" s="2" t="s">
        <v>9062</v>
      </c>
      <c r="K5173" s="4">
        <f>IFERROR(__xludf.DUMMYFUNCTION("""COMPUTED_VALUE"""),12.0)</f>
        <v>12</v>
      </c>
      <c r="L5173" s="4" t="s">
        <v>8735</v>
      </c>
      <c r="M5173" s="4">
        <v>12.0</v>
      </c>
    </row>
    <row r="5174">
      <c r="A5174" s="54">
        <v>46218.0</v>
      </c>
      <c r="B5174" s="2" t="s">
        <v>687</v>
      </c>
      <c r="C5174" s="2" t="s">
        <v>8726</v>
      </c>
      <c r="D5174" s="47" t="s">
        <v>8813</v>
      </c>
      <c r="E5174" s="2" t="s">
        <v>9059</v>
      </c>
      <c r="F5174" s="48" t="s">
        <v>9060</v>
      </c>
      <c r="G5174" s="48" t="s">
        <v>9061</v>
      </c>
      <c r="H5174" s="2" t="s">
        <v>8729</v>
      </c>
      <c r="I5174" s="107" t="s">
        <v>9063</v>
      </c>
      <c r="J5174" s="2" t="s">
        <v>9062</v>
      </c>
      <c r="K5174" s="4">
        <f>IFERROR(__xludf.DUMMYFUNCTION("""COMPUTED_VALUE"""),12.0)</f>
        <v>12</v>
      </c>
      <c r="L5174" s="4" t="s">
        <v>8735</v>
      </c>
      <c r="M5174" s="4">
        <v>12.0</v>
      </c>
    </row>
    <row r="5175">
      <c r="A5175" s="54">
        <v>46219.0</v>
      </c>
      <c r="B5175" s="2" t="s">
        <v>687</v>
      </c>
      <c r="C5175" s="2" t="s">
        <v>8726</v>
      </c>
      <c r="D5175" s="47" t="s">
        <v>8813</v>
      </c>
      <c r="E5175" s="2" t="s">
        <v>9059</v>
      </c>
      <c r="F5175" s="48" t="s">
        <v>9060</v>
      </c>
      <c r="G5175" s="48" t="s">
        <v>9061</v>
      </c>
      <c r="H5175" s="2" t="s">
        <v>8729</v>
      </c>
      <c r="I5175" s="107" t="s">
        <v>9063</v>
      </c>
      <c r="J5175" s="2" t="s">
        <v>9062</v>
      </c>
      <c r="K5175" s="4">
        <f>IFERROR(__xludf.DUMMYFUNCTION("""COMPUTED_VALUE"""),12.0)</f>
        <v>12</v>
      </c>
      <c r="L5175" s="4" t="s">
        <v>8735</v>
      </c>
      <c r="M5175" s="4">
        <v>12.0</v>
      </c>
    </row>
    <row r="5176">
      <c r="A5176" s="54">
        <v>46220.0</v>
      </c>
      <c r="B5176" s="2" t="s">
        <v>687</v>
      </c>
      <c r="C5176" s="2" t="s">
        <v>8726</v>
      </c>
      <c r="D5176" s="47" t="s">
        <v>8813</v>
      </c>
      <c r="E5176" s="2" t="s">
        <v>9059</v>
      </c>
      <c r="F5176" s="48" t="s">
        <v>9060</v>
      </c>
      <c r="G5176" s="48" t="s">
        <v>9061</v>
      </c>
      <c r="H5176" s="2" t="s">
        <v>8729</v>
      </c>
      <c r="I5176" s="107" t="s">
        <v>9063</v>
      </c>
      <c r="J5176" s="2" t="s">
        <v>9062</v>
      </c>
      <c r="K5176" s="4">
        <f>IFERROR(__xludf.DUMMYFUNCTION("""COMPUTED_VALUE"""),12.0)</f>
        <v>12</v>
      </c>
      <c r="L5176" s="4" t="s">
        <v>8735</v>
      </c>
      <c r="M5176" s="4">
        <v>12.0</v>
      </c>
    </row>
    <row r="5177">
      <c r="A5177" s="54">
        <v>46221.0</v>
      </c>
      <c r="B5177" s="2" t="s">
        <v>687</v>
      </c>
      <c r="C5177" s="2" t="s">
        <v>8726</v>
      </c>
      <c r="D5177" s="47" t="s">
        <v>8813</v>
      </c>
      <c r="E5177" s="2" t="s">
        <v>9059</v>
      </c>
      <c r="F5177" s="48" t="s">
        <v>9060</v>
      </c>
      <c r="G5177" s="48" t="s">
        <v>9061</v>
      </c>
      <c r="H5177" s="2" t="s">
        <v>8729</v>
      </c>
      <c r="I5177" s="107" t="s">
        <v>9063</v>
      </c>
      <c r="J5177" s="2" t="s">
        <v>9062</v>
      </c>
      <c r="K5177" s="4">
        <f>IFERROR(__xludf.DUMMYFUNCTION("""COMPUTED_VALUE"""),12.0)</f>
        <v>12</v>
      </c>
      <c r="L5177" s="4" t="s">
        <v>8735</v>
      </c>
      <c r="M5177" s="4">
        <v>12.0</v>
      </c>
    </row>
    <row r="5178">
      <c r="A5178" s="54">
        <v>46222.0</v>
      </c>
      <c r="B5178" s="2" t="s">
        <v>687</v>
      </c>
      <c r="C5178" s="2" t="s">
        <v>8726</v>
      </c>
      <c r="D5178" s="47" t="s">
        <v>8813</v>
      </c>
      <c r="E5178" s="2" t="s">
        <v>9059</v>
      </c>
      <c r="F5178" s="48" t="s">
        <v>9060</v>
      </c>
      <c r="G5178" s="48" t="s">
        <v>9061</v>
      </c>
      <c r="H5178" s="2" t="s">
        <v>8729</v>
      </c>
      <c r="I5178" s="107" t="s">
        <v>9063</v>
      </c>
      <c r="J5178" s="2" t="s">
        <v>9062</v>
      </c>
      <c r="K5178" s="4">
        <f>IFERROR(__xludf.DUMMYFUNCTION("""COMPUTED_VALUE"""),12.0)</f>
        <v>12</v>
      </c>
      <c r="L5178" s="4" t="s">
        <v>8735</v>
      </c>
      <c r="M5178" s="4">
        <v>12.0</v>
      </c>
    </row>
    <row r="5179">
      <c r="A5179" s="54">
        <v>46223.0</v>
      </c>
      <c r="B5179" s="2" t="s">
        <v>687</v>
      </c>
      <c r="C5179" s="2" t="s">
        <v>8726</v>
      </c>
      <c r="D5179" s="47" t="s">
        <v>8813</v>
      </c>
      <c r="E5179" s="2" t="s">
        <v>9059</v>
      </c>
      <c r="F5179" s="48" t="s">
        <v>9060</v>
      </c>
      <c r="G5179" s="48" t="s">
        <v>9061</v>
      </c>
      <c r="H5179" s="2" t="s">
        <v>8729</v>
      </c>
      <c r="I5179" s="107" t="s">
        <v>9063</v>
      </c>
      <c r="J5179" s="2" t="s">
        <v>9062</v>
      </c>
      <c r="K5179" s="4">
        <f>IFERROR(__xludf.DUMMYFUNCTION("""COMPUTED_VALUE"""),12.0)</f>
        <v>12</v>
      </c>
      <c r="L5179" s="4" t="s">
        <v>8735</v>
      </c>
      <c r="M5179" s="4">
        <v>12.0</v>
      </c>
    </row>
    <row r="5180">
      <c r="A5180" s="54">
        <v>46224.0</v>
      </c>
      <c r="B5180" s="2" t="s">
        <v>687</v>
      </c>
      <c r="C5180" s="2" t="s">
        <v>8726</v>
      </c>
      <c r="D5180" s="47" t="s">
        <v>8813</v>
      </c>
      <c r="E5180" s="2" t="s">
        <v>9059</v>
      </c>
      <c r="F5180" s="48" t="s">
        <v>9060</v>
      </c>
      <c r="G5180" s="48" t="s">
        <v>9061</v>
      </c>
      <c r="H5180" s="2" t="s">
        <v>8729</v>
      </c>
      <c r="I5180" s="107" t="s">
        <v>9063</v>
      </c>
      <c r="J5180" s="2" t="s">
        <v>9062</v>
      </c>
      <c r="K5180" s="4">
        <f>IFERROR(__xludf.DUMMYFUNCTION("""COMPUTED_VALUE"""),12.0)</f>
        <v>12</v>
      </c>
      <c r="L5180" s="4" t="s">
        <v>8735</v>
      </c>
      <c r="M5180" s="4">
        <v>12.0</v>
      </c>
    </row>
    <row r="5181">
      <c r="A5181" s="54">
        <v>46225.0</v>
      </c>
      <c r="B5181" s="2" t="s">
        <v>687</v>
      </c>
      <c r="C5181" s="2" t="s">
        <v>8726</v>
      </c>
      <c r="D5181" s="47" t="s">
        <v>8813</v>
      </c>
      <c r="E5181" s="2" t="s">
        <v>9059</v>
      </c>
      <c r="F5181" s="48" t="s">
        <v>9060</v>
      </c>
      <c r="G5181" s="48" t="s">
        <v>9061</v>
      </c>
      <c r="H5181" s="2" t="s">
        <v>8729</v>
      </c>
      <c r="I5181" s="107" t="s">
        <v>9063</v>
      </c>
      <c r="J5181" s="2" t="s">
        <v>9062</v>
      </c>
      <c r="K5181" s="4">
        <f>IFERROR(__xludf.DUMMYFUNCTION("""COMPUTED_VALUE"""),12.0)</f>
        <v>12</v>
      </c>
      <c r="L5181" s="4" t="s">
        <v>8735</v>
      </c>
      <c r="M5181" s="4">
        <v>12.0</v>
      </c>
    </row>
    <row r="5182">
      <c r="A5182" s="54">
        <v>46226.0</v>
      </c>
      <c r="B5182" s="2" t="s">
        <v>687</v>
      </c>
      <c r="C5182" s="2" t="s">
        <v>8726</v>
      </c>
      <c r="D5182" s="47" t="s">
        <v>8813</v>
      </c>
      <c r="E5182" s="2" t="s">
        <v>9059</v>
      </c>
      <c r="F5182" s="48" t="s">
        <v>9060</v>
      </c>
      <c r="G5182" s="48" t="s">
        <v>9061</v>
      </c>
      <c r="H5182" s="2" t="s">
        <v>8729</v>
      </c>
      <c r="I5182" s="107" t="s">
        <v>9063</v>
      </c>
      <c r="J5182" s="2" t="s">
        <v>9062</v>
      </c>
      <c r="K5182" s="4">
        <f>IFERROR(__xludf.DUMMYFUNCTION("""COMPUTED_VALUE"""),13.0)</f>
        <v>13</v>
      </c>
      <c r="L5182" s="4" t="s">
        <v>8735</v>
      </c>
      <c r="M5182" s="4">
        <v>12.0</v>
      </c>
    </row>
    <row r="5183">
      <c r="A5183" s="54">
        <v>46227.0</v>
      </c>
      <c r="B5183" s="2" t="s">
        <v>687</v>
      </c>
      <c r="C5183" s="2" t="s">
        <v>8726</v>
      </c>
      <c r="D5183" s="47" t="s">
        <v>8813</v>
      </c>
      <c r="E5183" s="2" t="s">
        <v>9059</v>
      </c>
      <c r="F5183" s="48" t="s">
        <v>9060</v>
      </c>
      <c r="G5183" s="48" t="s">
        <v>9061</v>
      </c>
      <c r="H5183" s="2" t="s">
        <v>8729</v>
      </c>
      <c r="I5183" s="107" t="s">
        <v>9063</v>
      </c>
      <c r="J5183" s="2" t="s">
        <v>9062</v>
      </c>
      <c r="K5183" s="4">
        <f>IFERROR(__xludf.DUMMYFUNCTION("""COMPUTED_VALUE"""),11.0)</f>
        <v>11</v>
      </c>
      <c r="L5183" s="4" t="s">
        <v>8731</v>
      </c>
      <c r="M5183" s="4">
        <v>12.0</v>
      </c>
    </row>
    <row r="5184">
      <c r="A5184" s="54">
        <v>46228.0</v>
      </c>
      <c r="B5184" s="2" t="s">
        <v>687</v>
      </c>
      <c r="C5184" s="2" t="s">
        <v>8726</v>
      </c>
      <c r="D5184" s="47" t="s">
        <v>8813</v>
      </c>
      <c r="E5184" s="2" t="s">
        <v>9059</v>
      </c>
      <c r="F5184" s="48" t="s">
        <v>9060</v>
      </c>
      <c r="G5184" s="48" t="s">
        <v>9061</v>
      </c>
      <c r="H5184" s="2" t="s">
        <v>8729</v>
      </c>
      <c r="I5184" s="107" t="s">
        <v>9063</v>
      </c>
      <c r="J5184" s="2" t="s">
        <v>9062</v>
      </c>
      <c r="K5184" s="4">
        <f>IFERROR(__xludf.DUMMYFUNCTION("""COMPUTED_VALUE"""),11.0)</f>
        <v>11</v>
      </c>
      <c r="L5184" s="4" t="s">
        <v>8731</v>
      </c>
      <c r="M5184" s="4">
        <v>12.0</v>
      </c>
    </row>
    <row r="5185">
      <c r="A5185" s="54">
        <v>46229.0</v>
      </c>
      <c r="B5185" s="2" t="s">
        <v>687</v>
      </c>
      <c r="C5185" s="2" t="s">
        <v>8726</v>
      </c>
      <c r="D5185" s="47" t="s">
        <v>8813</v>
      </c>
      <c r="E5185" s="2" t="s">
        <v>9059</v>
      </c>
      <c r="F5185" s="48" t="s">
        <v>9060</v>
      </c>
      <c r="G5185" s="48" t="s">
        <v>9061</v>
      </c>
      <c r="H5185" s="2" t="s">
        <v>8729</v>
      </c>
      <c r="I5185" s="107" t="s">
        <v>9063</v>
      </c>
      <c r="J5185" s="2" t="s">
        <v>9062</v>
      </c>
      <c r="K5185" s="4">
        <f>IFERROR(__xludf.DUMMYFUNCTION("""COMPUTED_VALUE"""),11.0)</f>
        <v>11</v>
      </c>
      <c r="L5185" s="4" t="s">
        <v>8731</v>
      </c>
      <c r="M5185" s="4">
        <v>12.0</v>
      </c>
    </row>
    <row r="5186">
      <c r="A5186" s="54">
        <v>46230.0</v>
      </c>
      <c r="B5186" s="2" t="s">
        <v>687</v>
      </c>
      <c r="C5186" s="2" t="s">
        <v>8726</v>
      </c>
      <c r="D5186" s="47" t="s">
        <v>8813</v>
      </c>
      <c r="E5186" s="2" t="s">
        <v>9059</v>
      </c>
      <c r="F5186" s="48" t="s">
        <v>9060</v>
      </c>
      <c r="G5186" s="48" t="s">
        <v>9061</v>
      </c>
      <c r="H5186" s="2" t="s">
        <v>8729</v>
      </c>
      <c r="I5186" s="107" t="s">
        <v>9063</v>
      </c>
      <c r="J5186" s="2" t="s">
        <v>9062</v>
      </c>
      <c r="K5186" s="4">
        <f>IFERROR(__xludf.DUMMYFUNCTION("""COMPUTED_VALUE"""),11.0)</f>
        <v>11</v>
      </c>
      <c r="L5186" s="4" t="s">
        <v>8731</v>
      </c>
      <c r="M5186" s="4">
        <v>12.0</v>
      </c>
    </row>
    <row r="5187">
      <c r="A5187" s="54">
        <v>46231.0</v>
      </c>
      <c r="B5187" s="2" t="s">
        <v>687</v>
      </c>
      <c r="C5187" s="2" t="s">
        <v>8726</v>
      </c>
      <c r="D5187" s="47" t="s">
        <v>8813</v>
      </c>
      <c r="E5187" s="2" t="s">
        <v>9059</v>
      </c>
      <c r="F5187" s="48" t="s">
        <v>9060</v>
      </c>
      <c r="G5187" s="48" t="s">
        <v>9061</v>
      </c>
      <c r="H5187" s="2" t="s">
        <v>8729</v>
      </c>
      <c r="I5187" s="107" t="s">
        <v>9063</v>
      </c>
      <c r="J5187" s="2" t="s">
        <v>9062</v>
      </c>
      <c r="K5187" s="4">
        <f>IFERROR(__xludf.DUMMYFUNCTION("""COMPUTED_VALUE"""),11.0)</f>
        <v>11</v>
      </c>
      <c r="L5187" s="4" t="s">
        <v>8731</v>
      </c>
      <c r="M5187" s="4">
        <v>12.0</v>
      </c>
    </row>
    <row r="5188">
      <c r="A5188" s="54">
        <v>46232.0</v>
      </c>
      <c r="B5188" s="2" t="s">
        <v>687</v>
      </c>
      <c r="C5188" s="2" t="s">
        <v>8726</v>
      </c>
      <c r="D5188" s="47" t="s">
        <v>8813</v>
      </c>
      <c r="E5188" s="2" t="s">
        <v>9059</v>
      </c>
      <c r="F5188" s="48" t="s">
        <v>9060</v>
      </c>
      <c r="G5188" s="48" t="s">
        <v>9061</v>
      </c>
      <c r="H5188" s="2" t="s">
        <v>8729</v>
      </c>
      <c r="I5188" s="107" t="s">
        <v>9063</v>
      </c>
      <c r="J5188" s="2" t="s">
        <v>9062</v>
      </c>
      <c r="K5188" s="4">
        <f>IFERROR(__xludf.DUMMYFUNCTION("""COMPUTED_VALUE"""),12.0)</f>
        <v>12</v>
      </c>
      <c r="L5188" s="4" t="s">
        <v>8735</v>
      </c>
      <c r="M5188" s="4">
        <v>12.0</v>
      </c>
    </row>
    <row r="5189">
      <c r="A5189" s="54">
        <v>46233.0</v>
      </c>
      <c r="B5189" s="2" t="s">
        <v>687</v>
      </c>
      <c r="C5189" s="2" t="s">
        <v>8726</v>
      </c>
      <c r="D5189" s="47" t="s">
        <v>8813</v>
      </c>
      <c r="E5189" s="2" t="s">
        <v>9059</v>
      </c>
      <c r="F5189" s="48" t="s">
        <v>9060</v>
      </c>
      <c r="G5189" s="48" t="s">
        <v>9061</v>
      </c>
      <c r="H5189" s="2" t="s">
        <v>8729</v>
      </c>
      <c r="I5189" s="107" t="s">
        <v>9063</v>
      </c>
      <c r="J5189" s="2" t="s">
        <v>9062</v>
      </c>
      <c r="K5189" s="4">
        <f>IFERROR(__xludf.DUMMYFUNCTION("""COMPUTED_VALUE"""),11.0)</f>
        <v>11</v>
      </c>
      <c r="L5189" s="4" t="s">
        <v>8731</v>
      </c>
      <c r="M5189" s="4">
        <v>12.0</v>
      </c>
    </row>
    <row r="5190">
      <c r="A5190" s="54">
        <v>46234.0</v>
      </c>
      <c r="B5190" s="2" t="s">
        <v>687</v>
      </c>
      <c r="C5190" s="2" t="s">
        <v>8726</v>
      </c>
      <c r="D5190" s="47" t="s">
        <v>8813</v>
      </c>
      <c r="E5190" s="2" t="s">
        <v>9059</v>
      </c>
      <c r="F5190" s="48" t="s">
        <v>9060</v>
      </c>
      <c r="G5190" s="48" t="s">
        <v>9061</v>
      </c>
      <c r="H5190" s="2" t="s">
        <v>8729</v>
      </c>
      <c r="I5190" s="107" t="s">
        <v>9063</v>
      </c>
      <c r="J5190" s="2" t="s">
        <v>9062</v>
      </c>
      <c r="K5190" s="4">
        <f>IFERROR(__xludf.DUMMYFUNCTION("""COMPUTED_VALUE"""),11.0)</f>
        <v>11</v>
      </c>
      <c r="L5190" s="4" t="s">
        <v>8731</v>
      </c>
      <c r="M5190" s="4">
        <v>12.0</v>
      </c>
    </row>
    <row r="5191">
      <c r="A5191" s="54">
        <v>46235.0</v>
      </c>
      <c r="B5191" s="2" t="s">
        <v>687</v>
      </c>
      <c r="C5191" s="2" t="s">
        <v>8726</v>
      </c>
      <c r="D5191" s="47" t="s">
        <v>8813</v>
      </c>
      <c r="E5191" s="2" t="s">
        <v>9059</v>
      </c>
      <c r="F5191" s="48" t="s">
        <v>9060</v>
      </c>
      <c r="G5191" s="48" t="s">
        <v>9061</v>
      </c>
      <c r="H5191" s="2" t="s">
        <v>8729</v>
      </c>
      <c r="I5191" s="107" t="s">
        <v>9063</v>
      </c>
      <c r="J5191" s="2" t="s">
        <v>9062</v>
      </c>
      <c r="K5191" s="4">
        <f>IFERROR(__xludf.DUMMYFUNCTION("""COMPUTED_VALUE"""),11.0)</f>
        <v>11</v>
      </c>
      <c r="L5191" s="4" t="s">
        <v>8731</v>
      </c>
      <c r="M5191" s="4">
        <v>12.0</v>
      </c>
    </row>
    <row r="5192">
      <c r="A5192" s="54">
        <v>46236.0</v>
      </c>
      <c r="B5192" s="2" t="s">
        <v>687</v>
      </c>
      <c r="C5192" s="2" t="s">
        <v>8726</v>
      </c>
      <c r="D5192" s="47" t="s">
        <v>8813</v>
      </c>
      <c r="E5192" s="2" t="s">
        <v>9059</v>
      </c>
      <c r="F5192" s="48" t="s">
        <v>9060</v>
      </c>
      <c r="G5192" s="48" t="s">
        <v>9061</v>
      </c>
      <c r="H5192" s="2" t="s">
        <v>8729</v>
      </c>
      <c r="I5192" s="107" t="s">
        <v>9063</v>
      </c>
      <c r="J5192" s="2" t="s">
        <v>9062</v>
      </c>
      <c r="K5192" s="4">
        <f>IFERROR(__xludf.DUMMYFUNCTION("""COMPUTED_VALUE"""),11.0)</f>
        <v>11</v>
      </c>
      <c r="L5192" s="4" t="s">
        <v>8731</v>
      </c>
      <c r="M5192" s="4">
        <v>12.0</v>
      </c>
    </row>
    <row r="5193">
      <c r="A5193" s="54">
        <v>46237.0</v>
      </c>
      <c r="B5193" s="2" t="s">
        <v>687</v>
      </c>
      <c r="C5193" s="2" t="s">
        <v>8726</v>
      </c>
      <c r="D5193" s="47" t="s">
        <v>8813</v>
      </c>
      <c r="E5193" s="2" t="s">
        <v>9059</v>
      </c>
      <c r="F5193" s="48" t="s">
        <v>9060</v>
      </c>
      <c r="G5193" s="48" t="s">
        <v>9061</v>
      </c>
      <c r="H5193" s="2" t="s">
        <v>8729</v>
      </c>
      <c r="I5193" s="107" t="s">
        <v>9063</v>
      </c>
      <c r="J5193" s="2" t="s">
        <v>9062</v>
      </c>
      <c r="K5193" s="4">
        <f>IFERROR(__xludf.DUMMYFUNCTION("""COMPUTED_VALUE"""),11.0)</f>
        <v>11</v>
      </c>
      <c r="L5193" s="4" t="s">
        <v>8731</v>
      </c>
      <c r="M5193" s="4">
        <v>12.0</v>
      </c>
    </row>
    <row r="5194">
      <c r="A5194" s="54">
        <v>46238.0</v>
      </c>
      <c r="B5194" s="2" t="s">
        <v>687</v>
      </c>
      <c r="C5194" s="2" t="s">
        <v>8726</v>
      </c>
      <c r="D5194" s="47" t="s">
        <v>8813</v>
      </c>
      <c r="E5194" s="2" t="s">
        <v>9059</v>
      </c>
      <c r="F5194" s="48" t="s">
        <v>9060</v>
      </c>
      <c r="G5194" s="48" t="s">
        <v>9061</v>
      </c>
      <c r="H5194" s="2" t="s">
        <v>8729</v>
      </c>
      <c r="I5194" s="107" t="s">
        <v>9063</v>
      </c>
      <c r="J5194" s="2" t="s">
        <v>9062</v>
      </c>
      <c r="K5194" s="4">
        <f>IFERROR(__xludf.DUMMYFUNCTION("""COMPUTED_VALUE"""),11.0)</f>
        <v>11</v>
      </c>
      <c r="L5194" s="4" t="s">
        <v>8731</v>
      </c>
      <c r="M5194" s="4">
        <v>12.0</v>
      </c>
    </row>
    <row r="5195">
      <c r="A5195" s="54">
        <v>46239.0</v>
      </c>
      <c r="B5195" s="2" t="s">
        <v>687</v>
      </c>
      <c r="C5195" s="2" t="s">
        <v>8726</v>
      </c>
      <c r="D5195" s="47" t="s">
        <v>8813</v>
      </c>
      <c r="E5195" s="2" t="s">
        <v>9059</v>
      </c>
      <c r="F5195" s="48" t="s">
        <v>9060</v>
      </c>
      <c r="G5195" s="48" t="s">
        <v>9061</v>
      </c>
      <c r="H5195" s="2" t="s">
        <v>8729</v>
      </c>
      <c r="I5195" s="107" t="s">
        <v>9063</v>
      </c>
      <c r="J5195" s="2" t="s">
        <v>9062</v>
      </c>
      <c r="K5195" s="4">
        <f>IFERROR(__xludf.DUMMYFUNCTION("""COMPUTED_VALUE"""),11.0)</f>
        <v>11</v>
      </c>
      <c r="L5195" s="4" t="s">
        <v>8731</v>
      </c>
      <c r="M5195" s="4">
        <v>12.0</v>
      </c>
    </row>
    <row r="5196">
      <c r="A5196" s="54">
        <v>46240.0</v>
      </c>
      <c r="B5196" s="2" t="s">
        <v>687</v>
      </c>
      <c r="C5196" s="2" t="s">
        <v>8726</v>
      </c>
      <c r="D5196" s="47" t="s">
        <v>8813</v>
      </c>
      <c r="E5196" s="2" t="s">
        <v>9059</v>
      </c>
      <c r="F5196" s="48" t="s">
        <v>9060</v>
      </c>
      <c r="G5196" s="48" t="s">
        <v>9061</v>
      </c>
      <c r="H5196" s="2" t="s">
        <v>8729</v>
      </c>
      <c r="I5196" s="107" t="s">
        <v>9063</v>
      </c>
      <c r="J5196" s="2" t="s">
        <v>9062</v>
      </c>
      <c r="K5196" s="4">
        <f>IFERROR(__xludf.DUMMYFUNCTION("""COMPUTED_VALUE"""),12.0)</f>
        <v>12</v>
      </c>
      <c r="L5196" s="4" t="s">
        <v>8735</v>
      </c>
      <c r="M5196" s="4">
        <v>12.0</v>
      </c>
    </row>
    <row r="5197">
      <c r="A5197" s="54">
        <v>46241.0</v>
      </c>
      <c r="B5197" s="2" t="s">
        <v>687</v>
      </c>
      <c r="C5197" s="2" t="s">
        <v>8726</v>
      </c>
      <c r="D5197" s="47" t="s">
        <v>8813</v>
      </c>
      <c r="E5197" s="2" t="s">
        <v>9059</v>
      </c>
      <c r="F5197" s="48" t="s">
        <v>9060</v>
      </c>
      <c r="G5197" s="48" t="s">
        <v>9061</v>
      </c>
      <c r="H5197" s="2" t="s">
        <v>8729</v>
      </c>
      <c r="I5197" s="107" t="s">
        <v>9063</v>
      </c>
      <c r="J5197" s="2" t="s">
        <v>9062</v>
      </c>
      <c r="K5197" s="4">
        <f>IFERROR(__xludf.DUMMYFUNCTION("""COMPUTED_VALUE"""),11.0)</f>
        <v>11</v>
      </c>
      <c r="L5197" s="4" t="s">
        <v>8731</v>
      </c>
      <c r="M5197" s="4">
        <v>12.0</v>
      </c>
    </row>
    <row r="5198">
      <c r="A5198" s="54">
        <v>46242.0</v>
      </c>
      <c r="B5198" s="2" t="s">
        <v>687</v>
      </c>
      <c r="C5198" s="2" t="s">
        <v>8726</v>
      </c>
      <c r="D5198" s="47" t="s">
        <v>8813</v>
      </c>
      <c r="E5198" s="2" t="s">
        <v>9059</v>
      </c>
      <c r="F5198" s="48" t="s">
        <v>9060</v>
      </c>
      <c r="G5198" s="48" t="s">
        <v>9061</v>
      </c>
      <c r="H5198" s="2" t="s">
        <v>8729</v>
      </c>
      <c r="I5198" s="107" t="s">
        <v>9063</v>
      </c>
      <c r="J5198" s="2" t="s">
        <v>9062</v>
      </c>
      <c r="K5198" s="4">
        <f>IFERROR(__xludf.DUMMYFUNCTION("""COMPUTED_VALUE"""),12.0)</f>
        <v>12</v>
      </c>
      <c r="L5198" s="4" t="s">
        <v>8735</v>
      </c>
      <c r="M5198" s="4">
        <v>12.0</v>
      </c>
    </row>
    <row r="5199">
      <c r="A5199" s="54">
        <v>46243.0</v>
      </c>
      <c r="B5199" s="2" t="s">
        <v>687</v>
      </c>
      <c r="C5199" s="2" t="s">
        <v>8726</v>
      </c>
      <c r="D5199" s="47" t="s">
        <v>8813</v>
      </c>
      <c r="E5199" s="2" t="s">
        <v>9059</v>
      </c>
      <c r="F5199" s="48" t="s">
        <v>9060</v>
      </c>
      <c r="G5199" s="48" t="s">
        <v>9061</v>
      </c>
      <c r="H5199" s="2" t="s">
        <v>8729</v>
      </c>
      <c r="I5199" s="107" t="s">
        <v>9063</v>
      </c>
      <c r="J5199" s="2" t="s">
        <v>9062</v>
      </c>
      <c r="K5199" s="4">
        <f>IFERROR(__xludf.DUMMYFUNCTION("""COMPUTED_VALUE"""),13.0)</f>
        <v>13</v>
      </c>
      <c r="L5199" s="4" t="s">
        <v>8735</v>
      </c>
      <c r="M5199" s="4">
        <v>12.0</v>
      </c>
    </row>
    <row r="5200">
      <c r="A5200" s="54">
        <v>46244.0</v>
      </c>
      <c r="B5200" s="2" t="s">
        <v>687</v>
      </c>
      <c r="C5200" s="2" t="s">
        <v>8726</v>
      </c>
      <c r="D5200" s="47" t="s">
        <v>8813</v>
      </c>
      <c r="E5200" s="2" t="s">
        <v>9059</v>
      </c>
      <c r="F5200" s="48" t="s">
        <v>9060</v>
      </c>
      <c r="G5200" s="48" t="s">
        <v>9061</v>
      </c>
      <c r="H5200" s="2" t="s">
        <v>8729</v>
      </c>
      <c r="I5200" s="107" t="s">
        <v>9063</v>
      </c>
      <c r="J5200" s="2" t="s">
        <v>9062</v>
      </c>
      <c r="K5200" s="4">
        <f>IFERROR(__xludf.DUMMYFUNCTION("""COMPUTED_VALUE"""),11.0)</f>
        <v>11</v>
      </c>
      <c r="L5200" s="4" t="s">
        <v>8731</v>
      </c>
      <c r="M5200" s="4">
        <v>12.0</v>
      </c>
    </row>
    <row r="5201">
      <c r="A5201" s="54">
        <v>46245.0</v>
      </c>
      <c r="B5201" s="2" t="s">
        <v>687</v>
      </c>
      <c r="C5201" s="2" t="s">
        <v>8726</v>
      </c>
      <c r="D5201" s="47" t="s">
        <v>8813</v>
      </c>
      <c r="E5201" s="2" t="s">
        <v>9059</v>
      </c>
      <c r="F5201" s="48" t="s">
        <v>9060</v>
      </c>
      <c r="G5201" s="48" t="s">
        <v>9061</v>
      </c>
      <c r="H5201" s="2" t="s">
        <v>8729</v>
      </c>
      <c r="I5201" s="107" t="s">
        <v>9063</v>
      </c>
      <c r="J5201" s="2" t="s">
        <v>9062</v>
      </c>
      <c r="K5201" s="4">
        <f>IFERROR(__xludf.DUMMYFUNCTION("""COMPUTED_VALUE"""),12.0)</f>
        <v>12</v>
      </c>
      <c r="L5201" s="4" t="s">
        <v>8735</v>
      </c>
      <c r="M5201" s="4">
        <v>12.0</v>
      </c>
    </row>
    <row r="5202">
      <c r="A5202" s="54">
        <v>46246.0</v>
      </c>
      <c r="B5202" s="2" t="s">
        <v>687</v>
      </c>
      <c r="C5202" s="2" t="s">
        <v>8726</v>
      </c>
      <c r="D5202" s="47" t="s">
        <v>8813</v>
      </c>
      <c r="E5202" s="2" t="s">
        <v>9059</v>
      </c>
      <c r="F5202" s="48" t="s">
        <v>9060</v>
      </c>
      <c r="G5202" s="48" t="s">
        <v>9061</v>
      </c>
      <c r="H5202" s="2" t="s">
        <v>8729</v>
      </c>
      <c r="I5202" s="107" t="s">
        <v>9063</v>
      </c>
      <c r="J5202" s="2" t="s">
        <v>9062</v>
      </c>
      <c r="K5202" s="4">
        <f>IFERROR(__xludf.DUMMYFUNCTION("""COMPUTED_VALUE"""),11.0)</f>
        <v>11</v>
      </c>
      <c r="L5202" s="4" t="s">
        <v>8731</v>
      </c>
      <c r="M5202" s="4">
        <v>12.0</v>
      </c>
    </row>
    <row r="5203">
      <c r="A5203" s="54">
        <v>46247.0</v>
      </c>
      <c r="B5203" s="2" t="s">
        <v>687</v>
      </c>
      <c r="C5203" s="2" t="s">
        <v>8726</v>
      </c>
      <c r="D5203" s="47" t="s">
        <v>8813</v>
      </c>
      <c r="E5203" s="2" t="s">
        <v>9059</v>
      </c>
      <c r="F5203" s="48" t="s">
        <v>9060</v>
      </c>
      <c r="G5203" s="48" t="s">
        <v>9061</v>
      </c>
      <c r="H5203" s="2" t="s">
        <v>8729</v>
      </c>
      <c r="I5203" s="107" t="s">
        <v>9063</v>
      </c>
      <c r="J5203" s="2" t="s">
        <v>9062</v>
      </c>
      <c r="K5203" s="4">
        <f>IFERROR(__xludf.DUMMYFUNCTION("""COMPUTED_VALUE"""),11.0)</f>
        <v>11</v>
      </c>
      <c r="L5203" s="4" t="s">
        <v>8731</v>
      </c>
      <c r="M5203" s="4">
        <v>12.0</v>
      </c>
    </row>
    <row r="5204">
      <c r="A5204" s="54">
        <v>46248.0</v>
      </c>
      <c r="B5204" s="2" t="s">
        <v>687</v>
      </c>
      <c r="C5204" s="2" t="s">
        <v>8726</v>
      </c>
      <c r="D5204" s="47" t="s">
        <v>8813</v>
      </c>
      <c r="E5204" s="2" t="s">
        <v>9059</v>
      </c>
      <c r="F5204" s="48" t="s">
        <v>9060</v>
      </c>
      <c r="G5204" s="48" t="s">
        <v>9061</v>
      </c>
      <c r="H5204" s="2" t="s">
        <v>8729</v>
      </c>
      <c r="I5204" s="107" t="s">
        <v>9063</v>
      </c>
      <c r="J5204" s="2" t="s">
        <v>9062</v>
      </c>
      <c r="K5204" s="4">
        <f>IFERROR(__xludf.DUMMYFUNCTION("""COMPUTED_VALUE"""),12.0)</f>
        <v>12</v>
      </c>
      <c r="L5204" s="4" t="s">
        <v>8735</v>
      </c>
      <c r="M5204" s="4">
        <v>12.0</v>
      </c>
    </row>
    <row r="5205">
      <c r="A5205" s="54">
        <v>46249.0</v>
      </c>
      <c r="B5205" s="2" t="s">
        <v>687</v>
      </c>
      <c r="C5205" s="2" t="s">
        <v>8726</v>
      </c>
      <c r="D5205" s="47" t="s">
        <v>8813</v>
      </c>
      <c r="E5205" s="2" t="s">
        <v>9059</v>
      </c>
      <c r="F5205" s="48" t="s">
        <v>9060</v>
      </c>
      <c r="G5205" s="48" t="s">
        <v>9061</v>
      </c>
      <c r="H5205" s="2" t="s">
        <v>8729</v>
      </c>
      <c r="I5205" s="107" t="s">
        <v>9063</v>
      </c>
      <c r="J5205" s="2" t="s">
        <v>9062</v>
      </c>
      <c r="K5205" s="4">
        <f>IFERROR(__xludf.DUMMYFUNCTION("""COMPUTED_VALUE"""),11.0)</f>
        <v>11</v>
      </c>
      <c r="L5205" s="4" t="s">
        <v>8731</v>
      </c>
      <c r="M5205" s="4">
        <v>12.0</v>
      </c>
    </row>
    <row r="5206">
      <c r="A5206" s="54">
        <v>46250.0</v>
      </c>
      <c r="B5206" s="2" t="s">
        <v>687</v>
      </c>
      <c r="C5206" s="2" t="s">
        <v>8726</v>
      </c>
      <c r="D5206" s="47" t="s">
        <v>8813</v>
      </c>
      <c r="E5206" s="2" t="s">
        <v>9059</v>
      </c>
      <c r="F5206" s="48" t="s">
        <v>9060</v>
      </c>
      <c r="G5206" s="48" t="s">
        <v>9061</v>
      </c>
      <c r="H5206" s="2" t="s">
        <v>8729</v>
      </c>
      <c r="I5206" s="107" t="s">
        <v>9063</v>
      </c>
      <c r="J5206" s="2" t="s">
        <v>9062</v>
      </c>
      <c r="K5206" s="4">
        <f>IFERROR(__xludf.DUMMYFUNCTION("""COMPUTED_VALUE"""),11.0)</f>
        <v>11</v>
      </c>
      <c r="L5206" s="4" t="s">
        <v>8731</v>
      </c>
      <c r="M5206" s="4">
        <v>12.0</v>
      </c>
    </row>
    <row r="5207">
      <c r="A5207" s="54">
        <v>46251.0</v>
      </c>
      <c r="B5207" s="2" t="s">
        <v>687</v>
      </c>
      <c r="C5207" s="2" t="s">
        <v>8726</v>
      </c>
      <c r="D5207" s="47" t="s">
        <v>8813</v>
      </c>
      <c r="E5207" s="2" t="s">
        <v>9059</v>
      </c>
      <c r="F5207" s="48" t="s">
        <v>9060</v>
      </c>
      <c r="G5207" s="48" t="s">
        <v>9061</v>
      </c>
      <c r="H5207" s="2" t="s">
        <v>8729</v>
      </c>
      <c r="I5207" s="107" t="s">
        <v>9063</v>
      </c>
      <c r="J5207" s="2" t="s">
        <v>9062</v>
      </c>
      <c r="K5207" s="4">
        <f>IFERROR(__xludf.DUMMYFUNCTION("""COMPUTED_VALUE"""),11.0)</f>
        <v>11</v>
      </c>
      <c r="L5207" s="4" t="s">
        <v>8731</v>
      </c>
      <c r="M5207" s="4">
        <v>12.0</v>
      </c>
    </row>
    <row r="5208">
      <c r="A5208" s="54">
        <v>46252.0</v>
      </c>
      <c r="B5208" s="2" t="s">
        <v>687</v>
      </c>
      <c r="C5208" s="2" t="s">
        <v>8726</v>
      </c>
      <c r="D5208" s="47" t="s">
        <v>8813</v>
      </c>
      <c r="E5208" s="2" t="s">
        <v>9059</v>
      </c>
      <c r="F5208" s="48" t="s">
        <v>9060</v>
      </c>
      <c r="G5208" s="48" t="s">
        <v>9061</v>
      </c>
      <c r="H5208" s="2" t="s">
        <v>8729</v>
      </c>
      <c r="I5208" s="107" t="s">
        <v>9063</v>
      </c>
      <c r="J5208" s="2" t="s">
        <v>9062</v>
      </c>
      <c r="K5208" s="4">
        <f>IFERROR(__xludf.DUMMYFUNCTION("""COMPUTED_VALUE"""),12.0)</f>
        <v>12</v>
      </c>
      <c r="L5208" s="4" t="s">
        <v>8735</v>
      </c>
      <c r="M5208" s="4">
        <v>12.0</v>
      </c>
    </row>
    <row r="5209">
      <c r="A5209" s="54">
        <v>46253.0</v>
      </c>
      <c r="B5209" s="2" t="s">
        <v>687</v>
      </c>
      <c r="C5209" s="2" t="s">
        <v>8726</v>
      </c>
      <c r="D5209" s="47" t="s">
        <v>8813</v>
      </c>
      <c r="E5209" s="2" t="s">
        <v>9059</v>
      </c>
      <c r="F5209" s="48" t="s">
        <v>9060</v>
      </c>
      <c r="G5209" s="48" t="s">
        <v>9061</v>
      </c>
      <c r="H5209" s="2" t="s">
        <v>8729</v>
      </c>
      <c r="I5209" s="107" t="s">
        <v>9063</v>
      </c>
      <c r="J5209" s="2" t="s">
        <v>9062</v>
      </c>
      <c r="K5209" s="4">
        <f>IFERROR(__xludf.DUMMYFUNCTION("""COMPUTED_VALUE"""),13.0)</f>
        <v>13</v>
      </c>
      <c r="L5209" s="4" t="s">
        <v>8735</v>
      </c>
      <c r="M5209" s="4">
        <v>12.0</v>
      </c>
    </row>
    <row r="5210">
      <c r="A5210" s="54">
        <v>46254.0</v>
      </c>
      <c r="B5210" s="2" t="s">
        <v>687</v>
      </c>
      <c r="C5210" s="2" t="s">
        <v>8726</v>
      </c>
      <c r="D5210" s="47" t="s">
        <v>8813</v>
      </c>
      <c r="E5210" s="2" t="s">
        <v>9059</v>
      </c>
      <c r="F5210" s="48" t="s">
        <v>9060</v>
      </c>
      <c r="G5210" s="48" t="s">
        <v>9061</v>
      </c>
      <c r="H5210" s="2" t="s">
        <v>8729</v>
      </c>
      <c r="I5210" s="107" t="s">
        <v>9063</v>
      </c>
      <c r="J5210" s="2" t="s">
        <v>9062</v>
      </c>
      <c r="K5210" s="4">
        <f>IFERROR(__xludf.DUMMYFUNCTION("""COMPUTED_VALUE"""),11.0)</f>
        <v>11</v>
      </c>
      <c r="L5210" s="4" t="s">
        <v>8731</v>
      </c>
      <c r="M5210" s="4">
        <v>12.0</v>
      </c>
    </row>
    <row r="5211">
      <c r="A5211" s="54">
        <v>46255.0</v>
      </c>
      <c r="B5211" s="2" t="s">
        <v>687</v>
      </c>
      <c r="C5211" s="2" t="s">
        <v>8726</v>
      </c>
      <c r="D5211" s="47" t="s">
        <v>8813</v>
      </c>
      <c r="E5211" s="2" t="s">
        <v>9059</v>
      </c>
      <c r="F5211" s="48" t="s">
        <v>9060</v>
      </c>
      <c r="G5211" s="48" t="s">
        <v>9061</v>
      </c>
      <c r="H5211" s="2" t="s">
        <v>8729</v>
      </c>
      <c r="I5211" s="107" t="s">
        <v>9063</v>
      </c>
      <c r="J5211" s="2" t="s">
        <v>9062</v>
      </c>
      <c r="K5211" s="4">
        <f>IFERROR(__xludf.DUMMYFUNCTION("""COMPUTED_VALUE"""),11.0)</f>
        <v>11</v>
      </c>
      <c r="L5211" s="4" t="s">
        <v>8731</v>
      </c>
      <c r="M5211" s="4">
        <v>12.0</v>
      </c>
    </row>
    <row r="5212">
      <c r="A5212" s="54">
        <v>46256.0</v>
      </c>
      <c r="B5212" s="2" t="s">
        <v>687</v>
      </c>
      <c r="C5212" s="2" t="s">
        <v>8726</v>
      </c>
      <c r="D5212" s="47" t="s">
        <v>8813</v>
      </c>
      <c r="E5212" s="2" t="s">
        <v>9059</v>
      </c>
      <c r="F5212" s="48" t="s">
        <v>9060</v>
      </c>
      <c r="G5212" s="48" t="s">
        <v>9061</v>
      </c>
      <c r="H5212" s="2" t="s">
        <v>8729</v>
      </c>
      <c r="I5212" s="107" t="s">
        <v>9063</v>
      </c>
      <c r="J5212" s="2" t="s">
        <v>9062</v>
      </c>
      <c r="K5212" s="4">
        <f>IFERROR(__xludf.DUMMYFUNCTION("""COMPUTED_VALUE"""),11.0)</f>
        <v>11</v>
      </c>
      <c r="L5212" s="4" t="s">
        <v>8731</v>
      </c>
      <c r="M5212" s="4">
        <v>12.0</v>
      </c>
    </row>
    <row r="5213">
      <c r="A5213" s="54">
        <v>46257.0</v>
      </c>
      <c r="B5213" s="2" t="s">
        <v>687</v>
      </c>
      <c r="C5213" s="2" t="s">
        <v>8726</v>
      </c>
      <c r="D5213" s="47" t="s">
        <v>8813</v>
      </c>
      <c r="E5213" s="2" t="s">
        <v>9059</v>
      </c>
      <c r="F5213" s="48" t="s">
        <v>9060</v>
      </c>
      <c r="G5213" s="48" t="s">
        <v>9061</v>
      </c>
      <c r="H5213" s="2" t="s">
        <v>8729</v>
      </c>
      <c r="I5213" s="107" t="s">
        <v>9063</v>
      </c>
      <c r="J5213" s="2" t="s">
        <v>9062</v>
      </c>
      <c r="K5213" s="4">
        <f>IFERROR(__xludf.DUMMYFUNCTION("""COMPUTED_VALUE"""),11.0)</f>
        <v>11</v>
      </c>
      <c r="L5213" s="4" t="s">
        <v>8731</v>
      </c>
      <c r="M5213" s="4">
        <v>12.0</v>
      </c>
    </row>
    <row r="5214">
      <c r="A5214" s="54">
        <v>46258.0</v>
      </c>
      <c r="B5214" s="2" t="s">
        <v>687</v>
      </c>
      <c r="C5214" s="2" t="s">
        <v>8726</v>
      </c>
      <c r="D5214" s="47" t="s">
        <v>8813</v>
      </c>
      <c r="E5214" s="2" t="s">
        <v>9059</v>
      </c>
      <c r="F5214" s="48" t="s">
        <v>9060</v>
      </c>
      <c r="G5214" s="48" t="s">
        <v>9061</v>
      </c>
      <c r="H5214" s="2" t="s">
        <v>8729</v>
      </c>
      <c r="I5214" s="107" t="s">
        <v>9063</v>
      </c>
      <c r="J5214" s="2" t="s">
        <v>9062</v>
      </c>
      <c r="K5214" s="4">
        <f>IFERROR(__xludf.DUMMYFUNCTION("""COMPUTED_VALUE"""),11.0)</f>
        <v>11</v>
      </c>
      <c r="L5214" s="4" t="s">
        <v>8731</v>
      </c>
      <c r="M5214" s="4">
        <v>12.0</v>
      </c>
    </row>
    <row r="5215">
      <c r="A5215" s="54">
        <v>46259.0</v>
      </c>
      <c r="B5215" s="2" t="s">
        <v>687</v>
      </c>
      <c r="C5215" s="2" t="s">
        <v>8726</v>
      </c>
      <c r="D5215" s="47" t="s">
        <v>8813</v>
      </c>
      <c r="E5215" s="2" t="s">
        <v>9059</v>
      </c>
      <c r="F5215" s="48" t="s">
        <v>9060</v>
      </c>
      <c r="G5215" s="48" t="s">
        <v>9061</v>
      </c>
      <c r="H5215" s="2" t="s">
        <v>8729</v>
      </c>
      <c r="I5215" s="107" t="s">
        <v>9063</v>
      </c>
      <c r="J5215" s="2" t="s">
        <v>9062</v>
      </c>
      <c r="K5215" s="4">
        <f>IFERROR(__xludf.DUMMYFUNCTION("""COMPUTED_VALUE"""),11.0)</f>
        <v>11</v>
      </c>
      <c r="L5215" s="4" t="s">
        <v>8731</v>
      </c>
      <c r="M5215" s="4">
        <v>12.0</v>
      </c>
    </row>
    <row r="5216">
      <c r="A5216" s="54">
        <v>46260.0</v>
      </c>
      <c r="B5216" s="2" t="s">
        <v>687</v>
      </c>
      <c r="C5216" s="2" t="s">
        <v>8726</v>
      </c>
      <c r="D5216" s="47" t="s">
        <v>8813</v>
      </c>
      <c r="E5216" s="2" t="s">
        <v>9059</v>
      </c>
      <c r="F5216" s="48" t="s">
        <v>9060</v>
      </c>
      <c r="G5216" s="48" t="s">
        <v>9061</v>
      </c>
      <c r="H5216" s="2" t="s">
        <v>8729</v>
      </c>
      <c r="I5216" s="107" t="s">
        <v>9063</v>
      </c>
      <c r="J5216" s="2" t="s">
        <v>9062</v>
      </c>
      <c r="K5216" s="4">
        <f>IFERROR(__xludf.DUMMYFUNCTION("""COMPUTED_VALUE"""),11.0)</f>
        <v>11</v>
      </c>
      <c r="L5216" s="4" t="s">
        <v>8731</v>
      </c>
      <c r="M5216" s="4">
        <v>12.0</v>
      </c>
    </row>
    <row r="5217">
      <c r="A5217" s="54">
        <v>46261.0</v>
      </c>
      <c r="B5217" s="2" t="s">
        <v>687</v>
      </c>
      <c r="C5217" s="2" t="s">
        <v>8726</v>
      </c>
      <c r="D5217" s="47" t="s">
        <v>8813</v>
      </c>
      <c r="E5217" s="2" t="s">
        <v>9059</v>
      </c>
      <c r="F5217" s="48" t="s">
        <v>9060</v>
      </c>
      <c r="G5217" s="48" t="s">
        <v>9061</v>
      </c>
      <c r="H5217" s="2" t="s">
        <v>8729</v>
      </c>
      <c r="I5217" s="107" t="s">
        <v>9063</v>
      </c>
      <c r="J5217" s="2" t="s">
        <v>9062</v>
      </c>
      <c r="K5217" s="4">
        <f>IFERROR(__xludf.DUMMYFUNCTION("""COMPUTED_VALUE"""),11.0)</f>
        <v>11</v>
      </c>
      <c r="L5217" s="4" t="s">
        <v>8731</v>
      </c>
      <c r="M5217" s="4">
        <v>12.0</v>
      </c>
    </row>
    <row r="5218">
      <c r="A5218" s="54">
        <v>46262.0</v>
      </c>
      <c r="B5218" s="2" t="s">
        <v>687</v>
      </c>
      <c r="C5218" s="2" t="s">
        <v>8726</v>
      </c>
      <c r="D5218" s="47" t="s">
        <v>8813</v>
      </c>
      <c r="E5218" s="2" t="s">
        <v>9059</v>
      </c>
      <c r="F5218" s="48" t="s">
        <v>9060</v>
      </c>
      <c r="G5218" s="48" t="s">
        <v>9061</v>
      </c>
      <c r="H5218" s="2" t="s">
        <v>8729</v>
      </c>
      <c r="I5218" s="107" t="s">
        <v>9063</v>
      </c>
      <c r="J5218" s="2" t="s">
        <v>9062</v>
      </c>
      <c r="K5218" s="4">
        <f>IFERROR(__xludf.DUMMYFUNCTION("""COMPUTED_VALUE"""),11.0)</f>
        <v>11</v>
      </c>
      <c r="L5218" s="4" t="s">
        <v>8731</v>
      </c>
      <c r="M5218" s="4">
        <v>12.0</v>
      </c>
    </row>
    <row r="5219">
      <c r="A5219" s="54">
        <v>46263.0</v>
      </c>
      <c r="B5219" s="2" t="s">
        <v>687</v>
      </c>
      <c r="C5219" s="2" t="s">
        <v>8726</v>
      </c>
      <c r="D5219" s="47" t="s">
        <v>8813</v>
      </c>
      <c r="E5219" s="2" t="s">
        <v>9059</v>
      </c>
      <c r="F5219" s="48" t="s">
        <v>9060</v>
      </c>
      <c r="G5219" s="48" t="s">
        <v>9061</v>
      </c>
      <c r="H5219" s="2" t="s">
        <v>8729</v>
      </c>
      <c r="I5219" s="107" t="s">
        <v>9063</v>
      </c>
      <c r="J5219" s="2" t="s">
        <v>9062</v>
      </c>
      <c r="K5219" s="4">
        <f>IFERROR(__xludf.DUMMYFUNCTION("""COMPUTED_VALUE"""),12.0)</f>
        <v>12</v>
      </c>
      <c r="L5219" s="4" t="s">
        <v>8735</v>
      </c>
      <c r="M5219" s="4">
        <v>12.0</v>
      </c>
    </row>
    <row r="5220">
      <c r="A5220" s="54">
        <v>46264.0</v>
      </c>
      <c r="B5220" s="2" t="s">
        <v>687</v>
      </c>
      <c r="C5220" s="2" t="s">
        <v>8726</v>
      </c>
      <c r="D5220" s="47" t="s">
        <v>8813</v>
      </c>
      <c r="E5220" s="2" t="s">
        <v>9059</v>
      </c>
      <c r="F5220" s="48" t="s">
        <v>9060</v>
      </c>
      <c r="G5220" s="48" t="s">
        <v>9061</v>
      </c>
      <c r="H5220" s="2" t="s">
        <v>8729</v>
      </c>
      <c r="I5220" s="107" t="s">
        <v>9063</v>
      </c>
      <c r="J5220" s="2" t="s">
        <v>9062</v>
      </c>
      <c r="K5220" s="4">
        <f>IFERROR(__xludf.DUMMYFUNCTION("""COMPUTED_VALUE"""),12.0)</f>
        <v>12</v>
      </c>
      <c r="L5220" s="4" t="s">
        <v>8735</v>
      </c>
      <c r="M5220" s="4">
        <v>12.0</v>
      </c>
    </row>
    <row r="5221">
      <c r="A5221" s="54">
        <v>46265.0</v>
      </c>
      <c r="B5221" s="2" t="s">
        <v>687</v>
      </c>
      <c r="C5221" s="2" t="s">
        <v>8726</v>
      </c>
      <c r="D5221" s="47" t="s">
        <v>8813</v>
      </c>
      <c r="E5221" s="2" t="s">
        <v>9059</v>
      </c>
      <c r="F5221" s="48" t="s">
        <v>9060</v>
      </c>
      <c r="G5221" s="48" t="s">
        <v>9061</v>
      </c>
      <c r="H5221" s="2" t="s">
        <v>8729</v>
      </c>
      <c r="I5221" s="107" t="s">
        <v>9063</v>
      </c>
      <c r="J5221" s="2" t="s">
        <v>9062</v>
      </c>
      <c r="K5221" s="4">
        <f>IFERROR(__xludf.DUMMYFUNCTION("""COMPUTED_VALUE"""),11.0)</f>
        <v>11</v>
      </c>
      <c r="L5221" s="4" t="s">
        <v>8731</v>
      </c>
      <c r="M5221" s="4">
        <v>12.0</v>
      </c>
    </row>
    <row r="5222">
      <c r="A5222" s="54">
        <v>46266.0</v>
      </c>
      <c r="B5222" s="2" t="s">
        <v>687</v>
      </c>
      <c r="C5222" s="2" t="s">
        <v>8726</v>
      </c>
      <c r="D5222" s="47" t="s">
        <v>8813</v>
      </c>
      <c r="E5222" s="2" t="s">
        <v>9059</v>
      </c>
      <c r="F5222" s="48" t="s">
        <v>9060</v>
      </c>
      <c r="G5222" s="48" t="s">
        <v>9061</v>
      </c>
      <c r="H5222" s="2" t="s">
        <v>8729</v>
      </c>
      <c r="I5222" s="107" t="s">
        <v>9063</v>
      </c>
      <c r="J5222" s="2" t="s">
        <v>9062</v>
      </c>
      <c r="K5222" s="4">
        <f>IFERROR(__xludf.DUMMYFUNCTION("""COMPUTED_VALUE"""),11.0)</f>
        <v>11</v>
      </c>
      <c r="L5222" s="4" t="s">
        <v>8731</v>
      </c>
      <c r="M5222" s="4">
        <v>12.0</v>
      </c>
    </row>
    <row r="5223">
      <c r="A5223" s="54">
        <v>46267.0</v>
      </c>
      <c r="B5223" s="2" t="s">
        <v>687</v>
      </c>
      <c r="C5223" s="2" t="s">
        <v>8726</v>
      </c>
      <c r="D5223" s="47" t="s">
        <v>8813</v>
      </c>
      <c r="E5223" s="2" t="s">
        <v>9059</v>
      </c>
      <c r="F5223" s="48" t="s">
        <v>9060</v>
      </c>
      <c r="G5223" s="48" t="s">
        <v>9061</v>
      </c>
      <c r="H5223" s="2" t="s">
        <v>8729</v>
      </c>
      <c r="I5223" s="107" t="s">
        <v>9063</v>
      </c>
      <c r="J5223" s="2" t="s">
        <v>9062</v>
      </c>
      <c r="K5223" s="4">
        <f>IFERROR(__xludf.DUMMYFUNCTION("""COMPUTED_VALUE"""),11.0)</f>
        <v>11</v>
      </c>
      <c r="L5223" s="4" t="s">
        <v>8731</v>
      </c>
      <c r="M5223" s="4">
        <v>12.0</v>
      </c>
    </row>
    <row r="5224">
      <c r="A5224" s="54">
        <v>46268.0</v>
      </c>
      <c r="B5224" s="2" t="s">
        <v>687</v>
      </c>
      <c r="C5224" s="2" t="s">
        <v>8726</v>
      </c>
      <c r="D5224" s="47" t="s">
        <v>8813</v>
      </c>
      <c r="E5224" s="2" t="s">
        <v>9059</v>
      </c>
      <c r="F5224" s="48" t="s">
        <v>9060</v>
      </c>
      <c r="G5224" s="48" t="s">
        <v>9061</v>
      </c>
      <c r="H5224" s="2" t="s">
        <v>8729</v>
      </c>
      <c r="I5224" s="107" t="s">
        <v>9063</v>
      </c>
      <c r="J5224" s="2" t="s">
        <v>9062</v>
      </c>
      <c r="K5224" s="4">
        <f>IFERROR(__xludf.DUMMYFUNCTION("""COMPUTED_VALUE"""),11.0)</f>
        <v>11</v>
      </c>
      <c r="L5224" s="4" t="s">
        <v>8731</v>
      </c>
      <c r="M5224" s="4">
        <v>12.0</v>
      </c>
    </row>
    <row r="5225">
      <c r="A5225" s="54">
        <v>46269.0</v>
      </c>
      <c r="B5225" s="2" t="s">
        <v>687</v>
      </c>
      <c r="C5225" s="2" t="s">
        <v>8726</v>
      </c>
      <c r="D5225" s="47" t="s">
        <v>8813</v>
      </c>
      <c r="E5225" s="2" t="s">
        <v>9059</v>
      </c>
      <c r="F5225" s="48" t="s">
        <v>9060</v>
      </c>
      <c r="G5225" s="48" t="s">
        <v>9061</v>
      </c>
      <c r="H5225" s="2" t="s">
        <v>8729</v>
      </c>
      <c r="I5225" s="107" t="s">
        <v>9063</v>
      </c>
      <c r="J5225" s="2" t="s">
        <v>9062</v>
      </c>
      <c r="K5225" s="4">
        <f>IFERROR(__xludf.DUMMYFUNCTION("""COMPUTED_VALUE"""),11.0)</f>
        <v>11</v>
      </c>
      <c r="L5225" s="4" t="s">
        <v>8731</v>
      </c>
      <c r="M5225" s="4">
        <v>12.0</v>
      </c>
    </row>
    <row r="5226">
      <c r="A5226" s="54">
        <v>46270.0</v>
      </c>
      <c r="B5226" s="2" t="s">
        <v>687</v>
      </c>
      <c r="C5226" s="2" t="s">
        <v>8726</v>
      </c>
      <c r="D5226" s="47" t="s">
        <v>8813</v>
      </c>
      <c r="E5226" s="2" t="s">
        <v>9059</v>
      </c>
      <c r="F5226" s="48" t="s">
        <v>9060</v>
      </c>
      <c r="G5226" s="48" t="s">
        <v>9061</v>
      </c>
      <c r="H5226" s="2" t="s">
        <v>8729</v>
      </c>
      <c r="I5226" s="107" t="s">
        <v>9063</v>
      </c>
      <c r="J5226" s="2" t="s">
        <v>9062</v>
      </c>
      <c r="K5226" s="4">
        <f>IFERROR(__xludf.DUMMYFUNCTION("""COMPUTED_VALUE"""),13.0)</f>
        <v>13</v>
      </c>
      <c r="L5226" s="4" t="s">
        <v>8735</v>
      </c>
      <c r="M5226" s="4">
        <v>12.0</v>
      </c>
    </row>
    <row r="5227">
      <c r="A5227" s="54">
        <v>46271.0</v>
      </c>
      <c r="B5227" s="2" t="s">
        <v>687</v>
      </c>
      <c r="C5227" s="2" t="s">
        <v>8726</v>
      </c>
      <c r="D5227" s="47" t="s">
        <v>8813</v>
      </c>
      <c r="E5227" s="2" t="s">
        <v>9059</v>
      </c>
      <c r="F5227" s="48" t="s">
        <v>9060</v>
      </c>
      <c r="G5227" s="48" t="s">
        <v>9061</v>
      </c>
      <c r="H5227" s="2" t="s">
        <v>8729</v>
      </c>
      <c r="I5227" s="107" t="s">
        <v>9063</v>
      </c>
      <c r="J5227" s="2" t="s">
        <v>9062</v>
      </c>
      <c r="K5227" s="4">
        <f>IFERROR(__xludf.DUMMYFUNCTION("""COMPUTED_VALUE"""),12.0)</f>
        <v>12</v>
      </c>
      <c r="L5227" s="4" t="s">
        <v>8735</v>
      </c>
      <c r="M5227" s="4">
        <v>12.0</v>
      </c>
    </row>
    <row r="5228">
      <c r="A5228" s="54">
        <v>46272.0</v>
      </c>
      <c r="B5228" s="2" t="s">
        <v>687</v>
      </c>
      <c r="C5228" s="2" t="s">
        <v>8726</v>
      </c>
      <c r="D5228" s="47" t="s">
        <v>8813</v>
      </c>
      <c r="E5228" s="2" t="s">
        <v>9059</v>
      </c>
      <c r="F5228" s="48" t="s">
        <v>9060</v>
      </c>
      <c r="G5228" s="48" t="s">
        <v>9061</v>
      </c>
      <c r="H5228" s="2" t="s">
        <v>8729</v>
      </c>
      <c r="I5228" s="107" t="s">
        <v>9063</v>
      </c>
      <c r="J5228" s="2" t="s">
        <v>9062</v>
      </c>
      <c r="K5228" s="4">
        <f>IFERROR(__xludf.DUMMYFUNCTION("""COMPUTED_VALUE"""),11.0)</f>
        <v>11</v>
      </c>
      <c r="L5228" s="4" t="s">
        <v>8731</v>
      </c>
      <c r="M5228" s="4">
        <v>12.0</v>
      </c>
    </row>
    <row r="5229">
      <c r="A5229" s="54">
        <v>46273.0</v>
      </c>
      <c r="B5229" s="2" t="s">
        <v>687</v>
      </c>
      <c r="C5229" s="2" t="s">
        <v>8726</v>
      </c>
      <c r="D5229" s="47" t="s">
        <v>8813</v>
      </c>
      <c r="E5229" s="2" t="s">
        <v>9059</v>
      </c>
      <c r="F5229" s="48" t="s">
        <v>9060</v>
      </c>
      <c r="G5229" s="48" t="s">
        <v>9061</v>
      </c>
      <c r="H5229" s="2" t="s">
        <v>8729</v>
      </c>
      <c r="I5229" s="107" t="s">
        <v>9063</v>
      </c>
      <c r="J5229" s="2" t="s">
        <v>9062</v>
      </c>
      <c r="K5229" s="4">
        <f>IFERROR(__xludf.DUMMYFUNCTION("""COMPUTED_VALUE"""),11.0)</f>
        <v>11</v>
      </c>
      <c r="L5229" s="4" t="s">
        <v>8731</v>
      </c>
      <c r="M5229" s="4">
        <v>12.0</v>
      </c>
    </row>
    <row r="5230">
      <c r="A5230" s="54">
        <v>46274.0</v>
      </c>
      <c r="B5230" s="2" t="s">
        <v>687</v>
      </c>
      <c r="C5230" s="2" t="s">
        <v>8726</v>
      </c>
      <c r="D5230" s="47" t="s">
        <v>8813</v>
      </c>
      <c r="E5230" s="2" t="s">
        <v>9059</v>
      </c>
      <c r="F5230" s="48" t="s">
        <v>9060</v>
      </c>
      <c r="G5230" s="48" t="s">
        <v>9061</v>
      </c>
      <c r="H5230" s="2" t="s">
        <v>8729</v>
      </c>
      <c r="I5230" s="107" t="s">
        <v>9063</v>
      </c>
      <c r="J5230" s="2" t="s">
        <v>9062</v>
      </c>
      <c r="K5230" s="4">
        <f>IFERROR(__xludf.DUMMYFUNCTION("""COMPUTED_VALUE"""),11.0)</f>
        <v>11</v>
      </c>
      <c r="L5230" s="4" t="s">
        <v>8731</v>
      </c>
      <c r="M5230" s="4">
        <v>12.0</v>
      </c>
    </row>
    <row r="5231">
      <c r="A5231" s="54">
        <v>46275.0</v>
      </c>
      <c r="B5231" s="2" t="s">
        <v>687</v>
      </c>
      <c r="C5231" s="2" t="s">
        <v>8726</v>
      </c>
      <c r="D5231" s="47" t="s">
        <v>8813</v>
      </c>
      <c r="E5231" s="2" t="s">
        <v>9059</v>
      </c>
      <c r="F5231" s="48" t="s">
        <v>9060</v>
      </c>
      <c r="G5231" s="48" t="s">
        <v>9061</v>
      </c>
      <c r="H5231" s="2" t="s">
        <v>8729</v>
      </c>
      <c r="I5231" s="107" t="s">
        <v>9063</v>
      </c>
      <c r="J5231" s="2" t="s">
        <v>9062</v>
      </c>
      <c r="K5231" s="4">
        <f>IFERROR(__xludf.DUMMYFUNCTION("""COMPUTED_VALUE"""),11.0)</f>
        <v>11</v>
      </c>
      <c r="L5231" s="4" t="s">
        <v>8731</v>
      </c>
      <c r="M5231" s="4">
        <v>12.0</v>
      </c>
    </row>
    <row r="5232">
      <c r="A5232" s="54">
        <v>46276.0</v>
      </c>
      <c r="B5232" s="2" t="s">
        <v>687</v>
      </c>
      <c r="C5232" s="2" t="s">
        <v>8726</v>
      </c>
      <c r="D5232" s="47" t="s">
        <v>8813</v>
      </c>
      <c r="E5232" s="2" t="s">
        <v>9059</v>
      </c>
      <c r="F5232" s="48" t="s">
        <v>9060</v>
      </c>
      <c r="G5232" s="48" t="s">
        <v>9061</v>
      </c>
      <c r="H5232" s="2" t="s">
        <v>8729</v>
      </c>
      <c r="I5232" s="107" t="s">
        <v>9063</v>
      </c>
      <c r="J5232" s="2" t="s">
        <v>9062</v>
      </c>
      <c r="K5232" s="4">
        <f>IFERROR(__xludf.DUMMYFUNCTION("""COMPUTED_VALUE"""),11.0)</f>
        <v>11</v>
      </c>
      <c r="L5232" s="4" t="s">
        <v>8731</v>
      </c>
      <c r="M5232" s="4">
        <v>12.0</v>
      </c>
    </row>
    <row r="5233">
      <c r="A5233" s="54">
        <v>46277.0</v>
      </c>
      <c r="B5233" s="2" t="s">
        <v>687</v>
      </c>
      <c r="C5233" s="2" t="s">
        <v>8726</v>
      </c>
      <c r="D5233" s="47" t="s">
        <v>8813</v>
      </c>
      <c r="E5233" s="2" t="s">
        <v>9059</v>
      </c>
      <c r="F5233" s="48" t="s">
        <v>9060</v>
      </c>
      <c r="G5233" s="48" t="s">
        <v>9061</v>
      </c>
      <c r="H5233" s="2" t="s">
        <v>8729</v>
      </c>
      <c r="I5233" s="107" t="s">
        <v>9063</v>
      </c>
      <c r="J5233" s="2" t="s">
        <v>9062</v>
      </c>
      <c r="K5233" s="4">
        <f>IFERROR(__xludf.DUMMYFUNCTION("""COMPUTED_VALUE"""),12.0)</f>
        <v>12</v>
      </c>
      <c r="L5233" s="4" t="s">
        <v>8735</v>
      </c>
      <c r="M5233" s="4">
        <v>12.0</v>
      </c>
    </row>
    <row r="5234">
      <c r="A5234" s="54">
        <v>46278.0</v>
      </c>
      <c r="B5234" s="2" t="s">
        <v>687</v>
      </c>
      <c r="C5234" s="2" t="s">
        <v>8726</v>
      </c>
      <c r="D5234" s="47" t="s">
        <v>8813</v>
      </c>
      <c r="E5234" s="2" t="s">
        <v>9059</v>
      </c>
      <c r="F5234" s="48" t="s">
        <v>9060</v>
      </c>
      <c r="G5234" s="48" t="s">
        <v>9061</v>
      </c>
      <c r="H5234" s="2" t="s">
        <v>8729</v>
      </c>
      <c r="I5234" s="107" t="s">
        <v>9063</v>
      </c>
      <c r="J5234" s="2" t="s">
        <v>9062</v>
      </c>
      <c r="K5234" s="4">
        <f>IFERROR(__xludf.DUMMYFUNCTION("""COMPUTED_VALUE"""),12.0)</f>
        <v>12</v>
      </c>
      <c r="L5234" s="4" t="s">
        <v>8735</v>
      </c>
      <c r="M5234" s="4">
        <v>12.0</v>
      </c>
    </row>
    <row r="5235">
      <c r="A5235" s="54">
        <v>46279.0</v>
      </c>
      <c r="B5235" s="2" t="s">
        <v>687</v>
      </c>
      <c r="C5235" s="2" t="s">
        <v>8726</v>
      </c>
      <c r="D5235" s="47" t="s">
        <v>8813</v>
      </c>
      <c r="E5235" s="2" t="s">
        <v>9059</v>
      </c>
      <c r="F5235" s="48" t="s">
        <v>9060</v>
      </c>
      <c r="G5235" s="48" t="s">
        <v>9061</v>
      </c>
      <c r="H5235" s="2" t="s">
        <v>8729</v>
      </c>
      <c r="I5235" s="107" t="s">
        <v>9063</v>
      </c>
      <c r="J5235" s="2" t="s">
        <v>9062</v>
      </c>
      <c r="K5235" s="4">
        <f>IFERROR(__xludf.DUMMYFUNCTION("""COMPUTED_VALUE"""),11.0)</f>
        <v>11</v>
      </c>
      <c r="L5235" s="4" t="s">
        <v>8731</v>
      </c>
      <c r="M5235" s="4">
        <v>12.0</v>
      </c>
    </row>
    <row r="5236">
      <c r="A5236" s="54">
        <v>46280.0</v>
      </c>
      <c r="B5236" s="2" t="s">
        <v>687</v>
      </c>
      <c r="C5236" s="2" t="s">
        <v>8726</v>
      </c>
      <c r="D5236" s="47" t="s">
        <v>8813</v>
      </c>
      <c r="E5236" s="2" t="s">
        <v>9059</v>
      </c>
      <c r="F5236" s="48" t="s">
        <v>9060</v>
      </c>
      <c r="G5236" s="48" t="s">
        <v>9061</v>
      </c>
      <c r="H5236" s="2" t="s">
        <v>8729</v>
      </c>
      <c r="I5236" s="107" t="s">
        <v>9063</v>
      </c>
      <c r="J5236" s="2" t="s">
        <v>9062</v>
      </c>
      <c r="K5236" s="4">
        <f>IFERROR(__xludf.DUMMYFUNCTION("""COMPUTED_VALUE"""),12.0)</f>
        <v>12</v>
      </c>
      <c r="L5236" s="4" t="s">
        <v>8735</v>
      </c>
      <c r="M5236" s="4">
        <v>12.0</v>
      </c>
    </row>
    <row r="5237">
      <c r="A5237" s="54">
        <v>46281.0</v>
      </c>
      <c r="B5237" s="2" t="s">
        <v>687</v>
      </c>
      <c r="C5237" s="2" t="s">
        <v>8726</v>
      </c>
      <c r="D5237" s="47" t="s">
        <v>8813</v>
      </c>
      <c r="E5237" s="2" t="s">
        <v>9059</v>
      </c>
      <c r="F5237" s="48" t="s">
        <v>9060</v>
      </c>
      <c r="G5237" s="48" t="s">
        <v>9061</v>
      </c>
      <c r="H5237" s="2" t="s">
        <v>8729</v>
      </c>
      <c r="I5237" s="107" t="s">
        <v>9063</v>
      </c>
      <c r="J5237" s="2" t="s">
        <v>9062</v>
      </c>
      <c r="K5237" s="4">
        <f>IFERROR(__xludf.DUMMYFUNCTION("""COMPUTED_VALUE"""),12.0)</f>
        <v>12</v>
      </c>
      <c r="L5237" s="4" t="s">
        <v>8735</v>
      </c>
      <c r="M5237" s="4">
        <v>12.0</v>
      </c>
    </row>
    <row r="5238">
      <c r="A5238" s="54">
        <v>46282.0</v>
      </c>
      <c r="B5238" s="2" t="s">
        <v>687</v>
      </c>
      <c r="C5238" s="2" t="s">
        <v>8726</v>
      </c>
      <c r="D5238" s="47" t="s">
        <v>8813</v>
      </c>
      <c r="E5238" s="2" t="s">
        <v>9059</v>
      </c>
      <c r="F5238" s="48" t="s">
        <v>9060</v>
      </c>
      <c r="G5238" s="48" t="s">
        <v>9061</v>
      </c>
      <c r="H5238" s="2" t="s">
        <v>8729</v>
      </c>
      <c r="I5238" s="107" t="s">
        <v>9063</v>
      </c>
      <c r="J5238" s="2" t="s">
        <v>9062</v>
      </c>
      <c r="K5238" s="4">
        <f>IFERROR(__xludf.DUMMYFUNCTION("""COMPUTED_VALUE"""),12.0)</f>
        <v>12</v>
      </c>
      <c r="L5238" s="4" t="s">
        <v>8735</v>
      </c>
      <c r="M5238" s="4">
        <v>12.0</v>
      </c>
    </row>
    <row r="5239">
      <c r="A5239" s="54">
        <v>46283.0</v>
      </c>
      <c r="B5239" s="2" t="s">
        <v>687</v>
      </c>
      <c r="C5239" s="2" t="s">
        <v>8726</v>
      </c>
      <c r="D5239" s="47" t="s">
        <v>8813</v>
      </c>
      <c r="E5239" s="2" t="s">
        <v>9059</v>
      </c>
      <c r="F5239" s="48" t="s">
        <v>9060</v>
      </c>
      <c r="G5239" s="48" t="s">
        <v>9061</v>
      </c>
      <c r="H5239" s="2" t="s">
        <v>8729</v>
      </c>
      <c r="I5239" s="107" t="s">
        <v>9063</v>
      </c>
      <c r="J5239" s="2" t="s">
        <v>9062</v>
      </c>
      <c r="K5239" s="4">
        <f>IFERROR(__xludf.DUMMYFUNCTION("""COMPUTED_VALUE"""),11.0)</f>
        <v>11</v>
      </c>
      <c r="L5239" s="4" t="s">
        <v>8731</v>
      </c>
      <c r="M5239" s="4">
        <v>12.0</v>
      </c>
    </row>
    <row r="5240">
      <c r="A5240" s="54">
        <v>46284.0</v>
      </c>
      <c r="B5240" s="2" t="s">
        <v>687</v>
      </c>
      <c r="C5240" s="2" t="s">
        <v>8726</v>
      </c>
      <c r="D5240" s="47" t="s">
        <v>8813</v>
      </c>
      <c r="E5240" s="2" t="s">
        <v>9059</v>
      </c>
      <c r="F5240" s="48" t="s">
        <v>9060</v>
      </c>
      <c r="G5240" s="48" t="s">
        <v>9061</v>
      </c>
      <c r="H5240" s="2" t="s">
        <v>8729</v>
      </c>
      <c r="I5240" s="107" t="s">
        <v>9063</v>
      </c>
      <c r="J5240" s="2" t="s">
        <v>9062</v>
      </c>
      <c r="K5240" s="4">
        <f>IFERROR(__xludf.DUMMYFUNCTION("""COMPUTED_VALUE"""),12.0)</f>
        <v>12</v>
      </c>
      <c r="L5240" s="4" t="s">
        <v>8735</v>
      </c>
      <c r="M5240" s="4">
        <v>12.0</v>
      </c>
    </row>
    <row r="5241">
      <c r="A5241" s="54">
        <v>46285.0</v>
      </c>
      <c r="B5241" s="2" t="s">
        <v>687</v>
      </c>
      <c r="C5241" s="2" t="s">
        <v>8726</v>
      </c>
      <c r="D5241" s="47" t="s">
        <v>8813</v>
      </c>
      <c r="E5241" s="2" t="s">
        <v>9059</v>
      </c>
      <c r="F5241" s="48" t="s">
        <v>9060</v>
      </c>
      <c r="G5241" s="48" t="s">
        <v>9061</v>
      </c>
      <c r="H5241" s="2" t="s">
        <v>8729</v>
      </c>
      <c r="I5241" s="107" t="s">
        <v>9063</v>
      </c>
      <c r="J5241" s="2" t="s">
        <v>9062</v>
      </c>
      <c r="K5241" s="4">
        <f>IFERROR(__xludf.DUMMYFUNCTION("""COMPUTED_VALUE"""),12.0)</f>
        <v>12</v>
      </c>
      <c r="L5241" s="4" t="s">
        <v>8735</v>
      </c>
      <c r="M5241" s="4">
        <v>12.0</v>
      </c>
    </row>
    <row r="5242">
      <c r="A5242" s="54">
        <v>46286.0</v>
      </c>
      <c r="B5242" s="2" t="s">
        <v>687</v>
      </c>
      <c r="C5242" s="2" t="s">
        <v>8726</v>
      </c>
      <c r="D5242" s="47" t="s">
        <v>8813</v>
      </c>
      <c r="E5242" s="2" t="s">
        <v>9059</v>
      </c>
      <c r="F5242" s="48" t="s">
        <v>9060</v>
      </c>
      <c r="G5242" s="48" t="s">
        <v>9061</v>
      </c>
      <c r="H5242" s="2" t="s">
        <v>8729</v>
      </c>
      <c r="I5242" s="107" t="s">
        <v>9063</v>
      </c>
      <c r="J5242" s="2" t="s">
        <v>9062</v>
      </c>
      <c r="K5242" s="4">
        <f>IFERROR(__xludf.DUMMYFUNCTION("""COMPUTED_VALUE"""),11.0)</f>
        <v>11</v>
      </c>
      <c r="L5242" s="4" t="s">
        <v>8731</v>
      </c>
      <c r="M5242" s="4">
        <v>12.0</v>
      </c>
    </row>
    <row r="5243">
      <c r="A5243" s="54">
        <v>46287.0</v>
      </c>
      <c r="B5243" s="2" t="s">
        <v>687</v>
      </c>
      <c r="C5243" s="2" t="s">
        <v>8726</v>
      </c>
      <c r="D5243" s="47" t="s">
        <v>8813</v>
      </c>
      <c r="E5243" s="2" t="s">
        <v>9059</v>
      </c>
      <c r="F5243" s="48" t="s">
        <v>9060</v>
      </c>
      <c r="G5243" s="48" t="s">
        <v>9061</v>
      </c>
      <c r="H5243" s="2" t="s">
        <v>8729</v>
      </c>
      <c r="I5243" s="107" t="s">
        <v>9063</v>
      </c>
      <c r="J5243" s="2" t="s">
        <v>9062</v>
      </c>
      <c r="K5243" s="4">
        <f>IFERROR(__xludf.DUMMYFUNCTION("""COMPUTED_VALUE"""),11.0)</f>
        <v>11</v>
      </c>
      <c r="L5243" s="4" t="s">
        <v>8731</v>
      </c>
      <c r="M5243" s="4">
        <v>12.0</v>
      </c>
    </row>
    <row r="5244">
      <c r="A5244" s="54">
        <v>46288.0</v>
      </c>
      <c r="B5244" s="2" t="s">
        <v>687</v>
      </c>
      <c r="C5244" s="2" t="s">
        <v>8726</v>
      </c>
      <c r="D5244" s="47" t="s">
        <v>8813</v>
      </c>
      <c r="E5244" s="2" t="s">
        <v>9059</v>
      </c>
      <c r="F5244" s="48" t="s">
        <v>9060</v>
      </c>
      <c r="G5244" s="48" t="s">
        <v>9061</v>
      </c>
      <c r="H5244" s="2" t="s">
        <v>8729</v>
      </c>
      <c r="I5244" s="107" t="s">
        <v>9063</v>
      </c>
      <c r="J5244" s="2" t="s">
        <v>9062</v>
      </c>
      <c r="K5244" s="4">
        <f>IFERROR(__xludf.DUMMYFUNCTION("""COMPUTED_VALUE"""),11.0)</f>
        <v>11</v>
      </c>
      <c r="L5244" s="4" t="s">
        <v>8731</v>
      </c>
      <c r="M5244" s="4">
        <v>12.0</v>
      </c>
    </row>
    <row r="5245">
      <c r="A5245" s="54">
        <v>46289.0</v>
      </c>
      <c r="B5245" s="2" t="s">
        <v>687</v>
      </c>
      <c r="C5245" s="2" t="s">
        <v>8726</v>
      </c>
      <c r="D5245" s="47" t="s">
        <v>8813</v>
      </c>
      <c r="E5245" s="2" t="s">
        <v>9059</v>
      </c>
      <c r="F5245" s="48" t="s">
        <v>9060</v>
      </c>
      <c r="G5245" s="48" t="s">
        <v>9061</v>
      </c>
      <c r="H5245" s="2" t="s">
        <v>8729</v>
      </c>
      <c r="I5245" s="107" t="s">
        <v>9063</v>
      </c>
      <c r="J5245" s="2" t="s">
        <v>9062</v>
      </c>
      <c r="K5245" s="4">
        <f>IFERROR(__xludf.DUMMYFUNCTION("""COMPUTED_VALUE"""),11.0)</f>
        <v>11</v>
      </c>
      <c r="L5245" s="4" t="s">
        <v>8731</v>
      </c>
      <c r="M5245" s="4">
        <v>12.0</v>
      </c>
    </row>
    <row r="5246">
      <c r="A5246" s="54">
        <v>46290.0</v>
      </c>
      <c r="B5246" s="2" t="s">
        <v>687</v>
      </c>
      <c r="C5246" s="2" t="s">
        <v>8726</v>
      </c>
      <c r="D5246" s="47" t="s">
        <v>8813</v>
      </c>
      <c r="E5246" s="2" t="s">
        <v>9059</v>
      </c>
      <c r="F5246" s="48" t="s">
        <v>9060</v>
      </c>
      <c r="G5246" s="48" t="s">
        <v>9061</v>
      </c>
      <c r="H5246" s="2" t="s">
        <v>8729</v>
      </c>
      <c r="I5246" s="107" t="s">
        <v>9063</v>
      </c>
      <c r="J5246" s="2" t="s">
        <v>9062</v>
      </c>
      <c r="K5246" s="4">
        <f>IFERROR(__xludf.DUMMYFUNCTION("""COMPUTED_VALUE"""),11.0)</f>
        <v>11</v>
      </c>
      <c r="L5246" s="4" t="s">
        <v>8731</v>
      </c>
      <c r="M5246" s="4">
        <v>12.0</v>
      </c>
    </row>
    <row r="5247">
      <c r="A5247" s="54">
        <v>46014.0</v>
      </c>
      <c r="B5247" s="2" t="s">
        <v>1801</v>
      </c>
      <c r="C5247" s="2" t="s">
        <v>8726</v>
      </c>
      <c r="D5247" s="2">
        <v>0.0</v>
      </c>
      <c r="E5247" s="2" t="s">
        <v>9064</v>
      </c>
      <c r="F5247" s="48" t="s">
        <v>1808</v>
      </c>
      <c r="G5247" s="48" t="s">
        <v>1807</v>
      </c>
      <c r="H5247" s="2" t="s">
        <v>9065</v>
      </c>
      <c r="I5247" s="95">
        <v>46293.83</v>
      </c>
      <c r="J5247" s="2" t="s">
        <v>9066</v>
      </c>
      <c r="K5247" s="4">
        <f>IFERROR(__xludf.DUMMYFUNCTION("""COMPUTED_VALUE"""),12.0)</f>
        <v>12</v>
      </c>
      <c r="L5247" s="4" t="s">
        <v>8735</v>
      </c>
      <c r="M5247" s="4">
        <v>12.0</v>
      </c>
    </row>
    <row r="5248">
      <c r="A5248" s="54">
        <v>46248.0</v>
      </c>
      <c r="B5248" s="2" t="s">
        <v>1801</v>
      </c>
      <c r="C5248" s="2" t="s">
        <v>8726</v>
      </c>
      <c r="D5248" s="2">
        <v>0.0</v>
      </c>
      <c r="E5248" s="2" t="s">
        <v>9067</v>
      </c>
      <c r="G5248" s="48" t="s">
        <v>1822</v>
      </c>
      <c r="H5248" s="2" t="s">
        <v>9065</v>
      </c>
      <c r="I5248" s="95">
        <v>46293.83</v>
      </c>
      <c r="J5248" s="2" t="s">
        <v>9068</v>
      </c>
      <c r="K5248" s="4">
        <f>IFERROR(__xludf.DUMMYFUNCTION("""COMPUTED_VALUE"""),12.0)</f>
        <v>12</v>
      </c>
      <c r="L5248" s="4" t="s">
        <v>8735</v>
      </c>
      <c r="M5248" s="4">
        <v>12.0</v>
      </c>
    </row>
    <row r="5249">
      <c r="A5249" s="54">
        <v>46253.0</v>
      </c>
      <c r="B5249" s="2" t="s">
        <v>1801</v>
      </c>
      <c r="C5249" s="2" t="s">
        <v>8726</v>
      </c>
      <c r="D5249" s="2">
        <v>0.0</v>
      </c>
      <c r="E5249" s="2" t="s">
        <v>9069</v>
      </c>
      <c r="F5249" s="48" t="s">
        <v>1837</v>
      </c>
      <c r="G5249" s="48" t="s">
        <v>1836</v>
      </c>
      <c r="H5249" s="2" t="s">
        <v>9065</v>
      </c>
      <c r="I5249" s="95">
        <v>46293.83</v>
      </c>
      <c r="J5249" s="2" t="s">
        <v>9070</v>
      </c>
      <c r="K5249" s="4">
        <f>IFERROR(__xludf.DUMMYFUNCTION("""COMPUTED_VALUE"""),13.0)</f>
        <v>13</v>
      </c>
      <c r="L5249" s="4" t="s">
        <v>8735</v>
      </c>
      <c r="M5249" s="4">
        <v>12.0</v>
      </c>
    </row>
    <row r="5250">
      <c r="A5250" s="85">
        <v>45927.0</v>
      </c>
      <c r="B5250" s="22" t="s">
        <v>1801</v>
      </c>
      <c r="C5250" s="22" t="s">
        <v>9071</v>
      </c>
      <c r="D5250" s="22">
        <v>0.0</v>
      </c>
      <c r="E5250" s="22" t="s">
        <v>9072</v>
      </c>
      <c r="F5250" s="106" t="s">
        <v>1850</v>
      </c>
      <c r="G5250" s="106" t="s">
        <v>9073</v>
      </c>
      <c r="H5250" s="22" t="s">
        <v>9074</v>
      </c>
      <c r="I5250" s="99">
        <v>46293.84027777778</v>
      </c>
      <c r="J5250" s="22" t="s">
        <v>9075</v>
      </c>
      <c r="K5250" s="4">
        <f>IFERROR(__xludf.DUMMYFUNCTION("""COMPUTED_VALUE"""),11.0)</f>
        <v>11</v>
      </c>
      <c r="L5250" s="4" t="s">
        <v>8731</v>
      </c>
      <c r="M5250" s="4">
        <v>12.0</v>
      </c>
    </row>
    <row r="5251">
      <c r="A5251" s="85">
        <v>45928.0</v>
      </c>
      <c r="B5251" s="22" t="s">
        <v>1801</v>
      </c>
      <c r="C5251" s="22" t="s">
        <v>9071</v>
      </c>
      <c r="D5251" s="22">
        <v>0.0</v>
      </c>
      <c r="E5251" s="22" t="s">
        <v>9072</v>
      </c>
      <c r="F5251" s="106" t="s">
        <v>1850</v>
      </c>
      <c r="G5251" s="106" t="s">
        <v>9073</v>
      </c>
      <c r="H5251" s="22" t="s">
        <v>9074</v>
      </c>
      <c r="I5251" s="99">
        <v>46293.84027777778</v>
      </c>
      <c r="J5251" s="22" t="s">
        <v>9075</v>
      </c>
      <c r="K5251" s="4">
        <f>IFERROR(__xludf.DUMMYFUNCTION("""COMPUTED_VALUE"""),11.0)</f>
        <v>11</v>
      </c>
      <c r="L5251" s="4" t="s">
        <v>8731</v>
      </c>
      <c r="M5251" s="4">
        <v>12.0</v>
      </c>
    </row>
    <row r="5252">
      <c r="A5252" s="85">
        <v>45929.0</v>
      </c>
      <c r="B5252" s="22" t="s">
        <v>1801</v>
      </c>
      <c r="C5252" s="22" t="s">
        <v>9071</v>
      </c>
      <c r="D5252" s="22">
        <v>0.0</v>
      </c>
      <c r="E5252" s="22" t="s">
        <v>9072</v>
      </c>
      <c r="F5252" s="106" t="s">
        <v>1850</v>
      </c>
      <c r="G5252" s="106" t="s">
        <v>9073</v>
      </c>
      <c r="H5252" s="22" t="s">
        <v>9074</v>
      </c>
      <c r="I5252" s="99">
        <v>46293.84027777778</v>
      </c>
      <c r="J5252" s="22" t="s">
        <v>9075</v>
      </c>
      <c r="K5252" s="4">
        <f>IFERROR(__xludf.DUMMYFUNCTION("""COMPUTED_VALUE"""),11.0)</f>
        <v>11</v>
      </c>
      <c r="L5252" s="4" t="s">
        <v>8731</v>
      </c>
      <c r="M5252" s="4">
        <v>12.0</v>
      </c>
    </row>
    <row r="5253">
      <c r="A5253" s="85">
        <v>45930.0</v>
      </c>
      <c r="B5253" s="22" t="s">
        <v>1801</v>
      </c>
      <c r="C5253" s="22" t="s">
        <v>9071</v>
      </c>
      <c r="D5253" s="22">
        <v>0.0</v>
      </c>
      <c r="E5253" s="22" t="s">
        <v>9072</v>
      </c>
      <c r="F5253" s="106" t="s">
        <v>1850</v>
      </c>
      <c r="G5253" s="106" t="s">
        <v>9073</v>
      </c>
      <c r="H5253" s="22" t="s">
        <v>9074</v>
      </c>
      <c r="I5253" s="99">
        <v>46293.84027777778</v>
      </c>
      <c r="J5253" s="22" t="s">
        <v>9075</v>
      </c>
      <c r="K5253" s="4">
        <f>IFERROR(__xludf.DUMMYFUNCTION("""COMPUTED_VALUE"""),11.0)</f>
        <v>11</v>
      </c>
      <c r="L5253" s="4" t="s">
        <v>8731</v>
      </c>
      <c r="M5253" s="4">
        <v>12.0</v>
      </c>
    </row>
    <row r="5254">
      <c r="A5254" s="85">
        <v>45931.0</v>
      </c>
      <c r="B5254" s="22" t="s">
        <v>1801</v>
      </c>
      <c r="C5254" s="22" t="s">
        <v>9071</v>
      </c>
      <c r="D5254" s="22">
        <v>0.0</v>
      </c>
      <c r="E5254" s="22" t="s">
        <v>9072</v>
      </c>
      <c r="F5254" s="106" t="s">
        <v>1850</v>
      </c>
      <c r="G5254" s="106" t="s">
        <v>9073</v>
      </c>
      <c r="H5254" s="22" t="s">
        <v>9074</v>
      </c>
      <c r="I5254" s="99">
        <v>46293.84027777778</v>
      </c>
      <c r="J5254" s="22" t="s">
        <v>9075</v>
      </c>
      <c r="K5254" s="4">
        <f>IFERROR(__xludf.DUMMYFUNCTION("""COMPUTED_VALUE"""),11.0)</f>
        <v>11</v>
      </c>
      <c r="L5254" s="4" t="s">
        <v>8731</v>
      </c>
      <c r="M5254" s="4">
        <v>12.0</v>
      </c>
    </row>
    <row r="5255">
      <c r="A5255" s="85">
        <v>45932.0</v>
      </c>
      <c r="B5255" s="22" t="s">
        <v>1801</v>
      </c>
      <c r="C5255" s="22" t="s">
        <v>9071</v>
      </c>
      <c r="D5255" s="22">
        <v>0.0</v>
      </c>
      <c r="E5255" s="22" t="s">
        <v>9072</v>
      </c>
      <c r="F5255" s="106" t="s">
        <v>1850</v>
      </c>
      <c r="G5255" s="106" t="s">
        <v>9073</v>
      </c>
      <c r="H5255" s="22" t="s">
        <v>9074</v>
      </c>
      <c r="I5255" s="99">
        <v>46293.84027777778</v>
      </c>
      <c r="J5255" s="22" t="s">
        <v>9075</v>
      </c>
      <c r="K5255" s="4">
        <f>IFERROR(__xludf.DUMMYFUNCTION("""COMPUTED_VALUE"""),11.0)</f>
        <v>11</v>
      </c>
      <c r="L5255" s="4" t="s">
        <v>8731</v>
      </c>
      <c r="M5255" s="4">
        <v>12.0</v>
      </c>
    </row>
    <row r="5256">
      <c r="A5256" s="85">
        <v>45933.0</v>
      </c>
      <c r="B5256" s="22" t="s">
        <v>1801</v>
      </c>
      <c r="C5256" s="22" t="s">
        <v>9071</v>
      </c>
      <c r="D5256" s="22">
        <v>0.0</v>
      </c>
      <c r="E5256" s="22" t="s">
        <v>9072</v>
      </c>
      <c r="F5256" s="106" t="s">
        <v>1850</v>
      </c>
      <c r="G5256" s="106" t="s">
        <v>9073</v>
      </c>
      <c r="H5256" s="22" t="s">
        <v>9074</v>
      </c>
      <c r="I5256" s="99">
        <v>46293.84027777778</v>
      </c>
      <c r="J5256" s="22" t="s">
        <v>9075</v>
      </c>
      <c r="K5256" s="4">
        <f>IFERROR(__xludf.DUMMYFUNCTION("""COMPUTED_VALUE"""),11.0)</f>
        <v>11</v>
      </c>
      <c r="L5256" s="4" t="s">
        <v>8731</v>
      </c>
      <c r="M5256" s="4">
        <v>12.0</v>
      </c>
    </row>
    <row r="5257">
      <c r="A5257" s="85">
        <v>45934.0</v>
      </c>
      <c r="B5257" s="22" t="s">
        <v>1801</v>
      </c>
      <c r="C5257" s="22" t="s">
        <v>9071</v>
      </c>
      <c r="D5257" s="22">
        <v>0.0</v>
      </c>
      <c r="E5257" s="22" t="s">
        <v>9072</v>
      </c>
      <c r="F5257" s="106" t="s">
        <v>1850</v>
      </c>
      <c r="G5257" s="106" t="s">
        <v>9073</v>
      </c>
      <c r="H5257" s="22" t="s">
        <v>9074</v>
      </c>
      <c r="I5257" s="99">
        <v>46293.84027777778</v>
      </c>
      <c r="J5257" s="22" t="s">
        <v>9075</v>
      </c>
      <c r="K5257" s="4">
        <f>IFERROR(__xludf.DUMMYFUNCTION("""COMPUTED_VALUE"""),11.0)</f>
        <v>11</v>
      </c>
      <c r="L5257" s="4" t="s">
        <v>8731</v>
      </c>
      <c r="M5257" s="4">
        <v>12.0</v>
      </c>
    </row>
    <row r="5258">
      <c r="A5258" s="85">
        <v>45935.0</v>
      </c>
      <c r="B5258" s="22" t="s">
        <v>1801</v>
      </c>
      <c r="C5258" s="22" t="s">
        <v>9071</v>
      </c>
      <c r="D5258" s="22">
        <v>0.0</v>
      </c>
      <c r="E5258" s="22" t="s">
        <v>9072</v>
      </c>
      <c r="F5258" s="106" t="s">
        <v>1850</v>
      </c>
      <c r="G5258" s="106" t="s">
        <v>9073</v>
      </c>
      <c r="H5258" s="22" t="s">
        <v>9074</v>
      </c>
      <c r="I5258" s="99">
        <v>46293.84027777778</v>
      </c>
      <c r="J5258" s="22" t="s">
        <v>9075</v>
      </c>
      <c r="K5258" s="4">
        <f>IFERROR(__xludf.DUMMYFUNCTION("""COMPUTED_VALUE"""),11.0)</f>
        <v>11</v>
      </c>
      <c r="L5258" s="4" t="s">
        <v>8731</v>
      </c>
      <c r="M5258" s="4">
        <v>12.0</v>
      </c>
    </row>
    <row r="5259">
      <c r="A5259" s="85">
        <v>45936.0</v>
      </c>
      <c r="B5259" s="22" t="s">
        <v>1801</v>
      </c>
      <c r="C5259" s="22" t="s">
        <v>9071</v>
      </c>
      <c r="D5259" s="22">
        <v>0.0</v>
      </c>
      <c r="E5259" s="22" t="s">
        <v>9072</v>
      </c>
      <c r="F5259" s="106" t="s">
        <v>1850</v>
      </c>
      <c r="G5259" s="106" t="s">
        <v>9073</v>
      </c>
      <c r="H5259" s="22" t="s">
        <v>9074</v>
      </c>
      <c r="I5259" s="99">
        <v>46293.84027777778</v>
      </c>
      <c r="J5259" s="22" t="s">
        <v>9075</v>
      </c>
      <c r="K5259" s="4">
        <f>IFERROR(__xludf.DUMMYFUNCTION("""COMPUTED_VALUE"""),11.0)</f>
        <v>11</v>
      </c>
      <c r="L5259" s="4" t="s">
        <v>8731</v>
      </c>
      <c r="M5259" s="4">
        <v>12.0</v>
      </c>
    </row>
    <row r="5260">
      <c r="A5260" s="85">
        <v>45937.0</v>
      </c>
      <c r="B5260" s="22" t="s">
        <v>1801</v>
      </c>
      <c r="C5260" s="22" t="s">
        <v>9071</v>
      </c>
      <c r="D5260" s="22">
        <v>0.0</v>
      </c>
      <c r="E5260" s="22" t="s">
        <v>9072</v>
      </c>
      <c r="F5260" s="106" t="s">
        <v>1850</v>
      </c>
      <c r="G5260" s="106" t="s">
        <v>9073</v>
      </c>
      <c r="H5260" s="22" t="s">
        <v>9074</v>
      </c>
      <c r="I5260" s="99">
        <v>46293.84027777778</v>
      </c>
      <c r="J5260" s="22" t="s">
        <v>9075</v>
      </c>
      <c r="K5260" s="4">
        <f>IFERROR(__xludf.DUMMYFUNCTION("""COMPUTED_VALUE"""),11.0)</f>
        <v>11</v>
      </c>
      <c r="L5260" s="4" t="s">
        <v>8731</v>
      </c>
      <c r="M5260" s="4">
        <v>12.0</v>
      </c>
    </row>
    <row r="5261">
      <c r="A5261" s="85">
        <v>45938.0</v>
      </c>
      <c r="B5261" s="22" t="s">
        <v>1801</v>
      </c>
      <c r="C5261" s="22" t="s">
        <v>9071</v>
      </c>
      <c r="D5261" s="22">
        <v>0.0</v>
      </c>
      <c r="E5261" s="22" t="s">
        <v>9072</v>
      </c>
      <c r="F5261" s="106" t="s">
        <v>1850</v>
      </c>
      <c r="G5261" s="106" t="s">
        <v>9073</v>
      </c>
      <c r="H5261" s="22" t="s">
        <v>9074</v>
      </c>
      <c r="I5261" s="99">
        <v>46293.84027777778</v>
      </c>
      <c r="J5261" s="22" t="s">
        <v>9075</v>
      </c>
      <c r="K5261" s="4">
        <f>IFERROR(__xludf.DUMMYFUNCTION("""COMPUTED_VALUE"""),11.0)</f>
        <v>11</v>
      </c>
      <c r="L5261" s="4" t="s">
        <v>8731</v>
      </c>
      <c r="M5261" s="4">
        <v>12.0</v>
      </c>
    </row>
    <row r="5262">
      <c r="A5262" s="85">
        <v>45939.0</v>
      </c>
      <c r="B5262" s="22" t="s">
        <v>1801</v>
      </c>
      <c r="C5262" s="22" t="s">
        <v>9071</v>
      </c>
      <c r="D5262" s="22">
        <v>0.0</v>
      </c>
      <c r="E5262" s="22" t="s">
        <v>9072</v>
      </c>
      <c r="F5262" s="106" t="s">
        <v>1850</v>
      </c>
      <c r="G5262" s="106" t="s">
        <v>9073</v>
      </c>
      <c r="H5262" s="22" t="s">
        <v>9074</v>
      </c>
      <c r="I5262" s="99">
        <v>46293.84027777778</v>
      </c>
      <c r="J5262" s="22" t="s">
        <v>9075</v>
      </c>
      <c r="K5262" s="4">
        <f>IFERROR(__xludf.DUMMYFUNCTION("""COMPUTED_VALUE"""),11.0)</f>
        <v>11</v>
      </c>
      <c r="L5262" s="4" t="s">
        <v>8731</v>
      </c>
      <c r="M5262" s="4">
        <v>12.0</v>
      </c>
    </row>
    <row r="5263">
      <c r="A5263" s="85">
        <v>45940.0</v>
      </c>
      <c r="B5263" s="22" t="s">
        <v>1801</v>
      </c>
      <c r="C5263" s="22" t="s">
        <v>9071</v>
      </c>
      <c r="D5263" s="22">
        <v>0.0</v>
      </c>
      <c r="E5263" s="22" t="s">
        <v>9072</v>
      </c>
      <c r="F5263" s="106" t="s">
        <v>1850</v>
      </c>
      <c r="G5263" s="106" t="s">
        <v>9073</v>
      </c>
      <c r="H5263" s="22" t="s">
        <v>9074</v>
      </c>
      <c r="I5263" s="99">
        <v>46293.84027777778</v>
      </c>
      <c r="J5263" s="22" t="s">
        <v>9075</v>
      </c>
      <c r="K5263" s="4">
        <f>IFERROR(__xludf.DUMMYFUNCTION("""COMPUTED_VALUE"""),11.0)</f>
        <v>11</v>
      </c>
      <c r="L5263" s="4" t="s">
        <v>8731</v>
      </c>
      <c r="M5263" s="4">
        <v>12.0</v>
      </c>
    </row>
    <row r="5264">
      <c r="A5264" s="85">
        <v>45941.0</v>
      </c>
      <c r="B5264" s="22" t="s">
        <v>1801</v>
      </c>
      <c r="C5264" s="22" t="s">
        <v>9071</v>
      </c>
      <c r="D5264" s="22">
        <v>0.0</v>
      </c>
      <c r="E5264" s="22" t="s">
        <v>9072</v>
      </c>
      <c r="F5264" s="106" t="s">
        <v>1850</v>
      </c>
      <c r="G5264" s="106" t="s">
        <v>9073</v>
      </c>
      <c r="H5264" s="22" t="s">
        <v>9074</v>
      </c>
      <c r="I5264" s="99">
        <v>46293.84027777778</v>
      </c>
      <c r="J5264" s="22" t="s">
        <v>9075</v>
      </c>
      <c r="K5264" s="4">
        <f>IFERROR(__xludf.DUMMYFUNCTION("""COMPUTED_VALUE"""),11.0)</f>
        <v>11</v>
      </c>
      <c r="L5264" s="4" t="s">
        <v>8731</v>
      </c>
      <c r="M5264" s="4">
        <v>12.0</v>
      </c>
    </row>
    <row r="5265">
      <c r="A5265" s="85">
        <v>45942.0</v>
      </c>
      <c r="B5265" s="22" t="s">
        <v>1801</v>
      </c>
      <c r="C5265" s="22" t="s">
        <v>9071</v>
      </c>
      <c r="D5265" s="22">
        <v>0.0</v>
      </c>
      <c r="E5265" s="22" t="s">
        <v>9072</v>
      </c>
      <c r="F5265" s="106" t="s">
        <v>1850</v>
      </c>
      <c r="G5265" s="106" t="s">
        <v>9073</v>
      </c>
      <c r="H5265" s="22" t="s">
        <v>9074</v>
      </c>
      <c r="I5265" s="99">
        <v>46293.84027777778</v>
      </c>
      <c r="J5265" s="22" t="s">
        <v>9075</v>
      </c>
      <c r="K5265" s="4">
        <f>IFERROR(__xludf.DUMMYFUNCTION("""COMPUTED_VALUE"""),11.0)</f>
        <v>11</v>
      </c>
      <c r="L5265" s="4" t="s">
        <v>8731</v>
      </c>
      <c r="M5265" s="4">
        <v>12.0</v>
      </c>
    </row>
    <row r="5266">
      <c r="A5266" s="85">
        <v>45943.0</v>
      </c>
      <c r="B5266" s="22" t="s">
        <v>1801</v>
      </c>
      <c r="C5266" s="22" t="s">
        <v>9071</v>
      </c>
      <c r="D5266" s="22">
        <v>0.0</v>
      </c>
      <c r="E5266" s="22" t="s">
        <v>9072</v>
      </c>
      <c r="F5266" s="106" t="s">
        <v>1850</v>
      </c>
      <c r="G5266" s="106" t="s">
        <v>9073</v>
      </c>
      <c r="H5266" s="22" t="s">
        <v>9074</v>
      </c>
      <c r="I5266" s="99">
        <v>46293.84027777778</v>
      </c>
      <c r="J5266" s="22" t="s">
        <v>9075</v>
      </c>
      <c r="K5266" s="4">
        <f>IFERROR(__xludf.DUMMYFUNCTION("""COMPUTED_VALUE"""),11.0)</f>
        <v>11</v>
      </c>
      <c r="L5266" s="4" t="s">
        <v>8731</v>
      </c>
      <c r="M5266" s="4">
        <v>12.0</v>
      </c>
    </row>
    <row r="5267">
      <c r="A5267" s="85">
        <v>45944.0</v>
      </c>
      <c r="B5267" s="22" t="s">
        <v>1801</v>
      </c>
      <c r="C5267" s="22" t="s">
        <v>9071</v>
      </c>
      <c r="D5267" s="22">
        <v>0.0</v>
      </c>
      <c r="E5267" s="22" t="s">
        <v>9072</v>
      </c>
      <c r="F5267" s="106" t="s">
        <v>1850</v>
      </c>
      <c r="G5267" s="106" t="s">
        <v>9073</v>
      </c>
      <c r="H5267" s="22" t="s">
        <v>9074</v>
      </c>
      <c r="I5267" s="99">
        <v>46293.84027777778</v>
      </c>
      <c r="J5267" s="22" t="s">
        <v>9075</v>
      </c>
      <c r="K5267" s="4">
        <f>IFERROR(__xludf.DUMMYFUNCTION("""COMPUTED_VALUE"""),11.0)</f>
        <v>11</v>
      </c>
      <c r="L5267" s="4" t="s">
        <v>8731</v>
      </c>
      <c r="M5267" s="4">
        <v>12.0</v>
      </c>
    </row>
    <row r="5268">
      <c r="A5268" s="85">
        <v>45945.0</v>
      </c>
      <c r="B5268" s="22" t="s">
        <v>1801</v>
      </c>
      <c r="C5268" s="22" t="s">
        <v>9071</v>
      </c>
      <c r="D5268" s="22">
        <v>0.0</v>
      </c>
      <c r="E5268" s="22" t="s">
        <v>9072</v>
      </c>
      <c r="F5268" s="106" t="s">
        <v>1850</v>
      </c>
      <c r="G5268" s="106" t="s">
        <v>9073</v>
      </c>
      <c r="H5268" s="22" t="s">
        <v>9074</v>
      </c>
      <c r="I5268" s="99">
        <v>46293.84027777778</v>
      </c>
      <c r="J5268" s="22" t="s">
        <v>9075</v>
      </c>
      <c r="K5268" s="4">
        <f>IFERROR(__xludf.DUMMYFUNCTION("""COMPUTED_VALUE"""),11.0)</f>
        <v>11</v>
      </c>
      <c r="L5268" s="4" t="s">
        <v>8731</v>
      </c>
      <c r="M5268" s="4">
        <v>12.0</v>
      </c>
    </row>
    <row r="5269">
      <c r="A5269" s="85">
        <v>45946.0</v>
      </c>
      <c r="B5269" s="22" t="s">
        <v>1801</v>
      </c>
      <c r="C5269" s="22" t="s">
        <v>9071</v>
      </c>
      <c r="D5269" s="22">
        <v>0.0</v>
      </c>
      <c r="E5269" s="22" t="s">
        <v>9072</v>
      </c>
      <c r="F5269" s="106" t="s">
        <v>1850</v>
      </c>
      <c r="G5269" s="106" t="s">
        <v>9073</v>
      </c>
      <c r="H5269" s="22" t="s">
        <v>9074</v>
      </c>
      <c r="I5269" s="99">
        <v>46293.84027777778</v>
      </c>
      <c r="J5269" s="22" t="s">
        <v>9075</v>
      </c>
      <c r="K5269" s="4">
        <f>IFERROR(__xludf.DUMMYFUNCTION("""COMPUTED_VALUE"""),11.0)</f>
        <v>11</v>
      </c>
      <c r="L5269" s="4" t="s">
        <v>8731</v>
      </c>
      <c r="M5269" s="4">
        <v>12.0</v>
      </c>
    </row>
    <row r="5270">
      <c r="A5270" s="85">
        <v>45947.0</v>
      </c>
      <c r="B5270" s="22" t="s">
        <v>1801</v>
      </c>
      <c r="C5270" s="22" t="s">
        <v>9071</v>
      </c>
      <c r="D5270" s="22">
        <v>0.0</v>
      </c>
      <c r="E5270" s="22" t="s">
        <v>9072</v>
      </c>
      <c r="F5270" s="106" t="s">
        <v>1850</v>
      </c>
      <c r="G5270" s="106" t="s">
        <v>9073</v>
      </c>
      <c r="H5270" s="22" t="s">
        <v>9074</v>
      </c>
      <c r="I5270" s="99">
        <v>46293.84027777778</v>
      </c>
      <c r="J5270" s="22" t="s">
        <v>9075</v>
      </c>
      <c r="K5270" s="4">
        <f>IFERROR(__xludf.DUMMYFUNCTION("""COMPUTED_VALUE"""),11.0)</f>
        <v>11</v>
      </c>
      <c r="L5270" s="4" t="s">
        <v>8731</v>
      </c>
      <c r="M5270" s="4">
        <v>12.0</v>
      </c>
    </row>
    <row r="5271">
      <c r="A5271" s="85">
        <v>45948.0</v>
      </c>
      <c r="B5271" s="22" t="s">
        <v>1801</v>
      </c>
      <c r="C5271" s="22" t="s">
        <v>9071</v>
      </c>
      <c r="D5271" s="22">
        <v>0.0</v>
      </c>
      <c r="E5271" s="22" t="s">
        <v>9072</v>
      </c>
      <c r="F5271" s="106" t="s">
        <v>1850</v>
      </c>
      <c r="G5271" s="106" t="s">
        <v>9073</v>
      </c>
      <c r="H5271" s="22" t="s">
        <v>9074</v>
      </c>
      <c r="I5271" s="99">
        <v>46293.84027777778</v>
      </c>
      <c r="J5271" s="22" t="s">
        <v>9075</v>
      </c>
      <c r="K5271" s="4">
        <f>IFERROR(__xludf.DUMMYFUNCTION("""COMPUTED_VALUE"""),11.0)</f>
        <v>11</v>
      </c>
      <c r="L5271" s="4" t="s">
        <v>8731</v>
      </c>
      <c r="M5271" s="4">
        <v>12.0</v>
      </c>
    </row>
    <row r="5272">
      <c r="A5272" s="85">
        <v>45949.0</v>
      </c>
      <c r="B5272" s="22" t="s">
        <v>1801</v>
      </c>
      <c r="C5272" s="22" t="s">
        <v>9071</v>
      </c>
      <c r="D5272" s="22">
        <v>0.0</v>
      </c>
      <c r="E5272" s="22" t="s">
        <v>9072</v>
      </c>
      <c r="F5272" s="106" t="s">
        <v>1850</v>
      </c>
      <c r="G5272" s="106" t="s">
        <v>9073</v>
      </c>
      <c r="H5272" s="22" t="s">
        <v>9074</v>
      </c>
      <c r="I5272" s="99">
        <v>46293.84027777778</v>
      </c>
      <c r="J5272" s="22" t="s">
        <v>9075</v>
      </c>
      <c r="K5272" s="4">
        <f>IFERROR(__xludf.DUMMYFUNCTION("""COMPUTED_VALUE"""),11.0)</f>
        <v>11</v>
      </c>
      <c r="L5272" s="4" t="s">
        <v>8731</v>
      </c>
      <c r="M5272" s="4">
        <v>12.0</v>
      </c>
    </row>
    <row r="5273">
      <c r="A5273" s="85">
        <v>45950.0</v>
      </c>
      <c r="B5273" s="22" t="s">
        <v>1801</v>
      </c>
      <c r="C5273" s="22" t="s">
        <v>9071</v>
      </c>
      <c r="D5273" s="22">
        <v>0.0</v>
      </c>
      <c r="E5273" s="22" t="s">
        <v>9072</v>
      </c>
      <c r="F5273" s="106" t="s">
        <v>1850</v>
      </c>
      <c r="G5273" s="106" t="s">
        <v>9073</v>
      </c>
      <c r="H5273" s="22" t="s">
        <v>9074</v>
      </c>
      <c r="I5273" s="99">
        <v>46293.84027777778</v>
      </c>
      <c r="J5273" s="22" t="s">
        <v>9075</v>
      </c>
      <c r="K5273" s="4">
        <f>IFERROR(__xludf.DUMMYFUNCTION("""COMPUTED_VALUE"""),11.0)</f>
        <v>11</v>
      </c>
      <c r="L5273" s="4" t="s">
        <v>8731</v>
      </c>
      <c r="M5273" s="4">
        <v>12.0</v>
      </c>
    </row>
    <row r="5274">
      <c r="A5274" s="85">
        <v>45951.0</v>
      </c>
      <c r="B5274" s="22" t="s">
        <v>1801</v>
      </c>
      <c r="C5274" s="22" t="s">
        <v>9071</v>
      </c>
      <c r="D5274" s="22">
        <v>0.0</v>
      </c>
      <c r="E5274" s="22" t="s">
        <v>9072</v>
      </c>
      <c r="F5274" s="106" t="s">
        <v>1850</v>
      </c>
      <c r="G5274" s="106" t="s">
        <v>9073</v>
      </c>
      <c r="H5274" s="22" t="s">
        <v>9074</v>
      </c>
      <c r="I5274" s="99">
        <v>46293.84027777778</v>
      </c>
      <c r="J5274" s="22" t="s">
        <v>9075</v>
      </c>
      <c r="K5274" s="4">
        <f>IFERROR(__xludf.DUMMYFUNCTION("""COMPUTED_VALUE"""),11.0)</f>
        <v>11</v>
      </c>
      <c r="L5274" s="4" t="s">
        <v>8731</v>
      </c>
      <c r="M5274" s="4">
        <v>12.0</v>
      </c>
    </row>
    <row r="5275">
      <c r="A5275" s="85">
        <v>45952.0</v>
      </c>
      <c r="B5275" s="22" t="s">
        <v>1801</v>
      </c>
      <c r="C5275" s="22" t="s">
        <v>9071</v>
      </c>
      <c r="D5275" s="22">
        <v>0.0</v>
      </c>
      <c r="E5275" s="22" t="s">
        <v>9072</v>
      </c>
      <c r="F5275" s="106" t="s">
        <v>1850</v>
      </c>
      <c r="G5275" s="106" t="s">
        <v>9073</v>
      </c>
      <c r="H5275" s="22" t="s">
        <v>9074</v>
      </c>
      <c r="I5275" s="99">
        <v>46293.84027777778</v>
      </c>
      <c r="J5275" s="22" t="s">
        <v>9075</v>
      </c>
      <c r="K5275" s="4">
        <f>IFERROR(__xludf.DUMMYFUNCTION("""COMPUTED_VALUE"""),11.0)</f>
        <v>11</v>
      </c>
      <c r="L5275" s="4" t="s">
        <v>8731</v>
      </c>
      <c r="M5275" s="4">
        <v>12.0</v>
      </c>
    </row>
    <row r="5276">
      <c r="A5276" s="85">
        <v>45953.0</v>
      </c>
      <c r="B5276" s="22" t="s">
        <v>1801</v>
      </c>
      <c r="C5276" s="22" t="s">
        <v>9071</v>
      </c>
      <c r="D5276" s="22">
        <v>0.0</v>
      </c>
      <c r="E5276" s="22" t="s">
        <v>9072</v>
      </c>
      <c r="F5276" s="106" t="s">
        <v>1850</v>
      </c>
      <c r="G5276" s="106" t="s">
        <v>9073</v>
      </c>
      <c r="H5276" s="22" t="s">
        <v>9074</v>
      </c>
      <c r="I5276" s="99">
        <v>46293.84027777778</v>
      </c>
      <c r="J5276" s="22" t="s">
        <v>9075</v>
      </c>
      <c r="K5276" s="4">
        <f>IFERROR(__xludf.DUMMYFUNCTION("""COMPUTED_VALUE"""),11.0)</f>
        <v>11</v>
      </c>
      <c r="L5276" s="4" t="s">
        <v>8731</v>
      </c>
      <c r="M5276" s="4">
        <v>12.0</v>
      </c>
    </row>
    <row r="5277">
      <c r="A5277" s="85">
        <v>45954.0</v>
      </c>
      <c r="B5277" s="22" t="s">
        <v>1801</v>
      </c>
      <c r="C5277" s="22" t="s">
        <v>9071</v>
      </c>
      <c r="D5277" s="22">
        <v>0.0</v>
      </c>
      <c r="E5277" s="22" t="s">
        <v>9072</v>
      </c>
      <c r="F5277" s="106" t="s">
        <v>1850</v>
      </c>
      <c r="G5277" s="106" t="s">
        <v>9073</v>
      </c>
      <c r="H5277" s="22" t="s">
        <v>9074</v>
      </c>
      <c r="I5277" s="99">
        <v>46293.84027777778</v>
      </c>
      <c r="J5277" s="22" t="s">
        <v>9075</v>
      </c>
      <c r="K5277" s="4">
        <f>IFERROR(__xludf.DUMMYFUNCTION("""COMPUTED_VALUE"""),12.0)</f>
        <v>12</v>
      </c>
      <c r="L5277" s="4" t="s">
        <v>8735</v>
      </c>
      <c r="M5277" s="4">
        <v>12.0</v>
      </c>
    </row>
    <row r="5278">
      <c r="A5278" s="85">
        <v>45955.0</v>
      </c>
      <c r="B5278" s="22" t="s">
        <v>1801</v>
      </c>
      <c r="C5278" s="22" t="s">
        <v>9071</v>
      </c>
      <c r="D5278" s="22">
        <v>0.0</v>
      </c>
      <c r="E5278" s="22" t="s">
        <v>9072</v>
      </c>
      <c r="F5278" s="106" t="s">
        <v>1850</v>
      </c>
      <c r="G5278" s="106" t="s">
        <v>9073</v>
      </c>
      <c r="H5278" s="22" t="s">
        <v>9074</v>
      </c>
      <c r="I5278" s="99">
        <v>46293.84027777778</v>
      </c>
      <c r="J5278" s="22" t="s">
        <v>9075</v>
      </c>
      <c r="K5278" s="4">
        <f>IFERROR(__xludf.DUMMYFUNCTION("""COMPUTED_VALUE"""),11.0)</f>
        <v>11</v>
      </c>
      <c r="L5278" s="4" t="s">
        <v>8731</v>
      </c>
      <c r="M5278" s="4">
        <v>12.0</v>
      </c>
    </row>
    <row r="5279">
      <c r="A5279" s="85">
        <v>45956.0</v>
      </c>
      <c r="B5279" s="22" t="s">
        <v>1801</v>
      </c>
      <c r="C5279" s="22" t="s">
        <v>9071</v>
      </c>
      <c r="D5279" s="22">
        <v>0.0</v>
      </c>
      <c r="E5279" s="22" t="s">
        <v>9072</v>
      </c>
      <c r="F5279" s="106" t="s">
        <v>1850</v>
      </c>
      <c r="G5279" s="106" t="s">
        <v>9073</v>
      </c>
      <c r="H5279" s="22" t="s">
        <v>9074</v>
      </c>
      <c r="I5279" s="99">
        <v>46293.84027777778</v>
      </c>
      <c r="J5279" s="22" t="s">
        <v>9075</v>
      </c>
      <c r="K5279" s="4">
        <f>IFERROR(__xludf.DUMMYFUNCTION("""COMPUTED_VALUE"""),11.0)</f>
        <v>11</v>
      </c>
      <c r="L5279" s="4" t="s">
        <v>8731</v>
      </c>
      <c r="M5279" s="4">
        <v>12.0</v>
      </c>
    </row>
    <row r="5280">
      <c r="A5280" s="85">
        <v>45957.0</v>
      </c>
      <c r="B5280" s="22" t="s">
        <v>1801</v>
      </c>
      <c r="C5280" s="22" t="s">
        <v>9071</v>
      </c>
      <c r="D5280" s="22">
        <v>0.0</v>
      </c>
      <c r="E5280" s="22" t="s">
        <v>9072</v>
      </c>
      <c r="F5280" s="106" t="s">
        <v>1850</v>
      </c>
      <c r="G5280" s="106" t="s">
        <v>9073</v>
      </c>
      <c r="H5280" s="22" t="s">
        <v>9074</v>
      </c>
      <c r="I5280" s="99">
        <v>46293.84027777778</v>
      </c>
      <c r="J5280" s="22" t="s">
        <v>9075</v>
      </c>
      <c r="K5280" s="4">
        <f>IFERROR(__xludf.DUMMYFUNCTION("""COMPUTED_VALUE"""),11.0)</f>
        <v>11</v>
      </c>
      <c r="L5280" s="4" t="s">
        <v>8731</v>
      </c>
      <c r="M5280" s="4">
        <v>12.0</v>
      </c>
    </row>
    <row r="5281">
      <c r="A5281" s="85">
        <v>45958.0</v>
      </c>
      <c r="B5281" s="22" t="s">
        <v>1801</v>
      </c>
      <c r="C5281" s="22" t="s">
        <v>9071</v>
      </c>
      <c r="D5281" s="22">
        <v>0.0</v>
      </c>
      <c r="E5281" s="22" t="s">
        <v>9072</v>
      </c>
      <c r="F5281" s="106" t="s">
        <v>1850</v>
      </c>
      <c r="G5281" s="106" t="s">
        <v>9073</v>
      </c>
      <c r="H5281" s="22" t="s">
        <v>9074</v>
      </c>
      <c r="I5281" s="99">
        <v>46293.84027777778</v>
      </c>
      <c r="J5281" s="22" t="s">
        <v>9075</v>
      </c>
      <c r="K5281" s="4">
        <f>IFERROR(__xludf.DUMMYFUNCTION("""COMPUTED_VALUE"""),11.0)</f>
        <v>11</v>
      </c>
      <c r="L5281" s="4" t="s">
        <v>8731</v>
      </c>
      <c r="M5281" s="4">
        <v>12.0</v>
      </c>
    </row>
    <row r="5282">
      <c r="A5282" s="85">
        <v>45959.0</v>
      </c>
      <c r="B5282" s="22" t="s">
        <v>1801</v>
      </c>
      <c r="C5282" s="22" t="s">
        <v>9071</v>
      </c>
      <c r="D5282" s="22">
        <v>0.0</v>
      </c>
      <c r="E5282" s="22" t="s">
        <v>9072</v>
      </c>
      <c r="F5282" s="106" t="s">
        <v>1850</v>
      </c>
      <c r="G5282" s="106" t="s">
        <v>9073</v>
      </c>
      <c r="H5282" s="22" t="s">
        <v>9074</v>
      </c>
      <c r="I5282" s="99">
        <v>46293.84027777778</v>
      </c>
      <c r="J5282" s="22" t="s">
        <v>9075</v>
      </c>
      <c r="K5282" s="4">
        <f>IFERROR(__xludf.DUMMYFUNCTION("""COMPUTED_VALUE"""),11.0)</f>
        <v>11</v>
      </c>
      <c r="L5282" s="4" t="s">
        <v>8731</v>
      </c>
      <c r="M5282" s="4">
        <v>12.0</v>
      </c>
    </row>
    <row r="5283">
      <c r="A5283" s="85">
        <v>45960.0</v>
      </c>
      <c r="B5283" s="22" t="s">
        <v>1801</v>
      </c>
      <c r="C5283" s="22" t="s">
        <v>9071</v>
      </c>
      <c r="D5283" s="22">
        <v>0.0</v>
      </c>
      <c r="E5283" s="22" t="s">
        <v>9072</v>
      </c>
      <c r="F5283" s="106" t="s">
        <v>1850</v>
      </c>
      <c r="G5283" s="106" t="s">
        <v>9073</v>
      </c>
      <c r="H5283" s="22" t="s">
        <v>9074</v>
      </c>
      <c r="I5283" s="99">
        <v>46293.84027777778</v>
      </c>
      <c r="J5283" s="22" t="s">
        <v>9075</v>
      </c>
      <c r="K5283" s="4">
        <f>IFERROR(__xludf.DUMMYFUNCTION("""COMPUTED_VALUE"""),11.0)</f>
        <v>11</v>
      </c>
      <c r="L5283" s="4" t="s">
        <v>8731</v>
      </c>
      <c r="M5283" s="4">
        <v>12.0</v>
      </c>
    </row>
    <row r="5284">
      <c r="A5284" s="85">
        <v>45961.0</v>
      </c>
      <c r="B5284" s="22" t="s">
        <v>1801</v>
      </c>
      <c r="C5284" s="22" t="s">
        <v>9071</v>
      </c>
      <c r="D5284" s="22">
        <v>0.0</v>
      </c>
      <c r="E5284" s="22" t="s">
        <v>9072</v>
      </c>
      <c r="F5284" s="106" t="s">
        <v>1850</v>
      </c>
      <c r="G5284" s="106" t="s">
        <v>9073</v>
      </c>
      <c r="H5284" s="22" t="s">
        <v>9074</v>
      </c>
      <c r="I5284" s="99">
        <v>46293.84027777778</v>
      </c>
      <c r="J5284" s="22" t="s">
        <v>9075</v>
      </c>
      <c r="K5284" s="4">
        <f>IFERROR(__xludf.DUMMYFUNCTION("""COMPUTED_VALUE"""),11.0)</f>
        <v>11</v>
      </c>
      <c r="L5284" s="4" t="s">
        <v>8731</v>
      </c>
      <c r="M5284" s="4">
        <v>12.0</v>
      </c>
    </row>
    <row r="5285">
      <c r="A5285" s="85">
        <v>45962.0</v>
      </c>
      <c r="B5285" s="22" t="s">
        <v>1801</v>
      </c>
      <c r="C5285" s="22" t="s">
        <v>9071</v>
      </c>
      <c r="D5285" s="22">
        <v>0.0</v>
      </c>
      <c r="E5285" s="22" t="s">
        <v>9072</v>
      </c>
      <c r="F5285" s="106" t="s">
        <v>1850</v>
      </c>
      <c r="G5285" s="106" t="s">
        <v>9073</v>
      </c>
      <c r="H5285" s="22" t="s">
        <v>9074</v>
      </c>
      <c r="I5285" s="99">
        <v>46293.84027777778</v>
      </c>
      <c r="J5285" s="22" t="s">
        <v>9075</v>
      </c>
      <c r="K5285" s="4">
        <f>IFERROR(__xludf.DUMMYFUNCTION("""COMPUTED_VALUE"""),11.0)</f>
        <v>11</v>
      </c>
      <c r="L5285" s="4" t="s">
        <v>8731</v>
      </c>
      <c r="M5285" s="4">
        <v>12.0</v>
      </c>
    </row>
    <row r="5286">
      <c r="A5286" s="85">
        <v>45963.0</v>
      </c>
      <c r="B5286" s="22" t="s">
        <v>1801</v>
      </c>
      <c r="C5286" s="22" t="s">
        <v>8726</v>
      </c>
      <c r="D5286" s="22">
        <v>1.0</v>
      </c>
      <c r="E5286" s="22" t="s">
        <v>9076</v>
      </c>
      <c r="F5286" s="106" t="s">
        <v>2245</v>
      </c>
      <c r="G5286" s="106" t="s">
        <v>2246</v>
      </c>
      <c r="H5286" s="22" t="s">
        <v>9077</v>
      </c>
      <c r="I5286" s="108" t="s">
        <v>9078</v>
      </c>
      <c r="J5286" s="22" t="s">
        <v>9079</v>
      </c>
      <c r="K5286" s="4">
        <f>IFERROR(__xludf.DUMMYFUNCTION("""COMPUTED_VALUE"""),12.0)</f>
        <v>12</v>
      </c>
      <c r="L5286" s="4" t="s">
        <v>8735</v>
      </c>
      <c r="M5286" s="4">
        <v>12.0</v>
      </c>
    </row>
    <row r="5287">
      <c r="A5287" s="85">
        <v>45964.0</v>
      </c>
      <c r="B5287" s="22" t="s">
        <v>1801</v>
      </c>
      <c r="C5287" s="22" t="s">
        <v>9071</v>
      </c>
      <c r="D5287" s="22">
        <v>0.0</v>
      </c>
      <c r="E5287" s="22" t="s">
        <v>9072</v>
      </c>
      <c r="F5287" s="106" t="s">
        <v>1850</v>
      </c>
      <c r="G5287" s="106" t="s">
        <v>9073</v>
      </c>
      <c r="H5287" s="22" t="s">
        <v>9074</v>
      </c>
      <c r="I5287" s="99">
        <v>46293.84027777778</v>
      </c>
      <c r="J5287" s="22" t="s">
        <v>9075</v>
      </c>
      <c r="K5287" s="4">
        <f>IFERROR(__xludf.DUMMYFUNCTION("""COMPUTED_VALUE"""),11.0)</f>
        <v>11</v>
      </c>
      <c r="L5287" s="4" t="s">
        <v>8731</v>
      </c>
      <c r="M5287" s="4">
        <v>12.0</v>
      </c>
    </row>
    <row r="5288">
      <c r="A5288" s="85">
        <v>45965.0</v>
      </c>
      <c r="B5288" s="22" t="s">
        <v>1801</v>
      </c>
      <c r="C5288" s="22" t="s">
        <v>9071</v>
      </c>
      <c r="D5288" s="22">
        <v>0.0</v>
      </c>
      <c r="E5288" s="22" t="s">
        <v>9072</v>
      </c>
      <c r="F5288" s="106" t="s">
        <v>1850</v>
      </c>
      <c r="G5288" s="106" t="s">
        <v>9073</v>
      </c>
      <c r="H5288" s="22" t="s">
        <v>9074</v>
      </c>
      <c r="I5288" s="99">
        <v>46293.84027777778</v>
      </c>
      <c r="J5288" s="22" t="s">
        <v>9075</v>
      </c>
      <c r="K5288" s="4">
        <f>IFERROR(__xludf.DUMMYFUNCTION("""COMPUTED_VALUE"""),11.0)</f>
        <v>11</v>
      </c>
      <c r="L5288" s="4" t="s">
        <v>8731</v>
      </c>
      <c r="M5288" s="4">
        <v>12.0</v>
      </c>
    </row>
    <row r="5289">
      <c r="A5289" s="85">
        <v>45966.0</v>
      </c>
      <c r="B5289" s="22" t="s">
        <v>1801</v>
      </c>
      <c r="C5289" s="22" t="s">
        <v>9071</v>
      </c>
      <c r="D5289" s="22">
        <v>0.0</v>
      </c>
      <c r="E5289" s="22" t="s">
        <v>9072</v>
      </c>
      <c r="F5289" s="106" t="s">
        <v>1850</v>
      </c>
      <c r="G5289" s="106" t="s">
        <v>9073</v>
      </c>
      <c r="H5289" s="22" t="s">
        <v>9074</v>
      </c>
      <c r="I5289" s="99">
        <v>46293.84027777778</v>
      </c>
      <c r="J5289" s="22" t="s">
        <v>9075</v>
      </c>
      <c r="K5289" s="4">
        <f>IFERROR(__xludf.DUMMYFUNCTION("""COMPUTED_VALUE"""),11.0)</f>
        <v>11</v>
      </c>
      <c r="L5289" s="4" t="s">
        <v>8731</v>
      </c>
      <c r="M5289" s="4">
        <v>12.0</v>
      </c>
    </row>
    <row r="5290">
      <c r="A5290" s="85">
        <v>45967.0</v>
      </c>
      <c r="B5290" s="22" t="s">
        <v>1801</v>
      </c>
      <c r="C5290" s="22" t="s">
        <v>9071</v>
      </c>
      <c r="D5290" s="22">
        <v>0.0</v>
      </c>
      <c r="E5290" s="22" t="s">
        <v>9072</v>
      </c>
      <c r="F5290" s="106" t="s">
        <v>1850</v>
      </c>
      <c r="G5290" s="106" t="s">
        <v>9073</v>
      </c>
      <c r="H5290" s="22" t="s">
        <v>9074</v>
      </c>
      <c r="I5290" s="99">
        <v>46293.84027777778</v>
      </c>
      <c r="J5290" s="22" t="s">
        <v>9075</v>
      </c>
      <c r="K5290" s="4">
        <f>IFERROR(__xludf.DUMMYFUNCTION("""COMPUTED_VALUE"""),11.0)</f>
        <v>11</v>
      </c>
      <c r="L5290" s="4" t="s">
        <v>8731</v>
      </c>
      <c r="M5290" s="4">
        <v>12.0</v>
      </c>
    </row>
    <row r="5291">
      <c r="A5291" s="85">
        <v>45968.0</v>
      </c>
      <c r="B5291" s="22" t="s">
        <v>1801</v>
      </c>
      <c r="C5291" s="22" t="s">
        <v>9071</v>
      </c>
      <c r="D5291" s="22">
        <v>0.0</v>
      </c>
      <c r="E5291" s="22" t="s">
        <v>9072</v>
      </c>
      <c r="F5291" s="106" t="s">
        <v>1850</v>
      </c>
      <c r="G5291" s="106" t="s">
        <v>9073</v>
      </c>
      <c r="H5291" s="22" t="s">
        <v>9074</v>
      </c>
      <c r="I5291" s="99">
        <v>46293.84027777778</v>
      </c>
      <c r="J5291" s="22" t="s">
        <v>9075</v>
      </c>
      <c r="K5291" s="4">
        <f>IFERROR(__xludf.DUMMYFUNCTION("""COMPUTED_VALUE"""),11.0)</f>
        <v>11</v>
      </c>
      <c r="L5291" s="4" t="s">
        <v>8731</v>
      </c>
      <c r="M5291" s="4">
        <v>12.0</v>
      </c>
    </row>
    <row r="5292">
      <c r="A5292" s="85">
        <v>45969.0</v>
      </c>
      <c r="B5292" s="22" t="s">
        <v>1801</v>
      </c>
      <c r="C5292" s="22" t="s">
        <v>9071</v>
      </c>
      <c r="D5292" s="22">
        <v>0.0</v>
      </c>
      <c r="E5292" s="22" t="s">
        <v>9072</v>
      </c>
      <c r="F5292" s="106" t="s">
        <v>1850</v>
      </c>
      <c r="G5292" s="106" t="s">
        <v>9073</v>
      </c>
      <c r="H5292" s="22" t="s">
        <v>9074</v>
      </c>
      <c r="I5292" s="99">
        <v>46293.84027777778</v>
      </c>
      <c r="J5292" s="22" t="s">
        <v>9075</v>
      </c>
      <c r="K5292" s="4">
        <f>IFERROR(__xludf.DUMMYFUNCTION("""COMPUTED_VALUE"""),11.0)</f>
        <v>11</v>
      </c>
      <c r="L5292" s="4" t="s">
        <v>8731</v>
      </c>
      <c r="M5292" s="4">
        <v>12.0</v>
      </c>
    </row>
    <row r="5293">
      <c r="A5293" s="85">
        <v>45970.0</v>
      </c>
      <c r="B5293" s="22" t="s">
        <v>1801</v>
      </c>
      <c r="C5293" s="22" t="s">
        <v>9071</v>
      </c>
      <c r="D5293" s="22">
        <v>0.0</v>
      </c>
      <c r="E5293" s="22" t="s">
        <v>9072</v>
      </c>
      <c r="F5293" s="106" t="s">
        <v>1850</v>
      </c>
      <c r="G5293" s="106" t="s">
        <v>9073</v>
      </c>
      <c r="H5293" s="22" t="s">
        <v>9074</v>
      </c>
      <c r="I5293" s="99">
        <v>46293.84027777778</v>
      </c>
      <c r="J5293" s="22" t="s">
        <v>9075</v>
      </c>
      <c r="K5293" s="4">
        <f>IFERROR(__xludf.DUMMYFUNCTION("""COMPUTED_VALUE"""),11.0)</f>
        <v>11</v>
      </c>
      <c r="L5293" s="4" t="s">
        <v>8731</v>
      </c>
      <c r="M5293" s="4">
        <v>12.0</v>
      </c>
    </row>
    <row r="5294">
      <c r="A5294" s="85">
        <v>45971.0</v>
      </c>
      <c r="B5294" s="22" t="s">
        <v>1801</v>
      </c>
      <c r="C5294" s="22" t="s">
        <v>9071</v>
      </c>
      <c r="D5294" s="22">
        <v>0.0</v>
      </c>
      <c r="E5294" s="22" t="s">
        <v>9072</v>
      </c>
      <c r="F5294" s="106" t="s">
        <v>1850</v>
      </c>
      <c r="G5294" s="106" t="s">
        <v>9073</v>
      </c>
      <c r="H5294" s="22" t="s">
        <v>9074</v>
      </c>
      <c r="I5294" s="99">
        <v>46293.84027777778</v>
      </c>
      <c r="J5294" s="22" t="s">
        <v>9075</v>
      </c>
      <c r="K5294" s="4">
        <f>IFERROR(__xludf.DUMMYFUNCTION("""COMPUTED_VALUE"""),11.0)</f>
        <v>11</v>
      </c>
      <c r="L5294" s="4" t="s">
        <v>8731</v>
      </c>
      <c r="M5294" s="4">
        <v>12.0</v>
      </c>
    </row>
    <row r="5295">
      <c r="A5295" s="85">
        <v>45972.0</v>
      </c>
      <c r="B5295" s="22" t="s">
        <v>1801</v>
      </c>
      <c r="C5295" s="22" t="s">
        <v>9071</v>
      </c>
      <c r="D5295" s="22">
        <v>0.0</v>
      </c>
      <c r="E5295" s="22" t="s">
        <v>9072</v>
      </c>
      <c r="F5295" s="106" t="s">
        <v>1850</v>
      </c>
      <c r="G5295" s="106" t="s">
        <v>9073</v>
      </c>
      <c r="H5295" s="22" t="s">
        <v>9074</v>
      </c>
      <c r="I5295" s="99">
        <v>46293.84027777778</v>
      </c>
      <c r="J5295" s="22" t="s">
        <v>9075</v>
      </c>
      <c r="K5295" s="4">
        <f>IFERROR(__xludf.DUMMYFUNCTION("""COMPUTED_VALUE"""),11.0)</f>
        <v>11</v>
      </c>
      <c r="L5295" s="4" t="s">
        <v>8731</v>
      </c>
      <c r="M5295" s="4">
        <v>12.0</v>
      </c>
    </row>
    <row r="5296">
      <c r="A5296" s="85">
        <v>45973.0</v>
      </c>
      <c r="B5296" s="22" t="s">
        <v>1801</v>
      </c>
      <c r="C5296" s="22" t="s">
        <v>9071</v>
      </c>
      <c r="D5296" s="22">
        <v>0.0</v>
      </c>
      <c r="E5296" s="22" t="s">
        <v>9072</v>
      </c>
      <c r="F5296" s="106" t="s">
        <v>1850</v>
      </c>
      <c r="G5296" s="106" t="s">
        <v>9073</v>
      </c>
      <c r="H5296" s="22" t="s">
        <v>9074</v>
      </c>
      <c r="I5296" s="99">
        <v>46293.84027777778</v>
      </c>
      <c r="J5296" s="22" t="s">
        <v>9075</v>
      </c>
      <c r="K5296" s="4">
        <f>IFERROR(__xludf.DUMMYFUNCTION("""COMPUTED_VALUE"""),11.0)</f>
        <v>11</v>
      </c>
      <c r="L5296" s="4" t="s">
        <v>8731</v>
      </c>
      <c r="M5296" s="4">
        <v>12.0</v>
      </c>
    </row>
    <row r="5297">
      <c r="A5297" s="85">
        <v>45974.0</v>
      </c>
      <c r="B5297" s="22" t="s">
        <v>1801</v>
      </c>
      <c r="C5297" s="22" t="s">
        <v>9071</v>
      </c>
      <c r="D5297" s="22">
        <v>0.0</v>
      </c>
      <c r="E5297" s="22" t="s">
        <v>9072</v>
      </c>
      <c r="F5297" s="106" t="s">
        <v>1850</v>
      </c>
      <c r="G5297" s="106" t="s">
        <v>9073</v>
      </c>
      <c r="H5297" s="22" t="s">
        <v>9074</v>
      </c>
      <c r="I5297" s="99">
        <v>46293.84027777778</v>
      </c>
      <c r="J5297" s="22" t="s">
        <v>9075</v>
      </c>
      <c r="K5297" s="4">
        <f>IFERROR(__xludf.DUMMYFUNCTION("""COMPUTED_VALUE"""),11.0)</f>
        <v>11</v>
      </c>
      <c r="L5297" s="4" t="s">
        <v>8731</v>
      </c>
      <c r="M5297" s="4">
        <v>12.0</v>
      </c>
    </row>
    <row r="5298">
      <c r="A5298" s="85">
        <v>45975.0</v>
      </c>
      <c r="B5298" s="22" t="s">
        <v>1801</v>
      </c>
      <c r="C5298" s="22" t="s">
        <v>9071</v>
      </c>
      <c r="D5298" s="22">
        <v>0.0</v>
      </c>
      <c r="E5298" s="22" t="s">
        <v>9072</v>
      </c>
      <c r="F5298" s="106" t="s">
        <v>1850</v>
      </c>
      <c r="G5298" s="106" t="s">
        <v>9073</v>
      </c>
      <c r="H5298" s="22" t="s">
        <v>9074</v>
      </c>
      <c r="I5298" s="99">
        <v>46293.84027777778</v>
      </c>
      <c r="J5298" s="22" t="s">
        <v>9075</v>
      </c>
      <c r="K5298" s="4">
        <f>IFERROR(__xludf.DUMMYFUNCTION("""COMPUTED_VALUE"""),11.0)</f>
        <v>11</v>
      </c>
      <c r="L5298" s="4" t="s">
        <v>8731</v>
      </c>
      <c r="M5298" s="4">
        <v>12.0</v>
      </c>
    </row>
    <row r="5299">
      <c r="A5299" s="85">
        <v>45976.0</v>
      </c>
      <c r="B5299" s="22" t="s">
        <v>1801</v>
      </c>
      <c r="C5299" s="22" t="s">
        <v>9071</v>
      </c>
      <c r="D5299" s="22">
        <v>0.0</v>
      </c>
      <c r="E5299" s="22" t="s">
        <v>9072</v>
      </c>
      <c r="F5299" s="106" t="s">
        <v>1850</v>
      </c>
      <c r="G5299" s="106" t="s">
        <v>9073</v>
      </c>
      <c r="H5299" s="22" t="s">
        <v>9074</v>
      </c>
      <c r="I5299" s="99">
        <v>46293.84027777778</v>
      </c>
      <c r="J5299" s="22" t="s">
        <v>9075</v>
      </c>
      <c r="K5299" s="4">
        <f>IFERROR(__xludf.DUMMYFUNCTION("""COMPUTED_VALUE"""),11.0)</f>
        <v>11</v>
      </c>
      <c r="L5299" s="4" t="s">
        <v>8731</v>
      </c>
      <c r="M5299" s="4">
        <v>12.0</v>
      </c>
    </row>
    <row r="5300">
      <c r="A5300" s="85">
        <v>45977.0</v>
      </c>
      <c r="B5300" s="22" t="s">
        <v>1801</v>
      </c>
      <c r="C5300" s="22" t="s">
        <v>9071</v>
      </c>
      <c r="D5300" s="22">
        <v>0.0</v>
      </c>
      <c r="E5300" s="22" t="s">
        <v>9072</v>
      </c>
      <c r="F5300" s="106" t="s">
        <v>1850</v>
      </c>
      <c r="G5300" s="106" t="s">
        <v>9073</v>
      </c>
      <c r="H5300" s="22" t="s">
        <v>9074</v>
      </c>
      <c r="I5300" s="99">
        <v>46293.84027777778</v>
      </c>
      <c r="J5300" s="22" t="s">
        <v>9075</v>
      </c>
      <c r="K5300" s="4">
        <f>IFERROR(__xludf.DUMMYFUNCTION("""COMPUTED_VALUE"""),11.0)</f>
        <v>11</v>
      </c>
      <c r="L5300" s="4" t="s">
        <v>8731</v>
      </c>
      <c r="M5300" s="4">
        <v>12.0</v>
      </c>
    </row>
    <row r="5301">
      <c r="A5301" s="85">
        <v>45978.0</v>
      </c>
      <c r="B5301" s="22" t="s">
        <v>1801</v>
      </c>
      <c r="C5301" s="22" t="s">
        <v>9071</v>
      </c>
      <c r="D5301" s="22">
        <v>0.0</v>
      </c>
      <c r="E5301" s="22" t="s">
        <v>9072</v>
      </c>
      <c r="F5301" s="106" t="s">
        <v>1850</v>
      </c>
      <c r="G5301" s="106" t="s">
        <v>9073</v>
      </c>
      <c r="H5301" s="22" t="s">
        <v>9074</v>
      </c>
      <c r="I5301" s="99">
        <v>46293.84027777778</v>
      </c>
      <c r="J5301" s="22" t="s">
        <v>9075</v>
      </c>
      <c r="K5301" s="4">
        <f>IFERROR(__xludf.DUMMYFUNCTION("""COMPUTED_VALUE"""),11.0)</f>
        <v>11</v>
      </c>
      <c r="L5301" s="4" t="s">
        <v>8731</v>
      </c>
      <c r="M5301" s="4">
        <v>12.0</v>
      </c>
    </row>
    <row r="5302">
      <c r="A5302" s="85">
        <v>45979.0</v>
      </c>
      <c r="B5302" s="22" t="s">
        <v>1801</v>
      </c>
      <c r="C5302" s="22" t="s">
        <v>9071</v>
      </c>
      <c r="D5302" s="22">
        <v>0.0</v>
      </c>
      <c r="E5302" s="22" t="s">
        <v>9072</v>
      </c>
      <c r="F5302" s="106" t="s">
        <v>1850</v>
      </c>
      <c r="G5302" s="106" t="s">
        <v>9073</v>
      </c>
      <c r="H5302" s="22" t="s">
        <v>9074</v>
      </c>
      <c r="I5302" s="99">
        <v>46293.84027777778</v>
      </c>
      <c r="J5302" s="22" t="s">
        <v>9075</v>
      </c>
      <c r="K5302" s="4">
        <f>IFERROR(__xludf.DUMMYFUNCTION("""COMPUTED_VALUE"""),11.0)</f>
        <v>11</v>
      </c>
      <c r="L5302" s="4" t="s">
        <v>8731</v>
      </c>
      <c r="M5302" s="4">
        <v>12.0</v>
      </c>
    </row>
    <row r="5303">
      <c r="A5303" s="85">
        <v>45980.0</v>
      </c>
      <c r="B5303" s="22" t="s">
        <v>1801</v>
      </c>
      <c r="C5303" s="22" t="s">
        <v>9071</v>
      </c>
      <c r="D5303" s="22">
        <v>0.0</v>
      </c>
      <c r="E5303" s="22" t="s">
        <v>9072</v>
      </c>
      <c r="F5303" s="106" t="s">
        <v>1850</v>
      </c>
      <c r="G5303" s="106" t="s">
        <v>9073</v>
      </c>
      <c r="H5303" s="22" t="s">
        <v>9074</v>
      </c>
      <c r="I5303" s="99">
        <v>46293.84027777778</v>
      </c>
      <c r="J5303" s="22" t="s">
        <v>9075</v>
      </c>
      <c r="K5303" s="4">
        <f>IFERROR(__xludf.DUMMYFUNCTION("""COMPUTED_VALUE"""),11.0)</f>
        <v>11</v>
      </c>
      <c r="L5303" s="4" t="s">
        <v>8731</v>
      </c>
      <c r="M5303" s="4">
        <v>12.0</v>
      </c>
    </row>
    <row r="5304">
      <c r="A5304" s="85">
        <v>45981.0</v>
      </c>
      <c r="B5304" s="22" t="s">
        <v>1801</v>
      </c>
      <c r="C5304" s="22" t="s">
        <v>9071</v>
      </c>
      <c r="D5304" s="22">
        <v>0.0</v>
      </c>
      <c r="E5304" s="22" t="s">
        <v>9072</v>
      </c>
      <c r="F5304" s="106" t="s">
        <v>1850</v>
      </c>
      <c r="G5304" s="106" t="s">
        <v>9073</v>
      </c>
      <c r="H5304" s="22" t="s">
        <v>9074</v>
      </c>
      <c r="I5304" s="99">
        <v>46293.84027777778</v>
      </c>
      <c r="J5304" s="22" t="s">
        <v>9075</v>
      </c>
      <c r="K5304" s="4">
        <f>IFERROR(__xludf.DUMMYFUNCTION("""COMPUTED_VALUE"""),11.0)</f>
        <v>11</v>
      </c>
      <c r="L5304" s="4" t="s">
        <v>8731</v>
      </c>
      <c r="M5304" s="4">
        <v>12.0</v>
      </c>
    </row>
    <row r="5305">
      <c r="A5305" s="85">
        <v>45982.0</v>
      </c>
      <c r="B5305" s="22" t="s">
        <v>1801</v>
      </c>
      <c r="C5305" s="22" t="s">
        <v>9071</v>
      </c>
      <c r="D5305" s="22">
        <v>0.0</v>
      </c>
      <c r="E5305" s="22" t="s">
        <v>9072</v>
      </c>
      <c r="F5305" s="106" t="s">
        <v>1850</v>
      </c>
      <c r="G5305" s="106" t="s">
        <v>9073</v>
      </c>
      <c r="H5305" s="22" t="s">
        <v>9074</v>
      </c>
      <c r="I5305" s="99">
        <v>46293.84027777778</v>
      </c>
      <c r="J5305" s="22" t="s">
        <v>9075</v>
      </c>
      <c r="K5305" s="4">
        <f>IFERROR(__xludf.DUMMYFUNCTION("""COMPUTED_VALUE"""),11.0)</f>
        <v>11</v>
      </c>
      <c r="L5305" s="4" t="s">
        <v>8731</v>
      </c>
      <c r="M5305" s="4">
        <v>12.0</v>
      </c>
    </row>
    <row r="5306">
      <c r="A5306" s="85">
        <v>45983.0</v>
      </c>
      <c r="B5306" s="22" t="s">
        <v>1801</v>
      </c>
      <c r="C5306" s="22" t="s">
        <v>9071</v>
      </c>
      <c r="D5306" s="22">
        <v>0.0</v>
      </c>
      <c r="E5306" s="22" t="s">
        <v>9072</v>
      </c>
      <c r="F5306" s="106" t="s">
        <v>1850</v>
      </c>
      <c r="G5306" s="106" t="s">
        <v>9073</v>
      </c>
      <c r="H5306" s="22" t="s">
        <v>9074</v>
      </c>
      <c r="I5306" s="99">
        <v>46293.84027777778</v>
      </c>
      <c r="J5306" s="22" t="s">
        <v>9075</v>
      </c>
      <c r="K5306" s="4">
        <f>IFERROR(__xludf.DUMMYFUNCTION("""COMPUTED_VALUE"""),11.0)</f>
        <v>11</v>
      </c>
      <c r="L5306" s="4" t="s">
        <v>8731</v>
      </c>
      <c r="M5306" s="4">
        <v>12.0</v>
      </c>
    </row>
    <row r="5307">
      <c r="A5307" s="85">
        <v>45984.0</v>
      </c>
      <c r="B5307" s="22" t="s">
        <v>1801</v>
      </c>
      <c r="C5307" s="22" t="s">
        <v>9071</v>
      </c>
      <c r="D5307" s="22">
        <v>0.0</v>
      </c>
      <c r="E5307" s="22" t="s">
        <v>9072</v>
      </c>
      <c r="F5307" s="106" t="s">
        <v>1850</v>
      </c>
      <c r="G5307" s="106" t="s">
        <v>9073</v>
      </c>
      <c r="H5307" s="22" t="s">
        <v>9074</v>
      </c>
      <c r="I5307" s="99">
        <v>46293.84027777778</v>
      </c>
      <c r="J5307" s="22" t="s">
        <v>9075</v>
      </c>
      <c r="K5307" s="4">
        <f>IFERROR(__xludf.DUMMYFUNCTION("""COMPUTED_VALUE"""),11.0)</f>
        <v>11</v>
      </c>
      <c r="L5307" s="4" t="s">
        <v>8731</v>
      </c>
      <c r="M5307" s="4">
        <v>12.0</v>
      </c>
    </row>
    <row r="5308">
      <c r="A5308" s="85">
        <v>45985.0</v>
      </c>
      <c r="B5308" s="22" t="s">
        <v>1801</v>
      </c>
      <c r="C5308" s="22" t="s">
        <v>9071</v>
      </c>
      <c r="D5308" s="22">
        <v>0.0</v>
      </c>
      <c r="E5308" s="22" t="s">
        <v>9072</v>
      </c>
      <c r="F5308" s="106" t="s">
        <v>1850</v>
      </c>
      <c r="G5308" s="106" t="s">
        <v>9073</v>
      </c>
      <c r="H5308" s="22" t="s">
        <v>9074</v>
      </c>
      <c r="I5308" s="99">
        <v>46293.84027777778</v>
      </c>
      <c r="J5308" s="22" t="s">
        <v>9075</v>
      </c>
      <c r="K5308" s="4">
        <f>IFERROR(__xludf.DUMMYFUNCTION("""COMPUTED_VALUE"""),11.0)</f>
        <v>11</v>
      </c>
      <c r="L5308" s="4" t="s">
        <v>8731</v>
      </c>
      <c r="M5308" s="4">
        <v>12.0</v>
      </c>
    </row>
    <row r="5309">
      <c r="A5309" s="85">
        <v>45986.0</v>
      </c>
      <c r="B5309" s="22" t="s">
        <v>1801</v>
      </c>
      <c r="C5309" s="22" t="s">
        <v>9071</v>
      </c>
      <c r="D5309" s="22">
        <v>0.0</v>
      </c>
      <c r="E5309" s="22" t="s">
        <v>9072</v>
      </c>
      <c r="F5309" s="106" t="s">
        <v>1850</v>
      </c>
      <c r="G5309" s="106" t="s">
        <v>9073</v>
      </c>
      <c r="H5309" s="22" t="s">
        <v>9074</v>
      </c>
      <c r="I5309" s="99">
        <v>46293.84027777778</v>
      </c>
      <c r="J5309" s="22" t="s">
        <v>9075</v>
      </c>
      <c r="K5309" s="4">
        <f>IFERROR(__xludf.DUMMYFUNCTION("""COMPUTED_VALUE"""),11.0)</f>
        <v>11</v>
      </c>
      <c r="L5309" s="4" t="s">
        <v>8731</v>
      </c>
      <c r="M5309" s="4">
        <v>12.0</v>
      </c>
    </row>
    <row r="5310">
      <c r="A5310" s="85">
        <v>45987.0</v>
      </c>
      <c r="B5310" s="22" t="s">
        <v>1801</v>
      </c>
      <c r="C5310" s="22" t="s">
        <v>9071</v>
      </c>
      <c r="D5310" s="22">
        <v>0.0</v>
      </c>
      <c r="E5310" s="22" t="s">
        <v>9072</v>
      </c>
      <c r="F5310" s="106" t="s">
        <v>1850</v>
      </c>
      <c r="G5310" s="106" t="s">
        <v>9073</v>
      </c>
      <c r="H5310" s="22" t="s">
        <v>9074</v>
      </c>
      <c r="I5310" s="99">
        <v>46293.84027777778</v>
      </c>
      <c r="J5310" s="22" t="s">
        <v>9075</v>
      </c>
      <c r="K5310" s="4">
        <f>IFERROR(__xludf.DUMMYFUNCTION("""COMPUTED_VALUE"""),11.0)</f>
        <v>11</v>
      </c>
      <c r="L5310" s="4" t="s">
        <v>8731</v>
      </c>
      <c r="M5310" s="4">
        <v>12.0</v>
      </c>
    </row>
    <row r="5311">
      <c r="A5311" s="85">
        <v>45988.0</v>
      </c>
      <c r="B5311" s="22" t="s">
        <v>1801</v>
      </c>
      <c r="C5311" s="22" t="s">
        <v>9071</v>
      </c>
      <c r="D5311" s="22">
        <v>0.0</v>
      </c>
      <c r="E5311" s="22" t="s">
        <v>9072</v>
      </c>
      <c r="F5311" s="106" t="s">
        <v>1850</v>
      </c>
      <c r="G5311" s="106" t="s">
        <v>9073</v>
      </c>
      <c r="H5311" s="22" t="s">
        <v>9074</v>
      </c>
      <c r="I5311" s="99">
        <v>46293.84027777778</v>
      </c>
      <c r="J5311" s="22" t="s">
        <v>9075</v>
      </c>
      <c r="K5311" s="4">
        <f>IFERROR(__xludf.DUMMYFUNCTION("""COMPUTED_VALUE"""),11.0)</f>
        <v>11</v>
      </c>
      <c r="L5311" s="4" t="s">
        <v>8731</v>
      </c>
      <c r="M5311" s="4">
        <v>12.0</v>
      </c>
    </row>
    <row r="5312">
      <c r="A5312" s="85">
        <v>45989.0</v>
      </c>
      <c r="B5312" s="22" t="s">
        <v>1801</v>
      </c>
      <c r="C5312" s="22" t="s">
        <v>9071</v>
      </c>
      <c r="D5312" s="22">
        <v>0.0</v>
      </c>
      <c r="E5312" s="22" t="s">
        <v>9072</v>
      </c>
      <c r="F5312" s="106" t="s">
        <v>1850</v>
      </c>
      <c r="G5312" s="106" t="s">
        <v>9073</v>
      </c>
      <c r="H5312" s="22" t="s">
        <v>9074</v>
      </c>
      <c r="I5312" s="99">
        <v>46293.84027777778</v>
      </c>
      <c r="J5312" s="22" t="s">
        <v>9075</v>
      </c>
      <c r="K5312" s="4">
        <f>IFERROR(__xludf.DUMMYFUNCTION("""COMPUTED_VALUE"""),11.0)</f>
        <v>11</v>
      </c>
      <c r="L5312" s="4" t="s">
        <v>8731</v>
      </c>
      <c r="M5312" s="4">
        <v>12.0</v>
      </c>
    </row>
    <row r="5313">
      <c r="A5313" s="85">
        <v>45990.0</v>
      </c>
      <c r="B5313" s="22" t="s">
        <v>1801</v>
      </c>
      <c r="C5313" s="22" t="s">
        <v>9071</v>
      </c>
      <c r="D5313" s="22">
        <v>0.0</v>
      </c>
      <c r="E5313" s="22" t="s">
        <v>9072</v>
      </c>
      <c r="F5313" s="106" t="s">
        <v>1850</v>
      </c>
      <c r="G5313" s="106" t="s">
        <v>9073</v>
      </c>
      <c r="H5313" s="22" t="s">
        <v>9074</v>
      </c>
      <c r="I5313" s="99">
        <v>46293.84027777778</v>
      </c>
      <c r="J5313" s="22" t="s">
        <v>9075</v>
      </c>
      <c r="K5313" s="4">
        <f>IFERROR(__xludf.DUMMYFUNCTION("""COMPUTED_VALUE"""),11.0)</f>
        <v>11</v>
      </c>
      <c r="L5313" s="4" t="s">
        <v>8731</v>
      </c>
      <c r="M5313" s="4">
        <v>12.0</v>
      </c>
    </row>
    <row r="5314">
      <c r="A5314" s="85">
        <v>45991.0</v>
      </c>
      <c r="B5314" s="22" t="s">
        <v>1801</v>
      </c>
      <c r="C5314" s="22" t="s">
        <v>9071</v>
      </c>
      <c r="D5314" s="22">
        <v>0.0</v>
      </c>
      <c r="E5314" s="22" t="s">
        <v>9072</v>
      </c>
      <c r="F5314" s="106" t="s">
        <v>1850</v>
      </c>
      <c r="G5314" s="106" t="s">
        <v>9073</v>
      </c>
      <c r="H5314" s="22" t="s">
        <v>9074</v>
      </c>
      <c r="I5314" s="99">
        <v>46293.84027777778</v>
      </c>
      <c r="J5314" s="22" t="s">
        <v>9075</v>
      </c>
      <c r="K5314" s="4">
        <f>IFERROR(__xludf.DUMMYFUNCTION("""COMPUTED_VALUE"""),11.0)</f>
        <v>11</v>
      </c>
      <c r="L5314" s="4" t="s">
        <v>8731</v>
      </c>
      <c r="M5314" s="4">
        <v>12.0</v>
      </c>
    </row>
    <row r="5315">
      <c r="A5315" s="85">
        <v>45992.0</v>
      </c>
      <c r="B5315" s="22" t="s">
        <v>1801</v>
      </c>
      <c r="C5315" s="22" t="s">
        <v>9071</v>
      </c>
      <c r="D5315" s="22">
        <v>0.0</v>
      </c>
      <c r="E5315" s="22" t="s">
        <v>9072</v>
      </c>
      <c r="F5315" s="106" t="s">
        <v>1850</v>
      </c>
      <c r="G5315" s="106" t="s">
        <v>9073</v>
      </c>
      <c r="H5315" s="22" t="s">
        <v>9074</v>
      </c>
      <c r="I5315" s="99">
        <v>46293.84027777778</v>
      </c>
      <c r="J5315" s="22" t="s">
        <v>9075</v>
      </c>
      <c r="K5315" s="4">
        <f>IFERROR(__xludf.DUMMYFUNCTION("""COMPUTED_VALUE"""),11.0)</f>
        <v>11</v>
      </c>
      <c r="L5315" s="4" t="s">
        <v>8731</v>
      </c>
      <c r="M5315" s="4">
        <v>12.0</v>
      </c>
    </row>
    <row r="5316">
      <c r="A5316" s="85">
        <v>45993.0</v>
      </c>
      <c r="B5316" s="22" t="s">
        <v>1801</v>
      </c>
      <c r="C5316" s="22" t="s">
        <v>9071</v>
      </c>
      <c r="D5316" s="22">
        <v>0.0</v>
      </c>
      <c r="E5316" s="22" t="s">
        <v>9072</v>
      </c>
      <c r="F5316" s="106" t="s">
        <v>1850</v>
      </c>
      <c r="G5316" s="106" t="s">
        <v>9073</v>
      </c>
      <c r="H5316" s="22" t="s">
        <v>9074</v>
      </c>
      <c r="I5316" s="99">
        <v>46293.84027777778</v>
      </c>
      <c r="J5316" s="22" t="s">
        <v>9075</v>
      </c>
      <c r="K5316" s="4">
        <f>IFERROR(__xludf.DUMMYFUNCTION("""COMPUTED_VALUE"""),11.0)</f>
        <v>11</v>
      </c>
      <c r="L5316" s="4" t="s">
        <v>8731</v>
      </c>
      <c r="M5316" s="4">
        <v>12.0</v>
      </c>
    </row>
    <row r="5317">
      <c r="A5317" s="85">
        <v>45994.0</v>
      </c>
      <c r="B5317" s="22" t="s">
        <v>1801</v>
      </c>
      <c r="C5317" s="22" t="s">
        <v>9071</v>
      </c>
      <c r="D5317" s="22">
        <v>0.0</v>
      </c>
      <c r="E5317" s="22" t="s">
        <v>9072</v>
      </c>
      <c r="F5317" s="106" t="s">
        <v>1850</v>
      </c>
      <c r="G5317" s="106" t="s">
        <v>9073</v>
      </c>
      <c r="H5317" s="22" t="s">
        <v>9074</v>
      </c>
      <c r="I5317" s="99">
        <v>46293.84027777778</v>
      </c>
      <c r="J5317" s="22" t="s">
        <v>9075</v>
      </c>
      <c r="K5317" s="4">
        <f>IFERROR(__xludf.DUMMYFUNCTION("""COMPUTED_VALUE"""),11.0)</f>
        <v>11</v>
      </c>
      <c r="L5317" s="4" t="s">
        <v>8731</v>
      </c>
      <c r="M5317" s="4">
        <v>12.0</v>
      </c>
    </row>
    <row r="5318">
      <c r="A5318" s="85">
        <v>45995.0</v>
      </c>
      <c r="B5318" s="22" t="s">
        <v>1801</v>
      </c>
      <c r="C5318" s="22" t="s">
        <v>9071</v>
      </c>
      <c r="D5318" s="22">
        <v>0.0</v>
      </c>
      <c r="E5318" s="22" t="s">
        <v>9072</v>
      </c>
      <c r="F5318" s="106" t="s">
        <v>1850</v>
      </c>
      <c r="G5318" s="106" t="s">
        <v>9073</v>
      </c>
      <c r="H5318" s="22" t="s">
        <v>9074</v>
      </c>
      <c r="I5318" s="99">
        <v>46293.84027777778</v>
      </c>
      <c r="J5318" s="22" t="s">
        <v>9075</v>
      </c>
      <c r="K5318" s="4">
        <f>IFERROR(__xludf.DUMMYFUNCTION("""COMPUTED_VALUE"""),11.0)</f>
        <v>11</v>
      </c>
      <c r="L5318" s="4" t="s">
        <v>8731</v>
      </c>
      <c r="M5318" s="4">
        <v>12.0</v>
      </c>
    </row>
    <row r="5319">
      <c r="A5319" s="85">
        <v>45996.0</v>
      </c>
      <c r="B5319" s="22" t="s">
        <v>1801</v>
      </c>
      <c r="C5319" s="22" t="s">
        <v>9071</v>
      </c>
      <c r="D5319" s="22">
        <v>0.0</v>
      </c>
      <c r="E5319" s="22" t="s">
        <v>9072</v>
      </c>
      <c r="F5319" s="106" t="s">
        <v>1850</v>
      </c>
      <c r="G5319" s="106" t="s">
        <v>9073</v>
      </c>
      <c r="H5319" s="22" t="s">
        <v>9074</v>
      </c>
      <c r="I5319" s="99">
        <v>46293.84027777778</v>
      </c>
      <c r="J5319" s="22" t="s">
        <v>9075</v>
      </c>
      <c r="K5319" s="4">
        <f>IFERROR(__xludf.DUMMYFUNCTION("""COMPUTED_VALUE"""),11.0)</f>
        <v>11</v>
      </c>
      <c r="L5319" s="4" t="s">
        <v>8731</v>
      </c>
      <c r="M5319" s="4">
        <v>12.0</v>
      </c>
    </row>
    <row r="5320">
      <c r="A5320" s="85">
        <v>45997.0</v>
      </c>
      <c r="B5320" s="22" t="s">
        <v>1801</v>
      </c>
      <c r="C5320" s="22" t="s">
        <v>9071</v>
      </c>
      <c r="D5320" s="22">
        <v>0.0</v>
      </c>
      <c r="E5320" s="22" t="s">
        <v>9072</v>
      </c>
      <c r="F5320" s="106" t="s">
        <v>1850</v>
      </c>
      <c r="G5320" s="106" t="s">
        <v>9073</v>
      </c>
      <c r="H5320" s="22" t="s">
        <v>9074</v>
      </c>
      <c r="I5320" s="99">
        <v>46293.84027777778</v>
      </c>
      <c r="J5320" s="22" t="s">
        <v>9075</v>
      </c>
      <c r="K5320" s="4">
        <f>IFERROR(__xludf.DUMMYFUNCTION("""COMPUTED_VALUE"""),11.0)</f>
        <v>11</v>
      </c>
      <c r="L5320" s="4" t="s">
        <v>8731</v>
      </c>
      <c r="M5320" s="4">
        <v>12.0</v>
      </c>
    </row>
    <row r="5321">
      <c r="A5321" s="85">
        <v>45998.0</v>
      </c>
      <c r="B5321" s="22" t="s">
        <v>1801</v>
      </c>
      <c r="C5321" s="22" t="s">
        <v>9071</v>
      </c>
      <c r="D5321" s="22">
        <v>0.0</v>
      </c>
      <c r="E5321" s="22" t="s">
        <v>9072</v>
      </c>
      <c r="F5321" s="106" t="s">
        <v>1850</v>
      </c>
      <c r="G5321" s="106" t="s">
        <v>9073</v>
      </c>
      <c r="H5321" s="22" t="s">
        <v>9074</v>
      </c>
      <c r="I5321" s="99">
        <v>46293.84027777778</v>
      </c>
      <c r="J5321" s="22" t="s">
        <v>9075</v>
      </c>
      <c r="K5321" s="4">
        <f>IFERROR(__xludf.DUMMYFUNCTION("""COMPUTED_VALUE"""),11.0)</f>
        <v>11</v>
      </c>
      <c r="L5321" s="4" t="s">
        <v>8731</v>
      </c>
      <c r="M5321" s="4">
        <v>12.0</v>
      </c>
    </row>
    <row r="5322">
      <c r="A5322" s="85">
        <v>45999.0</v>
      </c>
      <c r="B5322" s="22" t="s">
        <v>1801</v>
      </c>
      <c r="C5322" s="22" t="s">
        <v>9071</v>
      </c>
      <c r="D5322" s="22">
        <v>0.0</v>
      </c>
      <c r="E5322" s="22" t="s">
        <v>9072</v>
      </c>
      <c r="F5322" s="106" t="s">
        <v>1850</v>
      </c>
      <c r="G5322" s="106" t="s">
        <v>9073</v>
      </c>
      <c r="H5322" s="22" t="s">
        <v>9074</v>
      </c>
      <c r="I5322" s="99">
        <v>46293.84027777778</v>
      </c>
      <c r="J5322" s="22" t="s">
        <v>9075</v>
      </c>
      <c r="K5322" s="4">
        <f>IFERROR(__xludf.DUMMYFUNCTION("""COMPUTED_VALUE"""),11.0)</f>
        <v>11</v>
      </c>
      <c r="L5322" s="4" t="s">
        <v>8731</v>
      </c>
      <c r="M5322" s="4">
        <v>12.0</v>
      </c>
    </row>
    <row r="5323">
      <c r="A5323" s="85">
        <v>46000.0</v>
      </c>
      <c r="B5323" s="22" t="s">
        <v>1801</v>
      </c>
      <c r="C5323" s="22" t="s">
        <v>9071</v>
      </c>
      <c r="D5323" s="22">
        <v>0.0</v>
      </c>
      <c r="E5323" s="22" t="s">
        <v>9072</v>
      </c>
      <c r="F5323" s="106" t="s">
        <v>1850</v>
      </c>
      <c r="G5323" s="106" t="s">
        <v>9073</v>
      </c>
      <c r="H5323" s="22" t="s">
        <v>9074</v>
      </c>
      <c r="I5323" s="99">
        <v>46293.84027777778</v>
      </c>
      <c r="J5323" s="22" t="s">
        <v>9075</v>
      </c>
      <c r="K5323" s="4">
        <f>IFERROR(__xludf.DUMMYFUNCTION("""COMPUTED_VALUE"""),11.0)</f>
        <v>11</v>
      </c>
      <c r="L5323" s="4" t="s">
        <v>8731</v>
      </c>
      <c r="M5323" s="4">
        <v>12.0</v>
      </c>
    </row>
    <row r="5324">
      <c r="A5324" s="85">
        <v>46001.0</v>
      </c>
      <c r="B5324" s="22" t="s">
        <v>1801</v>
      </c>
      <c r="C5324" s="22" t="s">
        <v>9071</v>
      </c>
      <c r="D5324" s="22">
        <v>0.0</v>
      </c>
      <c r="E5324" s="22" t="s">
        <v>9072</v>
      </c>
      <c r="F5324" s="106" t="s">
        <v>1850</v>
      </c>
      <c r="G5324" s="106" t="s">
        <v>9073</v>
      </c>
      <c r="H5324" s="22" t="s">
        <v>9074</v>
      </c>
      <c r="I5324" s="99">
        <v>46293.84027777778</v>
      </c>
      <c r="J5324" s="22" t="s">
        <v>9075</v>
      </c>
      <c r="K5324" s="4">
        <f>IFERROR(__xludf.DUMMYFUNCTION("""COMPUTED_VALUE"""),11.0)</f>
        <v>11</v>
      </c>
      <c r="L5324" s="4" t="s">
        <v>8731</v>
      </c>
      <c r="M5324" s="4">
        <v>12.0</v>
      </c>
    </row>
    <row r="5325">
      <c r="A5325" s="85">
        <v>46002.0</v>
      </c>
      <c r="B5325" s="22" t="s">
        <v>1801</v>
      </c>
      <c r="C5325" s="22" t="s">
        <v>9071</v>
      </c>
      <c r="D5325" s="22">
        <v>0.0</v>
      </c>
      <c r="E5325" s="22" t="s">
        <v>9072</v>
      </c>
      <c r="F5325" s="106" t="s">
        <v>1850</v>
      </c>
      <c r="G5325" s="106" t="s">
        <v>9073</v>
      </c>
      <c r="H5325" s="22" t="s">
        <v>9074</v>
      </c>
      <c r="I5325" s="99">
        <v>46293.84027777778</v>
      </c>
      <c r="J5325" s="22" t="s">
        <v>9075</v>
      </c>
      <c r="K5325" s="4">
        <f>IFERROR(__xludf.DUMMYFUNCTION("""COMPUTED_VALUE"""),11.0)</f>
        <v>11</v>
      </c>
      <c r="L5325" s="4" t="s">
        <v>8731</v>
      </c>
      <c r="M5325" s="4">
        <v>12.0</v>
      </c>
    </row>
    <row r="5326">
      <c r="A5326" s="85">
        <v>46003.0</v>
      </c>
      <c r="B5326" s="22" t="s">
        <v>1801</v>
      </c>
      <c r="C5326" s="22" t="s">
        <v>9071</v>
      </c>
      <c r="D5326" s="22">
        <v>0.0</v>
      </c>
      <c r="E5326" s="22" t="s">
        <v>9072</v>
      </c>
      <c r="F5326" s="106" t="s">
        <v>1850</v>
      </c>
      <c r="G5326" s="106" t="s">
        <v>9073</v>
      </c>
      <c r="H5326" s="22" t="s">
        <v>9074</v>
      </c>
      <c r="I5326" s="99">
        <v>46293.84027777778</v>
      </c>
      <c r="J5326" s="22" t="s">
        <v>9075</v>
      </c>
      <c r="K5326" s="4">
        <f>IFERROR(__xludf.DUMMYFUNCTION("""COMPUTED_VALUE"""),11.0)</f>
        <v>11</v>
      </c>
      <c r="L5326" s="4" t="s">
        <v>8731</v>
      </c>
      <c r="M5326" s="4">
        <v>12.0</v>
      </c>
    </row>
    <row r="5327">
      <c r="A5327" s="85">
        <v>46004.0</v>
      </c>
      <c r="B5327" s="22" t="s">
        <v>1801</v>
      </c>
      <c r="C5327" s="22" t="s">
        <v>9071</v>
      </c>
      <c r="D5327" s="22">
        <v>0.0</v>
      </c>
      <c r="E5327" s="22" t="s">
        <v>9072</v>
      </c>
      <c r="F5327" s="106" t="s">
        <v>1850</v>
      </c>
      <c r="G5327" s="106" t="s">
        <v>9073</v>
      </c>
      <c r="H5327" s="22" t="s">
        <v>9074</v>
      </c>
      <c r="I5327" s="99">
        <v>46293.84027777778</v>
      </c>
      <c r="J5327" s="22" t="s">
        <v>9075</v>
      </c>
      <c r="K5327" s="4">
        <f>IFERROR(__xludf.DUMMYFUNCTION("""COMPUTED_VALUE"""),11.0)</f>
        <v>11</v>
      </c>
      <c r="L5327" s="4" t="s">
        <v>8731</v>
      </c>
      <c r="M5327" s="4">
        <v>12.0</v>
      </c>
    </row>
    <row r="5328">
      <c r="A5328" s="85">
        <v>46005.0</v>
      </c>
      <c r="B5328" s="22" t="s">
        <v>1801</v>
      </c>
      <c r="C5328" s="22" t="s">
        <v>9071</v>
      </c>
      <c r="D5328" s="22">
        <v>0.0</v>
      </c>
      <c r="E5328" s="22" t="s">
        <v>9072</v>
      </c>
      <c r="F5328" s="106" t="s">
        <v>1850</v>
      </c>
      <c r="G5328" s="106" t="s">
        <v>9073</v>
      </c>
      <c r="H5328" s="22" t="s">
        <v>9074</v>
      </c>
      <c r="I5328" s="99">
        <v>46293.84027777778</v>
      </c>
      <c r="J5328" s="22" t="s">
        <v>9075</v>
      </c>
      <c r="K5328" s="4">
        <f>IFERROR(__xludf.DUMMYFUNCTION("""COMPUTED_VALUE"""),11.0)</f>
        <v>11</v>
      </c>
      <c r="L5328" s="4" t="s">
        <v>8731</v>
      </c>
      <c r="M5328" s="4">
        <v>12.0</v>
      </c>
    </row>
    <row r="5329">
      <c r="A5329" s="85">
        <v>46006.0</v>
      </c>
      <c r="B5329" s="22" t="s">
        <v>1801</v>
      </c>
      <c r="C5329" s="22" t="s">
        <v>9071</v>
      </c>
      <c r="D5329" s="22">
        <v>0.0</v>
      </c>
      <c r="E5329" s="22" t="s">
        <v>9072</v>
      </c>
      <c r="F5329" s="106" t="s">
        <v>1850</v>
      </c>
      <c r="G5329" s="106" t="s">
        <v>9073</v>
      </c>
      <c r="H5329" s="22" t="s">
        <v>9074</v>
      </c>
      <c r="I5329" s="99">
        <v>46293.84027777778</v>
      </c>
      <c r="J5329" s="22" t="s">
        <v>9075</v>
      </c>
      <c r="K5329" s="4">
        <f>IFERROR(__xludf.DUMMYFUNCTION("""COMPUTED_VALUE"""),11.0)</f>
        <v>11</v>
      </c>
      <c r="L5329" s="4" t="s">
        <v>8731</v>
      </c>
      <c r="M5329" s="4">
        <v>12.0</v>
      </c>
    </row>
    <row r="5330">
      <c r="A5330" s="85">
        <v>46007.0</v>
      </c>
      <c r="B5330" s="22" t="s">
        <v>1801</v>
      </c>
      <c r="C5330" s="22" t="s">
        <v>9071</v>
      </c>
      <c r="D5330" s="22">
        <v>0.0</v>
      </c>
      <c r="E5330" s="22" t="s">
        <v>9072</v>
      </c>
      <c r="F5330" s="106" t="s">
        <v>1850</v>
      </c>
      <c r="G5330" s="106" t="s">
        <v>9073</v>
      </c>
      <c r="H5330" s="22" t="s">
        <v>9074</v>
      </c>
      <c r="I5330" s="99">
        <v>46293.84027777778</v>
      </c>
      <c r="J5330" s="22" t="s">
        <v>9075</v>
      </c>
      <c r="K5330" s="4">
        <f>IFERROR(__xludf.DUMMYFUNCTION("""COMPUTED_VALUE"""),11.0)</f>
        <v>11</v>
      </c>
      <c r="L5330" s="4" t="s">
        <v>8731</v>
      </c>
      <c r="M5330" s="4">
        <v>12.0</v>
      </c>
    </row>
    <row r="5331">
      <c r="A5331" s="85">
        <v>46008.0</v>
      </c>
      <c r="B5331" s="22" t="s">
        <v>1801</v>
      </c>
      <c r="C5331" s="22" t="s">
        <v>9071</v>
      </c>
      <c r="D5331" s="22">
        <v>0.0</v>
      </c>
      <c r="E5331" s="22" t="s">
        <v>9072</v>
      </c>
      <c r="F5331" s="106" t="s">
        <v>1850</v>
      </c>
      <c r="G5331" s="106" t="s">
        <v>9073</v>
      </c>
      <c r="H5331" s="22" t="s">
        <v>9074</v>
      </c>
      <c r="I5331" s="99">
        <v>46293.84027777778</v>
      </c>
      <c r="J5331" s="22" t="s">
        <v>9075</v>
      </c>
      <c r="K5331" s="4">
        <f>IFERROR(__xludf.DUMMYFUNCTION("""COMPUTED_VALUE"""),11.0)</f>
        <v>11</v>
      </c>
      <c r="L5331" s="4" t="s">
        <v>8731</v>
      </c>
      <c r="M5331" s="4">
        <v>12.0</v>
      </c>
    </row>
    <row r="5332">
      <c r="A5332" s="85">
        <v>46009.0</v>
      </c>
      <c r="B5332" s="22" t="s">
        <v>1801</v>
      </c>
      <c r="C5332" s="22" t="s">
        <v>9071</v>
      </c>
      <c r="D5332" s="22">
        <v>0.0</v>
      </c>
      <c r="E5332" s="22" t="s">
        <v>9072</v>
      </c>
      <c r="F5332" s="106" t="s">
        <v>1850</v>
      </c>
      <c r="G5332" s="106" t="s">
        <v>9073</v>
      </c>
      <c r="H5332" s="22" t="s">
        <v>9074</v>
      </c>
      <c r="I5332" s="99">
        <v>46293.84027777778</v>
      </c>
      <c r="J5332" s="22" t="s">
        <v>9075</v>
      </c>
      <c r="K5332" s="4">
        <f>IFERROR(__xludf.DUMMYFUNCTION("""COMPUTED_VALUE"""),11.0)</f>
        <v>11</v>
      </c>
      <c r="L5332" s="4" t="s">
        <v>8731</v>
      </c>
      <c r="M5332" s="4">
        <v>12.0</v>
      </c>
    </row>
    <row r="5333">
      <c r="A5333" s="85">
        <v>46010.0</v>
      </c>
      <c r="B5333" s="22" t="s">
        <v>1801</v>
      </c>
      <c r="C5333" s="22" t="s">
        <v>9071</v>
      </c>
      <c r="D5333" s="22">
        <v>0.0</v>
      </c>
      <c r="E5333" s="22" t="s">
        <v>9072</v>
      </c>
      <c r="F5333" s="106" t="s">
        <v>1850</v>
      </c>
      <c r="G5333" s="106" t="s">
        <v>9073</v>
      </c>
      <c r="H5333" s="22" t="s">
        <v>9074</v>
      </c>
      <c r="I5333" s="99">
        <v>46293.84027777778</v>
      </c>
      <c r="J5333" s="22" t="s">
        <v>9075</v>
      </c>
      <c r="K5333" s="4">
        <f>IFERROR(__xludf.DUMMYFUNCTION("""COMPUTED_VALUE"""),11.0)</f>
        <v>11</v>
      </c>
      <c r="L5333" s="4" t="s">
        <v>8731</v>
      </c>
      <c r="M5333" s="4">
        <v>12.0</v>
      </c>
    </row>
    <row r="5334">
      <c r="A5334" s="85">
        <v>46011.0</v>
      </c>
      <c r="B5334" s="22" t="s">
        <v>1801</v>
      </c>
      <c r="C5334" s="22" t="s">
        <v>9071</v>
      </c>
      <c r="D5334" s="22">
        <v>0.0</v>
      </c>
      <c r="E5334" s="22" t="s">
        <v>9072</v>
      </c>
      <c r="F5334" s="106" t="s">
        <v>1850</v>
      </c>
      <c r="G5334" s="106" t="s">
        <v>9073</v>
      </c>
      <c r="H5334" s="22" t="s">
        <v>9074</v>
      </c>
      <c r="I5334" s="99">
        <v>46293.84027777778</v>
      </c>
      <c r="J5334" s="22" t="s">
        <v>9075</v>
      </c>
      <c r="K5334" s="4">
        <f>IFERROR(__xludf.DUMMYFUNCTION("""COMPUTED_VALUE"""),11.0)</f>
        <v>11</v>
      </c>
      <c r="L5334" s="4" t="s">
        <v>8731</v>
      </c>
      <c r="M5334" s="4">
        <v>12.0</v>
      </c>
    </row>
    <row r="5335">
      <c r="A5335" s="85">
        <v>46012.0</v>
      </c>
      <c r="B5335" s="22" t="s">
        <v>1801</v>
      </c>
      <c r="C5335" s="22" t="s">
        <v>9071</v>
      </c>
      <c r="D5335" s="22">
        <v>0.0</v>
      </c>
      <c r="E5335" s="22" t="s">
        <v>9072</v>
      </c>
      <c r="F5335" s="106" t="s">
        <v>1850</v>
      </c>
      <c r="G5335" s="106" t="s">
        <v>9073</v>
      </c>
      <c r="H5335" s="22" t="s">
        <v>9074</v>
      </c>
      <c r="I5335" s="99">
        <v>46293.84027777778</v>
      </c>
      <c r="J5335" s="22" t="s">
        <v>9075</v>
      </c>
      <c r="K5335" s="4">
        <f>IFERROR(__xludf.DUMMYFUNCTION("""COMPUTED_VALUE"""),11.0)</f>
        <v>11</v>
      </c>
      <c r="L5335" s="4" t="s">
        <v>8731</v>
      </c>
      <c r="M5335" s="4">
        <v>12.0</v>
      </c>
    </row>
    <row r="5336">
      <c r="A5336" s="85">
        <v>46013.0</v>
      </c>
      <c r="B5336" s="22" t="s">
        <v>1801</v>
      </c>
      <c r="C5336" s="22" t="s">
        <v>9071</v>
      </c>
      <c r="D5336" s="22">
        <v>0.0</v>
      </c>
      <c r="E5336" s="22" t="s">
        <v>9072</v>
      </c>
      <c r="F5336" s="106" t="s">
        <v>1850</v>
      </c>
      <c r="G5336" s="106" t="s">
        <v>9073</v>
      </c>
      <c r="H5336" s="22" t="s">
        <v>9074</v>
      </c>
      <c r="I5336" s="99">
        <v>46293.84027777778</v>
      </c>
      <c r="J5336" s="22" t="s">
        <v>9075</v>
      </c>
      <c r="K5336" s="4">
        <f>IFERROR(__xludf.DUMMYFUNCTION("""COMPUTED_VALUE"""),11.0)</f>
        <v>11</v>
      </c>
      <c r="L5336" s="4" t="s">
        <v>8731</v>
      </c>
      <c r="M5336" s="4">
        <v>12.0</v>
      </c>
    </row>
    <row r="5337">
      <c r="A5337" s="85">
        <v>46014.0</v>
      </c>
      <c r="B5337" s="22" t="s">
        <v>1801</v>
      </c>
      <c r="C5337" s="22" t="s">
        <v>9071</v>
      </c>
      <c r="D5337" s="22">
        <v>0.0</v>
      </c>
      <c r="E5337" s="22" t="s">
        <v>9072</v>
      </c>
      <c r="F5337" s="106" t="s">
        <v>1850</v>
      </c>
      <c r="G5337" s="106" t="s">
        <v>9073</v>
      </c>
      <c r="H5337" s="22" t="s">
        <v>9074</v>
      </c>
      <c r="I5337" s="99">
        <v>46293.84027777778</v>
      </c>
      <c r="J5337" s="22" t="s">
        <v>9075</v>
      </c>
      <c r="K5337" s="4">
        <f>IFERROR(__xludf.DUMMYFUNCTION("""COMPUTED_VALUE"""),12.0)</f>
        <v>12</v>
      </c>
      <c r="L5337" s="4" t="s">
        <v>8735</v>
      </c>
      <c r="M5337" s="4">
        <v>12.0</v>
      </c>
    </row>
    <row r="5338">
      <c r="A5338" s="85">
        <v>46015.0</v>
      </c>
      <c r="B5338" s="22" t="s">
        <v>1801</v>
      </c>
      <c r="C5338" s="22" t="s">
        <v>9071</v>
      </c>
      <c r="D5338" s="22">
        <v>0.0</v>
      </c>
      <c r="E5338" s="22" t="s">
        <v>9072</v>
      </c>
      <c r="F5338" s="106" t="s">
        <v>1850</v>
      </c>
      <c r="G5338" s="106" t="s">
        <v>9073</v>
      </c>
      <c r="H5338" s="22" t="s">
        <v>9074</v>
      </c>
      <c r="I5338" s="99">
        <v>46293.84027777778</v>
      </c>
      <c r="J5338" s="22" t="s">
        <v>9075</v>
      </c>
      <c r="K5338" s="4">
        <f>IFERROR(__xludf.DUMMYFUNCTION("""COMPUTED_VALUE"""),11.0)</f>
        <v>11</v>
      </c>
      <c r="L5338" s="4" t="s">
        <v>8731</v>
      </c>
      <c r="M5338" s="4">
        <v>12.0</v>
      </c>
    </row>
    <row r="5339">
      <c r="A5339" s="85">
        <v>46016.0</v>
      </c>
      <c r="B5339" s="22" t="s">
        <v>1801</v>
      </c>
      <c r="C5339" s="22" t="s">
        <v>9071</v>
      </c>
      <c r="D5339" s="22">
        <v>0.0</v>
      </c>
      <c r="E5339" s="22" t="s">
        <v>9072</v>
      </c>
      <c r="F5339" s="106" t="s">
        <v>1850</v>
      </c>
      <c r="G5339" s="106" t="s">
        <v>9073</v>
      </c>
      <c r="H5339" s="22" t="s">
        <v>9074</v>
      </c>
      <c r="I5339" s="99">
        <v>46293.84027777778</v>
      </c>
      <c r="J5339" s="22" t="s">
        <v>9075</v>
      </c>
      <c r="K5339" s="4">
        <f>IFERROR(__xludf.DUMMYFUNCTION("""COMPUTED_VALUE"""),11.0)</f>
        <v>11</v>
      </c>
      <c r="L5339" s="4" t="s">
        <v>8731</v>
      </c>
      <c r="M5339" s="4">
        <v>12.0</v>
      </c>
    </row>
    <row r="5340">
      <c r="A5340" s="85">
        <v>46017.0</v>
      </c>
      <c r="B5340" s="22" t="s">
        <v>1801</v>
      </c>
      <c r="C5340" s="22" t="s">
        <v>9071</v>
      </c>
      <c r="D5340" s="22">
        <v>0.0</v>
      </c>
      <c r="E5340" s="22" t="s">
        <v>9072</v>
      </c>
      <c r="F5340" s="106" t="s">
        <v>1850</v>
      </c>
      <c r="G5340" s="106" t="s">
        <v>9073</v>
      </c>
      <c r="H5340" s="22" t="s">
        <v>9074</v>
      </c>
      <c r="I5340" s="99">
        <v>46293.84027777778</v>
      </c>
      <c r="J5340" s="22" t="s">
        <v>9075</v>
      </c>
      <c r="K5340" s="4">
        <f>IFERROR(__xludf.DUMMYFUNCTION("""COMPUTED_VALUE"""),11.0)</f>
        <v>11</v>
      </c>
      <c r="L5340" s="4" t="s">
        <v>8731</v>
      </c>
      <c r="M5340" s="4">
        <v>12.0</v>
      </c>
    </row>
    <row r="5341">
      <c r="A5341" s="85">
        <v>46018.0</v>
      </c>
      <c r="B5341" s="22" t="s">
        <v>1801</v>
      </c>
      <c r="C5341" s="22" t="s">
        <v>9071</v>
      </c>
      <c r="D5341" s="22">
        <v>0.0</v>
      </c>
      <c r="E5341" s="22" t="s">
        <v>9072</v>
      </c>
      <c r="F5341" s="106" t="s">
        <v>1850</v>
      </c>
      <c r="G5341" s="106" t="s">
        <v>9073</v>
      </c>
      <c r="H5341" s="22" t="s">
        <v>9074</v>
      </c>
      <c r="I5341" s="99">
        <v>46293.84027777778</v>
      </c>
      <c r="J5341" s="22" t="s">
        <v>9075</v>
      </c>
      <c r="K5341" s="4">
        <f>IFERROR(__xludf.DUMMYFUNCTION("""COMPUTED_VALUE"""),11.0)</f>
        <v>11</v>
      </c>
      <c r="L5341" s="4" t="s">
        <v>8731</v>
      </c>
      <c r="M5341" s="4">
        <v>12.0</v>
      </c>
    </row>
    <row r="5342">
      <c r="A5342" s="85">
        <v>46019.0</v>
      </c>
      <c r="B5342" s="22" t="s">
        <v>1801</v>
      </c>
      <c r="C5342" s="22" t="s">
        <v>9071</v>
      </c>
      <c r="D5342" s="22">
        <v>0.0</v>
      </c>
      <c r="E5342" s="22" t="s">
        <v>9072</v>
      </c>
      <c r="F5342" s="106" t="s">
        <v>1850</v>
      </c>
      <c r="G5342" s="106" t="s">
        <v>9073</v>
      </c>
      <c r="H5342" s="22" t="s">
        <v>9074</v>
      </c>
      <c r="I5342" s="99">
        <v>46293.84027777778</v>
      </c>
      <c r="J5342" s="22" t="s">
        <v>9075</v>
      </c>
      <c r="K5342" s="4">
        <f>IFERROR(__xludf.DUMMYFUNCTION("""COMPUTED_VALUE"""),11.0)</f>
        <v>11</v>
      </c>
      <c r="L5342" s="4" t="s">
        <v>8731</v>
      </c>
      <c r="M5342" s="4">
        <v>12.0</v>
      </c>
    </row>
    <row r="5343">
      <c r="A5343" s="85">
        <v>46020.0</v>
      </c>
      <c r="B5343" s="22" t="s">
        <v>1801</v>
      </c>
      <c r="C5343" s="22" t="s">
        <v>9071</v>
      </c>
      <c r="D5343" s="22">
        <v>0.0</v>
      </c>
      <c r="E5343" s="22" t="s">
        <v>9072</v>
      </c>
      <c r="F5343" s="106" t="s">
        <v>1850</v>
      </c>
      <c r="G5343" s="106" t="s">
        <v>9073</v>
      </c>
      <c r="H5343" s="22" t="s">
        <v>9074</v>
      </c>
      <c r="I5343" s="99">
        <v>46293.84027777778</v>
      </c>
      <c r="J5343" s="22" t="s">
        <v>9075</v>
      </c>
      <c r="K5343" s="4">
        <f>IFERROR(__xludf.DUMMYFUNCTION("""COMPUTED_VALUE"""),11.0)</f>
        <v>11</v>
      </c>
      <c r="L5343" s="4" t="s">
        <v>8731</v>
      </c>
      <c r="M5343" s="4">
        <v>12.0</v>
      </c>
    </row>
    <row r="5344">
      <c r="A5344" s="85">
        <v>46021.0</v>
      </c>
      <c r="B5344" s="22" t="s">
        <v>1801</v>
      </c>
      <c r="C5344" s="22" t="s">
        <v>9071</v>
      </c>
      <c r="D5344" s="22">
        <v>0.0</v>
      </c>
      <c r="E5344" s="22" t="s">
        <v>9072</v>
      </c>
      <c r="F5344" s="106" t="s">
        <v>1850</v>
      </c>
      <c r="G5344" s="106" t="s">
        <v>9073</v>
      </c>
      <c r="H5344" s="22" t="s">
        <v>9074</v>
      </c>
      <c r="I5344" s="99">
        <v>46293.84027777778</v>
      </c>
      <c r="J5344" s="22" t="s">
        <v>9075</v>
      </c>
      <c r="K5344" s="4">
        <f>IFERROR(__xludf.DUMMYFUNCTION("""COMPUTED_VALUE"""),11.0)</f>
        <v>11</v>
      </c>
      <c r="L5344" s="4" t="s">
        <v>8731</v>
      </c>
      <c r="M5344" s="4">
        <v>12.0</v>
      </c>
    </row>
    <row r="5345">
      <c r="A5345" s="85">
        <v>46022.0</v>
      </c>
      <c r="B5345" s="22" t="s">
        <v>1801</v>
      </c>
      <c r="C5345" s="22" t="s">
        <v>9071</v>
      </c>
      <c r="D5345" s="22">
        <v>0.0</v>
      </c>
      <c r="E5345" s="22" t="s">
        <v>9072</v>
      </c>
      <c r="F5345" s="106" t="s">
        <v>1850</v>
      </c>
      <c r="G5345" s="106" t="s">
        <v>9073</v>
      </c>
      <c r="H5345" s="22" t="s">
        <v>9074</v>
      </c>
      <c r="I5345" s="99">
        <v>46293.84027777778</v>
      </c>
      <c r="J5345" s="22" t="s">
        <v>9075</v>
      </c>
      <c r="K5345" s="4">
        <f>IFERROR(__xludf.DUMMYFUNCTION("""COMPUTED_VALUE"""),11.0)</f>
        <v>11</v>
      </c>
      <c r="L5345" s="4" t="s">
        <v>8731</v>
      </c>
      <c r="M5345" s="4">
        <v>12.0</v>
      </c>
    </row>
    <row r="5346">
      <c r="A5346" s="85">
        <v>46023.0</v>
      </c>
      <c r="B5346" s="22" t="s">
        <v>1801</v>
      </c>
      <c r="C5346" s="22" t="s">
        <v>9071</v>
      </c>
      <c r="D5346" s="22">
        <v>0.0</v>
      </c>
      <c r="E5346" s="22" t="s">
        <v>9072</v>
      </c>
      <c r="F5346" s="106" t="s">
        <v>1850</v>
      </c>
      <c r="G5346" s="106" t="s">
        <v>9073</v>
      </c>
      <c r="H5346" s="22" t="s">
        <v>9074</v>
      </c>
      <c r="I5346" s="99">
        <v>46293.84027777778</v>
      </c>
      <c r="J5346" s="22" t="s">
        <v>9075</v>
      </c>
      <c r="K5346" s="4">
        <f>IFERROR(__xludf.DUMMYFUNCTION("""COMPUTED_VALUE"""),11.0)</f>
        <v>11</v>
      </c>
      <c r="L5346" s="4" t="s">
        <v>8731</v>
      </c>
      <c r="M5346" s="4">
        <v>12.0</v>
      </c>
    </row>
    <row r="5347">
      <c r="A5347" s="85">
        <v>46024.0</v>
      </c>
      <c r="B5347" s="22" t="s">
        <v>1801</v>
      </c>
      <c r="C5347" s="22" t="s">
        <v>9071</v>
      </c>
      <c r="D5347" s="22">
        <v>0.0</v>
      </c>
      <c r="E5347" s="22" t="s">
        <v>9072</v>
      </c>
      <c r="F5347" s="106" t="s">
        <v>1850</v>
      </c>
      <c r="G5347" s="106" t="s">
        <v>9073</v>
      </c>
      <c r="H5347" s="22" t="s">
        <v>9074</v>
      </c>
      <c r="I5347" s="99">
        <v>46293.84027777778</v>
      </c>
      <c r="J5347" s="22" t="s">
        <v>9075</v>
      </c>
      <c r="K5347" s="4">
        <f>IFERROR(__xludf.DUMMYFUNCTION("""COMPUTED_VALUE"""),11.0)</f>
        <v>11</v>
      </c>
      <c r="L5347" s="4" t="s">
        <v>8731</v>
      </c>
      <c r="M5347" s="4">
        <v>12.0</v>
      </c>
    </row>
    <row r="5348">
      <c r="A5348" s="85">
        <v>46025.0</v>
      </c>
      <c r="B5348" s="22" t="s">
        <v>1801</v>
      </c>
      <c r="C5348" s="22" t="s">
        <v>9071</v>
      </c>
      <c r="D5348" s="22">
        <v>0.0</v>
      </c>
      <c r="E5348" s="22" t="s">
        <v>9072</v>
      </c>
      <c r="F5348" s="106" t="s">
        <v>1850</v>
      </c>
      <c r="G5348" s="106" t="s">
        <v>9073</v>
      </c>
      <c r="H5348" s="22" t="s">
        <v>9074</v>
      </c>
      <c r="I5348" s="99">
        <v>46293.84027777778</v>
      </c>
      <c r="J5348" s="22" t="s">
        <v>9075</v>
      </c>
      <c r="K5348" s="4">
        <f>IFERROR(__xludf.DUMMYFUNCTION("""COMPUTED_VALUE"""),11.0)</f>
        <v>11</v>
      </c>
      <c r="L5348" s="4" t="s">
        <v>8731</v>
      </c>
      <c r="M5348" s="4">
        <v>12.0</v>
      </c>
    </row>
    <row r="5349">
      <c r="A5349" s="85">
        <v>46026.0</v>
      </c>
      <c r="B5349" s="22" t="s">
        <v>1801</v>
      </c>
      <c r="C5349" s="22" t="s">
        <v>9071</v>
      </c>
      <c r="D5349" s="22">
        <v>0.0</v>
      </c>
      <c r="E5349" s="22" t="s">
        <v>9072</v>
      </c>
      <c r="F5349" s="106" t="s">
        <v>1850</v>
      </c>
      <c r="G5349" s="106" t="s">
        <v>9073</v>
      </c>
      <c r="H5349" s="22" t="s">
        <v>9074</v>
      </c>
      <c r="I5349" s="99">
        <v>46293.84027777778</v>
      </c>
      <c r="J5349" s="22" t="s">
        <v>9075</v>
      </c>
      <c r="K5349" s="4">
        <f>IFERROR(__xludf.DUMMYFUNCTION("""COMPUTED_VALUE"""),11.0)</f>
        <v>11</v>
      </c>
      <c r="L5349" s="4" t="s">
        <v>8731</v>
      </c>
      <c r="M5349" s="4">
        <v>12.0</v>
      </c>
    </row>
    <row r="5350">
      <c r="A5350" s="85">
        <v>46027.0</v>
      </c>
      <c r="B5350" s="22" t="s">
        <v>1801</v>
      </c>
      <c r="C5350" s="22" t="s">
        <v>9071</v>
      </c>
      <c r="D5350" s="22">
        <v>0.0</v>
      </c>
      <c r="E5350" s="22" t="s">
        <v>9072</v>
      </c>
      <c r="F5350" s="106" t="s">
        <v>1850</v>
      </c>
      <c r="G5350" s="106" t="s">
        <v>9073</v>
      </c>
      <c r="H5350" s="22" t="s">
        <v>9074</v>
      </c>
      <c r="I5350" s="99">
        <v>46293.84027777778</v>
      </c>
      <c r="J5350" s="22" t="s">
        <v>9075</v>
      </c>
      <c r="K5350" s="4">
        <f>IFERROR(__xludf.DUMMYFUNCTION("""COMPUTED_VALUE"""),11.0)</f>
        <v>11</v>
      </c>
      <c r="L5350" s="4" t="s">
        <v>8731</v>
      </c>
      <c r="M5350" s="4">
        <v>12.0</v>
      </c>
    </row>
    <row r="5351">
      <c r="A5351" s="85">
        <v>46028.0</v>
      </c>
      <c r="B5351" s="22" t="s">
        <v>1801</v>
      </c>
      <c r="C5351" s="22" t="s">
        <v>9071</v>
      </c>
      <c r="D5351" s="22">
        <v>0.0</v>
      </c>
      <c r="E5351" s="22" t="s">
        <v>9072</v>
      </c>
      <c r="F5351" s="106" t="s">
        <v>1850</v>
      </c>
      <c r="G5351" s="106" t="s">
        <v>9073</v>
      </c>
      <c r="H5351" s="22" t="s">
        <v>9074</v>
      </c>
      <c r="I5351" s="99">
        <v>46293.84027777778</v>
      </c>
      <c r="J5351" s="22" t="s">
        <v>9075</v>
      </c>
      <c r="K5351" s="4">
        <f>IFERROR(__xludf.DUMMYFUNCTION("""COMPUTED_VALUE"""),11.0)</f>
        <v>11</v>
      </c>
      <c r="L5351" s="4" t="s">
        <v>8731</v>
      </c>
      <c r="M5351" s="4">
        <v>12.0</v>
      </c>
    </row>
    <row r="5352">
      <c r="A5352" s="85">
        <v>46029.0</v>
      </c>
      <c r="B5352" s="22" t="s">
        <v>1801</v>
      </c>
      <c r="C5352" s="22" t="s">
        <v>9071</v>
      </c>
      <c r="D5352" s="22">
        <v>0.0</v>
      </c>
      <c r="E5352" s="22" t="s">
        <v>9072</v>
      </c>
      <c r="F5352" s="106" t="s">
        <v>1850</v>
      </c>
      <c r="G5352" s="106" t="s">
        <v>9073</v>
      </c>
      <c r="H5352" s="22" t="s">
        <v>9074</v>
      </c>
      <c r="I5352" s="99">
        <v>46293.84027777778</v>
      </c>
      <c r="J5352" s="22" t="s">
        <v>9075</v>
      </c>
      <c r="K5352" s="4">
        <f>IFERROR(__xludf.DUMMYFUNCTION("""COMPUTED_VALUE"""),11.0)</f>
        <v>11</v>
      </c>
      <c r="L5352" s="4" t="s">
        <v>8731</v>
      </c>
      <c r="M5352" s="4">
        <v>12.0</v>
      </c>
    </row>
    <row r="5353">
      <c r="A5353" s="85">
        <v>46030.0</v>
      </c>
      <c r="B5353" s="22" t="s">
        <v>1801</v>
      </c>
      <c r="C5353" s="22" t="s">
        <v>9071</v>
      </c>
      <c r="D5353" s="22">
        <v>0.0</v>
      </c>
      <c r="E5353" s="22" t="s">
        <v>9072</v>
      </c>
      <c r="F5353" s="106" t="s">
        <v>1850</v>
      </c>
      <c r="G5353" s="106" t="s">
        <v>9073</v>
      </c>
      <c r="H5353" s="22" t="s">
        <v>9074</v>
      </c>
      <c r="I5353" s="99">
        <v>46293.84027777778</v>
      </c>
      <c r="J5353" s="22" t="s">
        <v>9075</v>
      </c>
      <c r="K5353" s="4">
        <f>IFERROR(__xludf.DUMMYFUNCTION("""COMPUTED_VALUE"""),11.0)</f>
        <v>11</v>
      </c>
      <c r="L5353" s="4" t="s">
        <v>8731</v>
      </c>
      <c r="M5353" s="4">
        <v>12.0</v>
      </c>
    </row>
    <row r="5354">
      <c r="A5354" s="85">
        <v>46031.0</v>
      </c>
      <c r="B5354" s="22" t="s">
        <v>1801</v>
      </c>
      <c r="C5354" s="22" t="s">
        <v>9071</v>
      </c>
      <c r="D5354" s="22">
        <v>0.0</v>
      </c>
      <c r="E5354" s="22" t="s">
        <v>9072</v>
      </c>
      <c r="F5354" s="106" t="s">
        <v>1850</v>
      </c>
      <c r="G5354" s="106" t="s">
        <v>9073</v>
      </c>
      <c r="H5354" s="22" t="s">
        <v>9074</v>
      </c>
      <c r="I5354" s="99">
        <v>46293.84027777778</v>
      </c>
      <c r="J5354" s="22" t="s">
        <v>9075</v>
      </c>
      <c r="K5354" s="4">
        <f>IFERROR(__xludf.DUMMYFUNCTION("""COMPUTED_VALUE"""),11.0)</f>
        <v>11</v>
      </c>
      <c r="L5354" s="4" t="s">
        <v>8731</v>
      </c>
      <c r="M5354" s="4">
        <v>12.0</v>
      </c>
    </row>
    <row r="5355">
      <c r="A5355" s="85">
        <v>46032.0</v>
      </c>
      <c r="B5355" s="22" t="s">
        <v>1801</v>
      </c>
      <c r="C5355" s="22" t="s">
        <v>9071</v>
      </c>
      <c r="D5355" s="22">
        <v>0.0</v>
      </c>
      <c r="E5355" s="22" t="s">
        <v>9072</v>
      </c>
      <c r="F5355" s="106" t="s">
        <v>1850</v>
      </c>
      <c r="G5355" s="106" t="s">
        <v>9073</v>
      </c>
      <c r="H5355" s="22" t="s">
        <v>9074</v>
      </c>
      <c r="I5355" s="99">
        <v>46293.84027777778</v>
      </c>
      <c r="J5355" s="22" t="s">
        <v>9075</v>
      </c>
      <c r="K5355" s="4">
        <f>IFERROR(__xludf.DUMMYFUNCTION("""COMPUTED_VALUE"""),11.0)</f>
        <v>11</v>
      </c>
      <c r="L5355" s="4" t="s">
        <v>8731</v>
      </c>
      <c r="M5355" s="4">
        <v>12.0</v>
      </c>
    </row>
    <row r="5356">
      <c r="A5356" s="85">
        <v>46033.0</v>
      </c>
      <c r="B5356" s="22" t="s">
        <v>1801</v>
      </c>
      <c r="C5356" s="22" t="s">
        <v>9071</v>
      </c>
      <c r="D5356" s="22">
        <v>0.0</v>
      </c>
      <c r="E5356" s="22" t="s">
        <v>9072</v>
      </c>
      <c r="F5356" s="106" t="s">
        <v>1850</v>
      </c>
      <c r="G5356" s="106" t="s">
        <v>9073</v>
      </c>
      <c r="H5356" s="22" t="s">
        <v>9074</v>
      </c>
      <c r="I5356" s="99">
        <v>46293.84027777778</v>
      </c>
      <c r="J5356" s="22" t="s">
        <v>9075</v>
      </c>
      <c r="K5356" s="4">
        <f>IFERROR(__xludf.DUMMYFUNCTION("""COMPUTED_VALUE"""),11.0)</f>
        <v>11</v>
      </c>
      <c r="L5356" s="4" t="s">
        <v>8731</v>
      </c>
      <c r="M5356" s="4">
        <v>12.0</v>
      </c>
    </row>
    <row r="5357">
      <c r="A5357" s="85">
        <v>46034.0</v>
      </c>
      <c r="B5357" s="22" t="s">
        <v>1801</v>
      </c>
      <c r="C5357" s="22" t="s">
        <v>9071</v>
      </c>
      <c r="D5357" s="22">
        <v>0.0</v>
      </c>
      <c r="E5357" s="22" t="s">
        <v>9072</v>
      </c>
      <c r="F5357" s="106" t="s">
        <v>1850</v>
      </c>
      <c r="G5357" s="106" t="s">
        <v>9073</v>
      </c>
      <c r="H5357" s="22" t="s">
        <v>9074</v>
      </c>
      <c r="I5357" s="99">
        <v>46293.84027777778</v>
      </c>
      <c r="J5357" s="22" t="s">
        <v>9075</v>
      </c>
      <c r="K5357" s="4">
        <f>IFERROR(__xludf.DUMMYFUNCTION("""COMPUTED_VALUE"""),11.0)</f>
        <v>11</v>
      </c>
      <c r="L5357" s="4" t="s">
        <v>8731</v>
      </c>
      <c r="M5357" s="4">
        <v>12.0</v>
      </c>
    </row>
    <row r="5358">
      <c r="A5358" s="85">
        <v>46035.0</v>
      </c>
      <c r="B5358" s="22" t="s">
        <v>1801</v>
      </c>
      <c r="C5358" s="22" t="s">
        <v>9071</v>
      </c>
      <c r="D5358" s="22">
        <v>0.0</v>
      </c>
      <c r="E5358" s="22" t="s">
        <v>9072</v>
      </c>
      <c r="F5358" s="106" t="s">
        <v>1850</v>
      </c>
      <c r="G5358" s="106" t="s">
        <v>9073</v>
      </c>
      <c r="H5358" s="22" t="s">
        <v>9074</v>
      </c>
      <c r="I5358" s="99">
        <v>46293.84027777778</v>
      </c>
      <c r="J5358" s="22" t="s">
        <v>9075</v>
      </c>
      <c r="K5358" s="4">
        <f>IFERROR(__xludf.DUMMYFUNCTION("""COMPUTED_VALUE"""),11.0)</f>
        <v>11</v>
      </c>
      <c r="L5358" s="4" t="s">
        <v>8731</v>
      </c>
      <c r="M5358" s="4">
        <v>12.0</v>
      </c>
    </row>
    <row r="5359">
      <c r="A5359" s="85">
        <v>46036.0</v>
      </c>
      <c r="B5359" s="22" t="s">
        <v>1801</v>
      </c>
      <c r="C5359" s="22" t="s">
        <v>9071</v>
      </c>
      <c r="D5359" s="22">
        <v>0.0</v>
      </c>
      <c r="E5359" s="22" t="s">
        <v>9072</v>
      </c>
      <c r="F5359" s="106" t="s">
        <v>1850</v>
      </c>
      <c r="G5359" s="106" t="s">
        <v>9073</v>
      </c>
      <c r="H5359" s="22" t="s">
        <v>9074</v>
      </c>
      <c r="I5359" s="99">
        <v>46293.84027777778</v>
      </c>
      <c r="J5359" s="22" t="s">
        <v>9075</v>
      </c>
      <c r="K5359" s="4">
        <f>IFERROR(__xludf.DUMMYFUNCTION("""COMPUTED_VALUE"""),11.0)</f>
        <v>11</v>
      </c>
      <c r="L5359" s="4" t="s">
        <v>8731</v>
      </c>
      <c r="M5359" s="4">
        <v>12.0</v>
      </c>
    </row>
    <row r="5360">
      <c r="A5360" s="85">
        <v>46037.0</v>
      </c>
      <c r="B5360" s="22" t="s">
        <v>1801</v>
      </c>
      <c r="C5360" s="22" t="s">
        <v>9071</v>
      </c>
      <c r="D5360" s="22">
        <v>0.0</v>
      </c>
      <c r="E5360" s="22" t="s">
        <v>9072</v>
      </c>
      <c r="F5360" s="106" t="s">
        <v>1850</v>
      </c>
      <c r="G5360" s="106" t="s">
        <v>9073</v>
      </c>
      <c r="H5360" s="22" t="s">
        <v>9074</v>
      </c>
      <c r="I5360" s="99">
        <v>46293.84027777778</v>
      </c>
      <c r="J5360" s="22" t="s">
        <v>9075</v>
      </c>
      <c r="K5360" s="4">
        <f>IFERROR(__xludf.DUMMYFUNCTION("""COMPUTED_VALUE"""),11.0)</f>
        <v>11</v>
      </c>
      <c r="L5360" s="4" t="s">
        <v>8731</v>
      </c>
      <c r="M5360" s="4">
        <v>12.0</v>
      </c>
    </row>
    <row r="5361">
      <c r="A5361" s="85">
        <v>46038.0</v>
      </c>
      <c r="B5361" s="22" t="s">
        <v>1801</v>
      </c>
      <c r="C5361" s="22" t="s">
        <v>9071</v>
      </c>
      <c r="D5361" s="22">
        <v>0.0</v>
      </c>
      <c r="E5361" s="22" t="s">
        <v>9072</v>
      </c>
      <c r="F5361" s="106" t="s">
        <v>1850</v>
      </c>
      <c r="G5361" s="106" t="s">
        <v>9073</v>
      </c>
      <c r="H5361" s="22" t="s">
        <v>9074</v>
      </c>
      <c r="I5361" s="99">
        <v>46293.84027777778</v>
      </c>
      <c r="J5361" s="22" t="s">
        <v>9075</v>
      </c>
      <c r="K5361" s="4">
        <f>IFERROR(__xludf.DUMMYFUNCTION("""COMPUTED_VALUE"""),11.0)</f>
        <v>11</v>
      </c>
      <c r="L5361" s="4" t="s">
        <v>8731</v>
      </c>
      <c r="M5361" s="4">
        <v>12.0</v>
      </c>
    </row>
    <row r="5362">
      <c r="A5362" s="85">
        <v>46039.0</v>
      </c>
      <c r="B5362" s="22" t="s">
        <v>1801</v>
      </c>
      <c r="C5362" s="22" t="s">
        <v>9071</v>
      </c>
      <c r="D5362" s="22">
        <v>0.0</v>
      </c>
      <c r="E5362" s="22" t="s">
        <v>9072</v>
      </c>
      <c r="F5362" s="106" t="s">
        <v>1850</v>
      </c>
      <c r="G5362" s="106" t="s">
        <v>9073</v>
      </c>
      <c r="H5362" s="22" t="s">
        <v>9074</v>
      </c>
      <c r="I5362" s="99">
        <v>46293.84027777778</v>
      </c>
      <c r="J5362" s="22" t="s">
        <v>9075</v>
      </c>
      <c r="K5362" s="4">
        <f>IFERROR(__xludf.DUMMYFUNCTION("""COMPUTED_VALUE"""),11.0)</f>
        <v>11</v>
      </c>
      <c r="L5362" s="4" t="s">
        <v>8731</v>
      </c>
      <c r="M5362" s="4">
        <v>12.0</v>
      </c>
    </row>
    <row r="5363">
      <c r="A5363" s="85">
        <v>46040.0</v>
      </c>
      <c r="B5363" s="22" t="s">
        <v>1801</v>
      </c>
      <c r="C5363" s="22" t="s">
        <v>9071</v>
      </c>
      <c r="D5363" s="22">
        <v>0.0</v>
      </c>
      <c r="E5363" s="22" t="s">
        <v>9072</v>
      </c>
      <c r="F5363" s="106" t="s">
        <v>1850</v>
      </c>
      <c r="G5363" s="106" t="s">
        <v>9073</v>
      </c>
      <c r="H5363" s="22" t="s">
        <v>9074</v>
      </c>
      <c r="I5363" s="99">
        <v>46293.84027777778</v>
      </c>
      <c r="J5363" s="22" t="s">
        <v>9075</v>
      </c>
      <c r="K5363" s="4">
        <f>IFERROR(__xludf.DUMMYFUNCTION("""COMPUTED_VALUE"""),11.0)</f>
        <v>11</v>
      </c>
      <c r="L5363" s="4" t="s">
        <v>8731</v>
      </c>
      <c r="M5363" s="4">
        <v>12.0</v>
      </c>
    </row>
    <row r="5364">
      <c r="A5364" s="85">
        <v>46041.0</v>
      </c>
      <c r="B5364" s="22" t="s">
        <v>1801</v>
      </c>
      <c r="C5364" s="22" t="s">
        <v>9071</v>
      </c>
      <c r="D5364" s="22">
        <v>0.0</v>
      </c>
      <c r="E5364" s="22" t="s">
        <v>9072</v>
      </c>
      <c r="F5364" s="106" t="s">
        <v>1850</v>
      </c>
      <c r="G5364" s="106" t="s">
        <v>9073</v>
      </c>
      <c r="H5364" s="22" t="s">
        <v>9074</v>
      </c>
      <c r="I5364" s="99">
        <v>46293.84027777778</v>
      </c>
      <c r="J5364" s="22" t="s">
        <v>9075</v>
      </c>
      <c r="K5364" s="4">
        <f>IFERROR(__xludf.DUMMYFUNCTION("""COMPUTED_VALUE"""),11.0)</f>
        <v>11</v>
      </c>
      <c r="L5364" s="4" t="s">
        <v>8731</v>
      </c>
      <c r="M5364" s="4">
        <v>12.0</v>
      </c>
    </row>
    <row r="5365">
      <c r="A5365" s="85">
        <v>46042.0</v>
      </c>
      <c r="B5365" s="22" t="s">
        <v>1801</v>
      </c>
      <c r="C5365" s="22" t="s">
        <v>9071</v>
      </c>
      <c r="D5365" s="22">
        <v>0.0</v>
      </c>
      <c r="E5365" s="22" t="s">
        <v>9072</v>
      </c>
      <c r="F5365" s="106" t="s">
        <v>1850</v>
      </c>
      <c r="G5365" s="106" t="s">
        <v>9073</v>
      </c>
      <c r="H5365" s="22" t="s">
        <v>9074</v>
      </c>
      <c r="I5365" s="99">
        <v>46293.84027777778</v>
      </c>
      <c r="J5365" s="22" t="s">
        <v>9075</v>
      </c>
      <c r="K5365" s="4">
        <f>IFERROR(__xludf.DUMMYFUNCTION("""COMPUTED_VALUE"""),11.0)</f>
        <v>11</v>
      </c>
      <c r="L5365" s="4" t="s">
        <v>8731</v>
      </c>
      <c r="M5365" s="4">
        <v>12.0</v>
      </c>
    </row>
    <row r="5366">
      <c r="A5366" s="85">
        <v>46043.0</v>
      </c>
      <c r="B5366" s="22" t="s">
        <v>1801</v>
      </c>
      <c r="C5366" s="22" t="s">
        <v>9071</v>
      </c>
      <c r="D5366" s="22">
        <v>0.0</v>
      </c>
      <c r="E5366" s="22" t="s">
        <v>9072</v>
      </c>
      <c r="F5366" s="106" t="s">
        <v>1850</v>
      </c>
      <c r="G5366" s="106" t="s">
        <v>9073</v>
      </c>
      <c r="H5366" s="22" t="s">
        <v>9074</v>
      </c>
      <c r="I5366" s="99">
        <v>46293.84027777778</v>
      </c>
      <c r="J5366" s="22" t="s">
        <v>9075</v>
      </c>
      <c r="K5366" s="4">
        <f>IFERROR(__xludf.DUMMYFUNCTION("""COMPUTED_VALUE"""),11.0)</f>
        <v>11</v>
      </c>
      <c r="L5366" s="4" t="s">
        <v>8731</v>
      </c>
      <c r="M5366" s="4">
        <v>12.0</v>
      </c>
    </row>
    <row r="5367">
      <c r="A5367" s="85">
        <v>46044.0</v>
      </c>
      <c r="B5367" s="22" t="s">
        <v>1801</v>
      </c>
      <c r="C5367" s="22" t="s">
        <v>9071</v>
      </c>
      <c r="D5367" s="22">
        <v>0.0</v>
      </c>
      <c r="E5367" s="22" t="s">
        <v>9072</v>
      </c>
      <c r="F5367" s="106" t="s">
        <v>1850</v>
      </c>
      <c r="G5367" s="106" t="s">
        <v>9073</v>
      </c>
      <c r="H5367" s="22" t="s">
        <v>9074</v>
      </c>
      <c r="I5367" s="99">
        <v>46293.84027777778</v>
      </c>
      <c r="J5367" s="22" t="s">
        <v>9075</v>
      </c>
      <c r="K5367" s="4">
        <f>IFERROR(__xludf.DUMMYFUNCTION("""COMPUTED_VALUE"""),11.0)</f>
        <v>11</v>
      </c>
      <c r="L5367" s="4" t="s">
        <v>8731</v>
      </c>
      <c r="M5367" s="4">
        <v>12.0</v>
      </c>
    </row>
    <row r="5368">
      <c r="A5368" s="85">
        <v>46045.0</v>
      </c>
      <c r="B5368" s="22" t="s">
        <v>1801</v>
      </c>
      <c r="C5368" s="22" t="s">
        <v>9071</v>
      </c>
      <c r="D5368" s="22">
        <v>0.0</v>
      </c>
      <c r="E5368" s="22" t="s">
        <v>9072</v>
      </c>
      <c r="F5368" s="106" t="s">
        <v>1850</v>
      </c>
      <c r="G5368" s="106" t="s">
        <v>9073</v>
      </c>
      <c r="H5368" s="22" t="s">
        <v>9074</v>
      </c>
      <c r="I5368" s="99">
        <v>46293.84027777778</v>
      </c>
      <c r="J5368" s="22" t="s">
        <v>9075</v>
      </c>
      <c r="K5368" s="4">
        <f>IFERROR(__xludf.DUMMYFUNCTION("""COMPUTED_VALUE"""),11.0)</f>
        <v>11</v>
      </c>
      <c r="L5368" s="4" t="s">
        <v>8731</v>
      </c>
      <c r="M5368" s="4">
        <v>12.0</v>
      </c>
    </row>
    <row r="5369">
      <c r="A5369" s="85">
        <v>46046.0</v>
      </c>
      <c r="B5369" s="22" t="s">
        <v>1801</v>
      </c>
      <c r="C5369" s="22" t="s">
        <v>9071</v>
      </c>
      <c r="D5369" s="22">
        <v>0.0</v>
      </c>
      <c r="E5369" s="22" t="s">
        <v>9072</v>
      </c>
      <c r="F5369" s="106" t="s">
        <v>1850</v>
      </c>
      <c r="G5369" s="106" t="s">
        <v>9073</v>
      </c>
      <c r="H5369" s="22" t="s">
        <v>9074</v>
      </c>
      <c r="I5369" s="99">
        <v>46293.84027777778</v>
      </c>
      <c r="J5369" s="22" t="s">
        <v>9075</v>
      </c>
      <c r="K5369" s="4">
        <f>IFERROR(__xludf.DUMMYFUNCTION("""COMPUTED_VALUE"""),11.0)</f>
        <v>11</v>
      </c>
      <c r="L5369" s="4" t="s">
        <v>8731</v>
      </c>
      <c r="M5369" s="4">
        <v>12.0</v>
      </c>
    </row>
    <row r="5370">
      <c r="A5370" s="85">
        <v>46047.0</v>
      </c>
      <c r="B5370" s="22" t="s">
        <v>1801</v>
      </c>
      <c r="C5370" s="22" t="s">
        <v>9071</v>
      </c>
      <c r="D5370" s="22">
        <v>0.0</v>
      </c>
      <c r="E5370" s="22" t="s">
        <v>9072</v>
      </c>
      <c r="F5370" s="106" t="s">
        <v>1850</v>
      </c>
      <c r="G5370" s="106" t="s">
        <v>9073</v>
      </c>
      <c r="H5370" s="22" t="s">
        <v>9074</v>
      </c>
      <c r="I5370" s="99">
        <v>46293.84027777778</v>
      </c>
      <c r="J5370" s="22" t="s">
        <v>9075</v>
      </c>
      <c r="K5370" s="4">
        <f>IFERROR(__xludf.DUMMYFUNCTION("""COMPUTED_VALUE"""),11.0)</f>
        <v>11</v>
      </c>
      <c r="L5370" s="4" t="s">
        <v>8731</v>
      </c>
      <c r="M5370" s="4">
        <v>12.0</v>
      </c>
    </row>
    <row r="5371">
      <c r="A5371" s="85">
        <v>46048.0</v>
      </c>
      <c r="B5371" s="22" t="s">
        <v>1801</v>
      </c>
      <c r="C5371" s="22" t="s">
        <v>9071</v>
      </c>
      <c r="D5371" s="22">
        <v>0.0</v>
      </c>
      <c r="E5371" s="22" t="s">
        <v>9072</v>
      </c>
      <c r="F5371" s="106" t="s">
        <v>1850</v>
      </c>
      <c r="G5371" s="106" t="s">
        <v>9073</v>
      </c>
      <c r="H5371" s="22" t="s">
        <v>9074</v>
      </c>
      <c r="I5371" s="99">
        <v>46293.84027777778</v>
      </c>
      <c r="J5371" s="22" t="s">
        <v>9075</v>
      </c>
      <c r="K5371" s="4">
        <f>IFERROR(__xludf.DUMMYFUNCTION("""COMPUTED_VALUE"""),11.0)</f>
        <v>11</v>
      </c>
      <c r="L5371" s="4" t="s">
        <v>8731</v>
      </c>
      <c r="M5371" s="4">
        <v>12.0</v>
      </c>
    </row>
    <row r="5372">
      <c r="A5372" s="85">
        <v>46049.0</v>
      </c>
      <c r="B5372" s="22" t="s">
        <v>1801</v>
      </c>
      <c r="C5372" s="22" t="s">
        <v>9071</v>
      </c>
      <c r="D5372" s="22">
        <v>0.0</v>
      </c>
      <c r="E5372" s="22" t="s">
        <v>9072</v>
      </c>
      <c r="F5372" s="106" t="s">
        <v>1850</v>
      </c>
      <c r="G5372" s="106" t="s">
        <v>9073</v>
      </c>
      <c r="H5372" s="22" t="s">
        <v>9074</v>
      </c>
      <c r="I5372" s="99">
        <v>46293.84027777778</v>
      </c>
      <c r="J5372" s="22" t="s">
        <v>9075</v>
      </c>
      <c r="K5372" s="4">
        <f>IFERROR(__xludf.DUMMYFUNCTION("""COMPUTED_VALUE"""),11.0)</f>
        <v>11</v>
      </c>
      <c r="L5372" s="4" t="s">
        <v>8731</v>
      </c>
      <c r="M5372" s="4">
        <v>12.0</v>
      </c>
    </row>
    <row r="5373">
      <c r="A5373" s="85">
        <v>46050.0</v>
      </c>
      <c r="B5373" s="22" t="s">
        <v>1801</v>
      </c>
      <c r="C5373" s="22" t="s">
        <v>9071</v>
      </c>
      <c r="D5373" s="22">
        <v>0.0</v>
      </c>
      <c r="E5373" s="22" t="s">
        <v>9072</v>
      </c>
      <c r="F5373" s="106" t="s">
        <v>1850</v>
      </c>
      <c r="G5373" s="106" t="s">
        <v>9073</v>
      </c>
      <c r="H5373" s="22" t="s">
        <v>9074</v>
      </c>
      <c r="I5373" s="99">
        <v>46293.84027777778</v>
      </c>
      <c r="J5373" s="22" t="s">
        <v>9075</v>
      </c>
      <c r="K5373" s="4">
        <f>IFERROR(__xludf.DUMMYFUNCTION("""COMPUTED_VALUE"""),11.0)</f>
        <v>11</v>
      </c>
      <c r="L5373" s="4" t="s">
        <v>8731</v>
      </c>
      <c r="M5373" s="4">
        <v>12.0</v>
      </c>
    </row>
    <row r="5374">
      <c r="A5374" s="85">
        <v>46051.0</v>
      </c>
      <c r="B5374" s="22" t="s">
        <v>1801</v>
      </c>
      <c r="C5374" s="22" t="s">
        <v>9071</v>
      </c>
      <c r="D5374" s="22">
        <v>0.0</v>
      </c>
      <c r="E5374" s="22" t="s">
        <v>9072</v>
      </c>
      <c r="F5374" s="106" t="s">
        <v>1850</v>
      </c>
      <c r="G5374" s="106" t="s">
        <v>9073</v>
      </c>
      <c r="H5374" s="22" t="s">
        <v>9074</v>
      </c>
      <c r="I5374" s="99">
        <v>46293.84027777778</v>
      </c>
      <c r="J5374" s="22" t="s">
        <v>9075</v>
      </c>
      <c r="K5374" s="4">
        <f>IFERROR(__xludf.DUMMYFUNCTION("""COMPUTED_VALUE"""),11.0)</f>
        <v>11</v>
      </c>
      <c r="L5374" s="4" t="s">
        <v>8731</v>
      </c>
      <c r="M5374" s="4">
        <v>12.0</v>
      </c>
    </row>
    <row r="5375">
      <c r="A5375" s="85">
        <v>46052.0</v>
      </c>
      <c r="B5375" s="22" t="s">
        <v>1801</v>
      </c>
      <c r="C5375" s="22" t="s">
        <v>9071</v>
      </c>
      <c r="D5375" s="22">
        <v>0.0</v>
      </c>
      <c r="E5375" s="22" t="s">
        <v>9072</v>
      </c>
      <c r="F5375" s="106" t="s">
        <v>1850</v>
      </c>
      <c r="G5375" s="106" t="s">
        <v>9073</v>
      </c>
      <c r="H5375" s="22" t="s">
        <v>9074</v>
      </c>
      <c r="I5375" s="99">
        <v>46293.84027777778</v>
      </c>
      <c r="J5375" s="22" t="s">
        <v>9075</v>
      </c>
      <c r="K5375" s="4">
        <f>IFERROR(__xludf.DUMMYFUNCTION("""COMPUTED_VALUE"""),11.0)</f>
        <v>11</v>
      </c>
      <c r="L5375" s="4" t="s">
        <v>8731</v>
      </c>
      <c r="M5375" s="4">
        <v>12.0</v>
      </c>
    </row>
    <row r="5376">
      <c r="A5376" s="85">
        <v>46053.0</v>
      </c>
      <c r="B5376" s="22" t="s">
        <v>1801</v>
      </c>
      <c r="C5376" s="22" t="s">
        <v>9071</v>
      </c>
      <c r="D5376" s="22">
        <v>0.0</v>
      </c>
      <c r="E5376" s="22" t="s">
        <v>9072</v>
      </c>
      <c r="F5376" s="106" t="s">
        <v>1850</v>
      </c>
      <c r="G5376" s="106" t="s">
        <v>9073</v>
      </c>
      <c r="H5376" s="22" t="s">
        <v>9074</v>
      </c>
      <c r="I5376" s="99">
        <v>46293.84027777778</v>
      </c>
      <c r="J5376" s="22" t="s">
        <v>9075</v>
      </c>
      <c r="K5376" s="4">
        <f>IFERROR(__xludf.DUMMYFUNCTION("""COMPUTED_VALUE"""),11.0)</f>
        <v>11</v>
      </c>
      <c r="L5376" s="4" t="s">
        <v>8731</v>
      </c>
      <c r="M5376" s="4">
        <v>12.0</v>
      </c>
    </row>
    <row r="5377">
      <c r="A5377" s="85">
        <v>46054.0</v>
      </c>
      <c r="B5377" s="22" t="s">
        <v>1801</v>
      </c>
      <c r="C5377" s="22" t="s">
        <v>9071</v>
      </c>
      <c r="D5377" s="22">
        <v>0.0</v>
      </c>
      <c r="E5377" s="22" t="s">
        <v>9072</v>
      </c>
      <c r="F5377" s="106" t="s">
        <v>1850</v>
      </c>
      <c r="G5377" s="106" t="s">
        <v>9073</v>
      </c>
      <c r="H5377" s="22" t="s">
        <v>9074</v>
      </c>
      <c r="I5377" s="99">
        <v>46293.84027777778</v>
      </c>
      <c r="J5377" s="22" t="s">
        <v>9075</v>
      </c>
      <c r="K5377" s="4">
        <f>IFERROR(__xludf.DUMMYFUNCTION("""COMPUTED_VALUE"""),11.0)</f>
        <v>11</v>
      </c>
      <c r="L5377" s="4" t="s">
        <v>8731</v>
      </c>
      <c r="M5377" s="4">
        <v>12.0</v>
      </c>
    </row>
    <row r="5378">
      <c r="A5378" s="85">
        <v>46055.0</v>
      </c>
      <c r="B5378" s="22" t="s">
        <v>1801</v>
      </c>
      <c r="C5378" s="22" t="s">
        <v>9071</v>
      </c>
      <c r="D5378" s="22">
        <v>0.0</v>
      </c>
      <c r="E5378" s="22" t="s">
        <v>9072</v>
      </c>
      <c r="F5378" s="106" t="s">
        <v>1850</v>
      </c>
      <c r="G5378" s="106" t="s">
        <v>9073</v>
      </c>
      <c r="H5378" s="22" t="s">
        <v>9074</v>
      </c>
      <c r="I5378" s="99">
        <v>46293.84027777778</v>
      </c>
      <c r="J5378" s="22" t="s">
        <v>9075</v>
      </c>
      <c r="K5378" s="4">
        <f>IFERROR(__xludf.DUMMYFUNCTION("""COMPUTED_VALUE"""),11.0)</f>
        <v>11</v>
      </c>
      <c r="L5378" s="4" t="s">
        <v>8731</v>
      </c>
      <c r="M5378" s="4">
        <v>12.0</v>
      </c>
    </row>
    <row r="5379">
      <c r="A5379" s="85">
        <v>46056.0</v>
      </c>
      <c r="B5379" s="22" t="s">
        <v>1801</v>
      </c>
      <c r="C5379" s="22" t="s">
        <v>9071</v>
      </c>
      <c r="D5379" s="22">
        <v>0.0</v>
      </c>
      <c r="E5379" s="22" t="s">
        <v>9072</v>
      </c>
      <c r="F5379" s="106" t="s">
        <v>1850</v>
      </c>
      <c r="G5379" s="106" t="s">
        <v>9073</v>
      </c>
      <c r="H5379" s="22" t="s">
        <v>9074</v>
      </c>
      <c r="I5379" s="99">
        <v>46293.84027777778</v>
      </c>
      <c r="J5379" s="22" t="s">
        <v>9075</v>
      </c>
      <c r="K5379" s="4">
        <f>IFERROR(__xludf.DUMMYFUNCTION("""COMPUTED_VALUE"""),11.0)</f>
        <v>11</v>
      </c>
      <c r="L5379" s="4" t="s">
        <v>8731</v>
      </c>
      <c r="M5379" s="4">
        <v>12.0</v>
      </c>
    </row>
    <row r="5380">
      <c r="A5380" s="85">
        <v>46057.0</v>
      </c>
      <c r="B5380" s="22" t="s">
        <v>1801</v>
      </c>
      <c r="C5380" s="22" t="s">
        <v>9071</v>
      </c>
      <c r="D5380" s="22">
        <v>0.0</v>
      </c>
      <c r="E5380" s="22" t="s">
        <v>9072</v>
      </c>
      <c r="F5380" s="106" t="s">
        <v>1850</v>
      </c>
      <c r="G5380" s="106" t="s">
        <v>9073</v>
      </c>
      <c r="H5380" s="22" t="s">
        <v>9074</v>
      </c>
      <c r="I5380" s="99">
        <v>46293.84027777778</v>
      </c>
      <c r="J5380" s="22" t="s">
        <v>9075</v>
      </c>
      <c r="K5380" s="4">
        <f>IFERROR(__xludf.DUMMYFUNCTION("""COMPUTED_VALUE"""),11.0)</f>
        <v>11</v>
      </c>
      <c r="L5380" s="4" t="s">
        <v>8731</v>
      </c>
      <c r="M5380" s="4">
        <v>12.0</v>
      </c>
    </row>
    <row r="5381">
      <c r="A5381" s="85">
        <v>46058.0</v>
      </c>
      <c r="B5381" s="22" t="s">
        <v>1801</v>
      </c>
      <c r="C5381" s="22" t="s">
        <v>9071</v>
      </c>
      <c r="D5381" s="22">
        <v>0.0</v>
      </c>
      <c r="E5381" s="22" t="s">
        <v>9072</v>
      </c>
      <c r="F5381" s="106" t="s">
        <v>1850</v>
      </c>
      <c r="G5381" s="106" t="s">
        <v>9073</v>
      </c>
      <c r="H5381" s="22" t="s">
        <v>9074</v>
      </c>
      <c r="I5381" s="99">
        <v>46293.84027777778</v>
      </c>
      <c r="J5381" s="22" t="s">
        <v>9075</v>
      </c>
      <c r="K5381" s="4">
        <f>IFERROR(__xludf.DUMMYFUNCTION("""COMPUTED_VALUE"""),11.0)</f>
        <v>11</v>
      </c>
      <c r="L5381" s="4" t="s">
        <v>8731</v>
      </c>
      <c r="M5381" s="4">
        <v>12.0</v>
      </c>
    </row>
    <row r="5382">
      <c r="A5382" s="85">
        <v>46059.0</v>
      </c>
      <c r="B5382" s="22" t="s">
        <v>1801</v>
      </c>
      <c r="C5382" s="22" t="s">
        <v>9071</v>
      </c>
      <c r="D5382" s="22">
        <v>0.0</v>
      </c>
      <c r="E5382" s="22" t="s">
        <v>9072</v>
      </c>
      <c r="F5382" s="106" t="s">
        <v>1850</v>
      </c>
      <c r="G5382" s="106" t="s">
        <v>9073</v>
      </c>
      <c r="H5382" s="22" t="s">
        <v>9074</v>
      </c>
      <c r="I5382" s="99">
        <v>46293.84027777778</v>
      </c>
      <c r="J5382" s="22" t="s">
        <v>9075</v>
      </c>
      <c r="K5382" s="4">
        <f>IFERROR(__xludf.DUMMYFUNCTION("""COMPUTED_VALUE"""),11.0)</f>
        <v>11</v>
      </c>
      <c r="L5382" s="4" t="s">
        <v>8731</v>
      </c>
      <c r="M5382" s="4">
        <v>12.0</v>
      </c>
    </row>
    <row r="5383">
      <c r="A5383" s="85">
        <v>46060.0</v>
      </c>
      <c r="B5383" s="22" t="s">
        <v>1801</v>
      </c>
      <c r="C5383" s="22" t="s">
        <v>9071</v>
      </c>
      <c r="D5383" s="22">
        <v>0.0</v>
      </c>
      <c r="E5383" s="22" t="s">
        <v>9072</v>
      </c>
      <c r="F5383" s="106" t="s">
        <v>1850</v>
      </c>
      <c r="G5383" s="106" t="s">
        <v>9073</v>
      </c>
      <c r="H5383" s="22" t="s">
        <v>9074</v>
      </c>
      <c r="I5383" s="99">
        <v>46293.84027777778</v>
      </c>
      <c r="J5383" s="22" t="s">
        <v>9075</v>
      </c>
      <c r="K5383" s="4">
        <f>IFERROR(__xludf.DUMMYFUNCTION("""COMPUTED_VALUE"""),11.0)</f>
        <v>11</v>
      </c>
      <c r="L5383" s="4" t="s">
        <v>8731</v>
      </c>
      <c r="M5383" s="4">
        <v>12.0</v>
      </c>
    </row>
    <row r="5384">
      <c r="A5384" s="85">
        <v>46061.0</v>
      </c>
      <c r="B5384" s="22" t="s">
        <v>1801</v>
      </c>
      <c r="C5384" s="22" t="s">
        <v>9071</v>
      </c>
      <c r="D5384" s="22">
        <v>0.0</v>
      </c>
      <c r="E5384" s="22" t="s">
        <v>9072</v>
      </c>
      <c r="F5384" s="106" t="s">
        <v>1850</v>
      </c>
      <c r="G5384" s="106" t="s">
        <v>9073</v>
      </c>
      <c r="H5384" s="22" t="s">
        <v>9074</v>
      </c>
      <c r="I5384" s="99">
        <v>46293.84027777778</v>
      </c>
      <c r="J5384" s="22" t="s">
        <v>9075</v>
      </c>
      <c r="K5384" s="4">
        <f>IFERROR(__xludf.DUMMYFUNCTION("""COMPUTED_VALUE"""),11.0)</f>
        <v>11</v>
      </c>
      <c r="L5384" s="4" t="s">
        <v>8731</v>
      </c>
      <c r="M5384" s="4">
        <v>12.0</v>
      </c>
    </row>
    <row r="5385">
      <c r="A5385" s="85">
        <v>46062.0</v>
      </c>
      <c r="B5385" s="22" t="s">
        <v>1801</v>
      </c>
      <c r="C5385" s="22" t="s">
        <v>9071</v>
      </c>
      <c r="D5385" s="22">
        <v>0.0</v>
      </c>
      <c r="E5385" s="22" t="s">
        <v>9072</v>
      </c>
      <c r="F5385" s="106" t="s">
        <v>1850</v>
      </c>
      <c r="G5385" s="106" t="s">
        <v>9073</v>
      </c>
      <c r="H5385" s="22" t="s">
        <v>9074</v>
      </c>
      <c r="I5385" s="99">
        <v>46293.84027777778</v>
      </c>
      <c r="J5385" s="22" t="s">
        <v>9075</v>
      </c>
      <c r="K5385" s="4">
        <f>IFERROR(__xludf.DUMMYFUNCTION("""COMPUTED_VALUE"""),11.0)</f>
        <v>11</v>
      </c>
      <c r="L5385" s="4" t="s">
        <v>8731</v>
      </c>
      <c r="M5385" s="4">
        <v>12.0</v>
      </c>
    </row>
    <row r="5386">
      <c r="A5386" s="85">
        <v>46063.0</v>
      </c>
      <c r="B5386" s="22" t="s">
        <v>1801</v>
      </c>
      <c r="C5386" s="22" t="s">
        <v>9071</v>
      </c>
      <c r="D5386" s="22">
        <v>0.0</v>
      </c>
      <c r="E5386" s="22" t="s">
        <v>9072</v>
      </c>
      <c r="F5386" s="106" t="s">
        <v>1850</v>
      </c>
      <c r="G5386" s="106" t="s">
        <v>9073</v>
      </c>
      <c r="H5386" s="22" t="s">
        <v>9074</v>
      </c>
      <c r="I5386" s="99">
        <v>46293.84027777778</v>
      </c>
      <c r="J5386" s="22" t="s">
        <v>9075</v>
      </c>
      <c r="K5386" s="4">
        <f>IFERROR(__xludf.DUMMYFUNCTION("""COMPUTED_VALUE"""),11.0)</f>
        <v>11</v>
      </c>
      <c r="L5386" s="4" t="s">
        <v>8731</v>
      </c>
      <c r="M5386" s="4">
        <v>12.0</v>
      </c>
    </row>
    <row r="5387">
      <c r="A5387" s="85">
        <v>46064.0</v>
      </c>
      <c r="B5387" s="22" t="s">
        <v>1801</v>
      </c>
      <c r="C5387" s="22" t="s">
        <v>9071</v>
      </c>
      <c r="D5387" s="22">
        <v>0.0</v>
      </c>
      <c r="E5387" s="22" t="s">
        <v>9072</v>
      </c>
      <c r="F5387" s="106" t="s">
        <v>1850</v>
      </c>
      <c r="G5387" s="106" t="s">
        <v>9073</v>
      </c>
      <c r="H5387" s="22" t="s">
        <v>9074</v>
      </c>
      <c r="I5387" s="99">
        <v>46293.84027777778</v>
      </c>
      <c r="J5387" s="22" t="s">
        <v>9075</v>
      </c>
      <c r="K5387" s="4">
        <f>IFERROR(__xludf.DUMMYFUNCTION("""COMPUTED_VALUE"""),11.0)</f>
        <v>11</v>
      </c>
      <c r="L5387" s="4" t="s">
        <v>8731</v>
      </c>
      <c r="M5387" s="4">
        <v>12.0</v>
      </c>
    </row>
    <row r="5388">
      <c r="A5388" s="85">
        <v>46065.0</v>
      </c>
      <c r="B5388" s="22" t="s">
        <v>1801</v>
      </c>
      <c r="C5388" s="22" t="s">
        <v>9071</v>
      </c>
      <c r="D5388" s="22">
        <v>0.0</v>
      </c>
      <c r="E5388" s="22" t="s">
        <v>9072</v>
      </c>
      <c r="F5388" s="106" t="s">
        <v>1850</v>
      </c>
      <c r="G5388" s="106" t="s">
        <v>9073</v>
      </c>
      <c r="H5388" s="22" t="s">
        <v>9074</v>
      </c>
      <c r="I5388" s="99">
        <v>46293.84027777778</v>
      </c>
      <c r="J5388" s="22" t="s">
        <v>9075</v>
      </c>
      <c r="K5388" s="4">
        <f>IFERROR(__xludf.DUMMYFUNCTION("""COMPUTED_VALUE"""),11.0)</f>
        <v>11</v>
      </c>
      <c r="L5388" s="4" t="s">
        <v>8731</v>
      </c>
      <c r="M5388" s="4">
        <v>12.0</v>
      </c>
    </row>
    <row r="5389">
      <c r="A5389" s="85">
        <v>46066.0</v>
      </c>
      <c r="B5389" s="22" t="s">
        <v>1801</v>
      </c>
      <c r="C5389" s="22" t="s">
        <v>9071</v>
      </c>
      <c r="D5389" s="22">
        <v>0.0</v>
      </c>
      <c r="E5389" s="22" t="s">
        <v>9072</v>
      </c>
      <c r="F5389" s="106" t="s">
        <v>1850</v>
      </c>
      <c r="G5389" s="106" t="s">
        <v>9073</v>
      </c>
      <c r="H5389" s="22" t="s">
        <v>9074</v>
      </c>
      <c r="I5389" s="99">
        <v>46293.84027777778</v>
      </c>
      <c r="J5389" s="22" t="s">
        <v>9075</v>
      </c>
      <c r="K5389" s="4">
        <f>IFERROR(__xludf.DUMMYFUNCTION("""COMPUTED_VALUE"""),11.0)</f>
        <v>11</v>
      </c>
      <c r="L5389" s="4" t="s">
        <v>8731</v>
      </c>
      <c r="M5389" s="4">
        <v>12.0</v>
      </c>
    </row>
    <row r="5390">
      <c r="A5390" s="85">
        <v>46067.0</v>
      </c>
      <c r="B5390" s="22" t="s">
        <v>1801</v>
      </c>
      <c r="C5390" s="22" t="s">
        <v>9071</v>
      </c>
      <c r="D5390" s="22">
        <v>0.0</v>
      </c>
      <c r="E5390" s="22" t="s">
        <v>9072</v>
      </c>
      <c r="F5390" s="106" t="s">
        <v>1850</v>
      </c>
      <c r="G5390" s="106" t="s">
        <v>9073</v>
      </c>
      <c r="H5390" s="22" t="s">
        <v>9074</v>
      </c>
      <c r="I5390" s="99">
        <v>46293.84027777778</v>
      </c>
      <c r="J5390" s="22" t="s">
        <v>9075</v>
      </c>
      <c r="K5390" s="4">
        <f>IFERROR(__xludf.DUMMYFUNCTION("""COMPUTED_VALUE"""),11.0)</f>
        <v>11</v>
      </c>
      <c r="L5390" s="4" t="s">
        <v>8731</v>
      </c>
      <c r="M5390" s="4">
        <v>12.0</v>
      </c>
    </row>
    <row r="5391">
      <c r="A5391" s="85">
        <v>46068.0</v>
      </c>
      <c r="B5391" s="22" t="s">
        <v>1801</v>
      </c>
      <c r="C5391" s="22" t="s">
        <v>9071</v>
      </c>
      <c r="D5391" s="22">
        <v>0.0</v>
      </c>
      <c r="E5391" s="22" t="s">
        <v>9072</v>
      </c>
      <c r="F5391" s="106" t="s">
        <v>1850</v>
      </c>
      <c r="G5391" s="106" t="s">
        <v>9073</v>
      </c>
      <c r="H5391" s="22" t="s">
        <v>9074</v>
      </c>
      <c r="I5391" s="99">
        <v>46293.84027777778</v>
      </c>
      <c r="J5391" s="22" t="s">
        <v>9075</v>
      </c>
      <c r="K5391" s="4">
        <f>IFERROR(__xludf.DUMMYFUNCTION("""COMPUTED_VALUE"""),11.0)</f>
        <v>11</v>
      </c>
      <c r="L5391" s="4" t="s">
        <v>8731</v>
      </c>
      <c r="M5391" s="4">
        <v>12.0</v>
      </c>
    </row>
    <row r="5392">
      <c r="A5392" s="85">
        <v>46069.0</v>
      </c>
      <c r="B5392" s="22" t="s">
        <v>1801</v>
      </c>
      <c r="C5392" s="22" t="s">
        <v>9071</v>
      </c>
      <c r="D5392" s="22">
        <v>0.0</v>
      </c>
      <c r="E5392" s="22" t="s">
        <v>9072</v>
      </c>
      <c r="F5392" s="106" t="s">
        <v>1850</v>
      </c>
      <c r="G5392" s="106" t="s">
        <v>9073</v>
      </c>
      <c r="H5392" s="22" t="s">
        <v>9074</v>
      </c>
      <c r="I5392" s="99">
        <v>46293.84027777778</v>
      </c>
      <c r="J5392" s="22" t="s">
        <v>9075</v>
      </c>
      <c r="K5392" s="4">
        <f>IFERROR(__xludf.DUMMYFUNCTION("""COMPUTED_VALUE"""),11.0)</f>
        <v>11</v>
      </c>
      <c r="L5392" s="4" t="s">
        <v>8731</v>
      </c>
      <c r="M5392" s="4">
        <v>12.0</v>
      </c>
    </row>
    <row r="5393">
      <c r="A5393" s="85">
        <v>46070.0</v>
      </c>
      <c r="B5393" s="22" t="s">
        <v>1801</v>
      </c>
      <c r="C5393" s="22" t="s">
        <v>9071</v>
      </c>
      <c r="D5393" s="22">
        <v>0.0</v>
      </c>
      <c r="E5393" s="22" t="s">
        <v>9072</v>
      </c>
      <c r="F5393" s="106" t="s">
        <v>1850</v>
      </c>
      <c r="G5393" s="106" t="s">
        <v>9073</v>
      </c>
      <c r="H5393" s="22" t="s">
        <v>9074</v>
      </c>
      <c r="I5393" s="99">
        <v>46293.84027777778</v>
      </c>
      <c r="J5393" s="22" t="s">
        <v>9075</v>
      </c>
      <c r="K5393" s="4">
        <f>IFERROR(__xludf.DUMMYFUNCTION("""COMPUTED_VALUE"""),11.0)</f>
        <v>11</v>
      </c>
      <c r="L5393" s="4" t="s">
        <v>8731</v>
      </c>
      <c r="M5393" s="4">
        <v>12.0</v>
      </c>
    </row>
    <row r="5394">
      <c r="A5394" s="85">
        <v>46071.0</v>
      </c>
      <c r="B5394" s="22" t="s">
        <v>1801</v>
      </c>
      <c r="C5394" s="22" t="s">
        <v>9071</v>
      </c>
      <c r="D5394" s="22">
        <v>0.0</v>
      </c>
      <c r="E5394" s="22" t="s">
        <v>9072</v>
      </c>
      <c r="F5394" s="106" t="s">
        <v>1850</v>
      </c>
      <c r="G5394" s="106" t="s">
        <v>9073</v>
      </c>
      <c r="H5394" s="22" t="s">
        <v>9074</v>
      </c>
      <c r="I5394" s="99">
        <v>46293.84027777778</v>
      </c>
      <c r="J5394" s="22" t="s">
        <v>9075</v>
      </c>
      <c r="K5394" s="4">
        <f>IFERROR(__xludf.DUMMYFUNCTION("""COMPUTED_VALUE"""),11.0)</f>
        <v>11</v>
      </c>
      <c r="L5394" s="4" t="s">
        <v>8731</v>
      </c>
      <c r="M5394" s="4">
        <v>12.0</v>
      </c>
    </row>
    <row r="5395">
      <c r="A5395" s="85">
        <v>46072.0</v>
      </c>
      <c r="B5395" s="22" t="s">
        <v>1801</v>
      </c>
      <c r="C5395" s="22" t="s">
        <v>9071</v>
      </c>
      <c r="D5395" s="22">
        <v>0.0</v>
      </c>
      <c r="E5395" s="22" t="s">
        <v>9072</v>
      </c>
      <c r="F5395" s="106" t="s">
        <v>1850</v>
      </c>
      <c r="G5395" s="106" t="s">
        <v>9073</v>
      </c>
      <c r="H5395" s="22" t="s">
        <v>9074</v>
      </c>
      <c r="I5395" s="99">
        <v>46293.84027777778</v>
      </c>
      <c r="J5395" s="22" t="s">
        <v>9075</v>
      </c>
      <c r="K5395" s="4">
        <f>IFERROR(__xludf.DUMMYFUNCTION("""COMPUTED_VALUE"""),11.0)</f>
        <v>11</v>
      </c>
      <c r="L5395" s="4" t="s">
        <v>8731</v>
      </c>
      <c r="M5395" s="4">
        <v>12.0</v>
      </c>
    </row>
    <row r="5396">
      <c r="A5396" s="85">
        <v>46073.0</v>
      </c>
      <c r="B5396" s="22" t="s">
        <v>1801</v>
      </c>
      <c r="C5396" s="22" t="s">
        <v>9071</v>
      </c>
      <c r="D5396" s="22">
        <v>0.0</v>
      </c>
      <c r="E5396" s="22" t="s">
        <v>9072</v>
      </c>
      <c r="F5396" s="106" t="s">
        <v>1850</v>
      </c>
      <c r="G5396" s="106" t="s">
        <v>9073</v>
      </c>
      <c r="H5396" s="22" t="s">
        <v>9074</v>
      </c>
      <c r="I5396" s="99">
        <v>46293.84027777778</v>
      </c>
      <c r="J5396" s="22" t="s">
        <v>9075</v>
      </c>
      <c r="K5396" s="4">
        <f>IFERROR(__xludf.DUMMYFUNCTION("""COMPUTED_VALUE"""),11.0)</f>
        <v>11</v>
      </c>
      <c r="L5396" s="4" t="s">
        <v>8731</v>
      </c>
      <c r="M5396" s="4">
        <v>12.0</v>
      </c>
    </row>
    <row r="5397">
      <c r="A5397" s="85">
        <v>46074.0</v>
      </c>
      <c r="B5397" s="22" t="s">
        <v>1801</v>
      </c>
      <c r="C5397" s="22" t="s">
        <v>9071</v>
      </c>
      <c r="D5397" s="22">
        <v>0.0</v>
      </c>
      <c r="E5397" s="22" t="s">
        <v>9072</v>
      </c>
      <c r="F5397" s="106" t="s">
        <v>1850</v>
      </c>
      <c r="G5397" s="106" t="s">
        <v>9073</v>
      </c>
      <c r="H5397" s="22" t="s">
        <v>9074</v>
      </c>
      <c r="I5397" s="99">
        <v>46293.84027777778</v>
      </c>
      <c r="J5397" s="22" t="s">
        <v>9075</v>
      </c>
      <c r="K5397" s="4">
        <f>IFERROR(__xludf.DUMMYFUNCTION("""COMPUTED_VALUE"""),11.0)</f>
        <v>11</v>
      </c>
      <c r="L5397" s="4" t="s">
        <v>8731</v>
      </c>
      <c r="M5397" s="4">
        <v>12.0</v>
      </c>
    </row>
    <row r="5398">
      <c r="A5398" s="85">
        <v>46075.0</v>
      </c>
      <c r="B5398" s="22" t="s">
        <v>1801</v>
      </c>
      <c r="C5398" s="22" t="s">
        <v>9071</v>
      </c>
      <c r="D5398" s="22">
        <v>0.0</v>
      </c>
      <c r="E5398" s="22" t="s">
        <v>9072</v>
      </c>
      <c r="F5398" s="106" t="s">
        <v>1850</v>
      </c>
      <c r="G5398" s="106" t="s">
        <v>9073</v>
      </c>
      <c r="H5398" s="22" t="s">
        <v>9074</v>
      </c>
      <c r="I5398" s="99">
        <v>46293.84027777778</v>
      </c>
      <c r="J5398" s="22" t="s">
        <v>9075</v>
      </c>
      <c r="K5398" s="4">
        <f>IFERROR(__xludf.DUMMYFUNCTION("""COMPUTED_VALUE"""),11.0)</f>
        <v>11</v>
      </c>
      <c r="L5398" s="4" t="s">
        <v>8731</v>
      </c>
      <c r="M5398" s="4">
        <v>12.0</v>
      </c>
    </row>
    <row r="5399">
      <c r="A5399" s="85">
        <v>46076.0</v>
      </c>
      <c r="B5399" s="22" t="s">
        <v>1801</v>
      </c>
      <c r="C5399" s="22" t="s">
        <v>9071</v>
      </c>
      <c r="D5399" s="22">
        <v>0.0</v>
      </c>
      <c r="E5399" s="22" t="s">
        <v>9072</v>
      </c>
      <c r="F5399" s="106" t="s">
        <v>1850</v>
      </c>
      <c r="G5399" s="106" t="s">
        <v>9073</v>
      </c>
      <c r="H5399" s="22" t="s">
        <v>9074</v>
      </c>
      <c r="I5399" s="99">
        <v>46293.84027777778</v>
      </c>
      <c r="J5399" s="22" t="s">
        <v>9075</v>
      </c>
      <c r="K5399" s="4">
        <f>IFERROR(__xludf.DUMMYFUNCTION("""COMPUTED_VALUE"""),11.0)</f>
        <v>11</v>
      </c>
      <c r="L5399" s="4" t="s">
        <v>8731</v>
      </c>
      <c r="M5399" s="4">
        <v>12.0</v>
      </c>
    </row>
    <row r="5400">
      <c r="A5400" s="85">
        <v>46077.0</v>
      </c>
      <c r="B5400" s="22" t="s">
        <v>1801</v>
      </c>
      <c r="C5400" s="22" t="s">
        <v>9071</v>
      </c>
      <c r="D5400" s="22">
        <v>0.0</v>
      </c>
      <c r="E5400" s="22" t="s">
        <v>9072</v>
      </c>
      <c r="F5400" s="106" t="s">
        <v>1850</v>
      </c>
      <c r="G5400" s="106" t="s">
        <v>9073</v>
      </c>
      <c r="H5400" s="22" t="s">
        <v>9074</v>
      </c>
      <c r="I5400" s="99">
        <v>46293.84027777778</v>
      </c>
      <c r="J5400" s="22" t="s">
        <v>9075</v>
      </c>
      <c r="K5400" s="4">
        <f>IFERROR(__xludf.DUMMYFUNCTION("""COMPUTED_VALUE"""),11.0)</f>
        <v>11</v>
      </c>
      <c r="L5400" s="4" t="s">
        <v>8731</v>
      </c>
      <c r="M5400" s="4">
        <v>12.0</v>
      </c>
    </row>
    <row r="5401">
      <c r="A5401" s="85">
        <v>46078.0</v>
      </c>
      <c r="B5401" s="22" t="s">
        <v>1801</v>
      </c>
      <c r="C5401" s="22" t="s">
        <v>9071</v>
      </c>
      <c r="D5401" s="22">
        <v>0.0</v>
      </c>
      <c r="E5401" s="22" t="s">
        <v>9072</v>
      </c>
      <c r="F5401" s="106" t="s">
        <v>1850</v>
      </c>
      <c r="G5401" s="106" t="s">
        <v>9073</v>
      </c>
      <c r="H5401" s="22" t="s">
        <v>9074</v>
      </c>
      <c r="I5401" s="99">
        <v>46293.84027777778</v>
      </c>
      <c r="J5401" s="22" t="s">
        <v>9075</v>
      </c>
      <c r="K5401" s="4">
        <f>IFERROR(__xludf.DUMMYFUNCTION("""COMPUTED_VALUE"""),11.0)</f>
        <v>11</v>
      </c>
      <c r="L5401" s="4" t="s">
        <v>8731</v>
      </c>
      <c r="M5401" s="4">
        <v>12.0</v>
      </c>
    </row>
    <row r="5402">
      <c r="A5402" s="85">
        <v>46079.0</v>
      </c>
      <c r="B5402" s="22" t="s">
        <v>1801</v>
      </c>
      <c r="C5402" s="22" t="s">
        <v>9071</v>
      </c>
      <c r="D5402" s="22">
        <v>0.0</v>
      </c>
      <c r="E5402" s="22" t="s">
        <v>9072</v>
      </c>
      <c r="F5402" s="106" t="s">
        <v>1850</v>
      </c>
      <c r="G5402" s="106" t="s">
        <v>9073</v>
      </c>
      <c r="H5402" s="22" t="s">
        <v>9074</v>
      </c>
      <c r="I5402" s="99">
        <v>46293.84027777778</v>
      </c>
      <c r="J5402" s="22" t="s">
        <v>9075</v>
      </c>
      <c r="K5402" s="4">
        <f>IFERROR(__xludf.DUMMYFUNCTION("""COMPUTED_VALUE"""),11.0)</f>
        <v>11</v>
      </c>
      <c r="L5402" s="4" t="s">
        <v>8731</v>
      </c>
      <c r="M5402" s="4">
        <v>12.0</v>
      </c>
    </row>
    <row r="5403">
      <c r="A5403" s="85">
        <v>46080.0</v>
      </c>
      <c r="B5403" s="22" t="s">
        <v>1801</v>
      </c>
      <c r="C5403" s="22" t="s">
        <v>9071</v>
      </c>
      <c r="D5403" s="22">
        <v>0.0</v>
      </c>
      <c r="E5403" s="22" t="s">
        <v>9072</v>
      </c>
      <c r="F5403" s="106" t="s">
        <v>1850</v>
      </c>
      <c r="G5403" s="106" t="s">
        <v>9073</v>
      </c>
      <c r="H5403" s="22" t="s">
        <v>9074</v>
      </c>
      <c r="I5403" s="99">
        <v>46293.84027777778</v>
      </c>
      <c r="J5403" s="22" t="s">
        <v>9075</v>
      </c>
      <c r="K5403" s="4">
        <f>IFERROR(__xludf.DUMMYFUNCTION("""COMPUTED_VALUE"""),11.0)</f>
        <v>11</v>
      </c>
      <c r="L5403" s="4" t="s">
        <v>8731</v>
      </c>
      <c r="M5403" s="4">
        <v>12.0</v>
      </c>
    </row>
    <row r="5404">
      <c r="A5404" s="85">
        <v>46081.0</v>
      </c>
      <c r="B5404" s="22" t="s">
        <v>1801</v>
      </c>
      <c r="C5404" s="22" t="s">
        <v>9071</v>
      </c>
      <c r="D5404" s="22">
        <v>0.0</v>
      </c>
      <c r="E5404" s="22" t="s">
        <v>9072</v>
      </c>
      <c r="F5404" s="106" t="s">
        <v>1850</v>
      </c>
      <c r="G5404" s="106" t="s">
        <v>9073</v>
      </c>
      <c r="H5404" s="22" t="s">
        <v>9074</v>
      </c>
      <c r="I5404" s="99">
        <v>46293.84027777778</v>
      </c>
      <c r="J5404" s="22" t="s">
        <v>9075</v>
      </c>
      <c r="K5404" s="4">
        <f>IFERROR(__xludf.DUMMYFUNCTION("""COMPUTED_VALUE"""),11.0)</f>
        <v>11</v>
      </c>
      <c r="L5404" s="4" t="s">
        <v>8731</v>
      </c>
      <c r="M5404" s="4">
        <v>12.0</v>
      </c>
    </row>
    <row r="5405">
      <c r="A5405" s="85">
        <v>46082.0</v>
      </c>
      <c r="B5405" s="22" t="s">
        <v>1801</v>
      </c>
      <c r="C5405" s="22" t="s">
        <v>9071</v>
      </c>
      <c r="D5405" s="22">
        <v>0.0</v>
      </c>
      <c r="E5405" s="22" t="s">
        <v>9072</v>
      </c>
      <c r="F5405" s="106" t="s">
        <v>1850</v>
      </c>
      <c r="G5405" s="106" t="s">
        <v>9073</v>
      </c>
      <c r="H5405" s="22" t="s">
        <v>9074</v>
      </c>
      <c r="I5405" s="99">
        <v>46293.84027777778</v>
      </c>
      <c r="J5405" s="22" t="s">
        <v>9075</v>
      </c>
      <c r="K5405" s="4">
        <f>IFERROR(__xludf.DUMMYFUNCTION("""COMPUTED_VALUE"""),11.0)</f>
        <v>11</v>
      </c>
      <c r="L5405" s="4" t="s">
        <v>8731</v>
      </c>
      <c r="M5405" s="4">
        <v>12.0</v>
      </c>
    </row>
    <row r="5406">
      <c r="A5406" s="85">
        <v>46083.0</v>
      </c>
      <c r="B5406" s="22" t="s">
        <v>1801</v>
      </c>
      <c r="C5406" s="22" t="s">
        <v>9071</v>
      </c>
      <c r="D5406" s="22">
        <v>0.0</v>
      </c>
      <c r="E5406" s="22" t="s">
        <v>9072</v>
      </c>
      <c r="F5406" s="106" t="s">
        <v>1850</v>
      </c>
      <c r="G5406" s="106" t="s">
        <v>9073</v>
      </c>
      <c r="H5406" s="22" t="s">
        <v>9074</v>
      </c>
      <c r="I5406" s="99">
        <v>46293.84027777778</v>
      </c>
      <c r="J5406" s="22" t="s">
        <v>9075</v>
      </c>
      <c r="K5406" s="4">
        <f>IFERROR(__xludf.DUMMYFUNCTION("""COMPUTED_VALUE"""),11.0)</f>
        <v>11</v>
      </c>
      <c r="L5406" s="4" t="s">
        <v>8731</v>
      </c>
      <c r="M5406" s="4">
        <v>12.0</v>
      </c>
    </row>
    <row r="5407">
      <c r="A5407" s="85">
        <v>46084.0</v>
      </c>
      <c r="B5407" s="22" t="s">
        <v>1801</v>
      </c>
      <c r="C5407" s="22" t="s">
        <v>9071</v>
      </c>
      <c r="D5407" s="22">
        <v>0.0</v>
      </c>
      <c r="E5407" s="22" t="s">
        <v>9072</v>
      </c>
      <c r="F5407" s="106" t="s">
        <v>1850</v>
      </c>
      <c r="G5407" s="106" t="s">
        <v>9073</v>
      </c>
      <c r="H5407" s="22" t="s">
        <v>9074</v>
      </c>
      <c r="I5407" s="99">
        <v>46293.84027777778</v>
      </c>
      <c r="J5407" s="22" t="s">
        <v>9075</v>
      </c>
      <c r="K5407" s="4">
        <f>IFERROR(__xludf.DUMMYFUNCTION("""COMPUTED_VALUE"""),11.0)</f>
        <v>11</v>
      </c>
      <c r="L5407" s="4" t="s">
        <v>8731</v>
      </c>
      <c r="M5407" s="4">
        <v>12.0</v>
      </c>
    </row>
    <row r="5408">
      <c r="A5408" s="85">
        <v>46085.0</v>
      </c>
      <c r="B5408" s="22" t="s">
        <v>1801</v>
      </c>
      <c r="C5408" s="22" t="s">
        <v>9071</v>
      </c>
      <c r="D5408" s="22">
        <v>0.0</v>
      </c>
      <c r="E5408" s="22" t="s">
        <v>9072</v>
      </c>
      <c r="F5408" s="106" t="s">
        <v>1850</v>
      </c>
      <c r="G5408" s="106" t="s">
        <v>9073</v>
      </c>
      <c r="H5408" s="22" t="s">
        <v>9074</v>
      </c>
      <c r="I5408" s="99">
        <v>46293.84027777778</v>
      </c>
      <c r="J5408" s="22" t="s">
        <v>9075</v>
      </c>
      <c r="K5408" s="4">
        <f>IFERROR(__xludf.DUMMYFUNCTION("""COMPUTED_VALUE"""),11.0)</f>
        <v>11</v>
      </c>
      <c r="L5408" s="4" t="s">
        <v>8731</v>
      </c>
      <c r="M5408" s="4">
        <v>12.0</v>
      </c>
    </row>
    <row r="5409">
      <c r="A5409" s="85">
        <v>46086.0</v>
      </c>
      <c r="B5409" s="22" t="s">
        <v>1801</v>
      </c>
      <c r="C5409" s="22" t="s">
        <v>9071</v>
      </c>
      <c r="D5409" s="22">
        <v>0.0</v>
      </c>
      <c r="E5409" s="22" t="s">
        <v>9072</v>
      </c>
      <c r="F5409" s="106" t="s">
        <v>1850</v>
      </c>
      <c r="G5409" s="106" t="s">
        <v>9073</v>
      </c>
      <c r="H5409" s="22" t="s">
        <v>9074</v>
      </c>
      <c r="I5409" s="99">
        <v>46293.84027777778</v>
      </c>
      <c r="J5409" s="22" t="s">
        <v>9075</v>
      </c>
      <c r="K5409" s="4">
        <f>IFERROR(__xludf.DUMMYFUNCTION("""COMPUTED_VALUE"""),11.0)</f>
        <v>11</v>
      </c>
      <c r="L5409" s="4" t="s">
        <v>8731</v>
      </c>
      <c r="M5409" s="4">
        <v>12.0</v>
      </c>
    </row>
    <row r="5410">
      <c r="A5410" s="85">
        <v>46087.0</v>
      </c>
      <c r="B5410" s="22" t="s">
        <v>1801</v>
      </c>
      <c r="C5410" s="22" t="s">
        <v>9071</v>
      </c>
      <c r="D5410" s="22">
        <v>0.0</v>
      </c>
      <c r="E5410" s="22" t="s">
        <v>9072</v>
      </c>
      <c r="F5410" s="106" t="s">
        <v>1850</v>
      </c>
      <c r="G5410" s="106" t="s">
        <v>9073</v>
      </c>
      <c r="H5410" s="22" t="s">
        <v>9074</v>
      </c>
      <c r="I5410" s="99">
        <v>46293.84027777778</v>
      </c>
      <c r="J5410" s="22" t="s">
        <v>9075</v>
      </c>
      <c r="K5410" s="4">
        <f>IFERROR(__xludf.DUMMYFUNCTION("""COMPUTED_VALUE"""),11.0)</f>
        <v>11</v>
      </c>
      <c r="L5410" s="4" t="s">
        <v>8731</v>
      </c>
      <c r="M5410" s="4">
        <v>12.0</v>
      </c>
    </row>
    <row r="5411">
      <c r="A5411" s="85">
        <v>46088.0</v>
      </c>
      <c r="B5411" s="22" t="s">
        <v>1801</v>
      </c>
      <c r="C5411" s="22" t="s">
        <v>9071</v>
      </c>
      <c r="D5411" s="22">
        <v>0.0</v>
      </c>
      <c r="E5411" s="22" t="s">
        <v>9072</v>
      </c>
      <c r="F5411" s="106" t="s">
        <v>1850</v>
      </c>
      <c r="G5411" s="106" t="s">
        <v>9073</v>
      </c>
      <c r="H5411" s="22" t="s">
        <v>9074</v>
      </c>
      <c r="I5411" s="99">
        <v>46293.84027777778</v>
      </c>
      <c r="J5411" s="22" t="s">
        <v>9075</v>
      </c>
      <c r="K5411" s="4">
        <f>IFERROR(__xludf.DUMMYFUNCTION("""COMPUTED_VALUE"""),11.0)</f>
        <v>11</v>
      </c>
      <c r="L5411" s="4" t="s">
        <v>8731</v>
      </c>
      <c r="M5411" s="4">
        <v>12.0</v>
      </c>
    </row>
    <row r="5412">
      <c r="A5412" s="85">
        <v>46089.0</v>
      </c>
      <c r="B5412" s="22" t="s">
        <v>1801</v>
      </c>
      <c r="C5412" s="22" t="s">
        <v>9071</v>
      </c>
      <c r="D5412" s="22">
        <v>0.0</v>
      </c>
      <c r="E5412" s="22" t="s">
        <v>9072</v>
      </c>
      <c r="F5412" s="106" t="s">
        <v>1850</v>
      </c>
      <c r="G5412" s="106" t="s">
        <v>9073</v>
      </c>
      <c r="H5412" s="22" t="s">
        <v>9074</v>
      </c>
      <c r="I5412" s="99">
        <v>46293.84027777778</v>
      </c>
      <c r="J5412" s="22" t="s">
        <v>9075</v>
      </c>
      <c r="K5412" s="4">
        <f>IFERROR(__xludf.DUMMYFUNCTION("""COMPUTED_VALUE"""),11.0)</f>
        <v>11</v>
      </c>
      <c r="L5412" s="4" t="s">
        <v>8731</v>
      </c>
      <c r="M5412" s="4">
        <v>12.0</v>
      </c>
    </row>
    <row r="5413">
      <c r="A5413" s="85">
        <v>46090.0</v>
      </c>
      <c r="B5413" s="22" t="s">
        <v>1801</v>
      </c>
      <c r="C5413" s="22" t="s">
        <v>9071</v>
      </c>
      <c r="D5413" s="22">
        <v>0.0</v>
      </c>
      <c r="E5413" s="22" t="s">
        <v>9072</v>
      </c>
      <c r="F5413" s="106" t="s">
        <v>1850</v>
      </c>
      <c r="G5413" s="106" t="s">
        <v>9073</v>
      </c>
      <c r="H5413" s="22" t="s">
        <v>9074</v>
      </c>
      <c r="I5413" s="99">
        <v>46293.84027777778</v>
      </c>
      <c r="J5413" s="22" t="s">
        <v>9075</v>
      </c>
      <c r="K5413" s="4">
        <f>IFERROR(__xludf.DUMMYFUNCTION("""COMPUTED_VALUE"""),12.0)</f>
        <v>12</v>
      </c>
      <c r="L5413" s="4" t="s">
        <v>8735</v>
      </c>
      <c r="M5413" s="4">
        <v>12.0</v>
      </c>
    </row>
    <row r="5414">
      <c r="A5414" s="85">
        <v>46091.0</v>
      </c>
      <c r="B5414" s="22" t="s">
        <v>1801</v>
      </c>
      <c r="C5414" s="22" t="s">
        <v>9071</v>
      </c>
      <c r="D5414" s="22">
        <v>0.0</v>
      </c>
      <c r="E5414" s="22" t="s">
        <v>9072</v>
      </c>
      <c r="F5414" s="106" t="s">
        <v>1850</v>
      </c>
      <c r="G5414" s="106" t="s">
        <v>9073</v>
      </c>
      <c r="H5414" s="22" t="s">
        <v>9074</v>
      </c>
      <c r="I5414" s="99">
        <v>46293.84027777778</v>
      </c>
      <c r="J5414" s="22" t="s">
        <v>9075</v>
      </c>
      <c r="K5414" s="4">
        <f>IFERROR(__xludf.DUMMYFUNCTION("""COMPUTED_VALUE"""),11.0)</f>
        <v>11</v>
      </c>
      <c r="L5414" s="4" t="s">
        <v>8731</v>
      </c>
      <c r="M5414" s="4">
        <v>12.0</v>
      </c>
    </row>
    <row r="5415">
      <c r="A5415" s="85">
        <v>46092.0</v>
      </c>
      <c r="B5415" s="22" t="s">
        <v>1801</v>
      </c>
      <c r="C5415" s="22" t="s">
        <v>9071</v>
      </c>
      <c r="D5415" s="22">
        <v>0.0</v>
      </c>
      <c r="E5415" s="22" t="s">
        <v>9072</v>
      </c>
      <c r="F5415" s="106" t="s">
        <v>1850</v>
      </c>
      <c r="G5415" s="106" t="s">
        <v>9073</v>
      </c>
      <c r="H5415" s="22" t="s">
        <v>9074</v>
      </c>
      <c r="I5415" s="99">
        <v>46293.84027777778</v>
      </c>
      <c r="J5415" s="22" t="s">
        <v>9075</v>
      </c>
      <c r="K5415" s="4">
        <f>IFERROR(__xludf.DUMMYFUNCTION("""COMPUTED_VALUE"""),11.0)</f>
        <v>11</v>
      </c>
      <c r="L5415" s="4" t="s">
        <v>8731</v>
      </c>
      <c r="M5415" s="4">
        <v>12.0</v>
      </c>
    </row>
    <row r="5416">
      <c r="A5416" s="85">
        <v>46093.0</v>
      </c>
      <c r="B5416" s="22" t="s">
        <v>1801</v>
      </c>
      <c r="C5416" s="22" t="s">
        <v>9071</v>
      </c>
      <c r="D5416" s="22">
        <v>0.0</v>
      </c>
      <c r="E5416" s="22" t="s">
        <v>9072</v>
      </c>
      <c r="F5416" s="106" t="s">
        <v>1850</v>
      </c>
      <c r="G5416" s="106" t="s">
        <v>9073</v>
      </c>
      <c r="H5416" s="22" t="s">
        <v>9074</v>
      </c>
      <c r="I5416" s="99">
        <v>46293.84027777778</v>
      </c>
      <c r="J5416" s="22" t="s">
        <v>9075</v>
      </c>
      <c r="K5416" s="4">
        <f>IFERROR(__xludf.DUMMYFUNCTION("""COMPUTED_VALUE"""),11.0)</f>
        <v>11</v>
      </c>
      <c r="L5416" s="4" t="s">
        <v>8731</v>
      </c>
      <c r="M5416" s="4">
        <v>12.0</v>
      </c>
    </row>
    <row r="5417">
      <c r="A5417" s="85">
        <v>46094.0</v>
      </c>
      <c r="B5417" s="22" t="s">
        <v>1801</v>
      </c>
      <c r="C5417" s="22" t="s">
        <v>9071</v>
      </c>
      <c r="D5417" s="22">
        <v>0.0</v>
      </c>
      <c r="E5417" s="22" t="s">
        <v>9072</v>
      </c>
      <c r="F5417" s="106" t="s">
        <v>1850</v>
      </c>
      <c r="G5417" s="106" t="s">
        <v>9073</v>
      </c>
      <c r="H5417" s="22" t="s">
        <v>9074</v>
      </c>
      <c r="I5417" s="99">
        <v>46293.84027777778</v>
      </c>
      <c r="J5417" s="22" t="s">
        <v>9075</v>
      </c>
      <c r="K5417" s="4">
        <f>IFERROR(__xludf.DUMMYFUNCTION("""COMPUTED_VALUE"""),11.0)</f>
        <v>11</v>
      </c>
      <c r="L5417" s="4" t="s">
        <v>8731</v>
      </c>
      <c r="M5417" s="4">
        <v>12.0</v>
      </c>
    </row>
    <row r="5418">
      <c r="A5418" s="85">
        <v>46095.0</v>
      </c>
      <c r="B5418" s="22" t="s">
        <v>1801</v>
      </c>
      <c r="C5418" s="22" t="s">
        <v>9071</v>
      </c>
      <c r="D5418" s="22">
        <v>0.0</v>
      </c>
      <c r="E5418" s="22" t="s">
        <v>9072</v>
      </c>
      <c r="F5418" s="106" t="s">
        <v>1850</v>
      </c>
      <c r="G5418" s="106" t="s">
        <v>9073</v>
      </c>
      <c r="H5418" s="22" t="s">
        <v>9074</v>
      </c>
      <c r="I5418" s="99">
        <v>46293.84027777778</v>
      </c>
      <c r="J5418" s="22" t="s">
        <v>9075</v>
      </c>
      <c r="K5418" s="4">
        <f>IFERROR(__xludf.DUMMYFUNCTION("""COMPUTED_VALUE"""),11.0)</f>
        <v>11</v>
      </c>
      <c r="L5418" s="4" t="s">
        <v>8731</v>
      </c>
      <c r="M5418" s="4">
        <v>12.0</v>
      </c>
    </row>
    <row r="5419">
      <c r="A5419" s="85">
        <v>46096.0</v>
      </c>
      <c r="B5419" s="22" t="s">
        <v>1801</v>
      </c>
      <c r="C5419" s="22" t="s">
        <v>9071</v>
      </c>
      <c r="D5419" s="22">
        <v>0.0</v>
      </c>
      <c r="E5419" s="22" t="s">
        <v>9072</v>
      </c>
      <c r="F5419" s="106" t="s">
        <v>1850</v>
      </c>
      <c r="G5419" s="106" t="s">
        <v>9073</v>
      </c>
      <c r="H5419" s="22" t="s">
        <v>9074</v>
      </c>
      <c r="I5419" s="99">
        <v>46293.84027777778</v>
      </c>
      <c r="J5419" s="22" t="s">
        <v>9075</v>
      </c>
      <c r="K5419" s="4">
        <f>IFERROR(__xludf.DUMMYFUNCTION("""COMPUTED_VALUE"""),11.0)</f>
        <v>11</v>
      </c>
      <c r="L5419" s="4" t="s">
        <v>8731</v>
      </c>
      <c r="M5419" s="4">
        <v>12.0</v>
      </c>
    </row>
    <row r="5420">
      <c r="A5420" s="85">
        <v>46097.0</v>
      </c>
      <c r="B5420" s="22" t="s">
        <v>1801</v>
      </c>
      <c r="C5420" s="22" t="s">
        <v>9071</v>
      </c>
      <c r="D5420" s="22">
        <v>0.0</v>
      </c>
      <c r="E5420" s="22" t="s">
        <v>9072</v>
      </c>
      <c r="F5420" s="106" t="s">
        <v>1850</v>
      </c>
      <c r="G5420" s="106" t="s">
        <v>9073</v>
      </c>
      <c r="H5420" s="22" t="s">
        <v>9074</v>
      </c>
      <c r="I5420" s="99">
        <v>46293.84027777778</v>
      </c>
      <c r="J5420" s="22" t="s">
        <v>9075</v>
      </c>
      <c r="K5420" s="4">
        <f>IFERROR(__xludf.DUMMYFUNCTION("""COMPUTED_VALUE"""),11.0)</f>
        <v>11</v>
      </c>
      <c r="L5420" s="4" t="s">
        <v>8731</v>
      </c>
      <c r="M5420" s="4">
        <v>12.0</v>
      </c>
    </row>
    <row r="5421">
      <c r="A5421" s="85">
        <v>46098.0</v>
      </c>
      <c r="B5421" s="22" t="s">
        <v>1801</v>
      </c>
      <c r="C5421" s="22" t="s">
        <v>9071</v>
      </c>
      <c r="D5421" s="22">
        <v>0.0</v>
      </c>
      <c r="E5421" s="22" t="s">
        <v>9072</v>
      </c>
      <c r="F5421" s="106" t="s">
        <v>1850</v>
      </c>
      <c r="G5421" s="106" t="s">
        <v>9073</v>
      </c>
      <c r="H5421" s="22" t="s">
        <v>9074</v>
      </c>
      <c r="I5421" s="99">
        <v>46293.84027777778</v>
      </c>
      <c r="J5421" s="22" t="s">
        <v>9075</v>
      </c>
      <c r="K5421" s="4">
        <f>IFERROR(__xludf.DUMMYFUNCTION("""COMPUTED_VALUE"""),11.0)</f>
        <v>11</v>
      </c>
      <c r="L5421" s="4" t="s">
        <v>8731</v>
      </c>
      <c r="M5421" s="4">
        <v>12.0</v>
      </c>
    </row>
    <row r="5422">
      <c r="A5422" s="85">
        <v>46099.0</v>
      </c>
      <c r="B5422" s="22" t="s">
        <v>1801</v>
      </c>
      <c r="C5422" s="22" t="s">
        <v>9071</v>
      </c>
      <c r="D5422" s="22">
        <v>0.0</v>
      </c>
      <c r="E5422" s="22" t="s">
        <v>9072</v>
      </c>
      <c r="F5422" s="106" t="s">
        <v>1850</v>
      </c>
      <c r="G5422" s="106" t="s">
        <v>9073</v>
      </c>
      <c r="H5422" s="22" t="s">
        <v>9074</v>
      </c>
      <c r="I5422" s="99">
        <v>46293.84027777778</v>
      </c>
      <c r="J5422" s="22" t="s">
        <v>9075</v>
      </c>
      <c r="K5422" s="4">
        <f>IFERROR(__xludf.DUMMYFUNCTION("""COMPUTED_VALUE"""),11.0)</f>
        <v>11</v>
      </c>
      <c r="L5422" s="4" t="s">
        <v>8731</v>
      </c>
      <c r="M5422" s="4">
        <v>12.0</v>
      </c>
    </row>
    <row r="5423">
      <c r="A5423" s="85">
        <v>46100.0</v>
      </c>
      <c r="B5423" s="22" t="s">
        <v>1801</v>
      </c>
      <c r="C5423" s="22" t="s">
        <v>9071</v>
      </c>
      <c r="D5423" s="22">
        <v>0.0</v>
      </c>
      <c r="E5423" s="22" t="s">
        <v>9072</v>
      </c>
      <c r="F5423" s="106" t="s">
        <v>1850</v>
      </c>
      <c r="G5423" s="106" t="s">
        <v>9073</v>
      </c>
      <c r="H5423" s="22" t="s">
        <v>9074</v>
      </c>
      <c r="I5423" s="99">
        <v>46293.84027777778</v>
      </c>
      <c r="J5423" s="22" t="s">
        <v>9075</v>
      </c>
      <c r="K5423" s="4">
        <f>IFERROR(__xludf.DUMMYFUNCTION("""COMPUTED_VALUE"""),11.0)</f>
        <v>11</v>
      </c>
      <c r="L5423" s="4" t="s">
        <v>8731</v>
      </c>
      <c r="M5423" s="4">
        <v>12.0</v>
      </c>
    </row>
    <row r="5424">
      <c r="A5424" s="85">
        <v>46101.0</v>
      </c>
      <c r="B5424" s="22" t="s">
        <v>1801</v>
      </c>
      <c r="C5424" s="22" t="s">
        <v>9071</v>
      </c>
      <c r="D5424" s="22">
        <v>0.0</v>
      </c>
      <c r="E5424" s="22" t="s">
        <v>9072</v>
      </c>
      <c r="F5424" s="106" t="s">
        <v>1850</v>
      </c>
      <c r="G5424" s="106" t="s">
        <v>9073</v>
      </c>
      <c r="H5424" s="22" t="s">
        <v>9074</v>
      </c>
      <c r="I5424" s="99">
        <v>46293.84027777778</v>
      </c>
      <c r="J5424" s="22" t="s">
        <v>9075</v>
      </c>
      <c r="K5424" s="4">
        <f>IFERROR(__xludf.DUMMYFUNCTION("""COMPUTED_VALUE"""),11.0)</f>
        <v>11</v>
      </c>
      <c r="L5424" s="4" t="s">
        <v>8731</v>
      </c>
      <c r="M5424" s="4">
        <v>12.0</v>
      </c>
    </row>
    <row r="5425">
      <c r="A5425" s="85">
        <v>46102.0</v>
      </c>
      <c r="B5425" s="22" t="s">
        <v>1801</v>
      </c>
      <c r="C5425" s="22" t="s">
        <v>9071</v>
      </c>
      <c r="D5425" s="22">
        <v>0.0</v>
      </c>
      <c r="E5425" s="22" t="s">
        <v>9072</v>
      </c>
      <c r="F5425" s="106" t="s">
        <v>1850</v>
      </c>
      <c r="G5425" s="106" t="s">
        <v>9073</v>
      </c>
      <c r="H5425" s="22" t="s">
        <v>9074</v>
      </c>
      <c r="I5425" s="99">
        <v>46293.84027777778</v>
      </c>
      <c r="J5425" s="22" t="s">
        <v>9075</v>
      </c>
      <c r="K5425" s="4">
        <f>IFERROR(__xludf.DUMMYFUNCTION("""COMPUTED_VALUE"""),11.0)</f>
        <v>11</v>
      </c>
      <c r="L5425" s="4" t="s">
        <v>8731</v>
      </c>
      <c r="M5425" s="4">
        <v>12.0</v>
      </c>
    </row>
    <row r="5426">
      <c r="A5426" s="85">
        <v>46103.0</v>
      </c>
      <c r="B5426" s="22" t="s">
        <v>1801</v>
      </c>
      <c r="C5426" s="22" t="s">
        <v>9071</v>
      </c>
      <c r="D5426" s="22">
        <v>0.0</v>
      </c>
      <c r="E5426" s="22" t="s">
        <v>9072</v>
      </c>
      <c r="F5426" s="106" t="s">
        <v>1850</v>
      </c>
      <c r="G5426" s="106" t="s">
        <v>9073</v>
      </c>
      <c r="H5426" s="22" t="s">
        <v>9074</v>
      </c>
      <c r="I5426" s="99">
        <v>46293.84027777778</v>
      </c>
      <c r="J5426" s="22" t="s">
        <v>9075</v>
      </c>
      <c r="K5426" s="4">
        <f>IFERROR(__xludf.DUMMYFUNCTION("""COMPUTED_VALUE"""),11.0)</f>
        <v>11</v>
      </c>
      <c r="L5426" s="4" t="s">
        <v>8731</v>
      </c>
      <c r="M5426" s="4">
        <v>12.0</v>
      </c>
    </row>
    <row r="5427">
      <c r="A5427" s="85">
        <v>46104.0</v>
      </c>
      <c r="B5427" s="22" t="s">
        <v>1801</v>
      </c>
      <c r="C5427" s="22" t="s">
        <v>9071</v>
      </c>
      <c r="D5427" s="22">
        <v>0.0</v>
      </c>
      <c r="E5427" s="22" t="s">
        <v>9072</v>
      </c>
      <c r="F5427" s="106" t="s">
        <v>1850</v>
      </c>
      <c r="G5427" s="106" t="s">
        <v>9073</v>
      </c>
      <c r="H5427" s="22" t="s">
        <v>9074</v>
      </c>
      <c r="I5427" s="99">
        <v>46293.84027777778</v>
      </c>
      <c r="J5427" s="22" t="s">
        <v>9075</v>
      </c>
      <c r="K5427" s="4">
        <f>IFERROR(__xludf.DUMMYFUNCTION("""COMPUTED_VALUE"""),11.0)</f>
        <v>11</v>
      </c>
      <c r="L5427" s="4" t="s">
        <v>8731</v>
      </c>
      <c r="M5427" s="4">
        <v>12.0</v>
      </c>
    </row>
    <row r="5428">
      <c r="A5428" s="85">
        <v>46105.0</v>
      </c>
      <c r="B5428" s="22" t="s">
        <v>1801</v>
      </c>
      <c r="C5428" s="22" t="s">
        <v>9071</v>
      </c>
      <c r="D5428" s="22">
        <v>0.0</v>
      </c>
      <c r="E5428" s="22" t="s">
        <v>9072</v>
      </c>
      <c r="F5428" s="106" t="s">
        <v>1850</v>
      </c>
      <c r="G5428" s="106" t="s">
        <v>9073</v>
      </c>
      <c r="H5428" s="22" t="s">
        <v>9074</v>
      </c>
      <c r="I5428" s="99">
        <v>46293.84027777778</v>
      </c>
      <c r="J5428" s="22" t="s">
        <v>9075</v>
      </c>
      <c r="K5428" s="4">
        <f>IFERROR(__xludf.DUMMYFUNCTION("""COMPUTED_VALUE"""),11.0)</f>
        <v>11</v>
      </c>
      <c r="L5428" s="4" t="s">
        <v>8731</v>
      </c>
      <c r="M5428" s="4">
        <v>12.0</v>
      </c>
    </row>
    <row r="5429">
      <c r="A5429" s="85">
        <v>46106.0</v>
      </c>
      <c r="B5429" s="22" t="s">
        <v>1801</v>
      </c>
      <c r="C5429" s="22" t="s">
        <v>9071</v>
      </c>
      <c r="D5429" s="22">
        <v>0.0</v>
      </c>
      <c r="E5429" s="22" t="s">
        <v>9072</v>
      </c>
      <c r="F5429" s="106" t="s">
        <v>1850</v>
      </c>
      <c r="G5429" s="106" t="s">
        <v>9073</v>
      </c>
      <c r="H5429" s="22" t="s">
        <v>9074</v>
      </c>
      <c r="I5429" s="99">
        <v>46293.84027777778</v>
      </c>
      <c r="J5429" s="22" t="s">
        <v>9075</v>
      </c>
      <c r="K5429" s="4">
        <f>IFERROR(__xludf.DUMMYFUNCTION("""COMPUTED_VALUE"""),11.0)</f>
        <v>11</v>
      </c>
      <c r="L5429" s="4" t="s">
        <v>8731</v>
      </c>
      <c r="M5429" s="4">
        <v>12.0</v>
      </c>
    </row>
    <row r="5430">
      <c r="A5430" s="85">
        <v>46107.0</v>
      </c>
      <c r="B5430" s="22" t="s">
        <v>1801</v>
      </c>
      <c r="C5430" s="22" t="s">
        <v>9071</v>
      </c>
      <c r="D5430" s="22">
        <v>0.0</v>
      </c>
      <c r="E5430" s="22" t="s">
        <v>9072</v>
      </c>
      <c r="F5430" s="106" t="s">
        <v>1850</v>
      </c>
      <c r="G5430" s="106" t="s">
        <v>9073</v>
      </c>
      <c r="H5430" s="22" t="s">
        <v>9074</v>
      </c>
      <c r="I5430" s="99">
        <v>46293.84027777778</v>
      </c>
      <c r="J5430" s="22" t="s">
        <v>9075</v>
      </c>
      <c r="K5430" s="4">
        <f>IFERROR(__xludf.DUMMYFUNCTION("""COMPUTED_VALUE"""),11.0)</f>
        <v>11</v>
      </c>
      <c r="L5430" s="4" t="s">
        <v>8731</v>
      </c>
      <c r="M5430" s="4">
        <v>12.0</v>
      </c>
    </row>
    <row r="5431">
      <c r="A5431" s="85">
        <v>46108.0</v>
      </c>
      <c r="B5431" s="22" t="s">
        <v>1801</v>
      </c>
      <c r="C5431" s="22" t="s">
        <v>9071</v>
      </c>
      <c r="D5431" s="22">
        <v>0.0</v>
      </c>
      <c r="E5431" s="22" t="s">
        <v>9072</v>
      </c>
      <c r="F5431" s="106" t="s">
        <v>1850</v>
      </c>
      <c r="G5431" s="106" t="s">
        <v>9073</v>
      </c>
      <c r="H5431" s="22" t="s">
        <v>9074</v>
      </c>
      <c r="I5431" s="99">
        <v>46293.84027777778</v>
      </c>
      <c r="J5431" s="22" t="s">
        <v>9075</v>
      </c>
      <c r="K5431" s="4">
        <f>IFERROR(__xludf.DUMMYFUNCTION("""COMPUTED_VALUE"""),11.0)</f>
        <v>11</v>
      </c>
      <c r="L5431" s="4" t="s">
        <v>8731</v>
      </c>
      <c r="M5431" s="4">
        <v>12.0</v>
      </c>
    </row>
    <row r="5432">
      <c r="A5432" s="85">
        <v>46109.0</v>
      </c>
      <c r="B5432" s="22" t="s">
        <v>1801</v>
      </c>
      <c r="C5432" s="22" t="s">
        <v>9071</v>
      </c>
      <c r="D5432" s="22">
        <v>0.0</v>
      </c>
      <c r="E5432" s="22" t="s">
        <v>9072</v>
      </c>
      <c r="F5432" s="106" t="s">
        <v>1850</v>
      </c>
      <c r="G5432" s="106" t="s">
        <v>9073</v>
      </c>
      <c r="H5432" s="22" t="s">
        <v>9074</v>
      </c>
      <c r="I5432" s="99">
        <v>46293.84027777778</v>
      </c>
      <c r="J5432" s="22" t="s">
        <v>9075</v>
      </c>
      <c r="K5432" s="4">
        <f>IFERROR(__xludf.DUMMYFUNCTION("""COMPUTED_VALUE"""),11.0)</f>
        <v>11</v>
      </c>
      <c r="L5432" s="4" t="s">
        <v>8731</v>
      </c>
      <c r="M5432" s="4">
        <v>12.0</v>
      </c>
    </row>
    <row r="5433">
      <c r="A5433" s="85">
        <v>46110.0</v>
      </c>
      <c r="B5433" s="22" t="s">
        <v>1801</v>
      </c>
      <c r="C5433" s="22" t="s">
        <v>9071</v>
      </c>
      <c r="D5433" s="22">
        <v>0.0</v>
      </c>
      <c r="E5433" s="22" t="s">
        <v>9072</v>
      </c>
      <c r="F5433" s="106" t="s">
        <v>1850</v>
      </c>
      <c r="G5433" s="106" t="s">
        <v>9073</v>
      </c>
      <c r="H5433" s="22" t="s">
        <v>9074</v>
      </c>
      <c r="I5433" s="99">
        <v>46293.84027777778</v>
      </c>
      <c r="J5433" s="22" t="s">
        <v>9075</v>
      </c>
      <c r="K5433" s="4">
        <f>IFERROR(__xludf.DUMMYFUNCTION("""COMPUTED_VALUE"""),11.0)</f>
        <v>11</v>
      </c>
      <c r="L5433" s="4" t="s">
        <v>8731</v>
      </c>
      <c r="M5433" s="4">
        <v>12.0</v>
      </c>
    </row>
    <row r="5434">
      <c r="A5434" s="85">
        <v>46111.0</v>
      </c>
      <c r="B5434" s="22" t="s">
        <v>1801</v>
      </c>
      <c r="C5434" s="22" t="s">
        <v>9071</v>
      </c>
      <c r="D5434" s="22">
        <v>0.0</v>
      </c>
      <c r="E5434" s="22" t="s">
        <v>9072</v>
      </c>
      <c r="F5434" s="106" t="s">
        <v>1850</v>
      </c>
      <c r="G5434" s="106" t="s">
        <v>9073</v>
      </c>
      <c r="H5434" s="22" t="s">
        <v>9074</v>
      </c>
      <c r="I5434" s="99">
        <v>46293.84027777778</v>
      </c>
      <c r="J5434" s="22" t="s">
        <v>9075</v>
      </c>
      <c r="K5434" s="4">
        <f>IFERROR(__xludf.DUMMYFUNCTION("""COMPUTED_VALUE"""),11.0)</f>
        <v>11</v>
      </c>
      <c r="L5434" s="4" t="s">
        <v>8731</v>
      </c>
      <c r="M5434" s="4">
        <v>12.0</v>
      </c>
    </row>
    <row r="5435">
      <c r="A5435" s="85">
        <v>46112.0</v>
      </c>
      <c r="B5435" s="22" t="s">
        <v>1801</v>
      </c>
      <c r="C5435" s="22" t="s">
        <v>9071</v>
      </c>
      <c r="D5435" s="22">
        <v>0.0</v>
      </c>
      <c r="E5435" s="22" t="s">
        <v>9072</v>
      </c>
      <c r="F5435" s="106" t="s">
        <v>1850</v>
      </c>
      <c r="G5435" s="106" t="s">
        <v>9073</v>
      </c>
      <c r="H5435" s="22" t="s">
        <v>9074</v>
      </c>
      <c r="I5435" s="99">
        <v>46293.84027777778</v>
      </c>
      <c r="J5435" s="22" t="s">
        <v>9075</v>
      </c>
      <c r="K5435" s="4">
        <f>IFERROR(__xludf.DUMMYFUNCTION("""COMPUTED_VALUE"""),11.0)</f>
        <v>11</v>
      </c>
      <c r="L5435" s="4" t="s">
        <v>8731</v>
      </c>
      <c r="M5435" s="4">
        <v>12.0</v>
      </c>
    </row>
    <row r="5436">
      <c r="A5436" s="85">
        <v>46113.0</v>
      </c>
      <c r="B5436" s="22" t="s">
        <v>1801</v>
      </c>
      <c r="C5436" s="22" t="s">
        <v>9071</v>
      </c>
      <c r="D5436" s="22">
        <v>0.0</v>
      </c>
      <c r="E5436" s="22" t="s">
        <v>9072</v>
      </c>
      <c r="F5436" s="106" t="s">
        <v>1850</v>
      </c>
      <c r="G5436" s="106" t="s">
        <v>9073</v>
      </c>
      <c r="H5436" s="22" t="s">
        <v>9074</v>
      </c>
      <c r="I5436" s="99">
        <v>46293.84027777778</v>
      </c>
      <c r="J5436" s="22" t="s">
        <v>9075</v>
      </c>
      <c r="K5436" s="4">
        <f>IFERROR(__xludf.DUMMYFUNCTION("""COMPUTED_VALUE"""),11.0)</f>
        <v>11</v>
      </c>
      <c r="L5436" s="4" t="s">
        <v>8731</v>
      </c>
      <c r="M5436" s="4">
        <v>12.0</v>
      </c>
    </row>
    <row r="5437">
      <c r="A5437" s="85">
        <v>46114.0</v>
      </c>
      <c r="B5437" s="22" t="s">
        <v>1801</v>
      </c>
      <c r="C5437" s="22" t="s">
        <v>9071</v>
      </c>
      <c r="D5437" s="22">
        <v>0.0</v>
      </c>
      <c r="E5437" s="22" t="s">
        <v>9072</v>
      </c>
      <c r="F5437" s="106" t="s">
        <v>1850</v>
      </c>
      <c r="G5437" s="106" t="s">
        <v>9073</v>
      </c>
      <c r="H5437" s="22" t="s">
        <v>9074</v>
      </c>
      <c r="I5437" s="99">
        <v>46293.84027777778</v>
      </c>
      <c r="J5437" s="22" t="s">
        <v>9075</v>
      </c>
      <c r="K5437" s="4">
        <f>IFERROR(__xludf.DUMMYFUNCTION("""COMPUTED_VALUE"""),11.0)</f>
        <v>11</v>
      </c>
      <c r="L5437" s="4" t="s">
        <v>8731</v>
      </c>
      <c r="M5437" s="4">
        <v>12.0</v>
      </c>
    </row>
    <row r="5438">
      <c r="A5438" s="85">
        <v>46115.0</v>
      </c>
      <c r="B5438" s="22" t="s">
        <v>1801</v>
      </c>
      <c r="C5438" s="22" t="s">
        <v>9071</v>
      </c>
      <c r="D5438" s="22">
        <v>0.0</v>
      </c>
      <c r="E5438" s="22" t="s">
        <v>9072</v>
      </c>
      <c r="F5438" s="106" t="s">
        <v>1850</v>
      </c>
      <c r="G5438" s="106" t="s">
        <v>9073</v>
      </c>
      <c r="H5438" s="22" t="s">
        <v>9074</v>
      </c>
      <c r="I5438" s="99">
        <v>46293.84027777778</v>
      </c>
      <c r="J5438" s="22" t="s">
        <v>9075</v>
      </c>
      <c r="K5438" s="4">
        <f>IFERROR(__xludf.DUMMYFUNCTION("""COMPUTED_VALUE"""),11.0)</f>
        <v>11</v>
      </c>
      <c r="L5438" s="4" t="s">
        <v>8731</v>
      </c>
      <c r="M5438" s="4">
        <v>12.0</v>
      </c>
    </row>
    <row r="5439">
      <c r="A5439" s="85">
        <v>46116.0</v>
      </c>
      <c r="B5439" s="22" t="s">
        <v>1801</v>
      </c>
      <c r="C5439" s="22" t="s">
        <v>9071</v>
      </c>
      <c r="D5439" s="22">
        <v>0.0</v>
      </c>
      <c r="E5439" s="22" t="s">
        <v>9072</v>
      </c>
      <c r="F5439" s="106" t="s">
        <v>1850</v>
      </c>
      <c r="G5439" s="106" t="s">
        <v>9073</v>
      </c>
      <c r="H5439" s="22" t="s">
        <v>9074</v>
      </c>
      <c r="I5439" s="99">
        <v>46293.84027777778</v>
      </c>
      <c r="J5439" s="22" t="s">
        <v>9075</v>
      </c>
      <c r="K5439" s="4">
        <f>IFERROR(__xludf.DUMMYFUNCTION("""COMPUTED_VALUE"""),12.0)</f>
        <v>12</v>
      </c>
      <c r="L5439" s="4" t="s">
        <v>8735</v>
      </c>
      <c r="M5439" s="4">
        <v>12.0</v>
      </c>
    </row>
    <row r="5440">
      <c r="A5440" s="85">
        <v>46117.0</v>
      </c>
      <c r="B5440" s="22" t="s">
        <v>1801</v>
      </c>
      <c r="C5440" s="22" t="s">
        <v>9071</v>
      </c>
      <c r="D5440" s="22">
        <v>0.0</v>
      </c>
      <c r="E5440" s="22" t="s">
        <v>9072</v>
      </c>
      <c r="F5440" s="106" t="s">
        <v>1850</v>
      </c>
      <c r="G5440" s="106" t="s">
        <v>9073</v>
      </c>
      <c r="H5440" s="22" t="s">
        <v>9074</v>
      </c>
      <c r="I5440" s="99">
        <v>46293.84027777778</v>
      </c>
      <c r="J5440" s="22" t="s">
        <v>9075</v>
      </c>
      <c r="K5440" s="4">
        <f>IFERROR(__xludf.DUMMYFUNCTION("""COMPUTED_VALUE"""),11.0)</f>
        <v>11</v>
      </c>
      <c r="L5440" s="4" t="s">
        <v>8731</v>
      </c>
      <c r="M5440" s="4">
        <v>12.0</v>
      </c>
    </row>
    <row r="5441">
      <c r="A5441" s="85">
        <v>46118.0</v>
      </c>
      <c r="B5441" s="22" t="s">
        <v>1801</v>
      </c>
      <c r="C5441" s="22" t="s">
        <v>9071</v>
      </c>
      <c r="D5441" s="22">
        <v>0.0</v>
      </c>
      <c r="E5441" s="22" t="s">
        <v>9072</v>
      </c>
      <c r="F5441" s="106" t="s">
        <v>1850</v>
      </c>
      <c r="G5441" s="106" t="s">
        <v>9073</v>
      </c>
      <c r="H5441" s="22" t="s">
        <v>9074</v>
      </c>
      <c r="I5441" s="99">
        <v>46293.84027777778</v>
      </c>
      <c r="J5441" s="22" t="s">
        <v>9075</v>
      </c>
      <c r="K5441" s="4">
        <f>IFERROR(__xludf.DUMMYFUNCTION("""COMPUTED_VALUE"""),11.0)</f>
        <v>11</v>
      </c>
      <c r="L5441" s="4" t="s">
        <v>8731</v>
      </c>
      <c r="M5441" s="4">
        <v>12.0</v>
      </c>
    </row>
    <row r="5442">
      <c r="A5442" s="85">
        <v>46119.0</v>
      </c>
      <c r="B5442" s="22" t="s">
        <v>1801</v>
      </c>
      <c r="C5442" s="22" t="s">
        <v>9071</v>
      </c>
      <c r="D5442" s="22">
        <v>0.0</v>
      </c>
      <c r="E5442" s="22" t="s">
        <v>9072</v>
      </c>
      <c r="F5442" s="106" t="s">
        <v>1850</v>
      </c>
      <c r="G5442" s="106" t="s">
        <v>9073</v>
      </c>
      <c r="H5442" s="22" t="s">
        <v>9074</v>
      </c>
      <c r="I5442" s="99">
        <v>46293.84027777778</v>
      </c>
      <c r="J5442" s="22" t="s">
        <v>9075</v>
      </c>
      <c r="K5442" s="4">
        <f>IFERROR(__xludf.DUMMYFUNCTION("""COMPUTED_VALUE"""),11.0)</f>
        <v>11</v>
      </c>
      <c r="L5442" s="4" t="s">
        <v>8731</v>
      </c>
      <c r="M5442" s="4">
        <v>12.0</v>
      </c>
    </row>
    <row r="5443">
      <c r="A5443" s="85">
        <v>46120.0</v>
      </c>
      <c r="B5443" s="22" t="s">
        <v>1801</v>
      </c>
      <c r="C5443" s="22" t="s">
        <v>9071</v>
      </c>
      <c r="D5443" s="22">
        <v>0.0</v>
      </c>
      <c r="E5443" s="22" t="s">
        <v>9072</v>
      </c>
      <c r="F5443" s="106" t="s">
        <v>1850</v>
      </c>
      <c r="G5443" s="106" t="s">
        <v>9073</v>
      </c>
      <c r="H5443" s="22" t="s">
        <v>9074</v>
      </c>
      <c r="I5443" s="99">
        <v>46293.84027777778</v>
      </c>
      <c r="J5443" s="22" t="s">
        <v>9075</v>
      </c>
      <c r="K5443" s="4">
        <f>IFERROR(__xludf.DUMMYFUNCTION("""COMPUTED_VALUE"""),11.0)</f>
        <v>11</v>
      </c>
      <c r="L5443" s="4" t="s">
        <v>8731</v>
      </c>
      <c r="M5443" s="4">
        <v>12.0</v>
      </c>
    </row>
    <row r="5444">
      <c r="A5444" s="85">
        <v>46121.0</v>
      </c>
      <c r="B5444" s="22" t="s">
        <v>1801</v>
      </c>
      <c r="C5444" s="22" t="s">
        <v>9071</v>
      </c>
      <c r="D5444" s="22">
        <v>0.0</v>
      </c>
      <c r="E5444" s="22" t="s">
        <v>9072</v>
      </c>
      <c r="F5444" s="106" t="s">
        <v>1850</v>
      </c>
      <c r="G5444" s="106" t="s">
        <v>9073</v>
      </c>
      <c r="H5444" s="22" t="s">
        <v>9074</v>
      </c>
      <c r="I5444" s="99">
        <v>46293.84027777778</v>
      </c>
      <c r="J5444" s="22" t="s">
        <v>9075</v>
      </c>
      <c r="K5444" s="4">
        <f>IFERROR(__xludf.DUMMYFUNCTION("""COMPUTED_VALUE"""),11.0)</f>
        <v>11</v>
      </c>
      <c r="L5444" s="4" t="s">
        <v>8731</v>
      </c>
      <c r="M5444" s="4">
        <v>12.0</v>
      </c>
    </row>
    <row r="5445">
      <c r="A5445" s="85">
        <v>46122.0</v>
      </c>
      <c r="B5445" s="22" t="s">
        <v>1801</v>
      </c>
      <c r="C5445" s="22" t="s">
        <v>9071</v>
      </c>
      <c r="D5445" s="22">
        <v>0.0</v>
      </c>
      <c r="E5445" s="22" t="s">
        <v>9072</v>
      </c>
      <c r="F5445" s="106" t="s">
        <v>1850</v>
      </c>
      <c r="G5445" s="106" t="s">
        <v>9073</v>
      </c>
      <c r="H5445" s="22" t="s">
        <v>9074</v>
      </c>
      <c r="I5445" s="99">
        <v>46293.84027777778</v>
      </c>
      <c r="J5445" s="22" t="s">
        <v>9075</v>
      </c>
      <c r="K5445" s="4">
        <f>IFERROR(__xludf.DUMMYFUNCTION("""COMPUTED_VALUE"""),11.0)</f>
        <v>11</v>
      </c>
      <c r="L5445" s="4" t="s">
        <v>8731</v>
      </c>
      <c r="M5445" s="4">
        <v>12.0</v>
      </c>
    </row>
    <row r="5446">
      <c r="A5446" s="85">
        <v>46123.0</v>
      </c>
      <c r="B5446" s="22" t="s">
        <v>1801</v>
      </c>
      <c r="C5446" s="22" t="s">
        <v>9071</v>
      </c>
      <c r="D5446" s="22">
        <v>0.0</v>
      </c>
      <c r="E5446" s="22" t="s">
        <v>9072</v>
      </c>
      <c r="F5446" s="106" t="s">
        <v>1850</v>
      </c>
      <c r="G5446" s="106" t="s">
        <v>9073</v>
      </c>
      <c r="H5446" s="22" t="s">
        <v>9074</v>
      </c>
      <c r="I5446" s="99">
        <v>46293.84027777778</v>
      </c>
      <c r="J5446" s="22" t="s">
        <v>9075</v>
      </c>
      <c r="K5446" s="4">
        <f>IFERROR(__xludf.DUMMYFUNCTION("""COMPUTED_VALUE"""),11.0)</f>
        <v>11</v>
      </c>
      <c r="L5446" s="4" t="s">
        <v>8731</v>
      </c>
      <c r="M5446" s="4">
        <v>12.0</v>
      </c>
    </row>
    <row r="5447">
      <c r="A5447" s="85">
        <v>46124.0</v>
      </c>
      <c r="B5447" s="22" t="s">
        <v>1801</v>
      </c>
      <c r="C5447" s="22" t="s">
        <v>9071</v>
      </c>
      <c r="D5447" s="22">
        <v>0.0</v>
      </c>
      <c r="E5447" s="22" t="s">
        <v>9072</v>
      </c>
      <c r="F5447" s="106" t="s">
        <v>1850</v>
      </c>
      <c r="G5447" s="106" t="s">
        <v>9073</v>
      </c>
      <c r="H5447" s="22" t="s">
        <v>9074</v>
      </c>
      <c r="I5447" s="99">
        <v>46293.84027777778</v>
      </c>
      <c r="J5447" s="22" t="s">
        <v>9075</v>
      </c>
      <c r="K5447" s="4">
        <f>IFERROR(__xludf.DUMMYFUNCTION("""COMPUTED_VALUE"""),11.0)</f>
        <v>11</v>
      </c>
      <c r="L5447" s="4" t="s">
        <v>8731</v>
      </c>
      <c r="M5447" s="4">
        <v>12.0</v>
      </c>
    </row>
    <row r="5448">
      <c r="A5448" s="85">
        <v>46125.0</v>
      </c>
      <c r="B5448" s="22" t="s">
        <v>1801</v>
      </c>
      <c r="C5448" s="22" t="s">
        <v>9071</v>
      </c>
      <c r="D5448" s="22">
        <v>0.0</v>
      </c>
      <c r="E5448" s="22" t="s">
        <v>9072</v>
      </c>
      <c r="F5448" s="106" t="s">
        <v>1850</v>
      </c>
      <c r="G5448" s="106" t="s">
        <v>9073</v>
      </c>
      <c r="H5448" s="22" t="s">
        <v>9074</v>
      </c>
      <c r="I5448" s="99">
        <v>46293.84027777778</v>
      </c>
      <c r="J5448" s="22" t="s">
        <v>9075</v>
      </c>
      <c r="K5448" s="4">
        <f>IFERROR(__xludf.DUMMYFUNCTION("""COMPUTED_VALUE"""),11.0)</f>
        <v>11</v>
      </c>
      <c r="L5448" s="4" t="s">
        <v>8731</v>
      </c>
      <c r="M5448" s="4">
        <v>12.0</v>
      </c>
    </row>
    <row r="5449">
      <c r="A5449" s="85">
        <v>46126.0</v>
      </c>
      <c r="B5449" s="22" t="s">
        <v>1801</v>
      </c>
      <c r="C5449" s="22" t="s">
        <v>9071</v>
      </c>
      <c r="D5449" s="22">
        <v>0.0</v>
      </c>
      <c r="E5449" s="22" t="s">
        <v>9072</v>
      </c>
      <c r="F5449" s="106" t="s">
        <v>1850</v>
      </c>
      <c r="G5449" s="106" t="s">
        <v>9073</v>
      </c>
      <c r="H5449" s="22" t="s">
        <v>9074</v>
      </c>
      <c r="I5449" s="99">
        <v>46293.84027777778</v>
      </c>
      <c r="J5449" s="22" t="s">
        <v>9075</v>
      </c>
      <c r="K5449" s="4">
        <f>IFERROR(__xludf.DUMMYFUNCTION("""COMPUTED_VALUE"""),11.0)</f>
        <v>11</v>
      </c>
      <c r="L5449" s="4" t="s">
        <v>8731</v>
      </c>
      <c r="M5449" s="4">
        <v>12.0</v>
      </c>
    </row>
    <row r="5450">
      <c r="A5450" s="85">
        <v>46127.0</v>
      </c>
      <c r="B5450" s="22" t="s">
        <v>1801</v>
      </c>
      <c r="C5450" s="22" t="s">
        <v>9071</v>
      </c>
      <c r="D5450" s="22">
        <v>0.0</v>
      </c>
      <c r="E5450" s="22" t="s">
        <v>9072</v>
      </c>
      <c r="F5450" s="106" t="s">
        <v>1850</v>
      </c>
      <c r="G5450" s="106" t="s">
        <v>9073</v>
      </c>
      <c r="H5450" s="22" t="s">
        <v>9074</v>
      </c>
      <c r="I5450" s="99">
        <v>46293.84027777778</v>
      </c>
      <c r="J5450" s="22" t="s">
        <v>9075</v>
      </c>
      <c r="K5450" s="4">
        <f>IFERROR(__xludf.DUMMYFUNCTION("""COMPUTED_VALUE"""),11.0)</f>
        <v>11</v>
      </c>
      <c r="L5450" s="4" t="s">
        <v>8731</v>
      </c>
      <c r="M5450" s="4">
        <v>12.0</v>
      </c>
    </row>
    <row r="5451">
      <c r="A5451" s="85">
        <v>46128.0</v>
      </c>
      <c r="B5451" s="22" t="s">
        <v>1801</v>
      </c>
      <c r="C5451" s="22" t="s">
        <v>9071</v>
      </c>
      <c r="D5451" s="22">
        <v>0.0</v>
      </c>
      <c r="E5451" s="22" t="s">
        <v>9072</v>
      </c>
      <c r="F5451" s="106" t="s">
        <v>1850</v>
      </c>
      <c r="G5451" s="106" t="s">
        <v>9073</v>
      </c>
      <c r="H5451" s="22" t="s">
        <v>9074</v>
      </c>
      <c r="I5451" s="99">
        <v>46293.84027777778</v>
      </c>
      <c r="J5451" s="22" t="s">
        <v>9075</v>
      </c>
      <c r="K5451" s="4">
        <f>IFERROR(__xludf.DUMMYFUNCTION("""COMPUTED_VALUE"""),11.0)</f>
        <v>11</v>
      </c>
      <c r="L5451" s="4" t="s">
        <v>8731</v>
      </c>
      <c r="M5451" s="4">
        <v>12.0</v>
      </c>
    </row>
    <row r="5452">
      <c r="A5452" s="85">
        <v>46129.0</v>
      </c>
      <c r="B5452" s="22" t="s">
        <v>1801</v>
      </c>
      <c r="C5452" s="22" t="s">
        <v>9071</v>
      </c>
      <c r="D5452" s="22">
        <v>0.0</v>
      </c>
      <c r="E5452" s="22" t="s">
        <v>9072</v>
      </c>
      <c r="F5452" s="106" t="s">
        <v>1850</v>
      </c>
      <c r="G5452" s="106" t="s">
        <v>9073</v>
      </c>
      <c r="H5452" s="22" t="s">
        <v>9074</v>
      </c>
      <c r="I5452" s="99">
        <v>46293.84027777778</v>
      </c>
      <c r="J5452" s="22" t="s">
        <v>9075</v>
      </c>
      <c r="K5452" s="4">
        <f>IFERROR(__xludf.DUMMYFUNCTION("""COMPUTED_VALUE"""),12.0)</f>
        <v>12</v>
      </c>
      <c r="L5452" s="4" t="s">
        <v>8735</v>
      </c>
      <c r="M5452" s="4">
        <v>12.0</v>
      </c>
    </row>
    <row r="5453">
      <c r="A5453" s="85">
        <v>46130.0</v>
      </c>
      <c r="B5453" s="22" t="s">
        <v>1801</v>
      </c>
      <c r="C5453" s="22" t="s">
        <v>9071</v>
      </c>
      <c r="D5453" s="22">
        <v>0.0</v>
      </c>
      <c r="E5453" s="22" t="s">
        <v>9072</v>
      </c>
      <c r="F5453" s="106" t="s">
        <v>1850</v>
      </c>
      <c r="G5453" s="106" t="s">
        <v>9073</v>
      </c>
      <c r="H5453" s="22" t="s">
        <v>9074</v>
      </c>
      <c r="I5453" s="99">
        <v>46293.84027777778</v>
      </c>
      <c r="J5453" s="22" t="s">
        <v>9075</v>
      </c>
      <c r="K5453" s="4">
        <f>IFERROR(__xludf.DUMMYFUNCTION("""COMPUTED_VALUE"""),11.0)</f>
        <v>11</v>
      </c>
      <c r="L5453" s="4" t="s">
        <v>8731</v>
      </c>
      <c r="M5453" s="4">
        <v>12.0</v>
      </c>
    </row>
    <row r="5454">
      <c r="A5454" s="85">
        <v>46131.0</v>
      </c>
      <c r="B5454" s="22" t="s">
        <v>1801</v>
      </c>
      <c r="C5454" s="22" t="s">
        <v>9071</v>
      </c>
      <c r="D5454" s="22">
        <v>0.0</v>
      </c>
      <c r="E5454" s="22" t="s">
        <v>9072</v>
      </c>
      <c r="F5454" s="106" t="s">
        <v>1850</v>
      </c>
      <c r="G5454" s="106" t="s">
        <v>9073</v>
      </c>
      <c r="H5454" s="22" t="s">
        <v>9074</v>
      </c>
      <c r="I5454" s="99">
        <v>46293.84027777778</v>
      </c>
      <c r="J5454" s="22" t="s">
        <v>9075</v>
      </c>
      <c r="K5454" s="4">
        <f>IFERROR(__xludf.DUMMYFUNCTION("""COMPUTED_VALUE"""),11.0)</f>
        <v>11</v>
      </c>
      <c r="L5454" s="4" t="s">
        <v>8731</v>
      </c>
      <c r="M5454" s="4">
        <v>12.0</v>
      </c>
    </row>
    <row r="5455">
      <c r="A5455" s="85">
        <v>46132.0</v>
      </c>
      <c r="B5455" s="22" t="s">
        <v>1801</v>
      </c>
      <c r="C5455" s="22" t="s">
        <v>9071</v>
      </c>
      <c r="D5455" s="22">
        <v>0.0</v>
      </c>
      <c r="E5455" s="22" t="s">
        <v>9072</v>
      </c>
      <c r="F5455" s="106" t="s">
        <v>1850</v>
      </c>
      <c r="G5455" s="106" t="s">
        <v>9073</v>
      </c>
      <c r="H5455" s="22" t="s">
        <v>9074</v>
      </c>
      <c r="I5455" s="99">
        <v>46293.84027777778</v>
      </c>
      <c r="J5455" s="22" t="s">
        <v>9075</v>
      </c>
      <c r="K5455" s="4">
        <f>IFERROR(__xludf.DUMMYFUNCTION("""COMPUTED_VALUE"""),11.0)</f>
        <v>11</v>
      </c>
      <c r="L5455" s="4" t="s">
        <v>8731</v>
      </c>
      <c r="M5455" s="4">
        <v>12.0</v>
      </c>
    </row>
    <row r="5456">
      <c r="A5456" s="85">
        <v>46133.0</v>
      </c>
      <c r="B5456" s="22" t="s">
        <v>1801</v>
      </c>
      <c r="C5456" s="22" t="s">
        <v>9071</v>
      </c>
      <c r="D5456" s="22">
        <v>0.0</v>
      </c>
      <c r="E5456" s="22" t="s">
        <v>9072</v>
      </c>
      <c r="F5456" s="106" t="s">
        <v>1850</v>
      </c>
      <c r="G5456" s="106" t="s">
        <v>9073</v>
      </c>
      <c r="H5456" s="22" t="s">
        <v>9074</v>
      </c>
      <c r="I5456" s="99">
        <v>46293.84027777778</v>
      </c>
      <c r="J5456" s="22" t="s">
        <v>9075</v>
      </c>
      <c r="K5456" s="4">
        <f>IFERROR(__xludf.DUMMYFUNCTION("""COMPUTED_VALUE"""),11.0)</f>
        <v>11</v>
      </c>
      <c r="L5456" s="4" t="s">
        <v>8731</v>
      </c>
      <c r="M5456" s="4">
        <v>12.0</v>
      </c>
    </row>
    <row r="5457">
      <c r="A5457" s="85">
        <v>46134.0</v>
      </c>
      <c r="B5457" s="22" t="s">
        <v>1801</v>
      </c>
      <c r="C5457" s="22" t="s">
        <v>9071</v>
      </c>
      <c r="D5457" s="22">
        <v>0.0</v>
      </c>
      <c r="E5457" s="22" t="s">
        <v>9072</v>
      </c>
      <c r="F5457" s="106" t="s">
        <v>1850</v>
      </c>
      <c r="G5457" s="106" t="s">
        <v>9073</v>
      </c>
      <c r="H5457" s="22" t="s">
        <v>9074</v>
      </c>
      <c r="I5457" s="99">
        <v>46293.84027777778</v>
      </c>
      <c r="J5457" s="22" t="s">
        <v>9075</v>
      </c>
      <c r="K5457" s="4">
        <f>IFERROR(__xludf.DUMMYFUNCTION("""COMPUTED_VALUE"""),11.0)</f>
        <v>11</v>
      </c>
      <c r="L5457" s="4" t="s">
        <v>8731</v>
      </c>
      <c r="M5457" s="4">
        <v>12.0</v>
      </c>
    </row>
    <row r="5458">
      <c r="A5458" s="85">
        <v>46135.0</v>
      </c>
      <c r="B5458" s="22" t="s">
        <v>1801</v>
      </c>
      <c r="C5458" s="22" t="s">
        <v>9071</v>
      </c>
      <c r="D5458" s="22">
        <v>0.0</v>
      </c>
      <c r="E5458" s="22" t="s">
        <v>9072</v>
      </c>
      <c r="F5458" s="106" t="s">
        <v>1850</v>
      </c>
      <c r="G5458" s="106" t="s">
        <v>9073</v>
      </c>
      <c r="H5458" s="22" t="s">
        <v>9074</v>
      </c>
      <c r="I5458" s="99">
        <v>46293.84027777778</v>
      </c>
      <c r="J5458" s="22" t="s">
        <v>9075</v>
      </c>
      <c r="K5458" s="4">
        <f>IFERROR(__xludf.DUMMYFUNCTION("""COMPUTED_VALUE"""),11.0)</f>
        <v>11</v>
      </c>
      <c r="L5458" s="4" t="s">
        <v>8731</v>
      </c>
      <c r="M5458" s="4">
        <v>12.0</v>
      </c>
    </row>
    <row r="5459">
      <c r="A5459" s="85">
        <v>46136.0</v>
      </c>
      <c r="B5459" s="22" t="s">
        <v>1801</v>
      </c>
      <c r="C5459" s="22" t="s">
        <v>9071</v>
      </c>
      <c r="D5459" s="22">
        <v>0.0</v>
      </c>
      <c r="E5459" s="22" t="s">
        <v>9072</v>
      </c>
      <c r="F5459" s="106" t="s">
        <v>1850</v>
      </c>
      <c r="G5459" s="106" t="s">
        <v>9073</v>
      </c>
      <c r="H5459" s="22" t="s">
        <v>9074</v>
      </c>
      <c r="I5459" s="99">
        <v>46293.84027777778</v>
      </c>
      <c r="J5459" s="22" t="s">
        <v>9075</v>
      </c>
      <c r="K5459" s="4">
        <f>IFERROR(__xludf.DUMMYFUNCTION("""COMPUTED_VALUE"""),11.0)</f>
        <v>11</v>
      </c>
      <c r="L5459" s="4" t="s">
        <v>8731</v>
      </c>
      <c r="M5459" s="4">
        <v>12.0</v>
      </c>
    </row>
    <row r="5460">
      <c r="A5460" s="85">
        <v>46137.0</v>
      </c>
      <c r="B5460" s="22" t="s">
        <v>1801</v>
      </c>
      <c r="C5460" s="22" t="s">
        <v>9071</v>
      </c>
      <c r="D5460" s="22">
        <v>0.0</v>
      </c>
      <c r="E5460" s="22" t="s">
        <v>9072</v>
      </c>
      <c r="F5460" s="106" t="s">
        <v>1850</v>
      </c>
      <c r="G5460" s="106" t="s">
        <v>9073</v>
      </c>
      <c r="H5460" s="22" t="s">
        <v>9074</v>
      </c>
      <c r="I5460" s="99">
        <v>46293.84027777778</v>
      </c>
      <c r="J5460" s="22" t="s">
        <v>9075</v>
      </c>
      <c r="K5460" s="4">
        <f>IFERROR(__xludf.DUMMYFUNCTION("""COMPUTED_VALUE"""),11.0)</f>
        <v>11</v>
      </c>
      <c r="L5460" s="4" t="s">
        <v>8731</v>
      </c>
      <c r="M5460" s="4">
        <v>12.0</v>
      </c>
    </row>
    <row r="5461">
      <c r="A5461" s="85">
        <v>46138.0</v>
      </c>
      <c r="B5461" s="22" t="s">
        <v>1801</v>
      </c>
      <c r="C5461" s="22" t="s">
        <v>9071</v>
      </c>
      <c r="D5461" s="22">
        <v>0.0</v>
      </c>
      <c r="E5461" s="22" t="s">
        <v>9072</v>
      </c>
      <c r="F5461" s="106" t="s">
        <v>1850</v>
      </c>
      <c r="G5461" s="106" t="s">
        <v>9073</v>
      </c>
      <c r="H5461" s="22" t="s">
        <v>9074</v>
      </c>
      <c r="I5461" s="99">
        <v>46293.84027777778</v>
      </c>
      <c r="J5461" s="22" t="s">
        <v>9075</v>
      </c>
      <c r="K5461" s="4">
        <f>IFERROR(__xludf.DUMMYFUNCTION("""COMPUTED_VALUE"""),11.0)</f>
        <v>11</v>
      </c>
      <c r="L5461" s="4" t="s">
        <v>8731</v>
      </c>
      <c r="M5461" s="4">
        <v>12.0</v>
      </c>
    </row>
    <row r="5462">
      <c r="A5462" s="85">
        <v>46139.0</v>
      </c>
      <c r="B5462" s="22" t="s">
        <v>1801</v>
      </c>
      <c r="C5462" s="22" t="s">
        <v>9071</v>
      </c>
      <c r="D5462" s="22">
        <v>0.0</v>
      </c>
      <c r="E5462" s="22" t="s">
        <v>9072</v>
      </c>
      <c r="F5462" s="106" t="s">
        <v>1850</v>
      </c>
      <c r="G5462" s="106" t="s">
        <v>9073</v>
      </c>
      <c r="H5462" s="22" t="s">
        <v>9074</v>
      </c>
      <c r="I5462" s="99">
        <v>46293.84027777778</v>
      </c>
      <c r="J5462" s="22" t="s">
        <v>9075</v>
      </c>
      <c r="K5462" s="4">
        <f>IFERROR(__xludf.DUMMYFUNCTION("""COMPUTED_VALUE"""),11.0)</f>
        <v>11</v>
      </c>
      <c r="L5462" s="4" t="s">
        <v>8731</v>
      </c>
      <c r="M5462" s="4">
        <v>12.0</v>
      </c>
    </row>
    <row r="5463">
      <c r="A5463" s="85">
        <v>46140.0</v>
      </c>
      <c r="B5463" s="22" t="s">
        <v>1801</v>
      </c>
      <c r="C5463" s="22" t="s">
        <v>9071</v>
      </c>
      <c r="D5463" s="22">
        <v>0.0</v>
      </c>
      <c r="E5463" s="22" t="s">
        <v>9072</v>
      </c>
      <c r="F5463" s="106" t="s">
        <v>1850</v>
      </c>
      <c r="G5463" s="106" t="s">
        <v>9073</v>
      </c>
      <c r="H5463" s="22" t="s">
        <v>9074</v>
      </c>
      <c r="I5463" s="99">
        <v>46293.84027777778</v>
      </c>
      <c r="J5463" s="22" t="s">
        <v>9075</v>
      </c>
      <c r="K5463" s="4">
        <f>IFERROR(__xludf.DUMMYFUNCTION("""COMPUTED_VALUE"""),11.0)</f>
        <v>11</v>
      </c>
      <c r="L5463" s="4" t="s">
        <v>8731</v>
      </c>
      <c r="M5463" s="4">
        <v>12.0</v>
      </c>
    </row>
    <row r="5464">
      <c r="A5464" s="85">
        <v>46141.0</v>
      </c>
      <c r="B5464" s="22" t="s">
        <v>1801</v>
      </c>
      <c r="C5464" s="22" t="s">
        <v>9071</v>
      </c>
      <c r="D5464" s="22">
        <v>0.0</v>
      </c>
      <c r="E5464" s="22" t="s">
        <v>9072</v>
      </c>
      <c r="F5464" s="106" t="s">
        <v>1850</v>
      </c>
      <c r="G5464" s="106" t="s">
        <v>9073</v>
      </c>
      <c r="H5464" s="22" t="s">
        <v>9074</v>
      </c>
      <c r="I5464" s="99">
        <v>46293.84027777778</v>
      </c>
      <c r="J5464" s="22" t="s">
        <v>9075</v>
      </c>
      <c r="K5464" s="4">
        <f>IFERROR(__xludf.DUMMYFUNCTION("""COMPUTED_VALUE"""),11.0)</f>
        <v>11</v>
      </c>
      <c r="L5464" s="4" t="s">
        <v>8731</v>
      </c>
      <c r="M5464" s="4">
        <v>12.0</v>
      </c>
    </row>
    <row r="5465">
      <c r="A5465" s="85">
        <v>46142.0</v>
      </c>
      <c r="B5465" s="22" t="s">
        <v>1801</v>
      </c>
      <c r="C5465" s="22" t="s">
        <v>9071</v>
      </c>
      <c r="D5465" s="22">
        <v>0.0</v>
      </c>
      <c r="E5465" s="22" t="s">
        <v>9072</v>
      </c>
      <c r="F5465" s="106" t="s">
        <v>1850</v>
      </c>
      <c r="G5465" s="106" t="s">
        <v>9073</v>
      </c>
      <c r="H5465" s="22" t="s">
        <v>9074</v>
      </c>
      <c r="I5465" s="99">
        <v>46293.84027777778</v>
      </c>
      <c r="J5465" s="22" t="s">
        <v>9075</v>
      </c>
      <c r="K5465" s="4">
        <f>IFERROR(__xludf.DUMMYFUNCTION("""COMPUTED_VALUE"""),11.0)</f>
        <v>11</v>
      </c>
      <c r="L5465" s="4" t="s">
        <v>8731</v>
      </c>
      <c r="M5465" s="4">
        <v>12.0</v>
      </c>
    </row>
    <row r="5466">
      <c r="A5466" s="85">
        <v>46143.0</v>
      </c>
      <c r="B5466" s="22" t="s">
        <v>1801</v>
      </c>
      <c r="C5466" s="22" t="s">
        <v>9071</v>
      </c>
      <c r="D5466" s="22">
        <v>0.0</v>
      </c>
      <c r="E5466" s="22" t="s">
        <v>9072</v>
      </c>
      <c r="F5466" s="106" t="s">
        <v>1850</v>
      </c>
      <c r="G5466" s="106" t="s">
        <v>9073</v>
      </c>
      <c r="H5466" s="22" t="s">
        <v>9074</v>
      </c>
      <c r="I5466" s="99">
        <v>46293.84027777778</v>
      </c>
      <c r="J5466" s="22" t="s">
        <v>9075</v>
      </c>
      <c r="K5466" s="4">
        <f>IFERROR(__xludf.DUMMYFUNCTION("""COMPUTED_VALUE"""),11.0)</f>
        <v>11</v>
      </c>
      <c r="L5466" s="4" t="s">
        <v>8731</v>
      </c>
      <c r="M5466" s="4">
        <v>12.0</v>
      </c>
    </row>
    <row r="5467">
      <c r="A5467" s="85">
        <v>46144.0</v>
      </c>
      <c r="B5467" s="22" t="s">
        <v>1801</v>
      </c>
      <c r="C5467" s="22" t="s">
        <v>9071</v>
      </c>
      <c r="D5467" s="22">
        <v>0.0</v>
      </c>
      <c r="E5467" s="22" t="s">
        <v>9072</v>
      </c>
      <c r="F5467" s="106" t="s">
        <v>1850</v>
      </c>
      <c r="G5467" s="106" t="s">
        <v>9073</v>
      </c>
      <c r="H5467" s="22" t="s">
        <v>9074</v>
      </c>
      <c r="I5467" s="99">
        <v>46293.84027777778</v>
      </c>
      <c r="J5467" s="22" t="s">
        <v>9075</v>
      </c>
      <c r="K5467" s="4">
        <f>IFERROR(__xludf.DUMMYFUNCTION("""COMPUTED_VALUE"""),11.0)</f>
        <v>11</v>
      </c>
      <c r="L5467" s="4" t="s">
        <v>8731</v>
      </c>
      <c r="M5467" s="4">
        <v>12.0</v>
      </c>
    </row>
    <row r="5468">
      <c r="A5468" s="85">
        <v>46145.0</v>
      </c>
      <c r="B5468" s="22" t="s">
        <v>1801</v>
      </c>
      <c r="C5468" s="22" t="s">
        <v>9071</v>
      </c>
      <c r="D5468" s="22">
        <v>0.0</v>
      </c>
      <c r="E5468" s="22" t="s">
        <v>9072</v>
      </c>
      <c r="F5468" s="106" t="s">
        <v>1850</v>
      </c>
      <c r="G5468" s="106" t="s">
        <v>9073</v>
      </c>
      <c r="H5468" s="22" t="s">
        <v>9074</v>
      </c>
      <c r="I5468" s="99">
        <v>46293.84027777778</v>
      </c>
      <c r="J5468" s="22" t="s">
        <v>9075</v>
      </c>
      <c r="K5468" s="4">
        <f>IFERROR(__xludf.DUMMYFUNCTION("""COMPUTED_VALUE"""),11.0)</f>
        <v>11</v>
      </c>
      <c r="L5468" s="4" t="s">
        <v>8731</v>
      </c>
      <c r="M5468" s="4">
        <v>12.0</v>
      </c>
    </row>
    <row r="5469">
      <c r="A5469" s="85">
        <v>46146.0</v>
      </c>
      <c r="B5469" s="22" t="s">
        <v>1801</v>
      </c>
      <c r="C5469" s="22" t="s">
        <v>9071</v>
      </c>
      <c r="D5469" s="22">
        <v>0.0</v>
      </c>
      <c r="E5469" s="22" t="s">
        <v>9072</v>
      </c>
      <c r="F5469" s="106" t="s">
        <v>1850</v>
      </c>
      <c r="G5469" s="106" t="s">
        <v>9073</v>
      </c>
      <c r="H5469" s="22" t="s">
        <v>9074</v>
      </c>
      <c r="I5469" s="99">
        <v>46293.84027777778</v>
      </c>
      <c r="J5469" s="22" t="s">
        <v>9075</v>
      </c>
      <c r="K5469" s="4">
        <f>IFERROR(__xludf.DUMMYFUNCTION("""COMPUTED_VALUE"""),11.0)</f>
        <v>11</v>
      </c>
      <c r="L5469" s="4" t="s">
        <v>8731</v>
      </c>
      <c r="M5469" s="4">
        <v>12.0</v>
      </c>
    </row>
    <row r="5470">
      <c r="A5470" s="85">
        <v>46147.0</v>
      </c>
      <c r="B5470" s="22" t="s">
        <v>1801</v>
      </c>
      <c r="C5470" s="22" t="s">
        <v>9071</v>
      </c>
      <c r="D5470" s="22">
        <v>0.0</v>
      </c>
      <c r="E5470" s="22" t="s">
        <v>9072</v>
      </c>
      <c r="F5470" s="106" t="s">
        <v>1850</v>
      </c>
      <c r="G5470" s="106" t="s">
        <v>9073</v>
      </c>
      <c r="H5470" s="22" t="s">
        <v>9074</v>
      </c>
      <c r="I5470" s="99">
        <v>46293.84027777778</v>
      </c>
      <c r="J5470" s="22" t="s">
        <v>9075</v>
      </c>
      <c r="K5470" s="4">
        <f>IFERROR(__xludf.DUMMYFUNCTION("""COMPUTED_VALUE"""),11.0)</f>
        <v>11</v>
      </c>
      <c r="L5470" s="4" t="s">
        <v>8731</v>
      </c>
      <c r="M5470" s="4">
        <v>12.0</v>
      </c>
    </row>
    <row r="5471">
      <c r="A5471" s="85">
        <v>46148.0</v>
      </c>
      <c r="B5471" s="22" t="s">
        <v>1801</v>
      </c>
      <c r="C5471" s="22" t="s">
        <v>9071</v>
      </c>
      <c r="D5471" s="22">
        <v>0.0</v>
      </c>
      <c r="E5471" s="22" t="s">
        <v>9072</v>
      </c>
      <c r="F5471" s="106" t="s">
        <v>1850</v>
      </c>
      <c r="G5471" s="106" t="s">
        <v>9073</v>
      </c>
      <c r="H5471" s="22" t="s">
        <v>9074</v>
      </c>
      <c r="I5471" s="99">
        <v>46293.84027777778</v>
      </c>
      <c r="J5471" s="22" t="s">
        <v>9075</v>
      </c>
      <c r="K5471" s="4">
        <f>IFERROR(__xludf.DUMMYFUNCTION("""COMPUTED_VALUE"""),11.0)</f>
        <v>11</v>
      </c>
      <c r="L5471" s="4" t="s">
        <v>8731</v>
      </c>
      <c r="M5471" s="4">
        <v>12.0</v>
      </c>
    </row>
    <row r="5472">
      <c r="A5472" s="85">
        <v>46149.0</v>
      </c>
      <c r="B5472" s="22" t="s">
        <v>1801</v>
      </c>
      <c r="C5472" s="22" t="s">
        <v>9071</v>
      </c>
      <c r="D5472" s="22">
        <v>0.0</v>
      </c>
      <c r="E5472" s="22" t="s">
        <v>9072</v>
      </c>
      <c r="F5472" s="106" t="s">
        <v>1850</v>
      </c>
      <c r="G5472" s="106" t="s">
        <v>9073</v>
      </c>
      <c r="H5472" s="22" t="s">
        <v>9074</v>
      </c>
      <c r="I5472" s="99">
        <v>46293.84027777778</v>
      </c>
      <c r="J5472" s="22" t="s">
        <v>9075</v>
      </c>
      <c r="K5472" s="4">
        <f>IFERROR(__xludf.DUMMYFUNCTION("""COMPUTED_VALUE"""),11.0)</f>
        <v>11</v>
      </c>
      <c r="L5472" s="4" t="s">
        <v>8731</v>
      </c>
      <c r="M5472" s="4">
        <v>12.0</v>
      </c>
    </row>
    <row r="5473">
      <c r="A5473" s="85">
        <v>46150.0</v>
      </c>
      <c r="B5473" s="22" t="s">
        <v>1801</v>
      </c>
      <c r="C5473" s="22" t="s">
        <v>9071</v>
      </c>
      <c r="D5473" s="22">
        <v>0.0</v>
      </c>
      <c r="E5473" s="22" t="s">
        <v>9072</v>
      </c>
      <c r="F5473" s="106" t="s">
        <v>1850</v>
      </c>
      <c r="G5473" s="106" t="s">
        <v>9073</v>
      </c>
      <c r="H5473" s="22" t="s">
        <v>9074</v>
      </c>
      <c r="I5473" s="99">
        <v>46293.84027777778</v>
      </c>
      <c r="J5473" s="22" t="s">
        <v>9075</v>
      </c>
      <c r="K5473" s="4">
        <f>IFERROR(__xludf.DUMMYFUNCTION("""COMPUTED_VALUE"""),11.0)</f>
        <v>11</v>
      </c>
      <c r="L5473" s="4" t="s">
        <v>8731</v>
      </c>
      <c r="M5473" s="4">
        <v>12.0</v>
      </c>
    </row>
    <row r="5474">
      <c r="A5474" s="85">
        <v>46151.0</v>
      </c>
      <c r="B5474" s="22" t="s">
        <v>1801</v>
      </c>
      <c r="C5474" s="22" t="s">
        <v>9071</v>
      </c>
      <c r="D5474" s="22">
        <v>0.0</v>
      </c>
      <c r="E5474" s="22" t="s">
        <v>9072</v>
      </c>
      <c r="F5474" s="106" t="s">
        <v>1850</v>
      </c>
      <c r="G5474" s="106" t="s">
        <v>9073</v>
      </c>
      <c r="H5474" s="22" t="s">
        <v>9074</v>
      </c>
      <c r="I5474" s="99">
        <v>46293.84027777778</v>
      </c>
      <c r="J5474" s="22" t="s">
        <v>9075</v>
      </c>
      <c r="K5474" s="4">
        <f>IFERROR(__xludf.DUMMYFUNCTION("""COMPUTED_VALUE"""),11.0)</f>
        <v>11</v>
      </c>
      <c r="L5474" s="4" t="s">
        <v>8731</v>
      </c>
      <c r="M5474" s="4">
        <v>12.0</v>
      </c>
    </row>
    <row r="5475">
      <c r="A5475" s="85">
        <v>46152.0</v>
      </c>
      <c r="B5475" s="22" t="s">
        <v>1801</v>
      </c>
      <c r="C5475" s="22" t="s">
        <v>9071</v>
      </c>
      <c r="D5475" s="22">
        <v>0.0</v>
      </c>
      <c r="E5475" s="22" t="s">
        <v>9072</v>
      </c>
      <c r="F5475" s="106" t="s">
        <v>1850</v>
      </c>
      <c r="G5475" s="106" t="s">
        <v>9073</v>
      </c>
      <c r="H5475" s="22" t="s">
        <v>9074</v>
      </c>
      <c r="I5475" s="99">
        <v>46293.84027777778</v>
      </c>
      <c r="J5475" s="22" t="s">
        <v>9075</v>
      </c>
      <c r="K5475" s="4">
        <f>IFERROR(__xludf.DUMMYFUNCTION("""COMPUTED_VALUE"""),11.0)</f>
        <v>11</v>
      </c>
      <c r="L5475" s="4" t="s">
        <v>8731</v>
      </c>
      <c r="M5475" s="4">
        <v>12.0</v>
      </c>
    </row>
    <row r="5476">
      <c r="A5476" s="85">
        <v>46153.0</v>
      </c>
      <c r="B5476" s="22" t="s">
        <v>1801</v>
      </c>
      <c r="C5476" s="22" t="s">
        <v>9071</v>
      </c>
      <c r="D5476" s="22">
        <v>0.0</v>
      </c>
      <c r="E5476" s="22" t="s">
        <v>9072</v>
      </c>
      <c r="F5476" s="106" t="s">
        <v>1850</v>
      </c>
      <c r="G5476" s="106" t="s">
        <v>9073</v>
      </c>
      <c r="H5476" s="22" t="s">
        <v>9074</v>
      </c>
      <c r="I5476" s="99">
        <v>46293.84027777778</v>
      </c>
      <c r="J5476" s="22" t="s">
        <v>9075</v>
      </c>
      <c r="K5476" s="4">
        <f>IFERROR(__xludf.DUMMYFUNCTION("""COMPUTED_VALUE"""),11.0)</f>
        <v>11</v>
      </c>
      <c r="L5476" s="4" t="s">
        <v>8731</v>
      </c>
      <c r="M5476" s="4">
        <v>12.0</v>
      </c>
    </row>
    <row r="5477">
      <c r="A5477" s="85">
        <v>46154.0</v>
      </c>
      <c r="B5477" s="22" t="s">
        <v>1801</v>
      </c>
      <c r="C5477" s="22" t="s">
        <v>9071</v>
      </c>
      <c r="D5477" s="22">
        <v>0.0</v>
      </c>
      <c r="E5477" s="22" t="s">
        <v>9072</v>
      </c>
      <c r="F5477" s="106" t="s">
        <v>1850</v>
      </c>
      <c r="G5477" s="106" t="s">
        <v>9073</v>
      </c>
      <c r="H5477" s="22" t="s">
        <v>9074</v>
      </c>
      <c r="I5477" s="99">
        <v>46293.84027777778</v>
      </c>
      <c r="J5477" s="22" t="s">
        <v>9075</v>
      </c>
      <c r="K5477" s="4">
        <f>IFERROR(__xludf.DUMMYFUNCTION("""COMPUTED_VALUE"""),12.0)</f>
        <v>12</v>
      </c>
      <c r="L5477" s="4" t="s">
        <v>8735</v>
      </c>
      <c r="M5477" s="4">
        <v>12.0</v>
      </c>
    </row>
    <row r="5478">
      <c r="A5478" s="85">
        <v>46155.0</v>
      </c>
      <c r="B5478" s="22" t="s">
        <v>1801</v>
      </c>
      <c r="C5478" s="22" t="s">
        <v>9071</v>
      </c>
      <c r="D5478" s="22">
        <v>0.0</v>
      </c>
      <c r="E5478" s="22" t="s">
        <v>9072</v>
      </c>
      <c r="F5478" s="106" t="s">
        <v>1850</v>
      </c>
      <c r="G5478" s="106" t="s">
        <v>9073</v>
      </c>
      <c r="H5478" s="22" t="s">
        <v>9074</v>
      </c>
      <c r="I5478" s="99">
        <v>46293.84027777778</v>
      </c>
      <c r="J5478" s="22" t="s">
        <v>9075</v>
      </c>
      <c r="K5478" s="4">
        <f>IFERROR(__xludf.DUMMYFUNCTION("""COMPUTED_VALUE"""),12.0)</f>
        <v>12</v>
      </c>
      <c r="L5478" s="4" t="s">
        <v>8735</v>
      </c>
      <c r="M5478" s="4">
        <v>12.0</v>
      </c>
    </row>
    <row r="5479">
      <c r="A5479" s="85">
        <v>46156.0</v>
      </c>
      <c r="B5479" s="22" t="s">
        <v>1801</v>
      </c>
      <c r="C5479" s="22" t="s">
        <v>9071</v>
      </c>
      <c r="D5479" s="22">
        <v>0.0</v>
      </c>
      <c r="E5479" s="22" t="s">
        <v>9072</v>
      </c>
      <c r="F5479" s="106" t="s">
        <v>1850</v>
      </c>
      <c r="G5479" s="106" t="s">
        <v>9073</v>
      </c>
      <c r="H5479" s="22" t="s">
        <v>9074</v>
      </c>
      <c r="I5479" s="99">
        <v>46293.84027777778</v>
      </c>
      <c r="J5479" s="22" t="s">
        <v>9075</v>
      </c>
      <c r="K5479" s="4">
        <f>IFERROR(__xludf.DUMMYFUNCTION("""COMPUTED_VALUE"""),11.0)</f>
        <v>11</v>
      </c>
      <c r="L5479" s="4" t="s">
        <v>8731</v>
      </c>
      <c r="M5479" s="4">
        <v>12.0</v>
      </c>
    </row>
    <row r="5480">
      <c r="A5480" s="85">
        <v>46157.0</v>
      </c>
      <c r="B5480" s="22" t="s">
        <v>1801</v>
      </c>
      <c r="C5480" s="22" t="s">
        <v>9071</v>
      </c>
      <c r="D5480" s="22">
        <v>0.0</v>
      </c>
      <c r="E5480" s="22" t="s">
        <v>9072</v>
      </c>
      <c r="F5480" s="106" t="s">
        <v>1850</v>
      </c>
      <c r="G5480" s="106" t="s">
        <v>9073</v>
      </c>
      <c r="H5480" s="22" t="s">
        <v>9074</v>
      </c>
      <c r="I5480" s="99">
        <v>46293.84027777778</v>
      </c>
      <c r="J5480" s="22" t="s">
        <v>9075</v>
      </c>
      <c r="K5480" s="4">
        <f>IFERROR(__xludf.DUMMYFUNCTION("""COMPUTED_VALUE"""),11.0)</f>
        <v>11</v>
      </c>
      <c r="L5480" s="4" t="s">
        <v>8731</v>
      </c>
      <c r="M5480" s="4">
        <v>12.0</v>
      </c>
    </row>
    <row r="5481">
      <c r="A5481" s="85">
        <v>46158.0</v>
      </c>
      <c r="B5481" s="22" t="s">
        <v>1801</v>
      </c>
      <c r="C5481" s="22" t="s">
        <v>9071</v>
      </c>
      <c r="D5481" s="22">
        <v>0.0</v>
      </c>
      <c r="E5481" s="22" t="s">
        <v>9072</v>
      </c>
      <c r="F5481" s="106" t="s">
        <v>1850</v>
      </c>
      <c r="G5481" s="106" t="s">
        <v>9073</v>
      </c>
      <c r="H5481" s="22" t="s">
        <v>9074</v>
      </c>
      <c r="I5481" s="99">
        <v>46293.84027777778</v>
      </c>
      <c r="J5481" s="22" t="s">
        <v>9075</v>
      </c>
      <c r="K5481" s="4">
        <f>IFERROR(__xludf.DUMMYFUNCTION("""COMPUTED_VALUE"""),11.0)</f>
        <v>11</v>
      </c>
      <c r="L5481" s="4" t="s">
        <v>8731</v>
      </c>
      <c r="M5481" s="4">
        <v>12.0</v>
      </c>
    </row>
    <row r="5482">
      <c r="A5482" s="85">
        <v>46159.0</v>
      </c>
      <c r="B5482" s="22" t="s">
        <v>1801</v>
      </c>
      <c r="C5482" s="22" t="s">
        <v>9071</v>
      </c>
      <c r="D5482" s="22">
        <v>0.0</v>
      </c>
      <c r="E5482" s="22" t="s">
        <v>9072</v>
      </c>
      <c r="F5482" s="106" t="s">
        <v>1850</v>
      </c>
      <c r="G5482" s="106" t="s">
        <v>9073</v>
      </c>
      <c r="H5482" s="22" t="s">
        <v>9074</v>
      </c>
      <c r="I5482" s="99">
        <v>46293.84027777778</v>
      </c>
      <c r="J5482" s="22" t="s">
        <v>9075</v>
      </c>
      <c r="K5482" s="4">
        <f>IFERROR(__xludf.DUMMYFUNCTION("""COMPUTED_VALUE"""),11.0)</f>
        <v>11</v>
      </c>
      <c r="L5482" s="4" t="s">
        <v>8731</v>
      </c>
      <c r="M5482" s="4">
        <v>12.0</v>
      </c>
    </row>
    <row r="5483">
      <c r="A5483" s="85">
        <v>46160.0</v>
      </c>
      <c r="B5483" s="22" t="s">
        <v>1801</v>
      </c>
      <c r="C5483" s="22" t="s">
        <v>9071</v>
      </c>
      <c r="D5483" s="22">
        <v>0.0</v>
      </c>
      <c r="E5483" s="22" t="s">
        <v>9072</v>
      </c>
      <c r="F5483" s="106" t="s">
        <v>1850</v>
      </c>
      <c r="G5483" s="106" t="s">
        <v>9073</v>
      </c>
      <c r="H5483" s="22" t="s">
        <v>9074</v>
      </c>
      <c r="I5483" s="99">
        <v>46293.84027777778</v>
      </c>
      <c r="J5483" s="22" t="s">
        <v>9075</v>
      </c>
      <c r="K5483" s="4">
        <f>IFERROR(__xludf.DUMMYFUNCTION("""COMPUTED_VALUE"""),11.0)</f>
        <v>11</v>
      </c>
      <c r="L5483" s="4" t="s">
        <v>8731</v>
      </c>
      <c r="M5483" s="4">
        <v>12.0</v>
      </c>
    </row>
    <row r="5484">
      <c r="A5484" s="85">
        <v>46161.0</v>
      </c>
      <c r="B5484" s="22" t="s">
        <v>1801</v>
      </c>
      <c r="C5484" s="22" t="s">
        <v>9071</v>
      </c>
      <c r="D5484" s="22">
        <v>0.0</v>
      </c>
      <c r="E5484" s="22" t="s">
        <v>9072</v>
      </c>
      <c r="F5484" s="106" t="s">
        <v>1850</v>
      </c>
      <c r="G5484" s="106" t="s">
        <v>9073</v>
      </c>
      <c r="H5484" s="22" t="s">
        <v>9074</v>
      </c>
      <c r="I5484" s="99">
        <v>46293.84027777778</v>
      </c>
      <c r="J5484" s="22" t="s">
        <v>9075</v>
      </c>
      <c r="K5484" s="4">
        <f>IFERROR(__xludf.DUMMYFUNCTION("""COMPUTED_VALUE"""),11.0)</f>
        <v>11</v>
      </c>
      <c r="L5484" s="4" t="s">
        <v>8731</v>
      </c>
      <c r="M5484" s="4">
        <v>12.0</v>
      </c>
    </row>
    <row r="5485">
      <c r="A5485" s="85">
        <v>46162.0</v>
      </c>
      <c r="B5485" s="22" t="s">
        <v>1801</v>
      </c>
      <c r="C5485" s="22" t="s">
        <v>9071</v>
      </c>
      <c r="D5485" s="22">
        <v>0.0</v>
      </c>
      <c r="E5485" s="22" t="s">
        <v>9072</v>
      </c>
      <c r="F5485" s="106" t="s">
        <v>1850</v>
      </c>
      <c r="G5485" s="106" t="s">
        <v>9073</v>
      </c>
      <c r="H5485" s="22" t="s">
        <v>9074</v>
      </c>
      <c r="I5485" s="99">
        <v>46293.84027777778</v>
      </c>
      <c r="J5485" s="22" t="s">
        <v>9075</v>
      </c>
      <c r="K5485" s="4">
        <f>IFERROR(__xludf.DUMMYFUNCTION("""COMPUTED_VALUE"""),11.0)</f>
        <v>11</v>
      </c>
      <c r="L5485" s="4" t="s">
        <v>8731</v>
      </c>
      <c r="M5485" s="4">
        <v>12.0</v>
      </c>
    </row>
    <row r="5486">
      <c r="A5486" s="85">
        <v>46163.0</v>
      </c>
      <c r="B5486" s="22" t="s">
        <v>1801</v>
      </c>
      <c r="C5486" s="22" t="s">
        <v>9071</v>
      </c>
      <c r="D5486" s="22">
        <v>0.0</v>
      </c>
      <c r="E5486" s="22" t="s">
        <v>9072</v>
      </c>
      <c r="F5486" s="106" t="s">
        <v>1850</v>
      </c>
      <c r="G5486" s="106" t="s">
        <v>9073</v>
      </c>
      <c r="H5486" s="22" t="s">
        <v>9074</v>
      </c>
      <c r="I5486" s="99">
        <v>46293.84027777778</v>
      </c>
      <c r="J5486" s="22" t="s">
        <v>9075</v>
      </c>
      <c r="K5486" s="4">
        <f>IFERROR(__xludf.DUMMYFUNCTION("""COMPUTED_VALUE"""),11.0)</f>
        <v>11</v>
      </c>
      <c r="L5486" s="4" t="s">
        <v>8731</v>
      </c>
      <c r="M5486" s="4">
        <v>12.0</v>
      </c>
    </row>
    <row r="5487">
      <c r="A5487" s="85">
        <v>46164.0</v>
      </c>
      <c r="B5487" s="22" t="s">
        <v>1801</v>
      </c>
      <c r="C5487" s="22" t="s">
        <v>9071</v>
      </c>
      <c r="D5487" s="22">
        <v>0.0</v>
      </c>
      <c r="E5487" s="22" t="s">
        <v>9072</v>
      </c>
      <c r="F5487" s="106" t="s">
        <v>1850</v>
      </c>
      <c r="G5487" s="106" t="s">
        <v>9073</v>
      </c>
      <c r="H5487" s="22" t="s">
        <v>9074</v>
      </c>
      <c r="I5487" s="99">
        <v>46293.84027777778</v>
      </c>
      <c r="J5487" s="22" t="s">
        <v>9075</v>
      </c>
      <c r="K5487" s="4">
        <f>IFERROR(__xludf.DUMMYFUNCTION("""COMPUTED_VALUE"""),11.0)</f>
        <v>11</v>
      </c>
      <c r="L5487" s="4" t="s">
        <v>8731</v>
      </c>
      <c r="M5487" s="4">
        <v>12.0</v>
      </c>
    </row>
    <row r="5488">
      <c r="A5488" s="85">
        <v>46165.0</v>
      </c>
      <c r="B5488" s="22" t="s">
        <v>1801</v>
      </c>
      <c r="C5488" s="22" t="s">
        <v>9071</v>
      </c>
      <c r="D5488" s="22">
        <v>0.0</v>
      </c>
      <c r="E5488" s="22" t="s">
        <v>9072</v>
      </c>
      <c r="F5488" s="106" t="s">
        <v>1850</v>
      </c>
      <c r="G5488" s="106" t="s">
        <v>9073</v>
      </c>
      <c r="H5488" s="22" t="s">
        <v>9074</v>
      </c>
      <c r="I5488" s="99">
        <v>46293.84027777778</v>
      </c>
      <c r="J5488" s="22" t="s">
        <v>9075</v>
      </c>
      <c r="K5488" s="4">
        <f>IFERROR(__xludf.DUMMYFUNCTION("""COMPUTED_VALUE"""),11.0)</f>
        <v>11</v>
      </c>
      <c r="L5488" s="4" t="s">
        <v>8731</v>
      </c>
      <c r="M5488" s="4">
        <v>12.0</v>
      </c>
    </row>
    <row r="5489">
      <c r="A5489" s="85">
        <v>46166.0</v>
      </c>
      <c r="B5489" s="22" t="s">
        <v>1801</v>
      </c>
      <c r="C5489" s="22" t="s">
        <v>9071</v>
      </c>
      <c r="D5489" s="22">
        <v>0.0</v>
      </c>
      <c r="E5489" s="22" t="s">
        <v>9072</v>
      </c>
      <c r="F5489" s="106" t="s">
        <v>1850</v>
      </c>
      <c r="G5489" s="106" t="s">
        <v>9073</v>
      </c>
      <c r="H5489" s="22" t="s">
        <v>9074</v>
      </c>
      <c r="I5489" s="99">
        <v>46293.84027777778</v>
      </c>
      <c r="J5489" s="22" t="s">
        <v>9075</v>
      </c>
      <c r="K5489" s="4">
        <f>IFERROR(__xludf.DUMMYFUNCTION("""COMPUTED_VALUE"""),11.0)</f>
        <v>11</v>
      </c>
      <c r="L5489" s="4" t="s">
        <v>8731</v>
      </c>
      <c r="M5489" s="4">
        <v>12.0</v>
      </c>
    </row>
    <row r="5490">
      <c r="A5490" s="85">
        <v>46167.0</v>
      </c>
      <c r="B5490" s="22" t="s">
        <v>1801</v>
      </c>
      <c r="C5490" s="22" t="s">
        <v>9071</v>
      </c>
      <c r="D5490" s="22">
        <v>0.0</v>
      </c>
      <c r="E5490" s="22" t="s">
        <v>9072</v>
      </c>
      <c r="F5490" s="106" t="s">
        <v>1850</v>
      </c>
      <c r="G5490" s="106" t="s">
        <v>9073</v>
      </c>
      <c r="H5490" s="22" t="s">
        <v>9074</v>
      </c>
      <c r="I5490" s="99">
        <v>46293.84027777778</v>
      </c>
      <c r="J5490" s="22" t="s">
        <v>9075</v>
      </c>
      <c r="K5490" s="4">
        <f>IFERROR(__xludf.DUMMYFUNCTION("""COMPUTED_VALUE"""),11.0)</f>
        <v>11</v>
      </c>
      <c r="L5490" s="4" t="s">
        <v>8731</v>
      </c>
      <c r="M5490" s="4">
        <v>12.0</v>
      </c>
    </row>
    <row r="5491">
      <c r="A5491" s="85">
        <v>46168.0</v>
      </c>
      <c r="B5491" s="22" t="s">
        <v>1801</v>
      </c>
      <c r="C5491" s="22" t="s">
        <v>9071</v>
      </c>
      <c r="D5491" s="22">
        <v>0.0</v>
      </c>
      <c r="E5491" s="22" t="s">
        <v>9072</v>
      </c>
      <c r="F5491" s="106" t="s">
        <v>1850</v>
      </c>
      <c r="G5491" s="106" t="s">
        <v>9073</v>
      </c>
      <c r="H5491" s="22" t="s">
        <v>9074</v>
      </c>
      <c r="I5491" s="99">
        <v>46293.84027777778</v>
      </c>
      <c r="J5491" s="22" t="s">
        <v>9075</v>
      </c>
      <c r="K5491" s="4">
        <f>IFERROR(__xludf.DUMMYFUNCTION("""COMPUTED_VALUE"""),11.0)</f>
        <v>11</v>
      </c>
      <c r="L5491" s="4" t="s">
        <v>8731</v>
      </c>
      <c r="M5491" s="4">
        <v>12.0</v>
      </c>
    </row>
    <row r="5492">
      <c r="A5492" s="85">
        <v>46169.0</v>
      </c>
      <c r="B5492" s="22" t="s">
        <v>1801</v>
      </c>
      <c r="C5492" s="22" t="s">
        <v>9071</v>
      </c>
      <c r="D5492" s="22">
        <v>0.0</v>
      </c>
      <c r="E5492" s="22" t="s">
        <v>9072</v>
      </c>
      <c r="F5492" s="106" t="s">
        <v>1850</v>
      </c>
      <c r="G5492" s="106" t="s">
        <v>9073</v>
      </c>
      <c r="H5492" s="22" t="s">
        <v>9074</v>
      </c>
      <c r="I5492" s="99">
        <v>46293.84027777778</v>
      </c>
      <c r="J5492" s="22" t="s">
        <v>9075</v>
      </c>
      <c r="K5492" s="4">
        <f>IFERROR(__xludf.DUMMYFUNCTION("""COMPUTED_VALUE"""),11.0)</f>
        <v>11</v>
      </c>
      <c r="L5492" s="4" t="s">
        <v>8731</v>
      </c>
      <c r="M5492" s="4">
        <v>12.0</v>
      </c>
    </row>
    <row r="5493">
      <c r="A5493" s="85">
        <v>46170.0</v>
      </c>
      <c r="B5493" s="22" t="s">
        <v>1801</v>
      </c>
      <c r="C5493" s="22" t="s">
        <v>9071</v>
      </c>
      <c r="D5493" s="22">
        <v>0.0</v>
      </c>
      <c r="E5493" s="22" t="s">
        <v>9072</v>
      </c>
      <c r="F5493" s="106" t="s">
        <v>1850</v>
      </c>
      <c r="G5493" s="106" t="s">
        <v>9073</v>
      </c>
      <c r="H5493" s="22" t="s">
        <v>9074</v>
      </c>
      <c r="I5493" s="99">
        <v>46293.84027777778</v>
      </c>
      <c r="J5493" s="22" t="s">
        <v>9075</v>
      </c>
      <c r="K5493" s="4">
        <f>IFERROR(__xludf.DUMMYFUNCTION("""COMPUTED_VALUE"""),12.0)</f>
        <v>12</v>
      </c>
      <c r="L5493" s="4" t="s">
        <v>8735</v>
      </c>
      <c r="M5493" s="4">
        <v>12.0</v>
      </c>
    </row>
    <row r="5494">
      <c r="A5494" s="85">
        <v>46171.0</v>
      </c>
      <c r="B5494" s="22" t="s">
        <v>1801</v>
      </c>
      <c r="C5494" s="22" t="s">
        <v>9071</v>
      </c>
      <c r="D5494" s="22">
        <v>0.0</v>
      </c>
      <c r="E5494" s="22" t="s">
        <v>9072</v>
      </c>
      <c r="F5494" s="106" t="s">
        <v>1850</v>
      </c>
      <c r="G5494" s="106" t="s">
        <v>9073</v>
      </c>
      <c r="H5494" s="22" t="s">
        <v>9074</v>
      </c>
      <c r="I5494" s="99">
        <v>46293.84027777778</v>
      </c>
      <c r="J5494" s="22" t="s">
        <v>9075</v>
      </c>
      <c r="K5494" s="4">
        <f>IFERROR(__xludf.DUMMYFUNCTION("""COMPUTED_VALUE"""),11.0)</f>
        <v>11</v>
      </c>
      <c r="L5494" s="4" t="s">
        <v>8731</v>
      </c>
      <c r="M5494" s="4">
        <v>12.0</v>
      </c>
    </row>
    <row r="5495">
      <c r="A5495" s="85">
        <v>46172.0</v>
      </c>
      <c r="B5495" s="22" t="s">
        <v>1801</v>
      </c>
      <c r="C5495" s="22" t="s">
        <v>9071</v>
      </c>
      <c r="D5495" s="22">
        <v>0.0</v>
      </c>
      <c r="E5495" s="22" t="s">
        <v>9072</v>
      </c>
      <c r="F5495" s="106" t="s">
        <v>1850</v>
      </c>
      <c r="G5495" s="106" t="s">
        <v>9073</v>
      </c>
      <c r="H5495" s="22" t="s">
        <v>9074</v>
      </c>
      <c r="I5495" s="99">
        <v>46293.84027777778</v>
      </c>
      <c r="J5495" s="22" t="s">
        <v>9075</v>
      </c>
      <c r="K5495" s="4">
        <f>IFERROR(__xludf.DUMMYFUNCTION("""COMPUTED_VALUE"""),11.0)</f>
        <v>11</v>
      </c>
      <c r="L5495" s="4" t="s">
        <v>8731</v>
      </c>
      <c r="M5495" s="4">
        <v>12.0</v>
      </c>
    </row>
    <row r="5496">
      <c r="A5496" s="85">
        <v>46173.0</v>
      </c>
      <c r="B5496" s="22" t="s">
        <v>1801</v>
      </c>
      <c r="C5496" s="22" t="s">
        <v>9071</v>
      </c>
      <c r="D5496" s="22">
        <v>0.0</v>
      </c>
      <c r="E5496" s="22" t="s">
        <v>9072</v>
      </c>
      <c r="F5496" s="106" t="s">
        <v>1850</v>
      </c>
      <c r="G5496" s="106" t="s">
        <v>9073</v>
      </c>
      <c r="H5496" s="22" t="s">
        <v>9074</v>
      </c>
      <c r="I5496" s="99">
        <v>46293.84027777778</v>
      </c>
      <c r="J5496" s="22" t="s">
        <v>9075</v>
      </c>
      <c r="K5496" s="4">
        <f>IFERROR(__xludf.DUMMYFUNCTION("""COMPUTED_VALUE"""),11.0)</f>
        <v>11</v>
      </c>
      <c r="L5496" s="4" t="s">
        <v>8731</v>
      </c>
      <c r="M5496" s="4">
        <v>12.0</v>
      </c>
    </row>
    <row r="5497">
      <c r="A5497" s="85">
        <v>46174.0</v>
      </c>
      <c r="B5497" s="22" t="s">
        <v>1801</v>
      </c>
      <c r="C5497" s="22" t="s">
        <v>9071</v>
      </c>
      <c r="D5497" s="22">
        <v>0.0</v>
      </c>
      <c r="E5497" s="22" t="s">
        <v>9072</v>
      </c>
      <c r="F5497" s="106" t="s">
        <v>1850</v>
      </c>
      <c r="G5497" s="106" t="s">
        <v>9073</v>
      </c>
      <c r="H5497" s="22" t="s">
        <v>9074</v>
      </c>
      <c r="I5497" s="99">
        <v>46293.84027777778</v>
      </c>
      <c r="J5497" s="22" t="s">
        <v>9075</v>
      </c>
      <c r="K5497" s="4">
        <f>IFERROR(__xludf.DUMMYFUNCTION("""COMPUTED_VALUE"""),11.0)</f>
        <v>11</v>
      </c>
      <c r="L5497" s="4" t="s">
        <v>8731</v>
      </c>
      <c r="M5497" s="4">
        <v>12.0</v>
      </c>
    </row>
    <row r="5498">
      <c r="A5498" s="85">
        <v>46175.0</v>
      </c>
      <c r="B5498" s="22" t="s">
        <v>1801</v>
      </c>
      <c r="C5498" s="22" t="s">
        <v>9071</v>
      </c>
      <c r="D5498" s="22">
        <v>0.0</v>
      </c>
      <c r="E5498" s="22" t="s">
        <v>9072</v>
      </c>
      <c r="F5498" s="106" t="s">
        <v>1850</v>
      </c>
      <c r="G5498" s="106" t="s">
        <v>9073</v>
      </c>
      <c r="H5498" s="22" t="s">
        <v>9074</v>
      </c>
      <c r="I5498" s="99">
        <v>46293.84027777778</v>
      </c>
      <c r="J5498" s="22" t="s">
        <v>9075</v>
      </c>
      <c r="K5498" s="4">
        <f>IFERROR(__xludf.DUMMYFUNCTION("""COMPUTED_VALUE"""),11.0)</f>
        <v>11</v>
      </c>
      <c r="L5498" s="4" t="s">
        <v>8731</v>
      </c>
      <c r="M5498" s="4">
        <v>12.0</v>
      </c>
    </row>
    <row r="5499">
      <c r="A5499" s="85">
        <v>46176.0</v>
      </c>
      <c r="B5499" s="22" t="s">
        <v>1801</v>
      </c>
      <c r="C5499" s="22" t="s">
        <v>9071</v>
      </c>
      <c r="D5499" s="22">
        <v>0.0</v>
      </c>
      <c r="E5499" s="22" t="s">
        <v>9072</v>
      </c>
      <c r="F5499" s="106" t="s">
        <v>1850</v>
      </c>
      <c r="G5499" s="106" t="s">
        <v>9073</v>
      </c>
      <c r="H5499" s="22" t="s">
        <v>9074</v>
      </c>
      <c r="I5499" s="99">
        <v>46293.84027777778</v>
      </c>
      <c r="J5499" s="22" t="s">
        <v>9075</v>
      </c>
      <c r="K5499" s="4">
        <f>IFERROR(__xludf.DUMMYFUNCTION("""COMPUTED_VALUE"""),12.0)</f>
        <v>12</v>
      </c>
      <c r="L5499" s="4" t="s">
        <v>8735</v>
      </c>
      <c r="M5499" s="4">
        <v>12.0</v>
      </c>
    </row>
    <row r="5500">
      <c r="A5500" s="85">
        <v>46177.0</v>
      </c>
      <c r="B5500" s="22" t="s">
        <v>1801</v>
      </c>
      <c r="C5500" s="22" t="s">
        <v>9071</v>
      </c>
      <c r="D5500" s="22">
        <v>0.0</v>
      </c>
      <c r="E5500" s="22" t="s">
        <v>9072</v>
      </c>
      <c r="F5500" s="106" t="s">
        <v>1850</v>
      </c>
      <c r="G5500" s="106" t="s">
        <v>9073</v>
      </c>
      <c r="H5500" s="22" t="s">
        <v>9074</v>
      </c>
      <c r="I5500" s="99">
        <v>46293.84027777778</v>
      </c>
      <c r="J5500" s="22" t="s">
        <v>9075</v>
      </c>
      <c r="K5500" s="4">
        <f>IFERROR(__xludf.DUMMYFUNCTION("""COMPUTED_VALUE"""),11.0)</f>
        <v>11</v>
      </c>
      <c r="L5500" s="4" t="s">
        <v>8731</v>
      </c>
      <c r="M5500" s="4">
        <v>12.0</v>
      </c>
    </row>
    <row r="5501">
      <c r="A5501" s="85">
        <v>46178.0</v>
      </c>
      <c r="B5501" s="22" t="s">
        <v>1801</v>
      </c>
      <c r="C5501" s="22" t="s">
        <v>9071</v>
      </c>
      <c r="D5501" s="22">
        <v>0.0</v>
      </c>
      <c r="E5501" s="22" t="s">
        <v>9072</v>
      </c>
      <c r="F5501" s="106" t="s">
        <v>1850</v>
      </c>
      <c r="G5501" s="106" t="s">
        <v>9073</v>
      </c>
      <c r="H5501" s="22" t="s">
        <v>9074</v>
      </c>
      <c r="I5501" s="99">
        <v>46293.84027777778</v>
      </c>
      <c r="J5501" s="22" t="s">
        <v>9075</v>
      </c>
      <c r="K5501" s="4">
        <f>IFERROR(__xludf.DUMMYFUNCTION("""COMPUTED_VALUE"""),11.0)</f>
        <v>11</v>
      </c>
      <c r="L5501" s="4" t="s">
        <v>8731</v>
      </c>
      <c r="M5501" s="4">
        <v>12.0</v>
      </c>
    </row>
    <row r="5502">
      <c r="A5502" s="85">
        <v>46179.0</v>
      </c>
      <c r="B5502" s="22" t="s">
        <v>1801</v>
      </c>
      <c r="C5502" s="22" t="s">
        <v>9071</v>
      </c>
      <c r="D5502" s="22">
        <v>0.0</v>
      </c>
      <c r="E5502" s="22" t="s">
        <v>9072</v>
      </c>
      <c r="F5502" s="106" t="s">
        <v>1850</v>
      </c>
      <c r="G5502" s="106" t="s">
        <v>9073</v>
      </c>
      <c r="H5502" s="22" t="s">
        <v>9074</v>
      </c>
      <c r="I5502" s="99">
        <v>46293.84027777778</v>
      </c>
      <c r="J5502" s="22" t="s">
        <v>9075</v>
      </c>
      <c r="K5502" s="4">
        <f>IFERROR(__xludf.DUMMYFUNCTION("""COMPUTED_VALUE"""),11.0)</f>
        <v>11</v>
      </c>
      <c r="L5502" s="4" t="s">
        <v>8731</v>
      </c>
      <c r="M5502" s="4">
        <v>12.0</v>
      </c>
    </row>
    <row r="5503">
      <c r="A5503" s="85">
        <v>46180.0</v>
      </c>
      <c r="B5503" s="22" t="s">
        <v>1801</v>
      </c>
      <c r="C5503" s="22" t="s">
        <v>9071</v>
      </c>
      <c r="D5503" s="22">
        <v>0.0</v>
      </c>
      <c r="E5503" s="22" t="s">
        <v>9072</v>
      </c>
      <c r="F5503" s="106" t="s">
        <v>1850</v>
      </c>
      <c r="G5503" s="106" t="s">
        <v>9073</v>
      </c>
      <c r="H5503" s="22" t="s">
        <v>9074</v>
      </c>
      <c r="I5503" s="99">
        <v>46293.84027777778</v>
      </c>
      <c r="J5503" s="22" t="s">
        <v>9075</v>
      </c>
      <c r="K5503" s="4">
        <f>IFERROR(__xludf.DUMMYFUNCTION("""COMPUTED_VALUE"""),11.0)</f>
        <v>11</v>
      </c>
      <c r="L5503" s="4" t="s">
        <v>8731</v>
      </c>
      <c r="M5503" s="4">
        <v>12.0</v>
      </c>
    </row>
    <row r="5504">
      <c r="A5504" s="85">
        <v>46181.0</v>
      </c>
      <c r="B5504" s="22" t="s">
        <v>1801</v>
      </c>
      <c r="C5504" s="22" t="s">
        <v>9071</v>
      </c>
      <c r="D5504" s="22">
        <v>0.0</v>
      </c>
      <c r="E5504" s="22" t="s">
        <v>9072</v>
      </c>
      <c r="F5504" s="106" t="s">
        <v>1850</v>
      </c>
      <c r="G5504" s="106" t="s">
        <v>9073</v>
      </c>
      <c r="H5504" s="22" t="s">
        <v>9074</v>
      </c>
      <c r="I5504" s="99">
        <v>46293.84027777778</v>
      </c>
      <c r="J5504" s="22" t="s">
        <v>9075</v>
      </c>
      <c r="K5504" s="4">
        <f>IFERROR(__xludf.DUMMYFUNCTION("""COMPUTED_VALUE"""),12.0)</f>
        <v>12</v>
      </c>
      <c r="L5504" s="4" t="s">
        <v>8735</v>
      </c>
      <c r="M5504" s="4">
        <v>12.0</v>
      </c>
    </row>
    <row r="5505">
      <c r="A5505" s="85">
        <v>46182.0</v>
      </c>
      <c r="B5505" s="22" t="s">
        <v>1801</v>
      </c>
      <c r="C5505" s="22" t="s">
        <v>9071</v>
      </c>
      <c r="D5505" s="22">
        <v>0.0</v>
      </c>
      <c r="E5505" s="22" t="s">
        <v>9072</v>
      </c>
      <c r="F5505" s="106" t="s">
        <v>1850</v>
      </c>
      <c r="G5505" s="106" t="s">
        <v>9073</v>
      </c>
      <c r="H5505" s="22" t="s">
        <v>9074</v>
      </c>
      <c r="I5505" s="99">
        <v>46293.84027777778</v>
      </c>
      <c r="J5505" s="22" t="s">
        <v>9075</v>
      </c>
      <c r="K5505" s="4">
        <f>IFERROR(__xludf.DUMMYFUNCTION("""COMPUTED_VALUE"""),12.0)</f>
        <v>12</v>
      </c>
      <c r="L5505" s="4" t="s">
        <v>8735</v>
      </c>
      <c r="M5505" s="4">
        <v>12.0</v>
      </c>
    </row>
    <row r="5506">
      <c r="A5506" s="85">
        <v>46183.0</v>
      </c>
      <c r="B5506" s="22" t="s">
        <v>1801</v>
      </c>
      <c r="C5506" s="22" t="s">
        <v>9071</v>
      </c>
      <c r="D5506" s="22">
        <v>0.0</v>
      </c>
      <c r="E5506" s="22" t="s">
        <v>9072</v>
      </c>
      <c r="F5506" s="106" t="s">
        <v>1850</v>
      </c>
      <c r="G5506" s="106" t="s">
        <v>9073</v>
      </c>
      <c r="H5506" s="22" t="s">
        <v>9074</v>
      </c>
      <c r="I5506" s="99">
        <v>46293.84027777778</v>
      </c>
      <c r="J5506" s="22" t="s">
        <v>9075</v>
      </c>
      <c r="K5506" s="4">
        <f>IFERROR(__xludf.DUMMYFUNCTION("""COMPUTED_VALUE"""),12.0)</f>
        <v>12</v>
      </c>
      <c r="L5506" s="4" t="s">
        <v>8735</v>
      </c>
      <c r="M5506" s="4">
        <v>12.0</v>
      </c>
    </row>
    <row r="5507">
      <c r="A5507" s="85">
        <v>46184.0</v>
      </c>
      <c r="B5507" s="22" t="s">
        <v>1801</v>
      </c>
      <c r="C5507" s="22" t="s">
        <v>9071</v>
      </c>
      <c r="D5507" s="22">
        <v>0.0</v>
      </c>
      <c r="E5507" s="22" t="s">
        <v>9072</v>
      </c>
      <c r="F5507" s="106" t="s">
        <v>1850</v>
      </c>
      <c r="G5507" s="106" t="s">
        <v>9073</v>
      </c>
      <c r="H5507" s="22" t="s">
        <v>9074</v>
      </c>
      <c r="I5507" s="99">
        <v>46293.84027777778</v>
      </c>
      <c r="J5507" s="22" t="s">
        <v>9075</v>
      </c>
      <c r="K5507" s="4">
        <f>IFERROR(__xludf.DUMMYFUNCTION("""COMPUTED_VALUE"""),12.0)</f>
        <v>12</v>
      </c>
      <c r="L5507" s="4" t="s">
        <v>8735</v>
      </c>
      <c r="M5507" s="4">
        <v>12.0</v>
      </c>
    </row>
    <row r="5508">
      <c r="A5508" s="85">
        <v>46185.0</v>
      </c>
      <c r="B5508" s="22" t="s">
        <v>1801</v>
      </c>
      <c r="C5508" s="22" t="s">
        <v>9071</v>
      </c>
      <c r="D5508" s="22">
        <v>0.0</v>
      </c>
      <c r="E5508" s="22" t="s">
        <v>9072</v>
      </c>
      <c r="F5508" s="106" t="s">
        <v>1850</v>
      </c>
      <c r="G5508" s="106" t="s">
        <v>9073</v>
      </c>
      <c r="H5508" s="22" t="s">
        <v>9074</v>
      </c>
      <c r="I5508" s="99">
        <v>46293.84027777778</v>
      </c>
      <c r="J5508" s="22" t="s">
        <v>9075</v>
      </c>
      <c r="K5508" s="4">
        <f>IFERROR(__xludf.DUMMYFUNCTION("""COMPUTED_VALUE"""),11.0)</f>
        <v>11</v>
      </c>
      <c r="L5508" s="4" t="s">
        <v>8731</v>
      </c>
      <c r="M5508" s="4">
        <v>12.0</v>
      </c>
    </row>
    <row r="5509">
      <c r="A5509" s="85">
        <v>46186.0</v>
      </c>
      <c r="B5509" s="22" t="s">
        <v>1801</v>
      </c>
      <c r="C5509" s="22" t="s">
        <v>9071</v>
      </c>
      <c r="D5509" s="22">
        <v>0.0</v>
      </c>
      <c r="E5509" s="22" t="s">
        <v>9072</v>
      </c>
      <c r="F5509" s="106" t="s">
        <v>1850</v>
      </c>
      <c r="G5509" s="106" t="s">
        <v>9073</v>
      </c>
      <c r="H5509" s="22" t="s">
        <v>9074</v>
      </c>
      <c r="I5509" s="99">
        <v>46293.84027777778</v>
      </c>
      <c r="J5509" s="22" t="s">
        <v>9075</v>
      </c>
      <c r="K5509" s="4">
        <f>IFERROR(__xludf.DUMMYFUNCTION("""COMPUTED_VALUE"""),11.0)</f>
        <v>11</v>
      </c>
      <c r="L5509" s="4" t="s">
        <v>8731</v>
      </c>
      <c r="M5509" s="4">
        <v>12.0</v>
      </c>
    </row>
    <row r="5510">
      <c r="A5510" s="85">
        <v>46187.0</v>
      </c>
      <c r="B5510" s="22" t="s">
        <v>1801</v>
      </c>
      <c r="C5510" s="22" t="s">
        <v>9071</v>
      </c>
      <c r="D5510" s="22">
        <v>0.0</v>
      </c>
      <c r="E5510" s="22" t="s">
        <v>9072</v>
      </c>
      <c r="F5510" s="106" t="s">
        <v>1850</v>
      </c>
      <c r="G5510" s="106" t="s">
        <v>9073</v>
      </c>
      <c r="H5510" s="22" t="s">
        <v>9074</v>
      </c>
      <c r="I5510" s="99">
        <v>46293.84027777778</v>
      </c>
      <c r="J5510" s="22" t="s">
        <v>9075</v>
      </c>
      <c r="K5510" s="4">
        <f>IFERROR(__xludf.DUMMYFUNCTION("""COMPUTED_VALUE"""),11.0)</f>
        <v>11</v>
      </c>
      <c r="L5510" s="4" t="s">
        <v>8731</v>
      </c>
      <c r="M5510" s="4">
        <v>12.0</v>
      </c>
    </row>
    <row r="5511">
      <c r="A5511" s="85">
        <v>46188.0</v>
      </c>
      <c r="B5511" s="22" t="s">
        <v>1801</v>
      </c>
      <c r="C5511" s="22" t="s">
        <v>9071</v>
      </c>
      <c r="D5511" s="22">
        <v>0.0</v>
      </c>
      <c r="E5511" s="22" t="s">
        <v>9072</v>
      </c>
      <c r="F5511" s="106" t="s">
        <v>1850</v>
      </c>
      <c r="G5511" s="106" t="s">
        <v>9073</v>
      </c>
      <c r="H5511" s="22" t="s">
        <v>9074</v>
      </c>
      <c r="I5511" s="99">
        <v>46293.84027777778</v>
      </c>
      <c r="J5511" s="22" t="s">
        <v>9075</v>
      </c>
      <c r="K5511" s="4">
        <f>IFERROR(__xludf.DUMMYFUNCTION("""COMPUTED_VALUE"""),13.0)</f>
        <v>13</v>
      </c>
      <c r="L5511" s="4" t="s">
        <v>8735</v>
      </c>
      <c r="M5511" s="4">
        <v>12.0</v>
      </c>
    </row>
    <row r="5512">
      <c r="A5512" s="85">
        <v>46189.0</v>
      </c>
      <c r="B5512" s="22" t="s">
        <v>1801</v>
      </c>
      <c r="C5512" s="22" t="s">
        <v>9071</v>
      </c>
      <c r="D5512" s="22">
        <v>0.0</v>
      </c>
      <c r="E5512" s="22" t="s">
        <v>9072</v>
      </c>
      <c r="F5512" s="106" t="s">
        <v>1850</v>
      </c>
      <c r="G5512" s="106" t="s">
        <v>9073</v>
      </c>
      <c r="H5512" s="22" t="s">
        <v>9074</v>
      </c>
      <c r="I5512" s="99">
        <v>46293.84027777778</v>
      </c>
      <c r="J5512" s="22" t="s">
        <v>9075</v>
      </c>
      <c r="K5512" s="4">
        <f>IFERROR(__xludf.DUMMYFUNCTION("""COMPUTED_VALUE"""),12.0)</f>
        <v>12</v>
      </c>
      <c r="L5512" s="4" t="s">
        <v>8735</v>
      </c>
      <c r="M5512" s="4">
        <v>12.0</v>
      </c>
    </row>
    <row r="5513">
      <c r="A5513" s="85">
        <v>46190.0</v>
      </c>
      <c r="B5513" s="22" t="s">
        <v>1801</v>
      </c>
      <c r="C5513" s="22" t="s">
        <v>9071</v>
      </c>
      <c r="D5513" s="22">
        <v>0.0</v>
      </c>
      <c r="E5513" s="22" t="s">
        <v>9072</v>
      </c>
      <c r="F5513" s="106" t="s">
        <v>1850</v>
      </c>
      <c r="G5513" s="106" t="s">
        <v>9073</v>
      </c>
      <c r="H5513" s="22" t="s">
        <v>9074</v>
      </c>
      <c r="I5513" s="99">
        <v>46293.84027777778</v>
      </c>
      <c r="J5513" s="22" t="s">
        <v>9075</v>
      </c>
      <c r="K5513" s="4">
        <f>IFERROR(__xludf.DUMMYFUNCTION("""COMPUTED_VALUE"""),12.0)</f>
        <v>12</v>
      </c>
      <c r="L5513" s="4" t="s">
        <v>8735</v>
      </c>
      <c r="M5513" s="4">
        <v>12.0</v>
      </c>
    </row>
    <row r="5514">
      <c r="A5514" s="85">
        <v>46191.0</v>
      </c>
      <c r="B5514" s="22" t="s">
        <v>1801</v>
      </c>
      <c r="C5514" s="22" t="s">
        <v>9071</v>
      </c>
      <c r="D5514" s="22">
        <v>0.0</v>
      </c>
      <c r="E5514" s="22" t="s">
        <v>9072</v>
      </c>
      <c r="F5514" s="106" t="s">
        <v>1850</v>
      </c>
      <c r="G5514" s="106" t="s">
        <v>9073</v>
      </c>
      <c r="H5514" s="22" t="s">
        <v>9074</v>
      </c>
      <c r="I5514" s="99">
        <v>46293.84027777778</v>
      </c>
      <c r="J5514" s="22" t="s">
        <v>9075</v>
      </c>
      <c r="K5514" s="4">
        <f>IFERROR(__xludf.DUMMYFUNCTION("""COMPUTED_VALUE"""),12.0)</f>
        <v>12</v>
      </c>
      <c r="L5514" s="4" t="s">
        <v>8735</v>
      </c>
      <c r="M5514" s="4">
        <v>12.0</v>
      </c>
    </row>
    <row r="5515">
      <c r="A5515" s="85">
        <v>46192.0</v>
      </c>
      <c r="B5515" s="22" t="s">
        <v>1801</v>
      </c>
      <c r="C5515" s="22" t="s">
        <v>9071</v>
      </c>
      <c r="D5515" s="22">
        <v>0.0</v>
      </c>
      <c r="E5515" s="22" t="s">
        <v>9072</v>
      </c>
      <c r="F5515" s="106" t="s">
        <v>1850</v>
      </c>
      <c r="G5515" s="106" t="s">
        <v>9073</v>
      </c>
      <c r="H5515" s="22" t="s">
        <v>9074</v>
      </c>
      <c r="I5515" s="99">
        <v>46293.84027777778</v>
      </c>
      <c r="J5515" s="22" t="s">
        <v>9075</v>
      </c>
      <c r="K5515" s="4">
        <f>IFERROR(__xludf.DUMMYFUNCTION("""COMPUTED_VALUE"""),11.0)</f>
        <v>11</v>
      </c>
      <c r="L5515" s="4" t="s">
        <v>8731</v>
      </c>
      <c r="M5515" s="4">
        <v>12.0</v>
      </c>
    </row>
    <row r="5516">
      <c r="A5516" s="85">
        <v>46193.0</v>
      </c>
      <c r="B5516" s="22" t="s">
        <v>1801</v>
      </c>
      <c r="C5516" s="22" t="s">
        <v>9071</v>
      </c>
      <c r="D5516" s="22">
        <v>0.0</v>
      </c>
      <c r="E5516" s="22" t="s">
        <v>9072</v>
      </c>
      <c r="F5516" s="106" t="s">
        <v>1850</v>
      </c>
      <c r="G5516" s="106" t="s">
        <v>9073</v>
      </c>
      <c r="H5516" s="22" t="s">
        <v>9074</v>
      </c>
      <c r="I5516" s="99">
        <v>46293.84027777778</v>
      </c>
      <c r="J5516" s="22" t="s">
        <v>9075</v>
      </c>
      <c r="K5516" s="4">
        <f>IFERROR(__xludf.DUMMYFUNCTION("""COMPUTED_VALUE"""),11.0)</f>
        <v>11</v>
      </c>
      <c r="L5516" s="4" t="s">
        <v>8731</v>
      </c>
      <c r="M5516" s="4">
        <v>12.0</v>
      </c>
    </row>
    <row r="5517">
      <c r="A5517" s="85">
        <v>46194.0</v>
      </c>
      <c r="B5517" s="22" t="s">
        <v>1801</v>
      </c>
      <c r="C5517" s="22" t="s">
        <v>9071</v>
      </c>
      <c r="D5517" s="22">
        <v>0.0</v>
      </c>
      <c r="E5517" s="22" t="s">
        <v>9072</v>
      </c>
      <c r="F5517" s="106" t="s">
        <v>1850</v>
      </c>
      <c r="G5517" s="106" t="s">
        <v>9073</v>
      </c>
      <c r="H5517" s="22" t="s">
        <v>9074</v>
      </c>
      <c r="I5517" s="99">
        <v>46293.84027777778</v>
      </c>
      <c r="J5517" s="22" t="s">
        <v>9075</v>
      </c>
      <c r="K5517" s="4">
        <f>IFERROR(__xludf.DUMMYFUNCTION("""COMPUTED_VALUE"""),11.0)</f>
        <v>11</v>
      </c>
      <c r="L5517" s="4" t="s">
        <v>8731</v>
      </c>
      <c r="M5517" s="4">
        <v>12.0</v>
      </c>
    </row>
    <row r="5518">
      <c r="A5518" s="85">
        <v>46195.0</v>
      </c>
      <c r="B5518" s="22" t="s">
        <v>1801</v>
      </c>
      <c r="C5518" s="22" t="s">
        <v>9071</v>
      </c>
      <c r="D5518" s="22">
        <v>0.0</v>
      </c>
      <c r="E5518" s="22" t="s">
        <v>9072</v>
      </c>
      <c r="F5518" s="106" t="s">
        <v>1850</v>
      </c>
      <c r="G5518" s="106" t="s">
        <v>9073</v>
      </c>
      <c r="H5518" s="22" t="s">
        <v>9074</v>
      </c>
      <c r="I5518" s="99">
        <v>46293.84027777778</v>
      </c>
      <c r="J5518" s="22" t="s">
        <v>9075</v>
      </c>
      <c r="K5518" s="4">
        <f>IFERROR(__xludf.DUMMYFUNCTION("""COMPUTED_VALUE"""),12.0)</f>
        <v>12</v>
      </c>
      <c r="L5518" s="4" t="s">
        <v>8735</v>
      </c>
      <c r="M5518" s="4">
        <v>12.0</v>
      </c>
    </row>
    <row r="5519">
      <c r="A5519" s="85">
        <v>46196.0</v>
      </c>
      <c r="B5519" s="22" t="s">
        <v>1801</v>
      </c>
      <c r="C5519" s="22" t="s">
        <v>9071</v>
      </c>
      <c r="D5519" s="22">
        <v>0.0</v>
      </c>
      <c r="E5519" s="22" t="s">
        <v>9072</v>
      </c>
      <c r="F5519" s="106" t="s">
        <v>1850</v>
      </c>
      <c r="G5519" s="106" t="s">
        <v>9073</v>
      </c>
      <c r="H5519" s="22" t="s">
        <v>9074</v>
      </c>
      <c r="I5519" s="99">
        <v>46293.84027777778</v>
      </c>
      <c r="J5519" s="22" t="s">
        <v>9075</v>
      </c>
      <c r="K5519" s="4">
        <f>IFERROR(__xludf.DUMMYFUNCTION("""COMPUTED_VALUE"""),11.0)</f>
        <v>11</v>
      </c>
      <c r="L5519" s="4" t="s">
        <v>8731</v>
      </c>
      <c r="M5519" s="4">
        <v>12.0</v>
      </c>
    </row>
    <row r="5520">
      <c r="A5520" s="85">
        <v>46197.0</v>
      </c>
      <c r="B5520" s="22" t="s">
        <v>1801</v>
      </c>
      <c r="C5520" s="22" t="s">
        <v>9071</v>
      </c>
      <c r="D5520" s="22">
        <v>0.0</v>
      </c>
      <c r="E5520" s="22" t="s">
        <v>9072</v>
      </c>
      <c r="F5520" s="106" t="s">
        <v>1850</v>
      </c>
      <c r="G5520" s="106" t="s">
        <v>9073</v>
      </c>
      <c r="H5520" s="22" t="s">
        <v>9074</v>
      </c>
      <c r="I5520" s="99">
        <v>46293.84027777778</v>
      </c>
      <c r="J5520" s="22" t="s">
        <v>9075</v>
      </c>
      <c r="K5520" s="4">
        <f>IFERROR(__xludf.DUMMYFUNCTION("""COMPUTED_VALUE"""),11.0)</f>
        <v>11</v>
      </c>
      <c r="L5520" s="4" t="s">
        <v>8731</v>
      </c>
      <c r="M5520" s="4">
        <v>12.0</v>
      </c>
    </row>
    <row r="5521">
      <c r="A5521" s="85">
        <v>46198.0</v>
      </c>
      <c r="B5521" s="22" t="s">
        <v>1801</v>
      </c>
      <c r="C5521" s="22" t="s">
        <v>9071</v>
      </c>
      <c r="D5521" s="22">
        <v>0.0</v>
      </c>
      <c r="E5521" s="22" t="s">
        <v>9072</v>
      </c>
      <c r="F5521" s="106" t="s">
        <v>1850</v>
      </c>
      <c r="G5521" s="106" t="s">
        <v>9073</v>
      </c>
      <c r="H5521" s="22" t="s">
        <v>9074</v>
      </c>
      <c r="I5521" s="99">
        <v>46293.84027777778</v>
      </c>
      <c r="J5521" s="22" t="s">
        <v>9075</v>
      </c>
      <c r="K5521" s="4">
        <f>IFERROR(__xludf.DUMMYFUNCTION("""COMPUTED_VALUE"""),12.0)</f>
        <v>12</v>
      </c>
      <c r="L5521" s="4" t="s">
        <v>8735</v>
      </c>
      <c r="M5521" s="4">
        <v>12.0</v>
      </c>
    </row>
    <row r="5522">
      <c r="A5522" s="85">
        <v>46199.0</v>
      </c>
      <c r="B5522" s="22" t="s">
        <v>1801</v>
      </c>
      <c r="C5522" s="22" t="s">
        <v>9071</v>
      </c>
      <c r="D5522" s="22">
        <v>0.0</v>
      </c>
      <c r="E5522" s="22" t="s">
        <v>9072</v>
      </c>
      <c r="F5522" s="106" t="s">
        <v>1850</v>
      </c>
      <c r="G5522" s="106" t="s">
        <v>9073</v>
      </c>
      <c r="H5522" s="22" t="s">
        <v>9074</v>
      </c>
      <c r="I5522" s="99">
        <v>46293.84027777778</v>
      </c>
      <c r="J5522" s="22" t="s">
        <v>9075</v>
      </c>
      <c r="K5522" s="4">
        <f>IFERROR(__xludf.DUMMYFUNCTION("""COMPUTED_VALUE"""),11.0)</f>
        <v>11</v>
      </c>
      <c r="L5522" s="4" t="s">
        <v>8731</v>
      </c>
      <c r="M5522" s="4">
        <v>12.0</v>
      </c>
    </row>
    <row r="5523">
      <c r="A5523" s="85">
        <v>46200.0</v>
      </c>
      <c r="B5523" s="22" t="s">
        <v>1801</v>
      </c>
      <c r="C5523" s="22" t="s">
        <v>9071</v>
      </c>
      <c r="D5523" s="22">
        <v>0.0</v>
      </c>
      <c r="E5523" s="22" t="s">
        <v>9072</v>
      </c>
      <c r="F5523" s="106" t="s">
        <v>1850</v>
      </c>
      <c r="G5523" s="106" t="s">
        <v>9073</v>
      </c>
      <c r="H5523" s="22" t="s">
        <v>9074</v>
      </c>
      <c r="I5523" s="99">
        <v>46293.84027777778</v>
      </c>
      <c r="J5523" s="22" t="s">
        <v>9075</v>
      </c>
      <c r="K5523" s="4">
        <f>IFERROR(__xludf.DUMMYFUNCTION("""COMPUTED_VALUE"""),11.0)</f>
        <v>11</v>
      </c>
      <c r="L5523" s="4" t="s">
        <v>8731</v>
      </c>
      <c r="M5523" s="4">
        <v>12.0</v>
      </c>
    </row>
    <row r="5524">
      <c r="A5524" s="85">
        <v>46201.0</v>
      </c>
      <c r="B5524" s="22" t="s">
        <v>1801</v>
      </c>
      <c r="C5524" s="22" t="s">
        <v>9071</v>
      </c>
      <c r="D5524" s="22">
        <v>0.0</v>
      </c>
      <c r="E5524" s="22" t="s">
        <v>9072</v>
      </c>
      <c r="F5524" s="106" t="s">
        <v>1850</v>
      </c>
      <c r="G5524" s="106" t="s">
        <v>9073</v>
      </c>
      <c r="H5524" s="22" t="s">
        <v>9074</v>
      </c>
      <c r="I5524" s="99">
        <v>46293.84027777778</v>
      </c>
      <c r="J5524" s="22" t="s">
        <v>9075</v>
      </c>
      <c r="K5524" s="4">
        <f>IFERROR(__xludf.DUMMYFUNCTION("""COMPUTED_VALUE"""),11.0)</f>
        <v>11</v>
      </c>
      <c r="L5524" s="4" t="s">
        <v>8731</v>
      </c>
      <c r="M5524" s="4">
        <v>12.0</v>
      </c>
    </row>
    <row r="5525">
      <c r="A5525" s="85">
        <v>46202.0</v>
      </c>
      <c r="B5525" s="22" t="s">
        <v>1801</v>
      </c>
      <c r="C5525" s="22" t="s">
        <v>9071</v>
      </c>
      <c r="D5525" s="22">
        <v>0.0</v>
      </c>
      <c r="E5525" s="22" t="s">
        <v>9072</v>
      </c>
      <c r="F5525" s="106" t="s">
        <v>1850</v>
      </c>
      <c r="G5525" s="106" t="s">
        <v>9073</v>
      </c>
      <c r="H5525" s="22" t="s">
        <v>9074</v>
      </c>
      <c r="I5525" s="99">
        <v>46293.84027777778</v>
      </c>
      <c r="J5525" s="22" t="s">
        <v>9075</v>
      </c>
      <c r="K5525" s="4">
        <f>IFERROR(__xludf.DUMMYFUNCTION("""COMPUTED_VALUE"""),12.0)</f>
        <v>12</v>
      </c>
      <c r="L5525" s="4" t="s">
        <v>8735</v>
      </c>
      <c r="M5525" s="4">
        <v>12.0</v>
      </c>
    </row>
    <row r="5526">
      <c r="A5526" s="85">
        <v>46203.0</v>
      </c>
      <c r="B5526" s="22" t="s">
        <v>1801</v>
      </c>
      <c r="C5526" s="22" t="s">
        <v>9071</v>
      </c>
      <c r="D5526" s="22">
        <v>0.0</v>
      </c>
      <c r="E5526" s="22" t="s">
        <v>9072</v>
      </c>
      <c r="F5526" s="106" t="s">
        <v>1850</v>
      </c>
      <c r="G5526" s="106" t="s">
        <v>9073</v>
      </c>
      <c r="H5526" s="22" t="s">
        <v>9074</v>
      </c>
      <c r="I5526" s="99">
        <v>46293.84027777778</v>
      </c>
      <c r="J5526" s="22" t="s">
        <v>9075</v>
      </c>
      <c r="K5526" s="4">
        <f>IFERROR(__xludf.DUMMYFUNCTION("""COMPUTED_VALUE"""),12.0)</f>
        <v>12</v>
      </c>
      <c r="L5526" s="4" t="s">
        <v>8735</v>
      </c>
      <c r="M5526" s="4">
        <v>12.0</v>
      </c>
    </row>
    <row r="5527">
      <c r="A5527" s="85">
        <v>46204.0</v>
      </c>
      <c r="B5527" s="22" t="s">
        <v>1801</v>
      </c>
      <c r="C5527" s="22" t="s">
        <v>9071</v>
      </c>
      <c r="D5527" s="22">
        <v>0.0</v>
      </c>
      <c r="E5527" s="22" t="s">
        <v>9072</v>
      </c>
      <c r="F5527" s="106" t="s">
        <v>1850</v>
      </c>
      <c r="G5527" s="106" t="s">
        <v>9073</v>
      </c>
      <c r="H5527" s="22" t="s">
        <v>9074</v>
      </c>
      <c r="I5527" s="99">
        <v>46293.84027777778</v>
      </c>
      <c r="J5527" s="22" t="s">
        <v>9075</v>
      </c>
      <c r="K5527" s="4">
        <f>IFERROR(__xludf.DUMMYFUNCTION("""COMPUTED_VALUE"""),12.0)</f>
        <v>12</v>
      </c>
      <c r="L5527" s="4" t="s">
        <v>8735</v>
      </c>
      <c r="M5527" s="4">
        <v>12.0</v>
      </c>
    </row>
    <row r="5528">
      <c r="A5528" s="85">
        <v>46205.0</v>
      </c>
      <c r="B5528" s="22" t="s">
        <v>1801</v>
      </c>
      <c r="C5528" s="22" t="s">
        <v>9071</v>
      </c>
      <c r="D5528" s="22">
        <v>0.0</v>
      </c>
      <c r="E5528" s="22" t="s">
        <v>9072</v>
      </c>
      <c r="F5528" s="106" t="s">
        <v>1850</v>
      </c>
      <c r="G5528" s="106" t="s">
        <v>9073</v>
      </c>
      <c r="H5528" s="22" t="s">
        <v>9074</v>
      </c>
      <c r="I5528" s="99">
        <v>46293.84027777778</v>
      </c>
      <c r="J5528" s="22" t="s">
        <v>9075</v>
      </c>
      <c r="K5528" s="4">
        <f>IFERROR(__xludf.DUMMYFUNCTION("""COMPUTED_VALUE"""),11.0)</f>
        <v>11</v>
      </c>
      <c r="L5528" s="4" t="s">
        <v>8731</v>
      </c>
      <c r="M5528" s="4">
        <v>12.0</v>
      </c>
    </row>
    <row r="5529">
      <c r="A5529" s="85">
        <v>46206.0</v>
      </c>
      <c r="B5529" s="22" t="s">
        <v>1801</v>
      </c>
      <c r="C5529" s="22" t="s">
        <v>9071</v>
      </c>
      <c r="D5529" s="22">
        <v>0.0</v>
      </c>
      <c r="E5529" s="22" t="s">
        <v>9072</v>
      </c>
      <c r="F5529" s="106" t="s">
        <v>1850</v>
      </c>
      <c r="G5529" s="106" t="s">
        <v>9073</v>
      </c>
      <c r="H5529" s="22" t="s">
        <v>9074</v>
      </c>
      <c r="I5529" s="99">
        <v>46293.84027777778</v>
      </c>
      <c r="J5529" s="22" t="s">
        <v>9075</v>
      </c>
      <c r="K5529" s="4">
        <f>IFERROR(__xludf.DUMMYFUNCTION("""COMPUTED_VALUE"""),11.0)</f>
        <v>11</v>
      </c>
      <c r="L5529" s="4" t="s">
        <v>8731</v>
      </c>
      <c r="M5529" s="4">
        <v>12.0</v>
      </c>
    </row>
    <row r="5530">
      <c r="A5530" s="85">
        <v>46207.0</v>
      </c>
      <c r="B5530" s="22" t="s">
        <v>1801</v>
      </c>
      <c r="C5530" s="22" t="s">
        <v>9071</v>
      </c>
      <c r="D5530" s="22">
        <v>0.0</v>
      </c>
      <c r="E5530" s="22" t="s">
        <v>9072</v>
      </c>
      <c r="F5530" s="106" t="s">
        <v>1850</v>
      </c>
      <c r="G5530" s="106" t="s">
        <v>9073</v>
      </c>
      <c r="H5530" s="22" t="s">
        <v>9074</v>
      </c>
      <c r="I5530" s="99">
        <v>46293.84027777778</v>
      </c>
      <c r="J5530" s="22" t="s">
        <v>9075</v>
      </c>
      <c r="K5530" s="4">
        <f>IFERROR(__xludf.DUMMYFUNCTION("""COMPUTED_VALUE"""),11.0)</f>
        <v>11</v>
      </c>
      <c r="L5530" s="4" t="s">
        <v>8731</v>
      </c>
      <c r="M5530" s="4">
        <v>12.0</v>
      </c>
    </row>
    <row r="5531">
      <c r="A5531" s="85">
        <v>46208.0</v>
      </c>
      <c r="B5531" s="22" t="s">
        <v>1801</v>
      </c>
      <c r="C5531" s="22" t="s">
        <v>9071</v>
      </c>
      <c r="D5531" s="22">
        <v>0.0</v>
      </c>
      <c r="E5531" s="22" t="s">
        <v>9072</v>
      </c>
      <c r="F5531" s="106" t="s">
        <v>1850</v>
      </c>
      <c r="G5531" s="106" t="s">
        <v>9073</v>
      </c>
      <c r="H5531" s="22" t="s">
        <v>9074</v>
      </c>
      <c r="I5531" s="99">
        <v>46293.84027777778</v>
      </c>
      <c r="J5531" s="22" t="s">
        <v>9075</v>
      </c>
      <c r="K5531" s="4">
        <f>IFERROR(__xludf.DUMMYFUNCTION("""COMPUTED_VALUE"""),11.0)</f>
        <v>11</v>
      </c>
      <c r="L5531" s="4" t="s">
        <v>8731</v>
      </c>
      <c r="M5531" s="4">
        <v>12.0</v>
      </c>
    </row>
    <row r="5532">
      <c r="A5532" s="85">
        <v>46209.0</v>
      </c>
      <c r="B5532" s="22" t="s">
        <v>1801</v>
      </c>
      <c r="C5532" s="22" t="s">
        <v>9071</v>
      </c>
      <c r="D5532" s="22">
        <v>0.0</v>
      </c>
      <c r="E5532" s="22" t="s">
        <v>9072</v>
      </c>
      <c r="F5532" s="106" t="s">
        <v>1850</v>
      </c>
      <c r="G5532" s="106" t="s">
        <v>9073</v>
      </c>
      <c r="H5532" s="22" t="s">
        <v>9074</v>
      </c>
      <c r="I5532" s="99">
        <v>46293.84027777778</v>
      </c>
      <c r="J5532" s="22" t="s">
        <v>9075</v>
      </c>
      <c r="K5532" s="4">
        <f>IFERROR(__xludf.DUMMYFUNCTION("""COMPUTED_VALUE"""),11.0)</f>
        <v>11</v>
      </c>
      <c r="L5532" s="4" t="s">
        <v>8731</v>
      </c>
      <c r="M5532" s="4">
        <v>12.0</v>
      </c>
    </row>
    <row r="5533">
      <c r="A5533" s="85">
        <v>46210.0</v>
      </c>
      <c r="B5533" s="22" t="s">
        <v>1801</v>
      </c>
      <c r="C5533" s="22" t="s">
        <v>9071</v>
      </c>
      <c r="D5533" s="22">
        <v>0.0</v>
      </c>
      <c r="E5533" s="22" t="s">
        <v>9072</v>
      </c>
      <c r="F5533" s="106" t="s">
        <v>1850</v>
      </c>
      <c r="G5533" s="106" t="s">
        <v>9073</v>
      </c>
      <c r="H5533" s="22" t="s">
        <v>9074</v>
      </c>
      <c r="I5533" s="99">
        <v>46293.84027777778</v>
      </c>
      <c r="J5533" s="22" t="s">
        <v>9075</v>
      </c>
      <c r="K5533" s="4">
        <f>IFERROR(__xludf.DUMMYFUNCTION("""COMPUTED_VALUE"""),13.0)</f>
        <v>13</v>
      </c>
      <c r="L5533" s="4" t="s">
        <v>8735</v>
      </c>
      <c r="M5533" s="4">
        <v>12.0</v>
      </c>
    </row>
    <row r="5534">
      <c r="A5534" s="85">
        <v>46211.0</v>
      </c>
      <c r="B5534" s="22" t="s">
        <v>1801</v>
      </c>
      <c r="C5534" s="22" t="s">
        <v>9071</v>
      </c>
      <c r="D5534" s="22">
        <v>0.0</v>
      </c>
      <c r="E5534" s="22" t="s">
        <v>9072</v>
      </c>
      <c r="F5534" s="106" t="s">
        <v>1850</v>
      </c>
      <c r="G5534" s="106" t="s">
        <v>9073</v>
      </c>
      <c r="H5534" s="22" t="s">
        <v>9074</v>
      </c>
      <c r="I5534" s="99">
        <v>46293.84027777778</v>
      </c>
      <c r="J5534" s="22" t="s">
        <v>9075</v>
      </c>
      <c r="K5534" s="4">
        <f>IFERROR(__xludf.DUMMYFUNCTION("""COMPUTED_VALUE"""),13.0)</f>
        <v>13</v>
      </c>
      <c r="L5534" s="4" t="s">
        <v>8735</v>
      </c>
      <c r="M5534" s="4">
        <v>12.0</v>
      </c>
    </row>
    <row r="5535">
      <c r="A5535" s="85">
        <v>46212.0</v>
      </c>
      <c r="B5535" s="22" t="s">
        <v>1801</v>
      </c>
      <c r="C5535" s="22" t="s">
        <v>9071</v>
      </c>
      <c r="D5535" s="22">
        <v>0.0</v>
      </c>
      <c r="E5535" s="22" t="s">
        <v>9072</v>
      </c>
      <c r="F5535" s="106" t="s">
        <v>1850</v>
      </c>
      <c r="G5535" s="106" t="s">
        <v>9073</v>
      </c>
      <c r="H5535" s="22" t="s">
        <v>9074</v>
      </c>
      <c r="I5535" s="99">
        <v>46293.84027777778</v>
      </c>
      <c r="J5535" s="22" t="s">
        <v>9075</v>
      </c>
      <c r="K5535" s="4">
        <f>IFERROR(__xludf.DUMMYFUNCTION("""COMPUTED_VALUE"""),12.0)</f>
        <v>12</v>
      </c>
      <c r="L5535" s="4" t="s">
        <v>8735</v>
      </c>
      <c r="M5535" s="4">
        <v>12.0</v>
      </c>
    </row>
    <row r="5536">
      <c r="A5536" s="85">
        <v>46213.0</v>
      </c>
      <c r="B5536" s="22" t="s">
        <v>1801</v>
      </c>
      <c r="C5536" s="22" t="s">
        <v>9071</v>
      </c>
      <c r="D5536" s="22">
        <v>0.0</v>
      </c>
      <c r="E5536" s="22" t="s">
        <v>9072</v>
      </c>
      <c r="F5536" s="106" t="s">
        <v>1850</v>
      </c>
      <c r="G5536" s="106" t="s">
        <v>9073</v>
      </c>
      <c r="H5536" s="22" t="s">
        <v>9074</v>
      </c>
      <c r="I5536" s="99">
        <v>46293.84027777778</v>
      </c>
      <c r="J5536" s="22" t="s">
        <v>9075</v>
      </c>
      <c r="K5536" s="4">
        <f>IFERROR(__xludf.DUMMYFUNCTION("""COMPUTED_VALUE"""),11.0)</f>
        <v>11</v>
      </c>
      <c r="L5536" s="4" t="s">
        <v>8731</v>
      </c>
      <c r="M5536" s="4">
        <v>12.0</v>
      </c>
    </row>
    <row r="5537">
      <c r="A5537" s="85">
        <v>46214.0</v>
      </c>
      <c r="B5537" s="22" t="s">
        <v>1801</v>
      </c>
      <c r="C5537" s="22" t="s">
        <v>9071</v>
      </c>
      <c r="D5537" s="22">
        <v>0.0</v>
      </c>
      <c r="E5537" s="22" t="s">
        <v>9072</v>
      </c>
      <c r="F5537" s="106" t="s">
        <v>1850</v>
      </c>
      <c r="G5537" s="106" t="s">
        <v>9073</v>
      </c>
      <c r="H5537" s="22" t="s">
        <v>9074</v>
      </c>
      <c r="I5537" s="99">
        <v>46293.84027777778</v>
      </c>
      <c r="J5537" s="22" t="s">
        <v>9075</v>
      </c>
      <c r="K5537" s="4">
        <f>IFERROR(__xludf.DUMMYFUNCTION("""COMPUTED_VALUE"""),11.0)</f>
        <v>11</v>
      </c>
      <c r="L5537" s="4" t="s">
        <v>8731</v>
      </c>
      <c r="M5537" s="4">
        <v>12.0</v>
      </c>
    </row>
    <row r="5538">
      <c r="A5538" s="85">
        <v>46215.0</v>
      </c>
      <c r="B5538" s="22" t="s">
        <v>1801</v>
      </c>
      <c r="C5538" s="22" t="s">
        <v>9071</v>
      </c>
      <c r="D5538" s="22">
        <v>0.0</v>
      </c>
      <c r="E5538" s="22" t="s">
        <v>9072</v>
      </c>
      <c r="F5538" s="106" t="s">
        <v>1850</v>
      </c>
      <c r="G5538" s="106" t="s">
        <v>9073</v>
      </c>
      <c r="H5538" s="22" t="s">
        <v>9074</v>
      </c>
      <c r="I5538" s="99">
        <v>46293.84027777778</v>
      </c>
      <c r="J5538" s="22" t="s">
        <v>9075</v>
      </c>
      <c r="K5538" s="4">
        <f>IFERROR(__xludf.DUMMYFUNCTION("""COMPUTED_VALUE"""),11.0)</f>
        <v>11</v>
      </c>
      <c r="L5538" s="4" t="s">
        <v>8731</v>
      </c>
      <c r="M5538" s="4">
        <v>12.0</v>
      </c>
    </row>
    <row r="5539">
      <c r="A5539" s="85">
        <v>46216.0</v>
      </c>
      <c r="B5539" s="22" t="s">
        <v>1801</v>
      </c>
      <c r="C5539" s="22" t="s">
        <v>9071</v>
      </c>
      <c r="D5539" s="22">
        <v>0.0</v>
      </c>
      <c r="E5539" s="22" t="s">
        <v>9072</v>
      </c>
      <c r="F5539" s="106" t="s">
        <v>1850</v>
      </c>
      <c r="G5539" s="106" t="s">
        <v>9073</v>
      </c>
      <c r="H5539" s="22" t="s">
        <v>9074</v>
      </c>
      <c r="I5539" s="99">
        <v>46293.84027777778</v>
      </c>
      <c r="J5539" s="22" t="s">
        <v>9075</v>
      </c>
      <c r="K5539" s="4">
        <f>IFERROR(__xludf.DUMMYFUNCTION("""COMPUTED_VALUE"""),12.0)</f>
        <v>12</v>
      </c>
      <c r="L5539" s="4" t="s">
        <v>8735</v>
      </c>
      <c r="M5539" s="4">
        <v>12.0</v>
      </c>
    </row>
    <row r="5540">
      <c r="A5540" s="85">
        <v>46217.0</v>
      </c>
      <c r="B5540" s="22" t="s">
        <v>1801</v>
      </c>
      <c r="C5540" s="22" t="s">
        <v>9071</v>
      </c>
      <c r="D5540" s="22">
        <v>0.0</v>
      </c>
      <c r="E5540" s="22" t="s">
        <v>9072</v>
      </c>
      <c r="F5540" s="106" t="s">
        <v>1850</v>
      </c>
      <c r="G5540" s="106" t="s">
        <v>9073</v>
      </c>
      <c r="H5540" s="22" t="s">
        <v>9074</v>
      </c>
      <c r="I5540" s="99">
        <v>46293.84027777778</v>
      </c>
      <c r="J5540" s="22" t="s">
        <v>9075</v>
      </c>
      <c r="K5540" s="4">
        <f>IFERROR(__xludf.DUMMYFUNCTION("""COMPUTED_VALUE"""),12.0)</f>
        <v>12</v>
      </c>
      <c r="L5540" s="4" t="s">
        <v>8735</v>
      </c>
      <c r="M5540" s="4">
        <v>12.0</v>
      </c>
    </row>
    <row r="5541">
      <c r="A5541" s="85">
        <v>46218.0</v>
      </c>
      <c r="B5541" s="22" t="s">
        <v>1801</v>
      </c>
      <c r="C5541" s="22" t="s">
        <v>9071</v>
      </c>
      <c r="D5541" s="22">
        <v>0.0</v>
      </c>
      <c r="E5541" s="22" t="s">
        <v>9072</v>
      </c>
      <c r="F5541" s="106" t="s">
        <v>1850</v>
      </c>
      <c r="G5541" s="106" t="s">
        <v>9073</v>
      </c>
      <c r="H5541" s="22" t="s">
        <v>9074</v>
      </c>
      <c r="I5541" s="99">
        <v>46293.84027777778</v>
      </c>
      <c r="J5541" s="22" t="s">
        <v>9075</v>
      </c>
      <c r="K5541" s="4">
        <f>IFERROR(__xludf.DUMMYFUNCTION("""COMPUTED_VALUE"""),12.0)</f>
        <v>12</v>
      </c>
      <c r="L5541" s="4" t="s">
        <v>8735</v>
      </c>
      <c r="M5541" s="4">
        <v>12.0</v>
      </c>
    </row>
    <row r="5542">
      <c r="A5542" s="85">
        <v>46219.0</v>
      </c>
      <c r="B5542" s="22" t="s">
        <v>1801</v>
      </c>
      <c r="C5542" s="22" t="s">
        <v>9071</v>
      </c>
      <c r="D5542" s="22">
        <v>0.0</v>
      </c>
      <c r="E5542" s="22" t="s">
        <v>9072</v>
      </c>
      <c r="F5542" s="106" t="s">
        <v>1850</v>
      </c>
      <c r="G5542" s="106" t="s">
        <v>9073</v>
      </c>
      <c r="H5542" s="22" t="s">
        <v>9074</v>
      </c>
      <c r="I5542" s="99">
        <v>46293.84027777778</v>
      </c>
      <c r="J5542" s="22" t="s">
        <v>9075</v>
      </c>
      <c r="K5542" s="4">
        <f>IFERROR(__xludf.DUMMYFUNCTION("""COMPUTED_VALUE"""),12.0)</f>
        <v>12</v>
      </c>
      <c r="L5542" s="4" t="s">
        <v>8735</v>
      </c>
      <c r="M5542" s="4">
        <v>12.0</v>
      </c>
    </row>
    <row r="5543">
      <c r="A5543" s="85">
        <v>46220.0</v>
      </c>
      <c r="B5543" s="22" t="s">
        <v>1801</v>
      </c>
      <c r="C5543" s="22" t="s">
        <v>9071</v>
      </c>
      <c r="D5543" s="22">
        <v>0.0</v>
      </c>
      <c r="E5543" s="22" t="s">
        <v>9072</v>
      </c>
      <c r="F5543" s="106" t="s">
        <v>1850</v>
      </c>
      <c r="G5543" s="106" t="s">
        <v>9073</v>
      </c>
      <c r="H5543" s="22" t="s">
        <v>9074</v>
      </c>
      <c r="I5543" s="99">
        <v>46293.84027777778</v>
      </c>
      <c r="J5543" s="22" t="s">
        <v>9075</v>
      </c>
      <c r="K5543" s="4">
        <f>IFERROR(__xludf.DUMMYFUNCTION("""COMPUTED_VALUE"""),12.0)</f>
        <v>12</v>
      </c>
      <c r="L5543" s="4" t="s">
        <v>8735</v>
      </c>
      <c r="M5543" s="4">
        <v>12.0</v>
      </c>
    </row>
    <row r="5544">
      <c r="A5544" s="85">
        <v>46221.0</v>
      </c>
      <c r="B5544" s="22" t="s">
        <v>1801</v>
      </c>
      <c r="C5544" s="22" t="s">
        <v>9071</v>
      </c>
      <c r="D5544" s="22">
        <v>0.0</v>
      </c>
      <c r="E5544" s="22" t="s">
        <v>9072</v>
      </c>
      <c r="F5544" s="106" t="s">
        <v>1850</v>
      </c>
      <c r="G5544" s="106" t="s">
        <v>9073</v>
      </c>
      <c r="H5544" s="22" t="s">
        <v>9074</v>
      </c>
      <c r="I5544" s="99">
        <v>46293.84027777778</v>
      </c>
      <c r="J5544" s="22" t="s">
        <v>9075</v>
      </c>
      <c r="K5544" s="4">
        <f>IFERROR(__xludf.DUMMYFUNCTION("""COMPUTED_VALUE"""),12.0)</f>
        <v>12</v>
      </c>
      <c r="L5544" s="4" t="s">
        <v>8735</v>
      </c>
      <c r="M5544" s="4">
        <v>12.0</v>
      </c>
    </row>
    <row r="5545">
      <c r="A5545" s="85">
        <v>46222.0</v>
      </c>
      <c r="B5545" s="22" t="s">
        <v>1801</v>
      </c>
      <c r="C5545" s="22" t="s">
        <v>9071</v>
      </c>
      <c r="D5545" s="22">
        <v>0.0</v>
      </c>
      <c r="E5545" s="22" t="s">
        <v>9072</v>
      </c>
      <c r="F5545" s="106" t="s">
        <v>1850</v>
      </c>
      <c r="G5545" s="106" t="s">
        <v>9073</v>
      </c>
      <c r="H5545" s="22" t="s">
        <v>9074</v>
      </c>
      <c r="I5545" s="99">
        <v>46293.84027777778</v>
      </c>
      <c r="J5545" s="22" t="s">
        <v>9075</v>
      </c>
      <c r="K5545" s="4">
        <f>IFERROR(__xludf.DUMMYFUNCTION("""COMPUTED_VALUE"""),12.0)</f>
        <v>12</v>
      </c>
      <c r="L5545" s="4" t="s">
        <v>8735</v>
      </c>
      <c r="M5545" s="4">
        <v>12.0</v>
      </c>
    </row>
    <row r="5546">
      <c r="A5546" s="85">
        <v>46223.0</v>
      </c>
      <c r="B5546" s="22" t="s">
        <v>1801</v>
      </c>
      <c r="C5546" s="22" t="s">
        <v>9071</v>
      </c>
      <c r="D5546" s="22">
        <v>0.0</v>
      </c>
      <c r="E5546" s="22" t="s">
        <v>9072</v>
      </c>
      <c r="F5546" s="106" t="s">
        <v>1850</v>
      </c>
      <c r="G5546" s="106" t="s">
        <v>9073</v>
      </c>
      <c r="H5546" s="22" t="s">
        <v>9074</v>
      </c>
      <c r="I5546" s="99">
        <v>46293.84027777778</v>
      </c>
      <c r="J5546" s="22" t="s">
        <v>9075</v>
      </c>
      <c r="K5546" s="4">
        <f>IFERROR(__xludf.DUMMYFUNCTION("""COMPUTED_VALUE"""),12.0)</f>
        <v>12</v>
      </c>
      <c r="L5546" s="4" t="s">
        <v>8735</v>
      </c>
      <c r="M5546" s="4">
        <v>12.0</v>
      </c>
    </row>
    <row r="5547">
      <c r="A5547" s="85">
        <v>46224.0</v>
      </c>
      <c r="B5547" s="22" t="s">
        <v>1801</v>
      </c>
      <c r="C5547" s="22" t="s">
        <v>9071</v>
      </c>
      <c r="D5547" s="22">
        <v>0.0</v>
      </c>
      <c r="E5547" s="22" t="s">
        <v>9072</v>
      </c>
      <c r="F5547" s="106" t="s">
        <v>1850</v>
      </c>
      <c r="G5547" s="106" t="s">
        <v>9073</v>
      </c>
      <c r="H5547" s="22" t="s">
        <v>9074</v>
      </c>
      <c r="I5547" s="99">
        <v>46293.84027777778</v>
      </c>
      <c r="J5547" s="22" t="s">
        <v>9075</v>
      </c>
      <c r="K5547" s="4">
        <f>IFERROR(__xludf.DUMMYFUNCTION("""COMPUTED_VALUE"""),12.0)</f>
        <v>12</v>
      </c>
      <c r="L5547" s="4" t="s">
        <v>8735</v>
      </c>
      <c r="M5547" s="4">
        <v>12.0</v>
      </c>
    </row>
    <row r="5548">
      <c r="A5548" s="85">
        <v>46225.0</v>
      </c>
      <c r="B5548" s="22" t="s">
        <v>1801</v>
      </c>
      <c r="C5548" s="22" t="s">
        <v>9071</v>
      </c>
      <c r="D5548" s="22">
        <v>0.0</v>
      </c>
      <c r="E5548" s="22" t="s">
        <v>9072</v>
      </c>
      <c r="F5548" s="106" t="s">
        <v>1850</v>
      </c>
      <c r="G5548" s="106" t="s">
        <v>9073</v>
      </c>
      <c r="H5548" s="22" t="s">
        <v>9074</v>
      </c>
      <c r="I5548" s="99">
        <v>46293.84027777778</v>
      </c>
      <c r="J5548" s="22" t="s">
        <v>9075</v>
      </c>
      <c r="K5548" s="4">
        <f>IFERROR(__xludf.DUMMYFUNCTION("""COMPUTED_VALUE"""),12.0)</f>
        <v>12</v>
      </c>
      <c r="L5548" s="4" t="s">
        <v>8735</v>
      </c>
      <c r="M5548" s="4">
        <v>12.0</v>
      </c>
    </row>
    <row r="5549">
      <c r="A5549" s="85">
        <v>46226.0</v>
      </c>
      <c r="B5549" s="22" t="s">
        <v>1801</v>
      </c>
      <c r="C5549" s="22" t="s">
        <v>9071</v>
      </c>
      <c r="D5549" s="22">
        <v>0.0</v>
      </c>
      <c r="E5549" s="22" t="s">
        <v>9072</v>
      </c>
      <c r="F5549" s="106" t="s">
        <v>1850</v>
      </c>
      <c r="G5549" s="106" t="s">
        <v>9073</v>
      </c>
      <c r="H5549" s="22" t="s">
        <v>9074</v>
      </c>
      <c r="I5549" s="99">
        <v>46293.84027777778</v>
      </c>
      <c r="J5549" s="22" t="s">
        <v>9075</v>
      </c>
      <c r="K5549" s="4">
        <f>IFERROR(__xludf.DUMMYFUNCTION("""COMPUTED_VALUE"""),13.0)</f>
        <v>13</v>
      </c>
      <c r="L5549" s="4" t="s">
        <v>8735</v>
      </c>
      <c r="M5549" s="4">
        <v>12.0</v>
      </c>
    </row>
    <row r="5550">
      <c r="A5550" s="85">
        <v>46227.0</v>
      </c>
      <c r="B5550" s="22" t="s">
        <v>1801</v>
      </c>
      <c r="C5550" s="22" t="s">
        <v>9071</v>
      </c>
      <c r="D5550" s="22">
        <v>0.0</v>
      </c>
      <c r="E5550" s="22" t="s">
        <v>9072</v>
      </c>
      <c r="F5550" s="106" t="s">
        <v>1850</v>
      </c>
      <c r="G5550" s="106" t="s">
        <v>9073</v>
      </c>
      <c r="H5550" s="22" t="s">
        <v>9074</v>
      </c>
      <c r="I5550" s="99">
        <v>46293.84027777778</v>
      </c>
      <c r="J5550" s="22" t="s">
        <v>9075</v>
      </c>
      <c r="K5550" s="4">
        <f>IFERROR(__xludf.DUMMYFUNCTION("""COMPUTED_VALUE"""),11.0)</f>
        <v>11</v>
      </c>
      <c r="L5550" s="4" t="s">
        <v>8731</v>
      </c>
      <c r="M5550" s="4">
        <v>12.0</v>
      </c>
    </row>
    <row r="5551">
      <c r="A5551" s="85">
        <v>46228.0</v>
      </c>
      <c r="B5551" s="22" t="s">
        <v>1801</v>
      </c>
      <c r="C5551" s="22" t="s">
        <v>9071</v>
      </c>
      <c r="D5551" s="22">
        <v>0.0</v>
      </c>
      <c r="E5551" s="22" t="s">
        <v>9072</v>
      </c>
      <c r="F5551" s="106" t="s">
        <v>1850</v>
      </c>
      <c r="G5551" s="106" t="s">
        <v>9073</v>
      </c>
      <c r="H5551" s="22" t="s">
        <v>9074</v>
      </c>
      <c r="I5551" s="99">
        <v>46293.84027777778</v>
      </c>
      <c r="J5551" s="22" t="s">
        <v>9075</v>
      </c>
      <c r="K5551" s="4">
        <f>IFERROR(__xludf.DUMMYFUNCTION("""COMPUTED_VALUE"""),11.0)</f>
        <v>11</v>
      </c>
      <c r="L5551" s="4" t="s">
        <v>8731</v>
      </c>
      <c r="M5551" s="4">
        <v>12.0</v>
      </c>
    </row>
    <row r="5552">
      <c r="A5552" s="85">
        <v>46229.0</v>
      </c>
      <c r="B5552" s="22" t="s">
        <v>1801</v>
      </c>
      <c r="C5552" s="22" t="s">
        <v>9071</v>
      </c>
      <c r="D5552" s="22">
        <v>0.0</v>
      </c>
      <c r="E5552" s="22" t="s">
        <v>9072</v>
      </c>
      <c r="F5552" s="106" t="s">
        <v>1850</v>
      </c>
      <c r="G5552" s="106" t="s">
        <v>9073</v>
      </c>
      <c r="H5552" s="22" t="s">
        <v>9074</v>
      </c>
      <c r="I5552" s="99">
        <v>46293.84027777778</v>
      </c>
      <c r="J5552" s="22" t="s">
        <v>9075</v>
      </c>
      <c r="K5552" s="4">
        <f>IFERROR(__xludf.DUMMYFUNCTION("""COMPUTED_VALUE"""),11.0)</f>
        <v>11</v>
      </c>
      <c r="L5552" s="4" t="s">
        <v>8731</v>
      </c>
      <c r="M5552" s="4">
        <v>12.0</v>
      </c>
    </row>
    <row r="5553">
      <c r="A5553" s="85">
        <v>46230.0</v>
      </c>
      <c r="B5553" s="22" t="s">
        <v>1801</v>
      </c>
      <c r="C5553" s="22" t="s">
        <v>9071</v>
      </c>
      <c r="D5553" s="22">
        <v>0.0</v>
      </c>
      <c r="E5553" s="22" t="s">
        <v>9072</v>
      </c>
      <c r="F5553" s="106" t="s">
        <v>1850</v>
      </c>
      <c r="G5553" s="106" t="s">
        <v>9073</v>
      </c>
      <c r="H5553" s="22" t="s">
        <v>9074</v>
      </c>
      <c r="I5553" s="99">
        <v>46293.84027777778</v>
      </c>
      <c r="J5553" s="22" t="s">
        <v>9075</v>
      </c>
      <c r="K5553" s="4">
        <f>IFERROR(__xludf.DUMMYFUNCTION("""COMPUTED_VALUE"""),11.0)</f>
        <v>11</v>
      </c>
      <c r="L5553" s="4" t="s">
        <v>8731</v>
      </c>
      <c r="M5553" s="4">
        <v>12.0</v>
      </c>
    </row>
    <row r="5554">
      <c r="A5554" s="85">
        <v>46231.0</v>
      </c>
      <c r="B5554" s="22" t="s">
        <v>1801</v>
      </c>
      <c r="C5554" s="22" t="s">
        <v>9071</v>
      </c>
      <c r="D5554" s="22">
        <v>0.0</v>
      </c>
      <c r="E5554" s="22" t="s">
        <v>9072</v>
      </c>
      <c r="F5554" s="106" t="s">
        <v>1850</v>
      </c>
      <c r="G5554" s="106" t="s">
        <v>9073</v>
      </c>
      <c r="H5554" s="22" t="s">
        <v>9074</v>
      </c>
      <c r="I5554" s="99">
        <v>46293.84027777778</v>
      </c>
      <c r="J5554" s="22" t="s">
        <v>9075</v>
      </c>
      <c r="K5554" s="4">
        <f>IFERROR(__xludf.DUMMYFUNCTION("""COMPUTED_VALUE"""),11.0)</f>
        <v>11</v>
      </c>
      <c r="L5554" s="4" t="s">
        <v>8731</v>
      </c>
      <c r="M5554" s="4">
        <v>12.0</v>
      </c>
    </row>
    <row r="5555">
      <c r="A5555" s="85">
        <v>46232.0</v>
      </c>
      <c r="B5555" s="22" t="s">
        <v>1801</v>
      </c>
      <c r="C5555" s="22" t="s">
        <v>9071</v>
      </c>
      <c r="D5555" s="22">
        <v>0.0</v>
      </c>
      <c r="E5555" s="22" t="s">
        <v>9072</v>
      </c>
      <c r="F5555" s="106" t="s">
        <v>1850</v>
      </c>
      <c r="G5555" s="106" t="s">
        <v>9073</v>
      </c>
      <c r="H5555" s="22" t="s">
        <v>9074</v>
      </c>
      <c r="I5555" s="99">
        <v>46293.84027777778</v>
      </c>
      <c r="J5555" s="22" t="s">
        <v>9075</v>
      </c>
      <c r="K5555" s="4">
        <f>IFERROR(__xludf.DUMMYFUNCTION("""COMPUTED_VALUE"""),12.0)</f>
        <v>12</v>
      </c>
      <c r="L5555" s="4" t="s">
        <v>8735</v>
      </c>
      <c r="M5555" s="4">
        <v>12.0</v>
      </c>
    </row>
    <row r="5556">
      <c r="A5556" s="85">
        <v>46233.0</v>
      </c>
      <c r="B5556" s="22" t="s">
        <v>1801</v>
      </c>
      <c r="C5556" s="22" t="s">
        <v>9071</v>
      </c>
      <c r="D5556" s="22">
        <v>0.0</v>
      </c>
      <c r="E5556" s="22" t="s">
        <v>9072</v>
      </c>
      <c r="F5556" s="106" t="s">
        <v>1850</v>
      </c>
      <c r="G5556" s="106" t="s">
        <v>9073</v>
      </c>
      <c r="H5556" s="22" t="s">
        <v>9074</v>
      </c>
      <c r="I5556" s="99">
        <v>46293.84027777778</v>
      </c>
      <c r="J5556" s="22" t="s">
        <v>9075</v>
      </c>
      <c r="K5556" s="4">
        <f>IFERROR(__xludf.DUMMYFUNCTION("""COMPUTED_VALUE"""),11.0)</f>
        <v>11</v>
      </c>
      <c r="L5556" s="4" t="s">
        <v>8731</v>
      </c>
      <c r="M5556" s="4">
        <v>12.0</v>
      </c>
    </row>
    <row r="5557">
      <c r="A5557" s="85">
        <v>46234.0</v>
      </c>
      <c r="B5557" s="22" t="s">
        <v>1801</v>
      </c>
      <c r="C5557" s="22" t="s">
        <v>9071</v>
      </c>
      <c r="D5557" s="22">
        <v>0.0</v>
      </c>
      <c r="E5557" s="22" t="s">
        <v>9072</v>
      </c>
      <c r="F5557" s="106" t="s">
        <v>1850</v>
      </c>
      <c r="G5557" s="106" t="s">
        <v>9073</v>
      </c>
      <c r="H5557" s="22" t="s">
        <v>9074</v>
      </c>
      <c r="I5557" s="99">
        <v>46293.84027777778</v>
      </c>
      <c r="J5557" s="22" t="s">
        <v>9075</v>
      </c>
      <c r="K5557" s="4">
        <f>IFERROR(__xludf.DUMMYFUNCTION("""COMPUTED_VALUE"""),11.0)</f>
        <v>11</v>
      </c>
      <c r="L5557" s="4" t="s">
        <v>8731</v>
      </c>
      <c r="M5557" s="4">
        <v>12.0</v>
      </c>
    </row>
    <row r="5558">
      <c r="A5558" s="85">
        <v>46235.0</v>
      </c>
      <c r="B5558" s="22" t="s">
        <v>1801</v>
      </c>
      <c r="C5558" s="22" t="s">
        <v>9071</v>
      </c>
      <c r="D5558" s="22">
        <v>0.0</v>
      </c>
      <c r="E5558" s="22" t="s">
        <v>9072</v>
      </c>
      <c r="F5558" s="106" t="s">
        <v>1850</v>
      </c>
      <c r="G5558" s="106" t="s">
        <v>9073</v>
      </c>
      <c r="H5558" s="22" t="s">
        <v>9074</v>
      </c>
      <c r="I5558" s="99">
        <v>46293.84027777778</v>
      </c>
      <c r="J5558" s="22" t="s">
        <v>9075</v>
      </c>
      <c r="K5558" s="4">
        <f>IFERROR(__xludf.DUMMYFUNCTION("""COMPUTED_VALUE"""),11.0)</f>
        <v>11</v>
      </c>
      <c r="L5558" s="4" t="s">
        <v>8731</v>
      </c>
      <c r="M5558" s="4">
        <v>12.0</v>
      </c>
    </row>
    <row r="5559">
      <c r="A5559" s="85">
        <v>46236.0</v>
      </c>
      <c r="B5559" s="22" t="s">
        <v>1801</v>
      </c>
      <c r="C5559" s="22" t="s">
        <v>9071</v>
      </c>
      <c r="D5559" s="22">
        <v>0.0</v>
      </c>
      <c r="E5559" s="22" t="s">
        <v>9072</v>
      </c>
      <c r="F5559" s="106" t="s">
        <v>1850</v>
      </c>
      <c r="G5559" s="106" t="s">
        <v>9073</v>
      </c>
      <c r="H5559" s="22" t="s">
        <v>9074</v>
      </c>
      <c r="I5559" s="99">
        <v>46293.84027777778</v>
      </c>
      <c r="J5559" s="22" t="s">
        <v>9075</v>
      </c>
      <c r="K5559" s="4">
        <f>IFERROR(__xludf.DUMMYFUNCTION("""COMPUTED_VALUE"""),11.0)</f>
        <v>11</v>
      </c>
      <c r="L5559" s="4" t="s">
        <v>8731</v>
      </c>
      <c r="M5559" s="4">
        <v>12.0</v>
      </c>
    </row>
    <row r="5560">
      <c r="A5560" s="85">
        <v>46237.0</v>
      </c>
      <c r="B5560" s="22" t="s">
        <v>1801</v>
      </c>
      <c r="C5560" s="22" t="s">
        <v>9071</v>
      </c>
      <c r="D5560" s="22">
        <v>0.0</v>
      </c>
      <c r="E5560" s="22" t="s">
        <v>9072</v>
      </c>
      <c r="F5560" s="106" t="s">
        <v>1850</v>
      </c>
      <c r="G5560" s="106" t="s">
        <v>9073</v>
      </c>
      <c r="H5560" s="22" t="s">
        <v>9074</v>
      </c>
      <c r="I5560" s="99">
        <v>46293.84027777778</v>
      </c>
      <c r="J5560" s="22" t="s">
        <v>9075</v>
      </c>
      <c r="K5560" s="4">
        <f>IFERROR(__xludf.DUMMYFUNCTION("""COMPUTED_VALUE"""),11.0)</f>
        <v>11</v>
      </c>
      <c r="L5560" s="4" t="s">
        <v>8731</v>
      </c>
      <c r="M5560" s="4">
        <v>12.0</v>
      </c>
    </row>
    <row r="5561">
      <c r="A5561" s="85">
        <v>46238.0</v>
      </c>
      <c r="B5561" s="22" t="s">
        <v>1801</v>
      </c>
      <c r="C5561" s="22" t="s">
        <v>9071</v>
      </c>
      <c r="D5561" s="22">
        <v>0.0</v>
      </c>
      <c r="E5561" s="22" t="s">
        <v>9072</v>
      </c>
      <c r="F5561" s="106" t="s">
        <v>1850</v>
      </c>
      <c r="G5561" s="106" t="s">
        <v>9073</v>
      </c>
      <c r="H5561" s="22" t="s">
        <v>9074</v>
      </c>
      <c r="I5561" s="99">
        <v>46293.84027777778</v>
      </c>
      <c r="J5561" s="22" t="s">
        <v>9075</v>
      </c>
      <c r="K5561" s="4">
        <f>IFERROR(__xludf.DUMMYFUNCTION("""COMPUTED_VALUE"""),11.0)</f>
        <v>11</v>
      </c>
      <c r="L5561" s="4" t="s">
        <v>8731</v>
      </c>
      <c r="M5561" s="4">
        <v>12.0</v>
      </c>
    </row>
    <row r="5562">
      <c r="A5562" s="85">
        <v>46239.0</v>
      </c>
      <c r="B5562" s="22" t="s">
        <v>1801</v>
      </c>
      <c r="C5562" s="22" t="s">
        <v>9071</v>
      </c>
      <c r="D5562" s="22">
        <v>0.0</v>
      </c>
      <c r="E5562" s="22" t="s">
        <v>9072</v>
      </c>
      <c r="F5562" s="106" t="s">
        <v>1850</v>
      </c>
      <c r="G5562" s="106" t="s">
        <v>9073</v>
      </c>
      <c r="H5562" s="22" t="s">
        <v>9074</v>
      </c>
      <c r="I5562" s="99">
        <v>46293.84027777778</v>
      </c>
      <c r="J5562" s="22" t="s">
        <v>9075</v>
      </c>
      <c r="K5562" s="4">
        <f>IFERROR(__xludf.DUMMYFUNCTION("""COMPUTED_VALUE"""),11.0)</f>
        <v>11</v>
      </c>
      <c r="L5562" s="4" t="s">
        <v>8731</v>
      </c>
      <c r="M5562" s="4">
        <v>12.0</v>
      </c>
    </row>
    <row r="5563">
      <c r="A5563" s="85">
        <v>46240.0</v>
      </c>
      <c r="B5563" s="22" t="s">
        <v>1801</v>
      </c>
      <c r="C5563" s="22" t="s">
        <v>9071</v>
      </c>
      <c r="D5563" s="22">
        <v>0.0</v>
      </c>
      <c r="E5563" s="22" t="s">
        <v>9072</v>
      </c>
      <c r="F5563" s="106" t="s">
        <v>1850</v>
      </c>
      <c r="G5563" s="106" t="s">
        <v>9073</v>
      </c>
      <c r="H5563" s="22" t="s">
        <v>9074</v>
      </c>
      <c r="I5563" s="99">
        <v>46293.84027777778</v>
      </c>
      <c r="J5563" s="22" t="s">
        <v>9075</v>
      </c>
      <c r="K5563" s="4">
        <f>IFERROR(__xludf.DUMMYFUNCTION("""COMPUTED_VALUE"""),12.0)</f>
        <v>12</v>
      </c>
      <c r="L5563" s="4" t="s">
        <v>8735</v>
      </c>
      <c r="M5563" s="4">
        <v>12.0</v>
      </c>
    </row>
    <row r="5564">
      <c r="A5564" s="85">
        <v>46241.0</v>
      </c>
      <c r="B5564" s="22" t="s">
        <v>1801</v>
      </c>
      <c r="C5564" s="22" t="s">
        <v>9071</v>
      </c>
      <c r="D5564" s="22">
        <v>0.0</v>
      </c>
      <c r="E5564" s="22" t="s">
        <v>9072</v>
      </c>
      <c r="F5564" s="106" t="s">
        <v>1850</v>
      </c>
      <c r="G5564" s="106" t="s">
        <v>9073</v>
      </c>
      <c r="H5564" s="22" t="s">
        <v>9074</v>
      </c>
      <c r="I5564" s="99">
        <v>46293.84027777778</v>
      </c>
      <c r="J5564" s="22" t="s">
        <v>9075</v>
      </c>
      <c r="K5564" s="4">
        <f>IFERROR(__xludf.DUMMYFUNCTION("""COMPUTED_VALUE"""),11.0)</f>
        <v>11</v>
      </c>
      <c r="L5564" s="4" t="s">
        <v>8731</v>
      </c>
      <c r="M5564" s="4">
        <v>12.0</v>
      </c>
    </row>
    <row r="5565">
      <c r="A5565" s="85">
        <v>46242.0</v>
      </c>
      <c r="B5565" s="22" t="s">
        <v>1801</v>
      </c>
      <c r="C5565" s="22" t="s">
        <v>9071</v>
      </c>
      <c r="D5565" s="22">
        <v>0.0</v>
      </c>
      <c r="E5565" s="22" t="s">
        <v>9072</v>
      </c>
      <c r="F5565" s="106" t="s">
        <v>1850</v>
      </c>
      <c r="G5565" s="106" t="s">
        <v>9073</v>
      </c>
      <c r="H5565" s="22" t="s">
        <v>9074</v>
      </c>
      <c r="I5565" s="99">
        <v>46293.84027777778</v>
      </c>
      <c r="J5565" s="22" t="s">
        <v>9075</v>
      </c>
      <c r="K5565" s="4">
        <f>IFERROR(__xludf.DUMMYFUNCTION("""COMPUTED_VALUE"""),12.0)</f>
        <v>12</v>
      </c>
      <c r="L5565" s="4" t="s">
        <v>8735</v>
      </c>
      <c r="M5565" s="4">
        <v>12.0</v>
      </c>
    </row>
    <row r="5566">
      <c r="A5566" s="85">
        <v>46243.0</v>
      </c>
      <c r="B5566" s="22" t="s">
        <v>1801</v>
      </c>
      <c r="C5566" s="22" t="s">
        <v>9071</v>
      </c>
      <c r="D5566" s="22">
        <v>0.0</v>
      </c>
      <c r="E5566" s="22" t="s">
        <v>9072</v>
      </c>
      <c r="F5566" s="106" t="s">
        <v>1850</v>
      </c>
      <c r="G5566" s="106" t="s">
        <v>9073</v>
      </c>
      <c r="H5566" s="22" t="s">
        <v>9074</v>
      </c>
      <c r="I5566" s="99">
        <v>46293.84027777778</v>
      </c>
      <c r="J5566" s="22" t="s">
        <v>9075</v>
      </c>
      <c r="K5566" s="4">
        <f>IFERROR(__xludf.DUMMYFUNCTION("""COMPUTED_VALUE"""),13.0)</f>
        <v>13</v>
      </c>
      <c r="L5566" s="4" t="s">
        <v>8735</v>
      </c>
      <c r="M5566" s="4">
        <v>12.0</v>
      </c>
    </row>
    <row r="5567">
      <c r="A5567" s="85">
        <v>46244.0</v>
      </c>
      <c r="B5567" s="22" t="s">
        <v>1801</v>
      </c>
      <c r="C5567" s="22" t="s">
        <v>9071</v>
      </c>
      <c r="D5567" s="22">
        <v>0.0</v>
      </c>
      <c r="E5567" s="22" t="s">
        <v>9072</v>
      </c>
      <c r="F5567" s="106" t="s">
        <v>1850</v>
      </c>
      <c r="G5567" s="106" t="s">
        <v>9073</v>
      </c>
      <c r="H5567" s="22" t="s">
        <v>9074</v>
      </c>
      <c r="I5567" s="99">
        <v>46293.84027777778</v>
      </c>
      <c r="J5567" s="22" t="s">
        <v>9075</v>
      </c>
      <c r="K5567" s="4">
        <f>IFERROR(__xludf.DUMMYFUNCTION("""COMPUTED_VALUE"""),11.0)</f>
        <v>11</v>
      </c>
      <c r="L5567" s="4" t="s">
        <v>8731</v>
      </c>
      <c r="M5567" s="4">
        <v>12.0</v>
      </c>
    </row>
    <row r="5568">
      <c r="A5568" s="85">
        <v>46245.0</v>
      </c>
      <c r="B5568" s="22" t="s">
        <v>1801</v>
      </c>
      <c r="C5568" s="22" t="s">
        <v>9071</v>
      </c>
      <c r="D5568" s="22">
        <v>0.0</v>
      </c>
      <c r="E5568" s="22" t="s">
        <v>9072</v>
      </c>
      <c r="F5568" s="106" t="s">
        <v>1850</v>
      </c>
      <c r="G5568" s="106" t="s">
        <v>9073</v>
      </c>
      <c r="H5568" s="22" t="s">
        <v>9074</v>
      </c>
      <c r="I5568" s="99">
        <v>46293.84027777778</v>
      </c>
      <c r="J5568" s="22" t="s">
        <v>9075</v>
      </c>
      <c r="K5568" s="4">
        <f>IFERROR(__xludf.DUMMYFUNCTION("""COMPUTED_VALUE"""),12.0)</f>
        <v>12</v>
      </c>
      <c r="L5568" s="4" t="s">
        <v>8735</v>
      </c>
      <c r="M5568" s="4">
        <v>12.0</v>
      </c>
    </row>
    <row r="5569">
      <c r="A5569" s="85">
        <v>46246.0</v>
      </c>
      <c r="B5569" s="22" t="s">
        <v>1801</v>
      </c>
      <c r="C5569" s="22" t="s">
        <v>9071</v>
      </c>
      <c r="D5569" s="22">
        <v>0.0</v>
      </c>
      <c r="E5569" s="22" t="s">
        <v>9072</v>
      </c>
      <c r="F5569" s="106" t="s">
        <v>1850</v>
      </c>
      <c r="G5569" s="106" t="s">
        <v>9073</v>
      </c>
      <c r="H5569" s="22" t="s">
        <v>9074</v>
      </c>
      <c r="I5569" s="99">
        <v>46293.84027777778</v>
      </c>
      <c r="J5569" s="22" t="s">
        <v>9075</v>
      </c>
      <c r="K5569" s="4">
        <f>IFERROR(__xludf.DUMMYFUNCTION("""COMPUTED_VALUE"""),11.0)</f>
        <v>11</v>
      </c>
      <c r="L5569" s="4" t="s">
        <v>8731</v>
      </c>
      <c r="M5569" s="4">
        <v>12.0</v>
      </c>
    </row>
    <row r="5570">
      <c r="A5570" s="85">
        <v>46247.0</v>
      </c>
      <c r="B5570" s="22" t="s">
        <v>1801</v>
      </c>
      <c r="C5570" s="22" t="s">
        <v>9071</v>
      </c>
      <c r="D5570" s="22">
        <v>0.0</v>
      </c>
      <c r="E5570" s="22" t="s">
        <v>9072</v>
      </c>
      <c r="F5570" s="106" t="s">
        <v>1850</v>
      </c>
      <c r="G5570" s="106" t="s">
        <v>9073</v>
      </c>
      <c r="H5570" s="22" t="s">
        <v>9074</v>
      </c>
      <c r="I5570" s="99">
        <v>46293.84027777778</v>
      </c>
      <c r="J5570" s="22" t="s">
        <v>9075</v>
      </c>
      <c r="K5570" s="4">
        <f>IFERROR(__xludf.DUMMYFUNCTION("""COMPUTED_VALUE"""),11.0)</f>
        <v>11</v>
      </c>
      <c r="L5570" s="4" t="s">
        <v>8731</v>
      </c>
      <c r="M5570" s="4">
        <v>12.0</v>
      </c>
    </row>
    <row r="5571">
      <c r="A5571" s="85">
        <v>46248.0</v>
      </c>
      <c r="B5571" s="22" t="s">
        <v>1801</v>
      </c>
      <c r="C5571" s="22" t="s">
        <v>9071</v>
      </c>
      <c r="D5571" s="22">
        <v>0.0</v>
      </c>
      <c r="E5571" s="22" t="s">
        <v>9072</v>
      </c>
      <c r="F5571" s="106" t="s">
        <v>1850</v>
      </c>
      <c r="G5571" s="106" t="s">
        <v>9073</v>
      </c>
      <c r="H5571" s="22" t="s">
        <v>9074</v>
      </c>
      <c r="I5571" s="99">
        <v>46293.84027777778</v>
      </c>
      <c r="J5571" s="22" t="s">
        <v>9075</v>
      </c>
      <c r="K5571" s="4">
        <f>IFERROR(__xludf.DUMMYFUNCTION("""COMPUTED_VALUE"""),12.0)</f>
        <v>12</v>
      </c>
      <c r="L5571" s="4" t="s">
        <v>8735</v>
      </c>
      <c r="M5571" s="4">
        <v>12.0</v>
      </c>
    </row>
    <row r="5572">
      <c r="A5572" s="85">
        <v>46249.0</v>
      </c>
      <c r="B5572" s="22" t="s">
        <v>1801</v>
      </c>
      <c r="C5572" s="22" t="s">
        <v>9071</v>
      </c>
      <c r="D5572" s="22">
        <v>0.0</v>
      </c>
      <c r="E5572" s="22" t="s">
        <v>9072</v>
      </c>
      <c r="F5572" s="106" t="s">
        <v>1850</v>
      </c>
      <c r="G5572" s="106" t="s">
        <v>9073</v>
      </c>
      <c r="H5572" s="22" t="s">
        <v>9074</v>
      </c>
      <c r="I5572" s="99">
        <v>46293.84027777778</v>
      </c>
      <c r="J5572" s="22" t="s">
        <v>9075</v>
      </c>
      <c r="K5572" s="4">
        <f>IFERROR(__xludf.DUMMYFUNCTION("""COMPUTED_VALUE"""),11.0)</f>
        <v>11</v>
      </c>
      <c r="L5572" s="4" t="s">
        <v>8731</v>
      </c>
      <c r="M5572" s="4">
        <v>12.0</v>
      </c>
    </row>
    <row r="5573">
      <c r="A5573" s="85">
        <v>46250.0</v>
      </c>
      <c r="B5573" s="22" t="s">
        <v>1801</v>
      </c>
      <c r="C5573" s="22" t="s">
        <v>9071</v>
      </c>
      <c r="D5573" s="22">
        <v>0.0</v>
      </c>
      <c r="E5573" s="22" t="s">
        <v>9072</v>
      </c>
      <c r="F5573" s="106" t="s">
        <v>1850</v>
      </c>
      <c r="G5573" s="106" t="s">
        <v>9073</v>
      </c>
      <c r="H5573" s="22" t="s">
        <v>9074</v>
      </c>
      <c r="I5573" s="99">
        <v>46293.84027777778</v>
      </c>
      <c r="J5573" s="22" t="s">
        <v>9075</v>
      </c>
      <c r="K5573" s="4">
        <f>IFERROR(__xludf.DUMMYFUNCTION("""COMPUTED_VALUE"""),11.0)</f>
        <v>11</v>
      </c>
      <c r="L5573" s="4" t="s">
        <v>8731</v>
      </c>
      <c r="M5573" s="4">
        <v>12.0</v>
      </c>
    </row>
    <row r="5574">
      <c r="A5574" s="85">
        <v>46251.0</v>
      </c>
      <c r="B5574" s="22" t="s">
        <v>1801</v>
      </c>
      <c r="C5574" s="22" t="s">
        <v>9071</v>
      </c>
      <c r="D5574" s="22">
        <v>0.0</v>
      </c>
      <c r="E5574" s="22" t="s">
        <v>9072</v>
      </c>
      <c r="F5574" s="106" t="s">
        <v>1850</v>
      </c>
      <c r="G5574" s="106" t="s">
        <v>9073</v>
      </c>
      <c r="H5574" s="22" t="s">
        <v>9074</v>
      </c>
      <c r="I5574" s="99">
        <v>46293.84027777778</v>
      </c>
      <c r="J5574" s="22" t="s">
        <v>9075</v>
      </c>
      <c r="K5574" s="4">
        <f>IFERROR(__xludf.DUMMYFUNCTION("""COMPUTED_VALUE"""),11.0)</f>
        <v>11</v>
      </c>
      <c r="L5574" s="4" t="s">
        <v>8731</v>
      </c>
      <c r="M5574" s="4">
        <v>12.0</v>
      </c>
    </row>
    <row r="5575">
      <c r="A5575" s="85">
        <v>46252.0</v>
      </c>
      <c r="B5575" s="22" t="s">
        <v>1801</v>
      </c>
      <c r="C5575" s="22" t="s">
        <v>9071</v>
      </c>
      <c r="D5575" s="22">
        <v>0.0</v>
      </c>
      <c r="E5575" s="22" t="s">
        <v>9072</v>
      </c>
      <c r="F5575" s="106" t="s">
        <v>1850</v>
      </c>
      <c r="G5575" s="106" t="s">
        <v>9073</v>
      </c>
      <c r="H5575" s="22" t="s">
        <v>9074</v>
      </c>
      <c r="I5575" s="99">
        <v>46293.84027777778</v>
      </c>
      <c r="J5575" s="22" t="s">
        <v>9075</v>
      </c>
      <c r="K5575" s="4">
        <f>IFERROR(__xludf.DUMMYFUNCTION("""COMPUTED_VALUE"""),12.0)</f>
        <v>12</v>
      </c>
      <c r="L5575" s="4" t="s">
        <v>8735</v>
      </c>
      <c r="M5575" s="4">
        <v>12.0</v>
      </c>
    </row>
    <row r="5576">
      <c r="A5576" s="85">
        <v>46253.0</v>
      </c>
      <c r="B5576" s="22" t="s">
        <v>1801</v>
      </c>
      <c r="C5576" s="22" t="s">
        <v>9071</v>
      </c>
      <c r="D5576" s="22">
        <v>0.0</v>
      </c>
      <c r="E5576" s="22" t="s">
        <v>9072</v>
      </c>
      <c r="F5576" s="106" t="s">
        <v>1850</v>
      </c>
      <c r="G5576" s="106" t="s">
        <v>9073</v>
      </c>
      <c r="H5576" s="22" t="s">
        <v>9074</v>
      </c>
      <c r="I5576" s="99">
        <v>46293.84027777778</v>
      </c>
      <c r="J5576" s="22" t="s">
        <v>9075</v>
      </c>
      <c r="K5576" s="4">
        <f>IFERROR(__xludf.DUMMYFUNCTION("""COMPUTED_VALUE"""),13.0)</f>
        <v>13</v>
      </c>
      <c r="L5576" s="4" t="s">
        <v>8735</v>
      </c>
      <c r="M5576" s="4">
        <v>12.0</v>
      </c>
    </row>
    <row r="5577">
      <c r="A5577" s="85">
        <v>46254.0</v>
      </c>
      <c r="B5577" s="22" t="s">
        <v>1801</v>
      </c>
      <c r="C5577" s="22" t="s">
        <v>9071</v>
      </c>
      <c r="D5577" s="22">
        <v>0.0</v>
      </c>
      <c r="E5577" s="22" t="s">
        <v>9072</v>
      </c>
      <c r="F5577" s="106" t="s">
        <v>1850</v>
      </c>
      <c r="G5577" s="106" t="s">
        <v>9073</v>
      </c>
      <c r="H5577" s="22" t="s">
        <v>9074</v>
      </c>
      <c r="I5577" s="99">
        <v>46293.84027777778</v>
      </c>
      <c r="J5577" s="22" t="s">
        <v>9075</v>
      </c>
      <c r="K5577" s="4">
        <f>IFERROR(__xludf.DUMMYFUNCTION("""COMPUTED_VALUE"""),11.0)</f>
        <v>11</v>
      </c>
      <c r="L5577" s="4" t="s">
        <v>8731</v>
      </c>
      <c r="M5577" s="4">
        <v>12.0</v>
      </c>
    </row>
    <row r="5578">
      <c r="A5578" s="85">
        <v>46255.0</v>
      </c>
      <c r="B5578" s="22" t="s">
        <v>1801</v>
      </c>
      <c r="C5578" s="22" t="s">
        <v>9071</v>
      </c>
      <c r="D5578" s="22">
        <v>0.0</v>
      </c>
      <c r="E5578" s="22" t="s">
        <v>9072</v>
      </c>
      <c r="F5578" s="106" t="s">
        <v>1850</v>
      </c>
      <c r="G5578" s="106" t="s">
        <v>9073</v>
      </c>
      <c r="H5578" s="22" t="s">
        <v>9074</v>
      </c>
      <c r="I5578" s="99">
        <v>46293.84027777778</v>
      </c>
      <c r="J5578" s="22" t="s">
        <v>9075</v>
      </c>
      <c r="K5578" s="4">
        <f>IFERROR(__xludf.DUMMYFUNCTION("""COMPUTED_VALUE"""),11.0)</f>
        <v>11</v>
      </c>
      <c r="L5578" s="4" t="s">
        <v>8731</v>
      </c>
      <c r="M5578" s="4">
        <v>12.0</v>
      </c>
    </row>
    <row r="5579">
      <c r="A5579" s="85">
        <v>46256.0</v>
      </c>
      <c r="B5579" s="22" t="s">
        <v>1801</v>
      </c>
      <c r="C5579" s="22" t="s">
        <v>9071</v>
      </c>
      <c r="D5579" s="22">
        <v>0.0</v>
      </c>
      <c r="E5579" s="22" t="s">
        <v>9072</v>
      </c>
      <c r="F5579" s="106" t="s">
        <v>1850</v>
      </c>
      <c r="G5579" s="106" t="s">
        <v>9073</v>
      </c>
      <c r="H5579" s="22" t="s">
        <v>9074</v>
      </c>
      <c r="I5579" s="99">
        <v>46293.84027777778</v>
      </c>
      <c r="J5579" s="22" t="s">
        <v>9075</v>
      </c>
      <c r="K5579" s="4">
        <f>IFERROR(__xludf.DUMMYFUNCTION("""COMPUTED_VALUE"""),11.0)</f>
        <v>11</v>
      </c>
      <c r="L5579" s="4" t="s">
        <v>8731</v>
      </c>
      <c r="M5579" s="4">
        <v>12.0</v>
      </c>
    </row>
    <row r="5580">
      <c r="A5580" s="85">
        <v>46257.0</v>
      </c>
      <c r="B5580" s="22" t="s">
        <v>1801</v>
      </c>
      <c r="C5580" s="22" t="s">
        <v>9071</v>
      </c>
      <c r="D5580" s="22">
        <v>0.0</v>
      </c>
      <c r="E5580" s="22" t="s">
        <v>9072</v>
      </c>
      <c r="F5580" s="106" t="s">
        <v>1850</v>
      </c>
      <c r="G5580" s="106" t="s">
        <v>9073</v>
      </c>
      <c r="H5580" s="22" t="s">
        <v>9074</v>
      </c>
      <c r="I5580" s="99">
        <v>46293.84027777778</v>
      </c>
      <c r="J5580" s="22" t="s">
        <v>9075</v>
      </c>
      <c r="K5580" s="4">
        <f>IFERROR(__xludf.DUMMYFUNCTION("""COMPUTED_VALUE"""),11.0)</f>
        <v>11</v>
      </c>
      <c r="L5580" s="4" t="s">
        <v>8731</v>
      </c>
      <c r="M5580" s="4">
        <v>12.0</v>
      </c>
    </row>
    <row r="5581">
      <c r="A5581" s="85">
        <v>46258.0</v>
      </c>
      <c r="B5581" s="22" t="s">
        <v>1801</v>
      </c>
      <c r="C5581" s="22" t="s">
        <v>9071</v>
      </c>
      <c r="D5581" s="22">
        <v>0.0</v>
      </c>
      <c r="E5581" s="22" t="s">
        <v>9072</v>
      </c>
      <c r="F5581" s="106" t="s">
        <v>1850</v>
      </c>
      <c r="G5581" s="106" t="s">
        <v>9073</v>
      </c>
      <c r="H5581" s="22" t="s">
        <v>9074</v>
      </c>
      <c r="I5581" s="99">
        <v>46293.84027777778</v>
      </c>
      <c r="J5581" s="22" t="s">
        <v>9075</v>
      </c>
      <c r="K5581" s="4">
        <f>IFERROR(__xludf.DUMMYFUNCTION("""COMPUTED_VALUE"""),11.0)</f>
        <v>11</v>
      </c>
      <c r="L5581" s="4" t="s">
        <v>8731</v>
      </c>
      <c r="M5581" s="4">
        <v>12.0</v>
      </c>
    </row>
    <row r="5582">
      <c r="A5582" s="85">
        <v>46259.0</v>
      </c>
      <c r="B5582" s="22" t="s">
        <v>1801</v>
      </c>
      <c r="C5582" s="22" t="s">
        <v>9071</v>
      </c>
      <c r="D5582" s="22">
        <v>0.0</v>
      </c>
      <c r="E5582" s="22" t="s">
        <v>9072</v>
      </c>
      <c r="F5582" s="106" t="s">
        <v>1850</v>
      </c>
      <c r="G5582" s="106" t="s">
        <v>9073</v>
      </c>
      <c r="H5582" s="22" t="s">
        <v>9074</v>
      </c>
      <c r="I5582" s="99">
        <v>46293.84027777778</v>
      </c>
      <c r="J5582" s="22" t="s">
        <v>9075</v>
      </c>
      <c r="K5582" s="4">
        <f>IFERROR(__xludf.DUMMYFUNCTION("""COMPUTED_VALUE"""),11.0)</f>
        <v>11</v>
      </c>
      <c r="L5582" s="4" t="s">
        <v>8731</v>
      </c>
      <c r="M5582" s="4">
        <v>12.0</v>
      </c>
    </row>
    <row r="5583">
      <c r="A5583" s="85">
        <v>46260.0</v>
      </c>
      <c r="B5583" s="22" t="s">
        <v>1801</v>
      </c>
      <c r="C5583" s="22" t="s">
        <v>9071</v>
      </c>
      <c r="D5583" s="22">
        <v>0.0</v>
      </c>
      <c r="E5583" s="22" t="s">
        <v>9072</v>
      </c>
      <c r="F5583" s="106" t="s">
        <v>1850</v>
      </c>
      <c r="G5583" s="106" t="s">
        <v>9073</v>
      </c>
      <c r="H5583" s="22" t="s">
        <v>9074</v>
      </c>
      <c r="I5583" s="99">
        <v>46293.84027777778</v>
      </c>
      <c r="J5583" s="22" t="s">
        <v>9075</v>
      </c>
      <c r="K5583" s="4">
        <f>IFERROR(__xludf.DUMMYFUNCTION("""COMPUTED_VALUE"""),11.0)</f>
        <v>11</v>
      </c>
      <c r="L5583" s="4" t="s">
        <v>8731</v>
      </c>
      <c r="M5583" s="4">
        <v>12.0</v>
      </c>
    </row>
    <row r="5584">
      <c r="A5584" s="85">
        <v>46261.0</v>
      </c>
      <c r="B5584" s="22" t="s">
        <v>1801</v>
      </c>
      <c r="C5584" s="22" t="s">
        <v>9071</v>
      </c>
      <c r="D5584" s="22">
        <v>0.0</v>
      </c>
      <c r="E5584" s="22" t="s">
        <v>9072</v>
      </c>
      <c r="F5584" s="106" t="s">
        <v>1850</v>
      </c>
      <c r="G5584" s="106" t="s">
        <v>9073</v>
      </c>
      <c r="H5584" s="22" t="s">
        <v>9074</v>
      </c>
      <c r="I5584" s="99">
        <v>46293.84027777778</v>
      </c>
      <c r="J5584" s="22" t="s">
        <v>9075</v>
      </c>
      <c r="K5584" s="4">
        <f>IFERROR(__xludf.DUMMYFUNCTION("""COMPUTED_VALUE"""),11.0)</f>
        <v>11</v>
      </c>
      <c r="L5584" s="4" t="s">
        <v>8731</v>
      </c>
      <c r="M5584" s="4">
        <v>12.0</v>
      </c>
    </row>
    <row r="5585">
      <c r="A5585" s="85">
        <v>46262.0</v>
      </c>
      <c r="B5585" s="22" t="s">
        <v>1801</v>
      </c>
      <c r="C5585" s="22" t="s">
        <v>9071</v>
      </c>
      <c r="D5585" s="22">
        <v>0.0</v>
      </c>
      <c r="E5585" s="22" t="s">
        <v>9072</v>
      </c>
      <c r="F5585" s="106" t="s">
        <v>1850</v>
      </c>
      <c r="G5585" s="106" t="s">
        <v>9073</v>
      </c>
      <c r="H5585" s="22" t="s">
        <v>9074</v>
      </c>
      <c r="I5585" s="99">
        <v>46293.84027777778</v>
      </c>
      <c r="J5585" s="22" t="s">
        <v>9075</v>
      </c>
      <c r="K5585" s="4">
        <f>IFERROR(__xludf.DUMMYFUNCTION("""COMPUTED_VALUE"""),11.0)</f>
        <v>11</v>
      </c>
      <c r="L5585" s="4" t="s">
        <v>8731</v>
      </c>
      <c r="M5585" s="4">
        <v>12.0</v>
      </c>
    </row>
    <row r="5586">
      <c r="A5586" s="85">
        <v>46263.0</v>
      </c>
      <c r="B5586" s="22" t="s">
        <v>1801</v>
      </c>
      <c r="C5586" s="22" t="s">
        <v>9071</v>
      </c>
      <c r="D5586" s="22">
        <v>0.0</v>
      </c>
      <c r="E5586" s="22" t="s">
        <v>9072</v>
      </c>
      <c r="F5586" s="106" t="s">
        <v>1850</v>
      </c>
      <c r="G5586" s="106" t="s">
        <v>9073</v>
      </c>
      <c r="H5586" s="22" t="s">
        <v>9074</v>
      </c>
      <c r="I5586" s="99">
        <v>46293.84027777778</v>
      </c>
      <c r="J5586" s="22" t="s">
        <v>9075</v>
      </c>
      <c r="K5586" s="4">
        <f>IFERROR(__xludf.DUMMYFUNCTION("""COMPUTED_VALUE"""),12.0)</f>
        <v>12</v>
      </c>
      <c r="L5586" s="4" t="s">
        <v>8735</v>
      </c>
      <c r="M5586" s="4">
        <v>12.0</v>
      </c>
    </row>
    <row r="5587">
      <c r="A5587" s="85">
        <v>46264.0</v>
      </c>
      <c r="B5587" s="22" t="s">
        <v>1801</v>
      </c>
      <c r="C5587" s="22" t="s">
        <v>9071</v>
      </c>
      <c r="D5587" s="22">
        <v>0.0</v>
      </c>
      <c r="E5587" s="22" t="s">
        <v>9072</v>
      </c>
      <c r="F5587" s="106" t="s">
        <v>1850</v>
      </c>
      <c r="G5587" s="106" t="s">
        <v>9073</v>
      </c>
      <c r="H5587" s="22" t="s">
        <v>9074</v>
      </c>
      <c r="I5587" s="99">
        <v>46293.84027777778</v>
      </c>
      <c r="J5587" s="22" t="s">
        <v>9075</v>
      </c>
      <c r="K5587" s="4">
        <f>IFERROR(__xludf.DUMMYFUNCTION("""COMPUTED_VALUE"""),12.0)</f>
        <v>12</v>
      </c>
      <c r="L5587" s="4" t="s">
        <v>8735</v>
      </c>
      <c r="M5587" s="4">
        <v>12.0</v>
      </c>
    </row>
    <row r="5588">
      <c r="A5588" s="85">
        <v>46265.0</v>
      </c>
      <c r="B5588" s="22" t="s">
        <v>1801</v>
      </c>
      <c r="C5588" s="22" t="s">
        <v>9071</v>
      </c>
      <c r="D5588" s="22">
        <v>0.0</v>
      </c>
      <c r="E5588" s="22" t="s">
        <v>9072</v>
      </c>
      <c r="F5588" s="106" t="s">
        <v>1850</v>
      </c>
      <c r="G5588" s="106" t="s">
        <v>9073</v>
      </c>
      <c r="H5588" s="22" t="s">
        <v>9074</v>
      </c>
      <c r="I5588" s="99">
        <v>46293.84027777778</v>
      </c>
      <c r="J5588" s="22" t="s">
        <v>9075</v>
      </c>
      <c r="K5588" s="4">
        <f>IFERROR(__xludf.DUMMYFUNCTION("""COMPUTED_VALUE"""),11.0)</f>
        <v>11</v>
      </c>
      <c r="L5588" s="4" t="s">
        <v>8731</v>
      </c>
      <c r="M5588" s="4">
        <v>12.0</v>
      </c>
    </row>
    <row r="5589">
      <c r="A5589" s="85">
        <v>46266.0</v>
      </c>
      <c r="B5589" s="22" t="s">
        <v>1801</v>
      </c>
      <c r="C5589" s="22" t="s">
        <v>9071</v>
      </c>
      <c r="D5589" s="22">
        <v>0.0</v>
      </c>
      <c r="E5589" s="22" t="s">
        <v>9072</v>
      </c>
      <c r="F5589" s="106" t="s">
        <v>1850</v>
      </c>
      <c r="G5589" s="106" t="s">
        <v>9073</v>
      </c>
      <c r="H5589" s="22" t="s">
        <v>9074</v>
      </c>
      <c r="I5589" s="99">
        <v>46293.84027777778</v>
      </c>
      <c r="J5589" s="22" t="s">
        <v>9075</v>
      </c>
      <c r="K5589" s="4">
        <f>IFERROR(__xludf.DUMMYFUNCTION("""COMPUTED_VALUE"""),11.0)</f>
        <v>11</v>
      </c>
      <c r="L5589" s="4" t="s">
        <v>8731</v>
      </c>
      <c r="M5589" s="4">
        <v>12.0</v>
      </c>
    </row>
    <row r="5590">
      <c r="A5590" s="85">
        <v>46267.0</v>
      </c>
      <c r="B5590" s="22" t="s">
        <v>1801</v>
      </c>
      <c r="C5590" s="22" t="s">
        <v>9071</v>
      </c>
      <c r="D5590" s="22">
        <v>0.0</v>
      </c>
      <c r="E5590" s="22" t="s">
        <v>9072</v>
      </c>
      <c r="F5590" s="106" t="s">
        <v>1850</v>
      </c>
      <c r="G5590" s="106" t="s">
        <v>9073</v>
      </c>
      <c r="H5590" s="22" t="s">
        <v>9074</v>
      </c>
      <c r="I5590" s="99">
        <v>46293.84027777778</v>
      </c>
      <c r="J5590" s="22" t="s">
        <v>9075</v>
      </c>
      <c r="K5590" s="4">
        <f>IFERROR(__xludf.DUMMYFUNCTION("""COMPUTED_VALUE"""),11.0)</f>
        <v>11</v>
      </c>
      <c r="L5590" s="4" t="s">
        <v>8731</v>
      </c>
      <c r="M5590" s="4">
        <v>12.0</v>
      </c>
    </row>
    <row r="5591">
      <c r="A5591" s="85">
        <v>46268.0</v>
      </c>
      <c r="B5591" s="22" t="s">
        <v>1801</v>
      </c>
      <c r="C5591" s="22" t="s">
        <v>9071</v>
      </c>
      <c r="D5591" s="22">
        <v>0.0</v>
      </c>
      <c r="E5591" s="22" t="s">
        <v>9072</v>
      </c>
      <c r="F5591" s="106" t="s">
        <v>1850</v>
      </c>
      <c r="G5591" s="106" t="s">
        <v>9073</v>
      </c>
      <c r="H5591" s="22" t="s">
        <v>9074</v>
      </c>
      <c r="I5591" s="99">
        <v>46293.84027777778</v>
      </c>
      <c r="J5591" s="22" t="s">
        <v>9075</v>
      </c>
      <c r="K5591" s="4">
        <f>IFERROR(__xludf.DUMMYFUNCTION("""COMPUTED_VALUE"""),11.0)</f>
        <v>11</v>
      </c>
      <c r="L5591" s="4" t="s">
        <v>8731</v>
      </c>
      <c r="M5591" s="4">
        <v>12.0</v>
      </c>
    </row>
    <row r="5592">
      <c r="A5592" s="85">
        <v>46269.0</v>
      </c>
      <c r="B5592" s="22" t="s">
        <v>1801</v>
      </c>
      <c r="C5592" s="22" t="s">
        <v>9071</v>
      </c>
      <c r="D5592" s="22">
        <v>0.0</v>
      </c>
      <c r="E5592" s="22" t="s">
        <v>9072</v>
      </c>
      <c r="F5592" s="106" t="s">
        <v>1850</v>
      </c>
      <c r="G5592" s="106" t="s">
        <v>9073</v>
      </c>
      <c r="H5592" s="22" t="s">
        <v>9074</v>
      </c>
      <c r="I5592" s="99">
        <v>46293.84027777778</v>
      </c>
      <c r="J5592" s="22" t="s">
        <v>9075</v>
      </c>
      <c r="K5592" s="4">
        <f>IFERROR(__xludf.DUMMYFUNCTION("""COMPUTED_VALUE"""),11.0)</f>
        <v>11</v>
      </c>
      <c r="L5592" s="4" t="s">
        <v>8731</v>
      </c>
      <c r="M5592" s="4">
        <v>12.0</v>
      </c>
    </row>
    <row r="5593">
      <c r="A5593" s="85">
        <v>46270.0</v>
      </c>
      <c r="B5593" s="22" t="s">
        <v>1801</v>
      </c>
      <c r="C5593" s="22" t="s">
        <v>9071</v>
      </c>
      <c r="D5593" s="22">
        <v>0.0</v>
      </c>
      <c r="E5593" s="22" t="s">
        <v>9072</v>
      </c>
      <c r="F5593" s="106" t="s">
        <v>1850</v>
      </c>
      <c r="G5593" s="106" t="s">
        <v>9073</v>
      </c>
      <c r="H5593" s="22" t="s">
        <v>9074</v>
      </c>
      <c r="I5593" s="99">
        <v>46293.84027777778</v>
      </c>
      <c r="J5593" s="22" t="s">
        <v>9075</v>
      </c>
      <c r="K5593" s="4">
        <f>IFERROR(__xludf.DUMMYFUNCTION("""COMPUTED_VALUE"""),13.0)</f>
        <v>13</v>
      </c>
      <c r="L5593" s="4" t="s">
        <v>8735</v>
      </c>
      <c r="M5593" s="4">
        <v>12.0</v>
      </c>
    </row>
    <row r="5594">
      <c r="A5594" s="85">
        <v>46271.0</v>
      </c>
      <c r="B5594" s="22" t="s">
        <v>1801</v>
      </c>
      <c r="C5594" s="22" t="s">
        <v>9071</v>
      </c>
      <c r="D5594" s="22">
        <v>0.0</v>
      </c>
      <c r="E5594" s="22" t="s">
        <v>9072</v>
      </c>
      <c r="F5594" s="106" t="s">
        <v>1850</v>
      </c>
      <c r="G5594" s="106" t="s">
        <v>9073</v>
      </c>
      <c r="H5594" s="22" t="s">
        <v>9074</v>
      </c>
      <c r="I5594" s="99">
        <v>46293.84027777778</v>
      </c>
      <c r="J5594" s="22" t="s">
        <v>9075</v>
      </c>
      <c r="K5594" s="4">
        <f>IFERROR(__xludf.DUMMYFUNCTION("""COMPUTED_VALUE"""),12.0)</f>
        <v>12</v>
      </c>
      <c r="L5594" s="4" t="s">
        <v>8735</v>
      </c>
      <c r="M5594" s="4">
        <v>12.0</v>
      </c>
    </row>
    <row r="5595">
      <c r="A5595" s="85">
        <v>46272.0</v>
      </c>
      <c r="B5595" s="22" t="s">
        <v>1801</v>
      </c>
      <c r="C5595" s="22" t="s">
        <v>9071</v>
      </c>
      <c r="D5595" s="22">
        <v>0.0</v>
      </c>
      <c r="E5595" s="22" t="s">
        <v>9072</v>
      </c>
      <c r="F5595" s="106" t="s">
        <v>1850</v>
      </c>
      <c r="G5595" s="106" t="s">
        <v>9073</v>
      </c>
      <c r="H5595" s="22" t="s">
        <v>9074</v>
      </c>
      <c r="I5595" s="99">
        <v>46293.84027777778</v>
      </c>
      <c r="J5595" s="22" t="s">
        <v>9075</v>
      </c>
      <c r="K5595" s="4">
        <f>IFERROR(__xludf.DUMMYFUNCTION("""COMPUTED_VALUE"""),11.0)</f>
        <v>11</v>
      </c>
      <c r="L5595" s="4" t="s">
        <v>8731</v>
      </c>
      <c r="M5595" s="4">
        <v>12.0</v>
      </c>
    </row>
    <row r="5596">
      <c r="A5596" s="85">
        <v>46273.0</v>
      </c>
      <c r="B5596" s="22" t="s">
        <v>1801</v>
      </c>
      <c r="C5596" s="22" t="s">
        <v>9071</v>
      </c>
      <c r="D5596" s="22">
        <v>0.0</v>
      </c>
      <c r="E5596" s="22" t="s">
        <v>9072</v>
      </c>
      <c r="F5596" s="106" t="s">
        <v>1850</v>
      </c>
      <c r="G5596" s="106" t="s">
        <v>9073</v>
      </c>
      <c r="H5596" s="22" t="s">
        <v>9074</v>
      </c>
      <c r="I5596" s="99">
        <v>46293.84027777778</v>
      </c>
      <c r="J5596" s="22" t="s">
        <v>9075</v>
      </c>
      <c r="K5596" s="4">
        <f>IFERROR(__xludf.DUMMYFUNCTION("""COMPUTED_VALUE"""),11.0)</f>
        <v>11</v>
      </c>
      <c r="L5596" s="4" t="s">
        <v>8731</v>
      </c>
      <c r="M5596" s="4">
        <v>12.0</v>
      </c>
    </row>
    <row r="5597">
      <c r="A5597" s="85">
        <v>46274.0</v>
      </c>
      <c r="B5597" s="22" t="s">
        <v>1801</v>
      </c>
      <c r="C5597" s="22" t="s">
        <v>9071</v>
      </c>
      <c r="D5597" s="22">
        <v>0.0</v>
      </c>
      <c r="E5597" s="22" t="s">
        <v>9072</v>
      </c>
      <c r="F5597" s="106" t="s">
        <v>1850</v>
      </c>
      <c r="G5597" s="106" t="s">
        <v>9073</v>
      </c>
      <c r="H5597" s="22" t="s">
        <v>9074</v>
      </c>
      <c r="I5597" s="99">
        <v>46293.84027777778</v>
      </c>
      <c r="J5597" s="22" t="s">
        <v>9075</v>
      </c>
      <c r="K5597" s="4">
        <f>IFERROR(__xludf.DUMMYFUNCTION("""COMPUTED_VALUE"""),11.0)</f>
        <v>11</v>
      </c>
      <c r="L5597" s="4" t="s">
        <v>8731</v>
      </c>
      <c r="M5597" s="4">
        <v>12.0</v>
      </c>
    </row>
    <row r="5598">
      <c r="A5598" s="85">
        <v>46275.0</v>
      </c>
      <c r="B5598" s="22" t="s">
        <v>1801</v>
      </c>
      <c r="C5598" s="22" t="s">
        <v>9071</v>
      </c>
      <c r="D5598" s="22">
        <v>0.0</v>
      </c>
      <c r="E5598" s="22" t="s">
        <v>9072</v>
      </c>
      <c r="F5598" s="106" t="s">
        <v>1850</v>
      </c>
      <c r="G5598" s="106" t="s">
        <v>9073</v>
      </c>
      <c r="H5598" s="22" t="s">
        <v>9074</v>
      </c>
      <c r="I5598" s="99">
        <v>46293.84027777778</v>
      </c>
      <c r="J5598" s="22" t="s">
        <v>9075</v>
      </c>
      <c r="K5598" s="4">
        <f>IFERROR(__xludf.DUMMYFUNCTION("""COMPUTED_VALUE"""),11.0)</f>
        <v>11</v>
      </c>
      <c r="L5598" s="4" t="s">
        <v>8731</v>
      </c>
      <c r="M5598" s="4">
        <v>12.0</v>
      </c>
    </row>
    <row r="5599">
      <c r="A5599" s="85">
        <v>46276.0</v>
      </c>
      <c r="B5599" s="22" t="s">
        <v>1801</v>
      </c>
      <c r="C5599" s="22" t="s">
        <v>9071</v>
      </c>
      <c r="D5599" s="22">
        <v>0.0</v>
      </c>
      <c r="E5599" s="22" t="s">
        <v>9072</v>
      </c>
      <c r="F5599" s="106" t="s">
        <v>1850</v>
      </c>
      <c r="G5599" s="106" t="s">
        <v>9073</v>
      </c>
      <c r="H5599" s="22" t="s">
        <v>9074</v>
      </c>
      <c r="I5599" s="99">
        <v>46293.84027777778</v>
      </c>
      <c r="J5599" s="22" t="s">
        <v>9075</v>
      </c>
      <c r="K5599" s="4">
        <f>IFERROR(__xludf.DUMMYFUNCTION("""COMPUTED_VALUE"""),11.0)</f>
        <v>11</v>
      </c>
      <c r="L5599" s="4" t="s">
        <v>8731</v>
      </c>
      <c r="M5599" s="4">
        <v>12.0</v>
      </c>
    </row>
    <row r="5600">
      <c r="A5600" s="85">
        <v>46277.0</v>
      </c>
      <c r="B5600" s="22" t="s">
        <v>1801</v>
      </c>
      <c r="C5600" s="22" t="s">
        <v>9071</v>
      </c>
      <c r="D5600" s="22">
        <v>0.0</v>
      </c>
      <c r="E5600" s="22" t="s">
        <v>9072</v>
      </c>
      <c r="F5600" s="106" t="s">
        <v>1850</v>
      </c>
      <c r="G5600" s="106" t="s">
        <v>9073</v>
      </c>
      <c r="H5600" s="22" t="s">
        <v>9074</v>
      </c>
      <c r="I5600" s="99">
        <v>46293.84027777778</v>
      </c>
      <c r="J5600" s="22" t="s">
        <v>9075</v>
      </c>
      <c r="K5600" s="4">
        <f>IFERROR(__xludf.DUMMYFUNCTION("""COMPUTED_VALUE"""),12.0)</f>
        <v>12</v>
      </c>
      <c r="L5600" s="4" t="s">
        <v>8735</v>
      </c>
      <c r="M5600" s="4">
        <v>12.0</v>
      </c>
    </row>
    <row r="5601">
      <c r="A5601" s="85">
        <v>46278.0</v>
      </c>
      <c r="B5601" s="22" t="s">
        <v>1801</v>
      </c>
      <c r="C5601" s="22" t="s">
        <v>9071</v>
      </c>
      <c r="D5601" s="22">
        <v>0.0</v>
      </c>
      <c r="E5601" s="22" t="s">
        <v>9072</v>
      </c>
      <c r="F5601" s="106" t="s">
        <v>1850</v>
      </c>
      <c r="G5601" s="106" t="s">
        <v>9073</v>
      </c>
      <c r="H5601" s="22" t="s">
        <v>9074</v>
      </c>
      <c r="I5601" s="99">
        <v>46293.84027777778</v>
      </c>
      <c r="J5601" s="22" t="s">
        <v>9075</v>
      </c>
      <c r="K5601" s="4">
        <f>IFERROR(__xludf.DUMMYFUNCTION("""COMPUTED_VALUE"""),12.0)</f>
        <v>12</v>
      </c>
      <c r="L5601" s="4" t="s">
        <v>8735</v>
      </c>
      <c r="M5601" s="4">
        <v>12.0</v>
      </c>
    </row>
    <row r="5602">
      <c r="A5602" s="85">
        <v>46279.0</v>
      </c>
      <c r="B5602" s="22" t="s">
        <v>1801</v>
      </c>
      <c r="C5602" s="22" t="s">
        <v>9071</v>
      </c>
      <c r="D5602" s="22">
        <v>0.0</v>
      </c>
      <c r="E5602" s="22" t="s">
        <v>9072</v>
      </c>
      <c r="F5602" s="106" t="s">
        <v>1850</v>
      </c>
      <c r="G5602" s="106" t="s">
        <v>9073</v>
      </c>
      <c r="H5602" s="22" t="s">
        <v>9074</v>
      </c>
      <c r="I5602" s="99">
        <v>46293.84027777778</v>
      </c>
      <c r="J5602" s="22" t="s">
        <v>9075</v>
      </c>
      <c r="K5602" s="4">
        <f>IFERROR(__xludf.DUMMYFUNCTION("""COMPUTED_VALUE"""),11.0)</f>
        <v>11</v>
      </c>
      <c r="L5602" s="4" t="s">
        <v>8731</v>
      </c>
      <c r="M5602" s="4">
        <v>12.0</v>
      </c>
    </row>
    <row r="5603">
      <c r="A5603" s="85">
        <v>46280.0</v>
      </c>
      <c r="B5603" s="22" t="s">
        <v>1801</v>
      </c>
      <c r="C5603" s="22" t="s">
        <v>9071</v>
      </c>
      <c r="D5603" s="22">
        <v>0.0</v>
      </c>
      <c r="E5603" s="22" t="s">
        <v>9072</v>
      </c>
      <c r="F5603" s="106" t="s">
        <v>1850</v>
      </c>
      <c r="G5603" s="106" t="s">
        <v>9073</v>
      </c>
      <c r="H5603" s="22" t="s">
        <v>9074</v>
      </c>
      <c r="I5603" s="99">
        <v>46293.84027777778</v>
      </c>
      <c r="J5603" s="22" t="s">
        <v>9075</v>
      </c>
      <c r="K5603" s="4">
        <f>IFERROR(__xludf.DUMMYFUNCTION("""COMPUTED_VALUE"""),12.0)</f>
        <v>12</v>
      </c>
      <c r="L5603" s="4" t="s">
        <v>8735</v>
      </c>
      <c r="M5603" s="4">
        <v>12.0</v>
      </c>
    </row>
    <row r="5604">
      <c r="A5604" s="85">
        <v>46281.0</v>
      </c>
      <c r="B5604" s="22" t="s">
        <v>1801</v>
      </c>
      <c r="C5604" s="22" t="s">
        <v>9071</v>
      </c>
      <c r="D5604" s="22">
        <v>0.0</v>
      </c>
      <c r="E5604" s="22" t="s">
        <v>9072</v>
      </c>
      <c r="F5604" s="106" t="s">
        <v>1850</v>
      </c>
      <c r="G5604" s="106" t="s">
        <v>9073</v>
      </c>
      <c r="H5604" s="22" t="s">
        <v>9074</v>
      </c>
      <c r="I5604" s="99">
        <v>46293.84027777778</v>
      </c>
      <c r="J5604" s="22" t="s">
        <v>9075</v>
      </c>
      <c r="K5604" s="4">
        <f>IFERROR(__xludf.DUMMYFUNCTION("""COMPUTED_VALUE"""),12.0)</f>
        <v>12</v>
      </c>
      <c r="L5604" s="4" t="s">
        <v>8735</v>
      </c>
      <c r="M5604" s="4">
        <v>12.0</v>
      </c>
    </row>
    <row r="5605">
      <c r="A5605" s="85">
        <v>46282.0</v>
      </c>
      <c r="B5605" s="22" t="s">
        <v>1801</v>
      </c>
      <c r="C5605" s="22" t="s">
        <v>9071</v>
      </c>
      <c r="D5605" s="22">
        <v>0.0</v>
      </c>
      <c r="E5605" s="22" t="s">
        <v>9072</v>
      </c>
      <c r="F5605" s="106" t="s">
        <v>1850</v>
      </c>
      <c r="G5605" s="106" t="s">
        <v>9073</v>
      </c>
      <c r="H5605" s="22" t="s">
        <v>9074</v>
      </c>
      <c r="I5605" s="99">
        <v>46293.84027777778</v>
      </c>
      <c r="J5605" s="22" t="s">
        <v>9075</v>
      </c>
      <c r="K5605" s="4">
        <f>IFERROR(__xludf.DUMMYFUNCTION("""COMPUTED_VALUE"""),12.0)</f>
        <v>12</v>
      </c>
      <c r="L5605" s="4" t="s">
        <v>8735</v>
      </c>
      <c r="M5605" s="4">
        <v>12.0</v>
      </c>
    </row>
    <row r="5606">
      <c r="A5606" s="85">
        <v>46283.0</v>
      </c>
      <c r="B5606" s="22" t="s">
        <v>1801</v>
      </c>
      <c r="C5606" s="22" t="s">
        <v>9071</v>
      </c>
      <c r="D5606" s="22">
        <v>0.0</v>
      </c>
      <c r="E5606" s="22" t="s">
        <v>9072</v>
      </c>
      <c r="F5606" s="106" t="s">
        <v>1850</v>
      </c>
      <c r="G5606" s="106" t="s">
        <v>9073</v>
      </c>
      <c r="H5606" s="22" t="s">
        <v>9074</v>
      </c>
      <c r="I5606" s="99">
        <v>46293.84027777778</v>
      </c>
      <c r="J5606" s="22" t="s">
        <v>9075</v>
      </c>
      <c r="K5606" s="4">
        <f>IFERROR(__xludf.DUMMYFUNCTION("""COMPUTED_VALUE"""),11.0)</f>
        <v>11</v>
      </c>
      <c r="L5606" s="4" t="s">
        <v>8731</v>
      </c>
      <c r="M5606" s="4">
        <v>12.0</v>
      </c>
    </row>
    <row r="5607">
      <c r="A5607" s="85">
        <v>46284.0</v>
      </c>
      <c r="B5607" s="22" t="s">
        <v>1801</v>
      </c>
      <c r="C5607" s="22" t="s">
        <v>9071</v>
      </c>
      <c r="D5607" s="22">
        <v>0.0</v>
      </c>
      <c r="E5607" s="22" t="s">
        <v>9072</v>
      </c>
      <c r="F5607" s="106" t="s">
        <v>1850</v>
      </c>
      <c r="G5607" s="106" t="s">
        <v>9073</v>
      </c>
      <c r="H5607" s="22" t="s">
        <v>9074</v>
      </c>
      <c r="I5607" s="99">
        <v>46293.84027777778</v>
      </c>
      <c r="J5607" s="22" t="s">
        <v>9075</v>
      </c>
      <c r="K5607" s="4">
        <f>IFERROR(__xludf.DUMMYFUNCTION("""COMPUTED_VALUE"""),12.0)</f>
        <v>12</v>
      </c>
      <c r="L5607" s="4" t="s">
        <v>8735</v>
      </c>
      <c r="M5607" s="4">
        <v>12.0</v>
      </c>
    </row>
    <row r="5608">
      <c r="A5608" s="85">
        <v>46285.0</v>
      </c>
      <c r="B5608" s="22" t="s">
        <v>1801</v>
      </c>
      <c r="C5608" s="22" t="s">
        <v>9071</v>
      </c>
      <c r="D5608" s="22">
        <v>0.0</v>
      </c>
      <c r="E5608" s="22" t="s">
        <v>9072</v>
      </c>
      <c r="F5608" s="106" t="s">
        <v>1850</v>
      </c>
      <c r="G5608" s="106" t="s">
        <v>9073</v>
      </c>
      <c r="H5608" s="22" t="s">
        <v>9074</v>
      </c>
      <c r="I5608" s="99">
        <v>46293.84027777778</v>
      </c>
      <c r="J5608" s="22" t="s">
        <v>9075</v>
      </c>
      <c r="K5608" s="4">
        <f>IFERROR(__xludf.DUMMYFUNCTION("""COMPUTED_VALUE"""),12.0)</f>
        <v>12</v>
      </c>
      <c r="L5608" s="4" t="s">
        <v>8735</v>
      </c>
      <c r="M5608" s="4">
        <v>12.0</v>
      </c>
    </row>
    <row r="5609">
      <c r="A5609" s="85">
        <v>46286.0</v>
      </c>
      <c r="B5609" s="22" t="s">
        <v>1801</v>
      </c>
      <c r="C5609" s="22" t="s">
        <v>9071</v>
      </c>
      <c r="D5609" s="22">
        <v>0.0</v>
      </c>
      <c r="E5609" s="22" t="s">
        <v>9072</v>
      </c>
      <c r="F5609" s="106" t="s">
        <v>1850</v>
      </c>
      <c r="G5609" s="106" t="s">
        <v>9073</v>
      </c>
      <c r="H5609" s="22" t="s">
        <v>9074</v>
      </c>
      <c r="I5609" s="99">
        <v>46293.84027777778</v>
      </c>
      <c r="J5609" s="22" t="s">
        <v>9075</v>
      </c>
      <c r="K5609" s="4">
        <f>IFERROR(__xludf.DUMMYFUNCTION("""COMPUTED_VALUE"""),11.0)</f>
        <v>11</v>
      </c>
      <c r="L5609" s="4" t="s">
        <v>8731</v>
      </c>
      <c r="M5609" s="4">
        <v>12.0</v>
      </c>
    </row>
    <row r="5610">
      <c r="A5610" s="85">
        <v>46287.0</v>
      </c>
      <c r="B5610" s="22" t="s">
        <v>1801</v>
      </c>
      <c r="C5610" s="22" t="s">
        <v>9071</v>
      </c>
      <c r="D5610" s="22">
        <v>0.0</v>
      </c>
      <c r="E5610" s="22" t="s">
        <v>9072</v>
      </c>
      <c r="F5610" s="106" t="s">
        <v>1850</v>
      </c>
      <c r="G5610" s="106" t="s">
        <v>9073</v>
      </c>
      <c r="H5610" s="22" t="s">
        <v>9074</v>
      </c>
      <c r="I5610" s="99">
        <v>46293.84027777778</v>
      </c>
      <c r="J5610" s="22" t="s">
        <v>9075</v>
      </c>
      <c r="K5610" s="4">
        <f>IFERROR(__xludf.DUMMYFUNCTION("""COMPUTED_VALUE"""),11.0)</f>
        <v>11</v>
      </c>
      <c r="L5610" s="4" t="s">
        <v>8731</v>
      </c>
      <c r="M5610" s="4">
        <v>12.0</v>
      </c>
    </row>
    <row r="5611">
      <c r="A5611" s="85">
        <v>46288.0</v>
      </c>
      <c r="B5611" s="22" t="s">
        <v>1801</v>
      </c>
      <c r="C5611" s="22" t="s">
        <v>9071</v>
      </c>
      <c r="D5611" s="22">
        <v>0.0</v>
      </c>
      <c r="E5611" s="22" t="s">
        <v>9072</v>
      </c>
      <c r="F5611" s="106" t="s">
        <v>1850</v>
      </c>
      <c r="G5611" s="106" t="s">
        <v>9073</v>
      </c>
      <c r="H5611" s="22" t="s">
        <v>9074</v>
      </c>
      <c r="I5611" s="99">
        <v>46293.84027777778</v>
      </c>
      <c r="J5611" s="22" t="s">
        <v>9075</v>
      </c>
      <c r="K5611" s="4">
        <f>IFERROR(__xludf.DUMMYFUNCTION("""COMPUTED_VALUE"""),11.0)</f>
        <v>11</v>
      </c>
      <c r="L5611" s="4" t="s">
        <v>8731</v>
      </c>
      <c r="M5611" s="4">
        <v>12.0</v>
      </c>
    </row>
    <row r="5612">
      <c r="A5612" s="85">
        <v>46289.0</v>
      </c>
      <c r="B5612" s="22" t="s">
        <v>1801</v>
      </c>
      <c r="C5612" s="22" t="s">
        <v>9071</v>
      </c>
      <c r="D5612" s="22">
        <v>0.0</v>
      </c>
      <c r="E5612" s="22" t="s">
        <v>9072</v>
      </c>
      <c r="F5612" s="106" t="s">
        <v>1850</v>
      </c>
      <c r="G5612" s="106" t="s">
        <v>9073</v>
      </c>
      <c r="H5612" s="22" t="s">
        <v>9074</v>
      </c>
      <c r="I5612" s="99">
        <v>46293.84027777778</v>
      </c>
      <c r="J5612" s="22" t="s">
        <v>9075</v>
      </c>
      <c r="K5612" s="4">
        <f>IFERROR(__xludf.DUMMYFUNCTION("""COMPUTED_VALUE"""),11.0)</f>
        <v>11</v>
      </c>
      <c r="L5612" s="4" t="s">
        <v>8731</v>
      </c>
      <c r="M5612" s="4">
        <v>12.0</v>
      </c>
    </row>
    <row r="5613">
      <c r="A5613" s="85">
        <v>46290.0</v>
      </c>
      <c r="B5613" s="22" t="s">
        <v>1801</v>
      </c>
      <c r="C5613" s="22" t="s">
        <v>9071</v>
      </c>
      <c r="D5613" s="22">
        <v>0.0</v>
      </c>
      <c r="E5613" s="22" t="s">
        <v>9072</v>
      </c>
      <c r="F5613" s="106" t="s">
        <v>1850</v>
      </c>
      <c r="G5613" s="106" t="s">
        <v>9073</v>
      </c>
      <c r="H5613" s="22" t="s">
        <v>9074</v>
      </c>
      <c r="I5613" s="99">
        <v>46293.84027777778</v>
      </c>
      <c r="J5613" s="22" t="s">
        <v>9075</v>
      </c>
      <c r="K5613" s="4">
        <f>IFERROR(__xludf.DUMMYFUNCTION("""COMPUTED_VALUE"""),11.0)</f>
        <v>11</v>
      </c>
      <c r="L5613" s="4" t="s">
        <v>8731</v>
      </c>
      <c r="M5613" s="4">
        <v>12.0</v>
      </c>
    </row>
    <row r="5614">
      <c r="A5614" s="85">
        <v>46291.0</v>
      </c>
      <c r="B5614" s="22" t="s">
        <v>1801</v>
      </c>
      <c r="C5614" s="22" t="s">
        <v>9071</v>
      </c>
      <c r="D5614" s="22">
        <v>0.0</v>
      </c>
      <c r="E5614" s="22" t="s">
        <v>9072</v>
      </c>
      <c r="F5614" s="106" t="s">
        <v>1850</v>
      </c>
      <c r="G5614" s="106" t="s">
        <v>9073</v>
      </c>
      <c r="H5614" s="22" t="s">
        <v>9074</v>
      </c>
      <c r="I5614" s="99">
        <v>46293.84027777778</v>
      </c>
      <c r="J5614" s="22" t="s">
        <v>9075</v>
      </c>
      <c r="K5614" s="4">
        <f>IFERROR(__xludf.DUMMYFUNCTION("""COMPUTED_VALUE"""),12.0)</f>
        <v>12</v>
      </c>
      <c r="L5614" s="4" t="s">
        <v>8735</v>
      </c>
      <c r="M5614" s="4">
        <v>9.0</v>
      </c>
    </row>
    <row r="5615">
      <c r="A5615" s="85">
        <v>46027.0</v>
      </c>
      <c r="B5615" s="22" t="s">
        <v>1801</v>
      </c>
      <c r="C5615" s="22" t="s">
        <v>8731</v>
      </c>
      <c r="D5615" s="23"/>
      <c r="E5615" s="22" t="s">
        <v>9080</v>
      </c>
      <c r="F5615" s="106" t="s">
        <v>9081</v>
      </c>
      <c r="G5615" s="106" t="s">
        <v>1850</v>
      </c>
      <c r="H5615" s="22" t="s">
        <v>9082</v>
      </c>
      <c r="I5615" s="99">
        <v>46293.84027777778</v>
      </c>
      <c r="J5615" s="22" t="s">
        <v>9083</v>
      </c>
      <c r="K5615" s="4">
        <f>IFERROR(__xludf.DUMMYFUNCTION("""COMPUTED_VALUE"""),11.0)</f>
        <v>11</v>
      </c>
      <c r="L5615" s="4" t="s">
        <v>8731</v>
      </c>
      <c r="M5615" s="4">
        <v>12.0</v>
      </c>
    </row>
    <row r="5616">
      <c r="A5616" s="85">
        <v>46176.0</v>
      </c>
      <c r="B5616" s="22" t="s">
        <v>1801</v>
      </c>
      <c r="C5616" s="22" t="s">
        <v>8731</v>
      </c>
      <c r="D5616" s="23"/>
      <c r="E5616" s="22" t="s">
        <v>9080</v>
      </c>
      <c r="F5616" s="106" t="s">
        <v>9081</v>
      </c>
      <c r="G5616" s="106" t="s">
        <v>1850</v>
      </c>
      <c r="H5616" s="22" t="s">
        <v>9082</v>
      </c>
      <c r="I5616" s="99">
        <v>46293.84027777778</v>
      </c>
      <c r="J5616" s="22" t="s">
        <v>9083</v>
      </c>
      <c r="K5616" s="4">
        <f>IFERROR(__xludf.DUMMYFUNCTION("""COMPUTED_VALUE"""),12.0)</f>
        <v>12</v>
      </c>
      <c r="L5616" s="4" t="s">
        <v>8735</v>
      </c>
      <c r="M5616" s="4">
        <v>12.0</v>
      </c>
    </row>
    <row r="5617">
      <c r="A5617" s="85">
        <v>46181.0</v>
      </c>
      <c r="B5617" s="22" t="s">
        <v>1801</v>
      </c>
      <c r="C5617" s="22" t="s">
        <v>8731</v>
      </c>
      <c r="D5617" s="23"/>
      <c r="E5617" s="22" t="s">
        <v>9080</v>
      </c>
      <c r="F5617" s="106" t="s">
        <v>9081</v>
      </c>
      <c r="G5617" s="106" t="s">
        <v>1850</v>
      </c>
      <c r="H5617" s="22" t="s">
        <v>9082</v>
      </c>
      <c r="I5617" s="99">
        <v>46293.84027777778</v>
      </c>
      <c r="J5617" s="22" t="s">
        <v>9083</v>
      </c>
      <c r="K5617" s="4">
        <f>IFERROR(__xludf.DUMMYFUNCTION("""COMPUTED_VALUE"""),12.0)</f>
        <v>12</v>
      </c>
      <c r="L5617" s="4" t="s">
        <v>8735</v>
      </c>
      <c r="M5617" s="4">
        <v>12.0</v>
      </c>
    </row>
    <row r="5618">
      <c r="A5618" s="85">
        <v>46182.0</v>
      </c>
      <c r="B5618" s="22" t="s">
        <v>1801</v>
      </c>
      <c r="C5618" s="22" t="s">
        <v>8731</v>
      </c>
      <c r="D5618" s="23"/>
      <c r="E5618" s="22" t="s">
        <v>9080</v>
      </c>
      <c r="F5618" s="106" t="s">
        <v>9081</v>
      </c>
      <c r="G5618" s="106" t="s">
        <v>1850</v>
      </c>
      <c r="H5618" s="22" t="s">
        <v>9082</v>
      </c>
      <c r="I5618" s="99">
        <v>46293.84027777778</v>
      </c>
      <c r="J5618" s="22" t="s">
        <v>9083</v>
      </c>
      <c r="K5618" s="4">
        <f>IFERROR(__xludf.DUMMYFUNCTION("""COMPUTED_VALUE"""),12.0)</f>
        <v>12</v>
      </c>
      <c r="L5618" s="4" t="s">
        <v>8735</v>
      </c>
      <c r="M5618" s="4">
        <v>12.0</v>
      </c>
    </row>
    <row r="5619">
      <c r="A5619" s="85">
        <v>46183.0</v>
      </c>
      <c r="B5619" s="22" t="s">
        <v>1801</v>
      </c>
      <c r="C5619" s="22" t="s">
        <v>8731</v>
      </c>
      <c r="D5619" s="23"/>
      <c r="E5619" s="22" t="s">
        <v>9080</v>
      </c>
      <c r="F5619" s="106" t="s">
        <v>9081</v>
      </c>
      <c r="G5619" s="106" t="s">
        <v>1850</v>
      </c>
      <c r="H5619" s="22" t="s">
        <v>9082</v>
      </c>
      <c r="I5619" s="99">
        <v>46293.84027777778</v>
      </c>
      <c r="J5619" s="22" t="s">
        <v>9083</v>
      </c>
      <c r="K5619" s="4">
        <f>IFERROR(__xludf.DUMMYFUNCTION("""COMPUTED_VALUE"""),12.0)</f>
        <v>12</v>
      </c>
      <c r="L5619" s="4" t="s">
        <v>8735</v>
      </c>
      <c r="M5619" s="4">
        <v>12.0</v>
      </c>
    </row>
    <row r="5620">
      <c r="A5620" s="85">
        <v>46184.0</v>
      </c>
      <c r="B5620" s="22" t="s">
        <v>1801</v>
      </c>
      <c r="C5620" s="22" t="s">
        <v>8731</v>
      </c>
      <c r="D5620" s="23"/>
      <c r="E5620" s="22" t="s">
        <v>9080</v>
      </c>
      <c r="F5620" s="106" t="s">
        <v>9081</v>
      </c>
      <c r="G5620" s="106" t="s">
        <v>1850</v>
      </c>
      <c r="H5620" s="22" t="s">
        <v>9082</v>
      </c>
      <c r="I5620" s="99">
        <v>46293.84027777778</v>
      </c>
      <c r="J5620" s="22" t="s">
        <v>9083</v>
      </c>
      <c r="K5620" s="4">
        <f>IFERROR(__xludf.DUMMYFUNCTION("""COMPUTED_VALUE"""),12.0)</f>
        <v>12</v>
      </c>
      <c r="L5620" s="4" t="s">
        <v>8735</v>
      </c>
      <c r="M5620" s="4">
        <v>12.0</v>
      </c>
    </row>
    <row r="5621">
      <c r="A5621" s="85">
        <v>46188.0</v>
      </c>
      <c r="B5621" s="22" t="s">
        <v>1801</v>
      </c>
      <c r="C5621" s="22" t="s">
        <v>8731</v>
      </c>
      <c r="D5621" s="23"/>
      <c r="E5621" s="22" t="s">
        <v>9080</v>
      </c>
      <c r="F5621" s="106" t="s">
        <v>9081</v>
      </c>
      <c r="G5621" s="106" t="s">
        <v>1850</v>
      </c>
      <c r="H5621" s="22" t="s">
        <v>9082</v>
      </c>
      <c r="I5621" s="99">
        <v>46293.84027777778</v>
      </c>
      <c r="J5621" s="22" t="s">
        <v>9083</v>
      </c>
      <c r="K5621" s="4">
        <f>IFERROR(__xludf.DUMMYFUNCTION("""COMPUTED_VALUE"""),13.0)</f>
        <v>13</v>
      </c>
      <c r="L5621" s="4" t="s">
        <v>8735</v>
      </c>
      <c r="M5621" s="4">
        <v>12.0</v>
      </c>
    </row>
    <row r="5622">
      <c r="A5622" s="85">
        <v>46189.0</v>
      </c>
      <c r="B5622" s="22" t="s">
        <v>1801</v>
      </c>
      <c r="C5622" s="22" t="s">
        <v>8731</v>
      </c>
      <c r="D5622" s="23"/>
      <c r="E5622" s="22" t="s">
        <v>9080</v>
      </c>
      <c r="F5622" s="106" t="s">
        <v>9081</v>
      </c>
      <c r="G5622" s="106" t="s">
        <v>1850</v>
      </c>
      <c r="H5622" s="22" t="s">
        <v>9082</v>
      </c>
      <c r="I5622" s="99">
        <v>46293.84027777778</v>
      </c>
      <c r="J5622" s="22" t="s">
        <v>9083</v>
      </c>
      <c r="K5622" s="4">
        <f>IFERROR(__xludf.DUMMYFUNCTION("""COMPUTED_VALUE"""),12.0)</f>
        <v>12</v>
      </c>
      <c r="L5622" s="4" t="s">
        <v>8735</v>
      </c>
      <c r="M5622" s="4">
        <v>12.0</v>
      </c>
    </row>
    <row r="5623">
      <c r="A5623" s="85">
        <v>46190.0</v>
      </c>
      <c r="B5623" s="22" t="s">
        <v>1801</v>
      </c>
      <c r="C5623" s="22" t="s">
        <v>8731</v>
      </c>
      <c r="D5623" s="23"/>
      <c r="E5623" s="22" t="s">
        <v>9080</v>
      </c>
      <c r="F5623" s="106" t="s">
        <v>9081</v>
      </c>
      <c r="G5623" s="106" t="s">
        <v>1850</v>
      </c>
      <c r="H5623" s="22" t="s">
        <v>9082</v>
      </c>
      <c r="I5623" s="99">
        <v>46293.84027777778</v>
      </c>
      <c r="J5623" s="22" t="s">
        <v>9083</v>
      </c>
      <c r="K5623" s="4">
        <f>IFERROR(__xludf.DUMMYFUNCTION("""COMPUTED_VALUE"""),12.0)</f>
        <v>12</v>
      </c>
      <c r="L5623" s="4" t="s">
        <v>8735</v>
      </c>
      <c r="M5623" s="4">
        <v>12.0</v>
      </c>
    </row>
    <row r="5624">
      <c r="A5624" s="85">
        <v>46191.0</v>
      </c>
      <c r="B5624" s="22" t="s">
        <v>1801</v>
      </c>
      <c r="C5624" s="22" t="s">
        <v>8731</v>
      </c>
      <c r="D5624" s="23"/>
      <c r="E5624" s="22" t="s">
        <v>9080</v>
      </c>
      <c r="F5624" s="106" t="s">
        <v>9081</v>
      </c>
      <c r="G5624" s="106" t="s">
        <v>1850</v>
      </c>
      <c r="H5624" s="22" t="s">
        <v>9082</v>
      </c>
      <c r="I5624" s="99">
        <v>46293.84027777778</v>
      </c>
      <c r="J5624" s="22" t="s">
        <v>9083</v>
      </c>
      <c r="K5624" s="4">
        <f>IFERROR(__xludf.DUMMYFUNCTION("""COMPUTED_VALUE"""),12.0)</f>
        <v>12</v>
      </c>
      <c r="L5624" s="4" t="s">
        <v>8735</v>
      </c>
      <c r="M5624" s="4">
        <v>12.0</v>
      </c>
    </row>
    <row r="5625">
      <c r="A5625" s="85">
        <v>46195.0</v>
      </c>
      <c r="B5625" s="22" t="s">
        <v>1801</v>
      </c>
      <c r="C5625" s="22" t="s">
        <v>8731</v>
      </c>
      <c r="D5625" s="23"/>
      <c r="E5625" s="22" t="s">
        <v>9080</v>
      </c>
      <c r="F5625" s="106" t="s">
        <v>9081</v>
      </c>
      <c r="G5625" s="106" t="s">
        <v>1850</v>
      </c>
      <c r="H5625" s="22" t="s">
        <v>9082</v>
      </c>
      <c r="I5625" s="99">
        <v>46293.84027777778</v>
      </c>
      <c r="J5625" s="22" t="s">
        <v>9083</v>
      </c>
      <c r="K5625" s="4">
        <f>IFERROR(__xludf.DUMMYFUNCTION("""COMPUTED_VALUE"""),12.0)</f>
        <v>12</v>
      </c>
      <c r="L5625" s="4" t="s">
        <v>8735</v>
      </c>
      <c r="M5625" s="4">
        <v>12.0</v>
      </c>
    </row>
    <row r="5626">
      <c r="A5626" s="85">
        <v>46198.0</v>
      </c>
      <c r="B5626" s="22" t="s">
        <v>1801</v>
      </c>
      <c r="C5626" s="22" t="s">
        <v>8731</v>
      </c>
      <c r="D5626" s="23"/>
      <c r="E5626" s="22" t="s">
        <v>9080</v>
      </c>
      <c r="F5626" s="106" t="s">
        <v>9081</v>
      </c>
      <c r="G5626" s="106" t="s">
        <v>1850</v>
      </c>
      <c r="H5626" s="22" t="s">
        <v>9082</v>
      </c>
      <c r="I5626" s="99">
        <v>46293.84027777778</v>
      </c>
      <c r="J5626" s="22" t="s">
        <v>9083</v>
      </c>
      <c r="K5626" s="4">
        <f>IFERROR(__xludf.DUMMYFUNCTION("""COMPUTED_VALUE"""),12.0)</f>
        <v>12</v>
      </c>
      <c r="L5626" s="4" t="s">
        <v>8735</v>
      </c>
      <c r="M5626" s="4">
        <v>12.0</v>
      </c>
    </row>
    <row r="5627">
      <c r="A5627" s="85">
        <v>46202.0</v>
      </c>
      <c r="B5627" s="22" t="s">
        <v>1801</v>
      </c>
      <c r="C5627" s="22" t="s">
        <v>8731</v>
      </c>
      <c r="D5627" s="23"/>
      <c r="E5627" s="22" t="s">
        <v>9080</v>
      </c>
      <c r="F5627" s="106" t="s">
        <v>9081</v>
      </c>
      <c r="G5627" s="106" t="s">
        <v>1850</v>
      </c>
      <c r="H5627" s="22" t="s">
        <v>9082</v>
      </c>
      <c r="I5627" s="99">
        <v>46293.84027777778</v>
      </c>
      <c r="J5627" s="22" t="s">
        <v>9083</v>
      </c>
      <c r="K5627" s="4">
        <f>IFERROR(__xludf.DUMMYFUNCTION("""COMPUTED_VALUE"""),12.0)</f>
        <v>12</v>
      </c>
      <c r="L5627" s="4" t="s">
        <v>8735</v>
      </c>
      <c r="M5627" s="4">
        <v>12.0</v>
      </c>
    </row>
    <row r="5628">
      <c r="A5628" s="85">
        <v>46203.0</v>
      </c>
      <c r="B5628" s="22" t="s">
        <v>1801</v>
      </c>
      <c r="C5628" s="22" t="s">
        <v>8731</v>
      </c>
      <c r="D5628" s="23"/>
      <c r="E5628" s="22" t="s">
        <v>9080</v>
      </c>
      <c r="F5628" s="106" t="s">
        <v>9081</v>
      </c>
      <c r="G5628" s="106" t="s">
        <v>1850</v>
      </c>
      <c r="H5628" s="22" t="s">
        <v>9082</v>
      </c>
      <c r="I5628" s="99">
        <v>46293.84027777778</v>
      </c>
      <c r="J5628" s="22" t="s">
        <v>9083</v>
      </c>
      <c r="K5628" s="4">
        <f>IFERROR(__xludf.DUMMYFUNCTION("""COMPUTED_VALUE"""),12.0)</f>
        <v>12</v>
      </c>
      <c r="L5628" s="4" t="s">
        <v>8735</v>
      </c>
      <c r="M5628" s="4">
        <v>12.0</v>
      </c>
    </row>
    <row r="5629">
      <c r="A5629" s="85">
        <v>46204.0</v>
      </c>
      <c r="B5629" s="22" t="s">
        <v>1801</v>
      </c>
      <c r="C5629" s="22" t="s">
        <v>8731</v>
      </c>
      <c r="D5629" s="23"/>
      <c r="E5629" s="22" t="s">
        <v>9080</v>
      </c>
      <c r="F5629" s="106" t="s">
        <v>9081</v>
      </c>
      <c r="G5629" s="106" t="s">
        <v>1850</v>
      </c>
      <c r="H5629" s="22" t="s">
        <v>9082</v>
      </c>
      <c r="I5629" s="99">
        <v>46293.84027777778</v>
      </c>
      <c r="J5629" s="22" t="s">
        <v>9083</v>
      </c>
      <c r="K5629" s="4">
        <f>IFERROR(__xludf.DUMMYFUNCTION("""COMPUTED_VALUE"""),12.0)</f>
        <v>12</v>
      </c>
      <c r="L5629" s="4" t="s">
        <v>8735</v>
      </c>
      <c r="M5629" s="4">
        <v>12.0</v>
      </c>
    </row>
    <row r="5630">
      <c r="A5630" s="85">
        <v>46210.0</v>
      </c>
      <c r="B5630" s="22" t="s">
        <v>1801</v>
      </c>
      <c r="C5630" s="22" t="s">
        <v>8731</v>
      </c>
      <c r="D5630" s="23"/>
      <c r="E5630" s="22" t="s">
        <v>9080</v>
      </c>
      <c r="F5630" s="106" t="s">
        <v>9081</v>
      </c>
      <c r="G5630" s="106" t="s">
        <v>1850</v>
      </c>
      <c r="H5630" s="22" t="s">
        <v>9082</v>
      </c>
      <c r="I5630" s="99">
        <v>46293.84027777778</v>
      </c>
      <c r="J5630" s="22" t="s">
        <v>9083</v>
      </c>
      <c r="K5630" s="4">
        <f>IFERROR(__xludf.DUMMYFUNCTION("""COMPUTED_VALUE"""),13.0)</f>
        <v>13</v>
      </c>
      <c r="L5630" s="4" t="s">
        <v>8735</v>
      </c>
      <c r="M5630" s="4">
        <v>12.0</v>
      </c>
    </row>
    <row r="5631">
      <c r="A5631" s="85">
        <v>46211.0</v>
      </c>
      <c r="B5631" s="22" t="s">
        <v>1801</v>
      </c>
      <c r="C5631" s="22" t="s">
        <v>8731</v>
      </c>
      <c r="D5631" s="23"/>
      <c r="E5631" s="22" t="s">
        <v>9080</v>
      </c>
      <c r="F5631" s="106" t="s">
        <v>9081</v>
      </c>
      <c r="G5631" s="106" t="s">
        <v>1850</v>
      </c>
      <c r="H5631" s="22" t="s">
        <v>9082</v>
      </c>
      <c r="I5631" s="99">
        <v>46293.84027777778</v>
      </c>
      <c r="J5631" s="22" t="s">
        <v>9083</v>
      </c>
      <c r="K5631" s="4">
        <f>IFERROR(__xludf.DUMMYFUNCTION("""COMPUTED_VALUE"""),13.0)</f>
        <v>13</v>
      </c>
      <c r="L5631" s="4" t="s">
        <v>8735</v>
      </c>
      <c r="M5631" s="4">
        <v>12.0</v>
      </c>
    </row>
    <row r="5632">
      <c r="A5632" s="85">
        <v>46240.0</v>
      </c>
      <c r="B5632" s="22" t="s">
        <v>1801</v>
      </c>
      <c r="C5632" s="22" t="s">
        <v>8731</v>
      </c>
      <c r="D5632" s="23"/>
      <c r="E5632" s="22" t="s">
        <v>9080</v>
      </c>
      <c r="F5632" s="106" t="s">
        <v>9081</v>
      </c>
      <c r="G5632" s="106" t="s">
        <v>1850</v>
      </c>
      <c r="H5632" s="22" t="s">
        <v>9082</v>
      </c>
      <c r="I5632" s="99">
        <v>46293.84027777778</v>
      </c>
      <c r="J5632" s="22" t="s">
        <v>9083</v>
      </c>
      <c r="K5632" s="4">
        <f>IFERROR(__xludf.DUMMYFUNCTION("""COMPUTED_VALUE"""),12.0)</f>
        <v>12</v>
      </c>
      <c r="L5632" s="4" t="s">
        <v>8735</v>
      </c>
      <c r="M5632" s="4">
        <v>12.0</v>
      </c>
    </row>
    <row r="5633">
      <c r="A5633" s="85">
        <v>46242.0</v>
      </c>
      <c r="B5633" s="22" t="s">
        <v>1801</v>
      </c>
      <c r="C5633" s="22" t="s">
        <v>8731</v>
      </c>
      <c r="D5633" s="23"/>
      <c r="E5633" s="22" t="s">
        <v>9080</v>
      </c>
      <c r="F5633" s="106" t="s">
        <v>9081</v>
      </c>
      <c r="G5633" s="106" t="s">
        <v>1850</v>
      </c>
      <c r="H5633" s="22" t="s">
        <v>9082</v>
      </c>
      <c r="I5633" s="99">
        <v>46293.84027777778</v>
      </c>
      <c r="J5633" s="22" t="s">
        <v>9083</v>
      </c>
      <c r="K5633" s="4">
        <f>IFERROR(__xludf.DUMMYFUNCTION("""COMPUTED_VALUE"""),12.0)</f>
        <v>12</v>
      </c>
      <c r="L5633" s="4" t="s">
        <v>8735</v>
      </c>
      <c r="M5633" s="4">
        <v>12.0</v>
      </c>
    </row>
    <row r="5634">
      <c r="A5634" s="85">
        <v>46245.0</v>
      </c>
      <c r="B5634" s="22" t="s">
        <v>1801</v>
      </c>
      <c r="C5634" s="22" t="s">
        <v>8731</v>
      </c>
      <c r="D5634" s="23"/>
      <c r="E5634" s="22" t="s">
        <v>9080</v>
      </c>
      <c r="F5634" s="106" t="s">
        <v>9081</v>
      </c>
      <c r="G5634" s="106" t="s">
        <v>1850</v>
      </c>
      <c r="H5634" s="22" t="s">
        <v>9082</v>
      </c>
      <c r="I5634" s="99">
        <v>46293.84027777778</v>
      </c>
      <c r="J5634" s="22" t="s">
        <v>9083</v>
      </c>
      <c r="K5634" s="4">
        <f>IFERROR(__xludf.DUMMYFUNCTION("""COMPUTED_VALUE"""),12.0)</f>
        <v>12</v>
      </c>
      <c r="L5634" s="4" t="s">
        <v>8735</v>
      </c>
      <c r="M5634" s="4">
        <v>12.0</v>
      </c>
    </row>
    <row r="5635">
      <c r="A5635" s="85">
        <v>46252.0</v>
      </c>
      <c r="B5635" s="22" t="s">
        <v>1801</v>
      </c>
      <c r="C5635" s="22" t="s">
        <v>8731</v>
      </c>
      <c r="D5635" s="23"/>
      <c r="E5635" s="22" t="s">
        <v>9080</v>
      </c>
      <c r="F5635" s="106" t="s">
        <v>9081</v>
      </c>
      <c r="G5635" s="106" t="s">
        <v>1850</v>
      </c>
      <c r="H5635" s="22" t="s">
        <v>9082</v>
      </c>
      <c r="I5635" s="99">
        <v>46293.84027777778</v>
      </c>
      <c r="J5635" s="22" t="s">
        <v>9083</v>
      </c>
      <c r="K5635" s="4">
        <f>IFERROR(__xludf.DUMMYFUNCTION("""COMPUTED_VALUE"""),12.0)</f>
        <v>12</v>
      </c>
      <c r="L5635" s="4" t="s">
        <v>8735</v>
      </c>
      <c r="M5635" s="4">
        <v>12.0</v>
      </c>
    </row>
    <row r="5636">
      <c r="A5636" s="85">
        <v>46263.0</v>
      </c>
      <c r="B5636" s="22" t="s">
        <v>1801</v>
      </c>
      <c r="C5636" s="22" t="s">
        <v>8731</v>
      </c>
      <c r="D5636" s="23"/>
      <c r="E5636" s="22" t="s">
        <v>9080</v>
      </c>
      <c r="F5636" s="106" t="s">
        <v>9081</v>
      </c>
      <c r="G5636" s="106" t="s">
        <v>1850</v>
      </c>
      <c r="H5636" s="22" t="s">
        <v>9082</v>
      </c>
      <c r="I5636" s="99">
        <v>46293.84027777778</v>
      </c>
      <c r="J5636" s="22" t="s">
        <v>9083</v>
      </c>
      <c r="K5636" s="4">
        <f>IFERROR(__xludf.DUMMYFUNCTION("""COMPUTED_VALUE"""),12.0)</f>
        <v>12</v>
      </c>
      <c r="L5636" s="4" t="s">
        <v>8735</v>
      </c>
      <c r="M5636" s="4">
        <v>12.0</v>
      </c>
    </row>
    <row r="5637">
      <c r="A5637" s="85">
        <v>46264.0</v>
      </c>
      <c r="B5637" s="22" t="s">
        <v>1801</v>
      </c>
      <c r="C5637" s="22" t="s">
        <v>8731</v>
      </c>
      <c r="D5637" s="23"/>
      <c r="E5637" s="22" t="s">
        <v>9080</v>
      </c>
      <c r="F5637" s="106" t="s">
        <v>9081</v>
      </c>
      <c r="G5637" s="106" t="s">
        <v>1850</v>
      </c>
      <c r="H5637" s="22" t="s">
        <v>9082</v>
      </c>
      <c r="I5637" s="99">
        <v>46293.84027777778</v>
      </c>
      <c r="J5637" s="22" t="s">
        <v>9083</v>
      </c>
      <c r="K5637" s="4">
        <f>IFERROR(__xludf.DUMMYFUNCTION("""COMPUTED_VALUE"""),12.0)</f>
        <v>12</v>
      </c>
      <c r="L5637" s="4" t="s">
        <v>8735</v>
      </c>
      <c r="M5637" s="4">
        <v>12.0</v>
      </c>
    </row>
    <row r="5638">
      <c r="A5638" s="85">
        <v>46271.0</v>
      </c>
      <c r="B5638" s="22" t="s">
        <v>1801</v>
      </c>
      <c r="C5638" s="22" t="s">
        <v>8731</v>
      </c>
      <c r="D5638" s="23"/>
      <c r="E5638" s="22" t="s">
        <v>9080</v>
      </c>
      <c r="F5638" s="106" t="s">
        <v>9081</v>
      </c>
      <c r="G5638" s="106" t="s">
        <v>1850</v>
      </c>
      <c r="H5638" s="22" t="s">
        <v>9082</v>
      </c>
      <c r="I5638" s="99">
        <v>46293.84027777778</v>
      </c>
      <c r="J5638" s="22" t="s">
        <v>9083</v>
      </c>
      <c r="K5638" s="4">
        <f>IFERROR(__xludf.DUMMYFUNCTION("""COMPUTED_VALUE"""),12.0)</f>
        <v>12</v>
      </c>
      <c r="L5638" s="4" t="s">
        <v>8735</v>
      </c>
      <c r="M5638" s="4">
        <v>12.0</v>
      </c>
    </row>
    <row r="5639">
      <c r="A5639" s="85">
        <v>46277.0</v>
      </c>
      <c r="B5639" s="22" t="s">
        <v>1801</v>
      </c>
      <c r="C5639" s="22" t="s">
        <v>8731</v>
      </c>
      <c r="D5639" s="23"/>
      <c r="E5639" s="22" t="s">
        <v>9080</v>
      </c>
      <c r="F5639" s="106" t="s">
        <v>9081</v>
      </c>
      <c r="G5639" s="106" t="s">
        <v>1850</v>
      </c>
      <c r="H5639" s="22" t="s">
        <v>9082</v>
      </c>
      <c r="I5639" s="99">
        <v>46293.84027777778</v>
      </c>
      <c r="J5639" s="22" t="s">
        <v>9083</v>
      </c>
      <c r="K5639" s="4">
        <f>IFERROR(__xludf.DUMMYFUNCTION("""COMPUTED_VALUE"""),12.0)</f>
        <v>12</v>
      </c>
      <c r="L5639" s="4" t="s">
        <v>8735</v>
      </c>
      <c r="M5639" s="4">
        <v>12.0</v>
      </c>
    </row>
    <row r="5640">
      <c r="A5640" s="85">
        <v>46278.0</v>
      </c>
      <c r="B5640" s="22" t="s">
        <v>1801</v>
      </c>
      <c r="C5640" s="22" t="s">
        <v>8731</v>
      </c>
      <c r="D5640" s="23"/>
      <c r="E5640" s="22" t="s">
        <v>9080</v>
      </c>
      <c r="F5640" s="106" t="s">
        <v>9081</v>
      </c>
      <c r="G5640" s="106" t="s">
        <v>1850</v>
      </c>
      <c r="H5640" s="22" t="s">
        <v>9082</v>
      </c>
      <c r="I5640" s="99">
        <v>46293.84027777778</v>
      </c>
      <c r="J5640" s="22" t="s">
        <v>9083</v>
      </c>
      <c r="K5640" s="4">
        <f>IFERROR(__xludf.DUMMYFUNCTION("""COMPUTED_VALUE"""),12.0)</f>
        <v>12</v>
      </c>
      <c r="L5640" s="4" t="s">
        <v>8735</v>
      </c>
      <c r="M5640" s="4">
        <v>12.0</v>
      </c>
    </row>
    <row r="5641">
      <c r="A5641" s="85">
        <v>46280.0</v>
      </c>
      <c r="B5641" s="22" t="s">
        <v>1801</v>
      </c>
      <c r="C5641" s="22" t="s">
        <v>8731</v>
      </c>
      <c r="D5641" s="23"/>
      <c r="E5641" s="22" t="s">
        <v>9080</v>
      </c>
      <c r="F5641" s="106" t="s">
        <v>9081</v>
      </c>
      <c r="G5641" s="106" t="s">
        <v>1850</v>
      </c>
      <c r="H5641" s="22" t="s">
        <v>9082</v>
      </c>
      <c r="I5641" s="99">
        <v>46293.84027777778</v>
      </c>
      <c r="J5641" s="22" t="s">
        <v>9083</v>
      </c>
      <c r="K5641" s="4">
        <f>IFERROR(__xludf.DUMMYFUNCTION("""COMPUTED_VALUE"""),12.0)</f>
        <v>12</v>
      </c>
      <c r="L5641" s="4" t="s">
        <v>8735</v>
      </c>
      <c r="M5641" s="4">
        <v>12.0</v>
      </c>
    </row>
    <row r="5642">
      <c r="A5642" s="85">
        <v>46281.0</v>
      </c>
      <c r="B5642" s="22" t="s">
        <v>1801</v>
      </c>
      <c r="C5642" s="22" t="s">
        <v>8731</v>
      </c>
      <c r="D5642" s="23"/>
      <c r="E5642" s="22" t="s">
        <v>9080</v>
      </c>
      <c r="F5642" s="106" t="s">
        <v>9081</v>
      </c>
      <c r="G5642" s="106" t="s">
        <v>1850</v>
      </c>
      <c r="H5642" s="22" t="s">
        <v>9082</v>
      </c>
      <c r="I5642" s="99">
        <v>46293.84027777778</v>
      </c>
      <c r="J5642" s="22" t="s">
        <v>9083</v>
      </c>
      <c r="K5642" s="4">
        <f>IFERROR(__xludf.DUMMYFUNCTION("""COMPUTED_VALUE"""),12.0)</f>
        <v>12</v>
      </c>
      <c r="L5642" s="4" t="s">
        <v>8735</v>
      </c>
      <c r="M5642" s="4">
        <v>12.0</v>
      </c>
    </row>
    <row r="5643">
      <c r="A5643" s="85">
        <v>46282.0</v>
      </c>
      <c r="B5643" s="22" t="s">
        <v>1801</v>
      </c>
      <c r="C5643" s="22" t="s">
        <v>8731</v>
      </c>
      <c r="D5643" s="23"/>
      <c r="E5643" s="22" t="s">
        <v>9080</v>
      </c>
      <c r="F5643" s="106" t="s">
        <v>9081</v>
      </c>
      <c r="G5643" s="106" t="s">
        <v>1850</v>
      </c>
      <c r="H5643" s="22" t="s">
        <v>9082</v>
      </c>
      <c r="I5643" s="99">
        <v>46293.84027777778</v>
      </c>
      <c r="J5643" s="22" t="s">
        <v>9083</v>
      </c>
      <c r="K5643" s="4">
        <f>IFERROR(__xludf.DUMMYFUNCTION("""COMPUTED_VALUE"""),12.0)</f>
        <v>12</v>
      </c>
      <c r="L5643" s="4" t="s">
        <v>8735</v>
      </c>
      <c r="M5643" s="4">
        <v>12.0</v>
      </c>
    </row>
    <row r="5644">
      <c r="A5644" s="85">
        <v>46284.0</v>
      </c>
      <c r="B5644" s="22" t="s">
        <v>1801</v>
      </c>
      <c r="C5644" s="22" t="s">
        <v>8731</v>
      </c>
      <c r="D5644" s="23"/>
      <c r="E5644" s="22" t="s">
        <v>9080</v>
      </c>
      <c r="F5644" s="106" t="s">
        <v>9081</v>
      </c>
      <c r="G5644" s="106" t="s">
        <v>1850</v>
      </c>
      <c r="H5644" s="22" t="s">
        <v>9082</v>
      </c>
      <c r="I5644" s="99">
        <v>46293.84027777778</v>
      </c>
      <c r="J5644" s="22" t="s">
        <v>9083</v>
      </c>
      <c r="K5644" s="4">
        <f>IFERROR(__xludf.DUMMYFUNCTION("""COMPUTED_VALUE"""),12.0)</f>
        <v>12</v>
      </c>
      <c r="L5644" s="4" t="s">
        <v>8735</v>
      </c>
      <c r="M5644" s="4">
        <v>12.0</v>
      </c>
    </row>
    <row r="5645">
      <c r="A5645" s="85">
        <v>46285.0</v>
      </c>
      <c r="B5645" s="22" t="s">
        <v>1801</v>
      </c>
      <c r="C5645" s="22" t="s">
        <v>8731</v>
      </c>
      <c r="D5645" s="23"/>
      <c r="E5645" s="22" t="s">
        <v>9080</v>
      </c>
      <c r="F5645" s="106" t="s">
        <v>9081</v>
      </c>
      <c r="G5645" s="106" t="s">
        <v>1850</v>
      </c>
      <c r="H5645" s="22" t="s">
        <v>9082</v>
      </c>
      <c r="I5645" s="99">
        <v>46293.84027777778</v>
      </c>
      <c r="J5645" s="22" t="s">
        <v>9083</v>
      </c>
      <c r="K5645" s="4">
        <f>IFERROR(__xludf.DUMMYFUNCTION("""COMPUTED_VALUE"""),12.0)</f>
        <v>12</v>
      </c>
      <c r="L5645" s="4" t="s">
        <v>8735</v>
      </c>
      <c r="M5645" s="4">
        <v>12.0</v>
      </c>
    </row>
    <row r="5646">
      <c r="A5646" s="85">
        <v>46154.0</v>
      </c>
      <c r="B5646" s="22" t="s">
        <v>1801</v>
      </c>
      <c r="C5646" s="22" t="s">
        <v>8726</v>
      </c>
      <c r="D5646" s="22">
        <v>0.0</v>
      </c>
      <c r="E5646" s="22" t="s">
        <v>9084</v>
      </c>
      <c r="F5646" s="106" t="s">
        <v>1849</v>
      </c>
      <c r="G5646" s="106" t="s">
        <v>1850</v>
      </c>
      <c r="H5646" s="22" t="s">
        <v>9065</v>
      </c>
      <c r="I5646" s="99">
        <v>46293.84027777778</v>
      </c>
      <c r="J5646" s="22" t="s">
        <v>9085</v>
      </c>
      <c r="K5646" s="4">
        <f>IFERROR(__xludf.DUMMYFUNCTION("""COMPUTED_VALUE"""),12.0)</f>
        <v>12</v>
      </c>
      <c r="L5646" s="4" t="s">
        <v>8735</v>
      </c>
      <c r="M5646" s="4">
        <v>12.0</v>
      </c>
    </row>
    <row r="5647">
      <c r="A5647" s="85">
        <v>46155.0</v>
      </c>
      <c r="B5647" s="22" t="s">
        <v>1801</v>
      </c>
      <c r="C5647" s="22" t="s">
        <v>8726</v>
      </c>
      <c r="D5647" s="22">
        <v>0.0</v>
      </c>
      <c r="E5647" s="22" t="s">
        <v>9086</v>
      </c>
      <c r="F5647" s="106" t="s">
        <v>1849</v>
      </c>
      <c r="G5647" s="106" t="s">
        <v>1850</v>
      </c>
      <c r="H5647" s="22" t="s">
        <v>9065</v>
      </c>
      <c r="I5647" s="99">
        <v>46293.84027777778</v>
      </c>
      <c r="J5647" s="22" t="s">
        <v>9085</v>
      </c>
      <c r="K5647" s="4">
        <f>IFERROR(__xludf.DUMMYFUNCTION("""COMPUTED_VALUE"""),12.0)</f>
        <v>12</v>
      </c>
      <c r="L5647" s="4" t="s">
        <v>8735</v>
      </c>
      <c r="M5647" s="4">
        <v>12.0</v>
      </c>
    </row>
    <row r="5648">
      <c r="A5648" s="85">
        <v>46226.0</v>
      </c>
      <c r="B5648" s="22" t="s">
        <v>1801</v>
      </c>
      <c r="C5648" s="22" t="s">
        <v>8726</v>
      </c>
      <c r="D5648" s="22">
        <v>0.0</v>
      </c>
      <c r="E5648" s="22" t="s">
        <v>9087</v>
      </c>
      <c r="F5648" s="106" t="s">
        <v>1863</v>
      </c>
      <c r="G5648" s="106" t="s">
        <v>1850</v>
      </c>
      <c r="H5648" s="22" t="s">
        <v>9065</v>
      </c>
      <c r="I5648" s="99">
        <v>46293.84027777778</v>
      </c>
      <c r="J5648" s="22" t="s">
        <v>9085</v>
      </c>
      <c r="K5648" s="4">
        <f>IFERROR(__xludf.DUMMYFUNCTION("""COMPUTED_VALUE"""),13.0)</f>
        <v>13</v>
      </c>
      <c r="L5648" s="4" t="s">
        <v>8735</v>
      </c>
      <c r="M5648" s="4">
        <v>12.0</v>
      </c>
    </row>
    <row r="5649">
      <c r="A5649" s="85">
        <v>46243.0</v>
      </c>
      <c r="B5649" s="22" t="s">
        <v>1801</v>
      </c>
      <c r="C5649" s="22" t="s">
        <v>8726</v>
      </c>
      <c r="D5649" s="22">
        <v>0.0</v>
      </c>
      <c r="E5649" s="22" t="s">
        <v>9088</v>
      </c>
      <c r="F5649" s="106" t="s">
        <v>1867</v>
      </c>
      <c r="G5649" s="106" t="s">
        <v>1868</v>
      </c>
      <c r="H5649" s="22" t="s">
        <v>9065</v>
      </c>
      <c r="I5649" s="99">
        <v>46293.84027777778</v>
      </c>
      <c r="J5649" s="22" t="s">
        <v>9085</v>
      </c>
      <c r="K5649" s="4">
        <f>IFERROR(__xludf.DUMMYFUNCTION("""COMPUTED_VALUE"""),13.0)</f>
        <v>13</v>
      </c>
      <c r="L5649" s="4" t="s">
        <v>8735</v>
      </c>
      <c r="M5649" s="4">
        <v>12.0</v>
      </c>
    </row>
    <row r="5650">
      <c r="A5650" s="85">
        <v>46270.0</v>
      </c>
      <c r="B5650" s="22" t="s">
        <v>1801</v>
      </c>
      <c r="C5650" s="22" t="s">
        <v>8726</v>
      </c>
      <c r="D5650" s="22">
        <v>0.0</v>
      </c>
      <c r="E5650" s="22" t="s">
        <v>9089</v>
      </c>
      <c r="F5650" s="106" t="s">
        <v>1873</v>
      </c>
      <c r="G5650" s="106" t="s">
        <v>1850</v>
      </c>
      <c r="H5650" s="22" t="s">
        <v>9065</v>
      </c>
      <c r="I5650" s="99">
        <v>46293.84027777778</v>
      </c>
      <c r="J5650" s="22" t="s">
        <v>9085</v>
      </c>
      <c r="K5650" s="4">
        <f>IFERROR(__xludf.DUMMYFUNCTION("""COMPUTED_VALUE"""),13.0)</f>
        <v>13</v>
      </c>
      <c r="L5650" s="4" t="s">
        <v>8735</v>
      </c>
      <c r="M5650" s="4">
        <v>12.0</v>
      </c>
    </row>
    <row r="5651">
      <c r="A5651" s="85">
        <v>45927.0</v>
      </c>
      <c r="B5651" s="22" t="s">
        <v>1876</v>
      </c>
      <c r="C5651" s="22" t="s">
        <v>8726</v>
      </c>
      <c r="D5651" s="82" t="s">
        <v>8813</v>
      </c>
      <c r="E5651" s="22" t="s">
        <v>9090</v>
      </c>
      <c r="F5651" s="106" t="s">
        <v>9091</v>
      </c>
      <c r="G5651" s="106" t="s">
        <v>9092</v>
      </c>
      <c r="H5651" s="22" t="s">
        <v>9074</v>
      </c>
      <c r="I5651" s="108" t="s">
        <v>9093</v>
      </c>
      <c r="J5651" s="22" t="s">
        <v>9094</v>
      </c>
      <c r="K5651" s="4">
        <f>IFERROR(__xludf.DUMMYFUNCTION("""COMPUTED_VALUE"""),11.0)</f>
        <v>11</v>
      </c>
      <c r="L5651" s="4" t="s">
        <v>8731</v>
      </c>
      <c r="M5651" s="4">
        <v>12.0</v>
      </c>
    </row>
    <row r="5652">
      <c r="A5652" s="85">
        <v>45928.0</v>
      </c>
      <c r="B5652" s="22" t="s">
        <v>1876</v>
      </c>
      <c r="C5652" s="22" t="s">
        <v>8726</v>
      </c>
      <c r="D5652" s="82" t="s">
        <v>8813</v>
      </c>
      <c r="E5652" s="22" t="s">
        <v>9090</v>
      </c>
      <c r="F5652" s="106" t="s">
        <v>9091</v>
      </c>
      <c r="G5652" s="106" t="s">
        <v>9092</v>
      </c>
      <c r="H5652" s="22" t="s">
        <v>9074</v>
      </c>
      <c r="I5652" s="108" t="s">
        <v>9093</v>
      </c>
      <c r="J5652" s="22" t="s">
        <v>9094</v>
      </c>
      <c r="K5652" s="4">
        <f>IFERROR(__xludf.DUMMYFUNCTION("""COMPUTED_VALUE"""),11.0)</f>
        <v>11</v>
      </c>
      <c r="L5652" s="4" t="s">
        <v>8731</v>
      </c>
      <c r="M5652" s="4">
        <v>12.0</v>
      </c>
    </row>
    <row r="5653">
      <c r="A5653" s="85">
        <v>45929.0</v>
      </c>
      <c r="B5653" s="22" t="s">
        <v>1876</v>
      </c>
      <c r="C5653" s="22" t="s">
        <v>8726</v>
      </c>
      <c r="D5653" s="82" t="s">
        <v>8813</v>
      </c>
      <c r="E5653" s="22" t="s">
        <v>9090</v>
      </c>
      <c r="F5653" s="106" t="s">
        <v>9091</v>
      </c>
      <c r="G5653" s="106" t="s">
        <v>9092</v>
      </c>
      <c r="H5653" s="22" t="s">
        <v>9074</v>
      </c>
      <c r="I5653" s="108" t="s">
        <v>9093</v>
      </c>
      <c r="J5653" s="22" t="s">
        <v>9094</v>
      </c>
      <c r="K5653" s="4">
        <f>IFERROR(__xludf.DUMMYFUNCTION("""COMPUTED_VALUE"""),11.0)</f>
        <v>11</v>
      </c>
      <c r="L5653" s="4" t="s">
        <v>8731</v>
      </c>
      <c r="M5653" s="4">
        <v>12.0</v>
      </c>
    </row>
    <row r="5654">
      <c r="A5654" s="85">
        <v>45930.0</v>
      </c>
      <c r="B5654" s="22" t="s">
        <v>1876</v>
      </c>
      <c r="C5654" s="22" t="s">
        <v>8726</v>
      </c>
      <c r="D5654" s="82" t="s">
        <v>8813</v>
      </c>
      <c r="E5654" s="22" t="s">
        <v>9090</v>
      </c>
      <c r="F5654" s="106" t="s">
        <v>9091</v>
      </c>
      <c r="G5654" s="106" t="s">
        <v>9092</v>
      </c>
      <c r="H5654" s="22" t="s">
        <v>9074</v>
      </c>
      <c r="I5654" s="108" t="s">
        <v>9093</v>
      </c>
      <c r="J5654" s="22" t="s">
        <v>9094</v>
      </c>
      <c r="K5654" s="4">
        <f>IFERROR(__xludf.DUMMYFUNCTION("""COMPUTED_VALUE"""),11.0)</f>
        <v>11</v>
      </c>
      <c r="L5654" s="4" t="s">
        <v>8731</v>
      </c>
      <c r="M5654" s="4">
        <v>12.0</v>
      </c>
    </row>
    <row r="5655">
      <c r="A5655" s="85">
        <v>45931.0</v>
      </c>
      <c r="B5655" s="22" t="s">
        <v>1876</v>
      </c>
      <c r="C5655" s="22" t="s">
        <v>8726</v>
      </c>
      <c r="D5655" s="82" t="s">
        <v>8813</v>
      </c>
      <c r="E5655" s="22" t="s">
        <v>9090</v>
      </c>
      <c r="F5655" s="106" t="s">
        <v>9091</v>
      </c>
      <c r="G5655" s="106" t="s">
        <v>9092</v>
      </c>
      <c r="H5655" s="22" t="s">
        <v>9074</v>
      </c>
      <c r="I5655" s="108" t="s">
        <v>9093</v>
      </c>
      <c r="J5655" s="22" t="s">
        <v>9094</v>
      </c>
      <c r="K5655" s="4">
        <f>IFERROR(__xludf.DUMMYFUNCTION("""COMPUTED_VALUE"""),11.0)</f>
        <v>11</v>
      </c>
      <c r="L5655" s="4" t="s">
        <v>8731</v>
      </c>
      <c r="M5655" s="4">
        <v>12.0</v>
      </c>
    </row>
    <row r="5656">
      <c r="A5656" s="85">
        <v>45932.0</v>
      </c>
      <c r="B5656" s="22" t="s">
        <v>1876</v>
      </c>
      <c r="C5656" s="22" t="s">
        <v>8726</v>
      </c>
      <c r="D5656" s="82" t="s">
        <v>8813</v>
      </c>
      <c r="E5656" s="22" t="s">
        <v>9090</v>
      </c>
      <c r="F5656" s="106" t="s">
        <v>9091</v>
      </c>
      <c r="G5656" s="106" t="s">
        <v>9092</v>
      </c>
      <c r="H5656" s="22" t="s">
        <v>9074</v>
      </c>
      <c r="I5656" s="108" t="s">
        <v>9093</v>
      </c>
      <c r="J5656" s="22" t="s">
        <v>9094</v>
      </c>
      <c r="K5656" s="4">
        <f>IFERROR(__xludf.DUMMYFUNCTION("""COMPUTED_VALUE"""),11.0)</f>
        <v>11</v>
      </c>
      <c r="L5656" s="4" t="s">
        <v>8731</v>
      </c>
      <c r="M5656" s="4">
        <v>12.0</v>
      </c>
    </row>
    <row r="5657">
      <c r="A5657" s="85">
        <v>45933.0</v>
      </c>
      <c r="B5657" s="22" t="s">
        <v>1876</v>
      </c>
      <c r="C5657" s="22" t="s">
        <v>8726</v>
      </c>
      <c r="D5657" s="82" t="s">
        <v>8813</v>
      </c>
      <c r="E5657" s="22" t="s">
        <v>9090</v>
      </c>
      <c r="F5657" s="106" t="s">
        <v>9091</v>
      </c>
      <c r="G5657" s="106" t="s">
        <v>9092</v>
      </c>
      <c r="H5657" s="22" t="s">
        <v>9074</v>
      </c>
      <c r="I5657" s="108" t="s">
        <v>9093</v>
      </c>
      <c r="J5657" s="22" t="s">
        <v>9094</v>
      </c>
      <c r="K5657" s="4">
        <f>IFERROR(__xludf.DUMMYFUNCTION("""COMPUTED_VALUE"""),11.0)</f>
        <v>11</v>
      </c>
      <c r="L5657" s="4" t="s">
        <v>8731</v>
      </c>
      <c r="M5657" s="4">
        <v>12.0</v>
      </c>
    </row>
    <row r="5658">
      <c r="A5658" s="85">
        <v>45934.0</v>
      </c>
      <c r="B5658" s="22" t="s">
        <v>1876</v>
      </c>
      <c r="C5658" s="22" t="s">
        <v>8726</v>
      </c>
      <c r="D5658" s="82" t="s">
        <v>8813</v>
      </c>
      <c r="E5658" s="22" t="s">
        <v>9090</v>
      </c>
      <c r="F5658" s="106" t="s">
        <v>9091</v>
      </c>
      <c r="G5658" s="106" t="s">
        <v>9092</v>
      </c>
      <c r="H5658" s="22" t="s">
        <v>9074</v>
      </c>
      <c r="I5658" s="108" t="s">
        <v>9093</v>
      </c>
      <c r="J5658" s="22" t="s">
        <v>9094</v>
      </c>
      <c r="K5658" s="4">
        <f>IFERROR(__xludf.DUMMYFUNCTION("""COMPUTED_VALUE"""),11.0)</f>
        <v>11</v>
      </c>
      <c r="L5658" s="4" t="s">
        <v>8731</v>
      </c>
      <c r="M5658" s="4">
        <v>12.0</v>
      </c>
    </row>
    <row r="5659">
      <c r="A5659" s="85">
        <v>45935.0</v>
      </c>
      <c r="B5659" s="22" t="s">
        <v>1876</v>
      </c>
      <c r="C5659" s="22" t="s">
        <v>8726</v>
      </c>
      <c r="D5659" s="82" t="s">
        <v>8813</v>
      </c>
      <c r="E5659" s="22" t="s">
        <v>9090</v>
      </c>
      <c r="F5659" s="106" t="s">
        <v>9091</v>
      </c>
      <c r="G5659" s="106" t="s">
        <v>9092</v>
      </c>
      <c r="H5659" s="22" t="s">
        <v>9074</v>
      </c>
      <c r="I5659" s="108" t="s">
        <v>9093</v>
      </c>
      <c r="J5659" s="22" t="s">
        <v>9094</v>
      </c>
      <c r="K5659" s="4">
        <f>IFERROR(__xludf.DUMMYFUNCTION("""COMPUTED_VALUE"""),11.0)</f>
        <v>11</v>
      </c>
      <c r="L5659" s="4" t="s">
        <v>8731</v>
      </c>
      <c r="M5659" s="4">
        <v>12.0</v>
      </c>
    </row>
    <row r="5660">
      <c r="A5660" s="85">
        <v>45936.0</v>
      </c>
      <c r="B5660" s="22" t="s">
        <v>1876</v>
      </c>
      <c r="C5660" s="22" t="s">
        <v>8726</v>
      </c>
      <c r="D5660" s="82" t="s">
        <v>8813</v>
      </c>
      <c r="E5660" s="22" t="s">
        <v>9095</v>
      </c>
      <c r="F5660" s="106" t="s">
        <v>9096</v>
      </c>
      <c r="G5660" s="22" t="s">
        <v>157</v>
      </c>
      <c r="H5660" s="22" t="s">
        <v>8729</v>
      </c>
      <c r="I5660" s="108" t="s">
        <v>9093</v>
      </c>
      <c r="J5660" s="22" t="s">
        <v>9097</v>
      </c>
      <c r="K5660" s="4">
        <f>IFERROR(__xludf.DUMMYFUNCTION("""COMPUTED_VALUE"""),11.0)</f>
        <v>11</v>
      </c>
      <c r="L5660" s="4" t="s">
        <v>8731</v>
      </c>
      <c r="M5660" s="4">
        <v>12.0</v>
      </c>
    </row>
    <row r="5661">
      <c r="A5661" s="85">
        <v>45937.0</v>
      </c>
      <c r="B5661" s="22" t="s">
        <v>1876</v>
      </c>
      <c r="C5661" s="22" t="s">
        <v>8726</v>
      </c>
      <c r="D5661" s="82" t="s">
        <v>8813</v>
      </c>
      <c r="E5661" s="22" t="s">
        <v>9090</v>
      </c>
      <c r="F5661" s="106" t="s">
        <v>9091</v>
      </c>
      <c r="G5661" s="106" t="s">
        <v>9092</v>
      </c>
      <c r="H5661" s="22" t="s">
        <v>9074</v>
      </c>
      <c r="I5661" s="108" t="s">
        <v>9093</v>
      </c>
      <c r="J5661" s="22" t="s">
        <v>9094</v>
      </c>
      <c r="K5661" s="4">
        <f>IFERROR(__xludf.DUMMYFUNCTION("""COMPUTED_VALUE"""),11.0)</f>
        <v>11</v>
      </c>
      <c r="L5661" s="4" t="s">
        <v>8731</v>
      </c>
      <c r="M5661" s="4">
        <v>12.0</v>
      </c>
    </row>
    <row r="5662">
      <c r="A5662" s="85">
        <v>45938.0</v>
      </c>
      <c r="B5662" s="22" t="s">
        <v>1876</v>
      </c>
      <c r="C5662" s="22" t="s">
        <v>8726</v>
      </c>
      <c r="D5662" s="82" t="s">
        <v>8813</v>
      </c>
      <c r="E5662" s="22" t="s">
        <v>9090</v>
      </c>
      <c r="F5662" s="106" t="s">
        <v>9091</v>
      </c>
      <c r="G5662" s="106" t="s">
        <v>9092</v>
      </c>
      <c r="H5662" s="22" t="s">
        <v>9074</v>
      </c>
      <c r="I5662" s="108" t="s">
        <v>9093</v>
      </c>
      <c r="J5662" s="22" t="s">
        <v>9094</v>
      </c>
      <c r="K5662" s="4">
        <f>IFERROR(__xludf.DUMMYFUNCTION("""COMPUTED_VALUE"""),11.0)</f>
        <v>11</v>
      </c>
      <c r="L5662" s="4" t="s">
        <v>8731</v>
      </c>
      <c r="M5662" s="4">
        <v>12.0</v>
      </c>
    </row>
    <row r="5663">
      <c r="A5663" s="85">
        <v>45939.0</v>
      </c>
      <c r="B5663" s="22" t="s">
        <v>1876</v>
      </c>
      <c r="C5663" s="22" t="s">
        <v>8726</v>
      </c>
      <c r="D5663" s="82" t="s">
        <v>8813</v>
      </c>
      <c r="E5663" s="22" t="s">
        <v>9090</v>
      </c>
      <c r="F5663" s="106" t="s">
        <v>9091</v>
      </c>
      <c r="G5663" s="106" t="s">
        <v>9092</v>
      </c>
      <c r="H5663" s="22" t="s">
        <v>9074</v>
      </c>
      <c r="I5663" s="108" t="s">
        <v>9093</v>
      </c>
      <c r="J5663" s="22" t="s">
        <v>9094</v>
      </c>
      <c r="K5663" s="4">
        <f>IFERROR(__xludf.DUMMYFUNCTION("""COMPUTED_VALUE"""),11.0)</f>
        <v>11</v>
      </c>
      <c r="L5663" s="4" t="s">
        <v>8731</v>
      </c>
      <c r="M5663" s="4">
        <v>12.0</v>
      </c>
    </row>
    <row r="5664">
      <c r="A5664" s="85">
        <v>45940.0</v>
      </c>
      <c r="B5664" s="22" t="s">
        <v>1876</v>
      </c>
      <c r="C5664" s="22" t="s">
        <v>8726</v>
      </c>
      <c r="D5664" s="82" t="s">
        <v>8813</v>
      </c>
      <c r="E5664" s="22" t="s">
        <v>9090</v>
      </c>
      <c r="F5664" s="106" t="s">
        <v>9091</v>
      </c>
      <c r="G5664" s="106" t="s">
        <v>9092</v>
      </c>
      <c r="H5664" s="22" t="s">
        <v>9074</v>
      </c>
      <c r="I5664" s="108" t="s">
        <v>9093</v>
      </c>
      <c r="J5664" s="22" t="s">
        <v>9094</v>
      </c>
      <c r="K5664" s="4">
        <f>IFERROR(__xludf.DUMMYFUNCTION("""COMPUTED_VALUE"""),11.0)</f>
        <v>11</v>
      </c>
      <c r="L5664" s="4" t="s">
        <v>8731</v>
      </c>
      <c r="M5664" s="4">
        <v>12.0</v>
      </c>
    </row>
    <row r="5665">
      <c r="A5665" s="85">
        <v>45941.0</v>
      </c>
      <c r="B5665" s="22" t="s">
        <v>1876</v>
      </c>
      <c r="C5665" s="22" t="s">
        <v>8726</v>
      </c>
      <c r="D5665" s="82" t="s">
        <v>8813</v>
      </c>
      <c r="E5665" s="22" t="s">
        <v>9090</v>
      </c>
      <c r="F5665" s="106" t="s">
        <v>9091</v>
      </c>
      <c r="G5665" s="106" t="s">
        <v>9092</v>
      </c>
      <c r="H5665" s="22" t="s">
        <v>9074</v>
      </c>
      <c r="I5665" s="108" t="s">
        <v>9093</v>
      </c>
      <c r="J5665" s="22" t="s">
        <v>9094</v>
      </c>
      <c r="K5665" s="4">
        <f>IFERROR(__xludf.DUMMYFUNCTION("""COMPUTED_VALUE"""),11.0)</f>
        <v>11</v>
      </c>
      <c r="L5665" s="4" t="s">
        <v>8731</v>
      </c>
      <c r="M5665" s="4">
        <v>12.0</v>
      </c>
    </row>
    <row r="5666">
      <c r="A5666" s="85">
        <v>45942.0</v>
      </c>
      <c r="B5666" s="22" t="s">
        <v>1876</v>
      </c>
      <c r="C5666" s="22" t="s">
        <v>8726</v>
      </c>
      <c r="D5666" s="82" t="s">
        <v>8813</v>
      </c>
      <c r="E5666" s="22" t="s">
        <v>9090</v>
      </c>
      <c r="F5666" s="106" t="s">
        <v>9091</v>
      </c>
      <c r="G5666" s="106" t="s">
        <v>9092</v>
      </c>
      <c r="H5666" s="22" t="s">
        <v>9074</v>
      </c>
      <c r="I5666" s="108" t="s">
        <v>9093</v>
      </c>
      <c r="J5666" s="22" t="s">
        <v>9094</v>
      </c>
      <c r="K5666" s="4">
        <f>IFERROR(__xludf.DUMMYFUNCTION("""COMPUTED_VALUE"""),11.0)</f>
        <v>11</v>
      </c>
      <c r="L5666" s="4" t="s">
        <v>8731</v>
      </c>
      <c r="M5666" s="4">
        <v>12.0</v>
      </c>
    </row>
    <row r="5667">
      <c r="A5667" s="85">
        <v>45943.0</v>
      </c>
      <c r="B5667" s="22" t="s">
        <v>1876</v>
      </c>
      <c r="C5667" s="22" t="s">
        <v>8726</v>
      </c>
      <c r="D5667" s="82" t="s">
        <v>8813</v>
      </c>
      <c r="E5667" s="22" t="s">
        <v>9090</v>
      </c>
      <c r="F5667" s="106" t="s">
        <v>9091</v>
      </c>
      <c r="G5667" s="106" t="s">
        <v>9092</v>
      </c>
      <c r="H5667" s="22" t="s">
        <v>9074</v>
      </c>
      <c r="I5667" s="108" t="s">
        <v>9093</v>
      </c>
      <c r="J5667" s="22" t="s">
        <v>9094</v>
      </c>
      <c r="K5667" s="4">
        <f>IFERROR(__xludf.DUMMYFUNCTION("""COMPUTED_VALUE"""),11.0)</f>
        <v>11</v>
      </c>
      <c r="L5667" s="4" t="s">
        <v>8731</v>
      </c>
      <c r="M5667" s="4">
        <v>12.0</v>
      </c>
    </row>
    <row r="5668">
      <c r="A5668" s="85">
        <v>45944.0</v>
      </c>
      <c r="B5668" s="22" t="s">
        <v>1876</v>
      </c>
      <c r="C5668" s="22" t="s">
        <v>8726</v>
      </c>
      <c r="D5668" s="82" t="s">
        <v>8813</v>
      </c>
      <c r="E5668" s="22" t="s">
        <v>9090</v>
      </c>
      <c r="F5668" s="106" t="s">
        <v>9091</v>
      </c>
      <c r="G5668" s="106" t="s">
        <v>9092</v>
      </c>
      <c r="H5668" s="22" t="s">
        <v>9074</v>
      </c>
      <c r="I5668" s="108" t="s">
        <v>9093</v>
      </c>
      <c r="J5668" s="22" t="s">
        <v>9094</v>
      </c>
      <c r="K5668" s="4">
        <f>IFERROR(__xludf.DUMMYFUNCTION("""COMPUTED_VALUE"""),11.0)</f>
        <v>11</v>
      </c>
      <c r="L5668" s="4" t="s">
        <v>8731</v>
      </c>
      <c r="M5668" s="4">
        <v>12.0</v>
      </c>
    </row>
    <row r="5669">
      <c r="A5669" s="85">
        <v>45945.0</v>
      </c>
      <c r="B5669" s="22" t="s">
        <v>1876</v>
      </c>
      <c r="C5669" s="22" t="s">
        <v>8726</v>
      </c>
      <c r="D5669" s="82" t="s">
        <v>8813</v>
      </c>
      <c r="E5669" s="22" t="s">
        <v>9090</v>
      </c>
      <c r="F5669" s="106" t="s">
        <v>9091</v>
      </c>
      <c r="G5669" s="106" t="s">
        <v>9092</v>
      </c>
      <c r="H5669" s="22" t="s">
        <v>9074</v>
      </c>
      <c r="I5669" s="108" t="s">
        <v>9093</v>
      </c>
      <c r="J5669" s="22" t="s">
        <v>9094</v>
      </c>
      <c r="K5669" s="4">
        <f>IFERROR(__xludf.DUMMYFUNCTION("""COMPUTED_VALUE"""),11.0)</f>
        <v>11</v>
      </c>
      <c r="L5669" s="4" t="s">
        <v>8731</v>
      </c>
      <c r="M5669" s="4">
        <v>12.0</v>
      </c>
    </row>
    <row r="5670">
      <c r="A5670" s="85">
        <v>45946.0</v>
      </c>
      <c r="B5670" s="22" t="s">
        <v>1876</v>
      </c>
      <c r="C5670" s="22" t="s">
        <v>8726</v>
      </c>
      <c r="D5670" s="82" t="s">
        <v>8813</v>
      </c>
      <c r="E5670" s="22" t="s">
        <v>9090</v>
      </c>
      <c r="F5670" s="106" t="s">
        <v>9091</v>
      </c>
      <c r="G5670" s="106" t="s">
        <v>9092</v>
      </c>
      <c r="H5670" s="22" t="s">
        <v>9074</v>
      </c>
      <c r="I5670" s="108" t="s">
        <v>9093</v>
      </c>
      <c r="J5670" s="22" t="s">
        <v>9094</v>
      </c>
      <c r="K5670" s="4">
        <f>IFERROR(__xludf.DUMMYFUNCTION("""COMPUTED_VALUE"""),11.0)</f>
        <v>11</v>
      </c>
      <c r="L5670" s="4" t="s">
        <v>8731</v>
      </c>
      <c r="M5670" s="4">
        <v>12.0</v>
      </c>
    </row>
    <row r="5671">
      <c r="A5671" s="85">
        <v>45947.0</v>
      </c>
      <c r="B5671" s="22" t="s">
        <v>1876</v>
      </c>
      <c r="C5671" s="22" t="s">
        <v>8726</v>
      </c>
      <c r="D5671" s="82" t="s">
        <v>8813</v>
      </c>
      <c r="E5671" s="22" t="s">
        <v>9090</v>
      </c>
      <c r="F5671" s="106" t="s">
        <v>9091</v>
      </c>
      <c r="G5671" s="106" t="s">
        <v>9092</v>
      </c>
      <c r="H5671" s="22" t="s">
        <v>9074</v>
      </c>
      <c r="I5671" s="108" t="s">
        <v>9093</v>
      </c>
      <c r="J5671" s="22" t="s">
        <v>9094</v>
      </c>
      <c r="K5671" s="4">
        <f>IFERROR(__xludf.DUMMYFUNCTION("""COMPUTED_VALUE"""),11.0)</f>
        <v>11</v>
      </c>
      <c r="L5671" s="4" t="s">
        <v>8731</v>
      </c>
      <c r="M5671" s="4">
        <v>12.0</v>
      </c>
    </row>
    <row r="5672">
      <c r="A5672" s="85">
        <v>45948.0</v>
      </c>
      <c r="B5672" s="22" t="s">
        <v>1876</v>
      </c>
      <c r="C5672" s="22" t="s">
        <v>8726</v>
      </c>
      <c r="D5672" s="82" t="s">
        <v>8813</v>
      </c>
      <c r="E5672" s="22" t="s">
        <v>9090</v>
      </c>
      <c r="F5672" s="106" t="s">
        <v>9091</v>
      </c>
      <c r="G5672" s="106" t="s">
        <v>9092</v>
      </c>
      <c r="H5672" s="22" t="s">
        <v>9074</v>
      </c>
      <c r="I5672" s="108" t="s">
        <v>9093</v>
      </c>
      <c r="J5672" s="22" t="s">
        <v>9094</v>
      </c>
      <c r="K5672" s="4">
        <f>IFERROR(__xludf.DUMMYFUNCTION("""COMPUTED_VALUE"""),11.0)</f>
        <v>11</v>
      </c>
      <c r="L5672" s="4" t="s">
        <v>8731</v>
      </c>
      <c r="M5672" s="4">
        <v>12.0</v>
      </c>
    </row>
    <row r="5673">
      <c r="A5673" s="85">
        <v>45949.0</v>
      </c>
      <c r="B5673" s="22" t="s">
        <v>1876</v>
      </c>
      <c r="C5673" s="22" t="s">
        <v>8726</v>
      </c>
      <c r="D5673" s="82" t="s">
        <v>8813</v>
      </c>
      <c r="E5673" s="22" t="s">
        <v>9090</v>
      </c>
      <c r="F5673" s="106" t="s">
        <v>9091</v>
      </c>
      <c r="G5673" s="106" t="s">
        <v>9092</v>
      </c>
      <c r="H5673" s="22" t="s">
        <v>9074</v>
      </c>
      <c r="I5673" s="108" t="s">
        <v>9093</v>
      </c>
      <c r="J5673" s="22" t="s">
        <v>9094</v>
      </c>
      <c r="K5673" s="4">
        <f>IFERROR(__xludf.DUMMYFUNCTION("""COMPUTED_VALUE"""),11.0)</f>
        <v>11</v>
      </c>
      <c r="L5673" s="4" t="s">
        <v>8731</v>
      </c>
      <c r="M5673" s="4">
        <v>12.0</v>
      </c>
    </row>
    <row r="5674">
      <c r="A5674" s="85">
        <v>45950.0</v>
      </c>
      <c r="B5674" s="22" t="s">
        <v>1876</v>
      </c>
      <c r="C5674" s="22" t="s">
        <v>8726</v>
      </c>
      <c r="D5674" s="82" t="s">
        <v>8813</v>
      </c>
      <c r="E5674" s="22" t="s">
        <v>9090</v>
      </c>
      <c r="F5674" s="106" t="s">
        <v>9091</v>
      </c>
      <c r="G5674" s="106" t="s">
        <v>9092</v>
      </c>
      <c r="H5674" s="22" t="s">
        <v>9074</v>
      </c>
      <c r="I5674" s="108" t="s">
        <v>9093</v>
      </c>
      <c r="J5674" s="22" t="s">
        <v>9094</v>
      </c>
      <c r="K5674" s="4">
        <f>IFERROR(__xludf.DUMMYFUNCTION("""COMPUTED_VALUE"""),11.0)</f>
        <v>11</v>
      </c>
      <c r="L5674" s="4" t="s">
        <v>8731</v>
      </c>
      <c r="M5674" s="4">
        <v>12.0</v>
      </c>
    </row>
    <row r="5675">
      <c r="A5675" s="85">
        <v>45951.0</v>
      </c>
      <c r="B5675" s="22" t="s">
        <v>1876</v>
      </c>
      <c r="C5675" s="22" t="s">
        <v>8726</v>
      </c>
      <c r="D5675" s="82" t="s">
        <v>8813</v>
      </c>
      <c r="E5675" s="22" t="s">
        <v>9090</v>
      </c>
      <c r="F5675" s="106" t="s">
        <v>9091</v>
      </c>
      <c r="G5675" s="106" t="s">
        <v>9092</v>
      </c>
      <c r="H5675" s="22" t="s">
        <v>9074</v>
      </c>
      <c r="I5675" s="108" t="s">
        <v>9093</v>
      </c>
      <c r="J5675" s="22" t="s">
        <v>9094</v>
      </c>
      <c r="K5675" s="4">
        <f>IFERROR(__xludf.DUMMYFUNCTION("""COMPUTED_VALUE"""),11.0)</f>
        <v>11</v>
      </c>
      <c r="L5675" s="4" t="s">
        <v>8731</v>
      </c>
      <c r="M5675" s="4">
        <v>12.0</v>
      </c>
    </row>
    <row r="5676">
      <c r="A5676" s="85">
        <v>45952.0</v>
      </c>
      <c r="B5676" s="22" t="s">
        <v>1876</v>
      </c>
      <c r="C5676" s="22" t="s">
        <v>8726</v>
      </c>
      <c r="D5676" s="82" t="s">
        <v>8813</v>
      </c>
      <c r="E5676" s="22" t="s">
        <v>9090</v>
      </c>
      <c r="F5676" s="106" t="s">
        <v>9091</v>
      </c>
      <c r="G5676" s="106" t="s">
        <v>9092</v>
      </c>
      <c r="H5676" s="22" t="s">
        <v>9074</v>
      </c>
      <c r="I5676" s="108" t="s">
        <v>9093</v>
      </c>
      <c r="J5676" s="22" t="s">
        <v>9094</v>
      </c>
      <c r="K5676" s="4">
        <f>IFERROR(__xludf.DUMMYFUNCTION("""COMPUTED_VALUE"""),11.0)</f>
        <v>11</v>
      </c>
      <c r="L5676" s="4" t="s">
        <v>8731</v>
      </c>
      <c r="M5676" s="4">
        <v>12.0</v>
      </c>
    </row>
    <row r="5677">
      <c r="A5677" s="85">
        <v>45953.0</v>
      </c>
      <c r="B5677" s="22" t="s">
        <v>1876</v>
      </c>
      <c r="C5677" s="22" t="s">
        <v>8726</v>
      </c>
      <c r="D5677" s="82" t="s">
        <v>8813</v>
      </c>
      <c r="E5677" s="22" t="s">
        <v>9090</v>
      </c>
      <c r="F5677" s="106" t="s">
        <v>9091</v>
      </c>
      <c r="G5677" s="106" t="s">
        <v>9092</v>
      </c>
      <c r="H5677" s="22" t="s">
        <v>9074</v>
      </c>
      <c r="I5677" s="108" t="s">
        <v>9093</v>
      </c>
      <c r="J5677" s="22" t="s">
        <v>9094</v>
      </c>
      <c r="K5677" s="4">
        <f>IFERROR(__xludf.DUMMYFUNCTION("""COMPUTED_VALUE"""),11.0)</f>
        <v>11</v>
      </c>
      <c r="L5677" s="4" t="s">
        <v>8731</v>
      </c>
      <c r="M5677" s="4">
        <v>12.0</v>
      </c>
    </row>
    <row r="5678">
      <c r="A5678" s="85">
        <v>45954.0</v>
      </c>
      <c r="B5678" s="22" t="s">
        <v>1876</v>
      </c>
      <c r="C5678" s="22" t="s">
        <v>8726</v>
      </c>
      <c r="D5678" s="82" t="s">
        <v>8813</v>
      </c>
      <c r="E5678" s="22" t="s">
        <v>9090</v>
      </c>
      <c r="F5678" s="106" t="s">
        <v>9091</v>
      </c>
      <c r="G5678" s="106" t="s">
        <v>9092</v>
      </c>
      <c r="H5678" s="22" t="s">
        <v>9074</v>
      </c>
      <c r="I5678" s="108" t="s">
        <v>9093</v>
      </c>
      <c r="J5678" s="22" t="s">
        <v>9094</v>
      </c>
      <c r="K5678" s="4">
        <f>IFERROR(__xludf.DUMMYFUNCTION("""COMPUTED_VALUE"""),12.0)</f>
        <v>12</v>
      </c>
      <c r="L5678" s="4" t="s">
        <v>8735</v>
      </c>
      <c r="M5678" s="4">
        <v>12.0</v>
      </c>
    </row>
    <row r="5679">
      <c r="A5679" s="85">
        <v>45955.0</v>
      </c>
      <c r="B5679" s="22" t="s">
        <v>1876</v>
      </c>
      <c r="C5679" s="22" t="s">
        <v>8726</v>
      </c>
      <c r="D5679" s="82" t="s">
        <v>8813</v>
      </c>
      <c r="E5679" s="22" t="s">
        <v>9090</v>
      </c>
      <c r="F5679" s="106" t="s">
        <v>9091</v>
      </c>
      <c r="G5679" s="106" t="s">
        <v>9092</v>
      </c>
      <c r="H5679" s="22" t="s">
        <v>9074</v>
      </c>
      <c r="I5679" s="108" t="s">
        <v>9093</v>
      </c>
      <c r="J5679" s="22" t="s">
        <v>9094</v>
      </c>
      <c r="K5679" s="4">
        <f>IFERROR(__xludf.DUMMYFUNCTION("""COMPUTED_VALUE"""),11.0)</f>
        <v>11</v>
      </c>
      <c r="L5679" s="4" t="s">
        <v>8731</v>
      </c>
      <c r="M5679" s="4">
        <v>12.0</v>
      </c>
    </row>
    <row r="5680">
      <c r="A5680" s="85">
        <v>45956.0</v>
      </c>
      <c r="B5680" s="22" t="s">
        <v>1876</v>
      </c>
      <c r="C5680" s="22" t="s">
        <v>8726</v>
      </c>
      <c r="D5680" s="82" t="s">
        <v>8813</v>
      </c>
      <c r="E5680" s="22" t="s">
        <v>9090</v>
      </c>
      <c r="F5680" s="106" t="s">
        <v>9091</v>
      </c>
      <c r="G5680" s="106" t="s">
        <v>9092</v>
      </c>
      <c r="H5680" s="22" t="s">
        <v>9074</v>
      </c>
      <c r="I5680" s="108" t="s">
        <v>9093</v>
      </c>
      <c r="J5680" s="22" t="s">
        <v>9094</v>
      </c>
      <c r="K5680" s="4">
        <f>IFERROR(__xludf.DUMMYFUNCTION("""COMPUTED_VALUE"""),11.0)</f>
        <v>11</v>
      </c>
      <c r="L5680" s="4" t="s">
        <v>8731</v>
      </c>
      <c r="M5680" s="4">
        <v>12.0</v>
      </c>
    </row>
    <row r="5681">
      <c r="A5681" s="85">
        <v>45957.0</v>
      </c>
      <c r="B5681" s="22" t="s">
        <v>1876</v>
      </c>
      <c r="C5681" s="22" t="s">
        <v>8726</v>
      </c>
      <c r="D5681" s="82" t="s">
        <v>8813</v>
      </c>
      <c r="E5681" s="22" t="s">
        <v>9090</v>
      </c>
      <c r="F5681" s="106" t="s">
        <v>9091</v>
      </c>
      <c r="G5681" s="106" t="s">
        <v>9092</v>
      </c>
      <c r="H5681" s="22" t="s">
        <v>9074</v>
      </c>
      <c r="I5681" s="108" t="s">
        <v>9093</v>
      </c>
      <c r="J5681" s="22" t="s">
        <v>9094</v>
      </c>
      <c r="K5681" s="4">
        <f>IFERROR(__xludf.DUMMYFUNCTION("""COMPUTED_VALUE"""),11.0)</f>
        <v>11</v>
      </c>
      <c r="L5681" s="4" t="s">
        <v>8731</v>
      </c>
      <c r="M5681" s="4">
        <v>12.0</v>
      </c>
    </row>
    <row r="5682">
      <c r="A5682" s="85">
        <v>45958.0</v>
      </c>
      <c r="B5682" s="22" t="s">
        <v>1876</v>
      </c>
      <c r="C5682" s="22" t="s">
        <v>8726</v>
      </c>
      <c r="D5682" s="82" t="s">
        <v>8813</v>
      </c>
      <c r="E5682" s="22" t="s">
        <v>9090</v>
      </c>
      <c r="F5682" s="106" t="s">
        <v>9091</v>
      </c>
      <c r="G5682" s="106" t="s">
        <v>9092</v>
      </c>
      <c r="H5682" s="22" t="s">
        <v>9074</v>
      </c>
      <c r="I5682" s="108" t="s">
        <v>9093</v>
      </c>
      <c r="J5682" s="22" t="s">
        <v>9094</v>
      </c>
      <c r="K5682" s="4">
        <f>IFERROR(__xludf.DUMMYFUNCTION("""COMPUTED_VALUE"""),11.0)</f>
        <v>11</v>
      </c>
      <c r="L5682" s="4" t="s">
        <v>8731</v>
      </c>
      <c r="M5682" s="4">
        <v>12.0</v>
      </c>
    </row>
    <row r="5683">
      <c r="A5683" s="85">
        <v>45959.0</v>
      </c>
      <c r="B5683" s="22" t="s">
        <v>1876</v>
      </c>
      <c r="C5683" s="22" t="s">
        <v>8726</v>
      </c>
      <c r="D5683" s="82" t="s">
        <v>8813</v>
      </c>
      <c r="E5683" s="22" t="s">
        <v>9090</v>
      </c>
      <c r="F5683" s="106" t="s">
        <v>9091</v>
      </c>
      <c r="G5683" s="106" t="s">
        <v>9092</v>
      </c>
      <c r="H5683" s="22" t="s">
        <v>9074</v>
      </c>
      <c r="I5683" s="108" t="s">
        <v>9093</v>
      </c>
      <c r="J5683" s="22" t="s">
        <v>9094</v>
      </c>
      <c r="K5683" s="4">
        <f>IFERROR(__xludf.DUMMYFUNCTION("""COMPUTED_VALUE"""),11.0)</f>
        <v>11</v>
      </c>
      <c r="L5683" s="4" t="s">
        <v>8731</v>
      </c>
      <c r="M5683" s="4">
        <v>12.0</v>
      </c>
    </row>
    <row r="5684">
      <c r="A5684" s="85">
        <v>45960.0</v>
      </c>
      <c r="B5684" s="22" t="s">
        <v>1876</v>
      </c>
      <c r="C5684" s="22" t="s">
        <v>8726</v>
      </c>
      <c r="D5684" s="82" t="s">
        <v>8813</v>
      </c>
      <c r="E5684" s="22" t="s">
        <v>9090</v>
      </c>
      <c r="F5684" s="106" t="s">
        <v>9091</v>
      </c>
      <c r="G5684" s="106" t="s">
        <v>9092</v>
      </c>
      <c r="H5684" s="22" t="s">
        <v>9074</v>
      </c>
      <c r="I5684" s="108" t="s">
        <v>9093</v>
      </c>
      <c r="J5684" s="22" t="s">
        <v>9094</v>
      </c>
      <c r="K5684" s="4">
        <f>IFERROR(__xludf.DUMMYFUNCTION("""COMPUTED_VALUE"""),11.0)</f>
        <v>11</v>
      </c>
      <c r="L5684" s="4" t="s">
        <v>8731</v>
      </c>
      <c r="M5684" s="4">
        <v>12.0</v>
      </c>
    </row>
    <row r="5685">
      <c r="A5685" s="85">
        <v>45961.0</v>
      </c>
      <c r="B5685" s="22" t="s">
        <v>1876</v>
      </c>
      <c r="C5685" s="22" t="s">
        <v>8726</v>
      </c>
      <c r="D5685" s="82" t="s">
        <v>8813</v>
      </c>
      <c r="E5685" s="22" t="s">
        <v>9090</v>
      </c>
      <c r="F5685" s="106" t="s">
        <v>9091</v>
      </c>
      <c r="G5685" s="106" t="s">
        <v>9092</v>
      </c>
      <c r="H5685" s="22" t="s">
        <v>9074</v>
      </c>
      <c r="I5685" s="108" t="s">
        <v>9093</v>
      </c>
      <c r="J5685" s="22" t="s">
        <v>9094</v>
      </c>
      <c r="K5685" s="4">
        <f>IFERROR(__xludf.DUMMYFUNCTION("""COMPUTED_VALUE"""),11.0)</f>
        <v>11</v>
      </c>
      <c r="L5685" s="4" t="s">
        <v>8731</v>
      </c>
      <c r="M5685" s="4">
        <v>12.0</v>
      </c>
    </row>
    <row r="5686">
      <c r="A5686" s="85">
        <v>45962.0</v>
      </c>
      <c r="B5686" s="22" t="s">
        <v>1876</v>
      </c>
      <c r="C5686" s="22" t="s">
        <v>8726</v>
      </c>
      <c r="D5686" s="82" t="s">
        <v>8813</v>
      </c>
      <c r="E5686" s="22" t="s">
        <v>9090</v>
      </c>
      <c r="F5686" s="106" t="s">
        <v>9091</v>
      </c>
      <c r="G5686" s="106" t="s">
        <v>9092</v>
      </c>
      <c r="H5686" s="22" t="s">
        <v>9074</v>
      </c>
      <c r="I5686" s="108" t="s">
        <v>9093</v>
      </c>
      <c r="J5686" s="22" t="s">
        <v>9094</v>
      </c>
      <c r="K5686" s="4">
        <f>IFERROR(__xludf.DUMMYFUNCTION("""COMPUTED_VALUE"""),11.0)</f>
        <v>11</v>
      </c>
      <c r="L5686" s="4" t="s">
        <v>8731</v>
      </c>
      <c r="M5686" s="4">
        <v>12.0</v>
      </c>
    </row>
    <row r="5687">
      <c r="A5687" s="85">
        <v>45963.0</v>
      </c>
      <c r="B5687" s="22" t="s">
        <v>1876</v>
      </c>
      <c r="C5687" s="22" t="s">
        <v>8726</v>
      </c>
      <c r="D5687" s="82" t="s">
        <v>8813</v>
      </c>
      <c r="E5687" s="22" t="s">
        <v>9090</v>
      </c>
      <c r="F5687" s="106" t="s">
        <v>9091</v>
      </c>
      <c r="G5687" s="106" t="s">
        <v>9092</v>
      </c>
      <c r="H5687" s="22" t="s">
        <v>9074</v>
      </c>
      <c r="I5687" s="108" t="s">
        <v>9093</v>
      </c>
      <c r="J5687" s="22" t="s">
        <v>9094</v>
      </c>
      <c r="K5687" s="4">
        <f>IFERROR(__xludf.DUMMYFUNCTION("""COMPUTED_VALUE"""),12.0)</f>
        <v>12</v>
      </c>
      <c r="L5687" s="4" t="s">
        <v>8735</v>
      </c>
      <c r="M5687" s="4">
        <v>12.0</v>
      </c>
    </row>
    <row r="5688">
      <c r="A5688" s="85">
        <v>45964.0</v>
      </c>
      <c r="B5688" s="22" t="s">
        <v>1876</v>
      </c>
      <c r="C5688" s="22" t="s">
        <v>8726</v>
      </c>
      <c r="D5688" s="82" t="s">
        <v>8813</v>
      </c>
      <c r="E5688" s="22" t="s">
        <v>9090</v>
      </c>
      <c r="F5688" s="106" t="s">
        <v>9091</v>
      </c>
      <c r="G5688" s="106" t="s">
        <v>9092</v>
      </c>
      <c r="H5688" s="22" t="s">
        <v>9074</v>
      </c>
      <c r="I5688" s="108" t="s">
        <v>9093</v>
      </c>
      <c r="J5688" s="22" t="s">
        <v>9094</v>
      </c>
      <c r="K5688" s="4">
        <f>IFERROR(__xludf.DUMMYFUNCTION("""COMPUTED_VALUE"""),11.0)</f>
        <v>11</v>
      </c>
      <c r="L5688" s="4" t="s">
        <v>8731</v>
      </c>
      <c r="M5688" s="4">
        <v>12.0</v>
      </c>
    </row>
    <row r="5689">
      <c r="A5689" s="85">
        <v>45965.0</v>
      </c>
      <c r="B5689" s="22" t="s">
        <v>1876</v>
      </c>
      <c r="C5689" s="22" t="s">
        <v>8726</v>
      </c>
      <c r="D5689" s="82" t="s">
        <v>8813</v>
      </c>
      <c r="E5689" s="22" t="s">
        <v>9090</v>
      </c>
      <c r="F5689" s="106" t="s">
        <v>9091</v>
      </c>
      <c r="G5689" s="106" t="s">
        <v>9092</v>
      </c>
      <c r="H5689" s="22" t="s">
        <v>9074</v>
      </c>
      <c r="I5689" s="108" t="s">
        <v>9093</v>
      </c>
      <c r="J5689" s="22" t="s">
        <v>9094</v>
      </c>
      <c r="K5689" s="4">
        <f>IFERROR(__xludf.DUMMYFUNCTION("""COMPUTED_VALUE"""),11.0)</f>
        <v>11</v>
      </c>
      <c r="L5689" s="4" t="s">
        <v>8731</v>
      </c>
      <c r="M5689" s="4">
        <v>12.0</v>
      </c>
    </row>
    <row r="5690">
      <c r="A5690" s="85">
        <v>45966.0</v>
      </c>
      <c r="B5690" s="22" t="s">
        <v>1876</v>
      </c>
      <c r="C5690" s="22" t="s">
        <v>8726</v>
      </c>
      <c r="D5690" s="82" t="s">
        <v>8813</v>
      </c>
      <c r="E5690" s="22" t="s">
        <v>9090</v>
      </c>
      <c r="F5690" s="106" t="s">
        <v>9091</v>
      </c>
      <c r="G5690" s="106" t="s">
        <v>9092</v>
      </c>
      <c r="H5690" s="22" t="s">
        <v>9074</v>
      </c>
      <c r="I5690" s="108" t="s">
        <v>9093</v>
      </c>
      <c r="J5690" s="22" t="s">
        <v>9094</v>
      </c>
      <c r="K5690" s="4">
        <f>IFERROR(__xludf.DUMMYFUNCTION("""COMPUTED_VALUE"""),11.0)</f>
        <v>11</v>
      </c>
      <c r="L5690" s="4" t="s">
        <v>8731</v>
      </c>
      <c r="M5690" s="4">
        <v>12.0</v>
      </c>
    </row>
    <row r="5691">
      <c r="A5691" s="85">
        <v>45967.0</v>
      </c>
      <c r="B5691" s="22" t="s">
        <v>1876</v>
      </c>
      <c r="C5691" s="22" t="s">
        <v>8726</v>
      </c>
      <c r="D5691" s="82" t="s">
        <v>8813</v>
      </c>
      <c r="E5691" s="22" t="s">
        <v>9090</v>
      </c>
      <c r="F5691" s="106" t="s">
        <v>9091</v>
      </c>
      <c r="G5691" s="106" t="s">
        <v>9092</v>
      </c>
      <c r="H5691" s="22" t="s">
        <v>9074</v>
      </c>
      <c r="I5691" s="108" t="s">
        <v>9093</v>
      </c>
      <c r="J5691" s="22" t="s">
        <v>9094</v>
      </c>
      <c r="K5691" s="4">
        <f>IFERROR(__xludf.DUMMYFUNCTION("""COMPUTED_VALUE"""),11.0)</f>
        <v>11</v>
      </c>
      <c r="L5691" s="4" t="s">
        <v>8731</v>
      </c>
      <c r="M5691" s="4">
        <v>12.0</v>
      </c>
    </row>
    <row r="5692">
      <c r="A5692" s="85">
        <v>45968.0</v>
      </c>
      <c r="B5692" s="22" t="s">
        <v>1876</v>
      </c>
      <c r="C5692" s="22" t="s">
        <v>8726</v>
      </c>
      <c r="D5692" s="82" t="s">
        <v>8813</v>
      </c>
      <c r="E5692" s="22" t="s">
        <v>9090</v>
      </c>
      <c r="F5692" s="106" t="s">
        <v>9091</v>
      </c>
      <c r="G5692" s="106" t="s">
        <v>9092</v>
      </c>
      <c r="H5692" s="22" t="s">
        <v>9074</v>
      </c>
      <c r="I5692" s="108" t="s">
        <v>9093</v>
      </c>
      <c r="J5692" s="22" t="s">
        <v>9094</v>
      </c>
      <c r="K5692" s="4">
        <f>IFERROR(__xludf.DUMMYFUNCTION("""COMPUTED_VALUE"""),11.0)</f>
        <v>11</v>
      </c>
      <c r="L5692" s="4" t="s">
        <v>8731</v>
      </c>
      <c r="M5692" s="4">
        <v>12.0</v>
      </c>
    </row>
    <row r="5693">
      <c r="A5693" s="85">
        <v>45969.0</v>
      </c>
      <c r="B5693" s="22" t="s">
        <v>1876</v>
      </c>
      <c r="C5693" s="22" t="s">
        <v>8726</v>
      </c>
      <c r="D5693" s="82" t="s">
        <v>8813</v>
      </c>
      <c r="E5693" s="22" t="s">
        <v>9090</v>
      </c>
      <c r="F5693" s="106" t="s">
        <v>9091</v>
      </c>
      <c r="G5693" s="106" t="s">
        <v>9092</v>
      </c>
      <c r="H5693" s="22" t="s">
        <v>9074</v>
      </c>
      <c r="I5693" s="108" t="s">
        <v>9093</v>
      </c>
      <c r="J5693" s="22" t="s">
        <v>9094</v>
      </c>
      <c r="K5693" s="4">
        <f>IFERROR(__xludf.DUMMYFUNCTION("""COMPUTED_VALUE"""),11.0)</f>
        <v>11</v>
      </c>
      <c r="L5693" s="4" t="s">
        <v>8731</v>
      </c>
      <c r="M5693" s="4">
        <v>12.0</v>
      </c>
    </row>
    <row r="5694">
      <c r="A5694" s="85">
        <v>45970.0</v>
      </c>
      <c r="B5694" s="22" t="s">
        <v>1876</v>
      </c>
      <c r="C5694" s="22" t="s">
        <v>8726</v>
      </c>
      <c r="D5694" s="82" t="s">
        <v>8813</v>
      </c>
      <c r="E5694" s="22" t="s">
        <v>9090</v>
      </c>
      <c r="F5694" s="106" t="s">
        <v>9091</v>
      </c>
      <c r="G5694" s="106" t="s">
        <v>9092</v>
      </c>
      <c r="H5694" s="22" t="s">
        <v>9074</v>
      </c>
      <c r="I5694" s="108" t="s">
        <v>9093</v>
      </c>
      <c r="J5694" s="22" t="s">
        <v>9094</v>
      </c>
      <c r="K5694" s="4">
        <f>IFERROR(__xludf.DUMMYFUNCTION("""COMPUTED_VALUE"""),11.0)</f>
        <v>11</v>
      </c>
      <c r="L5694" s="4" t="s">
        <v>8731</v>
      </c>
      <c r="M5694" s="4">
        <v>12.0</v>
      </c>
    </row>
    <row r="5695">
      <c r="A5695" s="85">
        <v>45971.0</v>
      </c>
      <c r="B5695" s="22" t="s">
        <v>1876</v>
      </c>
      <c r="C5695" s="22" t="s">
        <v>8726</v>
      </c>
      <c r="D5695" s="82" t="s">
        <v>8813</v>
      </c>
      <c r="E5695" s="22" t="s">
        <v>9090</v>
      </c>
      <c r="F5695" s="106" t="s">
        <v>9091</v>
      </c>
      <c r="G5695" s="106" t="s">
        <v>9092</v>
      </c>
      <c r="H5695" s="22" t="s">
        <v>9074</v>
      </c>
      <c r="I5695" s="108" t="s">
        <v>9093</v>
      </c>
      <c r="J5695" s="22" t="s">
        <v>9094</v>
      </c>
      <c r="K5695" s="4">
        <f>IFERROR(__xludf.DUMMYFUNCTION("""COMPUTED_VALUE"""),11.0)</f>
        <v>11</v>
      </c>
      <c r="L5695" s="4" t="s">
        <v>8731</v>
      </c>
      <c r="M5695" s="4">
        <v>12.0</v>
      </c>
    </row>
    <row r="5696">
      <c r="A5696" s="85">
        <v>45972.0</v>
      </c>
      <c r="B5696" s="22" t="s">
        <v>1876</v>
      </c>
      <c r="C5696" s="22" t="s">
        <v>8726</v>
      </c>
      <c r="D5696" s="82" t="s">
        <v>8813</v>
      </c>
      <c r="E5696" s="22" t="s">
        <v>9090</v>
      </c>
      <c r="F5696" s="106" t="s">
        <v>9091</v>
      </c>
      <c r="G5696" s="106" t="s">
        <v>9092</v>
      </c>
      <c r="H5696" s="22" t="s">
        <v>9074</v>
      </c>
      <c r="I5696" s="108" t="s">
        <v>9093</v>
      </c>
      <c r="J5696" s="22" t="s">
        <v>9094</v>
      </c>
      <c r="K5696" s="4">
        <f>IFERROR(__xludf.DUMMYFUNCTION("""COMPUTED_VALUE"""),11.0)</f>
        <v>11</v>
      </c>
      <c r="L5696" s="4" t="s">
        <v>8731</v>
      </c>
      <c r="M5696" s="4">
        <v>12.0</v>
      </c>
    </row>
    <row r="5697">
      <c r="A5697" s="85">
        <v>45973.0</v>
      </c>
      <c r="B5697" s="22" t="s">
        <v>1876</v>
      </c>
      <c r="C5697" s="22" t="s">
        <v>8726</v>
      </c>
      <c r="D5697" s="82" t="s">
        <v>8813</v>
      </c>
      <c r="E5697" s="22" t="s">
        <v>9090</v>
      </c>
      <c r="F5697" s="106" t="s">
        <v>9091</v>
      </c>
      <c r="G5697" s="106" t="s">
        <v>9092</v>
      </c>
      <c r="H5697" s="22" t="s">
        <v>9074</v>
      </c>
      <c r="I5697" s="108" t="s">
        <v>9093</v>
      </c>
      <c r="J5697" s="22" t="s">
        <v>9094</v>
      </c>
      <c r="K5697" s="4">
        <f>IFERROR(__xludf.DUMMYFUNCTION("""COMPUTED_VALUE"""),11.0)</f>
        <v>11</v>
      </c>
      <c r="L5697" s="4" t="s">
        <v>8731</v>
      </c>
      <c r="M5697" s="4">
        <v>12.0</v>
      </c>
    </row>
    <row r="5698">
      <c r="A5698" s="85">
        <v>45974.0</v>
      </c>
      <c r="B5698" s="22" t="s">
        <v>1876</v>
      </c>
      <c r="C5698" s="22" t="s">
        <v>8726</v>
      </c>
      <c r="D5698" s="82" t="s">
        <v>8813</v>
      </c>
      <c r="E5698" s="22" t="s">
        <v>9090</v>
      </c>
      <c r="F5698" s="106" t="s">
        <v>9091</v>
      </c>
      <c r="G5698" s="106" t="s">
        <v>9092</v>
      </c>
      <c r="H5698" s="22" t="s">
        <v>9074</v>
      </c>
      <c r="I5698" s="108" t="s">
        <v>9093</v>
      </c>
      <c r="J5698" s="22" t="s">
        <v>9094</v>
      </c>
      <c r="K5698" s="4">
        <f>IFERROR(__xludf.DUMMYFUNCTION("""COMPUTED_VALUE"""),11.0)</f>
        <v>11</v>
      </c>
      <c r="L5698" s="4" t="s">
        <v>8731</v>
      </c>
      <c r="M5698" s="4">
        <v>12.0</v>
      </c>
    </row>
    <row r="5699">
      <c r="A5699" s="85">
        <v>45975.0</v>
      </c>
      <c r="B5699" s="22" t="s">
        <v>1876</v>
      </c>
      <c r="C5699" s="22" t="s">
        <v>8726</v>
      </c>
      <c r="D5699" s="82" t="s">
        <v>8813</v>
      </c>
      <c r="E5699" s="22" t="s">
        <v>9090</v>
      </c>
      <c r="F5699" s="106" t="s">
        <v>9091</v>
      </c>
      <c r="G5699" s="106" t="s">
        <v>9092</v>
      </c>
      <c r="H5699" s="22" t="s">
        <v>9074</v>
      </c>
      <c r="I5699" s="108" t="s">
        <v>9093</v>
      </c>
      <c r="J5699" s="22" t="s">
        <v>9094</v>
      </c>
      <c r="K5699" s="4">
        <f>IFERROR(__xludf.DUMMYFUNCTION("""COMPUTED_VALUE"""),11.0)</f>
        <v>11</v>
      </c>
      <c r="L5699" s="4" t="s">
        <v>8731</v>
      </c>
      <c r="M5699" s="4">
        <v>12.0</v>
      </c>
    </row>
    <row r="5700">
      <c r="A5700" s="85">
        <v>45976.0</v>
      </c>
      <c r="B5700" s="22" t="s">
        <v>1876</v>
      </c>
      <c r="C5700" s="22" t="s">
        <v>8726</v>
      </c>
      <c r="D5700" s="82" t="s">
        <v>8813</v>
      </c>
      <c r="E5700" s="22" t="s">
        <v>9090</v>
      </c>
      <c r="F5700" s="106" t="s">
        <v>9091</v>
      </c>
      <c r="G5700" s="106" t="s">
        <v>9092</v>
      </c>
      <c r="H5700" s="22" t="s">
        <v>9074</v>
      </c>
      <c r="I5700" s="108" t="s">
        <v>9093</v>
      </c>
      <c r="J5700" s="22" t="s">
        <v>9094</v>
      </c>
      <c r="K5700" s="4">
        <f>IFERROR(__xludf.DUMMYFUNCTION("""COMPUTED_VALUE"""),11.0)</f>
        <v>11</v>
      </c>
      <c r="L5700" s="4" t="s">
        <v>8731</v>
      </c>
      <c r="M5700" s="4">
        <v>12.0</v>
      </c>
    </row>
    <row r="5701">
      <c r="A5701" s="85">
        <v>45977.0</v>
      </c>
      <c r="B5701" s="22" t="s">
        <v>1876</v>
      </c>
      <c r="C5701" s="22" t="s">
        <v>8726</v>
      </c>
      <c r="D5701" s="82" t="s">
        <v>8813</v>
      </c>
      <c r="E5701" s="22" t="s">
        <v>9090</v>
      </c>
      <c r="F5701" s="106" t="s">
        <v>9091</v>
      </c>
      <c r="G5701" s="106" t="s">
        <v>9092</v>
      </c>
      <c r="H5701" s="22" t="s">
        <v>9074</v>
      </c>
      <c r="I5701" s="108" t="s">
        <v>9093</v>
      </c>
      <c r="J5701" s="22" t="s">
        <v>9094</v>
      </c>
      <c r="K5701" s="4">
        <f>IFERROR(__xludf.DUMMYFUNCTION("""COMPUTED_VALUE"""),11.0)</f>
        <v>11</v>
      </c>
      <c r="L5701" s="4" t="s">
        <v>8731</v>
      </c>
      <c r="M5701" s="4">
        <v>12.0</v>
      </c>
    </row>
    <row r="5702">
      <c r="A5702" s="85">
        <v>45978.0</v>
      </c>
      <c r="B5702" s="22" t="s">
        <v>1876</v>
      </c>
      <c r="C5702" s="22" t="s">
        <v>8726</v>
      </c>
      <c r="D5702" s="82" t="s">
        <v>8813</v>
      </c>
      <c r="E5702" s="22" t="s">
        <v>9090</v>
      </c>
      <c r="F5702" s="106" t="s">
        <v>9091</v>
      </c>
      <c r="G5702" s="106" t="s">
        <v>9092</v>
      </c>
      <c r="H5702" s="22" t="s">
        <v>9074</v>
      </c>
      <c r="I5702" s="108" t="s">
        <v>9093</v>
      </c>
      <c r="J5702" s="22" t="s">
        <v>9094</v>
      </c>
      <c r="K5702" s="4">
        <f>IFERROR(__xludf.DUMMYFUNCTION("""COMPUTED_VALUE"""),11.0)</f>
        <v>11</v>
      </c>
      <c r="L5702" s="4" t="s">
        <v>8731</v>
      </c>
      <c r="M5702" s="4">
        <v>12.0</v>
      </c>
    </row>
    <row r="5703">
      <c r="A5703" s="85">
        <v>45979.0</v>
      </c>
      <c r="B5703" s="22" t="s">
        <v>1876</v>
      </c>
      <c r="C5703" s="22" t="s">
        <v>8726</v>
      </c>
      <c r="D5703" s="82" t="s">
        <v>8813</v>
      </c>
      <c r="E5703" s="22" t="s">
        <v>9090</v>
      </c>
      <c r="F5703" s="106" t="s">
        <v>9091</v>
      </c>
      <c r="G5703" s="106" t="s">
        <v>9092</v>
      </c>
      <c r="H5703" s="22" t="s">
        <v>9074</v>
      </c>
      <c r="I5703" s="108" t="s">
        <v>9093</v>
      </c>
      <c r="J5703" s="22" t="s">
        <v>9094</v>
      </c>
      <c r="K5703" s="4">
        <f>IFERROR(__xludf.DUMMYFUNCTION("""COMPUTED_VALUE"""),11.0)</f>
        <v>11</v>
      </c>
      <c r="L5703" s="4" t="s">
        <v>8731</v>
      </c>
      <c r="M5703" s="4">
        <v>12.0</v>
      </c>
    </row>
    <row r="5704">
      <c r="A5704" s="85">
        <v>45980.0</v>
      </c>
      <c r="B5704" s="22" t="s">
        <v>1876</v>
      </c>
      <c r="C5704" s="22" t="s">
        <v>8726</v>
      </c>
      <c r="D5704" s="82" t="s">
        <v>8813</v>
      </c>
      <c r="E5704" s="22" t="s">
        <v>9090</v>
      </c>
      <c r="F5704" s="106" t="s">
        <v>9091</v>
      </c>
      <c r="G5704" s="106" t="s">
        <v>9092</v>
      </c>
      <c r="H5704" s="22" t="s">
        <v>9074</v>
      </c>
      <c r="I5704" s="108" t="s">
        <v>9093</v>
      </c>
      <c r="J5704" s="22" t="s">
        <v>9094</v>
      </c>
      <c r="K5704" s="4">
        <f>IFERROR(__xludf.DUMMYFUNCTION("""COMPUTED_VALUE"""),11.0)</f>
        <v>11</v>
      </c>
      <c r="L5704" s="4" t="s">
        <v>8731</v>
      </c>
      <c r="M5704" s="4">
        <v>12.0</v>
      </c>
    </row>
    <row r="5705">
      <c r="A5705" s="85">
        <v>45981.0</v>
      </c>
      <c r="B5705" s="22" t="s">
        <v>1876</v>
      </c>
      <c r="C5705" s="22" t="s">
        <v>8726</v>
      </c>
      <c r="D5705" s="82" t="s">
        <v>8813</v>
      </c>
      <c r="E5705" s="22" t="s">
        <v>9090</v>
      </c>
      <c r="F5705" s="106" t="s">
        <v>9091</v>
      </c>
      <c r="G5705" s="106" t="s">
        <v>9092</v>
      </c>
      <c r="H5705" s="22" t="s">
        <v>9074</v>
      </c>
      <c r="I5705" s="108" t="s">
        <v>9093</v>
      </c>
      <c r="J5705" s="22" t="s">
        <v>9094</v>
      </c>
      <c r="K5705" s="4">
        <f>IFERROR(__xludf.DUMMYFUNCTION("""COMPUTED_VALUE"""),11.0)</f>
        <v>11</v>
      </c>
      <c r="L5705" s="4" t="s">
        <v>8731</v>
      </c>
      <c r="M5705" s="4">
        <v>12.0</v>
      </c>
    </row>
    <row r="5706">
      <c r="A5706" s="85">
        <v>45982.0</v>
      </c>
      <c r="B5706" s="22" t="s">
        <v>1876</v>
      </c>
      <c r="C5706" s="22" t="s">
        <v>8726</v>
      </c>
      <c r="D5706" s="82" t="s">
        <v>8813</v>
      </c>
      <c r="E5706" s="22" t="s">
        <v>9090</v>
      </c>
      <c r="F5706" s="106" t="s">
        <v>9091</v>
      </c>
      <c r="G5706" s="106" t="s">
        <v>9092</v>
      </c>
      <c r="H5706" s="22" t="s">
        <v>9074</v>
      </c>
      <c r="I5706" s="108" t="s">
        <v>9093</v>
      </c>
      <c r="J5706" s="22" t="s">
        <v>9094</v>
      </c>
      <c r="K5706" s="4">
        <f>IFERROR(__xludf.DUMMYFUNCTION("""COMPUTED_VALUE"""),11.0)</f>
        <v>11</v>
      </c>
      <c r="L5706" s="4" t="s">
        <v>8731</v>
      </c>
      <c r="M5706" s="4">
        <v>12.0</v>
      </c>
    </row>
    <row r="5707">
      <c r="A5707" s="85">
        <v>45983.0</v>
      </c>
      <c r="B5707" s="22" t="s">
        <v>1876</v>
      </c>
      <c r="C5707" s="22" t="s">
        <v>8726</v>
      </c>
      <c r="D5707" s="82" t="s">
        <v>8813</v>
      </c>
      <c r="E5707" s="22" t="s">
        <v>9090</v>
      </c>
      <c r="F5707" s="106" t="s">
        <v>9091</v>
      </c>
      <c r="G5707" s="106" t="s">
        <v>9092</v>
      </c>
      <c r="H5707" s="22" t="s">
        <v>9074</v>
      </c>
      <c r="I5707" s="108" t="s">
        <v>9093</v>
      </c>
      <c r="J5707" s="22" t="s">
        <v>9094</v>
      </c>
      <c r="K5707" s="4">
        <f>IFERROR(__xludf.DUMMYFUNCTION("""COMPUTED_VALUE"""),11.0)</f>
        <v>11</v>
      </c>
      <c r="L5707" s="4" t="s">
        <v>8731</v>
      </c>
      <c r="M5707" s="4">
        <v>12.0</v>
      </c>
    </row>
    <row r="5708">
      <c r="A5708" s="85">
        <v>45984.0</v>
      </c>
      <c r="B5708" s="22" t="s">
        <v>1876</v>
      </c>
      <c r="C5708" s="22" t="s">
        <v>8726</v>
      </c>
      <c r="D5708" s="82" t="s">
        <v>8813</v>
      </c>
      <c r="E5708" s="22" t="s">
        <v>9090</v>
      </c>
      <c r="F5708" s="106" t="s">
        <v>9091</v>
      </c>
      <c r="G5708" s="106" t="s">
        <v>9092</v>
      </c>
      <c r="H5708" s="22" t="s">
        <v>9074</v>
      </c>
      <c r="I5708" s="108" t="s">
        <v>9093</v>
      </c>
      <c r="J5708" s="22" t="s">
        <v>9094</v>
      </c>
      <c r="K5708" s="4">
        <f>IFERROR(__xludf.DUMMYFUNCTION("""COMPUTED_VALUE"""),11.0)</f>
        <v>11</v>
      </c>
      <c r="L5708" s="4" t="s">
        <v>8731</v>
      </c>
      <c r="M5708" s="4">
        <v>12.0</v>
      </c>
    </row>
    <row r="5709">
      <c r="A5709" s="85">
        <v>45985.0</v>
      </c>
      <c r="B5709" s="22" t="s">
        <v>1876</v>
      </c>
      <c r="C5709" s="22" t="s">
        <v>8726</v>
      </c>
      <c r="D5709" s="82" t="s">
        <v>8813</v>
      </c>
      <c r="E5709" s="22" t="s">
        <v>9090</v>
      </c>
      <c r="F5709" s="106" t="s">
        <v>9091</v>
      </c>
      <c r="G5709" s="106" t="s">
        <v>9092</v>
      </c>
      <c r="H5709" s="22" t="s">
        <v>9074</v>
      </c>
      <c r="I5709" s="108" t="s">
        <v>9093</v>
      </c>
      <c r="J5709" s="22" t="s">
        <v>9094</v>
      </c>
      <c r="K5709" s="4">
        <f>IFERROR(__xludf.DUMMYFUNCTION("""COMPUTED_VALUE"""),11.0)</f>
        <v>11</v>
      </c>
      <c r="L5709" s="4" t="s">
        <v>8731</v>
      </c>
      <c r="M5709" s="4">
        <v>12.0</v>
      </c>
    </row>
    <row r="5710">
      <c r="A5710" s="85">
        <v>45986.0</v>
      </c>
      <c r="B5710" s="22" t="s">
        <v>1876</v>
      </c>
      <c r="C5710" s="22" t="s">
        <v>8726</v>
      </c>
      <c r="D5710" s="82" t="s">
        <v>8813</v>
      </c>
      <c r="E5710" s="22" t="s">
        <v>9090</v>
      </c>
      <c r="F5710" s="106" t="s">
        <v>9091</v>
      </c>
      <c r="G5710" s="106" t="s">
        <v>9092</v>
      </c>
      <c r="H5710" s="22" t="s">
        <v>9074</v>
      </c>
      <c r="I5710" s="108" t="s">
        <v>9093</v>
      </c>
      <c r="J5710" s="22" t="s">
        <v>9094</v>
      </c>
      <c r="K5710" s="4">
        <f>IFERROR(__xludf.DUMMYFUNCTION("""COMPUTED_VALUE"""),11.0)</f>
        <v>11</v>
      </c>
      <c r="L5710" s="4" t="s">
        <v>8731</v>
      </c>
      <c r="M5710" s="4">
        <v>12.0</v>
      </c>
    </row>
    <row r="5711">
      <c r="A5711" s="85">
        <v>45987.0</v>
      </c>
      <c r="B5711" s="22" t="s">
        <v>1876</v>
      </c>
      <c r="C5711" s="22" t="s">
        <v>8726</v>
      </c>
      <c r="D5711" s="82" t="s">
        <v>8813</v>
      </c>
      <c r="E5711" s="22" t="s">
        <v>9090</v>
      </c>
      <c r="F5711" s="106" t="s">
        <v>9091</v>
      </c>
      <c r="G5711" s="106" t="s">
        <v>9092</v>
      </c>
      <c r="H5711" s="22" t="s">
        <v>9074</v>
      </c>
      <c r="I5711" s="108" t="s">
        <v>9093</v>
      </c>
      <c r="J5711" s="22" t="s">
        <v>9094</v>
      </c>
      <c r="K5711" s="4">
        <f>IFERROR(__xludf.DUMMYFUNCTION("""COMPUTED_VALUE"""),11.0)</f>
        <v>11</v>
      </c>
      <c r="L5711" s="4" t="s">
        <v>8731</v>
      </c>
      <c r="M5711" s="4">
        <v>12.0</v>
      </c>
    </row>
    <row r="5712">
      <c r="A5712" s="85">
        <v>45988.0</v>
      </c>
      <c r="B5712" s="22" t="s">
        <v>1876</v>
      </c>
      <c r="C5712" s="22" t="s">
        <v>8726</v>
      </c>
      <c r="D5712" s="82" t="s">
        <v>8813</v>
      </c>
      <c r="E5712" s="22" t="s">
        <v>9090</v>
      </c>
      <c r="F5712" s="106" t="s">
        <v>9091</v>
      </c>
      <c r="G5712" s="106" t="s">
        <v>9092</v>
      </c>
      <c r="H5712" s="22" t="s">
        <v>9074</v>
      </c>
      <c r="I5712" s="108" t="s">
        <v>9093</v>
      </c>
      <c r="J5712" s="22" t="s">
        <v>9094</v>
      </c>
      <c r="K5712" s="4">
        <f>IFERROR(__xludf.DUMMYFUNCTION("""COMPUTED_VALUE"""),11.0)</f>
        <v>11</v>
      </c>
      <c r="L5712" s="4" t="s">
        <v>8731</v>
      </c>
      <c r="M5712" s="4">
        <v>12.0</v>
      </c>
    </row>
    <row r="5713">
      <c r="A5713" s="85">
        <v>45989.0</v>
      </c>
      <c r="B5713" s="22" t="s">
        <v>1876</v>
      </c>
      <c r="C5713" s="22" t="s">
        <v>8726</v>
      </c>
      <c r="D5713" s="82" t="s">
        <v>8813</v>
      </c>
      <c r="E5713" s="22" t="s">
        <v>9090</v>
      </c>
      <c r="F5713" s="106" t="s">
        <v>9091</v>
      </c>
      <c r="G5713" s="106" t="s">
        <v>9092</v>
      </c>
      <c r="H5713" s="22" t="s">
        <v>9074</v>
      </c>
      <c r="I5713" s="108" t="s">
        <v>9093</v>
      </c>
      <c r="J5713" s="22" t="s">
        <v>9094</v>
      </c>
      <c r="K5713" s="4">
        <f>IFERROR(__xludf.DUMMYFUNCTION("""COMPUTED_VALUE"""),11.0)</f>
        <v>11</v>
      </c>
      <c r="L5713" s="4" t="s">
        <v>8731</v>
      </c>
      <c r="M5713" s="4">
        <v>12.0</v>
      </c>
    </row>
    <row r="5714">
      <c r="A5714" s="85">
        <v>45990.0</v>
      </c>
      <c r="B5714" s="22" t="s">
        <v>1876</v>
      </c>
      <c r="C5714" s="22" t="s">
        <v>8726</v>
      </c>
      <c r="D5714" s="82" t="s">
        <v>8813</v>
      </c>
      <c r="E5714" s="22" t="s">
        <v>9090</v>
      </c>
      <c r="F5714" s="106" t="s">
        <v>9091</v>
      </c>
      <c r="G5714" s="106" t="s">
        <v>9092</v>
      </c>
      <c r="H5714" s="22" t="s">
        <v>9074</v>
      </c>
      <c r="I5714" s="108" t="s">
        <v>9093</v>
      </c>
      <c r="J5714" s="22" t="s">
        <v>9094</v>
      </c>
      <c r="K5714" s="4">
        <f>IFERROR(__xludf.DUMMYFUNCTION("""COMPUTED_VALUE"""),11.0)</f>
        <v>11</v>
      </c>
      <c r="L5714" s="4" t="s">
        <v>8731</v>
      </c>
      <c r="M5714" s="4">
        <v>12.0</v>
      </c>
    </row>
    <row r="5715">
      <c r="A5715" s="85">
        <v>45991.0</v>
      </c>
      <c r="B5715" s="22" t="s">
        <v>1876</v>
      </c>
      <c r="C5715" s="22" t="s">
        <v>8726</v>
      </c>
      <c r="D5715" s="82" t="s">
        <v>8813</v>
      </c>
      <c r="E5715" s="22" t="s">
        <v>9090</v>
      </c>
      <c r="F5715" s="106" t="s">
        <v>9091</v>
      </c>
      <c r="G5715" s="106" t="s">
        <v>9092</v>
      </c>
      <c r="H5715" s="22" t="s">
        <v>9074</v>
      </c>
      <c r="I5715" s="108" t="s">
        <v>9093</v>
      </c>
      <c r="J5715" s="22" t="s">
        <v>9094</v>
      </c>
      <c r="K5715" s="4">
        <f>IFERROR(__xludf.DUMMYFUNCTION("""COMPUTED_VALUE"""),11.0)</f>
        <v>11</v>
      </c>
      <c r="L5715" s="4" t="s">
        <v>8731</v>
      </c>
      <c r="M5715" s="4">
        <v>12.0</v>
      </c>
    </row>
    <row r="5716">
      <c r="A5716" s="85">
        <v>45992.0</v>
      </c>
      <c r="B5716" s="22" t="s">
        <v>1876</v>
      </c>
      <c r="C5716" s="22" t="s">
        <v>8726</v>
      </c>
      <c r="D5716" s="82" t="s">
        <v>8813</v>
      </c>
      <c r="E5716" s="22" t="s">
        <v>9090</v>
      </c>
      <c r="F5716" s="106" t="s">
        <v>9091</v>
      </c>
      <c r="G5716" s="106" t="s">
        <v>9092</v>
      </c>
      <c r="H5716" s="22" t="s">
        <v>9074</v>
      </c>
      <c r="I5716" s="108" t="s">
        <v>9093</v>
      </c>
      <c r="J5716" s="22" t="s">
        <v>9094</v>
      </c>
      <c r="K5716" s="4">
        <f>IFERROR(__xludf.DUMMYFUNCTION("""COMPUTED_VALUE"""),11.0)</f>
        <v>11</v>
      </c>
      <c r="L5716" s="4" t="s">
        <v>8731</v>
      </c>
      <c r="M5716" s="4">
        <v>12.0</v>
      </c>
    </row>
    <row r="5717">
      <c r="A5717" s="85">
        <v>45993.0</v>
      </c>
      <c r="B5717" s="22" t="s">
        <v>1876</v>
      </c>
      <c r="C5717" s="22" t="s">
        <v>8726</v>
      </c>
      <c r="D5717" s="82" t="s">
        <v>8813</v>
      </c>
      <c r="E5717" s="22" t="s">
        <v>9090</v>
      </c>
      <c r="F5717" s="106" t="s">
        <v>9091</v>
      </c>
      <c r="G5717" s="106" t="s">
        <v>9092</v>
      </c>
      <c r="H5717" s="22" t="s">
        <v>9074</v>
      </c>
      <c r="I5717" s="108" t="s">
        <v>9093</v>
      </c>
      <c r="J5717" s="22" t="s">
        <v>9094</v>
      </c>
      <c r="K5717" s="4">
        <f>IFERROR(__xludf.DUMMYFUNCTION("""COMPUTED_VALUE"""),11.0)</f>
        <v>11</v>
      </c>
      <c r="L5717" s="4" t="s">
        <v>8731</v>
      </c>
      <c r="M5717" s="4">
        <v>12.0</v>
      </c>
    </row>
    <row r="5718">
      <c r="A5718" s="85">
        <v>45994.0</v>
      </c>
      <c r="B5718" s="22" t="s">
        <v>1876</v>
      </c>
      <c r="C5718" s="22" t="s">
        <v>8726</v>
      </c>
      <c r="D5718" s="82" t="s">
        <v>8813</v>
      </c>
      <c r="E5718" s="22" t="s">
        <v>9090</v>
      </c>
      <c r="F5718" s="106" t="s">
        <v>9091</v>
      </c>
      <c r="G5718" s="106" t="s">
        <v>9092</v>
      </c>
      <c r="H5718" s="22" t="s">
        <v>9074</v>
      </c>
      <c r="I5718" s="108" t="s">
        <v>9093</v>
      </c>
      <c r="J5718" s="22" t="s">
        <v>9094</v>
      </c>
      <c r="K5718" s="4">
        <f>IFERROR(__xludf.DUMMYFUNCTION("""COMPUTED_VALUE"""),11.0)</f>
        <v>11</v>
      </c>
      <c r="L5718" s="4" t="s">
        <v>8731</v>
      </c>
      <c r="M5718" s="4">
        <v>12.0</v>
      </c>
    </row>
    <row r="5719">
      <c r="A5719" s="85">
        <v>45995.0</v>
      </c>
      <c r="B5719" s="22" t="s">
        <v>1876</v>
      </c>
      <c r="C5719" s="22" t="s">
        <v>8726</v>
      </c>
      <c r="D5719" s="82" t="s">
        <v>8813</v>
      </c>
      <c r="E5719" s="22" t="s">
        <v>9090</v>
      </c>
      <c r="F5719" s="106" t="s">
        <v>9091</v>
      </c>
      <c r="G5719" s="106" t="s">
        <v>9092</v>
      </c>
      <c r="H5719" s="22" t="s">
        <v>9074</v>
      </c>
      <c r="I5719" s="108" t="s">
        <v>9093</v>
      </c>
      <c r="J5719" s="22" t="s">
        <v>9094</v>
      </c>
      <c r="K5719" s="4">
        <f>IFERROR(__xludf.DUMMYFUNCTION("""COMPUTED_VALUE"""),11.0)</f>
        <v>11</v>
      </c>
      <c r="L5719" s="4" t="s">
        <v>8731</v>
      </c>
      <c r="M5719" s="4">
        <v>12.0</v>
      </c>
    </row>
    <row r="5720">
      <c r="A5720" s="85">
        <v>45996.0</v>
      </c>
      <c r="B5720" s="22" t="s">
        <v>1876</v>
      </c>
      <c r="C5720" s="22" t="s">
        <v>8726</v>
      </c>
      <c r="D5720" s="82" t="s">
        <v>8813</v>
      </c>
      <c r="E5720" s="22" t="s">
        <v>9090</v>
      </c>
      <c r="F5720" s="106" t="s">
        <v>9091</v>
      </c>
      <c r="G5720" s="106" t="s">
        <v>9092</v>
      </c>
      <c r="H5720" s="22" t="s">
        <v>9074</v>
      </c>
      <c r="I5720" s="108" t="s">
        <v>9093</v>
      </c>
      <c r="J5720" s="22" t="s">
        <v>9094</v>
      </c>
      <c r="K5720" s="4">
        <f>IFERROR(__xludf.DUMMYFUNCTION("""COMPUTED_VALUE"""),11.0)</f>
        <v>11</v>
      </c>
      <c r="L5720" s="4" t="s">
        <v>8731</v>
      </c>
      <c r="M5720" s="4">
        <v>12.0</v>
      </c>
    </row>
    <row r="5721">
      <c r="A5721" s="85">
        <v>45997.0</v>
      </c>
      <c r="B5721" s="22" t="s">
        <v>1876</v>
      </c>
      <c r="C5721" s="22" t="s">
        <v>8726</v>
      </c>
      <c r="D5721" s="82" t="s">
        <v>8813</v>
      </c>
      <c r="E5721" s="22" t="s">
        <v>9090</v>
      </c>
      <c r="F5721" s="106" t="s">
        <v>9091</v>
      </c>
      <c r="G5721" s="106" t="s">
        <v>9092</v>
      </c>
      <c r="H5721" s="22" t="s">
        <v>9074</v>
      </c>
      <c r="I5721" s="108" t="s">
        <v>9093</v>
      </c>
      <c r="J5721" s="22" t="s">
        <v>9094</v>
      </c>
      <c r="K5721" s="4">
        <f>IFERROR(__xludf.DUMMYFUNCTION("""COMPUTED_VALUE"""),11.0)</f>
        <v>11</v>
      </c>
      <c r="L5721" s="4" t="s">
        <v>8731</v>
      </c>
      <c r="M5721" s="4">
        <v>12.0</v>
      </c>
    </row>
    <row r="5722">
      <c r="A5722" s="85">
        <v>45998.0</v>
      </c>
      <c r="B5722" s="22" t="s">
        <v>1876</v>
      </c>
      <c r="C5722" s="22" t="s">
        <v>8726</v>
      </c>
      <c r="D5722" s="82" t="s">
        <v>8813</v>
      </c>
      <c r="E5722" s="22" t="s">
        <v>9090</v>
      </c>
      <c r="F5722" s="106" t="s">
        <v>9091</v>
      </c>
      <c r="G5722" s="106" t="s">
        <v>9092</v>
      </c>
      <c r="H5722" s="22" t="s">
        <v>9074</v>
      </c>
      <c r="I5722" s="108" t="s">
        <v>9093</v>
      </c>
      <c r="J5722" s="22" t="s">
        <v>9094</v>
      </c>
      <c r="K5722" s="4">
        <f>IFERROR(__xludf.DUMMYFUNCTION("""COMPUTED_VALUE"""),11.0)</f>
        <v>11</v>
      </c>
      <c r="L5722" s="4" t="s">
        <v>8731</v>
      </c>
      <c r="M5722" s="4">
        <v>12.0</v>
      </c>
    </row>
    <row r="5723">
      <c r="A5723" s="85">
        <v>45999.0</v>
      </c>
      <c r="B5723" s="22" t="s">
        <v>1876</v>
      </c>
      <c r="C5723" s="22" t="s">
        <v>8726</v>
      </c>
      <c r="D5723" s="82" t="s">
        <v>8813</v>
      </c>
      <c r="E5723" s="22" t="s">
        <v>9090</v>
      </c>
      <c r="F5723" s="106" t="s">
        <v>9091</v>
      </c>
      <c r="G5723" s="106" t="s">
        <v>9092</v>
      </c>
      <c r="H5723" s="22" t="s">
        <v>9074</v>
      </c>
      <c r="I5723" s="108" t="s">
        <v>9093</v>
      </c>
      <c r="J5723" s="22" t="s">
        <v>9094</v>
      </c>
      <c r="K5723" s="4">
        <f>IFERROR(__xludf.DUMMYFUNCTION("""COMPUTED_VALUE"""),11.0)</f>
        <v>11</v>
      </c>
      <c r="L5723" s="4" t="s">
        <v>8731</v>
      </c>
      <c r="M5723" s="4">
        <v>12.0</v>
      </c>
    </row>
    <row r="5724">
      <c r="A5724" s="85">
        <v>46000.0</v>
      </c>
      <c r="B5724" s="22" t="s">
        <v>1876</v>
      </c>
      <c r="C5724" s="22" t="s">
        <v>8726</v>
      </c>
      <c r="D5724" s="82" t="s">
        <v>8813</v>
      </c>
      <c r="E5724" s="22" t="s">
        <v>9090</v>
      </c>
      <c r="F5724" s="106" t="s">
        <v>9091</v>
      </c>
      <c r="G5724" s="106" t="s">
        <v>9092</v>
      </c>
      <c r="H5724" s="22" t="s">
        <v>9074</v>
      </c>
      <c r="I5724" s="108" t="s">
        <v>9093</v>
      </c>
      <c r="J5724" s="22" t="s">
        <v>9094</v>
      </c>
      <c r="K5724" s="4">
        <f>IFERROR(__xludf.DUMMYFUNCTION("""COMPUTED_VALUE"""),11.0)</f>
        <v>11</v>
      </c>
      <c r="L5724" s="4" t="s">
        <v>8731</v>
      </c>
      <c r="M5724" s="4">
        <v>12.0</v>
      </c>
    </row>
    <row r="5725">
      <c r="A5725" s="85">
        <v>46001.0</v>
      </c>
      <c r="B5725" s="22" t="s">
        <v>1876</v>
      </c>
      <c r="C5725" s="22" t="s">
        <v>8726</v>
      </c>
      <c r="D5725" s="82" t="s">
        <v>8813</v>
      </c>
      <c r="E5725" s="22" t="s">
        <v>9090</v>
      </c>
      <c r="F5725" s="106" t="s">
        <v>9091</v>
      </c>
      <c r="G5725" s="106" t="s">
        <v>9092</v>
      </c>
      <c r="H5725" s="22" t="s">
        <v>9074</v>
      </c>
      <c r="I5725" s="108" t="s">
        <v>9093</v>
      </c>
      <c r="J5725" s="22" t="s">
        <v>9094</v>
      </c>
      <c r="K5725" s="4">
        <f>IFERROR(__xludf.DUMMYFUNCTION("""COMPUTED_VALUE"""),11.0)</f>
        <v>11</v>
      </c>
      <c r="L5725" s="4" t="s">
        <v>8731</v>
      </c>
      <c r="M5725" s="4">
        <v>12.0</v>
      </c>
    </row>
    <row r="5726">
      <c r="A5726" s="85">
        <v>46002.0</v>
      </c>
      <c r="B5726" s="22" t="s">
        <v>1876</v>
      </c>
      <c r="C5726" s="22" t="s">
        <v>8726</v>
      </c>
      <c r="D5726" s="82" t="s">
        <v>8813</v>
      </c>
      <c r="E5726" s="22" t="s">
        <v>9090</v>
      </c>
      <c r="F5726" s="106" t="s">
        <v>9091</v>
      </c>
      <c r="G5726" s="106" t="s">
        <v>9092</v>
      </c>
      <c r="H5726" s="22" t="s">
        <v>9074</v>
      </c>
      <c r="I5726" s="108" t="s">
        <v>9093</v>
      </c>
      <c r="J5726" s="22" t="s">
        <v>9094</v>
      </c>
      <c r="K5726" s="4">
        <f>IFERROR(__xludf.DUMMYFUNCTION("""COMPUTED_VALUE"""),11.0)</f>
        <v>11</v>
      </c>
      <c r="L5726" s="4" t="s">
        <v>8731</v>
      </c>
      <c r="M5726" s="4">
        <v>12.0</v>
      </c>
    </row>
    <row r="5727">
      <c r="A5727" s="85">
        <v>46003.0</v>
      </c>
      <c r="B5727" s="22" t="s">
        <v>1876</v>
      </c>
      <c r="C5727" s="22" t="s">
        <v>8726</v>
      </c>
      <c r="D5727" s="82" t="s">
        <v>8813</v>
      </c>
      <c r="E5727" s="22" t="s">
        <v>9090</v>
      </c>
      <c r="F5727" s="106" t="s">
        <v>9091</v>
      </c>
      <c r="G5727" s="106" t="s">
        <v>9092</v>
      </c>
      <c r="H5727" s="22" t="s">
        <v>9074</v>
      </c>
      <c r="I5727" s="108" t="s">
        <v>9093</v>
      </c>
      <c r="J5727" s="22" t="s">
        <v>9094</v>
      </c>
      <c r="K5727" s="4">
        <f>IFERROR(__xludf.DUMMYFUNCTION("""COMPUTED_VALUE"""),11.0)</f>
        <v>11</v>
      </c>
      <c r="L5727" s="4" t="s">
        <v>8731</v>
      </c>
      <c r="M5727" s="4">
        <v>12.0</v>
      </c>
    </row>
    <row r="5728">
      <c r="A5728" s="85">
        <v>46004.0</v>
      </c>
      <c r="B5728" s="22" t="s">
        <v>1876</v>
      </c>
      <c r="C5728" s="22" t="s">
        <v>8726</v>
      </c>
      <c r="D5728" s="82" t="s">
        <v>8813</v>
      </c>
      <c r="E5728" s="22" t="s">
        <v>9090</v>
      </c>
      <c r="F5728" s="106" t="s">
        <v>9091</v>
      </c>
      <c r="G5728" s="106" t="s">
        <v>9092</v>
      </c>
      <c r="H5728" s="22" t="s">
        <v>9074</v>
      </c>
      <c r="I5728" s="108" t="s">
        <v>9093</v>
      </c>
      <c r="J5728" s="22" t="s">
        <v>9094</v>
      </c>
      <c r="K5728" s="4">
        <f>IFERROR(__xludf.DUMMYFUNCTION("""COMPUTED_VALUE"""),11.0)</f>
        <v>11</v>
      </c>
      <c r="L5728" s="4" t="s">
        <v>8731</v>
      </c>
      <c r="M5728" s="4">
        <v>12.0</v>
      </c>
    </row>
    <row r="5729">
      <c r="A5729" s="85">
        <v>46005.0</v>
      </c>
      <c r="B5729" s="22" t="s">
        <v>1876</v>
      </c>
      <c r="C5729" s="22" t="s">
        <v>8726</v>
      </c>
      <c r="D5729" s="82" t="s">
        <v>8813</v>
      </c>
      <c r="E5729" s="22" t="s">
        <v>9090</v>
      </c>
      <c r="F5729" s="106" t="s">
        <v>9091</v>
      </c>
      <c r="G5729" s="106" t="s">
        <v>9092</v>
      </c>
      <c r="H5729" s="22" t="s">
        <v>9074</v>
      </c>
      <c r="I5729" s="108" t="s">
        <v>9093</v>
      </c>
      <c r="J5729" s="22" t="s">
        <v>9094</v>
      </c>
      <c r="K5729" s="4">
        <f>IFERROR(__xludf.DUMMYFUNCTION("""COMPUTED_VALUE"""),11.0)</f>
        <v>11</v>
      </c>
      <c r="L5729" s="4" t="s">
        <v>8731</v>
      </c>
      <c r="M5729" s="4">
        <v>12.0</v>
      </c>
    </row>
    <row r="5730">
      <c r="A5730" s="85">
        <v>46006.0</v>
      </c>
      <c r="B5730" s="22" t="s">
        <v>1876</v>
      </c>
      <c r="C5730" s="22" t="s">
        <v>8726</v>
      </c>
      <c r="D5730" s="82" t="s">
        <v>8813</v>
      </c>
      <c r="E5730" s="22" t="s">
        <v>9090</v>
      </c>
      <c r="F5730" s="106" t="s">
        <v>9091</v>
      </c>
      <c r="G5730" s="106" t="s">
        <v>9092</v>
      </c>
      <c r="H5730" s="22" t="s">
        <v>9074</v>
      </c>
      <c r="I5730" s="108" t="s">
        <v>9093</v>
      </c>
      <c r="J5730" s="22" t="s">
        <v>9094</v>
      </c>
      <c r="K5730" s="4">
        <f>IFERROR(__xludf.DUMMYFUNCTION("""COMPUTED_VALUE"""),11.0)</f>
        <v>11</v>
      </c>
      <c r="L5730" s="4" t="s">
        <v>8731</v>
      </c>
      <c r="M5730" s="4">
        <v>12.0</v>
      </c>
    </row>
    <row r="5731">
      <c r="A5731" s="85">
        <v>46007.0</v>
      </c>
      <c r="B5731" s="22" t="s">
        <v>1876</v>
      </c>
      <c r="C5731" s="22" t="s">
        <v>8726</v>
      </c>
      <c r="D5731" s="82" t="s">
        <v>8813</v>
      </c>
      <c r="E5731" s="22" t="s">
        <v>9090</v>
      </c>
      <c r="F5731" s="106" t="s">
        <v>9091</v>
      </c>
      <c r="G5731" s="106" t="s">
        <v>9092</v>
      </c>
      <c r="H5731" s="22" t="s">
        <v>9074</v>
      </c>
      <c r="I5731" s="108" t="s">
        <v>9093</v>
      </c>
      <c r="J5731" s="22" t="s">
        <v>9094</v>
      </c>
      <c r="K5731" s="4">
        <f>IFERROR(__xludf.DUMMYFUNCTION("""COMPUTED_VALUE"""),11.0)</f>
        <v>11</v>
      </c>
      <c r="L5731" s="4" t="s">
        <v>8731</v>
      </c>
      <c r="M5731" s="4">
        <v>12.0</v>
      </c>
    </row>
    <row r="5732">
      <c r="A5732" s="85">
        <v>46008.0</v>
      </c>
      <c r="B5732" s="22" t="s">
        <v>1876</v>
      </c>
      <c r="C5732" s="22" t="s">
        <v>8726</v>
      </c>
      <c r="D5732" s="82" t="s">
        <v>8813</v>
      </c>
      <c r="E5732" s="22" t="s">
        <v>9090</v>
      </c>
      <c r="F5732" s="106" t="s">
        <v>9091</v>
      </c>
      <c r="G5732" s="106" t="s">
        <v>9092</v>
      </c>
      <c r="H5732" s="22" t="s">
        <v>9074</v>
      </c>
      <c r="I5732" s="108" t="s">
        <v>9093</v>
      </c>
      <c r="J5732" s="22" t="s">
        <v>9094</v>
      </c>
      <c r="K5732" s="4">
        <f>IFERROR(__xludf.DUMMYFUNCTION("""COMPUTED_VALUE"""),11.0)</f>
        <v>11</v>
      </c>
      <c r="L5732" s="4" t="s">
        <v>8731</v>
      </c>
      <c r="M5732" s="4">
        <v>12.0</v>
      </c>
    </row>
    <row r="5733">
      <c r="A5733" s="85">
        <v>46009.0</v>
      </c>
      <c r="B5733" s="22" t="s">
        <v>1876</v>
      </c>
      <c r="C5733" s="22" t="s">
        <v>8726</v>
      </c>
      <c r="D5733" s="82" t="s">
        <v>8813</v>
      </c>
      <c r="E5733" s="22" t="s">
        <v>9090</v>
      </c>
      <c r="F5733" s="106" t="s">
        <v>9091</v>
      </c>
      <c r="G5733" s="106" t="s">
        <v>9092</v>
      </c>
      <c r="H5733" s="22" t="s">
        <v>9074</v>
      </c>
      <c r="I5733" s="108" t="s">
        <v>9093</v>
      </c>
      <c r="J5733" s="22" t="s">
        <v>9094</v>
      </c>
      <c r="K5733" s="4">
        <f>IFERROR(__xludf.DUMMYFUNCTION("""COMPUTED_VALUE"""),11.0)</f>
        <v>11</v>
      </c>
      <c r="L5733" s="4" t="s">
        <v>8731</v>
      </c>
      <c r="M5733" s="4">
        <v>12.0</v>
      </c>
    </row>
    <row r="5734">
      <c r="A5734" s="85">
        <v>46010.0</v>
      </c>
      <c r="B5734" s="22" t="s">
        <v>1876</v>
      </c>
      <c r="C5734" s="22" t="s">
        <v>8726</v>
      </c>
      <c r="D5734" s="82" t="s">
        <v>8813</v>
      </c>
      <c r="E5734" s="22" t="s">
        <v>9090</v>
      </c>
      <c r="F5734" s="106" t="s">
        <v>9091</v>
      </c>
      <c r="G5734" s="106" t="s">
        <v>9092</v>
      </c>
      <c r="H5734" s="22" t="s">
        <v>9074</v>
      </c>
      <c r="I5734" s="108" t="s">
        <v>9093</v>
      </c>
      <c r="J5734" s="22" t="s">
        <v>9094</v>
      </c>
      <c r="K5734" s="4">
        <f>IFERROR(__xludf.DUMMYFUNCTION("""COMPUTED_VALUE"""),11.0)</f>
        <v>11</v>
      </c>
      <c r="L5734" s="4" t="s">
        <v>8731</v>
      </c>
      <c r="M5734" s="4">
        <v>12.0</v>
      </c>
    </row>
    <row r="5735">
      <c r="A5735" s="85">
        <v>46011.0</v>
      </c>
      <c r="B5735" s="22" t="s">
        <v>1876</v>
      </c>
      <c r="C5735" s="22" t="s">
        <v>8726</v>
      </c>
      <c r="D5735" s="82" t="s">
        <v>8813</v>
      </c>
      <c r="E5735" s="22" t="s">
        <v>9090</v>
      </c>
      <c r="F5735" s="106" t="s">
        <v>9091</v>
      </c>
      <c r="G5735" s="106" t="s">
        <v>9092</v>
      </c>
      <c r="H5735" s="22" t="s">
        <v>9074</v>
      </c>
      <c r="I5735" s="108" t="s">
        <v>9093</v>
      </c>
      <c r="J5735" s="22" t="s">
        <v>9094</v>
      </c>
      <c r="K5735" s="4">
        <f>IFERROR(__xludf.DUMMYFUNCTION("""COMPUTED_VALUE"""),11.0)</f>
        <v>11</v>
      </c>
      <c r="L5735" s="4" t="s">
        <v>8731</v>
      </c>
      <c r="M5735" s="4">
        <v>12.0</v>
      </c>
    </row>
    <row r="5736">
      <c r="A5736" s="85">
        <v>46012.0</v>
      </c>
      <c r="B5736" s="22" t="s">
        <v>1876</v>
      </c>
      <c r="C5736" s="22" t="s">
        <v>8726</v>
      </c>
      <c r="D5736" s="82" t="s">
        <v>8813</v>
      </c>
      <c r="E5736" s="22" t="s">
        <v>9090</v>
      </c>
      <c r="F5736" s="106" t="s">
        <v>9091</v>
      </c>
      <c r="G5736" s="106" t="s">
        <v>9092</v>
      </c>
      <c r="H5736" s="22" t="s">
        <v>9074</v>
      </c>
      <c r="I5736" s="108" t="s">
        <v>9093</v>
      </c>
      <c r="J5736" s="22" t="s">
        <v>9094</v>
      </c>
      <c r="K5736" s="4">
        <f>IFERROR(__xludf.DUMMYFUNCTION("""COMPUTED_VALUE"""),11.0)</f>
        <v>11</v>
      </c>
      <c r="L5736" s="4" t="s">
        <v>8731</v>
      </c>
      <c r="M5736" s="4">
        <v>12.0</v>
      </c>
    </row>
    <row r="5737">
      <c r="A5737" s="85">
        <v>46013.0</v>
      </c>
      <c r="B5737" s="22" t="s">
        <v>1876</v>
      </c>
      <c r="C5737" s="22" t="s">
        <v>8726</v>
      </c>
      <c r="D5737" s="82" t="s">
        <v>8813</v>
      </c>
      <c r="E5737" s="22" t="s">
        <v>9090</v>
      </c>
      <c r="F5737" s="106" t="s">
        <v>9091</v>
      </c>
      <c r="G5737" s="106" t="s">
        <v>9092</v>
      </c>
      <c r="H5737" s="22" t="s">
        <v>9074</v>
      </c>
      <c r="I5737" s="108" t="s">
        <v>9093</v>
      </c>
      <c r="J5737" s="22" t="s">
        <v>9094</v>
      </c>
      <c r="K5737" s="4">
        <f>IFERROR(__xludf.DUMMYFUNCTION("""COMPUTED_VALUE"""),11.0)</f>
        <v>11</v>
      </c>
      <c r="L5737" s="4" t="s">
        <v>8731</v>
      </c>
      <c r="M5737" s="4">
        <v>12.0</v>
      </c>
    </row>
    <row r="5738">
      <c r="A5738" s="85">
        <v>46014.0</v>
      </c>
      <c r="B5738" s="22" t="s">
        <v>1876</v>
      </c>
      <c r="C5738" s="22" t="s">
        <v>8726</v>
      </c>
      <c r="D5738" s="82" t="s">
        <v>8813</v>
      </c>
      <c r="E5738" s="22" t="s">
        <v>9090</v>
      </c>
      <c r="F5738" s="106" t="s">
        <v>9091</v>
      </c>
      <c r="G5738" s="106" t="s">
        <v>9092</v>
      </c>
      <c r="H5738" s="22" t="s">
        <v>9074</v>
      </c>
      <c r="I5738" s="108" t="s">
        <v>9093</v>
      </c>
      <c r="J5738" s="22" t="s">
        <v>9094</v>
      </c>
      <c r="K5738" s="4">
        <f>IFERROR(__xludf.DUMMYFUNCTION("""COMPUTED_VALUE"""),12.0)</f>
        <v>12</v>
      </c>
      <c r="L5738" s="4" t="s">
        <v>8735</v>
      </c>
      <c r="M5738" s="4">
        <v>12.0</v>
      </c>
    </row>
    <row r="5739">
      <c r="A5739" s="85">
        <v>46015.0</v>
      </c>
      <c r="B5739" s="22" t="s">
        <v>1876</v>
      </c>
      <c r="C5739" s="22" t="s">
        <v>8726</v>
      </c>
      <c r="D5739" s="82" t="s">
        <v>8813</v>
      </c>
      <c r="E5739" s="22" t="s">
        <v>9090</v>
      </c>
      <c r="F5739" s="106" t="s">
        <v>9091</v>
      </c>
      <c r="G5739" s="106" t="s">
        <v>9092</v>
      </c>
      <c r="H5739" s="22" t="s">
        <v>9074</v>
      </c>
      <c r="I5739" s="108" t="s">
        <v>9093</v>
      </c>
      <c r="J5739" s="22" t="s">
        <v>9094</v>
      </c>
      <c r="K5739" s="4">
        <f>IFERROR(__xludf.DUMMYFUNCTION("""COMPUTED_VALUE"""),11.0)</f>
        <v>11</v>
      </c>
      <c r="L5739" s="4" t="s">
        <v>8731</v>
      </c>
      <c r="M5739" s="4">
        <v>12.0</v>
      </c>
    </row>
    <row r="5740">
      <c r="A5740" s="85">
        <v>46016.0</v>
      </c>
      <c r="B5740" s="22" t="s">
        <v>1876</v>
      </c>
      <c r="C5740" s="22" t="s">
        <v>8726</v>
      </c>
      <c r="D5740" s="82" t="s">
        <v>8813</v>
      </c>
      <c r="E5740" s="22" t="s">
        <v>9090</v>
      </c>
      <c r="F5740" s="106" t="s">
        <v>9091</v>
      </c>
      <c r="G5740" s="106" t="s">
        <v>9092</v>
      </c>
      <c r="H5740" s="22" t="s">
        <v>9074</v>
      </c>
      <c r="I5740" s="108" t="s">
        <v>9093</v>
      </c>
      <c r="J5740" s="22" t="s">
        <v>9094</v>
      </c>
      <c r="K5740" s="4">
        <f>IFERROR(__xludf.DUMMYFUNCTION("""COMPUTED_VALUE"""),11.0)</f>
        <v>11</v>
      </c>
      <c r="L5740" s="4" t="s">
        <v>8731</v>
      </c>
      <c r="M5740" s="4">
        <v>12.0</v>
      </c>
    </row>
    <row r="5741">
      <c r="A5741" s="85">
        <v>46017.0</v>
      </c>
      <c r="B5741" s="22" t="s">
        <v>1876</v>
      </c>
      <c r="C5741" s="22" t="s">
        <v>8726</v>
      </c>
      <c r="D5741" s="82" t="s">
        <v>8813</v>
      </c>
      <c r="E5741" s="22" t="s">
        <v>9090</v>
      </c>
      <c r="F5741" s="106" t="s">
        <v>9091</v>
      </c>
      <c r="G5741" s="106" t="s">
        <v>9092</v>
      </c>
      <c r="H5741" s="22" t="s">
        <v>9074</v>
      </c>
      <c r="I5741" s="108" t="s">
        <v>9093</v>
      </c>
      <c r="J5741" s="22" t="s">
        <v>9094</v>
      </c>
      <c r="K5741" s="4">
        <f>IFERROR(__xludf.DUMMYFUNCTION("""COMPUTED_VALUE"""),11.0)</f>
        <v>11</v>
      </c>
      <c r="L5741" s="4" t="s">
        <v>8731</v>
      </c>
      <c r="M5741" s="4">
        <v>12.0</v>
      </c>
    </row>
    <row r="5742">
      <c r="A5742" s="85">
        <v>46018.0</v>
      </c>
      <c r="B5742" s="22" t="s">
        <v>1876</v>
      </c>
      <c r="C5742" s="22" t="s">
        <v>8726</v>
      </c>
      <c r="D5742" s="82" t="s">
        <v>8813</v>
      </c>
      <c r="E5742" s="22" t="s">
        <v>9090</v>
      </c>
      <c r="F5742" s="106" t="s">
        <v>9091</v>
      </c>
      <c r="G5742" s="106" t="s">
        <v>9092</v>
      </c>
      <c r="H5742" s="22" t="s">
        <v>9074</v>
      </c>
      <c r="I5742" s="108" t="s">
        <v>9093</v>
      </c>
      <c r="J5742" s="22" t="s">
        <v>9094</v>
      </c>
      <c r="K5742" s="4">
        <f>IFERROR(__xludf.DUMMYFUNCTION("""COMPUTED_VALUE"""),11.0)</f>
        <v>11</v>
      </c>
      <c r="L5742" s="4" t="s">
        <v>8731</v>
      </c>
      <c r="M5742" s="4">
        <v>12.0</v>
      </c>
    </row>
    <row r="5743">
      <c r="A5743" s="85">
        <v>46019.0</v>
      </c>
      <c r="B5743" s="22" t="s">
        <v>1876</v>
      </c>
      <c r="C5743" s="22" t="s">
        <v>8726</v>
      </c>
      <c r="D5743" s="82" t="s">
        <v>8813</v>
      </c>
      <c r="E5743" s="22" t="s">
        <v>9090</v>
      </c>
      <c r="F5743" s="106" t="s">
        <v>9091</v>
      </c>
      <c r="G5743" s="106" t="s">
        <v>9092</v>
      </c>
      <c r="H5743" s="22" t="s">
        <v>9074</v>
      </c>
      <c r="I5743" s="108" t="s">
        <v>9093</v>
      </c>
      <c r="J5743" s="22" t="s">
        <v>9094</v>
      </c>
      <c r="K5743" s="4">
        <f>IFERROR(__xludf.DUMMYFUNCTION("""COMPUTED_VALUE"""),11.0)</f>
        <v>11</v>
      </c>
      <c r="L5743" s="4" t="s">
        <v>8731</v>
      </c>
      <c r="M5743" s="4">
        <v>12.0</v>
      </c>
    </row>
    <row r="5744">
      <c r="A5744" s="85">
        <v>46020.0</v>
      </c>
      <c r="B5744" s="22" t="s">
        <v>1876</v>
      </c>
      <c r="C5744" s="22" t="s">
        <v>8726</v>
      </c>
      <c r="D5744" s="82" t="s">
        <v>8813</v>
      </c>
      <c r="E5744" s="22" t="s">
        <v>9090</v>
      </c>
      <c r="F5744" s="106" t="s">
        <v>9091</v>
      </c>
      <c r="G5744" s="106" t="s">
        <v>9092</v>
      </c>
      <c r="H5744" s="22" t="s">
        <v>9074</v>
      </c>
      <c r="I5744" s="108" t="s">
        <v>9093</v>
      </c>
      <c r="J5744" s="22" t="s">
        <v>9094</v>
      </c>
      <c r="K5744" s="4">
        <f>IFERROR(__xludf.DUMMYFUNCTION("""COMPUTED_VALUE"""),11.0)</f>
        <v>11</v>
      </c>
      <c r="L5744" s="4" t="s">
        <v>8731</v>
      </c>
      <c r="M5744" s="4">
        <v>12.0</v>
      </c>
    </row>
    <row r="5745">
      <c r="A5745" s="85">
        <v>46021.0</v>
      </c>
      <c r="B5745" s="22" t="s">
        <v>1876</v>
      </c>
      <c r="C5745" s="22" t="s">
        <v>8726</v>
      </c>
      <c r="D5745" s="82" t="s">
        <v>8813</v>
      </c>
      <c r="E5745" s="22" t="s">
        <v>9090</v>
      </c>
      <c r="F5745" s="106" t="s">
        <v>9091</v>
      </c>
      <c r="G5745" s="106" t="s">
        <v>9092</v>
      </c>
      <c r="H5745" s="22" t="s">
        <v>9074</v>
      </c>
      <c r="I5745" s="108" t="s">
        <v>9093</v>
      </c>
      <c r="J5745" s="22" t="s">
        <v>9094</v>
      </c>
      <c r="K5745" s="4">
        <f>IFERROR(__xludf.DUMMYFUNCTION("""COMPUTED_VALUE"""),11.0)</f>
        <v>11</v>
      </c>
      <c r="L5745" s="4" t="s">
        <v>8731</v>
      </c>
      <c r="M5745" s="4">
        <v>12.0</v>
      </c>
    </row>
    <row r="5746">
      <c r="A5746" s="85">
        <v>46022.0</v>
      </c>
      <c r="B5746" s="22" t="s">
        <v>1876</v>
      </c>
      <c r="C5746" s="22" t="s">
        <v>8726</v>
      </c>
      <c r="D5746" s="82" t="s">
        <v>8813</v>
      </c>
      <c r="E5746" s="22" t="s">
        <v>9090</v>
      </c>
      <c r="F5746" s="106" t="s">
        <v>9091</v>
      </c>
      <c r="G5746" s="106" t="s">
        <v>9092</v>
      </c>
      <c r="H5746" s="22" t="s">
        <v>9074</v>
      </c>
      <c r="I5746" s="108" t="s">
        <v>9093</v>
      </c>
      <c r="J5746" s="22" t="s">
        <v>9094</v>
      </c>
      <c r="K5746" s="4">
        <f>IFERROR(__xludf.DUMMYFUNCTION("""COMPUTED_VALUE"""),11.0)</f>
        <v>11</v>
      </c>
      <c r="L5746" s="4" t="s">
        <v>8731</v>
      </c>
      <c r="M5746" s="4">
        <v>12.0</v>
      </c>
    </row>
    <row r="5747">
      <c r="A5747" s="85">
        <v>46023.0</v>
      </c>
      <c r="B5747" s="22" t="s">
        <v>1876</v>
      </c>
      <c r="C5747" s="22" t="s">
        <v>8726</v>
      </c>
      <c r="D5747" s="82" t="s">
        <v>8813</v>
      </c>
      <c r="E5747" s="22" t="s">
        <v>9090</v>
      </c>
      <c r="F5747" s="106" t="s">
        <v>9091</v>
      </c>
      <c r="G5747" s="106" t="s">
        <v>9092</v>
      </c>
      <c r="H5747" s="22" t="s">
        <v>9074</v>
      </c>
      <c r="I5747" s="108" t="s">
        <v>9093</v>
      </c>
      <c r="J5747" s="22" t="s">
        <v>9094</v>
      </c>
      <c r="K5747" s="4">
        <f>IFERROR(__xludf.DUMMYFUNCTION("""COMPUTED_VALUE"""),11.0)</f>
        <v>11</v>
      </c>
      <c r="L5747" s="4" t="s">
        <v>8731</v>
      </c>
      <c r="M5747" s="4">
        <v>12.0</v>
      </c>
    </row>
    <row r="5748">
      <c r="A5748" s="85">
        <v>46024.0</v>
      </c>
      <c r="B5748" s="22" t="s">
        <v>1876</v>
      </c>
      <c r="C5748" s="22" t="s">
        <v>8726</v>
      </c>
      <c r="D5748" s="82" t="s">
        <v>8813</v>
      </c>
      <c r="E5748" s="22" t="s">
        <v>9090</v>
      </c>
      <c r="F5748" s="106" t="s">
        <v>9091</v>
      </c>
      <c r="G5748" s="106" t="s">
        <v>9092</v>
      </c>
      <c r="H5748" s="22" t="s">
        <v>9074</v>
      </c>
      <c r="I5748" s="108" t="s">
        <v>9093</v>
      </c>
      <c r="J5748" s="22" t="s">
        <v>9094</v>
      </c>
      <c r="K5748" s="4">
        <f>IFERROR(__xludf.DUMMYFUNCTION("""COMPUTED_VALUE"""),11.0)</f>
        <v>11</v>
      </c>
      <c r="L5748" s="4" t="s">
        <v>8731</v>
      </c>
      <c r="M5748" s="4">
        <v>12.0</v>
      </c>
    </row>
    <row r="5749">
      <c r="A5749" s="85">
        <v>46025.0</v>
      </c>
      <c r="B5749" s="22" t="s">
        <v>1876</v>
      </c>
      <c r="C5749" s="22" t="s">
        <v>8726</v>
      </c>
      <c r="D5749" s="82" t="s">
        <v>8813</v>
      </c>
      <c r="E5749" s="22" t="s">
        <v>9090</v>
      </c>
      <c r="F5749" s="106" t="s">
        <v>9091</v>
      </c>
      <c r="G5749" s="106" t="s">
        <v>9092</v>
      </c>
      <c r="H5749" s="22" t="s">
        <v>9074</v>
      </c>
      <c r="I5749" s="108" t="s">
        <v>9093</v>
      </c>
      <c r="J5749" s="22" t="s">
        <v>9094</v>
      </c>
      <c r="K5749" s="4">
        <f>IFERROR(__xludf.DUMMYFUNCTION("""COMPUTED_VALUE"""),11.0)</f>
        <v>11</v>
      </c>
      <c r="L5749" s="4" t="s">
        <v>8731</v>
      </c>
      <c r="M5749" s="4">
        <v>12.0</v>
      </c>
    </row>
    <row r="5750">
      <c r="A5750" s="85">
        <v>46026.0</v>
      </c>
      <c r="B5750" s="22" t="s">
        <v>1876</v>
      </c>
      <c r="C5750" s="22" t="s">
        <v>8726</v>
      </c>
      <c r="D5750" s="82" t="s">
        <v>8813</v>
      </c>
      <c r="E5750" s="22" t="s">
        <v>9090</v>
      </c>
      <c r="F5750" s="106" t="s">
        <v>9091</v>
      </c>
      <c r="G5750" s="106" t="s">
        <v>9092</v>
      </c>
      <c r="H5750" s="22" t="s">
        <v>9074</v>
      </c>
      <c r="I5750" s="108" t="s">
        <v>9093</v>
      </c>
      <c r="J5750" s="22" t="s">
        <v>9094</v>
      </c>
      <c r="K5750" s="4">
        <f>IFERROR(__xludf.DUMMYFUNCTION("""COMPUTED_VALUE"""),11.0)</f>
        <v>11</v>
      </c>
      <c r="L5750" s="4" t="s">
        <v>8731</v>
      </c>
      <c r="M5750" s="4">
        <v>12.0</v>
      </c>
    </row>
    <row r="5751">
      <c r="A5751" s="85">
        <v>46027.0</v>
      </c>
      <c r="B5751" s="22" t="s">
        <v>1876</v>
      </c>
      <c r="C5751" s="22" t="s">
        <v>8726</v>
      </c>
      <c r="D5751" s="82" t="s">
        <v>8813</v>
      </c>
      <c r="E5751" s="22" t="s">
        <v>9090</v>
      </c>
      <c r="F5751" s="106" t="s">
        <v>9091</v>
      </c>
      <c r="G5751" s="106" t="s">
        <v>9092</v>
      </c>
      <c r="H5751" s="22" t="s">
        <v>9074</v>
      </c>
      <c r="I5751" s="108" t="s">
        <v>9093</v>
      </c>
      <c r="J5751" s="22" t="s">
        <v>9094</v>
      </c>
      <c r="K5751" s="4">
        <f>IFERROR(__xludf.DUMMYFUNCTION("""COMPUTED_VALUE"""),11.0)</f>
        <v>11</v>
      </c>
      <c r="L5751" s="4" t="s">
        <v>8731</v>
      </c>
      <c r="M5751" s="4">
        <v>12.0</v>
      </c>
    </row>
    <row r="5752">
      <c r="A5752" s="85">
        <v>46028.0</v>
      </c>
      <c r="B5752" s="22" t="s">
        <v>1876</v>
      </c>
      <c r="C5752" s="22" t="s">
        <v>8726</v>
      </c>
      <c r="D5752" s="82" t="s">
        <v>8813</v>
      </c>
      <c r="E5752" s="22" t="s">
        <v>9090</v>
      </c>
      <c r="F5752" s="106" t="s">
        <v>9091</v>
      </c>
      <c r="G5752" s="106" t="s">
        <v>9092</v>
      </c>
      <c r="H5752" s="22" t="s">
        <v>9074</v>
      </c>
      <c r="I5752" s="108" t="s">
        <v>9093</v>
      </c>
      <c r="J5752" s="22" t="s">
        <v>9094</v>
      </c>
      <c r="K5752" s="4">
        <f>IFERROR(__xludf.DUMMYFUNCTION("""COMPUTED_VALUE"""),11.0)</f>
        <v>11</v>
      </c>
      <c r="L5752" s="4" t="s">
        <v>8731</v>
      </c>
      <c r="M5752" s="4">
        <v>12.0</v>
      </c>
    </row>
    <row r="5753">
      <c r="A5753" s="85">
        <v>46029.0</v>
      </c>
      <c r="B5753" s="22" t="s">
        <v>1876</v>
      </c>
      <c r="C5753" s="22" t="s">
        <v>8726</v>
      </c>
      <c r="D5753" s="82" t="s">
        <v>8813</v>
      </c>
      <c r="E5753" s="22" t="s">
        <v>9090</v>
      </c>
      <c r="F5753" s="106" t="s">
        <v>9091</v>
      </c>
      <c r="G5753" s="106" t="s">
        <v>9092</v>
      </c>
      <c r="H5753" s="22" t="s">
        <v>9074</v>
      </c>
      <c r="I5753" s="108" t="s">
        <v>9093</v>
      </c>
      <c r="J5753" s="22" t="s">
        <v>9094</v>
      </c>
      <c r="K5753" s="4">
        <f>IFERROR(__xludf.DUMMYFUNCTION("""COMPUTED_VALUE"""),11.0)</f>
        <v>11</v>
      </c>
      <c r="L5753" s="4" t="s">
        <v>8731</v>
      </c>
      <c r="M5753" s="4">
        <v>12.0</v>
      </c>
    </row>
    <row r="5754">
      <c r="A5754" s="85">
        <v>46030.0</v>
      </c>
      <c r="B5754" s="22" t="s">
        <v>1876</v>
      </c>
      <c r="C5754" s="22" t="s">
        <v>8726</v>
      </c>
      <c r="D5754" s="82" t="s">
        <v>8813</v>
      </c>
      <c r="E5754" s="22" t="s">
        <v>9090</v>
      </c>
      <c r="F5754" s="106" t="s">
        <v>9091</v>
      </c>
      <c r="G5754" s="106" t="s">
        <v>9092</v>
      </c>
      <c r="H5754" s="22" t="s">
        <v>9074</v>
      </c>
      <c r="I5754" s="108" t="s">
        <v>9093</v>
      </c>
      <c r="J5754" s="22" t="s">
        <v>9094</v>
      </c>
      <c r="K5754" s="4">
        <f>IFERROR(__xludf.DUMMYFUNCTION("""COMPUTED_VALUE"""),11.0)</f>
        <v>11</v>
      </c>
      <c r="L5754" s="4" t="s">
        <v>8731</v>
      </c>
      <c r="M5754" s="4">
        <v>12.0</v>
      </c>
    </row>
    <row r="5755">
      <c r="A5755" s="85">
        <v>46031.0</v>
      </c>
      <c r="B5755" s="22" t="s">
        <v>1876</v>
      </c>
      <c r="C5755" s="22" t="s">
        <v>8726</v>
      </c>
      <c r="D5755" s="82" t="s">
        <v>8813</v>
      </c>
      <c r="E5755" s="22" t="s">
        <v>9090</v>
      </c>
      <c r="F5755" s="106" t="s">
        <v>9091</v>
      </c>
      <c r="G5755" s="106" t="s">
        <v>9092</v>
      </c>
      <c r="H5755" s="22" t="s">
        <v>9074</v>
      </c>
      <c r="I5755" s="108" t="s">
        <v>9093</v>
      </c>
      <c r="J5755" s="22" t="s">
        <v>9094</v>
      </c>
      <c r="K5755" s="4">
        <f>IFERROR(__xludf.DUMMYFUNCTION("""COMPUTED_VALUE"""),11.0)</f>
        <v>11</v>
      </c>
      <c r="L5755" s="4" t="s">
        <v>8731</v>
      </c>
      <c r="M5755" s="4">
        <v>12.0</v>
      </c>
    </row>
    <row r="5756">
      <c r="A5756" s="85">
        <v>46032.0</v>
      </c>
      <c r="B5756" s="22" t="s">
        <v>1876</v>
      </c>
      <c r="C5756" s="22" t="s">
        <v>8726</v>
      </c>
      <c r="D5756" s="82" t="s">
        <v>8813</v>
      </c>
      <c r="E5756" s="22" t="s">
        <v>9090</v>
      </c>
      <c r="F5756" s="106" t="s">
        <v>9091</v>
      </c>
      <c r="G5756" s="106" t="s">
        <v>9092</v>
      </c>
      <c r="H5756" s="22" t="s">
        <v>9074</v>
      </c>
      <c r="I5756" s="108" t="s">
        <v>9093</v>
      </c>
      <c r="J5756" s="22" t="s">
        <v>9094</v>
      </c>
      <c r="K5756" s="4">
        <f>IFERROR(__xludf.DUMMYFUNCTION("""COMPUTED_VALUE"""),11.0)</f>
        <v>11</v>
      </c>
      <c r="L5756" s="4" t="s">
        <v>8731</v>
      </c>
      <c r="M5756" s="4">
        <v>12.0</v>
      </c>
    </row>
    <row r="5757">
      <c r="A5757" s="85">
        <v>46033.0</v>
      </c>
      <c r="B5757" s="22" t="s">
        <v>1876</v>
      </c>
      <c r="C5757" s="22" t="s">
        <v>8726</v>
      </c>
      <c r="D5757" s="82" t="s">
        <v>8813</v>
      </c>
      <c r="E5757" s="22" t="s">
        <v>9090</v>
      </c>
      <c r="F5757" s="106" t="s">
        <v>9091</v>
      </c>
      <c r="G5757" s="106" t="s">
        <v>9092</v>
      </c>
      <c r="H5757" s="22" t="s">
        <v>9074</v>
      </c>
      <c r="I5757" s="108" t="s">
        <v>9093</v>
      </c>
      <c r="J5757" s="22" t="s">
        <v>9094</v>
      </c>
      <c r="K5757" s="4">
        <f>IFERROR(__xludf.DUMMYFUNCTION("""COMPUTED_VALUE"""),11.0)</f>
        <v>11</v>
      </c>
      <c r="L5757" s="4" t="s">
        <v>8731</v>
      </c>
      <c r="M5757" s="4">
        <v>12.0</v>
      </c>
    </row>
    <row r="5758">
      <c r="A5758" s="85">
        <v>46034.0</v>
      </c>
      <c r="B5758" s="22" t="s">
        <v>1876</v>
      </c>
      <c r="C5758" s="22" t="s">
        <v>8726</v>
      </c>
      <c r="D5758" s="82" t="s">
        <v>8813</v>
      </c>
      <c r="E5758" s="22" t="s">
        <v>9090</v>
      </c>
      <c r="F5758" s="106" t="s">
        <v>9091</v>
      </c>
      <c r="G5758" s="106" t="s">
        <v>9092</v>
      </c>
      <c r="H5758" s="22" t="s">
        <v>9074</v>
      </c>
      <c r="I5758" s="108" t="s">
        <v>9093</v>
      </c>
      <c r="J5758" s="22" t="s">
        <v>9094</v>
      </c>
      <c r="K5758" s="4">
        <f>IFERROR(__xludf.DUMMYFUNCTION("""COMPUTED_VALUE"""),11.0)</f>
        <v>11</v>
      </c>
      <c r="L5758" s="4" t="s">
        <v>8731</v>
      </c>
      <c r="M5758" s="4">
        <v>12.0</v>
      </c>
    </row>
    <row r="5759">
      <c r="A5759" s="85">
        <v>46035.0</v>
      </c>
      <c r="B5759" s="22" t="s">
        <v>1876</v>
      </c>
      <c r="C5759" s="22" t="s">
        <v>8726</v>
      </c>
      <c r="D5759" s="82" t="s">
        <v>8813</v>
      </c>
      <c r="E5759" s="22" t="s">
        <v>9090</v>
      </c>
      <c r="F5759" s="106" t="s">
        <v>9091</v>
      </c>
      <c r="G5759" s="106" t="s">
        <v>9092</v>
      </c>
      <c r="H5759" s="22" t="s">
        <v>9074</v>
      </c>
      <c r="I5759" s="108" t="s">
        <v>9093</v>
      </c>
      <c r="J5759" s="22" t="s">
        <v>9094</v>
      </c>
      <c r="K5759" s="4">
        <f>IFERROR(__xludf.DUMMYFUNCTION("""COMPUTED_VALUE"""),11.0)</f>
        <v>11</v>
      </c>
      <c r="L5759" s="4" t="s">
        <v>8731</v>
      </c>
      <c r="M5759" s="4">
        <v>12.0</v>
      </c>
    </row>
    <row r="5760">
      <c r="A5760" s="85">
        <v>46036.0</v>
      </c>
      <c r="B5760" s="22" t="s">
        <v>1876</v>
      </c>
      <c r="C5760" s="22" t="s">
        <v>8726</v>
      </c>
      <c r="D5760" s="82" t="s">
        <v>8813</v>
      </c>
      <c r="E5760" s="22" t="s">
        <v>9090</v>
      </c>
      <c r="F5760" s="106" t="s">
        <v>9091</v>
      </c>
      <c r="G5760" s="106" t="s">
        <v>9092</v>
      </c>
      <c r="H5760" s="22" t="s">
        <v>9074</v>
      </c>
      <c r="I5760" s="108" t="s">
        <v>9093</v>
      </c>
      <c r="J5760" s="22" t="s">
        <v>9094</v>
      </c>
      <c r="K5760" s="4">
        <f>IFERROR(__xludf.DUMMYFUNCTION("""COMPUTED_VALUE"""),11.0)</f>
        <v>11</v>
      </c>
      <c r="L5760" s="4" t="s">
        <v>8731</v>
      </c>
      <c r="M5760" s="4">
        <v>12.0</v>
      </c>
    </row>
    <row r="5761">
      <c r="A5761" s="85">
        <v>46037.0</v>
      </c>
      <c r="B5761" s="22" t="s">
        <v>1876</v>
      </c>
      <c r="C5761" s="22" t="s">
        <v>8726</v>
      </c>
      <c r="D5761" s="82" t="s">
        <v>8813</v>
      </c>
      <c r="E5761" s="22" t="s">
        <v>9090</v>
      </c>
      <c r="F5761" s="106" t="s">
        <v>9091</v>
      </c>
      <c r="G5761" s="106" t="s">
        <v>9092</v>
      </c>
      <c r="H5761" s="22" t="s">
        <v>9074</v>
      </c>
      <c r="I5761" s="108" t="s">
        <v>9093</v>
      </c>
      <c r="J5761" s="22" t="s">
        <v>9094</v>
      </c>
      <c r="K5761" s="4">
        <f>IFERROR(__xludf.DUMMYFUNCTION("""COMPUTED_VALUE"""),11.0)</f>
        <v>11</v>
      </c>
      <c r="L5761" s="4" t="s">
        <v>8731</v>
      </c>
      <c r="M5761" s="4">
        <v>12.0</v>
      </c>
    </row>
    <row r="5762">
      <c r="A5762" s="85">
        <v>46038.0</v>
      </c>
      <c r="B5762" s="22" t="s">
        <v>1876</v>
      </c>
      <c r="C5762" s="22" t="s">
        <v>8726</v>
      </c>
      <c r="D5762" s="82" t="s">
        <v>8813</v>
      </c>
      <c r="E5762" s="22" t="s">
        <v>9090</v>
      </c>
      <c r="F5762" s="106" t="s">
        <v>9091</v>
      </c>
      <c r="G5762" s="106" t="s">
        <v>9092</v>
      </c>
      <c r="H5762" s="22" t="s">
        <v>9074</v>
      </c>
      <c r="I5762" s="108" t="s">
        <v>9093</v>
      </c>
      <c r="J5762" s="22" t="s">
        <v>9094</v>
      </c>
      <c r="K5762" s="4">
        <f>IFERROR(__xludf.DUMMYFUNCTION("""COMPUTED_VALUE"""),11.0)</f>
        <v>11</v>
      </c>
      <c r="L5762" s="4" t="s">
        <v>8731</v>
      </c>
      <c r="M5762" s="4">
        <v>12.0</v>
      </c>
    </row>
    <row r="5763">
      <c r="A5763" s="85">
        <v>46039.0</v>
      </c>
      <c r="B5763" s="22" t="s">
        <v>1876</v>
      </c>
      <c r="C5763" s="22" t="s">
        <v>8726</v>
      </c>
      <c r="D5763" s="82" t="s">
        <v>8813</v>
      </c>
      <c r="E5763" s="22" t="s">
        <v>9090</v>
      </c>
      <c r="F5763" s="106" t="s">
        <v>9091</v>
      </c>
      <c r="G5763" s="106" t="s">
        <v>9092</v>
      </c>
      <c r="H5763" s="22" t="s">
        <v>9074</v>
      </c>
      <c r="I5763" s="108" t="s">
        <v>9093</v>
      </c>
      <c r="J5763" s="22" t="s">
        <v>9094</v>
      </c>
      <c r="K5763" s="4">
        <f>IFERROR(__xludf.DUMMYFUNCTION("""COMPUTED_VALUE"""),11.0)</f>
        <v>11</v>
      </c>
      <c r="L5763" s="4" t="s">
        <v>8731</v>
      </c>
      <c r="M5763" s="4">
        <v>12.0</v>
      </c>
    </row>
    <row r="5764">
      <c r="A5764" s="85">
        <v>46040.0</v>
      </c>
      <c r="B5764" s="22" t="s">
        <v>1876</v>
      </c>
      <c r="C5764" s="22" t="s">
        <v>8726</v>
      </c>
      <c r="D5764" s="82" t="s">
        <v>8813</v>
      </c>
      <c r="E5764" s="22" t="s">
        <v>9090</v>
      </c>
      <c r="F5764" s="106" t="s">
        <v>9091</v>
      </c>
      <c r="G5764" s="106" t="s">
        <v>9092</v>
      </c>
      <c r="H5764" s="22" t="s">
        <v>9074</v>
      </c>
      <c r="I5764" s="108" t="s">
        <v>9093</v>
      </c>
      <c r="J5764" s="22" t="s">
        <v>9094</v>
      </c>
      <c r="K5764" s="4">
        <f>IFERROR(__xludf.DUMMYFUNCTION("""COMPUTED_VALUE"""),11.0)</f>
        <v>11</v>
      </c>
      <c r="L5764" s="4" t="s">
        <v>8731</v>
      </c>
      <c r="M5764" s="4">
        <v>12.0</v>
      </c>
    </row>
    <row r="5765">
      <c r="A5765" s="85">
        <v>46041.0</v>
      </c>
      <c r="B5765" s="22" t="s">
        <v>1876</v>
      </c>
      <c r="C5765" s="22" t="s">
        <v>8726</v>
      </c>
      <c r="D5765" s="82" t="s">
        <v>8813</v>
      </c>
      <c r="E5765" s="22" t="s">
        <v>9090</v>
      </c>
      <c r="F5765" s="106" t="s">
        <v>9091</v>
      </c>
      <c r="G5765" s="106" t="s">
        <v>9092</v>
      </c>
      <c r="H5765" s="22" t="s">
        <v>9074</v>
      </c>
      <c r="I5765" s="108" t="s">
        <v>9093</v>
      </c>
      <c r="J5765" s="22" t="s">
        <v>9094</v>
      </c>
      <c r="K5765" s="4">
        <f>IFERROR(__xludf.DUMMYFUNCTION("""COMPUTED_VALUE"""),11.0)</f>
        <v>11</v>
      </c>
      <c r="L5765" s="4" t="s">
        <v>8731</v>
      </c>
      <c r="M5765" s="4">
        <v>12.0</v>
      </c>
    </row>
    <row r="5766">
      <c r="A5766" s="85">
        <v>46042.0</v>
      </c>
      <c r="B5766" s="22" t="s">
        <v>1876</v>
      </c>
      <c r="C5766" s="22" t="s">
        <v>8726</v>
      </c>
      <c r="D5766" s="82" t="s">
        <v>8813</v>
      </c>
      <c r="E5766" s="22" t="s">
        <v>9090</v>
      </c>
      <c r="F5766" s="106" t="s">
        <v>9091</v>
      </c>
      <c r="G5766" s="106" t="s">
        <v>9092</v>
      </c>
      <c r="H5766" s="22" t="s">
        <v>9074</v>
      </c>
      <c r="I5766" s="108" t="s">
        <v>9093</v>
      </c>
      <c r="J5766" s="22" t="s">
        <v>9094</v>
      </c>
      <c r="K5766" s="4">
        <f>IFERROR(__xludf.DUMMYFUNCTION("""COMPUTED_VALUE"""),11.0)</f>
        <v>11</v>
      </c>
      <c r="L5766" s="4" t="s">
        <v>8731</v>
      </c>
      <c r="M5766" s="4">
        <v>12.0</v>
      </c>
    </row>
    <row r="5767">
      <c r="A5767" s="85">
        <v>46043.0</v>
      </c>
      <c r="B5767" s="22" t="s">
        <v>1876</v>
      </c>
      <c r="C5767" s="22" t="s">
        <v>8726</v>
      </c>
      <c r="D5767" s="82" t="s">
        <v>8813</v>
      </c>
      <c r="E5767" s="22" t="s">
        <v>9090</v>
      </c>
      <c r="F5767" s="106" t="s">
        <v>9091</v>
      </c>
      <c r="G5767" s="106" t="s">
        <v>9092</v>
      </c>
      <c r="H5767" s="22" t="s">
        <v>9074</v>
      </c>
      <c r="I5767" s="108" t="s">
        <v>9093</v>
      </c>
      <c r="J5767" s="22" t="s">
        <v>9094</v>
      </c>
      <c r="K5767" s="4">
        <f>IFERROR(__xludf.DUMMYFUNCTION("""COMPUTED_VALUE"""),11.0)</f>
        <v>11</v>
      </c>
      <c r="L5767" s="4" t="s">
        <v>8731</v>
      </c>
      <c r="M5767" s="4">
        <v>12.0</v>
      </c>
    </row>
    <row r="5768">
      <c r="A5768" s="85">
        <v>46044.0</v>
      </c>
      <c r="B5768" s="22" t="s">
        <v>1876</v>
      </c>
      <c r="C5768" s="22" t="s">
        <v>8726</v>
      </c>
      <c r="D5768" s="82" t="s">
        <v>8813</v>
      </c>
      <c r="E5768" s="22" t="s">
        <v>9090</v>
      </c>
      <c r="F5768" s="106" t="s">
        <v>9091</v>
      </c>
      <c r="G5768" s="106" t="s">
        <v>9092</v>
      </c>
      <c r="H5768" s="22" t="s">
        <v>9074</v>
      </c>
      <c r="I5768" s="108" t="s">
        <v>9093</v>
      </c>
      <c r="J5768" s="22" t="s">
        <v>9094</v>
      </c>
      <c r="K5768" s="4">
        <f>IFERROR(__xludf.DUMMYFUNCTION("""COMPUTED_VALUE"""),11.0)</f>
        <v>11</v>
      </c>
      <c r="L5768" s="4" t="s">
        <v>8731</v>
      </c>
      <c r="M5768" s="4">
        <v>12.0</v>
      </c>
    </row>
    <row r="5769">
      <c r="A5769" s="85">
        <v>46045.0</v>
      </c>
      <c r="B5769" s="22" t="s">
        <v>1876</v>
      </c>
      <c r="C5769" s="22" t="s">
        <v>8726</v>
      </c>
      <c r="D5769" s="82" t="s">
        <v>8813</v>
      </c>
      <c r="E5769" s="22" t="s">
        <v>9090</v>
      </c>
      <c r="F5769" s="106" t="s">
        <v>9091</v>
      </c>
      <c r="G5769" s="106" t="s">
        <v>9092</v>
      </c>
      <c r="H5769" s="22" t="s">
        <v>9074</v>
      </c>
      <c r="I5769" s="108" t="s">
        <v>9093</v>
      </c>
      <c r="J5769" s="22" t="s">
        <v>9094</v>
      </c>
      <c r="K5769" s="4">
        <f>IFERROR(__xludf.DUMMYFUNCTION("""COMPUTED_VALUE"""),11.0)</f>
        <v>11</v>
      </c>
      <c r="L5769" s="4" t="s">
        <v>8731</v>
      </c>
      <c r="M5769" s="4">
        <v>12.0</v>
      </c>
    </row>
    <row r="5770">
      <c r="A5770" s="85">
        <v>46046.0</v>
      </c>
      <c r="B5770" s="22" t="s">
        <v>1876</v>
      </c>
      <c r="C5770" s="22" t="s">
        <v>8726</v>
      </c>
      <c r="D5770" s="82" t="s">
        <v>8813</v>
      </c>
      <c r="E5770" s="22" t="s">
        <v>9090</v>
      </c>
      <c r="F5770" s="106" t="s">
        <v>9091</v>
      </c>
      <c r="G5770" s="106" t="s">
        <v>9092</v>
      </c>
      <c r="H5770" s="22" t="s">
        <v>9074</v>
      </c>
      <c r="I5770" s="108" t="s">
        <v>9093</v>
      </c>
      <c r="J5770" s="22" t="s">
        <v>9094</v>
      </c>
      <c r="K5770" s="4">
        <f>IFERROR(__xludf.DUMMYFUNCTION("""COMPUTED_VALUE"""),11.0)</f>
        <v>11</v>
      </c>
      <c r="L5770" s="4" t="s">
        <v>8731</v>
      </c>
      <c r="M5770" s="4">
        <v>12.0</v>
      </c>
    </row>
    <row r="5771">
      <c r="A5771" s="85">
        <v>46047.0</v>
      </c>
      <c r="B5771" s="22" t="s">
        <v>1876</v>
      </c>
      <c r="C5771" s="22" t="s">
        <v>8726</v>
      </c>
      <c r="D5771" s="82" t="s">
        <v>8813</v>
      </c>
      <c r="E5771" s="22" t="s">
        <v>9090</v>
      </c>
      <c r="F5771" s="106" t="s">
        <v>9091</v>
      </c>
      <c r="G5771" s="106" t="s">
        <v>9092</v>
      </c>
      <c r="H5771" s="22" t="s">
        <v>9074</v>
      </c>
      <c r="I5771" s="108" t="s">
        <v>9093</v>
      </c>
      <c r="J5771" s="22" t="s">
        <v>9094</v>
      </c>
      <c r="K5771" s="4">
        <f>IFERROR(__xludf.DUMMYFUNCTION("""COMPUTED_VALUE"""),11.0)</f>
        <v>11</v>
      </c>
      <c r="L5771" s="4" t="s">
        <v>8731</v>
      </c>
      <c r="M5771" s="4">
        <v>12.0</v>
      </c>
    </row>
    <row r="5772">
      <c r="A5772" s="85">
        <v>46048.0</v>
      </c>
      <c r="B5772" s="22" t="s">
        <v>1876</v>
      </c>
      <c r="C5772" s="22" t="s">
        <v>8726</v>
      </c>
      <c r="D5772" s="82" t="s">
        <v>8813</v>
      </c>
      <c r="E5772" s="22" t="s">
        <v>9090</v>
      </c>
      <c r="F5772" s="106" t="s">
        <v>9091</v>
      </c>
      <c r="G5772" s="106" t="s">
        <v>9092</v>
      </c>
      <c r="H5772" s="22" t="s">
        <v>9074</v>
      </c>
      <c r="I5772" s="108" t="s">
        <v>9093</v>
      </c>
      <c r="J5772" s="22" t="s">
        <v>9094</v>
      </c>
      <c r="K5772" s="4">
        <f>IFERROR(__xludf.DUMMYFUNCTION("""COMPUTED_VALUE"""),11.0)</f>
        <v>11</v>
      </c>
      <c r="L5772" s="4" t="s">
        <v>8731</v>
      </c>
      <c r="M5772" s="4">
        <v>12.0</v>
      </c>
    </row>
    <row r="5773">
      <c r="A5773" s="85">
        <v>46049.0</v>
      </c>
      <c r="B5773" s="22" t="s">
        <v>1876</v>
      </c>
      <c r="C5773" s="22" t="s">
        <v>8726</v>
      </c>
      <c r="D5773" s="82" t="s">
        <v>8813</v>
      </c>
      <c r="E5773" s="22" t="s">
        <v>9090</v>
      </c>
      <c r="F5773" s="106" t="s">
        <v>9091</v>
      </c>
      <c r="G5773" s="106" t="s">
        <v>9092</v>
      </c>
      <c r="H5773" s="22" t="s">
        <v>9074</v>
      </c>
      <c r="I5773" s="108" t="s">
        <v>9093</v>
      </c>
      <c r="J5773" s="22" t="s">
        <v>9094</v>
      </c>
      <c r="K5773" s="4">
        <f>IFERROR(__xludf.DUMMYFUNCTION("""COMPUTED_VALUE"""),11.0)</f>
        <v>11</v>
      </c>
      <c r="L5773" s="4" t="s">
        <v>8731</v>
      </c>
      <c r="M5773" s="4">
        <v>12.0</v>
      </c>
    </row>
    <row r="5774">
      <c r="A5774" s="85">
        <v>46050.0</v>
      </c>
      <c r="B5774" s="22" t="s">
        <v>1876</v>
      </c>
      <c r="C5774" s="22" t="s">
        <v>8726</v>
      </c>
      <c r="D5774" s="82" t="s">
        <v>8813</v>
      </c>
      <c r="E5774" s="22" t="s">
        <v>9090</v>
      </c>
      <c r="F5774" s="106" t="s">
        <v>9091</v>
      </c>
      <c r="G5774" s="106" t="s">
        <v>9092</v>
      </c>
      <c r="H5774" s="22" t="s">
        <v>9074</v>
      </c>
      <c r="I5774" s="108" t="s">
        <v>9093</v>
      </c>
      <c r="J5774" s="22" t="s">
        <v>9094</v>
      </c>
      <c r="K5774" s="4">
        <f>IFERROR(__xludf.DUMMYFUNCTION("""COMPUTED_VALUE"""),11.0)</f>
        <v>11</v>
      </c>
      <c r="L5774" s="4" t="s">
        <v>8731</v>
      </c>
      <c r="M5774" s="4">
        <v>12.0</v>
      </c>
    </row>
    <row r="5775">
      <c r="A5775" s="85">
        <v>46051.0</v>
      </c>
      <c r="B5775" s="22" t="s">
        <v>1876</v>
      </c>
      <c r="C5775" s="22" t="s">
        <v>8726</v>
      </c>
      <c r="D5775" s="82" t="s">
        <v>8813</v>
      </c>
      <c r="E5775" s="22" t="s">
        <v>9090</v>
      </c>
      <c r="F5775" s="106" t="s">
        <v>9091</v>
      </c>
      <c r="G5775" s="106" t="s">
        <v>9092</v>
      </c>
      <c r="H5775" s="22" t="s">
        <v>9074</v>
      </c>
      <c r="I5775" s="108" t="s">
        <v>9093</v>
      </c>
      <c r="J5775" s="22" t="s">
        <v>9094</v>
      </c>
      <c r="K5775" s="4">
        <f>IFERROR(__xludf.DUMMYFUNCTION("""COMPUTED_VALUE"""),11.0)</f>
        <v>11</v>
      </c>
      <c r="L5775" s="4" t="s">
        <v>8731</v>
      </c>
      <c r="M5775" s="4">
        <v>12.0</v>
      </c>
    </row>
    <row r="5776">
      <c r="A5776" s="85">
        <v>46052.0</v>
      </c>
      <c r="B5776" s="22" t="s">
        <v>1876</v>
      </c>
      <c r="C5776" s="22" t="s">
        <v>8726</v>
      </c>
      <c r="D5776" s="82" t="s">
        <v>8813</v>
      </c>
      <c r="E5776" s="22" t="s">
        <v>9090</v>
      </c>
      <c r="F5776" s="106" t="s">
        <v>9091</v>
      </c>
      <c r="G5776" s="106" t="s">
        <v>9092</v>
      </c>
      <c r="H5776" s="22" t="s">
        <v>9074</v>
      </c>
      <c r="I5776" s="108" t="s">
        <v>9093</v>
      </c>
      <c r="J5776" s="22" t="s">
        <v>9094</v>
      </c>
      <c r="K5776" s="4">
        <f>IFERROR(__xludf.DUMMYFUNCTION("""COMPUTED_VALUE"""),11.0)</f>
        <v>11</v>
      </c>
      <c r="L5776" s="4" t="s">
        <v>8731</v>
      </c>
      <c r="M5776" s="4">
        <v>12.0</v>
      </c>
    </row>
    <row r="5777">
      <c r="A5777" s="85">
        <v>46053.0</v>
      </c>
      <c r="B5777" s="22" t="s">
        <v>1876</v>
      </c>
      <c r="C5777" s="22" t="s">
        <v>8726</v>
      </c>
      <c r="D5777" s="82" t="s">
        <v>8813</v>
      </c>
      <c r="E5777" s="22" t="s">
        <v>9090</v>
      </c>
      <c r="F5777" s="106" t="s">
        <v>9091</v>
      </c>
      <c r="G5777" s="106" t="s">
        <v>9092</v>
      </c>
      <c r="H5777" s="22" t="s">
        <v>9074</v>
      </c>
      <c r="I5777" s="108" t="s">
        <v>9093</v>
      </c>
      <c r="J5777" s="22" t="s">
        <v>9094</v>
      </c>
      <c r="K5777" s="4">
        <f>IFERROR(__xludf.DUMMYFUNCTION("""COMPUTED_VALUE"""),11.0)</f>
        <v>11</v>
      </c>
      <c r="L5777" s="4" t="s">
        <v>8731</v>
      </c>
      <c r="M5777" s="4">
        <v>12.0</v>
      </c>
    </row>
    <row r="5778">
      <c r="A5778" s="85">
        <v>46054.0</v>
      </c>
      <c r="B5778" s="22" t="s">
        <v>1876</v>
      </c>
      <c r="C5778" s="22" t="s">
        <v>8726</v>
      </c>
      <c r="D5778" s="82" t="s">
        <v>8813</v>
      </c>
      <c r="E5778" s="22" t="s">
        <v>9090</v>
      </c>
      <c r="F5778" s="106" t="s">
        <v>9091</v>
      </c>
      <c r="G5778" s="106" t="s">
        <v>9092</v>
      </c>
      <c r="H5778" s="22" t="s">
        <v>9074</v>
      </c>
      <c r="I5778" s="108" t="s">
        <v>9093</v>
      </c>
      <c r="J5778" s="22" t="s">
        <v>9094</v>
      </c>
      <c r="K5778" s="4">
        <f>IFERROR(__xludf.DUMMYFUNCTION("""COMPUTED_VALUE"""),11.0)</f>
        <v>11</v>
      </c>
      <c r="L5778" s="4" t="s">
        <v>8731</v>
      </c>
      <c r="M5778" s="4">
        <v>12.0</v>
      </c>
    </row>
    <row r="5779">
      <c r="A5779" s="85">
        <v>46055.0</v>
      </c>
      <c r="B5779" s="22" t="s">
        <v>1876</v>
      </c>
      <c r="C5779" s="22" t="s">
        <v>8726</v>
      </c>
      <c r="D5779" s="82" t="s">
        <v>8813</v>
      </c>
      <c r="E5779" s="22" t="s">
        <v>9090</v>
      </c>
      <c r="F5779" s="106" t="s">
        <v>9091</v>
      </c>
      <c r="G5779" s="106" t="s">
        <v>9092</v>
      </c>
      <c r="H5779" s="22" t="s">
        <v>9074</v>
      </c>
      <c r="I5779" s="108" t="s">
        <v>9093</v>
      </c>
      <c r="J5779" s="22" t="s">
        <v>9094</v>
      </c>
      <c r="K5779" s="4">
        <f>IFERROR(__xludf.DUMMYFUNCTION("""COMPUTED_VALUE"""),11.0)</f>
        <v>11</v>
      </c>
      <c r="L5779" s="4" t="s">
        <v>8731</v>
      </c>
      <c r="M5779" s="4">
        <v>12.0</v>
      </c>
    </row>
    <row r="5780">
      <c r="A5780" s="85">
        <v>46056.0</v>
      </c>
      <c r="B5780" s="22" t="s">
        <v>1876</v>
      </c>
      <c r="C5780" s="22" t="s">
        <v>8726</v>
      </c>
      <c r="D5780" s="82" t="s">
        <v>8813</v>
      </c>
      <c r="E5780" s="22" t="s">
        <v>9090</v>
      </c>
      <c r="F5780" s="106" t="s">
        <v>9091</v>
      </c>
      <c r="G5780" s="106" t="s">
        <v>9092</v>
      </c>
      <c r="H5780" s="22" t="s">
        <v>9074</v>
      </c>
      <c r="I5780" s="108" t="s">
        <v>9093</v>
      </c>
      <c r="J5780" s="22" t="s">
        <v>9094</v>
      </c>
      <c r="K5780" s="4">
        <f>IFERROR(__xludf.DUMMYFUNCTION("""COMPUTED_VALUE"""),11.0)</f>
        <v>11</v>
      </c>
      <c r="L5780" s="4" t="s">
        <v>8731</v>
      </c>
      <c r="M5780" s="4">
        <v>12.0</v>
      </c>
    </row>
    <row r="5781">
      <c r="A5781" s="85">
        <v>46057.0</v>
      </c>
      <c r="B5781" s="22" t="s">
        <v>1876</v>
      </c>
      <c r="C5781" s="22" t="s">
        <v>8726</v>
      </c>
      <c r="D5781" s="82" t="s">
        <v>8813</v>
      </c>
      <c r="E5781" s="22" t="s">
        <v>9090</v>
      </c>
      <c r="F5781" s="106" t="s">
        <v>9091</v>
      </c>
      <c r="G5781" s="106" t="s">
        <v>9092</v>
      </c>
      <c r="H5781" s="22" t="s">
        <v>9074</v>
      </c>
      <c r="I5781" s="108" t="s">
        <v>9093</v>
      </c>
      <c r="J5781" s="22" t="s">
        <v>9094</v>
      </c>
      <c r="K5781" s="4">
        <f>IFERROR(__xludf.DUMMYFUNCTION("""COMPUTED_VALUE"""),11.0)</f>
        <v>11</v>
      </c>
      <c r="L5781" s="4" t="s">
        <v>8731</v>
      </c>
      <c r="M5781" s="4">
        <v>12.0</v>
      </c>
    </row>
    <row r="5782">
      <c r="A5782" s="85">
        <v>46058.0</v>
      </c>
      <c r="B5782" s="22" t="s">
        <v>1876</v>
      </c>
      <c r="C5782" s="22" t="s">
        <v>8726</v>
      </c>
      <c r="D5782" s="82" t="s">
        <v>8813</v>
      </c>
      <c r="E5782" s="22" t="s">
        <v>9090</v>
      </c>
      <c r="F5782" s="106" t="s">
        <v>9091</v>
      </c>
      <c r="G5782" s="106" t="s">
        <v>9092</v>
      </c>
      <c r="H5782" s="22" t="s">
        <v>9074</v>
      </c>
      <c r="I5782" s="108" t="s">
        <v>9093</v>
      </c>
      <c r="J5782" s="22" t="s">
        <v>9094</v>
      </c>
      <c r="K5782" s="4">
        <f>IFERROR(__xludf.DUMMYFUNCTION("""COMPUTED_VALUE"""),11.0)</f>
        <v>11</v>
      </c>
      <c r="L5782" s="4" t="s">
        <v>8731</v>
      </c>
      <c r="M5782" s="4">
        <v>12.0</v>
      </c>
    </row>
    <row r="5783">
      <c r="A5783" s="85">
        <v>46059.0</v>
      </c>
      <c r="B5783" s="22" t="s">
        <v>1876</v>
      </c>
      <c r="C5783" s="22" t="s">
        <v>8726</v>
      </c>
      <c r="D5783" s="82" t="s">
        <v>8813</v>
      </c>
      <c r="E5783" s="22" t="s">
        <v>9090</v>
      </c>
      <c r="F5783" s="106" t="s">
        <v>9091</v>
      </c>
      <c r="G5783" s="106" t="s">
        <v>9092</v>
      </c>
      <c r="H5783" s="22" t="s">
        <v>9074</v>
      </c>
      <c r="I5783" s="108" t="s">
        <v>9093</v>
      </c>
      <c r="J5783" s="22" t="s">
        <v>9094</v>
      </c>
      <c r="K5783" s="4">
        <f>IFERROR(__xludf.DUMMYFUNCTION("""COMPUTED_VALUE"""),11.0)</f>
        <v>11</v>
      </c>
      <c r="L5783" s="4" t="s">
        <v>8731</v>
      </c>
      <c r="M5783" s="4">
        <v>12.0</v>
      </c>
    </row>
    <row r="5784">
      <c r="A5784" s="85">
        <v>46060.0</v>
      </c>
      <c r="B5784" s="22" t="s">
        <v>1876</v>
      </c>
      <c r="C5784" s="22" t="s">
        <v>8726</v>
      </c>
      <c r="D5784" s="82" t="s">
        <v>8813</v>
      </c>
      <c r="E5784" s="22" t="s">
        <v>9090</v>
      </c>
      <c r="F5784" s="106" t="s">
        <v>9091</v>
      </c>
      <c r="G5784" s="106" t="s">
        <v>9092</v>
      </c>
      <c r="H5784" s="22" t="s">
        <v>9074</v>
      </c>
      <c r="I5784" s="108" t="s">
        <v>9093</v>
      </c>
      <c r="J5784" s="22" t="s">
        <v>9094</v>
      </c>
      <c r="K5784" s="4">
        <f>IFERROR(__xludf.DUMMYFUNCTION("""COMPUTED_VALUE"""),11.0)</f>
        <v>11</v>
      </c>
      <c r="L5784" s="4" t="s">
        <v>8731</v>
      </c>
      <c r="M5784" s="4">
        <v>12.0</v>
      </c>
    </row>
    <row r="5785">
      <c r="A5785" s="85">
        <v>46061.0</v>
      </c>
      <c r="B5785" s="22" t="s">
        <v>1876</v>
      </c>
      <c r="C5785" s="22" t="s">
        <v>8726</v>
      </c>
      <c r="D5785" s="82" t="s">
        <v>8813</v>
      </c>
      <c r="E5785" s="22" t="s">
        <v>9090</v>
      </c>
      <c r="F5785" s="106" t="s">
        <v>9091</v>
      </c>
      <c r="G5785" s="106" t="s">
        <v>9092</v>
      </c>
      <c r="H5785" s="22" t="s">
        <v>9074</v>
      </c>
      <c r="I5785" s="108" t="s">
        <v>9093</v>
      </c>
      <c r="J5785" s="22" t="s">
        <v>9094</v>
      </c>
      <c r="K5785" s="4">
        <f>IFERROR(__xludf.DUMMYFUNCTION("""COMPUTED_VALUE"""),11.0)</f>
        <v>11</v>
      </c>
      <c r="L5785" s="4" t="s">
        <v>8731</v>
      </c>
      <c r="M5785" s="4">
        <v>12.0</v>
      </c>
    </row>
    <row r="5786">
      <c r="A5786" s="85">
        <v>46062.0</v>
      </c>
      <c r="B5786" s="22" t="s">
        <v>1876</v>
      </c>
      <c r="C5786" s="22" t="s">
        <v>8726</v>
      </c>
      <c r="D5786" s="82" t="s">
        <v>8813</v>
      </c>
      <c r="E5786" s="22" t="s">
        <v>9090</v>
      </c>
      <c r="F5786" s="106" t="s">
        <v>9091</v>
      </c>
      <c r="G5786" s="106" t="s">
        <v>9092</v>
      </c>
      <c r="H5786" s="22" t="s">
        <v>9074</v>
      </c>
      <c r="I5786" s="108" t="s">
        <v>9093</v>
      </c>
      <c r="J5786" s="22" t="s">
        <v>9094</v>
      </c>
      <c r="K5786" s="4">
        <f>IFERROR(__xludf.DUMMYFUNCTION("""COMPUTED_VALUE"""),11.0)</f>
        <v>11</v>
      </c>
      <c r="L5786" s="4" t="s">
        <v>8731</v>
      </c>
      <c r="M5786" s="4">
        <v>12.0</v>
      </c>
    </row>
    <row r="5787">
      <c r="A5787" s="85">
        <v>46063.0</v>
      </c>
      <c r="B5787" s="22" t="s">
        <v>1876</v>
      </c>
      <c r="C5787" s="22" t="s">
        <v>8726</v>
      </c>
      <c r="D5787" s="82" t="s">
        <v>8813</v>
      </c>
      <c r="E5787" s="22" t="s">
        <v>9090</v>
      </c>
      <c r="F5787" s="106" t="s">
        <v>9091</v>
      </c>
      <c r="G5787" s="106" t="s">
        <v>9092</v>
      </c>
      <c r="H5787" s="22" t="s">
        <v>9074</v>
      </c>
      <c r="I5787" s="108" t="s">
        <v>9093</v>
      </c>
      <c r="J5787" s="22" t="s">
        <v>9094</v>
      </c>
      <c r="K5787" s="4">
        <f>IFERROR(__xludf.DUMMYFUNCTION("""COMPUTED_VALUE"""),11.0)</f>
        <v>11</v>
      </c>
      <c r="L5787" s="4" t="s">
        <v>8731</v>
      </c>
      <c r="M5787" s="4">
        <v>12.0</v>
      </c>
    </row>
    <row r="5788">
      <c r="A5788" s="85">
        <v>46064.0</v>
      </c>
      <c r="B5788" s="22" t="s">
        <v>1876</v>
      </c>
      <c r="C5788" s="22" t="s">
        <v>8726</v>
      </c>
      <c r="D5788" s="82" t="s">
        <v>8813</v>
      </c>
      <c r="E5788" s="22" t="s">
        <v>9090</v>
      </c>
      <c r="F5788" s="106" t="s">
        <v>9091</v>
      </c>
      <c r="G5788" s="106" t="s">
        <v>9092</v>
      </c>
      <c r="H5788" s="22" t="s">
        <v>9074</v>
      </c>
      <c r="I5788" s="108" t="s">
        <v>9093</v>
      </c>
      <c r="J5788" s="22" t="s">
        <v>9094</v>
      </c>
      <c r="K5788" s="4">
        <f>IFERROR(__xludf.DUMMYFUNCTION("""COMPUTED_VALUE"""),11.0)</f>
        <v>11</v>
      </c>
      <c r="L5788" s="4" t="s">
        <v>8731</v>
      </c>
      <c r="M5788" s="4">
        <v>12.0</v>
      </c>
    </row>
    <row r="5789">
      <c r="A5789" s="85">
        <v>46065.0</v>
      </c>
      <c r="B5789" s="22" t="s">
        <v>1876</v>
      </c>
      <c r="C5789" s="22" t="s">
        <v>8726</v>
      </c>
      <c r="D5789" s="82" t="s">
        <v>8813</v>
      </c>
      <c r="E5789" s="22" t="s">
        <v>9090</v>
      </c>
      <c r="F5789" s="106" t="s">
        <v>9091</v>
      </c>
      <c r="G5789" s="106" t="s">
        <v>9092</v>
      </c>
      <c r="H5789" s="22" t="s">
        <v>9074</v>
      </c>
      <c r="I5789" s="108" t="s">
        <v>9093</v>
      </c>
      <c r="J5789" s="22" t="s">
        <v>9094</v>
      </c>
      <c r="K5789" s="4">
        <f>IFERROR(__xludf.DUMMYFUNCTION("""COMPUTED_VALUE"""),11.0)</f>
        <v>11</v>
      </c>
      <c r="L5789" s="4" t="s">
        <v>8731</v>
      </c>
      <c r="M5789" s="4">
        <v>12.0</v>
      </c>
    </row>
    <row r="5790">
      <c r="A5790" s="85">
        <v>46066.0</v>
      </c>
      <c r="B5790" s="22" t="s">
        <v>1876</v>
      </c>
      <c r="C5790" s="22" t="s">
        <v>8726</v>
      </c>
      <c r="D5790" s="82" t="s">
        <v>8813</v>
      </c>
      <c r="E5790" s="22" t="s">
        <v>9090</v>
      </c>
      <c r="F5790" s="106" t="s">
        <v>9091</v>
      </c>
      <c r="G5790" s="106" t="s">
        <v>9092</v>
      </c>
      <c r="H5790" s="22" t="s">
        <v>9074</v>
      </c>
      <c r="I5790" s="108" t="s">
        <v>9093</v>
      </c>
      <c r="J5790" s="22" t="s">
        <v>9094</v>
      </c>
      <c r="K5790" s="4">
        <f>IFERROR(__xludf.DUMMYFUNCTION("""COMPUTED_VALUE"""),11.0)</f>
        <v>11</v>
      </c>
      <c r="L5790" s="4" t="s">
        <v>8731</v>
      </c>
      <c r="M5790" s="4">
        <v>12.0</v>
      </c>
    </row>
    <row r="5791">
      <c r="A5791" s="85">
        <v>46067.0</v>
      </c>
      <c r="B5791" s="22" t="s">
        <v>1876</v>
      </c>
      <c r="C5791" s="22" t="s">
        <v>8726</v>
      </c>
      <c r="D5791" s="82" t="s">
        <v>8813</v>
      </c>
      <c r="E5791" s="22" t="s">
        <v>9090</v>
      </c>
      <c r="F5791" s="106" t="s">
        <v>9091</v>
      </c>
      <c r="G5791" s="106" t="s">
        <v>9092</v>
      </c>
      <c r="H5791" s="22" t="s">
        <v>9074</v>
      </c>
      <c r="I5791" s="108" t="s">
        <v>9093</v>
      </c>
      <c r="J5791" s="22" t="s">
        <v>9094</v>
      </c>
      <c r="K5791" s="4">
        <f>IFERROR(__xludf.DUMMYFUNCTION("""COMPUTED_VALUE"""),11.0)</f>
        <v>11</v>
      </c>
      <c r="L5791" s="4" t="s">
        <v>8731</v>
      </c>
      <c r="M5791" s="4">
        <v>12.0</v>
      </c>
    </row>
    <row r="5792">
      <c r="A5792" s="85">
        <v>46068.0</v>
      </c>
      <c r="B5792" s="22" t="s">
        <v>1876</v>
      </c>
      <c r="C5792" s="22" t="s">
        <v>8726</v>
      </c>
      <c r="D5792" s="82" t="s">
        <v>8813</v>
      </c>
      <c r="E5792" s="22" t="s">
        <v>9090</v>
      </c>
      <c r="F5792" s="106" t="s">
        <v>9091</v>
      </c>
      <c r="G5792" s="106" t="s">
        <v>9092</v>
      </c>
      <c r="H5792" s="22" t="s">
        <v>9074</v>
      </c>
      <c r="I5792" s="108" t="s">
        <v>9093</v>
      </c>
      <c r="J5792" s="22" t="s">
        <v>9094</v>
      </c>
      <c r="K5792" s="4">
        <f>IFERROR(__xludf.DUMMYFUNCTION("""COMPUTED_VALUE"""),11.0)</f>
        <v>11</v>
      </c>
      <c r="L5792" s="4" t="s">
        <v>8731</v>
      </c>
      <c r="M5792" s="4">
        <v>12.0</v>
      </c>
    </row>
    <row r="5793">
      <c r="A5793" s="85">
        <v>46069.0</v>
      </c>
      <c r="B5793" s="22" t="s">
        <v>1876</v>
      </c>
      <c r="C5793" s="22" t="s">
        <v>8726</v>
      </c>
      <c r="D5793" s="82" t="s">
        <v>8813</v>
      </c>
      <c r="E5793" s="22" t="s">
        <v>9090</v>
      </c>
      <c r="F5793" s="106" t="s">
        <v>9091</v>
      </c>
      <c r="G5793" s="106" t="s">
        <v>9092</v>
      </c>
      <c r="H5793" s="22" t="s">
        <v>9074</v>
      </c>
      <c r="I5793" s="108" t="s">
        <v>9093</v>
      </c>
      <c r="J5793" s="22" t="s">
        <v>9094</v>
      </c>
      <c r="K5793" s="4">
        <f>IFERROR(__xludf.DUMMYFUNCTION("""COMPUTED_VALUE"""),11.0)</f>
        <v>11</v>
      </c>
      <c r="L5793" s="4" t="s">
        <v>8731</v>
      </c>
      <c r="M5793" s="4">
        <v>12.0</v>
      </c>
    </row>
    <row r="5794">
      <c r="A5794" s="85">
        <v>46070.0</v>
      </c>
      <c r="B5794" s="22" t="s">
        <v>1876</v>
      </c>
      <c r="C5794" s="22" t="s">
        <v>8726</v>
      </c>
      <c r="D5794" s="82" t="s">
        <v>8813</v>
      </c>
      <c r="E5794" s="22" t="s">
        <v>9090</v>
      </c>
      <c r="F5794" s="106" t="s">
        <v>9091</v>
      </c>
      <c r="G5794" s="106" t="s">
        <v>9092</v>
      </c>
      <c r="H5794" s="22" t="s">
        <v>9074</v>
      </c>
      <c r="I5794" s="108" t="s">
        <v>9093</v>
      </c>
      <c r="J5794" s="22" t="s">
        <v>9094</v>
      </c>
      <c r="K5794" s="4">
        <f>IFERROR(__xludf.DUMMYFUNCTION("""COMPUTED_VALUE"""),11.0)</f>
        <v>11</v>
      </c>
      <c r="L5794" s="4" t="s">
        <v>8731</v>
      </c>
      <c r="M5794" s="4">
        <v>12.0</v>
      </c>
    </row>
    <row r="5795">
      <c r="A5795" s="85">
        <v>46071.0</v>
      </c>
      <c r="B5795" s="22" t="s">
        <v>1876</v>
      </c>
      <c r="C5795" s="22" t="s">
        <v>8726</v>
      </c>
      <c r="D5795" s="82" t="s">
        <v>8813</v>
      </c>
      <c r="E5795" s="22" t="s">
        <v>9090</v>
      </c>
      <c r="F5795" s="106" t="s">
        <v>9091</v>
      </c>
      <c r="G5795" s="106" t="s">
        <v>9092</v>
      </c>
      <c r="H5795" s="22" t="s">
        <v>9074</v>
      </c>
      <c r="I5795" s="108" t="s">
        <v>9093</v>
      </c>
      <c r="J5795" s="22" t="s">
        <v>9094</v>
      </c>
      <c r="K5795" s="4">
        <f>IFERROR(__xludf.DUMMYFUNCTION("""COMPUTED_VALUE"""),11.0)</f>
        <v>11</v>
      </c>
      <c r="L5795" s="4" t="s">
        <v>8731</v>
      </c>
      <c r="M5795" s="4">
        <v>12.0</v>
      </c>
    </row>
    <row r="5796">
      <c r="A5796" s="85">
        <v>46072.0</v>
      </c>
      <c r="B5796" s="22" t="s">
        <v>1876</v>
      </c>
      <c r="C5796" s="22" t="s">
        <v>8726</v>
      </c>
      <c r="D5796" s="82" t="s">
        <v>8813</v>
      </c>
      <c r="E5796" s="22" t="s">
        <v>9090</v>
      </c>
      <c r="F5796" s="106" t="s">
        <v>9091</v>
      </c>
      <c r="G5796" s="106" t="s">
        <v>9092</v>
      </c>
      <c r="H5796" s="22" t="s">
        <v>9074</v>
      </c>
      <c r="I5796" s="108" t="s">
        <v>9093</v>
      </c>
      <c r="J5796" s="22" t="s">
        <v>9094</v>
      </c>
      <c r="K5796" s="4">
        <f>IFERROR(__xludf.DUMMYFUNCTION("""COMPUTED_VALUE"""),11.0)</f>
        <v>11</v>
      </c>
      <c r="L5796" s="4" t="s">
        <v>8731</v>
      </c>
      <c r="M5796" s="4">
        <v>12.0</v>
      </c>
    </row>
    <row r="5797">
      <c r="A5797" s="85">
        <v>46073.0</v>
      </c>
      <c r="B5797" s="22" t="s">
        <v>1876</v>
      </c>
      <c r="C5797" s="22" t="s">
        <v>8726</v>
      </c>
      <c r="D5797" s="82" t="s">
        <v>8813</v>
      </c>
      <c r="E5797" s="22" t="s">
        <v>9090</v>
      </c>
      <c r="F5797" s="106" t="s">
        <v>9091</v>
      </c>
      <c r="G5797" s="106" t="s">
        <v>9092</v>
      </c>
      <c r="H5797" s="22" t="s">
        <v>9074</v>
      </c>
      <c r="I5797" s="108" t="s">
        <v>9093</v>
      </c>
      <c r="J5797" s="22" t="s">
        <v>9094</v>
      </c>
      <c r="K5797" s="4">
        <f>IFERROR(__xludf.DUMMYFUNCTION("""COMPUTED_VALUE"""),11.0)</f>
        <v>11</v>
      </c>
      <c r="L5797" s="4" t="s">
        <v>8731</v>
      </c>
      <c r="M5797" s="4">
        <v>12.0</v>
      </c>
    </row>
    <row r="5798">
      <c r="A5798" s="85">
        <v>46074.0</v>
      </c>
      <c r="B5798" s="22" t="s">
        <v>1876</v>
      </c>
      <c r="C5798" s="22" t="s">
        <v>8726</v>
      </c>
      <c r="D5798" s="82" t="s">
        <v>8813</v>
      </c>
      <c r="E5798" s="22" t="s">
        <v>9090</v>
      </c>
      <c r="F5798" s="106" t="s">
        <v>9091</v>
      </c>
      <c r="G5798" s="106" t="s">
        <v>9092</v>
      </c>
      <c r="H5798" s="22" t="s">
        <v>9074</v>
      </c>
      <c r="I5798" s="108" t="s">
        <v>9093</v>
      </c>
      <c r="J5798" s="22" t="s">
        <v>9094</v>
      </c>
      <c r="K5798" s="4">
        <f>IFERROR(__xludf.DUMMYFUNCTION("""COMPUTED_VALUE"""),11.0)</f>
        <v>11</v>
      </c>
      <c r="L5798" s="4" t="s">
        <v>8731</v>
      </c>
      <c r="M5798" s="4">
        <v>12.0</v>
      </c>
    </row>
    <row r="5799">
      <c r="A5799" s="85">
        <v>46075.0</v>
      </c>
      <c r="B5799" s="22" t="s">
        <v>1876</v>
      </c>
      <c r="C5799" s="22" t="s">
        <v>8726</v>
      </c>
      <c r="D5799" s="82" t="s">
        <v>8813</v>
      </c>
      <c r="E5799" s="22" t="s">
        <v>9090</v>
      </c>
      <c r="F5799" s="106" t="s">
        <v>9091</v>
      </c>
      <c r="G5799" s="106" t="s">
        <v>9092</v>
      </c>
      <c r="H5799" s="22" t="s">
        <v>9074</v>
      </c>
      <c r="I5799" s="108" t="s">
        <v>9093</v>
      </c>
      <c r="J5799" s="22" t="s">
        <v>9094</v>
      </c>
      <c r="K5799" s="4">
        <f>IFERROR(__xludf.DUMMYFUNCTION("""COMPUTED_VALUE"""),11.0)</f>
        <v>11</v>
      </c>
      <c r="L5799" s="4" t="s">
        <v>8731</v>
      </c>
      <c r="M5799" s="4">
        <v>12.0</v>
      </c>
    </row>
    <row r="5800">
      <c r="A5800" s="85">
        <v>46076.0</v>
      </c>
      <c r="B5800" s="22" t="s">
        <v>1876</v>
      </c>
      <c r="C5800" s="22" t="s">
        <v>8726</v>
      </c>
      <c r="D5800" s="82" t="s">
        <v>8813</v>
      </c>
      <c r="E5800" s="22" t="s">
        <v>9090</v>
      </c>
      <c r="F5800" s="106" t="s">
        <v>9091</v>
      </c>
      <c r="G5800" s="106" t="s">
        <v>9092</v>
      </c>
      <c r="H5800" s="22" t="s">
        <v>9074</v>
      </c>
      <c r="I5800" s="108" t="s">
        <v>9093</v>
      </c>
      <c r="J5800" s="22" t="s">
        <v>9094</v>
      </c>
      <c r="K5800" s="4">
        <f>IFERROR(__xludf.DUMMYFUNCTION("""COMPUTED_VALUE"""),11.0)</f>
        <v>11</v>
      </c>
      <c r="L5800" s="4" t="s">
        <v>8731</v>
      </c>
      <c r="M5800" s="4">
        <v>12.0</v>
      </c>
    </row>
    <row r="5801">
      <c r="A5801" s="85">
        <v>46077.0</v>
      </c>
      <c r="B5801" s="22" t="s">
        <v>1876</v>
      </c>
      <c r="C5801" s="22" t="s">
        <v>8726</v>
      </c>
      <c r="D5801" s="82" t="s">
        <v>8813</v>
      </c>
      <c r="E5801" s="22" t="s">
        <v>9090</v>
      </c>
      <c r="F5801" s="106" t="s">
        <v>9091</v>
      </c>
      <c r="G5801" s="106" t="s">
        <v>9092</v>
      </c>
      <c r="H5801" s="22" t="s">
        <v>9074</v>
      </c>
      <c r="I5801" s="108" t="s">
        <v>9093</v>
      </c>
      <c r="J5801" s="22" t="s">
        <v>9094</v>
      </c>
      <c r="K5801" s="4">
        <f>IFERROR(__xludf.DUMMYFUNCTION("""COMPUTED_VALUE"""),11.0)</f>
        <v>11</v>
      </c>
      <c r="L5801" s="4" t="s">
        <v>8731</v>
      </c>
      <c r="M5801" s="4">
        <v>12.0</v>
      </c>
    </row>
    <row r="5802">
      <c r="A5802" s="85">
        <v>46078.0</v>
      </c>
      <c r="B5802" s="22" t="s">
        <v>1876</v>
      </c>
      <c r="C5802" s="22" t="s">
        <v>8726</v>
      </c>
      <c r="D5802" s="82" t="s">
        <v>8813</v>
      </c>
      <c r="E5802" s="22" t="s">
        <v>9090</v>
      </c>
      <c r="F5802" s="106" t="s">
        <v>9091</v>
      </c>
      <c r="G5802" s="106" t="s">
        <v>9092</v>
      </c>
      <c r="H5802" s="22" t="s">
        <v>9074</v>
      </c>
      <c r="I5802" s="108" t="s">
        <v>9093</v>
      </c>
      <c r="J5802" s="22" t="s">
        <v>9094</v>
      </c>
      <c r="K5802" s="4">
        <f>IFERROR(__xludf.DUMMYFUNCTION("""COMPUTED_VALUE"""),11.0)</f>
        <v>11</v>
      </c>
      <c r="L5802" s="4" t="s">
        <v>8731</v>
      </c>
      <c r="M5802" s="4">
        <v>12.0</v>
      </c>
    </row>
    <row r="5803">
      <c r="A5803" s="85">
        <v>46079.0</v>
      </c>
      <c r="B5803" s="22" t="s">
        <v>1876</v>
      </c>
      <c r="C5803" s="22" t="s">
        <v>8726</v>
      </c>
      <c r="D5803" s="82" t="s">
        <v>8813</v>
      </c>
      <c r="E5803" s="22" t="s">
        <v>9090</v>
      </c>
      <c r="F5803" s="106" t="s">
        <v>9091</v>
      </c>
      <c r="G5803" s="106" t="s">
        <v>9092</v>
      </c>
      <c r="H5803" s="22" t="s">
        <v>9074</v>
      </c>
      <c r="I5803" s="108" t="s">
        <v>9093</v>
      </c>
      <c r="J5803" s="22" t="s">
        <v>9094</v>
      </c>
      <c r="K5803" s="4">
        <f>IFERROR(__xludf.DUMMYFUNCTION("""COMPUTED_VALUE"""),11.0)</f>
        <v>11</v>
      </c>
      <c r="L5803" s="4" t="s">
        <v>8731</v>
      </c>
      <c r="M5803" s="4">
        <v>12.0</v>
      </c>
    </row>
    <row r="5804">
      <c r="A5804" s="85">
        <v>46080.0</v>
      </c>
      <c r="B5804" s="22" t="s">
        <v>1876</v>
      </c>
      <c r="C5804" s="22" t="s">
        <v>8726</v>
      </c>
      <c r="D5804" s="82" t="s">
        <v>8813</v>
      </c>
      <c r="E5804" s="22" t="s">
        <v>9090</v>
      </c>
      <c r="F5804" s="106" t="s">
        <v>9091</v>
      </c>
      <c r="G5804" s="106" t="s">
        <v>9092</v>
      </c>
      <c r="H5804" s="22" t="s">
        <v>9074</v>
      </c>
      <c r="I5804" s="108" t="s">
        <v>9093</v>
      </c>
      <c r="J5804" s="22" t="s">
        <v>9094</v>
      </c>
      <c r="K5804" s="4">
        <f>IFERROR(__xludf.DUMMYFUNCTION("""COMPUTED_VALUE"""),11.0)</f>
        <v>11</v>
      </c>
      <c r="L5804" s="4" t="s">
        <v>8731</v>
      </c>
      <c r="M5804" s="4">
        <v>12.0</v>
      </c>
    </row>
    <row r="5805">
      <c r="A5805" s="85">
        <v>46081.0</v>
      </c>
      <c r="B5805" s="22" t="s">
        <v>1876</v>
      </c>
      <c r="C5805" s="22" t="s">
        <v>8726</v>
      </c>
      <c r="D5805" s="82" t="s">
        <v>8813</v>
      </c>
      <c r="E5805" s="22" t="s">
        <v>9090</v>
      </c>
      <c r="F5805" s="106" t="s">
        <v>9091</v>
      </c>
      <c r="G5805" s="106" t="s">
        <v>9092</v>
      </c>
      <c r="H5805" s="22" t="s">
        <v>9074</v>
      </c>
      <c r="I5805" s="108" t="s">
        <v>9093</v>
      </c>
      <c r="J5805" s="22" t="s">
        <v>9094</v>
      </c>
      <c r="K5805" s="4">
        <f>IFERROR(__xludf.DUMMYFUNCTION("""COMPUTED_VALUE"""),11.0)</f>
        <v>11</v>
      </c>
      <c r="L5805" s="4" t="s">
        <v>8731</v>
      </c>
      <c r="M5805" s="4">
        <v>12.0</v>
      </c>
    </row>
    <row r="5806">
      <c r="A5806" s="85">
        <v>46082.0</v>
      </c>
      <c r="B5806" s="22" t="s">
        <v>1876</v>
      </c>
      <c r="C5806" s="22" t="s">
        <v>8726</v>
      </c>
      <c r="D5806" s="82" t="s">
        <v>8813</v>
      </c>
      <c r="E5806" s="22" t="s">
        <v>9090</v>
      </c>
      <c r="F5806" s="106" t="s">
        <v>9091</v>
      </c>
      <c r="G5806" s="106" t="s">
        <v>9092</v>
      </c>
      <c r="H5806" s="22" t="s">
        <v>9074</v>
      </c>
      <c r="I5806" s="108" t="s">
        <v>9093</v>
      </c>
      <c r="J5806" s="22" t="s">
        <v>9094</v>
      </c>
      <c r="K5806" s="4">
        <f>IFERROR(__xludf.DUMMYFUNCTION("""COMPUTED_VALUE"""),11.0)</f>
        <v>11</v>
      </c>
      <c r="L5806" s="4" t="s">
        <v>8731</v>
      </c>
      <c r="M5806" s="4">
        <v>12.0</v>
      </c>
    </row>
    <row r="5807">
      <c r="A5807" s="85">
        <v>46083.0</v>
      </c>
      <c r="B5807" s="22" t="s">
        <v>1876</v>
      </c>
      <c r="C5807" s="22" t="s">
        <v>8726</v>
      </c>
      <c r="D5807" s="82" t="s">
        <v>8813</v>
      </c>
      <c r="E5807" s="22" t="s">
        <v>9090</v>
      </c>
      <c r="F5807" s="106" t="s">
        <v>9091</v>
      </c>
      <c r="G5807" s="106" t="s">
        <v>9092</v>
      </c>
      <c r="H5807" s="22" t="s">
        <v>9074</v>
      </c>
      <c r="I5807" s="108" t="s">
        <v>9093</v>
      </c>
      <c r="J5807" s="22" t="s">
        <v>9094</v>
      </c>
      <c r="K5807" s="4">
        <f>IFERROR(__xludf.DUMMYFUNCTION("""COMPUTED_VALUE"""),11.0)</f>
        <v>11</v>
      </c>
      <c r="L5807" s="4" t="s">
        <v>8731</v>
      </c>
      <c r="M5807" s="4">
        <v>12.0</v>
      </c>
    </row>
    <row r="5808">
      <c r="A5808" s="85">
        <v>46084.0</v>
      </c>
      <c r="B5808" s="22" t="s">
        <v>1876</v>
      </c>
      <c r="C5808" s="22" t="s">
        <v>8726</v>
      </c>
      <c r="D5808" s="82" t="s">
        <v>8813</v>
      </c>
      <c r="E5808" s="22" t="s">
        <v>9090</v>
      </c>
      <c r="F5808" s="106" t="s">
        <v>9091</v>
      </c>
      <c r="G5808" s="106" t="s">
        <v>9092</v>
      </c>
      <c r="H5808" s="22" t="s">
        <v>9074</v>
      </c>
      <c r="I5808" s="108" t="s">
        <v>9093</v>
      </c>
      <c r="J5808" s="22" t="s">
        <v>9094</v>
      </c>
      <c r="K5808" s="4">
        <f>IFERROR(__xludf.DUMMYFUNCTION("""COMPUTED_VALUE"""),11.0)</f>
        <v>11</v>
      </c>
      <c r="L5808" s="4" t="s">
        <v>8731</v>
      </c>
      <c r="M5808" s="4">
        <v>12.0</v>
      </c>
    </row>
    <row r="5809">
      <c r="A5809" s="85">
        <v>46085.0</v>
      </c>
      <c r="B5809" s="22" t="s">
        <v>1876</v>
      </c>
      <c r="C5809" s="22" t="s">
        <v>8726</v>
      </c>
      <c r="D5809" s="82" t="s">
        <v>8813</v>
      </c>
      <c r="E5809" s="22" t="s">
        <v>9090</v>
      </c>
      <c r="F5809" s="106" t="s">
        <v>9091</v>
      </c>
      <c r="G5809" s="106" t="s">
        <v>9092</v>
      </c>
      <c r="H5809" s="22" t="s">
        <v>9074</v>
      </c>
      <c r="I5809" s="108" t="s">
        <v>9093</v>
      </c>
      <c r="J5809" s="22" t="s">
        <v>9094</v>
      </c>
      <c r="K5809" s="4">
        <f>IFERROR(__xludf.DUMMYFUNCTION("""COMPUTED_VALUE"""),11.0)</f>
        <v>11</v>
      </c>
      <c r="L5809" s="4" t="s">
        <v>8731</v>
      </c>
      <c r="M5809" s="4">
        <v>12.0</v>
      </c>
    </row>
    <row r="5810">
      <c r="A5810" s="85">
        <v>46086.0</v>
      </c>
      <c r="B5810" s="22" t="s">
        <v>1876</v>
      </c>
      <c r="C5810" s="22" t="s">
        <v>8726</v>
      </c>
      <c r="D5810" s="82" t="s">
        <v>8813</v>
      </c>
      <c r="E5810" s="22" t="s">
        <v>9090</v>
      </c>
      <c r="F5810" s="106" t="s">
        <v>9091</v>
      </c>
      <c r="G5810" s="106" t="s">
        <v>9092</v>
      </c>
      <c r="H5810" s="22" t="s">
        <v>9074</v>
      </c>
      <c r="I5810" s="108" t="s">
        <v>9093</v>
      </c>
      <c r="J5810" s="22" t="s">
        <v>9094</v>
      </c>
      <c r="K5810" s="4">
        <f>IFERROR(__xludf.DUMMYFUNCTION("""COMPUTED_VALUE"""),11.0)</f>
        <v>11</v>
      </c>
      <c r="L5810" s="4" t="s">
        <v>8731</v>
      </c>
      <c r="M5810" s="4">
        <v>12.0</v>
      </c>
    </row>
    <row r="5811">
      <c r="A5811" s="85">
        <v>46087.0</v>
      </c>
      <c r="B5811" s="22" t="s">
        <v>1876</v>
      </c>
      <c r="C5811" s="22" t="s">
        <v>8726</v>
      </c>
      <c r="D5811" s="82" t="s">
        <v>8813</v>
      </c>
      <c r="E5811" s="22" t="s">
        <v>9090</v>
      </c>
      <c r="F5811" s="106" t="s">
        <v>9091</v>
      </c>
      <c r="G5811" s="106" t="s">
        <v>9092</v>
      </c>
      <c r="H5811" s="22" t="s">
        <v>9074</v>
      </c>
      <c r="I5811" s="108" t="s">
        <v>9093</v>
      </c>
      <c r="J5811" s="22" t="s">
        <v>9094</v>
      </c>
      <c r="K5811" s="4">
        <f>IFERROR(__xludf.DUMMYFUNCTION("""COMPUTED_VALUE"""),11.0)</f>
        <v>11</v>
      </c>
      <c r="L5811" s="4" t="s">
        <v>8731</v>
      </c>
      <c r="M5811" s="4">
        <v>12.0</v>
      </c>
    </row>
    <row r="5812">
      <c r="A5812" s="85">
        <v>46088.0</v>
      </c>
      <c r="B5812" s="22" t="s">
        <v>1876</v>
      </c>
      <c r="C5812" s="22" t="s">
        <v>8726</v>
      </c>
      <c r="D5812" s="82" t="s">
        <v>8813</v>
      </c>
      <c r="E5812" s="22" t="s">
        <v>9090</v>
      </c>
      <c r="F5812" s="106" t="s">
        <v>9091</v>
      </c>
      <c r="G5812" s="106" t="s">
        <v>9092</v>
      </c>
      <c r="H5812" s="22" t="s">
        <v>9074</v>
      </c>
      <c r="I5812" s="108" t="s">
        <v>9093</v>
      </c>
      <c r="J5812" s="22" t="s">
        <v>9094</v>
      </c>
      <c r="K5812" s="4">
        <f>IFERROR(__xludf.DUMMYFUNCTION("""COMPUTED_VALUE"""),11.0)</f>
        <v>11</v>
      </c>
      <c r="L5812" s="4" t="s">
        <v>8731</v>
      </c>
      <c r="M5812" s="4">
        <v>12.0</v>
      </c>
    </row>
    <row r="5813">
      <c r="A5813" s="85">
        <v>46089.0</v>
      </c>
      <c r="B5813" s="22" t="s">
        <v>1876</v>
      </c>
      <c r="C5813" s="22" t="s">
        <v>8726</v>
      </c>
      <c r="D5813" s="82" t="s">
        <v>8813</v>
      </c>
      <c r="E5813" s="22" t="s">
        <v>9090</v>
      </c>
      <c r="F5813" s="106" t="s">
        <v>9091</v>
      </c>
      <c r="G5813" s="106" t="s">
        <v>9092</v>
      </c>
      <c r="H5813" s="22" t="s">
        <v>9074</v>
      </c>
      <c r="I5813" s="108" t="s">
        <v>9093</v>
      </c>
      <c r="J5813" s="22" t="s">
        <v>9094</v>
      </c>
      <c r="K5813" s="4">
        <f>IFERROR(__xludf.DUMMYFUNCTION("""COMPUTED_VALUE"""),11.0)</f>
        <v>11</v>
      </c>
      <c r="L5813" s="4" t="s">
        <v>8731</v>
      </c>
      <c r="M5813" s="4">
        <v>12.0</v>
      </c>
    </row>
    <row r="5814">
      <c r="A5814" s="85">
        <v>46090.0</v>
      </c>
      <c r="B5814" s="22" t="s">
        <v>1876</v>
      </c>
      <c r="C5814" s="22" t="s">
        <v>8726</v>
      </c>
      <c r="D5814" s="82" t="s">
        <v>8813</v>
      </c>
      <c r="E5814" s="22" t="s">
        <v>9090</v>
      </c>
      <c r="F5814" s="106" t="s">
        <v>9091</v>
      </c>
      <c r="G5814" s="106" t="s">
        <v>9092</v>
      </c>
      <c r="H5814" s="22" t="s">
        <v>9074</v>
      </c>
      <c r="I5814" s="108" t="s">
        <v>9093</v>
      </c>
      <c r="J5814" s="22" t="s">
        <v>9094</v>
      </c>
      <c r="K5814" s="4">
        <f>IFERROR(__xludf.DUMMYFUNCTION("""COMPUTED_VALUE"""),12.0)</f>
        <v>12</v>
      </c>
      <c r="L5814" s="4" t="s">
        <v>8735</v>
      </c>
      <c r="M5814" s="4">
        <v>12.0</v>
      </c>
    </row>
    <row r="5815">
      <c r="A5815" s="85">
        <v>46091.0</v>
      </c>
      <c r="B5815" s="22" t="s">
        <v>1876</v>
      </c>
      <c r="C5815" s="22" t="s">
        <v>8726</v>
      </c>
      <c r="D5815" s="82" t="s">
        <v>8813</v>
      </c>
      <c r="E5815" s="22" t="s">
        <v>9090</v>
      </c>
      <c r="F5815" s="106" t="s">
        <v>9091</v>
      </c>
      <c r="G5815" s="106" t="s">
        <v>9092</v>
      </c>
      <c r="H5815" s="22" t="s">
        <v>9074</v>
      </c>
      <c r="I5815" s="108" t="s">
        <v>9093</v>
      </c>
      <c r="J5815" s="22" t="s">
        <v>9094</v>
      </c>
      <c r="K5815" s="4">
        <f>IFERROR(__xludf.DUMMYFUNCTION("""COMPUTED_VALUE"""),11.0)</f>
        <v>11</v>
      </c>
      <c r="L5815" s="4" t="s">
        <v>8731</v>
      </c>
      <c r="M5815" s="4">
        <v>12.0</v>
      </c>
    </row>
    <row r="5816">
      <c r="A5816" s="85">
        <v>46092.0</v>
      </c>
      <c r="B5816" s="22" t="s">
        <v>1876</v>
      </c>
      <c r="C5816" s="22" t="s">
        <v>8726</v>
      </c>
      <c r="D5816" s="82" t="s">
        <v>8813</v>
      </c>
      <c r="E5816" s="22" t="s">
        <v>9090</v>
      </c>
      <c r="F5816" s="106" t="s">
        <v>9091</v>
      </c>
      <c r="G5816" s="106" t="s">
        <v>9092</v>
      </c>
      <c r="H5816" s="22" t="s">
        <v>9074</v>
      </c>
      <c r="I5816" s="108" t="s">
        <v>9093</v>
      </c>
      <c r="J5816" s="22" t="s">
        <v>9094</v>
      </c>
      <c r="K5816" s="4">
        <f>IFERROR(__xludf.DUMMYFUNCTION("""COMPUTED_VALUE"""),11.0)</f>
        <v>11</v>
      </c>
      <c r="L5816" s="4" t="s">
        <v>8731</v>
      </c>
      <c r="M5816" s="4">
        <v>12.0</v>
      </c>
    </row>
    <row r="5817">
      <c r="A5817" s="85">
        <v>46093.0</v>
      </c>
      <c r="B5817" s="22" t="s">
        <v>1876</v>
      </c>
      <c r="C5817" s="22" t="s">
        <v>8726</v>
      </c>
      <c r="D5817" s="82" t="s">
        <v>8813</v>
      </c>
      <c r="E5817" s="22" t="s">
        <v>9090</v>
      </c>
      <c r="F5817" s="106" t="s">
        <v>9091</v>
      </c>
      <c r="G5817" s="106" t="s">
        <v>9092</v>
      </c>
      <c r="H5817" s="22" t="s">
        <v>9074</v>
      </c>
      <c r="I5817" s="108" t="s">
        <v>9093</v>
      </c>
      <c r="J5817" s="22" t="s">
        <v>9094</v>
      </c>
      <c r="K5817" s="4">
        <f>IFERROR(__xludf.DUMMYFUNCTION("""COMPUTED_VALUE"""),11.0)</f>
        <v>11</v>
      </c>
      <c r="L5817" s="4" t="s">
        <v>8731</v>
      </c>
      <c r="M5817" s="4">
        <v>12.0</v>
      </c>
    </row>
    <row r="5818">
      <c r="A5818" s="85">
        <v>46094.0</v>
      </c>
      <c r="B5818" s="22" t="s">
        <v>1876</v>
      </c>
      <c r="C5818" s="22" t="s">
        <v>8726</v>
      </c>
      <c r="D5818" s="82" t="s">
        <v>8813</v>
      </c>
      <c r="E5818" s="22" t="s">
        <v>9090</v>
      </c>
      <c r="F5818" s="106" t="s">
        <v>9091</v>
      </c>
      <c r="G5818" s="106" t="s">
        <v>9092</v>
      </c>
      <c r="H5818" s="22" t="s">
        <v>9074</v>
      </c>
      <c r="I5818" s="108" t="s">
        <v>9093</v>
      </c>
      <c r="J5818" s="22" t="s">
        <v>9094</v>
      </c>
      <c r="K5818" s="4">
        <f>IFERROR(__xludf.DUMMYFUNCTION("""COMPUTED_VALUE"""),11.0)</f>
        <v>11</v>
      </c>
      <c r="L5818" s="4" t="s">
        <v>8731</v>
      </c>
      <c r="M5818" s="4">
        <v>12.0</v>
      </c>
    </row>
    <row r="5819">
      <c r="A5819" s="85">
        <v>46095.0</v>
      </c>
      <c r="B5819" s="22" t="s">
        <v>1876</v>
      </c>
      <c r="C5819" s="22" t="s">
        <v>8726</v>
      </c>
      <c r="D5819" s="82" t="s">
        <v>8813</v>
      </c>
      <c r="E5819" s="22" t="s">
        <v>9090</v>
      </c>
      <c r="F5819" s="106" t="s">
        <v>9091</v>
      </c>
      <c r="G5819" s="106" t="s">
        <v>9092</v>
      </c>
      <c r="H5819" s="22" t="s">
        <v>9074</v>
      </c>
      <c r="I5819" s="108" t="s">
        <v>9093</v>
      </c>
      <c r="J5819" s="22" t="s">
        <v>9094</v>
      </c>
      <c r="K5819" s="4">
        <f>IFERROR(__xludf.DUMMYFUNCTION("""COMPUTED_VALUE"""),11.0)</f>
        <v>11</v>
      </c>
      <c r="L5819" s="4" t="s">
        <v>8731</v>
      </c>
      <c r="M5819" s="4">
        <v>12.0</v>
      </c>
    </row>
    <row r="5820">
      <c r="A5820" s="85">
        <v>46096.0</v>
      </c>
      <c r="B5820" s="22" t="s">
        <v>1876</v>
      </c>
      <c r="C5820" s="22" t="s">
        <v>8726</v>
      </c>
      <c r="D5820" s="82" t="s">
        <v>8813</v>
      </c>
      <c r="E5820" s="22" t="s">
        <v>9090</v>
      </c>
      <c r="F5820" s="106" t="s">
        <v>9091</v>
      </c>
      <c r="G5820" s="106" t="s">
        <v>9092</v>
      </c>
      <c r="H5820" s="22" t="s">
        <v>9074</v>
      </c>
      <c r="I5820" s="108" t="s">
        <v>9093</v>
      </c>
      <c r="J5820" s="22" t="s">
        <v>9094</v>
      </c>
      <c r="K5820" s="4">
        <f>IFERROR(__xludf.DUMMYFUNCTION("""COMPUTED_VALUE"""),11.0)</f>
        <v>11</v>
      </c>
      <c r="L5820" s="4" t="s">
        <v>8731</v>
      </c>
      <c r="M5820" s="4">
        <v>12.0</v>
      </c>
    </row>
    <row r="5821">
      <c r="A5821" s="85">
        <v>46097.0</v>
      </c>
      <c r="B5821" s="22" t="s">
        <v>1876</v>
      </c>
      <c r="C5821" s="22" t="s">
        <v>8726</v>
      </c>
      <c r="D5821" s="82" t="s">
        <v>8813</v>
      </c>
      <c r="E5821" s="22" t="s">
        <v>9090</v>
      </c>
      <c r="F5821" s="106" t="s">
        <v>9091</v>
      </c>
      <c r="G5821" s="106" t="s">
        <v>9092</v>
      </c>
      <c r="H5821" s="22" t="s">
        <v>9074</v>
      </c>
      <c r="I5821" s="108" t="s">
        <v>9093</v>
      </c>
      <c r="J5821" s="22" t="s">
        <v>9094</v>
      </c>
      <c r="K5821" s="4">
        <f>IFERROR(__xludf.DUMMYFUNCTION("""COMPUTED_VALUE"""),11.0)</f>
        <v>11</v>
      </c>
      <c r="L5821" s="4" t="s">
        <v>8731</v>
      </c>
      <c r="M5821" s="4">
        <v>12.0</v>
      </c>
    </row>
    <row r="5822">
      <c r="A5822" s="85">
        <v>46098.0</v>
      </c>
      <c r="B5822" s="22" t="s">
        <v>1876</v>
      </c>
      <c r="C5822" s="22" t="s">
        <v>8726</v>
      </c>
      <c r="D5822" s="82" t="s">
        <v>8813</v>
      </c>
      <c r="E5822" s="22" t="s">
        <v>9090</v>
      </c>
      <c r="F5822" s="106" t="s">
        <v>9091</v>
      </c>
      <c r="G5822" s="106" t="s">
        <v>9092</v>
      </c>
      <c r="H5822" s="22" t="s">
        <v>9074</v>
      </c>
      <c r="I5822" s="108" t="s">
        <v>9093</v>
      </c>
      <c r="J5822" s="22" t="s">
        <v>9094</v>
      </c>
      <c r="K5822" s="4">
        <f>IFERROR(__xludf.DUMMYFUNCTION("""COMPUTED_VALUE"""),11.0)</f>
        <v>11</v>
      </c>
      <c r="L5822" s="4" t="s">
        <v>8731</v>
      </c>
      <c r="M5822" s="4">
        <v>12.0</v>
      </c>
    </row>
    <row r="5823">
      <c r="A5823" s="85">
        <v>46099.0</v>
      </c>
      <c r="B5823" s="22" t="s">
        <v>1876</v>
      </c>
      <c r="C5823" s="22" t="s">
        <v>8726</v>
      </c>
      <c r="D5823" s="82" t="s">
        <v>8813</v>
      </c>
      <c r="E5823" s="22" t="s">
        <v>9090</v>
      </c>
      <c r="F5823" s="106" t="s">
        <v>9091</v>
      </c>
      <c r="G5823" s="106" t="s">
        <v>9092</v>
      </c>
      <c r="H5823" s="22" t="s">
        <v>9074</v>
      </c>
      <c r="I5823" s="108" t="s">
        <v>9093</v>
      </c>
      <c r="J5823" s="22" t="s">
        <v>9094</v>
      </c>
      <c r="K5823" s="4">
        <f>IFERROR(__xludf.DUMMYFUNCTION("""COMPUTED_VALUE"""),11.0)</f>
        <v>11</v>
      </c>
      <c r="L5823" s="4" t="s">
        <v>8731</v>
      </c>
      <c r="M5823" s="4">
        <v>12.0</v>
      </c>
    </row>
    <row r="5824">
      <c r="A5824" s="85">
        <v>46100.0</v>
      </c>
      <c r="B5824" s="22" t="s">
        <v>1876</v>
      </c>
      <c r="C5824" s="22" t="s">
        <v>8726</v>
      </c>
      <c r="D5824" s="82" t="s">
        <v>8813</v>
      </c>
      <c r="E5824" s="22" t="s">
        <v>9090</v>
      </c>
      <c r="F5824" s="106" t="s">
        <v>9091</v>
      </c>
      <c r="G5824" s="106" t="s">
        <v>9092</v>
      </c>
      <c r="H5824" s="22" t="s">
        <v>9074</v>
      </c>
      <c r="I5824" s="108" t="s">
        <v>9093</v>
      </c>
      <c r="J5824" s="22" t="s">
        <v>9094</v>
      </c>
      <c r="K5824" s="4">
        <f>IFERROR(__xludf.DUMMYFUNCTION("""COMPUTED_VALUE"""),11.0)</f>
        <v>11</v>
      </c>
      <c r="L5824" s="4" t="s">
        <v>8731</v>
      </c>
      <c r="M5824" s="4">
        <v>12.0</v>
      </c>
    </row>
    <row r="5825">
      <c r="A5825" s="85">
        <v>46101.0</v>
      </c>
      <c r="B5825" s="22" t="s">
        <v>1876</v>
      </c>
      <c r="C5825" s="22" t="s">
        <v>8726</v>
      </c>
      <c r="D5825" s="82" t="s">
        <v>8813</v>
      </c>
      <c r="E5825" s="22" t="s">
        <v>9090</v>
      </c>
      <c r="F5825" s="106" t="s">
        <v>9091</v>
      </c>
      <c r="G5825" s="106" t="s">
        <v>9092</v>
      </c>
      <c r="H5825" s="22" t="s">
        <v>9074</v>
      </c>
      <c r="I5825" s="108" t="s">
        <v>9093</v>
      </c>
      <c r="J5825" s="22" t="s">
        <v>9094</v>
      </c>
      <c r="K5825" s="4">
        <f>IFERROR(__xludf.DUMMYFUNCTION("""COMPUTED_VALUE"""),11.0)</f>
        <v>11</v>
      </c>
      <c r="L5825" s="4" t="s">
        <v>8731</v>
      </c>
      <c r="M5825" s="4">
        <v>12.0</v>
      </c>
    </row>
    <row r="5826">
      <c r="A5826" s="85">
        <v>46102.0</v>
      </c>
      <c r="B5826" s="22" t="s">
        <v>1876</v>
      </c>
      <c r="C5826" s="22" t="s">
        <v>8726</v>
      </c>
      <c r="D5826" s="82" t="s">
        <v>8813</v>
      </c>
      <c r="E5826" s="22" t="s">
        <v>9090</v>
      </c>
      <c r="F5826" s="106" t="s">
        <v>9091</v>
      </c>
      <c r="G5826" s="106" t="s">
        <v>9092</v>
      </c>
      <c r="H5826" s="22" t="s">
        <v>9074</v>
      </c>
      <c r="I5826" s="108" t="s">
        <v>9093</v>
      </c>
      <c r="J5826" s="22" t="s">
        <v>9094</v>
      </c>
      <c r="K5826" s="4">
        <f>IFERROR(__xludf.DUMMYFUNCTION("""COMPUTED_VALUE"""),11.0)</f>
        <v>11</v>
      </c>
      <c r="L5826" s="4" t="s">
        <v>8731</v>
      </c>
      <c r="M5826" s="4">
        <v>12.0</v>
      </c>
    </row>
    <row r="5827">
      <c r="A5827" s="85">
        <v>46103.0</v>
      </c>
      <c r="B5827" s="22" t="s">
        <v>1876</v>
      </c>
      <c r="C5827" s="22" t="s">
        <v>8726</v>
      </c>
      <c r="D5827" s="82" t="s">
        <v>8813</v>
      </c>
      <c r="E5827" s="22" t="s">
        <v>9090</v>
      </c>
      <c r="F5827" s="106" t="s">
        <v>9091</v>
      </c>
      <c r="G5827" s="106" t="s">
        <v>9092</v>
      </c>
      <c r="H5827" s="22" t="s">
        <v>9074</v>
      </c>
      <c r="I5827" s="108" t="s">
        <v>9093</v>
      </c>
      <c r="J5827" s="22" t="s">
        <v>9094</v>
      </c>
      <c r="K5827" s="4">
        <f>IFERROR(__xludf.DUMMYFUNCTION("""COMPUTED_VALUE"""),11.0)</f>
        <v>11</v>
      </c>
      <c r="L5827" s="4" t="s">
        <v>8731</v>
      </c>
      <c r="M5827" s="4">
        <v>12.0</v>
      </c>
    </row>
    <row r="5828">
      <c r="A5828" s="85">
        <v>46104.0</v>
      </c>
      <c r="B5828" s="22" t="s">
        <v>1876</v>
      </c>
      <c r="C5828" s="22" t="s">
        <v>8726</v>
      </c>
      <c r="D5828" s="82" t="s">
        <v>8813</v>
      </c>
      <c r="E5828" s="22" t="s">
        <v>9090</v>
      </c>
      <c r="F5828" s="106" t="s">
        <v>9091</v>
      </c>
      <c r="G5828" s="106" t="s">
        <v>9092</v>
      </c>
      <c r="H5828" s="22" t="s">
        <v>9074</v>
      </c>
      <c r="I5828" s="108" t="s">
        <v>9093</v>
      </c>
      <c r="J5828" s="22" t="s">
        <v>9094</v>
      </c>
      <c r="K5828" s="4">
        <f>IFERROR(__xludf.DUMMYFUNCTION("""COMPUTED_VALUE"""),11.0)</f>
        <v>11</v>
      </c>
      <c r="L5828" s="4" t="s">
        <v>8731</v>
      </c>
      <c r="M5828" s="4">
        <v>12.0</v>
      </c>
    </row>
    <row r="5829">
      <c r="A5829" s="85">
        <v>46105.0</v>
      </c>
      <c r="B5829" s="22" t="s">
        <v>1876</v>
      </c>
      <c r="C5829" s="22" t="s">
        <v>8726</v>
      </c>
      <c r="D5829" s="82" t="s">
        <v>8813</v>
      </c>
      <c r="E5829" s="22" t="s">
        <v>9090</v>
      </c>
      <c r="F5829" s="106" t="s">
        <v>9091</v>
      </c>
      <c r="G5829" s="106" t="s">
        <v>9092</v>
      </c>
      <c r="H5829" s="22" t="s">
        <v>9074</v>
      </c>
      <c r="I5829" s="108" t="s">
        <v>9093</v>
      </c>
      <c r="J5829" s="22" t="s">
        <v>9094</v>
      </c>
      <c r="K5829" s="4">
        <f>IFERROR(__xludf.DUMMYFUNCTION("""COMPUTED_VALUE"""),11.0)</f>
        <v>11</v>
      </c>
      <c r="L5829" s="4" t="s">
        <v>8731</v>
      </c>
      <c r="M5829" s="4">
        <v>12.0</v>
      </c>
    </row>
    <row r="5830">
      <c r="A5830" s="85">
        <v>46106.0</v>
      </c>
      <c r="B5830" s="22" t="s">
        <v>1876</v>
      </c>
      <c r="C5830" s="22" t="s">
        <v>8726</v>
      </c>
      <c r="D5830" s="82" t="s">
        <v>8813</v>
      </c>
      <c r="E5830" s="22" t="s">
        <v>9090</v>
      </c>
      <c r="F5830" s="106" t="s">
        <v>9091</v>
      </c>
      <c r="G5830" s="106" t="s">
        <v>9092</v>
      </c>
      <c r="H5830" s="22" t="s">
        <v>9074</v>
      </c>
      <c r="I5830" s="108" t="s">
        <v>9093</v>
      </c>
      <c r="J5830" s="22" t="s">
        <v>9094</v>
      </c>
      <c r="K5830" s="4">
        <f>IFERROR(__xludf.DUMMYFUNCTION("""COMPUTED_VALUE"""),11.0)</f>
        <v>11</v>
      </c>
      <c r="L5830" s="4" t="s">
        <v>8731</v>
      </c>
      <c r="M5830" s="4">
        <v>12.0</v>
      </c>
    </row>
    <row r="5831">
      <c r="A5831" s="85">
        <v>46107.0</v>
      </c>
      <c r="B5831" s="22" t="s">
        <v>1876</v>
      </c>
      <c r="C5831" s="22" t="s">
        <v>8726</v>
      </c>
      <c r="D5831" s="82" t="s">
        <v>8813</v>
      </c>
      <c r="E5831" s="22" t="s">
        <v>9090</v>
      </c>
      <c r="F5831" s="106" t="s">
        <v>9091</v>
      </c>
      <c r="G5831" s="106" t="s">
        <v>9092</v>
      </c>
      <c r="H5831" s="22" t="s">
        <v>9074</v>
      </c>
      <c r="I5831" s="108" t="s">
        <v>9093</v>
      </c>
      <c r="J5831" s="22" t="s">
        <v>9094</v>
      </c>
      <c r="K5831" s="4">
        <f>IFERROR(__xludf.DUMMYFUNCTION("""COMPUTED_VALUE"""),11.0)</f>
        <v>11</v>
      </c>
      <c r="L5831" s="4" t="s">
        <v>8731</v>
      </c>
      <c r="M5831" s="4">
        <v>12.0</v>
      </c>
    </row>
    <row r="5832">
      <c r="A5832" s="85">
        <v>46108.0</v>
      </c>
      <c r="B5832" s="22" t="s">
        <v>1876</v>
      </c>
      <c r="C5832" s="22" t="s">
        <v>8726</v>
      </c>
      <c r="D5832" s="82" t="s">
        <v>8813</v>
      </c>
      <c r="E5832" s="22" t="s">
        <v>9090</v>
      </c>
      <c r="F5832" s="106" t="s">
        <v>9091</v>
      </c>
      <c r="G5832" s="106" t="s">
        <v>9092</v>
      </c>
      <c r="H5832" s="22" t="s">
        <v>9074</v>
      </c>
      <c r="I5832" s="108" t="s">
        <v>9093</v>
      </c>
      <c r="J5832" s="22" t="s">
        <v>9094</v>
      </c>
      <c r="K5832" s="4">
        <f>IFERROR(__xludf.DUMMYFUNCTION("""COMPUTED_VALUE"""),11.0)</f>
        <v>11</v>
      </c>
      <c r="L5832" s="4" t="s">
        <v>8731</v>
      </c>
      <c r="M5832" s="4">
        <v>12.0</v>
      </c>
    </row>
    <row r="5833">
      <c r="A5833" s="85">
        <v>46109.0</v>
      </c>
      <c r="B5833" s="22" t="s">
        <v>1876</v>
      </c>
      <c r="C5833" s="22" t="s">
        <v>8726</v>
      </c>
      <c r="D5833" s="82" t="s">
        <v>8813</v>
      </c>
      <c r="E5833" s="22" t="s">
        <v>9090</v>
      </c>
      <c r="F5833" s="106" t="s">
        <v>9091</v>
      </c>
      <c r="G5833" s="106" t="s">
        <v>9092</v>
      </c>
      <c r="H5833" s="22" t="s">
        <v>9074</v>
      </c>
      <c r="I5833" s="108" t="s">
        <v>9093</v>
      </c>
      <c r="J5833" s="22" t="s">
        <v>9094</v>
      </c>
      <c r="K5833" s="4">
        <f>IFERROR(__xludf.DUMMYFUNCTION("""COMPUTED_VALUE"""),11.0)</f>
        <v>11</v>
      </c>
      <c r="L5833" s="4" t="s">
        <v>8731</v>
      </c>
      <c r="M5833" s="4">
        <v>12.0</v>
      </c>
    </row>
    <row r="5834">
      <c r="A5834" s="85">
        <v>46110.0</v>
      </c>
      <c r="B5834" s="22" t="s">
        <v>1876</v>
      </c>
      <c r="C5834" s="22" t="s">
        <v>8726</v>
      </c>
      <c r="D5834" s="82" t="s">
        <v>8813</v>
      </c>
      <c r="E5834" s="22" t="s">
        <v>9090</v>
      </c>
      <c r="F5834" s="106" t="s">
        <v>9091</v>
      </c>
      <c r="G5834" s="106" t="s">
        <v>9092</v>
      </c>
      <c r="H5834" s="22" t="s">
        <v>9074</v>
      </c>
      <c r="I5834" s="108" t="s">
        <v>9093</v>
      </c>
      <c r="J5834" s="22" t="s">
        <v>9094</v>
      </c>
      <c r="K5834" s="4">
        <f>IFERROR(__xludf.DUMMYFUNCTION("""COMPUTED_VALUE"""),11.0)</f>
        <v>11</v>
      </c>
      <c r="L5834" s="4" t="s">
        <v>8731</v>
      </c>
      <c r="M5834" s="4">
        <v>12.0</v>
      </c>
    </row>
    <row r="5835">
      <c r="A5835" s="85">
        <v>46111.0</v>
      </c>
      <c r="B5835" s="22" t="s">
        <v>1876</v>
      </c>
      <c r="C5835" s="22" t="s">
        <v>8726</v>
      </c>
      <c r="D5835" s="82" t="s">
        <v>8813</v>
      </c>
      <c r="E5835" s="22" t="s">
        <v>9090</v>
      </c>
      <c r="F5835" s="106" t="s">
        <v>9091</v>
      </c>
      <c r="G5835" s="106" t="s">
        <v>9092</v>
      </c>
      <c r="H5835" s="22" t="s">
        <v>9074</v>
      </c>
      <c r="I5835" s="108" t="s">
        <v>9093</v>
      </c>
      <c r="J5835" s="22" t="s">
        <v>9094</v>
      </c>
      <c r="K5835" s="4">
        <f>IFERROR(__xludf.DUMMYFUNCTION("""COMPUTED_VALUE"""),11.0)</f>
        <v>11</v>
      </c>
      <c r="L5835" s="4" t="s">
        <v>8731</v>
      </c>
      <c r="M5835" s="4">
        <v>12.0</v>
      </c>
    </row>
    <row r="5836">
      <c r="A5836" s="85">
        <v>46112.0</v>
      </c>
      <c r="B5836" s="22" t="s">
        <v>1876</v>
      </c>
      <c r="C5836" s="22" t="s">
        <v>8726</v>
      </c>
      <c r="D5836" s="82" t="s">
        <v>8813</v>
      </c>
      <c r="E5836" s="22" t="s">
        <v>9090</v>
      </c>
      <c r="F5836" s="106" t="s">
        <v>9091</v>
      </c>
      <c r="G5836" s="106" t="s">
        <v>9092</v>
      </c>
      <c r="H5836" s="22" t="s">
        <v>9074</v>
      </c>
      <c r="I5836" s="108" t="s">
        <v>9093</v>
      </c>
      <c r="J5836" s="22" t="s">
        <v>9094</v>
      </c>
      <c r="K5836" s="4">
        <f>IFERROR(__xludf.DUMMYFUNCTION("""COMPUTED_VALUE"""),11.0)</f>
        <v>11</v>
      </c>
      <c r="L5836" s="4" t="s">
        <v>8731</v>
      </c>
      <c r="M5836" s="4">
        <v>12.0</v>
      </c>
    </row>
    <row r="5837">
      <c r="A5837" s="85">
        <v>46113.0</v>
      </c>
      <c r="B5837" s="22" t="s">
        <v>1876</v>
      </c>
      <c r="C5837" s="22" t="s">
        <v>8726</v>
      </c>
      <c r="D5837" s="82" t="s">
        <v>8813</v>
      </c>
      <c r="E5837" s="22" t="s">
        <v>9090</v>
      </c>
      <c r="F5837" s="106" t="s">
        <v>9091</v>
      </c>
      <c r="G5837" s="106" t="s">
        <v>9092</v>
      </c>
      <c r="H5837" s="22" t="s">
        <v>9074</v>
      </c>
      <c r="I5837" s="108" t="s">
        <v>9093</v>
      </c>
      <c r="J5837" s="22" t="s">
        <v>9094</v>
      </c>
      <c r="K5837" s="4">
        <f>IFERROR(__xludf.DUMMYFUNCTION("""COMPUTED_VALUE"""),11.0)</f>
        <v>11</v>
      </c>
      <c r="L5837" s="4" t="s">
        <v>8731</v>
      </c>
      <c r="M5837" s="4">
        <v>12.0</v>
      </c>
    </row>
    <row r="5838">
      <c r="A5838" s="85">
        <v>46114.0</v>
      </c>
      <c r="B5838" s="22" t="s">
        <v>1876</v>
      </c>
      <c r="C5838" s="22" t="s">
        <v>8726</v>
      </c>
      <c r="D5838" s="82" t="s">
        <v>8813</v>
      </c>
      <c r="E5838" s="22" t="s">
        <v>9090</v>
      </c>
      <c r="F5838" s="106" t="s">
        <v>9091</v>
      </c>
      <c r="G5838" s="106" t="s">
        <v>9092</v>
      </c>
      <c r="H5838" s="22" t="s">
        <v>9074</v>
      </c>
      <c r="I5838" s="108" t="s">
        <v>9093</v>
      </c>
      <c r="J5838" s="22" t="s">
        <v>9094</v>
      </c>
      <c r="K5838" s="4">
        <f>IFERROR(__xludf.DUMMYFUNCTION("""COMPUTED_VALUE"""),11.0)</f>
        <v>11</v>
      </c>
      <c r="L5838" s="4" t="s">
        <v>8731</v>
      </c>
      <c r="M5838" s="4">
        <v>12.0</v>
      </c>
    </row>
    <row r="5839">
      <c r="A5839" s="85">
        <v>46115.0</v>
      </c>
      <c r="B5839" s="22" t="s">
        <v>1876</v>
      </c>
      <c r="C5839" s="22" t="s">
        <v>8726</v>
      </c>
      <c r="D5839" s="82" t="s">
        <v>8813</v>
      </c>
      <c r="E5839" s="22" t="s">
        <v>9090</v>
      </c>
      <c r="F5839" s="106" t="s">
        <v>9091</v>
      </c>
      <c r="G5839" s="106" t="s">
        <v>9092</v>
      </c>
      <c r="H5839" s="22" t="s">
        <v>9074</v>
      </c>
      <c r="I5839" s="108" t="s">
        <v>9093</v>
      </c>
      <c r="J5839" s="22" t="s">
        <v>9094</v>
      </c>
      <c r="K5839" s="4">
        <f>IFERROR(__xludf.DUMMYFUNCTION("""COMPUTED_VALUE"""),11.0)</f>
        <v>11</v>
      </c>
      <c r="L5839" s="4" t="s">
        <v>8731</v>
      </c>
      <c r="M5839" s="4">
        <v>12.0</v>
      </c>
    </row>
    <row r="5840">
      <c r="A5840" s="85">
        <v>46116.0</v>
      </c>
      <c r="B5840" s="22" t="s">
        <v>1876</v>
      </c>
      <c r="C5840" s="22" t="s">
        <v>8726</v>
      </c>
      <c r="D5840" s="82" t="s">
        <v>8813</v>
      </c>
      <c r="E5840" s="22" t="s">
        <v>9090</v>
      </c>
      <c r="F5840" s="106" t="s">
        <v>9091</v>
      </c>
      <c r="G5840" s="106" t="s">
        <v>9092</v>
      </c>
      <c r="H5840" s="22" t="s">
        <v>9074</v>
      </c>
      <c r="I5840" s="108" t="s">
        <v>9093</v>
      </c>
      <c r="J5840" s="22" t="s">
        <v>9094</v>
      </c>
      <c r="K5840" s="4">
        <f>IFERROR(__xludf.DUMMYFUNCTION("""COMPUTED_VALUE"""),12.0)</f>
        <v>12</v>
      </c>
      <c r="L5840" s="4" t="s">
        <v>8735</v>
      </c>
      <c r="M5840" s="4">
        <v>12.0</v>
      </c>
    </row>
    <row r="5841">
      <c r="A5841" s="85">
        <v>46117.0</v>
      </c>
      <c r="B5841" s="22" t="s">
        <v>1876</v>
      </c>
      <c r="C5841" s="22" t="s">
        <v>8726</v>
      </c>
      <c r="D5841" s="82" t="s">
        <v>8813</v>
      </c>
      <c r="E5841" s="22" t="s">
        <v>9090</v>
      </c>
      <c r="F5841" s="106" t="s">
        <v>9091</v>
      </c>
      <c r="G5841" s="106" t="s">
        <v>9092</v>
      </c>
      <c r="H5841" s="22" t="s">
        <v>9074</v>
      </c>
      <c r="I5841" s="108" t="s">
        <v>9093</v>
      </c>
      <c r="J5841" s="22" t="s">
        <v>9094</v>
      </c>
      <c r="K5841" s="4">
        <f>IFERROR(__xludf.DUMMYFUNCTION("""COMPUTED_VALUE"""),11.0)</f>
        <v>11</v>
      </c>
      <c r="L5841" s="4" t="s">
        <v>8731</v>
      </c>
      <c r="M5841" s="4">
        <v>12.0</v>
      </c>
    </row>
    <row r="5842">
      <c r="A5842" s="85">
        <v>46118.0</v>
      </c>
      <c r="B5842" s="22" t="s">
        <v>1876</v>
      </c>
      <c r="C5842" s="22" t="s">
        <v>8726</v>
      </c>
      <c r="D5842" s="82" t="s">
        <v>8813</v>
      </c>
      <c r="E5842" s="22" t="s">
        <v>9090</v>
      </c>
      <c r="F5842" s="106" t="s">
        <v>9091</v>
      </c>
      <c r="G5842" s="106" t="s">
        <v>9092</v>
      </c>
      <c r="H5842" s="22" t="s">
        <v>9074</v>
      </c>
      <c r="I5842" s="108" t="s">
        <v>9093</v>
      </c>
      <c r="J5842" s="22" t="s">
        <v>9094</v>
      </c>
      <c r="K5842" s="4">
        <f>IFERROR(__xludf.DUMMYFUNCTION("""COMPUTED_VALUE"""),11.0)</f>
        <v>11</v>
      </c>
      <c r="L5842" s="4" t="s">
        <v>8731</v>
      </c>
      <c r="M5842" s="4">
        <v>12.0</v>
      </c>
    </row>
    <row r="5843">
      <c r="A5843" s="85">
        <v>46119.0</v>
      </c>
      <c r="B5843" s="22" t="s">
        <v>1876</v>
      </c>
      <c r="C5843" s="22" t="s">
        <v>8726</v>
      </c>
      <c r="D5843" s="82" t="s">
        <v>8813</v>
      </c>
      <c r="E5843" s="22" t="s">
        <v>9090</v>
      </c>
      <c r="F5843" s="106" t="s">
        <v>9091</v>
      </c>
      <c r="G5843" s="106" t="s">
        <v>9092</v>
      </c>
      <c r="H5843" s="22" t="s">
        <v>9074</v>
      </c>
      <c r="I5843" s="108" t="s">
        <v>9093</v>
      </c>
      <c r="J5843" s="22" t="s">
        <v>9094</v>
      </c>
      <c r="K5843" s="4">
        <f>IFERROR(__xludf.DUMMYFUNCTION("""COMPUTED_VALUE"""),11.0)</f>
        <v>11</v>
      </c>
      <c r="L5843" s="4" t="s">
        <v>8731</v>
      </c>
      <c r="M5843" s="4">
        <v>12.0</v>
      </c>
    </row>
    <row r="5844">
      <c r="A5844" s="85">
        <v>46120.0</v>
      </c>
      <c r="B5844" s="22" t="s">
        <v>1876</v>
      </c>
      <c r="C5844" s="22" t="s">
        <v>8726</v>
      </c>
      <c r="D5844" s="82" t="s">
        <v>8813</v>
      </c>
      <c r="E5844" s="22" t="s">
        <v>9090</v>
      </c>
      <c r="F5844" s="106" t="s">
        <v>9091</v>
      </c>
      <c r="G5844" s="106" t="s">
        <v>9092</v>
      </c>
      <c r="H5844" s="22" t="s">
        <v>9074</v>
      </c>
      <c r="I5844" s="108" t="s">
        <v>9093</v>
      </c>
      <c r="J5844" s="22" t="s">
        <v>9094</v>
      </c>
      <c r="K5844" s="4">
        <f>IFERROR(__xludf.DUMMYFUNCTION("""COMPUTED_VALUE"""),11.0)</f>
        <v>11</v>
      </c>
      <c r="L5844" s="4" t="s">
        <v>8731</v>
      </c>
      <c r="M5844" s="4">
        <v>12.0</v>
      </c>
    </row>
    <row r="5845">
      <c r="A5845" s="85">
        <v>46121.0</v>
      </c>
      <c r="B5845" s="22" t="s">
        <v>1876</v>
      </c>
      <c r="C5845" s="22" t="s">
        <v>8726</v>
      </c>
      <c r="D5845" s="82" t="s">
        <v>8813</v>
      </c>
      <c r="E5845" s="22" t="s">
        <v>9090</v>
      </c>
      <c r="F5845" s="106" t="s">
        <v>9091</v>
      </c>
      <c r="G5845" s="106" t="s">
        <v>9092</v>
      </c>
      <c r="H5845" s="22" t="s">
        <v>9074</v>
      </c>
      <c r="I5845" s="108" t="s">
        <v>9093</v>
      </c>
      <c r="J5845" s="22" t="s">
        <v>9094</v>
      </c>
      <c r="K5845" s="4">
        <f>IFERROR(__xludf.DUMMYFUNCTION("""COMPUTED_VALUE"""),11.0)</f>
        <v>11</v>
      </c>
      <c r="L5845" s="4" t="s">
        <v>8731</v>
      </c>
      <c r="M5845" s="4">
        <v>12.0</v>
      </c>
    </row>
    <row r="5846">
      <c r="A5846" s="85">
        <v>46122.0</v>
      </c>
      <c r="B5846" s="22" t="s">
        <v>1876</v>
      </c>
      <c r="C5846" s="22" t="s">
        <v>8726</v>
      </c>
      <c r="D5846" s="82" t="s">
        <v>8813</v>
      </c>
      <c r="E5846" s="22" t="s">
        <v>9090</v>
      </c>
      <c r="F5846" s="106" t="s">
        <v>9091</v>
      </c>
      <c r="G5846" s="106" t="s">
        <v>9092</v>
      </c>
      <c r="H5846" s="22" t="s">
        <v>9074</v>
      </c>
      <c r="I5846" s="108" t="s">
        <v>9093</v>
      </c>
      <c r="J5846" s="22" t="s">
        <v>9094</v>
      </c>
      <c r="K5846" s="4">
        <f>IFERROR(__xludf.DUMMYFUNCTION("""COMPUTED_VALUE"""),11.0)</f>
        <v>11</v>
      </c>
      <c r="L5846" s="4" t="s">
        <v>8731</v>
      </c>
      <c r="M5846" s="4">
        <v>12.0</v>
      </c>
    </row>
    <row r="5847">
      <c r="A5847" s="85">
        <v>46123.0</v>
      </c>
      <c r="B5847" s="22" t="s">
        <v>1876</v>
      </c>
      <c r="C5847" s="22" t="s">
        <v>8726</v>
      </c>
      <c r="D5847" s="82" t="s">
        <v>8813</v>
      </c>
      <c r="E5847" s="22" t="s">
        <v>9090</v>
      </c>
      <c r="F5847" s="106" t="s">
        <v>9091</v>
      </c>
      <c r="G5847" s="106" t="s">
        <v>9092</v>
      </c>
      <c r="H5847" s="22" t="s">
        <v>9074</v>
      </c>
      <c r="I5847" s="108" t="s">
        <v>9093</v>
      </c>
      <c r="J5847" s="22" t="s">
        <v>9094</v>
      </c>
      <c r="K5847" s="4">
        <f>IFERROR(__xludf.DUMMYFUNCTION("""COMPUTED_VALUE"""),11.0)</f>
        <v>11</v>
      </c>
      <c r="L5847" s="4" t="s">
        <v>8731</v>
      </c>
      <c r="M5847" s="4">
        <v>12.0</v>
      </c>
    </row>
    <row r="5848">
      <c r="A5848" s="85">
        <v>46124.0</v>
      </c>
      <c r="B5848" s="22" t="s">
        <v>1876</v>
      </c>
      <c r="C5848" s="22" t="s">
        <v>8726</v>
      </c>
      <c r="D5848" s="82" t="s">
        <v>8813</v>
      </c>
      <c r="E5848" s="22" t="s">
        <v>9090</v>
      </c>
      <c r="F5848" s="106" t="s">
        <v>9091</v>
      </c>
      <c r="G5848" s="106" t="s">
        <v>9092</v>
      </c>
      <c r="H5848" s="22" t="s">
        <v>9074</v>
      </c>
      <c r="I5848" s="108" t="s">
        <v>9093</v>
      </c>
      <c r="J5848" s="22" t="s">
        <v>9094</v>
      </c>
      <c r="K5848" s="4">
        <f>IFERROR(__xludf.DUMMYFUNCTION("""COMPUTED_VALUE"""),11.0)</f>
        <v>11</v>
      </c>
      <c r="L5848" s="4" t="s">
        <v>8731</v>
      </c>
      <c r="M5848" s="4">
        <v>12.0</v>
      </c>
    </row>
    <row r="5849">
      <c r="A5849" s="85">
        <v>46125.0</v>
      </c>
      <c r="B5849" s="22" t="s">
        <v>1876</v>
      </c>
      <c r="C5849" s="22" t="s">
        <v>8726</v>
      </c>
      <c r="D5849" s="82" t="s">
        <v>8813</v>
      </c>
      <c r="E5849" s="22" t="s">
        <v>9090</v>
      </c>
      <c r="F5849" s="106" t="s">
        <v>9091</v>
      </c>
      <c r="G5849" s="106" t="s">
        <v>9092</v>
      </c>
      <c r="H5849" s="22" t="s">
        <v>9074</v>
      </c>
      <c r="I5849" s="108" t="s">
        <v>9093</v>
      </c>
      <c r="J5849" s="22" t="s">
        <v>9094</v>
      </c>
      <c r="K5849" s="4">
        <f>IFERROR(__xludf.DUMMYFUNCTION("""COMPUTED_VALUE"""),11.0)</f>
        <v>11</v>
      </c>
      <c r="L5849" s="4" t="s">
        <v>8731</v>
      </c>
      <c r="M5849" s="4">
        <v>12.0</v>
      </c>
    </row>
    <row r="5850">
      <c r="A5850" s="85">
        <v>46126.0</v>
      </c>
      <c r="B5850" s="22" t="s">
        <v>1876</v>
      </c>
      <c r="C5850" s="22" t="s">
        <v>8726</v>
      </c>
      <c r="D5850" s="82" t="s">
        <v>8813</v>
      </c>
      <c r="E5850" s="22" t="s">
        <v>9090</v>
      </c>
      <c r="F5850" s="106" t="s">
        <v>9091</v>
      </c>
      <c r="G5850" s="106" t="s">
        <v>9092</v>
      </c>
      <c r="H5850" s="22" t="s">
        <v>9074</v>
      </c>
      <c r="I5850" s="108" t="s">
        <v>9093</v>
      </c>
      <c r="J5850" s="22" t="s">
        <v>9094</v>
      </c>
      <c r="K5850" s="4">
        <f>IFERROR(__xludf.DUMMYFUNCTION("""COMPUTED_VALUE"""),11.0)</f>
        <v>11</v>
      </c>
      <c r="L5850" s="4" t="s">
        <v>8731</v>
      </c>
      <c r="M5850" s="4">
        <v>12.0</v>
      </c>
    </row>
    <row r="5851">
      <c r="A5851" s="85">
        <v>46127.0</v>
      </c>
      <c r="B5851" s="22" t="s">
        <v>1876</v>
      </c>
      <c r="C5851" s="22" t="s">
        <v>8726</v>
      </c>
      <c r="D5851" s="82" t="s">
        <v>8813</v>
      </c>
      <c r="E5851" s="22" t="s">
        <v>9090</v>
      </c>
      <c r="F5851" s="106" t="s">
        <v>9091</v>
      </c>
      <c r="G5851" s="106" t="s">
        <v>9092</v>
      </c>
      <c r="H5851" s="22" t="s">
        <v>9074</v>
      </c>
      <c r="I5851" s="108" t="s">
        <v>9093</v>
      </c>
      <c r="J5851" s="22" t="s">
        <v>9094</v>
      </c>
      <c r="K5851" s="4">
        <f>IFERROR(__xludf.DUMMYFUNCTION("""COMPUTED_VALUE"""),11.0)</f>
        <v>11</v>
      </c>
      <c r="L5851" s="4" t="s">
        <v>8731</v>
      </c>
      <c r="M5851" s="4">
        <v>12.0</v>
      </c>
    </row>
    <row r="5852">
      <c r="A5852" s="85">
        <v>46128.0</v>
      </c>
      <c r="B5852" s="22" t="s">
        <v>1876</v>
      </c>
      <c r="C5852" s="22" t="s">
        <v>8726</v>
      </c>
      <c r="D5852" s="82" t="s">
        <v>8813</v>
      </c>
      <c r="E5852" s="22" t="s">
        <v>9090</v>
      </c>
      <c r="F5852" s="106" t="s">
        <v>9091</v>
      </c>
      <c r="G5852" s="106" t="s">
        <v>9092</v>
      </c>
      <c r="H5852" s="22" t="s">
        <v>9074</v>
      </c>
      <c r="I5852" s="108" t="s">
        <v>9093</v>
      </c>
      <c r="J5852" s="22" t="s">
        <v>9094</v>
      </c>
      <c r="K5852" s="4">
        <f>IFERROR(__xludf.DUMMYFUNCTION("""COMPUTED_VALUE"""),11.0)</f>
        <v>11</v>
      </c>
      <c r="L5852" s="4" t="s">
        <v>8731</v>
      </c>
      <c r="M5852" s="4">
        <v>12.0</v>
      </c>
    </row>
    <row r="5853">
      <c r="A5853" s="85">
        <v>46129.0</v>
      </c>
      <c r="B5853" s="22" t="s">
        <v>1876</v>
      </c>
      <c r="C5853" s="22" t="s">
        <v>8726</v>
      </c>
      <c r="D5853" s="82" t="s">
        <v>8813</v>
      </c>
      <c r="E5853" s="22" t="s">
        <v>9090</v>
      </c>
      <c r="F5853" s="106" t="s">
        <v>9091</v>
      </c>
      <c r="G5853" s="106" t="s">
        <v>9092</v>
      </c>
      <c r="H5853" s="22" t="s">
        <v>9074</v>
      </c>
      <c r="I5853" s="108" t="s">
        <v>9093</v>
      </c>
      <c r="J5853" s="22" t="s">
        <v>9094</v>
      </c>
      <c r="K5853" s="4">
        <f>IFERROR(__xludf.DUMMYFUNCTION("""COMPUTED_VALUE"""),12.0)</f>
        <v>12</v>
      </c>
      <c r="L5853" s="4" t="s">
        <v>8735</v>
      </c>
      <c r="M5853" s="4">
        <v>12.0</v>
      </c>
    </row>
    <row r="5854">
      <c r="A5854" s="85">
        <v>46130.0</v>
      </c>
      <c r="B5854" s="22" t="s">
        <v>1876</v>
      </c>
      <c r="C5854" s="22" t="s">
        <v>8726</v>
      </c>
      <c r="D5854" s="82" t="s">
        <v>8813</v>
      </c>
      <c r="E5854" s="22" t="s">
        <v>9090</v>
      </c>
      <c r="F5854" s="106" t="s">
        <v>9091</v>
      </c>
      <c r="G5854" s="106" t="s">
        <v>9092</v>
      </c>
      <c r="H5854" s="22" t="s">
        <v>9074</v>
      </c>
      <c r="I5854" s="108" t="s">
        <v>9093</v>
      </c>
      <c r="J5854" s="22" t="s">
        <v>9094</v>
      </c>
      <c r="K5854" s="4">
        <f>IFERROR(__xludf.DUMMYFUNCTION("""COMPUTED_VALUE"""),11.0)</f>
        <v>11</v>
      </c>
      <c r="L5854" s="4" t="s">
        <v>8731</v>
      </c>
      <c r="M5854" s="4">
        <v>12.0</v>
      </c>
    </row>
    <row r="5855">
      <c r="A5855" s="85">
        <v>46131.0</v>
      </c>
      <c r="B5855" s="22" t="s">
        <v>1876</v>
      </c>
      <c r="C5855" s="22" t="s">
        <v>8726</v>
      </c>
      <c r="D5855" s="82" t="s">
        <v>8813</v>
      </c>
      <c r="E5855" s="22" t="s">
        <v>9090</v>
      </c>
      <c r="F5855" s="106" t="s">
        <v>9091</v>
      </c>
      <c r="G5855" s="106" t="s">
        <v>9092</v>
      </c>
      <c r="H5855" s="22" t="s">
        <v>9074</v>
      </c>
      <c r="I5855" s="108" t="s">
        <v>9093</v>
      </c>
      <c r="J5855" s="22" t="s">
        <v>9094</v>
      </c>
      <c r="K5855" s="4">
        <f>IFERROR(__xludf.DUMMYFUNCTION("""COMPUTED_VALUE"""),11.0)</f>
        <v>11</v>
      </c>
      <c r="L5855" s="4" t="s">
        <v>8731</v>
      </c>
      <c r="M5855" s="4">
        <v>12.0</v>
      </c>
    </row>
    <row r="5856">
      <c r="A5856" s="85">
        <v>46132.0</v>
      </c>
      <c r="B5856" s="22" t="s">
        <v>1876</v>
      </c>
      <c r="C5856" s="22" t="s">
        <v>8726</v>
      </c>
      <c r="D5856" s="82" t="s">
        <v>8813</v>
      </c>
      <c r="E5856" s="22" t="s">
        <v>9090</v>
      </c>
      <c r="F5856" s="106" t="s">
        <v>9091</v>
      </c>
      <c r="G5856" s="106" t="s">
        <v>9092</v>
      </c>
      <c r="H5856" s="22" t="s">
        <v>9074</v>
      </c>
      <c r="I5856" s="108" t="s">
        <v>9093</v>
      </c>
      <c r="J5856" s="22" t="s">
        <v>9094</v>
      </c>
      <c r="K5856" s="4">
        <f>IFERROR(__xludf.DUMMYFUNCTION("""COMPUTED_VALUE"""),11.0)</f>
        <v>11</v>
      </c>
      <c r="L5856" s="4" t="s">
        <v>8731</v>
      </c>
      <c r="M5856" s="4">
        <v>12.0</v>
      </c>
    </row>
    <row r="5857">
      <c r="A5857" s="85">
        <v>46133.0</v>
      </c>
      <c r="B5857" s="22" t="s">
        <v>1876</v>
      </c>
      <c r="C5857" s="22" t="s">
        <v>8726</v>
      </c>
      <c r="D5857" s="82" t="s">
        <v>8813</v>
      </c>
      <c r="E5857" s="22" t="s">
        <v>9090</v>
      </c>
      <c r="F5857" s="106" t="s">
        <v>9091</v>
      </c>
      <c r="G5857" s="106" t="s">
        <v>9092</v>
      </c>
      <c r="H5857" s="22" t="s">
        <v>9074</v>
      </c>
      <c r="I5857" s="108" t="s">
        <v>9093</v>
      </c>
      <c r="J5857" s="22" t="s">
        <v>9094</v>
      </c>
      <c r="K5857" s="4">
        <f>IFERROR(__xludf.DUMMYFUNCTION("""COMPUTED_VALUE"""),11.0)</f>
        <v>11</v>
      </c>
      <c r="L5857" s="4" t="s">
        <v>8731</v>
      </c>
      <c r="M5857" s="4">
        <v>12.0</v>
      </c>
    </row>
    <row r="5858">
      <c r="A5858" s="85">
        <v>46134.0</v>
      </c>
      <c r="B5858" s="22" t="s">
        <v>1876</v>
      </c>
      <c r="C5858" s="22" t="s">
        <v>8726</v>
      </c>
      <c r="D5858" s="82" t="s">
        <v>8813</v>
      </c>
      <c r="E5858" s="22" t="s">
        <v>9090</v>
      </c>
      <c r="F5858" s="106" t="s">
        <v>9091</v>
      </c>
      <c r="G5858" s="106" t="s">
        <v>9092</v>
      </c>
      <c r="H5858" s="22" t="s">
        <v>9074</v>
      </c>
      <c r="I5858" s="108" t="s">
        <v>9093</v>
      </c>
      <c r="J5858" s="22" t="s">
        <v>9094</v>
      </c>
      <c r="K5858" s="4">
        <f>IFERROR(__xludf.DUMMYFUNCTION("""COMPUTED_VALUE"""),11.0)</f>
        <v>11</v>
      </c>
      <c r="L5858" s="4" t="s">
        <v>8731</v>
      </c>
      <c r="M5858" s="4">
        <v>12.0</v>
      </c>
    </row>
    <row r="5859">
      <c r="A5859" s="85">
        <v>46135.0</v>
      </c>
      <c r="B5859" s="22" t="s">
        <v>1876</v>
      </c>
      <c r="C5859" s="22" t="s">
        <v>8726</v>
      </c>
      <c r="D5859" s="82" t="s">
        <v>8813</v>
      </c>
      <c r="E5859" s="22" t="s">
        <v>9090</v>
      </c>
      <c r="F5859" s="106" t="s">
        <v>9091</v>
      </c>
      <c r="G5859" s="106" t="s">
        <v>9092</v>
      </c>
      <c r="H5859" s="22" t="s">
        <v>9074</v>
      </c>
      <c r="I5859" s="108" t="s">
        <v>9093</v>
      </c>
      <c r="J5859" s="22" t="s">
        <v>9094</v>
      </c>
      <c r="K5859" s="4">
        <f>IFERROR(__xludf.DUMMYFUNCTION("""COMPUTED_VALUE"""),11.0)</f>
        <v>11</v>
      </c>
      <c r="L5859" s="4" t="s">
        <v>8731</v>
      </c>
      <c r="M5859" s="4">
        <v>12.0</v>
      </c>
    </row>
    <row r="5860">
      <c r="A5860" s="85">
        <v>46136.0</v>
      </c>
      <c r="B5860" s="22" t="s">
        <v>1876</v>
      </c>
      <c r="C5860" s="22" t="s">
        <v>8726</v>
      </c>
      <c r="D5860" s="82" t="s">
        <v>8813</v>
      </c>
      <c r="E5860" s="22" t="s">
        <v>9090</v>
      </c>
      <c r="F5860" s="106" t="s">
        <v>9091</v>
      </c>
      <c r="G5860" s="106" t="s">
        <v>9092</v>
      </c>
      <c r="H5860" s="22" t="s">
        <v>9074</v>
      </c>
      <c r="I5860" s="108" t="s">
        <v>9093</v>
      </c>
      <c r="J5860" s="22" t="s">
        <v>9094</v>
      </c>
      <c r="K5860" s="4">
        <f>IFERROR(__xludf.DUMMYFUNCTION("""COMPUTED_VALUE"""),11.0)</f>
        <v>11</v>
      </c>
      <c r="L5860" s="4" t="s">
        <v>8731</v>
      </c>
      <c r="M5860" s="4">
        <v>12.0</v>
      </c>
    </row>
    <row r="5861">
      <c r="A5861" s="85">
        <v>46137.0</v>
      </c>
      <c r="B5861" s="22" t="s">
        <v>1876</v>
      </c>
      <c r="C5861" s="22" t="s">
        <v>8726</v>
      </c>
      <c r="D5861" s="82" t="s">
        <v>8813</v>
      </c>
      <c r="E5861" s="22" t="s">
        <v>9090</v>
      </c>
      <c r="F5861" s="106" t="s">
        <v>9091</v>
      </c>
      <c r="G5861" s="106" t="s">
        <v>9092</v>
      </c>
      <c r="H5861" s="22" t="s">
        <v>9074</v>
      </c>
      <c r="I5861" s="108" t="s">
        <v>9093</v>
      </c>
      <c r="J5861" s="22" t="s">
        <v>9094</v>
      </c>
      <c r="K5861" s="4">
        <f>IFERROR(__xludf.DUMMYFUNCTION("""COMPUTED_VALUE"""),11.0)</f>
        <v>11</v>
      </c>
      <c r="L5861" s="4" t="s">
        <v>8731</v>
      </c>
      <c r="M5861" s="4">
        <v>12.0</v>
      </c>
    </row>
    <row r="5862">
      <c r="A5862" s="85">
        <v>46138.0</v>
      </c>
      <c r="B5862" s="22" t="s">
        <v>1876</v>
      </c>
      <c r="C5862" s="22" t="s">
        <v>8726</v>
      </c>
      <c r="D5862" s="82" t="s">
        <v>8813</v>
      </c>
      <c r="E5862" s="22" t="s">
        <v>9090</v>
      </c>
      <c r="F5862" s="106" t="s">
        <v>9091</v>
      </c>
      <c r="G5862" s="106" t="s">
        <v>9092</v>
      </c>
      <c r="H5862" s="22" t="s">
        <v>9074</v>
      </c>
      <c r="I5862" s="108" t="s">
        <v>9093</v>
      </c>
      <c r="J5862" s="22" t="s">
        <v>9094</v>
      </c>
      <c r="K5862" s="4">
        <f>IFERROR(__xludf.DUMMYFUNCTION("""COMPUTED_VALUE"""),11.0)</f>
        <v>11</v>
      </c>
      <c r="L5862" s="4" t="s">
        <v>8731</v>
      </c>
      <c r="M5862" s="4">
        <v>12.0</v>
      </c>
    </row>
    <row r="5863">
      <c r="A5863" s="85">
        <v>46139.0</v>
      </c>
      <c r="B5863" s="22" t="s">
        <v>1876</v>
      </c>
      <c r="C5863" s="22" t="s">
        <v>8726</v>
      </c>
      <c r="D5863" s="82" t="s">
        <v>8813</v>
      </c>
      <c r="E5863" s="22" t="s">
        <v>9090</v>
      </c>
      <c r="F5863" s="106" t="s">
        <v>9091</v>
      </c>
      <c r="G5863" s="106" t="s">
        <v>9092</v>
      </c>
      <c r="H5863" s="22" t="s">
        <v>9074</v>
      </c>
      <c r="I5863" s="108" t="s">
        <v>9093</v>
      </c>
      <c r="J5863" s="22" t="s">
        <v>9094</v>
      </c>
      <c r="K5863" s="4">
        <f>IFERROR(__xludf.DUMMYFUNCTION("""COMPUTED_VALUE"""),11.0)</f>
        <v>11</v>
      </c>
      <c r="L5863" s="4" t="s">
        <v>8731</v>
      </c>
      <c r="M5863" s="4">
        <v>12.0</v>
      </c>
    </row>
    <row r="5864">
      <c r="A5864" s="85">
        <v>46140.0</v>
      </c>
      <c r="B5864" s="22" t="s">
        <v>1876</v>
      </c>
      <c r="C5864" s="22" t="s">
        <v>8726</v>
      </c>
      <c r="D5864" s="82" t="s">
        <v>8813</v>
      </c>
      <c r="E5864" s="22" t="s">
        <v>9090</v>
      </c>
      <c r="F5864" s="106" t="s">
        <v>9091</v>
      </c>
      <c r="G5864" s="106" t="s">
        <v>9092</v>
      </c>
      <c r="H5864" s="22" t="s">
        <v>9074</v>
      </c>
      <c r="I5864" s="108" t="s">
        <v>9093</v>
      </c>
      <c r="J5864" s="22" t="s">
        <v>9094</v>
      </c>
      <c r="K5864" s="4">
        <f>IFERROR(__xludf.DUMMYFUNCTION("""COMPUTED_VALUE"""),11.0)</f>
        <v>11</v>
      </c>
      <c r="L5864" s="4" t="s">
        <v>8731</v>
      </c>
      <c r="M5864" s="4">
        <v>12.0</v>
      </c>
    </row>
    <row r="5865">
      <c r="A5865" s="85">
        <v>46141.0</v>
      </c>
      <c r="B5865" s="22" t="s">
        <v>1876</v>
      </c>
      <c r="C5865" s="22" t="s">
        <v>8726</v>
      </c>
      <c r="D5865" s="82" t="s">
        <v>8813</v>
      </c>
      <c r="E5865" s="22" t="s">
        <v>9090</v>
      </c>
      <c r="F5865" s="106" t="s">
        <v>9091</v>
      </c>
      <c r="G5865" s="106" t="s">
        <v>9092</v>
      </c>
      <c r="H5865" s="22" t="s">
        <v>9074</v>
      </c>
      <c r="I5865" s="108" t="s">
        <v>9093</v>
      </c>
      <c r="J5865" s="22" t="s">
        <v>9094</v>
      </c>
      <c r="K5865" s="4">
        <f>IFERROR(__xludf.DUMMYFUNCTION("""COMPUTED_VALUE"""),11.0)</f>
        <v>11</v>
      </c>
      <c r="L5865" s="4" t="s">
        <v>8731</v>
      </c>
      <c r="M5865" s="4">
        <v>12.0</v>
      </c>
    </row>
    <row r="5866">
      <c r="A5866" s="85">
        <v>46142.0</v>
      </c>
      <c r="B5866" s="22" t="s">
        <v>1876</v>
      </c>
      <c r="C5866" s="22" t="s">
        <v>8726</v>
      </c>
      <c r="D5866" s="82" t="s">
        <v>8813</v>
      </c>
      <c r="E5866" s="22" t="s">
        <v>9090</v>
      </c>
      <c r="F5866" s="106" t="s">
        <v>9091</v>
      </c>
      <c r="G5866" s="106" t="s">
        <v>9092</v>
      </c>
      <c r="H5866" s="22" t="s">
        <v>9074</v>
      </c>
      <c r="I5866" s="108" t="s">
        <v>9093</v>
      </c>
      <c r="J5866" s="22" t="s">
        <v>9094</v>
      </c>
      <c r="K5866" s="4">
        <f>IFERROR(__xludf.DUMMYFUNCTION("""COMPUTED_VALUE"""),11.0)</f>
        <v>11</v>
      </c>
      <c r="L5866" s="4" t="s">
        <v>8731</v>
      </c>
      <c r="M5866" s="4">
        <v>12.0</v>
      </c>
    </row>
    <row r="5867">
      <c r="A5867" s="85">
        <v>46143.0</v>
      </c>
      <c r="B5867" s="22" t="s">
        <v>1876</v>
      </c>
      <c r="C5867" s="22" t="s">
        <v>8726</v>
      </c>
      <c r="D5867" s="82" t="s">
        <v>8813</v>
      </c>
      <c r="E5867" s="22" t="s">
        <v>9090</v>
      </c>
      <c r="F5867" s="106" t="s">
        <v>9091</v>
      </c>
      <c r="G5867" s="106" t="s">
        <v>9092</v>
      </c>
      <c r="H5867" s="22" t="s">
        <v>9074</v>
      </c>
      <c r="I5867" s="108" t="s">
        <v>9093</v>
      </c>
      <c r="J5867" s="22" t="s">
        <v>9094</v>
      </c>
      <c r="K5867" s="4">
        <f>IFERROR(__xludf.DUMMYFUNCTION("""COMPUTED_VALUE"""),11.0)</f>
        <v>11</v>
      </c>
      <c r="L5867" s="4" t="s">
        <v>8731</v>
      </c>
      <c r="M5867" s="4">
        <v>12.0</v>
      </c>
    </row>
    <row r="5868">
      <c r="A5868" s="85">
        <v>46144.0</v>
      </c>
      <c r="B5868" s="22" t="s">
        <v>1876</v>
      </c>
      <c r="C5868" s="22" t="s">
        <v>8726</v>
      </c>
      <c r="D5868" s="82" t="s">
        <v>8813</v>
      </c>
      <c r="E5868" s="22" t="s">
        <v>9090</v>
      </c>
      <c r="F5868" s="106" t="s">
        <v>9091</v>
      </c>
      <c r="G5868" s="106" t="s">
        <v>9092</v>
      </c>
      <c r="H5868" s="22" t="s">
        <v>9074</v>
      </c>
      <c r="I5868" s="108" t="s">
        <v>9093</v>
      </c>
      <c r="J5868" s="22" t="s">
        <v>9094</v>
      </c>
      <c r="K5868" s="4">
        <f>IFERROR(__xludf.DUMMYFUNCTION("""COMPUTED_VALUE"""),11.0)</f>
        <v>11</v>
      </c>
      <c r="L5868" s="4" t="s">
        <v>8731</v>
      </c>
      <c r="M5868" s="4">
        <v>12.0</v>
      </c>
    </row>
    <row r="5869">
      <c r="A5869" s="85">
        <v>46145.0</v>
      </c>
      <c r="B5869" s="22" t="s">
        <v>1876</v>
      </c>
      <c r="C5869" s="22" t="s">
        <v>8726</v>
      </c>
      <c r="D5869" s="82" t="s">
        <v>8813</v>
      </c>
      <c r="E5869" s="22" t="s">
        <v>9090</v>
      </c>
      <c r="F5869" s="106" t="s">
        <v>9091</v>
      </c>
      <c r="G5869" s="106" t="s">
        <v>9092</v>
      </c>
      <c r="H5869" s="22" t="s">
        <v>9074</v>
      </c>
      <c r="I5869" s="108" t="s">
        <v>9093</v>
      </c>
      <c r="J5869" s="22" t="s">
        <v>9094</v>
      </c>
      <c r="K5869" s="4">
        <f>IFERROR(__xludf.DUMMYFUNCTION("""COMPUTED_VALUE"""),11.0)</f>
        <v>11</v>
      </c>
      <c r="L5869" s="4" t="s">
        <v>8731</v>
      </c>
      <c r="M5869" s="4">
        <v>12.0</v>
      </c>
    </row>
    <row r="5870">
      <c r="A5870" s="85">
        <v>46146.0</v>
      </c>
      <c r="B5870" s="22" t="s">
        <v>1876</v>
      </c>
      <c r="C5870" s="22" t="s">
        <v>8726</v>
      </c>
      <c r="D5870" s="82" t="s">
        <v>8813</v>
      </c>
      <c r="E5870" s="22" t="s">
        <v>9090</v>
      </c>
      <c r="F5870" s="106" t="s">
        <v>9091</v>
      </c>
      <c r="G5870" s="106" t="s">
        <v>9092</v>
      </c>
      <c r="H5870" s="22" t="s">
        <v>9074</v>
      </c>
      <c r="I5870" s="108" t="s">
        <v>9093</v>
      </c>
      <c r="J5870" s="22" t="s">
        <v>9094</v>
      </c>
      <c r="K5870" s="4">
        <f>IFERROR(__xludf.DUMMYFUNCTION("""COMPUTED_VALUE"""),11.0)</f>
        <v>11</v>
      </c>
      <c r="L5870" s="4" t="s">
        <v>8731</v>
      </c>
      <c r="M5870" s="4">
        <v>12.0</v>
      </c>
    </row>
    <row r="5871">
      <c r="A5871" s="85">
        <v>46147.0</v>
      </c>
      <c r="B5871" s="22" t="s">
        <v>1876</v>
      </c>
      <c r="C5871" s="22" t="s">
        <v>8726</v>
      </c>
      <c r="D5871" s="82" t="s">
        <v>8813</v>
      </c>
      <c r="E5871" s="22" t="s">
        <v>9090</v>
      </c>
      <c r="F5871" s="106" t="s">
        <v>9091</v>
      </c>
      <c r="G5871" s="106" t="s">
        <v>9092</v>
      </c>
      <c r="H5871" s="22" t="s">
        <v>9074</v>
      </c>
      <c r="I5871" s="108" t="s">
        <v>9093</v>
      </c>
      <c r="J5871" s="22" t="s">
        <v>9094</v>
      </c>
      <c r="K5871" s="4">
        <f>IFERROR(__xludf.DUMMYFUNCTION("""COMPUTED_VALUE"""),11.0)</f>
        <v>11</v>
      </c>
      <c r="L5871" s="4" t="s">
        <v>8731</v>
      </c>
      <c r="M5871" s="4">
        <v>12.0</v>
      </c>
    </row>
    <row r="5872">
      <c r="A5872" s="85">
        <v>46148.0</v>
      </c>
      <c r="B5872" s="22" t="s">
        <v>1876</v>
      </c>
      <c r="C5872" s="22" t="s">
        <v>8726</v>
      </c>
      <c r="D5872" s="82" t="s">
        <v>8813</v>
      </c>
      <c r="E5872" s="22" t="s">
        <v>9090</v>
      </c>
      <c r="F5872" s="106" t="s">
        <v>9091</v>
      </c>
      <c r="G5872" s="106" t="s">
        <v>9092</v>
      </c>
      <c r="H5872" s="22" t="s">
        <v>9074</v>
      </c>
      <c r="I5872" s="108" t="s">
        <v>9093</v>
      </c>
      <c r="J5872" s="22" t="s">
        <v>9094</v>
      </c>
      <c r="K5872" s="4">
        <f>IFERROR(__xludf.DUMMYFUNCTION("""COMPUTED_VALUE"""),11.0)</f>
        <v>11</v>
      </c>
      <c r="L5872" s="4" t="s">
        <v>8731</v>
      </c>
      <c r="M5872" s="4">
        <v>12.0</v>
      </c>
    </row>
    <row r="5873">
      <c r="A5873" s="85">
        <v>46149.0</v>
      </c>
      <c r="B5873" s="22" t="s">
        <v>1876</v>
      </c>
      <c r="C5873" s="22" t="s">
        <v>8726</v>
      </c>
      <c r="D5873" s="82" t="s">
        <v>8813</v>
      </c>
      <c r="E5873" s="22" t="s">
        <v>9090</v>
      </c>
      <c r="F5873" s="106" t="s">
        <v>9091</v>
      </c>
      <c r="G5873" s="106" t="s">
        <v>9092</v>
      </c>
      <c r="H5873" s="22" t="s">
        <v>9074</v>
      </c>
      <c r="I5873" s="108" t="s">
        <v>9093</v>
      </c>
      <c r="J5873" s="22" t="s">
        <v>9094</v>
      </c>
      <c r="K5873" s="4">
        <f>IFERROR(__xludf.DUMMYFUNCTION("""COMPUTED_VALUE"""),11.0)</f>
        <v>11</v>
      </c>
      <c r="L5873" s="4" t="s">
        <v>8731</v>
      </c>
      <c r="M5873" s="4">
        <v>12.0</v>
      </c>
    </row>
    <row r="5874">
      <c r="A5874" s="85">
        <v>46150.0</v>
      </c>
      <c r="B5874" s="22" t="s">
        <v>1876</v>
      </c>
      <c r="C5874" s="22" t="s">
        <v>8726</v>
      </c>
      <c r="D5874" s="82" t="s">
        <v>8813</v>
      </c>
      <c r="E5874" s="22" t="s">
        <v>9090</v>
      </c>
      <c r="F5874" s="106" t="s">
        <v>9091</v>
      </c>
      <c r="G5874" s="106" t="s">
        <v>9092</v>
      </c>
      <c r="H5874" s="22" t="s">
        <v>9074</v>
      </c>
      <c r="I5874" s="108" t="s">
        <v>9093</v>
      </c>
      <c r="J5874" s="22" t="s">
        <v>9094</v>
      </c>
      <c r="K5874" s="4">
        <f>IFERROR(__xludf.DUMMYFUNCTION("""COMPUTED_VALUE"""),11.0)</f>
        <v>11</v>
      </c>
      <c r="L5874" s="4" t="s">
        <v>8731</v>
      </c>
      <c r="M5874" s="4">
        <v>12.0</v>
      </c>
    </row>
    <row r="5875">
      <c r="A5875" s="85">
        <v>46151.0</v>
      </c>
      <c r="B5875" s="22" t="s">
        <v>1876</v>
      </c>
      <c r="C5875" s="22" t="s">
        <v>8726</v>
      </c>
      <c r="D5875" s="82" t="s">
        <v>8813</v>
      </c>
      <c r="E5875" s="22" t="s">
        <v>9090</v>
      </c>
      <c r="F5875" s="106" t="s">
        <v>9091</v>
      </c>
      <c r="G5875" s="106" t="s">
        <v>9092</v>
      </c>
      <c r="H5875" s="22" t="s">
        <v>9074</v>
      </c>
      <c r="I5875" s="108" t="s">
        <v>9093</v>
      </c>
      <c r="J5875" s="22" t="s">
        <v>9094</v>
      </c>
      <c r="K5875" s="4">
        <f>IFERROR(__xludf.DUMMYFUNCTION("""COMPUTED_VALUE"""),11.0)</f>
        <v>11</v>
      </c>
      <c r="L5875" s="4" t="s">
        <v>8731</v>
      </c>
      <c r="M5875" s="4">
        <v>12.0</v>
      </c>
    </row>
    <row r="5876">
      <c r="A5876" s="85">
        <v>46152.0</v>
      </c>
      <c r="B5876" s="22" t="s">
        <v>1876</v>
      </c>
      <c r="C5876" s="22" t="s">
        <v>8726</v>
      </c>
      <c r="D5876" s="82" t="s">
        <v>8813</v>
      </c>
      <c r="E5876" s="22" t="s">
        <v>9090</v>
      </c>
      <c r="F5876" s="106" t="s">
        <v>9091</v>
      </c>
      <c r="G5876" s="106" t="s">
        <v>9092</v>
      </c>
      <c r="H5876" s="22" t="s">
        <v>9074</v>
      </c>
      <c r="I5876" s="108" t="s">
        <v>9093</v>
      </c>
      <c r="J5876" s="22" t="s">
        <v>9094</v>
      </c>
      <c r="K5876" s="4">
        <f>IFERROR(__xludf.DUMMYFUNCTION("""COMPUTED_VALUE"""),11.0)</f>
        <v>11</v>
      </c>
      <c r="L5876" s="4" t="s">
        <v>8731</v>
      </c>
      <c r="M5876" s="4">
        <v>12.0</v>
      </c>
    </row>
    <row r="5877">
      <c r="A5877" s="85">
        <v>46153.0</v>
      </c>
      <c r="B5877" s="22" t="s">
        <v>1876</v>
      </c>
      <c r="C5877" s="22" t="s">
        <v>8726</v>
      </c>
      <c r="D5877" s="82" t="s">
        <v>8813</v>
      </c>
      <c r="E5877" s="22" t="s">
        <v>9090</v>
      </c>
      <c r="F5877" s="106" t="s">
        <v>9091</v>
      </c>
      <c r="G5877" s="106" t="s">
        <v>9092</v>
      </c>
      <c r="H5877" s="22" t="s">
        <v>9074</v>
      </c>
      <c r="I5877" s="108" t="s">
        <v>9093</v>
      </c>
      <c r="J5877" s="22" t="s">
        <v>9094</v>
      </c>
      <c r="K5877" s="4">
        <f>IFERROR(__xludf.DUMMYFUNCTION("""COMPUTED_VALUE"""),11.0)</f>
        <v>11</v>
      </c>
      <c r="L5877" s="4" t="s">
        <v>8731</v>
      </c>
      <c r="M5877" s="4">
        <v>12.0</v>
      </c>
    </row>
    <row r="5878">
      <c r="A5878" s="85">
        <v>46154.0</v>
      </c>
      <c r="B5878" s="22" t="s">
        <v>1876</v>
      </c>
      <c r="C5878" s="22" t="s">
        <v>8726</v>
      </c>
      <c r="D5878" s="82" t="s">
        <v>8813</v>
      </c>
      <c r="E5878" s="22" t="s">
        <v>9090</v>
      </c>
      <c r="F5878" s="106" t="s">
        <v>9091</v>
      </c>
      <c r="G5878" s="106" t="s">
        <v>9092</v>
      </c>
      <c r="H5878" s="22" t="s">
        <v>9074</v>
      </c>
      <c r="I5878" s="108" t="s">
        <v>9093</v>
      </c>
      <c r="J5878" s="22" t="s">
        <v>9094</v>
      </c>
      <c r="K5878" s="4">
        <f>IFERROR(__xludf.DUMMYFUNCTION("""COMPUTED_VALUE"""),12.0)</f>
        <v>12</v>
      </c>
      <c r="L5878" s="4" t="s">
        <v>8735</v>
      </c>
      <c r="M5878" s="4">
        <v>12.0</v>
      </c>
    </row>
    <row r="5879">
      <c r="A5879" s="85">
        <v>46155.0</v>
      </c>
      <c r="B5879" s="22" t="s">
        <v>1876</v>
      </c>
      <c r="C5879" s="22" t="s">
        <v>8726</v>
      </c>
      <c r="D5879" s="82" t="s">
        <v>8813</v>
      </c>
      <c r="E5879" s="22" t="s">
        <v>9090</v>
      </c>
      <c r="F5879" s="106" t="s">
        <v>9091</v>
      </c>
      <c r="G5879" s="106" t="s">
        <v>9092</v>
      </c>
      <c r="H5879" s="22" t="s">
        <v>9074</v>
      </c>
      <c r="I5879" s="108" t="s">
        <v>9093</v>
      </c>
      <c r="J5879" s="22" t="s">
        <v>9094</v>
      </c>
      <c r="K5879" s="4">
        <f>IFERROR(__xludf.DUMMYFUNCTION("""COMPUTED_VALUE"""),12.0)</f>
        <v>12</v>
      </c>
      <c r="L5879" s="4" t="s">
        <v>8735</v>
      </c>
      <c r="M5879" s="4">
        <v>12.0</v>
      </c>
    </row>
    <row r="5880">
      <c r="A5880" s="85">
        <v>46156.0</v>
      </c>
      <c r="B5880" s="22" t="s">
        <v>1876</v>
      </c>
      <c r="C5880" s="22" t="s">
        <v>8726</v>
      </c>
      <c r="D5880" s="82" t="s">
        <v>8813</v>
      </c>
      <c r="E5880" s="22" t="s">
        <v>9090</v>
      </c>
      <c r="F5880" s="106" t="s">
        <v>9091</v>
      </c>
      <c r="G5880" s="106" t="s">
        <v>9092</v>
      </c>
      <c r="H5880" s="22" t="s">
        <v>9074</v>
      </c>
      <c r="I5880" s="108" t="s">
        <v>9093</v>
      </c>
      <c r="J5880" s="22" t="s">
        <v>9094</v>
      </c>
      <c r="K5880" s="4">
        <f>IFERROR(__xludf.DUMMYFUNCTION("""COMPUTED_VALUE"""),11.0)</f>
        <v>11</v>
      </c>
      <c r="L5880" s="4" t="s">
        <v>8731</v>
      </c>
      <c r="M5880" s="4">
        <v>12.0</v>
      </c>
    </row>
    <row r="5881">
      <c r="A5881" s="85">
        <v>46157.0</v>
      </c>
      <c r="B5881" s="22" t="s">
        <v>1876</v>
      </c>
      <c r="C5881" s="22" t="s">
        <v>8726</v>
      </c>
      <c r="D5881" s="82" t="s">
        <v>8813</v>
      </c>
      <c r="E5881" s="22" t="s">
        <v>9090</v>
      </c>
      <c r="F5881" s="106" t="s">
        <v>9091</v>
      </c>
      <c r="G5881" s="106" t="s">
        <v>9092</v>
      </c>
      <c r="H5881" s="22" t="s">
        <v>9074</v>
      </c>
      <c r="I5881" s="108" t="s">
        <v>9093</v>
      </c>
      <c r="J5881" s="22" t="s">
        <v>9094</v>
      </c>
      <c r="K5881" s="4">
        <f>IFERROR(__xludf.DUMMYFUNCTION("""COMPUTED_VALUE"""),11.0)</f>
        <v>11</v>
      </c>
      <c r="L5881" s="4" t="s">
        <v>8731</v>
      </c>
      <c r="M5881" s="4">
        <v>12.0</v>
      </c>
    </row>
    <row r="5882">
      <c r="A5882" s="85">
        <v>46158.0</v>
      </c>
      <c r="B5882" s="22" t="s">
        <v>1876</v>
      </c>
      <c r="C5882" s="22" t="s">
        <v>8726</v>
      </c>
      <c r="D5882" s="82" t="s">
        <v>8813</v>
      </c>
      <c r="E5882" s="22" t="s">
        <v>9090</v>
      </c>
      <c r="F5882" s="106" t="s">
        <v>9091</v>
      </c>
      <c r="G5882" s="106" t="s">
        <v>9092</v>
      </c>
      <c r="H5882" s="22" t="s">
        <v>9074</v>
      </c>
      <c r="I5882" s="108" t="s">
        <v>9093</v>
      </c>
      <c r="J5882" s="22" t="s">
        <v>9094</v>
      </c>
      <c r="K5882" s="4">
        <f>IFERROR(__xludf.DUMMYFUNCTION("""COMPUTED_VALUE"""),11.0)</f>
        <v>11</v>
      </c>
      <c r="L5882" s="4" t="s">
        <v>8731</v>
      </c>
      <c r="M5882" s="4">
        <v>12.0</v>
      </c>
    </row>
    <row r="5883">
      <c r="A5883" s="85">
        <v>46159.0</v>
      </c>
      <c r="B5883" s="22" t="s">
        <v>1876</v>
      </c>
      <c r="C5883" s="22" t="s">
        <v>8726</v>
      </c>
      <c r="D5883" s="82" t="s">
        <v>8813</v>
      </c>
      <c r="E5883" s="22" t="s">
        <v>9090</v>
      </c>
      <c r="F5883" s="106" t="s">
        <v>9091</v>
      </c>
      <c r="G5883" s="106" t="s">
        <v>9092</v>
      </c>
      <c r="H5883" s="22" t="s">
        <v>9074</v>
      </c>
      <c r="I5883" s="108" t="s">
        <v>9093</v>
      </c>
      <c r="J5883" s="22" t="s">
        <v>9094</v>
      </c>
      <c r="K5883" s="4">
        <f>IFERROR(__xludf.DUMMYFUNCTION("""COMPUTED_VALUE"""),11.0)</f>
        <v>11</v>
      </c>
      <c r="L5883" s="4" t="s">
        <v>8731</v>
      </c>
      <c r="M5883" s="4">
        <v>12.0</v>
      </c>
    </row>
    <row r="5884">
      <c r="A5884" s="85">
        <v>46160.0</v>
      </c>
      <c r="B5884" s="22" t="s">
        <v>1876</v>
      </c>
      <c r="C5884" s="22" t="s">
        <v>8726</v>
      </c>
      <c r="D5884" s="82" t="s">
        <v>8813</v>
      </c>
      <c r="E5884" s="22" t="s">
        <v>9090</v>
      </c>
      <c r="F5884" s="106" t="s">
        <v>9091</v>
      </c>
      <c r="G5884" s="106" t="s">
        <v>9092</v>
      </c>
      <c r="H5884" s="22" t="s">
        <v>9074</v>
      </c>
      <c r="I5884" s="108" t="s">
        <v>9093</v>
      </c>
      <c r="J5884" s="22" t="s">
        <v>9094</v>
      </c>
      <c r="K5884" s="4">
        <f>IFERROR(__xludf.DUMMYFUNCTION("""COMPUTED_VALUE"""),11.0)</f>
        <v>11</v>
      </c>
      <c r="L5884" s="4" t="s">
        <v>8731</v>
      </c>
      <c r="M5884" s="4">
        <v>12.0</v>
      </c>
    </row>
    <row r="5885">
      <c r="A5885" s="85">
        <v>46161.0</v>
      </c>
      <c r="B5885" s="22" t="s">
        <v>1876</v>
      </c>
      <c r="C5885" s="22" t="s">
        <v>8726</v>
      </c>
      <c r="D5885" s="82" t="s">
        <v>8813</v>
      </c>
      <c r="E5885" s="22" t="s">
        <v>9090</v>
      </c>
      <c r="F5885" s="106" t="s">
        <v>9091</v>
      </c>
      <c r="G5885" s="106" t="s">
        <v>9092</v>
      </c>
      <c r="H5885" s="22" t="s">
        <v>9074</v>
      </c>
      <c r="I5885" s="108" t="s">
        <v>9093</v>
      </c>
      <c r="J5885" s="22" t="s">
        <v>9094</v>
      </c>
      <c r="K5885" s="4">
        <f>IFERROR(__xludf.DUMMYFUNCTION("""COMPUTED_VALUE"""),11.0)</f>
        <v>11</v>
      </c>
      <c r="L5885" s="4" t="s">
        <v>8731</v>
      </c>
      <c r="M5885" s="4">
        <v>12.0</v>
      </c>
    </row>
    <row r="5886">
      <c r="A5886" s="85">
        <v>46162.0</v>
      </c>
      <c r="B5886" s="22" t="s">
        <v>1876</v>
      </c>
      <c r="C5886" s="22" t="s">
        <v>8726</v>
      </c>
      <c r="D5886" s="82" t="s">
        <v>8813</v>
      </c>
      <c r="E5886" s="22" t="s">
        <v>9090</v>
      </c>
      <c r="F5886" s="106" t="s">
        <v>9091</v>
      </c>
      <c r="G5886" s="106" t="s">
        <v>9092</v>
      </c>
      <c r="H5886" s="22" t="s">
        <v>9074</v>
      </c>
      <c r="I5886" s="108" t="s">
        <v>9093</v>
      </c>
      <c r="J5886" s="22" t="s">
        <v>9094</v>
      </c>
      <c r="K5886" s="4">
        <f>IFERROR(__xludf.DUMMYFUNCTION("""COMPUTED_VALUE"""),11.0)</f>
        <v>11</v>
      </c>
      <c r="L5886" s="4" t="s">
        <v>8731</v>
      </c>
      <c r="M5886" s="4">
        <v>12.0</v>
      </c>
    </row>
    <row r="5887">
      <c r="A5887" s="85">
        <v>46163.0</v>
      </c>
      <c r="B5887" s="22" t="s">
        <v>1876</v>
      </c>
      <c r="C5887" s="22" t="s">
        <v>8726</v>
      </c>
      <c r="D5887" s="82" t="s">
        <v>8813</v>
      </c>
      <c r="E5887" s="22" t="s">
        <v>9090</v>
      </c>
      <c r="F5887" s="106" t="s">
        <v>9091</v>
      </c>
      <c r="G5887" s="106" t="s">
        <v>9092</v>
      </c>
      <c r="H5887" s="22" t="s">
        <v>9074</v>
      </c>
      <c r="I5887" s="108" t="s">
        <v>9093</v>
      </c>
      <c r="J5887" s="22" t="s">
        <v>9094</v>
      </c>
      <c r="K5887" s="4">
        <f>IFERROR(__xludf.DUMMYFUNCTION("""COMPUTED_VALUE"""),11.0)</f>
        <v>11</v>
      </c>
      <c r="L5887" s="4" t="s">
        <v>8731</v>
      </c>
      <c r="M5887" s="4">
        <v>12.0</v>
      </c>
    </row>
    <row r="5888">
      <c r="A5888" s="85">
        <v>46164.0</v>
      </c>
      <c r="B5888" s="22" t="s">
        <v>1876</v>
      </c>
      <c r="C5888" s="22" t="s">
        <v>8726</v>
      </c>
      <c r="D5888" s="82" t="s">
        <v>8813</v>
      </c>
      <c r="E5888" s="22" t="s">
        <v>9090</v>
      </c>
      <c r="F5888" s="106" t="s">
        <v>9091</v>
      </c>
      <c r="G5888" s="106" t="s">
        <v>9092</v>
      </c>
      <c r="H5888" s="22" t="s">
        <v>9074</v>
      </c>
      <c r="I5888" s="108" t="s">
        <v>9093</v>
      </c>
      <c r="J5888" s="22" t="s">
        <v>9094</v>
      </c>
      <c r="K5888" s="4">
        <f>IFERROR(__xludf.DUMMYFUNCTION("""COMPUTED_VALUE"""),11.0)</f>
        <v>11</v>
      </c>
      <c r="L5888" s="4" t="s">
        <v>8731</v>
      </c>
      <c r="M5888" s="4">
        <v>12.0</v>
      </c>
    </row>
    <row r="5889">
      <c r="A5889" s="85">
        <v>46165.0</v>
      </c>
      <c r="B5889" s="22" t="s">
        <v>1876</v>
      </c>
      <c r="C5889" s="22" t="s">
        <v>8726</v>
      </c>
      <c r="D5889" s="82" t="s">
        <v>8813</v>
      </c>
      <c r="E5889" s="22" t="s">
        <v>9090</v>
      </c>
      <c r="F5889" s="106" t="s">
        <v>9091</v>
      </c>
      <c r="G5889" s="106" t="s">
        <v>9092</v>
      </c>
      <c r="H5889" s="22" t="s">
        <v>9074</v>
      </c>
      <c r="I5889" s="108" t="s">
        <v>9093</v>
      </c>
      <c r="J5889" s="22" t="s">
        <v>9094</v>
      </c>
      <c r="K5889" s="4">
        <f>IFERROR(__xludf.DUMMYFUNCTION("""COMPUTED_VALUE"""),11.0)</f>
        <v>11</v>
      </c>
      <c r="L5889" s="4" t="s">
        <v>8731</v>
      </c>
      <c r="M5889" s="4">
        <v>12.0</v>
      </c>
    </row>
    <row r="5890">
      <c r="A5890" s="85">
        <v>46166.0</v>
      </c>
      <c r="B5890" s="22" t="s">
        <v>1876</v>
      </c>
      <c r="C5890" s="22" t="s">
        <v>8726</v>
      </c>
      <c r="D5890" s="82" t="s">
        <v>8813</v>
      </c>
      <c r="E5890" s="22" t="s">
        <v>9090</v>
      </c>
      <c r="F5890" s="106" t="s">
        <v>9091</v>
      </c>
      <c r="G5890" s="106" t="s">
        <v>9092</v>
      </c>
      <c r="H5890" s="22" t="s">
        <v>9074</v>
      </c>
      <c r="I5890" s="108" t="s">
        <v>9093</v>
      </c>
      <c r="J5890" s="22" t="s">
        <v>9094</v>
      </c>
      <c r="K5890" s="4">
        <f>IFERROR(__xludf.DUMMYFUNCTION("""COMPUTED_VALUE"""),11.0)</f>
        <v>11</v>
      </c>
      <c r="L5890" s="4" t="s">
        <v>8731</v>
      </c>
      <c r="M5890" s="4">
        <v>12.0</v>
      </c>
    </row>
    <row r="5891">
      <c r="A5891" s="85">
        <v>46167.0</v>
      </c>
      <c r="B5891" s="22" t="s">
        <v>1876</v>
      </c>
      <c r="C5891" s="22" t="s">
        <v>8726</v>
      </c>
      <c r="D5891" s="82" t="s">
        <v>8813</v>
      </c>
      <c r="E5891" s="22" t="s">
        <v>9090</v>
      </c>
      <c r="F5891" s="106" t="s">
        <v>9091</v>
      </c>
      <c r="G5891" s="106" t="s">
        <v>9092</v>
      </c>
      <c r="H5891" s="22" t="s">
        <v>9074</v>
      </c>
      <c r="I5891" s="108" t="s">
        <v>9093</v>
      </c>
      <c r="J5891" s="22" t="s">
        <v>9094</v>
      </c>
      <c r="K5891" s="4">
        <f>IFERROR(__xludf.DUMMYFUNCTION("""COMPUTED_VALUE"""),11.0)</f>
        <v>11</v>
      </c>
      <c r="L5891" s="4" t="s">
        <v>8731</v>
      </c>
      <c r="M5891" s="4">
        <v>12.0</v>
      </c>
    </row>
    <row r="5892">
      <c r="A5892" s="85">
        <v>46168.0</v>
      </c>
      <c r="B5892" s="22" t="s">
        <v>1876</v>
      </c>
      <c r="C5892" s="22" t="s">
        <v>8726</v>
      </c>
      <c r="D5892" s="82" t="s">
        <v>8813</v>
      </c>
      <c r="E5892" s="22" t="s">
        <v>9090</v>
      </c>
      <c r="F5892" s="106" t="s">
        <v>9091</v>
      </c>
      <c r="G5892" s="106" t="s">
        <v>9092</v>
      </c>
      <c r="H5892" s="22" t="s">
        <v>9074</v>
      </c>
      <c r="I5892" s="108" t="s">
        <v>9093</v>
      </c>
      <c r="J5892" s="22" t="s">
        <v>9094</v>
      </c>
      <c r="K5892" s="4">
        <f>IFERROR(__xludf.DUMMYFUNCTION("""COMPUTED_VALUE"""),11.0)</f>
        <v>11</v>
      </c>
      <c r="L5892" s="4" t="s">
        <v>8731</v>
      </c>
      <c r="M5892" s="4">
        <v>12.0</v>
      </c>
    </row>
    <row r="5893">
      <c r="A5893" s="85">
        <v>46169.0</v>
      </c>
      <c r="B5893" s="22" t="s">
        <v>1876</v>
      </c>
      <c r="C5893" s="22" t="s">
        <v>8726</v>
      </c>
      <c r="D5893" s="82" t="s">
        <v>8813</v>
      </c>
      <c r="E5893" s="22" t="s">
        <v>9090</v>
      </c>
      <c r="F5893" s="106" t="s">
        <v>9091</v>
      </c>
      <c r="G5893" s="106" t="s">
        <v>9092</v>
      </c>
      <c r="H5893" s="22" t="s">
        <v>9074</v>
      </c>
      <c r="I5893" s="108" t="s">
        <v>9093</v>
      </c>
      <c r="J5893" s="22" t="s">
        <v>9094</v>
      </c>
      <c r="K5893" s="4">
        <f>IFERROR(__xludf.DUMMYFUNCTION("""COMPUTED_VALUE"""),11.0)</f>
        <v>11</v>
      </c>
      <c r="L5893" s="4" t="s">
        <v>8731</v>
      </c>
      <c r="M5893" s="4">
        <v>12.0</v>
      </c>
    </row>
    <row r="5894">
      <c r="A5894" s="85">
        <v>46170.0</v>
      </c>
      <c r="B5894" s="22" t="s">
        <v>1876</v>
      </c>
      <c r="C5894" s="22" t="s">
        <v>8726</v>
      </c>
      <c r="D5894" s="82" t="s">
        <v>8813</v>
      </c>
      <c r="E5894" s="22" t="s">
        <v>9090</v>
      </c>
      <c r="F5894" s="106" t="s">
        <v>9091</v>
      </c>
      <c r="G5894" s="106" t="s">
        <v>9092</v>
      </c>
      <c r="H5894" s="22" t="s">
        <v>9074</v>
      </c>
      <c r="I5894" s="108" t="s">
        <v>9093</v>
      </c>
      <c r="J5894" s="22" t="s">
        <v>9094</v>
      </c>
      <c r="K5894" s="4">
        <f>IFERROR(__xludf.DUMMYFUNCTION("""COMPUTED_VALUE"""),12.0)</f>
        <v>12</v>
      </c>
      <c r="L5894" s="4" t="s">
        <v>8735</v>
      </c>
      <c r="M5894" s="4">
        <v>12.0</v>
      </c>
    </row>
    <row r="5895">
      <c r="A5895" s="85">
        <v>46171.0</v>
      </c>
      <c r="B5895" s="22" t="s">
        <v>1876</v>
      </c>
      <c r="C5895" s="22" t="s">
        <v>8726</v>
      </c>
      <c r="D5895" s="82" t="s">
        <v>8813</v>
      </c>
      <c r="E5895" s="22" t="s">
        <v>9090</v>
      </c>
      <c r="F5895" s="106" t="s">
        <v>9091</v>
      </c>
      <c r="G5895" s="106" t="s">
        <v>9092</v>
      </c>
      <c r="H5895" s="22" t="s">
        <v>9074</v>
      </c>
      <c r="I5895" s="108" t="s">
        <v>9093</v>
      </c>
      <c r="J5895" s="22" t="s">
        <v>9094</v>
      </c>
      <c r="K5895" s="4">
        <f>IFERROR(__xludf.DUMMYFUNCTION("""COMPUTED_VALUE"""),11.0)</f>
        <v>11</v>
      </c>
      <c r="L5895" s="4" t="s">
        <v>8731</v>
      </c>
      <c r="M5895" s="4">
        <v>12.0</v>
      </c>
    </row>
    <row r="5896">
      <c r="A5896" s="85">
        <v>46172.0</v>
      </c>
      <c r="B5896" s="22" t="s">
        <v>1876</v>
      </c>
      <c r="C5896" s="22" t="s">
        <v>8726</v>
      </c>
      <c r="D5896" s="82" t="s">
        <v>8813</v>
      </c>
      <c r="E5896" s="22" t="s">
        <v>9090</v>
      </c>
      <c r="F5896" s="106" t="s">
        <v>9091</v>
      </c>
      <c r="G5896" s="106" t="s">
        <v>9092</v>
      </c>
      <c r="H5896" s="22" t="s">
        <v>9074</v>
      </c>
      <c r="I5896" s="108" t="s">
        <v>9093</v>
      </c>
      <c r="J5896" s="22" t="s">
        <v>9094</v>
      </c>
      <c r="K5896" s="4">
        <f>IFERROR(__xludf.DUMMYFUNCTION("""COMPUTED_VALUE"""),11.0)</f>
        <v>11</v>
      </c>
      <c r="L5896" s="4" t="s">
        <v>8731</v>
      </c>
      <c r="M5896" s="4">
        <v>12.0</v>
      </c>
    </row>
    <row r="5897">
      <c r="A5897" s="85">
        <v>46173.0</v>
      </c>
      <c r="B5897" s="22" t="s">
        <v>1876</v>
      </c>
      <c r="C5897" s="22" t="s">
        <v>8726</v>
      </c>
      <c r="D5897" s="82" t="s">
        <v>8813</v>
      </c>
      <c r="E5897" s="22" t="s">
        <v>9090</v>
      </c>
      <c r="F5897" s="106" t="s">
        <v>9091</v>
      </c>
      <c r="G5897" s="106" t="s">
        <v>9092</v>
      </c>
      <c r="H5897" s="22" t="s">
        <v>9074</v>
      </c>
      <c r="I5897" s="108" t="s">
        <v>9093</v>
      </c>
      <c r="J5897" s="22" t="s">
        <v>9094</v>
      </c>
      <c r="K5897" s="4">
        <f>IFERROR(__xludf.DUMMYFUNCTION("""COMPUTED_VALUE"""),11.0)</f>
        <v>11</v>
      </c>
      <c r="L5897" s="4" t="s">
        <v>8731</v>
      </c>
      <c r="M5897" s="4">
        <v>12.0</v>
      </c>
    </row>
    <row r="5898">
      <c r="A5898" s="85">
        <v>46174.0</v>
      </c>
      <c r="B5898" s="22" t="s">
        <v>1876</v>
      </c>
      <c r="C5898" s="22" t="s">
        <v>8726</v>
      </c>
      <c r="D5898" s="82" t="s">
        <v>8813</v>
      </c>
      <c r="E5898" s="22" t="s">
        <v>9090</v>
      </c>
      <c r="F5898" s="106" t="s">
        <v>9091</v>
      </c>
      <c r="G5898" s="106" t="s">
        <v>9092</v>
      </c>
      <c r="H5898" s="22" t="s">
        <v>9074</v>
      </c>
      <c r="I5898" s="108" t="s">
        <v>9093</v>
      </c>
      <c r="J5898" s="22" t="s">
        <v>9094</v>
      </c>
      <c r="K5898" s="4">
        <f>IFERROR(__xludf.DUMMYFUNCTION("""COMPUTED_VALUE"""),11.0)</f>
        <v>11</v>
      </c>
      <c r="L5898" s="4" t="s">
        <v>8731</v>
      </c>
      <c r="M5898" s="4">
        <v>12.0</v>
      </c>
    </row>
    <row r="5899">
      <c r="A5899" s="85">
        <v>46175.0</v>
      </c>
      <c r="B5899" s="22" t="s">
        <v>1876</v>
      </c>
      <c r="C5899" s="22" t="s">
        <v>8726</v>
      </c>
      <c r="D5899" s="82" t="s">
        <v>8813</v>
      </c>
      <c r="E5899" s="22" t="s">
        <v>9090</v>
      </c>
      <c r="F5899" s="106" t="s">
        <v>9091</v>
      </c>
      <c r="G5899" s="106" t="s">
        <v>9092</v>
      </c>
      <c r="H5899" s="22" t="s">
        <v>9074</v>
      </c>
      <c r="I5899" s="108" t="s">
        <v>9093</v>
      </c>
      <c r="J5899" s="22" t="s">
        <v>9094</v>
      </c>
      <c r="K5899" s="4">
        <f>IFERROR(__xludf.DUMMYFUNCTION("""COMPUTED_VALUE"""),11.0)</f>
        <v>11</v>
      </c>
      <c r="L5899" s="4" t="s">
        <v>8731</v>
      </c>
      <c r="M5899" s="4">
        <v>12.0</v>
      </c>
    </row>
    <row r="5900">
      <c r="A5900" s="85">
        <v>46176.0</v>
      </c>
      <c r="B5900" s="22" t="s">
        <v>1876</v>
      </c>
      <c r="C5900" s="22" t="s">
        <v>8726</v>
      </c>
      <c r="D5900" s="82" t="s">
        <v>8813</v>
      </c>
      <c r="E5900" s="22" t="s">
        <v>9090</v>
      </c>
      <c r="F5900" s="106" t="s">
        <v>9091</v>
      </c>
      <c r="G5900" s="106" t="s">
        <v>9092</v>
      </c>
      <c r="H5900" s="22" t="s">
        <v>9074</v>
      </c>
      <c r="I5900" s="108" t="s">
        <v>9093</v>
      </c>
      <c r="J5900" s="22" t="s">
        <v>9094</v>
      </c>
      <c r="K5900" s="4">
        <f>IFERROR(__xludf.DUMMYFUNCTION("""COMPUTED_VALUE"""),12.0)</f>
        <v>12</v>
      </c>
      <c r="L5900" s="4" t="s">
        <v>8735</v>
      </c>
      <c r="M5900" s="4">
        <v>12.0</v>
      </c>
    </row>
    <row r="5901">
      <c r="A5901" s="85">
        <v>46177.0</v>
      </c>
      <c r="B5901" s="22" t="s">
        <v>1876</v>
      </c>
      <c r="C5901" s="22" t="s">
        <v>8726</v>
      </c>
      <c r="D5901" s="82" t="s">
        <v>8813</v>
      </c>
      <c r="E5901" s="22" t="s">
        <v>9090</v>
      </c>
      <c r="F5901" s="106" t="s">
        <v>9091</v>
      </c>
      <c r="G5901" s="106" t="s">
        <v>9092</v>
      </c>
      <c r="H5901" s="22" t="s">
        <v>9074</v>
      </c>
      <c r="I5901" s="108" t="s">
        <v>9093</v>
      </c>
      <c r="J5901" s="22" t="s">
        <v>9094</v>
      </c>
      <c r="K5901" s="4">
        <f>IFERROR(__xludf.DUMMYFUNCTION("""COMPUTED_VALUE"""),11.0)</f>
        <v>11</v>
      </c>
      <c r="L5901" s="4" t="s">
        <v>8731</v>
      </c>
      <c r="M5901" s="4">
        <v>12.0</v>
      </c>
    </row>
    <row r="5902">
      <c r="A5902" s="85">
        <v>46178.0</v>
      </c>
      <c r="B5902" s="22" t="s">
        <v>1876</v>
      </c>
      <c r="C5902" s="22" t="s">
        <v>8726</v>
      </c>
      <c r="D5902" s="82" t="s">
        <v>8813</v>
      </c>
      <c r="E5902" s="22" t="s">
        <v>9090</v>
      </c>
      <c r="F5902" s="106" t="s">
        <v>9091</v>
      </c>
      <c r="G5902" s="106" t="s">
        <v>9092</v>
      </c>
      <c r="H5902" s="22" t="s">
        <v>9074</v>
      </c>
      <c r="I5902" s="108" t="s">
        <v>9093</v>
      </c>
      <c r="J5902" s="22" t="s">
        <v>9094</v>
      </c>
      <c r="K5902" s="4">
        <f>IFERROR(__xludf.DUMMYFUNCTION("""COMPUTED_VALUE"""),11.0)</f>
        <v>11</v>
      </c>
      <c r="L5902" s="4" t="s">
        <v>8731</v>
      </c>
      <c r="M5902" s="4">
        <v>12.0</v>
      </c>
    </row>
    <row r="5903">
      <c r="A5903" s="85">
        <v>46179.0</v>
      </c>
      <c r="B5903" s="22" t="s">
        <v>1876</v>
      </c>
      <c r="C5903" s="22" t="s">
        <v>8726</v>
      </c>
      <c r="D5903" s="82" t="s">
        <v>8813</v>
      </c>
      <c r="E5903" s="22" t="s">
        <v>9090</v>
      </c>
      <c r="F5903" s="106" t="s">
        <v>9091</v>
      </c>
      <c r="G5903" s="106" t="s">
        <v>9092</v>
      </c>
      <c r="H5903" s="22" t="s">
        <v>9074</v>
      </c>
      <c r="I5903" s="108" t="s">
        <v>9093</v>
      </c>
      <c r="J5903" s="22" t="s">
        <v>9094</v>
      </c>
      <c r="K5903" s="4">
        <f>IFERROR(__xludf.DUMMYFUNCTION("""COMPUTED_VALUE"""),11.0)</f>
        <v>11</v>
      </c>
      <c r="L5903" s="4" t="s">
        <v>8731</v>
      </c>
      <c r="M5903" s="4">
        <v>12.0</v>
      </c>
    </row>
    <row r="5904">
      <c r="A5904" s="85">
        <v>46180.0</v>
      </c>
      <c r="B5904" s="22" t="s">
        <v>1876</v>
      </c>
      <c r="C5904" s="22" t="s">
        <v>8726</v>
      </c>
      <c r="D5904" s="82" t="s">
        <v>8813</v>
      </c>
      <c r="E5904" s="22" t="s">
        <v>9090</v>
      </c>
      <c r="F5904" s="106" t="s">
        <v>9091</v>
      </c>
      <c r="G5904" s="106" t="s">
        <v>9092</v>
      </c>
      <c r="H5904" s="22" t="s">
        <v>9074</v>
      </c>
      <c r="I5904" s="108" t="s">
        <v>9093</v>
      </c>
      <c r="J5904" s="22" t="s">
        <v>9094</v>
      </c>
      <c r="K5904" s="4">
        <f>IFERROR(__xludf.DUMMYFUNCTION("""COMPUTED_VALUE"""),11.0)</f>
        <v>11</v>
      </c>
      <c r="L5904" s="4" t="s">
        <v>8731</v>
      </c>
      <c r="M5904" s="4">
        <v>12.0</v>
      </c>
    </row>
    <row r="5905">
      <c r="A5905" s="85">
        <v>46181.0</v>
      </c>
      <c r="B5905" s="22" t="s">
        <v>1876</v>
      </c>
      <c r="C5905" s="22" t="s">
        <v>8726</v>
      </c>
      <c r="D5905" s="82" t="s">
        <v>8813</v>
      </c>
      <c r="E5905" s="22" t="s">
        <v>9090</v>
      </c>
      <c r="F5905" s="106" t="s">
        <v>9091</v>
      </c>
      <c r="G5905" s="106" t="s">
        <v>9092</v>
      </c>
      <c r="H5905" s="22" t="s">
        <v>9074</v>
      </c>
      <c r="I5905" s="108" t="s">
        <v>9093</v>
      </c>
      <c r="J5905" s="22" t="s">
        <v>9094</v>
      </c>
      <c r="K5905" s="4">
        <f>IFERROR(__xludf.DUMMYFUNCTION("""COMPUTED_VALUE"""),12.0)</f>
        <v>12</v>
      </c>
      <c r="L5905" s="4" t="s">
        <v>8735</v>
      </c>
      <c r="M5905" s="4">
        <v>12.0</v>
      </c>
    </row>
    <row r="5906">
      <c r="A5906" s="85">
        <v>46182.0</v>
      </c>
      <c r="B5906" s="22" t="s">
        <v>1876</v>
      </c>
      <c r="C5906" s="22" t="s">
        <v>8726</v>
      </c>
      <c r="D5906" s="82" t="s">
        <v>8813</v>
      </c>
      <c r="E5906" s="22" t="s">
        <v>9090</v>
      </c>
      <c r="F5906" s="106" t="s">
        <v>9091</v>
      </c>
      <c r="G5906" s="106" t="s">
        <v>9092</v>
      </c>
      <c r="H5906" s="22" t="s">
        <v>9074</v>
      </c>
      <c r="I5906" s="108" t="s">
        <v>9093</v>
      </c>
      <c r="J5906" s="22" t="s">
        <v>9094</v>
      </c>
      <c r="K5906" s="4">
        <f>IFERROR(__xludf.DUMMYFUNCTION("""COMPUTED_VALUE"""),12.0)</f>
        <v>12</v>
      </c>
      <c r="L5906" s="4" t="s">
        <v>8735</v>
      </c>
      <c r="M5906" s="4">
        <v>12.0</v>
      </c>
    </row>
    <row r="5907">
      <c r="A5907" s="85">
        <v>46183.0</v>
      </c>
      <c r="B5907" s="22" t="s">
        <v>1876</v>
      </c>
      <c r="C5907" s="22" t="s">
        <v>8726</v>
      </c>
      <c r="D5907" s="82" t="s">
        <v>8813</v>
      </c>
      <c r="E5907" s="22" t="s">
        <v>9090</v>
      </c>
      <c r="F5907" s="106" t="s">
        <v>9091</v>
      </c>
      <c r="G5907" s="106" t="s">
        <v>9092</v>
      </c>
      <c r="H5907" s="22" t="s">
        <v>9074</v>
      </c>
      <c r="I5907" s="108" t="s">
        <v>9093</v>
      </c>
      <c r="J5907" s="22" t="s">
        <v>9094</v>
      </c>
      <c r="K5907" s="4">
        <f>IFERROR(__xludf.DUMMYFUNCTION("""COMPUTED_VALUE"""),12.0)</f>
        <v>12</v>
      </c>
      <c r="L5907" s="4" t="s">
        <v>8735</v>
      </c>
      <c r="M5907" s="4">
        <v>12.0</v>
      </c>
    </row>
    <row r="5908">
      <c r="A5908" s="85">
        <v>46184.0</v>
      </c>
      <c r="B5908" s="22" t="s">
        <v>1876</v>
      </c>
      <c r="C5908" s="22" t="s">
        <v>8726</v>
      </c>
      <c r="D5908" s="82" t="s">
        <v>8813</v>
      </c>
      <c r="E5908" s="22" t="s">
        <v>9090</v>
      </c>
      <c r="F5908" s="106" t="s">
        <v>9091</v>
      </c>
      <c r="G5908" s="106" t="s">
        <v>9092</v>
      </c>
      <c r="H5908" s="22" t="s">
        <v>9074</v>
      </c>
      <c r="I5908" s="108" t="s">
        <v>9093</v>
      </c>
      <c r="J5908" s="22" t="s">
        <v>9094</v>
      </c>
      <c r="K5908" s="4">
        <f>IFERROR(__xludf.DUMMYFUNCTION("""COMPUTED_VALUE"""),12.0)</f>
        <v>12</v>
      </c>
      <c r="L5908" s="4" t="s">
        <v>8735</v>
      </c>
      <c r="M5908" s="4">
        <v>12.0</v>
      </c>
    </row>
    <row r="5909">
      <c r="A5909" s="85">
        <v>46185.0</v>
      </c>
      <c r="B5909" s="22" t="s">
        <v>1876</v>
      </c>
      <c r="C5909" s="22" t="s">
        <v>8726</v>
      </c>
      <c r="D5909" s="82" t="s">
        <v>8813</v>
      </c>
      <c r="E5909" s="22" t="s">
        <v>9090</v>
      </c>
      <c r="F5909" s="106" t="s">
        <v>9091</v>
      </c>
      <c r="G5909" s="106" t="s">
        <v>9092</v>
      </c>
      <c r="H5909" s="22" t="s">
        <v>9074</v>
      </c>
      <c r="I5909" s="108" t="s">
        <v>9093</v>
      </c>
      <c r="J5909" s="22" t="s">
        <v>9094</v>
      </c>
      <c r="K5909" s="4">
        <f>IFERROR(__xludf.DUMMYFUNCTION("""COMPUTED_VALUE"""),11.0)</f>
        <v>11</v>
      </c>
      <c r="L5909" s="4" t="s">
        <v>8731</v>
      </c>
      <c r="M5909" s="4">
        <v>12.0</v>
      </c>
    </row>
    <row r="5910">
      <c r="A5910" s="85">
        <v>46186.0</v>
      </c>
      <c r="B5910" s="22" t="s">
        <v>1876</v>
      </c>
      <c r="C5910" s="22" t="s">
        <v>8726</v>
      </c>
      <c r="D5910" s="82" t="s">
        <v>8813</v>
      </c>
      <c r="E5910" s="22" t="s">
        <v>9090</v>
      </c>
      <c r="F5910" s="106" t="s">
        <v>9091</v>
      </c>
      <c r="G5910" s="106" t="s">
        <v>9092</v>
      </c>
      <c r="H5910" s="22" t="s">
        <v>9074</v>
      </c>
      <c r="I5910" s="108" t="s">
        <v>9093</v>
      </c>
      <c r="J5910" s="22" t="s">
        <v>9094</v>
      </c>
      <c r="K5910" s="4">
        <f>IFERROR(__xludf.DUMMYFUNCTION("""COMPUTED_VALUE"""),11.0)</f>
        <v>11</v>
      </c>
      <c r="L5910" s="4" t="s">
        <v>8731</v>
      </c>
      <c r="M5910" s="4">
        <v>12.0</v>
      </c>
    </row>
    <row r="5911">
      <c r="A5911" s="85">
        <v>46187.0</v>
      </c>
      <c r="B5911" s="22" t="s">
        <v>1876</v>
      </c>
      <c r="C5911" s="22" t="s">
        <v>8726</v>
      </c>
      <c r="D5911" s="82" t="s">
        <v>8813</v>
      </c>
      <c r="E5911" s="22" t="s">
        <v>9090</v>
      </c>
      <c r="F5911" s="106" t="s">
        <v>9091</v>
      </c>
      <c r="G5911" s="106" t="s">
        <v>9092</v>
      </c>
      <c r="H5911" s="22" t="s">
        <v>9074</v>
      </c>
      <c r="I5911" s="108" t="s">
        <v>9093</v>
      </c>
      <c r="J5911" s="22" t="s">
        <v>9094</v>
      </c>
      <c r="K5911" s="4">
        <f>IFERROR(__xludf.DUMMYFUNCTION("""COMPUTED_VALUE"""),11.0)</f>
        <v>11</v>
      </c>
      <c r="L5911" s="4" t="s">
        <v>8731</v>
      </c>
      <c r="M5911" s="4">
        <v>12.0</v>
      </c>
    </row>
    <row r="5912">
      <c r="A5912" s="85">
        <v>46188.0</v>
      </c>
      <c r="B5912" s="22" t="s">
        <v>1876</v>
      </c>
      <c r="C5912" s="22" t="s">
        <v>8726</v>
      </c>
      <c r="D5912" s="82" t="s">
        <v>8813</v>
      </c>
      <c r="E5912" s="22" t="s">
        <v>9090</v>
      </c>
      <c r="F5912" s="106" t="s">
        <v>9091</v>
      </c>
      <c r="G5912" s="106" t="s">
        <v>9092</v>
      </c>
      <c r="H5912" s="22" t="s">
        <v>9074</v>
      </c>
      <c r="I5912" s="108" t="s">
        <v>9093</v>
      </c>
      <c r="J5912" s="22" t="s">
        <v>9094</v>
      </c>
      <c r="K5912" s="4">
        <f>IFERROR(__xludf.DUMMYFUNCTION("""COMPUTED_VALUE"""),13.0)</f>
        <v>13</v>
      </c>
      <c r="L5912" s="4" t="s">
        <v>8735</v>
      </c>
      <c r="M5912" s="4">
        <v>12.0</v>
      </c>
    </row>
    <row r="5913">
      <c r="A5913" s="85">
        <v>46189.0</v>
      </c>
      <c r="B5913" s="22" t="s">
        <v>1876</v>
      </c>
      <c r="C5913" s="22" t="s">
        <v>8726</v>
      </c>
      <c r="D5913" s="82" t="s">
        <v>8813</v>
      </c>
      <c r="E5913" s="22" t="s">
        <v>9090</v>
      </c>
      <c r="F5913" s="106" t="s">
        <v>9091</v>
      </c>
      <c r="G5913" s="106" t="s">
        <v>9092</v>
      </c>
      <c r="H5913" s="22" t="s">
        <v>9074</v>
      </c>
      <c r="I5913" s="108" t="s">
        <v>9093</v>
      </c>
      <c r="J5913" s="22" t="s">
        <v>9094</v>
      </c>
      <c r="K5913" s="4">
        <f>IFERROR(__xludf.DUMMYFUNCTION("""COMPUTED_VALUE"""),12.0)</f>
        <v>12</v>
      </c>
      <c r="L5913" s="4" t="s">
        <v>8735</v>
      </c>
      <c r="M5913" s="4">
        <v>12.0</v>
      </c>
    </row>
    <row r="5914">
      <c r="A5914" s="85">
        <v>46190.0</v>
      </c>
      <c r="B5914" s="22" t="s">
        <v>1876</v>
      </c>
      <c r="C5914" s="22" t="s">
        <v>8726</v>
      </c>
      <c r="D5914" s="82" t="s">
        <v>8813</v>
      </c>
      <c r="E5914" s="22" t="s">
        <v>9090</v>
      </c>
      <c r="F5914" s="106" t="s">
        <v>9091</v>
      </c>
      <c r="G5914" s="106" t="s">
        <v>9092</v>
      </c>
      <c r="H5914" s="22" t="s">
        <v>9074</v>
      </c>
      <c r="I5914" s="108" t="s">
        <v>9093</v>
      </c>
      <c r="J5914" s="22" t="s">
        <v>9094</v>
      </c>
      <c r="K5914" s="4">
        <f>IFERROR(__xludf.DUMMYFUNCTION("""COMPUTED_VALUE"""),12.0)</f>
        <v>12</v>
      </c>
      <c r="L5914" s="4" t="s">
        <v>8735</v>
      </c>
      <c r="M5914" s="4">
        <v>12.0</v>
      </c>
    </row>
    <row r="5915">
      <c r="A5915" s="85">
        <v>46191.0</v>
      </c>
      <c r="B5915" s="22" t="s">
        <v>1876</v>
      </c>
      <c r="C5915" s="22" t="s">
        <v>8726</v>
      </c>
      <c r="D5915" s="82" t="s">
        <v>8813</v>
      </c>
      <c r="E5915" s="22" t="s">
        <v>9090</v>
      </c>
      <c r="F5915" s="106" t="s">
        <v>9091</v>
      </c>
      <c r="G5915" s="106" t="s">
        <v>9092</v>
      </c>
      <c r="H5915" s="22" t="s">
        <v>9074</v>
      </c>
      <c r="I5915" s="108" t="s">
        <v>9093</v>
      </c>
      <c r="J5915" s="22" t="s">
        <v>9094</v>
      </c>
      <c r="K5915" s="4">
        <f>IFERROR(__xludf.DUMMYFUNCTION("""COMPUTED_VALUE"""),12.0)</f>
        <v>12</v>
      </c>
      <c r="L5915" s="4" t="s">
        <v>8735</v>
      </c>
      <c r="M5915" s="4">
        <v>12.0</v>
      </c>
    </row>
    <row r="5916">
      <c r="A5916" s="85">
        <v>46192.0</v>
      </c>
      <c r="B5916" s="22" t="s">
        <v>1876</v>
      </c>
      <c r="C5916" s="22" t="s">
        <v>8726</v>
      </c>
      <c r="D5916" s="82" t="s">
        <v>8813</v>
      </c>
      <c r="E5916" s="22" t="s">
        <v>9090</v>
      </c>
      <c r="F5916" s="106" t="s">
        <v>9091</v>
      </c>
      <c r="G5916" s="106" t="s">
        <v>9092</v>
      </c>
      <c r="H5916" s="22" t="s">
        <v>9074</v>
      </c>
      <c r="I5916" s="108" t="s">
        <v>9093</v>
      </c>
      <c r="J5916" s="22" t="s">
        <v>9094</v>
      </c>
      <c r="K5916" s="4">
        <f>IFERROR(__xludf.DUMMYFUNCTION("""COMPUTED_VALUE"""),11.0)</f>
        <v>11</v>
      </c>
      <c r="L5916" s="4" t="s">
        <v>8731</v>
      </c>
      <c r="M5916" s="4">
        <v>12.0</v>
      </c>
    </row>
    <row r="5917">
      <c r="A5917" s="85">
        <v>46193.0</v>
      </c>
      <c r="B5917" s="22" t="s">
        <v>1876</v>
      </c>
      <c r="C5917" s="22" t="s">
        <v>8726</v>
      </c>
      <c r="D5917" s="82" t="s">
        <v>8813</v>
      </c>
      <c r="E5917" s="22" t="s">
        <v>9090</v>
      </c>
      <c r="F5917" s="106" t="s">
        <v>9091</v>
      </c>
      <c r="G5917" s="106" t="s">
        <v>9092</v>
      </c>
      <c r="H5917" s="22" t="s">
        <v>9074</v>
      </c>
      <c r="I5917" s="108" t="s">
        <v>9093</v>
      </c>
      <c r="J5917" s="22" t="s">
        <v>9094</v>
      </c>
      <c r="K5917" s="4">
        <f>IFERROR(__xludf.DUMMYFUNCTION("""COMPUTED_VALUE"""),11.0)</f>
        <v>11</v>
      </c>
      <c r="L5917" s="4" t="s">
        <v>8731</v>
      </c>
      <c r="M5917" s="4">
        <v>12.0</v>
      </c>
    </row>
    <row r="5918">
      <c r="A5918" s="85">
        <v>46194.0</v>
      </c>
      <c r="B5918" s="22" t="s">
        <v>1876</v>
      </c>
      <c r="C5918" s="22" t="s">
        <v>8726</v>
      </c>
      <c r="D5918" s="82" t="s">
        <v>8813</v>
      </c>
      <c r="E5918" s="22" t="s">
        <v>9090</v>
      </c>
      <c r="F5918" s="106" t="s">
        <v>9091</v>
      </c>
      <c r="G5918" s="106" t="s">
        <v>9092</v>
      </c>
      <c r="H5918" s="22" t="s">
        <v>9074</v>
      </c>
      <c r="I5918" s="108" t="s">
        <v>9093</v>
      </c>
      <c r="J5918" s="22" t="s">
        <v>9094</v>
      </c>
      <c r="K5918" s="4">
        <f>IFERROR(__xludf.DUMMYFUNCTION("""COMPUTED_VALUE"""),11.0)</f>
        <v>11</v>
      </c>
      <c r="L5918" s="4" t="s">
        <v>8731</v>
      </c>
      <c r="M5918" s="4">
        <v>12.0</v>
      </c>
    </row>
    <row r="5919">
      <c r="A5919" s="85">
        <v>46195.0</v>
      </c>
      <c r="B5919" s="22" t="s">
        <v>1876</v>
      </c>
      <c r="C5919" s="22" t="s">
        <v>8726</v>
      </c>
      <c r="D5919" s="82" t="s">
        <v>8813</v>
      </c>
      <c r="E5919" s="22" t="s">
        <v>9090</v>
      </c>
      <c r="F5919" s="106" t="s">
        <v>9091</v>
      </c>
      <c r="G5919" s="106" t="s">
        <v>9092</v>
      </c>
      <c r="H5919" s="22" t="s">
        <v>9074</v>
      </c>
      <c r="I5919" s="108" t="s">
        <v>9093</v>
      </c>
      <c r="J5919" s="22" t="s">
        <v>9094</v>
      </c>
      <c r="K5919" s="4">
        <f>IFERROR(__xludf.DUMMYFUNCTION("""COMPUTED_VALUE"""),12.0)</f>
        <v>12</v>
      </c>
      <c r="L5919" s="4" t="s">
        <v>8735</v>
      </c>
      <c r="M5919" s="4">
        <v>12.0</v>
      </c>
    </row>
    <row r="5920">
      <c r="A5920" s="85">
        <v>46196.0</v>
      </c>
      <c r="B5920" s="22" t="s">
        <v>1876</v>
      </c>
      <c r="C5920" s="22" t="s">
        <v>8726</v>
      </c>
      <c r="D5920" s="82" t="s">
        <v>8813</v>
      </c>
      <c r="E5920" s="22" t="s">
        <v>9090</v>
      </c>
      <c r="F5920" s="106" t="s">
        <v>9091</v>
      </c>
      <c r="G5920" s="106" t="s">
        <v>9092</v>
      </c>
      <c r="H5920" s="22" t="s">
        <v>9074</v>
      </c>
      <c r="I5920" s="108" t="s">
        <v>9093</v>
      </c>
      <c r="J5920" s="22" t="s">
        <v>9094</v>
      </c>
      <c r="K5920" s="4">
        <f>IFERROR(__xludf.DUMMYFUNCTION("""COMPUTED_VALUE"""),11.0)</f>
        <v>11</v>
      </c>
      <c r="L5920" s="4" t="s">
        <v>8731</v>
      </c>
      <c r="M5920" s="4">
        <v>12.0</v>
      </c>
    </row>
    <row r="5921">
      <c r="A5921" s="85">
        <v>46197.0</v>
      </c>
      <c r="B5921" s="22" t="s">
        <v>1876</v>
      </c>
      <c r="C5921" s="22" t="s">
        <v>8726</v>
      </c>
      <c r="D5921" s="82" t="s">
        <v>8813</v>
      </c>
      <c r="E5921" s="22" t="s">
        <v>9098</v>
      </c>
      <c r="F5921" s="106" t="s">
        <v>9099</v>
      </c>
      <c r="G5921" s="22" t="s">
        <v>157</v>
      </c>
      <c r="H5921" s="22" t="s">
        <v>8729</v>
      </c>
      <c r="I5921" s="108" t="s">
        <v>9093</v>
      </c>
      <c r="J5921" s="22" t="s">
        <v>9100</v>
      </c>
      <c r="K5921" s="4">
        <f>IFERROR(__xludf.DUMMYFUNCTION("""COMPUTED_VALUE"""),11.0)</f>
        <v>11</v>
      </c>
      <c r="L5921" s="4" t="s">
        <v>8731</v>
      </c>
      <c r="M5921" s="4">
        <v>12.0</v>
      </c>
    </row>
    <row r="5922">
      <c r="A5922" s="85">
        <v>46198.0</v>
      </c>
      <c r="B5922" s="22" t="s">
        <v>1876</v>
      </c>
      <c r="C5922" s="22" t="s">
        <v>8726</v>
      </c>
      <c r="D5922" s="82" t="s">
        <v>8813</v>
      </c>
      <c r="E5922" s="22" t="s">
        <v>9090</v>
      </c>
      <c r="F5922" s="106" t="s">
        <v>9091</v>
      </c>
      <c r="G5922" s="106" t="s">
        <v>9092</v>
      </c>
      <c r="H5922" s="22" t="s">
        <v>9074</v>
      </c>
      <c r="I5922" s="108" t="s">
        <v>9093</v>
      </c>
      <c r="J5922" s="22" t="s">
        <v>9094</v>
      </c>
      <c r="K5922" s="4">
        <f>IFERROR(__xludf.DUMMYFUNCTION("""COMPUTED_VALUE"""),12.0)</f>
        <v>12</v>
      </c>
      <c r="L5922" s="4" t="s">
        <v>8735</v>
      </c>
      <c r="M5922" s="4">
        <v>12.0</v>
      </c>
    </row>
    <row r="5923">
      <c r="A5923" s="85">
        <v>46199.0</v>
      </c>
      <c r="B5923" s="22" t="s">
        <v>1876</v>
      </c>
      <c r="C5923" s="22" t="s">
        <v>8726</v>
      </c>
      <c r="D5923" s="82" t="s">
        <v>8813</v>
      </c>
      <c r="E5923" s="22" t="s">
        <v>9090</v>
      </c>
      <c r="F5923" s="106" t="s">
        <v>9091</v>
      </c>
      <c r="G5923" s="106" t="s">
        <v>9092</v>
      </c>
      <c r="H5923" s="22" t="s">
        <v>9074</v>
      </c>
      <c r="I5923" s="108" t="s">
        <v>9093</v>
      </c>
      <c r="J5923" s="22" t="s">
        <v>9094</v>
      </c>
      <c r="K5923" s="4">
        <f>IFERROR(__xludf.DUMMYFUNCTION("""COMPUTED_VALUE"""),11.0)</f>
        <v>11</v>
      </c>
      <c r="L5923" s="4" t="s">
        <v>8731</v>
      </c>
      <c r="M5923" s="4">
        <v>12.0</v>
      </c>
    </row>
    <row r="5924">
      <c r="A5924" s="85">
        <v>46200.0</v>
      </c>
      <c r="B5924" s="22" t="s">
        <v>1876</v>
      </c>
      <c r="C5924" s="22" t="s">
        <v>8726</v>
      </c>
      <c r="D5924" s="82" t="s">
        <v>8813</v>
      </c>
      <c r="E5924" s="22" t="s">
        <v>9090</v>
      </c>
      <c r="F5924" s="106" t="s">
        <v>9091</v>
      </c>
      <c r="G5924" s="106" t="s">
        <v>9092</v>
      </c>
      <c r="H5924" s="22" t="s">
        <v>9074</v>
      </c>
      <c r="I5924" s="108" t="s">
        <v>9093</v>
      </c>
      <c r="J5924" s="22" t="s">
        <v>9094</v>
      </c>
      <c r="K5924" s="4">
        <f>IFERROR(__xludf.DUMMYFUNCTION("""COMPUTED_VALUE"""),11.0)</f>
        <v>11</v>
      </c>
      <c r="L5924" s="4" t="s">
        <v>8731</v>
      </c>
      <c r="M5924" s="4">
        <v>12.0</v>
      </c>
    </row>
    <row r="5925">
      <c r="A5925" s="85">
        <v>46201.0</v>
      </c>
      <c r="B5925" s="22" t="s">
        <v>1876</v>
      </c>
      <c r="C5925" s="22" t="s">
        <v>8726</v>
      </c>
      <c r="D5925" s="82" t="s">
        <v>8813</v>
      </c>
      <c r="E5925" s="22" t="s">
        <v>9090</v>
      </c>
      <c r="F5925" s="106" t="s">
        <v>9091</v>
      </c>
      <c r="G5925" s="106" t="s">
        <v>9092</v>
      </c>
      <c r="H5925" s="22" t="s">
        <v>9074</v>
      </c>
      <c r="I5925" s="108" t="s">
        <v>9093</v>
      </c>
      <c r="J5925" s="22" t="s">
        <v>9094</v>
      </c>
      <c r="K5925" s="4">
        <f>IFERROR(__xludf.DUMMYFUNCTION("""COMPUTED_VALUE"""),11.0)</f>
        <v>11</v>
      </c>
      <c r="L5925" s="4" t="s">
        <v>8731</v>
      </c>
      <c r="M5925" s="4">
        <v>12.0</v>
      </c>
    </row>
    <row r="5926">
      <c r="A5926" s="85">
        <v>46202.0</v>
      </c>
      <c r="B5926" s="22" t="s">
        <v>1876</v>
      </c>
      <c r="C5926" s="22" t="s">
        <v>8726</v>
      </c>
      <c r="D5926" s="82" t="s">
        <v>8813</v>
      </c>
      <c r="E5926" s="22" t="s">
        <v>9090</v>
      </c>
      <c r="F5926" s="106" t="s">
        <v>9091</v>
      </c>
      <c r="G5926" s="106" t="s">
        <v>9092</v>
      </c>
      <c r="H5926" s="22" t="s">
        <v>9074</v>
      </c>
      <c r="I5926" s="108" t="s">
        <v>9093</v>
      </c>
      <c r="J5926" s="22" t="s">
        <v>9094</v>
      </c>
      <c r="K5926" s="4">
        <f>IFERROR(__xludf.DUMMYFUNCTION("""COMPUTED_VALUE"""),12.0)</f>
        <v>12</v>
      </c>
      <c r="L5926" s="4" t="s">
        <v>8735</v>
      </c>
      <c r="M5926" s="4">
        <v>12.0</v>
      </c>
    </row>
    <row r="5927">
      <c r="A5927" s="85">
        <v>46203.0</v>
      </c>
      <c r="B5927" s="22" t="s">
        <v>1876</v>
      </c>
      <c r="C5927" s="22" t="s">
        <v>8726</v>
      </c>
      <c r="D5927" s="82" t="s">
        <v>8813</v>
      </c>
      <c r="E5927" s="22" t="s">
        <v>9090</v>
      </c>
      <c r="F5927" s="106" t="s">
        <v>9091</v>
      </c>
      <c r="G5927" s="106" t="s">
        <v>9092</v>
      </c>
      <c r="H5927" s="22" t="s">
        <v>9074</v>
      </c>
      <c r="I5927" s="108" t="s">
        <v>9093</v>
      </c>
      <c r="J5927" s="22" t="s">
        <v>9094</v>
      </c>
      <c r="K5927" s="4">
        <f>IFERROR(__xludf.DUMMYFUNCTION("""COMPUTED_VALUE"""),12.0)</f>
        <v>12</v>
      </c>
      <c r="L5927" s="4" t="s">
        <v>8735</v>
      </c>
      <c r="M5927" s="4">
        <v>12.0</v>
      </c>
    </row>
    <row r="5928">
      <c r="A5928" s="85">
        <v>46204.0</v>
      </c>
      <c r="B5928" s="22" t="s">
        <v>1876</v>
      </c>
      <c r="C5928" s="22" t="s">
        <v>8726</v>
      </c>
      <c r="D5928" s="82" t="s">
        <v>8813</v>
      </c>
      <c r="E5928" s="22" t="s">
        <v>9090</v>
      </c>
      <c r="F5928" s="106" t="s">
        <v>9091</v>
      </c>
      <c r="G5928" s="106" t="s">
        <v>9092</v>
      </c>
      <c r="H5928" s="22" t="s">
        <v>9074</v>
      </c>
      <c r="I5928" s="108" t="s">
        <v>9093</v>
      </c>
      <c r="J5928" s="22" t="s">
        <v>9094</v>
      </c>
      <c r="K5928" s="4">
        <f>IFERROR(__xludf.DUMMYFUNCTION("""COMPUTED_VALUE"""),12.0)</f>
        <v>12</v>
      </c>
      <c r="L5928" s="4" t="s">
        <v>8735</v>
      </c>
      <c r="M5928" s="4">
        <v>12.0</v>
      </c>
    </row>
    <row r="5929">
      <c r="A5929" s="85">
        <v>46205.0</v>
      </c>
      <c r="B5929" s="22" t="s">
        <v>1876</v>
      </c>
      <c r="C5929" s="22" t="s">
        <v>8726</v>
      </c>
      <c r="D5929" s="82" t="s">
        <v>8813</v>
      </c>
      <c r="E5929" s="22" t="s">
        <v>9090</v>
      </c>
      <c r="F5929" s="106" t="s">
        <v>9091</v>
      </c>
      <c r="G5929" s="106" t="s">
        <v>9092</v>
      </c>
      <c r="H5929" s="22" t="s">
        <v>9074</v>
      </c>
      <c r="I5929" s="108" t="s">
        <v>9093</v>
      </c>
      <c r="J5929" s="22" t="s">
        <v>9094</v>
      </c>
      <c r="K5929" s="4">
        <f>IFERROR(__xludf.DUMMYFUNCTION("""COMPUTED_VALUE"""),11.0)</f>
        <v>11</v>
      </c>
      <c r="L5929" s="4" t="s">
        <v>8731</v>
      </c>
      <c r="M5929" s="4">
        <v>12.0</v>
      </c>
    </row>
    <row r="5930">
      <c r="A5930" s="85">
        <v>46206.0</v>
      </c>
      <c r="B5930" s="22" t="s">
        <v>1876</v>
      </c>
      <c r="C5930" s="22" t="s">
        <v>8726</v>
      </c>
      <c r="D5930" s="82" t="s">
        <v>8813</v>
      </c>
      <c r="E5930" s="22" t="s">
        <v>9090</v>
      </c>
      <c r="F5930" s="106" t="s">
        <v>9091</v>
      </c>
      <c r="G5930" s="106" t="s">
        <v>9092</v>
      </c>
      <c r="H5930" s="22" t="s">
        <v>9074</v>
      </c>
      <c r="I5930" s="108" t="s">
        <v>9093</v>
      </c>
      <c r="J5930" s="22" t="s">
        <v>9094</v>
      </c>
      <c r="K5930" s="4">
        <f>IFERROR(__xludf.DUMMYFUNCTION("""COMPUTED_VALUE"""),11.0)</f>
        <v>11</v>
      </c>
      <c r="L5930" s="4" t="s">
        <v>8731</v>
      </c>
      <c r="M5930" s="4">
        <v>12.0</v>
      </c>
    </row>
    <row r="5931">
      <c r="A5931" s="85">
        <v>46207.0</v>
      </c>
      <c r="B5931" s="22" t="s">
        <v>1876</v>
      </c>
      <c r="C5931" s="22" t="s">
        <v>8726</v>
      </c>
      <c r="D5931" s="82" t="s">
        <v>8813</v>
      </c>
      <c r="E5931" s="22" t="s">
        <v>9090</v>
      </c>
      <c r="F5931" s="106" t="s">
        <v>9091</v>
      </c>
      <c r="G5931" s="106" t="s">
        <v>9092</v>
      </c>
      <c r="H5931" s="22" t="s">
        <v>9074</v>
      </c>
      <c r="I5931" s="108" t="s">
        <v>9093</v>
      </c>
      <c r="J5931" s="22" t="s">
        <v>9094</v>
      </c>
      <c r="K5931" s="4">
        <f>IFERROR(__xludf.DUMMYFUNCTION("""COMPUTED_VALUE"""),11.0)</f>
        <v>11</v>
      </c>
      <c r="L5931" s="4" t="s">
        <v>8731</v>
      </c>
      <c r="M5931" s="4">
        <v>12.0</v>
      </c>
    </row>
    <row r="5932">
      <c r="A5932" s="85">
        <v>46208.0</v>
      </c>
      <c r="B5932" s="22" t="s">
        <v>1876</v>
      </c>
      <c r="C5932" s="22" t="s">
        <v>8726</v>
      </c>
      <c r="D5932" s="82" t="s">
        <v>8813</v>
      </c>
      <c r="E5932" s="22" t="s">
        <v>9090</v>
      </c>
      <c r="F5932" s="106" t="s">
        <v>9091</v>
      </c>
      <c r="G5932" s="106" t="s">
        <v>9092</v>
      </c>
      <c r="H5932" s="22" t="s">
        <v>9074</v>
      </c>
      <c r="I5932" s="108" t="s">
        <v>9093</v>
      </c>
      <c r="J5932" s="22" t="s">
        <v>9094</v>
      </c>
      <c r="K5932" s="4">
        <f>IFERROR(__xludf.DUMMYFUNCTION("""COMPUTED_VALUE"""),11.0)</f>
        <v>11</v>
      </c>
      <c r="L5932" s="4" t="s">
        <v>8731</v>
      </c>
      <c r="M5932" s="4">
        <v>12.0</v>
      </c>
    </row>
    <row r="5933">
      <c r="A5933" s="85">
        <v>46209.0</v>
      </c>
      <c r="B5933" s="22" t="s">
        <v>1876</v>
      </c>
      <c r="C5933" s="22" t="s">
        <v>8726</v>
      </c>
      <c r="D5933" s="82" t="s">
        <v>8813</v>
      </c>
      <c r="E5933" s="22" t="s">
        <v>9090</v>
      </c>
      <c r="F5933" s="106" t="s">
        <v>9091</v>
      </c>
      <c r="G5933" s="106" t="s">
        <v>9092</v>
      </c>
      <c r="H5933" s="22" t="s">
        <v>9074</v>
      </c>
      <c r="I5933" s="108" t="s">
        <v>9093</v>
      </c>
      <c r="J5933" s="22" t="s">
        <v>9094</v>
      </c>
      <c r="K5933" s="4">
        <f>IFERROR(__xludf.DUMMYFUNCTION("""COMPUTED_VALUE"""),11.0)</f>
        <v>11</v>
      </c>
      <c r="L5933" s="4" t="s">
        <v>8731</v>
      </c>
      <c r="M5933" s="4">
        <v>12.0</v>
      </c>
    </row>
    <row r="5934">
      <c r="A5934" s="85">
        <v>46210.0</v>
      </c>
      <c r="B5934" s="22" t="s">
        <v>1876</v>
      </c>
      <c r="C5934" s="22" t="s">
        <v>8726</v>
      </c>
      <c r="D5934" s="82" t="s">
        <v>8813</v>
      </c>
      <c r="E5934" s="22" t="s">
        <v>9090</v>
      </c>
      <c r="F5934" s="106" t="s">
        <v>9091</v>
      </c>
      <c r="G5934" s="106" t="s">
        <v>9092</v>
      </c>
      <c r="H5934" s="22" t="s">
        <v>9074</v>
      </c>
      <c r="I5934" s="108" t="s">
        <v>9093</v>
      </c>
      <c r="J5934" s="22" t="s">
        <v>9094</v>
      </c>
      <c r="K5934" s="4">
        <f>IFERROR(__xludf.DUMMYFUNCTION("""COMPUTED_VALUE"""),13.0)</f>
        <v>13</v>
      </c>
      <c r="L5934" s="4" t="s">
        <v>8735</v>
      </c>
      <c r="M5934" s="4">
        <v>12.0</v>
      </c>
    </row>
    <row r="5935">
      <c r="A5935" s="85">
        <v>46211.0</v>
      </c>
      <c r="B5935" s="22" t="s">
        <v>1876</v>
      </c>
      <c r="C5935" s="22" t="s">
        <v>8726</v>
      </c>
      <c r="D5935" s="82" t="s">
        <v>8813</v>
      </c>
      <c r="E5935" s="22" t="s">
        <v>9090</v>
      </c>
      <c r="F5935" s="106" t="s">
        <v>9091</v>
      </c>
      <c r="G5935" s="106" t="s">
        <v>9092</v>
      </c>
      <c r="H5935" s="22" t="s">
        <v>9074</v>
      </c>
      <c r="I5935" s="108" t="s">
        <v>9093</v>
      </c>
      <c r="J5935" s="22" t="s">
        <v>9094</v>
      </c>
      <c r="K5935" s="4">
        <f>IFERROR(__xludf.DUMMYFUNCTION("""COMPUTED_VALUE"""),13.0)</f>
        <v>13</v>
      </c>
      <c r="L5935" s="4" t="s">
        <v>8735</v>
      </c>
      <c r="M5935" s="4">
        <v>12.0</v>
      </c>
    </row>
    <row r="5936">
      <c r="A5936" s="85">
        <v>46212.0</v>
      </c>
      <c r="B5936" s="22" t="s">
        <v>1876</v>
      </c>
      <c r="C5936" s="22" t="s">
        <v>8726</v>
      </c>
      <c r="D5936" s="82" t="s">
        <v>8813</v>
      </c>
      <c r="E5936" s="22" t="s">
        <v>9090</v>
      </c>
      <c r="F5936" s="106" t="s">
        <v>9091</v>
      </c>
      <c r="G5936" s="106" t="s">
        <v>9092</v>
      </c>
      <c r="H5936" s="22" t="s">
        <v>9074</v>
      </c>
      <c r="I5936" s="108" t="s">
        <v>9093</v>
      </c>
      <c r="J5936" s="22" t="s">
        <v>9094</v>
      </c>
      <c r="K5936" s="4">
        <f>IFERROR(__xludf.DUMMYFUNCTION("""COMPUTED_VALUE"""),12.0)</f>
        <v>12</v>
      </c>
      <c r="L5936" s="4" t="s">
        <v>8735</v>
      </c>
      <c r="M5936" s="4">
        <v>12.0</v>
      </c>
    </row>
    <row r="5937">
      <c r="A5937" s="85">
        <v>46213.0</v>
      </c>
      <c r="B5937" s="22" t="s">
        <v>1876</v>
      </c>
      <c r="C5937" s="22" t="s">
        <v>8726</v>
      </c>
      <c r="D5937" s="82" t="s">
        <v>8813</v>
      </c>
      <c r="E5937" s="22" t="s">
        <v>9090</v>
      </c>
      <c r="F5937" s="106" t="s">
        <v>9091</v>
      </c>
      <c r="G5937" s="106" t="s">
        <v>9092</v>
      </c>
      <c r="H5937" s="22" t="s">
        <v>9074</v>
      </c>
      <c r="I5937" s="108" t="s">
        <v>9093</v>
      </c>
      <c r="J5937" s="22" t="s">
        <v>9094</v>
      </c>
      <c r="K5937" s="4">
        <f>IFERROR(__xludf.DUMMYFUNCTION("""COMPUTED_VALUE"""),11.0)</f>
        <v>11</v>
      </c>
      <c r="L5937" s="4" t="s">
        <v>8731</v>
      </c>
      <c r="M5937" s="4">
        <v>12.0</v>
      </c>
    </row>
    <row r="5938">
      <c r="A5938" s="85">
        <v>46214.0</v>
      </c>
      <c r="B5938" s="22" t="s">
        <v>1876</v>
      </c>
      <c r="C5938" s="22" t="s">
        <v>8726</v>
      </c>
      <c r="D5938" s="82" t="s">
        <v>8813</v>
      </c>
      <c r="E5938" s="22" t="s">
        <v>9090</v>
      </c>
      <c r="F5938" s="106" t="s">
        <v>9091</v>
      </c>
      <c r="G5938" s="106" t="s">
        <v>9092</v>
      </c>
      <c r="H5938" s="22" t="s">
        <v>9074</v>
      </c>
      <c r="I5938" s="108" t="s">
        <v>9093</v>
      </c>
      <c r="J5938" s="22" t="s">
        <v>9094</v>
      </c>
      <c r="K5938" s="4">
        <f>IFERROR(__xludf.DUMMYFUNCTION("""COMPUTED_VALUE"""),11.0)</f>
        <v>11</v>
      </c>
      <c r="L5938" s="4" t="s">
        <v>8731</v>
      </c>
      <c r="M5938" s="4">
        <v>12.0</v>
      </c>
    </row>
    <row r="5939">
      <c r="A5939" s="85">
        <v>46215.0</v>
      </c>
      <c r="B5939" s="22" t="s">
        <v>1876</v>
      </c>
      <c r="C5939" s="22" t="s">
        <v>8726</v>
      </c>
      <c r="D5939" s="82" t="s">
        <v>8813</v>
      </c>
      <c r="E5939" s="22" t="s">
        <v>9090</v>
      </c>
      <c r="F5939" s="106" t="s">
        <v>9091</v>
      </c>
      <c r="G5939" s="106" t="s">
        <v>9092</v>
      </c>
      <c r="H5939" s="22" t="s">
        <v>9074</v>
      </c>
      <c r="I5939" s="108" t="s">
        <v>9093</v>
      </c>
      <c r="J5939" s="22" t="s">
        <v>9094</v>
      </c>
      <c r="K5939" s="4">
        <f>IFERROR(__xludf.DUMMYFUNCTION("""COMPUTED_VALUE"""),11.0)</f>
        <v>11</v>
      </c>
      <c r="L5939" s="4" t="s">
        <v>8731</v>
      </c>
      <c r="M5939" s="4">
        <v>12.0</v>
      </c>
    </row>
    <row r="5940">
      <c r="A5940" s="85">
        <v>46216.0</v>
      </c>
      <c r="B5940" s="22" t="s">
        <v>1876</v>
      </c>
      <c r="C5940" s="22" t="s">
        <v>8726</v>
      </c>
      <c r="D5940" s="82" t="s">
        <v>8813</v>
      </c>
      <c r="E5940" s="22" t="s">
        <v>9090</v>
      </c>
      <c r="F5940" s="106" t="s">
        <v>9091</v>
      </c>
      <c r="G5940" s="106" t="s">
        <v>9092</v>
      </c>
      <c r="H5940" s="22" t="s">
        <v>9074</v>
      </c>
      <c r="I5940" s="108" t="s">
        <v>9093</v>
      </c>
      <c r="J5940" s="22" t="s">
        <v>9094</v>
      </c>
      <c r="K5940" s="4">
        <f>IFERROR(__xludf.DUMMYFUNCTION("""COMPUTED_VALUE"""),12.0)</f>
        <v>12</v>
      </c>
      <c r="L5940" s="4" t="s">
        <v>8735</v>
      </c>
      <c r="M5940" s="4">
        <v>12.0</v>
      </c>
    </row>
    <row r="5941">
      <c r="A5941" s="85">
        <v>46217.0</v>
      </c>
      <c r="B5941" s="22" t="s">
        <v>1876</v>
      </c>
      <c r="C5941" s="22" t="s">
        <v>8726</v>
      </c>
      <c r="D5941" s="82" t="s">
        <v>8813</v>
      </c>
      <c r="E5941" s="22" t="s">
        <v>9090</v>
      </c>
      <c r="F5941" s="106" t="s">
        <v>9091</v>
      </c>
      <c r="G5941" s="106" t="s">
        <v>9092</v>
      </c>
      <c r="H5941" s="22" t="s">
        <v>9074</v>
      </c>
      <c r="I5941" s="108" t="s">
        <v>9093</v>
      </c>
      <c r="J5941" s="22" t="s">
        <v>9094</v>
      </c>
      <c r="K5941" s="4">
        <f>IFERROR(__xludf.DUMMYFUNCTION("""COMPUTED_VALUE"""),12.0)</f>
        <v>12</v>
      </c>
      <c r="L5941" s="4" t="s">
        <v>8735</v>
      </c>
      <c r="M5941" s="4">
        <v>12.0</v>
      </c>
    </row>
    <row r="5942">
      <c r="A5942" s="85">
        <v>46218.0</v>
      </c>
      <c r="B5942" s="22" t="s">
        <v>1876</v>
      </c>
      <c r="C5942" s="22" t="s">
        <v>8726</v>
      </c>
      <c r="D5942" s="82" t="s">
        <v>8813</v>
      </c>
      <c r="E5942" s="22" t="s">
        <v>9090</v>
      </c>
      <c r="F5942" s="106" t="s">
        <v>9091</v>
      </c>
      <c r="G5942" s="106" t="s">
        <v>9092</v>
      </c>
      <c r="H5942" s="22" t="s">
        <v>9074</v>
      </c>
      <c r="I5942" s="108" t="s">
        <v>9093</v>
      </c>
      <c r="J5942" s="22" t="s">
        <v>9094</v>
      </c>
      <c r="K5942" s="4">
        <f>IFERROR(__xludf.DUMMYFUNCTION("""COMPUTED_VALUE"""),12.0)</f>
        <v>12</v>
      </c>
      <c r="L5942" s="4" t="s">
        <v>8735</v>
      </c>
      <c r="M5942" s="4">
        <v>12.0</v>
      </c>
    </row>
    <row r="5943">
      <c r="A5943" s="85">
        <v>46219.0</v>
      </c>
      <c r="B5943" s="22" t="s">
        <v>1876</v>
      </c>
      <c r="C5943" s="22" t="s">
        <v>8726</v>
      </c>
      <c r="D5943" s="82" t="s">
        <v>8813</v>
      </c>
      <c r="E5943" s="22" t="s">
        <v>9090</v>
      </c>
      <c r="F5943" s="106" t="s">
        <v>9091</v>
      </c>
      <c r="G5943" s="106" t="s">
        <v>9092</v>
      </c>
      <c r="H5943" s="22" t="s">
        <v>9074</v>
      </c>
      <c r="I5943" s="108" t="s">
        <v>9093</v>
      </c>
      <c r="J5943" s="22" t="s">
        <v>9094</v>
      </c>
      <c r="K5943" s="4">
        <f>IFERROR(__xludf.DUMMYFUNCTION("""COMPUTED_VALUE"""),12.0)</f>
        <v>12</v>
      </c>
      <c r="L5943" s="4" t="s">
        <v>8735</v>
      </c>
      <c r="M5943" s="4">
        <v>12.0</v>
      </c>
    </row>
    <row r="5944">
      <c r="A5944" s="85">
        <v>46220.0</v>
      </c>
      <c r="B5944" s="22" t="s">
        <v>1876</v>
      </c>
      <c r="C5944" s="22" t="s">
        <v>8726</v>
      </c>
      <c r="D5944" s="82" t="s">
        <v>8813</v>
      </c>
      <c r="E5944" s="22" t="s">
        <v>9090</v>
      </c>
      <c r="F5944" s="106" t="s">
        <v>9091</v>
      </c>
      <c r="G5944" s="106" t="s">
        <v>9092</v>
      </c>
      <c r="H5944" s="22" t="s">
        <v>9074</v>
      </c>
      <c r="I5944" s="108" t="s">
        <v>9093</v>
      </c>
      <c r="J5944" s="22" t="s">
        <v>9094</v>
      </c>
      <c r="K5944" s="4">
        <f>IFERROR(__xludf.DUMMYFUNCTION("""COMPUTED_VALUE"""),12.0)</f>
        <v>12</v>
      </c>
      <c r="L5944" s="4" t="s">
        <v>8735</v>
      </c>
      <c r="M5944" s="4">
        <v>12.0</v>
      </c>
    </row>
    <row r="5945">
      <c r="A5945" s="85">
        <v>46221.0</v>
      </c>
      <c r="B5945" s="22" t="s">
        <v>1876</v>
      </c>
      <c r="C5945" s="22" t="s">
        <v>8726</v>
      </c>
      <c r="D5945" s="82" t="s">
        <v>8813</v>
      </c>
      <c r="E5945" s="22" t="s">
        <v>9090</v>
      </c>
      <c r="F5945" s="106" t="s">
        <v>9091</v>
      </c>
      <c r="G5945" s="106" t="s">
        <v>9092</v>
      </c>
      <c r="H5945" s="22" t="s">
        <v>9074</v>
      </c>
      <c r="I5945" s="108" t="s">
        <v>9093</v>
      </c>
      <c r="J5945" s="22" t="s">
        <v>9094</v>
      </c>
      <c r="K5945" s="4">
        <f>IFERROR(__xludf.DUMMYFUNCTION("""COMPUTED_VALUE"""),12.0)</f>
        <v>12</v>
      </c>
      <c r="L5945" s="4" t="s">
        <v>8735</v>
      </c>
      <c r="M5945" s="4">
        <v>12.0</v>
      </c>
    </row>
    <row r="5946">
      <c r="A5946" s="85">
        <v>46222.0</v>
      </c>
      <c r="B5946" s="22" t="s">
        <v>1876</v>
      </c>
      <c r="C5946" s="22" t="s">
        <v>8726</v>
      </c>
      <c r="D5946" s="82" t="s">
        <v>8813</v>
      </c>
      <c r="E5946" s="22" t="s">
        <v>9090</v>
      </c>
      <c r="F5946" s="106" t="s">
        <v>9091</v>
      </c>
      <c r="G5946" s="106" t="s">
        <v>9092</v>
      </c>
      <c r="H5946" s="22" t="s">
        <v>9074</v>
      </c>
      <c r="I5946" s="108" t="s">
        <v>9093</v>
      </c>
      <c r="J5946" s="22" t="s">
        <v>9094</v>
      </c>
      <c r="K5946" s="4">
        <f>IFERROR(__xludf.DUMMYFUNCTION("""COMPUTED_VALUE"""),12.0)</f>
        <v>12</v>
      </c>
      <c r="L5946" s="4" t="s">
        <v>8735</v>
      </c>
      <c r="M5946" s="4">
        <v>12.0</v>
      </c>
    </row>
    <row r="5947">
      <c r="A5947" s="85">
        <v>46223.0</v>
      </c>
      <c r="B5947" s="22" t="s">
        <v>1876</v>
      </c>
      <c r="C5947" s="22" t="s">
        <v>8726</v>
      </c>
      <c r="D5947" s="82" t="s">
        <v>8813</v>
      </c>
      <c r="E5947" s="22" t="s">
        <v>9090</v>
      </c>
      <c r="F5947" s="106" t="s">
        <v>9091</v>
      </c>
      <c r="G5947" s="106" t="s">
        <v>9092</v>
      </c>
      <c r="H5947" s="22" t="s">
        <v>9074</v>
      </c>
      <c r="I5947" s="108" t="s">
        <v>9093</v>
      </c>
      <c r="J5947" s="22" t="s">
        <v>9094</v>
      </c>
      <c r="K5947" s="4">
        <f>IFERROR(__xludf.DUMMYFUNCTION("""COMPUTED_VALUE"""),12.0)</f>
        <v>12</v>
      </c>
      <c r="L5947" s="4" t="s">
        <v>8735</v>
      </c>
      <c r="M5947" s="4">
        <v>12.0</v>
      </c>
    </row>
    <row r="5948">
      <c r="A5948" s="85">
        <v>46224.0</v>
      </c>
      <c r="B5948" s="22" t="s">
        <v>1876</v>
      </c>
      <c r="C5948" s="22" t="s">
        <v>8726</v>
      </c>
      <c r="D5948" s="82" t="s">
        <v>8813</v>
      </c>
      <c r="E5948" s="22" t="s">
        <v>9090</v>
      </c>
      <c r="F5948" s="106" t="s">
        <v>9091</v>
      </c>
      <c r="G5948" s="106" t="s">
        <v>9092</v>
      </c>
      <c r="H5948" s="22" t="s">
        <v>9074</v>
      </c>
      <c r="I5948" s="108" t="s">
        <v>9093</v>
      </c>
      <c r="J5948" s="22" t="s">
        <v>9094</v>
      </c>
      <c r="K5948" s="4">
        <f>IFERROR(__xludf.DUMMYFUNCTION("""COMPUTED_VALUE"""),12.0)</f>
        <v>12</v>
      </c>
      <c r="L5948" s="4" t="s">
        <v>8735</v>
      </c>
      <c r="M5948" s="4">
        <v>12.0</v>
      </c>
    </row>
    <row r="5949">
      <c r="A5949" s="85">
        <v>46225.0</v>
      </c>
      <c r="B5949" s="22" t="s">
        <v>1876</v>
      </c>
      <c r="C5949" s="22" t="s">
        <v>8726</v>
      </c>
      <c r="D5949" s="82" t="s">
        <v>8813</v>
      </c>
      <c r="E5949" s="22" t="s">
        <v>9090</v>
      </c>
      <c r="F5949" s="106" t="s">
        <v>9091</v>
      </c>
      <c r="G5949" s="106" t="s">
        <v>9092</v>
      </c>
      <c r="H5949" s="22" t="s">
        <v>9074</v>
      </c>
      <c r="I5949" s="108" t="s">
        <v>9093</v>
      </c>
      <c r="J5949" s="22" t="s">
        <v>9094</v>
      </c>
      <c r="K5949" s="4">
        <f>IFERROR(__xludf.DUMMYFUNCTION("""COMPUTED_VALUE"""),12.0)</f>
        <v>12</v>
      </c>
      <c r="L5949" s="4" t="s">
        <v>8735</v>
      </c>
      <c r="M5949" s="4">
        <v>12.0</v>
      </c>
    </row>
    <row r="5950">
      <c r="A5950" s="85">
        <v>46226.0</v>
      </c>
      <c r="B5950" s="22" t="s">
        <v>1876</v>
      </c>
      <c r="C5950" s="22" t="s">
        <v>8726</v>
      </c>
      <c r="D5950" s="82" t="s">
        <v>8813</v>
      </c>
      <c r="E5950" s="22" t="s">
        <v>9090</v>
      </c>
      <c r="F5950" s="106" t="s">
        <v>9091</v>
      </c>
      <c r="G5950" s="106" t="s">
        <v>9092</v>
      </c>
      <c r="H5950" s="22" t="s">
        <v>9074</v>
      </c>
      <c r="I5950" s="108" t="s">
        <v>9093</v>
      </c>
      <c r="J5950" s="22" t="s">
        <v>9094</v>
      </c>
      <c r="K5950" s="4">
        <f>IFERROR(__xludf.DUMMYFUNCTION("""COMPUTED_VALUE"""),13.0)</f>
        <v>13</v>
      </c>
      <c r="L5950" s="4" t="s">
        <v>8735</v>
      </c>
      <c r="M5950" s="4">
        <v>12.0</v>
      </c>
    </row>
    <row r="5951">
      <c r="A5951" s="85">
        <v>46227.0</v>
      </c>
      <c r="B5951" s="22" t="s">
        <v>1876</v>
      </c>
      <c r="C5951" s="22" t="s">
        <v>8726</v>
      </c>
      <c r="D5951" s="82" t="s">
        <v>8813</v>
      </c>
      <c r="E5951" s="22" t="s">
        <v>9090</v>
      </c>
      <c r="F5951" s="106" t="s">
        <v>9091</v>
      </c>
      <c r="G5951" s="106" t="s">
        <v>9092</v>
      </c>
      <c r="H5951" s="22" t="s">
        <v>9074</v>
      </c>
      <c r="I5951" s="108" t="s">
        <v>9093</v>
      </c>
      <c r="J5951" s="22" t="s">
        <v>9094</v>
      </c>
      <c r="K5951" s="4">
        <f>IFERROR(__xludf.DUMMYFUNCTION("""COMPUTED_VALUE"""),11.0)</f>
        <v>11</v>
      </c>
      <c r="L5951" s="4" t="s">
        <v>8731</v>
      </c>
      <c r="M5951" s="4">
        <v>12.0</v>
      </c>
    </row>
    <row r="5952">
      <c r="A5952" s="85">
        <v>46228.0</v>
      </c>
      <c r="B5952" s="22" t="s">
        <v>1876</v>
      </c>
      <c r="C5952" s="22" t="s">
        <v>8726</v>
      </c>
      <c r="D5952" s="82" t="s">
        <v>8813</v>
      </c>
      <c r="E5952" s="22" t="s">
        <v>9090</v>
      </c>
      <c r="F5952" s="106" t="s">
        <v>9091</v>
      </c>
      <c r="G5952" s="106" t="s">
        <v>9092</v>
      </c>
      <c r="H5952" s="22" t="s">
        <v>9074</v>
      </c>
      <c r="I5952" s="108" t="s">
        <v>9093</v>
      </c>
      <c r="J5952" s="22" t="s">
        <v>9094</v>
      </c>
      <c r="K5952" s="4">
        <f>IFERROR(__xludf.DUMMYFUNCTION("""COMPUTED_VALUE"""),11.0)</f>
        <v>11</v>
      </c>
      <c r="L5952" s="4" t="s">
        <v>8731</v>
      </c>
      <c r="M5952" s="4">
        <v>12.0</v>
      </c>
    </row>
    <row r="5953">
      <c r="A5953" s="85">
        <v>46229.0</v>
      </c>
      <c r="B5953" s="22" t="s">
        <v>1876</v>
      </c>
      <c r="C5953" s="22" t="s">
        <v>8726</v>
      </c>
      <c r="D5953" s="82" t="s">
        <v>8813</v>
      </c>
      <c r="E5953" s="22" t="s">
        <v>9090</v>
      </c>
      <c r="F5953" s="106" t="s">
        <v>9091</v>
      </c>
      <c r="G5953" s="106" t="s">
        <v>9092</v>
      </c>
      <c r="H5953" s="22" t="s">
        <v>9074</v>
      </c>
      <c r="I5953" s="108" t="s">
        <v>9093</v>
      </c>
      <c r="J5953" s="22" t="s">
        <v>9094</v>
      </c>
      <c r="K5953" s="4">
        <f>IFERROR(__xludf.DUMMYFUNCTION("""COMPUTED_VALUE"""),11.0)</f>
        <v>11</v>
      </c>
      <c r="L5953" s="4" t="s">
        <v>8731</v>
      </c>
      <c r="M5953" s="4">
        <v>12.0</v>
      </c>
    </row>
    <row r="5954">
      <c r="A5954" s="85">
        <v>46230.0</v>
      </c>
      <c r="B5954" s="22" t="s">
        <v>1876</v>
      </c>
      <c r="C5954" s="22" t="s">
        <v>8726</v>
      </c>
      <c r="D5954" s="82" t="s">
        <v>8813</v>
      </c>
      <c r="E5954" s="22" t="s">
        <v>9090</v>
      </c>
      <c r="F5954" s="106" t="s">
        <v>9091</v>
      </c>
      <c r="G5954" s="106" t="s">
        <v>9092</v>
      </c>
      <c r="H5954" s="22" t="s">
        <v>9074</v>
      </c>
      <c r="I5954" s="108" t="s">
        <v>9093</v>
      </c>
      <c r="J5954" s="22" t="s">
        <v>9094</v>
      </c>
      <c r="K5954" s="4">
        <f>IFERROR(__xludf.DUMMYFUNCTION("""COMPUTED_VALUE"""),11.0)</f>
        <v>11</v>
      </c>
      <c r="L5954" s="4" t="s">
        <v>8731</v>
      </c>
      <c r="M5954" s="4">
        <v>12.0</v>
      </c>
    </row>
    <row r="5955">
      <c r="A5955" s="85">
        <v>46231.0</v>
      </c>
      <c r="B5955" s="22" t="s">
        <v>1876</v>
      </c>
      <c r="C5955" s="22" t="s">
        <v>8726</v>
      </c>
      <c r="D5955" s="82" t="s">
        <v>8813</v>
      </c>
      <c r="E5955" s="22" t="s">
        <v>9090</v>
      </c>
      <c r="F5955" s="106" t="s">
        <v>9091</v>
      </c>
      <c r="G5955" s="106" t="s">
        <v>9092</v>
      </c>
      <c r="H5955" s="22" t="s">
        <v>9074</v>
      </c>
      <c r="I5955" s="108" t="s">
        <v>9093</v>
      </c>
      <c r="J5955" s="22" t="s">
        <v>9094</v>
      </c>
      <c r="K5955" s="4">
        <f>IFERROR(__xludf.DUMMYFUNCTION("""COMPUTED_VALUE"""),11.0)</f>
        <v>11</v>
      </c>
      <c r="L5955" s="4" t="s">
        <v>8731</v>
      </c>
      <c r="M5955" s="4">
        <v>12.0</v>
      </c>
    </row>
    <row r="5956">
      <c r="A5956" s="85">
        <v>46232.0</v>
      </c>
      <c r="B5956" s="22" t="s">
        <v>1876</v>
      </c>
      <c r="C5956" s="22" t="s">
        <v>8726</v>
      </c>
      <c r="D5956" s="82" t="s">
        <v>8813</v>
      </c>
      <c r="E5956" s="22" t="s">
        <v>9090</v>
      </c>
      <c r="F5956" s="106" t="s">
        <v>9091</v>
      </c>
      <c r="G5956" s="106" t="s">
        <v>9092</v>
      </c>
      <c r="H5956" s="22" t="s">
        <v>9074</v>
      </c>
      <c r="I5956" s="108" t="s">
        <v>9093</v>
      </c>
      <c r="J5956" s="22" t="s">
        <v>9094</v>
      </c>
      <c r="K5956" s="4">
        <f>IFERROR(__xludf.DUMMYFUNCTION("""COMPUTED_VALUE"""),12.0)</f>
        <v>12</v>
      </c>
      <c r="L5956" s="4" t="s">
        <v>8735</v>
      </c>
      <c r="M5956" s="4">
        <v>12.0</v>
      </c>
    </row>
    <row r="5957">
      <c r="A5957" s="85">
        <v>46233.0</v>
      </c>
      <c r="B5957" s="22" t="s">
        <v>1876</v>
      </c>
      <c r="C5957" s="22" t="s">
        <v>8726</v>
      </c>
      <c r="D5957" s="82" t="s">
        <v>8813</v>
      </c>
      <c r="E5957" s="22" t="s">
        <v>9090</v>
      </c>
      <c r="F5957" s="106" t="s">
        <v>9091</v>
      </c>
      <c r="G5957" s="106" t="s">
        <v>9092</v>
      </c>
      <c r="H5957" s="22" t="s">
        <v>9074</v>
      </c>
      <c r="I5957" s="108" t="s">
        <v>9093</v>
      </c>
      <c r="J5957" s="22" t="s">
        <v>9094</v>
      </c>
      <c r="K5957" s="4">
        <f>IFERROR(__xludf.DUMMYFUNCTION("""COMPUTED_VALUE"""),11.0)</f>
        <v>11</v>
      </c>
      <c r="L5957" s="4" t="s">
        <v>8731</v>
      </c>
      <c r="M5957" s="4">
        <v>12.0</v>
      </c>
    </row>
    <row r="5958">
      <c r="A5958" s="85">
        <v>46234.0</v>
      </c>
      <c r="B5958" s="22" t="s">
        <v>1876</v>
      </c>
      <c r="C5958" s="22" t="s">
        <v>8726</v>
      </c>
      <c r="D5958" s="82" t="s">
        <v>8813</v>
      </c>
      <c r="E5958" s="22" t="s">
        <v>9090</v>
      </c>
      <c r="F5958" s="106" t="s">
        <v>9091</v>
      </c>
      <c r="G5958" s="106" t="s">
        <v>9092</v>
      </c>
      <c r="H5958" s="22" t="s">
        <v>9074</v>
      </c>
      <c r="I5958" s="108" t="s">
        <v>9093</v>
      </c>
      <c r="J5958" s="22" t="s">
        <v>9094</v>
      </c>
      <c r="K5958" s="4">
        <f>IFERROR(__xludf.DUMMYFUNCTION("""COMPUTED_VALUE"""),11.0)</f>
        <v>11</v>
      </c>
      <c r="L5958" s="4" t="s">
        <v>8731</v>
      </c>
      <c r="M5958" s="4">
        <v>12.0</v>
      </c>
    </row>
    <row r="5959">
      <c r="A5959" s="85">
        <v>46235.0</v>
      </c>
      <c r="B5959" s="22" t="s">
        <v>1876</v>
      </c>
      <c r="C5959" s="22" t="s">
        <v>8726</v>
      </c>
      <c r="D5959" s="82" t="s">
        <v>8813</v>
      </c>
      <c r="E5959" s="22" t="s">
        <v>9090</v>
      </c>
      <c r="F5959" s="106" t="s">
        <v>9091</v>
      </c>
      <c r="G5959" s="106" t="s">
        <v>9092</v>
      </c>
      <c r="H5959" s="22" t="s">
        <v>9074</v>
      </c>
      <c r="I5959" s="108" t="s">
        <v>9093</v>
      </c>
      <c r="J5959" s="22" t="s">
        <v>9094</v>
      </c>
      <c r="K5959" s="4">
        <f>IFERROR(__xludf.DUMMYFUNCTION("""COMPUTED_VALUE"""),11.0)</f>
        <v>11</v>
      </c>
      <c r="L5959" s="4" t="s">
        <v>8731</v>
      </c>
      <c r="M5959" s="4">
        <v>12.0</v>
      </c>
    </row>
    <row r="5960">
      <c r="A5960" s="85">
        <v>46236.0</v>
      </c>
      <c r="B5960" s="22" t="s">
        <v>1876</v>
      </c>
      <c r="C5960" s="22" t="s">
        <v>8726</v>
      </c>
      <c r="D5960" s="82" t="s">
        <v>8813</v>
      </c>
      <c r="E5960" s="22" t="s">
        <v>9090</v>
      </c>
      <c r="F5960" s="106" t="s">
        <v>9091</v>
      </c>
      <c r="G5960" s="106" t="s">
        <v>9092</v>
      </c>
      <c r="H5960" s="22" t="s">
        <v>9074</v>
      </c>
      <c r="I5960" s="108" t="s">
        <v>9093</v>
      </c>
      <c r="J5960" s="22" t="s">
        <v>9094</v>
      </c>
      <c r="K5960" s="4">
        <f>IFERROR(__xludf.DUMMYFUNCTION("""COMPUTED_VALUE"""),11.0)</f>
        <v>11</v>
      </c>
      <c r="L5960" s="4" t="s">
        <v>8731</v>
      </c>
      <c r="M5960" s="4">
        <v>12.0</v>
      </c>
    </row>
    <row r="5961">
      <c r="A5961" s="85">
        <v>46237.0</v>
      </c>
      <c r="B5961" s="22" t="s">
        <v>1876</v>
      </c>
      <c r="C5961" s="22" t="s">
        <v>8726</v>
      </c>
      <c r="D5961" s="82" t="s">
        <v>8813</v>
      </c>
      <c r="E5961" s="22" t="s">
        <v>9090</v>
      </c>
      <c r="F5961" s="106" t="s">
        <v>9091</v>
      </c>
      <c r="G5961" s="106" t="s">
        <v>9092</v>
      </c>
      <c r="H5961" s="22" t="s">
        <v>9074</v>
      </c>
      <c r="I5961" s="108" t="s">
        <v>9093</v>
      </c>
      <c r="J5961" s="22" t="s">
        <v>9094</v>
      </c>
      <c r="K5961" s="4">
        <f>IFERROR(__xludf.DUMMYFUNCTION("""COMPUTED_VALUE"""),11.0)</f>
        <v>11</v>
      </c>
      <c r="L5961" s="4" t="s">
        <v>8731</v>
      </c>
      <c r="M5961" s="4">
        <v>12.0</v>
      </c>
    </row>
    <row r="5962">
      <c r="A5962" s="85">
        <v>46238.0</v>
      </c>
      <c r="B5962" s="22" t="s">
        <v>1876</v>
      </c>
      <c r="C5962" s="22" t="s">
        <v>8726</v>
      </c>
      <c r="D5962" s="82" t="s">
        <v>8813</v>
      </c>
      <c r="E5962" s="22" t="s">
        <v>9090</v>
      </c>
      <c r="F5962" s="106" t="s">
        <v>9091</v>
      </c>
      <c r="G5962" s="106" t="s">
        <v>9092</v>
      </c>
      <c r="H5962" s="22" t="s">
        <v>9074</v>
      </c>
      <c r="I5962" s="108" t="s">
        <v>9093</v>
      </c>
      <c r="J5962" s="22" t="s">
        <v>9094</v>
      </c>
      <c r="K5962" s="4">
        <f>IFERROR(__xludf.DUMMYFUNCTION("""COMPUTED_VALUE"""),11.0)</f>
        <v>11</v>
      </c>
      <c r="L5962" s="4" t="s">
        <v>8731</v>
      </c>
      <c r="M5962" s="4">
        <v>12.0</v>
      </c>
    </row>
    <row r="5963">
      <c r="A5963" s="85">
        <v>46239.0</v>
      </c>
      <c r="B5963" s="22" t="s">
        <v>1876</v>
      </c>
      <c r="C5963" s="22" t="s">
        <v>8726</v>
      </c>
      <c r="D5963" s="82" t="s">
        <v>8813</v>
      </c>
      <c r="E5963" s="22" t="s">
        <v>9090</v>
      </c>
      <c r="F5963" s="106" t="s">
        <v>9091</v>
      </c>
      <c r="G5963" s="106" t="s">
        <v>9092</v>
      </c>
      <c r="H5963" s="22" t="s">
        <v>9074</v>
      </c>
      <c r="I5963" s="108" t="s">
        <v>9093</v>
      </c>
      <c r="J5963" s="22" t="s">
        <v>9094</v>
      </c>
      <c r="K5963" s="4">
        <f>IFERROR(__xludf.DUMMYFUNCTION("""COMPUTED_VALUE"""),11.0)</f>
        <v>11</v>
      </c>
      <c r="L5963" s="4" t="s">
        <v>8731</v>
      </c>
      <c r="M5963" s="4">
        <v>12.0</v>
      </c>
    </row>
    <row r="5964">
      <c r="A5964" s="85">
        <v>46240.0</v>
      </c>
      <c r="B5964" s="22" t="s">
        <v>1876</v>
      </c>
      <c r="C5964" s="22" t="s">
        <v>8726</v>
      </c>
      <c r="D5964" s="82" t="s">
        <v>8813</v>
      </c>
      <c r="E5964" s="22" t="s">
        <v>9090</v>
      </c>
      <c r="F5964" s="106" t="s">
        <v>9091</v>
      </c>
      <c r="G5964" s="106" t="s">
        <v>9092</v>
      </c>
      <c r="H5964" s="22" t="s">
        <v>9074</v>
      </c>
      <c r="I5964" s="108" t="s">
        <v>9093</v>
      </c>
      <c r="J5964" s="22" t="s">
        <v>9094</v>
      </c>
      <c r="K5964" s="4">
        <f>IFERROR(__xludf.DUMMYFUNCTION("""COMPUTED_VALUE"""),12.0)</f>
        <v>12</v>
      </c>
      <c r="L5964" s="4" t="s">
        <v>8735</v>
      </c>
      <c r="M5964" s="4">
        <v>12.0</v>
      </c>
    </row>
    <row r="5965">
      <c r="A5965" s="85">
        <v>46241.0</v>
      </c>
      <c r="B5965" s="22" t="s">
        <v>1876</v>
      </c>
      <c r="C5965" s="22" t="s">
        <v>8726</v>
      </c>
      <c r="D5965" s="82" t="s">
        <v>8813</v>
      </c>
      <c r="E5965" s="22" t="s">
        <v>9090</v>
      </c>
      <c r="F5965" s="106" t="s">
        <v>9091</v>
      </c>
      <c r="G5965" s="106" t="s">
        <v>9092</v>
      </c>
      <c r="H5965" s="22" t="s">
        <v>9074</v>
      </c>
      <c r="I5965" s="108" t="s">
        <v>9093</v>
      </c>
      <c r="J5965" s="22" t="s">
        <v>9094</v>
      </c>
      <c r="K5965" s="4">
        <f>IFERROR(__xludf.DUMMYFUNCTION("""COMPUTED_VALUE"""),11.0)</f>
        <v>11</v>
      </c>
      <c r="L5965" s="4" t="s">
        <v>8731</v>
      </c>
      <c r="M5965" s="4">
        <v>12.0</v>
      </c>
    </row>
    <row r="5966">
      <c r="A5966" s="85">
        <v>46242.0</v>
      </c>
      <c r="B5966" s="22" t="s">
        <v>1876</v>
      </c>
      <c r="C5966" s="22" t="s">
        <v>8726</v>
      </c>
      <c r="D5966" s="82" t="s">
        <v>8813</v>
      </c>
      <c r="E5966" s="22" t="s">
        <v>9090</v>
      </c>
      <c r="F5966" s="106" t="s">
        <v>9091</v>
      </c>
      <c r="G5966" s="106" t="s">
        <v>9092</v>
      </c>
      <c r="H5966" s="22" t="s">
        <v>9074</v>
      </c>
      <c r="I5966" s="108" t="s">
        <v>9093</v>
      </c>
      <c r="J5966" s="22" t="s">
        <v>9094</v>
      </c>
      <c r="K5966" s="4">
        <f>IFERROR(__xludf.DUMMYFUNCTION("""COMPUTED_VALUE"""),12.0)</f>
        <v>12</v>
      </c>
      <c r="L5966" s="4" t="s">
        <v>8735</v>
      </c>
      <c r="M5966" s="4">
        <v>12.0</v>
      </c>
    </row>
    <row r="5967">
      <c r="A5967" s="85">
        <v>46243.0</v>
      </c>
      <c r="B5967" s="22" t="s">
        <v>1876</v>
      </c>
      <c r="C5967" s="22" t="s">
        <v>8726</v>
      </c>
      <c r="D5967" s="82" t="s">
        <v>8813</v>
      </c>
      <c r="E5967" s="22" t="s">
        <v>9090</v>
      </c>
      <c r="F5967" s="106" t="s">
        <v>9091</v>
      </c>
      <c r="G5967" s="106" t="s">
        <v>9092</v>
      </c>
      <c r="H5967" s="22" t="s">
        <v>9074</v>
      </c>
      <c r="I5967" s="108" t="s">
        <v>9093</v>
      </c>
      <c r="J5967" s="22" t="s">
        <v>9094</v>
      </c>
      <c r="K5967" s="4">
        <f>IFERROR(__xludf.DUMMYFUNCTION("""COMPUTED_VALUE"""),13.0)</f>
        <v>13</v>
      </c>
      <c r="L5967" s="4" t="s">
        <v>8735</v>
      </c>
      <c r="M5967" s="4">
        <v>12.0</v>
      </c>
    </row>
    <row r="5968">
      <c r="A5968" s="85">
        <v>46244.0</v>
      </c>
      <c r="B5968" s="22" t="s">
        <v>1876</v>
      </c>
      <c r="C5968" s="22" t="s">
        <v>8726</v>
      </c>
      <c r="D5968" s="82" t="s">
        <v>8813</v>
      </c>
      <c r="E5968" s="22" t="s">
        <v>9090</v>
      </c>
      <c r="F5968" s="106" t="s">
        <v>9091</v>
      </c>
      <c r="G5968" s="106" t="s">
        <v>9092</v>
      </c>
      <c r="H5968" s="22" t="s">
        <v>9074</v>
      </c>
      <c r="I5968" s="108" t="s">
        <v>9093</v>
      </c>
      <c r="J5968" s="22" t="s">
        <v>9094</v>
      </c>
      <c r="K5968" s="4">
        <f>IFERROR(__xludf.DUMMYFUNCTION("""COMPUTED_VALUE"""),11.0)</f>
        <v>11</v>
      </c>
      <c r="L5968" s="4" t="s">
        <v>8731</v>
      </c>
      <c r="M5968" s="4">
        <v>12.0</v>
      </c>
    </row>
    <row r="5969">
      <c r="A5969" s="85">
        <v>46245.0</v>
      </c>
      <c r="B5969" s="22" t="s">
        <v>1876</v>
      </c>
      <c r="C5969" s="22" t="s">
        <v>8726</v>
      </c>
      <c r="D5969" s="82" t="s">
        <v>8813</v>
      </c>
      <c r="E5969" s="22" t="s">
        <v>9090</v>
      </c>
      <c r="F5969" s="106" t="s">
        <v>9091</v>
      </c>
      <c r="G5969" s="106" t="s">
        <v>9092</v>
      </c>
      <c r="H5969" s="22" t="s">
        <v>9074</v>
      </c>
      <c r="I5969" s="108" t="s">
        <v>9093</v>
      </c>
      <c r="J5969" s="22" t="s">
        <v>9094</v>
      </c>
      <c r="K5969" s="4">
        <f>IFERROR(__xludf.DUMMYFUNCTION("""COMPUTED_VALUE"""),12.0)</f>
        <v>12</v>
      </c>
      <c r="L5969" s="4" t="s">
        <v>8735</v>
      </c>
      <c r="M5969" s="4">
        <v>12.0</v>
      </c>
    </row>
    <row r="5970">
      <c r="A5970" s="85">
        <v>46246.0</v>
      </c>
      <c r="B5970" s="22" t="s">
        <v>1876</v>
      </c>
      <c r="C5970" s="22" t="s">
        <v>8726</v>
      </c>
      <c r="D5970" s="82" t="s">
        <v>8813</v>
      </c>
      <c r="E5970" s="22" t="s">
        <v>9090</v>
      </c>
      <c r="F5970" s="106" t="s">
        <v>9091</v>
      </c>
      <c r="G5970" s="106" t="s">
        <v>9092</v>
      </c>
      <c r="H5970" s="22" t="s">
        <v>9074</v>
      </c>
      <c r="I5970" s="108" t="s">
        <v>9093</v>
      </c>
      <c r="J5970" s="22" t="s">
        <v>9094</v>
      </c>
      <c r="K5970" s="4">
        <f>IFERROR(__xludf.DUMMYFUNCTION("""COMPUTED_VALUE"""),11.0)</f>
        <v>11</v>
      </c>
      <c r="L5970" s="4" t="s">
        <v>8731</v>
      </c>
      <c r="M5970" s="4">
        <v>12.0</v>
      </c>
    </row>
    <row r="5971">
      <c r="A5971" s="85">
        <v>46247.0</v>
      </c>
      <c r="B5971" s="22" t="s">
        <v>1876</v>
      </c>
      <c r="C5971" s="22" t="s">
        <v>8726</v>
      </c>
      <c r="D5971" s="82" t="s">
        <v>8813</v>
      </c>
      <c r="E5971" s="22" t="s">
        <v>9090</v>
      </c>
      <c r="F5971" s="106" t="s">
        <v>9091</v>
      </c>
      <c r="G5971" s="106" t="s">
        <v>9092</v>
      </c>
      <c r="H5971" s="22" t="s">
        <v>9074</v>
      </c>
      <c r="I5971" s="108" t="s">
        <v>9093</v>
      </c>
      <c r="J5971" s="22" t="s">
        <v>9094</v>
      </c>
      <c r="K5971" s="4">
        <f>IFERROR(__xludf.DUMMYFUNCTION("""COMPUTED_VALUE"""),11.0)</f>
        <v>11</v>
      </c>
      <c r="L5971" s="4" t="s">
        <v>8731</v>
      </c>
      <c r="M5971" s="4">
        <v>12.0</v>
      </c>
    </row>
    <row r="5972">
      <c r="A5972" s="85">
        <v>46248.0</v>
      </c>
      <c r="B5972" s="22" t="s">
        <v>1876</v>
      </c>
      <c r="C5972" s="22" t="s">
        <v>8726</v>
      </c>
      <c r="D5972" s="82" t="s">
        <v>8813</v>
      </c>
      <c r="E5972" s="22" t="s">
        <v>9090</v>
      </c>
      <c r="F5972" s="106" t="s">
        <v>9091</v>
      </c>
      <c r="G5972" s="106" t="s">
        <v>9092</v>
      </c>
      <c r="H5972" s="22" t="s">
        <v>9074</v>
      </c>
      <c r="I5972" s="108" t="s">
        <v>9093</v>
      </c>
      <c r="J5972" s="22" t="s">
        <v>9094</v>
      </c>
      <c r="K5972" s="4">
        <f>IFERROR(__xludf.DUMMYFUNCTION("""COMPUTED_VALUE"""),12.0)</f>
        <v>12</v>
      </c>
      <c r="L5972" s="4" t="s">
        <v>8735</v>
      </c>
      <c r="M5972" s="4">
        <v>12.0</v>
      </c>
    </row>
    <row r="5973">
      <c r="A5973" s="85">
        <v>46249.0</v>
      </c>
      <c r="B5973" s="22" t="s">
        <v>1876</v>
      </c>
      <c r="C5973" s="22" t="s">
        <v>8726</v>
      </c>
      <c r="D5973" s="82" t="s">
        <v>8813</v>
      </c>
      <c r="E5973" s="22" t="s">
        <v>9090</v>
      </c>
      <c r="F5973" s="106" t="s">
        <v>9091</v>
      </c>
      <c r="G5973" s="106" t="s">
        <v>9092</v>
      </c>
      <c r="H5973" s="22" t="s">
        <v>9074</v>
      </c>
      <c r="I5973" s="108" t="s">
        <v>9093</v>
      </c>
      <c r="J5973" s="22" t="s">
        <v>9094</v>
      </c>
      <c r="K5973" s="4">
        <f>IFERROR(__xludf.DUMMYFUNCTION("""COMPUTED_VALUE"""),11.0)</f>
        <v>11</v>
      </c>
      <c r="L5973" s="4" t="s">
        <v>8731</v>
      </c>
      <c r="M5973" s="4">
        <v>12.0</v>
      </c>
    </row>
    <row r="5974">
      <c r="A5974" s="85">
        <v>46250.0</v>
      </c>
      <c r="B5974" s="22" t="s">
        <v>1876</v>
      </c>
      <c r="C5974" s="22" t="s">
        <v>8726</v>
      </c>
      <c r="D5974" s="82" t="s">
        <v>8813</v>
      </c>
      <c r="E5974" s="22" t="s">
        <v>9090</v>
      </c>
      <c r="F5974" s="106" t="s">
        <v>9091</v>
      </c>
      <c r="G5974" s="106" t="s">
        <v>9092</v>
      </c>
      <c r="H5974" s="22" t="s">
        <v>9074</v>
      </c>
      <c r="I5974" s="108" t="s">
        <v>9093</v>
      </c>
      <c r="J5974" s="22" t="s">
        <v>9094</v>
      </c>
      <c r="K5974" s="4">
        <f>IFERROR(__xludf.DUMMYFUNCTION("""COMPUTED_VALUE"""),11.0)</f>
        <v>11</v>
      </c>
      <c r="L5974" s="4" t="s">
        <v>8731</v>
      </c>
      <c r="M5974" s="4">
        <v>12.0</v>
      </c>
    </row>
    <row r="5975">
      <c r="A5975" s="85">
        <v>46251.0</v>
      </c>
      <c r="B5975" s="22" t="s">
        <v>1876</v>
      </c>
      <c r="C5975" s="22" t="s">
        <v>8726</v>
      </c>
      <c r="D5975" s="82" t="s">
        <v>8813</v>
      </c>
      <c r="E5975" s="22" t="s">
        <v>9090</v>
      </c>
      <c r="F5975" s="106" t="s">
        <v>9091</v>
      </c>
      <c r="G5975" s="106" t="s">
        <v>9092</v>
      </c>
      <c r="H5975" s="22" t="s">
        <v>9074</v>
      </c>
      <c r="I5975" s="108" t="s">
        <v>9093</v>
      </c>
      <c r="J5975" s="22" t="s">
        <v>9094</v>
      </c>
      <c r="K5975" s="4">
        <f>IFERROR(__xludf.DUMMYFUNCTION("""COMPUTED_VALUE"""),11.0)</f>
        <v>11</v>
      </c>
      <c r="L5975" s="4" t="s">
        <v>8731</v>
      </c>
      <c r="M5975" s="4">
        <v>12.0</v>
      </c>
    </row>
    <row r="5976">
      <c r="A5976" s="85">
        <v>46252.0</v>
      </c>
      <c r="B5976" s="22" t="s">
        <v>1876</v>
      </c>
      <c r="C5976" s="22" t="s">
        <v>8726</v>
      </c>
      <c r="D5976" s="82" t="s">
        <v>8813</v>
      </c>
      <c r="E5976" s="22" t="s">
        <v>9090</v>
      </c>
      <c r="F5976" s="106" t="s">
        <v>9091</v>
      </c>
      <c r="G5976" s="106" t="s">
        <v>9092</v>
      </c>
      <c r="H5976" s="22" t="s">
        <v>9074</v>
      </c>
      <c r="I5976" s="108" t="s">
        <v>9093</v>
      </c>
      <c r="J5976" s="22" t="s">
        <v>9094</v>
      </c>
      <c r="K5976" s="4">
        <f>IFERROR(__xludf.DUMMYFUNCTION("""COMPUTED_VALUE"""),12.0)</f>
        <v>12</v>
      </c>
      <c r="L5976" s="4" t="s">
        <v>8735</v>
      </c>
      <c r="M5976" s="4">
        <v>12.0</v>
      </c>
    </row>
    <row r="5977">
      <c r="A5977" s="85">
        <v>46253.0</v>
      </c>
      <c r="B5977" s="22" t="s">
        <v>1876</v>
      </c>
      <c r="C5977" s="22" t="s">
        <v>8726</v>
      </c>
      <c r="D5977" s="82" t="s">
        <v>8813</v>
      </c>
      <c r="E5977" s="22" t="s">
        <v>9090</v>
      </c>
      <c r="F5977" s="106" t="s">
        <v>9091</v>
      </c>
      <c r="G5977" s="106" t="s">
        <v>9092</v>
      </c>
      <c r="H5977" s="22" t="s">
        <v>9074</v>
      </c>
      <c r="I5977" s="108" t="s">
        <v>9093</v>
      </c>
      <c r="J5977" s="22" t="s">
        <v>9094</v>
      </c>
      <c r="K5977" s="4">
        <f>IFERROR(__xludf.DUMMYFUNCTION("""COMPUTED_VALUE"""),13.0)</f>
        <v>13</v>
      </c>
      <c r="L5977" s="4" t="s">
        <v>8735</v>
      </c>
      <c r="M5977" s="4">
        <v>12.0</v>
      </c>
    </row>
    <row r="5978">
      <c r="A5978" s="85">
        <v>46254.0</v>
      </c>
      <c r="B5978" s="22" t="s">
        <v>1876</v>
      </c>
      <c r="C5978" s="22" t="s">
        <v>8726</v>
      </c>
      <c r="D5978" s="82" t="s">
        <v>8813</v>
      </c>
      <c r="E5978" s="22" t="s">
        <v>9090</v>
      </c>
      <c r="F5978" s="106" t="s">
        <v>9091</v>
      </c>
      <c r="G5978" s="106" t="s">
        <v>9092</v>
      </c>
      <c r="H5978" s="22" t="s">
        <v>9074</v>
      </c>
      <c r="I5978" s="108" t="s">
        <v>9093</v>
      </c>
      <c r="J5978" s="22" t="s">
        <v>9094</v>
      </c>
      <c r="K5978" s="4">
        <f>IFERROR(__xludf.DUMMYFUNCTION("""COMPUTED_VALUE"""),11.0)</f>
        <v>11</v>
      </c>
      <c r="L5978" s="4" t="s">
        <v>8731</v>
      </c>
      <c r="M5978" s="4">
        <v>12.0</v>
      </c>
    </row>
    <row r="5979">
      <c r="A5979" s="85">
        <v>46255.0</v>
      </c>
      <c r="B5979" s="22" t="s">
        <v>1876</v>
      </c>
      <c r="C5979" s="22" t="s">
        <v>8726</v>
      </c>
      <c r="D5979" s="82" t="s">
        <v>8813</v>
      </c>
      <c r="E5979" s="22" t="s">
        <v>9090</v>
      </c>
      <c r="F5979" s="106" t="s">
        <v>9091</v>
      </c>
      <c r="G5979" s="106" t="s">
        <v>9092</v>
      </c>
      <c r="H5979" s="22" t="s">
        <v>9074</v>
      </c>
      <c r="I5979" s="108" t="s">
        <v>9093</v>
      </c>
      <c r="J5979" s="22" t="s">
        <v>9094</v>
      </c>
      <c r="K5979" s="4">
        <f>IFERROR(__xludf.DUMMYFUNCTION("""COMPUTED_VALUE"""),11.0)</f>
        <v>11</v>
      </c>
      <c r="L5979" s="4" t="s">
        <v>8731</v>
      </c>
      <c r="M5979" s="4">
        <v>12.0</v>
      </c>
    </row>
    <row r="5980">
      <c r="A5980" s="85">
        <v>46256.0</v>
      </c>
      <c r="B5980" s="22" t="s">
        <v>1876</v>
      </c>
      <c r="C5980" s="22" t="s">
        <v>8726</v>
      </c>
      <c r="D5980" s="82" t="s">
        <v>8813</v>
      </c>
      <c r="E5980" s="22" t="s">
        <v>9090</v>
      </c>
      <c r="F5980" s="106" t="s">
        <v>9091</v>
      </c>
      <c r="G5980" s="106" t="s">
        <v>9092</v>
      </c>
      <c r="H5980" s="22" t="s">
        <v>9074</v>
      </c>
      <c r="I5980" s="108" t="s">
        <v>9093</v>
      </c>
      <c r="J5980" s="22" t="s">
        <v>9094</v>
      </c>
      <c r="K5980" s="4">
        <f>IFERROR(__xludf.DUMMYFUNCTION("""COMPUTED_VALUE"""),11.0)</f>
        <v>11</v>
      </c>
      <c r="L5980" s="4" t="s">
        <v>8731</v>
      </c>
      <c r="M5980" s="4">
        <v>12.0</v>
      </c>
    </row>
    <row r="5981">
      <c r="A5981" s="85">
        <v>46257.0</v>
      </c>
      <c r="B5981" s="22" t="s">
        <v>1876</v>
      </c>
      <c r="C5981" s="22" t="s">
        <v>8726</v>
      </c>
      <c r="D5981" s="82" t="s">
        <v>8813</v>
      </c>
      <c r="E5981" s="22" t="s">
        <v>9090</v>
      </c>
      <c r="F5981" s="106" t="s">
        <v>9091</v>
      </c>
      <c r="G5981" s="106" t="s">
        <v>9092</v>
      </c>
      <c r="H5981" s="22" t="s">
        <v>9074</v>
      </c>
      <c r="I5981" s="108" t="s">
        <v>9093</v>
      </c>
      <c r="J5981" s="22" t="s">
        <v>9094</v>
      </c>
      <c r="K5981" s="4">
        <f>IFERROR(__xludf.DUMMYFUNCTION("""COMPUTED_VALUE"""),11.0)</f>
        <v>11</v>
      </c>
      <c r="L5981" s="4" t="s">
        <v>8731</v>
      </c>
      <c r="M5981" s="4">
        <v>12.0</v>
      </c>
    </row>
    <row r="5982">
      <c r="A5982" s="85">
        <v>46258.0</v>
      </c>
      <c r="B5982" s="22" t="s">
        <v>1876</v>
      </c>
      <c r="C5982" s="22" t="s">
        <v>8726</v>
      </c>
      <c r="D5982" s="82" t="s">
        <v>8813</v>
      </c>
      <c r="E5982" s="22" t="s">
        <v>9090</v>
      </c>
      <c r="F5982" s="106" t="s">
        <v>9091</v>
      </c>
      <c r="G5982" s="106" t="s">
        <v>9092</v>
      </c>
      <c r="H5982" s="22" t="s">
        <v>9074</v>
      </c>
      <c r="I5982" s="108" t="s">
        <v>9093</v>
      </c>
      <c r="J5982" s="22" t="s">
        <v>9094</v>
      </c>
      <c r="K5982" s="4">
        <f>IFERROR(__xludf.DUMMYFUNCTION("""COMPUTED_VALUE"""),11.0)</f>
        <v>11</v>
      </c>
      <c r="L5982" s="4" t="s">
        <v>8731</v>
      </c>
      <c r="M5982" s="4">
        <v>12.0</v>
      </c>
    </row>
    <row r="5983">
      <c r="A5983" s="85">
        <v>46259.0</v>
      </c>
      <c r="B5983" s="22" t="s">
        <v>1876</v>
      </c>
      <c r="C5983" s="22" t="s">
        <v>8726</v>
      </c>
      <c r="D5983" s="82" t="s">
        <v>8813</v>
      </c>
      <c r="E5983" s="22" t="s">
        <v>9090</v>
      </c>
      <c r="F5983" s="106" t="s">
        <v>9091</v>
      </c>
      <c r="G5983" s="106" t="s">
        <v>9092</v>
      </c>
      <c r="H5983" s="22" t="s">
        <v>9074</v>
      </c>
      <c r="I5983" s="108" t="s">
        <v>9093</v>
      </c>
      <c r="J5983" s="22" t="s">
        <v>9094</v>
      </c>
      <c r="K5983" s="4">
        <f>IFERROR(__xludf.DUMMYFUNCTION("""COMPUTED_VALUE"""),11.0)</f>
        <v>11</v>
      </c>
      <c r="L5983" s="4" t="s">
        <v>8731</v>
      </c>
      <c r="M5983" s="4">
        <v>12.0</v>
      </c>
    </row>
    <row r="5984">
      <c r="A5984" s="85">
        <v>46260.0</v>
      </c>
      <c r="B5984" s="22" t="s">
        <v>1876</v>
      </c>
      <c r="C5984" s="22" t="s">
        <v>8726</v>
      </c>
      <c r="D5984" s="82" t="s">
        <v>8813</v>
      </c>
      <c r="E5984" s="22" t="s">
        <v>9090</v>
      </c>
      <c r="F5984" s="106" t="s">
        <v>9091</v>
      </c>
      <c r="G5984" s="106" t="s">
        <v>9092</v>
      </c>
      <c r="H5984" s="22" t="s">
        <v>9074</v>
      </c>
      <c r="I5984" s="108" t="s">
        <v>9093</v>
      </c>
      <c r="J5984" s="22" t="s">
        <v>9094</v>
      </c>
      <c r="K5984" s="4">
        <f>IFERROR(__xludf.DUMMYFUNCTION("""COMPUTED_VALUE"""),11.0)</f>
        <v>11</v>
      </c>
      <c r="L5984" s="4" t="s">
        <v>8731</v>
      </c>
      <c r="M5984" s="4">
        <v>12.0</v>
      </c>
    </row>
    <row r="5985">
      <c r="A5985" s="85">
        <v>46261.0</v>
      </c>
      <c r="B5985" s="22" t="s">
        <v>1876</v>
      </c>
      <c r="C5985" s="22" t="s">
        <v>8726</v>
      </c>
      <c r="D5985" s="82" t="s">
        <v>8813</v>
      </c>
      <c r="E5985" s="22" t="s">
        <v>9090</v>
      </c>
      <c r="F5985" s="106" t="s">
        <v>9091</v>
      </c>
      <c r="G5985" s="106" t="s">
        <v>9092</v>
      </c>
      <c r="H5985" s="22" t="s">
        <v>9074</v>
      </c>
      <c r="I5985" s="108" t="s">
        <v>9093</v>
      </c>
      <c r="J5985" s="22" t="s">
        <v>9094</v>
      </c>
      <c r="K5985" s="4">
        <f>IFERROR(__xludf.DUMMYFUNCTION("""COMPUTED_VALUE"""),11.0)</f>
        <v>11</v>
      </c>
      <c r="L5985" s="4" t="s">
        <v>8731</v>
      </c>
      <c r="M5985" s="4">
        <v>12.0</v>
      </c>
    </row>
    <row r="5986">
      <c r="A5986" s="85">
        <v>46262.0</v>
      </c>
      <c r="B5986" s="22" t="s">
        <v>1876</v>
      </c>
      <c r="C5986" s="22" t="s">
        <v>8726</v>
      </c>
      <c r="D5986" s="82" t="s">
        <v>8813</v>
      </c>
      <c r="E5986" s="22" t="s">
        <v>9090</v>
      </c>
      <c r="F5986" s="106" t="s">
        <v>9091</v>
      </c>
      <c r="G5986" s="106" t="s">
        <v>9092</v>
      </c>
      <c r="H5986" s="22" t="s">
        <v>9074</v>
      </c>
      <c r="I5986" s="108" t="s">
        <v>9093</v>
      </c>
      <c r="J5986" s="22" t="s">
        <v>9094</v>
      </c>
      <c r="K5986" s="4">
        <f>IFERROR(__xludf.DUMMYFUNCTION("""COMPUTED_VALUE"""),11.0)</f>
        <v>11</v>
      </c>
      <c r="L5986" s="4" t="s">
        <v>8731</v>
      </c>
      <c r="M5986" s="4">
        <v>12.0</v>
      </c>
    </row>
    <row r="5987">
      <c r="A5987" s="85">
        <v>46263.0</v>
      </c>
      <c r="B5987" s="22" t="s">
        <v>1876</v>
      </c>
      <c r="C5987" s="22" t="s">
        <v>8726</v>
      </c>
      <c r="D5987" s="82" t="s">
        <v>8813</v>
      </c>
      <c r="E5987" s="22" t="s">
        <v>9090</v>
      </c>
      <c r="F5987" s="106" t="s">
        <v>9091</v>
      </c>
      <c r="G5987" s="106" t="s">
        <v>9092</v>
      </c>
      <c r="H5987" s="22" t="s">
        <v>9074</v>
      </c>
      <c r="I5987" s="108" t="s">
        <v>9093</v>
      </c>
      <c r="J5987" s="22" t="s">
        <v>9094</v>
      </c>
      <c r="K5987" s="4">
        <f>IFERROR(__xludf.DUMMYFUNCTION("""COMPUTED_VALUE"""),12.0)</f>
        <v>12</v>
      </c>
      <c r="L5987" s="4" t="s">
        <v>8735</v>
      </c>
      <c r="M5987" s="4">
        <v>12.0</v>
      </c>
    </row>
    <row r="5988">
      <c r="A5988" s="85">
        <v>46264.0</v>
      </c>
      <c r="B5988" s="22" t="s">
        <v>1876</v>
      </c>
      <c r="C5988" s="22" t="s">
        <v>8726</v>
      </c>
      <c r="D5988" s="82" t="s">
        <v>8813</v>
      </c>
      <c r="E5988" s="22" t="s">
        <v>9090</v>
      </c>
      <c r="F5988" s="106" t="s">
        <v>9091</v>
      </c>
      <c r="G5988" s="106" t="s">
        <v>9092</v>
      </c>
      <c r="H5988" s="22" t="s">
        <v>9074</v>
      </c>
      <c r="I5988" s="108" t="s">
        <v>9093</v>
      </c>
      <c r="J5988" s="22" t="s">
        <v>9094</v>
      </c>
      <c r="K5988" s="4">
        <f>IFERROR(__xludf.DUMMYFUNCTION("""COMPUTED_VALUE"""),12.0)</f>
        <v>12</v>
      </c>
      <c r="L5988" s="4" t="s">
        <v>8735</v>
      </c>
      <c r="M5988" s="4">
        <v>12.0</v>
      </c>
    </row>
    <row r="5989">
      <c r="A5989" s="85">
        <v>46265.0</v>
      </c>
      <c r="B5989" s="22" t="s">
        <v>1876</v>
      </c>
      <c r="C5989" s="22" t="s">
        <v>8726</v>
      </c>
      <c r="D5989" s="82" t="s">
        <v>8813</v>
      </c>
      <c r="E5989" s="22" t="s">
        <v>9090</v>
      </c>
      <c r="F5989" s="106" t="s">
        <v>9091</v>
      </c>
      <c r="G5989" s="106" t="s">
        <v>9092</v>
      </c>
      <c r="H5989" s="22" t="s">
        <v>9074</v>
      </c>
      <c r="I5989" s="108" t="s">
        <v>9093</v>
      </c>
      <c r="J5989" s="22" t="s">
        <v>9094</v>
      </c>
      <c r="K5989" s="4">
        <f>IFERROR(__xludf.DUMMYFUNCTION("""COMPUTED_VALUE"""),11.0)</f>
        <v>11</v>
      </c>
      <c r="L5989" s="4" t="s">
        <v>8731</v>
      </c>
      <c r="M5989" s="4">
        <v>12.0</v>
      </c>
    </row>
    <row r="5990">
      <c r="A5990" s="85">
        <v>46266.0</v>
      </c>
      <c r="B5990" s="22" t="s">
        <v>1876</v>
      </c>
      <c r="C5990" s="22" t="s">
        <v>8726</v>
      </c>
      <c r="D5990" s="82" t="s">
        <v>8813</v>
      </c>
      <c r="E5990" s="22" t="s">
        <v>9090</v>
      </c>
      <c r="F5990" s="106" t="s">
        <v>9091</v>
      </c>
      <c r="G5990" s="106" t="s">
        <v>9092</v>
      </c>
      <c r="H5990" s="22" t="s">
        <v>9074</v>
      </c>
      <c r="I5990" s="108" t="s">
        <v>9093</v>
      </c>
      <c r="J5990" s="22" t="s">
        <v>9094</v>
      </c>
      <c r="K5990" s="4">
        <f>IFERROR(__xludf.DUMMYFUNCTION("""COMPUTED_VALUE"""),11.0)</f>
        <v>11</v>
      </c>
      <c r="L5990" s="4" t="s">
        <v>8731</v>
      </c>
      <c r="M5990" s="4">
        <v>12.0</v>
      </c>
    </row>
    <row r="5991">
      <c r="A5991" s="85">
        <v>46267.0</v>
      </c>
      <c r="B5991" s="22" t="s">
        <v>1876</v>
      </c>
      <c r="C5991" s="22" t="s">
        <v>8726</v>
      </c>
      <c r="D5991" s="82" t="s">
        <v>8813</v>
      </c>
      <c r="E5991" s="22" t="s">
        <v>9090</v>
      </c>
      <c r="F5991" s="106" t="s">
        <v>9091</v>
      </c>
      <c r="G5991" s="106" t="s">
        <v>9092</v>
      </c>
      <c r="H5991" s="22" t="s">
        <v>9074</v>
      </c>
      <c r="I5991" s="108" t="s">
        <v>9093</v>
      </c>
      <c r="J5991" s="22" t="s">
        <v>9094</v>
      </c>
      <c r="K5991" s="4">
        <f>IFERROR(__xludf.DUMMYFUNCTION("""COMPUTED_VALUE"""),11.0)</f>
        <v>11</v>
      </c>
      <c r="L5991" s="4" t="s">
        <v>8731</v>
      </c>
      <c r="M5991" s="4">
        <v>12.0</v>
      </c>
    </row>
    <row r="5992">
      <c r="A5992" s="85">
        <v>46268.0</v>
      </c>
      <c r="B5992" s="22" t="s">
        <v>1876</v>
      </c>
      <c r="C5992" s="22" t="s">
        <v>8726</v>
      </c>
      <c r="D5992" s="82" t="s">
        <v>8813</v>
      </c>
      <c r="E5992" s="22" t="s">
        <v>9090</v>
      </c>
      <c r="F5992" s="106" t="s">
        <v>9091</v>
      </c>
      <c r="G5992" s="106" t="s">
        <v>9092</v>
      </c>
      <c r="H5992" s="22" t="s">
        <v>9074</v>
      </c>
      <c r="I5992" s="108" t="s">
        <v>9093</v>
      </c>
      <c r="J5992" s="22" t="s">
        <v>9094</v>
      </c>
      <c r="K5992" s="4">
        <f>IFERROR(__xludf.DUMMYFUNCTION("""COMPUTED_VALUE"""),11.0)</f>
        <v>11</v>
      </c>
      <c r="L5992" s="4" t="s">
        <v>8731</v>
      </c>
      <c r="M5992" s="4">
        <v>12.0</v>
      </c>
    </row>
    <row r="5993">
      <c r="A5993" s="85">
        <v>46269.0</v>
      </c>
      <c r="B5993" s="22" t="s">
        <v>1876</v>
      </c>
      <c r="C5993" s="22" t="s">
        <v>8726</v>
      </c>
      <c r="D5993" s="82" t="s">
        <v>8813</v>
      </c>
      <c r="E5993" s="22" t="s">
        <v>9090</v>
      </c>
      <c r="F5993" s="106" t="s">
        <v>9091</v>
      </c>
      <c r="G5993" s="106" t="s">
        <v>9092</v>
      </c>
      <c r="H5993" s="22" t="s">
        <v>9074</v>
      </c>
      <c r="I5993" s="108" t="s">
        <v>9093</v>
      </c>
      <c r="J5993" s="22" t="s">
        <v>9094</v>
      </c>
      <c r="K5993" s="4">
        <f>IFERROR(__xludf.DUMMYFUNCTION("""COMPUTED_VALUE"""),11.0)</f>
        <v>11</v>
      </c>
      <c r="L5993" s="4" t="s">
        <v>8731</v>
      </c>
      <c r="M5993" s="4">
        <v>12.0</v>
      </c>
    </row>
    <row r="5994">
      <c r="A5994" s="85">
        <v>46270.0</v>
      </c>
      <c r="B5994" s="22" t="s">
        <v>1876</v>
      </c>
      <c r="C5994" s="22" t="s">
        <v>8726</v>
      </c>
      <c r="D5994" s="82" t="s">
        <v>8813</v>
      </c>
      <c r="E5994" s="22" t="s">
        <v>9090</v>
      </c>
      <c r="F5994" s="106" t="s">
        <v>9091</v>
      </c>
      <c r="G5994" s="106" t="s">
        <v>9092</v>
      </c>
      <c r="H5994" s="22" t="s">
        <v>9074</v>
      </c>
      <c r="I5994" s="108" t="s">
        <v>9093</v>
      </c>
      <c r="J5994" s="22" t="s">
        <v>9094</v>
      </c>
      <c r="K5994" s="4">
        <f>IFERROR(__xludf.DUMMYFUNCTION("""COMPUTED_VALUE"""),13.0)</f>
        <v>13</v>
      </c>
      <c r="L5994" s="4" t="s">
        <v>8735</v>
      </c>
      <c r="M5994" s="4">
        <v>12.0</v>
      </c>
    </row>
    <row r="5995">
      <c r="A5995" s="85">
        <v>46271.0</v>
      </c>
      <c r="B5995" s="22" t="s">
        <v>1876</v>
      </c>
      <c r="C5995" s="22" t="s">
        <v>8726</v>
      </c>
      <c r="D5995" s="82" t="s">
        <v>8813</v>
      </c>
      <c r="E5995" s="22" t="s">
        <v>9090</v>
      </c>
      <c r="F5995" s="106" t="s">
        <v>9091</v>
      </c>
      <c r="G5995" s="106" t="s">
        <v>9092</v>
      </c>
      <c r="H5995" s="22" t="s">
        <v>9074</v>
      </c>
      <c r="I5995" s="108" t="s">
        <v>9093</v>
      </c>
      <c r="J5995" s="22" t="s">
        <v>9094</v>
      </c>
      <c r="K5995" s="4">
        <f>IFERROR(__xludf.DUMMYFUNCTION("""COMPUTED_VALUE"""),12.0)</f>
        <v>12</v>
      </c>
      <c r="L5995" s="4" t="s">
        <v>8735</v>
      </c>
      <c r="M5995" s="4">
        <v>12.0</v>
      </c>
    </row>
    <row r="5996">
      <c r="A5996" s="85">
        <v>46272.0</v>
      </c>
      <c r="B5996" s="22" t="s">
        <v>1876</v>
      </c>
      <c r="C5996" s="22" t="s">
        <v>8726</v>
      </c>
      <c r="D5996" s="82" t="s">
        <v>8813</v>
      </c>
      <c r="E5996" s="22" t="s">
        <v>9090</v>
      </c>
      <c r="F5996" s="106" t="s">
        <v>9091</v>
      </c>
      <c r="G5996" s="106" t="s">
        <v>9092</v>
      </c>
      <c r="H5996" s="22" t="s">
        <v>9074</v>
      </c>
      <c r="I5996" s="108" t="s">
        <v>9093</v>
      </c>
      <c r="J5996" s="22" t="s">
        <v>9094</v>
      </c>
      <c r="K5996" s="4">
        <f>IFERROR(__xludf.DUMMYFUNCTION("""COMPUTED_VALUE"""),11.0)</f>
        <v>11</v>
      </c>
      <c r="L5996" s="4" t="s">
        <v>8731</v>
      </c>
      <c r="M5996" s="4">
        <v>12.0</v>
      </c>
    </row>
    <row r="5997">
      <c r="A5997" s="85">
        <v>46273.0</v>
      </c>
      <c r="B5997" s="22" t="s">
        <v>1876</v>
      </c>
      <c r="C5997" s="22" t="s">
        <v>8726</v>
      </c>
      <c r="D5997" s="82" t="s">
        <v>8813</v>
      </c>
      <c r="E5997" s="22" t="s">
        <v>9090</v>
      </c>
      <c r="F5997" s="106" t="s">
        <v>9091</v>
      </c>
      <c r="G5997" s="106" t="s">
        <v>9092</v>
      </c>
      <c r="H5997" s="22" t="s">
        <v>9074</v>
      </c>
      <c r="I5997" s="108" t="s">
        <v>9093</v>
      </c>
      <c r="J5997" s="22" t="s">
        <v>9094</v>
      </c>
      <c r="K5997" s="4">
        <f>IFERROR(__xludf.DUMMYFUNCTION("""COMPUTED_VALUE"""),11.0)</f>
        <v>11</v>
      </c>
      <c r="L5997" s="4" t="s">
        <v>8731</v>
      </c>
      <c r="M5997" s="4">
        <v>12.0</v>
      </c>
    </row>
    <row r="5998">
      <c r="A5998" s="85">
        <v>46274.0</v>
      </c>
      <c r="B5998" s="22" t="s">
        <v>1876</v>
      </c>
      <c r="C5998" s="22" t="s">
        <v>8726</v>
      </c>
      <c r="D5998" s="82" t="s">
        <v>8813</v>
      </c>
      <c r="E5998" s="22" t="s">
        <v>9090</v>
      </c>
      <c r="F5998" s="106" t="s">
        <v>9091</v>
      </c>
      <c r="G5998" s="106" t="s">
        <v>9092</v>
      </c>
      <c r="H5998" s="22" t="s">
        <v>9074</v>
      </c>
      <c r="I5998" s="108" t="s">
        <v>9093</v>
      </c>
      <c r="J5998" s="22" t="s">
        <v>9094</v>
      </c>
      <c r="K5998" s="4">
        <f>IFERROR(__xludf.DUMMYFUNCTION("""COMPUTED_VALUE"""),11.0)</f>
        <v>11</v>
      </c>
      <c r="L5998" s="4" t="s">
        <v>8731</v>
      </c>
      <c r="M5998" s="4">
        <v>12.0</v>
      </c>
    </row>
    <row r="5999">
      <c r="A5999" s="85">
        <v>46275.0</v>
      </c>
      <c r="B5999" s="22" t="s">
        <v>1876</v>
      </c>
      <c r="C5999" s="22" t="s">
        <v>8726</v>
      </c>
      <c r="D5999" s="82" t="s">
        <v>8813</v>
      </c>
      <c r="E5999" s="22" t="s">
        <v>9090</v>
      </c>
      <c r="F5999" s="106" t="s">
        <v>9091</v>
      </c>
      <c r="G5999" s="106" t="s">
        <v>9092</v>
      </c>
      <c r="H5999" s="22" t="s">
        <v>9074</v>
      </c>
      <c r="I5999" s="108" t="s">
        <v>9093</v>
      </c>
      <c r="J5999" s="22" t="s">
        <v>9094</v>
      </c>
      <c r="K5999" s="4">
        <f>IFERROR(__xludf.DUMMYFUNCTION("""COMPUTED_VALUE"""),11.0)</f>
        <v>11</v>
      </c>
      <c r="L5999" s="4" t="s">
        <v>8731</v>
      </c>
      <c r="M5999" s="4">
        <v>12.0</v>
      </c>
    </row>
    <row r="6000">
      <c r="A6000" s="85">
        <v>46276.0</v>
      </c>
      <c r="B6000" s="22" t="s">
        <v>1876</v>
      </c>
      <c r="C6000" s="22" t="s">
        <v>8726</v>
      </c>
      <c r="D6000" s="82" t="s">
        <v>8813</v>
      </c>
      <c r="E6000" s="22" t="s">
        <v>9090</v>
      </c>
      <c r="F6000" s="106" t="s">
        <v>9091</v>
      </c>
      <c r="G6000" s="106" t="s">
        <v>9092</v>
      </c>
      <c r="H6000" s="22" t="s">
        <v>9074</v>
      </c>
      <c r="I6000" s="108" t="s">
        <v>9093</v>
      </c>
      <c r="J6000" s="22" t="s">
        <v>9094</v>
      </c>
      <c r="K6000" s="4">
        <f>IFERROR(__xludf.DUMMYFUNCTION("""COMPUTED_VALUE"""),11.0)</f>
        <v>11</v>
      </c>
      <c r="L6000" s="4" t="s">
        <v>8731</v>
      </c>
      <c r="M6000" s="4">
        <v>12.0</v>
      </c>
    </row>
    <row r="6001">
      <c r="A6001" s="85">
        <v>46277.0</v>
      </c>
      <c r="B6001" s="22" t="s">
        <v>1876</v>
      </c>
      <c r="C6001" s="22" t="s">
        <v>8726</v>
      </c>
      <c r="D6001" s="82" t="s">
        <v>8813</v>
      </c>
      <c r="E6001" s="22" t="s">
        <v>9090</v>
      </c>
      <c r="F6001" s="106" t="s">
        <v>9091</v>
      </c>
      <c r="G6001" s="106" t="s">
        <v>9092</v>
      </c>
      <c r="H6001" s="22" t="s">
        <v>9074</v>
      </c>
      <c r="I6001" s="108" t="s">
        <v>9093</v>
      </c>
      <c r="J6001" s="22" t="s">
        <v>9094</v>
      </c>
      <c r="K6001" s="4">
        <f>IFERROR(__xludf.DUMMYFUNCTION("""COMPUTED_VALUE"""),12.0)</f>
        <v>12</v>
      </c>
      <c r="L6001" s="4" t="s">
        <v>8735</v>
      </c>
      <c r="M6001" s="4">
        <v>12.0</v>
      </c>
    </row>
    <row r="6002">
      <c r="A6002" s="85">
        <v>46278.0</v>
      </c>
      <c r="B6002" s="22" t="s">
        <v>1876</v>
      </c>
      <c r="C6002" s="22" t="s">
        <v>8726</v>
      </c>
      <c r="D6002" s="82" t="s">
        <v>8813</v>
      </c>
      <c r="E6002" s="22" t="s">
        <v>9090</v>
      </c>
      <c r="F6002" s="106" t="s">
        <v>9091</v>
      </c>
      <c r="G6002" s="106" t="s">
        <v>9092</v>
      </c>
      <c r="H6002" s="22" t="s">
        <v>9074</v>
      </c>
      <c r="I6002" s="108" t="s">
        <v>9093</v>
      </c>
      <c r="J6002" s="22" t="s">
        <v>9094</v>
      </c>
      <c r="K6002" s="4">
        <f>IFERROR(__xludf.DUMMYFUNCTION("""COMPUTED_VALUE"""),12.0)</f>
        <v>12</v>
      </c>
      <c r="L6002" s="4" t="s">
        <v>8735</v>
      </c>
      <c r="M6002" s="4">
        <v>12.0</v>
      </c>
    </row>
    <row r="6003">
      <c r="A6003" s="85">
        <v>46279.0</v>
      </c>
      <c r="B6003" s="22" t="s">
        <v>1876</v>
      </c>
      <c r="C6003" s="22" t="s">
        <v>8726</v>
      </c>
      <c r="D6003" s="82" t="s">
        <v>8813</v>
      </c>
      <c r="E6003" s="22" t="s">
        <v>9090</v>
      </c>
      <c r="F6003" s="106" t="s">
        <v>9091</v>
      </c>
      <c r="G6003" s="106" t="s">
        <v>9092</v>
      </c>
      <c r="H6003" s="22" t="s">
        <v>9074</v>
      </c>
      <c r="I6003" s="108" t="s">
        <v>9093</v>
      </c>
      <c r="J6003" s="22" t="s">
        <v>9094</v>
      </c>
      <c r="K6003" s="4">
        <f>IFERROR(__xludf.DUMMYFUNCTION("""COMPUTED_VALUE"""),11.0)</f>
        <v>11</v>
      </c>
      <c r="L6003" s="4" t="s">
        <v>8731</v>
      </c>
      <c r="M6003" s="4">
        <v>12.0</v>
      </c>
    </row>
    <row r="6004">
      <c r="A6004" s="85">
        <v>46280.0</v>
      </c>
      <c r="B6004" s="22" t="s">
        <v>1876</v>
      </c>
      <c r="C6004" s="22" t="s">
        <v>8726</v>
      </c>
      <c r="D6004" s="82" t="s">
        <v>8813</v>
      </c>
      <c r="E6004" s="22" t="s">
        <v>9090</v>
      </c>
      <c r="F6004" s="106" t="s">
        <v>9091</v>
      </c>
      <c r="G6004" s="106" t="s">
        <v>9092</v>
      </c>
      <c r="H6004" s="22" t="s">
        <v>9074</v>
      </c>
      <c r="I6004" s="108" t="s">
        <v>9093</v>
      </c>
      <c r="J6004" s="22" t="s">
        <v>9094</v>
      </c>
      <c r="K6004" s="4">
        <f>IFERROR(__xludf.DUMMYFUNCTION("""COMPUTED_VALUE"""),12.0)</f>
        <v>12</v>
      </c>
      <c r="L6004" s="4" t="s">
        <v>8735</v>
      </c>
      <c r="M6004" s="4">
        <v>12.0</v>
      </c>
    </row>
    <row r="6005">
      <c r="A6005" s="85">
        <v>46281.0</v>
      </c>
      <c r="B6005" s="22" t="s">
        <v>1876</v>
      </c>
      <c r="C6005" s="22" t="s">
        <v>8726</v>
      </c>
      <c r="D6005" s="82" t="s">
        <v>8813</v>
      </c>
      <c r="E6005" s="22" t="s">
        <v>9090</v>
      </c>
      <c r="F6005" s="106" t="s">
        <v>9091</v>
      </c>
      <c r="G6005" s="106" t="s">
        <v>9092</v>
      </c>
      <c r="H6005" s="22" t="s">
        <v>9074</v>
      </c>
      <c r="I6005" s="108" t="s">
        <v>9093</v>
      </c>
      <c r="J6005" s="22" t="s">
        <v>9094</v>
      </c>
      <c r="K6005" s="4">
        <f>IFERROR(__xludf.DUMMYFUNCTION("""COMPUTED_VALUE"""),12.0)</f>
        <v>12</v>
      </c>
      <c r="L6005" s="4" t="s">
        <v>8735</v>
      </c>
      <c r="M6005" s="4">
        <v>12.0</v>
      </c>
    </row>
    <row r="6006">
      <c r="A6006" s="85">
        <v>46282.0</v>
      </c>
      <c r="B6006" s="22" t="s">
        <v>1876</v>
      </c>
      <c r="C6006" s="22" t="s">
        <v>8726</v>
      </c>
      <c r="D6006" s="82" t="s">
        <v>8813</v>
      </c>
      <c r="E6006" s="22" t="s">
        <v>9090</v>
      </c>
      <c r="F6006" s="106" t="s">
        <v>9091</v>
      </c>
      <c r="G6006" s="106" t="s">
        <v>9092</v>
      </c>
      <c r="H6006" s="22" t="s">
        <v>9074</v>
      </c>
      <c r="I6006" s="108" t="s">
        <v>9093</v>
      </c>
      <c r="J6006" s="22" t="s">
        <v>9094</v>
      </c>
      <c r="K6006" s="4">
        <f>IFERROR(__xludf.DUMMYFUNCTION("""COMPUTED_VALUE"""),12.0)</f>
        <v>12</v>
      </c>
      <c r="L6006" s="4" t="s">
        <v>8735</v>
      </c>
      <c r="M6006" s="4">
        <v>12.0</v>
      </c>
    </row>
    <row r="6007">
      <c r="A6007" s="85">
        <v>46283.0</v>
      </c>
      <c r="B6007" s="22" t="s">
        <v>1876</v>
      </c>
      <c r="C6007" s="22" t="s">
        <v>8726</v>
      </c>
      <c r="D6007" s="82" t="s">
        <v>8813</v>
      </c>
      <c r="E6007" s="22" t="s">
        <v>9090</v>
      </c>
      <c r="F6007" s="106" t="s">
        <v>9091</v>
      </c>
      <c r="G6007" s="106" t="s">
        <v>9092</v>
      </c>
      <c r="H6007" s="22" t="s">
        <v>9074</v>
      </c>
      <c r="I6007" s="108" t="s">
        <v>9093</v>
      </c>
      <c r="J6007" s="22" t="s">
        <v>9094</v>
      </c>
      <c r="K6007" s="4">
        <f>IFERROR(__xludf.DUMMYFUNCTION("""COMPUTED_VALUE"""),11.0)</f>
        <v>11</v>
      </c>
      <c r="L6007" s="4" t="s">
        <v>8731</v>
      </c>
      <c r="M6007" s="4">
        <v>12.0</v>
      </c>
    </row>
    <row r="6008">
      <c r="A6008" s="85">
        <v>46284.0</v>
      </c>
      <c r="B6008" s="22" t="s">
        <v>1876</v>
      </c>
      <c r="C6008" s="22" t="s">
        <v>8726</v>
      </c>
      <c r="D6008" s="82" t="s">
        <v>8813</v>
      </c>
      <c r="E6008" s="22" t="s">
        <v>9090</v>
      </c>
      <c r="F6008" s="106" t="s">
        <v>9091</v>
      </c>
      <c r="G6008" s="106" t="s">
        <v>9092</v>
      </c>
      <c r="H6008" s="22" t="s">
        <v>9074</v>
      </c>
      <c r="I6008" s="108" t="s">
        <v>9093</v>
      </c>
      <c r="J6008" s="22" t="s">
        <v>9094</v>
      </c>
      <c r="K6008" s="4">
        <f>IFERROR(__xludf.DUMMYFUNCTION("""COMPUTED_VALUE"""),12.0)</f>
        <v>12</v>
      </c>
      <c r="L6008" s="4" t="s">
        <v>8735</v>
      </c>
      <c r="M6008" s="4">
        <v>12.0</v>
      </c>
    </row>
    <row r="6009">
      <c r="A6009" s="85">
        <v>46285.0</v>
      </c>
      <c r="B6009" s="22" t="s">
        <v>1876</v>
      </c>
      <c r="C6009" s="22" t="s">
        <v>8726</v>
      </c>
      <c r="D6009" s="82" t="s">
        <v>8813</v>
      </c>
      <c r="E6009" s="22" t="s">
        <v>9090</v>
      </c>
      <c r="F6009" s="106" t="s">
        <v>9091</v>
      </c>
      <c r="G6009" s="106" t="s">
        <v>9092</v>
      </c>
      <c r="H6009" s="22" t="s">
        <v>9074</v>
      </c>
      <c r="I6009" s="108" t="s">
        <v>9093</v>
      </c>
      <c r="J6009" s="22" t="s">
        <v>9094</v>
      </c>
      <c r="K6009" s="4">
        <f>IFERROR(__xludf.DUMMYFUNCTION("""COMPUTED_VALUE"""),12.0)</f>
        <v>12</v>
      </c>
      <c r="L6009" s="4" t="s">
        <v>8735</v>
      </c>
      <c r="M6009" s="4">
        <v>12.0</v>
      </c>
    </row>
    <row r="6010">
      <c r="A6010" s="85">
        <v>46286.0</v>
      </c>
      <c r="B6010" s="22" t="s">
        <v>1876</v>
      </c>
      <c r="C6010" s="22" t="s">
        <v>8726</v>
      </c>
      <c r="D6010" s="82" t="s">
        <v>8813</v>
      </c>
      <c r="E6010" s="22" t="s">
        <v>9090</v>
      </c>
      <c r="F6010" s="106" t="s">
        <v>9091</v>
      </c>
      <c r="G6010" s="106" t="s">
        <v>9092</v>
      </c>
      <c r="H6010" s="22" t="s">
        <v>9074</v>
      </c>
      <c r="I6010" s="108" t="s">
        <v>9093</v>
      </c>
      <c r="J6010" s="22" t="s">
        <v>9094</v>
      </c>
      <c r="K6010" s="4">
        <f>IFERROR(__xludf.DUMMYFUNCTION("""COMPUTED_VALUE"""),11.0)</f>
        <v>11</v>
      </c>
      <c r="L6010" s="4" t="s">
        <v>8731</v>
      </c>
      <c r="M6010" s="4">
        <v>12.0</v>
      </c>
    </row>
    <row r="6011">
      <c r="A6011" s="85">
        <v>46287.0</v>
      </c>
      <c r="B6011" s="22" t="s">
        <v>1876</v>
      </c>
      <c r="C6011" s="22" t="s">
        <v>8726</v>
      </c>
      <c r="D6011" s="82" t="s">
        <v>8813</v>
      </c>
      <c r="E6011" s="22" t="s">
        <v>9090</v>
      </c>
      <c r="F6011" s="106" t="s">
        <v>9091</v>
      </c>
      <c r="G6011" s="106" t="s">
        <v>9092</v>
      </c>
      <c r="H6011" s="22" t="s">
        <v>9074</v>
      </c>
      <c r="I6011" s="108" t="s">
        <v>9093</v>
      </c>
      <c r="J6011" s="22" t="s">
        <v>9094</v>
      </c>
      <c r="K6011" s="4">
        <f>IFERROR(__xludf.DUMMYFUNCTION("""COMPUTED_VALUE"""),11.0)</f>
        <v>11</v>
      </c>
      <c r="L6011" s="4" t="s">
        <v>8731</v>
      </c>
      <c r="M6011" s="4">
        <v>12.0</v>
      </c>
    </row>
    <row r="6012">
      <c r="A6012" s="85">
        <v>46288.0</v>
      </c>
      <c r="B6012" s="22" t="s">
        <v>1876</v>
      </c>
      <c r="C6012" s="22" t="s">
        <v>8726</v>
      </c>
      <c r="D6012" s="82" t="s">
        <v>8813</v>
      </c>
      <c r="E6012" s="22" t="s">
        <v>9090</v>
      </c>
      <c r="F6012" s="106" t="s">
        <v>9091</v>
      </c>
      <c r="G6012" s="106" t="s">
        <v>9092</v>
      </c>
      <c r="H6012" s="22" t="s">
        <v>9074</v>
      </c>
      <c r="I6012" s="108" t="s">
        <v>9093</v>
      </c>
      <c r="J6012" s="22" t="s">
        <v>9094</v>
      </c>
      <c r="K6012" s="4">
        <f>IFERROR(__xludf.DUMMYFUNCTION("""COMPUTED_VALUE"""),11.0)</f>
        <v>11</v>
      </c>
      <c r="L6012" s="4" t="s">
        <v>8731</v>
      </c>
      <c r="M6012" s="4">
        <v>12.0</v>
      </c>
    </row>
    <row r="6013">
      <c r="A6013" s="85">
        <v>46289.0</v>
      </c>
      <c r="B6013" s="22" t="s">
        <v>1876</v>
      </c>
      <c r="C6013" s="22" t="s">
        <v>8726</v>
      </c>
      <c r="D6013" s="82" t="s">
        <v>8813</v>
      </c>
      <c r="E6013" s="22" t="s">
        <v>9090</v>
      </c>
      <c r="F6013" s="106" t="s">
        <v>9091</v>
      </c>
      <c r="G6013" s="106" t="s">
        <v>9092</v>
      </c>
      <c r="H6013" s="22" t="s">
        <v>9074</v>
      </c>
      <c r="I6013" s="108" t="s">
        <v>9093</v>
      </c>
      <c r="J6013" s="22" t="s">
        <v>9094</v>
      </c>
      <c r="K6013" s="4">
        <f>IFERROR(__xludf.DUMMYFUNCTION("""COMPUTED_VALUE"""),11.0)</f>
        <v>11</v>
      </c>
      <c r="L6013" s="4" t="s">
        <v>8731</v>
      </c>
      <c r="M6013" s="4">
        <v>12.0</v>
      </c>
    </row>
    <row r="6014">
      <c r="A6014" s="85">
        <v>46290.0</v>
      </c>
      <c r="B6014" s="22" t="s">
        <v>1876</v>
      </c>
      <c r="C6014" s="22" t="s">
        <v>8726</v>
      </c>
      <c r="D6014" s="82" t="s">
        <v>8813</v>
      </c>
      <c r="E6014" s="22" t="s">
        <v>9090</v>
      </c>
      <c r="F6014" s="106" t="s">
        <v>9091</v>
      </c>
      <c r="G6014" s="106" t="s">
        <v>9092</v>
      </c>
      <c r="H6014" s="22" t="s">
        <v>9074</v>
      </c>
      <c r="I6014" s="108" t="s">
        <v>9093</v>
      </c>
      <c r="J6014" s="22" t="s">
        <v>9094</v>
      </c>
      <c r="K6014" s="4">
        <f>IFERROR(__xludf.DUMMYFUNCTION("""COMPUTED_VALUE"""),11.0)</f>
        <v>11</v>
      </c>
      <c r="L6014" s="4" t="s">
        <v>8731</v>
      </c>
      <c r="M6014" s="4">
        <v>12.0</v>
      </c>
    </row>
    <row r="6015">
      <c r="A6015" s="85">
        <v>46291.0</v>
      </c>
      <c r="B6015" s="22" t="s">
        <v>1876</v>
      </c>
      <c r="C6015" s="22" t="s">
        <v>8726</v>
      </c>
      <c r="D6015" s="82" t="s">
        <v>8813</v>
      </c>
      <c r="E6015" s="22" t="s">
        <v>9090</v>
      </c>
      <c r="F6015" s="106" t="s">
        <v>9091</v>
      </c>
      <c r="G6015" s="106" t="s">
        <v>9092</v>
      </c>
      <c r="H6015" s="22" t="s">
        <v>9074</v>
      </c>
      <c r="I6015" s="108" t="s">
        <v>9093</v>
      </c>
      <c r="J6015" s="22" t="s">
        <v>9094</v>
      </c>
      <c r="K6015" s="4">
        <f>IFERROR(__xludf.DUMMYFUNCTION("""COMPUTED_VALUE"""),12.0)</f>
        <v>12</v>
      </c>
      <c r="L6015" s="4" t="s">
        <v>8735</v>
      </c>
      <c r="M6015" s="4">
        <v>9.0</v>
      </c>
    </row>
    <row r="6016">
      <c r="A6016" s="85">
        <v>45954.0</v>
      </c>
      <c r="B6016" s="22" t="s">
        <v>1876</v>
      </c>
      <c r="C6016" s="22" t="s">
        <v>8726</v>
      </c>
      <c r="D6016" s="22">
        <v>0.0</v>
      </c>
      <c r="E6016" s="22" t="s">
        <v>9101</v>
      </c>
      <c r="F6016" s="106" t="s">
        <v>1880</v>
      </c>
      <c r="G6016" s="106" t="s">
        <v>9091</v>
      </c>
      <c r="H6016" s="22" t="s">
        <v>9065</v>
      </c>
      <c r="I6016" s="99">
        <v>46293.86111111111</v>
      </c>
      <c r="J6016" s="22" t="s">
        <v>9102</v>
      </c>
      <c r="K6016" s="4">
        <f>IFERROR(__xludf.DUMMYFUNCTION("""COMPUTED_VALUE"""),12.0)</f>
        <v>12</v>
      </c>
      <c r="L6016" s="4" t="s">
        <v>8735</v>
      </c>
      <c r="M6016" s="4">
        <v>12.0</v>
      </c>
    </row>
    <row r="6017">
      <c r="A6017" s="85">
        <v>46090.0</v>
      </c>
      <c r="B6017" s="22" t="s">
        <v>1876</v>
      </c>
      <c r="C6017" s="22" t="s">
        <v>8726</v>
      </c>
      <c r="D6017" s="22">
        <v>0.0</v>
      </c>
      <c r="E6017" s="22" t="s">
        <v>9103</v>
      </c>
      <c r="F6017" s="106" t="s">
        <v>1890</v>
      </c>
      <c r="G6017" s="106" t="s">
        <v>9091</v>
      </c>
      <c r="H6017" s="22" t="s">
        <v>9065</v>
      </c>
      <c r="I6017" s="99">
        <v>46293.86111111111</v>
      </c>
      <c r="J6017" s="22" t="s">
        <v>9102</v>
      </c>
      <c r="K6017" s="4">
        <f>IFERROR(__xludf.DUMMYFUNCTION("""COMPUTED_VALUE"""),12.0)</f>
        <v>12</v>
      </c>
      <c r="L6017" s="4" t="s">
        <v>8735</v>
      </c>
      <c r="M6017" s="4">
        <v>12.0</v>
      </c>
    </row>
    <row r="6018">
      <c r="A6018" s="85">
        <v>46116.0</v>
      </c>
      <c r="B6018" s="22" t="s">
        <v>1876</v>
      </c>
      <c r="C6018" s="22" t="s">
        <v>8726</v>
      </c>
      <c r="D6018" s="22">
        <v>0.0</v>
      </c>
      <c r="E6018" s="22" t="s">
        <v>9104</v>
      </c>
      <c r="F6018" s="106" t="s">
        <v>9105</v>
      </c>
      <c r="G6018" s="106" t="s">
        <v>9091</v>
      </c>
      <c r="H6018" s="22" t="s">
        <v>9065</v>
      </c>
      <c r="I6018" s="99">
        <v>46293.86111111111</v>
      </c>
      <c r="J6018" s="22" t="s">
        <v>9102</v>
      </c>
      <c r="K6018" s="4">
        <f>IFERROR(__xludf.DUMMYFUNCTION("""COMPUTED_VALUE"""),12.0)</f>
        <v>12</v>
      </c>
      <c r="L6018" s="4" t="s">
        <v>8735</v>
      </c>
      <c r="M6018" s="4">
        <v>12.0</v>
      </c>
    </row>
    <row r="6019">
      <c r="A6019" s="85">
        <v>46129.0</v>
      </c>
      <c r="B6019" s="22" t="s">
        <v>1876</v>
      </c>
      <c r="C6019" s="22" t="s">
        <v>8726</v>
      </c>
      <c r="D6019" s="22">
        <v>0.0</v>
      </c>
      <c r="E6019" s="22" t="s">
        <v>9106</v>
      </c>
      <c r="F6019" s="106" t="s">
        <v>1900</v>
      </c>
      <c r="G6019" s="106" t="s">
        <v>9091</v>
      </c>
      <c r="H6019" s="22" t="s">
        <v>9065</v>
      </c>
      <c r="I6019" s="99">
        <v>46293.86111111111</v>
      </c>
      <c r="J6019" s="22" t="s">
        <v>9102</v>
      </c>
      <c r="K6019" s="4">
        <f>IFERROR(__xludf.DUMMYFUNCTION("""COMPUTED_VALUE"""),12.0)</f>
        <v>12</v>
      </c>
      <c r="L6019" s="4" t="s">
        <v>8735</v>
      </c>
      <c r="M6019" s="4">
        <v>12.0</v>
      </c>
    </row>
    <row r="6020">
      <c r="A6020" s="85">
        <v>46170.0</v>
      </c>
      <c r="B6020" s="22" t="s">
        <v>1876</v>
      </c>
      <c r="C6020" s="22" t="s">
        <v>8726</v>
      </c>
      <c r="D6020" s="22">
        <v>0.0</v>
      </c>
      <c r="E6020" s="22" t="s">
        <v>9107</v>
      </c>
      <c r="F6020" s="106" t="s">
        <v>1906</v>
      </c>
      <c r="G6020" s="106" t="s">
        <v>9091</v>
      </c>
      <c r="H6020" s="22" t="s">
        <v>9065</v>
      </c>
      <c r="I6020" s="99">
        <v>46293.86111111111</v>
      </c>
      <c r="J6020" s="22" t="s">
        <v>9102</v>
      </c>
      <c r="K6020" s="4">
        <f>IFERROR(__xludf.DUMMYFUNCTION("""COMPUTED_VALUE"""),12.0)</f>
        <v>12</v>
      </c>
      <c r="L6020" s="4" t="s">
        <v>8735</v>
      </c>
      <c r="M6020" s="4">
        <v>12.0</v>
      </c>
    </row>
    <row r="6021">
      <c r="A6021" s="85">
        <v>46188.0</v>
      </c>
      <c r="B6021" s="22" t="s">
        <v>1876</v>
      </c>
      <c r="C6021" s="22" t="s">
        <v>8726</v>
      </c>
      <c r="D6021" s="22">
        <v>0.0</v>
      </c>
      <c r="E6021" s="22" t="s">
        <v>9108</v>
      </c>
      <c r="F6021" s="106" t="s">
        <v>1911</v>
      </c>
      <c r="G6021" s="106" t="s">
        <v>9091</v>
      </c>
      <c r="H6021" s="22" t="s">
        <v>9065</v>
      </c>
      <c r="I6021" s="99">
        <v>46293.86111111111</v>
      </c>
      <c r="J6021" s="22" t="s">
        <v>9102</v>
      </c>
      <c r="K6021" s="4">
        <f>IFERROR(__xludf.DUMMYFUNCTION("""COMPUTED_VALUE"""),13.0)</f>
        <v>13</v>
      </c>
      <c r="L6021" s="4" t="s">
        <v>8735</v>
      </c>
      <c r="M6021" s="4">
        <v>12.0</v>
      </c>
    </row>
    <row r="6022">
      <c r="A6022" s="85">
        <v>46216.0</v>
      </c>
      <c r="B6022" s="22" t="s">
        <v>1876</v>
      </c>
      <c r="C6022" s="22" t="s">
        <v>8726</v>
      </c>
      <c r="D6022" s="22">
        <v>0.0</v>
      </c>
      <c r="E6022" s="22" t="s">
        <v>9109</v>
      </c>
      <c r="F6022" s="106" t="s">
        <v>1917</v>
      </c>
      <c r="G6022" s="106" t="s">
        <v>9091</v>
      </c>
      <c r="H6022" s="22" t="s">
        <v>9065</v>
      </c>
      <c r="I6022" s="99">
        <v>46293.86111111111</v>
      </c>
      <c r="J6022" s="22" t="s">
        <v>9102</v>
      </c>
      <c r="K6022" s="4">
        <f>IFERROR(__xludf.DUMMYFUNCTION("""COMPUTED_VALUE"""),12.0)</f>
        <v>12</v>
      </c>
      <c r="L6022" s="4" t="s">
        <v>8735</v>
      </c>
      <c r="M6022" s="4">
        <v>12.0</v>
      </c>
    </row>
    <row r="6023">
      <c r="A6023" s="85">
        <v>46232.0</v>
      </c>
      <c r="B6023" s="22" t="s">
        <v>1876</v>
      </c>
      <c r="C6023" s="22" t="s">
        <v>8726</v>
      </c>
      <c r="D6023" s="22">
        <v>0.0</v>
      </c>
      <c r="E6023" s="22" t="s">
        <v>9110</v>
      </c>
      <c r="F6023" s="106" t="s">
        <v>9111</v>
      </c>
      <c r="G6023" s="106" t="s">
        <v>9091</v>
      </c>
      <c r="H6023" s="22" t="s">
        <v>9065</v>
      </c>
      <c r="I6023" s="99">
        <v>46293.86111111111</v>
      </c>
      <c r="J6023" s="22" t="s">
        <v>9102</v>
      </c>
      <c r="K6023" s="4">
        <f>IFERROR(__xludf.DUMMYFUNCTION("""COMPUTED_VALUE"""),12.0)</f>
        <v>12</v>
      </c>
      <c r="L6023" s="4" t="s">
        <v>8735</v>
      </c>
      <c r="M6023" s="4">
        <v>12.0</v>
      </c>
    </row>
    <row r="6024">
      <c r="A6024" s="85">
        <v>45927.0</v>
      </c>
      <c r="B6024" s="22" t="s">
        <v>1937</v>
      </c>
      <c r="C6024" s="22" t="s">
        <v>8726</v>
      </c>
      <c r="D6024" s="22">
        <v>0.0</v>
      </c>
      <c r="E6024" s="22" t="s">
        <v>9112</v>
      </c>
      <c r="F6024" s="106" t="s">
        <v>9113</v>
      </c>
      <c r="G6024" s="106" t="s">
        <v>9114</v>
      </c>
      <c r="H6024" s="22" t="s">
        <v>8729</v>
      </c>
      <c r="I6024" s="99">
        <v>46293.97152777777</v>
      </c>
      <c r="J6024" s="22" t="s">
        <v>9115</v>
      </c>
      <c r="K6024" s="4">
        <f>IFERROR(__xludf.DUMMYFUNCTION("""COMPUTED_VALUE"""),11.0)</f>
        <v>11</v>
      </c>
      <c r="L6024" s="4" t="s">
        <v>8731</v>
      </c>
      <c r="M6024" s="4">
        <v>12.0</v>
      </c>
    </row>
    <row r="6025">
      <c r="A6025" s="85">
        <v>45928.0</v>
      </c>
      <c r="B6025" s="22" t="s">
        <v>1937</v>
      </c>
      <c r="C6025" s="22" t="s">
        <v>8726</v>
      </c>
      <c r="D6025" s="22">
        <v>0.0</v>
      </c>
      <c r="E6025" s="22" t="s">
        <v>9112</v>
      </c>
      <c r="F6025" s="106" t="s">
        <v>9113</v>
      </c>
      <c r="G6025" s="106" t="s">
        <v>9114</v>
      </c>
      <c r="H6025" s="22" t="s">
        <v>8729</v>
      </c>
      <c r="I6025" s="99">
        <v>46293.97152777777</v>
      </c>
      <c r="J6025" s="22" t="s">
        <v>9115</v>
      </c>
      <c r="K6025" s="4">
        <f>IFERROR(__xludf.DUMMYFUNCTION("""COMPUTED_VALUE"""),11.0)</f>
        <v>11</v>
      </c>
      <c r="L6025" s="4" t="s">
        <v>8731</v>
      </c>
      <c r="M6025" s="4">
        <v>12.0</v>
      </c>
    </row>
    <row r="6026">
      <c r="A6026" s="85">
        <v>45929.0</v>
      </c>
      <c r="B6026" s="22" t="s">
        <v>1937</v>
      </c>
      <c r="C6026" s="22" t="s">
        <v>8726</v>
      </c>
      <c r="D6026" s="22">
        <v>0.0</v>
      </c>
      <c r="E6026" s="22" t="s">
        <v>9112</v>
      </c>
      <c r="F6026" s="106" t="s">
        <v>9113</v>
      </c>
      <c r="G6026" s="106" t="s">
        <v>9114</v>
      </c>
      <c r="H6026" s="22" t="s">
        <v>8729</v>
      </c>
      <c r="I6026" s="99">
        <v>46293.97152777777</v>
      </c>
      <c r="J6026" s="22" t="s">
        <v>9115</v>
      </c>
      <c r="K6026" s="4">
        <f>IFERROR(__xludf.DUMMYFUNCTION("""COMPUTED_VALUE"""),11.0)</f>
        <v>11</v>
      </c>
      <c r="L6026" s="4" t="s">
        <v>8731</v>
      </c>
      <c r="M6026" s="4">
        <v>12.0</v>
      </c>
    </row>
    <row r="6027">
      <c r="A6027" s="85">
        <v>45930.0</v>
      </c>
      <c r="B6027" s="22" t="s">
        <v>1937</v>
      </c>
      <c r="C6027" s="22" t="s">
        <v>8726</v>
      </c>
      <c r="D6027" s="22">
        <v>0.0</v>
      </c>
      <c r="E6027" s="22" t="s">
        <v>9112</v>
      </c>
      <c r="F6027" s="106" t="s">
        <v>9113</v>
      </c>
      <c r="G6027" s="106" t="s">
        <v>9114</v>
      </c>
      <c r="H6027" s="22" t="s">
        <v>8729</v>
      </c>
      <c r="I6027" s="99">
        <v>46293.97152777777</v>
      </c>
      <c r="J6027" s="22" t="s">
        <v>9115</v>
      </c>
      <c r="K6027" s="4">
        <f>IFERROR(__xludf.DUMMYFUNCTION("""COMPUTED_VALUE"""),11.0)</f>
        <v>11</v>
      </c>
      <c r="L6027" s="4" t="s">
        <v>8731</v>
      </c>
      <c r="M6027" s="4">
        <v>12.0</v>
      </c>
    </row>
    <row r="6028">
      <c r="A6028" s="85">
        <v>45961.0</v>
      </c>
      <c r="B6028" s="22" t="s">
        <v>1937</v>
      </c>
      <c r="C6028" s="22" t="s">
        <v>8726</v>
      </c>
      <c r="D6028" s="22">
        <v>0.0</v>
      </c>
      <c r="E6028" s="22" t="s">
        <v>9116</v>
      </c>
      <c r="F6028" s="106" t="s">
        <v>9117</v>
      </c>
      <c r="G6028" s="106" t="s">
        <v>9118</v>
      </c>
      <c r="H6028" s="22" t="s">
        <v>8729</v>
      </c>
      <c r="I6028" s="99">
        <v>46293.97152777777</v>
      </c>
      <c r="J6028" s="22" t="s">
        <v>9119</v>
      </c>
      <c r="K6028" s="4">
        <f>IFERROR(__xludf.DUMMYFUNCTION("""COMPUTED_VALUE"""),11.0)</f>
        <v>11</v>
      </c>
      <c r="L6028" s="4" t="s">
        <v>8731</v>
      </c>
      <c r="M6028" s="4">
        <v>12.0</v>
      </c>
    </row>
    <row r="6029">
      <c r="A6029" s="85">
        <v>45962.0</v>
      </c>
      <c r="B6029" s="22" t="s">
        <v>1937</v>
      </c>
      <c r="C6029" s="22" t="s">
        <v>8726</v>
      </c>
      <c r="D6029" s="22">
        <v>0.0</v>
      </c>
      <c r="E6029" s="22" t="s">
        <v>9116</v>
      </c>
      <c r="F6029" s="106" t="s">
        <v>9117</v>
      </c>
      <c r="G6029" s="106" t="s">
        <v>9118</v>
      </c>
      <c r="H6029" s="22" t="s">
        <v>8729</v>
      </c>
      <c r="I6029" s="99">
        <v>46293.97152777777</v>
      </c>
      <c r="J6029" s="22" t="s">
        <v>9119</v>
      </c>
      <c r="K6029" s="4">
        <f>IFERROR(__xludf.DUMMYFUNCTION("""COMPUTED_VALUE"""),11.0)</f>
        <v>11</v>
      </c>
      <c r="L6029" s="4" t="s">
        <v>8731</v>
      </c>
      <c r="M6029" s="4">
        <v>12.0</v>
      </c>
    </row>
    <row r="6030">
      <c r="A6030" s="85">
        <v>45963.0</v>
      </c>
      <c r="B6030" s="22" t="s">
        <v>1937</v>
      </c>
      <c r="C6030" s="22" t="s">
        <v>8726</v>
      </c>
      <c r="D6030" s="22">
        <v>0.0</v>
      </c>
      <c r="E6030" s="22" t="s">
        <v>9116</v>
      </c>
      <c r="F6030" s="106" t="s">
        <v>9117</v>
      </c>
      <c r="G6030" s="106" t="s">
        <v>9118</v>
      </c>
      <c r="H6030" s="22" t="s">
        <v>8729</v>
      </c>
      <c r="I6030" s="99">
        <v>46293.97152777777</v>
      </c>
      <c r="J6030" s="22" t="s">
        <v>9119</v>
      </c>
      <c r="K6030" s="4">
        <f>IFERROR(__xludf.DUMMYFUNCTION("""COMPUTED_VALUE"""),12.0)</f>
        <v>12</v>
      </c>
      <c r="L6030" s="4" t="s">
        <v>8735</v>
      </c>
      <c r="M6030" s="4">
        <v>12.0</v>
      </c>
    </row>
    <row r="6031">
      <c r="A6031" s="85">
        <v>45964.0</v>
      </c>
      <c r="B6031" s="22" t="s">
        <v>1937</v>
      </c>
      <c r="C6031" s="22" t="s">
        <v>8726</v>
      </c>
      <c r="D6031" s="22">
        <v>0.0</v>
      </c>
      <c r="E6031" s="22" t="s">
        <v>9116</v>
      </c>
      <c r="F6031" s="106" t="s">
        <v>9117</v>
      </c>
      <c r="G6031" s="106" t="s">
        <v>9118</v>
      </c>
      <c r="H6031" s="22" t="s">
        <v>8729</v>
      </c>
      <c r="I6031" s="99">
        <v>46293.97152777777</v>
      </c>
      <c r="J6031" s="22" t="s">
        <v>9119</v>
      </c>
      <c r="K6031" s="4">
        <f>IFERROR(__xludf.DUMMYFUNCTION("""COMPUTED_VALUE"""),11.0)</f>
        <v>11</v>
      </c>
      <c r="L6031" s="4" t="s">
        <v>8731</v>
      </c>
      <c r="M6031" s="4">
        <v>12.0</v>
      </c>
    </row>
    <row r="6032">
      <c r="A6032" s="85">
        <v>45965.0</v>
      </c>
      <c r="B6032" s="22" t="s">
        <v>1937</v>
      </c>
      <c r="C6032" s="22" t="s">
        <v>8726</v>
      </c>
      <c r="D6032" s="22">
        <v>0.0</v>
      </c>
      <c r="E6032" s="22" t="s">
        <v>9116</v>
      </c>
      <c r="F6032" s="106" t="s">
        <v>9117</v>
      </c>
      <c r="G6032" s="106" t="s">
        <v>9118</v>
      </c>
      <c r="H6032" s="22" t="s">
        <v>8729</v>
      </c>
      <c r="I6032" s="99">
        <v>46293.97152777777</v>
      </c>
      <c r="J6032" s="22" t="s">
        <v>9119</v>
      </c>
      <c r="K6032" s="4">
        <f>IFERROR(__xludf.DUMMYFUNCTION("""COMPUTED_VALUE"""),11.0)</f>
        <v>11</v>
      </c>
      <c r="L6032" s="4" t="s">
        <v>8731</v>
      </c>
      <c r="M6032" s="4">
        <v>12.0</v>
      </c>
    </row>
    <row r="6033">
      <c r="A6033" s="85">
        <v>45966.0</v>
      </c>
      <c r="B6033" s="22" t="s">
        <v>1937</v>
      </c>
      <c r="C6033" s="22" t="s">
        <v>8726</v>
      </c>
      <c r="D6033" s="22">
        <v>0.0</v>
      </c>
      <c r="E6033" s="22" t="s">
        <v>9116</v>
      </c>
      <c r="F6033" s="106" t="s">
        <v>9117</v>
      </c>
      <c r="G6033" s="106" t="s">
        <v>9118</v>
      </c>
      <c r="H6033" s="22" t="s">
        <v>8729</v>
      </c>
      <c r="I6033" s="99">
        <v>46293.97152777777</v>
      </c>
      <c r="J6033" s="22" t="s">
        <v>9119</v>
      </c>
      <c r="K6033" s="4">
        <f>IFERROR(__xludf.DUMMYFUNCTION("""COMPUTED_VALUE"""),11.0)</f>
        <v>11</v>
      </c>
      <c r="L6033" s="4" t="s">
        <v>8731</v>
      </c>
      <c r="M6033" s="4">
        <v>12.0</v>
      </c>
    </row>
    <row r="6034">
      <c r="A6034" s="85">
        <v>45967.0</v>
      </c>
      <c r="B6034" s="22" t="s">
        <v>1937</v>
      </c>
      <c r="C6034" s="22" t="s">
        <v>8726</v>
      </c>
      <c r="D6034" s="22">
        <v>0.0</v>
      </c>
      <c r="E6034" s="22" t="s">
        <v>9116</v>
      </c>
      <c r="F6034" s="106" t="s">
        <v>9117</v>
      </c>
      <c r="G6034" s="106" t="s">
        <v>9118</v>
      </c>
      <c r="H6034" s="22" t="s">
        <v>8729</v>
      </c>
      <c r="I6034" s="99">
        <v>46293.97152777777</v>
      </c>
      <c r="J6034" s="22" t="s">
        <v>9119</v>
      </c>
      <c r="K6034" s="4">
        <f>IFERROR(__xludf.DUMMYFUNCTION("""COMPUTED_VALUE"""),11.0)</f>
        <v>11</v>
      </c>
      <c r="L6034" s="4" t="s">
        <v>8731</v>
      </c>
      <c r="M6034" s="4">
        <v>12.0</v>
      </c>
    </row>
    <row r="6035">
      <c r="A6035" s="85">
        <v>45968.0</v>
      </c>
      <c r="B6035" s="22" t="s">
        <v>1937</v>
      </c>
      <c r="C6035" s="22" t="s">
        <v>8726</v>
      </c>
      <c r="D6035" s="22">
        <v>0.0</v>
      </c>
      <c r="E6035" s="22" t="s">
        <v>9116</v>
      </c>
      <c r="F6035" s="106" t="s">
        <v>9117</v>
      </c>
      <c r="G6035" s="106" t="s">
        <v>9118</v>
      </c>
      <c r="H6035" s="22" t="s">
        <v>8729</v>
      </c>
      <c r="I6035" s="99">
        <v>46293.97152777777</v>
      </c>
      <c r="J6035" s="22" t="s">
        <v>9119</v>
      </c>
      <c r="K6035" s="4">
        <f>IFERROR(__xludf.DUMMYFUNCTION("""COMPUTED_VALUE"""),11.0)</f>
        <v>11</v>
      </c>
      <c r="L6035" s="4" t="s">
        <v>8731</v>
      </c>
      <c r="M6035" s="4">
        <v>12.0</v>
      </c>
    </row>
    <row r="6036">
      <c r="A6036" s="85">
        <v>45969.0</v>
      </c>
      <c r="B6036" s="22" t="s">
        <v>1937</v>
      </c>
      <c r="C6036" s="22" t="s">
        <v>8726</v>
      </c>
      <c r="D6036" s="22">
        <v>0.0</v>
      </c>
      <c r="E6036" s="22" t="s">
        <v>9116</v>
      </c>
      <c r="F6036" s="106" t="s">
        <v>9117</v>
      </c>
      <c r="G6036" s="106" t="s">
        <v>9118</v>
      </c>
      <c r="H6036" s="22" t="s">
        <v>8729</v>
      </c>
      <c r="I6036" s="99">
        <v>46293.97152777777</v>
      </c>
      <c r="J6036" s="22" t="s">
        <v>9119</v>
      </c>
      <c r="K6036" s="4">
        <f>IFERROR(__xludf.DUMMYFUNCTION("""COMPUTED_VALUE"""),11.0)</f>
        <v>11</v>
      </c>
      <c r="L6036" s="4" t="s">
        <v>8731</v>
      </c>
      <c r="M6036" s="4">
        <v>12.0</v>
      </c>
    </row>
    <row r="6037">
      <c r="A6037" s="85">
        <v>45970.0</v>
      </c>
      <c r="B6037" s="22" t="s">
        <v>1937</v>
      </c>
      <c r="C6037" s="22" t="s">
        <v>8726</v>
      </c>
      <c r="D6037" s="22">
        <v>0.0</v>
      </c>
      <c r="E6037" s="22" t="s">
        <v>9116</v>
      </c>
      <c r="F6037" s="106" t="s">
        <v>9117</v>
      </c>
      <c r="G6037" s="106" t="s">
        <v>9118</v>
      </c>
      <c r="H6037" s="22" t="s">
        <v>8729</v>
      </c>
      <c r="I6037" s="99">
        <v>46293.97152777777</v>
      </c>
      <c r="J6037" s="22" t="s">
        <v>9119</v>
      </c>
      <c r="K6037" s="4">
        <f>IFERROR(__xludf.DUMMYFUNCTION("""COMPUTED_VALUE"""),11.0)</f>
        <v>11</v>
      </c>
      <c r="L6037" s="4" t="s">
        <v>8731</v>
      </c>
      <c r="M6037" s="4">
        <v>12.0</v>
      </c>
    </row>
    <row r="6038">
      <c r="A6038" s="85">
        <v>45971.0</v>
      </c>
      <c r="B6038" s="22" t="s">
        <v>1937</v>
      </c>
      <c r="C6038" s="22" t="s">
        <v>8726</v>
      </c>
      <c r="D6038" s="22">
        <v>0.0</v>
      </c>
      <c r="E6038" s="22" t="s">
        <v>9116</v>
      </c>
      <c r="F6038" s="106" t="s">
        <v>9117</v>
      </c>
      <c r="G6038" s="106" t="s">
        <v>9118</v>
      </c>
      <c r="H6038" s="22" t="s">
        <v>8729</v>
      </c>
      <c r="I6038" s="99">
        <v>46293.97152777777</v>
      </c>
      <c r="J6038" s="22" t="s">
        <v>9119</v>
      </c>
      <c r="K6038" s="4">
        <f>IFERROR(__xludf.DUMMYFUNCTION("""COMPUTED_VALUE"""),11.0)</f>
        <v>11</v>
      </c>
      <c r="L6038" s="4" t="s">
        <v>8731</v>
      </c>
      <c r="M6038" s="4">
        <v>12.0</v>
      </c>
    </row>
    <row r="6039">
      <c r="A6039" s="85">
        <v>45972.0</v>
      </c>
      <c r="B6039" s="22" t="s">
        <v>1937</v>
      </c>
      <c r="C6039" s="22" t="s">
        <v>8726</v>
      </c>
      <c r="D6039" s="22">
        <v>0.0</v>
      </c>
      <c r="E6039" s="22" t="s">
        <v>9116</v>
      </c>
      <c r="F6039" s="106" t="s">
        <v>9117</v>
      </c>
      <c r="G6039" s="106" t="s">
        <v>9118</v>
      </c>
      <c r="H6039" s="22" t="s">
        <v>8729</v>
      </c>
      <c r="I6039" s="99">
        <v>46293.97152777777</v>
      </c>
      <c r="J6039" s="22" t="s">
        <v>9119</v>
      </c>
      <c r="K6039" s="4">
        <f>IFERROR(__xludf.DUMMYFUNCTION("""COMPUTED_VALUE"""),11.0)</f>
        <v>11</v>
      </c>
      <c r="L6039" s="4" t="s">
        <v>8731</v>
      </c>
      <c r="M6039" s="4">
        <v>12.0</v>
      </c>
    </row>
    <row r="6040">
      <c r="A6040" s="85">
        <v>45973.0</v>
      </c>
      <c r="B6040" s="22" t="s">
        <v>1937</v>
      </c>
      <c r="C6040" s="22" t="s">
        <v>8726</v>
      </c>
      <c r="D6040" s="22">
        <v>0.0</v>
      </c>
      <c r="E6040" s="22" t="s">
        <v>9116</v>
      </c>
      <c r="F6040" s="106" t="s">
        <v>9117</v>
      </c>
      <c r="G6040" s="106" t="s">
        <v>9118</v>
      </c>
      <c r="H6040" s="22" t="s">
        <v>8729</v>
      </c>
      <c r="I6040" s="99">
        <v>46293.97152777777</v>
      </c>
      <c r="J6040" s="22" t="s">
        <v>9119</v>
      </c>
      <c r="K6040" s="4">
        <f>IFERROR(__xludf.DUMMYFUNCTION("""COMPUTED_VALUE"""),11.0)</f>
        <v>11</v>
      </c>
      <c r="L6040" s="4" t="s">
        <v>8731</v>
      </c>
      <c r="M6040" s="4">
        <v>12.0</v>
      </c>
    </row>
    <row r="6041">
      <c r="A6041" s="85">
        <v>45974.0</v>
      </c>
      <c r="B6041" s="22" t="s">
        <v>1937</v>
      </c>
      <c r="C6041" s="22" t="s">
        <v>8726</v>
      </c>
      <c r="D6041" s="22">
        <v>0.0</v>
      </c>
      <c r="E6041" s="22" t="s">
        <v>9116</v>
      </c>
      <c r="F6041" s="106" t="s">
        <v>9117</v>
      </c>
      <c r="G6041" s="106" t="s">
        <v>9118</v>
      </c>
      <c r="H6041" s="22" t="s">
        <v>8729</v>
      </c>
      <c r="I6041" s="99">
        <v>46293.97152777777</v>
      </c>
      <c r="J6041" s="22" t="s">
        <v>9119</v>
      </c>
      <c r="K6041" s="4">
        <f>IFERROR(__xludf.DUMMYFUNCTION("""COMPUTED_VALUE"""),11.0)</f>
        <v>11</v>
      </c>
      <c r="L6041" s="4" t="s">
        <v>8731</v>
      </c>
      <c r="M6041" s="4">
        <v>12.0</v>
      </c>
    </row>
    <row r="6042">
      <c r="A6042" s="85">
        <v>45975.0</v>
      </c>
      <c r="B6042" s="22" t="s">
        <v>1937</v>
      </c>
      <c r="C6042" s="22" t="s">
        <v>8726</v>
      </c>
      <c r="D6042" s="22">
        <v>1.0</v>
      </c>
      <c r="E6042" s="22" t="s">
        <v>9120</v>
      </c>
      <c r="F6042" s="106" t="s">
        <v>1943</v>
      </c>
      <c r="G6042" s="106" t="s">
        <v>1944</v>
      </c>
      <c r="H6042" s="22" t="s">
        <v>9121</v>
      </c>
      <c r="I6042" s="99">
        <v>46293.97152777777</v>
      </c>
      <c r="J6042" s="22" t="s">
        <v>9122</v>
      </c>
      <c r="K6042" s="4">
        <f>IFERROR(__xludf.DUMMYFUNCTION("""COMPUTED_VALUE"""),11.0)</f>
        <v>11</v>
      </c>
      <c r="L6042" s="4" t="s">
        <v>8731</v>
      </c>
      <c r="M6042" s="4">
        <v>12.0</v>
      </c>
    </row>
    <row r="6043">
      <c r="A6043" s="85">
        <v>45976.0</v>
      </c>
      <c r="B6043" s="22" t="s">
        <v>1937</v>
      </c>
      <c r="C6043" s="22" t="s">
        <v>8726</v>
      </c>
      <c r="D6043" s="22">
        <v>0.0</v>
      </c>
      <c r="E6043" s="22" t="s">
        <v>9116</v>
      </c>
      <c r="F6043" s="106" t="s">
        <v>9117</v>
      </c>
      <c r="G6043" s="106" t="s">
        <v>9118</v>
      </c>
      <c r="H6043" s="22" t="s">
        <v>8729</v>
      </c>
      <c r="I6043" s="99">
        <v>46293.97152777777</v>
      </c>
      <c r="J6043" s="22" t="s">
        <v>9119</v>
      </c>
      <c r="K6043" s="4">
        <f>IFERROR(__xludf.DUMMYFUNCTION("""COMPUTED_VALUE"""),11.0)</f>
        <v>11</v>
      </c>
      <c r="L6043" s="4" t="s">
        <v>8731</v>
      </c>
      <c r="M6043" s="4">
        <v>12.0</v>
      </c>
    </row>
    <row r="6044">
      <c r="A6044" s="85">
        <v>45977.0</v>
      </c>
      <c r="B6044" s="22" t="s">
        <v>1937</v>
      </c>
      <c r="C6044" s="22" t="s">
        <v>8726</v>
      </c>
      <c r="D6044" s="22">
        <v>0.0</v>
      </c>
      <c r="E6044" s="22" t="s">
        <v>9116</v>
      </c>
      <c r="F6044" s="106" t="s">
        <v>9117</v>
      </c>
      <c r="G6044" s="106" t="s">
        <v>9118</v>
      </c>
      <c r="H6044" s="22" t="s">
        <v>8729</v>
      </c>
      <c r="I6044" s="99">
        <v>46293.97152777777</v>
      </c>
      <c r="J6044" s="22" t="s">
        <v>9119</v>
      </c>
      <c r="K6044" s="4">
        <f>IFERROR(__xludf.DUMMYFUNCTION("""COMPUTED_VALUE"""),11.0)</f>
        <v>11</v>
      </c>
      <c r="L6044" s="4" t="s">
        <v>8731</v>
      </c>
      <c r="M6044" s="4">
        <v>12.0</v>
      </c>
    </row>
    <row r="6045">
      <c r="A6045" s="85">
        <v>45978.0</v>
      </c>
      <c r="B6045" s="22" t="s">
        <v>1937</v>
      </c>
      <c r="C6045" s="22" t="s">
        <v>8726</v>
      </c>
      <c r="D6045" s="22">
        <v>0.0</v>
      </c>
      <c r="E6045" s="22" t="s">
        <v>9116</v>
      </c>
      <c r="F6045" s="106" t="s">
        <v>9117</v>
      </c>
      <c r="G6045" s="106" t="s">
        <v>9118</v>
      </c>
      <c r="H6045" s="22" t="s">
        <v>8729</v>
      </c>
      <c r="I6045" s="99">
        <v>46293.97152777777</v>
      </c>
      <c r="J6045" s="22" t="s">
        <v>9119</v>
      </c>
      <c r="K6045" s="4">
        <f>IFERROR(__xludf.DUMMYFUNCTION("""COMPUTED_VALUE"""),11.0)</f>
        <v>11</v>
      </c>
      <c r="L6045" s="4" t="s">
        <v>8731</v>
      </c>
      <c r="M6045" s="4">
        <v>12.0</v>
      </c>
    </row>
    <row r="6046">
      <c r="A6046" s="85">
        <v>45979.0</v>
      </c>
      <c r="B6046" s="22" t="s">
        <v>1937</v>
      </c>
      <c r="C6046" s="22" t="s">
        <v>8726</v>
      </c>
      <c r="D6046" s="22">
        <v>0.0</v>
      </c>
      <c r="E6046" s="22" t="s">
        <v>9116</v>
      </c>
      <c r="F6046" s="106" t="s">
        <v>9117</v>
      </c>
      <c r="G6046" s="106" t="s">
        <v>9118</v>
      </c>
      <c r="H6046" s="22" t="s">
        <v>8729</v>
      </c>
      <c r="I6046" s="99">
        <v>46293.97152777777</v>
      </c>
      <c r="J6046" s="22" t="s">
        <v>9119</v>
      </c>
      <c r="K6046" s="4">
        <f>IFERROR(__xludf.DUMMYFUNCTION("""COMPUTED_VALUE"""),11.0)</f>
        <v>11</v>
      </c>
      <c r="L6046" s="4" t="s">
        <v>8731</v>
      </c>
      <c r="M6046" s="4">
        <v>12.0</v>
      </c>
    </row>
    <row r="6047">
      <c r="A6047" s="85">
        <v>45980.0</v>
      </c>
      <c r="B6047" s="22" t="s">
        <v>1937</v>
      </c>
      <c r="C6047" s="22" t="s">
        <v>8726</v>
      </c>
      <c r="D6047" s="22">
        <v>0.0</v>
      </c>
      <c r="E6047" s="22" t="s">
        <v>9116</v>
      </c>
      <c r="F6047" s="106" t="s">
        <v>9117</v>
      </c>
      <c r="G6047" s="106" t="s">
        <v>9118</v>
      </c>
      <c r="H6047" s="22" t="s">
        <v>8729</v>
      </c>
      <c r="I6047" s="99">
        <v>46293.97152777777</v>
      </c>
      <c r="J6047" s="22" t="s">
        <v>9119</v>
      </c>
      <c r="K6047" s="4">
        <f>IFERROR(__xludf.DUMMYFUNCTION("""COMPUTED_VALUE"""),11.0)</f>
        <v>11</v>
      </c>
      <c r="L6047" s="4" t="s">
        <v>8731</v>
      </c>
      <c r="M6047" s="4">
        <v>12.0</v>
      </c>
    </row>
    <row r="6048">
      <c r="A6048" s="85">
        <v>45981.0</v>
      </c>
      <c r="B6048" s="22" t="s">
        <v>1937</v>
      </c>
      <c r="C6048" s="22" t="s">
        <v>8726</v>
      </c>
      <c r="D6048" s="22">
        <v>0.0</v>
      </c>
      <c r="E6048" s="22" t="s">
        <v>9116</v>
      </c>
      <c r="F6048" s="106" t="s">
        <v>9117</v>
      </c>
      <c r="G6048" s="106" t="s">
        <v>9118</v>
      </c>
      <c r="H6048" s="22" t="s">
        <v>8729</v>
      </c>
      <c r="I6048" s="99">
        <v>46293.97152777777</v>
      </c>
      <c r="J6048" s="22" t="s">
        <v>9119</v>
      </c>
      <c r="K6048" s="4">
        <f>IFERROR(__xludf.DUMMYFUNCTION("""COMPUTED_VALUE"""),11.0)</f>
        <v>11</v>
      </c>
      <c r="L6048" s="4" t="s">
        <v>8731</v>
      </c>
      <c r="M6048" s="4">
        <v>12.0</v>
      </c>
    </row>
    <row r="6049">
      <c r="A6049" s="85">
        <v>45982.0</v>
      </c>
      <c r="B6049" s="22" t="s">
        <v>1937</v>
      </c>
      <c r="C6049" s="22" t="s">
        <v>8726</v>
      </c>
      <c r="D6049" s="22">
        <v>0.0</v>
      </c>
      <c r="E6049" s="22" t="s">
        <v>9116</v>
      </c>
      <c r="F6049" s="106" t="s">
        <v>9117</v>
      </c>
      <c r="G6049" s="106" t="s">
        <v>9118</v>
      </c>
      <c r="H6049" s="22" t="s">
        <v>8729</v>
      </c>
      <c r="I6049" s="99">
        <v>46293.97152777777</v>
      </c>
      <c r="J6049" s="22" t="s">
        <v>9119</v>
      </c>
      <c r="K6049" s="4">
        <f>IFERROR(__xludf.DUMMYFUNCTION("""COMPUTED_VALUE"""),11.0)</f>
        <v>11</v>
      </c>
      <c r="L6049" s="4" t="s">
        <v>8731</v>
      </c>
      <c r="M6049" s="4">
        <v>12.0</v>
      </c>
    </row>
    <row r="6050">
      <c r="A6050" s="85">
        <v>45983.0</v>
      </c>
      <c r="B6050" s="22" t="s">
        <v>1937</v>
      </c>
      <c r="C6050" s="22" t="s">
        <v>8726</v>
      </c>
      <c r="D6050" s="22">
        <v>0.0</v>
      </c>
      <c r="E6050" s="22" t="s">
        <v>9116</v>
      </c>
      <c r="F6050" s="106" t="s">
        <v>9117</v>
      </c>
      <c r="G6050" s="106" t="s">
        <v>9118</v>
      </c>
      <c r="H6050" s="22" t="s">
        <v>8729</v>
      </c>
      <c r="I6050" s="99">
        <v>46293.97152777777</v>
      </c>
      <c r="J6050" s="22" t="s">
        <v>9119</v>
      </c>
      <c r="K6050" s="4">
        <f>IFERROR(__xludf.DUMMYFUNCTION("""COMPUTED_VALUE"""),11.0)</f>
        <v>11</v>
      </c>
      <c r="L6050" s="4" t="s">
        <v>8731</v>
      </c>
      <c r="M6050" s="4">
        <v>12.0</v>
      </c>
    </row>
    <row r="6051">
      <c r="A6051" s="85">
        <v>45984.0</v>
      </c>
      <c r="B6051" s="22" t="s">
        <v>1937</v>
      </c>
      <c r="C6051" s="22" t="s">
        <v>8726</v>
      </c>
      <c r="D6051" s="22">
        <v>0.0</v>
      </c>
      <c r="E6051" s="22" t="s">
        <v>9116</v>
      </c>
      <c r="F6051" s="106" t="s">
        <v>9117</v>
      </c>
      <c r="G6051" s="106" t="s">
        <v>9118</v>
      </c>
      <c r="H6051" s="22" t="s">
        <v>8729</v>
      </c>
      <c r="I6051" s="99">
        <v>46293.97152777777</v>
      </c>
      <c r="J6051" s="22" t="s">
        <v>9119</v>
      </c>
      <c r="K6051" s="4">
        <f>IFERROR(__xludf.DUMMYFUNCTION("""COMPUTED_VALUE"""),11.0)</f>
        <v>11</v>
      </c>
      <c r="L6051" s="4" t="s">
        <v>8731</v>
      </c>
      <c r="M6051" s="4">
        <v>12.0</v>
      </c>
    </row>
    <row r="6052">
      <c r="A6052" s="85">
        <v>45985.0</v>
      </c>
      <c r="B6052" s="22" t="s">
        <v>1937</v>
      </c>
      <c r="C6052" s="22" t="s">
        <v>8726</v>
      </c>
      <c r="D6052" s="22">
        <v>0.0</v>
      </c>
      <c r="E6052" s="22" t="s">
        <v>9116</v>
      </c>
      <c r="F6052" s="106" t="s">
        <v>9117</v>
      </c>
      <c r="G6052" s="106" t="s">
        <v>9118</v>
      </c>
      <c r="H6052" s="22" t="s">
        <v>8729</v>
      </c>
      <c r="I6052" s="99">
        <v>46293.97152777777</v>
      </c>
      <c r="J6052" s="22" t="s">
        <v>9119</v>
      </c>
      <c r="K6052" s="4">
        <f>IFERROR(__xludf.DUMMYFUNCTION("""COMPUTED_VALUE"""),11.0)</f>
        <v>11</v>
      </c>
      <c r="L6052" s="4" t="s">
        <v>8731</v>
      </c>
      <c r="M6052" s="4">
        <v>12.0</v>
      </c>
    </row>
    <row r="6053">
      <c r="A6053" s="85">
        <v>45986.0</v>
      </c>
      <c r="B6053" s="22" t="s">
        <v>1937</v>
      </c>
      <c r="C6053" s="22" t="s">
        <v>8726</v>
      </c>
      <c r="D6053" s="22">
        <v>0.0</v>
      </c>
      <c r="E6053" s="22" t="s">
        <v>9116</v>
      </c>
      <c r="F6053" s="106" t="s">
        <v>9117</v>
      </c>
      <c r="G6053" s="106" t="s">
        <v>9118</v>
      </c>
      <c r="H6053" s="22" t="s">
        <v>8729</v>
      </c>
      <c r="I6053" s="99">
        <v>46293.97152777777</v>
      </c>
      <c r="J6053" s="22" t="s">
        <v>9119</v>
      </c>
      <c r="K6053" s="4">
        <f>IFERROR(__xludf.DUMMYFUNCTION("""COMPUTED_VALUE"""),11.0)</f>
        <v>11</v>
      </c>
      <c r="L6053" s="4" t="s">
        <v>8731</v>
      </c>
      <c r="M6053" s="4">
        <v>12.0</v>
      </c>
    </row>
    <row r="6054">
      <c r="A6054" s="85">
        <v>45987.0</v>
      </c>
      <c r="B6054" s="22" t="s">
        <v>1937</v>
      </c>
      <c r="C6054" s="22" t="s">
        <v>8726</v>
      </c>
      <c r="D6054" s="22">
        <v>0.0</v>
      </c>
      <c r="E6054" s="22" t="s">
        <v>9116</v>
      </c>
      <c r="F6054" s="106" t="s">
        <v>9117</v>
      </c>
      <c r="G6054" s="106" t="s">
        <v>9118</v>
      </c>
      <c r="H6054" s="22" t="s">
        <v>8729</v>
      </c>
      <c r="I6054" s="99">
        <v>46293.97152777777</v>
      </c>
      <c r="J6054" s="22" t="s">
        <v>9119</v>
      </c>
      <c r="K6054" s="4">
        <f>IFERROR(__xludf.DUMMYFUNCTION("""COMPUTED_VALUE"""),11.0)</f>
        <v>11</v>
      </c>
      <c r="L6054" s="4" t="s">
        <v>8731</v>
      </c>
      <c r="M6054" s="4">
        <v>12.0</v>
      </c>
    </row>
    <row r="6055">
      <c r="A6055" s="85">
        <v>45988.0</v>
      </c>
      <c r="B6055" s="22" t="s">
        <v>1937</v>
      </c>
      <c r="C6055" s="22" t="s">
        <v>8726</v>
      </c>
      <c r="D6055" s="22">
        <v>0.0</v>
      </c>
      <c r="E6055" s="22" t="s">
        <v>9116</v>
      </c>
      <c r="F6055" s="106" t="s">
        <v>9117</v>
      </c>
      <c r="G6055" s="106" t="s">
        <v>9118</v>
      </c>
      <c r="H6055" s="22" t="s">
        <v>8729</v>
      </c>
      <c r="I6055" s="99">
        <v>46293.97152777777</v>
      </c>
      <c r="J6055" s="22" t="s">
        <v>9119</v>
      </c>
      <c r="K6055" s="4">
        <f>IFERROR(__xludf.DUMMYFUNCTION("""COMPUTED_VALUE"""),11.0)</f>
        <v>11</v>
      </c>
      <c r="L6055" s="4" t="s">
        <v>8731</v>
      </c>
      <c r="M6055" s="4">
        <v>12.0</v>
      </c>
    </row>
    <row r="6056">
      <c r="A6056" s="85">
        <v>45989.0</v>
      </c>
      <c r="B6056" s="22" t="s">
        <v>1937</v>
      </c>
      <c r="C6056" s="22" t="s">
        <v>8726</v>
      </c>
      <c r="D6056" s="22">
        <v>0.0</v>
      </c>
      <c r="E6056" s="22" t="s">
        <v>9116</v>
      </c>
      <c r="F6056" s="106" t="s">
        <v>9117</v>
      </c>
      <c r="G6056" s="106" t="s">
        <v>9118</v>
      </c>
      <c r="H6056" s="22" t="s">
        <v>8729</v>
      </c>
      <c r="I6056" s="99">
        <v>46293.97152777777</v>
      </c>
      <c r="J6056" s="22" t="s">
        <v>9119</v>
      </c>
      <c r="K6056" s="4">
        <f>IFERROR(__xludf.DUMMYFUNCTION("""COMPUTED_VALUE"""),11.0)</f>
        <v>11</v>
      </c>
      <c r="L6056" s="4" t="s">
        <v>8731</v>
      </c>
      <c r="M6056" s="4">
        <v>12.0</v>
      </c>
    </row>
    <row r="6057">
      <c r="A6057" s="85">
        <v>45990.0</v>
      </c>
      <c r="B6057" s="22" t="s">
        <v>1937</v>
      </c>
      <c r="C6057" s="22" t="s">
        <v>8726</v>
      </c>
      <c r="D6057" s="22">
        <v>0.0</v>
      </c>
      <c r="E6057" s="22" t="s">
        <v>9116</v>
      </c>
      <c r="F6057" s="106" t="s">
        <v>9117</v>
      </c>
      <c r="G6057" s="106" t="s">
        <v>9118</v>
      </c>
      <c r="H6057" s="22" t="s">
        <v>8729</v>
      </c>
      <c r="I6057" s="99">
        <v>46293.97152777777</v>
      </c>
      <c r="J6057" s="22" t="s">
        <v>9119</v>
      </c>
      <c r="K6057" s="4">
        <f>IFERROR(__xludf.DUMMYFUNCTION("""COMPUTED_VALUE"""),11.0)</f>
        <v>11</v>
      </c>
      <c r="L6057" s="4" t="s">
        <v>8731</v>
      </c>
      <c r="M6057" s="4">
        <v>12.0</v>
      </c>
    </row>
    <row r="6058">
      <c r="A6058" s="85">
        <v>45991.0</v>
      </c>
      <c r="B6058" s="22" t="s">
        <v>1937</v>
      </c>
      <c r="C6058" s="22" t="s">
        <v>8726</v>
      </c>
      <c r="D6058" s="22">
        <v>0.0</v>
      </c>
      <c r="E6058" s="22" t="s">
        <v>9116</v>
      </c>
      <c r="F6058" s="106" t="s">
        <v>9117</v>
      </c>
      <c r="G6058" s="106" t="s">
        <v>9118</v>
      </c>
      <c r="H6058" s="22" t="s">
        <v>8729</v>
      </c>
      <c r="I6058" s="99">
        <v>46293.97152777777</v>
      </c>
      <c r="J6058" s="22" t="s">
        <v>9119</v>
      </c>
      <c r="K6058" s="4">
        <f>IFERROR(__xludf.DUMMYFUNCTION("""COMPUTED_VALUE"""),11.0)</f>
        <v>11</v>
      </c>
      <c r="L6058" s="4" t="s">
        <v>8731</v>
      </c>
      <c r="M6058" s="4">
        <v>12.0</v>
      </c>
    </row>
    <row r="6059">
      <c r="A6059" s="85">
        <v>45992.0</v>
      </c>
      <c r="B6059" s="22" t="s">
        <v>1937</v>
      </c>
      <c r="C6059" s="22" t="s">
        <v>8726</v>
      </c>
      <c r="D6059" s="22">
        <v>0.0</v>
      </c>
      <c r="E6059" s="22" t="s">
        <v>9116</v>
      </c>
      <c r="F6059" s="106" t="s">
        <v>9117</v>
      </c>
      <c r="G6059" s="106" t="s">
        <v>9118</v>
      </c>
      <c r="H6059" s="22" t="s">
        <v>8729</v>
      </c>
      <c r="I6059" s="99">
        <v>46293.97152777777</v>
      </c>
      <c r="J6059" s="22" t="s">
        <v>9119</v>
      </c>
      <c r="K6059" s="4">
        <f>IFERROR(__xludf.DUMMYFUNCTION("""COMPUTED_VALUE"""),11.0)</f>
        <v>11</v>
      </c>
      <c r="L6059" s="4" t="s">
        <v>8731</v>
      </c>
      <c r="M6059" s="4">
        <v>12.0</v>
      </c>
    </row>
    <row r="6060">
      <c r="A6060" s="85">
        <v>45993.0</v>
      </c>
      <c r="B6060" s="22" t="s">
        <v>1937</v>
      </c>
      <c r="C6060" s="22" t="s">
        <v>8726</v>
      </c>
      <c r="D6060" s="22">
        <v>0.0</v>
      </c>
      <c r="E6060" s="22" t="s">
        <v>9116</v>
      </c>
      <c r="F6060" s="106" t="s">
        <v>9117</v>
      </c>
      <c r="G6060" s="106" t="s">
        <v>9118</v>
      </c>
      <c r="H6060" s="22" t="s">
        <v>8729</v>
      </c>
      <c r="I6060" s="99">
        <v>46293.97152777777</v>
      </c>
      <c r="J6060" s="22" t="s">
        <v>9119</v>
      </c>
      <c r="K6060" s="4">
        <f>IFERROR(__xludf.DUMMYFUNCTION("""COMPUTED_VALUE"""),11.0)</f>
        <v>11</v>
      </c>
      <c r="L6060" s="4" t="s">
        <v>8731</v>
      </c>
      <c r="M6060" s="4">
        <v>12.0</v>
      </c>
    </row>
    <row r="6061">
      <c r="A6061" s="85">
        <v>45994.0</v>
      </c>
      <c r="B6061" s="22" t="s">
        <v>1937</v>
      </c>
      <c r="C6061" s="22" t="s">
        <v>8726</v>
      </c>
      <c r="D6061" s="22">
        <v>0.0</v>
      </c>
      <c r="E6061" s="22" t="s">
        <v>9116</v>
      </c>
      <c r="F6061" s="106" t="s">
        <v>9117</v>
      </c>
      <c r="G6061" s="106" t="s">
        <v>9118</v>
      </c>
      <c r="H6061" s="22" t="s">
        <v>8729</v>
      </c>
      <c r="I6061" s="99">
        <v>46293.97152777777</v>
      </c>
      <c r="J6061" s="22" t="s">
        <v>9119</v>
      </c>
      <c r="K6061" s="4">
        <f>IFERROR(__xludf.DUMMYFUNCTION("""COMPUTED_VALUE"""),11.0)</f>
        <v>11</v>
      </c>
      <c r="L6061" s="4" t="s">
        <v>8731</v>
      </c>
      <c r="M6061" s="4">
        <v>12.0</v>
      </c>
    </row>
    <row r="6062">
      <c r="A6062" s="85">
        <v>45995.0</v>
      </c>
      <c r="B6062" s="22" t="s">
        <v>1937</v>
      </c>
      <c r="C6062" s="22" t="s">
        <v>8726</v>
      </c>
      <c r="D6062" s="22">
        <v>0.0</v>
      </c>
      <c r="E6062" s="22" t="s">
        <v>9116</v>
      </c>
      <c r="F6062" s="106" t="s">
        <v>9117</v>
      </c>
      <c r="G6062" s="106" t="s">
        <v>9118</v>
      </c>
      <c r="H6062" s="22" t="s">
        <v>8729</v>
      </c>
      <c r="I6062" s="99">
        <v>46293.97152777777</v>
      </c>
      <c r="J6062" s="22" t="s">
        <v>9119</v>
      </c>
      <c r="K6062" s="4">
        <f>IFERROR(__xludf.DUMMYFUNCTION("""COMPUTED_VALUE"""),11.0)</f>
        <v>11</v>
      </c>
      <c r="L6062" s="4" t="s">
        <v>8731</v>
      </c>
      <c r="M6062" s="4">
        <v>12.0</v>
      </c>
    </row>
    <row r="6063">
      <c r="A6063" s="85">
        <v>45996.0</v>
      </c>
      <c r="B6063" s="22" t="s">
        <v>1937</v>
      </c>
      <c r="C6063" s="22" t="s">
        <v>8726</v>
      </c>
      <c r="D6063" s="22">
        <v>0.0</v>
      </c>
      <c r="E6063" s="22" t="s">
        <v>9116</v>
      </c>
      <c r="F6063" s="106" t="s">
        <v>9117</v>
      </c>
      <c r="G6063" s="106" t="s">
        <v>9118</v>
      </c>
      <c r="H6063" s="22" t="s">
        <v>8729</v>
      </c>
      <c r="I6063" s="99">
        <v>46293.97152777777</v>
      </c>
      <c r="J6063" s="22" t="s">
        <v>9119</v>
      </c>
      <c r="K6063" s="4">
        <f>IFERROR(__xludf.DUMMYFUNCTION("""COMPUTED_VALUE"""),11.0)</f>
        <v>11</v>
      </c>
      <c r="L6063" s="4" t="s">
        <v>8731</v>
      </c>
      <c r="M6063" s="4">
        <v>12.0</v>
      </c>
    </row>
    <row r="6064">
      <c r="A6064" s="85">
        <v>45997.0</v>
      </c>
      <c r="B6064" s="22" t="s">
        <v>1937</v>
      </c>
      <c r="C6064" s="22" t="s">
        <v>8726</v>
      </c>
      <c r="D6064" s="22">
        <v>0.0</v>
      </c>
      <c r="E6064" s="22" t="s">
        <v>9116</v>
      </c>
      <c r="F6064" s="106" t="s">
        <v>9117</v>
      </c>
      <c r="G6064" s="106" t="s">
        <v>9118</v>
      </c>
      <c r="H6064" s="22" t="s">
        <v>8729</v>
      </c>
      <c r="I6064" s="99">
        <v>46293.97152777777</v>
      </c>
      <c r="J6064" s="22" t="s">
        <v>9119</v>
      </c>
      <c r="K6064" s="4">
        <f>IFERROR(__xludf.DUMMYFUNCTION("""COMPUTED_VALUE"""),11.0)</f>
        <v>11</v>
      </c>
      <c r="L6064" s="4" t="s">
        <v>8731</v>
      </c>
      <c r="M6064" s="4">
        <v>12.0</v>
      </c>
    </row>
    <row r="6065">
      <c r="A6065" s="85">
        <v>45998.0</v>
      </c>
      <c r="B6065" s="22" t="s">
        <v>1937</v>
      </c>
      <c r="C6065" s="22" t="s">
        <v>8726</v>
      </c>
      <c r="D6065" s="22">
        <v>0.0</v>
      </c>
      <c r="E6065" s="22" t="s">
        <v>9116</v>
      </c>
      <c r="F6065" s="106" t="s">
        <v>9117</v>
      </c>
      <c r="G6065" s="106" t="s">
        <v>9118</v>
      </c>
      <c r="H6065" s="22" t="s">
        <v>8729</v>
      </c>
      <c r="I6065" s="99">
        <v>46293.97152777777</v>
      </c>
      <c r="J6065" s="22" t="s">
        <v>9119</v>
      </c>
      <c r="K6065" s="4">
        <f>IFERROR(__xludf.DUMMYFUNCTION("""COMPUTED_VALUE"""),11.0)</f>
        <v>11</v>
      </c>
      <c r="L6065" s="4" t="s">
        <v>8731</v>
      </c>
      <c r="M6065" s="4">
        <v>12.0</v>
      </c>
    </row>
    <row r="6066">
      <c r="A6066" s="85">
        <v>45999.0</v>
      </c>
      <c r="B6066" s="22" t="s">
        <v>1937</v>
      </c>
      <c r="C6066" s="22" t="s">
        <v>8726</v>
      </c>
      <c r="D6066" s="22">
        <v>0.0</v>
      </c>
      <c r="E6066" s="22" t="s">
        <v>9116</v>
      </c>
      <c r="F6066" s="106" t="s">
        <v>9117</v>
      </c>
      <c r="G6066" s="106" t="s">
        <v>9118</v>
      </c>
      <c r="H6066" s="22" t="s">
        <v>8729</v>
      </c>
      <c r="I6066" s="99">
        <v>46293.97152777777</v>
      </c>
      <c r="J6066" s="22" t="s">
        <v>9119</v>
      </c>
      <c r="K6066" s="4">
        <f>IFERROR(__xludf.DUMMYFUNCTION("""COMPUTED_VALUE"""),11.0)</f>
        <v>11</v>
      </c>
      <c r="L6066" s="4" t="s">
        <v>8731</v>
      </c>
      <c r="M6066" s="4">
        <v>12.0</v>
      </c>
    </row>
    <row r="6067">
      <c r="A6067" s="85">
        <v>46000.0</v>
      </c>
      <c r="B6067" s="22" t="s">
        <v>1937</v>
      </c>
      <c r="C6067" s="22" t="s">
        <v>8726</v>
      </c>
      <c r="D6067" s="22">
        <v>0.0</v>
      </c>
      <c r="E6067" s="22" t="s">
        <v>9116</v>
      </c>
      <c r="F6067" s="106" t="s">
        <v>9117</v>
      </c>
      <c r="G6067" s="106" t="s">
        <v>9118</v>
      </c>
      <c r="H6067" s="22" t="s">
        <v>8729</v>
      </c>
      <c r="I6067" s="99">
        <v>46293.97152777777</v>
      </c>
      <c r="J6067" s="22" t="s">
        <v>9119</v>
      </c>
      <c r="K6067" s="4">
        <f>IFERROR(__xludf.DUMMYFUNCTION("""COMPUTED_VALUE"""),11.0)</f>
        <v>11</v>
      </c>
      <c r="L6067" s="4" t="s">
        <v>8731</v>
      </c>
      <c r="M6067" s="4">
        <v>12.0</v>
      </c>
    </row>
    <row r="6068">
      <c r="A6068" s="85">
        <v>46001.0</v>
      </c>
      <c r="B6068" s="22" t="s">
        <v>1937</v>
      </c>
      <c r="C6068" s="22" t="s">
        <v>8726</v>
      </c>
      <c r="D6068" s="22">
        <v>0.0</v>
      </c>
      <c r="E6068" s="22" t="s">
        <v>9116</v>
      </c>
      <c r="F6068" s="106" t="s">
        <v>9117</v>
      </c>
      <c r="G6068" s="106" t="s">
        <v>9118</v>
      </c>
      <c r="H6068" s="22" t="s">
        <v>8729</v>
      </c>
      <c r="I6068" s="99">
        <v>46293.97152777777</v>
      </c>
      <c r="J6068" s="22" t="s">
        <v>9119</v>
      </c>
      <c r="K6068" s="4">
        <f>IFERROR(__xludf.DUMMYFUNCTION("""COMPUTED_VALUE"""),11.0)</f>
        <v>11</v>
      </c>
      <c r="L6068" s="4" t="s">
        <v>8731</v>
      </c>
      <c r="M6068" s="4">
        <v>12.0</v>
      </c>
    </row>
    <row r="6069">
      <c r="A6069" s="85">
        <v>46002.0</v>
      </c>
      <c r="B6069" s="22" t="s">
        <v>1937</v>
      </c>
      <c r="C6069" s="22" t="s">
        <v>8726</v>
      </c>
      <c r="D6069" s="22">
        <v>0.0</v>
      </c>
      <c r="E6069" s="22" t="s">
        <v>9116</v>
      </c>
      <c r="F6069" s="106" t="s">
        <v>9117</v>
      </c>
      <c r="G6069" s="106" t="s">
        <v>9118</v>
      </c>
      <c r="H6069" s="22" t="s">
        <v>8729</v>
      </c>
      <c r="I6069" s="99">
        <v>46293.97152777777</v>
      </c>
      <c r="J6069" s="22" t="s">
        <v>9119</v>
      </c>
      <c r="K6069" s="4">
        <f>IFERROR(__xludf.DUMMYFUNCTION("""COMPUTED_VALUE"""),11.0)</f>
        <v>11</v>
      </c>
      <c r="L6069" s="4" t="s">
        <v>8731</v>
      </c>
      <c r="M6069" s="4">
        <v>12.0</v>
      </c>
    </row>
    <row r="6070">
      <c r="A6070" s="85">
        <v>46003.0</v>
      </c>
      <c r="B6070" s="22" t="s">
        <v>1937</v>
      </c>
      <c r="C6070" s="22" t="s">
        <v>8726</v>
      </c>
      <c r="D6070" s="22">
        <v>0.0</v>
      </c>
      <c r="E6070" s="22" t="s">
        <v>9116</v>
      </c>
      <c r="F6070" s="106" t="s">
        <v>9117</v>
      </c>
      <c r="G6070" s="106" t="s">
        <v>9118</v>
      </c>
      <c r="H6070" s="22" t="s">
        <v>8729</v>
      </c>
      <c r="I6070" s="99">
        <v>46293.97152777777</v>
      </c>
      <c r="J6070" s="22" t="s">
        <v>9119</v>
      </c>
      <c r="K6070" s="4">
        <f>IFERROR(__xludf.DUMMYFUNCTION("""COMPUTED_VALUE"""),11.0)</f>
        <v>11</v>
      </c>
      <c r="L6070" s="4" t="s">
        <v>8731</v>
      </c>
      <c r="M6070" s="4">
        <v>12.0</v>
      </c>
    </row>
    <row r="6071">
      <c r="A6071" s="85">
        <v>46004.0</v>
      </c>
      <c r="B6071" s="22" t="s">
        <v>1937</v>
      </c>
      <c r="C6071" s="22" t="s">
        <v>8726</v>
      </c>
      <c r="D6071" s="22">
        <v>0.0</v>
      </c>
      <c r="E6071" s="22" t="s">
        <v>9116</v>
      </c>
      <c r="F6071" s="106" t="s">
        <v>9117</v>
      </c>
      <c r="G6071" s="106" t="s">
        <v>9118</v>
      </c>
      <c r="H6071" s="22" t="s">
        <v>8729</v>
      </c>
      <c r="I6071" s="99">
        <v>46293.97152777777</v>
      </c>
      <c r="J6071" s="22" t="s">
        <v>9119</v>
      </c>
      <c r="K6071" s="4">
        <f>IFERROR(__xludf.DUMMYFUNCTION("""COMPUTED_VALUE"""),11.0)</f>
        <v>11</v>
      </c>
      <c r="L6071" s="4" t="s">
        <v>8731</v>
      </c>
      <c r="M6071" s="4">
        <v>12.0</v>
      </c>
    </row>
    <row r="6072">
      <c r="A6072" s="85">
        <v>46005.0</v>
      </c>
      <c r="B6072" s="22" t="s">
        <v>1937</v>
      </c>
      <c r="C6072" s="22" t="s">
        <v>8726</v>
      </c>
      <c r="D6072" s="22">
        <v>0.0</v>
      </c>
      <c r="E6072" s="22" t="s">
        <v>9116</v>
      </c>
      <c r="F6072" s="106" t="s">
        <v>9117</v>
      </c>
      <c r="G6072" s="106" t="s">
        <v>9118</v>
      </c>
      <c r="H6072" s="22" t="s">
        <v>8729</v>
      </c>
      <c r="I6072" s="99">
        <v>46293.97152777777</v>
      </c>
      <c r="J6072" s="22" t="s">
        <v>9119</v>
      </c>
      <c r="K6072" s="4">
        <f>IFERROR(__xludf.DUMMYFUNCTION("""COMPUTED_VALUE"""),11.0)</f>
        <v>11</v>
      </c>
      <c r="L6072" s="4" t="s">
        <v>8731</v>
      </c>
      <c r="M6072" s="4">
        <v>12.0</v>
      </c>
    </row>
    <row r="6073">
      <c r="A6073" s="85">
        <v>46006.0</v>
      </c>
      <c r="B6073" s="22" t="s">
        <v>1937</v>
      </c>
      <c r="C6073" s="22" t="s">
        <v>8726</v>
      </c>
      <c r="D6073" s="22">
        <v>0.0</v>
      </c>
      <c r="E6073" s="22" t="s">
        <v>9116</v>
      </c>
      <c r="F6073" s="106" t="s">
        <v>9117</v>
      </c>
      <c r="G6073" s="106" t="s">
        <v>9118</v>
      </c>
      <c r="H6073" s="22" t="s">
        <v>8729</v>
      </c>
      <c r="I6073" s="99">
        <v>46293.97152777777</v>
      </c>
      <c r="J6073" s="22" t="s">
        <v>9119</v>
      </c>
      <c r="K6073" s="4">
        <f>IFERROR(__xludf.DUMMYFUNCTION("""COMPUTED_VALUE"""),11.0)</f>
        <v>11</v>
      </c>
      <c r="L6073" s="4" t="s">
        <v>8731</v>
      </c>
      <c r="M6073" s="4">
        <v>12.0</v>
      </c>
    </row>
    <row r="6074">
      <c r="A6074" s="85">
        <v>46007.0</v>
      </c>
      <c r="B6074" s="22" t="s">
        <v>1937</v>
      </c>
      <c r="C6074" s="22" t="s">
        <v>8726</v>
      </c>
      <c r="D6074" s="22">
        <v>0.0</v>
      </c>
      <c r="E6074" s="22" t="s">
        <v>9116</v>
      </c>
      <c r="F6074" s="106" t="s">
        <v>9117</v>
      </c>
      <c r="G6074" s="106" t="s">
        <v>9118</v>
      </c>
      <c r="H6074" s="22" t="s">
        <v>8729</v>
      </c>
      <c r="I6074" s="99">
        <v>46293.97152777777</v>
      </c>
      <c r="J6074" s="22" t="s">
        <v>9119</v>
      </c>
      <c r="K6074" s="4">
        <f>IFERROR(__xludf.DUMMYFUNCTION("""COMPUTED_VALUE"""),11.0)</f>
        <v>11</v>
      </c>
      <c r="L6074" s="4" t="s">
        <v>8731</v>
      </c>
      <c r="M6074" s="4">
        <v>12.0</v>
      </c>
    </row>
    <row r="6075">
      <c r="A6075" s="85">
        <v>46008.0</v>
      </c>
      <c r="B6075" s="22" t="s">
        <v>1937</v>
      </c>
      <c r="C6075" s="22" t="s">
        <v>8726</v>
      </c>
      <c r="D6075" s="22">
        <v>0.0</v>
      </c>
      <c r="E6075" s="22" t="s">
        <v>9116</v>
      </c>
      <c r="F6075" s="106" t="s">
        <v>9117</v>
      </c>
      <c r="G6075" s="106" t="s">
        <v>9118</v>
      </c>
      <c r="H6075" s="22" t="s">
        <v>8729</v>
      </c>
      <c r="I6075" s="99">
        <v>46293.97152777777</v>
      </c>
      <c r="J6075" s="22" t="s">
        <v>9119</v>
      </c>
      <c r="K6075" s="4">
        <f>IFERROR(__xludf.DUMMYFUNCTION("""COMPUTED_VALUE"""),11.0)</f>
        <v>11</v>
      </c>
      <c r="L6075" s="4" t="s">
        <v>8731</v>
      </c>
      <c r="M6075" s="4">
        <v>12.0</v>
      </c>
    </row>
    <row r="6076">
      <c r="A6076" s="85">
        <v>46009.0</v>
      </c>
      <c r="B6076" s="22" t="s">
        <v>1937</v>
      </c>
      <c r="C6076" s="22" t="s">
        <v>8726</v>
      </c>
      <c r="D6076" s="22">
        <v>0.0</v>
      </c>
      <c r="E6076" s="22" t="s">
        <v>9116</v>
      </c>
      <c r="F6076" s="106" t="s">
        <v>9117</v>
      </c>
      <c r="G6076" s="106" t="s">
        <v>9118</v>
      </c>
      <c r="H6076" s="22" t="s">
        <v>8729</v>
      </c>
      <c r="I6076" s="99">
        <v>46293.97152777777</v>
      </c>
      <c r="J6076" s="22" t="s">
        <v>9119</v>
      </c>
      <c r="K6076" s="4">
        <f>IFERROR(__xludf.DUMMYFUNCTION("""COMPUTED_VALUE"""),11.0)</f>
        <v>11</v>
      </c>
      <c r="L6076" s="4" t="s">
        <v>8731</v>
      </c>
      <c r="M6076" s="4">
        <v>12.0</v>
      </c>
    </row>
    <row r="6077">
      <c r="A6077" s="85">
        <v>46010.0</v>
      </c>
      <c r="B6077" s="22" t="s">
        <v>1937</v>
      </c>
      <c r="C6077" s="22" t="s">
        <v>8726</v>
      </c>
      <c r="D6077" s="22">
        <v>0.0</v>
      </c>
      <c r="E6077" s="22" t="s">
        <v>9116</v>
      </c>
      <c r="F6077" s="106" t="s">
        <v>9117</v>
      </c>
      <c r="G6077" s="106" t="s">
        <v>9118</v>
      </c>
      <c r="H6077" s="22" t="s">
        <v>8729</v>
      </c>
      <c r="I6077" s="99">
        <v>46293.97152777777</v>
      </c>
      <c r="J6077" s="22" t="s">
        <v>9119</v>
      </c>
      <c r="K6077" s="4">
        <f>IFERROR(__xludf.DUMMYFUNCTION("""COMPUTED_VALUE"""),11.0)</f>
        <v>11</v>
      </c>
      <c r="L6077" s="4" t="s">
        <v>8731</v>
      </c>
      <c r="M6077" s="4">
        <v>12.0</v>
      </c>
    </row>
    <row r="6078">
      <c r="A6078" s="85">
        <v>46011.0</v>
      </c>
      <c r="B6078" s="22" t="s">
        <v>1937</v>
      </c>
      <c r="C6078" s="22" t="s">
        <v>8726</v>
      </c>
      <c r="D6078" s="22">
        <v>0.0</v>
      </c>
      <c r="E6078" s="22" t="s">
        <v>9116</v>
      </c>
      <c r="F6078" s="106" t="s">
        <v>9117</v>
      </c>
      <c r="G6078" s="106" t="s">
        <v>9118</v>
      </c>
      <c r="H6078" s="22" t="s">
        <v>8729</v>
      </c>
      <c r="I6078" s="99">
        <v>46293.97152777777</v>
      </c>
      <c r="J6078" s="22" t="s">
        <v>9119</v>
      </c>
      <c r="K6078" s="4">
        <f>IFERROR(__xludf.DUMMYFUNCTION("""COMPUTED_VALUE"""),11.0)</f>
        <v>11</v>
      </c>
      <c r="L6078" s="4" t="s">
        <v>8731</v>
      </c>
      <c r="M6078" s="4">
        <v>12.0</v>
      </c>
    </row>
    <row r="6079">
      <c r="A6079" s="85">
        <v>46012.0</v>
      </c>
      <c r="B6079" s="22" t="s">
        <v>1937</v>
      </c>
      <c r="C6079" s="22" t="s">
        <v>8726</v>
      </c>
      <c r="D6079" s="22">
        <v>0.0</v>
      </c>
      <c r="E6079" s="22" t="s">
        <v>9116</v>
      </c>
      <c r="F6079" s="106" t="s">
        <v>9117</v>
      </c>
      <c r="G6079" s="106" t="s">
        <v>9118</v>
      </c>
      <c r="H6079" s="22" t="s">
        <v>8729</v>
      </c>
      <c r="I6079" s="99">
        <v>46293.97152777777</v>
      </c>
      <c r="J6079" s="22" t="s">
        <v>9119</v>
      </c>
      <c r="K6079" s="4">
        <f>IFERROR(__xludf.DUMMYFUNCTION("""COMPUTED_VALUE"""),11.0)</f>
        <v>11</v>
      </c>
      <c r="L6079" s="4" t="s">
        <v>8731</v>
      </c>
      <c r="M6079" s="4">
        <v>12.0</v>
      </c>
    </row>
    <row r="6080">
      <c r="A6080" s="85">
        <v>46013.0</v>
      </c>
      <c r="B6080" s="22" t="s">
        <v>1937</v>
      </c>
      <c r="C6080" s="22" t="s">
        <v>8726</v>
      </c>
      <c r="D6080" s="22">
        <v>0.0</v>
      </c>
      <c r="E6080" s="22" t="s">
        <v>9116</v>
      </c>
      <c r="F6080" s="106" t="s">
        <v>9117</v>
      </c>
      <c r="G6080" s="106" t="s">
        <v>9118</v>
      </c>
      <c r="H6080" s="22" t="s">
        <v>8729</v>
      </c>
      <c r="I6080" s="99">
        <v>46293.97152777777</v>
      </c>
      <c r="J6080" s="22" t="s">
        <v>9119</v>
      </c>
      <c r="K6080" s="4">
        <f>IFERROR(__xludf.DUMMYFUNCTION("""COMPUTED_VALUE"""),11.0)</f>
        <v>11</v>
      </c>
      <c r="L6080" s="4" t="s">
        <v>8731</v>
      </c>
      <c r="M6080" s="4">
        <v>12.0</v>
      </c>
    </row>
    <row r="6081">
      <c r="A6081" s="85">
        <v>46014.0</v>
      </c>
      <c r="B6081" s="22" t="s">
        <v>1937</v>
      </c>
      <c r="C6081" s="22" t="s">
        <v>8726</v>
      </c>
      <c r="D6081" s="22">
        <v>0.0</v>
      </c>
      <c r="E6081" s="22" t="s">
        <v>9116</v>
      </c>
      <c r="F6081" s="106" t="s">
        <v>9117</v>
      </c>
      <c r="G6081" s="106" t="s">
        <v>9118</v>
      </c>
      <c r="H6081" s="22" t="s">
        <v>8729</v>
      </c>
      <c r="I6081" s="99">
        <v>46293.97152777777</v>
      </c>
      <c r="J6081" s="22" t="s">
        <v>9119</v>
      </c>
      <c r="K6081" s="4">
        <f>IFERROR(__xludf.DUMMYFUNCTION("""COMPUTED_VALUE"""),12.0)</f>
        <v>12</v>
      </c>
      <c r="L6081" s="4" t="s">
        <v>8735</v>
      </c>
      <c r="M6081" s="4">
        <v>12.0</v>
      </c>
    </row>
    <row r="6082">
      <c r="A6082" s="85">
        <v>46015.0</v>
      </c>
      <c r="B6082" s="22" t="s">
        <v>1937</v>
      </c>
      <c r="C6082" s="22" t="s">
        <v>8726</v>
      </c>
      <c r="D6082" s="22">
        <v>0.0</v>
      </c>
      <c r="E6082" s="22" t="s">
        <v>9116</v>
      </c>
      <c r="F6082" s="106" t="s">
        <v>9117</v>
      </c>
      <c r="G6082" s="106" t="s">
        <v>9118</v>
      </c>
      <c r="H6082" s="22" t="s">
        <v>8729</v>
      </c>
      <c r="I6082" s="99">
        <v>46293.97152777777</v>
      </c>
      <c r="J6082" s="22" t="s">
        <v>9119</v>
      </c>
      <c r="K6082" s="4">
        <f>IFERROR(__xludf.DUMMYFUNCTION("""COMPUTED_VALUE"""),11.0)</f>
        <v>11</v>
      </c>
      <c r="L6082" s="4" t="s">
        <v>8731</v>
      </c>
      <c r="M6082" s="4">
        <v>12.0</v>
      </c>
    </row>
    <row r="6083">
      <c r="A6083" s="85">
        <v>46016.0</v>
      </c>
      <c r="B6083" s="22" t="s">
        <v>1937</v>
      </c>
      <c r="C6083" s="22" t="s">
        <v>8726</v>
      </c>
      <c r="D6083" s="22">
        <v>0.0</v>
      </c>
      <c r="E6083" s="22" t="s">
        <v>9116</v>
      </c>
      <c r="F6083" s="106" t="s">
        <v>9117</v>
      </c>
      <c r="G6083" s="106" t="s">
        <v>9118</v>
      </c>
      <c r="H6083" s="22" t="s">
        <v>8729</v>
      </c>
      <c r="I6083" s="99">
        <v>46293.97152777777</v>
      </c>
      <c r="J6083" s="22" t="s">
        <v>9119</v>
      </c>
      <c r="K6083" s="4">
        <f>IFERROR(__xludf.DUMMYFUNCTION("""COMPUTED_VALUE"""),11.0)</f>
        <v>11</v>
      </c>
      <c r="L6083" s="4" t="s">
        <v>8731</v>
      </c>
      <c r="M6083" s="4">
        <v>12.0</v>
      </c>
    </row>
    <row r="6084">
      <c r="A6084" s="85">
        <v>46017.0</v>
      </c>
      <c r="B6084" s="22" t="s">
        <v>1937</v>
      </c>
      <c r="C6084" s="22" t="s">
        <v>8726</v>
      </c>
      <c r="D6084" s="22">
        <v>0.0</v>
      </c>
      <c r="E6084" s="22" t="s">
        <v>9116</v>
      </c>
      <c r="F6084" s="106" t="s">
        <v>9117</v>
      </c>
      <c r="G6084" s="106" t="s">
        <v>9118</v>
      </c>
      <c r="H6084" s="22" t="s">
        <v>8729</v>
      </c>
      <c r="I6084" s="99">
        <v>46293.97152777777</v>
      </c>
      <c r="J6084" s="22" t="s">
        <v>9119</v>
      </c>
      <c r="K6084" s="4">
        <f>IFERROR(__xludf.DUMMYFUNCTION("""COMPUTED_VALUE"""),11.0)</f>
        <v>11</v>
      </c>
      <c r="L6084" s="4" t="s">
        <v>8731</v>
      </c>
      <c r="M6084" s="4">
        <v>12.0</v>
      </c>
    </row>
    <row r="6085">
      <c r="A6085" s="85">
        <v>46018.0</v>
      </c>
      <c r="B6085" s="22" t="s">
        <v>1937</v>
      </c>
      <c r="C6085" s="22" t="s">
        <v>8726</v>
      </c>
      <c r="D6085" s="22">
        <v>0.0</v>
      </c>
      <c r="E6085" s="22" t="s">
        <v>9116</v>
      </c>
      <c r="F6085" s="106" t="s">
        <v>9117</v>
      </c>
      <c r="G6085" s="106" t="s">
        <v>9118</v>
      </c>
      <c r="H6085" s="22" t="s">
        <v>8729</v>
      </c>
      <c r="I6085" s="99">
        <v>46293.97152777777</v>
      </c>
      <c r="J6085" s="22" t="s">
        <v>9119</v>
      </c>
      <c r="K6085" s="4">
        <f>IFERROR(__xludf.DUMMYFUNCTION("""COMPUTED_VALUE"""),11.0)</f>
        <v>11</v>
      </c>
      <c r="L6085" s="4" t="s">
        <v>8731</v>
      </c>
      <c r="M6085" s="4">
        <v>12.0</v>
      </c>
    </row>
    <row r="6086">
      <c r="A6086" s="85">
        <v>46019.0</v>
      </c>
      <c r="B6086" s="22" t="s">
        <v>1937</v>
      </c>
      <c r="C6086" s="22" t="s">
        <v>8726</v>
      </c>
      <c r="D6086" s="22">
        <v>0.0</v>
      </c>
      <c r="E6086" s="22" t="s">
        <v>9116</v>
      </c>
      <c r="F6086" s="106" t="s">
        <v>9117</v>
      </c>
      <c r="G6086" s="106" t="s">
        <v>9118</v>
      </c>
      <c r="H6086" s="22" t="s">
        <v>8729</v>
      </c>
      <c r="I6086" s="99">
        <v>46293.97152777777</v>
      </c>
      <c r="J6086" s="22" t="s">
        <v>9119</v>
      </c>
      <c r="K6086" s="4">
        <f>IFERROR(__xludf.DUMMYFUNCTION("""COMPUTED_VALUE"""),11.0)</f>
        <v>11</v>
      </c>
      <c r="L6086" s="4" t="s">
        <v>8731</v>
      </c>
      <c r="M6086" s="4">
        <v>12.0</v>
      </c>
    </row>
    <row r="6087">
      <c r="A6087" s="85">
        <v>46020.0</v>
      </c>
      <c r="B6087" s="22" t="s">
        <v>1937</v>
      </c>
      <c r="C6087" s="22" t="s">
        <v>8726</v>
      </c>
      <c r="D6087" s="22">
        <v>0.0</v>
      </c>
      <c r="E6087" s="22" t="s">
        <v>9116</v>
      </c>
      <c r="F6087" s="106" t="s">
        <v>9117</v>
      </c>
      <c r="G6087" s="106" t="s">
        <v>9118</v>
      </c>
      <c r="H6087" s="22" t="s">
        <v>8729</v>
      </c>
      <c r="I6087" s="99">
        <v>46293.97152777777</v>
      </c>
      <c r="J6087" s="22" t="s">
        <v>9119</v>
      </c>
      <c r="K6087" s="4">
        <f>IFERROR(__xludf.DUMMYFUNCTION("""COMPUTED_VALUE"""),11.0)</f>
        <v>11</v>
      </c>
      <c r="L6087" s="4" t="s">
        <v>8731</v>
      </c>
      <c r="M6087" s="4">
        <v>12.0</v>
      </c>
    </row>
    <row r="6088">
      <c r="A6088" s="85">
        <v>46021.0</v>
      </c>
      <c r="B6088" s="22" t="s">
        <v>1937</v>
      </c>
      <c r="C6088" s="22" t="s">
        <v>8726</v>
      </c>
      <c r="D6088" s="22">
        <v>0.0</v>
      </c>
      <c r="E6088" s="22" t="s">
        <v>9116</v>
      </c>
      <c r="F6088" s="106" t="s">
        <v>9117</v>
      </c>
      <c r="G6088" s="106" t="s">
        <v>9118</v>
      </c>
      <c r="H6088" s="22" t="s">
        <v>8729</v>
      </c>
      <c r="I6088" s="99">
        <v>46293.97152777777</v>
      </c>
      <c r="J6088" s="22" t="s">
        <v>9119</v>
      </c>
      <c r="K6088" s="4">
        <f>IFERROR(__xludf.DUMMYFUNCTION("""COMPUTED_VALUE"""),11.0)</f>
        <v>11</v>
      </c>
      <c r="L6088" s="4" t="s">
        <v>8731</v>
      </c>
      <c r="M6088" s="4">
        <v>12.0</v>
      </c>
    </row>
    <row r="6089">
      <c r="A6089" s="85">
        <v>46022.0</v>
      </c>
      <c r="B6089" s="22" t="s">
        <v>1937</v>
      </c>
      <c r="C6089" s="22" t="s">
        <v>8726</v>
      </c>
      <c r="D6089" s="22">
        <v>0.0</v>
      </c>
      <c r="E6089" s="22" t="s">
        <v>9116</v>
      </c>
      <c r="F6089" s="106" t="s">
        <v>9117</v>
      </c>
      <c r="G6089" s="106" t="s">
        <v>9118</v>
      </c>
      <c r="H6089" s="22" t="s">
        <v>8729</v>
      </c>
      <c r="I6089" s="99">
        <v>46293.97152777777</v>
      </c>
      <c r="J6089" s="22" t="s">
        <v>9119</v>
      </c>
      <c r="K6089" s="4">
        <f>IFERROR(__xludf.DUMMYFUNCTION("""COMPUTED_VALUE"""),11.0)</f>
        <v>11</v>
      </c>
      <c r="L6089" s="4" t="s">
        <v>8731</v>
      </c>
      <c r="M6089" s="4">
        <v>12.0</v>
      </c>
    </row>
    <row r="6090">
      <c r="A6090" s="85">
        <v>46223.0</v>
      </c>
      <c r="B6090" s="22" t="s">
        <v>1937</v>
      </c>
      <c r="C6090" s="22" t="s">
        <v>8726</v>
      </c>
      <c r="D6090" s="22">
        <v>0.0</v>
      </c>
      <c r="E6090" s="22" t="s">
        <v>9123</v>
      </c>
      <c r="F6090" s="106" t="s">
        <v>9124</v>
      </c>
      <c r="G6090" s="106" t="s">
        <v>9125</v>
      </c>
      <c r="H6090" s="22" t="s">
        <v>8729</v>
      </c>
      <c r="I6090" s="99">
        <v>46294.02916666667</v>
      </c>
      <c r="J6090" s="22" t="s">
        <v>9126</v>
      </c>
      <c r="K6090" s="4">
        <f>IFERROR(__xludf.DUMMYFUNCTION("""COMPUTED_VALUE"""),12.0)</f>
        <v>12</v>
      </c>
      <c r="L6090" s="4" t="s">
        <v>8735</v>
      </c>
      <c r="M6090" s="4">
        <v>12.0</v>
      </c>
    </row>
    <row r="6091">
      <c r="A6091" s="85">
        <v>46224.0</v>
      </c>
      <c r="B6091" s="22" t="s">
        <v>1937</v>
      </c>
      <c r="C6091" s="22" t="s">
        <v>8726</v>
      </c>
      <c r="D6091" s="22">
        <v>0.0</v>
      </c>
      <c r="E6091" s="22" t="s">
        <v>9123</v>
      </c>
      <c r="F6091" s="106" t="s">
        <v>9125</v>
      </c>
      <c r="G6091" s="106" t="s">
        <v>9127</v>
      </c>
      <c r="H6091" s="22" t="s">
        <v>8729</v>
      </c>
      <c r="I6091" s="99">
        <v>46294.02916666667</v>
      </c>
      <c r="J6091" s="22" t="s">
        <v>9126</v>
      </c>
      <c r="K6091" s="4">
        <f>IFERROR(__xludf.DUMMYFUNCTION("""COMPUTED_VALUE"""),12.0)</f>
        <v>12</v>
      </c>
      <c r="L6091" s="4" t="s">
        <v>8735</v>
      </c>
      <c r="M6091" s="4">
        <v>12.0</v>
      </c>
    </row>
    <row r="6092">
      <c r="A6092" s="85">
        <v>46225.0</v>
      </c>
      <c r="B6092" s="22" t="s">
        <v>1937</v>
      </c>
      <c r="C6092" s="22" t="s">
        <v>8726</v>
      </c>
      <c r="D6092" s="22">
        <v>0.0</v>
      </c>
      <c r="E6092" s="22" t="s">
        <v>9123</v>
      </c>
      <c r="F6092" s="106" t="s">
        <v>9127</v>
      </c>
      <c r="G6092" s="106" t="s">
        <v>9128</v>
      </c>
      <c r="H6092" s="22" t="s">
        <v>8729</v>
      </c>
      <c r="I6092" s="99">
        <v>46294.02916666667</v>
      </c>
      <c r="J6092" s="22" t="s">
        <v>9126</v>
      </c>
      <c r="K6092" s="4">
        <f>IFERROR(__xludf.DUMMYFUNCTION("""COMPUTED_VALUE"""),12.0)</f>
        <v>12</v>
      </c>
      <c r="L6092" s="4" t="s">
        <v>8735</v>
      </c>
      <c r="M6092" s="4">
        <v>12.0</v>
      </c>
    </row>
    <row r="6093">
      <c r="A6093" s="85">
        <v>46226.0</v>
      </c>
      <c r="B6093" s="22" t="s">
        <v>1937</v>
      </c>
      <c r="C6093" s="22" t="s">
        <v>8726</v>
      </c>
      <c r="D6093" s="22">
        <v>0.0</v>
      </c>
      <c r="E6093" s="22" t="s">
        <v>9123</v>
      </c>
      <c r="F6093" s="106" t="s">
        <v>9128</v>
      </c>
      <c r="G6093" s="106" t="s">
        <v>9129</v>
      </c>
      <c r="H6093" s="22" t="s">
        <v>8729</v>
      </c>
      <c r="I6093" s="99">
        <v>46294.02916666667</v>
      </c>
      <c r="J6093" s="22" t="s">
        <v>9126</v>
      </c>
      <c r="K6093" s="4">
        <f>IFERROR(__xludf.DUMMYFUNCTION("""COMPUTED_VALUE"""),13.0)</f>
        <v>13</v>
      </c>
      <c r="L6093" s="4" t="s">
        <v>8735</v>
      </c>
      <c r="M6093" s="4">
        <v>12.0</v>
      </c>
    </row>
    <row r="6094">
      <c r="A6094" s="85">
        <v>46227.0</v>
      </c>
      <c r="B6094" s="22" t="s">
        <v>1937</v>
      </c>
      <c r="C6094" s="22" t="s">
        <v>8726</v>
      </c>
      <c r="D6094" s="22">
        <v>0.0</v>
      </c>
      <c r="E6094" s="22" t="s">
        <v>9123</v>
      </c>
      <c r="F6094" s="106" t="s">
        <v>9129</v>
      </c>
      <c r="G6094" s="106" t="s">
        <v>9130</v>
      </c>
      <c r="H6094" s="22" t="s">
        <v>8729</v>
      </c>
      <c r="I6094" s="99">
        <v>46294.02916666667</v>
      </c>
      <c r="J6094" s="22" t="s">
        <v>9126</v>
      </c>
      <c r="K6094" s="4">
        <f>IFERROR(__xludf.DUMMYFUNCTION("""COMPUTED_VALUE"""),11.0)</f>
        <v>11</v>
      </c>
      <c r="L6094" s="4" t="s">
        <v>8731</v>
      </c>
      <c r="M6094" s="4">
        <v>12.0</v>
      </c>
    </row>
    <row r="6095">
      <c r="A6095" s="85">
        <v>46228.0</v>
      </c>
      <c r="B6095" s="22" t="s">
        <v>1937</v>
      </c>
      <c r="C6095" s="22" t="s">
        <v>8726</v>
      </c>
      <c r="D6095" s="22">
        <v>0.0</v>
      </c>
      <c r="E6095" s="22" t="s">
        <v>9123</v>
      </c>
      <c r="F6095" s="106" t="s">
        <v>9130</v>
      </c>
      <c r="G6095" s="106" t="s">
        <v>9131</v>
      </c>
      <c r="H6095" s="22" t="s">
        <v>8729</v>
      </c>
      <c r="I6095" s="99">
        <v>46294.02916666667</v>
      </c>
      <c r="J6095" s="22" t="s">
        <v>9126</v>
      </c>
      <c r="K6095" s="4">
        <f>IFERROR(__xludf.DUMMYFUNCTION("""COMPUTED_VALUE"""),11.0)</f>
        <v>11</v>
      </c>
      <c r="L6095" s="4" t="s">
        <v>8731</v>
      </c>
      <c r="M6095" s="4">
        <v>12.0</v>
      </c>
    </row>
    <row r="6096">
      <c r="A6096" s="85">
        <v>46229.0</v>
      </c>
      <c r="B6096" s="22" t="s">
        <v>1937</v>
      </c>
      <c r="C6096" s="22" t="s">
        <v>8726</v>
      </c>
      <c r="D6096" s="22">
        <v>0.0</v>
      </c>
      <c r="E6096" s="22" t="s">
        <v>9123</v>
      </c>
      <c r="F6096" s="106" t="s">
        <v>9131</v>
      </c>
      <c r="G6096" s="106" t="s">
        <v>9130</v>
      </c>
      <c r="H6096" s="22" t="s">
        <v>8729</v>
      </c>
      <c r="I6096" s="99">
        <v>46294.02916666667</v>
      </c>
      <c r="J6096" s="22" t="s">
        <v>9126</v>
      </c>
      <c r="K6096" s="4">
        <f>IFERROR(__xludf.DUMMYFUNCTION("""COMPUTED_VALUE"""),11.0)</f>
        <v>11</v>
      </c>
      <c r="L6096" s="4" t="s">
        <v>8731</v>
      </c>
      <c r="M6096" s="4">
        <v>12.0</v>
      </c>
    </row>
    <row r="6097">
      <c r="A6097" s="85">
        <v>46230.0</v>
      </c>
      <c r="B6097" s="22" t="s">
        <v>1937</v>
      </c>
      <c r="C6097" s="22" t="s">
        <v>8726</v>
      </c>
      <c r="D6097" s="22">
        <v>0.0</v>
      </c>
      <c r="E6097" s="22" t="s">
        <v>9123</v>
      </c>
      <c r="F6097" s="106" t="s">
        <v>9130</v>
      </c>
      <c r="G6097" s="106" t="s">
        <v>9132</v>
      </c>
      <c r="H6097" s="22" t="s">
        <v>8729</v>
      </c>
      <c r="I6097" s="99">
        <v>46294.02916666667</v>
      </c>
      <c r="J6097" s="22" t="s">
        <v>9126</v>
      </c>
      <c r="K6097" s="4">
        <f>IFERROR(__xludf.DUMMYFUNCTION("""COMPUTED_VALUE"""),11.0)</f>
        <v>11</v>
      </c>
      <c r="L6097" s="4" t="s">
        <v>8731</v>
      </c>
      <c r="M6097" s="4">
        <v>12.0</v>
      </c>
    </row>
    <row r="6098">
      <c r="A6098" s="85">
        <v>46231.0</v>
      </c>
      <c r="B6098" s="22" t="s">
        <v>1937</v>
      </c>
      <c r="C6098" s="22" t="s">
        <v>8726</v>
      </c>
      <c r="D6098" s="22">
        <v>0.0</v>
      </c>
      <c r="E6098" s="22" t="s">
        <v>9123</v>
      </c>
      <c r="F6098" s="106" t="s">
        <v>9132</v>
      </c>
      <c r="G6098" s="106" t="s">
        <v>9133</v>
      </c>
      <c r="H6098" s="22" t="s">
        <v>8729</v>
      </c>
      <c r="I6098" s="99">
        <v>46294.02916666667</v>
      </c>
      <c r="J6098" s="22" t="s">
        <v>9126</v>
      </c>
      <c r="K6098" s="4">
        <f>IFERROR(__xludf.DUMMYFUNCTION("""COMPUTED_VALUE"""),11.0)</f>
        <v>11</v>
      </c>
      <c r="L6098" s="4" t="s">
        <v>8731</v>
      </c>
      <c r="M6098" s="4">
        <v>12.0</v>
      </c>
    </row>
    <row r="6099">
      <c r="A6099" s="85">
        <v>46232.0</v>
      </c>
      <c r="B6099" s="22" t="s">
        <v>1937</v>
      </c>
      <c r="C6099" s="22" t="s">
        <v>8726</v>
      </c>
      <c r="D6099" s="22">
        <v>0.0</v>
      </c>
      <c r="E6099" s="22" t="s">
        <v>9123</v>
      </c>
      <c r="F6099" s="106" t="s">
        <v>9133</v>
      </c>
      <c r="G6099" s="106" t="s">
        <v>9134</v>
      </c>
      <c r="H6099" s="22" t="s">
        <v>8729</v>
      </c>
      <c r="I6099" s="99">
        <v>46294.02916666667</v>
      </c>
      <c r="J6099" s="22" t="s">
        <v>9126</v>
      </c>
      <c r="K6099" s="4">
        <f>IFERROR(__xludf.DUMMYFUNCTION("""COMPUTED_VALUE"""),12.0)</f>
        <v>12</v>
      </c>
      <c r="L6099" s="4" t="s">
        <v>8735</v>
      </c>
      <c r="M6099" s="4">
        <v>12.0</v>
      </c>
    </row>
    <row r="6100">
      <c r="A6100" s="85">
        <v>46233.0</v>
      </c>
      <c r="B6100" s="22" t="s">
        <v>1937</v>
      </c>
      <c r="C6100" s="22" t="s">
        <v>8726</v>
      </c>
      <c r="D6100" s="22">
        <v>0.0</v>
      </c>
      <c r="E6100" s="22" t="s">
        <v>9123</v>
      </c>
      <c r="F6100" s="106" t="s">
        <v>9134</v>
      </c>
      <c r="G6100" s="106" t="s">
        <v>9135</v>
      </c>
      <c r="H6100" s="22" t="s">
        <v>8729</v>
      </c>
      <c r="I6100" s="99">
        <v>46294.02916666667</v>
      </c>
      <c r="J6100" s="22" t="s">
        <v>9126</v>
      </c>
      <c r="K6100" s="4">
        <f>IFERROR(__xludf.DUMMYFUNCTION("""COMPUTED_VALUE"""),11.0)</f>
        <v>11</v>
      </c>
      <c r="L6100" s="4" t="s">
        <v>8731</v>
      </c>
      <c r="M6100" s="4">
        <v>12.0</v>
      </c>
    </row>
    <row r="6101">
      <c r="A6101" s="85">
        <v>46234.0</v>
      </c>
      <c r="B6101" s="22" t="s">
        <v>1937</v>
      </c>
      <c r="C6101" s="22" t="s">
        <v>8726</v>
      </c>
      <c r="D6101" s="22">
        <v>0.0</v>
      </c>
      <c r="E6101" s="22" t="s">
        <v>9123</v>
      </c>
      <c r="F6101" s="106" t="s">
        <v>9135</v>
      </c>
      <c r="G6101" s="106" t="s">
        <v>9136</v>
      </c>
      <c r="H6101" s="22" t="s">
        <v>8729</v>
      </c>
      <c r="I6101" s="99">
        <v>46294.02916666667</v>
      </c>
      <c r="J6101" s="22" t="s">
        <v>9126</v>
      </c>
      <c r="K6101" s="4">
        <f>IFERROR(__xludf.DUMMYFUNCTION("""COMPUTED_VALUE"""),11.0)</f>
        <v>11</v>
      </c>
      <c r="L6101" s="4" t="s">
        <v>8731</v>
      </c>
      <c r="M6101" s="4">
        <v>12.0</v>
      </c>
    </row>
    <row r="6102">
      <c r="A6102" s="85">
        <v>46235.0</v>
      </c>
      <c r="B6102" s="22" t="s">
        <v>1937</v>
      </c>
      <c r="C6102" s="22" t="s">
        <v>8726</v>
      </c>
      <c r="D6102" s="22">
        <v>0.0</v>
      </c>
      <c r="E6102" s="22" t="s">
        <v>9137</v>
      </c>
      <c r="F6102" s="106" t="s">
        <v>9138</v>
      </c>
      <c r="G6102" s="106" t="s">
        <v>9139</v>
      </c>
      <c r="H6102" s="22" t="s">
        <v>8729</v>
      </c>
      <c r="I6102" s="99">
        <v>46294.02916666667</v>
      </c>
      <c r="J6102" s="22" t="s">
        <v>9140</v>
      </c>
      <c r="K6102" s="4">
        <f>IFERROR(__xludf.DUMMYFUNCTION("""COMPUTED_VALUE"""),11.0)</f>
        <v>11</v>
      </c>
      <c r="L6102" s="4" t="s">
        <v>8731</v>
      </c>
      <c r="M6102" s="4">
        <v>12.0</v>
      </c>
    </row>
    <row r="6103">
      <c r="A6103" s="85">
        <v>46236.0</v>
      </c>
      <c r="B6103" s="22" t="s">
        <v>1937</v>
      </c>
      <c r="C6103" s="22" t="s">
        <v>8726</v>
      </c>
      <c r="D6103" s="22">
        <v>0.0</v>
      </c>
      <c r="E6103" s="22" t="s">
        <v>9137</v>
      </c>
      <c r="F6103" s="106" t="s">
        <v>9138</v>
      </c>
      <c r="G6103" s="106" t="s">
        <v>9139</v>
      </c>
      <c r="H6103" s="22" t="s">
        <v>8729</v>
      </c>
      <c r="I6103" s="99">
        <v>46294.02916666667</v>
      </c>
      <c r="J6103" s="22" t="s">
        <v>9140</v>
      </c>
      <c r="K6103" s="4">
        <f>IFERROR(__xludf.DUMMYFUNCTION("""COMPUTED_VALUE"""),11.0)</f>
        <v>11</v>
      </c>
      <c r="L6103" s="4" t="s">
        <v>8731</v>
      </c>
      <c r="M6103" s="4">
        <v>12.0</v>
      </c>
    </row>
    <row r="6104">
      <c r="A6104" s="85">
        <v>46237.0</v>
      </c>
      <c r="B6104" s="22" t="s">
        <v>1937</v>
      </c>
      <c r="C6104" s="22" t="s">
        <v>8726</v>
      </c>
      <c r="D6104" s="22">
        <v>0.0</v>
      </c>
      <c r="E6104" s="22" t="s">
        <v>9137</v>
      </c>
      <c r="F6104" s="106" t="s">
        <v>9138</v>
      </c>
      <c r="G6104" s="106" t="s">
        <v>9139</v>
      </c>
      <c r="H6104" s="22" t="s">
        <v>8729</v>
      </c>
      <c r="I6104" s="99">
        <v>46294.02916666667</v>
      </c>
      <c r="J6104" s="22" t="s">
        <v>9140</v>
      </c>
      <c r="K6104" s="4">
        <f>IFERROR(__xludf.DUMMYFUNCTION("""COMPUTED_VALUE"""),11.0)</f>
        <v>11</v>
      </c>
      <c r="L6104" s="4" t="s">
        <v>8731</v>
      </c>
      <c r="M6104" s="4">
        <v>12.0</v>
      </c>
    </row>
    <row r="6105">
      <c r="A6105" s="85">
        <v>46238.0</v>
      </c>
      <c r="B6105" s="22" t="s">
        <v>1937</v>
      </c>
      <c r="C6105" s="22" t="s">
        <v>8726</v>
      </c>
      <c r="D6105" s="22">
        <v>0.0</v>
      </c>
      <c r="E6105" s="22" t="s">
        <v>9137</v>
      </c>
      <c r="F6105" s="106" t="s">
        <v>9138</v>
      </c>
      <c r="G6105" s="106" t="s">
        <v>9139</v>
      </c>
      <c r="H6105" s="22" t="s">
        <v>8729</v>
      </c>
      <c r="I6105" s="99">
        <v>46294.02916666667</v>
      </c>
      <c r="J6105" s="22" t="s">
        <v>9140</v>
      </c>
      <c r="K6105" s="4">
        <f>IFERROR(__xludf.DUMMYFUNCTION("""COMPUTED_VALUE"""),11.0)</f>
        <v>11</v>
      </c>
      <c r="L6105" s="4" t="s">
        <v>8731</v>
      </c>
      <c r="M6105" s="4">
        <v>12.0</v>
      </c>
    </row>
    <row r="6106">
      <c r="A6106" s="85">
        <v>46239.0</v>
      </c>
      <c r="B6106" s="22" t="s">
        <v>1937</v>
      </c>
      <c r="C6106" s="22" t="s">
        <v>8726</v>
      </c>
      <c r="D6106" s="22">
        <v>0.0</v>
      </c>
      <c r="E6106" s="22" t="s">
        <v>9137</v>
      </c>
      <c r="F6106" s="106" t="s">
        <v>9138</v>
      </c>
      <c r="G6106" s="106" t="s">
        <v>9139</v>
      </c>
      <c r="H6106" s="22" t="s">
        <v>8729</v>
      </c>
      <c r="I6106" s="99">
        <v>46294.02916666667</v>
      </c>
      <c r="J6106" s="22" t="s">
        <v>9140</v>
      </c>
      <c r="K6106" s="4">
        <f>IFERROR(__xludf.DUMMYFUNCTION("""COMPUTED_VALUE"""),11.0)</f>
        <v>11</v>
      </c>
      <c r="L6106" s="4" t="s">
        <v>8731</v>
      </c>
      <c r="M6106" s="4">
        <v>12.0</v>
      </c>
    </row>
    <row r="6107">
      <c r="A6107" s="85">
        <v>46240.0</v>
      </c>
      <c r="B6107" s="22" t="s">
        <v>1937</v>
      </c>
      <c r="C6107" s="22" t="s">
        <v>8726</v>
      </c>
      <c r="D6107" s="22">
        <v>0.0</v>
      </c>
      <c r="E6107" s="22" t="s">
        <v>9137</v>
      </c>
      <c r="F6107" s="106" t="s">
        <v>9138</v>
      </c>
      <c r="G6107" s="106" t="s">
        <v>9139</v>
      </c>
      <c r="H6107" s="22" t="s">
        <v>8729</v>
      </c>
      <c r="I6107" s="99">
        <v>46294.02916666667</v>
      </c>
      <c r="J6107" s="22" t="s">
        <v>9140</v>
      </c>
      <c r="K6107" s="4">
        <f>IFERROR(__xludf.DUMMYFUNCTION("""COMPUTED_VALUE"""),12.0)</f>
        <v>12</v>
      </c>
      <c r="L6107" s="4" t="s">
        <v>8735</v>
      </c>
      <c r="M6107" s="4">
        <v>12.0</v>
      </c>
    </row>
    <row r="6108">
      <c r="A6108" s="85">
        <v>46241.0</v>
      </c>
      <c r="B6108" s="22" t="s">
        <v>1937</v>
      </c>
      <c r="C6108" s="22" t="s">
        <v>8726</v>
      </c>
      <c r="D6108" s="22">
        <v>0.0</v>
      </c>
      <c r="E6108" s="22" t="s">
        <v>9137</v>
      </c>
      <c r="F6108" s="106" t="s">
        <v>9138</v>
      </c>
      <c r="G6108" s="106" t="s">
        <v>9139</v>
      </c>
      <c r="H6108" s="22" t="s">
        <v>8729</v>
      </c>
      <c r="I6108" s="99">
        <v>46294.02916666667</v>
      </c>
      <c r="J6108" s="22" t="s">
        <v>9140</v>
      </c>
      <c r="K6108" s="4">
        <f>IFERROR(__xludf.DUMMYFUNCTION("""COMPUTED_VALUE"""),11.0)</f>
        <v>11</v>
      </c>
      <c r="L6108" s="4" t="s">
        <v>8731</v>
      </c>
      <c r="M6108" s="4">
        <v>12.0</v>
      </c>
    </row>
    <row r="6109">
      <c r="A6109" s="85">
        <v>46242.0</v>
      </c>
      <c r="B6109" s="22" t="s">
        <v>1937</v>
      </c>
      <c r="C6109" s="22" t="s">
        <v>8726</v>
      </c>
      <c r="D6109" s="22">
        <v>0.0</v>
      </c>
      <c r="E6109" s="22" t="s">
        <v>9137</v>
      </c>
      <c r="F6109" s="106" t="s">
        <v>9138</v>
      </c>
      <c r="G6109" s="106" t="s">
        <v>9139</v>
      </c>
      <c r="H6109" s="22" t="s">
        <v>8729</v>
      </c>
      <c r="I6109" s="99">
        <v>46294.02916666667</v>
      </c>
      <c r="J6109" s="22" t="s">
        <v>9140</v>
      </c>
      <c r="K6109" s="4">
        <f>IFERROR(__xludf.DUMMYFUNCTION("""COMPUTED_VALUE"""),12.0)</f>
        <v>12</v>
      </c>
      <c r="L6109" s="4" t="s">
        <v>8735</v>
      </c>
      <c r="M6109" s="4">
        <v>12.0</v>
      </c>
    </row>
    <row r="6110">
      <c r="A6110" s="85">
        <v>46243.0</v>
      </c>
      <c r="B6110" s="22" t="s">
        <v>1937</v>
      </c>
      <c r="C6110" s="22" t="s">
        <v>8726</v>
      </c>
      <c r="D6110" s="22">
        <v>0.0</v>
      </c>
      <c r="E6110" s="22" t="s">
        <v>9137</v>
      </c>
      <c r="F6110" s="106" t="s">
        <v>9138</v>
      </c>
      <c r="G6110" s="106" t="s">
        <v>9139</v>
      </c>
      <c r="H6110" s="22" t="s">
        <v>8729</v>
      </c>
      <c r="I6110" s="99">
        <v>46294.02916666667</v>
      </c>
      <c r="J6110" s="22" t="s">
        <v>9140</v>
      </c>
      <c r="K6110" s="4">
        <f>IFERROR(__xludf.DUMMYFUNCTION("""COMPUTED_VALUE"""),13.0)</f>
        <v>13</v>
      </c>
      <c r="L6110" s="4" t="s">
        <v>8735</v>
      </c>
      <c r="M6110" s="4">
        <v>12.0</v>
      </c>
    </row>
    <row r="6111">
      <c r="A6111" s="85">
        <v>46244.0</v>
      </c>
      <c r="B6111" s="22" t="s">
        <v>1937</v>
      </c>
      <c r="C6111" s="22" t="s">
        <v>8726</v>
      </c>
      <c r="D6111" s="22">
        <v>0.0</v>
      </c>
      <c r="E6111" s="22" t="s">
        <v>9137</v>
      </c>
      <c r="F6111" s="106" t="s">
        <v>9138</v>
      </c>
      <c r="G6111" s="106" t="s">
        <v>9139</v>
      </c>
      <c r="H6111" s="22" t="s">
        <v>8729</v>
      </c>
      <c r="I6111" s="99">
        <v>46294.02916666667</v>
      </c>
      <c r="J6111" s="22" t="s">
        <v>9140</v>
      </c>
      <c r="K6111" s="4">
        <f>IFERROR(__xludf.DUMMYFUNCTION("""COMPUTED_VALUE"""),11.0)</f>
        <v>11</v>
      </c>
      <c r="L6111" s="4" t="s">
        <v>8731</v>
      </c>
      <c r="M6111" s="4">
        <v>12.0</v>
      </c>
    </row>
    <row r="6112">
      <c r="A6112" s="85">
        <v>46245.0</v>
      </c>
      <c r="B6112" s="22" t="s">
        <v>1937</v>
      </c>
      <c r="C6112" s="22" t="s">
        <v>8726</v>
      </c>
      <c r="D6112" s="22">
        <v>0.0</v>
      </c>
      <c r="E6112" s="22" t="s">
        <v>9137</v>
      </c>
      <c r="F6112" s="106" t="s">
        <v>9138</v>
      </c>
      <c r="G6112" s="106" t="s">
        <v>9139</v>
      </c>
      <c r="H6112" s="22" t="s">
        <v>8729</v>
      </c>
      <c r="I6112" s="99">
        <v>46294.02916666667</v>
      </c>
      <c r="J6112" s="22" t="s">
        <v>9140</v>
      </c>
      <c r="K6112" s="4">
        <f>IFERROR(__xludf.DUMMYFUNCTION("""COMPUTED_VALUE"""),12.0)</f>
        <v>12</v>
      </c>
      <c r="L6112" s="4" t="s">
        <v>8735</v>
      </c>
      <c r="M6112" s="4">
        <v>12.0</v>
      </c>
    </row>
    <row r="6113">
      <c r="A6113" s="85">
        <v>46246.0</v>
      </c>
      <c r="B6113" s="22" t="s">
        <v>1937</v>
      </c>
      <c r="C6113" s="22" t="s">
        <v>8726</v>
      </c>
      <c r="D6113" s="22">
        <v>0.0</v>
      </c>
      <c r="E6113" s="22" t="s">
        <v>9137</v>
      </c>
      <c r="F6113" s="106" t="s">
        <v>9138</v>
      </c>
      <c r="G6113" s="106" t="s">
        <v>9139</v>
      </c>
      <c r="H6113" s="22" t="s">
        <v>8729</v>
      </c>
      <c r="I6113" s="99">
        <v>46294.02916666667</v>
      </c>
      <c r="J6113" s="22" t="s">
        <v>9140</v>
      </c>
      <c r="K6113" s="4">
        <f>IFERROR(__xludf.DUMMYFUNCTION("""COMPUTED_VALUE"""),11.0)</f>
        <v>11</v>
      </c>
      <c r="L6113" s="4" t="s">
        <v>8731</v>
      </c>
      <c r="M6113" s="4">
        <v>12.0</v>
      </c>
    </row>
    <row r="6114">
      <c r="A6114" s="85">
        <v>46247.0</v>
      </c>
      <c r="B6114" s="22" t="s">
        <v>1937</v>
      </c>
      <c r="C6114" s="22" t="s">
        <v>8726</v>
      </c>
      <c r="D6114" s="22">
        <v>0.0</v>
      </c>
      <c r="E6114" s="22" t="s">
        <v>9137</v>
      </c>
      <c r="F6114" s="106" t="s">
        <v>9138</v>
      </c>
      <c r="G6114" s="106" t="s">
        <v>9139</v>
      </c>
      <c r="H6114" s="22" t="s">
        <v>8729</v>
      </c>
      <c r="I6114" s="99">
        <v>46294.02916666667</v>
      </c>
      <c r="J6114" s="22" t="s">
        <v>9140</v>
      </c>
      <c r="K6114" s="4">
        <f>IFERROR(__xludf.DUMMYFUNCTION("""COMPUTED_VALUE"""),11.0)</f>
        <v>11</v>
      </c>
      <c r="L6114" s="4" t="s">
        <v>8731</v>
      </c>
      <c r="M6114" s="4">
        <v>12.0</v>
      </c>
    </row>
    <row r="6115">
      <c r="A6115" s="85">
        <v>46248.0</v>
      </c>
      <c r="B6115" s="22" t="s">
        <v>1937</v>
      </c>
      <c r="C6115" s="22" t="s">
        <v>8726</v>
      </c>
      <c r="D6115" s="22">
        <v>0.0</v>
      </c>
      <c r="E6115" s="22" t="s">
        <v>9137</v>
      </c>
      <c r="F6115" s="106" t="s">
        <v>9138</v>
      </c>
      <c r="G6115" s="106" t="s">
        <v>9139</v>
      </c>
      <c r="H6115" s="22" t="s">
        <v>8729</v>
      </c>
      <c r="I6115" s="99">
        <v>46294.02916666667</v>
      </c>
      <c r="J6115" s="22" t="s">
        <v>9140</v>
      </c>
      <c r="K6115" s="4">
        <f>IFERROR(__xludf.DUMMYFUNCTION("""COMPUTED_VALUE"""),12.0)</f>
        <v>12</v>
      </c>
      <c r="L6115" s="4" t="s">
        <v>8735</v>
      </c>
      <c r="M6115" s="4">
        <v>12.0</v>
      </c>
    </row>
    <row r="6116">
      <c r="A6116" s="85">
        <v>46249.0</v>
      </c>
      <c r="B6116" s="22" t="s">
        <v>1937</v>
      </c>
      <c r="C6116" s="22" t="s">
        <v>8726</v>
      </c>
      <c r="D6116" s="22">
        <v>0.0</v>
      </c>
      <c r="E6116" s="22" t="s">
        <v>9137</v>
      </c>
      <c r="F6116" s="106" t="s">
        <v>9138</v>
      </c>
      <c r="G6116" s="106" t="s">
        <v>9139</v>
      </c>
      <c r="H6116" s="22" t="s">
        <v>8729</v>
      </c>
      <c r="I6116" s="99">
        <v>46294.02916666667</v>
      </c>
      <c r="J6116" s="22" t="s">
        <v>9140</v>
      </c>
      <c r="K6116" s="4">
        <f>IFERROR(__xludf.DUMMYFUNCTION("""COMPUTED_VALUE"""),11.0)</f>
        <v>11</v>
      </c>
      <c r="L6116" s="4" t="s">
        <v>8731</v>
      </c>
      <c r="M6116" s="4">
        <v>12.0</v>
      </c>
    </row>
    <row r="6117">
      <c r="A6117" s="85">
        <v>46250.0</v>
      </c>
      <c r="B6117" s="22" t="s">
        <v>1937</v>
      </c>
      <c r="C6117" s="22" t="s">
        <v>8726</v>
      </c>
      <c r="D6117" s="22">
        <v>0.0</v>
      </c>
      <c r="E6117" s="22" t="s">
        <v>9137</v>
      </c>
      <c r="F6117" s="106" t="s">
        <v>9138</v>
      </c>
      <c r="G6117" s="106" t="s">
        <v>9139</v>
      </c>
      <c r="H6117" s="22" t="s">
        <v>8729</v>
      </c>
      <c r="I6117" s="99">
        <v>46294.02916666667</v>
      </c>
      <c r="J6117" s="22" t="s">
        <v>9140</v>
      </c>
      <c r="K6117" s="4">
        <f>IFERROR(__xludf.DUMMYFUNCTION("""COMPUTED_VALUE"""),11.0)</f>
        <v>11</v>
      </c>
      <c r="L6117" s="4" t="s">
        <v>8731</v>
      </c>
      <c r="M6117" s="4">
        <v>12.0</v>
      </c>
    </row>
    <row r="6118">
      <c r="A6118" s="85">
        <v>46251.0</v>
      </c>
      <c r="B6118" s="22" t="s">
        <v>1937</v>
      </c>
      <c r="C6118" s="22" t="s">
        <v>8726</v>
      </c>
      <c r="D6118" s="22">
        <v>0.0</v>
      </c>
      <c r="E6118" s="22" t="s">
        <v>9137</v>
      </c>
      <c r="F6118" s="106" t="s">
        <v>9138</v>
      </c>
      <c r="G6118" s="106" t="s">
        <v>9139</v>
      </c>
      <c r="H6118" s="22" t="s">
        <v>8729</v>
      </c>
      <c r="I6118" s="99">
        <v>46294.02916666667</v>
      </c>
      <c r="J6118" s="22" t="s">
        <v>9140</v>
      </c>
      <c r="K6118" s="4">
        <f>IFERROR(__xludf.DUMMYFUNCTION("""COMPUTED_VALUE"""),11.0)</f>
        <v>11</v>
      </c>
      <c r="L6118" s="4" t="s">
        <v>8731</v>
      </c>
      <c r="M6118" s="4">
        <v>12.0</v>
      </c>
    </row>
    <row r="6119">
      <c r="A6119" s="85">
        <v>46253.0</v>
      </c>
      <c r="B6119" s="22" t="s">
        <v>1937</v>
      </c>
      <c r="C6119" s="22" t="s">
        <v>8726</v>
      </c>
      <c r="D6119" s="22">
        <v>0.0</v>
      </c>
      <c r="E6119" s="22" t="s">
        <v>9137</v>
      </c>
      <c r="F6119" s="106" t="s">
        <v>9138</v>
      </c>
      <c r="G6119" s="106" t="s">
        <v>9139</v>
      </c>
      <c r="H6119" s="22" t="s">
        <v>8729</v>
      </c>
      <c r="I6119" s="99">
        <v>46294.02916666667</v>
      </c>
      <c r="J6119" s="22" t="s">
        <v>9140</v>
      </c>
      <c r="K6119" s="4">
        <f>IFERROR(__xludf.DUMMYFUNCTION("""COMPUTED_VALUE"""),13.0)</f>
        <v>13</v>
      </c>
      <c r="L6119" s="4" t="s">
        <v>8735</v>
      </c>
      <c r="M6119" s="4">
        <v>12.0</v>
      </c>
    </row>
    <row r="6120">
      <c r="A6120" s="85">
        <v>46254.0</v>
      </c>
      <c r="B6120" s="22" t="s">
        <v>1937</v>
      </c>
      <c r="C6120" s="22" t="s">
        <v>8726</v>
      </c>
      <c r="D6120" s="22">
        <v>0.0</v>
      </c>
      <c r="E6120" s="22" t="s">
        <v>9137</v>
      </c>
      <c r="F6120" s="106" t="s">
        <v>9138</v>
      </c>
      <c r="G6120" s="106" t="s">
        <v>9139</v>
      </c>
      <c r="H6120" s="22" t="s">
        <v>8729</v>
      </c>
      <c r="I6120" s="99">
        <v>46294.02916666667</v>
      </c>
      <c r="J6120" s="22" t="s">
        <v>9140</v>
      </c>
      <c r="K6120" s="4">
        <f>IFERROR(__xludf.DUMMYFUNCTION("""COMPUTED_VALUE"""),11.0)</f>
        <v>11</v>
      </c>
      <c r="L6120" s="4" t="s">
        <v>8731</v>
      </c>
      <c r="M6120" s="4">
        <v>12.0</v>
      </c>
    </row>
    <row r="6121">
      <c r="A6121" s="85">
        <v>46255.0</v>
      </c>
      <c r="B6121" s="22" t="s">
        <v>1937</v>
      </c>
      <c r="C6121" s="22" t="s">
        <v>8726</v>
      </c>
      <c r="D6121" s="22">
        <v>0.0</v>
      </c>
      <c r="E6121" s="22" t="s">
        <v>9137</v>
      </c>
      <c r="F6121" s="106" t="s">
        <v>9138</v>
      </c>
      <c r="G6121" s="106" t="s">
        <v>9139</v>
      </c>
      <c r="H6121" s="22" t="s">
        <v>8729</v>
      </c>
      <c r="I6121" s="99">
        <v>46294.02916666667</v>
      </c>
      <c r="J6121" s="22" t="s">
        <v>9140</v>
      </c>
      <c r="K6121" s="4">
        <f>IFERROR(__xludf.DUMMYFUNCTION("""COMPUTED_VALUE"""),11.0)</f>
        <v>11</v>
      </c>
      <c r="L6121" s="4" t="s">
        <v>8731</v>
      </c>
      <c r="M6121" s="4">
        <v>12.0</v>
      </c>
    </row>
    <row r="6122">
      <c r="A6122" s="85">
        <v>46256.0</v>
      </c>
      <c r="B6122" s="22" t="s">
        <v>1937</v>
      </c>
      <c r="C6122" s="22" t="s">
        <v>8726</v>
      </c>
      <c r="D6122" s="22">
        <v>0.0</v>
      </c>
      <c r="E6122" s="22" t="s">
        <v>9137</v>
      </c>
      <c r="F6122" s="106" t="s">
        <v>9138</v>
      </c>
      <c r="G6122" s="106" t="s">
        <v>9139</v>
      </c>
      <c r="H6122" s="22" t="s">
        <v>8729</v>
      </c>
      <c r="I6122" s="99">
        <v>46294.02916666667</v>
      </c>
      <c r="J6122" s="22" t="s">
        <v>9140</v>
      </c>
      <c r="K6122" s="4">
        <f>IFERROR(__xludf.DUMMYFUNCTION("""COMPUTED_VALUE"""),11.0)</f>
        <v>11</v>
      </c>
      <c r="L6122" s="4" t="s">
        <v>8731</v>
      </c>
      <c r="M6122" s="4">
        <v>12.0</v>
      </c>
    </row>
    <row r="6123">
      <c r="A6123" s="85">
        <v>46257.0</v>
      </c>
      <c r="B6123" s="22" t="s">
        <v>1937</v>
      </c>
      <c r="C6123" s="22" t="s">
        <v>8726</v>
      </c>
      <c r="D6123" s="22">
        <v>0.0</v>
      </c>
      <c r="E6123" s="22" t="s">
        <v>9137</v>
      </c>
      <c r="F6123" s="106" t="s">
        <v>9138</v>
      </c>
      <c r="G6123" s="106" t="s">
        <v>9139</v>
      </c>
      <c r="H6123" s="22" t="s">
        <v>8729</v>
      </c>
      <c r="I6123" s="99">
        <v>46294.02916666667</v>
      </c>
      <c r="J6123" s="22" t="s">
        <v>9140</v>
      </c>
      <c r="K6123" s="4">
        <f>IFERROR(__xludf.DUMMYFUNCTION("""COMPUTED_VALUE"""),11.0)</f>
        <v>11</v>
      </c>
      <c r="L6123" s="4" t="s">
        <v>8731</v>
      </c>
      <c r="M6123" s="4">
        <v>12.0</v>
      </c>
    </row>
    <row r="6124">
      <c r="A6124" s="85">
        <v>46258.0</v>
      </c>
      <c r="B6124" s="22" t="s">
        <v>1937</v>
      </c>
      <c r="C6124" s="22" t="s">
        <v>8726</v>
      </c>
      <c r="D6124" s="22">
        <v>0.0</v>
      </c>
      <c r="E6124" s="22" t="s">
        <v>9137</v>
      </c>
      <c r="F6124" s="106" t="s">
        <v>9138</v>
      </c>
      <c r="G6124" s="106" t="s">
        <v>9139</v>
      </c>
      <c r="H6124" s="22" t="s">
        <v>8729</v>
      </c>
      <c r="I6124" s="99">
        <v>46294.02916666667</v>
      </c>
      <c r="J6124" s="22" t="s">
        <v>9140</v>
      </c>
      <c r="K6124" s="4">
        <f>IFERROR(__xludf.DUMMYFUNCTION("""COMPUTED_VALUE"""),11.0)</f>
        <v>11</v>
      </c>
      <c r="L6124" s="4" t="s">
        <v>8731</v>
      </c>
      <c r="M6124" s="4">
        <v>12.0</v>
      </c>
    </row>
    <row r="6125">
      <c r="A6125" s="85">
        <v>46259.0</v>
      </c>
      <c r="B6125" s="22" t="s">
        <v>1937</v>
      </c>
      <c r="C6125" s="22" t="s">
        <v>8726</v>
      </c>
      <c r="D6125" s="22">
        <v>0.0</v>
      </c>
      <c r="E6125" s="22" t="s">
        <v>9137</v>
      </c>
      <c r="F6125" s="106" t="s">
        <v>9138</v>
      </c>
      <c r="G6125" s="106" t="s">
        <v>9139</v>
      </c>
      <c r="H6125" s="22" t="s">
        <v>8729</v>
      </c>
      <c r="I6125" s="99">
        <v>46294.02916666667</v>
      </c>
      <c r="J6125" s="22" t="s">
        <v>9140</v>
      </c>
      <c r="K6125" s="4">
        <f>IFERROR(__xludf.DUMMYFUNCTION("""COMPUTED_VALUE"""),11.0)</f>
        <v>11</v>
      </c>
      <c r="L6125" s="4" t="s">
        <v>8731</v>
      </c>
      <c r="M6125" s="4">
        <v>12.0</v>
      </c>
    </row>
    <row r="6126">
      <c r="A6126" s="85">
        <v>46260.0</v>
      </c>
      <c r="B6126" s="22" t="s">
        <v>1937</v>
      </c>
      <c r="C6126" s="22" t="s">
        <v>8726</v>
      </c>
      <c r="D6126" s="22">
        <v>0.0</v>
      </c>
      <c r="E6126" s="22" t="s">
        <v>9137</v>
      </c>
      <c r="F6126" s="106" t="s">
        <v>9138</v>
      </c>
      <c r="G6126" s="106" t="s">
        <v>9139</v>
      </c>
      <c r="H6126" s="22" t="s">
        <v>8729</v>
      </c>
      <c r="I6126" s="99">
        <v>46294.02916666667</v>
      </c>
      <c r="J6126" s="22" t="s">
        <v>9140</v>
      </c>
      <c r="K6126" s="4">
        <f>IFERROR(__xludf.DUMMYFUNCTION("""COMPUTED_VALUE"""),11.0)</f>
        <v>11</v>
      </c>
      <c r="L6126" s="4" t="s">
        <v>8731</v>
      </c>
      <c r="M6126" s="4">
        <v>12.0</v>
      </c>
    </row>
    <row r="6127">
      <c r="A6127" s="85">
        <v>46261.0</v>
      </c>
      <c r="B6127" s="22" t="s">
        <v>1937</v>
      </c>
      <c r="C6127" s="22" t="s">
        <v>8726</v>
      </c>
      <c r="D6127" s="22">
        <v>0.0</v>
      </c>
      <c r="E6127" s="22" t="s">
        <v>9137</v>
      </c>
      <c r="F6127" s="106" t="s">
        <v>9138</v>
      </c>
      <c r="G6127" s="106" t="s">
        <v>9139</v>
      </c>
      <c r="H6127" s="22" t="s">
        <v>8729</v>
      </c>
      <c r="I6127" s="99">
        <v>46294.02916666667</v>
      </c>
      <c r="J6127" s="22" t="s">
        <v>9140</v>
      </c>
      <c r="K6127" s="4">
        <f>IFERROR(__xludf.DUMMYFUNCTION("""COMPUTED_VALUE"""),11.0)</f>
        <v>11</v>
      </c>
      <c r="L6127" s="4" t="s">
        <v>8731</v>
      </c>
      <c r="M6127" s="4">
        <v>12.0</v>
      </c>
    </row>
    <row r="6128">
      <c r="A6128" s="85">
        <v>46263.0</v>
      </c>
      <c r="B6128" s="22" t="s">
        <v>1937</v>
      </c>
      <c r="C6128" s="22" t="s">
        <v>8726</v>
      </c>
      <c r="D6128" s="22">
        <v>0.0</v>
      </c>
      <c r="E6128" s="22" t="s">
        <v>9137</v>
      </c>
      <c r="F6128" s="106" t="s">
        <v>9138</v>
      </c>
      <c r="G6128" s="106" t="s">
        <v>9139</v>
      </c>
      <c r="H6128" s="22" t="s">
        <v>8729</v>
      </c>
      <c r="I6128" s="99">
        <v>46294.02916666667</v>
      </c>
      <c r="J6128" s="22" t="s">
        <v>9140</v>
      </c>
      <c r="K6128" s="4">
        <f>IFERROR(__xludf.DUMMYFUNCTION("""COMPUTED_VALUE"""),12.0)</f>
        <v>12</v>
      </c>
      <c r="L6128" s="4" t="s">
        <v>8735</v>
      </c>
      <c r="M6128" s="4">
        <v>12.0</v>
      </c>
    </row>
    <row r="6129">
      <c r="A6129" s="85">
        <v>46264.0</v>
      </c>
      <c r="B6129" s="22" t="s">
        <v>1937</v>
      </c>
      <c r="C6129" s="22" t="s">
        <v>8726</v>
      </c>
      <c r="D6129" s="22">
        <v>0.0</v>
      </c>
      <c r="E6129" s="22" t="s">
        <v>9137</v>
      </c>
      <c r="F6129" s="106" t="s">
        <v>9138</v>
      </c>
      <c r="G6129" s="106" t="s">
        <v>9139</v>
      </c>
      <c r="H6129" s="22" t="s">
        <v>8729</v>
      </c>
      <c r="I6129" s="99">
        <v>46294.02916666667</v>
      </c>
      <c r="J6129" s="22" t="s">
        <v>9140</v>
      </c>
      <c r="K6129" s="4">
        <f>IFERROR(__xludf.DUMMYFUNCTION("""COMPUTED_VALUE"""),12.0)</f>
        <v>12</v>
      </c>
      <c r="L6129" s="4" t="s">
        <v>8735</v>
      </c>
      <c r="M6129" s="4">
        <v>12.0</v>
      </c>
    </row>
    <row r="6130">
      <c r="A6130" s="85">
        <v>46265.0</v>
      </c>
      <c r="B6130" s="22" t="s">
        <v>1937</v>
      </c>
      <c r="C6130" s="22" t="s">
        <v>8726</v>
      </c>
      <c r="D6130" s="22">
        <v>0.0</v>
      </c>
      <c r="E6130" s="22" t="s">
        <v>9137</v>
      </c>
      <c r="F6130" s="106" t="s">
        <v>9138</v>
      </c>
      <c r="G6130" s="106" t="s">
        <v>9139</v>
      </c>
      <c r="H6130" s="22" t="s">
        <v>8729</v>
      </c>
      <c r="I6130" s="99">
        <v>46294.02916666667</v>
      </c>
      <c r="J6130" s="22" t="s">
        <v>9140</v>
      </c>
      <c r="K6130" s="4">
        <f>IFERROR(__xludf.DUMMYFUNCTION("""COMPUTED_VALUE"""),11.0)</f>
        <v>11</v>
      </c>
      <c r="L6130" s="4" t="s">
        <v>8731</v>
      </c>
      <c r="M6130" s="4">
        <v>12.0</v>
      </c>
    </row>
    <row r="6131">
      <c r="A6131" s="85">
        <v>46266.0</v>
      </c>
      <c r="B6131" s="22" t="s">
        <v>1937</v>
      </c>
      <c r="C6131" s="22" t="s">
        <v>8726</v>
      </c>
      <c r="D6131" s="22">
        <v>0.0</v>
      </c>
      <c r="E6131" s="22" t="s">
        <v>9141</v>
      </c>
      <c r="F6131" s="106" t="s">
        <v>9139</v>
      </c>
      <c r="G6131" s="106" t="s">
        <v>9142</v>
      </c>
      <c r="H6131" s="22" t="s">
        <v>8729</v>
      </c>
      <c r="I6131" s="99">
        <v>46294.03333333333</v>
      </c>
      <c r="J6131" s="22" t="s">
        <v>9143</v>
      </c>
      <c r="K6131" s="4">
        <f>IFERROR(__xludf.DUMMYFUNCTION("""COMPUTED_VALUE"""),11.0)</f>
        <v>11</v>
      </c>
      <c r="L6131" s="4" t="s">
        <v>8731</v>
      </c>
      <c r="M6131" s="4">
        <v>12.0</v>
      </c>
    </row>
    <row r="6132">
      <c r="A6132" s="85">
        <v>46267.0</v>
      </c>
      <c r="B6132" s="22" t="s">
        <v>1937</v>
      </c>
      <c r="C6132" s="22" t="s">
        <v>8726</v>
      </c>
      <c r="D6132" s="22">
        <v>0.0</v>
      </c>
      <c r="E6132" s="22" t="s">
        <v>9141</v>
      </c>
      <c r="F6132" s="106" t="s">
        <v>9139</v>
      </c>
      <c r="G6132" s="106" t="s">
        <v>9142</v>
      </c>
      <c r="H6132" s="22" t="s">
        <v>8729</v>
      </c>
      <c r="I6132" s="99">
        <v>46294.03333333333</v>
      </c>
      <c r="J6132" s="22" t="s">
        <v>9143</v>
      </c>
      <c r="K6132" s="4">
        <f>IFERROR(__xludf.DUMMYFUNCTION("""COMPUTED_VALUE"""),11.0)</f>
        <v>11</v>
      </c>
      <c r="L6132" s="4" t="s">
        <v>8731</v>
      </c>
      <c r="M6132" s="4">
        <v>12.0</v>
      </c>
    </row>
    <row r="6133">
      <c r="A6133" s="85">
        <v>46268.0</v>
      </c>
      <c r="B6133" s="22" t="s">
        <v>1937</v>
      </c>
      <c r="C6133" s="22" t="s">
        <v>8726</v>
      </c>
      <c r="D6133" s="22">
        <v>0.0</v>
      </c>
      <c r="E6133" s="22" t="s">
        <v>9141</v>
      </c>
      <c r="F6133" s="106" t="s">
        <v>9139</v>
      </c>
      <c r="G6133" s="106" t="s">
        <v>9142</v>
      </c>
      <c r="H6133" s="22" t="s">
        <v>8729</v>
      </c>
      <c r="I6133" s="99">
        <v>46294.03333333333</v>
      </c>
      <c r="J6133" s="22" t="s">
        <v>9143</v>
      </c>
      <c r="K6133" s="4">
        <f>IFERROR(__xludf.DUMMYFUNCTION("""COMPUTED_VALUE"""),11.0)</f>
        <v>11</v>
      </c>
      <c r="L6133" s="4" t="s">
        <v>8731</v>
      </c>
      <c r="M6133" s="4">
        <v>12.0</v>
      </c>
    </row>
    <row r="6134">
      <c r="A6134" s="85">
        <v>46269.0</v>
      </c>
      <c r="B6134" s="22" t="s">
        <v>1937</v>
      </c>
      <c r="C6134" s="22" t="s">
        <v>8726</v>
      </c>
      <c r="D6134" s="22">
        <v>0.0</v>
      </c>
      <c r="E6134" s="22" t="s">
        <v>9141</v>
      </c>
      <c r="F6134" s="106" t="s">
        <v>9139</v>
      </c>
      <c r="G6134" s="106" t="s">
        <v>9142</v>
      </c>
      <c r="H6134" s="22" t="s">
        <v>8729</v>
      </c>
      <c r="I6134" s="99">
        <v>46294.03333333333</v>
      </c>
      <c r="J6134" s="22" t="s">
        <v>9143</v>
      </c>
      <c r="K6134" s="4">
        <f>IFERROR(__xludf.DUMMYFUNCTION("""COMPUTED_VALUE"""),11.0)</f>
        <v>11</v>
      </c>
      <c r="L6134" s="4" t="s">
        <v>8731</v>
      </c>
      <c r="M6134" s="4">
        <v>12.0</v>
      </c>
    </row>
    <row r="6135">
      <c r="A6135" s="85">
        <v>46270.0</v>
      </c>
      <c r="B6135" s="22" t="s">
        <v>1937</v>
      </c>
      <c r="C6135" s="22" t="s">
        <v>8726</v>
      </c>
      <c r="D6135" s="22">
        <v>0.0</v>
      </c>
      <c r="E6135" s="22" t="s">
        <v>9141</v>
      </c>
      <c r="F6135" s="106" t="s">
        <v>9139</v>
      </c>
      <c r="G6135" s="106" t="s">
        <v>9142</v>
      </c>
      <c r="H6135" s="22" t="s">
        <v>8729</v>
      </c>
      <c r="I6135" s="99">
        <v>46294.03333333333</v>
      </c>
      <c r="J6135" s="22" t="s">
        <v>9143</v>
      </c>
      <c r="K6135" s="4">
        <f>IFERROR(__xludf.DUMMYFUNCTION("""COMPUTED_VALUE"""),13.0)</f>
        <v>13</v>
      </c>
      <c r="L6135" s="4" t="s">
        <v>8735</v>
      </c>
      <c r="M6135" s="4">
        <v>12.0</v>
      </c>
    </row>
    <row r="6136">
      <c r="A6136" s="85">
        <v>46271.0</v>
      </c>
      <c r="B6136" s="22" t="s">
        <v>1937</v>
      </c>
      <c r="C6136" s="22" t="s">
        <v>8726</v>
      </c>
      <c r="D6136" s="22">
        <v>0.0</v>
      </c>
      <c r="E6136" s="22" t="s">
        <v>9141</v>
      </c>
      <c r="F6136" s="106" t="s">
        <v>9139</v>
      </c>
      <c r="G6136" s="106" t="s">
        <v>9142</v>
      </c>
      <c r="H6136" s="22" t="s">
        <v>8729</v>
      </c>
      <c r="I6136" s="99">
        <v>46294.03333333333</v>
      </c>
      <c r="J6136" s="22" t="s">
        <v>9143</v>
      </c>
      <c r="K6136" s="4">
        <f>IFERROR(__xludf.DUMMYFUNCTION("""COMPUTED_VALUE"""),12.0)</f>
        <v>12</v>
      </c>
      <c r="L6136" s="4" t="s">
        <v>8735</v>
      </c>
      <c r="M6136" s="4">
        <v>12.0</v>
      </c>
    </row>
    <row r="6137">
      <c r="A6137" s="85">
        <v>46272.0</v>
      </c>
      <c r="B6137" s="22" t="s">
        <v>1937</v>
      </c>
      <c r="C6137" s="22" t="s">
        <v>8726</v>
      </c>
      <c r="D6137" s="22">
        <v>0.0</v>
      </c>
      <c r="E6137" s="22" t="s">
        <v>9141</v>
      </c>
      <c r="F6137" s="106" t="s">
        <v>9139</v>
      </c>
      <c r="G6137" s="106" t="s">
        <v>9142</v>
      </c>
      <c r="H6137" s="22" t="s">
        <v>8729</v>
      </c>
      <c r="I6137" s="99">
        <v>46294.03333333333</v>
      </c>
      <c r="J6137" s="22" t="s">
        <v>9143</v>
      </c>
      <c r="K6137" s="4">
        <f>IFERROR(__xludf.DUMMYFUNCTION("""COMPUTED_VALUE"""),11.0)</f>
        <v>11</v>
      </c>
      <c r="L6137" s="4" t="s">
        <v>8731</v>
      </c>
      <c r="M6137" s="4">
        <v>12.0</v>
      </c>
    </row>
    <row r="6138">
      <c r="A6138" s="85">
        <v>46273.0</v>
      </c>
      <c r="B6138" s="22" t="s">
        <v>1937</v>
      </c>
      <c r="C6138" s="22" t="s">
        <v>8726</v>
      </c>
      <c r="D6138" s="22">
        <v>0.0</v>
      </c>
      <c r="E6138" s="22" t="s">
        <v>9141</v>
      </c>
      <c r="F6138" s="106" t="s">
        <v>9139</v>
      </c>
      <c r="G6138" s="106" t="s">
        <v>9142</v>
      </c>
      <c r="H6138" s="22" t="s">
        <v>8729</v>
      </c>
      <c r="I6138" s="99">
        <v>46294.03333333333</v>
      </c>
      <c r="J6138" s="22" t="s">
        <v>9143</v>
      </c>
      <c r="K6138" s="4">
        <f>IFERROR(__xludf.DUMMYFUNCTION("""COMPUTED_VALUE"""),11.0)</f>
        <v>11</v>
      </c>
      <c r="L6138" s="4" t="s">
        <v>8731</v>
      </c>
      <c r="M6138" s="4">
        <v>12.0</v>
      </c>
    </row>
    <row r="6139">
      <c r="A6139" s="85">
        <v>46274.0</v>
      </c>
      <c r="B6139" s="22" t="s">
        <v>1937</v>
      </c>
      <c r="C6139" s="22" t="s">
        <v>8726</v>
      </c>
      <c r="D6139" s="22">
        <v>0.0</v>
      </c>
      <c r="E6139" s="22" t="s">
        <v>9141</v>
      </c>
      <c r="F6139" s="106" t="s">
        <v>9139</v>
      </c>
      <c r="G6139" s="106" t="s">
        <v>9142</v>
      </c>
      <c r="H6139" s="22" t="s">
        <v>8729</v>
      </c>
      <c r="I6139" s="99">
        <v>46294.03333333333</v>
      </c>
      <c r="J6139" s="22" t="s">
        <v>9143</v>
      </c>
      <c r="K6139" s="4">
        <f>IFERROR(__xludf.DUMMYFUNCTION("""COMPUTED_VALUE"""),11.0)</f>
        <v>11</v>
      </c>
      <c r="L6139" s="4" t="s">
        <v>8731</v>
      </c>
      <c r="M6139" s="4">
        <v>12.0</v>
      </c>
    </row>
    <row r="6140">
      <c r="A6140" s="85">
        <v>46275.0</v>
      </c>
      <c r="B6140" s="22" t="s">
        <v>1937</v>
      </c>
      <c r="C6140" s="22" t="s">
        <v>8726</v>
      </c>
      <c r="D6140" s="22">
        <v>0.0</v>
      </c>
      <c r="E6140" s="22" t="s">
        <v>9141</v>
      </c>
      <c r="F6140" s="106" t="s">
        <v>9139</v>
      </c>
      <c r="G6140" s="106" t="s">
        <v>9142</v>
      </c>
      <c r="H6140" s="22" t="s">
        <v>8729</v>
      </c>
      <c r="I6140" s="99">
        <v>46294.03333333333</v>
      </c>
      <c r="J6140" s="22" t="s">
        <v>9143</v>
      </c>
      <c r="K6140" s="4">
        <f>IFERROR(__xludf.DUMMYFUNCTION("""COMPUTED_VALUE"""),11.0)</f>
        <v>11</v>
      </c>
      <c r="L6140" s="4" t="s">
        <v>8731</v>
      </c>
      <c r="M6140" s="4">
        <v>12.0</v>
      </c>
    </row>
    <row r="6141">
      <c r="A6141" s="85">
        <v>46276.0</v>
      </c>
      <c r="B6141" s="22" t="s">
        <v>1937</v>
      </c>
      <c r="C6141" s="22" t="s">
        <v>8726</v>
      </c>
      <c r="D6141" s="22">
        <v>0.0</v>
      </c>
      <c r="E6141" s="22" t="s">
        <v>9141</v>
      </c>
      <c r="F6141" s="106" t="s">
        <v>9139</v>
      </c>
      <c r="G6141" s="106" t="s">
        <v>9142</v>
      </c>
      <c r="H6141" s="22" t="s">
        <v>8729</v>
      </c>
      <c r="I6141" s="99">
        <v>46294.03333333333</v>
      </c>
      <c r="J6141" s="22" t="s">
        <v>9143</v>
      </c>
      <c r="K6141" s="4">
        <f>IFERROR(__xludf.DUMMYFUNCTION("""COMPUTED_VALUE"""),11.0)</f>
        <v>11</v>
      </c>
      <c r="L6141" s="4" t="s">
        <v>8731</v>
      </c>
      <c r="M6141" s="4">
        <v>12.0</v>
      </c>
    </row>
    <row r="6142">
      <c r="A6142" s="85">
        <v>46277.0</v>
      </c>
      <c r="B6142" s="22" t="s">
        <v>1937</v>
      </c>
      <c r="C6142" s="22" t="s">
        <v>8726</v>
      </c>
      <c r="D6142" s="22">
        <v>0.0</v>
      </c>
      <c r="E6142" s="22" t="s">
        <v>9141</v>
      </c>
      <c r="F6142" s="106" t="s">
        <v>9139</v>
      </c>
      <c r="G6142" s="106" t="s">
        <v>9142</v>
      </c>
      <c r="H6142" s="22" t="s">
        <v>8729</v>
      </c>
      <c r="I6142" s="99">
        <v>46294.03333333333</v>
      </c>
      <c r="J6142" s="22" t="s">
        <v>9143</v>
      </c>
      <c r="K6142" s="4">
        <f>IFERROR(__xludf.DUMMYFUNCTION("""COMPUTED_VALUE"""),12.0)</f>
        <v>12</v>
      </c>
      <c r="L6142" s="4" t="s">
        <v>8735</v>
      </c>
      <c r="M6142" s="4">
        <v>12.0</v>
      </c>
    </row>
    <row r="6143">
      <c r="A6143" s="85">
        <v>46278.0</v>
      </c>
      <c r="B6143" s="22" t="s">
        <v>1937</v>
      </c>
      <c r="C6143" s="22" t="s">
        <v>8726</v>
      </c>
      <c r="D6143" s="22">
        <v>0.0</v>
      </c>
      <c r="E6143" s="22" t="s">
        <v>9141</v>
      </c>
      <c r="F6143" s="106" t="s">
        <v>9139</v>
      </c>
      <c r="G6143" s="106" t="s">
        <v>9142</v>
      </c>
      <c r="H6143" s="22" t="s">
        <v>8729</v>
      </c>
      <c r="I6143" s="99">
        <v>46294.03333333333</v>
      </c>
      <c r="J6143" s="22" t="s">
        <v>9143</v>
      </c>
      <c r="K6143" s="4">
        <f>IFERROR(__xludf.DUMMYFUNCTION("""COMPUTED_VALUE"""),12.0)</f>
        <v>12</v>
      </c>
      <c r="L6143" s="4" t="s">
        <v>8735</v>
      </c>
      <c r="M6143" s="4">
        <v>12.0</v>
      </c>
    </row>
    <row r="6144">
      <c r="A6144" s="85">
        <v>46279.0</v>
      </c>
      <c r="B6144" s="22" t="s">
        <v>1937</v>
      </c>
      <c r="C6144" s="22" t="s">
        <v>8726</v>
      </c>
      <c r="D6144" s="22">
        <v>0.0</v>
      </c>
      <c r="E6144" s="22" t="s">
        <v>9141</v>
      </c>
      <c r="F6144" s="106" t="s">
        <v>9139</v>
      </c>
      <c r="G6144" s="106" t="s">
        <v>9142</v>
      </c>
      <c r="H6144" s="22" t="s">
        <v>8729</v>
      </c>
      <c r="I6144" s="99">
        <v>46294.03333333333</v>
      </c>
      <c r="J6144" s="22" t="s">
        <v>9143</v>
      </c>
      <c r="K6144" s="4">
        <f>IFERROR(__xludf.DUMMYFUNCTION("""COMPUTED_VALUE"""),11.0)</f>
        <v>11</v>
      </c>
      <c r="L6144" s="4" t="s">
        <v>8731</v>
      </c>
      <c r="M6144" s="4">
        <v>12.0</v>
      </c>
    </row>
    <row r="6145">
      <c r="A6145" s="85">
        <v>46280.0</v>
      </c>
      <c r="B6145" s="22" t="s">
        <v>1937</v>
      </c>
      <c r="C6145" s="22" t="s">
        <v>8726</v>
      </c>
      <c r="D6145" s="22">
        <v>0.0</v>
      </c>
      <c r="E6145" s="22" t="s">
        <v>9141</v>
      </c>
      <c r="F6145" s="106" t="s">
        <v>9139</v>
      </c>
      <c r="G6145" s="106" t="s">
        <v>9142</v>
      </c>
      <c r="H6145" s="22" t="s">
        <v>8729</v>
      </c>
      <c r="I6145" s="99">
        <v>46294.03333333333</v>
      </c>
      <c r="J6145" s="22" t="s">
        <v>9143</v>
      </c>
      <c r="K6145" s="4">
        <f>IFERROR(__xludf.DUMMYFUNCTION("""COMPUTED_VALUE"""),12.0)</f>
        <v>12</v>
      </c>
      <c r="L6145" s="4" t="s">
        <v>8735</v>
      </c>
      <c r="M6145" s="4">
        <v>12.0</v>
      </c>
    </row>
    <row r="6146">
      <c r="A6146" s="85">
        <v>46281.0</v>
      </c>
      <c r="B6146" s="22" t="s">
        <v>1937</v>
      </c>
      <c r="C6146" s="22" t="s">
        <v>8726</v>
      </c>
      <c r="D6146" s="22">
        <v>0.0</v>
      </c>
      <c r="E6146" s="22" t="s">
        <v>9141</v>
      </c>
      <c r="F6146" s="106" t="s">
        <v>9139</v>
      </c>
      <c r="G6146" s="106" t="s">
        <v>9142</v>
      </c>
      <c r="H6146" s="22" t="s">
        <v>8729</v>
      </c>
      <c r="I6146" s="99">
        <v>46294.03333333333</v>
      </c>
      <c r="J6146" s="22" t="s">
        <v>9143</v>
      </c>
      <c r="K6146" s="4">
        <f>IFERROR(__xludf.DUMMYFUNCTION("""COMPUTED_VALUE"""),12.0)</f>
        <v>12</v>
      </c>
      <c r="L6146" s="4" t="s">
        <v>8735</v>
      </c>
      <c r="M6146" s="4">
        <v>12.0</v>
      </c>
    </row>
    <row r="6147">
      <c r="A6147" s="85">
        <v>46282.0</v>
      </c>
      <c r="B6147" s="22" t="s">
        <v>1937</v>
      </c>
      <c r="C6147" s="22" t="s">
        <v>8726</v>
      </c>
      <c r="D6147" s="22">
        <v>0.0</v>
      </c>
      <c r="E6147" s="22" t="s">
        <v>9141</v>
      </c>
      <c r="F6147" s="106" t="s">
        <v>9139</v>
      </c>
      <c r="G6147" s="106" t="s">
        <v>9142</v>
      </c>
      <c r="H6147" s="22" t="s">
        <v>8729</v>
      </c>
      <c r="I6147" s="99">
        <v>46294.03333333333</v>
      </c>
      <c r="J6147" s="22" t="s">
        <v>9143</v>
      </c>
      <c r="K6147" s="4">
        <f>IFERROR(__xludf.DUMMYFUNCTION("""COMPUTED_VALUE"""),12.0)</f>
        <v>12</v>
      </c>
      <c r="L6147" s="4" t="s">
        <v>8735</v>
      </c>
      <c r="M6147" s="4">
        <v>12.0</v>
      </c>
    </row>
    <row r="6148">
      <c r="A6148" s="85">
        <v>46283.0</v>
      </c>
      <c r="B6148" s="22" t="s">
        <v>1937</v>
      </c>
      <c r="C6148" s="22" t="s">
        <v>8726</v>
      </c>
      <c r="D6148" s="22">
        <v>0.0</v>
      </c>
      <c r="E6148" s="22" t="s">
        <v>9141</v>
      </c>
      <c r="F6148" s="106" t="s">
        <v>9139</v>
      </c>
      <c r="G6148" s="106" t="s">
        <v>9142</v>
      </c>
      <c r="H6148" s="22" t="s">
        <v>8729</v>
      </c>
      <c r="I6148" s="99">
        <v>46294.03333333333</v>
      </c>
      <c r="J6148" s="22" t="s">
        <v>9143</v>
      </c>
      <c r="K6148" s="4">
        <f>IFERROR(__xludf.DUMMYFUNCTION("""COMPUTED_VALUE"""),11.0)</f>
        <v>11</v>
      </c>
      <c r="L6148" s="4" t="s">
        <v>8731</v>
      </c>
      <c r="M6148" s="4">
        <v>12.0</v>
      </c>
    </row>
    <row r="6149">
      <c r="A6149" s="85">
        <v>46284.0</v>
      </c>
      <c r="B6149" s="22" t="s">
        <v>1937</v>
      </c>
      <c r="C6149" s="22" t="s">
        <v>8726</v>
      </c>
      <c r="D6149" s="22">
        <v>0.0</v>
      </c>
      <c r="E6149" s="22" t="s">
        <v>9141</v>
      </c>
      <c r="F6149" s="106" t="s">
        <v>9139</v>
      </c>
      <c r="G6149" s="106" t="s">
        <v>9142</v>
      </c>
      <c r="H6149" s="22" t="s">
        <v>8729</v>
      </c>
      <c r="I6149" s="99">
        <v>46294.03333333333</v>
      </c>
      <c r="J6149" s="22" t="s">
        <v>9143</v>
      </c>
      <c r="K6149" s="4">
        <f>IFERROR(__xludf.DUMMYFUNCTION("""COMPUTED_VALUE"""),12.0)</f>
        <v>12</v>
      </c>
      <c r="L6149" s="4" t="s">
        <v>8735</v>
      </c>
      <c r="M6149" s="4">
        <v>12.0</v>
      </c>
    </row>
    <row r="6150">
      <c r="A6150" s="85">
        <v>46285.0</v>
      </c>
      <c r="B6150" s="22" t="s">
        <v>1937</v>
      </c>
      <c r="C6150" s="22" t="s">
        <v>8726</v>
      </c>
      <c r="D6150" s="22">
        <v>0.0</v>
      </c>
      <c r="E6150" s="22" t="s">
        <v>9141</v>
      </c>
      <c r="F6150" s="106" t="s">
        <v>9139</v>
      </c>
      <c r="G6150" s="106" t="s">
        <v>9142</v>
      </c>
      <c r="H6150" s="22" t="s">
        <v>8729</v>
      </c>
      <c r="I6150" s="99">
        <v>46294.03333333333</v>
      </c>
      <c r="J6150" s="22" t="s">
        <v>9143</v>
      </c>
      <c r="K6150" s="4">
        <f>IFERROR(__xludf.DUMMYFUNCTION("""COMPUTED_VALUE"""),12.0)</f>
        <v>12</v>
      </c>
      <c r="L6150" s="4" t="s">
        <v>8735</v>
      </c>
      <c r="M6150" s="4">
        <v>12.0</v>
      </c>
    </row>
    <row r="6151">
      <c r="A6151" s="85">
        <v>46286.0</v>
      </c>
      <c r="B6151" s="22" t="s">
        <v>1937</v>
      </c>
      <c r="C6151" s="22" t="s">
        <v>8726</v>
      </c>
      <c r="D6151" s="22">
        <v>0.0</v>
      </c>
      <c r="E6151" s="22" t="s">
        <v>9141</v>
      </c>
      <c r="F6151" s="106" t="s">
        <v>9139</v>
      </c>
      <c r="G6151" s="106" t="s">
        <v>9142</v>
      </c>
      <c r="H6151" s="22" t="s">
        <v>8729</v>
      </c>
      <c r="I6151" s="99">
        <v>46294.03333333333</v>
      </c>
      <c r="J6151" s="22" t="s">
        <v>9143</v>
      </c>
      <c r="K6151" s="4">
        <f>IFERROR(__xludf.DUMMYFUNCTION("""COMPUTED_VALUE"""),11.0)</f>
        <v>11</v>
      </c>
      <c r="L6151" s="4" t="s">
        <v>8731</v>
      </c>
      <c r="M6151" s="4">
        <v>12.0</v>
      </c>
    </row>
    <row r="6152">
      <c r="A6152" s="85">
        <v>46287.0</v>
      </c>
      <c r="B6152" s="22" t="s">
        <v>1937</v>
      </c>
      <c r="C6152" s="22" t="s">
        <v>8726</v>
      </c>
      <c r="D6152" s="22">
        <v>0.0</v>
      </c>
      <c r="E6152" s="22" t="s">
        <v>9141</v>
      </c>
      <c r="F6152" s="106" t="s">
        <v>9139</v>
      </c>
      <c r="G6152" s="106" t="s">
        <v>9142</v>
      </c>
      <c r="H6152" s="22" t="s">
        <v>8729</v>
      </c>
      <c r="I6152" s="99">
        <v>46294.03333333333</v>
      </c>
      <c r="J6152" s="22" t="s">
        <v>9143</v>
      </c>
      <c r="K6152" s="4">
        <f>IFERROR(__xludf.DUMMYFUNCTION("""COMPUTED_VALUE"""),11.0)</f>
        <v>11</v>
      </c>
      <c r="L6152" s="4" t="s">
        <v>8731</v>
      </c>
      <c r="M6152" s="4">
        <v>12.0</v>
      </c>
    </row>
    <row r="6153">
      <c r="A6153" s="85">
        <v>46288.0</v>
      </c>
      <c r="B6153" s="22" t="s">
        <v>1937</v>
      </c>
      <c r="C6153" s="22" t="s">
        <v>8726</v>
      </c>
      <c r="D6153" s="22">
        <v>0.0</v>
      </c>
      <c r="E6153" s="22" t="s">
        <v>9141</v>
      </c>
      <c r="F6153" s="106" t="s">
        <v>9139</v>
      </c>
      <c r="G6153" s="106" t="s">
        <v>9142</v>
      </c>
      <c r="H6153" s="22" t="s">
        <v>8729</v>
      </c>
      <c r="I6153" s="99">
        <v>46294.03333333333</v>
      </c>
      <c r="J6153" s="22" t="s">
        <v>9143</v>
      </c>
      <c r="K6153" s="4">
        <f>IFERROR(__xludf.DUMMYFUNCTION("""COMPUTED_VALUE"""),11.0)</f>
        <v>11</v>
      </c>
      <c r="L6153" s="4" t="s">
        <v>8731</v>
      </c>
      <c r="M6153" s="4">
        <v>12.0</v>
      </c>
    </row>
    <row r="6154">
      <c r="A6154" s="85">
        <v>46289.0</v>
      </c>
      <c r="B6154" s="22" t="s">
        <v>1937</v>
      </c>
      <c r="C6154" s="22" t="s">
        <v>8726</v>
      </c>
      <c r="D6154" s="22">
        <v>0.0</v>
      </c>
      <c r="E6154" s="22" t="s">
        <v>9141</v>
      </c>
      <c r="F6154" s="106" t="s">
        <v>9139</v>
      </c>
      <c r="G6154" s="106" t="s">
        <v>9142</v>
      </c>
      <c r="H6154" s="22" t="s">
        <v>8729</v>
      </c>
      <c r="I6154" s="99">
        <v>46294.03333333333</v>
      </c>
      <c r="J6154" s="22" t="s">
        <v>9143</v>
      </c>
      <c r="K6154" s="4">
        <f>IFERROR(__xludf.DUMMYFUNCTION("""COMPUTED_VALUE"""),11.0)</f>
        <v>11</v>
      </c>
      <c r="L6154" s="4" t="s">
        <v>8731</v>
      </c>
      <c r="M6154" s="4">
        <v>12.0</v>
      </c>
    </row>
    <row r="6155">
      <c r="A6155" s="85">
        <v>46290.0</v>
      </c>
      <c r="B6155" s="22" t="s">
        <v>1937</v>
      </c>
      <c r="C6155" s="22" t="s">
        <v>8726</v>
      </c>
      <c r="D6155" s="22">
        <v>0.0</v>
      </c>
      <c r="E6155" s="22" t="s">
        <v>9141</v>
      </c>
      <c r="F6155" s="106" t="s">
        <v>9139</v>
      </c>
      <c r="G6155" s="106" t="s">
        <v>9142</v>
      </c>
      <c r="H6155" s="22" t="s">
        <v>8729</v>
      </c>
      <c r="I6155" s="99">
        <v>46294.03333333333</v>
      </c>
      <c r="J6155" s="22" t="s">
        <v>9143</v>
      </c>
      <c r="K6155" s="4">
        <f>IFERROR(__xludf.DUMMYFUNCTION("""COMPUTED_VALUE"""),11.0)</f>
        <v>11</v>
      </c>
      <c r="L6155" s="4" t="s">
        <v>8731</v>
      </c>
      <c r="M6155" s="4">
        <v>12.0</v>
      </c>
    </row>
    <row r="6156">
      <c r="A6156" s="85">
        <v>46023.0</v>
      </c>
      <c r="B6156" s="22" t="s">
        <v>1937</v>
      </c>
      <c r="C6156" s="22" t="s">
        <v>8726</v>
      </c>
      <c r="D6156" s="22">
        <v>0.0</v>
      </c>
      <c r="E6156" s="22" t="s">
        <v>9144</v>
      </c>
      <c r="F6156" s="106" t="s">
        <v>9145</v>
      </c>
      <c r="G6156" s="106" t="s">
        <v>9139</v>
      </c>
      <c r="H6156" s="22" t="s">
        <v>8729</v>
      </c>
      <c r="I6156" s="99">
        <v>46294.04027777778</v>
      </c>
      <c r="J6156" s="22" t="s">
        <v>9146</v>
      </c>
      <c r="K6156" s="4">
        <f>IFERROR(__xludf.DUMMYFUNCTION("""COMPUTED_VALUE"""),11.0)</f>
        <v>11</v>
      </c>
      <c r="L6156" s="4" t="s">
        <v>8731</v>
      </c>
      <c r="M6156" s="4">
        <v>12.0</v>
      </c>
    </row>
    <row r="6157">
      <c r="A6157" s="85">
        <v>46024.0</v>
      </c>
      <c r="B6157" s="22" t="s">
        <v>1937</v>
      </c>
      <c r="C6157" s="22" t="s">
        <v>8726</v>
      </c>
      <c r="D6157" s="22">
        <v>0.0</v>
      </c>
      <c r="E6157" s="22" t="s">
        <v>9144</v>
      </c>
      <c r="F6157" s="106" t="s">
        <v>9145</v>
      </c>
      <c r="G6157" s="106" t="s">
        <v>9139</v>
      </c>
      <c r="H6157" s="22" t="s">
        <v>8729</v>
      </c>
      <c r="I6157" s="99">
        <v>46294.04027777778</v>
      </c>
      <c r="J6157" s="22" t="s">
        <v>9146</v>
      </c>
      <c r="K6157" s="4">
        <f>IFERROR(__xludf.DUMMYFUNCTION("""COMPUTED_VALUE"""),11.0)</f>
        <v>11</v>
      </c>
      <c r="L6157" s="4" t="s">
        <v>8731</v>
      </c>
      <c r="M6157" s="4">
        <v>12.0</v>
      </c>
    </row>
    <row r="6158">
      <c r="A6158" s="85">
        <v>46025.0</v>
      </c>
      <c r="B6158" s="22" t="s">
        <v>1937</v>
      </c>
      <c r="C6158" s="22" t="s">
        <v>8726</v>
      </c>
      <c r="D6158" s="22">
        <v>0.0</v>
      </c>
      <c r="E6158" s="22" t="s">
        <v>9144</v>
      </c>
      <c r="F6158" s="106" t="s">
        <v>9145</v>
      </c>
      <c r="G6158" s="106" t="s">
        <v>9139</v>
      </c>
      <c r="H6158" s="22" t="s">
        <v>8729</v>
      </c>
      <c r="I6158" s="99">
        <v>46294.04027777778</v>
      </c>
      <c r="J6158" s="22" t="s">
        <v>9146</v>
      </c>
      <c r="K6158" s="4">
        <f>IFERROR(__xludf.DUMMYFUNCTION("""COMPUTED_VALUE"""),11.0)</f>
        <v>11</v>
      </c>
      <c r="L6158" s="4" t="s">
        <v>8731</v>
      </c>
      <c r="M6158" s="4">
        <v>12.0</v>
      </c>
    </row>
    <row r="6159">
      <c r="A6159" s="85">
        <v>46026.0</v>
      </c>
      <c r="B6159" s="22" t="s">
        <v>1937</v>
      </c>
      <c r="C6159" s="22" t="s">
        <v>8726</v>
      </c>
      <c r="D6159" s="22">
        <v>0.0</v>
      </c>
      <c r="E6159" s="22" t="s">
        <v>9144</v>
      </c>
      <c r="F6159" s="106" t="s">
        <v>9145</v>
      </c>
      <c r="G6159" s="106" t="s">
        <v>9139</v>
      </c>
      <c r="H6159" s="22" t="s">
        <v>8729</v>
      </c>
      <c r="I6159" s="99">
        <v>46294.04027777778</v>
      </c>
      <c r="J6159" s="22" t="s">
        <v>9146</v>
      </c>
      <c r="K6159" s="4">
        <f>IFERROR(__xludf.DUMMYFUNCTION("""COMPUTED_VALUE"""),11.0)</f>
        <v>11</v>
      </c>
      <c r="L6159" s="4" t="s">
        <v>8731</v>
      </c>
      <c r="M6159" s="4">
        <v>12.0</v>
      </c>
    </row>
    <row r="6160">
      <c r="A6160" s="85">
        <v>46027.0</v>
      </c>
      <c r="B6160" s="22" t="s">
        <v>1937</v>
      </c>
      <c r="C6160" s="22" t="s">
        <v>8726</v>
      </c>
      <c r="D6160" s="22">
        <v>0.0</v>
      </c>
      <c r="E6160" s="22" t="s">
        <v>9144</v>
      </c>
      <c r="F6160" s="106" t="s">
        <v>9145</v>
      </c>
      <c r="G6160" s="106" t="s">
        <v>9139</v>
      </c>
      <c r="H6160" s="22" t="s">
        <v>8729</v>
      </c>
      <c r="I6160" s="99">
        <v>46294.04027777778</v>
      </c>
      <c r="J6160" s="22" t="s">
        <v>9146</v>
      </c>
      <c r="K6160" s="4">
        <f>IFERROR(__xludf.DUMMYFUNCTION("""COMPUTED_VALUE"""),11.0)</f>
        <v>11</v>
      </c>
      <c r="L6160" s="4" t="s">
        <v>8731</v>
      </c>
      <c r="M6160" s="4">
        <v>12.0</v>
      </c>
    </row>
    <row r="6161">
      <c r="A6161" s="85">
        <v>46028.0</v>
      </c>
      <c r="B6161" s="22" t="s">
        <v>1937</v>
      </c>
      <c r="C6161" s="22" t="s">
        <v>8726</v>
      </c>
      <c r="D6161" s="22">
        <v>0.0</v>
      </c>
      <c r="E6161" s="22" t="s">
        <v>9144</v>
      </c>
      <c r="F6161" s="106" t="s">
        <v>9145</v>
      </c>
      <c r="G6161" s="106" t="s">
        <v>9139</v>
      </c>
      <c r="H6161" s="22" t="s">
        <v>8729</v>
      </c>
      <c r="I6161" s="99">
        <v>46294.04027777778</v>
      </c>
      <c r="J6161" s="22" t="s">
        <v>9146</v>
      </c>
      <c r="K6161" s="4">
        <f>IFERROR(__xludf.DUMMYFUNCTION("""COMPUTED_VALUE"""),11.0)</f>
        <v>11</v>
      </c>
      <c r="L6161" s="4" t="s">
        <v>8731</v>
      </c>
      <c r="M6161" s="4">
        <v>12.0</v>
      </c>
    </row>
    <row r="6162">
      <c r="A6162" s="85">
        <v>46029.0</v>
      </c>
      <c r="B6162" s="22" t="s">
        <v>1937</v>
      </c>
      <c r="C6162" s="22" t="s">
        <v>8726</v>
      </c>
      <c r="D6162" s="22">
        <v>0.0</v>
      </c>
      <c r="E6162" s="22" t="s">
        <v>9144</v>
      </c>
      <c r="F6162" s="106" t="s">
        <v>9145</v>
      </c>
      <c r="G6162" s="106" t="s">
        <v>9139</v>
      </c>
      <c r="H6162" s="22" t="s">
        <v>8729</v>
      </c>
      <c r="I6162" s="99">
        <v>46294.04027777778</v>
      </c>
      <c r="J6162" s="22" t="s">
        <v>9146</v>
      </c>
      <c r="K6162" s="4">
        <f>IFERROR(__xludf.DUMMYFUNCTION("""COMPUTED_VALUE"""),11.0)</f>
        <v>11</v>
      </c>
      <c r="L6162" s="4" t="s">
        <v>8731</v>
      </c>
      <c r="M6162" s="4">
        <v>12.0</v>
      </c>
    </row>
    <row r="6163">
      <c r="A6163" s="85">
        <v>46030.0</v>
      </c>
      <c r="B6163" s="22" t="s">
        <v>1937</v>
      </c>
      <c r="C6163" s="22" t="s">
        <v>8726</v>
      </c>
      <c r="D6163" s="22">
        <v>0.0</v>
      </c>
      <c r="E6163" s="22" t="s">
        <v>9144</v>
      </c>
      <c r="F6163" s="106" t="s">
        <v>9145</v>
      </c>
      <c r="G6163" s="106" t="s">
        <v>9139</v>
      </c>
      <c r="H6163" s="22" t="s">
        <v>8729</v>
      </c>
      <c r="I6163" s="99">
        <v>46294.04027777778</v>
      </c>
      <c r="J6163" s="22" t="s">
        <v>9146</v>
      </c>
      <c r="K6163" s="4">
        <f>IFERROR(__xludf.DUMMYFUNCTION("""COMPUTED_VALUE"""),11.0)</f>
        <v>11</v>
      </c>
      <c r="L6163" s="4" t="s">
        <v>8731</v>
      </c>
      <c r="M6163" s="4">
        <v>12.0</v>
      </c>
    </row>
    <row r="6164">
      <c r="A6164" s="85">
        <v>46031.0</v>
      </c>
      <c r="B6164" s="22" t="s">
        <v>1937</v>
      </c>
      <c r="C6164" s="22" t="s">
        <v>8726</v>
      </c>
      <c r="D6164" s="22">
        <v>0.0</v>
      </c>
      <c r="E6164" s="22" t="s">
        <v>9144</v>
      </c>
      <c r="F6164" s="106" t="s">
        <v>9145</v>
      </c>
      <c r="G6164" s="106" t="s">
        <v>9139</v>
      </c>
      <c r="H6164" s="22" t="s">
        <v>8729</v>
      </c>
      <c r="I6164" s="99">
        <v>46294.04027777778</v>
      </c>
      <c r="J6164" s="22" t="s">
        <v>9146</v>
      </c>
      <c r="K6164" s="4">
        <f>IFERROR(__xludf.DUMMYFUNCTION("""COMPUTED_VALUE"""),11.0)</f>
        <v>11</v>
      </c>
      <c r="L6164" s="4" t="s">
        <v>8731</v>
      </c>
      <c r="M6164" s="4">
        <v>12.0</v>
      </c>
    </row>
    <row r="6165">
      <c r="A6165" s="85">
        <v>46032.0</v>
      </c>
      <c r="B6165" s="22" t="s">
        <v>1937</v>
      </c>
      <c r="C6165" s="22" t="s">
        <v>8726</v>
      </c>
      <c r="D6165" s="22">
        <v>0.0</v>
      </c>
      <c r="E6165" s="22" t="s">
        <v>9144</v>
      </c>
      <c r="F6165" s="106" t="s">
        <v>9145</v>
      </c>
      <c r="G6165" s="106" t="s">
        <v>9139</v>
      </c>
      <c r="H6165" s="22" t="s">
        <v>8729</v>
      </c>
      <c r="I6165" s="99">
        <v>46294.04027777778</v>
      </c>
      <c r="J6165" s="22" t="s">
        <v>9146</v>
      </c>
      <c r="K6165" s="4">
        <f>IFERROR(__xludf.DUMMYFUNCTION("""COMPUTED_VALUE"""),11.0)</f>
        <v>11</v>
      </c>
      <c r="L6165" s="4" t="s">
        <v>8731</v>
      </c>
      <c r="M6165" s="4">
        <v>12.0</v>
      </c>
    </row>
    <row r="6166">
      <c r="A6166" s="85">
        <v>46033.0</v>
      </c>
      <c r="B6166" s="22" t="s">
        <v>1937</v>
      </c>
      <c r="C6166" s="22" t="s">
        <v>8726</v>
      </c>
      <c r="D6166" s="22">
        <v>0.0</v>
      </c>
      <c r="E6166" s="22" t="s">
        <v>9144</v>
      </c>
      <c r="F6166" s="106" t="s">
        <v>9145</v>
      </c>
      <c r="G6166" s="106" t="s">
        <v>9139</v>
      </c>
      <c r="H6166" s="22" t="s">
        <v>8729</v>
      </c>
      <c r="I6166" s="99">
        <v>46294.04027777778</v>
      </c>
      <c r="J6166" s="22" t="s">
        <v>9146</v>
      </c>
      <c r="K6166" s="4">
        <f>IFERROR(__xludf.DUMMYFUNCTION("""COMPUTED_VALUE"""),11.0)</f>
        <v>11</v>
      </c>
      <c r="L6166" s="4" t="s">
        <v>8731</v>
      </c>
      <c r="M6166" s="4">
        <v>12.0</v>
      </c>
    </row>
    <row r="6167">
      <c r="A6167" s="85">
        <v>46034.0</v>
      </c>
      <c r="B6167" s="22" t="s">
        <v>1937</v>
      </c>
      <c r="C6167" s="22" t="s">
        <v>8726</v>
      </c>
      <c r="D6167" s="22">
        <v>0.0</v>
      </c>
      <c r="E6167" s="22" t="s">
        <v>9144</v>
      </c>
      <c r="F6167" s="106" t="s">
        <v>9145</v>
      </c>
      <c r="G6167" s="106" t="s">
        <v>9139</v>
      </c>
      <c r="H6167" s="22" t="s">
        <v>8729</v>
      </c>
      <c r="I6167" s="99">
        <v>46294.04027777778</v>
      </c>
      <c r="J6167" s="22" t="s">
        <v>9146</v>
      </c>
      <c r="K6167" s="4">
        <f>IFERROR(__xludf.DUMMYFUNCTION("""COMPUTED_VALUE"""),11.0)</f>
        <v>11</v>
      </c>
      <c r="L6167" s="4" t="s">
        <v>8731</v>
      </c>
      <c r="M6167" s="4">
        <v>12.0</v>
      </c>
    </row>
    <row r="6168">
      <c r="A6168" s="85">
        <v>46035.0</v>
      </c>
      <c r="B6168" s="22" t="s">
        <v>1937</v>
      </c>
      <c r="C6168" s="22" t="s">
        <v>8726</v>
      </c>
      <c r="D6168" s="22">
        <v>0.0</v>
      </c>
      <c r="E6168" s="22" t="s">
        <v>9144</v>
      </c>
      <c r="F6168" s="106" t="s">
        <v>9145</v>
      </c>
      <c r="G6168" s="106" t="s">
        <v>9139</v>
      </c>
      <c r="H6168" s="22" t="s">
        <v>8729</v>
      </c>
      <c r="I6168" s="99">
        <v>46294.04027777778</v>
      </c>
      <c r="J6168" s="22" t="s">
        <v>9146</v>
      </c>
      <c r="K6168" s="4">
        <f>IFERROR(__xludf.DUMMYFUNCTION("""COMPUTED_VALUE"""),11.0)</f>
        <v>11</v>
      </c>
      <c r="L6168" s="4" t="s">
        <v>8731</v>
      </c>
      <c r="M6168" s="4">
        <v>12.0</v>
      </c>
    </row>
    <row r="6169">
      <c r="A6169" s="85">
        <v>46036.0</v>
      </c>
      <c r="B6169" s="22" t="s">
        <v>1937</v>
      </c>
      <c r="C6169" s="22" t="s">
        <v>8726</v>
      </c>
      <c r="D6169" s="22">
        <v>0.0</v>
      </c>
      <c r="E6169" s="22" t="s">
        <v>9144</v>
      </c>
      <c r="F6169" s="106" t="s">
        <v>9145</v>
      </c>
      <c r="G6169" s="106" t="s">
        <v>9139</v>
      </c>
      <c r="H6169" s="22" t="s">
        <v>8729</v>
      </c>
      <c r="I6169" s="99">
        <v>46294.04027777778</v>
      </c>
      <c r="J6169" s="22" t="s">
        <v>9146</v>
      </c>
      <c r="K6169" s="4">
        <f>IFERROR(__xludf.DUMMYFUNCTION("""COMPUTED_VALUE"""),11.0)</f>
        <v>11</v>
      </c>
      <c r="L6169" s="4" t="s">
        <v>8731</v>
      </c>
      <c r="M6169" s="4">
        <v>12.0</v>
      </c>
    </row>
    <row r="6170">
      <c r="A6170" s="85">
        <v>46037.0</v>
      </c>
      <c r="B6170" s="22" t="s">
        <v>1937</v>
      </c>
      <c r="C6170" s="22" t="s">
        <v>8726</v>
      </c>
      <c r="D6170" s="22">
        <v>0.0</v>
      </c>
      <c r="E6170" s="22" t="s">
        <v>9144</v>
      </c>
      <c r="F6170" s="106" t="s">
        <v>9145</v>
      </c>
      <c r="G6170" s="106" t="s">
        <v>9139</v>
      </c>
      <c r="H6170" s="22" t="s">
        <v>8729</v>
      </c>
      <c r="I6170" s="99">
        <v>46294.04027777778</v>
      </c>
      <c r="J6170" s="22" t="s">
        <v>9146</v>
      </c>
      <c r="K6170" s="4">
        <f>IFERROR(__xludf.DUMMYFUNCTION("""COMPUTED_VALUE"""),11.0)</f>
        <v>11</v>
      </c>
      <c r="L6170" s="4" t="s">
        <v>8731</v>
      </c>
      <c r="M6170" s="4">
        <v>12.0</v>
      </c>
    </row>
    <row r="6171">
      <c r="A6171" s="85">
        <v>46038.0</v>
      </c>
      <c r="B6171" s="22" t="s">
        <v>1937</v>
      </c>
      <c r="C6171" s="22" t="s">
        <v>8726</v>
      </c>
      <c r="D6171" s="22">
        <v>0.0</v>
      </c>
      <c r="E6171" s="22" t="s">
        <v>9144</v>
      </c>
      <c r="F6171" s="106" t="s">
        <v>9145</v>
      </c>
      <c r="G6171" s="106" t="s">
        <v>9139</v>
      </c>
      <c r="H6171" s="22" t="s">
        <v>8729</v>
      </c>
      <c r="I6171" s="99">
        <v>46294.04027777778</v>
      </c>
      <c r="J6171" s="22" t="s">
        <v>9146</v>
      </c>
      <c r="K6171" s="4">
        <f>IFERROR(__xludf.DUMMYFUNCTION("""COMPUTED_VALUE"""),11.0)</f>
        <v>11</v>
      </c>
      <c r="L6171" s="4" t="s">
        <v>8731</v>
      </c>
      <c r="M6171" s="4">
        <v>12.0</v>
      </c>
    </row>
    <row r="6172">
      <c r="A6172" s="85">
        <v>46039.0</v>
      </c>
      <c r="B6172" s="22" t="s">
        <v>1937</v>
      </c>
      <c r="C6172" s="22" t="s">
        <v>8726</v>
      </c>
      <c r="D6172" s="22">
        <v>0.0</v>
      </c>
      <c r="E6172" s="22" t="s">
        <v>9144</v>
      </c>
      <c r="F6172" s="106" t="s">
        <v>9145</v>
      </c>
      <c r="G6172" s="106" t="s">
        <v>9139</v>
      </c>
      <c r="H6172" s="22" t="s">
        <v>8729</v>
      </c>
      <c r="I6172" s="99">
        <v>46294.04027777778</v>
      </c>
      <c r="J6172" s="22" t="s">
        <v>9146</v>
      </c>
      <c r="K6172" s="4">
        <f>IFERROR(__xludf.DUMMYFUNCTION("""COMPUTED_VALUE"""),11.0)</f>
        <v>11</v>
      </c>
      <c r="L6172" s="4" t="s">
        <v>8731</v>
      </c>
      <c r="M6172" s="4">
        <v>12.0</v>
      </c>
    </row>
    <row r="6173">
      <c r="A6173" s="85">
        <v>46040.0</v>
      </c>
      <c r="B6173" s="22" t="s">
        <v>1937</v>
      </c>
      <c r="C6173" s="22" t="s">
        <v>8726</v>
      </c>
      <c r="D6173" s="22">
        <v>0.0</v>
      </c>
      <c r="E6173" s="22" t="s">
        <v>9144</v>
      </c>
      <c r="F6173" s="106" t="s">
        <v>9145</v>
      </c>
      <c r="G6173" s="106" t="s">
        <v>9139</v>
      </c>
      <c r="H6173" s="22" t="s">
        <v>8729</v>
      </c>
      <c r="I6173" s="99">
        <v>46294.04027777778</v>
      </c>
      <c r="J6173" s="22" t="s">
        <v>9146</v>
      </c>
      <c r="K6173" s="4">
        <f>IFERROR(__xludf.DUMMYFUNCTION("""COMPUTED_VALUE"""),11.0)</f>
        <v>11</v>
      </c>
      <c r="L6173" s="4" t="s">
        <v>8731</v>
      </c>
      <c r="M6173" s="4">
        <v>12.0</v>
      </c>
    </row>
    <row r="6174">
      <c r="A6174" s="85">
        <v>46041.0</v>
      </c>
      <c r="B6174" s="22" t="s">
        <v>1937</v>
      </c>
      <c r="C6174" s="22" t="s">
        <v>8726</v>
      </c>
      <c r="D6174" s="22">
        <v>0.0</v>
      </c>
      <c r="E6174" s="22" t="s">
        <v>9144</v>
      </c>
      <c r="F6174" s="106" t="s">
        <v>9145</v>
      </c>
      <c r="G6174" s="106" t="s">
        <v>9139</v>
      </c>
      <c r="H6174" s="22" t="s">
        <v>8729</v>
      </c>
      <c r="I6174" s="99">
        <v>46294.04027777778</v>
      </c>
      <c r="J6174" s="22" t="s">
        <v>9146</v>
      </c>
      <c r="K6174" s="4">
        <f>IFERROR(__xludf.DUMMYFUNCTION("""COMPUTED_VALUE"""),11.0)</f>
        <v>11</v>
      </c>
      <c r="L6174" s="4" t="s">
        <v>8731</v>
      </c>
      <c r="M6174" s="4">
        <v>12.0</v>
      </c>
    </row>
    <row r="6175">
      <c r="A6175" s="85">
        <v>46042.0</v>
      </c>
      <c r="B6175" s="22" t="s">
        <v>1937</v>
      </c>
      <c r="C6175" s="22" t="s">
        <v>8726</v>
      </c>
      <c r="D6175" s="22">
        <v>0.0</v>
      </c>
      <c r="E6175" s="22" t="s">
        <v>9144</v>
      </c>
      <c r="F6175" s="106" t="s">
        <v>9145</v>
      </c>
      <c r="G6175" s="106" t="s">
        <v>9139</v>
      </c>
      <c r="H6175" s="22" t="s">
        <v>8729</v>
      </c>
      <c r="I6175" s="99">
        <v>46294.04027777778</v>
      </c>
      <c r="J6175" s="22" t="s">
        <v>9146</v>
      </c>
      <c r="K6175" s="4">
        <f>IFERROR(__xludf.DUMMYFUNCTION("""COMPUTED_VALUE"""),11.0)</f>
        <v>11</v>
      </c>
      <c r="L6175" s="4" t="s">
        <v>8731</v>
      </c>
      <c r="M6175" s="4">
        <v>12.0</v>
      </c>
    </row>
    <row r="6176">
      <c r="A6176" s="85">
        <v>46043.0</v>
      </c>
      <c r="B6176" s="22" t="s">
        <v>1937</v>
      </c>
      <c r="C6176" s="22" t="s">
        <v>8726</v>
      </c>
      <c r="D6176" s="22">
        <v>0.0</v>
      </c>
      <c r="E6176" s="22" t="s">
        <v>9144</v>
      </c>
      <c r="F6176" s="106" t="s">
        <v>9145</v>
      </c>
      <c r="G6176" s="106" t="s">
        <v>9139</v>
      </c>
      <c r="H6176" s="22" t="s">
        <v>8729</v>
      </c>
      <c r="I6176" s="99">
        <v>46294.04027777778</v>
      </c>
      <c r="J6176" s="22" t="s">
        <v>9146</v>
      </c>
      <c r="K6176" s="4">
        <f>IFERROR(__xludf.DUMMYFUNCTION("""COMPUTED_VALUE"""),11.0)</f>
        <v>11</v>
      </c>
      <c r="L6176" s="4" t="s">
        <v>8731</v>
      </c>
      <c r="M6176" s="4">
        <v>12.0</v>
      </c>
    </row>
    <row r="6177">
      <c r="A6177" s="85">
        <v>46044.0</v>
      </c>
      <c r="B6177" s="22" t="s">
        <v>1937</v>
      </c>
      <c r="C6177" s="22" t="s">
        <v>8726</v>
      </c>
      <c r="D6177" s="22">
        <v>0.0</v>
      </c>
      <c r="E6177" s="22" t="s">
        <v>9144</v>
      </c>
      <c r="F6177" s="106" t="s">
        <v>9145</v>
      </c>
      <c r="G6177" s="106" t="s">
        <v>9139</v>
      </c>
      <c r="H6177" s="22" t="s">
        <v>8729</v>
      </c>
      <c r="I6177" s="99">
        <v>46294.04027777778</v>
      </c>
      <c r="J6177" s="22" t="s">
        <v>9146</v>
      </c>
      <c r="K6177" s="4">
        <f>IFERROR(__xludf.DUMMYFUNCTION("""COMPUTED_VALUE"""),11.0)</f>
        <v>11</v>
      </c>
      <c r="L6177" s="4" t="s">
        <v>8731</v>
      </c>
      <c r="M6177" s="4">
        <v>12.0</v>
      </c>
    </row>
    <row r="6178">
      <c r="A6178" s="85">
        <v>46045.0</v>
      </c>
      <c r="B6178" s="22" t="s">
        <v>1937</v>
      </c>
      <c r="C6178" s="22" t="s">
        <v>8726</v>
      </c>
      <c r="D6178" s="22">
        <v>0.0</v>
      </c>
      <c r="E6178" s="22" t="s">
        <v>9144</v>
      </c>
      <c r="F6178" s="106" t="s">
        <v>9145</v>
      </c>
      <c r="G6178" s="106" t="s">
        <v>9139</v>
      </c>
      <c r="H6178" s="22" t="s">
        <v>8729</v>
      </c>
      <c r="I6178" s="99">
        <v>46294.04027777778</v>
      </c>
      <c r="J6178" s="22" t="s">
        <v>9146</v>
      </c>
      <c r="K6178" s="4">
        <f>IFERROR(__xludf.DUMMYFUNCTION("""COMPUTED_VALUE"""),11.0)</f>
        <v>11</v>
      </c>
      <c r="L6178" s="4" t="s">
        <v>8731</v>
      </c>
      <c r="M6178" s="4">
        <v>12.0</v>
      </c>
    </row>
    <row r="6179">
      <c r="A6179" s="85">
        <v>46046.0</v>
      </c>
      <c r="B6179" s="22" t="s">
        <v>1937</v>
      </c>
      <c r="C6179" s="22" t="s">
        <v>8726</v>
      </c>
      <c r="D6179" s="22">
        <v>0.0</v>
      </c>
      <c r="E6179" s="22" t="s">
        <v>9144</v>
      </c>
      <c r="F6179" s="106" t="s">
        <v>9145</v>
      </c>
      <c r="G6179" s="106" t="s">
        <v>9139</v>
      </c>
      <c r="H6179" s="22" t="s">
        <v>8729</v>
      </c>
      <c r="I6179" s="99">
        <v>46294.04027777778</v>
      </c>
      <c r="J6179" s="22" t="s">
        <v>9146</v>
      </c>
      <c r="K6179" s="4">
        <f>IFERROR(__xludf.DUMMYFUNCTION("""COMPUTED_VALUE"""),11.0)</f>
        <v>11</v>
      </c>
      <c r="L6179" s="4" t="s">
        <v>8731</v>
      </c>
      <c r="M6179" s="4">
        <v>12.0</v>
      </c>
    </row>
    <row r="6180">
      <c r="A6180" s="85">
        <v>46047.0</v>
      </c>
      <c r="B6180" s="22" t="s">
        <v>1937</v>
      </c>
      <c r="C6180" s="22" t="s">
        <v>8726</v>
      </c>
      <c r="D6180" s="22">
        <v>0.0</v>
      </c>
      <c r="E6180" s="22" t="s">
        <v>9144</v>
      </c>
      <c r="F6180" s="106" t="s">
        <v>9145</v>
      </c>
      <c r="G6180" s="106" t="s">
        <v>9139</v>
      </c>
      <c r="H6180" s="22" t="s">
        <v>8729</v>
      </c>
      <c r="I6180" s="99">
        <v>46294.04027777778</v>
      </c>
      <c r="J6180" s="22" t="s">
        <v>9146</v>
      </c>
      <c r="K6180" s="4">
        <f>IFERROR(__xludf.DUMMYFUNCTION("""COMPUTED_VALUE"""),11.0)</f>
        <v>11</v>
      </c>
      <c r="L6180" s="4" t="s">
        <v>8731</v>
      </c>
      <c r="M6180" s="4">
        <v>12.0</v>
      </c>
    </row>
    <row r="6181">
      <c r="A6181" s="85">
        <v>46048.0</v>
      </c>
      <c r="B6181" s="22" t="s">
        <v>1937</v>
      </c>
      <c r="C6181" s="22" t="s">
        <v>8726</v>
      </c>
      <c r="D6181" s="22">
        <v>0.0</v>
      </c>
      <c r="E6181" s="22" t="s">
        <v>9144</v>
      </c>
      <c r="F6181" s="106" t="s">
        <v>9145</v>
      </c>
      <c r="G6181" s="106" t="s">
        <v>9139</v>
      </c>
      <c r="H6181" s="22" t="s">
        <v>8729</v>
      </c>
      <c r="I6181" s="99">
        <v>46294.04027777778</v>
      </c>
      <c r="J6181" s="22" t="s">
        <v>9146</v>
      </c>
      <c r="K6181" s="4">
        <f>IFERROR(__xludf.DUMMYFUNCTION("""COMPUTED_VALUE"""),11.0)</f>
        <v>11</v>
      </c>
      <c r="L6181" s="4" t="s">
        <v>8731</v>
      </c>
      <c r="M6181" s="4">
        <v>12.0</v>
      </c>
    </row>
    <row r="6182">
      <c r="A6182" s="85">
        <v>46049.0</v>
      </c>
      <c r="B6182" s="22" t="s">
        <v>1937</v>
      </c>
      <c r="C6182" s="22" t="s">
        <v>8726</v>
      </c>
      <c r="D6182" s="22">
        <v>0.0</v>
      </c>
      <c r="E6182" s="22" t="s">
        <v>9144</v>
      </c>
      <c r="F6182" s="106" t="s">
        <v>9145</v>
      </c>
      <c r="G6182" s="106" t="s">
        <v>9139</v>
      </c>
      <c r="H6182" s="22" t="s">
        <v>8729</v>
      </c>
      <c r="I6182" s="99">
        <v>46294.04027777778</v>
      </c>
      <c r="J6182" s="22" t="s">
        <v>9146</v>
      </c>
      <c r="K6182" s="4">
        <f>IFERROR(__xludf.DUMMYFUNCTION("""COMPUTED_VALUE"""),11.0)</f>
        <v>11</v>
      </c>
      <c r="L6182" s="4" t="s">
        <v>8731</v>
      </c>
      <c r="M6182" s="4">
        <v>12.0</v>
      </c>
    </row>
    <row r="6183">
      <c r="A6183" s="85">
        <v>46050.0</v>
      </c>
      <c r="B6183" s="22" t="s">
        <v>1937</v>
      </c>
      <c r="C6183" s="22" t="s">
        <v>8726</v>
      </c>
      <c r="D6183" s="22">
        <v>0.0</v>
      </c>
      <c r="E6183" s="22" t="s">
        <v>9144</v>
      </c>
      <c r="F6183" s="106" t="s">
        <v>9145</v>
      </c>
      <c r="G6183" s="106" t="s">
        <v>9139</v>
      </c>
      <c r="H6183" s="22" t="s">
        <v>8729</v>
      </c>
      <c r="I6183" s="99">
        <v>46294.04027777778</v>
      </c>
      <c r="J6183" s="22" t="s">
        <v>9146</v>
      </c>
      <c r="K6183" s="4">
        <f>IFERROR(__xludf.DUMMYFUNCTION("""COMPUTED_VALUE"""),11.0)</f>
        <v>11</v>
      </c>
      <c r="L6183" s="4" t="s">
        <v>8731</v>
      </c>
      <c r="M6183" s="4">
        <v>12.0</v>
      </c>
    </row>
    <row r="6184">
      <c r="A6184" s="85">
        <v>46051.0</v>
      </c>
      <c r="B6184" s="22" t="s">
        <v>1937</v>
      </c>
      <c r="C6184" s="22" t="s">
        <v>8726</v>
      </c>
      <c r="D6184" s="22">
        <v>0.0</v>
      </c>
      <c r="E6184" s="22" t="s">
        <v>9144</v>
      </c>
      <c r="F6184" s="106" t="s">
        <v>9145</v>
      </c>
      <c r="G6184" s="106" t="s">
        <v>9139</v>
      </c>
      <c r="H6184" s="22" t="s">
        <v>8729</v>
      </c>
      <c r="I6184" s="99">
        <v>46294.04027777778</v>
      </c>
      <c r="J6184" s="22" t="s">
        <v>9146</v>
      </c>
      <c r="K6184" s="4">
        <f>IFERROR(__xludf.DUMMYFUNCTION("""COMPUTED_VALUE"""),11.0)</f>
        <v>11</v>
      </c>
      <c r="L6184" s="4" t="s">
        <v>8731</v>
      </c>
      <c r="M6184" s="4">
        <v>12.0</v>
      </c>
    </row>
    <row r="6185">
      <c r="A6185" s="85">
        <v>46052.0</v>
      </c>
      <c r="B6185" s="22" t="s">
        <v>1937</v>
      </c>
      <c r="C6185" s="22" t="s">
        <v>8726</v>
      </c>
      <c r="D6185" s="22">
        <v>0.0</v>
      </c>
      <c r="E6185" s="22" t="s">
        <v>9144</v>
      </c>
      <c r="F6185" s="106" t="s">
        <v>9145</v>
      </c>
      <c r="G6185" s="106" t="s">
        <v>9139</v>
      </c>
      <c r="H6185" s="22" t="s">
        <v>8729</v>
      </c>
      <c r="I6185" s="99">
        <v>46294.04027777778</v>
      </c>
      <c r="J6185" s="22" t="s">
        <v>9146</v>
      </c>
      <c r="K6185" s="4">
        <f>IFERROR(__xludf.DUMMYFUNCTION("""COMPUTED_VALUE"""),11.0)</f>
        <v>11</v>
      </c>
      <c r="L6185" s="4" t="s">
        <v>8731</v>
      </c>
      <c r="M6185" s="4">
        <v>12.0</v>
      </c>
    </row>
    <row r="6186">
      <c r="A6186" s="85">
        <v>46053.0</v>
      </c>
      <c r="B6186" s="22" t="s">
        <v>1937</v>
      </c>
      <c r="C6186" s="22" t="s">
        <v>8726</v>
      </c>
      <c r="D6186" s="22">
        <v>0.0</v>
      </c>
      <c r="E6186" s="22" t="s">
        <v>9144</v>
      </c>
      <c r="F6186" s="106" t="s">
        <v>9145</v>
      </c>
      <c r="G6186" s="106" t="s">
        <v>9139</v>
      </c>
      <c r="H6186" s="22" t="s">
        <v>8729</v>
      </c>
      <c r="I6186" s="99">
        <v>46294.04027777778</v>
      </c>
      <c r="J6186" s="22" t="s">
        <v>9146</v>
      </c>
      <c r="K6186" s="4">
        <f>IFERROR(__xludf.DUMMYFUNCTION("""COMPUTED_VALUE"""),11.0)</f>
        <v>11</v>
      </c>
      <c r="L6186" s="4" t="s">
        <v>8731</v>
      </c>
      <c r="M6186" s="4">
        <v>12.0</v>
      </c>
    </row>
    <row r="6187">
      <c r="A6187" s="85">
        <v>46082.0</v>
      </c>
      <c r="B6187" s="22" t="s">
        <v>1937</v>
      </c>
      <c r="C6187" s="22" t="s">
        <v>8726</v>
      </c>
      <c r="D6187" s="22">
        <v>0.0</v>
      </c>
      <c r="E6187" s="22" t="s">
        <v>9147</v>
      </c>
      <c r="F6187" s="106" t="s">
        <v>9148</v>
      </c>
      <c r="G6187" s="106" t="s">
        <v>9139</v>
      </c>
      <c r="H6187" s="22" t="s">
        <v>8729</v>
      </c>
      <c r="I6187" s="99">
        <v>46294.04027777778</v>
      </c>
      <c r="J6187" s="22" t="s">
        <v>9149</v>
      </c>
      <c r="K6187" s="4">
        <f>IFERROR(__xludf.DUMMYFUNCTION("""COMPUTED_VALUE"""),11.0)</f>
        <v>11</v>
      </c>
      <c r="L6187" s="4" t="s">
        <v>8731</v>
      </c>
      <c r="M6187" s="4">
        <v>12.0</v>
      </c>
    </row>
    <row r="6188">
      <c r="A6188" s="85">
        <v>46083.0</v>
      </c>
      <c r="B6188" s="22" t="s">
        <v>1937</v>
      </c>
      <c r="C6188" s="22" t="s">
        <v>8726</v>
      </c>
      <c r="D6188" s="22">
        <v>0.0</v>
      </c>
      <c r="E6188" s="22" t="s">
        <v>9147</v>
      </c>
      <c r="F6188" s="106" t="s">
        <v>9148</v>
      </c>
      <c r="G6188" s="106" t="s">
        <v>9139</v>
      </c>
      <c r="H6188" s="22" t="s">
        <v>8729</v>
      </c>
      <c r="I6188" s="99">
        <v>46294.04027777778</v>
      </c>
      <c r="J6188" s="22" t="s">
        <v>9149</v>
      </c>
      <c r="K6188" s="4">
        <f>IFERROR(__xludf.DUMMYFUNCTION("""COMPUTED_VALUE"""),11.0)</f>
        <v>11</v>
      </c>
      <c r="L6188" s="4" t="s">
        <v>8731</v>
      </c>
      <c r="M6188" s="4">
        <v>12.0</v>
      </c>
    </row>
    <row r="6189">
      <c r="A6189" s="85">
        <v>46084.0</v>
      </c>
      <c r="B6189" s="22" t="s">
        <v>1937</v>
      </c>
      <c r="C6189" s="22" t="s">
        <v>8726</v>
      </c>
      <c r="D6189" s="22">
        <v>0.0</v>
      </c>
      <c r="E6189" s="22" t="s">
        <v>9147</v>
      </c>
      <c r="F6189" s="106" t="s">
        <v>9148</v>
      </c>
      <c r="G6189" s="106" t="s">
        <v>9139</v>
      </c>
      <c r="H6189" s="22" t="s">
        <v>8729</v>
      </c>
      <c r="I6189" s="99">
        <v>46294.04027777778</v>
      </c>
      <c r="J6189" s="22" t="s">
        <v>9149</v>
      </c>
      <c r="K6189" s="4">
        <f>IFERROR(__xludf.DUMMYFUNCTION("""COMPUTED_VALUE"""),11.0)</f>
        <v>11</v>
      </c>
      <c r="L6189" s="4" t="s">
        <v>8731</v>
      </c>
      <c r="M6189" s="4">
        <v>12.0</v>
      </c>
    </row>
    <row r="6190">
      <c r="A6190" s="85">
        <v>46085.0</v>
      </c>
      <c r="B6190" s="22" t="s">
        <v>1937</v>
      </c>
      <c r="C6190" s="22" t="s">
        <v>8726</v>
      </c>
      <c r="D6190" s="22">
        <v>0.0</v>
      </c>
      <c r="E6190" s="22" t="s">
        <v>9147</v>
      </c>
      <c r="F6190" s="106" t="s">
        <v>9148</v>
      </c>
      <c r="G6190" s="106" t="s">
        <v>9139</v>
      </c>
      <c r="H6190" s="22" t="s">
        <v>8729</v>
      </c>
      <c r="I6190" s="99">
        <v>46294.04027777778</v>
      </c>
      <c r="J6190" s="22" t="s">
        <v>9149</v>
      </c>
      <c r="K6190" s="4">
        <f>IFERROR(__xludf.DUMMYFUNCTION("""COMPUTED_VALUE"""),11.0)</f>
        <v>11</v>
      </c>
      <c r="L6190" s="4" t="s">
        <v>8731</v>
      </c>
      <c r="M6190" s="4">
        <v>12.0</v>
      </c>
    </row>
    <row r="6191">
      <c r="A6191" s="85">
        <v>46086.0</v>
      </c>
      <c r="B6191" s="22" t="s">
        <v>1937</v>
      </c>
      <c r="C6191" s="22" t="s">
        <v>8726</v>
      </c>
      <c r="D6191" s="22">
        <v>0.0</v>
      </c>
      <c r="E6191" s="22" t="s">
        <v>9147</v>
      </c>
      <c r="F6191" s="106" t="s">
        <v>9148</v>
      </c>
      <c r="G6191" s="106" t="s">
        <v>9139</v>
      </c>
      <c r="H6191" s="22" t="s">
        <v>8729</v>
      </c>
      <c r="I6191" s="99">
        <v>46294.04027777778</v>
      </c>
      <c r="J6191" s="22" t="s">
        <v>9149</v>
      </c>
      <c r="K6191" s="4">
        <f>IFERROR(__xludf.DUMMYFUNCTION("""COMPUTED_VALUE"""),11.0)</f>
        <v>11</v>
      </c>
      <c r="L6191" s="4" t="s">
        <v>8731</v>
      </c>
      <c r="M6191" s="4">
        <v>12.0</v>
      </c>
    </row>
    <row r="6192">
      <c r="A6192" s="85">
        <v>46087.0</v>
      </c>
      <c r="B6192" s="22" t="s">
        <v>1937</v>
      </c>
      <c r="C6192" s="22" t="s">
        <v>8726</v>
      </c>
      <c r="D6192" s="22">
        <v>0.0</v>
      </c>
      <c r="E6192" s="22" t="s">
        <v>9147</v>
      </c>
      <c r="F6192" s="106" t="s">
        <v>9148</v>
      </c>
      <c r="G6192" s="106" t="s">
        <v>9139</v>
      </c>
      <c r="H6192" s="22" t="s">
        <v>8729</v>
      </c>
      <c r="I6192" s="99">
        <v>46294.04027777778</v>
      </c>
      <c r="J6192" s="22" t="s">
        <v>9149</v>
      </c>
      <c r="K6192" s="4">
        <f>IFERROR(__xludf.DUMMYFUNCTION("""COMPUTED_VALUE"""),11.0)</f>
        <v>11</v>
      </c>
      <c r="L6192" s="4" t="s">
        <v>8731</v>
      </c>
      <c r="M6192" s="4">
        <v>12.0</v>
      </c>
    </row>
    <row r="6193">
      <c r="A6193" s="85">
        <v>46088.0</v>
      </c>
      <c r="B6193" s="22" t="s">
        <v>1937</v>
      </c>
      <c r="C6193" s="22" t="s">
        <v>8726</v>
      </c>
      <c r="D6193" s="22">
        <v>0.0</v>
      </c>
      <c r="E6193" s="22" t="s">
        <v>9147</v>
      </c>
      <c r="F6193" s="106" t="s">
        <v>9148</v>
      </c>
      <c r="G6193" s="106" t="s">
        <v>9139</v>
      </c>
      <c r="H6193" s="22" t="s">
        <v>8729</v>
      </c>
      <c r="I6193" s="99">
        <v>46294.04027777778</v>
      </c>
      <c r="J6193" s="22" t="s">
        <v>9149</v>
      </c>
      <c r="K6193" s="4">
        <f>IFERROR(__xludf.DUMMYFUNCTION("""COMPUTED_VALUE"""),11.0)</f>
        <v>11</v>
      </c>
      <c r="L6193" s="4" t="s">
        <v>8731</v>
      </c>
      <c r="M6193" s="4">
        <v>12.0</v>
      </c>
    </row>
    <row r="6194">
      <c r="A6194" s="85">
        <v>46089.0</v>
      </c>
      <c r="B6194" s="22" t="s">
        <v>1937</v>
      </c>
      <c r="C6194" s="22" t="s">
        <v>8726</v>
      </c>
      <c r="D6194" s="22">
        <v>0.0</v>
      </c>
      <c r="E6194" s="22" t="s">
        <v>9147</v>
      </c>
      <c r="F6194" s="106" t="s">
        <v>9148</v>
      </c>
      <c r="G6194" s="106" t="s">
        <v>9139</v>
      </c>
      <c r="H6194" s="22" t="s">
        <v>8729</v>
      </c>
      <c r="I6194" s="99">
        <v>46294.04027777778</v>
      </c>
      <c r="J6194" s="22" t="s">
        <v>9149</v>
      </c>
      <c r="K6194" s="4">
        <f>IFERROR(__xludf.DUMMYFUNCTION("""COMPUTED_VALUE"""),11.0)</f>
        <v>11</v>
      </c>
      <c r="L6194" s="4" t="s">
        <v>8731</v>
      </c>
      <c r="M6194" s="4">
        <v>12.0</v>
      </c>
    </row>
    <row r="6195">
      <c r="A6195" s="85">
        <v>46090.0</v>
      </c>
      <c r="B6195" s="22" t="s">
        <v>1937</v>
      </c>
      <c r="C6195" s="22" t="s">
        <v>8726</v>
      </c>
      <c r="D6195" s="22">
        <v>0.0</v>
      </c>
      <c r="E6195" s="22" t="s">
        <v>9147</v>
      </c>
      <c r="F6195" s="106" t="s">
        <v>9148</v>
      </c>
      <c r="G6195" s="106" t="s">
        <v>9139</v>
      </c>
      <c r="H6195" s="22" t="s">
        <v>8729</v>
      </c>
      <c r="I6195" s="99">
        <v>46294.04027777778</v>
      </c>
      <c r="J6195" s="22" t="s">
        <v>9149</v>
      </c>
      <c r="K6195" s="4">
        <f>IFERROR(__xludf.DUMMYFUNCTION("""COMPUTED_VALUE"""),12.0)</f>
        <v>12</v>
      </c>
      <c r="L6195" s="4" t="s">
        <v>8735</v>
      </c>
      <c r="M6195" s="4">
        <v>12.0</v>
      </c>
    </row>
    <row r="6196">
      <c r="A6196" s="85">
        <v>46091.0</v>
      </c>
      <c r="B6196" s="22" t="s">
        <v>1937</v>
      </c>
      <c r="C6196" s="22" t="s">
        <v>8726</v>
      </c>
      <c r="D6196" s="22">
        <v>0.0</v>
      </c>
      <c r="E6196" s="22" t="s">
        <v>9147</v>
      </c>
      <c r="F6196" s="106" t="s">
        <v>9148</v>
      </c>
      <c r="G6196" s="106" t="s">
        <v>9139</v>
      </c>
      <c r="H6196" s="22" t="s">
        <v>8729</v>
      </c>
      <c r="I6196" s="99">
        <v>46294.04027777778</v>
      </c>
      <c r="J6196" s="22" t="s">
        <v>9149</v>
      </c>
      <c r="K6196" s="4">
        <f>IFERROR(__xludf.DUMMYFUNCTION("""COMPUTED_VALUE"""),11.0)</f>
        <v>11</v>
      </c>
      <c r="L6196" s="4" t="s">
        <v>8731</v>
      </c>
      <c r="M6196" s="4">
        <v>12.0</v>
      </c>
    </row>
    <row r="6197">
      <c r="A6197" s="85">
        <v>46092.0</v>
      </c>
      <c r="B6197" s="22" t="s">
        <v>1937</v>
      </c>
      <c r="C6197" s="22" t="s">
        <v>8726</v>
      </c>
      <c r="D6197" s="22">
        <v>0.0</v>
      </c>
      <c r="E6197" s="22" t="s">
        <v>9147</v>
      </c>
      <c r="F6197" s="106" t="s">
        <v>9148</v>
      </c>
      <c r="G6197" s="106" t="s">
        <v>9139</v>
      </c>
      <c r="H6197" s="22" t="s">
        <v>8729</v>
      </c>
      <c r="I6197" s="99">
        <v>46294.04027777778</v>
      </c>
      <c r="J6197" s="22" t="s">
        <v>9149</v>
      </c>
      <c r="K6197" s="4">
        <f>IFERROR(__xludf.DUMMYFUNCTION("""COMPUTED_VALUE"""),11.0)</f>
        <v>11</v>
      </c>
      <c r="L6197" s="4" t="s">
        <v>8731</v>
      </c>
      <c r="M6197" s="4">
        <v>12.0</v>
      </c>
    </row>
    <row r="6198">
      <c r="A6198" s="85">
        <v>46093.0</v>
      </c>
      <c r="B6198" s="22" t="s">
        <v>1937</v>
      </c>
      <c r="C6198" s="22" t="s">
        <v>8726</v>
      </c>
      <c r="D6198" s="22">
        <v>0.0</v>
      </c>
      <c r="E6198" s="22" t="s">
        <v>9147</v>
      </c>
      <c r="F6198" s="106" t="s">
        <v>9148</v>
      </c>
      <c r="G6198" s="106" t="s">
        <v>9139</v>
      </c>
      <c r="H6198" s="22" t="s">
        <v>8729</v>
      </c>
      <c r="I6198" s="99">
        <v>46294.04027777778</v>
      </c>
      <c r="J6198" s="22" t="s">
        <v>9149</v>
      </c>
      <c r="K6198" s="4">
        <f>IFERROR(__xludf.DUMMYFUNCTION("""COMPUTED_VALUE"""),11.0)</f>
        <v>11</v>
      </c>
      <c r="L6198" s="4" t="s">
        <v>8731</v>
      </c>
      <c r="M6198" s="4">
        <v>12.0</v>
      </c>
    </row>
    <row r="6199">
      <c r="A6199" s="85">
        <v>46094.0</v>
      </c>
      <c r="B6199" s="22" t="s">
        <v>1937</v>
      </c>
      <c r="C6199" s="22" t="s">
        <v>8726</v>
      </c>
      <c r="D6199" s="22">
        <v>0.0</v>
      </c>
      <c r="E6199" s="22" t="s">
        <v>9147</v>
      </c>
      <c r="F6199" s="106" t="s">
        <v>9148</v>
      </c>
      <c r="G6199" s="106" t="s">
        <v>9139</v>
      </c>
      <c r="H6199" s="22" t="s">
        <v>8729</v>
      </c>
      <c r="I6199" s="99">
        <v>46294.04027777778</v>
      </c>
      <c r="J6199" s="22" t="s">
        <v>9149</v>
      </c>
      <c r="K6199" s="4">
        <f>IFERROR(__xludf.DUMMYFUNCTION("""COMPUTED_VALUE"""),11.0)</f>
        <v>11</v>
      </c>
      <c r="L6199" s="4" t="s">
        <v>8731</v>
      </c>
      <c r="M6199" s="4">
        <v>12.0</v>
      </c>
    </row>
    <row r="6200">
      <c r="A6200" s="85">
        <v>46095.0</v>
      </c>
      <c r="B6200" s="22" t="s">
        <v>1937</v>
      </c>
      <c r="C6200" s="22" t="s">
        <v>8726</v>
      </c>
      <c r="D6200" s="22">
        <v>0.0</v>
      </c>
      <c r="E6200" s="22" t="s">
        <v>9147</v>
      </c>
      <c r="F6200" s="106" t="s">
        <v>9148</v>
      </c>
      <c r="G6200" s="106" t="s">
        <v>9139</v>
      </c>
      <c r="H6200" s="22" t="s">
        <v>8729</v>
      </c>
      <c r="I6200" s="99">
        <v>46294.04027777778</v>
      </c>
      <c r="J6200" s="22" t="s">
        <v>9149</v>
      </c>
      <c r="K6200" s="4">
        <f>IFERROR(__xludf.DUMMYFUNCTION("""COMPUTED_VALUE"""),11.0)</f>
        <v>11</v>
      </c>
      <c r="L6200" s="4" t="s">
        <v>8731</v>
      </c>
      <c r="M6200" s="4">
        <v>12.0</v>
      </c>
    </row>
    <row r="6201">
      <c r="A6201" s="85">
        <v>46096.0</v>
      </c>
      <c r="B6201" s="22" t="s">
        <v>1937</v>
      </c>
      <c r="C6201" s="22" t="s">
        <v>8726</v>
      </c>
      <c r="D6201" s="22">
        <v>0.0</v>
      </c>
      <c r="E6201" s="22" t="s">
        <v>9147</v>
      </c>
      <c r="F6201" s="106" t="s">
        <v>9148</v>
      </c>
      <c r="G6201" s="106" t="s">
        <v>9139</v>
      </c>
      <c r="H6201" s="22" t="s">
        <v>8729</v>
      </c>
      <c r="I6201" s="99">
        <v>46294.04027777778</v>
      </c>
      <c r="J6201" s="22" t="s">
        <v>9149</v>
      </c>
      <c r="K6201" s="4">
        <f>IFERROR(__xludf.DUMMYFUNCTION("""COMPUTED_VALUE"""),11.0)</f>
        <v>11</v>
      </c>
      <c r="L6201" s="4" t="s">
        <v>8731</v>
      </c>
      <c r="M6201" s="4">
        <v>12.0</v>
      </c>
    </row>
    <row r="6202">
      <c r="A6202" s="85">
        <v>46097.0</v>
      </c>
      <c r="B6202" s="22" t="s">
        <v>1937</v>
      </c>
      <c r="C6202" s="22" t="s">
        <v>8726</v>
      </c>
      <c r="D6202" s="22">
        <v>0.0</v>
      </c>
      <c r="E6202" s="22" t="s">
        <v>9147</v>
      </c>
      <c r="F6202" s="106" t="s">
        <v>9148</v>
      </c>
      <c r="G6202" s="106" t="s">
        <v>9139</v>
      </c>
      <c r="H6202" s="22" t="s">
        <v>8729</v>
      </c>
      <c r="I6202" s="99">
        <v>46294.04027777778</v>
      </c>
      <c r="J6202" s="22" t="s">
        <v>9149</v>
      </c>
      <c r="K6202" s="4">
        <f>IFERROR(__xludf.DUMMYFUNCTION("""COMPUTED_VALUE"""),11.0)</f>
        <v>11</v>
      </c>
      <c r="L6202" s="4" t="s">
        <v>8731</v>
      </c>
      <c r="M6202" s="4">
        <v>12.0</v>
      </c>
    </row>
    <row r="6203">
      <c r="A6203" s="85">
        <v>46098.0</v>
      </c>
      <c r="B6203" s="22" t="s">
        <v>1937</v>
      </c>
      <c r="C6203" s="22" t="s">
        <v>8726</v>
      </c>
      <c r="D6203" s="22">
        <v>0.0</v>
      </c>
      <c r="E6203" s="22" t="s">
        <v>9147</v>
      </c>
      <c r="F6203" s="106" t="s">
        <v>9148</v>
      </c>
      <c r="G6203" s="106" t="s">
        <v>9139</v>
      </c>
      <c r="H6203" s="22" t="s">
        <v>8729</v>
      </c>
      <c r="I6203" s="99">
        <v>46294.04027777778</v>
      </c>
      <c r="J6203" s="22" t="s">
        <v>9149</v>
      </c>
      <c r="K6203" s="4">
        <f>IFERROR(__xludf.DUMMYFUNCTION("""COMPUTED_VALUE"""),11.0)</f>
        <v>11</v>
      </c>
      <c r="L6203" s="4" t="s">
        <v>8731</v>
      </c>
      <c r="M6203" s="4">
        <v>12.0</v>
      </c>
    </row>
    <row r="6204">
      <c r="A6204" s="85">
        <v>46099.0</v>
      </c>
      <c r="B6204" s="22" t="s">
        <v>1937</v>
      </c>
      <c r="C6204" s="22" t="s">
        <v>8726</v>
      </c>
      <c r="D6204" s="22">
        <v>0.0</v>
      </c>
      <c r="E6204" s="22" t="s">
        <v>9147</v>
      </c>
      <c r="F6204" s="106" t="s">
        <v>9148</v>
      </c>
      <c r="G6204" s="106" t="s">
        <v>9139</v>
      </c>
      <c r="H6204" s="22" t="s">
        <v>8729</v>
      </c>
      <c r="I6204" s="99">
        <v>46294.04027777778</v>
      </c>
      <c r="J6204" s="22" t="s">
        <v>9149</v>
      </c>
      <c r="K6204" s="4">
        <f>IFERROR(__xludf.DUMMYFUNCTION("""COMPUTED_VALUE"""),11.0)</f>
        <v>11</v>
      </c>
      <c r="L6204" s="4" t="s">
        <v>8731</v>
      </c>
      <c r="M6204" s="4">
        <v>12.0</v>
      </c>
    </row>
    <row r="6205">
      <c r="A6205" s="85">
        <v>46100.0</v>
      </c>
      <c r="B6205" s="22" t="s">
        <v>1937</v>
      </c>
      <c r="C6205" s="22" t="s">
        <v>8726</v>
      </c>
      <c r="D6205" s="22">
        <v>0.0</v>
      </c>
      <c r="E6205" s="22" t="s">
        <v>9147</v>
      </c>
      <c r="F6205" s="106" t="s">
        <v>9148</v>
      </c>
      <c r="G6205" s="106" t="s">
        <v>9139</v>
      </c>
      <c r="H6205" s="22" t="s">
        <v>8729</v>
      </c>
      <c r="I6205" s="99">
        <v>46294.04027777778</v>
      </c>
      <c r="J6205" s="22" t="s">
        <v>9149</v>
      </c>
      <c r="K6205" s="4">
        <f>IFERROR(__xludf.DUMMYFUNCTION("""COMPUTED_VALUE"""),11.0)</f>
        <v>11</v>
      </c>
      <c r="L6205" s="4" t="s">
        <v>8731</v>
      </c>
      <c r="M6205" s="4">
        <v>12.0</v>
      </c>
    </row>
    <row r="6206">
      <c r="A6206" s="85">
        <v>46101.0</v>
      </c>
      <c r="B6206" s="22" t="s">
        <v>1937</v>
      </c>
      <c r="C6206" s="22" t="s">
        <v>8726</v>
      </c>
      <c r="D6206" s="22">
        <v>0.0</v>
      </c>
      <c r="E6206" s="22" t="s">
        <v>9147</v>
      </c>
      <c r="F6206" s="106" t="s">
        <v>9148</v>
      </c>
      <c r="G6206" s="106" t="s">
        <v>9139</v>
      </c>
      <c r="H6206" s="22" t="s">
        <v>8729</v>
      </c>
      <c r="I6206" s="99">
        <v>46294.04027777778</v>
      </c>
      <c r="J6206" s="22" t="s">
        <v>9149</v>
      </c>
      <c r="K6206" s="4">
        <f>IFERROR(__xludf.DUMMYFUNCTION("""COMPUTED_VALUE"""),11.0)</f>
        <v>11</v>
      </c>
      <c r="L6206" s="4" t="s">
        <v>8731</v>
      </c>
      <c r="M6206" s="4">
        <v>12.0</v>
      </c>
    </row>
    <row r="6207">
      <c r="A6207" s="85">
        <v>46102.0</v>
      </c>
      <c r="B6207" s="22" t="s">
        <v>1937</v>
      </c>
      <c r="C6207" s="22" t="s">
        <v>8726</v>
      </c>
      <c r="D6207" s="22">
        <v>0.0</v>
      </c>
      <c r="E6207" s="22" t="s">
        <v>9147</v>
      </c>
      <c r="F6207" s="106" t="s">
        <v>9148</v>
      </c>
      <c r="G6207" s="106" t="s">
        <v>9139</v>
      </c>
      <c r="H6207" s="22" t="s">
        <v>8729</v>
      </c>
      <c r="I6207" s="99">
        <v>46294.04027777778</v>
      </c>
      <c r="J6207" s="22" t="s">
        <v>9149</v>
      </c>
      <c r="K6207" s="4">
        <f>IFERROR(__xludf.DUMMYFUNCTION("""COMPUTED_VALUE"""),11.0)</f>
        <v>11</v>
      </c>
      <c r="L6207" s="4" t="s">
        <v>8731</v>
      </c>
      <c r="M6207" s="4">
        <v>12.0</v>
      </c>
    </row>
    <row r="6208">
      <c r="A6208" s="85">
        <v>46103.0</v>
      </c>
      <c r="B6208" s="22" t="s">
        <v>1937</v>
      </c>
      <c r="C6208" s="22" t="s">
        <v>8726</v>
      </c>
      <c r="D6208" s="22">
        <v>0.0</v>
      </c>
      <c r="E6208" s="22" t="s">
        <v>9147</v>
      </c>
      <c r="F6208" s="106" t="s">
        <v>9148</v>
      </c>
      <c r="G6208" s="106" t="s">
        <v>9139</v>
      </c>
      <c r="H6208" s="22" t="s">
        <v>8729</v>
      </c>
      <c r="I6208" s="99">
        <v>46294.04027777778</v>
      </c>
      <c r="J6208" s="22" t="s">
        <v>9149</v>
      </c>
      <c r="K6208" s="4">
        <f>IFERROR(__xludf.DUMMYFUNCTION("""COMPUTED_VALUE"""),11.0)</f>
        <v>11</v>
      </c>
      <c r="L6208" s="4" t="s">
        <v>8731</v>
      </c>
      <c r="M6208" s="4">
        <v>12.0</v>
      </c>
    </row>
    <row r="6209">
      <c r="A6209" s="85">
        <v>46104.0</v>
      </c>
      <c r="B6209" s="22" t="s">
        <v>1937</v>
      </c>
      <c r="C6209" s="22" t="s">
        <v>8726</v>
      </c>
      <c r="D6209" s="22">
        <v>0.0</v>
      </c>
      <c r="E6209" s="22" t="s">
        <v>9147</v>
      </c>
      <c r="F6209" s="106" t="s">
        <v>9148</v>
      </c>
      <c r="G6209" s="106" t="s">
        <v>9139</v>
      </c>
      <c r="H6209" s="22" t="s">
        <v>8729</v>
      </c>
      <c r="I6209" s="99">
        <v>46294.04027777778</v>
      </c>
      <c r="J6209" s="22" t="s">
        <v>9149</v>
      </c>
      <c r="K6209" s="4">
        <f>IFERROR(__xludf.DUMMYFUNCTION("""COMPUTED_VALUE"""),11.0)</f>
        <v>11</v>
      </c>
      <c r="L6209" s="4" t="s">
        <v>8731</v>
      </c>
      <c r="M6209" s="4">
        <v>12.0</v>
      </c>
    </row>
    <row r="6210">
      <c r="A6210" s="85">
        <v>46105.0</v>
      </c>
      <c r="B6210" s="22" t="s">
        <v>1937</v>
      </c>
      <c r="C6210" s="22" t="s">
        <v>8726</v>
      </c>
      <c r="D6210" s="22">
        <v>0.0</v>
      </c>
      <c r="E6210" s="22" t="s">
        <v>9147</v>
      </c>
      <c r="F6210" s="106" t="s">
        <v>9148</v>
      </c>
      <c r="G6210" s="106" t="s">
        <v>9139</v>
      </c>
      <c r="H6210" s="22" t="s">
        <v>8729</v>
      </c>
      <c r="I6210" s="99">
        <v>46294.04027777778</v>
      </c>
      <c r="J6210" s="22" t="s">
        <v>9149</v>
      </c>
      <c r="K6210" s="4">
        <f>IFERROR(__xludf.DUMMYFUNCTION("""COMPUTED_VALUE"""),11.0)</f>
        <v>11</v>
      </c>
      <c r="L6210" s="4" t="s">
        <v>8731</v>
      </c>
      <c r="M6210" s="4">
        <v>12.0</v>
      </c>
    </row>
    <row r="6211">
      <c r="A6211" s="85">
        <v>46106.0</v>
      </c>
      <c r="B6211" s="22" t="s">
        <v>1937</v>
      </c>
      <c r="C6211" s="22" t="s">
        <v>8726</v>
      </c>
      <c r="D6211" s="22">
        <v>0.0</v>
      </c>
      <c r="E6211" s="22" t="s">
        <v>9147</v>
      </c>
      <c r="F6211" s="106" t="s">
        <v>9148</v>
      </c>
      <c r="G6211" s="106" t="s">
        <v>9139</v>
      </c>
      <c r="H6211" s="22" t="s">
        <v>8729</v>
      </c>
      <c r="I6211" s="99">
        <v>46294.04027777778</v>
      </c>
      <c r="J6211" s="22" t="s">
        <v>9149</v>
      </c>
      <c r="K6211" s="4">
        <f>IFERROR(__xludf.DUMMYFUNCTION("""COMPUTED_VALUE"""),11.0)</f>
        <v>11</v>
      </c>
      <c r="L6211" s="4" t="s">
        <v>8731</v>
      </c>
      <c r="M6211" s="4">
        <v>12.0</v>
      </c>
    </row>
    <row r="6212">
      <c r="A6212" s="85">
        <v>46107.0</v>
      </c>
      <c r="B6212" s="22" t="s">
        <v>1937</v>
      </c>
      <c r="C6212" s="22" t="s">
        <v>8726</v>
      </c>
      <c r="D6212" s="22">
        <v>0.0</v>
      </c>
      <c r="E6212" s="22" t="s">
        <v>9147</v>
      </c>
      <c r="F6212" s="106" t="s">
        <v>9148</v>
      </c>
      <c r="G6212" s="106" t="s">
        <v>9139</v>
      </c>
      <c r="H6212" s="22" t="s">
        <v>8729</v>
      </c>
      <c r="I6212" s="99">
        <v>46294.04027777778</v>
      </c>
      <c r="J6212" s="22" t="s">
        <v>9149</v>
      </c>
      <c r="K6212" s="4">
        <f>IFERROR(__xludf.DUMMYFUNCTION("""COMPUTED_VALUE"""),11.0)</f>
        <v>11</v>
      </c>
      <c r="L6212" s="4" t="s">
        <v>8731</v>
      </c>
      <c r="M6212" s="4">
        <v>12.0</v>
      </c>
    </row>
    <row r="6213">
      <c r="A6213" s="85">
        <v>46108.0</v>
      </c>
      <c r="B6213" s="22" t="s">
        <v>1937</v>
      </c>
      <c r="C6213" s="22" t="s">
        <v>8726</v>
      </c>
      <c r="D6213" s="22">
        <v>0.0</v>
      </c>
      <c r="E6213" s="22" t="s">
        <v>9147</v>
      </c>
      <c r="F6213" s="106" t="s">
        <v>9148</v>
      </c>
      <c r="G6213" s="106" t="s">
        <v>9139</v>
      </c>
      <c r="H6213" s="22" t="s">
        <v>8729</v>
      </c>
      <c r="I6213" s="99">
        <v>46294.04027777778</v>
      </c>
      <c r="J6213" s="22" t="s">
        <v>9149</v>
      </c>
      <c r="K6213" s="4">
        <f>IFERROR(__xludf.DUMMYFUNCTION("""COMPUTED_VALUE"""),11.0)</f>
        <v>11</v>
      </c>
      <c r="L6213" s="4" t="s">
        <v>8731</v>
      </c>
      <c r="M6213" s="4">
        <v>12.0</v>
      </c>
    </row>
    <row r="6214">
      <c r="A6214" s="85">
        <v>46109.0</v>
      </c>
      <c r="B6214" s="22" t="s">
        <v>1937</v>
      </c>
      <c r="C6214" s="22" t="s">
        <v>8726</v>
      </c>
      <c r="D6214" s="22">
        <v>0.0</v>
      </c>
      <c r="E6214" s="22" t="s">
        <v>9147</v>
      </c>
      <c r="F6214" s="106" t="s">
        <v>9148</v>
      </c>
      <c r="G6214" s="106" t="s">
        <v>9139</v>
      </c>
      <c r="H6214" s="22" t="s">
        <v>8729</v>
      </c>
      <c r="I6214" s="99">
        <v>46294.04027777778</v>
      </c>
      <c r="J6214" s="22" t="s">
        <v>9149</v>
      </c>
      <c r="K6214" s="4">
        <f>IFERROR(__xludf.DUMMYFUNCTION("""COMPUTED_VALUE"""),11.0)</f>
        <v>11</v>
      </c>
      <c r="L6214" s="4" t="s">
        <v>8731</v>
      </c>
      <c r="M6214" s="4">
        <v>12.0</v>
      </c>
    </row>
    <row r="6215">
      <c r="A6215" s="85">
        <v>46110.0</v>
      </c>
      <c r="B6215" s="22" t="s">
        <v>1937</v>
      </c>
      <c r="C6215" s="22" t="s">
        <v>8726</v>
      </c>
      <c r="D6215" s="22">
        <v>0.0</v>
      </c>
      <c r="E6215" s="22" t="s">
        <v>9147</v>
      </c>
      <c r="F6215" s="106" t="s">
        <v>9148</v>
      </c>
      <c r="G6215" s="106" t="s">
        <v>9139</v>
      </c>
      <c r="H6215" s="22" t="s">
        <v>8729</v>
      </c>
      <c r="I6215" s="99">
        <v>46294.04027777778</v>
      </c>
      <c r="J6215" s="22" t="s">
        <v>9149</v>
      </c>
      <c r="K6215" s="4">
        <f>IFERROR(__xludf.DUMMYFUNCTION("""COMPUTED_VALUE"""),11.0)</f>
        <v>11</v>
      </c>
      <c r="L6215" s="4" t="s">
        <v>8731</v>
      </c>
      <c r="M6215" s="4">
        <v>12.0</v>
      </c>
    </row>
    <row r="6216">
      <c r="A6216" s="85">
        <v>46111.0</v>
      </c>
      <c r="B6216" s="22" t="s">
        <v>1937</v>
      </c>
      <c r="C6216" s="22" t="s">
        <v>8726</v>
      </c>
      <c r="D6216" s="22">
        <v>0.0</v>
      </c>
      <c r="E6216" s="22" t="s">
        <v>9147</v>
      </c>
      <c r="F6216" s="106" t="s">
        <v>9148</v>
      </c>
      <c r="G6216" s="106" t="s">
        <v>9139</v>
      </c>
      <c r="H6216" s="22" t="s">
        <v>8729</v>
      </c>
      <c r="I6216" s="99">
        <v>46294.04027777778</v>
      </c>
      <c r="J6216" s="22" t="s">
        <v>9149</v>
      </c>
      <c r="K6216" s="4">
        <f>IFERROR(__xludf.DUMMYFUNCTION("""COMPUTED_VALUE"""),11.0)</f>
        <v>11</v>
      </c>
      <c r="L6216" s="4" t="s">
        <v>8731</v>
      </c>
      <c r="M6216" s="4">
        <v>12.0</v>
      </c>
    </row>
    <row r="6217">
      <c r="A6217" s="85">
        <v>46112.0</v>
      </c>
      <c r="B6217" s="22" t="s">
        <v>1937</v>
      </c>
      <c r="C6217" s="22" t="s">
        <v>8726</v>
      </c>
      <c r="D6217" s="22">
        <v>0.0</v>
      </c>
      <c r="E6217" s="22" t="s">
        <v>9147</v>
      </c>
      <c r="F6217" s="106" t="s">
        <v>9148</v>
      </c>
      <c r="G6217" s="106" t="s">
        <v>9139</v>
      </c>
      <c r="H6217" s="22" t="s">
        <v>8729</v>
      </c>
      <c r="I6217" s="99">
        <v>46294.04027777778</v>
      </c>
      <c r="J6217" s="22" t="s">
        <v>9149</v>
      </c>
      <c r="K6217" s="4">
        <f>IFERROR(__xludf.DUMMYFUNCTION("""COMPUTED_VALUE"""),11.0)</f>
        <v>11</v>
      </c>
      <c r="L6217" s="4" t="s">
        <v>8731</v>
      </c>
      <c r="M6217" s="4">
        <v>12.0</v>
      </c>
    </row>
    <row r="6218">
      <c r="A6218" s="3"/>
      <c r="C6218" s="4"/>
      <c r="D6218" s="4"/>
      <c r="I6218" s="93"/>
      <c r="K6218" s="4"/>
      <c r="L6218" s="4"/>
      <c r="M6218" s="4"/>
    </row>
    <row r="6219">
      <c r="A6219" s="3"/>
      <c r="C6219" s="4"/>
      <c r="D6219" s="4"/>
      <c r="I6219" s="93"/>
      <c r="K6219" s="4"/>
      <c r="L6219" s="4"/>
      <c r="M6219" s="4"/>
    </row>
    <row r="6220">
      <c r="A6220" s="3"/>
      <c r="C6220" s="4"/>
      <c r="D6220" s="4"/>
      <c r="I6220" s="93"/>
      <c r="K6220" s="4"/>
      <c r="L6220" s="4"/>
      <c r="M6220" s="4"/>
    </row>
    <row r="6221">
      <c r="A6221" s="3"/>
      <c r="C6221" s="4"/>
      <c r="D6221" s="4"/>
      <c r="I6221" s="93"/>
      <c r="K6221" s="4"/>
      <c r="L6221" s="4"/>
      <c r="M6221" s="4"/>
    </row>
    <row r="6222">
      <c r="A6222" s="3"/>
      <c r="C6222" s="4"/>
      <c r="D6222" s="4"/>
      <c r="I6222" s="93"/>
      <c r="K6222" s="4"/>
      <c r="L6222" s="4"/>
      <c r="M6222" s="4"/>
    </row>
    <row r="6223">
      <c r="A6223" s="3"/>
      <c r="C6223" s="4"/>
      <c r="D6223" s="4"/>
      <c r="I6223" s="93"/>
      <c r="K6223" s="4"/>
      <c r="L6223" s="4"/>
      <c r="M6223" s="4"/>
    </row>
    <row r="6224">
      <c r="A6224" s="3"/>
      <c r="C6224" s="4"/>
      <c r="D6224" s="4"/>
      <c r="I6224" s="93"/>
      <c r="K6224" s="4"/>
      <c r="L6224" s="4"/>
      <c r="M6224" s="4"/>
    </row>
    <row r="6225">
      <c r="A6225" s="3"/>
      <c r="C6225" s="4"/>
      <c r="D6225" s="4"/>
      <c r="I6225" s="93"/>
      <c r="K6225" s="4"/>
      <c r="L6225" s="4"/>
      <c r="M6225" s="4"/>
    </row>
    <row r="6226">
      <c r="A6226" s="3"/>
      <c r="C6226" s="4"/>
      <c r="D6226" s="4"/>
      <c r="I6226" s="93"/>
      <c r="K6226" s="4"/>
      <c r="L6226" s="4"/>
      <c r="M6226" s="4"/>
    </row>
    <row r="6227">
      <c r="A6227" s="3"/>
      <c r="C6227" s="4"/>
      <c r="D6227" s="4"/>
      <c r="I6227" s="93"/>
      <c r="K6227" s="4"/>
      <c r="L6227" s="4"/>
      <c r="M6227" s="4"/>
    </row>
    <row r="6228">
      <c r="A6228" s="3"/>
      <c r="C6228" s="4"/>
      <c r="D6228" s="4"/>
      <c r="I6228" s="93"/>
      <c r="K6228" s="4"/>
      <c r="L6228" s="4"/>
      <c r="M6228" s="4"/>
    </row>
    <row r="6229">
      <c r="A6229" s="3"/>
      <c r="C6229" s="4"/>
      <c r="D6229" s="4"/>
      <c r="I6229" s="93"/>
      <c r="K6229" s="4"/>
      <c r="L6229" s="4"/>
      <c r="M6229" s="4"/>
    </row>
    <row r="6230">
      <c r="A6230" s="3"/>
      <c r="C6230" s="4"/>
      <c r="D6230" s="4"/>
      <c r="I6230" s="93"/>
      <c r="K6230" s="4"/>
      <c r="L6230" s="4"/>
      <c r="M6230" s="4"/>
    </row>
    <row r="6231">
      <c r="A6231" s="3"/>
      <c r="C6231" s="4"/>
      <c r="D6231" s="4"/>
      <c r="I6231" s="93"/>
      <c r="K6231" s="4"/>
      <c r="L6231" s="4"/>
      <c r="M6231" s="4"/>
    </row>
    <row r="6232">
      <c r="A6232" s="3"/>
      <c r="C6232" s="4"/>
      <c r="D6232" s="4"/>
      <c r="I6232" s="93"/>
      <c r="K6232" s="4"/>
      <c r="L6232" s="4"/>
      <c r="M6232" s="4"/>
    </row>
    <row r="6233">
      <c r="A6233" s="3"/>
      <c r="C6233" s="4"/>
      <c r="D6233" s="4"/>
      <c r="I6233" s="93"/>
      <c r="K6233" s="4"/>
      <c r="L6233" s="4"/>
      <c r="M6233" s="4"/>
    </row>
    <row r="6234">
      <c r="A6234" s="3"/>
      <c r="C6234" s="4"/>
      <c r="D6234" s="4"/>
      <c r="I6234" s="93"/>
      <c r="K6234" s="4"/>
      <c r="L6234" s="4"/>
      <c r="M6234" s="4"/>
    </row>
    <row r="6235">
      <c r="A6235" s="3"/>
      <c r="C6235" s="4"/>
      <c r="D6235" s="4"/>
      <c r="I6235" s="93"/>
      <c r="K6235" s="4"/>
      <c r="L6235" s="4"/>
      <c r="M6235" s="4"/>
    </row>
    <row r="6236">
      <c r="A6236" s="3"/>
      <c r="C6236" s="4"/>
      <c r="D6236" s="4"/>
      <c r="I6236" s="93"/>
      <c r="K6236" s="4"/>
      <c r="L6236" s="4"/>
      <c r="M6236" s="4"/>
    </row>
    <row r="6237">
      <c r="A6237" s="3"/>
      <c r="C6237" s="4"/>
      <c r="D6237" s="4"/>
      <c r="I6237" s="93"/>
      <c r="K6237" s="4"/>
      <c r="L6237" s="4"/>
      <c r="M6237" s="4"/>
    </row>
    <row r="6238">
      <c r="A6238" s="3"/>
      <c r="C6238" s="4"/>
      <c r="D6238" s="4"/>
      <c r="I6238" s="93"/>
      <c r="K6238" s="4"/>
      <c r="L6238" s="4"/>
      <c r="M6238" s="4"/>
    </row>
    <row r="6239">
      <c r="A6239" s="3"/>
      <c r="C6239" s="4"/>
      <c r="D6239" s="4"/>
      <c r="I6239" s="93"/>
      <c r="K6239" s="4"/>
      <c r="L6239" s="4"/>
      <c r="M6239" s="4"/>
    </row>
    <row r="6240">
      <c r="A6240" s="3"/>
      <c r="C6240" s="4"/>
      <c r="D6240" s="4"/>
      <c r="I6240" s="93"/>
      <c r="K6240" s="4"/>
      <c r="L6240" s="4"/>
      <c r="M6240" s="4"/>
    </row>
    <row r="6241">
      <c r="A6241" s="3"/>
      <c r="C6241" s="4"/>
      <c r="D6241" s="4"/>
      <c r="I6241" s="93"/>
      <c r="K6241" s="4"/>
      <c r="L6241" s="4"/>
      <c r="M6241" s="4"/>
    </row>
    <row r="6242">
      <c r="A6242" s="3"/>
      <c r="C6242" s="4"/>
      <c r="D6242" s="4"/>
      <c r="I6242" s="93"/>
      <c r="K6242" s="4"/>
      <c r="L6242" s="4"/>
      <c r="M6242" s="4"/>
    </row>
    <row r="6243">
      <c r="A6243" s="3"/>
      <c r="C6243" s="4"/>
      <c r="D6243" s="4"/>
      <c r="I6243" s="93"/>
      <c r="K6243" s="4"/>
      <c r="L6243" s="4"/>
      <c r="M6243" s="4"/>
    </row>
    <row r="6244">
      <c r="A6244" s="3"/>
      <c r="C6244" s="4"/>
      <c r="D6244" s="4"/>
      <c r="I6244" s="93"/>
      <c r="K6244" s="4"/>
      <c r="L6244" s="4"/>
      <c r="M6244" s="4"/>
    </row>
    <row r="6245">
      <c r="A6245" s="3"/>
      <c r="C6245" s="4"/>
      <c r="D6245" s="4"/>
      <c r="I6245" s="93"/>
      <c r="K6245" s="4"/>
      <c r="L6245" s="4"/>
      <c r="M6245" s="4"/>
    </row>
    <row r="6246">
      <c r="A6246" s="3"/>
      <c r="C6246" s="4"/>
      <c r="D6246" s="4"/>
      <c r="I6246" s="93"/>
      <c r="K6246" s="4"/>
      <c r="L6246" s="4"/>
      <c r="M6246" s="4"/>
    </row>
    <row r="6247">
      <c r="A6247" s="3"/>
      <c r="C6247" s="4"/>
      <c r="D6247" s="4"/>
      <c r="I6247" s="93"/>
      <c r="K6247" s="4"/>
      <c r="L6247" s="4"/>
      <c r="M6247" s="4"/>
    </row>
    <row r="6248">
      <c r="A6248" s="3"/>
      <c r="C6248" s="4"/>
      <c r="D6248" s="4"/>
      <c r="I6248" s="93"/>
      <c r="K6248" s="4"/>
      <c r="L6248" s="4"/>
      <c r="M6248" s="4"/>
    </row>
    <row r="6249">
      <c r="A6249" s="3"/>
      <c r="C6249" s="4"/>
      <c r="D6249" s="4"/>
      <c r="I6249" s="93"/>
      <c r="K6249" s="4"/>
      <c r="L6249" s="4"/>
      <c r="M6249" s="4"/>
    </row>
    <row r="6250">
      <c r="A6250" s="3"/>
      <c r="C6250" s="4"/>
      <c r="D6250" s="4"/>
      <c r="I6250" s="93"/>
      <c r="K6250" s="4"/>
      <c r="L6250" s="4"/>
      <c r="M6250" s="4"/>
    </row>
    <row r="6251">
      <c r="A6251" s="3"/>
      <c r="C6251" s="4"/>
      <c r="D6251" s="4"/>
      <c r="I6251" s="93"/>
      <c r="K6251" s="4"/>
      <c r="L6251" s="4"/>
      <c r="M6251" s="4"/>
    </row>
    <row r="6252">
      <c r="A6252" s="3"/>
      <c r="C6252" s="4"/>
      <c r="D6252" s="4"/>
      <c r="I6252" s="93"/>
      <c r="K6252" s="4"/>
      <c r="L6252" s="4"/>
      <c r="M6252" s="4"/>
    </row>
    <row r="6253">
      <c r="A6253" s="3"/>
      <c r="C6253" s="4"/>
      <c r="D6253" s="4"/>
      <c r="I6253" s="93"/>
      <c r="K6253" s="4"/>
      <c r="L6253" s="4"/>
      <c r="M6253" s="4"/>
    </row>
    <row r="6254">
      <c r="A6254" s="3"/>
      <c r="C6254" s="4"/>
      <c r="D6254" s="4"/>
      <c r="I6254" s="93"/>
      <c r="K6254" s="4"/>
      <c r="L6254" s="4"/>
      <c r="M6254" s="4"/>
    </row>
    <row r="6255">
      <c r="A6255" s="3"/>
      <c r="C6255" s="4"/>
      <c r="D6255" s="4"/>
      <c r="I6255" s="93"/>
      <c r="K6255" s="4"/>
      <c r="L6255" s="4"/>
      <c r="M6255" s="4"/>
    </row>
    <row r="6256">
      <c r="A6256" s="3"/>
      <c r="C6256" s="4"/>
      <c r="D6256" s="4"/>
      <c r="I6256" s="93"/>
      <c r="K6256" s="4"/>
      <c r="L6256" s="4"/>
      <c r="M6256" s="4"/>
    </row>
    <row r="6257">
      <c r="A6257" s="3"/>
      <c r="C6257" s="4"/>
      <c r="D6257" s="4"/>
      <c r="I6257" s="93"/>
      <c r="K6257" s="4"/>
      <c r="L6257" s="4"/>
      <c r="M6257" s="4"/>
    </row>
    <row r="6258">
      <c r="A6258" s="3"/>
      <c r="C6258" s="4"/>
      <c r="D6258" s="4"/>
      <c r="I6258" s="93"/>
      <c r="K6258" s="4"/>
      <c r="L6258" s="4"/>
      <c r="M6258" s="4"/>
    </row>
    <row r="6259">
      <c r="A6259" s="3"/>
      <c r="C6259" s="4"/>
      <c r="D6259" s="4"/>
      <c r="I6259" s="93"/>
      <c r="K6259" s="4"/>
      <c r="L6259" s="4"/>
      <c r="M6259" s="4"/>
    </row>
    <row r="6260">
      <c r="A6260" s="3"/>
      <c r="C6260" s="4"/>
      <c r="D6260" s="4"/>
      <c r="I6260" s="93"/>
      <c r="K6260" s="4"/>
      <c r="L6260" s="4"/>
      <c r="M6260" s="4"/>
    </row>
    <row r="6261">
      <c r="A6261" s="3"/>
      <c r="C6261" s="4"/>
      <c r="D6261" s="4"/>
      <c r="I6261" s="93"/>
      <c r="K6261" s="4"/>
      <c r="L6261" s="4"/>
      <c r="M6261" s="4"/>
    </row>
    <row r="6262">
      <c r="A6262" s="3"/>
      <c r="C6262" s="4"/>
      <c r="D6262" s="4"/>
      <c r="I6262" s="93"/>
      <c r="K6262" s="4"/>
      <c r="L6262" s="4"/>
      <c r="M6262" s="4"/>
    </row>
    <row r="6263">
      <c r="A6263" s="3"/>
      <c r="C6263" s="4"/>
      <c r="D6263" s="4"/>
      <c r="I6263" s="93"/>
      <c r="K6263" s="4"/>
      <c r="L6263" s="4"/>
      <c r="M6263" s="4"/>
    </row>
    <row r="6264">
      <c r="A6264" s="3"/>
      <c r="C6264" s="4"/>
      <c r="D6264" s="4"/>
      <c r="I6264" s="93"/>
      <c r="K6264" s="4"/>
      <c r="L6264" s="4"/>
      <c r="M6264" s="4"/>
    </row>
    <row r="6265">
      <c r="A6265" s="3"/>
      <c r="C6265" s="4"/>
      <c r="D6265" s="4"/>
      <c r="I6265" s="93"/>
      <c r="K6265" s="4"/>
      <c r="L6265" s="4"/>
      <c r="M6265" s="4"/>
    </row>
    <row r="6266">
      <c r="A6266" s="3"/>
      <c r="C6266" s="4"/>
      <c r="D6266" s="4"/>
      <c r="I6266" s="93"/>
      <c r="K6266" s="4"/>
      <c r="L6266" s="4"/>
      <c r="M6266" s="4"/>
    </row>
    <row r="6267">
      <c r="A6267" s="3"/>
      <c r="C6267" s="4"/>
      <c r="D6267" s="4"/>
      <c r="I6267" s="93"/>
      <c r="K6267" s="4"/>
      <c r="L6267" s="4"/>
      <c r="M6267" s="4"/>
    </row>
    <row r="6268">
      <c r="A6268" s="3"/>
      <c r="C6268" s="4"/>
      <c r="D6268" s="4"/>
      <c r="I6268" s="93"/>
      <c r="K6268" s="4"/>
      <c r="L6268" s="4"/>
      <c r="M6268" s="4"/>
    </row>
    <row r="6269">
      <c r="A6269" s="3"/>
      <c r="C6269" s="4"/>
      <c r="D6269" s="4"/>
      <c r="I6269" s="93"/>
      <c r="K6269" s="4"/>
      <c r="L6269" s="4"/>
      <c r="M6269" s="4"/>
    </row>
    <row r="6270">
      <c r="A6270" s="3"/>
      <c r="C6270" s="4"/>
      <c r="D6270" s="4"/>
      <c r="I6270" s="93"/>
      <c r="K6270" s="4"/>
      <c r="L6270" s="4"/>
      <c r="M6270" s="4"/>
    </row>
    <row r="6271">
      <c r="A6271" s="3"/>
      <c r="C6271" s="4"/>
      <c r="D6271" s="4"/>
      <c r="I6271" s="93"/>
      <c r="K6271" s="4"/>
      <c r="L6271" s="4"/>
      <c r="M6271" s="4"/>
    </row>
    <row r="6272">
      <c r="A6272" s="3"/>
      <c r="C6272" s="4"/>
      <c r="D6272" s="4"/>
      <c r="I6272" s="93"/>
      <c r="K6272" s="4"/>
      <c r="L6272" s="4"/>
      <c r="M6272" s="4"/>
    </row>
    <row r="6273">
      <c r="A6273" s="3"/>
      <c r="C6273" s="4"/>
      <c r="D6273" s="4"/>
      <c r="I6273" s="93"/>
      <c r="K6273" s="4"/>
      <c r="L6273" s="4"/>
      <c r="M6273" s="4"/>
    </row>
    <row r="6274">
      <c r="A6274" s="3"/>
      <c r="C6274" s="4"/>
      <c r="D6274" s="4"/>
      <c r="I6274" s="93"/>
      <c r="K6274" s="4"/>
      <c r="L6274" s="4"/>
      <c r="M6274" s="4"/>
    </row>
    <row r="6275">
      <c r="A6275" s="3"/>
      <c r="C6275" s="4"/>
      <c r="D6275" s="4"/>
      <c r="I6275" s="93"/>
      <c r="K6275" s="4"/>
      <c r="L6275" s="4"/>
      <c r="M6275" s="4"/>
    </row>
    <row r="6276">
      <c r="A6276" s="3"/>
      <c r="C6276" s="4"/>
      <c r="D6276" s="4"/>
      <c r="I6276" s="93"/>
      <c r="K6276" s="4"/>
      <c r="L6276" s="4"/>
      <c r="M6276" s="4"/>
    </row>
    <row r="6277">
      <c r="A6277" s="3"/>
      <c r="C6277" s="4"/>
      <c r="D6277" s="4"/>
      <c r="I6277" s="93"/>
      <c r="K6277" s="4"/>
      <c r="L6277" s="4"/>
      <c r="M6277" s="4"/>
    </row>
    <row r="6278">
      <c r="A6278" s="3"/>
      <c r="C6278" s="4"/>
      <c r="D6278" s="4"/>
      <c r="I6278" s="93"/>
      <c r="K6278" s="4"/>
      <c r="L6278" s="4"/>
      <c r="M6278" s="4"/>
    </row>
    <row r="6279">
      <c r="A6279" s="3"/>
      <c r="C6279" s="4"/>
      <c r="D6279" s="4"/>
      <c r="I6279" s="93"/>
      <c r="K6279" s="4"/>
      <c r="L6279" s="4"/>
      <c r="M6279" s="4"/>
    </row>
    <row r="6280">
      <c r="A6280" s="3"/>
      <c r="C6280" s="4"/>
      <c r="D6280" s="4"/>
      <c r="I6280" s="93"/>
      <c r="K6280" s="4"/>
      <c r="L6280" s="4"/>
      <c r="M6280" s="4"/>
    </row>
    <row r="6281">
      <c r="A6281" s="3"/>
      <c r="C6281" s="4"/>
      <c r="D6281" s="4"/>
      <c r="I6281" s="93"/>
      <c r="K6281" s="4"/>
      <c r="L6281" s="4"/>
      <c r="M6281" s="4"/>
    </row>
    <row r="6282">
      <c r="A6282" s="3"/>
      <c r="C6282" s="4"/>
      <c r="D6282" s="4"/>
      <c r="I6282" s="93"/>
      <c r="K6282" s="4"/>
      <c r="L6282" s="4"/>
      <c r="M6282" s="4"/>
    </row>
    <row r="6283">
      <c r="A6283" s="3"/>
      <c r="C6283" s="4"/>
      <c r="D6283" s="4"/>
      <c r="I6283" s="93"/>
      <c r="K6283" s="4"/>
      <c r="L6283" s="4"/>
      <c r="M6283" s="4"/>
    </row>
    <row r="6284">
      <c r="A6284" s="3"/>
      <c r="C6284" s="4"/>
      <c r="D6284" s="4"/>
      <c r="I6284" s="93"/>
      <c r="K6284" s="4"/>
      <c r="L6284" s="4"/>
      <c r="M6284" s="4"/>
    </row>
    <row r="6285">
      <c r="A6285" s="3"/>
      <c r="C6285" s="4"/>
      <c r="D6285" s="4"/>
      <c r="I6285" s="93"/>
      <c r="K6285" s="4"/>
      <c r="L6285" s="4"/>
      <c r="M6285" s="4"/>
    </row>
    <row r="6286">
      <c r="A6286" s="3"/>
      <c r="C6286" s="4"/>
      <c r="D6286" s="4"/>
      <c r="I6286" s="93"/>
      <c r="K6286" s="4"/>
      <c r="L6286" s="4"/>
      <c r="M6286" s="4"/>
    </row>
    <row r="6287">
      <c r="A6287" s="3"/>
      <c r="C6287" s="4"/>
      <c r="D6287" s="4"/>
      <c r="I6287" s="93"/>
      <c r="K6287" s="4"/>
      <c r="L6287" s="4"/>
      <c r="M6287" s="4"/>
    </row>
    <row r="6288">
      <c r="A6288" s="3"/>
      <c r="C6288" s="4"/>
      <c r="D6288" s="4"/>
      <c r="I6288" s="93"/>
      <c r="K6288" s="4"/>
      <c r="L6288" s="4"/>
      <c r="M6288" s="4"/>
    </row>
    <row r="6289">
      <c r="A6289" s="3"/>
      <c r="C6289" s="4"/>
      <c r="D6289" s="4"/>
      <c r="I6289" s="93"/>
      <c r="K6289" s="4"/>
      <c r="L6289" s="4"/>
      <c r="M6289" s="4"/>
    </row>
    <row r="6290">
      <c r="A6290" s="3"/>
      <c r="C6290" s="4"/>
      <c r="D6290" s="4"/>
      <c r="I6290" s="93"/>
      <c r="K6290" s="4"/>
      <c r="L6290" s="4"/>
      <c r="M6290" s="4"/>
    </row>
    <row r="6291">
      <c r="A6291" s="3"/>
      <c r="C6291" s="4"/>
      <c r="D6291" s="4"/>
      <c r="I6291" s="93"/>
      <c r="K6291" s="4"/>
      <c r="L6291" s="4"/>
      <c r="M6291" s="4"/>
    </row>
    <row r="6292">
      <c r="A6292" s="3"/>
      <c r="C6292" s="4"/>
      <c r="D6292" s="4"/>
      <c r="I6292" s="93"/>
      <c r="K6292" s="4"/>
      <c r="L6292" s="4"/>
      <c r="M6292" s="4"/>
    </row>
    <row r="6293">
      <c r="A6293" s="3"/>
      <c r="C6293" s="4"/>
      <c r="D6293" s="4"/>
      <c r="I6293" s="93"/>
      <c r="K6293" s="4"/>
      <c r="L6293" s="4"/>
      <c r="M6293" s="4"/>
    </row>
    <row r="6294">
      <c r="A6294" s="3"/>
      <c r="C6294" s="4"/>
      <c r="D6294" s="4"/>
      <c r="I6294" s="93"/>
      <c r="K6294" s="4"/>
      <c r="L6294" s="4"/>
      <c r="M6294" s="4"/>
    </row>
    <row r="6295">
      <c r="A6295" s="3"/>
      <c r="C6295" s="4"/>
      <c r="D6295" s="4"/>
      <c r="I6295" s="93"/>
      <c r="K6295" s="4"/>
      <c r="L6295" s="4"/>
      <c r="M6295" s="4"/>
    </row>
    <row r="6296">
      <c r="A6296" s="3"/>
      <c r="C6296" s="4"/>
      <c r="D6296" s="4"/>
      <c r="I6296" s="93"/>
      <c r="K6296" s="4"/>
      <c r="L6296" s="4"/>
      <c r="M6296" s="4"/>
    </row>
    <row r="6297">
      <c r="A6297" s="3"/>
      <c r="C6297" s="4"/>
      <c r="D6297" s="4"/>
      <c r="I6297" s="93"/>
      <c r="K6297" s="4"/>
      <c r="L6297" s="4"/>
      <c r="M6297" s="4"/>
    </row>
    <row r="6298">
      <c r="A6298" s="3"/>
      <c r="C6298" s="4"/>
      <c r="D6298" s="4"/>
      <c r="I6298" s="93"/>
      <c r="K6298" s="4"/>
      <c r="L6298" s="4"/>
      <c r="M6298" s="4"/>
    </row>
    <row r="6299">
      <c r="A6299" s="3"/>
      <c r="C6299" s="4"/>
      <c r="D6299" s="4"/>
      <c r="I6299" s="93"/>
      <c r="K6299" s="4"/>
      <c r="L6299" s="4"/>
      <c r="M6299" s="4"/>
    </row>
    <row r="6300">
      <c r="A6300" s="3"/>
      <c r="C6300" s="4"/>
      <c r="D6300" s="4"/>
      <c r="I6300" s="93"/>
      <c r="K6300" s="4"/>
      <c r="L6300" s="4"/>
      <c r="M6300" s="4"/>
    </row>
    <row r="6301">
      <c r="A6301" s="3"/>
      <c r="C6301" s="4"/>
      <c r="D6301" s="4"/>
      <c r="I6301" s="93"/>
      <c r="K6301" s="4"/>
      <c r="L6301" s="4"/>
      <c r="M6301" s="4"/>
    </row>
    <row r="6302">
      <c r="A6302" s="3"/>
      <c r="C6302" s="4"/>
      <c r="D6302" s="4"/>
      <c r="I6302" s="93"/>
      <c r="K6302" s="4"/>
      <c r="L6302" s="4"/>
      <c r="M6302" s="4"/>
    </row>
    <row r="6303">
      <c r="A6303" s="3"/>
      <c r="C6303" s="4"/>
      <c r="D6303" s="4"/>
      <c r="I6303" s="93"/>
      <c r="K6303" s="4"/>
      <c r="L6303" s="4"/>
      <c r="M6303" s="4"/>
    </row>
    <row r="6304">
      <c r="A6304" s="3"/>
      <c r="C6304" s="4"/>
      <c r="D6304" s="4"/>
      <c r="I6304" s="93"/>
      <c r="K6304" s="4"/>
      <c r="L6304" s="4"/>
      <c r="M6304" s="4"/>
    </row>
    <row r="6305">
      <c r="A6305" s="3"/>
      <c r="C6305" s="4"/>
      <c r="D6305" s="4"/>
      <c r="I6305" s="93"/>
      <c r="K6305" s="4"/>
      <c r="L6305" s="4"/>
      <c r="M6305" s="4"/>
    </row>
    <row r="6306">
      <c r="A6306" s="3"/>
      <c r="C6306" s="4"/>
      <c r="D6306" s="4"/>
      <c r="I6306" s="93"/>
      <c r="K6306" s="4"/>
      <c r="L6306" s="4"/>
      <c r="M6306" s="4"/>
    </row>
    <row r="6307">
      <c r="A6307" s="3"/>
      <c r="C6307" s="4"/>
      <c r="D6307" s="4"/>
      <c r="I6307" s="93"/>
      <c r="K6307" s="4"/>
      <c r="L6307" s="4"/>
      <c r="M6307" s="4"/>
    </row>
    <row r="6308">
      <c r="A6308" s="3"/>
      <c r="C6308" s="4"/>
      <c r="D6308" s="4"/>
      <c r="I6308" s="93"/>
      <c r="K6308" s="4"/>
      <c r="L6308" s="4"/>
      <c r="M6308" s="4"/>
    </row>
    <row r="6309">
      <c r="A6309" s="3"/>
      <c r="C6309" s="4"/>
      <c r="D6309" s="4"/>
      <c r="I6309" s="93"/>
      <c r="K6309" s="4"/>
      <c r="L6309" s="4"/>
      <c r="M6309" s="4"/>
    </row>
    <row r="6310">
      <c r="A6310" s="3"/>
      <c r="C6310" s="4"/>
      <c r="D6310" s="4"/>
      <c r="I6310" s="93"/>
      <c r="K6310" s="4"/>
      <c r="L6310" s="4"/>
      <c r="M6310" s="4"/>
    </row>
    <row r="6311">
      <c r="A6311" s="3"/>
      <c r="C6311" s="4"/>
      <c r="D6311" s="4"/>
      <c r="I6311" s="93"/>
      <c r="K6311" s="4"/>
      <c r="L6311" s="4"/>
      <c r="M6311" s="4"/>
    </row>
    <row r="6312">
      <c r="A6312" s="3"/>
      <c r="C6312" s="4"/>
      <c r="D6312" s="4"/>
      <c r="I6312" s="93"/>
      <c r="K6312" s="4"/>
      <c r="L6312" s="4"/>
      <c r="M6312" s="4"/>
    </row>
    <row r="6313">
      <c r="A6313" s="3"/>
      <c r="C6313" s="4"/>
      <c r="D6313" s="4"/>
      <c r="I6313" s="93"/>
      <c r="K6313" s="4"/>
      <c r="L6313" s="4"/>
      <c r="M6313" s="4"/>
    </row>
    <row r="6314">
      <c r="A6314" s="3"/>
      <c r="C6314" s="4"/>
      <c r="D6314" s="4"/>
      <c r="I6314" s="93"/>
      <c r="K6314" s="4"/>
      <c r="L6314" s="4"/>
      <c r="M6314" s="4"/>
    </row>
    <row r="6315">
      <c r="A6315" s="3"/>
      <c r="C6315" s="4"/>
      <c r="D6315" s="4"/>
      <c r="I6315" s="93"/>
      <c r="K6315" s="4"/>
      <c r="L6315" s="4"/>
      <c r="M6315" s="4"/>
    </row>
    <row r="6316">
      <c r="A6316" s="3"/>
      <c r="C6316" s="4"/>
      <c r="D6316" s="4"/>
      <c r="I6316" s="93"/>
      <c r="K6316" s="4"/>
      <c r="L6316" s="4"/>
      <c r="M6316" s="4"/>
    </row>
    <row r="6317">
      <c r="A6317" s="3"/>
      <c r="C6317" s="4"/>
      <c r="D6317" s="4"/>
      <c r="I6317" s="93"/>
      <c r="K6317" s="4"/>
      <c r="L6317" s="4"/>
      <c r="M6317" s="4"/>
    </row>
    <row r="6318">
      <c r="A6318" s="3"/>
      <c r="C6318" s="4"/>
      <c r="D6318" s="4"/>
      <c r="I6318" s="93"/>
      <c r="K6318" s="4"/>
      <c r="L6318" s="4"/>
      <c r="M6318" s="4"/>
    </row>
    <row r="6319">
      <c r="A6319" s="3"/>
      <c r="C6319" s="4"/>
      <c r="D6319" s="4"/>
      <c r="I6319" s="93"/>
      <c r="K6319" s="4"/>
      <c r="L6319" s="4"/>
      <c r="M6319" s="4"/>
    </row>
    <row r="6320">
      <c r="A6320" s="3"/>
      <c r="C6320" s="4"/>
      <c r="D6320" s="4"/>
      <c r="I6320" s="93"/>
      <c r="K6320" s="4"/>
      <c r="L6320" s="4"/>
      <c r="M6320" s="4"/>
    </row>
    <row r="6321">
      <c r="A6321" s="3"/>
      <c r="C6321" s="4"/>
      <c r="D6321" s="4"/>
      <c r="I6321" s="93"/>
      <c r="K6321" s="4"/>
      <c r="L6321" s="4"/>
      <c r="M6321" s="4"/>
    </row>
    <row r="6322">
      <c r="A6322" s="3"/>
      <c r="C6322" s="4"/>
      <c r="D6322" s="4"/>
      <c r="I6322" s="93"/>
      <c r="K6322" s="4"/>
      <c r="L6322" s="4"/>
      <c r="M6322" s="4"/>
    </row>
    <row r="6323">
      <c r="A6323" s="3"/>
      <c r="C6323" s="4"/>
      <c r="D6323" s="4"/>
      <c r="I6323" s="93"/>
      <c r="K6323" s="4"/>
      <c r="L6323" s="4"/>
      <c r="M6323" s="4"/>
    </row>
    <row r="6324">
      <c r="A6324" s="3"/>
      <c r="C6324" s="4"/>
      <c r="D6324" s="4"/>
      <c r="I6324" s="93"/>
      <c r="K6324" s="4"/>
      <c r="L6324" s="4"/>
      <c r="M6324" s="4"/>
    </row>
    <row r="6325">
      <c r="A6325" s="3"/>
      <c r="C6325" s="4"/>
      <c r="D6325" s="4"/>
      <c r="I6325" s="93"/>
      <c r="K6325" s="4"/>
      <c r="L6325" s="4"/>
      <c r="M6325" s="4"/>
    </row>
    <row r="6326">
      <c r="A6326" s="3"/>
      <c r="C6326" s="4"/>
      <c r="D6326" s="4"/>
      <c r="I6326" s="93"/>
      <c r="K6326" s="4"/>
      <c r="L6326" s="4"/>
      <c r="M6326" s="4"/>
    </row>
    <row r="6327">
      <c r="A6327" s="3"/>
      <c r="C6327" s="4"/>
      <c r="D6327" s="4"/>
      <c r="I6327" s="93"/>
      <c r="K6327" s="4"/>
      <c r="L6327" s="4"/>
      <c r="M6327" s="4"/>
    </row>
    <row r="6328">
      <c r="A6328" s="3"/>
      <c r="C6328" s="4"/>
      <c r="D6328" s="4"/>
      <c r="I6328" s="93"/>
      <c r="K6328" s="4"/>
      <c r="L6328" s="4"/>
      <c r="M6328" s="4"/>
    </row>
    <row r="6329">
      <c r="A6329" s="3"/>
      <c r="C6329" s="4"/>
      <c r="D6329" s="4"/>
      <c r="I6329" s="93"/>
      <c r="K6329" s="4"/>
      <c r="L6329" s="4"/>
      <c r="M6329" s="4"/>
    </row>
    <row r="6330">
      <c r="A6330" s="3"/>
      <c r="C6330" s="4"/>
      <c r="D6330" s="4"/>
      <c r="I6330" s="93"/>
      <c r="K6330" s="4"/>
      <c r="L6330" s="4"/>
      <c r="M6330" s="4"/>
    </row>
    <row r="6331">
      <c r="A6331" s="3"/>
      <c r="C6331" s="4"/>
      <c r="D6331" s="4"/>
      <c r="I6331" s="93"/>
      <c r="K6331" s="4"/>
      <c r="L6331" s="4"/>
      <c r="M6331" s="4"/>
    </row>
    <row r="6332">
      <c r="A6332" s="3"/>
      <c r="C6332" s="4"/>
      <c r="D6332" s="4"/>
      <c r="I6332" s="93"/>
      <c r="K6332" s="4"/>
      <c r="L6332" s="4"/>
      <c r="M6332" s="4"/>
    </row>
    <row r="6333">
      <c r="A6333" s="3"/>
      <c r="C6333" s="4"/>
      <c r="D6333" s="4"/>
      <c r="I6333" s="93"/>
      <c r="K6333" s="4"/>
      <c r="L6333" s="4"/>
      <c r="M6333" s="4"/>
    </row>
    <row r="6334">
      <c r="A6334" s="3"/>
      <c r="C6334" s="4"/>
      <c r="D6334" s="4"/>
      <c r="I6334" s="93"/>
      <c r="K6334" s="4"/>
      <c r="L6334" s="4"/>
      <c r="M6334" s="4"/>
    </row>
    <row r="6335">
      <c r="A6335" s="3"/>
      <c r="C6335" s="4"/>
      <c r="D6335" s="4"/>
      <c r="I6335" s="93"/>
      <c r="K6335" s="4"/>
      <c r="L6335" s="4"/>
      <c r="M6335" s="4"/>
    </row>
    <row r="6336">
      <c r="A6336" s="3"/>
      <c r="C6336" s="4"/>
      <c r="D6336" s="4"/>
      <c r="I6336" s="93"/>
      <c r="K6336" s="4"/>
      <c r="L6336" s="4"/>
      <c r="M6336" s="4"/>
    </row>
    <row r="6337">
      <c r="A6337" s="3"/>
      <c r="C6337" s="4"/>
      <c r="D6337" s="4"/>
      <c r="I6337" s="93"/>
      <c r="K6337" s="4"/>
      <c r="L6337" s="4"/>
      <c r="M6337" s="4"/>
    </row>
    <row r="6338">
      <c r="A6338" s="3"/>
      <c r="C6338" s="4"/>
      <c r="D6338" s="4"/>
      <c r="I6338" s="93"/>
      <c r="K6338" s="4"/>
      <c r="L6338" s="4"/>
      <c r="M6338" s="4"/>
    </row>
    <row r="6339">
      <c r="A6339" s="3"/>
      <c r="C6339" s="4"/>
      <c r="D6339" s="4"/>
      <c r="I6339" s="93"/>
      <c r="K6339" s="4"/>
      <c r="L6339" s="4"/>
      <c r="M6339" s="4"/>
    </row>
    <row r="6340">
      <c r="A6340" s="3"/>
      <c r="C6340" s="4"/>
      <c r="D6340" s="4"/>
      <c r="I6340" s="93"/>
      <c r="K6340" s="4"/>
      <c r="L6340" s="4"/>
      <c r="M6340" s="4"/>
    </row>
    <row r="6341">
      <c r="A6341" s="3"/>
      <c r="C6341" s="4"/>
      <c r="D6341" s="4"/>
      <c r="I6341" s="93"/>
      <c r="K6341" s="4"/>
      <c r="L6341" s="4"/>
      <c r="M6341" s="4"/>
    </row>
    <row r="6342">
      <c r="A6342" s="3"/>
      <c r="C6342" s="4"/>
      <c r="D6342" s="4"/>
      <c r="I6342" s="93"/>
      <c r="K6342" s="4"/>
      <c r="L6342" s="4"/>
      <c r="M6342" s="4"/>
    </row>
    <row r="6343">
      <c r="A6343" s="3"/>
      <c r="C6343" s="4"/>
      <c r="D6343" s="4"/>
      <c r="I6343" s="93"/>
      <c r="K6343" s="4"/>
      <c r="L6343" s="4"/>
      <c r="M6343" s="4"/>
    </row>
    <row r="6344">
      <c r="A6344" s="3"/>
      <c r="C6344" s="4"/>
      <c r="D6344" s="4"/>
      <c r="I6344" s="93"/>
      <c r="K6344" s="4"/>
      <c r="L6344" s="4"/>
      <c r="M6344" s="4"/>
    </row>
    <row r="6345">
      <c r="A6345" s="3"/>
      <c r="C6345" s="4"/>
      <c r="D6345" s="4"/>
      <c r="I6345" s="93"/>
      <c r="K6345" s="4"/>
      <c r="L6345" s="4"/>
      <c r="M6345" s="4"/>
    </row>
    <row r="6346">
      <c r="A6346" s="3"/>
      <c r="C6346" s="4"/>
      <c r="D6346" s="4"/>
      <c r="I6346" s="93"/>
      <c r="K6346" s="4"/>
      <c r="L6346" s="4"/>
      <c r="M6346" s="4"/>
    </row>
    <row r="6347">
      <c r="A6347" s="3"/>
      <c r="C6347" s="4"/>
      <c r="D6347" s="4"/>
      <c r="I6347" s="93"/>
      <c r="K6347" s="4"/>
      <c r="L6347" s="4"/>
      <c r="M6347" s="4"/>
    </row>
    <row r="6348">
      <c r="A6348" s="3"/>
      <c r="C6348" s="4"/>
      <c r="D6348" s="4"/>
      <c r="I6348" s="93"/>
      <c r="K6348" s="4"/>
      <c r="L6348" s="4"/>
      <c r="M6348" s="4"/>
    </row>
    <row r="6349">
      <c r="A6349" s="3"/>
      <c r="C6349" s="4"/>
      <c r="D6349" s="4"/>
      <c r="I6349" s="93"/>
      <c r="K6349" s="4"/>
      <c r="L6349" s="4"/>
      <c r="M6349" s="4"/>
    </row>
    <row r="6350">
      <c r="A6350" s="3"/>
      <c r="C6350" s="4"/>
      <c r="D6350" s="4"/>
      <c r="I6350" s="93"/>
      <c r="K6350" s="4"/>
      <c r="L6350" s="4"/>
      <c r="M6350" s="4"/>
    </row>
    <row r="6351">
      <c r="A6351" s="3"/>
      <c r="C6351" s="4"/>
      <c r="D6351" s="4"/>
      <c r="I6351" s="93"/>
      <c r="K6351" s="4"/>
      <c r="L6351" s="4"/>
      <c r="M6351" s="4"/>
    </row>
    <row r="6352">
      <c r="A6352" s="3"/>
      <c r="C6352" s="4"/>
      <c r="D6352" s="4"/>
      <c r="I6352" s="93"/>
      <c r="K6352" s="4"/>
      <c r="L6352" s="4"/>
      <c r="M6352" s="4"/>
    </row>
    <row r="6353">
      <c r="A6353" s="3"/>
      <c r="C6353" s="4"/>
      <c r="D6353" s="4"/>
      <c r="I6353" s="93"/>
      <c r="K6353" s="4"/>
      <c r="L6353" s="4"/>
      <c r="M6353" s="4"/>
    </row>
    <row r="6354">
      <c r="A6354" s="3"/>
      <c r="C6354" s="4"/>
      <c r="D6354" s="4"/>
      <c r="I6354" s="93"/>
      <c r="K6354" s="4"/>
      <c r="L6354" s="4"/>
      <c r="M6354" s="4"/>
    </row>
    <row r="6355">
      <c r="A6355" s="3"/>
      <c r="C6355" s="4"/>
      <c r="D6355" s="4"/>
      <c r="I6355" s="93"/>
      <c r="K6355" s="4"/>
      <c r="L6355" s="4"/>
      <c r="M6355" s="4"/>
    </row>
    <row r="6356">
      <c r="A6356" s="3"/>
      <c r="C6356" s="4"/>
      <c r="D6356" s="4"/>
      <c r="I6356" s="93"/>
      <c r="K6356" s="4"/>
      <c r="L6356" s="4"/>
      <c r="M6356" s="4"/>
    </row>
    <row r="6357">
      <c r="A6357" s="3"/>
      <c r="C6357" s="4"/>
      <c r="D6357" s="4"/>
      <c r="I6357" s="93"/>
      <c r="K6357" s="4"/>
      <c r="L6357" s="4"/>
      <c r="M6357" s="4"/>
    </row>
    <row r="6358">
      <c r="A6358" s="3"/>
      <c r="C6358" s="4"/>
      <c r="D6358" s="4"/>
      <c r="I6358" s="93"/>
      <c r="K6358" s="4"/>
      <c r="L6358" s="4"/>
      <c r="M6358" s="4"/>
    </row>
    <row r="6359">
      <c r="A6359" s="3"/>
      <c r="C6359" s="4"/>
      <c r="D6359" s="4"/>
      <c r="I6359" s="93"/>
      <c r="K6359" s="4"/>
      <c r="L6359" s="4"/>
      <c r="M6359" s="4"/>
    </row>
    <row r="6360">
      <c r="A6360" s="3"/>
      <c r="C6360" s="4"/>
      <c r="D6360" s="4"/>
      <c r="I6360" s="93"/>
      <c r="K6360" s="4"/>
      <c r="L6360" s="4"/>
      <c r="M6360" s="4"/>
    </row>
    <row r="6361">
      <c r="A6361" s="3"/>
      <c r="C6361" s="4"/>
      <c r="D6361" s="4"/>
      <c r="I6361" s="93"/>
      <c r="K6361" s="4"/>
      <c r="L6361" s="4"/>
      <c r="M6361" s="4"/>
    </row>
    <row r="6362">
      <c r="A6362" s="3"/>
      <c r="C6362" s="4"/>
      <c r="D6362" s="4"/>
      <c r="I6362" s="93"/>
      <c r="K6362" s="4"/>
      <c r="L6362" s="4"/>
      <c r="M6362" s="4"/>
    </row>
    <row r="6363">
      <c r="A6363" s="3"/>
      <c r="C6363" s="4"/>
      <c r="D6363" s="4"/>
      <c r="I6363" s="93"/>
      <c r="K6363" s="4"/>
      <c r="L6363" s="4"/>
      <c r="M6363" s="4"/>
    </row>
    <row r="6364">
      <c r="A6364" s="3"/>
      <c r="C6364" s="4"/>
      <c r="D6364" s="4"/>
      <c r="I6364" s="93"/>
      <c r="K6364" s="4"/>
      <c r="L6364" s="4"/>
      <c r="M6364" s="4"/>
    </row>
    <row r="6365">
      <c r="A6365" s="3"/>
      <c r="C6365" s="4"/>
      <c r="D6365" s="4"/>
      <c r="I6365" s="93"/>
      <c r="K6365" s="4"/>
      <c r="L6365" s="4"/>
      <c r="M6365" s="4"/>
    </row>
    <row r="6366">
      <c r="A6366" s="3"/>
      <c r="C6366" s="4"/>
      <c r="D6366" s="4"/>
      <c r="I6366" s="93"/>
      <c r="K6366" s="4"/>
      <c r="L6366" s="4"/>
      <c r="M6366" s="4"/>
    </row>
    <row r="6367">
      <c r="A6367" s="3"/>
      <c r="C6367" s="4"/>
      <c r="D6367" s="4"/>
      <c r="I6367" s="93"/>
      <c r="K6367" s="4"/>
      <c r="L6367" s="4"/>
      <c r="M6367" s="4"/>
    </row>
    <row r="6368">
      <c r="A6368" s="3"/>
      <c r="C6368" s="4"/>
      <c r="D6368" s="4"/>
      <c r="I6368" s="93"/>
      <c r="K6368" s="4"/>
      <c r="L6368" s="4"/>
      <c r="M6368" s="4"/>
    </row>
    <row r="6369">
      <c r="A6369" s="3"/>
      <c r="C6369" s="4"/>
      <c r="D6369" s="4"/>
      <c r="I6369" s="93"/>
      <c r="K6369" s="4"/>
      <c r="L6369" s="4"/>
      <c r="M6369" s="4"/>
    </row>
    <row r="6370">
      <c r="A6370" s="3"/>
      <c r="C6370" s="4"/>
      <c r="D6370" s="4"/>
      <c r="I6370" s="93"/>
      <c r="K6370" s="4"/>
      <c r="L6370" s="4"/>
      <c r="M6370" s="4"/>
    </row>
    <row r="6371">
      <c r="A6371" s="3"/>
      <c r="C6371" s="4"/>
      <c r="D6371" s="4"/>
      <c r="I6371" s="93"/>
      <c r="K6371" s="4"/>
      <c r="L6371" s="4"/>
      <c r="M6371" s="4"/>
    </row>
    <row r="6372">
      <c r="A6372" s="3"/>
      <c r="C6372" s="4"/>
      <c r="D6372" s="4"/>
      <c r="I6372" s="93"/>
      <c r="K6372" s="4"/>
      <c r="L6372" s="4"/>
      <c r="M6372" s="4"/>
    </row>
    <row r="6373">
      <c r="A6373" s="3"/>
      <c r="C6373" s="4"/>
      <c r="D6373" s="4"/>
      <c r="I6373" s="93"/>
      <c r="K6373" s="4"/>
      <c r="L6373" s="4"/>
      <c r="M6373" s="4"/>
    </row>
    <row r="6374">
      <c r="A6374" s="3"/>
      <c r="C6374" s="4"/>
      <c r="D6374" s="4"/>
      <c r="I6374" s="93"/>
      <c r="K6374" s="4"/>
      <c r="L6374" s="4"/>
      <c r="M6374" s="4"/>
    </row>
    <row r="6375">
      <c r="A6375" s="3"/>
      <c r="C6375" s="4"/>
      <c r="D6375" s="4"/>
      <c r="I6375" s="93"/>
      <c r="K6375" s="4"/>
      <c r="L6375" s="4"/>
      <c r="M6375" s="4"/>
    </row>
    <row r="6376">
      <c r="A6376" s="3"/>
      <c r="C6376" s="4"/>
      <c r="D6376" s="4"/>
      <c r="I6376" s="93"/>
      <c r="K6376" s="4"/>
      <c r="L6376" s="4"/>
      <c r="M6376" s="4"/>
    </row>
    <row r="6377">
      <c r="A6377" s="3"/>
      <c r="C6377" s="4"/>
      <c r="D6377" s="4"/>
      <c r="I6377" s="93"/>
      <c r="K6377" s="4"/>
      <c r="L6377" s="4"/>
      <c r="M6377" s="4"/>
    </row>
    <row r="6378">
      <c r="A6378" s="3"/>
      <c r="C6378" s="4"/>
      <c r="D6378" s="4"/>
      <c r="I6378" s="93"/>
      <c r="K6378" s="4"/>
      <c r="L6378" s="4"/>
      <c r="M6378" s="4"/>
    </row>
    <row r="6379">
      <c r="A6379" s="3"/>
      <c r="C6379" s="4"/>
      <c r="D6379" s="4"/>
      <c r="I6379" s="93"/>
      <c r="K6379" s="4"/>
      <c r="L6379" s="4"/>
      <c r="M6379" s="4"/>
    </row>
    <row r="6380">
      <c r="A6380" s="3"/>
      <c r="C6380" s="4"/>
      <c r="D6380" s="4"/>
      <c r="I6380" s="93"/>
      <c r="K6380" s="4"/>
      <c r="L6380" s="4"/>
      <c r="M6380" s="4"/>
    </row>
    <row r="6381">
      <c r="A6381" s="3"/>
      <c r="C6381" s="4"/>
      <c r="D6381" s="4"/>
      <c r="I6381" s="93"/>
      <c r="K6381" s="4"/>
      <c r="L6381" s="4"/>
      <c r="M6381" s="4"/>
    </row>
    <row r="6382">
      <c r="A6382" s="3"/>
      <c r="C6382" s="4"/>
      <c r="D6382" s="4"/>
      <c r="I6382" s="93"/>
      <c r="K6382" s="4"/>
      <c r="L6382" s="4"/>
      <c r="M6382" s="4"/>
    </row>
    <row r="6383">
      <c r="A6383" s="3"/>
      <c r="C6383" s="4"/>
      <c r="D6383" s="4"/>
      <c r="I6383" s="93"/>
      <c r="K6383" s="4"/>
      <c r="L6383" s="4"/>
      <c r="M6383" s="4"/>
    </row>
    <row r="6384">
      <c r="A6384" s="3"/>
      <c r="C6384" s="4"/>
      <c r="D6384" s="4"/>
      <c r="I6384" s="93"/>
      <c r="K6384" s="4"/>
      <c r="L6384" s="4"/>
      <c r="M6384" s="4"/>
    </row>
    <row r="6385">
      <c r="A6385" s="3"/>
      <c r="C6385" s="4"/>
      <c r="D6385" s="4"/>
      <c r="I6385" s="93"/>
      <c r="K6385" s="4"/>
      <c r="L6385" s="4"/>
      <c r="M6385" s="4"/>
    </row>
    <row r="6386">
      <c r="A6386" s="3"/>
      <c r="C6386" s="4"/>
      <c r="D6386" s="4"/>
      <c r="I6386" s="93"/>
      <c r="K6386" s="4"/>
      <c r="L6386" s="4"/>
      <c r="M6386" s="4"/>
    </row>
    <row r="6387">
      <c r="A6387" s="3"/>
      <c r="C6387" s="4"/>
      <c r="D6387" s="4"/>
      <c r="I6387" s="93"/>
      <c r="K6387" s="4"/>
      <c r="L6387" s="4"/>
      <c r="M6387" s="4"/>
    </row>
    <row r="6388">
      <c r="A6388" s="3"/>
      <c r="C6388" s="4"/>
      <c r="D6388" s="4"/>
      <c r="I6388" s="93"/>
      <c r="K6388" s="4"/>
      <c r="L6388" s="4"/>
      <c r="M6388" s="4"/>
    </row>
    <row r="6389">
      <c r="A6389" s="3"/>
      <c r="C6389" s="4"/>
      <c r="D6389" s="4"/>
      <c r="I6389" s="93"/>
      <c r="K6389" s="4"/>
      <c r="L6389" s="4"/>
      <c r="M6389" s="4"/>
    </row>
    <row r="6390">
      <c r="A6390" s="3"/>
      <c r="C6390" s="4"/>
      <c r="D6390" s="4"/>
      <c r="I6390" s="93"/>
      <c r="K6390" s="4"/>
      <c r="L6390" s="4"/>
      <c r="M6390" s="4"/>
    </row>
    <row r="6391">
      <c r="A6391" s="3"/>
      <c r="C6391" s="4"/>
      <c r="D6391" s="4"/>
      <c r="I6391" s="93"/>
      <c r="K6391" s="4"/>
      <c r="L6391" s="4"/>
      <c r="M6391" s="4"/>
    </row>
    <row r="6392">
      <c r="A6392" s="3"/>
      <c r="C6392" s="4"/>
      <c r="D6392" s="4"/>
      <c r="I6392" s="93"/>
      <c r="K6392" s="4"/>
      <c r="L6392" s="4"/>
      <c r="M6392" s="4"/>
    </row>
    <row r="6393">
      <c r="A6393" s="3"/>
      <c r="C6393" s="4"/>
      <c r="D6393" s="4"/>
      <c r="I6393" s="93"/>
      <c r="K6393" s="4"/>
      <c r="L6393" s="4"/>
      <c r="M6393" s="4"/>
    </row>
    <row r="6394">
      <c r="A6394" s="3"/>
      <c r="C6394" s="4"/>
      <c r="D6394" s="4"/>
      <c r="I6394" s="93"/>
      <c r="K6394" s="4"/>
      <c r="L6394" s="4"/>
      <c r="M6394" s="4"/>
    </row>
    <row r="6395">
      <c r="A6395" s="3"/>
      <c r="C6395" s="4"/>
      <c r="D6395" s="4"/>
      <c r="I6395" s="93"/>
      <c r="K6395" s="4"/>
      <c r="L6395" s="4"/>
      <c r="M6395" s="4"/>
    </row>
    <row r="6396">
      <c r="A6396" s="3"/>
      <c r="C6396" s="4"/>
      <c r="D6396" s="4"/>
      <c r="I6396" s="93"/>
      <c r="K6396" s="4"/>
      <c r="L6396" s="4"/>
      <c r="M6396" s="4"/>
    </row>
    <row r="6397">
      <c r="A6397" s="3"/>
      <c r="C6397" s="4"/>
      <c r="D6397" s="4"/>
      <c r="I6397" s="93"/>
      <c r="K6397" s="4"/>
      <c r="L6397" s="4"/>
      <c r="M6397" s="4"/>
    </row>
    <row r="6398">
      <c r="A6398" s="3"/>
      <c r="C6398" s="4"/>
      <c r="D6398" s="4"/>
      <c r="I6398" s="93"/>
      <c r="K6398" s="4"/>
      <c r="L6398" s="4"/>
      <c r="M6398" s="4"/>
    </row>
    <row r="6399">
      <c r="A6399" s="3"/>
      <c r="C6399" s="4"/>
      <c r="D6399" s="4"/>
      <c r="I6399" s="93"/>
      <c r="K6399" s="4"/>
      <c r="L6399" s="4"/>
      <c r="M6399" s="4"/>
    </row>
    <row r="6400">
      <c r="A6400" s="3"/>
      <c r="C6400" s="4"/>
      <c r="D6400" s="4"/>
      <c r="I6400" s="93"/>
      <c r="K6400" s="4"/>
      <c r="L6400" s="4"/>
      <c r="M6400" s="4"/>
    </row>
    <row r="6401">
      <c r="A6401" s="3"/>
      <c r="C6401" s="4"/>
      <c r="D6401" s="4"/>
      <c r="I6401" s="93"/>
      <c r="K6401" s="4"/>
      <c r="L6401" s="4"/>
      <c r="M6401" s="4"/>
    </row>
    <row r="6402">
      <c r="A6402" s="3"/>
      <c r="C6402" s="4"/>
      <c r="D6402" s="4"/>
      <c r="I6402" s="93"/>
      <c r="K6402" s="4"/>
      <c r="L6402" s="4"/>
      <c r="M6402" s="4"/>
    </row>
    <row r="6403">
      <c r="A6403" s="3"/>
      <c r="C6403" s="4"/>
      <c r="D6403" s="4"/>
      <c r="I6403" s="93"/>
      <c r="K6403" s="4"/>
      <c r="L6403" s="4"/>
      <c r="M6403" s="4"/>
    </row>
    <row r="6404">
      <c r="A6404" s="3"/>
      <c r="C6404" s="4"/>
      <c r="D6404" s="4"/>
      <c r="I6404" s="93"/>
      <c r="K6404" s="4"/>
      <c r="L6404" s="4"/>
      <c r="M6404" s="4"/>
    </row>
    <row r="6405">
      <c r="A6405" s="3"/>
      <c r="C6405" s="4"/>
      <c r="D6405" s="4"/>
      <c r="I6405" s="93"/>
      <c r="K6405" s="4"/>
      <c r="L6405" s="4"/>
      <c r="M6405" s="4"/>
    </row>
    <row r="6406">
      <c r="A6406" s="3"/>
      <c r="C6406" s="4"/>
      <c r="D6406" s="4"/>
      <c r="I6406" s="93"/>
      <c r="K6406" s="4"/>
      <c r="L6406" s="4"/>
      <c r="M6406" s="4"/>
    </row>
    <row r="6407">
      <c r="A6407" s="3"/>
      <c r="C6407" s="4"/>
      <c r="D6407" s="4"/>
      <c r="I6407" s="93"/>
      <c r="K6407" s="4"/>
      <c r="L6407" s="4"/>
      <c r="M6407" s="4"/>
    </row>
    <row r="6408">
      <c r="A6408" s="3"/>
      <c r="C6408" s="4"/>
      <c r="D6408" s="4"/>
      <c r="I6408" s="93"/>
      <c r="K6408" s="4"/>
      <c r="L6408" s="4"/>
      <c r="M6408" s="4"/>
    </row>
    <row r="6409">
      <c r="A6409" s="3"/>
      <c r="C6409" s="4"/>
      <c r="D6409" s="4"/>
      <c r="I6409" s="93"/>
      <c r="K6409" s="4"/>
      <c r="L6409" s="4"/>
      <c r="M6409" s="4"/>
    </row>
    <row r="6410">
      <c r="A6410" s="3"/>
      <c r="C6410" s="4"/>
      <c r="D6410" s="4"/>
      <c r="I6410" s="93"/>
      <c r="K6410" s="4"/>
      <c r="L6410" s="4"/>
      <c r="M6410" s="4"/>
    </row>
    <row r="6411">
      <c r="A6411" s="3"/>
      <c r="C6411" s="4"/>
      <c r="D6411" s="4"/>
      <c r="I6411" s="93"/>
      <c r="K6411" s="4"/>
      <c r="L6411" s="4"/>
      <c r="M6411" s="4"/>
    </row>
    <row r="6412">
      <c r="A6412" s="3"/>
      <c r="C6412" s="4"/>
      <c r="D6412" s="4"/>
      <c r="I6412" s="93"/>
      <c r="K6412" s="4"/>
      <c r="L6412" s="4"/>
      <c r="M6412" s="4"/>
    </row>
    <row r="6413">
      <c r="A6413" s="3"/>
      <c r="C6413" s="4"/>
      <c r="D6413" s="4"/>
      <c r="I6413" s="93"/>
      <c r="K6413" s="4"/>
      <c r="L6413" s="4"/>
      <c r="M6413" s="4"/>
    </row>
    <row r="6414">
      <c r="A6414" s="3"/>
      <c r="C6414" s="4"/>
      <c r="D6414" s="4"/>
      <c r="I6414" s="93"/>
      <c r="K6414" s="4"/>
      <c r="L6414" s="4"/>
      <c r="M6414" s="4"/>
    </row>
    <row r="6415">
      <c r="A6415" s="3"/>
      <c r="C6415" s="4"/>
      <c r="D6415" s="4"/>
      <c r="I6415" s="93"/>
      <c r="K6415" s="4"/>
      <c r="L6415" s="4"/>
      <c r="M6415" s="4"/>
    </row>
    <row r="6416">
      <c r="A6416" s="3"/>
      <c r="C6416" s="4"/>
      <c r="D6416" s="4"/>
      <c r="I6416" s="93"/>
      <c r="K6416" s="4"/>
      <c r="L6416" s="4"/>
      <c r="M6416" s="4"/>
    </row>
    <row r="6417">
      <c r="A6417" s="3"/>
      <c r="C6417" s="4"/>
      <c r="D6417" s="4"/>
      <c r="I6417" s="93"/>
      <c r="K6417" s="4"/>
      <c r="L6417" s="4"/>
      <c r="M6417" s="4"/>
    </row>
    <row r="6418">
      <c r="A6418" s="3"/>
      <c r="C6418" s="4"/>
      <c r="D6418" s="4"/>
      <c r="I6418" s="93"/>
      <c r="K6418" s="4"/>
      <c r="L6418" s="4"/>
      <c r="M6418" s="4"/>
    </row>
    <row r="6419">
      <c r="A6419" s="3"/>
      <c r="C6419" s="4"/>
      <c r="D6419" s="4"/>
      <c r="I6419" s="93"/>
      <c r="K6419" s="4"/>
      <c r="L6419" s="4"/>
      <c r="M6419" s="4"/>
    </row>
    <row r="6420">
      <c r="A6420" s="3"/>
      <c r="C6420" s="4"/>
      <c r="D6420" s="4"/>
      <c r="I6420" s="93"/>
      <c r="K6420" s="4"/>
      <c r="L6420" s="4"/>
      <c r="M6420" s="4"/>
    </row>
    <row r="6421">
      <c r="A6421" s="3"/>
      <c r="C6421" s="4"/>
      <c r="D6421" s="4"/>
      <c r="I6421" s="93"/>
      <c r="K6421" s="4"/>
      <c r="L6421" s="4"/>
      <c r="M6421" s="4"/>
    </row>
    <row r="6422">
      <c r="A6422" s="3"/>
      <c r="C6422" s="4"/>
      <c r="D6422" s="4"/>
      <c r="I6422" s="93"/>
      <c r="K6422" s="4"/>
      <c r="L6422" s="4"/>
      <c r="M6422" s="4"/>
    </row>
    <row r="6423">
      <c r="A6423" s="3"/>
      <c r="C6423" s="4"/>
      <c r="D6423" s="4"/>
      <c r="I6423" s="93"/>
      <c r="K6423" s="4"/>
      <c r="L6423" s="4"/>
      <c r="M6423" s="4"/>
    </row>
    <row r="6424">
      <c r="A6424" s="3"/>
      <c r="C6424" s="4"/>
      <c r="D6424" s="4"/>
      <c r="I6424" s="93"/>
      <c r="K6424" s="4"/>
      <c r="L6424" s="4"/>
      <c r="M6424" s="4"/>
    </row>
    <row r="6425">
      <c r="A6425" s="3"/>
      <c r="C6425" s="4"/>
      <c r="D6425" s="4"/>
      <c r="I6425" s="93"/>
      <c r="K6425" s="4"/>
      <c r="L6425" s="4"/>
      <c r="M6425" s="4"/>
    </row>
    <row r="6426">
      <c r="A6426" s="3"/>
      <c r="C6426" s="4"/>
      <c r="D6426" s="4"/>
      <c r="I6426" s="93"/>
      <c r="K6426" s="4"/>
      <c r="L6426" s="4"/>
      <c r="M6426" s="4"/>
    </row>
    <row r="6427">
      <c r="A6427" s="3"/>
      <c r="C6427" s="4"/>
      <c r="D6427" s="4"/>
      <c r="I6427" s="93"/>
      <c r="K6427" s="4"/>
      <c r="L6427" s="4"/>
      <c r="M6427" s="4"/>
    </row>
    <row r="6428">
      <c r="A6428" s="3"/>
      <c r="C6428" s="4"/>
      <c r="D6428" s="4"/>
      <c r="I6428" s="93"/>
      <c r="K6428" s="4"/>
      <c r="L6428" s="4"/>
      <c r="M6428" s="4"/>
    </row>
    <row r="6429">
      <c r="A6429" s="3"/>
      <c r="C6429" s="4"/>
      <c r="D6429" s="4"/>
      <c r="I6429" s="93"/>
      <c r="K6429" s="4"/>
      <c r="L6429" s="4"/>
      <c r="M6429" s="4"/>
    </row>
    <row r="6430">
      <c r="A6430" s="3"/>
      <c r="C6430" s="4"/>
      <c r="D6430" s="4"/>
      <c r="I6430" s="93"/>
      <c r="K6430" s="4"/>
      <c r="L6430" s="4"/>
      <c r="M6430" s="4"/>
    </row>
    <row r="6431">
      <c r="A6431" s="3"/>
      <c r="C6431" s="4"/>
      <c r="D6431" s="4"/>
      <c r="I6431" s="93"/>
      <c r="K6431" s="4"/>
      <c r="L6431" s="4"/>
      <c r="M6431" s="4"/>
    </row>
    <row r="6432">
      <c r="A6432" s="3"/>
      <c r="C6432" s="4"/>
      <c r="D6432" s="4"/>
      <c r="I6432" s="93"/>
      <c r="K6432" s="4"/>
      <c r="L6432" s="4"/>
      <c r="M6432" s="4"/>
    </row>
    <row r="6433">
      <c r="A6433" s="3"/>
      <c r="C6433" s="4"/>
      <c r="D6433" s="4"/>
      <c r="I6433" s="93"/>
      <c r="K6433" s="4"/>
      <c r="L6433" s="4"/>
      <c r="M6433" s="4"/>
    </row>
    <row r="6434">
      <c r="A6434" s="3"/>
      <c r="C6434" s="4"/>
      <c r="D6434" s="4"/>
      <c r="I6434" s="93"/>
      <c r="K6434" s="4"/>
      <c r="L6434" s="4"/>
      <c r="M6434" s="4"/>
    </row>
    <row r="6435">
      <c r="A6435" s="3"/>
      <c r="C6435" s="4"/>
      <c r="D6435" s="4"/>
      <c r="I6435" s="93"/>
      <c r="K6435" s="4"/>
      <c r="L6435" s="4"/>
      <c r="M6435" s="4"/>
    </row>
    <row r="6436">
      <c r="A6436" s="3"/>
      <c r="C6436" s="4"/>
      <c r="D6436" s="4"/>
      <c r="I6436" s="93"/>
      <c r="K6436" s="4"/>
      <c r="L6436" s="4"/>
      <c r="M6436" s="4"/>
    </row>
    <row r="6437">
      <c r="A6437" s="3"/>
      <c r="C6437" s="4"/>
      <c r="D6437" s="4"/>
      <c r="I6437" s="93"/>
      <c r="K6437" s="4"/>
      <c r="L6437" s="4"/>
      <c r="M6437" s="4"/>
    </row>
    <row r="6438">
      <c r="A6438" s="3"/>
      <c r="C6438" s="4"/>
      <c r="D6438" s="4"/>
      <c r="I6438" s="93"/>
      <c r="K6438" s="4"/>
      <c r="L6438" s="4"/>
      <c r="M6438" s="4"/>
    </row>
    <row r="6439">
      <c r="A6439" s="3"/>
      <c r="C6439" s="4"/>
      <c r="D6439" s="4"/>
      <c r="I6439" s="93"/>
      <c r="K6439" s="4"/>
      <c r="L6439" s="4"/>
      <c r="M6439" s="4"/>
    </row>
    <row r="6440">
      <c r="A6440" s="3"/>
      <c r="C6440" s="4"/>
      <c r="D6440" s="4"/>
      <c r="I6440" s="93"/>
      <c r="K6440" s="4"/>
      <c r="L6440" s="4"/>
      <c r="M6440" s="4"/>
    </row>
    <row r="6441">
      <c r="A6441" s="3"/>
      <c r="C6441" s="4"/>
      <c r="D6441" s="4"/>
      <c r="I6441" s="93"/>
      <c r="K6441" s="4"/>
      <c r="L6441" s="4"/>
      <c r="M6441" s="4"/>
    </row>
    <row r="6442">
      <c r="A6442" s="3"/>
      <c r="C6442" s="4"/>
      <c r="D6442" s="4"/>
      <c r="I6442" s="93"/>
      <c r="K6442" s="4"/>
      <c r="L6442" s="4"/>
      <c r="M6442" s="4"/>
    </row>
    <row r="6443">
      <c r="A6443" s="3"/>
      <c r="C6443" s="4"/>
      <c r="D6443" s="4"/>
      <c r="I6443" s="93"/>
      <c r="K6443" s="4"/>
      <c r="L6443" s="4"/>
      <c r="M6443" s="4"/>
    </row>
    <row r="6444">
      <c r="A6444" s="3"/>
      <c r="C6444" s="4"/>
      <c r="D6444" s="4"/>
      <c r="I6444" s="93"/>
      <c r="K6444" s="4"/>
      <c r="L6444" s="4"/>
      <c r="M6444" s="4"/>
    </row>
    <row r="6445">
      <c r="A6445" s="3"/>
      <c r="C6445" s="4"/>
      <c r="D6445" s="4"/>
      <c r="I6445" s="93"/>
      <c r="K6445" s="4"/>
      <c r="L6445" s="4"/>
      <c r="M6445" s="4"/>
    </row>
    <row r="6446">
      <c r="A6446" s="3"/>
      <c r="C6446" s="4"/>
      <c r="D6446" s="4"/>
      <c r="I6446" s="93"/>
      <c r="K6446" s="4"/>
      <c r="L6446" s="4"/>
      <c r="M6446" s="4"/>
    </row>
    <row r="6447">
      <c r="A6447" s="3"/>
      <c r="C6447" s="4"/>
      <c r="D6447" s="4"/>
      <c r="I6447" s="93"/>
      <c r="K6447" s="4"/>
      <c r="L6447" s="4"/>
      <c r="M6447" s="4"/>
    </row>
    <row r="6448">
      <c r="A6448" s="3"/>
      <c r="C6448" s="4"/>
      <c r="D6448" s="4"/>
      <c r="I6448" s="93"/>
      <c r="K6448" s="4"/>
      <c r="L6448" s="4"/>
      <c r="M6448" s="4"/>
    </row>
    <row r="6449">
      <c r="A6449" s="3"/>
      <c r="C6449" s="4"/>
      <c r="D6449" s="4"/>
      <c r="I6449" s="93"/>
      <c r="K6449" s="4"/>
      <c r="L6449" s="4"/>
      <c r="M6449" s="4"/>
    </row>
    <row r="6450">
      <c r="A6450" s="3"/>
      <c r="C6450" s="4"/>
      <c r="D6450" s="4"/>
      <c r="I6450" s="93"/>
      <c r="K6450" s="4"/>
      <c r="L6450" s="4"/>
      <c r="M6450" s="4"/>
    </row>
    <row r="6451">
      <c r="A6451" s="3"/>
      <c r="C6451" s="4"/>
      <c r="D6451" s="4"/>
      <c r="I6451" s="93"/>
      <c r="K6451" s="4"/>
      <c r="L6451" s="4"/>
      <c r="M6451" s="4"/>
    </row>
    <row r="6452">
      <c r="A6452" s="3"/>
      <c r="C6452" s="4"/>
      <c r="D6452" s="4"/>
      <c r="I6452" s="93"/>
      <c r="K6452" s="4"/>
      <c r="L6452" s="4"/>
      <c r="M6452" s="4"/>
    </row>
    <row r="6453">
      <c r="A6453" s="3"/>
      <c r="C6453" s="4"/>
      <c r="D6453" s="4"/>
      <c r="I6453" s="93"/>
      <c r="K6453" s="4"/>
      <c r="L6453" s="4"/>
      <c r="M6453" s="4"/>
    </row>
    <row r="6454">
      <c r="A6454" s="3"/>
      <c r="C6454" s="4"/>
      <c r="D6454" s="4"/>
      <c r="I6454" s="93"/>
      <c r="K6454" s="4"/>
      <c r="L6454" s="4"/>
      <c r="M6454" s="4"/>
    </row>
    <row r="6455">
      <c r="A6455" s="3"/>
      <c r="C6455" s="4"/>
      <c r="D6455" s="4"/>
      <c r="I6455" s="93"/>
      <c r="K6455" s="4"/>
      <c r="L6455" s="4"/>
      <c r="M6455" s="4"/>
    </row>
    <row r="6456">
      <c r="A6456" s="3"/>
      <c r="C6456" s="4"/>
      <c r="D6456" s="4"/>
      <c r="I6456" s="93"/>
      <c r="K6456" s="4"/>
      <c r="L6456" s="4"/>
      <c r="M6456" s="4"/>
    </row>
    <row r="6457">
      <c r="A6457" s="3"/>
      <c r="C6457" s="4"/>
      <c r="D6457" s="4"/>
      <c r="I6457" s="93"/>
      <c r="K6457" s="4"/>
      <c r="L6457" s="4"/>
      <c r="M6457" s="4"/>
    </row>
    <row r="6458">
      <c r="A6458" s="3"/>
      <c r="C6458" s="4"/>
      <c r="D6458" s="4"/>
      <c r="I6458" s="93"/>
      <c r="K6458" s="4"/>
      <c r="L6458" s="4"/>
      <c r="M6458" s="4"/>
    </row>
    <row r="6459">
      <c r="A6459" s="3"/>
      <c r="C6459" s="4"/>
      <c r="D6459" s="4"/>
      <c r="I6459" s="93"/>
      <c r="K6459" s="4"/>
      <c r="L6459" s="4"/>
      <c r="M6459" s="4"/>
    </row>
    <row r="6460">
      <c r="A6460" s="3"/>
      <c r="C6460" s="4"/>
      <c r="D6460" s="4"/>
      <c r="I6460" s="93"/>
      <c r="K6460" s="4"/>
      <c r="L6460" s="4"/>
      <c r="M6460" s="4"/>
    </row>
    <row r="6461">
      <c r="A6461" s="3"/>
      <c r="C6461" s="4"/>
      <c r="D6461" s="4"/>
      <c r="I6461" s="93"/>
      <c r="K6461" s="4"/>
      <c r="L6461" s="4"/>
      <c r="M6461" s="4"/>
    </row>
    <row r="6462">
      <c r="A6462" s="3"/>
      <c r="C6462" s="4"/>
      <c r="D6462" s="4"/>
      <c r="I6462" s="93"/>
      <c r="K6462" s="4"/>
      <c r="L6462" s="4"/>
      <c r="M6462" s="4"/>
    </row>
    <row r="6463">
      <c r="A6463" s="3"/>
      <c r="C6463" s="4"/>
      <c r="D6463" s="4"/>
      <c r="I6463" s="93"/>
      <c r="K6463" s="4"/>
      <c r="L6463" s="4"/>
      <c r="M6463" s="4"/>
    </row>
    <row r="6464">
      <c r="A6464" s="3"/>
      <c r="C6464" s="4"/>
      <c r="D6464" s="4"/>
      <c r="I6464" s="93"/>
      <c r="K6464" s="4"/>
      <c r="L6464" s="4"/>
      <c r="M6464" s="4"/>
    </row>
    <row r="6465">
      <c r="A6465" s="3"/>
      <c r="C6465" s="4"/>
      <c r="D6465" s="4"/>
      <c r="I6465" s="93"/>
      <c r="K6465" s="4"/>
      <c r="L6465" s="4"/>
      <c r="M6465" s="4"/>
    </row>
    <row r="6466">
      <c r="A6466" s="3"/>
      <c r="C6466" s="4"/>
      <c r="D6466" s="4"/>
      <c r="I6466" s="93"/>
      <c r="K6466" s="4"/>
      <c r="L6466" s="4"/>
      <c r="M6466" s="4"/>
    </row>
    <row r="6467">
      <c r="A6467" s="3"/>
      <c r="C6467" s="4"/>
      <c r="D6467" s="4"/>
      <c r="I6467" s="93"/>
      <c r="K6467" s="4"/>
      <c r="L6467" s="4"/>
      <c r="M6467" s="4"/>
    </row>
    <row r="6468">
      <c r="A6468" s="3"/>
      <c r="C6468" s="4"/>
      <c r="D6468" s="4"/>
      <c r="I6468" s="93"/>
      <c r="K6468" s="4"/>
      <c r="L6468" s="4"/>
      <c r="M6468" s="4"/>
    </row>
    <row r="6469">
      <c r="A6469" s="3"/>
      <c r="C6469" s="4"/>
      <c r="D6469" s="4"/>
      <c r="I6469" s="93"/>
      <c r="K6469" s="4"/>
      <c r="L6469" s="4"/>
      <c r="M6469" s="4"/>
    </row>
    <row r="6470">
      <c r="A6470" s="3"/>
      <c r="C6470" s="4"/>
      <c r="D6470" s="4"/>
      <c r="I6470" s="93"/>
      <c r="K6470" s="4"/>
      <c r="L6470" s="4"/>
      <c r="M6470" s="4"/>
    </row>
    <row r="6471">
      <c r="A6471" s="3"/>
      <c r="C6471" s="4"/>
      <c r="D6471" s="4"/>
      <c r="I6471" s="93"/>
      <c r="K6471" s="4"/>
      <c r="L6471" s="4"/>
      <c r="M6471" s="4"/>
    </row>
    <row r="6472">
      <c r="A6472" s="3"/>
      <c r="C6472" s="4"/>
      <c r="D6472" s="4"/>
      <c r="I6472" s="93"/>
      <c r="K6472" s="4"/>
      <c r="L6472" s="4"/>
      <c r="M6472" s="4"/>
    </row>
    <row r="6473">
      <c r="A6473" s="3"/>
      <c r="C6473" s="4"/>
      <c r="D6473" s="4"/>
      <c r="I6473" s="93"/>
      <c r="K6473" s="4"/>
      <c r="L6473" s="4"/>
      <c r="M6473" s="4"/>
    </row>
    <row r="6474">
      <c r="A6474" s="3"/>
      <c r="C6474" s="4"/>
      <c r="D6474" s="4"/>
      <c r="I6474" s="93"/>
      <c r="K6474" s="4"/>
      <c r="L6474" s="4"/>
      <c r="M6474" s="4"/>
    </row>
    <row r="6475">
      <c r="A6475" s="3"/>
      <c r="C6475" s="4"/>
      <c r="D6475" s="4"/>
      <c r="I6475" s="93"/>
      <c r="K6475" s="4"/>
      <c r="L6475" s="4"/>
      <c r="M6475" s="4"/>
    </row>
    <row r="6476">
      <c r="A6476" s="3"/>
      <c r="C6476" s="4"/>
      <c r="D6476" s="4"/>
      <c r="I6476" s="93"/>
      <c r="K6476" s="4"/>
      <c r="L6476" s="4"/>
      <c r="M6476" s="4"/>
    </row>
    <row r="6477">
      <c r="A6477" s="3"/>
      <c r="C6477" s="4"/>
      <c r="D6477" s="4"/>
      <c r="I6477" s="93"/>
      <c r="K6477" s="4"/>
      <c r="L6477" s="4"/>
      <c r="M6477" s="4"/>
    </row>
    <row r="6478">
      <c r="A6478" s="3"/>
      <c r="C6478" s="4"/>
      <c r="D6478" s="4"/>
      <c r="I6478" s="93"/>
      <c r="K6478" s="4"/>
      <c r="L6478" s="4"/>
      <c r="M6478" s="4"/>
    </row>
    <row r="6479">
      <c r="A6479" s="3"/>
      <c r="C6479" s="4"/>
      <c r="D6479" s="4"/>
      <c r="I6479" s="93"/>
      <c r="K6479" s="4"/>
      <c r="L6479" s="4"/>
      <c r="M6479" s="4"/>
    </row>
    <row r="6480">
      <c r="A6480" s="3"/>
      <c r="C6480" s="4"/>
      <c r="D6480" s="4"/>
      <c r="I6480" s="93"/>
      <c r="K6480" s="4"/>
      <c r="L6480" s="4"/>
      <c r="M6480" s="4"/>
    </row>
    <row r="6481">
      <c r="A6481" s="3"/>
      <c r="C6481" s="4"/>
      <c r="D6481" s="4"/>
      <c r="I6481" s="93"/>
      <c r="K6481" s="4"/>
      <c r="L6481" s="4"/>
      <c r="M6481" s="4"/>
    </row>
    <row r="6482">
      <c r="A6482" s="3"/>
      <c r="C6482" s="4"/>
      <c r="D6482" s="4"/>
      <c r="I6482" s="93"/>
      <c r="K6482" s="4"/>
      <c r="L6482" s="4"/>
      <c r="M6482" s="4"/>
    </row>
    <row r="6483">
      <c r="A6483" s="3"/>
      <c r="C6483" s="4"/>
      <c r="D6483" s="4"/>
      <c r="I6483" s="93"/>
      <c r="K6483" s="4"/>
      <c r="L6483" s="4"/>
      <c r="M6483" s="4"/>
    </row>
    <row r="6484">
      <c r="A6484" s="3"/>
      <c r="C6484" s="4"/>
      <c r="D6484" s="4"/>
      <c r="I6484" s="93"/>
      <c r="K6484" s="4"/>
      <c r="L6484" s="4"/>
      <c r="M6484" s="4"/>
    </row>
    <row r="6485">
      <c r="A6485" s="3"/>
      <c r="C6485" s="4"/>
      <c r="D6485" s="4"/>
      <c r="I6485" s="93"/>
      <c r="K6485" s="4"/>
      <c r="L6485" s="4"/>
      <c r="M6485" s="4"/>
    </row>
    <row r="6486">
      <c r="A6486" s="3"/>
      <c r="C6486" s="4"/>
      <c r="D6486" s="4"/>
      <c r="I6486" s="93"/>
      <c r="K6486" s="4"/>
      <c r="L6486" s="4"/>
      <c r="M6486" s="4"/>
    </row>
    <row r="6487">
      <c r="A6487" s="3"/>
      <c r="C6487" s="4"/>
      <c r="D6487" s="4"/>
      <c r="I6487" s="93"/>
      <c r="K6487" s="4"/>
      <c r="L6487" s="4"/>
      <c r="M6487" s="4"/>
    </row>
    <row r="6488">
      <c r="A6488" s="3"/>
      <c r="C6488" s="4"/>
      <c r="D6488" s="4"/>
      <c r="I6488" s="93"/>
      <c r="K6488" s="4"/>
      <c r="L6488" s="4"/>
      <c r="M6488" s="4"/>
    </row>
    <row r="6489">
      <c r="A6489" s="3"/>
      <c r="C6489" s="4"/>
      <c r="D6489" s="4"/>
      <c r="I6489" s="93"/>
      <c r="K6489" s="4"/>
      <c r="L6489" s="4"/>
      <c r="M6489" s="4"/>
    </row>
    <row r="6490">
      <c r="A6490" s="3"/>
      <c r="C6490" s="4"/>
      <c r="D6490" s="4"/>
      <c r="I6490" s="93"/>
      <c r="K6490" s="4"/>
      <c r="L6490" s="4"/>
      <c r="M6490" s="4"/>
    </row>
    <row r="6491">
      <c r="A6491" s="3"/>
      <c r="C6491" s="4"/>
      <c r="D6491" s="4"/>
      <c r="I6491" s="93"/>
      <c r="K6491" s="4"/>
      <c r="L6491" s="4"/>
      <c r="M6491" s="4"/>
    </row>
    <row r="6492">
      <c r="A6492" s="3"/>
      <c r="C6492" s="4"/>
      <c r="D6492" s="4"/>
      <c r="I6492" s="93"/>
      <c r="K6492" s="4"/>
      <c r="L6492" s="4"/>
      <c r="M6492" s="4"/>
    </row>
    <row r="6493">
      <c r="A6493" s="3"/>
      <c r="C6493" s="4"/>
      <c r="D6493" s="4"/>
      <c r="I6493" s="93"/>
      <c r="K6493" s="4"/>
      <c r="L6493" s="4"/>
      <c r="M6493" s="4"/>
    </row>
    <row r="6494">
      <c r="A6494" s="3"/>
      <c r="C6494" s="4"/>
      <c r="D6494" s="4"/>
      <c r="I6494" s="93"/>
      <c r="K6494" s="4"/>
      <c r="L6494" s="4"/>
      <c r="M6494" s="4"/>
    </row>
    <row r="6495">
      <c r="A6495" s="3"/>
      <c r="C6495" s="4"/>
      <c r="D6495" s="4"/>
      <c r="I6495" s="93"/>
      <c r="K6495" s="4"/>
      <c r="L6495" s="4"/>
      <c r="M6495" s="4"/>
    </row>
    <row r="6496">
      <c r="A6496" s="3"/>
      <c r="C6496" s="4"/>
      <c r="D6496" s="4"/>
      <c r="I6496" s="93"/>
      <c r="K6496" s="4"/>
      <c r="L6496" s="4"/>
      <c r="M6496" s="4"/>
    </row>
    <row r="6497">
      <c r="A6497" s="3"/>
      <c r="C6497" s="4"/>
      <c r="D6497" s="4"/>
      <c r="I6497" s="93"/>
      <c r="K6497" s="4"/>
      <c r="L6497" s="4"/>
      <c r="M6497" s="4"/>
    </row>
    <row r="6498">
      <c r="A6498" s="3"/>
      <c r="C6498" s="4"/>
      <c r="D6498" s="4"/>
      <c r="I6498" s="93"/>
      <c r="K6498" s="4"/>
      <c r="L6498" s="4"/>
      <c r="M6498" s="4"/>
    </row>
    <row r="6499">
      <c r="A6499" s="109" t="s">
        <v>9150</v>
      </c>
      <c r="B6499" s="2" t="s">
        <v>1937</v>
      </c>
      <c r="C6499" s="2" t="s">
        <v>8726</v>
      </c>
      <c r="D6499" s="2">
        <v>0.0</v>
      </c>
      <c r="E6499" s="2" t="s">
        <v>9151</v>
      </c>
      <c r="F6499" s="48" t="s">
        <v>9152</v>
      </c>
      <c r="H6499" s="2" t="s">
        <v>8729</v>
      </c>
      <c r="I6499" s="107" t="s">
        <v>3187</v>
      </c>
      <c r="J6499" s="2" t="s">
        <v>9153</v>
      </c>
      <c r="K6499" s="4">
        <f>IFERROR(__xludf.DUMMYFUNCTION("""COMPUTED_VALUE"""),0.0)</f>
        <v>0</v>
      </c>
      <c r="L6499" s="4" t="s">
        <v>8731</v>
      </c>
      <c r="M6499" s="4">
        <v>12.0</v>
      </c>
    </row>
    <row r="6500">
      <c r="A6500" s="109" t="s">
        <v>9154</v>
      </c>
      <c r="B6500" s="2" t="s">
        <v>1937</v>
      </c>
      <c r="C6500" s="2" t="s">
        <v>8726</v>
      </c>
      <c r="D6500" s="2">
        <v>0.0</v>
      </c>
      <c r="E6500" s="2" t="s">
        <v>9155</v>
      </c>
      <c r="F6500" s="48" t="s">
        <v>9156</v>
      </c>
      <c r="G6500" s="48" t="s">
        <v>9157</v>
      </c>
      <c r="H6500" s="2" t="s">
        <v>8729</v>
      </c>
      <c r="I6500" s="107" t="s">
        <v>3187</v>
      </c>
      <c r="J6500" s="2" t="s">
        <v>9158</v>
      </c>
      <c r="K6500" s="4">
        <f>IFERROR(__xludf.DUMMYFUNCTION("""COMPUTED_VALUE"""),0.0)</f>
        <v>0</v>
      </c>
      <c r="L6500" s="4" t="s">
        <v>8731</v>
      </c>
      <c r="M6500" s="4">
        <v>12.0</v>
      </c>
    </row>
    <row r="6501">
      <c r="A6501" s="109" t="s">
        <v>9159</v>
      </c>
      <c r="B6501" s="2" t="s">
        <v>1937</v>
      </c>
      <c r="C6501" s="2" t="s">
        <v>8726</v>
      </c>
      <c r="D6501" s="2">
        <v>0.0</v>
      </c>
      <c r="E6501" s="2" t="s">
        <v>9160</v>
      </c>
      <c r="F6501" s="48" t="s">
        <v>9161</v>
      </c>
      <c r="G6501" s="2"/>
      <c r="H6501" s="2" t="s">
        <v>8729</v>
      </c>
      <c r="I6501" s="107" t="s">
        <v>3187</v>
      </c>
      <c r="J6501" s="2" t="s">
        <v>9162</v>
      </c>
    </row>
    <row r="6502">
      <c r="A6502" s="109" t="s">
        <v>9163</v>
      </c>
      <c r="B6502" s="2" t="s">
        <v>1937</v>
      </c>
      <c r="C6502" s="2" t="s">
        <v>8726</v>
      </c>
      <c r="D6502" s="2">
        <v>0.0</v>
      </c>
      <c r="E6502" s="2" t="s">
        <v>9160</v>
      </c>
      <c r="F6502" s="48" t="s">
        <v>9161</v>
      </c>
      <c r="G6502" s="2"/>
      <c r="H6502" s="2" t="s">
        <v>8729</v>
      </c>
      <c r="I6502" s="107" t="s">
        <v>3187</v>
      </c>
      <c r="J6502" s="2" t="s">
        <v>9162</v>
      </c>
    </row>
    <row r="6503">
      <c r="A6503" s="109" t="s">
        <v>9164</v>
      </c>
      <c r="B6503" s="2" t="s">
        <v>1937</v>
      </c>
      <c r="C6503" s="2" t="s">
        <v>8726</v>
      </c>
      <c r="D6503" s="2">
        <v>0.0</v>
      </c>
      <c r="E6503" s="2" t="s">
        <v>9160</v>
      </c>
      <c r="F6503" s="48" t="s">
        <v>9161</v>
      </c>
      <c r="G6503" s="2"/>
      <c r="H6503" s="2" t="s">
        <v>8729</v>
      </c>
      <c r="I6503" s="107" t="s">
        <v>3187</v>
      </c>
      <c r="J6503" s="2" t="s">
        <v>9162</v>
      </c>
    </row>
    <row r="6504">
      <c r="A6504" s="109" t="s">
        <v>9165</v>
      </c>
      <c r="B6504" s="2" t="s">
        <v>1937</v>
      </c>
      <c r="C6504" s="2" t="s">
        <v>8726</v>
      </c>
      <c r="D6504" s="2">
        <v>0.0</v>
      </c>
      <c r="E6504" s="2" t="s">
        <v>9160</v>
      </c>
      <c r="F6504" s="48" t="s">
        <v>9161</v>
      </c>
      <c r="G6504" s="2"/>
      <c r="H6504" s="2" t="s">
        <v>8729</v>
      </c>
      <c r="I6504" s="107" t="s">
        <v>3187</v>
      </c>
      <c r="J6504" s="2" t="s">
        <v>9162</v>
      </c>
    </row>
    <row r="6505">
      <c r="A6505" s="109" t="s">
        <v>9166</v>
      </c>
      <c r="B6505" s="2" t="s">
        <v>1937</v>
      </c>
      <c r="C6505" s="2" t="s">
        <v>8726</v>
      </c>
      <c r="D6505" s="2">
        <v>0.0</v>
      </c>
      <c r="E6505" s="2" t="s">
        <v>9160</v>
      </c>
      <c r="F6505" s="48" t="s">
        <v>9161</v>
      </c>
      <c r="G6505" s="2"/>
      <c r="H6505" s="2" t="s">
        <v>8729</v>
      </c>
      <c r="I6505" s="107" t="s">
        <v>3187</v>
      </c>
      <c r="J6505" s="2" t="s">
        <v>9162</v>
      </c>
    </row>
    <row r="6506">
      <c r="A6506" s="109" t="s">
        <v>9167</v>
      </c>
      <c r="B6506" s="2" t="s">
        <v>1937</v>
      </c>
      <c r="C6506" s="2" t="s">
        <v>8726</v>
      </c>
      <c r="D6506" s="2">
        <v>0.0</v>
      </c>
      <c r="E6506" s="2" t="s">
        <v>9160</v>
      </c>
      <c r="F6506" s="48" t="s">
        <v>9161</v>
      </c>
      <c r="G6506" s="2"/>
      <c r="H6506" s="2" t="s">
        <v>8729</v>
      </c>
      <c r="I6506" s="107" t="s">
        <v>3187</v>
      </c>
      <c r="J6506" s="2" t="s">
        <v>9162</v>
      </c>
    </row>
    <row r="6507">
      <c r="A6507" s="109" t="s">
        <v>9168</v>
      </c>
      <c r="B6507" s="2" t="s">
        <v>1937</v>
      </c>
      <c r="C6507" s="2" t="s">
        <v>8726</v>
      </c>
      <c r="D6507" s="2">
        <v>0.0</v>
      </c>
      <c r="E6507" s="2" t="s">
        <v>9160</v>
      </c>
      <c r="F6507" s="48" t="s">
        <v>9161</v>
      </c>
      <c r="G6507" s="2"/>
      <c r="H6507" s="2" t="s">
        <v>8729</v>
      </c>
      <c r="I6507" s="107" t="s">
        <v>3187</v>
      </c>
      <c r="J6507" s="2" t="s">
        <v>9162</v>
      </c>
    </row>
    <row r="6508">
      <c r="A6508" s="109" t="s">
        <v>9169</v>
      </c>
      <c r="B6508" s="2" t="s">
        <v>1937</v>
      </c>
      <c r="C6508" s="2" t="s">
        <v>8726</v>
      </c>
      <c r="D6508" s="2">
        <v>0.0</v>
      </c>
      <c r="E6508" s="2" t="s">
        <v>9160</v>
      </c>
      <c r="F6508" s="48" t="s">
        <v>9161</v>
      </c>
      <c r="G6508" s="2"/>
      <c r="H6508" s="2" t="s">
        <v>8729</v>
      </c>
      <c r="I6508" s="107" t="s">
        <v>3187</v>
      </c>
      <c r="J6508" s="2" t="s">
        <v>9162</v>
      </c>
    </row>
    <row r="6509">
      <c r="A6509" s="109" t="s">
        <v>9170</v>
      </c>
      <c r="B6509" s="2" t="s">
        <v>1937</v>
      </c>
      <c r="C6509" s="2" t="s">
        <v>8726</v>
      </c>
      <c r="D6509" s="2">
        <v>0.0</v>
      </c>
      <c r="E6509" s="2" t="s">
        <v>9160</v>
      </c>
      <c r="F6509" s="48" t="s">
        <v>9161</v>
      </c>
      <c r="G6509" s="2"/>
      <c r="H6509" s="2" t="s">
        <v>8729</v>
      </c>
      <c r="I6509" s="107" t="s">
        <v>3187</v>
      </c>
      <c r="J6509" s="2" t="s">
        <v>9162</v>
      </c>
    </row>
    <row r="6510">
      <c r="A6510" s="109" t="s">
        <v>9171</v>
      </c>
      <c r="B6510" s="2" t="s">
        <v>1937</v>
      </c>
      <c r="C6510" s="2" t="s">
        <v>8726</v>
      </c>
      <c r="D6510" s="2">
        <v>0.0</v>
      </c>
      <c r="E6510" s="2" t="s">
        <v>9160</v>
      </c>
      <c r="F6510" s="48" t="s">
        <v>9161</v>
      </c>
      <c r="G6510" s="2"/>
      <c r="H6510" s="2" t="s">
        <v>8729</v>
      </c>
      <c r="I6510" s="107" t="s">
        <v>3187</v>
      </c>
      <c r="J6510" s="2" t="s">
        <v>9162</v>
      </c>
    </row>
    <row r="6511">
      <c r="A6511" s="109" t="s">
        <v>9172</v>
      </c>
      <c r="B6511" s="2" t="s">
        <v>1937</v>
      </c>
      <c r="C6511" s="2" t="s">
        <v>8726</v>
      </c>
      <c r="D6511" s="2">
        <v>0.0</v>
      </c>
      <c r="E6511" s="2" t="s">
        <v>9160</v>
      </c>
      <c r="F6511" s="48" t="s">
        <v>9161</v>
      </c>
      <c r="G6511" s="2"/>
      <c r="H6511" s="2" t="s">
        <v>8729</v>
      </c>
      <c r="I6511" s="107" t="s">
        <v>3187</v>
      </c>
      <c r="J6511" s="2" t="s">
        <v>9162</v>
      </c>
    </row>
    <row r="6512">
      <c r="A6512" s="109" t="s">
        <v>9173</v>
      </c>
      <c r="B6512" s="2" t="s">
        <v>1937</v>
      </c>
      <c r="C6512" s="2" t="s">
        <v>8726</v>
      </c>
      <c r="D6512" s="2">
        <v>0.0</v>
      </c>
      <c r="E6512" s="2" t="s">
        <v>9160</v>
      </c>
      <c r="F6512" s="48" t="s">
        <v>9161</v>
      </c>
      <c r="G6512" s="2"/>
      <c r="H6512" s="2" t="s">
        <v>8729</v>
      </c>
      <c r="I6512" s="107" t="s">
        <v>3187</v>
      </c>
      <c r="J6512" s="2" t="s">
        <v>9162</v>
      </c>
    </row>
    <row r="6513">
      <c r="A6513" s="109" t="s">
        <v>9174</v>
      </c>
      <c r="B6513" s="2" t="s">
        <v>1937</v>
      </c>
      <c r="C6513" s="2" t="s">
        <v>8726</v>
      </c>
      <c r="D6513" s="2">
        <v>0.0</v>
      </c>
      <c r="E6513" s="2" t="s">
        <v>9160</v>
      </c>
      <c r="F6513" s="48" t="s">
        <v>9161</v>
      </c>
      <c r="G6513" s="2"/>
      <c r="H6513" s="2" t="s">
        <v>8729</v>
      </c>
      <c r="I6513" s="107" t="s">
        <v>3187</v>
      </c>
      <c r="J6513" s="2" t="s">
        <v>9162</v>
      </c>
    </row>
    <row r="6514">
      <c r="A6514" s="109" t="s">
        <v>9175</v>
      </c>
      <c r="B6514" s="2" t="s">
        <v>1937</v>
      </c>
      <c r="C6514" s="2" t="s">
        <v>8726</v>
      </c>
      <c r="D6514" s="2">
        <v>0.0</v>
      </c>
      <c r="E6514" s="2" t="s">
        <v>9160</v>
      </c>
      <c r="F6514" s="48" t="s">
        <v>9161</v>
      </c>
      <c r="G6514" s="2"/>
      <c r="H6514" s="2" t="s">
        <v>8729</v>
      </c>
      <c r="I6514" s="107" t="s">
        <v>3187</v>
      </c>
      <c r="J6514" s="2" t="s">
        <v>9162</v>
      </c>
    </row>
    <row r="6515">
      <c r="A6515" s="109" t="s">
        <v>9176</v>
      </c>
      <c r="B6515" s="2" t="s">
        <v>1937</v>
      </c>
      <c r="C6515" s="2" t="s">
        <v>8726</v>
      </c>
      <c r="D6515" s="2">
        <v>0.0</v>
      </c>
      <c r="E6515" s="2" t="s">
        <v>9160</v>
      </c>
      <c r="F6515" s="48" t="s">
        <v>9161</v>
      </c>
      <c r="G6515" s="2"/>
      <c r="H6515" s="2" t="s">
        <v>8729</v>
      </c>
      <c r="I6515" s="107" t="s">
        <v>3187</v>
      </c>
      <c r="J6515" s="2" t="s">
        <v>9162</v>
      </c>
    </row>
    <row r="6516">
      <c r="A6516" s="109" t="s">
        <v>9177</v>
      </c>
      <c r="B6516" s="2" t="s">
        <v>1937</v>
      </c>
      <c r="C6516" s="2" t="s">
        <v>8726</v>
      </c>
      <c r="D6516" s="2">
        <v>0.0</v>
      </c>
      <c r="E6516" s="2" t="s">
        <v>9160</v>
      </c>
      <c r="F6516" s="48" t="s">
        <v>9161</v>
      </c>
      <c r="G6516" s="2"/>
      <c r="H6516" s="2" t="s">
        <v>8729</v>
      </c>
      <c r="I6516" s="107" t="s">
        <v>3187</v>
      </c>
      <c r="J6516" s="2" t="s">
        <v>9162</v>
      </c>
    </row>
    <row r="6517">
      <c r="A6517" s="109" t="s">
        <v>9178</v>
      </c>
      <c r="B6517" s="2" t="s">
        <v>1937</v>
      </c>
      <c r="C6517" s="2" t="s">
        <v>8726</v>
      </c>
      <c r="D6517" s="2">
        <v>0.0</v>
      </c>
      <c r="E6517" s="2" t="s">
        <v>9160</v>
      </c>
      <c r="F6517" s="48" t="s">
        <v>9161</v>
      </c>
      <c r="G6517" s="2"/>
      <c r="H6517" s="2" t="s">
        <v>8729</v>
      </c>
      <c r="I6517" s="107" t="s">
        <v>3187</v>
      </c>
      <c r="J6517" s="2" t="s">
        <v>9162</v>
      </c>
    </row>
    <row r="6518">
      <c r="A6518" s="109" t="s">
        <v>9179</v>
      </c>
      <c r="B6518" s="2" t="s">
        <v>1937</v>
      </c>
      <c r="C6518" s="2" t="s">
        <v>8726</v>
      </c>
      <c r="D6518" s="2">
        <v>0.0</v>
      </c>
      <c r="E6518" s="2" t="s">
        <v>9160</v>
      </c>
      <c r="F6518" s="48" t="s">
        <v>9161</v>
      </c>
      <c r="G6518" s="2"/>
      <c r="H6518" s="2" t="s">
        <v>8729</v>
      </c>
      <c r="I6518" s="107" t="s">
        <v>3187</v>
      </c>
      <c r="J6518" s="2" t="s">
        <v>9162</v>
      </c>
    </row>
    <row r="6519">
      <c r="A6519" s="109" t="s">
        <v>9180</v>
      </c>
      <c r="B6519" s="2" t="s">
        <v>1937</v>
      </c>
      <c r="C6519" s="2" t="s">
        <v>8726</v>
      </c>
      <c r="D6519" s="2">
        <v>0.0</v>
      </c>
      <c r="E6519" s="2" t="s">
        <v>9160</v>
      </c>
      <c r="F6519" s="48" t="s">
        <v>9161</v>
      </c>
      <c r="G6519" s="2"/>
      <c r="H6519" s="2" t="s">
        <v>8729</v>
      </c>
      <c r="I6519" s="107" t="s">
        <v>3187</v>
      </c>
      <c r="J6519" s="2" t="s">
        <v>9162</v>
      </c>
    </row>
    <row r="6520">
      <c r="A6520" s="109" t="s">
        <v>9181</v>
      </c>
      <c r="B6520" s="2" t="s">
        <v>1937</v>
      </c>
      <c r="C6520" s="2" t="s">
        <v>8726</v>
      </c>
      <c r="D6520" s="2">
        <v>0.0</v>
      </c>
      <c r="E6520" s="2" t="s">
        <v>9160</v>
      </c>
      <c r="F6520" s="48" t="s">
        <v>9161</v>
      </c>
      <c r="G6520" s="2"/>
      <c r="H6520" s="2" t="s">
        <v>8729</v>
      </c>
      <c r="I6520" s="107" t="s">
        <v>3187</v>
      </c>
      <c r="J6520" s="2" t="s">
        <v>9162</v>
      </c>
    </row>
    <row r="6521">
      <c r="A6521" s="109" t="s">
        <v>9182</v>
      </c>
      <c r="B6521" s="2" t="s">
        <v>1937</v>
      </c>
      <c r="C6521" s="2" t="s">
        <v>8726</v>
      </c>
      <c r="D6521" s="2">
        <v>0.0</v>
      </c>
      <c r="E6521" s="2" t="s">
        <v>9160</v>
      </c>
      <c r="F6521" s="48" t="s">
        <v>9161</v>
      </c>
      <c r="G6521" s="2"/>
      <c r="H6521" s="2" t="s">
        <v>8729</v>
      </c>
      <c r="I6521" s="107" t="s">
        <v>3187</v>
      </c>
      <c r="J6521" s="2" t="s">
        <v>9162</v>
      </c>
    </row>
    <row r="6522">
      <c r="A6522" s="109" t="s">
        <v>9183</v>
      </c>
      <c r="B6522" s="2" t="s">
        <v>1937</v>
      </c>
      <c r="C6522" s="2" t="s">
        <v>8726</v>
      </c>
      <c r="D6522" s="2">
        <v>0.0</v>
      </c>
      <c r="E6522" s="2" t="s">
        <v>9160</v>
      </c>
      <c r="F6522" s="48" t="s">
        <v>9161</v>
      </c>
      <c r="G6522" s="2"/>
      <c r="H6522" s="2" t="s">
        <v>8729</v>
      </c>
      <c r="I6522" s="107" t="s">
        <v>3187</v>
      </c>
      <c r="J6522" s="2" t="s">
        <v>9162</v>
      </c>
    </row>
    <row r="6523">
      <c r="A6523" s="109" t="s">
        <v>9184</v>
      </c>
      <c r="B6523" s="2" t="s">
        <v>1937</v>
      </c>
      <c r="C6523" s="2" t="s">
        <v>8726</v>
      </c>
      <c r="D6523" s="2">
        <v>0.0</v>
      </c>
      <c r="E6523" s="2" t="s">
        <v>9160</v>
      </c>
      <c r="F6523" s="48" t="s">
        <v>9161</v>
      </c>
      <c r="G6523" s="2"/>
      <c r="H6523" s="2" t="s">
        <v>8729</v>
      </c>
      <c r="I6523" s="107" t="s">
        <v>3187</v>
      </c>
      <c r="J6523" s="2" t="s">
        <v>9162</v>
      </c>
    </row>
    <row r="6524">
      <c r="A6524" s="109" t="s">
        <v>9185</v>
      </c>
      <c r="B6524" s="2" t="s">
        <v>1937</v>
      </c>
      <c r="C6524" s="2" t="s">
        <v>8726</v>
      </c>
      <c r="D6524" s="2">
        <v>0.0</v>
      </c>
      <c r="E6524" s="2" t="s">
        <v>9160</v>
      </c>
      <c r="F6524" s="48" t="s">
        <v>9161</v>
      </c>
      <c r="G6524" s="2"/>
      <c r="H6524" s="2" t="s">
        <v>8729</v>
      </c>
      <c r="I6524" s="107" t="s">
        <v>3187</v>
      </c>
      <c r="J6524" s="2" t="s">
        <v>9162</v>
      </c>
    </row>
    <row r="6525">
      <c r="A6525" s="109" t="s">
        <v>9186</v>
      </c>
      <c r="B6525" s="2" t="s">
        <v>1937</v>
      </c>
      <c r="C6525" s="2" t="s">
        <v>8726</v>
      </c>
      <c r="D6525" s="2">
        <v>0.0</v>
      </c>
      <c r="E6525" s="2" t="s">
        <v>9160</v>
      </c>
      <c r="F6525" s="48" t="s">
        <v>9161</v>
      </c>
      <c r="G6525" s="2"/>
      <c r="H6525" s="2" t="s">
        <v>8729</v>
      </c>
      <c r="I6525" s="107" t="s">
        <v>3187</v>
      </c>
      <c r="J6525" s="2" t="s">
        <v>9162</v>
      </c>
    </row>
    <row r="6526">
      <c r="A6526" s="109" t="s">
        <v>9187</v>
      </c>
      <c r="B6526" s="2" t="s">
        <v>1937</v>
      </c>
      <c r="C6526" s="2" t="s">
        <v>8726</v>
      </c>
      <c r="D6526" s="2">
        <v>0.0</v>
      </c>
      <c r="E6526" s="2" t="s">
        <v>9160</v>
      </c>
      <c r="F6526" s="48" t="s">
        <v>9161</v>
      </c>
      <c r="G6526" s="2"/>
      <c r="H6526" s="2" t="s">
        <v>8729</v>
      </c>
      <c r="I6526" s="107" t="s">
        <v>3187</v>
      </c>
      <c r="J6526" s="2" t="s">
        <v>9162</v>
      </c>
    </row>
    <row r="6527">
      <c r="A6527" s="109" t="s">
        <v>9188</v>
      </c>
      <c r="B6527" s="2" t="s">
        <v>1937</v>
      </c>
      <c r="C6527" s="2" t="s">
        <v>8726</v>
      </c>
      <c r="D6527" s="2">
        <v>0.0</v>
      </c>
      <c r="E6527" s="2" t="s">
        <v>9160</v>
      </c>
      <c r="F6527" s="48" t="s">
        <v>9161</v>
      </c>
      <c r="G6527" s="2"/>
      <c r="H6527" s="2" t="s">
        <v>8729</v>
      </c>
      <c r="I6527" s="107" t="s">
        <v>3187</v>
      </c>
      <c r="J6527" s="2" t="s">
        <v>9162</v>
      </c>
    </row>
    <row r="6528">
      <c r="A6528" s="109" t="s">
        <v>9189</v>
      </c>
      <c r="B6528" s="2" t="s">
        <v>1937</v>
      </c>
      <c r="C6528" s="2" t="s">
        <v>8726</v>
      </c>
      <c r="D6528" s="2">
        <v>0.0</v>
      </c>
      <c r="E6528" s="2" t="s">
        <v>9160</v>
      </c>
      <c r="F6528" s="48" t="s">
        <v>9161</v>
      </c>
      <c r="G6528" s="2"/>
      <c r="H6528" s="2" t="s">
        <v>8729</v>
      </c>
      <c r="I6528" s="107" t="s">
        <v>3187</v>
      </c>
      <c r="J6528" s="2" t="s">
        <v>9162</v>
      </c>
    </row>
    <row r="6529">
      <c r="A6529" s="109" t="s">
        <v>9190</v>
      </c>
      <c r="B6529" s="2" t="s">
        <v>1937</v>
      </c>
      <c r="C6529" s="2" t="s">
        <v>8726</v>
      </c>
      <c r="D6529" s="2">
        <v>0.0</v>
      </c>
      <c r="E6529" s="2" t="s">
        <v>9160</v>
      </c>
      <c r="F6529" s="48" t="s">
        <v>9161</v>
      </c>
      <c r="G6529" s="2"/>
      <c r="H6529" s="2" t="s">
        <v>8729</v>
      </c>
      <c r="I6529" s="107" t="s">
        <v>3187</v>
      </c>
      <c r="J6529" s="2" t="s">
        <v>9162</v>
      </c>
    </row>
    <row r="6530">
      <c r="A6530" s="109" t="s">
        <v>9191</v>
      </c>
      <c r="B6530" s="2" t="s">
        <v>1937</v>
      </c>
      <c r="C6530" s="2" t="s">
        <v>8726</v>
      </c>
      <c r="D6530" s="2">
        <v>0.0</v>
      </c>
      <c r="E6530" s="2" t="s">
        <v>9160</v>
      </c>
      <c r="F6530" s="48" t="s">
        <v>9161</v>
      </c>
      <c r="G6530" s="2"/>
      <c r="H6530" s="2" t="s">
        <v>8729</v>
      </c>
      <c r="I6530" s="107" t="s">
        <v>3187</v>
      </c>
      <c r="J6530" s="2" t="s">
        <v>9162</v>
      </c>
    </row>
    <row r="6531">
      <c r="A6531" s="54">
        <v>45927.0</v>
      </c>
      <c r="B6531" s="2" t="s">
        <v>1957</v>
      </c>
      <c r="C6531" s="2" t="s">
        <v>8726</v>
      </c>
      <c r="D6531" s="2">
        <v>0.0</v>
      </c>
      <c r="E6531" s="2" t="s">
        <v>9192</v>
      </c>
      <c r="F6531" s="2"/>
      <c r="G6531" s="2"/>
      <c r="H6531" s="2" t="s">
        <v>8729</v>
      </c>
      <c r="I6531" s="107" t="s">
        <v>3187</v>
      </c>
      <c r="J6531" s="2" t="s">
        <v>9193</v>
      </c>
    </row>
    <row r="6532">
      <c r="A6532" s="54">
        <v>45928.0</v>
      </c>
      <c r="B6532" s="2" t="s">
        <v>1957</v>
      </c>
      <c r="C6532" s="2" t="s">
        <v>8726</v>
      </c>
      <c r="D6532" s="2">
        <v>0.0</v>
      </c>
      <c r="E6532" s="2" t="s">
        <v>9192</v>
      </c>
      <c r="F6532" s="2"/>
      <c r="G6532" s="2"/>
      <c r="H6532" s="2" t="s">
        <v>8729</v>
      </c>
      <c r="I6532" s="107" t="s">
        <v>3187</v>
      </c>
      <c r="J6532" s="2" t="s">
        <v>9193</v>
      </c>
    </row>
    <row r="6533">
      <c r="A6533" s="54">
        <v>45929.0</v>
      </c>
      <c r="B6533" s="2" t="s">
        <v>1957</v>
      </c>
      <c r="C6533" s="2" t="s">
        <v>8726</v>
      </c>
      <c r="D6533" s="2">
        <v>0.0</v>
      </c>
      <c r="E6533" s="2" t="s">
        <v>9192</v>
      </c>
      <c r="F6533" s="2"/>
      <c r="G6533" s="2"/>
      <c r="H6533" s="2" t="s">
        <v>8729</v>
      </c>
      <c r="I6533" s="107" t="s">
        <v>3187</v>
      </c>
      <c r="J6533" s="2" t="s">
        <v>9193</v>
      </c>
    </row>
    <row r="6534">
      <c r="A6534" s="54">
        <v>45930.0</v>
      </c>
      <c r="B6534" s="2" t="s">
        <v>1957</v>
      </c>
      <c r="C6534" s="2" t="s">
        <v>8726</v>
      </c>
      <c r="D6534" s="2">
        <v>0.0</v>
      </c>
      <c r="E6534" s="2" t="s">
        <v>9192</v>
      </c>
      <c r="F6534" s="2"/>
      <c r="G6534" s="2"/>
      <c r="H6534" s="2" t="s">
        <v>8729</v>
      </c>
      <c r="I6534" s="107" t="s">
        <v>3187</v>
      </c>
      <c r="J6534" s="2" t="s">
        <v>9193</v>
      </c>
    </row>
    <row r="6535">
      <c r="A6535" s="54">
        <v>45931.0</v>
      </c>
      <c r="B6535" s="2" t="s">
        <v>1957</v>
      </c>
      <c r="C6535" s="2" t="s">
        <v>8726</v>
      </c>
      <c r="D6535" s="2">
        <v>0.0</v>
      </c>
      <c r="E6535" s="2" t="s">
        <v>9192</v>
      </c>
      <c r="F6535" s="2"/>
      <c r="G6535" s="2"/>
      <c r="H6535" s="2" t="s">
        <v>8729</v>
      </c>
      <c r="I6535" s="107" t="s">
        <v>3187</v>
      </c>
      <c r="J6535" s="2" t="s">
        <v>9193</v>
      </c>
    </row>
    <row r="6536">
      <c r="A6536" s="54">
        <v>45932.0</v>
      </c>
      <c r="B6536" s="2" t="s">
        <v>1957</v>
      </c>
      <c r="C6536" s="2" t="s">
        <v>8726</v>
      </c>
      <c r="D6536" s="2">
        <v>0.0</v>
      </c>
      <c r="E6536" s="2" t="s">
        <v>9192</v>
      </c>
      <c r="F6536" s="2"/>
      <c r="G6536" s="2"/>
      <c r="H6536" s="2" t="s">
        <v>8729</v>
      </c>
      <c r="I6536" s="107" t="s">
        <v>3187</v>
      </c>
      <c r="J6536" s="2" t="s">
        <v>9193</v>
      </c>
    </row>
    <row r="6537">
      <c r="A6537" s="54">
        <v>45933.0</v>
      </c>
      <c r="B6537" s="2" t="s">
        <v>1957</v>
      </c>
      <c r="C6537" s="2" t="s">
        <v>8726</v>
      </c>
      <c r="D6537" s="2">
        <v>0.0</v>
      </c>
      <c r="E6537" s="2" t="s">
        <v>9192</v>
      </c>
      <c r="F6537" s="2"/>
      <c r="G6537" s="2"/>
      <c r="H6537" s="2" t="s">
        <v>8729</v>
      </c>
      <c r="I6537" s="107" t="s">
        <v>3187</v>
      </c>
      <c r="J6537" s="2" t="s">
        <v>9193</v>
      </c>
    </row>
    <row r="6538">
      <c r="A6538" s="54">
        <v>45934.0</v>
      </c>
      <c r="B6538" s="2" t="s">
        <v>1957</v>
      </c>
      <c r="C6538" s="2" t="s">
        <v>8726</v>
      </c>
      <c r="D6538" s="2">
        <v>0.0</v>
      </c>
      <c r="E6538" s="2" t="s">
        <v>9192</v>
      </c>
      <c r="F6538" s="2"/>
      <c r="G6538" s="2"/>
      <c r="H6538" s="2" t="s">
        <v>8729</v>
      </c>
      <c r="I6538" s="107" t="s">
        <v>3187</v>
      </c>
      <c r="J6538" s="2" t="s">
        <v>9193</v>
      </c>
    </row>
    <row r="6539">
      <c r="A6539" s="54">
        <v>45935.0</v>
      </c>
      <c r="B6539" s="2" t="s">
        <v>1957</v>
      </c>
      <c r="C6539" s="2" t="s">
        <v>8726</v>
      </c>
      <c r="D6539" s="2">
        <v>0.0</v>
      </c>
      <c r="E6539" s="2" t="s">
        <v>9192</v>
      </c>
      <c r="F6539" s="2"/>
      <c r="G6539" s="2"/>
      <c r="H6539" s="2" t="s">
        <v>8729</v>
      </c>
      <c r="I6539" s="107" t="s">
        <v>3187</v>
      </c>
      <c r="J6539" s="2" t="s">
        <v>9193</v>
      </c>
    </row>
    <row r="6540">
      <c r="A6540" s="54">
        <v>45936.0</v>
      </c>
      <c r="B6540" s="2" t="s">
        <v>1957</v>
      </c>
      <c r="C6540" s="2" t="s">
        <v>8726</v>
      </c>
      <c r="D6540" s="2">
        <v>0.0</v>
      </c>
      <c r="E6540" s="2" t="s">
        <v>9192</v>
      </c>
      <c r="F6540" s="2"/>
      <c r="G6540" s="2"/>
      <c r="H6540" s="2" t="s">
        <v>8729</v>
      </c>
      <c r="I6540" s="107" t="s">
        <v>3187</v>
      </c>
      <c r="J6540" s="2" t="s">
        <v>9193</v>
      </c>
    </row>
    <row r="6541">
      <c r="A6541" s="54">
        <v>45937.0</v>
      </c>
      <c r="B6541" s="2" t="s">
        <v>1957</v>
      </c>
      <c r="C6541" s="2" t="s">
        <v>8726</v>
      </c>
      <c r="D6541" s="2">
        <v>0.0</v>
      </c>
      <c r="E6541" s="2" t="s">
        <v>9192</v>
      </c>
      <c r="F6541" s="2"/>
      <c r="G6541" s="2"/>
      <c r="H6541" s="2" t="s">
        <v>8729</v>
      </c>
      <c r="I6541" s="107" t="s">
        <v>3187</v>
      </c>
      <c r="J6541" s="2" t="s">
        <v>9193</v>
      </c>
    </row>
    <row r="6542">
      <c r="A6542" s="54">
        <v>45938.0</v>
      </c>
      <c r="B6542" s="2" t="s">
        <v>1957</v>
      </c>
      <c r="C6542" s="2" t="s">
        <v>8726</v>
      </c>
      <c r="D6542" s="2">
        <v>0.0</v>
      </c>
      <c r="E6542" s="2" t="s">
        <v>9192</v>
      </c>
      <c r="F6542" s="2"/>
      <c r="G6542" s="2"/>
      <c r="H6542" s="2" t="s">
        <v>8729</v>
      </c>
      <c r="I6542" s="107" t="s">
        <v>3187</v>
      </c>
      <c r="J6542" s="2" t="s">
        <v>9193</v>
      </c>
    </row>
    <row r="6543">
      <c r="A6543" s="54">
        <v>45939.0</v>
      </c>
      <c r="B6543" s="2" t="s">
        <v>1957</v>
      </c>
      <c r="C6543" s="2" t="s">
        <v>8726</v>
      </c>
      <c r="D6543" s="2">
        <v>0.0</v>
      </c>
      <c r="E6543" s="2" t="s">
        <v>9192</v>
      </c>
      <c r="F6543" s="2"/>
      <c r="G6543" s="2"/>
      <c r="H6543" s="2" t="s">
        <v>8729</v>
      </c>
      <c r="I6543" s="107" t="s">
        <v>3187</v>
      </c>
      <c r="J6543" s="2" t="s">
        <v>9193</v>
      </c>
    </row>
    <row r="6544">
      <c r="A6544" s="54">
        <v>45940.0</v>
      </c>
      <c r="B6544" s="2" t="s">
        <v>1957</v>
      </c>
      <c r="C6544" s="2" t="s">
        <v>8726</v>
      </c>
      <c r="D6544" s="2">
        <v>0.0</v>
      </c>
      <c r="E6544" s="2" t="s">
        <v>9192</v>
      </c>
      <c r="F6544" s="2"/>
      <c r="G6544" s="2"/>
      <c r="H6544" s="2" t="s">
        <v>8729</v>
      </c>
      <c r="I6544" s="107" t="s">
        <v>3187</v>
      </c>
      <c r="J6544" s="2" t="s">
        <v>9193</v>
      </c>
    </row>
    <row r="6545">
      <c r="A6545" s="54">
        <v>45941.0</v>
      </c>
      <c r="B6545" s="2" t="s">
        <v>1957</v>
      </c>
      <c r="C6545" s="2" t="s">
        <v>8726</v>
      </c>
      <c r="D6545" s="2">
        <v>0.0</v>
      </c>
      <c r="E6545" s="2" t="s">
        <v>9192</v>
      </c>
      <c r="F6545" s="2"/>
      <c r="G6545" s="2"/>
      <c r="H6545" s="2" t="s">
        <v>8729</v>
      </c>
      <c r="I6545" s="107" t="s">
        <v>3187</v>
      </c>
      <c r="J6545" s="2" t="s">
        <v>9193</v>
      </c>
    </row>
    <row r="6546">
      <c r="A6546" s="54">
        <v>45942.0</v>
      </c>
      <c r="B6546" s="2" t="s">
        <v>1957</v>
      </c>
      <c r="C6546" s="2" t="s">
        <v>8726</v>
      </c>
      <c r="D6546" s="2">
        <v>0.0</v>
      </c>
      <c r="E6546" s="2" t="s">
        <v>9192</v>
      </c>
      <c r="F6546" s="2"/>
      <c r="G6546" s="2"/>
      <c r="H6546" s="2" t="s">
        <v>8729</v>
      </c>
      <c r="I6546" s="107" t="s">
        <v>3187</v>
      </c>
      <c r="J6546" s="2" t="s">
        <v>9193</v>
      </c>
    </row>
    <row r="6547">
      <c r="A6547" s="54">
        <v>45943.0</v>
      </c>
      <c r="B6547" s="2" t="s">
        <v>1957</v>
      </c>
      <c r="C6547" s="2" t="s">
        <v>8726</v>
      </c>
      <c r="D6547" s="2">
        <v>0.0</v>
      </c>
      <c r="E6547" s="2" t="s">
        <v>9192</v>
      </c>
      <c r="F6547" s="2"/>
      <c r="G6547" s="2"/>
      <c r="H6547" s="2" t="s">
        <v>8729</v>
      </c>
      <c r="I6547" s="107" t="s">
        <v>3187</v>
      </c>
      <c r="J6547" s="2" t="s">
        <v>9193</v>
      </c>
    </row>
    <row r="6548">
      <c r="A6548" s="54">
        <v>45944.0</v>
      </c>
      <c r="B6548" s="2" t="s">
        <v>1957</v>
      </c>
      <c r="C6548" s="2" t="s">
        <v>8726</v>
      </c>
      <c r="D6548" s="2">
        <v>0.0</v>
      </c>
      <c r="E6548" s="2" t="s">
        <v>9192</v>
      </c>
      <c r="F6548" s="2"/>
      <c r="G6548" s="2"/>
      <c r="H6548" s="2" t="s">
        <v>8729</v>
      </c>
      <c r="I6548" s="107" t="s">
        <v>3187</v>
      </c>
      <c r="J6548" s="2" t="s">
        <v>9193</v>
      </c>
    </row>
    <row r="6549">
      <c r="A6549" s="54">
        <v>45945.0</v>
      </c>
      <c r="B6549" s="2" t="s">
        <v>1957</v>
      </c>
      <c r="C6549" s="2" t="s">
        <v>8726</v>
      </c>
      <c r="D6549" s="2">
        <v>0.0</v>
      </c>
      <c r="E6549" s="2" t="s">
        <v>9192</v>
      </c>
      <c r="F6549" s="2"/>
      <c r="G6549" s="2"/>
      <c r="H6549" s="2" t="s">
        <v>8729</v>
      </c>
      <c r="I6549" s="107" t="s">
        <v>3187</v>
      </c>
      <c r="J6549" s="2" t="s">
        <v>9193</v>
      </c>
    </row>
    <row r="6550">
      <c r="A6550" s="54">
        <v>45946.0</v>
      </c>
      <c r="B6550" s="2" t="s">
        <v>1957</v>
      </c>
      <c r="C6550" s="2" t="s">
        <v>8726</v>
      </c>
      <c r="D6550" s="2">
        <v>0.0</v>
      </c>
      <c r="E6550" s="2" t="s">
        <v>9192</v>
      </c>
      <c r="F6550" s="2"/>
      <c r="G6550" s="2"/>
      <c r="H6550" s="2" t="s">
        <v>8729</v>
      </c>
      <c r="I6550" s="107" t="s">
        <v>3187</v>
      </c>
      <c r="J6550" s="2" t="s">
        <v>9193</v>
      </c>
    </row>
    <row r="6551">
      <c r="A6551" s="54">
        <v>45947.0</v>
      </c>
      <c r="B6551" s="2" t="s">
        <v>1957</v>
      </c>
      <c r="C6551" s="2" t="s">
        <v>8726</v>
      </c>
      <c r="D6551" s="2">
        <v>0.0</v>
      </c>
      <c r="E6551" s="2" t="s">
        <v>9192</v>
      </c>
      <c r="F6551" s="2"/>
      <c r="G6551" s="2"/>
      <c r="H6551" s="2" t="s">
        <v>8729</v>
      </c>
      <c r="I6551" s="107" t="s">
        <v>3187</v>
      </c>
      <c r="J6551" s="2" t="s">
        <v>9193</v>
      </c>
    </row>
    <row r="6552">
      <c r="A6552" s="54">
        <v>45948.0</v>
      </c>
      <c r="B6552" s="2" t="s">
        <v>1957</v>
      </c>
      <c r="C6552" s="2" t="s">
        <v>8726</v>
      </c>
      <c r="D6552" s="2">
        <v>0.0</v>
      </c>
      <c r="E6552" s="2" t="s">
        <v>9192</v>
      </c>
      <c r="F6552" s="2"/>
      <c r="G6552" s="2"/>
      <c r="H6552" s="2" t="s">
        <v>8729</v>
      </c>
      <c r="I6552" s="107" t="s">
        <v>3187</v>
      </c>
      <c r="J6552" s="2" t="s">
        <v>9193</v>
      </c>
    </row>
    <row r="6553">
      <c r="A6553" s="54">
        <v>45949.0</v>
      </c>
      <c r="B6553" s="2" t="s">
        <v>1957</v>
      </c>
      <c r="C6553" s="2" t="s">
        <v>8726</v>
      </c>
      <c r="D6553" s="2">
        <v>0.0</v>
      </c>
      <c r="E6553" s="2" t="s">
        <v>9192</v>
      </c>
      <c r="F6553" s="2"/>
      <c r="G6553" s="2"/>
      <c r="H6553" s="2" t="s">
        <v>8729</v>
      </c>
      <c r="I6553" s="107" t="s">
        <v>3187</v>
      </c>
      <c r="J6553" s="2" t="s">
        <v>9193</v>
      </c>
    </row>
    <row r="6554">
      <c r="A6554" s="54">
        <v>45950.0</v>
      </c>
      <c r="B6554" s="2" t="s">
        <v>1957</v>
      </c>
      <c r="C6554" s="2" t="s">
        <v>8726</v>
      </c>
      <c r="D6554" s="2">
        <v>0.0</v>
      </c>
      <c r="E6554" s="2" t="s">
        <v>9192</v>
      </c>
      <c r="F6554" s="2"/>
      <c r="G6554" s="2"/>
      <c r="H6554" s="2" t="s">
        <v>8729</v>
      </c>
      <c r="I6554" s="107" t="s">
        <v>3187</v>
      </c>
      <c r="J6554" s="2" t="s">
        <v>9193</v>
      </c>
    </row>
    <row r="6555">
      <c r="A6555" s="54">
        <v>45951.0</v>
      </c>
      <c r="B6555" s="2" t="s">
        <v>1957</v>
      </c>
      <c r="C6555" s="2" t="s">
        <v>8726</v>
      </c>
      <c r="D6555" s="2">
        <v>0.0</v>
      </c>
      <c r="E6555" s="2" t="s">
        <v>9192</v>
      </c>
      <c r="F6555" s="2"/>
      <c r="G6555" s="2"/>
      <c r="H6555" s="2" t="s">
        <v>8729</v>
      </c>
      <c r="I6555" s="107" t="s">
        <v>3187</v>
      </c>
      <c r="J6555" s="2" t="s">
        <v>9193</v>
      </c>
    </row>
    <row r="6556">
      <c r="A6556" s="54">
        <v>45952.0</v>
      </c>
      <c r="B6556" s="2" t="s">
        <v>1957</v>
      </c>
      <c r="C6556" s="2" t="s">
        <v>8726</v>
      </c>
      <c r="D6556" s="2">
        <v>1.0</v>
      </c>
      <c r="E6556" s="2" t="s">
        <v>9194</v>
      </c>
      <c r="F6556" s="48" t="s">
        <v>2198</v>
      </c>
      <c r="G6556" s="48" t="s">
        <v>2199</v>
      </c>
      <c r="H6556" s="2" t="s">
        <v>8738</v>
      </c>
      <c r="I6556" s="107" t="s">
        <v>3187</v>
      </c>
      <c r="J6556" s="2" t="s">
        <v>9195</v>
      </c>
    </row>
    <row r="6557">
      <c r="A6557" s="54">
        <v>45953.0</v>
      </c>
      <c r="B6557" s="2" t="s">
        <v>1957</v>
      </c>
      <c r="C6557" s="2" t="s">
        <v>8726</v>
      </c>
      <c r="D6557" s="2">
        <v>0.0</v>
      </c>
      <c r="E6557" s="2" t="s">
        <v>9192</v>
      </c>
      <c r="F6557" s="2"/>
      <c r="G6557" s="2"/>
      <c r="H6557" s="2" t="s">
        <v>8729</v>
      </c>
      <c r="I6557" s="107" t="s">
        <v>3187</v>
      </c>
      <c r="J6557" s="2" t="s">
        <v>9193</v>
      </c>
    </row>
    <row r="6558">
      <c r="A6558" s="54">
        <v>45954.0</v>
      </c>
      <c r="B6558" s="2" t="s">
        <v>1957</v>
      </c>
      <c r="C6558" s="2" t="s">
        <v>8726</v>
      </c>
      <c r="D6558" s="2">
        <v>0.0</v>
      </c>
      <c r="E6558" s="2" t="s">
        <v>9192</v>
      </c>
      <c r="F6558" s="2"/>
      <c r="G6558" s="2"/>
      <c r="H6558" s="2" t="s">
        <v>8729</v>
      </c>
      <c r="I6558" s="107" t="s">
        <v>3187</v>
      </c>
      <c r="J6558" s="2" t="s">
        <v>9193</v>
      </c>
    </row>
    <row r="6559">
      <c r="A6559" s="54">
        <v>45955.0</v>
      </c>
      <c r="B6559" s="2" t="s">
        <v>1957</v>
      </c>
      <c r="C6559" s="2" t="s">
        <v>8726</v>
      </c>
      <c r="D6559" s="2">
        <v>0.0</v>
      </c>
      <c r="E6559" s="2" t="s">
        <v>9192</v>
      </c>
      <c r="F6559" s="2"/>
      <c r="G6559" s="2"/>
      <c r="H6559" s="2" t="s">
        <v>8729</v>
      </c>
      <c r="I6559" s="107" t="s">
        <v>3187</v>
      </c>
      <c r="J6559" s="2" t="s">
        <v>9193</v>
      </c>
    </row>
    <row r="6560">
      <c r="A6560" s="54">
        <v>45956.0</v>
      </c>
      <c r="B6560" s="2" t="s">
        <v>1957</v>
      </c>
      <c r="C6560" s="2" t="s">
        <v>8726</v>
      </c>
      <c r="D6560" s="2">
        <v>0.0</v>
      </c>
      <c r="E6560" s="2" t="s">
        <v>9192</v>
      </c>
      <c r="F6560" s="2"/>
      <c r="G6560" s="2"/>
      <c r="H6560" s="2" t="s">
        <v>8729</v>
      </c>
      <c r="I6560" s="107" t="s">
        <v>3187</v>
      </c>
      <c r="J6560" s="2" t="s">
        <v>9193</v>
      </c>
    </row>
    <row r="6561">
      <c r="A6561" s="54">
        <v>45957.0</v>
      </c>
      <c r="B6561" s="2" t="s">
        <v>1957</v>
      </c>
      <c r="C6561" s="2" t="s">
        <v>8726</v>
      </c>
      <c r="D6561" s="2">
        <v>0.0</v>
      </c>
      <c r="E6561" s="2" t="s">
        <v>9192</v>
      </c>
      <c r="F6561" s="2"/>
      <c r="G6561" s="2"/>
      <c r="H6561" s="2" t="s">
        <v>8729</v>
      </c>
      <c r="I6561" s="107" t="s">
        <v>3187</v>
      </c>
      <c r="J6561" s="2" t="s">
        <v>9193</v>
      </c>
    </row>
    <row r="6562">
      <c r="A6562" s="54">
        <v>45958.0</v>
      </c>
      <c r="B6562" s="2" t="s">
        <v>1957</v>
      </c>
      <c r="C6562" s="2" t="s">
        <v>8726</v>
      </c>
      <c r="D6562" s="2">
        <v>0.0</v>
      </c>
      <c r="E6562" s="2" t="s">
        <v>9192</v>
      </c>
      <c r="F6562" s="2"/>
      <c r="G6562" s="2"/>
      <c r="H6562" s="2" t="s">
        <v>8729</v>
      </c>
      <c r="I6562" s="107" t="s">
        <v>3187</v>
      </c>
      <c r="J6562" s="2" t="s">
        <v>9193</v>
      </c>
    </row>
    <row r="6563">
      <c r="A6563" s="54">
        <v>45959.0</v>
      </c>
      <c r="B6563" s="2" t="s">
        <v>1957</v>
      </c>
      <c r="C6563" s="2" t="s">
        <v>8726</v>
      </c>
      <c r="D6563" s="2">
        <v>0.0</v>
      </c>
      <c r="E6563" s="2" t="s">
        <v>9192</v>
      </c>
      <c r="F6563" s="2"/>
      <c r="G6563" s="2"/>
      <c r="H6563" s="2" t="s">
        <v>8729</v>
      </c>
      <c r="I6563" s="107" t="s">
        <v>3187</v>
      </c>
      <c r="J6563" s="2" t="s">
        <v>9193</v>
      </c>
    </row>
    <row r="6564">
      <c r="A6564" s="54">
        <v>45960.0</v>
      </c>
      <c r="B6564" s="2" t="s">
        <v>1957</v>
      </c>
      <c r="C6564" s="2" t="s">
        <v>8726</v>
      </c>
      <c r="D6564" s="2">
        <v>0.0</v>
      </c>
      <c r="E6564" s="2" t="s">
        <v>9192</v>
      </c>
      <c r="F6564" s="2"/>
      <c r="G6564" s="2"/>
      <c r="H6564" s="2" t="s">
        <v>8729</v>
      </c>
      <c r="I6564" s="107" t="s">
        <v>3187</v>
      </c>
      <c r="J6564" s="2" t="s">
        <v>9193</v>
      </c>
    </row>
    <row r="6565">
      <c r="A6565" s="54">
        <v>45961.0</v>
      </c>
      <c r="B6565" s="2" t="s">
        <v>1957</v>
      </c>
      <c r="C6565" s="2" t="s">
        <v>8726</v>
      </c>
      <c r="D6565" s="2">
        <v>0.0</v>
      </c>
      <c r="E6565" s="2" t="s">
        <v>9192</v>
      </c>
      <c r="F6565" s="2"/>
      <c r="G6565" s="2"/>
      <c r="H6565" s="2" t="s">
        <v>8729</v>
      </c>
      <c r="I6565" s="107" t="s">
        <v>3187</v>
      </c>
      <c r="J6565" s="2" t="s">
        <v>9193</v>
      </c>
    </row>
    <row r="6566">
      <c r="A6566" s="54">
        <v>45962.0</v>
      </c>
      <c r="B6566" s="2" t="s">
        <v>1957</v>
      </c>
      <c r="C6566" s="2" t="s">
        <v>8726</v>
      </c>
      <c r="D6566" s="2">
        <v>0.0</v>
      </c>
      <c r="E6566" s="2" t="s">
        <v>9192</v>
      </c>
      <c r="F6566" s="2"/>
      <c r="G6566" s="2"/>
      <c r="H6566" s="2" t="s">
        <v>8729</v>
      </c>
      <c r="I6566" s="107" t="s">
        <v>3187</v>
      </c>
      <c r="J6566" s="2" t="s">
        <v>9193</v>
      </c>
    </row>
    <row r="6567">
      <c r="A6567" s="54">
        <v>45963.0</v>
      </c>
      <c r="B6567" s="2" t="s">
        <v>1957</v>
      </c>
      <c r="C6567" s="2" t="s">
        <v>8726</v>
      </c>
      <c r="D6567" s="2">
        <v>0.0</v>
      </c>
      <c r="E6567" s="2" t="s">
        <v>9192</v>
      </c>
      <c r="F6567" s="2"/>
      <c r="G6567" s="2"/>
      <c r="H6567" s="2" t="s">
        <v>8729</v>
      </c>
      <c r="I6567" s="107" t="s">
        <v>3187</v>
      </c>
      <c r="J6567" s="2" t="s">
        <v>9193</v>
      </c>
    </row>
    <row r="6568">
      <c r="A6568" s="54">
        <v>45964.0</v>
      </c>
      <c r="B6568" s="2" t="s">
        <v>1957</v>
      </c>
      <c r="C6568" s="2" t="s">
        <v>8726</v>
      </c>
      <c r="D6568" s="2">
        <v>0.0</v>
      </c>
      <c r="E6568" s="2" t="s">
        <v>9192</v>
      </c>
      <c r="F6568" s="2"/>
      <c r="G6568" s="2"/>
      <c r="H6568" s="2" t="s">
        <v>8729</v>
      </c>
      <c r="I6568" s="107" t="s">
        <v>3187</v>
      </c>
      <c r="J6568" s="2" t="s">
        <v>9193</v>
      </c>
    </row>
    <row r="6569">
      <c r="A6569" s="54">
        <v>45965.0</v>
      </c>
      <c r="B6569" s="2" t="s">
        <v>1957</v>
      </c>
      <c r="C6569" s="2" t="s">
        <v>8726</v>
      </c>
      <c r="D6569" s="2">
        <v>0.0</v>
      </c>
      <c r="E6569" s="2" t="s">
        <v>9192</v>
      </c>
      <c r="F6569" s="2"/>
      <c r="G6569" s="2"/>
      <c r="H6569" s="2" t="s">
        <v>8729</v>
      </c>
      <c r="I6569" s="107" t="s">
        <v>3187</v>
      </c>
      <c r="J6569" s="2" t="s">
        <v>9193</v>
      </c>
    </row>
    <row r="6570">
      <c r="A6570" s="54">
        <v>45966.0</v>
      </c>
      <c r="B6570" s="2" t="s">
        <v>1957</v>
      </c>
      <c r="C6570" s="2" t="s">
        <v>8726</v>
      </c>
      <c r="D6570" s="2">
        <v>0.0</v>
      </c>
      <c r="E6570" s="2" t="s">
        <v>9192</v>
      </c>
      <c r="F6570" s="2"/>
      <c r="G6570" s="2"/>
      <c r="H6570" s="2" t="s">
        <v>8729</v>
      </c>
      <c r="I6570" s="107" t="s">
        <v>3187</v>
      </c>
      <c r="J6570" s="2" t="s">
        <v>9193</v>
      </c>
    </row>
    <row r="6571">
      <c r="A6571" s="54">
        <v>45967.0</v>
      </c>
      <c r="B6571" s="2" t="s">
        <v>1957</v>
      </c>
      <c r="C6571" s="2" t="s">
        <v>8726</v>
      </c>
      <c r="D6571" s="2">
        <v>0.0</v>
      </c>
      <c r="E6571" s="2" t="s">
        <v>9192</v>
      </c>
      <c r="F6571" s="2"/>
      <c r="G6571" s="2"/>
      <c r="H6571" s="2" t="s">
        <v>8729</v>
      </c>
      <c r="I6571" s="107" t="s">
        <v>3187</v>
      </c>
      <c r="J6571" s="2" t="s">
        <v>9193</v>
      </c>
    </row>
    <row r="6572">
      <c r="A6572" s="54">
        <v>45968.0</v>
      </c>
      <c r="B6572" s="2" t="s">
        <v>1957</v>
      </c>
      <c r="C6572" s="2" t="s">
        <v>8726</v>
      </c>
      <c r="D6572" s="2">
        <v>0.0</v>
      </c>
      <c r="E6572" s="2" t="s">
        <v>9192</v>
      </c>
      <c r="F6572" s="2"/>
      <c r="G6572" s="2"/>
      <c r="H6572" s="2" t="s">
        <v>8729</v>
      </c>
      <c r="I6572" s="107" t="s">
        <v>3187</v>
      </c>
      <c r="J6572" s="2" t="s">
        <v>9193</v>
      </c>
    </row>
    <row r="6573">
      <c r="A6573" s="54">
        <v>45969.0</v>
      </c>
      <c r="B6573" s="2" t="s">
        <v>1957</v>
      </c>
      <c r="C6573" s="2" t="s">
        <v>8726</v>
      </c>
      <c r="D6573" s="2">
        <v>0.0</v>
      </c>
      <c r="E6573" s="2" t="s">
        <v>9192</v>
      </c>
      <c r="F6573" s="2"/>
      <c r="G6573" s="2"/>
      <c r="H6573" s="2" t="s">
        <v>8729</v>
      </c>
      <c r="I6573" s="107" t="s">
        <v>3187</v>
      </c>
      <c r="J6573" s="2" t="s">
        <v>9193</v>
      </c>
    </row>
    <row r="6574">
      <c r="A6574" s="54">
        <v>45970.0</v>
      </c>
      <c r="B6574" s="2" t="s">
        <v>1957</v>
      </c>
      <c r="C6574" s="2" t="s">
        <v>8726</v>
      </c>
      <c r="D6574" s="2">
        <v>0.0</v>
      </c>
      <c r="E6574" s="2" t="s">
        <v>9192</v>
      </c>
      <c r="F6574" s="2"/>
      <c r="G6574" s="2"/>
      <c r="H6574" s="2" t="s">
        <v>8729</v>
      </c>
      <c r="I6574" s="107" t="s">
        <v>3187</v>
      </c>
      <c r="J6574" s="2" t="s">
        <v>9193</v>
      </c>
    </row>
    <row r="6575">
      <c r="A6575" s="54">
        <v>45971.0</v>
      </c>
      <c r="B6575" s="2" t="s">
        <v>1957</v>
      </c>
      <c r="C6575" s="2" t="s">
        <v>8726</v>
      </c>
      <c r="D6575" s="2">
        <v>0.0</v>
      </c>
      <c r="E6575" s="2" t="s">
        <v>9192</v>
      </c>
      <c r="F6575" s="2"/>
      <c r="G6575" s="2"/>
      <c r="H6575" s="2" t="s">
        <v>8729</v>
      </c>
      <c r="I6575" s="107" t="s">
        <v>3187</v>
      </c>
      <c r="J6575" s="2" t="s">
        <v>9193</v>
      </c>
    </row>
    <row r="6576">
      <c r="A6576" s="54">
        <v>45972.0</v>
      </c>
      <c r="B6576" s="2" t="s">
        <v>1957</v>
      </c>
      <c r="C6576" s="2" t="s">
        <v>8726</v>
      </c>
      <c r="D6576" s="2">
        <v>0.0</v>
      </c>
      <c r="E6576" s="2" t="s">
        <v>9192</v>
      </c>
      <c r="F6576" s="2"/>
      <c r="G6576" s="2"/>
      <c r="H6576" s="2" t="s">
        <v>8729</v>
      </c>
      <c r="I6576" s="107" t="s">
        <v>3187</v>
      </c>
      <c r="J6576" s="2" t="s">
        <v>9193</v>
      </c>
    </row>
    <row r="6577">
      <c r="A6577" s="54">
        <v>45973.0</v>
      </c>
      <c r="B6577" s="2" t="s">
        <v>1957</v>
      </c>
      <c r="C6577" s="2" t="s">
        <v>8726</v>
      </c>
      <c r="D6577" s="2">
        <v>0.0</v>
      </c>
      <c r="E6577" s="2" t="s">
        <v>9192</v>
      </c>
      <c r="F6577" s="2"/>
      <c r="G6577" s="2"/>
      <c r="H6577" s="2" t="s">
        <v>8729</v>
      </c>
      <c r="I6577" s="107" t="s">
        <v>3187</v>
      </c>
      <c r="J6577" s="2" t="s">
        <v>9193</v>
      </c>
    </row>
    <row r="6578">
      <c r="A6578" s="54">
        <v>45974.0</v>
      </c>
      <c r="B6578" s="2" t="s">
        <v>1957</v>
      </c>
      <c r="C6578" s="2" t="s">
        <v>8726</v>
      </c>
      <c r="D6578" s="2">
        <v>0.0</v>
      </c>
      <c r="E6578" s="2" t="s">
        <v>9192</v>
      </c>
      <c r="F6578" s="2"/>
      <c r="G6578" s="2"/>
      <c r="H6578" s="2" t="s">
        <v>8729</v>
      </c>
      <c r="I6578" s="107" t="s">
        <v>3187</v>
      </c>
      <c r="J6578" s="2" t="s">
        <v>9193</v>
      </c>
    </row>
    <row r="6579">
      <c r="A6579" s="54">
        <v>45975.0</v>
      </c>
      <c r="B6579" s="2" t="s">
        <v>1957</v>
      </c>
      <c r="C6579" s="2" t="s">
        <v>8726</v>
      </c>
      <c r="D6579" s="2">
        <v>0.0</v>
      </c>
      <c r="E6579" s="2" t="s">
        <v>9192</v>
      </c>
      <c r="F6579" s="2"/>
      <c r="G6579" s="2"/>
      <c r="H6579" s="2" t="s">
        <v>8729</v>
      </c>
      <c r="I6579" s="107" t="s">
        <v>3187</v>
      </c>
      <c r="J6579" s="2" t="s">
        <v>9193</v>
      </c>
    </row>
    <row r="6580">
      <c r="A6580" s="54">
        <v>45976.0</v>
      </c>
      <c r="B6580" s="2" t="s">
        <v>1957</v>
      </c>
      <c r="C6580" s="2" t="s">
        <v>8726</v>
      </c>
      <c r="D6580" s="2">
        <v>0.0</v>
      </c>
      <c r="E6580" s="2" t="s">
        <v>9192</v>
      </c>
      <c r="F6580" s="2"/>
      <c r="G6580" s="2"/>
      <c r="H6580" s="2" t="s">
        <v>8729</v>
      </c>
      <c r="I6580" s="107" t="s">
        <v>3187</v>
      </c>
      <c r="J6580" s="2" t="s">
        <v>9193</v>
      </c>
    </row>
    <row r="6581">
      <c r="A6581" s="54">
        <v>45977.0</v>
      </c>
      <c r="B6581" s="2" t="s">
        <v>1957</v>
      </c>
      <c r="C6581" s="2" t="s">
        <v>8726</v>
      </c>
      <c r="D6581" s="2">
        <v>0.0</v>
      </c>
      <c r="E6581" s="2" t="s">
        <v>9192</v>
      </c>
      <c r="F6581" s="2"/>
      <c r="G6581" s="2"/>
      <c r="H6581" s="2" t="s">
        <v>8729</v>
      </c>
      <c r="I6581" s="107" t="s">
        <v>3187</v>
      </c>
      <c r="J6581" s="2" t="s">
        <v>9193</v>
      </c>
    </row>
    <row r="6582">
      <c r="A6582" s="54">
        <v>45978.0</v>
      </c>
      <c r="B6582" s="2" t="s">
        <v>1957</v>
      </c>
      <c r="C6582" s="2" t="s">
        <v>8726</v>
      </c>
      <c r="D6582" s="2">
        <v>0.0</v>
      </c>
      <c r="E6582" s="2" t="s">
        <v>9192</v>
      </c>
      <c r="F6582" s="2"/>
      <c r="G6582" s="2"/>
      <c r="H6582" s="2" t="s">
        <v>8729</v>
      </c>
      <c r="I6582" s="107" t="s">
        <v>3187</v>
      </c>
      <c r="J6582" s="2" t="s">
        <v>9193</v>
      </c>
    </row>
    <row r="6583">
      <c r="A6583" s="54">
        <v>45979.0</v>
      </c>
      <c r="B6583" s="2" t="s">
        <v>1957</v>
      </c>
      <c r="C6583" s="2" t="s">
        <v>8726</v>
      </c>
      <c r="D6583" s="2">
        <v>0.0</v>
      </c>
      <c r="E6583" s="2" t="s">
        <v>9192</v>
      </c>
      <c r="F6583" s="2"/>
      <c r="G6583" s="2"/>
      <c r="H6583" s="2" t="s">
        <v>8729</v>
      </c>
      <c r="I6583" s="107" t="s">
        <v>3187</v>
      </c>
      <c r="J6583" s="2" t="s">
        <v>9193</v>
      </c>
    </row>
    <row r="6584">
      <c r="A6584" s="54">
        <v>45980.0</v>
      </c>
      <c r="B6584" s="2" t="s">
        <v>1957</v>
      </c>
      <c r="C6584" s="2" t="s">
        <v>8726</v>
      </c>
      <c r="D6584" s="2">
        <v>0.0</v>
      </c>
      <c r="E6584" s="2" t="s">
        <v>9192</v>
      </c>
      <c r="F6584" s="2"/>
      <c r="G6584" s="2"/>
      <c r="H6584" s="2" t="s">
        <v>8729</v>
      </c>
      <c r="I6584" s="107" t="s">
        <v>3187</v>
      </c>
      <c r="J6584" s="2" t="s">
        <v>9193</v>
      </c>
    </row>
    <row r="6585">
      <c r="A6585" s="54">
        <v>45981.0</v>
      </c>
      <c r="B6585" s="2" t="s">
        <v>1957</v>
      </c>
      <c r="C6585" s="2" t="s">
        <v>8726</v>
      </c>
      <c r="D6585" s="2">
        <v>0.0</v>
      </c>
      <c r="E6585" s="2" t="s">
        <v>9192</v>
      </c>
      <c r="F6585" s="2"/>
      <c r="G6585" s="2"/>
      <c r="H6585" s="2" t="s">
        <v>8729</v>
      </c>
      <c r="I6585" s="107" t="s">
        <v>3187</v>
      </c>
      <c r="J6585" s="2" t="s">
        <v>9193</v>
      </c>
    </row>
    <row r="6586">
      <c r="A6586" s="54">
        <v>45982.0</v>
      </c>
      <c r="B6586" s="2" t="s">
        <v>1957</v>
      </c>
      <c r="C6586" s="2" t="s">
        <v>8726</v>
      </c>
      <c r="D6586" s="2">
        <v>0.0</v>
      </c>
      <c r="E6586" s="2" t="s">
        <v>9192</v>
      </c>
      <c r="F6586" s="2"/>
      <c r="G6586" s="2"/>
      <c r="H6586" s="2" t="s">
        <v>8729</v>
      </c>
      <c r="I6586" s="107" t="s">
        <v>3187</v>
      </c>
      <c r="J6586" s="2" t="s">
        <v>9193</v>
      </c>
    </row>
    <row r="6587">
      <c r="A6587" s="54">
        <v>45983.0</v>
      </c>
      <c r="B6587" s="2" t="s">
        <v>1957</v>
      </c>
      <c r="C6587" s="2" t="s">
        <v>8726</v>
      </c>
      <c r="D6587" s="2">
        <v>0.0</v>
      </c>
      <c r="E6587" s="2" t="s">
        <v>9192</v>
      </c>
      <c r="F6587" s="2"/>
      <c r="G6587" s="2"/>
      <c r="H6587" s="2" t="s">
        <v>8729</v>
      </c>
      <c r="I6587" s="107" t="s">
        <v>3187</v>
      </c>
      <c r="J6587" s="2" t="s">
        <v>9193</v>
      </c>
    </row>
    <row r="6588">
      <c r="A6588" s="54">
        <v>45984.0</v>
      </c>
      <c r="B6588" s="2" t="s">
        <v>1957</v>
      </c>
      <c r="C6588" s="2" t="s">
        <v>8726</v>
      </c>
      <c r="D6588" s="2">
        <v>0.0</v>
      </c>
      <c r="E6588" s="2" t="s">
        <v>9192</v>
      </c>
      <c r="F6588" s="2"/>
      <c r="G6588" s="2"/>
      <c r="H6588" s="2" t="s">
        <v>8729</v>
      </c>
      <c r="I6588" s="107" t="s">
        <v>3187</v>
      </c>
      <c r="J6588" s="2" t="s">
        <v>9193</v>
      </c>
    </row>
    <row r="6589">
      <c r="A6589" s="54">
        <v>45985.0</v>
      </c>
      <c r="B6589" s="2" t="s">
        <v>1957</v>
      </c>
      <c r="C6589" s="2" t="s">
        <v>8726</v>
      </c>
      <c r="D6589" s="2">
        <v>0.0</v>
      </c>
      <c r="E6589" s="2" t="s">
        <v>9192</v>
      </c>
      <c r="F6589" s="2"/>
      <c r="G6589" s="2"/>
      <c r="H6589" s="2" t="s">
        <v>8729</v>
      </c>
      <c r="I6589" s="107" t="s">
        <v>3187</v>
      </c>
      <c r="J6589" s="2" t="s">
        <v>9193</v>
      </c>
    </row>
    <row r="6590">
      <c r="A6590" s="54">
        <v>45986.0</v>
      </c>
      <c r="B6590" s="2" t="s">
        <v>1957</v>
      </c>
      <c r="C6590" s="2" t="s">
        <v>8726</v>
      </c>
      <c r="D6590" s="2">
        <v>0.0</v>
      </c>
      <c r="E6590" s="2" t="s">
        <v>9192</v>
      </c>
      <c r="F6590" s="2"/>
      <c r="G6590" s="2"/>
      <c r="H6590" s="2" t="s">
        <v>8729</v>
      </c>
      <c r="I6590" s="107" t="s">
        <v>3187</v>
      </c>
      <c r="J6590" s="2" t="s">
        <v>9193</v>
      </c>
    </row>
    <row r="6591">
      <c r="A6591" s="54">
        <v>45987.0</v>
      </c>
      <c r="B6591" s="2" t="s">
        <v>1957</v>
      </c>
      <c r="C6591" s="2" t="s">
        <v>8726</v>
      </c>
      <c r="D6591" s="2">
        <v>0.0</v>
      </c>
      <c r="E6591" s="2" t="s">
        <v>9192</v>
      </c>
      <c r="F6591" s="2"/>
      <c r="G6591" s="2"/>
      <c r="H6591" s="2" t="s">
        <v>8729</v>
      </c>
      <c r="I6591" s="107" t="s">
        <v>3187</v>
      </c>
      <c r="J6591" s="2" t="s">
        <v>9193</v>
      </c>
    </row>
    <row r="6592">
      <c r="A6592" s="54">
        <v>45988.0</v>
      </c>
      <c r="B6592" s="2" t="s">
        <v>1957</v>
      </c>
      <c r="C6592" s="2" t="s">
        <v>8726</v>
      </c>
      <c r="D6592" s="2">
        <v>0.0</v>
      </c>
      <c r="E6592" s="2" t="s">
        <v>9192</v>
      </c>
      <c r="F6592" s="2"/>
      <c r="G6592" s="2"/>
      <c r="H6592" s="2" t="s">
        <v>8729</v>
      </c>
      <c r="I6592" s="107" t="s">
        <v>3187</v>
      </c>
      <c r="J6592" s="2" t="s">
        <v>9193</v>
      </c>
    </row>
    <row r="6593">
      <c r="A6593" s="54">
        <v>45989.0</v>
      </c>
      <c r="B6593" s="2" t="s">
        <v>1957</v>
      </c>
      <c r="C6593" s="2" t="s">
        <v>8726</v>
      </c>
      <c r="D6593" s="2">
        <v>0.0</v>
      </c>
      <c r="E6593" s="2" t="s">
        <v>9192</v>
      </c>
      <c r="F6593" s="2"/>
      <c r="G6593" s="2"/>
      <c r="H6593" s="2" t="s">
        <v>8729</v>
      </c>
      <c r="I6593" s="107" t="s">
        <v>3187</v>
      </c>
      <c r="J6593" s="2" t="s">
        <v>9193</v>
      </c>
    </row>
    <row r="6594">
      <c r="A6594" s="54">
        <v>45990.0</v>
      </c>
      <c r="B6594" s="2" t="s">
        <v>1957</v>
      </c>
      <c r="C6594" s="2" t="s">
        <v>8726</v>
      </c>
      <c r="D6594" s="2">
        <v>0.0</v>
      </c>
      <c r="E6594" s="2" t="s">
        <v>9192</v>
      </c>
      <c r="F6594" s="2"/>
      <c r="G6594" s="2"/>
      <c r="H6594" s="2" t="s">
        <v>8729</v>
      </c>
      <c r="I6594" s="107" t="s">
        <v>3187</v>
      </c>
      <c r="J6594" s="2" t="s">
        <v>9193</v>
      </c>
    </row>
    <row r="6595">
      <c r="A6595" s="54">
        <v>45991.0</v>
      </c>
      <c r="B6595" s="2" t="s">
        <v>1957</v>
      </c>
      <c r="C6595" s="2" t="s">
        <v>8726</v>
      </c>
      <c r="D6595" s="2">
        <v>0.0</v>
      </c>
      <c r="E6595" s="2" t="s">
        <v>9192</v>
      </c>
      <c r="F6595" s="2"/>
      <c r="G6595" s="2"/>
      <c r="H6595" s="2" t="s">
        <v>8729</v>
      </c>
      <c r="I6595" s="107" t="s">
        <v>3187</v>
      </c>
      <c r="J6595" s="2" t="s">
        <v>9193</v>
      </c>
    </row>
    <row r="6596">
      <c r="A6596" s="54">
        <v>45992.0</v>
      </c>
      <c r="B6596" s="2" t="s">
        <v>1957</v>
      </c>
      <c r="C6596" s="2" t="s">
        <v>8726</v>
      </c>
      <c r="D6596" s="2">
        <v>0.0</v>
      </c>
      <c r="E6596" s="2" t="s">
        <v>9192</v>
      </c>
      <c r="F6596" s="2"/>
      <c r="G6596" s="2"/>
      <c r="H6596" s="2" t="s">
        <v>8729</v>
      </c>
      <c r="I6596" s="107" t="s">
        <v>3187</v>
      </c>
      <c r="J6596" s="2" t="s">
        <v>9193</v>
      </c>
    </row>
    <row r="6597">
      <c r="A6597" s="54">
        <v>45993.0</v>
      </c>
      <c r="B6597" s="2" t="s">
        <v>1957</v>
      </c>
      <c r="C6597" s="2" t="s">
        <v>8726</v>
      </c>
      <c r="D6597" s="2">
        <v>0.0</v>
      </c>
      <c r="E6597" s="2" t="s">
        <v>9192</v>
      </c>
      <c r="F6597" s="2"/>
      <c r="G6597" s="2"/>
      <c r="H6597" s="2" t="s">
        <v>8729</v>
      </c>
      <c r="I6597" s="107" t="s">
        <v>3187</v>
      </c>
      <c r="J6597" s="2" t="s">
        <v>9193</v>
      </c>
    </row>
    <row r="6598">
      <c r="A6598" s="54">
        <v>45994.0</v>
      </c>
      <c r="B6598" s="2" t="s">
        <v>1957</v>
      </c>
      <c r="C6598" s="2" t="s">
        <v>8726</v>
      </c>
      <c r="D6598" s="2">
        <v>0.0</v>
      </c>
      <c r="E6598" s="2" t="s">
        <v>9192</v>
      </c>
      <c r="F6598" s="2"/>
      <c r="G6598" s="2"/>
      <c r="H6598" s="2" t="s">
        <v>8729</v>
      </c>
      <c r="I6598" s="107" t="s">
        <v>3187</v>
      </c>
      <c r="J6598" s="2" t="s">
        <v>9193</v>
      </c>
    </row>
    <row r="6599">
      <c r="A6599" s="54">
        <v>45995.0</v>
      </c>
      <c r="B6599" s="2" t="s">
        <v>1957</v>
      </c>
      <c r="C6599" s="2" t="s">
        <v>8726</v>
      </c>
      <c r="D6599" s="2">
        <v>0.0</v>
      </c>
      <c r="E6599" s="2" t="s">
        <v>9192</v>
      </c>
      <c r="F6599" s="2"/>
      <c r="G6599" s="2"/>
      <c r="H6599" s="2" t="s">
        <v>8729</v>
      </c>
      <c r="I6599" s="107" t="s">
        <v>3187</v>
      </c>
      <c r="J6599" s="2" t="s">
        <v>9193</v>
      </c>
    </row>
    <row r="6600">
      <c r="A6600" s="54">
        <v>45996.0</v>
      </c>
      <c r="B6600" s="2" t="s">
        <v>1957</v>
      </c>
      <c r="C6600" s="2" t="s">
        <v>8726</v>
      </c>
      <c r="D6600" s="2">
        <v>0.0</v>
      </c>
      <c r="E6600" s="2" t="s">
        <v>9192</v>
      </c>
      <c r="F6600" s="2"/>
      <c r="G6600" s="2"/>
      <c r="H6600" s="2" t="s">
        <v>8729</v>
      </c>
      <c r="I6600" s="107" t="s">
        <v>3187</v>
      </c>
      <c r="J6600" s="2" t="s">
        <v>9193</v>
      </c>
    </row>
    <row r="6601">
      <c r="A6601" s="54">
        <v>45997.0</v>
      </c>
      <c r="B6601" s="2" t="s">
        <v>1957</v>
      </c>
      <c r="C6601" s="2" t="s">
        <v>8726</v>
      </c>
      <c r="D6601" s="2">
        <v>0.0</v>
      </c>
      <c r="E6601" s="2" t="s">
        <v>9192</v>
      </c>
      <c r="F6601" s="2"/>
      <c r="G6601" s="2"/>
      <c r="H6601" s="2" t="s">
        <v>8729</v>
      </c>
      <c r="I6601" s="107" t="s">
        <v>3187</v>
      </c>
      <c r="J6601" s="2" t="s">
        <v>9193</v>
      </c>
    </row>
    <row r="6602">
      <c r="A6602" s="54">
        <v>45998.0</v>
      </c>
      <c r="B6602" s="2" t="s">
        <v>1957</v>
      </c>
      <c r="C6602" s="2" t="s">
        <v>8726</v>
      </c>
      <c r="D6602" s="2">
        <v>1.0</v>
      </c>
      <c r="E6602" s="2" t="s">
        <v>9196</v>
      </c>
      <c r="F6602" s="48" t="s">
        <v>1995</v>
      </c>
      <c r="G6602" s="48" t="s">
        <v>1996</v>
      </c>
      <c r="H6602" s="2" t="s">
        <v>8738</v>
      </c>
      <c r="I6602" s="107" t="s">
        <v>3187</v>
      </c>
      <c r="J6602" s="2" t="s">
        <v>9195</v>
      </c>
    </row>
    <row r="6603">
      <c r="A6603" s="54">
        <v>45999.0</v>
      </c>
      <c r="B6603" s="2" t="s">
        <v>1957</v>
      </c>
      <c r="C6603" s="2" t="s">
        <v>8726</v>
      </c>
      <c r="D6603" s="2">
        <v>0.0</v>
      </c>
      <c r="E6603" s="2" t="s">
        <v>9192</v>
      </c>
      <c r="F6603" s="2"/>
      <c r="G6603" s="2"/>
      <c r="H6603" s="2" t="s">
        <v>8729</v>
      </c>
      <c r="I6603" s="107" t="s">
        <v>3187</v>
      </c>
      <c r="J6603" s="2" t="s">
        <v>9193</v>
      </c>
    </row>
    <row r="6604">
      <c r="A6604" s="54">
        <v>46000.0</v>
      </c>
      <c r="B6604" s="2" t="s">
        <v>1957</v>
      </c>
      <c r="C6604" s="2" t="s">
        <v>8726</v>
      </c>
      <c r="D6604" s="2">
        <v>0.0</v>
      </c>
      <c r="E6604" s="2" t="s">
        <v>9192</v>
      </c>
      <c r="F6604" s="2"/>
      <c r="G6604" s="2"/>
      <c r="H6604" s="2" t="s">
        <v>8729</v>
      </c>
      <c r="I6604" s="107" t="s">
        <v>3187</v>
      </c>
      <c r="J6604" s="2" t="s">
        <v>9193</v>
      </c>
    </row>
    <row r="6605">
      <c r="A6605" s="54">
        <v>46001.0</v>
      </c>
      <c r="B6605" s="2" t="s">
        <v>1957</v>
      </c>
      <c r="C6605" s="2" t="s">
        <v>8726</v>
      </c>
      <c r="D6605" s="2">
        <v>0.0</v>
      </c>
      <c r="E6605" s="2" t="s">
        <v>9192</v>
      </c>
      <c r="F6605" s="2"/>
      <c r="G6605" s="2"/>
      <c r="H6605" s="2" t="s">
        <v>8729</v>
      </c>
      <c r="I6605" s="107" t="s">
        <v>3187</v>
      </c>
      <c r="J6605" s="2" t="s">
        <v>9193</v>
      </c>
    </row>
    <row r="6606">
      <c r="A6606" s="54">
        <v>46002.0</v>
      </c>
      <c r="B6606" s="2" t="s">
        <v>1957</v>
      </c>
      <c r="C6606" s="2" t="s">
        <v>8726</v>
      </c>
      <c r="D6606" s="2">
        <v>1.0</v>
      </c>
      <c r="E6606" s="2" t="s">
        <v>9197</v>
      </c>
      <c r="F6606" s="48" t="s">
        <v>2007</v>
      </c>
      <c r="G6606" s="48" t="s">
        <v>2008</v>
      </c>
      <c r="H6606" s="2" t="s">
        <v>8738</v>
      </c>
      <c r="I6606" s="107" t="s">
        <v>3187</v>
      </c>
      <c r="J6606" s="2" t="s">
        <v>9195</v>
      </c>
    </row>
    <row r="6607">
      <c r="A6607" s="54">
        <v>46003.0</v>
      </c>
      <c r="B6607" s="2" t="s">
        <v>1957</v>
      </c>
      <c r="C6607" s="2" t="s">
        <v>8726</v>
      </c>
      <c r="D6607" s="2">
        <v>0.0</v>
      </c>
      <c r="E6607" s="2" t="s">
        <v>9192</v>
      </c>
      <c r="F6607" s="2"/>
      <c r="G6607" s="2"/>
      <c r="H6607" s="2" t="s">
        <v>8729</v>
      </c>
      <c r="I6607" s="107" t="s">
        <v>3187</v>
      </c>
      <c r="J6607" s="2" t="s">
        <v>9193</v>
      </c>
    </row>
    <row r="6608">
      <c r="A6608" s="54">
        <v>46004.0</v>
      </c>
      <c r="B6608" s="2" t="s">
        <v>1957</v>
      </c>
      <c r="C6608" s="2" t="s">
        <v>8726</v>
      </c>
      <c r="D6608" s="2">
        <v>0.0</v>
      </c>
      <c r="E6608" s="2" t="s">
        <v>9192</v>
      </c>
      <c r="F6608" s="2"/>
      <c r="G6608" s="2"/>
      <c r="H6608" s="2" t="s">
        <v>8729</v>
      </c>
      <c r="I6608" s="107" t="s">
        <v>3187</v>
      </c>
      <c r="J6608" s="2" t="s">
        <v>9193</v>
      </c>
    </row>
    <row r="6609">
      <c r="A6609" s="54">
        <v>46005.0</v>
      </c>
      <c r="B6609" s="2" t="s">
        <v>1957</v>
      </c>
      <c r="C6609" s="2" t="s">
        <v>8726</v>
      </c>
      <c r="D6609" s="2">
        <v>0.0</v>
      </c>
      <c r="E6609" s="2" t="s">
        <v>9192</v>
      </c>
      <c r="F6609" s="2"/>
      <c r="G6609" s="2"/>
      <c r="H6609" s="2" t="s">
        <v>8729</v>
      </c>
      <c r="I6609" s="107" t="s">
        <v>3187</v>
      </c>
      <c r="J6609" s="2" t="s">
        <v>9193</v>
      </c>
    </row>
    <row r="6610">
      <c r="A6610" s="54">
        <v>46006.0</v>
      </c>
      <c r="B6610" s="2" t="s">
        <v>1957</v>
      </c>
      <c r="C6610" s="2" t="s">
        <v>8726</v>
      </c>
      <c r="D6610" s="2">
        <v>0.0</v>
      </c>
      <c r="E6610" s="2" t="s">
        <v>9192</v>
      </c>
      <c r="F6610" s="2"/>
      <c r="G6610" s="2"/>
      <c r="H6610" s="2" t="s">
        <v>8729</v>
      </c>
      <c r="I6610" s="107" t="s">
        <v>3187</v>
      </c>
      <c r="J6610" s="2" t="s">
        <v>9193</v>
      </c>
    </row>
    <row r="6611">
      <c r="A6611" s="54">
        <v>46007.0</v>
      </c>
      <c r="B6611" s="2" t="s">
        <v>1957</v>
      </c>
      <c r="C6611" s="2" t="s">
        <v>8726</v>
      </c>
      <c r="D6611" s="2">
        <v>0.0</v>
      </c>
      <c r="E6611" s="2" t="s">
        <v>9192</v>
      </c>
      <c r="F6611" s="2"/>
      <c r="G6611" s="2"/>
      <c r="H6611" s="2" t="s">
        <v>8729</v>
      </c>
      <c r="I6611" s="107" t="s">
        <v>3187</v>
      </c>
      <c r="J6611" s="2" t="s">
        <v>9193</v>
      </c>
    </row>
    <row r="6612">
      <c r="A6612" s="54">
        <v>46008.0</v>
      </c>
      <c r="B6612" s="2" t="s">
        <v>1957</v>
      </c>
      <c r="C6612" s="2" t="s">
        <v>8726</v>
      </c>
      <c r="D6612" s="2">
        <v>0.0</v>
      </c>
      <c r="E6612" s="2" t="s">
        <v>9192</v>
      </c>
      <c r="F6612" s="2"/>
      <c r="G6612" s="2"/>
      <c r="H6612" s="2" t="s">
        <v>8729</v>
      </c>
      <c r="I6612" s="107" t="s">
        <v>3187</v>
      </c>
      <c r="J6612" s="2" t="s">
        <v>9193</v>
      </c>
    </row>
    <row r="6613">
      <c r="A6613" s="54">
        <v>46009.0</v>
      </c>
      <c r="B6613" s="2" t="s">
        <v>1957</v>
      </c>
      <c r="C6613" s="2" t="s">
        <v>8726</v>
      </c>
      <c r="D6613" s="2">
        <v>0.0</v>
      </c>
      <c r="E6613" s="2" t="s">
        <v>9192</v>
      </c>
      <c r="F6613" s="2"/>
      <c r="G6613" s="2"/>
      <c r="H6613" s="2" t="s">
        <v>8729</v>
      </c>
      <c r="I6613" s="107" t="s">
        <v>3187</v>
      </c>
      <c r="J6613" s="2" t="s">
        <v>9193</v>
      </c>
    </row>
    <row r="6614">
      <c r="A6614" s="54">
        <v>46010.0</v>
      </c>
      <c r="B6614" s="2" t="s">
        <v>1957</v>
      </c>
      <c r="C6614" s="2" t="s">
        <v>8726</v>
      </c>
      <c r="D6614" s="2">
        <v>0.0</v>
      </c>
      <c r="E6614" s="2" t="s">
        <v>9192</v>
      </c>
      <c r="F6614" s="2"/>
      <c r="G6614" s="2"/>
      <c r="H6614" s="2" t="s">
        <v>8729</v>
      </c>
      <c r="I6614" s="107" t="s">
        <v>3187</v>
      </c>
      <c r="J6614" s="2" t="s">
        <v>9193</v>
      </c>
    </row>
    <row r="6615">
      <c r="A6615" s="54">
        <v>46011.0</v>
      </c>
      <c r="B6615" s="2" t="s">
        <v>1957</v>
      </c>
      <c r="C6615" s="2" t="s">
        <v>8726</v>
      </c>
      <c r="D6615" s="2">
        <v>0.0</v>
      </c>
      <c r="E6615" s="2" t="s">
        <v>9192</v>
      </c>
      <c r="F6615" s="2"/>
      <c r="G6615" s="2"/>
      <c r="H6615" s="2" t="s">
        <v>8729</v>
      </c>
      <c r="I6615" s="107" t="s">
        <v>3187</v>
      </c>
      <c r="J6615" s="2" t="s">
        <v>9193</v>
      </c>
    </row>
    <row r="6616">
      <c r="A6616" s="54">
        <v>46012.0</v>
      </c>
      <c r="B6616" s="2" t="s">
        <v>1957</v>
      </c>
      <c r="C6616" s="2" t="s">
        <v>8726</v>
      </c>
      <c r="D6616" s="2">
        <v>0.0</v>
      </c>
      <c r="E6616" s="2" t="s">
        <v>9192</v>
      </c>
      <c r="F6616" s="2"/>
      <c r="G6616" s="2"/>
      <c r="H6616" s="2" t="s">
        <v>8729</v>
      </c>
      <c r="I6616" s="107" t="s">
        <v>3187</v>
      </c>
      <c r="J6616" s="2" t="s">
        <v>9193</v>
      </c>
    </row>
    <row r="6617">
      <c r="A6617" s="54">
        <v>46013.0</v>
      </c>
      <c r="B6617" s="2" t="s">
        <v>1957</v>
      </c>
      <c r="C6617" s="2" t="s">
        <v>8726</v>
      </c>
      <c r="D6617" s="2">
        <v>0.0</v>
      </c>
      <c r="E6617" s="2" t="s">
        <v>9192</v>
      </c>
      <c r="F6617" s="2"/>
      <c r="G6617" s="2"/>
      <c r="H6617" s="2" t="s">
        <v>8729</v>
      </c>
      <c r="I6617" s="107" t="s">
        <v>3187</v>
      </c>
      <c r="J6617" s="2" t="s">
        <v>9193</v>
      </c>
    </row>
    <row r="6618">
      <c r="A6618" s="54">
        <v>46014.0</v>
      </c>
      <c r="B6618" s="2" t="s">
        <v>1957</v>
      </c>
      <c r="C6618" s="2" t="s">
        <v>8726</v>
      </c>
      <c r="D6618" s="2">
        <v>0.0</v>
      </c>
      <c r="E6618" s="2" t="s">
        <v>9192</v>
      </c>
      <c r="F6618" s="2"/>
      <c r="G6618" s="2"/>
      <c r="H6618" s="2" t="s">
        <v>8729</v>
      </c>
      <c r="I6618" s="107" t="s">
        <v>3187</v>
      </c>
      <c r="J6618" s="2" t="s">
        <v>9193</v>
      </c>
    </row>
    <row r="6619">
      <c r="A6619" s="54">
        <v>46015.0</v>
      </c>
      <c r="B6619" s="2" t="s">
        <v>1957</v>
      </c>
      <c r="C6619" s="2" t="s">
        <v>8726</v>
      </c>
      <c r="D6619" s="2">
        <v>0.0</v>
      </c>
      <c r="E6619" s="2" t="s">
        <v>9192</v>
      </c>
      <c r="F6619" s="2"/>
      <c r="G6619" s="2"/>
      <c r="H6619" s="2" t="s">
        <v>8729</v>
      </c>
      <c r="I6619" s="107" t="s">
        <v>3187</v>
      </c>
      <c r="J6619" s="2" t="s">
        <v>9193</v>
      </c>
    </row>
    <row r="6620">
      <c r="A6620" s="54">
        <v>46016.0</v>
      </c>
      <c r="B6620" s="2" t="s">
        <v>1957</v>
      </c>
      <c r="C6620" s="2" t="s">
        <v>8726</v>
      </c>
      <c r="D6620" s="2">
        <v>0.0</v>
      </c>
      <c r="E6620" s="2" t="s">
        <v>9192</v>
      </c>
      <c r="F6620" s="2"/>
      <c r="G6620" s="2"/>
      <c r="H6620" s="2" t="s">
        <v>8729</v>
      </c>
      <c r="I6620" s="107" t="s">
        <v>3187</v>
      </c>
      <c r="J6620" s="2" t="s">
        <v>9193</v>
      </c>
    </row>
    <row r="6621">
      <c r="A6621" s="54">
        <v>46017.0</v>
      </c>
      <c r="B6621" s="2" t="s">
        <v>1957</v>
      </c>
      <c r="C6621" s="2" t="s">
        <v>8726</v>
      </c>
      <c r="D6621" s="2">
        <v>0.0</v>
      </c>
      <c r="E6621" s="2" t="s">
        <v>9192</v>
      </c>
      <c r="F6621" s="2"/>
      <c r="G6621" s="2"/>
      <c r="H6621" s="2" t="s">
        <v>8729</v>
      </c>
      <c r="I6621" s="107" t="s">
        <v>3187</v>
      </c>
      <c r="J6621" s="2" t="s">
        <v>9193</v>
      </c>
    </row>
    <row r="6622">
      <c r="A6622" s="54">
        <v>46018.0</v>
      </c>
      <c r="B6622" s="2" t="s">
        <v>1957</v>
      </c>
      <c r="C6622" s="2" t="s">
        <v>8726</v>
      </c>
      <c r="D6622" s="2">
        <v>0.0</v>
      </c>
      <c r="E6622" s="2" t="s">
        <v>9192</v>
      </c>
      <c r="F6622" s="2"/>
      <c r="G6622" s="2"/>
      <c r="H6622" s="2" t="s">
        <v>8729</v>
      </c>
      <c r="I6622" s="107" t="s">
        <v>3187</v>
      </c>
      <c r="J6622" s="2" t="s">
        <v>9193</v>
      </c>
    </row>
    <row r="6623">
      <c r="A6623" s="54">
        <v>46019.0</v>
      </c>
      <c r="B6623" s="2" t="s">
        <v>1957</v>
      </c>
      <c r="C6623" s="2" t="s">
        <v>8726</v>
      </c>
      <c r="D6623" s="2">
        <v>0.0</v>
      </c>
      <c r="E6623" s="2" t="s">
        <v>9192</v>
      </c>
      <c r="F6623" s="2"/>
      <c r="G6623" s="2"/>
      <c r="H6623" s="2" t="s">
        <v>8729</v>
      </c>
      <c r="I6623" s="107" t="s">
        <v>3187</v>
      </c>
      <c r="J6623" s="2" t="s">
        <v>9193</v>
      </c>
    </row>
    <row r="6624">
      <c r="A6624" s="54">
        <v>46020.0</v>
      </c>
      <c r="B6624" s="2" t="s">
        <v>1957</v>
      </c>
      <c r="C6624" s="2" t="s">
        <v>8726</v>
      </c>
      <c r="D6624" s="2">
        <v>0.0</v>
      </c>
      <c r="E6624" s="2" t="s">
        <v>9192</v>
      </c>
      <c r="F6624" s="2"/>
      <c r="G6624" s="2"/>
      <c r="H6624" s="2" t="s">
        <v>8729</v>
      </c>
      <c r="I6624" s="107" t="s">
        <v>3187</v>
      </c>
      <c r="J6624" s="2" t="s">
        <v>9193</v>
      </c>
    </row>
    <row r="6625">
      <c r="A6625" s="54">
        <v>46021.0</v>
      </c>
      <c r="B6625" s="2" t="s">
        <v>1957</v>
      </c>
      <c r="C6625" s="2" t="s">
        <v>8726</v>
      </c>
      <c r="D6625" s="2">
        <v>0.0</v>
      </c>
      <c r="E6625" s="2" t="s">
        <v>9192</v>
      </c>
      <c r="F6625" s="2"/>
      <c r="G6625" s="2"/>
      <c r="H6625" s="2" t="s">
        <v>8729</v>
      </c>
      <c r="I6625" s="107" t="s">
        <v>3187</v>
      </c>
      <c r="J6625" s="2" t="s">
        <v>9193</v>
      </c>
    </row>
    <row r="6626">
      <c r="A6626" s="54">
        <v>46022.0</v>
      </c>
      <c r="B6626" s="2" t="s">
        <v>1957</v>
      </c>
      <c r="C6626" s="2" t="s">
        <v>8726</v>
      </c>
      <c r="D6626" s="2">
        <v>0.0</v>
      </c>
      <c r="E6626" s="2" t="s">
        <v>9192</v>
      </c>
      <c r="F6626" s="2"/>
      <c r="G6626" s="2"/>
      <c r="H6626" s="2" t="s">
        <v>8729</v>
      </c>
      <c r="I6626" s="107" t="s">
        <v>3187</v>
      </c>
      <c r="J6626" s="2" t="s">
        <v>9193</v>
      </c>
    </row>
    <row r="6627">
      <c r="A6627" s="54">
        <v>46023.0</v>
      </c>
      <c r="B6627" s="2" t="s">
        <v>1957</v>
      </c>
      <c r="C6627" s="2" t="s">
        <v>8726</v>
      </c>
      <c r="D6627" s="2">
        <v>0.0</v>
      </c>
      <c r="E6627" s="2" t="s">
        <v>9192</v>
      </c>
      <c r="F6627" s="2"/>
      <c r="G6627" s="2"/>
      <c r="H6627" s="2" t="s">
        <v>8729</v>
      </c>
      <c r="I6627" s="107" t="s">
        <v>3187</v>
      </c>
      <c r="J6627" s="2" t="s">
        <v>9193</v>
      </c>
    </row>
    <row r="6628">
      <c r="A6628" s="54">
        <v>46024.0</v>
      </c>
      <c r="B6628" s="2" t="s">
        <v>1957</v>
      </c>
      <c r="C6628" s="2" t="s">
        <v>8726</v>
      </c>
      <c r="D6628" s="2">
        <v>0.0</v>
      </c>
      <c r="E6628" s="2" t="s">
        <v>9192</v>
      </c>
      <c r="F6628" s="2"/>
      <c r="G6628" s="2"/>
      <c r="H6628" s="2" t="s">
        <v>8729</v>
      </c>
      <c r="I6628" s="107" t="s">
        <v>3187</v>
      </c>
      <c r="J6628" s="2" t="s">
        <v>9193</v>
      </c>
    </row>
    <row r="6629">
      <c r="A6629" s="54">
        <v>46025.0</v>
      </c>
      <c r="B6629" s="2" t="s">
        <v>1957</v>
      </c>
      <c r="C6629" s="2" t="s">
        <v>8726</v>
      </c>
      <c r="D6629" s="2">
        <v>0.0</v>
      </c>
      <c r="E6629" s="2" t="s">
        <v>9192</v>
      </c>
      <c r="F6629" s="2"/>
      <c r="G6629" s="2"/>
      <c r="H6629" s="2" t="s">
        <v>8729</v>
      </c>
      <c r="I6629" s="107" t="s">
        <v>3187</v>
      </c>
      <c r="J6629" s="2" t="s">
        <v>9193</v>
      </c>
    </row>
    <row r="6630">
      <c r="A6630" s="54">
        <v>46026.0</v>
      </c>
      <c r="B6630" s="2" t="s">
        <v>1957</v>
      </c>
      <c r="C6630" s="2" t="s">
        <v>8726</v>
      </c>
      <c r="D6630" s="2">
        <v>0.0</v>
      </c>
      <c r="E6630" s="2" t="s">
        <v>9192</v>
      </c>
      <c r="F6630" s="2"/>
      <c r="G6630" s="2"/>
      <c r="H6630" s="2" t="s">
        <v>8729</v>
      </c>
      <c r="I6630" s="107" t="s">
        <v>3187</v>
      </c>
      <c r="J6630" s="2" t="s">
        <v>9193</v>
      </c>
    </row>
    <row r="6631">
      <c r="A6631" s="54">
        <v>46027.0</v>
      </c>
      <c r="B6631" s="2" t="s">
        <v>1957</v>
      </c>
      <c r="C6631" s="2" t="s">
        <v>8726</v>
      </c>
      <c r="D6631" s="2">
        <v>0.0</v>
      </c>
      <c r="E6631" s="2" t="s">
        <v>9192</v>
      </c>
      <c r="F6631" s="2"/>
      <c r="G6631" s="2"/>
      <c r="H6631" s="2" t="s">
        <v>8729</v>
      </c>
      <c r="I6631" s="107" t="s">
        <v>3187</v>
      </c>
      <c r="J6631" s="2" t="s">
        <v>9193</v>
      </c>
    </row>
    <row r="6632">
      <c r="A6632" s="54">
        <v>46028.0</v>
      </c>
      <c r="B6632" s="2" t="s">
        <v>1957</v>
      </c>
      <c r="C6632" s="2" t="s">
        <v>8726</v>
      </c>
      <c r="D6632" s="2">
        <v>0.0</v>
      </c>
      <c r="E6632" s="2" t="s">
        <v>9192</v>
      </c>
      <c r="F6632" s="2"/>
      <c r="G6632" s="2"/>
      <c r="H6632" s="2" t="s">
        <v>8729</v>
      </c>
      <c r="I6632" s="107" t="s">
        <v>3187</v>
      </c>
      <c r="J6632" s="2" t="s">
        <v>9193</v>
      </c>
    </row>
    <row r="6633">
      <c r="A6633" s="54">
        <v>46029.0</v>
      </c>
      <c r="B6633" s="2" t="s">
        <v>1957</v>
      </c>
      <c r="C6633" s="2" t="s">
        <v>8726</v>
      </c>
      <c r="D6633" s="2">
        <v>0.0</v>
      </c>
      <c r="E6633" s="2" t="s">
        <v>9192</v>
      </c>
      <c r="F6633" s="2"/>
      <c r="G6633" s="2"/>
      <c r="H6633" s="2" t="s">
        <v>8729</v>
      </c>
      <c r="I6633" s="107" t="s">
        <v>3187</v>
      </c>
      <c r="J6633" s="2" t="s">
        <v>9193</v>
      </c>
    </row>
    <row r="6634">
      <c r="A6634" s="54">
        <v>46030.0</v>
      </c>
      <c r="B6634" s="2" t="s">
        <v>1957</v>
      </c>
      <c r="C6634" s="2" t="s">
        <v>8726</v>
      </c>
      <c r="D6634" s="2">
        <v>0.0</v>
      </c>
      <c r="E6634" s="2" t="s">
        <v>9192</v>
      </c>
      <c r="F6634" s="2"/>
      <c r="G6634" s="2"/>
      <c r="H6634" s="2" t="s">
        <v>8729</v>
      </c>
      <c r="I6634" s="107" t="s">
        <v>3187</v>
      </c>
      <c r="J6634" s="2" t="s">
        <v>9193</v>
      </c>
    </row>
    <row r="6635">
      <c r="A6635" s="54">
        <v>46031.0</v>
      </c>
      <c r="B6635" s="2" t="s">
        <v>1957</v>
      </c>
      <c r="C6635" s="2" t="s">
        <v>8726</v>
      </c>
      <c r="D6635" s="2">
        <v>0.0</v>
      </c>
      <c r="E6635" s="2" t="s">
        <v>9192</v>
      </c>
      <c r="F6635" s="2"/>
      <c r="G6635" s="2"/>
      <c r="H6635" s="2" t="s">
        <v>8729</v>
      </c>
      <c r="I6635" s="107" t="s">
        <v>3187</v>
      </c>
      <c r="J6635" s="2" t="s">
        <v>9193</v>
      </c>
    </row>
    <row r="6636">
      <c r="A6636" s="54">
        <v>46032.0</v>
      </c>
      <c r="B6636" s="2" t="s">
        <v>1957</v>
      </c>
      <c r="C6636" s="2" t="s">
        <v>8726</v>
      </c>
      <c r="D6636" s="2">
        <v>0.0</v>
      </c>
      <c r="E6636" s="2" t="s">
        <v>9192</v>
      </c>
      <c r="F6636" s="2"/>
      <c r="G6636" s="2"/>
      <c r="H6636" s="2" t="s">
        <v>8729</v>
      </c>
      <c r="I6636" s="107" t="s">
        <v>3187</v>
      </c>
      <c r="J6636" s="2" t="s">
        <v>9193</v>
      </c>
    </row>
    <row r="6637">
      <c r="A6637" s="54">
        <v>46033.0</v>
      </c>
      <c r="B6637" s="2" t="s">
        <v>1957</v>
      </c>
      <c r="C6637" s="2" t="s">
        <v>8726</v>
      </c>
      <c r="D6637" s="2">
        <v>0.0</v>
      </c>
      <c r="E6637" s="2" t="s">
        <v>9192</v>
      </c>
      <c r="F6637" s="2"/>
      <c r="G6637" s="2"/>
      <c r="H6637" s="2" t="s">
        <v>8729</v>
      </c>
      <c r="I6637" s="107" t="s">
        <v>3187</v>
      </c>
      <c r="J6637" s="2" t="s">
        <v>9193</v>
      </c>
    </row>
    <row r="6638">
      <c r="A6638" s="54">
        <v>46034.0</v>
      </c>
      <c r="B6638" s="2" t="s">
        <v>1957</v>
      </c>
      <c r="C6638" s="2" t="s">
        <v>8726</v>
      </c>
      <c r="D6638" s="2">
        <v>0.0</v>
      </c>
      <c r="E6638" s="2" t="s">
        <v>9192</v>
      </c>
      <c r="F6638" s="2"/>
      <c r="G6638" s="2"/>
      <c r="H6638" s="2" t="s">
        <v>8729</v>
      </c>
      <c r="I6638" s="107" t="s">
        <v>3187</v>
      </c>
      <c r="J6638" s="2" t="s">
        <v>9193</v>
      </c>
    </row>
    <row r="6639">
      <c r="A6639" s="54">
        <v>46035.0</v>
      </c>
      <c r="B6639" s="2" t="s">
        <v>1957</v>
      </c>
      <c r="C6639" s="2" t="s">
        <v>8726</v>
      </c>
      <c r="D6639" s="2">
        <v>0.0</v>
      </c>
      <c r="E6639" s="2" t="s">
        <v>9192</v>
      </c>
      <c r="F6639" s="2"/>
      <c r="G6639" s="2"/>
      <c r="H6639" s="2" t="s">
        <v>8729</v>
      </c>
      <c r="I6639" s="107" t="s">
        <v>3187</v>
      </c>
      <c r="J6639" s="2" t="s">
        <v>9193</v>
      </c>
    </row>
    <row r="6640">
      <c r="A6640" s="54">
        <v>46036.0</v>
      </c>
      <c r="B6640" s="2" t="s">
        <v>1957</v>
      </c>
      <c r="C6640" s="2" t="s">
        <v>8726</v>
      </c>
      <c r="D6640" s="2">
        <v>0.0</v>
      </c>
      <c r="E6640" s="2" t="s">
        <v>9192</v>
      </c>
      <c r="F6640" s="2"/>
      <c r="G6640" s="2"/>
      <c r="H6640" s="2" t="s">
        <v>8729</v>
      </c>
      <c r="I6640" s="107" t="s">
        <v>3187</v>
      </c>
      <c r="J6640" s="2" t="s">
        <v>9193</v>
      </c>
    </row>
    <row r="6641">
      <c r="A6641" s="54">
        <v>46037.0</v>
      </c>
      <c r="B6641" s="2" t="s">
        <v>1957</v>
      </c>
      <c r="C6641" s="2" t="s">
        <v>8726</v>
      </c>
      <c r="D6641" s="2">
        <v>0.0</v>
      </c>
      <c r="E6641" s="2" t="s">
        <v>9192</v>
      </c>
      <c r="F6641" s="2"/>
      <c r="G6641" s="2"/>
      <c r="H6641" s="2" t="s">
        <v>8729</v>
      </c>
      <c r="I6641" s="107" t="s">
        <v>3187</v>
      </c>
      <c r="J6641" s="2" t="s">
        <v>9193</v>
      </c>
    </row>
    <row r="6642">
      <c r="A6642" s="54">
        <v>46038.0</v>
      </c>
      <c r="B6642" s="2" t="s">
        <v>1957</v>
      </c>
      <c r="C6642" s="2" t="s">
        <v>8726</v>
      </c>
      <c r="D6642" s="2">
        <v>0.0</v>
      </c>
      <c r="E6642" s="2" t="s">
        <v>9192</v>
      </c>
      <c r="F6642" s="2"/>
      <c r="G6642" s="2"/>
      <c r="H6642" s="2" t="s">
        <v>8729</v>
      </c>
      <c r="I6642" s="107" t="s">
        <v>3187</v>
      </c>
      <c r="J6642" s="2" t="s">
        <v>9193</v>
      </c>
    </row>
    <row r="6643">
      <c r="A6643" s="54">
        <v>46039.0</v>
      </c>
      <c r="B6643" s="2" t="s">
        <v>1957</v>
      </c>
      <c r="C6643" s="2" t="s">
        <v>8726</v>
      </c>
      <c r="D6643" s="2">
        <v>0.0</v>
      </c>
      <c r="E6643" s="2" t="s">
        <v>9192</v>
      </c>
      <c r="F6643" s="2"/>
      <c r="G6643" s="2"/>
      <c r="H6643" s="2" t="s">
        <v>8729</v>
      </c>
      <c r="I6643" s="107" t="s">
        <v>3187</v>
      </c>
      <c r="J6643" s="2" t="s">
        <v>9193</v>
      </c>
    </row>
    <row r="6644">
      <c r="A6644" s="54">
        <v>46040.0</v>
      </c>
      <c r="B6644" s="2" t="s">
        <v>1957</v>
      </c>
      <c r="C6644" s="2" t="s">
        <v>8726</v>
      </c>
      <c r="D6644" s="2">
        <v>0.0</v>
      </c>
      <c r="E6644" s="2" t="s">
        <v>9192</v>
      </c>
      <c r="F6644" s="2"/>
      <c r="G6644" s="2"/>
      <c r="H6644" s="2" t="s">
        <v>8729</v>
      </c>
      <c r="I6644" s="107" t="s">
        <v>3187</v>
      </c>
      <c r="J6644" s="2" t="s">
        <v>9193</v>
      </c>
    </row>
    <row r="6645">
      <c r="A6645" s="54">
        <v>46041.0</v>
      </c>
      <c r="B6645" s="2" t="s">
        <v>1957</v>
      </c>
      <c r="C6645" s="2" t="s">
        <v>8726</v>
      </c>
      <c r="D6645" s="2">
        <v>0.0</v>
      </c>
      <c r="E6645" s="2" t="s">
        <v>9192</v>
      </c>
      <c r="F6645" s="2"/>
      <c r="G6645" s="2"/>
      <c r="H6645" s="2" t="s">
        <v>8729</v>
      </c>
      <c r="I6645" s="107" t="s">
        <v>3187</v>
      </c>
      <c r="J6645" s="2" t="s">
        <v>9193</v>
      </c>
    </row>
    <row r="6646">
      <c r="A6646" s="54">
        <v>46042.0</v>
      </c>
      <c r="B6646" s="2" t="s">
        <v>1957</v>
      </c>
      <c r="C6646" s="2" t="s">
        <v>8726</v>
      </c>
      <c r="D6646" s="2">
        <v>0.0</v>
      </c>
      <c r="E6646" s="2" t="s">
        <v>9192</v>
      </c>
      <c r="F6646" s="2"/>
      <c r="G6646" s="2"/>
      <c r="H6646" s="2" t="s">
        <v>8729</v>
      </c>
      <c r="I6646" s="107" t="s">
        <v>3187</v>
      </c>
      <c r="J6646" s="2" t="s">
        <v>9193</v>
      </c>
    </row>
    <row r="6647">
      <c r="A6647" s="54">
        <v>46043.0</v>
      </c>
      <c r="B6647" s="2" t="s">
        <v>1957</v>
      </c>
      <c r="C6647" s="2" t="s">
        <v>8726</v>
      </c>
      <c r="D6647" s="2">
        <v>0.0</v>
      </c>
      <c r="E6647" s="2" t="s">
        <v>9192</v>
      </c>
      <c r="F6647" s="2"/>
      <c r="G6647" s="2"/>
      <c r="H6647" s="2" t="s">
        <v>8729</v>
      </c>
      <c r="I6647" s="107" t="s">
        <v>3187</v>
      </c>
      <c r="J6647" s="2" t="s">
        <v>9193</v>
      </c>
    </row>
    <row r="6648">
      <c r="A6648" s="54">
        <v>46044.0</v>
      </c>
      <c r="B6648" s="2" t="s">
        <v>1957</v>
      </c>
      <c r="C6648" s="2" t="s">
        <v>8726</v>
      </c>
      <c r="D6648" s="2">
        <v>0.0</v>
      </c>
      <c r="E6648" s="2" t="s">
        <v>9192</v>
      </c>
      <c r="F6648" s="2"/>
      <c r="G6648" s="2"/>
      <c r="H6648" s="2" t="s">
        <v>8729</v>
      </c>
      <c r="I6648" s="107" t="s">
        <v>3187</v>
      </c>
      <c r="J6648" s="2" t="s">
        <v>9193</v>
      </c>
    </row>
    <row r="6649">
      <c r="A6649" s="54">
        <v>46045.0</v>
      </c>
      <c r="B6649" s="2" t="s">
        <v>1957</v>
      </c>
      <c r="C6649" s="2" t="s">
        <v>8726</v>
      </c>
      <c r="D6649" s="2">
        <v>0.0</v>
      </c>
      <c r="E6649" s="2" t="s">
        <v>9192</v>
      </c>
      <c r="F6649" s="2"/>
      <c r="G6649" s="2"/>
      <c r="H6649" s="2" t="s">
        <v>8729</v>
      </c>
      <c r="I6649" s="107" t="s">
        <v>3187</v>
      </c>
      <c r="J6649" s="2" t="s">
        <v>9193</v>
      </c>
    </row>
    <row r="6650">
      <c r="A6650" s="54">
        <v>46046.0</v>
      </c>
      <c r="B6650" s="2" t="s">
        <v>1957</v>
      </c>
      <c r="C6650" s="2" t="s">
        <v>8726</v>
      </c>
      <c r="D6650" s="2">
        <v>0.0</v>
      </c>
      <c r="E6650" s="2" t="s">
        <v>9192</v>
      </c>
      <c r="F6650" s="2"/>
      <c r="G6650" s="2"/>
      <c r="H6650" s="2" t="s">
        <v>8729</v>
      </c>
      <c r="I6650" s="107" t="s">
        <v>3187</v>
      </c>
      <c r="J6650" s="2" t="s">
        <v>9193</v>
      </c>
    </row>
    <row r="6651">
      <c r="A6651" s="54">
        <v>46047.0</v>
      </c>
      <c r="B6651" s="2" t="s">
        <v>1957</v>
      </c>
      <c r="C6651" s="2" t="s">
        <v>8726</v>
      </c>
      <c r="D6651" s="2">
        <v>0.0</v>
      </c>
      <c r="E6651" s="2" t="s">
        <v>9192</v>
      </c>
      <c r="F6651" s="2"/>
      <c r="G6651" s="2"/>
      <c r="H6651" s="2" t="s">
        <v>8729</v>
      </c>
      <c r="I6651" s="107" t="s">
        <v>3187</v>
      </c>
      <c r="J6651" s="2" t="s">
        <v>9193</v>
      </c>
    </row>
    <row r="6652">
      <c r="A6652" s="54">
        <v>46048.0</v>
      </c>
      <c r="B6652" s="2" t="s">
        <v>1957</v>
      </c>
      <c r="C6652" s="2" t="s">
        <v>8726</v>
      </c>
      <c r="D6652" s="2">
        <v>0.0</v>
      </c>
      <c r="E6652" s="2" t="s">
        <v>9192</v>
      </c>
      <c r="F6652" s="2"/>
      <c r="G6652" s="2"/>
      <c r="H6652" s="2" t="s">
        <v>8729</v>
      </c>
      <c r="I6652" s="107" t="s">
        <v>3187</v>
      </c>
      <c r="J6652" s="2" t="s">
        <v>9193</v>
      </c>
    </row>
    <row r="6653">
      <c r="A6653" s="54">
        <v>46049.0</v>
      </c>
      <c r="B6653" s="2" t="s">
        <v>1957</v>
      </c>
      <c r="C6653" s="2" t="s">
        <v>8726</v>
      </c>
      <c r="D6653" s="2">
        <v>0.0</v>
      </c>
      <c r="E6653" s="2" t="s">
        <v>9192</v>
      </c>
      <c r="F6653" s="2"/>
      <c r="G6653" s="2"/>
      <c r="H6653" s="2" t="s">
        <v>8729</v>
      </c>
      <c r="I6653" s="107" t="s">
        <v>3187</v>
      </c>
      <c r="J6653" s="2" t="s">
        <v>9193</v>
      </c>
    </row>
    <row r="6654">
      <c r="A6654" s="54">
        <v>46050.0</v>
      </c>
      <c r="B6654" s="2" t="s">
        <v>1957</v>
      </c>
      <c r="C6654" s="2" t="s">
        <v>8726</v>
      </c>
      <c r="D6654" s="2">
        <v>0.0</v>
      </c>
      <c r="E6654" s="2" t="s">
        <v>9192</v>
      </c>
      <c r="F6654" s="2"/>
      <c r="G6654" s="2"/>
      <c r="H6654" s="2" t="s">
        <v>8729</v>
      </c>
      <c r="I6654" s="107" t="s">
        <v>3187</v>
      </c>
      <c r="J6654" s="2" t="s">
        <v>9193</v>
      </c>
    </row>
    <row r="6655">
      <c r="A6655" s="54">
        <v>46051.0</v>
      </c>
      <c r="B6655" s="2" t="s">
        <v>1957</v>
      </c>
      <c r="C6655" s="2" t="s">
        <v>8726</v>
      </c>
      <c r="D6655" s="2">
        <v>0.0</v>
      </c>
      <c r="E6655" s="2" t="s">
        <v>9192</v>
      </c>
      <c r="F6655" s="2"/>
      <c r="G6655" s="2"/>
      <c r="H6655" s="2" t="s">
        <v>8729</v>
      </c>
      <c r="I6655" s="107" t="s">
        <v>3187</v>
      </c>
      <c r="J6655" s="2" t="s">
        <v>9193</v>
      </c>
    </row>
    <row r="6656">
      <c r="A6656" s="54">
        <v>46052.0</v>
      </c>
      <c r="B6656" s="2" t="s">
        <v>1957</v>
      </c>
      <c r="C6656" s="2" t="s">
        <v>8726</v>
      </c>
      <c r="D6656" s="2">
        <v>0.0</v>
      </c>
      <c r="E6656" s="2" t="s">
        <v>9192</v>
      </c>
      <c r="F6656" s="2"/>
      <c r="G6656" s="2"/>
      <c r="H6656" s="2" t="s">
        <v>8729</v>
      </c>
      <c r="I6656" s="107" t="s">
        <v>3187</v>
      </c>
      <c r="J6656" s="2" t="s">
        <v>9193</v>
      </c>
    </row>
    <row r="6657">
      <c r="A6657" s="54">
        <v>46053.0</v>
      </c>
      <c r="B6657" s="2" t="s">
        <v>1957</v>
      </c>
      <c r="C6657" s="2" t="s">
        <v>8726</v>
      </c>
      <c r="D6657" s="2">
        <v>0.0</v>
      </c>
      <c r="E6657" s="2" t="s">
        <v>9192</v>
      </c>
      <c r="F6657" s="2"/>
      <c r="G6657" s="2"/>
      <c r="H6657" s="2" t="s">
        <v>8729</v>
      </c>
      <c r="I6657" s="107" t="s">
        <v>3187</v>
      </c>
      <c r="J6657" s="2" t="s">
        <v>9193</v>
      </c>
    </row>
    <row r="6658">
      <c r="A6658" s="54">
        <v>46054.0</v>
      </c>
      <c r="B6658" s="2" t="s">
        <v>1957</v>
      </c>
      <c r="C6658" s="2" t="s">
        <v>8726</v>
      </c>
      <c r="D6658" s="2">
        <v>0.0</v>
      </c>
      <c r="E6658" s="2" t="s">
        <v>9192</v>
      </c>
      <c r="F6658" s="2"/>
      <c r="G6658" s="2"/>
      <c r="H6658" s="2" t="s">
        <v>8729</v>
      </c>
      <c r="I6658" s="107" t="s">
        <v>3187</v>
      </c>
      <c r="J6658" s="2" t="s">
        <v>9193</v>
      </c>
    </row>
    <row r="6659">
      <c r="A6659" s="54">
        <v>46055.0</v>
      </c>
      <c r="B6659" s="2" t="s">
        <v>1957</v>
      </c>
      <c r="C6659" s="2" t="s">
        <v>8726</v>
      </c>
      <c r="D6659" s="2">
        <v>0.0</v>
      </c>
      <c r="E6659" s="2" t="s">
        <v>9192</v>
      </c>
      <c r="F6659" s="2"/>
      <c r="G6659" s="2"/>
      <c r="H6659" s="2" t="s">
        <v>8729</v>
      </c>
      <c r="I6659" s="107" t="s">
        <v>3187</v>
      </c>
      <c r="J6659" s="2" t="s">
        <v>9193</v>
      </c>
    </row>
    <row r="6660">
      <c r="A6660" s="54">
        <v>46056.0</v>
      </c>
      <c r="B6660" s="2" t="s">
        <v>1957</v>
      </c>
      <c r="C6660" s="2" t="s">
        <v>8726</v>
      </c>
      <c r="D6660" s="2">
        <v>0.0</v>
      </c>
      <c r="E6660" s="2" t="s">
        <v>9192</v>
      </c>
      <c r="F6660" s="2"/>
      <c r="G6660" s="2"/>
      <c r="H6660" s="2" t="s">
        <v>8729</v>
      </c>
      <c r="I6660" s="107" t="s">
        <v>3187</v>
      </c>
      <c r="J6660" s="2" t="s">
        <v>9193</v>
      </c>
    </row>
    <row r="6661">
      <c r="A6661" s="54">
        <v>46057.0</v>
      </c>
      <c r="B6661" s="2" t="s">
        <v>1957</v>
      </c>
      <c r="C6661" s="2" t="s">
        <v>8726</v>
      </c>
      <c r="D6661" s="2">
        <v>0.0</v>
      </c>
      <c r="E6661" s="2" t="s">
        <v>9192</v>
      </c>
      <c r="F6661" s="2"/>
      <c r="G6661" s="2"/>
      <c r="H6661" s="2" t="s">
        <v>8729</v>
      </c>
      <c r="I6661" s="107" t="s">
        <v>3187</v>
      </c>
      <c r="J6661" s="2" t="s">
        <v>9193</v>
      </c>
    </row>
    <row r="6662">
      <c r="A6662" s="54">
        <v>46058.0</v>
      </c>
      <c r="B6662" s="2" t="s">
        <v>1957</v>
      </c>
      <c r="C6662" s="2" t="s">
        <v>8726</v>
      </c>
      <c r="D6662" s="2">
        <v>0.0</v>
      </c>
      <c r="E6662" s="2" t="s">
        <v>9192</v>
      </c>
      <c r="F6662" s="2"/>
      <c r="G6662" s="2"/>
      <c r="H6662" s="2" t="s">
        <v>8729</v>
      </c>
      <c r="I6662" s="107" t="s">
        <v>3187</v>
      </c>
      <c r="J6662" s="2" t="s">
        <v>9193</v>
      </c>
    </row>
    <row r="6663">
      <c r="A6663" s="54">
        <v>46059.0</v>
      </c>
      <c r="B6663" s="2" t="s">
        <v>1957</v>
      </c>
      <c r="C6663" s="2" t="s">
        <v>8726</v>
      </c>
      <c r="D6663" s="2">
        <v>0.0</v>
      </c>
      <c r="E6663" s="2" t="s">
        <v>9192</v>
      </c>
      <c r="F6663" s="2"/>
      <c r="G6663" s="2"/>
      <c r="H6663" s="2" t="s">
        <v>8729</v>
      </c>
      <c r="I6663" s="107" t="s">
        <v>3187</v>
      </c>
      <c r="J6663" s="2" t="s">
        <v>9193</v>
      </c>
    </row>
    <row r="6664">
      <c r="A6664" s="54">
        <v>46060.0</v>
      </c>
      <c r="B6664" s="2" t="s">
        <v>1957</v>
      </c>
      <c r="C6664" s="2" t="s">
        <v>8726</v>
      </c>
      <c r="D6664" s="2">
        <v>0.0</v>
      </c>
      <c r="E6664" s="2" t="s">
        <v>9192</v>
      </c>
      <c r="F6664" s="2"/>
      <c r="G6664" s="2"/>
      <c r="H6664" s="2" t="s">
        <v>8729</v>
      </c>
      <c r="I6664" s="107" t="s">
        <v>3187</v>
      </c>
      <c r="J6664" s="2" t="s">
        <v>9193</v>
      </c>
    </row>
    <row r="6665">
      <c r="A6665" s="54">
        <v>46061.0</v>
      </c>
      <c r="B6665" s="2" t="s">
        <v>1957</v>
      </c>
      <c r="C6665" s="2" t="s">
        <v>8726</v>
      </c>
      <c r="D6665" s="2">
        <v>0.0</v>
      </c>
      <c r="E6665" s="2" t="s">
        <v>9192</v>
      </c>
      <c r="F6665" s="2"/>
      <c r="G6665" s="2"/>
      <c r="H6665" s="2" t="s">
        <v>8729</v>
      </c>
      <c r="I6665" s="107" t="s">
        <v>3187</v>
      </c>
      <c r="J6665" s="2" t="s">
        <v>9193</v>
      </c>
    </row>
    <row r="6666">
      <c r="A6666" s="54">
        <v>46062.0</v>
      </c>
      <c r="B6666" s="2" t="s">
        <v>1957</v>
      </c>
      <c r="C6666" s="2" t="s">
        <v>8726</v>
      </c>
      <c r="D6666" s="2">
        <v>0.0</v>
      </c>
      <c r="E6666" s="2" t="s">
        <v>9192</v>
      </c>
      <c r="F6666" s="2"/>
      <c r="G6666" s="2"/>
      <c r="H6666" s="2" t="s">
        <v>8729</v>
      </c>
      <c r="I6666" s="107" t="s">
        <v>3187</v>
      </c>
      <c r="J6666" s="2" t="s">
        <v>9193</v>
      </c>
    </row>
    <row r="6667">
      <c r="A6667" s="54">
        <v>46063.0</v>
      </c>
      <c r="B6667" s="2" t="s">
        <v>1957</v>
      </c>
      <c r="C6667" s="2" t="s">
        <v>8726</v>
      </c>
      <c r="D6667" s="2">
        <v>0.0</v>
      </c>
      <c r="E6667" s="2" t="s">
        <v>9192</v>
      </c>
      <c r="F6667" s="2"/>
      <c r="G6667" s="2"/>
      <c r="H6667" s="2" t="s">
        <v>8729</v>
      </c>
      <c r="I6667" s="107" t="s">
        <v>3187</v>
      </c>
      <c r="J6667" s="2" t="s">
        <v>9193</v>
      </c>
    </row>
    <row r="6668">
      <c r="A6668" s="54">
        <v>46064.0</v>
      </c>
      <c r="B6668" s="2" t="s">
        <v>1957</v>
      </c>
      <c r="C6668" s="2" t="s">
        <v>8726</v>
      </c>
      <c r="D6668" s="2">
        <v>0.0</v>
      </c>
      <c r="E6668" s="2" t="s">
        <v>9192</v>
      </c>
      <c r="F6668" s="2"/>
      <c r="G6668" s="2"/>
      <c r="H6668" s="2" t="s">
        <v>8729</v>
      </c>
      <c r="I6668" s="107" t="s">
        <v>3187</v>
      </c>
      <c r="J6668" s="2" t="s">
        <v>9193</v>
      </c>
    </row>
    <row r="6669">
      <c r="A6669" s="54">
        <v>46065.0</v>
      </c>
      <c r="B6669" s="2" t="s">
        <v>1957</v>
      </c>
      <c r="C6669" s="2" t="s">
        <v>8726</v>
      </c>
      <c r="D6669" s="2">
        <v>0.0</v>
      </c>
      <c r="E6669" s="2" t="s">
        <v>9192</v>
      </c>
      <c r="F6669" s="2"/>
      <c r="G6669" s="2"/>
      <c r="H6669" s="2" t="s">
        <v>8729</v>
      </c>
      <c r="I6669" s="107" t="s">
        <v>3187</v>
      </c>
      <c r="J6669" s="2" t="s">
        <v>9193</v>
      </c>
    </row>
    <row r="6670">
      <c r="A6670" s="54">
        <v>46066.0</v>
      </c>
      <c r="B6670" s="2" t="s">
        <v>1957</v>
      </c>
      <c r="C6670" s="2" t="s">
        <v>8726</v>
      </c>
      <c r="D6670" s="2">
        <v>0.0</v>
      </c>
      <c r="E6670" s="2" t="s">
        <v>9192</v>
      </c>
      <c r="F6670" s="2"/>
      <c r="G6670" s="2"/>
      <c r="H6670" s="2" t="s">
        <v>8729</v>
      </c>
      <c r="I6670" s="107" t="s">
        <v>3187</v>
      </c>
      <c r="J6670" s="2" t="s">
        <v>9193</v>
      </c>
    </row>
    <row r="6671">
      <c r="A6671" s="54">
        <v>46067.0</v>
      </c>
      <c r="B6671" s="2" t="s">
        <v>1957</v>
      </c>
      <c r="C6671" s="2" t="s">
        <v>8726</v>
      </c>
      <c r="D6671" s="2">
        <v>0.0</v>
      </c>
      <c r="E6671" s="2" t="s">
        <v>9192</v>
      </c>
      <c r="F6671" s="2"/>
      <c r="G6671" s="2"/>
      <c r="H6671" s="2" t="s">
        <v>8729</v>
      </c>
      <c r="I6671" s="107" t="s">
        <v>3187</v>
      </c>
      <c r="J6671" s="2" t="s">
        <v>9193</v>
      </c>
    </row>
    <row r="6672">
      <c r="A6672" s="54">
        <v>46068.0</v>
      </c>
      <c r="B6672" s="2" t="s">
        <v>1957</v>
      </c>
      <c r="C6672" s="2" t="s">
        <v>8726</v>
      </c>
      <c r="D6672" s="2">
        <v>0.0</v>
      </c>
      <c r="E6672" s="2" t="s">
        <v>9192</v>
      </c>
      <c r="F6672" s="2"/>
      <c r="G6672" s="2"/>
      <c r="H6672" s="2" t="s">
        <v>8729</v>
      </c>
      <c r="I6672" s="107" t="s">
        <v>3187</v>
      </c>
      <c r="J6672" s="2" t="s">
        <v>9193</v>
      </c>
    </row>
    <row r="6673">
      <c r="A6673" s="54">
        <v>46069.0</v>
      </c>
      <c r="B6673" s="2" t="s">
        <v>1957</v>
      </c>
      <c r="C6673" s="2" t="s">
        <v>8726</v>
      </c>
      <c r="D6673" s="2">
        <v>0.0</v>
      </c>
      <c r="E6673" s="2" t="s">
        <v>9192</v>
      </c>
      <c r="F6673" s="2"/>
      <c r="G6673" s="2"/>
      <c r="H6673" s="2" t="s">
        <v>8729</v>
      </c>
      <c r="I6673" s="107" t="s">
        <v>3187</v>
      </c>
      <c r="J6673" s="2" t="s">
        <v>9193</v>
      </c>
    </row>
    <row r="6674">
      <c r="A6674" s="54">
        <v>46070.0</v>
      </c>
      <c r="B6674" s="2" t="s">
        <v>1957</v>
      </c>
      <c r="C6674" s="2" t="s">
        <v>8726</v>
      </c>
      <c r="D6674" s="2">
        <v>0.0</v>
      </c>
      <c r="E6674" s="2" t="s">
        <v>9192</v>
      </c>
      <c r="F6674" s="2"/>
      <c r="G6674" s="2"/>
      <c r="H6674" s="2" t="s">
        <v>8729</v>
      </c>
      <c r="I6674" s="107" t="s">
        <v>3187</v>
      </c>
      <c r="J6674" s="2" t="s">
        <v>9193</v>
      </c>
    </row>
    <row r="6675">
      <c r="A6675" s="54">
        <v>46071.0</v>
      </c>
      <c r="B6675" s="2" t="s">
        <v>1957</v>
      </c>
      <c r="C6675" s="2" t="s">
        <v>8726</v>
      </c>
      <c r="D6675" s="2">
        <v>0.0</v>
      </c>
      <c r="E6675" s="2" t="s">
        <v>9192</v>
      </c>
      <c r="F6675" s="2"/>
      <c r="G6675" s="2"/>
      <c r="H6675" s="2" t="s">
        <v>8729</v>
      </c>
      <c r="I6675" s="107" t="s">
        <v>3187</v>
      </c>
      <c r="J6675" s="2" t="s">
        <v>9193</v>
      </c>
    </row>
    <row r="6676">
      <c r="A6676" s="54">
        <v>46072.0</v>
      </c>
      <c r="B6676" s="2" t="s">
        <v>1957</v>
      </c>
      <c r="C6676" s="2" t="s">
        <v>8726</v>
      </c>
      <c r="D6676" s="2">
        <v>0.0</v>
      </c>
      <c r="E6676" s="2" t="s">
        <v>9192</v>
      </c>
      <c r="F6676" s="2"/>
      <c r="G6676" s="2"/>
      <c r="H6676" s="2" t="s">
        <v>8729</v>
      </c>
      <c r="I6676" s="107" t="s">
        <v>3187</v>
      </c>
      <c r="J6676" s="2" t="s">
        <v>9193</v>
      </c>
    </row>
    <row r="6677">
      <c r="A6677" s="54">
        <v>46073.0</v>
      </c>
      <c r="B6677" s="2" t="s">
        <v>1957</v>
      </c>
      <c r="C6677" s="2" t="s">
        <v>8726</v>
      </c>
      <c r="D6677" s="2">
        <v>0.0</v>
      </c>
      <c r="E6677" s="2" t="s">
        <v>9192</v>
      </c>
      <c r="F6677" s="2"/>
      <c r="G6677" s="2"/>
      <c r="H6677" s="2" t="s">
        <v>8729</v>
      </c>
      <c r="I6677" s="107" t="s">
        <v>3187</v>
      </c>
      <c r="J6677" s="2" t="s">
        <v>9193</v>
      </c>
    </row>
    <row r="6678">
      <c r="A6678" s="54">
        <v>46074.0</v>
      </c>
      <c r="B6678" s="2" t="s">
        <v>1957</v>
      </c>
      <c r="C6678" s="2" t="s">
        <v>8726</v>
      </c>
      <c r="D6678" s="2">
        <v>0.0</v>
      </c>
      <c r="E6678" s="2" t="s">
        <v>9192</v>
      </c>
      <c r="F6678" s="2"/>
      <c r="G6678" s="2"/>
      <c r="H6678" s="2" t="s">
        <v>8729</v>
      </c>
      <c r="I6678" s="107" t="s">
        <v>3187</v>
      </c>
      <c r="J6678" s="2" t="s">
        <v>9193</v>
      </c>
    </row>
    <row r="6679">
      <c r="A6679" s="54">
        <v>46075.0</v>
      </c>
      <c r="B6679" s="2" t="s">
        <v>1957</v>
      </c>
      <c r="C6679" s="2" t="s">
        <v>8726</v>
      </c>
      <c r="D6679" s="2">
        <v>0.0</v>
      </c>
      <c r="E6679" s="2" t="s">
        <v>9192</v>
      </c>
      <c r="F6679" s="2"/>
      <c r="G6679" s="2"/>
      <c r="H6679" s="2" t="s">
        <v>8729</v>
      </c>
      <c r="I6679" s="107" t="s">
        <v>3187</v>
      </c>
      <c r="J6679" s="2" t="s">
        <v>9193</v>
      </c>
    </row>
    <row r="6680">
      <c r="A6680" s="54">
        <v>46076.0</v>
      </c>
      <c r="B6680" s="2" t="s">
        <v>1957</v>
      </c>
      <c r="C6680" s="2" t="s">
        <v>8726</v>
      </c>
      <c r="D6680" s="2">
        <v>0.0</v>
      </c>
      <c r="E6680" s="2" t="s">
        <v>9192</v>
      </c>
      <c r="F6680" s="2"/>
      <c r="G6680" s="2"/>
      <c r="H6680" s="2" t="s">
        <v>8729</v>
      </c>
      <c r="I6680" s="107" t="s">
        <v>3187</v>
      </c>
      <c r="J6680" s="2" t="s">
        <v>9193</v>
      </c>
    </row>
    <row r="6681">
      <c r="A6681" s="54">
        <v>46077.0</v>
      </c>
      <c r="B6681" s="2" t="s">
        <v>1957</v>
      </c>
      <c r="C6681" s="2" t="s">
        <v>8726</v>
      </c>
      <c r="D6681" s="2">
        <v>0.0</v>
      </c>
      <c r="E6681" s="2" t="s">
        <v>9192</v>
      </c>
      <c r="F6681" s="2"/>
      <c r="G6681" s="2"/>
      <c r="H6681" s="2" t="s">
        <v>8729</v>
      </c>
      <c r="I6681" s="107" t="s">
        <v>3187</v>
      </c>
      <c r="J6681" s="2" t="s">
        <v>9193</v>
      </c>
    </row>
    <row r="6682">
      <c r="A6682" s="54">
        <v>46078.0</v>
      </c>
      <c r="B6682" s="2" t="s">
        <v>1957</v>
      </c>
      <c r="C6682" s="2" t="s">
        <v>8726</v>
      </c>
      <c r="D6682" s="2">
        <v>0.0</v>
      </c>
      <c r="E6682" s="2" t="s">
        <v>9192</v>
      </c>
      <c r="F6682" s="2"/>
      <c r="G6682" s="2"/>
      <c r="H6682" s="2" t="s">
        <v>8729</v>
      </c>
      <c r="I6682" s="107" t="s">
        <v>3187</v>
      </c>
      <c r="J6682" s="2" t="s">
        <v>9193</v>
      </c>
    </row>
    <row r="6683">
      <c r="A6683" s="54">
        <v>46079.0</v>
      </c>
      <c r="B6683" s="2" t="s">
        <v>1957</v>
      </c>
      <c r="C6683" s="2" t="s">
        <v>8726</v>
      </c>
      <c r="D6683" s="2">
        <v>0.0</v>
      </c>
      <c r="E6683" s="2" t="s">
        <v>9192</v>
      </c>
      <c r="F6683" s="2"/>
      <c r="G6683" s="2"/>
      <c r="H6683" s="2" t="s">
        <v>8729</v>
      </c>
      <c r="I6683" s="107" t="s">
        <v>3187</v>
      </c>
      <c r="J6683" s="2" t="s">
        <v>9193</v>
      </c>
    </row>
    <row r="6684">
      <c r="A6684" s="54">
        <v>46080.0</v>
      </c>
      <c r="B6684" s="2" t="s">
        <v>1957</v>
      </c>
      <c r="C6684" s="2" t="s">
        <v>8726</v>
      </c>
      <c r="D6684" s="2">
        <v>0.0</v>
      </c>
      <c r="E6684" s="2" t="s">
        <v>9192</v>
      </c>
      <c r="F6684" s="2"/>
      <c r="G6684" s="2"/>
      <c r="H6684" s="2" t="s">
        <v>8729</v>
      </c>
      <c r="I6684" s="107" t="s">
        <v>3187</v>
      </c>
      <c r="J6684" s="2" t="s">
        <v>9193</v>
      </c>
    </row>
    <row r="6685">
      <c r="A6685" s="54">
        <v>46081.0</v>
      </c>
      <c r="B6685" s="2" t="s">
        <v>1957</v>
      </c>
      <c r="C6685" s="2" t="s">
        <v>8726</v>
      </c>
      <c r="D6685" s="2">
        <v>0.0</v>
      </c>
      <c r="E6685" s="2" t="s">
        <v>9192</v>
      </c>
      <c r="F6685" s="2"/>
      <c r="G6685" s="2"/>
      <c r="H6685" s="2" t="s">
        <v>8729</v>
      </c>
      <c r="I6685" s="107" t="s">
        <v>3187</v>
      </c>
      <c r="J6685" s="2" t="s">
        <v>9193</v>
      </c>
    </row>
    <row r="6686">
      <c r="A6686" s="54">
        <v>46082.0</v>
      </c>
      <c r="B6686" s="2" t="s">
        <v>1957</v>
      </c>
      <c r="C6686" s="2" t="s">
        <v>8726</v>
      </c>
      <c r="D6686" s="2">
        <v>0.0</v>
      </c>
      <c r="E6686" s="2" t="s">
        <v>9192</v>
      </c>
      <c r="F6686" s="2"/>
      <c r="G6686" s="2"/>
      <c r="H6686" s="2" t="s">
        <v>8729</v>
      </c>
      <c r="I6686" s="107" t="s">
        <v>3187</v>
      </c>
      <c r="J6686" s="2" t="s">
        <v>9193</v>
      </c>
    </row>
    <row r="6687">
      <c r="A6687" s="54">
        <v>46083.0</v>
      </c>
      <c r="B6687" s="2" t="s">
        <v>1957</v>
      </c>
      <c r="C6687" s="2" t="s">
        <v>8726</v>
      </c>
      <c r="D6687" s="2">
        <v>0.0</v>
      </c>
      <c r="E6687" s="2" t="s">
        <v>9192</v>
      </c>
      <c r="F6687" s="2"/>
      <c r="G6687" s="2"/>
      <c r="H6687" s="2" t="s">
        <v>8729</v>
      </c>
      <c r="I6687" s="107" t="s">
        <v>3187</v>
      </c>
      <c r="J6687" s="2" t="s">
        <v>9193</v>
      </c>
    </row>
    <row r="6688">
      <c r="A6688" s="54">
        <v>46084.0</v>
      </c>
      <c r="B6688" s="2" t="s">
        <v>1957</v>
      </c>
      <c r="C6688" s="2" t="s">
        <v>8726</v>
      </c>
      <c r="D6688" s="2">
        <v>0.0</v>
      </c>
      <c r="E6688" s="2" t="s">
        <v>9192</v>
      </c>
      <c r="F6688" s="2"/>
      <c r="G6688" s="2"/>
      <c r="H6688" s="2" t="s">
        <v>8729</v>
      </c>
      <c r="I6688" s="107" t="s">
        <v>3187</v>
      </c>
      <c r="J6688" s="2" t="s">
        <v>9193</v>
      </c>
    </row>
    <row r="6689">
      <c r="A6689" s="54">
        <v>46085.0</v>
      </c>
      <c r="B6689" s="2" t="s">
        <v>1957</v>
      </c>
      <c r="C6689" s="2" t="s">
        <v>8726</v>
      </c>
      <c r="D6689" s="2">
        <v>0.0</v>
      </c>
      <c r="E6689" s="2" t="s">
        <v>9192</v>
      </c>
      <c r="F6689" s="2"/>
      <c r="G6689" s="2"/>
      <c r="H6689" s="2" t="s">
        <v>8729</v>
      </c>
      <c r="I6689" s="107" t="s">
        <v>3187</v>
      </c>
      <c r="J6689" s="2" t="s">
        <v>9193</v>
      </c>
    </row>
    <row r="6690">
      <c r="A6690" s="54">
        <v>46086.0</v>
      </c>
      <c r="B6690" s="2" t="s">
        <v>1957</v>
      </c>
      <c r="C6690" s="2" t="s">
        <v>8726</v>
      </c>
      <c r="D6690" s="2">
        <v>0.0</v>
      </c>
      <c r="E6690" s="2" t="s">
        <v>9192</v>
      </c>
      <c r="F6690" s="2"/>
      <c r="G6690" s="2"/>
      <c r="H6690" s="2" t="s">
        <v>8729</v>
      </c>
      <c r="I6690" s="107" t="s">
        <v>3187</v>
      </c>
      <c r="J6690" s="2" t="s">
        <v>9193</v>
      </c>
    </row>
    <row r="6691">
      <c r="A6691" s="54">
        <v>46087.0</v>
      </c>
      <c r="B6691" s="2" t="s">
        <v>1957</v>
      </c>
      <c r="C6691" s="2" t="s">
        <v>8726</v>
      </c>
      <c r="D6691" s="2">
        <v>0.0</v>
      </c>
      <c r="E6691" s="2" t="s">
        <v>9192</v>
      </c>
      <c r="F6691" s="2"/>
      <c r="G6691" s="2"/>
      <c r="H6691" s="2" t="s">
        <v>8729</v>
      </c>
      <c r="I6691" s="107" t="s">
        <v>3187</v>
      </c>
      <c r="J6691" s="2" t="s">
        <v>9193</v>
      </c>
    </row>
    <row r="6692">
      <c r="A6692" s="54">
        <v>46088.0</v>
      </c>
      <c r="B6692" s="2" t="s">
        <v>1957</v>
      </c>
      <c r="C6692" s="2" t="s">
        <v>8726</v>
      </c>
      <c r="D6692" s="2">
        <v>0.0</v>
      </c>
      <c r="E6692" s="2" t="s">
        <v>9192</v>
      </c>
      <c r="F6692" s="2"/>
      <c r="G6692" s="2"/>
      <c r="H6692" s="2" t="s">
        <v>8729</v>
      </c>
      <c r="I6692" s="107" t="s">
        <v>3187</v>
      </c>
      <c r="J6692" s="2" t="s">
        <v>9193</v>
      </c>
    </row>
    <row r="6693">
      <c r="A6693" s="54">
        <v>46089.0</v>
      </c>
      <c r="B6693" s="2" t="s">
        <v>1957</v>
      </c>
      <c r="C6693" s="2" t="s">
        <v>8726</v>
      </c>
      <c r="D6693" s="2">
        <v>0.0</v>
      </c>
      <c r="E6693" s="2" t="s">
        <v>9192</v>
      </c>
      <c r="F6693" s="2"/>
      <c r="G6693" s="2"/>
      <c r="H6693" s="2" t="s">
        <v>8729</v>
      </c>
      <c r="I6693" s="107" t="s">
        <v>3187</v>
      </c>
      <c r="J6693" s="2" t="s">
        <v>9193</v>
      </c>
    </row>
    <row r="6694">
      <c r="A6694" s="54">
        <v>46090.0</v>
      </c>
      <c r="B6694" s="2" t="s">
        <v>1957</v>
      </c>
      <c r="C6694" s="2" t="s">
        <v>8726</v>
      </c>
      <c r="D6694" s="2">
        <v>0.0</v>
      </c>
      <c r="E6694" s="2" t="s">
        <v>9192</v>
      </c>
      <c r="F6694" s="2"/>
      <c r="G6694" s="2"/>
      <c r="H6694" s="2" t="s">
        <v>8729</v>
      </c>
      <c r="I6694" s="107" t="s">
        <v>3187</v>
      </c>
      <c r="J6694" s="2" t="s">
        <v>9193</v>
      </c>
    </row>
    <row r="6695">
      <c r="A6695" s="54">
        <v>46091.0</v>
      </c>
      <c r="B6695" s="2" t="s">
        <v>1957</v>
      </c>
      <c r="C6695" s="2" t="s">
        <v>8726</v>
      </c>
      <c r="D6695" s="2">
        <v>0.0</v>
      </c>
      <c r="E6695" s="2" t="s">
        <v>9192</v>
      </c>
      <c r="F6695" s="2"/>
      <c r="G6695" s="2"/>
      <c r="H6695" s="2" t="s">
        <v>8729</v>
      </c>
      <c r="I6695" s="107" t="s">
        <v>3187</v>
      </c>
      <c r="J6695" s="2" t="s">
        <v>9193</v>
      </c>
    </row>
    <row r="6696">
      <c r="A6696" s="54">
        <v>46092.0</v>
      </c>
      <c r="B6696" s="2" t="s">
        <v>1957</v>
      </c>
      <c r="C6696" s="2" t="s">
        <v>8726</v>
      </c>
      <c r="D6696" s="2">
        <v>0.0</v>
      </c>
      <c r="E6696" s="2" t="s">
        <v>9192</v>
      </c>
      <c r="F6696" s="2"/>
      <c r="G6696" s="2"/>
      <c r="H6696" s="2" t="s">
        <v>8729</v>
      </c>
      <c r="I6696" s="107" t="s">
        <v>3187</v>
      </c>
      <c r="J6696" s="2" t="s">
        <v>9193</v>
      </c>
    </row>
    <row r="6697">
      <c r="A6697" s="54">
        <v>46093.0</v>
      </c>
      <c r="B6697" s="2" t="s">
        <v>1957</v>
      </c>
      <c r="C6697" s="2" t="s">
        <v>8726</v>
      </c>
      <c r="D6697" s="2">
        <v>0.0</v>
      </c>
      <c r="E6697" s="2" t="s">
        <v>9192</v>
      </c>
      <c r="F6697" s="2"/>
      <c r="G6697" s="2"/>
      <c r="H6697" s="2" t="s">
        <v>8729</v>
      </c>
      <c r="I6697" s="107" t="s">
        <v>3187</v>
      </c>
      <c r="J6697" s="2" t="s">
        <v>9193</v>
      </c>
    </row>
    <row r="6698">
      <c r="A6698" s="54">
        <v>46094.0</v>
      </c>
      <c r="B6698" s="2" t="s">
        <v>1957</v>
      </c>
      <c r="C6698" s="2" t="s">
        <v>8726</v>
      </c>
      <c r="D6698" s="2">
        <v>0.0</v>
      </c>
      <c r="E6698" s="2" t="s">
        <v>9192</v>
      </c>
      <c r="F6698" s="2"/>
      <c r="G6698" s="2"/>
      <c r="H6698" s="2" t="s">
        <v>8729</v>
      </c>
      <c r="I6698" s="107" t="s">
        <v>3187</v>
      </c>
      <c r="J6698" s="2" t="s">
        <v>9193</v>
      </c>
    </row>
    <row r="6699">
      <c r="A6699" s="54">
        <v>46095.0</v>
      </c>
      <c r="B6699" s="2" t="s">
        <v>1957</v>
      </c>
      <c r="C6699" s="2" t="s">
        <v>8726</v>
      </c>
      <c r="D6699" s="2">
        <v>0.0</v>
      </c>
      <c r="E6699" s="2" t="s">
        <v>9192</v>
      </c>
      <c r="F6699" s="2"/>
      <c r="G6699" s="2"/>
      <c r="H6699" s="2" t="s">
        <v>8729</v>
      </c>
      <c r="I6699" s="107" t="s">
        <v>3187</v>
      </c>
      <c r="J6699" s="2" t="s">
        <v>9193</v>
      </c>
    </row>
    <row r="6700">
      <c r="A6700" s="54">
        <v>46096.0</v>
      </c>
      <c r="B6700" s="2" t="s">
        <v>1957</v>
      </c>
      <c r="C6700" s="2" t="s">
        <v>8726</v>
      </c>
      <c r="D6700" s="2">
        <v>0.0</v>
      </c>
      <c r="E6700" s="2" t="s">
        <v>9192</v>
      </c>
      <c r="F6700" s="2"/>
      <c r="G6700" s="2"/>
      <c r="H6700" s="2" t="s">
        <v>8729</v>
      </c>
      <c r="I6700" s="107" t="s">
        <v>3187</v>
      </c>
      <c r="J6700" s="2" t="s">
        <v>9193</v>
      </c>
    </row>
    <row r="6701">
      <c r="A6701" s="54">
        <v>46097.0</v>
      </c>
      <c r="B6701" s="2" t="s">
        <v>1957</v>
      </c>
      <c r="C6701" s="2" t="s">
        <v>8726</v>
      </c>
      <c r="D6701" s="2">
        <v>0.0</v>
      </c>
      <c r="E6701" s="2" t="s">
        <v>9192</v>
      </c>
      <c r="F6701" s="2"/>
      <c r="G6701" s="2"/>
      <c r="H6701" s="2" t="s">
        <v>8729</v>
      </c>
      <c r="I6701" s="107" t="s">
        <v>3187</v>
      </c>
      <c r="J6701" s="2" t="s">
        <v>9193</v>
      </c>
    </row>
    <row r="6702">
      <c r="A6702" s="54">
        <v>46098.0</v>
      </c>
      <c r="B6702" s="2" t="s">
        <v>1957</v>
      </c>
      <c r="C6702" s="2" t="s">
        <v>8726</v>
      </c>
      <c r="D6702" s="2">
        <v>0.0</v>
      </c>
      <c r="E6702" s="2" t="s">
        <v>9192</v>
      </c>
      <c r="F6702" s="2"/>
      <c r="G6702" s="2"/>
      <c r="H6702" s="2" t="s">
        <v>8729</v>
      </c>
      <c r="I6702" s="107" t="s">
        <v>3187</v>
      </c>
      <c r="J6702" s="2" t="s">
        <v>9193</v>
      </c>
    </row>
    <row r="6703">
      <c r="A6703" s="54">
        <v>46099.0</v>
      </c>
      <c r="B6703" s="2" t="s">
        <v>1957</v>
      </c>
      <c r="C6703" s="2" t="s">
        <v>8726</v>
      </c>
      <c r="D6703" s="2">
        <v>0.0</v>
      </c>
      <c r="E6703" s="2" t="s">
        <v>9192</v>
      </c>
      <c r="F6703" s="2"/>
      <c r="G6703" s="2"/>
      <c r="H6703" s="2" t="s">
        <v>8729</v>
      </c>
      <c r="I6703" s="107" t="s">
        <v>3187</v>
      </c>
      <c r="J6703" s="2" t="s">
        <v>9193</v>
      </c>
    </row>
    <row r="6704">
      <c r="A6704" s="54">
        <v>46100.0</v>
      </c>
      <c r="B6704" s="2" t="s">
        <v>1957</v>
      </c>
      <c r="C6704" s="2" t="s">
        <v>8726</v>
      </c>
      <c r="D6704" s="2">
        <v>0.0</v>
      </c>
      <c r="E6704" s="2" t="s">
        <v>9192</v>
      </c>
      <c r="F6704" s="2"/>
      <c r="G6704" s="2"/>
      <c r="H6704" s="2" t="s">
        <v>8729</v>
      </c>
      <c r="I6704" s="107" t="s">
        <v>3187</v>
      </c>
      <c r="J6704" s="2" t="s">
        <v>9193</v>
      </c>
    </row>
    <row r="6705">
      <c r="A6705" s="54">
        <v>46101.0</v>
      </c>
      <c r="B6705" s="2" t="s">
        <v>1957</v>
      </c>
      <c r="C6705" s="2" t="s">
        <v>8726</v>
      </c>
      <c r="D6705" s="2">
        <v>0.0</v>
      </c>
      <c r="E6705" s="2" t="s">
        <v>9192</v>
      </c>
      <c r="F6705" s="2"/>
      <c r="G6705" s="2"/>
      <c r="H6705" s="2" t="s">
        <v>8729</v>
      </c>
      <c r="I6705" s="107" t="s">
        <v>3187</v>
      </c>
      <c r="J6705" s="2" t="s">
        <v>9193</v>
      </c>
    </row>
    <row r="6706">
      <c r="A6706" s="54">
        <v>46102.0</v>
      </c>
      <c r="B6706" s="2" t="s">
        <v>1957</v>
      </c>
      <c r="C6706" s="2" t="s">
        <v>8726</v>
      </c>
      <c r="D6706" s="2">
        <v>0.0</v>
      </c>
      <c r="E6706" s="2" t="s">
        <v>9192</v>
      </c>
      <c r="F6706" s="2"/>
      <c r="G6706" s="2"/>
      <c r="H6706" s="2" t="s">
        <v>8729</v>
      </c>
      <c r="I6706" s="107" t="s">
        <v>3187</v>
      </c>
      <c r="J6706" s="2" t="s">
        <v>9193</v>
      </c>
    </row>
    <row r="6707">
      <c r="A6707" s="54">
        <v>46103.0</v>
      </c>
      <c r="B6707" s="2" t="s">
        <v>1957</v>
      </c>
      <c r="C6707" s="2" t="s">
        <v>8726</v>
      </c>
      <c r="D6707" s="2">
        <v>0.0</v>
      </c>
      <c r="E6707" s="2" t="s">
        <v>9192</v>
      </c>
      <c r="F6707" s="2"/>
      <c r="G6707" s="2"/>
      <c r="H6707" s="2" t="s">
        <v>8729</v>
      </c>
      <c r="I6707" s="107" t="s">
        <v>3187</v>
      </c>
      <c r="J6707" s="2" t="s">
        <v>9193</v>
      </c>
    </row>
    <row r="6708">
      <c r="A6708" s="54">
        <v>46104.0</v>
      </c>
      <c r="B6708" s="2" t="s">
        <v>1957</v>
      </c>
      <c r="C6708" s="2" t="s">
        <v>8726</v>
      </c>
      <c r="D6708" s="2">
        <v>0.0</v>
      </c>
      <c r="E6708" s="2" t="s">
        <v>9192</v>
      </c>
      <c r="F6708" s="2"/>
      <c r="G6708" s="2"/>
      <c r="H6708" s="2" t="s">
        <v>8729</v>
      </c>
      <c r="I6708" s="107" t="s">
        <v>3187</v>
      </c>
      <c r="J6708" s="2" t="s">
        <v>9193</v>
      </c>
    </row>
    <row r="6709">
      <c r="A6709" s="54">
        <v>46105.0</v>
      </c>
      <c r="B6709" s="2" t="s">
        <v>1957</v>
      </c>
      <c r="C6709" s="2" t="s">
        <v>8726</v>
      </c>
      <c r="D6709" s="2">
        <v>0.0</v>
      </c>
      <c r="E6709" s="2" t="s">
        <v>9192</v>
      </c>
      <c r="F6709" s="2"/>
      <c r="G6709" s="2"/>
      <c r="H6709" s="2" t="s">
        <v>8729</v>
      </c>
      <c r="I6709" s="107" t="s">
        <v>3187</v>
      </c>
      <c r="J6709" s="2" t="s">
        <v>9193</v>
      </c>
    </row>
    <row r="6710">
      <c r="A6710" s="54">
        <v>46106.0</v>
      </c>
      <c r="B6710" s="2" t="s">
        <v>1957</v>
      </c>
      <c r="C6710" s="2" t="s">
        <v>8726</v>
      </c>
      <c r="D6710" s="2">
        <v>0.0</v>
      </c>
      <c r="E6710" s="2" t="s">
        <v>9192</v>
      </c>
      <c r="F6710" s="2"/>
      <c r="G6710" s="2"/>
      <c r="H6710" s="2" t="s">
        <v>8729</v>
      </c>
      <c r="I6710" s="107" t="s">
        <v>3187</v>
      </c>
      <c r="J6710" s="2" t="s">
        <v>9193</v>
      </c>
    </row>
    <row r="6711">
      <c r="A6711" s="54">
        <v>46107.0</v>
      </c>
      <c r="B6711" s="2" t="s">
        <v>1957</v>
      </c>
      <c r="C6711" s="2" t="s">
        <v>8726</v>
      </c>
      <c r="D6711" s="2">
        <v>0.0</v>
      </c>
      <c r="E6711" s="2" t="s">
        <v>9192</v>
      </c>
      <c r="F6711" s="2"/>
      <c r="G6711" s="2"/>
      <c r="H6711" s="2" t="s">
        <v>8729</v>
      </c>
      <c r="I6711" s="107" t="s">
        <v>3187</v>
      </c>
      <c r="J6711" s="2" t="s">
        <v>9193</v>
      </c>
    </row>
    <row r="6712">
      <c r="A6712" s="54">
        <v>46108.0</v>
      </c>
      <c r="B6712" s="2" t="s">
        <v>1957</v>
      </c>
      <c r="C6712" s="2" t="s">
        <v>8726</v>
      </c>
      <c r="D6712" s="2">
        <v>0.0</v>
      </c>
      <c r="E6712" s="2" t="s">
        <v>9192</v>
      </c>
      <c r="F6712" s="2"/>
      <c r="G6712" s="2"/>
      <c r="H6712" s="2" t="s">
        <v>8729</v>
      </c>
      <c r="I6712" s="107" t="s">
        <v>3187</v>
      </c>
      <c r="J6712" s="2" t="s">
        <v>9193</v>
      </c>
    </row>
    <row r="6713">
      <c r="A6713" s="54">
        <v>46109.0</v>
      </c>
      <c r="B6713" s="2" t="s">
        <v>1957</v>
      </c>
      <c r="C6713" s="2" t="s">
        <v>8726</v>
      </c>
      <c r="D6713" s="2">
        <v>0.0</v>
      </c>
      <c r="E6713" s="2" t="s">
        <v>9192</v>
      </c>
      <c r="F6713" s="2"/>
      <c r="G6713" s="2"/>
      <c r="H6713" s="2" t="s">
        <v>8729</v>
      </c>
      <c r="I6713" s="107" t="s">
        <v>3187</v>
      </c>
      <c r="J6713" s="2" t="s">
        <v>9193</v>
      </c>
    </row>
    <row r="6714">
      <c r="A6714" s="54">
        <v>46110.0</v>
      </c>
      <c r="B6714" s="2" t="s">
        <v>1957</v>
      </c>
      <c r="C6714" s="2" t="s">
        <v>8726</v>
      </c>
      <c r="D6714" s="2">
        <v>0.0</v>
      </c>
      <c r="E6714" s="2" t="s">
        <v>9192</v>
      </c>
      <c r="F6714" s="2"/>
      <c r="G6714" s="2"/>
      <c r="H6714" s="2" t="s">
        <v>8729</v>
      </c>
      <c r="I6714" s="107" t="s">
        <v>3187</v>
      </c>
      <c r="J6714" s="2" t="s">
        <v>9193</v>
      </c>
    </row>
    <row r="6715">
      <c r="A6715" s="54">
        <v>46111.0</v>
      </c>
      <c r="B6715" s="2" t="s">
        <v>1957</v>
      </c>
      <c r="C6715" s="2" t="s">
        <v>8726</v>
      </c>
      <c r="D6715" s="2">
        <v>0.0</v>
      </c>
      <c r="E6715" s="2" t="s">
        <v>9192</v>
      </c>
      <c r="F6715" s="2"/>
      <c r="G6715" s="2"/>
      <c r="H6715" s="2" t="s">
        <v>8729</v>
      </c>
      <c r="I6715" s="107" t="s">
        <v>3187</v>
      </c>
      <c r="J6715" s="2" t="s">
        <v>9193</v>
      </c>
    </row>
    <row r="6716">
      <c r="A6716" s="54">
        <v>46112.0</v>
      </c>
      <c r="B6716" s="2" t="s">
        <v>1957</v>
      </c>
      <c r="C6716" s="2" t="s">
        <v>8726</v>
      </c>
      <c r="D6716" s="2">
        <v>0.0</v>
      </c>
      <c r="E6716" s="2" t="s">
        <v>9192</v>
      </c>
      <c r="F6716" s="2"/>
      <c r="G6716" s="2"/>
      <c r="H6716" s="2" t="s">
        <v>8729</v>
      </c>
      <c r="I6716" s="107" t="s">
        <v>3187</v>
      </c>
      <c r="J6716" s="2" t="s">
        <v>9193</v>
      </c>
    </row>
    <row r="6717">
      <c r="A6717" s="54">
        <v>46113.0</v>
      </c>
      <c r="B6717" s="2" t="s">
        <v>1957</v>
      </c>
      <c r="C6717" s="2" t="s">
        <v>8726</v>
      </c>
      <c r="D6717" s="2">
        <v>0.0</v>
      </c>
      <c r="E6717" s="2" t="s">
        <v>9192</v>
      </c>
      <c r="F6717" s="2"/>
      <c r="G6717" s="2"/>
      <c r="H6717" s="2" t="s">
        <v>8729</v>
      </c>
      <c r="I6717" s="107" t="s">
        <v>3187</v>
      </c>
      <c r="J6717" s="2" t="s">
        <v>9193</v>
      </c>
    </row>
    <row r="6718">
      <c r="A6718" s="54">
        <v>46114.0</v>
      </c>
      <c r="B6718" s="2" t="s">
        <v>1957</v>
      </c>
      <c r="C6718" s="2" t="s">
        <v>8726</v>
      </c>
      <c r="D6718" s="2">
        <v>0.0</v>
      </c>
      <c r="E6718" s="2" t="s">
        <v>9192</v>
      </c>
      <c r="F6718" s="2"/>
      <c r="G6718" s="2"/>
      <c r="H6718" s="2" t="s">
        <v>8729</v>
      </c>
      <c r="I6718" s="107" t="s">
        <v>3187</v>
      </c>
      <c r="J6718" s="2" t="s">
        <v>9193</v>
      </c>
    </row>
    <row r="6719">
      <c r="A6719" s="54">
        <v>46115.0</v>
      </c>
      <c r="B6719" s="2" t="s">
        <v>1957</v>
      </c>
      <c r="C6719" s="2" t="s">
        <v>8726</v>
      </c>
      <c r="D6719" s="2">
        <v>0.0</v>
      </c>
      <c r="E6719" s="2" t="s">
        <v>9192</v>
      </c>
      <c r="F6719" s="2"/>
      <c r="G6719" s="2"/>
      <c r="H6719" s="2" t="s">
        <v>8729</v>
      </c>
      <c r="I6719" s="107" t="s">
        <v>3187</v>
      </c>
      <c r="J6719" s="2" t="s">
        <v>9193</v>
      </c>
    </row>
    <row r="6720">
      <c r="A6720" s="54">
        <v>46116.0</v>
      </c>
      <c r="B6720" s="2" t="s">
        <v>1957</v>
      </c>
      <c r="C6720" s="2" t="s">
        <v>8726</v>
      </c>
      <c r="D6720" s="2">
        <v>0.0</v>
      </c>
      <c r="E6720" s="2" t="s">
        <v>9192</v>
      </c>
      <c r="F6720" s="2"/>
      <c r="G6720" s="2"/>
      <c r="H6720" s="2" t="s">
        <v>8729</v>
      </c>
      <c r="I6720" s="107" t="s">
        <v>3187</v>
      </c>
      <c r="J6720" s="2" t="s">
        <v>9193</v>
      </c>
    </row>
    <row r="6721">
      <c r="A6721" s="54">
        <v>46117.0</v>
      </c>
      <c r="B6721" s="2" t="s">
        <v>1957</v>
      </c>
      <c r="C6721" s="2" t="s">
        <v>8726</v>
      </c>
      <c r="D6721" s="2">
        <v>0.0</v>
      </c>
      <c r="E6721" s="2" t="s">
        <v>9192</v>
      </c>
      <c r="F6721" s="2"/>
      <c r="G6721" s="2"/>
      <c r="H6721" s="2" t="s">
        <v>8729</v>
      </c>
      <c r="I6721" s="107" t="s">
        <v>3187</v>
      </c>
      <c r="J6721" s="2" t="s">
        <v>9193</v>
      </c>
    </row>
    <row r="6722">
      <c r="A6722" s="54">
        <v>46118.0</v>
      </c>
      <c r="B6722" s="2" t="s">
        <v>1957</v>
      </c>
      <c r="C6722" s="2" t="s">
        <v>8726</v>
      </c>
      <c r="D6722" s="2">
        <v>0.0</v>
      </c>
      <c r="E6722" s="2" t="s">
        <v>9192</v>
      </c>
      <c r="F6722" s="2"/>
      <c r="G6722" s="2"/>
      <c r="H6722" s="2" t="s">
        <v>8729</v>
      </c>
      <c r="I6722" s="107" t="s">
        <v>3187</v>
      </c>
      <c r="J6722" s="2" t="s">
        <v>9193</v>
      </c>
    </row>
    <row r="6723">
      <c r="A6723" s="54">
        <v>46119.0</v>
      </c>
      <c r="B6723" s="2" t="s">
        <v>1957</v>
      </c>
      <c r="C6723" s="2" t="s">
        <v>8726</v>
      </c>
      <c r="D6723" s="2">
        <v>0.0</v>
      </c>
      <c r="E6723" s="2" t="s">
        <v>9192</v>
      </c>
      <c r="F6723" s="2"/>
      <c r="G6723" s="2"/>
      <c r="H6723" s="2" t="s">
        <v>8729</v>
      </c>
      <c r="I6723" s="107" t="s">
        <v>3187</v>
      </c>
      <c r="J6723" s="2" t="s">
        <v>9193</v>
      </c>
    </row>
    <row r="6724">
      <c r="A6724" s="54">
        <v>46120.0</v>
      </c>
      <c r="B6724" s="2" t="s">
        <v>1957</v>
      </c>
      <c r="C6724" s="2" t="s">
        <v>8726</v>
      </c>
      <c r="D6724" s="2">
        <v>0.0</v>
      </c>
      <c r="E6724" s="2" t="s">
        <v>9192</v>
      </c>
      <c r="F6724" s="2"/>
      <c r="G6724" s="2"/>
      <c r="H6724" s="2" t="s">
        <v>8729</v>
      </c>
      <c r="I6724" s="107" t="s">
        <v>3187</v>
      </c>
      <c r="J6724" s="2" t="s">
        <v>9193</v>
      </c>
    </row>
    <row r="6725">
      <c r="A6725" s="54">
        <v>46121.0</v>
      </c>
      <c r="B6725" s="2" t="s">
        <v>1957</v>
      </c>
      <c r="C6725" s="2" t="s">
        <v>8726</v>
      </c>
      <c r="D6725" s="2">
        <v>0.0</v>
      </c>
      <c r="E6725" s="2" t="s">
        <v>9192</v>
      </c>
      <c r="F6725" s="2"/>
      <c r="G6725" s="2"/>
      <c r="H6725" s="2" t="s">
        <v>8729</v>
      </c>
      <c r="I6725" s="107" t="s">
        <v>3187</v>
      </c>
      <c r="J6725" s="2" t="s">
        <v>9193</v>
      </c>
    </row>
    <row r="6726">
      <c r="A6726" s="54">
        <v>46122.0</v>
      </c>
      <c r="B6726" s="2" t="s">
        <v>1957</v>
      </c>
      <c r="C6726" s="2" t="s">
        <v>8726</v>
      </c>
      <c r="D6726" s="2">
        <v>0.0</v>
      </c>
      <c r="E6726" s="2" t="s">
        <v>9192</v>
      </c>
      <c r="F6726" s="2"/>
      <c r="G6726" s="2"/>
      <c r="H6726" s="2" t="s">
        <v>8729</v>
      </c>
      <c r="I6726" s="107" t="s">
        <v>3187</v>
      </c>
      <c r="J6726" s="2" t="s">
        <v>9193</v>
      </c>
    </row>
    <row r="6727">
      <c r="A6727" s="54">
        <v>46123.0</v>
      </c>
      <c r="B6727" s="2" t="s">
        <v>1957</v>
      </c>
      <c r="C6727" s="2" t="s">
        <v>8726</v>
      </c>
      <c r="D6727" s="2">
        <v>0.0</v>
      </c>
      <c r="E6727" s="2" t="s">
        <v>9192</v>
      </c>
      <c r="F6727" s="2"/>
      <c r="G6727" s="2"/>
      <c r="H6727" s="2" t="s">
        <v>8729</v>
      </c>
      <c r="I6727" s="107" t="s">
        <v>3187</v>
      </c>
      <c r="J6727" s="2" t="s">
        <v>9193</v>
      </c>
    </row>
    <row r="6728">
      <c r="A6728" s="54">
        <v>46124.0</v>
      </c>
      <c r="B6728" s="2" t="s">
        <v>1957</v>
      </c>
      <c r="C6728" s="2" t="s">
        <v>8726</v>
      </c>
      <c r="D6728" s="2">
        <v>0.0</v>
      </c>
      <c r="E6728" s="2" t="s">
        <v>9192</v>
      </c>
      <c r="F6728" s="2"/>
      <c r="G6728" s="2"/>
      <c r="H6728" s="2" t="s">
        <v>8729</v>
      </c>
      <c r="I6728" s="107" t="s">
        <v>3187</v>
      </c>
      <c r="J6728" s="2" t="s">
        <v>9193</v>
      </c>
    </row>
    <row r="6729">
      <c r="A6729" s="54">
        <v>46125.0</v>
      </c>
      <c r="B6729" s="2" t="s">
        <v>1957</v>
      </c>
      <c r="C6729" s="2" t="s">
        <v>8726</v>
      </c>
      <c r="D6729" s="2">
        <v>0.0</v>
      </c>
      <c r="E6729" s="2" t="s">
        <v>9192</v>
      </c>
      <c r="F6729" s="2"/>
      <c r="G6729" s="2"/>
      <c r="H6729" s="2" t="s">
        <v>8729</v>
      </c>
      <c r="I6729" s="107" t="s">
        <v>3187</v>
      </c>
      <c r="J6729" s="2" t="s">
        <v>9193</v>
      </c>
    </row>
    <row r="6730">
      <c r="A6730" s="54">
        <v>46126.0</v>
      </c>
      <c r="B6730" s="2" t="s">
        <v>1957</v>
      </c>
      <c r="C6730" s="2" t="s">
        <v>8726</v>
      </c>
      <c r="D6730" s="2">
        <v>0.0</v>
      </c>
      <c r="E6730" s="2" t="s">
        <v>9192</v>
      </c>
      <c r="F6730" s="2"/>
      <c r="G6730" s="2"/>
      <c r="H6730" s="2" t="s">
        <v>8729</v>
      </c>
      <c r="I6730" s="107" t="s">
        <v>3187</v>
      </c>
      <c r="J6730" s="2" t="s">
        <v>9193</v>
      </c>
    </row>
    <row r="6731">
      <c r="A6731" s="54">
        <v>46127.0</v>
      </c>
      <c r="B6731" s="2" t="s">
        <v>1957</v>
      </c>
      <c r="C6731" s="2" t="s">
        <v>8726</v>
      </c>
      <c r="D6731" s="2">
        <v>0.0</v>
      </c>
      <c r="E6731" s="2" t="s">
        <v>9192</v>
      </c>
      <c r="F6731" s="2"/>
      <c r="G6731" s="2"/>
      <c r="H6731" s="2" t="s">
        <v>8729</v>
      </c>
      <c r="I6731" s="107" t="s">
        <v>3187</v>
      </c>
      <c r="J6731" s="2" t="s">
        <v>9193</v>
      </c>
    </row>
    <row r="6732">
      <c r="A6732" s="54">
        <v>46128.0</v>
      </c>
      <c r="B6732" s="2" t="s">
        <v>1957</v>
      </c>
      <c r="C6732" s="2" t="s">
        <v>8726</v>
      </c>
      <c r="D6732" s="2">
        <v>0.0</v>
      </c>
      <c r="E6732" s="2" t="s">
        <v>9192</v>
      </c>
      <c r="F6732" s="2"/>
      <c r="G6732" s="2"/>
      <c r="H6732" s="2" t="s">
        <v>8729</v>
      </c>
      <c r="I6732" s="107" t="s">
        <v>3187</v>
      </c>
      <c r="J6732" s="2" t="s">
        <v>9193</v>
      </c>
    </row>
    <row r="6733">
      <c r="A6733" s="54">
        <v>46129.0</v>
      </c>
      <c r="B6733" s="2" t="s">
        <v>1957</v>
      </c>
      <c r="C6733" s="2" t="s">
        <v>8726</v>
      </c>
      <c r="D6733" s="2">
        <v>0.0</v>
      </c>
      <c r="E6733" s="2" t="s">
        <v>9192</v>
      </c>
      <c r="F6733" s="2"/>
      <c r="G6733" s="2"/>
      <c r="H6733" s="2" t="s">
        <v>8729</v>
      </c>
      <c r="I6733" s="107" t="s">
        <v>3187</v>
      </c>
      <c r="J6733" s="2" t="s">
        <v>9193</v>
      </c>
    </row>
    <row r="6734">
      <c r="A6734" s="54">
        <v>46130.0</v>
      </c>
      <c r="B6734" s="2" t="s">
        <v>1957</v>
      </c>
      <c r="C6734" s="2" t="s">
        <v>8726</v>
      </c>
      <c r="D6734" s="2">
        <v>0.0</v>
      </c>
      <c r="E6734" s="2" t="s">
        <v>9192</v>
      </c>
      <c r="F6734" s="2"/>
      <c r="G6734" s="2"/>
      <c r="H6734" s="2" t="s">
        <v>8729</v>
      </c>
      <c r="I6734" s="107" t="s">
        <v>3187</v>
      </c>
      <c r="J6734" s="2" t="s">
        <v>9193</v>
      </c>
    </row>
    <row r="6735">
      <c r="A6735" s="54">
        <v>46131.0</v>
      </c>
      <c r="B6735" s="2" t="s">
        <v>1957</v>
      </c>
      <c r="C6735" s="2" t="s">
        <v>8726</v>
      </c>
      <c r="D6735" s="2">
        <v>0.0</v>
      </c>
      <c r="E6735" s="2" t="s">
        <v>9192</v>
      </c>
      <c r="F6735" s="2"/>
      <c r="G6735" s="2"/>
      <c r="H6735" s="2" t="s">
        <v>8729</v>
      </c>
      <c r="I6735" s="107" t="s">
        <v>3187</v>
      </c>
      <c r="J6735" s="2" t="s">
        <v>9193</v>
      </c>
    </row>
    <row r="6736">
      <c r="A6736" s="54">
        <v>46132.0</v>
      </c>
      <c r="B6736" s="2" t="s">
        <v>1957</v>
      </c>
      <c r="C6736" s="2" t="s">
        <v>8726</v>
      </c>
      <c r="D6736" s="2">
        <v>0.0</v>
      </c>
      <c r="E6736" s="2" t="s">
        <v>9192</v>
      </c>
      <c r="F6736" s="2"/>
      <c r="G6736" s="2"/>
      <c r="H6736" s="2" t="s">
        <v>8729</v>
      </c>
      <c r="I6736" s="107" t="s">
        <v>3187</v>
      </c>
      <c r="J6736" s="2" t="s">
        <v>9193</v>
      </c>
    </row>
    <row r="6737">
      <c r="A6737" s="54">
        <v>46133.0</v>
      </c>
      <c r="B6737" s="2" t="s">
        <v>1957</v>
      </c>
      <c r="C6737" s="2" t="s">
        <v>8726</v>
      </c>
      <c r="D6737" s="2">
        <v>0.0</v>
      </c>
      <c r="E6737" s="2" t="s">
        <v>9192</v>
      </c>
      <c r="F6737" s="2"/>
      <c r="G6737" s="2"/>
      <c r="H6737" s="2" t="s">
        <v>8729</v>
      </c>
      <c r="I6737" s="107" t="s">
        <v>3187</v>
      </c>
      <c r="J6737" s="2" t="s">
        <v>9193</v>
      </c>
    </row>
    <row r="6738">
      <c r="A6738" s="54">
        <v>46134.0</v>
      </c>
      <c r="B6738" s="2" t="s">
        <v>1957</v>
      </c>
      <c r="C6738" s="2" t="s">
        <v>8726</v>
      </c>
      <c r="D6738" s="2">
        <v>0.0</v>
      </c>
      <c r="E6738" s="2" t="s">
        <v>9192</v>
      </c>
      <c r="F6738" s="2"/>
      <c r="G6738" s="2"/>
      <c r="H6738" s="2" t="s">
        <v>8729</v>
      </c>
      <c r="I6738" s="107" t="s">
        <v>3187</v>
      </c>
      <c r="J6738" s="2" t="s">
        <v>9193</v>
      </c>
    </row>
    <row r="6739">
      <c r="A6739" s="54">
        <v>46135.0</v>
      </c>
      <c r="B6739" s="2" t="s">
        <v>1957</v>
      </c>
      <c r="C6739" s="2" t="s">
        <v>8726</v>
      </c>
      <c r="D6739" s="2">
        <v>0.0</v>
      </c>
      <c r="E6739" s="2" t="s">
        <v>9192</v>
      </c>
      <c r="F6739" s="2"/>
      <c r="G6739" s="2"/>
      <c r="H6739" s="2" t="s">
        <v>8729</v>
      </c>
      <c r="I6739" s="107" t="s">
        <v>3187</v>
      </c>
      <c r="J6739" s="2" t="s">
        <v>9193</v>
      </c>
    </row>
    <row r="6740">
      <c r="A6740" s="54">
        <v>46136.0</v>
      </c>
      <c r="B6740" s="2" t="s">
        <v>1957</v>
      </c>
      <c r="C6740" s="2" t="s">
        <v>8726</v>
      </c>
      <c r="D6740" s="2">
        <v>0.0</v>
      </c>
      <c r="E6740" s="2" t="s">
        <v>9192</v>
      </c>
      <c r="F6740" s="2"/>
      <c r="G6740" s="2"/>
      <c r="H6740" s="2" t="s">
        <v>8729</v>
      </c>
      <c r="I6740" s="107" t="s">
        <v>3187</v>
      </c>
      <c r="J6740" s="2" t="s">
        <v>9193</v>
      </c>
    </row>
    <row r="6741">
      <c r="A6741" s="54">
        <v>46137.0</v>
      </c>
      <c r="B6741" s="2" t="s">
        <v>1957</v>
      </c>
      <c r="C6741" s="2" t="s">
        <v>8726</v>
      </c>
      <c r="D6741" s="2">
        <v>0.0</v>
      </c>
      <c r="E6741" s="2" t="s">
        <v>9192</v>
      </c>
      <c r="F6741" s="2"/>
      <c r="G6741" s="2"/>
      <c r="H6741" s="2" t="s">
        <v>8729</v>
      </c>
      <c r="I6741" s="107" t="s">
        <v>3187</v>
      </c>
      <c r="J6741" s="2" t="s">
        <v>9193</v>
      </c>
    </row>
    <row r="6742">
      <c r="A6742" s="54">
        <v>46138.0</v>
      </c>
      <c r="B6742" s="2" t="s">
        <v>1957</v>
      </c>
      <c r="C6742" s="2" t="s">
        <v>8726</v>
      </c>
      <c r="D6742" s="2">
        <v>0.0</v>
      </c>
      <c r="E6742" s="2" t="s">
        <v>9192</v>
      </c>
      <c r="F6742" s="2"/>
      <c r="G6742" s="2"/>
      <c r="H6742" s="2" t="s">
        <v>8729</v>
      </c>
      <c r="I6742" s="107" t="s">
        <v>3187</v>
      </c>
      <c r="J6742" s="2" t="s">
        <v>9193</v>
      </c>
    </row>
    <row r="6743">
      <c r="A6743" s="54">
        <v>46139.0</v>
      </c>
      <c r="B6743" s="2" t="s">
        <v>1957</v>
      </c>
      <c r="C6743" s="2" t="s">
        <v>8726</v>
      </c>
      <c r="D6743" s="2">
        <v>0.0</v>
      </c>
      <c r="E6743" s="2" t="s">
        <v>9192</v>
      </c>
      <c r="F6743" s="2"/>
      <c r="G6743" s="2"/>
      <c r="H6743" s="2" t="s">
        <v>8729</v>
      </c>
      <c r="I6743" s="107" t="s">
        <v>3187</v>
      </c>
      <c r="J6743" s="2" t="s">
        <v>9193</v>
      </c>
    </row>
    <row r="6744">
      <c r="A6744" s="54">
        <v>46140.0</v>
      </c>
      <c r="B6744" s="2" t="s">
        <v>1957</v>
      </c>
      <c r="C6744" s="2" t="s">
        <v>8726</v>
      </c>
      <c r="D6744" s="2">
        <v>0.0</v>
      </c>
      <c r="E6744" s="2" t="s">
        <v>9192</v>
      </c>
      <c r="F6744" s="2"/>
      <c r="G6744" s="2"/>
      <c r="H6744" s="2" t="s">
        <v>8729</v>
      </c>
      <c r="I6744" s="107" t="s">
        <v>3187</v>
      </c>
      <c r="J6744" s="2" t="s">
        <v>9193</v>
      </c>
    </row>
    <row r="6745">
      <c r="A6745" s="54">
        <v>46141.0</v>
      </c>
      <c r="B6745" s="2" t="s">
        <v>1957</v>
      </c>
      <c r="C6745" s="2" t="s">
        <v>8726</v>
      </c>
      <c r="D6745" s="2">
        <v>0.0</v>
      </c>
      <c r="E6745" s="2" t="s">
        <v>9192</v>
      </c>
      <c r="F6745" s="2"/>
      <c r="G6745" s="2"/>
      <c r="H6745" s="2" t="s">
        <v>8729</v>
      </c>
      <c r="I6745" s="107" t="s">
        <v>3187</v>
      </c>
      <c r="J6745" s="2" t="s">
        <v>9193</v>
      </c>
    </row>
    <row r="6746">
      <c r="A6746" s="54">
        <v>46142.0</v>
      </c>
      <c r="B6746" s="2" t="s">
        <v>1957</v>
      </c>
      <c r="C6746" s="2" t="s">
        <v>8726</v>
      </c>
      <c r="D6746" s="2">
        <v>0.0</v>
      </c>
      <c r="E6746" s="2" t="s">
        <v>9192</v>
      </c>
      <c r="F6746" s="2"/>
      <c r="G6746" s="2"/>
      <c r="H6746" s="2" t="s">
        <v>8729</v>
      </c>
      <c r="I6746" s="107" t="s">
        <v>3187</v>
      </c>
      <c r="J6746" s="2" t="s">
        <v>9193</v>
      </c>
    </row>
    <row r="6747">
      <c r="A6747" s="54">
        <v>46143.0</v>
      </c>
      <c r="B6747" s="2" t="s">
        <v>1957</v>
      </c>
      <c r="C6747" s="2" t="s">
        <v>8726</v>
      </c>
      <c r="D6747" s="2">
        <v>0.0</v>
      </c>
      <c r="E6747" s="2" t="s">
        <v>9192</v>
      </c>
      <c r="F6747" s="2"/>
      <c r="G6747" s="2"/>
      <c r="H6747" s="2" t="s">
        <v>8729</v>
      </c>
      <c r="I6747" s="107" t="s">
        <v>3187</v>
      </c>
      <c r="J6747" s="2" t="s">
        <v>9193</v>
      </c>
    </row>
    <row r="6748">
      <c r="A6748" s="54">
        <v>46144.0</v>
      </c>
      <c r="B6748" s="2" t="s">
        <v>1957</v>
      </c>
      <c r="C6748" s="2" t="s">
        <v>8726</v>
      </c>
      <c r="D6748" s="2">
        <v>0.0</v>
      </c>
      <c r="E6748" s="2" t="s">
        <v>9192</v>
      </c>
      <c r="F6748" s="2"/>
      <c r="G6748" s="2"/>
      <c r="H6748" s="2" t="s">
        <v>8729</v>
      </c>
      <c r="I6748" s="107" t="s">
        <v>3187</v>
      </c>
      <c r="J6748" s="2" t="s">
        <v>9193</v>
      </c>
    </row>
    <row r="6749">
      <c r="A6749" s="54">
        <v>46145.0</v>
      </c>
      <c r="B6749" s="2" t="s">
        <v>1957</v>
      </c>
      <c r="C6749" s="2" t="s">
        <v>8726</v>
      </c>
      <c r="D6749" s="2">
        <v>0.0</v>
      </c>
      <c r="E6749" s="2" t="s">
        <v>9192</v>
      </c>
      <c r="F6749" s="2"/>
      <c r="G6749" s="2"/>
      <c r="H6749" s="2" t="s">
        <v>8729</v>
      </c>
      <c r="I6749" s="107" t="s">
        <v>3187</v>
      </c>
      <c r="J6749" s="2" t="s">
        <v>9193</v>
      </c>
    </row>
    <row r="6750">
      <c r="A6750" s="54">
        <v>46146.0</v>
      </c>
      <c r="B6750" s="2" t="s">
        <v>1957</v>
      </c>
      <c r="C6750" s="2" t="s">
        <v>8726</v>
      </c>
      <c r="D6750" s="2">
        <v>0.0</v>
      </c>
      <c r="E6750" s="2" t="s">
        <v>9192</v>
      </c>
      <c r="F6750" s="2"/>
      <c r="G6750" s="2"/>
      <c r="H6750" s="2" t="s">
        <v>8729</v>
      </c>
      <c r="I6750" s="107" t="s">
        <v>3187</v>
      </c>
      <c r="J6750" s="2" t="s">
        <v>9193</v>
      </c>
    </row>
    <row r="6751">
      <c r="A6751" s="54">
        <v>46147.0</v>
      </c>
      <c r="B6751" s="2" t="s">
        <v>1957</v>
      </c>
      <c r="C6751" s="2" t="s">
        <v>8726</v>
      </c>
      <c r="D6751" s="2">
        <v>0.0</v>
      </c>
      <c r="E6751" s="2" t="s">
        <v>9192</v>
      </c>
      <c r="F6751" s="2"/>
      <c r="G6751" s="2"/>
      <c r="H6751" s="2" t="s">
        <v>8729</v>
      </c>
      <c r="I6751" s="107" t="s">
        <v>3187</v>
      </c>
      <c r="J6751" s="2" t="s">
        <v>9193</v>
      </c>
    </row>
    <row r="6752">
      <c r="A6752" s="54">
        <v>46148.0</v>
      </c>
      <c r="B6752" s="2" t="s">
        <v>1957</v>
      </c>
      <c r="C6752" s="2" t="s">
        <v>8726</v>
      </c>
      <c r="D6752" s="2">
        <v>0.0</v>
      </c>
      <c r="E6752" s="2" t="s">
        <v>9192</v>
      </c>
      <c r="F6752" s="2"/>
      <c r="G6752" s="2"/>
      <c r="H6752" s="2" t="s">
        <v>8729</v>
      </c>
      <c r="I6752" s="107" t="s">
        <v>3187</v>
      </c>
      <c r="J6752" s="2" t="s">
        <v>9193</v>
      </c>
    </row>
    <row r="6753">
      <c r="A6753" s="54">
        <v>46149.0</v>
      </c>
      <c r="B6753" s="2" t="s">
        <v>1957</v>
      </c>
      <c r="C6753" s="2" t="s">
        <v>8726</v>
      </c>
      <c r="D6753" s="2">
        <v>0.0</v>
      </c>
      <c r="E6753" s="2" t="s">
        <v>9192</v>
      </c>
      <c r="F6753" s="2"/>
      <c r="G6753" s="2"/>
      <c r="H6753" s="2" t="s">
        <v>8729</v>
      </c>
      <c r="I6753" s="107" t="s">
        <v>3187</v>
      </c>
      <c r="J6753" s="2" t="s">
        <v>9193</v>
      </c>
    </row>
    <row r="6754">
      <c r="A6754" s="54">
        <v>46150.0</v>
      </c>
      <c r="B6754" s="2" t="s">
        <v>1957</v>
      </c>
      <c r="C6754" s="2" t="s">
        <v>8726</v>
      </c>
      <c r="D6754" s="2">
        <v>0.0</v>
      </c>
      <c r="E6754" s="2" t="s">
        <v>9192</v>
      </c>
      <c r="F6754" s="2"/>
      <c r="G6754" s="2"/>
      <c r="H6754" s="2" t="s">
        <v>8729</v>
      </c>
      <c r="I6754" s="107" t="s">
        <v>3187</v>
      </c>
      <c r="J6754" s="2" t="s">
        <v>9193</v>
      </c>
    </row>
    <row r="6755">
      <c r="A6755" s="54">
        <v>46151.0</v>
      </c>
      <c r="B6755" s="2" t="s">
        <v>1957</v>
      </c>
      <c r="C6755" s="2" t="s">
        <v>8726</v>
      </c>
      <c r="D6755" s="2">
        <v>0.0</v>
      </c>
      <c r="E6755" s="2" t="s">
        <v>9192</v>
      </c>
      <c r="F6755" s="2"/>
      <c r="G6755" s="2"/>
      <c r="H6755" s="2" t="s">
        <v>8729</v>
      </c>
      <c r="I6755" s="107" t="s">
        <v>3187</v>
      </c>
      <c r="J6755" s="2" t="s">
        <v>9193</v>
      </c>
    </row>
    <row r="6756">
      <c r="A6756" s="54">
        <v>46152.0</v>
      </c>
      <c r="B6756" s="2" t="s">
        <v>1957</v>
      </c>
      <c r="C6756" s="2" t="s">
        <v>8726</v>
      </c>
      <c r="D6756" s="2">
        <v>0.0</v>
      </c>
      <c r="E6756" s="2" t="s">
        <v>9192</v>
      </c>
      <c r="F6756" s="2"/>
      <c r="G6756" s="2"/>
      <c r="H6756" s="2" t="s">
        <v>8729</v>
      </c>
      <c r="I6756" s="107" t="s">
        <v>3187</v>
      </c>
      <c r="J6756" s="2" t="s">
        <v>9193</v>
      </c>
    </row>
    <row r="6757">
      <c r="A6757" s="54">
        <v>46153.0</v>
      </c>
      <c r="B6757" s="2" t="s">
        <v>1957</v>
      </c>
      <c r="C6757" s="2" t="s">
        <v>8726</v>
      </c>
      <c r="D6757" s="2">
        <v>0.0</v>
      </c>
      <c r="E6757" s="2" t="s">
        <v>9192</v>
      </c>
      <c r="F6757" s="2"/>
      <c r="G6757" s="2"/>
      <c r="H6757" s="2" t="s">
        <v>8729</v>
      </c>
      <c r="I6757" s="107" t="s">
        <v>3187</v>
      </c>
      <c r="J6757" s="2" t="s">
        <v>9193</v>
      </c>
    </row>
    <row r="6758">
      <c r="A6758" s="54">
        <v>46154.0</v>
      </c>
      <c r="B6758" s="2" t="s">
        <v>1957</v>
      </c>
      <c r="C6758" s="2" t="s">
        <v>8726</v>
      </c>
      <c r="D6758" s="2">
        <v>0.0</v>
      </c>
      <c r="E6758" s="2" t="s">
        <v>9192</v>
      </c>
      <c r="F6758" s="2"/>
      <c r="G6758" s="2"/>
      <c r="H6758" s="2" t="s">
        <v>8729</v>
      </c>
      <c r="I6758" s="107" t="s">
        <v>3187</v>
      </c>
      <c r="J6758" s="2" t="s">
        <v>9193</v>
      </c>
    </row>
    <row r="6759">
      <c r="A6759" s="54">
        <v>46155.0</v>
      </c>
      <c r="B6759" s="2" t="s">
        <v>1957</v>
      </c>
      <c r="C6759" s="2" t="s">
        <v>8726</v>
      </c>
      <c r="D6759" s="2">
        <v>0.0</v>
      </c>
      <c r="E6759" s="2" t="s">
        <v>9192</v>
      </c>
      <c r="F6759" s="2"/>
      <c r="G6759" s="2"/>
      <c r="H6759" s="2" t="s">
        <v>8729</v>
      </c>
      <c r="I6759" s="107" t="s">
        <v>3187</v>
      </c>
      <c r="J6759" s="2" t="s">
        <v>9193</v>
      </c>
    </row>
    <row r="6760">
      <c r="A6760" s="54">
        <v>46156.0</v>
      </c>
      <c r="B6760" s="2" t="s">
        <v>1957</v>
      </c>
      <c r="C6760" s="2" t="s">
        <v>8726</v>
      </c>
      <c r="D6760" s="2">
        <v>1.0</v>
      </c>
      <c r="E6760" s="2" t="s">
        <v>9198</v>
      </c>
      <c r="F6760" s="48" t="s">
        <v>2209</v>
      </c>
      <c r="G6760" s="48" t="s">
        <v>2210</v>
      </c>
      <c r="H6760" s="2" t="s">
        <v>8738</v>
      </c>
      <c r="I6760" s="107" t="s">
        <v>3187</v>
      </c>
      <c r="J6760" s="2" t="s">
        <v>9195</v>
      </c>
    </row>
    <row r="6761">
      <c r="A6761" s="54">
        <v>46157.0</v>
      </c>
      <c r="B6761" s="2" t="s">
        <v>1957</v>
      </c>
      <c r="C6761" s="2" t="s">
        <v>8726</v>
      </c>
      <c r="D6761" s="2">
        <v>0.0</v>
      </c>
      <c r="E6761" s="2" t="s">
        <v>9192</v>
      </c>
      <c r="F6761" s="2"/>
      <c r="G6761" s="2"/>
      <c r="H6761" s="2" t="s">
        <v>8729</v>
      </c>
      <c r="I6761" s="107" t="s">
        <v>3187</v>
      </c>
      <c r="J6761" s="2" t="s">
        <v>9193</v>
      </c>
    </row>
    <row r="6762">
      <c r="A6762" s="54">
        <v>46158.0</v>
      </c>
      <c r="B6762" s="2" t="s">
        <v>1957</v>
      </c>
      <c r="C6762" s="2" t="s">
        <v>8726</v>
      </c>
      <c r="D6762" s="2">
        <v>0.0</v>
      </c>
      <c r="E6762" s="2" t="s">
        <v>9192</v>
      </c>
      <c r="F6762" s="2"/>
      <c r="G6762" s="2"/>
      <c r="H6762" s="2" t="s">
        <v>8729</v>
      </c>
      <c r="I6762" s="107" t="s">
        <v>3187</v>
      </c>
      <c r="J6762" s="2" t="s">
        <v>9193</v>
      </c>
    </row>
    <row r="6763">
      <c r="A6763" s="54">
        <v>46159.0</v>
      </c>
      <c r="B6763" s="2" t="s">
        <v>1957</v>
      </c>
      <c r="C6763" s="2" t="s">
        <v>8726</v>
      </c>
      <c r="D6763" s="2">
        <v>0.0</v>
      </c>
      <c r="E6763" s="2" t="s">
        <v>9192</v>
      </c>
      <c r="F6763" s="2"/>
      <c r="G6763" s="2"/>
      <c r="H6763" s="2" t="s">
        <v>8729</v>
      </c>
      <c r="I6763" s="107" t="s">
        <v>3187</v>
      </c>
      <c r="J6763" s="2" t="s">
        <v>9193</v>
      </c>
    </row>
    <row r="6764">
      <c r="A6764" s="54">
        <v>46160.0</v>
      </c>
      <c r="B6764" s="2" t="s">
        <v>1957</v>
      </c>
      <c r="C6764" s="2" t="s">
        <v>8726</v>
      </c>
      <c r="D6764" s="2">
        <v>0.0</v>
      </c>
      <c r="E6764" s="2" t="s">
        <v>9192</v>
      </c>
      <c r="F6764" s="2"/>
      <c r="G6764" s="2"/>
      <c r="H6764" s="2" t="s">
        <v>8729</v>
      </c>
      <c r="I6764" s="107" t="s">
        <v>3187</v>
      </c>
      <c r="J6764" s="2" t="s">
        <v>9193</v>
      </c>
    </row>
    <row r="6765">
      <c r="A6765" s="54">
        <v>46161.0</v>
      </c>
      <c r="B6765" s="2" t="s">
        <v>1957</v>
      </c>
      <c r="C6765" s="2" t="s">
        <v>8726</v>
      </c>
      <c r="D6765" s="2">
        <v>0.0</v>
      </c>
      <c r="E6765" s="2" t="s">
        <v>9192</v>
      </c>
      <c r="F6765" s="2"/>
      <c r="G6765" s="2"/>
      <c r="H6765" s="2" t="s">
        <v>8729</v>
      </c>
      <c r="I6765" s="107" t="s">
        <v>3187</v>
      </c>
      <c r="J6765" s="2" t="s">
        <v>9193</v>
      </c>
    </row>
    <row r="6766">
      <c r="A6766" s="54">
        <v>46162.0</v>
      </c>
      <c r="B6766" s="2" t="s">
        <v>1957</v>
      </c>
      <c r="C6766" s="2" t="s">
        <v>8726</v>
      </c>
      <c r="D6766" s="2">
        <v>0.0</v>
      </c>
      <c r="E6766" s="2" t="s">
        <v>9192</v>
      </c>
      <c r="F6766" s="2"/>
      <c r="G6766" s="2"/>
      <c r="H6766" s="2" t="s">
        <v>8729</v>
      </c>
      <c r="I6766" s="107" t="s">
        <v>3187</v>
      </c>
      <c r="J6766" s="2" t="s">
        <v>9193</v>
      </c>
    </row>
    <row r="6767">
      <c r="A6767" s="54">
        <v>46163.0</v>
      </c>
      <c r="B6767" s="2" t="s">
        <v>1957</v>
      </c>
      <c r="C6767" s="2" t="s">
        <v>8726</v>
      </c>
      <c r="D6767" s="2">
        <v>0.0</v>
      </c>
      <c r="E6767" s="2" t="s">
        <v>9192</v>
      </c>
      <c r="F6767" s="2"/>
      <c r="G6767" s="2"/>
      <c r="H6767" s="2" t="s">
        <v>8729</v>
      </c>
      <c r="I6767" s="107" t="s">
        <v>3187</v>
      </c>
      <c r="J6767" s="2" t="s">
        <v>9193</v>
      </c>
    </row>
    <row r="6768">
      <c r="A6768" s="54">
        <v>46164.0</v>
      </c>
      <c r="B6768" s="2" t="s">
        <v>1957</v>
      </c>
      <c r="C6768" s="2" t="s">
        <v>8726</v>
      </c>
      <c r="D6768" s="2">
        <v>0.0</v>
      </c>
      <c r="E6768" s="2" t="s">
        <v>9192</v>
      </c>
      <c r="F6768" s="2"/>
      <c r="G6768" s="2"/>
      <c r="H6768" s="2" t="s">
        <v>8729</v>
      </c>
      <c r="I6768" s="107" t="s">
        <v>3187</v>
      </c>
      <c r="J6768" s="2" t="s">
        <v>9193</v>
      </c>
    </row>
    <row r="6769">
      <c r="A6769" s="54">
        <v>46165.0</v>
      </c>
      <c r="B6769" s="2" t="s">
        <v>1957</v>
      </c>
      <c r="C6769" s="2" t="s">
        <v>8726</v>
      </c>
      <c r="D6769" s="2">
        <v>0.0</v>
      </c>
      <c r="E6769" s="2" t="s">
        <v>9192</v>
      </c>
      <c r="F6769" s="2"/>
      <c r="G6769" s="2"/>
      <c r="H6769" s="2" t="s">
        <v>8729</v>
      </c>
      <c r="I6769" s="107" t="s">
        <v>3187</v>
      </c>
      <c r="J6769" s="2" t="s">
        <v>9193</v>
      </c>
    </row>
    <row r="6770">
      <c r="A6770" s="54">
        <v>46166.0</v>
      </c>
      <c r="B6770" s="2" t="s">
        <v>1957</v>
      </c>
      <c r="C6770" s="2" t="s">
        <v>8726</v>
      </c>
      <c r="D6770" s="2">
        <v>0.0</v>
      </c>
      <c r="E6770" s="2" t="s">
        <v>9192</v>
      </c>
      <c r="F6770" s="2"/>
      <c r="G6770" s="2"/>
      <c r="H6770" s="2" t="s">
        <v>8729</v>
      </c>
      <c r="I6770" s="107" t="s">
        <v>3187</v>
      </c>
      <c r="J6770" s="2" t="s">
        <v>9193</v>
      </c>
    </row>
    <row r="6771">
      <c r="A6771" s="54">
        <v>46167.0</v>
      </c>
      <c r="B6771" s="2" t="s">
        <v>1957</v>
      </c>
      <c r="C6771" s="2" t="s">
        <v>8726</v>
      </c>
      <c r="D6771" s="2">
        <v>0.0</v>
      </c>
      <c r="E6771" s="2" t="s">
        <v>9192</v>
      </c>
      <c r="F6771" s="2"/>
      <c r="G6771" s="2"/>
      <c r="H6771" s="2" t="s">
        <v>8729</v>
      </c>
      <c r="I6771" s="107" t="s">
        <v>3187</v>
      </c>
      <c r="J6771" s="2" t="s">
        <v>9193</v>
      </c>
    </row>
    <row r="6772">
      <c r="A6772" s="54">
        <v>46168.0</v>
      </c>
      <c r="B6772" s="2" t="s">
        <v>1957</v>
      </c>
      <c r="C6772" s="2" t="s">
        <v>8726</v>
      </c>
      <c r="D6772" s="2">
        <v>0.0</v>
      </c>
      <c r="E6772" s="2" t="s">
        <v>9192</v>
      </c>
      <c r="F6772" s="2"/>
      <c r="G6772" s="2"/>
      <c r="H6772" s="2" t="s">
        <v>8729</v>
      </c>
      <c r="I6772" s="107" t="s">
        <v>3187</v>
      </c>
      <c r="J6772" s="2" t="s">
        <v>9193</v>
      </c>
    </row>
    <row r="6773">
      <c r="A6773" s="54">
        <v>46169.0</v>
      </c>
      <c r="B6773" s="2" t="s">
        <v>1957</v>
      </c>
      <c r="C6773" s="2" t="s">
        <v>8726</v>
      </c>
      <c r="D6773" s="2">
        <v>0.0</v>
      </c>
      <c r="E6773" s="2" t="s">
        <v>9192</v>
      </c>
      <c r="F6773" s="2"/>
      <c r="G6773" s="2"/>
      <c r="H6773" s="2" t="s">
        <v>8729</v>
      </c>
      <c r="I6773" s="107" t="s">
        <v>3187</v>
      </c>
      <c r="J6773" s="2" t="s">
        <v>9193</v>
      </c>
    </row>
    <row r="6774">
      <c r="A6774" s="54">
        <v>46170.0</v>
      </c>
      <c r="B6774" s="2" t="s">
        <v>1957</v>
      </c>
      <c r="C6774" s="2" t="s">
        <v>8726</v>
      </c>
      <c r="D6774" s="2">
        <v>0.0</v>
      </c>
      <c r="E6774" s="2" t="s">
        <v>9192</v>
      </c>
      <c r="F6774" s="2"/>
      <c r="G6774" s="2"/>
      <c r="H6774" s="2" t="s">
        <v>8729</v>
      </c>
      <c r="I6774" s="107" t="s">
        <v>3187</v>
      </c>
      <c r="J6774" s="2" t="s">
        <v>9193</v>
      </c>
    </row>
    <row r="6775">
      <c r="A6775" s="54">
        <v>46171.0</v>
      </c>
      <c r="B6775" s="2" t="s">
        <v>1957</v>
      </c>
      <c r="C6775" s="2" t="s">
        <v>8726</v>
      </c>
      <c r="D6775" s="2">
        <v>0.0</v>
      </c>
      <c r="E6775" s="2" t="s">
        <v>9192</v>
      </c>
      <c r="F6775" s="2"/>
      <c r="G6775" s="2"/>
      <c r="H6775" s="2" t="s">
        <v>8729</v>
      </c>
      <c r="I6775" s="107" t="s">
        <v>3187</v>
      </c>
      <c r="J6775" s="2" t="s">
        <v>9193</v>
      </c>
    </row>
    <row r="6776">
      <c r="A6776" s="54">
        <v>46172.0</v>
      </c>
      <c r="B6776" s="2" t="s">
        <v>1957</v>
      </c>
      <c r="C6776" s="2" t="s">
        <v>8726</v>
      </c>
      <c r="D6776" s="2">
        <v>0.0</v>
      </c>
      <c r="E6776" s="2" t="s">
        <v>9192</v>
      </c>
      <c r="F6776" s="2"/>
      <c r="G6776" s="2"/>
      <c r="H6776" s="2" t="s">
        <v>8729</v>
      </c>
      <c r="I6776" s="107" t="s">
        <v>3187</v>
      </c>
      <c r="J6776" s="2" t="s">
        <v>9193</v>
      </c>
    </row>
    <row r="6777">
      <c r="A6777" s="54">
        <v>46173.0</v>
      </c>
      <c r="B6777" s="2" t="s">
        <v>1957</v>
      </c>
      <c r="C6777" s="2" t="s">
        <v>8726</v>
      </c>
      <c r="D6777" s="2">
        <v>0.0</v>
      </c>
      <c r="E6777" s="2" t="s">
        <v>9192</v>
      </c>
      <c r="F6777" s="2"/>
      <c r="G6777" s="2"/>
      <c r="H6777" s="2" t="s">
        <v>8729</v>
      </c>
      <c r="I6777" s="107" t="s">
        <v>3187</v>
      </c>
      <c r="J6777" s="2" t="s">
        <v>9193</v>
      </c>
    </row>
    <row r="6778">
      <c r="A6778" s="54">
        <v>46174.0</v>
      </c>
      <c r="B6778" s="2" t="s">
        <v>1957</v>
      </c>
      <c r="C6778" s="2" t="s">
        <v>8726</v>
      </c>
      <c r="D6778" s="2">
        <v>0.0</v>
      </c>
      <c r="E6778" s="2" t="s">
        <v>9192</v>
      </c>
      <c r="F6778" s="2"/>
      <c r="G6778" s="2"/>
      <c r="H6778" s="2" t="s">
        <v>8729</v>
      </c>
      <c r="I6778" s="107" t="s">
        <v>3187</v>
      </c>
      <c r="J6778" s="2" t="s">
        <v>9193</v>
      </c>
    </row>
    <row r="6779">
      <c r="A6779" s="54">
        <v>46175.0</v>
      </c>
      <c r="B6779" s="2" t="s">
        <v>1957</v>
      </c>
      <c r="C6779" s="2" t="s">
        <v>8726</v>
      </c>
      <c r="D6779" s="2">
        <v>0.0</v>
      </c>
      <c r="E6779" s="2" t="s">
        <v>9192</v>
      </c>
      <c r="F6779" s="2"/>
      <c r="G6779" s="2"/>
      <c r="H6779" s="2" t="s">
        <v>8729</v>
      </c>
      <c r="I6779" s="107" t="s">
        <v>3187</v>
      </c>
      <c r="J6779" s="2" t="s">
        <v>9193</v>
      </c>
    </row>
    <row r="6780">
      <c r="A6780" s="54">
        <v>46176.0</v>
      </c>
      <c r="B6780" s="2" t="s">
        <v>1957</v>
      </c>
      <c r="C6780" s="2" t="s">
        <v>8726</v>
      </c>
      <c r="D6780" s="2">
        <v>0.0</v>
      </c>
      <c r="E6780" s="2" t="s">
        <v>9192</v>
      </c>
      <c r="F6780" s="2"/>
      <c r="G6780" s="2"/>
      <c r="H6780" s="2" t="s">
        <v>8729</v>
      </c>
      <c r="I6780" s="107" t="s">
        <v>3187</v>
      </c>
      <c r="J6780" s="2" t="s">
        <v>9193</v>
      </c>
    </row>
    <row r="6781">
      <c r="A6781" s="54">
        <v>46177.0</v>
      </c>
      <c r="B6781" s="2" t="s">
        <v>1957</v>
      </c>
      <c r="C6781" s="2" t="s">
        <v>8726</v>
      </c>
      <c r="D6781" s="2">
        <v>0.0</v>
      </c>
      <c r="E6781" s="2" t="s">
        <v>9192</v>
      </c>
      <c r="F6781" s="2"/>
      <c r="G6781" s="2"/>
      <c r="H6781" s="2" t="s">
        <v>8729</v>
      </c>
      <c r="I6781" s="107" t="s">
        <v>3187</v>
      </c>
      <c r="J6781" s="2" t="s">
        <v>9193</v>
      </c>
    </row>
    <row r="6782">
      <c r="A6782" s="54">
        <v>46178.0</v>
      </c>
      <c r="B6782" s="2" t="s">
        <v>1957</v>
      </c>
      <c r="C6782" s="2" t="s">
        <v>8726</v>
      </c>
      <c r="D6782" s="2">
        <v>0.0</v>
      </c>
      <c r="E6782" s="2" t="s">
        <v>9192</v>
      </c>
      <c r="F6782" s="2"/>
      <c r="G6782" s="2"/>
      <c r="H6782" s="2" t="s">
        <v>8729</v>
      </c>
      <c r="I6782" s="107" t="s">
        <v>3187</v>
      </c>
      <c r="J6782" s="2" t="s">
        <v>9193</v>
      </c>
    </row>
    <row r="6783">
      <c r="A6783" s="54">
        <v>46179.0</v>
      </c>
      <c r="B6783" s="2" t="s">
        <v>1957</v>
      </c>
      <c r="C6783" s="2" t="s">
        <v>8726</v>
      </c>
      <c r="D6783" s="2">
        <v>0.0</v>
      </c>
      <c r="E6783" s="2" t="s">
        <v>9192</v>
      </c>
      <c r="F6783" s="2"/>
      <c r="G6783" s="2"/>
      <c r="H6783" s="2" t="s">
        <v>8729</v>
      </c>
      <c r="I6783" s="107" t="s">
        <v>3187</v>
      </c>
      <c r="J6783" s="2" t="s">
        <v>9193</v>
      </c>
    </row>
    <row r="6784">
      <c r="A6784" s="54">
        <v>46180.0</v>
      </c>
      <c r="B6784" s="2" t="s">
        <v>1957</v>
      </c>
      <c r="C6784" s="2" t="s">
        <v>8726</v>
      </c>
      <c r="D6784" s="2">
        <v>0.0</v>
      </c>
      <c r="E6784" s="2" t="s">
        <v>9192</v>
      </c>
      <c r="F6784" s="2"/>
      <c r="G6784" s="2"/>
      <c r="H6784" s="2" t="s">
        <v>8729</v>
      </c>
      <c r="I6784" s="107" t="s">
        <v>3187</v>
      </c>
      <c r="J6784" s="2" t="s">
        <v>9193</v>
      </c>
    </row>
    <row r="6785">
      <c r="A6785" s="54">
        <v>46181.0</v>
      </c>
      <c r="B6785" s="2" t="s">
        <v>1957</v>
      </c>
      <c r="C6785" s="2" t="s">
        <v>8726</v>
      </c>
      <c r="D6785" s="2">
        <v>0.0</v>
      </c>
      <c r="E6785" s="2" t="s">
        <v>9192</v>
      </c>
      <c r="F6785" s="2"/>
      <c r="G6785" s="2"/>
      <c r="H6785" s="2" t="s">
        <v>8729</v>
      </c>
      <c r="I6785" s="107" t="s">
        <v>3187</v>
      </c>
      <c r="J6785" s="2" t="s">
        <v>9193</v>
      </c>
    </row>
    <row r="6786">
      <c r="A6786" s="54">
        <v>46182.0</v>
      </c>
      <c r="B6786" s="2" t="s">
        <v>1957</v>
      </c>
      <c r="C6786" s="2" t="s">
        <v>8726</v>
      </c>
      <c r="D6786" s="2">
        <v>0.0</v>
      </c>
      <c r="E6786" s="2" t="s">
        <v>9192</v>
      </c>
      <c r="F6786" s="2"/>
      <c r="G6786" s="2"/>
      <c r="H6786" s="2" t="s">
        <v>8729</v>
      </c>
      <c r="I6786" s="107" t="s">
        <v>3187</v>
      </c>
      <c r="J6786" s="2" t="s">
        <v>9193</v>
      </c>
    </row>
    <row r="6787">
      <c r="A6787" s="54">
        <v>46183.0</v>
      </c>
      <c r="B6787" s="2" t="s">
        <v>1957</v>
      </c>
      <c r="C6787" s="2" t="s">
        <v>8726</v>
      </c>
      <c r="D6787" s="2">
        <v>0.0</v>
      </c>
      <c r="E6787" s="2" t="s">
        <v>9192</v>
      </c>
      <c r="F6787" s="2"/>
      <c r="G6787" s="2"/>
      <c r="H6787" s="2" t="s">
        <v>8729</v>
      </c>
      <c r="I6787" s="107" t="s">
        <v>3187</v>
      </c>
      <c r="J6787" s="2" t="s">
        <v>9193</v>
      </c>
    </row>
    <row r="6788">
      <c r="A6788" s="54">
        <v>46184.0</v>
      </c>
      <c r="B6788" s="2" t="s">
        <v>1957</v>
      </c>
      <c r="C6788" s="2" t="s">
        <v>8726</v>
      </c>
      <c r="D6788" s="2">
        <v>0.0</v>
      </c>
      <c r="E6788" s="2" t="s">
        <v>9192</v>
      </c>
      <c r="F6788" s="2"/>
      <c r="G6788" s="2"/>
      <c r="H6788" s="2" t="s">
        <v>8729</v>
      </c>
      <c r="I6788" s="107" t="s">
        <v>3187</v>
      </c>
      <c r="J6788" s="2" t="s">
        <v>9193</v>
      </c>
    </row>
    <row r="6789">
      <c r="A6789" s="54">
        <v>46185.0</v>
      </c>
      <c r="B6789" s="2" t="s">
        <v>1957</v>
      </c>
      <c r="C6789" s="2" t="s">
        <v>8726</v>
      </c>
      <c r="D6789" s="2">
        <v>0.0</v>
      </c>
      <c r="E6789" s="2" t="s">
        <v>9192</v>
      </c>
      <c r="F6789" s="2"/>
      <c r="G6789" s="2"/>
      <c r="H6789" s="2" t="s">
        <v>8729</v>
      </c>
      <c r="I6789" s="107" t="s">
        <v>3187</v>
      </c>
      <c r="J6789" s="2" t="s">
        <v>9193</v>
      </c>
    </row>
    <row r="6790">
      <c r="A6790" s="54">
        <v>46186.0</v>
      </c>
      <c r="B6790" s="2" t="s">
        <v>1957</v>
      </c>
      <c r="C6790" s="2" t="s">
        <v>8726</v>
      </c>
      <c r="D6790" s="2">
        <v>0.0</v>
      </c>
      <c r="E6790" s="2" t="s">
        <v>9192</v>
      </c>
      <c r="F6790" s="2"/>
      <c r="G6790" s="2"/>
      <c r="H6790" s="2" t="s">
        <v>8729</v>
      </c>
      <c r="I6790" s="107" t="s">
        <v>3187</v>
      </c>
      <c r="J6790" s="2" t="s">
        <v>9193</v>
      </c>
    </row>
    <row r="6791">
      <c r="A6791" s="54">
        <v>46187.0</v>
      </c>
      <c r="B6791" s="2" t="s">
        <v>1957</v>
      </c>
      <c r="C6791" s="2" t="s">
        <v>8726</v>
      </c>
      <c r="D6791" s="2">
        <v>0.0</v>
      </c>
      <c r="E6791" s="2" t="s">
        <v>9192</v>
      </c>
      <c r="F6791" s="2"/>
      <c r="G6791" s="2"/>
      <c r="H6791" s="2" t="s">
        <v>8729</v>
      </c>
      <c r="I6791" s="107" t="s">
        <v>3187</v>
      </c>
      <c r="J6791" s="2" t="s">
        <v>9193</v>
      </c>
    </row>
    <row r="6792">
      <c r="A6792" s="54">
        <v>46188.0</v>
      </c>
      <c r="B6792" s="2" t="s">
        <v>1957</v>
      </c>
      <c r="C6792" s="2" t="s">
        <v>8726</v>
      </c>
      <c r="D6792" s="2">
        <v>0.0</v>
      </c>
      <c r="E6792" s="2" t="s">
        <v>9192</v>
      </c>
      <c r="F6792" s="2"/>
      <c r="G6792" s="2"/>
      <c r="H6792" s="2" t="s">
        <v>8729</v>
      </c>
      <c r="I6792" s="107" t="s">
        <v>3187</v>
      </c>
      <c r="J6792" s="2" t="s">
        <v>9193</v>
      </c>
    </row>
    <row r="6793">
      <c r="A6793" s="54">
        <v>46189.0</v>
      </c>
      <c r="B6793" s="2" t="s">
        <v>1957</v>
      </c>
      <c r="C6793" s="2" t="s">
        <v>8726</v>
      </c>
      <c r="D6793" s="2">
        <v>0.0</v>
      </c>
      <c r="E6793" s="2" t="s">
        <v>9192</v>
      </c>
      <c r="F6793" s="2"/>
      <c r="G6793" s="2"/>
      <c r="H6793" s="2" t="s">
        <v>8729</v>
      </c>
      <c r="I6793" s="107" t="s">
        <v>3187</v>
      </c>
      <c r="J6793" s="2" t="s">
        <v>9193</v>
      </c>
    </row>
    <row r="6794">
      <c r="A6794" s="54">
        <v>46190.0</v>
      </c>
      <c r="B6794" s="2" t="s">
        <v>1957</v>
      </c>
      <c r="C6794" s="2" t="s">
        <v>8726</v>
      </c>
      <c r="D6794" s="2">
        <v>0.0</v>
      </c>
      <c r="E6794" s="2" t="s">
        <v>9192</v>
      </c>
      <c r="F6794" s="2"/>
      <c r="G6794" s="2"/>
      <c r="H6794" s="2" t="s">
        <v>8729</v>
      </c>
      <c r="I6794" s="107" t="s">
        <v>3187</v>
      </c>
      <c r="J6794" s="2" t="s">
        <v>9193</v>
      </c>
    </row>
    <row r="6795">
      <c r="A6795" s="54">
        <v>46191.0</v>
      </c>
      <c r="B6795" s="2" t="s">
        <v>1957</v>
      </c>
      <c r="C6795" s="2" t="s">
        <v>8726</v>
      </c>
      <c r="D6795" s="2">
        <v>0.0</v>
      </c>
      <c r="E6795" s="2" t="s">
        <v>9192</v>
      </c>
      <c r="F6795" s="2"/>
      <c r="G6795" s="2"/>
      <c r="H6795" s="2" t="s">
        <v>8729</v>
      </c>
      <c r="I6795" s="107" t="s">
        <v>3187</v>
      </c>
      <c r="J6795" s="2" t="s">
        <v>9193</v>
      </c>
    </row>
    <row r="6796">
      <c r="A6796" s="54">
        <v>46192.0</v>
      </c>
      <c r="B6796" s="2" t="s">
        <v>1957</v>
      </c>
      <c r="C6796" s="2" t="s">
        <v>8726</v>
      </c>
      <c r="D6796" s="2">
        <v>0.0</v>
      </c>
      <c r="E6796" s="2" t="s">
        <v>9192</v>
      </c>
      <c r="F6796" s="2"/>
      <c r="G6796" s="2"/>
      <c r="H6796" s="2" t="s">
        <v>8729</v>
      </c>
      <c r="I6796" s="107" t="s">
        <v>3187</v>
      </c>
      <c r="J6796" s="2" t="s">
        <v>9193</v>
      </c>
    </row>
    <row r="6797">
      <c r="A6797" s="54">
        <v>46193.0</v>
      </c>
      <c r="B6797" s="2" t="s">
        <v>1957</v>
      </c>
      <c r="C6797" s="2" t="s">
        <v>8726</v>
      </c>
      <c r="D6797" s="2">
        <v>0.0</v>
      </c>
      <c r="E6797" s="2" t="s">
        <v>9192</v>
      </c>
      <c r="F6797" s="2"/>
      <c r="G6797" s="2"/>
      <c r="H6797" s="2" t="s">
        <v>8729</v>
      </c>
      <c r="I6797" s="107" t="s">
        <v>3187</v>
      </c>
      <c r="J6797" s="2" t="s">
        <v>9193</v>
      </c>
    </row>
    <row r="6798">
      <c r="A6798" s="54">
        <v>46194.0</v>
      </c>
      <c r="B6798" s="2" t="s">
        <v>1957</v>
      </c>
      <c r="C6798" s="2" t="s">
        <v>8726</v>
      </c>
      <c r="D6798" s="2">
        <v>0.0</v>
      </c>
      <c r="E6798" s="2" t="s">
        <v>9192</v>
      </c>
      <c r="F6798" s="2"/>
      <c r="G6798" s="2"/>
      <c r="H6798" s="2" t="s">
        <v>8729</v>
      </c>
      <c r="I6798" s="107" t="s">
        <v>3187</v>
      </c>
      <c r="J6798" s="2" t="s">
        <v>9193</v>
      </c>
    </row>
    <row r="6799">
      <c r="A6799" s="54">
        <v>46195.0</v>
      </c>
      <c r="B6799" s="2" t="s">
        <v>1957</v>
      </c>
      <c r="C6799" s="2" t="s">
        <v>8726</v>
      </c>
      <c r="D6799" s="2">
        <v>0.0</v>
      </c>
      <c r="E6799" s="2" t="s">
        <v>9192</v>
      </c>
      <c r="F6799" s="2"/>
      <c r="G6799" s="2"/>
      <c r="H6799" s="2" t="s">
        <v>8729</v>
      </c>
      <c r="I6799" s="107" t="s">
        <v>3187</v>
      </c>
      <c r="J6799" s="2" t="s">
        <v>9193</v>
      </c>
    </row>
    <row r="6800">
      <c r="A6800" s="54">
        <v>46196.0</v>
      </c>
      <c r="B6800" s="2" t="s">
        <v>1957</v>
      </c>
      <c r="C6800" s="2" t="s">
        <v>8726</v>
      </c>
      <c r="D6800" s="2">
        <v>0.0</v>
      </c>
      <c r="E6800" s="2" t="s">
        <v>9192</v>
      </c>
      <c r="F6800" s="2"/>
      <c r="G6800" s="2"/>
      <c r="H6800" s="2" t="s">
        <v>8729</v>
      </c>
      <c r="I6800" s="107" t="s">
        <v>3187</v>
      </c>
      <c r="J6800" s="2" t="s">
        <v>9193</v>
      </c>
    </row>
    <row r="6801">
      <c r="A6801" s="54">
        <v>46197.0</v>
      </c>
      <c r="B6801" s="2" t="s">
        <v>1957</v>
      </c>
      <c r="C6801" s="2" t="s">
        <v>8726</v>
      </c>
      <c r="D6801" s="2">
        <v>0.0</v>
      </c>
      <c r="E6801" s="2" t="s">
        <v>9192</v>
      </c>
      <c r="F6801" s="2"/>
      <c r="G6801" s="2"/>
      <c r="H6801" s="2" t="s">
        <v>8729</v>
      </c>
      <c r="I6801" s="107" t="s">
        <v>3187</v>
      </c>
      <c r="J6801" s="2" t="s">
        <v>9193</v>
      </c>
    </row>
    <row r="6802">
      <c r="A6802" s="54">
        <v>46198.0</v>
      </c>
      <c r="B6802" s="2" t="s">
        <v>1957</v>
      </c>
      <c r="C6802" s="2" t="s">
        <v>8726</v>
      </c>
      <c r="D6802" s="2">
        <v>0.0</v>
      </c>
      <c r="E6802" s="2" t="s">
        <v>9192</v>
      </c>
      <c r="F6802" s="2"/>
      <c r="G6802" s="2"/>
      <c r="H6802" s="2" t="s">
        <v>8729</v>
      </c>
      <c r="I6802" s="107" t="s">
        <v>3187</v>
      </c>
      <c r="J6802" s="2" t="s">
        <v>9193</v>
      </c>
    </row>
    <row r="6803">
      <c r="A6803" s="54">
        <v>46199.0</v>
      </c>
      <c r="B6803" s="2" t="s">
        <v>1957</v>
      </c>
      <c r="C6803" s="2" t="s">
        <v>8726</v>
      </c>
      <c r="D6803" s="2">
        <v>1.0</v>
      </c>
      <c r="E6803" s="2" t="s">
        <v>9199</v>
      </c>
      <c r="F6803" s="48" t="s">
        <v>2220</v>
      </c>
      <c r="G6803" s="48" t="s">
        <v>2221</v>
      </c>
      <c r="H6803" s="2" t="s">
        <v>8738</v>
      </c>
      <c r="I6803" s="107" t="s">
        <v>3187</v>
      </c>
      <c r="J6803" s="2" t="s">
        <v>9195</v>
      </c>
    </row>
    <row r="6804">
      <c r="A6804" s="54">
        <v>46200.0</v>
      </c>
      <c r="B6804" s="2" t="s">
        <v>1957</v>
      </c>
      <c r="C6804" s="2" t="s">
        <v>8726</v>
      </c>
      <c r="D6804" s="2">
        <v>0.0</v>
      </c>
      <c r="E6804" s="2" t="s">
        <v>9192</v>
      </c>
      <c r="F6804" s="2"/>
      <c r="G6804" s="2"/>
      <c r="H6804" s="2" t="s">
        <v>8729</v>
      </c>
      <c r="I6804" s="107" t="s">
        <v>3187</v>
      </c>
      <c r="J6804" s="2" t="s">
        <v>9193</v>
      </c>
    </row>
    <row r="6805">
      <c r="A6805" s="54">
        <v>46201.0</v>
      </c>
      <c r="B6805" s="2" t="s">
        <v>1957</v>
      </c>
      <c r="C6805" s="2" t="s">
        <v>8726</v>
      </c>
      <c r="D6805" s="2">
        <v>0.0</v>
      </c>
      <c r="E6805" s="2" t="s">
        <v>9192</v>
      </c>
      <c r="F6805" s="2"/>
      <c r="G6805" s="2"/>
      <c r="H6805" s="2" t="s">
        <v>8729</v>
      </c>
      <c r="I6805" s="107" t="s">
        <v>3187</v>
      </c>
      <c r="J6805" s="2" t="s">
        <v>9193</v>
      </c>
    </row>
    <row r="6806">
      <c r="A6806" s="54">
        <v>46202.0</v>
      </c>
      <c r="B6806" s="2" t="s">
        <v>1957</v>
      </c>
      <c r="C6806" s="2" t="s">
        <v>8726</v>
      </c>
      <c r="D6806" s="2">
        <v>0.0</v>
      </c>
      <c r="E6806" s="2" t="s">
        <v>9192</v>
      </c>
      <c r="F6806" s="2"/>
      <c r="G6806" s="2"/>
      <c r="H6806" s="2" t="s">
        <v>8729</v>
      </c>
      <c r="I6806" s="107" t="s">
        <v>3187</v>
      </c>
      <c r="J6806" s="2" t="s">
        <v>9193</v>
      </c>
    </row>
    <row r="6807">
      <c r="A6807" s="54">
        <v>46203.0</v>
      </c>
      <c r="B6807" s="2" t="s">
        <v>1957</v>
      </c>
      <c r="C6807" s="2" t="s">
        <v>8726</v>
      </c>
      <c r="D6807" s="2">
        <v>0.0</v>
      </c>
      <c r="E6807" s="2" t="s">
        <v>9192</v>
      </c>
      <c r="F6807" s="2"/>
      <c r="G6807" s="2"/>
      <c r="H6807" s="2" t="s">
        <v>8729</v>
      </c>
      <c r="I6807" s="107" t="s">
        <v>3187</v>
      </c>
      <c r="J6807" s="2" t="s">
        <v>9193</v>
      </c>
    </row>
    <row r="6808">
      <c r="A6808" s="54">
        <v>46204.0</v>
      </c>
      <c r="B6808" s="2" t="s">
        <v>1957</v>
      </c>
      <c r="C6808" s="2" t="s">
        <v>8726</v>
      </c>
      <c r="D6808" s="2">
        <v>0.0</v>
      </c>
      <c r="E6808" s="2" t="s">
        <v>9192</v>
      </c>
      <c r="F6808" s="2"/>
      <c r="G6808" s="2"/>
      <c r="H6808" s="2" t="s">
        <v>8729</v>
      </c>
      <c r="I6808" s="107" t="s">
        <v>3187</v>
      </c>
      <c r="J6808" s="2" t="s">
        <v>9193</v>
      </c>
    </row>
    <row r="6809">
      <c r="A6809" s="54">
        <v>46205.0</v>
      </c>
      <c r="B6809" s="2" t="s">
        <v>1957</v>
      </c>
      <c r="C6809" s="2" t="s">
        <v>8726</v>
      </c>
      <c r="D6809" s="2">
        <v>0.0</v>
      </c>
      <c r="E6809" s="2" t="s">
        <v>9192</v>
      </c>
      <c r="F6809" s="2"/>
      <c r="G6809" s="2"/>
      <c r="H6809" s="2" t="s">
        <v>8729</v>
      </c>
      <c r="I6809" s="107" t="s">
        <v>3187</v>
      </c>
      <c r="J6809" s="2" t="s">
        <v>9193</v>
      </c>
    </row>
    <row r="6810">
      <c r="A6810" s="54">
        <v>46206.0</v>
      </c>
      <c r="B6810" s="2" t="s">
        <v>1957</v>
      </c>
      <c r="C6810" s="2" t="s">
        <v>8726</v>
      </c>
      <c r="D6810" s="2">
        <v>0.0</v>
      </c>
      <c r="E6810" s="2" t="s">
        <v>9192</v>
      </c>
      <c r="F6810" s="2"/>
      <c r="G6810" s="2"/>
      <c r="H6810" s="2" t="s">
        <v>8729</v>
      </c>
      <c r="I6810" s="107" t="s">
        <v>3187</v>
      </c>
      <c r="J6810" s="2" t="s">
        <v>9193</v>
      </c>
    </row>
    <row r="6811">
      <c r="A6811" s="54">
        <v>46207.0</v>
      </c>
      <c r="B6811" s="2" t="s">
        <v>1957</v>
      </c>
      <c r="C6811" s="2" t="s">
        <v>8726</v>
      </c>
      <c r="D6811" s="2">
        <v>0.0</v>
      </c>
      <c r="E6811" s="2" t="s">
        <v>9192</v>
      </c>
      <c r="F6811" s="2"/>
      <c r="G6811" s="2"/>
      <c r="H6811" s="2" t="s">
        <v>8729</v>
      </c>
      <c r="I6811" s="107" t="s">
        <v>3187</v>
      </c>
      <c r="J6811" s="2" t="s">
        <v>9193</v>
      </c>
    </row>
    <row r="6812">
      <c r="A6812" s="54">
        <v>46208.0</v>
      </c>
      <c r="B6812" s="2" t="s">
        <v>1957</v>
      </c>
      <c r="C6812" s="2" t="s">
        <v>8726</v>
      </c>
      <c r="D6812" s="2">
        <v>0.0</v>
      </c>
      <c r="E6812" s="2" t="s">
        <v>9192</v>
      </c>
      <c r="F6812" s="2"/>
      <c r="G6812" s="2"/>
      <c r="H6812" s="2" t="s">
        <v>8729</v>
      </c>
      <c r="I6812" s="107" t="s">
        <v>3187</v>
      </c>
      <c r="J6812" s="2" t="s">
        <v>9193</v>
      </c>
    </row>
    <row r="6813">
      <c r="A6813" s="54">
        <v>46209.0</v>
      </c>
      <c r="B6813" s="2" t="s">
        <v>1957</v>
      </c>
      <c r="C6813" s="2" t="s">
        <v>8726</v>
      </c>
      <c r="D6813" s="2">
        <v>0.0</v>
      </c>
      <c r="E6813" s="2" t="s">
        <v>9192</v>
      </c>
      <c r="F6813" s="2"/>
      <c r="G6813" s="2"/>
      <c r="H6813" s="2" t="s">
        <v>8729</v>
      </c>
      <c r="I6813" s="107" t="s">
        <v>3187</v>
      </c>
      <c r="J6813" s="2" t="s">
        <v>9193</v>
      </c>
    </row>
    <row r="6814">
      <c r="A6814" s="54">
        <v>46210.0</v>
      </c>
      <c r="B6814" s="2" t="s">
        <v>1957</v>
      </c>
      <c r="C6814" s="2" t="s">
        <v>8726</v>
      </c>
      <c r="D6814" s="2">
        <v>0.0</v>
      </c>
      <c r="E6814" s="2" t="s">
        <v>9192</v>
      </c>
      <c r="F6814" s="2"/>
      <c r="G6814" s="2"/>
      <c r="H6814" s="2" t="s">
        <v>8729</v>
      </c>
      <c r="I6814" s="107" t="s">
        <v>3187</v>
      </c>
      <c r="J6814" s="2" t="s">
        <v>9193</v>
      </c>
    </row>
    <row r="6815">
      <c r="A6815" s="54">
        <v>46211.0</v>
      </c>
      <c r="B6815" s="2" t="s">
        <v>1957</v>
      </c>
      <c r="C6815" s="2" t="s">
        <v>8726</v>
      </c>
      <c r="D6815" s="2">
        <v>0.0</v>
      </c>
      <c r="E6815" s="2" t="s">
        <v>9192</v>
      </c>
      <c r="F6815" s="2"/>
      <c r="G6815" s="2"/>
      <c r="H6815" s="2" t="s">
        <v>8729</v>
      </c>
      <c r="I6815" s="107" t="s">
        <v>3187</v>
      </c>
      <c r="J6815" s="2" t="s">
        <v>9193</v>
      </c>
    </row>
    <row r="6816">
      <c r="A6816" s="54">
        <v>46212.0</v>
      </c>
      <c r="B6816" s="2" t="s">
        <v>1957</v>
      </c>
      <c r="C6816" s="2" t="s">
        <v>8726</v>
      </c>
      <c r="D6816" s="2">
        <v>0.0</v>
      </c>
      <c r="E6816" s="2" t="s">
        <v>9192</v>
      </c>
      <c r="F6816" s="2"/>
      <c r="G6816" s="2"/>
      <c r="H6816" s="2" t="s">
        <v>8729</v>
      </c>
      <c r="I6816" s="107" t="s">
        <v>3187</v>
      </c>
      <c r="J6816" s="2" t="s">
        <v>9193</v>
      </c>
    </row>
    <row r="6817">
      <c r="A6817" s="54">
        <v>46213.0</v>
      </c>
      <c r="B6817" s="2" t="s">
        <v>1957</v>
      </c>
      <c r="C6817" s="2" t="s">
        <v>8726</v>
      </c>
      <c r="D6817" s="2">
        <v>0.0</v>
      </c>
      <c r="E6817" s="2" t="s">
        <v>9192</v>
      </c>
      <c r="F6817" s="2"/>
      <c r="G6817" s="2"/>
      <c r="H6817" s="2" t="s">
        <v>8729</v>
      </c>
      <c r="I6817" s="107" t="s">
        <v>3187</v>
      </c>
      <c r="J6817" s="2" t="s">
        <v>9193</v>
      </c>
    </row>
    <row r="6818">
      <c r="A6818" s="54">
        <v>46214.0</v>
      </c>
      <c r="B6818" s="2" t="s">
        <v>1957</v>
      </c>
      <c r="C6818" s="2" t="s">
        <v>8726</v>
      </c>
      <c r="D6818" s="2">
        <v>0.0</v>
      </c>
      <c r="E6818" s="2" t="s">
        <v>9192</v>
      </c>
      <c r="F6818" s="2"/>
      <c r="G6818" s="2"/>
      <c r="H6818" s="2" t="s">
        <v>8729</v>
      </c>
      <c r="I6818" s="107" t="s">
        <v>3187</v>
      </c>
      <c r="J6818" s="2" t="s">
        <v>9193</v>
      </c>
    </row>
    <row r="6819">
      <c r="A6819" s="54">
        <v>46215.0</v>
      </c>
      <c r="B6819" s="2" t="s">
        <v>1957</v>
      </c>
      <c r="C6819" s="2" t="s">
        <v>8726</v>
      </c>
      <c r="D6819" s="2">
        <v>0.0</v>
      </c>
      <c r="E6819" s="2" t="s">
        <v>9192</v>
      </c>
      <c r="F6819" s="2"/>
      <c r="G6819" s="2"/>
      <c r="H6819" s="2" t="s">
        <v>8729</v>
      </c>
      <c r="I6819" s="107" t="s">
        <v>3187</v>
      </c>
      <c r="J6819" s="2" t="s">
        <v>9193</v>
      </c>
    </row>
    <row r="6820">
      <c r="A6820" s="54">
        <v>46216.0</v>
      </c>
      <c r="B6820" s="2" t="s">
        <v>1957</v>
      </c>
      <c r="C6820" s="2" t="s">
        <v>8726</v>
      </c>
      <c r="D6820" s="2">
        <v>0.0</v>
      </c>
      <c r="E6820" s="2" t="s">
        <v>9192</v>
      </c>
      <c r="F6820" s="2"/>
      <c r="G6820" s="2"/>
      <c r="H6820" s="2" t="s">
        <v>8729</v>
      </c>
      <c r="I6820" s="107" t="s">
        <v>3187</v>
      </c>
      <c r="J6820" s="2" t="s">
        <v>9193</v>
      </c>
    </row>
    <row r="6821">
      <c r="A6821" s="54">
        <v>46217.0</v>
      </c>
      <c r="B6821" s="2" t="s">
        <v>1957</v>
      </c>
      <c r="C6821" s="2" t="s">
        <v>8726</v>
      </c>
      <c r="D6821" s="2">
        <v>0.0</v>
      </c>
      <c r="E6821" s="2" t="s">
        <v>9192</v>
      </c>
      <c r="F6821" s="2"/>
      <c r="G6821" s="2"/>
      <c r="H6821" s="2" t="s">
        <v>8729</v>
      </c>
      <c r="I6821" s="107" t="s">
        <v>3187</v>
      </c>
      <c r="J6821" s="2" t="s">
        <v>9193</v>
      </c>
    </row>
    <row r="6822">
      <c r="A6822" s="54">
        <v>46218.0</v>
      </c>
      <c r="B6822" s="2" t="s">
        <v>1957</v>
      </c>
      <c r="C6822" s="2" t="s">
        <v>8726</v>
      </c>
      <c r="D6822" s="2">
        <v>0.0</v>
      </c>
      <c r="E6822" s="2" t="s">
        <v>9192</v>
      </c>
      <c r="F6822" s="2"/>
      <c r="G6822" s="2"/>
      <c r="H6822" s="2" t="s">
        <v>8729</v>
      </c>
      <c r="I6822" s="107" t="s">
        <v>3187</v>
      </c>
      <c r="J6822" s="2" t="s">
        <v>9193</v>
      </c>
    </row>
    <row r="6823">
      <c r="A6823" s="54">
        <v>46219.0</v>
      </c>
      <c r="B6823" s="2" t="s">
        <v>1957</v>
      </c>
      <c r="C6823" s="2" t="s">
        <v>8726</v>
      </c>
      <c r="D6823" s="2">
        <v>0.0</v>
      </c>
      <c r="E6823" s="2" t="s">
        <v>9192</v>
      </c>
      <c r="F6823" s="2"/>
      <c r="G6823" s="2"/>
      <c r="H6823" s="2" t="s">
        <v>8729</v>
      </c>
      <c r="I6823" s="107" t="s">
        <v>3187</v>
      </c>
      <c r="J6823" s="2" t="s">
        <v>9193</v>
      </c>
    </row>
    <row r="6824">
      <c r="A6824" s="54">
        <v>46220.0</v>
      </c>
      <c r="B6824" s="2" t="s">
        <v>1957</v>
      </c>
      <c r="C6824" s="2" t="s">
        <v>8726</v>
      </c>
      <c r="D6824" s="2">
        <v>0.0</v>
      </c>
      <c r="E6824" s="2" t="s">
        <v>9192</v>
      </c>
      <c r="F6824" s="2"/>
      <c r="G6824" s="2"/>
      <c r="H6824" s="2" t="s">
        <v>8729</v>
      </c>
      <c r="I6824" s="107" t="s">
        <v>3187</v>
      </c>
      <c r="J6824" s="2" t="s">
        <v>9193</v>
      </c>
    </row>
    <row r="6825">
      <c r="A6825" s="54">
        <v>46221.0</v>
      </c>
      <c r="B6825" s="2" t="s">
        <v>1957</v>
      </c>
      <c r="C6825" s="2" t="s">
        <v>8726</v>
      </c>
      <c r="D6825" s="2">
        <v>0.0</v>
      </c>
      <c r="E6825" s="2" t="s">
        <v>9192</v>
      </c>
      <c r="F6825" s="2"/>
      <c r="G6825" s="2"/>
      <c r="H6825" s="2" t="s">
        <v>8729</v>
      </c>
      <c r="I6825" s="107" t="s">
        <v>3187</v>
      </c>
      <c r="J6825" s="2" t="s">
        <v>9193</v>
      </c>
    </row>
    <row r="6826">
      <c r="A6826" s="54">
        <v>46222.0</v>
      </c>
      <c r="B6826" s="2" t="s">
        <v>1957</v>
      </c>
      <c r="C6826" s="2" t="s">
        <v>8726</v>
      </c>
      <c r="D6826" s="2">
        <v>0.0</v>
      </c>
      <c r="E6826" s="2" t="s">
        <v>9192</v>
      </c>
      <c r="F6826" s="2"/>
      <c r="G6826" s="2"/>
      <c r="H6826" s="2" t="s">
        <v>8729</v>
      </c>
      <c r="I6826" s="107" t="s">
        <v>3187</v>
      </c>
      <c r="J6826" s="2" t="s">
        <v>9193</v>
      </c>
    </row>
    <row r="6827">
      <c r="A6827" s="54">
        <v>46223.0</v>
      </c>
      <c r="B6827" s="2" t="s">
        <v>1957</v>
      </c>
      <c r="C6827" s="2" t="s">
        <v>8726</v>
      </c>
      <c r="D6827" s="2">
        <v>0.0</v>
      </c>
      <c r="E6827" s="2" t="s">
        <v>9192</v>
      </c>
      <c r="F6827" s="2"/>
      <c r="G6827" s="2"/>
      <c r="H6827" s="2" t="s">
        <v>8729</v>
      </c>
      <c r="I6827" s="107" t="s">
        <v>3187</v>
      </c>
      <c r="J6827" s="2" t="s">
        <v>9193</v>
      </c>
    </row>
    <row r="6828">
      <c r="A6828" s="54">
        <v>46224.0</v>
      </c>
      <c r="B6828" s="2" t="s">
        <v>1957</v>
      </c>
      <c r="C6828" s="2" t="s">
        <v>8726</v>
      </c>
      <c r="D6828" s="2">
        <v>0.0</v>
      </c>
      <c r="E6828" s="2" t="s">
        <v>9192</v>
      </c>
      <c r="F6828" s="2"/>
      <c r="G6828" s="2"/>
      <c r="H6828" s="2" t="s">
        <v>8729</v>
      </c>
      <c r="I6828" s="107" t="s">
        <v>3187</v>
      </c>
      <c r="J6828" s="2" t="s">
        <v>9193</v>
      </c>
    </row>
    <row r="6829">
      <c r="A6829" s="54">
        <v>46225.0</v>
      </c>
      <c r="B6829" s="2" t="s">
        <v>1957</v>
      </c>
      <c r="C6829" s="2" t="s">
        <v>8726</v>
      </c>
      <c r="D6829" s="2">
        <v>0.0</v>
      </c>
      <c r="E6829" s="2" t="s">
        <v>9192</v>
      </c>
      <c r="F6829" s="2"/>
      <c r="G6829" s="2"/>
      <c r="H6829" s="2" t="s">
        <v>8729</v>
      </c>
      <c r="I6829" s="107" t="s">
        <v>3187</v>
      </c>
      <c r="J6829" s="2" t="s">
        <v>9193</v>
      </c>
    </row>
    <row r="6830">
      <c r="A6830" s="54">
        <v>46226.0</v>
      </c>
      <c r="B6830" s="2" t="s">
        <v>1957</v>
      </c>
      <c r="C6830" s="2" t="s">
        <v>8726</v>
      </c>
      <c r="D6830" s="2">
        <v>0.0</v>
      </c>
      <c r="E6830" s="2" t="s">
        <v>9192</v>
      </c>
      <c r="F6830" s="2"/>
      <c r="G6830" s="2"/>
      <c r="H6830" s="2" t="s">
        <v>8729</v>
      </c>
      <c r="I6830" s="107" t="s">
        <v>3187</v>
      </c>
      <c r="J6830" s="2" t="s">
        <v>9193</v>
      </c>
    </row>
    <row r="6831">
      <c r="A6831" s="54">
        <v>46227.0</v>
      </c>
      <c r="B6831" s="2" t="s">
        <v>1957</v>
      </c>
      <c r="C6831" s="2" t="s">
        <v>8726</v>
      </c>
      <c r="D6831" s="2">
        <v>0.0</v>
      </c>
      <c r="E6831" s="2" t="s">
        <v>9192</v>
      </c>
      <c r="F6831" s="2"/>
      <c r="G6831" s="2"/>
      <c r="H6831" s="2" t="s">
        <v>8729</v>
      </c>
      <c r="I6831" s="107" t="s">
        <v>3187</v>
      </c>
      <c r="J6831" s="2" t="s">
        <v>9193</v>
      </c>
    </row>
    <row r="6832">
      <c r="A6832" s="54">
        <v>46228.0</v>
      </c>
      <c r="B6832" s="2" t="s">
        <v>1957</v>
      </c>
      <c r="C6832" s="2" t="s">
        <v>8726</v>
      </c>
      <c r="D6832" s="2">
        <v>0.0</v>
      </c>
      <c r="E6832" s="2" t="s">
        <v>9192</v>
      </c>
      <c r="F6832" s="2"/>
      <c r="G6832" s="2"/>
      <c r="H6832" s="2" t="s">
        <v>8729</v>
      </c>
      <c r="I6832" s="107" t="s">
        <v>3187</v>
      </c>
      <c r="J6832" s="2" t="s">
        <v>9193</v>
      </c>
    </row>
    <row r="6833">
      <c r="A6833" s="54">
        <v>46229.0</v>
      </c>
      <c r="B6833" s="2" t="s">
        <v>1957</v>
      </c>
      <c r="C6833" s="2" t="s">
        <v>8726</v>
      </c>
      <c r="D6833" s="2">
        <v>0.0</v>
      </c>
      <c r="E6833" s="2" t="s">
        <v>9192</v>
      </c>
      <c r="F6833" s="2"/>
      <c r="G6833" s="2"/>
      <c r="H6833" s="2" t="s">
        <v>8729</v>
      </c>
      <c r="I6833" s="107" t="s">
        <v>3187</v>
      </c>
      <c r="J6833" s="2" t="s">
        <v>9193</v>
      </c>
    </row>
    <row r="6834">
      <c r="A6834" s="54">
        <v>46230.0</v>
      </c>
      <c r="B6834" s="2" t="s">
        <v>1957</v>
      </c>
      <c r="C6834" s="2" t="s">
        <v>8726</v>
      </c>
      <c r="D6834" s="2">
        <v>0.0</v>
      </c>
      <c r="E6834" s="2" t="s">
        <v>9192</v>
      </c>
      <c r="F6834" s="2"/>
      <c r="G6834" s="2"/>
      <c r="H6834" s="2" t="s">
        <v>8729</v>
      </c>
      <c r="I6834" s="107" t="s">
        <v>3187</v>
      </c>
      <c r="J6834" s="2" t="s">
        <v>9193</v>
      </c>
    </row>
    <row r="6835">
      <c r="A6835" s="54">
        <v>46231.0</v>
      </c>
      <c r="B6835" s="2" t="s">
        <v>1957</v>
      </c>
      <c r="C6835" s="2" t="s">
        <v>8726</v>
      </c>
      <c r="D6835" s="2">
        <v>0.0</v>
      </c>
      <c r="E6835" s="2" t="s">
        <v>9192</v>
      </c>
      <c r="F6835" s="2"/>
      <c r="G6835" s="2"/>
      <c r="H6835" s="2" t="s">
        <v>8729</v>
      </c>
      <c r="I6835" s="107" t="s">
        <v>3187</v>
      </c>
      <c r="J6835" s="2" t="s">
        <v>9193</v>
      </c>
    </row>
    <row r="6836">
      <c r="A6836" s="54">
        <v>46232.0</v>
      </c>
      <c r="B6836" s="2" t="s">
        <v>1957</v>
      </c>
      <c r="C6836" s="2" t="s">
        <v>8726</v>
      </c>
      <c r="D6836" s="2">
        <v>0.0</v>
      </c>
      <c r="E6836" s="2" t="s">
        <v>9192</v>
      </c>
      <c r="F6836" s="2"/>
      <c r="G6836" s="2"/>
      <c r="H6836" s="2" t="s">
        <v>8729</v>
      </c>
      <c r="I6836" s="107" t="s">
        <v>3187</v>
      </c>
      <c r="J6836" s="2" t="s">
        <v>9193</v>
      </c>
    </row>
    <row r="6837">
      <c r="A6837" s="54">
        <v>46233.0</v>
      </c>
      <c r="B6837" s="2" t="s">
        <v>1957</v>
      </c>
      <c r="C6837" s="2" t="s">
        <v>8726</v>
      </c>
      <c r="D6837" s="2">
        <v>0.0</v>
      </c>
      <c r="E6837" s="2" t="s">
        <v>9192</v>
      </c>
      <c r="F6837" s="2"/>
      <c r="G6837" s="2"/>
      <c r="H6837" s="2" t="s">
        <v>8729</v>
      </c>
      <c r="I6837" s="107" t="s">
        <v>3187</v>
      </c>
      <c r="J6837" s="2" t="s">
        <v>9193</v>
      </c>
    </row>
    <row r="6838">
      <c r="A6838" s="54">
        <v>46234.0</v>
      </c>
      <c r="B6838" s="2" t="s">
        <v>1957</v>
      </c>
      <c r="C6838" s="2" t="s">
        <v>8726</v>
      </c>
      <c r="D6838" s="2">
        <v>0.0</v>
      </c>
      <c r="E6838" s="2" t="s">
        <v>9192</v>
      </c>
      <c r="F6838" s="2"/>
      <c r="G6838" s="2"/>
      <c r="H6838" s="2" t="s">
        <v>8729</v>
      </c>
      <c r="I6838" s="107" t="s">
        <v>3187</v>
      </c>
      <c r="J6838" s="2" t="s">
        <v>9193</v>
      </c>
    </row>
    <row r="6839">
      <c r="A6839" s="54">
        <v>46235.0</v>
      </c>
      <c r="B6839" s="2" t="s">
        <v>1957</v>
      </c>
      <c r="C6839" s="2" t="s">
        <v>8726</v>
      </c>
      <c r="D6839" s="2">
        <v>0.0</v>
      </c>
      <c r="E6839" s="2" t="s">
        <v>9192</v>
      </c>
      <c r="F6839" s="2"/>
      <c r="G6839" s="2"/>
      <c r="H6839" s="2" t="s">
        <v>8729</v>
      </c>
      <c r="I6839" s="107" t="s">
        <v>3187</v>
      </c>
      <c r="J6839" s="2" t="s">
        <v>9193</v>
      </c>
    </row>
    <row r="6840">
      <c r="A6840" s="54">
        <v>46236.0</v>
      </c>
      <c r="B6840" s="2" t="s">
        <v>1957</v>
      </c>
      <c r="C6840" s="2" t="s">
        <v>8726</v>
      </c>
      <c r="D6840" s="2">
        <v>0.0</v>
      </c>
      <c r="E6840" s="2" t="s">
        <v>9192</v>
      </c>
      <c r="F6840" s="2"/>
      <c r="G6840" s="2"/>
      <c r="H6840" s="2" t="s">
        <v>8729</v>
      </c>
      <c r="I6840" s="107" t="s">
        <v>3187</v>
      </c>
      <c r="J6840" s="2" t="s">
        <v>9193</v>
      </c>
    </row>
    <row r="6841">
      <c r="A6841" s="54">
        <v>46237.0</v>
      </c>
      <c r="B6841" s="2" t="s">
        <v>1957</v>
      </c>
      <c r="C6841" s="2" t="s">
        <v>8726</v>
      </c>
      <c r="D6841" s="2">
        <v>0.0</v>
      </c>
      <c r="E6841" s="2" t="s">
        <v>9192</v>
      </c>
      <c r="F6841" s="2"/>
      <c r="G6841" s="2"/>
      <c r="H6841" s="2" t="s">
        <v>8729</v>
      </c>
      <c r="I6841" s="107" t="s">
        <v>3187</v>
      </c>
      <c r="J6841" s="2" t="s">
        <v>9193</v>
      </c>
    </row>
    <row r="6842">
      <c r="A6842" s="54">
        <v>46238.0</v>
      </c>
      <c r="B6842" s="2" t="s">
        <v>1957</v>
      </c>
      <c r="C6842" s="2" t="s">
        <v>8726</v>
      </c>
      <c r="D6842" s="2">
        <v>0.0</v>
      </c>
      <c r="E6842" s="2" t="s">
        <v>9192</v>
      </c>
      <c r="F6842" s="2"/>
      <c r="G6842" s="2"/>
      <c r="H6842" s="2" t="s">
        <v>8729</v>
      </c>
      <c r="I6842" s="107" t="s">
        <v>3187</v>
      </c>
      <c r="J6842" s="2" t="s">
        <v>9193</v>
      </c>
    </row>
    <row r="6843">
      <c r="A6843" s="54">
        <v>46239.0</v>
      </c>
      <c r="B6843" s="2" t="s">
        <v>1957</v>
      </c>
      <c r="C6843" s="2" t="s">
        <v>8726</v>
      </c>
      <c r="D6843" s="2">
        <v>0.0</v>
      </c>
      <c r="E6843" s="2" t="s">
        <v>9192</v>
      </c>
      <c r="F6843" s="2"/>
      <c r="G6843" s="2"/>
      <c r="H6843" s="2" t="s">
        <v>8729</v>
      </c>
      <c r="I6843" s="107" t="s">
        <v>3187</v>
      </c>
      <c r="J6843" s="2" t="s">
        <v>9193</v>
      </c>
    </row>
    <row r="6844">
      <c r="A6844" s="54">
        <v>46240.0</v>
      </c>
      <c r="B6844" s="2" t="s">
        <v>1957</v>
      </c>
      <c r="C6844" s="2" t="s">
        <v>8726</v>
      </c>
      <c r="D6844" s="2">
        <v>0.0</v>
      </c>
      <c r="E6844" s="2" t="s">
        <v>9192</v>
      </c>
      <c r="F6844" s="2"/>
      <c r="G6844" s="2"/>
      <c r="H6844" s="2" t="s">
        <v>8729</v>
      </c>
      <c r="I6844" s="107" t="s">
        <v>3187</v>
      </c>
      <c r="J6844" s="2" t="s">
        <v>9193</v>
      </c>
    </row>
    <row r="6845">
      <c r="A6845" s="54">
        <v>46241.0</v>
      </c>
      <c r="B6845" s="2" t="s">
        <v>1957</v>
      </c>
      <c r="C6845" s="2" t="s">
        <v>8726</v>
      </c>
      <c r="D6845" s="2">
        <v>0.0</v>
      </c>
      <c r="E6845" s="2" t="s">
        <v>9192</v>
      </c>
      <c r="F6845" s="2"/>
      <c r="G6845" s="2"/>
      <c r="H6845" s="2" t="s">
        <v>8729</v>
      </c>
      <c r="I6845" s="107" t="s">
        <v>3187</v>
      </c>
      <c r="J6845" s="2" t="s">
        <v>9193</v>
      </c>
    </row>
    <row r="6846">
      <c r="A6846" s="54">
        <v>46242.0</v>
      </c>
      <c r="B6846" s="2" t="s">
        <v>1957</v>
      </c>
      <c r="C6846" s="2" t="s">
        <v>8726</v>
      </c>
      <c r="D6846" s="2">
        <v>0.0</v>
      </c>
      <c r="E6846" s="2" t="s">
        <v>9192</v>
      </c>
      <c r="F6846" s="2"/>
      <c r="G6846" s="2"/>
      <c r="H6846" s="2" t="s">
        <v>8729</v>
      </c>
      <c r="I6846" s="107" t="s">
        <v>3187</v>
      </c>
      <c r="J6846" s="2" t="s">
        <v>9193</v>
      </c>
    </row>
    <row r="6847">
      <c r="A6847" s="54">
        <v>46243.0</v>
      </c>
      <c r="B6847" s="2" t="s">
        <v>1957</v>
      </c>
      <c r="C6847" s="2" t="s">
        <v>8726</v>
      </c>
      <c r="D6847" s="2">
        <v>0.0</v>
      </c>
      <c r="E6847" s="2" t="s">
        <v>9192</v>
      </c>
      <c r="F6847" s="2"/>
      <c r="G6847" s="2"/>
      <c r="H6847" s="2" t="s">
        <v>8729</v>
      </c>
      <c r="I6847" s="107" t="s">
        <v>3187</v>
      </c>
      <c r="J6847" s="2" t="s">
        <v>9193</v>
      </c>
    </row>
    <row r="6848">
      <c r="A6848" s="54">
        <v>46244.0</v>
      </c>
      <c r="B6848" s="2" t="s">
        <v>1957</v>
      </c>
      <c r="C6848" s="2" t="s">
        <v>8726</v>
      </c>
      <c r="D6848" s="2">
        <v>0.0</v>
      </c>
      <c r="E6848" s="2" t="s">
        <v>9192</v>
      </c>
      <c r="F6848" s="2"/>
      <c r="G6848" s="2"/>
      <c r="H6848" s="2" t="s">
        <v>8729</v>
      </c>
      <c r="I6848" s="107" t="s">
        <v>3187</v>
      </c>
      <c r="J6848" s="2" t="s">
        <v>9193</v>
      </c>
    </row>
    <row r="6849">
      <c r="A6849" s="54">
        <v>46245.0</v>
      </c>
      <c r="B6849" s="2" t="s">
        <v>1957</v>
      </c>
      <c r="C6849" s="2" t="s">
        <v>8726</v>
      </c>
      <c r="D6849" s="2">
        <v>0.0</v>
      </c>
      <c r="E6849" s="2" t="s">
        <v>9192</v>
      </c>
      <c r="F6849" s="2"/>
      <c r="G6849" s="2"/>
      <c r="H6849" s="2" t="s">
        <v>8729</v>
      </c>
      <c r="I6849" s="107" t="s">
        <v>3187</v>
      </c>
      <c r="J6849" s="2" t="s">
        <v>9193</v>
      </c>
    </row>
    <row r="6850">
      <c r="A6850" s="54">
        <v>46246.0</v>
      </c>
      <c r="B6850" s="2" t="s">
        <v>1957</v>
      </c>
      <c r="C6850" s="2" t="s">
        <v>8726</v>
      </c>
      <c r="D6850" s="2">
        <v>0.0</v>
      </c>
      <c r="E6850" s="2" t="s">
        <v>9192</v>
      </c>
      <c r="F6850" s="2"/>
      <c r="G6850" s="2"/>
      <c r="H6850" s="2" t="s">
        <v>8729</v>
      </c>
      <c r="I6850" s="107" t="s">
        <v>3187</v>
      </c>
      <c r="J6850" s="2" t="s">
        <v>9193</v>
      </c>
    </row>
    <row r="6851">
      <c r="A6851" s="54">
        <v>46247.0</v>
      </c>
      <c r="B6851" s="2" t="s">
        <v>1957</v>
      </c>
      <c r="C6851" s="2" t="s">
        <v>8726</v>
      </c>
      <c r="D6851" s="2">
        <v>0.0</v>
      </c>
      <c r="E6851" s="2" t="s">
        <v>9192</v>
      </c>
      <c r="F6851" s="2"/>
      <c r="G6851" s="2"/>
      <c r="H6851" s="2" t="s">
        <v>8729</v>
      </c>
      <c r="I6851" s="107" t="s">
        <v>3187</v>
      </c>
      <c r="J6851" s="2" t="s">
        <v>9193</v>
      </c>
    </row>
    <row r="6852">
      <c r="A6852" s="54">
        <v>46248.0</v>
      </c>
      <c r="B6852" s="2" t="s">
        <v>1957</v>
      </c>
      <c r="C6852" s="2" t="s">
        <v>8726</v>
      </c>
      <c r="D6852" s="2">
        <v>0.0</v>
      </c>
      <c r="E6852" s="2" t="s">
        <v>9192</v>
      </c>
      <c r="F6852" s="2"/>
      <c r="G6852" s="2"/>
      <c r="H6852" s="2" t="s">
        <v>8729</v>
      </c>
      <c r="I6852" s="107" t="s">
        <v>3187</v>
      </c>
      <c r="J6852" s="2" t="s">
        <v>9193</v>
      </c>
    </row>
    <row r="6853">
      <c r="A6853" s="54">
        <v>46249.0</v>
      </c>
      <c r="B6853" s="2" t="s">
        <v>1957</v>
      </c>
      <c r="C6853" s="2" t="s">
        <v>8726</v>
      </c>
      <c r="D6853" s="2">
        <v>0.0</v>
      </c>
      <c r="E6853" s="2" t="s">
        <v>9192</v>
      </c>
      <c r="F6853" s="2"/>
      <c r="G6853" s="2"/>
      <c r="H6853" s="2" t="s">
        <v>8729</v>
      </c>
      <c r="I6853" s="107" t="s">
        <v>3187</v>
      </c>
      <c r="J6853" s="2" t="s">
        <v>9193</v>
      </c>
    </row>
    <row r="6854">
      <c r="A6854" s="54">
        <v>46250.0</v>
      </c>
      <c r="B6854" s="2" t="s">
        <v>1957</v>
      </c>
      <c r="C6854" s="2" t="s">
        <v>8726</v>
      </c>
      <c r="D6854" s="2">
        <v>1.0</v>
      </c>
      <c r="E6854" s="2" t="s">
        <v>9200</v>
      </c>
      <c r="F6854" s="48" t="s">
        <v>2022</v>
      </c>
      <c r="G6854" s="48" t="s">
        <v>2023</v>
      </c>
      <c r="H6854" s="2" t="s">
        <v>8738</v>
      </c>
      <c r="I6854" s="107" t="s">
        <v>3187</v>
      </c>
      <c r="J6854" s="2" t="s">
        <v>9195</v>
      </c>
    </row>
    <row r="6855">
      <c r="A6855" s="54">
        <v>46251.0</v>
      </c>
      <c r="B6855" s="2" t="s">
        <v>1957</v>
      </c>
      <c r="C6855" s="2" t="s">
        <v>8726</v>
      </c>
      <c r="D6855" s="2">
        <v>0.0</v>
      </c>
      <c r="E6855" s="2" t="s">
        <v>9192</v>
      </c>
      <c r="F6855" s="2"/>
      <c r="G6855" s="2"/>
      <c r="H6855" s="2" t="s">
        <v>8729</v>
      </c>
      <c r="I6855" s="107" t="s">
        <v>3187</v>
      </c>
      <c r="J6855" s="2" t="s">
        <v>9193</v>
      </c>
    </row>
    <row r="6856">
      <c r="A6856" s="54">
        <v>46252.0</v>
      </c>
      <c r="B6856" s="2" t="s">
        <v>1957</v>
      </c>
      <c r="C6856" s="2" t="s">
        <v>8726</v>
      </c>
      <c r="D6856" s="2">
        <v>0.0</v>
      </c>
      <c r="E6856" s="2" t="s">
        <v>9192</v>
      </c>
      <c r="F6856" s="2"/>
      <c r="G6856" s="2"/>
      <c r="H6856" s="2" t="s">
        <v>8729</v>
      </c>
      <c r="I6856" s="107" t="s">
        <v>3187</v>
      </c>
      <c r="J6856" s="2" t="s">
        <v>9193</v>
      </c>
    </row>
    <row r="6857">
      <c r="A6857" s="54">
        <v>46253.0</v>
      </c>
      <c r="B6857" s="2" t="s">
        <v>1957</v>
      </c>
      <c r="C6857" s="2" t="s">
        <v>8726</v>
      </c>
      <c r="D6857" s="2">
        <v>0.0</v>
      </c>
      <c r="E6857" s="2" t="s">
        <v>9192</v>
      </c>
      <c r="F6857" s="2"/>
      <c r="G6857" s="2"/>
      <c r="H6857" s="2" t="s">
        <v>8729</v>
      </c>
      <c r="I6857" s="107" t="s">
        <v>3187</v>
      </c>
      <c r="J6857" s="2" t="s">
        <v>9193</v>
      </c>
    </row>
    <row r="6858">
      <c r="A6858" s="54">
        <v>46254.0</v>
      </c>
      <c r="B6858" s="2" t="s">
        <v>1957</v>
      </c>
      <c r="C6858" s="2" t="s">
        <v>8726</v>
      </c>
      <c r="D6858" s="2">
        <v>0.0</v>
      </c>
      <c r="E6858" s="2" t="s">
        <v>9192</v>
      </c>
      <c r="F6858" s="2"/>
      <c r="G6858" s="2"/>
      <c r="H6858" s="2" t="s">
        <v>8729</v>
      </c>
      <c r="I6858" s="107" t="s">
        <v>3187</v>
      </c>
      <c r="J6858" s="2" t="s">
        <v>9193</v>
      </c>
    </row>
    <row r="6859">
      <c r="A6859" s="54">
        <v>46255.0</v>
      </c>
      <c r="B6859" s="2" t="s">
        <v>1957</v>
      </c>
      <c r="C6859" s="2" t="s">
        <v>8726</v>
      </c>
      <c r="D6859" s="2">
        <v>0.0</v>
      </c>
      <c r="E6859" s="2" t="s">
        <v>9192</v>
      </c>
      <c r="F6859" s="2"/>
      <c r="G6859" s="2"/>
      <c r="H6859" s="2" t="s">
        <v>8729</v>
      </c>
      <c r="I6859" s="107" t="s">
        <v>3187</v>
      </c>
      <c r="J6859" s="2" t="s">
        <v>9193</v>
      </c>
    </row>
    <row r="6860">
      <c r="A6860" s="54">
        <v>46256.0</v>
      </c>
      <c r="B6860" s="2" t="s">
        <v>1957</v>
      </c>
      <c r="C6860" s="2" t="s">
        <v>8726</v>
      </c>
      <c r="D6860" s="2">
        <v>0.0</v>
      </c>
      <c r="E6860" s="2" t="s">
        <v>9192</v>
      </c>
      <c r="F6860" s="2"/>
      <c r="G6860" s="2"/>
      <c r="H6860" s="2" t="s">
        <v>8729</v>
      </c>
      <c r="I6860" s="107" t="s">
        <v>3187</v>
      </c>
      <c r="J6860" s="2" t="s">
        <v>9193</v>
      </c>
    </row>
    <row r="6861">
      <c r="A6861" s="54">
        <v>46257.0</v>
      </c>
      <c r="B6861" s="2" t="s">
        <v>1957</v>
      </c>
      <c r="C6861" s="2" t="s">
        <v>8726</v>
      </c>
      <c r="D6861" s="2">
        <v>0.0</v>
      </c>
      <c r="E6861" s="2" t="s">
        <v>9192</v>
      </c>
      <c r="F6861" s="2"/>
      <c r="G6861" s="2"/>
      <c r="H6861" s="2" t="s">
        <v>8729</v>
      </c>
      <c r="I6861" s="107" t="s">
        <v>3187</v>
      </c>
      <c r="J6861" s="2" t="s">
        <v>9193</v>
      </c>
    </row>
    <row r="6862">
      <c r="A6862" s="54">
        <v>46258.0</v>
      </c>
      <c r="B6862" s="2" t="s">
        <v>1957</v>
      </c>
      <c r="C6862" s="2" t="s">
        <v>8726</v>
      </c>
      <c r="D6862" s="2">
        <v>0.0</v>
      </c>
      <c r="E6862" s="2" t="s">
        <v>9192</v>
      </c>
      <c r="F6862" s="2"/>
      <c r="G6862" s="2"/>
      <c r="H6862" s="2" t="s">
        <v>8729</v>
      </c>
      <c r="I6862" s="107" t="s">
        <v>3187</v>
      </c>
      <c r="J6862" s="2" t="s">
        <v>9193</v>
      </c>
    </row>
    <row r="6863">
      <c r="A6863" s="54">
        <v>46259.0</v>
      </c>
      <c r="B6863" s="2" t="s">
        <v>1957</v>
      </c>
      <c r="C6863" s="2" t="s">
        <v>8726</v>
      </c>
      <c r="D6863" s="2">
        <v>0.0</v>
      </c>
      <c r="E6863" s="2" t="s">
        <v>9192</v>
      </c>
      <c r="F6863" s="2"/>
      <c r="G6863" s="2"/>
      <c r="H6863" s="2" t="s">
        <v>8729</v>
      </c>
      <c r="I6863" s="107" t="s">
        <v>3187</v>
      </c>
      <c r="J6863" s="2" t="s">
        <v>9193</v>
      </c>
    </row>
    <row r="6864">
      <c r="A6864" s="54">
        <v>46260.0</v>
      </c>
      <c r="B6864" s="2" t="s">
        <v>1957</v>
      </c>
      <c r="C6864" s="2" t="s">
        <v>8726</v>
      </c>
      <c r="D6864" s="2">
        <v>0.0</v>
      </c>
      <c r="E6864" s="2" t="s">
        <v>9192</v>
      </c>
      <c r="F6864" s="2"/>
      <c r="G6864" s="2"/>
      <c r="H6864" s="2" t="s">
        <v>8729</v>
      </c>
      <c r="I6864" s="107" t="s">
        <v>3187</v>
      </c>
      <c r="J6864" s="2" t="s">
        <v>9193</v>
      </c>
    </row>
    <row r="6865">
      <c r="A6865" s="54">
        <v>46261.0</v>
      </c>
      <c r="B6865" s="2" t="s">
        <v>1957</v>
      </c>
      <c r="C6865" s="2" t="s">
        <v>8726</v>
      </c>
      <c r="D6865" s="2">
        <v>1.0</v>
      </c>
      <c r="E6865" s="2" t="s">
        <v>9201</v>
      </c>
      <c r="F6865" s="48" t="s">
        <v>2037</v>
      </c>
      <c r="G6865" s="48" t="s">
        <v>2038</v>
      </c>
      <c r="H6865" s="2" t="s">
        <v>8738</v>
      </c>
      <c r="I6865" s="107" t="s">
        <v>3187</v>
      </c>
      <c r="J6865" s="2" t="s">
        <v>9195</v>
      </c>
    </row>
    <row r="6866">
      <c r="A6866" s="54">
        <v>46262.0</v>
      </c>
      <c r="B6866" s="2" t="s">
        <v>1957</v>
      </c>
      <c r="C6866" s="2" t="s">
        <v>8726</v>
      </c>
      <c r="D6866" s="2">
        <v>0.0</v>
      </c>
      <c r="E6866" s="2" t="s">
        <v>9192</v>
      </c>
      <c r="F6866" s="2"/>
      <c r="G6866" s="2"/>
      <c r="H6866" s="2" t="s">
        <v>8729</v>
      </c>
      <c r="I6866" s="107" t="s">
        <v>3187</v>
      </c>
      <c r="J6866" s="2" t="s">
        <v>9193</v>
      </c>
    </row>
    <row r="6867">
      <c r="A6867" s="54">
        <v>46263.0</v>
      </c>
      <c r="B6867" s="2" t="s">
        <v>1957</v>
      </c>
      <c r="C6867" s="2" t="s">
        <v>8726</v>
      </c>
      <c r="D6867" s="2">
        <v>0.0</v>
      </c>
      <c r="E6867" s="2" t="s">
        <v>9192</v>
      </c>
      <c r="F6867" s="2"/>
      <c r="G6867" s="2"/>
      <c r="H6867" s="2" t="s">
        <v>8729</v>
      </c>
      <c r="I6867" s="107" t="s">
        <v>3187</v>
      </c>
      <c r="J6867" s="2" t="s">
        <v>9193</v>
      </c>
    </row>
    <row r="6868">
      <c r="A6868" s="54">
        <v>46264.0</v>
      </c>
      <c r="B6868" s="2" t="s">
        <v>1957</v>
      </c>
      <c r="C6868" s="2" t="s">
        <v>8726</v>
      </c>
      <c r="D6868" s="2">
        <v>0.0</v>
      </c>
      <c r="E6868" s="2" t="s">
        <v>9192</v>
      </c>
      <c r="F6868" s="2"/>
      <c r="G6868" s="2"/>
      <c r="H6868" s="2" t="s">
        <v>8729</v>
      </c>
      <c r="I6868" s="107" t="s">
        <v>3187</v>
      </c>
      <c r="J6868" s="2" t="s">
        <v>9193</v>
      </c>
    </row>
    <row r="6869">
      <c r="A6869" s="54">
        <v>46265.0</v>
      </c>
      <c r="B6869" s="2" t="s">
        <v>1957</v>
      </c>
      <c r="C6869" s="2" t="s">
        <v>8726</v>
      </c>
      <c r="D6869" s="2">
        <v>0.0</v>
      </c>
      <c r="E6869" s="2" t="s">
        <v>9192</v>
      </c>
      <c r="F6869" s="2"/>
      <c r="G6869" s="2"/>
      <c r="H6869" s="2" t="s">
        <v>8729</v>
      </c>
      <c r="I6869" s="107" t="s">
        <v>3187</v>
      </c>
      <c r="J6869" s="2" t="s">
        <v>9193</v>
      </c>
    </row>
    <row r="6870">
      <c r="A6870" s="54">
        <v>46266.0</v>
      </c>
      <c r="B6870" s="2" t="s">
        <v>1957</v>
      </c>
      <c r="C6870" s="2" t="s">
        <v>8726</v>
      </c>
      <c r="D6870" s="2">
        <v>0.0</v>
      </c>
      <c r="E6870" s="2" t="s">
        <v>9192</v>
      </c>
      <c r="F6870" s="2"/>
      <c r="G6870" s="2"/>
      <c r="H6870" s="2" t="s">
        <v>8729</v>
      </c>
      <c r="I6870" s="107" t="s">
        <v>3187</v>
      </c>
      <c r="J6870" s="2" t="s">
        <v>9193</v>
      </c>
    </row>
    <row r="6871">
      <c r="A6871" s="54">
        <v>46267.0</v>
      </c>
      <c r="B6871" s="2" t="s">
        <v>1957</v>
      </c>
      <c r="C6871" s="2" t="s">
        <v>8726</v>
      </c>
      <c r="D6871" s="2">
        <v>0.0</v>
      </c>
      <c r="E6871" s="2" t="s">
        <v>9192</v>
      </c>
      <c r="F6871" s="2"/>
      <c r="G6871" s="2"/>
      <c r="H6871" s="2" t="s">
        <v>8729</v>
      </c>
      <c r="I6871" s="107" t="s">
        <v>3187</v>
      </c>
      <c r="J6871" s="2" t="s">
        <v>9193</v>
      </c>
    </row>
    <row r="6872">
      <c r="A6872" s="54">
        <v>46268.0</v>
      </c>
      <c r="B6872" s="2" t="s">
        <v>1957</v>
      </c>
      <c r="C6872" s="2" t="s">
        <v>8726</v>
      </c>
      <c r="D6872" s="2">
        <v>0.0</v>
      </c>
      <c r="E6872" s="2" t="s">
        <v>9192</v>
      </c>
      <c r="F6872" s="2"/>
      <c r="G6872" s="2"/>
      <c r="H6872" s="2" t="s">
        <v>8729</v>
      </c>
      <c r="I6872" s="107" t="s">
        <v>3187</v>
      </c>
      <c r="J6872" s="2" t="s">
        <v>9193</v>
      </c>
    </row>
    <row r="6873">
      <c r="A6873" s="54">
        <v>46269.0</v>
      </c>
      <c r="B6873" s="2" t="s">
        <v>1957</v>
      </c>
      <c r="C6873" s="2" t="s">
        <v>8726</v>
      </c>
      <c r="D6873" s="2">
        <v>0.0</v>
      </c>
      <c r="E6873" s="2" t="s">
        <v>9192</v>
      </c>
      <c r="F6873" s="2"/>
      <c r="G6873" s="2"/>
      <c r="H6873" s="2" t="s">
        <v>8729</v>
      </c>
      <c r="I6873" s="107" t="s">
        <v>3187</v>
      </c>
      <c r="J6873" s="2" t="s">
        <v>9193</v>
      </c>
    </row>
    <row r="6874">
      <c r="A6874" s="54">
        <v>46270.0</v>
      </c>
      <c r="B6874" s="2" t="s">
        <v>1957</v>
      </c>
      <c r="C6874" s="2" t="s">
        <v>8726</v>
      </c>
      <c r="D6874" s="2">
        <v>0.0</v>
      </c>
      <c r="E6874" s="2" t="s">
        <v>9192</v>
      </c>
      <c r="F6874" s="2"/>
      <c r="G6874" s="2"/>
      <c r="H6874" s="2" t="s">
        <v>8729</v>
      </c>
      <c r="I6874" s="107" t="s">
        <v>3187</v>
      </c>
      <c r="J6874" s="2" t="s">
        <v>9193</v>
      </c>
    </row>
    <row r="6875">
      <c r="A6875" s="54">
        <v>46271.0</v>
      </c>
      <c r="B6875" s="2" t="s">
        <v>1957</v>
      </c>
      <c r="C6875" s="2" t="s">
        <v>8726</v>
      </c>
      <c r="D6875" s="2">
        <v>0.0</v>
      </c>
      <c r="E6875" s="2" t="s">
        <v>9192</v>
      </c>
      <c r="F6875" s="2"/>
      <c r="G6875" s="2"/>
      <c r="H6875" s="2" t="s">
        <v>8729</v>
      </c>
      <c r="I6875" s="107" t="s">
        <v>3187</v>
      </c>
      <c r="J6875" s="2" t="s">
        <v>9193</v>
      </c>
    </row>
    <row r="6876">
      <c r="A6876" s="54">
        <v>46272.0</v>
      </c>
      <c r="B6876" s="2" t="s">
        <v>1957</v>
      </c>
      <c r="C6876" s="2" t="s">
        <v>8726</v>
      </c>
      <c r="D6876" s="2">
        <v>0.0</v>
      </c>
      <c r="E6876" s="2" t="s">
        <v>9192</v>
      </c>
      <c r="F6876" s="2"/>
      <c r="G6876" s="2"/>
      <c r="H6876" s="2" t="s">
        <v>8729</v>
      </c>
      <c r="I6876" s="107" t="s">
        <v>3187</v>
      </c>
      <c r="J6876" s="2" t="s">
        <v>9193</v>
      </c>
    </row>
    <row r="6877">
      <c r="A6877" s="54">
        <v>46273.0</v>
      </c>
      <c r="B6877" s="2" t="s">
        <v>1957</v>
      </c>
      <c r="C6877" s="2" t="s">
        <v>8726</v>
      </c>
      <c r="D6877" s="2">
        <v>0.0</v>
      </c>
      <c r="E6877" s="2" t="s">
        <v>9192</v>
      </c>
      <c r="F6877" s="2"/>
      <c r="G6877" s="2"/>
      <c r="H6877" s="2" t="s">
        <v>8729</v>
      </c>
      <c r="I6877" s="107" t="s">
        <v>3187</v>
      </c>
      <c r="J6877" s="2" t="s">
        <v>9193</v>
      </c>
    </row>
    <row r="6878">
      <c r="A6878" s="54">
        <v>46274.0</v>
      </c>
      <c r="B6878" s="2" t="s">
        <v>1957</v>
      </c>
      <c r="C6878" s="2" t="s">
        <v>8726</v>
      </c>
      <c r="D6878" s="2">
        <v>0.0</v>
      </c>
      <c r="E6878" s="2" t="s">
        <v>9192</v>
      </c>
      <c r="F6878" s="2"/>
      <c r="G6878" s="2"/>
      <c r="H6878" s="2" t="s">
        <v>8729</v>
      </c>
      <c r="I6878" s="107" t="s">
        <v>3187</v>
      </c>
      <c r="J6878" s="2" t="s">
        <v>9193</v>
      </c>
    </row>
    <row r="6879">
      <c r="A6879" s="54">
        <v>46275.0</v>
      </c>
      <c r="B6879" s="2" t="s">
        <v>1957</v>
      </c>
      <c r="C6879" s="2" t="s">
        <v>8726</v>
      </c>
      <c r="D6879" s="2">
        <v>0.0</v>
      </c>
      <c r="E6879" s="2" t="s">
        <v>9192</v>
      </c>
      <c r="F6879" s="2"/>
      <c r="G6879" s="2"/>
      <c r="H6879" s="2" t="s">
        <v>8729</v>
      </c>
      <c r="I6879" s="107" t="s">
        <v>3187</v>
      </c>
      <c r="J6879" s="2" t="s">
        <v>9193</v>
      </c>
    </row>
    <row r="6880">
      <c r="A6880" s="54">
        <v>46276.0</v>
      </c>
      <c r="B6880" s="2" t="s">
        <v>1957</v>
      </c>
      <c r="C6880" s="2" t="s">
        <v>8726</v>
      </c>
      <c r="D6880" s="2">
        <v>0.0</v>
      </c>
      <c r="E6880" s="2" t="s">
        <v>9192</v>
      </c>
      <c r="F6880" s="2"/>
      <c r="G6880" s="2"/>
      <c r="H6880" s="2" t="s">
        <v>8729</v>
      </c>
      <c r="I6880" s="107" t="s">
        <v>3187</v>
      </c>
      <c r="J6880" s="2" t="s">
        <v>9193</v>
      </c>
    </row>
    <row r="6881">
      <c r="A6881" s="54">
        <v>46277.0</v>
      </c>
      <c r="B6881" s="2" t="s">
        <v>1957</v>
      </c>
      <c r="C6881" s="2" t="s">
        <v>8726</v>
      </c>
      <c r="D6881" s="2">
        <v>0.0</v>
      </c>
      <c r="E6881" s="2" t="s">
        <v>9192</v>
      </c>
      <c r="F6881" s="2"/>
      <c r="G6881" s="2"/>
      <c r="H6881" s="2" t="s">
        <v>8729</v>
      </c>
      <c r="I6881" s="107" t="s">
        <v>3187</v>
      </c>
      <c r="J6881" s="2" t="s">
        <v>9193</v>
      </c>
    </row>
    <row r="6882">
      <c r="A6882" s="54">
        <v>46278.0</v>
      </c>
      <c r="B6882" s="2" t="s">
        <v>1957</v>
      </c>
      <c r="C6882" s="2" t="s">
        <v>8726</v>
      </c>
      <c r="D6882" s="2">
        <v>0.0</v>
      </c>
      <c r="E6882" s="2" t="s">
        <v>9192</v>
      </c>
      <c r="F6882" s="2"/>
      <c r="G6882" s="2"/>
      <c r="H6882" s="2" t="s">
        <v>8729</v>
      </c>
      <c r="I6882" s="107" t="s">
        <v>3187</v>
      </c>
      <c r="J6882" s="2" t="s">
        <v>9193</v>
      </c>
    </row>
    <row r="6883">
      <c r="A6883" s="54">
        <v>46279.0</v>
      </c>
      <c r="B6883" s="2" t="s">
        <v>1957</v>
      </c>
      <c r="C6883" s="2" t="s">
        <v>8726</v>
      </c>
      <c r="D6883" s="2">
        <v>0.0</v>
      </c>
      <c r="E6883" s="2" t="s">
        <v>9192</v>
      </c>
      <c r="F6883" s="2"/>
      <c r="G6883" s="2"/>
      <c r="H6883" s="2" t="s">
        <v>8729</v>
      </c>
      <c r="I6883" s="107" t="s">
        <v>3187</v>
      </c>
      <c r="J6883" s="2" t="s">
        <v>9193</v>
      </c>
    </row>
    <row r="6884">
      <c r="A6884" s="54">
        <v>46280.0</v>
      </c>
      <c r="B6884" s="2" t="s">
        <v>1957</v>
      </c>
      <c r="C6884" s="2" t="s">
        <v>8726</v>
      </c>
      <c r="D6884" s="2">
        <v>0.0</v>
      </c>
      <c r="E6884" s="2" t="s">
        <v>9192</v>
      </c>
      <c r="F6884" s="2"/>
      <c r="G6884" s="2"/>
      <c r="H6884" s="2" t="s">
        <v>8729</v>
      </c>
      <c r="I6884" s="107" t="s">
        <v>3187</v>
      </c>
      <c r="J6884" s="2" t="s">
        <v>9193</v>
      </c>
    </row>
    <row r="6885">
      <c r="A6885" s="54">
        <v>46281.0</v>
      </c>
      <c r="B6885" s="2" t="s">
        <v>1957</v>
      </c>
      <c r="C6885" s="2" t="s">
        <v>8726</v>
      </c>
      <c r="D6885" s="2">
        <v>0.0</v>
      </c>
      <c r="E6885" s="2" t="s">
        <v>9192</v>
      </c>
      <c r="F6885" s="2"/>
      <c r="G6885" s="2"/>
      <c r="H6885" s="2" t="s">
        <v>8729</v>
      </c>
      <c r="I6885" s="107" t="s">
        <v>3187</v>
      </c>
      <c r="J6885" s="2" t="s">
        <v>9193</v>
      </c>
    </row>
    <row r="6886">
      <c r="A6886" s="54">
        <v>46282.0</v>
      </c>
      <c r="B6886" s="2" t="s">
        <v>1957</v>
      </c>
      <c r="C6886" s="2" t="s">
        <v>8726</v>
      </c>
      <c r="D6886" s="2">
        <v>0.0</v>
      </c>
      <c r="E6886" s="2" t="s">
        <v>9192</v>
      </c>
      <c r="F6886" s="2"/>
      <c r="G6886" s="2"/>
      <c r="H6886" s="2" t="s">
        <v>8729</v>
      </c>
      <c r="I6886" s="107" t="s">
        <v>3187</v>
      </c>
      <c r="J6886" s="2" t="s">
        <v>9193</v>
      </c>
    </row>
    <row r="6887">
      <c r="A6887" s="54">
        <v>46283.0</v>
      </c>
      <c r="B6887" s="2" t="s">
        <v>1957</v>
      </c>
      <c r="C6887" s="2" t="s">
        <v>8726</v>
      </c>
      <c r="D6887" s="2">
        <v>0.0</v>
      </c>
      <c r="E6887" s="2" t="s">
        <v>9192</v>
      </c>
      <c r="F6887" s="2"/>
      <c r="G6887" s="2"/>
      <c r="H6887" s="2" t="s">
        <v>8729</v>
      </c>
      <c r="I6887" s="107" t="s">
        <v>3187</v>
      </c>
      <c r="J6887" s="2" t="s">
        <v>9193</v>
      </c>
    </row>
    <row r="6888">
      <c r="A6888" s="54">
        <v>46284.0</v>
      </c>
      <c r="B6888" s="2" t="s">
        <v>1957</v>
      </c>
      <c r="C6888" s="2" t="s">
        <v>8726</v>
      </c>
      <c r="D6888" s="2">
        <v>0.0</v>
      </c>
      <c r="E6888" s="2" t="s">
        <v>9192</v>
      </c>
      <c r="F6888" s="2"/>
      <c r="G6888" s="2"/>
      <c r="H6888" s="2" t="s">
        <v>8729</v>
      </c>
      <c r="I6888" s="107" t="s">
        <v>3187</v>
      </c>
      <c r="J6888" s="2" t="s">
        <v>9193</v>
      </c>
    </row>
    <row r="6889">
      <c r="A6889" s="54">
        <v>46285.0</v>
      </c>
      <c r="B6889" s="2" t="s">
        <v>1957</v>
      </c>
      <c r="C6889" s="2" t="s">
        <v>8726</v>
      </c>
      <c r="D6889" s="2">
        <v>0.0</v>
      </c>
      <c r="E6889" s="2" t="s">
        <v>9192</v>
      </c>
      <c r="F6889" s="2"/>
      <c r="G6889" s="2"/>
      <c r="H6889" s="2" t="s">
        <v>8729</v>
      </c>
      <c r="I6889" s="107" t="s">
        <v>3187</v>
      </c>
      <c r="J6889" s="2" t="s">
        <v>9193</v>
      </c>
    </row>
    <row r="6890">
      <c r="A6890" s="54">
        <v>46286.0</v>
      </c>
      <c r="B6890" s="2" t="s">
        <v>1957</v>
      </c>
      <c r="C6890" s="2" t="s">
        <v>8726</v>
      </c>
      <c r="D6890" s="2">
        <v>0.0</v>
      </c>
      <c r="E6890" s="2" t="s">
        <v>9192</v>
      </c>
      <c r="F6890" s="2"/>
      <c r="G6890" s="2"/>
      <c r="H6890" s="2" t="s">
        <v>8729</v>
      </c>
      <c r="I6890" s="107" t="s">
        <v>3187</v>
      </c>
      <c r="J6890" s="2" t="s">
        <v>9193</v>
      </c>
    </row>
    <row r="6891">
      <c r="A6891" s="54">
        <v>46287.0</v>
      </c>
      <c r="B6891" s="2" t="s">
        <v>1957</v>
      </c>
      <c r="C6891" s="2" t="s">
        <v>8726</v>
      </c>
      <c r="D6891" s="2">
        <v>1.0</v>
      </c>
      <c r="E6891" s="2" t="s">
        <v>9202</v>
      </c>
      <c r="F6891" s="48" t="s">
        <v>9203</v>
      </c>
      <c r="G6891" s="48" t="s">
        <v>9204</v>
      </c>
      <c r="H6891" s="2" t="s">
        <v>8738</v>
      </c>
      <c r="I6891" s="107" t="s">
        <v>3187</v>
      </c>
      <c r="J6891" s="2" t="s">
        <v>9195</v>
      </c>
    </row>
    <row r="6892">
      <c r="A6892" s="54">
        <v>46288.0</v>
      </c>
      <c r="B6892" s="2" t="s">
        <v>1957</v>
      </c>
      <c r="C6892" s="2" t="s">
        <v>8726</v>
      </c>
      <c r="D6892" s="2">
        <v>0.0</v>
      </c>
      <c r="E6892" s="2" t="s">
        <v>9192</v>
      </c>
      <c r="F6892" s="2"/>
      <c r="G6892" s="2"/>
      <c r="H6892" s="2" t="s">
        <v>8729</v>
      </c>
      <c r="I6892" s="107" t="s">
        <v>3187</v>
      </c>
      <c r="J6892" s="2" t="s">
        <v>9193</v>
      </c>
    </row>
    <row r="6893">
      <c r="A6893" s="54">
        <v>46289.0</v>
      </c>
      <c r="B6893" s="2" t="s">
        <v>1957</v>
      </c>
      <c r="C6893" s="2" t="s">
        <v>8726</v>
      </c>
      <c r="D6893" s="2">
        <v>0.0</v>
      </c>
      <c r="E6893" s="2" t="s">
        <v>9192</v>
      </c>
      <c r="F6893" s="2"/>
      <c r="G6893" s="2"/>
      <c r="H6893" s="2" t="s">
        <v>8729</v>
      </c>
      <c r="I6893" s="107" t="s">
        <v>3187</v>
      </c>
      <c r="J6893" s="2" t="s">
        <v>9193</v>
      </c>
    </row>
    <row r="6894">
      <c r="A6894" s="54">
        <v>46290.0</v>
      </c>
      <c r="B6894" s="2" t="s">
        <v>1957</v>
      </c>
      <c r="C6894" s="2" t="s">
        <v>8726</v>
      </c>
      <c r="D6894" s="2">
        <v>0.0</v>
      </c>
      <c r="E6894" s="2" t="s">
        <v>9192</v>
      </c>
      <c r="F6894" s="2"/>
      <c r="G6894" s="2"/>
      <c r="H6894" s="2" t="s">
        <v>8729</v>
      </c>
      <c r="I6894" s="107" t="s">
        <v>3187</v>
      </c>
      <c r="J6894" s="2" t="s">
        <v>9193</v>
      </c>
    </row>
    <row r="6895">
      <c r="A6895" s="54">
        <v>46291.0</v>
      </c>
      <c r="B6895" s="2" t="s">
        <v>1957</v>
      </c>
      <c r="C6895" s="2" t="s">
        <v>8726</v>
      </c>
      <c r="D6895" s="2">
        <v>0.0</v>
      </c>
      <c r="E6895" s="2" t="s">
        <v>9192</v>
      </c>
      <c r="F6895" s="2"/>
      <c r="G6895" s="2"/>
      <c r="H6895" s="2" t="s">
        <v>8729</v>
      </c>
      <c r="I6895" s="107" t="s">
        <v>3187</v>
      </c>
      <c r="J6895" s="2" t="s">
        <v>9193</v>
      </c>
    </row>
    <row r="6896">
      <c r="A6896" s="54"/>
      <c r="B6896" s="2"/>
      <c r="C6896" s="2"/>
      <c r="D6896" s="2"/>
      <c r="E6896" s="2"/>
      <c r="F6896" s="2"/>
      <c r="G6896" s="2"/>
      <c r="H6896" s="2"/>
      <c r="I6896" s="95"/>
      <c r="J6896" s="2"/>
    </row>
    <row r="6897">
      <c r="A6897" s="54"/>
      <c r="B6897" s="2"/>
      <c r="C6897" s="2"/>
      <c r="D6897" s="2"/>
      <c r="E6897" s="2"/>
      <c r="F6897" s="2"/>
      <c r="G6897" s="2"/>
      <c r="H6897" s="2"/>
      <c r="I6897" s="95"/>
      <c r="J6897" s="2"/>
    </row>
    <row r="6898">
      <c r="A6898" s="54"/>
      <c r="B6898" s="2"/>
      <c r="C6898" s="2"/>
      <c r="D6898" s="2"/>
      <c r="E6898" s="2"/>
      <c r="F6898" s="2"/>
      <c r="G6898" s="2"/>
      <c r="H6898" s="2"/>
      <c r="I6898" s="95"/>
      <c r="J6898" s="2"/>
    </row>
    <row r="6899">
      <c r="A6899" s="54"/>
      <c r="B6899" s="2"/>
      <c r="C6899" s="2"/>
      <c r="D6899" s="2"/>
      <c r="E6899" s="2"/>
      <c r="F6899" s="2"/>
      <c r="G6899" s="2"/>
      <c r="H6899" s="2"/>
      <c r="I6899" s="95"/>
      <c r="J6899" s="2"/>
    </row>
    <row r="6900">
      <c r="A6900" s="54"/>
      <c r="B6900" s="2"/>
      <c r="C6900" s="2"/>
      <c r="D6900" s="2"/>
      <c r="E6900" s="2"/>
      <c r="F6900" s="2"/>
      <c r="G6900" s="2"/>
      <c r="H6900" s="2"/>
      <c r="I6900" s="95"/>
      <c r="J6900" s="2"/>
    </row>
    <row r="6901">
      <c r="A6901" s="54"/>
      <c r="B6901" s="2"/>
      <c r="C6901" s="2"/>
      <c r="D6901" s="2"/>
      <c r="E6901" s="2"/>
      <c r="F6901" s="2"/>
      <c r="G6901" s="2"/>
      <c r="H6901" s="2"/>
      <c r="I6901" s="95"/>
      <c r="J6901" s="2"/>
    </row>
    <row r="6902">
      <c r="A6902" s="54"/>
      <c r="B6902" s="2"/>
      <c r="C6902" s="2"/>
      <c r="D6902" s="2"/>
      <c r="E6902" s="2"/>
      <c r="F6902" s="2"/>
      <c r="G6902" s="2"/>
      <c r="H6902" s="2"/>
      <c r="I6902" s="95"/>
      <c r="J6902" s="2"/>
    </row>
    <row r="6903">
      <c r="A6903" s="54"/>
      <c r="B6903" s="2"/>
      <c r="C6903" s="2"/>
      <c r="D6903" s="2"/>
      <c r="E6903" s="2"/>
      <c r="F6903" s="2"/>
      <c r="G6903" s="2"/>
      <c r="H6903" s="2"/>
      <c r="I6903" s="95"/>
      <c r="J6903" s="2"/>
    </row>
    <row r="6904">
      <c r="A6904" s="54"/>
      <c r="B6904" s="2"/>
      <c r="C6904" s="2"/>
      <c r="D6904" s="2"/>
      <c r="E6904" s="2"/>
      <c r="F6904" s="2"/>
      <c r="G6904" s="2"/>
      <c r="H6904" s="2"/>
      <c r="I6904" s="95"/>
      <c r="J6904" s="2"/>
    </row>
    <row r="6905">
      <c r="A6905" s="54"/>
      <c r="B6905" s="2"/>
      <c r="C6905" s="2"/>
      <c r="D6905" s="2"/>
      <c r="E6905" s="2"/>
      <c r="F6905" s="2"/>
      <c r="G6905" s="2"/>
      <c r="H6905" s="2"/>
      <c r="I6905" s="95"/>
      <c r="J6905" s="2"/>
    </row>
    <row r="6906">
      <c r="A6906" s="54">
        <v>46292.0</v>
      </c>
      <c r="B6906" s="2" t="s">
        <v>194</v>
      </c>
      <c r="C6906" s="2" t="s">
        <v>8726</v>
      </c>
      <c r="D6906" s="2">
        <v>0.0</v>
      </c>
      <c r="E6906" s="2" t="s">
        <v>9205</v>
      </c>
      <c r="F6906" s="48" t="s">
        <v>9206</v>
      </c>
      <c r="G6906" s="2"/>
      <c r="H6906" s="2" t="s">
        <v>8729</v>
      </c>
      <c r="I6906" s="107" t="s">
        <v>9207</v>
      </c>
      <c r="J6906" s="2" t="s">
        <v>9208</v>
      </c>
      <c r="K6906" s="2"/>
      <c r="L6906" s="2"/>
      <c r="M6906" s="2"/>
    </row>
    <row r="6907">
      <c r="A6907" s="54">
        <v>46292.0</v>
      </c>
      <c r="B6907" s="2" t="s">
        <v>145</v>
      </c>
      <c r="C6907" s="2" t="s">
        <v>8726</v>
      </c>
      <c r="D6907" s="2">
        <v>0.0</v>
      </c>
      <c r="E6907" s="2" t="s">
        <v>9205</v>
      </c>
      <c r="F6907" s="48" t="s">
        <v>9206</v>
      </c>
      <c r="G6907" s="2"/>
      <c r="H6907" s="2" t="s">
        <v>8729</v>
      </c>
      <c r="I6907" s="107" t="s">
        <v>9207</v>
      </c>
      <c r="J6907" s="2" t="s">
        <v>9208</v>
      </c>
      <c r="K6907" s="2"/>
      <c r="L6907" s="2"/>
      <c r="M6907" s="2"/>
    </row>
    <row r="6908">
      <c r="A6908" s="54">
        <v>46292.0</v>
      </c>
      <c r="B6908" s="2" t="s">
        <v>1801</v>
      </c>
      <c r="C6908" s="2" t="s">
        <v>8726</v>
      </c>
      <c r="D6908" s="2">
        <v>0.0</v>
      </c>
      <c r="E6908" s="2" t="s">
        <v>9205</v>
      </c>
      <c r="F6908" s="48" t="s">
        <v>9206</v>
      </c>
      <c r="G6908" s="2"/>
      <c r="H6908" s="2" t="s">
        <v>8729</v>
      </c>
      <c r="I6908" s="107" t="s">
        <v>9207</v>
      </c>
      <c r="J6908" s="2" t="s">
        <v>9208</v>
      </c>
      <c r="K6908" s="2"/>
      <c r="L6908" s="2"/>
      <c r="M6908" s="2"/>
    </row>
    <row r="6909">
      <c r="A6909" s="54">
        <v>46292.0</v>
      </c>
      <c r="B6909" s="2" t="s">
        <v>932</v>
      </c>
      <c r="C6909" s="2" t="s">
        <v>8726</v>
      </c>
      <c r="D6909" s="2">
        <v>0.0</v>
      </c>
      <c r="E6909" s="2" t="s">
        <v>9205</v>
      </c>
      <c r="F6909" s="48" t="s">
        <v>9206</v>
      </c>
      <c r="G6909" s="2"/>
      <c r="H6909" s="2" t="s">
        <v>8729</v>
      </c>
      <c r="I6909" s="107" t="s">
        <v>9207</v>
      </c>
      <c r="J6909" s="2" t="s">
        <v>9208</v>
      </c>
      <c r="K6909" s="2"/>
      <c r="L6909" s="2"/>
      <c r="M6909" s="2"/>
    </row>
    <row r="6910">
      <c r="A6910" s="54">
        <v>46292.0</v>
      </c>
      <c r="B6910" s="2" t="s">
        <v>515</v>
      </c>
      <c r="C6910" s="2" t="s">
        <v>8726</v>
      </c>
      <c r="D6910" s="2">
        <v>0.0</v>
      </c>
      <c r="E6910" s="2" t="s">
        <v>9205</v>
      </c>
      <c r="F6910" s="48" t="s">
        <v>9206</v>
      </c>
      <c r="G6910" s="2"/>
      <c r="H6910" s="2" t="s">
        <v>8729</v>
      </c>
      <c r="I6910" s="107" t="s">
        <v>9207</v>
      </c>
      <c r="J6910" s="2" t="s">
        <v>9208</v>
      </c>
      <c r="K6910" s="2"/>
      <c r="L6910" s="2"/>
      <c r="M6910" s="2"/>
    </row>
    <row r="6911">
      <c r="A6911" s="54">
        <v>46292.0</v>
      </c>
      <c r="B6911" s="2" t="s">
        <v>229</v>
      </c>
      <c r="C6911" s="2" t="s">
        <v>8726</v>
      </c>
      <c r="D6911" s="2">
        <v>0.0</v>
      </c>
      <c r="E6911" s="2" t="s">
        <v>9205</v>
      </c>
      <c r="F6911" s="48" t="s">
        <v>9206</v>
      </c>
      <c r="G6911" s="2"/>
      <c r="H6911" s="2" t="s">
        <v>8729</v>
      </c>
      <c r="I6911" s="107" t="s">
        <v>9207</v>
      </c>
      <c r="J6911" s="2" t="s">
        <v>9208</v>
      </c>
      <c r="K6911" s="2"/>
      <c r="L6911" s="2"/>
      <c r="M6911" s="2"/>
    </row>
    <row r="6912">
      <c r="A6912" s="54">
        <v>46292.0</v>
      </c>
      <c r="B6912" s="2" t="s">
        <v>178</v>
      </c>
      <c r="C6912" s="2" t="s">
        <v>8726</v>
      </c>
      <c r="D6912" s="2">
        <v>0.0</v>
      </c>
      <c r="E6912" s="2" t="s">
        <v>9205</v>
      </c>
      <c r="F6912" s="48" t="s">
        <v>9206</v>
      </c>
      <c r="G6912" s="2"/>
      <c r="H6912" s="2" t="s">
        <v>8729</v>
      </c>
      <c r="I6912" s="107" t="s">
        <v>9207</v>
      </c>
      <c r="J6912" s="2" t="s">
        <v>9208</v>
      </c>
      <c r="K6912" s="2"/>
      <c r="L6912" s="2"/>
      <c r="M6912" s="2"/>
    </row>
    <row r="6913">
      <c r="A6913" s="54">
        <v>46292.0</v>
      </c>
      <c r="B6913" s="2" t="s">
        <v>1876</v>
      </c>
      <c r="C6913" s="2" t="s">
        <v>8726</v>
      </c>
      <c r="D6913" s="2">
        <v>0.0</v>
      </c>
      <c r="E6913" s="2" t="s">
        <v>9205</v>
      </c>
      <c r="F6913" s="48" t="s">
        <v>9206</v>
      </c>
      <c r="G6913" s="2"/>
      <c r="H6913" s="2" t="s">
        <v>8729</v>
      </c>
      <c r="I6913" s="107" t="s">
        <v>9207</v>
      </c>
      <c r="J6913" s="2" t="s">
        <v>9208</v>
      </c>
      <c r="K6913" s="2"/>
      <c r="L6913" s="2"/>
      <c r="M6913" s="2"/>
    </row>
    <row r="6914">
      <c r="A6914" s="54">
        <v>46292.0</v>
      </c>
      <c r="B6914" s="2" t="s">
        <v>687</v>
      </c>
      <c r="C6914" s="2" t="s">
        <v>8726</v>
      </c>
      <c r="D6914" s="2">
        <v>0.0</v>
      </c>
      <c r="E6914" s="2" t="s">
        <v>9205</v>
      </c>
      <c r="F6914" s="48" t="s">
        <v>9206</v>
      </c>
      <c r="G6914" s="2"/>
      <c r="H6914" s="2" t="s">
        <v>8729</v>
      </c>
      <c r="I6914" s="107" t="s">
        <v>9207</v>
      </c>
      <c r="J6914" s="2" t="s">
        <v>9208</v>
      </c>
      <c r="K6914" s="2"/>
      <c r="L6914" s="2"/>
      <c r="M6914" s="2"/>
    </row>
    <row r="6915">
      <c r="A6915" s="54">
        <v>46292.0</v>
      </c>
      <c r="B6915" s="2" t="s">
        <v>301</v>
      </c>
      <c r="C6915" s="2" t="s">
        <v>8726</v>
      </c>
      <c r="D6915" s="2">
        <v>0.0</v>
      </c>
      <c r="E6915" s="2" t="s">
        <v>9205</v>
      </c>
      <c r="F6915" s="48" t="s">
        <v>9206</v>
      </c>
      <c r="G6915" s="2"/>
      <c r="H6915" s="2" t="s">
        <v>8729</v>
      </c>
      <c r="I6915" s="107" t="s">
        <v>9207</v>
      </c>
      <c r="J6915" s="2" t="s">
        <v>9208</v>
      </c>
      <c r="K6915" s="2"/>
      <c r="L6915" s="2"/>
      <c r="M6915" s="2"/>
    </row>
    <row r="6916">
      <c r="A6916" s="54">
        <v>46292.0</v>
      </c>
      <c r="B6916" s="2" t="s">
        <v>450</v>
      </c>
      <c r="C6916" s="2" t="s">
        <v>8726</v>
      </c>
      <c r="D6916" s="2">
        <v>0.0</v>
      </c>
      <c r="E6916" s="2" t="s">
        <v>9205</v>
      </c>
      <c r="F6916" s="48" t="s">
        <v>9206</v>
      </c>
      <c r="G6916" s="2"/>
      <c r="H6916" s="2" t="s">
        <v>8729</v>
      </c>
      <c r="I6916" s="107" t="s">
        <v>9207</v>
      </c>
      <c r="J6916" s="2" t="s">
        <v>9208</v>
      </c>
      <c r="K6916" s="2"/>
      <c r="L6916" s="2"/>
      <c r="M6916" s="2"/>
    </row>
    <row r="6917">
      <c r="A6917" s="54">
        <v>46292.0</v>
      </c>
      <c r="B6917" s="2" t="s">
        <v>1189</v>
      </c>
      <c r="C6917" s="2" t="s">
        <v>8726</v>
      </c>
      <c r="D6917" s="2">
        <v>0.0</v>
      </c>
      <c r="E6917" s="2" t="s">
        <v>9205</v>
      </c>
      <c r="F6917" s="48" t="s">
        <v>9206</v>
      </c>
      <c r="G6917" s="2"/>
      <c r="H6917" s="2" t="s">
        <v>8729</v>
      </c>
      <c r="I6917" s="107" t="s">
        <v>9207</v>
      </c>
      <c r="J6917" s="2" t="s">
        <v>9208</v>
      </c>
      <c r="K6917" s="2"/>
      <c r="L6917" s="2"/>
      <c r="M6917" s="2"/>
    </row>
    <row r="6918">
      <c r="A6918" s="54">
        <v>46292.0</v>
      </c>
      <c r="B6918" s="2" t="s">
        <v>1937</v>
      </c>
      <c r="C6918" s="2" t="s">
        <v>8726</v>
      </c>
      <c r="D6918" s="2">
        <v>0.0</v>
      </c>
      <c r="E6918" s="2" t="s">
        <v>9205</v>
      </c>
      <c r="F6918" s="48" t="s">
        <v>9206</v>
      </c>
      <c r="G6918" s="2"/>
      <c r="H6918" s="2" t="s">
        <v>8729</v>
      </c>
      <c r="I6918" s="107" t="s">
        <v>9207</v>
      </c>
      <c r="J6918" s="2" t="s">
        <v>9208</v>
      </c>
      <c r="K6918" s="2"/>
      <c r="L6918" s="2"/>
      <c r="M6918" s="2"/>
    </row>
    <row r="6919">
      <c r="A6919" s="54">
        <v>46292.0</v>
      </c>
      <c r="B6919" s="2" t="s">
        <v>1957</v>
      </c>
      <c r="C6919" s="2" t="s">
        <v>8726</v>
      </c>
      <c r="D6919" s="2">
        <v>0.0</v>
      </c>
      <c r="E6919" s="2" t="s">
        <v>9205</v>
      </c>
      <c r="F6919" s="48" t="s">
        <v>9206</v>
      </c>
      <c r="G6919" s="2"/>
      <c r="H6919" s="2" t="s">
        <v>8729</v>
      </c>
      <c r="I6919" s="107" t="s">
        <v>9207</v>
      </c>
      <c r="J6919" s="2" t="s">
        <v>9208</v>
      </c>
      <c r="K6919" s="2"/>
      <c r="L6919" s="2"/>
      <c r="M6919" s="2"/>
    </row>
    <row r="6920">
      <c r="A6920" s="54">
        <v>46293.0</v>
      </c>
      <c r="B6920" s="2" t="s">
        <v>194</v>
      </c>
      <c r="C6920" s="2" t="s">
        <v>8726</v>
      </c>
      <c r="D6920" s="2">
        <v>0.0</v>
      </c>
      <c r="E6920" s="2" t="s">
        <v>9209</v>
      </c>
      <c r="F6920" s="48" t="s">
        <v>9210</v>
      </c>
      <c r="G6920" s="2"/>
      <c r="H6920" s="2" t="s">
        <v>8729</v>
      </c>
      <c r="I6920" s="107" t="s">
        <v>9207</v>
      </c>
      <c r="J6920" s="2" t="s">
        <v>9208</v>
      </c>
      <c r="K6920" s="2"/>
      <c r="L6920" s="2"/>
      <c r="M6920" s="2"/>
    </row>
    <row r="6921">
      <c r="A6921" s="54">
        <v>46293.0</v>
      </c>
      <c r="B6921" s="2" t="s">
        <v>145</v>
      </c>
      <c r="C6921" s="2" t="s">
        <v>8726</v>
      </c>
      <c r="D6921" s="2">
        <v>0.0</v>
      </c>
      <c r="E6921" s="2" t="s">
        <v>9209</v>
      </c>
      <c r="F6921" s="48" t="s">
        <v>9210</v>
      </c>
      <c r="G6921" s="2"/>
      <c r="H6921" s="2" t="s">
        <v>8729</v>
      </c>
      <c r="I6921" s="107" t="s">
        <v>9207</v>
      </c>
      <c r="J6921" s="2" t="s">
        <v>9208</v>
      </c>
      <c r="K6921" s="2"/>
      <c r="L6921" s="2"/>
      <c r="M6921" s="2"/>
    </row>
    <row r="6922">
      <c r="A6922" s="54">
        <v>46293.0</v>
      </c>
      <c r="B6922" s="2" t="s">
        <v>1801</v>
      </c>
      <c r="C6922" s="2" t="s">
        <v>8726</v>
      </c>
      <c r="D6922" s="2">
        <v>0.0</v>
      </c>
      <c r="E6922" s="2" t="s">
        <v>9209</v>
      </c>
      <c r="F6922" s="48" t="s">
        <v>9210</v>
      </c>
      <c r="G6922" s="2"/>
      <c r="H6922" s="2" t="s">
        <v>8729</v>
      </c>
      <c r="I6922" s="107" t="s">
        <v>9207</v>
      </c>
      <c r="J6922" s="2" t="s">
        <v>9208</v>
      </c>
      <c r="K6922" s="2"/>
      <c r="L6922" s="2"/>
      <c r="M6922" s="2"/>
    </row>
    <row r="6923">
      <c r="A6923" s="54">
        <v>46293.0</v>
      </c>
      <c r="B6923" s="2" t="s">
        <v>932</v>
      </c>
      <c r="C6923" s="2" t="s">
        <v>8726</v>
      </c>
      <c r="D6923" s="2">
        <v>0.0</v>
      </c>
      <c r="E6923" s="2" t="s">
        <v>9209</v>
      </c>
      <c r="F6923" s="48" t="s">
        <v>9210</v>
      </c>
      <c r="G6923" s="2"/>
      <c r="H6923" s="2" t="s">
        <v>8729</v>
      </c>
      <c r="I6923" s="107" t="s">
        <v>9207</v>
      </c>
      <c r="J6923" s="2" t="s">
        <v>9208</v>
      </c>
      <c r="K6923" s="2"/>
      <c r="L6923" s="2"/>
      <c r="M6923" s="2"/>
    </row>
    <row r="6924">
      <c r="A6924" s="54">
        <v>46293.0</v>
      </c>
      <c r="B6924" s="2" t="s">
        <v>515</v>
      </c>
      <c r="C6924" s="2" t="s">
        <v>8726</v>
      </c>
      <c r="D6924" s="2">
        <v>0.0</v>
      </c>
      <c r="E6924" s="2" t="s">
        <v>9209</v>
      </c>
      <c r="F6924" s="48" t="s">
        <v>9210</v>
      </c>
      <c r="G6924" s="2"/>
      <c r="H6924" s="2" t="s">
        <v>8729</v>
      </c>
      <c r="I6924" s="107" t="s">
        <v>9207</v>
      </c>
      <c r="J6924" s="2" t="s">
        <v>9208</v>
      </c>
      <c r="K6924" s="2"/>
      <c r="L6924" s="2"/>
      <c r="M6924" s="2"/>
    </row>
    <row r="6925">
      <c r="A6925" s="54">
        <v>46293.0</v>
      </c>
      <c r="B6925" s="2" t="s">
        <v>229</v>
      </c>
      <c r="C6925" s="2" t="s">
        <v>8726</v>
      </c>
      <c r="D6925" s="2">
        <v>0.0</v>
      </c>
      <c r="E6925" s="2" t="s">
        <v>9209</v>
      </c>
      <c r="F6925" s="48" t="s">
        <v>9210</v>
      </c>
      <c r="G6925" s="2"/>
      <c r="H6925" s="2" t="s">
        <v>8729</v>
      </c>
      <c r="I6925" s="107" t="s">
        <v>9207</v>
      </c>
      <c r="J6925" s="2" t="s">
        <v>9208</v>
      </c>
      <c r="K6925" s="2"/>
      <c r="L6925" s="2"/>
      <c r="M6925" s="2"/>
    </row>
    <row r="6926">
      <c r="A6926" s="54">
        <v>46293.0</v>
      </c>
      <c r="B6926" s="2" t="s">
        <v>178</v>
      </c>
      <c r="C6926" s="2" t="s">
        <v>8726</v>
      </c>
      <c r="D6926" s="2">
        <v>0.0</v>
      </c>
      <c r="E6926" s="2" t="s">
        <v>9209</v>
      </c>
      <c r="F6926" s="48" t="s">
        <v>9210</v>
      </c>
      <c r="G6926" s="2"/>
      <c r="H6926" s="2" t="s">
        <v>8729</v>
      </c>
      <c r="I6926" s="107" t="s">
        <v>9207</v>
      </c>
      <c r="J6926" s="2" t="s">
        <v>9208</v>
      </c>
      <c r="K6926" s="2"/>
      <c r="L6926" s="2"/>
      <c r="M6926" s="2"/>
    </row>
    <row r="6927">
      <c r="A6927" s="54">
        <v>46293.0</v>
      </c>
      <c r="B6927" s="2" t="s">
        <v>1876</v>
      </c>
      <c r="C6927" s="2" t="s">
        <v>8726</v>
      </c>
      <c r="D6927" s="2">
        <v>0.0</v>
      </c>
      <c r="E6927" s="2" t="s">
        <v>9209</v>
      </c>
      <c r="F6927" s="48" t="s">
        <v>9210</v>
      </c>
      <c r="G6927" s="2"/>
      <c r="H6927" s="2" t="s">
        <v>8729</v>
      </c>
      <c r="I6927" s="107" t="s">
        <v>9207</v>
      </c>
      <c r="J6927" s="2" t="s">
        <v>9208</v>
      </c>
      <c r="K6927" s="2"/>
      <c r="L6927" s="2"/>
      <c r="M6927" s="2"/>
    </row>
    <row r="6928">
      <c r="A6928" s="54">
        <v>46293.0</v>
      </c>
      <c r="B6928" s="2" t="s">
        <v>687</v>
      </c>
      <c r="C6928" s="2" t="s">
        <v>8726</v>
      </c>
      <c r="D6928" s="2">
        <v>0.0</v>
      </c>
      <c r="E6928" s="2" t="s">
        <v>9209</v>
      </c>
      <c r="F6928" s="48" t="s">
        <v>9210</v>
      </c>
      <c r="G6928" s="2"/>
      <c r="H6928" s="2" t="s">
        <v>8729</v>
      </c>
      <c r="I6928" s="107" t="s">
        <v>9207</v>
      </c>
      <c r="J6928" s="2" t="s">
        <v>9208</v>
      </c>
      <c r="K6928" s="2"/>
      <c r="L6928" s="2"/>
      <c r="M6928" s="2"/>
    </row>
    <row r="6929">
      <c r="A6929" s="54">
        <v>46293.0</v>
      </c>
      <c r="B6929" s="2" t="s">
        <v>301</v>
      </c>
      <c r="C6929" s="2" t="s">
        <v>8726</v>
      </c>
      <c r="D6929" s="2">
        <v>0.0</v>
      </c>
      <c r="E6929" s="2" t="s">
        <v>9209</v>
      </c>
      <c r="F6929" s="48" t="s">
        <v>9210</v>
      </c>
      <c r="G6929" s="2"/>
      <c r="H6929" s="2" t="s">
        <v>8729</v>
      </c>
      <c r="I6929" s="107" t="s">
        <v>9207</v>
      </c>
      <c r="J6929" s="2" t="s">
        <v>9208</v>
      </c>
      <c r="K6929" s="2"/>
      <c r="L6929" s="2"/>
      <c r="M6929" s="2"/>
    </row>
    <row r="6930">
      <c r="A6930" s="54">
        <v>46293.0</v>
      </c>
      <c r="B6930" s="2" t="s">
        <v>450</v>
      </c>
      <c r="C6930" s="2" t="s">
        <v>8726</v>
      </c>
      <c r="D6930" s="2">
        <v>0.0</v>
      </c>
      <c r="E6930" s="2" t="s">
        <v>9209</v>
      </c>
      <c r="F6930" s="48" t="s">
        <v>9210</v>
      </c>
      <c r="G6930" s="2"/>
      <c r="H6930" s="2" t="s">
        <v>8729</v>
      </c>
      <c r="I6930" s="107" t="s">
        <v>9207</v>
      </c>
      <c r="J6930" s="2" t="s">
        <v>9208</v>
      </c>
      <c r="K6930" s="2"/>
      <c r="L6930" s="2"/>
      <c r="M6930" s="2"/>
    </row>
    <row r="6931">
      <c r="A6931" s="54">
        <v>46293.0</v>
      </c>
      <c r="B6931" s="2" t="s">
        <v>1189</v>
      </c>
      <c r="C6931" s="2" t="s">
        <v>8726</v>
      </c>
      <c r="D6931" s="2">
        <v>0.0</v>
      </c>
      <c r="E6931" s="2" t="s">
        <v>9209</v>
      </c>
      <c r="F6931" s="48" t="s">
        <v>9210</v>
      </c>
      <c r="G6931" s="2"/>
      <c r="H6931" s="2" t="s">
        <v>8729</v>
      </c>
      <c r="I6931" s="107" t="s">
        <v>9207</v>
      </c>
      <c r="J6931" s="2" t="s">
        <v>9208</v>
      </c>
      <c r="K6931" s="2"/>
      <c r="L6931" s="2"/>
      <c r="M6931" s="2"/>
    </row>
    <row r="6932">
      <c r="A6932" s="54">
        <v>46293.0</v>
      </c>
      <c r="B6932" s="2" t="s">
        <v>1937</v>
      </c>
      <c r="C6932" s="2" t="s">
        <v>8726</v>
      </c>
      <c r="D6932" s="2">
        <v>0.0</v>
      </c>
      <c r="E6932" s="2" t="s">
        <v>9209</v>
      </c>
      <c r="F6932" s="48" t="s">
        <v>9210</v>
      </c>
      <c r="G6932" s="2"/>
      <c r="H6932" s="2" t="s">
        <v>8729</v>
      </c>
      <c r="I6932" s="107" t="s">
        <v>9207</v>
      </c>
      <c r="J6932" s="2" t="s">
        <v>9208</v>
      </c>
      <c r="K6932" s="2"/>
      <c r="L6932" s="2"/>
      <c r="M6932" s="2"/>
    </row>
    <row r="6933">
      <c r="A6933" s="54">
        <v>46293.0</v>
      </c>
      <c r="B6933" s="2" t="s">
        <v>1957</v>
      </c>
      <c r="C6933" s="2" t="s">
        <v>8726</v>
      </c>
      <c r="D6933" s="2">
        <v>0.0</v>
      </c>
      <c r="E6933" s="2" t="s">
        <v>9209</v>
      </c>
      <c r="F6933" s="48" t="s">
        <v>9210</v>
      </c>
      <c r="G6933" s="2"/>
      <c r="H6933" s="2" t="s">
        <v>8729</v>
      </c>
      <c r="I6933" s="107" t="s">
        <v>9207</v>
      </c>
      <c r="J6933" s="2" t="s">
        <v>9208</v>
      </c>
      <c r="K6933" s="2"/>
      <c r="L6933" s="2"/>
      <c r="M6933" s="2"/>
    </row>
    <row r="6934">
      <c r="A6934" s="54">
        <v>46294.0</v>
      </c>
      <c r="B6934" s="2" t="s">
        <v>194</v>
      </c>
      <c r="C6934" s="2" t="s">
        <v>8726</v>
      </c>
      <c r="D6934" s="2">
        <v>1.0</v>
      </c>
      <c r="E6934" s="2" t="s">
        <v>9211</v>
      </c>
      <c r="F6934" s="48" t="s">
        <v>9081</v>
      </c>
      <c r="G6934" s="2"/>
      <c r="H6934" s="2" t="s">
        <v>8738</v>
      </c>
      <c r="I6934" s="107" t="s">
        <v>9207</v>
      </c>
      <c r="J6934" s="2" t="s">
        <v>9212</v>
      </c>
      <c r="K6934" s="2"/>
      <c r="L6934" s="2"/>
      <c r="M6934" s="2"/>
    </row>
    <row r="6935">
      <c r="A6935" s="54">
        <v>46294.0</v>
      </c>
      <c r="B6935" s="2" t="s">
        <v>145</v>
      </c>
      <c r="C6935" s="2" t="s">
        <v>8726</v>
      </c>
      <c r="D6935" s="2">
        <v>0.0</v>
      </c>
      <c r="E6935" s="2" t="s">
        <v>9213</v>
      </c>
      <c r="F6935" s="48" t="s">
        <v>9081</v>
      </c>
      <c r="G6935" s="2"/>
      <c r="H6935" s="2" t="s">
        <v>8729</v>
      </c>
      <c r="I6935" s="107" t="s">
        <v>9207</v>
      </c>
      <c r="J6935" s="2" t="s">
        <v>9208</v>
      </c>
      <c r="K6935" s="2"/>
      <c r="L6935" s="2"/>
      <c r="M6935" s="2"/>
    </row>
    <row r="6936">
      <c r="A6936" s="54">
        <v>46294.0</v>
      </c>
      <c r="B6936" s="2" t="s">
        <v>1801</v>
      </c>
      <c r="C6936" s="2" t="s">
        <v>8726</v>
      </c>
      <c r="D6936" s="2">
        <v>0.0</v>
      </c>
      <c r="E6936" s="2" t="s">
        <v>9213</v>
      </c>
      <c r="F6936" s="48" t="s">
        <v>9081</v>
      </c>
      <c r="G6936" s="2"/>
      <c r="H6936" s="2" t="s">
        <v>8729</v>
      </c>
      <c r="I6936" s="107" t="s">
        <v>9207</v>
      </c>
      <c r="J6936" s="2" t="s">
        <v>9208</v>
      </c>
      <c r="K6936" s="2"/>
      <c r="L6936" s="2"/>
      <c r="M6936" s="2"/>
    </row>
    <row r="6937">
      <c r="A6937" s="54">
        <v>46294.0</v>
      </c>
      <c r="B6937" s="2" t="s">
        <v>932</v>
      </c>
      <c r="C6937" s="2" t="s">
        <v>8726</v>
      </c>
      <c r="D6937" s="2">
        <v>0.0</v>
      </c>
      <c r="E6937" s="2" t="s">
        <v>9213</v>
      </c>
      <c r="F6937" s="48" t="s">
        <v>9081</v>
      </c>
      <c r="G6937" s="2"/>
      <c r="H6937" s="2" t="s">
        <v>8729</v>
      </c>
      <c r="I6937" s="107" t="s">
        <v>9207</v>
      </c>
      <c r="J6937" s="2" t="s">
        <v>9208</v>
      </c>
      <c r="K6937" s="2"/>
      <c r="L6937" s="2"/>
      <c r="M6937" s="2"/>
    </row>
    <row r="6938">
      <c r="A6938" s="54">
        <v>46294.0</v>
      </c>
      <c r="B6938" s="2" t="s">
        <v>515</v>
      </c>
      <c r="C6938" s="2" t="s">
        <v>8726</v>
      </c>
      <c r="D6938" s="2">
        <v>0.0</v>
      </c>
      <c r="E6938" s="2" t="s">
        <v>9213</v>
      </c>
      <c r="F6938" s="48" t="s">
        <v>9081</v>
      </c>
      <c r="G6938" s="2"/>
      <c r="H6938" s="2" t="s">
        <v>8729</v>
      </c>
      <c r="I6938" s="107" t="s">
        <v>9207</v>
      </c>
      <c r="J6938" s="2" t="s">
        <v>9208</v>
      </c>
      <c r="K6938" s="2"/>
      <c r="L6938" s="2"/>
      <c r="M6938" s="2"/>
    </row>
    <row r="6939">
      <c r="A6939" s="54">
        <v>46294.0</v>
      </c>
      <c r="B6939" s="2" t="s">
        <v>229</v>
      </c>
      <c r="C6939" s="2" t="s">
        <v>8726</v>
      </c>
      <c r="D6939" s="2">
        <v>0.0</v>
      </c>
      <c r="E6939" s="2" t="s">
        <v>9213</v>
      </c>
      <c r="F6939" s="48" t="s">
        <v>9081</v>
      </c>
      <c r="G6939" s="2"/>
      <c r="H6939" s="2" t="s">
        <v>8729</v>
      </c>
      <c r="I6939" s="107" t="s">
        <v>9207</v>
      </c>
      <c r="J6939" s="2" t="s">
        <v>9208</v>
      </c>
      <c r="K6939" s="2"/>
      <c r="L6939" s="2"/>
      <c r="M6939" s="2"/>
    </row>
    <row r="6940">
      <c r="A6940" s="54">
        <v>46294.0</v>
      </c>
      <c r="B6940" s="2" t="s">
        <v>178</v>
      </c>
      <c r="C6940" s="2" t="s">
        <v>8726</v>
      </c>
      <c r="D6940" s="2">
        <v>0.0</v>
      </c>
      <c r="E6940" s="2" t="s">
        <v>9213</v>
      </c>
      <c r="F6940" s="48" t="s">
        <v>9081</v>
      </c>
      <c r="G6940" s="2"/>
      <c r="H6940" s="2" t="s">
        <v>8729</v>
      </c>
      <c r="I6940" s="107" t="s">
        <v>9207</v>
      </c>
      <c r="J6940" s="2" t="s">
        <v>9208</v>
      </c>
      <c r="K6940" s="2"/>
      <c r="L6940" s="2"/>
      <c r="M6940" s="2"/>
    </row>
    <row r="6941">
      <c r="A6941" s="54">
        <v>46294.0</v>
      </c>
      <c r="B6941" s="2" t="s">
        <v>1876</v>
      </c>
      <c r="C6941" s="2" t="s">
        <v>8726</v>
      </c>
      <c r="D6941" s="2">
        <v>0.0</v>
      </c>
      <c r="E6941" s="2" t="s">
        <v>9213</v>
      </c>
      <c r="F6941" s="48" t="s">
        <v>9081</v>
      </c>
      <c r="G6941" s="2"/>
      <c r="H6941" s="2" t="s">
        <v>8729</v>
      </c>
      <c r="I6941" s="107" t="s">
        <v>9207</v>
      </c>
      <c r="J6941" s="2" t="s">
        <v>9208</v>
      </c>
      <c r="K6941" s="2"/>
      <c r="L6941" s="2"/>
      <c r="M6941" s="2"/>
    </row>
    <row r="6942">
      <c r="A6942" s="54">
        <v>46294.0</v>
      </c>
      <c r="B6942" s="2" t="s">
        <v>687</v>
      </c>
      <c r="C6942" s="2" t="s">
        <v>8726</v>
      </c>
      <c r="D6942" s="2">
        <v>0.0</v>
      </c>
      <c r="E6942" s="2" t="s">
        <v>9213</v>
      </c>
      <c r="F6942" s="48" t="s">
        <v>9081</v>
      </c>
      <c r="G6942" s="2"/>
      <c r="H6942" s="2" t="s">
        <v>8729</v>
      </c>
      <c r="I6942" s="107" t="s">
        <v>9207</v>
      </c>
      <c r="J6942" s="2" t="s">
        <v>9208</v>
      </c>
      <c r="K6942" s="2"/>
      <c r="L6942" s="2"/>
      <c r="M6942" s="2"/>
    </row>
    <row r="6943">
      <c r="A6943" s="54">
        <v>46294.0</v>
      </c>
      <c r="B6943" s="2" t="s">
        <v>301</v>
      </c>
      <c r="C6943" s="2" t="s">
        <v>8726</v>
      </c>
      <c r="D6943" s="2">
        <v>0.0</v>
      </c>
      <c r="E6943" s="2" t="s">
        <v>9213</v>
      </c>
      <c r="F6943" s="48" t="s">
        <v>9081</v>
      </c>
      <c r="G6943" s="2"/>
      <c r="H6943" s="2" t="s">
        <v>8729</v>
      </c>
      <c r="I6943" s="107" t="s">
        <v>9207</v>
      </c>
      <c r="J6943" s="2" t="s">
        <v>9208</v>
      </c>
      <c r="K6943" s="2"/>
      <c r="L6943" s="2"/>
      <c r="M6943" s="2"/>
    </row>
    <row r="6944">
      <c r="A6944" s="54">
        <v>46294.0</v>
      </c>
      <c r="B6944" s="2" t="s">
        <v>450</v>
      </c>
      <c r="C6944" s="2" t="s">
        <v>8726</v>
      </c>
      <c r="D6944" s="2">
        <v>0.0</v>
      </c>
      <c r="E6944" s="2" t="s">
        <v>9213</v>
      </c>
      <c r="F6944" s="48" t="s">
        <v>9081</v>
      </c>
      <c r="G6944" s="2"/>
      <c r="H6944" s="2" t="s">
        <v>8729</v>
      </c>
      <c r="I6944" s="107" t="s">
        <v>9207</v>
      </c>
      <c r="J6944" s="2" t="s">
        <v>9208</v>
      </c>
      <c r="K6944" s="2"/>
      <c r="L6944" s="2"/>
      <c r="M6944" s="2"/>
    </row>
    <row r="6945">
      <c r="A6945" s="54">
        <v>46294.0</v>
      </c>
      <c r="B6945" s="2" t="s">
        <v>1189</v>
      </c>
      <c r="C6945" s="2" t="s">
        <v>8726</v>
      </c>
      <c r="D6945" s="2">
        <v>0.0</v>
      </c>
      <c r="E6945" s="2" t="s">
        <v>9213</v>
      </c>
      <c r="F6945" s="48" t="s">
        <v>9081</v>
      </c>
      <c r="G6945" s="2"/>
      <c r="H6945" s="2" t="s">
        <v>8729</v>
      </c>
      <c r="I6945" s="107" t="s">
        <v>9207</v>
      </c>
      <c r="J6945" s="2" t="s">
        <v>9208</v>
      </c>
      <c r="K6945" s="2"/>
      <c r="L6945" s="2"/>
      <c r="M6945" s="2"/>
    </row>
    <row r="6946">
      <c r="A6946" s="54">
        <v>46294.0</v>
      </c>
      <c r="B6946" s="2" t="s">
        <v>1937</v>
      </c>
      <c r="C6946" s="2" t="s">
        <v>8726</v>
      </c>
      <c r="D6946" s="2">
        <v>0.0</v>
      </c>
      <c r="E6946" s="2" t="s">
        <v>9213</v>
      </c>
      <c r="F6946" s="48" t="s">
        <v>9081</v>
      </c>
      <c r="G6946" s="2"/>
      <c r="H6946" s="2" t="s">
        <v>8729</v>
      </c>
      <c r="I6946" s="107" t="s">
        <v>9207</v>
      </c>
      <c r="J6946" s="2" t="s">
        <v>9208</v>
      </c>
      <c r="K6946" s="2"/>
      <c r="L6946" s="2"/>
      <c r="M6946" s="2"/>
    </row>
    <row r="6947">
      <c r="A6947" s="54">
        <v>46294.0</v>
      </c>
      <c r="B6947" s="2" t="s">
        <v>1957</v>
      </c>
      <c r="C6947" s="2" t="s">
        <v>8726</v>
      </c>
      <c r="D6947" s="2">
        <v>0.0</v>
      </c>
      <c r="E6947" s="2" t="s">
        <v>9213</v>
      </c>
      <c r="F6947" s="48" t="s">
        <v>9081</v>
      </c>
      <c r="G6947" s="2"/>
      <c r="H6947" s="2" t="s">
        <v>8729</v>
      </c>
      <c r="I6947" s="107" t="s">
        <v>9207</v>
      </c>
      <c r="J6947" s="2" t="s">
        <v>9208</v>
      </c>
      <c r="K6947" s="2"/>
      <c r="L6947" s="2"/>
      <c r="M6947" s="2"/>
    </row>
    <row r="6948">
      <c r="A6948" s="54">
        <v>46295.0</v>
      </c>
      <c r="B6948" s="2" t="s">
        <v>194</v>
      </c>
      <c r="C6948" s="2" t="s">
        <v>8726</v>
      </c>
      <c r="D6948" s="2">
        <v>1.0</v>
      </c>
      <c r="E6948" s="2" t="s">
        <v>9211</v>
      </c>
      <c r="F6948" s="48" t="s">
        <v>9214</v>
      </c>
      <c r="G6948" s="2"/>
      <c r="H6948" s="2" t="s">
        <v>8738</v>
      </c>
      <c r="I6948" s="107" t="s">
        <v>9207</v>
      </c>
      <c r="J6948" s="2" t="s">
        <v>9212</v>
      </c>
      <c r="K6948" s="2"/>
      <c r="L6948" s="2"/>
      <c r="M6948" s="2"/>
    </row>
    <row r="6949">
      <c r="A6949" s="54">
        <v>46295.0</v>
      </c>
      <c r="B6949" s="2" t="s">
        <v>145</v>
      </c>
      <c r="C6949" s="2" t="s">
        <v>8726</v>
      </c>
      <c r="D6949" s="2">
        <v>0.0</v>
      </c>
      <c r="E6949" s="2" t="s">
        <v>9215</v>
      </c>
      <c r="F6949" s="48" t="s">
        <v>9214</v>
      </c>
      <c r="G6949" s="2"/>
      <c r="H6949" s="2" t="s">
        <v>8729</v>
      </c>
      <c r="I6949" s="107" t="s">
        <v>9207</v>
      </c>
      <c r="J6949" s="2" t="s">
        <v>9208</v>
      </c>
      <c r="K6949" s="2"/>
      <c r="L6949" s="2"/>
      <c r="M6949" s="2"/>
    </row>
    <row r="6950">
      <c r="A6950" s="54">
        <v>46295.0</v>
      </c>
      <c r="B6950" s="2" t="s">
        <v>1801</v>
      </c>
      <c r="C6950" s="2" t="s">
        <v>8726</v>
      </c>
      <c r="D6950" s="2">
        <v>1.0</v>
      </c>
      <c r="E6950" s="2" t="s">
        <v>9211</v>
      </c>
      <c r="F6950" s="48" t="s">
        <v>9214</v>
      </c>
      <c r="G6950" s="2"/>
      <c r="H6950" s="2" t="s">
        <v>8738</v>
      </c>
      <c r="I6950" s="107" t="s">
        <v>9207</v>
      </c>
      <c r="J6950" s="2" t="s">
        <v>9212</v>
      </c>
      <c r="K6950" s="2"/>
      <c r="L6950" s="2"/>
      <c r="M6950" s="2"/>
    </row>
    <row r="6951">
      <c r="A6951" s="54">
        <v>46295.0</v>
      </c>
      <c r="B6951" s="2" t="s">
        <v>932</v>
      </c>
      <c r="C6951" s="2" t="s">
        <v>8726</v>
      </c>
      <c r="D6951" s="2">
        <v>0.0</v>
      </c>
      <c r="E6951" s="2" t="s">
        <v>9215</v>
      </c>
      <c r="F6951" s="48" t="s">
        <v>9214</v>
      </c>
      <c r="G6951" s="2"/>
      <c r="H6951" s="2" t="s">
        <v>8729</v>
      </c>
      <c r="I6951" s="107" t="s">
        <v>9207</v>
      </c>
      <c r="J6951" s="2" t="s">
        <v>9208</v>
      </c>
      <c r="K6951" s="2"/>
      <c r="L6951" s="2"/>
      <c r="M6951" s="2"/>
    </row>
    <row r="6952">
      <c r="A6952" s="54">
        <v>46295.0</v>
      </c>
      <c r="B6952" s="2" t="s">
        <v>515</v>
      </c>
      <c r="C6952" s="2" t="s">
        <v>8726</v>
      </c>
      <c r="D6952" s="2">
        <v>0.0</v>
      </c>
      <c r="E6952" s="2" t="s">
        <v>9215</v>
      </c>
      <c r="F6952" s="48" t="s">
        <v>9214</v>
      </c>
      <c r="G6952" s="2"/>
      <c r="H6952" s="2" t="s">
        <v>8729</v>
      </c>
      <c r="I6952" s="107" t="s">
        <v>9207</v>
      </c>
      <c r="J6952" s="2" t="s">
        <v>9208</v>
      </c>
      <c r="K6952" s="2"/>
      <c r="L6952" s="2"/>
      <c r="M6952" s="2"/>
    </row>
    <row r="6953">
      <c r="A6953" s="54">
        <v>46295.0</v>
      </c>
      <c r="B6953" s="2" t="s">
        <v>229</v>
      </c>
      <c r="C6953" s="2" t="s">
        <v>8726</v>
      </c>
      <c r="D6953" s="2">
        <v>0.0</v>
      </c>
      <c r="E6953" s="2" t="s">
        <v>9215</v>
      </c>
      <c r="F6953" s="48" t="s">
        <v>9214</v>
      </c>
      <c r="G6953" s="2"/>
      <c r="H6953" s="2" t="s">
        <v>8729</v>
      </c>
      <c r="I6953" s="107" t="s">
        <v>9207</v>
      </c>
      <c r="J6953" s="2" t="s">
        <v>9208</v>
      </c>
      <c r="K6953" s="2"/>
      <c r="L6953" s="2"/>
      <c r="M6953" s="2"/>
    </row>
    <row r="6954">
      <c r="A6954" s="54">
        <v>46295.0</v>
      </c>
      <c r="B6954" s="2" t="s">
        <v>178</v>
      </c>
      <c r="C6954" s="2" t="s">
        <v>8726</v>
      </c>
      <c r="D6954" s="2">
        <v>0.0</v>
      </c>
      <c r="E6954" s="2" t="s">
        <v>9215</v>
      </c>
      <c r="F6954" s="48" t="s">
        <v>9214</v>
      </c>
      <c r="G6954" s="2"/>
      <c r="H6954" s="2" t="s">
        <v>8729</v>
      </c>
      <c r="I6954" s="107" t="s">
        <v>9207</v>
      </c>
      <c r="J6954" s="2" t="s">
        <v>9208</v>
      </c>
      <c r="K6954" s="2"/>
      <c r="L6954" s="2"/>
      <c r="M6954" s="2"/>
    </row>
    <row r="6955">
      <c r="A6955" s="54">
        <v>46295.0</v>
      </c>
      <c r="B6955" s="2" t="s">
        <v>1876</v>
      </c>
      <c r="C6955" s="2" t="s">
        <v>8726</v>
      </c>
      <c r="D6955" s="2">
        <v>0.0</v>
      </c>
      <c r="E6955" s="2" t="s">
        <v>9215</v>
      </c>
      <c r="F6955" s="48" t="s">
        <v>9214</v>
      </c>
      <c r="G6955" s="2"/>
      <c r="H6955" s="2" t="s">
        <v>8729</v>
      </c>
      <c r="I6955" s="107" t="s">
        <v>9207</v>
      </c>
      <c r="J6955" s="2" t="s">
        <v>9208</v>
      </c>
      <c r="K6955" s="2"/>
      <c r="L6955" s="2"/>
      <c r="M6955" s="2"/>
    </row>
    <row r="6956">
      <c r="A6956" s="54">
        <v>46295.0</v>
      </c>
      <c r="B6956" s="2" t="s">
        <v>687</v>
      </c>
      <c r="C6956" s="2" t="s">
        <v>8726</v>
      </c>
      <c r="D6956" s="2">
        <v>0.0</v>
      </c>
      <c r="E6956" s="2" t="s">
        <v>9215</v>
      </c>
      <c r="F6956" s="48" t="s">
        <v>9214</v>
      </c>
      <c r="G6956" s="2"/>
      <c r="H6956" s="2" t="s">
        <v>8729</v>
      </c>
      <c r="I6956" s="107" t="s">
        <v>9207</v>
      </c>
      <c r="J6956" s="2" t="s">
        <v>9208</v>
      </c>
      <c r="K6956" s="2"/>
      <c r="L6956" s="2"/>
      <c r="M6956" s="2"/>
    </row>
    <row r="6957">
      <c r="A6957" s="54">
        <v>46295.0</v>
      </c>
      <c r="B6957" s="2" t="s">
        <v>301</v>
      </c>
      <c r="C6957" s="2" t="s">
        <v>8726</v>
      </c>
      <c r="D6957" s="2">
        <v>0.0</v>
      </c>
      <c r="E6957" s="2" t="s">
        <v>9215</v>
      </c>
      <c r="F6957" s="48" t="s">
        <v>9214</v>
      </c>
      <c r="G6957" s="2"/>
      <c r="H6957" s="2" t="s">
        <v>8729</v>
      </c>
      <c r="I6957" s="107" t="s">
        <v>9207</v>
      </c>
      <c r="J6957" s="2" t="s">
        <v>9208</v>
      </c>
      <c r="K6957" s="2"/>
      <c r="L6957" s="2"/>
      <c r="M6957" s="2"/>
    </row>
    <row r="6958">
      <c r="A6958" s="54">
        <v>46295.0</v>
      </c>
      <c r="B6958" s="2" t="s">
        <v>450</v>
      </c>
      <c r="C6958" s="2" t="s">
        <v>8726</v>
      </c>
      <c r="D6958" s="2">
        <v>0.0</v>
      </c>
      <c r="E6958" s="2" t="s">
        <v>9215</v>
      </c>
      <c r="F6958" s="48" t="s">
        <v>9214</v>
      </c>
      <c r="G6958" s="2"/>
      <c r="H6958" s="2" t="s">
        <v>8729</v>
      </c>
      <c r="I6958" s="107" t="s">
        <v>9207</v>
      </c>
      <c r="J6958" s="2" t="s">
        <v>9208</v>
      </c>
      <c r="K6958" s="2"/>
      <c r="L6958" s="2"/>
      <c r="M6958" s="2"/>
    </row>
    <row r="6959">
      <c r="A6959" s="54">
        <v>46295.0</v>
      </c>
      <c r="B6959" s="2" t="s">
        <v>1189</v>
      </c>
      <c r="C6959" s="2" t="s">
        <v>8726</v>
      </c>
      <c r="D6959" s="2">
        <v>0.0</v>
      </c>
      <c r="E6959" s="2" t="s">
        <v>9215</v>
      </c>
      <c r="F6959" s="48" t="s">
        <v>9214</v>
      </c>
      <c r="G6959" s="2"/>
      <c r="H6959" s="2" t="s">
        <v>8729</v>
      </c>
      <c r="I6959" s="107" t="s">
        <v>9207</v>
      </c>
      <c r="J6959" s="2" t="s">
        <v>9208</v>
      </c>
      <c r="K6959" s="2"/>
      <c r="L6959" s="2"/>
      <c r="M6959" s="2"/>
    </row>
    <row r="6960">
      <c r="A6960" s="54">
        <v>46295.0</v>
      </c>
      <c r="B6960" s="2" t="s">
        <v>1937</v>
      </c>
      <c r="C6960" s="2" t="s">
        <v>8726</v>
      </c>
      <c r="D6960" s="2">
        <v>0.0</v>
      </c>
      <c r="E6960" s="2" t="s">
        <v>9215</v>
      </c>
      <c r="F6960" s="48" t="s">
        <v>9214</v>
      </c>
      <c r="G6960" s="2"/>
      <c r="H6960" s="2" t="s">
        <v>8729</v>
      </c>
      <c r="I6960" s="107" t="s">
        <v>9207</v>
      </c>
      <c r="J6960" s="2" t="s">
        <v>9208</v>
      </c>
      <c r="K6960" s="2"/>
      <c r="L6960" s="2"/>
      <c r="M6960" s="2"/>
    </row>
    <row r="6961">
      <c r="A6961" s="54">
        <v>46295.0</v>
      </c>
      <c r="B6961" s="2" t="s">
        <v>1957</v>
      </c>
      <c r="C6961" s="2" t="s">
        <v>8726</v>
      </c>
      <c r="D6961" s="2">
        <v>0.0</v>
      </c>
      <c r="E6961" s="2" t="s">
        <v>9215</v>
      </c>
      <c r="F6961" s="48" t="s">
        <v>9214</v>
      </c>
      <c r="G6961" s="2"/>
      <c r="H6961" s="2" t="s">
        <v>8729</v>
      </c>
      <c r="I6961" s="107" t="s">
        <v>9207</v>
      </c>
      <c r="J6961" s="2" t="s">
        <v>9208</v>
      </c>
      <c r="K6961" s="2"/>
      <c r="L6961" s="2"/>
      <c r="M6961" s="2"/>
    </row>
    <row r="6962">
      <c r="A6962" s="54">
        <v>46296.0</v>
      </c>
      <c r="B6962" s="2" t="s">
        <v>194</v>
      </c>
      <c r="C6962" s="2" t="s">
        <v>8726</v>
      </c>
      <c r="D6962" s="2">
        <v>0.0</v>
      </c>
      <c r="E6962" s="2" t="s">
        <v>9216</v>
      </c>
      <c r="F6962" s="48" t="s">
        <v>9217</v>
      </c>
      <c r="G6962" s="2"/>
      <c r="H6962" s="2" t="s">
        <v>8729</v>
      </c>
      <c r="I6962" s="107" t="s">
        <v>9207</v>
      </c>
      <c r="J6962" s="2" t="s">
        <v>9208</v>
      </c>
      <c r="K6962" s="2"/>
      <c r="L6962" s="2"/>
      <c r="M6962" s="2"/>
    </row>
    <row r="6963">
      <c r="A6963" s="54">
        <v>46296.0</v>
      </c>
      <c r="B6963" s="2" t="s">
        <v>145</v>
      </c>
      <c r="C6963" s="2" t="s">
        <v>8726</v>
      </c>
      <c r="D6963" s="2">
        <v>0.0</v>
      </c>
      <c r="E6963" s="2" t="s">
        <v>9216</v>
      </c>
      <c r="F6963" s="48" t="s">
        <v>9217</v>
      </c>
      <c r="G6963" s="2"/>
      <c r="H6963" s="2" t="s">
        <v>8729</v>
      </c>
      <c r="I6963" s="107" t="s">
        <v>9207</v>
      </c>
      <c r="J6963" s="2" t="s">
        <v>9208</v>
      </c>
      <c r="K6963" s="2"/>
      <c r="L6963" s="2"/>
      <c r="M6963" s="2"/>
    </row>
    <row r="6964">
      <c r="A6964" s="54">
        <v>46296.0</v>
      </c>
      <c r="B6964" s="2" t="s">
        <v>1801</v>
      </c>
      <c r="C6964" s="2" t="s">
        <v>8726</v>
      </c>
      <c r="D6964" s="2">
        <v>0.0</v>
      </c>
      <c r="E6964" s="2" t="s">
        <v>9216</v>
      </c>
      <c r="F6964" s="48" t="s">
        <v>9217</v>
      </c>
      <c r="G6964" s="2"/>
      <c r="H6964" s="2" t="s">
        <v>8729</v>
      </c>
      <c r="I6964" s="107" t="s">
        <v>9207</v>
      </c>
      <c r="J6964" s="2" t="s">
        <v>9208</v>
      </c>
      <c r="K6964" s="2"/>
      <c r="L6964" s="2"/>
      <c r="M6964" s="2"/>
    </row>
    <row r="6965">
      <c r="A6965" s="54">
        <v>46296.0</v>
      </c>
      <c r="B6965" s="2" t="s">
        <v>932</v>
      </c>
      <c r="C6965" s="2" t="s">
        <v>8726</v>
      </c>
      <c r="D6965" s="2">
        <v>0.0</v>
      </c>
      <c r="E6965" s="2" t="s">
        <v>9216</v>
      </c>
      <c r="F6965" s="48" t="s">
        <v>9217</v>
      </c>
      <c r="G6965" s="2"/>
      <c r="H6965" s="2" t="s">
        <v>8729</v>
      </c>
      <c r="I6965" s="107" t="s">
        <v>9207</v>
      </c>
      <c r="J6965" s="2" t="s">
        <v>9208</v>
      </c>
      <c r="K6965" s="2"/>
      <c r="L6965" s="2"/>
      <c r="M6965" s="2"/>
    </row>
    <row r="6966">
      <c r="A6966" s="54">
        <v>46296.0</v>
      </c>
      <c r="B6966" s="2" t="s">
        <v>515</v>
      </c>
      <c r="C6966" s="2" t="s">
        <v>8726</v>
      </c>
      <c r="D6966" s="2">
        <v>0.0</v>
      </c>
      <c r="E6966" s="2" t="s">
        <v>9216</v>
      </c>
      <c r="F6966" s="48" t="s">
        <v>9217</v>
      </c>
      <c r="G6966" s="2"/>
      <c r="H6966" s="2" t="s">
        <v>8729</v>
      </c>
      <c r="I6966" s="107" t="s">
        <v>9207</v>
      </c>
      <c r="J6966" s="2" t="s">
        <v>9208</v>
      </c>
      <c r="K6966" s="2"/>
      <c r="L6966" s="2"/>
      <c r="M6966" s="2"/>
    </row>
    <row r="6967">
      <c r="A6967" s="54">
        <v>46296.0</v>
      </c>
      <c r="B6967" s="2" t="s">
        <v>229</v>
      </c>
      <c r="C6967" s="2" t="s">
        <v>8726</v>
      </c>
      <c r="D6967" s="2">
        <v>0.0</v>
      </c>
      <c r="E6967" s="2" t="s">
        <v>9216</v>
      </c>
      <c r="F6967" s="48" t="s">
        <v>9217</v>
      </c>
      <c r="G6967" s="2"/>
      <c r="H6967" s="2" t="s">
        <v>8729</v>
      </c>
      <c r="I6967" s="107" t="s">
        <v>9207</v>
      </c>
      <c r="J6967" s="2" t="s">
        <v>9208</v>
      </c>
      <c r="K6967" s="2"/>
      <c r="L6967" s="2"/>
      <c r="M6967" s="2"/>
    </row>
    <row r="6968">
      <c r="A6968" s="54">
        <v>46296.0</v>
      </c>
      <c r="B6968" s="2" t="s">
        <v>178</v>
      </c>
      <c r="C6968" s="2" t="s">
        <v>8726</v>
      </c>
      <c r="D6968" s="2">
        <v>0.0</v>
      </c>
      <c r="E6968" s="2" t="s">
        <v>9216</v>
      </c>
      <c r="F6968" s="48" t="s">
        <v>9217</v>
      </c>
      <c r="G6968" s="2"/>
      <c r="H6968" s="2" t="s">
        <v>8729</v>
      </c>
      <c r="I6968" s="107" t="s">
        <v>9207</v>
      </c>
      <c r="J6968" s="2" t="s">
        <v>9208</v>
      </c>
      <c r="K6968" s="2"/>
      <c r="L6968" s="2"/>
      <c r="M6968" s="2"/>
    </row>
    <row r="6969">
      <c r="A6969" s="54">
        <v>46296.0</v>
      </c>
      <c r="B6969" s="2" t="s">
        <v>1876</v>
      </c>
      <c r="C6969" s="2" t="s">
        <v>8726</v>
      </c>
      <c r="D6969" s="2">
        <v>0.0</v>
      </c>
      <c r="E6969" s="2" t="s">
        <v>9216</v>
      </c>
      <c r="F6969" s="48" t="s">
        <v>9217</v>
      </c>
      <c r="G6969" s="2"/>
      <c r="H6969" s="2" t="s">
        <v>8729</v>
      </c>
      <c r="I6969" s="107" t="s">
        <v>9207</v>
      </c>
      <c r="J6969" s="2" t="s">
        <v>9208</v>
      </c>
      <c r="K6969" s="2"/>
      <c r="L6969" s="2"/>
      <c r="M6969" s="2"/>
    </row>
    <row r="6970">
      <c r="A6970" s="54">
        <v>46296.0</v>
      </c>
      <c r="B6970" s="2" t="s">
        <v>687</v>
      </c>
      <c r="C6970" s="2" t="s">
        <v>8726</v>
      </c>
      <c r="D6970" s="2">
        <v>0.0</v>
      </c>
      <c r="E6970" s="2" t="s">
        <v>9216</v>
      </c>
      <c r="F6970" s="48" t="s">
        <v>9217</v>
      </c>
      <c r="G6970" s="2"/>
      <c r="H6970" s="2" t="s">
        <v>8729</v>
      </c>
      <c r="I6970" s="107" t="s">
        <v>9207</v>
      </c>
      <c r="J6970" s="2" t="s">
        <v>9208</v>
      </c>
      <c r="K6970" s="2"/>
      <c r="L6970" s="2"/>
      <c r="M6970" s="2"/>
    </row>
    <row r="6971">
      <c r="A6971" s="54">
        <v>46296.0</v>
      </c>
      <c r="B6971" s="2" t="s">
        <v>301</v>
      </c>
      <c r="C6971" s="2" t="s">
        <v>8726</v>
      </c>
      <c r="D6971" s="2">
        <v>0.0</v>
      </c>
      <c r="E6971" s="2" t="s">
        <v>9216</v>
      </c>
      <c r="F6971" s="48" t="s">
        <v>9217</v>
      </c>
      <c r="G6971" s="2"/>
      <c r="H6971" s="2" t="s">
        <v>8729</v>
      </c>
      <c r="I6971" s="107" t="s">
        <v>9207</v>
      </c>
      <c r="J6971" s="2" t="s">
        <v>9208</v>
      </c>
      <c r="K6971" s="2"/>
      <c r="L6971" s="2"/>
      <c r="M6971" s="2"/>
    </row>
    <row r="6972">
      <c r="A6972" s="54">
        <v>46296.0</v>
      </c>
      <c r="B6972" s="2" t="s">
        <v>450</v>
      </c>
      <c r="C6972" s="2" t="s">
        <v>8726</v>
      </c>
      <c r="D6972" s="2">
        <v>0.0</v>
      </c>
      <c r="E6972" s="2" t="s">
        <v>9216</v>
      </c>
      <c r="F6972" s="48" t="s">
        <v>9217</v>
      </c>
      <c r="G6972" s="2"/>
      <c r="H6972" s="2" t="s">
        <v>8729</v>
      </c>
      <c r="I6972" s="107" t="s">
        <v>9207</v>
      </c>
      <c r="J6972" s="2" t="s">
        <v>9208</v>
      </c>
      <c r="K6972" s="2"/>
      <c r="L6972" s="2"/>
      <c r="M6972" s="2"/>
    </row>
    <row r="6973">
      <c r="A6973" s="54">
        <v>46296.0</v>
      </c>
      <c r="B6973" s="2" t="s">
        <v>1189</v>
      </c>
      <c r="C6973" s="2" t="s">
        <v>8726</v>
      </c>
      <c r="D6973" s="2">
        <v>0.0</v>
      </c>
      <c r="E6973" s="2" t="s">
        <v>9216</v>
      </c>
      <c r="F6973" s="48" t="s">
        <v>9217</v>
      </c>
      <c r="G6973" s="2"/>
      <c r="H6973" s="2" t="s">
        <v>8729</v>
      </c>
      <c r="I6973" s="107" t="s">
        <v>9207</v>
      </c>
      <c r="J6973" s="2" t="s">
        <v>9208</v>
      </c>
      <c r="K6973" s="2"/>
      <c r="L6973" s="2"/>
      <c r="M6973" s="2"/>
    </row>
    <row r="6974">
      <c r="A6974" s="54">
        <v>46296.0</v>
      </c>
      <c r="B6974" s="2" t="s">
        <v>1937</v>
      </c>
      <c r="C6974" s="2" t="s">
        <v>8726</v>
      </c>
      <c r="D6974" s="2">
        <v>0.0</v>
      </c>
      <c r="E6974" s="2" t="s">
        <v>9216</v>
      </c>
      <c r="F6974" s="48" t="s">
        <v>9217</v>
      </c>
      <c r="G6974" s="2"/>
      <c r="H6974" s="2" t="s">
        <v>8729</v>
      </c>
      <c r="I6974" s="107" t="s">
        <v>9207</v>
      </c>
      <c r="J6974" s="2" t="s">
        <v>9208</v>
      </c>
      <c r="K6974" s="2"/>
      <c r="L6974" s="2"/>
      <c r="M6974" s="2"/>
    </row>
    <row r="6975">
      <c r="A6975" s="54">
        <v>46296.0</v>
      </c>
      <c r="B6975" s="2" t="s">
        <v>1957</v>
      </c>
      <c r="C6975" s="2" t="s">
        <v>8726</v>
      </c>
      <c r="D6975" s="2">
        <v>0.0</v>
      </c>
      <c r="E6975" s="2" t="s">
        <v>9216</v>
      </c>
      <c r="F6975" s="48" t="s">
        <v>9217</v>
      </c>
      <c r="G6975" s="2"/>
      <c r="H6975" s="2" t="s">
        <v>8729</v>
      </c>
      <c r="I6975" s="107" t="s">
        <v>9207</v>
      </c>
      <c r="J6975" s="2" t="s">
        <v>9208</v>
      </c>
      <c r="K6975" s="2"/>
      <c r="L6975" s="2"/>
      <c r="M6975" s="2"/>
    </row>
    <row r="6976">
      <c r="A6976" s="54">
        <v>46297.0</v>
      </c>
      <c r="B6976" s="2" t="s">
        <v>194</v>
      </c>
      <c r="C6976" s="2" t="s">
        <v>8726</v>
      </c>
      <c r="D6976" s="2">
        <v>0.0</v>
      </c>
      <c r="E6976" s="2" t="s">
        <v>9218</v>
      </c>
      <c r="F6976" s="48" t="s">
        <v>9219</v>
      </c>
      <c r="G6976" s="2"/>
      <c r="H6976" s="2" t="s">
        <v>8729</v>
      </c>
      <c r="I6976" s="107" t="s">
        <v>9207</v>
      </c>
      <c r="J6976" s="2" t="s">
        <v>9208</v>
      </c>
      <c r="K6976" s="2"/>
      <c r="L6976" s="2"/>
      <c r="M6976" s="2"/>
    </row>
    <row r="6977">
      <c r="A6977" s="54">
        <v>46297.0</v>
      </c>
      <c r="B6977" s="2" t="s">
        <v>145</v>
      </c>
      <c r="C6977" s="2" t="s">
        <v>8726</v>
      </c>
      <c r="D6977" s="2">
        <v>0.0</v>
      </c>
      <c r="E6977" s="2" t="s">
        <v>9218</v>
      </c>
      <c r="F6977" s="48" t="s">
        <v>9219</v>
      </c>
      <c r="G6977" s="2"/>
      <c r="H6977" s="2" t="s">
        <v>8729</v>
      </c>
      <c r="I6977" s="107" t="s">
        <v>9207</v>
      </c>
      <c r="J6977" s="2" t="s">
        <v>9208</v>
      </c>
      <c r="K6977" s="2"/>
      <c r="L6977" s="2"/>
      <c r="M6977" s="2"/>
    </row>
    <row r="6978">
      <c r="A6978" s="54">
        <v>46297.0</v>
      </c>
      <c r="B6978" s="2" t="s">
        <v>1801</v>
      </c>
      <c r="C6978" s="2" t="s">
        <v>8726</v>
      </c>
      <c r="D6978" s="2">
        <v>0.0</v>
      </c>
      <c r="E6978" s="2" t="s">
        <v>9218</v>
      </c>
      <c r="F6978" s="48" t="s">
        <v>9219</v>
      </c>
      <c r="G6978" s="2"/>
      <c r="H6978" s="2" t="s">
        <v>8729</v>
      </c>
      <c r="I6978" s="107" t="s">
        <v>9207</v>
      </c>
      <c r="J6978" s="2" t="s">
        <v>9208</v>
      </c>
      <c r="K6978" s="2"/>
      <c r="L6978" s="2"/>
      <c r="M6978" s="2"/>
    </row>
    <row r="6979">
      <c r="A6979" s="54">
        <v>46297.0</v>
      </c>
      <c r="B6979" s="2" t="s">
        <v>932</v>
      </c>
      <c r="C6979" s="2" t="s">
        <v>8726</v>
      </c>
      <c r="D6979" s="2">
        <v>0.0</v>
      </c>
      <c r="E6979" s="2" t="s">
        <v>9218</v>
      </c>
      <c r="F6979" s="48" t="s">
        <v>9219</v>
      </c>
      <c r="G6979" s="2"/>
      <c r="H6979" s="2" t="s">
        <v>8729</v>
      </c>
      <c r="I6979" s="107" t="s">
        <v>9207</v>
      </c>
      <c r="J6979" s="2" t="s">
        <v>9208</v>
      </c>
      <c r="K6979" s="2"/>
      <c r="L6979" s="2"/>
      <c r="M6979" s="2"/>
    </row>
    <row r="6980">
      <c r="A6980" s="54">
        <v>46297.0</v>
      </c>
      <c r="B6980" s="2" t="s">
        <v>515</v>
      </c>
      <c r="C6980" s="2" t="s">
        <v>8726</v>
      </c>
      <c r="D6980" s="47" t="s">
        <v>151</v>
      </c>
      <c r="E6980" s="2" t="s">
        <v>9220</v>
      </c>
      <c r="F6980" s="48" t="s">
        <v>2589</v>
      </c>
      <c r="G6980" s="48" t="s">
        <v>2590</v>
      </c>
      <c r="H6980" s="2" t="s">
        <v>8738</v>
      </c>
      <c r="I6980" s="107" t="s">
        <v>9221</v>
      </c>
      <c r="J6980" s="2" t="s">
        <v>9222</v>
      </c>
      <c r="K6980" s="2" t="s">
        <v>157</v>
      </c>
      <c r="L6980" s="2" t="s">
        <v>157</v>
      </c>
      <c r="M6980" s="2" t="s">
        <v>157</v>
      </c>
    </row>
    <row r="6981">
      <c r="A6981" s="54">
        <v>46297.0</v>
      </c>
      <c r="B6981" s="2" t="s">
        <v>229</v>
      </c>
      <c r="C6981" s="2" t="s">
        <v>8726</v>
      </c>
      <c r="D6981" s="2">
        <v>0.0</v>
      </c>
      <c r="E6981" s="2" t="s">
        <v>9218</v>
      </c>
      <c r="F6981" s="48" t="s">
        <v>9219</v>
      </c>
      <c r="G6981" s="2"/>
      <c r="H6981" s="2" t="s">
        <v>8729</v>
      </c>
      <c r="I6981" s="107" t="s">
        <v>9207</v>
      </c>
      <c r="J6981" s="2" t="s">
        <v>9208</v>
      </c>
      <c r="K6981" s="2"/>
      <c r="L6981" s="2"/>
      <c r="M6981" s="2"/>
    </row>
    <row r="6982">
      <c r="A6982" s="54">
        <v>46297.0</v>
      </c>
      <c r="B6982" s="2" t="s">
        <v>178</v>
      </c>
      <c r="C6982" s="2" t="s">
        <v>8726</v>
      </c>
      <c r="D6982" s="2">
        <v>0.0</v>
      </c>
      <c r="E6982" s="2" t="s">
        <v>9218</v>
      </c>
      <c r="F6982" s="48" t="s">
        <v>9219</v>
      </c>
      <c r="G6982" s="2"/>
      <c r="H6982" s="2" t="s">
        <v>8729</v>
      </c>
      <c r="I6982" s="107" t="s">
        <v>9207</v>
      </c>
      <c r="J6982" s="2" t="s">
        <v>9208</v>
      </c>
      <c r="K6982" s="2"/>
      <c r="L6982" s="2"/>
      <c r="M6982" s="2"/>
    </row>
    <row r="6983">
      <c r="A6983" s="54">
        <v>46297.0</v>
      </c>
      <c r="B6983" s="2" t="s">
        <v>1876</v>
      </c>
      <c r="C6983" s="2" t="s">
        <v>8726</v>
      </c>
      <c r="D6983" s="2">
        <v>0.0</v>
      </c>
      <c r="E6983" s="2" t="s">
        <v>9218</v>
      </c>
      <c r="F6983" s="48" t="s">
        <v>9219</v>
      </c>
      <c r="G6983" s="2"/>
      <c r="H6983" s="2" t="s">
        <v>8729</v>
      </c>
      <c r="I6983" s="107" t="s">
        <v>9207</v>
      </c>
      <c r="J6983" s="2" t="s">
        <v>9208</v>
      </c>
      <c r="K6983" s="2"/>
      <c r="L6983" s="2"/>
      <c r="M6983" s="2"/>
    </row>
    <row r="6984">
      <c r="A6984" s="54">
        <v>46297.0</v>
      </c>
      <c r="B6984" s="2" t="s">
        <v>687</v>
      </c>
      <c r="C6984" s="2" t="s">
        <v>8726</v>
      </c>
      <c r="D6984" s="2">
        <v>0.0</v>
      </c>
      <c r="E6984" s="2" t="s">
        <v>9218</v>
      </c>
      <c r="F6984" s="48" t="s">
        <v>9219</v>
      </c>
      <c r="G6984" s="2"/>
      <c r="H6984" s="2" t="s">
        <v>8729</v>
      </c>
      <c r="I6984" s="107" t="s">
        <v>9207</v>
      </c>
      <c r="J6984" s="2" t="s">
        <v>9208</v>
      </c>
      <c r="K6984" s="2"/>
      <c r="L6984" s="2"/>
      <c r="M6984" s="2"/>
    </row>
    <row r="6985">
      <c r="A6985" s="54">
        <v>46297.0</v>
      </c>
      <c r="B6985" s="2" t="s">
        <v>301</v>
      </c>
      <c r="C6985" s="2" t="s">
        <v>8726</v>
      </c>
      <c r="D6985" s="2">
        <v>0.0</v>
      </c>
      <c r="E6985" s="2" t="s">
        <v>9218</v>
      </c>
      <c r="F6985" s="48" t="s">
        <v>9219</v>
      </c>
      <c r="G6985" s="2"/>
      <c r="H6985" s="2" t="s">
        <v>8729</v>
      </c>
      <c r="I6985" s="107" t="s">
        <v>9207</v>
      </c>
      <c r="J6985" s="2" t="s">
        <v>9208</v>
      </c>
      <c r="K6985" s="2"/>
      <c r="L6985" s="2"/>
      <c r="M6985" s="2"/>
    </row>
    <row r="6986">
      <c r="A6986" s="54">
        <v>46297.0</v>
      </c>
      <c r="B6986" s="2" t="s">
        <v>450</v>
      </c>
      <c r="C6986" s="2" t="s">
        <v>8726</v>
      </c>
      <c r="D6986" s="2">
        <v>0.0</v>
      </c>
      <c r="E6986" s="2" t="s">
        <v>9218</v>
      </c>
      <c r="F6986" s="48" t="s">
        <v>9219</v>
      </c>
      <c r="G6986" s="2"/>
      <c r="H6986" s="2" t="s">
        <v>8729</v>
      </c>
      <c r="I6986" s="107" t="s">
        <v>9207</v>
      </c>
      <c r="J6986" s="2" t="s">
        <v>9208</v>
      </c>
      <c r="K6986" s="2"/>
      <c r="L6986" s="2"/>
      <c r="M6986" s="2"/>
    </row>
    <row r="6987">
      <c r="A6987" s="54">
        <v>46297.0</v>
      </c>
      <c r="B6987" s="2" t="s">
        <v>1189</v>
      </c>
      <c r="C6987" s="2" t="s">
        <v>8726</v>
      </c>
      <c r="D6987" s="2">
        <v>0.0</v>
      </c>
      <c r="E6987" s="2" t="s">
        <v>9218</v>
      </c>
      <c r="F6987" s="48" t="s">
        <v>9219</v>
      </c>
      <c r="G6987" s="2"/>
      <c r="H6987" s="2" t="s">
        <v>8729</v>
      </c>
      <c r="I6987" s="107" t="s">
        <v>9207</v>
      </c>
      <c r="J6987" s="2" t="s">
        <v>9208</v>
      </c>
      <c r="K6987" s="2"/>
      <c r="L6987" s="2"/>
      <c r="M6987" s="2"/>
    </row>
    <row r="6988">
      <c r="A6988" s="54">
        <v>46297.0</v>
      </c>
      <c r="B6988" s="2" t="s">
        <v>1937</v>
      </c>
      <c r="C6988" s="2" t="s">
        <v>8726</v>
      </c>
      <c r="D6988" s="2">
        <v>0.0</v>
      </c>
      <c r="E6988" s="2" t="s">
        <v>9218</v>
      </c>
      <c r="F6988" s="48" t="s">
        <v>9219</v>
      </c>
      <c r="G6988" s="2"/>
      <c r="H6988" s="2" t="s">
        <v>8729</v>
      </c>
      <c r="I6988" s="107" t="s">
        <v>9207</v>
      </c>
      <c r="J6988" s="2" t="s">
        <v>9208</v>
      </c>
      <c r="K6988" s="2"/>
      <c r="L6988" s="2"/>
      <c r="M6988" s="2"/>
    </row>
    <row r="6989">
      <c r="A6989" s="54">
        <v>46297.0</v>
      </c>
      <c r="B6989" s="2" t="s">
        <v>1957</v>
      </c>
      <c r="C6989" s="2" t="s">
        <v>8726</v>
      </c>
      <c r="D6989" s="2">
        <v>0.0</v>
      </c>
      <c r="E6989" s="2" t="s">
        <v>9218</v>
      </c>
      <c r="F6989" s="48" t="s">
        <v>9219</v>
      </c>
      <c r="G6989" s="2"/>
      <c r="H6989" s="2" t="s">
        <v>8729</v>
      </c>
      <c r="I6989" s="107" t="s">
        <v>9207</v>
      </c>
      <c r="J6989" s="2" t="s">
        <v>9208</v>
      </c>
      <c r="K6989" s="2"/>
      <c r="L6989" s="2"/>
      <c r="M6989" s="2"/>
    </row>
    <row r="6990">
      <c r="A6990" s="54">
        <v>46298.0</v>
      </c>
      <c r="B6990" s="2" t="s">
        <v>194</v>
      </c>
      <c r="C6990" s="2" t="s">
        <v>8726</v>
      </c>
      <c r="D6990" s="2">
        <v>0.0</v>
      </c>
      <c r="E6990" s="2" t="s">
        <v>9223</v>
      </c>
      <c r="F6990" s="48" t="s">
        <v>9224</v>
      </c>
      <c r="G6990" s="48" t="s">
        <v>9225</v>
      </c>
      <c r="H6990" s="2" t="s">
        <v>8729</v>
      </c>
      <c r="I6990" s="107" t="s">
        <v>9226</v>
      </c>
      <c r="J6990" s="2" t="s">
        <v>9227</v>
      </c>
      <c r="K6990" s="2">
        <f>IFERROR(__xludf.DUMMYFUNCTION("MAP(A6990:A7600,LAMBDA(d,IF(d="""",,IFERROR(COUNTUNIQUE(FILTER($B$6990:$B$7600,$A$6990:$A$7600=d,$C$6990:$C$7600=""VERIFIED"",COUNTIF(FILTER('Налаштування'!$F$39:$F$100,'Налаштування'!$K$39:$K$100=""ACTIVE""),$B$6990:$B$7600)&gt;0)),0))))"),13.0)</f>
        <v>13</v>
      </c>
      <c r="L6990" s="2" t="str">
        <f t="array" ref="L6990:L7600">MAP(K6990:K7600,M6990:M7600,LAMBDA(n,e,IF(n="",,IF(n&gt;=e,"FULL","PARTIAL"))))</f>
        <v>PARTIAL</v>
      </c>
      <c r="M6990" s="2">
        <f t="array" ref="M6990:M7600">MAP(A6990:A7600,LAMBDA(d,IF(d="",,COUNTIFS('Налаштування'!$K$39:$K$100,"ACTIVE",'Налаштування'!$J$39:$J$100,"REQUIRED"))))</f>
        <v>14</v>
      </c>
    </row>
    <row r="6991">
      <c r="A6991" s="54">
        <v>46298.0</v>
      </c>
      <c r="B6991" s="2" t="s">
        <v>145</v>
      </c>
      <c r="C6991" s="2" t="s">
        <v>8726</v>
      </c>
      <c r="D6991" s="2">
        <v>0.0</v>
      </c>
      <c r="E6991" s="2" t="s">
        <v>9228</v>
      </c>
      <c r="F6991" s="48" t="s">
        <v>9224</v>
      </c>
      <c r="G6991" s="48" t="s">
        <v>9229</v>
      </c>
      <c r="H6991" s="2" t="s">
        <v>8729</v>
      </c>
      <c r="I6991" s="107" t="s">
        <v>9226</v>
      </c>
      <c r="J6991" s="2" t="s">
        <v>9230</v>
      </c>
      <c r="K6991" s="2">
        <f>IFERROR(__xludf.DUMMYFUNCTION("""COMPUTED_VALUE"""),13.0)</f>
        <v>13</v>
      </c>
      <c r="L6991" s="2" t="s">
        <v>8731</v>
      </c>
      <c r="M6991" s="2">
        <v>14.0</v>
      </c>
    </row>
    <row r="6992">
      <c r="A6992" s="54">
        <v>46298.0</v>
      </c>
      <c r="B6992" s="2" t="s">
        <v>1801</v>
      </c>
      <c r="C6992" s="2" t="s">
        <v>8726</v>
      </c>
      <c r="D6992" s="2">
        <v>0.0</v>
      </c>
      <c r="E6992" s="2" t="s">
        <v>9231</v>
      </c>
      <c r="F6992" s="48" t="s">
        <v>9224</v>
      </c>
      <c r="G6992" s="2"/>
      <c r="H6992" s="2" t="s">
        <v>8729</v>
      </c>
      <c r="I6992" s="107" t="s">
        <v>9226</v>
      </c>
      <c r="J6992" s="2" t="s">
        <v>9232</v>
      </c>
      <c r="K6992" s="2">
        <f>IFERROR(__xludf.DUMMYFUNCTION("""COMPUTED_VALUE"""),13.0)</f>
        <v>13</v>
      </c>
      <c r="L6992" s="2" t="s">
        <v>8731</v>
      </c>
      <c r="M6992" s="2">
        <v>14.0</v>
      </c>
    </row>
    <row r="6993">
      <c r="A6993" s="54">
        <v>46298.0</v>
      </c>
      <c r="B6993" s="2" t="s">
        <v>932</v>
      </c>
      <c r="C6993" s="2" t="s">
        <v>8726</v>
      </c>
      <c r="D6993" s="2">
        <v>0.0</v>
      </c>
      <c r="E6993" s="2" t="s">
        <v>9233</v>
      </c>
      <c r="F6993" s="48" t="s">
        <v>9224</v>
      </c>
      <c r="G6993" s="48" t="s">
        <v>9234</v>
      </c>
      <c r="H6993" s="2" t="s">
        <v>8729</v>
      </c>
      <c r="I6993" s="107" t="s">
        <v>9226</v>
      </c>
      <c r="J6993" s="2" t="s">
        <v>9235</v>
      </c>
      <c r="K6993" s="2">
        <f>IFERROR(__xludf.DUMMYFUNCTION("""COMPUTED_VALUE"""),13.0)</f>
        <v>13</v>
      </c>
      <c r="L6993" s="2" t="s">
        <v>8731</v>
      </c>
      <c r="M6993" s="2">
        <v>14.0</v>
      </c>
    </row>
    <row r="6994">
      <c r="A6994" s="54">
        <v>46298.0</v>
      </c>
      <c r="B6994" s="2" t="s">
        <v>515</v>
      </c>
      <c r="C6994" s="2" t="s">
        <v>8726</v>
      </c>
      <c r="D6994" s="2">
        <v>0.0</v>
      </c>
      <c r="E6994" s="2" t="s">
        <v>9236</v>
      </c>
      <c r="F6994" s="48" t="s">
        <v>9224</v>
      </c>
      <c r="G6994" s="48" t="s">
        <v>2590</v>
      </c>
      <c r="H6994" s="2" t="s">
        <v>8729</v>
      </c>
      <c r="I6994" s="107" t="s">
        <v>9226</v>
      </c>
      <c r="J6994" s="2" t="s">
        <v>9237</v>
      </c>
      <c r="K6994" s="2">
        <f>IFERROR(__xludf.DUMMYFUNCTION("""COMPUTED_VALUE"""),13.0)</f>
        <v>13</v>
      </c>
      <c r="L6994" s="2" t="s">
        <v>8731</v>
      </c>
      <c r="M6994" s="2">
        <v>14.0</v>
      </c>
    </row>
    <row r="6995">
      <c r="A6995" s="54">
        <v>46298.0</v>
      </c>
      <c r="B6995" s="2" t="s">
        <v>229</v>
      </c>
      <c r="C6995" s="2" t="s">
        <v>9238</v>
      </c>
      <c r="D6995" s="2"/>
      <c r="E6995" s="2" t="s">
        <v>9239</v>
      </c>
      <c r="F6995" s="48" t="s">
        <v>9224</v>
      </c>
      <c r="G6995" s="48" t="s">
        <v>9240</v>
      </c>
      <c r="H6995" s="2" t="s">
        <v>9241</v>
      </c>
      <c r="I6995" s="107" t="s">
        <v>9226</v>
      </c>
      <c r="J6995" s="2" t="s">
        <v>9242</v>
      </c>
      <c r="K6995" s="2">
        <f>IFERROR(__xludf.DUMMYFUNCTION("""COMPUTED_VALUE"""),13.0)</f>
        <v>13</v>
      </c>
      <c r="L6995" s="2" t="s">
        <v>8731</v>
      </c>
      <c r="M6995" s="2">
        <v>14.0</v>
      </c>
    </row>
    <row r="6996">
      <c r="A6996" s="54">
        <v>46298.0</v>
      </c>
      <c r="B6996" s="2" t="s">
        <v>178</v>
      </c>
      <c r="C6996" s="2" t="s">
        <v>8726</v>
      </c>
      <c r="D6996" s="2">
        <v>0.0</v>
      </c>
      <c r="E6996" s="2" t="s">
        <v>9243</v>
      </c>
      <c r="F6996" s="48" t="s">
        <v>9224</v>
      </c>
      <c r="G6996" s="48" t="s">
        <v>9244</v>
      </c>
      <c r="H6996" s="2" t="s">
        <v>8729</v>
      </c>
      <c r="I6996" s="107" t="s">
        <v>9226</v>
      </c>
      <c r="J6996" s="2" t="s">
        <v>9245</v>
      </c>
      <c r="K6996" s="2">
        <f>IFERROR(__xludf.DUMMYFUNCTION("""COMPUTED_VALUE"""),13.0)</f>
        <v>13</v>
      </c>
      <c r="L6996" s="2" t="s">
        <v>8731</v>
      </c>
      <c r="M6996" s="2">
        <v>14.0</v>
      </c>
    </row>
    <row r="6997">
      <c r="A6997" s="54">
        <v>46298.0</v>
      </c>
      <c r="B6997" s="2" t="s">
        <v>1876</v>
      </c>
      <c r="C6997" s="2" t="s">
        <v>8726</v>
      </c>
      <c r="D6997" s="2">
        <v>0.0</v>
      </c>
      <c r="E6997" s="2" t="s">
        <v>9246</v>
      </c>
      <c r="F6997" s="48" t="s">
        <v>9224</v>
      </c>
      <c r="G6997" s="48" t="s">
        <v>9247</v>
      </c>
      <c r="H6997" s="2" t="s">
        <v>8729</v>
      </c>
      <c r="I6997" s="107" t="s">
        <v>9226</v>
      </c>
      <c r="J6997" s="2" t="s">
        <v>9248</v>
      </c>
      <c r="K6997" s="2">
        <f>IFERROR(__xludf.DUMMYFUNCTION("""COMPUTED_VALUE"""),13.0)</f>
        <v>13</v>
      </c>
      <c r="L6997" s="2" t="s">
        <v>8731</v>
      </c>
      <c r="M6997" s="2">
        <v>14.0</v>
      </c>
    </row>
    <row r="6998">
      <c r="A6998" s="54">
        <v>46298.0</v>
      </c>
      <c r="B6998" s="2" t="s">
        <v>687</v>
      </c>
      <c r="C6998" s="2" t="s">
        <v>8726</v>
      </c>
      <c r="D6998" s="2">
        <v>0.0</v>
      </c>
      <c r="E6998" s="2" t="s">
        <v>9249</v>
      </c>
      <c r="F6998" s="48" t="s">
        <v>9224</v>
      </c>
      <c r="G6998" s="48" t="s">
        <v>9250</v>
      </c>
      <c r="H6998" s="2" t="s">
        <v>8729</v>
      </c>
      <c r="I6998" s="107" t="s">
        <v>9226</v>
      </c>
      <c r="J6998" s="2" t="s">
        <v>9251</v>
      </c>
      <c r="K6998" s="2">
        <f>IFERROR(__xludf.DUMMYFUNCTION("""COMPUTED_VALUE"""),13.0)</f>
        <v>13</v>
      </c>
      <c r="L6998" s="2" t="s">
        <v>8731</v>
      </c>
      <c r="M6998" s="2">
        <v>14.0</v>
      </c>
    </row>
    <row r="6999">
      <c r="A6999" s="54">
        <v>46298.0</v>
      </c>
      <c r="B6999" s="2" t="s">
        <v>301</v>
      </c>
      <c r="C6999" s="2" t="s">
        <v>8726</v>
      </c>
      <c r="D6999" s="2">
        <v>0.0</v>
      </c>
      <c r="E6999" s="2" t="s">
        <v>9252</v>
      </c>
      <c r="F6999" s="48" t="s">
        <v>9224</v>
      </c>
      <c r="G6999" s="48" t="s">
        <v>9229</v>
      </c>
      <c r="H6999" s="2" t="s">
        <v>8729</v>
      </c>
      <c r="I6999" s="107" t="s">
        <v>9226</v>
      </c>
      <c r="J6999" s="2" t="s">
        <v>9253</v>
      </c>
      <c r="K6999" s="2">
        <f>IFERROR(__xludf.DUMMYFUNCTION("""COMPUTED_VALUE"""),13.0)</f>
        <v>13</v>
      </c>
      <c r="L6999" s="2" t="s">
        <v>8731</v>
      </c>
      <c r="M6999" s="2">
        <v>14.0</v>
      </c>
    </row>
    <row r="7000">
      <c r="A7000" s="54">
        <v>46298.0</v>
      </c>
      <c r="B7000" s="2" t="s">
        <v>450</v>
      </c>
      <c r="C7000" s="2" t="s">
        <v>8726</v>
      </c>
      <c r="D7000" s="2">
        <v>0.0</v>
      </c>
      <c r="E7000" s="2" t="s">
        <v>9254</v>
      </c>
      <c r="F7000" s="48" t="s">
        <v>9224</v>
      </c>
      <c r="G7000" s="48" t="s">
        <v>9229</v>
      </c>
      <c r="H7000" s="2" t="s">
        <v>8729</v>
      </c>
      <c r="I7000" s="107" t="s">
        <v>9226</v>
      </c>
      <c r="J7000" s="2" t="s">
        <v>9255</v>
      </c>
      <c r="K7000" s="2">
        <f>IFERROR(__xludf.DUMMYFUNCTION("""COMPUTED_VALUE"""),13.0)</f>
        <v>13</v>
      </c>
      <c r="L7000" s="2" t="s">
        <v>8731</v>
      </c>
      <c r="M7000" s="2">
        <v>14.0</v>
      </c>
    </row>
    <row r="7001">
      <c r="A7001" s="54">
        <v>46298.0</v>
      </c>
      <c r="B7001" s="2" t="s">
        <v>1189</v>
      </c>
      <c r="C7001" s="2" t="s">
        <v>8726</v>
      </c>
      <c r="D7001" s="2">
        <v>0.0</v>
      </c>
      <c r="E7001" s="2" t="s">
        <v>9231</v>
      </c>
      <c r="F7001" s="48" t="s">
        <v>9224</v>
      </c>
      <c r="G7001" s="48" t="s">
        <v>9256</v>
      </c>
      <c r="H7001" s="2" t="s">
        <v>8729</v>
      </c>
      <c r="I7001" s="107" t="s">
        <v>9226</v>
      </c>
      <c r="J7001" s="2" t="s">
        <v>9257</v>
      </c>
      <c r="K7001" s="2">
        <f>IFERROR(__xludf.DUMMYFUNCTION("""COMPUTED_VALUE"""),13.0)</f>
        <v>13</v>
      </c>
      <c r="L7001" s="2" t="s">
        <v>8731</v>
      </c>
      <c r="M7001" s="2">
        <v>14.0</v>
      </c>
    </row>
    <row r="7002">
      <c r="A7002" s="54">
        <v>46298.0</v>
      </c>
      <c r="B7002" s="2" t="s">
        <v>1937</v>
      </c>
      <c r="C7002" s="2" t="s">
        <v>8726</v>
      </c>
      <c r="D7002" s="2">
        <v>0.0</v>
      </c>
      <c r="E7002" s="2" t="s">
        <v>9258</v>
      </c>
      <c r="F7002" s="48" t="s">
        <v>9224</v>
      </c>
      <c r="G7002" s="48" t="s">
        <v>9259</v>
      </c>
      <c r="H7002" s="2" t="s">
        <v>8729</v>
      </c>
      <c r="I7002" s="107" t="s">
        <v>9226</v>
      </c>
      <c r="J7002" s="2" t="s">
        <v>9260</v>
      </c>
      <c r="K7002" s="2">
        <f>IFERROR(__xludf.DUMMYFUNCTION("""COMPUTED_VALUE"""),13.0)</f>
        <v>13</v>
      </c>
      <c r="L7002" s="2" t="s">
        <v>8731</v>
      </c>
      <c r="M7002" s="2">
        <v>14.0</v>
      </c>
    </row>
    <row r="7003">
      <c r="A7003" s="54">
        <v>46298.0</v>
      </c>
      <c r="B7003" s="2" t="s">
        <v>1957</v>
      </c>
      <c r="C7003" s="2" t="s">
        <v>8726</v>
      </c>
      <c r="D7003" s="2">
        <v>0.0</v>
      </c>
      <c r="E7003" s="2" t="s">
        <v>9231</v>
      </c>
      <c r="F7003" s="48" t="s">
        <v>9224</v>
      </c>
      <c r="G7003" s="48" t="s">
        <v>9256</v>
      </c>
      <c r="H7003" s="2" t="s">
        <v>8729</v>
      </c>
      <c r="I7003" s="107" t="s">
        <v>9226</v>
      </c>
      <c r="J7003" s="2" t="s">
        <v>9261</v>
      </c>
      <c r="K7003" s="2">
        <f>IFERROR(__xludf.DUMMYFUNCTION("""COMPUTED_VALUE"""),13.0)</f>
        <v>13</v>
      </c>
      <c r="L7003" s="2" t="s">
        <v>8731</v>
      </c>
      <c r="M7003" s="2">
        <v>14.0</v>
      </c>
    </row>
    <row r="7004">
      <c r="A7004" s="54"/>
      <c r="B7004" s="2"/>
      <c r="C7004" s="2"/>
      <c r="D7004" s="2"/>
      <c r="E7004" s="2"/>
      <c r="F7004" s="2"/>
      <c r="G7004" s="2"/>
      <c r="H7004" s="2"/>
      <c r="I7004" s="95"/>
      <c r="J7004" s="2"/>
      <c r="K7004" s="2"/>
      <c r="L7004" s="2"/>
      <c r="M7004" s="2"/>
    </row>
    <row r="7005">
      <c r="A7005" s="54"/>
      <c r="B7005" s="2"/>
      <c r="C7005" s="2"/>
      <c r="D7005" s="2"/>
      <c r="E7005" s="2"/>
      <c r="F7005" s="2"/>
      <c r="G7005" s="2"/>
      <c r="H7005" s="2"/>
      <c r="I7005" s="95"/>
      <c r="J7005" s="2"/>
      <c r="K7005" s="2"/>
      <c r="L7005" s="2"/>
      <c r="M7005" s="2"/>
    </row>
    <row r="7006">
      <c r="A7006" s="54"/>
      <c r="B7006" s="2"/>
      <c r="C7006" s="2"/>
      <c r="D7006" s="2"/>
      <c r="E7006" s="2"/>
      <c r="F7006" s="2"/>
      <c r="G7006" s="2"/>
      <c r="H7006" s="2"/>
      <c r="I7006" s="95"/>
      <c r="J7006" s="2"/>
      <c r="K7006" s="2"/>
      <c r="L7006" s="2"/>
      <c r="M7006" s="2"/>
    </row>
    <row r="7007">
      <c r="A7007" s="54"/>
      <c r="B7007" s="2"/>
      <c r="C7007" s="2"/>
      <c r="D7007" s="2"/>
      <c r="E7007" s="2"/>
      <c r="F7007" s="2"/>
      <c r="G7007" s="2"/>
      <c r="H7007" s="2"/>
      <c r="I7007" s="95"/>
      <c r="J7007" s="2"/>
      <c r="K7007" s="2"/>
      <c r="L7007" s="2"/>
      <c r="M7007" s="2"/>
    </row>
    <row r="7008">
      <c r="A7008" s="54"/>
      <c r="B7008" s="2"/>
      <c r="C7008" s="2"/>
      <c r="D7008" s="2"/>
      <c r="E7008" s="2"/>
      <c r="F7008" s="2"/>
      <c r="G7008" s="2"/>
      <c r="H7008" s="2"/>
      <c r="I7008" s="95"/>
      <c r="J7008" s="2"/>
      <c r="K7008" s="2"/>
      <c r="L7008" s="2"/>
      <c r="M7008" s="2"/>
    </row>
    <row r="7009">
      <c r="A7009" s="54"/>
      <c r="B7009" s="2"/>
      <c r="C7009" s="2"/>
      <c r="D7009" s="2"/>
      <c r="E7009" s="2"/>
      <c r="F7009" s="2"/>
      <c r="G7009" s="2"/>
      <c r="H7009" s="2"/>
      <c r="I7009" s="95"/>
      <c r="J7009" s="2"/>
      <c r="K7009" s="2"/>
      <c r="L7009" s="2"/>
      <c r="M7009" s="2"/>
    </row>
    <row r="7010">
      <c r="A7010" s="54"/>
      <c r="B7010" s="2"/>
      <c r="C7010" s="2"/>
      <c r="D7010" s="2"/>
      <c r="E7010" s="2"/>
      <c r="F7010" s="2"/>
      <c r="G7010" s="2"/>
      <c r="H7010" s="2"/>
      <c r="I7010" s="95"/>
      <c r="J7010" s="2"/>
      <c r="K7010" s="2"/>
      <c r="L7010" s="2"/>
      <c r="M7010" s="2"/>
    </row>
    <row r="7011">
      <c r="A7011" s="54"/>
      <c r="B7011" s="2"/>
      <c r="C7011" s="2"/>
      <c r="D7011" s="2"/>
      <c r="E7011" s="2"/>
      <c r="F7011" s="2"/>
      <c r="G7011" s="2"/>
      <c r="H7011" s="2"/>
      <c r="I7011" s="95"/>
      <c r="J7011" s="2"/>
      <c r="K7011" s="2"/>
      <c r="L7011" s="2"/>
      <c r="M7011" s="2"/>
    </row>
    <row r="7012">
      <c r="A7012" s="54"/>
      <c r="B7012" s="2"/>
      <c r="C7012" s="2"/>
      <c r="D7012" s="2"/>
      <c r="E7012" s="2"/>
      <c r="F7012" s="2"/>
      <c r="G7012" s="2"/>
      <c r="H7012" s="2"/>
      <c r="I7012" s="95"/>
      <c r="J7012" s="2"/>
      <c r="K7012" s="2"/>
      <c r="L7012" s="2"/>
      <c r="M7012" s="2"/>
    </row>
    <row r="7013">
      <c r="A7013" s="54"/>
      <c r="B7013" s="2"/>
      <c r="C7013" s="2"/>
      <c r="D7013" s="2"/>
      <c r="E7013" s="2"/>
      <c r="F7013" s="2"/>
      <c r="G7013" s="2"/>
      <c r="H7013" s="2"/>
      <c r="I7013" s="95"/>
      <c r="J7013" s="2"/>
      <c r="K7013" s="2"/>
      <c r="L7013" s="2"/>
      <c r="M7013" s="2"/>
    </row>
    <row r="7014">
      <c r="A7014" s="54"/>
      <c r="B7014" s="2"/>
      <c r="C7014" s="2"/>
      <c r="D7014" s="2"/>
      <c r="E7014" s="2"/>
      <c r="F7014" s="2"/>
      <c r="G7014" s="2"/>
      <c r="H7014" s="2"/>
      <c r="I7014" s="95"/>
      <c r="J7014" s="2"/>
      <c r="K7014" s="2"/>
      <c r="L7014" s="2"/>
      <c r="M7014" s="2"/>
    </row>
    <row r="7015">
      <c r="A7015" s="54"/>
      <c r="B7015" s="2"/>
      <c r="C7015" s="2"/>
      <c r="D7015" s="2"/>
      <c r="E7015" s="2"/>
      <c r="F7015" s="2"/>
      <c r="G7015" s="2"/>
      <c r="H7015" s="2"/>
      <c r="I7015" s="95"/>
      <c r="J7015" s="2"/>
      <c r="K7015" s="2"/>
      <c r="L7015" s="2"/>
      <c r="M7015" s="2"/>
    </row>
    <row r="7016">
      <c r="A7016" s="54"/>
      <c r="B7016" s="2"/>
      <c r="C7016" s="2"/>
      <c r="D7016" s="2"/>
      <c r="E7016" s="2"/>
      <c r="F7016" s="2"/>
      <c r="G7016" s="2"/>
      <c r="H7016" s="2"/>
      <c r="I7016" s="95"/>
      <c r="J7016" s="2"/>
      <c r="K7016" s="2"/>
      <c r="L7016" s="2"/>
      <c r="M7016" s="2"/>
    </row>
    <row r="7017">
      <c r="A7017" s="54"/>
      <c r="B7017" s="2"/>
      <c r="C7017" s="2"/>
      <c r="D7017" s="2"/>
      <c r="E7017" s="2"/>
      <c r="F7017" s="2"/>
      <c r="G7017" s="2"/>
      <c r="H7017" s="2"/>
      <c r="I7017" s="95"/>
      <c r="J7017" s="2"/>
      <c r="K7017" s="2"/>
      <c r="L7017" s="2"/>
      <c r="M7017" s="2"/>
    </row>
    <row r="7018">
      <c r="A7018" s="54"/>
      <c r="B7018" s="2"/>
      <c r="C7018" s="2"/>
      <c r="D7018" s="2"/>
      <c r="E7018" s="2"/>
      <c r="F7018" s="2"/>
      <c r="G7018" s="2"/>
      <c r="H7018" s="2"/>
      <c r="I7018" s="95"/>
      <c r="J7018" s="2"/>
      <c r="K7018" s="2"/>
      <c r="L7018" s="2"/>
      <c r="M7018" s="2"/>
    </row>
    <row r="7019">
      <c r="A7019" s="54"/>
      <c r="B7019" s="2"/>
      <c r="C7019" s="2"/>
      <c r="D7019" s="2"/>
      <c r="E7019" s="2"/>
      <c r="F7019" s="2"/>
      <c r="G7019" s="2"/>
      <c r="H7019" s="2"/>
      <c r="I7019" s="95"/>
      <c r="J7019" s="2"/>
      <c r="K7019" s="2"/>
      <c r="L7019" s="2"/>
      <c r="M7019" s="2"/>
    </row>
    <row r="7020">
      <c r="A7020" s="54"/>
      <c r="B7020" s="2"/>
      <c r="C7020" s="2"/>
      <c r="D7020" s="2"/>
      <c r="E7020" s="2"/>
      <c r="F7020" s="2"/>
      <c r="G7020" s="2"/>
      <c r="H7020" s="2"/>
      <c r="I7020" s="95"/>
      <c r="J7020" s="2"/>
      <c r="K7020" s="2"/>
      <c r="L7020" s="2"/>
      <c r="M7020" s="2"/>
    </row>
    <row r="7021">
      <c r="A7021" s="54"/>
      <c r="B7021" s="2"/>
      <c r="C7021" s="2"/>
      <c r="D7021" s="2"/>
      <c r="E7021" s="2"/>
      <c r="F7021" s="2"/>
      <c r="G7021" s="2"/>
      <c r="H7021" s="2"/>
      <c r="I7021" s="95"/>
      <c r="J7021" s="2"/>
      <c r="K7021" s="2"/>
      <c r="L7021" s="2"/>
      <c r="M7021" s="2"/>
    </row>
    <row r="7022">
      <c r="A7022" s="54"/>
      <c r="B7022" s="2"/>
      <c r="C7022" s="2"/>
      <c r="D7022" s="2"/>
      <c r="E7022" s="2"/>
      <c r="F7022" s="2"/>
      <c r="G7022" s="2"/>
      <c r="H7022" s="2"/>
      <c r="I7022" s="95"/>
      <c r="J7022" s="2"/>
      <c r="K7022" s="2"/>
      <c r="L7022" s="2"/>
      <c r="M7022" s="2"/>
    </row>
    <row r="7023">
      <c r="A7023" s="54"/>
      <c r="B7023" s="2"/>
      <c r="C7023" s="2"/>
      <c r="D7023" s="2"/>
      <c r="E7023" s="2"/>
      <c r="F7023" s="2"/>
      <c r="G7023" s="2"/>
      <c r="H7023" s="2"/>
      <c r="I7023" s="95"/>
      <c r="J7023" s="2"/>
      <c r="K7023" s="2"/>
      <c r="L7023" s="2"/>
      <c r="M7023" s="2"/>
    </row>
    <row r="7024">
      <c r="A7024" s="54"/>
      <c r="B7024" s="2"/>
      <c r="C7024" s="2"/>
      <c r="D7024" s="2"/>
      <c r="E7024" s="2"/>
      <c r="F7024" s="2"/>
      <c r="G7024" s="2"/>
      <c r="H7024" s="2"/>
      <c r="I7024" s="95"/>
      <c r="J7024" s="2"/>
      <c r="K7024" s="2"/>
      <c r="L7024" s="2"/>
      <c r="M7024" s="2"/>
    </row>
    <row r="7025">
      <c r="A7025" s="54"/>
      <c r="B7025" s="2"/>
      <c r="C7025" s="2"/>
      <c r="D7025" s="2"/>
      <c r="E7025" s="2"/>
      <c r="F7025" s="2"/>
      <c r="G7025" s="2"/>
      <c r="H7025" s="2"/>
      <c r="I7025" s="95"/>
      <c r="J7025" s="2"/>
      <c r="K7025" s="2"/>
      <c r="L7025" s="2"/>
      <c r="M7025" s="2"/>
    </row>
    <row r="7026">
      <c r="A7026" s="54"/>
      <c r="B7026" s="2"/>
      <c r="C7026" s="2"/>
      <c r="D7026" s="2"/>
      <c r="E7026" s="2"/>
      <c r="F7026" s="2"/>
      <c r="G7026" s="2"/>
      <c r="H7026" s="2"/>
      <c r="I7026" s="95"/>
      <c r="J7026" s="2"/>
      <c r="K7026" s="2"/>
      <c r="L7026" s="2"/>
      <c r="M7026" s="2"/>
    </row>
    <row r="7027">
      <c r="A7027" s="54"/>
      <c r="B7027" s="2"/>
      <c r="C7027" s="2"/>
      <c r="D7027" s="2"/>
      <c r="E7027" s="2"/>
      <c r="F7027" s="2"/>
      <c r="G7027" s="2"/>
      <c r="H7027" s="2"/>
      <c r="I7027" s="95"/>
      <c r="J7027" s="2"/>
      <c r="K7027" s="2"/>
      <c r="L7027" s="2"/>
      <c r="M7027" s="2"/>
    </row>
    <row r="7028">
      <c r="A7028" s="54"/>
      <c r="B7028" s="2"/>
      <c r="C7028" s="2"/>
      <c r="D7028" s="2"/>
      <c r="E7028" s="2"/>
      <c r="F7028" s="2"/>
      <c r="G7028" s="2"/>
      <c r="H7028" s="2"/>
      <c r="I7028" s="95"/>
      <c r="J7028" s="2"/>
      <c r="K7028" s="2"/>
      <c r="L7028" s="2"/>
      <c r="M7028" s="2"/>
    </row>
    <row r="7029">
      <c r="A7029" s="54"/>
      <c r="B7029" s="2"/>
      <c r="C7029" s="2"/>
      <c r="D7029" s="2"/>
      <c r="E7029" s="2"/>
      <c r="F7029" s="2"/>
      <c r="G7029" s="2"/>
      <c r="H7029" s="2"/>
      <c r="I7029" s="95"/>
      <c r="J7029" s="2"/>
      <c r="K7029" s="2"/>
      <c r="L7029" s="2"/>
      <c r="M7029" s="2"/>
    </row>
    <row r="7030">
      <c r="A7030" s="54"/>
      <c r="B7030" s="2"/>
      <c r="C7030" s="2"/>
      <c r="D7030" s="2"/>
      <c r="E7030" s="2"/>
      <c r="F7030" s="2"/>
      <c r="G7030" s="2"/>
      <c r="H7030" s="2"/>
      <c r="I7030" s="95"/>
      <c r="J7030" s="2"/>
      <c r="K7030" s="2"/>
      <c r="L7030" s="2"/>
      <c r="M7030" s="2"/>
    </row>
    <row r="7031">
      <c r="A7031" s="54"/>
      <c r="B7031" s="2"/>
      <c r="C7031" s="2"/>
      <c r="D7031" s="2"/>
      <c r="E7031" s="2"/>
      <c r="F7031" s="2"/>
      <c r="G7031" s="2"/>
      <c r="H7031" s="2"/>
      <c r="I7031" s="95"/>
      <c r="J7031" s="2"/>
      <c r="K7031" s="2"/>
      <c r="L7031" s="2"/>
      <c r="M7031" s="2"/>
    </row>
    <row r="7032">
      <c r="A7032" s="54"/>
      <c r="B7032" s="2"/>
      <c r="C7032" s="2"/>
      <c r="D7032" s="2"/>
      <c r="E7032" s="2"/>
      <c r="F7032" s="2"/>
      <c r="G7032" s="2"/>
      <c r="H7032" s="2"/>
      <c r="I7032" s="95"/>
      <c r="J7032" s="2"/>
      <c r="K7032" s="2"/>
      <c r="L7032" s="2"/>
      <c r="M7032" s="2"/>
    </row>
    <row r="7033">
      <c r="A7033" s="54"/>
      <c r="B7033" s="2"/>
      <c r="C7033" s="2"/>
      <c r="D7033" s="2"/>
      <c r="E7033" s="2"/>
      <c r="F7033" s="2"/>
      <c r="G7033" s="2"/>
      <c r="H7033" s="2"/>
      <c r="I7033" s="95"/>
      <c r="J7033" s="2"/>
      <c r="K7033" s="2"/>
      <c r="L7033" s="2"/>
      <c r="M7033" s="2"/>
    </row>
    <row r="7034">
      <c r="A7034" s="54"/>
      <c r="B7034" s="2"/>
      <c r="C7034" s="2"/>
      <c r="D7034" s="2"/>
      <c r="E7034" s="2"/>
      <c r="F7034" s="2"/>
      <c r="G7034" s="2"/>
      <c r="H7034" s="2"/>
      <c r="I7034" s="95"/>
      <c r="J7034" s="2"/>
      <c r="K7034" s="2"/>
      <c r="L7034" s="2"/>
      <c r="M7034" s="2"/>
    </row>
    <row r="7035">
      <c r="A7035" s="54"/>
      <c r="B7035" s="2"/>
      <c r="C7035" s="2"/>
      <c r="D7035" s="2"/>
      <c r="E7035" s="2"/>
      <c r="F7035" s="2"/>
      <c r="G7035" s="2"/>
      <c r="H7035" s="2"/>
      <c r="I7035" s="95"/>
      <c r="J7035" s="2"/>
      <c r="K7035" s="2"/>
      <c r="L7035" s="2"/>
      <c r="M7035" s="2"/>
    </row>
    <row r="7036">
      <c r="A7036" s="54"/>
      <c r="B7036" s="2"/>
      <c r="C7036" s="2"/>
      <c r="D7036" s="2"/>
      <c r="E7036" s="2"/>
      <c r="F7036" s="2"/>
      <c r="G7036" s="2"/>
      <c r="H7036" s="2"/>
      <c r="I7036" s="95"/>
      <c r="J7036" s="2"/>
      <c r="K7036" s="2"/>
      <c r="L7036" s="2"/>
      <c r="M7036" s="2"/>
    </row>
    <row r="7037">
      <c r="A7037" s="54"/>
      <c r="B7037" s="2"/>
      <c r="C7037" s="2"/>
      <c r="D7037" s="2"/>
      <c r="E7037" s="2"/>
      <c r="F7037" s="2"/>
      <c r="G7037" s="2"/>
      <c r="H7037" s="2"/>
      <c r="I7037" s="95"/>
      <c r="J7037" s="2"/>
      <c r="K7037" s="2"/>
      <c r="L7037" s="2"/>
      <c r="M7037" s="2"/>
    </row>
    <row r="7038">
      <c r="A7038" s="54"/>
      <c r="B7038" s="2"/>
      <c r="C7038" s="2"/>
      <c r="D7038" s="2"/>
      <c r="E7038" s="2"/>
      <c r="F7038" s="2"/>
      <c r="G7038" s="2"/>
      <c r="H7038" s="2"/>
      <c r="I7038" s="95"/>
      <c r="J7038" s="2"/>
      <c r="K7038" s="2"/>
      <c r="L7038" s="2"/>
      <c r="M7038" s="2"/>
    </row>
    <row r="7039">
      <c r="A7039" s="54"/>
      <c r="B7039" s="2"/>
      <c r="C7039" s="2"/>
      <c r="D7039" s="2"/>
      <c r="E7039" s="2"/>
      <c r="F7039" s="2"/>
      <c r="G7039" s="2"/>
      <c r="H7039" s="2"/>
      <c r="I7039" s="95"/>
      <c r="J7039" s="2"/>
      <c r="K7039" s="2"/>
      <c r="L7039" s="2"/>
      <c r="M7039" s="2"/>
    </row>
    <row r="7040">
      <c r="A7040" s="54"/>
      <c r="B7040" s="2"/>
      <c r="C7040" s="2"/>
      <c r="D7040" s="2"/>
      <c r="E7040" s="2"/>
      <c r="F7040" s="2"/>
      <c r="G7040" s="2"/>
      <c r="H7040" s="2"/>
      <c r="I7040" s="95"/>
      <c r="J7040" s="2"/>
      <c r="K7040" s="2"/>
      <c r="L7040" s="2"/>
      <c r="M7040" s="2"/>
    </row>
    <row r="7041">
      <c r="A7041" s="54"/>
      <c r="B7041" s="2"/>
      <c r="C7041" s="2"/>
      <c r="D7041" s="2"/>
      <c r="E7041" s="2"/>
      <c r="F7041" s="2"/>
      <c r="G7041" s="2"/>
      <c r="H7041" s="2"/>
      <c r="I7041" s="95"/>
      <c r="J7041" s="2"/>
      <c r="K7041" s="2"/>
      <c r="L7041" s="2"/>
      <c r="M7041" s="2"/>
    </row>
    <row r="7042">
      <c r="A7042" s="54"/>
      <c r="B7042" s="2"/>
      <c r="C7042" s="2"/>
      <c r="D7042" s="2"/>
      <c r="E7042" s="2"/>
      <c r="F7042" s="2"/>
      <c r="G7042" s="2"/>
      <c r="H7042" s="2"/>
      <c r="I7042" s="95"/>
      <c r="J7042" s="2"/>
      <c r="K7042" s="2"/>
      <c r="L7042" s="2"/>
      <c r="M7042" s="2"/>
    </row>
    <row r="7043">
      <c r="A7043" s="54"/>
      <c r="B7043" s="2"/>
      <c r="C7043" s="2"/>
      <c r="D7043" s="2"/>
      <c r="E7043" s="2"/>
      <c r="F7043" s="2"/>
      <c r="G7043" s="2"/>
      <c r="H7043" s="2"/>
      <c r="I7043" s="95"/>
      <c r="J7043" s="2"/>
      <c r="K7043" s="2"/>
      <c r="L7043" s="2"/>
      <c r="M7043" s="2"/>
    </row>
    <row r="7044">
      <c r="A7044" s="54"/>
      <c r="B7044" s="2"/>
      <c r="C7044" s="2"/>
      <c r="D7044" s="2"/>
      <c r="E7044" s="2"/>
      <c r="F7044" s="2"/>
      <c r="G7044" s="2"/>
      <c r="H7044" s="2"/>
      <c r="I7044" s="95"/>
      <c r="J7044" s="2"/>
      <c r="K7044" s="2"/>
      <c r="L7044" s="2"/>
      <c r="M7044" s="2"/>
    </row>
    <row r="7045">
      <c r="A7045" s="54"/>
      <c r="B7045" s="2"/>
      <c r="C7045" s="2"/>
      <c r="D7045" s="2"/>
      <c r="E7045" s="2"/>
      <c r="F7045" s="2"/>
      <c r="G7045" s="2"/>
      <c r="H7045" s="2"/>
      <c r="I7045" s="95"/>
      <c r="J7045" s="2"/>
      <c r="K7045" s="2"/>
      <c r="L7045" s="2"/>
      <c r="M7045" s="2"/>
    </row>
    <row r="7046">
      <c r="A7046" s="54"/>
      <c r="B7046" s="2"/>
      <c r="C7046" s="2"/>
      <c r="D7046" s="2"/>
      <c r="E7046" s="2"/>
      <c r="F7046" s="2"/>
      <c r="G7046" s="2"/>
      <c r="H7046" s="2"/>
      <c r="I7046" s="95"/>
      <c r="J7046" s="2"/>
      <c r="K7046" s="2"/>
      <c r="L7046" s="2"/>
      <c r="M7046" s="2"/>
    </row>
    <row r="7047">
      <c r="A7047" s="54"/>
      <c r="B7047" s="2"/>
      <c r="C7047" s="2"/>
      <c r="D7047" s="2"/>
      <c r="E7047" s="2"/>
      <c r="F7047" s="2"/>
      <c r="G7047" s="2"/>
      <c r="H7047" s="2"/>
      <c r="I7047" s="95"/>
      <c r="J7047" s="2"/>
      <c r="K7047" s="2"/>
      <c r="L7047" s="2"/>
      <c r="M7047" s="2"/>
    </row>
    <row r="7048">
      <c r="A7048" s="54"/>
      <c r="B7048" s="2"/>
      <c r="C7048" s="2"/>
      <c r="D7048" s="2"/>
      <c r="E7048" s="2"/>
      <c r="F7048" s="2"/>
      <c r="G7048" s="2"/>
      <c r="H7048" s="2"/>
      <c r="I7048" s="95"/>
      <c r="J7048" s="2"/>
      <c r="K7048" s="2"/>
      <c r="L7048" s="2"/>
      <c r="M7048" s="2"/>
    </row>
    <row r="7049">
      <c r="A7049" s="54"/>
      <c r="B7049" s="2"/>
      <c r="C7049" s="2"/>
      <c r="D7049" s="2"/>
      <c r="E7049" s="2"/>
      <c r="F7049" s="2"/>
      <c r="G7049" s="2"/>
      <c r="H7049" s="2"/>
      <c r="I7049" s="95"/>
      <c r="J7049" s="2"/>
      <c r="K7049" s="2"/>
      <c r="L7049" s="2"/>
      <c r="M7049" s="2"/>
    </row>
    <row r="7050">
      <c r="A7050" s="54"/>
      <c r="B7050" s="2"/>
      <c r="C7050" s="2"/>
      <c r="D7050" s="2"/>
      <c r="E7050" s="2"/>
      <c r="F7050" s="2"/>
      <c r="G7050" s="2"/>
      <c r="H7050" s="2"/>
      <c r="I7050" s="95"/>
      <c r="J7050" s="2"/>
      <c r="K7050" s="2"/>
      <c r="L7050" s="2"/>
      <c r="M7050" s="2"/>
    </row>
    <row r="7051">
      <c r="A7051" s="54"/>
      <c r="B7051" s="2"/>
      <c r="C7051" s="2"/>
      <c r="D7051" s="2"/>
      <c r="E7051" s="2"/>
      <c r="F7051" s="2"/>
      <c r="G7051" s="2"/>
      <c r="H7051" s="2"/>
      <c r="I7051" s="95"/>
      <c r="J7051" s="2"/>
      <c r="K7051" s="2"/>
      <c r="L7051" s="2"/>
      <c r="M7051" s="2"/>
    </row>
    <row r="7052">
      <c r="A7052" s="54"/>
      <c r="B7052" s="2"/>
      <c r="C7052" s="2"/>
      <c r="D7052" s="2"/>
      <c r="E7052" s="2"/>
      <c r="F7052" s="2"/>
      <c r="G7052" s="2"/>
      <c r="H7052" s="2"/>
      <c r="I7052" s="95"/>
      <c r="J7052" s="2"/>
      <c r="K7052" s="2"/>
      <c r="L7052" s="2"/>
      <c r="M7052" s="2"/>
    </row>
    <row r="7053">
      <c r="A7053" s="54"/>
      <c r="B7053" s="2"/>
      <c r="C7053" s="2"/>
      <c r="D7053" s="2"/>
      <c r="E7053" s="2"/>
      <c r="F7053" s="2"/>
      <c r="G7053" s="2"/>
      <c r="H7053" s="2"/>
      <c r="I7053" s="95"/>
      <c r="J7053" s="2"/>
      <c r="K7053" s="2"/>
      <c r="L7053" s="2"/>
      <c r="M7053" s="2"/>
    </row>
    <row r="7054">
      <c r="A7054" s="54"/>
      <c r="B7054" s="2"/>
      <c r="C7054" s="2"/>
      <c r="D7054" s="2"/>
      <c r="E7054" s="2"/>
      <c r="F7054" s="2"/>
      <c r="G7054" s="2"/>
      <c r="H7054" s="2"/>
      <c r="I7054" s="95"/>
      <c r="J7054" s="2"/>
      <c r="K7054" s="2"/>
      <c r="L7054" s="2"/>
      <c r="M7054" s="2"/>
    </row>
    <row r="7055">
      <c r="A7055" s="54"/>
      <c r="B7055" s="2"/>
      <c r="C7055" s="2"/>
      <c r="D7055" s="2"/>
      <c r="E7055" s="2"/>
      <c r="F7055" s="2"/>
      <c r="G7055" s="2"/>
      <c r="H7055" s="2"/>
      <c r="I7055" s="95"/>
      <c r="J7055" s="2"/>
      <c r="K7055" s="2"/>
      <c r="L7055" s="2"/>
      <c r="M7055" s="2"/>
    </row>
    <row r="7056">
      <c r="A7056" s="54"/>
      <c r="B7056" s="2"/>
      <c r="C7056" s="2"/>
      <c r="D7056" s="2"/>
      <c r="E7056" s="2"/>
      <c r="F7056" s="2"/>
      <c r="G7056" s="2"/>
      <c r="H7056" s="2"/>
      <c r="I7056" s="95"/>
      <c r="J7056" s="2"/>
      <c r="K7056" s="2"/>
      <c r="L7056" s="2"/>
      <c r="M7056" s="2"/>
    </row>
    <row r="7057">
      <c r="A7057" s="54"/>
      <c r="B7057" s="2"/>
      <c r="C7057" s="2"/>
      <c r="D7057" s="2"/>
      <c r="E7057" s="2"/>
      <c r="F7057" s="2"/>
      <c r="G7057" s="2"/>
      <c r="H7057" s="2"/>
      <c r="I7057" s="95"/>
      <c r="J7057" s="2"/>
      <c r="K7057" s="2"/>
      <c r="L7057" s="2"/>
      <c r="M7057" s="2"/>
    </row>
    <row r="7058">
      <c r="A7058" s="54"/>
      <c r="B7058" s="2"/>
      <c r="C7058" s="2"/>
      <c r="D7058" s="2"/>
      <c r="E7058" s="2"/>
      <c r="F7058" s="2"/>
      <c r="G7058" s="2"/>
      <c r="H7058" s="2"/>
      <c r="I7058" s="95"/>
      <c r="J7058" s="2"/>
      <c r="K7058" s="2"/>
      <c r="L7058" s="2"/>
      <c r="M7058" s="2"/>
    </row>
    <row r="7059">
      <c r="A7059" s="54"/>
      <c r="B7059" s="2"/>
      <c r="C7059" s="2"/>
      <c r="D7059" s="2"/>
      <c r="E7059" s="2"/>
      <c r="F7059" s="2"/>
      <c r="G7059" s="2"/>
      <c r="H7059" s="2"/>
      <c r="I7059" s="95"/>
      <c r="J7059" s="2"/>
      <c r="K7059" s="2"/>
      <c r="L7059" s="2"/>
      <c r="M7059" s="2"/>
    </row>
    <row r="7060">
      <c r="A7060" s="54"/>
      <c r="B7060" s="2"/>
      <c r="C7060" s="2"/>
      <c r="D7060" s="2"/>
      <c r="E7060" s="2"/>
      <c r="F7060" s="2"/>
      <c r="G7060" s="2"/>
      <c r="H7060" s="2"/>
      <c r="I7060" s="95"/>
      <c r="J7060" s="2"/>
      <c r="K7060" s="2"/>
      <c r="L7060" s="2"/>
      <c r="M7060" s="2"/>
    </row>
    <row r="7061">
      <c r="A7061" s="54"/>
      <c r="B7061" s="2"/>
      <c r="C7061" s="2"/>
      <c r="D7061" s="2"/>
      <c r="E7061" s="2"/>
      <c r="F7061" s="2"/>
      <c r="G7061" s="2"/>
      <c r="H7061" s="2"/>
      <c r="I7061" s="95"/>
      <c r="J7061" s="2"/>
      <c r="K7061" s="2"/>
      <c r="L7061" s="2"/>
      <c r="M7061" s="2"/>
    </row>
    <row r="7062">
      <c r="A7062" s="54"/>
      <c r="B7062" s="2"/>
      <c r="C7062" s="2"/>
      <c r="D7062" s="2"/>
      <c r="E7062" s="2"/>
      <c r="F7062" s="2"/>
      <c r="G7062" s="2"/>
      <c r="H7062" s="2"/>
      <c r="I7062" s="95"/>
      <c r="J7062" s="2"/>
      <c r="K7062" s="2"/>
      <c r="L7062" s="2"/>
      <c r="M7062" s="2"/>
    </row>
    <row r="7063">
      <c r="A7063" s="54"/>
      <c r="B7063" s="2"/>
      <c r="C7063" s="2"/>
      <c r="D7063" s="2"/>
      <c r="E7063" s="2"/>
      <c r="F7063" s="2"/>
      <c r="G7063" s="2"/>
      <c r="H7063" s="2"/>
      <c r="I7063" s="95"/>
      <c r="J7063" s="2"/>
      <c r="K7063" s="2"/>
      <c r="L7063" s="2"/>
      <c r="M7063" s="2"/>
    </row>
    <row r="7064">
      <c r="A7064" s="54"/>
      <c r="B7064" s="2"/>
      <c r="C7064" s="2"/>
      <c r="D7064" s="2"/>
      <c r="E7064" s="2"/>
      <c r="F7064" s="2"/>
      <c r="G7064" s="2"/>
      <c r="H7064" s="2"/>
      <c r="I7064" s="95"/>
      <c r="J7064" s="2"/>
      <c r="K7064" s="2"/>
      <c r="L7064" s="2"/>
      <c r="M7064" s="2"/>
    </row>
    <row r="7065">
      <c r="A7065" s="54"/>
      <c r="B7065" s="2"/>
      <c r="C7065" s="2"/>
      <c r="D7065" s="2"/>
      <c r="E7065" s="2"/>
      <c r="F7065" s="2"/>
      <c r="G7065" s="2"/>
      <c r="H7065" s="2"/>
      <c r="I7065" s="95"/>
      <c r="J7065" s="2"/>
      <c r="K7065" s="2"/>
      <c r="L7065" s="2"/>
      <c r="M7065" s="2"/>
    </row>
    <row r="7066">
      <c r="A7066" s="54"/>
      <c r="B7066" s="2"/>
      <c r="C7066" s="2"/>
      <c r="D7066" s="2"/>
      <c r="E7066" s="2"/>
      <c r="F7066" s="2"/>
      <c r="G7066" s="2"/>
      <c r="H7066" s="2"/>
      <c r="I7066" s="95"/>
      <c r="J7066" s="2"/>
      <c r="K7066" s="2"/>
      <c r="L7066" s="2"/>
      <c r="M7066" s="2"/>
    </row>
    <row r="7067">
      <c r="A7067" s="54"/>
      <c r="B7067" s="2"/>
      <c r="C7067" s="2"/>
      <c r="D7067" s="2"/>
      <c r="E7067" s="2"/>
      <c r="F7067" s="2"/>
      <c r="G7067" s="2"/>
      <c r="H7067" s="2"/>
      <c r="I7067" s="95"/>
      <c r="J7067" s="2"/>
      <c r="K7067" s="2"/>
      <c r="L7067" s="2"/>
      <c r="M7067" s="2"/>
    </row>
    <row r="7068">
      <c r="A7068" s="54"/>
      <c r="B7068" s="2"/>
      <c r="C7068" s="2"/>
      <c r="D7068" s="2"/>
      <c r="E7068" s="2"/>
      <c r="F7068" s="2"/>
      <c r="G7068" s="2"/>
      <c r="H7068" s="2"/>
      <c r="I7068" s="95"/>
      <c r="J7068" s="2"/>
      <c r="K7068" s="2"/>
      <c r="L7068" s="2"/>
      <c r="M7068" s="2"/>
    </row>
    <row r="7069">
      <c r="A7069" s="54"/>
      <c r="B7069" s="2"/>
      <c r="C7069" s="2"/>
      <c r="D7069" s="2"/>
      <c r="E7069" s="2"/>
      <c r="F7069" s="2"/>
      <c r="G7069" s="2"/>
      <c r="H7069" s="2"/>
      <c r="I7069" s="95"/>
      <c r="J7069" s="2"/>
      <c r="K7069" s="2"/>
      <c r="L7069" s="2"/>
      <c r="M7069" s="2"/>
    </row>
    <row r="7070">
      <c r="A7070" s="54"/>
      <c r="B7070" s="2"/>
      <c r="C7070" s="2"/>
      <c r="D7070" s="2"/>
      <c r="E7070" s="2"/>
      <c r="F7070" s="2"/>
      <c r="G7070" s="2"/>
      <c r="H7070" s="2"/>
      <c r="I7070" s="95"/>
      <c r="J7070" s="2"/>
      <c r="K7070" s="2"/>
      <c r="L7070" s="2"/>
      <c r="M7070" s="2"/>
    </row>
    <row r="7071">
      <c r="A7071" s="54"/>
      <c r="B7071" s="2"/>
      <c r="C7071" s="2"/>
      <c r="D7071" s="2"/>
      <c r="E7071" s="2"/>
      <c r="F7071" s="2"/>
      <c r="G7071" s="2"/>
      <c r="H7071" s="2"/>
      <c r="I7071" s="95"/>
      <c r="J7071" s="2"/>
      <c r="K7071" s="2"/>
      <c r="L7071" s="2"/>
      <c r="M7071" s="2"/>
    </row>
    <row r="7072">
      <c r="A7072" s="54"/>
      <c r="B7072" s="2"/>
      <c r="C7072" s="2"/>
      <c r="D7072" s="2"/>
      <c r="E7072" s="2"/>
      <c r="F7072" s="2"/>
      <c r="G7072" s="2"/>
      <c r="H7072" s="2"/>
      <c r="I7072" s="95"/>
      <c r="J7072" s="2"/>
      <c r="K7072" s="2"/>
      <c r="L7072" s="2"/>
      <c r="M7072" s="2"/>
    </row>
    <row r="7073">
      <c r="A7073" s="54"/>
      <c r="B7073" s="2"/>
      <c r="C7073" s="2"/>
      <c r="D7073" s="2"/>
      <c r="E7073" s="2"/>
      <c r="F7073" s="2"/>
      <c r="G7073" s="2"/>
      <c r="H7073" s="2"/>
      <c r="I7073" s="95"/>
      <c r="J7073" s="2"/>
      <c r="K7073" s="2"/>
      <c r="L7073" s="2"/>
      <c r="M7073" s="2"/>
    </row>
    <row r="7074">
      <c r="A7074" s="54"/>
      <c r="B7074" s="2"/>
      <c r="C7074" s="2"/>
      <c r="D7074" s="2"/>
      <c r="E7074" s="2"/>
      <c r="F7074" s="2"/>
      <c r="G7074" s="2"/>
      <c r="H7074" s="2"/>
      <c r="I7074" s="95"/>
      <c r="J7074" s="2"/>
      <c r="K7074" s="2"/>
      <c r="L7074" s="2"/>
      <c r="M7074" s="2"/>
    </row>
    <row r="7075">
      <c r="A7075" s="54"/>
      <c r="B7075" s="2"/>
      <c r="C7075" s="2"/>
      <c r="D7075" s="2"/>
      <c r="E7075" s="2"/>
      <c r="F7075" s="2"/>
      <c r="G7075" s="2"/>
      <c r="H7075" s="2"/>
      <c r="I7075" s="95"/>
      <c r="J7075" s="2"/>
      <c r="K7075" s="2"/>
      <c r="L7075" s="2"/>
      <c r="M7075" s="2"/>
    </row>
    <row r="7076">
      <c r="A7076" s="54"/>
      <c r="B7076" s="2"/>
      <c r="C7076" s="2"/>
      <c r="D7076" s="2"/>
      <c r="E7076" s="2"/>
      <c r="F7076" s="2"/>
      <c r="G7076" s="2"/>
      <c r="H7076" s="2"/>
      <c r="I7076" s="95"/>
      <c r="J7076" s="2"/>
      <c r="K7076" s="2"/>
      <c r="L7076" s="2"/>
      <c r="M7076" s="2"/>
    </row>
    <row r="7077">
      <c r="A7077" s="54"/>
      <c r="B7077" s="2"/>
      <c r="C7077" s="2"/>
      <c r="D7077" s="2"/>
      <c r="E7077" s="2"/>
      <c r="F7077" s="2"/>
      <c r="G7077" s="2"/>
      <c r="H7077" s="2"/>
      <c r="I7077" s="95"/>
      <c r="J7077" s="2"/>
      <c r="K7077" s="2"/>
      <c r="L7077" s="2"/>
      <c r="M7077" s="2"/>
    </row>
    <row r="7078">
      <c r="A7078" s="54"/>
      <c r="B7078" s="2"/>
      <c r="C7078" s="2"/>
      <c r="D7078" s="2"/>
      <c r="E7078" s="2"/>
      <c r="F7078" s="2"/>
      <c r="G7078" s="2"/>
      <c r="H7078" s="2"/>
      <c r="I7078" s="95"/>
      <c r="J7078" s="2"/>
      <c r="K7078" s="2"/>
      <c r="L7078" s="2"/>
      <c r="M7078" s="2"/>
    </row>
    <row r="7079">
      <c r="A7079" s="54"/>
      <c r="B7079" s="2"/>
      <c r="C7079" s="2"/>
      <c r="D7079" s="2"/>
      <c r="E7079" s="2"/>
      <c r="F7079" s="2"/>
      <c r="G7079" s="2"/>
      <c r="H7079" s="2"/>
      <c r="I7079" s="95"/>
      <c r="J7079" s="2"/>
      <c r="K7079" s="2"/>
      <c r="L7079" s="2"/>
      <c r="M7079" s="2"/>
    </row>
    <row r="7080">
      <c r="A7080" s="54"/>
      <c r="B7080" s="2"/>
      <c r="C7080" s="2"/>
      <c r="D7080" s="2"/>
      <c r="E7080" s="2"/>
      <c r="F7080" s="2"/>
      <c r="G7080" s="2"/>
      <c r="H7080" s="2"/>
      <c r="I7080" s="95"/>
      <c r="J7080" s="2"/>
      <c r="K7080" s="2"/>
      <c r="L7080" s="2"/>
      <c r="M7080" s="2"/>
    </row>
    <row r="7081">
      <c r="A7081" s="54"/>
      <c r="B7081" s="2"/>
      <c r="C7081" s="2"/>
      <c r="D7081" s="2"/>
      <c r="E7081" s="2"/>
      <c r="F7081" s="2"/>
      <c r="G7081" s="2"/>
      <c r="H7081" s="2"/>
      <c r="I7081" s="95"/>
      <c r="J7081" s="2"/>
      <c r="K7081" s="2"/>
      <c r="L7081" s="2"/>
      <c r="M7081" s="2"/>
    </row>
    <row r="7082">
      <c r="A7082" s="54"/>
      <c r="B7082" s="2"/>
      <c r="C7082" s="2"/>
      <c r="D7082" s="2"/>
      <c r="E7082" s="2"/>
      <c r="F7082" s="2"/>
      <c r="G7082" s="2"/>
      <c r="H7082" s="2"/>
      <c r="I7082" s="95"/>
      <c r="J7082" s="2"/>
      <c r="K7082" s="2"/>
      <c r="L7082" s="2"/>
      <c r="M7082" s="2"/>
    </row>
    <row r="7083">
      <c r="A7083" s="54"/>
      <c r="B7083" s="2"/>
      <c r="C7083" s="2"/>
      <c r="D7083" s="2"/>
      <c r="E7083" s="2"/>
      <c r="F7083" s="2"/>
      <c r="G7083" s="2"/>
      <c r="H7083" s="2"/>
      <c r="I7083" s="95"/>
      <c r="J7083" s="2"/>
      <c r="K7083" s="2"/>
      <c r="L7083" s="2"/>
      <c r="M7083" s="2"/>
    </row>
    <row r="7084">
      <c r="A7084" s="54"/>
      <c r="B7084" s="2"/>
      <c r="C7084" s="2"/>
      <c r="D7084" s="2"/>
      <c r="E7084" s="2"/>
      <c r="F7084" s="2"/>
      <c r="G7084" s="2"/>
      <c r="H7084" s="2"/>
      <c r="I7084" s="95"/>
      <c r="J7084" s="2"/>
      <c r="K7084" s="2"/>
      <c r="L7084" s="2"/>
      <c r="M7084" s="2"/>
    </row>
    <row r="7085">
      <c r="A7085" s="54"/>
      <c r="B7085" s="2"/>
      <c r="C7085" s="2"/>
      <c r="D7085" s="2"/>
      <c r="E7085" s="2"/>
      <c r="F7085" s="2"/>
      <c r="G7085" s="2"/>
      <c r="H7085" s="2"/>
      <c r="I7085" s="95"/>
      <c r="J7085" s="2"/>
      <c r="K7085" s="2"/>
      <c r="L7085" s="2"/>
      <c r="M7085" s="2"/>
    </row>
    <row r="7086">
      <c r="A7086" s="54"/>
      <c r="B7086" s="2"/>
      <c r="C7086" s="2"/>
      <c r="D7086" s="2"/>
      <c r="E7086" s="2"/>
      <c r="F7086" s="2"/>
      <c r="G7086" s="2"/>
      <c r="H7086" s="2"/>
      <c r="I7086" s="95"/>
      <c r="J7086" s="2"/>
      <c r="K7086" s="2"/>
      <c r="L7086" s="2"/>
      <c r="M7086" s="2"/>
    </row>
    <row r="7087">
      <c r="A7087" s="54"/>
      <c r="B7087" s="2"/>
      <c r="C7087" s="2"/>
      <c r="D7087" s="2"/>
      <c r="E7087" s="2"/>
      <c r="F7087" s="2"/>
      <c r="G7087" s="2"/>
      <c r="H7087" s="2"/>
      <c r="I7087" s="95"/>
      <c r="J7087" s="2"/>
      <c r="K7087" s="2"/>
      <c r="L7087" s="2"/>
      <c r="M7087" s="2"/>
    </row>
    <row r="7088">
      <c r="A7088" s="54"/>
      <c r="B7088" s="2"/>
      <c r="C7088" s="2"/>
      <c r="D7088" s="2"/>
      <c r="E7088" s="2"/>
      <c r="F7088" s="2"/>
      <c r="G7088" s="2"/>
      <c r="H7088" s="2"/>
      <c r="I7088" s="95"/>
      <c r="J7088" s="2"/>
      <c r="K7088" s="2"/>
      <c r="L7088" s="2"/>
      <c r="M7088" s="2"/>
    </row>
    <row r="7089">
      <c r="A7089" s="54"/>
      <c r="B7089" s="2"/>
      <c r="C7089" s="2"/>
      <c r="D7089" s="2"/>
      <c r="E7089" s="2"/>
      <c r="F7089" s="2"/>
      <c r="G7089" s="2"/>
      <c r="H7089" s="2"/>
      <c r="I7089" s="95"/>
      <c r="J7089" s="2"/>
      <c r="K7089" s="2"/>
      <c r="L7089" s="2"/>
      <c r="M7089" s="2"/>
    </row>
    <row r="7090">
      <c r="A7090" s="54"/>
      <c r="B7090" s="2"/>
      <c r="C7090" s="2"/>
      <c r="D7090" s="2"/>
      <c r="E7090" s="2"/>
      <c r="F7090" s="2"/>
      <c r="G7090" s="2"/>
      <c r="H7090" s="2"/>
      <c r="I7090" s="95"/>
      <c r="J7090" s="2"/>
      <c r="K7090" s="2"/>
      <c r="L7090" s="2"/>
      <c r="M7090" s="2"/>
    </row>
    <row r="7091">
      <c r="A7091" s="54"/>
      <c r="B7091" s="2"/>
      <c r="C7091" s="2"/>
      <c r="D7091" s="2"/>
      <c r="E7091" s="2"/>
      <c r="F7091" s="2"/>
      <c r="G7091" s="2"/>
      <c r="H7091" s="2"/>
      <c r="I7091" s="95"/>
      <c r="J7091" s="2"/>
      <c r="K7091" s="2"/>
      <c r="L7091" s="2"/>
      <c r="M7091" s="2"/>
    </row>
    <row r="7092">
      <c r="A7092" s="54"/>
      <c r="B7092" s="2"/>
      <c r="C7092" s="2"/>
      <c r="D7092" s="2"/>
      <c r="E7092" s="2"/>
      <c r="F7092" s="2"/>
      <c r="G7092" s="2"/>
      <c r="H7092" s="2"/>
      <c r="I7092" s="95"/>
      <c r="J7092" s="2"/>
      <c r="K7092" s="2"/>
      <c r="L7092" s="2"/>
      <c r="M7092" s="2"/>
    </row>
    <row r="7093">
      <c r="A7093" s="54"/>
      <c r="B7093" s="2"/>
      <c r="C7093" s="2"/>
      <c r="D7093" s="2"/>
      <c r="E7093" s="2"/>
      <c r="F7093" s="2"/>
      <c r="G7093" s="2"/>
      <c r="H7093" s="2"/>
      <c r="I7093" s="95"/>
      <c r="J7093" s="2"/>
      <c r="K7093" s="2"/>
      <c r="L7093" s="2"/>
      <c r="M7093" s="2"/>
    </row>
    <row r="7094">
      <c r="A7094" s="54"/>
      <c r="B7094" s="2"/>
      <c r="C7094" s="2"/>
      <c r="D7094" s="2"/>
      <c r="E7094" s="2"/>
      <c r="F7094" s="2"/>
      <c r="G7094" s="2"/>
      <c r="H7094" s="2"/>
      <c r="I7094" s="95"/>
      <c r="J7094" s="2"/>
      <c r="K7094" s="2"/>
      <c r="L7094" s="2"/>
      <c r="M7094" s="2"/>
    </row>
    <row r="7095">
      <c r="A7095" s="54"/>
      <c r="B7095" s="2"/>
      <c r="C7095" s="2"/>
      <c r="D7095" s="2"/>
      <c r="E7095" s="2"/>
      <c r="F7095" s="2"/>
      <c r="G7095" s="2"/>
      <c r="H7095" s="2"/>
      <c r="I7095" s="95"/>
      <c r="J7095" s="2"/>
      <c r="K7095" s="2"/>
      <c r="L7095" s="2"/>
      <c r="M7095" s="2"/>
    </row>
    <row r="7096">
      <c r="A7096" s="54"/>
      <c r="B7096" s="2"/>
      <c r="C7096" s="2"/>
      <c r="D7096" s="2"/>
      <c r="E7096" s="2"/>
      <c r="F7096" s="2"/>
      <c r="G7096" s="2"/>
      <c r="H7096" s="2"/>
      <c r="I7096" s="95"/>
      <c r="J7096" s="2"/>
      <c r="K7096" s="2"/>
      <c r="L7096" s="2"/>
      <c r="M7096" s="2"/>
    </row>
    <row r="7097">
      <c r="A7097" s="54"/>
      <c r="B7097" s="2"/>
      <c r="C7097" s="2"/>
      <c r="D7097" s="2"/>
      <c r="E7097" s="2"/>
      <c r="F7097" s="2"/>
      <c r="G7097" s="2"/>
      <c r="H7097" s="2"/>
      <c r="I7097" s="95"/>
      <c r="J7097" s="2"/>
      <c r="K7097" s="2"/>
      <c r="L7097" s="2"/>
      <c r="M7097" s="2"/>
    </row>
    <row r="7098">
      <c r="A7098" s="54"/>
      <c r="B7098" s="2"/>
      <c r="C7098" s="2"/>
      <c r="D7098" s="2"/>
      <c r="E7098" s="2"/>
      <c r="F7098" s="2"/>
      <c r="G7098" s="2"/>
      <c r="H7098" s="2"/>
      <c r="I7098" s="95"/>
      <c r="J7098" s="2"/>
      <c r="K7098" s="2"/>
      <c r="L7098" s="2"/>
      <c r="M7098" s="2"/>
    </row>
    <row r="7099">
      <c r="A7099" s="54"/>
      <c r="B7099" s="2"/>
      <c r="C7099" s="2"/>
      <c r="D7099" s="2"/>
      <c r="E7099" s="2"/>
      <c r="F7099" s="2"/>
      <c r="G7099" s="2"/>
      <c r="H7099" s="2"/>
      <c r="I7099" s="95"/>
      <c r="J7099" s="2"/>
      <c r="K7099" s="2"/>
      <c r="L7099" s="2"/>
      <c r="M7099" s="2"/>
    </row>
    <row r="7100">
      <c r="A7100" s="54"/>
      <c r="B7100" s="2"/>
      <c r="C7100" s="2"/>
      <c r="D7100" s="2"/>
      <c r="E7100" s="2"/>
      <c r="F7100" s="2"/>
      <c r="G7100" s="2"/>
      <c r="H7100" s="2"/>
      <c r="I7100" s="95"/>
      <c r="J7100" s="2"/>
      <c r="K7100" s="2"/>
      <c r="L7100" s="2"/>
      <c r="M7100" s="2"/>
    </row>
    <row r="7101">
      <c r="A7101" s="54"/>
      <c r="B7101" s="2"/>
      <c r="C7101" s="2"/>
      <c r="D7101" s="2"/>
      <c r="E7101" s="2"/>
      <c r="F7101" s="2"/>
      <c r="G7101" s="2"/>
      <c r="H7101" s="2"/>
      <c r="I7101" s="95"/>
      <c r="J7101" s="2"/>
      <c r="K7101" s="2"/>
      <c r="L7101" s="2"/>
      <c r="M7101" s="2"/>
    </row>
    <row r="7102">
      <c r="A7102" s="54"/>
      <c r="B7102" s="2"/>
      <c r="C7102" s="2"/>
      <c r="D7102" s="2"/>
      <c r="E7102" s="2"/>
      <c r="F7102" s="2"/>
      <c r="G7102" s="2"/>
      <c r="H7102" s="2"/>
      <c r="I7102" s="95"/>
      <c r="J7102" s="2"/>
      <c r="K7102" s="2"/>
      <c r="L7102" s="2"/>
      <c r="M7102" s="2"/>
    </row>
    <row r="7103">
      <c r="A7103" s="54"/>
      <c r="B7103" s="2"/>
      <c r="C7103" s="2"/>
      <c r="D7103" s="2"/>
      <c r="E7103" s="2"/>
      <c r="F7103" s="2"/>
      <c r="G7103" s="2"/>
      <c r="H7103" s="2"/>
      <c r="I7103" s="95"/>
      <c r="J7103" s="2"/>
      <c r="K7103" s="2"/>
      <c r="L7103" s="2"/>
      <c r="M7103" s="2"/>
    </row>
    <row r="7104">
      <c r="A7104" s="54"/>
      <c r="B7104" s="2"/>
      <c r="C7104" s="2"/>
      <c r="D7104" s="2"/>
      <c r="E7104" s="2"/>
      <c r="F7104" s="2"/>
      <c r="G7104" s="2"/>
      <c r="H7104" s="2"/>
      <c r="I7104" s="95"/>
      <c r="J7104" s="2"/>
      <c r="K7104" s="2"/>
      <c r="L7104" s="2"/>
      <c r="M7104" s="2"/>
    </row>
    <row r="7105">
      <c r="A7105" s="54"/>
      <c r="B7105" s="2"/>
      <c r="C7105" s="2"/>
      <c r="D7105" s="2"/>
      <c r="E7105" s="2"/>
      <c r="F7105" s="2"/>
      <c r="G7105" s="2"/>
      <c r="H7105" s="2"/>
      <c r="I7105" s="95"/>
      <c r="J7105" s="2"/>
      <c r="K7105" s="2"/>
      <c r="L7105" s="2"/>
      <c r="M7105" s="2"/>
    </row>
    <row r="7106">
      <c r="A7106" s="54"/>
      <c r="B7106" s="2"/>
      <c r="C7106" s="2"/>
      <c r="D7106" s="2"/>
      <c r="E7106" s="2"/>
      <c r="F7106" s="2"/>
      <c r="G7106" s="2"/>
      <c r="H7106" s="2"/>
      <c r="I7106" s="95"/>
      <c r="J7106" s="2"/>
      <c r="K7106" s="2"/>
      <c r="L7106" s="2"/>
      <c r="M7106" s="2"/>
    </row>
    <row r="7107">
      <c r="A7107" s="54"/>
      <c r="B7107" s="2"/>
      <c r="C7107" s="2"/>
      <c r="D7107" s="2"/>
      <c r="E7107" s="2"/>
      <c r="F7107" s="2"/>
      <c r="G7107" s="2"/>
      <c r="H7107" s="2"/>
      <c r="I7107" s="95"/>
      <c r="J7107" s="2"/>
      <c r="K7107" s="2"/>
      <c r="L7107" s="2"/>
      <c r="M7107" s="2"/>
    </row>
    <row r="7108">
      <c r="A7108" s="54"/>
      <c r="B7108" s="2"/>
      <c r="C7108" s="2"/>
      <c r="D7108" s="2"/>
      <c r="E7108" s="2"/>
      <c r="F7108" s="2"/>
      <c r="G7108" s="2"/>
      <c r="H7108" s="2"/>
      <c r="I7108" s="95"/>
      <c r="J7108" s="2"/>
      <c r="K7108" s="2"/>
      <c r="L7108" s="2"/>
      <c r="M7108" s="2"/>
    </row>
    <row r="7109">
      <c r="A7109" s="54"/>
      <c r="B7109" s="2"/>
      <c r="C7109" s="2"/>
      <c r="D7109" s="2"/>
      <c r="E7109" s="2"/>
      <c r="F7109" s="2"/>
      <c r="G7109" s="2"/>
      <c r="H7109" s="2"/>
      <c r="I7109" s="95"/>
      <c r="J7109" s="2"/>
      <c r="K7109" s="2"/>
      <c r="L7109" s="2"/>
      <c r="M7109" s="2"/>
    </row>
    <row r="7110">
      <c r="A7110" s="54"/>
      <c r="B7110" s="2"/>
      <c r="C7110" s="2"/>
      <c r="D7110" s="2"/>
      <c r="E7110" s="2"/>
      <c r="F7110" s="2"/>
      <c r="G7110" s="2"/>
      <c r="H7110" s="2"/>
      <c r="I7110" s="95"/>
      <c r="J7110" s="2"/>
      <c r="K7110" s="2"/>
      <c r="L7110" s="2"/>
      <c r="M7110" s="2"/>
    </row>
    <row r="7111">
      <c r="A7111" s="54"/>
      <c r="B7111" s="2"/>
      <c r="C7111" s="2"/>
      <c r="D7111" s="2"/>
      <c r="E7111" s="2"/>
      <c r="F7111" s="2"/>
      <c r="G7111" s="2"/>
      <c r="H7111" s="2"/>
      <c r="I7111" s="95"/>
      <c r="J7111" s="2"/>
      <c r="K7111" s="2"/>
      <c r="L7111" s="2"/>
      <c r="M7111" s="2"/>
    </row>
    <row r="7112">
      <c r="A7112" s="54"/>
      <c r="B7112" s="2"/>
      <c r="C7112" s="2"/>
      <c r="D7112" s="2"/>
      <c r="E7112" s="2"/>
      <c r="F7112" s="2"/>
      <c r="G7112" s="2"/>
      <c r="H7112" s="2"/>
      <c r="I7112" s="95"/>
      <c r="J7112" s="2"/>
      <c r="K7112" s="2"/>
      <c r="L7112" s="2"/>
      <c r="M7112" s="2"/>
    </row>
    <row r="7113">
      <c r="A7113" s="54"/>
      <c r="B7113" s="2"/>
      <c r="C7113" s="2"/>
      <c r="D7113" s="2"/>
      <c r="E7113" s="2"/>
      <c r="F7113" s="2"/>
      <c r="G7113" s="2"/>
      <c r="H7113" s="2"/>
      <c r="I7113" s="95"/>
      <c r="J7113" s="2"/>
      <c r="K7113" s="2"/>
      <c r="L7113" s="2"/>
      <c r="M7113" s="2"/>
    </row>
    <row r="7114">
      <c r="A7114" s="54"/>
      <c r="B7114" s="2"/>
      <c r="C7114" s="2"/>
      <c r="D7114" s="2"/>
      <c r="E7114" s="2"/>
      <c r="F7114" s="2"/>
      <c r="G7114" s="2"/>
      <c r="H7114" s="2"/>
      <c r="I7114" s="95"/>
      <c r="J7114" s="2"/>
      <c r="K7114" s="2"/>
      <c r="L7114" s="2"/>
      <c r="M7114" s="2"/>
    </row>
    <row r="7115">
      <c r="A7115" s="54"/>
      <c r="B7115" s="2"/>
      <c r="C7115" s="2"/>
      <c r="D7115" s="2"/>
      <c r="E7115" s="2"/>
      <c r="F7115" s="2"/>
      <c r="G7115" s="2"/>
      <c r="H7115" s="2"/>
      <c r="I7115" s="95"/>
      <c r="J7115" s="2"/>
      <c r="K7115" s="2"/>
      <c r="L7115" s="2"/>
      <c r="M7115" s="2"/>
    </row>
    <row r="7116">
      <c r="A7116" s="54"/>
      <c r="B7116" s="2"/>
      <c r="C7116" s="2"/>
      <c r="D7116" s="2"/>
      <c r="E7116" s="2"/>
      <c r="F7116" s="2"/>
      <c r="G7116" s="2"/>
      <c r="H7116" s="2"/>
      <c r="I7116" s="95"/>
      <c r="J7116" s="2"/>
      <c r="K7116" s="2"/>
      <c r="L7116" s="2"/>
      <c r="M7116" s="2"/>
    </row>
    <row r="7117">
      <c r="A7117" s="54"/>
      <c r="B7117" s="2"/>
      <c r="C7117" s="2"/>
      <c r="D7117" s="2"/>
      <c r="E7117" s="2"/>
      <c r="F7117" s="2"/>
      <c r="G7117" s="2"/>
      <c r="H7117" s="2"/>
      <c r="I7117" s="95"/>
      <c r="J7117" s="2"/>
      <c r="K7117" s="2"/>
      <c r="L7117" s="2"/>
      <c r="M7117" s="2"/>
    </row>
    <row r="7118">
      <c r="A7118" s="54"/>
      <c r="B7118" s="2"/>
      <c r="C7118" s="2"/>
      <c r="D7118" s="2"/>
      <c r="E7118" s="2"/>
      <c r="F7118" s="2"/>
      <c r="G7118" s="2"/>
      <c r="H7118" s="2"/>
      <c r="I7118" s="95"/>
      <c r="J7118" s="2"/>
      <c r="K7118" s="2"/>
      <c r="L7118" s="2"/>
      <c r="M7118" s="2"/>
    </row>
    <row r="7119">
      <c r="A7119" s="54"/>
      <c r="B7119" s="2"/>
      <c r="C7119" s="2"/>
      <c r="D7119" s="2"/>
      <c r="E7119" s="2"/>
      <c r="F7119" s="2"/>
      <c r="G7119" s="2"/>
      <c r="H7119" s="2"/>
      <c r="I7119" s="95"/>
      <c r="J7119" s="2"/>
      <c r="K7119" s="2"/>
      <c r="L7119" s="2"/>
      <c r="M7119" s="2"/>
    </row>
    <row r="7120">
      <c r="A7120" s="54"/>
      <c r="B7120" s="2"/>
      <c r="C7120" s="2"/>
      <c r="D7120" s="2"/>
      <c r="E7120" s="2"/>
      <c r="F7120" s="2"/>
      <c r="G7120" s="2"/>
      <c r="H7120" s="2"/>
      <c r="I7120" s="95"/>
      <c r="J7120" s="2"/>
      <c r="K7120" s="2"/>
      <c r="L7120" s="2"/>
      <c r="M7120" s="2"/>
    </row>
    <row r="7121">
      <c r="A7121" s="54"/>
      <c r="B7121" s="2"/>
      <c r="C7121" s="2"/>
      <c r="D7121" s="2"/>
      <c r="E7121" s="2"/>
      <c r="F7121" s="2"/>
      <c r="G7121" s="2"/>
      <c r="H7121" s="2"/>
      <c r="I7121" s="95"/>
      <c r="J7121" s="2"/>
      <c r="K7121" s="2"/>
      <c r="L7121" s="2"/>
      <c r="M7121" s="2"/>
    </row>
    <row r="7122">
      <c r="A7122" s="54"/>
      <c r="B7122" s="2"/>
      <c r="C7122" s="2"/>
      <c r="D7122" s="2"/>
      <c r="E7122" s="2"/>
      <c r="F7122" s="2"/>
      <c r="G7122" s="2"/>
      <c r="H7122" s="2"/>
      <c r="I7122" s="95"/>
      <c r="J7122" s="2"/>
      <c r="K7122" s="2"/>
      <c r="L7122" s="2"/>
      <c r="M7122" s="2"/>
    </row>
    <row r="7123">
      <c r="A7123" s="54"/>
      <c r="B7123" s="2"/>
      <c r="C7123" s="2"/>
      <c r="D7123" s="2"/>
      <c r="E7123" s="2"/>
      <c r="F7123" s="2"/>
      <c r="G7123" s="2"/>
      <c r="H7123" s="2"/>
      <c r="I7123" s="95"/>
      <c r="J7123" s="2"/>
      <c r="K7123" s="2"/>
      <c r="L7123" s="2"/>
      <c r="M7123" s="2"/>
    </row>
    <row r="7124">
      <c r="A7124" s="54"/>
      <c r="B7124" s="2"/>
      <c r="C7124" s="2"/>
      <c r="D7124" s="2"/>
      <c r="E7124" s="2"/>
      <c r="F7124" s="2"/>
      <c r="G7124" s="2"/>
      <c r="H7124" s="2"/>
      <c r="I7124" s="95"/>
      <c r="J7124" s="2"/>
      <c r="K7124" s="2"/>
      <c r="L7124" s="2"/>
      <c r="M7124" s="2"/>
    </row>
    <row r="7125">
      <c r="A7125" s="54"/>
      <c r="B7125" s="2"/>
      <c r="C7125" s="2"/>
      <c r="D7125" s="2"/>
      <c r="E7125" s="2"/>
      <c r="F7125" s="2"/>
      <c r="G7125" s="2"/>
      <c r="H7125" s="2"/>
      <c r="I7125" s="95"/>
      <c r="J7125" s="2"/>
      <c r="K7125" s="2"/>
      <c r="L7125" s="2"/>
      <c r="M7125" s="2"/>
    </row>
    <row r="7126">
      <c r="A7126" s="54"/>
      <c r="B7126" s="2"/>
      <c r="C7126" s="2"/>
      <c r="D7126" s="2"/>
      <c r="E7126" s="2"/>
      <c r="F7126" s="2"/>
      <c r="G7126" s="2"/>
      <c r="H7126" s="2"/>
      <c r="I7126" s="95"/>
      <c r="J7126" s="2"/>
      <c r="K7126" s="2"/>
      <c r="L7126" s="2"/>
      <c r="M7126" s="2"/>
    </row>
    <row r="7127">
      <c r="A7127" s="54"/>
      <c r="B7127" s="2"/>
      <c r="C7127" s="2"/>
      <c r="D7127" s="2"/>
      <c r="E7127" s="2"/>
      <c r="F7127" s="2"/>
      <c r="G7127" s="2"/>
      <c r="H7127" s="2"/>
      <c r="I7127" s="95"/>
      <c r="J7127" s="2"/>
      <c r="K7127" s="2"/>
      <c r="L7127" s="2"/>
      <c r="M7127" s="2"/>
    </row>
    <row r="7128">
      <c r="A7128" s="54"/>
      <c r="B7128" s="2"/>
      <c r="C7128" s="2"/>
      <c r="D7128" s="2"/>
      <c r="E7128" s="2"/>
      <c r="F7128" s="2"/>
      <c r="G7128" s="2"/>
      <c r="H7128" s="2"/>
      <c r="I7128" s="95"/>
      <c r="J7128" s="2"/>
      <c r="K7128" s="2"/>
      <c r="L7128" s="2"/>
      <c r="M7128" s="2"/>
    </row>
    <row r="7129">
      <c r="A7129" s="54"/>
      <c r="B7129" s="2"/>
      <c r="C7129" s="2"/>
      <c r="D7129" s="2"/>
      <c r="E7129" s="2"/>
      <c r="F7129" s="2"/>
      <c r="G7129" s="2"/>
      <c r="H7129" s="2"/>
      <c r="I7129" s="95"/>
      <c r="J7129" s="2"/>
      <c r="K7129" s="2"/>
      <c r="L7129" s="2"/>
      <c r="M7129" s="2"/>
    </row>
    <row r="7130">
      <c r="A7130" s="54"/>
      <c r="B7130" s="2"/>
      <c r="C7130" s="2"/>
      <c r="D7130" s="2"/>
      <c r="E7130" s="2"/>
      <c r="F7130" s="2"/>
      <c r="G7130" s="2"/>
      <c r="H7130" s="2"/>
      <c r="I7130" s="95"/>
      <c r="J7130" s="2"/>
      <c r="K7130" s="2"/>
      <c r="L7130" s="2"/>
      <c r="M7130" s="2"/>
    </row>
    <row r="7131">
      <c r="A7131" s="54"/>
      <c r="B7131" s="2"/>
      <c r="C7131" s="2"/>
      <c r="D7131" s="2"/>
      <c r="E7131" s="2"/>
      <c r="F7131" s="2"/>
      <c r="G7131" s="2"/>
      <c r="H7131" s="2"/>
      <c r="I7131" s="95"/>
      <c r="J7131" s="2"/>
      <c r="K7131" s="2"/>
      <c r="L7131" s="2"/>
      <c r="M7131" s="2"/>
    </row>
    <row r="7132">
      <c r="A7132" s="54"/>
      <c r="B7132" s="2"/>
      <c r="C7132" s="2"/>
      <c r="D7132" s="2"/>
      <c r="E7132" s="2"/>
      <c r="F7132" s="2"/>
      <c r="G7132" s="2"/>
      <c r="H7132" s="2"/>
      <c r="I7132" s="95"/>
      <c r="J7132" s="2"/>
      <c r="K7132" s="2"/>
      <c r="L7132" s="2"/>
      <c r="M7132" s="2"/>
    </row>
    <row r="7133">
      <c r="A7133" s="54"/>
      <c r="B7133" s="2"/>
      <c r="C7133" s="2"/>
      <c r="D7133" s="2"/>
      <c r="E7133" s="2"/>
      <c r="F7133" s="2"/>
      <c r="G7133" s="2"/>
      <c r="H7133" s="2"/>
      <c r="I7133" s="95"/>
      <c r="J7133" s="2"/>
      <c r="K7133" s="2"/>
      <c r="L7133" s="2"/>
      <c r="M7133" s="2"/>
    </row>
    <row r="7134">
      <c r="A7134" s="54"/>
      <c r="B7134" s="2"/>
      <c r="C7134" s="2"/>
      <c r="D7134" s="2"/>
      <c r="E7134" s="2"/>
      <c r="F7134" s="2"/>
      <c r="G7134" s="2"/>
      <c r="H7134" s="2"/>
      <c r="I7134" s="95"/>
      <c r="J7134" s="2"/>
      <c r="K7134" s="2"/>
      <c r="L7134" s="2"/>
      <c r="M7134" s="2"/>
    </row>
    <row r="7135">
      <c r="A7135" s="54"/>
      <c r="B7135" s="2"/>
      <c r="C7135" s="2"/>
      <c r="D7135" s="2"/>
      <c r="E7135" s="2"/>
      <c r="F7135" s="2"/>
      <c r="G7135" s="2"/>
      <c r="H7135" s="2"/>
      <c r="I7135" s="95"/>
      <c r="J7135" s="2"/>
      <c r="K7135" s="2"/>
      <c r="L7135" s="2"/>
      <c r="M7135" s="2"/>
    </row>
    <row r="7136">
      <c r="A7136" s="54"/>
      <c r="B7136" s="2"/>
      <c r="C7136" s="2"/>
      <c r="D7136" s="2"/>
      <c r="E7136" s="2"/>
      <c r="F7136" s="2"/>
      <c r="G7136" s="2"/>
      <c r="H7136" s="2"/>
      <c r="I7136" s="95"/>
      <c r="J7136" s="2"/>
      <c r="K7136" s="2"/>
      <c r="L7136" s="2"/>
      <c r="M7136" s="2"/>
    </row>
    <row r="7137">
      <c r="A7137" s="54"/>
      <c r="B7137" s="2"/>
      <c r="C7137" s="2"/>
      <c r="D7137" s="2"/>
      <c r="E7137" s="2"/>
      <c r="F7137" s="2"/>
      <c r="G7137" s="2"/>
      <c r="H7137" s="2"/>
      <c r="I7137" s="95"/>
      <c r="J7137" s="2"/>
      <c r="K7137" s="2"/>
      <c r="L7137" s="2"/>
      <c r="M7137" s="2"/>
    </row>
    <row r="7138">
      <c r="A7138" s="54"/>
      <c r="B7138" s="2"/>
      <c r="C7138" s="2"/>
      <c r="D7138" s="2"/>
      <c r="E7138" s="2"/>
      <c r="F7138" s="2"/>
      <c r="G7138" s="2"/>
      <c r="H7138" s="2"/>
      <c r="I7138" s="95"/>
      <c r="J7138" s="2"/>
      <c r="K7138" s="2"/>
      <c r="L7138" s="2"/>
      <c r="M7138" s="2"/>
    </row>
    <row r="7139">
      <c r="A7139" s="54"/>
      <c r="B7139" s="2"/>
      <c r="C7139" s="2"/>
      <c r="D7139" s="2"/>
      <c r="E7139" s="2"/>
      <c r="F7139" s="2"/>
      <c r="G7139" s="2"/>
      <c r="H7139" s="2"/>
      <c r="I7139" s="95"/>
      <c r="J7139" s="2"/>
      <c r="K7139" s="2"/>
      <c r="L7139" s="2"/>
      <c r="M7139" s="2"/>
    </row>
    <row r="7140">
      <c r="A7140" s="54"/>
      <c r="B7140" s="2"/>
      <c r="C7140" s="2"/>
      <c r="D7140" s="2"/>
      <c r="E7140" s="2"/>
      <c r="F7140" s="2"/>
      <c r="G7140" s="2"/>
      <c r="H7140" s="2"/>
      <c r="I7140" s="95"/>
      <c r="J7140" s="2"/>
      <c r="K7140" s="2"/>
      <c r="L7140" s="2"/>
      <c r="M7140" s="2"/>
    </row>
    <row r="7141">
      <c r="A7141" s="54"/>
      <c r="B7141" s="2"/>
      <c r="C7141" s="2"/>
      <c r="D7141" s="2"/>
      <c r="E7141" s="2"/>
      <c r="F7141" s="2"/>
      <c r="G7141" s="2"/>
      <c r="H7141" s="2"/>
      <c r="I7141" s="95"/>
      <c r="J7141" s="2"/>
      <c r="K7141" s="2"/>
      <c r="L7141" s="2"/>
      <c r="M7141" s="2"/>
    </row>
    <row r="7142">
      <c r="A7142" s="54"/>
      <c r="B7142" s="2"/>
      <c r="C7142" s="2"/>
      <c r="D7142" s="2"/>
      <c r="E7142" s="2"/>
      <c r="F7142" s="2"/>
      <c r="G7142" s="2"/>
      <c r="H7142" s="2"/>
      <c r="I7142" s="95"/>
      <c r="J7142" s="2"/>
      <c r="K7142" s="2"/>
      <c r="L7142" s="2"/>
      <c r="M7142" s="2"/>
    </row>
    <row r="7143">
      <c r="A7143" s="54"/>
      <c r="B7143" s="2"/>
      <c r="C7143" s="2"/>
      <c r="D7143" s="2"/>
      <c r="E7143" s="2"/>
      <c r="F7143" s="2"/>
      <c r="G7143" s="2"/>
      <c r="H7143" s="2"/>
      <c r="I7143" s="95"/>
      <c r="J7143" s="2"/>
      <c r="K7143" s="2"/>
      <c r="L7143" s="2"/>
      <c r="M7143" s="2"/>
    </row>
    <row r="7144">
      <c r="A7144" s="54"/>
      <c r="B7144" s="2"/>
      <c r="C7144" s="2"/>
      <c r="D7144" s="2"/>
      <c r="E7144" s="2"/>
      <c r="F7144" s="2"/>
      <c r="G7144" s="2"/>
      <c r="H7144" s="2"/>
      <c r="I7144" s="95"/>
      <c r="J7144" s="2"/>
      <c r="K7144" s="2"/>
      <c r="L7144" s="2"/>
      <c r="M7144" s="2"/>
    </row>
    <row r="7145">
      <c r="A7145" s="54"/>
      <c r="B7145" s="2"/>
      <c r="C7145" s="2"/>
      <c r="D7145" s="2"/>
      <c r="E7145" s="2"/>
      <c r="F7145" s="2"/>
      <c r="G7145" s="2"/>
      <c r="H7145" s="2"/>
      <c r="I7145" s="95"/>
      <c r="J7145" s="2"/>
      <c r="K7145" s="2"/>
      <c r="L7145" s="2"/>
      <c r="M7145" s="2"/>
    </row>
    <row r="7146">
      <c r="A7146" s="54"/>
      <c r="B7146" s="2"/>
      <c r="C7146" s="2"/>
      <c r="D7146" s="2"/>
      <c r="E7146" s="2"/>
      <c r="F7146" s="2"/>
      <c r="G7146" s="2"/>
      <c r="H7146" s="2"/>
      <c r="I7146" s="95"/>
      <c r="J7146" s="2"/>
      <c r="K7146" s="2"/>
      <c r="L7146" s="2"/>
      <c r="M7146" s="2"/>
    </row>
    <row r="7147">
      <c r="A7147" s="54"/>
      <c r="B7147" s="2"/>
      <c r="C7147" s="2"/>
      <c r="D7147" s="2"/>
      <c r="E7147" s="2"/>
      <c r="F7147" s="2"/>
      <c r="G7147" s="2"/>
      <c r="H7147" s="2"/>
      <c r="I7147" s="95"/>
      <c r="J7147" s="2"/>
      <c r="K7147" s="2"/>
      <c r="L7147" s="2"/>
      <c r="M7147" s="2"/>
    </row>
    <row r="7148">
      <c r="A7148" s="54"/>
      <c r="B7148" s="2"/>
      <c r="C7148" s="2"/>
      <c r="D7148" s="2"/>
      <c r="E7148" s="2"/>
      <c r="F7148" s="2"/>
      <c r="G7148" s="2"/>
      <c r="H7148" s="2"/>
      <c r="I7148" s="95"/>
      <c r="J7148" s="2"/>
      <c r="K7148" s="2"/>
      <c r="L7148" s="2"/>
      <c r="M7148" s="2"/>
    </row>
    <row r="7149">
      <c r="A7149" s="54"/>
      <c r="B7149" s="2"/>
      <c r="C7149" s="2"/>
      <c r="D7149" s="2"/>
      <c r="E7149" s="2"/>
      <c r="F7149" s="2"/>
      <c r="G7149" s="2"/>
      <c r="H7149" s="2"/>
      <c r="I7149" s="95"/>
      <c r="J7149" s="2"/>
      <c r="K7149" s="2"/>
      <c r="L7149" s="2"/>
      <c r="M7149" s="2"/>
    </row>
    <row r="7150">
      <c r="A7150" s="54"/>
      <c r="B7150" s="2"/>
      <c r="C7150" s="2"/>
      <c r="D7150" s="2"/>
      <c r="E7150" s="2"/>
      <c r="F7150" s="2"/>
      <c r="G7150" s="2"/>
      <c r="H7150" s="2"/>
      <c r="I7150" s="95"/>
      <c r="J7150" s="2"/>
      <c r="K7150" s="2"/>
      <c r="L7150" s="2"/>
      <c r="M7150" s="2"/>
    </row>
    <row r="7151">
      <c r="A7151" s="54"/>
      <c r="B7151" s="2"/>
      <c r="C7151" s="2"/>
      <c r="D7151" s="2"/>
      <c r="E7151" s="2"/>
      <c r="F7151" s="2"/>
      <c r="G7151" s="2"/>
      <c r="H7151" s="2"/>
      <c r="I7151" s="95"/>
      <c r="J7151" s="2"/>
      <c r="K7151" s="2"/>
      <c r="L7151" s="2"/>
      <c r="M7151" s="2"/>
    </row>
    <row r="7152">
      <c r="A7152" s="54"/>
      <c r="B7152" s="2"/>
      <c r="C7152" s="2"/>
      <c r="D7152" s="2"/>
      <c r="E7152" s="2"/>
      <c r="F7152" s="2"/>
      <c r="G7152" s="2"/>
      <c r="H7152" s="2"/>
      <c r="I7152" s="95"/>
      <c r="J7152" s="2"/>
      <c r="K7152" s="2"/>
      <c r="L7152" s="2"/>
      <c r="M7152" s="2"/>
    </row>
    <row r="7153">
      <c r="A7153" s="54"/>
      <c r="B7153" s="2"/>
      <c r="C7153" s="2"/>
      <c r="D7153" s="2"/>
      <c r="E7153" s="2"/>
      <c r="F7153" s="2"/>
      <c r="G7153" s="2"/>
      <c r="H7153" s="2"/>
      <c r="I7153" s="95"/>
      <c r="J7153" s="2"/>
      <c r="K7153" s="2"/>
      <c r="L7153" s="2"/>
      <c r="M7153" s="2"/>
    </row>
    <row r="7154">
      <c r="A7154" s="54"/>
      <c r="B7154" s="2"/>
      <c r="C7154" s="2"/>
      <c r="D7154" s="2"/>
      <c r="E7154" s="2"/>
      <c r="F7154" s="2"/>
      <c r="G7154" s="2"/>
      <c r="H7154" s="2"/>
      <c r="I7154" s="95"/>
      <c r="J7154" s="2"/>
      <c r="K7154" s="2"/>
      <c r="L7154" s="2"/>
      <c r="M7154" s="2"/>
    </row>
    <row r="7155">
      <c r="A7155" s="54"/>
      <c r="B7155" s="2"/>
      <c r="C7155" s="2"/>
      <c r="D7155" s="2"/>
      <c r="E7155" s="2"/>
      <c r="F7155" s="2"/>
      <c r="G7155" s="2"/>
      <c r="H7155" s="2"/>
      <c r="I7155" s="95"/>
      <c r="J7155" s="2"/>
      <c r="K7155" s="2"/>
      <c r="L7155" s="2"/>
      <c r="M7155" s="2"/>
    </row>
    <row r="7156">
      <c r="A7156" s="54"/>
      <c r="B7156" s="2"/>
      <c r="C7156" s="2"/>
      <c r="D7156" s="2"/>
      <c r="E7156" s="2"/>
      <c r="F7156" s="2"/>
      <c r="G7156" s="2"/>
      <c r="H7156" s="2"/>
      <c r="I7156" s="95"/>
      <c r="J7156" s="2"/>
      <c r="K7156" s="2"/>
      <c r="L7156" s="2"/>
      <c r="M7156" s="2"/>
    </row>
    <row r="7157">
      <c r="A7157" s="54"/>
      <c r="B7157" s="2"/>
      <c r="C7157" s="2"/>
      <c r="D7157" s="2"/>
      <c r="E7157" s="2"/>
      <c r="F7157" s="2"/>
      <c r="G7157" s="2"/>
      <c r="H7157" s="2"/>
      <c r="I7157" s="95"/>
      <c r="J7157" s="2"/>
      <c r="K7157" s="2"/>
      <c r="L7157" s="2"/>
      <c r="M7157" s="2"/>
    </row>
    <row r="7158">
      <c r="A7158" s="54"/>
      <c r="B7158" s="2"/>
      <c r="C7158" s="2"/>
      <c r="D7158" s="2"/>
      <c r="E7158" s="2"/>
      <c r="F7158" s="2"/>
      <c r="G7158" s="2"/>
      <c r="H7158" s="2"/>
      <c r="I7158" s="95"/>
      <c r="J7158" s="2"/>
      <c r="K7158" s="2"/>
      <c r="L7158" s="2"/>
      <c r="M7158" s="2"/>
    </row>
    <row r="7159">
      <c r="A7159" s="54"/>
      <c r="B7159" s="2"/>
      <c r="C7159" s="2"/>
      <c r="D7159" s="2"/>
      <c r="E7159" s="2"/>
      <c r="F7159" s="2"/>
      <c r="G7159" s="2"/>
      <c r="H7159" s="2"/>
      <c r="I7159" s="95"/>
      <c r="J7159" s="2"/>
      <c r="K7159" s="2"/>
      <c r="L7159" s="2"/>
      <c r="M7159" s="2"/>
    </row>
    <row r="7160">
      <c r="A7160" s="54"/>
      <c r="B7160" s="2"/>
      <c r="C7160" s="2"/>
      <c r="D7160" s="2"/>
      <c r="E7160" s="2"/>
      <c r="F7160" s="2"/>
      <c r="G7160" s="2"/>
      <c r="H7160" s="2"/>
      <c r="I7160" s="95"/>
      <c r="J7160" s="2"/>
      <c r="K7160" s="2"/>
      <c r="L7160" s="2"/>
      <c r="M7160" s="2"/>
    </row>
    <row r="7161">
      <c r="A7161" s="54"/>
      <c r="B7161" s="2"/>
      <c r="C7161" s="2"/>
      <c r="D7161" s="2"/>
      <c r="E7161" s="2"/>
      <c r="F7161" s="2"/>
      <c r="G7161" s="2"/>
      <c r="H7161" s="2"/>
      <c r="I7161" s="95"/>
      <c r="J7161" s="2"/>
      <c r="K7161" s="2"/>
      <c r="L7161" s="2"/>
      <c r="M7161" s="2"/>
    </row>
    <row r="7162">
      <c r="A7162" s="54"/>
      <c r="B7162" s="2"/>
      <c r="C7162" s="2"/>
      <c r="D7162" s="2"/>
      <c r="E7162" s="2"/>
      <c r="F7162" s="2"/>
      <c r="G7162" s="2"/>
      <c r="H7162" s="2"/>
      <c r="I7162" s="95"/>
      <c r="J7162" s="2"/>
      <c r="K7162" s="2"/>
      <c r="L7162" s="2"/>
      <c r="M7162" s="2"/>
    </row>
    <row r="7163">
      <c r="A7163" s="54"/>
      <c r="B7163" s="2"/>
      <c r="C7163" s="2"/>
      <c r="D7163" s="2"/>
      <c r="E7163" s="2"/>
      <c r="F7163" s="2"/>
      <c r="G7163" s="2"/>
      <c r="H7163" s="2"/>
      <c r="I7163" s="95"/>
      <c r="J7163" s="2"/>
      <c r="K7163" s="2"/>
      <c r="L7163" s="2"/>
      <c r="M7163" s="2"/>
    </row>
    <row r="7164">
      <c r="A7164" s="54"/>
      <c r="B7164" s="2"/>
      <c r="C7164" s="2"/>
      <c r="D7164" s="2"/>
      <c r="E7164" s="2"/>
      <c r="F7164" s="2"/>
      <c r="G7164" s="2"/>
      <c r="H7164" s="2"/>
      <c r="I7164" s="95"/>
      <c r="J7164" s="2"/>
      <c r="K7164" s="2"/>
      <c r="L7164" s="2"/>
      <c r="M7164" s="2"/>
    </row>
    <row r="7165">
      <c r="A7165" s="54"/>
      <c r="B7165" s="2"/>
      <c r="C7165" s="2"/>
      <c r="D7165" s="2"/>
      <c r="E7165" s="2"/>
      <c r="F7165" s="2"/>
      <c r="G7165" s="2"/>
      <c r="H7165" s="2"/>
      <c r="I7165" s="95"/>
      <c r="J7165" s="2"/>
      <c r="K7165" s="2"/>
      <c r="L7165" s="2"/>
      <c r="M7165" s="2"/>
    </row>
    <row r="7166">
      <c r="A7166" s="54"/>
      <c r="B7166" s="2"/>
      <c r="C7166" s="2"/>
      <c r="D7166" s="2"/>
      <c r="E7166" s="2"/>
      <c r="F7166" s="2"/>
      <c r="G7166" s="2"/>
      <c r="H7166" s="2"/>
      <c r="I7166" s="95"/>
      <c r="J7166" s="2"/>
      <c r="K7166" s="2"/>
      <c r="L7166" s="2"/>
      <c r="M7166" s="2"/>
    </row>
    <row r="7167">
      <c r="A7167" s="54"/>
      <c r="B7167" s="2"/>
      <c r="C7167" s="2"/>
      <c r="D7167" s="2"/>
      <c r="E7167" s="2"/>
      <c r="F7167" s="2"/>
      <c r="G7167" s="2"/>
      <c r="H7167" s="2"/>
      <c r="I7167" s="95"/>
      <c r="J7167" s="2"/>
      <c r="K7167" s="2"/>
      <c r="L7167" s="2"/>
      <c r="M7167" s="2"/>
    </row>
    <row r="7168">
      <c r="A7168" s="54"/>
      <c r="B7168" s="2"/>
      <c r="C7168" s="2"/>
      <c r="D7168" s="2"/>
      <c r="E7168" s="2"/>
      <c r="F7168" s="2"/>
      <c r="G7168" s="2"/>
      <c r="H7168" s="2"/>
      <c r="I7168" s="95"/>
      <c r="J7168" s="2"/>
      <c r="K7168" s="2"/>
      <c r="L7168" s="2"/>
      <c r="M7168" s="2"/>
    </row>
    <row r="7169">
      <c r="A7169" s="54"/>
      <c r="B7169" s="2"/>
      <c r="C7169" s="2"/>
      <c r="D7169" s="2"/>
      <c r="E7169" s="2"/>
      <c r="F7169" s="2"/>
      <c r="G7169" s="2"/>
      <c r="H7169" s="2"/>
      <c r="I7169" s="95"/>
      <c r="J7169" s="2"/>
      <c r="K7169" s="2"/>
      <c r="L7169" s="2"/>
      <c r="M7169" s="2"/>
    </row>
    <row r="7170">
      <c r="A7170" s="54"/>
      <c r="B7170" s="2"/>
      <c r="C7170" s="2"/>
      <c r="D7170" s="2"/>
      <c r="E7170" s="2"/>
      <c r="F7170" s="2"/>
      <c r="G7170" s="2"/>
      <c r="H7170" s="2"/>
      <c r="I7170" s="95"/>
      <c r="J7170" s="2"/>
      <c r="K7170" s="2"/>
      <c r="L7170" s="2"/>
      <c r="M7170" s="2"/>
    </row>
    <row r="7171">
      <c r="A7171" s="54"/>
      <c r="B7171" s="2"/>
      <c r="C7171" s="2"/>
      <c r="D7171" s="2"/>
      <c r="E7171" s="2"/>
      <c r="F7171" s="2"/>
      <c r="G7171" s="2"/>
      <c r="H7171" s="2"/>
      <c r="I7171" s="95"/>
      <c r="J7171" s="2"/>
      <c r="K7171" s="2"/>
      <c r="L7171" s="2"/>
      <c r="M7171" s="2"/>
    </row>
    <row r="7172">
      <c r="A7172" s="54"/>
      <c r="B7172" s="2"/>
      <c r="C7172" s="2"/>
      <c r="D7172" s="2"/>
      <c r="E7172" s="2"/>
      <c r="F7172" s="2"/>
      <c r="G7172" s="2"/>
      <c r="H7172" s="2"/>
      <c r="I7172" s="95"/>
      <c r="J7172" s="2"/>
      <c r="K7172" s="2"/>
      <c r="L7172" s="2"/>
      <c r="M7172" s="2"/>
    </row>
    <row r="7173">
      <c r="A7173" s="54"/>
      <c r="B7173" s="2"/>
      <c r="C7173" s="2"/>
      <c r="D7173" s="2"/>
      <c r="E7173" s="2"/>
      <c r="F7173" s="2"/>
      <c r="G7173" s="2"/>
      <c r="H7173" s="2"/>
      <c r="I7173" s="95"/>
      <c r="J7173" s="2"/>
      <c r="K7173" s="2"/>
      <c r="L7173" s="2"/>
      <c r="M7173" s="2"/>
    </row>
    <row r="7174">
      <c r="A7174" s="54"/>
      <c r="B7174" s="2"/>
      <c r="C7174" s="2"/>
      <c r="D7174" s="2"/>
      <c r="E7174" s="2"/>
      <c r="F7174" s="2"/>
      <c r="G7174" s="2"/>
      <c r="H7174" s="2"/>
      <c r="I7174" s="95"/>
      <c r="J7174" s="2"/>
      <c r="K7174" s="2"/>
      <c r="L7174" s="2"/>
      <c r="M7174" s="2"/>
    </row>
    <row r="7175">
      <c r="A7175" s="54"/>
      <c r="B7175" s="2"/>
      <c r="C7175" s="2"/>
      <c r="D7175" s="2"/>
      <c r="E7175" s="2"/>
      <c r="F7175" s="2"/>
      <c r="G7175" s="2"/>
      <c r="H7175" s="2"/>
      <c r="I7175" s="95"/>
      <c r="J7175" s="2"/>
      <c r="K7175" s="2"/>
      <c r="L7175" s="2"/>
      <c r="M7175" s="2"/>
    </row>
    <row r="7176">
      <c r="A7176" s="54"/>
      <c r="B7176" s="2"/>
      <c r="C7176" s="2"/>
      <c r="D7176" s="2"/>
      <c r="E7176" s="2"/>
      <c r="F7176" s="2"/>
      <c r="G7176" s="2"/>
      <c r="H7176" s="2"/>
      <c r="I7176" s="95"/>
      <c r="J7176" s="2"/>
      <c r="K7176" s="2"/>
      <c r="L7176" s="2"/>
      <c r="M7176" s="2"/>
    </row>
    <row r="7177">
      <c r="A7177" s="54"/>
      <c r="B7177" s="2"/>
      <c r="C7177" s="2"/>
      <c r="D7177" s="2"/>
      <c r="E7177" s="2"/>
      <c r="F7177" s="2"/>
      <c r="G7177" s="2"/>
      <c r="H7177" s="2"/>
      <c r="I7177" s="95"/>
      <c r="J7177" s="2"/>
      <c r="K7177" s="2"/>
      <c r="L7177" s="2"/>
      <c r="M7177" s="2"/>
    </row>
    <row r="7178">
      <c r="A7178" s="54"/>
      <c r="B7178" s="2"/>
      <c r="C7178" s="2"/>
      <c r="D7178" s="2"/>
      <c r="E7178" s="2"/>
      <c r="F7178" s="2"/>
      <c r="G7178" s="2"/>
      <c r="H7178" s="2"/>
      <c r="I7178" s="95"/>
      <c r="J7178" s="2"/>
      <c r="K7178" s="2"/>
      <c r="L7178" s="2"/>
      <c r="M7178" s="2"/>
    </row>
    <row r="7179">
      <c r="A7179" s="54"/>
      <c r="B7179" s="2"/>
      <c r="C7179" s="2"/>
      <c r="D7179" s="2"/>
      <c r="E7179" s="2"/>
      <c r="F7179" s="2"/>
      <c r="G7179" s="2"/>
      <c r="H7179" s="2"/>
      <c r="I7179" s="95"/>
      <c r="J7179" s="2"/>
      <c r="K7179" s="2"/>
      <c r="L7179" s="2"/>
      <c r="M7179" s="2"/>
    </row>
    <row r="7180">
      <c r="A7180" s="54"/>
      <c r="B7180" s="2"/>
      <c r="C7180" s="2"/>
      <c r="D7180" s="2"/>
      <c r="E7180" s="2"/>
      <c r="F7180" s="2"/>
      <c r="G7180" s="2"/>
      <c r="H7180" s="2"/>
      <c r="I7180" s="95"/>
      <c r="J7180" s="2"/>
      <c r="K7180" s="2"/>
      <c r="L7180" s="2"/>
      <c r="M7180" s="2"/>
    </row>
    <row r="7181">
      <c r="A7181" s="54"/>
      <c r="B7181" s="2"/>
      <c r="C7181" s="2"/>
      <c r="D7181" s="2"/>
      <c r="E7181" s="2"/>
      <c r="F7181" s="2"/>
      <c r="G7181" s="2"/>
      <c r="H7181" s="2"/>
      <c r="I7181" s="95"/>
      <c r="J7181" s="2"/>
      <c r="K7181" s="2"/>
      <c r="L7181" s="2"/>
      <c r="M7181" s="2"/>
    </row>
    <row r="7182">
      <c r="A7182" s="54"/>
      <c r="B7182" s="2"/>
      <c r="C7182" s="2"/>
      <c r="D7182" s="2"/>
      <c r="E7182" s="2"/>
      <c r="F7182" s="2"/>
      <c r="G7182" s="2"/>
      <c r="H7182" s="2"/>
      <c r="I7182" s="95"/>
      <c r="J7182" s="2"/>
      <c r="K7182" s="2"/>
      <c r="L7182" s="2"/>
      <c r="M7182" s="2"/>
    </row>
    <row r="7183">
      <c r="A7183" s="54"/>
      <c r="B7183" s="2"/>
      <c r="C7183" s="2"/>
      <c r="D7183" s="2"/>
      <c r="E7183" s="2"/>
      <c r="F7183" s="2"/>
      <c r="G7183" s="2"/>
      <c r="H7183" s="2"/>
      <c r="I7183" s="95"/>
      <c r="J7183" s="2"/>
      <c r="K7183" s="2"/>
      <c r="L7183" s="2"/>
      <c r="M7183" s="2"/>
    </row>
    <row r="7184">
      <c r="A7184" s="54"/>
      <c r="B7184" s="2"/>
      <c r="C7184" s="2"/>
      <c r="D7184" s="2"/>
      <c r="E7184" s="2"/>
      <c r="F7184" s="2"/>
      <c r="G7184" s="2"/>
      <c r="H7184" s="2"/>
      <c r="I7184" s="95"/>
      <c r="J7184" s="2"/>
      <c r="K7184" s="2"/>
      <c r="L7184" s="2"/>
      <c r="M7184" s="2"/>
    </row>
    <row r="7185">
      <c r="A7185" s="54"/>
      <c r="B7185" s="2"/>
      <c r="C7185" s="2"/>
      <c r="D7185" s="2"/>
      <c r="E7185" s="2"/>
      <c r="F7185" s="2"/>
      <c r="G7185" s="2"/>
      <c r="H7185" s="2"/>
      <c r="I7185" s="95"/>
      <c r="J7185" s="2"/>
      <c r="K7185" s="2"/>
      <c r="L7185" s="2"/>
      <c r="M7185" s="2"/>
    </row>
    <row r="7186">
      <c r="A7186" s="54"/>
      <c r="B7186" s="2"/>
      <c r="C7186" s="2"/>
      <c r="D7186" s="2"/>
      <c r="E7186" s="2"/>
      <c r="F7186" s="2"/>
      <c r="G7186" s="2"/>
      <c r="H7186" s="2"/>
      <c r="I7186" s="95"/>
      <c r="J7186" s="2"/>
      <c r="K7186" s="2"/>
      <c r="L7186" s="2"/>
      <c r="M7186" s="2"/>
    </row>
    <row r="7187">
      <c r="A7187" s="54"/>
      <c r="B7187" s="2"/>
      <c r="C7187" s="2"/>
      <c r="D7187" s="2"/>
      <c r="E7187" s="2"/>
      <c r="F7187" s="2"/>
      <c r="G7187" s="2"/>
      <c r="H7187" s="2"/>
      <c r="I7187" s="95"/>
      <c r="J7187" s="2"/>
      <c r="K7187" s="2"/>
      <c r="L7187" s="2"/>
      <c r="M7187" s="2"/>
    </row>
    <row r="7188">
      <c r="A7188" s="54"/>
      <c r="B7188" s="2"/>
      <c r="C7188" s="2"/>
      <c r="D7188" s="2"/>
      <c r="E7188" s="2"/>
      <c r="F7188" s="2"/>
      <c r="G7188" s="2"/>
      <c r="H7188" s="2"/>
      <c r="I7188" s="95"/>
      <c r="J7188" s="2"/>
      <c r="K7188" s="2"/>
      <c r="L7188" s="2"/>
      <c r="M7188" s="2"/>
    </row>
    <row r="7189">
      <c r="A7189" s="54"/>
      <c r="B7189" s="2"/>
      <c r="C7189" s="2"/>
      <c r="D7189" s="2"/>
      <c r="E7189" s="2"/>
      <c r="F7189" s="2"/>
      <c r="G7189" s="2"/>
      <c r="H7189" s="2"/>
      <c r="I7189" s="95"/>
      <c r="J7189" s="2"/>
      <c r="K7189" s="2"/>
      <c r="L7189" s="2"/>
      <c r="M7189" s="2"/>
    </row>
    <row r="7190">
      <c r="A7190" s="54"/>
      <c r="B7190" s="2"/>
      <c r="C7190" s="2"/>
      <c r="D7190" s="2"/>
      <c r="E7190" s="2"/>
      <c r="F7190" s="2"/>
      <c r="G7190" s="2"/>
      <c r="H7190" s="2"/>
      <c r="I7190" s="95"/>
      <c r="J7190" s="2"/>
      <c r="K7190" s="2"/>
      <c r="L7190" s="2"/>
      <c r="M7190" s="2"/>
    </row>
    <row r="7191">
      <c r="A7191" s="54"/>
      <c r="B7191" s="2"/>
      <c r="C7191" s="2"/>
      <c r="D7191" s="2"/>
      <c r="E7191" s="2"/>
      <c r="F7191" s="2"/>
      <c r="G7191" s="2"/>
      <c r="H7191" s="2"/>
      <c r="I7191" s="95"/>
      <c r="J7191" s="2"/>
      <c r="K7191" s="2"/>
      <c r="L7191" s="2"/>
      <c r="M7191" s="2"/>
    </row>
    <row r="7192">
      <c r="A7192" s="54"/>
      <c r="B7192" s="2"/>
      <c r="C7192" s="2"/>
      <c r="D7192" s="2"/>
      <c r="E7192" s="2"/>
      <c r="F7192" s="2"/>
      <c r="G7192" s="2"/>
      <c r="H7192" s="2"/>
      <c r="I7192" s="95"/>
      <c r="J7192" s="2"/>
      <c r="K7192" s="2"/>
      <c r="L7192" s="2"/>
      <c r="M7192" s="2"/>
    </row>
    <row r="7193">
      <c r="A7193" s="54"/>
      <c r="B7193" s="2"/>
      <c r="C7193" s="2"/>
      <c r="D7193" s="2"/>
      <c r="E7193" s="2"/>
      <c r="F7193" s="2"/>
      <c r="G7193" s="2"/>
      <c r="H7193" s="2"/>
      <c r="I7193" s="95"/>
      <c r="J7193" s="2"/>
      <c r="K7193" s="2"/>
      <c r="L7193" s="2"/>
      <c r="M7193" s="2"/>
    </row>
    <row r="7194">
      <c r="A7194" s="54"/>
      <c r="B7194" s="2"/>
      <c r="C7194" s="2"/>
      <c r="D7194" s="2"/>
      <c r="E7194" s="2"/>
      <c r="F7194" s="2"/>
      <c r="G7194" s="2"/>
      <c r="H7194" s="2"/>
      <c r="I7194" s="95"/>
      <c r="J7194" s="2"/>
      <c r="K7194" s="2"/>
      <c r="L7194" s="2"/>
      <c r="M7194" s="2"/>
    </row>
    <row r="7195">
      <c r="A7195" s="54"/>
      <c r="B7195" s="2"/>
      <c r="C7195" s="2"/>
      <c r="D7195" s="2"/>
      <c r="E7195" s="2"/>
      <c r="F7195" s="2"/>
      <c r="G7195" s="2"/>
      <c r="H7195" s="2"/>
      <c r="I7195" s="95"/>
      <c r="J7195" s="2"/>
      <c r="K7195" s="2"/>
      <c r="L7195" s="2"/>
      <c r="M7195" s="2"/>
    </row>
    <row r="7196">
      <c r="A7196" s="54"/>
      <c r="B7196" s="2"/>
      <c r="C7196" s="2"/>
      <c r="D7196" s="2"/>
      <c r="E7196" s="2"/>
      <c r="F7196" s="2"/>
      <c r="G7196" s="2"/>
      <c r="H7196" s="2"/>
      <c r="I7196" s="95"/>
      <c r="J7196" s="2"/>
      <c r="K7196" s="2"/>
      <c r="L7196" s="2"/>
      <c r="M7196" s="2"/>
    </row>
    <row r="7197">
      <c r="A7197" s="54"/>
      <c r="B7197" s="2"/>
      <c r="C7197" s="2"/>
      <c r="D7197" s="2"/>
      <c r="E7197" s="2"/>
      <c r="F7197" s="2"/>
      <c r="G7197" s="2"/>
      <c r="H7197" s="2"/>
      <c r="I7197" s="95"/>
      <c r="J7197" s="2"/>
      <c r="K7197" s="2"/>
      <c r="L7197" s="2"/>
      <c r="M7197" s="2"/>
    </row>
    <row r="7198">
      <c r="A7198" s="54"/>
      <c r="B7198" s="2"/>
      <c r="C7198" s="2"/>
      <c r="D7198" s="2"/>
      <c r="E7198" s="2"/>
      <c r="F7198" s="2"/>
      <c r="G7198" s="2"/>
      <c r="H7198" s="2"/>
      <c r="I7198" s="95"/>
      <c r="J7198" s="2"/>
      <c r="K7198" s="2"/>
      <c r="L7198" s="2"/>
      <c r="M7198" s="2"/>
    </row>
    <row r="7199">
      <c r="A7199" s="54"/>
      <c r="B7199" s="2"/>
      <c r="C7199" s="2"/>
      <c r="D7199" s="2"/>
      <c r="E7199" s="2"/>
      <c r="F7199" s="2"/>
      <c r="G7199" s="2"/>
      <c r="H7199" s="2"/>
      <c r="I7199" s="95"/>
      <c r="J7199" s="2"/>
      <c r="K7199" s="2"/>
      <c r="L7199" s="2"/>
      <c r="M7199" s="2"/>
    </row>
    <row r="7200">
      <c r="A7200" s="54"/>
      <c r="B7200" s="2"/>
      <c r="C7200" s="2"/>
      <c r="D7200" s="2"/>
      <c r="E7200" s="2"/>
      <c r="F7200" s="2"/>
      <c r="G7200" s="2"/>
      <c r="H7200" s="2"/>
      <c r="I7200" s="95"/>
      <c r="J7200" s="2"/>
      <c r="K7200" s="2"/>
      <c r="L7200" s="2"/>
      <c r="M7200" s="2"/>
    </row>
    <row r="7201">
      <c r="A7201" s="54"/>
      <c r="B7201" s="2"/>
      <c r="C7201" s="2"/>
      <c r="D7201" s="2"/>
      <c r="E7201" s="2"/>
      <c r="F7201" s="2"/>
      <c r="G7201" s="2"/>
      <c r="H7201" s="2"/>
      <c r="I7201" s="95"/>
      <c r="J7201" s="2"/>
      <c r="K7201" s="2"/>
      <c r="L7201" s="2"/>
      <c r="M7201" s="2"/>
    </row>
    <row r="7202">
      <c r="A7202" s="54"/>
      <c r="B7202" s="2"/>
      <c r="C7202" s="2"/>
      <c r="D7202" s="2"/>
      <c r="E7202" s="2"/>
      <c r="F7202" s="2"/>
      <c r="G7202" s="2"/>
      <c r="H7202" s="2"/>
      <c r="I7202" s="95"/>
      <c r="J7202" s="2"/>
      <c r="K7202" s="2"/>
      <c r="L7202" s="2"/>
      <c r="M7202" s="2"/>
    </row>
    <row r="7203">
      <c r="A7203" s="54"/>
      <c r="B7203" s="2"/>
      <c r="C7203" s="2"/>
      <c r="D7203" s="2"/>
      <c r="E7203" s="2"/>
      <c r="F7203" s="2"/>
      <c r="G7203" s="2"/>
      <c r="H7203" s="2"/>
      <c r="I7203" s="95"/>
      <c r="J7203" s="2"/>
      <c r="K7203" s="2"/>
      <c r="L7203" s="2"/>
      <c r="M7203" s="2"/>
    </row>
    <row r="7204">
      <c r="A7204" s="54"/>
      <c r="B7204" s="2"/>
      <c r="C7204" s="2"/>
      <c r="D7204" s="2"/>
      <c r="E7204" s="2"/>
      <c r="F7204" s="2"/>
      <c r="G7204" s="2"/>
      <c r="H7204" s="2"/>
      <c r="I7204" s="95"/>
      <c r="J7204" s="2"/>
      <c r="K7204" s="2"/>
      <c r="L7204" s="2"/>
      <c r="M7204" s="2"/>
    </row>
    <row r="7205">
      <c r="A7205" s="54"/>
      <c r="B7205" s="2"/>
      <c r="C7205" s="2"/>
      <c r="D7205" s="2"/>
      <c r="E7205" s="2"/>
      <c r="F7205" s="2"/>
      <c r="G7205" s="2"/>
      <c r="H7205" s="2"/>
      <c r="I7205" s="95"/>
      <c r="J7205" s="2"/>
      <c r="K7205" s="2"/>
      <c r="L7205" s="2"/>
      <c r="M7205" s="2"/>
    </row>
    <row r="7206">
      <c r="A7206" s="54"/>
      <c r="B7206" s="2"/>
      <c r="C7206" s="2"/>
      <c r="D7206" s="2"/>
      <c r="E7206" s="2"/>
      <c r="F7206" s="2"/>
      <c r="G7206" s="2"/>
      <c r="H7206" s="2"/>
      <c r="I7206" s="95"/>
      <c r="J7206" s="2"/>
      <c r="K7206" s="2"/>
      <c r="L7206" s="2"/>
      <c r="M7206" s="2"/>
    </row>
    <row r="7207">
      <c r="A7207" s="54"/>
      <c r="B7207" s="2"/>
      <c r="C7207" s="2"/>
      <c r="D7207" s="2"/>
      <c r="E7207" s="2"/>
      <c r="F7207" s="2"/>
      <c r="G7207" s="2"/>
      <c r="H7207" s="2"/>
      <c r="I7207" s="95"/>
      <c r="J7207" s="2"/>
      <c r="K7207" s="2"/>
      <c r="L7207" s="2"/>
      <c r="M7207" s="2"/>
    </row>
    <row r="7208">
      <c r="A7208" s="54"/>
      <c r="B7208" s="2"/>
      <c r="C7208" s="2"/>
      <c r="D7208" s="2"/>
      <c r="E7208" s="2"/>
      <c r="F7208" s="2"/>
      <c r="G7208" s="2"/>
      <c r="H7208" s="2"/>
      <c r="I7208" s="95"/>
      <c r="J7208" s="2"/>
      <c r="K7208" s="2"/>
      <c r="L7208" s="2"/>
      <c r="M7208" s="2"/>
    </row>
    <row r="7209">
      <c r="A7209" s="54"/>
      <c r="B7209" s="2"/>
      <c r="C7209" s="2"/>
      <c r="D7209" s="2"/>
      <c r="E7209" s="2"/>
      <c r="F7209" s="2"/>
      <c r="G7209" s="2"/>
      <c r="H7209" s="2"/>
      <c r="I7209" s="95"/>
      <c r="J7209" s="2"/>
      <c r="K7209" s="2"/>
      <c r="L7209" s="2"/>
      <c r="M7209" s="2"/>
    </row>
    <row r="7210">
      <c r="A7210" s="54"/>
      <c r="B7210" s="2"/>
      <c r="C7210" s="2"/>
      <c r="D7210" s="2"/>
      <c r="E7210" s="2"/>
      <c r="F7210" s="2"/>
      <c r="G7210" s="2"/>
      <c r="H7210" s="2"/>
      <c r="I7210" s="95"/>
      <c r="J7210" s="2"/>
      <c r="K7210" s="2"/>
      <c r="L7210" s="2"/>
      <c r="M7210" s="2"/>
    </row>
    <row r="7211">
      <c r="A7211" s="54"/>
      <c r="B7211" s="2"/>
      <c r="C7211" s="2"/>
      <c r="D7211" s="2"/>
      <c r="E7211" s="2"/>
      <c r="F7211" s="2"/>
      <c r="G7211" s="2"/>
      <c r="H7211" s="2"/>
      <c r="I7211" s="95"/>
      <c r="J7211" s="2"/>
      <c r="K7211" s="2"/>
      <c r="L7211" s="2"/>
      <c r="M7211" s="2"/>
    </row>
    <row r="7212">
      <c r="A7212" s="54"/>
      <c r="B7212" s="2"/>
      <c r="C7212" s="2"/>
      <c r="D7212" s="2"/>
      <c r="E7212" s="2"/>
      <c r="F7212" s="2"/>
      <c r="G7212" s="2"/>
      <c r="H7212" s="2"/>
      <c r="I7212" s="95"/>
      <c r="J7212" s="2"/>
      <c r="K7212" s="2"/>
      <c r="L7212" s="2"/>
      <c r="M7212" s="2"/>
    </row>
    <row r="7213">
      <c r="A7213" s="54"/>
      <c r="B7213" s="2"/>
      <c r="C7213" s="2"/>
      <c r="D7213" s="2"/>
      <c r="E7213" s="2"/>
      <c r="F7213" s="2"/>
      <c r="G7213" s="2"/>
      <c r="H7213" s="2"/>
      <c r="I7213" s="95"/>
      <c r="J7213" s="2"/>
      <c r="K7213" s="2"/>
      <c r="L7213" s="2"/>
      <c r="M7213" s="2"/>
    </row>
    <row r="7214">
      <c r="A7214" s="54"/>
      <c r="B7214" s="2"/>
      <c r="C7214" s="2"/>
      <c r="D7214" s="2"/>
      <c r="E7214" s="2"/>
      <c r="F7214" s="2"/>
      <c r="G7214" s="2"/>
      <c r="H7214" s="2"/>
      <c r="I7214" s="95"/>
      <c r="J7214" s="2"/>
      <c r="K7214" s="2"/>
      <c r="L7214" s="2"/>
      <c r="M7214" s="2"/>
    </row>
    <row r="7215">
      <c r="A7215" s="54"/>
      <c r="B7215" s="2"/>
      <c r="C7215" s="2"/>
      <c r="D7215" s="2"/>
      <c r="E7215" s="2"/>
      <c r="F7215" s="2"/>
      <c r="G7215" s="2"/>
      <c r="H7215" s="2"/>
      <c r="I7215" s="95"/>
      <c r="J7215" s="2"/>
      <c r="K7215" s="2"/>
      <c r="L7215" s="2"/>
      <c r="M7215" s="2"/>
    </row>
    <row r="7216">
      <c r="A7216" s="54"/>
      <c r="B7216" s="2"/>
      <c r="C7216" s="2"/>
      <c r="D7216" s="2"/>
      <c r="E7216" s="2"/>
      <c r="F7216" s="2"/>
      <c r="G7216" s="2"/>
      <c r="H7216" s="2"/>
      <c r="I7216" s="95"/>
      <c r="J7216" s="2"/>
      <c r="K7216" s="2"/>
      <c r="L7216" s="2"/>
      <c r="M7216" s="2"/>
    </row>
    <row r="7217">
      <c r="A7217" s="54"/>
      <c r="B7217" s="2"/>
      <c r="C7217" s="2"/>
      <c r="D7217" s="2"/>
      <c r="E7217" s="2"/>
      <c r="F7217" s="2"/>
      <c r="G7217" s="2"/>
      <c r="H7217" s="2"/>
      <c r="I7217" s="95"/>
      <c r="J7217" s="2"/>
      <c r="K7217" s="2"/>
      <c r="L7217" s="2"/>
      <c r="M7217" s="2"/>
    </row>
    <row r="7218">
      <c r="A7218" s="54"/>
      <c r="B7218" s="2"/>
      <c r="C7218" s="2"/>
      <c r="D7218" s="2"/>
      <c r="E7218" s="2"/>
      <c r="F7218" s="2"/>
      <c r="G7218" s="2"/>
      <c r="H7218" s="2"/>
      <c r="I7218" s="95"/>
      <c r="J7218" s="2"/>
      <c r="K7218" s="2"/>
      <c r="L7218" s="2"/>
      <c r="M7218" s="2"/>
    </row>
    <row r="7219">
      <c r="A7219" s="54"/>
      <c r="B7219" s="2"/>
      <c r="C7219" s="2"/>
      <c r="D7219" s="2"/>
      <c r="E7219" s="2"/>
      <c r="F7219" s="2"/>
      <c r="G7219" s="2"/>
      <c r="H7219" s="2"/>
      <c r="I7219" s="95"/>
      <c r="J7219" s="2"/>
      <c r="K7219" s="2"/>
      <c r="L7219" s="2"/>
      <c r="M7219" s="2"/>
    </row>
    <row r="7220">
      <c r="A7220" s="54"/>
      <c r="B7220" s="2"/>
      <c r="C7220" s="2"/>
      <c r="D7220" s="2"/>
      <c r="E7220" s="2"/>
      <c r="F7220" s="2"/>
      <c r="G7220" s="2"/>
      <c r="H7220" s="2"/>
      <c r="I7220" s="95"/>
      <c r="J7220" s="2"/>
      <c r="K7220" s="2"/>
      <c r="L7220" s="2"/>
      <c r="M7220" s="2"/>
    </row>
    <row r="7221">
      <c r="A7221" s="54"/>
      <c r="B7221" s="2"/>
      <c r="C7221" s="2"/>
      <c r="D7221" s="2"/>
      <c r="E7221" s="2"/>
      <c r="F7221" s="2"/>
      <c r="G7221" s="2"/>
      <c r="H7221" s="2"/>
      <c r="I7221" s="95"/>
      <c r="J7221" s="2"/>
      <c r="K7221" s="2"/>
      <c r="L7221" s="2"/>
      <c r="M7221" s="2"/>
    </row>
    <row r="7222">
      <c r="A7222" s="54"/>
      <c r="B7222" s="2"/>
      <c r="C7222" s="2"/>
      <c r="D7222" s="2"/>
      <c r="E7222" s="2"/>
      <c r="F7222" s="2"/>
      <c r="G7222" s="2"/>
      <c r="H7222" s="2"/>
      <c r="I7222" s="95"/>
      <c r="J7222" s="2"/>
      <c r="K7222" s="2"/>
      <c r="L7222" s="2"/>
      <c r="M7222" s="2"/>
    </row>
    <row r="7223">
      <c r="A7223" s="54"/>
      <c r="B7223" s="2"/>
      <c r="C7223" s="2"/>
      <c r="D7223" s="2"/>
      <c r="E7223" s="2"/>
      <c r="F7223" s="2"/>
      <c r="G7223" s="2"/>
      <c r="H7223" s="2"/>
      <c r="I7223" s="95"/>
      <c r="J7223" s="2"/>
      <c r="K7223" s="2"/>
      <c r="L7223" s="2"/>
      <c r="M7223" s="2"/>
    </row>
    <row r="7224">
      <c r="A7224" s="54"/>
      <c r="B7224" s="2"/>
      <c r="C7224" s="2"/>
      <c r="D7224" s="2"/>
      <c r="E7224" s="2"/>
      <c r="F7224" s="2"/>
      <c r="G7224" s="2"/>
      <c r="H7224" s="2"/>
      <c r="I7224" s="95"/>
      <c r="J7224" s="2"/>
      <c r="K7224" s="2"/>
      <c r="L7224" s="2"/>
      <c r="M7224" s="2"/>
    </row>
    <row r="7225">
      <c r="A7225" s="54"/>
      <c r="B7225" s="2"/>
      <c r="C7225" s="2"/>
      <c r="D7225" s="2"/>
      <c r="E7225" s="2"/>
      <c r="F7225" s="2"/>
      <c r="G7225" s="2"/>
      <c r="H7225" s="2"/>
      <c r="I7225" s="95"/>
      <c r="J7225" s="2"/>
      <c r="K7225" s="2"/>
      <c r="L7225" s="2"/>
      <c r="M7225" s="2"/>
    </row>
    <row r="7226">
      <c r="A7226" s="54"/>
      <c r="B7226" s="2"/>
      <c r="C7226" s="2"/>
      <c r="D7226" s="2"/>
      <c r="E7226" s="2"/>
      <c r="F7226" s="2"/>
      <c r="G7226" s="2"/>
      <c r="H7226" s="2"/>
      <c r="I7226" s="95"/>
      <c r="J7226" s="2"/>
      <c r="K7226" s="2"/>
      <c r="L7226" s="2"/>
      <c r="M7226" s="2"/>
    </row>
    <row r="7227">
      <c r="A7227" s="54"/>
      <c r="B7227" s="2"/>
      <c r="C7227" s="2"/>
      <c r="D7227" s="2"/>
      <c r="E7227" s="2"/>
      <c r="F7227" s="2"/>
      <c r="G7227" s="2"/>
      <c r="H7227" s="2"/>
      <c r="I7227" s="95"/>
      <c r="J7227" s="2"/>
      <c r="K7227" s="2"/>
      <c r="L7227" s="2"/>
      <c r="M7227" s="2"/>
    </row>
    <row r="7228">
      <c r="A7228" s="54"/>
      <c r="B7228" s="2"/>
      <c r="C7228" s="2"/>
      <c r="D7228" s="2"/>
      <c r="E7228" s="2"/>
      <c r="F7228" s="2"/>
      <c r="G7228" s="2"/>
      <c r="H7228" s="2"/>
      <c r="I7228" s="95"/>
      <c r="J7228" s="2"/>
      <c r="K7228" s="2"/>
      <c r="L7228" s="2"/>
      <c r="M7228" s="2"/>
    </row>
    <row r="7229">
      <c r="A7229" s="54"/>
      <c r="B7229" s="2"/>
      <c r="C7229" s="2"/>
      <c r="D7229" s="2"/>
      <c r="E7229" s="2"/>
      <c r="F7229" s="2"/>
      <c r="G7229" s="2"/>
      <c r="H7229" s="2"/>
      <c r="I7229" s="95"/>
      <c r="J7229" s="2"/>
      <c r="K7229" s="2"/>
      <c r="L7229" s="2"/>
      <c r="M7229" s="2"/>
    </row>
    <row r="7230">
      <c r="A7230" s="54"/>
      <c r="B7230" s="2"/>
      <c r="C7230" s="2"/>
      <c r="D7230" s="2"/>
      <c r="E7230" s="2"/>
      <c r="F7230" s="2"/>
      <c r="G7230" s="2"/>
      <c r="H7230" s="2"/>
      <c r="I7230" s="95"/>
      <c r="J7230" s="2"/>
      <c r="K7230" s="2"/>
      <c r="L7230" s="2"/>
      <c r="M7230" s="2"/>
    </row>
    <row r="7231">
      <c r="A7231" s="54"/>
      <c r="B7231" s="2"/>
      <c r="C7231" s="2"/>
      <c r="D7231" s="2"/>
      <c r="E7231" s="2"/>
      <c r="F7231" s="2"/>
      <c r="G7231" s="2"/>
      <c r="H7231" s="2"/>
      <c r="I7231" s="95"/>
      <c r="J7231" s="2"/>
      <c r="K7231" s="2"/>
      <c r="L7231" s="2"/>
      <c r="M7231" s="2"/>
    </row>
    <row r="7232">
      <c r="A7232" s="54"/>
      <c r="B7232" s="2"/>
      <c r="C7232" s="2"/>
      <c r="D7232" s="2"/>
      <c r="E7232" s="2"/>
      <c r="F7232" s="2"/>
      <c r="G7232" s="2"/>
      <c r="H7232" s="2"/>
      <c r="I7232" s="95"/>
      <c r="J7232" s="2"/>
      <c r="K7232" s="2"/>
      <c r="L7232" s="2"/>
      <c r="M7232" s="2"/>
    </row>
    <row r="7233">
      <c r="A7233" s="54"/>
      <c r="B7233" s="2"/>
      <c r="C7233" s="2"/>
      <c r="D7233" s="2"/>
      <c r="E7233" s="2"/>
      <c r="F7233" s="2"/>
      <c r="G7233" s="2"/>
      <c r="H7233" s="2"/>
      <c r="I7233" s="95"/>
      <c r="J7233" s="2"/>
      <c r="K7233" s="2"/>
      <c r="L7233" s="2"/>
      <c r="M7233" s="2"/>
    </row>
    <row r="7234">
      <c r="A7234" s="54"/>
      <c r="B7234" s="2"/>
      <c r="C7234" s="2"/>
      <c r="D7234" s="2"/>
      <c r="E7234" s="2"/>
      <c r="F7234" s="2"/>
      <c r="G7234" s="2"/>
      <c r="H7234" s="2"/>
      <c r="I7234" s="95"/>
      <c r="J7234" s="2"/>
      <c r="K7234" s="2"/>
      <c r="L7234" s="2"/>
      <c r="M7234" s="2"/>
    </row>
    <row r="7235">
      <c r="A7235" s="54"/>
      <c r="B7235" s="2"/>
      <c r="C7235" s="2"/>
      <c r="D7235" s="2"/>
      <c r="E7235" s="2"/>
      <c r="F7235" s="2"/>
      <c r="G7235" s="2"/>
      <c r="H7235" s="2"/>
      <c r="I7235" s="95"/>
      <c r="J7235" s="2"/>
      <c r="K7235" s="2"/>
      <c r="L7235" s="2"/>
      <c r="M7235" s="2"/>
    </row>
    <row r="7236">
      <c r="A7236" s="54"/>
      <c r="B7236" s="2"/>
      <c r="C7236" s="2"/>
      <c r="D7236" s="2"/>
      <c r="E7236" s="2"/>
      <c r="F7236" s="2"/>
      <c r="G7236" s="2"/>
      <c r="H7236" s="2"/>
      <c r="I7236" s="95"/>
      <c r="J7236" s="2"/>
      <c r="K7236" s="2"/>
      <c r="L7236" s="2"/>
      <c r="M7236" s="2"/>
    </row>
    <row r="7237">
      <c r="A7237" s="54"/>
      <c r="B7237" s="2"/>
      <c r="C7237" s="2"/>
      <c r="D7237" s="2"/>
      <c r="E7237" s="2"/>
      <c r="F7237" s="2"/>
      <c r="G7237" s="2"/>
      <c r="H7237" s="2"/>
      <c r="I7237" s="95"/>
      <c r="J7237" s="2"/>
      <c r="K7237" s="2"/>
      <c r="L7237" s="2"/>
      <c r="M7237" s="2"/>
    </row>
    <row r="7238">
      <c r="A7238" s="54"/>
      <c r="B7238" s="2"/>
      <c r="C7238" s="2"/>
      <c r="D7238" s="2"/>
      <c r="E7238" s="2"/>
      <c r="F7238" s="2"/>
      <c r="G7238" s="2"/>
      <c r="H7238" s="2"/>
      <c r="I7238" s="95"/>
      <c r="J7238" s="2"/>
      <c r="K7238" s="2"/>
      <c r="L7238" s="2"/>
      <c r="M7238" s="2"/>
    </row>
    <row r="7239">
      <c r="A7239" s="54"/>
      <c r="B7239" s="2"/>
      <c r="C7239" s="2"/>
      <c r="D7239" s="2"/>
      <c r="E7239" s="2"/>
      <c r="F7239" s="2"/>
      <c r="G7239" s="2"/>
      <c r="H7239" s="2"/>
      <c r="I7239" s="95"/>
      <c r="J7239" s="2"/>
      <c r="K7239" s="2"/>
      <c r="L7239" s="2"/>
      <c r="M7239" s="2"/>
    </row>
    <row r="7240">
      <c r="A7240" s="54"/>
      <c r="B7240" s="2"/>
      <c r="C7240" s="2"/>
      <c r="D7240" s="2"/>
      <c r="E7240" s="2"/>
      <c r="F7240" s="2"/>
      <c r="G7240" s="2"/>
      <c r="H7240" s="2"/>
      <c r="I7240" s="95"/>
      <c r="J7240" s="2"/>
      <c r="K7240" s="2"/>
      <c r="L7240" s="2"/>
      <c r="M7240" s="2"/>
    </row>
    <row r="7241">
      <c r="A7241" s="54"/>
      <c r="B7241" s="2"/>
      <c r="C7241" s="2"/>
      <c r="D7241" s="2"/>
      <c r="E7241" s="2"/>
      <c r="F7241" s="2"/>
      <c r="G7241" s="2"/>
      <c r="H7241" s="2"/>
      <c r="I7241" s="95"/>
      <c r="J7241" s="2"/>
      <c r="K7241" s="2"/>
      <c r="L7241" s="2"/>
      <c r="M7241" s="2"/>
    </row>
    <row r="7242">
      <c r="A7242" s="54"/>
      <c r="B7242" s="2"/>
      <c r="C7242" s="2"/>
      <c r="D7242" s="2"/>
      <c r="E7242" s="2"/>
      <c r="F7242" s="2"/>
      <c r="G7242" s="2"/>
      <c r="H7242" s="2"/>
      <c r="I7242" s="95"/>
      <c r="J7242" s="2"/>
      <c r="K7242" s="2"/>
      <c r="L7242" s="2"/>
      <c r="M7242" s="2"/>
    </row>
    <row r="7243">
      <c r="A7243" s="54"/>
      <c r="B7243" s="2"/>
      <c r="C7243" s="2"/>
      <c r="D7243" s="2"/>
      <c r="E7243" s="2"/>
      <c r="F7243" s="2"/>
      <c r="G7243" s="2"/>
      <c r="H7243" s="2"/>
      <c r="I7243" s="95"/>
      <c r="J7243" s="2"/>
      <c r="K7243" s="2"/>
      <c r="L7243" s="2"/>
      <c r="M7243" s="2"/>
    </row>
    <row r="7244">
      <c r="A7244" s="54"/>
      <c r="B7244" s="2"/>
      <c r="C7244" s="2"/>
      <c r="D7244" s="2"/>
      <c r="E7244" s="2"/>
      <c r="F7244" s="2"/>
      <c r="G7244" s="2"/>
      <c r="H7244" s="2"/>
      <c r="I7244" s="95"/>
      <c r="J7244" s="2"/>
      <c r="K7244" s="2"/>
      <c r="L7244" s="2"/>
      <c r="M7244" s="2"/>
    </row>
    <row r="7245">
      <c r="A7245" s="54"/>
      <c r="B7245" s="2"/>
      <c r="C7245" s="2"/>
      <c r="D7245" s="2"/>
      <c r="E7245" s="2"/>
      <c r="F7245" s="2"/>
      <c r="G7245" s="2"/>
      <c r="H7245" s="2"/>
      <c r="I7245" s="95"/>
      <c r="J7245" s="2"/>
      <c r="K7245" s="2"/>
      <c r="L7245" s="2"/>
      <c r="M7245" s="2"/>
    </row>
    <row r="7246">
      <c r="A7246" s="54"/>
      <c r="B7246" s="2"/>
      <c r="C7246" s="2"/>
      <c r="D7246" s="2"/>
      <c r="E7246" s="2"/>
      <c r="F7246" s="2"/>
      <c r="G7246" s="2"/>
      <c r="H7246" s="2"/>
      <c r="I7246" s="95"/>
      <c r="J7246" s="2"/>
      <c r="K7246" s="2"/>
      <c r="L7246" s="2"/>
      <c r="M7246" s="2"/>
    </row>
    <row r="7247">
      <c r="A7247" s="54"/>
      <c r="B7247" s="2"/>
      <c r="C7247" s="2"/>
      <c r="D7247" s="2"/>
      <c r="E7247" s="2"/>
      <c r="F7247" s="2"/>
      <c r="G7247" s="2"/>
      <c r="H7247" s="2"/>
      <c r="I7247" s="95"/>
      <c r="J7247" s="2"/>
      <c r="K7247" s="2"/>
      <c r="L7247" s="2"/>
      <c r="M7247" s="2"/>
    </row>
    <row r="7248">
      <c r="A7248" s="54"/>
      <c r="B7248" s="2"/>
      <c r="C7248" s="2"/>
      <c r="D7248" s="2"/>
      <c r="E7248" s="2"/>
      <c r="F7248" s="2"/>
      <c r="G7248" s="2"/>
      <c r="H7248" s="2"/>
      <c r="I7248" s="95"/>
      <c r="J7248" s="2"/>
      <c r="K7248" s="2"/>
      <c r="L7248" s="2"/>
      <c r="M7248" s="2"/>
    </row>
    <row r="7249">
      <c r="A7249" s="54"/>
      <c r="B7249" s="2"/>
      <c r="C7249" s="2"/>
      <c r="D7249" s="2"/>
      <c r="E7249" s="2"/>
      <c r="F7249" s="2"/>
      <c r="G7249" s="2"/>
      <c r="H7249" s="2"/>
      <c r="I7249" s="95"/>
      <c r="J7249" s="2"/>
      <c r="K7249" s="2"/>
      <c r="L7249" s="2"/>
      <c r="M7249" s="2"/>
    </row>
    <row r="7250">
      <c r="A7250" s="54"/>
      <c r="B7250" s="2"/>
      <c r="C7250" s="2"/>
      <c r="D7250" s="2"/>
      <c r="E7250" s="2"/>
      <c r="F7250" s="2"/>
      <c r="G7250" s="2"/>
      <c r="H7250" s="2"/>
      <c r="I7250" s="95"/>
      <c r="J7250" s="2"/>
      <c r="K7250" s="2"/>
      <c r="L7250" s="2"/>
      <c r="M7250" s="2"/>
    </row>
    <row r="7251">
      <c r="A7251" s="54"/>
      <c r="B7251" s="2"/>
      <c r="C7251" s="2"/>
      <c r="D7251" s="2"/>
      <c r="E7251" s="2"/>
      <c r="F7251" s="2"/>
      <c r="G7251" s="2"/>
      <c r="H7251" s="2"/>
      <c r="I7251" s="95"/>
      <c r="J7251" s="2"/>
      <c r="K7251" s="2"/>
      <c r="L7251" s="2"/>
      <c r="M7251" s="2"/>
    </row>
    <row r="7252">
      <c r="A7252" s="54"/>
      <c r="B7252" s="2"/>
      <c r="C7252" s="2"/>
      <c r="D7252" s="2"/>
      <c r="E7252" s="2"/>
      <c r="F7252" s="2"/>
      <c r="G7252" s="2"/>
      <c r="H7252" s="2"/>
      <c r="I7252" s="95"/>
      <c r="J7252" s="2"/>
      <c r="K7252" s="2"/>
      <c r="L7252" s="2"/>
      <c r="M7252" s="2"/>
    </row>
    <row r="7253">
      <c r="A7253" s="54"/>
      <c r="B7253" s="2"/>
      <c r="C7253" s="2"/>
      <c r="D7253" s="2"/>
      <c r="E7253" s="2"/>
      <c r="F7253" s="2"/>
      <c r="G7253" s="2"/>
      <c r="H7253" s="2"/>
      <c r="I7253" s="95"/>
      <c r="J7253" s="2"/>
      <c r="K7253" s="2"/>
      <c r="L7253" s="2"/>
      <c r="M7253" s="2"/>
    </row>
    <row r="7254">
      <c r="A7254" s="54"/>
      <c r="B7254" s="2"/>
      <c r="C7254" s="2"/>
      <c r="D7254" s="2"/>
      <c r="E7254" s="2"/>
      <c r="F7254" s="2"/>
      <c r="G7254" s="2"/>
      <c r="H7254" s="2"/>
      <c r="I7254" s="95"/>
      <c r="J7254" s="2"/>
      <c r="K7254" s="2"/>
      <c r="L7254" s="2"/>
      <c r="M7254" s="2"/>
    </row>
    <row r="7255">
      <c r="A7255" s="54"/>
      <c r="B7255" s="2"/>
      <c r="C7255" s="2"/>
      <c r="D7255" s="2"/>
      <c r="E7255" s="2"/>
      <c r="F7255" s="2"/>
      <c r="G7255" s="2"/>
      <c r="H7255" s="2"/>
      <c r="I7255" s="95"/>
      <c r="J7255" s="2"/>
      <c r="K7255" s="2"/>
      <c r="L7255" s="2"/>
      <c r="M7255" s="2"/>
    </row>
    <row r="7256">
      <c r="A7256" s="54"/>
      <c r="B7256" s="2"/>
      <c r="C7256" s="2"/>
      <c r="D7256" s="2"/>
      <c r="E7256" s="2"/>
      <c r="F7256" s="2"/>
      <c r="G7256" s="2"/>
      <c r="H7256" s="2"/>
      <c r="I7256" s="95"/>
      <c r="J7256" s="2"/>
      <c r="K7256" s="2"/>
      <c r="L7256" s="2"/>
      <c r="M7256" s="2"/>
    </row>
    <row r="7257">
      <c r="A7257" s="54"/>
      <c r="B7257" s="2"/>
      <c r="C7257" s="2"/>
      <c r="D7257" s="2"/>
      <c r="E7257" s="2"/>
      <c r="F7257" s="2"/>
      <c r="G7257" s="2"/>
      <c r="H7257" s="2"/>
      <c r="I7257" s="95"/>
      <c r="J7257" s="2"/>
      <c r="K7257" s="2"/>
      <c r="L7257" s="2"/>
      <c r="M7257" s="2"/>
    </row>
    <row r="7258">
      <c r="A7258" s="54"/>
      <c r="B7258" s="2"/>
      <c r="C7258" s="2"/>
      <c r="D7258" s="2"/>
      <c r="E7258" s="2"/>
      <c r="F7258" s="2"/>
      <c r="G7258" s="2"/>
      <c r="H7258" s="2"/>
      <c r="I7258" s="95"/>
      <c r="J7258" s="2"/>
      <c r="K7258" s="2"/>
      <c r="L7258" s="2"/>
      <c r="M7258" s="2"/>
    </row>
    <row r="7259">
      <c r="A7259" s="54"/>
      <c r="B7259" s="2"/>
      <c r="C7259" s="2"/>
      <c r="D7259" s="2"/>
      <c r="E7259" s="2"/>
      <c r="F7259" s="2"/>
      <c r="G7259" s="2"/>
      <c r="H7259" s="2"/>
      <c r="I7259" s="95"/>
      <c r="J7259" s="2"/>
      <c r="K7259" s="2"/>
      <c r="L7259" s="2"/>
      <c r="M7259" s="2"/>
    </row>
    <row r="7260">
      <c r="A7260" s="54"/>
      <c r="B7260" s="2"/>
      <c r="C7260" s="2"/>
      <c r="D7260" s="2"/>
      <c r="E7260" s="2"/>
      <c r="F7260" s="2"/>
      <c r="G7260" s="2"/>
      <c r="H7260" s="2"/>
      <c r="I7260" s="95"/>
      <c r="J7260" s="2"/>
      <c r="K7260" s="2"/>
      <c r="L7260" s="2"/>
      <c r="M7260" s="2"/>
    </row>
    <row r="7261">
      <c r="A7261" s="54"/>
      <c r="B7261" s="2"/>
      <c r="C7261" s="2"/>
      <c r="D7261" s="2"/>
      <c r="E7261" s="2"/>
      <c r="F7261" s="2"/>
      <c r="G7261" s="2"/>
      <c r="H7261" s="2"/>
      <c r="I7261" s="95"/>
      <c r="J7261" s="2"/>
      <c r="K7261" s="2"/>
      <c r="L7261" s="2"/>
      <c r="M7261" s="2"/>
    </row>
    <row r="7262">
      <c r="A7262" s="54"/>
      <c r="B7262" s="2"/>
      <c r="C7262" s="2"/>
      <c r="D7262" s="2"/>
      <c r="E7262" s="2"/>
      <c r="F7262" s="2"/>
      <c r="G7262" s="2"/>
      <c r="H7262" s="2"/>
      <c r="I7262" s="95"/>
      <c r="J7262" s="2"/>
      <c r="K7262" s="2"/>
      <c r="L7262" s="2"/>
      <c r="M7262" s="2"/>
    </row>
    <row r="7263">
      <c r="A7263" s="54"/>
      <c r="B7263" s="2"/>
      <c r="C7263" s="2"/>
      <c r="D7263" s="2"/>
      <c r="E7263" s="2"/>
      <c r="F7263" s="2"/>
      <c r="G7263" s="2"/>
      <c r="H7263" s="2"/>
      <c r="I7263" s="95"/>
      <c r="J7263" s="2"/>
      <c r="K7263" s="2"/>
      <c r="L7263" s="2"/>
      <c r="M7263" s="2"/>
    </row>
    <row r="7264">
      <c r="A7264" s="54"/>
      <c r="B7264" s="2"/>
      <c r="C7264" s="2"/>
      <c r="D7264" s="2"/>
      <c r="E7264" s="2"/>
      <c r="F7264" s="2"/>
      <c r="G7264" s="2"/>
      <c r="H7264" s="2"/>
      <c r="I7264" s="95"/>
      <c r="J7264" s="2"/>
      <c r="K7264" s="2"/>
      <c r="L7264" s="2"/>
      <c r="M7264" s="2"/>
    </row>
    <row r="7265">
      <c r="A7265" s="54"/>
      <c r="B7265" s="2"/>
      <c r="C7265" s="2"/>
      <c r="D7265" s="2"/>
      <c r="E7265" s="2"/>
      <c r="F7265" s="2"/>
      <c r="G7265" s="2"/>
      <c r="H7265" s="2"/>
      <c r="I7265" s="95"/>
      <c r="J7265" s="2"/>
      <c r="K7265" s="2"/>
      <c r="L7265" s="2"/>
      <c r="M7265" s="2"/>
    </row>
    <row r="7266">
      <c r="A7266" s="54"/>
      <c r="B7266" s="2"/>
      <c r="C7266" s="2"/>
      <c r="D7266" s="2"/>
      <c r="E7266" s="2"/>
      <c r="F7266" s="2"/>
      <c r="G7266" s="2"/>
      <c r="H7266" s="2"/>
      <c r="I7266" s="95"/>
      <c r="J7266" s="2"/>
      <c r="K7266" s="2"/>
      <c r="L7266" s="2"/>
      <c r="M7266" s="2"/>
    </row>
    <row r="7267">
      <c r="A7267" s="54"/>
      <c r="B7267" s="2"/>
      <c r="C7267" s="2"/>
      <c r="D7267" s="2"/>
      <c r="E7267" s="2"/>
      <c r="F7267" s="2"/>
      <c r="G7267" s="2"/>
      <c r="H7267" s="2"/>
      <c r="I7267" s="95"/>
      <c r="J7267" s="2"/>
      <c r="K7267" s="2"/>
      <c r="L7267" s="2"/>
      <c r="M7267" s="2"/>
    </row>
    <row r="7268">
      <c r="A7268" s="54"/>
      <c r="B7268" s="2"/>
      <c r="C7268" s="2"/>
      <c r="D7268" s="2"/>
      <c r="E7268" s="2"/>
      <c r="F7268" s="2"/>
      <c r="G7268" s="2"/>
      <c r="H7268" s="2"/>
      <c r="I7268" s="95"/>
      <c r="J7268" s="2"/>
      <c r="K7268" s="2"/>
      <c r="L7268" s="2"/>
      <c r="M7268" s="2"/>
    </row>
    <row r="7269">
      <c r="A7269" s="54"/>
      <c r="B7269" s="2"/>
      <c r="C7269" s="2"/>
      <c r="D7269" s="2"/>
      <c r="E7269" s="2"/>
      <c r="F7269" s="2"/>
      <c r="G7269" s="2"/>
      <c r="H7269" s="2"/>
      <c r="I7269" s="95"/>
      <c r="J7269" s="2"/>
      <c r="K7269" s="2"/>
      <c r="L7269" s="2"/>
      <c r="M7269" s="2"/>
    </row>
    <row r="7270">
      <c r="A7270" s="54"/>
      <c r="B7270" s="2"/>
      <c r="C7270" s="2"/>
      <c r="D7270" s="2"/>
      <c r="E7270" s="2"/>
      <c r="F7270" s="2"/>
      <c r="G7270" s="2"/>
      <c r="H7270" s="2"/>
      <c r="I7270" s="95"/>
      <c r="J7270" s="2"/>
      <c r="K7270" s="2"/>
      <c r="L7270" s="2"/>
      <c r="M7270" s="2"/>
    </row>
    <row r="7271">
      <c r="A7271" s="54"/>
      <c r="B7271" s="2"/>
      <c r="C7271" s="2"/>
      <c r="D7271" s="2"/>
      <c r="E7271" s="2"/>
      <c r="F7271" s="2"/>
      <c r="G7271" s="2"/>
      <c r="H7271" s="2"/>
      <c r="I7271" s="95"/>
      <c r="J7271" s="2"/>
      <c r="K7271" s="2"/>
      <c r="L7271" s="2"/>
      <c r="M7271" s="2"/>
    </row>
    <row r="7272">
      <c r="A7272" s="54"/>
      <c r="B7272" s="2"/>
      <c r="C7272" s="2"/>
      <c r="D7272" s="2"/>
      <c r="E7272" s="2"/>
      <c r="F7272" s="2"/>
      <c r="G7272" s="2"/>
      <c r="H7272" s="2"/>
      <c r="I7272" s="95"/>
      <c r="J7272" s="2"/>
      <c r="K7272" s="2"/>
      <c r="L7272" s="2"/>
      <c r="M7272" s="2"/>
    </row>
    <row r="7273">
      <c r="A7273" s="54"/>
      <c r="B7273" s="2"/>
      <c r="C7273" s="2"/>
      <c r="D7273" s="2"/>
      <c r="E7273" s="2"/>
      <c r="F7273" s="2"/>
      <c r="G7273" s="2"/>
      <c r="H7273" s="2"/>
      <c r="I7273" s="95"/>
      <c r="J7273" s="2"/>
      <c r="K7273" s="2"/>
      <c r="L7273" s="2"/>
      <c r="M7273" s="2"/>
    </row>
    <row r="7274">
      <c r="A7274" s="54"/>
      <c r="B7274" s="2"/>
      <c r="C7274" s="2"/>
      <c r="D7274" s="2"/>
      <c r="E7274" s="2"/>
      <c r="F7274" s="2"/>
      <c r="G7274" s="2"/>
      <c r="H7274" s="2"/>
      <c r="I7274" s="95"/>
      <c r="J7274" s="2"/>
      <c r="K7274" s="2"/>
      <c r="L7274" s="2"/>
      <c r="M7274" s="2"/>
    </row>
    <row r="7275">
      <c r="A7275" s="54"/>
      <c r="B7275" s="2"/>
      <c r="C7275" s="2"/>
      <c r="D7275" s="2"/>
      <c r="E7275" s="2"/>
      <c r="F7275" s="2"/>
      <c r="G7275" s="2"/>
      <c r="H7275" s="2"/>
      <c r="I7275" s="95"/>
      <c r="J7275" s="2"/>
      <c r="K7275" s="2"/>
      <c r="L7275" s="2"/>
      <c r="M7275" s="2"/>
    </row>
    <row r="7276">
      <c r="A7276" s="54"/>
      <c r="B7276" s="2"/>
      <c r="C7276" s="2"/>
      <c r="D7276" s="2"/>
      <c r="E7276" s="2"/>
      <c r="F7276" s="2"/>
      <c r="G7276" s="2"/>
      <c r="H7276" s="2"/>
      <c r="I7276" s="95"/>
      <c r="J7276" s="2"/>
      <c r="K7276" s="2"/>
      <c r="L7276" s="2"/>
      <c r="M7276" s="2"/>
    </row>
    <row r="7277">
      <c r="A7277" s="54"/>
      <c r="B7277" s="2"/>
      <c r="C7277" s="2"/>
      <c r="D7277" s="2"/>
      <c r="E7277" s="2"/>
      <c r="F7277" s="2"/>
      <c r="G7277" s="2"/>
      <c r="H7277" s="2"/>
      <c r="I7277" s="95"/>
      <c r="J7277" s="2"/>
      <c r="K7277" s="2"/>
      <c r="L7277" s="2"/>
      <c r="M7277" s="2"/>
    </row>
    <row r="7278">
      <c r="A7278" s="54"/>
      <c r="B7278" s="2"/>
      <c r="C7278" s="2"/>
      <c r="D7278" s="2"/>
      <c r="E7278" s="2"/>
      <c r="F7278" s="2"/>
      <c r="G7278" s="2"/>
      <c r="H7278" s="2"/>
      <c r="I7278" s="95"/>
      <c r="J7278" s="2"/>
      <c r="K7278" s="2"/>
      <c r="L7278" s="2"/>
      <c r="M7278" s="2"/>
    </row>
    <row r="7279">
      <c r="A7279" s="54"/>
      <c r="B7279" s="2"/>
      <c r="C7279" s="2"/>
      <c r="D7279" s="2"/>
      <c r="E7279" s="2"/>
      <c r="F7279" s="2"/>
      <c r="G7279" s="2"/>
      <c r="H7279" s="2"/>
      <c r="I7279" s="95"/>
      <c r="J7279" s="2"/>
      <c r="K7279" s="2"/>
      <c r="L7279" s="2"/>
      <c r="M7279" s="2"/>
    </row>
    <row r="7280">
      <c r="A7280" s="54"/>
      <c r="B7280" s="2"/>
      <c r="C7280" s="2"/>
      <c r="D7280" s="2"/>
      <c r="E7280" s="2"/>
      <c r="F7280" s="2"/>
      <c r="G7280" s="2"/>
      <c r="H7280" s="2"/>
      <c r="I7280" s="95"/>
      <c r="J7280" s="2"/>
      <c r="K7280" s="2"/>
      <c r="L7280" s="2"/>
      <c r="M7280" s="2"/>
    </row>
    <row r="7281">
      <c r="A7281" s="54"/>
      <c r="B7281" s="2"/>
      <c r="C7281" s="2"/>
      <c r="D7281" s="2"/>
      <c r="E7281" s="2"/>
      <c r="F7281" s="2"/>
      <c r="G7281" s="2"/>
      <c r="H7281" s="2"/>
      <c r="I7281" s="95"/>
      <c r="J7281" s="2"/>
      <c r="K7281" s="2"/>
      <c r="L7281" s="2"/>
      <c r="M7281" s="2"/>
    </row>
    <row r="7282">
      <c r="A7282" s="54"/>
      <c r="B7282" s="2"/>
      <c r="C7282" s="2"/>
      <c r="D7282" s="2"/>
      <c r="E7282" s="2"/>
      <c r="F7282" s="2"/>
      <c r="G7282" s="2"/>
      <c r="H7282" s="2"/>
      <c r="I7282" s="95"/>
      <c r="J7282" s="2"/>
      <c r="K7282" s="2"/>
      <c r="L7282" s="2"/>
      <c r="M7282" s="2"/>
    </row>
    <row r="7283">
      <c r="A7283" s="54"/>
      <c r="B7283" s="2"/>
      <c r="C7283" s="2"/>
      <c r="D7283" s="2"/>
      <c r="E7283" s="2"/>
      <c r="F7283" s="2"/>
      <c r="G7283" s="2"/>
      <c r="H7283" s="2"/>
      <c r="I7283" s="95"/>
      <c r="J7283" s="2"/>
      <c r="K7283" s="2"/>
      <c r="L7283" s="2"/>
      <c r="M7283" s="2"/>
    </row>
    <row r="7284">
      <c r="A7284" s="54"/>
      <c r="B7284" s="2"/>
      <c r="C7284" s="2"/>
      <c r="D7284" s="2"/>
      <c r="E7284" s="2"/>
      <c r="F7284" s="2"/>
      <c r="G7284" s="2"/>
      <c r="H7284" s="2"/>
      <c r="I7284" s="95"/>
      <c r="J7284" s="2"/>
      <c r="K7284" s="2"/>
      <c r="L7284" s="2"/>
      <c r="M7284" s="2"/>
    </row>
    <row r="7285">
      <c r="A7285" s="54"/>
      <c r="B7285" s="2"/>
      <c r="C7285" s="2"/>
      <c r="D7285" s="2"/>
      <c r="E7285" s="2"/>
      <c r="F7285" s="2"/>
      <c r="G7285" s="2"/>
      <c r="H7285" s="2"/>
      <c r="I7285" s="95"/>
      <c r="J7285" s="2"/>
      <c r="K7285" s="2"/>
      <c r="L7285" s="2"/>
      <c r="M7285" s="2"/>
    </row>
    <row r="7286">
      <c r="A7286" s="54"/>
      <c r="B7286" s="2"/>
      <c r="C7286" s="2"/>
      <c r="D7286" s="2"/>
      <c r="E7286" s="2"/>
      <c r="F7286" s="2"/>
      <c r="G7286" s="2"/>
      <c r="H7286" s="2"/>
      <c r="I7286" s="95"/>
      <c r="J7286" s="2"/>
      <c r="K7286" s="2"/>
      <c r="L7286" s="2"/>
      <c r="M7286" s="2"/>
    </row>
    <row r="7287">
      <c r="A7287" s="54"/>
      <c r="B7287" s="2"/>
      <c r="C7287" s="2"/>
      <c r="D7287" s="2"/>
      <c r="E7287" s="2"/>
      <c r="F7287" s="2"/>
      <c r="G7287" s="2"/>
      <c r="H7287" s="2"/>
      <c r="I7287" s="95"/>
      <c r="J7287" s="2"/>
      <c r="K7287" s="2"/>
      <c r="L7287" s="2"/>
      <c r="M7287" s="2"/>
    </row>
    <row r="7288">
      <c r="A7288" s="54"/>
      <c r="B7288" s="2"/>
      <c r="C7288" s="2"/>
      <c r="D7288" s="2"/>
      <c r="E7288" s="2"/>
      <c r="F7288" s="2"/>
      <c r="G7288" s="2"/>
      <c r="H7288" s="2"/>
      <c r="I7288" s="95"/>
      <c r="J7288" s="2"/>
      <c r="K7288" s="2"/>
      <c r="L7288" s="2"/>
      <c r="M7288" s="2"/>
    </row>
    <row r="7289">
      <c r="A7289" s="54"/>
      <c r="B7289" s="2"/>
      <c r="C7289" s="2"/>
      <c r="D7289" s="2"/>
      <c r="E7289" s="2"/>
      <c r="F7289" s="2"/>
      <c r="G7289" s="2"/>
      <c r="H7289" s="2"/>
      <c r="I7289" s="95"/>
      <c r="J7289" s="2"/>
      <c r="K7289" s="2"/>
      <c r="L7289" s="2"/>
      <c r="M7289" s="2"/>
    </row>
    <row r="7290">
      <c r="A7290" s="54"/>
      <c r="B7290" s="2"/>
      <c r="C7290" s="2"/>
      <c r="D7290" s="2"/>
      <c r="E7290" s="2"/>
      <c r="F7290" s="2"/>
      <c r="G7290" s="2"/>
      <c r="H7290" s="2"/>
      <c r="I7290" s="95"/>
      <c r="J7290" s="2"/>
      <c r="K7290" s="2"/>
      <c r="L7290" s="2"/>
      <c r="M7290" s="2"/>
    </row>
    <row r="7291">
      <c r="A7291" s="54"/>
      <c r="B7291" s="2"/>
      <c r="C7291" s="2"/>
      <c r="D7291" s="2"/>
      <c r="E7291" s="2"/>
      <c r="F7291" s="2"/>
      <c r="G7291" s="2"/>
      <c r="H7291" s="2"/>
      <c r="I7291" s="95"/>
      <c r="J7291" s="2"/>
      <c r="K7291" s="2"/>
      <c r="L7291" s="2"/>
      <c r="M7291" s="2"/>
    </row>
    <row r="7292">
      <c r="A7292" s="54"/>
      <c r="B7292" s="2"/>
      <c r="C7292" s="2"/>
      <c r="D7292" s="2"/>
      <c r="E7292" s="2"/>
      <c r="F7292" s="2"/>
      <c r="G7292" s="2"/>
      <c r="H7292" s="2"/>
      <c r="I7292" s="95"/>
      <c r="J7292" s="2"/>
      <c r="K7292" s="2"/>
      <c r="L7292" s="2"/>
      <c r="M7292" s="2"/>
    </row>
    <row r="7293">
      <c r="A7293" s="54"/>
      <c r="B7293" s="2"/>
      <c r="C7293" s="2"/>
      <c r="D7293" s="2"/>
      <c r="E7293" s="2"/>
      <c r="F7293" s="2"/>
      <c r="G7293" s="2"/>
      <c r="H7293" s="2"/>
      <c r="I7293" s="95"/>
      <c r="J7293" s="2"/>
      <c r="K7293" s="2"/>
      <c r="L7293" s="2"/>
      <c r="M7293" s="2"/>
    </row>
    <row r="7294">
      <c r="A7294" s="54"/>
      <c r="B7294" s="2"/>
      <c r="C7294" s="2"/>
      <c r="D7294" s="2"/>
      <c r="E7294" s="2"/>
      <c r="F7294" s="2"/>
      <c r="G7294" s="2"/>
      <c r="H7294" s="2"/>
      <c r="I7294" s="95"/>
      <c r="J7294" s="2"/>
      <c r="K7294" s="2"/>
      <c r="L7294" s="2"/>
      <c r="M7294" s="2"/>
    </row>
    <row r="7295">
      <c r="A7295" s="54"/>
      <c r="B7295" s="2"/>
      <c r="C7295" s="2"/>
      <c r="D7295" s="2"/>
      <c r="E7295" s="2"/>
      <c r="F7295" s="2"/>
      <c r="G7295" s="2"/>
      <c r="H7295" s="2"/>
      <c r="I7295" s="95"/>
      <c r="J7295" s="2"/>
      <c r="K7295" s="2"/>
      <c r="L7295" s="2"/>
      <c r="M7295" s="2"/>
    </row>
    <row r="7296">
      <c r="A7296" s="54"/>
      <c r="B7296" s="2"/>
      <c r="C7296" s="2"/>
      <c r="D7296" s="2"/>
      <c r="E7296" s="2"/>
      <c r="F7296" s="2"/>
      <c r="G7296" s="2"/>
      <c r="H7296" s="2"/>
      <c r="I7296" s="95"/>
      <c r="J7296" s="2"/>
      <c r="K7296" s="2"/>
      <c r="L7296" s="2"/>
      <c r="M7296" s="2"/>
    </row>
    <row r="7297">
      <c r="A7297" s="54"/>
      <c r="B7297" s="2"/>
      <c r="C7297" s="2"/>
      <c r="D7297" s="2"/>
      <c r="E7297" s="2"/>
      <c r="F7297" s="2"/>
      <c r="G7297" s="2"/>
      <c r="H7297" s="2"/>
      <c r="I7297" s="95"/>
      <c r="J7297" s="2"/>
      <c r="K7297" s="2"/>
      <c r="L7297" s="2"/>
      <c r="M7297" s="2"/>
    </row>
    <row r="7298">
      <c r="A7298" s="54"/>
      <c r="B7298" s="2"/>
      <c r="C7298" s="2"/>
      <c r="D7298" s="2"/>
      <c r="E7298" s="2"/>
      <c r="F7298" s="2"/>
      <c r="G7298" s="2"/>
      <c r="H7298" s="2"/>
      <c r="I7298" s="95"/>
      <c r="J7298" s="2"/>
      <c r="K7298" s="2"/>
      <c r="L7298" s="2"/>
      <c r="M7298" s="2"/>
    </row>
    <row r="7299">
      <c r="A7299" s="54"/>
      <c r="B7299" s="2"/>
      <c r="C7299" s="2"/>
      <c r="D7299" s="2"/>
      <c r="E7299" s="2"/>
      <c r="F7299" s="2"/>
      <c r="G7299" s="2"/>
      <c r="H7299" s="2"/>
      <c r="I7299" s="95"/>
      <c r="J7299" s="2"/>
      <c r="K7299" s="2"/>
      <c r="L7299" s="2"/>
      <c r="M7299" s="2"/>
    </row>
    <row r="7300">
      <c r="A7300" s="54"/>
      <c r="B7300" s="2"/>
      <c r="C7300" s="2"/>
      <c r="D7300" s="2"/>
      <c r="E7300" s="2"/>
      <c r="F7300" s="2"/>
      <c r="G7300" s="2"/>
      <c r="H7300" s="2"/>
      <c r="I7300" s="95"/>
      <c r="J7300" s="2"/>
      <c r="K7300" s="2"/>
      <c r="L7300" s="2"/>
      <c r="M7300" s="2"/>
    </row>
    <row r="7301">
      <c r="A7301" s="54"/>
      <c r="B7301" s="2"/>
      <c r="C7301" s="2"/>
      <c r="D7301" s="2"/>
      <c r="E7301" s="2"/>
      <c r="F7301" s="2"/>
      <c r="G7301" s="2"/>
      <c r="H7301" s="2"/>
      <c r="I7301" s="95"/>
      <c r="J7301" s="2"/>
      <c r="K7301" s="2"/>
      <c r="L7301" s="2"/>
      <c r="M7301" s="2"/>
    </row>
    <row r="7302">
      <c r="A7302" s="54"/>
      <c r="B7302" s="2"/>
      <c r="C7302" s="2"/>
      <c r="D7302" s="2"/>
      <c r="E7302" s="2"/>
      <c r="F7302" s="2"/>
      <c r="G7302" s="2"/>
      <c r="H7302" s="2"/>
      <c r="I7302" s="95"/>
      <c r="J7302" s="2"/>
      <c r="K7302" s="2"/>
      <c r="L7302" s="2"/>
      <c r="M7302" s="2"/>
    </row>
    <row r="7303">
      <c r="A7303" s="54"/>
      <c r="B7303" s="2"/>
      <c r="C7303" s="2"/>
      <c r="D7303" s="2"/>
      <c r="E7303" s="2"/>
      <c r="F7303" s="2"/>
      <c r="G7303" s="2"/>
      <c r="H7303" s="2"/>
      <c r="I7303" s="95"/>
      <c r="J7303" s="2"/>
      <c r="K7303" s="2"/>
      <c r="L7303" s="2"/>
      <c r="M7303" s="2"/>
    </row>
    <row r="7304">
      <c r="A7304" s="54"/>
      <c r="B7304" s="2"/>
      <c r="C7304" s="2"/>
      <c r="D7304" s="2"/>
      <c r="E7304" s="2"/>
      <c r="F7304" s="2"/>
      <c r="G7304" s="2"/>
      <c r="H7304" s="2"/>
      <c r="I7304" s="95"/>
      <c r="J7304" s="2"/>
      <c r="K7304" s="2"/>
      <c r="L7304" s="2"/>
      <c r="M7304" s="2"/>
    </row>
    <row r="7305">
      <c r="A7305" s="54"/>
      <c r="B7305" s="2"/>
      <c r="C7305" s="2"/>
      <c r="D7305" s="2"/>
      <c r="E7305" s="2"/>
      <c r="F7305" s="2"/>
      <c r="G7305" s="2"/>
      <c r="H7305" s="2"/>
      <c r="I7305" s="95"/>
      <c r="J7305" s="2"/>
      <c r="K7305" s="2"/>
      <c r="L7305" s="2"/>
      <c r="M7305" s="2"/>
    </row>
    <row r="7306">
      <c r="A7306" s="54"/>
      <c r="B7306" s="2"/>
      <c r="C7306" s="2"/>
      <c r="D7306" s="2"/>
      <c r="E7306" s="2"/>
      <c r="F7306" s="2"/>
      <c r="G7306" s="2"/>
      <c r="H7306" s="2"/>
      <c r="I7306" s="95"/>
      <c r="J7306" s="2"/>
      <c r="K7306" s="2"/>
      <c r="L7306" s="2"/>
      <c r="M7306" s="2"/>
    </row>
    <row r="7307">
      <c r="A7307" s="54"/>
      <c r="B7307" s="2"/>
      <c r="C7307" s="2"/>
      <c r="D7307" s="2"/>
      <c r="E7307" s="2"/>
      <c r="F7307" s="2"/>
      <c r="G7307" s="2"/>
      <c r="H7307" s="2"/>
      <c r="I7307" s="95"/>
      <c r="J7307" s="2"/>
      <c r="K7307" s="2"/>
      <c r="L7307" s="2"/>
      <c r="M7307" s="2"/>
    </row>
    <row r="7308">
      <c r="A7308" s="54"/>
      <c r="B7308" s="2"/>
      <c r="C7308" s="2"/>
      <c r="D7308" s="2"/>
      <c r="E7308" s="2"/>
      <c r="F7308" s="2"/>
      <c r="G7308" s="2"/>
      <c r="H7308" s="2"/>
      <c r="I7308" s="95"/>
      <c r="J7308" s="2"/>
      <c r="K7308" s="2"/>
      <c r="L7308" s="2"/>
      <c r="M7308" s="2"/>
    </row>
    <row r="7309">
      <c r="A7309" s="54"/>
      <c r="B7309" s="2"/>
      <c r="C7309" s="2"/>
      <c r="D7309" s="2"/>
      <c r="E7309" s="2"/>
      <c r="F7309" s="2"/>
      <c r="G7309" s="2"/>
      <c r="H7309" s="2"/>
      <c r="I7309" s="95"/>
      <c r="J7309" s="2"/>
      <c r="K7309" s="2"/>
      <c r="L7309" s="2"/>
      <c r="M7309" s="2"/>
    </row>
    <row r="7310">
      <c r="A7310" s="54"/>
      <c r="B7310" s="2"/>
      <c r="C7310" s="2"/>
      <c r="D7310" s="2"/>
      <c r="E7310" s="2"/>
      <c r="F7310" s="2"/>
      <c r="G7310" s="2"/>
      <c r="H7310" s="2"/>
      <c r="I7310" s="95"/>
      <c r="J7310" s="2"/>
      <c r="K7310" s="2"/>
      <c r="L7310" s="2"/>
      <c r="M7310" s="2"/>
    </row>
    <row r="7311">
      <c r="A7311" s="54"/>
      <c r="B7311" s="2"/>
      <c r="C7311" s="2"/>
      <c r="D7311" s="2"/>
      <c r="E7311" s="2"/>
      <c r="F7311" s="2"/>
      <c r="G7311" s="2"/>
      <c r="H7311" s="2"/>
      <c r="I7311" s="95"/>
      <c r="J7311" s="2"/>
      <c r="K7311" s="2"/>
      <c r="L7311" s="2"/>
      <c r="M7311" s="2"/>
    </row>
    <row r="7312">
      <c r="A7312" s="54"/>
      <c r="B7312" s="2"/>
      <c r="C7312" s="2"/>
      <c r="D7312" s="2"/>
      <c r="E7312" s="2"/>
      <c r="F7312" s="2"/>
      <c r="G7312" s="2"/>
      <c r="H7312" s="2"/>
      <c r="I7312" s="95"/>
      <c r="J7312" s="2"/>
      <c r="K7312" s="2"/>
      <c r="L7312" s="2"/>
      <c r="M7312" s="2"/>
    </row>
    <row r="7313">
      <c r="A7313" s="54"/>
      <c r="B7313" s="2"/>
      <c r="C7313" s="2"/>
      <c r="D7313" s="2"/>
      <c r="E7313" s="2"/>
      <c r="F7313" s="2"/>
      <c r="G7313" s="2"/>
      <c r="H7313" s="2"/>
      <c r="I7313" s="95"/>
      <c r="J7313" s="2"/>
      <c r="K7313" s="2"/>
      <c r="L7313" s="2"/>
      <c r="M7313" s="2"/>
    </row>
    <row r="7314">
      <c r="A7314" s="54"/>
      <c r="B7314" s="2"/>
      <c r="C7314" s="2"/>
      <c r="D7314" s="2"/>
      <c r="E7314" s="2"/>
      <c r="F7314" s="2"/>
      <c r="G7314" s="2"/>
      <c r="H7314" s="2"/>
      <c r="I7314" s="95"/>
      <c r="J7314" s="2"/>
      <c r="K7314" s="2"/>
      <c r="L7314" s="2"/>
      <c r="M7314" s="2"/>
    </row>
    <row r="7315">
      <c r="A7315" s="54"/>
      <c r="B7315" s="2"/>
      <c r="C7315" s="2"/>
      <c r="D7315" s="2"/>
      <c r="E7315" s="2"/>
      <c r="F7315" s="2"/>
      <c r="G7315" s="2"/>
      <c r="H7315" s="2"/>
      <c r="I7315" s="95"/>
      <c r="J7315" s="2"/>
      <c r="K7315" s="2"/>
      <c r="L7315" s="2"/>
      <c r="M7315" s="2"/>
    </row>
    <row r="7316">
      <c r="A7316" s="54"/>
      <c r="B7316" s="2"/>
      <c r="C7316" s="2"/>
      <c r="D7316" s="2"/>
      <c r="E7316" s="2"/>
      <c r="F7316" s="2"/>
      <c r="G7316" s="2"/>
      <c r="H7316" s="2"/>
      <c r="I7316" s="95"/>
      <c r="J7316" s="2"/>
      <c r="K7316" s="2"/>
      <c r="L7316" s="2"/>
      <c r="M7316" s="2"/>
    </row>
    <row r="7317">
      <c r="A7317" s="54"/>
      <c r="B7317" s="2"/>
      <c r="C7317" s="2"/>
      <c r="D7317" s="2"/>
      <c r="E7317" s="2"/>
      <c r="F7317" s="2"/>
      <c r="G7317" s="2"/>
      <c r="H7317" s="2"/>
      <c r="I7317" s="95"/>
      <c r="J7317" s="2"/>
      <c r="K7317" s="2"/>
      <c r="L7317" s="2"/>
      <c r="M7317" s="2"/>
    </row>
    <row r="7318">
      <c r="A7318" s="54"/>
      <c r="B7318" s="2"/>
      <c r="C7318" s="2"/>
      <c r="D7318" s="2"/>
      <c r="E7318" s="2"/>
      <c r="F7318" s="2"/>
      <c r="G7318" s="2"/>
      <c r="H7318" s="2"/>
      <c r="I7318" s="95"/>
      <c r="J7318" s="2"/>
      <c r="K7318" s="2"/>
      <c r="L7318" s="2"/>
      <c r="M7318" s="2"/>
    </row>
    <row r="7319">
      <c r="A7319" s="54"/>
      <c r="B7319" s="2"/>
      <c r="C7319" s="2"/>
      <c r="D7319" s="2"/>
      <c r="E7319" s="2"/>
      <c r="F7319" s="2"/>
      <c r="G7319" s="2"/>
      <c r="H7319" s="2"/>
      <c r="I7319" s="95"/>
      <c r="J7319" s="2"/>
      <c r="K7319" s="2"/>
      <c r="L7319" s="2"/>
      <c r="M7319" s="2"/>
    </row>
    <row r="7320">
      <c r="A7320" s="54"/>
      <c r="B7320" s="2"/>
      <c r="C7320" s="2"/>
      <c r="D7320" s="2"/>
      <c r="E7320" s="2"/>
      <c r="F7320" s="2"/>
      <c r="G7320" s="2"/>
      <c r="H7320" s="2"/>
      <c r="I7320" s="95"/>
      <c r="J7320" s="2"/>
      <c r="K7320" s="2"/>
      <c r="L7320" s="2"/>
      <c r="M7320" s="2"/>
    </row>
    <row r="7321">
      <c r="A7321" s="54"/>
      <c r="B7321" s="2"/>
      <c r="C7321" s="2"/>
      <c r="D7321" s="2"/>
      <c r="E7321" s="2"/>
      <c r="F7321" s="2"/>
      <c r="G7321" s="2"/>
      <c r="H7321" s="2"/>
      <c r="I7321" s="95"/>
      <c r="J7321" s="2"/>
      <c r="K7321" s="2"/>
      <c r="L7321" s="2"/>
      <c r="M7321" s="2"/>
    </row>
    <row r="7322">
      <c r="A7322" s="54"/>
      <c r="B7322" s="2"/>
      <c r="C7322" s="2"/>
      <c r="D7322" s="2"/>
      <c r="E7322" s="2"/>
      <c r="F7322" s="2"/>
      <c r="G7322" s="2"/>
      <c r="H7322" s="2"/>
      <c r="I7322" s="95"/>
      <c r="J7322" s="2"/>
      <c r="K7322" s="2"/>
      <c r="L7322" s="2"/>
      <c r="M7322" s="2"/>
    </row>
    <row r="7323">
      <c r="A7323" s="54"/>
      <c r="B7323" s="2"/>
      <c r="C7323" s="2"/>
      <c r="D7323" s="2"/>
      <c r="E7323" s="2"/>
      <c r="F7323" s="2"/>
      <c r="G7323" s="2"/>
      <c r="H7323" s="2"/>
      <c r="I7323" s="95"/>
      <c r="J7323" s="2"/>
      <c r="K7323" s="2"/>
      <c r="L7323" s="2"/>
      <c r="M7323" s="2"/>
    </row>
    <row r="7324">
      <c r="A7324" s="54"/>
      <c r="B7324" s="2"/>
      <c r="C7324" s="2"/>
      <c r="D7324" s="2"/>
      <c r="E7324" s="2"/>
      <c r="F7324" s="2"/>
      <c r="G7324" s="2"/>
      <c r="H7324" s="2"/>
      <c r="I7324" s="95"/>
      <c r="J7324" s="2"/>
      <c r="K7324" s="2"/>
      <c r="L7324" s="2"/>
      <c r="M7324" s="2"/>
    </row>
    <row r="7325">
      <c r="A7325" s="54"/>
      <c r="B7325" s="2"/>
      <c r="C7325" s="2"/>
      <c r="D7325" s="2"/>
      <c r="E7325" s="2"/>
      <c r="F7325" s="2"/>
      <c r="G7325" s="2"/>
      <c r="H7325" s="2"/>
      <c r="I7325" s="95"/>
      <c r="J7325" s="2"/>
      <c r="K7325" s="2"/>
      <c r="L7325" s="2"/>
      <c r="M7325" s="2"/>
    </row>
    <row r="7326">
      <c r="A7326" s="54"/>
      <c r="B7326" s="2"/>
      <c r="C7326" s="2"/>
      <c r="D7326" s="2"/>
      <c r="E7326" s="2"/>
      <c r="F7326" s="2"/>
      <c r="G7326" s="2"/>
      <c r="H7326" s="2"/>
      <c r="I7326" s="95"/>
      <c r="J7326" s="2"/>
      <c r="K7326" s="2"/>
      <c r="L7326" s="2"/>
      <c r="M7326" s="2"/>
    </row>
    <row r="7327">
      <c r="A7327" s="54"/>
      <c r="B7327" s="2"/>
      <c r="C7327" s="2"/>
      <c r="D7327" s="2"/>
      <c r="E7327" s="2"/>
      <c r="F7327" s="2"/>
      <c r="G7327" s="2"/>
      <c r="H7327" s="2"/>
      <c r="I7327" s="95"/>
      <c r="J7327" s="2"/>
      <c r="K7327" s="2"/>
      <c r="L7327" s="2"/>
      <c r="M7327" s="2"/>
    </row>
    <row r="7328">
      <c r="A7328" s="54"/>
      <c r="B7328" s="2"/>
      <c r="C7328" s="2"/>
      <c r="D7328" s="2"/>
      <c r="E7328" s="2"/>
      <c r="F7328" s="2"/>
      <c r="G7328" s="2"/>
      <c r="H7328" s="2"/>
      <c r="I7328" s="95"/>
      <c r="J7328" s="2"/>
      <c r="K7328" s="2"/>
      <c r="L7328" s="2"/>
      <c r="M7328" s="2"/>
    </row>
    <row r="7329">
      <c r="A7329" s="54"/>
      <c r="B7329" s="2"/>
      <c r="C7329" s="2"/>
      <c r="D7329" s="2"/>
      <c r="E7329" s="2"/>
      <c r="F7329" s="2"/>
      <c r="G7329" s="2"/>
      <c r="H7329" s="2"/>
      <c r="I7329" s="95"/>
      <c r="J7329" s="2"/>
      <c r="K7329" s="2"/>
      <c r="L7329" s="2"/>
      <c r="M7329" s="2"/>
    </row>
    <row r="7330">
      <c r="A7330" s="54"/>
      <c r="B7330" s="2"/>
      <c r="C7330" s="2"/>
      <c r="D7330" s="2"/>
      <c r="E7330" s="2"/>
      <c r="F7330" s="2"/>
      <c r="G7330" s="2"/>
      <c r="H7330" s="2"/>
      <c r="I7330" s="95"/>
      <c r="J7330" s="2"/>
      <c r="K7330" s="2"/>
      <c r="L7330" s="2"/>
      <c r="M7330" s="2"/>
    </row>
    <row r="7331">
      <c r="A7331" s="54"/>
      <c r="B7331" s="2"/>
      <c r="C7331" s="2"/>
      <c r="D7331" s="2"/>
      <c r="E7331" s="2"/>
      <c r="F7331" s="2"/>
      <c r="G7331" s="2"/>
      <c r="H7331" s="2"/>
      <c r="I7331" s="95"/>
      <c r="J7331" s="2"/>
      <c r="K7331" s="2"/>
      <c r="L7331" s="2"/>
      <c r="M7331" s="2"/>
    </row>
    <row r="7332">
      <c r="A7332" s="54"/>
      <c r="B7332" s="2"/>
      <c r="C7332" s="2"/>
      <c r="D7332" s="2"/>
      <c r="E7332" s="2"/>
      <c r="F7332" s="2"/>
      <c r="G7332" s="2"/>
      <c r="H7332" s="2"/>
      <c r="I7332" s="95"/>
      <c r="J7332" s="2"/>
      <c r="K7332" s="2"/>
      <c r="L7332" s="2"/>
      <c r="M7332" s="2"/>
    </row>
    <row r="7333">
      <c r="A7333" s="54"/>
      <c r="B7333" s="2"/>
      <c r="C7333" s="2"/>
      <c r="D7333" s="2"/>
      <c r="E7333" s="2"/>
      <c r="F7333" s="2"/>
      <c r="G7333" s="2"/>
      <c r="H7333" s="2"/>
      <c r="I7333" s="95"/>
      <c r="J7333" s="2"/>
      <c r="K7333" s="2"/>
      <c r="L7333" s="2"/>
      <c r="M7333" s="2"/>
    </row>
    <row r="7334">
      <c r="A7334" s="54"/>
      <c r="B7334" s="2"/>
      <c r="C7334" s="2"/>
      <c r="D7334" s="2"/>
      <c r="E7334" s="2"/>
      <c r="F7334" s="2"/>
      <c r="G7334" s="2"/>
      <c r="H7334" s="2"/>
      <c r="I7334" s="95"/>
      <c r="J7334" s="2"/>
      <c r="K7334" s="2"/>
      <c r="L7334" s="2"/>
      <c r="M7334" s="2"/>
    </row>
    <row r="7335">
      <c r="A7335" s="54"/>
      <c r="B7335" s="2"/>
      <c r="C7335" s="2"/>
      <c r="D7335" s="2"/>
      <c r="E7335" s="2"/>
      <c r="F7335" s="2"/>
      <c r="G7335" s="2"/>
      <c r="H7335" s="2"/>
      <c r="I7335" s="95"/>
      <c r="J7335" s="2"/>
      <c r="K7335" s="2"/>
      <c r="L7335" s="2"/>
      <c r="M7335" s="2"/>
    </row>
    <row r="7336">
      <c r="A7336" s="54"/>
      <c r="B7336" s="2"/>
      <c r="C7336" s="2"/>
      <c r="D7336" s="2"/>
      <c r="E7336" s="2"/>
      <c r="F7336" s="2"/>
      <c r="G7336" s="2"/>
      <c r="H7336" s="2"/>
      <c r="I7336" s="95"/>
      <c r="J7336" s="2"/>
      <c r="K7336" s="2"/>
      <c r="L7336" s="2"/>
      <c r="M7336" s="2"/>
    </row>
    <row r="7337">
      <c r="A7337" s="54"/>
      <c r="B7337" s="2"/>
      <c r="C7337" s="2"/>
      <c r="D7337" s="2"/>
      <c r="E7337" s="2"/>
      <c r="F7337" s="2"/>
      <c r="G7337" s="2"/>
      <c r="H7337" s="2"/>
      <c r="I7337" s="95"/>
      <c r="J7337" s="2"/>
      <c r="K7337" s="2"/>
      <c r="L7337" s="2"/>
      <c r="M7337" s="2"/>
    </row>
    <row r="7338">
      <c r="A7338" s="54"/>
      <c r="B7338" s="2"/>
      <c r="C7338" s="2"/>
      <c r="D7338" s="2"/>
      <c r="E7338" s="2"/>
      <c r="F7338" s="2"/>
      <c r="G7338" s="2"/>
      <c r="H7338" s="2"/>
      <c r="I7338" s="95"/>
      <c r="J7338" s="2"/>
      <c r="K7338" s="2"/>
      <c r="L7338" s="2"/>
      <c r="M7338" s="2"/>
    </row>
    <row r="7339">
      <c r="A7339" s="54"/>
      <c r="B7339" s="2"/>
      <c r="C7339" s="2"/>
      <c r="D7339" s="2"/>
      <c r="E7339" s="2"/>
      <c r="F7339" s="2"/>
      <c r="G7339" s="2"/>
      <c r="H7339" s="2"/>
      <c r="I7339" s="95"/>
      <c r="J7339" s="2"/>
      <c r="K7339" s="2"/>
      <c r="L7339" s="2"/>
      <c r="M7339" s="2"/>
    </row>
    <row r="7340">
      <c r="A7340" s="54"/>
      <c r="B7340" s="2"/>
      <c r="C7340" s="2"/>
      <c r="D7340" s="2"/>
      <c r="E7340" s="2"/>
      <c r="F7340" s="2"/>
      <c r="G7340" s="2"/>
      <c r="H7340" s="2"/>
      <c r="I7340" s="95"/>
      <c r="J7340" s="2"/>
      <c r="K7340" s="2"/>
      <c r="L7340" s="2"/>
      <c r="M7340" s="2"/>
    </row>
    <row r="7341">
      <c r="A7341" s="54"/>
      <c r="B7341" s="2"/>
      <c r="C7341" s="2"/>
      <c r="D7341" s="2"/>
      <c r="E7341" s="2"/>
      <c r="F7341" s="2"/>
      <c r="G7341" s="2"/>
      <c r="H7341" s="2"/>
      <c r="I7341" s="95"/>
      <c r="J7341" s="2"/>
      <c r="K7341" s="2"/>
      <c r="L7341" s="2"/>
      <c r="M7341" s="2"/>
    </row>
    <row r="7342">
      <c r="A7342" s="54"/>
      <c r="B7342" s="2"/>
      <c r="C7342" s="2"/>
      <c r="D7342" s="2"/>
      <c r="E7342" s="2"/>
      <c r="F7342" s="2"/>
      <c r="G7342" s="2"/>
      <c r="H7342" s="2"/>
      <c r="I7342" s="95"/>
      <c r="J7342" s="2"/>
      <c r="K7342" s="2"/>
      <c r="L7342" s="2"/>
      <c r="M7342" s="2"/>
    </row>
    <row r="7343">
      <c r="A7343" s="54"/>
      <c r="B7343" s="2"/>
      <c r="C7343" s="2"/>
      <c r="D7343" s="2"/>
      <c r="E7343" s="2"/>
      <c r="F7343" s="2"/>
      <c r="G7343" s="2"/>
      <c r="H7343" s="2"/>
      <c r="I7343" s="95"/>
      <c r="J7343" s="2"/>
      <c r="K7343" s="2"/>
      <c r="L7343" s="2"/>
      <c r="M7343" s="2"/>
    </row>
    <row r="7344">
      <c r="A7344" s="54"/>
      <c r="B7344" s="2"/>
      <c r="C7344" s="2"/>
      <c r="D7344" s="2"/>
      <c r="E7344" s="2"/>
      <c r="F7344" s="2"/>
      <c r="G7344" s="2"/>
      <c r="H7344" s="2"/>
      <c r="I7344" s="95"/>
      <c r="J7344" s="2"/>
      <c r="K7344" s="2"/>
      <c r="L7344" s="2"/>
      <c r="M7344" s="2"/>
    </row>
    <row r="7345">
      <c r="A7345" s="54"/>
      <c r="B7345" s="2"/>
      <c r="C7345" s="2"/>
      <c r="D7345" s="2"/>
      <c r="E7345" s="2"/>
      <c r="F7345" s="2"/>
      <c r="G7345" s="2"/>
      <c r="H7345" s="2"/>
      <c r="I7345" s="95"/>
      <c r="J7345" s="2"/>
      <c r="K7345" s="2"/>
      <c r="L7345" s="2"/>
      <c r="M7345" s="2"/>
    </row>
    <row r="7346">
      <c r="A7346" s="54"/>
      <c r="B7346" s="2"/>
      <c r="C7346" s="2"/>
      <c r="D7346" s="2"/>
      <c r="E7346" s="2"/>
      <c r="F7346" s="2"/>
      <c r="G7346" s="2"/>
      <c r="H7346" s="2"/>
      <c r="I7346" s="95"/>
      <c r="J7346" s="2"/>
      <c r="K7346" s="2"/>
      <c r="L7346" s="2"/>
      <c r="M7346" s="2"/>
    </row>
    <row r="7347">
      <c r="A7347" s="54"/>
      <c r="B7347" s="2"/>
      <c r="C7347" s="2"/>
      <c r="D7347" s="2"/>
      <c r="E7347" s="2"/>
      <c r="F7347" s="2"/>
      <c r="G7347" s="2"/>
      <c r="H7347" s="2"/>
      <c r="I7347" s="95"/>
      <c r="J7347" s="2"/>
      <c r="K7347" s="2"/>
      <c r="L7347" s="2"/>
      <c r="M7347" s="2"/>
    </row>
    <row r="7348">
      <c r="A7348" s="54"/>
      <c r="B7348" s="2"/>
      <c r="C7348" s="2"/>
      <c r="D7348" s="2"/>
      <c r="E7348" s="2"/>
      <c r="F7348" s="2"/>
      <c r="G7348" s="2"/>
      <c r="H7348" s="2"/>
      <c r="I7348" s="95"/>
      <c r="J7348" s="2"/>
      <c r="K7348" s="2"/>
      <c r="L7348" s="2"/>
      <c r="M7348" s="2"/>
    </row>
    <row r="7349">
      <c r="A7349" s="54"/>
      <c r="B7349" s="2"/>
      <c r="C7349" s="2"/>
      <c r="D7349" s="2"/>
      <c r="E7349" s="2"/>
      <c r="F7349" s="2"/>
      <c r="G7349" s="2"/>
      <c r="H7349" s="2"/>
      <c r="I7349" s="95"/>
      <c r="J7349" s="2"/>
      <c r="K7349" s="2"/>
      <c r="L7349" s="2"/>
      <c r="M7349" s="2"/>
    </row>
    <row r="7350">
      <c r="A7350" s="54"/>
      <c r="B7350" s="2"/>
      <c r="C7350" s="2"/>
      <c r="D7350" s="2"/>
      <c r="E7350" s="2"/>
      <c r="F7350" s="2"/>
      <c r="G7350" s="2"/>
      <c r="H7350" s="2"/>
      <c r="I7350" s="95"/>
      <c r="J7350" s="2"/>
      <c r="K7350" s="2"/>
      <c r="L7350" s="2"/>
      <c r="M7350" s="2"/>
    </row>
    <row r="7351">
      <c r="A7351" s="54"/>
      <c r="B7351" s="2"/>
      <c r="C7351" s="2"/>
      <c r="D7351" s="2"/>
      <c r="E7351" s="2"/>
      <c r="F7351" s="2"/>
      <c r="G7351" s="2"/>
      <c r="H7351" s="2"/>
      <c r="I7351" s="95"/>
      <c r="J7351" s="2"/>
      <c r="K7351" s="2"/>
      <c r="L7351" s="2"/>
      <c r="M7351" s="2"/>
    </row>
    <row r="7352">
      <c r="A7352" s="54"/>
      <c r="B7352" s="2"/>
      <c r="C7352" s="2"/>
      <c r="D7352" s="2"/>
      <c r="E7352" s="2"/>
      <c r="F7352" s="2"/>
      <c r="G7352" s="2"/>
      <c r="H7352" s="2"/>
      <c r="I7352" s="95"/>
      <c r="J7352" s="2"/>
      <c r="K7352" s="2"/>
      <c r="L7352" s="2"/>
      <c r="M7352" s="2"/>
    </row>
    <row r="7353">
      <c r="A7353" s="54"/>
      <c r="B7353" s="2"/>
      <c r="C7353" s="2"/>
      <c r="D7353" s="2"/>
      <c r="E7353" s="2"/>
      <c r="F7353" s="2"/>
      <c r="G7353" s="2"/>
      <c r="H7353" s="2"/>
      <c r="I7353" s="95"/>
      <c r="J7353" s="2"/>
      <c r="K7353" s="2"/>
      <c r="L7353" s="2"/>
      <c r="M7353" s="2"/>
    </row>
    <row r="7354">
      <c r="A7354" s="54"/>
      <c r="B7354" s="2"/>
      <c r="C7354" s="2"/>
      <c r="D7354" s="2"/>
      <c r="E7354" s="2"/>
      <c r="F7354" s="2"/>
      <c r="G7354" s="2"/>
      <c r="H7354" s="2"/>
      <c r="I7354" s="95"/>
      <c r="J7354" s="2"/>
      <c r="K7354" s="2"/>
      <c r="L7354" s="2"/>
      <c r="M7354" s="2"/>
    </row>
    <row r="7355">
      <c r="A7355" s="54"/>
      <c r="B7355" s="2"/>
      <c r="C7355" s="2"/>
      <c r="D7355" s="2"/>
      <c r="E7355" s="2"/>
      <c r="F7355" s="2"/>
      <c r="G7355" s="2"/>
      <c r="H7355" s="2"/>
      <c r="I7355" s="95"/>
      <c r="J7355" s="2"/>
      <c r="K7355" s="2"/>
      <c r="L7355" s="2"/>
      <c r="M7355" s="2"/>
    </row>
    <row r="7356">
      <c r="A7356" s="54"/>
      <c r="B7356" s="2"/>
      <c r="C7356" s="2"/>
      <c r="D7356" s="2"/>
      <c r="E7356" s="2"/>
      <c r="F7356" s="2"/>
      <c r="G7356" s="2"/>
      <c r="H7356" s="2"/>
      <c r="I7356" s="95"/>
      <c r="J7356" s="2"/>
      <c r="K7356" s="2"/>
      <c r="L7356" s="2"/>
      <c r="M7356" s="2"/>
    </row>
    <row r="7357">
      <c r="A7357" s="54"/>
      <c r="B7357" s="2"/>
      <c r="C7357" s="2"/>
      <c r="D7357" s="2"/>
      <c r="E7357" s="2"/>
      <c r="F7357" s="2"/>
      <c r="G7357" s="2"/>
      <c r="H7357" s="2"/>
      <c r="I7357" s="95"/>
      <c r="J7357" s="2"/>
      <c r="K7357" s="2"/>
      <c r="L7357" s="2"/>
      <c r="M7357" s="2"/>
    </row>
    <row r="7358">
      <c r="A7358" s="54"/>
      <c r="B7358" s="2"/>
      <c r="C7358" s="2"/>
      <c r="D7358" s="2"/>
      <c r="E7358" s="2"/>
      <c r="F7358" s="2"/>
      <c r="G7358" s="2"/>
      <c r="H7358" s="2"/>
      <c r="I7358" s="95"/>
      <c r="J7358" s="2"/>
      <c r="K7358" s="2"/>
      <c r="L7358" s="2"/>
      <c r="M7358" s="2"/>
    </row>
    <row r="7359">
      <c r="A7359" s="54"/>
      <c r="B7359" s="2"/>
      <c r="C7359" s="2"/>
      <c r="D7359" s="2"/>
      <c r="E7359" s="2"/>
      <c r="F7359" s="2"/>
      <c r="G7359" s="2"/>
      <c r="H7359" s="2"/>
      <c r="I7359" s="95"/>
      <c r="J7359" s="2"/>
      <c r="K7359" s="2"/>
      <c r="L7359" s="2"/>
      <c r="M7359" s="2"/>
    </row>
    <row r="7360">
      <c r="A7360" s="54"/>
      <c r="B7360" s="2"/>
      <c r="C7360" s="2"/>
      <c r="D7360" s="2"/>
      <c r="E7360" s="2"/>
      <c r="F7360" s="2"/>
      <c r="G7360" s="2"/>
      <c r="H7360" s="2"/>
      <c r="I7360" s="95"/>
      <c r="J7360" s="2"/>
      <c r="K7360" s="2"/>
      <c r="L7360" s="2"/>
      <c r="M7360" s="2"/>
    </row>
    <row r="7361">
      <c r="A7361" s="54"/>
      <c r="B7361" s="2"/>
      <c r="C7361" s="2"/>
      <c r="D7361" s="2"/>
      <c r="E7361" s="2"/>
      <c r="F7361" s="2"/>
      <c r="G7361" s="2"/>
      <c r="H7361" s="2"/>
      <c r="I7361" s="95"/>
      <c r="J7361" s="2"/>
      <c r="K7361" s="2"/>
      <c r="L7361" s="2"/>
      <c r="M7361" s="2"/>
    </row>
    <row r="7362">
      <c r="A7362" s="54"/>
      <c r="B7362" s="2"/>
      <c r="C7362" s="2"/>
      <c r="D7362" s="2"/>
      <c r="E7362" s="2"/>
      <c r="F7362" s="2"/>
      <c r="G7362" s="2"/>
      <c r="H7362" s="2"/>
      <c r="I7362" s="95"/>
      <c r="J7362" s="2"/>
      <c r="K7362" s="2"/>
      <c r="L7362" s="2"/>
      <c r="M7362" s="2"/>
    </row>
    <row r="7363">
      <c r="A7363" s="54"/>
      <c r="B7363" s="2"/>
      <c r="C7363" s="2"/>
      <c r="D7363" s="2"/>
      <c r="E7363" s="2"/>
      <c r="F7363" s="2"/>
      <c r="G7363" s="2"/>
      <c r="H7363" s="2"/>
      <c r="I7363" s="95"/>
      <c r="J7363" s="2"/>
      <c r="K7363" s="2"/>
      <c r="L7363" s="2"/>
      <c r="M7363" s="2"/>
    </row>
    <row r="7364">
      <c r="A7364" s="54"/>
      <c r="B7364" s="2"/>
      <c r="C7364" s="2"/>
      <c r="D7364" s="2"/>
      <c r="E7364" s="2"/>
      <c r="F7364" s="2"/>
      <c r="G7364" s="2"/>
      <c r="H7364" s="2"/>
      <c r="I7364" s="95"/>
      <c r="J7364" s="2"/>
      <c r="K7364" s="2"/>
      <c r="L7364" s="2"/>
      <c r="M7364" s="2"/>
    </row>
    <row r="7365">
      <c r="A7365" s="54"/>
      <c r="B7365" s="2"/>
      <c r="C7365" s="2"/>
      <c r="D7365" s="2"/>
      <c r="E7365" s="2"/>
      <c r="F7365" s="2"/>
      <c r="G7365" s="2"/>
      <c r="H7365" s="2"/>
      <c r="I7365" s="95"/>
      <c r="J7365" s="2"/>
      <c r="K7365" s="2"/>
      <c r="L7365" s="2"/>
      <c r="M7365" s="2"/>
    </row>
    <row r="7366">
      <c r="A7366" s="54"/>
      <c r="B7366" s="2"/>
      <c r="C7366" s="2"/>
      <c r="D7366" s="2"/>
      <c r="E7366" s="2"/>
      <c r="F7366" s="2"/>
      <c r="G7366" s="2"/>
      <c r="H7366" s="2"/>
      <c r="I7366" s="95"/>
      <c r="J7366" s="2"/>
      <c r="K7366" s="2"/>
      <c r="L7366" s="2"/>
      <c r="M7366" s="2"/>
    </row>
    <row r="7367">
      <c r="A7367" s="54"/>
      <c r="B7367" s="2"/>
      <c r="C7367" s="2"/>
      <c r="D7367" s="2"/>
      <c r="E7367" s="2"/>
      <c r="F7367" s="2"/>
      <c r="G7367" s="2"/>
      <c r="H7367" s="2"/>
      <c r="I7367" s="95"/>
      <c r="J7367" s="2"/>
      <c r="K7367" s="2"/>
      <c r="L7367" s="2"/>
      <c r="M7367" s="2"/>
    </row>
    <row r="7368">
      <c r="A7368" s="54"/>
      <c r="B7368" s="2"/>
      <c r="C7368" s="2"/>
      <c r="D7368" s="2"/>
      <c r="E7368" s="2"/>
      <c r="F7368" s="2"/>
      <c r="G7368" s="2"/>
      <c r="H7368" s="2"/>
      <c r="I7368" s="95"/>
      <c r="J7368" s="2"/>
      <c r="K7368" s="2"/>
      <c r="L7368" s="2"/>
      <c r="M7368" s="2"/>
    </row>
    <row r="7369">
      <c r="A7369" s="54"/>
      <c r="B7369" s="2"/>
      <c r="C7369" s="2"/>
      <c r="D7369" s="2"/>
      <c r="E7369" s="2"/>
      <c r="F7369" s="2"/>
      <c r="G7369" s="2"/>
      <c r="H7369" s="2"/>
      <c r="I7369" s="95"/>
      <c r="J7369" s="2"/>
      <c r="K7369" s="2"/>
      <c r="L7369" s="2"/>
      <c r="M7369" s="2"/>
    </row>
    <row r="7370">
      <c r="A7370" s="54"/>
      <c r="B7370" s="2"/>
      <c r="C7370" s="2"/>
      <c r="D7370" s="2"/>
      <c r="E7370" s="2"/>
      <c r="F7370" s="2"/>
      <c r="G7370" s="2"/>
      <c r="H7370" s="2"/>
      <c r="I7370" s="95"/>
      <c r="J7370" s="2"/>
      <c r="K7370" s="2"/>
      <c r="L7370" s="2"/>
      <c r="M7370" s="2"/>
    </row>
    <row r="7371">
      <c r="A7371" s="54"/>
      <c r="B7371" s="2"/>
      <c r="C7371" s="2"/>
      <c r="D7371" s="2"/>
      <c r="E7371" s="2"/>
      <c r="F7371" s="2"/>
      <c r="G7371" s="2"/>
      <c r="H7371" s="2"/>
      <c r="I7371" s="95"/>
      <c r="J7371" s="2"/>
      <c r="K7371" s="2"/>
      <c r="L7371" s="2"/>
      <c r="M7371" s="2"/>
    </row>
    <row r="7372">
      <c r="A7372" s="54"/>
      <c r="B7372" s="2"/>
      <c r="C7372" s="2"/>
      <c r="D7372" s="2"/>
      <c r="E7372" s="2"/>
      <c r="F7372" s="2"/>
      <c r="G7372" s="2"/>
      <c r="H7372" s="2"/>
      <c r="I7372" s="95"/>
      <c r="J7372" s="2"/>
      <c r="K7372" s="2"/>
      <c r="L7372" s="2"/>
      <c r="M7372" s="2"/>
    </row>
    <row r="7373">
      <c r="A7373" s="54"/>
      <c r="B7373" s="2"/>
      <c r="C7373" s="2"/>
      <c r="D7373" s="2"/>
      <c r="E7373" s="2"/>
      <c r="F7373" s="2"/>
      <c r="G7373" s="2"/>
      <c r="H7373" s="2"/>
      <c r="I7373" s="95"/>
      <c r="J7373" s="2"/>
      <c r="K7373" s="2"/>
      <c r="L7373" s="2"/>
      <c r="M7373" s="2"/>
    </row>
    <row r="7374">
      <c r="A7374" s="54"/>
      <c r="B7374" s="2"/>
      <c r="C7374" s="2"/>
      <c r="D7374" s="2"/>
      <c r="E7374" s="2"/>
      <c r="F7374" s="2"/>
      <c r="G7374" s="2"/>
      <c r="H7374" s="2"/>
      <c r="I7374" s="95"/>
      <c r="J7374" s="2"/>
      <c r="K7374" s="2"/>
      <c r="L7374" s="2"/>
      <c r="M7374" s="2"/>
    </row>
    <row r="7375">
      <c r="A7375" s="54"/>
      <c r="B7375" s="2"/>
      <c r="C7375" s="2"/>
      <c r="D7375" s="2"/>
      <c r="E7375" s="2"/>
      <c r="F7375" s="2"/>
      <c r="G7375" s="2"/>
      <c r="H7375" s="2"/>
      <c r="I7375" s="95"/>
      <c r="J7375" s="2"/>
      <c r="K7375" s="2"/>
      <c r="L7375" s="2"/>
      <c r="M7375" s="2"/>
    </row>
    <row r="7376">
      <c r="A7376" s="54"/>
      <c r="B7376" s="2"/>
      <c r="C7376" s="2"/>
      <c r="D7376" s="2"/>
      <c r="E7376" s="2"/>
      <c r="F7376" s="2"/>
      <c r="G7376" s="2"/>
      <c r="H7376" s="2"/>
      <c r="I7376" s="95"/>
      <c r="J7376" s="2"/>
      <c r="K7376" s="2"/>
      <c r="L7376" s="2"/>
      <c r="M7376" s="2"/>
    </row>
    <row r="7377">
      <c r="A7377" s="54"/>
      <c r="B7377" s="2"/>
      <c r="C7377" s="2"/>
      <c r="D7377" s="2"/>
      <c r="E7377" s="2"/>
      <c r="F7377" s="2"/>
      <c r="G7377" s="2"/>
      <c r="H7377" s="2"/>
      <c r="I7377" s="95"/>
      <c r="J7377" s="2"/>
      <c r="K7377" s="2"/>
      <c r="L7377" s="2"/>
      <c r="M7377" s="2"/>
    </row>
    <row r="7378">
      <c r="A7378" s="54"/>
      <c r="B7378" s="2"/>
      <c r="C7378" s="2"/>
      <c r="D7378" s="2"/>
      <c r="E7378" s="2"/>
      <c r="F7378" s="2"/>
      <c r="G7378" s="2"/>
      <c r="H7378" s="2"/>
      <c r="I7378" s="95"/>
      <c r="J7378" s="2"/>
      <c r="K7378" s="2"/>
      <c r="L7378" s="2"/>
      <c r="M7378" s="2"/>
    </row>
    <row r="7379">
      <c r="A7379" s="54"/>
      <c r="B7379" s="2"/>
      <c r="C7379" s="2"/>
      <c r="D7379" s="2"/>
      <c r="E7379" s="2"/>
      <c r="F7379" s="2"/>
      <c r="G7379" s="2"/>
      <c r="H7379" s="2"/>
      <c r="I7379" s="95"/>
      <c r="J7379" s="2"/>
      <c r="K7379" s="2"/>
      <c r="L7379" s="2"/>
      <c r="M7379" s="2"/>
    </row>
    <row r="7380">
      <c r="A7380" s="54"/>
      <c r="B7380" s="2"/>
      <c r="C7380" s="2"/>
      <c r="D7380" s="2"/>
      <c r="E7380" s="2"/>
      <c r="F7380" s="2"/>
      <c r="G7380" s="2"/>
      <c r="H7380" s="2"/>
      <c r="I7380" s="95"/>
      <c r="J7380" s="2"/>
      <c r="K7380" s="2"/>
      <c r="L7380" s="2"/>
      <c r="M7380" s="2"/>
    </row>
    <row r="7381">
      <c r="A7381" s="54"/>
      <c r="B7381" s="2"/>
      <c r="C7381" s="2"/>
      <c r="D7381" s="2"/>
      <c r="E7381" s="2"/>
      <c r="F7381" s="2"/>
      <c r="G7381" s="2"/>
      <c r="H7381" s="2"/>
      <c r="I7381" s="95"/>
      <c r="J7381" s="2"/>
      <c r="K7381" s="2"/>
      <c r="L7381" s="2"/>
      <c r="M7381" s="2"/>
    </row>
    <row r="7382">
      <c r="A7382" s="54"/>
      <c r="B7382" s="2"/>
      <c r="C7382" s="2"/>
      <c r="D7382" s="2"/>
      <c r="E7382" s="2"/>
      <c r="F7382" s="2"/>
      <c r="G7382" s="2"/>
      <c r="H7382" s="2"/>
      <c r="I7382" s="95"/>
      <c r="J7382" s="2"/>
      <c r="K7382" s="2"/>
      <c r="L7382" s="2"/>
      <c r="M7382" s="2"/>
    </row>
    <row r="7383">
      <c r="A7383" s="54"/>
      <c r="B7383" s="2"/>
      <c r="C7383" s="2"/>
      <c r="D7383" s="2"/>
      <c r="E7383" s="2"/>
      <c r="F7383" s="2"/>
      <c r="G7383" s="2"/>
      <c r="H7383" s="2"/>
      <c r="I7383" s="95"/>
      <c r="J7383" s="2"/>
      <c r="K7383" s="2"/>
      <c r="L7383" s="2"/>
      <c r="M7383" s="2"/>
    </row>
    <row r="7384">
      <c r="A7384" s="54"/>
      <c r="B7384" s="2"/>
      <c r="C7384" s="2"/>
      <c r="D7384" s="2"/>
      <c r="E7384" s="2"/>
      <c r="F7384" s="2"/>
      <c r="G7384" s="2"/>
      <c r="H7384" s="2"/>
      <c r="I7384" s="95"/>
      <c r="J7384" s="2"/>
      <c r="K7384" s="2"/>
      <c r="L7384" s="2"/>
      <c r="M7384" s="2"/>
    </row>
    <row r="7385">
      <c r="A7385" s="54"/>
      <c r="B7385" s="2"/>
      <c r="C7385" s="2"/>
      <c r="D7385" s="2"/>
      <c r="E7385" s="2"/>
      <c r="F7385" s="2"/>
      <c r="G7385" s="2"/>
      <c r="H7385" s="2"/>
      <c r="I7385" s="95"/>
      <c r="J7385" s="2"/>
      <c r="K7385" s="2"/>
      <c r="L7385" s="2"/>
      <c r="M7385" s="2"/>
    </row>
    <row r="7386">
      <c r="A7386" s="54"/>
      <c r="B7386" s="2"/>
      <c r="C7386" s="2"/>
      <c r="D7386" s="2"/>
      <c r="E7386" s="2"/>
      <c r="F7386" s="2"/>
      <c r="G7386" s="2"/>
      <c r="H7386" s="2"/>
      <c r="I7386" s="95"/>
      <c r="J7386" s="2"/>
      <c r="K7386" s="2"/>
      <c r="L7386" s="2"/>
      <c r="M7386" s="2"/>
    </row>
    <row r="7387">
      <c r="A7387" s="54"/>
      <c r="B7387" s="2"/>
      <c r="C7387" s="2"/>
      <c r="D7387" s="2"/>
      <c r="E7387" s="2"/>
      <c r="F7387" s="2"/>
      <c r="G7387" s="2"/>
      <c r="H7387" s="2"/>
      <c r="I7387" s="95"/>
      <c r="J7387" s="2"/>
      <c r="K7387" s="2"/>
      <c r="L7387" s="2"/>
      <c r="M7387" s="2"/>
    </row>
    <row r="7388">
      <c r="A7388" s="54"/>
      <c r="B7388" s="2"/>
      <c r="C7388" s="2"/>
      <c r="D7388" s="2"/>
      <c r="E7388" s="2"/>
      <c r="F7388" s="2"/>
      <c r="G7388" s="2"/>
      <c r="H7388" s="2"/>
      <c r="I7388" s="95"/>
      <c r="J7388" s="2"/>
      <c r="K7388" s="2"/>
      <c r="L7388" s="2"/>
      <c r="M7388" s="2"/>
    </row>
    <row r="7389">
      <c r="A7389" s="54"/>
      <c r="B7389" s="2"/>
      <c r="C7389" s="2"/>
      <c r="D7389" s="2"/>
      <c r="E7389" s="2"/>
      <c r="F7389" s="2"/>
      <c r="G7389" s="2"/>
      <c r="H7389" s="2"/>
      <c r="I7389" s="95"/>
      <c r="J7389" s="2"/>
      <c r="K7389" s="2"/>
      <c r="L7389" s="2"/>
      <c r="M7389" s="2"/>
    </row>
    <row r="7390">
      <c r="A7390" s="54"/>
      <c r="B7390" s="2"/>
      <c r="C7390" s="2"/>
      <c r="D7390" s="2"/>
      <c r="E7390" s="2"/>
      <c r="F7390" s="2"/>
      <c r="G7390" s="2"/>
      <c r="H7390" s="2"/>
      <c r="I7390" s="95"/>
      <c r="J7390" s="2"/>
      <c r="K7390" s="2"/>
      <c r="L7390" s="2"/>
      <c r="M7390" s="2"/>
    </row>
    <row r="7391">
      <c r="A7391" s="54"/>
      <c r="B7391" s="2"/>
      <c r="C7391" s="2"/>
      <c r="D7391" s="2"/>
      <c r="E7391" s="2"/>
      <c r="F7391" s="2"/>
      <c r="G7391" s="2"/>
      <c r="H7391" s="2"/>
      <c r="I7391" s="95"/>
      <c r="J7391" s="2"/>
      <c r="K7391" s="2"/>
      <c r="L7391" s="2"/>
      <c r="M7391" s="2"/>
    </row>
    <row r="7392">
      <c r="A7392" s="54"/>
      <c r="B7392" s="2"/>
      <c r="C7392" s="2"/>
      <c r="D7392" s="2"/>
      <c r="E7392" s="2"/>
      <c r="F7392" s="2"/>
      <c r="G7392" s="2"/>
      <c r="H7392" s="2"/>
      <c r="I7392" s="95"/>
      <c r="J7392" s="2"/>
      <c r="K7392" s="2"/>
      <c r="L7392" s="2"/>
      <c r="M7392" s="2"/>
    </row>
    <row r="7393">
      <c r="A7393" s="54"/>
      <c r="B7393" s="2"/>
      <c r="C7393" s="2"/>
      <c r="D7393" s="2"/>
      <c r="E7393" s="2"/>
      <c r="F7393" s="2"/>
      <c r="G7393" s="2"/>
      <c r="H7393" s="2"/>
      <c r="I7393" s="95"/>
      <c r="J7393" s="2"/>
      <c r="K7393" s="2"/>
      <c r="L7393" s="2"/>
      <c r="M7393" s="2"/>
    </row>
    <row r="7394">
      <c r="A7394" s="54"/>
      <c r="B7394" s="2"/>
      <c r="C7394" s="2"/>
      <c r="D7394" s="2"/>
      <c r="E7394" s="2"/>
      <c r="F7394" s="2"/>
      <c r="G7394" s="2"/>
      <c r="H7394" s="2"/>
      <c r="I7394" s="95"/>
      <c r="J7394" s="2"/>
      <c r="K7394" s="2"/>
      <c r="L7394" s="2"/>
      <c r="M7394" s="2"/>
    </row>
    <row r="7395">
      <c r="A7395" s="54"/>
      <c r="B7395" s="2"/>
      <c r="C7395" s="2"/>
      <c r="D7395" s="2"/>
      <c r="E7395" s="2"/>
      <c r="F7395" s="2"/>
      <c r="G7395" s="2"/>
      <c r="H7395" s="2"/>
      <c r="I7395" s="95"/>
      <c r="J7395" s="2"/>
      <c r="K7395" s="2"/>
      <c r="L7395" s="2"/>
      <c r="M7395" s="2"/>
    </row>
    <row r="7396">
      <c r="A7396" s="54"/>
      <c r="B7396" s="2"/>
      <c r="C7396" s="2"/>
      <c r="D7396" s="2"/>
      <c r="E7396" s="2"/>
      <c r="F7396" s="2"/>
      <c r="G7396" s="2"/>
      <c r="H7396" s="2"/>
      <c r="I7396" s="95"/>
      <c r="J7396" s="2"/>
      <c r="K7396" s="2"/>
      <c r="L7396" s="2"/>
      <c r="M7396" s="2"/>
    </row>
    <row r="7397">
      <c r="A7397" s="54"/>
      <c r="B7397" s="2"/>
      <c r="C7397" s="2"/>
      <c r="D7397" s="2"/>
      <c r="E7397" s="2"/>
      <c r="F7397" s="2"/>
      <c r="G7397" s="2"/>
      <c r="H7397" s="2"/>
      <c r="I7397" s="95"/>
      <c r="J7397" s="2"/>
      <c r="K7397" s="2"/>
      <c r="L7397" s="2"/>
      <c r="M7397" s="2"/>
    </row>
    <row r="7398">
      <c r="A7398" s="54"/>
      <c r="B7398" s="2"/>
      <c r="C7398" s="2"/>
      <c r="D7398" s="2"/>
      <c r="E7398" s="2"/>
      <c r="F7398" s="2"/>
      <c r="G7398" s="2"/>
      <c r="H7398" s="2"/>
      <c r="I7398" s="95"/>
      <c r="J7398" s="2"/>
      <c r="K7398" s="2"/>
      <c r="L7398" s="2"/>
      <c r="M7398" s="2"/>
    </row>
    <row r="7399">
      <c r="A7399" s="54"/>
      <c r="B7399" s="2"/>
      <c r="C7399" s="2"/>
      <c r="D7399" s="2"/>
      <c r="E7399" s="2"/>
      <c r="F7399" s="2"/>
      <c r="G7399" s="2"/>
      <c r="H7399" s="2"/>
      <c r="I7399" s="95"/>
      <c r="J7399" s="2"/>
      <c r="K7399" s="2"/>
      <c r="L7399" s="2"/>
      <c r="M7399" s="2"/>
    </row>
    <row r="7400">
      <c r="A7400" s="54"/>
      <c r="B7400" s="2"/>
      <c r="C7400" s="2"/>
      <c r="D7400" s="2"/>
      <c r="E7400" s="2"/>
      <c r="F7400" s="2"/>
      <c r="G7400" s="2"/>
      <c r="H7400" s="2"/>
      <c r="I7400" s="95"/>
      <c r="J7400" s="2"/>
      <c r="K7400" s="2"/>
      <c r="L7400" s="2"/>
      <c r="M7400" s="2"/>
    </row>
    <row r="7401">
      <c r="A7401" s="54"/>
      <c r="B7401" s="2"/>
      <c r="C7401" s="2"/>
      <c r="D7401" s="2"/>
      <c r="E7401" s="2"/>
      <c r="F7401" s="2"/>
      <c r="G7401" s="2"/>
      <c r="H7401" s="2"/>
      <c r="I7401" s="95"/>
      <c r="J7401" s="2"/>
      <c r="K7401" s="2"/>
      <c r="L7401" s="2"/>
      <c r="M7401" s="2"/>
    </row>
    <row r="7402">
      <c r="A7402" s="54"/>
      <c r="B7402" s="2"/>
      <c r="C7402" s="2"/>
      <c r="D7402" s="2"/>
      <c r="E7402" s="2"/>
      <c r="F7402" s="2"/>
      <c r="G7402" s="2"/>
      <c r="H7402" s="2"/>
      <c r="I7402" s="95"/>
      <c r="J7402" s="2"/>
      <c r="K7402" s="2"/>
      <c r="L7402" s="2"/>
      <c r="M7402" s="2"/>
    </row>
    <row r="7403">
      <c r="A7403" s="54"/>
      <c r="B7403" s="2"/>
      <c r="C7403" s="2"/>
      <c r="D7403" s="2"/>
      <c r="E7403" s="2"/>
      <c r="F7403" s="2"/>
      <c r="G7403" s="2"/>
      <c r="H7403" s="2"/>
      <c r="I7403" s="95"/>
      <c r="J7403" s="2"/>
      <c r="K7403" s="2"/>
      <c r="L7403" s="2"/>
      <c r="M7403" s="2"/>
    </row>
    <row r="7404">
      <c r="A7404" s="54"/>
      <c r="B7404" s="2"/>
      <c r="C7404" s="2"/>
      <c r="D7404" s="2"/>
      <c r="E7404" s="2"/>
      <c r="F7404" s="2"/>
      <c r="G7404" s="2"/>
      <c r="H7404" s="2"/>
      <c r="I7404" s="95"/>
      <c r="J7404" s="2"/>
      <c r="K7404" s="2"/>
      <c r="L7404" s="2"/>
      <c r="M7404" s="2"/>
    </row>
    <row r="7405">
      <c r="A7405" s="54"/>
      <c r="B7405" s="2"/>
      <c r="C7405" s="2"/>
      <c r="D7405" s="2"/>
      <c r="E7405" s="2"/>
      <c r="F7405" s="2"/>
      <c r="G7405" s="2"/>
      <c r="H7405" s="2"/>
      <c r="I7405" s="95"/>
      <c r="J7405" s="2"/>
      <c r="K7405" s="2"/>
      <c r="L7405" s="2"/>
      <c r="M7405" s="2"/>
    </row>
    <row r="7406">
      <c r="A7406" s="54"/>
      <c r="B7406" s="2"/>
      <c r="C7406" s="2"/>
      <c r="D7406" s="2"/>
      <c r="E7406" s="2"/>
      <c r="F7406" s="2"/>
      <c r="G7406" s="2"/>
      <c r="H7406" s="2"/>
      <c r="I7406" s="95"/>
      <c r="J7406" s="2"/>
      <c r="K7406" s="2"/>
      <c r="L7406" s="2"/>
      <c r="M7406" s="2"/>
    </row>
    <row r="7407">
      <c r="A7407" s="54"/>
      <c r="B7407" s="2"/>
      <c r="C7407" s="2"/>
      <c r="D7407" s="2"/>
      <c r="E7407" s="2"/>
      <c r="F7407" s="2"/>
      <c r="G7407" s="2"/>
      <c r="H7407" s="2"/>
      <c r="I7407" s="95"/>
      <c r="J7407" s="2"/>
      <c r="K7407" s="2"/>
      <c r="L7407" s="2"/>
      <c r="M7407" s="2"/>
    </row>
    <row r="7408">
      <c r="A7408" s="54"/>
      <c r="B7408" s="2"/>
      <c r="C7408" s="2"/>
      <c r="D7408" s="2"/>
      <c r="E7408" s="2"/>
      <c r="F7408" s="2"/>
      <c r="G7408" s="2"/>
      <c r="H7408" s="2"/>
      <c r="I7408" s="95"/>
      <c r="J7408" s="2"/>
      <c r="K7408" s="2"/>
      <c r="L7408" s="2"/>
      <c r="M7408" s="2"/>
    </row>
    <row r="7409">
      <c r="A7409" s="54"/>
      <c r="B7409" s="2"/>
      <c r="C7409" s="2"/>
      <c r="D7409" s="2"/>
      <c r="E7409" s="2"/>
      <c r="F7409" s="2"/>
      <c r="G7409" s="2"/>
      <c r="H7409" s="2"/>
      <c r="I7409" s="95"/>
      <c r="J7409" s="2"/>
      <c r="K7409" s="2"/>
      <c r="L7409" s="2"/>
      <c r="M7409" s="2"/>
    </row>
    <row r="7410">
      <c r="A7410" s="54"/>
      <c r="B7410" s="2"/>
      <c r="C7410" s="2"/>
      <c r="D7410" s="2"/>
      <c r="E7410" s="2"/>
      <c r="F7410" s="2"/>
      <c r="G7410" s="2"/>
      <c r="H7410" s="2"/>
      <c r="I7410" s="95"/>
      <c r="J7410" s="2"/>
      <c r="K7410" s="2"/>
      <c r="L7410" s="2"/>
      <c r="M7410" s="2"/>
    </row>
    <row r="7411">
      <c r="A7411" s="54"/>
      <c r="B7411" s="2"/>
      <c r="C7411" s="2"/>
      <c r="D7411" s="2"/>
      <c r="E7411" s="2"/>
      <c r="F7411" s="2"/>
      <c r="G7411" s="2"/>
      <c r="H7411" s="2"/>
      <c r="I7411" s="95"/>
      <c r="J7411" s="2"/>
      <c r="K7411" s="2"/>
      <c r="L7411" s="2"/>
      <c r="M7411" s="2"/>
    </row>
    <row r="7412">
      <c r="A7412" s="54"/>
      <c r="B7412" s="2"/>
      <c r="C7412" s="2"/>
      <c r="D7412" s="2"/>
      <c r="E7412" s="2"/>
      <c r="F7412" s="2"/>
      <c r="G7412" s="2"/>
      <c r="H7412" s="2"/>
      <c r="I7412" s="95"/>
      <c r="J7412" s="2"/>
      <c r="K7412" s="2"/>
      <c r="L7412" s="2"/>
      <c r="M7412" s="2"/>
    </row>
    <row r="7413">
      <c r="A7413" s="54"/>
      <c r="B7413" s="2"/>
      <c r="C7413" s="2"/>
      <c r="D7413" s="2"/>
      <c r="E7413" s="2"/>
      <c r="F7413" s="2"/>
      <c r="G7413" s="2"/>
      <c r="H7413" s="2"/>
      <c r="I7413" s="95"/>
      <c r="J7413" s="2"/>
      <c r="K7413" s="2"/>
      <c r="L7413" s="2"/>
      <c r="M7413" s="2"/>
    </row>
    <row r="7414">
      <c r="A7414" s="54"/>
      <c r="B7414" s="2"/>
      <c r="C7414" s="2"/>
      <c r="D7414" s="2"/>
      <c r="E7414" s="2"/>
      <c r="F7414" s="2"/>
      <c r="G7414" s="2"/>
      <c r="H7414" s="2"/>
      <c r="I7414" s="95"/>
      <c r="J7414" s="2"/>
      <c r="K7414" s="2"/>
      <c r="L7414" s="2"/>
      <c r="M7414" s="2"/>
    </row>
    <row r="7415">
      <c r="A7415" s="54"/>
      <c r="B7415" s="2"/>
      <c r="C7415" s="2"/>
      <c r="D7415" s="2"/>
      <c r="E7415" s="2"/>
      <c r="F7415" s="2"/>
      <c r="G7415" s="2"/>
      <c r="H7415" s="2"/>
      <c r="I7415" s="95"/>
      <c r="J7415" s="2"/>
      <c r="K7415" s="2"/>
      <c r="L7415" s="2"/>
      <c r="M7415" s="2"/>
    </row>
    <row r="7416">
      <c r="A7416" s="54"/>
      <c r="B7416" s="2"/>
      <c r="C7416" s="2"/>
      <c r="D7416" s="2"/>
      <c r="E7416" s="2"/>
      <c r="F7416" s="2"/>
      <c r="G7416" s="2"/>
      <c r="H7416" s="2"/>
      <c r="I7416" s="95"/>
      <c r="J7416" s="2"/>
      <c r="K7416" s="2"/>
      <c r="L7416" s="2"/>
      <c r="M7416" s="2"/>
    </row>
    <row r="7417">
      <c r="A7417" s="54"/>
      <c r="B7417" s="2"/>
      <c r="C7417" s="2"/>
      <c r="D7417" s="2"/>
      <c r="E7417" s="2"/>
      <c r="F7417" s="2"/>
      <c r="G7417" s="2"/>
      <c r="H7417" s="2"/>
      <c r="I7417" s="95"/>
      <c r="J7417" s="2"/>
      <c r="K7417" s="2"/>
      <c r="L7417" s="2"/>
      <c r="M7417" s="2"/>
    </row>
    <row r="7418">
      <c r="A7418" s="54"/>
      <c r="B7418" s="2"/>
      <c r="C7418" s="2"/>
      <c r="D7418" s="2"/>
      <c r="E7418" s="2"/>
      <c r="F7418" s="2"/>
      <c r="G7418" s="2"/>
      <c r="H7418" s="2"/>
      <c r="I7418" s="95"/>
      <c r="J7418" s="2"/>
      <c r="K7418" s="2"/>
      <c r="L7418" s="2"/>
      <c r="M7418" s="2"/>
    </row>
    <row r="7419">
      <c r="A7419" s="54"/>
      <c r="B7419" s="2"/>
      <c r="C7419" s="2"/>
      <c r="D7419" s="2"/>
      <c r="E7419" s="2"/>
      <c r="F7419" s="2"/>
      <c r="G7419" s="2"/>
      <c r="H7419" s="2"/>
      <c r="I7419" s="95"/>
      <c r="J7419" s="2"/>
      <c r="K7419" s="2"/>
      <c r="L7419" s="2"/>
      <c r="M7419" s="2"/>
    </row>
    <row r="7420">
      <c r="A7420" s="54"/>
      <c r="B7420" s="2"/>
      <c r="C7420" s="2"/>
      <c r="D7420" s="2"/>
      <c r="E7420" s="2"/>
      <c r="F7420" s="2"/>
      <c r="G7420" s="2"/>
      <c r="H7420" s="2"/>
      <c r="I7420" s="95"/>
      <c r="J7420" s="2"/>
      <c r="K7420" s="2"/>
      <c r="L7420" s="2"/>
      <c r="M7420" s="2"/>
    </row>
    <row r="7421">
      <c r="A7421" s="54"/>
      <c r="B7421" s="2"/>
      <c r="C7421" s="2"/>
      <c r="D7421" s="2"/>
      <c r="E7421" s="2"/>
      <c r="F7421" s="2"/>
      <c r="G7421" s="2"/>
      <c r="H7421" s="2"/>
      <c r="I7421" s="95"/>
      <c r="J7421" s="2"/>
      <c r="K7421" s="2"/>
      <c r="L7421" s="2"/>
      <c r="M7421" s="2"/>
    </row>
    <row r="7422">
      <c r="A7422" s="54"/>
      <c r="B7422" s="2"/>
      <c r="C7422" s="2"/>
      <c r="D7422" s="2"/>
      <c r="E7422" s="2"/>
      <c r="F7422" s="2"/>
      <c r="G7422" s="2"/>
      <c r="H7422" s="2"/>
      <c r="I7422" s="95"/>
      <c r="J7422" s="2"/>
      <c r="K7422" s="2"/>
      <c r="L7422" s="2"/>
      <c r="M7422" s="2"/>
    </row>
    <row r="7423">
      <c r="A7423" s="54"/>
      <c r="B7423" s="2"/>
      <c r="C7423" s="2"/>
      <c r="D7423" s="2"/>
      <c r="E7423" s="2"/>
      <c r="F7423" s="2"/>
      <c r="G7423" s="2"/>
      <c r="H7423" s="2"/>
      <c r="I7423" s="95"/>
      <c r="J7423" s="2"/>
      <c r="K7423" s="2"/>
      <c r="L7423" s="2"/>
      <c r="M7423" s="2"/>
    </row>
    <row r="7424">
      <c r="A7424" s="54"/>
      <c r="B7424" s="2"/>
      <c r="C7424" s="2"/>
      <c r="D7424" s="2"/>
      <c r="E7424" s="2"/>
      <c r="F7424" s="2"/>
      <c r="G7424" s="2"/>
      <c r="H7424" s="2"/>
      <c r="I7424" s="95"/>
      <c r="J7424" s="2"/>
      <c r="K7424" s="2"/>
      <c r="L7424" s="2"/>
      <c r="M7424" s="2"/>
    </row>
    <row r="7425">
      <c r="A7425" s="54"/>
      <c r="B7425" s="2"/>
      <c r="C7425" s="2"/>
      <c r="D7425" s="2"/>
      <c r="E7425" s="2"/>
      <c r="F7425" s="2"/>
      <c r="G7425" s="2"/>
      <c r="H7425" s="2"/>
      <c r="I7425" s="95"/>
      <c r="J7425" s="2"/>
      <c r="K7425" s="2"/>
      <c r="L7425" s="2"/>
      <c r="M7425" s="2"/>
    </row>
    <row r="7426">
      <c r="A7426" s="54"/>
      <c r="B7426" s="2"/>
      <c r="C7426" s="2"/>
      <c r="D7426" s="2"/>
      <c r="E7426" s="2"/>
      <c r="F7426" s="2"/>
      <c r="G7426" s="2"/>
      <c r="H7426" s="2"/>
      <c r="I7426" s="95"/>
      <c r="J7426" s="2"/>
      <c r="K7426" s="2"/>
      <c r="L7426" s="2"/>
      <c r="M7426" s="2"/>
    </row>
    <row r="7427">
      <c r="A7427" s="54"/>
      <c r="B7427" s="2"/>
      <c r="C7427" s="2"/>
      <c r="D7427" s="2"/>
      <c r="E7427" s="2"/>
      <c r="F7427" s="2"/>
      <c r="G7427" s="2"/>
      <c r="H7427" s="2"/>
      <c r="I7427" s="95"/>
      <c r="J7427" s="2"/>
      <c r="K7427" s="2"/>
      <c r="L7427" s="2"/>
      <c r="M7427" s="2"/>
    </row>
    <row r="7428">
      <c r="A7428" s="54"/>
      <c r="B7428" s="2"/>
      <c r="C7428" s="2"/>
      <c r="D7428" s="2"/>
      <c r="E7428" s="2"/>
      <c r="F7428" s="2"/>
      <c r="G7428" s="2"/>
      <c r="H7428" s="2"/>
      <c r="I7428" s="95"/>
      <c r="J7428" s="2"/>
      <c r="K7428" s="2"/>
      <c r="L7428" s="2"/>
      <c r="M7428" s="2"/>
    </row>
    <row r="7429">
      <c r="A7429" s="54"/>
      <c r="B7429" s="2"/>
      <c r="C7429" s="2"/>
      <c r="D7429" s="2"/>
      <c r="E7429" s="2"/>
      <c r="F7429" s="2"/>
      <c r="G7429" s="2"/>
      <c r="H7429" s="2"/>
      <c r="I7429" s="95"/>
      <c r="J7429" s="2"/>
      <c r="K7429" s="2"/>
      <c r="L7429" s="2"/>
      <c r="M7429" s="2"/>
    </row>
    <row r="7430">
      <c r="A7430" s="54"/>
      <c r="B7430" s="2"/>
      <c r="C7430" s="2"/>
      <c r="D7430" s="2"/>
      <c r="E7430" s="2"/>
      <c r="F7430" s="2"/>
      <c r="G7430" s="2"/>
      <c r="H7430" s="2"/>
      <c r="I7430" s="95"/>
      <c r="J7430" s="2"/>
      <c r="K7430" s="2"/>
      <c r="L7430" s="2"/>
      <c r="M7430" s="2"/>
    </row>
    <row r="7431">
      <c r="A7431" s="54"/>
      <c r="B7431" s="2"/>
      <c r="C7431" s="2"/>
      <c r="D7431" s="2"/>
      <c r="E7431" s="2"/>
      <c r="F7431" s="2"/>
      <c r="G7431" s="2"/>
      <c r="H7431" s="2"/>
      <c r="I7431" s="95"/>
      <c r="J7431" s="2"/>
      <c r="K7431" s="2"/>
      <c r="L7431" s="2"/>
      <c r="M7431" s="2"/>
    </row>
    <row r="7432">
      <c r="A7432" s="54"/>
      <c r="B7432" s="2"/>
      <c r="C7432" s="2"/>
      <c r="D7432" s="2"/>
      <c r="E7432" s="2"/>
      <c r="F7432" s="2"/>
      <c r="G7432" s="2"/>
      <c r="H7432" s="2"/>
      <c r="I7432" s="95"/>
      <c r="J7432" s="2"/>
      <c r="K7432" s="2"/>
      <c r="L7432" s="2"/>
      <c r="M7432" s="2"/>
    </row>
    <row r="7433">
      <c r="A7433" s="54"/>
      <c r="B7433" s="2"/>
      <c r="C7433" s="2"/>
      <c r="D7433" s="2"/>
      <c r="E7433" s="2"/>
      <c r="F7433" s="2"/>
      <c r="G7433" s="2"/>
      <c r="H7433" s="2"/>
      <c r="I7433" s="95"/>
      <c r="J7433" s="2"/>
      <c r="K7433" s="2"/>
      <c r="L7433" s="2"/>
      <c r="M7433" s="2"/>
    </row>
    <row r="7434">
      <c r="A7434" s="54"/>
      <c r="B7434" s="2"/>
      <c r="C7434" s="2"/>
      <c r="D7434" s="2"/>
      <c r="E7434" s="2"/>
      <c r="F7434" s="2"/>
      <c r="G7434" s="2"/>
      <c r="H7434" s="2"/>
      <c r="I7434" s="95"/>
      <c r="J7434" s="2"/>
      <c r="K7434" s="2"/>
      <c r="L7434" s="2"/>
      <c r="M7434" s="2"/>
    </row>
    <row r="7435">
      <c r="A7435" s="54"/>
      <c r="B7435" s="2"/>
      <c r="C7435" s="2"/>
      <c r="D7435" s="2"/>
      <c r="E7435" s="2"/>
      <c r="F7435" s="2"/>
      <c r="G7435" s="2"/>
      <c r="H7435" s="2"/>
      <c r="I7435" s="95"/>
      <c r="J7435" s="2"/>
      <c r="K7435" s="2"/>
      <c r="L7435" s="2"/>
      <c r="M7435" s="2"/>
    </row>
    <row r="7436">
      <c r="A7436" s="54"/>
      <c r="B7436" s="2"/>
      <c r="C7436" s="2"/>
      <c r="D7436" s="2"/>
      <c r="E7436" s="2"/>
      <c r="F7436" s="2"/>
      <c r="G7436" s="2"/>
      <c r="H7436" s="2"/>
      <c r="I7436" s="95"/>
      <c r="J7436" s="2"/>
      <c r="K7436" s="2"/>
      <c r="L7436" s="2"/>
      <c r="M7436" s="2"/>
    </row>
    <row r="7437">
      <c r="A7437" s="54"/>
      <c r="B7437" s="2"/>
      <c r="C7437" s="2"/>
      <c r="D7437" s="2"/>
      <c r="E7437" s="2"/>
      <c r="F7437" s="2"/>
      <c r="G7437" s="2"/>
      <c r="H7437" s="2"/>
      <c r="I7437" s="95"/>
      <c r="J7437" s="2"/>
      <c r="K7437" s="2"/>
      <c r="L7437" s="2"/>
      <c r="M7437" s="2"/>
    </row>
    <row r="7438">
      <c r="A7438" s="54"/>
      <c r="B7438" s="2"/>
      <c r="C7438" s="2"/>
      <c r="D7438" s="2"/>
      <c r="E7438" s="2"/>
      <c r="F7438" s="2"/>
      <c r="G7438" s="2"/>
      <c r="H7438" s="2"/>
      <c r="I7438" s="95"/>
      <c r="J7438" s="2"/>
      <c r="K7438" s="2"/>
      <c r="L7438" s="2"/>
      <c r="M7438" s="2"/>
    </row>
    <row r="7439">
      <c r="A7439" s="54"/>
      <c r="B7439" s="2"/>
      <c r="C7439" s="2"/>
      <c r="D7439" s="2"/>
      <c r="E7439" s="2"/>
      <c r="F7439" s="2"/>
      <c r="G7439" s="2"/>
      <c r="H7439" s="2"/>
      <c r="I7439" s="95"/>
      <c r="J7439" s="2"/>
      <c r="K7439" s="2"/>
      <c r="L7439" s="2"/>
      <c r="M7439" s="2"/>
    </row>
    <row r="7440">
      <c r="A7440" s="54"/>
      <c r="B7440" s="2"/>
      <c r="C7440" s="2"/>
      <c r="D7440" s="2"/>
      <c r="E7440" s="2"/>
      <c r="F7440" s="2"/>
      <c r="G7440" s="2"/>
      <c r="H7440" s="2"/>
      <c r="I7440" s="95"/>
      <c r="J7440" s="2"/>
      <c r="K7440" s="2"/>
      <c r="L7440" s="2"/>
      <c r="M7440" s="2"/>
    </row>
    <row r="7441">
      <c r="A7441" s="54"/>
      <c r="B7441" s="2"/>
      <c r="C7441" s="2"/>
      <c r="D7441" s="2"/>
      <c r="E7441" s="2"/>
      <c r="F7441" s="2"/>
      <c r="G7441" s="2"/>
      <c r="H7441" s="2"/>
      <c r="I7441" s="95"/>
      <c r="J7441" s="2"/>
      <c r="K7441" s="2"/>
      <c r="L7441" s="2"/>
      <c r="M7441" s="2"/>
    </row>
    <row r="7442">
      <c r="A7442" s="54"/>
      <c r="B7442" s="2"/>
      <c r="C7442" s="2"/>
      <c r="D7442" s="2"/>
      <c r="E7442" s="2"/>
      <c r="F7442" s="2"/>
      <c r="G7442" s="2"/>
      <c r="H7442" s="2"/>
      <c r="I7442" s="95"/>
      <c r="J7442" s="2"/>
      <c r="K7442" s="2"/>
      <c r="L7442" s="2"/>
      <c r="M7442" s="2"/>
    </row>
    <row r="7443">
      <c r="A7443" s="54"/>
      <c r="B7443" s="2"/>
      <c r="C7443" s="2"/>
      <c r="D7443" s="2"/>
      <c r="E7443" s="2"/>
      <c r="F7443" s="2"/>
      <c r="G7443" s="2"/>
      <c r="H7443" s="2"/>
      <c r="I7443" s="95"/>
      <c r="J7443" s="2"/>
      <c r="K7443" s="2"/>
      <c r="L7443" s="2"/>
      <c r="M7443" s="2"/>
    </row>
    <row r="7444">
      <c r="A7444" s="54"/>
      <c r="B7444" s="2"/>
      <c r="C7444" s="2"/>
      <c r="D7444" s="2"/>
      <c r="E7444" s="2"/>
      <c r="F7444" s="2"/>
      <c r="G7444" s="2"/>
      <c r="H7444" s="2"/>
      <c r="I7444" s="95"/>
      <c r="J7444" s="2"/>
      <c r="K7444" s="2"/>
      <c r="L7444" s="2"/>
      <c r="M7444" s="2"/>
    </row>
    <row r="7445">
      <c r="A7445" s="54"/>
      <c r="B7445" s="2"/>
      <c r="C7445" s="2"/>
      <c r="D7445" s="2"/>
      <c r="E7445" s="2"/>
      <c r="F7445" s="2"/>
      <c r="G7445" s="2"/>
      <c r="H7445" s="2"/>
      <c r="I7445" s="95"/>
      <c r="J7445" s="2"/>
      <c r="K7445" s="2"/>
      <c r="L7445" s="2"/>
      <c r="M7445" s="2"/>
    </row>
    <row r="7446">
      <c r="A7446" s="54"/>
      <c r="B7446" s="2"/>
      <c r="C7446" s="2"/>
      <c r="D7446" s="2"/>
      <c r="E7446" s="2"/>
      <c r="F7446" s="2"/>
      <c r="G7446" s="2"/>
      <c r="H7446" s="2"/>
      <c r="I7446" s="95"/>
      <c r="J7446" s="2"/>
      <c r="K7446" s="2"/>
      <c r="L7446" s="2"/>
      <c r="M7446" s="2"/>
    </row>
    <row r="7447">
      <c r="A7447" s="54"/>
      <c r="B7447" s="2"/>
      <c r="C7447" s="2"/>
      <c r="D7447" s="2"/>
      <c r="E7447" s="2"/>
      <c r="F7447" s="2"/>
      <c r="G7447" s="2"/>
      <c r="H7447" s="2"/>
      <c r="I7447" s="95"/>
      <c r="J7447" s="2"/>
      <c r="K7447" s="2"/>
      <c r="L7447" s="2"/>
      <c r="M7447" s="2"/>
    </row>
    <row r="7448">
      <c r="A7448" s="54"/>
      <c r="B7448" s="2"/>
      <c r="C7448" s="2"/>
      <c r="D7448" s="2"/>
      <c r="E7448" s="2"/>
      <c r="F7448" s="2"/>
      <c r="G7448" s="2"/>
      <c r="H7448" s="2"/>
      <c r="I7448" s="95"/>
      <c r="J7448" s="2"/>
      <c r="K7448" s="2"/>
      <c r="L7448" s="2"/>
      <c r="M7448" s="2"/>
    </row>
    <row r="7449">
      <c r="A7449" s="54"/>
      <c r="B7449" s="2"/>
      <c r="C7449" s="2"/>
      <c r="D7449" s="2"/>
      <c r="E7449" s="2"/>
      <c r="F7449" s="2"/>
      <c r="G7449" s="2"/>
      <c r="H7449" s="2"/>
      <c r="I7449" s="95"/>
      <c r="J7449" s="2"/>
      <c r="K7449" s="2"/>
      <c r="L7449" s="2"/>
      <c r="M7449" s="2"/>
    </row>
    <row r="7450">
      <c r="A7450" s="54"/>
      <c r="B7450" s="2"/>
      <c r="C7450" s="2"/>
      <c r="D7450" s="2"/>
      <c r="E7450" s="2"/>
      <c r="F7450" s="2"/>
      <c r="G7450" s="2"/>
      <c r="H7450" s="2"/>
      <c r="I7450" s="95"/>
      <c r="J7450" s="2"/>
      <c r="K7450" s="2"/>
      <c r="L7450" s="2"/>
      <c r="M7450" s="2"/>
    </row>
    <row r="7451">
      <c r="A7451" s="54"/>
      <c r="B7451" s="2"/>
      <c r="C7451" s="2"/>
      <c r="D7451" s="2"/>
      <c r="E7451" s="2"/>
      <c r="F7451" s="2"/>
      <c r="G7451" s="2"/>
      <c r="H7451" s="2"/>
      <c r="I7451" s="95"/>
      <c r="J7451" s="2"/>
      <c r="K7451" s="2"/>
      <c r="L7451" s="2"/>
      <c r="M7451" s="2"/>
    </row>
    <row r="7452">
      <c r="A7452" s="54"/>
      <c r="B7452" s="2"/>
      <c r="C7452" s="2"/>
      <c r="D7452" s="2"/>
      <c r="E7452" s="2"/>
      <c r="F7452" s="2"/>
      <c r="G7452" s="2"/>
      <c r="H7452" s="2"/>
      <c r="I7452" s="95"/>
      <c r="J7452" s="2"/>
      <c r="K7452" s="2"/>
      <c r="L7452" s="2"/>
      <c r="M7452" s="2"/>
    </row>
    <row r="7453">
      <c r="A7453" s="54"/>
      <c r="B7453" s="2"/>
      <c r="C7453" s="2"/>
      <c r="D7453" s="2"/>
      <c r="E7453" s="2"/>
      <c r="F7453" s="2"/>
      <c r="G7453" s="2"/>
      <c r="H7453" s="2"/>
      <c r="I7453" s="95"/>
      <c r="J7453" s="2"/>
      <c r="K7453" s="2"/>
      <c r="L7453" s="2"/>
      <c r="M7453" s="2"/>
    </row>
    <row r="7454">
      <c r="A7454" s="54"/>
      <c r="B7454" s="2"/>
      <c r="C7454" s="2"/>
      <c r="D7454" s="2"/>
      <c r="E7454" s="2"/>
      <c r="F7454" s="2"/>
      <c r="G7454" s="2"/>
      <c r="H7454" s="2"/>
      <c r="I7454" s="95"/>
      <c r="J7454" s="2"/>
      <c r="K7454" s="2"/>
      <c r="L7454" s="2"/>
      <c r="M7454" s="2"/>
    </row>
    <row r="7455">
      <c r="A7455" s="54"/>
      <c r="B7455" s="2"/>
      <c r="C7455" s="2"/>
      <c r="D7455" s="2"/>
      <c r="E7455" s="2"/>
      <c r="F7455" s="2"/>
      <c r="G7455" s="2"/>
      <c r="H7455" s="2"/>
      <c r="I7455" s="95"/>
      <c r="J7455" s="2"/>
      <c r="K7455" s="2"/>
      <c r="L7455" s="2"/>
      <c r="M7455" s="2"/>
    </row>
    <row r="7456">
      <c r="A7456" s="54"/>
      <c r="B7456" s="2"/>
      <c r="C7456" s="2"/>
      <c r="D7456" s="2"/>
      <c r="E7456" s="2"/>
      <c r="F7456" s="2"/>
      <c r="G7456" s="2"/>
      <c r="H7456" s="2"/>
      <c r="I7456" s="95"/>
      <c r="J7456" s="2"/>
      <c r="K7456" s="2"/>
      <c r="L7456" s="2"/>
      <c r="M7456" s="2"/>
    </row>
    <row r="7457">
      <c r="A7457" s="54"/>
      <c r="B7457" s="2"/>
      <c r="C7457" s="2"/>
      <c r="D7457" s="2"/>
      <c r="E7457" s="2"/>
      <c r="F7457" s="2"/>
      <c r="G7457" s="2"/>
      <c r="H7457" s="2"/>
      <c r="I7457" s="95"/>
      <c r="J7457" s="2"/>
      <c r="K7457" s="2"/>
      <c r="L7457" s="2"/>
      <c r="M7457" s="2"/>
    </row>
    <row r="7458">
      <c r="A7458" s="54"/>
      <c r="B7458" s="2"/>
      <c r="C7458" s="2"/>
      <c r="D7458" s="2"/>
      <c r="E7458" s="2"/>
      <c r="F7458" s="2"/>
      <c r="G7458" s="2"/>
      <c r="H7458" s="2"/>
      <c r="I7458" s="95"/>
      <c r="J7458" s="2"/>
      <c r="K7458" s="2"/>
      <c r="L7458" s="2"/>
      <c r="M7458" s="2"/>
    </row>
    <row r="7459">
      <c r="A7459" s="54"/>
      <c r="B7459" s="2"/>
      <c r="C7459" s="2"/>
      <c r="D7459" s="2"/>
      <c r="E7459" s="2"/>
      <c r="F7459" s="2"/>
      <c r="G7459" s="2"/>
      <c r="H7459" s="2"/>
      <c r="I7459" s="95"/>
      <c r="J7459" s="2"/>
      <c r="K7459" s="2"/>
      <c r="L7459" s="2"/>
      <c r="M7459" s="2"/>
    </row>
    <row r="7460">
      <c r="A7460" s="54"/>
      <c r="B7460" s="2"/>
      <c r="C7460" s="2"/>
      <c r="D7460" s="2"/>
      <c r="E7460" s="2"/>
      <c r="F7460" s="2"/>
      <c r="G7460" s="2"/>
      <c r="H7460" s="2"/>
      <c r="I7460" s="95"/>
      <c r="J7460" s="2"/>
      <c r="K7460" s="2"/>
      <c r="L7460" s="2"/>
      <c r="M7460" s="2"/>
    </row>
    <row r="7461">
      <c r="A7461" s="54"/>
      <c r="B7461" s="2"/>
      <c r="C7461" s="2"/>
      <c r="D7461" s="2"/>
      <c r="E7461" s="2"/>
      <c r="F7461" s="2"/>
      <c r="G7461" s="2"/>
      <c r="H7461" s="2"/>
      <c r="I7461" s="95"/>
      <c r="J7461" s="2"/>
      <c r="K7461" s="2"/>
      <c r="L7461" s="2"/>
      <c r="M7461" s="2"/>
    </row>
    <row r="7462">
      <c r="A7462" s="54"/>
      <c r="B7462" s="2"/>
      <c r="C7462" s="2"/>
      <c r="D7462" s="2"/>
      <c r="E7462" s="2"/>
      <c r="F7462" s="2"/>
      <c r="G7462" s="2"/>
      <c r="H7462" s="2"/>
      <c r="I7462" s="95"/>
      <c r="J7462" s="2"/>
      <c r="K7462" s="2"/>
      <c r="L7462" s="2"/>
      <c r="M7462" s="2"/>
    </row>
    <row r="7463">
      <c r="A7463" s="54"/>
      <c r="B7463" s="2"/>
      <c r="C7463" s="2"/>
      <c r="D7463" s="2"/>
      <c r="E7463" s="2"/>
      <c r="F7463" s="2"/>
      <c r="G7463" s="2"/>
      <c r="H7463" s="2"/>
      <c r="I7463" s="95"/>
      <c r="J7463" s="2"/>
      <c r="K7463" s="2"/>
      <c r="L7463" s="2"/>
      <c r="M7463" s="2"/>
    </row>
    <row r="7464">
      <c r="A7464" s="54"/>
      <c r="B7464" s="2"/>
      <c r="C7464" s="2"/>
      <c r="D7464" s="2"/>
      <c r="E7464" s="2"/>
      <c r="F7464" s="2"/>
      <c r="G7464" s="2"/>
      <c r="H7464" s="2"/>
      <c r="I7464" s="95"/>
      <c r="J7464" s="2"/>
      <c r="K7464" s="2"/>
      <c r="L7464" s="2"/>
      <c r="M7464" s="2"/>
    </row>
    <row r="7465">
      <c r="A7465" s="54"/>
      <c r="B7465" s="2"/>
      <c r="C7465" s="2"/>
      <c r="D7465" s="2"/>
      <c r="E7465" s="2"/>
      <c r="F7465" s="2"/>
      <c r="G7465" s="2"/>
      <c r="H7465" s="2"/>
      <c r="I7465" s="95"/>
      <c r="J7465" s="2"/>
      <c r="K7465" s="2"/>
      <c r="L7465" s="2"/>
      <c r="M7465" s="2"/>
    </row>
    <row r="7466">
      <c r="A7466" s="54"/>
      <c r="B7466" s="2"/>
      <c r="C7466" s="2"/>
      <c r="D7466" s="2"/>
      <c r="E7466" s="2"/>
      <c r="F7466" s="2"/>
      <c r="G7466" s="2"/>
      <c r="H7466" s="2"/>
      <c r="I7466" s="95"/>
      <c r="J7466" s="2"/>
      <c r="K7466" s="2"/>
      <c r="L7466" s="2"/>
      <c r="M7466" s="2"/>
    </row>
    <row r="7467">
      <c r="A7467" s="54"/>
      <c r="B7467" s="2"/>
      <c r="C7467" s="2"/>
      <c r="D7467" s="2"/>
      <c r="E7467" s="2"/>
      <c r="F7467" s="2"/>
      <c r="G7467" s="2"/>
      <c r="H7467" s="2"/>
      <c r="I7467" s="95"/>
      <c r="J7467" s="2"/>
      <c r="K7467" s="2"/>
      <c r="L7467" s="2"/>
      <c r="M7467" s="2"/>
    </row>
    <row r="7468">
      <c r="A7468" s="54"/>
      <c r="B7468" s="2"/>
      <c r="C7468" s="2"/>
      <c r="D7468" s="2"/>
      <c r="E7468" s="2"/>
      <c r="F7468" s="2"/>
      <c r="G7468" s="2"/>
      <c r="H7468" s="2"/>
      <c r="I7468" s="95"/>
      <c r="J7468" s="2"/>
      <c r="K7468" s="2"/>
      <c r="L7468" s="2"/>
      <c r="M7468" s="2"/>
    </row>
    <row r="7469">
      <c r="A7469" s="54"/>
      <c r="B7469" s="2"/>
      <c r="C7469" s="2"/>
      <c r="D7469" s="2"/>
      <c r="E7469" s="2"/>
      <c r="F7469" s="2"/>
      <c r="G7469" s="2"/>
      <c r="H7469" s="2"/>
      <c r="I7469" s="95"/>
      <c r="J7469" s="2"/>
      <c r="K7469" s="2"/>
      <c r="L7469" s="2"/>
      <c r="M7469" s="2"/>
    </row>
    <row r="7470">
      <c r="A7470" s="54"/>
      <c r="B7470" s="2"/>
      <c r="C7470" s="2"/>
      <c r="D7470" s="2"/>
      <c r="E7470" s="2"/>
      <c r="F7470" s="2"/>
      <c r="G7470" s="2"/>
      <c r="H7470" s="2"/>
      <c r="I7470" s="95"/>
      <c r="J7470" s="2"/>
      <c r="K7470" s="2"/>
      <c r="L7470" s="2"/>
      <c r="M7470" s="2"/>
    </row>
    <row r="7471">
      <c r="A7471" s="54"/>
      <c r="B7471" s="2"/>
      <c r="C7471" s="2"/>
      <c r="D7471" s="2"/>
      <c r="E7471" s="2"/>
      <c r="F7471" s="2"/>
      <c r="G7471" s="2"/>
      <c r="H7471" s="2"/>
      <c r="I7471" s="95"/>
      <c r="J7471" s="2"/>
      <c r="K7471" s="2"/>
      <c r="L7471" s="2"/>
      <c r="M7471" s="2"/>
    </row>
    <row r="7472">
      <c r="A7472" s="54"/>
      <c r="B7472" s="2"/>
      <c r="C7472" s="2"/>
      <c r="D7472" s="2"/>
      <c r="E7472" s="2"/>
      <c r="F7472" s="2"/>
      <c r="G7472" s="2"/>
      <c r="H7472" s="2"/>
      <c r="I7472" s="95"/>
      <c r="J7472" s="2"/>
      <c r="K7472" s="2"/>
      <c r="L7472" s="2"/>
      <c r="M7472" s="2"/>
    </row>
    <row r="7473">
      <c r="A7473" s="54"/>
      <c r="B7473" s="2"/>
      <c r="C7473" s="2"/>
      <c r="D7473" s="2"/>
      <c r="E7473" s="2"/>
      <c r="F7473" s="2"/>
      <c r="G7473" s="2"/>
      <c r="H7473" s="2"/>
      <c r="I7473" s="95"/>
      <c r="J7473" s="2"/>
      <c r="K7473" s="2"/>
      <c r="L7473" s="2"/>
      <c r="M7473" s="2"/>
    </row>
    <row r="7474">
      <c r="A7474" s="54"/>
      <c r="B7474" s="2"/>
      <c r="C7474" s="2"/>
      <c r="D7474" s="2"/>
      <c r="E7474" s="2"/>
      <c r="F7474" s="2"/>
      <c r="G7474" s="2"/>
      <c r="H7474" s="2"/>
      <c r="I7474" s="95"/>
      <c r="J7474" s="2"/>
      <c r="K7474" s="2"/>
      <c r="L7474" s="2"/>
      <c r="M7474" s="2"/>
    </row>
    <row r="7475">
      <c r="A7475" s="54"/>
      <c r="B7475" s="2"/>
      <c r="C7475" s="2"/>
      <c r="D7475" s="2"/>
      <c r="E7475" s="2"/>
      <c r="F7475" s="2"/>
      <c r="G7475" s="2"/>
      <c r="H7475" s="2"/>
      <c r="I7475" s="95"/>
      <c r="J7475" s="2"/>
      <c r="K7475" s="2"/>
      <c r="L7475" s="2"/>
      <c r="M7475" s="2"/>
    </row>
    <row r="7476">
      <c r="A7476" s="54"/>
      <c r="B7476" s="2"/>
      <c r="C7476" s="2"/>
      <c r="D7476" s="2"/>
      <c r="E7476" s="2"/>
      <c r="F7476" s="2"/>
      <c r="G7476" s="2"/>
      <c r="H7476" s="2"/>
      <c r="I7476" s="95"/>
      <c r="J7476" s="2"/>
      <c r="K7476" s="2"/>
      <c r="L7476" s="2"/>
      <c r="M7476" s="2"/>
    </row>
    <row r="7477">
      <c r="A7477" s="54"/>
      <c r="B7477" s="2"/>
      <c r="C7477" s="2"/>
      <c r="D7477" s="2"/>
      <c r="E7477" s="2"/>
      <c r="F7477" s="2"/>
      <c r="G7477" s="2"/>
      <c r="H7477" s="2"/>
      <c r="I7477" s="95"/>
      <c r="J7477" s="2"/>
      <c r="K7477" s="2"/>
      <c r="L7477" s="2"/>
      <c r="M7477" s="2"/>
    </row>
    <row r="7478">
      <c r="A7478" s="54"/>
      <c r="B7478" s="2"/>
      <c r="C7478" s="2"/>
      <c r="D7478" s="2"/>
      <c r="E7478" s="2"/>
      <c r="F7478" s="2"/>
      <c r="G7478" s="2"/>
      <c r="H7478" s="2"/>
      <c r="I7478" s="95"/>
      <c r="J7478" s="2"/>
      <c r="K7478" s="2"/>
      <c r="L7478" s="2"/>
      <c r="M7478" s="2"/>
    </row>
    <row r="7479">
      <c r="A7479" s="54"/>
      <c r="B7479" s="2"/>
      <c r="C7479" s="2"/>
      <c r="D7479" s="2"/>
      <c r="E7479" s="2"/>
      <c r="F7479" s="2"/>
      <c r="G7479" s="2"/>
      <c r="H7479" s="2"/>
      <c r="I7479" s="95"/>
      <c r="J7479" s="2"/>
      <c r="K7479" s="2"/>
      <c r="L7479" s="2"/>
      <c r="M7479" s="2"/>
    </row>
    <row r="7480">
      <c r="A7480" s="54"/>
      <c r="B7480" s="2"/>
      <c r="C7480" s="2"/>
      <c r="D7480" s="2"/>
      <c r="E7480" s="2"/>
      <c r="F7480" s="2"/>
      <c r="G7480" s="2"/>
      <c r="H7480" s="2"/>
      <c r="I7480" s="95"/>
      <c r="J7480" s="2"/>
      <c r="K7480" s="2"/>
      <c r="L7480" s="2"/>
      <c r="M7480" s="2"/>
    </row>
    <row r="7481">
      <c r="A7481" s="54"/>
      <c r="B7481" s="2"/>
      <c r="C7481" s="2"/>
      <c r="D7481" s="2"/>
      <c r="E7481" s="2"/>
      <c r="F7481" s="2"/>
      <c r="G7481" s="2"/>
      <c r="H7481" s="2"/>
      <c r="I7481" s="95"/>
      <c r="J7481" s="2"/>
      <c r="K7481" s="2"/>
      <c r="L7481" s="2"/>
      <c r="M7481" s="2"/>
    </row>
    <row r="7482">
      <c r="A7482" s="54"/>
      <c r="B7482" s="2"/>
      <c r="C7482" s="2"/>
      <c r="D7482" s="2"/>
      <c r="E7482" s="2"/>
      <c r="F7482" s="2"/>
      <c r="G7482" s="2"/>
      <c r="H7482" s="2"/>
      <c r="I7482" s="95"/>
      <c r="J7482" s="2"/>
      <c r="K7482" s="2"/>
      <c r="L7482" s="2"/>
      <c r="M7482" s="2"/>
    </row>
    <row r="7483">
      <c r="A7483" s="54"/>
      <c r="B7483" s="2"/>
      <c r="C7483" s="2"/>
      <c r="D7483" s="2"/>
      <c r="E7483" s="2"/>
      <c r="F7483" s="2"/>
      <c r="G7483" s="2"/>
      <c r="H7483" s="2"/>
      <c r="I7483" s="95"/>
      <c r="J7483" s="2"/>
      <c r="K7483" s="2"/>
      <c r="L7483" s="2"/>
      <c r="M7483" s="2"/>
    </row>
    <row r="7484">
      <c r="A7484" s="54"/>
      <c r="B7484" s="2"/>
      <c r="C7484" s="2"/>
      <c r="D7484" s="2"/>
      <c r="E7484" s="2"/>
      <c r="F7484" s="2"/>
      <c r="G7484" s="2"/>
      <c r="H7484" s="2"/>
      <c r="I7484" s="95"/>
      <c r="J7484" s="2"/>
      <c r="K7484" s="2"/>
      <c r="L7484" s="2"/>
      <c r="M7484" s="2"/>
    </row>
    <row r="7485">
      <c r="A7485" s="54"/>
      <c r="B7485" s="2"/>
      <c r="C7485" s="2"/>
      <c r="D7485" s="2"/>
      <c r="E7485" s="2"/>
      <c r="F7485" s="2"/>
      <c r="G7485" s="2"/>
      <c r="H7485" s="2"/>
      <c r="I7485" s="95"/>
      <c r="J7485" s="2"/>
      <c r="K7485" s="2"/>
      <c r="L7485" s="2"/>
      <c r="M7485" s="2"/>
    </row>
    <row r="7486">
      <c r="A7486" s="54"/>
      <c r="B7486" s="2"/>
      <c r="C7486" s="2"/>
      <c r="D7486" s="2"/>
      <c r="E7486" s="2"/>
      <c r="F7486" s="2"/>
      <c r="G7486" s="2"/>
      <c r="H7486" s="2"/>
      <c r="I7486" s="95"/>
      <c r="J7486" s="2"/>
      <c r="K7486" s="2"/>
      <c r="L7486" s="2"/>
      <c r="M7486" s="2"/>
    </row>
    <row r="7487">
      <c r="A7487" s="54"/>
      <c r="B7487" s="2"/>
      <c r="C7487" s="2"/>
      <c r="D7487" s="2"/>
      <c r="E7487" s="2"/>
      <c r="F7487" s="2"/>
      <c r="G7487" s="2"/>
      <c r="H7487" s="2"/>
      <c r="I7487" s="95"/>
      <c r="J7487" s="2"/>
      <c r="K7487" s="2"/>
      <c r="L7487" s="2"/>
      <c r="M7487" s="2"/>
    </row>
    <row r="7488">
      <c r="A7488" s="54"/>
      <c r="B7488" s="2"/>
      <c r="C7488" s="2"/>
      <c r="D7488" s="2"/>
      <c r="E7488" s="2"/>
      <c r="F7488" s="2"/>
      <c r="G7488" s="2"/>
      <c r="H7488" s="2"/>
      <c r="I7488" s="95"/>
      <c r="J7488" s="2"/>
      <c r="K7488" s="2"/>
      <c r="L7488" s="2"/>
      <c r="M7488" s="2"/>
    </row>
    <row r="7489">
      <c r="A7489" s="54"/>
      <c r="B7489" s="2"/>
      <c r="C7489" s="2"/>
      <c r="D7489" s="2"/>
      <c r="E7489" s="2"/>
      <c r="F7489" s="2"/>
      <c r="G7489" s="2"/>
      <c r="H7489" s="2"/>
      <c r="I7489" s="95"/>
      <c r="J7489" s="2"/>
      <c r="K7489" s="2"/>
      <c r="L7489" s="2"/>
      <c r="M7489" s="2"/>
    </row>
    <row r="7490">
      <c r="A7490" s="54"/>
      <c r="B7490" s="2"/>
      <c r="C7490" s="2"/>
      <c r="D7490" s="2"/>
      <c r="E7490" s="2"/>
      <c r="F7490" s="2"/>
      <c r="G7490" s="2"/>
      <c r="H7490" s="2"/>
      <c r="I7490" s="95"/>
      <c r="J7490" s="2"/>
      <c r="K7490" s="2"/>
      <c r="L7490" s="2"/>
      <c r="M7490" s="2"/>
    </row>
    <row r="7491">
      <c r="A7491" s="54"/>
      <c r="B7491" s="2"/>
      <c r="C7491" s="2"/>
      <c r="D7491" s="2"/>
      <c r="E7491" s="2"/>
      <c r="F7491" s="2"/>
      <c r="G7491" s="2"/>
      <c r="H7491" s="2"/>
      <c r="I7491" s="95"/>
      <c r="J7491" s="2"/>
      <c r="K7491" s="2"/>
      <c r="L7491" s="2"/>
      <c r="M7491" s="2"/>
    </row>
    <row r="7492">
      <c r="A7492" s="54"/>
      <c r="B7492" s="2"/>
      <c r="C7492" s="2"/>
      <c r="D7492" s="2"/>
      <c r="E7492" s="2"/>
      <c r="F7492" s="2"/>
      <c r="G7492" s="2"/>
      <c r="H7492" s="2"/>
      <c r="I7492" s="95"/>
      <c r="J7492" s="2"/>
      <c r="K7492" s="2"/>
      <c r="L7492" s="2"/>
      <c r="M7492" s="2"/>
    </row>
    <row r="7493">
      <c r="A7493" s="54"/>
      <c r="B7493" s="2"/>
      <c r="C7493" s="2"/>
      <c r="D7493" s="2"/>
      <c r="E7493" s="2"/>
      <c r="F7493" s="2"/>
      <c r="G7493" s="2"/>
      <c r="H7493" s="2"/>
      <c r="I7493" s="95"/>
      <c r="J7493" s="2"/>
      <c r="K7493" s="2"/>
      <c r="L7493" s="2"/>
      <c r="M7493" s="2"/>
    </row>
    <row r="7494">
      <c r="A7494" s="54"/>
      <c r="B7494" s="2"/>
      <c r="C7494" s="2"/>
      <c r="D7494" s="2"/>
      <c r="E7494" s="2"/>
      <c r="F7494" s="2"/>
      <c r="G7494" s="2"/>
      <c r="H7494" s="2"/>
      <c r="I7494" s="95"/>
      <c r="J7494" s="2"/>
      <c r="K7494" s="2"/>
      <c r="L7494" s="2"/>
      <c r="M7494" s="2"/>
    </row>
    <row r="7495">
      <c r="A7495" s="54"/>
      <c r="B7495" s="2"/>
      <c r="C7495" s="2"/>
      <c r="D7495" s="2"/>
      <c r="E7495" s="2"/>
      <c r="F7495" s="2"/>
      <c r="G7495" s="2"/>
      <c r="H7495" s="2"/>
      <c r="I7495" s="95"/>
      <c r="J7495" s="2"/>
      <c r="K7495" s="2"/>
      <c r="L7495" s="2"/>
      <c r="M7495" s="2"/>
    </row>
    <row r="7496">
      <c r="A7496" s="54"/>
      <c r="B7496" s="2"/>
      <c r="C7496" s="2"/>
      <c r="D7496" s="2"/>
      <c r="E7496" s="2"/>
      <c r="F7496" s="2"/>
      <c r="G7496" s="2"/>
      <c r="H7496" s="2"/>
      <c r="I7496" s="95"/>
      <c r="J7496" s="2"/>
      <c r="K7496" s="2"/>
      <c r="L7496" s="2"/>
      <c r="M7496" s="2"/>
    </row>
    <row r="7497">
      <c r="A7497" s="54"/>
      <c r="B7497" s="2"/>
      <c r="C7497" s="2"/>
      <c r="D7497" s="2"/>
      <c r="E7497" s="2"/>
      <c r="F7497" s="2"/>
      <c r="G7497" s="2"/>
      <c r="H7497" s="2"/>
      <c r="I7497" s="95"/>
      <c r="J7497" s="2"/>
      <c r="K7497" s="2"/>
      <c r="L7497" s="2"/>
      <c r="M7497" s="2"/>
    </row>
    <row r="7498">
      <c r="A7498" s="54"/>
      <c r="B7498" s="2"/>
      <c r="C7498" s="2"/>
      <c r="D7498" s="2"/>
      <c r="E7498" s="2"/>
      <c r="F7498" s="2"/>
      <c r="G7498" s="2"/>
      <c r="H7498" s="2"/>
      <c r="I7498" s="95"/>
      <c r="J7498" s="2"/>
      <c r="K7498" s="2"/>
      <c r="L7498" s="2"/>
      <c r="M7498" s="2"/>
    </row>
    <row r="7499">
      <c r="A7499" s="54"/>
      <c r="B7499" s="2"/>
      <c r="C7499" s="2"/>
      <c r="D7499" s="2"/>
      <c r="E7499" s="2"/>
      <c r="F7499" s="2"/>
      <c r="G7499" s="2"/>
      <c r="H7499" s="2"/>
      <c r="I7499" s="95"/>
      <c r="J7499" s="2"/>
      <c r="K7499" s="2"/>
      <c r="L7499" s="2"/>
      <c r="M7499" s="2"/>
    </row>
    <row r="7500">
      <c r="A7500" s="54"/>
      <c r="B7500" s="2"/>
      <c r="C7500" s="2"/>
      <c r="D7500" s="2"/>
      <c r="E7500" s="2"/>
      <c r="F7500" s="2"/>
      <c r="G7500" s="2"/>
      <c r="H7500" s="2"/>
      <c r="I7500" s="95"/>
      <c r="J7500" s="2"/>
      <c r="K7500" s="2"/>
      <c r="L7500" s="2"/>
      <c r="M7500" s="2"/>
    </row>
    <row r="7501">
      <c r="A7501" s="54"/>
      <c r="B7501" s="2"/>
      <c r="C7501" s="2"/>
      <c r="D7501" s="2"/>
      <c r="E7501" s="2"/>
      <c r="F7501" s="2"/>
      <c r="G7501" s="2"/>
      <c r="H7501" s="2"/>
      <c r="I7501" s="95"/>
      <c r="J7501" s="2"/>
      <c r="K7501" s="2"/>
      <c r="L7501" s="2"/>
      <c r="M7501" s="2"/>
    </row>
    <row r="7502">
      <c r="A7502" s="54"/>
      <c r="B7502" s="2"/>
      <c r="C7502" s="2"/>
      <c r="D7502" s="2"/>
      <c r="E7502" s="2"/>
      <c r="F7502" s="2"/>
      <c r="G7502" s="2"/>
      <c r="H7502" s="2"/>
      <c r="I7502" s="95"/>
      <c r="J7502" s="2"/>
      <c r="K7502" s="2"/>
      <c r="L7502" s="2"/>
      <c r="M7502" s="2"/>
    </row>
    <row r="7503">
      <c r="A7503" s="54"/>
      <c r="B7503" s="2"/>
      <c r="C7503" s="2"/>
      <c r="D7503" s="2"/>
      <c r="E7503" s="2"/>
      <c r="F7503" s="2"/>
      <c r="G7503" s="2"/>
      <c r="H7503" s="2"/>
      <c r="I7503" s="95"/>
      <c r="J7503" s="2"/>
      <c r="K7503" s="2"/>
      <c r="L7503" s="2"/>
      <c r="M7503" s="2"/>
    </row>
    <row r="7504">
      <c r="A7504" s="54"/>
      <c r="B7504" s="2"/>
      <c r="C7504" s="2"/>
      <c r="D7504" s="2"/>
      <c r="E7504" s="2"/>
      <c r="F7504" s="2"/>
      <c r="G7504" s="2"/>
      <c r="H7504" s="2"/>
      <c r="I7504" s="95"/>
      <c r="J7504" s="2"/>
      <c r="K7504" s="2"/>
      <c r="L7504" s="2"/>
      <c r="M7504" s="2"/>
    </row>
    <row r="7505">
      <c r="A7505" s="54"/>
      <c r="B7505" s="2"/>
      <c r="C7505" s="2"/>
      <c r="D7505" s="2"/>
      <c r="E7505" s="2"/>
      <c r="F7505" s="2"/>
      <c r="G7505" s="2"/>
      <c r="H7505" s="2"/>
      <c r="I7505" s="95"/>
      <c r="J7505" s="2"/>
      <c r="K7505" s="2"/>
      <c r="L7505" s="2"/>
      <c r="M7505" s="2"/>
    </row>
    <row r="7506">
      <c r="A7506" s="54"/>
      <c r="B7506" s="2"/>
      <c r="C7506" s="2"/>
      <c r="D7506" s="2"/>
      <c r="E7506" s="2"/>
      <c r="F7506" s="2"/>
      <c r="G7506" s="2"/>
      <c r="H7506" s="2"/>
      <c r="I7506" s="95"/>
      <c r="J7506" s="2"/>
      <c r="K7506" s="2"/>
      <c r="L7506" s="2"/>
      <c r="M7506" s="2"/>
    </row>
    <row r="7507">
      <c r="A7507" s="54"/>
      <c r="B7507" s="2"/>
      <c r="C7507" s="2"/>
      <c r="D7507" s="2"/>
      <c r="E7507" s="2"/>
      <c r="F7507" s="2"/>
      <c r="G7507" s="2"/>
      <c r="H7507" s="2"/>
      <c r="I7507" s="95"/>
      <c r="J7507" s="2"/>
      <c r="K7507" s="2"/>
      <c r="L7507" s="2"/>
      <c r="M7507" s="2"/>
    </row>
    <row r="7508">
      <c r="A7508" s="54"/>
      <c r="B7508" s="2"/>
      <c r="C7508" s="2"/>
      <c r="D7508" s="2"/>
      <c r="E7508" s="2"/>
      <c r="F7508" s="2"/>
      <c r="G7508" s="2"/>
      <c r="H7508" s="2"/>
      <c r="I7508" s="95"/>
      <c r="J7508" s="2"/>
      <c r="K7508" s="2"/>
      <c r="L7508" s="2"/>
      <c r="M7508" s="2"/>
    </row>
    <row r="7509">
      <c r="A7509" s="54"/>
      <c r="B7509" s="2"/>
      <c r="C7509" s="2"/>
      <c r="D7509" s="2"/>
      <c r="E7509" s="2"/>
      <c r="F7509" s="2"/>
      <c r="G7509" s="2"/>
      <c r="H7509" s="2"/>
      <c r="I7509" s="95"/>
      <c r="J7509" s="2"/>
      <c r="K7509" s="2"/>
      <c r="L7509" s="2"/>
      <c r="M7509" s="2"/>
    </row>
    <row r="7510">
      <c r="A7510" s="54"/>
      <c r="B7510" s="2"/>
      <c r="C7510" s="2"/>
      <c r="D7510" s="2"/>
      <c r="E7510" s="2"/>
      <c r="F7510" s="2"/>
      <c r="G7510" s="2"/>
      <c r="H7510" s="2"/>
      <c r="I7510" s="95"/>
      <c r="J7510" s="2"/>
      <c r="K7510" s="2"/>
      <c r="L7510" s="2"/>
      <c r="M7510" s="2"/>
    </row>
    <row r="7511">
      <c r="A7511" s="54"/>
      <c r="B7511" s="2"/>
      <c r="C7511" s="2"/>
      <c r="D7511" s="2"/>
      <c r="E7511" s="2"/>
      <c r="F7511" s="2"/>
      <c r="G7511" s="2"/>
      <c r="H7511" s="2"/>
      <c r="I7511" s="95"/>
      <c r="J7511" s="2"/>
      <c r="K7511" s="2"/>
      <c r="L7511" s="2"/>
      <c r="M7511" s="2"/>
    </row>
    <row r="7512">
      <c r="A7512" s="54"/>
      <c r="B7512" s="2"/>
      <c r="C7512" s="2"/>
      <c r="D7512" s="2"/>
      <c r="E7512" s="2"/>
      <c r="F7512" s="2"/>
      <c r="G7512" s="2"/>
      <c r="H7512" s="2"/>
      <c r="I7512" s="95"/>
      <c r="J7512" s="2"/>
      <c r="K7512" s="2"/>
      <c r="L7512" s="2"/>
      <c r="M7512" s="2"/>
    </row>
    <row r="7513">
      <c r="A7513" s="54"/>
      <c r="B7513" s="2"/>
      <c r="C7513" s="2"/>
      <c r="D7513" s="2"/>
      <c r="E7513" s="2"/>
      <c r="F7513" s="2"/>
      <c r="G7513" s="2"/>
      <c r="H7513" s="2"/>
      <c r="I7513" s="95"/>
      <c r="J7513" s="2"/>
      <c r="K7513" s="2"/>
      <c r="L7513" s="2"/>
      <c r="M7513" s="2"/>
    </row>
    <row r="7514">
      <c r="A7514" s="54"/>
      <c r="B7514" s="2"/>
      <c r="C7514" s="2"/>
      <c r="D7514" s="2"/>
      <c r="E7514" s="2"/>
      <c r="F7514" s="2"/>
      <c r="G7514" s="2"/>
      <c r="H7514" s="2"/>
      <c r="I7514" s="95"/>
      <c r="J7514" s="2"/>
      <c r="K7514" s="2"/>
      <c r="L7514" s="2"/>
      <c r="M7514" s="2"/>
    </row>
    <row r="7515">
      <c r="A7515" s="54"/>
      <c r="B7515" s="2"/>
      <c r="C7515" s="2"/>
      <c r="D7515" s="2"/>
      <c r="E7515" s="2"/>
      <c r="F7515" s="2"/>
      <c r="G7515" s="2"/>
      <c r="H7515" s="2"/>
      <c r="I7515" s="95"/>
      <c r="J7515" s="2"/>
      <c r="K7515" s="2"/>
      <c r="L7515" s="2"/>
      <c r="M7515" s="2"/>
    </row>
    <row r="7516">
      <c r="A7516" s="54"/>
      <c r="B7516" s="2"/>
      <c r="C7516" s="2"/>
      <c r="D7516" s="2"/>
      <c r="E7516" s="2"/>
      <c r="F7516" s="2"/>
      <c r="G7516" s="2"/>
      <c r="H7516" s="2"/>
      <c r="I7516" s="95"/>
      <c r="J7516" s="2"/>
      <c r="K7516" s="2"/>
      <c r="L7516" s="2"/>
      <c r="M7516" s="2"/>
    </row>
    <row r="7517">
      <c r="A7517" s="54"/>
      <c r="B7517" s="2"/>
      <c r="C7517" s="2"/>
      <c r="D7517" s="2"/>
      <c r="E7517" s="2"/>
      <c r="F7517" s="2"/>
      <c r="G7517" s="2"/>
      <c r="H7517" s="2"/>
      <c r="I7517" s="95"/>
      <c r="J7517" s="2"/>
      <c r="K7517" s="2"/>
      <c r="L7517" s="2"/>
      <c r="M7517" s="2"/>
    </row>
    <row r="7518">
      <c r="A7518" s="54"/>
      <c r="B7518" s="2"/>
      <c r="C7518" s="2"/>
      <c r="D7518" s="2"/>
      <c r="E7518" s="2"/>
      <c r="F7518" s="2"/>
      <c r="G7518" s="2"/>
      <c r="H7518" s="2"/>
      <c r="I7518" s="95"/>
      <c r="J7518" s="2"/>
      <c r="K7518" s="2"/>
      <c r="L7518" s="2"/>
      <c r="M7518" s="2"/>
    </row>
    <row r="7519">
      <c r="A7519" s="54"/>
      <c r="B7519" s="2"/>
      <c r="C7519" s="2"/>
      <c r="D7519" s="2"/>
      <c r="E7519" s="2"/>
      <c r="F7519" s="2"/>
      <c r="G7519" s="2"/>
      <c r="H7519" s="2"/>
      <c r="I7519" s="95"/>
      <c r="J7519" s="2"/>
      <c r="K7519" s="2"/>
      <c r="L7519" s="2"/>
      <c r="M7519" s="2"/>
    </row>
    <row r="7520">
      <c r="A7520" s="54"/>
      <c r="B7520" s="2"/>
      <c r="C7520" s="2"/>
      <c r="D7520" s="2"/>
      <c r="E7520" s="2"/>
      <c r="F7520" s="2"/>
      <c r="G7520" s="2"/>
      <c r="H7520" s="2"/>
      <c r="I7520" s="95"/>
      <c r="J7520" s="2"/>
      <c r="K7520" s="2"/>
      <c r="L7520" s="2"/>
      <c r="M7520" s="2"/>
    </row>
    <row r="7521">
      <c r="A7521" s="54"/>
      <c r="B7521" s="2"/>
      <c r="C7521" s="2"/>
      <c r="D7521" s="2"/>
      <c r="E7521" s="2"/>
      <c r="F7521" s="2"/>
      <c r="G7521" s="2"/>
      <c r="H7521" s="2"/>
      <c r="I7521" s="95"/>
      <c r="J7521" s="2"/>
      <c r="K7521" s="2"/>
      <c r="L7521" s="2"/>
      <c r="M7521" s="2"/>
    </row>
    <row r="7522">
      <c r="A7522" s="54"/>
      <c r="B7522" s="2"/>
      <c r="C7522" s="2"/>
      <c r="D7522" s="2"/>
      <c r="E7522" s="2"/>
      <c r="F7522" s="2"/>
      <c r="G7522" s="2"/>
      <c r="H7522" s="2"/>
      <c r="I7522" s="95"/>
      <c r="J7522" s="2"/>
      <c r="K7522" s="2"/>
      <c r="L7522" s="2"/>
      <c r="M7522" s="2"/>
    </row>
    <row r="7523">
      <c r="A7523" s="54"/>
      <c r="B7523" s="2"/>
      <c r="C7523" s="2"/>
      <c r="D7523" s="2"/>
      <c r="E7523" s="2"/>
      <c r="F7523" s="2"/>
      <c r="G7523" s="2"/>
      <c r="H7523" s="2"/>
      <c r="I7523" s="95"/>
      <c r="J7523" s="2"/>
      <c r="K7523" s="2"/>
      <c r="L7523" s="2"/>
      <c r="M7523" s="2"/>
    </row>
    <row r="7524">
      <c r="A7524" s="54"/>
      <c r="B7524" s="2"/>
      <c r="C7524" s="2"/>
      <c r="D7524" s="2"/>
      <c r="E7524" s="2"/>
      <c r="F7524" s="2"/>
      <c r="G7524" s="2"/>
      <c r="H7524" s="2"/>
      <c r="I7524" s="95"/>
      <c r="J7524" s="2"/>
      <c r="K7524" s="2"/>
      <c r="L7524" s="2"/>
      <c r="M7524" s="2"/>
    </row>
    <row r="7525">
      <c r="A7525" s="54"/>
      <c r="B7525" s="2"/>
      <c r="C7525" s="2"/>
      <c r="D7525" s="2"/>
      <c r="E7525" s="2"/>
      <c r="F7525" s="2"/>
      <c r="G7525" s="2"/>
      <c r="H7525" s="2"/>
      <c r="I7525" s="95"/>
      <c r="J7525" s="2"/>
      <c r="K7525" s="2"/>
      <c r="L7525" s="2"/>
      <c r="M7525" s="2"/>
    </row>
    <row r="7526">
      <c r="A7526" s="54"/>
      <c r="B7526" s="2"/>
      <c r="C7526" s="2"/>
      <c r="D7526" s="2"/>
      <c r="E7526" s="2"/>
      <c r="F7526" s="2"/>
      <c r="G7526" s="2"/>
      <c r="H7526" s="2"/>
      <c r="I7526" s="95"/>
      <c r="J7526" s="2"/>
      <c r="K7526" s="2"/>
      <c r="L7526" s="2"/>
      <c r="M7526" s="2"/>
    </row>
    <row r="7527">
      <c r="A7527" s="54"/>
      <c r="B7527" s="2"/>
      <c r="C7527" s="2"/>
      <c r="D7527" s="2"/>
      <c r="E7527" s="2"/>
      <c r="F7527" s="2"/>
      <c r="G7527" s="2"/>
      <c r="H7527" s="2"/>
      <c r="I7527" s="95"/>
      <c r="J7527" s="2"/>
      <c r="K7527" s="2"/>
      <c r="L7527" s="2"/>
      <c r="M7527" s="2"/>
    </row>
    <row r="7528">
      <c r="A7528" s="54"/>
      <c r="B7528" s="2"/>
      <c r="C7528" s="2"/>
      <c r="D7528" s="2"/>
      <c r="E7528" s="2"/>
      <c r="F7528" s="2"/>
      <c r="G7528" s="2"/>
      <c r="H7528" s="2"/>
      <c r="I7528" s="95"/>
      <c r="J7528" s="2"/>
      <c r="K7528" s="2"/>
      <c r="L7528" s="2"/>
      <c r="M7528" s="2"/>
    </row>
    <row r="7529">
      <c r="A7529" s="54"/>
      <c r="B7529" s="2"/>
      <c r="C7529" s="2"/>
      <c r="D7529" s="2"/>
      <c r="E7529" s="2"/>
      <c r="F7529" s="2"/>
      <c r="G7529" s="2"/>
      <c r="H7529" s="2"/>
      <c r="I7529" s="95"/>
      <c r="J7529" s="2"/>
      <c r="K7529" s="2"/>
      <c r="L7529" s="2"/>
      <c r="M7529" s="2"/>
    </row>
    <row r="7530">
      <c r="A7530" s="54"/>
      <c r="B7530" s="2"/>
      <c r="C7530" s="2"/>
      <c r="D7530" s="2"/>
      <c r="E7530" s="2"/>
      <c r="F7530" s="2"/>
      <c r="G7530" s="2"/>
      <c r="H7530" s="2"/>
      <c r="I7530" s="95"/>
      <c r="J7530" s="2"/>
      <c r="K7530" s="2"/>
      <c r="L7530" s="2"/>
      <c r="M7530" s="2"/>
    </row>
    <row r="7531">
      <c r="A7531" s="54"/>
      <c r="B7531" s="2"/>
      <c r="C7531" s="2"/>
      <c r="D7531" s="2"/>
      <c r="E7531" s="2"/>
      <c r="F7531" s="2"/>
      <c r="G7531" s="2"/>
      <c r="H7531" s="2"/>
      <c r="I7531" s="95"/>
      <c r="J7531" s="2"/>
      <c r="K7531" s="2"/>
      <c r="L7531" s="2"/>
      <c r="M7531" s="2"/>
    </row>
    <row r="7532">
      <c r="A7532" s="54"/>
      <c r="B7532" s="2"/>
      <c r="C7532" s="2"/>
      <c r="D7532" s="2"/>
      <c r="E7532" s="2"/>
      <c r="F7532" s="2"/>
      <c r="G7532" s="2"/>
      <c r="H7532" s="2"/>
      <c r="I7532" s="95"/>
      <c r="J7532" s="2"/>
      <c r="K7532" s="2"/>
      <c r="L7532" s="2"/>
      <c r="M7532" s="2"/>
    </row>
    <row r="7533">
      <c r="A7533" s="54"/>
      <c r="B7533" s="2"/>
      <c r="C7533" s="2"/>
      <c r="D7533" s="2"/>
      <c r="E7533" s="2"/>
      <c r="F7533" s="2"/>
      <c r="G7533" s="2"/>
      <c r="H7533" s="2"/>
      <c r="I7533" s="95"/>
      <c r="J7533" s="2"/>
      <c r="K7533" s="2"/>
      <c r="L7533" s="2"/>
      <c r="M7533" s="2"/>
    </row>
    <row r="7534">
      <c r="A7534" s="54"/>
      <c r="B7534" s="2"/>
      <c r="C7534" s="2"/>
      <c r="D7534" s="2"/>
      <c r="E7534" s="2"/>
      <c r="F7534" s="2"/>
      <c r="G7534" s="2"/>
      <c r="H7534" s="2"/>
      <c r="I7534" s="95"/>
      <c r="J7534" s="2"/>
      <c r="K7534" s="2"/>
      <c r="L7534" s="2"/>
      <c r="M7534" s="2"/>
    </row>
    <row r="7535">
      <c r="A7535" s="54"/>
      <c r="B7535" s="2"/>
      <c r="C7535" s="2"/>
      <c r="D7535" s="2"/>
      <c r="E7535" s="2"/>
      <c r="F7535" s="2"/>
      <c r="G7535" s="2"/>
      <c r="H7535" s="2"/>
      <c r="I7535" s="95"/>
      <c r="J7535" s="2"/>
      <c r="K7535" s="2"/>
      <c r="L7535" s="2"/>
      <c r="M7535" s="2"/>
    </row>
    <row r="7536">
      <c r="A7536" s="54"/>
      <c r="B7536" s="2"/>
      <c r="C7536" s="2"/>
      <c r="D7536" s="2"/>
      <c r="E7536" s="2"/>
      <c r="F7536" s="2"/>
      <c r="G7536" s="2"/>
      <c r="H7536" s="2"/>
      <c r="I7536" s="95"/>
      <c r="J7536" s="2"/>
      <c r="K7536" s="2"/>
      <c r="L7536" s="2"/>
      <c r="M7536" s="2"/>
    </row>
    <row r="7537">
      <c r="A7537" s="54"/>
      <c r="B7537" s="2"/>
      <c r="C7537" s="2"/>
      <c r="D7537" s="2"/>
      <c r="E7537" s="2"/>
      <c r="F7537" s="2"/>
      <c r="G7537" s="2"/>
      <c r="H7537" s="2"/>
      <c r="I7537" s="95"/>
      <c r="J7537" s="2"/>
      <c r="K7537" s="2"/>
      <c r="L7537" s="2"/>
      <c r="M7537" s="2"/>
    </row>
    <row r="7538">
      <c r="A7538" s="54"/>
      <c r="B7538" s="2"/>
      <c r="C7538" s="2"/>
      <c r="D7538" s="2"/>
      <c r="E7538" s="2"/>
      <c r="F7538" s="2"/>
      <c r="G7538" s="2"/>
      <c r="H7538" s="2"/>
      <c r="I7538" s="95"/>
      <c r="J7538" s="2"/>
      <c r="K7538" s="2"/>
      <c r="L7538" s="2"/>
      <c r="M7538" s="2"/>
    </row>
    <row r="7539">
      <c r="A7539" s="54"/>
      <c r="B7539" s="2"/>
      <c r="C7539" s="2"/>
      <c r="D7539" s="2"/>
      <c r="E7539" s="2"/>
      <c r="F7539" s="2"/>
      <c r="G7539" s="2"/>
      <c r="H7539" s="2"/>
      <c r="I7539" s="95"/>
      <c r="J7539" s="2"/>
      <c r="K7539" s="2"/>
      <c r="L7539" s="2"/>
      <c r="M7539" s="2"/>
    </row>
    <row r="7540">
      <c r="A7540" s="54"/>
      <c r="B7540" s="2"/>
      <c r="C7540" s="2"/>
      <c r="D7540" s="2"/>
      <c r="E7540" s="2"/>
      <c r="F7540" s="2"/>
      <c r="G7540" s="2"/>
      <c r="H7540" s="2"/>
      <c r="I7540" s="95"/>
      <c r="J7540" s="2"/>
      <c r="K7540" s="2"/>
      <c r="L7540" s="2"/>
      <c r="M7540" s="2"/>
    </row>
    <row r="7541">
      <c r="A7541" s="54"/>
      <c r="B7541" s="2"/>
      <c r="C7541" s="2"/>
      <c r="D7541" s="2"/>
      <c r="E7541" s="2"/>
      <c r="F7541" s="2"/>
      <c r="G7541" s="2"/>
      <c r="H7541" s="2"/>
      <c r="I7541" s="95"/>
      <c r="J7541" s="2"/>
      <c r="K7541" s="2"/>
      <c r="L7541" s="2"/>
      <c r="M7541" s="2"/>
    </row>
    <row r="7542">
      <c r="A7542" s="54"/>
      <c r="B7542" s="2"/>
      <c r="C7542" s="2"/>
      <c r="D7542" s="2"/>
      <c r="E7542" s="2"/>
      <c r="F7542" s="2"/>
      <c r="G7542" s="2"/>
      <c r="H7542" s="2"/>
      <c r="I7542" s="95"/>
      <c r="J7542" s="2"/>
      <c r="K7542" s="2"/>
      <c r="L7542" s="2"/>
      <c r="M7542" s="2"/>
    </row>
    <row r="7543">
      <c r="A7543" s="54"/>
      <c r="B7543" s="2"/>
      <c r="C7543" s="2"/>
      <c r="D7543" s="2"/>
      <c r="E7543" s="2"/>
      <c r="F7543" s="2"/>
      <c r="G7543" s="2"/>
      <c r="H7543" s="2"/>
      <c r="I7543" s="95"/>
      <c r="J7543" s="2"/>
      <c r="K7543" s="2"/>
      <c r="L7543" s="2"/>
      <c r="M7543" s="2"/>
    </row>
    <row r="7544">
      <c r="A7544" s="54"/>
      <c r="B7544" s="2"/>
      <c r="C7544" s="2"/>
      <c r="D7544" s="2"/>
      <c r="E7544" s="2"/>
      <c r="F7544" s="2"/>
      <c r="G7544" s="2"/>
      <c r="H7544" s="2"/>
      <c r="I7544" s="95"/>
      <c r="J7544" s="2"/>
      <c r="K7544" s="2"/>
      <c r="L7544" s="2"/>
      <c r="M7544" s="2"/>
    </row>
    <row r="7545">
      <c r="A7545" s="54"/>
      <c r="B7545" s="2"/>
      <c r="C7545" s="2"/>
      <c r="D7545" s="2"/>
      <c r="E7545" s="2"/>
      <c r="F7545" s="2"/>
      <c r="G7545" s="2"/>
      <c r="H7545" s="2"/>
      <c r="I7545" s="95"/>
      <c r="J7545" s="2"/>
      <c r="K7545" s="2"/>
      <c r="L7545" s="2"/>
      <c r="M7545" s="2"/>
    </row>
    <row r="7546">
      <c r="A7546" s="54"/>
      <c r="B7546" s="2"/>
      <c r="C7546" s="2"/>
      <c r="D7546" s="2"/>
      <c r="E7546" s="2"/>
      <c r="F7546" s="2"/>
      <c r="G7546" s="2"/>
      <c r="H7546" s="2"/>
      <c r="I7546" s="95"/>
      <c r="J7546" s="2"/>
      <c r="K7546" s="2"/>
      <c r="L7546" s="2"/>
      <c r="M7546" s="2"/>
    </row>
    <row r="7547">
      <c r="A7547" s="54"/>
      <c r="B7547" s="2"/>
      <c r="C7547" s="2"/>
      <c r="D7547" s="2"/>
      <c r="E7547" s="2"/>
      <c r="F7547" s="2"/>
      <c r="G7547" s="2"/>
      <c r="H7547" s="2"/>
      <c r="I7547" s="95"/>
      <c r="J7547" s="2"/>
      <c r="K7547" s="2"/>
      <c r="L7547" s="2"/>
      <c r="M7547" s="2"/>
    </row>
    <row r="7548">
      <c r="A7548" s="54"/>
      <c r="B7548" s="2"/>
      <c r="C7548" s="2"/>
      <c r="D7548" s="2"/>
      <c r="E7548" s="2"/>
      <c r="F7548" s="2"/>
      <c r="G7548" s="2"/>
      <c r="H7548" s="2"/>
      <c r="I7548" s="95"/>
      <c r="J7548" s="2"/>
      <c r="K7548" s="2"/>
      <c r="L7548" s="2"/>
      <c r="M7548" s="2"/>
    </row>
    <row r="7549">
      <c r="A7549" s="54"/>
      <c r="B7549" s="2"/>
      <c r="C7549" s="2"/>
      <c r="D7549" s="2"/>
      <c r="E7549" s="2"/>
      <c r="F7549" s="2"/>
      <c r="G7549" s="2"/>
      <c r="H7549" s="2"/>
      <c r="I7549" s="95"/>
      <c r="J7549" s="2"/>
      <c r="K7549" s="2"/>
      <c r="L7549" s="2"/>
      <c r="M7549" s="2"/>
    </row>
    <row r="7550">
      <c r="A7550" s="54"/>
      <c r="B7550" s="2"/>
      <c r="C7550" s="2"/>
      <c r="D7550" s="2"/>
      <c r="E7550" s="2"/>
      <c r="F7550" s="2"/>
      <c r="G7550" s="2"/>
      <c r="H7550" s="2"/>
      <c r="I7550" s="95"/>
      <c r="J7550" s="2"/>
      <c r="K7550" s="2"/>
      <c r="L7550" s="2"/>
      <c r="M7550" s="2"/>
    </row>
    <row r="7551">
      <c r="A7551" s="54"/>
      <c r="B7551" s="2"/>
      <c r="C7551" s="2"/>
      <c r="D7551" s="2"/>
      <c r="E7551" s="2"/>
      <c r="F7551" s="2"/>
      <c r="G7551" s="2"/>
      <c r="H7551" s="2"/>
      <c r="I7551" s="95"/>
      <c r="J7551" s="2"/>
      <c r="K7551" s="2"/>
      <c r="L7551" s="2"/>
      <c r="M7551" s="2"/>
    </row>
    <row r="7552">
      <c r="A7552" s="54"/>
      <c r="B7552" s="2"/>
      <c r="C7552" s="2"/>
      <c r="D7552" s="2"/>
      <c r="E7552" s="2"/>
      <c r="F7552" s="2"/>
      <c r="G7552" s="2"/>
      <c r="H7552" s="2"/>
      <c r="I7552" s="95"/>
      <c r="J7552" s="2"/>
      <c r="K7552" s="2"/>
      <c r="L7552" s="2"/>
      <c r="M7552" s="2"/>
    </row>
    <row r="7553">
      <c r="A7553" s="54"/>
      <c r="B7553" s="2"/>
      <c r="C7553" s="2"/>
      <c r="D7553" s="2"/>
      <c r="E7553" s="2"/>
      <c r="F7553" s="2"/>
      <c r="G7553" s="2"/>
      <c r="H7553" s="2"/>
      <c r="I7553" s="95"/>
      <c r="J7553" s="2"/>
      <c r="K7553" s="2"/>
      <c r="L7553" s="2"/>
      <c r="M7553" s="2"/>
    </row>
    <row r="7554">
      <c r="A7554" s="54"/>
      <c r="B7554" s="2"/>
      <c r="C7554" s="2"/>
      <c r="D7554" s="2"/>
      <c r="E7554" s="2"/>
      <c r="F7554" s="2"/>
      <c r="G7554" s="2"/>
      <c r="H7554" s="2"/>
      <c r="I7554" s="95"/>
      <c r="J7554" s="2"/>
      <c r="K7554" s="2"/>
      <c r="L7554" s="2"/>
      <c r="M7554" s="2"/>
    </row>
    <row r="7555">
      <c r="A7555" s="54"/>
      <c r="B7555" s="2"/>
      <c r="C7555" s="2"/>
      <c r="D7555" s="2"/>
      <c r="E7555" s="2"/>
      <c r="F7555" s="2"/>
      <c r="G7555" s="2"/>
      <c r="H7555" s="2"/>
      <c r="I7555" s="95"/>
      <c r="J7555" s="2"/>
      <c r="K7555" s="2"/>
      <c r="L7555" s="2"/>
      <c r="M7555" s="2"/>
    </row>
    <row r="7556">
      <c r="A7556" s="54"/>
      <c r="B7556" s="2"/>
      <c r="C7556" s="2"/>
      <c r="D7556" s="2"/>
      <c r="E7556" s="2"/>
      <c r="F7556" s="2"/>
      <c r="G7556" s="2"/>
      <c r="H7556" s="2"/>
      <c r="I7556" s="95"/>
      <c r="J7556" s="2"/>
      <c r="K7556" s="2"/>
      <c r="L7556" s="2"/>
      <c r="M7556" s="2"/>
    </row>
    <row r="7557">
      <c r="A7557" s="54"/>
      <c r="B7557" s="2"/>
      <c r="C7557" s="2"/>
      <c r="D7557" s="2"/>
      <c r="E7557" s="2"/>
      <c r="F7557" s="2"/>
      <c r="G7557" s="2"/>
      <c r="H7557" s="2"/>
      <c r="I7557" s="95"/>
      <c r="J7557" s="2"/>
      <c r="K7557" s="2"/>
      <c r="L7557" s="2"/>
      <c r="M7557" s="2"/>
    </row>
    <row r="7558">
      <c r="A7558" s="54"/>
      <c r="B7558" s="2"/>
      <c r="C7558" s="2"/>
      <c r="D7558" s="2"/>
      <c r="E7558" s="2"/>
      <c r="F7558" s="2"/>
      <c r="G7558" s="2"/>
      <c r="H7558" s="2"/>
      <c r="I7558" s="95"/>
      <c r="J7558" s="2"/>
      <c r="K7558" s="2"/>
      <c r="L7558" s="2"/>
      <c r="M7558" s="2"/>
    </row>
    <row r="7559">
      <c r="A7559" s="54"/>
      <c r="B7559" s="2"/>
      <c r="C7559" s="2"/>
      <c r="D7559" s="2"/>
      <c r="E7559" s="2"/>
      <c r="F7559" s="2"/>
      <c r="G7559" s="2"/>
      <c r="H7559" s="2"/>
      <c r="I7559" s="95"/>
      <c r="J7559" s="2"/>
      <c r="K7559" s="2"/>
      <c r="L7559" s="2"/>
      <c r="M7559" s="2"/>
    </row>
    <row r="7560">
      <c r="A7560" s="54"/>
      <c r="B7560" s="2"/>
      <c r="C7560" s="2"/>
      <c r="D7560" s="2"/>
      <c r="E7560" s="2"/>
      <c r="F7560" s="2"/>
      <c r="G7560" s="2"/>
      <c r="H7560" s="2"/>
      <c r="I7560" s="95"/>
      <c r="J7560" s="2"/>
      <c r="K7560" s="2"/>
      <c r="L7560" s="2"/>
      <c r="M7560" s="2"/>
    </row>
    <row r="7561">
      <c r="A7561" s="54"/>
      <c r="B7561" s="2"/>
      <c r="C7561" s="2"/>
      <c r="D7561" s="2"/>
      <c r="E7561" s="2"/>
      <c r="F7561" s="2"/>
      <c r="G7561" s="2"/>
      <c r="H7561" s="2"/>
      <c r="I7561" s="95"/>
      <c r="J7561" s="2"/>
      <c r="K7561" s="2"/>
      <c r="L7561" s="2"/>
      <c r="M7561" s="2"/>
    </row>
    <row r="7562">
      <c r="A7562" s="54"/>
      <c r="B7562" s="2"/>
      <c r="C7562" s="2"/>
      <c r="D7562" s="2"/>
      <c r="E7562" s="2"/>
      <c r="F7562" s="2"/>
      <c r="G7562" s="2"/>
      <c r="H7562" s="2"/>
      <c r="I7562" s="95"/>
      <c r="J7562" s="2"/>
      <c r="K7562" s="2"/>
      <c r="L7562" s="2"/>
      <c r="M7562" s="2"/>
    </row>
    <row r="7563">
      <c r="A7563" s="54"/>
      <c r="B7563" s="2"/>
      <c r="C7563" s="2"/>
      <c r="D7563" s="2"/>
      <c r="E7563" s="2"/>
      <c r="F7563" s="2"/>
      <c r="G7563" s="2"/>
      <c r="H7563" s="2"/>
      <c r="I7563" s="95"/>
      <c r="J7563" s="2"/>
      <c r="K7563" s="2"/>
      <c r="L7563" s="2"/>
      <c r="M7563" s="2"/>
    </row>
    <row r="7564">
      <c r="A7564" s="54"/>
      <c r="B7564" s="2"/>
      <c r="C7564" s="2"/>
      <c r="D7564" s="2"/>
      <c r="E7564" s="2"/>
      <c r="F7564" s="2"/>
      <c r="G7564" s="2"/>
      <c r="H7564" s="2"/>
      <c r="I7564" s="95"/>
      <c r="J7564" s="2"/>
      <c r="K7564" s="2"/>
      <c r="L7564" s="2"/>
      <c r="M7564" s="2"/>
    </row>
    <row r="7565">
      <c r="A7565" s="54"/>
      <c r="B7565" s="2"/>
      <c r="C7565" s="2"/>
      <c r="D7565" s="2"/>
      <c r="E7565" s="2"/>
      <c r="F7565" s="2"/>
      <c r="G7565" s="2"/>
      <c r="H7565" s="2"/>
      <c r="I7565" s="95"/>
      <c r="J7565" s="2"/>
      <c r="K7565" s="2"/>
      <c r="L7565" s="2"/>
      <c r="M7565" s="2"/>
    </row>
    <row r="7566">
      <c r="A7566" s="54"/>
      <c r="B7566" s="2"/>
      <c r="C7566" s="2"/>
      <c r="D7566" s="2"/>
      <c r="E7566" s="2"/>
      <c r="F7566" s="2"/>
      <c r="G7566" s="2"/>
      <c r="H7566" s="2"/>
      <c r="I7566" s="95"/>
      <c r="J7566" s="2"/>
      <c r="K7566" s="2"/>
      <c r="L7566" s="2"/>
      <c r="M7566" s="2"/>
    </row>
    <row r="7567">
      <c r="A7567" s="54"/>
      <c r="B7567" s="2"/>
      <c r="C7567" s="2"/>
      <c r="D7567" s="2"/>
      <c r="E7567" s="2"/>
      <c r="F7567" s="2"/>
      <c r="G7567" s="2"/>
      <c r="H7567" s="2"/>
      <c r="I7567" s="95"/>
      <c r="J7567" s="2"/>
      <c r="K7567" s="2"/>
      <c r="L7567" s="2"/>
      <c r="M7567" s="2"/>
    </row>
    <row r="7568">
      <c r="A7568" s="54"/>
      <c r="B7568" s="2"/>
      <c r="C7568" s="2"/>
      <c r="D7568" s="2"/>
      <c r="E7568" s="2"/>
      <c r="F7568" s="2"/>
      <c r="G7568" s="2"/>
      <c r="H7568" s="2"/>
      <c r="I7568" s="95"/>
      <c r="J7568" s="2"/>
      <c r="K7568" s="2"/>
      <c r="L7568" s="2"/>
      <c r="M7568" s="2"/>
    </row>
    <row r="7569">
      <c r="A7569" s="54"/>
      <c r="B7569" s="2"/>
      <c r="C7569" s="2"/>
      <c r="D7569" s="2"/>
      <c r="E7569" s="2"/>
      <c r="F7569" s="2"/>
      <c r="G7569" s="2"/>
      <c r="H7569" s="2"/>
      <c r="I7569" s="95"/>
      <c r="J7569" s="2"/>
      <c r="K7569" s="2"/>
      <c r="L7569" s="2"/>
      <c r="M7569" s="2"/>
    </row>
    <row r="7570">
      <c r="A7570" s="54"/>
      <c r="B7570" s="2"/>
      <c r="C7570" s="2"/>
      <c r="D7570" s="2"/>
      <c r="E7570" s="2"/>
      <c r="F7570" s="2"/>
      <c r="G7570" s="2"/>
      <c r="H7570" s="2"/>
      <c r="I7570" s="95"/>
      <c r="J7570" s="2"/>
      <c r="K7570" s="2"/>
      <c r="L7570" s="2"/>
      <c r="M7570" s="2"/>
    </row>
    <row r="7571">
      <c r="A7571" s="54"/>
      <c r="B7571" s="2"/>
      <c r="C7571" s="2"/>
      <c r="D7571" s="2"/>
      <c r="E7571" s="2"/>
      <c r="F7571" s="2"/>
      <c r="G7571" s="2"/>
      <c r="H7571" s="2"/>
      <c r="I7571" s="95"/>
      <c r="J7571" s="2"/>
      <c r="K7571" s="2"/>
      <c r="L7571" s="2"/>
      <c r="M7571" s="2"/>
    </row>
    <row r="7572">
      <c r="A7572" s="54"/>
      <c r="B7572" s="2"/>
      <c r="C7572" s="2"/>
      <c r="D7572" s="2"/>
      <c r="E7572" s="2"/>
      <c r="F7572" s="2"/>
      <c r="G7572" s="2"/>
      <c r="H7572" s="2"/>
      <c r="I7572" s="95"/>
      <c r="J7572" s="2"/>
      <c r="K7572" s="2"/>
      <c r="L7572" s="2"/>
      <c r="M7572" s="2"/>
    </row>
    <row r="7573">
      <c r="A7573" s="54"/>
      <c r="B7573" s="2"/>
      <c r="C7573" s="2"/>
      <c r="D7573" s="2"/>
      <c r="E7573" s="2"/>
      <c r="F7573" s="2"/>
      <c r="G7573" s="2"/>
      <c r="H7573" s="2"/>
      <c r="I7573" s="95"/>
      <c r="J7573" s="2"/>
      <c r="K7573" s="2"/>
      <c r="L7573" s="2"/>
      <c r="M7573" s="2"/>
    </row>
    <row r="7574">
      <c r="A7574" s="54"/>
      <c r="B7574" s="2"/>
      <c r="C7574" s="2"/>
      <c r="D7574" s="2"/>
      <c r="E7574" s="2"/>
      <c r="F7574" s="2"/>
      <c r="G7574" s="2"/>
      <c r="H7574" s="2"/>
      <c r="I7574" s="95"/>
      <c r="J7574" s="2"/>
      <c r="K7574" s="2"/>
      <c r="L7574" s="2"/>
      <c r="M7574" s="2"/>
    </row>
    <row r="7575">
      <c r="A7575" s="54"/>
      <c r="B7575" s="2"/>
      <c r="C7575" s="2"/>
      <c r="D7575" s="2"/>
      <c r="E7575" s="2"/>
      <c r="F7575" s="2"/>
      <c r="G7575" s="2"/>
      <c r="H7575" s="2"/>
      <c r="I7575" s="95"/>
      <c r="J7575" s="2"/>
      <c r="K7575" s="2"/>
      <c r="L7575" s="2"/>
      <c r="M7575" s="2"/>
    </row>
    <row r="7576">
      <c r="A7576" s="54"/>
      <c r="B7576" s="2"/>
      <c r="C7576" s="2"/>
      <c r="D7576" s="2"/>
      <c r="E7576" s="2"/>
      <c r="F7576" s="2"/>
      <c r="G7576" s="2"/>
      <c r="H7576" s="2"/>
      <c r="I7576" s="95"/>
      <c r="J7576" s="2"/>
      <c r="K7576" s="2"/>
      <c r="L7576" s="2"/>
      <c r="M7576" s="2"/>
    </row>
    <row r="7577">
      <c r="A7577" s="54"/>
      <c r="B7577" s="2"/>
      <c r="C7577" s="2"/>
      <c r="D7577" s="2"/>
      <c r="E7577" s="2"/>
      <c r="F7577" s="2"/>
      <c r="G7577" s="2"/>
      <c r="H7577" s="2"/>
      <c r="I7577" s="95"/>
      <c r="J7577" s="2"/>
      <c r="K7577" s="2"/>
      <c r="L7577" s="2"/>
      <c r="M7577" s="2"/>
    </row>
    <row r="7578">
      <c r="A7578" s="54"/>
      <c r="B7578" s="2"/>
      <c r="C7578" s="2"/>
      <c r="D7578" s="2"/>
      <c r="E7578" s="2"/>
      <c r="F7578" s="2"/>
      <c r="G7578" s="2"/>
      <c r="H7578" s="2"/>
      <c r="I7578" s="95"/>
      <c r="J7578" s="2"/>
      <c r="K7578" s="2"/>
      <c r="L7578" s="2"/>
      <c r="M7578" s="2"/>
    </row>
    <row r="7579">
      <c r="A7579" s="54"/>
      <c r="B7579" s="2"/>
      <c r="C7579" s="2"/>
      <c r="D7579" s="2"/>
      <c r="E7579" s="2"/>
      <c r="F7579" s="2"/>
      <c r="G7579" s="2"/>
      <c r="H7579" s="2"/>
      <c r="I7579" s="95"/>
      <c r="J7579" s="2"/>
      <c r="K7579" s="2"/>
      <c r="L7579" s="2"/>
      <c r="M7579" s="2"/>
    </row>
    <row r="7580">
      <c r="A7580" s="54"/>
      <c r="B7580" s="2"/>
      <c r="C7580" s="2"/>
      <c r="D7580" s="2"/>
      <c r="E7580" s="2"/>
      <c r="F7580" s="2"/>
      <c r="G7580" s="2"/>
      <c r="H7580" s="2"/>
      <c r="I7580" s="95"/>
      <c r="J7580" s="2"/>
      <c r="K7580" s="2"/>
      <c r="L7580" s="2"/>
      <c r="M7580" s="2"/>
    </row>
    <row r="7581">
      <c r="A7581" s="54"/>
      <c r="B7581" s="2"/>
      <c r="C7581" s="2"/>
      <c r="D7581" s="2"/>
      <c r="E7581" s="2"/>
      <c r="F7581" s="2"/>
      <c r="G7581" s="2"/>
      <c r="H7581" s="2"/>
      <c r="I7581" s="95"/>
      <c r="J7581" s="2"/>
      <c r="K7581" s="2"/>
      <c r="L7581" s="2"/>
      <c r="M7581" s="2"/>
    </row>
    <row r="7582">
      <c r="A7582" s="54"/>
      <c r="B7582" s="2"/>
      <c r="C7582" s="2"/>
      <c r="D7582" s="2"/>
      <c r="E7582" s="2"/>
      <c r="F7582" s="2"/>
      <c r="G7582" s="2"/>
      <c r="H7582" s="2"/>
      <c r="I7582" s="95"/>
      <c r="J7582" s="2"/>
      <c r="K7582" s="2"/>
      <c r="L7582" s="2"/>
      <c r="M7582" s="2"/>
    </row>
    <row r="7583">
      <c r="A7583" s="54"/>
      <c r="B7583" s="2"/>
      <c r="C7583" s="2"/>
      <c r="D7583" s="2"/>
      <c r="E7583" s="2"/>
      <c r="F7583" s="2"/>
      <c r="G7583" s="2"/>
      <c r="H7583" s="2"/>
      <c r="I7583" s="95"/>
      <c r="J7583" s="2"/>
      <c r="K7583" s="2"/>
      <c r="L7583" s="2"/>
      <c r="M7583" s="2"/>
    </row>
    <row r="7584">
      <c r="A7584" s="54"/>
      <c r="B7584" s="2"/>
      <c r="C7584" s="2"/>
      <c r="D7584" s="2"/>
      <c r="E7584" s="2"/>
      <c r="F7584" s="2"/>
      <c r="G7584" s="2"/>
      <c r="H7584" s="2"/>
      <c r="I7584" s="95"/>
      <c r="J7584" s="2"/>
      <c r="K7584" s="2"/>
      <c r="L7584" s="2"/>
      <c r="M7584" s="2"/>
    </row>
    <row r="7585">
      <c r="A7585" s="54"/>
      <c r="B7585" s="2"/>
      <c r="C7585" s="2"/>
      <c r="D7585" s="2"/>
      <c r="E7585" s="2"/>
      <c r="F7585" s="2"/>
      <c r="G7585" s="2"/>
      <c r="H7585" s="2"/>
      <c r="I7585" s="95"/>
      <c r="J7585" s="2"/>
      <c r="K7585" s="2"/>
      <c r="L7585" s="2"/>
      <c r="M7585" s="2"/>
    </row>
    <row r="7586">
      <c r="A7586" s="54"/>
      <c r="B7586" s="2"/>
      <c r="C7586" s="2"/>
      <c r="D7586" s="2"/>
      <c r="E7586" s="2"/>
      <c r="F7586" s="2"/>
      <c r="G7586" s="2"/>
      <c r="H7586" s="2"/>
      <c r="I7586" s="95"/>
      <c r="J7586" s="2"/>
      <c r="K7586" s="2"/>
      <c r="L7586" s="2"/>
      <c r="M7586" s="2"/>
    </row>
    <row r="7587">
      <c r="A7587" s="54"/>
      <c r="B7587" s="2"/>
      <c r="C7587" s="2"/>
      <c r="D7587" s="2"/>
      <c r="E7587" s="2"/>
      <c r="F7587" s="2"/>
      <c r="G7587" s="2"/>
      <c r="H7587" s="2"/>
      <c r="I7587" s="95"/>
      <c r="J7587" s="2"/>
      <c r="K7587" s="2"/>
      <c r="L7587" s="2"/>
      <c r="M7587" s="2"/>
    </row>
    <row r="7588">
      <c r="A7588" s="54"/>
      <c r="B7588" s="2"/>
      <c r="C7588" s="2"/>
      <c r="D7588" s="2"/>
      <c r="E7588" s="2"/>
      <c r="F7588" s="2"/>
      <c r="G7588" s="2"/>
      <c r="H7588" s="2"/>
      <c r="I7588" s="95"/>
      <c r="J7588" s="2"/>
      <c r="K7588" s="2"/>
      <c r="L7588" s="2"/>
      <c r="M7588" s="2"/>
    </row>
    <row r="7589">
      <c r="A7589" s="54"/>
      <c r="B7589" s="2"/>
      <c r="C7589" s="2"/>
      <c r="D7589" s="2"/>
      <c r="E7589" s="2"/>
      <c r="F7589" s="2"/>
      <c r="G7589" s="2"/>
      <c r="H7589" s="2"/>
      <c r="I7589" s="95"/>
      <c r="J7589" s="2"/>
      <c r="K7589" s="2"/>
      <c r="L7589" s="2"/>
      <c r="M7589" s="2"/>
    </row>
    <row r="7590">
      <c r="A7590" s="54"/>
      <c r="B7590" s="2"/>
      <c r="C7590" s="2"/>
      <c r="D7590" s="2"/>
      <c r="E7590" s="2"/>
      <c r="F7590" s="2"/>
      <c r="G7590" s="2"/>
      <c r="H7590" s="2"/>
      <c r="I7590" s="95"/>
      <c r="J7590" s="2"/>
      <c r="K7590" s="2"/>
      <c r="L7590" s="2"/>
      <c r="M7590" s="2"/>
    </row>
    <row r="7591">
      <c r="A7591" s="54"/>
      <c r="B7591" s="2"/>
      <c r="C7591" s="2"/>
      <c r="D7591" s="2"/>
      <c r="E7591" s="2"/>
      <c r="F7591" s="2"/>
      <c r="G7591" s="2"/>
      <c r="H7591" s="2"/>
      <c r="I7591" s="95"/>
      <c r="J7591" s="2"/>
      <c r="K7591" s="2"/>
      <c r="L7591" s="2"/>
      <c r="M7591" s="2"/>
    </row>
    <row r="7592">
      <c r="A7592" s="54"/>
      <c r="B7592" s="2"/>
      <c r="C7592" s="2"/>
      <c r="D7592" s="2"/>
      <c r="E7592" s="2"/>
      <c r="F7592" s="2"/>
      <c r="G7592" s="2"/>
      <c r="H7592" s="2"/>
      <c r="I7592" s="95"/>
      <c r="J7592" s="2"/>
      <c r="K7592" s="2"/>
      <c r="L7592" s="2"/>
      <c r="M7592" s="2"/>
    </row>
    <row r="7593">
      <c r="A7593" s="54"/>
      <c r="B7593" s="2"/>
      <c r="C7593" s="2"/>
      <c r="D7593" s="2"/>
      <c r="E7593" s="2"/>
      <c r="F7593" s="2"/>
      <c r="G7593" s="2"/>
      <c r="H7593" s="2"/>
      <c r="I7593" s="95"/>
      <c r="J7593" s="2"/>
      <c r="K7593" s="2"/>
      <c r="L7593" s="2"/>
      <c r="M7593" s="2"/>
    </row>
    <row r="7594">
      <c r="A7594" s="54"/>
      <c r="B7594" s="2"/>
      <c r="C7594" s="2"/>
      <c r="D7594" s="2"/>
      <c r="E7594" s="2"/>
      <c r="F7594" s="2"/>
      <c r="G7594" s="2"/>
      <c r="H7594" s="2"/>
      <c r="I7594" s="95"/>
      <c r="J7594" s="2"/>
      <c r="K7594" s="2"/>
      <c r="L7594" s="2"/>
      <c r="M7594" s="2"/>
    </row>
    <row r="7595">
      <c r="A7595" s="54"/>
      <c r="B7595" s="2"/>
      <c r="C7595" s="2"/>
      <c r="D7595" s="2"/>
      <c r="E7595" s="2"/>
      <c r="F7595" s="2"/>
      <c r="G7595" s="2"/>
      <c r="H7595" s="2"/>
      <c r="I7595" s="95"/>
      <c r="J7595" s="2"/>
      <c r="K7595" s="2"/>
      <c r="L7595" s="2"/>
      <c r="M7595" s="2"/>
    </row>
    <row r="7596">
      <c r="A7596" s="54"/>
      <c r="B7596" s="2"/>
      <c r="C7596" s="2"/>
      <c r="D7596" s="2"/>
      <c r="E7596" s="2"/>
      <c r="F7596" s="2"/>
      <c r="G7596" s="2"/>
      <c r="H7596" s="2"/>
      <c r="I7596" s="95"/>
      <c r="J7596" s="2"/>
      <c r="K7596" s="2"/>
      <c r="L7596" s="2"/>
      <c r="M7596" s="2"/>
    </row>
    <row r="7597">
      <c r="A7597" s="54"/>
      <c r="B7597" s="2"/>
      <c r="C7597" s="2"/>
      <c r="D7597" s="2"/>
      <c r="E7597" s="2"/>
      <c r="F7597" s="2"/>
      <c r="G7597" s="2"/>
      <c r="H7597" s="2"/>
      <c r="I7597" s="95"/>
      <c r="J7597" s="2"/>
      <c r="K7597" s="2"/>
      <c r="L7597" s="2"/>
      <c r="M7597" s="2"/>
    </row>
    <row r="7598">
      <c r="A7598" s="54"/>
      <c r="B7598" s="2"/>
      <c r="C7598" s="2"/>
      <c r="D7598" s="2"/>
      <c r="E7598" s="2"/>
      <c r="F7598" s="2"/>
      <c r="G7598" s="2"/>
      <c r="H7598" s="2"/>
      <c r="I7598" s="95"/>
      <c r="J7598" s="2"/>
      <c r="K7598" s="2"/>
      <c r="L7598" s="2"/>
      <c r="M7598" s="2"/>
    </row>
    <row r="7599">
      <c r="A7599" s="54"/>
      <c r="B7599" s="2"/>
      <c r="C7599" s="2"/>
      <c r="D7599" s="2"/>
      <c r="E7599" s="2"/>
      <c r="F7599" s="2"/>
      <c r="G7599" s="2"/>
      <c r="H7599" s="2"/>
      <c r="I7599" s="95"/>
      <c r="J7599" s="2"/>
      <c r="K7599" s="2"/>
      <c r="L7599" s="2"/>
      <c r="M7599" s="2"/>
    </row>
    <row r="7600">
      <c r="A7600" s="54"/>
      <c r="B7600" s="2"/>
      <c r="C7600" s="2"/>
      <c r="D7600" s="2"/>
      <c r="E7600" s="2"/>
      <c r="F7600" s="2"/>
      <c r="G7600" s="2"/>
      <c r="H7600" s="2"/>
      <c r="I7600" s="95"/>
      <c r="J7600" s="2"/>
      <c r="K7600" s="2"/>
      <c r="L7600" s="2"/>
      <c r="M7600" s="2"/>
    </row>
  </sheetData>
  <dataValidations>
    <dataValidation type="list" allowBlank="1" showErrorMessage="1" sqref="C2:C7600">
      <formula1>"VERIFIED,RETRO_SYSTEMATIC,PARTIAL,PENDING"</formula1>
    </dataValidation>
    <dataValidation type="decimal" allowBlank="1" showDropDown="1" showErrorMessage="1" sqref="D2:D7600">
      <formula1>0.0</formula1>
      <formula2>1.0</formula2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G15"/>
    <hyperlink r:id="rId16" ref="F16"/>
    <hyperlink r:id="rId17" ref="F17"/>
    <hyperlink r:id="rId18" ref="F18"/>
    <hyperlink r:id="rId19" ref="F19"/>
    <hyperlink r:id="rId20" ref="F20"/>
    <hyperlink r:id="rId21" ref="F21"/>
    <hyperlink r:id="rId22" ref="F22"/>
    <hyperlink r:id="rId23" ref="F23"/>
    <hyperlink r:id="rId24" ref="F24"/>
    <hyperlink r:id="rId25" ref="F25"/>
    <hyperlink r:id="rId26" ref="F26"/>
    <hyperlink r:id="rId27" ref="F27"/>
    <hyperlink r:id="rId28" ref="G27"/>
    <hyperlink r:id="rId29" ref="F28"/>
    <hyperlink r:id="rId30" ref="F29"/>
    <hyperlink r:id="rId31" ref="F30"/>
    <hyperlink r:id="rId32" ref="G30"/>
    <hyperlink r:id="rId33" ref="F31"/>
    <hyperlink r:id="rId34" ref="F32"/>
    <hyperlink r:id="rId35" ref="F33"/>
    <hyperlink r:id="rId36" ref="F34"/>
    <hyperlink r:id="rId37" ref="F35"/>
    <hyperlink r:id="rId38" ref="F36"/>
    <hyperlink r:id="rId39" ref="F37"/>
    <hyperlink r:id="rId40" ref="F38"/>
    <hyperlink r:id="rId41" ref="F39"/>
    <hyperlink r:id="rId42" ref="F40"/>
    <hyperlink r:id="rId43" ref="F41"/>
    <hyperlink r:id="rId44" ref="F42"/>
    <hyperlink r:id="rId45" ref="F43"/>
    <hyperlink r:id="rId46" ref="F44"/>
    <hyperlink r:id="rId47" ref="G44"/>
    <hyperlink r:id="rId48" ref="F45"/>
    <hyperlink r:id="rId49" ref="F46"/>
    <hyperlink r:id="rId50" ref="F47"/>
    <hyperlink r:id="rId51" ref="F48"/>
    <hyperlink r:id="rId52" ref="F49"/>
    <hyperlink r:id="rId53" ref="F50"/>
    <hyperlink r:id="rId54" ref="G50"/>
    <hyperlink r:id="rId55" ref="F51"/>
    <hyperlink r:id="rId56" ref="F52"/>
    <hyperlink r:id="rId57" ref="F53"/>
    <hyperlink r:id="rId58" ref="F54"/>
    <hyperlink r:id="rId59" ref="F55"/>
    <hyperlink r:id="rId60" ref="F56"/>
    <hyperlink r:id="rId61" ref="F57"/>
    <hyperlink r:id="rId62" ref="F58"/>
    <hyperlink r:id="rId63" ref="F59"/>
    <hyperlink r:id="rId64" ref="F60"/>
    <hyperlink r:id="rId65" ref="F61"/>
    <hyperlink r:id="rId66" ref="G61"/>
    <hyperlink r:id="rId67" ref="F62"/>
    <hyperlink r:id="rId68" ref="F63"/>
    <hyperlink r:id="rId69" ref="F64"/>
    <hyperlink r:id="rId70" ref="F65"/>
    <hyperlink r:id="rId71" ref="G65"/>
    <hyperlink r:id="rId72" ref="F66"/>
    <hyperlink r:id="rId73" ref="F67"/>
    <hyperlink r:id="rId74" ref="F68"/>
    <hyperlink r:id="rId75" ref="F69"/>
    <hyperlink r:id="rId76" ref="F70"/>
    <hyperlink r:id="rId77" ref="F71"/>
    <hyperlink r:id="rId78" ref="F72"/>
    <hyperlink r:id="rId79" ref="G72"/>
    <hyperlink r:id="rId80" ref="F73"/>
    <hyperlink r:id="rId81" ref="F74"/>
    <hyperlink r:id="rId82" ref="F75"/>
    <hyperlink r:id="rId83" ref="F76"/>
    <hyperlink r:id="rId84" ref="F77"/>
    <hyperlink r:id="rId85" ref="F78"/>
    <hyperlink r:id="rId86" ref="F79"/>
    <hyperlink r:id="rId87" ref="F80"/>
    <hyperlink r:id="rId88" ref="F81"/>
    <hyperlink r:id="rId89" ref="F82"/>
    <hyperlink r:id="rId90" ref="F83"/>
    <hyperlink r:id="rId91" ref="F84"/>
    <hyperlink r:id="rId92" ref="F85"/>
    <hyperlink r:id="rId93" ref="F86"/>
    <hyperlink r:id="rId94" ref="F87"/>
    <hyperlink r:id="rId95" ref="F88"/>
    <hyperlink r:id="rId96" ref="F89"/>
    <hyperlink r:id="rId97" ref="F90"/>
    <hyperlink r:id="rId98" ref="F91"/>
    <hyperlink r:id="rId99" ref="F92"/>
    <hyperlink r:id="rId100" ref="F93"/>
    <hyperlink r:id="rId101" ref="G93"/>
    <hyperlink r:id="rId102" ref="F94"/>
    <hyperlink r:id="rId103" ref="F95"/>
    <hyperlink r:id="rId104" ref="F96"/>
    <hyperlink r:id="rId105" ref="F97"/>
    <hyperlink r:id="rId106" ref="F98"/>
    <hyperlink r:id="rId107" ref="F99"/>
    <hyperlink r:id="rId108" ref="F100"/>
    <hyperlink r:id="rId109" ref="F101"/>
    <hyperlink r:id="rId110" ref="F102"/>
    <hyperlink r:id="rId111" ref="F103"/>
    <hyperlink r:id="rId112" ref="F104"/>
    <hyperlink r:id="rId113" ref="F105"/>
    <hyperlink r:id="rId114" ref="F106"/>
    <hyperlink r:id="rId115" ref="G106"/>
    <hyperlink r:id="rId116" ref="F107"/>
    <hyperlink r:id="rId117" ref="F108"/>
    <hyperlink r:id="rId118" ref="F109"/>
    <hyperlink r:id="rId119" ref="F110"/>
    <hyperlink r:id="rId120" ref="G110"/>
    <hyperlink r:id="rId121" ref="F111"/>
    <hyperlink r:id="rId122" ref="F112"/>
    <hyperlink r:id="rId123" ref="F113"/>
    <hyperlink r:id="rId124" ref="F114"/>
    <hyperlink r:id="rId125" ref="F115"/>
    <hyperlink r:id="rId126" ref="F116"/>
    <hyperlink r:id="rId127" ref="F117"/>
    <hyperlink r:id="rId128" ref="G117"/>
    <hyperlink r:id="rId129" ref="F118"/>
    <hyperlink r:id="rId130" ref="F119"/>
    <hyperlink r:id="rId131" ref="F120"/>
    <hyperlink r:id="rId132" ref="F121"/>
    <hyperlink r:id="rId133" ref="G121"/>
    <hyperlink r:id="rId134" ref="F122"/>
    <hyperlink r:id="rId135" ref="F123"/>
    <hyperlink r:id="rId136" ref="F124"/>
    <hyperlink r:id="rId137" ref="F125"/>
    <hyperlink r:id="rId138" ref="F126"/>
    <hyperlink r:id="rId139" ref="F127"/>
    <hyperlink r:id="rId140" ref="F128"/>
    <hyperlink r:id="rId141" ref="F129"/>
    <hyperlink r:id="rId142" ref="F130"/>
    <hyperlink r:id="rId143" ref="F131"/>
    <hyperlink r:id="rId144" ref="G131"/>
    <hyperlink r:id="rId145" ref="F132"/>
    <hyperlink r:id="rId146" ref="F133"/>
    <hyperlink r:id="rId147" ref="F134"/>
    <hyperlink r:id="rId148" ref="F135"/>
    <hyperlink r:id="rId149" ref="F136"/>
    <hyperlink r:id="rId150" ref="F137"/>
    <hyperlink r:id="rId151" ref="F138"/>
    <hyperlink r:id="rId152" ref="F139"/>
    <hyperlink r:id="rId153" ref="F140"/>
    <hyperlink r:id="rId154" ref="G140"/>
    <hyperlink r:id="rId155" ref="F141"/>
    <hyperlink r:id="rId156" ref="F142"/>
    <hyperlink r:id="rId157" ref="F143"/>
    <hyperlink r:id="rId158" ref="F144"/>
    <hyperlink r:id="rId159" ref="F145"/>
    <hyperlink r:id="rId160" ref="F146"/>
    <hyperlink r:id="rId161" ref="F147"/>
    <hyperlink r:id="rId162" ref="F148"/>
    <hyperlink r:id="rId163" ref="F149"/>
    <hyperlink r:id="rId164" ref="F150"/>
    <hyperlink r:id="rId165" ref="F151"/>
    <hyperlink r:id="rId166" ref="F152"/>
    <hyperlink r:id="rId167" ref="F153"/>
    <hyperlink r:id="rId168" ref="F154"/>
    <hyperlink r:id="rId169" ref="F155"/>
    <hyperlink r:id="rId170" ref="F156"/>
    <hyperlink r:id="rId171" ref="F157"/>
    <hyperlink r:id="rId172" ref="F158"/>
    <hyperlink r:id="rId173" ref="F159"/>
    <hyperlink r:id="rId174" ref="F160"/>
    <hyperlink r:id="rId175" ref="F161"/>
    <hyperlink r:id="rId176" ref="F162"/>
    <hyperlink r:id="rId177" ref="F163"/>
    <hyperlink r:id="rId178" ref="G163"/>
    <hyperlink r:id="rId179" ref="F164"/>
    <hyperlink r:id="rId180" ref="F165"/>
    <hyperlink r:id="rId181" ref="F166"/>
    <hyperlink r:id="rId182" ref="F167"/>
    <hyperlink r:id="rId183" ref="F168"/>
    <hyperlink r:id="rId184" ref="F169"/>
    <hyperlink r:id="rId185" ref="F170"/>
    <hyperlink r:id="rId186" ref="G170"/>
    <hyperlink r:id="rId187" ref="F171"/>
    <hyperlink r:id="rId188" ref="F172"/>
    <hyperlink r:id="rId189" ref="F173"/>
    <hyperlink r:id="rId190" ref="F174"/>
    <hyperlink r:id="rId191" ref="F175"/>
    <hyperlink r:id="rId192" ref="F176"/>
    <hyperlink r:id="rId193" ref="F177"/>
    <hyperlink r:id="rId194" ref="F178"/>
    <hyperlink r:id="rId195" ref="F179"/>
    <hyperlink r:id="rId196" ref="F180"/>
    <hyperlink r:id="rId197" ref="F181"/>
    <hyperlink r:id="rId198" ref="F182"/>
    <hyperlink r:id="rId199" ref="F183"/>
    <hyperlink r:id="rId200" ref="F184"/>
    <hyperlink r:id="rId201" ref="F185"/>
    <hyperlink r:id="rId202" ref="F186"/>
    <hyperlink r:id="rId203" ref="F187"/>
    <hyperlink r:id="rId204" ref="F188"/>
    <hyperlink r:id="rId205" ref="F189"/>
    <hyperlink r:id="rId206" ref="F190"/>
    <hyperlink r:id="rId207" ref="F191"/>
    <hyperlink r:id="rId208" ref="F192"/>
    <hyperlink r:id="rId209" ref="F193"/>
    <hyperlink r:id="rId210" ref="F194"/>
    <hyperlink r:id="rId211" ref="F195"/>
    <hyperlink r:id="rId212" ref="F196"/>
    <hyperlink r:id="rId213" ref="F197"/>
    <hyperlink r:id="rId214" ref="F198"/>
    <hyperlink r:id="rId215" ref="F199"/>
    <hyperlink r:id="rId216" ref="F200"/>
    <hyperlink r:id="rId217" ref="F201"/>
    <hyperlink r:id="rId218" ref="F202"/>
    <hyperlink r:id="rId219" ref="F203"/>
    <hyperlink r:id="rId220" ref="G203"/>
    <hyperlink r:id="rId221" ref="F204"/>
    <hyperlink r:id="rId222" ref="F205"/>
    <hyperlink r:id="rId223" ref="F206"/>
    <hyperlink r:id="rId224" ref="F207"/>
    <hyperlink r:id="rId225" ref="F208"/>
    <hyperlink r:id="rId226" ref="F209"/>
    <hyperlink r:id="rId227" ref="F210"/>
    <hyperlink r:id="rId228" ref="F211"/>
    <hyperlink r:id="rId229" ref="F212"/>
    <hyperlink r:id="rId230" ref="F213"/>
    <hyperlink r:id="rId231" ref="F214"/>
    <hyperlink r:id="rId232" ref="F215"/>
    <hyperlink r:id="rId233" ref="F216"/>
    <hyperlink r:id="rId234" ref="F217"/>
    <hyperlink r:id="rId235" ref="F218"/>
    <hyperlink r:id="rId236" ref="F219"/>
    <hyperlink r:id="rId237" ref="F220"/>
    <hyperlink r:id="rId238" ref="F221"/>
    <hyperlink r:id="rId239" ref="F222"/>
    <hyperlink r:id="rId240" ref="F223"/>
    <hyperlink r:id="rId241" ref="F224"/>
    <hyperlink r:id="rId242" ref="F225"/>
    <hyperlink r:id="rId243" ref="F226"/>
    <hyperlink r:id="rId244" ref="F227"/>
    <hyperlink r:id="rId245" ref="F228"/>
    <hyperlink r:id="rId246" ref="F229"/>
    <hyperlink r:id="rId247" ref="F230"/>
    <hyperlink r:id="rId248" ref="F231"/>
    <hyperlink r:id="rId249" ref="G231"/>
    <hyperlink r:id="rId250" ref="F232"/>
    <hyperlink r:id="rId251" ref="F233"/>
    <hyperlink r:id="rId252" ref="F234"/>
    <hyperlink r:id="rId253" ref="F235"/>
    <hyperlink r:id="rId254" ref="F236"/>
    <hyperlink r:id="rId255" ref="F237"/>
    <hyperlink r:id="rId256" ref="F238"/>
    <hyperlink r:id="rId257" ref="F239"/>
    <hyperlink r:id="rId258" ref="F240"/>
    <hyperlink r:id="rId259" ref="F241"/>
    <hyperlink r:id="rId260" ref="G241"/>
    <hyperlink r:id="rId261" ref="F242"/>
    <hyperlink r:id="rId262" ref="F243"/>
    <hyperlink r:id="rId263" ref="F244"/>
    <hyperlink r:id="rId264" ref="F245"/>
    <hyperlink r:id="rId265" ref="F246"/>
    <hyperlink r:id="rId266" ref="F247"/>
    <hyperlink r:id="rId267" ref="F248"/>
    <hyperlink r:id="rId268" ref="F249"/>
    <hyperlink r:id="rId269" ref="F250"/>
    <hyperlink r:id="rId270" ref="F251"/>
    <hyperlink r:id="rId271" ref="F252"/>
    <hyperlink r:id="rId272" ref="F253"/>
    <hyperlink r:id="rId273" ref="F254"/>
    <hyperlink r:id="rId274" ref="G254"/>
    <hyperlink r:id="rId275" ref="F255"/>
    <hyperlink r:id="rId276" ref="F256"/>
    <hyperlink r:id="rId277" ref="F257"/>
    <hyperlink r:id="rId278" ref="F258"/>
    <hyperlink r:id="rId279" ref="F259"/>
    <hyperlink r:id="rId280" ref="F260"/>
    <hyperlink r:id="rId281" ref="F261"/>
    <hyperlink r:id="rId282" ref="F262"/>
    <hyperlink r:id="rId283" ref="F263"/>
    <hyperlink r:id="rId284" ref="G263"/>
    <hyperlink r:id="rId285" ref="F264"/>
    <hyperlink r:id="rId286" ref="F265"/>
    <hyperlink r:id="rId287" ref="G265"/>
    <hyperlink r:id="rId288" ref="F266"/>
    <hyperlink r:id="rId289" ref="F267"/>
    <hyperlink r:id="rId290" ref="F268"/>
    <hyperlink r:id="rId291" ref="F269"/>
    <hyperlink r:id="rId292" ref="F270"/>
    <hyperlink r:id="rId293" ref="F271"/>
    <hyperlink r:id="rId294" ref="G271"/>
    <hyperlink r:id="rId295" ref="F272"/>
    <hyperlink r:id="rId296" ref="F273"/>
    <hyperlink r:id="rId297" ref="G273"/>
    <hyperlink r:id="rId298" ref="F274"/>
    <hyperlink r:id="rId299" ref="F275"/>
    <hyperlink r:id="rId300" ref="F276"/>
    <hyperlink r:id="rId301" ref="G276"/>
    <hyperlink r:id="rId302" ref="F277"/>
    <hyperlink r:id="rId303" ref="F278"/>
    <hyperlink r:id="rId304" ref="F279"/>
    <hyperlink r:id="rId305" ref="F280"/>
    <hyperlink r:id="rId306" ref="F281"/>
    <hyperlink r:id="rId307" ref="F282"/>
    <hyperlink r:id="rId308" ref="F283"/>
    <hyperlink r:id="rId309" ref="F284"/>
    <hyperlink r:id="rId310" ref="G284"/>
    <hyperlink r:id="rId311" ref="F285"/>
    <hyperlink r:id="rId312" ref="F286"/>
    <hyperlink r:id="rId313" ref="G286"/>
    <hyperlink r:id="rId314" ref="F287"/>
    <hyperlink r:id="rId315" ref="F288"/>
    <hyperlink r:id="rId316" ref="F289"/>
    <hyperlink r:id="rId317" ref="G289"/>
    <hyperlink r:id="rId318" ref="F290"/>
    <hyperlink r:id="rId319" ref="F291"/>
    <hyperlink r:id="rId320" ref="F292"/>
    <hyperlink r:id="rId321" ref="G292"/>
    <hyperlink r:id="rId322" ref="F293"/>
    <hyperlink r:id="rId323" ref="F294"/>
    <hyperlink r:id="rId324" ref="G294"/>
    <hyperlink r:id="rId325" ref="F295"/>
    <hyperlink r:id="rId326" ref="F296"/>
    <hyperlink r:id="rId327" ref="F297"/>
    <hyperlink r:id="rId328" ref="G297"/>
    <hyperlink r:id="rId329" ref="F298"/>
    <hyperlink r:id="rId330" ref="F299"/>
    <hyperlink r:id="rId331" ref="F300"/>
    <hyperlink r:id="rId332" ref="F301"/>
    <hyperlink r:id="rId333" ref="F302"/>
    <hyperlink r:id="rId334" ref="G302"/>
    <hyperlink r:id="rId335" ref="F303"/>
    <hyperlink r:id="rId336" ref="F304"/>
    <hyperlink r:id="rId337" ref="F305"/>
    <hyperlink r:id="rId338" ref="F306"/>
    <hyperlink r:id="rId339" ref="F307"/>
    <hyperlink r:id="rId340" ref="F308"/>
    <hyperlink r:id="rId341" ref="G308"/>
    <hyperlink r:id="rId342" ref="F309"/>
    <hyperlink r:id="rId343" ref="F310"/>
    <hyperlink r:id="rId344" ref="G310"/>
    <hyperlink r:id="rId345" ref="F311"/>
    <hyperlink r:id="rId346" ref="F312"/>
    <hyperlink r:id="rId347" ref="F313"/>
    <hyperlink r:id="rId348" ref="F314"/>
    <hyperlink r:id="rId349" ref="G314"/>
    <hyperlink r:id="rId350" ref="F315"/>
    <hyperlink r:id="rId351" ref="F316"/>
    <hyperlink r:id="rId352" ref="F317"/>
    <hyperlink r:id="rId353" ref="G317"/>
    <hyperlink r:id="rId354" ref="F318"/>
    <hyperlink r:id="rId355" ref="F319"/>
    <hyperlink r:id="rId356" ref="F320"/>
    <hyperlink r:id="rId357" ref="G320"/>
    <hyperlink r:id="rId358" ref="F321"/>
    <hyperlink r:id="rId359" ref="F322"/>
    <hyperlink r:id="rId360" ref="F323"/>
    <hyperlink r:id="rId361" ref="F324"/>
    <hyperlink r:id="rId362" ref="F325"/>
    <hyperlink r:id="rId363" ref="G325"/>
    <hyperlink r:id="rId364" ref="F326"/>
    <hyperlink r:id="rId365" ref="F327"/>
    <hyperlink r:id="rId366" ref="F328"/>
    <hyperlink r:id="rId367" ref="F329"/>
    <hyperlink r:id="rId368" ref="G329"/>
    <hyperlink r:id="rId369" ref="F330"/>
    <hyperlink r:id="rId370" ref="F331"/>
    <hyperlink r:id="rId371" ref="G331"/>
    <hyperlink r:id="rId372" ref="F332"/>
    <hyperlink r:id="rId373" ref="F333"/>
    <hyperlink r:id="rId374" ref="F334"/>
    <hyperlink r:id="rId375" ref="F335"/>
    <hyperlink r:id="rId376" ref="F336"/>
    <hyperlink r:id="rId377" ref="G336"/>
    <hyperlink r:id="rId378" ref="F337"/>
    <hyperlink r:id="rId379" ref="F338"/>
    <hyperlink r:id="rId380" ref="F339"/>
    <hyperlink r:id="rId381" ref="F340"/>
    <hyperlink r:id="rId382" ref="F341"/>
    <hyperlink r:id="rId383" ref="G341"/>
    <hyperlink r:id="rId384" ref="F342"/>
    <hyperlink r:id="rId385" ref="F343"/>
    <hyperlink r:id="rId386" ref="F344"/>
    <hyperlink r:id="rId387" ref="F345"/>
    <hyperlink r:id="rId388" ref="F346"/>
    <hyperlink r:id="rId389" ref="F347"/>
    <hyperlink r:id="rId390" ref="F348"/>
    <hyperlink r:id="rId391" ref="G348"/>
    <hyperlink r:id="rId392" ref="F349"/>
    <hyperlink r:id="rId393" ref="F350"/>
    <hyperlink r:id="rId394" ref="F351"/>
    <hyperlink r:id="rId395" ref="F352"/>
    <hyperlink r:id="rId396" ref="F353"/>
    <hyperlink r:id="rId397" ref="F354"/>
    <hyperlink r:id="rId398" ref="F355"/>
    <hyperlink r:id="rId399" ref="F356"/>
    <hyperlink r:id="rId400" ref="F357"/>
    <hyperlink r:id="rId401" ref="G357"/>
    <hyperlink r:id="rId402" ref="F358"/>
    <hyperlink r:id="rId403" ref="G358"/>
    <hyperlink r:id="rId404" ref="F359"/>
    <hyperlink r:id="rId405" ref="F360"/>
    <hyperlink r:id="rId406" ref="F361"/>
    <hyperlink r:id="rId407" ref="F362"/>
    <hyperlink r:id="rId408" ref="F363"/>
    <hyperlink r:id="rId409" ref="F364"/>
    <hyperlink r:id="rId410" ref="G364"/>
    <hyperlink r:id="rId411" ref="F365"/>
    <hyperlink r:id="rId412" ref="F366"/>
    <hyperlink r:id="rId413" ref="G366"/>
    <hyperlink r:id="rId414" ref="F390"/>
    <hyperlink r:id="rId415" ref="G390"/>
    <hyperlink r:id="rId416" ref="F413"/>
    <hyperlink r:id="rId417" ref="G413"/>
    <hyperlink r:id="rId418" ref="F423"/>
    <hyperlink r:id="rId419" ref="F428"/>
    <hyperlink r:id="rId420" ref="G428"/>
    <hyperlink r:id="rId421" ref="F430"/>
    <hyperlink r:id="rId422" ref="G430"/>
    <hyperlink r:id="rId423" ref="F437"/>
    <hyperlink r:id="rId424" ref="G437"/>
    <hyperlink r:id="rId425" ref="F443"/>
    <hyperlink r:id="rId426" ref="G443"/>
    <hyperlink r:id="rId427" ref="F444"/>
    <hyperlink r:id="rId428" ref="G444"/>
    <hyperlink r:id="rId429" ref="F450"/>
    <hyperlink r:id="rId430" ref="G450"/>
    <hyperlink r:id="rId431" ref="F461"/>
    <hyperlink r:id="rId432" ref="G461"/>
    <hyperlink r:id="rId433" ref="F469"/>
    <hyperlink r:id="rId434" ref="G469"/>
    <hyperlink r:id="rId435" ref="F477"/>
    <hyperlink r:id="rId436" ref="G477"/>
    <hyperlink r:id="rId437" ref="F497"/>
    <hyperlink r:id="rId438" ref="G497"/>
    <hyperlink r:id="rId439" ref="F516"/>
    <hyperlink r:id="rId440" ref="G516"/>
    <hyperlink r:id="rId441" ref="F518"/>
    <hyperlink r:id="rId442" ref="G518"/>
    <hyperlink r:id="rId443" ref="F525"/>
    <hyperlink r:id="rId444" ref="G525"/>
    <hyperlink r:id="rId445" ref="F529"/>
    <hyperlink r:id="rId446" ref="G529"/>
    <hyperlink r:id="rId447" ref="F544"/>
    <hyperlink r:id="rId448" ref="G544"/>
    <hyperlink r:id="rId449" ref="F550"/>
    <hyperlink r:id="rId450" ref="G550"/>
    <hyperlink r:id="rId451" ref="F568"/>
    <hyperlink r:id="rId452" ref="G568"/>
    <hyperlink r:id="rId453" ref="F597"/>
    <hyperlink r:id="rId454" ref="G597"/>
    <hyperlink r:id="rId455" ref="F605"/>
    <hyperlink r:id="rId456" ref="G605"/>
    <hyperlink r:id="rId457" ref="F607"/>
    <hyperlink r:id="rId458" ref="G607"/>
    <hyperlink r:id="rId459" ref="F634"/>
    <hyperlink r:id="rId460" ref="G634"/>
    <hyperlink r:id="rId461" ref="F637"/>
    <hyperlink r:id="rId462" ref="G637"/>
    <hyperlink r:id="rId463" ref="F644"/>
    <hyperlink r:id="rId464" ref="G644"/>
    <hyperlink r:id="rId465" ref="F650"/>
    <hyperlink r:id="rId466" ref="G650"/>
    <hyperlink r:id="rId467" ref="F651"/>
    <hyperlink r:id="rId468" ref="G651"/>
    <hyperlink r:id="rId469" ref="F654"/>
    <hyperlink r:id="rId470" ref="G654"/>
    <hyperlink r:id="rId471" ref="F683"/>
    <hyperlink r:id="rId472" ref="G683"/>
    <hyperlink r:id="rId473" ref="F703"/>
    <hyperlink r:id="rId474" ref="F707"/>
    <hyperlink r:id="rId475" ref="G707"/>
    <hyperlink r:id="rId476" ref="F713"/>
    <hyperlink r:id="rId477" ref="G713"/>
    <hyperlink r:id="rId478" ref="F714"/>
    <hyperlink r:id="rId479" ref="F729"/>
    <hyperlink r:id="rId480" ref="G729"/>
    <hyperlink r:id="rId481" ref="F731"/>
    <hyperlink r:id="rId482" ref="G731"/>
    <hyperlink r:id="rId483" ref="F769"/>
    <hyperlink r:id="rId484" ref="G769"/>
    <hyperlink r:id="rId485" ref="F797"/>
    <hyperlink r:id="rId486" ref="G797"/>
    <hyperlink r:id="rId487" ref="F802"/>
    <hyperlink r:id="rId488" ref="G802"/>
    <hyperlink r:id="rId489" ref="F875"/>
    <hyperlink r:id="rId490" ref="G875"/>
    <hyperlink r:id="rId491" ref="F931"/>
    <hyperlink r:id="rId492" ref="G931"/>
    <hyperlink r:id="rId493" ref="F933"/>
    <hyperlink r:id="rId494" ref="G933"/>
    <hyperlink r:id="rId495" ref="F942"/>
    <hyperlink r:id="rId496" ref="G942"/>
    <hyperlink r:id="rId497" ref="F965"/>
    <hyperlink r:id="rId498" ref="G965"/>
    <hyperlink r:id="rId499" ref="F967"/>
    <hyperlink r:id="rId500" ref="G967"/>
    <hyperlink r:id="rId501" ref="F993"/>
    <hyperlink r:id="rId502" ref="G993"/>
    <hyperlink r:id="rId503" ref="F996"/>
    <hyperlink r:id="rId504" ref="G996"/>
    <hyperlink r:id="rId505" ref="F1012"/>
    <hyperlink r:id="rId506" ref="G1012"/>
    <hyperlink r:id="rId507" ref="F1075"/>
    <hyperlink r:id="rId508" ref="F1092"/>
    <hyperlink r:id="rId509" ref="G1092"/>
    <hyperlink r:id="rId510" ref="F1096"/>
    <hyperlink r:id="rId511" ref="G1096"/>
    <hyperlink r:id="rId512" ref="F1164"/>
    <hyperlink r:id="rId513" ref="G1164"/>
    <hyperlink r:id="rId514" ref="F1200"/>
    <hyperlink r:id="rId515" ref="G1200"/>
    <hyperlink r:id="rId516" ref="F1213"/>
    <hyperlink r:id="rId517" ref="G1213"/>
    <hyperlink r:id="rId518" ref="F1214"/>
    <hyperlink r:id="rId519" ref="G1214"/>
    <hyperlink r:id="rId520" ref="F1220"/>
    <hyperlink r:id="rId521" ref="G1220"/>
    <hyperlink r:id="rId522" ref="F1227"/>
    <hyperlink r:id="rId523" ref="G1227"/>
    <hyperlink r:id="rId524" ref="F1239"/>
    <hyperlink r:id="rId525" ref="G1239"/>
    <hyperlink r:id="rId526" ref="F1240"/>
    <hyperlink r:id="rId527" ref="G1240"/>
    <hyperlink r:id="rId528" ref="F1328"/>
    <hyperlink r:id="rId529" ref="G1328"/>
    <hyperlink r:id="rId530" ref="F1366"/>
    <hyperlink r:id="rId531" ref="G1366"/>
    <hyperlink r:id="rId532" ref="F1403"/>
    <hyperlink r:id="rId533" ref="G1403"/>
    <hyperlink r:id="rId534" ref="F1420"/>
    <hyperlink r:id="rId535" ref="G1420"/>
    <hyperlink r:id="rId536" ref="F1431"/>
    <hyperlink r:id="rId537" ref="G1431"/>
    <hyperlink r:id="rId538" ref="F1447"/>
    <hyperlink r:id="rId539" ref="G1447"/>
    <hyperlink r:id="rId540" ref="F1457"/>
    <hyperlink r:id="rId541" ref="G1457"/>
    <hyperlink r:id="rId542" ref="F1461"/>
    <hyperlink r:id="rId543" ref="G1461"/>
    <hyperlink r:id="rId544" ref="F1647"/>
    <hyperlink r:id="rId545" ref="G1647"/>
    <hyperlink r:id="rId546" ref="F1677"/>
    <hyperlink r:id="rId547" ref="G1677"/>
    <hyperlink r:id="rId548" ref="F1684"/>
    <hyperlink r:id="rId549" ref="G1684"/>
    <hyperlink r:id="rId550" ref="F1699"/>
    <hyperlink r:id="rId551" ref="G1699"/>
    <hyperlink r:id="rId552" ref="F1726"/>
    <hyperlink r:id="rId553" ref="G1726"/>
    <hyperlink r:id="rId554" ref="F1732"/>
    <hyperlink r:id="rId555" ref="G1732"/>
    <hyperlink r:id="rId556" ref="F1790"/>
    <hyperlink r:id="rId557" ref="G1790"/>
    <hyperlink r:id="rId558" ref="F1799"/>
    <hyperlink r:id="rId559" ref="G1799"/>
    <hyperlink r:id="rId560" ref="F1820"/>
    <hyperlink r:id="rId561" ref="G1820"/>
    <hyperlink r:id="rId562" ref="F1828"/>
    <hyperlink r:id="rId563" ref="G1828"/>
    <hyperlink r:id="rId564" ref="F1841"/>
    <hyperlink r:id="rId565" ref="G1841"/>
    <hyperlink r:id="rId566" ref="F1864"/>
    <hyperlink r:id="rId567" ref="G1864"/>
    <hyperlink r:id="rId568" ref="F1946"/>
    <hyperlink r:id="rId569" ref="G1946"/>
    <hyperlink r:id="rId570" ref="F1958"/>
    <hyperlink r:id="rId571" ref="G1958"/>
    <hyperlink r:id="rId572" ref="F1978"/>
    <hyperlink r:id="rId573" ref="G1978"/>
    <hyperlink r:id="rId574" ref="F2123"/>
    <hyperlink r:id="rId575" ref="G2123"/>
    <hyperlink r:id="rId576" ref="F2145"/>
    <hyperlink r:id="rId577" ref="G2145"/>
    <hyperlink r:id="rId578" ref="F2193"/>
    <hyperlink r:id="rId579" ref="G2193"/>
    <hyperlink r:id="rId580" ref="F2222"/>
    <hyperlink r:id="rId581" ref="G2222"/>
    <hyperlink r:id="rId582" ref="F2223"/>
    <hyperlink r:id="rId583" ref="G2223"/>
    <hyperlink r:id="rId584" ref="F2263"/>
    <hyperlink r:id="rId585" ref="G2263"/>
    <hyperlink r:id="rId586" ref="F2279"/>
    <hyperlink r:id="rId587" ref="G2279"/>
    <hyperlink r:id="rId588" ref="F2295"/>
    <hyperlink r:id="rId589" ref="G2295"/>
    <hyperlink r:id="rId590" ref="G2299"/>
    <hyperlink r:id="rId591" ref="F2300"/>
    <hyperlink r:id="rId592" ref="G2300"/>
    <hyperlink r:id="rId593" ref="F2316"/>
    <hyperlink r:id="rId594" ref="G2316"/>
    <hyperlink r:id="rId595" ref="F2339"/>
    <hyperlink r:id="rId596" ref="G2339"/>
    <hyperlink r:id="rId597" ref="F2670"/>
    <hyperlink r:id="rId598" ref="G2670"/>
    <hyperlink r:id="rId599" ref="F2710"/>
    <hyperlink r:id="rId600" ref="F2785"/>
    <hyperlink r:id="rId601" ref="G2785"/>
    <hyperlink r:id="rId602" ref="F2893"/>
    <hyperlink r:id="rId603" ref="G2893"/>
    <hyperlink r:id="rId604" ref="F3022"/>
    <hyperlink r:id="rId605" ref="G3022"/>
    <hyperlink r:id="rId606" ref="F3625"/>
    <hyperlink r:id="rId607" ref="G3625"/>
    <hyperlink r:id="rId608" ref="F3662"/>
    <hyperlink r:id="rId609" ref="G3662"/>
    <hyperlink r:id="rId610" ref="F3669"/>
    <hyperlink r:id="rId611" ref="G3669"/>
    <hyperlink r:id="rId612" ref="F3671"/>
    <hyperlink r:id="rId613" ref="G3671"/>
    <hyperlink r:id="rId614" ref="F3682"/>
    <hyperlink r:id="rId615" ref="G3682"/>
    <hyperlink r:id="rId616" ref="F3781"/>
    <hyperlink r:id="rId617" ref="G3781"/>
    <hyperlink r:id="rId618" ref="F3782"/>
    <hyperlink r:id="rId619" ref="F3783"/>
    <hyperlink r:id="rId620" ref="F3784"/>
    <hyperlink r:id="rId621" ref="F3789"/>
    <hyperlink r:id="rId622" ref="G3789"/>
    <hyperlink r:id="rId623" ref="F3791"/>
    <hyperlink r:id="rId624" ref="F3792"/>
    <hyperlink r:id="rId625" ref="F3793"/>
    <hyperlink r:id="rId626" ref="F3794"/>
    <hyperlink r:id="rId627" ref="F3795"/>
    <hyperlink r:id="rId628" ref="F4700"/>
    <hyperlink r:id="rId629" ref="F4701"/>
    <hyperlink r:id="rId630" ref="F4702"/>
    <hyperlink r:id="rId631" ref="F4703"/>
    <hyperlink r:id="rId632" ref="F4704"/>
    <hyperlink r:id="rId633" ref="F4705"/>
    <hyperlink r:id="rId634" ref="F4706"/>
    <hyperlink r:id="rId635" ref="F4707"/>
    <hyperlink r:id="rId636" ref="F4708"/>
    <hyperlink r:id="rId637" ref="F4709"/>
    <hyperlink r:id="rId638" ref="F4710"/>
    <hyperlink r:id="rId639" ref="F4711"/>
    <hyperlink r:id="rId640" ref="F4712"/>
    <hyperlink r:id="rId641" ref="F4713"/>
    <hyperlink r:id="rId642" ref="F4714"/>
    <hyperlink r:id="rId643" ref="F4715"/>
    <hyperlink r:id="rId644" ref="F4716"/>
    <hyperlink r:id="rId645" ref="F4717"/>
    <hyperlink r:id="rId646" ref="F4718"/>
    <hyperlink r:id="rId647" ref="F4719"/>
    <hyperlink r:id="rId648" ref="F4720"/>
    <hyperlink r:id="rId649" ref="F4721"/>
    <hyperlink r:id="rId650" ref="F4722"/>
    <hyperlink r:id="rId651" ref="F4723"/>
    <hyperlink r:id="rId652" ref="F4724"/>
    <hyperlink r:id="rId653" ref="F4725"/>
    <hyperlink r:id="rId654" ref="F4726"/>
    <hyperlink r:id="rId655" ref="F4727"/>
    <hyperlink r:id="rId656" ref="F4728"/>
    <hyperlink r:id="rId657" ref="F4729"/>
    <hyperlink r:id="rId658" ref="F4730"/>
    <hyperlink r:id="rId659" ref="F4731"/>
    <hyperlink r:id="rId660" ref="F4732"/>
    <hyperlink r:id="rId661" ref="F4733"/>
    <hyperlink r:id="rId662" ref="F4734"/>
    <hyperlink r:id="rId663" ref="F4735"/>
    <hyperlink r:id="rId664" ref="F4736"/>
    <hyperlink r:id="rId665" ref="F4737"/>
    <hyperlink r:id="rId666" ref="F4738"/>
    <hyperlink r:id="rId667" ref="F4739"/>
    <hyperlink r:id="rId668" ref="F4740"/>
    <hyperlink r:id="rId669" ref="F4741"/>
    <hyperlink r:id="rId670" ref="F4742"/>
    <hyperlink r:id="rId671" ref="F4743"/>
    <hyperlink r:id="rId672" ref="F4744"/>
    <hyperlink r:id="rId673" ref="F4745"/>
    <hyperlink r:id="rId674" ref="F4746"/>
    <hyperlink r:id="rId675" ref="F4747"/>
    <hyperlink r:id="rId676" ref="F4748"/>
    <hyperlink r:id="rId677" ref="F4749"/>
    <hyperlink r:id="rId678" ref="F4750"/>
    <hyperlink r:id="rId679" ref="F4751"/>
    <hyperlink r:id="rId680" ref="F4752"/>
    <hyperlink r:id="rId681" ref="F4753"/>
    <hyperlink r:id="rId682" ref="F4754"/>
    <hyperlink r:id="rId683" ref="F4755"/>
    <hyperlink r:id="rId684" ref="F4756"/>
    <hyperlink r:id="rId685" ref="F4757"/>
    <hyperlink r:id="rId686" ref="F4758"/>
    <hyperlink r:id="rId687" ref="F4759"/>
    <hyperlink r:id="rId688" ref="F4760"/>
    <hyperlink r:id="rId689" ref="F4761"/>
    <hyperlink r:id="rId690" ref="F4762"/>
    <hyperlink r:id="rId691" ref="F4763"/>
    <hyperlink r:id="rId692" ref="F4764"/>
    <hyperlink r:id="rId693" ref="F4765"/>
    <hyperlink r:id="rId694" ref="F4766"/>
    <hyperlink r:id="rId695" ref="F4767"/>
    <hyperlink r:id="rId696" ref="F4768"/>
    <hyperlink r:id="rId697" ref="F4769"/>
    <hyperlink r:id="rId698" ref="F4770"/>
    <hyperlink r:id="rId699" ref="F4771"/>
    <hyperlink r:id="rId700" ref="F4772"/>
    <hyperlink r:id="rId701" ref="F4773"/>
    <hyperlink r:id="rId702" ref="F4774"/>
    <hyperlink r:id="rId703" ref="F4775"/>
    <hyperlink r:id="rId704" ref="F4776"/>
    <hyperlink r:id="rId705" ref="F4777"/>
    <hyperlink r:id="rId706" ref="F4778"/>
    <hyperlink r:id="rId707" ref="F4779"/>
    <hyperlink r:id="rId708" ref="F4780"/>
    <hyperlink r:id="rId709" ref="F4781"/>
    <hyperlink r:id="rId710" ref="F4782"/>
    <hyperlink r:id="rId711" ref="F4783"/>
    <hyperlink r:id="rId712" ref="F4784"/>
    <hyperlink r:id="rId713" ref="F4785"/>
    <hyperlink r:id="rId714" ref="F4786"/>
    <hyperlink r:id="rId715" ref="F4787"/>
    <hyperlink r:id="rId716" ref="F4788"/>
    <hyperlink r:id="rId717" ref="F4789"/>
    <hyperlink r:id="rId718" ref="F4790"/>
    <hyperlink r:id="rId719" ref="F4791"/>
    <hyperlink r:id="rId720" ref="F4792"/>
    <hyperlink r:id="rId721" ref="F4793"/>
    <hyperlink r:id="rId722" ref="F4794"/>
    <hyperlink r:id="rId723" ref="F4795"/>
    <hyperlink r:id="rId724" ref="F4796"/>
    <hyperlink r:id="rId725" ref="F4797"/>
    <hyperlink r:id="rId726" ref="F4798"/>
    <hyperlink r:id="rId727" ref="F4799"/>
    <hyperlink r:id="rId728" ref="F4800"/>
    <hyperlink r:id="rId729" ref="F4801"/>
    <hyperlink r:id="rId730" ref="F4802"/>
    <hyperlink r:id="rId731" ref="F4803"/>
    <hyperlink r:id="rId732" ref="F4804"/>
    <hyperlink r:id="rId733" ref="F4805"/>
    <hyperlink r:id="rId734" ref="F4806"/>
    <hyperlink r:id="rId735" ref="F4807"/>
    <hyperlink r:id="rId736" ref="F4808"/>
    <hyperlink r:id="rId737" ref="F4809"/>
    <hyperlink r:id="rId738" ref="F4810"/>
    <hyperlink r:id="rId739" ref="F4811"/>
    <hyperlink r:id="rId740" ref="F4812"/>
    <hyperlink r:id="rId741" ref="F4813"/>
    <hyperlink r:id="rId742" ref="F4814"/>
    <hyperlink r:id="rId743" ref="F4815"/>
    <hyperlink r:id="rId744" ref="F4816"/>
    <hyperlink r:id="rId745" ref="F4817"/>
    <hyperlink r:id="rId746" ref="F4818"/>
    <hyperlink r:id="rId747" ref="F4819"/>
    <hyperlink r:id="rId748" ref="F4820"/>
    <hyperlink r:id="rId749" ref="F4821"/>
    <hyperlink r:id="rId750" ref="F4822"/>
    <hyperlink r:id="rId751" ref="F4823"/>
    <hyperlink r:id="rId752" ref="F4824"/>
    <hyperlink r:id="rId753" ref="F4825"/>
    <hyperlink r:id="rId754" ref="F4826"/>
    <hyperlink r:id="rId755" ref="F4827"/>
    <hyperlink r:id="rId756" ref="F4828"/>
    <hyperlink r:id="rId757" ref="F4829"/>
    <hyperlink r:id="rId758" ref="F4830"/>
    <hyperlink r:id="rId759" ref="F4831"/>
    <hyperlink r:id="rId760" ref="F4832"/>
    <hyperlink r:id="rId761" ref="F4833"/>
    <hyperlink r:id="rId762" ref="F4834"/>
    <hyperlink r:id="rId763" ref="F4835"/>
    <hyperlink r:id="rId764" ref="F4836"/>
    <hyperlink r:id="rId765" ref="F4837"/>
    <hyperlink r:id="rId766" ref="F4838"/>
    <hyperlink r:id="rId767" ref="G4838"/>
    <hyperlink r:id="rId768" ref="F4839"/>
    <hyperlink r:id="rId769" ref="G4839"/>
    <hyperlink r:id="rId770" ref="F4840"/>
    <hyperlink r:id="rId771" ref="G4840"/>
    <hyperlink r:id="rId772" ref="F4841"/>
    <hyperlink r:id="rId773" ref="G4841"/>
    <hyperlink r:id="rId774" ref="F4842"/>
    <hyperlink r:id="rId775" ref="F4843"/>
    <hyperlink r:id="rId776" ref="F4844"/>
    <hyperlink r:id="rId777" ref="G4844"/>
    <hyperlink r:id="rId778" ref="F4845"/>
    <hyperlink r:id="rId779" ref="G4845"/>
    <hyperlink r:id="rId780" ref="F4846"/>
    <hyperlink r:id="rId781" ref="F4847"/>
    <hyperlink r:id="rId782" ref="F4848"/>
    <hyperlink r:id="rId783" ref="G4848"/>
    <hyperlink r:id="rId784" ref="F4849"/>
    <hyperlink r:id="rId785" ref="G4849"/>
    <hyperlink r:id="rId786" ref="F4850"/>
    <hyperlink r:id="rId787" ref="G4850"/>
    <hyperlink r:id="rId788" ref="F4851"/>
    <hyperlink r:id="rId789" ref="G4851"/>
    <hyperlink r:id="rId790" ref="F4852"/>
    <hyperlink r:id="rId791" ref="G4852"/>
    <hyperlink r:id="rId792" ref="F4853"/>
    <hyperlink r:id="rId793" ref="G4853"/>
    <hyperlink r:id="rId794" ref="F4854"/>
    <hyperlink r:id="rId795" ref="G4854"/>
    <hyperlink r:id="rId796" ref="F4855"/>
    <hyperlink r:id="rId797" ref="G4855"/>
    <hyperlink r:id="rId798" ref="F4856"/>
    <hyperlink r:id="rId799" ref="G4856"/>
    <hyperlink r:id="rId800" ref="F4857"/>
    <hyperlink r:id="rId801" ref="G4857"/>
    <hyperlink r:id="rId802" ref="F4858"/>
    <hyperlink r:id="rId803" ref="G4858"/>
    <hyperlink r:id="rId804" ref="F4859"/>
    <hyperlink r:id="rId805" ref="G4859"/>
    <hyperlink r:id="rId806" ref="F4860"/>
    <hyperlink r:id="rId807" ref="G4860"/>
    <hyperlink r:id="rId808" ref="F4861"/>
    <hyperlink r:id="rId809" ref="G4861"/>
    <hyperlink r:id="rId810" ref="F4862"/>
    <hyperlink r:id="rId811" ref="G4862"/>
    <hyperlink r:id="rId812" ref="F4863"/>
    <hyperlink r:id="rId813" ref="G4863"/>
    <hyperlink r:id="rId814" ref="F4864"/>
    <hyperlink r:id="rId815" ref="G4864"/>
    <hyperlink r:id="rId816" ref="F4865"/>
    <hyperlink r:id="rId817" ref="G4865"/>
    <hyperlink r:id="rId818" ref="F4866"/>
    <hyperlink r:id="rId819" ref="G4866"/>
    <hyperlink r:id="rId820" ref="F4867"/>
    <hyperlink r:id="rId821" ref="G4867"/>
    <hyperlink r:id="rId822" ref="F4868"/>
    <hyperlink r:id="rId823" ref="G4868"/>
    <hyperlink r:id="rId824" ref="F4869"/>
    <hyperlink r:id="rId825" ref="G4869"/>
    <hyperlink r:id="rId826" ref="F4870"/>
    <hyperlink r:id="rId827" ref="G4870"/>
    <hyperlink r:id="rId828" ref="F4871"/>
    <hyperlink r:id="rId829" ref="G4871"/>
    <hyperlink r:id="rId830" ref="F4872"/>
    <hyperlink r:id="rId831" ref="G4872"/>
    <hyperlink r:id="rId832" ref="F4873"/>
    <hyperlink r:id="rId833" ref="G4873"/>
    <hyperlink r:id="rId834" ref="F4874"/>
    <hyperlink r:id="rId835" ref="G4874"/>
    <hyperlink r:id="rId836" ref="F4875"/>
    <hyperlink r:id="rId837" ref="G4875"/>
    <hyperlink r:id="rId838" ref="F4876"/>
    <hyperlink r:id="rId839" ref="G4876"/>
    <hyperlink r:id="rId840" ref="F4877"/>
    <hyperlink r:id="rId841" ref="G4877"/>
    <hyperlink r:id="rId842" ref="F4878"/>
    <hyperlink r:id="rId843" ref="G4878"/>
    <hyperlink r:id="rId844" ref="F4879"/>
    <hyperlink r:id="rId845" ref="G4879"/>
    <hyperlink r:id="rId846" ref="F4880"/>
    <hyperlink r:id="rId847" ref="G4880"/>
    <hyperlink r:id="rId848" ref="F4881"/>
    <hyperlink r:id="rId849" ref="F4882"/>
    <hyperlink r:id="rId850" ref="G4882"/>
    <hyperlink r:id="rId851" ref="F4883"/>
    <hyperlink r:id="rId852" ref="F4884"/>
    <hyperlink r:id="rId853" ref="F4885"/>
    <hyperlink r:id="rId854" ref="G4885"/>
    <hyperlink r:id="rId855" ref="F4886"/>
    <hyperlink r:id="rId856" ref="G4886"/>
    <hyperlink r:id="rId857" ref="F4887"/>
    <hyperlink r:id="rId858" ref="G4887"/>
    <hyperlink r:id="rId859" ref="F4888"/>
    <hyperlink r:id="rId860" ref="F4889"/>
    <hyperlink r:id="rId861" ref="F4890"/>
    <hyperlink r:id="rId862" ref="G4890"/>
    <hyperlink r:id="rId863" ref="F4891"/>
    <hyperlink r:id="rId864" ref="G4891"/>
    <hyperlink r:id="rId865" ref="F4892"/>
    <hyperlink r:id="rId866" ref="G4892"/>
    <hyperlink r:id="rId867" ref="F4893"/>
    <hyperlink r:id="rId868" ref="G4893"/>
    <hyperlink r:id="rId869" ref="F4894"/>
    <hyperlink r:id="rId870" ref="G4894"/>
    <hyperlink r:id="rId871" ref="F4895"/>
    <hyperlink r:id="rId872" ref="G4895"/>
    <hyperlink r:id="rId873" ref="F4896"/>
    <hyperlink r:id="rId874" ref="G4896"/>
    <hyperlink r:id="rId875" ref="F4897"/>
    <hyperlink r:id="rId876" ref="G4897"/>
    <hyperlink r:id="rId877" ref="F4898"/>
    <hyperlink r:id="rId878" ref="G4898"/>
    <hyperlink r:id="rId879" ref="F4899"/>
    <hyperlink r:id="rId880" ref="G4899"/>
    <hyperlink r:id="rId881" ref="F4900"/>
    <hyperlink r:id="rId882" ref="G4900"/>
    <hyperlink r:id="rId883" ref="F4901"/>
    <hyperlink r:id="rId884" ref="G4901"/>
    <hyperlink r:id="rId885" ref="F4902"/>
    <hyperlink r:id="rId886" ref="G4902"/>
    <hyperlink r:id="rId887" ref="F4903"/>
    <hyperlink r:id="rId888" ref="G4903"/>
    <hyperlink r:id="rId889" ref="F4904"/>
    <hyperlink r:id="rId890" ref="G4904"/>
    <hyperlink r:id="rId891" ref="F4905"/>
    <hyperlink r:id="rId892" ref="G4905"/>
    <hyperlink r:id="rId893" ref="F4906"/>
    <hyperlink r:id="rId894" ref="G4906"/>
    <hyperlink r:id="rId895" ref="F4907"/>
    <hyperlink r:id="rId896" ref="G4907"/>
    <hyperlink r:id="rId897" ref="F4908"/>
    <hyperlink r:id="rId898" ref="G4908"/>
    <hyperlink r:id="rId899" ref="F4909"/>
    <hyperlink r:id="rId900" ref="G4909"/>
    <hyperlink r:id="rId901" ref="F4910"/>
    <hyperlink r:id="rId902" ref="G4910"/>
    <hyperlink r:id="rId903" ref="F4911"/>
    <hyperlink r:id="rId904" ref="G4911"/>
    <hyperlink r:id="rId905" ref="F4912"/>
    <hyperlink r:id="rId906" ref="G4912"/>
    <hyperlink r:id="rId907" ref="F4913"/>
    <hyperlink r:id="rId908" ref="G4913"/>
    <hyperlink r:id="rId909" ref="F4914"/>
    <hyperlink r:id="rId910" ref="G4914"/>
    <hyperlink r:id="rId911" ref="F4915"/>
    <hyperlink r:id="rId912" ref="G4915"/>
    <hyperlink r:id="rId913" ref="F4916"/>
    <hyperlink r:id="rId914" ref="G4916"/>
    <hyperlink r:id="rId915" ref="F4917"/>
    <hyperlink r:id="rId916" ref="G4917"/>
    <hyperlink r:id="rId917" ref="F4918"/>
    <hyperlink r:id="rId918" ref="G4918"/>
    <hyperlink r:id="rId919" ref="F4919"/>
    <hyperlink r:id="rId920" ref="G4919"/>
    <hyperlink r:id="rId921" ref="F4920"/>
    <hyperlink r:id="rId922" ref="G4920"/>
    <hyperlink r:id="rId923" ref="F4921"/>
    <hyperlink r:id="rId924" ref="G4921"/>
    <hyperlink r:id="rId925" ref="F4922"/>
    <hyperlink r:id="rId926" ref="G4922"/>
    <hyperlink r:id="rId927" ref="F4923"/>
    <hyperlink r:id="rId928" ref="G4923"/>
    <hyperlink r:id="rId929" ref="F4924"/>
    <hyperlink r:id="rId930" ref="G4924"/>
    <hyperlink r:id="rId931" ref="F4925"/>
    <hyperlink r:id="rId932" ref="G4925"/>
    <hyperlink r:id="rId933" ref="F4926"/>
    <hyperlink r:id="rId934" ref="G4926"/>
    <hyperlink r:id="rId935" ref="F4927"/>
    <hyperlink r:id="rId936" ref="G4927"/>
    <hyperlink r:id="rId937" ref="F4928"/>
    <hyperlink r:id="rId938" ref="G4928"/>
    <hyperlink r:id="rId939" ref="F4929"/>
    <hyperlink r:id="rId940" ref="G4929"/>
    <hyperlink r:id="rId941" ref="F4930"/>
    <hyperlink r:id="rId942" ref="G4930"/>
    <hyperlink r:id="rId943" ref="F4931"/>
    <hyperlink r:id="rId944" ref="G4931"/>
    <hyperlink r:id="rId945" ref="F4932"/>
    <hyperlink r:id="rId946" ref="G4932"/>
    <hyperlink r:id="rId947" ref="F4933"/>
    <hyperlink r:id="rId948" ref="G4933"/>
    <hyperlink r:id="rId949" ref="F4934"/>
    <hyperlink r:id="rId950" ref="G4934"/>
    <hyperlink r:id="rId951" ref="F4935"/>
    <hyperlink r:id="rId952" ref="G4935"/>
    <hyperlink r:id="rId953" ref="F4936"/>
    <hyperlink r:id="rId954" ref="G4936"/>
    <hyperlink r:id="rId955" ref="F4937"/>
    <hyperlink r:id="rId956" ref="G4937"/>
    <hyperlink r:id="rId957" ref="F4938"/>
    <hyperlink r:id="rId958" ref="G4938"/>
    <hyperlink r:id="rId959" ref="F4939"/>
    <hyperlink r:id="rId960" ref="G4939"/>
    <hyperlink r:id="rId961" ref="F4940"/>
    <hyperlink r:id="rId962" ref="G4940"/>
    <hyperlink r:id="rId963" ref="F4941"/>
    <hyperlink r:id="rId964" ref="G4941"/>
    <hyperlink r:id="rId965" ref="F4942"/>
    <hyperlink r:id="rId966" ref="G4942"/>
    <hyperlink r:id="rId967" ref="F4943"/>
    <hyperlink r:id="rId968" ref="G4943"/>
    <hyperlink r:id="rId969" ref="F4944"/>
    <hyperlink r:id="rId970" ref="G4944"/>
    <hyperlink r:id="rId971" ref="F4945"/>
    <hyperlink r:id="rId972" ref="G4945"/>
    <hyperlink r:id="rId973" ref="F4946"/>
    <hyperlink r:id="rId974" ref="G4946"/>
    <hyperlink r:id="rId975" ref="F4947"/>
    <hyperlink r:id="rId976" ref="G4947"/>
    <hyperlink r:id="rId977" ref="F4948"/>
    <hyperlink r:id="rId978" ref="G4948"/>
    <hyperlink r:id="rId979" ref="F4949"/>
    <hyperlink r:id="rId980" ref="G4949"/>
    <hyperlink r:id="rId981" ref="F4950"/>
    <hyperlink r:id="rId982" ref="G4950"/>
    <hyperlink r:id="rId983" ref="F4951"/>
    <hyperlink r:id="rId984" ref="G4951"/>
    <hyperlink r:id="rId985" ref="F4952"/>
    <hyperlink r:id="rId986" ref="G4952"/>
    <hyperlink r:id="rId987" ref="F4953"/>
    <hyperlink r:id="rId988" ref="G4953"/>
    <hyperlink r:id="rId989" ref="F4954"/>
    <hyperlink r:id="rId990" ref="G4954"/>
    <hyperlink r:id="rId991" ref="F4955"/>
    <hyperlink r:id="rId992" ref="G4955"/>
    <hyperlink r:id="rId993" ref="F4956"/>
    <hyperlink r:id="rId994" ref="G4956"/>
    <hyperlink r:id="rId995" ref="F4957"/>
    <hyperlink r:id="rId996" ref="G4957"/>
    <hyperlink r:id="rId997" ref="F4958"/>
    <hyperlink r:id="rId998" ref="G4958"/>
    <hyperlink r:id="rId999" ref="F4959"/>
    <hyperlink r:id="rId1000" ref="G4959"/>
    <hyperlink r:id="rId1001" ref="F4960"/>
    <hyperlink r:id="rId1002" ref="G4960"/>
    <hyperlink r:id="rId1003" ref="F4961"/>
    <hyperlink r:id="rId1004" ref="G4961"/>
    <hyperlink r:id="rId1005" ref="F4962"/>
    <hyperlink r:id="rId1006" ref="G4962"/>
    <hyperlink r:id="rId1007" ref="F4963"/>
    <hyperlink r:id="rId1008" ref="G4963"/>
    <hyperlink r:id="rId1009" ref="F4964"/>
    <hyperlink r:id="rId1010" ref="G4964"/>
    <hyperlink r:id="rId1011" ref="F4965"/>
    <hyperlink r:id="rId1012" ref="G4965"/>
    <hyperlink r:id="rId1013" ref="F4966"/>
    <hyperlink r:id="rId1014" ref="G4966"/>
    <hyperlink r:id="rId1015" ref="F4967"/>
    <hyperlink r:id="rId1016" ref="G4967"/>
    <hyperlink r:id="rId1017" ref="F4968"/>
    <hyperlink r:id="rId1018" ref="G4968"/>
    <hyperlink r:id="rId1019" ref="F4969"/>
    <hyperlink r:id="rId1020" ref="G4969"/>
    <hyperlink r:id="rId1021" ref="F4970"/>
    <hyperlink r:id="rId1022" ref="G4970"/>
    <hyperlink r:id="rId1023" ref="F4971"/>
    <hyperlink r:id="rId1024" ref="G4971"/>
    <hyperlink r:id="rId1025" ref="F4972"/>
    <hyperlink r:id="rId1026" ref="G4972"/>
    <hyperlink r:id="rId1027" ref="F4973"/>
    <hyperlink r:id="rId1028" ref="G4973"/>
    <hyperlink r:id="rId1029" ref="F4974"/>
    <hyperlink r:id="rId1030" ref="G4974"/>
    <hyperlink r:id="rId1031" ref="F4975"/>
    <hyperlink r:id="rId1032" ref="G4975"/>
    <hyperlink r:id="rId1033" ref="F4976"/>
    <hyperlink r:id="rId1034" ref="G4976"/>
    <hyperlink r:id="rId1035" ref="F4977"/>
    <hyperlink r:id="rId1036" ref="G4977"/>
    <hyperlink r:id="rId1037" ref="F4978"/>
    <hyperlink r:id="rId1038" ref="G4978"/>
    <hyperlink r:id="rId1039" ref="F4979"/>
    <hyperlink r:id="rId1040" ref="G4979"/>
    <hyperlink r:id="rId1041" ref="F4980"/>
    <hyperlink r:id="rId1042" ref="G4980"/>
    <hyperlink r:id="rId1043" ref="F4981"/>
    <hyperlink r:id="rId1044" ref="G4981"/>
    <hyperlink r:id="rId1045" ref="F4982"/>
    <hyperlink r:id="rId1046" ref="G4982"/>
    <hyperlink r:id="rId1047" ref="F4983"/>
    <hyperlink r:id="rId1048" ref="G4983"/>
    <hyperlink r:id="rId1049" ref="F4984"/>
    <hyperlink r:id="rId1050" ref="G4984"/>
    <hyperlink r:id="rId1051" ref="F4985"/>
    <hyperlink r:id="rId1052" ref="G4985"/>
    <hyperlink r:id="rId1053" ref="F4986"/>
    <hyperlink r:id="rId1054" ref="G4986"/>
    <hyperlink r:id="rId1055" ref="F4987"/>
    <hyperlink r:id="rId1056" ref="G4987"/>
    <hyperlink r:id="rId1057" ref="F4988"/>
    <hyperlink r:id="rId1058" ref="G4988"/>
    <hyperlink r:id="rId1059" ref="F4989"/>
    <hyperlink r:id="rId1060" ref="G4989"/>
    <hyperlink r:id="rId1061" ref="F4990"/>
    <hyperlink r:id="rId1062" ref="G4990"/>
    <hyperlink r:id="rId1063" ref="F4991"/>
    <hyperlink r:id="rId1064" ref="G4991"/>
    <hyperlink r:id="rId1065" ref="F4992"/>
    <hyperlink r:id="rId1066" ref="G4992"/>
    <hyperlink r:id="rId1067" ref="F4993"/>
    <hyperlink r:id="rId1068" ref="G4993"/>
    <hyperlink r:id="rId1069" ref="F4994"/>
    <hyperlink r:id="rId1070" ref="G4994"/>
    <hyperlink r:id="rId1071" ref="F4995"/>
    <hyperlink r:id="rId1072" ref="G4995"/>
    <hyperlink r:id="rId1073" ref="F4996"/>
    <hyperlink r:id="rId1074" ref="G4996"/>
    <hyperlink r:id="rId1075" ref="F4997"/>
    <hyperlink r:id="rId1076" ref="G4997"/>
    <hyperlink r:id="rId1077" ref="F4998"/>
    <hyperlink r:id="rId1078" ref="G4998"/>
    <hyperlink r:id="rId1079" ref="F4999"/>
    <hyperlink r:id="rId1080" ref="G4999"/>
    <hyperlink r:id="rId1081" ref="F5000"/>
    <hyperlink r:id="rId1082" ref="G5000"/>
    <hyperlink r:id="rId1083" ref="F5001"/>
    <hyperlink r:id="rId1084" ref="G5001"/>
    <hyperlink r:id="rId1085" ref="F5002"/>
    <hyperlink r:id="rId1086" ref="G5002"/>
    <hyperlink r:id="rId1087" ref="F5003"/>
    <hyperlink r:id="rId1088" ref="G5003"/>
    <hyperlink r:id="rId1089" ref="F5004"/>
    <hyperlink r:id="rId1090" ref="G5004"/>
    <hyperlink r:id="rId1091" ref="F5005"/>
    <hyperlink r:id="rId1092" ref="G5005"/>
    <hyperlink r:id="rId1093" ref="F5006"/>
    <hyperlink r:id="rId1094" ref="G5006"/>
    <hyperlink r:id="rId1095" ref="F5007"/>
    <hyperlink r:id="rId1096" ref="G5007"/>
    <hyperlink r:id="rId1097" ref="F5008"/>
    <hyperlink r:id="rId1098" ref="G5008"/>
    <hyperlink r:id="rId1099" ref="F5009"/>
    <hyperlink r:id="rId1100" ref="G5009"/>
    <hyperlink r:id="rId1101" ref="F5010"/>
    <hyperlink r:id="rId1102" ref="G5010"/>
    <hyperlink r:id="rId1103" ref="F5011"/>
    <hyperlink r:id="rId1104" ref="G5011"/>
    <hyperlink r:id="rId1105" ref="F5012"/>
    <hyperlink r:id="rId1106" ref="G5012"/>
    <hyperlink r:id="rId1107" ref="F5013"/>
    <hyperlink r:id="rId1108" ref="G5013"/>
    <hyperlink r:id="rId1109" ref="F5014"/>
    <hyperlink r:id="rId1110" ref="G5014"/>
    <hyperlink r:id="rId1111" ref="F5015"/>
    <hyperlink r:id="rId1112" ref="G5015"/>
    <hyperlink r:id="rId1113" ref="F5016"/>
    <hyperlink r:id="rId1114" ref="G5016"/>
    <hyperlink r:id="rId1115" ref="F5017"/>
    <hyperlink r:id="rId1116" ref="G5017"/>
    <hyperlink r:id="rId1117" ref="F5018"/>
    <hyperlink r:id="rId1118" ref="G5018"/>
    <hyperlink r:id="rId1119" ref="F5019"/>
    <hyperlink r:id="rId1120" ref="G5019"/>
    <hyperlink r:id="rId1121" ref="F5020"/>
    <hyperlink r:id="rId1122" ref="G5020"/>
    <hyperlink r:id="rId1123" ref="F5021"/>
    <hyperlink r:id="rId1124" ref="G5021"/>
    <hyperlink r:id="rId1125" ref="F5022"/>
    <hyperlink r:id="rId1126" ref="G5022"/>
    <hyperlink r:id="rId1127" ref="F5023"/>
    <hyperlink r:id="rId1128" ref="G5023"/>
    <hyperlink r:id="rId1129" ref="F5024"/>
    <hyperlink r:id="rId1130" ref="G5024"/>
    <hyperlink r:id="rId1131" ref="F5025"/>
    <hyperlink r:id="rId1132" ref="G5025"/>
    <hyperlink r:id="rId1133" ref="F5026"/>
    <hyperlink r:id="rId1134" ref="G5026"/>
    <hyperlink r:id="rId1135" ref="F5027"/>
    <hyperlink r:id="rId1136" ref="G5027"/>
    <hyperlink r:id="rId1137" ref="F5028"/>
    <hyperlink r:id="rId1138" ref="G5028"/>
    <hyperlink r:id="rId1139" ref="F5029"/>
    <hyperlink r:id="rId1140" ref="G5029"/>
    <hyperlink r:id="rId1141" ref="F5030"/>
    <hyperlink r:id="rId1142" ref="G5030"/>
    <hyperlink r:id="rId1143" ref="F5031"/>
    <hyperlink r:id="rId1144" ref="G5031"/>
    <hyperlink r:id="rId1145" ref="F5032"/>
    <hyperlink r:id="rId1146" ref="G5032"/>
    <hyperlink r:id="rId1147" ref="F5033"/>
    <hyperlink r:id="rId1148" ref="G5033"/>
    <hyperlink r:id="rId1149" ref="F5034"/>
    <hyperlink r:id="rId1150" ref="G5034"/>
    <hyperlink r:id="rId1151" ref="F5035"/>
    <hyperlink r:id="rId1152" ref="G5035"/>
    <hyperlink r:id="rId1153" ref="F5036"/>
    <hyperlink r:id="rId1154" ref="G5036"/>
    <hyperlink r:id="rId1155" ref="F5037"/>
    <hyperlink r:id="rId1156" ref="G5037"/>
    <hyperlink r:id="rId1157" ref="F5038"/>
    <hyperlink r:id="rId1158" ref="G5038"/>
    <hyperlink r:id="rId1159" ref="F5039"/>
    <hyperlink r:id="rId1160" ref="G5039"/>
    <hyperlink r:id="rId1161" ref="F5040"/>
    <hyperlink r:id="rId1162" ref="G5040"/>
    <hyperlink r:id="rId1163" ref="F5041"/>
    <hyperlink r:id="rId1164" ref="G5041"/>
    <hyperlink r:id="rId1165" ref="F5042"/>
    <hyperlink r:id="rId1166" ref="G5042"/>
    <hyperlink r:id="rId1167" ref="F5043"/>
    <hyperlink r:id="rId1168" ref="G5043"/>
    <hyperlink r:id="rId1169" ref="F5044"/>
    <hyperlink r:id="rId1170" ref="G5044"/>
    <hyperlink r:id="rId1171" ref="F5045"/>
    <hyperlink r:id="rId1172" ref="G5045"/>
    <hyperlink r:id="rId1173" ref="F5046"/>
    <hyperlink r:id="rId1174" ref="G5046"/>
    <hyperlink r:id="rId1175" ref="F5047"/>
    <hyperlink r:id="rId1176" ref="G5047"/>
    <hyperlink r:id="rId1177" ref="F5048"/>
    <hyperlink r:id="rId1178" ref="G5048"/>
    <hyperlink r:id="rId1179" ref="F5049"/>
    <hyperlink r:id="rId1180" ref="G5049"/>
    <hyperlink r:id="rId1181" ref="F5050"/>
    <hyperlink r:id="rId1182" ref="G5050"/>
    <hyperlink r:id="rId1183" ref="F5051"/>
    <hyperlink r:id="rId1184" ref="G5051"/>
    <hyperlink r:id="rId1185" ref="F5052"/>
    <hyperlink r:id="rId1186" ref="G5052"/>
    <hyperlink r:id="rId1187" ref="F5053"/>
    <hyperlink r:id="rId1188" ref="G5053"/>
    <hyperlink r:id="rId1189" ref="F5054"/>
    <hyperlink r:id="rId1190" ref="G5054"/>
    <hyperlink r:id="rId1191" ref="F5055"/>
    <hyperlink r:id="rId1192" ref="G5055"/>
    <hyperlink r:id="rId1193" ref="F5056"/>
    <hyperlink r:id="rId1194" ref="G5056"/>
    <hyperlink r:id="rId1195" ref="F5057"/>
    <hyperlink r:id="rId1196" ref="G5057"/>
    <hyperlink r:id="rId1197" ref="F5058"/>
    <hyperlink r:id="rId1198" ref="G5058"/>
    <hyperlink r:id="rId1199" ref="F5059"/>
    <hyperlink r:id="rId1200" ref="G5059"/>
    <hyperlink r:id="rId1201" ref="F5060"/>
    <hyperlink r:id="rId1202" ref="G5060"/>
    <hyperlink r:id="rId1203" ref="F5061"/>
    <hyperlink r:id="rId1204" ref="G5061"/>
    <hyperlink r:id="rId1205" ref="F5062"/>
    <hyperlink r:id="rId1206" ref="G5062"/>
    <hyperlink r:id="rId1207" ref="F5063"/>
    <hyperlink r:id="rId1208" ref="G5063"/>
    <hyperlink r:id="rId1209" ref="F5064"/>
    <hyperlink r:id="rId1210" ref="G5064"/>
    <hyperlink r:id="rId1211" ref="F5065"/>
    <hyperlink r:id="rId1212" ref="G5065"/>
    <hyperlink r:id="rId1213" ref="F5066"/>
    <hyperlink r:id="rId1214" ref="G5066"/>
    <hyperlink r:id="rId1215" ref="F5067"/>
    <hyperlink r:id="rId1216" ref="G5067"/>
    <hyperlink r:id="rId1217" ref="F5068"/>
    <hyperlink r:id="rId1218" ref="G5068"/>
    <hyperlink r:id="rId1219" ref="F5069"/>
    <hyperlink r:id="rId1220" ref="G5069"/>
    <hyperlink r:id="rId1221" ref="F5070"/>
    <hyperlink r:id="rId1222" ref="G5070"/>
    <hyperlink r:id="rId1223" ref="F5071"/>
    <hyperlink r:id="rId1224" ref="G5071"/>
    <hyperlink r:id="rId1225" ref="F5072"/>
    <hyperlink r:id="rId1226" ref="G5072"/>
    <hyperlink r:id="rId1227" ref="F5073"/>
    <hyperlink r:id="rId1228" ref="G5073"/>
    <hyperlink r:id="rId1229" ref="F5074"/>
    <hyperlink r:id="rId1230" ref="G5074"/>
    <hyperlink r:id="rId1231" ref="F5075"/>
    <hyperlink r:id="rId1232" ref="G5075"/>
    <hyperlink r:id="rId1233" ref="F5076"/>
    <hyperlink r:id="rId1234" ref="G5076"/>
    <hyperlink r:id="rId1235" ref="F5077"/>
    <hyperlink r:id="rId1236" ref="G5077"/>
    <hyperlink r:id="rId1237" ref="F5078"/>
    <hyperlink r:id="rId1238" ref="G5078"/>
    <hyperlink r:id="rId1239" ref="F5079"/>
    <hyperlink r:id="rId1240" ref="G5079"/>
    <hyperlink r:id="rId1241" ref="F5080"/>
    <hyperlink r:id="rId1242" ref="G5080"/>
    <hyperlink r:id="rId1243" ref="F5081"/>
    <hyperlink r:id="rId1244" ref="G5081"/>
    <hyperlink r:id="rId1245" ref="F5082"/>
    <hyperlink r:id="rId1246" ref="G5082"/>
    <hyperlink r:id="rId1247" ref="F5083"/>
    <hyperlink r:id="rId1248" ref="G5083"/>
    <hyperlink r:id="rId1249" ref="F5084"/>
    <hyperlink r:id="rId1250" ref="G5084"/>
    <hyperlink r:id="rId1251" ref="F5085"/>
    <hyperlink r:id="rId1252" ref="G5085"/>
    <hyperlink r:id="rId1253" ref="F5086"/>
    <hyperlink r:id="rId1254" ref="G5086"/>
    <hyperlink r:id="rId1255" ref="F5087"/>
    <hyperlink r:id="rId1256" ref="G5087"/>
    <hyperlink r:id="rId1257" ref="F5088"/>
    <hyperlink r:id="rId1258" ref="G5088"/>
    <hyperlink r:id="rId1259" ref="F5089"/>
    <hyperlink r:id="rId1260" ref="G5089"/>
    <hyperlink r:id="rId1261" ref="F5090"/>
    <hyperlink r:id="rId1262" ref="G5090"/>
    <hyperlink r:id="rId1263" ref="F5091"/>
    <hyperlink r:id="rId1264" ref="G5091"/>
    <hyperlink r:id="rId1265" ref="F5092"/>
    <hyperlink r:id="rId1266" ref="G5092"/>
    <hyperlink r:id="rId1267" ref="F5093"/>
    <hyperlink r:id="rId1268" ref="G5093"/>
    <hyperlink r:id="rId1269" ref="F5094"/>
    <hyperlink r:id="rId1270" ref="G5094"/>
    <hyperlink r:id="rId1271" ref="F5095"/>
    <hyperlink r:id="rId1272" ref="G5095"/>
    <hyperlink r:id="rId1273" ref="F5096"/>
    <hyperlink r:id="rId1274" ref="G5096"/>
    <hyperlink r:id="rId1275" ref="F5097"/>
    <hyperlink r:id="rId1276" ref="G5097"/>
    <hyperlink r:id="rId1277" ref="F5098"/>
    <hyperlink r:id="rId1278" ref="G5098"/>
    <hyperlink r:id="rId1279" ref="F5099"/>
    <hyperlink r:id="rId1280" ref="G5099"/>
    <hyperlink r:id="rId1281" ref="F5100"/>
    <hyperlink r:id="rId1282" ref="G5100"/>
    <hyperlink r:id="rId1283" ref="F5101"/>
    <hyperlink r:id="rId1284" ref="G5101"/>
    <hyperlink r:id="rId1285" ref="F5102"/>
    <hyperlink r:id="rId1286" ref="G5102"/>
    <hyperlink r:id="rId1287" ref="F5103"/>
    <hyperlink r:id="rId1288" ref="G5103"/>
    <hyperlink r:id="rId1289" ref="F5104"/>
    <hyperlink r:id="rId1290" ref="G5104"/>
    <hyperlink r:id="rId1291" ref="F5105"/>
    <hyperlink r:id="rId1292" ref="G5105"/>
    <hyperlink r:id="rId1293" ref="F5106"/>
    <hyperlink r:id="rId1294" ref="G5106"/>
    <hyperlink r:id="rId1295" ref="F5107"/>
    <hyperlink r:id="rId1296" ref="G5107"/>
    <hyperlink r:id="rId1297" ref="F5108"/>
    <hyperlink r:id="rId1298" ref="G5108"/>
    <hyperlink r:id="rId1299" ref="F5109"/>
    <hyperlink r:id="rId1300" ref="G5109"/>
    <hyperlink r:id="rId1301" ref="F5110"/>
    <hyperlink r:id="rId1302" ref="G5110"/>
    <hyperlink r:id="rId1303" ref="F5111"/>
    <hyperlink r:id="rId1304" ref="G5111"/>
    <hyperlink r:id="rId1305" ref="F5112"/>
    <hyperlink r:id="rId1306" ref="G5112"/>
    <hyperlink r:id="rId1307" ref="F5113"/>
    <hyperlink r:id="rId1308" ref="G5113"/>
    <hyperlink r:id="rId1309" ref="F5114"/>
    <hyperlink r:id="rId1310" ref="G5114"/>
    <hyperlink r:id="rId1311" ref="F5115"/>
    <hyperlink r:id="rId1312" ref="G5115"/>
    <hyperlink r:id="rId1313" ref="F5116"/>
    <hyperlink r:id="rId1314" ref="G5116"/>
    <hyperlink r:id="rId1315" ref="F5117"/>
    <hyperlink r:id="rId1316" ref="G5117"/>
    <hyperlink r:id="rId1317" ref="F5118"/>
    <hyperlink r:id="rId1318" ref="G5118"/>
    <hyperlink r:id="rId1319" ref="F5119"/>
    <hyperlink r:id="rId1320" ref="G5119"/>
    <hyperlink r:id="rId1321" ref="F5120"/>
    <hyperlink r:id="rId1322" ref="G5120"/>
    <hyperlink r:id="rId1323" ref="F5121"/>
    <hyperlink r:id="rId1324" ref="G5121"/>
    <hyperlink r:id="rId1325" ref="F5122"/>
    <hyperlink r:id="rId1326" ref="G5122"/>
    <hyperlink r:id="rId1327" ref="F5123"/>
    <hyperlink r:id="rId1328" ref="G5123"/>
    <hyperlink r:id="rId1329" ref="F5124"/>
    <hyperlink r:id="rId1330" ref="G5124"/>
    <hyperlink r:id="rId1331" ref="F5125"/>
    <hyperlink r:id="rId1332" ref="G5125"/>
    <hyperlink r:id="rId1333" ref="F5126"/>
    <hyperlink r:id="rId1334" ref="G5126"/>
    <hyperlink r:id="rId1335" ref="F5127"/>
    <hyperlink r:id="rId1336" ref="G5127"/>
    <hyperlink r:id="rId1337" ref="F5128"/>
    <hyperlink r:id="rId1338" ref="G5128"/>
    <hyperlink r:id="rId1339" ref="F5129"/>
    <hyperlink r:id="rId1340" ref="G5129"/>
    <hyperlink r:id="rId1341" ref="F5130"/>
    <hyperlink r:id="rId1342" ref="G5130"/>
    <hyperlink r:id="rId1343" ref="F5131"/>
    <hyperlink r:id="rId1344" ref="G5131"/>
    <hyperlink r:id="rId1345" ref="F5132"/>
    <hyperlink r:id="rId1346" ref="G5132"/>
    <hyperlink r:id="rId1347" ref="F5133"/>
    <hyperlink r:id="rId1348" ref="G5133"/>
    <hyperlink r:id="rId1349" ref="F5134"/>
    <hyperlink r:id="rId1350" ref="G5134"/>
    <hyperlink r:id="rId1351" ref="F5135"/>
    <hyperlink r:id="rId1352" ref="G5135"/>
    <hyperlink r:id="rId1353" ref="F5136"/>
    <hyperlink r:id="rId1354" ref="G5136"/>
    <hyperlink r:id="rId1355" ref="F5137"/>
    <hyperlink r:id="rId1356" ref="G5137"/>
    <hyperlink r:id="rId1357" ref="F5138"/>
    <hyperlink r:id="rId1358" ref="G5138"/>
    <hyperlink r:id="rId1359" ref="F5139"/>
    <hyperlink r:id="rId1360" ref="G5139"/>
    <hyperlink r:id="rId1361" ref="F5140"/>
    <hyperlink r:id="rId1362" ref="G5140"/>
    <hyperlink r:id="rId1363" ref="F5141"/>
    <hyperlink r:id="rId1364" ref="G5141"/>
    <hyperlink r:id="rId1365" ref="F5142"/>
    <hyperlink r:id="rId1366" ref="G5142"/>
    <hyperlink r:id="rId1367" ref="F5143"/>
    <hyperlink r:id="rId1368" ref="G5143"/>
    <hyperlink r:id="rId1369" ref="F5144"/>
    <hyperlink r:id="rId1370" ref="G5144"/>
    <hyperlink r:id="rId1371" ref="F5145"/>
    <hyperlink r:id="rId1372" ref="G5145"/>
    <hyperlink r:id="rId1373" ref="F5146"/>
    <hyperlink r:id="rId1374" ref="G5146"/>
    <hyperlink r:id="rId1375" ref="F5147"/>
    <hyperlink r:id="rId1376" ref="G5147"/>
    <hyperlink r:id="rId1377" ref="F5148"/>
    <hyperlink r:id="rId1378" ref="G5148"/>
    <hyperlink r:id="rId1379" ref="F5149"/>
    <hyperlink r:id="rId1380" ref="G5149"/>
    <hyperlink r:id="rId1381" ref="F5150"/>
    <hyperlink r:id="rId1382" ref="G5150"/>
    <hyperlink r:id="rId1383" ref="F5151"/>
    <hyperlink r:id="rId1384" ref="G5151"/>
    <hyperlink r:id="rId1385" ref="F5152"/>
    <hyperlink r:id="rId1386" ref="G5152"/>
    <hyperlink r:id="rId1387" ref="F5153"/>
    <hyperlink r:id="rId1388" ref="G5153"/>
    <hyperlink r:id="rId1389" ref="F5154"/>
    <hyperlink r:id="rId1390" ref="G5154"/>
    <hyperlink r:id="rId1391" ref="F5155"/>
    <hyperlink r:id="rId1392" ref="G5155"/>
    <hyperlink r:id="rId1393" ref="F5156"/>
    <hyperlink r:id="rId1394" ref="G5156"/>
    <hyperlink r:id="rId1395" ref="F5157"/>
    <hyperlink r:id="rId1396" ref="G5157"/>
    <hyperlink r:id="rId1397" ref="F5158"/>
    <hyperlink r:id="rId1398" ref="G5158"/>
    <hyperlink r:id="rId1399" ref="F5159"/>
    <hyperlink r:id="rId1400" ref="G5159"/>
    <hyperlink r:id="rId1401" ref="F5160"/>
    <hyperlink r:id="rId1402" ref="G5160"/>
    <hyperlink r:id="rId1403" ref="F5161"/>
    <hyperlink r:id="rId1404" ref="G5161"/>
    <hyperlink r:id="rId1405" ref="F5162"/>
    <hyperlink r:id="rId1406" ref="G5162"/>
    <hyperlink r:id="rId1407" ref="F5163"/>
    <hyperlink r:id="rId1408" ref="G5163"/>
    <hyperlink r:id="rId1409" ref="F5164"/>
    <hyperlink r:id="rId1410" ref="G5164"/>
    <hyperlink r:id="rId1411" ref="F5165"/>
    <hyperlink r:id="rId1412" ref="G5165"/>
    <hyperlink r:id="rId1413" ref="F5166"/>
    <hyperlink r:id="rId1414" ref="G5166"/>
    <hyperlink r:id="rId1415" ref="F5167"/>
    <hyperlink r:id="rId1416" ref="G5167"/>
    <hyperlink r:id="rId1417" ref="F5168"/>
    <hyperlink r:id="rId1418" ref="G5168"/>
    <hyperlink r:id="rId1419" ref="F5169"/>
    <hyperlink r:id="rId1420" ref="G5169"/>
    <hyperlink r:id="rId1421" ref="F5170"/>
    <hyperlink r:id="rId1422" ref="G5170"/>
    <hyperlink r:id="rId1423" ref="F5171"/>
    <hyperlink r:id="rId1424" ref="G5171"/>
    <hyperlink r:id="rId1425" ref="F5172"/>
    <hyperlink r:id="rId1426" ref="G5172"/>
    <hyperlink r:id="rId1427" ref="F5173"/>
    <hyperlink r:id="rId1428" ref="G5173"/>
    <hyperlink r:id="rId1429" ref="F5174"/>
    <hyperlink r:id="rId1430" ref="G5174"/>
    <hyperlink r:id="rId1431" ref="F5175"/>
    <hyperlink r:id="rId1432" ref="G5175"/>
    <hyperlink r:id="rId1433" ref="F5176"/>
    <hyperlink r:id="rId1434" ref="G5176"/>
    <hyperlink r:id="rId1435" ref="F5177"/>
    <hyperlink r:id="rId1436" ref="G5177"/>
    <hyperlink r:id="rId1437" ref="F5178"/>
    <hyperlink r:id="rId1438" ref="G5178"/>
    <hyperlink r:id="rId1439" ref="F5179"/>
    <hyperlink r:id="rId1440" ref="G5179"/>
    <hyperlink r:id="rId1441" ref="F5180"/>
    <hyperlink r:id="rId1442" ref="G5180"/>
    <hyperlink r:id="rId1443" ref="F5181"/>
    <hyperlink r:id="rId1444" ref="G5181"/>
    <hyperlink r:id="rId1445" ref="F5182"/>
    <hyperlink r:id="rId1446" ref="G5182"/>
    <hyperlink r:id="rId1447" ref="F5183"/>
    <hyperlink r:id="rId1448" ref="G5183"/>
    <hyperlink r:id="rId1449" ref="F5184"/>
    <hyperlink r:id="rId1450" ref="G5184"/>
    <hyperlink r:id="rId1451" ref="F5185"/>
    <hyperlink r:id="rId1452" ref="G5185"/>
    <hyperlink r:id="rId1453" ref="F5186"/>
    <hyperlink r:id="rId1454" ref="G5186"/>
    <hyperlink r:id="rId1455" ref="F5187"/>
    <hyperlink r:id="rId1456" ref="G5187"/>
    <hyperlink r:id="rId1457" ref="F5188"/>
    <hyperlink r:id="rId1458" ref="G5188"/>
    <hyperlink r:id="rId1459" ref="F5189"/>
    <hyperlink r:id="rId1460" ref="G5189"/>
    <hyperlink r:id="rId1461" ref="F5190"/>
    <hyperlink r:id="rId1462" ref="G5190"/>
    <hyperlink r:id="rId1463" ref="F5191"/>
    <hyperlink r:id="rId1464" ref="G5191"/>
    <hyperlink r:id="rId1465" ref="F5192"/>
    <hyperlink r:id="rId1466" ref="G5192"/>
    <hyperlink r:id="rId1467" ref="F5193"/>
    <hyperlink r:id="rId1468" ref="G5193"/>
    <hyperlink r:id="rId1469" ref="F5194"/>
    <hyperlink r:id="rId1470" ref="G5194"/>
    <hyperlink r:id="rId1471" ref="F5195"/>
    <hyperlink r:id="rId1472" ref="G5195"/>
    <hyperlink r:id="rId1473" ref="F5196"/>
    <hyperlink r:id="rId1474" ref="G5196"/>
    <hyperlink r:id="rId1475" ref="F5197"/>
    <hyperlink r:id="rId1476" ref="G5197"/>
    <hyperlink r:id="rId1477" ref="F5198"/>
    <hyperlink r:id="rId1478" ref="G5198"/>
    <hyperlink r:id="rId1479" ref="F5199"/>
    <hyperlink r:id="rId1480" ref="G5199"/>
    <hyperlink r:id="rId1481" ref="F5200"/>
    <hyperlink r:id="rId1482" ref="G5200"/>
    <hyperlink r:id="rId1483" ref="F5201"/>
    <hyperlink r:id="rId1484" ref="G5201"/>
    <hyperlink r:id="rId1485" ref="F5202"/>
    <hyperlink r:id="rId1486" ref="G5202"/>
    <hyperlink r:id="rId1487" ref="F5203"/>
    <hyperlink r:id="rId1488" ref="G5203"/>
    <hyperlink r:id="rId1489" ref="F5204"/>
    <hyperlink r:id="rId1490" ref="G5204"/>
    <hyperlink r:id="rId1491" ref="F5205"/>
    <hyperlink r:id="rId1492" ref="G5205"/>
    <hyperlink r:id="rId1493" ref="F5206"/>
    <hyperlink r:id="rId1494" ref="G5206"/>
    <hyperlink r:id="rId1495" ref="F5207"/>
    <hyperlink r:id="rId1496" ref="G5207"/>
    <hyperlink r:id="rId1497" ref="F5208"/>
    <hyperlink r:id="rId1498" ref="G5208"/>
    <hyperlink r:id="rId1499" ref="F5209"/>
    <hyperlink r:id="rId1500" ref="G5209"/>
    <hyperlink r:id="rId1501" ref="F5210"/>
    <hyperlink r:id="rId1502" ref="G5210"/>
    <hyperlink r:id="rId1503" ref="F5211"/>
    <hyperlink r:id="rId1504" ref="G5211"/>
    <hyperlink r:id="rId1505" ref="F5212"/>
    <hyperlink r:id="rId1506" ref="G5212"/>
    <hyperlink r:id="rId1507" ref="F5213"/>
    <hyperlink r:id="rId1508" ref="G5213"/>
    <hyperlink r:id="rId1509" ref="F5214"/>
    <hyperlink r:id="rId1510" ref="G5214"/>
    <hyperlink r:id="rId1511" ref="F5215"/>
    <hyperlink r:id="rId1512" ref="G5215"/>
    <hyperlink r:id="rId1513" ref="F5216"/>
    <hyperlink r:id="rId1514" ref="G5216"/>
    <hyperlink r:id="rId1515" ref="F5217"/>
    <hyperlink r:id="rId1516" ref="G5217"/>
    <hyperlink r:id="rId1517" ref="F5218"/>
    <hyperlink r:id="rId1518" ref="G5218"/>
    <hyperlink r:id="rId1519" ref="F5219"/>
    <hyperlink r:id="rId1520" ref="G5219"/>
    <hyperlink r:id="rId1521" ref="F5220"/>
    <hyperlink r:id="rId1522" ref="G5220"/>
    <hyperlink r:id="rId1523" ref="F5221"/>
    <hyperlink r:id="rId1524" ref="G5221"/>
    <hyperlink r:id="rId1525" ref="F5222"/>
    <hyperlink r:id="rId1526" ref="G5222"/>
    <hyperlink r:id="rId1527" ref="F5223"/>
    <hyperlink r:id="rId1528" ref="G5223"/>
    <hyperlink r:id="rId1529" ref="F5224"/>
    <hyperlink r:id="rId1530" ref="G5224"/>
    <hyperlink r:id="rId1531" ref="F5225"/>
    <hyperlink r:id="rId1532" ref="G5225"/>
    <hyperlink r:id="rId1533" ref="F5226"/>
    <hyperlink r:id="rId1534" ref="G5226"/>
    <hyperlink r:id="rId1535" ref="F5227"/>
    <hyperlink r:id="rId1536" ref="G5227"/>
    <hyperlink r:id="rId1537" ref="F5228"/>
    <hyperlink r:id="rId1538" ref="G5228"/>
    <hyperlink r:id="rId1539" ref="F5229"/>
    <hyperlink r:id="rId1540" ref="G5229"/>
    <hyperlink r:id="rId1541" ref="F5230"/>
    <hyperlink r:id="rId1542" ref="G5230"/>
    <hyperlink r:id="rId1543" ref="F5231"/>
    <hyperlink r:id="rId1544" ref="G5231"/>
    <hyperlink r:id="rId1545" ref="F5232"/>
    <hyperlink r:id="rId1546" ref="G5232"/>
    <hyperlink r:id="rId1547" ref="F5233"/>
    <hyperlink r:id="rId1548" ref="G5233"/>
    <hyperlink r:id="rId1549" ref="F5234"/>
    <hyperlink r:id="rId1550" ref="G5234"/>
    <hyperlink r:id="rId1551" ref="F5235"/>
    <hyperlink r:id="rId1552" ref="G5235"/>
    <hyperlink r:id="rId1553" ref="F5236"/>
    <hyperlink r:id="rId1554" ref="G5236"/>
    <hyperlink r:id="rId1555" ref="F5237"/>
    <hyperlink r:id="rId1556" ref="G5237"/>
    <hyperlink r:id="rId1557" ref="F5238"/>
    <hyperlink r:id="rId1558" ref="G5238"/>
    <hyperlink r:id="rId1559" ref="F5239"/>
    <hyperlink r:id="rId1560" ref="G5239"/>
    <hyperlink r:id="rId1561" ref="F5240"/>
    <hyperlink r:id="rId1562" ref="G5240"/>
    <hyperlink r:id="rId1563" ref="F5241"/>
    <hyperlink r:id="rId1564" ref="G5241"/>
    <hyperlink r:id="rId1565" ref="F5242"/>
    <hyperlink r:id="rId1566" ref="G5242"/>
    <hyperlink r:id="rId1567" ref="F5243"/>
    <hyperlink r:id="rId1568" ref="G5243"/>
    <hyperlink r:id="rId1569" ref="F5244"/>
    <hyperlink r:id="rId1570" ref="G5244"/>
    <hyperlink r:id="rId1571" ref="F5245"/>
    <hyperlink r:id="rId1572" ref="G5245"/>
    <hyperlink r:id="rId1573" ref="F5246"/>
    <hyperlink r:id="rId1574" ref="G5246"/>
    <hyperlink r:id="rId1575" ref="F5247"/>
    <hyperlink r:id="rId1576" ref="G5247"/>
    <hyperlink r:id="rId1577" ref="G5248"/>
    <hyperlink r:id="rId1578" ref="F5249"/>
    <hyperlink r:id="rId1579" ref="G5249"/>
    <hyperlink r:id="rId1580" ref="F5250"/>
    <hyperlink r:id="rId1581" ref="G5250"/>
    <hyperlink r:id="rId1582" ref="F5251"/>
    <hyperlink r:id="rId1583" ref="G5251"/>
    <hyperlink r:id="rId1584" ref="F5252"/>
    <hyperlink r:id="rId1585" ref="G5252"/>
    <hyperlink r:id="rId1586" ref="F5253"/>
    <hyperlink r:id="rId1587" ref="G5253"/>
    <hyperlink r:id="rId1588" ref="F5254"/>
    <hyperlink r:id="rId1589" ref="G5254"/>
    <hyperlink r:id="rId1590" ref="F5255"/>
    <hyperlink r:id="rId1591" ref="G5255"/>
    <hyperlink r:id="rId1592" ref="F5256"/>
    <hyperlink r:id="rId1593" ref="G5256"/>
    <hyperlink r:id="rId1594" ref="F5257"/>
    <hyperlink r:id="rId1595" ref="G5257"/>
    <hyperlink r:id="rId1596" ref="F5258"/>
    <hyperlink r:id="rId1597" ref="G5258"/>
    <hyperlink r:id="rId1598" ref="F5259"/>
    <hyperlink r:id="rId1599" ref="G5259"/>
    <hyperlink r:id="rId1600" ref="F5260"/>
    <hyperlink r:id="rId1601" ref="G5260"/>
    <hyperlink r:id="rId1602" ref="F5261"/>
    <hyperlink r:id="rId1603" ref="G5261"/>
    <hyperlink r:id="rId1604" ref="F5262"/>
    <hyperlink r:id="rId1605" ref="G5262"/>
    <hyperlink r:id="rId1606" ref="F5263"/>
    <hyperlink r:id="rId1607" ref="G5263"/>
    <hyperlink r:id="rId1608" ref="F5264"/>
    <hyperlink r:id="rId1609" ref="G5264"/>
    <hyperlink r:id="rId1610" ref="F5265"/>
    <hyperlink r:id="rId1611" ref="G5265"/>
    <hyperlink r:id="rId1612" ref="F5266"/>
    <hyperlink r:id="rId1613" ref="G5266"/>
    <hyperlink r:id="rId1614" ref="F5267"/>
    <hyperlink r:id="rId1615" ref="G5267"/>
    <hyperlink r:id="rId1616" ref="F5268"/>
    <hyperlink r:id="rId1617" ref="G5268"/>
    <hyperlink r:id="rId1618" ref="F5269"/>
    <hyperlink r:id="rId1619" ref="G5269"/>
    <hyperlink r:id="rId1620" ref="F5270"/>
    <hyperlink r:id="rId1621" ref="G5270"/>
    <hyperlink r:id="rId1622" ref="F5271"/>
    <hyperlink r:id="rId1623" ref="G5271"/>
    <hyperlink r:id="rId1624" ref="F5272"/>
    <hyperlink r:id="rId1625" ref="G5272"/>
    <hyperlink r:id="rId1626" ref="F5273"/>
    <hyperlink r:id="rId1627" ref="G5273"/>
    <hyperlink r:id="rId1628" ref="F5274"/>
    <hyperlink r:id="rId1629" ref="G5274"/>
    <hyperlink r:id="rId1630" ref="F5275"/>
    <hyperlink r:id="rId1631" ref="G5275"/>
    <hyperlink r:id="rId1632" ref="F5276"/>
    <hyperlink r:id="rId1633" ref="G5276"/>
    <hyperlink r:id="rId1634" ref="F5277"/>
    <hyperlink r:id="rId1635" ref="G5277"/>
    <hyperlink r:id="rId1636" ref="F5278"/>
    <hyperlink r:id="rId1637" ref="G5278"/>
    <hyperlink r:id="rId1638" ref="F5279"/>
    <hyperlink r:id="rId1639" ref="G5279"/>
    <hyperlink r:id="rId1640" ref="F5280"/>
    <hyperlink r:id="rId1641" ref="G5280"/>
    <hyperlink r:id="rId1642" ref="F5281"/>
    <hyperlink r:id="rId1643" ref="G5281"/>
    <hyperlink r:id="rId1644" ref="F5282"/>
    <hyperlink r:id="rId1645" ref="G5282"/>
    <hyperlink r:id="rId1646" ref="F5283"/>
    <hyperlink r:id="rId1647" ref="G5283"/>
    <hyperlink r:id="rId1648" ref="F5284"/>
    <hyperlink r:id="rId1649" ref="G5284"/>
    <hyperlink r:id="rId1650" ref="F5285"/>
    <hyperlink r:id="rId1651" ref="G5285"/>
    <hyperlink r:id="rId1652" ref="F5286"/>
    <hyperlink r:id="rId1653" ref="G5286"/>
    <hyperlink r:id="rId1654" ref="F5287"/>
    <hyperlink r:id="rId1655" ref="G5287"/>
    <hyperlink r:id="rId1656" ref="F5288"/>
    <hyperlink r:id="rId1657" ref="G5288"/>
    <hyperlink r:id="rId1658" ref="F5289"/>
    <hyperlink r:id="rId1659" ref="G5289"/>
    <hyperlink r:id="rId1660" ref="F5290"/>
    <hyperlink r:id="rId1661" ref="G5290"/>
    <hyperlink r:id="rId1662" ref="F5291"/>
    <hyperlink r:id="rId1663" ref="G5291"/>
    <hyperlink r:id="rId1664" ref="F5292"/>
    <hyperlink r:id="rId1665" ref="G5292"/>
    <hyperlink r:id="rId1666" ref="F5293"/>
    <hyperlink r:id="rId1667" ref="G5293"/>
    <hyperlink r:id="rId1668" ref="F5294"/>
    <hyperlink r:id="rId1669" ref="G5294"/>
    <hyperlink r:id="rId1670" ref="F5295"/>
    <hyperlink r:id="rId1671" ref="G5295"/>
    <hyperlink r:id="rId1672" ref="F5296"/>
    <hyperlink r:id="rId1673" ref="G5296"/>
    <hyperlink r:id="rId1674" ref="F5297"/>
    <hyperlink r:id="rId1675" ref="G5297"/>
    <hyperlink r:id="rId1676" ref="F5298"/>
    <hyperlink r:id="rId1677" ref="G5298"/>
    <hyperlink r:id="rId1678" ref="F5299"/>
    <hyperlink r:id="rId1679" ref="G5299"/>
    <hyperlink r:id="rId1680" ref="F5300"/>
    <hyperlink r:id="rId1681" ref="G5300"/>
    <hyperlink r:id="rId1682" ref="F5301"/>
    <hyperlink r:id="rId1683" ref="G5301"/>
    <hyperlink r:id="rId1684" ref="F5302"/>
    <hyperlink r:id="rId1685" ref="G5302"/>
    <hyperlink r:id="rId1686" ref="F5303"/>
    <hyperlink r:id="rId1687" ref="G5303"/>
    <hyperlink r:id="rId1688" ref="F5304"/>
    <hyperlink r:id="rId1689" ref="G5304"/>
    <hyperlink r:id="rId1690" ref="F5305"/>
    <hyperlink r:id="rId1691" ref="G5305"/>
    <hyperlink r:id="rId1692" ref="F5306"/>
    <hyperlink r:id="rId1693" ref="G5306"/>
    <hyperlink r:id="rId1694" ref="F5307"/>
    <hyperlink r:id="rId1695" ref="G5307"/>
    <hyperlink r:id="rId1696" ref="F5308"/>
    <hyperlink r:id="rId1697" ref="G5308"/>
    <hyperlink r:id="rId1698" ref="F5309"/>
    <hyperlink r:id="rId1699" ref="G5309"/>
    <hyperlink r:id="rId1700" ref="F5310"/>
    <hyperlink r:id="rId1701" ref="G5310"/>
    <hyperlink r:id="rId1702" ref="F5311"/>
    <hyperlink r:id="rId1703" ref="G5311"/>
    <hyperlink r:id="rId1704" ref="F5312"/>
    <hyperlink r:id="rId1705" ref="G5312"/>
    <hyperlink r:id="rId1706" ref="F5313"/>
    <hyperlink r:id="rId1707" ref="G5313"/>
    <hyperlink r:id="rId1708" ref="F5314"/>
    <hyperlink r:id="rId1709" ref="G5314"/>
    <hyperlink r:id="rId1710" ref="F5315"/>
    <hyperlink r:id="rId1711" ref="G5315"/>
    <hyperlink r:id="rId1712" ref="F5316"/>
    <hyperlink r:id="rId1713" ref="G5316"/>
    <hyperlink r:id="rId1714" ref="F5317"/>
    <hyperlink r:id="rId1715" ref="G5317"/>
    <hyperlink r:id="rId1716" ref="F5318"/>
    <hyperlink r:id="rId1717" ref="G5318"/>
    <hyperlink r:id="rId1718" ref="F5319"/>
    <hyperlink r:id="rId1719" ref="G5319"/>
    <hyperlink r:id="rId1720" ref="F5320"/>
    <hyperlink r:id="rId1721" ref="G5320"/>
    <hyperlink r:id="rId1722" ref="F5321"/>
    <hyperlink r:id="rId1723" ref="G5321"/>
    <hyperlink r:id="rId1724" ref="F5322"/>
    <hyperlink r:id="rId1725" ref="G5322"/>
    <hyperlink r:id="rId1726" ref="F5323"/>
    <hyperlink r:id="rId1727" ref="G5323"/>
    <hyperlink r:id="rId1728" ref="F5324"/>
    <hyperlink r:id="rId1729" ref="G5324"/>
    <hyperlink r:id="rId1730" ref="F5325"/>
    <hyperlink r:id="rId1731" ref="G5325"/>
    <hyperlink r:id="rId1732" ref="F5326"/>
    <hyperlink r:id="rId1733" ref="G5326"/>
    <hyperlink r:id="rId1734" ref="F5327"/>
    <hyperlink r:id="rId1735" ref="G5327"/>
    <hyperlink r:id="rId1736" ref="F5328"/>
    <hyperlink r:id="rId1737" ref="G5328"/>
    <hyperlink r:id="rId1738" ref="F5329"/>
    <hyperlink r:id="rId1739" ref="G5329"/>
    <hyperlink r:id="rId1740" ref="F5330"/>
    <hyperlink r:id="rId1741" ref="G5330"/>
    <hyperlink r:id="rId1742" ref="F5331"/>
    <hyperlink r:id="rId1743" ref="G5331"/>
    <hyperlink r:id="rId1744" ref="F5332"/>
    <hyperlink r:id="rId1745" ref="G5332"/>
    <hyperlink r:id="rId1746" ref="F5333"/>
    <hyperlink r:id="rId1747" ref="G5333"/>
    <hyperlink r:id="rId1748" ref="F5334"/>
    <hyperlink r:id="rId1749" ref="G5334"/>
    <hyperlink r:id="rId1750" ref="F5335"/>
    <hyperlink r:id="rId1751" ref="G5335"/>
    <hyperlink r:id="rId1752" ref="F5336"/>
    <hyperlink r:id="rId1753" ref="G5336"/>
    <hyperlink r:id="rId1754" ref="F5337"/>
    <hyperlink r:id="rId1755" ref="G5337"/>
    <hyperlink r:id="rId1756" ref="F5338"/>
    <hyperlink r:id="rId1757" ref="G5338"/>
    <hyperlink r:id="rId1758" ref="F5339"/>
    <hyperlink r:id="rId1759" ref="G5339"/>
    <hyperlink r:id="rId1760" ref="F5340"/>
    <hyperlink r:id="rId1761" ref="G5340"/>
    <hyperlink r:id="rId1762" ref="F5341"/>
    <hyperlink r:id="rId1763" ref="G5341"/>
    <hyperlink r:id="rId1764" ref="F5342"/>
    <hyperlink r:id="rId1765" ref="G5342"/>
    <hyperlink r:id="rId1766" ref="F5343"/>
    <hyperlink r:id="rId1767" ref="G5343"/>
    <hyperlink r:id="rId1768" ref="F5344"/>
    <hyperlink r:id="rId1769" ref="G5344"/>
    <hyperlink r:id="rId1770" ref="F5345"/>
    <hyperlink r:id="rId1771" ref="G5345"/>
    <hyperlink r:id="rId1772" ref="F5346"/>
    <hyperlink r:id="rId1773" ref="G5346"/>
    <hyperlink r:id="rId1774" ref="F5347"/>
    <hyperlink r:id="rId1775" ref="G5347"/>
    <hyperlink r:id="rId1776" ref="F5348"/>
    <hyperlink r:id="rId1777" ref="G5348"/>
    <hyperlink r:id="rId1778" ref="F5349"/>
    <hyperlink r:id="rId1779" ref="G5349"/>
    <hyperlink r:id="rId1780" ref="F5350"/>
    <hyperlink r:id="rId1781" ref="G5350"/>
    <hyperlink r:id="rId1782" ref="F5351"/>
    <hyperlink r:id="rId1783" ref="G5351"/>
    <hyperlink r:id="rId1784" ref="F5352"/>
    <hyperlink r:id="rId1785" ref="G5352"/>
    <hyperlink r:id="rId1786" ref="F5353"/>
    <hyperlink r:id="rId1787" ref="G5353"/>
    <hyperlink r:id="rId1788" ref="F5354"/>
    <hyperlink r:id="rId1789" ref="G5354"/>
    <hyperlink r:id="rId1790" ref="F5355"/>
    <hyperlink r:id="rId1791" ref="G5355"/>
    <hyperlink r:id="rId1792" ref="F5356"/>
    <hyperlink r:id="rId1793" ref="G5356"/>
    <hyperlink r:id="rId1794" ref="F5357"/>
    <hyperlink r:id="rId1795" ref="G5357"/>
    <hyperlink r:id="rId1796" ref="F5358"/>
    <hyperlink r:id="rId1797" ref="G5358"/>
    <hyperlink r:id="rId1798" ref="F5359"/>
    <hyperlink r:id="rId1799" ref="G5359"/>
    <hyperlink r:id="rId1800" ref="F5360"/>
    <hyperlink r:id="rId1801" ref="G5360"/>
    <hyperlink r:id="rId1802" ref="F5361"/>
    <hyperlink r:id="rId1803" ref="G5361"/>
    <hyperlink r:id="rId1804" ref="F5362"/>
    <hyperlink r:id="rId1805" ref="G5362"/>
    <hyperlink r:id="rId1806" ref="F5363"/>
    <hyperlink r:id="rId1807" ref="G5363"/>
    <hyperlink r:id="rId1808" ref="F5364"/>
    <hyperlink r:id="rId1809" ref="G5364"/>
    <hyperlink r:id="rId1810" ref="F5365"/>
    <hyperlink r:id="rId1811" ref="G5365"/>
    <hyperlink r:id="rId1812" ref="F5366"/>
    <hyperlink r:id="rId1813" ref="G5366"/>
    <hyperlink r:id="rId1814" ref="F5367"/>
    <hyperlink r:id="rId1815" ref="G5367"/>
    <hyperlink r:id="rId1816" ref="F5368"/>
    <hyperlink r:id="rId1817" ref="G5368"/>
    <hyperlink r:id="rId1818" ref="F5369"/>
    <hyperlink r:id="rId1819" ref="G5369"/>
    <hyperlink r:id="rId1820" ref="F5370"/>
    <hyperlink r:id="rId1821" ref="G5370"/>
    <hyperlink r:id="rId1822" ref="F5371"/>
    <hyperlink r:id="rId1823" ref="G5371"/>
    <hyperlink r:id="rId1824" ref="F5372"/>
    <hyperlink r:id="rId1825" ref="G5372"/>
    <hyperlink r:id="rId1826" ref="F5373"/>
    <hyperlink r:id="rId1827" ref="G5373"/>
    <hyperlink r:id="rId1828" ref="F5374"/>
    <hyperlink r:id="rId1829" ref="G5374"/>
    <hyperlink r:id="rId1830" ref="F5375"/>
    <hyperlink r:id="rId1831" ref="G5375"/>
    <hyperlink r:id="rId1832" ref="F5376"/>
    <hyperlink r:id="rId1833" ref="G5376"/>
    <hyperlink r:id="rId1834" ref="F5377"/>
    <hyperlink r:id="rId1835" ref="G5377"/>
    <hyperlink r:id="rId1836" ref="F5378"/>
    <hyperlink r:id="rId1837" ref="G5378"/>
    <hyperlink r:id="rId1838" ref="F5379"/>
    <hyperlink r:id="rId1839" ref="G5379"/>
    <hyperlink r:id="rId1840" ref="F5380"/>
    <hyperlink r:id="rId1841" ref="G5380"/>
    <hyperlink r:id="rId1842" ref="F5381"/>
    <hyperlink r:id="rId1843" ref="G5381"/>
    <hyperlink r:id="rId1844" ref="F5382"/>
    <hyperlink r:id="rId1845" ref="G5382"/>
    <hyperlink r:id="rId1846" ref="F5383"/>
    <hyperlink r:id="rId1847" ref="G5383"/>
    <hyperlink r:id="rId1848" ref="F5384"/>
    <hyperlink r:id="rId1849" ref="G5384"/>
    <hyperlink r:id="rId1850" ref="F5385"/>
    <hyperlink r:id="rId1851" ref="G5385"/>
    <hyperlink r:id="rId1852" ref="F5386"/>
    <hyperlink r:id="rId1853" ref="G5386"/>
    <hyperlink r:id="rId1854" ref="F5387"/>
    <hyperlink r:id="rId1855" ref="G5387"/>
    <hyperlink r:id="rId1856" ref="F5388"/>
    <hyperlink r:id="rId1857" ref="G5388"/>
    <hyperlink r:id="rId1858" ref="F5389"/>
    <hyperlink r:id="rId1859" ref="G5389"/>
    <hyperlink r:id="rId1860" ref="F5390"/>
    <hyperlink r:id="rId1861" ref="G5390"/>
    <hyperlink r:id="rId1862" ref="F5391"/>
    <hyperlink r:id="rId1863" ref="G5391"/>
    <hyperlink r:id="rId1864" ref="F5392"/>
    <hyperlink r:id="rId1865" ref="G5392"/>
    <hyperlink r:id="rId1866" ref="F5393"/>
    <hyperlink r:id="rId1867" ref="G5393"/>
    <hyperlink r:id="rId1868" ref="F5394"/>
    <hyperlink r:id="rId1869" ref="G5394"/>
    <hyperlink r:id="rId1870" ref="F5395"/>
    <hyperlink r:id="rId1871" ref="G5395"/>
    <hyperlink r:id="rId1872" ref="F5396"/>
    <hyperlink r:id="rId1873" ref="G5396"/>
    <hyperlink r:id="rId1874" ref="F5397"/>
    <hyperlink r:id="rId1875" ref="G5397"/>
    <hyperlink r:id="rId1876" ref="F5398"/>
    <hyperlink r:id="rId1877" ref="G5398"/>
    <hyperlink r:id="rId1878" ref="F5399"/>
    <hyperlink r:id="rId1879" ref="G5399"/>
    <hyperlink r:id="rId1880" ref="F5400"/>
    <hyperlink r:id="rId1881" ref="G5400"/>
    <hyperlink r:id="rId1882" ref="F5401"/>
    <hyperlink r:id="rId1883" ref="G5401"/>
    <hyperlink r:id="rId1884" ref="F5402"/>
    <hyperlink r:id="rId1885" ref="G5402"/>
    <hyperlink r:id="rId1886" ref="F5403"/>
    <hyperlink r:id="rId1887" ref="G5403"/>
    <hyperlink r:id="rId1888" ref="F5404"/>
    <hyperlink r:id="rId1889" ref="G5404"/>
    <hyperlink r:id="rId1890" ref="F5405"/>
    <hyperlink r:id="rId1891" ref="G5405"/>
    <hyperlink r:id="rId1892" ref="F5406"/>
    <hyperlink r:id="rId1893" ref="G5406"/>
    <hyperlink r:id="rId1894" ref="F5407"/>
    <hyperlink r:id="rId1895" ref="G5407"/>
    <hyperlink r:id="rId1896" ref="F5408"/>
    <hyperlink r:id="rId1897" ref="G5408"/>
    <hyperlink r:id="rId1898" ref="F5409"/>
    <hyperlink r:id="rId1899" ref="G5409"/>
    <hyperlink r:id="rId1900" ref="F5410"/>
    <hyperlink r:id="rId1901" ref="G5410"/>
    <hyperlink r:id="rId1902" ref="F5411"/>
    <hyperlink r:id="rId1903" ref="G5411"/>
    <hyperlink r:id="rId1904" ref="F5412"/>
    <hyperlink r:id="rId1905" ref="G5412"/>
    <hyperlink r:id="rId1906" ref="F5413"/>
    <hyperlink r:id="rId1907" ref="G5413"/>
    <hyperlink r:id="rId1908" ref="F5414"/>
    <hyperlink r:id="rId1909" ref="G5414"/>
    <hyperlink r:id="rId1910" ref="F5415"/>
    <hyperlink r:id="rId1911" ref="G5415"/>
    <hyperlink r:id="rId1912" ref="F5416"/>
    <hyperlink r:id="rId1913" ref="G5416"/>
    <hyperlink r:id="rId1914" ref="F5417"/>
    <hyperlink r:id="rId1915" ref="G5417"/>
    <hyperlink r:id="rId1916" ref="F5418"/>
    <hyperlink r:id="rId1917" ref="G5418"/>
    <hyperlink r:id="rId1918" ref="F5419"/>
    <hyperlink r:id="rId1919" ref="G5419"/>
    <hyperlink r:id="rId1920" ref="F5420"/>
    <hyperlink r:id="rId1921" ref="G5420"/>
    <hyperlink r:id="rId1922" ref="F5421"/>
    <hyperlink r:id="rId1923" ref="G5421"/>
    <hyperlink r:id="rId1924" ref="F5422"/>
    <hyperlink r:id="rId1925" ref="G5422"/>
    <hyperlink r:id="rId1926" ref="F5423"/>
    <hyperlink r:id="rId1927" ref="G5423"/>
    <hyperlink r:id="rId1928" ref="F5424"/>
    <hyperlink r:id="rId1929" ref="G5424"/>
    <hyperlink r:id="rId1930" ref="F5425"/>
    <hyperlink r:id="rId1931" ref="G5425"/>
    <hyperlink r:id="rId1932" ref="F5426"/>
    <hyperlink r:id="rId1933" ref="G5426"/>
    <hyperlink r:id="rId1934" ref="F5427"/>
    <hyperlink r:id="rId1935" ref="G5427"/>
    <hyperlink r:id="rId1936" ref="F5428"/>
    <hyperlink r:id="rId1937" ref="G5428"/>
    <hyperlink r:id="rId1938" ref="F5429"/>
    <hyperlink r:id="rId1939" ref="G5429"/>
    <hyperlink r:id="rId1940" ref="F5430"/>
    <hyperlink r:id="rId1941" ref="G5430"/>
    <hyperlink r:id="rId1942" ref="F5431"/>
    <hyperlink r:id="rId1943" ref="G5431"/>
    <hyperlink r:id="rId1944" ref="F5432"/>
    <hyperlink r:id="rId1945" ref="G5432"/>
    <hyperlink r:id="rId1946" ref="F5433"/>
    <hyperlink r:id="rId1947" ref="G5433"/>
    <hyperlink r:id="rId1948" ref="F5434"/>
    <hyperlink r:id="rId1949" ref="G5434"/>
    <hyperlink r:id="rId1950" ref="F5435"/>
    <hyperlink r:id="rId1951" ref="G5435"/>
    <hyperlink r:id="rId1952" ref="F5436"/>
    <hyperlink r:id="rId1953" ref="G5436"/>
    <hyperlink r:id="rId1954" ref="F5437"/>
    <hyperlink r:id="rId1955" ref="G5437"/>
    <hyperlink r:id="rId1956" ref="F5438"/>
    <hyperlink r:id="rId1957" ref="G5438"/>
    <hyperlink r:id="rId1958" ref="F5439"/>
    <hyperlink r:id="rId1959" ref="G5439"/>
    <hyperlink r:id="rId1960" ref="F5440"/>
    <hyperlink r:id="rId1961" ref="G5440"/>
    <hyperlink r:id="rId1962" ref="F5441"/>
    <hyperlink r:id="rId1963" ref="G5441"/>
    <hyperlink r:id="rId1964" ref="F5442"/>
    <hyperlink r:id="rId1965" ref="G5442"/>
    <hyperlink r:id="rId1966" ref="F5443"/>
    <hyperlink r:id="rId1967" ref="G5443"/>
    <hyperlink r:id="rId1968" ref="F5444"/>
    <hyperlink r:id="rId1969" ref="G5444"/>
    <hyperlink r:id="rId1970" ref="F5445"/>
    <hyperlink r:id="rId1971" ref="G5445"/>
    <hyperlink r:id="rId1972" ref="F5446"/>
    <hyperlink r:id="rId1973" ref="G5446"/>
    <hyperlink r:id="rId1974" ref="F5447"/>
    <hyperlink r:id="rId1975" ref="G5447"/>
    <hyperlink r:id="rId1976" ref="F5448"/>
    <hyperlink r:id="rId1977" ref="G5448"/>
    <hyperlink r:id="rId1978" ref="F5449"/>
    <hyperlink r:id="rId1979" ref="G5449"/>
    <hyperlink r:id="rId1980" ref="F5450"/>
    <hyperlink r:id="rId1981" ref="G5450"/>
    <hyperlink r:id="rId1982" ref="F5451"/>
    <hyperlink r:id="rId1983" ref="G5451"/>
    <hyperlink r:id="rId1984" ref="F5452"/>
    <hyperlink r:id="rId1985" ref="G5452"/>
    <hyperlink r:id="rId1986" ref="F5453"/>
    <hyperlink r:id="rId1987" ref="G5453"/>
    <hyperlink r:id="rId1988" ref="F5454"/>
    <hyperlink r:id="rId1989" ref="G5454"/>
    <hyperlink r:id="rId1990" ref="F5455"/>
    <hyperlink r:id="rId1991" ref="G5455"/>
    <hyperlink r:id="rId1992" ref="F5456"/>
    <hyperlink r:id="rId1993" ref="G5456"/>
    <hyperlink r:id="rId1994" ref="F5457"/>
    <hyperlink r:id="rId1995" ref="G5457"/>
    <hyperlink r:id="rId1996" ref="F5458"/>
    <hyperlink r:id="rId1997" ref="G5458"/>
    <hyperlink r:id="rId1998" ref="F5459"/>
    <hyperlink r:id="rId1999" ref="G5459"/>
    <hyperlink r:id="rId2000" ref="F5460"/>
    <hyperlink r:id="rId2001" ref="G5460"/>
    <hyperlink r:id="rId2002" ref="F5461"/>
    <hyperlink r:id="rId2003" ref="G5461"/>
    <hyperlink r:id="rId2004" ref="F5462"/>
    <hyperlink r:id="rId2005" ref="G5462"/>
    <hyperlink r:id="rId2006" ref="F5463"/>
    <hyperlink r:id="rId2007" ref="G5463"/>
    <hyperlink r:id="rId2008" ref="F5464"/>
    <hyperlink r:id="rId2009" ref="G5464"/>
    <hyperlink r:id="rId2010" ref="F5465"/>
    <hyperlink r:id="rId2011" ref="G5465"/>
    <hyperlink r:id="rId2012" ref="F5466"/>
    <hyperlink r:id="rId2013" ref="G5466"/>
    <hyperlink r:id="rId2014" ref="F5467"/>
    <hyperlink r:id="rId2015" ref="G5467"/>
    <hyperlink r:id="rId2016" ref="F5468"/>
    <hyperlink r:id="rId2017" ref="G5468"/>
    <hyperlink r:id="rId2018" ref="F5469"/>
    <hyperlink r:id="rId2019" ref="G5469"/>
    <hyperlink r:id="rId2020" ref="F5470"/>
    <hyperlink r:id="rId2021" ref="G5470"/>
    <hyperlink r:id="rId2022" ref="F5471"/>
    <hyperlink r:id="rId2023" ref="G5471"/>
    <hyperlink r:id="rId2024" ref="F5472"/>
    <hyperlink r:id="rId2025" ref="G5472"/>
    <hyperlink r:id="rId2026" ref="F5473"/>
    <hyperlink r:id="rId2027" ref="G5473"/>
    <hyperlink r:id="rId2028" ref="F5474"/>
    <hyperlink r:id="rId2029" ref="G5474"/>
    <hyperlink r:id="rId2030" ref="F5475"/>
    <hyperlink r:id="rId2031" ref="G5475"/>
    <hyperlink r:id="rId2032" ref="F5476"/>
    <hyperlink r:id="rId2033" ref="G5476"/>
    <hyperlink r:id="rId2034" ref="F5477"/>
    <hyperlink r:id="rId2035" ref="G5477"/>
    <hyperlink r:id="rId2036" ref="F5478"/>
    <hyperlink r:id="rId2037" ref="G5478"/>
    <hyperlink r:id="rId2038" ref="F5479"/>
    <hyperlink r:id="rId2039" ref="G5479"/>
    <hyperlink r:id="rId2040" ref="F5480"/>
    <hyperlink r:id="rId2041" ref="G5480"/>
    <hyperlink r:id="rId2042" ref="F5481"/>
    <hyperlink r:id="rId2043" ref="G5481"/>
    <hyperlink r:id="rId2044" ref="F5482"/>
    <hyperlink r:id="rId2045" ref="G5482"/>
    <hyperlink r:id="rId2046" ref="F5483"/>
    <hyperlink r:id="rId2047" ref="G5483"/>
    <hyperlink r:id="rId2048" ref="F5484"/>
    <hyperlink r:id="rId2049" ref="G5484"/>
    <hyperlink r:id="rId2050" ref="F5485"/>
    <hyperlink r:id="rId2051" ref="G5485"/>
    <hyperlink r:id="rId2052" ref="F5486"/>
    <hyperlink r:id="rId2053" ref="G5486"/>
    <hyperlink r:id="rId2054" ref="F5487"/>
    <hyperlink r:id="rId2055" ref="G5487"/>
    <hyperlink r:id="rId2056" ref="F5488"/>
    <hyperlink r:id="rId2057" ref="G5488"/>
    <hyperlink r:id="rId2058" ref="F5489"/>
    <hyperlink r:id="rId2059" ref="G5489"/>
    <hyperlink r:id="rId2060" ref="F5490"/>
    <hyperlink r:id="rId2061" ref="G5490"/>
    <hyperlink r:id="rId2062" ref="F5491"/>
    <hyperlink r:id="rId2063" ref="G5491"/>
    <hyperlink r:id="rId2064" ref="F5492"/>
    <hyperlink r:id="rId2065" ref="G5492"/>
    <hyperlink r:id="rId2066" ref="F5493"/>
    <hyperlink r:id="rId2067" ref="G5493"/>
    <hyperlink r:id="rId2068" ref="F5494"/>
    <hyperlink r:id="rId2069" ref="G5494"/>
    <hyperlink r:id="rId2070" ref="F5495"/>
    <hyperlink r:id="rId2071" ref="G5495"/>
    <hyperlink r:id="rId2072" ref="F5496"/>
    <hyperlink r:id="rId2073" ref="G5496"/>
    <hyperlink r:id="rId2074" ref="F5497"/>
    <hyperlink r:id="rId2075" ref="G5497"/>
    <hyperlink r:id="rId2076" ref="F5498"/>
    <hyperlink r:id="rId2077" ref="G5498"/>
    <hyperlink r:id="rId2078" ref="F5499"/>
    <hyperlink r:id="rId2079" ref="G5499"/>
    <hyperlink r:id="rId2080" ref="F5500"/>
    <hyperlink r:id="rId2081" ref="G5500"/>
    <hyperlink r:id="rId2082" ref="F5501"/>
    <hyperlink r:id="rId2083" ref="G5501"/>
    <hyperlink r:id="rId2084" ref="F5502"/>
    <hyperlink r:id="rId2085" ref="G5502"/>
    <hyperlink r:id="rId2086" ref="F5503"/>
    <hyperlink r:id="rId2087" ref="G5503"/>
    <hyperlink r:id="rId2088" ref="F5504"/>
    <hyperlink r:id="rId2089" ref="G5504"/>
    <hyperlink r:id="rId2090" ref="F5505"/>
    <hyperlink r:id="rId2091" ref="G5505"/>
    <hyperlink r:id="rId2092" ref="F5506"/>
    <hyperlink r:id="rId2093" ref="G5506"/>
    <hyperlink r:id="rId2094" ref="F5507"/>
    <hyperlink r:id="rId2095" ref="G5507"/>
    <hyperlink r:id="rId2096" ref="F5508"/>
    <hyperlink r:id="rId2097" ref="G5508"/>
    <hyperlink r:id="rId2098" ref="F5509"/>
    <hyperlink r:id="rId2099" ref="G5509"/>
    <hyperlink r:id="rId2100" ref="F5510"/>
    <hyperlink r:id="rId2101" ref="G5510"/>
    <hyperlink r:id="rId2102" ref="F5511"/>
    <hyperlink r:id="rId2103" ref="G5511"/>
    <hyperlink r:id="rId2104" ref="F5512"/>
    <hyperlink r:id="rId2105" ref="G5512"/>
    <hyperlink r:id="rId2106" ref="F5513"/>
    <hyperlink r:id="rId2107" ref="G5513"/>
    <hyperlink r:id="rId2108" ref="F5514"/>
    <hyperlink r:id="rId2109" ref="G5514"/>
    <hyperlink r:id="rId2110" ref="F5515"/>
    <hyperlink r:id="rId2111" ref="G5515"/>
    <hyperlink r:id="rId2112" ref="F5516"/>
    <hyperlink r:id="rId2113" ref="G5516"/>
    <hyperlink r:id="rId2114" ref="F5517"/>
    <hyperlink r:id="rId2115" ref="G5517"/>
    <hyperlink r:id="rId2116" ref="F5518"/>
    <hyperlink r:id="rId2117" ref="G5518"/>
    <hyperlink r:id="rId2118" ref="F5519"/>
    <hyperlink r:id="rId2119" ref="G5519"/>
    <hyperlink r:id="rId2120" ref="F5520"/>
    <hyperlink r:id="rId2121" ref="G5520"/>
    <hyperlink r:id="rId2122" ref="F5521"/>
    <hyperlink r:id="rId2123" ref="G5521"/>
    <hyperlink r:id="rId2124" ref="F5522"/>
    <hyperlink r:id="rId2125" ref="G5522"/>
    <hyperlink r:id="rId2126" ref="F5523"/>
    <hyperlink r:id="rId2127" ref="G5523"/>
    <hyperlink r:id="rId2128" ref="F5524"/>
    <hyperlink r:id="rId2129" ref="G5524"/>
    <hyperlink r:id="rId2130" ref="F5525"/>
    <hyperlink r:id="rId2131" ref="G5525"/>
    <hyperlink r:id="rId2132" ref="F5526"/>
    <hyperlink r:id="rId2133" ref="G5526"/>
    <hyperlink r:id="rId2134" ref="F5527"/>
    <hyperlink r:id="rId2135" ref="G5527"/>
    <hyperlink r:id="rId2136" ref="F5528"/>
    <hyperlink r:id="rId2137" ref="G5528"/>
    <hyperlink r:id="rId2138" ref="F5529"/>
    <hyperlink r:id="rId2139" ref="G5529"/>
    <hyperlink r:id="rId2140" ref="F5530"/>
    <hyperlink r:id="rId2141" ref="G5530"/>
    <hyperlink r:id="rId2142" ref="F5531"/>
    <hyperlink r:id="rId2143" ref="G5531"/>
    <hyperlink r:id="rId2144" ref="F5532"/>
    <hyperlink r:id="rId2145" ref="G5532"/>
    <hyperlink r:id="rId2146" ref="F5533"/>
    <hyperlink r:id="rId2147" ref="G5533"/>
    <hyperlink r:id="rId2148" ref="F5534"/>
    <hyperlink r:id="rId2149" ref="G5534"/>
    <hyperlink r:id="rId2150" ref="F5535"/>
    <hyperlink r:id="rId2151" ref="G5535"/>
    <hyperlink r:id="rId2152" ref="F5536"/>
    <hyperlink r:id="rId2153" ref="G5536"/>
    <hyperlink r:id="rId2154" ref="F5537"/>
    <hyperlink r:id="rId2155" ref="G5537"/>
    <hyperlink r:id="rId2156" ref="F5538"/>
    <hyperlink r:id="rId2157" ref="G5538"/>
    <hyperlink r:id="rId2158" ref="F5539"/>
    <hyperlink r:id="rId2159" ref="G5539"/>
    <hyperlink r:id="rId2160" ref="F5540"/>
    <hyperlink r:id="rId2161" ref="G5540"/>
    <hyperlink r:id="rId2162" ref="F5541"/>
    <hyperlink r:id="rId2163" ref="G5541"/>
    <hyperlink r:id="rId2164" ref="F5542"/>
    <hyperlink r:id="rId2165" ref="G5542"/>
    <hyperlink r:id="rId2166" ref="F5543"/>
    <hyperlink r:id="rId2167" ref="G5543"/>
    <hyperlink r:id="rId2168" ref="F5544"/>
    <hyperlink r:id="rId2169" ref="G5544"/>
    <hyperlink r:id="rId2170" ref="F5545"/>
    <hyperlink r:id="rId2171" ref="G5545"/>
    <hyperlink r:id="rId2172" ref="F5546"/>
    <hyperlink r:id="rId2173" ref="G5546"/>
    <hyperlink r:id="rId2174" ref="F5547"/>
    <hyperlink r:id="rId2175" ref="G5547"/>
    <hyperlink r:id="rId2176" ref="F5548"/>
    <hyperlink r:id="rId2177" ref="G5548"/>
    <hyperlink r:id="rId2178" ref="F5549"/>
    <hyperlink r:id="rId2179" ref="G5549"/>
    <hyperlink r:id="rId2180" ref="F5550"/>
    <hyperlink r:id="rId2181" ref="G5550"/>
    <hyperlink r:id="rId2182" ref="F5551"/>
    <hyperlink r:id="rId2183" ref="G5551"/>
    <hyperlink r:id="rId2184" ref="F5552"/>
    <hyperlink r:id="rId2185" ref="G5552"/>
    <hyperlink r:id="rId2186" ref="F5553"/>
    <hyperlink r:id="rId2187" ref="G5553"/>
    <hyperlink r:id="rId2188" ref="F5554"/>
    <hyperlink r:id="rId2189" ref="G5554"/>
    <hyperlink r:id="rId2190" ref="F5555"/>
    <hyperlink r:id="rId2191" ref="G5555"/>
    <hyperlink r:id="rId2192" ref="F5556"/>
    <hyperlink r:id="rId2193" ref="G5556"/>
    <hyperlink r:id="rId2194" ref="F5557"/>
    <hyperlink r:id="rId2195" ref="G5557"/>
    <hyperlink r:id="rId2196" ref="F5558"/>
    <hyperlink r:id="rId2197" ref="G5558"/>
    <hyperlink r:id="rId2198" ref="F5559"/>
    <hyperlink r:id="rId2199" ref="G5559"/>
    <hyperlink r:id="rId2200" ref="F5560"/>
    <hyperlink r:id="rId2201" ref="G5560"/>
    <hyperlink r:id="rId2202" ref="F5561"/>
    <hyperlink r:id="rId2203" ref="G5561"/>
    <hyperlink r:id="rId2204" ref="F5562"/>
    <hyperlink r:id="rId2205" ref="G5562"/>
    <hyperlink r:id="rId2206" ref="F5563"/>
    <hyperlink r:id="rId2207" ref="G5563"/>
    <hyperlink r:id="rId2208" ref="F5564"/>
    <hyperlink r:id="rId2209" ref="G5564"/>
    <hyperlink r:id="rId2210" ref="F5565"/>
    <hyperlink r:id="rId2211" ref="G5565"/>
    <hyperlink r:id="rId2212" ref="F5566"/>
    <hyperlink r:id="rId2213" ref="G5566"/>
    <hyperlink r:id="rId2214" ref="F5567"/>
    <hyperlink r:id="rId2215" ref="G5567"/>
    <hyperlink r:id="rId2216" ref="F5568"/>
    <hyperlink r:id="rId2217" ref="G5568"/>
    <hyperlink r:id="rId2218" ref="F5569"/>
    <hyperlink r:id="rId2219" ref="G5569"/>
    <hyperlink r:id="rId2220" ref="F5570"/>
    <hyperlink r:id="rId2221" ref="G5570"/>
    <hyperlink r:id="rId2222" ref="F5571"/>
    <hyperlink r:id="rId2223" ref="G5571"/>
    <hyperlink r:id="rId2224" ref="F5572"/>
    <hyperlink r:id="rId2225" ref="G5572"/>
    <hyperlink r:id="rId2226" ref="F5573"/>
    <hyperlink r:id="rId2227" ref="G5573"/>
    <hyperlink r:id="rId2228" ref="F5574"/>
    <hyperlink r:id="rId2229" ref="G5574"/>
    <hyperlink r:id="rId2230" ref="F5575"/>
    <hyperlink r:id="rId2231" ref="G5575"/>
    <hyperlink r:id="rId2232" ref="F5576"/>
    <hyperlink r:id="rId2233" ref="G5576"/>
    <hyperlink r:id="rId2234" ref="F5577"/>
    <hyperlink r:id="rId2235" ref="G5577"/>
    <hyperlink r:id="rId2236" ref="F5578"/>
    <hyperlink r:id="rId2237" ref="G5578"/>
    <hyperlink r:id="rId2238" ref="F5579"/>
    <hyperlink r:id="rId2239" ref="G5579"/>
    <hyperlink r:id="rId2240" ref="F5580"/>
    <hyperlink r:id="rId2241" ref="G5580"/>
    <hyperlink r:id="rId2242" ref="F5581"/>
    <hyperlink r:id="rId2243" ref="G5581"/>
    <hyperlink r:id="rId2244" ref="F5582"/>
    <hyperlink r:id="rId2245" ref="G5582"/>
    <hyperlink r:id="rId2246" ref="F5583"/>
    <hyperlink r:id="rId2247" ref="G5583"/>
    <hyperlink r:id="rId2248" ref="F5584"/>
    <hyperlink r:id="rId2249" ref="G5584"/>
    <hyperlink r:id="rId2250" ref="F5585"/>
    <hyperlink r:id="rId2251" ref="G5585"/>
    <hyperlink r:id="rId2252" ref="F5586"/>
    <hyperlink r:id="rId2253" ref="G5586"/>
    <hyperlink r:id="rId2254" ref="F5587"/>
    <hyperlink r:id="rId2255" ref="G5587"/>
    <hyperlink r:id="rId2256" ref="F5588"/>
    <hyperlink r:id="rId2257" ref="G5588"/>
    <hyperlink r:id="rId2258" ref="F5589"/>
    <hyperlink r:id="rId2259" ref="G5589"/>
    <hyperlink r:id="rId2260" ref="F5590"/>
    <hyperlink r:id="rId2261" ref="G5590"/>
    <hyperlink r:id="rId2262" ref="F5591"/>
    <hyperlink r:id="rId2263" ref="G5591"/>
    <hyperlink r:id="rId2264" ref="F5592"/>
    <hyperlink r:id="rId2265" ref="G5592"/>
    <hyperlink r:id="rId2266" ref="F5593"/>
    <hyperlink r:id="rId2267" ref="G5593"/>
    <hyperlink r:id="rId2268" ref="F5594"/>
    <hyperlink r:id="rId2269" ref="G5594"/>
    <hyperlink r:id="rId2270" ref="F5595"/>
    <hyperlink r:id="rId2271" ref="G5595"/>
    <hyperlink r:id="rId2272" ref="F5596"/>
    <hyperlink r:id="rId2273" ref="G5596"/>
    <hyperlink r:id="rId2274" ref="F5597"/>
    <hyperlink r:id="rId2275" ref="G5597"/>
    <hyperlink r:id="rId2276" ref="F5598"/>
    <hyperlink r:id="rId2277" ref="G5598"/>
    <hyperlink r:id="rId2278" ref="F5599"/>
    <hyperlink r:id="rId2279" ref="G5599"/>
    <hyperlink r:id="rId2280" ref="F5600"/>
    <hyperlink r:id="rId2281" ref="G5600"/>
    <hyperlink r:id="rId2282" ref="F5601"/>
    <hyperlink r:id="rId2283" ref="G5601"/>
    <hyperlink r:id="rId2284" ref="F5602"/>
    <hyperlink r:id="rId2285" ref="G5602"/>
    <hyperlink r:id="rId2286" ref="F5603"/>
    <hyperlink r:id="rId2287" ref="G5603"/>
    <hyperlink r:id="rId2288" ref="F5604"/>
    <hyperlink r:id="rId2289" ref="G5604"/>
    <hyperlink r:id="rId2290" ref="F5605"/>
    <hyperlink r:id="rId2291" ref="G5605"/>
    <hyperlink r:id="rId2292" ref="F5606"/>
    <hyperlink r:id="rId2293" ref="G5606"/>
    <hyperlink r:id="rId2294" ref="F5607"/>
    <hyperlink r:id="rId2295" ref="G5607"/>
    <hyperlink r:id="rId2296" ref="F5608"/>
    <hyperlink r:id="rId2297" ref="G5608"/>
    <hyperlink r:id="rId2298" ref="F5609"/>
    <hyperlink r:id="rId2299" ref="G5609"/>
    <hyperlink r:id="rId2300" ref="F5610"/>
    <hyperlink r:id="rId2301" ref="G5610"/>
    <hyperlink r:id="rId2302" ref="F5611"/>
    <hyperlink r:id="rId2303" ref="G5611"/>
    <hyperlink r:id="rId2304" ref="F5612"/>
    <hyperlink r:id="rId2305" ref="G5612"/>
    <hyperlink r:id="rId2306" ref="F5613"/>
    <hyperlink r:id="rId2307" ref="G5613"/>
    <hyperlink r:id="rId2308" ref="F5614"/>
    <hyperlink r:id="rId2309" ref="G5614"/>
    <hyperlink r:id="rId2310" ref="F5615"/>
    <hyperlink r:id="rId2311" ref="G5615"/>
    <hyperlink r:id="rId2312" ref="F5616"/>
    <hyperlink r:id="rId2313" ref="G5616"/>
    <hyperlink r:id="rId2314" ref="F5617"/>
    <hyperlink r:id="rId2315" ref="G5617"/>
    <hyperlink r:id="rId2316" ref="F5618"/>
    <hyperlink r:id="rId2317" ref="G5618"/>
    <hyperlink r:id="rId2318" ref="F5619"/>
    <hyperlink r:id="rId2319" ref="G5619"/>
    <hyperlink r:id="rId2320" ref="F5620"/>
    <hyperlink r:id="rId2321" ref="G5620"/>
    <hyperlink r:id="rId2322" ref="F5621"/>
    <hyperlink r:id="rId2323" ref="G5621"/>
    <hyperlink r:id="rId2324" ref="F5622"/>
    <hyperlink r:id="rId2325" ref="G5622"/>
    <hyperlink r:id="rId2326" ref="F5623"/>
    <hyperlink r:id="rId2327" ref="G5623"/>
    <hyperlink r:id="rId2328" ref="F5624"/>
    <hyperlink r:id="rId2329" ref="G5624"/>
    <hyperlink r:id="rId2330" ref="F5625"/>
    <hyperlink r:id="rId2331" ref="G5625"/>
    <hyperlink r:id="rId2332" ref="F5626"/>
    <hyperlink r:id="rId2333" ref="G5626"/>
    <hyperlink r:id="rId2334" ref="F5627"/>
    <hyperlink r:id="rId2335" ref="G5627"/>
    <hyperlink r:id="rId2336" ref="F5628"/>
    <hyperlink r:id="rId2337" ref="G5628"/>
    <hyperlink r:id="rId2338" ref="F5629"/>
    <hyperlink r:id="rId2339" ref="G5629"/>
    <hyperlink r:id="rId2340" ref="F5630"/>
    <hyperlink r:id="rId2341" ref="G5630"/>
    <hyperlink r:id="rId2342" ref="F5631"/>
    <hyperlink r:id="rId2343" ref="G5631"/>
    <hyperlink r:id="rId2344" ref="F5632"/>
    <hyperlink r:id="rId2345" ref="G5632"/>
    <hyperlink r:id="rId2346" ref="F5633"/>
    <hyperlink r:id="rId2347" ref="G5633"/>
    <hyperlink r:id="rId2348" ref="F5634"/>
    <hyperlink r:id="rId2349" ref="G5634"/>
    <hyperlink r:id="rId2350" ref="F5635"/>
    <hyperlink r:id="rId2351" ref="G5635"/>
    <hyperlink r:id="rId2352" ref="F5636"/>
    <hyperlink r:id="rId2353" ref="G5636"/>
    <hyperlink r:id="rId2354" ref="F5637"/>
    <hyperlink r:id="rId2355" ref="G5637"/>
    <hyperlink r:id="rId2356" ref="F5638"/>
    <hyperlink r:id="rId2357" ref="G5638"/>
    <hyperlink r:id="rId2358" ref="F5639"/>
    <hyperlink r:id="rId2359" ref="G5639"/>
    <hyperlink r:id="rId2360" ref="F5640"/>
    <hyperlink r:id="rId2361" ref="G5640"/>
    <hyperlink r:id="rId2362" ref="F5641"/>
    <hyperlink r:id="rId2363" ref="G5641"/>
    <hyperlink r:id="rId2364" ref="F5642"/>
    <hyperlink r:id="rId2365" ref="G5642"/>
    <hyperlink r:id="rId2366" ref="F5643"/>
    <hyperlink r:id="rId2367" ref="G5643"/>
    <hyperlink r:id="rId2368" ref="F5644"/>
    <hyperlink r:id="rId2369" ref="G5644"/>
    <hyperlink r:id="rId2370" ref="F5645"/>
    <hyperlink r:id="rId2371" ref="G5645"/>
    <hyperlink r:id="rId2372" ref="F5646"/>
    <hyperlink r:id="rId2373" ref="G5646"/>
    <hyperlink r:id="rId2374" ref="F5647"/>
    <hyperlink r:id="rId2375" ref="G5647"/>
    <hyperlink r:id="rId2376" ref="F5648"/>
    <hyperlink r:id="rId2377" ref="G5648"/>
    <hyperlink r:id="rId2378" ref="F5649"/>
    <hyperlink r:id="rId2379" ref="G5649"/>
    <hyperlink r:id="rId2380" ref="F5650"/>
    <hyperlink r:id="rId2381" ref="G5650"/>
    <hyperlink r:id="rId2382" ref="F5651"/>
    <hyperlink r:id="rId2383" ref="G5651"/>
    <hyperlink r:id="rId2384" ref="F5652"/>
    <hyperlink r:id="rId2385" ref="G5652"/>
    <hyperlink r:id="rId2386" ref="F5653"/>
    <hyperlink r:id="rId2387" ref="G5653"/>
    <hyperlink r:id="rId2388" ref="F5654"/>
    <hyperlink r:id="rId2389" ref="G5654"/>
    <hyperlink r:id="rId2390" ref="F5655"/>
    <hyperlink r:id="rId2391" ref="G5655"/>
    <hyperlink r:id="rId2392" ref="F5656"/>
    <hyperlink r:id="rId2393" ref="G5656"/>
    <hyperlink r:id="rId2394" ref="F5657"/>
    <hyperlink r:id="rId2395" ref="G5657"/>
    <hyperlink r:id="rId2396" ref="F5658"/>
    <hyperlink r:id="rId2397" ref="G5658"/>
    <hyperlink r:id="rId2398" ref="F5659"/>
    <hyperlink r:id="rId2399" ref="G5659"/>
    <hyperlink r:id="rId2400" ref="F5660"/>
    <hyperlink r:id="rId2401" ref="F5661"/>
    <hyperlink r:id="rId2402" ref="G5661"/>
    <hyperlink r:id="rId2403" ref="F5662"/>
    <hyperlink r:id="rId2404" ref="G5662"/>
    <hyperlink r:id="rId2405" ref="F5663"/>
    <hyperlink r:id="rId2406" ref="G5663"/>
    <hyperlink r:id="rId2407" ref="F5664"/>
    <hyperlink r:id="rId2408" ref="G5664"/>
    <hyperlink r:id="rId2409" ref="F5665"/>
    <hyperlink r:id="rId2410" ref="G5665"/>
    <hyperlink r:id="rId2411" ref="F5666"/>
    <hyperlink r:id="rId2412" ref="G5666"/>
    <hyperlink r:id="rId2413" ref="F5667"/>
    <hyperlink r:id="rId2414" ref="G5667"/>
    <hyperlink r:id="rId2415" ref="F5668"/>
    <hyperlink r:id="rId2416" ref="G5668"/>
    <hyperlink r:id="rId2417" ref="F5669"/>
    <hyperlink r:id="rId2418" ref="G5669"/>
    <hyperlink r:id="rId2419" ref="F5670"/>
    <hyperlink r:id="rId2420" ref="G5670"/>
    <hyperlink r:id="rId2421" ref="F5671"/>
    <hyperlink r:id="rId2422" ref="G5671"/>
    <hyperlink r:id="rId2423" ref="F5672"/>
    <hyperlink r:id="rId2424" ref="G5672"/>
    <hyperlink r:id="rId2425" ref="F5673"/>
    <hyperlink r:id="rId2426" ref="G5673"/>
    <hyperlink r:id="rId2427" ref="F5674"/>
    <hyperlink r:id="rId2428" ref="G5674"/>
    <hyperlink r:id="rId2429" ref="F5675"/>
    <hyperlink r:id="rId2430" ref="G5675"/>
    <hyperlink r:id="rId2431" ref="F5676"/>
    <hyperlink r:id="rId2432" ref="G5676"/>
    <hyperlink r:id="rId2433" ref="F5677"/>
    <hyperlink r:id="rId2434" ref="G5677"/>
    <hyperlink r:id="rId2435" ref="F5678"/>
    <hyperlink r:id="rId2436" ref="G5678"/>
    <hyperlink r:id="rId2437" ref="F5679"/>
    <hyperlink r:id="rId2438" ref="G5679"/>
    <hyperlink r:id="rId2439" ref="F5680"/>
    <hyperlink r:id="rId2440" ref="G5680"/>
    <hyperlink r:id="rId2441" ref="F5681"/>
    <hyperlink r:id="rId2442" ref="G5681"/>
    <hyperlink r:id="rId2443" ref="F5682"/>
    <hyperlink r:id="rId2444" ref="G5682"/>
    <hyperlink r:id="rId2445" ref="F5683"/>
    <hyperlink r:id="rId2446" ref="G5683"/>
    <hyperlink r:id="rId2447" ref="F5684"/>
    <hyperlink r:id="rId2448" ref="G5684"/>
    <hyperlink r:id="rId2449" ref="F5685"/>
    <hyperlink r:id="rId2450" ref="G5685"/>
    <hyperlink r:id="rId2451" ref="F5686"/>
    <hyperlink r:id="rId2452" ref="G5686"/>
    <hyperlink r:id="rId2453" ref="F5687"/>
    <hyperlink r:id="rId2454" ref="G5687"/>
    <hyperlink r:id="rId2455" ref="F5688"/>
    <hyperlink r:id="rId2456" ref="G5688"/>
    <hyperlink r:id="rId2457" ref="F5689"/>
    <hyperlink r:id="rId2458" ref="G5689"/>
    <hyperlink r:id="rId2459" ref="F5690"/>
    <hyperlink r:id="rId2460" ref="G5690"/>
    <hyperlink r:id="rId2461" ref="F5691"/>
    <hyperlink r:id="rId2462" ref="G5691"/>
    <hyperlink r:id="rId2463" ref="F5692"/>
    <hyperlink r:id="rId2464" ref="G5692"/>
    <hyperlink r:id="rId2465" ref="F5693"/>
    <hyperlink r:id="rId2466" ref="G5693"/>
    <hyperlink r:id="rId2467" ref="F5694"/>
    <hyperlink r:id="rId2468" ref="G5694"/>
    <hyperlink r:id="rId2469" ref="F5695"/>
    <hyperlink r:id="rId2470" ref="G5695"/>
    <hyperlink r:id="rId2471" ref="F5696"/>
    <hyperlink r:id="rId2472" ref="G5696"/>
    <hyperlink r:id="rId2473" ref="F5697"/>
    <hyperlink r:id="rId2474" ref="G5697"/>
    <hyperlink r:id="rId2475" ref="F5698"/>
    <hyperlink r:id="rId2476" ref="G5698"/>
    <hyperlink r:id="rId2477" ref="F5699"/>
    <hyperlink r:id="rId2478" ref="G5699"/>
    <hyperlink r:id="rId2479" ref="F5700"/>
    <hyperlink r:id="rId2480" ref="G5700"/>
    <hyperlink r:id="rId2481" ref="F5701"/>
    <hyperlink r:id="rId2482" ref="G5701"/>
    <hyperlink r:id="rId2483" ref="F5702"/>
    <hyperlink r:id="rId2484" ref="G5702"/>
    <hyperlink r:id="rId2485" ref="F5703"/>
    <hyperlink r:id="rId2486" ref="G5703"/>
    <hyperlink r:id="rId2487" ref="F5704"/>
    <hyperlink r:id="rId2488" ref="G5704"/>
    <hyperlink r:id="rId2489" ref="F5705"/>
    <hyperlink r:id="rId2490" ref="G5705"/>
    <hyperlink r:id="rId2491" ref="F5706"/>
    <hyperlink r:id="rId2492" ref="G5706"/>
    <hyperlink r:id="rId2493" ref="F5707"/>
    <hyperlink r:id="rId2494" ref="G5707"/>
    <hyperlink r:id="rId2495" ref="F5708"/>
    <hyperlink r:id="rId2496" ref="G5708"/>
    <hyperlink r:id="rId2497" ref="F5709"/>
    <hyperlink r:id="rId2498" ref="G5709"/>
    <hyperlink r:id="rId2499" ref="F5710"/>
    <hyperlink r:id="rId2500" ref="G5710"/>
    <hyperlink r:id="rId2501" ref="F5711"/>
    <hyperlink r:id="rId2502" ref="G5711"/>
    <hyperlink r:id="rId2503" ref="F5712"/>
    <hyperlink r:id="rId2504" ref="G5712"/>
    <hyperlink r:id="rId2505" ref="F5713"/>
    <hyperlink r:id="rId2506" ref="G5713"/>
    <hyperlink r:id="rId2507" ref="F5714"/>
    <hyperlink r:id="rId2508" ref="G5714"/>
    <hyperlink r:id="rId2509" ref="F5715"/>
    <hyperlink r:id="rId2510" ref="G5715"/>
    <hyperlink r:id="rId2511" ref="F5716"/>
    <hyperlink r:id="rId2512" ref="G5716"/>
    <hyperlink r:id="rId2513" ref="F5717"/>
    <hyperlink r:id="rId2514" ref="G5717"/>
    <hyperlink r:id="rId2515" ref="F5718"/>
    <hyperlink r:id="rId2516" ref="G5718"/>
    <hyperlink r:id="rId2517" ref="F5719"/>
    <hyperlink r:id="rId2518" ref="G5719"/>
    <hyperlink r:id="rId2519" ref="F5720"/>
    <hyperlink r:id="rId2520" ref="G5720"/>
    <hyperlink r:id="rId2521" ref="F5721"/>
    <hyperlink r:id="rId2522" ref="G5721"/>
    <hyperlink r:id="rId2523" ref="F5722"/>
    <hyperlink r:id="rId2524" ref="G5722"/>
    <hyperlink r:id="rId2525" ref="F5723"/>
    <hyperlink r:id="rId2526" ref="G5723"/>
    <hyperlink r:id="rId2527" ref="F5724"/>
    <hyperlink r:id="rId2528" ref="G5724"/>
    <hyperlink r:id="rId2529" ref="F5725"/>
    <hyperlink r:id="rId2530" ref="G5725"/>
    <hyperlink r:id="rId2531" ref="F5726"/>
    <hyperlink r:id="rId2532" ref="G5726"/>
    <hyperlink r:id="rId2533" ref="F5727"/>
    <hyperlink r:id="rId2534" ref="G5727"/>
    <hyperlink r:id="rId2535" ref="F5728"/>
    <hyperlink r:id="rId2536" ref="G5728"/>
    <hyperlink r:id="rId2537" ref="F5729"/>
    <hyperlink r:id="rId2538" ref="G5729"/>
    <hyperlink r:id="rId2539" ref="F5730"/>
    <hyperlink r:id="rId2540" ref="G5730"/>
    <hyperlink r:id="rId2541" ref="F5731"/>
    <hyperlink r:id="rId2542" ref="G5731"/>
    <hyperlink r:id="rId2543" ref="F5732"/>
    <hyperlink r:id="rId2544" ref="G5732"/>
    <hyperlink r:id="rId2545" ref="F5733"/>
    <hyperlink r:id="rId2546" ref="G5733"/>
    <hyperlink r:id="rId2547" ref="F5734"/>
    <hyperlink r:id="rId2548" ref="G5734"/>
    <hyperlink r:id="rId2549" ref="F5735"/>
    <hyperlink r:id="rId2550" ref="G5735"/>
    <hyperlink r:id="rId2551" ref="F5736"/>
    <hyperlink r:id="rId2552" ref="G5736"/>
    <hyperlink r:id="rId2553" ref="F5737"/>
    <hyperlink r:id="rId2554" ref="G5737"/>
    <hyperlink r:id="rId2555" ref="F5738"/>
    <hyperlink r:id="rId2556" ref="G5738"/>
    <hyperlink r:id="rId2557" ref="F5739"/>
    <hyperlink r:id="rId2558" ref="G5739"/>
    <hyperlink r:id="rId2559" ref="F5740"/>
    <hyperlink r:id="rId2560" ref="G5740"/>
    <hyperlink r:id="rId2561" ref="F5741"/>
    <hyperlink r:id="rId2562" ref="G5741"/>
    <hyperlink r:id="rId2563" ref="F5742"/>
    <hyperlink r:id="rId2564" ref="G5742"/>
    <hyperlink r:id="rId2565" ref="F5743"/>
    <hyperlink r:id="rId2566" ref="G5743"/>
    <hyperlink r:id="rId2567" ref="F5744"/>
    <hyperlink r:id="rId2568" ref="G5744"/>
    <hyperlink r:id="rId2569" ref="F5745"/>
    <hyperlink r:id="rId2570" ref="G5745"/>
    <hyperlink r:id="rId2571" ref="F5746"/>
    <hyperlink r:id="rId2572" ref="G5746"/>
    <hyperlink r:id="rId2573" ref="F5747"/>
    <hyperlink r:id="rId2574" ref="G5747"/>
    <hyperlink r:id="rId2575" ref="F5748"/>
    <hyperlink r:id="rId2576" ref="G5748"/>
    <hyperlink r:id="rId2577" ref="F5749"/>
    <hyperlink r:id="rId2578" ref="G5749"/>
    <hyperlink r:id="rId2579" ref="F5750"/>
    <hyperlink r:id="rId2580" ref="G5750"/>
    <hyperlink r:id="rId2581" ref="F5751"/>
    <hyperlink r:id="rId2582" ref="G5751"/>
    <hyperlink r:id="rId2583" ref="F5752"/>
    <hyperlink r:id="rId2584" ref="G5752"/>
    <hyperlink r:id="rId2585" ref="F5753"/>
    <hyperlink r:id="rId2586" ref="G5753"/>
    <hyperlink r:id="rId2587" ref="F5754"/>
    <hyperlink r:id="rId2588" ref="G5754"/>
    <hyperlink r:id="rId2589" ref="F5755"/>
    <hyperlink r:id="rId2590" ref="G5755"/>
    <hyperlink r:id="rId2591" ref="F5756"/>
    <hyperlink r:id="rId2592" ref="G5756"/>
    <hyperlink r:id="rId2593" ref="F5757"/>
    <hyperlink r:id="rId2594" ref="G5757"/>
    <hyperlink r:id="rId2595" ref="F5758"/>
    <hyperlink r:id="rId2596" ref="G5758"/>
    <hyperlink r:id="rId2597" ref="F5759"/>
    <hyperlink r:id="rId2598" ref="G5759"/>
    <hyperlink r:id="rId2599" ref="F5760"/>
    <hyperlink r:id="rId2600" ref="G5760"/>
    <hyperlink r:id="rId2601" ref="F5761"/>
    <hyperlink r:id="rId2602" ref="G5761"/>
    <hyperlink r:id="rId2603" ref="F5762"/>
    <hyperlink r:id="rId2604" ref="G5762"/>
    <hyperlink r:id="rId2605" ref="F5763"/>
    <hyperlink r:id="rId2606" ref="G5763"/>
    <hyperlink r:id="rId2607" ref="F5764"/>
    <hyperlink r:id="rId2608" ref="G5764"/>
    <hyperlink r:id="rId2609" ref="F5765"/>
    <hyperlink r:id="rId2610" ref="G5765"/>
    <hyperlink r:id="rId2611" ref="F5766"/>
    <hyperlink r:id="rId2612" ref="G5766"/>
    <hyperlink r:id="rId2613" ref="F5767"/>
    <hyperlink r:id="rId2614" ref="G5767"/>
    <hyperlink r:id="rId2615" ref="F5768"/>
    <hyperlink r:id="rId2616" ref="G5768"/>
    <hyperlink r:id="rId2617" ref="F5769"/>
    <hyperlink r:id="rId2618" ref="G5769"/>
    <hyperlink r:id="rId2619" ref="F5770"/>
    <hyperlink r:id="rId2620" ref="G5770"/>
    <hyperlink r:id="rId2621" ref="F5771"/>
    <hyperlink r:id="rId2622" ref="G5771"/>
    <hyperlink r:id="rId2623" ref="F5772"/>
    <hyperlink r:id="rId2624" ref="G5772"/>
    <hyperlink r:id="rId2625" ref="F5773"/>
    <hyperlink r:id="rId2626" ref="G5773"/>
    <hyperlink r:id="rId2627" ref="F5774"/>
    <hyperlink r:id="rId2628" ref="G5774"/>
    <hyperlink r:id="rId2629" ref="F5775"/>
    <hyperlink r:id="rId2630" ref="G5775"/>
    <hyperlink r:id="rId2631" ref="F5776"/>
    <hyperlink r:id="rId2632" ref="G5776"/>
    <hyperlink r:id="rId2633" ref="F5777"/>
    <hyperlink r:id="rId2634" ref="G5777"/>
    <hyperlink r:id="rId2635" ref="F5778"/>
    <hyperlink r:id="rId2636" ref="G5778"/>
    <hyperlink r:id="rId2637" ref="F5779"/>
    <hyperlink r:id="rId2638" ref="G5779"/>
    <hyperlink r:id="rId2639" ref="F5780"/>
    <hyperlink r:id="rId2640" ref="G5780"/>
    <hyperlink r:id="rId2641" ref="F5781"/>
    <hyperlink r:id="rId2642" ref="G5781"/>
    <hyperlink r:id="rId2643" ref="F5782"/>
    <hyperlink r:id="rId2644" ref="G5782"/>
    <hyperlink r:id="rId2645" ref="F5783"/>
    <hyperlink r:id="rId2646" ref="G5783"/>
    <hyperlink r:id="rId2647" ref="F5784"/>
    <hyperlink r:id="rId2648" ref="G5784"/>
    <hyperlink r:id="rId2649" ref="F5785"/>
    <hyperlink r:id="rId2650" ref="G5785"/>
    <hyperlink r:id="rId2651" ref="F5786"/>
    <hyperlink r:id="rId2652" ref="G5786"/>
    <hyperlink r:id="rId2653" ref="F5787"/>
    <hyperlink r:id="rId2654" ref="G5787"/>
    <hyperlink r:id="rId2655" ref="F5788"/>
    <hyperlink r:id="rId2656" ref="G5788"/>
    <hyperlink r:id="rId2657" ref="F5789"/>
    <hyperlink r:id="rId2658" ref="G5789"/>
    <hyperlink r:id="rId2659" ref="F5790"/>
    <hyperlink r:id="rId2660" ref="G5790"/>
    <hyperlink r:id="rId2661" ref="F5791"/>
    <hyperlink r:id="rId2662" ref="G5791"/>
    <hyperlink r:id="rId2663" ref="F5792"/>
    <hyperlink r:id="rId2664" ref="G5792"/>
    <hyperlink r:id="rId2665" ref="F5793"/>
    <hyperlink r:id="rId2666" ref="G5793"/>
    <hyperlink r:id="rId2667" ref="F5794"/>
    <hyperlink r:id="rId2668" ref="G5794"/>
    <hyperlink r:id="rId2669" ref="F5795"/>
    <hyperlink r:id="rId2670" ref="G5795"/>
    <hyperlink r:id="rId2671" ref="F5796"/>
    <hyperlink r:id="rId2672" ref="G5796"/>
    <hyperlink r:id="rId2673" ref="F5797"/>
    <hyperlink r:id="rId2674" ref="G5797"/>
    <hyperlink r:id="rId2675" ref="F5798"/>
    <hyperlink r:id="rId2676" ref="G5798"/>
    <hyperlink r:id="rId2677" ref="F5799"/>
    <hyperlink r:id="rId2678" ref="G5799"/>
    <hyperlink r:id="rId2679" ref="F5800"/>
    <hyperlink r:id="rId2680" ref="G5800"/>
    <hyperlink r:id="rId2681" ref="F5801"/>
    <hyperlink r:id="rId2682" ref="G5801"/>
    <hyperlink r:id="rId2683" ref="F5802"/>
    <hyperlink r:id="rId2684" ref="G5802"/>
    <hyperlink r:id="rId2685" ref="F5803"/>
    <hyperlink r:id="rId2686" ref="G5803"/>
    <hyperlink r:id="rId2687" ref="F5804"/>
    <hyperlink r:id="rId2688" ref="G5804"/>
    <hyperlink r:id="rId2689" ref="F5805"/>
    <hyperlink r:id="rId2690" ref="G5805"/>
    <hyperlink r:id="rId2691" ref="F5806"/>
    <hyperlink r:id="rId2692" ref="G5806"/>
    <hyperlink r:id="rId2693" ref="F5807"/>
    <hyperlink r:id="rId2694" ref="G5807"/>
    <hyperlink r:id="rId2695" ref="F5808"/>
    <hyperlink r:id="rId2696" ref="G5808"/>
    <hyperlink r:id="rId2697" ref="F5809"/>
    <hyperlink r:id="rId2698" ref="G5809"/>
    <hyperlink r:id="rId2699" ref="F5810"/>
    <hyperlink r:id="rId2700" ref="G5810"/>
    <hyperlink r:id="rId2701" ref="F5811"/>
    <hyperlink r:id="rId2702" ref="G5811"/>
    <hyperlink r:id="rId2703" ref="F5812"/>
    <hyperlink r:id="rId2704" ref="G5812"/>
    <hyperlink r:id="rId2705" ref="F5813"/>
    <hyperlink r:id="rId2706" ref="G5813"/>
    <hyperlink r:id="rId2707" ref="F5814"/>
    <hyperlink r:id="rId2708" ref="G5814"/>
    <hyperlink r:id="rId2709" ref="F5815"/>
    <hyperlink r:id="rId2710" ref="G5815"/>
    <hyperlink r:id="rId2711" ref="F5816"/>
    <hyperlink r:id="rId2712" ref="G5816"/>
    <hyperlink r:id="rId2713" ref="F5817"/>
    <hyperlink r:id="rId2714" ref="G5817"/>
    <hyperlink r:id="rId2715" ref="F5818"/>
    <hyperlink r:id="rId2716" ref="G5818"/>
    <hyperlink r:id="rId2717" ref="F5819"/>
    <hyperlink r:id="rId2718" ref="G5819"/>
    <hyperlink r:id="rId2719" ref="F5820"/>
    <hyperlink r:id="rId2720" ref="G5820"/>
    <hyperlink r:id="rId2721" ref="F5821"/>
    <hyperlink r:id="rId2722" ref="G5821"/>
    <hyperlink r:id="rId2723" ref="F5822"/>
    <hyperlink r:id="rId2724" ref="G5822"/>
    <hyperlink r:id="rId2725" ref="F5823"/>
    <hyperlink r:id="rId2726" ref="G5823"/>
    <hyperlink r:id="rId2727" ref="F5824"/>
    <hyperlink r:id="rId2728" ref="G5824"/>
    <hyperlink r:id="rId2729" ref="F5825"/>
    <hyperlink r:id="rId2730" ref="G5825"/>
    <hyperlink r:id="rId2731" ref="F5826"/>
    <hyperlink r:id="rId2732" ref="G5826"/>
    <hyperlink r:id="rId2733" ref="F5827"/>
    <hyperlink r:id="rId2734" ref="G5827"/>
    <hyperlink r:id="rId2735" ref="F5828"/>
    <hyperlink r:id="rId2736" ref="G5828"/>
    <hyperlink r:id="rId2737" ref="F5829"/>
    <hyperlink r:id="rId2738" ref="G5829"/>
    <hyperlink r:id="rId2739" ref="F5830"/>
    <hyperlink r:id="rId2740" ref="G5830"/>
    <hyperlink r:id="rId2741" ref="F5831"/>
    <hyperlink r:id="rId2742" ref="G5831"/>
    <hyperlink r:id="rId2743" ref="F5832"/>
    <hyperlink r:id="rId2744" ref="G5832"/>
    <hyperlink r:id="rId2745" ref="F5833"/>
    <hyperlink r:id="rId2746" ref="G5833"/>
    <hyperlink r:id="rId2747" ref="F5834"/>
    <hyperlink r:id="rId2748" ref="G5834"/>
    <hyperlink r:id="rId2749" ref="F5835"/>
    <hyperlink r:id="rId2750" ref="G5835"/>
    <hyperlink r:id="rId2751" ref="F5836"/>
    <hyperlink r:id="rId2752" ref="G5836"/>
    <hyperlink r:id="rId2753" ref="F5837"/>
    <hyperlink r:id="rId2754" ref="G5837"/>
    <hyperlink r:id="rId2755" ref="F5838"/>
    <hyperlink r:id="rId2756" ref="G5838"/>
    <hyperlink r:id="rId2757" ref="F5839"/>
    <hyperlink r:id="rId2758" ref="G5839"/>
    <hyperlink r:id="rId2759" ref="F5840"/>
    <hyperlink r:id="rId2760" ref="G5840"/>
    <hyperlink r:id="rId2761" ref="F5841"/>
    <hyperlink r:id="rId2762" ref="G5841"/>
    <hyperlink r:id="rId2763" ref="F5842"/>
    <hyperlink r:id="rId2764" ref="G5842"/>
    <hyperlink r:id="rId2765" ref="F5843"/>
    <hyperlink r:id="rId2766" ref="G5843"/>
    <hyperlink r:id="rId2767" ref="F5844"/>
    <hyperlink r:id="rId2768" ref="G5844"/>
    <hyperlink r:id="rId2769" ref="F5845"/>
    <hyperlink r:id="rId2770" ref="G5845"/>
    <hyperlink r:id="rId2771" ref="F5846"/>
    <hyperlink r:id="rId2772" ref="G5846"/>
    <hyperlink r:id="rId2773" ref="F5847"/>
    <hyperlink r:id="rId2774" ref="G5847"/>
    <hyperlink r:id="rId2775" ref="F5848"/>
    <hyperlink r:id="rId2776" ref="G5848"/>
    <hyperlink r:id="rId2777" ref="F5849"/>
    <hyperlink r:id="rId2778" ref="G5849"/>
    <hyperlink r:id="rId2779" ref="F5850"/>
    <hyperlink r:id="rId2780" ref="G5850"/>
    <hyperlink r:id="rId2781" ref="F5851"/>
    <hyperlink r:id="rId2782" ref="G5851"/>
    <hyperlink r:id="rId2783" ref="F5852"/>
    <hyperlink r:id="rId2784" ref="G5852"/>
    <hyperlink r:id="rId2785" ref="F5853"/>
    <hyperlink r:id="rId2786" ref="G5853"/>
    <hyperlink r:id="rId2787" ref="F5854"/>
    <hyperlink r:id="rId2788" ref="G5854"/>
    <hyperlink r:id="rId2789" ref="F5855"/>
    <hyperlink r:id="rId2790" ref="G5855"/>
    <hyperlink r:id="rId2791" ref="F5856"/>
    <hyperlink r:id="rId2792" ref="G5856"/>
    <hyperlink r:id="rId2793" ref="F5857"/>
    <hyperlink r:id="rId2794" ref="G5857"/>
    <hyperlink r:id="rId2795" ref="F5858"/>
    <hyperlink r:id="rId2796" ref="G5858"/>
    <hyperlink r:id="rId2797" ref="F5859"/>
    <hyperlink r:id="rId2798" ref="G5859"/>
    <hyperlink r:id="rId2799" ref="F5860"/>
    <hyperlink r:id="rId2800" ref="G5860"/>
    <hyperlink r:id="rId2801" ref="F5861"/>
    <hyperlink r:id="rId2802" ref="G5861"/>
    <hyperlink r:id="rId2803" ref="F5862"/>
    <hyperlink r:id="rId2804" ref="G5862"/>
    <hyperlink r:id="rId2805" ref="F5863"/>
    <hyperlink r:id="rId2806" ref="G5863"/>
    <hyperlink r:id="rId2807" ref="F5864"/>
    <hyperlink r:id="rId2808" ref="G5864"/>
    <hyperlink r:id="rId2809" ref="F5865"/>
    <hyperlink r:id="rId2810" ref="G5865"/>
    <hyperlink r:id="rId2811" ref="F5866"/>
    <hyperlink r:id="rId2812" ref="G5866"/>
    <hyperlink r:id="rId2813" ref="F5867"/>
    <hyperlink r:id="rId2814" ref="G5867"/>
    <hyperlink r:id="rId2815" ref="F5868"/>
    <hyperlink r:id="rId2816" ref="G5868"/>
    <hyperlink r:id="rId2817" ref="F5869"/>
    <hyperlink r:id="rId2818" ref="G5869"/>
    <hyperlink r:id="rId2819" ref="F5870"/>
    <hyperlink r:id="rId2820" ref="G5870"/>
    <hyperlink r:id="rId2821" ref="F5871"/>
    <hyperlink r:id="rId2822" ref="G5871"/>
    <hyperlink r:id="rId2823" ref="F5872"/>
    <hyperlink r:id="rId2824" ref="G5872"/>
    <hyperlink r:id="rId2825" ref="F5873"/>
    <hyperlink r:id="rId2826" ref="G5873"/>
    <hyperlink r:id="rId2827" ref="F5874"/>
    <hyperlink r:id="rId2828" ref="G5874"/>
    <hyperlink r:id="rId2829" ref="F5875"/>
    <hyperlink r:id="rId2830" ref="G5875"/>
    <hyperlink r:id="rId2831" ref="F5876"/>
    <hyperlink r:id="rId2832" ref="G5876"/>
    <hyperlink r:id="rId2833" ref="F5877"/>
    <hyperlink r:id="rId2834" ref="G5877"/>
    <hyperlink r:id="rId2835" ref="F5878"/>
    <hyperlink r:id="rId2836" ref="G5878"/>
    <hyperlink r:id="rId2837" ref="F5879"/>
    <hyperlink r:id="rId2838" ref="G5879"/>
    <hyperlink r:id="rId2839" ref="F5880"/>
    <hyperlink r:id="rId2840" ref="G5880"/>
    <hyperlink r:id="rId2841" ref="F5881"/>
    <hyperlink r:id="rId2842" ref="G5881"/>
    <hyperlink r:id="rId2843" ref="F5882"/>
    <hyperlink r:id="rId2844" ref="G5882"/>
    <hyperlink r:id="rId2845" ref="F5883"/>
    <hyperlink r:id="rId2846" ref="G5883"/>
    <hyperlink r:id="rId2847" ref="F5884"/>
    <hyperlink r:id="rId2848" ref="G5884"/>
    <hyperlink r:id="rId2849" ref="F5885"/>
    <hyperlink r:id="rId2850" ref="G5885"/>
    <hyperlink r:id="rId2851" ref="F5886"/>
    <hyperlink r:id="rId2852" ref="G5886"/>
    <hyperlink r:id="rId2853" ref="F5887"/>
    <hyperlink r:id="rId2854" ref="G5887"/>
    <hyperlink r:id="rId2855" ref="F5888"/>
    <hyperlink r:id="rId2856" ref="G5888"/>
    <hyperlink r:id="rId2857" ref="F5889"/>
    <hyperlink r:id="rId2858" ref="G5889"/>
    <hyperlink r:id="rId2859" ref="F5890"/>
    <hyperlink r:id="rId2860" ref="G5890"/>
    <hyperlink r:id="rId2861" ref="F5891"/>
    <hyperlink r:id="rId2862" ref="G5891"/>
    <hyperlink r:id="rId2863" ref="F5892"/>
    <hyperlink r:id="rId2864" ref="G5892"/>
    <hyperlink r:id="rId2865" ref="F5893"/>
    <hyperlink r:id="rId2866" ref="G5893"/>
    <hyperlink r:id="rId2867" ref="F5894"/>
    <hyperlink r:id="rId2868" ref="G5894"/>
    <hyperlink r:id="rId2869" ref="F5895"/>
    <hyperlink r:id="rId2870" ref="G5895"/>
    <hyperlink r:id="rId2871" ref="F5896"/>
    <hyperlink r:id="rId2872" ref="G5896"/>
    <hyperlink r:id="rId2873" ref="F5897"/>
    <hyperlink r:id="rId2874" ref="G5897"/>
    <hyperlink r:id="rId2875" ref="F5898"/>
    <hyperlink r:id="rId2876" ref="G5898"/>
    <hyperlink r:id="rId2877" ref="F5899"/>
    <hyperlink r:id="rId2878" ref="G5899"/>
    <hyperlink r:id="rId2879" ref="F5900"/>
    <hyperlink r:id="rId2880" ref="G5900"/>
    <hyperlink r:id="rId2881" ref="F5901"/>
    <hyperlink r:id="rId2882" ref="G5901"/>
    <hyperlink r:id="rId2883" ref="F5902"/>
    <hyperlink r:id="rId2884" ref="G5902"/>
    <hyperlink r:id="rId2885" ref="F5903"/>
    <hyperlink r:id="rId2886" ref="G5903"/>
    <hyperlink r:id="rId2887" ref="F5904"/>
    <hyperlink r:id="rId2888" ref="G5904"/>
    <hyperlink r:id="rId2889" ref="F5905"/>
    <hyperlink r:id="rId2890" ref="G5905"/>
    <hyperlink r:id="rId2891" ref="F5906"/>
    <hyperlink r:id="rId2892" ref="G5906"/>
    <hyperlink r:id="rId2893" ref="F5907"/>
    <hyperlink r:id="rId2894" ref="G5907"/>
    <hyperlink r:id="rId2895" ref="F5908"/>
    <hyperlink r:id="rId2896" ref="G5908"/>
    <hyperlink r:id="rId2897" ref="F5909"/>
    <hyperlink r:id="rId2898" ref="G5909"/>
    <hyperlink r:id="rId2899" ref="F5910"/>
    <hyperlink r:id="rId2900" ref="G5910"/>
    <hyperlink r:id="rId2901" ref="F5911"/>
    <hyperlink r:id="rId2902" ref="G5911"/>
    <hyperlink r:id="rId2903" ref="F5912"/>
    <hyperlink r:id="rId2904" ref="G5912"/>
    <hyperlink r:id="rId2905" ref="F5913"/>
    <hyperlink r:id="rId2906" ref="G5913"/>
    <hyperlink r:id="rId2907" ref="F5914"/>
    <hyperlink r:id="rId2908" ref="G5914"/>
    <hyperlink r:id="rId2909" ref="F5915"/>
    <hyperlink r:id="rId2910" ref="G5915"/>
    <hyperlink r:id="rId2911" ref="F5916"/>
    <hyperlink r:id="rId2912" ref="G5916"/>
    <hyperlink r:id="rId2913" ref="F5917"/>
    <hyperlink r:id="rId2914" ref="G5917"/>
    <hyperlink r:id="rId2915" ref="F5918"/>
    <hyperlink r:id="rId2916" ref="G5918"/>
    <hyperlink r:id="rId2917" ref="F5919"/>
    <hyperlink r:id="rId2918" ref="G5919"/>
    <hyperlink r:id="rId2919" ref="F5920"/>
    <hyperlink r:id="rId2920" ref="G5920"/>
    <hyperlink r:id="rId2921" ref="F5921"/>
    <hyperlink r:id="rId2922" ref="F5922"/>
    <hyperlink r:id="rId2923" ref="G5922"/>
    <hyperlink r:id="rId2924" ref="F5923"/>
    <hyperlink r:id="rId2925" ref="G5923"/>
    <hyperlink r:id="rId2926" ref="F5924"/>
    <hyperlink r:id="rId2927" ref="G5924"/>
    <hyperlink r:id="rId2928" ref="F5925"/>
    <hyperlink r:id="rId2929" ref="G5925"/>
    <hyperlink r:id="rId2930" ref="F5926"/>
    <hyperlink r:id="rId2931" ref="G5926"/>
    <hyperlink r:id="rId2932" ref="F5927"/>
    <hyperlink r:id="rId2933" ref="G5927"/>
    <hyperlink r:id="rId2934" ref="F5928"/>
    <hyperlink r:id="rId2935" ref="G5928"/>
    <hyperlink r:id="rId2936" ref="F5929"/>
    <hyperlink r:id="rId2937" ref="G5929"/>
    <hyperlink r:id="rId2938" ref="F5930"/>
    <hyperlink r:id="rId2939" ref="G5930"/>
    <hyperlink r:id="rId2940" ref="F5931"/>
    <hyperlink r:id="rId2941" ref="G5931"/>
    <hyperlink r:id="rId2942" ref="F5932"/>
    <hyperlink r:id="rId2943" ref="G5932"/>
    <hyperlink r:id="rId2944" ref="F5933"/>
    <hyperlink r:id="rId2945" ref="G5933"/>
    <hyperlink r:id="rId2946" ref="F5934"/>
    <hyperlink r:id="rId2947" ref="G5934"/>
    <hyperlink r:id="rId2948" ref="F5935"/>
    <hyperlink r:id="rId2949" ref="G5935"/>
    <hyperlink r:id="rId2950" ref="F5936"/>
    <hyperlink r:id="rId2951" ref="G5936"/>
    <hyperlink r:id="rId2952" ref="F5937"/>
    <hyperlink r:id="rId2953" ref="G5937"/>
    <hyperlink r:id="rId2954" ref="F5938"/>
    <hyperlink r:id="rId2955" ref="G5938"/>
    <hyperlink r:id="rId2956" ref="F5939"/>
    <hyperlink r:id="rId2957" ref="G5939"/>
    <hyperlink r:id="rId2958" ref="F5940"/>
    <hyperlink r:id="rId2959" ref="G5940"/>
    <hyperlink r:id="rId2960" ref="F5941"/>
    <hyperlink r:id="rId2961" ref="G5941"/>
    <hyperlink r:id="rId2962" ref="F5942"/>
    <hyperlink r:id="rId2963" ref="G5942"/>
    <hyperlink r:id="rId2964" ref="F5943"/>
    <hyperlink r:id="rId2965" ref="G5943"/>
    <hyperlink r:id="rId2966" ref="F5944"/>
    <hyperlink r:id="rId2967" ref="G5944"/>
    <hyperlink r:id="rId2968" ref="F5945"/>
    <hyperlink r:id="rId2969" ref="G5945"/>
    <hyperlink r:id="rId2970" ref="F5946"/>
    <hyperlink r:id="rId2971" ref="G5946"/>
    <hyperlink r:id="rId2972" ref="F5947"/>
    <hyperlink r:id="rId2973" ref="G5947"/>
    <hyperlink r:id="rId2974" ref="F5948"/>
    <hyperlink r:id="rId2975" ref="G5948"/>
    <hyperlink r:id="rId2976" ref="F5949"/>
    <hyperlink r:id="rId2977" ref="G5949"/>
    <hyperlink r:id="rId2978" ref="F5950"/>
    <hyperlink r:id="rId2979" ref="G5950"/>
    <hyperlink r:id="rId2980" ref="F5951"/>
    <hyperlink r:id="rId2981" ref="G5951"/>
    <hyperlink r:id="rId2982" ref="F5952"/>
    <hyperlink r:id="rId2983" ref="G5952"/>
    <hyperlink r:id="rId2984" ref="F5953"/>
    <hyperlink r:id="rId2985" ref="G5953"/>
    <hyperlink r:id="rId2986" ref="F5954"/>
    <hyperlink r:id="rId2987" ref="G5954"/>
    <hyperlink r:id="rId2988" ref="F5955"/>
    <hyperlink r:id="rId2989" ref="G5955"/>
    <hyperlink r:id="rId2990" ref="F5956"/>
    <hyperlink r:id="rId2991" ref="G5956"/>
    <hyperlink r:id="rId2992" ref="F5957"/>
    <hyperlink r:id="rId2993" ref="G5957"/>
    <hyperlink r:id="rId2994" ref="F5958"/>
    <hyperlink r:id="rId2995" ref="G5958"/>
    <hyperlink r:id="rId2996" ref="F5959"/>
    <hyperlink r:id="rId2997" ref="G5959"/>
    <hyperlink r:id="rId2998" ref="F5960"/>
    <hyperlink r:id="rId2999" ref="G5960"/>
    <hyperlink r:id="rId3000" ref="F5961"/>
    <hyperlink r:id="rId3001" ref="G5961"/>
    <hyperlink r:id="rId3002" ref="F5962"/>
    <hyperlink r:id="rId3003" ref="G5962"/>
    <hyperlink r:id="rId3004" ref="F5963"/>
    <hyperlink r:id="rId3005" ref="G5963"/>
    <hyperlink r:id="rId3006" ref="F5964"/>
    <hyperlink r:id="rId3007" ref="G5964"/>
    <hyperlink r:id="rId3008" ref="F5965"/>
    <hyperlink r:id="rId3009" ref="G5965"/>
    <hyperlink r:id="rId3010" ref="F5966"/>
    <hyperlink r:id="rId3011" ref="G5966"/>
    <hyperlink r:id="rId3012" ref="F5967"/>
    <hyperlink r:id="rId3013" ref="G5967"/>
    <hyperlink r:id="rId3014" ref="F5968"/>
    <hyperlink r:id="rId3015" ref="G5968"/>
    <hyperlink r:id="rId3016" ref="F5969"/>
    <hyperlink r:id="rId3017" ref="G5969"/>
    <hyperlink r:id="rId3018" ref="F5970"/>
    <hyperlink r:id="rId3019" ref="G5970"/>
    <hyperlink r:id="rId3020" ref="F5971"/>
    <hyperlink r:id="rId3021" ref="G5971"/>
    <hyperlink r:id="rId3022" ref="F5972"/>
    <hyperlink r:id="rId3023" ref="G5972"/>
    <hyperlink r:id="rId3024" ref="F5973"/>
    <hyperlink r:id="rId3025" ref="G5973"/>
    <hyperlink r:id="rId3026" ref="F5974"/>
    <hyperlink r:id="rId3027" ref="G5974"/>
    <hyperlink r:id="rId3028" ref="F5975"/>
    <hyperlink r:id="rId3029" ref="G5975"/>
    <hyperlink r:id="rId3030" ref="F5976"/>
    <hyperlink r:id="rId3031" ref="G5976"/>
    <hyperlink r:id="rId3032" ref="F5977"/>
    <hyperlink r:id="rId3033" ref="G5977"/>
    <hyperlink r:id="rId3034" ref="F5978"/>
    <hyperlink r:id="rId3035" ref="G5978"/>
    <hyperlink r:id="rId3036" ref="F5979"/>
    <hyperlink r:id="rId3037" ref="G5979"/>
    <hyperlink r:id="rId3038" ref="F5980"/>
    <hyperlink r:id="rId3039" ref="G5980"/>
    <hyperlink r:id="rId3040" ref="F5981"/>
    <hyperlink r:id="rId3041" ref="G5981"/>
    <hyperlink r:id="rId3042" ref="F5982"/>
    <hyperlink r:id="rId3043" ref="G5982"/>
    <hyperlink r:id="rId3044" ref="F5983"/>
    <hyperlink r:id="rId3045" ref="G5983"/>
    <hyperlink r:id="rId3046" ref="F5984"/>
    <hyperlink r:id="rId3047" ref="G5984"/>
    <hyperlink r:id="rId3048" ref="F5985"/>
    <hyperlink r:id="rId3049" ref="G5985"/>
    <hyperlink r:id="rId3050" ref="F5986"/>
    <hyperlink r:id="rId3051" ref="G5986"/>
    <hyperlink r:id="rId3052" ref="F5987"/>
    <hyperlink r:id="rId3053" ref="G5987"/>
    <hyperlink r:id="rId3054" ref="F5988"/>
    <hyperlink r:id="rId3055" ref="G5988"/>
    <hyperlink r:id="rId3056" ref="F5989"/>
    <hyperlink r:id="rId3057" ref="G5989"/>
    <hyperlink r:id="rId3058" ref="F5990"/>
    <hyperlink r:id="rId3059" ref="G5990"/>
    <hyperlink r:id="rId3060" ref="F5991"/>
    <hyperlink r:id="rId3061" ref="G5991"/>
    <hyperlink r:id="rId3062" ref="F5992"/>
    <hyperlink r:id="rId3063" ref="G5992"/>
    <hyperlink r:id="rId3064" ref="F5993"/>
    <hyperlink r:id="rId3065" ref="G5993"/>
    <hyperlink r:id="rId3066" ref="F5994"/>
    <hyperlink r:id="rId3067" ref="G5994"/>
    <hyperlink r:id="rId3068" ref="F5995"/>
    <hyperlink r:id="rId3069" ref="G5995"/>
    <hyperlink r:id="rId3070" ref="F5996"/>
    <hyperlink r:id="rId3071" ref="G5996"/>
    <hyperlink r:id="rId3072" ref="F5997"/>
    <hyperlink r:id="rId3073" ref="G5997"/>
    <hyperlink r:id="rId3074" ref="F5998"/>
    <hyperlink r:id="rId3075" ref="G5998"/>
    <hyperlink r:id="rId3076" ref="F5999"/>
    <hyperlink r:id="rId3077" ref="G5999"/>
    <hyperlink r:id="rId3078" ref="F6000"/>
    <hyperlink r:id="rId3079" ref="G6000"/>
    <hyperlink r:id="rId3080" ref="F6001"/>
    <hyperlink r:id="rId3081" ref="G6001"/>
    <hyperlink r:id="rId3082" ref="F6002"/>
    <hyperlink r:id="rId3083" ref="G6002"/>
    <hyperlink r:id="rId3084" ref="F6003"/>
    <hyperlink r:id="rId3085" ref="G6003"/>
    <hyperlink r:id="rId3086" ref="F6004"/>
    <hyperlink r:id="rId3087" ref="G6004"/>
    <hyperlink r:id="rId3088" ref="F6005"/>
    <hyperlink r:id="rId3089" ref="G6005"/>
    <hyperlink r:id="rId3090" ref="F6006"/>
    <hyperlink r:id="rId3091" ref="G6006"/>
    <hyperlink r:id="rId3092" ref="F6007"/>
    <hyperlink r:id="rId3093" ref="G6007"/>
    <hyperlink r:id="rId3094" ref="F6008"/>
    <hyperlink r:id="rId3095" ref="G6008"/>
    <hyperlink r:id="rId3096" ref="F6009"/>
    <hyperlink r:id="rId3097" ref="G6009"/>
    <hyperlink r:id="rId3098" ref="F6010"/>
    <hyperlink r:id="rId3099" ref="G6010"/>
    <hyperlink r:id="rId3100" ref="F6011"/>
    <hyperlink r:id="rId3101" ref="G6011"/>
    <hyperlink r:id="rId3102" ref="F6012"/>
    <hyperlink r:id="rId3103" ref="G6012"/>
    <hyperlink r:id="rId3104" ref="F6013"/>
    <hyperlink r:id="rId3105" ref="G6013"/>
    <hyperlink r:id="rId3106" ref="F6014"/>
    <hyperlink r:id="rId3107" ref="G6014"/>
    <hyperlink r:id="rId3108" ref="F6015"/>
    <hyperlink r:id="rId3109" ref="G6015"/>
    <hyperlink r:id="rId3110" ref="F6016"/>
    <hyperlink r:id="rId3111" ref="G6016"/>
    <hyperlink r:id="rId3112" ref="F6017"/>
    <hyperlink r:id="rId3113" ref="G6017"/>
    <hyperlink r:id="rId3114" ref="F6018"/>
    <hyperlink r:id="rId3115" ref="G6018"/>
    <hyperlink r:id="rId3116" ref="F6019"/>
    <hyperlink r:id="rId3117" ref="G6019"/>
    <hyperlink r:id="rId3118" ref="F6020"/>
    <hyperlink r:id="rId3119" ref="G6020"/>
    <hyperlink r:id="rId3120" ref="F6021"/>
    <hyperlink r:id="rId3121" ref="G6021"/>
    <hyperlink r:id="rId3122" ref="F6022"/>
    <hyperlink r:id="rId3123" ref="G6022"/>
    <hyperlink r:id="rId3124" ref="F6023"/>
    <hyperlink r:id="rId3125" ref="G6023"/>
    <hyperlink r:id="rId3126" ref="F6024"/>
    <hyperlink r:id="rId3127" ref="G6024"/>
    <hyperlink r:id="rId3128" ref="F6025"/>
    <hyperlink r:id="rId3129" ref="G6025"/>
    <hyperlink r:id="rId3130" ref="F6026"/>
    <hyperlink r:id="rId3131" ref="G6026"/>
    <hyperlink r:id="rId3132" ref="F6027"/>
    <hyperlink r:id="rId3133" ref="G6027"/>
    <hyperlink r:id="rId3134" ref="F6028"/>
    <hyperlink r:id="rId3135" ref="G6028"/>
    <hyperlink r:id="rId3136" ref="F6029"/>
    <hyperlink r:id="rId3137" ref="G6029"/>
    <hyperlink r:id="rId3138" ref="F6030"/>
    <hyperlink r:id="rId3139" ref="G6030"/>
    <hyperlink r:id="rId3140" ref="F6031"/>
    <hyperlink r:id="rId3141" ref="G6031"/>
    <hyperlink r:id="rId3142" ref="F6032"/>
    <hyperlink r:id="rId3143" ref="G6032"/>
    <hyperlink r:id="rId3144" ref="F6033"/>
    <hyperlink r:id="rId3145" ref="G6033"/>
    <hyperlink r:id="rId3146" ref="F6034"/>
    <hyperlink r:id="rId3147" ref="G6034"/>
    <hyperlink r:id="rId3148" ref="F6035"/>
    <hyperlink r:id="rId3149" ref="G6035"/>
    <hyperlink r:id="rId3150" ref="F6036"/>
    <hyperlink r:id="rId3151" ref="G6036"/>
    <hyperlink r:id="rId3152" ref="F6037"/>
    <hyperlink r:id="rId3153" ref="G6037"/>
    <hyperlink r:id="rId3154" ref="F6038"/>
    <hyperlink r:id="rId3155" ref="G6038"/>
    <hyperlink r:id="rId3156" ref="F6039"/>
    <hyperlink r:id="rId3157" ref="G6039"/>
    <hyperlink r:id="rId3158" ref="F6040"/>
    <hyperlink r:id="rId3159" ref="G6040"/>
    <hyperlink r:id="rId3160" ref="F6041"/>
    <hyperlink r:id="rId3161" ref="G6041"/>
    <hyperlink r:id="rId3162" ref="F6042"/>
    <hyperlink r:id="rId3163" ref="G6042"/>
    <hyperlink r:id="rId3164" ref="F6043"/>
    <hyperlink r:id="rId3165" ref="G6043"/>
    <hyperlink r:id="rId3166" ref="F6044"/>
    <hyperlink r:id="rId3167" ref="G6044"/>
    <hyperlink r:id="rId3168" ref="F6045"/>
    <hyperlink r:id="rId3169" ref="G6045"/>
    <hyperlink r:id="rId3170" ref="F6046"/>
    <hyperlink r:id="rId3171" ref="G6046"/>
    <hyperlink r:id="rId3172" ref="F6047"/>
    <hyperlink r:id="rId3173" ref="G6047"/>
    <hyperlink r:id="rId3174" ref="F6048"/>
    <hyperlink r:id="rId3175" ref="G6048"/>
    <hyperlink r:id="rId3176" ref="F6049"/>
    <hyperlink r:id="rId3177" ref="G6049"/>
    <hyperlink r:id="rId3178" ref="F6050"/>
    <hyperlink r:id="rId3179" ref="G6050"/>
    <hyperlink r:id="rId3180" ref="F6051"/>
    <hyperlink r:id="rId3181" ref="G6051"/>
    <hyperlink r:id="rId3182" ref="F6052"/>
    <hyperlink r:id="rId3183" ref="G6052"/>
    <hyperlink r:id="rId3184" ref="F6053"/>
    <hyperlink r:id="rId3185" ref="G6053"/>
    <hyperlink r:id="rId3186" ref="F6054"/>
    <hyperlink r:id="rId3187" ref="G6054"/>
    <hyperlink r:id="rId3188" ref="F6055"/>
    <hyperlink r:id="rId3189" ref="G6055"/>
    <hyperlink r:id="rId3190" ref="F6056"/>
    <hyperlink r:id="rId3191" ref="G6056"/>
    <hyperlink r:id="rId3192" ref="F6057"/>
    <hyperlink r:id="rId3193" ref="G6057"/>
    <hyperlink r:id="rId3194" ref="F6058"/>
    <hyperlink r:id="rId3195" ref="G6058"/>
    <hyperlink r:id="rId3196" ref="F6059"/>
    <hyperlink r:id="rId3197" ref="G6059"/>
    <hyperlink r:id="rId3198" ref="F6060"/>
    <hyperlink r:id="rId3199" ref="G6060"/>
    <hyperlink r:id="rId3200" ref="F6061"/>
    <hyperlink r:id="rId3201" ref="G6061"/>
    <hyperlink r:id="rId3202" ref="F6062"/>
    <hyperlink r:id="rId3203" ref="G6062"/>
    <hyperlink r:id="rId3204" ref="F6063"/>
    <hyperlink r:id="rId3205" ref="G6063"/>
    <hyperlink r:id="rId3206" ref="F6064"/>
    <hyperlink r:id="rId3207" ref="G6064"/>
    <hyperlink r:id="rId3208" ref="F6065"/>
    <hyperlink r:id="rId3209" ref="G6065"/>
    <hyperlink r:id="rId3210" ref="F6066"/>
    <hyperlink r:id="rId3211" ref="G6066"/>
    <hyperlink r:id="rId3212" ref="F6067"/>
    <hyperlink r:id="rId3213" ref="G6067"/>
    <hyperlink r:id="rId3214" ref="F6068"/>
    <hyperlink r:id="rId3215" ref="G6068"/>
    <hyperlink r:id="rId3216" ref="F6069"/>
    <hyperlink r:id="rId3217" ref="G6069"/>
    <hyperlink r:id="rId3218" ref="F6070"/>
    <hyperlink r:id="rId3219" ref="G6070"/>
    <hyperlink r:id="rId3220" ref="F6071"/>
    <hyperlink r:id="rId3221" ref="G6071"/>
    <hyperlink r:id="rId3222" ref="F6072"/>
    <hyperlink r:id="rId3223" ref="G6072"/>
    <hyperlink r:id="rId3224" ref="F6073"/>
    <hyperlink r:id="rId3225" ref="G6073"/>
    <hyperlink r:id="rId3226" ref="F6074"/>
    <hyperlink r:id="rId3227" ref="G6074"/>
    <hyperlink r:id="rId3228" ref="F6075"/>
    <hyperlink r:id="rId3229" ref="G6075"/>
    <hyperlink r:id="rId3230" ref="F6076"/>
    <hyperlink r:id="rId3231" ref="G6076"/>
    <hyperlink r:id="rId3232" ref="F6077"/>
    <hyperlink r:id="rId3233" ref="G6077"/>
    <hyperlink r:id="rId3234" ref="F6078"/>
    <hyperlink r:id="rId3235" ref="G6078"/>
    <hyperlink r:id="rId3236" ref="F6079"/>
    <hyperlink r:id="rId3237" ref="G6079"/>
    <hyperlink r:id="rId3238" ref="F6080"/>
    <hyperlink r:id="rId3239" ref="G6080"/>
    <hyperlink r:id="rId3240" ref="F6081"/>
    <hyperlink r:id="rId3241" ref="G6081"/>
    <hyperlink r:id="rId3242" ref="F6082"/>
    <hyperlink r:id="rId3243" ref="G6082"/>
    <hyperlink r:id="rId3244" ref="F6083"/>
    <hyperlink r:id="rId3245" ref="G6083"/>
    <hyperlink r:id="rId3246" ref="F6084"/>
    <hyperlink r:id="rId3247" ref="G6084"/>
    <hyperlink r:id="rId3248" ref="F6085"/>
    <hyperlink r:id="rId3249" ref="G6085"/>
    <hyperlink r:id="rId3250" ref="F6086"/>
    <hyperlink r:id="rId3251" ref="G6086"/>
    <hyperlink r:id="rId3252" ref="F6087"/>
    <hyperlink r:id="rId3253" ref="G6087"/>
    <hyperlink r:id="rId3254" ref="F6088"/>
    <hyperlink r:id="rId3255" ref="G6088"/>
    <hyperlink r:id="rId3256" ref="F6089"/>
    <hyperlink r:id="rId3257" ref="G6089"/>
    <hyperlink r:id="rId3258" ref="F6090"/>
    <hyperlink r:id="rId3259" ref="G6090"/>
    <hyperlink r:id="rId3260" ref="F6091"/>
    <hyperlink r:id="rId3261" ref="G6091"/>
    <hyperlink r:id="rId3262" ref="F6092"/>
    <hyperlink r:id="rId3263" ref="G6092"/>
    <hyperlink r:id="rId3264" ref="F6093"/>
    <hyperlink r:id="rId3265" ref="G6093"/>
    <hyperlink r:id="rId3266" ref="F6094"/>
    <hyperlink r:id="rId3267" ref="G6094"/>
    <hyperlink r:id="rId3268" ref="F6095"/>
    <hyperlink r:id="rId3269" ref="G6095"/>
    <hyperlink r:id="rId3270" ref="F6096"/>
    <hyperlink r:id="rId3271" ref="G6096"/>
    <hyperlink r:id="rId3272" ref="F6097"/>
    <hyperlink r:id="rId3273" ref="G6097"/>
    <hyperlink r:id="rId3274" ref="F6098"/>
    <hyperlink r:id="rId3275" ref="G6098"/>
    <hyperlink r:id="rId3276" ref="F6099"/>
    <hyperlink r:id="rId3277" ref="G6099"/>
    <hyperlink r:id="rId3278" ref="F6100"/>
    <hyperlink r:id="rId3279" ref="G6100"/>
    <hyperlink r:id="rId3280" ref="F6101"/>
    <hyperlink r:id="rId3281" ref="G6101"/>
    <hyperlink r:id="rId3282" ref="F6102"/>
    <hyperlink r:id="rId3283" ref="G6102"/>
    <hyperlink r:id="rId3284" ref="F6103"/>
    <hyperlink r:id="rId3285" ref="G6103"/>
    <hyperlink r:id="rId3286" ref="F6104"/>
    <hyperlink r:id="rId3287" ref="G6104"/>
    <hyperlink r:id="rId3288" ref="F6105"/>
    <hyperlink r:id="rId3289" ref="G6105"/>
    <hyperlink r:id="rId3290" ref="F6106"/>
    <hyperlink r:id="rId3291" ref="G6106"/>
    <hyperlink r:id="rId3292" ref="F6107"/>
    <hyperlink r:id="rId3293" ref="G6107"/>
    <hyperlink r:id="rId3294" ref="F6108"/>
    <hyperlink r:id="rId3295" ref="G6108"/>
    <hyperlink r:id="rId3296" ref="F6109"/>
    <hyperlink r:id="rId3297" ref="G6109"/>
    <hyperlink r:id="rId3298" ref="F6110"/>
    <hyperlink r:id="rId3299" ref="G6110"/>
    <hyperlink r:id="rId3300" ref="F6111"/>
    <hyperlink r:id="rId3301" ref="G6111"/>
    <hyperlink r:id="rId3302" ref="F6112"/>
    <hyperlink r:id="rId3303" ref="G6112"/>
    <hyperlink r:id="rId3304" ref="F6113"/>
    <hyperlink r:id="rId3305" ref="G6113"/>
    <hyperlink r:id="rId3306" ref="F6114"/>
    <hyperlink r:id="rId3307" ref="G6114"/>
    <hyperlink r:id="rId3308" ref="F6115"/>
    <hyperlink r:id="rId3309" ref="G6115"/>
    <hyperlink r:id="rId3310" ref="F6116"/>
    <hyperlink r:id="rId3311" ref="G6116"/>
    <hyperlink r:id="rId3312" ref="F6117"/>
    <hyperlink r:id="rId3313" ref="G6117"/>
    <hyperlink r:id="rId3314" ref="F6118"/>
    <hyperlink r:id="rId3315" ref="G6118"/>
    <hyperlink r:id="rId3316" ref="F6119"/>
    <hyperlink r:id="rId3317" ref="G6119"/>
    <hyperlink r:id="rId3318" ref="F6120"/>
    <hyperlink r:id="rId3319" ref="G6120"/>
    <hyperlink r:id="rId3320" ref="F6121"/>
    <hyperlink r:id="rId3321" ref="G6121"/>
    <hyperlink r:id="rId3322" ref="F6122"/>
    <hyperlink r:id="rId3323" ref="G6122"/>
    <hyperlink r:id="rId3324" ref="F6123"/>
    <hyperlink r:id="rId3325" ref="G6123"/>
    <hyperlink r:id="rId3326" ref="F6124"/>
    <hyperlink r:id="rId3327" ref="G6124"/>
    <hyperlink r:id="rId3328" ref="F6125"/>
    <hyperlink r:id="rId3329" ref="G6125"/>
    <hyperlink r:id="rId3330" ref="F6126"/>
    <hyperlink r:id="rId3331" ref="G6126"/>
    <hyperlink r:id="rId3332" ref="F6127"/>
    <hyperlink r:id="rId3333" ref="G6127"/>
    <hyperlink r:id="rId3334" ref="F6128"/>
    <hyperlink r:id="rId3335" ref="G6128"/>
    <hyperlink r:id="rId3336" ref="F6129"/>
    <hyperlink r:id="rId3337" ref="G6129"/>
    <hyperlink r:id="rId3338" ref="F6130"/>
    <hyperlink r:id="rId3339" ref="G6130"/>
    <hyperlink r:id="rId3340" ref="F6131"/>
    <hyperlink r:id="rId3341" ref="G6131"/>
    <hyperlink r:id="rId3342" ref="F6132"/>
    <hyperlink r:id="rId3343" ref="G6132"/>
    <hyperlink r:id="rId3344" ref="F6133"/>
    <hyperlink r:id="rId3345" ref="G6133"/>
    <hyperlink r:id="rId3346" ref="F6134"/>
    <hyperlink r:id="rId3347" ref="G6134"/>
    <hyperlink r:id="rId3348" ref="F6135"/>
    <hyperlink r:id="rId3349" ref="G6135"/>
    <hyperlink r:id="rId3350" ref="F6136"/>
    <hyperlink r:id="rId3351" ref="G6136"/>
    <hyperlink r:id="rId3352" ref="F6137"/>
    <hyperlink r:id="rId3353" ref="G6137"/>
    <hyperlink r:id="rId3354" ref="F6138"/>
    <hyperlink r:id="rId3355" ref="G6138"/>
    <hyperlink r:id="rId3356" ref="F6139"/>
    <hyperlink r:id="rId3357" ref="G6139"/>
    <hyperlink r:id="rId3358" ref="F6140"/>
    <hyperlink r:id="rId3359" ref="G6140"/>
    <hyperlink r:id="rId3360" ref="F6141"/>
    <hyperlink r:id="rId3361" ref="G6141"/>
    <hyperlink r:id="rId3362" ref="F6142"/>
    <hyperlink r:id="rId3363" ref="G6142"/>
    <hyperlink r:id="rId3364" ref="F6143"/>
    <hyperlink r:id="rId3365" ref="G6143"/>
    <hyperlink r:id="rId3366" ref="F6144"/>
    <hyperlink r:id="rId3367" ref="G6144"/>
    <hyperlink r:id="rId3368" ref="F6145"/>
    <hyperlink r:id="rId3369" ref="G6145"/>
    <hyperlink r:id="rId3370" ref="F6146"/>
    <hyperlink r:id="rId3371" ref="G6146"/>
    <hyperlink r:id="rId3372" ref="F6147"/>
    <hyperlink r:id="rId3373" ref="G6147"/>
    <hyperlink r:id="rId3374" ref="F6148"/>
    <hyperlink r:id="rId3375" ref="G6148"/>
    <hyperlink r:id="rId3376" ref="F6149"/>
    <hyperlink r:id="rId3377" ref="G6149"/>
    <hyperlink r:id="rId3378" ref="F6150"/>
    <hyperlink r:id="rId3379" ref="G6150"/>
    <hyperlink r:id="rId3380" ref="F6151"/>
    <hyperlink r:id="rId3381" ref="G6151"/>
    <hyperlink r:id="rId3382" ref="F6152"/>
    <hyperlink r:id="rId3383" ref="G6152"/>
    <hyperlink r:id="rId3384" ref="F6153"/>
    <hyperlink r:id="rId3385" ref="G6153"/>
    <hyperlink r:id="rId3386" ref="F6154"/>
    <hyperlink r:id="rId3387" ref="G6154"/>
    <hyperlink r:id="rId3388" ref="F6155"/>
    <hyperlink r:id="rId3389" ref="G6155"/>
    <hyperlink r:id="rId3390" ref="F6156"/>
    <hyperlink r:id="rId3391" ref="G6156"/>
    <hyperlink r:id="rId3392" ref="F6157"/>
    <hyperlink r:id="rId3393" ref="G6157"/>
    <hyperlink r:id="rId3394" ref="F6158"/>
    <hyperlink r:id="rId3395" ref="G6158"/>
    <hyperlink r:id="rId3396" ref="F6159"/>
    <hyperlink r:id="rId3397" ref="G6159"/>
    <hyperlink r:id="rId3398" ref="F6160"/>
    <hyperlink r:id="rId3399" ref="G6160"/>
    <hyperlink r:id="rId3400" ref="F6161"/>
    <hyperlink r:id="rId3401" ref="G6161"/>
    <hyperlink r:id="rId3402" ref="F6162"/>
    <hyperlink r:id="rId3403" ref="G6162"/>
    <hyperlink r:id="rId3404" ref="F6163"/>
    <hyperlink r:id="rId3405" ref="G6163"/>
    <hyperlink r:id="rId3406" ref="F6164"/>
    <hyperlink r:id="rId3407" ref="G6164"/>
    <hyperlink r:id="rId3408" ref="F6165"/>
    <hyperlink r:id="rId3409" ref="G6165"/>
    <hyperlink r:id="rId3410" ref="F6166"/>
    <hyperlink r:id="rId3411" ref="G6166"/>
    <hyperlink r:id="rId3412" ref="F6167"/>
    <hyperlink r:id="rId3413" ref="G6167"/>
    <hyperlink r:id="rId3414" ref="F6168"/>
    <hyperlink r:id="rId3415" ref="G6168"/>
    <hyperlink r:id="rId3416" ref="F6169"/>
    <hyperlink r:id="rId3417" ref="G6169"/>
    <hyperlink r:id="rId3418" ref="F6170"/>
    <hyperlink r:id="rId3419" ref="G6170"/>
    <hyperlink r:id="rId3420" ref="F6171"/>
    <hyperlink r:id="rId3421" ref="G6171"/>
    <hyperlink r:id="rId3422" ref="F6172"/>
    <hyperlink r:id="rId3423" ref="G6172"/>
    <hyperlink r:id="rId3424" ref="F6173"/>
    <hyperlink r:id="rId3425" ref="G6173"/>
    <hyperlink r:id="rId3426" ref="F6174"/>
    <hyperlink r:id="rId3427" ref="G6174"/>
    <hyperlink r:id="rId3428" ref="F6175"/>
    <hyperlink r:id="rId3429" ref="G6175"/>
    <hyperlink r:id="rId3430" ref="F6176"/>
    <hyperlink r:id="rId3431" ref="G6176"/>
    <hyperlink r:id="rId3432" ref="F6177"/>
    <hyperlink r:id="rId3433" ref="G6177"/>
    <hyperlink r:id="rId3434" ref="F6178"/>
    <hyperlink r:id="rId3435" ref="G6178"/>
    <hyperlink r:id="rId3436" ref="F6179"/>
    <hyperlink r:id="rId3437" ref="G6179"/>
    <hyperlink r:id="rId3438" ref="F6180"/>
    <hyperlink r:id="rId3439" ref="G6180"/>
    <hyperlink r:id="rId3440" ref="F6181"/>
    <hyperlink r:id="rId3441" ref="G6181"/>
    <hyperlink r:id="rId3442" ref="F6182"/>
    <hyperlink r:id="rId3443" ref="G6182"/>
    <hyperlink r:id="rId3444" ref="F6183"/>
    <hyperlink r:id="rId3445" ref="G6183"/>
    <hyperlink r:id="rId3446" ref="F6184"/>
    <hyperlink r:id="rId3447" ref="G6184"/>
    <hyperlink r:id="rId3448" ref="F6185"/>
    <hyperlink r:id="rId3449" ref="G6185"/>
    <hyperlink r:id="rId3450" ref="F6186"/>
    <hyperlink r:id="rId3451" ref="G6186"/>
    <hyperlink r:id="rId3452" ref="F6187"/>
    <hyperlink r:id="rId3453" ref="G6187"/>
    <hyperlink r:id="rId3454" ref="F6188"/>
    <hyperlink r:id="rId3455" ref="G6188"/>
    <hyperlink r:id="rId3456" ref="F6189"/>
    <hyperlink r:id="rId3457" ref="G6189"/>
    <hyperlink r:id="rId3458" ref="F6190"/>
    <hyperlink r:id="rId3459" ref="G6190"/>
    <hyperlink r:id="rId3460" ref="F6191"/>
    <hyperlink r:id="rId3461" ref="G6191"/>
    <hyperlink r:id="rId3462" ref="F6192"/>
    <hyperlink r:id="rId3463" ref="G6192"/>
    <hyperlink r:id="rId3464" ref="F6193"/>
    <hyperlink r:id="rId3465" ref="G6193"/>
    <hyperlink r:id="rId3466" ref="F6194"/>
    <hyperlink r:id="rId3467" ref="G6194"/>
    <hyperlink r:id="rId3468" ref="F6195"/>
    <hyperlink r:id="rId3469" ref="G6195"/>
    <hyperlink r:id="rId3470" ref="F6196"/>
    <hyperlink r:id="rId3471" ref="G6196"/>
    <hyperlink r:id="rId3472" ref="F6197"/>
    <hyperlink r:id="rId3473" ref="G6197"/>
    <hyperlink r:id="rId3474" ref="F6198"/>
    <hyperlink r:id="rId3475" ref="G6198"/>
    <hyperlink r:id="rId3476" ref="F6199"/>
    <hyperlink r:id="rId3477" ref="G6199"/>
    <hyperlink r:id="rId3478" ref="F6200"/>
    <hyperlink r:id="rId3479" ref="G6200"/>
    <hyperlink r:id="rId3480" ref="F6201"/>
    <hyperlink r:id="rId3481" ref="G6201"/>
    <hyperlink r:id="rId3482" ref="F6202"/>
    <hyperlink r:id="rId3483" ref="G6202"/>
    <hyperlink r:id="rId3484" ref="F6203"/>
    <hyperlink r:id="rId3485" ref="G6203"/>
    <hyperlink r:id="rId3486" ref="F6204"/>
    <hyperlink r:id="rId3487" ref="G6204"/>
    <hyperlink r:id="rId3488" ref="F6205"/>
    <hyperlink r:id="rId3489" ref="G6205"/>
    <hyperlink r:id="rId3490" ref="F6206"/>
    <hyperlink r:id="rId3491" ref="G6206"/>
    <hyperlink r:id="rId3492" ref="F6207"/>
    <hyperlink r:id="rId3493" ref="G6207"/>
    <hyperlink r:id="rId3494" ref="F6208"/>
    <hyperlink r:id="rId3495" ref="G6208"/>
    <hyperlink r:id="rId3496" ref="F6209"/>
    <hyperlink r:id="rId3497" ref="G6209"/>
    <hyperlink r:id="rId3498" ref="F6210"/>
    <hyperlink r:id="rId3499" ref="G6210"/>
    <hyperlink r:id="rId3500" ref="F6211"/>
    <hyperlink r:id="rId3501" ref="G6211"/>
    <hyperlink r:id="rId3502" ref="F6212"/>
    <hyperlink r:id="rId3503" ref="G6212"/>
    <hyperlink r:id="rId3504" ref="F6213"/>
    <hyperlink r:id="rId3505" ref="G6213"/>
    <hyperlink r:id="rId3506" ref="F6214"/>
    <hyperlink r:id="rId3507" ref="G6214"/>
    <hyperlink r:id="rId3508" ref="F6215"/>
    <hyperlink r:id="rId3509" ref="G6215"/>
    <hyperlink r:id="rId3510" ref="F6216"/>
    <hyperlink r:id="rId3511" ref="G6216"/>
    <hyperlink r:id="rId3512" ref="F6217"/>
    <hyperlink r:id="rId3513" ref="G6217"/>
    <hyperlink r:id="rId3514" ref="F6499"/>
    <hyperlink r:id="rId3515" ref="F6500"/>
    <hyperlink r:id="rId3516" ref="G6500"/>
    <hyperlink r:id="rId3517" ref="F6501"/>
    <hyperlink r:id="rId3518" ref="F6502"/>
    <hyperlink r:id="rId3519" ref="F6503"/>
    <hyperlink r:id="rId3520" ref="F6504"/>
    <hyperlink r:id="rId3521" ref="F6505"/>
    <hyperlink r:id="rId3522" ref="F6506"/>
    <hyperlink r:id="rId3523" ref="F6507"/>
    <hyperlink r:id="rId3524" ref="F6508"/>
    <hyperlink r:id="rId3525" ref="F6509"/>
    <hyperlink r:id="rId3526" ref="F6510"/>
    <hyperlink r:id="rId3527" ref="F6511"/>
    <hyperlink r:id="rId3528" ref="F6512"/>
    <hyperlink r:id="rId3529" ref="F6513"/>
    <hyperlink r:id="rId3530" ref="F6514"/>
    <hyperlink r:id="rId3531" ref="F6515"/>
    <hyperlink r:id="rId3532" ref="F6516"/>
    <hyperlink r:id="rId3533" ref="F6517"/>
    <hyperlink r:id="rId3534" ref="F6518"/>
    <hyperlink r:id="rId3535" ref="F6519"/>
    <hyperlink r:id="rId3536" ref="F6520"/>
    <hyperlink r:id="rId3537" ref="F6521"/>
    <hyperlink r:id="rId3538" ref="F6522"/>
    <hyperlink r:id="rId3539" ref="F6523"/>
    <hyperlink r:id="rId3540" ref="F6524"/>
    <hyperlink r:id="rId3541" ref="F6525"/>
    <hyperlink r:id="rId3542" ref="F6526"/>
    <hyperlink r:id="rId3543" ref="F6527"/>
    <hyperlink r:id="rId3544" ref="F6528"/>
    <hyperlink r:id="rId3545" ref="F6529"/>
    <hyperlink r:id="rId3546" ref="F6530"/>
    <hyperlink r:id="rId3547" ref="F6556"/>
    <hyperlink r:id="rId3548" ref="G6556"/>
    <hyperlink r:id="rId3549" ref="F6602"/>
    <hyperlink r:id="rId3550" ref="G6602"/>
    <hyperlink r:id="rId3551" ref="F6606"/>
    <hyperlink r:id="rId3552" ref="G6606"/>
    <hyperlink r:id="rId3553" ref="F6760"/>
    <hyperlink r:id="rId3554" ref="G6760"/>
    <hyperlink r:id="rId3555" ref="F6803"/>
    <hyperlink r:id="rId3556" ref="G6803"/>
    <hyperlink r:id="rId3557" ref="F6854"/>
    <hyperlink r:id="rId3558" ref="G6854"/>
    <hyperlink r:id="rId3559" ref="F6865"/>
    <hyperlink r:id="rId3560" ref="G6865"/>
    <hyperlink r:id="rId3561" ref="F6891"/>
    <hyperlink r:id="rId3562" ref="G6891"/>
    <hyperlink r:id="rId3563" ref="F6906"/>
    <hyperlink r:id="rId3564" ref="F6907"/>
    <hyperlink r:id="rId3565" ref="F6908"/>
    <hyperlink r:id="rId3566" ref="F6909"/>
    <hyperlink r:id="rId3567" ref="F6910"/>
    <hyperlink r:id="rId3568" ref="F6911"/>
    <hyperlink r:id="rId3569" ref="F6912"/>
    <hyperlink r:id="rId3570" ref="F6913"/>
    <hyperlink r:id="rId3571" ref="F6914"/>
    <hyperlink r:id="rId3572" ref="F6915"/>
    <hyperlink r:id="rId3573" ref="F6916"/>
    <hyperlink r:id="rId3574" ref="F6917"/>
    <hyperlink r:id="rId3575" ref="F6918"/>
    <hyperlink r:id="rId3576" ref="F6919"/>
    <hyperlink r:id="rId3577" ref="F6920"/>
    <hyperlink r:id="rId3578" ref="F6921"/>
    <hyperlink r:id="rId3579" ref="F6922"/>
    <hyperlink r:id="rId3580" ref="F6923"/>
    <hyperlink r:id="rId3581" ref="F6924"/>
    <hyperlink r:id="rId3582" ref="F6925"/>
    <hyperlink r:id="rId3583" ref="F6926"/>
    <hyperlink r:id="rId3584" ref="F6927"/>
    <hyperlink r:id="rId3585" ref="F6928"/>
    <hyperlink r:id="rId3586" ref="F6929"/>
    <hyperlink r:id="rId3587" ref="F6930"/>
    <hyperlink r:id="rId3588" ref="F6931"/>
    <hyperlink r:id="rId3589" ref="F6932"/>
    <hyperlink r:id="rId3590" ref="F6933"/>
    <hyperlink r:id="rId3591" ref="F6934"/>
    <hyperlink r:id="rId3592" ref="F6935"/>
    <hyperlink r:id="rId3593" ref="F6936"/>
    <hyperlink r:id="rId3594" ref="F6937"/>
    <hyperlink r:id="rId3595" ref="F6938"/>
    <hyperlink r:id="rId3596" ref="F6939"/>
    <hyperlink r:id="rId3597" ref="F6940"/>
    <hyperlink r:id="rId3598" ref="F6941"/>
    <hyperlink r:id="rId3599" ref="F6942"/>
    <hyperlink r:id="rId3600" ref="F6943"/>
    <hyperlink r:id="rId3601" ref="F6944"/>
    <hyperlink r:id="rId3602" ref="F6945"/>
    <hyperlink r:id="rId3603" ref="F6946"/>
    <hyperlink r:id="rId3604" ref="F6947"/>
    <hyperlink r:id="rId3605" ref="F6948"/>
    <hyperlink r:id="rId3606" ref="F6949"/>
    <hyperlink r:id="rId3607" ref="F6950"/>
    <hyperlink r:id="rId3608" ref="F6951"/>
    <hyperlink r:id="rId3609" ref="F6952"/>
    <hyperlink r:id="rId3610" ref="F6953"/>
    <hyperlink r:id="rId3611" ref="F6954"/>
    <hyperlink r:id="rId3612" ref="F6955"/>
    <hyperlink r:id="rId3613" ref="F6956"/>
    <hyperlink r:id="rId3614" ref="F6957"/>
    <hyperlink r:id="rId3615" ref="F6958"/>
    <hyperlink r:id="rId3616" ref="F6959"/>
    <hyperlink r:id="rId3617" ref="F6960"/>
    <hyperlink r:id="rId3618" ref="F6961"/>
    <hyperlink r:id="rId3619" ref="F6962"/>
    <hyperlink r:id="rId3620" ref="F6963"/>
    <hyperlink r:id="rId3621" ref="F6964"/>
    <hyperlink r:id="rId3622" ref="F6965"/>
    <hyperlink r:id="rId3623" ref="F6966"/>
    <hyperlink r:id="rId3624" ref="F6967"/>
    <hyperlink r:id="rId3625" ref="F6968"/>
    <hyperlink r:id="rId3626" ref="F6969"/>
    <hyperlink r:id="rId3627" ref="F6970"/>
    <hyperlink r:id="rId3628" ref="F6971"/>
    <hyperlink r:id="rId3629" ref="F6972"/>
    <hyperlink r:id="rId3630" ref="F6973"/>
    <hyperlink r:id="rId3631" ref="F6974"/>
    <hyperlink r:id="rId3632" ref="F6975"/>
    <hyperlink r:id="rId3633" ref="F6976"/>
    <hyperlink r:id="rId3634" ref="F6977"/>
    <hyperlink r:id="rId3635" ref="F6978"/>
    <hyperlink r:id="rId3636" ref="F6979"/>
    <hyperlink r:id="rId3637" ref="F6980"/>
    <hyperlink r:id="rId3638" ref="G6980"/>
    <hyperlink r:id="rId3639" ref="F6981"/>
    <hyperlink r:id="rId3640" ref="F6982"/>
    <hyperlink r:id="rId3641" ref="F6983"/>
    <hyperlink r:id="rId3642" ref="F6984"/>
    <hyperlink r:id="rId3643" ref="F6985"/>
    <hyperlink r:id="rId3644" ref="F6986"/>
    <hyperlink r:id="rId3645" ref="F6987"/>
    <hyperlink r:id="rId3646" ref="F6988"/>
    <hyperlink r:id="rId3647" ref="F6989"/>
    <hyperlink r:id="rId3648" ref="F6990"/>
    <hyperlink r:id="rId3649" ref="G6990"/>
    <hyperlink r:id="rId3650" ref="F6991"/>
    <hyperlink r:id="rId3651" ref="G6991"/>
    <hyperlink r:id="rId3652" ref="F6992"/>
    <hyperlink r:id="rId3653" ref="F6993"/>
    <hyperlink r:id="rId3654" ref="G6993"/>
    <hyperlink r:id="rId3655" ref="F6994"/>
    <hyperlink r:id="rId3656" ref="G6994"/>
    <hyperlink r:id="rId3657" ref="F6995"/>
    <hyperlink r:id="rId3658" ref="G6995"/>
    <hyperlink r:id="rId3659" ref="F6996"/>
    <hyperlink r:id="rId3660" ref="G6996"/>
    <hyperlink r:id="rId3661" ref="F6997"/>
    <hyperlink r:id="rId3662" ref="G6997"/>
    <hyperlink r:id="rId3663" ref="F6998"/>
    <hyperlink r:id="rId3664" ref="G6998"/>
    <hyperlink r:id="rId3665" ref="F6999"/>
    <hyperlink r:id="rId3666" ref="G6999"/>
    <hyperlink r:id="rId3667" ref="F7000"/>
    <hyperlink r:id="rId3668" ref="G7000"/>
    <hyperlink r:id="rId3669" ref="F7001"/>
    <hyperlink r:id="rId3670" ref="G7001"/>
    <hyperlink r:id="rId3671" ref="F7002"/>
    <hyperlink r:id="rId3672" ref="G7002"/>
    <hyperlink r:id="rId3673" ref="F7003"/>
    <hyperlink r:id="rId3674" ref="G7003"/>
  </hyperlinks>
  <drawing r:id="rId367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2">
      <c r="A2" s="2" t="s">
        <v>1</v>
      </c>
      <c r="B2" s="110">
        <f>IF(MOD(NOW(),1)&lt;TIME(5,0,0),TODAY(),TODAY()+1)</f>
        <v>46307</v>
      </c>
      <c r="C2" s="2" t="s">
        <v>9262</v>
      </c>
      <c r="D2" s="2">
        <f>'Налаштування'!G3</f>
        <v>90</v>
      </c>
      <c r="E2" s="2" t="s">
        <v>9263</v>
      </c>
      <c r="F2" s="2">
        <f>'Налаштування'!G4</f>
        <v>56</v>
      </c>
      <c r="G2" s="2" t="s">
        <v>9264</v>
      </c>
      <c r="H2" s="2">
        <f>'Налаштування'!G5</f>
        <v>56</v>
      </c>
      <c r="J2" s="2" t="s">
        <v>7</v>
      </c>
      <c r="K2" s="54">
        <f>IFERROR(__xludf.DUMMYFUNCTION("LET(base,'Налаштування'!$G$8,s,base+1,d,SEQUENCE(TODAY()-s+1,1,s,1),active,FILTER('Налаштування'!$F$39:$F$100,'Налаштування'!$K$39:$K$100=""ACTIVE""),n,ROWS(active),ok,MAP(d,LAMBDA(x,IFERROR(COUNTUNIQUE(FILTER('Аудит покриття'!$B$2:$B$7600,'Аудит покриття"&amp;"'!$A$2:$A$7600=x,'Аудит покриття'!$C$2:$C$7600=""VERIFIED"",COUNTIF(active,'Аудит покриття'!$B$2:$B$7600)&gt;0))=n,FALSE))),IFERROR(MIN(FILTER(d,ok=FALSE))-1,TODAY()))"),46297.0)</f>
        <v>46297</v>
      </c>
    </row>
    <row r="3">
      <c r="A3" s="2" t="s">
        <v>106</v>
      </c>
      <c r="B3" s="4" t="str">
        <f>CHOOSE(WEEKDAY(B2,2),"Понеділок","Вівторок","Середа","Четвер","П’ятниця","Субота","Неділя")</f>
        <v>Понеділок</v>
      </c>
    </row>
    <row r="4">
      <c r="A4" s="9" t="s">
        <v>103</v>
      </c>
      <c r="B4" s="9" t="s">
        <v>9</v>
      </c>
      <c r="C4" s="9" t="s">
        <v>10</v>
      </c>
      <c r="D4" s="9" t="s">
        <v>11</v>
      </c>
      <c r="E4" s="9" t="s">
        <v>12</v>
      </c>
      <c r="F4" s="31" t="s">
        <v>9265</v>
      </c>
      <c r="G4" s="31" t="s">
        <v>71</v>
      </c>
      <c r="H4" s="31" t="s">
        <v>15</v>
      </c>
      <c r="I4" s="31" t="s">
        <v>9266</v>
      </c>
      <c r="J4" s="31" t="s">
        <v>9267</v>
      </c>
      <c r="K4" s="31" t="s">
        <v>17</v>
      </c>
      <c r="L4" s="9" t="s">
        <v>9268</v>
      </c>
      <c r="M4" s="31" t="s">
        <v>9269</v>
      </c>
      <c r="N4" s="31" t="s">
        <v>9270</v>
      </c>
      <c r="O4" s="31" t="s">
        <v>20</v>
      </c>
      <c r="P4" s="31" t="s">
        <v>9271</v>
      </c>
      <c r="Q4" s="31" t="s">
        <v>9272</v>
      </c>
      <c r="R4" s="31" t="s">
        <v>9273</v>
      </c>
      <c r="S4" s="31" t="s">
        <v>22</v>
      </c>
      <c r="T4" s="31" t="s">
        <v>9274</v>
      </c>
      <c r="U4" s="31" t="s">
        <v>9275</v>
      </c>
      <c r="V4" s="31" t="s">
        <v>2693</v>
      </c>
    </row>
    <row r="5">
      <c r="A5" s="54" t="str">
        <f>'Налаштування'!R39</f>
        <v>Київ</v>
      </c>
      <c r="B5" s="72">
        <f>IF(IFERROR(VLOOKUP($A5,'Налаштування'!$F$39:$K$52,6,FALSE),"ONBOARDING")&lt;&gt;"ACTIVE","",IFERROR(SUMIFS('Календар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365'!$C$2:$C$5111,$A5,'Календар 365'!$D$2:$D$5111,"SYSTEMATIC_OSINT_V1")/COUNTIFS('Календар 365'!$A$2:$A$5111,"&gt;="&amp;$B$2-56,'Календар 365'!$A$2:$A$5111,"&lt;"&amp;$B$2,'Календар 365'!$B$2:$B$5111,$B$3,'Календар 365'!$C$2:$C$5111,$A5,'Календар 365'!$D$2:$D$5111,"SYSTEMATIC_OSINT_V1"),0))</f>
        <v>0</v>
      </c>
      <c r="C5" s="72">
        <f>IF(IFERROR(VLOOKUP($A5,'Налаштування'!$F$39:$K$52,6,FALSE),"ONBOARDING")&lt;&gt;"ACTIVE","",IFERROR(SUMIFS('Календар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365'!$C$2:$C$5111,$A5,'Календар 365'!$D$2:$D$5111,"SYSTEMATIC_OSINT_V1")/COUNTIFS('Календар 365'!$A$2:$A$5111,"&gt;="&amp;$B$2-90,'Календар 365'!$A$2:$A$5111,"&lt;"&amp;$B$2,'Календар 365'!$B$2:$B$5111,$B$3,'Календар 365'!$C$2:$C$5111,$A5,'Календар 365'!$D$2:$D$5111,"SYSTEMATIC_OSINT_V1"),0))</f>
        <v>0</v>
      </c>
      <c r="D5" s="72">
        <f>IF(IFERROR(VLOOKUP($A5,'Налаштування'!$F$39:$K$52,6,FALSE),"ONBOARDING")&lt;&gt;"ACTIVE","",IFERROR(SUMIFS('Календар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365'!$C$2:$C$5111,$A5,'Календар 365'!$D$2:$D$5111,"SYSTEMATIC_OSINT_V1")/COUNTIFS('Календар 365'!$A$2:$A$5111,"&gt;="&amp;$B$2-180,'Календар 365'!$A$2:$A$5111,"&lt;"&amp;$B$2,'Календар 365'!$B$2:$B$5111,$B$3,'Календар 365'!$C$2:$C$5111,$A5,'Календар 365'!$D$2:$D$5111,"SYSTEMATIC_OSINT_V1"),0))</f>
        <v>0.08</v>
      </c>
      <c r="E5" s="72">
        <f>IF(IFERROR(VLOOKUP($A5,'Налаштування'!$F$39:$K$52,6,FALSE),"ONBOARDING")&lt;&gt;"ACTIVE","",IFERROR(SUMIFS('Календар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365'!$C$2:$C$5111,$A5,'Календар 365'!$D$2:$D$5111,"SYSTEMATIC_OSINT_V1")/COUNTIFS('Календар 365'!$A$2:$A$5111,"&gt;="&amp;$B$2-365,'Календар 365'!$A$2:$A$5111,"&lt;"&amp;$B$2,'Календар 365'!$B$2:$B$5111,$B$3,'Календар 365'!$C$2:$C$5111,$A5,'Календар 365'!$D$2:$D$5111,"SYSTEMATIC_OSINT_V1"),0))</f>
        <v>0.03846153846</v>
      </c>
      <c r="F5" s="72">
        <f>IF(IFERROR(VLOOKUP($A5,'Налаштування'!$F$39:$K$52,6,FALSE),"ONBOARDING")&lt;&gt;"ACTIVE","",'Налаштування'!$G$6*M5+'Налаштування'!$G$7*N5)</f>
        <v>0.1167918588</v>
      </c>
      <c r="G5" s="4" t="str">
        <f>IFERROR(__xludf.DUMMYFUNCTION("IF(IFERROR(VLOOKUP($A5,'Налаштування'!$F$39:$K$52,6,FALSE),""ONBOARDING"")&lt;&gt;""ACTIVE"",""BACKFILL 365"",IF(MAX(FILTER($C$21:$C$118,$A$21:$A$118=$A5))=0,""Немає"",IF(COUNTIF(FILTER($C$21:$C$118,$A$21:$A$118=$A5),MAX(FILTER($C$21:$C$118,$A$21:$A$118=$A5)))="&amp;"1,INDEX(FILTER($B$21:$B$118,$A$21:$A$118=$A5,$C$21:$C$118=MAX(FILTER($C$21:$C$118,$A$21:$A$118=$A5))),1),TEXTJOIN(""/"",TRUE,FILTER($B$21:$B$118,$A$21:$A$118=$A5,$C$21:$C$118=MAX(FILTER($C$21:$C$118,$A$21:$A$118=$A5))))&amp;"" • по ""&amp;MAX(FILTER($C$21:$C$118,"&amp;"$A$21:$A$118=$A5))&amp;"" (нічия)"")))"),"Четвер")</f>
        <v>Четвер</v>
      </c>
      <c r="H5" s="72">
        <f>IFERROR(__xludf.DUMMYFUNCTION("IF(IFERROR(VLOOKUP($A5,'Налаштування'!$F$39:$K$52,6,FALSE),""ONBOARDING"")&lt;&gt;""ACTIVE"","""",IF(OR(G5=""Немає"",REGEXMATCH(G5,""нічия"")),0,IFERROR(MAX(FILTER($C$21:$C$118,$A$21:$A$118=$A5))/SUM(FILTER($C$21:$C$118,$A$21:$A$118=$A5)),0)))"),0.3333333333333333)</f>
        <v>0.3333333333</v>
      </c>
      <c r="I5" s="4" t="str">
        <f>IFERROR(__xludf.DUMMYFUNCTION("IF(IFERROR(VLOOKUP($A5,'Налаштування'!$F$39:$K$52,6,FALSE),""ONBOARDING"")&lt;&gt;""ACTIVE"",""BACKFILL 365"",IF(MAX(FILTER($D$21:$D$118,$A$21:$A$118=$A5))=0,""Немає"",IF(COUNTIF(FILTER($D$21:$D$118,$A$21:$A$118=$A5),MAX(FILTER($D$21:$D$118,$A$21:$A$118=$A5)))="&amp;"1,INDEX(FILTER($B$21:$B$118,$A$21:$A$118=$A5,$D$21:$D$118=MAX(FILTER($D$21:$D$118,$A$21:$A$118=$A5))),1),TEXTJOIN(""/"",TRUE,FILTER($B$21:$B$118,$A$21:$A$118=$A5,$D$21:$D$118=MAX(FILTER($D$21:$D$118,$A$21:$A$118=$A5))))&amp;"" • по ""&amp;MAX(FILTER($D$21:$D$118,"&amp;"$A$21:$A$118=$A5))&amp;"" (нічия)"")))"),"Вівторок/Четвер/Субота/Неділя • по 3 (нічия)")</f>
        <v>Вівторок/Четвер/Субота/Неділя • по 3 (нічия)</v>
      </c>
      <c r="J5" s="4" t="str">
        <f>IFERROR(__xludf.DUMMYFUNCTION("IF(IFERROR(VLOOKUP($A5,'Налаштування'!$F$39:$K$52,6,FALSE),""ONBOARDING"")&lt;&gt;""ACTIVE"",""—"",IF(OR(G5=""Немає"",I5=""Немає"",REGEXMATCH(G5,""нічия""),REGEXMATCH(I5,""нічия"")),""—"",IF(G5=I5,""без зміни"",I5&amp;"" → ""&amp;G5)))"),"—")</f>
        <v>—</v>
      </c>
      <c r="K5" s="4" t="str">
        <f>IFERROR(__xludf.DUMMYFUNCTION("IF(IFERROR(VLOOKUP($A5,'Налаштування'!$F$39:$K$52,6,FALSE),""ONBOARDING"")&lt;&gt;""ACTIVE"",""—"",IF(OR(G5=""Немає"",REGEXMATCH(G5,""нічия"")),""—"",IF(G5=$B$3,""Так"",""Ні"")))"),"Ні")</f>
        <v>Ні</v>
      </c>
      <c r="L5" s="4">
        <f>IF(IFERROR(VLOOKUP($A5,'Налаштування'!$F$39:$K$52,6,FALSE),"ONBOARDING")&lt;&gt;"ACTIVE","",SUMIFS('Календар 365'!$E$2:$E$5111,'Календар 365'!$A$2:$A$5111,"&gt;="&amp;$B$2-365,'Календар 365'!$A$2:$A$5111,"&lt;"&amp;$B$2,'Календар 365'!$C$2:$C$5111,$A5,'Календар 365'!$D$2:$D$5111,"SYSTEMATIC_OSINT_V1"))</f>
        <v>50</v>
      </c>
      <c r="M5" s="55">
        <f>IFERROR(__xludf.DUMMYFUNCTION("IF(NOT(IFERROR(VLOOKUP($A5,'Налаштування'!$F$39:$K$52,6,FALSE),""ONBOARDING"")=""ACTIVE""),"""",IFERROR(SUM(FILTER(VALUE('Календар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365'!$B$2:$B$5111=$B$3,'Календар 365'!$C$2:$C$5111=$A5,'Календар 365'!$D$2:$D$5111=""SYSTEMATIC_OSINT_V1""))/SUM(FILTER(EXP(-LN(2)*($B$2-'Календар 365'!$A$2:$A$5111)/$D$2),'Календар 365'!$A$2:$A$5111&gt;=$B$2-365,'Календар 365'!$A"&amp;"$2:$A$5111&lt;$B$2,'Календар 365'!$B$2:$B$5111=$B$3,'Календар 365'!$C$2:$C$5111=$A5,'Календар 365'!$D$2:$D$5111=""SYSTEMATIC_OSINT_V1"")),0))"),0.05130169048676445)</f>
        <v>0.05130169049</v>
      </c>
      <c r="N5" s="55">
        <f>IFERROR(__xludf.DUMMYFUNCTION("IF(NOT(IFERROR(VLOOKUP($A5,'Налаштування'!$F$39:$K$52,6,FALSE),""ONBOARDING"")=""ACTIVE""),"""",IFERROR(SUM(FILTER(VALUE('Календар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365'!$C$2:$C$5111=$A5,'Календар 365'!$D$2:$D$5111=""SYSTEMATIC_OSINT_V1""))/SUM(FILTER(EXP(-LN(2)*($B$2-'Календар 365'!$A$2:$A$5111)/$D$2),'Календар 365'!$A$2:$A$5111&gt;=$B$2-365,'Календар 365'!$A$2:$A$5111&lt;$B$2,'Календар 365'!$C"&amp;"$2:$C$5111=$A5,'Календар 365'!$D$2:$D$5111=""SYSTEMATIC_OSINT_V1"")),0))"),0.1822820271533882)</f>
        <v>0.1822820272</v>
      </c>
      <c r="O5" s="76" t="str">
        <f>IF(IFERROR(VLOOKUP($A5,'Налаштування'!$F$39:$K$52,6,FALSE),"ONBOARDING")&lt;&gt;"ACTIVE","",COUNTIFS('Календар 365'!$A$2:$A$5111,"&gt;="&amp;$B$2-56,'Календар 365'!$A$2:$A$5111,"&lt;"&amp;$B$2,'Календар 365'!$B$2:$B$5111,$B$3,'Календар 365'!$C$2:$C$5111,$A5,'Календар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365'!$C$2:$C$5111,$A5,'Календар 365'!$D$2:$D$5111,"SYSTEMATIC_OSINT_V1")&amp;" • "&amp;COUNTIFS('Календар 365'!$A$2:$A$5111,"&gt;="&amp;$B$2-365,'Календар 365'!$A$2:$A$5111,"&lt;"&amp;$B$2,'Календар 365'!$B$2:$B$5111,$B$3,'Календар 365'!$C$2:$C$5111,$A5,'Календар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365'!$C$2:$C$5111,$A5,'Календар 365'!$D$2:$D$5111,"SYSTEMATIC_OSINT_V1"))</f>
        <v>0/8 • 2/52</v>
      </c>
      <c r="P5" s="76">
        <f>IF(IFERROR(VLOOKUP($A5,'Налаштування'!$F$39:$K$52,6,FALSE),"ONBOARDING")&lt;&gt;"ACTIVE","",SUMIFS('Календар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365'!$C$2:$C$5111,$A5,'Календар 365'!$D$2:$D$5111,"SYSTEMATIC_OSINT_V1"))</f>
        <v>2</v>
      </c>
      <c r="Q5" s="72">
        <f>IF(IFERROR(VLOOKUP($A5,'Налаштування'!$F$39:$K$52,6,FALSE),"ONBOARDING")&lt;&gt;"ACTIVE","",IF(U5=0,0,MAX(0,((P5/U5)+((196/100)^2)/(2*U5))/(1+((196/100)^2)/U5)-((196/100)*SQRT((P5/U5)*(1-P5/U5)/U5+((196/100)^2)/(4*U5^2)))/(1+((196/100)^2)/U5))))</f>
        <v>0.01061148832</v>
      </c>
      <c r="R5" s="72">
        <f>IF(IFERROR(VLOOKUP($A5,'Налаштування'!$F$39:$K$52,6,FALSE),"ONBOARDING")&lt;&gt;"ACTIVE","",IF(U5=0,0,MIN(1,((P5/U5)+((196/100)^2)/(2*U5))/(1+((196/100)^2)/U5)+((196/100)*SQRT((P5/U5)*(1-P5/U5)/U5+((196/100)^2)/(4*U5^2)))/(1+((196/100)^2)/U5))))</f>
        <v>0.1298142874</v>
      </c>
      <c r="S5" s="72">
        <f>IFERROR(__xludf.DUMMYFUNCTION("IF(IFERROR(VLOOKUP($A5,'Налаштування'!$F$39:$K$52,6,FALSE),""ONBOARDING"")&lt;&gt;""ACTIVE"","""",IF(OR(U5="""",U5=0),0,MAX(0,(P5-IFERROR(ROWS(UNIQUE(FILTER('Реєстр'!$D$2:$D$5000,'Реєстр'!$B$2:$B$5000=$A5,'Реєстр'!$C$2:$C$5000=""Балістика / швидкісні ракети"",'"&amp;"Реєстр'!$E$2:$E$5000=$B$3,REGEXMATCH('Реєстр'!$L$2:$L$5000,""^B""),REGEXMATCH('Реєстр'!$AC$2:$AC$5000,""^Включено""),IFERROR(DATEVALUE('Реєстр'!$D$2:$D$5000),0)&gt;=$B$2-365,IFERROR(DATEVALUE('Реєстр'!$D$2:$D$5000),0)&lt;$B$2))),0))/U5)))"),0.038461538461538464)</f>
        <v>0.03846153846</v>
      </c>
      <c r="T5" s="72">
        <f>IF(IFERROR(VLOOKUP($A5,'Налаштування'!$F$39:$K$52,6,FALSE),"ONBOARDING")&lt;&gt;"ACTIVE","",E5-S5)</f>
        <v>0</v>
      </c>
      <c r="U5" s="76">
        <f>IF(IFERROR(VLOOKUP($A5,'Налаштування'!$F$39:$K$52,6,FALSE),"ONBOARDING")&lt;&gt;"ACTIVE","",COUNTIFS('Календар 365'!$A$2:$A$5111,"&gt;="&amp;$B$2-365,'Календар 365'!$A$2:$A$5111,"&lt;"&amp;$B$2,'Календар 365'!$B$2:$B$5111,$B$3,'Календар 365'!$C$2:$C$5111,$A5,'Календар 365'!$D$2:$D$5111,"SYSTEMATIC_OSINT_V1"))</f>
        <v>52</v>
      </c>
      <c r="V5" s="76" t="str">
        <f>IFERROR(VLOOKUP(A5,'Налаштування'!$F$39:$K$100,4,FALSE),"UNKNOWN")</f>
        <v>READY</v>
      </c>
    </row>
    <row r="6">
      <c r="A6" s="54" t="str">
        <f>'Налаштування'!R40</f>
        <v>Дніпро</v>
      </c>
      <c r="B6" s="72">
        <f>IF(IFERROR(VLOOKUP($A6,'Налаштування'!$F$39:$K$52,6,FALSE),"ONBOARDING")&lt;&gt;"ACTIVE","",IFERROR(SUMIFS('Календар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365'!$C$2:$C$5111,$A6,'Календар 365'!$D$2:$D$5111,"SYSTEMATIC_OSINT_V1")/COUNTIFS('Календар 365'!$A$2:$A$5111,"&gt;="&amp;$B$2-56,'Календар 365'!$A$2:$A$5111,"&lt;"&amp;$B$2,'Календар 365'!$B$2:$B$5111,$B$3,'Календар 365'!$C$2:$C$5111,$A6,'Календар 365'!$D$2:$D$5111,"SYSTEMATIC_OSINT_V1"),0))</f>
        <v>0</v>
      </c>
      <c r="C6" s="72">
        <f>IF(IFERROR(VLOOKUP($A6,'Налаштування'!$F$39:$K$52,6,FALSE),"ONBOARDING")&lt;&gt;"ACTIVE","",IFERROR(SUMIFS('Календар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365'!$C$2:$C$5111,$A6,'Календар 365'!$D$2:$D$5111,"SYSTEMATIC_OSINT_V1")/COUNTIFS('Календар 365'!$A$2:$A$5111,"&gt;="&amp;$B$2-90,'Календар 365'!$A$2:$A$5111,"&lt;"&amp;$B$2,'Календар 365'!$B$2:$B$5111,$B$3,'Календар 365'!$C$2:$C$5111,$A6,'Календар 365'!$D$2:$D$5111,"SYSTEMATIC_OSINT_V1"),0))</f>
        <v>0</v>
      </c>
      <c r="D6" s="72">
        <f>IF(IFERROR(VLOOKUP($A6,'Налаштування'!$F$39:$K$52,6,FALSE),"ONBOARDING")&lt;&gt;"ACTIVE","",IFERROR(SUMIFS('Календар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365'!$C$2:$C$5111,$A6,'Календар 365'!$D$2:$D$5111,"SYSTEMATIC_OSINT_V1")/COUNTIFS('Календар 365'!$A$2:$A$5111,"&gt;="&amp;$B$2-180,'Календар 365'!$A$2:$A$5111,"&lt;"&amp;$B$2,'Календар 365'!$B$2:$B$5111,$B$3,'Календар 365'!$C$2:$C$5111,$A6,'Календар 365'!$D$2:$D$5111,"SYSTEMATIC_OSINT_V1"),0))</f>
        <v>0.08</v>
      </c>
      <c r="E6" s="72">
        <f>IF(IFERROR(VLOOKUP($A6,'Налаштування'!$F$39:$K$52,6,FALSE),"ONBOARDING")&lt;&gt;"ACTIVE","",IFERROR(SUMIFS('Календар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365'!$C$2:$C$5111,$A6,'Календар 365'!$D$2:$D$5111,"SYSTEMATIC_OSINT_V1")/COUNTIFS('Календар 365'!$A$2:$A$5111,"&gt;="&amp;$B$2-365,'Календар 365'!$A$2:$A$5111,"&lt;"&amp;$B$2,'Календар 365'!$B$2:$B$5111,$B$3,'Календар 365'!$C$2:$C$5111,$A6,'Календар 365'!$D$2:$D$5111,"SYSTEMATIC_OSINT_V1"),0))</f>
        <v>0.07692307692</v>
      </c>
      <c r="F6" s="72">
        <f>IF(IFERROR(VLOOKUP($A6,'Налаштування'!$F$39:$K$52,6,FALSE),"ONBOARDING")&lt;&gt;"ACTIVE","",'Налаштування'!$G$6*M6+'Налаштування'!$G$7*N6)</f>
        <v>0.04934588505</v>
      </c>
      <c r="G6" s="4" t="str">
        <f>IFERROR(__xludf.DUMMYFUNCTION("IF(IFERROR(VLOOKUP($A6,'Налаштування'!$F$39:$K$52,6,FALSE),""ONBOARDING"")&lt;&gt;""ACTIVE"",""BACKFILL 365"",IF(MAX(FILTER($C$21:$C$118,$A$21:$A$118=$A6))=0,""Немає"",IF(COUNTIF(FILTER($C$21:$C$118,$A$21:$A$118=$A6),MAX(FILTER($C$21:$C$118,$A$21:$A$118=$A6)))="&amp;"1,INDEX(FILTER($B$21:$B$118,$A$21:$A$118=$A6,$C$21:$C$118=MAX(FILTER($C$21:$C$118,$A$21:$A$118=$A6))),1),TEXTJOIN(""/"",TRUE,FILTER($B$21:$B$118,$A$21:$A$118=$A6,$C$21:$C$118=MAX(FILTER($C$21:$C$118,$A$21:$A$118=$A6))))&amp;"" • по ""&amp;MAX(FILTER($C$21:$C$118,"&amp;"$A$21:$A$118=$A6))&amp;"" (нічия)"")))"),"Вівторок/Середа/Субота • по 1 (нічия)")</f>
        <v>Вівторок/Середа/Субота • по 1 (нічия)</v>
      </c>
      <c r="H6" s="72">
        <f>IFERROR(__xludf.DUMMYFUNCTION("IF(IFERROR(VLOOKUP($A6,'Налаштування'!$F$39:$K$52,6,FALSE),""ONBOARDING"")&lt;&gt;""ACTIVE"","""",IF(OR(G6=""Немає"",REGEXMATCH(G6,""нічия"")),0,IFERROR(MAX(FILTER($C$21:$C$118,$A$21:$A$118=$A6))/SUM(FILTER($C$21:$C$118,$A$21:$A$118=$A6)),0)))"),0.0)</f>
        <v>0</v>
      </c>
      <c r="I6" s="4" t="str">
        <f>IFERROR(__xludf.DUMMYFUNCTION("IF(IFERROR(VLOOKUP($A6,'Налаштування'!$F$39:$K$52,6,FALSE),""ONBOARDING"")&lt;&gt;""ACTIVE"",""BACKFILL 365"",IF(MAX(FILTER($D$21:$D$118,$A$21:$A$118=$A6))=0,""Немає"",IF(COUNTIF(FILTER($D$21:$D$118,$A$21:$A$118=$A6),MAX(FILTER($D$21:$D$118,$A$21:$A$118=$A6)))="&amp;"1,INDEX(FILTER($B$21:$B$118,$A$21:$A$118=$A6,$D$21:$D$118=MAX(FILTER($D$21:$D$118,$A$21:$A$118=$A6))),1),TEXTJOIN(""/"",TRUE,FILTER($B$21:$B$118,$A$21:$A$118=$A6,$D$21:$D$118=MAX(FILTER($D$21:$D$118,$A$21:$A$118=$A6))))&amp;"" • по ""&amp;MAX(FILTER($D$21:$D$118,"&amp;"$A$21:$A$118=$A6))&amp;"" (нічия)"")))"),"Субота")</f>
        <v>Субота</v>
      </c>
      <c r="J6" s="4" t="str">
        <f>IFERROR(__xludf.DUMMYFUNCTION("IF(IFERROR(VLOOKUP($A6,'Налаштування'!$F$39:$K$52,6,FALSE),""ONBOARDING"")&lt;&gt;""ACTIVE"",""—"",IF(OR(G6=""Немає"",I6=""Немає"",REGEXMATCH(G6,""нічия""),REGEXMATCH(I6,""нічия"")),""—"",IF(G6=I6,""без зміни"",I6&amp;"" → ""&amp;G6)))"),"—")</f>
        <v>—</v>
      </c>
      <c r="K6" s="4" t="str">
        <f>IFERROR(__xludf.DUMMYFUNCTION("IF(IFERROR(VLOOKUP($A6,'Налаштування'!$F$39:$K$52,6,FALSE),""ONBOARDING"")&lt;&gt;""ACTIVE"",""—"",IF(OR(G6=""Немає"",REGEXMATCH(G6,""нічия"")),""—"",IF(G6=$B$3,""Так"",""Ні"")))"),"—")</f>
        <v>—</v>
      </c>
      <c r="L6" s="4">
        <f>IF(IFERROR(VLOOKUP($A6,'Налаштування'!$F$39:$K$52,6,FALSE),"ONBOARDING")&lt;&gt;"ACTIVE","",SUMIFS('Календар 365'!$E$2:$E$5111,'Календар 365'!$A$2:$A$5111,"&gt;="&amp;$B$2-365,'Календар 365'!$A$2:$A$5111,"&lt;"&amp;$B$2,'Календар 365'!$C$2:$C$5111,$A6,'Календар 365'!$D$2:$D$5111,"SYSTEMATIC_OSINT_V1"))</f>
        <v>15</v>
      </c>
      <c r="M6" s="55">
        <f>IFERROR(__xludf.DUMMYFUNCTION("IF(NOT(IFERROR(VLOOKUP($A6,'Налаштування'!$F$39:$K$52,6,FALSE),""ONBOARDING"")=""ACTIVE""),"""",IFERROR(SUM(FILTER(VALUE('Календар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365'!$B$2:$B$5111=$B$3,'Календар 365'!$C$2:$C$5111=$A6,'Календар 365'!$D$2:$D$5111=""SYSTEMATIC_OSINT_V1""))/SUM(FILTER(EXP(-LN(2)*($B$2-'Календар 365'!$A$2:$A$5111)/$D$2),'Календар 365'!$A$2:$A$5111&gt;=$B$2-365,'Календар 365'!$A"&amp;"$2:$A$5111&lt;$B$2,'Календар 365'!$B$2:$B$5111=$B$3,'Календар 365'!$C$2:$C$5111=$A6,'Календар 365'!$D$2:$D$5111=""SYSTEMATIC_OSINT_V1"")),0))"),0.052000448482351296)</f>
        <v>0.05200044848</v>
      </c>
      <c r="N6" s="55">
        <f>IFERROR(__xludf.DUMMYFUNCTION("IF(NOT(IFERROR(VLOOKUP($A6,'Налаштування'!$F$39:$K$52,6,FALSE),""ONBOARDING"")=""ACTIVE""),"""",IFERROR(SUM(FILTER(VALUE('Календар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365'!$C$2:$C$5111=$A6,'Календар 365'!$D$2:$D$5111=""SYSTEMATIC_OSINT_V1""))/SUM(FILTER(EXP(-LN(2)*($B$2-'Календар 365'!$A$2:$A$5111)/$D$2),'Календар 365'!$A$2:$A$5111&gt;=$B$2-365,'Календар 365'!$A$2:$A$5111&lt;$B$2,'Календар 365'!$C"&amp;"$2:$C$5111=$A6,'Календар 365'!$D$2:$D$5111=""SYSTEMATIC_OSINT_V1"")),0))"),0.04669132161934033)</f>
        <v>0.04669132162</v>
      </c>
      <c r="O6" s="76" t="str">
        <f>IF(IFERROR(VLOOKUP($A6,'Налаштування'!$F$39:$K$52,6,FALSE),"ONBOARDING")&lt;&gt;"ACTIVE","",COUNTIFS('Календар 365'!$A$2:$A$5111,"&gt;="&amp;$B$2-56,'Календар 365'!$A$2:$A$5111,"&lt;"&amp;$B$2,'Календар 365'!$B$2:$B$5111,$B$3,'Календар 365'!$C$2:$C$5111,$A6,'Календар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365'!$C$2:$C$5111,$A6,'Календар 365'!$D$2:$D$5111,"SYSTEMATIC_OSINT_V1")&amp;" • "&amp;COUNTIFS('Календар 365'!$A$2:$A$5111,"&gt;="&amp;$B$2-365,'Календар 365'!$A$2:$A$5111,"&lt;"&amp;$B$2,'Календар 365'!$B$2:$B$5111,$B$3,'Календар 365'!$C$2:$C$5111,$A6,'Календар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365'!$C$2:$C$5111,$A6,'Календар 365'!$D$2:$D$5111,"SYSTEMATIC_OSINT_V1"))</f>
        <v>0/8 • 4/52</v>
      </c>
      <c r="P6" s="76">
        <f>IF(IFERROR(VLOOKUP($A6,'Налаштування'!$F$39:$K$52,6,FALSE),"ONBOARDING")&lt;&gt;"ACTIVE","",SUMIFS('Календар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365'!$C$2:$C$5111,$A6,'Календар 365'!$D$2:$D$5111,"SYSTEMATIC_OSINT_V1"))</f>
        <v>4</v>
      </c>
      <c r="Q6" s="72">
        <f>IF(IFERROR(VLOOKUP($A6,'Налаштування'!$F$39:$K$52,6,FALSE),"ONBOARDING")&lt;&gt;"ACTIVE","",IF(U6=0,0,MAX(0,((P6/U6)+((196/100)^2)/(2*U6))/(1+((196/100)^2)/U6)-((196/100)*SQRT((P6/U6)*(1-P6/U6)/U6+((196/100)^2)/(4*U6^2)))/(1+((196/100)^2)/U6))))</f>
        <v>0.0303188543</v>
      </c>
      <c r="R6" s="72">
        <f>IF(IFERROR(VLOOKUP($A6,'Налаштування'!$F$39:$K$52,6,FALSE),"ONBOARDING")&lt;&gt;"ACTIVE","",IF(U6=0,0,MIN(1,((P6/U6)+((196/100)^2)/(2*U6))/(1+((196/100)^2)/U6)+((196/100)*SQRT((P6/U6)*(1-P6/U6)/U6+((196/100)^2)/(4*U6^2)))/(1+((196/100)^2)/U6))))</f>
        <v>0.1817381068</v>
      </c>
      <c r="S6" s="72">
        <f>IFERROR(__xludf.DUMMYFUNCTION("IF(IFERROR(VLOOKUP($A6,'Налаштування'!$F$39:$K$52,6,FALSE),""ONBOARDING"")&lt;&gt;""ACTIVE"","""",IF(OR(U6="""",U6=0),0,MAX(0,(P6-IFERROR(ROWS(UNIQUE(FILTER('Реєстр'!$D$2:$D$5000,'Реєстр'!$B$2:$B$5000=$A6,'Реєстр'!$C$2:$C$5000=""Балістика / швидкісні ракети"",'"&amp;"Реєстр'!$E$2:$E$5000=$B$3,REGEXMATCH('Реєстр'!$L$2:$L$5000,""^B""),REGEXMATCH('Реєстр'!$AC$2:$AC$5000,""^Включено""),IFERROR(DATEVALUE('Реєстр'!$D$2:$D$5000),0)&gt;=$B$2-365,IFERROR(DATEVALUE('Реєстр'!$D$2:$D$5000),0)&lt;$B$2))),0))/U6)))"),0.038461538461538464)</f>
        <v>0.03846153846</v>
      </c>
      <c r="T6" s="72">
        <f>IF(IFERROR(VLOOKUP($A6,'Налаштування'!$F$39:$K$52,6,FALSE),"ONBOARDING")&lt;&gt;"ACTIVE","",E6-S6)</f>
        <v>0.03846153846</v>
      </c>
      <c r="U6" s="76">
        <f>IF(IFERROR(VLOOKUP($A6,'Налаштування'!$F$39:$K$52,6,FALSE),"ONBOARDING")&lt;&gt;"ACTIVE","",COUNTIFS('Календар 365'!$A$2:$A$5111,"&gt;="&amp;$B$2-365,'Календар 365'!$A$2:$A$5111,"&lt;"&amp;$B$2,'Календар 365'!$B$2:$B$5111,$B$3,'Календар 365'!$C$2:$C$5111,$A6,'Календар 365'!$D$2:$D$5111,"SYSTEMATIC_OSINT_V1"))</f>
        <v>52</v>
      </c>
      <c r="V6" s="76" t="str">
        <f>IFERROR(VLOOKUP(A6,'Налаштування'!$F$39:$K$100,4,FALSE),"UNKNOWN")</f>
        <v>READY</v>
      </c>
    </row>
    <row r="7">
      <c r="A7" s="54" t="str">
        <f>'Налаштування'!R41</f>
        <v>Житомир</v>
      </c>
      <c r="B7" s="72">
        <f>IF(IFERROR(VLOOKUP($A7,'Налаштування'!$F$39:$K$52,6,FALSE),"ONBOARDING")&lt;&gt;"ACTIVE","",IFERROR(SUMIFS('Календар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365'!$C$2:$C$5111,$A7,'Календар 365'!$D$2:$D$5111,"SYSTEMATIC_OSINT_V1")/COUNTIFS('Календар 365'!$A$2:$A$5111,"&gt;="&amp;$B$2-56,'Календар 365'!$A$2:$A$5111,"&lt;"&amp;$B$2,'Календар 365'!$B$2:$B$5111,$B$3,'Календар 365'!$C$2:$C$5111,$A7,'Календар 365'!$D$2:$D$5111,"SYSTEMATIC_OSINT_V1"),0))</f>
        <v>0</v>
      </c>
      <c r="C7" s="72">
        <f>IF(IFERROR(VLOOKUP($A7,'Налаштування'!$F$39:$K$52,6,FALSE),"ONBOARDING")&lt;&gt;"ACTIVE","",IFERROR(SUMIFS('Календар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365'!$C$2:$C$5111,$A7,'Календар 365'!$D$2:$D$5111,"SYSTEMATIC_OSINT_V1")/COUNTIFS('Календар 365'!$A$2:$A$5111,"&gt;="&amp;$B$2-90,'Календар 365'!$A$2:$A$5111,"&lt;"&amp;$B$2,'Календар 365'!$B$2:$B$5111,$B$3,'Календар 365'!$C$2:$C$5111,$A7,'Календар 365'!$D$2:$D$5111,"SYSTEMATIC_OSINT_V1"),0))</f>
        <v>0</v>
      </c>
      <c r="D7" s="72">
        <f>IF(IFERROR(VLOOKUP($A7,'Налаштування'!$F$39:$K$52,6,FALSE),"ONBOARDING")&lt;&gt;"ACTIVE","",IFERROR(SUMIFS('Календар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365'!$C$2:$C$5111,$A7,'Календар 365'!$D$2:$D$5111,"SYSTEMATIC_OSINT_V1")/COUNTIFS('Календар 365'!$A$2:$A$5111,"&gt;="&amp;$B$2-180,'Календар 365'!$A$2:$A$5111,"&lt;"&amp;$B$2,'Календар 365'!$B$2:$B$5111,$B$3,'Календар 365'!$C$2:$C$5111,$A7,'Календар 365'!$D$2:$D$5111,"SYSTEMATIC_OSINT_V1"),0))</f>
        <v>0</v>
      </c>
      <c r="E7" s="72">
        <f>IF(IFERROR(VLOOKUP($A7,'Налаштування'!$F$39:$K$52,6,FALSE),"ONBOARDING")&lt;&gt;"ACTIVE","",IFERROR(SUMIFS('Календар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365'!$C$2:$C$5111,$A7,'Календар 365'!$D$2:$D$5111,"SYSTEMATIC_OSINT_V1")/COUNTIFS('Календар 365'!$A$2:$A$5111,"&gt;="&amp;$B$2-365,'Календар 365'!$A$2:$A$5111,"&lt;"&amp;$B$2,'Календар 365'!$B$2:$B$5111,$B$3,'Календар 365'!$C$2:$C$5111,$A7,'Календар 365'!$D$2:$D$5111,"SYSTEMATIC_OSINT_V1"),0))</f>
        <v>0</v>
      </c>
      <c r="F7" s="72">
        <f>IF(IFERROR(VLOOKUP($A7,'Налаштування'!$F$39:$K$52,6,FALSE),"ONBOARDING")&lt;&gt;"ACTIVE","",'Налаштування'!$G$6*M7+'Налаштування'!$G$7*N7)</f>
        <v>0.0002907764605</v>
      </c>
      <c r="G7" s="4" t="str">
        <f>IFERROR(__xludf.DUMMYFUNCTION("IF(IFERROR(VLOOKUP($A7,'Налаштування'!$F$39:$K$52,6,FALSE),""ONBOARDING"")&lt;&gt;""ACTIVE"",""BACKFILL 365"",IF(MAX(FILTER($C$21:$C$118,$A$21:$A$118=$A7))=0,""Немає"",IF(COUNTIF(FILTER($C$21:$C$118,$A$21:$A$118=$A7),MAX(FILTER($C$21:$C$118,$A$21:$A$118=$A7)))="&amp;"1,INDEX(FILTER($B$21:$B$118,$A$21:$A$118=$A7,$C$21:$C$118=MAX(FILTER($C$21:$C$118,$A$21:$A$118=$A7))),1),TEXTJOIN(""/"",TRUE,FILTER($B$21:$B$118,$A$21:$A$118=$A7,$C$21:$C$118=MAX(FILTER($C$21:$C$118,$A$21:$A$118=$A7))))&amp;"" • по ""&amp;MAX(FILTER($C$21:$C$118,"&amp;"$A$21:$A$118=$A7))&amp;"" (нічия)"")))"),"Немає")</f>
        <v>Немає</v>
      </c>
      <c r="H7" s="72">
        <f>IFERROR(__xludf.DUMMYFUNCTION("IF(IFERROR(VLOOKUP($A7,'Налаштування'!$F$39:$K$52,6,FALSE),""ONBOARDING"")&lt;&gt;""ACTIVE"","""",IF(OR(G7=""Немає"",REGEXMATCH(G7,""нічия"")),0,IFERROR(MAX(FILTER($C$21:$C$118,$A$21:$A$118=$A7))/SUM(FILTER($C$21:$C$118,$A$21:$A$118=$A7)),0)))"),0.0)</f>
        <v>0</v>
      </c>
      <c r="I7" s="4" t="str">
        <f>IFERROR(__xludf.DUMMYFUNCTION("IF(IFERROR(VLOOKUP($A7,'Налаштування'!$F$39:$K$52,6,FALSE),""ONBOARDING"")&lt;&gt;""ACTIVE"",""BACKFILL 365"",IF(MAX(FILTER($D$21:$D$118,$A$21:$A$118=$A7))=0,""Немає"",IF(COUNTIF(FILTER($D$21:$D$118,$A$21:$A$118=$A7),MAX(FILTER($D$21:$D$118,$A$21:$A$118=$A7)))="&amp;"1,INDEX(FILTER($B$21:$B$118,$A$21:$A$118=$A7,$D$21:$D$118=MAX(FILTER($D$21:$D$118,$A$21:$A$118=$A7))),1),TEXTJOIN(""/"",TRUE,FILTER($B$21:$B$118,$A$21:$A$118=$A7,$D$21:$D$118=MAX(FILTER($D$21:$D$118,$A$21:$A$118=$A7))))&amp;"" • по ""&amp;MAX(FILTER($D$21:$D$118,"&amp;"$A$21:$A$118=$A7))&amp;"" (нічия)"")))"),"Немає")</f>
        <v>Немає</v>
      </c>
      <c r="J7" s="4" t="str">
        <f>IFERROR(__xludf.DUMMYFUNCTION("IF(IFERROR(VLOOKUP($A7,'Налаштування'!$F$39:$K$52,6,FALSE),""ONBOARDING"")&lt;&gt;""ACTIVE"",""—"",IF(OR(G7=""Немає"",I7=""Немає"",REGEXMATCH(G7,""нічия""),REGEXMATCH(I7,""нічия"")),""—"",IF(G7=I7,""без зміни"",I7&amp;"" → ""&amp;G7)))"),"—")</f>
        <v>—</v>
      </c>
      <c r="K7" s="4" t="str">
        <f>IFERROR(__xludf.DUMMYFUNCTION("IF(IFERROR(VLOOKUP($A7,'Налаштування'!$F$39:$K$52,6,FALSE),""ONBOARDING"")&lt;&gt;""ACTIVE"",""—"",IF(OR(G7=""Немає"",REGEXMATCH(G7,""нічия"")),""—"",IF(G7=$B$3,""Так"",""Ні"")))"),"—")</f>
        <v>—</v>
      </c>
      <c r="L7" s="4">
        <f>IF(IFERROR(VLOOKUP($A7,'Налаштування'!$F$39:$K$52,6,FALSE),"ONBOARDING")&lt;&gt;"ACTIVE","",SUMIFS('Календар 365'!$E$2:$E$5111,'Календар 365'!$A$2:$A$5111,"&gt;="&amp;$B$2-365,'Календар 365'!$A$2:$A$5111,"&lt;"&amp;$B$2,'Календар 365'!$C$2:$C$5111,$A7,'Календар 365'!$D$2:$D$5111,"SYSTEMATIC_OSINT_V1"))</f>
        <v>1</v>
      </c>
      <c r="M7" s="55">
        <f>IFERROR(__xludf.DUMMYFUNCTION("IF(NOT(IFERROR(VLOOKUP($A7,'Налаштування'!$F$39:$K$52,6,FALSE),""ONBOARDING"")=""ACTIVE""),"""",IFERROR(SUM(FILTER(VALUE('Календар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365'!$B$2:$B$5111=$B$3,'Календар 365'!$C$2:$C$5111=$A7,'Календар 365'!$D$2:$D$5111=""SYSTEMATIC_OSINT_V1""))/SUM(FILTER(EXP(-LN(2)*($B$2-'Календар 365'!$A$2:$A$5111)/$D$2),'Календар 365'!$A$2:$A$5111&gt;=$B$2-365,'Календар 365'!$A"&amp;"$2:$A$5111&lt;$B$2,'Календар 365'!$B$2:$B$5111=$B$3,'Календар 365'!$C$2:$C$5111=$A7,'Календар 365'!$D$2:$D$5111=""SYSTEMATIC_OSINT_V1"")),0))"),0.0)</f>
        <v>0</v>
      </c>
      <c r="N7" s="55">
        <f>IFERROR(__xludf.DUMMYFUNCTION("IF(NOT(IFERROR(VLOOKUP($A7,'Налаштування'!$F$39:$K$52,6,FALSE),""ONBOARDING"")=""ACTIVE""),"""",IFERROR(SUM(FILTER(VALUE('Календар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365'!$C$2:$C$5111=$A7,'Календар 365'!$D$2:$D$5111=""SYSTEMATIC_OSINT_V1""))/SUM(FILTER(EXP(-LN(2)*($B$2-'Календар 365'!$A$2:$A$5111)/$D$2),'Календар 365'!$A$2:$A$5111&gt;=$B$2-365,'Календар 365'!$A$2:$A$5111&lt;$B$2,'Календар 365'!$C"&amp;"$2:$C$5111=$A7,'Календар 365'!$D$2:$D$5111=""SYSTEMATIC_OSINT_V1"")),0))"),5.815529209825788E-4)</f>
        <v>0.000581552921</v>
      </c>
      <c r="O7" s="76" t="str">
        <f>IF(IFERROR(VLOOKUP($A7,'Налаштування'!$F$39:$K$52,6,FALSE),"ONBOARDING")&lt;&gt;"ACTIVE","",COUNTIFS('Календар 365'!$A$2:$A$5111,"&gt;="&amp;$B$2-56,'Календар 365'!$A$2:$A$5111,"&lt;"&amp;$B$2,'Календар 365'!$B$2:$B$5111,$B$3,'Календар 365'!$C$2:$C$5111,$A7,'Календар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365'!$C$2:$C$5111,$A7,'Календар 365'!$D$2:$D$5111,"SYSTEMATIC_OSINT_V1")&amp;" • "&amp;COUNTIFS('Календар 365'!$A$2:$A$5111,"&gt;="&amp;$B$2-365,'Календар 365'!$A$2:$A$5111,"&lt;"&amp;$B$2,'Календар 365'!$B$2:$B$5111,$B$3,'Календар 365'!$C$2:$C$5111,$A7,'Календар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365'!$C$2:$C$5111,$A7,'Календар 365'!$D$2:$D$5111,"SYSTEMATIC_OSINT_V1"))</f>
        <v>0/8 • 0/52</v>
      </c>
      <c r="P7" s="76">
        <f>IF(IFERROR(VLOOKUP($A7,'Налаштування'!$F$39:$K$52,6,FALSE),"ONBOARDING")&lt;&gt;"ACTIVE","",SUMIFS('Календар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365'!$C$2:$C$5111,$A7,'Календар 365'!$D$2:$D$5111,"SYSTEMATIC_OSINT_V1"))</f>
        <v>0</v>
      </c>
      <c r="Q7" s="72">
        <f>IF(IFERROR(VLOOKUP($A7,'Налаштування'!$F$39:$K$52,6,FALSE),"ONBOARDING")&lt;&gt;"ACTIVE","",IF(U7=0,0,MAX(0,((P7/U7)+((196/100)^2)/(2*U7))/(1+((196/100)^2)/U7)-((196/100)*SQRT((P7/U7)*(1-P7/U7)/U7+((196/100)^2)/(4*U7^2)))/(1+((196/100)^2)/U7))))</f>
        <v>0</v>
      </c>
      <c r="R7" s="72">
        <f>IF(IFERROR(VLOOKUP($A7,'Налаштування'!$F$39:$K$52,6,FALSE),"ONBOARDING")&lt;&gt;"ACTIVE","",IF(U7=0,0,MIN(1,((P7/U7)+((196/100)^2)/(2*U7))/(1+((196/100)^2)/U7)+((196/100)*SQRT((P7/U7)*(1-P7/U7)/U7+((196/100)^2)/(4*U7^2)))/(1+((196/100)^2)/U7))))</f>
        <v>0.06879459041</v>
      </c>
      <c r="S7" s="72">
        <f>IFERROR(__xludf.DUMMYFUNCTION("IF(IFERROR(VLOOKUP($A7,'Налаштування'!$F$39:$K$52,6,FALSE),""ONBOARDING"")&lt;&gt;""ACTIVE"","""",IF(OR(U7="""",U7=0),0,MAX(0,(P7-IFERROR(ROWS(UNIQUE(FILTER('Реєстр'!$D$2:$D$5000,'Реєстр'!$B$2:$B$5000=$A7,'Реєстр'!$C$2:$C$5000=""Балістика / швидкісні ракети"",'"&amp;"Реєстр'!$E$2:$E$5000=$B$3,REGEXMATCH('Реєстр'!$L$2:$L$5000,""^B""),REGEXMATCH('Реєстр'!$AC$2:$AC$5000,""^Включено""),IFERROR(DATEVALUE('Реєстр'!$D$2:$D$5000),0)&gt;=$B$2-365,IFERROR(DATEVALUE('Реєстр'!$D$2:$D$5000),0)&lt;$B$2))),0))/U7)))"),0.0)</f>
        <v>0</v>
      </c>
      <c r="T7" s="72">
        <f>IF(IFERROR(VLOOKUP($A7,'Налаштування'!$F$39:$K$52,6,FALSE),"ONBOARDING")&lt;&gt;"ACTIVE","",E7-S7)</f>
        <v>0</v>
      </c>
      <c r="U7" s="76">
        <f>IF(IFERROR(VLOOKUP($A7,'Налаштування'!$F$39:$K$52,6,FALSE),"ONBOARDING")&lt;&gt;"ACTIVE","",COUNTIFS('Календар 365'!$A$2:$A$5111,"&gt;="&amp;$B$2-365,'Календар 365'!$A$2:$A$5111,"&lt;"&amp;$B$2,'Календар 365'!$B$2:$B$5111,$B$3,'Календар 365'!$C$2:$C$5111,$A7,'Календар 365'!$D$2:$D$5111,"SYSTEMATIC_OSINT_V1"))</f>
        <v>52</v>
      </c>
      <c r="V7" s="76" t="str">
        <f>IFERROR(VLOOKUP(A7,'Налаштування'!$F$39:$K$100,4,FALSE),"UNKNOWN")</f>
        <v>READY</v>
      </c>
    </row>
    <row r="8">
      <c r="A8" s="54" t="str">
        <f>'Налаштування'!R42</f>
        <v>Запоріжжя</v>
      </c>
      <c r="B8" s="72">
        <f>IF(IFERROR(VLOOKUP($A8,'Налаштування'!$F$39:$K$52,6,FALSE),"ONBOARDING")&lt;&gt;"ACTIVE","",IFERROR(SUMIFS('Календар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365'!$C$2:$C$5111,$A8,'Календар 365'!$D$2:$D$5111,"SYSTEMATIC_OSINT_V1")/COUNTIFS('Календар 365'!$A$2:$A$5111,"&gt;="&amp;$B$2-56,'Календар 365'!$A$2:$A$5111,"&lt;"&amp;$B$2,'Календар 365'!$B$2:$B$5111,$B$3,'Календар 365'!$C$2:$C$5111,$A8,'Календар 365'!$D$2:$D$5111,"SYSTEMATIC_OSINT_V1"),0))</f>
        <v>0</v>
      </c>
      <c r="C8" s="72">
        <f>IF(IFERROR(VLOOKUP($A8,'Налаштування'!$F$39:$K$52,6,FALSE),"ONBOARDING")&lt;&gt;"ACTIVE","",IFERROR(SUMIFS('Календар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365'!$C$2:$C$5111,$A8,'Календар 365'!$D$2:$D$5111,"SYSTEMATIC_OSINT_V1")/COUNTIFS('Календар 365'!$A$2:$A$5111,"&gt;="&amp;$B$2-90,'Календар 365'!$A$2:$A$5111,"&lt;"&amp;$B$2,'Календар 365'!$B$2:$B$5111,$B$3,'Календар 365'!$C$2:$C$5111,$A8,'Календар 365'!$D$2:$D$5111,"SYSTEMATIC_OSINT_V1"),0))</f>
        <v>0</v>
      </c>
      <c r="D8" s="72">
        <f>IF(IFERROR(VLOOKUP($A8,'Налаштування'!$F$39:$K$52,6,FALSE),"ONBOARDING")&lt;&gt;"ACTIVE","",IFERROR(SUMIFS('Календар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365'!$C$2:$C$5111,$A8,'Календар 365'!$D$2:$D$5111,"SYSTEMATIC_OSINT_V1")/COUNTIFS('Календар 365'!$A$2:$A$5111,"&gt;="&amp;$B$2-180,'Календар 365'!$A$2:$A$5111,"&lt;"&amp;$B$2,'Календар 365'!$B$2:$B$5111,$B$3,'Календар 365'!$C$2:$C$5111,$A8,'Календар 365'!$D$2:$D$5111,"SYSTEMATIC_OSINT_V1"),0))</f>
        <v>0</v>
      </c>
      <c r="E8" s="72">
        <f>IF(IFERROR(VLOOKUP($A8,'Налаштування'!$F$39:$K$52,6,FALSE),"ONBOARDING")&lt;&gt;"ACTIVE","",IFERROR(SUMIFS('Календар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365'!$C$2:$C$5111,$A8,'Календар 365'!$D$2:$D$5111,"SYSTEMATIC_OSINT_V1")/COUNTIFS('Календар 365'!$A$2:$A$5111,"&gt;="&amp;$B$2-365,'Календар 365'!$A$2:$A$5111,"&lt;"&amp;$B$2,'Календар 365'!$B$2:$B$5111,$B$3,'Календар 365'!$C$2:$C$5111,$A8,'Календар 365'!$D$2:$D$5111,"SYSTEMATIC_OSINT_V1"),0))</f>
        <v>0</v>
      </c>
      <c r="F8" s="72">
        <f>IF(IFERROR(VLOOKUP($A8,'Налаштування'!$F$39:$K$52,6,FALSE),"ONBOARDING")&lt;&gt;"ACTIVE","",'Налаштування'!$G$6*M8+'Налаштування'!$G$7*N8)</f>
        <v>0.02682313835</v>
      </c>
      <c r="G8" s="4" t="str">
        <f>IFERROR(__xludf.DUMMYFUNCTION("IF(IFERROR(VLOOKUP($A8,'Налаштування'!$F$39:$K$52,6,FALSE),""ONBOARDING"")&lt;&gt;""ACTIVE"",""BACKFILL 365"",IF(MAX(FILTER($C$21:$C$118,$A$21:$A$118=$A8))=0,""Немає"",IF(COUNTIF(FILTER($C$21:$C$118,$A$21:$A$118=$A8),MAX(FILTER($C$21:$C$118,$A$21:$A$118=$A8)))="&amp;"1,INDEX(FILTER($B$21:$B$118,$A$21:$A$118=$A8,$C$21:$C$118=MAX(FILTER($C$21:$C$118,$A$21:$A$118=$A8))),1),TEXTJOIN(""/"",TRUE,FILTER($B$21:$B$118,$A$21:$A$118=$A8,$C$21:$C$118=MAX(FILTER($C$21:$C$118,$A$21:$A$118=$A8))))&amp;"" • по ""&amp;MAX(FILTER($C$21:$C$118,"&amp;"$A$21:$A$118=$A8))&amp;"" (нічия)"")))"),"Середа/Четвер • по 2 (нічия)")</f>
        <v>Середа/Четвер • по 2 (нічия)</v>
      </c>
      <c r="H8" s="72">
        <f>IFERROR(__xludf.DUMMYFUNCTION("IF(IFERROR(VLOOKUP($A8,'Налаштування'!$F$39:$K$52,6,FALSE),""ONBOARDING"")&lt;&gt;""ACTIVE"","""",IF(OR(G8=""Немає"",REGEXMATCH(G8,""нічия"")),0,IFERROR(MAX(FILTER($C$21:$C$118,$A$21:$A$118=$A8))/SUM(FILTER($C$21:$C$118,$A$21:$A$118=$A8)),0)))"),0.0)</f>
        <v>0</v>
      </c>
      <c r="I8" s="4" t="str">
        <f>IFERROR(__xludf.DUMMYFUNCTION("IF(IFERROR(VLOOKUP($A8,'Налаштування'!$F$39:$K$52,6,FALSE),""ONBOARDING"")&lt;&gt;""ACTIVE"",""BACKFILL 365"",IF(MAX(FILTER($D$21:$D$118,$A$21:$A$118=$A8))=0,""Немає"",IF(COUNTIF(FILTER($D$21:$D$118,$A$21:$A$118=$A8),MAX(FILTER($D$21:$D$118,$A$21:$A$118=$A8)))="&amp;"1,INDEX(FILTER($B$21:$B$118,$A$21:$A$118=$A8,$D$21:$D$118=MAX(FILTER($D$21:$D$118,$A$21:$A$118=$A8))),1),TEXTJOIN(""/"",TRUE,FILTER($B$21:$B$118,$A$21:$A$118=$A8,$D$21:$D$118=MAX(FILTER($D$21:$D$118,$A$21:$A$118=$A8))))&amp;"" • по ""&amp;MAX(FILTER($D$21:$D$118,"&amp;"$A$21:$A$118=$A8))&amp;"" (нічия)"")))"),"Вівторок/Середа/Четвер • по 1 (нічия)")</f>
        <v>Вівторок/Середа/Четвер • по 1 (нічия)</v>
      </c>
      <c r="J8" s="4" t="str">
        <f>IFERROR(__xludf.DUMMYFUNCTION("IF(IFERROR(VLOOKUP($A8,'Налаштування'!$F$39:$K$52,6,FALSE),""ONBOARDING"")&lt;&gt;""ACTIVE"",""—"",IF(OR(G8=""Немає"",I8=""Немає"",REGEXMATCH(G8,""нічия""),REGEXMATCH(I8,""нічия"")),""—"",IF(G8=I8,""без зміни"",I8&amp;"" → ""&amp;G8)))"),"—")</f>
        <v>—</v>
      </c>
      <c r="K8" s="4" t="str">
        <f>IFERROR(__xludf.DUMMYFUNCTION("IF(IFERROR(VLOOKUP($A8,'Налаштування'!$F$39:$K$52,6,FALSE),""ONBOARDING"")&lt;&gt;""ACTIVE"",""—"",IF(OR(G8=""Немає"",REGEXMATCH(G8,""нічия"")),""—"",IF(G8=$B$3,""Так"",""Ні"")))"),"—")</f>
        <v>—</v>
      </c>
      <c r="L8" s="4">
        <f>IF(IFERROR(VLOOKUP($A8,'Налаштування'!$F$39:$K$52,6,FALSE),"ONBOARDING")&lt;&gt;"ACTIVE","",SUMIFS('Календар 365'!$E$2:$E$5111,'Календар 365'!$A$2:$A$5111,"&gt;="&amp;$B$2-365,'Календар 365'!$A$2:$A$5111,"&lt;"&amp;$B$2,'Календар 365'!$C$2:$C$5111,$A8,'Календар 365'!$D$2:$D$5111,"SYSTEMATIC_OSINT_V1"))</f>
        <v>12</v>
      </c>
      <c r="M8" s="55">
        <f>IFERROR(__xludf.DUMMYFUNCTION("IF(NOT(IFERROR(VLOOKUP($A8,'Налаштування'!$F$39:$K$52,6,FALSE),""ONBOARDING"")=""ACTIVE""),"""",IFERROR(SUM(FILTER(VALUE('Календар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365'!$B$2:$B$5111=$B$3,'Календар 365'!$C$2:$C$5111=$A8,'Календар 365'!$D$2:$D$5111=""SYSTEMATIC_OSINT_V1""))/SUM(FILTER(EXP(-LN(2)*($B$2-'Календар 365'!$A$2:$A$5111)/$D$2),'Календар 365'!$A$2:$A$5111&gt;=$B$2-365,'Календар 365'!$A"&amp;"$2:$A$5111&lt;$B$2,'Календар 365'!$B$2:$B$5111=$B$3,'Календар 365'!$C$2:$C$5111=$A8,'Календар 365'!$D$2:$D$5111=""SYSTEMATIC_OSINT_V1"")),0))"),0.0)</f>
        <v>0</v>
      </c>
      <c r="N8" s="55">
        <f>IFERROR(__xludf.DUMMYFUNCTION("IF(NOT(IFERROR(VLOOKUP($A8,'Налаштування'!$F$39:$K$52,6,FALSE),""ONBOARDING"")=""ACTIVE""),"""",IFERROR(SUM(FILTER(VALUE('Календар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365'!$C$2:$C$5111=$A8,'Календар 365'!$D$2:$D$5111=""SYSTEMATIC_OSINT_V1""))/SUM(FILTER(EXP(-LN(2)*($B$2-'Календар 365'!$A$2:$A$5111)/$D$2),'Календар 365'!$A$2:$A$5111&gt;=$B$2-365,'Календар 365'!$A$2:$A$5111&lt;$B$2,'Календар 365'!$C"&amp;"$2:$C$5111=$A8,'Календар 365'!$D$2:$D$5111=""SYSTEMATIC_OSINT_V1"")),0))"),0.05364627670118884)</f>
        <v>0.0536462767</v>
      </c>
      <c r="O8" s="76" t="str">
        <f>IF(IFERROR(VLOOKUP($A8,'Налаштування'!$F$39:$K$52,6,FALSE),"ONBOARDING")&lt;&gt;"ACTIVE","",COUNTIFS('Календар 365'!$A$2:$A$5111,"&gt;="&amp;$B$2-56,'Календар 365'!$A$2:$A$5111,"&lt;"&amp;$B$2,'Календар 365'!$B$2:$B$5111,$B$3,'Календар 365'!$C$2:$C$5111,$A8,'Календар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365'!$C$2:$C$5111,$A8,'Календар 365'!$D$2:$D$5111,"SYSTEMATIC_OSINT_V1")&amp;" • "&amp;COUNTIFS('Календар 365'!$A$2:$A$5111,"&gt;="&amp;$B$2-365,'Календар 365'!$A$2:$A$5111,"&lt;"&amp;$B$2,'Календар 365'!$B$2:$B$5111,$B$3,'Календар 365'!$C$2:$C$5111,$A8,'Календар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365'!$C$2:$C$5111,$A8,'Календар 365'!$D$2:$D$5111,"SYSTEMATIC_OSINT_V1"))</f>
        <v>0/8 • 0/52</v>
      </c>
      <c r="P8" s="76">
        <f>IF(IFERROR(VLOOKUP($A8,'Налаштування'!$F$39:$K$52,6,FALSE),"ONBOARDING")&lt;&gt;"ACTIVE","",SUMIFS('Календар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365'!$C$2:$C$5111,$A8,'Календар 365'!$D$2:$D$5111,"SYSTEMATIC_OSINT_V1"))</f>
        <v>0</v>
      </c>
      <c r="Q8" s="72">
        <f>IF(IFERROR(VLOOKUP($A8,'Налаштування'!$F$39:$K$52,6,FALSE),"ONBOARDING")&lt;&gt;"ACTIVE","",IF(U8=0,0,MAX(0,((P8/U8)+((196/100)^2)/(2*U8))/(1+((196/100)^2)/U8)-((196/100)*SQRT((P8/U8)*(1-P8/U8)/U8+((196/100)^2)/(4*U8^2)))/(1+((196/100)^2)/U8))))</f>
        <v>0</v>
      </c>
      <c r="R8" s="72">
        <f>IF(IFERROR(VLOOKUP($A8,'Налаштування'!$F$39:$K$52,6,FALSE),"ONBOARDING")&lt;&gt;"ACTIVE","",IF(U8=0,0,MIN(1,((P8/U8)+((196/100)^2)/(2*U8))/(1+((196/100)^2)/U8)+((196/100)*SQRT((P8/U8)*(1-P8/U8)/U8+((196/100)^2)/(4*U8^2)))/(1+((196/100)^2)/U8))))</f>
        <v>0.06879459041</v>
      </c>
      <c r="S8" s="72">
        <f>IFERROR(__xludf.DUMMYFUNCTION("IF(IFERROR(VLOOKUP($A8,'Налаштування'!$F$39:$K$52,6,FALSE),""ONBOARDING"")&lt;&gt;""ACTIVE"","""",IF(OR(U8="""",U8=0),0,MAX(0,(P8-IFERROR(ROWS(UNIQUE(FILTER('Реєстр'!$D$2:$D$5000,'Реєстр'!$B$2:$B$5000=$A8,'Реєстр'!$C$2:$C$5000=""Балістика / швидкісні ракети"",'"&amp;"Реєстр'!$E$2:$E$5000=$B$3,REGEXMATCH('Реєстр'!$L$2:$L$5000,""^B""),REGEXMATCH('Реєстр'!$AC$2:$AC$5000,""^Включено""),IFERROR(DATEVALUE('Реєстр'!$D$2:$D$5000),0)&gt;=$B$2-365,IFERROR(DATEVALUE('Реєстр'!$D$2:$D$5000),0)&lt;$B$2))),0))/U8)))"),0.0)</f>
        <v>0</v>
      </c>
      <c r="T8" s="72">
        <f>IF(IFERROR(VLOOKUP($A8,'Налаштування'!$F$39:$K$52,6,FALSE),"ONBOARDING")&lt;&gt;"ACTIVE","",E8-S8)</f>
        <v>0</v>
      </c>
      <c r="U8" s="76">
        <f>IF(IFERROR(VLOOKUP($A8,'Налаштування'!$F$39:$K$52,6,FALSE),"ONBOARDING")&lt;&gt;"ACTIVE","",COUNTIFS('Календар 365'!$A$2:$A$5111,"&gt;="&amp;$B$2-365,'Календар 365'!$A$2:$A$5111,"&lt;"&amp;$B$2,'Календар 365'!$B$2:$B$5111,$B$3,'Календар 365'!$C$2:$C$5111,$A8,'Календар 365'!$D$2:$D$5111,"SYSTEMATIC_OSINT_V1"))</f>
        <v>52</v>
      </c>
      <c r="V8" s="76" t="str">
        <f>IFERROR(VLOOKUP(A8,'Налаштування'!$F$39:$K$100,4,FALSE),"UNKNOWN")</f>
        <v>READY</v>
      </c>
    </row>
    <row r="9">
      <c r="A9" s="54" t="str">
        <f>'Налаштування'!R43</f>
        <v>Миколаїв</v>
      </c>
      <c r="B9" s="72">
        <f>IF(IFERROR(VLOOKUP($A9,'Налаштування'!$F$39:$K$52,6,FALSE),"ONBOARDING")&lt;&gt;"ACTIVE","",IFERROR(SUMIFS('Календар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365'!$C$2:$C$5111,$A9,'Календар 365'!$D$2:$D$5111,"SYSTEMATIC_OSINT_V1")/COUNTIFS('Календар 365'!$A$2:$A$5111,"&gt;="&amp;$B$2-56,'Календар 365'!$A$2:$A$5111,"&lt;"&amp;$B$2,'Календар 365'!$B$2:$B$5111,$B$3,'Календар 365'!$C$2:$C$5111,$A9,'Календар 365'!$D$2:$D$5111,"SYSTEMATIC_OSINT_V1"),0))</f>
        <v>0</v>
      </c>
      <c r="C9" s="72">
        <f>IF(IFERROR(VLOOKUP($A9,'Налаштування'!$F$39:$K$52,6,FALSE),"ONBOARDING")&lt;&gt;"ACTIVE","",IFERROR(SUMIFS('Календар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365'!$C$2:$C$5111,$A9,'Календар 365'!$D$2:$D$5111,"SYSTEMATIC_OSINT_V1")/COUNTIFS('Календар 365'!$A$2:$A$5111,"&gt;="&amp;$B$2-90,'Календар 365'!$A$2:$A$5111,"&lt;"&amp;$B$2,'Календар 365'!$B$2:$B$5111,$B$3,'Календар 365'!$C$2:$C$5111,$A9,'Календар 365'!$D$2:$D$5111,"SYSTEMATIC_OSINT_V1"),0))</f>
        <v>0</v>
      </c>
      <c r="D9" s="72">
        <f>IF(IFERROR(VLOOKUP($A9,'Налаштування'!$F$39:$K$52,6,FALSE),"ONBOARDING")&lt;&gt;"ACTIVE","",IFERROR(SUMIFS('Календар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365'!$C$2:$C$5111,$A9,'Календар 365'!$D$2:$D$5111,"SYSTEMATIC_OSINT_V1")/COUNTIFS('Календар 365'!$A$2:$A$5111,"&gt;="&amp;$B$2-180,'Календар 365'!$A$2:$A$5111,"&lt;"&amp;$B$2,'Календар 365'!$B$2:$B$5111,$B$3,'Календар 365'!$C$2:$C$5111,$A9,'Календар 365'!$D$2:$D$5111,"SYSTEMATIC_OSINT_V1"),0))</f>
        <v>0</v>
      </c>
      <c r="E9" s="72">
        <f>IF(IFERROR(VLOOKUP($A9,'Налаштування'!$F$39:$K$52,6,FALSE),"ONBOARDING")&lt;&gt;"ACTIVE","",IFERROR(SUMIFS('Календар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365'!$C$2:$C$5111,$A9,'Календар 365'!$D$2:$D$5111,"SYSTEMATIC_OSINT_V1")/COUNTIFS('Календар 365'!$A$2:$A$5111,"&gt;="&amp;$B$2-365,'Календар 365'!$A$2:$A$5111,"&lt;"&amp;$B$2,'Календар 365'!$B$2:$B$5111,$B$3,'Календар 365'!$C$2:$C$5111,$A9,'Календар 365'!$D$2:$D$5111,"SYSTEMATIC_OSINT_V1"),0))</f>
        <v>0</v>
      </c>
      <c r="F9" s="72">
        <f>IF(IFERROR(VLOOKUP($A9,'Налаштування'!$F$39:$K$52,6,FALSE),"ONBOARDING")&lt;&gt;"ACTIVE","",'Налаштування'!$G$6*M9+'Налаштування'!$G$7*N9)</f>
        <v>0.00898195316</v>
      </c>
      <c r="G9" s="4" t="str">
        <f>IFERROR(__xludf.DUMMYFUNCTION("IF(IFERROR(VLOOKUP($A9,'Налаштування'!$F$39:$K$52,6,FALSE),""ONBOARDING"")&lt;&gt;""ACTIVE"",""BACKFILL 365"",IF(MAX(FILTER($C$21:$C$118,$A$21:$A$118=$A9))=0,""Немає"",IF(COUNTIF(FILTER($C$21:$C$118,$A$21:$A$118=$A9),MAX(FILTER($C$21:$C$118,$A$21:$A$118=$A9)))="&amp;"1,INDEX(FILTER($B$21:$B$118,$A$21:$A$118=$A9,$C$21:$C$118=MAX(FILTER($C$21:$C$118,$A$21:$A$118=$A9))),1),TEXTJOIN(""/"",TRUE,FILTER($B$21:$B$118,$A$21:$A$118=$A9,$C$21:$C$118=MAX(FILTER($C$21:$C$118,$A$21:$A$118=$A9))))&amp;"" • по ""&amp;MAX(FILTER($C$21:$C$118,"&amp;"$A$21:$A$118=$A9))&amp;"" (нічия)"")))"),"Середа/П’ятниця • по 1 (нічия)")</f>
        <v>Середа/П’ятниця • по 1 (нічия)</v>
      </c>
      <c r="H9" s="72">
        <f>IFERROR(__xludf.DUMMYFUNCTION("IF(IFERROR(VLOOKUP($A9,'Налаштування'!$F$39:$K$52,6,FALSE),""ONBOARDING"")&lt;&gt;""ACTIVE"","""",IF(OR(G9=""Немає"",REGEXMATCH(G9,""нічия"")),0,IFERROR(MAX(FILTER($C$21:$C$118,$A$21:$A$118=$A9))/SUM(FILTER($C$21:$C$118,$A$21:$A$118=$A9)),0)))"),0.0)</f>
        <v>0</v>
      </c>
      <c r="I9" s="4" t="str">
        <f>IFERROR(__xludf.DUMMYFUNCTION("IF(IFERROR(VLOOKUP($A9,'Налаштування'!$F$39:$K$52,6,FALSE),""ONBOARDING"")&lt;&gt;""ACTIVE"",""BACKFILL 365"",IF(MAX(FILTER($D$21:$D$118,$A$21:$A$118=$A9))=0,""Немає"",IF(COUNTIF(FILTER($D$21:$D$118,$A$21:$A$118=$A9),MAX(FILTER($D$21:$D$118,$A$21:$A$118=$A9)))="&amp;"1,INDEX(FILTER($B$21:$B$118,$A$21:$A$118=$A9,$D$21:$D$118=MAX(FILTER($D$21:$D$118,$A$21:$A$118=$A9))),1),TEXTJOIN(""/"",TRUE,FILTER($B$21:$B$118,$A$21:$A$118=$A9,$D$21:$D$118=MAX(FILTER($D$21:$D$118,$A$21:$A$118=$A9))))&amp;"" • по ""&amp;MAX(FILTER($D$21:$D$118,"&amp;"$A$21:$A$118=$A9))&amp;"" (нічия)"")))"),"Немає")</f>
        <v>Немає</v>
      </c>
      <c r="J9" s="4" t="str">
        <f>IFERROR(__xludf.DUMMYFUNCTION("IF(IFERROR(VLOOKUP($A9,'Налаштування'!$F$39:$K$52,6,FALSE),""ONBOARDING"")&lt;&gt;""ACTIVE"",""—"",IF(OR(G9=""Немає"",I9=""Немає"",REGEXMATCH(G9,""нічия""),REGEXMATCH(I9,""нічия"")),""—"",IF(G9=I9,""без зміни"",I9&amp;"" → ""&amp;G9)))"),"—")</f>
        <v>—</v>
      </c>
      <c r="K9" s="4" t="str">
        <f>IFERROR(__xludf.DUMMYFUNCTION("IF(IFERROR(VLOOKUP($A9,'Налаштування'!$F$39:$K$52,6,FALSE),""ONBOARDING"")&lt;&gt;""ACTIVE"",""—"",IF(OR(G9=""Немає"",REGEXMATCH(G9,""нічия"")),""—"",IF(G9=$B$3,""Так"",""Ні"")))"),"—")</f>
        <v>—</v>
      </c>
      <c r="L9" s="4">
        <f>IF(IFERROR(VLOOKUP($A9,'Налаштування'!$F$39:$K$52,6,FALSE),"ONBOARDING")&lt;&gt;"ACTIVE","",SUMIFS('Календар 365'!$E$2:$E$5111,'Календар 365'!$A$2:$A$5111,"&gt;="&amp;$B$2-365,'Календар 365'!$A$2:$A$5111,"&lt;"&amp;$B$2,'Календар 365'!$C$2:$C$5111,$A9,'Календар 365'!$D$2:$D$5111,"SYSTEMATIC_OSINT_V1"))</f>
        <v>5</v>
      </c>
      <c r="M9" s="55">
        <f>IFERROR(__xludf.DUMMYFUNCTION("IF(NOT(IFERROR(VLOOKUP($A9,'Налаштування'!$F$39:$K$52,6,FALSE),""ONBOARDING"")=""ACTIVE""),"""",IFERROR(SUM(FILTER(VALUE('Календар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365'!$B$2:$B$5111=$B$3,'Календар 365'!$C$2:$C$5111=$A9,'Календар 365'!$D$2:$D$5111=""SYSTEMATIC_OSINT_V1""))/SUM(FILTER(EXP(-LN(2)*($B$2-'Календар 365'!$A$2:$A$5111)/$D$2),'Календар 365'!$A$2:$A$5111&gt;=$B$2-365,'Календар 365'!$A"&amp;"$2:$A$5111&lt;$B$2,'Календар 365'!$B$2:$B$5111=$B$3,'Календар 365'!$C$2:$C$5111=$A9,'Календар 365'!$D$2:$D$5111=""SYSTEMATIC_OSINT_V1"")),0))"),0.0)</f>
        <v>0</v>
      </c>
      <c r="N9" s="55">
        <f>IFERROR(__xludf.DUMMYFUNCTION("IF(NOT(IFERROR(VLOOKUP($A9,'Налаштування'!$F$39:$K$52,6,FALSE),""ONBOARDING"")=""ACTIVE""),"""",IFERROR(SUM(FILTER(VALUE('Календар 365'!$E$2:$E$5111)*EXP(-LN(2)*($B$2-'Календар 365'!$A$2:$A$5111)/$D$2),'Календар 365'!$A$2:$A$5111&gt;=$B$2-365,'Календар 365'!"&amp;"$A$2:$A$5111&lt;$B$2,'Календар 365'!$C$2:$C$5111=$A9,'Календар 365'!$D$2:$D$5111=""SYSTEMATIC_OSINT_V1""))/SUM(FILTER(EXP(-LN(2)*($B$2-'Календар 365'!$A$2:$A$5111)/$D$2),'Календар 365'!$A$2:$A$5111&gt;=$B$2-365,'Календар 365'!$A$2:$A$5111&lt;$B$2,'Календар 365'!$C"&amp;"$2:$C$5111=$A9,'Календар 365'!$D$2:$D$5111=""SYSTEMATIC_OSINT_V1"")),0))"),0.017963906320631492)</f>
        <v>0.01796390632</v>
      </c>
      <c r="O9" s="76" t="str">
        <f>IF(IFERROR(VLOOKUP($A9,'Налаштування'!$F$39:$K$52,6,FALSE),"ONBOARDING")&lt;&gt;"ACTIVE","",COUNTIFS('Календар 365'!$A$2:$A$5111,"&gt;="&amp;$B$2-56,'Календар 365'!$A$2:$A$5111,"&lt;"&amp;$B$2,'Календар 365'!$B$2:$B$5111,$B$3,'Календар 365'!$C$2:$C$5111,$A9,'Календар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365'!$C$2:$C$5111,$A9,'Календар 365'!$D$2:$D$5111,"SYSTEMATIC_OSINT_V1")&amp;" • "&amp;COUNTIFS('Календар 365'!$A$2:$A$5111,"&gt;="&amp;$B$2-365,'Календар 365'!$A$2:$A$5111,"&lt;"&amp;$B$2,'Календар 365'!$B$2:$B$5111,$B$3,'Календар 365'!$C$2:$C$5111,$A9,'Календар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365'!$C$2:$C$5111,$A9,'Календар 365'!$D$2:$D$5111,"SYSTEMATIC_OSINT_V1"))</f>
        <v>0/8 • 0/52</v>
      </c>
      <c r="P9" s="76">
        <f>IF(IFERROR(VLOOKUP($A9,'Налаштування'!$F$39:$K$52,6,FALSE),"ONBOARDING")&lt;&gt;"ACTIVE","",SUMIFS('Календар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365'!$C$2:$C$5111,$A9,'Календар 365'!$D$2:$D$5111,"SYSTEMATIC_OSINT_V1"))</f>
        <v>0</v>
      </c>
      <c r="Q9" s="72">
        <f>IF(IFERROR(VLOOKUP($A9,'Налаштування'!$F$39:$K$52,6,FALSE),"ONBOARDING")&lt;&gt;"ACTIVE","",IF(U9=0,0,MAX(0,((P9/U9)+((196/100)^2)/(2*U9))/(1+((196/100)^2)/U9)-((196/100)*SQRT((P9/U9)*(1-P9/U9)/U9+((196/100)^2)/(4*U9^2)))/(1+((196/100)^2)/U9))))</f>
        <v>0</v>
      </c>
      <c r="R9" s="72">
        <f>IF(IFERROR(VLOOKUP($A9,'Налаштування'!$F$39:$K$52,6,FALSE),"ONBOARDING")&lt;&gt;"ACTIVE","",IF(U9=0,0,MIN(1,((P9/U9)+((196/100)^2)/(2*U9))/(1+((196/100)^2)/U9)+((196/100)*SQRT((P9/U9)*(1-P9/U9)/U9+((196/100)^2)/(4*U9^2)))/(1+((196/100)^2)/U9))))</f>
        <v>0.06879459041</v>
      </c>
      <c r="S9" s="72">
        <f>IFERROR(__xludf.DUMMYFUNCTION("IF(IFERROR(VLOOKUP($A9,'Налаштування'!$F$39:$K$52,6,FALSE),""ONBOARDING"")&lt;&gt;""ACTIVE"","""",IF(OR(U9="""",U9=0),0,MAX(0,(P9-IFERROR(ROWS(UNIQUE(FILTER('Реєстр'!$D$2:$D$5000,'Реєстр'!$B$2:$B$5000=$A9,'Реєстр'!$C$2:$C$5000=""Балістика / швидкісні ракети"",'"&amp;"Реєстр'!$E$2:$E$5000=$B$3,REGEXMATCH('Реєстр'!$L$2:$L$5000,""^B""),REGEXMATCH('Реєстр'!$AC$2:$AC$5000,""^Включено""),IFERROR(DATEVALUE('Реєстр'!$D$2:$D$5000),0)&gt;=$B$2-365,IFERROR(DATEVALUE('Реєстр'!$D$2:$D$5000),0)&lt;$B$2))),0))/U9)))"),0.0)</f>
        <v>0</v>
      </c>
      <c r="T9" s="72">
        <f>IF(IFERROR(VLOOKUP($A9,'Налаштування'!$F$39:$K$52,6,FALSE),"ONBOARDING")&lt;&gt;"ACTIVE","",E9-S9)</f>
        <v>0</v>
      </c>
      <c r="U9" s="76">
        <f>IF(IFERROR(VLOOKUP($A9,'Налаштування'!$F$39:$K$52,6,FALSE),"ONBOARDING")&lt;&gt;"ACTIVE","",COUNTIFS('Календар 365'!$A$2:$A$5111,"&gt;="&amp;$B$2-365,'Календар 365'!$A$2:$A$5111,"&lt;"&amp;$B$2,'Календар 365'!$B$2:$B$5111,$B$3,'Календар 365'!$C$2:$C$5111,$A9,'Календар 365'!$D$2:$D$5111,"SYSTEMATIC_OSINT_V1"))</f>
        <v>52</v>
      </c>
      <c r="V9" s="76" t="str">
        <f>IFERROR(VLOOKUP(A9,'Налаштування'!$F$39:$K$100,4,FALSE),"UNKNOWN")</f>
        <v>READY</v>
      </c>
    </row>
    <row r="10">
      <c r="A10" s="54" t="str">
        <f>'Налаштування'!R44</f>
        <v>Одеса</v>
      </c>
      <c r="B10" s="72">
        <f>IF(IFERROR(VLOOKUP($A10,'Налаштування'!$F$39:$K$52,6,FALSE),"ONBOARDING")&lt;&gt;"ACTIVE","",IFERROR(SUMIFS('Календар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365'!$C$2:$C$5111,$A10,'Календар 365'!$D$2:$D$5111,"SYSTEMATIC_OSINT_V1")/COUNTIFS('Календар 365'!$A$2:$A$5111,"&gt;="&amp;$B$2-56,'Календар 365'!$A$2:$A$5111,"&lt;"&amp;$B$2,'Календар 365'!$B$2:$B$5111,$B$3,'Календар 365'!$C$2:$C$5111,$A10,'Календар 365'!$D$2:$D$5111,"SYSTEMATIC_OSINT_V1"),0))</f>
        <v>0</v>
      </c>
      <c r="C10" s="72">
        <f>IF(IFERROR(VLOOKUP($A10,'Налаштування'!$F$39:$K$52,6,FALSE),"ONBOARDING")&lt;&gt;"ACTIVE","",IFERROR(SUMIFS('Календар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365'!$C$2:$C$5111,$A10,'Календар 365'!$D$2:$D$5111,"SYSTEMATIC_OSINT_V1")/COUNTIFS('Календар 365'!$A$2:$A$5111,"&gt;="&amp;$B$2-90,'Календар 365'!$A$2:$A$5111,"&lt;"&amp;$B$2,'Календар 365'!$B$2:$B$5111,$B$3,'Календар 365'!$C$2:$C$5111,$A10,'Календар 365'!$D$2:$D$5111,"SYSTEMATIC_OSINT_V1"),0))</f>
        <v>0</v>
      </c>
      <c r="D10" s="72">
        <f>IF(IFERROR(VLOOKUP($A10,'Налаштування'!$F$39:$K$52,6,FALSE),"ONBOARDING")&lt;&gt;"ACTIVE","",IFERROR(SUMIFS('Календар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365'!$C$2:$C$5111,$A10,'Календар 365'!$D$2:$D$5111,"SYSTEMATIC_OSINT_V1")/COUNTIFS('Календар 365'!$A$2:$A$5111,"&gt;="&amp;$B$2-180,'Календар 365'!$A$2:$A$5111,"&lt;"&amp;$B$2,'Календар 365'!$B$2:$B$5111,$B$3,'Календар 365'!$C$2:$C$5111,$A10,'Календар 365'!$D$2:$D$5111,"SYSTEMATIC_OSINT_V1"),0))</f>
        <v>0.04</v>
      </c>
      <c r="E10" s="72">
        <f>IF(IFERROR(VLOOKUP($A10,'Налаштування'!$F$39:$K$52,6,FALSE),"ONBOARDING")&lt;&gt;"ACTIVE","",IFERROR(SUMIFS('Календар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365'!$C$2:$C$5111,$A10,'Календар 365'!$D$2:$D$5111,"SYSTEMATIC_OSINT_V1")/COUNTIFS('Календар 365'!$A$2:$A$5111,"&gt;="&amp;$B$2-365,'Календар 365'!$A$2:$A$5111,"&lt;"&amp;$B$2,'Календар 365'!$B$2:$B$5111,$B$3,'Календар 365'!$C$2:$C$5111,$A10,'Календар 365'!$D$2:$D$5111,"SYSTEMATIC_OSINT_V1"),0))</f>
        <v>0.07692307692</v>
      </c>
      <c r="F10" s="72">
        <f>IF(IFERROR(VLOOKUP($A10,'Налаштування'!$F$39:$K$52,6,FALSE),"ONBOARDING")&lt;&gt;"ACTIVE","",'Налаштування'!$G$6*M10+'Налаштування'!$G$7*N10)</f>
        <v>0.0616665664</v>
      </c>
      <c r="G10" s="4" t="str">
        <f>IFERROR(__xludf.DUMMYFUNCTION("IF(IFERROR(VLOOKUP($A10,'Налаштування'!$F$39:$K$52,6,FALSE),""ONBOARDING"")&lt;&gt;""ACTIVE"",""BACKFILL 365"",IF(MAX(FILTER($C$21:$C$118,$A$21:$A$118=$A10))=0,""Немає"",IF(COUNTIF(FILTER($C$21:$C$118,$A$21:$A$118=$A10),MAX(FILTER($C$21:$C$118,$A$21:$A$118=$A10"&amp;")))=1,INDEX(FILTER($B$21:$B$118,$A$21:$A$118=$A10,$C$21:$C$118=MAX(FILTER($C$21:$C$118,$A$21:$A$118=$A10))),1),TEXTJOIN(""/"",TRUE,FILTER($B$21:$B$118,$A$21:$A$118=$A10,$C$21:$C$118=MAX(FILTER($C$21:$C$118,$A$21:$A$118=$A10))))&amp;"" • по ""&amp;MAX(FILTER($C$21"&amp;":$C$118,$A$21:$A$118=$A10))&amp;"" (нічия)"")))"),"Вівторок/Середа/Четвер • по 1 (нічия)")</f>
        <v>Вівторок/Середа/Четвер • по 1 (нічия)</v>
      </c>
      <c r="H10" s="72">
        <f>IFERROR(__xludf.DUMMYFUNCTION("IF(IFERROR(VLOOKUP($A10,'Налаштування'!$F$39:$K$52,6,FALSE),""ONBOARDING"")&lt;&gt;""ACTIVE"","""",IF(OR(G10=""Немає"",REGEXMATCH(G10,""нічия"")),0,IFERROR(MAX(FILTER($C$21:$C$118,$A$21:$A$118=$A10))/SUM(FILTER($C$21:$C$118,$A$21:$A$118=$A10)),0)))"),0.0)</f>
        <v>0</v>
      </c>
      <c r="I10" s="4" t="str">
        <f>IFERROR(__xludf.DUMMYFUNCTION("IF(IFERROR(VLOOKUP($A10,'Налаштування'!$F$39:$K$52,6,FALSE),""ONBOARDING"")&lt;&gt;""ACTIVE"",""BACKFILL 365"",IF(MAX(FILTER($D$21:$D$118,$A$21:$A$118=$A10))=0,""Немає"",IF(COUNTIF(FILTER($D$21:$D$118,$A$21:$A$118=$A10),MAX(FILTER($D$21:$D$118,$A$21:$A$118=$A10"&amp;")))=1,INDEX(FILTER($B$21:$B$118,$A$21:$A$118=$A10,$D$21:$D$118=MAX(FILTER($D$21:$D$118,$A$21:$A$118=$A10))),1),TEXTJOIN(""/"",TRUE,FILTER($B$21:$B$118,$A$21:$A$118=$A10,$D$21:$D$118=MAX(FILTER($D$21:$D$118,$A$21:$A$118=$A10))))&amp;"" • по ""&amp;MAX(FILTER($D$21"&amp;":$D$118,$A$21:$A$118=$A10))&amp;"" (нічия)"")))"),"Середа")</f>
        <v>Середа</v>
      </c>
      <c r="J10" s="4" t="str">
        <f>IFERROR(__xludf.DUMMYFUNCTION("IF(IFERROR(VLOOKUP($A10,'Налаштування'!$F$39:$K$52,6,FALSE),""ONBOARDING"")&lt;&gt;""ACTIVE"",""—"",IF(OR(G10=""Немає"",I10=""Немає"",REGEXMATCH(G10,""нічия""),REGEXMATCH(I10,""нічия"")),""—"",IF(G10=I10,""без зміни"",I10&amp;"" → ""&amp;G10)))"),"—")</f>
        <v>—</v>
      </c>
      <c r="K10" s="4" t="str">
        <f>IFERROR(__xludf.DUMMYFUNCTION("IF(IFERROR(VLOOKUP($A10,'Налаштування'!$F$39:$K$52,6,FALSE),""ONBOARDING"")&lt;&gt;""ACTIVE"",""—"",IF(OR(G10=""Немає"",REGEXMATCH(G10,""нічия"")),""—"",IF(G10=$B$3,""Так"",""Ні"")))"),"—")</f>
        <v>—</v>
      </c>
      <c r="L10" s="4">
        <f>IF(IFERROR(VLOOKUP($A10,'Налаштування'!$F$39:$K$52,6,FALSE),"ONBOARDING")&lt;&gt;"ACTIVE","",SUMIFS('Календар 365'!$E$2:$E$5111,'Календар 365'!$A$2:$A$5111,"&gt;="&amp;$B$2-365,'Календар 365'!$A$2:$A$5111,"&lt;"&amp;$B$2,'Календар 365'!$C$2:$C$5111,$A10,'Календар 365'!$D$2:$D$5111,"SYSTEMATIC_OSINT_V1"))</f>
        <v>33</v>
      </c>
      <c r="M10" s="55">
        <f>IFERROR(__xludf.DUMMYFUNCTION("IF(NOT(IFERROR(VLOOKUP($A10,'Налаштування'!$F$39:$K$52,6,FALSE),""ONBOARDING"")=""ACTIVE""),"""",IFERROR(SUM(FILTER(VALUE('Календар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365'!$C$2:$C$5111=$A10,'Календар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365'!$C$2:$C$5111=$A10,'Календар 365'!$D$2:$D$5111=""SYSTEMATIC_OSINT_V1"")),0))"),0.04613205334665704)</f>
        <v>0.04613205335</v>
      </c>
      <c r="N10" s="55">
        <f>IFERROR(__xludf.DUMMYFUNCTION("IF(NOT(IFERROR(VLOOKUP($A10,'Налаштування'!$F$39:$K$52,6,FALSE),""ONBOARDING"")=""ACTIVE""),"""",IFERROR(SUM(FILTER(VALUE('Календар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365'!$C$2:$C$5111=$A10,'Календар 365'!$D$2:$D$5111=""SYSTEMATIC_OSINT_V1""))/SUM(FILTER(EXP(-LN(2)*($B$2-'Календар 365'!$A$2:$A$5111)/$D$2),'Календар 365'!$A$2:$A$5111&gt;=$B$2-365,'Календар 365'!$A$2:$A$5111&lt;$B$2,'Календар 365'!"&amp;"$C$2:$C$5111=$A10,'Календар 365'!$D$2:$D$5111=""SYSTEMATIC_OSINT_V1"")),0))"),0.07720107944569829)</f>
        <v>0.07720107945</v>
      </c>
      <c r="O10" s="76" t="str">
        <f>IF(IFERROR(VLOOKUP($A10,'Налаштування'!$F$39:$K$52,6,FALSE),"ONBOARDING")&lt;&gt;"ACTIVE","",COUNTIFS('Календар 365'!$A$2:$A$5111,"&gt;="&amp;$B$2-56,'Календар 365'!$A$2:$A$5111,"&lt;"&amp;$B$2,'Календар 365'!$B$2:$B$5111,$B$3,'Календар 365'!$C$2:$C$5111,$A10,'Календар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365'!$C$2:$C$5111,$A10,'Календар 365'!$D$2:$D$5111,"SYSTEMATIC_OSINT_V1")&amp;" • "&amp;COUNTIFS('Календар 365'!$A$2:$A$5111,"&gt;="&amp;$B$2-365,'Календар 365'!$A$2:$A$5111,"&lt;"&amp;$B$2,'Календар 365'!$B$2:$B$5111,$B$3,'Календар 365'!$C$2:$C$5111,$A10,'Календар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365'!$C$2:$C$5111,$A10,'Календар 365'!$D$2:$D$5111,"SYSTEMATIC_OSINT_V1"))</f>
        <v>0/8 • 4/52</v>
      </c>
      <c r="P10" s="76">
        <f>IF(IFERROR(VLOOKUP($A10,'Налаштування'!$F$39:$K$52,6,FALSE),"ONBOARDING")&lt;&gt;"ACTIVE","",SUMIFS('Календар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365'!$C$2:$C$5111,$A10,'Календар 365'!$D$2:$D$5111,"SYSTEMATIC_OSINT_V1"))</f>
        <v>4</v>
      </c>
      <c r="Q10" s="72">
        <f>IF(IFERROR(VLOOKUP($A10,'Налаштування'!$F$39:$K$52,6,FALSE),"ONBOARDING")&lt;&gt;"ACTIVE","",IF(U10=0,0,MAX(0,((P10/U10)+((196/100)^2)/(2*U10))/(1+((196/100)^2)/U10)-((196/100)*SQRT((P10/U10)*(1-P10/U10)/U10+((196/100)^2)/(4*U10^2)))/(1+((196/100)^2)/U10))))</f>
        <v>0.0303188543</v>
      </c>
      <c r="R10" s="72">
        <f>IF(IFERROR(VLOOKUP($A10,'Налаштування'!$F$39:$K$52,6,FALSE),"ONBOARDING")&lt;&gt;"ACTIVE","",IF(U10=0,0,MIN(1,((P10/U10)+((196/100)^2)/(2*U10))/(1+((196/100)^2)/U10)+((196/100)*SQRT((P10/U10)*(1-P10/U10)/U10+((196/100)^2)/(4*U10^2)))/(1+((196/100)^2)/U10))))</f>
        <v>0.1817381068</v>
      </c>
      <c r="S10" s="72">
        <f>IFERROR(__xludf.DUMMYFUNCTION("IF(IFERROR(VLOOKUP($A10,'Налаштування'!$F$39:$K$52,6,FALSE),""ONBOARDING"")&lt;&gt;""ACTIVE"","""",IF(OR(U10="""",U10=0),0,MAX(0,(P10-IFERROR(ROWS(UNIQUE(FILTER('Реєстр'!$D$2:$D$5000,'Реєстр'!$B$2:$B$5000=$A10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10)))"),0.07692307692307693)</f>
        <v>0.07692307692</v>
      </c>
      <c r="T10" s="72">
        <f>IF(IFERROR(VLOOKUP($A10,'Налаштування'!$F$39:$K$52,6,FALSE),"ONBOARDING")&lt;&gt;"ACTIVE","",E10-S10)</f>
        <v>0</v>
      </c>
      <c r="U10" s="76">
        <f>IF(IFERROR(VLOOKUP($A10,'Налаштування'!$F$39:$K$52,6,FALSE),"ONBOARDING")&lt;&gt;"ACTIVE","",COUNTIFS('Календар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365'!$C$2:$C$5111,$A10,'Календар 365'!$D$2:$D$5111,"SYSTEMATIC_OSINT_V1"))</f>
        <v>52</v>
      </c>
      <c r="V10" s="76" t="str">
        <f>IFERROR(VLOOKUP(A10,'Налаштування'!$F$39:$K$52,4,FALSE),"UNKNOWN")</f>
        <v>READY</v>
      </c>
    </row>
    <row r="11">
      <c r="A11" s="54" t="str">
        <f>'Налаштування'!R45</f>
        <v>Харків</v>
      </c>
      <c r="B11" s="72">
        <f>IF(IFERROR(VLOOKUP($A11,'Налаштування'!$F$39:$K$52,6,FALSE),"ONBOARDING")&lt;&gt;"ACTIVE","",IFERROR(SUMIFS('Календар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365'!$C$2:$C$5111,$A11,'Календар 365'!$D$2:$D$5111,"SYSTEMATIC_OSINT_V1")/COUNTIFS('Календар 365'!$A$2:$A$5111,"&gt;="&amp;$B$2-56,'Календар 365'!$A$2:$A$5111,"&lt;"&amp;$B$2,'Календар 365'!$B$2:$B$5111,$B$3,'Календар 365'!$C$2:$C$5111,$A11,'Календар 365'!$D$2:$D$5111,"SYSTEMATIC_OSINT_V1"),0))</f>
        <v>0</v>
      </c>
      <c r="C11" s="72">
        <f>IF(IFERROR(VLOOKUP($A11,'Налаштування'!$F$39:$K$52,6,FALSE),"ONBOARDING")&lt;&gt;"ACTIVE","",IFERROR(SUMIFS('Календар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365'!$C$2:$C$5111,$A11,'Календар 365'!$D$2:$D$5111,"SYSTEMATIC_OSINT_V1")/COUNTIFS('Календар 365'!$A$2:$A$5111,"&gt;="&amp;$B$2-90,'Календар 365'!$A$2:$A$5111,"&lt;"&amp;$B$2,'Календар 365'!$B$2:$B$5111,$B$3,'Календар 365'!$C$2:$C$5111,$A11,'Календар 365'!$D$2:$D$5111,"SYSTEMATIC_OSINT_V1"),0))</f>
        <v>0</v>
      </c>
      <c r="D11" s="72">
        <f>IF(IFERROR(VLOOKUP($A11,'Налаштування'!$F$39:$K$52,6,FALSE),"ONBOARDING")&lt;&gt;"ACTIVE","",IFERROR(SUMIFS('Календар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365'!$C$2:$C$5111,$A11,'Календар 365'!$D$2:$D$5111,"SYSTEMATIC_OSINT_V1")/COUNTIFS('Календар 365'!$A$2:$A$5111,"&gt;="&amp;$B$2-180,'Календар 365'!$A$2:$A$5111,"&lt;"&amp;$B$2,'Календар 365'!$B$2:$B$5111,$B$3,'Календар 365'!$C$2:$C$5111,$A11,'Календар 365'!$D$2:$D$5111,"SYSTEMATIC_OSINT_V1"),0))</f>
        <v>0.12</v>
      </c>
      <c r="E11" s="72">
        <f>IF(IFERROR(VLOOKUP($A11,'Налаштування'!$F$39:$K$52,6,FALSE),"ONBOARDING")&lt;&gt;"ACTIVE","",IFERROR(SUMIFS('Календар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365'!$C$2:$C$5111,$A11,'Календар 365'!$D$2:$D$5111,"SYSTEMATIC_OSINT_V1")/COUNTIFS('Календар 365'!$A$2:$A$5111,"&gt;="&amp;$B$2-365,'Календар 365'!$A$2:$A$5111,"&lt;"&amp;$B$2,'Календар 365'!$B$2:$B$5111,$B$3,'Календар 365'!$C$2:$C$5111,$A11,'Календар 365'!$D$2:$D$5111,"SYSTEMATIC_OSINT_V1"),0))</f>
        <v>0.05769230769</v>
      </c>
      <c r="F11" s="72">
        <f>IF(IFERROR(VLOOKUP($A11,'Налаштування'!$F$39:$K$52,6,FALSE),"ONBOARDING")&lt;&gt;"ACTIVE","",'Налаштування'!$G$6*M11+'Налаштування'!$G$7*N11)</f>
        <v>0.04241433932</v>
      </c>
      <c r="G11" s="4" t="str">
        <f>IFERROR(__xludf.DUMMYFUNCTION("IF(IFERROR(VLOOKUP($A11,'Налаштування'!$F$39:$K$52,6,FALSE),""ONBOARDING"")&lt;&gt;""ACTIVE"",""BACKFILL 365"",IF(MAX(FILTER($C$21:$C$118,$A$21:$A$118=$A11))=0,""Немає"",IF(COUNTIF(FILTER($C$21:$C$118,$A$21:$A$118=$A11),MAX(FILTER($C$21:$C$118,$A$21:$A$118=$A11"&amp;")))=1,INDEX(FILTER($B$21:$B$118,$A$21:$A$118=$A11,$C$21:$C$118=MAX(FILTER($C$21:$C$118,$A$21:$A$118=$A11))),1),TEXTJOIN(""/"",TRUE,FILTER($B$21:$B$118,$A$21:$A$118=$A11,$C$21:$C$118=MAX(FILTER($C$21:$C$118,$A$21:$A$118=$A11))))&amp;"" • по ""&amp;MAX(FILTER($C$21"&amp;":$C$118,$A$21:$A$118=$A11))&amp;"" (нічия)"")))"),"Немає")</f>
        <v>Немає</v>
      </c>
      <c r="H11" s="72">
        <f>IFERROR(__xludf.DUMMYFUNCTION("IF(IFERROR(VLOOKUP($A11,'Налаштування'!$F$39:$K$52,6,FALSE),""ONBOARDING"")&lt;&gt;""ACTIVE"","""",IF(OR(G11=""Немає"",REGEXMATCH(G11,""нічия"")),0,IFERROR(MAX(FILTER($C$21:$C$118,$A$21:$A$118=$A11))/SUM(FILTER($C$21:$C$118,$A$21:$A$118=$A11)),0)))"),0.0)</f>
        <v>0</v>
      </c>
      <c r="I11" s="4" t="str">
        <f>IFERROR(__xludf.DUMMYFUNCTION("IF(IFERROR(VLOOKUP($A11,'Налаштування'!$F$39:$K$52,6,FALSE),""ONBOARDING"")&lt;&gt;""ACTIVE"",""BACKFILL 365"",IF(MAX(FILTER($D$21:$D$118,$A$21:$A$118=$A11))=0,""Немає"",IF(COUNTIF(FILTER($D$21:$D$118,$A$21:$A$118=$A11),MAX(FILTER($D$21:$D$118,$A$21:$A$118=$A11"&amp;")))=1,INDEX(FILTER($B$21:$B$118,$A$21:$A$118=$A11,$D$21:$D$118=MAX(FILTER($D$21:$D$118,$A$21:$A$118=$A11))),1),TEXTJOIN(""/"",TRUE,FILTER($B$21:$B$118,$A$21:$A$118=$A11,$D$21:$D$118=MAX(FILTER($D$21:$D$118,$A$21:$A$118=$A11))))&amp;"" • по ""&amp;MAX(FILTER($D$21"&amp;":$D$118,$A$21:$A$118=$A11))&amp;"" (нічия)"")))"),"Середа")</f>
        <v>Середа</v>
      </c>
      <c r="J11" s="4" t="str">
        <f>IFERROR(__xludf.DUMMYFUNCTION("IF(IFERROR(VLOOKUP($A11,'Налаштування'!$F$39:$K$52,6,FALSE),""ONBOARDING"")&lt;&gt;""ACTIVE"",""—"",IF(OR(G11=""Немає"",I11=""Немає"",REGEXMATCH(G11,""нічия""),REGEXMATCH(I11,""нічия"")),""—"",IF(G11=I11,""без зміни"",I11&amp;"" → ""&amp;G11)))"),"—")</f>
        <v>—</v>
      </c>
      <c r="K11" s="4" t="str">
        <f>IFERROR(__xludf.DUMMYFUNCTION("IF(IFERROR(VLOOKUP($A11,'Налаштування'!$F$39:$K$52,6,FALSE),""ONBOARDING"")&lt;&gt;""ACTIVE"",""—"",IF(OR(G11=""Немає"",REGEXMATCH(G11,""нічия"")),""—"",IF(G11=$B$3,""Так"",""Ні"")))"),"—")</f>
        <v>—</v>
      </c>
      <c r="L11" s="4">
        <f>IF(IFERROR(VLOOKUP($A11,'Налаштування'!$F$39:$K$52,6,FALSE),"ONBOARDING")&lt;&gt;"ACTIVE","",SUMIFS('Календар 365'!$E$2:$E$5111,'Календар 365'!$A$2:$A$5111,"&gt;="&amp;$B$2-365,'Календар 365'!$A$2:$A$5111,"&lt;"&amp;$B$2,'Календар 365'!$C$2:$C$5111,$A11,'Календар 365'!$D$2:$D$5111,"SYSTEMATIC_OSINT_V1"))</f>
        <v>12</v>
      </c>
      <c r="M11" s="55">
        <f>IFERROR(__xludf.DUMMYFUNCTION("IF(NOT(IFERROR(VLOOKUP($A11,'Налаштування'!$F$39:$K$52,6,FALSE),""ONBOARDING"")=""ACTIVE""),"""",IFERROR(SUM(FILTER(VALUE('Календар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365'!$C$2:$C$5111=$A11,'Календар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365'!$C$2:$C$5111=$A11,'Календар 365'!$D$2:$D$5111=""SYSTEMATIC_OSINT_V1"")),0))"),0.06070472304414263)</f>
        <v>0.06070472304</v>
      </c>
      <c r="N11" s="55">
        <f>IFERROR(__xludf.DUMMYFUNCTION("IF(NOT(IFERROR(VLOOKUP($A11,'Налаштування'!$F$39:$K$52,6,FALSE),""ONBOARDING"")=""ACTIVE""),"""",IFERROR(SUM(FILTER(VALUE('Календар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365'!$C$2:$C$5111=$A11,'Календар 365'!$D$2:$D$5111=""SYSTEMATIC_OSINT_V1""))/SUM(FILTER(EXP(-LN(2)*($B$2-'Календар 365'!$A$2:$A$5111)/$D$2),'Календар 365'!$A$2:$A$5111&gt;=$B$2-365,'Календар 365'!$A$2:$A$5111&lt;$B$2,'Календар 365'!"&amp;"$C$2:$C$5111=$A11,'Календар 365'!$D$2:$D$5111=""SYSTEMATIC_OSINT_V1"")),0))"),0.024123955596603863)</f>
        <v>0.0241239556</v>
      </c>
      <c r="O11" s="76" t="str">
        <f>IF(IFERROR(VLOOKUP($A11,'Налаштування'!$F$39:$K$52,6,FALSE),"ONBOARDING")&lt;&gt;"ACTIVE","",COUNTIFS('Календар 365'!$A$2:$A$5111,"&gt;="&amp;$B$2-56,'Календар 365'!$A$2:$A$5111,"&lt;"&amp;$B$2,'Календар 365'!$B$2:$B$5111,$B$3,'Календар 365'!$C$2:$C$5111,$A11,'Календар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365'!$C$2:$C$5111,$A11,'Календар 365'!$D$2:$D$5111,"SYSTEMATIC_OSINT_V1")&amp;" • "&amp;COUNTIFS('Календар 365'!$A$2:$A$5111,"&gt;="&amp;$B$2-365,'Календар 365'!$A$2:$A$5111,"&lt;"&amp;$B$2,'Календар 365'!$B$2:$B$5111,$B$3,'Календар 365'!$C$2:$C$5111,$A11,'Календар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365'!$C$2:$C$5111,$A11,'Календар 365'!$D$2:$D$5111,"SYSTEMATIC_OSINT_V1"))</f>
        <v>0/8 • 3/52</v>
      </c>
      <c r="P11" s="76">
        <f>IF(IFERROR(VLOOKUP($A11,'Налаштування'!$F$39:$K$52,6,FALSE),"ONBOARDING")&lt;&gt;"ACTIVE","",SUMIFS('Календар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365'!$C$2:$C$5111,$A11,'Календар 365'!$D$2:$D$5111,"SYSTEMATIC_OSINT_V1"))</f>
        <v>3</v>
      </c>
      <c r="Q11" s="72">
        <f>IF(IFERROR(VLOOKUP($A11,'Налаштування'!$F$39:$K$52,6,FALSE),"ONBOARDING")&lt;&gt;"ACTIVE","",IF(U11=0,0,MAX(0,((P11/U11)+((196/100)^2)/(2*U11))/(1+((196/100)^2)/U11)-((196/100)*SQRT((P11/U11)*(1-P11/U11)/U11+((196/100)^2)/(4*U11^2)))/(1+((196/100)^2)/U11))))</f>
        <v>0.01981381269</v>
      </c>
      <c r="R11" s="72">
        <f>IF(IFERROR(VLOOKUP($A11,'Налаштування'!$F$39:$K$52,6,FALSE),"ONBOARDING")&lt;&gt;"ACTIVE","",IF(U11=0,0,MIN(1,((P11/U11)+((196/100)^2)/(2*U11))/(1+((196/100)^2)/U11)+((196/100)*SQRT((P11/U11)*(1-P11/U11)/U11+((196/100)^2)/(4*U11^2)))/(1+((196/100)^2)/U11))))</f>
        <v>0.1564275558</v>
      </c>
      <c r="S11" s="72">
        <f>IFERROR(__xludf.DUMMYFUNCTION("IF(IFERROR(VLOOKUP($A11,'Налаштування'!$F$39:$K$52,6,FALSE),""ONBOARDING"")&lt;&gt;""ACTIVE"","""",IF(OR(U11="""",U11=0),0,MAX(0,(P11-IFERROR(ROWS(UNIQUE(FILTER('Реєстр'!$D$2:$D$5000,'Реєстр'!$B$2:$B$5000=$A11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11)))"),0.038461538461538464)</f>
        <v>0.03846153846</v>
      </c>
      <c r="T11" s="72">
        <f>IF(IFERROR(VLOOKUP($A11,'Налаштування'!$F$39:$K$52,6,FALSE),"ONBOARDING")&lt;&gt;"ACTIVE","",E11-S11)</f>
        <v>0.01923076923</v>
      </c>
      <c r="U11" s="76">
        <f>IF(IFERROR(VLOOKUP($A11,'Налаштування'!$F$39:$K$52,6,FALSE),"ONBOARDING")&lt;&gt;"ACTIVE","",COUNTIFS('Календар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365'!$C$2:$C$5111,$A11,'Календар 365'!$D$2:$D$5111,"SYSTEMATIC_OSINT_V1"))</f>
        <v>52</v>
      </c>
      <c r="V11" s="76" t="str">
        <f>IFERROR(VLOOKUP(A11,'Налаштування'!$F$39:$K$52,4,FALSE),"UNKNOWN")</f>
        <v>READY</v>
      </c>
    </row>
    <row r="12">
      <c r="A12" s="54" t="str">
        <f>'Налаштування'!R46</f>
        <v>Херсон</v>
      </c>
      <c r="B12" s="72">
        <f>IF(IFERROR(VLOOKUP($A12,'Налаштування'!$F$39:$K$52,6,FALSE),"ONBOARDING")&lt;&gt;"ACTIVE","",IFERROR(SUMIFS('Календар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365'!$C$2:$C$5111,$A12,'Календар 365'!$D$2:$D$5111,"SYSTEMATIC_OSINT_V1")/COUNTIFS('Календар 365'!$A$2:$A$5111,"&gt;="&amp;$B$2-56,'Календар 365'!$A$2:$A$5111,"&lt;"&amp;$B$2,'Календар 365'!$B$2:$B$5111,$B$3,'Календар 365'!$C$2:$C$5111,$A12,'Календар 365'!$D$2:$D$5111,"SYSTEMATIC_OSINT_V1"),0))</f>
        <v>0</v>
      </c>
      <c r="C12" s="72">
        <f>IF(IFERROR(VLOOKUP($A12,'Налаштування'!$F$39:$K$52,6,FALSE),"ONBOARDING")&lt;&gt;"ACTIVE","",IFERROR(SUMIFS('Календар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365'!$C$2:$C$5111,$A12,'Календар 365'!$D$2:$D$5111,"SYSTEMATIC_OSINT_V1")/COUNTIFS('Календар 365'!$A$2:$A$5111,"&gt;="&amp;$B$2-90,'Календар 365'!$A$2:$A$5111,"&lt;"&amp;$B$2,'Календар 365'!$B$2:$B$5111,$B$3,'Календар 365'!$C$2:$C$5111,$A12,'Календар 365'!$D$2:$D$5111,"SYSTEMATIC_OSINT_V1"),0))</f>
        <v>0</v>
      </c>
      <c r="D12" s="72">
        <f>IF(IFERROR(VLOOKUP($A12,'Налаштування'!$F$39:$K$52,6,FALSE),"ONBOARDING")&lt;&gt;"ACTIVE","",IFERROR(SUMIFS('Календар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365'!$C$2:$C$5111,$A12,'Календар 365'!$D$2:$D$5111,"SYSTEMATIC_OSINT_V1")/COUNTIFS('Календар 365'!$A$2:$A$5111,"&gt;="&amp;$B$2-180,'Календар 365'!$A$2:$A$5111,"&lt;"&amp;$B$2,'Календар 365'!$B$2:$B$5111,$B$3,'Календар 365'!$C$2:$C$5111,$A12,'Календар 365'!$D$2:$D$5111,"SYSTEMATIC_OSINT_V1"),0))</f>
        <v>0</v>
      </c>
      <c r="E12" s="72">
        <f>IF(IFERROR(VLOOKUP($A12,'Налаштування'!$F$39:$K$52,6,FALSE),"ONBOARDING")&lt;&gt;"ACTIVE","",IFERROR(SUMIFS('Календар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365'!$C$2:$C$5111,$A12,'Календар 365'!$D$2:$D$5111,"SYSTEMATIC_OSINT_V1")/COUNTIFS('Календар 365'!$A$2:$A$5111,"&gt;="&amp;$B$2-365,'Календар 365'!$A$2:$A$5111,"&lt;"&amp;$B$2,'Календар 365'!$B$2:$B$5111,$B$3,'Календар 365'!$C$2:$C$5111,$A12,'Календар 365'!$D$2:$D$5111,"SYSTEMATIC_OSINT_V1"),0))</f>
        <v>0</v>
      </c>
      <c r="F12" s="72">
        <f>IF(IFERROR(VLOOKUP($A12,'Налаштування'!$F$39:$K$52,6,FALSE),"ONBOARDING")&lt;&gt;"ACTIVE","",'Налаштування'!$G$6*M12+'Налаштування'!$G$7*N12)</f>
        <v>0</v>
      </c>
      <c r="G12" s="4" t="str">
        <f>IFERROR(__xludf.DUMMYFUNCTION("IF(IFERROR(VLOOKUP($A12,'Налаштування'!$F$39:$K$52,6,FALSE),""ONBOARDING"")&lt;&gt;""ACTIVE"",""BACKFILL 365"",IF(MAX(FILTER($C$21:$C$118,$A$21:$A$118=$A12))=0,""Немає"",IF(COUNTIF(FILTER($C$21:$C$118,$A$21:$A$118=$A12),MAX(FILTER($C$21:$C$118,$A$21:$A$118=$A12"&amp;")))=1,INDEX(FILTER($B$21:$B$118,$A$21:$A$118=$A12,$C$21:$C$118=MAX(FILTER($C$21:$C$118,$A$21:$A$118=$A12))),1),TEXTJOIN(""/"",TRUE,FILTER($B$21:$B$118,$A$21:$A$118=$A12,$C$21:$C$118=MAX(FILTER($C$21:$C$118,$A$21:$A$118=$A12))))&amp;"" • по ""&amp;MAX(FILTER($C$21"&amp;":$C$118,$A$21:$A$118=$A12))&amp;"" (нічия)"")))"),"Немає")</f>
        <v>Немає</v>
      </c>
      <c r="H12" s="72">
        <f>IFERROR(__xludf.DUMMYFUNCTION("IF(IFERROR(VLOOKUP($A12,'Налаштування'!$F$39:$K$52,6,FALSE),""ONBOARDING"")&lt;&gt;""ACTIVE"","""",IF(OR(G12=""Немає"",REGEXMATCH(G12,""нічия"")),0,IFERROR(MAX(FILTER($C$21:$C$118,$A$21:$A$118=$A12))/SUM(FILTER($C$21:$C$118,$A$21:$A$118=$A12)),0)))"),0.0)</f>
        <v>0</v>
      </c>
      <c r="I12" s="4" t="str">
        <f>IFERROR(__xludf.DUMMYFUNCTION("IF(IFERROR(VLOOKUP($A12,'Налаштування'!$F$39:$K$52,6,FALSE),""ONBOARDING"")&lt;&gt;""ACTIVE"",""BACKFILL 365"",IF(MAX(FILTER($D$21:$D$118,$A$21:$A$118=$A12))=0,""Немає"",IF(COUNTIF(FILTER($D$21:$D$118,$A$21:$A$118=$A12),MAX(FILTER($D$21:$D$118,$A$21:$A$118=$A12"&amp;")))=1,INDEX(FILTER($B$21:$B$118,$A$21:$A$118=$A12,$D$21:$D$118=MAX(FILTER($D$21:$D$118,$A$21:$A$118=$A12))),1),TEXTJOIN(""/"",TRUE,FILTER($B$21:$B$118,$A$21:$A$118=$A12,$D$21:$D$118=MAX(FILTER($D$21:$D$118,$A$21:$A$118=$A12))))&amp;"" • по ""&amp;MAX(FILTER($D$21"&amp;":$D$118,$A$21:$A$118=$A12))&amp;"" (нічия)"")))"),"Немає")</f>
        <v>Немає</v>
      </c>
      <c r="J12" s="4" t="str">
        <f>IFERROR(__xludf.DUMMYFUNCTION("IF(IFERROR(VLOOKUP($A12,'Налаштування'!$F$39:$K$52,6,FALSE),""ONBOARDING"")&lt;&gt;""ACTIVE"",""—"",IF(OR(G12=""Немає"",I12=""Немає"",REGEXMATCH(G12,""нічия""),REGEXMATCH(I12,""нічия"")),""—"",IF(G12=I12,""без зміни"",I12&amp;"" → ""&amp;G12)))"),"—")</f>
        <v>—</v>
      </c>
      <c r="K12" s="4" t="str">
        <f>IFERROR(__xludf.DUMMYFUNCTION("IF(IFERROR(VLOOKUP($A12,'Налаштування'!$F$39:$K$52,6,FALSE),""ONBOARDING"")&lt;&gt;""ACTIVE"",""—"",IF(OR(G12=""Немає"",REGEXMATCH(G12,""нічия"")),""—"",IF(G12=$B$3,""Так"",""Ні"")))"),"—")</f>
        <v>—</v>
      </c>
      <c r="L12" s="4">
        <f>IF(IFERROR(VLOOKUP($A12,'Налаштування'!$F$39:$K$52,6,FALSE),"ONBOARDING")&lt;&gt;"ACTIVE","",SUMIFS('Календар 365'!$E$2:$E$5111,'Календар 365'!$A$2:$A$5111,"&gt;="&amp;$B$2-365,'Календар 365'!$A$2:$A$5111,"&lt;"&amp;$B$2,'Календар 365'!$C$2:$C$5111,$A12,'Календар 365'!$D$2:$D$5111,"SYSTEMATIC_OSINT_V1"))</f>
        <v>0</v>
      </c>
      <c r="M12" s="55">
        <f>IFERROR(__xludf.DUMMYFUNCTION("IF(NOT(IFERROR(VLOOKUP($A12,'Налаштування'!$F$39:$K$52,6,FALSE),""ONBOARDING"")=""ACTIVE""),"""",IFERROR(SUM(FILTER(VALUE('Календар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365'!$C$2:$C$5111=$A12,'Календар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365'!$C$2:$C$5111=$A12,'Календар 365'!$D$2:$D$5111=""SYSTEMATIC_OSINT_V1"")),0))"),0.0)</f>
        <v>0</v>
      </c>
      <c r="N12" s="55">
        <f>IFERROR(__xludf.DUMMYFUNCTION("IF(NOT(IFERROR(VLOOKUP($A12,'Налаштування'!$F$39:$K$52,6,FALSE),""ONBOARDING"")=""ACTIVE""),"""",IFERROR(SUM(FILTER(VALUE('Календар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365'!$C$2:$C$5111=$A12,'Календар 365'!$D$2:$D$5111=""SYSTEMATIC_OSINT_V1""))/SUM(FILTER(EXP(-LN(2)*($B$2-'Календар 365'!$A$2:$A$5111)/$D$2),'Календар 365'!$A$2:$A$5111&gt;=$B$2-365,'Календар 365'!$A$2:$A$5111&lt;$B$2,'Календар 365'!"&amp;"$C$2:$C$5111=$A12,'Календар 365'!$D$2:$D$5111=""SYSTEMATIC_OSINT_V1"")),0))"),0.0)</f>
        <v>0</v>
      </c>
      <c r="O12" s="76" t="str">
        <f>IF(IFERROR(VLOOKUP($A12,'Налаштування'!$F$39:$K$52,6,FALSE),"ONBOARDING")&lt;&gt;"ACTIVE","",COUNTIFS('Календар 365'!$A$2:$A$5111,"&gt;="&amp;$B$2-56,'Календар 365'!$A$2:$A$5111,"&lt;"&amp;$B$2,'Календар 365'!$B$2:$B$5111,$B$3,'Календар 365'!$C$2:$C$5111,$A12,'Календар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365'!$C$2:$C$5111,$A12,'Календар 365'!$D$2:$D$5111,"SYSTEMATIC_OSINT_V1")&amp;" • "&amp;COUNTIFS('Календар 365'!$A$2:$A$5111,"&gt;="&amp;$B$2-365,'Календар 365'!$A$2:$A$5111,"&lt;"&amp;$B$2,'Календар 365'!$B$2:$B$5111,$B$3,'Календар 365'!$C$2:$C$5111,$A12,'Календар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365'!$C$2:$C$5111,$A12,'Календар 365'!$D$2:$D$5111,"SYSTEMATIC_OSINT_V1"))</f>
        <v>0/8 • 0/52</v>
      </c>
      <c r="P12" s="76">
        <f>IF(IFERROR(VLOOKUP($A12,'Налаштування'!$F$39:$K$52,6,FALSE),"ONBOARDING")&lt;&gt;"ACTIVE","",SUMIFS('Календар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365'!$C$2:$C$5111,$A12,'Календар 365'!$D$2:$D$5111,"SYSTEMATIC_OSINT_V1"))</f>
        <v>0</v>
      </c>
      <c r="Q12" s="72">
        <f>IF(IFERROR(VLOOKUP($A12,'Налаштування'!$F$39:$K$52,6,FALSE),"ONBOARDING")&lt;&gt;"ACTIVE","",IF(U12=0,0,MAX(0,((P12/U12)+((196/100)^2)/(2*U12))/(1+((196/100)^2)/U12)-((196/100)*SQRT((P12/U12)*(1-P12/U12)/U12+((196/100)^2)/(4*U12^2)))/(1+((196/100)^2)/U12))))</f>
        <v>0</v>
      </c>
      <c r="R12" s="72">
        <f>IF(IFERROR(VLOOKUP($A12,'Налаштування'!$F$39:$K$52,6,FALSE),"ONBOARDING")&lt;&gt;"ACTIVE","",IF(U12=0,0,MIN(1,((P12/U12)+((196/100)^2)/(2*U12))/(1+((196/100)^2)/U12)+((196/100)*SQRT((P12/U12)*(1-P12/U12)/U12+((196/100)^2)/(4*U12^2)))/(1+((196/100)^2)/U12))))</f>
        <v>0.06879459041</v>
      </c>
      <c r="S12" s="72">
        <f>IFERROR(__xludf.DUMMYFUNCTION("IF(IFERROR(VLOOKUP($A12,'Налаштування'!$F$39:$K$52,6,FALSE),""ONBOARDING"")&lt;&gt;""ACTIVE"","""",IF(OR(U12="""",U12=0),0,MAX(0,(P12-IFERROR(ROWS(UNIQUE(FILTER('Реєстр'!$D$2:$D$5000,'Реєстр'!$B$2:$B$5000=$A12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12)))"),0.0)</f>
        <v>0</v>
      </c>
      <c r="T12" s="72">
        <f>IF(IFERROR(VLOOKUP($A12,'Налаштування'!$F$39:$K$52,6,FALSE),"ONBOARDING")&lt;&gt;"ACTIVE","",E12-S12)</f>
        <v>0</v>
      </c>
      <c r="U12" s="76">
        <f>IF(IFERROR(VLOOKUP($A12,'Налаштування'!$F$39:$K$52,6,FALSE),"ONBOARDING")&lt;&gt;"ACTIVE","",COUNTIFS('Календар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365'!$C$2:$C$5111,$A12,'Календар 365'!$D$2:$D$5111,"SYSTEMATIC_OSINT_V1"))</f>
        <v>52</v>
      </c>
      <c r="V12" s="76" t="str">
        <f>IFERROR(VLOOKUP(A12,'Налаштування'!$F$39:$K$52,4,FALSE),"UNKNOWN")</f>
        <v>READY</v>
      </c>
    </row>
    <row r="13">
      <c r="A13" s="54" t="str">
        <f>'Налаштування'!R47</f>
        <v>Чернігів</v>
      </c>
      <c r="B13" s="72">
        <f>IF(IFERROR(VLOOKUP($A13,'Налаштування'!$F$39:$K$52,6,FALSE),"ONBOARDING")&lt;&gt;"ACTIVE","",IFERROR(SUMIFS('Календар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365'!$C$2:$C$5111,$A13,'Календар 365'!$D$2:$D$5111,"SYSTEMATIC_OSINT_V1")/COUNTIFS('Календар 365'!$A$2:$A$5111,"&gt;="&amp;$B$2-56,'Календар 365'!$A$2:$A$5111,"&lt;"&amp;$B$2,'Календар 365'!$B$2:$B$5111,$B$3,'Календар 365'!$C$2:$C$5111,$A13,'Календар 365'!$D$2:$D$5111,"SYSTEMATIC_OSINT_V1"),0))</f>
        <v>0</v>
      </c>
      <c r="C13" s="72">
        <f>IF(IFERROR(VLOOKUP($A13,'Налаштування'!$F$39:$K$52,6,FALSE),"ONBOARDING")&lt;&gt;"ACTIVE","",IFERROR(SUMIFS('Календар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365'!$C$2:$C$5111,$A13,'Календар 365'!$D$2:$D$5111,"SYSTEMATIC_OSINT_V1")/COUNTIFS('Календар 365'!$A$2:$A$5111,"&gt;="&amp;$B$2-90,'Календар 365'!$A$2:$A$5111,"&lt;"&amp;$B$2,'Календар 365'!$B$2:$B$5111,$B$3,'Календар 365'!$C$2:$C$5111,$A13,'Календар 365'!$D$2:$D$5111,"SYSTEMATIC_OSINT_V1"),0))</f>
        <v>0</v>
      </c>
      <c r="D13" s="72">
        <f>IF(IFERROR(VLOOKUP($A13,'Налаштування'!$F$39:$K$52,6,FALSE),"ONBOARDING")&lt;&gt;"ACTIVE","",IFERROR(SUMIFS('Календар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365'!$C$2:$C$5111,$A13,'Календар 365'!$D$2:$D$5111,"SYSTEMATIC_OSINT_V1")/COUNTIFS('Календар 365'!$A$2:$A$5111,"&gt;="&amp;$B$2-180,'Календар 365'!$A$2:$A$5111,"&lt;"&amp;$B$2,'Календар 365'!$B$2:$B$5111,$B$3,'Календар 365'!$C$2:$C$5111,$A13,'Календар 365'!$D$2:$D$5111,"SYSTEMATIC_OSINT_V1"),0))</f>
        <v>0</v>
      </c>
      <c r="E13" s="72">
        <f>IF(IFERROR(VLOOKUP($A13,'Налаштування'!$F$39:$K$52,6,FALSE),"ONBOARDING")&lt;&gt;"ACTIVE","",IFERROR(SUMIFS('Календар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365'!$C$2:$C$5111,$A13,'Календар 365'!$D$2:$D$5111,"SYSTEMATIC_OSINT_V1")/COUNTIFS('Календар 365'!$A$2:$A$5111,"&gt;="&amp;$B$2-365,'Календар 365'!$A$2:$A$5111,"&lt;"&amp;$B$2,'Календар 365'!$B$2:$B$5111,$B$3,'Календар 365'!$C$2:$C$5111,$A13,'Календар 365'!$D$2:$D$5111,"SYSTEMATIC_OSINT_V1"),0))</f>
        <v>0.01923076923</v>
      </c>
      <c r="F13" s="72">
        <f>IF(IFERROR(VLOOKUP($A13,'Налаштування'!$F$39:$K$52,6,FALSE),"ONBOARDING")&lt;&gt;"ACTIVE","",'Налаштування'!$G$6*M13+'Налаштування'!$G$7*N13)</f>
        <v>0.004818431013</v>
      </c>
      <c r="G13" s="4" t="str">
        <f>IFERROR(__xludf.DUMMYFUNCTION("IF(IFERROR(VLOOKUP($A13,'Налаштування'!$F$39:$K$52,6,FALSE),""ONBOARDING"")&lt;&gt;""ACTIVE"",""BACKFILL ""&amp;IFERROR(COUNTUNIQUE(FILTER('Аудит покриття'!$A$2:$A$6905,'Аудит покриття'!$B$2:$B$6905=$A13,'Аудит покриття'!$C$2:$C$6905=""VERIFIED"")),0)&amp;""/365"",""Не"&amp;"має"")"),"Немає")</f>
        <v>Немає</v>
      </c>
      <c r="H13" s="72">
        <f>IFERROR(__xludf.DUMMYFUNCTION("IF(IFERROR(VLOOKUP($A13,'Налаштування'!$F$39:$K$52,6,FALSE),""ONBOARDING"")&lt;&gt;""ACTIVE"","""",IF(OR(G13=""Немає"",REGEXMATCH(G13,""нічия"")),0,IFERROR(MAX(FILTER($C$21:$C$118,$A$21:$A$118=$A13))/SUM(FILTER($C$21:$C$118,$A$21:$A$118=$A13)),0)))"),0.0)</f>
        <v>0</v>
      </c>
      <c r="I13" s="4" t="str">
        <f>IFERROR(__xludf.DUMMYFUNCTION("IF(IFERROR(VLOOKUP($A13,'Налаштування'!$F$39:$K$52,6,FALSE),""ONBOARDING"")&lt;&gt;""ACTIVE"",""BACKFILL 365"",IF(MAX(FILTER($D$21:$D$118,$A$21:$A$118=$A13))=0,""Немає"",IF(COUNTIF(FILTER($D$21:$D$118,$A$21:$A$118=$A13),MAX(FILTER($D$21:$D$118,$A$21:$A$118=$A13"&amp;")))=1,INDEX(FILTER($B$21:$B$118,$A$21:$A$118=$A13,$D$21:$D$118=MAX(FILTER($D$21:$D$118,$A$21:$A$118=$A13))),1),TEXTJOIN(""/"",TRUE,FILTER($B$21:$B$118,$A$21:$A$118=$A13,$D$21:$D$118=MAX(FILTER($D$21:$D$118,$A$21:$A$118=$A13))))&amp;"" • по ""&amp;MAX(FILTER($D$21"&amp;":$D$118,$A$21:$A$118=$A13))&amp;"" (нічия)"")))"),"Немає")</f>
        <v>Немає</v>
      </c>
      <c r="J13" s="4" t="str">
        <f>IFERROR(__xludf.DUMMYFUNCTION("IF(IFERROR(VLOOKUP($A13,'Налаштування'!$F$39:$K$52,6,FALSE),""ONBOARDING"")&lt;&gt;""ACTIVE"",""—"",IF(OR(G13=""Немає"",I13=""Немає"",REGEXMATCH(G13,""нічия""),REGEXMATCH(I13,""нічия"")),""—"",IF(G13=I13,""без зміни"",I13&amp;"" → ""&amp;G13)))"),"—")</f>
        <v>—</v>
      </c>
      <c r="K13" s="4" t="str">
        <f>IFERROR(__xludf.DUMMYFUNCTION("IF(IFERROR(VLOOKUP($A13,'Налаштування'!$F$39:$K$52,6,FALSE),""ONBOARDING"")&lt;&gt;""ACTIVE"",""—"",IF(OR(G13=""Немає"",REGEXMATCH(G13,""нічия"")),""—"",IF(G13=$B$3,""Так"",""Ні"")))"),"—")</f>
        <v>—</v>
      </c>
      <c r="L13" s="4">
        <f>IF(IFERROR(VLOOKUP($A13,'Налаштування'!$F$39:$K$52,6,FALSE),"ONBOARDING")&lt;&gt;"ACTIVE","",SUMIFS('Календар 365'!$E$2:$E$5111,'Календар 365'!$A$2:$A$5111,"&gt;="&amp;$B$2-365,'Календар 365'!$A$2:$A$5111,"&lt;"&amp;$B$2,'Календар 365'!$C$2:$C$5111,$A13,'Календар 365'!$D$2:$D$5111,"SYSTEMATIC_OSINT_V1"))</f>
        <v>2</v>
      </c>
      <c r="M13" s="55">
        <f>IFERROR(__xludf.DUMMYFUNCTION("IF(NOT(IFERROR(VLOOKUP($A13,'Налаштування'!$F$39:$K$52,6,FALSE),""ONBOARDING"")=""ACTIVE""),"""",IFERROR(SUM(FILTER(VALUE('Календар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365'!$C$2:$C$5111=$A13,'Календар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365'!$C$2:$C$5111=$A13,'Календар 365'!$D$2:$D$5111=""SYSTEMATIC_OSINT_V1"")),0))"),0.0068242324361066494)</f>
        <v>0.006824232436</v>
      </c>
      <c r="N13" s="55">
        <f>IFERROR(__xludf.DUMMYFUNCTION("IF(NOT(IFERROR(VLOOKUP($A13,'Налаштування'!$F$39:$K$52,6,FALSE),""ONBOARDING"")=""ACTIVE""),"""",IFERROR(SUM(FILTER(VALUE('Календар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365'!$C$2:$C$5111=$A13,'Календар 365'!$D$2:$D$5111=""SYSTEMATIC_OSINT_V1""))/SUM(FILTER(EXP(-LN(2)*($B$2-'Календар 365'!$A$2:$A$5111)/$D$2),'Календар 365'!$A$2:$A$5111&gt;=$B$2-365,'Календар 365'!$A$2:$A$5111&lt;$B$2,'Календар 365'!"&amp;"$C$2:$C$5111=$A13,'Календар 365'!$D$2:$D$5111=""SYSTEMATIC_OSINT_V1"")),0))"),0.0028126295897933154)</f>
        <v>0.00281262959</v>
      </c>
      <c r="O13" s="76" t="str">
        <f>IF(IFERROR(VLOOKUP($A13,'Налаштування'!$F$39:$K$52,6,FALSE),"ONBOARDING")&lt;&gt;"ACTIVE","",COUNTIFS('Календар 365'!$A$2:$A$5111,"&gt;="&amp;$B$2-56,'Календар 365'!$A$2:$A$5111,"&lt;"&amp;$B$2,'Календар 365'!$B$2:$B$5111,$B$3,'Календар 365'!$C$2:$C$5111,$A13,'Календар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365'!$C$2:$C$5111,$A13,'Календар 365'!$D$2:$D$5111,"SYSTEMATIC_OSINT_V1")&amp;" • "&amp;COUNTIFS('Календар 365'!$A$2:$A$5111,"&gt;="&amp;$B$2-365,'Календар 365'!$A$2:$A$5111,"&lt;"&amp;$B$2,'Календар 365'!$B$2:$B$5111,$B$3,'Календар 365'!$C$2:$C$5111,$A13,'Календар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365'!$C$2:$C$5111,$A13,'Календар 365'!$D$2:$D$5111,"SYSTEMATIC_OSINT_V1"))</f>
        <v>0/8 • 1/52</v>
      </c>
      <c r="P13" s="76">
        <f>IF(IFERROR(VLOOKUP($A13,'Налаштування'!$F$39:$K$52,6,FALSE),"ONBOARDING")&lt;&gt;"ACTIVE","",SUMIFS('Календар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365'!$C$2:$C$5111,$A13,'Календар 365'!$D$2:$D$5111,"SYSTEMATIC_OSINT_V1"))</f>
        <v>1</v>
      </c>
      <c r="Q13" s="72">
        <f>IF(IFERROR(VLOOKUP($A13,'Налаштування'!$F$39:$K$52,6,FALSE),"ONBOARDING")&lt;&gt;"ACTIVE","",IF(U13=0,0,MAX(0,((P13/U13)+((196/100)^2)/(2*U13))/(1+((196/100)^2)/U13)-((196/100)*SQRT((P13/U13)*(1-P13/U13)/U13+((196/100)^2)/(4*U13^2)))/(1+((196/100)^2)/U13))))</f>
        <v>0.003402720409</v>
      </c>
      <c r="R13" s="72">
        <f>IF(IFERROR(VLOOKUP($A13,'Налаштування'!$F$39:$K$52,6,FALSE),"ONBOARDING")&lt;&gt;"ACTIVE","",IF(U13=0,0,MIN(1,((P13/U13)+((196/100)^2)/(2*U13))/(1+((196/100)^2)/U13)+((196/100)*SQRT((P13/U13)*(1-P13/U13)/U13+((196/100)^2)/(4*U13^2)))/(1+((196/100)^2)/U13))))</f>
        <v>0.1012074627</v>
      </c>
      <c r="S13" s="72">
        <f>IFERROR(__xludf.DUMMYFUNCTION("IF(IFERROR(VLOOKUP($A13,'Налаштування'!$F$39:$K$52,6,FALSE),""ONBOARDING"")&lt;&gt;""ACTIVE"","""",IF(OR(U13="""",U13=0),0,MAX(0,(P13-IFERROR(ROWS(UNIQUE(FILTER('Реєстр'!$D$2:$D$5000,'Реєстр'!$B$2:$B$5000=$A13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13)))"),0.019230769230769232)</f>
        <v>0.01923076923</v>
      </c>
      <c r="T13" s="72">
        <f>IF(IFERROR(VLOOKUP($A13,'Налаштування'!$F$39:$K$52,6,FALSE),"ONBOARDING")&lt;&gt;"ACTIVE","",E13-S13)</f>
        <v>0</v>
      </c>
      <c r="U13" s="76">
        <f>IF(IFERROR(VLOOKUP($A13,'Налаштування'!$F$39:$K$52,6,FALSE),"ONBOARDING")&lt;&gt;"ACTIVE","",COUNTIFS('Календар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365'!$C$2:$C$5111,$A13,'Календар 365'!$D$2:$D$5111,"SYSTEMATIC_OSINT_V1"))</f>
        <v>52</v>
      </c>
      <c r="V13" s="76" t="str">
        <f>IFERROR(VLOOKUP(A13,'Налаштування'!$F$39:$K$52,4,FALSE),"UNKNOWN")</f>
        <v>READY</v>
      </c>
    </row>
    <row r="14">
      <c r="A14" s="54" t="str">
        <f>'Налаштування'!R48</f>
        <v>Кривий Ріг</v>
      </c>
      <c r="B14" s="72">
        <f>IF(IFERROR(VLOOKUP($A14,'Налаштування'!$F$39:$K$52,6,FALSE),"ONBOARDING")&lt;&gt;"ACTIVE","",IFERROR(SUMIFS('Календар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365'!$C$2:$C$5111,$A14,'Календар 365'!$D$2:$D$5111,"SYSTEMATIC_OSINT_V1")/COUNTIFS('Календар 365'!$A$2:$A$5111,"&gt;="&amp;$B$2-56,'Календар 365'!$A$2:$A$5111,"&lt;"&amp;$B$2,'Календар 365'!$B$2:$B$5111,$B$3,'Календар 365'!$C$2:$C$5111,$A14,'Календар 365'!$D$2:$D$5111,"SYSTEMATIC_OSINT_V1"),0))</f>
        <v>0</v>
      </c>
      <c r="C14" s="72">
        <f>IF(IFERROR(VLOOKUP($A14,'Налаштування'!$F$39:$K$52,6,FALSE),"ONBOARDING")&lt;&gt;"ACTIVE","",IFERROR(SUMIFS('Календар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365'!$C$2:$C$5111,$A14,'Календар 365'!$D$2:$D$5111,"SYSTEMATIC_OSINT_V1")/COUNTIFS('Календар 365'!$A$2:$A$5111,"&gt;="&amp;$B$2-90,'Календар 365'!$A$2:$A$5111,"&lt;"&amp;$B$2,'Календар 365'!$B$2:$B$5111,$B$3,'Календар 365'!$C$2:$C$5111,$A14,'Календар 365'!$D$2:$D$5111,"SYSTEMATIC_OSINT_V1"),0))</f>
        <v>0</v>
      </c>
      <c r="D14" s="72">
        <f>IF(IFERROR(VLOOKUP($A14,'Налаштування'!$F$39:$K$52,6,FALSE),"ONBOARDING")&lt;&gt;"ACTIVE","",IFERROR(SUMIFS('Календар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365'!$C$2:$C$5111,$A14,'Календар 365'!$D$2:$D$5111,"SYSTEMATIC_OSINT_V1")/COUNTIFS('Календар 365'!$A$2:$A$5111,"&gt;="&amp;$B$2-180,'Календар 365'!$A$2:$A$5111,"&lt;"&amp;$B$2,'Календар 365'!$B$2:$B$5111,$B$3,'Календар 365'!$C$2:$C$5111,$A14,'Календар 365'!$D$2:$D$5111,"SYSTEMATIC_OSINT_V1"),0))</f>
        <v>0</v>
      </c>
      <c r="E14" s="72">
        <f>IF(IFERROR(VLOOKUP($A14,'Налаштування'!$F$39:$K$52,6,FALSE),"ONBOARDING")&lt;&gt;"ACTIVE","",IFERROR(SUMIFS('Календар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365'!$C$2:$C$5111,$A14,'Календар 365'!$D$2:$D$5111,"SYSTEMATIC_OSINT_V1")/COUNTIFS('Календар 365'!$A$2:$A$5111,"&gt;="&amp;$B$2-365,'Календар 365'!$A$2:$A$5111,"&lt;"&amp;$B$2,'Календар 365'!$B$2:$B$5111,$B$3,'Календар 365'!$C$2:$C$5111,$A14,'Календар 365'!$D$2:$D$5111,"SYSTEMATIC_OSINT_V1"),0))</f>
        <v>0.01923076923</v>
      </c>
      <c r="F14" s="72">
        <f>IF(IFERROR(VLOOKUP($A14,'Налаштування'!$F$39:$K$52,6,FALSE),"ONBOARDING")&lt;&gt;"ACTIVE","",'Налаштування'!$G$6*M14+'Налаштування'!$G$7*N14)</f>
        <v>0.02554505676</v>
      </c>
      <c r="G14" s="4" t="str">
        <f>IFERROR(__xludf.DUMMYFUNCTION("IF(IFERROR(VLOOKUP($A14,'Налаштування'!$F$39:$K$52,6,FALSE),""ONBOARDING"")&lt;&gt;""ACTIVE"",""BACKFILL ""&amp;IFERROR(ROWS(UNIQUE(FILTER('Аудит покриття'!$A$2:$A$6905,'Аудит покриття'!$B$2:$B$6905=$A14,'Аудит покриття'!$C$2:$C$6905=""VERIFIED""))),0)&amp;""/365"",""Н"&amp;"емає"")"),"Немає")</f>
        <v>Немає</v>
      </c>
      <c r="H14" s="72">
        <f>IFERROR(__xludf.DUMMYFUNCTION("IF(IFERROR(VLOOKUP($A14,'Налаштування'!$F$39:$K$52,6,FALSE),""ONBOARDING"")&lt;&gt;""ACTIVE"","""",IF(OR(G14=""Немає"",REGEXMATCH(G14,""нічия"")),0,IFERROR(MAX(FILTER($C$21:$C$118,$A$21:$A$118=$A14))/SUM(FILTER($C$21:$C$118,$A$21:$A$118=$A14)),0)))"),0.0)</f>
        <v>0</v>
      </c>
      <c r="I14" s="4" t="str">
        <f>IFERROR(__xludf.DUMMYFUNCTION("IF(IFERROR(VLOOKUP($A14,'Налаштування'!$F$39:$K$52,6,FALSE),""ONBOARDING"")&lt;&gt;""ACTIVE"",""BACKFILL 365"",IF(MAX(FILTER($D$21:$D$118,$A$21:$A$118=$A14))=0,""Немає"",IF(COUNTIF(FILTER($D$21:$D$118,$A$21:$A$118=$A14),MAX(FILTER($D$21:$D$118,$A$21:$A$118=$A14"&amp;")))=1,INDEX(FILTER($B$21:$B$118,$A$21:$A$118=$A14,$D$21:$D$118=MAX(FILTER($D$21:$D$118,$A$21:$A$118=$A14))),1),TEXTJOIN(""/"",TRUE,FILTER($B$21:$B$118,$A$21:$A$118=$A14,$D$21:$D$118=MAX(FILTER($D$21:$D$118,$A$21:$A$118=$A14))))&amp;"" • по ""&amp;MAX(FILTER($D$21"&amp;":$D$118,$A$21:$A$118=$A14))&amp;"" (нічия)"")))"),"Вівторок/Четвер/Неділя • по 1 (нічия)")</f>
        <v>Вівторок/Четвер/Неділя • по 1 (нічия)</v>
      </c>
      <c r="J14" s="4" t="str">
        <f>IFERROR(__xludf.DUMMYFUNCTION("IF(IFERROR(VLOOKUP($A14,'Налаштування'!$F$39:$K$52,6,FALSE),""ONBOARDING"")&lt;&gt;""ACTIVE"",""—"",IF(OR(G14=""Немає"",I14=""Немає"",REGEXMATCH(G14,""нічия""),REGEXMATCH(I14,""нічия"")),""—"",IF(G14=I14,""без зміни"",I14&amp;"" → ""&amp;G14)))"),"—")</f>
        <v>—</v>
      </c>
      <c r="K14" s="4" t="str">
        <f>IFERROR(__xludf.DUMMYFUNCTION("IF(IFERROR(VLOOKUP($A14,'Налаштування'!$F$39:$K$52,6,FALSE),""ONBOARDING"")&lt;&gt;""ACTIVE"",""—"",IF(OR(G14=""Немає"",REGEXMATCH(G14,""нічия"")),""—"",IF(G14=$B$3,""Так"",""Ні"")))"),"—")</f>
        <v>—</v>
      </c>
      <c r="L14" s="4">
        <f>IF(IFERROR(VLOOKUP($A14,'Налаштування'!$F$39:$K$52,6,FALSE),"ONBOARDING")&lt;&gt;"ACTIVE","",SUMIFS('Календар 365'!$E$2:$E$5111,'Календар 365'!$A$2:$A$5111,"&gt;="&amp;$B$2-365,'Календар 365'!$A$2:$A$5111,"&lt;"&amp;$B$2,'Календар 365'!$C$2:$C$5111,$A14,'Календар 365'!$D$2:$D$5111,"SYSTEMATIC_OSINT_V1"))</f>
        <v>14</v>
      </c>
      <c r="M14" s="55">
        <f>IFERROR(__xludf.DUMMYFUNCTION("IF(NOT(IFERROR(VLOOKUP($A14,'Налаштування'!$F$39:$K$52,6,FALSE),""ONBOARDING"")=""ACTIVE""),"""",IFERROR(SUM(FILTER(VALUE('Календар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365'!$C$2:$C$5111=$A14,'Календар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365'!$C$2:$C$5111=$A14,'Календар 365'!$D$2:$D$5111=""SYSTEMATIC_OSINT_V1"")),0))"),0.00943049469934965)</f>
        <v>0.009430494699</v>
      </c>
      <c r="N14" s="55">
        <f>IFERROR(__xludf.DUMMYFUNCTION("IF(NOT(IFERROR(VLOOKUP($A14,'Налаштування'!$F$39:$K$52,6,FALSE),""ONBOARDING"")=""ACTIVE""),"""",IFERROR(SUM(FILTER(VALUE('Календар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365'!$C$2:$C$5111=$A14,'Календар 365'!$D$2:$D$5111=""SYSTEMATIC_OSINT_V1""))/SUM(FILTER(EXP(-LN(2)*($B$2-'Календар 365'!$A$2:$A$5111)/$D$2),'Календар 365'!$A$2:$A$5111&gt;=$B$2-365,'Календар 365'!$A$2:$A$5111&lt;$B$2,'Календар 365'!"&amp;"$C$2:$C$5111=$A14,'Календар 365'!$D$2:$D$5111=""SYSTEMATIC_OSINT_V1"")),0))"),0.041659618826463816)</f>
        <v>0.04165961883</v>
      </c>
      <c r="O14" s="76" t="str">
        <f>IF(IFERROR(VLOOKUP($A14,'Налаштування'!$F$39:$K$52,6,FALSE),"ONBOARDING")&lt;&gt;"ACTIVE","",COUNTIFS('Календар 365'!$A$2:$A$5111,"&gt;="&amp;$B$2-56,'Календар 365'!$A$2:$A$5111,"&lt;"&amp;$B$2,'Календар 365'!$B$2:$B$5111,$B$3,'Календар 365'!$C$2:$C$5111,$A14,'Календар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365'!$C$2:$C$5111,$A14,'Календар 365'!$D$2:$D$5111,"SYSTEMATIC_OSINT_V1")&amp;" • "&amp;COUNTIFS('Календар 365'!$A$2:$A$5111,"&gt;="&amp;$B$2-365,'Календар 365'!$A$2:$A$5111,"&lt;"&amp;$B$2,'Календар 365'!$B$2:$B$5111,$B$3,'Календар 365'!$C$2:$C$5111,$A14,'Календар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365'!$C$2:$C$5111,$A14,'Календар 365'!$D$2:$D$5111,"SYSTEMATIC_OSINT_V1"))</f>
        <v>0/8 • 1/52</v>
      </c>
      <c r="P14" s="76">
        <f>IF(IFERROR(VLOOKUP($A14,'Налаштування'!$F$39:$K$52,6,FALSE),"ONBOARDING")&lt;&gt;"ACTIVE","",SUMIFS('Календар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365'!$C$2:$C$5111,$A14,'Календар 365'!$D$2:$D$5111,"SYSTEMATIC_OSINT_V1"))</f>
        <v>1</v>
      </c>
      <c r="Q14" s="72">
        <f>IF(IFERROR(VLOOKUP($A14,'Налаштування'!$F$39:$K$52,6,FALSE),"ONBOARDING")&lt;&gt;"ACTIVE","",IF(U14=0,0,MAX(0,((P14/U14)+((196/100)^2)/(2*U14))/(1+((196/100)^2)/U14)-((196/100)*SQRT((P14/U14)*(1-P14/U14)/U14+((196/100)^2)/(4*U14^2)))/(1+((196/100)^2)/U14))))</f>
        <v>0.003402720409</v>
      </c>
      <c r="R14" s="72">
        <f>IF(IFERROR(VLOOKUP($A14,'Налаштування'!$F$39:$K$52,6,FALSE),"ONBOARDING")&lt;&gt;"ACTIVE","",IF(U14=0,0,MIN(1,((P14/U14)+((196/100)^2)/(2*U14))/(1+((196/100)^2)/U14)+((196/100)*SQRT((P14/U14)*(1-P14/U14)/U14+((196/100)^2)/(4*U14^2)))/(1+((196/100)^2)/U14))))</f>
        <v>0.1012074627</v>
      </c>
      <c r="S14" s="72">
        <f>IFERROR(__xludf.DUMMYFUNCTION("IF(IFERROR(VLOOKUP($A14,'Налаштування'!$F$39:$K$52,6,FALSE),""ONBOARDING"")&lt;&gt;""ACTIVE"","""",IF(OR(U14="""",U14=0),0,MAX(0,(P14-IFERROR(ROWS(UNIQUE(FILTER('Реєстр'!$D$2:$D$5000,'Реєстр'!$B$2:$B$5000=$A14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14)))"),0.019230769230769232)</f>
        <v>0.01923076923</v>
      </c>
      <c r="T14" s="72">
        <f>IF(IFERROR(VLOOKUP($A14,'Налаштування'!$F$39:$K$52,6,FALSE),"ONBOARDING")&lt;&gt;"ACTIVE","",E14-S14)</f>
        <v>0</v>
      </c>
      <c r="U14" s="76">
        <f>IF(IFERROR(VLOOKUP($A14,'Налаштування'!$F$39:$K$52,6,FALSE),"ONBOARDING")&lt;&gt;"ACTIVE","",COUNTIFS('Календар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365'!$C$2:$C$5111,$A14,'Календар 365'!$D$2:$D$5111,"SYSTEMATIC_OSINT_V1"))</f>
        <v>52</v>
      </c>
      <c r="V14" s="76" t="str">
        <f>IFERROR(VLOOKUP(A14,'Налаштування'!$F$39:$K$52,4,FALSE),"UNKNOWN")</f>
        <v>READY</v>
      </c>
    </row>
    <row r="15">
      <c r="A15" s="54" t="str">
        <f>'Налаштування'!R49</f>
        <v>Павлоград</v>
      </c>
      <c r="B15" s="72">
        <f>IF(IFERROR(VLOOKUP($A15,'Налаштування'!$F$39:$K$52,6,FALSE),"ONBOARDING")&lt;&gt;"ACTIVE","",IFERROR(SUMIFS('Календар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365'!$C$2:$C$5111,$A15,'Календар 365'!$D$2:$D$5111,"SYSTEMATIC_OSINT_V1")/COUNTIFS('Календар 365'!$A$2:$A$5111,"&gt;="&amp;$B$2-56,'Календар 365'!$A$2:$A$5111,"&lt;"&amp;$B$2,'Календар 365'!$B$2:$B$5111,$B$3,'Календар 365'!$C$2:$C$5111,$A15,'Календар 365'!$D$2:$D$5111,"SYSTEMATIC_OSINT_V1"),0))</f>
        <v>0</v>
      </c>
      <c r="C15" s="72">
        <f>IF(IFERROR(VLOOKUP($A15,'Налаштування'!$F$39:$K$52,6,FALSE),"ONBOARDING")&lt;&gt;"ACTIVE","",IFERROR(SUMIFS('Календар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365'!$C$2:$C$5111,$A15,'Календар 365'!$D$2:$D$5111,"SYSTEMATIC_OSINT_V1")/COUNTIFS('Календар 365'!$A$2:$A$5111,"&gt;="&amp;$B$2-90,'Календар 365'!$A$2:$A$5111,"&lt;"&amp;$B$2,'Календар 365'!$B$2:$B$5111,$B$3,'Календар 365'!$C$2:$C$5111,$A15,'Календар 365'!$D$2:$D$5111,"SYSTEMATIC_OSINT_V1"),0))</f>
        <v>0</v>
      </c>
      <c r="D15" s="72">
        <f>IF(IFERROR(VLOOKUP($A15,'Налаштування'!$F$39:$K$52,6,FALSE),"ONBOARDING")&lt;&gt;"ACTIVE","",IFERROR(SUMIFS('Календар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365'!$C$2:$C$5111,$A15,'Календар 365'!$D$2:$D$5111,"SYSTEMATIC_OSINT_V1")/COUNTIFS('Календар 365'!$A$2:$A$5111,"&gt;="&amp;$B$2-180,'Календар 365'!$A$2:$A$5111,"&lt;"&amp;$B$2,'Календар 365'!$B$2:$B$5111,$B$3,'Календар 365'!$C$2:$C$5111,$A15,'Календар 365'!$D$2:$D$5111,"SYSTEMATIC_OSINT_V1"),0))</f>
        <v>0</v>
      </c>
      <c r="E15" s="72">
        <f>IF(IFERROR(VLOOKUP($A15,'Налаштування'!$F$39:$K$52,6,FALSE),"ONBOARDING")&lt;&gt;"ACTIVE","",IFERROR(SUMIFS('Календар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365'!$C$2:$C$5111,$A15,'Календар 365'!$D$2:$D$5111,"SYSTEMATIC_OSINT_V1")/COUNTIFS('Календар 365'!$A$2:$A$5111,"&gt;="&amp;$B$2-365,'Календар 365'!$A$2:$A$5111,"&lt;"&amp;$B$2,'Календар 365'!$B$2:$B$5111,$B$3,'Календар 365'!$C$2:$C$5111,$A15,'Календар 365'!$D$2:$D$5111,"SYSTEMATIC_OSINT_V1"),0))</f>
        <v>0</v>
      </c>
      <c r="F15" s="72">
        <f>IF(IFERROR(VLOOKUP($A15,'Налаштування'!$F$39:$K$52,6,FALSE),"ONBOARDING")&lt;&gt;"ACTIVE","",'Налаштування'!$G$6*M15+'Налаштування'!$G$7*N15)</f>
        <v>0.003801392938</v>
      </c>
      <c r="G15" s="4" t="str">
        <f>IFERROR(__xludf.DUMMYFUNCTION("IF(IFERROR(VLOOKUP($A15,'Налаштування'!$F$39:$K$52,6,FALSE),""ONBOARDING"")&lt;&gt;""ACTIVE"",""BACKFILL ""&amp;IFERROR(ROWS(UNIQUE(FILTER('Аудит покриття'!$A$2:$A$6905,'Аудит покриття'!$B$2:$B$6905=$A15,'Аудит покриття'!$C$2:$C$6905=""VERIFIED""))),0)&amp;""/365"",""Н"&amp;"емає"")"),"Немає")</f>
        <v>Немає</v>
      </c>
      <c r="H15" s="72">
        <f>IFERROR(__xludf.DUMMYFUNCTION("IF(IFERROR(VLOOKUP($A15,'Налаштування'!$F$39:$K$52,6,FALSE),""ONBOARDING"")&lt;&gt;""ACTIVE"","""",IF(OR(G15=""Немає"",REGEXMATCH(G15,""нічия"")),0,IFERROR(MAX(FILTER($C$21:$C$118,$A$21:$A$118=$A15))/SUM(FILTER($C$21:$C$118,$A$21:$A$118=$A15)),0)))"),0.0)</f>
        <v>0</v>
      </c>
      <c r="I15" s="4" t="str">
        <f>IFERROR(__xludf.DUMMYFUNCTION("IF(IFERROR(VLOOKUP($A15,'Налаштування'!$F$39:$K$52,6,FALSE),""ONBOARDING"")&lt;&gt;""ACTIVE"",""BACKFILL 365"",IF(MAX(FILTER($D$21:$D$118,$A$21:$A$118=$A15))=0,""Немає"",IF(COUNTIF(FILTER($D$21:$D$118,$A$21:$A$118=$A15),MAX(FILTER($D$21:$D$118,$A$21:$A$118=$A15"&amp;")))=1,INDEX(FILTER($B$21:$B$118,$A$21:$A$118=$A15,$D$21:$D$118=MAX(FILTER($D$21:$D$118,$A$21:$A$118=$A15))),1),TEXTJOIN(""/"",TRUE,FILTER($B$21:$B$118,$A$21:$A$118=$A15,$D$21:$D$118=MAX(FILTER($D$21:$D$118,$A$21:$A$118=$A15))))&amp;"" • по ""&amp;MAX(FILTER($D$21"&amp;":$D$118,$A$21:$A$118=$A15))&amp;"" (нічия)"")))"),"Немає")</f>
        <v>Немає</v>
      </c>
      <c r="J15" s="4" t="str">
        <f>IFERROR(__xludf.DUMMYFUNCTION("IF(IFERROR(VLOOKUP($A15,'Налаштування'!$F$39:$K$52,6,FALSE),""ONBOARDING"")&lt;&gt;""ACTIVE"",""—"",IF(OR(G15=""Немає"",I15=""Немає"",REGEXMATCH(G15,""нічия""),REGEXMATCH(I15,""нічия"")),""—"",IF(G15=I15,""без зміни"",I15&amp;"" → ""&amp;G15)))"),"—")</f>
        <v>—</v>
      </c>
      <c r="K15" s="4" t="str">
        <f>IFERROR(__xludf.DUMMYFUNCTION("IF(IFERROR(VLOOKUP($A15,'Налаштування'!$F$39:$K$52,6,FALSE),""ONBOARDING"")&lt;&gt;""ACTIVE"",""—"",IF(OR(G15=""Немає"",REGEXMATCH(G15,""нічия"")),""—"",IF(G15=$B$3,""Так"",""Ні"")))"),"—")</f>
        <v>—</v>
      </c>
      <c r="L15" s="4">
        <f>IF(IFERROR(VLOOKUP($A15,'Налаштування'!$F$39:$K$52,6,FALSE),"ONBOARDING")&lt;&gt;"ACTIVE","",SUMIFS('Календар 365'!$E$2:$E$5111,'Календар 365'!$A$2:$A$5111,"&gt;="&amp;$B$2-365,'Календар 365'!$A$2:$A$5111,"&lt;"&amp;$B$2,'Календар 365'!$C$2:$C$5111,$A15,'Календар 365'!$D$2:$D$5111,"SYSTEMATIC_OSINT_V1"))</f>
        <v>2</v>
      </c>
      <c r="M15" s="55">
        <f>IFERROR(__xludf.DUMMYFUNCTION("IF(NOT(IFERROR(VLOOKUP($A15,'Налаштування'!$F$39:$K$52,6,FALSE),""ONBOARDING"")=""ACTIVE""),"""",IFERROR(SUM(FILTER(VALUE('Календар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365'!$C$2:$C$5111=$A15,'Календар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365'!$C$2:$C$5111=$A15,'Календар 365'!$D$2:$D$5111=""SYSTEMATIC_OSINT_V1"")),0))"),0.0)</f>
        <v>0</v>
      </c>
      <c r="N15" s="55">
        <f>IFERROR(__xludf.DUMMYFUNCTION("IF(NOT(IFERROR(VLOOKUP($A15,'Налаштування'!$F$39:$K$52,6,FALSE),""ONBOARDING"")=""ACTIVE""),"""",IFERROR(SUM(FILTER(VALUE('Календар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365'!$C$2:$C$5111=$A15,'Календар 365'!$D$2:$D$5111=""SYSTEMATIC_OSINT_V1""))/SUM(FILTER(EXP(-LN(2)*($B$2-'Календар 365'!$A$2:$A$5111)/$D$2),'Календар 365'!$A$2:$A$5111&gt;=$B$2-365,'Календар 365'!$A$2:$A$5111&lt;$B$2,'Календар 365'!"&amp;"$C$2:$C$5111=$A15,'Календар 365'!$D$2:$D$5111=""SYSTEMATIC_OSINT_V1"")),0))"),0.007602785875108927)</f>
        <v>0.007602785875</v>
      </c>
      <c r="O15" s="76" t="str">
        <f>IF(IFERROR(VLOOKUP($A15,'Налаштування'!$F$39:$K$52,6,FALSE),"ONBOARDING")&lt;&gt;"ACTIVE","",COUNTIFS('Календар 365'!$A$2:$A$5111,"&gt;="&amp;$B$2-56,'Календар 365'!$A$2:$A$5111,"&lt;"&amp;$B$2,'Календар 365'!$B$2:$B$5111,$B$3,'Календар 365'!$C$2:$C$5111,$A15,'Календар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365'!$C$2:$C$5111,$A15,'Календар 365'!$D$2:$D$5111,"SYSTEMATIC_OSINT_V1")&amp;" • "&amp;COUNTIFS('Календар 365'!$A$2:$A$5111,"&gt;="&amp;$B$2-365,'Календар 365'!$A$2:$A$5111,"&lt;"&amp;$B$2,'Календар 365'!$B$2:$B$5111,$B$3,'Календар 365'!$C$2:$C$5111,$A15,'Календар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365'!$C$2:$C$5111,$A15,'Календар 365'!$D$2:$D$5111,"SYSTEMATIC_OSINT_V1"))</f>
        <v>0/8 • 0/52</v>
      </c>
      <c r="P15" s="76">
        <f>IF(IFERROR(VLOOKUP($A15,'Налаштування'!$F$39:$K$52,6,FALSE),"ONBOARDING")&lt;&gt;"ACTIVE","",SUMIFS('Календар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365'!$C$2:$C$5111,$A15,'Календар 365'!$D$2:$D$5111,"SYSTEMATIC_OSINT_V1"))</f>
        <v>0</v>
      </c>
      <c r="Q15" s="72">
        <f>IF(IFERROR(VLOOKUP($A15,'Налаштування'!$F$39:$K$52,6,FALSE),"ONBOARDING")&lt;&gt;"ACTIVE","",IF(U15=0,0,MAX(0,((P15/U15)+((196/100)^2)/(2*U15))/(1+((196/100)^2)/U15)-((196/100)*SQRT((P15/U15)*(1-P15/U15)/U15+((196/100)^2)/(4*U15^2)))/(1+((196/100)^2)/U15))))</f>
        <v>0</v>
      </c>
      <c r="R15" s="72">
        <f>IF(IFERROR(VLOOKUP($A15,'Налаштування'!$F$39:$K$52,6,FALSE),"ONBOARDING")&lt;&gt;"ACTIVE","",IF(U15=0,0,MIN(1,((P15/U15)+((196/100)^2)/(2*U15))/(1+((196/100)^2)/U15)+((196/100)*SQRT((P15/U15)*(1-P15/U15)/U15+((196/100)^2)/(4*U15^2)))/(1+((196/100)^2)/U15))))</f>
        <v>0.06879459041</v>
      </c>
      <c r="S15" s="72">
        <f>IFERROR(__xludf.DUMMYFUNCTION("IF(IFERROR(VLOOKUP($A15,'Налаштування'!$F$39:$K$52,6,FALSE),""ONBOARDING"")&lt;&gt;""ACTIVE"","""",IF(OR(U15="""",U15=0),0,MAX(0,(P15-IFERROR(ROWS(UNIQUE(FILTER('Реєстр'!$D$2:$D$5000,'Реєстр'!$B$2:$B$5000=$A15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15)))"),0.0)</f>
        <v>0</v>
      </c>
      <c r="T15" s="72">
        <f>IF(IFERROR(VLOOKUP($A15,'Налаштування'!$F$39:$K$52,6,FALSE),"ONBOARDING")&lt;&gt;"ACTIVE","",E15-S15)</f>
        <v>0</v>
      </c>
      <c r="U15" s="76">
        <f>IF(IFERROR(VLOOKUP($A15,'Налаштування'!$F$39:$K$52,6,FALSE),"ONBOARDING")&lt;&gt;"ACTIVE","",COUNTIFS('Календар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365'!$C$2:$C$5111,$A15,'Календар 365'!$D$2:$D$5111,"SYSTEMATIC_OSINT_V1"))</f>
        <v>52</v>
      </c>
      <c r="V15" s="76" t="str">
        <f>IFERROR(VLOOKUP(A15,'Налаштування'!$F$39:$K$52,4,FALSE),"UNKNOWN")</f>
        <v>READY</v>
      </c>
    </row>
    <row r="16">
      <c r="A16" s="54" t="str">
        <f>'Налаштування'!R50</f>
        <v>Полтава</v>
      </c>
      <c r="B16" s="72">
        <f>IF(IFERROR(VLOOKUP($A16,'Налаштування'!$F$39:$K$52,6,FALSE),"ONBOARDING")&lt;&gt;"ACTIVE","",IFERROR(SUMIFS('Календар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365'!$C$2:$C$5111,$A16,'Календар 365'!$D$2:$D$5111,"SYSTEMATIC_OSINT_V1")/COUNTIFS('Календар 365'!$A$2:$A$5111,"&gt;="&amp;$B$2-56,'Календар 365'!$A$2:$A$5111,"&lt;"&amp;$B$2,'Календар 365'!$B$2:$B$5111,$B$3,'Календар 365'!$C$2:$C$5111,$A16,'Календар 365'!$D$2:$D$5111,"SYSTEMATIC_OSINT_V1"),0))</f>
        <v>0</v>
      </c>
      <c r="C16" s="72">
        <f>IF(IFERROR(VLOOKUP($A16,'Налаштування'!$F$39:$K$52,6,FALSE),"ONBOARDING")&lt;&gt;"ACTIVE","",IFERROR(SUMIFS('Календар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365'!$C$2:$C$5111,$A16,'Календар 365'!$D$2:$D$5111,"SYSTEMATIC_OSINT_V1")/COUNTIFS('Календар 365'!$A$2:$A$5111,"&gt;="&amp;$B$2-90,'Календар 365'!$A$2:$A$5111,"&lt;"&amp;$B$2,'Календар 365'!$B$2:$B$5111,$B$3,'Календар 365'!$C$2:$C$5111,$A16,'Календар 365'!$D$2:$D$5111,"SYSTEMATIC_OSINT_V1"),0))</f>
        <v>0</v>
      </c>
      <c r="D16" s="72">
        <f>IF(IFERROR(VLOOKUP($A16,'Налаштування'!$F$39:$K$52,6,FALSE),"ONBOARDING")&lt;&gt;"ACTIVE","",IFERROR(SUMIFS('Календар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365'!$C$2:$C$5111,$A16,'Календар 365'!$D$2:$D$5111,"SYSTEMATIC_OSINT_V1")/COUNTIFS('Календар 365'!$A$2:$A$5111,"&gt;="&amp;$B$2-180,'Календар 365'!$A$2:$A$5111,"&lt;"&amp;$B$2,'Календар 365'!$B$2:$B$5111,$B$3,'Календар 365'!$C$2:$C$5111,$A16,'Календар 365'!$D$2:$D$5111,"SYSTEMATIC_OSINT_V1"),0))</f>
        <v>0</v>
      </c>
      <c r="E16" s="72">
        <f>IF(IFERROR(VLOOKUP($A16,'Налаштування'!$F$39:$K$52,6,FALSE),"ONBOARDING")&lt;&gt;"ACTIVE","",IFERROR(SUMIFS('Календар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365'!$C$2:$C$5111,$A16,'Календар 365'!$D$2:$D$5111,"SYSTEMATIC_OSINT_V1")/COUNTIFS('Календар 365'!$A$2:$A$5111,"&gt;="&amp;$B$2-365,'Календар 365'!$A$2:$A$5111,"&lt;"&amp;$B$2,'Календар 365'!$B$2:$B$5111,$B$3,'Календар 365'!$C$2:$C$5111,$A16,'Календар 365'!$D$2:$D$5111,"SYSTEMATIC_OSINT_V1"),0))</f>
        <v>0</v>
      </c>
      <c r="F16" s="72">
        <f>IF(IFERROR(VLOOKUP($A16,'Налаштування'!$F$39:$K$52,6,FALSE),"ONBOARDING")&lt;&gt;"ACTIVE","",'Налаштування'!$G$6*M16+'Налаштування'!$G$7*N16)</f>
        <v>0.009104749113</v>
      </c>
      <c r="G16" s="4" t="str">
        <f>IFERROR(__xludf.DUMMYFUNCTION("IF(IFERROR(VLOOKUP($A16,'Налаштування'!$F$39:$K$52,6,FALSE),""ONBOARDING"")&lt;&gt;""ACTIVE"",""BACKFILL ""&amp;IFERROR(ROWS(UNIQUE(FILTER('Аудит покриття'!$A$2:$A$6905,'Аудит покриття'!$B$2:$B$6905=$A16,'Аудит покриття'!$C$2:$C$6905=""VERIFIED""))),0)&amp;""/365"",""Н"&amp;"емає"")"),"Немає")</f>
        <v>Немає</v>
      </c>
      <c r="H16" s="72">
        <f>IFERROR(__xludf.DUMMYFUNCTION("IF(IFERROR(VLOOKUP($A16,'Налаштування'!$F$39:$K$52,6,FALSE),""ONBOARDING"")&lt;&gt;""ACTIVE"","""",IF(OR(G16=""Немає"",REGEXMATCH(G16,""нічия"")),0,IFERROR(MAX(FILTER($C$21:$C$118,$A$21:$A$118=$A16))/SUM(FILTER($C$21:$C$118,$A$21:$A$118=$A16)),0)))"),0.0)</f>
        <v>0</v>
      </c>
      <c r="I16" s="4" t="str">
        <f>IFERROR(__xludf.DUMMYFUNCTION("IF(IFERROR(VLOOKUP($A16,'Налаштування'!$F$39:$K$52,6,FALSE),""ONBOARDING"")&lt;&gt;""ACTIVE"",""BACKFILL 365"",IF(MAX(FILTER($D$21:$D$118,$A$21:$A$118=$A16))=0,""Немає"",IF(COUNTIF(FILTER($D$21:$D$118,$A$21:$A$118=$A16),MAX(FILTER($D$21:$D$118,$A$21:$A$118=$A16"&amp;")))=1,INDEX(FILTER($B$21:$B$118,$A$21:$A$118=$A16,$D$21:$D$118=MAX(FILTER($D$21:$D$118,$A$21:$A$118=$A16))),1),TEXTJOIN(""/"",TRUE,FILTER($B$21:$B$118,$A$21:$A$118=$A16,$D$21:$D$118=MAX(FILTER($D$21:$D$118,$A$21:$A$118=$A16))))&amp;"" • по ""&amp;MAX(FILTER($D$21"&amp;":$D$118,$A$21:$A$118=$A16))&amp;"" (нічия)"")))"),"Середа")</f>
        <v>Середа</v>
      </c>
      <c r="J16" s="4" t="str">
        <f>IFERROR(__xludf.DUMMYFUNCTION("IF(IFERROR(VLOOKUP($A16,'Налаштування'!$F$39:$K$52,6,FALSE),""ONBOARDING"")&lt;&gt;""ACTIVE"",""—"",IF(OR(G16=""Немає"",I16=""Немає"",REGEXMATCH(G16,""нічия""),REGEXMATCH(I16,""нічия"")),""—"",IF(G16=I16,""без зміни"",I16&amp;"" → ""&amp;G16)))"),"—")</f>
        <v>—</v>
      </c>
      <c r="K16" s="4" t="str">
        <f>IFERROR(__xludf.DUMMYFUNCTION("IF(IFERROR(VLOOKUP($A16,'Налаштування'!$F$39:$K$52,6,FALSE),""ONBOARDING"")&lt;&gt;""ACTIVE"",""—"",IF(OR(G16=""Немає"",REGEXMATCH(G16,""нічия"")),""—"",IF(G16=$B$3,""Так"",""Ні"")))"),"—")</f>
        <v>—</v>
      </c>
      <c r="L16" s="4">
        <f>IF(IFERROR(VLOOKUP($A16,'Налаштування'!$F$39:$K$52,6,FALSE),"ONBOARDING")&lt;&gt;"ACTIVE","",SUMIFS('Календар 365'!$E$2:$E$5111,'Календар 365'!$A$2:$A$5111,"&gt;="&amp;$B$2-365,'Календар 365'!$A$2:$A$5111,"&lt;"&amp;$B$2,'Календар 365'!$C$2:$C$5111,$A16,'Календар 365'!$D$2:$D$5111,"SYSTEMATIC_OSINT_V1"))</f>
        <v>5</v>
      </c>
      <c r="M16" s="55">
        <f>IFERROR(__xludf.DUMMYFUNCTION("IF(NOT(IFERROR(VLOOKUP($A16,'Налаштування'!$F$39:$K$52,6,FALSE),""ONBOARDING"")=""ACTIVE""),"""",IFERROR(SUM(FILTER(VALUE('Календар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365'!$C$2:$C$5111=$A16,'Календар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365'!$C$2:$C$5111=$A16,'Календар 365'!$D$2:$D$5111=""SYSTEMATIC_OSINT_V1"")),0))"),0.0)</f>
        <v>0</v>
      </c>
      <c r="N16" s="55">
        <f>IFERROR(__xludf.DUMMYFUNCTION("IF(NOT(IFERROR(VLOOKUP($A16,'Налаштування'!$F$39:$K$52,6,FALSE),""ONBOARDING"")=""ACTIVE""),"""",IFERROR(SUM(FILTER(VALUE('Календар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365'!$C$2:$C$5111=$A16,'Календар 365'!$D$2:$D$5111=""SYSTEMATIC_OSINT_V1""))/SUM(FILTER(EXP(-LN(2)*($B$2-'Календар 365'!$A$2:$A$5111)/$D$2),'Календар 365'!$A$2:$A$5111&gt;=$B$2-365,'Календар 365'!$A$2:$A$5111&lt;$B$2,'Календар 365'!"&amp;"$C$2:$C$5111=$A16,'Календар 365'!$D$2:$D$5111=""SYSTEMATIC_OSINT_V1"")),0))"),0.018209498225851425)</f>
        <v>0.01820949823</v>
      </c>
      <c r="O16" s="76" t="str">
        <f>IF(IFERROR(VLOOKUP($A16,'Налаштування'!$F$39:$K$52,6,FALSE),"ONBOARDING")&lt;&gt;"ACTIVE","",COUNTIFS('Календар 365'!$A$2:$A$5111,"&gt;="&amp;$B$2-56,'Календар 365'!$A$2:$A$5111,"&lt;"&amp;$B$2,'Календар 365'!$B$2:$B$5111,$B$3,'Календар 365'!$C$2:$C$5111,$A16,'Календар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365'!$C$2:$C$5111,$A16,'Календар 365'!$D$2:$D$5111,"SYSTEMATIC_OSINT_V1")&amp;" • "&amp;COUNTIFS('Календар 365'!$A$2:$A$5111,"&gt;="&amp;$B$2-365,'Календар 365'!$A$2:$A$5111,"&lt;"&amp;$B$2,'Календар 365'!$B$2:$B$5111,$B$3,'Календар 365'!$C$2:$C$5111,$A16,'Календар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365'!$C$2:$C$5111,$A16,'Календар 365'!$D$2:$D$5111,"SYSTEMATIC_OSINT_V1"))</f>
        <v>0/6 • 0/50</v>
      </c>
      <c r="P16" s="76">
        <f>IF(IFERROR(VLOOKUP($A16,'Налаштування'!$F$39:$K$52,6,FALSE),"ONBOARDING")&lt;&gt;"ACTIVE","",SUMIFS('Календар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365'!$C$2:$C$5111,$A16,'Календар 365'!$D$2:$D$5111,"SYSTEMATIC_OSINT_V1"))</f>
        <v>0</v>
      </c>
      <c r="Q16" s="72">
        <f>IF(IFERROR(VLOOKUP($A16,'Налаштування'!$F$39:$K$52,6,FALSE),"ONBOARDING")&lt;&gt;"ACTIVE","",IF(U16=0,0,MAX(0,((P16/U16)+((196/100)^2)/(2*U16))/(1+((196/100)^2)/U16)-((196/100)*SQRT((P16/U16)*(1-P16/U16)/U16+((196/100)^2)/(4*U16^2)))/(1+((196/100)^2)/U16))))</f>
        <v>0</v>
      </c>
      <c r="R16" s="72">
        <f>IF(IFERROR(VLOOKUP($A16,'Налаштування'!$F$39:$K$52,6,FALSE),"ONBOARDING")&lt;&gt;"ACTIVE","",IF(U16=0,0,MIN(1,((P16/U16)+((196/100)^2)/(2*U16))/(1+((196/100)^2)/U16)+((196/100)*SQRT((P16/U16)*(1-P16/U16)/U16+((196/100)^2)/(4*U16^2)))/(1+((196/100)^2)/U16))))</f>
        <v>0.07135003417</v>
      </c>
      <c r="S16" s="72">
        <f>IFERROR(__xludf.DUMMYFUNCTION("IF(IFERROR(VLOOKUP($A16,'Налаштування'!$F$39:$K$52,6,FALSE),""ONBOARDING"")&lt;&gt;""ACTIVE"","""",IF(OR(U16="""",U16=0),0,MAX(0,(P16-IFERROR(ROWS(UNIQUE(FILTER('Реєстр'!$D$2:$D$5000,'Реєстр'!$B$2:$B$5000=$A16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16)))"),0.0)</f>
        <v>0</v>
      </c>
      <c r="T16" s="72">
        <f>IF(IFERROR(VLOOKUP($A16,'Налаштування'!$F$39:$K$52,6,FALSE),"ONBOARDING")&lt;&gt;"ACTIVE","",E16-S16)</f>
        <v>0</v>
      </c>
      <c r="U16" s="76">
        <f>IF(IFERROR(VLOOKUP($A16,'Налаштування'!$F$39:$K$52,6,FALSE),"ONBOARDING")&lt;&gt;"ACTIVE","",COUNTIFS('Календар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365'!$C$2:$C$5111,$A16,'Календар 365'!$D$2:$D$5111,"SYSTEMATIC_OSINT_V1"))</f>
        <v>50</v>
      </c>
      <c r="V16" s="76" t="str">
        <f>IFERROR(VLOOKUP(A16,'Налаштування'!$F$39:$K$52,4,FALSE),"UNKNOWN")</f>
        <v>READY</v>
      </c>
    </row>
    <row r="17">
      <c r="A17" s="2" t="str">
        <f>'Налаштування'!R51</f>
        <v>Суми</v>
      </c>
      <c r="B17" s="72">
        <f>IF(IFERROR(VLOOKUP($A17,'Налаштування'!$F$39:$K$52,6,FALSE),"ONBOARDING")&lt;&gt;"ACTIVE","",IFERROR(SUMIFS('Календар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365'!$C$2:$C$5111,$A17,'Календар 365'!$D$2:$D$5111,"SYSTEMATIC_OSINT_V1")/COUNTIFS('Календар 365'!$A$2:$A$5111,"&gt;="&amp;$B$2-56,'Календар 365'!$A$2:$A$5111,"&lt;"&amp;$B$2,'Календар 365'!$B$2:$B$5111,$B$3,'Календар 365'!$C$2:$C$5111,$A17,'Календар 365'!$D$2:$D$5111,"SYSTEMATIC_OSINT_V1"),0))</f>
        <v>0</v>
      </c>
      <c r="C17" s="72">
        <f>IF(IFERROR(VLOOKUP($A17,'Налаштування'!$F$39:$K$52,6,FALSE),"ONBOARDING")&lt;&gt;"ACTIVE","",IFERROR(SUMIFS('Календар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365'!$C$2:$C$5111,$A17,'Календар 365'!$D$2:$D$5111,"SYSTEMATIC_OSINT_V1")/COUNTIFS('Календар 365'!$A$2:$A$5111,"&gt;="&amp;$B$2-90,'Календар 365'!$A$2:$A$5111,"&lt;"&amp;$B$2,'Календар 365'!$B$2:$B$5111,$B$3,'Календар 365'!$C$2:$C$5111,$A17,'Календар 365'!$D$2:$D$5111,"SYSTEMATIC_OSINT_V1"),0))</f>
        <v>0</v>
      </c>
      <c r="D17" s="72">
        <f>IF(IFERROR(VLOOKUP($A17,'Налаштування'!$F$39:$K$52,6,FALSE),"ONBOARDING")&lt;&gt;"ACTIVE","",IFERROR(SUMIFS('Календар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365'!$C$2:$C$5111,$A17,'Календар 365'!$D$2:$D$5111,"SYSTEMATIC_OSINT_V1")/COUNTIFS('Календар 365'!$A$2:$A$5111,"&gt;="&amp;$B$2-180,'Календар 365'!$A$2:$A$5111,"&lt;"&amp;$B$2,'Календар 365'!$B$2:$B$5111,$B$3,'Календар 365'!$C$2:$C$5111,$A17,'Календар 365'!$D$2:$D$5111,"SYSTEMATIC_OSINT_V1"),0))</f>
        <v>0</v>
      </c>
      <c r="E17" s="72">
        <f>IF(IFERROR(VLOOKUP($A17,'Налаштування'!$F$39:$K$52,6,FALSE),"ONBOARDING")&lt;&gt;"ACTIVE","",IFERROR(SUMIFS('Календар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365'!$C$2:$C$5111,$A17,'Календар 365'!$D$2:$D$5111,"SYSTEMATIC_OSINT_V1")/COUNTIFS('Календар 365'!$A$2:$A$5111,"&gt;="&amp;$B$2-365,'Календар 365'!$A$2:$A$5111,"&lt;"&amp;$B$2,'Календар 365'!$B$2:$B$5111,$B$3,'Календар 365'!$C$2:$C$5111,$A17,'Календар 365'!$D$2:$D$5111,"SYSTEMATIC_OSINT_V1"),0))</f>
        <v>0</v>
      </c>
      <c r="F17" s="72">
        <f>IF(IFERROR(VLOOKUP($A17,'Налаштування'!$F$39:$K$52,6,FALSE),"ONBOARDING")&lt;&gt;"ACTIVE","",'Налаштування'!$G$6*M17+'Налаштування'!$G$7*N17)</f>
        <v>0.0003581650019</v>
      </c>
      <c r="G17" s="4" t="str">
        <f>IFERROR(__xludf.DUMMYFUNCTION("IF(IFERROR(VLOOKUP($A17,'Налаштування'!$F$39:$K$52,6,FALSE),""ONBOARDING"")&lt;&gt;""ACTIVE"",""BACKFILL ""&amp;IFERROR(ROWS(UNIQUE(FILTER('Аудит покриття'!$A$2:$A$6905,'Аудит покриття'!$B$2:$B$6905=$A17,'Аудит покриття'!$C$2:$C$6905=""VERIFIED""))),0)&amp;""/365"",""Н"&amp;"емає"")"),"Немає")</f>
        <v>Немає</v>
      </c>
      <c r="H17" s="72">
        <f>IFERROR(__xludf.DUMMYFUNCTION("IF(IFERROR(VLOOKUP($A17,'Налаштування'!$F$39:$K$52,6,FALSE),""ONBOARDING"")&lt;&gt;""ACTIVE"","""",IF(OR(G17=""Немає"",REGEXMATCH(G17,""нічия"")),0,IFERROR(MAX(FILTER($C$21:$C$118,$A$21:$A$118=$A17))/SUM(FILTER($C$21:$C$118,$A$21:$A$118=$A17)),0)))"),0.0)</f>
        <v>0</v>
      </c>
      <c r="I17" s="4" t="str">
        <f>IFERROR(__xludf.DUMMYFUNCTION("IF(IFERROR(VLOOKUP($A17,'Налаштування'!$F$39:$K$52,6,FALSE),""ONBOARDING"")&lt;&gt;""ACTIVE"",""BACKFILL 365"",IF(MAX(FILTER($D$21:$D$118,$A$21:$A$118=$A17))=0,""Немає"",IF(COUNTIF(FILTER($D$21:$D$118,$A$21:$A$118=$A17),MAX(FILTER($D$21:$D$118,$A$21:$A$118=$A17"&amp;")))=1,INDEX(FILTER($B$21:$B$118,$A$21:$A$118=$A17,$D$21:$D$118=MAX(FILTER($D$21:$D$118,$A$21:$A$118=$A17))),1),TEXTJOIN(""/"",TRUE,FILTER($B$21:$B$118,$A$21:$A$118=$A17,$D$21:$D$118=MAX(FILTER($D$21:$D$118,$A$21:$A$118=$A17))))&amp;"" • по ""&amp;MAX(FILTER($D$21"&amp;":$D$118,$A$21:$A$118=$A17))&amp;"" (нічия)"")))"),"Немає")</f>
        <v>Немає</v>
      </c>
      <c r="J17" s="4" t="str">
        <f>IFERROR(__xludf.DUMMYFUNCTION("IF(IFERROR(VLOOKUP($A17,'Налаштування'!$F$39:$K$52,6,FALSE),""ONBOARDING"")&lt;&gt;""ACTIVE"",""—"",IF(OR(G17=""Немає"",I17=""Немає"",REGEXMATCH(G17,""нічия""),REGEXMATCH(I17,""нічия"")),""—"",IF(G17=I17,""без зміни"",I17&amp;"" → ""&amp;G17)))"),"—")</f>
        <v>—</v>
      </c>
      <c r="K17" s="4" t="str">
        <f>IFERROR(__xludf.DUMMYFUNCTION("IF(IFERROR(VLOOKUP($A17,'Налаштування'!$F$39:$K$52,6,FALSE),""ONBOARDING"")&lt;&gt;""ACTIVE"",""—"",IF(OR(G17=""Немає"",REGEXMATCH(G17,""нічия"")),""—"",IF(G17=$B$3,""Так"",""Ні"")))"),"—")</f>
        <v>—</v>
      </c>
      <c r="L17" s="4">
        <f>IF(IFERROR(VLOOKUP($A17,'Налаштування'!$F$39:$K$52,6,FALSE),"ONBOARDING")&lt;&gt;"ACTIVE","",SUMIFS('Календар 365'!$E$2:$E$5111,'Календар 365'!$A$2:$A$5111,"&gt;="&amp;$B$2-365,'Календар 365'!$A$2:$A$5111,"&lt;"&amp;$B$2,'Календар 365'!$C$2:$C$5111,$A17,'Календар 365'!$D$2:$D$5111,"SYSTEMATIC_OSINT_V1"))</f>
        <v>1</v>
      </c>
      <c r="M17" s="55">
        <f>IFERROR(__xludf.DUMMYFUNCTION("IF(NOT(IFERROR(VLOOKUP($A17,'Налаштування'!$F$39:$K$52,6,FALSE),""ONBOARDING"")=""ACTIVE""),"""",IFERROR(SUM(FILTER(VALUE('Календар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365'!$C$2:$C$5111=$A17,'Календар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365'!$C$2:$C$5111=$A17,'Календар 365'!$D$2:$D$5111=""SYSTEMATIC_OSINT_V1"")),0))"),0.0)</f>
        <v>0</v>
      </c>
      <c r="N17" s="55">
        <f>IFERROR(__xludf.DUMMYFUNCTION("IF(NOT(IFERROR(VLOOKUP($A17,'Налаштування'!$F$39:$K$52,6,FALSE),""ONBOARDING"")=""ACTIVE""),"""",IFERROR(SUM(FILTER(VALUE('Календар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365'!$C$2:$C$5111=$A17,'Календар 365'!$D$2:$D$5111=""SYSTEMATIC_OSINT_V1""))/SUM(FILTER(EXP(-LN(2)*($B$2-'Календар 365'!$A$2:$A$5111)/$D$2),'Календар 365'!$A$2:$A$5111&gt;=$B$2-365,'Календар 365'!$A$2:$A$5111&lt;$B$2,'Календар 365'!"&amp;"$C$2:$C$5111=$A17,'Календар 365'!$D$2:$D$5111=""SYSTEMATIC_OSINT_V1"")),0))"),7.163300038957977E-4)</f>
        <v>0.0007163300039</v>
      </c>
      <c r="O17" s="76" t="str">
        <f>IF(IFERROR(VLOOKUP($A17,'Налаштування'!$F$39:$K$52,6,FALSE),"ONBOARDING")&lt;&gt;"ACTIVE","",COUNTIFS('Календар 365'!$A$2:$A$5111,"&gt;="&amp;$B$2-56,'Календар 365'!$A$2:$A$5111,"&lt;"&amp;$B$2,'Календар 365'!$B$2:$B$5111,$B$3,'Календар 365'!$C$2:$C$5111,$A17,'Календар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365'!$C$2:$C$5111,$A17,'Календар 365'!$D$2:$D$5111,"SYSTEMATIC_OSINT_V1")&amp;" • "&amp;COUNTIFS('Календар 365'!$A$2:$A$5111,"&gt;="&amp;$B$2-365,'Календар 365'!$A$2:$A$5111,"&lt;"&amp;$B$2,'Календар 365'!$B$2:$B$5111,$B$3,'Календар 365'!$C$2:$C$5111,$A17,'Календар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365'!$C$2:$C$5111,$A17,'Календар 365'!$D$2:$D$5111,"SYSTEMATIC_OSINT_V1"))</f>
        <v>0/8 • 0/52</v>
      </c>
      <c r="P17" s="76">
        <f>IF(IFERROR(VLOOKUP($A17,'Налаштування'!$F$39:$K$52,6,FALSE),"ONBOARDING")&lt;&gt;"ACTIVE","",SUMIFS('Календар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365'!$C$2:$C$5111,$A17,'Календар 365'!$D$2:$D$5111,"SYSTEMATIC_OSINT_V1"))</f>
        <v>0</v>
      </c>
      <c r="Q17" s="72">
        <f>IF(IFERROR(VLOOKUP($A17,'Налаштування'!$F$39:$K$52,6,FALSE),"ONBOARDING")&lt;&gt;"ACTIVE","",IF(U17=0,0,MAX(0,((P17/U17)+((196/100)^2)/(2*U17))/(1+((196/100)^2)/U17)-((196/100)*SQRT((P17/U17)*(1-P17/U17)/U17+((196/100)^2)/(4*U17^2)))/(1+((196/100)^2)/U17))))</f>
        <v>0</v>
      </c>
      <c r="R17" s="72">
        <f>IF(IFERROR(VLOOKUP($A17,'Налаштування'!$F$39:$K$52,6,FALSE),"ONBOARDING")&lt;&gt;"ACTIVE","",IF(U17=0,0,MIN(1,((P17/U17)+((196/100)^2)/(2*U17))/(1+((196/100)^2)/U17)+((196/100)*SQRT((P17/U17)*(1-P17/U17)/U17+((196/100)^2)/(4*U17^2)))/(1+((196/100)^2)/U17))))</f>
        <v>0.06879459041</v>
      </c>
      <c r="S17" s="72">
        <f>IFERROR(__xludf.DUMMYFUNCTION("IF(IFERROR(VLOOKUP($A17,'Налаштування'!$F$39:$K$52,6,FALSE),""ONBOARDING"")&lt;&gt;""ACTIVE"","""",IF(OR(U17="""",U17=0),0,MAX(0,(P17-IFERROR(ROWS(UNIQUE(FILTER('Реєстр'!$D$2:$D$5000,'Реєстр'!$B$2:$B$5000=$A17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17)))"),0.0)</f>
        <v>0</v>
      </c>
      <c r="T17" s="72">
        <f>IF(IFERROR(VLOOKUP($A17,'Налаштування'!$F$39:$K$52,6,FALSE),"ONBOARDING")&lt;&gt;"ACTIVE","",E17-S17)</f>
        <v>0</v>
      </c>
      <c r="U17" s="76">
        <f>IF(IFERROR(VLOOKUP($A17,'Налаштування'!$F$39:$K$52,6,FALSE),"ONBOARDING")&lt;&gt;"ACTIVE","",COUNTIFS('Календар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365'!$C$2:$C$5111,$A17,'Календар 365'!$D$2:$D$5111,"SYSTEMATIC_OSINT_V1"))</f>
        <v>52</v>
      </c>
      <c r="V17" s="76" t="str">
        <f>IFERROR(VLOOKUP(A17,'Налаштування'!$F$39:$K$52,4,FALSE),"UNKNOWN")</f>
        <v>READY</v>
      </c>
    </row>
    <row r="18">
      <c r="A18" s="2" t="str">
        <f>'Налаштування'!R52</f>
        <v>Кременчук</v>
      </c>
      <c r="B18" s="72">
        <f>IF(IFERROR(VLOOKUP($A18,'Налаштування'!$F$39:$K$52,6,FALSE),"ONBOARDING")&lt;&gt;"ACTIVE","",IFERROR(SUMIFS('Календар 365'!$E$2:$E$5111,'Календар 365'!$A$2:$A$5111,"&gt;="&amp;$B$2-56,'Календар 365'!$A$2:$A$5111,"&lt;"&amp;$B$2,'Календар 365'!$B$2:$B$5111,$B$3,'Календар 365'!$C$2:$C$5111,$A18,'Календар 365'!$D$2:$D$5111,"SYSTEMATIC_OSINT_V1")/COUNTIFS('Календар 365'!$A$2:$A$5111,"&gt;="&amp;$B$2-56,'Календар 365'!$A$2:$A$5111,"&lt;"&amp;$B$2,'Календар 365'!$B$2:$B$5111,$B$3,'Календар 365'!$C$2:$C$5111,$A18,'Календар 365'!$D$2:$D$5111,"SYSTEMATIC_OSINT_V1"),0))</f>
        <v>0</v>
      </c>
      <c r="C18" s="72">
        <f>IF(IFERROR(VLOOKUP($A18,'Налаштування'!$F$39:$K$52,6,FALSE),"ONBOARDING")&lt;&gt;"ACTIVE","",IFERROR(SUMIFS('Календар 365'!$E$2:$E$5111,'Календар 365'!$A$2:$A$5111,"&gt;="&amp;$B$2-90,'Календар 365'!$A$2:$A$5111,"&lt;"&amp;$B$2,'Календар 365'!$B$2:$B$5111,$B$3,'Календар 365'!$C$2:$C$5111,$A18,'Календар 365'!$D$2:$D$5111,"SYSTEMATIC_OSINT_V1")/COUNTIFS('Календар 365'!$A$2:$A$5111,"&gt;="&amp;$B$2-90,'Календар 365'!$A$2:$A$5111,"&lt;"&amp;$B$2,'Календар 365'!$B$2:$B$5111,$B$3,'Календар 365'!$C$2:$C$5111,$A18,'Календар 365'!$D$2:$D$5111,"SYSTEMATIC_OSINT_V1"),0))</f>
        <v>0</v>
      </c>
      <c r="D18" s="72">
        <f>IF(IFERROR(VLOOKUP($A18,'Налаштування'!$F$39:$K$52,6,FALSE),"ONBOARDING")&lt;&gt;"ACTIVE","",IFERROR(SUMIFS('Календар 365'!$E$2:$E$5111,'Календар 365'!$A$2:$A$5111,"&gt;="&amp;$B$2-180,'Календар 365'!$A$2:$A$5111,"&lt;"&amp;$B$2,'Календар 365'!$B$2:$B$5111,$B$3,'Календар 365'!$C$2:$C$5111,$A18,'Календар 365'!$D$2:$D$5111,"SYSTEMATIC_OSINT_V1")/COUNTIFS('Календар 365'!$A$2:$A$5111,"&gt;="&amp;$B$2-180,'Календар 365'!$A$2:$A$5111,"&lt;"&amp;$B$2,'Календар 365'!$B$2:$B$5111,$B$3,'Календар 365'!$C$2:$C$5111,$A18,'Календар 365'!$D$2:$D$5111,"SYSTEMATIC_OSINT_V1"),0))</f>
        <v>0</v>
      </c>
      <c r="E18" s="72">
        <f>IF(IFERROR(VLOOKUP($A18,'Налаштування'!$F$39:$K$52,6,FALSE),"ONBOARDING")&lt;&gt;"ACTIVE","",IFERROR(SUMIFS('Календар 365'!$E$2:$E$5111,'Календар 365'!$A$2:$A$5111,"&gt;="&amp;$B$2-365,'Календар 365'!$A$2:$A$5111,"&lt;"&amp;$B$2,'Календар 365'!$B$2:$B$5111,$B$3,'Календар 365'!$C$2:$C$5111,$A18,'Календар 365'!$D$2:$D$5111,"SYSTEMATIC_OSINT_V1")/COUNTIFS('Календар 365'!$A$2:$A$5111,"&gt;="&amp;$B$2-365,'Календар 365'!$A$2:$A$5111,"&lt;"&amp;$B$2,'Календар 365'!$B$2:$B$5111,$B$3,'Календар 365'!$C$2:$C$5111,$A18,'Календар 365'!$D$2:$D$5111,"SYSTEMATIC_OSINT_V1"),0))</f>
        <v>0</v>
      </c>
      <c r="F18" s="72">
        <f>IF(IFERROR(VLOOKUP($A18,'Налаштування'!$F$39:$K$52,6,FALSE),"ONBOARDING")&lt;&gt;"ACTIVE","",'Налаштування'!$G$6*M18+'Налаштування'!$G$7*N18)</f>
        <v>0.01491086071</v>
      </c>
      <c r="G18" s="4" t="str">
        <f>IFERROR(__xludf.DUMMYFUNCTION("IF(IFERROR(VLOOKUP($A18,'Налаштування'!$F$39:$K$52,6,FALSE),""ONBOARDING"")&lt;&gt;""ACTIVE"",""BACKFILL ""&amp;IFERROR(ROWS(UNIQUE(FILTER('Аудит покриття'!$A$2:$A$6905,'Аудит покриття'!$B$2:$B$6905=$A18,'Аудит покриття'!$C$2:$C$6905=""VERIFIED""))),0)&amp;""/365"",""Н"&amp;"емає"")"),"Немає")</f>
        <v>Немає</v>
      </c>
      <c r="H18" s="72">
        <f>IFERROR(__xludf.DUMMYFUNCTION("IF(IFERROR(VLOOKUP($A18,'Налаштування'!$F$39:$K$52,6,FALSE),""ONBOARDING"")&lt;&gt;""ACTIVE"","""",IF(OR(G18=""Немає"",REGEXMATCH(G18,""нічия"")),0,IFERROR(MAX(FILTER($C$21:$C$118,$A$21:$A$118=$A18))/SUM(FILTER($C$21:$C$118,$A$21:$A$118=$A18)),0)))"),0.0)</f>
        <v>0</v>
      </c>
      <c r="I18" s="4" t="str">
        <f>IFERROR(__xludf.DUMMYFUNCTION("IF(IFERROR(VLOOKUP($A18,'Налаштування'!$F$39:$K$52,6,FALSE),""ONBOARDING"")&lt;&gt;""ACTIVE"",""BACKFILL 365"",IF(MAX(FILTER($D$21:$D$118,$A$21:$A$118=$A18))=0,""Немає"",IF(COUNTIF(FILTER($D$21:$D$118,$A$21:$A$118=$A18),MAX(FILTER($D$21:$D$118,$A$21:$A$118=$A18"&amp;")))=1,INDEX(FILTER($B$21:$B$118,$A$21:$A$118=$A18,$D$21:$D$118=MAX(FILTER($D$21:$D$118,$A$21:$A$118=$A18))),1),TEXTJOIN(""/"",TRUE,FILTER($B$21:$B$118,$A$21:$A$118=$A18,$D$21:$D$118=MAX(FILTER($D$21:$D$118,$A$21:$A$118=$A18))))&amp;"" • по ""&amp;MAX(FILTER($D$21"&amp;":$D$118,$A$21:$A$118=$A18))&amp;"" (нічия)"")))"),"П’ятниця/Неділя • по 1 (нічия)")</f>
        <v>П’ятниця/Неділя • по 1 (нічия)</v>
      </c>
      <c r="J18" s="4" t="str">
        <f>IFERROR(__xludf.DUMMYFUNCTION("IF(IFERROR(VLOOKUP($A18,'Налаштування'!$F$39:$K$52,6,FALSE),""ONBOARDING"")&lt;&gt;""ACTIVE"",""—"",IF(OR(G18=""Немає"",I18=""Немає"",REGEXMATCH(G18,""нічия""),REGEXMATCH(I18,""нічия"")),""—"",IF(G18=I18,""без зміни"",I18&amp;"" → ""&amp;G18)))"),"—")</f>
        <v>—</v>
      </c>
      <c r="K18" s="4" t="str">
        <f>IFERROR(__xludf.DUMMYFUNCTION("IF(IFERROR(VLOOKUP($A18,'Налаштування'!$F$39:$K$52,6,FALSE),""ONBOARDING"")&lt;&gt;""ACTIVE"",""—"",IF(OR(G18=""Немає"",REGEXMATCH(G18,""нічия"")),""—"",IF(G18=$B$3,""Так"",""Ні"")))"),"—")</f>
        <v>—</v>
      </c>
      <c r="L18" s="4">
        <f>IF(IFERROR(VLOOKUP($A18,'Налаштування'!$F$39:$K$52,6,FALSE),"ONBOARDING")&lt;&gt;"ACTIVE","",SUMIFS('Календар 365'!$E$2:$E$5111,'Календар 365'!$A$2:$A$5111,"&gt;="&amp;$B$2-365,'Календар 365'!$A$2:$A$5111,"&lt;"&amp;$B$2,'Календар 365'!$C$2:$C$5111,$A18,'Календар 365'!$D$2:$D$5111,"SYSTEMATIC_OSINT_V1"))</f>
        <v>8</v>
      </c>
      <c r="M18" s="55">
        <f>IFERROR(__xludf.DUMMYFUNCTION("IF(NOT(IFERROR(VLOOKUP($A18,'Налаштування'!$F$39:$K$52,6,FALSE),""ONBOARDING"")=""ACTIVE""),"""",IFERROR(SUM(FILTER(VALUE('Календар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365'!$B$2:$B$5111=$B$3,'Календар 365'!$C$2:$C$5111=$A18,'Календар 365'!$D$2:$D$5111=""SYSTEMATIC_OSINT_V1""))/SUM(FILTER(EXP(-LN(2)*($B$2-'Календар 365'!$A$2:$A$5111)/$D$2),'Календар 365'!$A$2:$A$5111&gt;=$B$2-365,'Календар 365'!"&amp;"$A$2:$A$5111&lt;$B$2,'Календар 365'!$B$2:$B$5111=$B$3,'Календар 365'!$C$2:$C$5111=$A18,'Календар 365'!$D$2:$D$5111=""SYSTEMATIC_OSINT_V1"")),0))"),0.0)</f>
        <v>0</v>
      </c>
      <c r="N18" s="55">
        <f>IFERROR(__xludf.DUMMYFUNCTION("IF(NOT(IFERROR(VLOOKUP($A18,'Налаштування'!$F$39:$K$52,6,FALSE),""ONBOARDING"")=""ACTIVE""),"""",IFERROR(SUM(FILTER(VALUE('Календар 365'!$E$2:$E$5111)*EXP(-LN(2)*($B$2-'Календар 365'!$A$2:$A$5111)/$D$2),'Календар 365'!$A$2:$A$5111&gt;=$B$2-365,'Календар 365'"&amp;"!$A$2:$A$5111&lt;$B$2,'Календар 365'!$C$2:$C$5111=$A18,'Календар 365'!$D$2:$D$5111=""SYSTEMATIC_OSINT_V1""))/SUM(FILTER(EXP(-LN(2)*($B$2-'Календар 365'!$A$2:$A$5111)/$D$2),'Календар 365'!$A$2:$A$5111&gt;=$B$2-365,'Календар 365'!$A$2:$A$5111&lt;$B$2,'Календар 365'!"&amp;"$C$2:$C$5111=$A18,'Календар 365'!$D$2:$D$5111=""SYSTEMATIC_OSINT_V1"")),0))"),0.029821721429719564)</f>
        <v>0.02982172143</v>
      </c>
      <c r="O18" s="76" t="str">
        <f>IF(IFERROR(VLOOKUP($A18,'Налаштування'!$F$39:$K$52,6,FALSE),"ONBOARDING")&lt;&gt;"ACTIVE","",COUNTIFS('Календар 365'!$A$2:$A$5111,"&gt;="&amp;$B$2-56,'Календар 365'!$A$2:$A$5111,"&lt;"&amp;$B$2,'Календар 365'!$B$2:$B$5111,$B$3,'Календар 365'!$C$2:$C$5111,$A18,'Календар 365'!$D$2:$D$5111,"SYSTEMATIC_OSINT_V1",'Календар 365'!$E$2:$E$5111,1)&amp;"/"&amp;COUNTIFS('Календар 365'!$A$2:$A$5111,"&gt;="&amp;$B$2-56,'Календар 365'!$A$2:$A$5111,"&lt;"&amp;$B$2,'Календар 365'!$B$2:$B$5111,$B$3,'Календар 365'!$C$2:$C$5111,$A18,'Календар 365'!$D$2:$D$5111,"SYSTEMATIC_OSINT_V1")&amp;" • "&amp;COUNTIFS('Календар 365'!$A$2:$A$5111,"&gt;="&amp;$B$2-365,'Календар 365'!$A$2:$A$5111,"&lt;"&amp;$B$2,'Календар 365'!$B$2:$B$5111,$B$3,'Календар 365'!$C$2:$C$5111,$A18,'Календар 365'!$D$2:$D$5111,"SYSTEMATIC_OSINT_V1",'Календар 365'!$E$2:$E$5111,1)&amp;"/"&amp;COUNTIFS('Календар 365'!$A$2:$A$5111,"&gt;="&amp;$B$2-365,'Календар 365'!$A$2:$A$5111,"&lt;"&amp;$B$2,'Календар 365'!$B$2:$B$5111,$B$3,'Календар 365'!$C$2:$C$5111,$A18,'Календар 365'!$D$2:$D$5111,"SYSTEMATIC_OSINT_V1"))</f>
        <v>0/6 • 0/50</v>
      </c>
      <c r="P18" s="76">
        <f>IF(IFERROR(VLOOKUP($A18,'Налаштування'!$F$39:$K$52,6,FALSE),"ONBOARDING")&lt;&gt;"ACTIVE","",SUMIFS('Календар 365'!$E$2:$E$5111,'Календар 365'!$A$2:$A$5111,"&gt;="&amp;$B$2-365,'Календар 365'!$A$2:$A$5111,"&lt;"&amp;$B$2,'Календар 365'!$B$2:$B$5111,$B$3,'Календар 365'!$C$2:$C$5111,$A18,'Календар 365'!$D$2:$D$5111,"SYSTEMATIC_OSINT_V1"))</f>
        <v>0</v>
      </c>
      <c r="Q18" s="72">
        <f>IF(IFERROR(VLOOKUP($A18,'Налаштування'!$F$39:$K$52,6,FALSE),"ONBOARDING")&lt;&gt;"ACTIVE","",IF(U18=0,0,MAX(0,((P18/U18)+((196/100)^2)/(2*U18))/(1+((196/100)^2)/U18)-((196/100)*SQRT((P18/U18)*(1-P18/U18)/U18+((196/100)^2)/(4*U18^2)))/(1+((196/100)^2)/U18))))</f>
        <v>0</v>
      </c>
      <c r="R18" s="72">
        <f>IF(IFERROR(VLOOKUP($A18,'Налаштування'!$F$39:$K$52,6,FALSE),"ONBOARDING")&lt;&gt;"ACTIVE","",IF(U18=0,0,MIN(1,((P18/U18)+((196/100)^2)/(2*U18))/(1+((196/100)^2)/U18)+((196/100)*SQRT((P18/U18)*(1-P18/U18)/U18+((196/100)^2)/(4*U18^2)))/(1+((196/100)^2)/U18))))</f>
        <v>0.07135003417</v>
      </c>
      <c r="S18" s="72">
        <f>IFERROR(__xludf.DUMMYFUNCTION("IF(IFERROR(VLOOKUP($A18,'Налаштування'!$F$39:$K$52,6,FALSE),""ONBOARDING"")&lt;&gt;""ACTIVE"","""",IF(OR(U18="""",U18=0),0,MAX(0,(P18-IFERROR(ROWS(UNIQUE(FILTER('Реєстр'!$D$2:$D$5000,'Реєстр'!$B$2:$B$5000=$A18,'Реєстр'!$C$2:$C$5000=""Балістика / швидкісні ракет"&amp;"и"",'Реєстр'!$E$2:$E$5000=$B$3,REGEXMATCH('Реєстр'!$L$2:$L$5000,""^B""),REGEXMATCH('Реєстр'!$AC$2:$AC$5000,""^Включено""),IFERROR(DATEVALUE('Реєстр'!$D$2:$D$5000),0)&gt;=$B$2-365,IFERROR(DATEVALUE('Реєстр'!$D$2:$D$5000),0)&lt;$B$2))),0))/U18)))"),0.0)</f>
        <v>0</v>
      </c>
      <c r="T18" s="72">
        <f>IF(IFERROR(VLOOKUP($A18,'Налаштування'!$F$39:$K$52,6,FALSE),"ONBOARDING")&lt;&gt;"ACTIVE","",E18-S18)</f>
        <v>0</v>
      </c>
      <c r="U18" s="76">
        <f>IF(IFERROR(VLOOKUP($A18,'Налаштування'!$F$39:$K$52,6,FALSE),"ONBOARDING")&lt;&gt;"ACTIVE","",COUNTIFS('Календар 365'!$A$2:$A$5111,"&gt;="&amp;$B$2-365,'Календар 365'!$A$2:$A$5111,"&lt;"&amp;$B$2,'Календар 365'!$B$2:$B$5111,$B$3,'Календар 365'!$C$2:$C$5111,$A18,'Календар 365'!$D$2:$D$5111,"SYSTEMATIC_OSINT_V1"))</f>
        <v>50</v>
      </c>
      <c r="V18" s="76" t="str">
        <f>IFERROR(VLOOKUP(A18,'Налаштування'!$F$39:$K$52,4,FALSE),"UNKNOWN")</f>
        <v>READY</v>
      </c>
    </row>
    <row r="20">
      <c r="A20" s="2" t="s">
        <v>9276</v>
      </c>
      <c r="B20" s="2" t="s">
        <v>2</v>
      </c>
      <c r="C20" s="2" t="s">
        <v>9277</v>
      </c>
      <c r="D20" s="2" t="s">
        <v>9278</v>
      </c>
    </row>
    <row r="21">
      <c r="A21" s="2" t="str">
        <f t="array" ref="A21">IFERROR(INDEX('Налаштування'!$R$39:$R$100,INT((ROW()-21)/7)+1),"")</f>
        <v>Київ</v>
      </c>
      <c r="B21" s="2" t="s">
        <v>180</v>
      </c>
      <c r="C21" s="4">
        <f>SUMIFS('Календар 365'!$E$2:$E$5111,'Календар 365'!$A$2:$A$5111,"&gt;="&amp;$B$2-$F$2,'Календар 365'!$A$2:$A$5111,"&lt;"&amp;$B$2,'Календар 365'!$B$2:$B$5111,$B21,'Календар 365'!$C$2:$C$5111,$A21,'Календар 365'!$D$2:$D$5111,"SYSTEMATIC_OSINT_V1")</f>
        <v>0</v>
      </c>
      <c r="D21" s="4">
        <f>SUMIFS('Календар 365'!$E$2:$E$5111,'Календар 365'!$A$2:$A$5111,"&gt;="&amp;$B$2-$F$2-$H$2,'Календар 365'!$A$2:$A$5111,"&lt;"&amp;$B$2-$F$2,'Календар 365'!$B$2:$B$5111,$B21,'Календар 365'!$C$2:$C$5111,$A21,'Календар 365'!$D$2:$D$5111,"SYSTEMATIC_OSINT_V1")</f>
        <v>1</v>
      </c>
    </row>
    <row r="22">
      <c r="A22" s="2" t="str">
        <f t="array" ref="A22">IFERROR(INDEX('Налаштування'!$R$39:$R$100,INT((ROW()-21)/7)+1),"")</f>
        <v>Київ</v>
      </c>
      <c r="B22" s="2" t="s">
        <v>208</v>
      </c>
      <c r="C22" s="4">
        <f>SUMIFS('Календар 365'!$E$2:$E$5111,'Календар 365'!$A$2:$A$5111,"&gt;="&amp;$B$2-$F$2,'Календар 365'!$A$2:$A$5111,"&lt;"&amp;$B$2,'Календар 365'!$B$2:$B$5111,$B22,'Календар 365'!$C$2:$C$5111,$A22,'Календар 365'!$D$2:$D$5111,"SYSTEMATIC_OSINT_V1")</f>
        <v>3</v>
      </c>
      <c r="D22" s="4">
        <f>SUMIFS('Календар 365'!$E$2:$E$5111,'Календар 365'!$A$2:$A$5111,"&gt;="&amp;$B$2-$F$2-$H$2,'Календар 365'!$A$2:$A$5111,"&lt;"&amp;$B$2-$F$2,'Календар 365'!$B$2:$B$5111,$B22,'Календар 365'!$C$2:$C$5111,$A22,'Календар 365'!$D$2:$D$5111,"SYSTEMATIC_OSINT_V1")</f>
        <v>3</v>
      </c>
    </row>
    <row r="23">
      <c r="A23" s="2" t="str">
        <f t="array" ref="A23">IFERROR(INDEX('Налаштування'!$R$39:$R$100,INT((ROW()-21)/7)+1),"")</f>
        <v>Київ</v>
      </c>
      <c r="B23" s="2" t="s">
        <v>303</v>
      </c>
      <c r="C23" s="4">
        <f>SUMIFS('Календар 365'!$E$2:$E$5111,'Календар 365'!$A$2:$A$5111,"&gt;="&amp;$B$2-$F$2,'Календар 365'!$A$2:$A$5111,"&lt;"&amp;$B$2,'Календар 365'!$B$2:$B$5111,$B23,'Календар 365'!$C$2:$C$5111,$A23,'Календар 365'!$D$2:$D$5111,"SYSTEMATIC_OSINT_V1")</f>
        <v>2</v>
      </c>
      <c r="D23" s="4">
        <f>SUMIFS('Календар 365'!$E$2:$E$5111,'Календар 365'!$A$2:$A$5111,"&gt;="&amp;$B$2-$F$2-$H$2,'Календар 365'!$A$2:$A$5111,"&lt;"&amp;$B$2-$F$2,'Календар 365'!$B$2:$B$5111,$B23,'Календар 365'!$C$2:$C$5111,$A23,'Календар 365'!$D$2:$D$5111,"SYSTEMATIC_OSINT_V1")</f>
        <v>2</v>
      </c>
    </row>
    <row r="24">
      <c r="A24" s="2" t="str">
        <f t="array" ref="A24">IFERROR(INDEX('Налаштування'!$R$39:$R$100,INT((ROW()-21)/7)+1),"")</f>
        <v>Київ</v>
      </c>
      <c r="B24" s="2" t="s">
        <v>148</v>
      </c>
      <c r="C24" s="4">
        <f>SUMIFS('Календар 365'!$E$2:$E$5111,'Календар 365'!$A$2:$A$5111,"&gt;="&amp;$B$2-$F$2,'Календар 365'!$A$2:$A$5111,"&lt;"&amp;$B$2,'Календар 365'!$B$2:$B$5111,$B24,'Календар 365'!$C$2:$C$5111,$A24,'Календар 365'!$D$2:$D$5111,"SYSTEMATIC_OSINT_V1")</f>
        <v>4</v>
      </c>
      <c r="D24" s="4">
        <f>SUMIFS('Календар 365'!$E$2:$E$5111,'Календар 365'!$A$2:$A$5111,"&gt;="&amp;$B$2-$F$2-$H$2,'Календар 365'!$A$2:$A$5111,"&lt;"&amp;$B$2-$F$2,'Календар 365'!$B$2:$B$5111,$B24,'Календар 365'!$C$2:$C$5111,$A24,'Календар 365'!$D$2:$D$5111,"SYSTEMATIC_OSINT_V1")</f>
        <v>3</v>
      </c>
    </row>
    <row r="25">
      <c r="A25" s="2" t="str">
        <f t="array" ref="A25">IFERROR(INDEX('Налаштування'!$R$39:$R$100,INT((ROW()-21)/7)+1),"")</f>
        <v>Київ</v>
      </c>
      <c r="B25" s="2" t="s">
        <v>196</v>
      </c>
      <c r="C25" s="4">
        <f>SUMIFS('Календар 365'!$E$2:$E$5111,'Календар 365'!$A$2:$A$5111,"&gt;="&amp;$B$2-$F$2,'Календар 365'!$A$2:$A$5111,"&lt;"&amp;$B$2,'Календар 365'!$B$2:$B$5111,$B25,'Календар 365'!$C$2:$C$5111,$A25,'Календар 365'!$D$2:$D$5111,"SYSTEMATIC_OSINT_V1")</f>
        <v>1</v>
      </c>
      <c r="D25" s="4">
        <f>SUMIFS('Календар 365'!$E$2:$E$5111,'Календар 365'!$A$2:$A$5111,"&gt;="&amp;$B$2-$F$2-$H$2,'Календар 365'!$A$2:$A$5111,"&lt;"&amp;$B$2-$F$2,'Календар 365'!$B$2:$B$5111,$B25,'Календар 365'!$C$2:$C$5111,$A25,'Календар 365'!$D$2:$D$5111,"SYSTEMATIC_OSINT_V1")</f>
        <v>1</v>
      </c>
    </row>
    <row r="26">
      <c r="A26" s="2" t="str">
        <f t="array" ref="A26">IFERROR(INDEX('Налаштування'!$R$39:$R$100,INT((ROW()-21)/7)+1),"")</f>
        <v>Київ</v>
      </c>
      <c r="B26" s="2" t="s">
        <v>288</v>
      </c>
      <c r="C26" s="4">
        <f>SUMIFS('Календар 365'!$E$2:$E$5111,'Календар 365'!$A$2:$A$5111,"&gt;="&amp;$B$2-$F$2,'Календар 365'!$A$2:$A$5111,"&lt;"&amp;$B$2,'Календар 365'!$B$2:$B$5111,$B26,'Календар 365'!$C$2:$C$5111,$A26,'Календар 365'!$D$2:$D$5111,"SYSTEMATIC_OSINT_V1")</f>
        <v>2</v>
      </c>
      <c r="D26" s="4">
        <f>SUMIFS('Календар 365'!$E$2:$E$5111,'Календар 365'!$A$2:$A$5111,"&gt;="&amp;$B$2-$F$2-$H$2,'Календар 365'!$A$2:$A$5111,"&lt;"&amp;$B$2-$F$2,'Календар 365'!$B$2:$B$5111,$B26,'Календар 365'!$C$2:$C$5111,$A26,'Календар 365'!$D$2:$D$5111,"SYSTEMATIC_OSINT_V1")</f>
        <v>3</v>
      </c>
    </row>
    <row r="27">
      <c r="A27" s="2" t="str">
        <f t="array" ref="A27">IFERROR(INDEX('Налаштування'!$R$39:$R$100,INT((ROW()-21)/7)+1),"")</f>
        <v>Київ</v>
      </c>
      <c r="B27" s="2" t="s">
        <v>256</v>
      </c>
      <c r="C27" s="4">
        <f>SUMIFS('Календар 365'!$E$2:$E$5111,'Календар 365'!$A$2:$A$5111,"&gt;="&amp;$B$2-$F$2,'Календар 365'!$A$2:$A$5111,"&lt;"&amp;$B$2,'Календар 365'!$B$2:$B$5111,$B27,'Календар 365'!$C$2:$C$5111,$A27,'Календар 365'!$D$2:$D$5111,"SYSTEMATIC_OSINT_V1")</f>
        <v>0</v>
      </c>
      <c r="D27" s="4">
        <f>SUMIFS('Календар 365'!$E$2:$E$5111,'Календар 365'!$A$2:$A$5111,"&gt;="&amp;$B$2-$F$2-$H$2,'Календар 365'!$A$2:$A$5111,"&lt;"&amp;$B$2-$F$2,'Календар 365'!$B$2:$B$5111,$B27,'Календар 365'!$C$2:$C$5111,$A27,'Календар 365'!$D$2:$D$5111,"SYSTEMATIC_OSINT_V1")</f>
        <v>3</v>
      </c>
    </row>
    <row r="28">
      <c r="A28" s="2" t="str">
        <f t="array" ref="A28">IFERROR(INDEX('Налаштування'!$R$39:$R$100,INT((ROW()-21)/7)+1),"")</f>
        <v>Дніпро</v>
      </c>
      <c r="B28" s="2" t="s">
        <v>180</v>
      </c>
      <c r="C28" s="4">
        <f>SUMIFS('Календар 365'!$E$2:$E$5111,'Календар 365'!$A$2:$A$5111,"&gt;="&amp;$B$2-$F$2,'Календар 365'!$A$2:$A$5111,"&lt;"&amp;$B$2,'Календар 365'!$B$2:$B$5111,$B28,'Календар 365'!$C$2:$C$5111,$A28,'Календар 365'!$D$2:$D$5111,"SYSTEMATIC_OSINT_V1")</f>
        <v>0</v>
      </c>
      <c r="D28" s="4">
        <f>SUMIFS('Календар 365'!$E$2:$E$5111,'Календар 365'!$A$2:$A$5111,"&gt;="&amp;$B$2-$F$2-$H$2,'Календар 365'!$A$2:$A$5111,"&lt;"&amp;$B$2-$F$2,'Календар 365'!$B$2:$B$5111,$B28,'Календар 365'!$C$2:$C$5111,$A28,'Календар 365'!$D$2:$D$5111,"SYSTEMATIC_OSINT_V1")</f>
        <v>0</v>
      </c>
    </row>
    <row r="29">
      <c r="A29" s="2" t="str">
        <f t="array" ref="A29">IFERROR(INDEX('Налаштування'!$R$39:$R$100,INT((ROW()-21)/7)+1),"")</f>
        <v>Дніпро</v>
      </c>
      <c r="B29" s="2" t="s">
        <v>208</v>
      </c>
      <c r="C29" s="4">
        <f>SUMIFS('Календар 365'!$E$2:$E$5111,'Календар 365'!$A$2:$A$5111,"&gt;="&amp;$B$2-$F$2,'Календар 365'!$A$2:$A$5111,"&lt;"&amp;$B$2,'Календар 365'!$B$2:$B$5111,$B29,'Календар 365'!$C$2:$C$5111,$A29,'Календар 365'!$D$2:$D$5111,"SYSTEMATIC_OSINT_V1")</f>
        <v>1</v>
      </c>
      <c r="D29" s="4">
        <f>SUMIFS('Календар 365'!$E$2:$E$5111,'Календар 365'!$A$2:$A$5111,"&gt;="&amp;$B$2-$F$2-$H$2,'Календар 365'!$A$2:$A$5111,"&lt;"&amp;$B$2-$F$2,'Календар 365'!$B$2:$B$5111,$B29,'Календар 365'!$C$2:$C$5111,$A29,'Календар 365'!$D$2:$D$5111,"SYSTEMATIC_OSINT_V1")</f>
        <v>0</v>
      </c>
    </row>
    <row r="30">
      <c r="A30" s="2" t="str">
        <f t="array" ref="A30">IFERROR(INDEX('Налаштування'!$R$39:$R$100,INT((ROW()-21)/7)+1),"")</f>
        <v>Дніпро</v>
      </c>
      <c r="B30" s="2" t="s">
        <v>303</v>
      </c>
      <c r="C30" s="4">
        <f>SUMIFS('Календар 365'!$E$2:$E$5111,'Календар 365'!$A$2:$A$5111,"&gt;="&amp;$B$2-$F$2,'Календар 365'!$A$2:$A$5111,"&lt;"&amp;$B$2,'Календар 365'!$B$2:$B$5111,$B30,'Календар 365'!$C$2:$C$5111,$A30,'Календар 365'!$D$2:$D$5111,"SYSTEMATIC_OSINT_V1")</f>
        <v>1</v>
      </c>
      <c r="D30" s="4">
        <f>SUMIFS('Календар 365'!$E$2:$E$5111,'Календар 365'!$A$2:$A$5111,"&gt;="&amp;$B$2-$F$2-$H$2,'Календар 365'!$A$2:$A$5111,"&lt;"&amp;$B$2-$F$2,'Календар 365'!$B$2:$B$5111,$B30,'Календар 365'!$C$2:$C$5111,$A30,'Календар 365'!$D$2:$D$5111,"SYSTEMATIC_OSINT_V1")</f>
        <v>0</v>
      </c>
    </row>
    <row r="31">
      <c r="A31" s="2" t="str">
        <f t="array" ref="A31">IFERROR(INDEX('Налаштування'!$R$39:$R$100,INT((ROW()-21)/7)+1),"")</f>
        <v>Дніпро</v>
      </c>
      <c r="B31" s="2" t="s">
        <v>148</v>
      </c>
      <c r="C31" s="4">
        <f>SUMIFS('Календар 365'!$E$2:$E$5111,'Календар 365'!$A$2:$A$5111,"&gt;="&amp;$B$2-$F$2,'Календар 365'!$A$2:$A$5111,"&lt;"&amp;$B$2,'Календар 365'!$B$2:$B$5111,$B31,'Календар 365'!$C$2:$C$5111,$A31,'Календар 365'!$D$2:$D$5111,"SYSTEMATIC_OSINT_V1")</f>
        <v>0</v>
      </c>
      <c r="D31" s="4">
        <f>SUMIFS('Календар 365'!$E$2:$E$5111,'Календар 365'!$A$2:$A$5111,"&gt;="&amp;$B$2-$F$2-$H$2,'Календар 365'!$A$2:$A$5111,"&lt;"&amp;$B$2-$F$2,'Календар 365'!$B$2:$B$5111,$B31,'Календар 365'!$C$2:$C$5111,$A31,'Календар 365'!$D$2:$D$5111,"SYSTEMATIC_OSINT_V1")</f>
        <v>0</v>
      </c>
    </row>
    <row r="32">
      <c r="A32" s="2" t="str">
        <f t="array" ref="A32">IFERROR(INDEX('Налаштування'!$R$39:$R$100,INT((ROW()-21)/7)+1),"")</f>
        <v>Дніпро</v>
      </c>
      <c r="B32" s="2" t="s">
        <v>196</v>
      </c>
      <c r="C32" s="4">
        <f>SUMIFS('Календар 365'!$E$2:$E$5111,'Календар 365'!$A$2:$A$5111,"&gt;="&amp;$B$2-$F$2,'Календар 365'!$A$2:$A$5111,"&lt;"&amp;$B$2,'Календар 365'!$B$2:$B$5111,$B32,'Календар 365'!$C$2:$C$5111,$A32,'Календар 365'!$D$2:$D$5111,"SYSTEMATIC_OSINT_V1")</f>
        <v>0</v>
      </c>
      <c r="D32" s="4">
        <f>SUMIFS('Календар 365'!$E$2:$E$5111,'Календар 365'!$A$2:$A$5111,"&gt;="&amp;$B$2-$F$2-$H$2,'Календар 365'!$A$2:$A$5111,"&lt;"&amp;$B$2-$F$2,'Календар 365'!$B$2:$B$5111,$B32,'Календар 365'!$C$2:$C$5111,$A32,'Календар 365'!$D$2:$D$5111,"SYSTEMATIC_OSINT_V1")</f>
        <v>0</v>
      </c>
    </row>
    <row r="33">
      <c r="A33" s="2" t="str">
        <f t="array" ref="A33">IFERROR(INDEX('Налаштування'!$R$39:$R$100,INT((ROW()-21)/7)+1),"")</f>
        <v>Дніпро</v>
      </c>
      <c r="B33" s="2" t="s">
        <v>288</v>
      </c>
      <c r="C33" s="4">
        <f>SUMIFS('Календар 365'!$E$2:$E$5111,'Календар 365'!$A$2:$A$5111,"&gt;="&amp;$B$2-$F$2,'Календар 365'!$A$2:$A$5111,"&lt;"&amp;$B$2,'Календар 365'!$B$2:$B$5111,$B33,'Календар 365'!$C$2:$C$5111,$A33,'Календар 365'!$D$2:$D$5111,"SYSTEMATIC_OSINT_V1")</f>
        <v>1</v>
      </c>
      <c r="D33" s="4">
        <f>SUMIFS('Календар 365'!$E$2:$E$5111,'Календар 365'!$A$2:$A$5111,"&gt;="&amp;$B$2-$F$2-$H$2,'Календар 365'!$A$2:$A$5111,"&lt;"&amp;$B$2-$F$2,'Календар 365'!$B$2:$B$5111,$B33,'Календар 365'!$C$2:$C$5111,$A33,'Календар 365'!$D$2:$D$5111,"SYSTEMATIC_OSINT_V1")</f>
        <v>1</v>
      </c>
    </row>
    <row r="34">
      <c r="A34" s="2" t="str">
        <f t="array" ref="A34">IFERROR(INDEX('Налаштування'!$R$39:$R$100,INT((ROW()-21)/7)+1),"")</f>
        <v>Дніпро</v>
      </c>
      <c r="B34" s="2" t="s">
        <v>256</v>
      </c>
      <c r="C34" s="4">
        <f>SUMIFS('Календар 365'!$E$2:$E$5111,'Календар 365'!$A$2:$A$5111,"&gt;="&amp;$B$2-$F$2,'Календар 365'!$A$2:$A$5111,"&lt;"&amp;$B$2,'Календар 365'!$B$2:$B$5111,$B34,'Календар 365'!$C$2:$C$5111,$A34,'Календар 365'!$D$2:$D$5111,"SYSTEMATIC_OSINT_V1")</f>
        <v>0</v>
      </c>
      <c r="D34" s="4">
        <f>SUMIFS('Календар 365'!$E$2:$E$5111,'Календар 365'!$A$2:$A$5111,"&gt;="&amp;$B$2-$F$2-$H$2,'Календар 365'!$A$2:$A$5111,"&lt;"&amp;$B$2-$F$2,'Календар 365'!$B$2:$B$5111,$B34,'Календар 365'!$C$2:$C$5111,$A34,'Календар 365'!$D$2:$D$5111,"SYSTEMATIC_OSINT_V1")</f>
        <v>0</v>
      </c>
    </row>
    <row r="35">
      <c r="A35" s="2" t="str">
        <f t="array" ref="A35">IFERROR(INDEX('Налаштування'!$R$39:$R$100,INT((ROW()-21)/7)+1),"")</f>
        <v>Житомир</v>
      </c>
      <c r="B35" s="2" t="s">
        <v>180</v>
      </c>
      <c r="C35" s="4">
        <f>SUMIFS('Календар 365'!$E$2:$E$5111,'Календар 365'!$A$2:$A$5111,"&gt;="&amp;$B$2-$F$2,'Календар 365'!$A$2:$A$5111,"&lt;"&amp;$B$2,'Календар 365'!$B$2:$B$5111,$B35,'Календар 365'!$C$2:$C$5111,$A35,'Календар 365'!$D$2:$D$5111,"SYSTEMATIC_OSINT_V1")</f>
        <v>0</v>
      </c>
      <c r="D35" s="4">
        <f>SUMIFS('Календар 365'!$E$2:$E$5111,'Календар 365'!$A$2:$A$5111,"&gt;="&amp;$B$2-$F$2-$H$2,'Календар 365'!$A$2:$A$5111,"&lt;"&amp;$B$2-$F$2,'Календар 365'!$B$2:$B$5111,$B35,'Календар 365'!$C$2:$C$5111,$A35,'Календар 365'!$D$2:$D$5111,"SYSTEMATIC_OSINT_V1")</f>
        <v>0</v>
      </c>
    </row>
    <row r="36">
      <c r="A36" s="2" t="str">
        <f t="array" ref="A36">IFERROR(INDEX('Налаштування'!$R$39:$R$100,INT((ROW()-21)/7)+1),"")</f>
        <v>Житомир</v>
      </c>
      <c r="B36" s="2" t="s">
        <v>208</v>
      </c>
      <c r="C36" s="4">
        <f>SUMIFS('Календар 365'!$E$2:$E$5111,'Календар 365'!$A$2:$A$5111,"&gt;="&amp;$B$2-$F$2,'Календар 365'!$A$2:$A$5111,"&lt;"&amp;$B$2,'Календар 365'!$B$2:$B$5111,$B36,'Календар 365'!$C$2:$C$5111,$A36,'Календар 365'!$D$2:$D$5111,"SYSTEMATIC_OSINT_V1")</f>
        <v>0</v>
      </c>
      <c r="D36" s="4">
        <f>SUMIFS('Календар 365'!$E$2:$E$5111,'Календар 365'!$A$2:$A$5111,"&gt;="&amp;$B$2-$F$2-$H$2,'Календар 365'!$A$2:$A$5111,"&lt;"&amp;$B$2-$F$2,'Календар 365'!$B$2:$B$5111,$B36,'Календар 365'!$C$2:$C$5111,$A36,'Календар 365'!$D$2:$D$5111,"SYSTEMATIC_OSINT_V1")</f>
        <v>0</v>
      </c>
    </row>
    <row r="37">
      <c r="A37" s="2" t="str">
        <f t="array" ref="A37">IFERROR(INDEX('Налаштування'!$R$39:$R$100,INT((ROW()-21)/7)+1),"")</f>
        <v>Житомир</v>
      </c>
      <c r="B37" s="2" t="s">
        <v>303</v>
      </c>
      <c r="C37" s="4">
        <f>SUMIFS('Календар 365'!$E$2:$E$5111,'Календар 365'!$A$2:$A$5111,"&gt;="&amp;$B$2-$F$2,'Календар 365'!$A$2:$A$5111,"&lt;"&amp;$B$2,'Календар 365'!$B$2:$B$5111,$B37,'Календар 365'!$C$2:$C$5111,$A37,'Календар 365'!$D$2:$D$5111,"SYSTEMATIC_OSINT_V1")</f>
        <v>0</v>
      </c>
      <c r="D37" s="4">
        <f>SUMIFS('Календар 365'!$E$2:$E$5111,'Календар 365'!$A$2:$A$5111,"&gt;="&amp;$B$2-$F$2-$H$2,'Календар 365'!$A$2:$A$5111,"&lt;"&amp;$B$2-$F$2,'Календар 365'!$B$2:$B$5111,$B37,'Календар 365'!$C$2:$C$5111,$A37,'Календар 365'!$D$2:$D$5111,"SYSTEMATIC_OSINT_V1")</f>
        <v>0</v>
      </c>
    </row>
    <row r="38">
      <c r="A38" s="2" t="str">
        <f t="array" ref="A38">IFERROR(INDEX('Налаштування'!$R$39:$R$100,INT((ROW()-21)/7)+1),"")</f>
        <v>Житомир</v>
      </c>
      <c r="B38" s="2" t="s">
        <v>148</v>
      </c>
      <c r="C38" s="4">
        <f>SUMIFS('Календар 365'!$E$2:$E$5111,'Календар 365'!$A$2:$A$5111,"&gt;="&amp;$B$2-$F$2,'Календар 365'!$A$2:$A$5111,"&lt;"&amp;$B$2,'Календар 365'!$B$2:$B$5111,$B38,'Календар 365'!$C$2:$C$5111,$A38,'Календар 365'!$D$2:$D$5111,"SYSTEMATIC_OSINT_V1")</f>
        <v>0</v>
      </c>
      <c r="D38" s="4">
        <f>SUMIFS('Календар 365'!$E$2:$E$5111,'Календар 365'!$A$2:$A$5111,"&gt;="&amp;$B$2-$F$2-$H$2,'Календар 365'!$A$2:$A$5111,"&lt;"&amp;$B$2-$F$2,'Календар 365'!$B$2:$B$5111,$B38,'Календар 365'!$C$2:$C$5111,$A38,'Календар 365'!$D$2:$D$5111,"SYSTEMATIC_OSINT_V1")</f>
        <v>0</v>
      </c>
    </row>
    <row r="39">
      <c r="A39" s="2" t="str">
        <f t="array" ref="A39">IFERROR(INDEX('Налаштування'!$R$39:$R$100,INT((ROW()-21)/7)+1),"")</f>
        <v>Житомир</v>
      </c>
      <c r="B39" s="2" t="s">
        <v>196</v>
      </c>
      <c r="C39" s="4">
        <f>SUMIFS('Календар 365'!$E$2:$E$5111,'Календар 365'!$A$2:$A$5111,"&gt;="&amp;$B$2-$F$2,'Календар 365'!$A$2:$A$5111,"&lt;"&amp;$B$2,'Календар 365'!$B$2:$B$5111,$B39,'Календар 365'!$C$2:$C$5111,$A39,'Календар 365'!$D$2:$D$5111,"SYSTEMATIC_OSINT_V1")</f>
        <v>0</v>
      </c>
      <c r="D39" s="4">
        <f>SUMIFS('Календар 365'!$E$2:$E$5111,'Календар 365'!$A$2:$A$5111,"&gt;="&amp;$B$2-$F$2-$H$2,'Календар 365'!$A$2:$A$5111,"&lt;"&amp;$B$2-$F$2,'Календар 365'!$B$2:$B$5111,$B39,'Календар 365'!$C$2:$C$5111,$A39,'Календар 365'!$D$2:$D$5111,"SYSTEMATIC_OSINT_V1")</f>
        <v>0</v>
      </c>
    </row>
    <row r="40">
      <c r="A40" s="2" t="str">
        <f t="array" ref="A40">IFERROR(INDEX('Налаштування'!$R$39:$R$100,INT((ROW()-21)/7)+1),"")</f>
        <v>Житомир</v>
      </c>
      <c r="B40" s="2" t="s">
        <v>288</v>
      </c>
      <c r="C40" s="4">
        <f>SUMIFS('Календар 365'!$E$2:$E$5111,'Календар 365'!$A$2:$A$5111,"&gt;="&amp;$B$2-$F$2,'Календар 365'!$A$2:$A$5111,"&lt;"&amp;$B$2,'Календар 365'!$B$2:$B$5111,$B40,'Календар 365'!$C$2:$C$5111,$A40,'Календар 365'!$D$2:$D$5111,"SYSTEMATIC_OSINT_V1")</f>
        <v>0</v>
      </c>
      <c r="D40" s="4">
        <f>SUMIFS('Календар 365'!$E$2:$E$5111,'Календар 365'!$A$2:$A$5111,"&gt;="&amp;$B$2-$F$2-$H$2,'Календар 365'!$A$2:$A$5111,"&lt;"&amp;$B$2-$F$2,'Календар 365'!$B$2:$B$5111,$B40,'Календар 365'!$C$2:$C$5111,$A40,'Календар 365'!$D$2:$D$5111,"SYSTEMATIC_OSINT_V1")</f>
        <v>0</v>
      </c>
    </row>
    <row r="41">
      <c r="A41" s="2" t="str">
        <f t="array" ref="A41">IFERROR(INDEX('Налаштування'!$R$39:$R$100,INT((ROW()-21)/7)+1),"")</f>
        <v>Житомир</v>
      </c>
      <c r="B41" s="2" t="s">
        <v>256</v>
      </c>
      <c r="C41" s="4">
        <f>SUMIFS('Календар 365'!$E$2:$E$5111,'Календар 365'!$A$2:$A$5111,"&gt;="&amp;$B$2-$F$2,'Календар 365'!$A$2:$A$5111,"&lt;"&amp;$B$2,'Календар 365'!$B$2:$B$5111,$B41,'Календар 365'!$C$2:$C$5111,$A41,'Календар 365'!$D$2:$D$5111,"SYSTEMATIC_OSINT_V1")</f>
        <v>0</v>
      </c>
      <c r="D41" s="4">
        <f>SUMIFS('Календар 365'!$E$2:$E$5111,'Календар 365'!$A$2:$A$5111,"&gt;="&amp;$B$2-$F$2-$H$2,'Календар 365'!$A$2:$A$5111,"&lt;"&amp;$B$2-$F$2,'Календар 365'!$B$2:$B$5111,$B41,'Календар 365'!$C$2:$C$5111,$A41,'Календар 365'!$D$2:$D$5111,"SYSTEMATIC_OSINT_V1")</f>
        <v>0</v>
      </c>
    </row>
    <row r="42">
      <c r="A42" s="2" t="str">
        <f t="array" ref="A42">IFERROR(INDEX('Налаштування'!$R$39:$R$100,INT((ROW()-21)/7)+1),"")</f>
        <v>Запоріжжя</v>
      </c>
      <c r="B42" s="2" t="s">
        <v>180</v>
      </c>
      <c r="C42" s="4">
        <f>SUMIFS('Календар 365'!$E$2:$E$5111,'Календар 365'!$A$2:$A$5111,"&gt;="&amp;$B$2-$F$2,'Календар 365'!$A$2:$A$5111,"&lt;"&amp;$B$2,'Календар 365'!$B$2:$B$5111,$B42,'Календар 365'!$C$2:$C$5111,$A42,'Календар 365'!$D$2:$D$5111,"SYSTEMATIC_OSINT_V1")</f>
        <v>0</v>
      </c>
      <c r="D42" s="4">
        <f>SUMIFS('Календар 365'!$E$2:$E$5111,'Календар 365'!$A$2:$A$5111,"&gt;="&amp;$B$2-$F$2-$H$2,'Календар 365'!$A$2:$A$5111,"&lt;"&amp;$B$2-$F$2,'Календар 365'!$B$2:$B$5111,$B42,'Календар 365'!$C$2:$C$5111,$A42,'Календар 365'!$D$2:$D$5111,"SYSTEMATIC_OSINT_V1")</f>
        <v>0</v>
      </c>
    </row>
    <row r="43">
      <c r="A43" s="2" t="str">
        <f t="array" ref="A43">IFERROR(INDEX('Налаштування'!$R$39:$R$100,INT((ROW()-21)/7)+1),"")</f>
        <v>Запоріжжя</v>
      </c>
      <c r="B43" s="2" t="s">
        <v>208</v>
      </c>
      <c r="C43" s="4">
        <f>SUMIFS('Календар 365'!$E$2:$E$5111,'Календар 365'!$A$2:$A$5111,"&gt;="&amp;$B$2-$F$2,'Календар 365'!$A$2:$A$5111,"&lt;"&amp;$B$2,'Календар 365'!$B$2:$B$5111,$B43,'Календар 365'!$C$2:$C$5111,$A43,'Календар 365'!$D$2:$D$5111,"SYSTEMATIC_OSINT_V1")</f>
        <v>0</v>
      </c>
      <c r="D43" s="4">
        <f>SUMIFS('Календар 365'!$E$2:$E$5111,'Календар 365'!$A$2:$A$5111,"&gt;="&amp;$B$2-$F$2-$H$2,'Календар 365'!$A$2:$A$5111,"&lt;"&amp;$B$2-$F$2,'Календар 365'!$B$2:$B$5111,$B43,'Календар 365'!$C$2:$C$5111,$A43,'Календар 365'!$D$2:$D$5111,"SYSTEMATIC_OSINT_V1")</f>
        <v>1</v>
      </c>
    </row>
    <row r="44">
      <c r="A44" s="2" t="str">
        <f t="array" ref="A44">IFERROR(INDEX('Налаштування'!$R$39:$R$100,INT((ROW()-21)/7)+1),"")</f>
        <v>Запоріжжя</v>
      </c>
      <c r="B44" s="2" t="s">
        <v>303</v>
      </c>
      <c r="C44" s="4">
        <f>SUMIFS('Календар 365'!$E$2:$E$5111,'Календар 365'!$A$2:$A$5111,"&gt;="&amp;$B$2-$F$2,'Календар 365'!$A$2:$A$5111,"&lt;"&amp;$B$2,'Календар 365'!$B$2:$B$5111,$B44,'Календар 365'!$C$2:$C$5111,$A44,'Календар 365'!$D$2:$D$5111,"SYSTEMATIC_OSINT_V1")</f>
        <v>2</v>
      </c>
      <c r="D44" s="4">
        <f>SUMIFS('Календар 365'!$E$2:$E$5111,'Календар 365'!$A$2:$A$5111,"&gt;="&amp;$B$2-$F$2-$H$2,'Календар 365'!$A$2:$A$5111,"&lt;"&amp;$B$2-$F$2,'Календар 365'!$B$2:$B$5111,$B44,'Календар 365'!$C$2:$C$5111,$A44,'Календар 365'!$D$2:$D$5111,"SYSTEMATIC_OSINT_V1")</f>
        <v>1</v>
      </c>
    </row>
    <row r="45">
      <c r="A45" s="2" t="str">
        <f t="array" ref="A45">IFERROR(INDEX('Налаштування'!$R$39:$R$100,INT((ROW()-21)/7)+1),"")</f>
        <v>Запоріжжя</v>
      </c>
      <c r="B45" s="2" t="s">
        <v>148</v>
      </c>
      <c r="C45" s="4">
        <f>SUMIFS('Календар 365'!$E$2:$E$5111,'Календар 365'!$A$2:$A$5111,"&gt;="&amp;$B$2-$F$2,'Календар 365'!$A$2:$A$5111,"&lt;"&amp;$B$2,'Календар 365'!$B$2:$B$5111,$B45,'Календар 365'!$C$2:$C$5111,$A45,'Календар 365'!$D$2:$D$5111,"SYSTEMATIC_OSINT_V1")</f>
        <v>2</v>
      </c>
      <c r="D45" s="4">
        <f>SUMIFS('Календар 365'!$E$2:$E$5111,'Календар 365'!$A$2:$A$5111,"&gt;="&amp;$B$2-$F$2-$H$2,'Календар 365'!$A$2:$A$5111,"&lt;"&amp;$B$2-$F$2,'Календар 365'!$B$2:$B$5111,$B45,'Календар 365'!$C$2:$C$5111,$A45,'Календар 365'!$D$2:$D$5111,"SYSTEMATIC_OSINT_V1")</f>
        <v>1</v>
      </c>
    </row>
    <row r="46">
      <c r="A46" s="2" t="str">
        <f t="array" ref="A46">IFERROR(INDEX('Налаштування'!$R$39:$R$100,INT((ROW()-21)/7)+1),"")</f>
        <v>Запоріжжя</v>
      </c>
      <c r="B46" s="2" t="s">
        <v>196</v>
      </c>
      <c r="C46" s="4">
        <f>SUMIFS('Календар 365'!$E$2:$E$5111,'Календар 365'!$A$2:$A$5111,"&gt;="&amp;$B$2-$F$2,'Календар 365'!$A$2:$A$5111,"&lt;"&amp;$B$2,'Календар 365'!$B$2:$B$5111,$B46,'Календар 365'!$C$2:$C$5111,$A46,'Календар 365'!$D$2:$D$5111,"SYSTEMATIC_OSINT_V1")</f>
        <v>0</v>
      </c>
      <c r="D46" s="4">
        <f>SUMIFS('Календар 365'!$E$2:$E$5111,'Календар 365'!$A$2:$A$5111,"&gt;="&amp;$B$2-$F$2-$H$2,'Календар 365'!$A$2:$A$5111,"&lt;"&amp;$B$2-$F$2,'Календар 365'!$B$2:$B$5111,$B46,'Календар 365'!$C$2:$C$5111,$A46,'Календар 365'!$D$2:$D$5111,"SYSTEMATIC_OSINT_V1")</f>
        <v>0</v>
      </c>
    </row>
    <row r="47">
      <c r="A47" s="2" t="str">
        <f t="array" ref="A47">IFERROR(INDEX('Налаштування'!$R$39:$R$100,INT((ROW()-21)/7)+1),"")</f>
        <v>Запоріжжя</v>
      </c>
      <c r="B47" s="2" t="s">
        <v>288</v>
      </c>
      <c r="C47" s="4">
        <f>SUMIFS('Календар 365'!$E$2:$E$5111,'Календар 365'!$A$2:$A$5111,"&gt;="&amp;$B$2-$F$2,'Календар 365'!$A$2:$A$5111,"&lt;"&amp;$B$2,'Календар 365'!$B$2:$B$5111,$B47,'Календар 365'!$C$2:$C$5111,$A47,'Календар 365'!$D$2:$D$5111,"SYSTEMATIC_OSINT_V1")</f>
        <v>1</v>
      </c>
      <c r="D47" s="4">
        <f>SUMIFS('Календар 365'!$E$2:$E$5111,'Календар 365'!$A$2:$A$5111,"&gt;="&amp;$B$2-$F$2-$H$2,'Календар 365'!$A$2:$A$5111,"&lt;"&amp;$B$2-$F$2,'Календар 365'!$B$2:$B$5111,$B47,'Календар 365'!$C$2:$C$5111,$A47,'Календар 365'!$D$2:$D$5111,"SYSTEMATIC_OSINT_V1")</f>
        <v>0</v>
      </c>
    </row>
    <row r="48">
      <c r="A48" s="2" t="str">
        <f t="array" ref="A48">IFERROR(INDEX('Налаштування'!$R$39:$R$100,INT((ROW()-21)/7)+1),"")</f>
        <v>Запоріжжя</v>
      </c>
      <c r="B48" s="2" t="s">
        <v>256</v>
      </c>
      <c r="C48" s="4">
        <f>SUMIFS('Календар 365'!$E$2:$E$5111,'Календар 365'!$A$2:$A$5111,"&gt;="&amp;$B$2-$F$2,'Календар 365'!$A$2:$A$5111,"&lt;"&amp;$B$2,'Календар 365'!$B$2:$B$5111,$B48,'Календар 365'!$C$2:$C$5111,$A48,'Календар 365'!$D$2:$D$5111,"SYSTEMATIC_OSINT_V1")</f>
        <v>0</v>
      </c>
      <c r="D48" s="4">
        <f>SUMIFS('Календар 365'!$E$2:$E$5111,'Календар 365'!$A$2:$A$5111,"&gt;="&amp;$B$2-$F$2-$H$2,'Календар 365'!$A$2:$A$5111,"&lt;"&amp;$B$2-$F$2,'Календар 365'!$B$2:$B$5111,$B48,'Календар 365'!$C$2:$C$5111,$A48,'Календар 365'!$D$2:$D$5111,"SYSTEMATIC_OSINT_V1")</f>
        <v>0</v>
      </c>
    </row>
    <row r="49">
      <c r="A49" s="2" t="str">
        <f t="array" ref="A49">IFERROR(INDEX('Налаштування'!$R$39:$R$100,INT((ROW()-21)/7)+1),"")</f>
        <v>Миколаїв</v>
      </c>
      <c r="B49" s="2" t="s">
        <v>180</v>
      </c>
      <c r="C49" s="4">
        <f>SUMIFS('Календар 365'!$E$2:$E$5111,'Календар 365'!$A$2:$A$5111,"&gt;="&amp;$B$2-$F$2,'Календар 365'!$A$2:$A$5111,"&lt;"&amp;$B$2,'Календар 365'!$B$2:$B$5111,$B49,'Календар 365'!$C$2:$C$5111,$A49,'Календар 365'!$D$2:$D$5111,"SYSTEMATIC_OSINT_V1")</f>
        <v>0</v>
      </c>
      <c r="D49" s="4">
        <f>SUMIFS('Календар 365'!$E$2:$E$5111,'Календар 365'!$A$2:$A$5111,"&gt;="&amp;$B$2-$F$2-$H$2,'Календар 365'!$A$2:$A$5111,"&lt;"&amp;$B$2-$F$2,'Календар 365'!$B$2:$B$5111,$B49,'Календар 365'!$C$2:$C$5111,$A49,'Календар 365'!$D$2:$D$5111,"SYSTEMATIC_OSINT_V1")</f>
        <v>0</v>
      </c>
    </row>
    <row r="50">
      <c r="A50" s="2" t="str">
        <f t="array" ref="A50">IFERROR(INDEX('Налаштування'!$R$39:$R$100,INT((ROW()-21)/7)+1),"")</f>
        <v>Миколаїв</v>
      </c>
      <c r="B50" s="2" t="s">
        <v>208</v>
      </c>
      <c r="C50" s="4">
        <f>SUMIFS('Календар 365'!$E$2:$E$5111,'Календар 365'!$A$2:$A$5111,"&gt;="&amp;$B$2-$F$2,'Календар 365'!$A$2:$A$5111,"&lt;"&amp;$B$2,'Календар 365'!$B$2:$B$5111,$B50,'Календар 365'!$C$2:$C$5111,$A50,'Календар 365'!$D$2:$D$5111,"SYSTEMATIC_OSINT_V1")</f>
        <v>0</v>
      </c>
      <c r="D50" s="4">
        <f>SUMIFS('Календар 365'!$E$2:$E$5111,'Календар 365'!$A$2:$A$5111,"&gt;="&amp;$B$2-$F$2-$H$2,'Календар 365'!$A$2:$A$5111,"&lt;"&amp;$B$2-$F$2,'Календар 365'!$B$2:$B$5111,$B50,'Календар 365'!$C$2:$C$5111,$A50,'Календар 365'!$D$2:$D$5111,"SYSTEMATIC_OSINT_V1")</f>
        <v>0</v>
      </c>
    </row>
    <row r="51">
      <c r="A51" s="2" t="str">
        <f t="array" ref="A51">IFERROR(INDEX('Налаштування'!$R$39:$R$100,INT((ROW()-21)/7)+1),"")</f>
        <v>Миколаїв</v>
      </c>
      <c r="B51" s="2" t="s">
        <v>303</v>
      </c>
      <c r="C51" s="4">
        <f>SUMIFS('Календар 365'!$E$2:$E$5111,'Календар 365'!$A$2:$A$5111,"&gt;="&amp;$B$2-$F$2,'Календар 365'!$A$2:$A$5111,"&lt;"&amp;$B$2,'Календар 365'!$B$2:$B$5111,$B51,'Календар 365'!$C$2:$C$5111,$A51,'Календар 365'!$D$2:$D$5111,"SYSTEMATIC_OSINT_V1")</f>
        <v>1</v>
      </c>
      <c r="D51" s="4">
        <f>SUMIFS('Календар 365'!$E$2:$E$5111,'Календар 365'!$A$2:$A$5111,"&gt;="&amp;$B$2-$F$2-$H$2,'Календар 365'!$A$2:$A$5111,"&lt;"&amp;$B$2-$F$2,'Календар 365'!$B$2:$B$5111,$B51,'Календар 365'!$C$2:$C$5111,$A51,'Календар 365'!$D$2:$D$5111,"SYSTEMATIC_OSINT_V1")</f>
        <v>0</v>
      </c>
    </row>
    <row r="52">
      <c r="A52" s="2" t="str">
        <f t="array" ref="A52">IFERROR(INDEX('Налаштування'!$R$39:$R$100,INT((ROW()-21)/7)+1),"")</f>
        <v>Миколаїв</v>
      </c>
      <c r="B52" s="2" t="s">
        <v>148</v>
      </c>
      <c r="C52" s="4">
        <f>SUMIFS('Календар 365'!$E$2:$E$5111,'Календар 365'!$A$2:$A$5111,"&gt;="&amp;$B$2-$F$2,'Календар 365'!$A$2:$A$5111,"&lt;"&amp;$B$2,'Календар 365'!$B$2:$B$5111,$B52,'Календар 365'!$C$2:$C$5111,$A52,'Календар 365'!$D$2:$D$5111,"SYSTEMATIC_OSINT_V1")</f>
        <v>0</v>
      </c>
      <c r="D52" s="4">
        <f>SUMIFS('Календар 365'!$E$2:$E$5111,'Календар 365'!$A$2:$A$5111,"&gt;="&amp;$B$2-$F$2-$H$2,'Календар 365'!$A$2:$A$5111,"&lt;"&amp;$B$2-$F$2,'Календар 365'!$B$2:$B$5111,$B52,'Календар 365'!$C$2:$C$5111,$A52,'Календар 365'!$D$2:$D$5111,"SYSTEMATIC_OSINT_V1")</f>
        <v>0</v>
      </c>
    </row>
    <row r="53">
      <c r="A53" s="2" t="str">
        <f t="array" ref="A53">IFERROR(INDEX('Налаштування'!$R$39:$R$100,INT((ROW()-21)/7)+1),"")</f>
        <v>Миколаїв</v>
      </c>
      <c r="B53" s="2" t="s">
        <v>196</v>
      </c>
      <c r="C53" s="4">
        <f>SUMIFS('Календар 365'!$E$2:$E$5111,'Календар 365'!$A$2:$A$5111,"&gt;="&amp;$B$2-$F$2,'Календар 365'!$A$2:$A$5111,"&lt;"&amp;$B$2,'Календар 365'!$B$2:$B$5111,$B53,'Календар 365'!$C$2:$C$5111,$A53,'Календар 365'!$D$2:$D$5111,"SYSTEMATIC_OSINT_V1")</f>
        <v>1</v>
      </c>
      <c r="D53" s="4">
        <f>SUMIFS('Календар 365'!$E$2:$E$5111,'Календар 365'!$A$2:$A$5111,"&gt;="&amp;$B$2-$F$2-$H$2,'Календар 365'!$A$2:$A$5111,"&lt;"&amp;$B$2-$F$2,'Календар 365'!$B$2:$B$5111,$B53,'Календар 365'!$C$2:$C$5111,$A53,'Календар 365'!$D$2:$D$5111,"SYSTEMATIC_OSINT_V1")</f>
        <v>0</v>
      </c>
    </row>
    <row r="54">
      <c r="A54" s="2" t="str">
        <f t="array" ref="A54">IFERROR(INDEX('Налаштування'!$R$39:$R$100,INT((ROW()-21)/7)+1),"")</f>
        <v>Миколаїв</v>
      </c>
      <c r="B54" s="2" t="s">
        <v>288</v>
      </c>
      <c r="C54" s="4">
        <f>SUMIFS('Календар 365'!$E$2:$E$5111,'Календар 365'!$A$2:$A$5111,"&gt;="&amp;$B$2-$F$2,'Календар 365'!$A$2:$A$5111,"&lt;"&amp;$B$2,'Календар 365'!$B$2:$B$5111,$B54,'Календар 365'!$C$2:$C$5111,$A54,'Календар 365'!$D$2:$D$5111,"SYSTEMATIC_OSINT_V1")</f>
        <v>0</v>
      </c>
      <c r="D54" s="4">
        <f>SUMIFS('Календар 365'!$E$2:$E$5111,'Календар 365'!$A$2:$A$5111,"&gt;="&amp;$B$2-$F$2-$H$2,'Календар 365'!$A$2:$A$5111,"&lt;"&amp;$B$2-$F$2,'Календар 365'!$B$2:$B$5111,$B54,'Календар 365'!$C$2:$C$5111,$A54,'Календар 365'!$D$2:$D$5111,"SYSTEMATIC_OSINT_V1")</f>
        <v>0</v>
      </c>
    </row>
    <row r="55">
      <c r="A55" s="2" t="str">
        <f t="array" ref="A55">IFERROR(INDEX('Налаштування'!$R$39:$R$100,INT((ROW()-21)/7)+1),"")</f>
        <v>Миколаїв</v>
      </c>
      <c r="B55" s="2" t="s">
        <v>256</v>
      </c>
      <c r="C55" s="4">
        <f>SUMIFS('Календар 365'!$E$2:$E$5111,'Календар 365'!$A$2:$A$5111,"&gt;="&amp;$B$2-$F$2,'Календар 365'!$A$2:$A$5111,"&lt;"&amp;$B$2,'Календар 365'!$B$2:$B$5111,$B55,'Календар 365'!$C$2:$C$5111,$A55,'Календар 365'!$D$2:$D$5111,"SYSTEMATIC_OSINT_V1")</f>
        <v>0</v>
      </c>
      <c r="D55" s="4">
        <f>SUMIFS('Календар 365'!$E$2:$E$5111,'Календар 365'!$A$2:$A$5111,"&gt;="&amp;$B$2-$F$2-$H$2,'Календар 365'!$A$2:$A$5111,"&lt;"&amp;$B$2-$F$2,'Календар 365'!$B$2:$B$5111,$B55,'Календар 365'!$C$2:$C$5111,$A55,'Календар 365'!$D$2:$D$5111,"SYSTEMATIC_OSINT_V1")</f>
        <v>0</v>
      </c>
    </row>
    <row r="56">
      <c r="A56" s="2" t="str">
        <f t="array" ref="A56">IFERROR(INDEX('Налаштування'!$R$39:$R$100,INT((ROW()-21)/7)+1),"")</f>
        <v>Одеса</v>
      </c>
      <c r="B56" s="2" t="s">
        <v>180</v>
      </c>
      <c r="C56" s="4">
        <f>SUMIFS('Календар 365'!$E$2:$E$5111,'Календар 365'!$A$2:$A$5111,"&gt;="&amp;$B$2-$F$2,'Календар 365'!$A$2:$A$5111,"&lt;"&amp;$B$2,'Календар 365'!$B$2:$B$5111,$B56,'Календар 365'!$C$2:$C$5111,$A56,'Календар 365'!$D$2:$D$5111,"SYSTEMATIC_OSINT_V1")</f>
        <v>0</v>
      </c>
      <c r="D56" s="4">
        <f>SUMIFS('Календар 365'!$E$2:$E$5111,'Календар 365'!$A$2:$A$5111,"&gt;="&amp;$B$2-$F$2-$H$2,'Календар 365'!$A$2:$A$5111,"&lt;"&amp;$B$2-$F$2,'Календар 365'!$B$2:$B$5111,$B56,'Календар 365'!$C$2:$C$5111,$A56,'Календар 365'!$D$2:$D$5111,"SYSTEMATIC_OSINT_V1")</f>
        <v>0</v>
      </c>
    </row>
    <row r="57">
      <c r="A57" s="2" t="str">
        <f t="array" ref="A57">IFERROR(INDEX('Налаштування'!$R$39:$R$100,INT((ROW()-21)/7)+1),"")</f>
        <v>Одеса</v>
      </c>
      <c r="B57" s="2" t="s">
        <v>208</v>
      </c>
      <c r="C57" s="4">
        <f>SUMIFS('Календар 365'!$E$2:$E$5111,'Календар 365'!$A$2:$A$5111,"&gt;="&amp;$B$2-$F$2,'Календар 365'!$A$2:$A$5111,"&lt;"&amp;$B$2,'Календар 365'!$B$2:$B$5111,$B57,'Календар 365'!$C$2:$C$5111,$A57,'Календар 365'!$D$2:$D$5111,"SYSTEMATIC_OSINT_V1")</f>
        <v>1</v>
      </c>
      <c r="D57" s="4">
        <f>SUMIFS('Календар 365'!$E$2:$E$5111,'Календар 365'!$A$2:$A$5111,"&gt;="&amp;$B$2-$F$2-$H$2,'Календар 365'!$A$2:$A$5111,"&lt;"&amp;$B$2-$F$2,'Календар 365'!$B$2:$B$5111,$B57,'Календар 365'!$C$2:$C$5111,$A57,'Календар 365'!$D$2:$D$5111,"SYSTEMATIC_OSINT_V1")</f>
        <v>1</v>
      </c>
    </row>
    <row r="58">
      <c r="A58" s="2" t="str">
        <f t="array" ref="A58">IFERROR(INDEX('Налаштування'!$R$39:$R$100,INT((ROW()-21)/7)+1),"")</f>
        <v>Одеса</v>
      </c>
      <c r="B58" s="2" t="s">
        <v>303</v>
      </c>
      <c r="C58" s="4">
        <f>SUMIFS('Календар 365'!$E$2:$E$5111,'Календар 365'!$A$2:$A$5111,"&gt;="&amp;$B$2-$F$2,'Календар 365'!$A$2:$A$5111,"&lt;"&amp;$B$2,'Календар 365'!$B$2:$B$5111,$B58,'Календар 365'!$C$2:$C$5111,$A58,'Календар 365'!$D$2:$D$5111,"SYSTEMATIC_OSINT_V1")</f>
        <v>1</v>
      </c>
      <c r="D58" s="4">
        <f>SUMIFS('Календар 365'!$E$2:$E$5111,'Календар 365'!$A$2:$A$5111,"&gt;="&amp;$B$2-$F$2-$H$2,'Календар 365'!$A$2:$A$5111,"&lt;"&amp;$B$2-$F$2,'Календар 365'!$B$2:$B$5111,$B58,'Календар 365'!$C$2:$C$5111,$A58,'Календар 365'!$D$2:$D$5111,"SYSTEMATIC_OSINT_V1")</f>
        <v>3</v>
      </c>
    </row>
    <row r="59">
      <c r="A59" s="2" t="str">
        <f t="array" ref="A59">IFERROR(INDEX('Налаштування'!$R$39:$R$100,INT((ROW()-21)/7)+1),"")</f>
        <v>Одеса</v>
      </c>
      <c r="B59" s="2" t="s">
        <v>148</v>
      </c>
      <c r="C59" s="4">
        <f>SUMIFS('Календар 365'!$E$2:$E$5111,'Календар 365'!$A$2:$A$5111,"&gt;="&amp;$B$2-$F$2,'Календар 365'!$A$2:$A$5111,"&lt;"&amp;$B$2,'Календар 365'!$B$2:$B$5111,$B59,'Календар 365'!$C$2:$C$5111,$A59,'Календар 365'!$D$2:$D$5111,"SYSTEMATIC_OSINT_V1")</f>
        <v>1</v>
      </c>
      <c r="D59" s="4">
        <f>SUMIFS('Календар 365'!$E$2:$E$5111,'Календар 365'!$A$2:$A$5111,"&gt;="&amp;$B$2-$F$2-$H$2,'Календар 365'!$A$2:$A$5111,"&lt;"&amp;$B$2-$F$2,'Календар 365'!$B$2:$B$5111,$B59,'Календар 365'!$C$2:$C$5111,$A59,'Календар 365'!$D$2:$D$5111,"SYSTEMATIC_OSINT_V1")</f>
        <v>0</v>
      </c>
    </row>
    <row r="60">
      <c r="A60" s="62" t="str">
        <f t="array" ref="A60">IFERROR(INDEX('Налаштування'!$R$39:$R$100,INT((ROW()-21)/7)+1),"")</f>
        <v>Одеса</v>
      </c>
      <c r="B60" s="62" t="s">
        <v>196</v>
      </c>
      <c r="C60" s="21">
        <f>SUMIFS('Календар 365'!$E$2:$E$5111,'Календар 365'!$A$2:$A$5111,"&gt;="&amp;$B$2-$F$2,'Календар 365'!$A$2:$A$5111,"&lt;"&amp;$B$2,'Календар 365'!$B$2:$B$5111,$B60,'Календар 365'!$C$2:$C$5111,$A60,'Календар 365'!$D$2:$D$5111,"SYSTEMATIC_OSINT_V1")</f>
        <v>0</v>
      </c>
      <c r="D60" s="21">
        <f>SUMIFS('Календар 365'!$E$2:$E$5111,'Календар 365'!$A$2:$A$5111,"&gt;="&amp;$B$2-$F$2-$H$2,'Календар 365'!$A$2:$A$5111,"&lt;"&amp;$B$2-$F$2,'Календар 365'!$B$2:$B$5111,$B60,'Календар 365'!$C$2:$C$5111,$A60,'Календар 365'!$D$2:$D$5111,"SYSTEMATIC_OSINT_V1")</f>
        <v>0</v>
      </c>
    </row>
    <row r="61">
      <c r="A61" s="62" t="str">
        <f t="array" ref="A61">IFERROR(INDEX('Налаштування'!$R$39:$R$100,INT((ROW()-21)/7)+1),"")</f>
        <v>Одеса</v>
      </c>
      <c r="B61" s="62" t="s">
        <v>288</v>
      </c>
      <c r="C61" s="21">
        <f>SUMIFS('Календар 365'!$E$2:$E$5111,'Календар 365'!$A$2:$A$5111,"&gt;="&amp;$B$2-$F$2,'Календар 365'!$A$2:$A$5111,"&lt;"&amp;$B$2,'Календар 365'!$B$2:$B$5111,$B61,'Календар 365'!$C$2:$C$5111,$A61,'Календар 365'!$D$2:$D$5111,"SYSTEMATIC_OSINT_V1")</f>
        <v>0</v>
      </c>
      <c r="D61" s="21">
        <f>SUMIFS('Календар 365'!$E$2:$E$5111,'Календар 365'!$A$2:$A$5111,"&gt;="&amp;$B$2-$F$2-$H$2,'Календар 365'!$A$2:$A$5111,"&lt;"&amp;$B$2-$F$2,'Календар 365'!$B$2:$B$5111,$B61,'Календар 365'!$C$2:$C$5111,$A61,'Календар 365'!$D$2:$D$5111,"SYSTEMATIC_OSINT_V1")</f>
        <v>1</v>
      </c>
    </row>
    <row r="62">
      <c r="A62" s="62" t="str">
        <f t="array" ref="A62">IFERROR(INDEX('Налаштування'!$R$39:$R$100,INT((ROW()-21)/7)+1),"")</f>
        <v>Одеса</v>
      </c>
      <c r="B62" s="62" t="s">
        <v>256</v>
      </c>
      <c r="C62" s="21">
        <f>SUMIFS('Календар 365'!$E$2:$E$5111,'Календар 365'!$A$2:$A$5111,"&gt;="&amp;$B$2-$F$2,'Календар 365'!$A$2:$A$5111,"&lt;"&amp;$B$2,'Календар 365'!$B$2:$B$5111,$B62,'Календар 365'!$C$2:$C$5111,$A62,'Календар 365'!$D$2:$D$5111,"SYSTEMATIC_OSINT_V1")</f>
        <v>0</v>
      </c>
      <c r="D62" s="21">
        <f>SUMIFS('Календар 365'!$E$2:$E$5111,'Календар 365'!$A$2:$A$5111,"&gt;="&amp;$B$2-$F$2-$H$2,'Календар 365'!$A$2:$A$5111,"&lt;"&amp;$B$2-$F$2,'Календар 365'!$B$2:$B$5111,$B62,'Календар 365'!$C$2:$C$5111,$A62,'Календар 365'!$D$2:$D$5111,"SYSTEMATIC_OSINT_V1")</f>
        <v>1</v>
      </c>
    </row>
    <row r="63">
      <c r="A63" s="62" t="str">
        <f t="array" ref="A63">IFERROR(INDEX('Налаштування'!$R$39:$R$100,INT((ROW()-21)/7)+1),"")</f>
        <v>Харків</v>
      </c>
      <c r="B63" s="62" t="s">
        <v>180</v>
      </c>
      <c r="C63" s="21">
        <f>SUMIFS('Календар 365'!$E$2:$E$5111,'Календар 365'!$A$2:$A$5111,"&gt;="&amp;$B$2-$F$2,'Календар 365'!$A$2:$A$5111,"&lt;"&amp;$B$2,'Календар 365'!$B$2:$B$5111,$B63,'Календар 365'!$C$2:$C$5111,$A63,'Календар 365'!$D$2:$D$5111,"SYSTEMATIC_OSINT_V1")</f>
        <v>0</v>
      </c>
      <c r="D63" s="21">
        <f>SUMIFS('Календар 365'!$E$2:$E$5111,'Календар 365'!$A$2:$A$5111,"&gt;="&amp;$B$2-$F$2-$H$2,'Календар 365'!$A$2:$A$5111,"&lt;"&amp;$B$2-$F$2,'Календар 365'!$B$2:$B$5111,$B63,'Календар 365'!$C$2:$C$5111,$A63,'Календар 365'!$D$2:$D$5111,"SYSTEMATIC_OSINT_V1")</f>
        <v>0</v>
      </c>
    </row>
    <row r="64">
      <c r="A64" s="62" t="str">
        <f t="array" ref="A64">IFERROR(INDEX('Налаштування'!$R$39:$R$100,INT((ROW()-21)/7)+1),"")</f>
        <v>Харків</v>
      </c>
      <c r="B64" s="62" t="s">
        <v>208</v>
      </c>
      <c r="C64" s="21">
        <f>SUMIFS('Календар 365'!$E$2:$E$5111,'Календар 365'!$A$2:$A$5111,"&gt;="&amp;$B$2-$F$2,'Календар 365'!$A$2:$A$5111,"&lt;"&amp;$B$2,'Календар 365'!$B$2:$B$5111,$B64,'Календар 365'!$C$2:$C$5111,$A64,'Календар 365'!$D$2:$D$5111,"SYSTEMATIC_OSINT_V1")</f>
        <v>0</v>
      </c>
      <c r="D64" s="21">
        <f>SUMIFS('Календар 365'!$E$2:$E$5111,'Календар 365'!$A$2:$A$5111,"&gt;="&amp;$B$2-$F$2-$H$2,'Календар 365'!$A$2:$A$5111,"&lt;"&amp;$B$2-$F$2,'Календар 365'!$B$2:$B$5111,$B64,'Календар 365'!$C$2:$C$5111,$A64,'Календар 365'!$D$2:$D$5111,"SYSTEMATIC_OSINT_V1")</f>
        <v>0</v>
      </c>
    </row>
    <row r="65">
      <c r="A65" s="62" t="str">
        <f t="array" ref="A65">IFERROR(INDEX('Налаштування'!$R$39:$R$100,INT((ROW()-21)/7)+1),"")</f>
        <v>Харків</v>
      </c>
      <c r="B65" s="62" t="s">
        <v>303</v>
      </c>
      <c r="C65" s="21">
        <f>SUMIFS('Календар 365'!$E$2:$E$5111,'Календар 365'!$A$2:$A$5111,"&gt;="&amp;$B$2-$F$2,'Календар 365'!$A$2:$A$5111,"&lt;"&amp;$B$2,'Календар 365'!$B$2:$B$5111,$B65,'Календар 365'!$C$2:$C$5111,$A65,'Календар 365'!$D$2:$D$5111,"SYSTEMATIC_OSINT_V1")</f>
        <v>0</v>
      </c>
      <c r="D65" s="21">
        <f>SUMIFS('Календар 365'!$E$2:$E$5111,'Календар 365'!$A$2:$A$5111,"&gt;="&amp;$B$2-$F$2-$H$2,'Календар 365'!$A$2:$A$5111,"&lt;"&amp;$B$2-$F$2,'Календар 365'!$B$2:$B$5111,$B65,'Календар 365'!$C$2:$C$5111,$A65,'Календар 365'!$D$2:$D$5111,"SYSTEMATIC_OSINT_V1")</f>
        <v>1</v>
      </c>
    </row>
    <row r="66">
      <c r="A66" s="62" t="str">
        <f t="array" ref="A66">IFERROR(INDEX('Налаштування'!$R$39:$R$100,INT((ROW()-21)/7)+1),"")</f>
        <v>Харків</v>
      </c>
      <c r="B66" s="62" t="s">
        <v>148</v>
      </c>
      <c r="C66" s="21">
        <f>SUMIFS('Календар 365'!$E$2:$E$5111,'Календар 365'!$A$2:$A$5111,"&gt;="&amp;$B$2-$F$2,'Календар 365'!$A$2:$A$5111,"&lt;"&amp;$B$2,'Календар 365'!$B$2:$B$5111,$B66,'Календар 365'!$C$2:$C$5111,$A66,'Календар 365'!$D$2:$D$5111,"SYSTEMATIC_OSINT_V1")</f>
        <v>0</v>
      </c>
      <c r="D66" s="21">
        <f>SUMIFS('Календар 365'!$E$2:$E$5111,'Календар 365'!$A$2:$A$5111,"&gt;="&amp;$B$2-$F$2-$H$2,'Календар 365'!$A$2:$A$5111,"&lt;"&amp;$B$2-$F$2,'Календар 365'!$B$2:$B$5111,$B66,'Календар 365'!$C$2:$C$5111,$A66,'Календар 365'!$D$2:$D$5111,"SYSTEMATIC_OSINT_V1")</f>
        <v>0</v>
      </c>
    </row>
    <row r="67">
      <c r="A67" s="62" t="str">
        <f t="array" ref="A67">IFERROR(INDEX('Налаштування'!$R$39:$R$100,INT((ROW()-21)/7)+1),"")</f>
        <v>Харків</v>
      </c>
      <c r="B67" s="62" t="s">
        <v>196</v>
      </c>
      <c r="C67" s="21">
        <f>SUMIFS('Календар 365'!$E$2:$E$5111,'Календар 365'!$A$2:$A$5111,"&gt;="&amp;$B$2-$F$2,'Календар 365'!$A$2:$A$5111,"&lt;"&amp;$B$2,'Календар 365'!$B$2:$B$5111,$B67,'Календар 365'!$C$2:$C$5111,$A67,'Календар 365'!$D$2:$D$5111,"SYSTEMATIC_OSINT_V1")</f>
        <v>0</v>
      </c>
      <c r="D67" s="21">
        <f>SUMIFS('Календар 365'!$E$2:$E$5111,'Календар 365'!$A$2:$A$5111,"&gt;="&amp;$B$2-$F$2-$H$2,'Календар 365'!$A$2:$A$5111,"&lt;"&amp;$B$2-$F$2,'Календар 365'!$B$2:$B$5111,$B67,'Календар 365'!$C$2:$C$5111,$A67,'Календар 365'!$D$2:$D$5111,"SYSTEMATIC_OSINT_V1")</f>
        <v>0</v>
      </c>
    </row>
    <row r="68">
      <c r="A68" s="62" t="str">
        <f t="array" ref="A68">IFERROR(INDEX('Налаштування'!$R$39:$R$100,INT((ROW()-21)/7)+1),"")</f>
        <v>Харків</v>
      </c>
      <c r="B68" s="62" t="s">
        <v>288</v>
      </c>
      <c r="C68" s="21">
        <f>SUMIFS('Календар 365'!$E$2:$E$5111,'Календар 365'!$A$2:$A$5111,"&gt;="&amp;$B$2-$F$2,'Календар 365'!$A$2:$A$5111,"&lt;"&amp;$B$2,'Календар 365'!$B$2:$B$5111,$B68,'Календар 365'!$C$2:$C$5111,$A68,'Календар 365'!$D$2:$D$5111,"SYSTEMATIC_OSINT_V1")</f>
        <v>0</v>
      </c>
      <c r="D68" s="21">
        <f>SUMIFS('Календар 365'!$E$2:$E$5111,'Календар 365'!$A$2:$A$5111,"&gt;="&amp;$B$2-$F$2-$H$2,'Календар 365'!$A$2:$A$5111,"&lt;"&amp;$B$2-$F$2,'Календар 365'!$B$2:$B$5111,$B68,'Календар 365'!$C$2:$C$5111,$A68,'Календар 365'!$D$2:$D$5111,"SYSTEMATIC_OSINT_V1")</f>
        <v>0</v>
      </c>
    </row>
    <row r="69">
      <c r="A69" s="62" t="str">
        <f t="array" ref="A69">IFERROR(INDEX('Налаштування'!$R$39:$R$100,INT((ROW()-21)/7)+1),"")</f>
        <v>Харків</v>
      </c>
      <c r="B69" s="62" t="s">
        <v>256</v>
      </c>
      <c r="C69" s="21">
        <f>SUMIFS('Календар 365'!$E$2:$E$5111,'Календар 365'!$A$2:$A$5111,"&gt;="&amp;$B$2-$F$2,'Календар 365'!$A$2:$A$5111,"&lt;"&amp;$B$2,'Календар 365'!$B$2:$B$5111,$B69,'Календар 365'!$C$2:$C$5111,$A69,'Календар 365'!$D$2:$D$5111,"SYSTEMATIC_OSINT_V1")</f>
        <v>0</v>
      </c>
      <c r="D69" s="21">
        <f>SUMIFS('Календар 365'!$E$2:$E$5111,'Календар 365'!$A$2:$A$5111,"&gt;="&amp;$B$2-$F$2-$H$2,'Календар 365'!$A$2:$A$5111,"&lt;"&amp;$B$2-$F$2,'Календар 365'!$B$2:$B$5111,$B69,'Календар 365'!$C$2:$C$5111,$A69,'Календар 365'!$D$2:$D$5111,"SYSTEMATIC_OSINT_V1")</f>
        <v>0</v>
      </c>
    </row>
    <row r="70">
      <c r="A70" s="62" t="str">
        <f t="array" ref="A70">IFERROR(INDEX('Налаштування'!$R$39:$R$100,INT((ROW()-21)/7)+1),"")</f>
        <v>Херсон</v>
      </c>
      <c r="B70" s="62" t="s">
        <v>180</v>
      </c>
      <c r="C70" s="21">
        <f>SUMIFS('Календар 365'!$E$2:$E$5111,'Календар 365'!$A$2:$A$5111,"&gt;="&amp;$B$2-$F$2,'Календар 365'!$A$2:$A$5111,"&lt;"&amp;$B$2,'Календар 365'!$B$2:$B$5111,$B70,'Календар 365'!$C$2:$C$5111,$A70,'Календар 365'!$D$2:$D$5111,"SYSTEMATIC_OSINT_V1")</f>
        <v>0</v>
      </c>
      <c r="D70" s="21">
        <f>SUMIFS('Календар 365'!$E$2:$E$5111,'Календар 365'!$A$2:$A$5111,"&gt;="&amp;$B$2-$F$2-$H$2,'Календар 365'!$A$2:$A$5111,"&lt;"&amp;$B$2-$F$2,'Календар 365'!$B$2:$B$5111,$B70,'Календар 365'!$C$2:$C$5111,$A70,'Календар 365'!$D$2:$D$5111,"SYSTEMATIC_OSINT_V1")</f>
        <v>0</v>
      </c>
    </row>
    <row r="71">
      <c r="A71" s="62" t="str">
        <f t="array" ref="A71">IFERROR(INDEX('Налаштування'!$R$39:$R$100,INT((ROW()-21)/7)+1),"")</f>
        <v>Херсон</v>
      </c>
      <c r="B71" s="62" t="s">
        <v>208</v>
      </c>
      <c r="C71" s="21">
        <f>SUMIFS('Календар 365'!$E$2:$E$5111,'Календар 365'!$A$2:$A$5111,"&gt;="&amp;$B$2-$F$2,'Календар 365'!$A$2:$A$5111,"&lt;"&amp;$B$2,'Календар 365'!$B$2:$B$5111,$B71,'Календар 365'!$C$2:$C$5111,$A71,'Календар 365'!$D$2:$D$5111,"SYSTEMATIC_OSINT_V1")</f>
        <v>0</v>
      </c>
      <c r="D71" s="21">
        <f>SUMIFS('Календар 365'!$E$2:$E$5111,'Календар 365'!$A$2:$A$5111,"&gt;="&amp;$B$2-$F$2-$H$2,'Календар 365'!$A$2:$A$5111,"&lt;"&amp;$B$2-$F$2,'Календар 365'!$B$2:$B$5111,$B71,'Календар 365'!$C$2:$C$5111,$A71,'Календар 365'!$D$2:$D$5111,"SYSTEMATIC_OSINT_V1")</f>
        <v>0</v>
      </c>
    </row>
    <row r="72">
      <c r="A72" s="62" t="str">
        <f t="array" ref="A72">IFERROR(INDEX('Налаштування'!$R$39:$R$100,INT((ROW()-21)/7)+1),"")</f>
        <v>Херсон</v>
      </c>
      <c r="B72" s="62" t="s">
        <v>303</v>
      </c>
      <c r="C72" s="21">
        <f>SUMIFS('Календар 365'!$E$2:$E$5111,'Календар 365'!$A$2:$A$5111,"&gt;="&amp;$B$2-$F$2,'Календар 365'!$A$2:$A$5111,"&lt;"&amp;$B$2,'Календар 365'!$B$2:$B$5111,$B72,'Календар 365'!$C$2:$C$5111,$A72,'Календар 365'!$D$2:$D$5111,"SYSTEMATIC_OSINT_V1")</f>
        <v>0</v>
      </c>
      <c r="D72" s="21">
        <f>SUMIFS('Календар 365'!$E$2:$E$5111,'Календар 365'!$A$2:$A$5111,"&gt;="&amp;$B$2-$F$2-$H$2,'Календар 365'!$A$2:$A$5111,"&lt;"&amp;$B$2-$F$2,'Календар 365'!$B$2:$B$5111,$B72,'Календар 365'!$C$2:$C$5111,$A72,'Календар 365'!$D$2:$D$5111,"SYSTEMATIC_OSINT_V1")</f>
        <v>0</v>
      </c>
    </row>
    <row r="73">
      <c r="A73" s="62" t="str">
        <f t="array" ref="A73">IFERROR(INDEX('Налаштування'!$R$39:$R$100,INT((ROW()-21)/7)+1),"")</f>
        <v>Херсон</v>
      </c>
      <c r="B73" s="62" t="s">
        <v>148</v>
      </c>
      <c r="C73" s="21">
        <f>SUMIFS('Календар 365'!$E$2:$E$5111,'Календар 365'!$A$2:$A$5111,"&gt;="&amp;$B$2-$F$2,'Календар 365'!$A$2:$A$5111,"&lt;"&amp;$B$2,'Календар 365'!$B$2:$B$5111,$B73,'Календар 365'!$C$2:$C$5111,$A73,'Календар 365'!$D$2:$D$5111,"SYSTEMATIC_OSINT_V1")</f>
        <v>0</v>
      </c>
      <c r="D73" s="21">
        <f>SUMIFS('Календар 365'!$E$2:$E$5111,'Календар 365'!$A$2:$A$5111,"&gt;="&amp;$B$2-$F$2-$H$2,'Календар 365'!$A$2:$A$5111,"&lt;"&amp;$B$2-$F$2,'Календар 365'!$B$2:$B$5111,$B73,'Календар 365'!$C$2:$C$5111,$A73,'Календар 365'!$D$2:$D$5111,"SYSTEMATIC_OSINT_V1")</f>
        <v>0</v>
      </c>
    </row>
    <row r="74">
      <c r="A74" s="62" t="str">
        <f t="array" ref="A74">IFERROR(INDEX('Налаштування'!$R$39:$R$100,INT((ROW()-21)/7)+1),"")</f>
        <v>Херсон</v>
      </c>
      <c r="B74" s="62" t="s">
        <v>196</v>
      </c>
      <c r="C74" s="21">
        <f>SUMIFS('Календар 365'!$E$2:$E$5111,'Календар 365'!$A$2:$A$5111,"&gt;="&amp;$B$2-$F$2,'Календар 365'!$A$2:$A$5111,"&lt;"&amp;$B$2,'Календар 365'!$B$2:$B$5111,$B74,'Календар 365'!$C$2:$C$5111,$A74,'Календар 365'!$D$2:$D$5111,"SYSTEMATIC_OSINT_V1")</f>
        <v>0</v>
      </c>
      <c r="D74" s="21">
        <f>SUMIFS('Календар 365'!$E$2:$E$5111,'Календар 365'!$A$2:$A$5111,"&gt;="&amp;$B$2-$F$2-$H$2,'Календар 365'!$A$2:$A$5111,"&lt;"&amp;$B$2-$F$2,'Календар 365'!$B$2:$B$5111,$B74,'Календар 365'!$C$2:$C$5111,$A74,'Календар 365'!$D$2:$D$5111,"SYSTEMATIC_OSINT_V1")</f>
        <v>0</v>
      </c>
    </row>
    <row r="75">
      <c r="A75" s="62" t="str">
        <f t="array" ref="A75">IFERROR(INDEX('Налаштування'!$R$39:$R$100,INT((ROW()-21)/7)+1),"")</f>
        <v>Херсон</v>
      </c>
      <c r="B75" s="62" t="s">
        <v>288</v>
      </c>
      <c r="C75" s="21">
        <f>SUMIFS('Календар 365'!$E$2:$E$5111,'Календар 365'!$A$2:$A$5111,"&gt;="&amp;$B$2-$F$2,'Календар 365'!$A$2:$A$5111,"&lt;"&amp;$B$2,'Календар 365'!$B$2:$B$5111,$B75,'Календар 365'!$C$2:$C$5111,$A75,'Календар 365'!$D$2:$D$5111,"SYSTEMATIC_OSINT_V1")</f>
        <v>0</v>
      </c>
      <c r="D75" s="21">
        <f>SUMIFS('Календар 365'!$E$2:$E$5111,'Календар 365'!$A$2:$A$5111,"&gt;="&amp;$B$2-$F$2-$H$2,'Календар 365'!$A$2:$A$5111,"&lt;"&amp;$B$2-$F$2,'Календар 365'!$B$2:$B$5111,$B75,'Календар 365'!$C$2:$C$5111,$A75,'Календар 365'!$D$2:$D$5111,"SYSTEMATIC_OSINT_V1")</f>
        <v>0</v>
      </c>
    </row>
    <row r="76">
      <c r="A76" s="62" t="str">
        <f t="array" ref="A76">IFERROR(INDEX('Налаштування'!$R$39:$R$100,INT((ROW()-21)/7)+1),"")</f>
        <v>Херсон</v>
      </c>
      <c r="B76" s="62" t="s">
        <v>256</v>
      </c>
      <c r="C76" s="21">
        <f>SUMIFS('Календар 365'!$E$2:$E$5111,'Календар 365'!$A$2:$A$5111,"&gt;="&amp;$B$2-$F$2,'Календар 365'!$A$2:$A$5111,"&lt;"&amp;$B$2,'Календар 365'!$B$2:$B$5111,$B76,'Календар 365'!$C$2:$C$5111,$A76,'Календар 365'!$D$2:$D$5111,"SYSTEMATIC_OSINT_V1")</f>
        <v>0</v>
      </c>
      <c r="D76" s="21">
        <f>SUMIFS('Календар 365'!$E$2:$E$5111,'Календар 365'!$A$2:$A$5111,"&gt;="&amp;$B$2-$F$2-$H$2,'Календар 365'!$A$2:$A$5111,"&lt;"&amp;$B$2-$F$2,'Календар 365'!$B$2:$B$5111,$B76,'Календар 365'!$C$2:$C$5111,$A76,'Календар 365'!$D$2:$D$5111,"SYSTEMATIC_OSINT_V1")</f>
        <v>0</v>
      </c>
    </row>
    <row r="77">
      <c r="A77" s="62" t="str">
        <f t="array" ref="A77">IFERROR(INDEX('Налаштування'!$R$39:$R$100,INT((ROW()-21)/7)+1),"")</f>
        <v>Чернігів</v>
      </c>
      <c r="B77" s="62" t="s">
        <v>180</v>
      </c>
      <c r="C77" s="21">
        <f>SUMIFS('Календар 365'!$E$2:$E$5111,'Календар 365'!$A$2:$A$5111,"&gt;="&amp;$B$2-$F$2,'Календар 365'!$A$2:$A$5111,"&lt;"&amp;$B$2,'Календар 365'!$B$2:$B$5111,$B77,'Календар 365'!$C$2:$C$5111,$A77,'Календар 365'!$D$2:$D$5111,"SYSTEMATIC_OSINT_V1")</f>
        <v>0</v>
      </c>
      <c r="D77" s="21">
        <f>SUMIFS('Календар 365'!$E$2:$E$5111,'Календар 365'!$A$2:$A$5111,"&gt;="&amp;$B$2-$F$2-$H$2,'Календар 365'!$A$2:$A$5111,"&lt;"&amp;$B$2-$F$2,'Календар 365'!$B$2:$B$5111,$B77,'Календар 365'!$C$2:$C$5111,$A77,'Календар 365'!$D$2:$D$5111,"SYSTEMATIC_OSINT_V1")</f>
        <v>0</v>
      </c>
    </row>
    <row r="78">
      <c r="A78" s="62" t="str">
        <f t="array" ref="A78">IFERROR(INDEX('Налаштування'!$R$39:$R$100,INT((ROW()-21)/7)+1),"")</f>
        <v>Чернігів</v>
      </c>
      <c r="B78" s="62" t="s">
        <v>208</v>
      </c>
      <c r="C78" s="21">
        <f>SUMIFS('Календар 365'!$E$2:$E$5111,'Календар 365'!$A$2:$A$5111,"&gt;="&amp;$B$2-$F$2,'Календар 365'!$A$2:$A$5111,"&lt;"&amp;$B$2,'Календар 365'!$B$2:$B$5111,$B78,'Календар 365'!$C$2:$C$5111,$A78,'Календар 365'!$D$2:$D$5111,"SYSTEMATIC_OSINT_V1")</f>
        <v>0</v>
      </c>
      <c r="D78" s="21">
        <f>SUMIFS('Календар 365'!$E$2:$E$5111,'Календар 365'!$A$2:$A$5111,"&gt;="&amp;$B$2-$F$2-$H$2,'Календар 365'!$A$2:$A$5111,"&lt;"&amp;$B$2-$F$2,'Календар 365'!$B$2:$B$5111,$B78,'Календар 365'!$C$2:$C$5111,$A78,'Календар 365'!$D$2:$D$5111,"SYSTEMATIC_OSINT_V1")</f>
        <v>0</v>
      </c>
    </row>
    <row r="79">
      <c r="A79" s="62" t="str">
        <f t="array" ref="A79">IFERROR(INDEX('Налаштування'!$R$39:$R$100,INT((ROW()-21)/7)+1),"")</f>
        <v>Чернігів</v>
      </c>
      <c r="B79" s="62" t="s">
        <v>303</v>
      </c>
      <c r="C79" s="21">
        <f>SUMIFS('Календар 365'!$E$2:$E$5111,'Календар 365'!$A$2:$A$5111,"&gt;="&amp;$B$2-$F$2,'Календар 365'!$A$2:$A$5111,"&lt;"&amp;$B$2,'Календар 365'!$B$2:$B$5111,$B79,'Календар 365'!$C$2:$C$5111,$A79,'Календар 365'!$D$2:$D$5111,"SYSTEMATIC_OSINT_V1")</f>
        <v>0</v>
      </c>
      <c r="D79" s="21">
        <f>SUMIFS('Календар 365'!$E$2:$E$5111,'Календар 365'!$A$2:$A$5111,"&gt;="&amp;$B$2-$F$2-$H$2,'Календар 365'!$A$2:$A$5111,"&lt;"&amp;$B$2-$F$2,'Календар 365'!$B$2:$B$5111,$B79,'Календар 365'!$C$2:$C$5111,$A79,'Календар 365'!$D$2:$D$5111,"SYSTEMATIC_OSINT_V1")</f>
        <v>0</v>
      </c>
    </row>
    <row r="80">
      <c r="A80" s="62" t="str">
        <f t="array" ref="A80">IFERROR(INDEX('Налаштування'!$R$39:$R$100,INT((ROW()-21)/7)+1),"")</f>
        <v>Чернігів</v>
      </c>
      <c r="B80" s="62" t="s">
        <v>148</v>
      </c>
      <c r="C80" s="21">
        <f>SUMIFS('Календар 365'!$E$2:$E$5111,'Календар 365'!$A$2:$A$5111,"&gt;="&amp;$B$2-$F$2,'Календар 365'!$A$2:$A$5111,"&lt;"&amp;$B$2,'Календар 365'!$B$2:$B$5111,$B80,'Календар 365'!$C$2:$C$5111,$A80,'Календар 365'!$D$2:$D$5111,"SYSTEMATIC_OSINT_V1")</f>
        <v>0</v>
      </c>
      <c r="D80" s="21">
        <f>SUMIFS('Календар 365'!$E$2:$E$5111,'Календар 365'!$A$2:$A$5111,"&gt;="&amp;$B$2-$F$2-$H$2,'Календар 365'!$A$2:$A$5111,"&lt;"&amp;$B$2-$F$2,'Календар 365'!$B$2:$B$5111,$B80,'Календар 365'!$C$2:$C$5111,$A80,'Календар 365'!$D$2:$D$5111,"SYSTEMATIC_OSINT_V1")</f>
        <v>0</v>
      </c>
    </row>
    <row r="81">
      <c r="A81" s="62" t="str">
        <f t="array" ref="A81">IFERROR(INDEX('Налаштування'!$R$39:$R$100,INT((ROW()-21)/7)+1),"")</f>
        <v>Чернігів</v>
      </c>
      <c r="B81" s="62" t="s">
        <v>196</v>
      </c>
      <c r="C81" s="21">
        <f>SUMIFS('Календар 365'!$E$2:$E$5111,'Календар 365'!$A$2:$A$5111,"&gt;="&amp;$B$2-$F$2,'Календар 365'!$A$2:$A$5111,"&lt;"&amp;$B$2,'Календар 365'!$B$2:$B$5111,$B81,'Календар 365'!$C$2:$C$5111,$A81,'Календар 365'!$D$2:$D$5111,"SYSTEMATIC_OSINT_V1")</f>
        <v>0</v>
      </c>
      <c r="D81" s="21">
        <f>SUMIFS('Календар 365'!$E$2:$E$5111,'Календар 365'!$A$2:$A$5111,"&gt;="&amp;$B$2-$F$2-$H$2,'Календар 365'!$A$2:$A$5111,"&lt;"&amp;$B$2-$F$2,'Календар 365'!$B$2:$B$5111,$B81,'Календар 365'!$C$2:$C$5111,$A81,'Календар 365'!$D$2:$D$5111,"SYSTEMATIC_OSINT_V1")</f>
        <v>0</v>
      </c>
    </row>
    <row r="82">
      <c r="A82" s="62" t="str">
        <f t="array" ref="A82">IFERROR(INDEX('Налаштування'!$R$39:$R$100,INT((ROW()-21)/7)+1),"")</f>
        <v>Чернігів</v>
      </c>
      <c r="B82" s="62" t="s">
        <v>288</v>
      </c>
      <c r="C82" s="21">
        <f>SUMIFS('Календар 365'!$E$2:$E$5111,'Календар 365'!$A$2:$A$5111,"&gt;="&amp;$B$2-$F$2,'Календар 365'!$A$2:$A$5111,"&lt;"&amp;$B$2,'Календар 365'!$B$2:$B$5111,$B82,'Календар 365'!$C$2:$C$5111,$A82,'Календар 365'!$D$2:$D$5111,"SYSTEMATIC_OSINT_V1")</f>
        <v>0</v>
      </c>
      <c r="D82" s="21">
        <f>SUMIFS('Календар 365'!$E$2:$E$5111,'Календар 365'!$A$2:$A$5111,"&gt;="&amp;$B$2-$F$2-$H$2,'Календар 365'!$A$2:$A$5111,"&lt;"&amp;$B$2-$F$2,'Календар 365'!$B$2:$B$5111,$B82,'Календар 365'!$C$2:$C$5111,$A82,'Календар 365'!$D$2:$D$5111,"SYSTEMATIC_OSINT_V1")</f>
        <v>0</v>
      </c>
    </row>
    <row r="83">
      <c r="A83" s="62" t="str">
        <f t="array" ref="A83">IFERROR(INDEX('Налаштування'!$R$39:$R$100,INT((ROW()-21)/7)+1),"")</f>
        <v>Чернігів</v>
      </c>
      <c r="B83" s="62" t="s">
        <v>256</v>
      </c>
      <c r="C83" s="21">
        <f>SUMIFS('Календар 365'!$E$2:$E$5111,'Календар 365'!$A$2:$A$5111,"&gt;="&amp;$B$2-$F$2,'Календар 365'!$A$2:$A$5111,"&lt;"&amp;$B$2,'Календар 365'!$B$2:$B$5111,$B83,'Календар 365'!$C$2:$C$5111,$A83,'Календар 365'!$D$2:$D$5111,"SYSTEMATIC_OSINT_V1")</f>
        <v>0</v>
      </c>
      <c r="D83" s="21">
        <f>SUMIFS('Календар 365'!$E$2:$E$5111,'Календар 365'!$A$2:$A$5111,"&gt;="&amp;$B$2-$F$2-$H$2,'Календар 365'!$A$2:$A$5111,"&lt;"&amp;$B$2-$F$2,'Календар 365'!$B$2:$B$5111,$B83,'Календар 365'!$C$2:$C$5111,$A83,'Календар 365'!$D$2:$D$5111,"SYSTEMATIC_OSINT_V1")</f>
        <v>0</v>
      </c>
    </row>
    <row r="84">
      <c r="A84" s="62" t="str">
        <f t="array" ref="A84">IFERROR(INDEX('Налаштування'!$R$39:$R$100,INT((ROW()-21)/7)+1),"")</f>
        <v>Кривий Ріг</v>
      </c>
      <c r="B84" s="62" t="s">
        <v>180</v>
      </c>
      <c r="C84" s="21">
        <f>SUMIFS('Календар 365'!$E$2:$E$5111,'Календар 365'!$A$2:$A$5111,"&gt;="&amp;$B$2-$F$2,'Календар 365'!$A$2:$A$5111,"&lt;"&amp;$B$2,'Календар 365'!$B$2:$B$5111,$B84,'Календар 365'!$C$2:$C$5111,$A84,'Календар 365'!$D$2:$D$5111,"SYSTEMATIC_OSINT_V1")</f>
        <v>0</v>
      </c>
      <c r="D84" s="21">
        <f>SUMIFS('Календар 365'!$E$2:$E$5111,'Календар 365'!$A$2:$A$5111,"&gt;="&amp;$B$2-$F$2-$H$2,'Календар 365'!$A$2:$A$5111,"&lt;"&amp;$B$2-$F$2,'Календар 365'!$B$2:$B$5111,$B84,'Календар 365'!$C$2:$C$5111,$A84,'Календар 365'!$D$2:$D$5111,"SYSTEMATIC_OSINT_V1")</f>
        <v>0</v>
      </c>
    </row>
    <row r="85">
      <c r="A85" s="62" t="str">
        <f t="array" ref="A85">IFERROR(INDEX('Налаштування'!$R$39:$R$100,INT((ROW()-21)/7)+1),"")</f>
        <v>Кривий Ріг</v>
      </c>
      <c r="B85" s="62" t="s">
        <v>208</v>
      </c>
      <c r="C85" s="21">
        <f>SUMIFS('Календар 365'!$E$2:$E$5111,'Календар 365'!$A$2:$A$5111,"&gt;="&amp;$B$2-$F$2,'Календар 365'!$A$2:$A$5111,"&lt;"&amp;$B$2,'Календар 365'!$B$2:$B$5111,$B85,'Календар 365'!$C$2:$C$5111,$A85,'Календар 365'!$D$2:$D$5111,"SYSTEMATIC_OSINT_V1")</f>
        <v>1</v>
      </c>
      <c r="D85" s="21">
        <f>SUMIFS('Календар 365'!$E$2:$E$5111,'Календар 365'!$A$2:$A$5111,"&gt;="&amp;$B$2-$F$2-$H$2,'Календар 365'!$A$2:$A$5111,"&lt;"&amp;$B$2-$F$2,'Календар 365'!$B$2:$B$5111,$B85,'Календар 365'!$C$2:$C$5111,$A85,'Календар 365'!$D$2:$D$5111,"SYSTEMATIC_OSINT_V1")</f>
        <v>1</v>
      </c>
    </row>
    <row r="86">
      <c r="A86" s="62" t="str">
        <f t="array" ref="A86">IFERROR(INDEX('Налаштування'!$R$39:$R$100,INT((ROW()-21)/7)+1),"")</f>
        <v>Кривий Ріг</v>
      </c>
      <c r="B86" s="62" t="s">
        <v>303</v>
      </c>
      <c r="C86" s="21">
        <f>SUMIFS('Календар 365'!$E$2:$E$5111,'Календар 365'!$A$2:$A$5111,"&gt;="&amp;$B$2-$F$2,'Календар 365'!$A$2:$A$5111,"&lt;"&amp;$B$2,'Календар 365'!$B$2:$B$5111,$B86,'Календар 365'!$C$2:$C$5111,$A86,'Календар 365'!$D$2:$D$5111,"SYSTEMATIC_OSINT_V1")</f>
        <v>0</v>
      </c>
      <c r="D86" s="21">
        <f>SUMIFS('Календар 365'!$E$2:$E$5111,'Календар 365'!$A$2:$A$5111,"&gt;="&amp;$B$2-$F$2-$H$2,'Календар 365'!$A$2:$A$5111,"&lt;"&amp;$B$2-$F$2,'Календар 365'!$B$2:$B$5111,$B86,'Календар 365'!$C$2:$C$5111,$A86,'Календар 365'!$D$2:$D$5111,"SYSTEMATIC_OSINT_V1")</f>
        <v>0</v>
      </c>
    </row>
    <row r="87">
      <c r="A87" s="62" t="str">
        <f t="array" ref="A87">IFERROR(INDEX('Налаштування'!$R$39:$R$100,INT((ROW()-21)/7)+1),"")</f>
        <v>Кривий Ріг</v>
      </c>
      <c r="B87" s="62" t="s">
        <v>148</v>
      </c>
      <c r="C87" s="21">
        <f>SUMIFS('Календар 365'!$E$2:$E$5111,'Календар 365'!$A$2:$A$5111,"&gt;="&amp;$B$2-$F$2,'Календар 365'!$A$2:$A$5111,"&lt;"&amp;$B$2,'Календар 365'!$B$2:$B$5111,$B87,'Календар 365'!$C$2:$C$5111,$A87,'Календар 365'!$D$2:$D$5111,"SYSTEMATIC_OSINT_V1")</f>
        <v>1</v>
      </c>
      <c r="D87" s="21">
        <f>SUMIFS('Календар 365'!$E$2:$E$5111,'Календар 365'!$A$2:$A$5111,"&gt;="&amp;$B$2-$F$2-$H$2,'Календар 365'!$A$2:$A$5111,"&lt;"&amp;$B$2-$F$2,'Календар 365'!$B$2:$B$5111,$B87,'Календар 365'!$C$2:$C$5111,$A87,'Календар 365'!$D$2:$D$5111,"SYSTEMATIC_OSINT_V1")</f>
        <v>1</v>
      </c>
    </row>
    <row r="88">
      <c r="A88" s="62" t="str">
        <f t="array" ref="A88">IFERROR(INDEX('Налаштування'!$R$39:$R$100,INT((ROW()-21)/7)+1),"")</f>
        <v>Кривий Ріг</v>
      </c>
      <c r="B88" s="62" t="s">
        <v>196</v>
      </c>
      <c r="C88" s="21">
        <f>SUMIFS('Календар 365'!$E$2:$E$5111,'Календар 365'!$A$2:$A$5111,"&gt;="&amp;$B$2-$F$2,'Календар 365'!$A$2:$A$5111,"&lt;"&amp;$B$2,'Календар 365'!$B$2:$B$5111,$B88,'Календар 365'!$C$2:$C$5111,$A88,'Календар 365'!$D$2:$D$5111,"SYSTEMATIC_OSINT_V1")</f>
        <v>0</v>
      </c>
      <c r="D88" s="21">
        <f>SUMIFS('Календар 365'!$E$2:$E$5111,'Календар 365'!$A$2:$A$5111,"&gt;="&amp;$B$2-$F$2-$H$2,'Календар 365'!$A$2:$A$5111,"&lt;"&amp;$B$2-$F$2,'Календар 365'!$B$2:$B$5111,$B88,'Календар 365'!$C$2:$C$5111,$A88,'Календар 365'!$D$2:$D$5111,"SYSTEMATIC_OSINT_V1")</f>
        <v>0</v>
      </c>
    </row>
    <row r="89">
      <c r="A89" s="62" t="str">
        <f t="array" ref="A89">IFERROR(INDEX('Налаштування'!$R$39:$R$100,INT((ROW()-21)/7)+1),"")</f>
        <v>Кривий Ріг</v>
      </c>
      <c r="B89" s="62" t="s">
        <v>288</v>
      </c>
      <c r="C89" s="21">
        <f>SUMIFS('Календар 365'!$E$2:$E$5111,'Календар 365'!$A$2:$A$5111,"&gt;="&amp;$B$2-$F$2,'Календар 365'!$A$2:$A$5111,"&lt;"&amp;$B$2,'Календар 365'!$B$2:$B$5111,$B89,'Календар 365'!$C$2:$C$5111,$A89,'Календар 365'!$D$2:$D$5111,"SYSTEMATIC_OSINT_V1")</f>
        <v>1</v>
      </c>
      <c r="D89" s="21">
        <f>SUMIFS('Календар 365'!$E$2:$E$5111,'Календар 365'!$A$2:$A$5111,"&gt;="&amp;$B$2-$F$2-$H$2,'Календар 365'!$A$2:$A$5111,"&lt;"&amp;$B$2-$F$2,'Календар 365'!$B$2:$B$5111,$B89,'Календар 365'!$C$2:$C$5111,$A89,'Календар 365'!$D$2:$D$5111,"SYSTEMATIC_OSINT_V1")</f>
        <v>0</v>
      </c>
    </row>
    <row r="90">
      <c r="A90" s="62" t="str">
        <f t="array" ref="A90">IFERROR(INDEX('Налаштування'!$R$39:$R$100,INT((ROW()-21)/7)+1),"")</f>
        <v>Кривий Ріг</v>
      </c>
      <c r="B90" s="62" t="s">
        <v>256</v>
      </c>
      <c r="C90" s="21">
        <f>SUMIFS('Календар 365'!$E$2:$E$5111,'Календар 365'!$A$2:$A$5111,"&gt;="&amp;$B$2-$F$2,'Календар 365'!$A$2:$A$5111,"&lt;"&amp;$B$2,'Календар 365'!$B$2:$B$5111,$B90,'Календар 365'!$C$2:$C$5111,$A90,'Календар 365'!$D$2:$D$5111,"SYSTEMATIC_OSINT_V1")</f>
        <v>0</v>
      </c>
      <c r="D90" s="21">
        <f>SUMIFS('Календар 365'!$E$2:$E$5111,'Календар 365'!$A$2:$A$5111,"&gt;="&amp;$B$2-$F$2-$H$2,'Календар 365'!$A$2:$A$5111,"&lt;"&amp;$B$2-$F$2,'Календар 365'!$B$2:$B$5111,$B90,'Календар 365'!$C$2:$C$5111,$A90,'Календар 365'!$D$2:$D$5111,"SYSTEMATIC_OSINT_V1")</f>
        <v>1</v>
      </c>
    </row>
    <row r="91">
      <c r="A91" s="62" t="str">
        <f t="array" ref="A91">IFERROR(INDEX('Налаштування'!$R$39:$R$100,INT((ROW()-21)/7)+1),"")</f>
        <v>Павлоград</v>
      </c>
      <c r="B91" s="62" t="s">
        <v>180</v>
      </c>
      <c r="C91" s="21">
        <f>SUMIFS('Календар 365'!$E$2:$E$5111,'Календар 365'!$A$2:$A$5111,"&gt;="&amp;$B$2-$F$2,'Календар 365'!$A$2:$A$5111,"&lt;"&amp;$B$2,'Календар 365'!$B$2:$B$5111,$B91,'Календар 365'!$C$2:$C$5111,$A91,'Календар 365'!$D$2:$D$5111,"SYSTEMATIC_OSINT_V1")</f>
        <v>0</v>
      </c>
      <c r="D91" s="21">
        <f>SUMIFS('Календар 365'!$E$2:$E$5111,'Календар 365'!$A$2:$A$5111,"&gt;="&amp;$B$2-$F$2-$H$2,'Календар 365'!$A$2:$A$5111,"&lt;"&amp;$B$2-$F$2,'Календар 365'!$B$2:$B$5111,$B91,'Календар 365'!$C$2:$C$5111,$A91,'Календар 365'!$D$2:$D$5111,"SYSTEMATIC_OSINT_V1")</f>
        <v>0</v>
      </c>
    </row>
    <row r="92">
      <c r="A92" s="62" t="str">
        <f t="array" ref="A92">IFERROR(INDEX('Налаштування'!$R$39:$R$100,INT((ROW()-21)/7)+1),"")</f>
        <v>Павлоград</v>
      </c>
      <c r="B92" s="62" t="s">
        <v>208</v>
      </c>
      <c r="C92" s="21">
        <f>SUMIFS('Календар 365'!$E$2:$E$5111,'Календар 365'!$A$2:$A$5111,"&gt;="&amp;$B$2-$F$2,'Календар 365'!$A$2:$A$5111,"&lt;"&amp;$B$2,'Календар 365'!$B$2:$B$5111,$B92,'Календар 365'!$C$2:$C$5111,$A92,'Календар 365'!$D$2:$D$5111,"SYSTEMATIC_OSINT_V1")</f>
        <v>1</v>
      </c>
      <c r="D92" s="21">
        <f>SUMIFS('Календар 365'!$E$2:$E$5111,'Календар 365'!$A$2:$A$5111,"&gt;="&amp;$B$2-$F$2-$H$2,'Календар 365'!$A$2:$A$5111,"&lt;"&amp;$B$2-$F$2,'Календар 365'!$B$2:$B$5111,$B92,'Календар 365'!$C$2:$C$5111,$A92,'Календар 365'!$D$2:$D$5111,"SYSTEMATIC_OSINT_V1")</f>
        <v>0</v>
      </c>
    </row>
    <row r="93">
      <c r="A93" s="62" t="str">
        <f t="array" ref="A93">IFERROR(INDEX('Налаштування'!$R$39:$R$100,INT((ROW()-21)/7)+1),"")</f>
        <v>Павлоград</v>
      </c>
      <c r="B93" s="62" t="s">
        <v>303</v>
      </c>
      <c r="C93" s="21">
        <f>SUMIFS('Календар 365'!$E$2:$E$5111,'Календар 365'!$A$2:$A$5111,"&gt;="&amp;$B$2-$F$2,'Календар 365'!$A$2:$A$5111,"&lt;"&amp;$B$2,'Календар 365'!$B$2:$B$5111,$B93,'Календар 365'!$C$2:$C$5111,$A93,'Календар 365'!$D$2:$D$5111,"SYSTEMATIC_OSINT_V1")</f>
        <v>0</v>
      </c>
      <c r="D93" s="21">
        <f>SUMIFS('Календар 365'!$E$2:$E$5111,'Календар 365'!$A$2:$A$5111,"&gt;="&amp;$B$2-$F$2-$H$2,'Календар 365'!$A$2:$A$5111,"&lt;"&amp;$B$2-$F$2,'Календар 365'!$B$2:$B$5111,$B93,'Календар 365'!$C$2:$C$5111,$A93,'Календар 365'!$D$2:$D$5111,"SYSTEMATIC_OSINT_V1")</f>
        <v>0</v>
      </c>
    </row>
    <row r="94">
      <c r="A94" s="62" t="str">
        <f t="array" ref="A94">IFERROR(INDEX('Налаштування'!$R$39:$R$100,INT((ROW()-21)/7)+1),"")</f>
        <v>Павлоград</v>
      </c>
      <c r="B94" s="62" t="s">
        <v>148</v>
      </c>
      <c r="C94" s="21">
        <f>SUMIFS('Календар 365'!$E$2:$E$5111,'Календар 365'!$A$2:$A$5111,"&gt;="&amp;$B$2-$F$2,'Календар 365'!$A$2:$A$5111,"&lt;"&amp;$B$2,'Календар 365'!$B$2:$B$5111,$B94,'Календар 365'!$C$2:$C$5111,$A94,'Календар 365'!$D$2:$D$5111,"SYSTEMATIC_OSINT_V1")</f>
        <v>0</v>
      </c>
      <c r="D94" s="21">
        <f>SUMIFS('Календар 365'!$E$2:$E$5111,'Календар 365'!$A$2:$A$5111,"&gt;="&amp;$B$2-$F$2-$H$2,'Календар 365'!$A$2:$A$5111,"&lt;"&amp;$B$2-$F$2,'Календар 365'!$B$2:$B$5111,$B94,'Календар 365'!$C$2:$C$5111,$A94,'Календар 365'!$D$2:$D$5111,"SYSTEMATIC_OSINT_V1")</f>
        <v>0</v>
      </c>
    </row>
    <row r="95">
      <c r="A95" s="62" t="str">
        <f t="array" ref="A95">IFERROR(INDEX('Налаштування'!$R$39:$R$100,INT((ROW()-21)/7)+1),"")</f>
        <v>Павлоград</v>
      </c>
      <c r="B95" s="62" t="s">
        <v>196</v>
      </c>
      <c r="C95" s="21">
        <f>SUMIFS('Календар 365'!$E$2:$E$5111,'Календар 365'!$A$2:$A$5111,"&gt;="&amp;$B$2-$F$2,'Календар 365'!$A$2:$A$5111,"&lt;"&amp;$B$2,'Календар 365'!$B$2:$B$5111,$B95,'Календар 365'!$C$2:$C$5111,$A95,'Календар 365'!$D$2:$D$5111,"SYSTEMATIC_OSINT_V1")</f>
        <v>0</v>
      </c>
      <c r="D95" s="21">
        <f>SUMIFS('Календар 365'!$E$2:$E$5111,'Календар 365'!$A$2:$A$5111,"&gt;="&amp;$B$2-$F$2-$H$2,'Календар 365'!$A$2:$A$5111,"&lt;"&amp;$B$2-$F$2,'Календар 365'!$B$2:$B$5111,$B95,'Календар 365'!$C$2:$C$5111,$A95,'Календар 365'!$D$2:$D$5111,"SYSTEMATIC_OSINT_V1")</f>
        <v>0</v>
      </c>
    </row>
    <row r="96">
      <c r="A96" s="62" t="str">
        <f t="array" ref="A96">IFERROR(INDEX('Налаштування'!$R$39:$R$100,INT((ROW()-21)/7)+1),"")</f>
        <v>Павлоград</v>
      </c>
      <c r="B96" s="62" t="s">
        <v>288</v>
      </c>
      <c r="C96" s="21">
        <f>SUMIFS('Календар 365'!$E$2:$E$5111,'Календар 365'!$A$2:$A$5111,"&gt;="&amp;$B$2-$F$2,'Календар 365'!$A$2:$A$5111,"&lt;"&amp;$B$2,'Календар 365'!$B$2:$B$5111,$B96,'Календар 365'!$C$2:$C$5111,$A96,'Календар 365'!$D$2:$D$5111,"SYSTEMATIC_OSINT_V1")</f>
        <v>0</v>
      </c>
      <c r="D96" s="21">
        <f>SUMIFS('Календар 365'!$E$2:$E$5111,'Календар 365'!$A$2:$A$5111,"&gt;="&amp;$B$2-$F$2-$H$2,'Календар 365'!$A$2:$A$5111,"&lt;"&amp;$B$2-$F$2,'Календар 365'!$B$2:$B$5111,$B96,'Календар 365'!$C$2:$C$5111,$A96,'Календар 365'!$D$2:$D$5111,"SYSTEMATIC_OSINT_V1")</f>
        <v>0</v>
      </c>
    </row>
    <row r="97">
      <c r="A97" s="62" t="str">
        <f t="array" ref="A97">IFERROR(INDEX('Налаштування'!$R$39:$R$100,INT((ROW()-21)/7)+1),"")</f>
        <v>Павлоград</v>
      </c>
      <c r="B97" s="62" t="s">
        <v>256</v>
      </c>
      <c r="C97" s="21">
        <f>SUMIFS('Календар 365'!$E$2:$E$5111,'Календар 365'!$A$2:$A$5111,"&gt;="&amp;$B$2-$F$2,'Календар 365'!$A$2:$A$5111,"&lt;"&amp;$B$2,'Календар 365'!$B$2:$B$5111,$B97,'Календар 365'!$C$2:$C$5111,$A97,'Календар 365'!$D$2:$D$5111,"SYSTEMATIC_OSINT_V1")</f>
        <v>0</v>
      </c>
      <c r="D97" s="21">
        <f>SUMIFS('Календар 365'!$E$2:$E$5111,'Календар 365'!$A$2:$A$5111,"&gt;="&amp;$B$2-$F$2-$H$2,'Календар 365'!$A$2:$A$5111,"&lt;"&amp;$B$2-$F$2,'Календар 365'!$B$2:$B$5111,$B97,'Календар 365'!$C$2:$C$5111,$A97,'Календар 365'!$D$2:$D$5111,"SYSTEMATIC_OSINT_V1")</f>
        <v>0</v>
      </c>
    </row>
    <row r="98">
      <c r="A98" s="62" t="str">
        <f t="array" ref="A98">IFERROR(INDEX('Налаштування'!$R$39:$R$100,INT((ROW()-21)/7)+1),"")</f>
        <v>Полтава</v>
      </c>
      <c r="B98" s="62" t="s">
        <v>180</v>
      </c>
      <c r="C98" s="21">
        <f>SUMIFS('Календар 365'!$E$2:$E$5111,'Календар 365'!$A$2:$A$5111,"&gt;="&amp;$B$2-$F$2,'Календар 365'!$A$2:$A$5111,"&lt;"&amp;$B$2,'Календар 365'!$B$2:$B$5111,$B98,'Календар 365'!$C$2:$C$5111,$A98,'Календар 365'!$D$2:$D$5111,"SYSTEMATIC_OSINT_V1")</f>
        <v>0</v>
      </c>
      <c r="D98" s="21">
        <f>SUMIFS('Календар 365'!$E$2:$E$5111,'Календар 365'!$A$2:$A$5111,"&gt;="&amp;$B$2-$F$2-$H$2,'Календар 365'!$A$2:$A$5111,"&lt;"&amp;$B$2-$F$2,'Календар 365'!$B$2:$B$5111,$B98,'Календар 365'!$C$2:$C$5111,$A98,'Календар 365'!$D$2:$D$5111,"SYSTEMATIC_OSINT_V1")</f>
        <v>0</v>
      </c>
    </row>
    <row r="99">
      <c r="A99" s="62" t="str">
        <f t="array" ref="A99">IFERROR(INDEX('Налаштування'!$R$39:$R$100,INT((ROW()-21)/7)+1),"")</f>
        <v>Полтава</v>
      </c>
      <c r="B99" s="62" t="s">
        <v>208</v>
      </c>
      <c r="C99" s="21">
        <f>SUMIFS('Календар 365'!$E$2:$E$5111,'Календар 365'!$A$2:$A$5111,"&gt;="&amp;$B$2-$F$2,'Календар 365'!$A$2:$A$5111,"&lt;"&amp;$B$2,'Календар 365'!$B$2:$B$5111,$B99,'Календар 365'!$C$2:$C$5111,$A99,'Календар 365'!$D$2:$D$5111,"SYSTEMATIC_OSINT_V1")</f>
        <v>0</v>
      </c>
      <c r="D99" s="21">
        <f>SUMIFS('Календар 365'!$E$2:$E$5111,'Календар 365'!$A$2:$A$5111,"&gt;="&amp;$B$2-$F$2-$H$2,'Календар 365'!$A$2:$A$5111,"&lt;"&amp;$B$2-$F$2,'Календар 365'!$B$2:$B$5111,$B99,'Календар 365'!$C$2:$C$5111,$A99,'Календар 365'!$D$2:$D$5111,"SYSTEMATIC_OSINT_V1")</f>
        <v>0</v>
      </c>
    </row>
    <row r="100">
      <c r="A100" s="62" t="str">
        <f t="array" ref="A100">IFERROR(INDEX('Налаштування'!$R$39:$R$100,INT((ROW()-21)/7)+1),"")</f>
        <v>Полтава</v>
      </c>
      <c r="B100" s="62" t="s">
        <v>303</v>
      </c>
      <c r="C100" s="21">
        <f>SUMIFS('Календар 365'!$E$2:$E$5111,'Календар 365'!$A$2:$A$5111,"&gt;="&amp;$B$2-$F$2,'Календар 365'!$A$2:$A$5111,"&lt;"&amp;$B$2,'Календар 365'!$B$2:$B$5111,$B100,'Календар 365'!$C$2:$C$5111,$A100,'Календар 365'!$D$2:$D$5111,"SYSTEMATIC_OSINT_V1")</f>
        <v>0</v>
      </c>
      <c r="D100" s="21">
        <f>SUMIFS('Календар 365'!$E$2:$E$5111,'Календар 365'!$A$2:$A$5111,"&gt;="&amp;$B$2-$F$2-$H$2,'Календар 365'!$A$2:$A$5111,"&lt;"&amp;$B$2-$F$2,'Календар 365'!$B$2:$B$5111,$B100,'Календар 365'!$C$2:$C$5111,$A100,'Календар 365'!$D$2:$D$5111,"SYSTEMATIC_OSINT_V1")</f>
        <v>1</v>
      </c>
    </row>
    <row r="101">
      <c r="A101" s="62" t="str">
        <f t="array" ref="A101">IFERROR(INDEX('Налаштування'!$R$39:$R$100,INT((ROW()-21)/7)+1),"")</f>
        <v>Полтава</v>
      </c>
      <c r="B101" s="62" t="s">
        <v>148</v>
      </c>
      <c r="C101" s="21">
        <f>SUMIFS('Календар 365'!$E$2:$E$5111,'Календар 365'!$A$2:$A$5111,"&gt;="&amp;$B$2-$F$2,'Календар 365'!$A$2:$A$5111,"&lt;"&amp;$B$2,'Календар 365'!$B$2:$B$5111,$B101,'Календар 365'!$C$2:$C$5111,$A101,'Календар 365'!$D$2:$D$5111,"SYSTEMATIC_OSINT_V1")</f>
        <v>0</v>
      </c>
      <c r="D101" s="21">
        <f>SUMIFS('Календар 365'!$E$2:$E$5111,'Календар 365'!$A$2:$A$5111,"&gt;="&amp;$B$2-$F$2-$H$2,'Календар 365'!$A$2:$A$5111,"&lt;"&amp;$B$2-$F$2,'Календар 365'!$B$2:$B$5111,$B101,'Календар 365'!$C$2:$C$5111,$A101,'Календар 365'!$D$2:$D$5111,"SYSTEMATIC_OSINT_V1")</f>
        <v>0</v>
      </c>
    </row>
    <row r="102">
      <c r="A102" s="62" t="str">
        <f t="array" ref="A102">IFERROR(INDEX('Налаштування'!$R$39:$R$100,INT((ROW()-21)/7)+1),"")</f>
        <v>Полтава</v>
      </c>
      <c r="B102" s="62" t="s">
        <v>196</v>
      </c>
      <c r="C102" s="21">
        <f>SUMIFS('Календар 365'!$E$2:$E$5111,'Календар 365'!$A$2:$A$5111,"&gt;="&amp;$B$2-$F$2,'Календар 365'!$A$2:$A$5111,"&lt;"&amp;$B$2,'Календар 365'!$B$2:$B$5111,$B102,'Календар 365'!$C$2:$C$5111,$A102,'Календар 365'!$D$2:$D$5111,"SYSTEMATIC_OSINT_V1")</f>
        <v>0</v>
      </c>
      <c r="D102" s="21">
        <f>SUMIFS('Календар 365'!$E$2:$E$5111,'Календар 365'!$A$2:$A$5111,"&gt;="&amp;$B$2-$F$2-$H$2,'Календар 365'!$A$2:$A$5111,"&lt;"&amp;$B$2-$F$2,'Календар 365'!$B$2:$B$5111,$B102,'Календар 365'!$C$2:$C$5111,$A102,'Календар 365'!$D$2:$D$5111,"SYSTEMATIC_OSINT_V1")</f>
        <v>0</v>
      </c>
    </row>
    <row r="103">
      <c r="A103" s="62" t="str">
        <f t="array" ref="A103">IFERROR(INDEX('Налаштування'!$R$39:$R$100,INT((ROW()-21)/7)+1),"")</f>
        <v>Полтава</v>
      </c>
      <c r="B103" s="62" t="s">
        <v>288</v>
      </c>
      <c r="C103" s="21">
        <f>SUMIFS('Календар 365'!$E$2:$E$5111,'Календар 365'!$A$2:$A$5111,"&gt;="&amp;$B$2-$F$2,'Календар 365'!$A$2:$A$5111,"&lt;"&amp;$B$2,'Календар 365'!$B$2:$B$5111,$B103,'Календар 365'!$C$2:$C$5111,$A103,'Календар 365'!$D$2:$D$5111,"SYSTEMATIC_OSINT_V1")</f>
        <v>0</v>
      </c>
      <c r="D103" s="21">
        <f>SUMIFS('Календар 365'!$E$2:$E$5111,'Календар 365'!$A$2:$A$5111,"&gt;="&amp;$B$2-$F$2-$H$2,'Календар 365'!$A$2:$A$5111,"&lt;"&amp;$B$2-$F$2,'Календар 365'!$B$2:$B$5111,$B103,'Календар 365'!$C$2:$C$5111,$A103,'Календар 365'!$D$2:$D$5111,"SYSTEMATIC_OSINT_V1")</f>
        <v>0</v>
      </c>
    </row>
    <row r="104">
      <c r="A104" s="62" t="str">
        <f t="array" ref="A104">IFERROR(INDEX('Налаштування'!$R$39:$R$100,INT((ROW()-21)/7)+1),"")</f>
        <v>Полтава</v>
      </c>
      <c r="B104" s="62" t="s">
        <v>256</v>
      </c>
      <c r="C104" s="21">
        <f>SUMIFS('Календар 365'!$E$2:$E$5111,'Календар 365'!$A$2:$A$5111,"&gt;="&amp;$B$2-$F$2,'Календар 365'!$A$2:$A$5111,"&lt;"&amp;$B$2,'Календар 365'!$B$2:$B$5111,$B104,'Календар 365'!$C$2:$C$5111,$A104,'Календар 365'!$D$2:$D$5111,"SYSTEMATIC_OSINT_V1")</f>
        <v>0</v>
      </c>
      <c r="D104" s="21">
        <f>SUMIFS('Календар 365'!$E$2:$E$5111,'Календар 365'!$A$2:$A$5111,"&gt;="&amp;$B$2-$F$2-$H$2,'Календар 365'!$A$2:$A$5111,"&lt;"&amp;$B$2-$F$2,'Календар 365'!$B$2:$B$5111,$B104,'Календар 365'!$C$2:$C$5111,$A104,'Календар 365'!$D$2:$D$5111,"SYSTEMATIC_OSINT_V1")</f>
        <v>0</v>
      </c>
    </row>
    <row r="105">
      <c r="A105" s="62" t="str">
        <f t="array" ref="A105">IFERROR(INDEX('Налаштування'!$R$39:$R$100,INT((ROW()-21)/7)+1),"")</f>
        <v>Суми</v>
      </c>
      <c r="B105" s="62" t="s">
        <v>180</v>
      </c>
      <c r="C105" s="21">
        <f>SUMIFS('Календар 365'!$E$2:$E$5111,'Календар 365'!$A$2:$A$5111,"&gt;="&amp;$B$2-$F$2,'Календар 365'!$A$2:$A$5111,"&lt;"&amp;$B$2,'Календар 365'!$B$2:$B$5111,$B105,'Календар 365'!$C$2:$C$5111,$A105,'Календар 365'!$D$2:$D$5111,"SYSTEMATIC_OSINT_V1")</f>
        <v>0</v>
      </c>
      <c r="D105" s="21">
        <f>SUMIFS('Календар 365'!$E$2:$E$5111,'Календар 365'!$A$2:$A$5111,"&gt;="&amp;$B$2-$F$2-$H$2,'Календар 365'!$A$2:$A$5111,"&lt;"&amp;$B$2-$F$2,'Календар 365'!$B$2:$B$5111,$B105,'Календар 365'!$C$2:$C$5111,$A105,'Календар 365'!$D$2:$D$5111,"SYSTEMATIC_OSINT_V1")</f>
        <v>0</v>
      </c>
    </row>
    <row r="106">
      <c r="A106" s="62" t="str">
        <f t="array" ref="A106">IFERROR(INDEX('Налаштування'!$R$39:$R$100,INT((ROW()-21)/7)+1),"")</f>
        <v>Суми</v>
      </c>
      <c r="B106" s="62" t="s">
        <v>208</v>
      </c>
      <c r="C106" s="21">
        <f>SUMIFS('Календар 365'!$E$2:$E$5111,'Календар 365'!$A$2:$A$5111,"&gt;="&amp;$B$2-$F$2,'Календар 365'!$A$2:$A$5111,"&lt;"&amp;$B$2,'Календар 365'!$B$2:$B$5111,$B106,'Календар 365'!$C$2:$C$5111,$A106,'Календар 365'!$D$2:$D$5111,"SYSTEMATIC_OSINT_V1")</f>
        <v>0</v>
      </c>
      <c r="D106" s="21">
        <f>SUMIFS('Календар 365'!$E$2:$E$5111,'Календар 365'!$A$2:$A$5111,"&gt;="&amp;$B$2-$F$2-$H$2,'Календар 365'!$A$2:$A$5111,"&lt;"&amp;$B$2-$F$2,'Календар 365'!$B$2:$B$5111,$B106,'Календар 365'!$C$2:$C$5111,$A106,'Календар 365'!$D$2:$D$5111,"SYSTEMATIC_OSINT_V1")</f>
        <v>0</v>
      </c>
    </row>
    <row r="107">
      <c r="A107" s="62" t="str">
        <f t="array" ref="A107">IFERROR(INDEX('Налаштування'!$R$39:$R$100,INT((ROW()-21)/7)+1),"")</f>
        <v>Суми</v>
      </c>
      <c r="B107" s="62" t="s">
        <v>303</v>
      </c>
      <c r="C107" s="21">
        <f>SUMIFS('Календар 365'!$E$2:$E$5111,'Календар 365'!$A$2:$A$5111,"&gt;="&amp;$B$2-$F$2,'Календар 365'!$A$2:$A$5111,"&lt;"&amp;$B$2,'Календар 365'!$B$2:$B$5111,$B107,'Календар 365'!$C$2:$C$5111,$A107,'Календар 365'!$D$2:$D$5111,"SYSTEMATIC_OSINT_V1")</f>
        <v>0</v>
      </c>
      <c r="D107" s="21">
        <f>SUMIFS('Календар 365'!$E$2:$E$5111,'Календар 365'!$A$2:$A$5111,"&gt;="&amp;$B$2-$F$2-$H$2,'Календар 365'!$A$2:$A$5111,"&lt;"&amp;$B$2-$F$2,'Календар 365'!$B$2:$B$5111,$B107,'Календар 365'!$C$2:$C$5111,$A107,'Календар 365'!$D$2:$D$5111,"SYSTEMATIC_OSINT_V1")</f>
        <v>0</v>
      </c>
    </row>
    <row r="108">
      <c r="A108" s="62" t="str">
        <f t="array" ref="A108">IFERROR(INDEX('Налаштування'!$R$39:$R$100,INT((ROW()-21)/7)+1),"")</f>
        <v>Суми</v>
      </c>
      <c r="B108" s="62" t="s">
        <v>148</v>
      </c>
      <c r="C108" s="21">
        <f>SUMIFS('Календар 365'!$E$2:$E$5111,'Календар 365'!$A$2:$A$5111,"&gt;="&amp;$B$2-$F$2,'Календар 365'!$A$2:$A$5111,"&lt;"&amp;$B$2,'Календар 365'!$B$2:$B$5111,$B108,'Календар 365'!$C$2:$C$5111,$A108,'Календар 365'!$D$2:$D$5111,"SYSTEMATIC_OSINT_V1")</f>
        <v>0</v>
      </c>
      <c r="D108" s="21">
        <f>SUMIFS('Календар 365'!$E$2:$E$5111,'Календар 365'!$A$2:$A$5111,"&gt;="&amp;$B$2-$F$2-$H$2,'Календар 365'!$A$2:$A$5111,"&lt;"&amp;$B$2-$F$2,'Календар 365'!$B$2:$B$5111,$B108,'Календар 365'!$C$2:$C$5111,$A108,'Календар 365'!$D$2:$D$5111,"SYSTEMATIC_OSINT_V1")</f>
        <v>0</v>
      </c>
    </row>
    <row r="109">
      <c r="A109" s="62" t="str">
        <f t="array" ref="A109">IFERROR(INDEX('Налаштування'!$R$39:$R$100,INT((ROW()-21)/7)+1),"")</f>
        <v>Суми</v>
      </c>
      <c r="B109" s="62" t="s">
        <v>196</v>
      </c>
      <c r="C109" s="21">
        <f>SUMIFS('Календар 365'!$E$2:$E$5111,'Календар 365'!$A$2:$A$5111,"&gt;="&amp;$B$2-$F$2,'Календар 365'!$A$2:$A$5111,"&lt;"&amp;$B$2,'Календар 365'!$B$2:$B$5111,$B109,'Календар 365'!$C$2:$C$5111,$A109,'Календар 365'!$D$2:$D$5111,"SYSTEMATIC_OSINT_V1")</f>
        <v>0</v>
      </c>
      <c r="D109" s="21">
        <f>SUMIFS('Календар 365'!$E$2:$E$5111,'Календар 365'!$A$2:$A$5111,"&gt;="&amp;$B$2-$F$2-$H$2,'Календар 365'!$A$2:$A$5111,"&lt;"&amp;$B$2-$F$2,'Календар 365'!$B$2:$B$5111,$B109,'Календар 365'!$C$2:$C$5111,$A109,'Календар 365'!$D$2:$D$5111,"SYSTEMATIC_OSINT_V1")</f>
        <v>0</v>
      </c>
    </row>
    <row r="110">
      <c r="A110" s="62" t="str">
        <f t="array" ref="A110">IFERROR(INDEX('Налаштування'!$R$39:$R$100,INT((ROW()-21)/7)+1),"")</f>
        <v>Суми</v>
      </c>
      <c r="B110" s="62" t="s">
        <v>288</v>
      </c>
      <c r="C110" s="21">
        <f>SUMIFS('Календар 365'!$E$2:$E$5111,'Календар 365'!$A$2:$A$5111,"&gt;="&amp;$B$2-$F$2,'Календар 365'!$A$2:$A$5111,"&lt;"&amp;$B$2,'Календар 365'!$B$2:$B$5111,$B110,'Календар 365'!$C$2:$C$5111,$A110,'Календар 365'!$D$2:$D$5111,"SYSTEMATIC_OSINT_V1")</f>
        <v>0</v>
      </c>
      <c r="D110" s="21">
        <f>SUMIFS('Календар 365'!$E$2:$E$5111,'Календар 365'!$A$2:$A$5111,"&gt;="&amp;$B$2-$F$2-$H$2,'Календар 365'!$A$2:$A$5111,"&lt;"&amp;$B$2-$F$2,'Календар 365'!$B$2:$B$5111,$B110,'Календар 365'!$C$2:$C$5111,$A110,'Календар 365'!$D$2:$D$5111,"SYSTEMATIC_OSINT_V1")</f>
        <v>0</v>
      </c>
    </row>
    <row r="111">
      <c r="A111" s="62" t="str">
        <f t="array" ref="A111">IFERROR(INDEX('Налаштування'!$R$39:$R$100,INT((ROW()-21)/7)+1),"")</f>
        <v>Суми</v>
      </c>
      <c r="B111" s="62" t="s">
        <v>256</v>
      </c>
      <c r="C111" s="21">
        <f>SUMIFS('Календар 365'!$E$2:$E$5111,'Календар 365'!$A$2:$A$5111,"&gt;="&amp;$B$2-$F$2,'Календар 365'!$A$2:$A$5111,"&lt;"&amp;$B$2,'Календар 365'!$B$2:$B$5111,$B111,'Календар 365'!$C$2:$C$5111,$A111,'Календар 365'!$D$2:$D$5111,"SYSTEMATIC_OSINT_V1")</f>
        <v>0</v>
      </c>
      <c r="D111" s="21">
        <f>SUMIFS('Календар 365'!$E$2:$E$5111,'Календар 365'!$A$2:$A$5111,"&gt;="&amp;$B$2-$F$2-$H$2,'Календар 365'!$A$2:$A$5111,"&lt;"&amp;$B$2-$F$2,'Календар 365'!$B$2:$B$5111,$B111,'Календар 365'!$C$2:$C$5111,$A111,'Календар 365'!$D$2:$D$5111,"SYSTEMATIC_OSINT_V1")</f>
        <v>0</v>
      </c>
    </row>
    <row r="112">
      <c r="A112" s="62" t="str">
        <f t="array" ref="A112">IFERROR(INDEX('Налаштування'!$R$39:$R$100,INT((ROW()-21)/7)+1),"")</f>
        <v>Кременчук</v>
      </c>
      <c r="B112" s="62" t="s">
        <v>180</v>
      </c>
      <c r="C112" s="21">
        <f>SUMIFS('Календар 365'!$E$2:$E$5111,'Календар 365'!$A$2:$A$5111,"&gt;="&amp;$B$2-$F$2,'Календар 365'!$A$2:$A$5111,"&lt;"&amp;$B$2,'Календар 365'!$B$2:$B$5111,$B112,'Календар 365'!$C$2:$C$5111,$A112,'Календар 365'!$D$2:$D$5111,"SYSTEMATIC_OSINT_V1")</f>
        <v>0</v>
      </c>
      <c r="D112" s="21">
        <f>SUMIFS('Календар 365'!$E$2:$E$5111,'Календар 365'!$A$2:$A$5111,"&gt;="&amp;$B$2-$F$2-$H$2,'Календар 365'!$A$2:$A$5111,"&lt;"&amp;$B$2-$F$2,'Календар 365'!$B$2:$B$5111,$B112,'Календар 365'!$C$2:$C$5111,$A112,'Календар 365'!$D$2:$D$5111,"SYSTEMATIC_OSINT_V1")</f>
        <v>0</v>
      </c>
    </row>
    <row r="113">
      <c r="A113" s="62" t="str">
        <f t="array" ref="A113">IFERROR(INDEX('Налаштування'!$R$39:$R$100,INT((ROW()-21)/7)+1),"")</f>
        <v>Кременчук</v>
      </c>
      <c r="B113" s="62" t="s">
        <v>208</v>
      </c>
      <c r="C113" s="21">
        <f>SUMIFS('Календар 365'!$E$2:$E$5111,'Календар 365'!$A$2:$A$5111,"&gt;="&amp;$B$2-$F$2,'Календар 365'!$A$2:$A$5111,"&lt;"&amp;$B$2,'Календар 365'!$B$2:$B$5111,$B113,'Календар 365'!$C$2:$C$5111,$A113,'Календар 365'!$D$2:$D$5111,"SYSTEMATIC_OSINT_V1")</f>
        <v>1</v>
      </c>
      <c r="D113" s="21">
        <f>SUMIFS('Календар 365'!$E$2:$E$5111,'Календар 365'!$A$2:$A$5111,"&gt;="&amp;$B$2-$F$2-$H$2,'Календар 365'!$A$2:$A$5111,"&lt;"&amp;$B$2-$F$2,'Календар 365'!$B$2:$B$5111,$B113,'Календар 365'!$C$2:$C$5111,$A113,'Календар 365'!$D$2:$D$5111,"SYSTEMATIC_OSINT_V1")</f>
        <v>0</v>
      </c>
    </row>
    <row r="114">
      <c r="A114" s="62" t="str">
        <f t="array" ref="A114">IFERROR(INDEX('Налаштування'!$R$39:$R$100,INT((ROW()-21)/7)+1),"")</f>
        <v>Кременчук</v>
      </c>
      <c r="B114" s="62" t="s">
        <v>303</v>
      </c>
      <c r="C114" s="21">
        <f>SUMIFS('Календар 365'!$E$2:$E$5111,'Календар 365'!$A$2:$A$5111,"&gt;="&amp;$B$2-$F$2,'Календар 365'!$A$2:$A$5111,"&lt;"&amp;$B$2,'Календар 365'!$B$2:$B$5111,$B114,'Календар 365'!$C$2:$C$5111,$A114,'Календар 365'!$D$2:$D$5111,"SYSTEMATIC_OSINT_V1")</f>
        <v>0</v>
      </c>
      <c r="D114" s="21">
        <f>SUMIFS('Календар 365'!$E$2:$E$5111,'Календар 365'!$A$2:$A$5111,"&gt;="&amp;$B$2-$F$2-$H$2,'Календар 365'!$A$2:$A$5111,"&lt;"&amp;$B$2-$F$2,'Календар 365'!$B$2:$B$5111,$B114,'Календар 365'!$C$2:$C$5111,$A114,'Календар 365'!$D$2:$D$5111,"SYSTEMATIC_OSINT_V1")</f>
        <v>0</v>
      </c>
    </row>
    <row r="115">
      <c r="A115" s="62" t="str">
        <f t="array" ref="A115">IFERROR(INDEX('Налаштування'!$R$39:$R$100,INT((ROW()-21)/7)+1),"")</f>
        <v>Кременчук</v>
      </c>
      <c r="B115" s="62" t="s">
        <v>148</v>
      </c>
      <c r="C115" s="21">
        <f>SUMIFS('Календар 365'!$E$2:$E$5111,'Календар 365'!$A$2:$A$5111,"&gt;="&amp;$B$2-$F$2,'Календар 365'!$A$2:$A$5111,"&lt;"&amp;$B$2,'Календар 365'!$B$2:$B$5111,$B115,'Календар 365'!$C$2:$C$5111,$A115,'Календар 365'!$D$2:$D$5111,"SYSTEMATIC_OSINT_V1")</f>
        <v>1</v>
      </c>
      <c r="D115" s="21">
        <f>SUMIFS('Календар 365'!$E$2:$E$5111,'Календар 365'!$A$2:$A$5111,"&gt;="&amp;$B$2-$F$2-$H$2,'Календар 365'!$A$2:$A$5111,"&lt;"&amp;$B$2-$F$2,'Календар 365'!$B$2:$B$5111,$B115,'Календар 365'!$C$2:$C$5111,$A115,'Календар 365'!$D$2:$D$5111,"SYSTEMATIC_OSINT_V1")</f>
        <v>0</v>
      </c>
    </row>
    <row r="116">
      <c r="A116" s="62" t="str">
        <f t="array" ref="A116">IFERROR(INDEX('Налаштування'!$R$39:$R$100,INT((ROW()-21)/7)+1),"")</f>
        <v>Кременчук</v>
      </c>
      <c r="B116" s="62" t="s">
        <v>196</v>
      </c>
      <c r="C116" s="21">
        <f>SUMIFS('Календар 365'!$E$2:$E$5111,'Календар 365'!$A$2:$A$5111,"&gt;="&amp;$B$2-$F$2,'Календар 365'!$A$2:$A$5111,"&lt;"&amp;$B$2,'Календар 365'!$B$2:$B$5111,$B116,'Календар 365'!$C$2:$C$5111,$A116,'Календар 365'!$D$2:$D$5111,"SYSTEMATIC_OSINT_V1")</f>
        <v>0</v>
      </c>
      <c r="D116" s="21">
        <f>SUMIFS('Календар 365'!$E$2:$E$5111,'Календар 365'!$A$2:$A$5111,"&gt;="&amp;$B$2-$F$2-$H$2,'Календар 365'!$A$2:$A$5111,"&lt;"&amp;$B$2-$F$2,'Календар 365'!$B$2:$B$5111,$B116,'Календар 365'!$C$2:$C$5111,$A116,'Календар 365'!$D$2:$D$5111,"SYSTEMATIC_OSINT_V1")</f>
        <v>1</v>
      </c>
    </row>
    <row r="117">
      <c r="A117" s="62" t="str">
        <f t="array" ref="A117">IFERROR(INDEX('Налаштування'!$R$39:$R$100,INT((ROW()-21)/7)+1),"")</f>
        <v>Кременчук</v>
      </c>
      <c r="B117" s="62" t="s">
        <v>288</v>
      </c>
      <c r="C117" s="21">
        <f>SUMIFS('Календар 365'!$E$2:$E$5111,'Календар 365'!$A$2:$A$5111,"&gt;="&amp;$B$2-$F$2,'Календар 365'!$A$2:$A$5111,"&lt;"&amp;$B$2,'Календар 365'!$B$2:$B$5111,$B117,'Календар 365'!$C$2:$C$5111,$A117,'Календар 365'!$D$2:$D$5111,"SYSTEMATIC_OSINT_V1")</f>
        <v>0</v>
      </c>
      <c r="D117" s="21">
        <f>SUMIFS('Календар 365'!$E$2:$E$5111,'Календар 365'!$A$2:$A$5111,"&gt;="&amp;$B$2-$F$2-$H$2,'Календар 365'!$A$2:$A$5111,"&lt;"&amp;$B$2-$F$2,'Календар 365'!$B$2:$B$5111,$B117,'Календар 365'!$C$2:$C$5111,$A117,'Календар 365'!$D$2:$D$5111,"SYSTEMATIC_OSINT_V1")</f>
        <v>0</v>
      </c>
    </row>
    <row r="118">
      <c r="A118" s="62" t="str">
        <f t="array" ref="A118">IFERROR(INDEX('Налаштування'!$R$39:$R$100,INT((ROW()-21)/7)+1),"")</f>
        <v>Кременчук</v>
      </c>
      <c r="B118" s="62" t="s">
        <v>256</v>
      </c>
      <c r="C118" s="21">
        <f>SUMIFS('Календар 365'!$E$2:$E$5111,'Календар 365'!$A$2:$A$5111,"&gt;="&amp;$B$2-$F$2,'Календар 365'!$A$2:$A$5111,"&lt;"&amp;$B$2,'Календар 365'!$B$2:$B$5111,$B118,'Календар 365'!$C$2:$C$5111,$A118,'Календар 365'!$D$2:$D$5111,"SYSTEMATIC_OSINT_V1")</f>
        <v>0</v>
      </c>
      <c r="D118" s="21">
        <f>SUMIFS('Календар 365'!$E$2:$E$5111,'Календар 365'!$A$2:$A$5111,"&gt;="&amp;$B$2-$F$2-$H$2,'Календар 365'!$A$2:$A$5111,"&lt;"&amp;$B$2-$F$2,'Календар 365'!$B$2:$B$5111,$B118,'Календар 365'!$C$2:$C$5111,$A118,'Календар 365'!$D$2:$D$5111,"SYSTEMATIC_OSINT_V1")</f>
        <v>1</v>
      </c>
    </row>
    <row r="119">
      <c r="A119" s="62" t="str">
        <f>"HISTORY COVERAGE — 365D • "&amp;COUNTIF('Налаштування'!$K$39:$K$100,"ACTIVE")&amp;" ACTIVE MODELS"</f>
        <v>HISTORY COVERAGE — 365D • 14 ACTIVE MODELS</v>
      </c>
      <c r="B119" s="21"/>
      <c r="C119" s="21"/>
      <c r="D119" s="21"/>
    </row>
    <row r="120">
      <c r="A120" s="2" t="s">
        <v>3215</v>
      </c>
      <c r="B120" s="3">
        <f>'Розрахунок'!K2-364</f>
        <v>45933</v>
      </c>
      <c r="C120" s="2" t="s">
        <v>9279</v>
      </c>
      <c r="D120" s="3">
        <f>'Розрахунок'!K2</f>
        <v>46297</v>
      </c>
    </row>
    <row r="121">
      <c r="A121" s="2" t="s">
        <v>9280</v>
      </c>
      <c r="B121" s="4">
        <f>COUNTA('Календар 365'!C2:C11095)</f>
        <v>5110</v>
      </c>
      <c r="C121" s="2" t="s">
        <v>9281</v>
      </c>
      <c r="D121" s="2">
        <f>365*COUNTIF('Налаштування'!$K$39:$K$100,"ACTIVE")</f>
        <v>5110</v>
      </c>
    </row>
    <row r="122">
      <c r="A122" s="2" t="s">
        <v>9282</v>
      </c>
      <c r="B122" s="4">
        <f>COUNTIF('Календар 365'!D2:D11095,"SYSTEMATIC_OSINT_V1")</f>
        <v>5093</v>
      </c>
      <c r="C122" s="2" t="s">
        <v>9281</v>
      </c>
      <c r="D122" s="2">
        <f>365*COUNTIF('Налаштування'!$K$39:$K$100,"ACTIVE")</f>
        <v>5110</v>
      </c>
    </row>
    <row r="123">
      <c r="A123" s="2" t="s">
        <v>9283</v>
      </c>
      <c r="B123" s="4">
        <f>COUNTIF('Календар 365'!D2:D11095,"PENDING_AUDIT")</f>
        <v>15</v>
      </c>
      <c r="C123" s="2" t="s">
        <v>9281</v>
      </c>
      <c r="D123" s="2">
        <f>0</f>
        <v>0</v>
      </c>
    </row>
    <row r="124">
      <c r="A124" s="2" t="s">
        <v>9284</v>
      </c>
      <c r="B124" s="4">
        <f>COUNTA('Налаштування'!F39:F100)</f>
        <v>14</v>
      </c>
      <c r="C124" s="2">
        <f>COUNTIF('Налаштування'!K39:K100,"ACTIVE")</f>
        <v>14</v>
      </c>
      <c r="D124" s="2">
        <f>COUNTIF('Налаштування'!K39:K100,"ONBOARDING")</f>
        <v>0</v>
      </c>
    </row>
    <row r="125">
      <c r="A125" s="2" t="s">
        <v>9285</v>
      </c>
      <c r="B125" s="4">
        <f>IFERROR(__xludf.DUMMYFUNCTION("SUM(MAP(FILTER('Налаштування'!$R$39:$R$100,'Налаштування'!$K$39:$K$100=""ACTIVE""),LAMBDA(c,COUNTIF('Walk-forward'!$B$2:$B$5111,c))))"),5110.0)</f>
        <v>5110</v>
      </c>
      <c r="C125" s="2" t="s">
        <v>9286</v>
      </c>
      <c r="D125" s="2">
        <f>365*COUNTIF('Налаштування'!$K$39:$K$100,"ACTIVE")</f>
        <v>5110</v>
      </c>
    </row>
    <row r="126">
      <c r="A126" s="2" t="s">
        <v>9287</v>
      </c>
      <c r="B126" s="4">
        <f>IFERROR(__xludf.DUMMYFUNCTION("SUM(MAP(FILTER('Налаштування'!$R$39:$R$100,'Налаштування'!$K$39:$K$100=""ACTIVE""),LAMBDA(c,COUNTIFS('Архів оцінок'!$C$2:$C$7000,c,'Архів оцінок'!$AG$2:$AG$7000,""HISTORICAL_BACKCAST""))))"),5110.0)</f>
        <v>5110</v>
      </c>
      <c r="C126" s="2" t="s">
        <v>9286</v>
      </c>
      <c r="D126" s="4">
        <f>365*COUNTIF('Налаштування'!$K$39:$K$100,"ACTIVE")</f>
        <v>5110</v>
      </c>
    </row>
    <row r="127">
      <c r="A127" s="2" t="s">
        <v>2741</v>
      </c>
      <c r="B127" s="4" t="str">
        <f>IF(AND(B121=D121,B122=D122,B123=D123,B125=D125,B126=D126),"PASS","CHECK GAPS")</f>
        <v>CHECK GAPS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</row>
    <row r="129">
      <c r="A129" s="2" t="s">
        <v>9288</v>
      </c>
      <c r="B129" s="2"/>
      <c r="C129" s="2"/>
      <c r="D129" s="2"/>
      <c r="E129" s="2"/>
      <c r="F129" s="2"/>
      <c r="G129" s="2"/>
    </row>
    <row r="130">
      <c r="A130" s="2" t="s">
        <v>8</v>
      </c>
      <c r="B130" s="2" t="s">
        <v>9289</v>
      </c>
      <c r="C130" s="2" t="s">
        <v>9290</v>
      </c>
      <c r="D130" s="53" t="s">
        <v>2714</v>
      </c>
      <c r="E130" s="53" t="s">
        <v>9291</v>
      </c>
      <c r="F130" s="94" t="s">
        <v>2768</v>
      </c>
      <c r="G130" s="53" t="s">
        <v>9292</v>
      </c>
    </row>
    <row r="131">
      <c r="A131" s="54" t="str">
        <f>'Налаштування'!R39</f>
        <v>Київ</v>
      </c>
      <c r="B131" s="4">
        <f>COUNTIF('Walk-forward'!$B$2:$B$4600,A131)</f>
        <v>365</v>
      </c>
      <c r="C131" s="4">
        <f>SUMIF('Walk-forward'!$B$2:$B$4600,A131,'Walk-forward'!$D$2:$D$4600)</f>
        <v>47</v>
      </c>
      <c r="D131" s="55">
        <f t="shared" ref="D131:D142" si="1">IF(B131=0,0,C131/B131)</f>
        <v>0.1287671233</v>
      </c>
      <c r="E131" s="55">
        <f>IFERROR(AVERAGEIF('Walk-forward'!$B$2:$B$4600,A131,'Walk-forward'!$K$2:$K$4600),0)</f>
        <v>0.09964109589</v>
      </c>
      <c r="F131" s="79">
        <f>IFERROR(AVERAGEIF('Walk-forward'!$B$2:$B$4600,A131,'Walk-forward'!$N$2:$N$4600),0)</f>
        <v>0.1100515068</v>
      </c>
      <c r="G131" s="55">
        <f t="shared" ref="G131:G142" si="2">E131-D131</f>
        <v>-0.0291260274</v>
      </c>
    </row>
    <row r="132">
      <c r="A132" s="54" t="str">
        <f>'Налаштування'!R40</f>
        <v>Дніпро</v>
      </c>
      <c r="B132" s="4">
        <f>COUNTIF('Walk-forward'!$B$2:$B$4600,A132)</f>
        <v>365</v>
      </c>
      <c r="C132" s="4">
        <f>SUMIF('Walk-forward'!$B$2:$B$4600,A132,'Walk-forward'!$D$2:$D$4600)</f>
        <v>14</v>
      </c>
      <c r="D132" s="55">
        <f t="shared" si="1"/>
        <v>0.03835616438</v>
      </c>
      <c r="E132" s="55">
        <f>IFERROR(AVERAGEIF('Walk-forward'!$B$2:$B$4600,A132,'Walk-forward'!$K$2:$K$4600),0)</f>
        <v>0.03831780822</v>
      </c>
      <c r="F132" s="79">
        <f>IFERROR(AVERAGEIF('Walk-forward'!$B$2:$B$4600,A132,'Walk-forward'!$N$2:$N$4600),0)</f>
        <v>0.03742493151</v>
      </c>
      <c r="G132" s="55">
        <f t="shared" si="2"/>
        <v>-0.00003835616438</v>
      </c>
    </row>
    <row r="133">
      <c r="A133" s="54" t="str">
        <f>'Налаштування'!R41</f>
        <v>Житомир</v>
      </c>
      <c r="B133" s="4">
        <f>COUNTIF('Walk-forward'!$B$2:$B$4600,A133)</f>
        <v>365</v>
      </c>
      <c r="C133" s="4">
        <f>SUMIF('Walk-forward'!$B$2:$B$4600,A133,'Walk-forward'!$D$2:$D$4600)</f>
        <v>0</v>
      </c>
      <c r="D133" s="55">
        <f t="shared" si="1"/>
        <v>0</v>
      </c>
      <c r="E133" s="55">
        <f>IFERROR(AVERAGEIF('Walk-forward'!$B$2:$B$4600,A133,'Walk-forward'!$K$2:$K$4600),0)</f>
        <v>0</v>
      </c>
      <c r="F133" s="79">
        <f>IFERROR(AVERAGEIF('Walk-forward'!$B$2:$B$4600,A133,'Walk-forward'!$N$2:$N$4600),0)</f>
        <v>0</v>
      </c>
      <c r="G133" s="55">
        <f t="shared" si="2"/>
        <v>0</v>
      </c>
    </row>
    <row r="134">
      <c r="A134" s="54" t="str">
        <f>'Налаштування'!R42</f>
        <v>Запоріжжя</v>
      </c>
      <c r="B134" s="4">
        <f>COUNTIF('Walk-forward'!$B$2:$B$4600,A134)</f>
        <v>365</v>
      </c>
      <c r="C134" s="4">
        <f>SUMIF('Walk-forward'!$B$2:$B$4600,A134,'Walk-forward'!$D$2:$D$4600)</f>
        <v>12</v>
      </c>
      <c r="D134" s="55">
        <f t="shared" si="1"/>
        <v>0.03287671233</v>
      </c>
      <c r="E134" s="55">
        <f>IFERROR(AVERAGEIF('Walk-forward'!$B$2:$B$4600,A134,'Walk-forward'!$K$2:$K$4600),0)</f>
        <v>0.02233357452</v>
      </c>
      <c r="F134" s="79">
        <f>IFERROR(AVERAGEIF('Walk-forward'!$B$2:$B$4600,A134,'Walk-forward'!$N$2:$N$4600),0)</f>
        <v>0.03195102477</v>
      </c>
      <c r="G134" s="55">
        <f t="shared" si="2"/>
        <v>-0.0105431378</v>
      </c>
    </row>
    <row r="135">
      <c r="A135" s="3" t="str">
        <f>'Налаштування'!R43</f>
        <v>Миколаїв</v>
      </c>
      <c r="B135" s="4">
        <f>COUNTIF('Walk-forward'!$B$2:$B$4600,A135)</f>
        <v>365</v>
      </c>
      <c r="C135" s="4">
        <f>SUMIF('Walk-forward'!$B$2:$B$4600,A135,'Walk-forward'!$D$2:$D$4600)</f>
        <v>4</v>
      </c>
      <c r="D135" s="55">
        <f t="shared" si="1"/>
        <v>0.01095890411</v>
      </c>
      <c r="E135" s="55">
        <f>IFERROR(AVERAGEIF('Walk-forward'!$B$2:$B$4600,A135,'Walk-forward'!$K$2:$K$4600),0)</f>
        <v>0.007967430997</v>
      </c>
      <c r="F135" s="79">
        <f>IFERROR(AVERAGEIF('Walk-forward'!$B$2:$B$4600,A135,'Walk-forward'!$N$2:$N$4600),0)</f>
        <v>0.01104799345</v>
      </c>
      <c r="G135" s="55">
        <f t="shared" si="2"/>
        <v>-0.002991473112</v>
      </c>
    </row>
    <row r="136">
      <c r="A136" s="3" t="str">
        <f>'Налаштування'!R44</f>
        <v>Одеса</v>
      </c>
      <c r="B136" s="4">
        <f>COUNTIF('Walk-forward'!$B$2:$B$4600,A136)</f>
        <v>365</v>
      </c>
      <c r="C136" s="4">
        <f>SUMIF('Walk-forward'!$B$2:$B$4600,A136,'Walk-forward'!$D$2:$D$4600)</f>
        <v>33</v>
      </c>
      <c r="D136" s="55">
        <f t="shared" si="1"/>
        <v>0.0904109589</v>
      </c>
      <c r="E136" s="55">
        <f>IFERROR(AVERAGEIF('Walk-forward'!$B$2:$B$4600,A136,'Walk-forward'!$K$2:$K$4600),0)</f>
        <v>0.085265689</v>
      </c>
      <c r="F136" s="79">
        <f>IFERROR(AVERAGEIF('Walk-forward'!$B$2:$B$4600,A136,'Walk-forward'!$N$2:$N$4600),0)</f>
        <v>0.08401325297</v>
      </c>
      <c r="G136" s="55">
        <f t="shared" si="2"/>
        <v>-0.005145269909</v>
      </c>
    </row>
    <row r="137">
      <c r="A137" s="3" t="str">
        <f>'Налаштування'!R45</f>
        <v>Харків</v>
      </c>
      <c r="B137" s="4">
        <f>COUNTIF('Walk-forward'!$B$2:$B$4600,A137)</f>
        <v>365</v>
      </c>
      <c r="C137" s="4">
        <f>SUMIF('Walk-forward'!$B$2:$B$4600,A137,'Walk-forward'!$D$2:$D$4600)</f>
        <v>12</v>
      </c>
      <c r="D137" s="55">
        <f t="shared" si="1"/>
        <v>0.03287671233</v>
      </c>
      <c r="E137" s="55">
        <f>IFERROR(AVERAGEIF('Walk-forward'!$B$2:$B$4600,A137,'Walk-forward'!$K$2:$K$4600),0)</f>
        <v>0.03176936677</v>
      </c>
      <c r="F137" s="79">
        <f>IFERROR(AVERAGEIF('Walk-forward'!$B$2:$B$4600,A137,'Walk-forward'!$N$2:$N$4600),0)</f>
        <v>0.03220280418</v>
      </c>
      <c r="G137" s="55">
        <f t="shared" si="2"/>
        <v>-0.001107345555</v>
      </c>
    </row>
    <row r="138">
      <c r="A138" s="3" t="str">
        <f>'Налаштування'!R46</f>
        <v>Херсон</v>
      </c>
      <c r="B138" s="4">
        <f>COUNTIF('Walk-forward'!$B$2:$B$4600,A138)</f>
        <v>365</v>
      </c>
      <c r="C138" s="4">
        <f>SUMIF('Walk-forward'!$B$2:$B$4600,A138,'Walk-forward'!$D$2:$D$4600)</f>
        <v>0</v>
      </c>
      <c r="D138" s="55">
        <f t="shared" si="1"/>
        <v>0</v>
      </c>
      <c r="E138" s="55">
        <f>IFERROR(AVERAGEIF('Walk-forward'!$B$2:$B$4600,A138,'Walk-forward'!$K$2:$K$4600),0)</f>
        <v>0.0000553478655</v>
      </c>
      <c r="F138" s="79">
        <f>IFERROR(AVERAGEIF('Walk-forward'!$B$2:$B$4600,A138,'Walk-forward'!$N$2:$N$4600),0)</f>
        <v>0.00000007820824174</v>
      </c>
      <c r="G138" s="55">
        <f t="shared" si="2"/>
        <v>0.0000553478655</v>
      </c>
    </row>
    <row r="139">
      <c r="A139" s="3" t="str">
        <f>'Налаштування'!R47</f>
        <v>Чернігів</v>
      </c>
      <c r="B139" s="4">
        <f>COUNTIF('Walk-forward'!$B$2:$B$4600,A139)</f>
        <v>365</v>
      </c>
      <c r="C139" s="4">
        <f>SUMIF('Walk-forward'!$B$2:$B$4600,A139,'Walk-forward'!$D$2:$D$4600)</f>
        <v>2</v>
      </c>
      <c r="D139" s="55">
        <f t="shared" si="1"/>
        <v>0.005479452055</v>
      </c>
      <c r="E139" s="55">
        <f>IFERROR(AVERAGEIF('Walk-forward'!$B$2:$B$4600,A139,'Walk-forward'!$K$2:$K$4600),0)</f>
        <v>0.005945008739</v>
      </c>
      <c r="F139" s="79">
        <f>IFERROR(AVERAGEIF('Walk-forward'!$B$2:$B$4600,A139,'Walk-forward'!$N$2:$N$4600),0)</f>
        <v>0.005539185303</v>
      </c>
      <c r="G139" s="55">
        <f t="shared" si="2"/>
        <v>0.000465556684</v>
      </c>
    </row>
    <row r="140">
      <c r="A140" s="3" t="str">
        <f>'Налаштування'!R48</f>
        <v>Кривий Ріг</v>
      </c>
      <c r="B140" s="4">
        <f>COUNTIF('Walk-forward'!$B$2:$B$4600,A140)</f>
        <v>365</v>
      </c>
      <c r="C140" s="4">
        <f>SUMIF('Walk-forward'!$B$2:$B$4600,A140,'Walk-forward'!$D$2:$D$4600)</f>
        <v>14</v>
      </c>
      <c r="D140" s="55">
        <f t="shared" si="1"/>
        <v>0.03835616438</v>
      </c>
      <c r="E140" s="55">
        <f>IFERROR(AVERAGEIF('Walk-forward'!$B$2:$B$4600,A140,'Walk-forward'!$K$2:$K$4600),0)</f>
        <v>0.02963013699</v>
      </c>
      <c r="F140" s="79">
        <f>IFERROR(AVERAGEIF('Walk-forward'!$B$2:$B$4600,A140,'Walk-forward'!$N$2:$N$4600),0)</f>
        <v>0.03694164384</v>
      </c>
      <c r="G140" s="55">
        <f t="shared" si="2"/>
        <v>-0.008726027397</v>
      </c>
    </row>
    <row r="141">
      <c r="A141" s="3" t="str">
        <f>'Налаштування'!R49</f>
        <v>Павлоград</v>
      </c>
      <c r="B141" s="4">
        <f>COUNTIF('Walk-forward'!$B$2:$B$4600,A141)</f>
        <v>365</v>
      </c>
      <c r="C141" s="4">
        <f>SUMIF('Walk-forward'!$B$2:$B$4600,A141,'Walk-forward'!$D$2:$D$4600)</f>
        <v>3</v>
      </c>
      <c r="D141" s="55">
        <f t="shared" si="1"/>
        <v>0.008219178082</v>
      </c>
      <c r="E141" s="55">
        <f>IFERROR(AVERAGEIF('Walk-forward'!$B$2:$B$4600,A141,'Walk-forward'!$K$2:$K$4600),0)</f>
        <v>0.006421951017</v>
      </c>
      <c r="F141" s="79">
        <f>IFERROR(AVERAGEIF('Walk-forward'!$B$2:$B$4600,A141,'Walk-forward'!$N$2:$N$4600),0)</f>
        <v>0.008304419848</v>
      </c>
      <c r="G141" s="55">
        <f t="shared" si="2"/>
        <v>-0.001797227065</v>
      </c>
    </row>
    <row r="142">
      <c r="A142" s="2" t="s">
        <v>2964</v>
      </c>
      <c r="B142" s="4">
        <f t="shared" ref="B142:C142" si="3">SUM(B131:B141)</f>
        <v>4015</v>
      </c>
      <c r="C142" s="4">
        <f t="shared" si="3"/>
        <v>141</v>
      </c>
      <c r="D142" s="55">
        <f t="shared" si="1"/>
        <v>0.03511830635</v>
      </c>
      <c r="E142" s="55">
        <f>SUMPRODUCT(B131:B141,E131:E141)/B142</f>
        <v>0.02975885546</v>
      </c>
      <c r="F142" s="79">
        <f>SUMPRODUCT(B131:B141,F131:F141)/B142</f>
        <v>0.03249789463</v>
      </c>
      <c r="G142" s="55">
        <f t="shared" si="2"/>
        <v>-0.005359450896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5" t="s">
        <v>48</v>
      </c>
      <c r="B1" s="45" t="s">
        <v>2</v>
      </c>
      <c r="C1" s="45" t="s">
        <v>103</v>
      </c>
      <c r="D1" s="45" t="s">
        <v>9293</v>
      </c>
      <c r="E1" s="45" t="s">
        <v>9294</v>
      </c>
      <c r="F1" s="45" t="s">
        <v>9295</v>
      </c>
      <c r="G1" s="45" t="s">
        <v>9296</v>
      </c>
      <c r="H1" s="81" t="s">
        <v>9297</v>
      </c>
    </row>
    <row r="2">
      <c r="A2" s="54">
        <f t="array" ref="A2:A366">SEQUENCE(365,1,TODAY()-364,1)</f>
        <v>45942</v>
      </c>
      <c r="B2" s="4" t="str">
        <f t="array" ref="B2:B366">IF(A2:A366="",,CHOOSE(WEEKDAY(A2:A366,2),"Понеділок","Вівторок","Середа","Четвер","П’ятниця","Субота","Неділя"))</f>
        <v>Неділя</v>
      </c>
      <c r="C2" s="2" t="str">
        <f t="array" ref="C2:C366">IF(A2:A366&lt;&gt;"",'Налаштування'!$R$39,"")</f>
        <v>Київ</v>
      </c>
      <c r="D2" s="2" t="str">
        <f t="array" ref="D2:D4016">MAP(A2:A4016,C2:C4016,LAMBDA(d,c,IF(d="",,IF(d&lt;IFERROR(VLOOKUP(c,'Налаштування'!$F$39:$L$100,7,FALSE),DATE(2099,1,1)),"SYSTEMATIC_OSINT_V1",IF(COUNTIFS('Аудит покриття'!$A$2:$A$6500,d,'Аудит покриття'!$B$2:$B$6500,c,'Аудит покриття'!$C$2:$C$6500,"VERIFIED")&gt;0,"SYSTEMATIC_OSINT_V1","PENDING_AUDIT")))))</f>
        <v>SYSTEMATIC_OSINT_V1</v>
      </c>
      <c r="E2" s="2">
        <f t="array" ref="E2:E366">MAP(A2:A366,C2:C366,D2:D366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2" s="2">
        <f>IFERROR(__xludf.DUMMYFUNCTION("MAP(A2:A366,C2:C366,LAMBDA(d,c,IF(d="""",,IFERROR(ROWS(UNIQUE(FILTER('Реєстр'!$AD$2:$AD$5000,'Реєстр'!$B$2:$B$5000=c,'Реєстр'!$D$2:$D$5000=TEXT(d,""yyyy-mm-dd""),'Реєстр'!$C$2:$C$5000=""Балістика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ракети"",REGEXMATCH('Реєстр'!$AC$2:$AC$5000,""^"&amp;"Включено""),'Реєстр'!$AD$2:$AD$5000&lt;&gt;""""))),0))))"),0.0)</f>
        <v>0</v>
      </c>
      <c r="G2" s="4" t="str">
        <f t="array" ref="G2:G4016">MAP(A2:A4016,LAMBDA(d,IF(d="",,IF(d&lt;DATE(2024,9,1),"ERA-1",IF(d&lt;DATE(2025,7,1),"ERA-2",IF(d&lt;DATE(2026,4,1),"ERA-3","ERA-4"))))))</f>
        <v>ERA-3</v>
      </c>
      <c r="H2" s="2" t="str">
        <f t="array" ref="H2:H4016">MAP(A2:A4016,C2:C4016,LAMBDA(d,c,IF(d="",,IF(d&lt;IFERROR(VLOOKUP(c,'Налаштування'!$F$39:$L$100,7,FALSE),DATE(2099,1,1)),IFERROR(VLOOKUP(c,'Налаштування'!$F$39:$Q$100,12,FALSE),"LEGACY_SYSTEMATIC_OSINT_V1"),IF(COUNTIFS('Аудит покриття'!$A$2:$A$6500,d,'Аудит покриття'!$B$2:$B$6500,c,'Аудит покриття'!$C$2:$C$6500,"VERIFIED")&gt;0,"AUDIT_LED","PENDING")))))</f>
        <v>LEGACY_SYSTEMATIC_OSINT_V1</v>
      </c>
    </row>
    <row r="3">
      <c r="A3" s="54">
        <v>45943.0</v>
      </c>
      <c r="B3" s="4" t="s">
        <v>180</v>
      </c>
      <c r="C3" s="2" t="s">
        <v>194</v>
      </c>
      <c r="D3" s="2" t="s">
        <v>9298</v>
      </c>
      <c r="E3" s="2">
        <v>0.0</v>
      </c>
      <c r="F3" s="2">
        <f>IFERROR(__xludf.DUMMYFUNCTION("""COMPUTED_VALUE"""),0.0)</f>
        <v>0</v>
      </c>
      <c r="G3" s="4" t="s">
        <v>3231</v>
      </c>
      <c r="H3" s="2" t="s">
        <v>3176</v>
      </c>
    </row>
    <row r="4">
      <c r="A4" s="54">
        <v>45944.0</v>
      </c>
      <c r="B4" s="4" t="s">
        <v>208</v>
      </c>
      <c r="C4" s="2" t="s">
        <v>194</v>
      </c>
      <c r="D4" s="2" t="s">
        <v>9298</v>
      </c>
      <c r="E4" s="2">
        <v>0.0</v>
      </c>
      <c r="F4" s="2">
        <f>IFERROR(__xludf.DUMMYFUNCTION("""COMPUTED_VALUE"""),0.0)</f>
        <v>0</v>
      </c>
      <c r="G4" s="4" t="s">
        <v>3231</v>
      </c>
      <c r="H4" s="2" t="s">
        <v>3176</v>
      </c>
    </row>
    <row r="5">
      <c r="A5" s="54">
        <v>45945.0</v>
      </c>
      <c r="B5" s="4" t="s">
        <v>303</v>
      </c>
      <c r="C5" s="2" t="s">
        <v>194</v>
      </c>
      <c r="D5" s="2" t="s">
        <v>9298</v>
      </c>
      <c r="E5" s="2">
        <v>0.0</v>
      </c>
      <c r="F5" s="2">
        <f>IFERROR(__xludf.DUMMYFUNCTION("""COMPUTED_VALUE"""),0.0)</f>
        <v>0</v>
      </c>
      <c r="G5" s="4" t="s">
        <v>3231</v>
      </c>
      <c r="H5" s="2" t="s">
        <v>3176</v>
      </c>
    </row>
    <row r="6">
      <c r="A6" s="54">
        <v>45946.0</v>
      </c>
      <c r="B6" s="4" t="s">
        <v>148</v>
      </c>
      <c r="C6" s="2" t="s">
        <v>194</v>
      </c>
      <c r="D6" s="2" t="s">
        <v>9298</v>
      </c>
      <c r="E6" s="2">
        <v>0.0</v>
      </c>
      <c r="F6" s="2">
        <f>IFERROR(__xludf.DUMMYFUNCTION("""COMPUTED_VALUE"""),0.0)</f>
        <v>0</v>
      </c>
      <c r="G6" s="4" t="s">
        <v>3231</v>
      </c>
      <c r="H6" s="2" t="s">
        <v>3176</v>
      </c>
    </row>
    <row r="7">
      <c r="A7" s="54">
        <v>45947.0</v>
      </c>
      <c r="B7" s="4" t="s">
        <v>196</v>
      </c>
      <c r="C7" s="2" t="s">
        <v>194</v>
      </c>
      <c r="D7" s="2" t="s">
        <v>9298</v>
      </c>
      <c r="E7" s="2">
        <v>0.0</v>
      </c>
      <c r="F7" s="2">
        <f>IFERROR(__xludf.DUMMYFUNCTION("""COMPUTED_VALUE"""),0.0)</f>
        <v>0</v>
      </c>
      <c r="G7" s="4" t="s">
        <v>3231</v>
      </c>
      <c r="H7" s="2" t="s">
        <v>3176</v>
      </c>
    </row>
    <row r="8">
      <c r="A8" s="54">
        <v>45948.0</v>
      </c>
      <c r="B8" s="4" t="s">
        <v>288</v>
      </c>
      <c r="C8" s="2" t="s">
        <v>194</v>
      </c>
      <c r="D8" s="2" t="s">
        <v>9298</v>
      </c>
      <c r="E8" s="2">
        <v>0.0</v>
      </c>
      <c r="F8" s="2">
        <f>IFERROR(__xludf.DUMMYFUNCTION("""COMPUTED_VALUE"""),0.0)</f>
        <v>0</v>
      </c>
      <c r="G8" s="4" t="s">
        <v>3231</v>
      </c>
      <c r="H8" s="2" t="s">
        <v>3176</v>
      </c>
    </row>
    <row r="9">
      <c r="A9" s="54">
        <v>45949.0</v>
      </c>
      <c r="B9" s="4" t="s">
        <v>256</v>
      </c>
      <c r="C9" s="2" t="s">
        <v>194</v>
      </c>
      <c r="D9" s="2" t="s">
        <v>9298</v>
      </c>
      <c r="E9" s="2">
        <v>0.0</v>
      </c>
      <c r="F9" s="2">
        <f>IFERROR(__xludf.DUMMYFUNCTION("""COMPUTED_VALUE"""),0.0)</f>
        <v>0</v>
      </c>
      <c r="G9" s="4" t="s">
        <v>3231</v>
      </c>
      <c r="H9" s="2" t="s">
        <v>3176</v>
      </c>
    </row>
    <row r="10">
      <c r="A10" s="54">
        <v>45950.0</v>
      </c>
      <c r="B10" s="4" t="s">
        <v>180</v>
      </c>
      <c r="C10" s="2" t="s">
        <v>194</v>
      </c>
      <c r="D10" s="2" t="s">
        <v>9298</v>
      </c>
      <c r="E10" s="2">
        <v>0.0</v>
      </c>
      <c r="F10" s="2">
        <f>IFERROR(__xludf.DUMMYFUNCTION("""COMPUTED_VALUE"""),0.0)</f>
        <v>0</v>
      </c>
      <c r="G10" s="4" t="s">
        <v>3231</v>
      </c>
      <c r="H10" s="2" t="s">
        <v>3176</v>
      </c>
    </row>
    <row r="11">
      <c r="A11" s="54">
        <v>45951.0</v>
      </c>
      <c r="B11" s="4" t="s">
        <v>208</v>
      </c>
      <c r="C11" s="2" t="s">
        <v>194</v>
      </c>
      <c r="D11" s="2" t="s">
        <v>9298</v>
      </c>
      <c r="E11" s="2">
        <v>0.0</v>
      </c>
      <c r="F11" s="2">
        <f>IFERROR(__xludf.DUMMYFUNCTION("""COMPUTED_VALUE"""),0.0)</f>
        <v>0</v>
      </c>
      <c r="G11" s="4" t="s">
        <v>3231</v>
      </c>
      <c r="H11" s="2" t="s">
        <v>3176</v>
      </c>
    </row>
    <row r="12">
      <c r="A12" s="54">
        <v>45952.0</v>
      </c>
      <c r="B12" s="4" t="s">
        <v>303</v>
      </c>
      <c r="C12" s="2" t="s">
        <v>194</v>
      </c>
      <c r="D12" s="2" t="s">
        <v>9298</v>
      </c>
      <c r="E12" s="2">
        <v>1.0</v>
      </c>
      <c r="F12" s="2">
        <f>IFERROR(__xludf.DUMMYFUNCTION("""COMPUTED_VALUE"""),1.0)</f>
        <v>1</v>
      </c>
      <c r="G12" s="4" t="s">
        <v>3231</v>
      </c>
      <c r="H12" s="2" t="s">
        <v>3176</v>
      </c>
    </row>
    <row r="13">
      <c r="A13" s="54">
        <v>45953.0</v>
      </c>
      <c r="B13" s="4" t="s">
        <v>148</v>
      </c>
      <c r="C13" s="2" t="s">
        <v>194</v>
      </c>
      <c r="D13" s="2" t="s">
        <v>9298</v>
      </c>
      <c r="E13" s="2">
        <v>0.0</v>
      </c>
      <c r="F13" s="2">
        <f>IFERROR(__xludf.DUMMYFUNCTION("""COMPUTED_VALUE"""),0.0)</f>
        <v>0</v>
      </c>
      <c r="G13" s="4" t="s">
        <v>3231</v>
      </c>
      <c r="H13" s="2" t="s">
        <v>3176</v>
      </c>
    </row>
    <row r="14">
      <c r="A14" s="54">
        <v>45954.0</v>
      </c>
      <c r="B14" s="4" t="s">
        <v>196</v>
      </c>
      <c r="C14" s="2" t="s">
        <v>194</v>
      </c>
      <c r="D14" s="2" t="s">
        <v>9298</v>
      </c>
      <c r="E14" s="2">
        <v>0.0</v>
      </c>
      <c r="F14" s="2">
        <f>IFERROR(__xludf.DUMMYFUNCTION("""COMPUTED_VALUE"""),0.0)</f>
        <v>0</v>
      </c>
      <c r="G14" s="4" t="s">
        <v>3231</v>
      </c>
      <c r="H14" s="2" t="s">
        <v>3176</v>
      </c>
    </row>
    <row r="15">
      <c r="A15" s="54">
        <v>45955.0</v>
      </c>
      <c r="B15" s="4" t="s">
        <v>288</v>
      </c>
      <c r="C15" s="2" t="s">
        <v>194</v>
      </c>
      <c r="D15" s="2" t="s">
        <v>9298</v>
      </c>
      <c r="E15" s="2">
        <v>1.0</v>
      </c>
      <c r="F15" s="2">
        <f>IFERROR(__xludf.DUMMYFUNCTION("""COMPUTED_VALUE"""),1.0)</f>
        <v>1</v>
      </c>
      <c r="G15" s="4" t="s">
        <v>3231</v>
      </c>
      <c r="H15" s="2" t="s">
        <v>3176</v>
      </c>
    </row>
    <row r="16">
      <c r="A16" s="54">
        <v>45956.0</v>
      </c>
      <c r="B16" s="4" t="s">
        <v>256</v>
      </c>
      <c r="C16" s="2" t="s">
        <v>194</v>
      </c>
      <c r="D16" s="2" t="s">
        <v>9298</v>
      </c>
      <c r="E16" s="2">
        <v>0.0</v>
      </c>
      <c r="F16" s="2">
        <f>IFERROR(__xludf.DUMMYFUNCTION("""COMPUTED_VALUE"""),0.0)</f>
        <v>0</v>
      </c>
      <c r="G16" s="4" t="s">
        <v>3231</v>
      </c>
      <c r="H16" s="2" t="s">
        <v>3176</v>
      </c>
    </row>
    <row r="17">
      <c r="A17" s="54">
        <v>45957.0</v>
      </c>
      <c r="B17" s="4" t="s">
        <v>180</v>
      </c>
      <c r="C17" s="2" t="s">
        <v>194</v>
      </c>
      <c r="D17" s="2" t="s">
        <v>9298</v>
      </c>
      <c r="E17" s="2">
        <v>0.0</v>
      </c>
      <c r="F17" s="2">
        <f>IFERROR(__xludf.DUMMYFUNCTION("""COMPUTED_VALUE"""),0.0)</f>
        <v>0</v>
      </c>
      <c r="G17" s="4" t="s">
        <v>3231</v>
      </c>
      <c r="H17" s="2" t="s">
        <v>3176</v>
      </c>
    </row>
    <row r="18">
      <c r="A18" s="54">
        <v>45958.0</v>
      </c>
      <c r="B18" s="4" t="s">
        <v>208</v>
      </c>
      <c r="C18" s="2" t="s">
        <v>194</v>
      </c>
      <c r="D18" s="2" t="s">
        <v>9298</v>
      </c>
      <c r="E18" s="2">
        <v>0.0</v>
      </c>
      <c r="F18" s="2">
        <f>IFERROR(__xludf.DUMMYFUNCTION("""COMPUTED_VALUE"""),0.0)</f>
        <v>0</v>
      </c>
      <c r="G18" s="4" t="s">
        <v>3231</v>
      </c>
      <c r="H18" s="2" t="s">
        <v>3176</v>
      </c>
    </row>
    <row r="19">
      <c r="A19" s="54">
        <v>45959.0</v>
      </c>
      <c r="B19" s="4" t="s">
        <v>303</v>
      </c>
      <c r="C19" s="2" t="s">
        <v>194</v>
      </c>
      <c r="D19" s="2" t="s">
        <v>9298</v>
      </c>
      <c r="E19" s="2">
        <v>0.0</v>
      </c>
      <c r="F19" s="2">
        <f>IFERROR(__xludf.DUMMYFUNCTION("""COMPUTED_VALUE"""),0.0)</f>
        <v>0</v>
      </c>
      <c r="G19" s="4" t="s">
        <v>3231</v>
      </c>
      <c r="H19" s="2" t="s">
        <v>3176</v>
      </c>
    </row>
    <row r="20">
      <c r="A20" s="54">
        <v>45960.0</v>
      </c>
      <c r="B20" s="4" t="s">
        <v>148</v>
      </c>
      <c r="C20" s="2" t="s">
        <v>194</v>
      </c>
      <c r="D20" s="2" t="s">
        <v>9298</v>
      </c>
      <c r="E20" s="2">
        <v>0.0</v>
      </c>
      <c r="F20" s="2">
        <f>IFERROR(__xludf.DUMMYFUNCTION("""COMPUTED_VALUE"""),0.0)</f>
        <v>0</v>
      </c>
      <c r="G20" s="4" t="s">
        <v>3231</v>
      </c>
      <c r="H20" s="2" t="s">
        <v>3176</v>
      </c>
    </row>
    <row r="21">
      <c r="A21" s="54">
        <v>45961.0</v>
      </c>
      <c r="B21" s="4" t="s">
        <v>196</v>
      </c>
      <c r="C21" s="2" t="s">
        <v>194</v>
      </c>
      <c r="D21" s="2" t="s">
        <v>9298</v>
      </c>
      <c r="E21" s="2">
        <v>0.0</v>
      </c>
      <c r="F21" s="2">
        <f>IFERROR(__xludf.DUMMYFUNCTION("""COMPUTED_VALUE"""),0.0)</f>
        <v>0</v>
      </c>
      <c r="G21" s="4" t="s">
        <v>3231</v>
      </c>
      <c r="H21" s="2" t="s">
        <v>3176</v>
      </c>
    </row>
    <row r="22">
      <c r="A22" s="54">
        <v>45962.0</v>
      </c>
      <c r="B22" s="4" t="s">
        <v>288</v>
      </c>
      <c r="C22" s="2" t="s">
        <v>194</v>
      </c>
      <c r="D22" s="2" t="s">
        <v>9298</v>
      </c>
      <c r="E22" s="2">
        <v>0.0</v>
      </c>
      <c r="F22" s="2">
        <f>IFERROR(__xludf.DUMMYFUNCTION("""COMPUTED_VALUE"""),0.0)</f>
        <v>0</v>
      </c>
      <c r="G22" s="4" t="s">
        <v>3231</v>
      </c>
      <c r="H22" s="2" t="s">
        <v>3176</v>
      </c>
    </row>
    <row r="23">
      <c r="A23" s="54">
        <v>45963.0</v>
      </c>
      <c r="B23" s="4" t="s">
        <v>256</v>
      </c>
      <c r="C23" s="2" t="s">
        <v>194</v>
      </c>
      <c r="D23" s="2" t="s">
        <v>9298</v>
      </c>
      <c r="E23" s="2">
        <v>0.0</v>
      </c>
      <c r="F23" s="2">
        <f>IFERROR(__xludf.DUMMYFUNCTION("""COMPUTED_VALUE"""),0.0)</f>
        <v>0</v>
      </c>
      <c r="G23" s="4" t="s">
        <v>3231</v>
      </c>
      <c r="H23" s="2" t="s">
        <v>3176</v>
      </c>
    </row>
    <row r="24">
      <c r="A24" s="54">
        <v>45964.0</v>
      </c>
      <c r="B24" s="4" t="s">
        <v>180</v>
      </c>
      <c r="C24" s="2" t="s">
        <v>194</v>
      </c>
      <c r="D24" s="2" t="s">
        <v>9298</v>
      </c>
      <c r="E24" s="2">
        <v>0.0</v>
      </c>
      <c r="F24" s="2">
        <f>IFERROR(__xludf.DUMMYFUNCTION("""COMPUTED_VALUE"""),0.0)</f>
        <v>0</v>
      </c>
      <c r="G24" s="4" t="s">
        <v>3231</v>
      </c>
      <c r="H24" s="2" t="s">
        <v>3176</v>
      </c>
    </row>
    <row r="25">
      <c r="A25" s="54">
        <v>45965.0</v>
      </c>
      <c r="B25" s="4" t="s">
        <v>208</v>
      </c>
      <c r="C25" s="2" t="s">
        <v>194</v>
      </c>
      <c r="D25" s="2" t="s">
        <v>9298</v>
      </c>
      <c r="E25" s="2">
        <v>0.0</v>
      </c>
      <c r="F25" s="2">
        <f>IFERROR(__xludf.DUMMYFUNCTION("""COMPUTED_VALUE"""),0.0)</f>
        <v>0</v>
      </c>
      <c r="G25" s="4" t="s">
        <v>3231</v>
      </c>
      <c r="H25" s="2" t="s">
        <v>3176</v>
      </c>
    </row>
    <row r="26">
      <c r="A26" s="54">
        <v>45966.0</v>
      </c>
      <c r="B26" s="4" t="s">
        <v>303</v>
      </c>
      <c r="C26" s="2" t="s">
        <v>194</v>
      </c>
      <c r="D26" s="2" t="s">
        <v>9298</v>
      </c>
      <c r="E26" s="2">
        <v>0.0</v>
      </c>
      <c r="F26" s="2">
        <f>IFERROR(__xludf.DUMMYFUNCTION("""COMPUTED_VALUE"""),0.0)</f>
        <v>0</v>
      </c>
      <c r="G26" s="4" t="s">
        <v>3231</v>
      </c>
      <c r="H26" s="2" t="s">
        <v>3176</v>
      </c>
    </row>
    <row r="27">
      <c r="A27" s="54">
        <v>45967.0</v>
      </c>
      <c r="B27" s="4" t="s">
        <v>148</v>
      </c>
      <c r="C27" s="2" t="s">
        <v>194</v>
      </c>
      <c r="D27" s="2" t="s">
        <v>9298</v>
      </c>
      <c r="E27" s="2">
        <v>0.0</v>
      </c>
      <c r="F27" s="2">
        <f>IFERROR(__xludf.DUMMYFUNCTION("""COMPUTED_VALUE"""),0.0)</f>
        <v>0</v>
      </c>
      <c r="G27" s="4" t="s">
        <v>3231</v>
      </c>
      <c r="H27" s="2" t="s">
        <v>3176</v>
      </c>
    </row>
    <row r="28">
      <c r="A28" s="54">
        <v>45968.0</v>
      </c>
      <c r="B28" s="4" t="s">
        <v>196</v>
      </c>
      <c r="C28" s="2" t="s">
        <v>194</v>
      </c>
      <c r="D28" s="2" t="s">
        <v>9298</v>
      </c>
      <c r="E28" s="2">
        <v>0.0</v>
      </c>
      <c r="F28" s="2">
        <f>IFERROR(__xludf.DUMMYFUNCTION("""COMPUTED_VALUE"""),0.0)</f>
        <v>0</v>
      </c>
      <c r="G28" s="4" t="s">
        <v>3231</v>
      </c>
      <c r="H28" s="2" t="s">
        <v>3176</v>
      </c>
    </row>
    <row r="29">
      <c r="A29" s="54">
        <v>45969.0</v>
      </c>
      <c r="B29" s="4" t="s">
        <v>288</v>
      </c>
      <c r="C29" s="2" t="s">
        <v>194</v>
      </c>
      <c r="D29" s="2" t="s">
        <v>9298</v>
      </c>
      <c r="E29" s="2">
        <v>1.0</v>
      </c>
      <c r="F29" s="2">
        <f>IFERROR(__xludf.DUMMYFUNCTION("""COMPUTED_VALUE"""),1.0)</f>
        <v>1</v>
      </c>
      <c r="G29" s="4" t="s">
        <v>3231</v>
      </c>
      <c r="H29" s="2" t="s">
        <v>3176</v>
      </c>
    </row>
    <row r="30">
      <c r="A30" s="54">
        <v>45970.0</v>
      </c>
      <c r="B30" s="4" t="s">
        <v>256</v>
      </c>
      <c r="C30" s="2" t="s">
        <v>194</v>
      </c>
      <c r="D30" s="2" t="s">
        <v>9298</v>
      </c>
      <c r="E30" s="2">
        <v>0.0</v>
      </c>
      <c r="F30" s="2">
        <f>IFERROR(__xludf.DUMMYFUNCTION("""COMPUTED_VALUE"""),0.0)</f>
        <v>0</v>
      </c>
      <c r="G30" s="4" t="s">
        <v>3231</v>
      </c>
      <c r="H30" s="2" t="s">
        <v>3176</v>
      </c>
    </row>
    <row r="31">
      <c r="A31" s="54">
        <v>45971.0</v>
      </c>
      <c r="B31" s="4" t="s">
        <v>180</v>
      </c>
      <c r="C31" s="2" t="s">
        <v>194</v>
      </c>
      <c r="D31" s="2" t="s">
        <v>9298</v>
      </c>
      <c r="E31" s="2">
        <v>0.0</v>
      </c>
      <c r="F31" s="2">
        <f>IFERROR(__xludf.DUMMYFUNCTION("""COMPUTED_VALUE"""),0.0)</f>
        <v>0</v>
      </c>
      <c r="G31" s="4" t="s">
        <v>3231</v>
      </c>
      <c r="H31" s="2" t="s">
        <v>3176</v>
      </c>
    </row>
    <row r="32">
      <c r="A32" s="54">
        <v>45972.0</v>
      </c>
      <c r="B32" s="4" t="s">
        <v>208</v>
      </c>
      <c r="C32" s="2" t="s">
        <v>194</v>
      </c>
      <c r="D32" s="2" t="s">
        <v>9298</v>
      </c>
      <c r="E32" s="2">
        <v>0.0</v>
      </c>
      <c r="F32" s="2">
        <f>IFERROR(__xludf.DUMMYFUNCTION("""COMPUTED_VALUE"""),0.0)</f>
        <v>0</v>
      </c>
      <c r="G32" s="4" t="s">
        <v>3231</v>
      </c>
      <c r="H32" s="2" t="s">
        <v>3176</v>
      </c>
    </row>
    <row r="33">
      <c r="A33" s="54">
        <v>45973.0</v>
      </c>
      <c r="B33" s="4" t="s">
        <v>303</v>
      </c>
      <c r="C33" s="2" t="s">
        <v>194</v>
      </c>
      <c r="D33" s="2" t="s">
        <v>9298</v>
      </c>
      <c r="E33" s="2">
        <v>0.0</v>
      </c>
      <c r="F33" s="2">
        <f>IFERROR(__xludf.DUMMYFUNCTION("""COMPUTED_VALUE"""),0.0)</f>
        <v>0</v>
      </c>
      <c r="G33" s="4" t="s">
        <v>3231</v>
      </c>
      <c r="H33" s="2" t="s">
        <v>3176</v>
      </c>
    </row>
    <row r="34">
      <c r="A34" s="54">
        <v>45974.0</v>
      </c>
      <c r="B34" s="4" t="s">
        <v>148</v>
      </c>
      <c r="C34" s="2" t="s">
        <v>194</v>
      </c>
      <c r="D34" s="2" t="s">
        <v>9298</v>
      </c>
      <c r="E34" s="2">
        <v>0.0</v>
      </c>
      <c r="F34" s="2">
        <f>IFERROR(__xludf.DUMMYFUNCTION("""COMPUTED_VALUE"""),0.0)</f>
        <v>0</v>
      </c>
      <c r="G34" s="4" t="s">
        <v>3231</v>
      </c>
      <c r="H34" s="2" t="s">
        <v>3176</v>
      </c>
    </row>
    <row r="35">
      <c r="A35" s="54">
        <v>45975.0</v>
      </c>
      <c r="B35" s="4" t="s">
        <v>196</v>
      </c>
      <c r="C35" s="2" t="s">
        <v>194</v>
      </c>
      <c r="D35" s="2" t="s">
        <v>9298</v>
      </c>
      <c r="E35" s="2">
        <v>1.0</v>
      </c>
      <c r="F35" s="2">
        <f>IFERROR(__xludf.DUMMYFUNCTION("""COMPUTED_VALUE"""),1.0)</f>
        <v>1</v>
      </c>
      <c r="G35" s="4" t="s">
        <v>3231</v>
      </c>
      <c r="H35" s="2" t="s">
        <v>3176</v>
      </c>
    </row>
    <row r="36">
      <c r="A36" s="54">
        <v>45976.0</v>
      </c>
      <c r="B36" s="4" t="s">
        <v>288</v>
      </c>
      <c r="C36" s="2" t="s">
        <v>194</v>
      </c>
      <c r="D36" s="2" t="s">
        <v>9298</v>
      </c>
      <c r="E36" s="2">
        <v>0.0</v>
      </c>
      <c r="F36" s="2">
        <f>IFERROR(__xludf.DUMMYFUNCTION("""COMPUTED_VALUE"""),0.0)</f>
        <v>0</v>
      </c>
      <c r="G36" s="4" t="s">
        <v>3231</v>
      </c>
      <c r="H36" s="2" t="s">
        <v>3176</v>
      </c>
    </row>
    <row r="37">
      <c r="A37" s="54">
        <v>45977.0</v>
      </c>
      <c r="B37" s="4" t="s">
        <v>256</v>
      </c>
      <c r="C37" s="2" t="s">
        <v>194</v>
      </c>
      <c r="D37" s="2" t="s">
        <v>9298</v>
      </c>
      <c r="E37" s="2">
        <v>0.0</v>
      </c>
      <c r="F37" s="2">
        <f>IFERROR(__xludf.DUMMYFUNCTION("""COMPUTED_VALUE"""),0.0)</f>
        <v>0</v>
      </c>
      <c r="G37" s="4" t="s">
        <v>3231</v>
      </c>
      <c r="H37" s="2" t="s">
        <v>3176</v>
      </c>
    </row>
    <row r="38">
      <c r="A38" s="54">
        <v>45978.0</v>
      </c>
      <c r="B38" s="4" t="s">
        <v>180</v>
      </c>
      <c r="C38" s="2" t="s">
        <v>194</v>
      </c>
      <c r="D38" s="2" t="s">
        <v>9298</v>
      </c>
      <c r="E38" s="2">
        <v>0.0</v>
      </c>
      <c r="F38" s="2">
        <f>IFERROR(__xludf.DUMMYFUNCTION("""COMPUTED_VALUE"""),0.0)</f>
        <v>0</v>
      </c>
      <c r="G38" s="4" t="s">
        <v>3231</v>
      </c>
      <c r="H38" s="2" t="s">
        <v>3176</v>
      </c>
    </row>
    <row r="39">
      <c r="A39" s="54">
        <v>45979.0</v>
      </c>
      <c r="B39" s="4" t="s">
        <v>208</v>
      </c>
      <c r="C39" s="2" t="s">
        <v>194</v>
      </c>
      <c r="D39" s="2" t="s">
        <v>9298</v>
      </c>
      <c r="E39" s="2">
        <v>0.0</v>
      </c>
      <c r="F39" s="2">
        <f>IFERROR(__xludf.DUMMYFUNCTION("""COMPUTED_VALUE"""),0.0)</f>
        <v>0</v>
      </c>
      <c r="G39" s="4" t="s">
        <v>3231</v>
      </c>
      <c r="H39" s="2" t="s">
        <v>3176</v>
      </c>
    </row>
    <row r="40">
      <c r="A40" s="54">
        <v>45980.0</v>
      </c>
      <c r="B40" s="4" t="s">
        <v>303</v>
      </c>
      <c r="C40" s="2" t="s">
        <v>194</v>
      </c>
      <c r="D40" s="2" t="s">
        <v>9298</v>
      </c>
      <c r="E40" s="2">
        <v>0.0</v>
      </c>
      <c r="F40" s="2">
        <f>IFERROR(__xludf.DUMMYFUNCTION("""COMPUTED_VALUE"""),0.0)</f>
        <v>0</v>
      </c>
      <c r="G40" s="4" t="s">
        <v>3231</v>
      </c>
      <c r="H40" s="2" t="s">
        <v>3176</v>
      </c>
    </row>
    <row r="41">
      <c r="A41" s="54">
        <v>45981.0</v>
      </c>
      <c r="B41" s="4" t="s">
        <v>148</v>
      </c>
      <c r="C41" s="2" t="s">
        <v>194</v>
      </c>
      <c r="D41" s="2" t="s">
        <v>9298</v>
      </c>
      <c r="E41" s="2">
        <v>0.0</v>
      </c>
      <c r="F41" s="2">
        <f>IFERROR(__xludf.DUMMYFUNCTION("""COMPUTED_VALUE"""),0.0)</f>
        <v>0</v>
      </c>
      <c r="G41" s="4" t="s">
        <v>3231</v>
      </c>
      <c r="H41" s="2" t="s">
        <v>3176</v>
      </c>
    </row>
    <row r="42">
      <c r="A42" s="54">
        <v>45982.0</v>
      </c>
      <c r="B42" s="4" t="s">
        <v>196</v>
      </c>
      <c r="C42" s="2" t="s">
        <v>194</v>
      </c>
      <c r="D42" s="2" t="s">
        <v>9298</v>
      </c>
      <c r="E42" s="2">
        <v>0.0</v>
      </c>
      <c r="F42" s="2">
        <f>IFERROR(__xludf.DUMMYFUNCTION("""COMPUTED_VALUE"""),0.0)</f>
        <v>0</v>
      </c>
      <c r="G42" s="4" t="s">
        <v>3231</v>
      </c>
      <c r="H42" s="2" t="s">
        <v>3176</v>
      </c>
    </row>
    <row r="43">
      <c r="A43" s="54">
        <v>45983.0</v>
      </c>
      <c r="B43" s="4" t="s">
        <v>288</v>
      </c>
      <c r="C43" s="2" t="s">
        <v>194</v>
      </c>
      <c r="D43" s="2" t="s">
        <v>9298</v>
      </c>
      <c r="E43" s="2">
        <v>0.0</v>
      </c>
      <c r="F43" s="2">
        <f>IFERROR(__xludf.DUMMYFUNCTION("""COMPUTED_VALUE"""),0.0)</f>
        <v>0</v>
      </c>
      <c r="G43" s="4" t="s">
        <v>3231</v>
      </c>
      <c r="H43" s="2" t="s">
        <v>3176</v>
      </c>
    </row>
    <row r="44">
      <c r="A44" s="54">
        <v>45984.0</v>
      </c>
      <c r="B44" s="4" t="s">
        <v>256</v>
      </c>
      <c r="C44" s="2" t="s">
        <v>194</v>
      </c>
      <c r="D44" s="2" t="s">
        <v>9298</v>
      </c>
      <c r="E44" s="2">
        <v>0.0</v>
      </c>
      <c r="F44" s="2">
        <f>IFERROR(__xludf.DUMMYFUNCTION("""COMPUTED_VALUE"""),0.0)</f>
        <v>0</v>
      </c>
      <c r="G44" s="4" t="s">
        <v>3231</v>
      </c>
      <c r="H44" s="2" t="s">
        <v>3176</v>
      </c>
    </row>
    <row r="45">
      <c r="A45" s="54">
        <v>45985.0</v>
      </c>
      <c r="B45" s="4" t="s">
        <v>180</v>
      </c>
      <c r="C45" s="2" t="s">
        <v>194</v>
      </c>
      <c r="D45" s="2" t="s">
        <v>9298</v>
      </c>
      <c r="E45" s="2">
        <v>0.0</v>
      </c>
      <c r="F45" s="2">
        <f>IFERROR(__xludf.DUMMYFUNCTION("""COMPUTED_VALUE"""),0.0)</f>
        <v>0</v>
      </c>
      <c r="G45" s="4" t="s">
        <v>3231</v>
      </c>
      <c r="H45" s="2" t="s">
        <v>3176</v>
      </c>
    </row>
    <row r="46">
      <c r="A46" s="54">
        <v>45986.0</v>
      </c>
      <c r="B46" s="4" t="s">
        <v>208</v>
      </c>
      <c r="C46" s="2" t="s">
        <v>194</v>
      </c>
      <c r="D46" s="2" t="s">
        <v>9298</v>
      </c>
      <c r="E46" s="2">
        <v>1.0</v>
      </c>
      <c r="F46" s="2">
        <f>IFERROR(__xludf.DUMMYFUNCTION("""COMPUTED_VALUE"""),1.0)</f>
        <v>1</v>
      </c>
      <c r="G46" s="4" t="s">
        <v>3231</v>
      </c>
      <c r="H46" s="2" t="s">
        <v>3176</v>
      </c>
    </row>
    <row r="47">
      <c r="A47" s="54">
        <v>45987.0</v>
      </c>
      <c r="B47" s="4" t="s">
        <v>303</v>
      </c>
      <c r="C47" s="2" t="s">
        <v>194</v>
      </c>
      <c r="D47" s="2" t="s">
        <v>9298</v>
      </c>
      <c r="E47" s="2">
        <v>0.0</v>
      </c>
      <c r="F47" s="2">
        <f>IFERROR(__xludf.DUMMYFUNCTION("""COMPUTED_VALUE"""),0.0)</f>
        <v>0</v>
      </c>
      <c r="G47" s="4" t="s">
        <v>3231</v>
      </c>
      <c r="H47" s="2" t="s">
        <v>3176</v>
      </c>
    </row>
    <row r="48">
      <c r="A48" s="54">
        <v>45988.0</v>
      </c>
      <c r="B48" s="4" t="s">
        <v>148</v>
      </c>
      <c r="C48" s="2" t="s">
        <v>194</v>
      </c>
      <c r="D48" s="2" t="s">
        <v>9298</v>
      </c>
      <c r="E48" s="2">
        <v>0.0</v>
      </c>
      <c r="F48" s="2">
        <f>IFERROR(__xludf.DUMMYFUNCTION("""COMPUTED_VALUE"""),0.0)</f>
        <v>0</v>
      </c>
      <c r="G48" s="4" t="s">
        <v>3231</v>
      </c>
      <c r="H48" s="2" t="s">
        <v>3176</v>
      </c>
    </row>
    <row r="49">
      <c r="A49" s="54">
        <v>45989.0</v>
      </c>
      <c r="B49" s="4" t="s">
        <v>196</v>
      </c>
      <c r="C49" s="2" t="s">
        <v>194</v>
      </c>
      <c r="D49" s="2" t="s">
        <v>9298</v>
      </c>
      <c r="E49" s="2">
        <v>0.0</v>
      </c>
      <c r="F49" s="2">
        <f>IFERROR(__xludf.DUMMYFUNCTION("""COMPUTED_VALUE"""),0.0)</f>
        <v>0</v>
      </c>
      <c r="G49" s="4" t="s">
        <v>3231</v>
      </c>
      <c r="H49" s="2" t="s">
        <v>3176</v>
      </c>
    </row>
    <row r="50">
      <c r="A50" s="54">
        <v>45990.0</v>
      </c>
      <c r="B50" s="4" t="s">
        <v>288</v>
      </c>
      <c r="C50" s="2" t="s">
        <v>194</v>
      </c>
      <c r="D50" s="2" t="s">
        <v>9298</v>
      </c>
      <c r="E50" s="2">
        <v>1.0</v>
      </c>
      <c r="F50" s="2">
        <f>IFERROR(__xludf.DUMMYFUNCTION("""COMPUTED_VALUE"""),1.0)</f>
        <v>1</v>
      </c>
      <c r="G50" s="4" t="s">
        <v>3231</v>
      </c>
      <c r="H50" s="2" t="s">
        <v>3176</v>
      </c>
    </row>
    <row r="51">
      <c r="A51" s="54">
        <v>45991.0</v>
      </c>
      <c r="B51" s="4" t="s">
        <v>256</v>
      </c>
      <c r="C51" s="2" t="s">
        <v>194</v>
      </c>
      <c r="D51" s="2" t="s">
        <v>9298</v>
      </c>
      <c r="E51" s="2">
        <v>0.0</v>
      </c>
      <c r="F51" s="2">
        <f>IFERROR(__xludf.DUMMYFUNCTION("""COMPUTED_VALUE"""),0.0)</f>
        <v>0</v>
      </c>
      <c r="G51" s="4" t="s">
        <v>3231</v>
      </c>
      <c r="H51" s="2" t="s">
        <v>3176</v>
      </c>
    </row>
    <row r="52">
      <c r="A52" s="54">
        <v>45992.0</v>
      </c>
      <c r="B52" s="4" t="s">
        <v>180</v>
      </c>
      <c r="C52" s="2" t="s">
        <v>194</v>
      </c>
      <c r="D52" s="2" t="s">
        <v>9298</v>
      </c>
      <c r="E52" s="2">
        <v>0.0</v>
      </c>
      <c r="F52" s="2">
        <f>IFERROR(__xludf.DUMMYFUNCTION("""COMPUTED_VALUE"""),0.0)</f>
        <v>0</v>
      </c>
      <c r="G52" s="4" t="s">
        <v>3231</v>
      </c>
      <c r="H52" s="2" t="s">
        <v>3176</v>
      </c>
    </row>
    <row r="53">
      <c r="A53" s="54">
        <v>45993.0</v>
      </c>
      <c r="B53" s="4" t="s">
        <v>208</v>
      </c>
      <c r="C53" s="2" t="s">
        <v>194</v>
      </c>
      <c r="D53" s="2" t="s">
        <v>9298</v>
      </c>
      <c r="E53" s="2">
        <v>0.0</v>
      </c>
      <c r="F53" s="2">
        <f>IFERROR(__xludf.DUMMYFUNCTION("""COMPUTED_VALUE"""),0.0)</f>
        <v>0</v>
      </c>
      <c r="G53" s="4" t="s">
        <v>3231</v>
      </c>
      <c r="H53" s="2" t="s">
        <v>3176</v>
      </c>
    </row>
    <row r="54">
      <c r="A54" s="54">
        <v>45994.0</v>
      </c>
      <c r="B54" s="4" t="s">
        <v>303</v>
      </c>
      <c r="C54" s="2" t="s">
        <v>194</v>
      </c>
      <c r="D54" s="2" t="s">
        <v>9298</v>
      </c>
      <c r="E54" s="2">
        <v>0.0</v>
      </c>
      <c r="F54" s="2">
        <f>IFERROR(__xludf.DUMMYFUNCTION("""COMPUTED_VALUE"""),0.0)</f>
        <v>0</v>
      </c>
      <c r="G54" s="4" t="s">
        <v>3231</v>
      </c>
      <c r="H54" s="2" t="s">
        <v>3176</v>
      </c>
    </row>
    <row r="55">
      <c r="A55" s="54">
        <v>45995.0</v>
      </c>
      <c r="B55" s="4" t="s">
        <v>148</v>
      </c>
      <c r="C55" s="2" t="s">
        <v>194</v>
      </c>
      <c r="D55" s="2" t="s">
        <v>9298</v>
      </c>
      <c r="E55" s="2">
        <v>0.0</v>
      </c>
      <c r="F55" s="2">
        <f>IFERROR(__xludf.DUMMYFUNCTION("""COMPUTED_VALUE"""),0.0)</f>
        <v>0</v>
      </c>
      <c r="G55" s="4" t="s">
        <v>3231</v>
      </c>
      <c r="H55" s="2" t="s">
        <v>3176</v>
      </c>
    </row>
    <row r="56">
      <c r="A56" s="54">
        <v>45996.0</v>
      </c>
      <c r="B56" s="4" t="s">
        <v>196</v>
      </c>
      <c r="C56" s="2" t="s">
        <v>194</v>
      </c>
      <c r="D56" s="2" t="s">
        <v>9298</v>
      </c>
      <c r="E56" s="2">
        <v>0.0</v>
      </c>
      <c r="F56" s="2">
        <f>IFERROR(__xludf.DUMMYFUNCTION("""COMPUTED_VALUE"""),0.0)</f>
        <v>0</v>
      </c>
      <c r="G56" s="4" t="s">
        <v>3231</v>
      </c>
      <c r="H56" s="2" t="s">
        <v>3176</v>
      </c>
    </row>
    <row r="57">
      <c r="A57" s="54">
        <v>45997.0</v>
      </c>
      <c r="B57" s="4" t="s">
        <v>288</v>
      </c>
      <c r="C57" s="2" t="s">
        <v>194</v>
      </c>
      <c r="D57" s="2" t="s">
        <v>9298</v>
      </c>
      <c r="E57" s="2">
        <v>1.0</v>
      </c>
      <c r="F57" s="2">
        <f>IFERROR(__xludf.DUMMYFUNCTION("""COMPUTED_VALUE"""),1.0)</f>
        <v>1</v>
      </c>
      <c r="G57" s="4" t="s">
        <v>3231</v>
      </c>
      <c r="H57" s="2" t="s">
        <v>3176</v>
      </c>
    </row>
    <row r="58">
      <c r="A58" s="54">
        <v>45998.0</v>
      </c>
      <c r="B58" s="4" t="s">
        <v>256</v>
      </c>
      <c r="C58" s="2" t="s">
        <v>194</v>
      </c>
      <c r="D58" s="2" t="s">
        <v>9298</v>
      </c>
      <c r="E58" s="2">
        <v>0.0</v>
      </c>
      <c r="F58" s="2">
        <f>IFERROR(__xludf.DUMMYFUNCTION("""COMPUTED_VALUE"""),0.0)</f>
        <v>0</v>
      </c>
      <c r="G58" s="4" t="s">
        <v>3231</v>
      </c>
      <c r="H58" s="2" t="s">
        <v>3176</v>
      </c>
    </row>
    <row r="59">
      <c r="A59" s="54">
        <v>45999.0</v>
      </c>
      <c r="B59" s="4" t="s">
        <v>180</v>
      </c>
      <c r="C59" s="2" t="s">
        <v>194</v>
      </c>
      <c r="D59" s="2" t="s">
        <v>9298</v>
      </c>
      <c r="E59" s="2">
        <v>0.0</v>
      </c>
      <c r="F59" s="2">
        <f>IFERROR(__xludf.DUMMYFUNCTION("""COMPUTED_VALUE"""),0.0)</f>
        <v>0</v>
      </c>
      <c r="G59" s="4" t="s">
        <v>3231</v>
      </c>
      <c r="H59" s="2" t="s">
        <v>3176</v>
      </c>
    </row>
    <row r="60">
      <c r="A60" s="54">
        <v>46000.0</v>
      </c>
      <c r="B60" s="4" t="s">
        <v>208</v>
      </c>
      <c r="C60" s="2" t="s">
        <v>194</v>
      </c>
      <c r="D60" s="2" t="s">
        <v>9298</v>
      </c>
      <c r="E60" s="2">
        <v>0.0</v>
      </c>
      <c r="F60" s="2">
        <f>IFERROR(__xludf.DUMMYFUNCTION("""COMPUTED_VALUE"""),0.0)</f>
        <v>0</v>
      </c>
      <c r="G60" s="4" t="s">
        <v>3231</v>
      </c>
      <c r="H60" s="2" t="s">
        <v>3176</v>
      </c>
    </row>
    <row r="61">
      <c r="A61" s="54">
        <v>46001.0</v>
      </c>
      <c r="B61" s="4" t="s">
        <v>303</v>
      </c>
      <c r="C61" s="2" t="s">
        <v>194</v>
      </c>
      <c r="D61" s="2" t="s">
        <v>9298</v>
      </c>
      <c r="E61" s="2">
        <v>0.0</v>
      </c>
      <c r="F61" s="2">
        <f>IFERROR(__xludf.DUMMYFUNCTION("""COMPUTED_VALUE"""),0.0)</f>
        <v>0</v>
      </c>
      <c r="G61" s="4" t="s">
        <v>3231</v>
      </c>
      <c r="H61" s="2" t="s">
        <v>3176</v>
      </c>
    </row>
    <row r="62">
      <c r="A62" s="54">
        <v>46002.0</v>
      </c>
      <c r="B62" s="4" t="s">
        <v>148</v>
      </c>
      <c r="C62" s="2" t="s">
        <v>194</v>
      </c>
      <c r="D62" s="2" t="s">
        <v>9298</v>
      </c>
      <c r="E62" s="2">
        <v>0.0</v>
      </c>
      <c r="F62" s="2">
        <f>IFERROR(__xludf.DUMMYFUNCTION("""COMPUTED_VALUE"""),0.0)</f>
        <v>0</v>
      </c>
      <c r="G62" s="4" t="s">
        <v>3231</v>
      </c>
      <c r="H62" s="2" t="s">
        <v>3176</v>
      </c>
    </row>
    <row r="63">
      <c r="A63" s="54">
        <v>46003.0</v>
      </c>
      <c r="B63" s="4" t="s">
        <v>196</v>
      </c>
      <c r="C63" s="2" t="s">
        <v>194</v>
      </c>
      <c r="D63" s="2" t="s">
        <v>9298</v>
      </c>
      <c r="E63" s="2">
        <v>0.0</v>
      </c>
      <c r="F63" s="2">
        <f>IFERROR(__xludf.DUMMYFUNCTION("""COMPUTED_VALUE"""),0.0)</f>
        <v>0</v>
      </c>
      <c r="G63" s="4" t="s">
        <v>3231</v>
      </c>
      <c r="H63" s="2" t="s">
        <v>3176</v>
      </c>
    </row>
    <row r="64">
      <c r="A64" s="54">
        <v>46004.0</v>
      </c>
      <c r="B64" s="4" t="s">
        <v>288</v>
      </c>
      <c r="C64" s="2" t="s">
        <v>194</v>
      </c>
      <c r="D64" s="2" t="s">
        <v>9298</v>
      </c>
      <c r="E64" s="2">
        <v>0.0</v>
      </c>
      <c r="F64" s="2">
        <f>IFERROR(__xludf.DUMMYFUNCTION("""COMPUTED_VALUE"""),0.0)</f>
        <v>0</v>
      </c>
      <c r="G64" s="4" t="s">
        <v>3231</v>
      </c>
      <c r="H64" s="2" t="s">
        <v>3176</v>
      </c>
    </row>
    <row r="65">
      <c r="A65" s="54">
        <v>46005.0</v>
      </c>
      <c r="B65" s="4" t="s">
        <v>256</v>
      </c>
      <c r="C65" s="2" t="s">
        <v>194</v>
      </c>
      <c r="D65" s="2" t="s">
        <v>9298</v>
      </c>
      <c r="E65" s="2">
        <v>0.0</v>
      </c>
      <c r="F65" s="2">
        <f>IFERROR(__xludf.DUMMYFUNCTION("""COMPUTED_VALUE"""),0.0)</f>
        <v>0</v>
      </c>
      <c r="G65" s="4" t="s">
        <v>3231</v>
      </c>
      <c r="H65" s="2" t="s">
        <v>3176</v>
      </c>
    </row>
    <row r="66">
      <c r="A66" s="54">
        <v>46006.0</v>
      </c>
      <c r="B66" s="4" t="s">
        <v>180</v>
      </c>
      <c r="C66" s="2" t="s">
        <v>194</v>
      </c>
      <c r="D66" s="2" t="s">
        <v>9298</v>
      </c>
      <c r="E66" s="2">
        <v>0.0</v>
      </c>
      <c r="F66" s="2">
        <f>IFERROR(__xludf.DUMMYFUNCTION("""COMPUTED_VALUE"""),0.0)</f>
        <v>0</v>
      </c>
      <c r="G66" s="4" t="s">
        <v>3231</v>
      </c>
      <c r="H66" s="2" t="s">
        <v>3176</v>
      </c>
    </row>
    <row r="67">
      <c r="A67" s="54">
        <v>46007.0</v>
      </c>
      <c r="B67" s="4" t="s">
        <v>208</v>
      </c>
      <c r="C67" s="2" t="s">
        <v>194</v>
      </c>
      <c r="D67" s="2" t="s">
        <v>9298</v>
      </c>
      <c r="E67" s="2">
        <v>0.0</v>
      </c>
      <c r="F67" s="2">
        <f>IFERROR(__xludf.DUMMYFUNCTION("""COMPUTED_VALUE"""),0.0)</f>
        <v>0</v>
      </c>
      <c r="G67" s="4" t="s">
        <v>3231</v>
      </c>
      <c r="H67" s="2" t="s">
        <v>3176</v>
      </c>
    </row>
    <row r="68">
      <c r="A68" s="54">
        <v>46008.0</v>
      </c>
      <c r="B68" s="4" t="s">
        <v>303</v>
      </c>
      <c r="C68" s="2" t="s">
        <v>194</v>
      </c>
      <c r="D68" s="2" t="s">
        <v>9298</v>
      </c>
      <c r="E68" s="2">
        <v>0.0</v>
      </c>
      <c r="F68" s="2">
        <f>IFERROR(__xludf.DUMMYFUNCTION("""COMPUTED_VALUE"""),0.0)</f>
        <v>0</v>
      </c>
      <c r="G68" s="4" t="s">
        <v>3231</v>
      </c>
      <c r="H68" s="2" t="s">
        <v>3176</v>
      </c>
    </row>
    <row r="69">
      <c r="A69" s="54">
        <v>46009.0</v>
      </c>
      <c r="B69" s="4" t="s">
        <v>148</v>
      </c>
      <c r="C69" s="2" t="s">
        <v>194</v>
      </c>
      <c r="D69" s="2" t="s">
        <v>9298</v>
      </c>
      <c r="E69" s="2">
        <v>0.0</v>
      </c>
      <c r="F69" s="2">
        <f>IFERROR(__xludf.DUMMYFUNCTION("""COMPUTED_VALUE"""),0.0)</f>
        <v>0</v>
      </c>
      <c r="G69" s="4" t="s">
        <v>3231</v>
      </c>
      <c r="H69" s="2" t="s">
        <v>3176</v>
      </c>
    </row>
    <row r="70">
      <c r="A70" s="54">
        <v>46010.0</v>
      </c>
      <c r="B70" s="4" t="s">
        <v>196</v>
      </c>
      <c r="C70" s="2" t="s">
        <v>194</v>
      </c>
      <c r="D70" s="2" t="s">
        <v>9298</v>
      </c>
      <c r="E70" s="2">
        <v>0.0</v>
      </c>
      <c r="F70" s="2">
        <f>IFERROR(__xludf.DUMMYFUNCTION("""COMPUTED_VALUE"""),0.0)</f>
        <v>0</v>
      </c>
      <c r="G70" s="4" t="s">
        <v>3231</v>
      </c>
      <c r="H70" s="2" t="s">
        <v>3176</v>
      </c>
    </row>
    <row r="71">
      <c r="A71" s="54">
        <v>46011.0</v>
      </c>
      <c r="B71" s="4" t="s">
        <v>288</v>
      </c>
      <c r="C71" s="2" t="s">
        <v>194</v>
      </c>
      <c r="D71" s="2" t="s">
        <v>9298</v>
      </c>
      <c r="E71" s="2">
        <v>0.0</v>
      </c>
      <c r="F71" s="2">
        <f>IFERROR(__xludf.DUMMYFUNCTION("""COMPUTED_VALUE"""),0.0)</f>
        <v>0</v>
      </c>
      <c r="G71" s="4" t="s">
        <v>3231</v>
      </c>
      <c r="H71" s="2" t="s">
        <v>3176</v>
      </c>
    </row>
    <row r="72">
      <c r="A72" s="54">
        <v>46012.0</v>
      </c>
      <c r="B72" s="4" t="s">
        <v>256</v>
      </c>
      <c r="C72" s="2" t="s">
        <v>194</v>
      </c>
      <c r="D72" s="2" t="s">
        <v>9298</v>
      </c>
      <c r="E72" s="2">
        <v>0.0</v>
      </c>
      <c r="F72" s="2">
        <f>IFERROR(__xludf.DUMMYFUNCTION("""COMPUTED_VALUE"""),0.0)</f>
        <v>0</v>
      </c>
      <c r="G72" s="4" t="s">
        <v>3231</v>
      </c>
      <c r="H72" s="2" t="s">
        <v>3176</v>
      </c>
    </row>
    <row r="73">
      <c r="A73" s="54">
        <v>46013.0</v>
      </c>
      <c r="B73" s="4" t="s">
        <v>180</v>
      </c>
      <c r="C73" s="2" t="s">
        <v>194</v>
      </c>
      <c r="D73" s="2" t="s">
        <v>9298</v>
      </c>
      <c r="E73" s="2">
        <v>0.0</v>
      </c>
      <c r="F73" s="2">
        <f>IFERROR(__xludf.DUMMYFUNCTION("""COMPUTED_VALUE"""),0.0)</f>
        <v>0</v>
      </c>
      <c r="G73" s="4" t="s">
        <v>3231</v>
      </c>
      <c r="H73" s="2" t="s">
        <v>3176</v>
      </c>
    </row>
    <row r="74">
      <c r="A74" s="54">
        <v>46014.0</v>
      </c>
      <c r="B74" s="4" t="s">
        <v>208</v>
      </c>
      <c r="C74" s="2" t="s">
        <v>194</v>
      </c>
      <c r="D74" s="2" t="s">
        <v>9298</v>
      </c>
      <c r="E74" s="2">
        <v>0.0</v>
      </c>
      <c r="F74" s="2">
        <f>IFERROR(__xludf.DUMMYFUNCTION("""COMPUTED_VALUE"""),0.0)</f>
        <v>0</v>
      </c>
      <c r="G74" s="4" t="s">
        <v>3231</v>
      </c>
      <c r="H74" s="2" t="s">
        <v>3176</v>
      </c>
    </row>
    <row r="75">
      <c r="A75" s="54">
        <v>46015.0</v>
      </c>
      <c r="B75" s="4" t="s">
        <v>303</v>
      </c>
      <c r="C75" s="2" t="s">
        <v>194</v>
      </c>
      <c r="D75" s="2" t="s">
        <v>9298</v>
      </c>
      <c r="E75" s="2">
        <v>0.0</v>
      </c>
      <c r="F75" s="2">
        <f>IFERROR(__xludf.DUMMYFUNCTION("""COMPUTED_VALUE"""),0.0)</f>
        <v>0</v>
      </c>
      <c r="G75" s="4" t="s">
        <v>3231</v>
      </c>
      <c r="H75" s="2" t="s">
        <v>3176</v>
      </c>
    </row>
    <row r="76">
      <c r="A76" s="54">
        <v>46016.0</v>
      </c>
      <c r="B76" s="4" t="s">
        <v>148</v>
      </c>
      <c r="C76" s="2" t="s">
        <v>194</v>
      </c>
      <c r="D76" s="2" t="s">
        <v>9298</v>
      </c>
      <c r="E76" s="2">
        <v>0.0</v>
      </c>
      <c r="F76" s="2">
        <f>IFERROR(__xludf.DUMMYFUNCTION("""COMPUTED_VALUE"""),0.0)</f>
        <v>0</v>
      </c>
      <c r="G76" s="4" t="s">
        <v>3231</v>
      </c>
      <c r="H76" s="2" t="s">
        <v>3176</v>
      </c>
    </row>
    <row r="77">
      <c r="A77" s="54">
        <v>46017.0</v>
      </c>
      <c r="B77" s="4" t="s">
        <v>196</v>
      </c>
      <c r="C77" s="2" t="s">
        <v>194</v>
      </c>
      <c r="D77" s="2" t="s">
        <v>9298</v>
      </c>
      <c r="E77" s="2">
        <v>0.0</v>
      </c>
      <c r="F77" s="2">
        <f>IFERROR(__xludf.DUMMYFUNCTION("""COMPUTED_VALUE"""),0.0)</f>
        <v>0</v>
      </c>
      <c r="G77" s="4" t="s">
        <v>3231</v>
      </c>
      <c r="H77" s="2" t="s">
        <v>3176</v>
      </c>
    </row>
    <row r="78">
      <c r="A78" s="54">
        <v>46018.0</v>
      </c>
      <c r="B78" s="4" t="s">
        <v>288</v>
      </c>
      <c r="C78" s="2" t="s">
        <v>194</v>
      </c>
      <c r="D78" s="2" t="s">
        <v>9298</v>
      </c>
      <c r="E78" s="2">
        <v>1.0</v>
      </c>
      <c r="F78" s="2">
        <f>IFERROR(__xludf.DUMMYFUNCTION("""COMPUTED_VALUE"""),1.0)</f>
        <v>1</v>
      </c>
      <c r="G78" s="4" t="s">
        <v>3231</v>
      </c>
      <c r="H78" s="2" t="s">
        <v>3176</v>
      </c>
    </row>
    <row r="79">
      <c r="A79" s="54">
        <v>46019.0</v>
      </c>
      <c r="B79" s="4" t="s">
        <v>256</v>
      </c>
      <c r="C79" s="2" t="s">
        <v>194</v>
      </c>
      <c r="D79" s="2" t="s">
        <v>9298</v>
      </c>
      <c r="E79" s="2">
        <v>0.0</v>
      </c>
      <c r="F79" s="2">
        <f>IFERROR(__xludf.DUMMYFUNCTION("""COMPUTED_VALUE"""),0.0)</f>
        <v>0</v>
      </c>
      <c r="G79" s="4" t="s">
        <v>3231</v>
      </c>
      <c r="H79" s="2" t="s">
        <v>3176</v>
      </c>
    </row>
    <row r="80">
      <c r="A80" s="54">
        <v>46020.0</v>
      </c>
      <c r="B80" s="4" t="s">
        <v>180</v>
      </c>
      <c r="C80" s="2" t="s">
        <v>194</v>
      </c>
      <c r="D80" s="2" t="s">
        <v>9298</v>
      </c>
      <c r="E80" s="2">
        <v>0.0</v>
      </c>
      <c r="F80" s="2">
        <f>IFERROR(__xludf.DUMMYFUNCTION("""COMPUTED_VALUE"""),0.0)</f>
        <v>0</v>
      </c>
      <c r="G80" s="4" t="s">
        <v>3231</v>
      </c>
      <c r="H80" s="2" t="s">
        <v>3176</v>
      </c>
    </row>
    <row r="81">
      <c r="A81" s="54">
        <v>46021.0</v>
      </c>
      <c r="B81" s="4" t="s">
        <v>208</v>
      </c>
      <c r="C81" s="2" t="s">
        <v>194</v>
      </c>
      <c r="D81" s="2" t="s">
        <v>9298</v>
      </c>
      <c r="E81" s="2">
        <v>0.0</v>
      </c>
      <c r="F81" s="2">
        <f>IFERROR(__xludf.DUMMYFUNCTION("""COMPUTED_VALUE"""),0.0)</f>
        <v>0</v>
      </c>
      <c r="G81" s="4" t="s">
        <v>3231</v>
      </c>
      <c r="H81" s="2" t="s">
        <v>3176</v>
      </c>
    </row>
    <row r="82">
      <c r="A82" s="54">
        <v>46022.0</v>
      </c>
      <c r="B82" s="4" t="s">
        <v>303</v>
      </c>
      <c r="C82" s="2" t="s">
        <v>194</v>
      </c>
      <c r="D82" s="2" t="s">
        <v>9298</v>
      </c>
      <c r="E82" s="2">
        <v>0.0</v>
      </c>
      <c r="F82" s="2">
        <f>IFERROR(__xludf.DUMMYFUNCTION("""COMPUTED_VALUE"""),0.0)</f>
        <v>0</v>
      </c>
      <c r="G82" s="4" t="s">
        <v>3231</v>
      </c>
      <c r="H82" s="2" t="s">
        <v>3176</v>
      </c>
    </row>
    <row r="83">
      <c r="A83" s="54">
        <v>46023.0</v>
      </c>
      <c r="B83" s="4" t="s">
        <v>148</v>
      </c>
      <c r="C83" s="2" t="s">
        <v>194</v>
      </c>
      <c r="D83" s="2" t="s">
        <v>9298</v>
      </c>
      <c r="E83" s="2">
        <v>0.0</v>
      </c>
      <c r="F83" s="2">
        <f>IFERROR(__xludf.DUMMYFUNCTION("""COMPUTED_VALUE"""),0.0)</f>
        <v>0</v>
      </c>
      <c r="G83" s="4" t="s">
        <v>3231</v>
      </c>
      <c r="H83" s="2" t="s">
        <v>3176</v>
      </c>
    </row>
    <row r="84">
      <c r="A84" s="54">
        <v>46024.0</v>
      </c>
      <c r="B84" s="4" t="s">
        <v>196</v>
      </c>
      <c r="C84" s="2" t="s">
        <v>194</v>
      </c>
      <c r="D84" s="2" t="s">
        <v>9298</v>
      </c>
      <c r="E84" s="2">
        <v>0.0</v>
      </c>
      <c r="F84" s="2">
        <f>IFERROR(__xludf.DUMMYFUNCTION("""COMPUTED_VALUE"""),0.0)</f>
        <v>0</v>
      </c>
      <c r="G84" s="4" t="s">
        <v>3231</v>
      </c>
      <c r="H84" s="2" t="s">
        <v>3176</v>
      </c>
    </row>
    <row r="85">
      <c r="A85" s="54">
        <v>46025.0</v>
      </c>
      <c r="B85" s="4" t="s">
        <v>288</v>
      </c>
      <c r="C85" s="2" t="s">
        <v>194</v>
      </c>
      <c r="D85" s="2" t="s">
        <v>9298</v>
      </c>
      <c r="E85" s="2">
        <v>0.0</v>
      </c>
      <c r="F85" s="2">
        <f>IFERROR(__xludf.DUMMYFUNCTION("""COMPUTED_VALUE"""),0.0)</f>
        <v>0</v>
      </c>
      <c r="G85" s="4" t="s">
        <v>3231</v>
      </c>
      <c r="H85" s="2" t="s">
        <v>3176</v>
      </c>
    </row>
    <row r="86">
      <c r="A86" s="54">
        <v>46026.0</v>
      </c>
      <c r="B86" s="4" t="s">
        <v>256</v>
      </c>
      <c r="C86" s="2" t="s">
        <v>194</v>
      </c>
      <c r="D86" s="2" t="s">
        <v>9298</v>
      </c>
      <c r="E86" s="2">
        <v>0.0</v>
      </c>
      <c r="F86" s="2">
        <f>IFERROR(__xludf.DUMMYFUNCTION("""COMPUTED_VALUE"""),0.0)</f>
        <v>0</v>
      </c>
      <c r="G86" s="4" t="s">
        <v>3231</v>
      </c>
      <c r="H86" s="2" t="s">
        <v>3176</v>
      </c>
    </row>
    <row r="87">
      <c r="A87" s="54">
        <v>46027.0</v>
      </c>
      <c r="B87" s="4" t="s">
        <v>180</v>
      </c>
      <c r="C87" s="2" t="s">
        <v>194</v>
      </c>
      <c r="D87" s="2" t="s">
        <v>9298</v>
      </c>
      <c r="E87" s="2">
        <v>0.0</v>
      </c>
      <c r="F87" s="2">
        <f>IFERROR(__xludf.DUMMYFUNCTION("""COMPUTED_VALUE"""),0.0)</f>
        <v>0</v>
      </c>
      <c r="G87" s="4" t="s">
        <v>3231</v>
      </c>
      <c r="H87" s="2" t="s">
        <v>3176</v>
      </c>
    </row>
    <row r="88">
      <c r="A88" s="54">
        <v>46028.0</v>
      </c>
      <c r="B88" s="4" t="s">
        <v>208</v>
      </c>
      <c r="C88" s="2" t="s">
        <v>194</v>
      </c>
      <c r="D88" s="2" t="s">
        <v>9298</v>
      </c>
      <c r="E88" s="2">
        <v>0.0</v>
      </c>
      <c r="F88" s="2">
        <f>IFERROR(__xludf.DUMMYFUNCTION("""COMPUTED_VALUE"""),0.0)</f>
        <v>0</v>
      </c>
      <c r="G88" s="4" t="s">
        <v>3231</v>
      </c>
      <c r="H88" s="2" t="s">
        <v>3176</v>
      </c>
    </row>
    <row r="89">
      <c r="A89" s="54">
        <v>46029.0</v>
      </c>
      <c r="B89" s="4" t="s">
        <v>303</v>
      </c>
      <c r="C89" s="2" t="s">
        <v>194</v>
      </c>
      <c r="D89" s="2" t="s">
        <v>9298</v>
      </c>
      <c r="E89" s="2">
        <v>0.0</v>
      </c>
      <c r="F89" s="2">
        <f>IFERROR(__xludf.DUMMYFUNCTION("""COMPUTED_VALUE"""),0.0)</f>
        <v>0</v>
      </c>
      <c r="G89" s="4" t="s">
        <v>3231</v>
      </c>
      <c r="H89" s="2" t="s">
        <v>3176</v>
      </c>
    </row>
    <row r="90">
      <c r="A90" s="54">
        <v>46030.0</v>
      </c>
      <c r="B90" s="4" t="s">
        <v>148</v>
      </c>
      <c r="C90" s="2" t="s">
        <v>194</v>
      </c>
      <c r="D90" s="2" t="s">
        <v>9298</v>
      </c>
      <c r="E90" s="2">
        <v>0.0</v>
      </c>
      <c r="F90" s="2">
        <f>IFERROR(__xludf.DUMMYFUNCTION("""COMPUTED_VALUE"""),0.0)</f>
        <v>0</v>
      </c>
      <c r="G90" s="4" t="s">
        <v>3231</v>
      </c>
      <c r="H90" s="2" t="s">
        <v>3176</v>
      </c>
    </row>
    <row r="91">
      <c r="A91" s="54">
        <v>46031.0</v>
      </c>
      <c r="B91" s="4" t="s">
        <v>196</v>
      </c>
      <c r="C91" s="2" t="s">
        <v>194</v>
      </c>
      <c r="D91" s="2" t="s">
        <v>9298</v>
      </c>
      <c r="E91" s="2">
        <v>1.0</v>
      </c>
      <c r="F91" s="2">
        <f>IFERROR(__xludf.DUMMYFUNCTION("""COMPUTED_VALUE"""),1.0)</f>
        <v>1</v>
      </c>
      <c r="G91" s="4" t="s">
        <v>3231</v>
      </c>
      <c r="H91" s="2" t="s">
        <v>3176</v>
      </c>
    </row>
    <row r="92">
      <c r="A92" s="54">
        <v>46032.0</v>
      </c>
      <c r="B92" s="4" t="s">
        <v>288</v>
      </c>
      <c r="C92" s="2" t="s">
        <v>194</v>
      </c>
      <c r="D92" s="2" t="s">
        <v>9298</v>
      </c>
      <c r="E92" s="2">
        <v>0.0</v>
      </c>
      <c r="F92" s="2">
        <f>IFERROR(__xludf.DUMMYFUNCTION("""COMPUTED_VALUE"""),0.0)</f>
        <v>0</v>
      </c>
      <c r="G92" s="4" t="s">
        <v>3231</v>
      </c>
      <c r="H92" s="2" t="s">
        <v>3176</v>
      </c>
    </row>
    <row r="93">
      <c r="A93" s="54">
        <v>46033.0</v>
      </c>
      <c r="B93" s="4" t="s">
        <v>256</v>
      </c>
      <c r="C93" s="2" t="s">
        <v>194</v>
      </c>
      <c r="D93" s="2" t="s">
        <v>9298</v>
      </c>
      <c r="E93" s="2">
        <v>0.0</v>
      </c>
      <c r="F93" s="2">
        <f>IFERROR(__xludf.DUMMYFUNCTION("""COMPUTED_VALUE"""),0.0)</f>
        <v>0</v>
      </c>
      <c r="G93" s="4" t="s">
        <v>3231</v>
      </c>
      <c r="H93" s="2" t="s">
        <v>3176</v>
      </c>
    </row>
    <row r="94">
      <c r="A94" s="54">
        <v>46034.0</v>
      </c>
      <c r="B94" s="4" t="s">
        <v>180</v>
      </c>
      <c r="C94" s="2" t="s">
        <v>194</v>
      </c>
      <c r="D94" s="2" t="s">
        <v>9298</v>
      </c>
      <c r="E94" s="2">
        <v>0.0</v>
      </c>
      <c r="F94" s="2">
        <f>IFERROR(__xludf.DUMMYFUNCTION("""COMPUTED_VALUE"""),0.0)</f>
        <v>0</v>
      </c>
      <c r="G94" s="4" t="s">
        <v>3231</v>
      </c>
      <c r="H94" s="2" t="s">
        <v>3176</v>
      </c>
    </row>
    <row r="95">
      <c r="A95" s="54">
        <v>46035.0</v>
      </c>
      <c r="B95" s="4" t="s">
        <v>208</v>
      </c>
      <c r="C95" s="2" t="s">
        <v>194</v>
      </c>
      <c r="D95" s="2" t="s">
        <v>9298</v>
      </c>
      <c r="E95" s="2">
        <v>1.0</v>
      </c>
      <c r="F95" s="2">
        <f>IFERROR(__xludf.DUMMYFUNCTION("""COMPUTED_VALUE"""),1.0)</f>
        <v>1</v>
      </c>
      <c r="G95" s="4" t="s">
        <v>3231</v>
      </c>
      <c r="H95" s="2" t="s">
        <v>3176</v>
      </c>
    </row>
    <row r="96">
      <c r="A96" s="54">
        <v>46036.0</v>
      </c>
      <c r="B96" s="4" t="s">
        <v>303</v>
      </c>
      <c r="C96" s="2" t="s">
        <v>194</v>
      </c>
      <c r="D96" s="2" t="s">
        <v>9298</v>
      </c>
      <c r="E96" s="2">
        <v>0.0</v>
      </c>
      <c r="F96" s="2">
        <f>IFERROR(__xludf.DUMMYFUNCTION("""COMPUTED_VALUE"""),0.0)</f>
        <v>0</v>
      </c>
      <c r="G96" s="4" t="s">
        <v>3231</v>
      </c>
      <c r="H96" s="2" t="s">
        <v>3176</v>
      </c>
    </row>
    <row r="97">
      <c r="A97" s="54">
        <v>46037.0</v>
      </c>
      <c r="B97" s="4" t="s">
        <v>148</v>
      </c>
      <c r="C97" s="2" t="s">
        <v>194</v>
      </c>
      <c r="D97" s="2" t="s">
        <v>9298</v>
      </c>
      <c r="E97" s="2">
        <v>0.0</v>
      </c>
      <c r="F97" s="2">
        <f>IFERROR(__xludf.DUMMYFUNCTION("""COMPUTED_VALUE"""),0.0)</f>
        <v>0</v>
      </c>
      <c r="G97" s="4" t="s">
        <v>3231</v>
      </c>
      <c r="H97" s="2" t="s">
        <v>3176</v>
      </c>
    </row>
    <row r="98">
      <c r="A98" s="54">
        <v>46038.0</v>
      </c>
      <c r="B98" s="4" t="s">
        <v>196</v>
      </c>
      <c r="C98" s="2" t="s">
        <v>194</v>
      </c>
      <c r="D98" s="2" t="s">
        <v>9298</v>
      </c>
      <c r="E98" s="2">
        <v>0.0</v>
      </c>
      <c r="F98" s="2">
        <f>IFERROR(__xludf.DUMMYFUNCTION("""COMPUTED_VALUE"""),0.0)</f>
        <v>0</v>
      </c>
      <c r="G98" s="4" t="s">
        <v>3231</v>
      </c>
      <c r="H98" s="2" t="s">
        <v>3176</v>
      </c>
    </row>
    <row r="99">
      <c r="A99" s="54">
        <v>46039.0</v>
      </c>
      <c r="B99" s="4" t="s">
        <v>288</v>
      </c>
      <c r="C99" s="2" t="s">
        <v>194</v>
      </c>
      <c r="D99" s="2" t="s">
        <v>9298</v>
      </c>
      <c r="E99" s="2">
        <v>0.0</v>
      </c>
      <c r="F99" s="2">
        <f>IFERROR(__xludf.DUMMYFUNCTION("""COMPUTED_VALUE"""),0.0)</f>
        <v>0</v>
      </c>
      <c r="G99" s="4" t="s">
        <v>3231</v>
      </c>
      <c r="H99" s="2" t="s">
        <v>3176</v>
      </c>
    </row>
    <row r="100">
      <c r="A100" s="54">
        <v>46040.0</v>
      </c>
      <c r="B100" s="4" t="s">
        <v>256</v>
      </c>
      <c r="C100" s="2" t="s">
        <v>194</v>
      </c>
      <c r="D100" s="2" t="s">
        <v>9298</v>
      </c>
      <c r="E100" s="2">
        <v>0.0</v>
      </c>
      <c r="F100" s="2">
        <f>IFERROR(__xludf.DUMMYFUNCTION("""COMPUTED_VALUE"""),0.0)</f>
        <v>0</v>
      </c>
      <c r="G100" s="4" t="s">
        <v>3231</v>
      </c>
      <c r="H100" s="2" t="s">
        <v>3176</v>
      </c>
    </row>
    <row r="101">
      <c r="A101" s="54">
        <v>46041.0</v>
      </c>
      <c r="B101" s="4" t="s">
        <v>180</v>
      </c>
      <c r="C101" s="2" t="s">
        <v>194</v>
      </c>
      <c r="D101" s="2" t="s">
        <v>9298</v>
      </c>
      <c r="E101" s="2">
        <v>0.0</v>
      </c>
      <c r="F101" s="2">
        <f>IFERROR(__xludf.DUMMYFUNCTION("""COMPUTED_VALUE"""),0.0)</f>
        <v>0</v>
      </c>
      <c r="G101" s="4" t="s">
        <v>3231</v>
      </c>
      <c r="H101" s="2" t="s">
        <v>3176</v>
      </c>
    </row>
    <row r="102">
      <c r="A102" s="54">
        <v>46042.0</v>
      </c>
      <c r="B102" s="4" t="s">
        <v>208</v>
      </c>
      <c r="C102" s="2" t="s">
        <v>194</v>
      </c>
      <c r="D102" s="2" t="s">
        <v>9298</v>
      </c>
      <c r="E102" s="2">
        <v>1.0</v>
      </c>
      <c r="F102" s="2">
        <f>IFERROR(__xludf.DUMMYFUNCTION("""COMPUTED_VALUE"""),1.0)</f>
        <v>1</v>
      </c>
      <c r="G102" s="4" t="s">
        <v>3231</v>
      </c>
      <c r="H102" s="2" t="s">
        <v>3176</v>
      </c>
    </row>
    <row r="103">
      <c r="A103" s="54">
        <v>46043.0</v>
      </c>
      <c r="B103" s="4" t="s">
        <v>303</v>
      </c>
      <c r="C103" s="2" t="s">
        <v>194</v>
      </c>
      <c r="D103" s="2" t="s">
        <v>9298</v>
      </c>
      <c r="E103" s="2">
        <v>0.0</v>
      </c>
      <c r="F103" s="2">
        <f>IFERROR(__xludf.DUMMYFUNCTION("""COMPUTED_VALUE"""),0.0)</f>
        <v>0</v>
      </c>
      <c r="G103" s="4" t="s">
        <v>3231</v>
      </c>
      <c r="H103" s="2" t="s">
        <v>3176</v>
      </c>
    </row>
    <row r="104">
      <c r="A104" s="54">
        <v>46044.0</v>
      </c>
      <c r="B104" s="4" t="s">
        <v>148</v>
      </c>
      <c r="C104" s="2" t="s">
        <v>194</v>
      </c>
      <c r="D104" s="2" t="s">
        <v>9298</v>
      </c>
      <c r="E104" s="2">
        <v>0.0</v>
      </c>
      <c r="F104" s="2">
        <f>IFERROR(__xludf.DUMMYFUNCTION("""COMPUTED_VALUE"""),0.0)</f>
        <v>0</v>
      </c>
      <c r="G104" s="4" t="s">
        <v>3231</v>
      </c>
      <c r="H104" s="2" t="s">
        <v>3176</v>
      </c>
    </row>
    <row r="105">
      <c r="A105" s="54">
        <v>46045.0</v>
      </c>
      <c r="B105" s="4" t="s">
        <v>196</v>
      </c>
      <c r="C105" s="2" t="s">
        <v>194</v>
      </c>
      <c r="D105" s="2" t="s">
        <v>9298</v>
      </c>
      <c r="E105" s="2">
        <v>0.0</v>
      </c>
      <c r="F105" s="2">
        <f>IFERROR(__xludf.DUMMYFUNCTION("""COMPUTED_VALUE"""),0.0)</f>
        <v>0</v>
      </c>
      <c r="G105" s="4" t="s">
        <v>3231</v>
      </c>
      <c r="H105" s="2" t="s">
        <v>3176</v>
      </c>
    </row>
    <row r="106">
      <c r="A106" s="54">
        <v>46046.0</v>
      </c>
      <c r="B106" s="4" t="s">
        <v>288</v>
      </c>
      <c r="C106" s="2" t="s">
        <v>194</v>
      </c>
      <c r="D106" s="2" t="s">
        <v>9298</v>
      </c>
      <c r="E106" s="2">
        <v>1.0</v>
      </c>
      <c r="F106" s="2">
        <f>IFERROR(__xludf.DUMMYFUNCTION("""COMPUTED_VALUE"""),1.0)</f>
        <v>1</v>
      </c>
      <c r="G106" s="4" t="s">
        <v>3231</v>
      </c>
      <c r="H106" s="2" t="s">
        <v>3176</v>
      </c>
    </row>
    <row r="107">
      <c r="A107" s="54">
        <v>46047.0</v>
      </c>
      <c r="B107" s="4" t="s">
        <v>256</v>
      </c>
      <c r="C107" s="2" t="s">
        <v>194</v>
      </c>
      <c r="D107" s="2" t="s">
        <v>9298</v>
      </c>
      <c r="E107" s="2">
        <v>0.0</v>
      </c>
      <c r="F107" s="2">
        <f>IFERROR(__xludf.DUMMYFUNCTION("""COMPUTED_VALUE"""),0.0)</f>
        <v>0</v>
      </c>
      <c r="G107" s="4" t="s">
        <v>3231</v>
      </c>
      <c r="H107" s="2" t="s">
        <v>3176</v>
      </c>
    </row>
    <row r="108">
      <c r="A108" s="54">
        <v>46048.0</v>
      </c>
      <c r="B108" s="4" t="s">
        <v>180</v>
      </c>
      <c r="C108" s="2" t="s">
        <v>194</v>
      </c>
      <c r="D108" s="2" t="s">
        <v>9298</v>
      </c>
      <c r="E108" s="2">
        <v>0.0</v>
      </c>
      <c r="F108" s="2">
        <f>IFERROR(__xludf.DUMMYFUNCTION("""COMPUTED_VALUE"""),0.0)</f>
        <v>0</v>
      </c>
      <c r="G108" s="4" t="s">
        <v>3231</v>
      </c>
      <c r="H108" s="2" t="s">
        <v>3176</v>
      </c>
    </row>
    <row r="109">
      <c r="A109" s="54">
        <v>46049.0</v>
      </c>
      <c r="B109" s="4" t="s">
        <v>208</v>
      </c>
      <c r="C109" s="2" t="s">
        <v>194</v>
      </c>
      <c r="D109" s="2" t="s">
        <v>9298</v>
      </c>
      <c r="E109" s="2">
        <v>0.0</v>
      </c>
      <c r="F109" s="2">
        <f>IFERROR(__xludf.DUMMYFUNCTION("""COMPUTED_VALUE"""),0.0)</f>
        <v>0</v>
      </c>
      <c r="G109" s="4" t="s">
        <v>3231</v>
      </c>
      <c r="H109" s="2" t="s">
        <v>3176</v>
      </c>
    </row>
    <row r="110">
      <c r="A110" s="54">
        <v>46050.0</v>
      </c>
      <c r="B110" s="4" t="s">
        <v>303</v>
      </c>
      <c r="C110" s="2" t="s">
        <v>194</v>
      </c>
      <c r="D110" s="2" t="s">
        <v>9298</v>
      </c>
      <c r="E110" s="2">
        <v>0.0</v>
      </c>
      <c r="F110" s="2">
        <f>IFERROR(__xludf.DUMMYFUNCTION("""COMPUTED_VALUE"""),0.0)</f>
        <v>0</v>
      </c>
      <c r="G110" s="4" t="s">
        <v>3231</v>
      </c>
      <c r="H110" s="2" t="s">
        <v>3176</v>
      </c>
    </row>
    <row r="111">
      <c r="A111" s="54">
        <v>46051.0</v>
      </c>
      <c r="B111" s="4" t="s">
        <v>148</v>
      </c>
      <c r="C111" s="2" t="s">
        <v>194</v>
      </c>
      <c r="D111" s="2" t="s">
        <v>9298</v>
      </c>
      <c r="E111" s="2">
        <v>0.0</v>
      </c>
      <c r="F111" s="2">
        <f>IFERROR(__xludf.DUMMYFUNCTION("""COMPUTED_VALUE"""),0.0)</f>
        <v>0</v>
      </c>
      <c r="G111" s="4" t="s">
        <v>3231</v>
      </c>
      <c r="H111" s="2" t="s">
        <v>3176</v>
      </c>
    </row>
    <row r="112">
      <c r="A112" s="54">
        <v>46052.0</v>
      </c>
      <c r="B112" s="4" t="s">
        <v>196</v>
      </c>
      <c r="C112" s="2" t="s">
        <v>194</v>
      </c>
      <c r="D112" s="2" t="s">
        <v>9298</v>
      </c>
      <c r="E112" s="2">
        <v>0.0</v>
      </c>
      <c r="F112" s="2">
        <f>IFERROR(__xludf.DUMMYFUNCTION("""COMPUTED_VALUE"""),0.0)</f>
        <v>0</v>
      </c>
      <c r="G112" s="4" t="s">
        <v>3231</v>
      </c>
      <c r="H112" s="2" t="s">
        <v>3176</v>
      </c>
    </row>
    <row r="113">
      <c r="A113" s="54">
        <v>46053.0</v>
      </c>
      <c r="B113" s="4" t="s">
        <v>288</v>
      </c>
      <c r="C113" s="2" t="s">
        <v>194</v>
      </c>
      <c r="D113" s="2" t="s">
        <v>9298</v>
      </c>
      <c r="E113" s="2">
        <v>0.0</v>
      </c>
      <c r="F113" s="2">
        <f>IFERROR(__xludf.DUMMYFUNCTION("""COMPUTED_VALUE"""),0.0)</f>
        <v>0</v>
      </c>
      <c r="G113" s="4" t="s">
        <v>3231</v>
      </c>
      <c r="H113" s="2" t="s">
        <v>3176</v>
      </c>
    </row>
    <row r="114">
      <c r="A114" s="54">
        <v>46054.0</v>
      </c>
      <c r="B114" s="4" t="s">
        <v>256</v>
      </c>
      <c r="C114" s="2" t="s">
        <v>194</v>
      </c>
      <c r="D114" s="2" t="s">
        <v>9298</v>
      </c>
      <c r="E114" s="2">
        <v>0.0</v>
      </c>
      <c r="F114" s="2">
        <f>IFERROR(__xludf.DUMMYFUNCTION("""COMPUTED_VALUE"""),0.0)</f>
        <v>0</v>
      </c>
      <c r="G114" s="4" t="s">
        <v>3231</v>
      </c>
      <c r="H114" s="2" t="s">
        <v>3176</v>
      </c>
    </row>
    <row r="115">
      <c r="A115" s="54">
        <v>46055.0</v>
      </c>
      <c r="B115" s="4" t="s">
        <v>180</v>
      </c>
      <c r="C115" s="2" t="s">
        <v>194</v>
      </c>
      <c r="D115" s="2" t="s">
        <v>9298</v>
      </c>
      <c r="E115" s="2">
        <v>0.0</v>
      </c>
      <c r="F115" s="2">
        <f>IFERROR(__xludf.DUMMYFUNCTION("""COMPUTED_VALUE"""),0.0)</f>
        <v>0</v>
      </c>
      <c r="G115" s="4" t="s">
        <v>3231</v>
      </c>
      <c r="H115" s="2" t="s">
        <v>3176</v>
      </c>
    </row>
    <row r="116">
      <c r="A116" s="54">
        <v>46056.0</v>
      </c>
      <c r="B116" s="4" t="s">
        <v>208</v>
      </c>
      <c r="C116" s="2" t="s">
        <v>194</v>
      </c>
      <c r="D116" s="2" t="s">
        <v>9298</v>
      </c>
      <c r="E116" s="2">
        <v>1.0</v>
      </c>
      <c r="F116" s="2">
        <f>IFERROR(__xludf.DUMMYFUNCTION("""COMPUTED_VALUE"""),1.0)</f>
        <v>1</v>
      </c>
      <c r="G116" s="4" t="s">
        <v>3231</v>
      </c>
      <c r="H116" s="2" t="s">
        <v>3176</v>
      </c>
    </row>
    <row r="117">
      <c r="A117" s="54">
        <v>46057.0</v>
      </c>
      <c r="B117" s="4" t="s">
        <v>303</v>
      </c>
      <c r="C117" s="2" t="s">
        <v>194</v>
      </c>
      <c r="D117" s="2" t="s">
        <v>9298</v>
      </c>
      <c r="E117" s="2">
        <v>0.0</v>
      </c>
      <c r="F117" s="2">
        <f>IFERROR(__xludf.DUMMYFUNCTION("""COMPUTED_VALUE"""),0.0)</f>
        <v>0</v>
      </c>
      <c r="G117" s="4" t="s">
        <v>3231</v>
      </c>
      <c r="H117" s="2" t="s">
        <v>3176</v>
      </c>
    </row>
    <row r="118">
      <c r="A118" s="54">
        <v>46058.0</v>
      </c>
      <c r="B118" s="4" t="s">
        <v>148</v>
      </c>
      <c r="C118" s="2" t="s">
        <v>194</v>
      </c>
      <c r="D118" s="2" t="s">
        <v>9298</v>
      </c>
      <c r="E118" s="2">
        <v>0.0</v>
      </c>
      <c r="F118" s="2">
        <f>IFERROR(__xludf.DUMMYFUNCTION("""COMPUTED_VALUE"""),0.0)</f>
        <v>0</v>
      </c>
      <c r="G118" s="4" t="s">
        <v>3231</v>
      </c>
      <c r="H118" s="2" t="s">
        <v>3176</v>
      </c>
    </row>
    <row r="119">
      <c r="A119" s="54">
        <v>46059.0</v>
      </c>
      <c r="B119" s="4" t="s">
        <v>196</v>
      </c>
      <c r="C119" s="2" t="s">
        <v>194</v>
      </c>
      <c r="D119" s="2" t="s">
        <v>9298</v>
      </c>
      <c r="E119" s="2">
        <v>0.0</v>
      </c>
      <c r="F119" s="2">
        <f>IFERROR(__xludf.DUMMYFUNCTION("""COMPUTED_VALUE"""),0.0)</f>
        <v>0</v>
      </c>
      <c r="G119" s="4" t="s">
        <v>3231</v>
      </c>
      <c r="H119" s="2" t="s">
        <v>3176</v>
      </c>
    </row>
    <row r="120">
      <c r="A120" s="54">
        <v>46060.0</v>
      </c>
      <c r="B120" s="4" t="s">
        <v>288</v>
      </c>
      <c r="C120" s="2" t="s">
        <v>194</v>
      </c>
      <c r="D120" s="2" t="s">
        <v>9298</v>
      </c>
      <c r="E120" s="2">
        <v>0.0</v>
      </c>
      <c r="F120" s="2">
        <f>IFERROR(__xludf.DUMMYFUNCTION("""COMPUTED_VALUE"""),0.0)</f>
        <v>0</v>
      </c>
      <c r="G120" s="4" t="s">
        <v>3231</v>
      </c>
      <c r="H120" s="2" t="s">
        <v>3176</v>
      </c>
    </row>
    <row r="121">
      <c r="A121" s="54">
        <v>46061.0</v>
      </c>
      <c r="B121" s="4" t="s">
        <v>256</v>
      </c>
      <c r="C121" s="2" t="s">
        <v>194</v>
      </c>
      <c r="D121" s="2" t="s">
        <v>9298</v>
      </c>
      <c r="E121" s="2">
        <v>0.0</v>
      </c>
      <c r="F121" s="2">
        <f>IFERROR(__xludf.DUMMYFUNCTION("""COMPUTED_VALUE"""),0.0)</f>
        <v>0</v>
      </c>
      <c r="G121" s="4" t="s">
        <v>3231</v>
      </c>
      <c r="H121" s="2" t="s">
        <v>3176</v>
      </c>
    </row>
    <row r="122">
      <c r="A122" s="54">
        <v>46062.0</v>
      </c>
      <c r="B122" s="4" t="s">
        <v>180</v>
      </c>
      <c r="C122" s="2" t="s">
        <v>194</v>
      </c>
      <c r="D122" s="2" t="s">
        <v>9298</v>
      </c>
      <c r="E122" s="2">
        <v>0.0</v>
      </c>
      <c r="F122" s="2">
        <f>IFERROR(__xludf.DUMMYFUNCTION("""COMPUTED_VALUE"""),0.0)</f>
        <v>0</v>
      </c>
      <c r="G122" s="4" t="s">
        <v>3231</v>
      </c>
      <c r="H122" s="2" t="s">
        <v>3176</v>
      </c>
    </row>
    <row r="123">
      <c r="A123" s="54">
        <v>46063.0</v>
      </c>
      <c r="B123" s="4" t="s">
        <v>208</v>
      </c>
      <c r="C123" s="2" t="s">
        <v>194</v>
      </c>
      <c r="D123" s="2" t="s">
        <v>9298</v>
      </c>
      <c r="E123" s="2">
        <v>0.0</v>
      </c>
      <c r="F123" s="2">
        <f>IFERROR(__xludf.DUMMYFUNCTION("""COMPUTED_VALUE"""),0.0)</f>
        <v>0</v>
      </c>
      <c r="G123" s="4" t="s">
        <v>3231</v>
      </c>
      <c r="H123" s="2" t="s">
        <v>3176</v>
      </c>
    </row>
    <row r="124">
      <c r="A124" s="54">
        <v>46064.0</v>
      </c>
      <c r="B124" s="4" t="s">
        <v>303</v>
      </c>
      <c r="C124" s="2" t="s">
        <v>194</v>
      </c>
      <c r="D124" s="2" t="s">
        <v>9298</v>
      </c>
      <c r="E124" s="2">
        <v>0.0</v>
      </c>
      <c r="F124" s="2">
        <f>IFERROR(__xludf.DUMMYFUNCTION("""COMPUTED_VALUE"""),0.0)</f>
        <v>0</v>
      </c>
      <c r="G124" s="4" t="s">
        <v>3231</v>
      </c>
      <c r="H124" s="2" t="s">
        <v>3176</v>
      </c>
    </row>
    <row r="125">
      <c r="A125" s="54">
        <v>46065.0</v>
      </c>
      <c r="B125" s="4" t="s">
        <v>148</v>
      </c>
      <c r="C125" s="2" t="s">
        <v>194</v>
      </c>
      <c r="D125" s="2" t="s">
        <v>9298</v>
      </c>
      <c r="E125" s="2">
        <v>1.0</v>
      </c>
      <c r="F125" s="2">
        <f>IFERROR(__xludf.DUMMYFUNCTION("""COMPUTED_VALUE"""),1.0)</f>
        <v>1</v>
      </c>
      <c r="G125" s="4" t="s">
        <v>3231</v>
      </c>
      <c r="H125" s="2" t="s">
        <v>3176</v>
      </c>
    </row>
    <row r="126">
      <c r="A126" s="54">
        <v>46066.0</v>
      </c>
      <c r="B126" s="4" t="s">
        <v>196</v>
      </c>
      <c r="C126" s="2" t="s">
        <v>194</v>
      </c>
      <c r="D126" s="2" t="s">
        <v>9298</v>
      </c>
      <c r="E126" s="2">
        <v>0.0</v>
      </c>
      <c r="F126" s="2">
        <f>IFERROR(__xludf.DUMMYFUNCTION("""COMPUTED_VALUE"""),0.0)</f>
        <v>0</v>
      </c>
      <c r="G126" s="4" t="s">
        <v>3231</v>
      </c>
      <c r="H126" s="2" t="s">
        <v>3176</v>
      </c>
    </row>
    <row r="127">
      <c r="A127" s="54">
        <v>46067.0</v>
      </c>
      <c r="B127" s="4" t="s">
        <v>288</v>
      </c>
      <c r="C127" s="2" t="s">
        <v>194</v>
      </c>
      <c r="D127" s="2" t="s">
        <v>9298</v>
      </c>
      <c r="E127" s="2">
        <v>0.0</v>
      </c>
      <c r="F127" s="2">
        <f>IFERROR(__xludf.DUMMYFUNCTION("""COMPUTED_VALUE"""),0.0)</f>
        <v>0</v>
      </c>
      <c r="G127" s="4" t="s">
        <v>3231</v>
      </c>
      <c r="H127" s="2" t="s">
        <v>3176</v>
      </c>
    </row>
    <row r="128">
      <c r="A128" s="54">
        <v>46068.0</v>
      </c>
      <c r="B128" s="4" t="s">
        <v>256</v>
      </c>
      <c r="C128" s="2" t="s">
        <v>194</v>
      </c>
      <c r="D128" s="2" t="s">
        <v>9298</v>
      </c>
      <c r="E128" s="2">
        <v>0.0</v>
      </c>
      <c r="F128" s="2">
        <f>IFERROR(__xludf.DUMMYFUNCTION("""COMPUTED_VALUE"""),0.0)</f>
        <v>0</v>
      </c>
      <c r="G128" s="4" t="s">
        <v>3231</v>
      </c>
      <c r="H128" s="2" t="s">
        <v>3176</v>
      </c>
    </row>
    <row r="129">
      <c r="A129" s="54">
        <v>46069.0</v>
      </c>
      <c r="B129" s="4" t="s">
        <v>180</v>
      </c>
      <c r="C129" s="2" t="s">
        <v>194</v>
      </c>
      <c r="D129" s="2" t="s">
        <v>9298</v>
      </c>
      <c r="E129" s="2">
        <v>0.0</v>
      </c>
      <c r="F129" s="2">
        <f>IFERROR(__xludf.DUMMYFUNCTION("""COMPUTED_VALUE"""),0.0)</f>
        <v>0</v>
      </c>
      <c r="G129" s="4" t="s">
        <v>3231</v>
      </c>
      <c r="H129" s="2" t="s">
        <v>3176</v>
      </c>
    </row>
    <row r="130">
      <c r="A130" s="54">
        <v>46070.0</v>
      </c>
      <c r="B130" s="4" t="s">
        <v>208</v>
      </c>
      <c r="C130" s="2" t="s">
        <v>194</v>
      </c>
      <c r="D130" s="2" t="s">
        <v>9298</v>
      </c>
      <c r="E130" s="2">
        <v>0.0</v>
      </c>
      <c r="F130" s="2">
        <f>IFERROR(__xludf.DUMMYFUNCTION("""COMPUTED_VALUE"""),0.0)</f>
        <v>0</v>
      </c>
      <c r="G130" s="4" t="s">
        <v>3231</v>
      </c>
      <c r="H130" s="2" t="s">
        <v>3176</v>
      </c>
    </row>
    <row r="131">
      <c r="A131" s="54">
        <v>46071.0</v>
      </c>
      <c r="B131" s="4" t="s">
        <v>303</v>
      </c>
      <c r="C131" s="2" t="s">
        <v>194</v>
      </c>
      <c r="D131" s="2" t="s">
        <v>9298</v>
      </c>
      <c r="E131" s="2">
        <v>0.0</v>
      </c>
      <c r="F131" s="2">
        <f>IFERROR(__xludf.DUMMYFUNCTION("""COMPUTED_VALUE"""),0.0)</f>
        <v>0</v>
      </c>
      <c r="G131" s="4" t="s">
        <v>3231</v>
      </c>
      <c r="H131" s="2" t="s">
        <v>3176</v>
      </c>
    </row>
    <row r="132">
      <c r="A132" s="54">
        <v>46072.0</v>
      </c>
      <c r="B132" s="4" t="s">
        <v>148</v>
      </c>
      <c r="C132" s="2" t="s">
        <v>194</v>
      </c>
      <c r="D132" s="2" t="s">
        <v>9298</v>
      </c>
      <c r="E132" s="2">
        <v>0.0</v>
      </c>
      <c r="F132" s="2">
        <f>IFERROR(__xludf.DUMMYFUNCTION("""COMPUTED_VALUE"""),0.0)</f>
        <v>0</v>
      </c>
      <c r="G132" s="4" t="s">
        <v>3231</v>
      </c>
      <c r="H132" s="2" t="s">
        <v>3176</v>
      </c>
    </row>
    <row r="133">
      <c r="A133" s="54">
        <v>46073.0</v>
      </c>
      <c r="B133" s="4" t="s">
        <v>196</v>
      </c>
      <c r="C133" s="2" t="s">
        <v>194</v>
      </c>
      <c r="D133" s="2" t="s">
        <v>9298</v>
      </c>
      <c r="E133" s="2">
        <v>0.0</v>
      </c>
      <c r="F133" s="2">
        <f>IFERROR(__xludf.DUMMYFUNCTION("""COMPUTED_VALUE"""),0.0)</f>
        <v>0</v>
      </c>
      <c r="G133" s="4" t="s">
        <v>3231</v>
      </c>
      <c r="H133" s="2" t="s">
        <v>3176</v>
      </c>
    </row>
    <row r="134">
      <c r="A134" s="54">
        <v>46074.0</v>
      </c>
      <c r="B134" s="4" t="s">
        <v>288</v>
      </c>
      <c r="C134" s="2" t="s">
        <v>194</v>
      </c>
      <c r="D134" s="2" t="s">
        <v>9298</v>
      </c>
      <c r="E134" s="2">
        <v>0.0</v>
      </c>
      <c r="F134" s="2">
        <f>IFERROR(__xludf.DUMMYFUNCTION("""COMPUTED_VALUE"""),0.0)</f>
        <v>0</v>
      </c>
      <c r="G134" s="4" t="s">
        <v>3231</v>
      </c>
      <c r="H134" s="2" t="s">
        <v>3176</v>
      </c>
    </row>
    <row r="135">
      <c r="A135" s="54">
        <v>46075.0</v>
      </c>
      <c r="B135" s="4" t="s">
        <v>256</v>
      </c>
      <c r="C135" s="2" t="s">
        <v>194</v>
      </c>
      <c r="D135" s="2" t="s">
        <v>9298</v>
      </c>
      <c r="E135" s="2">
        <v>0.0</v>
      </c>
      <c r="F135" s="2">
        <f>IFERROR(__xludf.DUMMYFUNCTION("""COMPUTED_VALUE"""),0.0)</f>
        <v>0</v>
      </c>
      <c r="G135" s="4" t="s">
        <v>3231</v>
      </c>
      <c r="H135" s="2" t="s">
        <v>3176</v>
      </c>
    </row>
    <row r="136">
      <c r="A136" s="54">
        <v>46076.0</v>
      </c>
      <c r="B136" s="4" t="s">
        <v>180</v>
      </c>
      <c r="C136" s="2" t="s">
        <v>194</v>
      </c>
      <c r="D136" s="2" t="s">
        <v>9298</v>
      </c>
      <c r="E136" s="2">
        <v>0.0</v>
      </c>
      <c r="F136" s="2">
        <f>IFERROR(__xludf.DUMMYFUNCTION("""COMPUTED_VALUE"""),0.0)</f>
        <v>0</v>
      </c>
      <c r="G136" s="4" t="s">
        <v>3231</v>
      </c>
      <c r="H136" s="2" t="s">
        <v>3176</v>
      </c>
    </row>
    <row r="137">
      <c r="A137" s="54">
        <v>46077.0</v>
      </c>
      <c r="B137" s="4" t="s">
        <v>208</v>
      </c>
      <c r="C137" s="2" t="s">
        <v>194</v>
      </c>
      <c r="D137" s="2" t="s">
        <v>9298</v>
      </c>
      <c r="E137" s="2">
        <v>0.0</v>
      </c>
      <c r="F137" s="2">
        <f>IFERROR(__xludf.DUMMYFUNCTION("""COMPUTED_VALUE"""),0.0)</f>
        <v>0</v>
      </c>
      <c r="G137" s="4" t="s">
        <v>3231</v>
      </c>
      <c r="H137" s="2" t="s">
        <v>3176</v>
      </c>
    </row>
    <row r="138">
      <c r="A138" s="54">
        <v>46078.0</v>
      </c>
      <c r="B138" s="4" t="s">
        <v>303</v>
      </c>
      <c r="C138" s="2" t="s">
        <v>194</v>
      </c>
      <c r="D138" s="2" t="s">
        <v>9298</v>
      </c>
      <c r="E138" s="2">
        <v>0.0</v>
      </c>
      <c r="F138" s="2">
        <f>IFERROR(__xludf.DUMMYFUNCTION("""COMPUTED_VALUE"""),0.0)</f>
        <v>0</v>
      </c>
      <c r="G138" s="4" t="s">
        <v>3231</v>
      </c>
      <c r="H138" s="2" t="s">
        <v>3176</v>
      </c>
    </row>
    <row r="139">
      <c r="A139" s="54">
        <v>46079.0</v>
      </c>
      <c r="B139" s="4" t="s">
        <v>148</v>
      </c>
      <c r="C139" s="2" t="s">
        <v>194</v>
      </c>
      <c r="D139" s="2" t="s">
        <v>9298</v>
      </c>
      <c r="E139" s="2">
        <v>0.0</v>
      </c>
      <c r="F139" s="2">
        <f>IFERROR(__xludf.DUMMYFUNCTION("""COMPUTED_VALUE"""),0.0)</f>
        <v>0</v>
      </c>
      <c r="G139" s="4" t="s">
        <v>3231</v>
      </c>
      <c r="H139" s="2" t="s">
        <v>3176</v>
      </c>
    </row>
    <row r="140">
      <c r="A140" s="54">
        <v>46080.0</v>
      </c>
      <c r="B140" s="4" t="s">
        <v>196</v>
      </c>
      <c r="C140" s="2" t="s">
        <v>194</v>
      </c>
      <c r="D140" s="2" t="s">
        <v>9298</v>
      </c>
      <c r="E140" s="2">
        <v>0.0</v>
      </c>
      <c r="F140" s="2">
        <f>IFERROR(__xludf.DUMMYFUNCTION("""COMPUTED_VALUE"""),0.0)</f>
        <v>0</v>
      </c>
      <c r="G140" s="4" t="s">
        <v>3231</v>
      </c>
      <c r="H140" s="2" t="s">
        <v>3176</v>
      </c>
    </row>
    <row r="141">
      <c r="A141" s="54">
        <v>46081.0</v>
      </c>
      <c r="B141" s="4" t="s">
        <v>288</v>
      </c>
      <c r="C141" s="2" t="s">
        <v>194</v>
      </c>
      <c r="D141" s="2" t="s">
        <v>9298</v>
      </c>
      <c r="E141" s="2">
        <v>0.0</v>
      </c>
      <c r="F141" s="2">
        <f>IFERROR(__xludf.DUMMYFUNCTION("""COMPUTED_VALUE"""),0.0)</f>
        <v>0</v>
      </c>
      <c r="G141" s="4" t="s">
        <v>3231</v>
      </c>
      <c r="H141" s="2" t="s">
        <v>3176</v>
      </c>
    </row>
    <row r="142">
      <c r="A142" s="54">
        <v>46082.0</v>
      </c>
      <c r="B142" s="4" t="s">
        <v>256</v>
      </c>
      <c r="C142" s="2" t="s">
        <v>194</v>
      </c>
      <c r="D142" s="2" t="s">
        <v>9298</v>
      </c>
      <c r="E142" s="2">
        <v>0.0</v>
      </c>
      <c r="F142" s="2">
        <f>IFERROR(__xludf.DUMMYFUNCTION("""COMPUTED_VALUE"""),0.0)</f>
        <v>0</v>
      </c>
      <c r="G142" s="4" t="s">
        <v>3231</v>
      </c>
      <c r="H142" s="2" t="s">
        <v>3176</v>
      </c>
    </row>
    <row r="143">
      <c r="A143" s="54">
        <v>46083.0</v>
      </c>
      <c r="B143" s="4" t="s">
        <v>180</v>
      </c>
      <c r="C143" s="2" t="s">
        <v>194</v>
      </c>
      <c r="D143" s="2" t="s">
        <v>9298</v>
      </c>
      <c r="E143" s="2">
        <v>0.0</v>
      </c>
      <c r="F143" s="2">
        <f>IFERROR(__xludf.DUMMYFUNCTION("""COMPUTED_VALUE"""),0.0)</f>
        <v>0</v>
      </c>
      <c r="G143" s="4" t="s">
        <v>3231</v>
      </c>
      <c r="H143" s="2" t="s">
        <v>3176</v>
      </c>
    </row>
    <row r="144">
      <c r="A144" s="54">
        <v>46084.0</v>
      </c>
      <c r="B144" s="4" t="s">
        <v>208</v>
      </c>
      <c r="C144" s="2" t="s">
        <v>194</v>
      </c>
      <c r="D144" s="2" t="s">
        <v>9298</v>
      </c>
      <c r="E144" s="2">
        <v>0.0</v>
      </c>
      <c r="F144" s="2">
        <f>IFERROR(__xludf.DUMMYFUNCTION("""COMPUTED_VALUE"""),0.0)</f>
        <v>0</v>
      </c>
      <c r="G144" s="4" t="s">
        <v>3231</v>
      </c>
      <c r="H144" s="2" t="s">
        <v>3176</v>
      </c>
    </row>
    <row r="145">
      <c r="A145" s="54">
        <v>46085.0</v>
      </c>
      <c r="B145" s="4" t="s">
        <v>303</v>
      </c>
      <c r="C145" s="2" t="s">
        <v>194</v>
      </c>
      <c r="D145" s="2" t="s">
        <v>9298</v>
      </c>
      <c r="E145" s="2">
        <v>0.0</v>
      </c>
      <c r="F145" s="2">
        <f>IFERROR(__xludf.DUMMYFUNCTION("""COMPUTED_VALUE"""),0.0)</f>
        <v>0</v>
      </c>
      <c r="G145" s="4" t="s">
        <v>3231</v>
      </c>
      <c r="H145" s="2" t="s">
        <v>3176</v>
      </c>
    </row>
    <row r="146">
      <c r="A146" s="54">
        <v>46086.0</v>
      </c>
      <c r="B146" s="4" t="s">
        <v>148</v>
      </c>
      <c r="C146" s="2" t="s">
        <v>194</v>
      </c>
      <c r="D146" s="2" t="s">
        <v>9298</v>
      </c>
      <c r="E146" s="2">
        <v>0.0</v>
      </c>
      <c r="F146" s="2">
        <f>IFERROR(__xludf.DUMMYFUNCTION("""COMPUTED_VALUE"""),0.0)</f>
        <v>0</v>
      </c>
      <c r="G146" s="4" t="s">
        <v>3231</v>
      </c>
      <c r="H146" s="2" t="s">
        <v>3176</v>
      </c>
    </row>
    <row r="147">
      <c r="A147" s="54">
        <v>46087.0</v>
      </c>
      <c r="B147" s="4" t="s">
        <v>196</v>
      </c>
      <c r="C147" s="2" t="s">
        <v>194</v>
      </c>
      <c r="D147" s="2" t="s">
        <v>9298</v>
      </c>
      <c r="E147" s="2">
        <v>0.0</v>
      </c>
      <c r="F147" s="2">
        <f>IFERROR(__xludf.DUMMYFUNCTION("""COMPUTED_VALUE"""),0.0)</f>
        <v>0</v>
      </c>
      <c r="G147" s="4" t="s">
        <v>3231</v>
      </c>
      <c r="H147" s="2" t="s">
        <v>3176</v>
      </c>
    </row>
    <row r="148">
      <c r="A148" s="54">
        <v>46088.0</v>
      </c>
      <c r="B148" s="4" t="s">
        <v>288</v>
      </c>
      <c r="C148" s="2" t="s">
        <v>194</v>
      </c>
      <c r="D148" s="2" t="s">
        <v>9298</v>
      </c>
      <c r="E148" s="2">
        <v>1.0</v>
      </c>
      <c r="F148" s="2">
        <f>IFERROR(__xludf.DUMMYFUNCTION("""COMPUTED_VALUE"""),1.0)</f>
        <v>1</v>
      </c>
      <c r="G148" s="4" t="s">
        <v>3231</v>
      </c>
      <c r="H148" s="2" t="s">
        <v>3176</v>
      </c>
    </row>
    <row r="149">
      <c r="A149" s="54">
        <v>46089.0</v>
      </c>
      <c r="B149" s="4" t="s">
        <v>256</v>
      </c>
      <c r="C149" s="2" t="s">
        <v>194</v>
      </c>
      <c r="D149" s="2" t="s">
        <v>9298</v>
      </c>
      <c r="E149" s="2">
        <v>0.0</v>
      </c>
      <c r="F149" s="2">
        <f>IFERROR(__xludf.DUMMYFUNCTION("""COMPUTED_VALUE"""),0.0)</f>
        <v>0</v>
      </c>
      <c r="G149" s="4" t="s">
        <v>3231</v>
      </c>
      <c r="H149" s="2" t="s">
        <v>3176</v>
      </c>
    </row>
    <row r="150">
      <c r="A150" s="54">
        <v>46090.0</v>
      </c>
      <c r="B150" s="4" t="s">
        <v>180</v>
      </c>
      <c r="C150" s="2" t="s">
        <v>194</v>
      </c>
      <c r="D150" s="2" t="s">
        <v>9298</v>
      </c>
      <c r="E150" s="2">
        <v>0.0</v>
      </c>
      <c r="F150" s="2">
        <f>IFERROR(__xludf.DUMMYFUNCTION("""COMPUTED_VALUE"""),0.0)</f>
        <v>0</v>
      </c>
      <c r="G150" s="4" t="s">
        <v>3231</v>
      </c>
      <c r="H150" s="2" t="s">
        <v>3176</v>
      </c>
    </row>
    <row r="151">
      <c r="A151" s="54">
        <v>46091.0</v>
      </c>
      <c r="B151" s="4" t="s">
        <v>208</v>
      </c>
      <c r="C151" s="2" t="s">
        <v>194</v>
      </c>
      <c r="D151" s="2" t="s">
        <v>9298</v>
      </c>
      <c r="E151" s="2">
        <v>0.0</v>
      </c>
      <c r="F151" s="2">
        <f>IFERROR(__xludf.DUMMYFUNCTION("""COMPUTED_VALUE"""),0.0)</f>
        <v>0</v>
      </c>
      <c r="G151" s="4" t="s">
        <v>3231</v>
      </c>
      <c r="H151" s="2" t="s">
        <v>3176</v>
      </c>
    </row>
    <row r="152">
      <c r="A152" s="54">
        <v>46092.0</v>
      </c>
      <c r="B152" s="4" t="s">
        <v>303</v>
      </c>
      <c r="C152" s="2" t="s">
        <v>194</v>
      </c>
      <c r="D152" s="2" t="s">
        <v>9298</v>
      </c>
      <c r="E152" s="2">
        <v>0.0</v>
      </c>
      <c r="F152" s="2">
        <f>IFERROR(__xludf.DUMMYFUNCTION("""COMPUTED_VALUE"""),0.0)</f>
        <v>0</v>
      </c>
      <c r="G152" s="4" t="s">
        <v>3231</v>
      </c>
      <c r="H152" s="2" t="s">
        <v>3176</v>
      </c>
    </row>
    <row r="153">
      <c r="A153" s="54">
        <v>46093.0</v>
      </c>
      <c r="B153" s="4" t="s">
        <v>148</v>
      </c>
      <c r="C153" s="2" t="s">
        <v>194</v>
      </c>
      <c r="D153" s="2" t="s">
        <v>9298</v>
      </c>
      <c r="E153" s="2">
        <v>0.0</v>
      </c>
      <c r="F153" s="2">
        <f>IFERROR(__xludf.DUMMYFUNCTION("""COMPUTED_VALUE"""),0.0)</f>
        <v>0</v>
      </c>
      <c r="G153" s="4" t="s">
        <v>3231</v>
      </c>
      <c r="H153" s="2" t="s">
        <v>3176</v>
      </c>
    </row>
    <row r="154">
      <c r="A154" s="54">
        <v>46094.0</v>
      </c>
      <c r="B154" s="4" t="s">
        <v>196</v>
      </c>
      <c r="C154" s="2" t="s">
        <v>194</v>
      </c>
      <c r="D154" s="2" t="s">
        <v>9298</v>
      </c>
      <c r="E154" s="2">
        <v>0.0</v>
      </c>
      <c r="F154" s="2">
        <f>IFERROR(__xludf.DUMMYFUNCTION("""COMPUTED_VALUE"""),0.0)</f>
        <v>0</v>
      </c>
      <c r="G154" s="4" t="s">
        <v>3231</v>
      </c>
      <c r="H154" s="2" t="s">
        <v>3176</v>
      </c>
    </row>
    <row r="155">
      <c r="A155" s="54">
        <v>46095.0</v>
      </c>
      <c r="B155" s="4" t="s">
        <v>288</v>
      </c>
      <c r="C155" s="2" t="s">
        <v>194</v>
      </c>
      <c r="D155" s="2" t="s">
        <v>9298</v>
      </c>
      <c r="E155" s="2">
        <v>1.0</v>
      </c>
      <c r="F155" s="2">
        <f>IFERROR(__xludf.DUMMYFUNCTION("""COMPUTED_VALUE"""),1.0)</f>
        <v>1</v>
      </c>
      <c r="G155" s="4" t="s">
        <v>3231</v>
      </c>
      <c r="H155" s="2" t="s">
        <v>3176</v>
      </c>
    </row>
    <row r="156">
      <c r="A156" s="54">
        <v>46096.0</v>
      </c>
      <c r="B156" s="4" t="s">
        <v>256</v>
      </c>
      <c r="C156" s="2" t="s">
        <v>194</v>
      </c>
      <c r="D156" s="2" t="s">
        <v>9298</v>
      </c>
      <c r="E156" s="2">
        <v>0.0</v>
      </c>
      <c r="F156" s="2">
        <f>IFERROR(__xludf.DUMMYFUNCTION("""COMPUTED_VALUE"""),0.0)</f>
        <v>0</v>
      </c>
      <c r="G156" s="4" t="s">
        <v>3231</v>
      </c>
      <c r="H156" s="2" t="s">
        <v>3176</v>
      </c>
    </row>
    <row r="157">
      <c r="A157" s="54">
        <v>46097.0</v>
      </c>
      <c r="B157" s="4" t="s">
        <v>180</v>
      </c>
      <c r="C157" s="2" t="s">
        <v>194</v>
      </c>
      <c r="D157" s="2" t="s">
        <v>9298</v>
      </c>
      <c r="E157" s="2">
        <v>0.0</v>
      </c>
      <c r="F157" s="2">
        <f>IFERROR(__xludf.DUMMYFUNCTION("""COMPUTED_VALUE"""),0.0)</f>
        <v>0</v>
      </c>
      <c r="G157" s="4" t="s">
        <v>3231</v>
      </c>
      <c r="H157" s="2" t="s">
        <v>3176</v>
      </c>
    </row>
    <row r="158">
      <c r="A158" s="54">
        <v>46098.0</v>
      </c>
      <c r="B158" s="4" t="s">
        <v>208</v>
      </c>
      <c r="C158" s="2" t="s">
        <v>194</v>
      </c>
      <c r="D158" s="2" t="s">
        <v>9298</v>
      </c>
      <c r="E158" s="2">
        <v>0.0</v>
      </c>
      <c r="F158" s="2">
        <f>IFERROR(__xludf.DUMMYFUNCTION("""COMPUTED_VALUE"""),0.0)</f>
        <v>0</v>
      </c>
      <c r="G158" s="4" t="s">
        <v>3231</v>
      </c>
      <c r="H158" s="2" t="s">
        <v>3176</v>
      </c>
    </row>
    <row r="159">
      <c r="A159" s="54">
        <v>46099.0</v>
      </c>
      <c r="B159" s="4" t="s">
        <v>303</v>
      </c>
      <c r="C159" s="2" t="s">
        <v>194</v>
      </c>
      <c r="D159" s="2" t="s">
        <v>9298</v>
      </c>
      <c r="E159" s="2">
        <v>0.0</v>
      </c>
      <c r="F159" s="2">
        <f>IFERROR(__xludf.DUMMYFUNCTION("""COMPUTED_VALUE"""),0.0)</f>
        <v>0</v>
      </c>
      <c r="G159" s="4" t="s">
        <v>3231</v>
      </c>
      <c r="H159" s="2" t="s">
        <v>3176</v>
      </c>
    </row>
    <row r="160">
      <c r="A160" s="54">
        <v>46100.0</v>
      </c>
      <c r="B160" s="4" t="s">
        <v>148</v>
      </c>
      <c r="C160" s="2" t="s">
        <v>194</v>
      </c>
      <c r="D160" s="2" t="s">
        <v>9298</v>
      </c>
      <c r="E160" s="2">
        <v>0.0</v>
      </c>
      <c r="F160" s="2">
        <f>IFERROR(__xludf.DUMMYFUNCTION("""COMPUTED_VALUE"""),0.0)</f>
        <v>0</v>
      </c>
      <c r="G160" s="4" t="s">
        <v>3231</v>
      </c>
      <c r="H160" s="2" t="s">
        <v>3176</v>
      </c>
    </row>
    <row r="161">
      <c r="A161" s="54">
        <v>46101.0</v>
      </c>
      <c r="B161" s="4" t="s">
        <v>196</v>
      </c>
      <c r="C161" s="2" t="s">
        <v>194</v>
      </c>
      <c r="D161" s="2" t="s">
        <v>9298</v>
      </c>
      <c r="E161" s="2">
        <v>0.0</v>
      </c>
      <c r="F161" s="2">
        <f>IFERROR(__xludf.DUMMYFUNCTION("""COMPUTED_VALUE"""),0.0)</f>
        <v>0</v>
      </c>
      <c r="G161" s="4" t="s">
        <v>3231</v>
      </c>
      <c r="H161" s="2" t="s">
        <v>3176</v>
      </c>
    </row>
    <row r="162">
      <c r="A162" s="54">
        <v>46102.0</v>
      </c>
      <c r="B162" s="4" t="s">
        <v>288</v>
      </c>
      <c r="C162" s="2" t="s">
        <v>194</v>
      </c>
      <c r="D162" s="2" t="s">
        <v>9298</v>
      </c>
      <c r="E162" s="2">
        <v>0.0</v>
      </c>
      <c r="F162" s="2">
        <f>IFERROR(__xludf.DUMMYFUNCTION("""COMPUTED_VALUE"""),0.0)</f>
        <v>0</v>
      </c>
      <c r="G162" s="4" t="s">
        <v>3231</v>
      </c>
      <c r="H162" s="2" t="s">
        <v>3176</v>
      </c>
    </row>
    <row r="163">
      <c r="A163" s="54">
        <v>46103.0</v>
      </c>
      <c r="B163" s="4" t="s">
        <v>256</v>
      </c>
      <c r="C163" s="2" t="s">
        <v>194</v>
      </c>
      <c r="D163" s="2" t="s">
        <v>9298</v>
      </c>
      <c r="E163" s="2">
        <v>0.0</v>
      </c>
      <c r="F163" s="2">
        <f>IFERROR(__xludf.DUMMYFUNCTION("""COMPUTED_VALUE"""),0.0)</f>
        <v>0</v>
      </c>
      <c r="G163" s="4" t="s">
        <v>3231</v>
      </c>
      <c r="H163" s="2" t="s">
        <v>3176</v>
      </c>
    </row>
    <row r="164">
      <c r="A164" s="54">
        <v>46104.0</v>
      </c>
      <c r="B164" s="4" t="s">
        <v>180</v>
      </c>
      <c r="C164" s="2" t="s">
        <v>194</v>
      </c>
      <c r="D164" s="2" t="s">
        <v>9298</v>
      </c>
      <c r="E164" s="2">
        <v>0.0</v>
      </c>
      <c r="F164" s="2">
        <f>IFERROR(__xludf.DUMMYFUNCTION("""COMPUTED_VALUE"""),0.0)</f>
        <v>0</v>
      </c>
      <c r="G164" s="4" t="s">
        <v>3231</v>
      </c>
      <c r="H164" s="2" t="s">
        <v>3176</v>
      </c>
    </row>
    <row r="165">
      <c r="A165" s="54">
        <v>46105.0</v>
      </c>
      <c r="B165" s="4" t="s">
        <v>208</v>
      </c>
      <c r="C165" s="2" t="s">
        <v>194</v>
      </c>
      <c r="D165" s="2" t="s">
        <v>9298</v>
      </c>
      <c r="E165" s="2">
        <v>0.0</v>
      </c>
      <c r="F165" s="2">
        <f>IFERROR(__xludf.DUMMYFUNCTION("""COMPUTED_VALUE"""),0.0)</f>
        <v>0</v>
      </c>
      <c r="G165" s="4" t="s">
        <v>3231</v>
      </c>
      <c r="H165" s="2" t="s">
        <v>3176</v>
      </c>
    </row>
    <row r="166">
      <c r="A166" s="54">
        <v>46106.0</v>
      </c>
      <c r="B166" s="4" t="s">
        <v>303</v>
      </c>
      <c r="C166" s="2" t="s">
        <v>194</v>
      </c>
      <c r="D166" s="2" t="s">
        <v>9298</v>
      </c>
      <c r="E166" s="2">
        <v>0.0</v>
      </c>
      <c r="F166" s="2">
        <f>IFERROR(__xludf.DUMMYFUNCTION("""COMPUTED_VALUE"""),0.0)</f>
        <v>0</v>
      </c>
      <c r="G166" s="4" t="s">
        <v>3231</v>
      </c>
      <c r="H166" s="2" t="s">
        <v>3176</v>
      </c>
    </row>
    <row r="167">
      <c r="A167" s="54">
        <v>46107.0</v>
      </c>
      <c r="B167" s="4" t="s">
        <v>148</v>
      </c>
      <c r="C167" s="2" t="s">
        <v>194</v>
      </c>
      <c r="D167" s="2" t="s">
        <v>9298</v>
      </c>
      <c r="E167" s="2">
        <v>0.0</v>
      </c>
      <c r="F167" s="2">
        <f>IFERROR(__xludf.DUMMYFUNCTION("""COMPUTED_VALUE"""),0.0)</f>
        <v>0</v>
      </c>
      <c r="G167" s="4" t="s">
        <v>3231</v>
      </c>
      <c r="H167" s="2" t="s">
        <v>3176</v>
      </c>
    </row>
    <row r="168">
      <c r="A168" s="54">
        <v>46108.0</v>
      </c>
      <c r="B168" s="4" t="s">
        <v>196</v>
      </c>
      <c r="C168" s="2" t="s">
        <v>194</v>
      </c>
      <c r="D168" s="2" t="s">
        <v>9298</v>
      </c>
      <c r="E168" s="2">
        <v>0.0</v>
      </c>
      <c r="F168" s="2">
        <f>IFERROR(__xludf.DUMMYFUNCTION("""COMPUTED_VALUE"""),0.0)</f>
        <v>0</v>
      </c>
      <c r="G168" s="4" t="s">
        <v>3231</v>
      </c>
      <c r="H168" s="2" t="s">
        <v>3176</v>
      </c>
    </row>
    <row r="169">
      <c r="A169" s="54">
        <v>46109.0</v>
      </c>
      <c r="B169" s="4" t="s">
        <v>288</v>
      </c>
      <c r="C169" s="2" t="s">
        <v>194</v>
      </c>
      <c r="D169" s="2" t="s">
        <v>9298</v>
      </c>
      <c r="E169" s="2">
        <v>0.0</v>
      </c>
      <c r="F169" s="2">
        <f>IFERROR(__xludf.DUMMYFUNCTION("""COMPUTED_VALUE"""),0.0)</f>
        <v>0</v>
      </c>
      <c r="G169" s="4" t="s">
        <v>3231</v>
      </c>
      <c r="H169" s="2" t="s">
        <v>3176</v>
      </c>
    </row>
    <row r="170">
      <c r="A170" s="54">
        <v>46110.0</v>
      </c>
      <c r="B170" s="4" t="s">
        <v>256</v>
      </c>
      <c r="C170" s="2" t="s">
        <v>194</v>
      </c>
      <c r="D170" s="2" t="s">
        <v>9298</v>
      </c>
      <c r="E170" s="2">
        <v>0.0</v>
      </c>
      <c r="F170" s="2">
        <f>IFERROR(__xludf.DUMMYFUNCTION("""COMPUTED_VALUE"""),0.0)</f>
        <v>0</v>
      </c>
      <c r="G170" s="4" t="s">
        <v>3231</v>
      </c>
      <c r="H170" s="2" t="s">
        <v>3176</v>
      </c>
    </row>
    <row r="171">
      <c r="A171" s="54">
        <v>46111.0</v>
      </c>
      <c r="B171" s="4" t="s">
        <v>180</v>
      </c>
      <c r="C171" s="2" t="s">
        <v>194</v>
      </c>
      <c r="D171" s="2" t="s">
        <v>9298</v>
      </c>
      <c r="E171" s="2">
        <v>0.0</v>
      </c>
      <c r="F171" s="2">
        <f>IFERROR(__xludf.DUMMYFUNCTION("""COMPUTED_VALUE"""),0.0)</f>
        <v>0</v>
      </c>
      <c r="G171" s="4" t="s">
        <v>3231</v>
      </c>
      <c r="H171" s="2" t="s">
        <v>3176</v>
      </c>
    </row>
    <row r="172">
      <c r="A172" s="54">
        <v>46112.0</v>
      </c>
      <c r="B172" s="4" t="s">
        <v>208</v>
      </c>
      <c r="C172" s="2" t="s">
        <v>194</v>
      </c>
      <c r="D172" s="2" t="s">
        <v>9298</v>
      </c>
      <c r="E172" s="2">
        <v>0.0</v>
      </c>
      <c r="F172" s="2">
        <f>IFERROR(__xludf.DUMMYFUNCTION("""COMPUTED_VALUE"""),0.0)</f>
        <v>0</v>
      </c>
      <c r="G172" s="4" t="s">
        <v>3231</v>
      </c>
      <c r="H172" s="2" t="s">
        <v>3176</v>
      </c>
    </row>
    <row r="173">
      <c r="A173" s="54">
        <v>46113.0</v>
      </c>
      <c r="B173" s="4" t="s">
        <v>303</v>
      </c>
      <c r="C173" s="2" t="s">
        <v>194</v>
      </c>
      <c r="D173" s="2" t="s">
        <v>9298</v>
      </c>
      <c r="E173" s="2">
        <v>0.0</v>
      </c>
      <c r="F173" s="2">
        <f>IFERROR(__xludf.DUMMYFUNCTION("""COMPUTED_VALUE"""),0.0)</f>
        <v>0</v>
      </c>
      <c r="G173" s="4" t="s">
        <v>3237</v>
      </c>
      <c r="H173" s="2" t="s">
        <v>3176</v>
      </c>
    </row>
    <row r="174">
      <c r="A174" s="54">
        <v>46114.0</v>
      </c>
      <c r="B174" s="4" t="s">
        <v>148</v>
      </c>
      <c r="C174" s="2" t="s">
        <v>194</v>
      </c>
      <c r="D174" s="2" t="s">
        <v>9298</v>
      </c>
      <c r="E174" s="2">
        <v>0.0</v>
      </c>
      <c r="F174" s="2">
        <f>IFERROR(__xludf.DUMMYFUNCTION("""COMPUTED_VALUE"""),0.0)</f>
        <v>0</v>
      </c>
      <c r="G174" s="4" t="s">
        <v>3237</v>
      </c>
      <c r="H174" s="2" t="s">
        <v>3176</v>
      </c>
    </row>
    <row r="175">
      <c r="A175" s="54">
        <v>46115.0</v>
      </c>
      <c r="B175" s="4" t="s">
        <v>196</v>
      </c>
      <c r="C175" s="2" t="s">
        <v>194</v>
      </c>
      <c r="D175" s="2" t="s">
        <v>9298</v>
      </c>
      <c r="E175" s="2">
        <v>0.0</v>
      </c>
      <c r="F175" s="2">
        <f>IFERROR(__xludf.DUMMYFUNCTION("""COMPUTED_VALUE"""),0.0)</f>
        <v>0</v>
      </c>
      <c r="G175" s="4" t="s">
        <v>3237</v>
      </c>
      <c r="H175" s="2" t="s">
        <v>3176</v>
      </c>
    </row>
    <row r="176">
      <c r="A176" s="54">
        <v>46116.0</v>
      </c>
      <c r="B176" s="4" t="s">
        <v>288</v>
      </c>
      <c r="C176" s="2" t="s">
        <v>194</v>
      </c>
      <c r="D176" s="2" t="s">
        <v>9298</v>
      </c>
      <c r="E176" s="2">
        <v>0.0</v>
      </c>
      <c r="F176" s="2">
        <f>IFERROR(__xludf.DUMMYFUNCTION("""COMPUTED_VALUE"""),0.0)</f>
        <v>0</v>
      </c>
      <c r="G176" s="4" t="s">
        <v>3237</v>
      </c>
      <c r="H176" s="2" t="s">
        <v>3176</v>
      </c>
    </row>
    <row r="177">
      <c r="A177" s="54">
        <v>46117.0</v>
      </c>
      <c r="B177" s="4" t="s">
        <v>256</v>
      </c>
      <c r="C177" s="2" t="s">
        <v>194</v>
      </c>
      <c r="D177" s="2" t="s">
        <v>9298</v>
      </c>
      <c r="E177" s="2">
        <v>0.0</v>
      </c>
      <c r="F177" s="2">
        <f>IFERROR(__xludf.DUMMYFUNCTION("""COMPUTED_VALUE"""),0.0)</f>
        <v>0</v>
      </c>
      <c r="G177" s="4" t="s">
        <v>3237</v>
      </c>
      <c r="H177" s="2" t="s">
        <v>3176</v>
      </c>
    </row>
    <row r="178">
      <c r="A178" s="54">
        <v>46118.0</v>
      </c>
      <c r="B178" s="4" t="s">
        <v>180</v>
      </c>
      <c r="C178" s="2" t="s">
        <v>194</v>
      </c>
      <c r="D178" s="2" t="s">
        <v>9298</v>
      </c>
      <c r="E178" s="2">
        <v>0.0</v>
      </c>
      <c r="F178" s="2">
        <f>IFERROR(__xludf.DUMMYFUNCTION("""COMPUTED_VALUE"""),0.0)</f>
        <v>0</v>
      </c>
      <c r="G178" s="4" t="s">
        <v>3237</v>
      </c>
      <c r="H178" s="2" t="s">
        <v>3176</v>
      </c>
    </row>
    <row r="179">
      <c r="A179" s="54">
        <v>46119.0</v>
      </c>
      <c r="B179" s="4" t="s">
        <v>208</v>
      </c>
      <c r="C179" s="2" t="s">
        <v>194</v>
      </c>
      <c r="D179" s="2" t="s">
        <v>9298</v>
      </c>
      <c r="E179" s="2">
        <v>0.0</v>
      </c>
      <c r="F179" s="2">
        <f>IFERROR(__xludf.DUMMYFUNCTION("""COMPUTED_VALUE"""),0.0)</f>
        <v>0</v>
      </c>
      <c r="G179" s="4" t="s">
        <v>3237</v>
      </c>
      <c r="H179" s="2" t="s">
        <v>3176</v>
      </c>
    </row>
    <row r="180">
      <c r="A180" s="54">
        <v>46120.0</v>
      </c>
      <c r="B180" s="4" t="s">
        <v>303</v>
      </c>
      <c r="C180" s="2" t="s">
        <v>194</v>
      </c>
      <c r="D180" s="2" t="s">
        <v>9298</v>
      </c>
      <c r="E180" s="2">
        <v>0.0</v>
      </c>
      <c r="F180" s="2">
        <f>IFERROR(__xludf.DUMMYFUNCTION("""COMPUTED_VALUE"""),0.0)</f>
        <v>0</v>
      </c>
      <c r="G180" s="4" t="s">
        <v>3237</v>
      </c>
      <c r="H180" s="2" t="s">
        <v>3176</v>
      </c>
    </row>
    <row r="181">
      <c r="A181" s="54">
        <v>46121.0</v>
      </c>
      <c r="B181" s="4" t="s">
        <v>148</v>
      </c>
      <c r="C181" s="2" t="s">
        <v>194</v>
      </c>
      <c r="D181" s="2" t="s">
        <v>9298</v>
      </c>
      <c r="E181" s="2">
        <v>0.0</v>
      </c>
      <c r="F181" s="2">
        <f>IFERROR(__xludf.DUMMYFUNCTION("""COMPUTED_VALUE"""),0.0)</f>
        <v>0</v>
      </c>
      <c r="G181" s="4" t="s">
        <v>3237</v>
      </c>
      <c r="H181" s="2" t="s">
        <v>3176</v>
      </c>
    </row>
    <row r="182">
      <c r="A182" s="54">
        <v>46122.0</v>
      </c>
      <c r="B182" s="4" t="s">
        <v>196</v>
      </c>
      <c r="C182" s="2" t="s">
        <v>194</v>
      </c>
      <c r="D182" s="2" t="s">
        <v>9298</v>
      </c>
      <c r="E182" s="2">
        <v>0.0</v>
      </c>
      <c r="F182" s="2">
        <f>IFERROR(__xludf.DUMMYFUNCTION("""COMPUTED_VALUE"""),0.0)</f>
        <v>0</v>
      </c>
      <c r="G182" s="4" t="s">
        <v>3237</v>
      </c>
      <c r="H182" s="2" t="s">
        <v>3176</v>
      </c>
    </row>
    <row r="183">
      <c r="A183" s="54">
        <v>46123.0</v>
      </c>
      <c r="B183" s="4" t="s">
        <v>288</v>
      </c>
      <c r="C183" s="2" t="s">
        <v>194</v>
      </c>
      <c r="D183" s="2" t="s">
        <v>9298</v>
      </c>
      <c r="E183" s="2">
        <v>0.0</v>
      </c>
      <c r="F183" s="2">
        <f>IFERROR(__xludf.DUMMYFUNCTION("""COMPUTED_VALUE"""),0.0)</f>
        <v>0</v>
      </c>
      <c r="G183" s="4" t="s">
        <v>3237</v>
      </c>
      <c r="H183" s="2" t="s">
        <v>3176</v>
      </c>
    </row>
    <row r="184">
      <c r="A184" s="54">
        <v>46124.0</v>
      </c>
      <c r="B184" s="4" t="s">
        <v>256</v>
      </c>
      <c r="C184" s="2" t="s">
        <v>194</v>
      </c>
      <c r="D184" s="2" t="s">
        <v>9298</v>
      </c>
      <c r="E184" s="2">
        <v>0.0</v>
      </c>
      <c r="F184" s="2">
        <f>IFERROR(__xludf.DUMMYFUNCTION("""COMPUTED_VALUE"""),0.0)</f>
        <v>0</v>
      </c>
      <c r="G184" s="4" t="s">
        <v>3237</v>
      </c>
      <c r="H184" s="2" t="s">
        <v>3176</v>
      </c>
    </row>
    <row r="185">
      <c r="A185" s="54">
        <v>46125.0</v>
      </c>
      <c r="B185" s="4" t="s">
        <v>180</v>
      </c>
      <c r="C185" s="2" t="s">
        <v>194</v>
      </c>
      <c r="D185" s="2" t="s">
        <v>9298</v>
      </c>
      <c r="E185" s="2">
        <v>0.0</v>
      </c>
      <c r="F185" s="2">
        <f>IFERROR(__xludf.DUMMYFUNCTION("""COMPUTED_VALUE"""),0.0)</f>
        <v>0</v>
      </c>
      <c r="G185" s="4" t="s">
        <v>3237</v>
      </c>
      <c r="H185" s="2" t="s">
        <v>3176</v>
      </c>
    </row>
    <row r="186">
      <c r="A186" s="54">
        <v>46126.0</v>
      </c>
      <c r="B186" s="4" t="s">
        <v>208</v>
      </c>
      <c r="C186" s="2" t="s">
        <v>194</v>
      </c>
      <c r="D186" s="2" t="s">
        <v>9298</v>
      </c>
      <c r="E186" s="2">
        <v>0.0</v>
      </c>
      <c r="F186" s="2">
        <f>IFERROR(__xludf.DUMMYFUNCTION("""COMPUTED_VALUE"""),0.0)</f>
        <v>0</v>
      </c>
      <c r="G186" s="4" t="s">
        <v>3237</v>
      </c>
      <c r="H186" s="2" t="s">
        <v>3176</v>
      </c>
    </row>
    <row r="187">
      <c r="A187" s="54">
        <v>46127.0</v>
      </c>
      <c r="B187" s="4" t="s">
        <v>303</v>
      </c>
      <c r="C187" s="2" t="s">
        <v>194</v>
      </c>
      <c r="D187" s="2" t="s">
        <v>9298</v>
      </c>
      <c r="E187" s="2">
        <v>0.0</v>
      </c>
      <c r="F187" s="2">
        <f>IFERROR(__xludf.DUMMYFUNCTION("""COMPUTED_VALUE"""),0.0)</f>
        <v>0</v>
      </c>
      <c r="G187" s="4" t="s">
        <v>3237</v>
      </c>
      <c r="H187" s="2" t="s">
        <v>3176</v>
      </c>
    </row>
    <row r="188">
      <c r="A188" s="54">
        <v>46128.0</v>
      </c>
      <c r="B188" s="4" t="s">
        <v>148</v>
      </c>
      <c r="C188" s="2" t="s">
        <v>194</v>
      </c>
      <c r="D188" s="2" t="s">
        <v>9298</v>
      </c>
      <c r="E188" s="2">
        <v>1.0</v>
      </c>
      <c r="F188" s="2">
        <f>IFERROR(__xludf.DUMMYFUNCTION("""COMPUTED_VALUE"""),1.0)</f>
        <v>1</v>
      </c>
      <c r="G188" s="4" t="s">
        <v>3237</v>
      </c>
      <c r="H188" s="2" t="s">
        <v>3176</v>
      </c>
    </row>
    <row r="189">
      <c r="A189" s="54">
        <v>46129.0</v>
      </c>
      <c r="B189" s="4" t="s">
        <v>196</v>
      </c>
      <c r="C189" s="2" t="s">
        <v>194</v>
      </c>
      <c r="D189" s="2" t="s">
        <v>9298</v>
      </c>
      <c r="E189" s="2">
        <v>0.0</v>
      </c>
      <c r="F189" s="2">
        <f>IFERROR(__xludf.DUMMYFUNCTION("""COMPUTED_VALUE"""),0.0)</f>
        <v>0</v>
      </c>
      <c r="G189" s="4" t="s">
        <v>3237</v>
      </c>
      <c r="H189" s="2" t="s">
        <v>3176</v>
      </c>
    </row>
    <row r="190">
      <c r="A190" s="54">
        <v>46130.0</v>
      </c>
      <c r="B190" s="4" t="s">
        <v>288</v>
      </c>
      <c r="C190" s="2" t="s">
        <v>194</v>
      </c>
      <c r="D190" s="2" t="s">
        <v>9298</v>
      </c>
      <c r="E190" s="2">
        <v>0.0</v>
      </c>
      <c r="F190" s="2">
        <f>IFERROR(__xludf.DUMMYFUNCTION("""COMPUTED_VALUE"""),0.0)</f>
        <v>0</v>
      </c>
      <c r="G190" s="4" t="s">
        <v>3237</v>
      </c>
      <c r="H190" s="2" t="s">
        <v>3176</v>
      </c>
    </row>
    <row r="191">
      <c r="A191" s="54">
        <v>46131.0</v>
      </c>
      <c r="B191" s="4" t="s">
        <v>256</v>
      </c>
      <c r="C191" s="2" t="s">
        <v>194</v>
      </c>
      <c r="D191" s="2" t="s">
        <v>9298</v>
      </c>
      <c r="E191" s="2">
        <v>0.0</v>
      </c>
      <c r="F191" s="2">
        <f>IFERROR(__xludf.DUMMYFUNCTION("""COMPUTED_VALUE"""),0.0)</f>
        <v>0</v>
      </c>
      <c r="G191" s="4" t="s">
        <v>3237</v>
      </c>
      <c r="H191" s="2" t="s">
        <v>3176</v>
      </c>
    </row>
    <row r="192">
      <c r="A192" s="54">
        <v>46132.0</v>
      </c>
      <c r="B192" s="4" t="s">
        <v>180</v>
      </c>
      <c r="C192" s="2" t="s">
        <v>194</v>
      </c>
      <c r="D192" s="2" t="s">
        <v>9298</v>
      </c>
      <c r="E192" s="2">
        <v>0.0</v>
      </c>
      <c r="F192" s="2">
        <f>IFERROR(__xludf.DUMMYFUNCTION("""COMPUTED_VALUE"""),0.0)</f>
        <v>0</v>
      </c>
      <c r="G192" s="4" t="s">
        <v>3237</v>
      </c>
      <c r="H192" s="2" t="s">
        <v>3176</v>
      </c>
    </row>
    <row r="193">
      <c r="A193" s="54">
        <v>46133.0</v>
      </c>
      <c r="B193" s="4" t="s">
        <v>208</v>
      </c>
      <c r="C193" s="2" t="s">
        <v>194</v>
      </c>
      <c r="D193" s="2" t="s">
        <v>9298</v>
      </c>
      <c r="E193" s="2">
        <v>0.0</v>
      </c>
      <c r="F193" s="2">
        <f>IFERROR(__xludf.DUMMYFUNCTION("""COMPUTED_VALUE"""),0.0)</f>
        <v>0</v>
      </c>
      <c r="G193" s="4" t="s">
        <v>3237</v>
      </c>
      <c r="H193" s="2" t="s">
        <v>3176</v>
      </c>
    </row>
    <row r="194">
      <c r="A194" s="54">
        <v>46134.0</v>
      </c>
      <c r="B194" s="4" t="s">
        <v>303</v>
      </c>
      <c r="C194" s="2" t="s">
        <v>194</v>
      </c>
      <c r="D194" s="2" t="s">
        <v>9298</v>
      </c>
      <c r="E194" s="2">
        <v>0.0</v>
      </c>
      <c r="F194" s="2">
        <f>IFERROR(__xludf.DUMMYFUNCTION("""COMPUTED_VALUE"""),0.0)</f>
        <v>0</v>
      </c>
      <c r="G194" s="4" t="s">
        <v>3237</v>
      </c>
      <c r="H194" s="2" t="s">
        <v>3176</v>
      </c>
    </row>
    <row r="195">
      <c r="A195" s="54">
        <v>46135.0</v>
      </c>
      <c r="B195" s="4" t="s">
        <v>148</v>
      </c>
      <c r="C195" s="2" t="s">
        <v>194</v>
      </c>
      <c r="D195" s="2" t="s">
        <v>9298</v>
      </c>
      <c r="E195" s="2">
        <v>0.0</v>
      </c>
      <c r="F195" s="2">
        <f>IFERROR(__xludf.DUMMYFUNCTION("""COMPUTED_VALUE"""),0.0)</f>
        <v>0</v>
      </c>
      <c r="G195" s="4" t="s">
        <v>3237</v>
      </c>
      <c r="H195" s="2" t="s">
        <v>3176</v>
      </c>
    </row>
    <row r="196">
      <c r="A196" s="54">
        <v>46136.0</v>
      </c>
      <c r="B196" s="4" t="s">
        <v>196</v>
      </c>
      <c r="C196" s="2" t="s">
        <v>194</v>
      </c>
      <c r="D196" s="2" t="s">
        <v>9298</v>
      </c>
      <c r="E196" s="2">
        <v>0.0</v>
      </c>
      <c r="F196" s="2">
        <f>IFERROR(__xludf.DUMMYFUNCTION("""COMPUTED_VALUE"""),0.0)</f>
        <v>0</v>
      </c>
      <c r="G196" s="4" t="s">
        <v>3237</v>
      </c>
      <c r="H196" s="2" t="s">
        <v>3176</v>
      </c>
    </row>
    <row r="197">
      <c r="A197" s="54">
        <v>46137.0</v>
      </c>
      <c r="B197" s="4" t="s">
        <v>288</v>
      </c>
      <c r="C197" s="2" t="s">
        <v>194</v>
      </c>
      <c r="D197" s="2" t="s">
        <v>9298</v>
      </c>
      <c r="E197" s="2">
        <v>0.0</v>
      </c>
      <c r="F197" s="2">
        <f>IFERROR(__xludf.DUMMYFUNCTION("""COMPUTED_VALUE"""),0.0)</f>
        <v>0</v>
      </c>
      <c r="G197" s="4" t="s">
        <v>3237</v>
      </c>
      <c r="H197" s="2" t="s">
        <v>3176</v>
      </c>
    </row>
    <row r="198">
      <c r="A198" s="54">
        <v>46138.0</v>
      </c>
      <c r="B198" s="4" t="s">
        <v>256</v>
      </c>
      <c r="C198" s="2" t="s">
        <v>194</v>
      </c>
      <c r="D198" s="2" t="s">
        <v>9298</v>
      </c>
      <c r="E198" s="2">
        <v>0.0</v>
      </c>
      <c r="F198" s="2">
        <f>IFERROR(__xludf.DUMMYFUNCTION("""COMPUTED_VALUE"""),0.0)</f>
        <v>0</v>
      </c>
      <c r="G198" s="4" t="s">
        <v>3237</v>
      </c>
      <c r="H198" s="2" t="s">
        <v>3176</v>
      </c>
    </row>
    <row r="199">
      <c r="A199" s="54">
        <v>46139.0</v>
      </c>
      <c r="B199" s="4" t="s">
        <v>180</v>
      </c>
      <c r="C199" s="2" t="s">
        <v>194</v>
      </c>
      <c r="D199" s="2" t="s">
        <v>9298</v>
      </c>
      <c r="E199" s="2">
        <v>0.0</v>
      </c>
      <c r="F199" s="2">
        <f>IFERROR(__xludf.DUMMYFUNCTION("""COMPUTED_VALUE"""),0.0)</f>
        <v>0</v>
      </c>
      <c r="G199" s="4" t="s">
        <v>3237</v>
      </c>
      <c r="H199" s="2" t="s">
        <v>3176</v>
      </c>
    </row>
    <row r="200">
      <c r="A200" s="54">
        <v>46140.0</v>
      </c>
      <c r="B200" s="4" t="s">
        <v>208</v>
      </c>
      <c r="C200" s="2" t="s">
        <v>194</v>
      </c>
      <c r="D200" s="2" t="s">
        <v>9298</v>
      </c>
      <c r="E200" s="2">
        <v>0.0</v>
      </c>
      <c r="F200" s="2">
        <f>IFERROR(__xludf.DUMMYFUNCTION("""COMPUTED_VALUE"""),0.0)</f>
        <v>0</v>
      </c>
      <c r="G200" s="4" t="s">
        <v>3237</v>
      </c>
      <c r="H200" s="2" t="s">
        <v>3176</v>
      </c>
    </row>
    <row r="201">
      <c r="A201" s="54">
        <v>46141.0</v>
      </c>
      <c r="B201" s="4" t="s">
        <v>303</v>
      </c>
      <c r="C201" s="2" t="s">
        <v>194</v>
      </c>
      <c r="D201" s="2" t="s">
        <v>9298</v>
      </c>
      <c r="E201" s="2">
        <v>0.0</v>
      </c>
      <c r="F201" s="2">
        <f>IFERROR(__xludf.DUMMYFUNCTION("""COMPUTED_VALUE"""),0.0)</f>
        <v>0</v>
      </c>
      <c r="G201" s="4" t="s">
        <v>3237</v>
      </c>
      <c r="H201" s="2" t="s">
        <v>3176</v>
      </c>
    </row>
    <row r="202">
      <c r="A202" s="54">
        <v>46142.0</v>
      </c>
      <c r="B202" s="4" t="s">
        <v>148</v>
      </c>
      <c r="C202" s="2" t="s">
        <v>194</v>
      </c>
      <c r="D202" s="2" t="s">
        <v>9298</v>
      </c>
      <c r="E202" s="2">
        <v>0.0</v>
      </c>
      <c r="F202" s="2">
        <f>IFERROR(__xludf.DUMMYFUNCTION("""COMPUTED_VALUE"""),0.0)</f>
        <v>0</v>
      </c>
      <c r="G202" s="4" t="s">
        <v>3237</v>
      </c>
      <c r="H202" s="2" t="s">
        <v>3176</v>
      </c>
    </row>
    <row r="203">
      <c r="A203" s="54">
        <v>46143.0</v>
      </c>
      <c r="B203" s="4" t="s">
        <v>196</v>
      </c>
      <c r="C203" s="2" t="s">
        <v>194</v>
      </c>
      <c r="D203" s="2" t="s">
        <v>9298</v>
      </c>
      <c r="E203" s="2">
        <v>0.0</v>
      </c>
      <c r="F203" s="2">
        <f>IFERROR(__xludf.DUMMYFUNCTION("""COMPUTED_VALUE"""),0.0)</f>
        <v>0</v>
      </c>
      <c r="G203" s="4" t="s">
        <v>3237</v>
      </c>
      <c r="H203" s="2" t="s">
        <v>3176</v>
      </c>
    </row>
    <row r="204">
      <c r="A204" s="54">
        <v>46144.0</v>
      </c>
      <c r="B204" s="4" t="s">
        <v>288</v>
      </c>
      <c r="C204" s="2" t="s">
        <v>194</v>
      </c>
      <c r="D204" s="2" t="s">
        <v>9298</v>
      </c>
      <c r="E204" s="2">
        <v>0.0</v>
      </c>
      <c r="F204" s="2">
        <f>IFERROR(__xludf.DUMMYFUNCTION("""COMPUTED_VALUE"""),0.0)</f>
        <v>0</v>
      </c>
      <c r="G204" s="4" t="s">
        <v>3237</v>
      </c>
      <c r="H204" s="2" t="s">
        <v>3176</v>
      </c>
    </row>
    <row r="205">
      <c r="A205" s="54">
        <v>46145.0</v>
      </c>
      <c r="B205" s="4" t="s">
        <v>256</v>
      </c>
      <c r="C205" s="2" t="s">
        <v>194</v>
      </c>
      <c r="D205" s="2" t="s">
        <v>9298</v>
      </c>
      <c r="E205" s="2">
        <v>0.0</v>
      </c>
      <c r="F205" s="2">
        <f>IFERROR(__xludf.DUMMYFUNCTION("""COMPUTED_VALUE"""),0.0)</f>
        <v>0</v>
      </c>
      <c r="G205" s="4" t="s">
        <v>3237</v>
      </c>
      <c r="H205" s="2" t="s">
        <v>3176</v>
      </c>
    </row>
    <row r="206">
      <c r="A206" s="54">
        <v>46146.0</v>
      </c>
      <c r="B206" s="4" t="s">
        <v>180</v>
      </c>
      <c r="C206" s="2" t="s">
        <v>194</v>
      </c>
      <c r="D206" s="2" t="s">
        <v>9298</v>
      </c>
      <c r="E206" s="2">
        <v>0.0</v>
      </c>
      <c r="F206" s="2">
        <f>IFERROR(__xludf.DUMMYFUNCTION("""COMPUTED_VALUE"""),0.0)</f>
        <v>0</v>
      </c>
      <c r="G206" s="4" t="s">
        <v>3237</v>
      </c>
      <c r="H206" s="2" t="s">
        <v>3176</v>
      </c>
    </row>
    <row r="207">
      <c r="A207" s="54">
        <v>46147.0</v>
      </c>
      <c r="B207" s="4" t="s">
        <v>208</v>
      </c>
      <c r="C207" s="2" t="s">
        <v>194</v>
      </c>
      <c r="D207" s="2" t="s">
        <v>9298</v>
      </c>
      <c r="E207" s="2">
        <v>0.0</v>
      </c>
      <c r="F207" s="2">
        <f>IFERROR(__xludf.DUMMYFUNCTION("""COMPUTED_VALUE"""),0.0)</f>
        <v>0</v>
      </c>
      <c r="G207" s="4" t="s">
        <v>3237</v>
      </c>
      <c r="H207" s="2" t="s">
        <v>3176</v>
      </c>
    </row>
    <row r="208">
      <c r="A208" s="54">
        <v>46148.0</v>
      </c>
      <c r="B208" s="4" t="s">
        <v>303</v>
      </c>
      <c r="C208" s="2" t="s">
        <v>194</v>
      </c>
      <c r="D208" s="2" t="s">
        <v>9298</v>
      </c>
      <c r="E208" s="2">
        <v>0.0</v>
      </c>
      <c r="F208" s="2">
        <f>IFERROR(__xludf.DUMMYFUNCTION("""COMPUTED_VALUE"""),0.0)</f>
        <v>0</v>
      </c>
      <c r="G208" s="4" t="s">
        <v>3237</v>
      </c>
      <c r="H208" s="2" t="s">
        <v>3176</v>
      </c>
    </row>
    <row r="209">
      <c r="A209" s="54">
        <v>46149.0</v>
      </c>
      <c r="B209" s="4" t="s">
        <v>148</v>
      </c>
      <c r="C209" s="2" t="s">
        <v>194</v>
      </c>
      <c r="D209" s="2" t="s">
        <v>9298</v>
      </c>
      <c r="E209" s="2">
        <v>0.0</v>
      </c>
      <c r="F209" s="2">
        <f>IFERROR(__xludf.DUMMYFUNCTION("""COMPUTED_VALUE"""),0.0)</f>
        <v>0</v>
      </c>
      <c r="G209" s="4" t="s">
        <v>3237</v>
      </c>
      <c r="H209" s="2" t="s">
        <v>3176</v>
      </c>
    </row>
    <row r="210">
      <c r="A210" s="54">
        <v>46150.0</v>
      </c>
      <c r="B210" s="4" t="s">
        <v>196</v>
      </c>
      <c r="C210" s="2" t="s">
        <v>194</v>
      </c>
      <c r="D210" s="2" t="s">
        <v>9298</v>
      </c>
      <c r="E210" s="2">
        <v>0.0</v>
      </c>
      <c r="F210" s="2">
        <f>IFERROR(__xludf.DUMMYFUNCTION("""COMPUTED_VALUE"""),0.0)</f>
        <v>0</v>
      </c>
      <c r="G210" s="4" t="s">
        <v>3237</v>
      </c>
      <c r="H210" s="2" t="s">
        <v>3176</v>
      </c>
    </row>
    <row r="211">
      <c r="A211" s="54">
        <v>46151.0</v>
      </c>
      <c r="B211" s="4" t="s">
        <v>288</v>
      </c>
      <c r="C211" s="2" t="s">
        <v>194</v>
      </c>
      <c r="D211" s="2" t="s">
        <v>9298</v>
      </c>
      <c r="E211" s="2">
        <v>0.0</v>
      </c>
      <c r="F211" s="2">
        <f>IFERROR(__xludf.DUMMYFUNCTION("""COMPUTED_VALUE"""),0.0)</f>
        <v>0</v>
      </c>
      <c r="G211" s="4" t="s">
        <v>3237</v>
      </c>
      <c r="H211" s="2" t="s">
        <v>3176</v>
      </c>
    </row>
    <row r="212">
      <c r="A212" s="54">
        <v>46152.0</v>
      </c>
      <c r="B212" s="4" t="s">
        <v>256</v>
      </c>
      <c r="C212" s="2" t="s">
        <v>194</v>
      </c>
      <c r="D212" s="2" t="s">
        <v>9298</v>
      </c>
      <c r="E212" s="2">
        <v>0.0</v>
      </c>
      <c r="F212" s="2">
        <f>IFERROR(__xludf.DUMMYFUNCTION("""COMPUTED_VALUE"""),0.0)</f>
        <v>0</v>
      </c>
      <c r="G212" s="4" t="s">
        <v>3237</v>
      </c>
      <c r="H212" s="2" t="s">
        <v>3176</v>
      </c>
    </row>
    <row r="213">
      <c r="A213" s="54">
        <v>46153.0</v>
      </c>
      <c r="B213" s="4" t="s">
        <v>180</v>
      </c>
      <c r="C213" s="2" t="s">
        <v>194</v>
      </c>
      <c r="D213" s="2" t="s">
        <v>9298</v>
      </c>
      <c r="E213" s="2">
        <v>0.0</v>
      </c>
      <c r="F213" s="2">
        <f>IFERROR(__xludf.DUMMYFUNCTION("""COMPUTED_VALUE"""),0.0)</f>
        <v>0</v>
      </c>
      <c r="G213" s="4" t="s">
        <v>3237</v>
      </c>
      <c r="H213" s="2" t="s">
        <v>3176</v>
      </c>
    </row>
    <row r="214">
      <c r="A214" s="54">
        <v>46154.0</v>
      </c>
      <c r="B214" s="4" t="s">
        <v>208</v>
      </c>
      <c r="C214" s="2" t="s">
        <v>194</v>
      </c>
      <c r="D214" s="2" t="s">
        <v>9298</v>
      </c>
      <c r="E214" s="2">
        <v>0.0</v>
      </c>
      <c r="F214" s="2">
        <f>IFERROR(__xludf.DUMMYFUNCTION("""COMPUTED_VALUE"""),0.0)</f>
        <v>0</v>
      </c>
      <c r="G214" s="4" t="s">
        <v>3237</v>
      </c>
      <c r="H214" s="2" t="s">
        <v>3176</v>
      </c>
    </row>
    <row r="215">
      <c r="A215" s="54">
        <v>46155.0</v>
      </c>
      <c r="B215" s="4" t="s">
        <v>303</v>
      </c>
      <c r="C215" s="2" t="s">
        <v>194</v>
      </c>
      <c r="D215" s="2" t="s">
        <v>9298</v>
      </c>
      <c r="E215" s="2">
        <v>0.0</v>
      </c>
      <c r="F215" s="2">
        <f>IFERROR(__xludf.DUMMYFUNCTION("""COMPUTED_VALUE"""),0.0)</f>
        <v>0</v>
      </c>
      <c r="G215" s="4" t="s">
        <v>3237</v>
      </c>
      <c r="H215" s="2" t="s">
        <v>3176</v>
      </c>
    </row>
    <row r="216">
      <c r="A216" s="54">
        <v>46156.0</v>
      </c>
      <c r="B216" s="4" t="s">
        <v>148</v>
      </c>
      <c r="C216" s="2" t="s">
        <v>194</v>
      </c>
      <c r="D216" s="2" t="s">
        <v>9298</v>
      </c>
      <c r="E216" s="2">
        <v>1.0</v>
      </c>
      <c r="F216" s="2">
        <f>IFERROR(__xludf.DUMMYFUNCTION("""COMPUTED_VALUE"""),1.0)</f>
        <v>1</v>
      </c>
      <c r="G216" s="4" t="s">
        <v>3237</v>
      </c>
      <c r="H216" s="2" t="s">
        <v>3176</v>
      </c>
    </row>
    <row r="217">
      <c r="A217" s="54">
        <v>46157.0</v>
      </c>
      <c r="B217" s="4" t="s">
        <v>196</v>
      </c>
      <c r="C217" s="2" t="s">
        <v>194</v>
      </c>
      <c r="D217" s="2" t="s">
        <v>9298</v>
      </c>
      <c r="E217" s="2">
        <v>0.0</v>
      </c>
      <c r="F217" s="2">
        <f>IFERROR(__xludf.DUMMYFUNCTION("""COMPUTED_VALUE"""),0.0)</f>
        <v>0</v>
      </c>
      <c r="G217" s="4" t="s">
        <v>3237</v>
      </c>
      <c r="H217" s="2" t="s">
        <v>3176</v>
      </c>
    </row>
    <row r="218">
      <c r="A218" s="54">
        <v>46158.0</v>
      </c>
      <c r="B218" s="4" t="s">
        <v>288</v>
      </c>
      <c r="C218" s="2" t="s">
        <v>194</v>
      </c>
      <c r="D218" s="2" t="s">
        <v>9298</v>
      </c>
      <c r="E218" s="2">
        <v>0.0</v>
      </c>
      <c r="F218" s="2">
        <f>IFERROR(__xludf.DUMMYFUNCTION("""COMPUTED_VALUE"""),0.0)</f>
        <v>0</v>
      </c>
      <c r="G218" s="4" t="s">
        <v>3237</v>
      </c>
      <c r="H218" s="2" t="s">
        <v>3176</v>
      </c>
    </row>
    <row r="219">
      <c r="A219" s="54">
        <v>46159.0</v>
      </c>
      <c r="B219" s="4" t="s">
        <v>256</v>
      </c>
      <c r="C219" s="2" t="s">
        <v>194</v>
      </c>
      <c r="D219" s="2" t="s">
        <v>9298</v>
      </c>
      <c r="E219" s="2">
        <v>0.0</v>
      </c>
      <c r="F219" s="2">
        <f>IFERROR(__xludf.DUMMYFUNCTION("""COMPUTED_VALUE"""),0.0)</f>
        <v>0</v>
      </c>
      <c r="G219" s="4" t="s">
        <v>3237</v>
      </c>
      <c r="H219" s="2" t="s">
        <v>3176</v>
      </c>
    </row>
    <row r="220">
      <c r="A220" s="54">
        <v>46160.0</v>
      </c>
      <c r="B220" s="4" t="s">
        <v>180</v>
      </c>
      <c r="C220" s="2" t="s">
        <v>194</v>
      </c>
      <c r="D220" s="2" t="s">
        <v>9298</v>
      </c>
      <c r="E220" s="2">
        <v>0.0</v>
      </c>
      <c r="F220" s="2">
        <f>IFERROR(__xludf.DUMMYFUNCTION("""COMPUTED_VALUE"""),0.0)</f>
        <v>0</v>
      </c>
      <c r="G220" s="4" t="s">
        <v>3237</v>
      </c>
      <c r="H220" s="2" t="s">
        <v>3176</v>
      </c>
    </row>
    <row r="221">
      <c r="A221" s="54">
        <v>46161.0</v>
      </c>
      <c r="B221" s="4" t="s">
        <v>208</v>
      </c>
      <c r="C221" s="2" t="s">
        <v>194</v>
      </c>
      <c r="D221" s="2" t="s">
        <v>9298</v>
      </c>
      <c r="E221" s="2">
        <v>0.0</v>
      </c>
      <c r="F221" s="2">
        <f>IFERROR(__xludf.DUMMYFUNCTION("""COMPUTED_VALUE"""),0.0)</f>
        <v>0</v>
      </c>
      <c r="G221" s="4" t="s">
        <v>3237</v>
      </c>
      <c r="H221" s="2" t="s">
        <v>3176</v>
      </c>
    </row>
    <row r="222">
      <c r="A222" s="54">
        <v>46162.0</v>
      </c>
      <c r="B222" s="4" t="s">
        <v>303</v>
      </c>
      <c r="C222" s="2" t="s">
        <v>194</v>
      </c>
      <c r="D222" s="2" t="s">
        <v>9298</v>
      </c>
      <c r="E222" s="2">
        <v>0.0</v>
      </c>
      <c r="F222" s="2">
        <f>IFERROR(__xludf.DUMMYFUNCTION("""COMPUTED_VALUE"""),0.0)</f>
        <v>0</v>
      </c>
      <c r="G222" s="4" t="s">
        <v>3237</v>
      </c>
      <c r="H222" s="2" t="s">
        <v>3176</v>
      </c>
    </row>
    <row r="223">
      <c r="A223" s="54">
        <v>46163.0</v>
      </c>
      <c r="B223" s="4" t="s">
        <v>148</v>
      </c>
      <c r="C223" s="2" t="s">
        <v>194</v>
      </c>
      <c r="D223" s="2" t="s">
        <v>9298</v>
      </c>
      <c r="E223" s="2">
        <v>0.0</v>
      </c>
      <c r="F223" s="2">
        <f>IFERROR(__xludf.DUMMYFUNCTION("""COMPUTED_VALUE"""),0.0)</f>
        <v>0</v>
      </c>
      <c r="G223" s="4" t="s">
        <v>3237</v>
      </c>
      <c r="H223" s="2" t="s">
        <v>3176</v>
      </c>
    </row>
    <row r="224">
      <c r="A224" s="54">
        <v>46164.0</v>
      </c>
      <c r="B224" s="4" t="s">
        <v>196</v>
      </c>
      <c r="C224" s="2" t="s">
        <v>194</v>
      </c>
      <c r="D224" s="2" t="s">
        <v>9298</v>
      </c>
      <c r="E224" s="2">
        <v>0.0</v>
      </c>
      <c r="F224" s="2">
        <f>IFERROR(__xludf.DUMMYFUNCTION("""COMPUTED_VALUE"""),0.0)</f>
        <v>0</v>
      </c>
      <c r="G224" s="4" t="s">
        <v>3237</v>
      </c>
      <c r="H224" s="2" t="s">
        <v>3176</v>
      </c>
    </row>
    <row r="225">
      <c r="A225" s="54">
        <v>46165.0</v>
      </c>
      <c r="B225" s="4" t="s">
        <v>288</v>
      </c>
      <c r="C225" s="2" t="s">
        <v>194</v>
      </c>
      <c r="D225" s="2" t="s">
        <v>9298</v>
      </c>
      <c r="E225" s="2">
        <v>0.0</v>
      </c>
      <c r="F225" s="2">
        <f>IFERROR(__xludf.DUMMYFUNCTION("""COMPUTED_VALUE"""),0.0)</f>
        <v>0</v>
      </c>
      <c r="G225" s="4" t="s">
        <v>3237</v>
      </c>
      <c r="H225" s="2" t="s">
        <v>3176</v>
      </c>
    </row>
    <row r="226">
      <c r="A226" s="54">
        <v>46166.0</v>
      </c>
      <c r="B226" s="4" t="s">
        <v>256</v>
      </c>
      <c r="C226" s="2" t="s">
        <v>194</v>
      </c>
      <c r="D226" s="2" t="s">
        <v>9298</v>
      </c>
      <c r="E226" s="2">
        <v>1.0</v>
      </c>
      <c r="F226" s="2">
        <f>IFERROR(__xludf.DUMMYFUNCTION("""COMPUTED_VALUE"""),1.0)</f>
        <v>1</v>
      </c>
      <c r="G226" s="4" t="s">
        <v>3237</v>
      </c>
      <c r="H226" s="2" t="s">
        <v>3176</v>
      </c>
    </row>
    <row r="227">
      <c r="A227" s="54">
        <v>46167.0</v>
      </c>
      <c r="B227" s="4" t="s">
        <v>180</v>
      </c>
      <c r="C227" s="2" t="s">
        <v>194</v>
      </c>
      <c r="D227" s="2" t="s">
        <v>9298</v>
      </c>
      <c r="E227" s="2">
        <v>0.0</v>
      </c>
      <c r="F227" s="2">
        <f>IFERROR(__xludf.DUMMYFUNCTION("""COMPUTED_VALUE"""),0.0)</f>
        <v>0</v>
      </c>
      <c r="G227" s="4" t="s">
        <v>3237</v>
      </c>
      <c r="H227" s="2" t="s">
        <v>3176</v>
      </c>
    </row>
    <row r="228">
      <c r="A228" s="54">
        <v>46168.0</v>
      </c>
      <c r="B228" s="4" t="s">
        <v>208</v>
      </c>
      <c r="C228" s="2" t="s">
        <v>194</v>
      </c>
      <c r="D228" s="2" t="s">
        <v>9298</v>
      </c>
      <c r="E228" s="2">
        <v>0.0</v>
      </c>
      <c r="F228" s="2">
        <f>IFERROR(__xludf.DUMMYFUNCTION("""COMPUTED_VALUE"""),0.0)</f>
        <v>0</v>
      </c>
      <c r="G228" s="4" t="s">
        <v>3237</v>
      </c>
      <c r="H228" s="2" t="s">
        <v>3176</v>
      </c>
    </row>
    <row r="229">
      <c r="A229" s="54">
        <v>46169.0</v>
      </c>
      <c r="B229" s="4" t="s">
        <v>303</v>
      </c>
      <c r="C229" s="2" t="s">
        <v>194</v>
      </c>
      <c r="D229" s="2" t="s">
        <v>9298</v>
      </c>
      <c r="E229" s="2">
        <v>0.0</v>
      </c>
      <c r="F229" s="2">
        <f>IFERROR(__xludf.DUMMYFUNCTION("""COMPUTED_VALUE"""),0.0)</f>
        <v>0</v>
      </c>
      <c r="G229" s="4" t="s">
        <v>3237</v>
      </c>
      <c r="H229" s="2" t="s">
        <v>3176</v>
      </c>
    </row>
    <row r="230">
      <c r="A230" s="54">
        <v>46170.0</v>
      </c>
      <c r="B230" s="4" t="s">
        <v>148</v>
      </c>
      <c r="C230" s="2" t="s">
        <v>194</v>
      </c>
      <c r="D230" s="2" t="s">
        <v>9298</v>
      </c>
      <c r="E230" s="2">
        <v>0.0</v>
      </c>
      <c r="F230" s="2">
        <f>IFERROR(__xludf.DUMMYFUNCTION("""COMPUTED_VALUE"""),0.0)</f>
        <v>0</v>
      </c>
      <c r="G230" s="4" t="s">
        <v>3237</v>
      </c>
      <c r="H230" s="2" t="s">
        <v>3176</v>
      </c>
    </row>
    <row r="231">
      <c r="A231" s="54">
        <v>46171.0</v>
      </c>
      <c r="B231" s="4" t="s">
        <v>196</v>
      </c>
      <c r="C231" s="2" t="s">
        <v>194</v>
      </c>
      <c r="D231" s="2" t="s">
        <v>9298</v>
      </c>
      <c r="E231" s="2">
        <v>0.0</v>
      </c>
      <c r="F231" s="2">
        <f>IFERROR(__xludf.DUMMYFUNCTION("""COMPUTED_VALUE"""),0.0)</f>
        <v>0</v>
      </c>
      <c r="G231" s="4" t="s">
        <v>3237</v>
      </c>
      <c r="H231" s="2" t="s">
        <v>3176</v>
      </c>
    </row>
    <row r="232">
      <c r="A232" s="54">
        <v>46172.0</v>
      </c>
      <c r="B232" s="4" t="s">
        <v>288</v>
      </c>
      <c r="C232" s="2" t="s">
        <v>194</v>
      </c>
      <c r="D232" s="2" t="s">
        <v>9298</v>
      </c>
      <c r="E232" s="2">
        <v>0.0</v>
      </c>
      <c r="F232" s="2">
        <f>IFERROR(__xludf.DUMMYFUNCTION("""COMPUTED_VALUE"""),0.0)</f>
        <v>0</v>
      </c>
      <c r="G232" s="4" t="s">
        <v>3237</v>
      </c>
      <c r="H232" s="2" t="s">
        <v>3176</v>
      </c>
    </row>
    <row r="233">
      <c r="A233" s="54">
        <v>46173.0</v>
      </c>
      <c r="B233" s="4" t="s">
        <v>256</v>
      </c>
      <c r="C233" s="2" t="s">
        <v>194</v>
      </c>
      <c r="D233" s="2" t="s">
        <v>9298</v>
      </c>
      <c r="E233" s="2">
        <v>0.0</v>
      </c>
      <c r="F233" s="2">
        <f>IFERROR(__xludf.DUMMYFUNCTION("""COMPUTED_VALUE"""),0.0)</f>
        <v>0</v>
      </c>
      <c r="G233" s="4" t="s">
        <v>3237</v>
      </c>
      <c r="H233" s="2" t="s">
        <v>3176</v>
      </c>
    </row>
    <row r="234">
      <c r="A234" s="54">
        <v>46174.0</v>
      </c>
      <c r="B234" s="4" t="s">
        <v>180</v>
      </c>
      <c r="C234" s="2" t="s">
        <v>194</v>
      </c>
      <c r="D234" s="2" t="s">
        <v>9298</v>
      </c>
      <c r="E234" s="2">
        <v>0.0</v>
      </c>
      <c r="F234" s="2">
        <f>IFERROR(__xludf.DUMMYFUNCTION("""COMPUTED_VALUE"""),0.0)</f>
        <v>0</v>
      </c>
      <c r="G234" s="4" t="s">
        <v>3237</v>
      </c>
      <c r="H234" s="2" t="s">
        <v>3176</v>
      </c>
    </row>
    <row r="235">
      <c r="A235" s="54">
        <v>46175.0</v>
      </c>
      <c r="B235" s="4" t="s">
        <v>208</v>
      </c>
      <c r="C235" s="2" t="s">
        <v>194</v>
      </c>
      <c r="D235" s="2" t="s">
        <v>9298</v>
      </c>
      <c r="E235" s="2">
        <v>0.0</v>
      </c>
      <c r="F235" s="2">
        <f>IFERROR(__xludf.DUMMYFUNCTION("""COMPUTED_VALUE"""),0.0)</f>
        <v>0</v>
      </c>
      <c r="G235" s="4" t="s">
        <v>3237</v>
      </c>
      <c r="H235" s="2" t="s">
        <v>3176</v>
      </c>
    </row>
    <row r="236">
      <c r="A236" s="54">
        <v>46176.0</v>
      </c>
      <c r="B236" s="4" t="s">
        <v>303</v>
      </c>
      <c r="C236" s="2" t="s">
        <v>194</v>
      </c>
      <c r="D236" s="2" t="s">
        <v>9298</v>
      </c>
      <c r="E236" s="2">
        <v>0.0</v>
      </c>
      <c r="F236" s="2">
        <f>IFERROR(__xludf.DUMMYFUNCTION("""COMPUTED_VALUE"""),0.0)</f>
        <v>0</v>
      </c>
      <c r="G236" s="4" t="s">
        <v>3237</v>
      </c>
      <c r="H236" s="2" t="s">
        <v>3176</v>
      </c>
    </row>
    <row r="237">
      <c r="A237" s="54">
        <v>46177.0</v>
      </c>
      <c r="B237" s="4" t="s">
        <v>148</v>
      </c>
      <c r="C237" s="2" t="s">
        <v>194</v>
      </c>
      <c r="D237" s="2" t="s">
        <v>9298</v>
      </c>
      <c r="E237" s="2">
        <v>0.0</v>
      </c>
      <c r="F237" s="2">
        <f>IFERROR(__xludf.DUMMYFUNCTION("""COMPUTED_VALUE"""),0.0)</f>
        <v>0</v>
      </c>
      <c r="G237" s="4" t="s">
        <v>3237</v>
      </c>
      <c r="H237" s="2" t="s">
        <v>3176</v>
      </c>
    </row>
    <row r="238">
      <c r="A238" s="54">
        <v>46178.0</v>
      </c>
      <c r="B238" s="4" t="s">
        <v>196</v>
      </c>
      <c r="C238" s="2" t="s">
        <v>194</v>
      </c>
      <c r="D238" s="2" t="s">
        <v>9298</v>
      </c>
      <c r="E238" s="2">
        <v>0.0</v>
      </c>
      <c r="F238" s="2">
        <f>IFERROR(__xludf.DUMMYFUNCTION("""COMPUTED_VALUE"""),0.0)</f>
        <v>0</v>
      </c>
      <c r="G238" s="4" t="s">
        <v>3237</v>
      </c>
      <c r="H238" s="2" t="s">
        <v>3176</v>
      </c>
    </row>
    <row r="239">
      <c r="A239" s="54">
        <v>46179.0</v>
      </c>
      <c r="B239" s="4" t="s">
        <v>288</v>
      </c>
      <c r="C239" s="2" t="s">
        <v>194</v>
      </c>
      <c r="D239" s="2" t="s">
        <v>9298</v>
      </c>
      <c r="E239" s="2">
        <v>1.0</v>
      </c>
      <c r="F239" s="2">
        <f>IFERROR(__xludf.DUMMYFUNCTION("""COMPUTED_VALUE"""),1.0)</f>
        <v>1</v>
      </c>
      <c r="G239" s="4" t="s">
        <v>3237</v>
      </c>
      <c r="H239" s="2" t="s">
        <v>3176</v>
      </c>
    </row>
    <row r="240">
      <c r="A240" s="54">
        <v>46180.0</v>
      </c>
      <c r="B240" s="4" t="s">
        <v>256</v>
      </c>
      <c r="C240" s="2" t="s">
        <v>194</v>
      </c>
      <c r="D240" s="2" t="s">
        <v>9298</v>
      </c>
      <c r="E240" s="2">
        <v>0.0</v>
      </c>
      <c r="F240" s="2">
        <f>IFERROR(__xludf.DUMMYFUNCTION("""COMPUTED_VALUE"""),0.0)</f>
        <v>0</v>
      </c>
      <c r="G240" s="4" t="s">
        <v>3237</v>
      </c>
      <c r="H240" s="2" t="s">
        <v>3176</v>
      </c>
    </row>
    <row r="241">
      <c r="A241" s="54">
        <v>46181.0</v>
      </c>
      <c r="B241" s="4" t="s">
        <v>180</v>
      </c>
      <c r="C241" s="2" t="s">
        <v>194</v>
      </c>
      <c r="D241" s="2" t="s">
        <v>9298</v>
      </c>
      <c r="E241" s="2">
        <v>0.0</v>
      </c>
      <c r="F241" s="2">
        <f>IFERROR(__xludf.DUMMYFUNCTION("""COMPUTED_VALUE"""),0.0)</f>
        <v>0</v>
      </c>
      <c r="G241" s="4" t="s">
        <v>3237</v>
      </c>
      <c r="H241" s="2" t="s">
        <v>3176</v>
      </c>
    </row>
    <row r="242">
      <c r="A242" s="54">
        <v>46182.0</v>
      </c>
      <c r="B242" s="4" t="s">
        <v>208</v>
      </c>
      <c r="C242" s="2" t="s">
        <v>194</v>
      </c>
      <c r="D242" s="2" t="s">
        <v>9298</v>
      </c>
      <c r="E242" s="2">
        <v>0.0</v>
      </c>
      <c r="F242" s="2">
        <f>IFERROR(__xludf.DUMMYFUNCTION("""COMPUTED_VALUE"""),0.0)</f>
        <v>0</v>
      </c>
      <c r="G242" s="4" t="s">
        <v>3237</v>
      </c>
      <c r="H242" s="2" t="s">
        <v>3176</v>
      </c>
    </row>
    <row r="243">
      <c r="A243" s="54">
        <v>46183.0</v>
      </c>
      <c r="B243" s="4" t="s">
        <v>303</v>
      </c>
      <c r="C243" s="2" t="s">
        <v>194</v>
      </c>
      <c r="D243" s="2" t="s">
        <v>9298</v>
      </c>
      <c r="E243" s="2">
        <v>0.0</v>
      </c>
      <c r="F243" s="2">
        <f>IFERROR(__xludf.DUMMYFUNCTION("""COMPUTED_VALUE"""),0.0)</f>
        <v>0</v>
      </c>
      <c r="G243" s="4" t="s">
        <v>3237</v>
      </c>
      <c r="H243" s="2" t="s">
        <v>3176</v>
      </c>
    </row>
    <row r="244">
      <c r="A244" s="54">
        <v>46184.0</v>
      </c>
      <c r="B244" s="4" t="s">
        <v>148</v>
      </c>
      <c r="C244" s="2" t="s">
        <v>194</v>
      </c>
      <c r="D244" s="2" t="s">
        <v>9298</v>
      </c>
      <c r="E244" s="2">
        <v>0.0</v>
      </c>
      <c r="F244" s="2">
        <f>IFERROR(__xludf.DUMMYFUNCTION("""COMPUTED_VALUE"""),0.0)</f>
        <v>0</v>
      </c>
      <c r="G244" s="4" t="s">
        <v>3237</v>
      </c>
      <c r="H244" s="2" t="s">
        <v>3176</v>
      </c>
    </row>
    <row r="245">
      <c r="A245" s="54">
        <v>46185.0</v>
      </c>
      <c r="B245" s="4" t="s">
        <v>196</v>
      </c>
      <c r="C245" s="2" t="s">
        <v>194</v>
      </c>
      <c r="D245" s="2" t="s">
        <v>9298</v>
      </c>
      <c r="E245" s="2">
        <v>0.0</v>
      </c>
      <c r="F245" s="2">
        <f>IFERROR(__xludf.DUMMYFUNCTION("""COMPUTED_VALUE"""),0.0)</f>
        <v>0</v>
      </c>
      <c r="G245" s="4" t="s">
        <v>3237</v>
      </c>
      <c r="H245" s="2" t="s">
        <v>3176</v>
      </c>
    </row>
    <row r="246">
      <c r="A246" s="54">
        <v>46186.0</v>
      </c>
      <c r="B246" s="4" t="s">
        <v>288</v>
      </c>
      <c r="C246" s="2" t="s">
        <v>194</v>
      </c>
      <c r="D246" s="2" t="s">
        <v>9298</v>
      </c>
      <c r="E246" s="2">
        <v>0.0</v>
      </c>
      <c r="F246" s="2">
        <f>IFERROR(__xludf.DUMMYFUNCTION("""COMPUTED_VALUE"""),0.0)</f>
        <v>0</v>
      </c>
      <c r="G246" s="4" t="s">
        <v>3237</v>
      </c>
      <c r="H246" s="2" t="s">
        <v>3176</v>
      </c>
    </row>
    <row r="247">
      <c r="A247" s="54">
        <v>46187.0</v>
      </c>
      <c r="B247" s="4" t="s">
        <v>256</v>
      </c>
      <c r="C247" s="2" t="s">
        <v>194</v>
      </c>
      <c r="D247" s="2" t="s">
        <v>9298</v>
      </c>
      <c r="E247" s="2">
        <v>0.0</v>
      </c>
      <c r="F247" s="2">
        <f>IFERROR(__xludf.DUMMYFUNCTION("""COMPUTED_VALUE"""),0.0)</f>
        <v>0</v>
      </c>
      <c r="G247" s="4" t="s">
        <v>3237</v>
      </c>
      <c r="H247" s="2" t="s">
        <v>3176</v>
      </c>
    </row>
    <row r="248">
      <c r="A248" s="54">
        <v>46188.0</v>
      </c>
      <c r="B248" s="4" t="s">
        <v>180</v>
      </c>
      <c r="C248" s="2" t="s">
        <v>194</v>
      </c>
      <c r="D248" s="2" t="s">
        <v>9298</v>
      </c>
      <c r="E248" s="2">
        <v>1.0</v>
      </c>
      <c r="F248" s="2">
        <f>IFERROR(__xludf.DUMMYFUNCTION("""COMPUTED_VALUE"""),1.0)</f>
        <v>1</v>
      </c>
      <c r="G248" s="4" t="s">
        <v>3237</v>
      </c>
      <c r="H248" s="2" t="s">
        <v>3176</v>
      </c>
    </row>
    <row r="249">
      <c r="A249" s="54">
        <v>46189.0</v>
      </c>
      <c r="B249" s="4" t="s">
        <v>208</v>
      </c>
      <c r="C249" s="2" t="s">
        <v>194</v>
      </c>
      <c r="D249" s="2" t="s">
        <v>9298</v>
      </c>
      <c r="E249" s="2">
        <v>0.0</v>
      </c>
      <c r="F249" s="2">
        <f>IFERROR(__xludf.DUMMYFUNCTION("""COMPUTED_VALUE"""),0.0)</f>
        <v>0</v>
      </c>
      <c r="G249" s="4" t="s">
        <v>3237</v>
      </c>
      <c r="H249" s="2" t="s">
        <v>3176</v>
      </c>
    </row>
    <row r="250">
      <c r="A250" s="54">
        <v>46190.0</v>
      </c>
      <c r="B250" s="4" t="s">
        <v>303</v>
      </c>
      <c r="C250" s="2" t="s">
        <v>194</v>
      </c>
      <c r="D250" s="2" t="s">
        <v>9298</v>
      </c>
      <c r="E250" s="2">
        <v>1.0</v>
      </c>
      <c r="F250" s="2">
        <f>IFERROR(__xludf.DUMMYFUNCTION("""COMPUTED_VALUE"""),1.0)</f>
        <v>1</v>
      </c>
      <c r="G250" s="4" t="s">
        <v>3237</v>
      </c>
      <c r="H250" s="2" t="s">
        <v>3176</v>
      </c>
    </row>
    <row r="251">
      <c r="A251" s="54">
        <v>46191.0</v>
      </c>
      <c r="B251" s="4" t="s">
        <v>148</v>
      </c>
      <c r="C251" s="2" t="s">
        <v>194</v>
      </c>
      <c r="D251" s="2" t="s">
        <v>9298</v>
      </c>
      <c r="E251" s="2">
        <v>0.0</v>
      </c>
      <c r="F251" s="2">
        <f>IFERROR(__xludf.DUMMYFUNCTION("""COMPUTED_VALUE"""),0.0)</f>
        <v>0</v>
      </c>
      <c r="G251" s="4" t="s">
        <v>3237</v>
      </c>
      <c r="H251" s="2" t="s">
        <v>3176</v>
      </c>
    </row>
    <row r="252">
      <c r="A252" s="54">
        <v>46192.0</v>
      </c>
      <c r="B252" s="4" t="s">
        <v>196</v>
      </c>
      <c r="C252" s="2" t="s">
        <v>194</v>
      </c>
      <c r="D252" s="2" t="s">
        <v>9298</v>
      </c>
      <c r="E252" s="2">
        <v>0.0</v>
      </c>
      <c r="F252" s="2">
        <f>IFERROR(__xludf.DUMMYFUNCTION("""COMPUTED_VALUE"""),0.0)</f>
        <v>0</v>
      </c>
      <c r="G252" s="4" t="s">
        <v>3237</v>
      </c>
      <c r="H252" s="2" t="s">
        <v>3176</v>
      </c>
    </row>
    <row r="253">
      <c r="A253" s="54">
        <v>46193.0</v>
      </c>
      <c r="B253" s="4" t="s">
        <v>288</v>
      </c>
      <c r="C253" s="2" t="s">
        <v>194</v>
      </c>
      <c r="D253" s="2" t="s">
        <v>9298</v>
      </c>
      <c r="E253" s="2">
        <v>0.0</v>
      </c>
      <c r="F253" s="2">
        <f>IFERROR(__xludf.DUMMYFUNCTION("""COMPUTED_VALUE"""),0.0)</f>
        <v>0</v>
      </c>
      <c r="G253" s="4" t="s">
        <v>3237</v>
      </c>
      <c r="H253" s="2" t="s">
        <v>3176</v>
      </c>
    </row>
    <row r="254">
      <c r="A254" s="54">
        <v>46194.0</v>
      </c>
      <c r="B254" s="4" t="s">
        <v>256</v>
      </c>
      <c r="C254" s="2" t="s">
        <v>194</v>
      </c>
      <c r="D254" s="2" t="s">
        <v>9298</v>
      </c>
      <c r="E254" s="2">
        <v>0.0</v>
      </c>
      <c r="F254" s="2">
        <f>IFERROR(__xludf.DUMMYFUNCTION("""COMPUTED_VALUE"""),0.0)</f>
        <v>0</v>
      </c>
      <c r="G254" s="4" t="s">
        <v>3237</v>
      </c>
      <c r="H254" s="2" t="s">
        <v>3176</v>
      </c>
    </row>
    <row r="255">
      <c r="A255" s="54">
        <v>46195.0</v>
      </c>
      <c r="B255" s="4" t="s">
        <v>180</v>
      </c>
      <c r="C255" s="2" t="s">
        <v>194</v>
      </c>
      <c r="D255" s="2" t="s">
        <v>9298</v>
      </c>
      <c r="E255" s="2">
        <v>0.0</v>
      </c>
      <c r="F255" s="2">
        <f>IFERROR(__xludf.DUMMYFUNCTION("""COMPUTED_VALUE"""),0.0)</f>
        <v>0</v>
      </c>
      <c r="G255" s="4" t="s">
        <v>3237</v>
      </c>
      <c r="H255" s="2" t="s">
        <v>3176</v>
      </c>
    </row>
    <row r="256">
      <c r="A256" s="54">
        <v>46196.0</v>
      </c>
      <c r="B256" s="4" t="s">
        <v>208</v>
      </c>
      <c r="C256" s="2" t="s">
        <v>194</v>
      </c>
      <c r="D256" s="2" t="s">
        <v>9298</v>
      </c>
      <c r="E256" s="2">
        <v>1.0</v>
      </c>
      <c r="F256" s="2">
        <f>IFERROR(__xludf.DUMMYFUNCTION("""COMPUTED_VALUE"""),1.0)</f>
        <v>1</v>
      </c>
      <c r="G256" s="4" t="s">
        <v>3237</v>
      </c>
      <c r="H256" s="2" t="s">
        <v>3176</v>
      </c>
    </row>
    <row r="257">
      <c r="A257" s="54">
        <v>46197.0</v>
      </c>
      <c r="B257" s="4" t="s">
        <v>303</v>
      </c>
      <c r="C257" s="2" t="s">
        <v>194</v>
      </c>
      <c r="D257" s="2" t="s">
        <v>9298</v>
      </c>
      <c r="E257" s="2">
        <v>0.0</v>
      </c>
      <c r="F257" s="2">
        <f>IFERROR(__xludf.DUMMYFUNCTION("""COMPUTED_VALUE"""),0.0)</f>
        <v>0</v>
      </c>
      <c r="G257" s="4" t="s">
        <v>3237</v>
      </c>
      <c r="H257" s="2" t="s">
        <v>3176</v>
      </c>
    </row>
    <row r="258">
      <c r="A258" s="54">
        <v>46198.0</v>
      </c>
      <c r="B258" s="4" t="s">
        <v>148</v>
      </c>
      <c r="C258" s="2" t="s">
        <v>194</v>
      </c>
      <c r="D258" s="2" t="s">
        <v>9298</v>
      </c>
      <c r="E258" s="2">
        <v>1.0</v>
      </c>
      <c r="F258" s="2">
        <f>IFERROR(__xludf.DUMMYFUNCTION("""COMPUTED_VALUE"""),1.0)</f>
        <v>1</v>
      </c>
      <c r="G258" s="4" t="s">
        <v>3237</v>
      </c>
      <c r="H258" s="2" t="s">
        <v>3176</v>
      </c>
    </row>
    <row r="259">
      <c r="A259" s="54">
        <v>46199.0</v>
      </c>
      <c r="B259" s="4" t="s">
        <v>196</v>
      </c>
      <c r="C259" s="2" t="s">
        <v>194</v>
      </c>
      <c r="D259" s="2" t="s">
        <v>9298</v>
      </c>
      <c r="E259" s="2">
        <v>0.0</v>
      </c>
      <c r="F259" s="2">
        <f>IFERROR(__xludf.DUMMYFUNCTION("""COMPUTED_VALUE"""),0.0)</f>
        <v>0</v>
      </c>
      <c r="G259" s="4" t="s">
        <v>3237</v>
      </c>
      <c r="H259" s="2" t="s">
        <v>3176</v>
      </c>
    </row>
    <row r="260">
      <c r="A260" s="54">
        <v>46200.0</v>
      </c>
      <c r="B260" s="4" t="s">
        <v>288</v>
      </c>
      <c r="C260" s="2" t="s">
        <v>194</v>
      </c>
      <c r="D260" s="2" t="s">
        <v>9298</v>
      </c>
      <c r="E260" s="2">
        <v>0.0</v>
      </c>
      <c r="F260" s="2">
        <f>IFERROR(__xludf.DUMMYFUNCTION("""COMPUTED_VALUE"""),0.0)</f>
        <v>0</v>
      </c>
      <c r="G260" s="4" t="s">
        <v>3237</v>
      </c>
      <c r="H260" s="2" t="s">
        <v>3176</v>
      </c>
    </row>
    <row r="261">
      <c r="A261" s="54">
        <v>46201.0</v>
      </c>
      <c r="B261" s="4" t="s">
        <v>256</v>
      </c>
      <c r="C261" s="2" t="s">
        <v>194</v>
      </c>
      <c r="D261" s="2" t="s">
        <v>9298</v>
      </c>
      <c r="E261" s="2">
        <v>1.0</v>
      </c>
      <c r="F261" s="2">
        <f>IFERROR(__xludf.DUMMYFUNCTION("""COMPUTED_VALUE"""),1.0)</f>
        <v>1</v>
      </c>
      <c r="G261" s="4" t="s">
        <v>3237</v>
      </c>
      <c r="H261" s="2" t="s">
        <v>3176</v>
      </c>
    </row>
    <row r="262">
      <c r="A262" s="54">
        <v>46202.0</v>
      </c>
      <c r="B262" s="4" t="s">
        <v>180</v>
      </c>
      <c r="C262" s="2" t="s">
        <v>194</v>
      </c>
      <c r="D262" s="2" t="s">
        <v>9298</v>
      </c>
      <c r="E262" s="2">
        <v>0.0</v>
      </c>
      <c r="F262" s="2">
        <f>IFERROR(__xludf.DUMMYFUNCTION("""COMPUTED_VALUE"""),0.0)</f>
        <v>0</v>
      </c>
      <c r="G262" s="4" t="s">
        <v>3237</v>
      </c>
      <c r="H262" s="2" t="s">
        <v>3176</v>
      </c>
    </row>
    <row r="263">
      <c r="A263" s="54">
        <v>46203.0</v>
      </c>
      <c r="B263" s="4" t="s">
        <v>208</v>
      </c>
      <c r="C263" s="2" t="s">
        <v>194</v>
      </c>
      <c r="D263" s="2" t="s">
        <v>9298</v>
      </c>
      <c r="E263" s="2">
        <v>0.0</v>
      </c>
      <c r="F263" s="2">
        <f>IFERROR(__xludf.DUMMYFUNCTION("""COMPUTED_VALUE"""),0.0)</f>
        <v>0</v>
      </c>
      <c r="G263" s="4" t="s">
        <v>3237</v>
      </c>
      <c r="H263" s="2" t="s">
        <v>3176</v>
      </c>
    </row>
    <row r="264">
      <c r="A264" s="54">
        <v>46204.0</v>
      </c>
      <c r="B264" s="4" t="s">
        <v>303</v>
      </c>
      <c r="C264" s="2" t="s">
        <v>194</v>
      </c>
      <c r="D264" s="2" t="s">
        <v>9298</v>
      </c>
      <c r="E264" s="2">
        <v>0.0</v>
      </c>
      <c r="F264" s="2">
        <f>IFERROR(__xludf.DUMMYFUNCTION("""COMPUTED_VALUE"""),0.0)</f>
        <v>0</v>
      </c>
      <c r="G264" s="4" t="s">
        <v>3237</v>
      </c>
      <c r="H264" s="2" t="s">
        <v>3176</v>
      </c>
    </row>
    <row r="265">
      <c r="A265" s="54">
        <v>46205.0</v>
      </c>
      <c r="B265" s="4" t="s">
        <v>148</v>
      </c>
      <c r="C265" s="2" t="s">
        <v>194</v>
      </c>
      <c r="D265" s="2" t="s">
        <v>9298</v>
      </c>
      <c r="E265" s="2">
        <v>0.0</v>
      </c>
      <c r="F265" s="2">
        <f>IFERROR(__xludf.DUMMYFUNCTION("""COMPUTED_VALUE"""),0.0)</f>
        <v>0</v>
      </c>
      <c r="G265" s="4" t="s">
        <v>3237</v>
      </c>
      <c r="H265" s="2" t="s">
        <v>3176</v>
      </c>
    </row>
    <row r="266">
      <c r="A266" s="54">
        <v>46206.0</v>
      </c>
      <c r="B266" s="4" t="s">
        <v>196</v>
      </c>
      <c r="C266" s="2" t="s">
        <v>194</v>
      </c>
      <c r="D266" s="2" t="s">
        <v>9298</v>
      </c>
      <c r="E266" s="2">
        <v>0.0</v>
      </c>
      <c r="F266" s="2">
        <f>IFERROR(__xludf.DUMMYFUNCTION("""COMPUTED_VALUE"""),0.0)</f>
        <v>0</v>
      </c>
      <c r="G266" s="4" t="s">
        <v>3237</v>
      </c>
      <c r="H266" s="2" t="s">
        <v>3176</v>
      </c>
    </row>
    <row r="267">
      <c r="A267" s="54">
        <v>46207.0</v>
      </c>
      <c r="B267" s="4" t="s">
        <v>288</v>
      </c>
      <c r="C267" s="2" t="s">
        <v>194</v>
      </c>
      <c r="D267" s="2" t="s">
        <v>9298</v>
      </c>
      <c r="E267" s="2">
        <v>0.0</v>
      </c>
      <c r="F267" s="2">
        <f>IFERROR(__xludf.DUMMYFUNCTION("""COMPUTED_VALUE"""),0.0)</f>
        <v>0</v>
      </c>
      <c r="G267" s="4" t="s">
        <v>3237</v>
      </c>
      <c r="H267" s="2" t="s">
        <v>3176</v>
      </c>
    </row>
    <row r="268">
      <c r="A268" s="54">
        <v>46208.0</v>
      </c>
      <c r="B268" s="4" t="s">
        <v>256</v>
      </c>
      <c r="C268" s="2" t="s">
        <v>194</v>
      </c>
      <c r="D268" s="2" t="s">
        <v>9298</v>
      </c>
      <c r="E268" s="2">
        <v>0.0</v>
      </c>
      <c r="F268" s="2">
        <f>IFERROR(__xludf.DUMMYFUNCTION("""COMPUTED_VALUE"""),0.0)</f>
        <v>0</v>
      </c>
      <c r="G268" s="4" t="s">
        <v>3237</v>
      </c>
      <c r="H268" s="2" t="s">
        <v>3176</v>
      </c>
    </row>
    <row r="269">
      <c r="A269" s="54">
        <v>46209.0</v>
      </c>
      <c r="B269" s="4" t="s">
        <v>180</v>
      </c>
      <c r="C269" s="2" t="s">
        <v>194</v>
      </c>
      <c r="D269" s="2" t="s">
        <v>9298</v>
      </c>
      <c r="E269" s="2">
        <v>1.0</v>
      </c>
      <c r="F269" s="2">
        <f>IFERROR(__xludf.DUMMYFUNCTION("""COMPUTED_VALUE"""),1.0)</f>
        <v>1</v>
      </c>
      <c r="G269" s="4" t="s">
        <v>3237</v>
      </c>
      <c r="H269" s="2" t="s">
        <v>3176</v>
      </c>
    </row>
    <row r="270">
      <c r="A270" s="54">
        <v>46210.0</v>
      </c>
      <c r="B270" s="4" t="s">
        <v>208</v>
      </c>
      <c r="C270" s="2" t="s">
        <v>194</v>
      </c>
      <c r="D270" s="2" t="s">
        <v>9298</v>
      </c>
      <c r="E270" s="2">
        <v>0.0</v>
      </c>
      <c r="F270" s="2">
        <f>IFERROR(__xludf.DUMMYFUNCTION("""COMPUTED_VALUE"""),0.0)</f>
        <v>0</v>
      </c>
      <c r="G270" s="4" t="s">
        <v>3237</v>
      </c>
      <c r="H270" s="2" t="s">
        <v>3176</v>
      </c>
    </row>
    <row r="271">
      <c r="A271" s="54">
        <v>46211.0</v>
      </c>
      <c r="B271" s="4" t="s">
        <v>303</v>
      </c>
      <c r="C271" s="2" t="s">
        <v>194</v>
      </c>
      <c r="D271" s="2" t="s">
        <v>9298</v>
      </c>
      <c r="E271" s="2">
        <v>1.0</v>
      </c>
      <c r="F271" s="2">
        <f>IFERROR(__xludf.DUMMYFUNCTION("""COMPUTED_VALUE"""),1.0)</f>
        <v>1</v>
      </c>
      <c r="G271" s="4" t="s">
        <v>3237</v>
      </c>
      <c r="H271" s="2" t="s">
        <v>3176</v>
      </c>
    </row>
    <row r="272">
      <c r="A272" s="54">
        <v>46212.0</v>
      </c>
      <c r="B272" s="4" t="s">
        <v>148</v>
      </c>
      <c r="C272" s="2" t="s">
        <v>194</v>
      </c>
      <c r="D272" s="2" t="s">
        <v>9298</v>
      </c>
      <c r="E272" s="2">
        <v>0.0</v>
      </c>
      <c r="F272" s="2">
        <f>IFERROR(__xludf.DUMMYFUNCTION("""COMPUTED_VALUE"""),0.0)</f>
        <v>0</v>
      </c>
      <c r="G272" s="4" t="s">
        <v>3237</v>
      </c>
      <c r="H272" s="2" t="s">
        <v>3176</v>
      </c>
    </row>
    <row r="273">
      <c r="A273" s="54">
        <v>46213.0</v>
      </c>
      <c r="B273" s="4" t="s">
        <v>196</v>
      </c>
      <c r="C273" s="2" t="s">
        <v>194</v>
      </c>
      <c r="D273" s="2" t="s">
        <v>9298</v>
      </c>
      <c r="E273" s="2">
        <v>0.0</v>
      </c>
      <c r="F273" s="2">
        <f>IFERROR(__xludf.DUMMYFUNCTION("""COMPUTED_VALUE"""),0.0)</f>
        <v>0</v>
      </c>
      <c r="G273" s="4" t="s">
        <v>3237</v>
      </c>
      <c r="H273" s="2" t="s">
        <v>3176</v>
      </c>
    </row>
    <row r="274">
      <c r="A274" s="54">
        <v>46214.0</v>
      </c>
      <c r="B274" s="4" t="s">
        <v>288</v>
      </c>
      <c r="C274" s="2" t="s">
        <v>194</v>
      </c>
      <c r="D274" s="2" t="s">
        <v>9298</v>
      </c>
      <c r="E274" s="2">
        <v>1.0</v>
      </c>
      <c r="F274" s="2">
        <f>IFERROR(__xludf.DUMMYFUNCTION("""COMPUTED_VALUE"""),1.0)</f>
        <v>1</v>
      </c>
      <c r="G274" s="4" t="s">
        <v>3237</v>
      </c>
      <c r="H274" s="2" t="s">
        <v>3176</v>
      </c>
    </row>
    <row r="275">
      <c r="A275" s="54">
        <v>46215.0</v>
      </c>
      <c r="B275" s="4" t="s">
        <v>256</v>
      </c>
      <c r="C275" s="2" t="s">
        <v>194</v>
      </c>
      <c r="D275" s="2" t="s">
        <v>9298</v>
      </c>
      <c r="E275" s="2">
        <v>0.0</v>
      </c>
      <c r="F275" s="2">
        <f>IFERROR(__xludf.DUMMYFUNCTION("""COMPUTED_VALUE"""),0.0)</f>
        <v>0</v>
      </c>
      <c r="G275" s="4" t="s">
        <v>3237</v>
      </c>
      <c r="H275" s="2" t="s">
        <v>3176</v>
      </c>
    </row>
    <row r="276">
      <c r="A276" s="54">
        <v>46216.0</v>
      </c>
      <c r="B276" s="4" t="s">
        <v>180</v>
      </c>
      <c r="C276" s="2" t="s">
        <v>194</v>
      </c>
      <c r="D276" s="2" t="s">
        <v>9298</v>
      </c>
      <c r="E276" s="2">
        <v>0.0</v>
      </c>
      <c r="F276" s="2">
        <f>IFERROR(__xludf.DUMMYFUNCTION("""COMPUTED_VALUE"""),0.0)</f>
        <v>0</v>
      </c>
      <c r="G276" s="4" t="s">
        <v>3237</v>
      </c>
      <c r="H276" s="2" t="s">
        <v>3176</v>
      </c>
    </row>
    <row r="277">
      <c r="A277" s="54">
        <v>46217.0</v>
      </c>
      <c r="B277" s="4" t="s">
        <v>208</v>
      </c>
      <c r="C277" s="2" t="s">
        <v>194</v>
      </c>
      <c r="D277" s="2" t="s">
        <v>9298</v>
      </c>
      <c r="E277" s="2">
        <v>1.0</v>
      </c>
      <c r="F277" s="2">
        <f>IFERROR(__xludf.DUMMYFUNCTION("""COMPUTED_VALUE"""),1.0)</f>
        <v>1</v>
      </c>
      <c r="G277" s="4" t="s">
        <v>3237</v>
      </c>
      <c r="H277" s="2" t="s">
        <v>3176</v>
      </c>
    </row>
    <row r="278">
      <c r="A278" s="54">
        <v>46218.0</v>
      </c>
      <c r="B278" s="4" t="s">
        <v>303</v>
      </c>
      <c r="C278" s="2" t="s">
        <v>194</v>
      </c>
      <c r="D278" s="2" t="s">
        <v>9298</v>
      </c>
      <c r="E278" s="2">
        <v>0.0</v>
      </c>
      <c r="F278" s="2">
        <f>IFERROR(__xludf.DUMMYFUNCTION("""COMPUTED_VALUE"""),0.0)</f>
        <v>0</v>
      </c>
      <c r="G278" s="4" t="s">
        <v>3237</v>
      </c>
      <c r="H278" s="2" t="s">
        <v>3176</v>
      </c>
    </row>
    <row r="279">
      <c r="A279" s="54">
        <v>46219.0</v>
      </c>
      <c r="B279" s="4" t="s">
        <v>148</v>
      </c>
      <c r="C279" s="2" t="s">
        <v>194</v>
      </c>
      <c r="D279" s="2" t="s">
        <v>9298</v>
      </c>
      <c r="E279" s="2">
        <v>1.0</v>
      </c>
      <c r="F279" s="2">
        <f>IFERROR(__xludf.DUMMYFUNCTION("""COMPUTED_VALUE"""),1.0)</f>
        <v>1</v>
      </c>
      <c r="G279" s="4" t="s">
        <v>3237</v>
      </c>
      <c r="H279" s="2" t="s">
        <v>3176</v>
      </c>
    </row>
    <row r="280">
      <c r="A280" s="54">
        <v>46220.0</v>
      </c>
      <c r="B280" s="4" t="s">
        <v>196</v>
      </c>
      <c r="C280" s="2" t="s">
        <v>194</v>
      </c>
      <c r="D280" s="2" t="s">
        <v>9298</v>
      </c>
      <c r="E280" s="2">
        <v>0.0</v>
      </c>
      <c r="F280" s="2">
        <f>IFERROR(__xludf.DUMMYFUNCTION("""COMPUTED_VALUE"""),0.0)</f>
        <v>0</v>
      </c>
      <c r="G280" s="4" t="s">
        <v>3237</v>
      </c>
      <c r="H280" s="2" t="s">
        <v>3176</v>
      </c>
    </row>
    <row r="281">
      <c r="A281" s="54">
        <v>46221.0</v>
      </c>
      <c r="B281" s="4" t="s">
        <v>288</v>
      </c>
      <c r="C281" s="2" t="s">
        <v>194</v>
      </c>
      <c r="D281" s="2" t="s">
        <v>9298</v>
      </c>
      <c r="E281" s="2">
        <v>0.0</v>
      </c>
      <c r="F281" s="2">
        <f>IFERROR(__xludf.DUMMYFUNCTION("""COMPUTED_VALUE"""),0.0)</f>
        <v>0</v>
      </c>
      <c r="G281" s="4" t="s">
        <v>3237</v>
      </c>
      <c r="H281" s="2" t="s">
        <v>3176</v>
      </c>
    </row>
    <row r="282">
      <c r="A282" s="54">
        <v>46222.0</v>
      </c>
      <c r="B282" s="4" t="s">
        <v>256</v>
      </c>
      <c r="C282" s="2" t="s">
        <v>194</v>
      </c>
      <c r="D282" s="2" t="s">
        <v>9298</v>
      </c>
      <c r="E282" s="2">
        <v>1.0</v>
      </c>
      <c r="F282" s="2">
        <f>IFERROR(__xludf.DUMMYFUNCTION("""COMPUTED_VALUE"""),1.0)</f>
        <v>1</v>
      </c>
      <c r="G282" s="4" t="s">
        <v>3237</v>
      </c>
      <c r="H282" s="2" t="s">
        <v>3176</v>
      </c>
    </row>
    <row r="283">
      <c r="A283" s="54">
        <v>46223.0</v>
      </c>
      <c r="B283" s="4" t="s">
        <v>180</v>
      </c>
      <c r="C283" s="2" t="s">
        <v>194</v>
      </c>
      <c r="D283" s="2" t="s">
        <v>9298</v>
      </c>
      <c r="E283" s="2">
        <v>0.0</v>
      </c>
      <c r="F283" s="2">
        <f>IFERROR(__xludf.DUMMYFUNCTION("""COMPUTED_VALUE"""),0.0)</f>
        <v>0</v>
      </c>
      <c r="G283" s="4" t="s">
        <v>3237</v>
      </c>
      <c r="H283" s="2" t="s">
        <v>3176</v>
      </c>
    </row>
    <row r="284">
      <c r="A284" s="54">
        <v>46224.0</v>
      </c>
      <c r="B284" s="4" t="s">
        <v>208</v>
      </c>
      <c r="C284" s="2" t="s">
        <v>194</v>
      </c>
      <c r="D284" s="2" t="s">
        <v>9298</v>
      </c>
      <c r="E284" s="2">
        <v>0.0</v>
      </c>
      <c r="F284" s="2">
        <f>IFERROR(__xludf.DUMMYFUNCTION("""COMPUTED_VALUE"""),0.0)</f>
        <v>0</v>
      </c>
      <c r="G284" s="4" t="s">
        <v>3237</v>
      </c>
      <c r="H284" s="2" t="s">
        <v>3176</v>
      </c>
    </row>
    <row r="285">
      <c r="A285" s="54">
        <v>46225.0</v>
      </c>
      <c r="B285" s="4" t="s">
        <v>303</v>
      </c>
      <c r="C285" s="2" t="s">
        <v>194</v>
      </c>
      <c r="D285" s="2" t="s">
        <v>9298</v>
      </c>
      <c r="E285" s="2">
        <v>0.0</v>
      </c>
      <c r="F285" s="2">
        <f>IFERROR(__xludf.DUMMYFUNCTION("""COMPUTED_VALUE"""),0.0)</f>
        <v>0</v>
      </c>
      <c r="G285" s="4" t="s">
        <v>3237</v>
      </c>
      <c r="H285" s="2" t="s">
        <v>3176</v>
      </c>
    </row>
    <row r="286">
      <c r="A286" s="54">
        <v>46226.0</v>
      </c>
      <c r="B286" s="4" t="s">
        <v>148</v>
      </c>
      <c r="C286" s="2" t="s">
        <v>194</v>
      </c>
      <c r="D286" s="2" t="s">
        <v>9298</v>
      </c>
      <c r="E286" s="2">
        <v>0.0</v>
      </c>
      <c r="F286" s="2">
        <f>IFERROR(__xludf.DUMMYFUNCTION("""COMPUTED_VALUE"""),0.0)</f>
        <v>0</v>
      </c>
      <c r="G286" s="4" t="s">
        <v>3237</v>
      </c>
      <c r="H286" s="2" t="s">
        <v>3176</v>
      </c>
    </row>
    <row r="287">
      <c r="A287" s="54">
        <v>46227.0</v>
      </c>
      <c r="B287" s="4" t="s">
        <v>196</v>
      </c>
      <c r="C287" s="2" t="s">
        <v>194</v>
      </c>
      <c r="D287" s="2" t="s">
        <v>9298</v>
      </c>
      <c r="E287" s="2">
        <v>1.0</v>
      </c>
      <c r="F287" s="2">
        <f>IFERROR(__xludf.DUMMYFUNCTION("""COMPUTED_VALUE"""),1.0)</f>
        <v>1</v>
      </c>
      <c r="G287" s="4" t="s">
        <v>3237</v>
      </c>
      <c r="H287" s="2" t="s">
        <v>3176</v>
      </c>
    </row>
    <row r="288">
      <c r="A288" s="54">
        <v>46228.0</v>
      </c>
      <c r="B288" s="4" t="s">
        <v>288</v>
      </c>
      <c r="C288" s="2" t="s">
        <v>194</v>
      </c>
      <c r="D288" s="2" t="s">
        <v>9298</v>
      </c>
      <c r="E288" s="2">
        <v>0.0</v>
      </c>
      <c r="F288" s="2">
        <f>IFERROR(__xludf.DUMMYFUNCTION("""COMPUTED_VALUE"""),0.0)</f>
        <v>0</v>
      </c>
      <c r="G288" s="4" t="s">
        <v>3237</v>
      </c>
      <c r="H288" s="2" t="s">
        <v>3176</v>
      </c>
    </row>
    <row r="289">
      <c r="A289" s="54">
        <v>46229.0</v>
      </c>
      <c r="B289" s="4" t="s">
        <v>256</v>
      </c>
      <c r="C289" s="2" t="s">
        <v>194</v>
      </c>
      <c r="D289" s="2" t="s">
        <v>9298</v>
      </c>
      <c r="E289" s="2">
        <v>0.0</v>
      </c>
      <c r="F289" s="2">
        <f>IFERROR(__xludf.DUMMYFUNCTION("""COMPUTED_VALUE"""),0.0)</f>
        <v>0</v>
      </c>
      <c r="G289" s="4" t="s">
        <v>3237</v>
      </c>
      <c r="H289" s="2" t="s">
        <v>3176</v>
      </c>
    </row>
    <row r="290">
      <c r="A290" s="54">
        <v>46230.0</v>
      </c>
      <c r="B290" s="4" t="s">
        <v>180</v>
      </c>
      <c r="C290" s="2" t="s">
        <v>194</v>
      </c>
      <c r="D290" s="2" t="s">
        <v>9298</v>
      </c>
      <c r="E290" s="2">
        <v>0.0</v>
      </c>
      <c r="F290" s="2">
        <f>IFERROR(__xludf.DUMMYFUNCTION("""COMPUTED_VALUE"""),0.0)</f>
        <v>0</v>
      </c>
      <c r="G290" s="4" t="s">
        <v>3237</v>
      </c>
      <c r="H290" s="2" t="s">
        <v>3176</v>
      </c>
    </row>
    <row r="291">
      <c r="A291" s="54">
        <v>46231.0</v>
      </c>
      <c r="B291" s="4" t="s">
        <v>208</v>
      </c>
      <c r="C291" s="2" t="s">
        <v>194</v>
      </c>
      <c r="D291" s="2" t="s">
        <v>9298</v>
      </c>
      <c r="E291" s="2">
        <v>0.0</v>
      </c>
      <c r="F291" s="2">
        <f>IFERROR(__xludf.DUMMYFUNCTION("""COMPUTED_VALUE"""),0.0)</f>
        <v>0</v>
      </c>
      <c r="G291" s="4" t="s">
        <v>3237</v>
      </c>
      <c r="H291" s="2" t="s">
        <v>3176</v>
      </c>
    </row>
    <row r="292">
      <c r="A292" s="54">
        <v>46232.0</v>
      </c>
      <c r="B292" s="4" t="s">
        <v>303</v>
      </c>
      <c r="C292" s="2" t="s">
        <v>194</v>
      </c>
      <c r="D292" s="2" t="s">
        <v>9298</v>
      </c>
      <c r="E292" s="2">
        <v>0.0</v>
      </c>
      <c r="F292" s="2">
        <f>IFERROR(__xludf.DUMMYFUNCTION("""COMPUTED_VALUE"""),0.0)</f>
        <v>0</v>
      </c>
      <c r="G292" s="4" t="s">
        <v>3237</v>
      </c>
      <c r="H292" s="2" t="s">
        <v>3176</v>
      </c>
    </row>
    <row r="293">
      <c r="A293" s="54">
        <v>46233.0</v>
      </c>
      <c r="B293" s="4" t="s">
        <v>148</v>
      </c>
      <c r="C293" s="2" t="s">
        <v>194</v>
      </c>
      <c r="D293" s="2" t="s">
        <v>9298</v>
      </c>
      <c r="E293" s="2">
        <v>1.0</v>
      </c>
      <c r="F293" s="2">
        <f>IFERROR(__xludf.DUMMYFUNCTION("""COMPUTED_VALUE"""),1.0)</f>
        <v>1</v>
      </c>
      <c r="G293" s="4" t="s">
        <v>3237</v>
      </c>
      <c r="H293" s="2" t="s">
        <v>3176</v>
      </c>
    </row>
    <row r="294">
      <c r="A294" s="54">
        <v>46234.0</v>
      </c>
      <c r="B294" s="4" t="s">
        <v>196</v>
      </c>
      <c r="C294" s="2" t="s">
        <v>194</v>
      </c>
      <c r="D294" s="2" t="s">
        <v>9298</v>
      </c>
      <c r="E294" s="2">
        <v>0.0</v>
      </c>
      <c r="F294" s="2">
        <f>IFERROR(__xludf.DUMMYFUNCTION("""COMPUTED_VALUE"""),0.0)</f>
        <v>0</v>
      </c>
      <c r="G294" s="4" t="s">
        <v>3237</v>
      </c>
      <c r="H294" s="2" t="s">
        <v>3176</v>
      </c>
    </row>
    <row r="295">
      <c r="A295" s="54">
        <v>46235.0</v>
      </c>
      <c r="B295" s="4" t="s">
        <v>288</v>
      </c>
      <c r="C295" s="2" t="s">
        <v>194</v>
      </c>
      <c r="D295" s="2" t="s">
        <v>9298</v>
      </c>
      <c r="E295" s="2">
        <v>1.0</v>
      </c>
      <c r="F295" s="2">
        <f>IFERROR(__xludf.DUMMYFUNCTION("""COMPUTED_VALUE"""),1.0)</f>
        <v>1</v>
      </c>
      <c r="G295" s="4" t="s">
        <v>3237</v>
      </c>
      <c r="H295" s="2" t="s">
        <v>3176</v>
      </c>
    </row>
    <row r="296">
      <c r="A296" s="54">
        <v>46236.0</v>
      </c>
      <c r="B296" s="4" t="s">
        <v>256</v>
      </c>
      <c r="C296" s="2" t="s">
        <v>194</v>
      </c>
      <c r="D296" s="2" t="s">
        <v>9298</v>
      </c>
      <c r="E296" s="2">
        <v>0.0</v>
      </c>
      <c r="F296" s="2">
        <f>IFERROR(__xludf.DUMMYFUNCTION("""COMPUTED_VALUE"""),0.0)</f>
        <v>0</v>
      </c>
      <c r="G296" s="4" t="s">
        <v>3237</v>
      </c>
      <c r="H296" s="2" t="s">
        <v>3176</v>
      </c>
    </row>
    <row r="297">
      <c r="A297" s="54">
        <v>46237.0</v>
      </c>
      <c r="B297" s="4" t="s">
        <v>180</v>
      </c>
      <c r="C297" s="2" t="s">
        <v>194</v>
      </c>
      <c r="D297" s="2" t="s">
        <v>9298</v>
      </c>
      <c r="E297" s="2">
        <v>0.0</v>
      </c>
      <c r="F297" s="2">
        <f>IFERROR(__xludf.DUMMYFUNCTION("""COMPUTED_VALUE"""),0.0)</f>
        <v>0</v>
      </c>
      <c r="G297" s="4" t="s">
        <v>3237</v>
      </c>
      <c r="H297" s="2" t="s">
        <v>3176</v>
      </c>
    </row>
    <row r="298">
      <c r="A298" s="54">
        <v>46238.0</v>
      </c>
      <c r="B298" s="4" t="s">
        <v>208</v>
      </c>
      <c r="C298" s="2" t="s">
        <v>194</v>
      </c>
      <c r="D298" s="2" t="s">
        <v>9298</v>
      </c>
      <c r="E298" s="2">
        <v>0.0</v>
      </c>
      <c r="F298" s="2">
        <f>IFERROR(__xludf.DUMMYFUNCTION("""COMPUTED_VALUE"""),0.0)</f>
        <v>0</v>
      </c>
      <c r="G298" s="4" t="s">
        <v>3237</v>
      </c>
      <c r="H298" s="2" t="s">
        <v>3176</v>
      </c>
    </row>
    <row r="299">
      <c r="A299" s="54">
        <v>46239.0</v>
      </c>
      <c r="B299" s="4" t="s">
        <v>303</v>
      </c>
      <c r="C299" s="2" t="s">
        <v>194</v>
      </c>
      <c r="D299" s="2" t="s">
        <v>9298</v>
      </c>
      <c r="E299" s="2">
        <v>1.0</v>
      </c>
      <c r="F299" s="2">
        <f>IFERROR(__xludf.DUMMYFUNCTION("""COMPUTED_VALUE"""),1.0)</f>
        <v>1</v>
      </c>
      <c r="G299" s="4" t="s">
        <v>3237</v>
      </c>
      <c r="H299" s="2" t="s">
        <v>3176</v>
      </c>
    </row>
    <row r="300">
      <c r="A300" s="54">
        <v>46240.0</v>
      </c>
      <c r="B300" s="4" t="s">
        <v>148</v>
      </c>
      <c r="C300" s="2" t="s">
        <v>194</v>
      </c>
      <c r="D300" s="2" t="s">
        <v>9298</v>
      </c>
      <c r="E300" s="2">
        <v>0.0</v>
      </c>
      <c r="F300" s="2">
        <f>IFERROR(__xludf.DUMMYFUNCTION("""COMPUTED_VALUE"""),0.0)</f>
        <v>0</v>
      </c>
      <c r="G300" s="4" t="s">
        <v>3237</v>
      </c>
      <c r="H300" s="2" t="s">
        <v>3176</v>
      </c>
    </row>
    <row r="301">
      <c r="A301" s="54">
        <v>46241.0</v>
      </c>
      <c r="B301" s="4" t="s">
        <v>196</v>
      </c>
      <c r="C301" s="2" t="s">
        <v>194</v>
      </c>
      <c r="D301" s="2" t="s">
        <v>9298</v>
      </c>
      <c r="E301" s="2">
        <v>0.0</v>
      </c>
      <c r="F301" s="2">
        <f>IFERROR(__xludf.DUMMYFUNCTION("""COMPUTED_VALUE"""),0.0)</f>
        <v>0</v>
      </c>
      <c r="G301" s="4" t="s">
        <v>3237</v>
      </c>
      <c r="H301" s="2" t="s">
        <v>3176</v>
      </c>
    </row>
    <row r="302">
      <c r="A302" s="54">
        <v>46242.0</v>
      </c>
      <c r="B302" s="4" t="s">
        <v>288</v>
      </c>
      <c r="C302" s="2" t="s">
        <v>194</v>
      </c>
      <c r="D302" s="2" t="s">
        <v>9298</v>
      </c>
      <c r="E302" s="2">
        <v>1.0</v>
      </c>
      <c r="F302" s="2">
        <f>IFERROR(__xludf.DUMMYFUNCTION("""COMPUTED_VALUE"""),1.0)</f>
        <v>1</v>
      </c>
      <c r="G302" s="4" t="s">
        <v>3237</v>
      </c>
      <c r="H302" s="2" t="s">
        <v>3176</v>
      </c>
    </row>
    <row r="303">
      <c r="A303" s="54">
        <v>46243.0</v>
      </c>
      <c r="B303" s="4" t="s">
        <v>256</v>
      </c>
      <c r="C303" s="2" t="s">
        <v>194</v>
      </c>
      <c r="D303" s="2" t="s">
        <v>9298</v>
      </c>
      <c r="E303" s="2">
        <v>0.0</v>
      </c>
      <c r="F303" s="2">
        <f>IFERROR(__xludf.DUMMYFUNCTION("""COMPUTED_VALUE"""),0.0)</f>
        <v>0</v>
      </c>
      <c r="G303" s="4" t="s">
        <v>3237</v>
      </c>
      <c r="H303" s="2" t="s">
        <v>3176</v>
      </c>
    </row>
    <row r="304">
      <c r="A304" s="54">
        <v>46244.0</v>
      </c>
      <c r="B304" s="4" t="s">
        <v>180</v>
      </c>
      <c r="C304" s="2" t="s">
        <v>194</v>
      </c>
      <c r="D304" s="2" t="s">
        <v>9298</v>
      </c>
      <c r="E304" s="2">
        <v>0.0</v>
      </c>
      <c r="F304" s="2">
        <f>IFERROR(__xludf.DUMMYFUNCTION("""COMPUTED_VALUE"""),0.0)</f>
        <v>0</v>
      </c>
      <c r="G304" s="4" t="s">
        <v>3237</v>
      </c>
      <c r="H304" s="2" t="s">
        <v>3176</v>
      </c>
    </row>
    <row r="305">
      <c r="A305" s="54">
        <v>46245.0</v>
      </c>
      <c r="B305" s="4" t="s">
        <v>208</v>
      </c>
      <c r="C305" s="2" t="s">
        <v>194</v>
      </c>
      <c r="D305" s="2" t="s">
        <v>9298</v>
      </c>
      <c r="E305" s="2">
        <v>1.0</v>
      </c>
      <c r="F305" s="2">
        <f>IFERROR(__xludf.DUMMYFUNCTION("""COMPUTED_VALUE"""),1.0)</f>
        <v>1</v>
      </c>
      <c r="G305" s="4" t="s">
        <v>3237</v>
      </c>
      <c r="H305" s="2" t="s">
        <v>3176</v>
      </c>
    </row>
    <row r="306">
      <c r="A306" s="54">
        <v>46246.0</v>
      </c>
      <c r="B306" s="4" t="s">
        <v>303</v>
      </c>
      <c r="C306" s="2" t="s">
        <v>194</v>
      </c>
      <c r="D306" s="2" t="s">
        <v>9298</v>
      </c>
      <c r="E306" s="2">
        <v>0.0</v>
      </c>
      <c r="F306" s="2">
        <f>IFERROR(__xludf.DUMMYFUNCTION("""COMPUTED_VALUE"""),0.0)</f>
        <v>0</v>
      </c>
      <c r="G306" s="4" t="s">
        <v>3237</v>
      </c>
      <c r="H306" s="2" t="s">
        <v>3176</v>
      </c>
    </row>
    <row r="307">
      <c r="A307" s="54">
        <v>46247.0</v>
      </c>
      <c r="B307" s="4" t="s">
        <v>148</v>
      </c>
      <c r="C307" s="2" t="s">
        <v>194</v>
      </c>
      <c r="D307" s="2" t="s">
        <v>9298</v>
      </c>
      <c r="E307" s="2">
        <v>0.0</v>
      </c>
      <c r="F307" s="2">
        <f>IFERROR(__xludf.DUMMYFUNCTION("""COMPUTED_VALUE"""),0.0)</f>
        <v>0</v>
      </c>
      <c r="G307" s="4" t="s">
        <v>3237</v>
      </c>
      <c r="H307" s="2" t="s">
        <v>3176</v>
      </c>
    </row>
    <row r="308">
      <c r="A308" s="54">
        <v>46248.0</v>
      </c>
      <c r="B308" s="4" t="s">
        <v>196</v>
      </c>
      <c r="C308" s="2" t="s">
        <v>194</v>
      </c>
      <c r="D308" s="2" t="s">
        <v>9298</v>
      </c>
      <c r="E308" s="2">
        <v>0.0</v>
      </c>
      <c r="F308" s="2">
        <f>IFERROR(__xludf.DUMMYFUNCTION("""COMPUTED_VALUE"""),0.0)</f>
        <v>0</v>
      </c>
      <c r="G308" s="4" t="s">
        <v>3237</v>
      </c>
      <c r="H308" s="2" t="s">
        <v>3176</v>
      </c>
    </row>
    <row r="309">
      <c r="A309" s="54">
        <v>46249.0</v>
      </c>
      <c r="B309" s="4" t="s">
        <v>288</v>
      </c>
      <c r="C309" s="2" t="s">
        <v>194</v>
      </c>
      <c r="D309" s="2" t="s">
        <v>9298</v>
      </c>
      <c r="E309" s="2">
        <v>0.0</v>
      </c>
      <c r="F309" s="2">
        <f>IFERROR(__xludf.DUMMYFUNCTION("""COMPUTED_VALUE"""),0.0)</f>
        <v>0</v>
      </c>
      <c r="G309" s="4" t="s">
        <v>3237</v>
      </c>
      <c r="H309" s="2" t="s">
        <v>3176</v>
      </c>
    </row>
    <row r="310">
      <c r="A310" s="54">
        <v>46250.0</v>
      </c>
      <c r="B310" s="4" t="s">
        <v>256</v>
      </c>
      <c r="C310" s="2" t="s">
        <v>194</v>
      </c>
      <c r="D310" s="2" t="s">
        <v>9298</v>
      </c>
      <c r="E310" s="2">
        <v>1.0</v>
      </c>
      <c r="F310" s="2">
        <f>IFERROR(__xludf.DUMMYFUNCTION("""COMPUTED_VALUE"""),1.0)</f>
        <v>1</v>
      </c>
      <c r="G310" s="4" t="s">
        <v>3237</v>
      </c>
      <c r="H310" s="2" t="s">
        <v>3176</v>
      </c>
    </row>
    <row r="311">
      <c r="A311" s="54">
        <v>46251.0</v>
      </c>
      <c r="B311" s="4" t="s">
        <v>180</v>
      </c>
      <c r="C311" s="2" t="s">
        <v>194</v>
      </c>
      <c r="D311" s="2" t="s">
        <v>9298</v>
      </c>
      <c r="E311" s="2">
        <v>0.0</v>
      </c>
      <c r="F311" s="2">
        <f>IFERROR(__xludf.DUMMYFUNCTION("""COMPUTED_VALUE"""),0.0)</f>
        <v>0</v>
      </c>
      <c r="G311" s="4" t="s">
        <v>3237</v>
      </c>
      <c r="H311" s="2" t="s">
        <v>3176</v>
      </c>
    </row>
    <row r="312">
      <c r="A312" s="54">
        <v>46252.0</v>
      </c>
      <c r="B312" s="4" t="s">
        <v>208</v>
      </c>
      <c r="C312" s="2" t="s">
        <v>194</v>
      </c>
      <c r="D312" s="2" t="s">
        <v>9298</v>
      </c>
      <c r="E312" s="2">
        <v>0.0</v>
      </c>
      <c r="F312" s="2">
        <f>IFERROR(__xludf.DUMMYFUNCTION("""COMPUTED_VALUE"""),0.0)</f>
        <v>0</v>
      </c>
      <c r="G312" s="4" t="s">
        <v>3237</v>
      </c>
      <c r="H312" s="2" t="s">
        <v>3176</v>
      </c>
    </row>
    <row r="313">
      <c r="A313" s="54">
        <v>46253.0</v>
      </c>
      <c r="B313" s="4" t="s">
        <v>303</v>
      </c>
      <c r="C313" s="2" t="s">
        <v>194</v>
      </c>
      <c r="D313" s="2" t="s">
        <v>9298</v>
      </c>
      <c r="E313" s="2">
        <v>0.0</v>
      </c>
      <c r="F313" s="2">
        <f>IFERROR(__xludf.DUMMYFUNCTION("""COMPUTED_VALUE"""),0.0)</f>
        <v>0</v>
      </c>
      <c r="G313" s="4" t="s">
        <v>3237</v>
      </c>
      <c r="H313" s="2" t="s">
        <v>3176</v>
      </c>
    </row>
    <row r="314">
      <c r="A314" s="54">
        <v>46254.0</v>
      </c>
      <c r="B314" s="4" t="s">
        <v>148</v>
      </c>
      <c r="C314" s="2" t="s">
        <v>194</v>
      </c>
      <c r="D314" s="2" t="s">
        <v>9298</v>
      </c>
      <c r="E314" s="2">
        <v>1.0</v>
      </c>
      <c r="F314" s="2">
        <f>IFERROR(__xludf.DUMMYFUNCTION("""COMPUTED_VALUE"""),1.0)</f>
        <v>1</v>
      </c>
      <c r="G314" s="4" t="s">
        <v>3237</v>
      </c>
      <c r="H314" s="2" t="s">
        <v>3176</v>
      </c>
    </row>
    <row r="315">
      <c r="A315" s="54">
        <v>46255.0</v>
      </c>
      <c r="B315" s="4" t="s">
        <v>196</v>
      </c>
      <c r="C315" s="2" t="s">
        <v>194</v>
      </c>
      <c r="D315" s="2" t="s">
        <v>9298</v>
      </c>
      <c r="E315" s="2">
        <v>0.0</v>
      </c>
      <c r="F315" s="2">
        <f>IFERROR(__xludf.DUMMYFUNCTION("""COMPUTED_VALUE"""),0.0)</f>
        <v>0</v>
      </c>
      <c r="G315" s="4" t="s">
        <v>3237</v>
      </c>
      <c r="H315" s="2" t="s">
        <v>3176</v>
      </c>
    </row>
    <row r="316">
      <c r="A316" s="54">
        <v>46256.0</v>
      </c>
      <c r="B316" s="4" t="s">
        <v>288</v>
      </c>
      <c r="C316" s="2" t="s">
        <v>194</v>
      </c>
      <c r="D316" s="2" t="s">
        <v>9298</v>
      </c>
      <c r="E316" s="2">
        <v>1.0</v>
      </c>
      <c r="F316" s="2">
        <f>IFERROR(__xludf.DUMMYFUNCTION("""COMPUTED_VALUE"""),2.0)</f>
        <v>2</v>
      </c>
      <c r="G316" s="4" t="s">
        <v>3237</v>
      </c>
      <c r="H316" s="2" t="s">
        <v>3176</v>
      </c>
    </row>
    <row r="317">
      <c r="A317" s="54">
        <v>46257.0</v>
      </c>
      <c r="B317" s="4" t="s">
        <v>256</v>
      </c>
      <c r="C317" s="2" t="s">
        <v>194</v>
      </c>
      <c r="D317" s="2" t="s">
        <v>9298</v>
      </c>
      <c r="E317" s="2">
        <v>0.0</v>
      </c>
      <c r="F317" s="2">
        <f>IFERROR(__xludf.DUMMYFUNCTION("""COMPUTED_VALUE"""),0.0)</f>
        <v>0</v>
      </c>
      <c r="G317" s="4" t="s">
        <v>3237</v>
      </c>
      <c r="H317" s="2" t="s">
        <v>3176</v>
      </c>
    </row>
    <row r="318">
      <c r="A318" s="54">
        <v>46258.0</v>
      </c>
      <c r="B318" s="4" t="s">
        <v>180</v>
      </c>
      <c r="C318" s="2" t="s">
        <v>194</v>
      </c>
      <c r="D318" s="2" t="s">
        <v>9298</v>
      </c>
      <c r="E318" s="2">
        <v>0.0</v>
      </c>
      <c r="F318" s="2">
        <f>IFERROR(__xludf.DUMMYFUNCTION("""COMPUTED_VALUE"""),0.0)</f>
        <v>0</v>
      </c>
      <c r="G318" s="4" t="s">
        <v>3237</v>
      </c>
      <c r="H318" s="2" t="s">
        <v>3176</v>
      </c>
    </row>
    <row r="319">
      <c r="A319" s="54">
        <v>46259.0</v>
      </c>
      <c r="B319" s="4" t="s">
        <v>208</v>
      </c>
      <c r="C319" s="2" t="s">
        <v>194</v>
      </c>
      <c r="D319" s="2" t="s">
        <v>9298</v>
      </c>
      <c r="E319" s="2">
        <v>0.0</v>
      </c>
      <c r="F319" s="2">
        <f>IFERROR(__xludf.DUMMYFUNCTION("""COMPUTED_VALUE"""),0.0)</f>
        <v>0</v>
      </c>
      <c r="G319" s="4" t="s">
        <v>3237</v>
      </c>
      <c r="H319" s="2" t="s">
        <v>3176</v>
      </c>
    </row>
    <row r="320">
      <c r="A320" s="54">
        <v>46260.0</v>
      </c>
      <c r="B320" s="4" t="s">
        <v>303</v>
      </c>
      <c r="C320" s="2" t="s">
        <v>194</v>
      </c>
      <c r="D320" s="2" t="s">
        <v>9298</v>
      </c>
      <c r="E320" s="2">
        <v>0.0</v>
      </c>
      <c r="F320" s="2">
        <f>IFERROR(__xludf.DUMMYFUNCTION("""COMPUTED_VALUE"""),0.0)</f>
        <v>0</v>
      </c>
      <c r="G320" s="4" t="s">
        <v>3237</v>
      </c>
      <c r="H320" s="2" t="s">
        <v>3176</v>
      </c>
    </row>
    <row r="321">
      <c r="A321" s="54">
        <v>46261.0</v>
      </c>
      <c r="B321" s="4" t="s">
        <v>148</v>
      </c>
      <c r="C321" s="2" t="s">
        <v>194</v>
      </c>
      <c r="D321" s="2" t="s">
        <v>9298</v>
      </c>
      <c r="E321" s="2">
        <v>1.0</v>
      </c>
      <c r="F321" s="2">
        <f>IFERROR(__xludf.DUMMYFUNCTION("""COMPUTED_VALUE"""),1.0)</f>
        <v>1</v>
      </c>
      <c r="G321" s="4" t="s">
        <v>3237</v>
      </c>
      <c r="H321" s="2" t="s">
        <v>3176</v>
      </c>
    </row>
    <row r="322">
      <c r="A322" s="54">
        <v>46262.0</v>
      </c>
      <c r="B322" s="4" t="s">
        <v>196</v>
      </c>
      <c r="C322" s="2" t="s">
        <v>194</v>
      </c>
      <c r="D322" s="2" t="s">
        <v>9298</v>
      </c>
      <c r="E322" s="2">
        <v>0.0</v>
      </c>
      <c r="F322" s="2">
        <f>IFERROR(__xludf.DUMMYFUNCTION("""COMPUTED_VALUE"""),0.0)</f>
        <v>0</v>
      </c>
      <c r="G322" s="4" t="s">
        <v>3237</v>
      </c>
      <c r="H322" s="2" t="s">
        <v>3176</v>
      </c>
    </row>
    <row r="323">
      <c r="A323" s="54">
        <v>46263.0</v>
      </c>
      <c r="B323" s="4" t="s">
        <v>288</v>
      </c>
      <c r="C323" s="2" t="s">
        <v>194</v>
      </c>
      <c r="D323" s="2" t="s">
        <v>9298</v>
      </c>
      <c r="E323" s="2">
        <v>0.0</v>
      </c>
      <c r="F323" s="2">
        <f>IFERROR(__xludf.DUMMYFUNCTION("""COMPUTED_VALUE"""),0.0)</f>
        <v>0</v>
      </c>
      <c r="G323" s="4" t="s">
        <v>3237</v>
      </c>
      <c r="H323" s="2" t="s">
        <v>3176</v>
      </c>
    </row>
    <row r="324">
      <c r="A324" s="54">
        <v>46264.0</v>
      </c>
      <c r="B324" s="4" t="s">
        <v>256</v>
      </c>
      <c r="C324" s="2" t="s">
        <v>194</v>
      </c>
      <c r="D324" s="2" t="s">
        <v>9298</v>
      </c>
      <c r="E324" s="2">
        <v>0.0</v>
      </c>
      <c r="F324" s="2">
        <f>IFERROR(__xludf.DUMMYFUNCTION("""COMPUTED_VALUE"""),0.0)</f>
        <v>0</v>
      </c>
      <c r="G324" s="4" t="s">
        <v>3237</v>
      </c>
      <c r="H324" s="2" t="s">
        <v>3176</v>
      </c>
    </row>
    <row r="325">
      <c r="A325" s="54">
        <v>46265.0</v>
      </c>
      <c r="B325" s="4" t="s">
        <v>180</v>
      </c>
      <c r="C325" s="2" t="s">
        <v>194</v>
      </c>
      <c r="D325" s="2" t="s">
        <v>9298</v>
      </c>
      <c r="E325" s="2">
        <v>0.0</v>
      </c>
      <c r="F325" s="2">
        <f>IFERROR(__xludf.DUMMYFUNCTION("""COMPUTED_VALUE"""),0.0)</f>
        <v>0</v>
      </c>
      <c r="G325" s="4" t="s">
        <v>3237</v>
      </c>
      <c r="H325" s="2" t="s">
        <v>3176</v>
      </c>
    </row>
    <row r="326">
      <c r="A326" s="54">
        <v>46266.0</v>
      </c>
      <c r="B326" s="4" t="s">
        <v>208</v>
      </c>
      <c r="C326" s="2" t="s">
        <v>194</v>
      </c>
      <c r="D326" s="2" t="s">
        <v>9298</v>
      </c>
      <c r="E326" s="2">
        <v>1.0</v>
      </c>
      <c r="F326" s="2">
        <f>IFERROR(__xludf.DUMMYFUNCTION("""COMPUTED_VALUE"""),1.0)</f>
        <v>1</v>
      </c>
      <c r="G326" s="4" t="s">
        <v>3237</v>
      </c>
      <c r="H326" s="2" t="s">
        <v>3176</v>
      </c>
    </row>
    <row r="327">
      <c r="A327" s="54">
        <v>46267.0</v>
      </c>
      <c r="B327" s="4" t="s">
        <v>303</v>
      </c>
      <c r="C327" s="2" t="s">
        <v>194</v>
      </c>
      <c r="D327" s="2" t="s">
        <v>9298</v>
      </c>
      <c r="E327" s="2">
        <v>0.0</v>
      </c>
      <c r="F327" s="2">
        <f>IFERROR(__xludf.DUMMYFUNCTION("""COMPUTED_VALUE"""),0.0)</f>
        <v>0</v>
      </c>
      <c r="G327" s="4" t="s">
        <v>3237</v>
      </c>
      <c r="H327" s="2" t="s">
        <v>3176</v>
      </c>
    </row>
    <row r="328">
      <c r="A328" s="54">
        <v>46268.0</v>
      </c>
      <c r="B328" s="4" t="s">
        <v>148</v>
      </c>
      <c r="C328" s="2" t="s">
        <v>194</v>
      </c>
      <c r="D328" s="2" t="s">
        <v>9298</v>
      </c>
      <c r="E328" s="2">
        <v>0.0</v>
      </c>
      <c r="F328" s="2">
        <f>IFERROR(__xludf.DUMMYFUNCTION("""COMPUTED_VALUE"""),0.0)</f>
        <v>0</v>
      </c>
      <c r="G328" s="4" t="s">
        <v>3237</v>
      </c>
      <c r="H328" s="2" t="s">
        <v>3176</v>
      </c>
    </row>
    <row r="329">
      <c r="A329" s="54">
        <v>46269.0</v>
      </c>
      <c r="B329" s="4" t="s">
        <v>196</v>
      </c>
      <c r="C329" s="2" t="s">
        <v>194</v>
      </c>
      <c r="D329" s="2" t="s">
        <v>9298</v>
      </c>
      <c r="E329" s="2">
        <v>0.0</v>
      </c>
      <c r="F329" s="2">
        <f>IFERROR(__xludf.DUMMYFUNCTION("""COMPUTED_VALUE"""),0.0)</f>
        <v>0</v>
      </c>
      <c r="G329" s="4" t="s">
        <v>3237</v>
      </c>
      <c r="H329" s="2" t="s">
        <v>3176</v>
      </c>
    </row>
    <row r="330">
      <c r="A330" s="54">
        <v>46270.0</v>
      </c>
      <c r="B330" s="4" t="s">
        <v>288</v>
      </c>
      <c r="C330" s="2" t="s">
        <v>194</v>
      </c>
      <c r="D330" s="2" t="s">
        <v>9298</v>
      </c>
      <c r="E330" s="2">
        <v>0.0</v>
      </c>
      <c r="F330" s="2">
        <f>IFERROR(__xludf.DUMMYFUNCTION("""COMPUTED_VALUE"""),0.0)</f>
        <v>0</v>
      </c>
      <c r="G330" s="4" t="s">
        <v>3237</v>
      </c>
      <c r="H330" s="2" t="s">
        <v>3176</v>
      </c>
    </row>
    <row r="331">
      <c r="A331" s="54">
        <v>46271.0</v>
      </c>
      <c r="B331" s="4" t="s">
        <v>256</v>
      </c>
      <c r="C331" s="2" t="s">
        <v>194</v>
      </c>
      <c r="D331" s="2" t="s">
        <v>9298</v>
      </c>
      <c r="E331" s="2">
        <v>0.0</v>
      </c>
      <c r="F331" s="2">
        <f>IFERROR(__xludf.DUMMYFUNCTION("""COMPUTED_VALUE"""),0.0)</f>
        <v>0</v>
      </c>
      <c r="G331" s="4" t="s">
        <v>3237</v>
      </c>
      <c r="H331" s="2" t="s">
        <v>3176</v>
      </c>
    </row>
    <row r="332">
      <c r="A332" s="54">
        <v>46272.0</v>
      </c>
      <c r="B332" s="4" t="s">
        <v>180</v>
      </c>
      <c r="C332" s="2" t="s">
        <v>194</v>
      </c>
      <c r="D332" s="2" t="s">
        <v>9298</v>
      </c>
      <c r="E332" s="2">
        <v>0.0</v>
      </c>
      <c r="F332" s="2">
        <f>IFERROR(__xludf.DUMMYFUNCTION("""COMPUTED_VALUE"""),0.0)</f>
        <v>0</v>
      </c>
      <c r="G332" s="4" t="s">
        <v>3237</v>
      </c>
      <c r="H332" s="2" t="s">
        <v>3176</v>
      </c>
    </row>
    <row r="333">
      <c r="A333" s="54">
        <v>46273.0</v>
      </c>
      <c r="B333" s="4" t="s">
        <v>208</v>
      </c>
      <c r="C333" s="2" t="s">
        <v>194</v>
      </c>
      <c r="D333" s="2" t="s">
        <v>9298</v>
      </c>
      <c r="E333" s="2">
        <v>1.0</v>
      </c>
      <c r="F333" s="2">
        <f>IFERROR(__xludf.DUMMYFUNCTION("""COMPUTED_VALUE"""),1.0)</f>
        <v>1</v>
      </c>
      <c r="G333" s="4" t="s">
        <v>3237</v>
      </c>
      <c r="H333" s="2" t="s">
        <v>3176</v>
      </c>
    </row>
    <row r="334">
      <c r="A334" s="54">
        <v>46274.0</v>
      </c>
      <c r="B334" s="4" t="s">
        <v>303</v>
      </c>
      <c r="C334" s="2" t="s">
        <v>194</v>
      </c>
      <c r="D334" s="2" t="s">
        <v>9298</v>
      </c>
      <c r="E334" s="2">
        <v>0.0</v>
      </c>
      <c r="F334" s="2">
        <f>IFERROR(__xludf.DUMMYFUNCTION("""COMPUTED_VALUE"""),0.0)</f>
        <v>0</v>
      </c>
      <c r="G334" s="4" t="s">
        <v>3237</v>
      </c>
      <c r="H334" s="2" t="s">
        <v>3176</v>
      </c>
    </row>
    <row r="335">
      <c r="A335" s="54">
        <v>46275.0</v>
      </c>
      <c r="B335" s="4" t="s">
        <v>148</v>
      </c>
      <c r="C335" s="2" t="s">
        <v>194</v>
      </c>
      <c r="D335" s="2" t="s">
        <v>9298</v>
      </c>
      <c r="E335" s="2">
        <v>0.0</v>
      </c>
      <c r="F335" s="2">
        <f>IFERROR(__xludf.DUMMYFUNCTION("""COMPUTED_VALUE"""),0.0)</f>
        <v>0</v>
      </c>
      <c r="G335" s="4" t="s">
        <v>3237</v>
      </c>
      <c r="H335" s="2" t="s">
        <v>3176</v>
      </c>
    </row>
    <row r="336">
      <c r="A336" s="54">
        <v>46276.0</v>
      </c>
      <c r="B336" s="4" t="s">
        <v>196</v>
      </c>
      <c r="C336" s="2" t="s">
        <v>194</v>
      </c>
      <c r="D336" s="2" t="s">
        <v>9298</v>
      </c>
      <c r="E336" s="2">
        <v>0.0</v>
      </c>
      <c r="F336" s="2">
        <f>IFERROR(__xludf.DUMMYFUNCTION("""COMPUTED_VALUE"""),0.0)</f>
        <v>0</v>
      </c>
      <c r="G336" s="4" t="s">
        <v>3237</v>
      </c>
      <c r="H336" s="2" t="s">
        <v>3176</v>
      </c>
    </row>
    <row r="337">
      <c r="A337" s="54">
        <v>46277.0</v>
      </c>
      <c r="B337" s="4" t="s">
        <v>288</v>
      </c>
      <c r="C337" s="2" t="s">
        <v>194</v>
      </c>
      <c r="D337" s="2" t="s">
        <v>9298</v>
      </c>
      <c r="E337" s="2">
        <v>0.0</v>
      </c>
      <c r="F337" s="2">
        <f>IFERROR(__xludf.DUMMYFUNCTION("""COMPUTED_VALUE"""),0.0)</f>
        <v>0</v>
      </c>
      <c r="G337" s="4" t="s">
        <v>3237</v>
      </c>
      <c r="H337" s="2" t="s">
        <v>3176</v>
      </c>
    </row>
    <row r="338">
      <c r="A338" s="54">
        <v>46278.0</v>
      </c>
      <c r="B338" s="4" t="s">
        <v>256</v>
      </c>
      <c r="C338" s="2" t="s">
        <v>194</v>
      </c>
      <c r="D338" s="2" t="s">
        <v>9298</v>
      </c>
      <c r="E338" s="2">
        <v>0.0</v>
      </c>
      <c r="F338" s="2">
        <f>IFERROR(__xludf.DUMMYFUNCTION("""COMPUTED_VALUE"""),0.0)</f>
        <v>0</v>
      </c>
      <c r="G338" s="4" t="s">
        <v>3237</v>
      </c>
      <c r="H338" s="2" t="s">
        <v>3176</v>
      </c>
    </row>
    <row r="339">
      <c r="A339" s="54">
        <v>46279.0</v>
      </c>
      <c r="B339" s="4" t="s">
        <v>180</v>
      </c>
      <c r="C339" s="2" t="s">
        <v>194</v>
      </c>
      <c r="D339" s="2" t="s">
        <v>9298</v>
      </c>
      <c r="E339" s="2">
        <v>0.0</v>
      </c>
      <c r="F339" s="2">
        <f>IFERROR(__xludf.DUMMYFUNCTION("""COMPUTED_VALUE"""),0.0)</f>
        <v>0</v>
      </c>
      <c r="G339" s="4" t="s">
        <v>3237</v>
      </c>
      <c r="H339" s="2" t="s">
        <v>3176</v>
      </c>
    </row>
    <row r="340">
      <c r="A340" s="54">
        <v>46280.0</v>
      </c>
      <c r="B340" s="4" t="s">
        <v>208</v>
      </c>
      <c r="C340" s="2" t="s">
        <v>194</v>
      </c>
      <c r="D340" s="2" t="s">
        <v>9298</v>
      </c>
      <c r="E340" s="2">
        <v>0.0</v>
      </c>
      <c r="F340" s="2">
        <f>IFERROR(__xludf.DUMMYFUNCTION("""COMPUTED_VALUE"""),0.0)</f>
        <v>0</v>
      </c>
      <c r="G340" s="4" t="s">
        <v>3237</v>
      </c>
      <c r="H340" s="2" t="s">
        <v>3176</v>
      </c>
    </row>
    <row r="341">
      <c r="A341" s="54">
        <v>46281.0</v>
      </c>
      <c r="B341" s="4" t="s">
        <v>303</v>
      </c>
      <c r="C341" s="2" t="s">
        <v>194</v>
      </c>
      <c r="D341" s="2" t="s">
        <v>9298</v>
      </c>
      <c r="E341" s="2">
        <v>0.0</v>
      </c>
      <c r="F341" s="2">
        <f>IFERROR(__xludf.DUMMYFUNCTION("""COMPUTED_VALUE"""),0.0)</f>
        <v>0</v>
      </c>
      <c r="G341" s="4" t="s">
        <v>3237</v>
      </c>
      <c r="H341" s="2" t="s">
        <v>3176</v>
      </c>
    </row>
    <row r="342">
      <c r="A342" s="54">
        <v>46282.0</v>
      </c>
      <c r="B342" s="4" t="s">
        <v>148</v>
      </c>
      <c r="C342" s="2" t="s">
        <v>194</v>
      </c>
      <c r="D342" s="2" t="s">
        <v>9298</v>
      </c>
      <c r="E342" s="2">
        <v>1.0</v>
      </c>
      <c r="F342" s="2">
        <f>IFERROR(__xludf.DUMMYFUNCTION("""COMPUTED_VALUE"""),1.0)</f>
        <v>1</v>
      </c>
      <c r="G342" s="4" t="s">
        <v>3237</v>
      </c>
      <c r="H342" s="2" t="s">
        <v>3176</v>
      </c>
    </row>
    <row r="343">
      <c r="A343" s="54">
        <v>46283.0</v>
      </c>
      <c r="B343" s="4" t="s">
        <v>196</v>
      </c>
      <c r="C343" s="2" t="s">
        <v>194</v>
      </c>
      <c r="D343" s="2" t="s">
        <v>9298</v>
      </c>
      <c r="E343" s="2">
        <v>1.0</v>
      </c>
      <c r="F343" s="2">
        <f>IFERROR(__xludf.DUMMYFUNCTION("""COMPUTED_VALUE"""),1.0)</f>
        <v>1</v>
      </c>
      <c r="G343" s="4" t="s">
        <v>3237</v>
      </c>
      <c r="H343" s="2" t="s">
        <v>3176</v>
      </c>
    </row>
    <row r="344">
      <c r="A344" s="54">
        <v>46284.0</v>
      </c>
      <c r="B344" s="4" t="s">
        <v>288</v>
      </c>
      <c r="C344" s="2" t="s">
        <v>194</v>
      </c>
      <c r="D344" s="2" t="s">
        <v>9298</v>
      </c>
      <c r="E344" s="2">
        <v>0.0</v>
      </c>
      <c r="F344" s="2">
        <f>IFERROR(__xludf.DUMMYFUNCTION("""COMPUTED_VALUE"""),0.0)</f>
        <v>0</v>
      </c>
      <c r="G344" s="4" t="s">
        <v>3237</v>
      </c>
      <c r="H344" s="2" t="s">
        <v>3176</v>
      </c>
    </row>
    <row r="345">
      <c r="A345" s="54">
        <v>46285.0</v>
      </c>
      <c r="B345" s="4" t="s">
        <v>256</v>
      </c>
      <c r="C345" s="2" t="s">
        <v>194</v>
      </c>
      <c r="D345" s="2" t="s">
        <v>9298</v>
      </c>
      <c r="E345" s="2">
        <v>0.0</v>
      </c>
      <c r="F345" s="2">
        <f>IFERROR(__xludf.DUMMYFUNCTION("""COMPUTED_VALUE"""),0.0)</f>
        <v>0</v>
      </c>
      <c r="G345" s="4" t="s">
        <v>3237</v>
      </c>
      <c r="H345" s="2" t="s">
        <v>3176</v>
      </c>
    </row>
    <row r="346">
      <c r="A346" s="54">
        <v>46286.0</v>
      </c>
      <c r="B346" s="4" t="s">
        <v>180</v>
      </c>
      <c r="C346" s="2" t="s">
        <v>194</v>
      </c>
      <c r="D346" s="2" t="s">
        <v>9298</v>
      </c>
      <c r="E346" s="2">
        <v>0.0</v>
      </c>
      <c r="F346" s="2">
        <f>IFERROR(__xludf.DUMMYFUNCTION("""COMPUTED_VALUE"""),0.0)</f>
        <v>0</v>
      </c>
      <c r="G346" s="4" t="s">
        <v>3237</v>
      </c>
      <c r="H346" s="2" t="s">
        <v>3176</v>
      </c>
    </row>
    <row r="347">
      <c r="A347" s="54">
        <v>46287.0</v>
      </c>
      <c r="B347" s="4" t="s">
        <v>208</v>
      </c>
      <c r="C347" s="2" t="s">
        <v>194</v>
      </c>
      <c r="D347" s="2" t="s">
        <v>9298</v>
      </c>
      <c r="E347" s="2">
        <v>0.0</v>
      </c>
      <c r="F347" s="2">
        <f>IFERROR(__xludf.DUMMYFUNCTION("""COMPUTED_VALUE"""),0.0)</f>
        <v>0</v>
      </c>
      <c r="G347" s="4" t="s">
        <v>3237</v>
      </c>
      <c r="H347" s="2" t="s">
        <v>3176</v>
      </c>
    </row>
    <row r="348">
      <c r="A348" s="54">
        <v>46288.0</v>
      </c>
      <c r="B348" s="4" t="s">
        <v>303</v>
      </c>
      <c r="C348" s="2" t="s">
        <v>194</v>
      </c>
      <c r="D348" s="2" t="s">
        <v>9298</v>
      </c>
      <c r="E348" s="2">
        <v>0.0</v>
      </c>
      <c r="F348" s="2">
        <f>IFERROR(__xludf.DUMMYFUNCTION("""COMPUTED_VALUE"""),0.0)</f>
        <v>0</v>
      </c>
      <c r="G348" s="4" t="s">
        <v>3237</v>
      </c>
      <c r="H348" s="2" t="s">
        <v>3176</v>
      </c>
    </row>
    <row r="349">
      <c r="A349" s="54">
        <v>46289.0</v>
      </c>
      <c r="B349" s="4" t="s">
        <v>148</v>
      </c>
      <c r="C349" s="2" t="s">
        <v>194</v>
      </c>
      <c r="D349" s="2" t="s">
        <v>9298</v>
      </c>
      <c r="E349" s="2">
        <v>1.0</v>
      </c>
      <c r="F349" s="2">
        <f>IFERROR(__xludf.DUMMYFUNCTION("""COMPUTED_VALUE"""),1.0)</f>
        <v>1</v>
      </c>
      <c r="G349" s="4" t="s">
        <v>3237</v>
      </c>
      <c r="H349" s="2" t="s">
        <v>3176</v>
      </c>
    </row>
    <row r="350">
      <c r="A350" s="54">
        <v>46290.0</v>
      </c>
      <c r="B350" s="4" t="s">
        <v>196</v>
      </c>
      <c r="C350" s="2" t="s">
        <v>194</v>
      </c>
      <c r="D350" s="2" t="s">
        <v>9298</v>
      </c>
      <c r="E350" s="2">
        <v>0.0</v>
      </c>
      <c r="F350" s="2">
        <f>IFERROR(__xludf.DUMMYFUNCTION("""COMPUTED_VALUE"""),0.0)</f>
        <v>0</v>
      </c>
      <c r="G350" s="4" t="s">
        <v>3237</v>
      </c>
      <c r="H350" s="2" t="s">
        <v>3176</v>
      </c>
    </row>
    <row r="351">
      <c r="A351" s="54">
        <v>46291.0</v>
      </c>
      <c r="B351" s="4" t="s">
        <v>288</v>
      </c>
      <c r="C351" s="2" t="s">
        <v>194</v>
      </c>
      <c r="D351" s="2" t="s">
        <v>9298</v>
      </c>
      <c r="E351" s="2">
        <v>0.0</v>
      </c>
      <c r="F351" s="2">
        <f>IFERROR(__xludf.DUMMYFUNCTION("""COMPUTED_VALUE"""),0.0)</f>
        <v>0</v>
      </c>
      <c r="G351" s="4" t="s">
        <v>3237</v>
      </c>
      <c r="H351" s="2" t="s">
        <v>3176</v>
      </c>
    </row>
    <row r="352">
      <c r="A352" s="54">
        <v>46292.0</v>
      </c>
      <c r="B352" s="4" t="s">
        <v>256</v>
      </c>
      <c r="C352" s="2" t="s">
        <v>194</v>
      </c>
      <c r="D352" s="2" t="s">
        <v>9298</v>
      </c>
      <c r="E352" s="2">
        <v>0.0</v>
      </c>
      <c r="F352" s="2">
        <f>IFERROR(__xludf.DUMMYFUNCTION("""COMPUTED_VALUE"""),0.0)</f>
        <v>0</v>
      </c>
      <c r="G352" s="4" t="s">
        <v>3237</v>
      </c>
      <c r="H352" s="2" t="s">
        <v>3176</v>
      </c>
    </row>
    <row r="353">
      <c r="A353" s="54">
        <v>46293.0</v>
      </c>
      <c r="B353" s="4" t="s">
        <v>180</v>
      </c>
      <c r="C353" s="2" t="s">
        <v>194</v>
      </c>
      <c r="D353" s="2" t="s">
        <v>9298</v>
      </c>
      <c r="E353" s="2">
        <v>0.0</v>
      </c>
      <c r="F353" s="2">
        <f>IFERROR(__xludf.DUMMYFUNCTION("""COMPUTED_VALUE"""),0.0)</f>
        <v>0</v>
      </c>
      <c r="G353" s="4" t="s">
        <v>3237</v>
      </c>
      <c r="H353" s="2" t="s">
        <v>3176</v>
      </c>
    </row>
    <row r="354">
      <c r="A354" s="54">
        <v>46294.0</v>
      </c>
      <c r="B354" s="4" t="s">
        <v>208</v>
      </c>
      <c r="C354" s="2" t="s">
        <v>194</v>
      </c>
      <c r="D354" s="2" t="s">
        <v>9298</v>
      </c>
      <c r="E354" s="2">
        <v>1.0</v>
      </c>
      <c r="F354" s="2">
        <f>IFERROR(__xludf.DUMMYFUNCTION("""COMPUTED_VALUE"""),1.0)</f>
        <v>1</v>
      </c>
      <c r="G354" s="4" t="s">
        <v>3237</v>
      </c>
      <c r="H354" s="2" t="s">
        <v>3176</v>
      </c>
    </row>
    <row r="355">
      <c r="A355" s="54">
        <v>46295.0</v>
      </c>
      <c r="B355" s="4" t="s">
        <v>303</v>
      </c>
      <c r="C355" s="2" t="s">
        <v>194</v>
      </c>
      <c r="D355" s="2" t="s">
        <v>9298</v>
      </c>
      <c r="E355" s="2">
        <v>1.0</v>
      </c>
      <c r="F355" s="2">
        <f>IFERROR(__xludf.DUMMYFUNCTION("""COMPUTED_VALUE"""),1.0)</f>
        <v>1</v>
      </c>
      <c r="G355" s="4" t="s">
        <v>3237</v>
      </c>
      <c r="H355" s="2" t="s">
        <v>3176</v>
      </c>
    </row>
    <row r="356">
      <c r="A356" s="54">
        <v>46296.0</v>
      </c>
      <c r="B356" s="4" t="s">
        <v>148</v>
      </c>
      <c r="C356" s="2" t="s">
        <v>194</v>
      </c>
      <c r="D356" s="2" t="s">
        <v>9298</v>
      </c>
      <c r="E356" s="2">
        <v>0.0</v>
      </c>
      <c r="F356" s="2">
        <f>IFERROR(__xludf.DUMMYFUNCTION("""COMPUTED_VALUE"""),0.0)</f>
        <v>0</v>
      </c>
      <c r="G356" s="4" t="s">
        <v>3237</v>
      </c>
      <c r="H356" s="2" t="s">
        <v>3176</v>
      </c>
    </row>
    <row r="357">
      <c r="A357" s="54">
        <v>46297.0</v>
      </c>
      <c r="B357" s="4" t="s">
        <v>196</v>
      </c>
      <c r="C357" s="2" t="s">
        <v>194</v>
      </c>
      <c r="D357" s="2" t="s">
        <v>9298</v>
      </c>
      <c r="E357" s="2">
        <v>0.0</v>
      </c>
      <c r="F357" s="2">
        <f>IFERROR(__xludf.DUMMYFUNCTION("""COMPUTED_VALUE"""),0.0)</f>
        <v>0</v>
      </c>
      <c r="G357" s="4" t="s">
        <v>3237</v>
      </c>
      <c r="H357" s="2" t="s">
        <v>3176</v>
      </c>
    </row>
    <row r="358">
      <c r="A358" s="54">
        <v>46298.0</v>
      </c>
      <c r="B358" s="4" t="s">
        <v>288</v>
      </c>
      <c r="C358" s="2" t="s">
        <v>194</v>
      </c>
      <c r="D358" s="2" t="s">
        <v>9298</v>
      </c>
      <c r="E358" s="2">
        <v>0.0</v>
      </c>
      <c r="F358" s="2">
        <f>IFERROR(__xludf.DUMMYFUNCTION("""COMPUTED_VALUE"""),0.0)</f>
        <v>0</v>
      </c>
      <c r="G358" s="4" t="s">
        <v>3237</v>
      </c>
      <c r="H358" s="2" t="s">
        <v>3176</v>
      </c>
    </row>
    <row r="359">
      <c r="A359" s="54">
        <v>46299.0</v>
      </c>
      <c r="B359" s="4" t="s">
        <v>256</v>
      </c>
      <c r="C359" s="2" t="s">
        <v>194</v>
      </c>
      <c r="D359" s="2" t="s">
        <v>9298</v>
      </c>
      <c r="E359" s="2">
        <v>0.0</v>
      </c>
      <c r="F359" s="2">
        <f>IFERROR(__xludf.DUMMYFUNCTION("""COMPUTED_VALUE"""),0.0)</f>
        <v>0</v>
      </c>
      <c r="G359" s="4" t="s">
        <v>3237</v>
      </c>
      <c r="H359" s="2" t="s">
        <v>3176</v>
      </c>
    </row>
    <row r="360">
      <c r="A360" s="54">
        <v>46300.0</v>
      </c>
      <c r="B360" s="4" t="s">
        <v>180</v>
      </c>
      <c r="C360" s="2" t="s">
        <v>194</v>
      </c>
      <c r="D360" s="2" t="s">
        <v>9298</v>
      </c>
      <c r="E360" s="2">
        <v>0.0</v>
      </c>
      <c r="F360" s="2">
        <f>IFERROR(__xludf.DUMMYFUNCTION("""COMPUTED_VALUE"""),0.0)</f>
        <v>0</v>
      </c>
      <c r="G360" s="4" t="s">
        <v>3237</v>
      </c>
      <c r="H360" s="2" t="s">
        <v>3176</v>
      </c>
    </row>
    <row r="361">
      <c r="A361" s="54">
        <v>46301.0</v>
      </c>
      <c r="B361" s="4" t="s">
        <v>208</v>
      </c>
      <c r="C361" s="2" t="s">
        <v>194</v>
      </c>
      <c r="D361" s="2" t="s">
        <v>9298</v>
      </c>
      <c r="E361" s="2">
        <v>0.0</v>
      </c>
      <c r="F361" s="2">
        <f>IFERROR(__xludf.DUMMYFUNCTION("""COMPUTED_VALUE"""),0.0)</f>
        <v>0</v>
      </c>
      <c r="G361" s="4" t="s">
        <v>3237</v>
      </c>
      <c r="H361" s="2" t="s">
        <v>3176</v>
      </c>
    </row>
    <row r="362">
      <c r="A362" s="54">
        <v>46302.0</v>
      </c>
      <c r="B362" s="4" t="s">
        <v>303</v>
      </c>
      <c r="C362" s="2" t="s">
        <v>194</v>
      </c>
      <c r="D362" s="2" t="s">
        <v>9298</v>
      </c>
      <c r="E362" s="2">
        <v>1.0</v>
      </c>
      <c r="F362" s="2">
        <f>IFERROR(__xludf.DUMMYFUNCTION("""COMPUTED_VALUE"""),1.0)</f>
        <v>1</v>
      </c>
      <c r="G362" s="4" t="s">
        <v>3237</v>
      </c>
      <c r="H362" s="2" t="s">
        <v>3176</v>
      </c>
    </row>
    <row r="363">
      <c r="A363" s="54">
        <v>46303.0</v>
      </c>
      <c r="B363" s="4" t="s">
        <v>148</v>
      </c>
      <c r="C363" s="2" t="s">
        <v>194</v>
      </c>
      <c r="D363" s="2" t="s">
        <v>9298</v>
      </c>
      <c r="E363" s="2">
        <v>0.0</v>
      </c>
      <c r="F363" s="2">
        <f>IFERROR(__xludf.DUMMYFUNCTION("""COMPUTED_VALUE"""),0.0)</f>
        <v>0</v>
      </c>
      <c r="G363" s="4" t="s">
        <v>3237</v>
      </c>
      <c r="H363" s="2" t="s">
        <v>3176</v>
      </c>
    </row>
    <row r="364">
      <c r="A364" s="54">
        <v>46304.0</v>
      </c>
      <c r="B364" s="4" t="s">
        <v>196</v>
      </c>
      <c r="C364" s="2" t="s">
        <v>194</v>
      </c>
      <c r="D364" s="2" t="s">
        <v>9298</v>
      </c>
      <c r="E364" s="2">
        <v>0.0</v>
      </c>
      <c r="F364" s="2">
        <f>IFERROR(__xludf.DUMMYFUNCTION("""COMPUTED_VALUE"""),0.0)</f>
        <v>0</v>
      </c>
      <c r="G364" s="4" t="s">
        <v>3237</v>
      </c>
      <c r="H364" s="2" t="s">
        <v>3176</v>
      </c>
    </row>
    <row r="365">
      <c r="A365" s="54">
        <v>46305.0</v>
      </c>
      <c r="B365" s="4" t="s">
        <v>288</v>
      </c>
      <c r="C365" s="2" t="s">
        <v>194</v>
      </c>
      <c r="D365" s="2" t="s">
        <v>9298</v>
      </c>
      <c r="E365" s="2">
        <v>1.0</v>
      </c>
      <c r="F365" s="2">
        <f>IFERROR(__xludf.DUMMYFUNCTION("""COMPUTED_VALUE"""),1.0)</f>
        <v>1</v>
      </c>
      <c r="G365" s="4" t="s">
        <v>3237</v>
      </c>
      <c r="H365" s="2" t="s">
        <v>3176</v>
      </c>
    </row>
    <row r="366">
      <c r="A366" s="54">
        <v>46306.0</v>
      </c>
      <c r="B366" s="4" t="s">
        <v>256</v>
      </c>
      <c r="C366" s="2" t="s">
        <v>194</v>
      </c>
      <c r="D366" s="2" t="s">
        <v>9298</v>
      </c>
      <c r="E366" s="2">
        <v>0.0</v>
      </c>
      <c r="F366" s="2">
        <f>IFERROR(__xludf.DUMMYFUNCTION("""COMPUTED_VALUE"""),0.0)</f>
        <v>0</v>
      </c>
      <c r="G366" s="4" t="s">
        <v>3237</v>
      </c>
      <c r="H366" s="2" t="s">
        <v>3176</v>
      </c>
    </row>
    <row r="367">
      <c r="A367" s="54">
        <f t="array" ref="A367:A731">SEQUENCE(365,1,TODAY()-364,1)</f>
        <v>45942</v>
      </c>
      <c r="B367" s="4" t="str">
        <f t="array" ref="B367:B731">IF(A367:A731="",,CHOOSE(WEEKDAY(A367:A731,2),"Понеділок","Вівторок","Середа","Четвер","П’ятниця","Субота","Неділя"))</f>
        <v>Неділя</v>
      </c>
      <c r="C367" s="2" t="str">
        <f t="array" ref="C367:C731">IF(A367:A731&lt;&gt;"",'Налаштування'!$R$40,"")</f>
        <v>Дніпро</v>
      </c>
      <c r="D367" s="2" t="s">
        <v>9298</v>
      </c>
      <c r="E367" s="2">
        <f t="array" ref="E367:E731">MAP(A367:A731,C367:C731,D367:D731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367" s="2">
        <f>IFERROR(__xludf.DUMMYFUNCTION("MAP(A367:A731,C367:C731,LAMBDA(d,c,IF(d="""",,IFERROR(ROWS(UNIQUE(FILTER('Реєстр'!$AD$2:$AD$5000,'Реєстр'!$B$2:$B$5000=c,'Реєстр'!$D$2:$D$5000=TEXT(d,""yyyy-mm-dd""),'Реєстр'!$C$2:$C$5000=""Балістика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ракети"",REGEXMATCH('Реєстр'!$AC$2:$AC$5000"&amp;",""^Включено""),'Реєстр'!$AD$2:$AD$5000&lt;&gt;""""))),0))))"),0.0)</f>
        <v>0</v>
      </c>
      <c r="G367" s="4" t="s">
        <v>3231</v>
      </c>
      <c r="H367" s="2" t="s">
        <v>3176</v>
      </c>
    </row>
    <row r="368">
      <c r="A368" s="54">
        <v>45943.0</v>
      </c>
      <c r="B368" s="4" t="s">
        <v>180</v>
      </c>
      <c r="C368" s="2" t="s">
        <v>145</v>
      </c>
      <c r="D368" s="2" t="s">
        <v>9298</v>
      </c>
      <c r="E368" s="2">
        <v>0.0</v>
      </c>
      <c r="F368" s="2">
        <f>IFERROR(__xludf.DUMMYFUNCTION("""COMPUTED_VALUE"""),0.0)</f>
        <v>0</v>
      </c>
      <c r="G368" s="4" t="s">
        <v>3231</v>
      </c>
      <c r="H368" s="2" t="s">
        <v>3176</v>
      </c>
    </row>
    <row r="369">
      <c r="A369" s="54">
        <v>45944.0</v>
      </c>
      <c r="B369" s="4" t="s">
        <v>208</v>
      </c>
      <c r="C369" s="2" t="s">
        <v>145</v>
      </c>
      <c r="D369" s="2" t="s">
        <v>9298</v>
      </c>
      <c r="E369" s="2">
        <v>0.0</v>
      </c>
      <c r="F369" s="2">
        <f>IFERROR(__xludf.DUMMYFUNCTION("""COMPUTED_VALUE"""),0.0)</f>
        <v>0</v>
      </c>
      <c r="G369" s="4" t="s">
        <v>3231</v>
      </c>
      <c r="H369" s="2" t="s">
        <v>3176</v>
      </c>
    </row>
    <row r="370">
      <c r="A370" s="54">
        <v>45945.0</v>
      </c>
      <c r="B370" s="4" t="s">
        <v>303</v>
      </c>
      <c r="C370" s="2" t="s">
        <v>145</v>
      </c>
      <c r="D370" s="2" t="s">
        <v>9298</v>
      </c>
      <c r="E370" s="2">
        <v>0.0</v>
      </c>
      <c r="F370" s="2">
        <f>IFERROR(__xludf.DUMMYFUNCTION("""COMPUTED_VALUE"""),0.0)</f>
        <v>0</v>
      </c>
      <c r="G370" s="4" t="s">
        <v>3231</v>
      </c>
      <c r="H370" s="2" t="s">
        <v>3176</v>
      </c>
    </row>
    <row r="371">
      <c r="A371" s="54">
        <v>45946.0</v>
      </c>
      <c r="B371" s="4" t="s">
        <v>148</v>
      </c>
      <c r="C371" s="2" t="s">
        <v>145</v>
      </c>
      <c r="D371" s="2" t="s">
        <v>9298</v>
      </c>
      <c r="E371" s="2">
        <v>0.0</v>
      </c>
      <c r="F371" s="2">
        <f>IFERROR(__xludf.DUMMYFUNCTION("""COMPUTED_VALUE"""),0.0)</f>
        <v>0</v>
      </c>
      <c r="G371" s="4" t="s">
        <v>3231</v>
      </c>
      <c r="H371" s="2" t="s">
        <v>3176</v>
      </c>
    </row>
    <row r="372">
      <c r="A372" s="54">
        <v>45947.0</v>
      </c>
      <c r="B372" s="4" t="s">
        <v>196</v>
      </c>
      <c r="C372" s="2" t="s">
        <v>145</v>
      </c>
      <c r="D372" s="2" t="s">
        <v>9298</v>
      </c>
      <c r="E372" s="2">
        <v>0.0</v>
      </c>
      <c r="F372" s="2">
        <f>IFERROR(__xludf.DUMMYFUNCTION("""COMPUTED_VALUE"""),0.0)</f>
        <v>0</v>
      </c>
      <c r="G372" s="4" t="s">
        <v>3231</v>
      </c>
      <c r="H372" s="2" t="s">
        <v>3176</v>
      </c>
    </row>
    <row r="373">
      <c r="A373" s="54">
        <v>45948.0</v>
      </c>
      <c r="B373" s="4" t="s">
        <v>288</v>
      </c>
      <c r="C373" s="2" t="s">
        <v>145</v>
      </c>
      <c r="D373" s="2" t="s">
        <v>9298</v>
      </c>
      <c r="E373" s="2">
        <v>0.0</v>
      </c>
      <c r="F373" s="2">
        <f>IFERROR(__xludf.DUMMYFUNCTION("""COMPUTED_VALUE"""),0.0)</f>
        <v>0</v>
      </c>
      <c r="G373" s="4" t="s">
        <v>3231</v>
      </c>
      <c r="H373" s="2" t="s">
        <v>3176</v>
      </c>
    </row>
    <row r="374">
      <c r="A374" s="54">
        <v>45949.0</v>
      </c>
      <c r="B374" s="4" t="s">
        <v>256</v>
      </c>
      <c r="C374" s="2" t="s">
        <v>145</v>
      </c>
      <c r="D374" s="2" t="s">
        <v>9298</v>
      </c>
      <c r="E374" s="2">
        <v>0.0</v>
      </c>
      <c r="F374" s="2">
        <f>IFERROR(__xludf.DUMMYFUNCTION("""COMPUTED_VALUE"""),0.0)</f>
        <v>0</v>
      </c>
      <c r="G374" s="4" t="s">
        <v>3231</v>
      </c>
      <c r="H374" s="2" t="s">
        <v>3176</v>
      </c>
    </row>
    <row r="375">
      <c r="A375" s="54">
        <v>45950.0</v>
      </c>
      <c r="B375" s="4" t="s">
        <v>180</v>
      </c>
      <c r="C375" s="2" t="s">
        <v>145</v>
      </c>
      <c r="D375" s="2" t="s">
        <v>9298</v>
      </c>
      <c r="E375" s="2">
        <v>0.0</v>
      </c>
      <c r="F375" s="2">
        <f>IFERROR(__xludf.DUMMYFUNCTION("""COMPUTED_VALUE"""),0.0)</f>
        <v>0</v>
      </c>
      <c r="G375" s="4" t="s">
        <v>3231</v>
      </c>
      <c r="H375" s="2" t="s">
        <v>3176</v>
      </c>
    </row>
    <row r="376">
      <c r="A376" s="54">
        <v>45951.0</v>
      </c>
      <c r="B376" s="4" t="s">
        <v>208</v>
      </c>
      <c r="C376" s="2" t="s">
        <v>145</v>
      </c>
      <c r="D376" s="2" t="s">
        <v>9298</v>
      </c>
      <c r="E376" s="2">
        <v>0.0</v>
      </c>
      <c r="F376" s="2">
        <f>IFERROR(__xludf.DUMMYFUNCTION("""COMPUTED_VALUE"""),0.0)</f>
        <v>0</v>
      </c>
      <c r="G376" s="4" t="s">
        <v>3231</v>
      </c>
      <c r="H376" s="2" t="s">
        <v>3176</v>
      </c>
    </row>
    <row r="377">
      <c r="A377" s="54">
        <v>45952.0</v>
      </c>
      <c r="B377" s="4" t="s">
        <v>303</v>
      </c>
      <c r="C377" s="2" t="s">
        <v>145</v>
      </c>
      <c r="D377" s="2" t="s">
        <v>9298</v>
      </c>
      <c r="E377" s="2">
        <v>0.0</v>
      </c>
      <c r="F377" s="2">
        <f>IFERROR(__xludf.DUMMYFUNCTION("""COMPUTED_VALUE"""),0.0)</f>
        <v>0</v>
      </c>
      <c r="G377" s="4" t="s">
        <v>3231</v>
      </c>
      <c r="H377" s="2" t="s">
        <v>3176</v>
      </c>
    </row>
    <row r="378">
      <c r="A378" s="54">
        <v>45953.0</v>
      </c>
      <c r="B378" s="4" t="s">
        <v>148</v>
      </c>
      <c r="C378" s="2" t="s">
        <v>145</v>
      </c>
      <c r="D378" s="2" t="s">
        <v>9298</v>
      </c>
      <c r="E378" s="2">
        <v>0.0</v>
      </c>
      <c r="F378" s="2">
        <f>IFERROR(__xludf.DUMMYFUNCTION("""COMPUTED_VALUE"""),0.0)</f>
        <v>0</v>
      </c>
      <c r="G378" s="4" t="s">
        <v>3231</v>
      </c>
      <c r="H378" s="2" t="s">
        <v>3176</v>
      </c>
    </row>
    <row r="379">
      <c r="A379" s="54">
        <v>45954.0</v>
      </c>
      <c r="B379" s="4" t="s">
        <v>196</v>
      </c>
      <c r="C379" s="2" t="s">
        <v>145</v>
      </c>
      <c r="D379" s="2" t="s">
        <v>9298</v>
      </c>
      <c r="E379" s="2">
        <v>0.0</v>
      </c>
      <c r="F379" s="2">
        <f>IFERROR(__xludf.DUMMYFUNCTION("""COMPUTED_VALUE"""),0.0)</f>
        <v>0</v>
      </c>
      <c r="G379" s="4" t="s">
        <v>3231</v>
      </c>
      <c r="H379" s="2" t="s">
        <v>3176</v>
      </c>
    </row>
    <row r="380">
      <c r="A380" s="54">
        <v>45955.0</v>
      </c>
      <c r="B380" s="4" t="s">
        <v>288</v>
      </c>
      <c r="C380" s="2" t="s">
        <v>145</v>
      </c>
      <c r="D380" s="2" t="s">
        <v>9298</v>
      </c>
      <c r="E380" s="2">
        <v>0.0</v>
      </c>
      <c r="F380" s="2">
        <f>IFERROR(__xludf.DUMMYFUNCTION("""COMPUTED_VALUE"""),0.0)</f>
        <v>0</v>
      </c>
      <c r="G380" s="4" t="s">
        <v>3231</v>
      </c>
      <c r="H380" s="2" t="s">
        <v>3176</v>
      </c>
    </row>
    <row r="381">
      <c r="A381" s="54">
        <v>45956.0</v>
      </c>
      <c r="B381" s="4" t="s">
        <v>256</v>
      </c>
      <c r="C381" s="2" t="s">
        <v>145</v>
      </c>
      <c r="D381" s="2" t="s">
        <v>9298</v>
      </c>
      <c r="E381" s="2">
        <v>0.0</v>
      </c>
      <c r="F381" s="2">
        <f>IFERROR(__xludf.DUMMYFUNCTION("""COMPUTED_VALUE"""),0.0)</f>
        <v>0</v>
      </c>
      <c r="G381" s="4" t="s">
        <v>3231</v>
      </c>
      <c r="H381" s="2" t="s">
        <v>3176</v>
      </c>
    </row>
    <row r="382">
      <c r="A382" s="54">
        <v>45957.0</v>
      </c>
      <c r="B382" s="4" t="s">
        <v>180</v>
      </c>
      <c r="C382" s="2" t="s">
        <v>145</v>
      </c>
      <c r="D382" s="2" t="s">
        <v>9298</v>
      </c>
      <c r="E382" s="2">
        <v>0.0</v>
      </c>
      <c r="F382" s="2">
        <f>IFERROR(__xludf.DUMMYFUNCTION("""COMPUTED_VALUE"""),0.0)</f>
        <v>0</v>
      </c>
      <c r="G382" s="4" t="s">
        <v>3231</v>
      </c>
      <c r="H382" s="2" t="s">
        <v>3176</v>
      </c>
    </row>
    <row r="383">
      <c r="A383" s="54">
        <v>45958.0</v>
      </c>
      <c r="B383" s="4" t="s">
        <v>208</v>
      </c>
      <c r="C383" s="2" t="s">
        <v>145</v>
      </c>
      <c r="D383" s="2" t="s">
        <v>9298</v>
      </c>
      <c r="E383" s="2">
        <v>0.0</v>
      </c>
      <c r="F383" s="2">
        <f>IFERROR(__xludf.DUMMYFUNCTION("""COMPUTED_VALUE"""),0.0)</f>
        <v>0</v>
      </c>
      <c r="G383" s="4" t="s">
        <v>3231</v>
      </c>
      <c r="H383" s="2" t="s">
        <v>3176</v>
      </c>
    </row>
    <row r="384">
      <c r="A384" s="54">
        <v>45959.0</v>
      </c>
      <c r="B384" s="4" t="s">
        <v>303</v>
      </c>
      <c r="C384" s="2" t="s">
        <v>145</v>
      </c>
      <c r="D384" s="2" t="s">
        <v>9298</v>
      </c>
      <c r="E384" s="2">
        <v>0.0</v>
      </c>
      <c r="F384" s="2">
        <f>IFERROR(__xludf.DUMMYFUNCTION("""COMPUTED_VALUE"""),0.0)</f>
        <v>0</v>
      </c>
      <c r="G384" s="4" t="s">
        <v>3231</v>
      </c>
      <c r="H384" s="2" t="s">
        <v>3176</v>
      </c>
    </row>
    <row r="385">
      <c r="A385" s="54">
        <v>45960.0</v>
      </c>
      <c r="B385" s="4" t="s">
        <v>148</v>
      </c>
      <c r="C385" s="2" t="s">
        <v>145</v>
      </c>
      <c r="D385" s="2" t="s">
        <v>9298</v>
      </c>
      <c r="E385" s="2">
        <v>0.0</v>
      </c>
      <c r="F385" s="2">
        <f>IFERROR(__xludf.DUMMYFUNCTION("""COMPUTED_VALUE"""),0.0)</f>
        <v>0</v>
      </c>
      <c r="G385" s="4" t="s">
        <v>3231</v>
      </c>
      <c r="H385" s="2" t="s">
        <v>3176</v>
      </c>
    </row>
    <row r="386">
      <c r="A386" s="54">
        <v>45961.0</v>
      </c>
      <c r="B386" s="4" t="s">
        <v>196</v>
      </c>
      <c r="C386" s="2" t="s">
        <v>145</v>
      </c>
      <c r="D386" s="2" t="s">
        <v>9298</v>
      </c>
      <c r="E386" s="2">
        <v>0.0</v>
      </c>
      <c r="F386" s="2">
        <f>IFERROR(__xludf.DUMMYFUNCTION("""COMPUTED_VALUE"""),0.0)</f>
        <v>0</v>
      </c>
      <c r="G386" s="4" t="s">
        <v>3231</v>
      </c>
      <c r="H386" s="2" t="s">
        <v>3176</v>
      </c>
    </row>
    <row r="387">
      <c r="A387" s="54">
        <v>45962.0</v>
      </c>
      <c r="B387" s="4" t="s">
        <v>288</v>
      </c>
      <c r="C387" s="2" t="s">
        <v>145</v>
      </c>
      <c r="D387" s="2" t="s">
        <v>9298</v>
      </c>
      <c r="E387" s="2">
        <v>0.0</v>
      </c>
      <c r="F387" s="2">
        <f>IFERROR(__xludf.DUMMYFUNCTION("""COMPUTED_VALUE"""),0.0)</f>
        <v>0</v>
      </c>
      <c r="G387" s="4" t="s">
        <v>3231</v>
      </c>
      <c r="H387" s="2" t="s">
        <v>3176</v>
      </c>
    </row>
    <row r="388">
      <c r="A388" s="54">
        <v>45963.0</v>
      </c>
      <c r="B388" s="4" t="s">
        <v>256</v>
      </c>
      <c r="C388" s="2" t="s">
        <v>145</v>
      </c>
      <c r="D388" s="2" t="s">
        <v>9298</v>
      </c>
      <c r="E388" s="2">
        <v>0.0</v>
      </c>
      <c r="F388" s="2">
        <f>IFERROR(__xludf.DUMMYFUNCTION("""COMPUTED_VALUE"""),0.0)</f>
        <v>0</v>
      </c>
      <c r="G388" s="4" t="s">
        <v>3231</v>
      </c>
      <c r="H388" s="2" t="s">
        <v>3176</v>
      </c>
    </row>
    <row r="389">
      <c r="A389" s="54">
        <v>45964.0</v>
      </c>
      <c r="B389" s="4" t="s">
        <v>180</v>
      </c>
      <c r="C389" s="2" t="s">
        <v>145</v>
      </c>
      <c r="D389" s="2" t="s">
        <v>9298</v>
      </c>
      <c r="E389" s="2">
        <v>1.0</v>
      </c>
      <c r="F389" s="2">
        <f>IFERROR(__xludf.DUMMYFUNCTION("""COMPUTED_VALUE"""),1.0)</f>
        <v>1</v>
      </c>
      <c r="G389" s="4" t="s">
        <v>3231</v>
      </c>
      <c r="H389" s="2" t="s">
        <v>3176</v>
      </c>
    </row>
    <row r="390">
      <c r="A390" s="54">
        <v>45965.0</v>
      </c>
      <c r="B390" s="4" t="s">
        <v>208</v>
      </c>
      <c r="C390" s="2" t="s">
        <v>145</v>
      </c>
      <c r="D390" s="2" t="s">
        <v>9298</v>
      </c>
      <c r="E390" s="2">
        <v>0.0</v>
      </c>
      <c r="F390" s="2">
        <f>IFERROR(__xludf.DUMMYFUNCTION("""COMPUTED_VALUE"""),0.0)</f>
        <v>0</v>
      </c>
      <c r="G390" s="4" t="s">
        <v>3231</v>
      </c>
      <c r="H390" s="2" t="s">
        <v>3176</v>
      </c>
    </row>
    <row r="391">
      <c r="A391" s="54">
        <v>45966.0</v>
      </c>
      <c r="B391" s="4" t="s">
        <v>303</v>
      </c>
      <c r="C391" s="2" t="s">
        <v>145</v>
      </c>
      <c r="D391" s="2" t="s">
        <v>9298</v>
      </c>
      <c r="E391" s="2">
        <v>0.0</v>
      </c>
      <c r="F391" s="2">
        <f>IFERROR(__xludf.DUMMYFUNCTION("""COMPUTED_VALUE"""),0.0)</f>
        <v>0</v>
      </c>
      <c r="G391" s="4" t="s">
        <v>3231</v>
      </c>
      <c r="H391" s="2" t="s">
        <v>3176</v>
      </c>
    </row>
    <row r="392">
      <c r="A392" s="54">
        <v>45967.0</v>
      </c>
      <c r="B392" s="4" t="s">
        <v>148</v>
      </c>
      <c r="C392" s="2" t="s">
        <v>145</v>
      </c>
      <c r="D392" s="2" t="s">
        <v>9298</v>
      </c>
      <c r="E392" s="2">
        <v>0.0</v>
      </c>
      <c r="F392" s="2">
        <f>IFERROR(__xludf.DUMMYFUNCTION("""COMPUTED_VALUE"""),0.0)</f>
        <v>0</v>
      </c>
      <c r="G392" s="4" t="s">
        <v>3231</v>
      </c>
      <c r="H392" s="2" t="s">
        <v>3176</v>
      </c>
    </row>
    <row r="393">
      <c r="A393" s="54">
        <v>45968.0</v>
      </c>
      <c r="B393" s="4" t="s">
        <v>196</v>
      </c>
      <c r="C393" s="2" t="s">
        <v>145</v>
      </c>
      <c r="D393" s="2" t="s">
        <v>9298</v>
      </c>
      <c r="E393" s="2">
        <v>0.0</v>
      </c>
      <c r="F393" s="2">
        <f>IFERROR(__xludf.DUMMYFUNCTION("""COMPUTED_VALUE"""),0.0)</f>
        <v>0</v>
      </c>
      <c r="G393" s="4" t="s">
        <v>3231</v>
      </c>
      <c r="H393" s="2" t="s">
        <v>3176</v>
      </c>
    </row>
    <row r="394">
      <c r="A394" s="54">
        <v>45969.0</v>
      </c>
      <c r="B394" s="4" t="s">
        <v>288</v>
      </c>
      <c r="C394" s="2" t="s">
        <v>145</v>
      </c>
      <c r="D394" s="2" t="s">
        <v>9298</v>
      </c>
      <c r="E394" s="2">
        <v>0.0</v>
      </c>
      <c r="F394" s="2">
        <f>IFERROR(__xludf.DUMMYFUNCTION("""COMPUTED_VALUE"""),0.0)</f>
        <v>0</v>
      </c>
      <c r="G394" s="4" t="s">
        <v>3231</v>
      </c>
      <c r="H394" s="2" t="s">
        <v>3176</v>
      </c>
    </row>
    <row r="395">
      <c r="A395" s="54">
        <v>45970.0</v>
      </c>
      <c r="B395" s="4" t="s">
        <v>256</v>
      </c>
      <c r="C395" s="2" t="s">
        <v>145</v>
      </c>
      <c r="D395" s="2" t="s">
        <v>9298</v>
      </c>
      <c r="E395" s="2">
        <v>0.0</v>
      </c>
      <c r="F395" s="2">
        <f>IFERROR(__xludf.DUMMYFUNCTION("""COMPUTED_VALUE"""),0.0)</f>
        <v>0</v>
      </c>
      <c r="G395" s="4" t="s">
        <v>3231</v>
      </c>
      <c r="H395" s="2" t="s">
        <v>3176</v>
      </c>
    </row>
    <row r="396">
      <c r="A396" s="54">
        <v>45971.0</v>
      </c>
      <c r="B396" s="4" t="s">
        <v>180</v>
      </c>
      <c r="C396" s="2" t="s">
        <v>145</v>
      </c>
      <c r="D396" s="2" t="s">
        <v>9298</v>
      </c>
      <c r="E396" s="2">
        <v>0.0</v>
      </c>
      <c r="F396" s="2">
        <f>IFERROR(__xludf.DUMMYFUNCTION("""COMPUTED_VALUE"""),0.0)</f>
        <v>0</v>
      </c>
      <c r="G396" s="4" t="s">
        <v>3231</v>
      </c>
      <c r="H396" s="2" t="s">
        <v>3176</v>
      </c>
    </row>
    <row r="397">
      <c r="A397" s="54">
        <v>45972.0</v>
      </c>
      <c r="B397" s="4" t="s">
        <v>208</v>
      </c>
      <c r="C397" s="2" t="s">
        <v>145</v>
      </c>
      <c r="D397" s="2" t="s">
        <v>9298</v>
      </c>
      <c r="E397" s="2">
        <v>0.0</v>
      </c>
      <c r="F397" s="2">
        <f>IFERROR(__xludf.DUMMYFUNCTION("""COMPUTED_VALUE"""),0.0)</f>
        <v>0</v>
      </c>
      <c r="G397" s="4" t="s">
        <v>3231</v>
      </c>
      <c r="H397" s="2" t="s">
        <v>3176</v>
      </c>
    </row>
    <row r="398">
      <c r="A398" s="54">
        <v>45973.0</v>
      </c>
      <c r="B398" s="4" t="s">
        <v>303</v>
      </c>
      <c r="C398" s="2" t="s">
        <v>145</v>
      </c>
      <c r="D398" s="2" t="s">
        <v>9298</v>
      </c>
      <c r="E398" s="2">
        <v>0.0</v>
      </c>
      <c r="F398" s="2">
        <f>IFERROR(__xludf.DUMMYFUNCTION("""COMPUTED_VALUE"""),0.0)</f>
        <v>0</v>
      </c>
      <c r="G398" s="4" t="s">
        <v>3231</v>
      </c>
      <c r="H398" s="2" t="s">
        <v>3176</v>
      </c>
    </row>
    <row r="399">
      <c r="A399" s="54">
        <v>45974.0</v>
      </c>
      <c r="B399" s="4" t="s">
        <v>148</v>
      </c>
      <c r="C399" s="2" t="s">
        <v>145</v>
      </c>
      <c r="D399" s="2" t="s">
        <v>9298</v>
      </c>
      <c r="E399" s="2">
        <v>0.0</v>
      </c>
      <c r="F399" s="2">
        <f>IFERROR(__xludf.DUMMYFUNCTION("""COMPUTED_VALUE"""),0.0)</f>
        <v>0</v>
      </c>
      <c r="G399" s="4" t="s">
        <v>3231</v>
      </c>
      <c r="H399" s="2" t="s">
        <v>3176</v>
      </c>
    </row>
    <row r="400">
      <c r="A400" s="54">
        <v>45975.0</v>
      </c>
      <c r="B400" s="4" t="s">
        <v>196</v>
      </c>
      <c r="C400" s="2" t="s">
        <v>145</v>
      </c>
      <c r="D400" s="2" t="s">
        <v>9298</v>
      </c>
      <c r="E400" s="2">
        <v>0.0</v>
      </c>
      <c r="F400" s="2">
        <f>IFERROR(__xludf.DUMMYFUNCTION("""COMPUTED_VALUE"""),0.0)</f>
        <v>0</v>
      </c>
      <c r="G400" s="4" t="s">
        <v>3231</v>
      </c>
      <c r="H400" s="2" t="s">
        <v>3176</v>
      </c>
    </row>
    <row r="401">
      <c r="A401" s="54">
        <v>45976.0</v>
      </c>
      <c r="B401" s="4" t="s">
        <v>288</v>
      </c>
      <c r="C401" s="2" t="s">
        <v>145</v>
      </c>
      <c r="D401" s="2" t="s">
        <v>9298</v>
      </c>
      <c r="E401" s="2">
        <v>0.0</v>
      </c>
      <c r="F401" s="2">
        <f>IFERROR(__xludf.DUMMYFUNCTION("""COMPUTED_VALUE"""),0.0)</f>
        <v>0</v>
      </c>
      <c r="G401" s="4" t="s">
        <v>3231</v>
      </c>
      <c r="H401" s="2" t="s">
        <v>3176</v>
      </c>
    </row>
    <row r="402">
      <c r="A402" s="54">
        <v>45977.0</v>
      </c>
      <c r="B402" s="4" t="s">
        <v>256</v>
      </c>
      <c r="C402" s="2" t="s">
        <v>145</v>
      </c>
      <c r="D402" s="2" t="s">
        <v>9298</v>
      </c>
      <c r="E402" s="2">
        <v>0.0</v>
      </c>
      <c r="F402" s="2">
        <f>IFERROR(__xludf.DUMMYFUNCTION("""COMPUTED_VALUE"""),0.0)</f>
        <v>0</v>
      </c>
      <c r="G402" s="4" t="s">
        <v>3231</v>
      </c>
      <c r="H402" s="2" t="s">
        <v>3176</v>
      </c>
    </row>
    <row r="403">
      <c r="A403" s="54">
        <v>45978.0</v>
      </c>
      <c r="B403" s="4" t="s">
        <v>180</v>
      </c>
      <c r="C403" s="2" t="s">
        <v>145</v>
      </c>
      <c r="D403" s="2" t="s">
        <v>9298</v>
      </c>
      <c r="E403" s="2">
        <v>0.0</v>
      </c>
      <c r="F403" s="2">
        <f>IFERROR(__xludf.DUMMYFUNCTION("""COMPUTED_VALUE"""),0.0)</f>
        <v>0</v>
      </c>
      <c r="G403" s="4" t="s">
        <v>3231</v>
      </c>
      <c r="H403" s="2" t="s">
        <v>3176</v>
      </c>
    </row>
    <row r="404">
      <c r="A404" s="54">
        <v>45979.0</v>
      </c>
      <c r="B404" s="4" t="s">
        <v>208</v>
      </c>
      <c r="C404" s="2" t="s">
        <v>145</v>
      </c>
      <c r="D404" s="2" t="s">
        <v>9298</v>
      </c>
      <c r="E404" s="2">
        <v>0.0</v>
      </c>
      <c r="F404" s="2">
        <f>IFERROR(__xludf.DUMMYFUNCTION("""COMPUTED_VALUE"""),0.0)</f>
        <v>0</v>
      </c>
      <c r="G404" s="4" t="s">
        <v>3231</v>
      </c>
      <c r="H404" s="2" t="s">
        <v>3176</v>
      </c>
    </row>
    <row r="405">
      <c r="A405" s="54">
        <v>45980.0</v>
      </c>
      <c r="B405" s="4" t="s">
        <v>303</v>
      </c>
      <c r="C405" s="2" t="s">
        <v>145</v>
      </c>
      <c r="D405" s="2" t="s">
        <v>9298</v>
      </c>
      <c r="E405" s="2">
        <v>0.0</v>
      </c>
      <c r="F405" s="2">
        <f>IFERROR(__xludf.DUMMYFUNCTION("""COMPUTED_VALUE"""),0.0)</f>
        <v>0</v>
      </c>
      <c r="G405" s="4" t="s">
        <v>3231</v>
      </c>
      <c r="H405" s="2" t="s">
        <v>3176</v>
      </c>
    </row>
    <row r="406">
      <c r="A406" s="54">
        <v>45981.0</v>
      </c>
      <c r="B406" s="4" t="s">
        <v>148</v>
      </c>
      <c r="C406" s="2" t="s">
        <v>145</v>
      </c>
      <c r="D406" s="2" t="s">
        <v>9298</v>
      </c>
      <c r="E406" s="2">
        <v>0.0</v>
      </c>
      <c r="F406" s="2">
        <f>IFERROR(__xludf.DUMMYFUNCTION("""COMPUTED_VALUE"""),0.0)</f>
        <v>0</v>
      </c>
      <c r="G406" s="4" t="s">
        <v>3231</v>
      </c>
      <c r="H406" s="2" t="s">
        <v>3176</v>
      </c>
    </row>
    <row r="407">
      <c r="A407" s="54">
        <v>45982.0</v>
      </c>
      <c r="B407" s="4" t="s">
        <v>196</v>
      </c>
      <c r="C407" s="2" t="s">
        <v>145</v>
      </c>
      <c r="D407" s="2" t="s">
        <v>9298</v>
      </c>
      <c r="E407" s="2">
        <v>0.0</v>
      </c>
      <c r="F407" s="2">
        <f>IFERROR(__xludf.DUMMYFUNCTION("""COMPUTED_VALUE"""),0.0)</f>
        <v>0</v>
      </c>
      <c r="G407" s="4" t="s">
        <v>3231</v>
      </c>
      <c r="H407" s="2" t="s">
        <v>3176</v>
      </c>
    </row>
    <row r="408">
      <c r="A408" s="54">
        <v>45983.0</v>
      </c>
      <c r="B408" s="4" t="s">
        <v>288</v>
      </c>
      <c r="C408" s="2" t="s">
        <v>145</v>
      </c>
      <c r="D408" s="2" t="s">
        <v>9298</v>
      </c>
      <c r="E408" s="2">
        <v>0.0</v>
      </c>
      <c r="F408" s="2">
        <f>IFERROR(__xludf.DUMMYFUNCTION("""COMPUTED_VALUE"""),0.0)</f>
        <v>0</v>
      </c>
      <c r="G408" s="4" t="s">
        <v>3231</v>
      </c>
      <c r="H408" s="2" t="s">
        <v>3176</v>
      </c>
    </row>
    <row r="409">
      <c r="A409" s="54">
        <v>45984.0</v>
      </c>
      <c r="B409" s="4" t="s">
        <v>256</v>
      </c>
      <c r="C409" s="2" t="s">
        <v>145</v>
      </c>
      <c r="D409" s="2" t="s">
        <v>9298</v>
      </c>
      <c r="E409" s="2">
        <v>0.0</v>
      </c>
      <c r="F409" s="2">
        <f>IFERROR(__xludf.DUMMYFUNCTION("""COMPUTED_VALUE"""),0.0)</f>
        <v>0</v>
      </c>
      <c r="G409" s="4" t="s">
        <v>3231</v>
      </c>
      <c r="H409" s="2" t="s">
        <v>3176</v>
      </c>
    </row>
    <row r="410">
      <c r="A410" s="54">
        <v>45985.0</v>
      </c>
      <c r="B410" s="4" t="s">
        <v>180</v>
      </c>
      <c r="C410" s="2" t="s">
        <v>145</v>
      </c>
      <c r="D410" s="2" t="s">
        <v>9298</v>
      </c>
      <c r="E410" s="2">
        <v>0.0</v>
      </c>
      <c r="F410" s="2">
        <f>IFERROR(__xludf.DUMMYFUNCTION("""COMPUTED_VALUE"""),0.0)</f>
        <v>0</v>
      </c>
      <c r="G410" s="4" t="s">
        <v>3231</v>
      </c>
      <c r="H410" s="2" t="s">
        <v>3176</v>
      </c>
    </row>
    <row r="411">
      <c r="A411" s="54">
        <v>45986.0</v>
      </c>
      <c r="B411" s="4" t="s">
        <v>208</v>
      </c>
      <c r="C411" s="2" t="s">
        <v>145</v>
      </c>
      <c r="D411" s="2" t="s">
        <v>9298</v>
      </c>
      <c r="E411" s="2">
        <v>0.0</v>
      </c>
      <c r="F411" s="2">
        <f>IFERROR(__xludf.DUMMYFUNCTION("""COMPUTED_VALUE"""),0.0)</f>
        <v>0</v>
      </c>
      <c r="G411" s="4" t="s">
        <v>3231</v>
      </c>
      <c r="H411" s="2" t="s">
        <v>3176</v>
      </c>
    </row>
    <row r="412">
      <c r="A412" s="54">
        <v>45987.0</v>
      </c>
      <c r="B412" s="4" t="s">
        <v>303</v>
      </c>
      <c r="C412" s="2" t="s">
        <v>145</v>
      </c>
      <c r="D412" s="2" t="s">
        <v>9298</v>
      </c>
      <c r="E412" s="2">
        <v>0.0</v>
      </c>
      <c r="F412" s="2">
        <f>IFERROR(__xludf.DUMMYFUNCTION("""COMPUTED_VALUE"""),0.0)</f>
        <v>0</v>
      </c>
      <c r="G412" s="4" t="s">
        <v>3231</v>
      </c>
      <c r="H412" s="2" t="s">
        <v>3176</v>
      </c>
    </row>
    <row r="413">
      <c r="A413" s="54">
        <v>45988.0</v>
      </c>
      <c r="B413" s="4" t="s">
        <v>148</v>
      </c>
      <c r="C413" s="2" t="s">
        <v>145</v>
      </c>
      <c r="D413" s="2" t="s">
        <v>9298</v>
      </c>
      <c r="E413" s="2">
        <v>0.0</v>
      </c>
      <c r="F413" s="2">
        <f>IFERROR(__xludf.DUMMYFUNCTION("""COMPUTED_VALUE"""),0.0)</f>
        <v>0</v>
      </c>
      <c r="G413" s="4" t="s">
        <v>3231</v>
      </c>
      <c r="H413" s="2" t="s">
        <v>3176</v>
      </c>
    </row>
    <row r="414">
      <c r="A414" s="54">
        <v>45989.0</v>
      </c>
      <c r="B414" s="4" t="s">
        <v>196</v>
      </c>
      <c r="C414" s="2" t="s">
        <v>145</v>
      </c>
      <c r="D414" s="2" t="s">
        <v>9298</v>
      </c>
      <c r="E414" s="2">
        <v>0.0</v>
      </c>
      <c r="F414" s="2">
        <f>IFERROR(__xludf.DUMMYFUNCTION("""COMPUTED_VALUE"""),0.0)</f>
        <v>0</v>
      </c>
      <c r="G414" s="4" t="s">
        <v>3231</v>
      </c>
      <c r="H414" s="2" t="s">
        <v>3176</v>
      </c>
    </row>
    <row r="415">
      <c r="A415" s="54">
        <v>45990.0</v>
      </c>
      <c r="B415" s="4" t="s">
        <v>288</v>
      </c>
      <c r="C415" s="2" t="s">
        <v>145</v>
      </c>
      <c r="D415" s="2" t="s">
        <v>9298</v>
      </c>
      <c r="E415" s="2">
        <v>0.0</v>
      </c>
      <c r="F415" s="2">
        <f>IFERROR(__xludf.DUMMYFUNCTION("""COMPUTED_VALUE"""),0.0)</f>
        <v>0</v>
      </c>
      <c r="G415" s="4" t="s">
        <v>3231</v>
      </c>
      <c r="H415" s="2" t="s">
        <v>3176</v>
      </c>
    </row>
    <row r="416">
      <c r="A416" s="54">
        <v>45991.0</v>
      </c>
      <c r="B416" s="4" t="s">
        <v>256</v>
      </c>
      <c r="C416" s="2" t="s">
        <v>145</v>
      </c>
      <c r="D416" s="2" t="s">
        <v>9298</v>
      </c>
      <c r="E416" s="2">
        <v>0.0</v>
      </c>
      <c r="F416" s="2">
        <f>IFERROR(__xludf.DUMMYFUNCTION("""COMPUTED_VALUE"""),0.0)</f>
        <v>0</v>
      </c>
      <c r="G416" s="4" t="s">
        <v>3231</v>
      </c>
      <c r="H416" s="2" t="s">
        <v>3176</v>
      </c>
    </row>
    <row r="417">
      <c r="A417" s="54">
        <v>45992.0</v>
      </c>
      <c r="B417" s="4" t="s">
        <v>180</v>
      </c>
      <c r="C417" s="2" t="s">
        <v>145</v>
      </c>
      <c r="D417" s="2" t="s">
        <v>9298</v>
      </c>
      <c r="E417" s="2">
        <v>1.0</v>
      </c>
      <c r="F417" s="2">
        <f>IFERROR(__xludf.DUMMYFUNCTION("""COMPUTED_VALUE"""),1.0)</f>
        <v>1</v>
      </c>
      <c r="G417" s="4" t="s">
        <v>3231</v>
      </c>
      <c r="H417" s="2" t="s">
        <v>3176</v>
      </c>
    </row>
    <row r="418">
      <c r="A418" s="54">
        <v>45993.0</v>
      </c>
      <c r="B418" s="4" t="s">
        <v>208</v>
      </c>
      <c r="C418" s="2" t="s">
        <v>145</v>
      </c>
      <c r="D418" s="2" t="s">
        <v>9298</v>
      </c>
      <c r="E418" s="2">
        <v>0.0</v>
      </c>
      <c r="F418" s="2">
        <f>IFERROR(__xludf.DUMMYFUNCTION("""COMPUTED_VALUE"""),0.0)</f>
        <v>0</v>
      </c>
      <c r="G418" s="4" t="s">
        <v>3231</v>
      </c>
      <c r="H418" s="2" t="s">
        <v>3176</v>
      </c>
    </row>
    <row r="419">
      <c r="A419" s="54">
        <v>45994.0</v>
      </c>
      <c r="B419" s="4" t="s">
        <v>303</v>
      </c>
      <c r="C419" s="2" t="s">
        <v>145</v>
      </c>
      <c r="D419" s="2" t="s">
        <v>9298</v>
      </c>
      <c r="E419" s="2">
        <v>0.0</v>
      </c>
      <c r="F419" s="2">
        <f>IFERROR(__xludf.DUMMYFUNCTION("""COMPUTED_VALUE"""),0.0)</f>
        <v>0</v>
      </c>
      <c r="G419" s="4" t="s">
        <v>3231</v>
      </c>
      <c r="H419" s="2" t="s">
        <v>3176</v>
      </c>
    </row>
    <row r="420">
      <c r="A420" s="54">
        <v>45995.0</v>
      </c>
      <c r="B420" s="4" t="s">
        <v>148</v>
      </c>
      <c r="C420" s="2" t="s">
        <v>145</v>
      </c>
      <c r="D420" s="2" t="s">
        <v>9298</v>
      </c>
      <c r="E420" s="2">
        <v>0.0</v>
      </c>
      <c r="F420" s="2">
        <f>IFERROR(__xludf.DUMMYFUNCTION("""COMPUTED_VALUE"""),0.0)</f>
        <v>0</v>
      </c>
      <c r="G420" s="4" t="s">
        <v>3231</v>
      </c>
      <c r="H420" s="2" t="s">
        <v>3176</v>
      </c>
    </row>
    <row r="421">
      <c r="A421" s="54">
        <v>45996.0</v>
      </c>
      <c r="B421" s="4" t="s">
        <v>196</v>
      </c>
      <c r="C421" s="2" t="s">
        <v>145</v>
      </c>
      <c r="D421" s="2" t="s">
        <v>9298</v>
      </c>
      <c r="E421" s="2">
        <v>0.0</v>
      </c>
      <c r="F421" s="2">
        <f>IFERROR(__xludf.DUMMYFUNCTION("""COMPUTED_VALUE"""),0.0)</f>
        <v>0</v>
      </c>
      <c r="G421" s="4" t="s">
        <v>3231</v>
      </c>
      <c r="H421" s="2" t="s">
        <v>3176</v>
      </c>
    </row>
    <row r="422">
      <c r="A422" s="54">
        <v>45997.0</v>
      </c>
      <c r="B422" s="4" t="s">
        <v>288</v>
      </c>
      <c r="C422" s="2" t="s">
        <v>145</v>
      </c>
      <c r="D422" s="2" t="s">
        <v>9298</v>
      </c>
      <c r="E422" s="2">
        <v>1.0</v>
      </c>
      <c r="F422" s="2">
        <f>IFERROR(__xludf.DUMMYFUNCTION("""COMPUTED_VALUE"""),1.0)</f>
        <v>1</v>
      </c>
      <c r="G422" s="4" t="s">
        <v>3231</v>
      </c>
      <c r="H422" s="2" t="s">
        <v>3176</v>
      </c>
    </row>
    <row r="423">
      <c r="A423" s="54">
        <v>45998.0</v>
      </c>
      <c r="B423" s="4" t="s">
        <v>256</v>
      </c>
      <c r="C423" s="2" t="s">
        <v>145</v>
      </c>
      <c r="D423" s="2" t="s">
        <v>9298</v>
      </c>
      <c r="E423" s="2">
        <v>0.0</v>
      </c>
      <c r="F423" s="2">
        <f>IFERROR(__xludf.DUMMYFUNCTION("""COMPUTED_VALUE"""),0.0)</f>
        <v>0</v>
      </c>
      <c r="G423" s="4" t="s">
        <v>3231</v>
      </c>
      <c r="H423" s="2" t="s">
        <v>3176</v>
      </c>
    </row>
    <row r="424">
      <c r="A424" s="54">
        <v>45999.0</v>
      </c>
      <c r="B424" s="4" t="s">
        <v>180</v>
      </c>
      <c r="C424" s="2" t="s">
        <v>145</v>
      </c>
      <c r="D424" s="2" t="s">
        <v>9298</v>
      </c>
      <c r="E424" s="2">
        <v>0.0</v>
      </c>
      <c r="F424" s="2">
        <f>IFERROR(__xludf.DUMMYFUNCTION("""COMPUTED_VALUE"""),0.0)</f>
        <v>0</v>
      </c>
      <c r="G424" s="4" t="s">
        <v>3231</v>
      </c>
      <c r="H424" s="2" t="s">
        <v>3176</v>
      </c>
    </row>
    <row r="425">
      <c r="A425" s="54">
        <v>46000.0</v>
      </c>
      <c r="B425" s="4" t="s">
        <v>208</v>
      </c>
      <c r="C425" s="2" t="s">
        <v>145</v>
      </c>
      <c r="D425" s="2" t="s">
        <v>9298</v>
      </c>
      <c r="E425" s="2">
        <v>0.0</v>
      </c>
      <c r="F425" s="2">
        <f>IFERROR(__xludf.DUMMYFUNCTION("""COMPUTED_VALUE"""),0.0)</f>
        <v>0</v>
      </c>
      <c r="G425" s="4" t="s">
        <v>3231</v>
      </c>
      <c r="H425" s="2" t="s">
        <v>3176</v>
      </c>
    </row>
    <row r="426">
      <c r="A426" s="54">
        <v>46001.0</v>
      </c>
      <c r="B426" s="4" t="s">
        <v>303</v>
      </c>
      <c r="C426" s="2" t="s">
        <v>145</v>
      </c>
      <c r="D426" s="2" t="s">
        <v>9298</v>
      </c>
      <c r="E426" s="2">
        <v>0.0</v>
      </c>
      <c r="F426" s="2">
        <f>IFERROR(__xludf.DUMMYFUNCTION("""COMPUTED_VALUE"""),0.0)</f>
        <v>0</v>
      </c>
      <c r="G426" s="4" t="s">
        <v>3231</v>
      </c>
      <c r="H426" s="2" t="s">
        <v>3176</v>
      </c>
    </row>
    <row r="427">
      <c r="A427" s="54">
        <v>46002.0</v>
      </c>
      <c r="B427" s="4" t="s">
        <v>148</v>
      </c>
      <c r="C427" s="2" t="s">
        <v>145</v>
      </c>
      <c r="D427" s="2" t="s">
        <v>9298</v>
      </c>
      <c r="E427" s="2">
        <v>0.0</v>
      </c>
      <c r="F427" s="2">
        <f>IFERROR(__xludf.DUMMYFUNCTION("""COMPUTED_VALUE"""),0.0)</f>
        <v>0</v>
      </c>
      <c r="G427" s="4" t="s">
        <v>3231</v>
      </c>
      <c r="H427" s="2" t="s">
        <v>3176</v>
      </c>
    </row>
    <row r="428">
      <c r="A428" s="54">
        <v>46003.0</v>
      </c>
      <c r="B428" s="4" t="s">
        <v>196</v>
      </c>
      <c r="C428" s="2" t="s">
        <v>145</v>
      </c>
      <c r="D428" s="2" t="s">
        <v>9298</v>
      </c>
      <c r="E428" s="2">
        <v>0.0</v>
      </c>
      <c r="F428" s="2">
        <f>IFERROR(__xludf.DUMMYFUNCTION("""COMPUTED_VALUE"""),0.0)</f>
        <v>0</v>
      </c>
      <c r="G428" s="4" t="s">
        <v>3231</v>
      </c>
      <c r="H428" s="2" t="s">
        <v>3176</v>
      </c>
    </row>
    <row r="429">
      <c r="A429" s="54">
        <v>46004.0</v>
      </c>
      <c r="B429" s="4" t="s">
        <v>288</v>
      </c>
      <c r="C429" s="2" t="s">
        <v>145</v>
      </c>
      <c r="D429" s="2" t="s">
        <v>9298</v>
      </c>
      <c r="E429" s="2">
        <v>0.0</v>
      </c>
      <c r="F429" s="2">
        <f>IFERROR(__xludf.DUMMYFUNCTION("""COMPUTED_VALUE"""),0.0)</f>
        <v>0</v>
      </c>
      <c r="G429" s="4" t="s">
        <v>3231</v>
      </c>
      <c r="H429" s="2" t="s">
        <v>3176</v>
      </c>
    </row>
    <row r="430">
      <c r="A430" s="54">
        <v>46005.0</v>
      </c>
      <c r="B430" s="4" t="s">
        <v>256</v>
      </c>
      <c r="C430" s="2" t="s">
        <v>145</v>
      </c>
      <c r="D430" s="2" t="s">
        <v>9298</v>
      </c>
      <c r="E430" s="2">
        <v>0.0</v>
      </c>
      <c r="F430" s="2">
        <f>IFERROR(__xludf.DUMMYFUNCTION("""COMPUTED_VALUE"""),0.0)</f>
        <v>0</v>
      </c>
      <c r="G430" s="4" t="s">
        <v>3231</v>
      </c>
      <c r="H430" s="2" t="s">
        <v>3176</v>
      </c>
    </row>
    <row r="431">
      <c r="A431" s="54">
        <v>46006.0</v>
      </c>
      <c r="B431" s="4" t="s">
        <v>180</v>
      </c>
      <c r="C431" s="2" t="s">
        <v>145</v>
      </c>
      <c r="D431" s="2" t="s">
        <v>9298</v>
      </c>
      <c r="E431" s="2">
        <v>0.0</v>
      </c>
      <c r="F431" s="2">
        <f>IFERROR(__xludf.DUMMYFUNCTION("""COMPUTED_VALUE"""),0.0)</f>
        <v>0</v>
      </c>
      <c r="G431" s="4" t="s">
        <v>3231</v>
      </c>
      <c r="H431" s="2" t="s">
        <v>3176</v>
      </c>
    </row>
    <row r="432">
      <c r="A432" s="54">
        <v>46007.0</v>
      </c>
      <c r="B432" s="4" t="s">
        <v>208</v>
      </c>
      <c r="C432" s="2" t="s">
        <v>145</v>
      </c>
      <c r="D432" s="2" t="s">
        <v>9298</v>
      </c>
      <c r="E432" s="2">
        <v>0.0</v>
      </c>
      <c r="F432" s="2">
        <f>IFERROR(__xludf.DUMMYFUNCTION("""COMPUTED_VALUE"""),0.0)</f>
        <v>0</v>
      </c>
      <c r="G432" s="4" t="s">
        <v>3231</v>
      </c>
      <c r="H432" s="2" t="s">
        <v>3176</v>
      </c>
    </row>
    <row r="433">
      <c r="A433" s="54">
        <v>46008.0</v>
      </c>
      <c r="B433" s="4" t="s">
        <v>303</v>
      </c>
      <c r="C433" s="2" t="s">
        <v>145</v>
      </c>
      <c r="D433" s="2" t="s">
        <v>9298</v>
      </c>
      <c r="E433" s="2">
        <v>0.0</v>
      </c>
      <c r="F433" s="2">
        <f>IFERROR(__xludf.DUMMYFUNCTION("""COMPUTED_VALUE"""),0.0)</f>
        <v>0</v>
      </c>
      <c r="G433" s="4" t="s">
        <v>3231</v>
      </c>
      <c r="H433" s="2" t="s">
        <v>3176</v>
      </c>
    </row>
    <row r="434">
      <c r="A434" s="54">
        <v>46009.0</v>
      </c>
      <c r="B434" s="4" t="s">
        <v>148</v>
      </c>
      <c r="C434" s="2" t="s">
        <v>145</v>
      </c>
      <c r="D434" s="2" t="s">
        <v>9298</v>
      </c>
      <c r="E434" s="2">
        <v>0.0</v>
      </c>
      <c r="F434" s="2">
        <f>IFERROR(__xludf.DUMMYFUNCTION("""COMPUTED_VALUE"""),0.0)</f>
        <v>0</v>
      </c>
      <c r="G434" s="4" t="s">
        <v>3231</v>
      </c>
      <c r="H434" s="2" t="s">
        <v>3176</v>
      </c>
    </row>
    <row r="435">
      <c r="A435" s="54">
        <v>46010.0</v>
      </c>
      <c r="B435" s="4" t="s">
        <v>196</v>
      </c>
      <c r="C435" s="2" t="s">
        <v>145</v>
      </c>
      <c r="D435" s="2" t="s">
        <v>9298</v>
      </c>
      <c r="E435" s="2">
        <v>0.0</v>
      </c>
      <c r="F435" s="2">
        <f>IFERROR(__xludf.DUMMYFUNCTION("""COMPUTED_VALUE"""),0.0)</f>
        <v>0</v>
      </c>
      <c r="G435" s="4" t="s">
        <v>3231</v>
      </c>
      <c r="H435" s="2" t="s">
        <v>3176</v>
      </c>
    </row>
    <row r="436">
      <c r="A436" s="54">
        <v>46011.0</v>
      </c>
      <c r="B436" s="4" t="s">
        <v>288</v>
      </c>
      <c r="C436" s="2" t="s">
        <v>145</v>
      </c>
      <c r="D436" s="2" t="s">
        <v>9298</v>
      </c>
      <c r="E436" s="2">
        <v>0.0</v>
      </c>
      <c r="F436" s="2">
        <f>IFERROR(__xludf.DUMMYFUNCTION("""COMPUTED_VALUE"""),0.0)</f>
        <v>0</v>
      </c>
      <c r="G436" s="4" t="s">
        <v>3231</v>
      </c>
      <c r="H436" s="2" t="s">
        <v>3176</v>
      </c>
    </row>
    <row r="437">
      <c r="A437" s="54">
        <v>46012.0</v>
      </c>
      <c r="B437" s="4" t="s">
        <v>256</v>
      </c>
      <c r="C437" s="2" t="s">
        <v>145</v>
      </c>
      <c r="D437" s="2" t="s">
        <v>9298</v>
      </c>
      <c r="E437" s="2">
        <v>0.0</v>
      </c>
      <c r="F437" s="2">
        <f>IFERROR(__xludf.DUMMYFUNCTION("""COMPUTED_VALUE"""),0.0)</f>
        <v>0</v>
      </c>
      <c r="G437" s="4" t="s">
        <v>3231</v>
      </c>
      <c r="H437" s="2" t="s">
        <v>3176</v>
      </c>
    </row>
    <row r="438">
      <c r="A438" s="54">
        <v>46013.0</v>
      </c>
      <c r="B438" s="4" t="s">
        <v>180</v>
      </c>
      <c r="C438" s="2" t="s">
        <v>145</v>
      </c>
      <c r="D438" s="2" t="s">
        <v>9298</v>
      </c>
      <c r="E438" s="2">
        <v>0.0</v>
      </c>
      <c r="F438" s="2">
        <f>IFERROR(__xludf.DUMMYFUNCTION("""COMPUTED_VALUE"""),0.0)</f>
        <v>0</v>
      </c>
      <c r="G438" s="4" t="s">
        <v>3231</v>
      </c>
      <c r="H438" s="2" t="s">
        <v>3176</v>
      </c>
    </row>
    <row r="439">
      <c r="A439" s="54">
        <v>46014.0</v>
      </c>
      <c r="B439" s="4" t="s">
        <v>208</v>
      </c>
      <c r="C439" s="2" t="s">
        <v>145</v>
      </c>
      <c r="D439" s="2" t="s">
        <v>9298</v>
      </c>
      <c r="E439" s="2">
        <v>0.0</v>
      </c>
      <c r="F439" s="2">
        <f>IFERROR(__xludf.DUMMYFUNCTION("""COMPUTED_VALUE"""),0.0)</f>
        <v>0</v>
      </c>
      <c r="G439" s="4" t="s">
        <v>3231</v>
      </c>
      <c r="H439" s="2" t="s">
        <v>3176</v>
      </c>
    </row>
    <row r="440">
      <c r="A440" s="54">
        <v>46015.0</v>
      </c>
      <c r="B440" s="4" t="s">
        <v>303</v>
      </c>
      <c r="C440" s="2" t="s">
        <v>145</v>
      </c>
      <c r="D440" s="2" t="s">
        <v>9298</v>
      </c>
      <c r="E440" s="2">
        <v>0.0</v>
      </c>
      <c r="F440" s="2">
        <f>IFERROR(__xludf.DUMMYFUNCTION("""COMPUTED_VALUE"""),0.0)</f>
        <v>0</v>
      </c>
      <c r="G440" s="4" t="s">
        <v>3231</v>
      </c>
      <c r="H440" s="2" t="s">
        <v>3176</v>
      </c>
    </row>
    <row r="441">
      <c r="A441" s="54">
        <v>46016.0</v>
      </c>
      <c r="B441" s="4" t="s">
        <v>148</v>
      </c>
      <c r="C441" s="2" t="s">
        <v>145</v>
      </c>
      <c r="D441" s="2" t="s">
        <v>9298</v>
      </c>
      <c r="E441" s="2">
        <v>0.0</v>
      </c>
      <c r="F441" s="2">
        <f>IFERROR(__xludf.DUMMYFUNCTION("""COMPUTED_VALUE"""),0.0)</f>
        <v>0</v>
      </c>
      <c r="G441" s="4" t="s">
        <v>3231</v>
      </c>
      <c r="H441" s="2" t="s">
        <v>3176</v>
      </c>
    </row>
    <row r="442">
      <c r="A442" s="54">
        <v>46017.0</v>
      </c>
      <c r="B442" s="4" t="s">
        <v>196</v>
      </c>
      <c r="C442" s="2" t="s">
        <v>145</v>
      </c>
      <c r="D442" s="2" t="s">
        <v>9298</v>
      </c>
      <c r="E442" s="2">
        <v>0.0</v>
      </c>
      <c r="F442" s="2">
        <f>IFERROR(__xludf.DUMMYFUNCTION("""COMPUTED_VALUE"""),0.0)</f>
        <v>0</v>
      </c>
      <c r="G442" s="4" t="s">
        <v>3231</v>
      </c>
      <c r="H442" s="2" t="s">
        <v>3176</v>
      </c>
    </row>
    <row r="443">
      <c r="A443" s="54">
        <v>46018.0</v>
      </c>
      <c r="B443" s="4" t="s">
        <v>288</v>
      </c>
      <c r="C443" s="2" t="s">
        <v>145</v>
      </c>
      <c r="D443" s="2" t="s">
        <v>9298</v>
      </c>
      <c r="E443" s="2">
        <v>0.0</v>
      </c>
      <c r="F443" s="2">
        <f>IFERROR(__xludf.DUMMYFUNCTION("""COMPUTED_VALUE"""),0.0)</f>
        <v>0</v>
      </c>
      <c r="G443" s="4" t="s">
        <v>3231</v>
      </c>
      <c r="H443" s="2" t="s">
        <v>3176</v>
      </c>
    </row>
    <row r="444">
      <c r="A444" s="54">
        <v>46019.0</v>
      </c>
      <c r="B444" s="4" t="s">
        <v>256</v>
      </c>
      <c r="C444" s="2" t="s">
        <v>145</v>
      </c>
      <c r="D444" s="2" t="s">
        <v>9298</v>
      </c>
      <c r="E444" s="2">
        <v>0.0</v>
      </c>
      <c r="F444" s="2">
        <f>IFERROR(__xludf.DUMMYFUNCTION("""COMPUTED_VALUE"""),0.0)</f>
        <v>0</v>
      </c>
      <c r="G444" s="4" t="s">
        <v>3231</v>
      </c>
      <c r="H444" s="2" t="s">
        <v>3176</v>
      </c>
    </row>
    <row r="445">
      <c r="A445" s="54">
        <v>46020.0</v>
      </c>
      <c r="B445" s="4" t="s">
        <v>180</v>
      </c>
      <c r="C445" s="2" t="s">
        <v>145</v>
      </c>
      <c r="D445" s="2" t="s">
        <v>9298</v>
      </c>
      <c r="E445" s="2">
        <v>0.0</v>
      </c>
      <c r="F445" s="2">
        <f>IFERROR(__xludf.DUMMYFUNCTION("""COMPUTED_VALUE"""),0.0)</f>
        <v>0</v>
      </c>
      <c r="G445" s="4" t="s">
        <v>3231</v>
      </c>
      <c r="H445" s="2" t="s">
        <v>3176</v>
      </c>
    </row>
    <row r="446">
      <c r="A446" s="54">
        <v>46021.0</v>
      </c>
      <c r="B446" s="4" t="s">
        <v>208</v>
      </c>
      <c r="C446" s="2" t="s">
        <v>145</v>
      </c>
      <c r="D446" s="2" t="s">
        <v>9298</v>
      </c>
      <c r="E446" s="2">
        <v>0.0</v>
      </c>
      <c r="F446" s="2">
        <f>IFERROR(__xludf.DUMMYFUNCTION("""COMPUTED_VALUE"""),0.0)</f>
        <v>0</v>
      </c>
      <c r="G446" s="4" t="s">
        <v>3231</v>
      </c>
      <c r="H446" s="2" t="s">
        <v>3176</v>
      </c>
    </row>
    <row r="447">
      <c r="A447" s="54">
        <v>46022.0</v>
      </c>
      <c r="B447" s="4" t="s">
        <v>303</v>
      </c>
      <c r="C447" s="2" t="s">
        <v>145</v>
      </c>
      <c r="D447" s="2" t="s">
        <v>9298</v>
      </c>
      <c r="E447" s="2">
        <v>0.0</v>
      </c>
      <c r="F447" s="2">
        <f>IFERROR(__xludf.DUMMYFUNCTION("""COMPUTED_VALUE"""),0.0)</f>
        <v>0</v>
      </c>
      <c r="G447" s="4" t="s">
        <v>3231</v>
      </c>
      <c r="H447" s="2" t="s">
        <v>3176</v>
      </c>
    </row>
    <row r="448">
      <c r="A448" s="54">
        <v>46023.0</v>
      </c>
      <c r="B448" s="4" t="s">
        <v>148</v>
      </c>
      <c r="C448" s="2" t="s">
        <v>145</v>
      </c>
      <c r="D448" s="2" t="s">
        <v>9298</v>
      </c>
      <c r="E448" s="2">
        <v>0.0</v>
      </c>
      <c r="F448" s="2">
        <f>IFERROR(__xludf.DUMMYFUNCTION("""COMPUTED_VALUE"""),0.0)</f>
        <v>0</v>
      </c>
      <c r="G448" s="4" t="s">
        <v>3231</v>
      </c>
      <c r="H448" s="2" t="s">
        <v>3176</v>
      </c>
    </row>
    <row r="449">
      <c r="A449" s="54">
        <v>46024.0</v>
      </c>
      <c r="B449" s="4" t="s">
        <v>196</v>
      </c>
      <c r="C449" s="2" t="s">
        <v>145</v>
      </c>
      <c r="D449" s="2" t="s">
        <v>9298</v>
      </c>
      <c r="E449" s="2">
        <v>0.0</v>
      </c>
      <c r="F449" s="2">
        <f>IFERROR(__xludf.DUMMYFUNCTION("""COMPUTED_VALUE"""),0.0)</f>
        <v>0</v>
      </c>
      <c r="G449" s="4" t="s">
        <v>3231</v>
      </c>
      <c r="H449" s="2" t="s">
        <v>3176</v>
      </c>
    </row>
    <row r="450">
      <c r="A450" s="54">
        <v>46025.0</v>
      </c>
      <c r="B450" s="4" t="s">
        <v>288</v>
      </c>
      <c r="C450" s="2" t="s">
        <v>145</v>
      </c>
      <c r="D450" s="2" t="s">
        <v>9298</v>
      </c>
      <c r="E450" s="2">
        <v>0.0</v>
      </c>
      <c r="F450" s="2">
        <f>IFERROR(__xludf.DUMMYFUNCTION("""COMPUTED_VALUE"""),0.0)</f>
        <v>0</v>
      </c>
      <c r="G450" s="4" t="s">
        <v>3231</v>
      </c>
      <c r="H450" s="2" t="s">
        <v>3176</v>
      </c>
    </row>
    <row r="451">
      <c r="A451" s="54">
        <v>46026.0</v>
      </c>
      <c r="B451" s="4" t="s">
        <v>256</v>
      </c>
      <c r="C451" s="2" t="s">
        <v>145</v>
      </c>
      <c r="D451" s="2" t="s">
        <v>9298</v>
      </c>
      <c r="E451" s="2">
        <v>0.0</v>
      </c>
      <c r="F451" s="2">
        <f>IFERROR(__xludf.DUMMYFUNCTION("""COMPUTED_VALUE"""),0.0)</f>
        <v>0</v>
      </c>
      <c r="G451" s="4" t="s">
        <v>3231</v>
      </c>
      <c r="H451" s="2" t="s">
        <v>3176</v>
      </c>
    </row>
    <row r="452">
      <c r="A452" s="54">
        <v>46027.0</v>
      </c>
      <c r="B452" s="4" t="s">
        <v>180</v>
      </c>
      <c r="C452" s="2" t="s">
        <v>145</v>
      </c>
      <c r="D452" s="2" t="s">
        <v>9298</v>
      </c>
      <c r="E452" s="2">
        <v>0.0</v>
      </c>
      <c r="F452" s="2">
        <f>IFERROR(__xludf.DUMMYFUNCTION("""COMPUTED_VALUE"""),0.0)</f>
        <v>0</v>
      </c>
      <c r="G452" s="4" t="s">
        <v>3231</v>
      </c>
      <c r="H452" s="2" t="s">
        <v>3176</v>
      </c>
    </row>
    <row r="453">
      <c r="A453" s="54">
        <v>46028.0</v>
      </c>
      <c r="B453" s="4" t="s">
        <v>208</v>
      </c>
      <c r="C453" s="2" t="s">
        <v>145</v>
      </c>
      <c r="D453" s="2" t="s">
        <v>9298</v>
      </c>
      <c r="E453" s="2">
        <v>0.0</v>
      </c>
      <c r="F453" s="2">
        <f>IFERROR(__xludf.DUMMYFUNCTION("""COMPUTED_VALUE"""),0.0)</f>
        <v>0</v>
      </c>
      <c r="G453" s="4" t="s">
        <v>3231</v>
      </c>
      <c r="H453" s="2" t="s">
        <v>3176</v>
      </c>
    </row>
    <row r="454">
      <c r="A454" s="54">
        <v>46029.0</v>
      </c>
      <c r="B454" s="4" t="s">
        <v>303</v>
      </c>
      <c r="C454" s="2" t="s">
        <v>145</v>
      </c>
      <c r="D454" s="2" t="s">
        <v>9298</v>
      </c>
      <c r="E454" s="2">
        <v>0.0</v>
      </c>
      <c r="F454" s="2">
        <f>IFERROR(__xludf.DUMMYFUNCTION("""COMPUTED_VALUE"""),0.0)</f>
        <v>0</v>
      </c>
      <c r="G454" s="4" t="s">
        <v>3231</v>
      </c>
      <c r="H454" s="2" t="s">
        <v>3176</v>
      </c>
    </row>
    <row r="455">
      <c r="A455" s="54">
        <v>46030.0</v>
      </c>
      <c r="B455" s="4" t="s">
        <v>148</v>
      </c>
      <c r="C455" s="2" t="s">
        <v>145</v>
      </c>
      <c r="D455" s="2" t="s">
        <v>9298</v>
      </c>
      <c r="E455" s="2">
        <v>0.0</v>
      </c>
      <c r="F455" s="2">
        <f>IFERROR(__xludf.DUMMYFUNCTION("""COMPUTED_VALUE"""),0.0)</f>
        <v>0</v>
      </c>
      <c r="G455" s="4" t="s">
        <v>3231</v>
      </c>
      <c r="H455" s="2" t="s">
        <v>3176</v>
      </c>
    </row>
    <row r="456">
      <c r="A456" s="54">
        <v>46031.0</v>
      </c>
      <c r="B456" s="4" t="s">
        <v>196</v>
      </c>
      <c r="C456" s="2" t="s">
        <v>145</v>
      </c>
      <c r="D456" s="2" t="s">
        <v>9298</v>
      </c>
      <c r="E456" s="2">
        <v>0.0</v>
      </c>
      <c r="F456" s="2">
        <f>IFERROR(__xludf.DUMMYFUNCTION("""COMPUTED_VALUE"""),0.0)</f>
        <v>0</v>
      </c>
      <c r="G456" s="4" t="s">
        <v>3231</v>
      </c>
      <c r="H456" s="2" t="s">
        <v>3176</v>
      </c>
    </row>
    <row r="457">
      <c r="A457" s="54">
        <v>46032.0</v>
      </c>
      <c r="B457" s="4" t="s">
        <v>288</v>
      </c>
      <c r="C457" s="2" t="s">
        <v>145</v>
      </c>
      <c r="D457" s="2" t="s">
        <v>9298</v>
      </c>
      <c r="E457" s="2">
        <v>0.0</v>
      </c>
      <c r="F457" s="2">
        <f>IFERROR(__xludf.DUMMYFUNCTION("""COMPUTED_VALUE"""),0.0)</f>
        <v>0</v>
      </c>
      <c r="G457" s="4" t="s">
        <v>3231</v>
      </c>
      <c r="H457" s="2" t="s">
        <v>3176</v>
      </c>
    </row>
    <row r="458">
      <c r="A458" s="54">
        <v>46033.0</v>
      </c>
      <c r="B458" s="4" t="s">
        <v>256</v>
      </c>
      <c r="C458" s="2" t="s">
        <v>145</v>
      </c>
      <c r="D458" s="2" t="s">
        <v>9298</v>
      </c>
      <c r="E458" s="2">
        <v>0.0</v>
      </c>
      <c r="F458" s="2">
        <f>IFERROR(__xludf.DUMMYFUNCTION("""COMPUTED_VALUE"""),0.0)</f>
        <v>0</v>
      </c>
      <c r="G458" s="4" t="s">
        <v>3231</v>
      </c>
      <c r="H458" s="2" t="s">
        <v>3176</v>
      </c>
    </row>
    <row r="459">
      <c r="A459" s="54">
        <v>46034.0</v>
      </c>
      <c r="B459" s="4" t="s">
        <v>180</v>
      </c>
      <c r="C459" s="2" t="s">
        <v>145</v>
      </c>
      <c r="D459" s="2" t="s">
        <v>9298</v>
      </c>
      <c r="E459" s="2">
        <v>0.0</v>
      </c>
      <c r="F459" s="2">
        <f>IFERROR(__xludf.DUMMYFUNCTION("""COMPUTED_VALUE"""),0.0)</f>
        <v>0</v>
      </c>
      <c r="G459" s="4" t="s">
        <v>3231</v>
      </c>
      <c r="H459" s="2" t="s">
        <v>3176</v>
      </c>
    </row>
    <row r="460">
      <c r="A460" s="54">
        <v>46035.0</v>
      </c>
      <c r="B460" s="4" t="s">
        <v>208</v>
      </c>
      <c r="C460" s="2" t="s">
        <v>145</v>
      </c>
      <c r="D460" s="2" t="s">
        <v>9298</v>
      </c>
      <c r="E460" s="2">
        <v>0.0</v>
      </c>
      <c r="F460" s="2">
        <f>IFERROR(__xludf.DUMMYFUNCTION("""COMPUTED_VALUE"""),0.0)</f>
        <v>0</v>
      </c>
      <c r="G460" s="4" t="s">
        <v>3231</v>
      </c>
      <c r="H460" s="2" t="s">
        <v>3176</v>
      </c>
    </row>
    <row r="461">
      <c r="A461" s="54">
        <v>46036.0</v>
      </c>
      <c r="B461" s="4" t="s">
        <v>303</v>
      </c>
      <c r="C461" s="2" t="s">
        <v>145</v>
      </c>
      <c r="D461" s="2" t="s">
        <v>9298</v>
      </c>
      <c r="E461" s="2">
        <v>0.0</v>
      </c>
      <c r="F461" s="2">
        <f>IFERROR(__xludf.DUMMYFUNCTION("""COMPUTED_VALUE"""),0.0)</f>
        <v>0</v>
      </c>
      <c r="G461" s="4" t="s">
        <v>3231</v>
      </c>
      <c r="H461" s="2" t="s">
        <v>3176</v>
      </c>
    </row>
    <row r="462">
      <c r="A462" s="54">
        <v>46037.0</v>
      </c>
      <c r="B462" s="4" t="s">
        <v>148</v>
      </c>
      <c r="C462" s="2" t="s">
        <v>145</v>
      </c>
      <c r="D462" s="2" t="s">
        <v>9298</v>
      </c>
      <c r="E462" s="2">
        <v>0.0</v>
      </c>
      <c r="F462" s="2">
        <f>IFERROR(__xludf.DUMMYFUNCTION("""COMPUTED_VALUE"""),0.0)</f>
        <v>0</v>
      </c>
      <c r="G462" s="4" t="s">
        <v>3231</v>
      </c>
      <c r="H462" s="2" t="s">
        <v>3176</v>
      </c>
    </row>
    <row r="463">
      <c r="A463" s="54">
        <v>46038.0</v>
      </c>
      <c r="B463" s="4" t="s">
        <v>196</v>
      </c>
      <c r="C463" s="2" t="s">
        <v>145</v>
      </c>
      <c r="D463" s="2" t="s">
        <v>9298</v>
      </c>
      <c r="E463" s="2">
        <v>0.0</v>
      </c>
      <c r="F463" s="2">
        <f>IFERROR(__xludf.DUMMYFUNCTION("""COMPUTED_VALUE"""),0.0)</f>
        <v>0</v>
      </c>
      <c r="G463" s="4" t="s">
        <v>3231</v>
      </c>
      <c r="H463" s="2" t="s">
        <v>3176</v>
      </c>
    </row>
    <row r="464">
      <c r="A464" s="54">
        <v>46039.0</v>
      </c>
      <c r="B464" s="4" t="s">
        <v>288</v>
      </c>
      <c r="C464" s="2" t="s">
        <v>145</v>
      </c>
      <c r="D464" s="2" t="s">
        <v>9298</v>
      </c>
      <c r="E464" s="2">
        <v>0.0</v>
      </c>
      <c r="F464" s="2">
        <f>IFERROR(__xludf.DUMMYFUNCTION("""COMPUTED_VALUE"""),0.0)</f>
        <v>0</v>
      </c>
      <c r="G464" s="4" t="s">
        <v>3231</v>
      </c>
      <c r="H464" s="2" t="s">
        <v>3176</v>
      </c>
    </row>
    <row r="465">
      <c r="A465" s="54">
        <v>46040.0</v>
      </c>
      <c r="B465" s="4" t="s">
        <v>256</v>
      </c>
      <c r="C465" s="2" t="s">
        <v>145</v>
      </c>
      <c r="D465" s="2" t="s">
        <v>9298</v>
      </c>
      <c r="E465" s="2">
        <v>0.0</v>
      </c>
      <c r="F465" s="2">
        <f>IFERROR(__xludf.DUMMYFUNCTION("""COMPUTED_VALUE"""),0.0)</f>
        <v>0</v>
      </c>
      <c r="G465" s="4" t="s">
        <v>3231</v>
      </c>
      <c r="H465" s="2" t="s">
        <v>3176</v>
      </c>
    </row>
    <row r="466">
      <c r="A466" s="54">
        <v>46041.0</v>
      </c>
      <c r="B466" s="4" t="s">
        <v>180</v>
      </c>
      <c r="C466" s="2" t="s">
        <v>145</v>
      </c>
      <c r="D466" s="2" t="s">
        <v>9298</v>
      </c>
      <c r="E466" s="2">
        <v>0.0</v>
      </c>
      <c r="F466" s="2">
        <f>IFERROR(__xludf.DUMMYFUNCTION("""COMPUTED_VALUE"""),0.0)</f>
        <v>0</v>
      </c>
      <c r="G466" s="4" t="s">
        <v>3231</v>
      </c>
      <c r="H466" s="2" t="s">
        <v>3176</v>
      </c>
    </row>
    <row r="467">
      <c r="A467" s="54">
        <v>46042.0</v>
      </c>
      <c r="B467" s="4" t="s">
        <v>208</v>
      </c>
      <c r="C467" s="2" t="s">
        <v>145</v>
      </c>
      <c r="D467" s="2" t="s">
        <v>9298</v>
      </c>
      <c r="E467" s="2">
        <v>0.0</v>
      </c>
      <c r="F467" s="2">
        <f>IFERROR(__xludf.DUMMYFUNCTION("""COMPUTED_VALUE"""),0.0)</f>
        <v>0</v>
      </c>
      <c r="G467" s="4" t="s">
        <v>3231</v>
      </c>
      <c r="H467" s="2" t="s">
        <v>3176</v>
      </c>
    </row>
    <row r="468">
      <c r="A468" s="54">
        <v>46043.0</v>
      </c>
      <c r="B468" s="4" t="s">
        <v>303</v>
      </c>
      <c r="C468" s="2" t="s">
        <v>145</v>
      </c>
      <c r="D468" s="2" t="s">
        <v>9298</v>
      </c>
      <c r="E468" s="2">
        <v>0.0</v>
      </c>
      <c r="F468" s="2">
        <f>IFERROR(__xludf.DUMMYFUNCTION("""COMPUTED_VALUE"""),0.0)</f>
        <v>0</v>
      </c>
      <c r="G468" s="4" t="s">
        <v>3231</v>
      </c>
      <c r="H468" s="2" t="s">
        <v>3176</v>
      </c>
    </row>
    <row r="469">
      <c r="A469" s="54">
        <v>46044.0</v>
      </c>
      <c r="B469" s="4" t="s">
        <v>148</v>
      </c>
      <c r="C469" s="2" t="s">
        <v>145</v>
      </c>
      <c r="D469" s="2" t="s">
        <v>9298</v>
      </c>
      <c r="E469" s="2">
        <v>0.0</v>
      </c>
      <c r="F469" s="2">
        <f>IFERROR(__xludf.DUMMYFUNCTION("""COMPUTED_VALUE"""),0.0)</f>
        <v>0</v>
      </c>
      <c r="G469" s="4" t="s">
        <v>3231</v>
      </c>
      <c r="H469" s="2" t="s">
        <v>3176</v>
      </c>
    </row>
    <row r="470">
      <c r="A470" s="54">
        <v>46045.0</v>
      </c>
      <c r="B470" s="4" t="s">
        <v>196</v>
      </c>
      <c r="C470" s="2" t="s">
        <v>145</v>
      </c>
      <c r="D470" s="2" t="s">
        <v>9298</v>
      </c>
      <c r="E470" s="2">
        <v>0.0</v>
      </c>
      <c r="F470" s="2">
        <f>IFERROR(__xludf.DUMMYFUNCTION("""COMPUTED_VALUE"""),0.0)</f>
        <v>0</v>
      </c>
      <c r="G470" s="4" t="s">
        <v>3231</v>
      </c>
      <c r="H470" s="2" t="s">
        <v>3176</v>
      </c>
    </row>
    <row r="471">
      <c r="A471" s="54">
        <v>46046.0</v>
      </c>
      <c r="B471" s="4" t="s">
        <v>288</v>
      </c>
      <c r="C471" s="2" t="s">
        <v>145</v>
      </c>
      <c r="D471" s="2" t="s">
        <v>9298</v>
      </c>
      <c r="E471" s="2">
        <v>0.0</v>
      </c>
      <c r="F471" s="2">
        <f>IFERROR(__xludf.DUMMYFUNCTION("""COMPUTED_VALUE"""),0.0)</f>
        <v>0</v>
      </c>
      <c r="G471" s="4" t="s">
        <v>3231</v>
      </c>
      <c r="H471" s="2" t="s">
        <v>3176</v>
      </c>
    </row>
    <row r="472">
      <c r="A472" s="54">
        <v>46047.0</v>
      </c>
      <c r="B472" s="4" t="s">
        <v>256</v>
      </c>
      <c r="C472" s="2" t="s">
        <v>145</v>
      </c>
      <c r="D472" s="2" t="s">
        <v>9298</v>
      </c>
      <c r="E472" s="2">
        <v>0.0</v>
      </c>
      <c r="F472" s="2">
        <f>IFERROR(__xludf.DUMMYFUNCTION("""COMPUTED_VALUE"""),0.0)</f>
        <v>0</v>
      </c>
      <c r="G472" s="4" t="s">
        <v>3231</v>
      </c>
      <c r="H472" s="2" t="s">
        <v>3176</v>
      </c>
    </row>
    <row r="473">
      <c r="A473" s="54">
        <v>46048.0</v>
      </c>
      <c r="B473" s="4" t="s">
        <v>180</v>
      </c>
      <c r="C473" s="2" t="s">
        <v>145</v>
      </c>
      <c r="D473" s="2" t="s">
        <v>9298</v>
      </c>
      <c r="E473" s="2">
        <v>0.0</v>
      </c>
      <c r="F473" s="2">
        <f>IFERROR(__xludf.DUMMYFUNCTION("""COMPUTED_VALUE"""),0.0)</f>
        <v>0</v>
      </c>
      <c r="G473" s="4" t="s">
        <v>3231</v>
      </c>
      <c r="H473" s="2" t="s">
        <v>3176</v>
      </c>
    </row>
    <row r="474">
      <c r="A474" s="54">
        <v>46049.0</v>
      </c>
      <c r="B474" s="4" t="s">
        <v>208</v>
      </c>
      <c r="C474" s="2" t="s">
        <v>145</v>
      </c>
      <c r="D474" s="2" t="s">
        <v>9298</v>
      </c>
      <c r="E474" s="2">
        <v>0.0</v>
      </c>
      <c r="F474" s="2">
        <f>IFERROR(__xludf.DUMMYFUNCTION("""COMPUTED_VALUE"""),0.0)</f>
        <v>0</v>
      </c>
      <c r="G474" s="4" t="s">
        <v>3231</v>
      </c>
      <c r="H474" s="2" t="s">
        <v>3176</v>
      </c>
    </row>
    <row r="475">
      <c r="A475" s="54">
        <v>46050.0</v>
      </c>
      <c r="B475" s="4" t="s">
        <v>303</v>
      </c>
      <c r="C475" s="2" t="s">
        <v>145</v>
      </c>
      <c r="D475" s="2" t="s">
        <v>9298</v>
      </c>
      <c r="E475" s="2">
        <v>0.0</v>
      </c>
      <c r="F475" s="2">
        <f>IFERROR(__xludf.DUMMYFUNCTION("""COMPUTED_VALUE"""),0.0)</f>
        <v>0</v>
      </c>
      <c r="G475" s="4" t="s">
        <v>3231</v>
      </c>
      <c r="H475" s="2" t="s">
        <v>3176</v>
      </c>
    </row>
    <row r="476">
      <c r="A476" s="54">
        <v>46051.0</v>
      </c>
      <c r="B476" s="4" t="s">
        <v>148</v>
      </c>
      <c r="C476" s="2" t="s">
        <v>145</v>
      </c>
      <c r="D476" s="2" t="s">
        <v>9298</v>
      </c>
      <c r="E476" s="2">
        <v>0.0</v>
      </c>
      <c r="F476" s="2">
        <f>IFERROR(__xludf.DUMMYFUNCTION("""COMPUTED_VALUE"""),0.0)</f>
        <v>0</v>
      </c>
      <c r="G476" s="4" t="s">
        <v>3231</v>
      </c>
      <c r="H476" s="2" t="s">
        <v>3176</v>
      </c>
    </row>
    <row r="477">
      <c r="A477" s="54">
        <v>46052.0</v>
      </c>
      <c r="B477" s="4" t="s">
        <v>196</v>
      </c>
      <c r="C477" s="2" t="s">
        <v>145</v>
      </c>
      <c r="D477" s="2" t="s">
        <v>9298</v>
      </c>
      <c r="E477" s="2">
        <v>0.0</v>
      </c>
      <c r="F477" s="2">
        <f>IFERROR(__xludf.DUMMYFUNCTION("""COMPUTED_VALUE"""),0.0)</f>
        <v>0</v>
      </c>
      <c r="G477" s="4" t="s">
        <v>3231</v>
      </c>
      <c r="H477" s="2" t="s">
        <v>3176</v>
      </c>
    </row>
    <row r="478">
      <c r="A478" s="54">
        <v>46053.0</v>
      </c>
      <c r="B478" s="4" t="s">
        <v>288</v>
      </c>
      <c r="C478" s="2" t="s">
        <v>145</v>
      </c>
      <c r="D478" s="2" t="s">
        <v>9298</v>
      </c>
      <c r="E478" s="2">
        <v>0.0</v>
      </c>
      <c r="F478" s="2">
        <f>IFERROR(__xludf.DUMMYFUNCTION("""COMPUTED_VALUE"""),0.0)</f>
        <v>0</v>
      </c>
      <c r="G478" s="4" t="s">
        <v>3231</v>
      </c>
      <c r="H478" s="2" t="s">
        <v>3176</v>
      </c>
    </row>
    <row r="479">
      <c r="A479" s="54">
        <v>46054.0</v>
      </c>
      <c r="B479" s="4" t="s">
        <v>256</v>
      </c>
      <c r="C479" s="2" t="s">
        <v>145</v>
      </c>
      <c r="D479" s="2" t="s">
        <v>9298</v>
      </c>
      <c r="E479" s="2">
        <v>0.0</v>
      </c>
      <c r="F479" s="2">
        <f>IFERROR(__xludf.DUMMYFUNCTION("""COMPUTED_VALUE"""),0.0)</f>
        <v>0</v>
      </c>
      <c r="G479" s="4" t="s">
        <v>3231</v>
      </c>
      <c r="H479" s="2" t="s">
        <v>3176</v>
      </c>
    </row>
    <row r="480">
      <c r="A480" s="54">
        <v>46055.0</v>
      </c>
      <c r="B480" s="4" t="s">
        <v>180</v>
      </c>
      <c r="C480" s="2" t="s">
        <v>145</v>
      </c>
      <c r="D480" s="2" t="s">
        <v>9298</v>
      </c>
      <c r="E480" s="2">
        <v>0.0</v>
      </c>
      <c r="F480" s="2">
        <f>IFERROR(__xludf.DUMMYFUNCTION("""COMPUTED_VALUE"""),0.0)</f>
        <v>0</v>
      </c>
      <c r="G480" s="4" t="s">
        <v>3231</v>
      </c>
      <c r="H480" s="2" t="s">
        <v>3176</v>
      </c>
    </row>
    <row r="481">
      <c r="A481" s="54">
        <v>46056.0</v>
      </c>
      <c r="B481" s="4" t="s">
        <v>208</v>
      </c>
      <c r="C481" s="2" t="s">
        <v>145</v>
      </c>
      <c r="D481" s="2" t="s">
        <v>9298</v>
      </c>
      <c r="E481" s="2">
        <v>0.0</v>
      </c>
      <c r="F481" s="2">
        <f>IFERROR(__xludf.DUMMYFUNCTION("""COMPUTED_VALUE"""),0.0)</f>
        <v>0</v>
      </c>
      <c r="G481" s="4" t="s">
        <v>3231</v>
      </c>
      <c r="H481" s="2" t="s">
        <v>3176</v>
      </c>
    </row>
    <row r="482">
      <c r="A482" s="54">
        <v>46057.0</v>
      </c>
      <c r="B482" s="4" t="s">
        <v>303</v>
      </c>
      <c r="C482" s="2" t="s">
        <v>145</v>
      </c>
      <c r="D482" s="2" t="s">
        <v>9298</v>
      </c>
      <c r="E482" s="2">
        <v>0.0</v>
      </c>
      <c r="F482" s="2">
        <f>IFERROR(__xludf.DUMMYFUNCTION("""COMPUTED_VALUE"""),0.0)</f>
        <v>0</v>
      </c>
      <c r="G482" s="4" t="s">
        <v>3231</v>
      </c>
      <c r="H482" s="2" t="s">
        <v>3176</v>
      </c>
    </row>
    <row r="483">
      <c r="A483" s="54">
        <v>46058.0</v>
      </c>
      <c r="B483" s="4" t="s">
        <v>148</v>
      </c>
      <c r="C483" s="2" t="s">
        <v>145</v>
      </c>
      <c r="D483" s="2" t="s">
        <v>9298</v>
      </c>
      <c r="E483" s="2">
        <v>0.0</v>
      </c>
      <c r="F483" s="2">
        <f>IFERROR(__xludf.DUMMYFUNCTION("""COMPUTED_VALUE"""),0.0)</f>
        <v>0</v>
      </c>
      <c r="G483" s="4" t="s">
        <v>3231</v>
      </c>
      <c r="H483" s="2" t="s">
        <v>3176</v>
      </c>
    </row>
    <row r="484">
      <c r="A484" s="54">
        <v>46059.0</v>
      </c>
      <c r="B484" s="4" t="s">
        <v>196</v>
      </c>
      <c r="C484" s="2" t="s">
        <v>145</v>
      </c>
      <c r="D484" s="2" t="s">
        <v>9298</v>
      </c>
      <c r="E484" s="2">
        <v>0.0</v>
      </c>
      <c r="F484" s="2">
        <f>IFERROR(__xludf.DUMMYFUNCTION("""COMPUTED_VALUE"""),0.0)</f>
        <v>0</v>
      </c>
      <c r="G484" s="4" t="s">
        <v>3231</v>
      </c>
      <c r="H484" s="2" t="s">
        <v>3176</v>
      </c>
    </row>
    <row r="485">
      <c r="A485" s="54">
        <v>46060.0</v>
      </c>
      <c r="B485" s="4" t="s">
        <v>288</v>
      </c>
      <c r="C485" s="2" t="s">
        <v>145</v>
      </c>
      <c r="D485" s="2" t="s">
        <v>9298</v>
      </c>
      <c r="E485" s="2">
        <v>0.0</v>
      </c>
      <c r="F485" s="2">
        <f>IFERROR(__xludf.DUMMYFUNCTION("""COMPUTED_VALUE"""),0.0)</f>
        <v>0</v>
      </c>
      <c r="G485" s="4" t="s">
        <v>3231</v>
      </c>
      <c r="H485" s="2" t="s">
        <v>3176</v>
      </c>
    </row>
    <row r="486">
      <c r="A486" s="54">
        <v>46061.0</v>
      </c>
      <c r="B486" s="4" t="s">
        <v>256</v>
      </c>
      <c r="C486" s="2" t="s">
        <v>145</v>
      </c>
      <c r="D486" s="2" t="s">
        <v>9298</v>
      </c>
      <c r="E486" s="2">
        <v>0.0</v>
      </c>
      <c r="F486" s="2">
        <f>IFERROR(__xludf.DUMMYFUNCTION("""COMPUTED_VALUE"""),0.0)</f>
        <v>0</v>
      </c>
      <c r="G486" s="4" t="s">
        <v>3231</v>
      </c>
      <c r="H486" s="2" t="s">
        <v>3176</v>
      </c>
    </row>
    <row r="487">
      <c r="A487" s="54">
        <v>46062.0</v>
      </c>
      <c r="B487" s="4" t="s">
        <v>180</v>
      </c>
      <c r="C487" s="2" t="s">
        <v>145</v>
      </c>
      <c r="D487" s="2" t="s">
        <v>9298</v>
      </c>
      <c r="E487" s="2">
        <v>0.0</v>
      </c>
      <c r="F487" s="2">
        <f>IFERROR(__xludf.DUMMYFUNCTION("""COMPUTED_VALUE"""),0.0)</f>
        <v>0</v>
      </c>
      <c r="G487" s="4" t="s">
        <v>3231</v>
      </c>
      <c r="H487" s="2" t="s">
        <v>3176</v>
      </c>
    </row>
    <row r="488">
      <c r="A488" s="54">
        <v>46063.0</v>
      </c>
      <c r="B488" s="4" t="s">
        <v>208</v>
      </c>
      <c r="C488" s="2" t="s">
        <v>145</v>
      </c>
      <c r="D488" s="2" t="s">
        <v>9298</v>
      </c>
      <c r="E488" s="2">
        <v>0.0</v>
      </c>
      <c r="F488" s="2">
        <f>IFERROR(__xludf.DUMMYFUNCTION("""COMPUTED_VALUE"""),0.0)</f>
        <v>0</v>
      </c>
      <c r="G488" s="4" t="s">
        <v>3231</v>
      </c>
      <c r="H488" s="2" t="s">
        <v>3176</v>
      </c>
    </row>
    <row r="489">
      <c r="A489" s="54">
        <v>46064.0</v>
      </c>
      <c r="B489" s="4" t="s">
        <v>303</v>
      </c>
      <c r="C489" s="2" t="s">
        <v>145</v>
      </c>
      <c r="D489" s="2" t="s">
        <v>9298</v>
      </c>
      <c r="E489" s="2">
        <v>0.0</v>
      </c>
      <c r="F489" s="2">
        <f>IFERROR(__xludf.DUMMYFUNCTION("""COMPUTED_VALUE"""),0.0)</f>
        <v>0</v>
      </c>
      <c r="G489" s="4" t="s">
        <v>3231</v>
      </c>
      <c r="H489" s="2" t="s">
        <v>3176</v>
      </c>
    </row>
    <row r="490">
      <c r="A490" s="54">
        <v>46065.0</v>
      </c>
      <c r="B490" s="4" t="s">
        <v>148</v>
      </c>
      <c r="C490" s="2" t="s">
        <v>145</v>
      </c>
      <c r="D490" s="2" t="s">
        <v>9298</v>
      </c>
      <c r="E490" s="2">
        <v>0.0</v>
      </c>
      <c r="F490" s="2">
        <f>IFERROR(__xludf.DUMMYFUNCTION("""COMPUTED_VALUE"""),0.0)</f>
        <v>0</v>
      </c>
      <c r="G490" s="4" t="s">
        <v>3231</v>
      </c>
      <c r="H490" s="2" t="s">
        <v>3176</v>
      </c>
    </row>
    <row r="491">
      <c r="A491" s="54">
        <v>46066.0</v>
      </c>
      <c r="B491" s="4" t="s">
        <v>196</v>
      </c>
      <c r="C491" s="2" t="s">
        <v>145</v>
      </c>
      <c r="D491" s="2" t="s">
        <v>9298</v>
      </c>
      <c r="E491" s="2">
        <v>0.0</v>
      </c>
      <c r="F491" s="2">
        <f>IFERROR(__xludf.DUMMYFUNCTION("""COMPUTED_VALUE"""),0.0)</f>
        <v>0</v>
      </c>
      <c r="G491" s="4" t="s">
        <v>3231</v>
      </c>
      <c r="H491" s="2" t="s">
        <v>3176</v>
      </c>
    </row>
    <row r="492">
      <c r="A492" s="54">
        <v>46067.0</v>
      </c>
      <c r="B492" s="4" t="s">
        <v>288</v>
      </c>
      <c r="C492" s="2" t="s">
        <v>145</v>
      </c>
      <c r="D492" s="2" t="s">
        <v>9298</v>
      </c>
      <c r="E492" s="2">
        <v>0.0</v>
      </c>
      <c r="F492" s="2">
        <f>IFERROR(__xludf.DUMMYFUNCTION("""COMPUTED_VALUE"""),0.0)</f>
        <v>0</v>
      </c>
      <c r="G492" s="4" t="s">
        <v>3231</v>
      </c>
      <c r="H492" s="2" t="s">
        <v>3176</v>
      </c>
    </row>
    <row r="493">
      <c r="A493" s="54">
        <v>46068.0</v>
      </c>
      <c r="B493" s="4" t="s">
        <v>256</v>
      </c>
      <c r="C493" s="2" t="s">
        <v>145</v>
      </c>
      <c r="D493" s="2" t="s">
        <v>9298</v>
      </c>
      <c r="E493" s="2">
        <v>0.0</v>
      </c>
      <c r="F493" s="2">
        <f>IFERROR(__xludf.DUMMYFUNCTION("""COMPUTED_VALUE"""),0.0)</f>
        <v>0</v>
      </c>
      <c r="G493" s="4" t="s">
        <v>3231</v>
      </c>
      <c r="H493" s="2" t="s">
        <v>3176</v>
      </c>
    </row>
    <row r="494">
      <c r="A494" s="54">
        <v>46069.0</v>
      </c>
      <c r="B494" s="4" t="s">
        <v>180</v>
      </c>
      <c r="C494" s="2" t="s">
        <v>145</v>
      </c>
      <c r="D494" s="2" t="s">
        <v>9298</v>
      </c>
      <c r="E494" s="2">
        <v>0.0</v>
      </c>
      <c r="F494" s="2">
        <f>IFERROR(__xludf.DUMMYFUNCTION("""COMPUTED_VALUE"""),0.0)</f>
        <v>0</v>
      </c>
      <c r="G494" s="4" t="s">
        <v>3231</v>
      </c>
      <c r="H494" s="2" t="s">
        <v>3176</v>
      </c>
    </row>
    <row r="495">
      <c r="A495" s="54">
        <v>46070.0</v>
      </c>
      <c r="B495" s="4" t="s">
        <v>208</v>
      </c>
      <c r="C495" s="2" t="s">
        <v>145</v>
      </c>
      <c r="D495" s="2" t="s">
        <v>9298</v>
      </c>
      <c r="E495" s="2">
        <v>1.0</v>
      </c>
      <c r="F495" s="2">
        <f>IFERROR(__xludf.DUMMYFUNCTION("""COMPUTED_VALUE"""),1.0)</f>
        <v>1</v>
      </c>
      <c r="G495" s="4" t="s">
        <v>3231</v>
      </c>
      <c r="H495" s="2" t="s">
        <v>3176</v>
      </c>
    </row>
    <row r="496">
      <c r="A496" s="54">
        <v>46071.0</v>
      </c>
      <c r="B496" s="4" t="s">
        <v>303</v>
      </c>
      <c r="C496" s="2" t="s">
        <v>145</v>
      </c>
      <c r="D496" s="2" t="s">
        <v>9298</v>
      </c>
      <c r="E496" s="2">
        <v>0.0</v>
      </c>
      <c r="F496" s="2">
        <f>IFERROR(__xludf.DUMMYFUNCTION("""COMPUTED_VALUE"""),0.0)</f>
        <v>0</v>
      </c>
      <c r="G496" s="4" t="s">
        <v>3231</v>
      </c>
      <c r="H496" s="2" t="s">
        <v>3176</v>
      </c>
    </row>
    <row r="497">
      <c r="A497" s="54">
        <v>46072.0</v>
      </c>
      <c r="B497" s="4" t="s">
        <v>148</v>
      </c>
      <c r="C497" s="2" t="s">
        <v>145</v>
      </c>
      <c r="D497" s="2" t="s">
        <v>9298</v>
      </c>
      <c r="E497" s="2">
        <v>0.0</v>
      </c>
      <c r="F497" s="2">
        <f>IFERROR(__xludf.DUMMYFUNCTION("""COMPUTED_VALUE"""),0.0)</f>
        <v>0</v>
      </c>
      <c r="G497" s="4" t="s">
        <v>3231</v>
      </c>
      <c r="H497" s="2" t="s">
        <v>3176</v>
      </c>
    </row>
    <row r="498">
      <c r="A498" s="54">
        <v>46073.0</v>
      </c>
      <c r="B498" s="4" t="s">
        <v>196</v>
      </c>
      <c r="C498" s="2" t="s">
        <v>145</v>
      </c>
      <c r="D498" s="2" t="s">
        <v>9298</v>
      </c>
      <c r="E498" s="2">
        <v>0.0</v>
      </c>
      <c r="F498" s="2">
        <f>IFERROR(__xludf.DUMMYFUNCTION("""COMPUTED_VALUE"""),0.0)</f>
        <v>0</v>
      </c>
      <c r="G498" s="4" t="s">
        <v>3231</v>
      </c>
      <c r="H498" s="2" t="s">
        <v>3176</v>
      </c>
    </row>
    <row r="499">
      <c r="A499" s="54">
        <v>46074.0</v>
      </c>
      <c r="B499" s="4" t="s">
        <v>288</v>
      </c>
      <c r="C499" s="2" t="s">
        <v>145</v>
      </c>
      <c r="D499" s="2" t="s">
        <v>9298</v>
      </c>
      <c r="E499" s="2">
        <v>0.0</v>
      </c>
      <c r="F499" s="2">
        <f>IFERROR(__xludf.DUMMYFUNCTION("""COMPUTED_VALUE"""),0.0)</f>
        <v>0</v>
      </c>
      <c r="G499" s="4" t="s">
        <v>3231</v>
      </c>
      <c r="H499" s="2" t="s">
        <v>3176</v>
      </c>
    </row>
    <row r="500">
      <c r="A500" s="54">
        <v>46075.0</v>
      </c>
      <c r="B500" s="4" t="s">
        <v>256</v>
      </c>
      <c r="C500" s="2" t="s">
        <v>145</v>
      </c>
      <c r="D500" s="2" t="s">
        <v>9298</v>
      </c>
      <c r="E500" s="2">
        <v>0.0</v>
      </c>
      <c r="F500" s="2">
        <f>IFERROR(__xludf.DUMMYFUNCTION("""COMPUTED_VALUE"""),0.0)</f>
        <v>0</v>
      </c>
      <c r="G500" s="4" t="s">
        <v>3231</v>
      </c>
      <c r="H500" s="2" t="s">
        <v>3176</v>
      </c>
    </row>
    <row r="501">
      <c r="A501" s="54">
        <v>46076.0</v>
      </c>
      <c r="B501" s="4" t="s">
        <v>180</v>
      </c>
      <c r="C501" s="2" t="s">
        <v>145</v>
      </c>
      <c r="D501" s="2" t="s">
        <v>9298</v>
      </c>
      <c r="E501" s="2">
        <v>0.0</v>
      </c>
      <c r="F501" s="2">
        <f>IFERROR(__xludf.DUMMYFUNCTION("""COMPUTED_VALUE"""),0.0)</f>
        <v>0</v>
      </c>
      <c r="G501" s="4" t="s">
        <v>3231</v>
      </c>
      <c r="H501" s="2" t="s">
        <v>3176</v>
      </c>
    </row>
    <row r="502">
      <c r="A502" s="54">
        <v>46077.0</v>
      </c>
      <c r="B502" s="4" t="s">
        <v>208</v>
      </c>
      <c r="C502" s="2" t="s">
        <v>145</v>
      </c>
      <c r="D502" s="2" t="s">
        <v>9298</v>
      </c>
      <c r="E502" s="2">
        <v>0.0</v>
      </c>
      <c r="F502" s="2">
        <f>IFERROR(__xludf.DUMMYFUNCTION("""COMPUTED_VALUE"""),0.0)</f>
        <v>0</v>
      </c>
      <c r="G502" s="4" t="s">
        <v>3231</v>
      </c>
      <c r="H502" s="2" t="s">
        <v>3176</v>
      </c>
    </row>
    <row r="503">
      <c r="A503" s="54">
        <v>46078.0</v>
      </c>
      <c r="B503" s="4" t="s">
        <v>303</v>
      </c>
      <c r="C503" s="2" t="s">
        <v>145</v>
      </c>
      <c r="D503" s="2" t="s">
        <v>9298</v>
      </c>
      <c r="E503" s="2">
        <v>0.0</v>
      </c>
      <c r="F503" s="2">
        <f>IFERROR(__xludf.DUMMYFUNCTION("""COMPUTED_VALUE"""),0.0)</f>
        <v>0</v>
      </c>
      <c r="G503" s="4" t="s">
        <v>3231</v>
      </c>
      <c r="H503" s="2" t="s">
        <v>3176</v>
      </c>
    </row>
    <row r="504">
      <c r="A504" s="54">
        <v>46079.0</v>
      </c>
      <c r="B504" s="4" t="s">
        <v>148</v>
      </c>
      <c r="C504" s="2" t="s">
        <v>145</v>
      </c>
      <c r="D504" s="2" t="s">
        <v>9298</v>
      </c>
      <c r="E504" s="2">
        <v>0.0</v>
      </c>
      <c r="F504" s="2">
        <f>IFERROR(__xludf.DUMMYFUNCTION("""COMPUTED_VALUE"""),0.0)</f>
        <v>0</v>
      </c>
      <c r="G504" s="4" t="s">
        <v>3231</v>
      </c>
      <c r="H504" s="2" t="s">
        <v>3176</v>
      </c>
    </row>
    <row r="505">
      <c r="A505" s="54">
        <v>46080.0</v>
      </c>
      <c r="B505" s="4" t="s">
        <v>196</v>
      </c>
      <c r="C505" s="2" t="s">
        <v>145</v>
      </c>
      <c r="D505" s="2" t="s">
        <v>9298</v>
      </c>
      <c r="E505" s="2">
        <v>0.0</v>
      </c>
      <c r="F505" s="2">
        <f>IFERROR(__xludf.DUMMYFUNCTION("""COMPUTED_VALUE"""),0.0)</f>
        <v>0</v>
      </c>
      <c r="G505" s="4" t="s">
        <v>3231</v>
      </c>
      <c r="H505" s="2" t="s">
        <v>3176</v>
      </c>
    </row>
    <row r="506">
      <c r="A506" s="54">
        <v>46081.0</v>
      </c>
      <c r="B506" s="4" t="s">
        <v>288</v>
      </c>
      <c r="C506" s="2" t="s">
        <v>145</v>
      </c>
      <c r="D506" s="2" t="s">
        <v>9298</v>
      </c>
      <c r="E506" s="2">
        <v>0.0</v>
      </c>
      <c r="F506" s="2">
        <f>IFERROR(__xludf.DUMMYFUNCTION("""COMPUTED_VALUE"""),0.0)</f>
        <v>0</v>
      </c>
      <c r="G506" s="4" t="s">
        <v>3231</v>
      </c>
      <c r="H506" s="2" t="s">
        <v>3176</v>
      </c>
    </row>
    <row r="507">
      <c r="A507" s="54">
        <v>46082.0</v>
      </c>
      <c r="B507" s="4" t="s">
        <v>256</v>
      </c>
      <c r="C507" s="2" t="s">
        <v>145</v>
      </c>
      <c r="D507" s="2" t="s">
        <v>9298</v>
      </c>
      <c r="E507" s="2">
        <v>0.0</v>
      </c>
      <c r="F507" s="2">
        <f>IFERROR(__xludf.DUMMYFUNCTION("""COMPUTED_VALUE"""),0.0)</f>
        <v>0</v>
      </c>
      <c r="G507" s="4" t="s">
        <v>3231</v>
      </c>
      <c r="H507" s="2" t="s">
        <v>3176</v>
      </c>
    </row>
    <row r="508">
      <c r="A508" s="54">
        <v>46083.0</v>
      </c>
      <c r="B508" s="4" t="s">
        <v>180</v>
      </c>
      <c r="C508" s="2" t="s">
        <v>145</v>
      </c>
      <c r="D508" s="2" t="s">
        <v>9298</v>
      </c>
      <c r="E508" s="2">
        <v>0.0</v>
      </c>
      <c r="F508" s="2">
        <f>IFERROR(__xludf.DUMMYFUNCTION("""COMPUTED_VALUE"""),0.0)</f>
        <v>0</v>
      </c>
      <c r="G508" s="4" t="s">
        <v>3231</v>
      </c>
      <c r="H508" s="2" t="s">
        <v>3176</v>
      </c>
    </row>
    <row r="509">
      <c r="A509" s="54">
        <v>46084.0</v>
      </c>
      <c r="B509" s="4" t="s">
        <v>208</v>
      </c>
      <c r="C509" s="2" t="s">
        <v>145</v>
      </c>
      <c r="D509" s="2" t="s">
        <v>9298</v>
      </c>
      <c r="E509" s="2">
        <v>0.0</v>
      </c>
      <c r="F509" s="2">
        <f>IFERROR(__xludf.DUMMYFUNCTION("""COMPUTED_VALUE"""),0.0)</f>
        <v>0</v>
      </c>
      <c r="G509" s="4" t="s">
        <v>3231</v>
      </c>
      <c r="H509" s="2" t="s">
        <v>3176</v>
      </c>
    </row>
    <row r="510">
      <c r="A510" s="54">
        <v>46085.0</v>
      </c>
      <c r="B510" s="4" t="s">
        <v>303</v>
      </c>
      <c r="C510" s="2" t="s">
        <v>145</v>
      </c>
      <c r="D510" s="2" t="s">
        <v>9298</v>
      </c>
      <c r="E510" s="2">
        <v>0.0</v>
      </c>
      <c r="F510" s="2">
        <f>IFERROR(__xludf.DUMMYFUNCTION("""COMPUTED_VALUE"""),0.0)</f>
        <v>0</v>
      </c>
      <c r="G510" s="4" t="s">
        <v>3231</v>
      </c>
      <c r="H510" s="2" t="s">
        <v>3176</v>
      </c>
    </row>
    <row r="511">
      <c r="A511" s="54">
        <v>46086.0</v>
      </c>
      <c r="B511" s="4" t="s">
        <v>148</v>
      </c>
      <c r="C511" s="2" t="s">
        <v>145</v>
      </c>
      <c r="D511" s="2" t="s">
        <v>9298</v>
      </c>
      <c r="E511" s="2">
        <v>0.0</v>
      </c>
      <c r="F511" s="2">
        <f>IFERROR(__xludf.DUMMYFUNCTION("""COMPUTED_VALUE"""),0.0)</f>
        <v>0</v>
      </c>
      <c r="G511" s="4" t="s">
        <v>3231</v>
      </c>
      <c r="H511" s="2" t="s">
        <v>3176</v>
      </c>
    </row>
    <row r="512">
      <c r="A512" s="54">
        <v>46087.0</v>
      </c>
      <c r="B512" s="4" t="s">
        <v>196</v>
      </c>
      <c r="C512" s="2" t="s">
        <v>145</v>
      </c>
      <c r="D512" s="2" t="s">
        <v>9298</v>
      </c>
      <c r="E512" s="2">
        <v>0.0</v>
      </c>
      <c r="F512" s="2">
        <f>IFERROR(__xludf.DUMMYFUNCTION("""COMPUTED_VALUE"""),0.0)</f>
        <v>0</v>
      </c>
      <c r="G512" s="4" t="s">
        <v>3231</v>
      </c>
      <c r="H512" s="2" t="s">
        <v>3176</v>
      </c>
    </row>
    <row r="513">
      <c r="A513" s="54">
        <v>46088.0</v>
      </c>
      <c r="B513" s="4" t="s">
        <v>288</v>
      </c>
      <c r="C513" s="2" t="s">
        <v>145</v>
      </c>
      <c r="D513" s="2" t="s">
        <v>9298</v>
      </c>
      <c r="E513" s="2">
        <v>0.0</v>
      </c>
      <c r="F513" s="2">
        <f>IFERROR(__xludf.DUMMYFUNCTION("""COMPUTED_VALUE"""),0.0)</f>
        <v>0</v>
      </c>
      <c r="G513" s="4" t="s">
        <v>3231</v>
      </c>
      <c r="H513" s="2" t="s">
        <v>3176</v>
      </c>
    </row>
    <row r="514">
      <c r="A514" s="54">
        <v>46089.0</v>
      </c>
      <c r="B514" s="4" t="s">
        <v>256</v>
      </c>
      <c r="C514" s="2" t="s">
        <v>145</v>
      </c>
      <c r="D514" s="2" t="s">
        <v>9298</v>
      </c>
      <c r="E514" s="2">
        <v>0.0</v>
      </c>
      <c r="F514" s="2">
        <f>IFERROR(__xludf.DUMMYFUNCTION("""COMPUTED_VALUE"""),0.0)</f>
        <v>0</v>
      </c>
      <c r="G514" s="4" t="s">
        <v>3231</v>
      </c>
      <c r="H514" s="2" t="s">
        <v>3176</v>
      </c>
    </row>
    <row r="515">
      <c r="A515" s="54">
        <v>46090.0</v>
      </c>
      <c r="B515" s="4" t="s">
        <v>180</v>
      </c>
      <c r="C515" s="2" t="s">
        <v>145</v>
      </c>
      <c r="D515" s="2" t="s">
        <v>9298</v>
      </c>
      <c r="E515" s="2">
        <v>0.0</v>
      </c>
      <c r="F515" s="2">
        <f>IFERROR(__xludf.DUMMYFUNCTION("""COMPUTED_VALUE"""),0.0)</f>
        <v>0</v>
      </c>
      <c r="G515" s="4" t="s">
        <v>3231</v>
      </c>
      <c r="H515" s="2" t="s">
        <v>3176</v>
      </c>
    </row>
    <row r="516">
      <c r="A516" s="54">
        <v>46091.0</v>
      </c>
      <c r="B516" s="4" t="s">
        <v>208</v>
      </c>
      <c r="C516" s="2" t="s">
        <v>145</v>
      </c>
      <c r="D516" s="2" t="s">
        <v>9298</v>
      </c>
      <c r="E516" s="2">
        <v>0.0</v>
      </c>
      <c r="F516" s="2">
        <f>IFERROR(__xludf.DUMMYFUNCTION("""COMPUTED_VALUE"""),0.0)</f>
        <v>0</v>
      </c>
      <c r="G516" s="4" t="s">
        <v>3231</v>
      </c>
      <c r="H516" s="2" t="s">
        <v>3176</v>
      </c>
    </row>
    <row r="517">
      <c r="A517" s="54">
        <v>46092.0</v>
      </c>
      <c r="B517" s="4" t="s">
        <v>303</v>
      </c>
      <c r="C517" s="2" t="s">
        <v>145</v>
      </c>
      <c r="D517" s="2" t="s">
        <v>9298</v>
      </c>
      <c r="E517" s="2">
        <v>0.0</v>
      </c>
      <c r="F517" s="2">
        <f>IFERROR(__xludf.DUMMYFUNCTION("""COMPUTED_VALUE"""),0.0)</f>
        <v>0</v>
      </c>
      <c r="G517" s="4" t="s">
        <v>3231</v>
      </c>
      <c r="H517" s="2" t="s">
        <v>3176</v>
      </c>
    </row>
    <row r="518">
      <c r="A518" s="54">
        <v>46093.0</v>
      </c>
      <c r="B518" s="4" t="s">
        <v>148</v>
      </c>
      <c r="C518" s="2" t="s">
        <v>145</v>
      </c>
      <c r="D518" s="2" t="s">
        <v>9298</v>
      </c>
      <c r="E518" s="2">
        <v>0.0</v>
      </c>
      <c r="F518" s="2">
        <f>IFERROR(__xludf.DUMMYFUNCTION("""COMPUTED_VALUE"""),0.0)</f>
        <v>0</v>
      </c>
      <c r="G518" s="4" t="s">
        <v>3231</v>
      </c>
      <c r="H518" s="2" t="s">
        <v>3176</v>
      </c>
    </row>
    <row r="519">
      <c r="A519" s="54">
        <v>46094.0</v>
      </c>
      <c r="B519" s="4" t="s">
        <v>196</v>
      </c>
      <c r="C519" s="2" t="s">
        <v>145</v>
      </c>
      <c r="D519" s="2" t="s">
        <v>9298</v>
      </c>
      <c r="E519" s="2">
        <v>0.0</v>
      </c>
      <c r="F519" s="2">
        <f>IFERROR(__xludf.DUMMYFUNCTION("""COMPUTED_VALUE"""),0.0)</f>
        <v>0</v>
      </c>
      <c r="G519" s="4" t="s">
        <v>3231</v>
      </c>
      <c r="H519" s="2" t="s">
        <v>3176</v>
      </c>
    </row>
    <row r="520">
      <c r="A520" s="54">
        <v>46095.0</v>
      </c>
      <c r="B520" s="4" t="s">
        <v>288</v>
      </c>
      <c r="C520" s="2" t="s">
        <v>145</v>
      </c>
      <c r="D520" s="2" t="s">
        <v>9298</v>
      </c>
      <c r="E520" s="2">
        <v>0.0</v>
      </c>
      <c r="F520" s="2">
        <f>IFERROR(__xludf.DUMMYFUNCTION("""COMPUTED_VALUE"""),0.0)</f>
        <v>0</v>
      </c>
      <c r="G520" s="4" t="s">
        <v>3231</v>
      </c>
      <c r="H520" s="2" t="s">
        <v>3176</v>
      </c>
    </row>
    <row r="521">
      <c r="A521" s="54">
        <v>46096.0</v>
      </c>
      <c r="B521" s="4" t="s">
        <v>256</v>
      </c>
      <c r="C521" s="2" t="s">
        <v>145</v>
      </c>
      <c r="D521" s="2" t="s">
        <v>9298</v>
      </c>
      <c r="E521" s="2">
        <v>0.0</v>
      </c>
      <c r="F521" s="2">
        <f>IFERROR(__xludf.DUMMYFUNCTION("""COMPUTED_VALUE"""),0.0)</f>
        <v>0</v>
      </c>
      <c r="G521" s="4" t="s">
        <v>3231</v>
      </c>
      <c r="H521" s="2" t="s">
        <v>3176</v>
      </c>
    </row>
    <row r="522">
      <c r="A522" s="54">
        <v>46097.0</v>
      </c>
      <c r="B522" s="4" t="s">
        <v>180</v>
      </c>
      <c r="C522" s="2" t="s">
        <v>145</v>
      </c>
      <c r="D522" s="2" t="s">
        <v>9298</v>
      </c>
      <c r="E522" s="2">
        <v>0.0</v>
      </c>
      <c r="F522" s="2">
        <f>IFERROR(__xludf.DUMMYFUNCTION("""COMPUTED_VALUE"""),0.0)</f>
        <v>0</v>
      </c>
      <c r="G522" s="4" t="s">
        <v>3231</v>
      </c>
      <c r="H522" s="2" t="s">
        <v>3176</v>
      </c>
    </row>
    <row r="523">
      <c r="A523" s="54">
        <v>46098.0</v>
      </c>
      <c r="B523" s="4" t="s">
        <v>208</v>
      </c>
      <c r="C523" s="2" t="s">
        <v>145</v>
      </c>
      <c r="D523" s="2" t="s">
        <v>9298</v>
      </c>
      <c r="E523" s="2">
        <v>0.0</v>
      </c>
      <c r="F523" s="2">
        <f>IFERROR(__xludf.DUMMYFUNCTION("""COMPUTED_VALUE"""),0.0)</f>
        <v>0</v>
      </c>
      <c r="G523" s="4" t="s">
        <v>3231</v>
      </c>
      <c r="H523" s="2" t="s">
        <v>3176</v>
      </c>
    </row>
    <row r="524">
      <c r="A524" s="54">
        <v>46099.0</v>
      </c>
      <c r="B524" s="4" t="s">
        <v>303</v>
      </c>
      <c r="C524" s="2" t="s">
        <v>145</v>
      </c>
      <c r="D524" s="2" t="s">
        <v>9298</v>
      </c>
      <c r="E524" s="2">
        <v>0.0</v>
      </c>
      <c r="F524" s="2">
        <f>IFERROR(__xludf.DUMMYFUNCTION("""COMPUTED_VALUE"""),0.0)</f>
        <v>0</v>
      </c>
      <c r="G524" s="4" t="s">
        <v>3231</v>
      </c>
      <c r="H524" s="2" t="s">
        <v>3176</v>
      </c>
    </row>
    <row r="525">
      <c r="A525" s="54">
        <v>46100.0</v>
      </c>
      <c r="B525" s="4" t="s">
        <v>148</v>
      </c>
      <c r="C525" s="2" t="s">
        <v>145</v>
      </c>
      <c r="D525" s="2" t="s">
        <v>9298</v>
      </c>
      <c r="E525" s="2">
        <v>0.0</v>
      </c>
      <c r="F525" s="2">
        <f>IFERROR(__xludf.DUMMYFUNCTION("""COMPUTED_VALUE"""),0.0)</f>
        <v>0</v>
      </c>
      <c r="G525" s="4" t="s">
        <v>3231</v>
      </c>
      <c r="H525" s="2" t="s">
        <v>3176</v>
      </c>
    </row>
    <row r="526">
      <c r="A526" s="54">
        <v>46101.0</v>
      </c>
      <c r="B526" s="4" t="s">
        <v>196</v>
      </c>
      <c r="C526" s="2" t="s">
        <v>145</v>
      </c>
      <c r="D526" s="2" t="s">
        <v>9298</v>
      </c>
      <c r="E526" s="2">
        <v>0.0</v>
      </c>
      <c r="F526" s="2">
        <f>IFERROR(__xludf.DUMMYFUNCTION("""COMPUTED_VALUE"""),0.0)</f>
        <v>0</v>
      </c>
      <c r="G526" s="4" t="s">
        <v>3231</v>
      </c>
      <c r="H526" s="2" t="s">
        <v>3176</v>
      </c>
    </row>
    <row r="527">
      <c r="A527" s="54">
        <v>46102.0</v>
      </c>
      <c r="B527" s="4" t="s">
        <v>288</v>
      </c>
      <c r="C527" s="2" t="s">
        <v>145</v>
      </c>
      <c r="D527" s="2" t="s">
        <v>9298</v>
      </c>
      <c r="E527" s="2">
        <v>0.0</v>
      </c>
      <c r="F527" s="2">
        <f>IFERROR(__xludf.DUMMYFUNCTION("""COMPUTED_VALUE"""),0.0)</f>
        <v>0</v>
      </c>
      <c r="G527" s="4" t="s">
        <v>3231</v>
      </c>
      <c r="H527" s="2" t="s">
        <v>3176</v>
      </c>
    </row>
    <row r="528">
      <c r="A528" s="54">
        <v>46103.0</v>
      </c>
      <c r="B528" s="4" t="s">
        <v>256</v>
      </c>
      <c r="C528" s="2" t="s">
        <v>145</v>
      </c>
      <c r="D528" s="2" t="s">
        <v>9298</v>
      </c>
      <c r="E528" s="2">
        <v>0.0</v>
      </c>
      <c r="F528" s="2">
        <f>IFERROR(__xludf.DUMMYFUNCTION("""COMPUTED_VALUE"""),0.0)</f>
        <v>0</v>
      </c>
      <c r="G528" s="4" t="s">
        <v>3231</v>
      </c>
      <c r="H528" s="2" t="s">
        <v>3176</v>
      </c>
    </row>
    <row r="529">
      <c r="A529" s="54">
        <v>46104.0</v>
      </c>
      <c r="B529" s="4" t="s">
        <v>180</v>
      </c>
      <c r="C529" s="2" t="s">
        <v>145</v>
      </c>
      <c r="D529" s="2" t="s">
        <v>9298</v>
      </c>
      <c r="E529" s="2">
        <v>0.0</v>
      </c>
      <c r="F529" s="2">
        <f>IFERROR(__xludf.DUMMYFUNCTION("""COMPUTED_VALUE"""),0.0)</f>
        <v>0</v>
      </c>
      <c r="G529" s="4" t="s">
        <v>3231</v>
      </c>
      <c r="H529" s="2" t="s">
        <v>3176</v>
      </c>
    </row>
    <row r="530">
      <c r="A530" s="54">
        <v>46105.0</v>
      </c>
      <c r="B530" s="4" t="s">
        <v>208</v>
      </c>
      <c r="C530" s="2" t="s">
        <v>145</v>
      </c>
      <c r="D530" s="2" t="s">
        <v>9298</v>
      </c>
      <c r="E530" s="2">
        <v>0.0</v>
      </c>
      <c r="F530" s="2">
        <f>IFERROR(__xludf.DUMMYFUNCTION("""COMPUTED_VALUE"""),0.0)</f>
        <v>0</v>
      </c>
      <c r="G530" s="4" t="s">
        <v>3231</v>
      </c>
      <c r="H530" s="2" t="s">
        <v>3176</v>
      </c>
    </row>
    <row r="531">
      <c r="A531" s="54">
        <v>46106.0</v>
      </c>
      <c r="B531" s="4" t="s">
        <v>303</v>
      </c>
      <c r="C531" s="2" t="s">
        <v>145</v>
      </c>
      <c r="D531" s="2" t="s">
        <v>9298</v>
      </c>
      <c r="E531" s="2">
        <v>0.0</v>
      </c>
      <c r="F531" s="2">
        <f>IFERROR(__xludf.DUMMYFUNCTION("""COMPUTED_VALUE"""),0.0)</f>
        <v>0</v>
      </c>
      <c r="G531" s="4" t="s">
        <v>3231</v>
      </c>
      <c r="H531" s="2" t="s">
        <v>3176</v>
      </c>
    </row>
    <row r="532">
      <c r="A532" s="54">
        <v>46107.0</v>
      </c>
      <c r="B532" s="4" t="s">
        <v>148</v>
      </c>
      <c r="C532" s="2" t="s">
        <v>145</v>
      </c>
      <c r="D532" s="2" t="s">
        <v>9298</v>
      </c>
      <c r="E532" s="2">
        <v>0.0</v>
      </c>
      <c r="F532" s="2">
        <f>IFERROR(__xludf.DUMMYFUNCTION("""COMPUTED_VALUE"""),0.0)</f>
        <v>0</v>
      </c>
      <c r="G532" s="4" t="s">
        <v>3231</v>
      </c>
      <c r="H532" s="2" t="s">
        <v>3176</v>
      </c>
    </row>
    <row r="533">
      <c r="A533" s="54">
        <v>46108.0</v>
      </c>
      <c r="B533" s="4" t="s">
        <v>196</v>
      </c>
      <c r="C533" s="2" t="s">
        <v>145</v>
      </c>
      <c r="D533" s="2" t="s">
        <v>9298</v>
      </c>
      <c r="E533" s="2">
        <v>0.0</v>
      </c>
      <c r="F533" s="2">
        <f>IFERROR(__xludf.DUMMYFUNCTION("""COMPUTED_VALUE"""),0.0)</f>
        <v>0</v>
      </c>
      <c r="G533" s="4" t="s">
        <v>3231</v>
      </c>
      <c r="H533" s="2" t="s">
        <v>3176</v>
      </c>
    </row>
    <row r="534">
      <c r="A534" s="54">
        <v>46109.0</v>
      </c>
      <c r="B534" s="4" t="s">
        <v>288</v>
      </c>
      <c r="C534" s="2" t="s">
        <v>145</v>
      </c>
      <c r="D534" s="2" t="s">
        <v>9298</v>
      </c>
      <c r="E534" s="2">
        <v>0.0</v>
      </c>
      <c r="F534" s="2">
        <f>IFERROR(__xludf.DUMMYFUNCTION("""COMPUTED_VALUE"""),0.0)</f>
        <v>0</v>
      </c>
      <c r="G534" s="4" t="s">
        <v>3231</v>
      </c>
      <c r="H534" s="2" t="s">
        <v>3176</v>
      </c>
    </row>
    <row r="535">
      <c r="A535" s="54">
        <v>46110.0</v>
      </c>
      <c r="B535" s="4" t="s">
        <v>256</v>
      </c>
      <c r="C535" s="2" t="s">
        <v>145</v>
      </c>
      <c r="D535" s="2" t="s">
        <v>9298</v>
      </c>
      <c r="E535" s="2">
        <v>0.0</v>
      </c>
      <c r="F535" s="2">
        <f>IFERROR(__xludf.DUMMYFUNCTION("""COMPUTED_VALUE"""),0.0)</f>
        <v>0</v>
      </c>
      <c r="G535" s="4" t="s">
        <v>3231</v>
      </c>
      <c r="H535" s="2" t="s">
        <v>3176</v>
      </c>
    </row>
    <row r="536">
      <c r="A536" s="54">
        <v>46111.0</v>
      </c>
      <c r="B536" s="4" t="s">
        <v>180</v>
      </c>
      <c r="C536" s="2" t="s">
        <v>145</v>
      </c>
      <c r="D536" s="2" t="s">
        <v>9298</v>
      </c>
      <c r="E536" s="2">
        <v>0.0</v>
      </c>
      <c r="F536" s="2">
        <f>IFERROR(__xludf.DUMMYFUNCTION("""COMPUTED_VALUE"""),0.0)</f>
        <v>0</v>
      </c>
      <c r="G536" s="4" t="s">
        <v>3231</v>
      </c>
      <c r="H536" s="2" t="s">
        <v>3176</v>
      </c>
    </row>
    <row r="537">
      <c r="A537" s="54">
        <v>46112.0</v>
      </c>
      <c r="B537" s="4" t="s">
        <v>208</v>
      </c>
      <c r="C537" s="2" t="s">
        <v>145</v>
      </c>
      <c r="D537" s="2" t="s">
        <v>9298</v>
      </c>
      <c r="E537" s="2">
        <v>0.0</v>
      </c>
      <c r="F537" s="2">
        <f>IFERROR(__xludf.DUMMYFUNCTION("""COMPUTED_VALUE"""),0.0)</f>
        <v>0</v>
      </c>
      <c r="G537" s="4" t="s">
        <v>3231</v>
      </c>
      <c r="H537" s="2" t="s">
        <v>3176</v>
      </c>
    </row>
    <row r="538">
      <c r="A538" s="54">
        <v>46113.0</v>
      </c>
      <c r="B538" s="4" t="s">
        <v>303</v>
      </c>
      <c r="C538" s="2" t="s">
        <v>145</v>
      </c>
      <c r="D538" s="2" t="s">
        <v>9298</v>
      </c>
      <c r="E538" s="2">
        <v>0.0</v>
      </c>
      <c r="F538" s="2">
        <f>IFERROR(__xludf.DUMMYFUNCTION("""COMPUTED_VALUE"""),0.0)</f>
        <v>0</v>
      </c>
      <c r="G538" s="4" t="s">
        <v>3237</v>
      </c>
      <c r="H538" s="2" t="s">
        <v>3176</v>
      </c>
    </row>
    <row r="539">
      <c r="A539" s="54">
        <v>46114.0</v>
      </c>
      <c r="B539" s="4" t="s">
        <v>148</v>
      </c>
      <c r="C539" s="2" t="s">
        <v>145</v>
      </c>
      <c r="D539" s="2" t="s">
        <v>9298</v>
      </c>
      <c r="E539" s="2">
        <v>0.0</v>
      </c>
      <c r="F539" s="2">
        <f>IFERROR(__xludf.DUMMYFUNCTION("""COMPUTED_VALUE"""),0.0)</f>
        <v>0</v>
      </c>
      <c r="G539" s="4" t="s">
        <v>3237</v>
      </c>
      <c r="H539" s="2" t="s">
        <v>3176</v>
      </c>
    </row>
    <row r="540">
      <c r="A540" s="54">
        <v>46115.0</v>
      </c>
      <c r="B540" s="4" t="s">
        <v>196</v>
      </c>
      <c r="C540" s="2" t="s">
        <v>145</v>
      </c>
      <c r="D540" s="2" t="s">
        <v>9298</v>
      </c>
      <c r="E540" s="2">
        <v>0.0</v>
      </c>
      <c r="F540" s="2">
        <f>IFERROR(__xludf.DUMMYFUNCTION("""COMPUTED_VALUE"""),0.0)</f>
        <v>0</v>
      </c>
      <c r="G540" s="4" t="s">
        <v>3237</v>
      </c>
      <c r="H540" s="2" t="s">
        <v>3176</v>
      </c>
    </row>
    <row r="541">
      <c r="A541" s="54">
        <v>46116.0</v>
      </c>
      <c r="B541" s="4" t="s">
        <v>288</v>
      </c>
      <c r="C541" s="2" t="s">
        <v>145</v>
      </c>
      <c r="D541" s="2" t="s">
        <v>9298</v>
      </c>
      <c r="E541" s="2">
        <v>0.0</v>
      </c>
      <c r="F541" s="2">
        <f>IFERROR(__xludf.DUMMYFUNCTION("""COMPUTED_VALUE"""),0.0)</f>
        <v>0</v>
      </c>
      <c r="G541" s="4" t="s">
        <v>3237</v>
      </c>
      <c r="H541" s="2" t="s">
        <v>3176</v>
      </c>
    </row>
    <row r="542">
      <c r="A542" s="54">
        <v>46117.0</v>
      </c>
      <c r="B542" s="4" t="s">
        <v>256</v>
      </c>
      <c r="C542" s="2" t="s">
        <v>145</v>
      </c>
      <c r="D542" s="2" t="s">
        <v>9298</v>
      </c>
      <c r="E542" s="2">
        <v>0.0</v>
      </c>
      <c r="F542" s="2">
        <f>IFERROR(__xludf.DUMMYFUNCTION("""COMPUTED_VALUE"""),0.0)</f>
        <v>0</v>
      </c>
      <c r="G542" s="4" t="s">
        <v>3237</v>
      </c>
      <c r="H542" s="2" t="s">
        <v>3176</v>
      </c>
    </row>
    <row r="543">
      <c r="A543" s="54">
        <v>46118.0</v>
      </c>
      <c r="B543" s="4" t="s">
        <v>180</v>
      </c>
      <c r="C543" s="2" t="s">
        <v>145</v>
      </c>
      <c r="D543" s="2" t="s">
        <v>9298</v>
      </c>
      <c r="E543" s="2">
        <v>0.0</v>
      </c>
      <c r="F543" s="2">
        <f>IFERROR(__xludf.DUMMYFUNCTION("""COMPUTED_VALUE"""),0.0)</f>
        <v>0</v>
      </c>
      <c r="G543" s="4" t="s">
        <v>3237</v>
      </c>
      <c r="H543" s="2" t="s">
        <v>3176</v>
      </c>
    </row>
    <row r="544">
      <c r="A544" s="54">
        <v>46119.0</v>
      </c>
      <c r="B544" s="4" t="s">
        <v>208</v>
      </c>
      <c r="C544" s="2" t="s">
        <v>145</v>
      </c>
      <c r="D544" s="2" t="s">
        <v>9298</v>
      </c>
      <c r="E544" s="2">
        <v>0.0</v>
      </c>
      <c r="F544" s="2">
        <f>IFERROR(__xludf.DUMMYFUNCTION("""COMPUTED_VALUE"""),0.0)</f>
        <v>0</v>
      </c>
      <c r="G544" s="4" t="s">
        <v>3237</v>
      </c>
      <c r="H544" s="2" t="s">
        <v>3176</v>
      </c>
    </row>
    <row r="545">
      <c r="A545" s="54">
        <v>46120.0</v>
      </c>
      <c r="B545" s="4" t="s">
        <v>303</v>
      </c>
      <c r="C545" s="2" t="s">
        <v>145</v>
      </c>
      <c r="D545" s="2" t="s">
        <v>9298</v>
      </c>
      <c r="E545" s="2">
        <v>0.0</v>
      </c>
      <c r="F545" s="2">
        <f>IFERROR(__xludf.DUMMYFUNCTION("""COMPUTED_VALUE"""),0.0)</f>
        <v>0</v>
      </c>
      <c r="G545" s="4" t="s">
        <v>3237</v>
      </c>
      <c r="H545" s="2" t="s">
        <v>3176</v>
      </c>
    </row>
    <row r="546">
      <c r="A546" s="54">
        <v>46121.0</v>
      </c>
      <c r="B546" s="4" t="s">
        <v>148</v>
      </c>
      <c r="C546" s="2" t="s">
        <v>145</v>
      </c>
      <c r="D546" s="2" t="s">
        <v>9298</v>
      </c>
      <c r="E546" s="2">
        <v>0.0</v>
      </c>
      <c r="F546" s="2">
        <f>IFERROR(__xludf.DUMMYFUNCTION("""COMPUTED_VALUE"""),0.0)</f>
        <v>0</v>
      </c>
      <c r="G546" s="4" t="s">
        <v>3237</v>
      </c>
      <c r="H546" s="2" t="s">
        <v>3176</v>
      </c>
    </row>
    <row r="547">
      <c r="A547" s="54">
        <v>46122.0</v>
      </c>
      <c r="B547" s="4" t="s">
        <v>196</v>
      </c>
      <c r="C547" s="2" t="s">
        <v>145</v>
      </c>
      <c r="D547" s="2" t="s">
        <v>9298</v>
      </c>
      <c r="E547" s="2">
        <v>0.0</v>
      </c>
      <c r="F547" s="2">
        <f>IFERROR(__xludf.DUMMYFUNCTION("""COMPUTED_VALUE"""),0.0)</f>
        <v>0</v>
      </c>
      <c r="G547" s="4" t="s">
        <v>3237</v>
      </c>
      <c r="H547" s="2" t="s">
        <v>3176</v>
      </c>
    </row>
    <row r="548">
      <c r="A548" s="54">
        <v>46123.0</v>
      </c>
      <c r="B548" s="4" t="s">
        <v>288</v>
      </c>
      <c r="C548" s="2" t="s">
        <v>145</v>
      </c>
      <c r="D548" s="2" t="s">
        <v>9298</v>
      </c>
      <c r="E548" s="2">
        <v>0.0</v>
      </c>
      <c r="F548" s="2">
        <f>IFERROR(__xludf.DUMMYFUNCTION("""COMPUTED_VALUE"""),0.0)</f>
        <v>0</v>
      </c>
      <c r="G548" s="4" t="s">
        <v>3237</v>
      </c>
      <c r="H548" s="2" t="s">
        <v>3176</v>
      </c>
    </row>
    <row r="549">
      <c r="A549" s="54">
        <v>46124.0</v>
      </c>
      <c r="B549" s="4" t="s">
        <v>256</v>
      </c>
      <c r="C549" s="2" t="s">
        <v>145</v>
      </c>
      <c r="D549" s="2" t="s">
        <v>9298</v>
      </c>
      <c r="E549" s="2">
        <v>0.0</v>
      </c>
      <c r="F549" s="2">
        <f>IFERROR(__xludf.DUMMYFUNCTION("""COMPUTED_VALUE"""),0.0)</f>
        <v>0</v>
      </c>
      <c r="G549" s="4" t="s">
        <v>3237</v>
      </c>
      <c r="H549" s="2" t="s">
        <v>3176</v>
      </c>
    </row>
    <row r="550">
      <c r="A550" s="54">
        <v>46125.0</v>
      </c>
      <c r="B550" s="4" t="s">
        <v>180</v>
      </c>
      <c r="C550" s="2" t="s">
        <v>145</v>
      </c>
      <c r="D550" s="2" t="s">
        <v>9298</v>
      </c>
      <c r="E550" s="2">
        <v>0.0</v>
      </c>
      <c r="F550" s="2">
        <f>IFERROR(__xludf.DUMMYFUNCTION("""COMPUTED_VALUE"""),0.0)</f>
        <v>0</v>
      </c>
      <c r="G550" s="4" t="s">
        <v>3237</v>
      </c>
      <c r="H550" s="2" t="s">
        <v>3176</v>
      </c>
    </row>
    <row r="551">
      <c r="A551" s="54">
        <v>46126.0</v>
      </c>
      <c r="B551" s="4" t="s">
        <v>208</v>
      </c>
      <c r="C551" s="2" t="s">
        <v>145</v>
      </c>
      <c r="D551" s="2" t="s">
        <v>9298</v>
      </c>
      <c r="E551" s="2">
        <v>1.0</v>
      </c>
      <c r="F551" s="2">
        <f>IFERROR(__xludf.DUMMYFUNCTION("""COMPUTED_VALUE"""),1.0)</f>
        <v>1</v>
      </c>
      <c r="G551" s="4" t="s">
        <v>3237</v>
      </c>
      <c r="H551" s="2" t="s">
        <v>3176</v>
      </c>
    </row>
    <row r="552">
      <c r="A552" s="54">
        <v>46127.0</v>
      </c>
      <c r="B552" s="4" t="s">
        <v>303</v>
      </c>
      <c r="C552" s="2" t="s">
        <v>145</v>
      </c>
      <c r="D552" s="2" t="s">
        <v>9298</v>
      </c>
      <c r="E552" s="2">
        <v>0.0</v>
      </c>
      <c r="F552" s="2">
        <f>IFERROR(__xludf.DUMMYFUNCTION("""COMPUTED_VALUE"""),0.0)</f>
        <v>0</v>
      </c>
      <c r="G552" s="4" t="s">
        <v>3237</v>
      </c>
      <c r="H552" s="2" t="s">
        <v>3176</v>
      </c>
    </row>
    <row r="553">
      <c r="A553" s="54">
        <v>46128.0</v>
      </c>
      <c r="B553" s="4" t="s">
        <v>148</v>
      </c>
      <c r="C553" s="2" t="s">
        <v>145</v>
      </c>
      <c r="D553" s="2" t="s">
        <v>9298</v>
      </c>
      <c r="E553" s="2">
        <v>1.0</v>
      </c>
      <c r="F553" s="2">
        <f>IFERROR(__xludf.DUMMYFUNCTION("""COMPUTED_VALUE"""),1.0)</f>
        <v>1</v>
      </c>
      <c r="G553" s="4" t="s">
        <v>3237</v>
      </c>
      <c r="H553" s="2" t="s">
        <v>3176</v>
      </c>
    </row>
    <row r="554">
      <c r="A554" s="54">
        <v>46129.0</v>
      </c>
      <c r="B554" s="4" t="s">
        <v>196</v>
      </c>
      <c r="C554" s="2" t="s">
        <v>145</v>
      </c>
      <c r="D554" s="2" t="s">
        <v>9298</v>
      </c>
      <c r="E554" s="2">
        <v>0.0</v>
      </c>
      <c r="F554" s="2">
        <f>IFERROR(__xludf.DUMMYFUNCTION("""COMPUTED_VALUE"""),0.0)</f>
        <v>0</v>
      </c>
      <c r="G554" s="4" t="s">
        <v>3237</v>
      </c>
      <c r="H554" s="2" t="s">
        <v>3176</v>
      </c>
    </row>
    <row r="555">
      <c r="A555" s="54">
        <v>46130.0</v>
      </c>
      <c r="B555" s="4" t="s">
        <v>288</v>
      </c>
      <c r="C555" s="2" t="s">
        <v>145</v>
      </c>
      <c r="D555" s="2" t="s">
        <v>9298</v>
      </c>
      <c r="E555" s="2">
        <v>0.0</v>
      </c>
      <c r="F555" s="2">
        <f>IFERROR(__xludf.DUMMYFUNCTION("""COMPUTED_VALUE"""),0.0)</f>
        <v>0</v>
      </c>
      <c r="G555" s="4" t="s">
        <v>3237</v>
      </c>
      <c r="H555" s="2" t="s">
        <v>3176</v>
      </c>
    </row>
    <row r="556">
      <c r="A556" s="54">
        <v>46131.0</v>
      </c>
      <c r="B556" s="4" t="s">
        <v>256</v>
      </c>
      <c r="C556" s="2" t="s">
        <v>145</v>
      </c>
      <c r="D556" s="2" t="s">
        <v>9298</v>
      </c>
      <c r="E556" s="2">
        <v>0.0</v>
      </c>
      <c r="F556" s="2">
        <f>IFERROR(__xludf.DUMMYFUNCTION("""COMPUTED_VALUE"""),0.0)</f>
        <v>0</v>
      </c>
      <c r="G556" s="4" t="s">
        <v>3237</v>
      </c>
      <c r="H556" s="2" t="s">
        <v>3176</v>
      </c>
    </row>
    <row r="557">
      <c r="A557" s="54">
        <v>46132.0</v>
      </c>
      <c r="B557" s="4" t="s">
        <v>180</v>
      </c>
      <c r="C557" s="2" t="s">
        <v>145</v>
      </c>
      <c r="D557" s="2" t="s">
        <v>9298</v>
      </c>
      <c r="E557" s="2">
        <v>0.0</v>
      </c>
      <c r="F557" s="2">
        <f>IFERROR(__xludf.DUMMYFUNCTION("""COMPUTED_VALUE"""),0.0)</f>
        <v>0</v>
      </c>
      <c r="G557" s="4" t="s">
        <v>3237</v>
      </c>
      <c r="H557" s="2" t="s">
        <v>3176</v>
      </c>
    </row>
    <row r="558">
      <c r="A558" s="54">
        <v>46133.0</v>
      </c>
      <c r="B558" s="4" t="s">
        <v>208</v>
      </c>
      <c r="C558" s="2" t="s">
        <v>145</v>
      </c>
      <c r="D558" s="2" t="s">
        <v>9298</v>
      </c>
      <c r="E558" s="2">
        <v>0.0</v>
      </c>
      <c r="F558" s="2">
        <f>IFERROR(__xludf.DUMMYFUNCTION("""COMPUTED_VALUE"""),0.0)</f>
        <v>0</v>
      </c>
      <c r="G558" s="4" t="s">
        <v>3237</v>
      </c>
      <c r="H558" s="2" t="s">
        <v>3176</v>
      </c>
    </row>
    <row r="559">
      <c r="A559" s="54">
        <v>46134.0</v>
      </c>
      <c r="B559" s="4" t="s">
        <v>303</v>
      </c>
      <c r="C559" s="2" t="s">
        <v>145</v>
      </c>
      <c r="D559" s="2" t="s">
        <v>9298</v>
      </c>
      <c r="E559" s="2">
        <v>0.0</v>
      </c>
      <c r="F559" s="2">
        <f>IFERROR(__xludf.DUMMYFUNCTION("""COMPUTED_VALUE"""),0.0)</f>
        <v>0</v>
      </c>
      <c r="G559" s="4" t="s">
        <v>3237</v>
      </c>
      <c r="H559" s="2" t="s">
        <v>3176</v>
      </c>
    </row>
    <row r="560">
      <c r="A560" s="54">
        <v>46135.0</v>
      </c>
      <c r="B560" s="4" t="s">
        <v>148</v>
      </c>
      <c r="C560" s="2" t="s">
        <v>145</v>
      </c>
      <c r="D560" s="2" t="s">
        <v>9298</v>
      </c>
      <c r="E560" s="2">
        <v>0.0</v>
      </c>
      <c r="F560" s="2">
        <f>IFERROR(__xludf.DUMMYFUNCTION("""COMPUTED_VALUE"""),0.0)</f>
        <v>0</v>
      </c>
      <c r="G560" s="4" t="s">
        <v>3237</v>
      </c>
      <c r="H560" s="2" t="s">
        <v>3176</v>
      </c>
    </row>
    <row r="561">
      <c r="A561" s="54">
        <v>46136.0</v>
      </c>
      <c r="B561" s="4" t="s">
        <v>196</v>
      </c>
      <c r="C561" s="2" t="s">
        <v>145</v>
      </c>
      <c r="D561" s="2" t="s">
        <v>9298</v>
      </c>
      <c r="E561" s="2">
        <v>0.0</v>
      </c>
      <c r="F561" s="2">
        <f>IFERROR(__xludf.DUMMYFUNCTION("""COMPUTED_VALUE"""),0.0)</f>
        <v>0</v>
      </c>
      <c r="G561" s="4" t="s">
        <v>3237</v>
      </c>
      <c r="H561" s="2" t="s">
        <v>3176</v>
      </c>
    </row>
    <row r="562">
      <c r="A562" s="54">
        <v>46137.0</v>
      </c>
      <c r="B562" s="4" t="s">
        <v>288</v>
      </c>
      <c r="C562" s="2" t="s">
        <v>145</v>
      </c>
      <c r="D562" s="2" t="s">
        <v>9298</v>
      </c>
      <c r="E562" s="2">
        <v>1.0</v>
      </c>
      <c r="F562" s="2">
        <f>IFERROR(__xludf.DUMMYFUNCTION("""COMPUTED_VALUE"""),1.0)</f>
        <v>1</v>
      </c>
      <c r="G562" s="4" t="s">
        <v>3237</v>
      </c>
      <c r="H562" s="2" t="s">
        <v>3176</v>
      </c>
    </row>
    <row r="563">
      <c r="A563" s="54">
        <v>46138.0</v>
      </c>
      <c r="B563" s="4" t="s">
        <v>256</v>
      </c>
      <c r="C563" s="2" t="s">
        <v>145</v>
      </c>
      <c r="D563" s="2" t="s">
        <v>9298</v>
      </c>
      <c r="E563" s="2">
        <v>0.0</v>
      </c>
      <c r="F563" s="2">
        <f>IFERROR(__xludf.DUMMYFUNCTION("""COMPUTED_VALUE"""),0.0)</f>
        <v>0</v>
      </c>
      <c r="G563" s="4" t="s">
        <v>3237</v>
      </c>
      <c r="H563" s="2" t="s">
        <v>3176</v>
      </c>
    </row>
    <row r="564">
      <c r="A564" s="54">
        <v>46139.0</v>
      </c>
      <c r="B564" s="4" t="s">
        <v>180</v>
      </c>
      <c r="C564" s="2" t="s">
        <v>145</v>
      </c>
      <c r="D564" s="2" t="s">
        <v>9298</v>
      </c>
      <c r="E564" s="2">
        <v>0.0</v>
      </c>
      <c r="F564" s="2">
        <f>IFERROR(__xludf.DUMMYFUNCTION("""COMPUTED_VALUE"""),0.0)</f>
        <v>0</v>
      </c>
      <c r="G564" s="4" t="s">
        <v>3237</v>
      </c>
      <c r="H564" s="2" t="s">
        <v>3176</v>
      </c>
    </row>
    <row r="565">
      <c r="A565" s="54">
        <v>46140.0</v>
      </c>
      <c r="B565" s="4" t="s">
        <v>208</v>
      </c>
      <c r="C565" s="2" t="s">
        <v>145</v>
      </c>
      <c r="D565" s="2" t="s">
        <v>9298</v>
      </c>
      <c r="E565" s="2">
        <v>0.0</v>
      </c>
      <c r="F565" s="2">
        <f>IFERROR(__xludf.DUMMYFUNCTION("""COMPUTED_VALUE"""),0.0)</f>
        <v>0</v>
      </c>
      <c r="G565" s="4" t="s">
        <v>3237</v>
      </c>
      <c r="H565" s="2" t="s">
        <v>3176</v>
      </c>
    </row>
    <row r="566">
      <c r="A566" s="54">
        <v>46141.0</v>
      </c>
      <c r="B566" s="4" t="s">
        <v>303</v>
      </c>
      <c r="C566" s="2" t="s">
        <v>145</v>
      </c>
      <c r="D566" s="2" t="s">
        <v>9298</v>
      </c>
      <c r="E566" s="2">
        <v>0.0</v>
      </c>
      <c r="F566" s="2">
        <f>IFERROR(__xludf.DUMMYFUNCTION("""COMPUTED_VALUE"""),0.0)</f>
        <v>0</v>
      </c>
      <c r="G566" s="4" t="s">
        <v>3237</v>
      </c>
      <c r="H566" s="2" t="s">
        <v>3176</v>
      </c>
    </row>
    <row r="567">
      <c r="A567" s="54">
        <v>46142.0</v>
      </c>
      <c r="B567" s="4" t="s">
        <v>148</v>
      </c>
      <c r="C567" s="2" t="s">
        <v>145</v>
      </c>
      <c r="D567" s="2" t="s">
        <v>9298</v>
      </c>
      <c r="E567" s="2">
        <v>0.0</v>
      </c>
      <c r="F567" s="2">
        <f>IFERROR(__xludf.DUMMYFUNCTION("""COMPUTED_VALUE"""),0.0)</f>
        <v>0</v>
      </c>
      <c r="G567" s="4" t="s">
        <v>3237</v>
      </c>
      <c r="H567" s="2" t="s">
        <v>3176</v>
      </c>
    </row>
    <row r="568">
      <c r="A568" s="54">
        <v>46143.0</v>
      </c>
      <c r="B568" s="4" t="s">
        <v>196</v>
      </c>
      <c r="C568" s="2" t="s">
        <v>145</v>
      </c>
      <c r="D568" s="2" t="s">
        <v>9298</v>
      </c>
      <c r="E568" s="2">
        <v>0.0</v>
      </c>
      <c r="F568" s="2">
        <f>IFERROR(__xludf.DUMMYFUNCTION("""COMPUTED_VALUE"""),0.0)</f>
        <v>0</v>
      </c>
      <c r="G568" s="4" t="s">
        <v>3237</v>
      </c>
      <c r="H568" s="2" t="s">
        <v>3176</v>
      </c>
    </row>
    <row r="569">
      <c r="A569" s="54">
        <v>46144.0</v>
      </c>
      <c r="B569" s="4" t="s">
        <v>288</v>
      </c>
      <c r="C569" s="2" t="s">
        <v>145</v>
      </c>
      <c r="D569" s="2" t="s">
        <v>9298</v>
      </c>
      <c r="E569" s="2">
        <v>0.0</v>
      </c>
      <c r="F569" s="2">
        <f>IFERROR(__xludf.DUMMYFUNCTION("""COMPUTED_VALUE"""),0.0)</f>
        <v>0</v>
      </c>
      <c r="G569" s="4" t="s">
        <v>3237</v>
      </c>
      <c r="H569" s="2" t="s">
        <v>3176</v>
      </c>
    </row>
    <row r="570">
      <c r="A570" s="54">
        <v>46145.0</v>
      </c>
      <c r="B570" s="4" t="s">
        <v>256</v>
      </c>
      <c r="C570" s="2" t="s">
        <v>145</v>
      </c>
      <c r="D570" s="2" t="s">
        <v>9298</v>
      </c>
      <c r="E570" s="2">
        <v>0.0</v>
      </c>
      <c r="F570" s="2">
        <f>IFERROR(__xludf.DUMMYFUNCTION("""COMPUTED_VALUE"""),0.0)</f>
        <v>0</v>
      </c>
      <c r="G570" s="4" t="s">
        <v>3237</v>
      </c>
      <c r="H570" s="2" t="s">
        <v>3176</v>
      </c>
    </row>
    <row r="571">
      <c r="A571" s="54">
        <v>46146.0</v>
      </c>
      <c r="B571" s="4" t="s">
        <v>180</v>
      </c>
      <c r="C571" s="2" t="s">
        <v>145</v>
      </c>
      <c r="D571" s="2" t="s">
        <v>9298</v>
      </c>
      <c r="E571" s="2">
        <v>0.0</v>
      </c>
      <c r="F571" s="2">
        <f>IFERROR(__xludf.DUMMYFUNCTION("""COMPUTED_VALUE"""),0.0)</f>
        <v>0</v>
      </c>
      <c r="G571" s="4" t="s">
        <v>3237</v>
      </c>
      <c r="H571" s="2" t="s">
        <v>3176</v>
      </c>
    </row>
    <row r="572">
      <c r="A572" s="54">
        <v>46147.0</v>
      </c>
      <c r="B572" s="4" t="s">
        <v>208</v>
      </c>
      <c r="C572" s="2" t="s">
        <v>145</v>
      </c>
      <c r="D572" s="2" t="s">
        <v>9298</v>
      </c>
      <c r="E572" s="2">
        <v>0.0</v>
      </c>
      <c r="F572" s="2">
        <f>IFERROR(__xludf.DUMMYFUNCTION("""COMPUTED_VALUE"""),0.0)</f>
        <v>0</v>
      </c>
      <c r="G572" s="4" t="s">
        <v>3237</v>
      </c>
      <c r="H572" s="2" t="s">
        <v>3176</v>
      </c>
    </row>
    <row r="573">
      <c r="A573" s="54">
        <v>46148.0</v>
      </c>
      <c r="B573" s="4" t="s">
        <v>303</v>
      </c>
      <c r="C573" s="2" t="s">
        <v>145</v>
      </c>
      <c r="D573" s="2" t="s">
        <v>9298</v>
      </c>
      <c r="E573" s="2">
        <v>0.0</v>
      </c>
      <c r="F573" s="2">
        <f>IFERROR(__xludf.DUMMYFUNCTION("""COMPUTED_VALUE"""),0.0)</f>
        <v>0</v>
      </c>
      <c r="G573" s="4" t="s">
        <v>3237</v>
      </c>
      <c r="H573" s="2" t="s">
        <v>3176</v>
      </c>
    </row>
    <row r="574">
      <c r="A574" s="54">
        <v>46149.0</v>
      </c>
      <c r="B574" s="4" t="s">
        <v>148</v>
      </c>
      <c r="C574" s="2" t="s">
        <v>145</v>
      </c>
      <c r="D574" s="2" t="s">
        <v>9298</v>
      </c>
      <c r="E574" s="2">
        <v>0.0</v>
      </c>
      <c r="F574" s="2">
        <f>IFERROR(__xludf.DUMMYFUNCTION("""COMPUTED_VALUE"""),0.0)</f>
        <v>0</v>
      </c>
      <c r="G574" s="4" t="s">
        <v>3237</v>
      </c>
      <c r="H574" s="2" t="s">
        <v>3176</v>
      </c>
    </row>
    <row r="575">
      <c r="A575" s="54">
        <v>46150.0</v>
      </c>
      <c r="B575" s="4" t="s">
        <v>196</v>
      </c>
      <c r="C575" s="2" t="s">
        <v>145</v>
      </c>
      <c r="D575" s="2" t="s">
        <v>9298</v>
      </c>
      <c r="E575" s="2">
        <v>0.0</v>
      </c>
      <c r="F575" s="2">
        <f>IFERROR(__xludf.DUMMYFUNCTION("""COMPUTED_VALUE"""),0.0)</f>
        <v>0</v>
      </c>
      <c r="G575" s="4" t="s">
        <v>3237</v>
      </c>
      <c r="H575" s="2" t="s">
        <v>3176</v>
      </c>
    </row>
    <row r="576">
      <c r="A576" s="54">
        <v>46151.0</v>
      </c>
      <c r="B576" s="4" t="s">
        <v>288</v>
      </c>
      <c r="C576" s="2" t="s">
        <v>145</v>
      </c>
      <c r="D576" s="2" t="s">
        <v>9298</v>
      </c>
      <c r="E576" s="2">
        <v>0.0</v>
      </c>
      <c r="F576" s="2">
        <f>IFERROR(__xludf.DUMMYFUNCTION("""COMPUTED_VALUE"""),0.0)</f>
        <v>0</v>
      </c>
      <c r="G576" s="4" t="s">
        <v>3237</v>
      </c>
      <c r="H576" s="2" t="s">
        <v>3176</v>
      </c>
    </row>
    <row r="577">
      <c r="A577" s="54">
        <v>46152.0</v>
      </c>
      <c r="B577" s="4" t="s">
        <v>256</v>
      </c>
      <c r="C577" s="2" t="s">
        <v>145</v>
      </c>
      <c r="D577" s="2" t="s">
        <v>9298</v>
      </c>
      <c r="E577" s="2">
        <v>0.0</v>
      </c>
      <c r="F577" s="2">
        <f>IFERROR(__xludf.DUMMYFUNCTION("""COMPUTED_VALUE"""),0.0)</f>
        <v>0</v>
      </c>
      <c r="G577" s="4" t="s">
        <v>3237</v>
      </c>
      <c r="H577" s="2" t="s">
        <v>3176</v>
      </c>
    </row>
    <row r="578">
      <c r="A578" s="54">
        <v>46153.0</v>
      </c>
      <c r="B578" s="4" t="s">
        <v>180</v>
      </c>
      <c r="C578" s="2" t="s">
        <v>145</v>
      </c>
      <c r="D578" s="2" t="s">
        <v>9298</v>
      </c>
      <c r="E578" s="2">
        <v>0.0</v>
      </c>
      <c r="F578" s="2">
        <f>IFERROR(__xludf.DUMMYFUNCTION("""COMPUTED_VALUE"""),0.0)</f>
        <v>0</v>
      </c>
      <c r="G578" s="4" t="s">
        <v>3237</v>
      </c>
      <c r="H578" s="2" t="s">
        <v>3176</v>
      </c>
    </row>
    <row r="579">
      <c r="A579" s="54">
        <v>46154.0</v>
      </c>
      <c r="B579" s="4" t="s">
        <v>208</v>
      </c>
      <c r="C579" s="2" t="s">
        <v>145</v>
      </c>
      <c r="D579" s="2" t="s">
        <v>9298</v>
      </c>
      <c r="E579" s="2">
        <v>0.0</v>
      </c>
      <c r="F579" s="2">
        <f>IFERROR(__xludf.DUMMYFUNCTION("""COMPUTED_VALUE"""),0.0)</f>
        <v>0</v>
      </c>
      <c r="G579" s="4" t="s">
        <v>3237</v>
      </c>
      <c r="H579" s="2" t="s">
        <v>3176</v>
      </c>
    </row>
    <row r="580">
      <c r="A580" s="54">
        <v>46155.0</v>
      </c>
      <c r="B580" s="4" t="s">
        <v>303</v>
      </c>
      <c r="C580" s="2" t="s">
        <v>145</v>
      </c>
      <c r="D580" s="2" t="s">
        <v>9298</v>
      </c>
      <c r="E580" s="2">
        <v>0.0</v>
      </c>
      <c r="F580" s="2">
        <f>IFERROR(__xludf.DUMMYFUNCTION("""COMPUTED_VALUE"""),0.0)</f>
        <v>0</v>
      </c>
      <c r="G580" s="4" t="s">
        <v>3237</v>
      </c>
      <c r="H580" s="2" t="s">
        <v>3176</v>
      </c>
    </row>
    <row r="581">
      <c r="A581" s="54">
        <v>46156.0</v>
      </c>
      <c r="B581" s="4" t="s">
        <v>148</v>
      </c>
      <c r="C581" s="2" t="s">
        <v>145</v>
      </c>
      <c r="D581" s="2" t="s">
        <v>9298</v>
      </c>
      <c r="E581" s="2">
        <v>0.0</v>
      </c>
      <c r="F581" s="2">
        <f>IFERROR(__xludf.DUMMYFUNCTION("""COMPUTED_VALUE"""),0.0)</f>
        <v>0</v>
      </c>
      <c r="G581" s="4" t="s">
        <v>3237</v>
      </c>
      <c r="H581" s="2" t="s">
        <v>3176</v>
      </c>
    </row>
    <row r="582">
      <c r="A582" s="54">
        <v>46157.0</v>
      </c>
      <c r="B582" s="4" t="s">
        <v>196</v>
      </c>
      <c r="C582" s="2" t="s">
        <v>145</v>
      </c>
      <c r="D582" s="2" t="s">
        <v>9298</v>
      </c>
      <c r="E582" s="2">
        <v>0.0</v>
      </c>
      <c r="F582" s="2">
        <f>IFERROR(__xludf.DUMMYFUNCTION("""COMPUTED_VALUE"""),0.0)</f>
        <v>0</v>
      </c>
      <c r="G582" s="4" t="s">
        <v>3237</v>
      </c>
      <c r="H582" s="2" t="s">
        <v>3176</v>
      </c>
    </row>
    <row r="583">
      <c r="A583" s="54">
        <v>46158.0</v>
      </c>
      <c r="B583" s="4" t="s">
        <v>288</v>
      </c>
      <c r="C583" s="2" t="s">
        <v>145</v>
      </c>
      <c r="D583" s="2" t="s">
        <v>9298</v>
      </c>
      <c r="E583" s="2">
        <v>0.0</v>
      </c>
      <c r="F583" s="2">
        <f>IFERROR(__xludf.DUMMYFUNCTION("""COMPUTED_VALUE"""),0.0)</f>
        <v>0</v>
      </c>
      <c r="G583" s="4" t="s">
        <v>3237</v>
      </c>
      <c r="H583" s="2" t="s">
        <v>3176</v>
      </c>
    </row>
    <row r="584">
      <c r="A584" s="54">
        <v>46159.0</v>
      </c>
      <c r="B584" s="4" t="s">
        <v>256</v>
      </c>
      <c r="C584" s="2" t="s">
        <v>145</v>
      </c>
      <c r="D584" s="2" t="s">
        <v>9298</v>
      </c>
      <c r="E584" s="2">
        <v>0.0</v>
      </c>
      <c r="F584" s="2">
        <f>IFERROR(__xludf.DUMMYFUNCTION("""COMPUTED_VALUE"""),0.0)</f>
        <v>0</v>
      </c>
      <c r="G584" s="4" t="s">
        <v>3237</v>
      </c>
      <c r="H584" s="2" t="s">
        <v>3176</v>
      </c>
    </row>
    <row r="585">
      <c r="A585" s="54">
        <v>46160.0</v>
      </c>
      <c r="B585" s="4" t="s">
        <v>180</v>
      </c>
      <c r="C585" s="2" t="s">
        <v>145</v>
      </c>
      <c r="D585" s="2" t="s">
        <v>9298</v>
      </c>
      <c r="E585" s="2">
        <v>1.0</v>
      </c>
      <c r="F585" s="2">
        <f>IFERROR(__xludf.DUMMYFUNCTION("""COMPUTED_VALUE"""),1.0)</f>
        <v>1</v>
      </c>
      <c r="G585" s="4" t="s">
        <v>3237</v>
      </c>
      <c r="H585" s="2" t="s">
        <v>3176</v>
      </c>
    </row>
    <row r="586">
      <c r="A586" s="54">
        <v>46161.0</v>
      </c>
      <c r="B586" s="4" t="s">
        <v>208</v>
      </c>
      <c r="C586" s="2" t="s">
        <v>145</v>
      </c>
      <c r="D586" s="2" t="s">
        <v>9298</v>
      </c>
      <c r="E586" s="2">
        <v>0.0</v>
      </c>
      <c r="F586" s="2">
        <f>IFERROR(__xludf.DUMMYFUNCTION("""COMPUTED_VALUE"""),0.0)</f>
        <v>0</v>
      </c>
      <c r="G586" s="4" t="s">
        <v>3237</v>
      </c>
      <c r="H586" s="2" t="s">
        <v>3176</v>
      </c>
    </row>
    <row r="587">
      <c r="A587" s="54">
        <v>46162.0</v>
      </c>
      <c r="B587" s="4" t="s">
        <v>303</v>
      </c>
      <c r="C587" s="2" t="s">
        <v>145</v>
      </c>
      <c r="D587" s="2" t="s">
        <v>9298</v>
      </c>
      <c r="E587" s="2">
        <v>1.0</v>
      </c>
      <c r="F587" s="2">
        <f>IFERROR(__xludf.DUMMYFUNCTION("""COMPUTED_VALUE"""),1.0)</f>
        <v>1</v>
      </c>
      <c r="G587" s="4" t="s">
        <v>3237</v>
      </c>
      <c r="H587" s="2" t="s">
        <v>3176</v>
      </c>
    </row>
    <row r="588">
      <c r="A588" s="54">
        <v>46163.0</v>
      </c>
      <c r="B588" s="4" t="s">
        <v>148</v>
      </c>
      <c r="C588" s="2" t="s">
        <v>145</v>
      </c>
      <c r="D588" s="2" t="s">
        <v>9298</v>
      </c>
      <c r="E588" s="2">
        <v>0.0</v>
      </c>
      <c r="F588" s="2">
        <f>IFERROR(__xludf.DUMMYFUNCTION("""COMPUTED_VALUE"""),0.0)</f>
        <v>0</v>
      </c>
      <c r="G588" s="4" t="s">
        <v>3237</v>
      </c>
      <c r="H588" s="2" t="s">
        <v>3176</v>
      </c>
    </row>
    <row r="589">
      <c r="A589" s="54">
        <v>46164.0</v>
      </c>
      <c r="B589" s="4" t="s">
        <v>196</v>
      </c>
      <c r="C589" s="2" t="s">
        <v>145</v>
      </c>
      <c r="D589" s="2" t="s">
        <v>9298</v>
      </c>
      <c r="E589" s="2">
        <v>0.0</v>
      </c>
      <c r="F589" s="2">
        <f>IFERROR(__xludf.DUMMYFUNCTION("""COMPUTED_VALUE"""),0.0)</f>
        <v>0</v>
      </c>
      <c r="G589" s="4" t="s">
        <v>3237</v>
      </c>
      <c r="H589" s="2" t="s">
        <v>3176</v>
      </c>
    </row>
    <row r="590">
      <c r="A590" s="54">
        <v>46165.0</v>
      </c>
      <c r="B590" s="4" t="s">
        <v>288</v>
      </c>
      <c r="C590" s="2" t="s">
        <v>145</v>
      </c>
      <c r="D590" s="2" t="s">
        <v>9298</v>
      </c>
      <c r="E590" s="2">
        <v>0.0</v>
      </c>
      <c r="F590" s="2">
        <f>IFERROR(__xludf.DUMMYFUNCTION("""COMPUTED_VALUE"""),0.0)</f>
        <v>0</v>
      </c>
      <c r="G590" s="4" t="s">
        <v>3237</v>
      </c>
      <c r="H590" s="2" t="s">
        <v>3176</v>
      </c>
    </row>
    <row r="591">
      <c r="A591" s="54">
        <v>46166.0</v>
      </c>
      <c r="B591" s="4" t="s">
        <v>256</v>
      </c>
      <c r="C591" s="2" t="s">
        <v>145</v>
      </c>
      <c r="D591" s="2" t="s">
        <v>9298</v>
      </c>
      <c r="E591" s="2">
        <v>0.0</v>
      </c>
      <c r="F591" s="2">
        <f>IFERROR(__xludf.DUMMYFUNCTION("""COMPUTED_VALUE"""),0.0)</f>
        <v>0</v>
      </c>
      <c r="G591" s="4" t="s">
        <v>3237</v>
      </c>
      <c r="H591" s="2" t="s">
        <v>3176</v>
      </c>
    </row>
    <row r="592">
      <c r="A592" s="54">
        <v>46167.0</v>
      </c>
      <c r="B592" s="4" t="s">
        <v>180</v>
      </c>
      <c r="C592" s="2" t="s">
        <v>145</v>
      </c>
      <c r="D592" s="2" t="s">
        <v>9298</v>
      </c>
      <c r="E592" s="2">
        <v>0.0</v>
      </c>
      <c r="F592" s="2">
        <f>IFERROR(__xludf.DUMMYFUNCTION("""COMPUTED_VALUE"""),0.0)</f>
        <v>0</v>
      </c>
      <c r="G592" s="4" t="s">
        <v>3237</v>
      </c>
      <c r="H592" s="2" t="s">
        <v>3176</v>
      </c>
    </row>
    <row r="593">
      <c r="A593" s="54">
        <v>46168.0</v>
      </c>
      <c r="B593" s="4" t="s">
        <v>208</v>
      </c>
      <c r="C593" s="2" t="s">
        <v>145</v>
      </c>
      <c r="D593" s="2" t="s">
        <v>9298</v>
      </c>
      <c r="E593" s="2">
        <v>0.0</v>
      </c>
      <c r="F593" s="2">
        <f>IFERROR(__xludf.DUMMYFUNCTION("""COMPUTED_VALUE"""),0.0)</f>
        <v>0</v>
      </c>
      <c r="G593" s="4" t="s">
        <v>3237</v>
      </c>
      <c r="H593" s="2" t="s">
        <v>3176</v>
      </c>
    </row>
    <row r="594">
      <c r="A594" s="54">
        <v>46169.0</v>
      </c>
      <c r="B594" s="4" t="s">
        <v>303</v>
      </c>
      <c r="C594" s="2" t="s">
        <v>145</v>
      </c>
      <c r="D594" s="2" t="s">
        <v>9298</v>
      </c>
      <c r="E594" s="2">
        <v>0.0</v>
      </c>
      <c r="F594" s="2">
        <f>IFERROR(__xludf.DUMMYFUNCTION("""COMPUTED_VALUE"""),0.0)</f>
        <v>0</v>
      </c>
      <c r="G594" s="4" t="s">
        <v>3237</v>
      </c>
      <c r="H594" s="2" t="s">
        <v>3176</v>
      </c>
    </row>
    <row r="595">
      <c r="A595" s="54">
        <v>46170.0</v>
      </c>
      <c r="B595" s="4" t="s">
        <v>148</v>
      </c>
      <c r="C595" s="2" t="s">
        <v>145</v>
      </c>
      <c r="D595" s="2" t="s">
        <v>9298</v>
      </c>
      <c r="E595" s="2">
        <v>0.0</v>
      </c>
      <c r="F595" s="2">
        <f>IFERROR(__xludf.DUMMYFUNCTION("""COMPUTED_VALUE"""),0.0)</f>
        <v>0</v>
      </c>
      <c r="G595" s="4" t="s">
        <v>3237</v>
      </c>
      <c r="H595" s="2" t="s">
        <v>3176</v>
      </c>
    </row>
    <row r="596">
      <c r="A596" s="54">
        <v>46171.0</v>
      </c>
      <c r="B596" s="4" t="s">
        <v>196</v>
      </c>
      <c r="C596" s="2" t="s">
        <v>145</v>
      </c>
      <c r="D596" s="2" t="s">
        <v>9298</v>
      </c>
      <c r="E596" s="2">
        <v>0.0</v>
      </c>
      <c r="F596" s="2">
        <f>IFERROR(__xludf.DUMMYFUNCTION("""COMPUTED_VALUE"""),0.0)</f>
        <v>0</v>
      </c>
      <c r="G596" s="4" t="s">
        <v>3237</v>
      </c>
      <c r="H596" s="2" t="s">
        <v>3176</v>
      </c>
    </row>
    <row r="597">
      <c r="A597" s="54">
        <v>46172.0</v>
      </c>
      <c r="B597" s="4" t="s">
        <v>288</v>
      </c>
      <c r="C597" s="2" t="s">
        <v>145</v>
      </c>
      <c r="D597" s="2" t="s">
        <v>9298</v>
      </c>
      <c r="E597" s="2">
        <v>0.0</v>
      </c>
      <c r="F597" s="2">
        <f>IFERROR(__xludf.DUMMYFUNCTION("""COMPUTED_VALUE"""),0.0)</f>
        <v>0</v>
      </c>
      <c r="G597" s="4" t="s">
        <v>3237</v>
      </c>
      <c r="H597" s="2" t="s">
        <v>3176</v>
      </c>
    </row>
    <row r="598">
      <c r="A598" s="54">
        <v>46173.0</v>
      </c>
      <c r="B598" s="4" t="s">
        <v>256</v>
      </c>
      <c r="C598" s="2" t="s">
        <v>145</v>
      </c>
      <c r="D598" s="2" t="s">
        <v>9298</v>
      </c>
      <c r="E598" s="2">
        <v>0.0</v>
      </c>
      <c r="F598" s="2">
        <f>IFERROR(__xludf.DUMMYFUNCTION("""COMPUTED_VALUE"""),0.0)</f>
        <v>0</v>
      </c>
      <c r="G598" s="4" t="s">
        <v>3237</v>
      </c>
      <c r="H598" s="2" t="s">
        <v>3176</v>
      </c>
    </row>
    <row r="599">
      <c r="A599" s="54">
        <v>46174.0</v>
      </c>
      <c r="B599" s="4" t="s">
        <v>180</v>
      </c>
      <c r="C599" s="2" t="s">
        <v>145</v>
      </c>
      <c r="D599" s="2" t="s">
        <v>9298</v>
      </c>
      <c r="E599" s="2">
        <v>0.0</v>
      </c>
      <c r="F599" s="2">
        <f>IFERROR(__xludf.DUMMYFUNCTION("""COMPUTED_VALUE"""),0.0)</f>
        <v>0</v>
      </c>
      <c r="G599" s="4" t="s">
        <v>3237</v>
      </c>
      <c r="H599" s="2" t="s">
        <v>3176</v>
      </c>
    </row>
    <row r="600">
      <c r="A600" s="54">
        <v>46175.0</v>
      </c>
      <c r="B600" s="4" t="s">
        <v>208</v>
      </c>
      <c r="C600" s="2" t="s">
        <v>145</v>
      </c>
      <c r="D600" s="2" t="s">
        <v>9298</v>
      </c>
      <c r="E600" s="2">
        <v>0.0</v>
      </c>
      <c r="F600" s="2">
        <f>IFERROR(__xludf.DUMMYFUNCTION("""COMPUTED_VALUE"""),0.0)</f>
        <v>0</v>
      </c>
      <c r="G600" s="4" t="s">
        <v>3237</v>
      </c>
      <c r="H600" s="2" t="s">
        <v>3176</v>
      </c>
    </row>
    <row r="601">
      <c r="A601" s="54">
        <v>46176.0</v>
      </c>
      <c r="B601" s="4" t="s">
        <v>303</v>
      </c>
      <c r="C601" s="2" t="s">
        <v>145</v>
      </c>
      <c r="D601" s="2" t="s">
        <v>9298</v>
      </c>
      <c r="E601" s="2">
        <v>0.0</v>
      </c>
      <c r="F601" s="2">
        <f>IFERROR(__xludf.DUMMYFUNCTION("""COMPUTED_VALUE"""),0.0)</f>
        <v>0</v>
      </c>
      <c r="G601" s="4" t="s">
        <v>3237</v>
      </c>
      <c r="H601" s="2" t="s">
        <v>3176</v>
      </c>
    </row>
    <row r="602">
      <c r="A602" s="54">
        <v>46177.0</v>
      </c>
      <c r="B602" s="4" t="s">
        <v>148</v>
      </c>
      <c r="C602" s="2" t="s">
        <v>145</v>
      </c>
      <c r="D602" s="2" t="s">
        <v>9298</v>
      </c>
      <c r="E602" s="2">
        <v>0.0</v>
      </c>
      <c r="F602" s="2">
        <f>IFERROR(__xludf.DUMMYFUNCTION("""COMPUTED_VALUE"""),0.0)</f>
        <v>0</v>
      </c>
      <c r="G602" s="4" t="s">
        <v>3237</v>
      </c>
      <c r="H602" s="2" t="s">
        <v>3176</v>
      </c>
    </row>
    <row r="603">
      <c r="A603" s="54">
        <v>46178.0</v>
      </c>
      <c r="B603" s="4" t="s">
        <v>196</v>
      </c>
      <c r="C603" s="2" t="s">
        <v>145</v>
      </c>
      <c r="D603" s="2" t="s">
        <v>9298</v>
      </c>
      <c r="E603" s="2">
        <v>0.0</v>
      </c>
      <c r="F603" s="2">
        <f>IFERROR(__xludf.DUMMYFUNCTION("""COMPUTED_VALUE"""),0.0)</f>
        <v>0</v>
      </c>
      <c r="G603" s="4" t="s">
        <v>3237</v>
      </c>
      <c r="H603" s="2" t="s">
        <v>3176</v>
      </c>
    </row>
    <row r="604">
      <c r="A604" s="54">
        <v>46179.0</v>
      </c>
      <c r="B604" s="4" t="s">
        <v>288</v>
      </c>
      <c r="C604" s="2" t="s">
        <v>145</v>
      </c>
      <c r="D604" s="2" t="s">
        <v>9298</v>
      </c>
      <c r="E604" s="2">
        <v>0.0</v>
      </c>
      <c r="F604" s="2">
        <f>IFERROR(__xludf.DUMMYFUNCTION("""COMPUTED_VALUE"""),0.0)</f>
        <v>0</v>
      </c>
      <c r="G604" s="4" t="s">
        <v>3237</v>
      </c>
      <c r="H604" s="2" t="s">
        <v>3176</v>
      </c>
    </row>
    <row r="605">
      <c r="A605" s="54">
        <v>46180.0</v>
      </c>
      <c r="B605" s="4" t="s">
        <v>256</v>
      </c>
      <c r="C605" s="2" t="s">
        <v>145</v>
      </c>
      <c r="D605" s="2" t="s">
        <v>9298</v>
      </c>
      <c r="E605" s="2">
        <v>0.0</v>
      </c>
      <c r="F605" s="2">
        <f>IFERROR(__xludf.DUMMYFUNCTION("""COMPUTED_VALUE"""),0.0)</f>
        <v>0</v>
      </c>
      <c r="G605" s="4" t="s">
        <v>3237</v>
      </c>
      <c r="H605" s="2" t="s">
        <v>3176</v>
      </c>
    </row>
    <row r="606">
      <c r="A606" s="54">
        <v>46181.0</v>
      </c>
      <c r="B606" s="4" t="s">
        <v>180</v>
      </c>
      <c r="C606" s="2" t="s">
        <v>145</v>
      </c>
      <c r="D606" s="2" t="s">
        <v>9298</v>
      </c>
      <c r="E606" s="2">
        <v>0.0</v>
      </c>
      <c r="F606" s="2">
        <f>IFERROR(__xludf.DUMMYFUNCTION("""COMPUTED_VALUE"""),0.0)</f>
        <v>0</v>
      </c>
      <c r="G606" s="4" t="s">
        <v>3237</v>
      </c>
      <c r="H606" s="2" t="s">
        <v>3176</v>
      </c>
    </row>
    <row r="607">
      <c r="A607" s="54">
        <v>46182.0</v>
      </c>
      <c r="B607" s="4" t="s">
        <v>208</v>
      </c>
      <c r="C607" s="2" t="s">
        <v>145</v>
      </c>
      <c r="D607" s="2" t="s">
        <v>9298</v>
      </c>
      <c r="E607" s="2">
        <v>0.0</v>
      </c>
      <c r="F607" s="2">
        <f>IFERROR(__xludf.DUMMYFUNCTION("""COMPUTED_VALUE"""),0.0)</f>
        <v>0</v>
      </c>
      <c r="G607" s="4" t="s">
        <v>3237</v>
      </c>
      <c r="H607" s="2" t="s">
        <v>3176</v>
      </c>
    </row>
    <row r="608">
      <c r="A608" s="54">
        <v>46183.0</v>
      </c>
      <c r="B608" s="4" t="s">
        <v>303</v>
      </c>
      <c r="C608" s="2" t="s">
        <v>145</v>
      </c>
      <c r="D608" s="2" t="s">
        <v>9298</v>
      </c>
      <c r="E608" s="2">
        <v>0.0</v>
      </c>
      <c r="F608" s="2">
        <f>IFERROR(__xludf.DUMMYFUNCTION("""COMPUTED_VALUE"""),0.0)</f>
        <v>0</v>
      </c>
      <c r="G608" s="4" t="s">
        <v>3237</v>
      </c>
      <c r="H608" s="2" t="s">
        <v>3176</v>
      </c>
    </row>
    <row r="609">
      <c r="A609" s="54">
        <v>46184.0</v>
      </c>
      <c r="B609" s="4" t="s">
        <v>148</v>
      </c>
      <c r="C609" s="2" t="s">
        <v>145</v>
      </c>
      <c r="D609" s="2" t="s">
        <v>9298</v>
      </c>
      <c r="E609" s="2">
        <v>0.0</v>
      </c>
      <c r="F609" s="2">
        <f>IFERROR(__xludf.DUMMYFUNCTION("""COMPUTED_VALUE"""),0.0)</f>
        <v>0</v>
      </c>
      <c r="G609" s="4" t="s">
        <v>3237</v>
      </c>
      <c r="H609" s="2" t="s">
        <v>3176</v>
      </c>
    </row>
    <row r="610">
      <c r="A610" s="54">
        <v>46185.0</v>
      </c>
      <c r="B610" s="4" t="s">
        <v>196</v>
      </c>
      <c r="C610" s="2" t="s">
        <v>145</v>
      </c>
      <c r="D610" s="2" t="s">
        <v>9298</v>
      </c>
      <c r="E610" s="2">
        <v>0.0</v>
      </c>
      <c r="F610" s="2">
        <f>IFERROR(__xludf.DUMMYFUNCTION("""COMPUTED_VALUE"""),0.0)</f>
        <v>0</v>
      </c>
      <c r="G610" s="4" t="s">
        <v>3237</v>
      </c>
      <c r="H610" s="2" t="s">
        <v>3176</v>
      </c>
    </row>
    <row r="611">
      <c r="A611" s="54">
        <v>46186.0</v>
      </c>
      <c r="B611" s="4" t="s">
        <v>288</v>
      </c>
      <c r="C611" s="2" t="s">
        <v>145</v>
      </c>
      <c r="D611" s="2" t="s">
        <v>9298</v>
      </c>
      <c r="E611" s="2">
        <v>0.0</v>
      </c>
      <c r="F611" s="2">
        <f>IFERROR(__xludf.DUMMYFUNCTION("""COMPUTED_VALUE"""),0.0)</f>
        <v>0</v>
      </c>
      <c r="G611" s="4" t="s">
        <v>3237</v>
      </c>
      <c r="H611" s="2" t="s">
        <v>3176</v>
      </c>
    </row>
    <row r="612">
      <c r="A612" s="54">
        <v>46187.0</v>
      </c>
      <c r="B612" s="4" t="s">
        <v>256</v>
      </c>
      <c r="C612" s="2" t="s">
        <v>145</v>
      </c>
      <c r="D612" s="2" t="s">
        <v>9298</v>
      </c>
      <c r="E612" s="2">
        <v>0.0</v>
      </c>
      <c r="F612" s="2">
        <f>IFERROR(__xludf.DUMMYFUNCTION("""COMPUTED_VALUE"""),0.0)</f>
        <v>0</v>
      </c>
      <c r="G612" s="4" t="s">
        <v>3237</v>
      </c>
      <c r="H612" s="2" t="s">
        <v>3176</v>
      </c>
    </row>
    <row r="613">
      <c r="A613" s="54">
        <v>46188.0</v>
      </c>
      <c r="B613" s="4" t="s">
        <v>180</v>
      </c>
      <c r="C613" s="2" t="s">
        <v>145</v>
      </c>
      <c r="D613" s="2" t="s">
        <v>9298</v>
      </c>
      <c r="E613" s="2">
        <v>1.0</v>
      </c>
      <c r="F613" s="2">
        <f>IFERROR(__xludf.DUMMYFUNCTION("""COMPUTED_VALUE"""),1.0)</f>
        <v>1</v>
      </c>
      <c r="G613" s="4" t="s">
        <v>3237</v>
      </c>
      <c r="H613" s="2" t="s">
        <v>3176</v>
      </c>
    </row>
    <row r="614">
      <c r="A614" s="54">
        <v>46189.0</v>
      </c>
      <c r="B614" s="4" t="s">
        <v>208</v>
      </c>
      <c r="C614" s="2" t="s">
        <v>145</v>
      </c>
      <c r="D614" s="2" t="s">
        <v>9298</v>
      </c>
      <c r="E614" s="2">
        <v>0.0</v>
      </c>
      <c r="F614" s="2">
        <f>IFERROR(__xludf.DUMMYFUNCTION("""COMPUTED_VALUE"""),0.0)</f>
        <v>0</v>
      </c>
      <c r="G614" s="4" t="s">
        <v>3237</v>
      </c>
      <c r="H614" s="2" t="s">
        <v>3176</v>
      </c>
    </row>
    <row r="615">
      <c r="A615" s="54">
        <v>46190.0</v>
      </c>
      <c r="B615" s="4" t="s">
        <v>303</v>
      </c>
      <c r="C615" s="2" t="s">
        <v>145</v>
      </c>
      <c r="D615" s="2" t="s">
        <v>9298</v>
      </c>
      <c r="E615" s="2">
        <v>0.0</v>
      </c>
      <c r="F615" s="2">
        <f>IFERROR(__xludf.DUMMYFUNCTION("""COMPUTED_VALUE"""),0.0)</f>
        <v>0</v>
      </c>
      <c r="G615" s="4" t="s">
        <v>3237</v>
      </c>
      <c r="H615" s="2" t="s">
        <v>3176</v>
      </c>
    </row>
    <row r="616">
      <c r="A616" s="54">
        <v>46191.0</v>
      </c>
      <c r="B616" s="4" t="s">
        <v>148</v>
      </c>
      <c r="C616" s="2" t="s">
        <v>145</v>
      </c>
      <c r="D616" s="2" t="s">
        <v>9298</v>
      </c>
      <c r="E616" s="2">
        <v>1.0</v>
      </c>
      <c r="F616" s="2">
        <f>IFERROR(__xludf.DUMMYFUNCTION("""COMPUTED_VALUE"""),1.0)</f>
        <v>1</v>
      </c>
      <c r="G616" s="4" t="s">
        <v>3237</v>
      </c>
      <c r="H616" s="2" t="s">
        <v>3176</v>
      </c>
    </row>
    <row r="617">
      <c r="A617" s="54">
        <v>46192.0</v>
      </c>
      <c r="B617" s="4" t="s">
        <v>196</v>
      </c>
      <c r="C617" s="2" t="s">
        <v>145</v>
      </c>
      <c r="D617" s="2" t="s">
        <v>9298</v>
      </c>
      <c r="E617" s="2">
        <v>0.0</v>
      </c>
      <c r="F617" s="2">
        <f>IFERROR(__xludf.DUMMYFUNCTION("""COMPUTED_VALUE"""),0.0)</f>
        <v>0</v>
      </c>
      <c r="G617" s="4" t="s">
        <v>3237</v>
      </c>
      <c r="H617" s="2" t="s">
        <v>3176</v>
      </c>
    </row>
    <row r="618">
      <c r="A618" s="54">
        <v>46193.0</v>
      </c>
      <c r="B618" s="4" t="s">
        <v>288</v>
      </c>
      <c r="C618" s="2" t="s">
        <v>145</v>
      </c>
      <c r="D618" s="2" t="s">
        <v>9298</v>
      </c>
      <c r="E618" s="2">
        <v>0.0</v>
      </c>
      <c r="F618" s="2">
        <f>IFERROR(__xludf.DUMMYFUNCTION("""COMPUTED_VALUE"""),0.0)</f>
        <v>0</v>
      </c>
      <c r="G618" s="4" t="s">
        <v>3237</v>
      </c>
      <c r="H618" s="2" t="s">
        <v>3176</v>
      </c>
    </row>
    <row r="619">
      <c r="A619" s="54">
        <v>46194.0</v>
      </c>
      <c r="B619" s="4" t="s">
        <v>256</v>
      </c>
      <c r="C619" s="2" t="s">
        <v>145</v>
      </c>
      <c r="D619" s="2" t="s">
        <v>9298</v>
      </c>
      <c r="E619" s="2">
        <v>0.0</v>
      </c>
      <c r="F619" s="2">
        <f>IFERROR(__xludf.DUMMYFUNCTION("""COMPUTED_VALUE"""),0.0)</f>
        <v>0</v>
      </c>
      <c r="G619" s="4" t="s">
        <v>3237</v>
      </c>
      <c r="H619" s="2" t="s">
        <v>3176</v>
      </c>
    </row>
    <row r="620">
      <c r="A620" s="54">
        <v>46195.0</v>
      </c>
      <c r="B620" s="4" t="s">
        <v>180</v>
      </c>
      <c r="C620" s="2" t="s">
        <v>145</v>
      </c>
      <c r="D620" s="2" t="s">
        <v>9298</v>
      </c>
      <c r="E620" s="2">
        <v>0.0</v>
      </c>
      <c r="F620" s="2">
        <f>IFERROR(__xludf.DUMMYFUNCTION("""COMPUTED_VALUE"""),0.0)</f>
        <v>0</v>
      </c>
      <c r="G620" s="4" t="s">
        <v>3237</v>
      </c>
      <c r="H620" s="2" t="s">
        <v>3176</v>
      </c>
    </row>
    <row r="621">
      <c r="A621" s="54">
        <v>46196.0</v>
      </c>
      <c r="B621" s="4" t="s">
        <v>208</v>
      </c>
      <c r="C621" s="2" t="s">
        <v>145</v>
      </c>
      <c r="D621" s="2" t="s">
        <v>9298</v>
      </c>
      <c r="E621" s="2">
        <v>0.0</v>
      </c>
      <c r="F621" s="2">
        <f>IFERROR(__xludf.DUMMYFUNCTION("""COMPUTED_VALUE"""),0.0)</f>
        <v>0</v>
      </c>
      <c r="G621" s="4" t="s">
        <v>3237</v>
      </c>
      <c r="H621" s="2" t="s">
        <v>3176</v>
      </c>
    </row>
    <row r="622">
      <c r="A622" s="54">
        <v>46197.0</v>
      </c>
      <c r="B622" s="4" t="s">
        <v>303</v>
      </c>
      <c r="C622" s="2" t="s">
        <v>145</v>
      </c>
      <c r="D622" s="2" t="s">
        <v>9298</v>
      </c>
      <c r="E622" s="2">
        <v>0.0</v>
      </c>
      <c r="F622" s="2">
        <f>IFERROR(__xludf.DUMMYFUNCTION("""COMPUTED_VALUE"""),0.0)</f>
        <v>0</v>
      </c>
      <c r="G622" s="4" t="s">
        <v>3237</v>
      </c>
      <c r="H622" s="2" t="s">
        <v>3176</v>
      </c>
    </row>
    <row r="623">
      <c r="A623" s="54">
        <v>46198.0</v>
      </c>
      <c r="B623" s="4" t="s">
        <v>148</v>
      </c>
      <c r="C623" s="2" t="s">
        <v>145</v>
      </c>
      <c r="D623" s="2" t="s">
        <v>9298</v>
      </c>
      <c r="E623" s="2">
        <v>0.0</v>
      </c>
      <c r="F623" s="2">
        <f>IFERROR(__xludf.DUMMYFUNCTION("""COMPUTED_VALUE"""),0.0)</f>
        <v>0</v>
      </c>
      <c r="G623" s="4" t="s">
        <v>3237</v>
      </c>
      <c r="H623" s="2" t="s">
        <v>3176</v>
      </c>
    </row>
    <row r="624">
      <c r="A624" s="54">
        <v>46199.0</v>
      </c>
      <c r="B624" s="4" t="s">
        <v>196</v>
      </c>
      <c r="C624" s="2" t="s">
        <v>145</v>
      </c>
      <c r="D624" s="2" t="s">
        <v>9298</v>
      </c>
      <c r="E624" s="2">
        <v>0.0</v>
      </c>
      <c r="F624" s="2">
        <f>IFERROR(__xludf.DUMMYFUNCTION("""COMPUTED_VALUE"""),0.0)</f>
        <v>0</v>
      </c>
      <c r="G624" s="4" t="s">
        <v>3237</v>
      </c>
      <c r="H624" s="2" t="s">
        <v>3176</v>
      </c>
    </row>
    <row r="625">
      <c r="A625" s="54">
        <v>46200.0</v>
      </c>
      <c r="B625" s="4" t="s">
        <v>288</v>
      </c>
      <c r="C625" s="2" t="s">
        <v>145</v>
      </c>
      <c r="D625" s="2" t="s">
        <v>9298</v>
      </c>
      <c r="E625" s="2">
        <v>0.0</v>
      </c>
      <c r="F625" s="2">
        <f>IFERROR(__xludf.DUMMYFUNCTION("""COMPUTED_VALUE"""),0.0)</f>
        <v>0</v>
      </c>
      <c r="G625" s="4" t="s">
        <v>3237</v>
      </c>
      <c r="H625" s="2" t="s">
        <v>3176</v>
      </c>
    </row>
    <row r="626">
      <c r="A626" s="54">
        <v>46201.0</v>
      </c>
      <c r="B626" s="4" t="s">
        <v>256</v>
      </c>
      <c r="C626" s="2" t="s">
        <v>145</v>
      </c>
      <c r="D626" s="2" t="s">
        <v>9298</v>
      </c>
      <c r="E626" s="2">
        <v>0.0</v>
      </c>
      <c r="F626" s="2">
        <f>IFERROR(__xludf.DUMMYFUNCTION("""COMPUTED_VALUE"""),0.0)</f>
        <v>0</v>
      </c>
      <c r="G626" s="4" t="s">
        <v>3237</v>
      </c>
      <c r="H626" s="2" t="s">
        <v>3176</v>
      </c>
    </row>
    <row r="627">
      <c r="A627" s="54">
        <v>46202.0</v>
      </c>
      <c r="B627" s="4" t="s">
        <v>180</v>
      </c>
      <c r="C627" s="2" t="s">
        <v>145</v>
      </c>
      <c r="D627" s="2" t="s">
        <v>9298</v>
      </c>
      <c r="E627" s="2">
        <v>0.0</v>
      </c>
      <c r="F627" s="2">
        <f>IFERROR(__xludf.DUMMYFUNCTION("""COMPUTED_VALUE"""),0.0)</f>
        <v>0</v>
      </c>
      <c r="G627" s="4" t="s">
        <v>3237</v>
      </c>
      <c r="H627" s="2" t="s">
        <v>3176</v>
      </c>
    </row>
    <row r="628">
      <c r="A628" s="54">
        <v>46203.0</v>
      </c>
      <c r="B628" s="4" t="s">
        <v>208</v>
      </c>
      <c r="C628" s="2" t="s">
        <v>145</v>
      </c>
      <c r="D628" s="2" t="s">
        <v>9298</v>
      </c>
      <c r="E628" s="2">
        <v>0.0</v>
      </c>
      <c r="F628" s="2">
        <f>IFERROR(__xludf.DUMMYFUNCTION("""COMPUTED_VALUE"""),0.0)</f>
        <v>0</v>
      </c>
      <c r="G628" s="4" t="s">
        <v>3237</v>
      </c>
      <c r="H628" s="2" t="s">
        <v>3176</v>
      </c>
    </row>
    <row r="629">
      <c r="A629" s="54">
        <v>46204.0</v>
      </c>
      <c r="B629" s="4" t="s">
        <v>303</v>
      </c>
      <c r="C629" s="2" t="s">
        <v>145</v>
      </c>
      <c r="D629" s="2" t="s">
        <v>9298</v>
      </c>
      <c r="E629" s="2">
        <v>0.0</v>
      </c>
      <c r="F629" s="2">
        <f>IFERROR(__xludf.DUMMYFUNCTION("""COMPUTED_VALUE"""),0.0)</f>
        <v>0</v>
      </c>
      <c r="G629" s="4" t="s">
        <v>3237</v>
      </c>
      <c r="H629" s="2" t="s">
        <v>3176</v>
      </c>
    </row>
    <row r="630">
      <c r="A630" s="54">
        <v>46205.0</v>
      </c>
      <c r="B630" s="4" t="s">
        <v>148</v>
      </c>
      <c r="C630" s="2" t="s">
        <v>145</v>
      </c>
      <c r="D630" s="2" t="s">
        <v>9298</v>
      </c>
      <c r="E630" s="2">
        <v>0.0</v>
      </c>
      <c r="F630" s="2">
        <f>IFERROR(__xludf.DUMMYFUNCTION("""COMPUTED_VALUE"""),0.0)</f>
        <v>0</v>
      </c>
      <c r="G630" s="4" t="s">
        <v>3237</v>
      </c>
      <c r="H630" s="2" t="s">
        <v>3176</v>
      </c>
    </row>
    <row r="631">
      <c r="A631" s="54">
        <v>46206.0</v>
      </c>
      <c r="B631" s="4" t="s">
        <v>196</v>
      </c>
      <c r="C631" s="2" t="s">
        <v>145</v>
      </c>
      <c r="D631" s="2" t="s">
        <v>9298</v>
      </c>
      <c r="E631" s="2">
        <v>0.0</v>
      </c>
      <c r="F631" s="2">
        <f>IFERROR(__xludf.DUMMYFUNCTION("""COMPUTED_VALUE"""),0.0)</f>
        <v>0</v>
      </c>
      <c r="G631" s="4" t="s">
        <v>3237</v>
      </c>
      <c r="H631" s="2" t="s">
        <v>3176</v>
      </c>
    </row>
    <row r="632">
      <c r="A632" s="54">
        <v>46207.0</v>
      </c>
      <c r="B632" s="4" t="s">
        <v>288</v>
      </c>
      <c r="C632" s="2" t="s">
        <v>145</v>
      </c>
      <c r="D632" s="2" t="s">
        <v>9298</v>
      </c>
      <c r="E632" s="2">
        <v>1.0</v>
      </c>
      <c r="F632" s="2">
        <f>IFERROR(__xludf.DUMMYFUNCTION("""COMPUTED_VALUE"""),1.0)</f>
        <v>1</v>
      </c>
      <c r="G632" s="4" t="s">
        <v>3237</v>
      </c>
      <c r="H632" s="2" t="s">
        <v>3176</v>
      </c>
    </row>
    <row r="633">
      <c r="A633" s="54">
        <v>46208.0</v>
      </c>
      <c r="B633" s="4" t="s">
        <v>256</v>
      </c>
      <c r="C633" s="2" t="s">
        <v>145</v>
      </c>
      <c r="D633" s="2" t="s">
        <v>9298</v>
      </c>
      <c r="E633" s="2">
        <v>0.0</v>
      </c>
      <c r="F633" s="2">
        <f>IFERROR(__xludf.DUMMYFUNCTION("""COMPUTED_VALUE"""),0.0)</f>
        <v>0</v>
      </c>
      <c r="G633" s="4" t="s">
        <v>3237</v>
      </c>
      <c r="H633" s="2" t="s">
        <v>3176</v>
      </c>
    </row>
    <row r="634">
      <c r="A634" s="54">
        <v>46209.0</v>
      </c>
      <c r="B634" s="4" t="s">
        <v>180</v>
      </c>
      <c r="C634" s="2" t="s">
        <v>145</v>
      </c>
      <c r="D634" s="2" t="s">
        <v>9298</v>
      </c>
      <c r="E634" s="2">
        <v>0.0</v>
      </c>
      <c r="F634" s="2">
        <f>IFERROR(__xludf.DUMMYFUNCTION("""COMPUTED_VALUE"""),0.0)</f>
        <v>0</v>
      </c>
      <c r="G634" s="4" t="s">
        <v>3237</v>
      </c>
      <c r="H634" s="2" t="s">
        <v>3176</v>
      </c>
    </row>
    <row r="635">
      <c r="A635" s="54">
        <v>46210.0</v>
      </c>
      <c r="B635" s="4" t="s">
        <v>208</v>
      </c>
      <c r="C635" s="2" t="s">
        <v>145</v>
      </c>
      <c r="D635" s="2" t="s">
        <v>9298</v>
      </c>
      <c r="E635" s="2">
        <v>0.0</v>
      </c>
      <c r="F635" s="2">
        <f>IFERROR(__xludf.DUMMYFUNCTION("""COMPUTED_VALUE"""),0.0)</f>
        <v>0</v>
      </c>
      <c r="G635" s="4" t="s">
        <v>3237</v>
      </c>
      <c r="H635" s="2" t="s">
        <v>3176</v>
      </c>
    </row>
    <row r="636">
      <c r="A636" s="54">
        <v>46211.0</v>
      </c>
      <c r="B636" s="4" t="s">
        <v>303</v>
      </c>
      <c r="C636" s="2" t="s">
        <v>145</v>
      </c>
      <c r="D636" s="2" t="s">
        <v>9298</v>
      </c>
      <c r="E636" s="2">
        <v>0.0</v>
      </c>
      <c r="F636" s="2">
        <f>IFERROR(__xludf.DUMMYFUNCTION("""COMPUTED_VALUE"""),0.0)</f>
        <v>0</v>
      </c>
      <c r="G636" s="4" t="s">
        <v>3237</v>
      </c>
      <c r="H636" s="2" t="s">
        <v>3176</v>
      </c>
    </row>
    <row r="637">
      <c r="A637" s="54">
        <v>46212.0</v>
      </c>
      <c r="B637" s="4" t="s">
        <v>148</v>
      </c>
      <c r="C637" s="2" t="s">
        <v>145</v>
      </c>
      <c r="D637" s="2" t="s">
        <v>9298</v>
      </c>
      <c r="E637" s="2">
        <v>0.0</v>
      </c>
      <c r="F637" s="2">
        <f>IFERROR(__xludf.DUMMYFUNCTION("""COMPUTED_VALUE"""),0.0)</f>
        <v>0</v>
      </c>
      <c r="G637" s="4" t="s">
        <v>3237</v>
      </c>
      <c r="H637" s="2" t="s">
        <v>3176</v>
      </c>
    </row>
    <row r="638">
      <c r="A638" s="54">
        <v>46213.0</v>
      </c>
      <c r="B638" s="4" t="s">
        <v>196</v>
      </c>
      <c r="C638" s="2" t="s">
        <v>145</v>
      </c>
      <c r="D638" s="2" t="s">
        <v>9298</v>
      </c>
      <c r="E638" s="2">
        <v>0.0</v>
      </c>
      <c r="F638" s="2">
        <f>IFERROR(__xludf.DUMMYFUNCTION("""COMPUTED_VALUE"""),0.0)</f>
        <v>0</v>
      </c>
      <c r="G638" s="4" t="s">
        <v>3237</v>
      </c>
      <c r="H638" s="2" t="s">
        <v>3176</v>
      </c>
    </row>
    <row r="639">
      <c r="A639" s="54">
        <v>46214.0</v>
      </c>
      <c r="B639" s="4" t="s">
        <v>288</v>
      </c>
      <c r="C639" s="2" t="s">
        <v>145</v>
      </c>
      <c r="D639" s="2" t="s">
        <v>9298</v>
      </c>
      <c r="E639" s="2">
        <v>0.0</v>
      </c>
      <c r="F639" s="2">
        <f>IFERROR(__xludf.DUMMYFUNCTION("""COMPUTED_VALUE"""),0.0)</f>
        <v>0</v>
      </c>
      <c r="G639" s="4" t="s">
        <v>3237</v>
      </c>
      <c r="H639" s="2" t="s">
        <v>3176</v>
      </c>
    </row>
    <row r="640">
      <c r="A640" s="54">
        <v>46215.0</v>
      </c>
      <c r="B640" s="4" t="s">
        <v>256</v>
      </c>
      <c r="C640" s="2" t="s">
        <v>145</v>
      </c>
      <c r="D640" s="2" t="s">
        <v>9298</v>
      </c>
      <c r="E640" s="2">
        <v>0.0</v>
      </c>
      <c r="F640" s="2">
        <f>IFERROR(__xludf.DUMMYFUNCTION("""COMPUTED_VALUE"""),0.0)</f>
        <v>0</v>
      </c>
      <c r="G640" s="4" t="s">
        <v>3237</v>
      </c>
      <c r="H640" s="2" t="s">
        <v>3176</v>
      </c>
    </row>
    <row r="641">
      <c r="A641" s="54">
        <v>46216.0</v>
      </c>
      <c r="B641" s="4" t="s">
        <v>180</v>
      </c>
      <c r="C641" s="2" t="s">
        <v>145</v>
      </c>
      <c r="D641" s="2" t="s">
        <v>9298</v>
      </c>
      <c r="E641" s="2">
        <v>0.0</v>
      </c>
      <c r="F641" s="2">
        <f>IFERROR(__xludf.DUMMYFUNCTION("""COMPUTED_VALUE"""),0.0)</f>
        <v>0</v>
      </c>
      <c r="G641" s="4" t="s">
        <v>3237</v>
      </c>
      <c r="H641" s="2" t="s">
        <v>3176</v>
      </c>
    </row>
    <row r="642">
      <c r="A642" s="54">
        <v>46217.0</v>
      </c>
      <c r="B642" s="4" t="s">
        <v>208</v>
      </c>
      <c r="C642" s="2" t="s">
        <v>145</v>
      </c>
      <c r="D642" s="2" t="s">
        <v>9298</v>
      </c>
      <c r="E642" s="2">
        <v>0.0</v>
      </c>
      <c r="F642" s="2">
        <f>IFERROR(__xludf.DUMMYFUNCTION("""COMPUTED_VALUE"""),0.0)</f>
        <v>0</v>
      </c>
      <c r="G642" s="4" t="s">
        <v>3237</v>
      </c>
      <c r="H642" s="2" t="s">
        <v>3176</v>
      </c>
    </row>
    <row r="643">
      <c r="A643" s="54">
        <v>46218.0</v>
      </c>
      <c r="B643" s="4" t="s">
        <v>303</v>
      </c>
      <c r="C643" s="2" t="s">
        <v>145</v>
      </c>
      <c r="D643" s="2" t="s">
        <v>9298</v>
      </c>
      <c r="E643" s="2">
        <v>0.0</v>
      </c>
      <c r="F643" s="2">
        <f>IFERROR(__xludf.DUMMYFUNCTION("""COMPUTED_VALUE"""),0.0)</f>
        <v>0</v>
      </c>
      <c r="G643" s="4" t="s">
        <v>3237</v>
      </c>
      <c r="H643" s="2" t="s">
        <v>3176</v>
      </c>
    </row>
    <row r="644">
      <c r="A644" s="54">
        <v>46219.0</v>
      </c>
      <c r="B644" s="4" t="s">
        <v>148</v>
      </c>
      <c r="C644" s="2" t="s">
        <v>145</v>
      </c>
      <c r="D644" s="2" t="s">
        <v>9298</v>
      </c>
      <c r="E644" s="2">
        <v>0.0</v>
      </c>
      <c r="F644" s="2">
        <f>IFERROR(__xludf.DUMMYFUNCTION("""COMPUTED_VALUE"""),0.0)</f>
        <v>0</v>
      </c>
      <c r="G644" s="4" t="s">
        <v>3237</v>
      </c>
      <c r="H644" s="2" t="s">
        <v>3176</v>
      </c>
    </row>
    <row r="645">
      <c r="A645" s="54">
        <v>46220.0</v>
      </c>
      <c r="B645" s="4" t="s">
        <v>196</v>
      </c>
      <c r="C645" s="2" t="s">
        <v>145</v>
      </c>
      <c r="D645" s="2" t="s">
        <v>9298</v>
      </c>
      <c r="E645" s="2">
        <v>0.0</v>
      </c>
      <c r="F645" s="2">
        <f>IFERROR(__xludf.DUMMYFUNCTION("""COMPUTED_VALUE"""),0.0)</f>
        <v>0</v>
      </c>
      <c r="G645" s="4" t="s">
        <v>3237</v>
      </c>
      <c r="H645" s="2" t="s">
        <v>3176</v>
      </c>
    </row>
    <row r="646">
      <c r="A646" s="54">
        <v>46221.0</v>
      </c>
      <c r="B646" s="4" t="s">
        <v>288</v>
      </c>
      <c r="C646" s="2" t="s">
        <v>145</v>
      </c>
      <c r="D646" s="2" t="s">
        <v>9298</v>
      </c>
      <c r="E646" s="2">
        <v>0.0</v>
      </c>
      <c r="F646" s="2">
        <f>IFERROR(__xludf.DUMMYFUNCTION("""COMPUTED_VALUE"""),0.0)</f>
        <v>0</v>
      </c>
      <c r="G646" s="4" t="s">
        <v>3237</v>
      </c>
      <c r="H646" s="2" t="s">
        <v>3176</v>
      </c>
    </row>
    <row r="647">
      <c r="A647" s="54">
        <v>46222.0</v>
      </c>
      <c r="B647" s="4" t="s">
        <v>256</v>
      </c>
      <c r="C647" s="2" t="s">
        <v>145</v>
      </c>
      <c r="D647" s="2" t="s">
        <v>9298</v>
      </c>
      <c r="E647" s="2">
        <v>0.0</v>
      </c>
      <c r="F647" s="2">
        <f>IFERROR(__xludf.DUMMYFUNCTION("""COMPUTED_VALUE"""),0.0)</f>
        <v>0</v>
      </c>
      <c r="G647" s="4" t="s">
        <v>3237</v>
      </c>
      <c r="H647" s="2" t="s">
        <v>3176</v>
      </c>
    </row>
    <row r="648">
      <c r="A648" s="54">
        <v>46223.0</v>
      </c>
      <c r="B648" s="4" t="s">
        <v>180</v>
      </c>
      <c r="C648" s="2" t="s">
        <v>145</v>
      </c>
      <c r="D648" s="2" t="s">
        <v>9298</v>
      </c>
      <c r="E648" s="2">
        <v>0.0</v>
      </c>
      <c r="F648" s="2">
        <f>IFERROR(__xludf.DUMMYFUNCTION("""COMPUTED_VALUE"""),0.0)</f>
        <v>0</v>
      </c>
      <c r="G648" s="4" t="s">
        <v>3237</v>
      </c>
      <c r="H648" s="2" t="s">
        <v>3176</v>
      </c>
    </row>
    <row r="649">
      <c r="A649" s="54">
        <v>46224.0</v>
      </c>
      <c r="B649" s="4" t="s">
        <v>208</v>
      </c>
      <c r="C649" s="2" t="s">
        <v>145</v>
      </c>
      <c r="D649" s="2" t="s">
        <v>9298</v>
      </c>
      <c r="E649" s="2">
        <v>0.0</v>
      </c>
      <c r="F649" s="2">
        <f>IFERROR(__xludf.DUMMYFUNCTION("""COMPUTED_VALUE"""),0.0)</f>
        <v>0</v>
      </c>
      <c r="G649" s="4" t="s">
        <v>3237</v>
      </c>
      <c r="H649" s="2" t="s">
        <v>3176</v>
      </c>
    </row>
    <row r="650">
      <c r="A650" s="54">
        <v>46225.0</v>
      </c>
      <c r="B650" s="4" t="s">
        <v>303</v>
      </c>
      <c r="C650" s="2" t="s">
        <v>145</v>
      </c>
      <c r="D650" s="2" t="s">
        <v>9298</v>
      </c>
      <c r="E650" s="2">
        <v>0.0</v>
      </c>
      <c r="F650" s="2">
        <f>IFERROR(__xludf.DUMMYFUNCTION("""COMPUTED_VALUE"""),0.0)</f>
        <v>0</v>
      </c>
      <c r="G650" s="4" t="s">
        <v>3237</v>
      </c>
      <c r="H650" s="2" t="s">
        <v>3176</v>
      </c>
    </row>
    <row r="651">
      <c r="A651" s="54">
        <v>46226.0</v>
      </c>
      <c r="B651" s="4" t="s">
        <v>148</v>
      </c>
      <c r="C651" s="2" t="s">
        <v>145</v>
      </c>
      <c r="D651" s="2" t="s">
        <v>9298</v>
      </c>
      <c r="E651" s="2">
        <v>0.0</v>
      </c>
      <c r="F651" s="2">
        <f>IFERROR(__xludf.DUMMYFUNCTION("""COMPUTED_VALUE"""),0.0)</f>
        <v>0</v>
      </c>
      <c r="G651" s="4" t="s">
        <v>3237</v>
      </c>
      <c r="H651" s="2" t="s">
        <v>3176</v>
      </c>
    </row>
    <row r="652">
      <c r="A652" s="54">
        <v>46227.0</v>
      </c>
      <c r="B652" s="4" t="s">
        <v>196</v>
      </c>
      <c r="C652" s="2" t="s">
        <v>145</v>
      </c>
      <c r="D652" s="2" t="s">
        <v>9298</v>
      </c>
      <c r="E652" s="2">
        <v>0.0</v>
      </c>
      <c r="F652" s="2">
        <f>IFERROR(__xludf.DUMMYFUNCTION("""COMPUTED_VALUE"""),0.0)</f>
        <v>0</v>
      </c>
      <c r="G652" s="4" t="s">
        <v>3237</v>
      </c>
      <c r="H652" s="2" t="s">
        <v>3176</v>
      </c>
    </row>
    <row r="653">
      <c r="A653" s="54">
        <v>46228.0</v>
      </c>
      <c r="B653" s="4" t="s">
        <v>288</v>
      </c>
      <c r="C653" s="2" t="s">
        <v>145</v>
      </c>
      <c r="D653" s="2" t="s">
        <v>9298</v>
      </c>
      <c r="E653" s="2">
        <v>0.0</v>
      </c>
      <c r="F653" s="2">
        <f>IFERROR(__xludf.DUMMYFUNCTION("""COMPUTED_VALUE"""),0.0)</f>
        <v>0</v>
      </c>
      <c r="G653" s="4" t="s">
        <v>3237</v>
      </c>
      <c r="H653" s="2" t="s">
        <v>3176</v>
      </c>
    </row>
    <row r="654">
      <c r="A654" s="54">
        <v>46229.0</v>
      </c>
      <c r="B654" s="4" t="s">
        <v>256</v>
      </c>
      <c r="C654" s="2" t="s">
        <v>145</v>
      </c>
      <c r="D654" s="2" t="s">
        <v>9298</v>
      </c>
      <c r="E654" s="2">
        <v>0.0</v>
      </c>
      <c r="F654" s="2">
        <f>IFERROR(__xludf.DUMMYFUNCTION("""COMPUTED_VALUE"""),0.0)</f>
        <v>0</v>
      </c>
      <c r="G654" s="4" t="s">
        <v>3237</v>
      </c>
      <c r="H654" s="2" t="s">
        <v>3176</v>
      </c>
    </row>
    <row r="655">
      <c r="A655" s="54">
        <v>46230.0</v>
      </c>
      <c r="B655" s="4" t="s">
        <v>180</v>
      </c>
      <c r="C655" s="2" t="s">
        <v>145</v>
      </c>
      <c r="D655" s="2" t="s">
        <v>9298</v>
      </c>
      <c r="E655" s="2">
        <v>0.0</v>
      </c>
      <c r="F655" s="2">
        <f>IFERROR(__xludf.DUMMYFUNCTION("""COMPUTED_VALUE"""),0.0)</f>
        <v>0</v>
      </c>
      <c r="G655" s="4" t="s">
        <v>3237</v>
      </c>
      <c r="H655" s="2" t="s">
        <v>3176</v>
      </c>
    </row>
    <row r="656">
      <c r="A656" s="54">
        <v>46231.0</v>
      </c>
      <c r="B656" s="4" t="s">
        <v>208</v>
      </c>
      <c r="C656" s="2" t="s">
        <v>145</v>
      </c>
      <c r="D656" s="2" t="s">
        <v>9298</v>
      </c>
      <c r="E656" s="2">
        <v>0.0</v>
      </c>
      <c r="F656" s="2">
        <f>IFERROR(__xludf.DUMMYFUNCTION("""COMPUTED_VALUE"""),0.0)</f>
        <v>0</v>
      </c>
      <c r="G656" s="4" t="s">
        <v>3237</v>
      </c>
      <c r="H656" s="2" t="s">
        <v>3176</v>
      </c>
    </row>
    <row r="657">
      <c r="A657" s="54">
        <v>46232.0</v>
      </c>
      <c r="B657" s="4" t="s">
        <v>303</v>
      </c>
      <c r="C657" s="2" t="s">
        <v>145</v>
      </c>
      <c r="D657" s="2" t="s">
        <v>9298</v>
      </c>
      <c r="E657" s="2">
        <v>0.0</v>
      </c>
      <c r="F657" s="2">
        <f>IFERROR(__xludf.DUMMYFUNCTION("""COMPUTED_VALUE"""),0.0)</f>
        <v>0</v>
      </c>
      <c r="G657" s="4" t="s">
        <v>3237</v>
      </c>
      <c r="H657" s="2" t="s">
        <v>3176</v>
      </c>
    </row>
    <row r="658">
      <c r="A658" s="54">
        <v>46233.0</v>
      </c>
      <c r="B658" s="4" t="s">
        <v>148</v>
      </c>
      <c r="C658" s="2" t="s">
        <v>145</v>
      </c>
      <c r="D658" s="2" t="s">
        <v>9298</v>
      </c>
      <c r="E658" s="2">
        <v>0.0</v>
      </c>
      <c r="F658" s="2">
        <f>IFERROR(__xludf.DUMMYFUNCTION("""COMPUTED_VALUE"""),0.0)</f>
        <v>0</v>
      </c>
      <c r="G658" s="4" t="s">
        <v>3237</v>
      </c>
      <c r="H658" s="2" t="s">
        <v>3176</v>
      </c>
    </row>
    <row r="659">
      <c r="A659" s="54">
        <v>46234.0</v>
      </c>
      <c r="B659" s="4" t="s">
        <v>196</v>
      </c>
      <c r="C659" s="2" t="s">
        <v>145</v>
      </c>
      <c r="D659" s="2" t="s">
        <v>9298</v>
      </c>
      <c r="E659" s="2">
        <v>0.0</v>
      </c>
      <c r="F659" s="2">
        <f>IFERROR(__xludf.DUMMYFUNCTION("""COMPUTED_VALUE"""),0.0)</f>
        <v>0</v>
      </c>
      <c r="G659" s="4" t="s">
        <v>3237</v>
      </c>
      <c r="H659" s="2" t="s">
        <v>3176</v>
      </c>
    </row>
    <row r="660">
      <c r="A660" s="54">
        <v>46235.0</v>
      </c>
      <c r="B660" s="4" t="s">
        <v>288</v>
      </c>
      <c r="C660" s="2" t="s">
        <v>145</v>
      </c>
      <c r="D660" s="2" t="s">
        <v>9298</v>
      </c>
      <c r="E660" s="2">
        <v>0.0</v>
      </c>
      <c r="F660" s="2">
        <f>IFERROR(__xludf.DUMMYFUNCTION("""COMPUTED_VALUE"""),0.0)</f>
        <v>0</v>
      </c>
      <c r="G660" s="4" t="s">
        <v>3237</v>
      </c>
      <c r="H660" s="2" t="s">
        <v>3176</v>
      </c>
    </row>
    <row r="661">
      <c r="A661" s="54">
        <v>46236.0</v>
      </c>
      <c r="B661" s="4" t="s">
        <v>256</v>
      </c>
      <c r="C661" s="2" t="s">
        <v>145</v>
      </c>
      <c r="D661" s="2" t="s">
        <v>9298</v>
      </c>
      <c r="E661" s="2">
        <v>0.0</v>
      </c>
      <c r="F661" s="2">
        <f>IFERROR(__xludf.DUMMYFUNCTION("""COMPUTED_VALUE"""),0.0)</f>
        <v>0</v>
      </c>
      <c r="G661" s="4" t="s">
        <v>3237</v>
      </c>
      <c r="H661" s="2" t="s">
        <v>3176</v>
      </c>
    </row>
    <row r="662">
      <c r="A662" s="54">
        <v>46237.0</v>
      </c>
      <c r="B662" s="4" t="s">
        <v>180</v>
      </c>
      <c r="C662" s="2" t="s">
        <v>145</v>
      </c>
      <c r="D662" s="2" t="s">
        <v>9298</v>
      </c>
      <c r="E662" s="2">
        <v>0.0</v>
      </c>
      <c r="F662" s="2">
        <f>IFERROR(__xludf.DUMMYFUNCTION("""COMPUTED_VALUE"""),0.0)</f>
        <v>0</v>
      </c>
      <c r="G662" s="4" t="s">
        <v>3237</v>
      </c>
      <c r="H662" s="2" t="s">
        <v>3176</v>
      </c>
    </row>
    <row r="663">
      <c r="A663" s="54">
        <v>46238.0</v>
      </c>
      <c r="B663" s="4" t="s">
        <v>208</v>
      </c>
      <c r="C663" s="2" t="s">
        <v>145</v>
      </c>
      <c r="D663" s="2" t="s">
        <v>9298</v>
      </c>
      <c r="E663" s="2">
        <v>0.0</v>
      </c>
      <c r="F663" s="2">
        <f>IFERROR(__xludf.DUMMYFUNCTION("""COMPUTED_VALUE"""),0.0)</f>
        <v>0</v>
      </c>
      <c r="G663" s="4" t="s">
        <v>3237</v>
      </c>
      <c r="H663" s="2" t="s">
        <v>3176</v>
      </c>
    </row>
    <row r="664">
      <c r="A664" s="54">
        <v>46239.0</v>
      </c>
      <c r="B664" s="4" t="s">
        <v>303</v>
      </c>
      <c r="C664" s="2" t="s">
        <v>145</v>
      </c>
      <c r="D664" s="2" t="s">
        <v>9298</v>
      </c>
      <c r="E664" s="2">
        <v>0.0</v>
      </c>
      <c r="F664" s="2">
        <f>IFERROR(__xludf.DUMMYFUNCTION("""COMPUTED_VALUE"""),0.0)</f>
        <v>0</v>
      </c>
      <c r="G664" s="4" t="s">
        <v>3237</v>
      </c>
      <c r="H664" s="2" t="s">
        <v>3176</v>
      </c>
    </row>
    <row r="665">
      <c r="A665" s="54">
        <v>46240.0</v>
      </c>
      <c r="B665" s="4" t="s">
        <v>148</v>
      </c>
      <c r="C665" s="2" t="s">
        <v>145</v>
      </c>
      <c r="D665" s="2" t="s">
        <v>9298</v>
      </c>
      <c r="E665" s="2">
        <v>0.0</v>
      </c>
      <c r="F665" s="2">
        <f>IFERROR(__xludf.DUMMYFUNCTION("""COMPUTED_VALUE"""),0.0)</f>
        <v>0</v>
      </c>
      <c r="G665" s="4" t="s">
        <v>3237</v>
      </c>
      <c r="H665" s="2" t="s">
        <v>3176</v>
      </c>
    </row>
    <row r="666">
      <c r="A666" s="54">
        <v>46241.0</v>
      </c>
      <c r="B666" s="4" t="s">
        <v>196</v>
      </c>
      <c r="C666" s="2" t="s">
        <v>145</v>
      </c>
      <c r="D666" s="2" t="s">
        <v>9298</v>
      </c>
      <c r="E666" s="2">
        <v>0.0</v>
      </c>
      <c r="F666" s="2">
        <f>IFERROR(__xludf.DUMMYFUNCTION("""COMPUTED_VALUE"""),0.0)</f>
        <v>0</v>
      </c>
      <c r="G666" s="4" t="s">
        <v>3237</v>
      </c>
      <c r="H666" s="2" t="s">
        <v>3176</v>
      </c>
    </row>
    <row r="667">
      <c r="A667" s="54">
        <v>46242.0</v>
      </c>
      <c r="B667" s="4" t="s">
        <v>288</v>
      </c>
      <c r="C667" s="2" t="s">
        <v>145</v>
      </c>
      <c r="D667" s="2" t="s">
        <v>9298</v>
      </c>
      <c r="E667" s="2">
        <v>0.0</v>
      </c>
      <c r="F667" s="2">
        <f>IFERROR(__xludf.DUMMYFUNCTION("""COMPUTED_VALUE"""),0.0)</f>
        <v>0</v>
      </c>
      <c r="G667" s="4" t="s">
        <v>3237</v>
      </c>
      <c r="H667" s="2" t="s">
        <v>3176</v>
      </c>
    </row>
    <row r="668">
      <c r="A668" s="54">
        <v>46243.0</v>
      </c>
      <c r="B668" s="4" t="s">
        <v>256</v>
      </c>
      <c r="C668" s="2" t="s">
        <v>145</v>
      </c>
      <c r="D668" s="2" t="s">
        <v>9298</v>
      </c>
      <c r="E668" s="2">
        <v>0.0</v>
      </c>
      <c r="F668" s="2">
        <f>IFERROR(__xludf.DUMMYFUNCTION("""COMPUTED_VALUE"""),0.0)</f>
        <v>0</v>
      </c>
      <c r="G668" s="4" t="s">
        <v>3237</v>
      </c>
      <c r="H668" s="2" t="s">
        <v>3176</v>
      </c>
    </row>
    <row r="669">
      <c r="A669" s="54">
        <v>46244.0</v>
      </c>
      <c r="B669" s="4" t="s">
        <v>180</v>
      </c>
      <c r="C669" s="2" t="s">
        <v>145</v>
      </c>
      <c r="D669" s="2" t="s">
        <v>9298</v>
      </c>
      <c r="E669" s="2">
        <v>0.0</v>
      </c>
      <c r="F669" s="2">
        <f>IFERROR(__xludf.DUMMYFUNCTION("""COMPUTED_VALUE"""),0.0)</f>
        <v>0</v>
      </c>
      <c r="G669" s="4" t="s">
        <v>3237</v>
      </c>
      <c r="H669" s="2" t="s">
        <v>3176</v>
      </c>
    </row>
    <row r="670">
      <c r="A670" s="54">
        <v>46245.0</v>
      </c>
      <c r="B670" s="4" t="s">
        <v>208</v>
      </c>
      <c r="C670" s="2" t="s">
        <v>145</v>
      </c>
      <c r="D670" s="2" t="s">
        <v>9298</v>
      </c>
      <c r="E670" s="2">
        <v>0.0</v>
      </c>
      <c r="F670" s="2">
        <f>IFERROR(__xludf.DUMMYFUNCTION("""COMPUTED_VALUE"""),0.0)</f>
        <v>0</v>
      </c>
      <c r="G670" s="4" t="s">
        <v>3237</v>
      </c>
      <c r="H670" s="2" t="s">
        <v>3176</v>
      </c>
    </row>
    <row r="671">
      <c r="A671" s="54">
        <v>46246.0</v>
      </c>
      <c r="B671" s="4" t="s">
        <v>303</v>
      </c>
      <c r="C671" s="2" t="s">
        <v>145</v>
      </c>
      <c r="D671" s="2" t="s">
        <v>9298</v>
      </c>
      <c r="E671" s="2">
        <v>0.0</v>
      </c>
      <c r="F671" s="2">
        <f>IFERROR(__xludf.DUMMYFUNCTION("""COMPUTED_VALUE"""),0.0)</f>
        <v>0</v>
      </c>
      <c r="G671" s="4" t="s">
        <v>3237</v>
      </c>
      <c r="H671" s="2" t="s">
        <v>3176</v>
      </c>
    </row>
    <row r="672">
      <c r="A672" s="54">
        <v>46247.0</v>
      </c>
      <c r="B672" s="4" t="s">
        <v>148</v>
      </c>
      <c r="C672" s="2" t="s">
        <v>145</v>
      </c>
      <c r="D672" s="2" t="s">
        <v>9298</v>
      </c>
      <c r="E672" s="2">
        <v>0.0</v>
      </c>
      <c r="F672" s="2">
        <f>IFERROR(__xludf.DUMMYFUNCTION("""COMPUTED_VALUE"""),0.0)</f>
        <v>0</v>
      </c>
      <c r="G672" s="4" t="s">
        <v>3237</v>
      </c>
      <c r="H672" s="2" t="s">
        <v>3176</v>
      </c>
    </row>
    <row r="673">
      <c r="A673" s="54">
        <v>46248.0</v>
      </c>
      <c r="B673" s="4" t="s">
        <v>196</v>
      </c>
      <c r="C673" s="2" t="s">
        <v>145</v>
      </c>
      <c r="D673" s="2" t="s">
        <v>9298</v>
      </c>
      <c r="E673" s="2">
        <v>0.0</v>
      </c>
      <c r="F673" s="2">
        <f>IFERROR(__xludf.DUMMYFUNCTION("""COMPUTED_VALUE"""),0.0)</f>
        <v>0</v>
      </c>
      <c r="G673" s="4" t="s">
        <v>3237</v>
      </c>
      <c r="H673" s="2" t="s">
        <v>3176</v>
      </c>
    </row>
    <row r="674">
      <c r="A674" s="54">
        <v>46249.0</v>
      </c>
      <c r="B674" s="4" t="s">
        <v>288</v>
      </c>
      <c r="C674" s="2" t="s">
        <v>145</v>
      </c>
      <c r="D674" s="2" t="s">
        <v>9298</v>
      </c>
      <c r="E674" s="2">
        <v>0.0</v>
      </c>
      <c r="F674" s="2">
        <f>IFERROR(__xludf.DUMMYFUNCTION("""COMPUTED_VALUE"""),0.0)</f>
        <v>0</v>
      </c>
      <c r="G674" s="4" t="s">
        <v>3237</v>
      </c>
      <c r="H674" s="2" t="s">
        <v>3176</v>
      </c>
    </row>
    <row r="675">
      <c r="A675" s="54">
        <v>46250.0</v>
      </c>
      <c r="B675" s="4" t="s">
        <v>256</v>
      </c>
      <c r="C675" s="2" t="s">
        <v>145</v>
      </c>
      <c r="D675" s="2" t="s">
        <v>9298</v>
      </c>
      <c r="E675" s="2">
        <v>0.0</v>
      </c>
      <c r="F675" s="2">
        <f>IFERROR(__xludf.DUMMYFUNCTION("""COMPUTED_VALUE"""),0.0)</f>
        <v>0</v>
      </c>
      <c r="G675" s="4" t="s">
        <v>3237</v>
      </c>
      <c r="H675" s="2" t="s">
        <v>3176</v>
      </c>
    </row>
    <row r="676">
      <c r="A676" s="54">
        <v>46251.0</v>
      </c>
      <c r="B676" s="4" t="s">
        <v>180</v>
      </c>
      <c r="C676" s="2" t="s">
        <v>145</v>
      </c>
      <c r="D676" s="2" t="s">
        <v>9298</v>
      </c>
      <c r="E676" s="2">
        <v>0.0</v>
      </c>
      <c r="F676" s="2">
        <f>IFERROR(__xludf.DUMMYFUNCTION("""COMPUTED_VALUE"""),0.0)</f>
        <v>0</v>
      </c>
      <c r="G676" s="4" t="s">
        <v>3237</v>
      </c>
      <c r="H676" s="2" t="s">
        <v>3176</v>
      </c>
    </row>
    <row r="677">
      <c r="A677" s="54">
        <v>46252.0</v>
      </c>
      <c r="B677" s="4" t="s">
        <v>208</v>
      </c>
      <c r="C677" s="2" t="s">
        <v>145</v>
      </c>
      <c r="D677" s="2" t="s">
        <v>9298</v>
      </c>
      <c r="E677" s="2">
        <v>0.0</v>
      </c>
      <c r="F677" s="2">
        <f>IFERROR(__xludf.DUMMYFUNCTION("""COMPUTED_VALUE"""),0.0)</f>
        <v>0</v>
      </c>
      <c r="G677" s="4" t="s">
        <v>3237</v>
      </c>
      <c r="H677" s="2" t="s">
        <v>3176</v>
      </c>
    </row>
    <row r="678">
      <c r="A678" s="54">
        <v>46253.0</v>
      </c>
      <c r="B678" s="4" t="s">
        <v>303</v>
      </c>
      <c r="C678" s="2" t="s">
        <v>145</v>
      </c>
      <c r="D678" s="2" t="s">
        <v>9298</v>
      </c>
      <c r="E678" s="2">
        <v>0.0</v>
      </c>
      <c r="F678" s="2">
        <f>IFERROR(__xludf.DUMMYFUNCTION("""COMPUTED_VALUE"""),0.0)</f>
        <v>0</v>
      </c>
      <c r="G678" s="4" t="s">
        <v>3237</v>
      </c>
      <c r="H678" s="2" t="s">
        <v>3176</v>
      </c>
    </row>
    <row r="679">
      <c r="A679" s="54">
        <v>46254.0</v>
      </c>
      <c r="B679" s="4" t="s">
        <v>148</v>
      </c>
      <c r="C679" s="2" t="s">
        <v>145</v>
      </c>
      <c r="D679" s="2" t="s">
        <v>9298</v>
      </c>
      <c r="E679" s="2">
        <v>0.0</v>
      </c>
      <c r="F679" s="2">
        <f>IFERROR(__xludf.DUMMYFUNCTION("""COMPUTED_VALUE"""),0.0)</f>
        <v>0</v>
      </c>
      <c r="G679" s="4" t="s">
        <v>3237</v>
      </c>
      <c r="H679" s="2" t="s">
        <v>3176</v>
      </c>
    </row>
    <row r="680">
      <c r="A680" s="54">
        <v>46255.0</v>
      </c>
      <c r="B680" s="4" t="s">
        <v>196</v>
      </c>
      <c r="C680" s="2" t="s">
        <v>145</v>
      </c>
      <c r="D680" s="2" t="s">
        <v>9298</v>
      </c>
      <c r="E680" s="2">
        <v>0.0</v>
      </c>
      <c r="F680" s="2">
        <f>IFERROR(__xludf.DUMMYFUNCTION("""COMPUTED_VALUE"""),0.0)</f>
        <v>0</v>
      </c>
      <c r="G680" s="4" t="s">
        <v>3237</v>
      </c>
      <c r="H680" s="2" t="s">
        <v>3176</v>
      </c>
    </row>
    <row r="681">
      <c r="A681" s="54">
        <v>46256.0</v>
      </c>
      <c r="B681" s="4" t="s">
        <v>288</v>
      </c>
      <c r="C681" s="2" t="s">
        <v>145</v>
      </c>
      <c r="D681" s="2" t="s">
        <v>9298</v>
      </c>
      <c r="E681" s="2">
        <v>0.0</v>
      </c>
      <c r="F681" s="2">
        <f>IFERROR(__xludf.DUMMYFUNCTION("""COMPUTED_VALUE"""),0.0)</f>
        <v>0</v>
      </c>
      <c r="G681" s="4" t="s">
        <v>3237</v>
      </c>
      <c r="H681" s="2" t="s">
        <v>3176</v>
      </c>
    </row>
    <row r="682">
      <c r="A682" s="54">
        <v>46257.0</v>
      </c>
      <c r="B682" s="4" t="s">
        <v>256</v>
      </c>
      <c r="C682" s="2" t="s">
        <v>145</v>
      </c>
      <c r="D682" s="2" t="s">
        <v>9298</v>
      </c>
      <c r="E682" s="2">
        <v>0.0</v>
      </c>
      <c r="F682" s="2">
        <f>IFERROR(__xludf.DUMMYFUNCTION("""COMPUTED_VALUE"""),0.0)</f>
        <v>0</v>
      </c>
      <c r="G682" s="4" t="s">
        <v>3237</v>
      </c>
      <c r="H682" s="2" t="s">
        <v>3176</v>
      </c>
    </row>
    <row r="683">
      <c r="A683" s="54">
        <v>46258.0</v>
      </c>
      <c r="B683" s="4" t="s">
        <v>180</v>
      </c>
      <c r="C683" s="2" t="s">
        <v>145</v>
      </c>
      <c r="D683" s="2" t="s">
        <v>9298</v>
      </c>
      <c r="E683" s="2">
        <v>0.0</v>
      </c>
      <c r="F683" s="2">
        <f>IFERROR(__xludf.DUMMYFUNCTION("""COMPUTED_VALUE"""),0.0)</f>
        <v>0</v>
      </c>
      <c r="G683" s="4" t="s">
        <v>3237</v>
      </c>
      <c r="H683" s="2" t="s">
        <v>3176</v>
      </c>
    </row>
    <row r="684">
      <c r="A684" s="54">
        <v>46259.0</v>
      </c>
      <c r="B684" s="4" t="s">
        <v>208</v>
      </c>
      <c r="C684" s="2" t="s">
        <v>145</v>
      </c>
      <c r="D684" s="2" t="s">
        <v>9298</v>
      </c>
      <c r="E684" s="2">
        <v>0.0</v>
      </c>
      <c r="F684" s="2">
        <f>IFERROR(__xludf.DUMMYFUNCTION("""COMPUTED_VALUE"""),0.0)</f>
        <v>0</v>
      </c>
      <c r="G684" s="4" t="s">
        <v>3237</v>
      </c>
      <c r="H684" s="2" t="s">
        <v>3176</v>
      </c>
    </row>
    <row r="685">
      <c r="A685" s="54">
        <v>46260.0</v>
      </c>
      <c r="B685" s="4" t="s">
        <v>303</v>
      </c>
      <c r="C685" s="2" t="s">
        <v>145</v>
      </c>
      <c r="D685" s="2" t="s">
        <v>9298</v>
      </c>
      <c r="E685" s="2">
        <v>0.0</v>
      </c>
      <c r="F685" s="2">
        <f>IFERROR(__xludf.DUMMYFUNCTION("""COMPUTED_VALUE"""),0.0)</f>
        <v>0</v>
      </c>
      <c r="G685" s="4" t="s">
        <v>3237</v>
      </c>
      <c r="H685" s="2" t="s">
        <v>3176</v>
      </c>
    </row>
    <row r="686">
      <c r="A686" s="54">
        <v>46261.0</v>
      </c>
      <c r="B686" s="4" t="s">
        <v>148</v>
      </c>
      <c r="C686" s="2" t="s">
        <v>145</v>
      </c>
      <c r="D686" s="2" t="s">
        <v>9298</v>
      </c>
      <c r="E686" s="2">
        <v>0.0</v>
      </c>
      <c r="F686" s="2">
        <f>IFERROR(__xludf.DUMMYFUNCTION("""COMPUTED_VALUE"""),0.0)</f>
        <v>0</v>
      </c>
      <c r="G686" s="4" t="s">
        <v>3237</v>
      </c>
      <c r="H686" s="2" t="s">
        <v>3176</v>
      </c>
    </row>
    <row r="687">
      <c r="A687" s="54">
        <v>46262.0</v>
      </c>
      <c r="B687" s="4" t="s">
        <v>196</v>
      </c>
      <c r="C687" s="2" t="s">
        <v>145</v>
      </c>
      <c r="D687" s="2" t="s">
        <v>9298</v>
      </c>
      <c r="E687" s="2">
        <v>0.0</v>
      </c>
      <c r="F687" s="2">
        <f>IFERROR(__xludf.DUMMYFUNCTION("""COMPUTED_VALUE"""),0.0)</f>
        <v>0</v>
      </c>
      <c r="G687" s="4" t="s">
        <v>3237</v>
      </c>
      <c r="H687" s="2" t="s">
        <v>3176</v>
      </c>
    </row>
    <row r="688">
      <c r="A688" s="54">
        <v>46263.0</v>
      </c>
      <c r="B688" s="4" t="s">
        <v>288</v>
      </c>
      <c r="C688" s="2" t="s">
        <v>145</v>
      </c>
      <c r="D688" s="2" t="s">
        <v>9298</v>
      </c>
      <c r="E688" s="2">
        <v>0.0</v>
      </c>
      <c r="F688" s="2">
        <f>IFERROR(__xludf.DUMMYFUNCTION("""COMPUTED_VALUE"""),0.0)</f>
        <v>0</v>
      </c>
      <c r="G688" s="4" t="s">
        <v>3237</v>
      </c>
      <c r="H688" s="2" t="s">
        <v>3176</v>
      </c>
    </row>
    <row r="689">
      <c r="A689" s="54">
        <v>46264.0</v>
      </c>
      <c r="B689" s="4" t="s">
        <v>256</v>
      </c>
      <c r="C689" s="2" t="s">
        <v>145</v>
      </c>
      <c r="D689" s="2" t="s">
        <v>9298</v>
      </c>
      <c r="E689" s="2">
        <v>0.0</v>
      </c>
      <c r="F689" s="2">
        <f>IFERROR(__xludf.DUMMYFUNCTION("""COMPUTED_VALUE"""),0.0)</f>
        <v>0</v>
      </c>
      <c r="G689" s="4" t="s">
        <v>3237</v>
      </c>
      <c r="H689" s="2" t="s">
        <v>3176</v>
      </c>
    </row>
    <row r="690">
      <c r="A690" s="54">
        <v>46265.0</v>
      </c>
      <c r="B690" s="4" t="s">
        <v>180</v>
      </c>
      <c r="C690" s="2" t="s">
        <v>145</v>
      </c>
      <c r="D690" s="2" t="s">
        <v>9298</v>
      </c>
      <c r="E690" s="2">
        <v>0.0</v>
      </c>
      <c r="F690" s="2">
        <f>IFERROR(__xludf.DUMMYFUNCTION("""COMPUTED_VALUE"""),0.0)</f>
        <v>0</v>
      </c>
      <c r="G690" s="4" t="s">
        <v>3237</v>
      </c>
      <c r="H690" s="2" t="s">
        <v>3176</v>
      </c>
    </row>
    <row r="691">
      <c r="A691" s="54">
        <v>46266.0</v>
      </c>
      <c r="B691" s="4" t="s">
        <v>208</v>
      </c>
      <c r="C691" s="2" t="s">
        <v>145</v>
      </c>
      <c r="D691" s="2" t="s">
        <v>9298</v>
      </c>
      <c r="E691" s="2">
        <v>0.0</v>
      </c>
      <c r="F691" s="2">
        <f>IFERROR(__xludf.DUMMYFUNCTION("""COMPUTED_VALUE"""),0.0)</f>
        <v>0</v>
      </c>
      <c r="G691" s="4" t="s">
        <v>3237</v>
      </c>
      <c r="H691" s="2" t="s">
        <v>3176</v>
      </c>
    </row>
    <row r="692">
      <c r="A692" s="54">
        <v>46267.0</v>
      </c>
      <c r="B692" s="4" t="s">
        <v>303</v>
      </c>
      <c r="C692" s="2" t="s">
        <v>145</v>
      </c>
      <c r="D692" s="2" t="s">
        <v>9298</v>
      </c>
      <c r="E692" s="2">
        <v>0.0</v>
      </c>
      <c r="F692" s="2">
        <f>IFERROR(__xludf.DUMMYFUNCTION("""COMPUTED_VALUE"""),0.0)</f>
        <v>0</v>
      </c>
      <c r="G692" s="4" t="s">
        <v>3237</v>
      </c>
      <c r="H692" s="2" t="s">
        <v>3176</v>
      </c>
    </row>
    <row r="693">
      <c r="A693" s="54">
        <v>46268.0</v>
      </c>
      <c r="B693" s="4" t="s">
        <v>148</v>
      </c>
      <c r="C693" s="2" t="s">
        <v>145</v>
      </c>
      <c r="D693" s="2" t="s">
        <v>9298</v>
      </c>
      <c r="E693" s="2">
        <v>0.0</v>
      </c>
      <c r="F693" s="2">
        <f>IFERROR(__xludf.DUMMYFUNCTION("""COMPUTED_VALUE"""),0.0)</f>
        <v>0</v>
      </c>
      <c r="G693" s="4" t="s">
        <v>3237</v>
      </c>
      <c r="H693" s="2" t="s">
        <v>3176</v>
      </c>
    </row>
    <row r="694">
      <c r="A694" s="54">
        <v>46269.0</v>
      </c>
      <c r="B694" s="4" t="s">
        <v>196</v>
      </c>
      <c r="C694" s="2" t="s">
        <v>145</v>
      </c>
      <c r="D694" s="2" t="s">
        <v>9298</v>
      </c>
      <c r="E694" s="2">
        <v>0.0</v>
      </c>
      <c r="F694" s="2">
        <f>IFERROR(__xludf.DUMMYFUNCTION("""COMPUTED_VALUE"""),0.0)</f>
        <v>0</v>
      </c>
      <c r="G694" s="4" t="s">
        <v>3237</v>
      </c>
      <c r="H694" s="2" t="s">
        <v>3176</v>
      </c>
    </row>
    <row r="695">
      <c r="A695" s="54">
        <v>46270.0</v>
      </c>
      <c r="B695" s="4" t="s">
        <v>288</v>
      </c>
      <c r="C695" s="2" t="s">
        <v>145</v>
      </c>
      <c r="D695" s="2" t="s">
        <v>9298</v>
      </c>
      <c r="E695" s="2">
        <v>1.0</v>
      </c>
      <c r="F695" s="2">
        <f>IFERROR(__xludf.DUMMYFUNCTION("""COMPUTED_VALUE"""),1.0)</f>
        <v>1</v>
      </c>
      <c r="G695" s="4" t="s">
        <v>3237</v>
      </c>
      <c r="H695" s="2" t="s">
        <v>3176</v>
      </c>
    </row>
    <row r="696">
      <c r="A696" s="54">
        <v>46271.0</v>
      </c>
      <c r="B696" s="4" t="s">
        <v>256</v>
      </c>
      <c r="C696" s="2" t="s">
        <v>145</v>
      </c>
      <c r="D696" s="2" t="s">
        <v>9298</v>
      </c>
      <c r="E696" s="2">
        <v>0.0</v>
      </c>
      <c r="F696" s="2">
        <f>IFERROR(__xludf.DUMMYFUNCTION("""COMPUTED_VALUE"""),0.0)</f>
        <v>0</v>
      </c>
      <c r="G696" s="4" t="s">
        <v>3237</v>
      </c>
      <c r="H696" s="2" t="s">
        <v>3176</v>
      </c>
    </row>
    <row r="697">
      <c r="A697" s="54">
        <v>46272.0</v>
      </c>
      <c r="B697" s="4" t="s">
        <v>180</v>
      </c>
      <c r="C697" s="2" t="s">
        <v>145</v>
      </c>
      <c r="D697" s="2" t="s">
        <v>9298</v>
      </c>
      <c r="E697" s="2">
        <v>0.0</v>
      </c>
      <c r="F697" s="2">
        <f>IFERROR(__xludf.DUMMYFUNCTION("""COMPUTED_VALUE"""),0.0)</f>
        <v>0</v>
      </c>
      <c r="G697" s="4" t="s">
        <v>3237</v>
      </c>
      <c r="H697" s="2" t="s">
        <v>3176</v>
      </c>
    </row>
    <row r="698">
      <c r="A698" s="54">
        <v>46273.0</v>
      </c>
      <c r="B698" s="4" t="s">
        <v>208</v>
      </c>
      <c r="C698" s="2" t="s">
        <v>145</v>
      </c>
      <c r="D698" s="2" t="s">
        <v>9298</v>
      </c>
      <c r="E698" s="2">
        <v>0.0</v>
      </c>
      <c r="F698" s="2">
        <f>IFERROR(__xludf.DUMMYFUNCTION("""COMPUTED_VALUE"""),0.0)</f>
        <v>0</v>
      </c>
      <c r="G698" s="4" t="s">
        <v>3237</v>
      </c>
      <c r="H698" s="2" t="s">
        <v>3176</v>
      </c>
    </row>
    <row r="699">
      <c r="A699" s="54">
        <v>46274.0</v>
      </c>
      <c r="B699" s="4" t="s">
        <v>303</v>
      </c>
      <c r="C699" s="2" t="s">
        <v>145</v>
      </c>
      <c r="D699" s="2" t="s">
        <v>9298</v>
      </c>
      <c r="E699" s="2">
        <v>0.0</v>
      </c>
      <c r="F699" s="2">
        <f>IFERROR(__xludf.DUMMYFUNCTION("""COMPUTED_VALUE"""),0.0)</f>
        <v>0</v>
      </c>
      <c r="G699" s="4" t="s">
        <v>3237</v>
      </c>
      <c r="H699" s="2" t="s">
        <v>3176</v>
      </c>
    </row>
    <row r="700">
      <c r="A700" s="54">
        <v>46275.0</v>
      </c>
      <c r="B700" s="4" t="s">
        <v>148</v>
      </c>
      <c r="C700" s="2" t="s">
        <v>145</v>
      </c>
      <c r="D700" s="2" t="s">
        <v>9298</v>
      </c>
      <c r="E700" s="2">
        <v>0.0</v>
      </c>
      <c r="F700" s="2">
        <f>IFERROR(__xludf.DUMMYFUNCTION("""COMPUTED_VALUE"""),0.0)</f>
        <v>0</v>
      </c>
      <c r="G700" s="4" t="s">
        <v>3237</v>
      </c>
      <c r="H700" s="2" t="s">
        <v>3176</v>
      </c>
    </row>
    <row r="701">
      <c r="A701" s="54">
        <v>46276.0</v>
      </c>
      <c r="B701" s="4" t="s">
        <v>196</v>
      </c>
      <c r="C701" s="2" t="s">
        <v>145</v>
      </c>
      <c r="D701" s="2" t="s">
        <v>9298</v>
      </c>
      <c r="E701" s="2">
        <v>0.0</v>
      </c>
      <c r="F701" s="2">
        <f>IFERROR(__xludf.DUMMYFUNCTION("""COMPUTED_VALUE"""),0.0)</f>
        <v>0</v>
      </c>
      <c r="G701" s="4" t="s">
        <v>3237</v>
      </c>
      <c r="H701" s="2" t="s">
        <v>3176</v>
      </c>
    </row>
    <row r="702">
      <c r="A702" s="54">
        <v>46277.0</v>
      </c>
      <c r="B702" s="4" t="s">
        <v>288</v>
      </c>
      <c r="C702" s="2" t="s">
        <v>145</v>
      </c>
      <c r="D702" s="2" t="s">
        <v>9298</v>
      </c>
      <c r="E702" s="2">
        <v>0.0</v>
      </c>
      <c r="F702" s="2">
        <f>IFERROR(__xludf.DUMMYFUNCTION("""COMPUTED_VALUE"""),0.0)</f>
        <v>0</v>
      </c>
      <c r="G702" s="4" t="s">
        <v>3237</v>
      </c>
      <c r="H702" s="2" t="s">
        <v>3176</v>
      </c>
    </row>
    <row r="703">
      <c r="A703" s="54">
        <v>46278.0</v>
      </c>
      <c r="B703" s="4" t="s">
        <v>256</v>
      </c>
      <c r="C703" s="2" t="s">
        <v>145</v>
      </c>
      <c r="D703" s="2" t="s">
        <v>9298</v>
      </c>
      <c r="E703" s="2">
        <v>0.0</v>
      </c>
      <c r="F703" s="2">
        <f>IFERROR(__xludf.DUMMYFUNCTION("""COMPUTED_VALUE"""),0.0)</f>
        <v>0</v>
      </c>
      <c r="G703" s="4" t="s">
        <v>3237</v>
      </c>
      <c r="H703" s="2" t="s">
        <v>3176</v>
      </c>
    </row>
    <row r="704">
      <c r="A704" s="54">
        <v>46279.0</v>
      </c>
      <c r="B704" s="4" t="s">
        <v>180</v>
      </c>
      <c r="C704" s="2" t="s">
        <v>145</v>
      </c>
      <c r="D704" s="2" t="s">
        <v>9298</v>
      </c>
      <c r="E704" s="2">
        <v>0.0</v>
      </c>
      <c r="F704" s="2">
        <f>IFERROR(__xludf.DUMMYFUNCTION("""COMPUTED_VALUE"""),0.0)</f>
        <v>0</v>
      </c>
      <c r="G704" s="4" t="s">
        <v>3237</v>
      </c>
      <c r="H704" s="2" t="s">
        <v>3176</v>
      </c>
    </row>
    <row r="705">
      <c r="A705" s="54">
        <v>46280.0</v>
      </c>
      <c r="B705" s="4" t="s">
        <v>208</v>
      </c>
      <c r="C705" s="2" t="s">
        <v>145</v>
      </c>
      <c r="D705" s="2" t="s">
        <v>9298</v>
      </c>
      <c r="E705" s="2">
        <v>0.0</v>
      </c>
      <c r="F705" s="2">
        <f>IFERROR(__xludf.DUMMYFUNCTION("""COMPUTED_VALUE"""),0.0)</f>
        <v>0</v>
      </c>
      <c r="G705" s="4" t="s">
        <v>3237</v>
      </c>
      <c r="H705" s="2" t="s">
        <v>3176</v>
      </c>
    </row>
    <row r="706">
      <c r="A706" s="54">
        <v>46281.0</v>
      </c>
      <c r="B706" s="4" t="s">
        <v>303</v>
      </c>
      <c r="C706" s="2" t="s">
        <v>145</v>
      </c>
      <c r="D706" s="2" t="s">
        <v>9298</v>
      </c>
      <c r="E706" s="2">
        <v>0.0</v>
      </c>
      <c r="F706" s="2">
        <f>IFERROR(__xludf.DUMMYFUNCTION("""COMPUTED_VALUE"""),0.0)</f>
        <v>0</v>
      </c>
      <c r="G706" s="4" t="s">
        <v>3237</v>
      </c>
      <c r="H706" s="2" t="s">
        <v>3176</v>
      </c>
    </row>
    <row r="707">
      <c r="A707" s="54">
        <v>46282.0</v>
      </c>
      <c r="B707" s="4" t="s">
        <v>148</v>
      </c>
      <c r="C707" s="2" t="s">
        <v>145</v>
      </c>
      <c r="D707" s="2" t="s">
        <v>9298</v>
      </c>
      <c r="E707" s="2">
        <v>0.0</v>
      </c>
      <c r="F707" s="2">
        <f>IFERROR(__xludf.DUMMYFUNCTION("""COMPUTED_VALUE"""),0.0)</f>
        <v>0</v>
      </c>
      <c r="G707" s="4" t="s">
        <v>3237</v>
      </c>
      <c r="H707" s="2" t="s">
        <v>3176</v>
      </c>
    </row>
    <row r="708">
      <c r="A708" s="54">
        <v>46283.0</v>
      </c>
      <c r="B708" s="4" t="s">
        <v>196</v>
      </c>
      <c r="C708" s="2" t="s">
        <v>145</v>
      </c>
      <c r="D708" s="2" t="s">
        <v>9298</v>
      </c>
      <c r="E708" s="2">
        <v>0.0</v>
      </c>
      <c r="F708" s="2">
        <f>IFERROR(__xludf.DUMMYFUNCTION("""COMPUTED_VALUE"""),0.0)</f>
        <v>0</v>
      </c>
      <c r="G708" s="4" t="s">
        <v>3237</v>
      </c>
      <c r="H708" s="2" t="s">
        <v>3176</v>
      </c>
    </row>
    <row r="709">
      <c r="A709" s="54">
        <v>46284.0</v>
      </c>
      <c r="B709" s="4" t="s">
        <v>288</v>
      </c>
      <c r="C709" s="2" t="s">
        <v>145</v>
      </c>
      <c r="D709" s="2" t="s">
        <v>9298</v>
      </c>
      <c r="E709" s="2">
        <v>0.0</v>
      </c>
      <c r="F709" s="2">
        <f>IFERROR(__xludf.DUMMYFUNCTION("""COMPUTED_VALUE"""),0.0)</f>
        <v>0</v>
      </c>
      <c r="G709" s="4" t="s">
        <v>3237</v>
      </c>
      <c r="H709" s="2" t="s">
        <v>3176</v>
      </c>
    </row>
    <row r="710">
      <c r="A710" s="54">
        <v>46285.0</v>
      </c>
      <c r="B710" s="4" t="s">
        <v>256</v>
      </c>
      <c r="C710" s="2" t="s">
        <v>145</v>
      </c>
      <c r="D710" s="2" t="s">
        <v>9298</v>
      </c>
      <c r="E710" s="2">
        <v>0.0</v>
      </c>
      <c r="F710" s="2">
        <f>IFERROR(__xludf.DUMMYFUNCTION("""COMPUTED_VALUE"""),0.0)</f>
        <v>0</v>
      </c>
      <c r="G710" s="4" t="s">
        <v>3237</v>
      </c>
      <c r="H710" s="2" t="s">
        <v>3176</v>
      </c>
    </row>
    <row r="711">
      <c r="A711" s="54">
        <v>46286.0</v>
      </c>
      <c r="B711" s="4" t="s">
        <v>180</v>
      </c>
      <c r="C711" s="2" t="s">
        <v>145</v>
      </c>
      <c r="D711" s="2" t="s">
        <v>9298</v>
      </c>
      <c r="E711" s="2">
        <v>0.0</v>
      </c>
      <c r="F711" s="2">
        <f>IFERROR(__xludf.DUMMYFUNCTION("""COMPUTED_VALUE"""),0.0)</f>
        <v>0</v>
      </c>
      <c r="G711" s="4" t="s">
        <v>3237</v>
      </c>
      <c r="H711" s="2" t="s">
        <v>3176</v>
      </c>
    </row>
    <row r="712">
      <c r="A712" s="54">
        <v>46287.0</v>
      </c>
      <c r="B712" s="4" t="s">
        <v>208</v>
      </c>
      <c r="C712" s="2" t="s">
        <v>145</v>
      </c>
      <c r="D712" s="2" t="s">
        <v>9298</v>
      </c>
      <c r="E712" s="2">
        <v>1.0</v>
      </c>
      <c r="F712" s="2">
        <f>IFERROR(__xludf.DUMMYFUNCTION("""COMPUTED_VALUE"""),1.0)</f>
        <v>1</v>
      </c>
      <c r="G712" s="4" t="s">
        <v>3237</v>
      </c>
      <c r="H712" s="2" t="s">
        <v>3176</v>
      </c>
    </row>
    <row r="713">
      <c r="A713" s="54">
        <v>46288.0</v>
      </c>
      <c r="B713" s="4" t="s">
        <v>303</v>
      </c>
      <c r="C713" s="2" t="s">
        <v>145</v>
      </c>
      <c r="D713" s="2" t="s">
        <v>9298</v>
      </c>
      <c r="E713" s="2">
        <v>0.0</v>
      </c>
      <c r="F713" s="2">
        <f>IFERROR(__xludf.DUMMYFUNCTION("""COMPUTED_VALUE"""),0.0)</f>
        <v>0</v>
      </c>
      <c r="G713" s="4" t="s">
        <v>3237</v>
      </c>
      <c r="H713" s="2" t="s">
        <v>3176</v>
      </c>
    </row>
    <row r="714">
      <c r="A714" s="54">
        <v>46289.0</v>
      </c>
      <c r="B714" s="4" t="s">
        <v>148</v>
      </c>
      <c r="C714" s="2" t="s">
        <v>145</v>
      </c>
      <c r="D714" s="2" t="s">
        <v>9298</v>
      </c>
      <c r="E714" s="2">
        <v>0.0</v>
      </c>
      <c r="F714" s="2">
        <f>IFERROR(__xludf.DUMMYFUNCTION("""COMPUTED_VALUE"""),0.0)</f>
        <v>0</v>
      </c>
      <c r="G714" s="4" t="s">
        <v>3237</v>
      </c>
      <c r="H714" s="2" t="s">
        <v>3176</v>
      </c>
    </row>
    <row r="715">
      <c r="A715" s="54">
        <v>46290.0</v>
      </c>
      <c r="B715" s="4" t="s">
        <v>196</v>
      </c>
      <c r="C715" s="2" t="s">
        <v>145</v>
      </c>
      <c r="D715" s="2" t="s">
        <v>9298</v>
      </c>
      <c r="E715" s="2">
        <v>0.0</v>
      </c>
      <c r="F715" s="2">
        <f>IFERROR(__xludf.DUMMYFUNCTION("""COMPUTED_VALUE"""),0.0)</f>
        <v>0</v>
      </c>
      <c r="G715" s="4" t="s">
        <v>3237</v>
      </c>
      <c r="H715" s="2" t="s">
        <v>3176</v>
      </c>
    </row>
    <row r="716">
      <c r="A716" s="54">
        <v>46291.0</v>
      </c>
      <c r="B716" s="4" t="s">
        <v>288</v>
      </c>
      <c r="C716" s="2" t="s">
        <v>145</v>
      </c>
      <c r="D716" s="2" t="s">
        <v>9298</v>
      </c>
      <c r="E716" s="2">
        <v>0.0</v>
      </c>
      <c r="F716" s="2">
        <f>IFERROR(__xludf.DUMMYFUNCTION("""COMPUTED_VALUE"""),0.0)</f>
        <v>0</v>
      </c>
      <c r="G716" s="4" t="s">
        <v>3237</v>
      </c>
      <c r="H716" s="2" t="s">
        <v>3176</v>
      </c>
    </row>
    <row r="717">
      <c r="A717" s="54">
        <v>46292.0</v>
      </c>
      <c r="B717" s="4" t="s">
        <v>256</v>
      </c>
      <c r="C717" s="2" t="s">
        <v>145</v>
      </c>
      <c r="D717" s="2" t="s">
        <v>9298</v>
      </c>
      <c r="E717" s="2">
        <v>0.0</v>
      </c>
      <c r="F717" s="2">
        <f>IFERROR(__xludf.DUMMYFUNCTION("""COMPUTED_VALUE"""),0.0)</f>
        <v>0</v>
      </c>
      <c r="G717" s="4" t="s">
        <v>3237</v>
      </c>
      <c r="H717" s="2" t="s">
        <v>3176</v>
      </c>
    </row>
    <row r="718">
      <c r="A718" s="54">
        <v>46293.0</v>
      </c>
      <c r="B718" s="4" t="s">
        <v>180</v>
      </c>
      <c r="C718" s="2" t="s">
        <v>145</v>
      </c>
      <c r="D718" s="2" t="s">
        <v>9298</v>
      </c>
      <c r="E718" s="2">
        <v>0.0</v>
      </c>
      <c r="F718" s="2">
        <f>IFERROR(__xludf.DUMMYFUNCTION("""COMPUTED_VALUE"""),0.0)</f>
        <v>0</v>
      </c>
      <c r="G718" s="4" t="s">
        <v>3237</v>
      </c>
      <c r="H718" s="2" t="s">
        <v>3176</v>
      </c>
    </row>
    <row r="719">
      <c r="A719" s="54">
        <v>46294.0</v>
      </c>
      <c r="B719" s="4" t="s">
        <v>208</v>
      </c>
      <c r="C719" s="2" t="s">
        <v>145</v>
      </c>
      <c r="D719" s="2" t="s">
        <v>9298</v>
      </c>
      <c r="E719" s="2">
        <v>0.0</v>
      </c>
      <c r="F719" s="2">
        <f>IFERROR(__xludf.DUMMYFUNCTION("""COMPUTED_VALUE"""),0.0)</f>
        <v>0</v>
      </c>
      <c r="G719" s="4" t="s">
        <v>3237</v>
      </c>
      <c r="H719" s="2" t="s">
        <v>3176</v>
      </c>
    </row>
    <row r="720">
      <c r="A720" s="54">
        <v>46295.0</v>
      </c>
      <c r="B720" s="4" t="s">
        <v>303</v>
      </c>
      <c r="C720" s="2" t="s">
        <v>145</v>
      </c>
      <c r="D720" s="2" t="s">
        <v>9298</v>
      </c>
      <c r="E720" s="2">
        <v>0.0</v>
      </c>
      <c r="F720" s="2">
        <f>IFERROR(__xludf.DUMMYFUNCTION("""COMPUTED_VALUE"""),0.0)</f>
        <v>0</v>
      </c>
      <c r="G720" s="4" t="s">
        <v>3237</v>
      </c>
      <c r="H720" s="2" t="s">
        <v>3176</v>
      </c>
    </row>
    <row r="721">
      <c r="A721" s="54">
        <v>46296.0</v>
      </c>
      <c r="B721" s="4" t="s">
        <v>148</v>
      </c>
      <c r="C721" s="2" t="s">
        <v>145</v>
      </c>
      <c r="D721" s="2" t="s">
        <v>9298</v>
      </c>
      <c r="E721" s="2">
        <v>0.0</v>
      </c>
      <c r="F721" s="2">
        <f>IFERROR(__xludf.DUMMYFUNCTION("""COMPUTED_VALUE"""),0.0)</f>
        <v>0</v>
      </c>
      <c r="G721" s="4" t="s">
        <v>3237</v>
      </c>
      <c r="H721" s="2" t="s">
        <v>3176</v>
      </c>
    </row>
    <row r="722">
      <c r="A722" s="54">
        <v>46297.0</v>
      </c>
      <c r="B722" s="4" t="s">
        <v>196</v>
      </c>
      <c r="C722" s="2" t="s">
        <v>145</v>
      </c>
      <c r="D722" s="2" t="s">
        <v>9298</v>
      </c>
      <c r="E722" s="2">
        <v>0.0</v>
      </c>
      <c r="F722" s="2">
        <f>IFERROR(__xludf.DUMMYFUNCTION("""COMPUTED_VALUE"""),0.0)</f>
        <v>0</v>
      </c>
      <c r="G722" s="4" t="s">
        <v>3237</v>
      </c>
      <c r="H722" s="2" t="s">
        <v>3176</v>
      </c>
    </row>
    <row r="723">
      <c r="A723" s="54">
        <v>46298.0</v>
      </c>
      <c r="B723" s="4" t="s">
        <v>288</v>
      </c>
      <c r="C723" s="2" t="s">
        <v>145</v>
      </c>
      <c r="D723" s="2" t="s">
        <v>9298</v>
      </c>
      <c r="E723" s="2">
        <v>0.0</v>
      </c>
      <c r="F723" s="2">
        <f>IFERROR(__xludf.DUMMYFUNCTION("""COMPUTED_VALUE"""),0.0)</f>
        <v>0</v>
      </c>
      <c r="G723" s="4" t="s">
        <v>3237</v>
      </c>
      <c r="H723" s="2" t="s">
        <v>3176</v>
      </c>
    </row>
    <row r="724">
      <c r="A724" s="54">
        <v>46299.0</v>
      </c>
      <c r="B724" s="4" t="s">
        <v>256</v>
      </c>
      <c r="C724" s="2" t="s">
        <v>145</v>
      </c>
      <c r="D724" s="2" t="s">
        <v>9298</v>
      </c>
      <c r="E724" s="2">
        <v>0.0</v>
      </c>
      <c r="F724" s="2">
        <f>IFERROR(__xludf.DUMMYFUNCTION("""COMPUTED_VALUE"""),0.0)</f>
        <v>0</v>
      </c>
      <c r="G724" s="4" t="s">
        <v>3237</v>
      </c>
      <c r="H724" s="2" t="s">
        <v>3176</v>
      </c>
    </row>
    <row r="725">
      <c r="A725" s="54">
        <v>46300.0</v>
      </c>
      <c r="B725" s="4" t="s">
        <v>180</v>
      </c>
      <c r="C725" s="2" t="s">
        <v>145</v>
      </c>
      <c r="D725" s="2" t="s">
        <v>9298</v>
      </c>
      <c r="E725" s="2">
        <v>0.0</v>
      </c>
      <c r="F725" s="2">
        <f>IFERROR(__xludf.DUMMYFUNCTION("""COMPUTED_VALUE"""),0.0)</f>
        <v>0</v>
      </c>
      <c r="G725" s="4" t="s">
        <v>3237</v>
      </c>
      <c r="H725" s="2" t="s">
        <v>3176</v>
      </c>
    </row>
    <row r="726">
      <c r="A726" s="54">
        <v>46301.0</v>
      </c>
      <c r="B726" s="4" t="s">
        <v>208</v>
      </c>
      <c r="C726" s="2" t="s">
        <v>145</v>
      </c>
      <c r="D726" s="2" t="s">
        <v>9298</v>
      </c>
      <c r="E726" s="2">
        <v>0.0</v>
      </c>
      <c r="F726" s="2">
        <f>IFERROR(__xludf.DUMMYFUNCTION("""COMPUTED_VALUE"""),0.0)</f>
        <v>0</v>
      </c>
      <c r="G726" s="4" t="s">
        <v>3237</v>
      </c>
      <c r="H726" s="2" t="s">
        <v>3176</v>
      </c>
    </row>
    <row r="727">
      <c r="A727" s="54">
        <v>46302.0</v>
      </c>
      <c r="B727" s="4" t="s">
        <v>303</v>
      </c>
      <c r="C727" s="2" t="s">
        <v>145</v>
      </c>
      <c r="D727" s="2" t="s">
        <v>9298</v>
      </c>
      <c r="E727" s="2">
        <v>1.0</v>
      </c>
      <c r="F727" s="2">
        <f>IFERROR(__xludf.DUMMYFUNCTION("""COMPUTED_VALUE"""),1.0)</f>
        <v>1</v>
      </c>
      <c r="G727" s="4" t="s">
        <v>3237</v>
      </c>
      <c r="H727" s="2" t="s">
        <v>3176</v>
      </c>
    </row>
    <row r="728">
      <c r="A728" s="54">
        <v>46303.0</v>
      </c>
      <c r="B728" s="4" t="s">
        <v>148</v>
      </c>
      <c r="C728" s="2" t="s">
        <v>145</v>
      </c>
      <c r="D728" s="2" t="s">
        <v>9298</v>
      </c>
      <c r="E728" s="2">
        <v>0.0</v>
      </c>
      <c r="F728" s="2">
        <f>IFERROR(__xludf.DUMMYFUNCTION("""COMPUTED_VALUE"""),0.0)</f>
        <v>0</v>
      </c>
      <c r="G728" s="4" t="s">
        <v>3237</v>
      </c>
      <c r="H728" s="2" t="s">
        <v>3176</v>
      </c>
    </row>
    <row r="729">
      <c r="A729" s="54">
        <v>46304.0</v>
      </c>
      <c r="B729" s="4" t="s">
        <v>196</v>
      </c>
      <c r="C729" s="2" t="s">
        <v>145</v>
      </c>
      <c r="D729" s="2" t="s">
        <v>9298</v>
      </c>
      <c r="E729" s="2">
        <v>0.0</v>
      </c>
      <c r="F729" s="2">
        <f>IFERROR(__xludf.DUMMYFUNCTION("""COMPUTED_VALUE"""),0.0)</f>
        <v>0</v>
      </c>
      <c r="G729" s="4" t="s">
        <v>3237</v>
      </c>
      <c r="H729" s="2" t="s">
        <v>3176</v>
      </c>
    </row>
    <row r="730">
      <c r="A730" s="54">
        <v>46305.0</v>
      </c>
      <c r="B730" s="4" t="s">
        <v>288</v>
      </c>
      <c r="C730" s="2" t="s">
        <v>145</v>
      </c>
      <c r="D730" s="2" t="s">
        <v>9298</v>
      </c>
      <c r="E730" s="2">
        <v>0.0</v>
      </c>
      <c r="F730" s="2">
        <f>IFERROR(__xludf.DUMMYFUNCTION("""COMPUTED_VALUE"""),0.0)</f>
        <v>0</v>
      </c>
      <c r="G730" s="4" t="s">
        <v>3237</v>
      </c>
      <c r="H730" s="2" t="s">
        <v>3176</v>
      </c>
    </row>
    <row r="731">
      <c r="A731" s="54">
        <v>46306.0</v>
      </c>
      <c r="B731" s="4" t="s">
        <v>256</v>
      </c>
      <c r="C731" s="2" t="s">
        <v>145</v>
      </c>
      <c r="D731" s="2" t="s">
        <v>9298</v>
      </c>
      <c r="E731" s="2">
        <v>0.0</v>
      </c>
      <c r="F731" s="2">
        <f>IFERROR(__xludf.DUMMYFUNCTION("""COMPUTED_VALUE"""),0.0)</f>
        <v>0</v>
      </c>
      <c r="G731" s="4" t="s">
        <v>3237</v>
      </c>
      <c r="H731" s="2" t="s">
        <v>3176</v>
      </c>
    </row>
    <row r="732">
      <c r="A732" s="54">
        <f t="array" ref="A732:A1096">SEQUENCE(365,1,TODAY()-364,1)</f>
        <v>45942</v>
      </c>
      <c r="B732" s="4" t="str">
        <f t="array" ref="B732:B1096">IF(A732:A1096="",,CHOOSE(WEEKDAY(A732:A1096,2),"Понеділок","Вівторок","Середа","Четвер","П’ятниця","Субота","Неділя"))</f>
        <v>Неділя</v>
      </c>
      <c r="C732" s="2" t="str">
        <f t="array" ref="C732:C1096">IF(A732:A1096&lt;&gt;"",'Налаштування'!$R$41,"")</f>
        <v>Житомир</v>
      </c>
      <c r="D732" s="2" t="s">
        <v>9298</v>
      </c>
      <c r="E732" s="2">
        <f t="array" ref="E732:E1096">MAP(A732:A1096,C732:C1096,D732:D1096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732" s="2">
        <f>IFERROR(__xludf.DUMMYFUNCTION("MAP(A732:A1096,C732:C1096,LAMBDA(d,c,IF(d="""",,IFERROR(ROWS(UNIQUE(FILTER('Реєстр'!$AD$2:$AD$5000,'Реєстр'!$B$2:$B$5000=c,'Реєстр'!$D$2:$D$5000=TEXT(d,""yyyy-mm-dd""),'Реєстр'!$C$2:$C$5000=""Балістика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ракети"",REGEXMATCH('Реєстр'!$AC$2:$AC$50"&amp;"00,""^Включено""),'Реєстр'!$AD$2:$AD$5000&lt;&gt;""""))),0))))"),0.0)</f>
        <v>0</v>
      </c>
      <c r="G732" s="4" t="s">
        <v>3231</v>
      </c>
      <c r="H732" s="2" t="s">
        <v>3188</v>
      </c>
    </row>
    <row r="733">
      <c r="A733" s="54">
        <v>45943.0</v>
      </c>
      <c r="B733" s="4" t="s">
        <v>180</v>
      </c>
      <c r="C733" s="2" t="s">
        <v>1801</v>
      </c>
      <c r="D733" s="2" t="s">
        <v>9298</v>
      </c>
      <c r="E733" s="2">
        <v>0.0</v>
      </c>
      <c r="F733" s="2">
        <f>IFERROR(__xludf.DUMMYFUNCTION("""COMPUTED_VALUE"""),0.0)</f>
        <v>0</v>
      </c>
      <c r="G733" s="4" t="s">
        <v>3231</v>
      </c>
      <c r="H733" s="2" t="s">
        <v>3188</v>
      </c>
    </row>
    <row r="734">
      <c r="A734" s="54">
        <v>45944.0</v>
      </c>
      <c r="B734" s="4" t="s">
        <v>208</v>
      </c>
      <c r="C734" s="2" t="s">
        <v>1801</v>
      </c>
      <c r="D734" s="2" t="s">
        <v>9298</v>
      </c>
      <c r="E734" s="2">
        <v>0.0</v>
      </c>
      <c r="F734" s="2">
        <f>IFERROR(__xludf.DUMMYFUNCTION("""COMPUTED_VALUE"""),0.0)</f>
        <v>0</v>
      </c>
      <c r="G734" s="4" t="s">
        <v>3231</v>
      </c>
      <c r="H734" s="2" t="s">
        <v>3188</v>
      </c>
    </row>
    <row r="735">
      <c r="A735" s="54">
        <v>45945.0</v>
      </c>
      <c r="B735" s="4" t="s">
        <v>303</v>
      </c>
      <c r="C735" s="2" t="s">
        <v>1801</v>
      </c>
      <c r="D735" s="2" t="s">
        <v>9298</v>
      </c>
      <c r="E735" s="2">
        <v>0.0</v>
      </c>
      <c r="F735" s="2">
        <f>IFERROR(__xludf.DUMMYFUNCTION("""COMPUTED_VALUE"""),0.0)</f>
        <v>0</v>
      </c>
      <c r="G735" s="4" t="s">
        <v>3231</v>
      </c>
      <c r="H735" s="2" t="s">
        <v>3188</v>
      </c>
    </row>
    <row r="736">
      <c r="A736" s="54">
        <v>45946.0</v>
      </c>
      <c r="B736" s="4" t="s">
        <v>148</v>
      </c>
      <c r="C736" s="2" t="s">
        <v>1801</v>
      </c>
      <c r="D736" s="2" t="s">
        <v>9298</v>
      </c>
      <c r="E736" s="2">
        <v>0.0</v>
      </c>
      <c r="F736" s="2">
        <f>IFERROR(__xludf.DUMMYFUNCTION("""COMPUTED_VALUE"""),0.0)</f>
        <v>0</v>
      </c>
      <c r="G736" s="4" t="s">
        <v>3231</v>
      </c>
      <c r="H736" s="2" t="s">
        <v>3188</v>
      </c>
    </row>
    <row r="737">
      <c r="A737" s="54">
        <v>45947.0</v>
      </c>
      <c r="B737" s="4" t="s">
        <v>196</v>
      </c>
      <c r="C737" s="2" t="s">
        <v>1801</v>
      </c>
      <c r="D737" s="2" t="s">
        <v>9298</v>
      </c>
      <c r="E737" s="2">
        <v>0.0</v>
      </c>
      <c r="F737" s="2">
        <f>IFERROR(__xludf.DUMMYFUNCTION("""COMPUTED_VALUE"""),0.0)</f>
        <v>0</v>
      </c>
      <c r="G737" s="4" t="s">
        <v>3231</v>
      </c>
      <c r="H737" s="2" t="s">
        <v>3188</v>
      </c>
    </row>
    <row r="738">
      <c r="A738" s="54">
        <v>45948.0</v>
      </c>
      <c r="B738" s="4" t="s">
        <v>288</v>
      </c>
      <c r="C738" s="2" t="s">
        <v>1801</v>
      </c>
      <c r="D738" s="2" t="s">
        <v>9298</v>
      </c>
      <c r="E738" s="2">
        <v>0.0</v>
      </c>
      <c r="F738" s="2">
        <f>IFERROR(__xludf.DUMMYFUNCTION("""COMPUTED_VALUE"""),0.0)</f>
        <v>0</v>
      </c>
      <c r="G738" s="4" t="s">
        <v>3231</v>
      </c>
      <c r="H738" s="2" t="s">
        <v>3188</v>
      </c>
    </row>
    <row r="739">
      <c r="A739" s="54">
        <v>45949.0</v>
      </c>
      <c r="B739" s="4" t="s">
        <v>256</v>
      </c>
      <c r="C739" s="2" t="s">
        <v>1801</v>
      </c>
      <c r="D739" s="2" t="s">
        <v>9298</v>
      </c>
      <c r="E739" s="2">
        <v>0.0</v>
      </c>
      <c r="F739" s="2">
        <f>IFERROR(__xludf.DUMMYFUNCTION("""COMPUTED_VALUE"""),0.0)</f>
        <v>0</v>
      </c>
      <c r="G739" s="4" t="s">
        <v>3231</v>
      </c>
      <c r="H739" s="2" t="s">
        <v>3188</v>
      </c>
    </row>
    <row r="740">
      <c r="A740" s="54">
        <v>45950.0</v>
      </c>
      <c r="B740" s="4" t="s">
        <v>180</v>
      </c>
      <c r="C740" s="2" t="s">
        <v>1801</v>
      </c>
      <c r="D740" s="2" t="s">
        <v>9298</v>
      </c>
      <c r="E740" s="2">
        <v>0.0</v>
      </c>
      <c r="F740" s="2">
        <f>IFERROR(__xludf.DUMMYFUNCTION("""COMPUTED_VALUE"""),0.0)</f>
        <v>0</v>
      </c>
      <c r="G740" s="4" t="s">
        <v>3231</v>
      </c>
      <c r="H740" s="2" t="s">
        <v>3188</v>
      </c>
    </row>
    <row r="741">
      <c r="A741" s="54">
        <v>45951.0</v>
      </c>
      <c r="B741" s="4" t="s">
        <v>208</v>
      </c>
      <c r="C741" s="2" t="s">
        <v>1801</v>
      </c>
      <c r="D741" s="2" t="s">
        <v>9298</v>
      </c>
      <c r="E741" s="2">
        <v>0.0</v>
      </c>
      <c r="F741" s="2">
        <f>IFERROR(__xludf.DUMMYFUNCTION("""COMPUTED_VALUE"""),0.0)</f>
        <v>0</v>
      </c>
      <c r="G741" s="4" t="s">
        <v>3231</v>
      </c>
      <c r="H741" s="2" t="s">
        <v>3188</v>
      </c>
    </row>
    <row r="742">
      <c r="A742" s="54">
        <v>45952.0</v>
      </c>
      <c r="B742" s="4" t="s">
        <v>303</v>
      </c>
      <c r="C742" s="2" t="s">
        <v>1801</v>
      </c>
      <c r="D742" s="2" t="s">
        <v>9298</v>
      </c>
      <c r="E742" s="2">
        <v>0.0</v>
      </c>
      <c r="F742" s="2">
        <f>IFERROR(__xludf.DUMMYFUNCTION("""COMPUTED_VALUE"""),0.0)</f>
        <v>0</v>
      </c>
      <c r="G742" s="4" t="s">
        <v>3231</v>
      </c>
      <c r="H742" s="2" t="s">
        <v>3188</v>
      </c>
    </row>
    <row r="743">
      <c r="A743" s="54">
        <v>45953.0</v>
      </c>
      <c r="B743" s="4" t="s">
        <v>148</v>
      </c>
      <c r="C743" s="2" t="s">
        <v>1801</v>
      </c>
      <c r="D743" s="2" t="s">
        <v>9298</v>
      </c>
      <c r="E743" s="2">
        <v>0.0</v>
      </c>
      <c r="F743" s="2">
        <f>IFERROR(__xludf.DUMMYFUNCTION("""COMPUTED_VALUE"""),0.0)</f>
        <v>0</v>
      </c>
      <c r="G743" s="4" t="s">
        <v>3231</v>
      </c>
      <c r="H743" s="2" t="s">
        <v>3188</v>
      </c>
    </row>
    <row r="744">
      <c r="A744" s="54">
        <v>45954.0</v>
      </c>
      <c r="B744" s="4" t="s">
        <v>196</v>
      </c>
      <c r="C744" s="2" t="s">
        <v>1801</v>
      </c>
      <c r="D744" s="2" t="s">
        <v>9298</v>
      </c>
      <c r="E744" s="2">
        <v>0.0</v>
      </c>
      <c r="F744" s="2">
        <f>IFERROR(__xludf.DUMMYFUNCTION("""COMPUTED_VALUE"""),0.0)</f>
        <v>0</v>
      </c>
      <c r="G744" s="4" t="s">
        <v>3231</v>
      </c>
      <c r="H744" s="2" t="s">
        <v>3188</v>
      </c>
    </row>
    <row r="745">
      <c r="A745" s="54">
        <v>45955.0</v>
      </c>
      <c r="B745" s="4" t="s">
        <v>288</v>
      </c>
      <c r="C745" s="2" t="s">
        <v>1801</v>
      </c>
      <c r="D745" s="2" t="s">
        <v>9298</v>
      </c>
      <c r="E745" s="2">
        <v>0.0</v>
      </c>
      <c r="F745" s="2">
        <f>IFERROR(__xludf.DUMMYFUNCTION("""COMPUTED_VALUE"""),0.0)</f>
        <v>0</v>
      </c>
      <c r="G745" s="4" t="s">
        <v>3231</v>
      </c>
      <c r="H745" s="2" t="s">
        <v>3188</v>
      </c>
    </row>
    <row r="746">
      <c r="A746" s="54">
        <v>45956.0</v>
      </c>
      <c r="B746" s="4" t="s">
        <v>256</v>
      </c>
      <c r="C746" s="2" t="s">
        <v>1801</v>
      </c>
      <c r="D746" s="2" t="s">
        <v>9298</v>
      </c>
      <c r="E746" s="2">
        <v>0.0</v>
      </c>
      <c r="F746" s="2">
        <f>IFERROR(__xludf.DUMMYFUNCTION("""COMPUTED_VALUE"""),0.0)</f>
        <v>0</v>
      </c>
      <c r="G746" s="4" t="s">
        <v>3231</v>
      </c>
      <c r="H746" s="2" t="s">
        <v>3188</v>
      </c>
    </row>
    <row r="747">
      <c r="A747" s="54">
        <v>45957.0</v>
      </c>
      <c r="B747" s="4" t="s">
        <v>180</v>
      </c>
      <c r="C747" s="2" t="s">
        <v>1801</v>
      </c>
      <c r="D747" s="2" t="s">
        <v>9298</v>
      </c>
      <c r="E747" s="2">
        <v>0.0</v>
      </c>
      <c r="F747" s="2">
        <f>IFERROR(__xludf.DUMMYFUNCTION("""COMPUTED_VALUE"""),0.0)</f>
        <v>0</v>
      </c>
      <c r="G747" s="4" t="s">
        <v>3231</v>
      </c>
      <c r="H747" s="2" t="s">
        <v>3188</v>
      </c>
    </row>
    <row r="748">
      <c r="A748" s="54">
        <v>45958.0</v>
      </c>
      <c r="B748" s="4" t="s">
        <v>208</v>
      </c>
      <c r="C748" s="2" t="s">
        <v>1801</v>
      </c>
      <c r="D748" s="2" t="s">
        <v>9298</v>
      </c>
      <c r="E748" s="2">
        <v>0.0</v>
      </c>
      <c r="F748" s="2">
        <f>IFERROR(__xludf.DUMMYFUNCTION("""COMPUTED_VALUE"""),0.0)</f>
        <v>0</v>
      </c>
      <c r="G748" s="4" t="s">
        <v>3231</v>
      </c>
      <c r="H748" s="2" t="s">
        <v>3188</v>
      </c>
    </row>
    <row r="749">
      <c r="A749" s="54">
        <v>45959.0</v>
      </c>
      <c r="B749" s="4" t="s">
        <v>303</v>
      </c>
      <c r="C749" s="2" t="s">
        <v>1801</v>
      </c>
      <c r="D749" s="2" t="s">
        <v>9298</v>
      </c>
      <c r="E749" s="2">
        <v>0.0</v>
      </c>
      <c r="F749" s="2">
        <f>IFERROR(__xludf.DUMMYFUNCTION("""COMPUTED_VALUE"""),0.0)</f>
        <v>0</v>
      </c>
      <c r="G749" s="4" t="s">
        <v>3231</v>
      </c>
      <c r="H749" s="2" t="s">
        <v>3188</v>
      </c>
    </row>
    <row r="750">
      <c r="A750" s="54">
        <v>45960.0</v>
      </c>
      <c r="B750" s="4" t="s">
        <v>148</v>
      </c>
      <c r="C750" s="2" t="s">
        <v>1801</v>
      </c>
      <c r="D750" s="2" t="s">
        <v>9298</v>
      </c>
      <c r="E750" s="2">
        <v>0.0</v>
      </c>
      <c r="F750" s="2">
        <f>IFERROR(__xludf.DUMMYFUNCTION("""COMPUTED_VALUE"""),0.0)</f>
        <v>0</v>
      </c>
      <c r="G750" s="4" t="s">
        <v>3231</v>
      </c>
      <c r="H750" s="2" t="s">
        <v>3188</v>
      </c>
    </row>
    <row r="751">
      <c r="A751" s="54">
        <v>45961.0</v>
      </c>
      <c r="B751" s="4" t="s">
        <v>196</v>
      </c>
      <c r="C751" s="2" t="s">
        <v>1801</v>
      </c>
      <c r="D751" s="2" t="s">
        <v>9298</v>
      </c>
      <c r="E751" s="2">
        <v>0.0</v>
      </c>
      <c r="F751" s="2">
        <f>IFERROR(__xludf.DUMMYFUNCTION("""COMPUTED_VALUE"""),0.0)</f>
        <v>0</v>
      </c>
      <c r="G751" s="4" t="s">
        <v>3231</v>
      </c>
      <c r="H751" s="2" t="s">
        <v>3188</v>
      </c>
    </row>
    <row r="752">
      <c r="A752" s="54">
        <v>45962.0</v>
      </c>
      <c r="B752" s="4" t="s">
        <v>288</v>
      </c>
      <c r="C752" s="2" t="s">
        <v>1801</v>
      </c>
      <c r="D752" s="2" t="s">
        <v>9298</v>
      </c>
      <c r="E752" s="2">
        <v>0.0</v>
      </c>
      <c r="F752" s="2">
        <f>IFERROR(__xludf.DUMMYFUNCTION("""COMPUTED_VALUE"""),0.0)</f>
        <v>0</v>
      </c>
      <c r="G752" s="4" t="s">
        <v>3231</v>
      </c>
      <c r="H752" s="2" t="s">
        <v>3188</v>
      </c>
    </row>
    <row r="753">
      <c r="A753" s="54">
        <v>45963.0</v>
      </c>
      <c r="B753" s="4" t="s">
        <v>256</v>
      </c>
      <c r="C753" s="2" t="s">
        <v>1801</v>
      </c>
      <c r="D753" s="2" t="s">
        <v>9298</v>
      </c>
      <c r="E753" s="2">
        <v>1.0</v>
      </c>
      <c r="F753" s="2">
        <f>IFERROR(__xludf.DUMMYFUNCTION("""COMPUTED_VALUE"""),1.0)</f>
        <v>1</v>
      </c>
      <c r="G753" s="4" t="s">
        <v>3231</v>
      </c>
      <c r="H753" s="2" t="s">
        <v>3188</v>
      </c>
    </row>
    <row r="754">
      <c r="A754" s="54">
        <v>45964.0</v>
      </c>
      <c r="B754" s="4" t="s">
        <v>180</v>
      </c>
      <c r="C754" s="2" t="s">
        <v>1801</v>
      </c>
      <c r="D754" s="2" t="s">
        <v>9298</v>
      </c>
      <c r="E754" s="2">
        <v>0.0</v>
      </c>
      <c r="F754" s="2">
        <f>IFERROR(__xludf.DUMMYFUNCTION("""COMPUTED_VALUE"""),0.0)</f>
        <v>0</v>
      </c>
      <c r="G754" s="4" t="s">
        <v>3231</v>
      </c>
      <c r="H754" s="2" t="s">
        <v>3188</v>
      </c>
    </row>
    <row r="755">
      <c r="A755" s="54">
        <v>45965.0</v>
      </c>
      <c r="B755" s="4" t="s">
        <v>208</v>
      </c>
      <c r="C755" s="2" t="s">
        <v>1801</v>
      </c>
      <c r="D755" s="2" t="s">
        <v>9298</v>
      </c>
      <c r="E755" s="2">
        <v>0.0</v>
      </c>
      <c r="F755" s="2">
        <f>IFERROR(__xludf.DUMMYFUNCTION("""COMPUTED_VALUE"""),0.0)</f>
        <v>0</v>
      </c>
      <c r="G755" s="4" t="s">
        <v>3231</v>
      </c>
      <c r="H755" s="2" t="s">
        <v>3188</v>
      </c>
    </row>
    <row r="756">
      <c r="A756" s="54">
        <v>45966.0</v>
      </c>
      <c r="B756" s="4" t="s">
        <v>303</v>
      </c>
      <c r="C756" s="2" t="s">
        <v>1801</v>
      </c>
      <c r="D756" s="2" t="s">
        <v>9298</v>
      </c>
      <c r="E756" s="2">
        <v>0.0</v>
      </c>
      <c r="F756" s="2">
        <f>IFERROR(__xludf.DUMMYFUNCTION("""COMPUTED_VALUE"""),0.0)</f>
        <v>0</v>
      </c>
      <c r="G756" s="4" t="s">
        <v>3231</v>
      </c>
      <c r="H756" s="2" t="s">
        <v>3188</v>
      </c>
    </row>
    <row r="757">
      <c r="A757" s="54">
        <v>45967.0</v>
      </c>
      <c r="B757" s="4" t="s">
        <v>148</v>
      </c>
      <c r="C757" s="2" t="s">
        <v>1801</v>
      </c>
      <c r="D757" s="2" t="s">
        <v>9298</v>
      </c>
      <c r="E757" s="2">
        <v>0.0</v>
      </c>
      <c r="F757" s="2">
        <f>IFERROR(__xludf.DUMMYFUNCTION("""COMPUTED_VALUE"""),0.0)</f>
        <v>0</v>
      </c>
      <c r="G757" s="4" t="s">
        <v>3231</v>
      </c>
      <c r="H757" s="2" t="s">
        <v>3188</v>
      </c>
    </row>
    <row r="758">
      <c r="A758" s="54">
        <v>45968.0</v>
      </c>
      <c r="B758" s="4" t="s">
        <v>196</v>
      </c>
      <c r="C758" s="2" t="s">
        <v>1801</v>
      </c>
      <c r="D758" s="2" t="s">
        <v>9298</v>
      </c>
      <c r="E758" s="2">
        <v>0.0</v>
      </c>
      <c r="F758" s="2">
        <f>IFERROR(__xludf.DUMMYFUNCTION("""COMPUTED_VALUE"""),0.0)</f>
        <v>0</v>
      </c>
      <c r="G758" s="4" t="s">
        <v>3231</v>
      </c>
      <c r="H758" s="2" t="s">
        <v>3188</v>
      </c>
    </row>
    <row r="759">
      <c r="A759" s="54">
        <v>45969.0</v>
      </c>
      <c r="B759" s="4" t="s">
        <v>288</v>
      </c>
      <c r="C759" s="2" t="s">
        <v>1801</v>
      </c>
      <c r="D759" s="2" t="s">
        <v>9298</v>
      </c>
      <c r="E759" s="2">
        <v>0.0</v>
      </c>
      <c r="F759" s="2">
        <f>IFERROR(__xludf.DUMMYFUNCTION("""COMPUTED_VALUE"""),0.0)</f>
        <v>0</v>
      </c>
      <c r="G759" s="4" t="s">
        <v>3231</v>
      </c>
      <c r="H759" s="2" t="s">
        <v>3188</v>
      </c>
    </row>
    <row r="760">
      <c r="A760" s="54">
        <v>45970.0</v>
      </c>
      <c r="B760" s="4" t="s">
        <v>256</v>
      </c>
      <c r="C760" s="2" t="s">
        <v>1801</v>
      </c>
      <c r="D760" s="2" t="s">
        <v>9298</v>
      </c>
      <c r="E760" s="2">
        <v>0.0</v>
      </c>
      <c r="F760" s="2">
        <f>IFERROR(__xludf.DUMMYFUNCTION("""COMPUTED_VALUE"""),0.0)</f>
        <v>0</v>
      </c>
      <c r="G760" s="4" t="s">
        <v>3231</v>
      </c>
      <c r="H760" s="2" t="s">
        <v>3188</v>
      </c>
    </row>
    <row r="761">
      <c r="A761" s="54">
        <v>45971.0</v>
      </c>
      <c r="B761" s="4" t="s">
        <v>180</v>
      </c>
      <c r="C761" s="2" t="s">
        <v>1801</v>
      </c>
      <c r="D761" s="2" t="s">
        <v>9298</v>
      </c>
      <c r="E761" s="2">
        <v>0.0</v>
      </c>
      <c r="F761" s="2">
        <f>IFERROR(__xludf.DUMMYFUNCTION("""COMPUTED_VALUE"""),0.0)</f>
        <v>0</v>
      </c>
      <c r="G761" s="4" t="s">
        <v>3231</v>
      </c>
      <c r="H761" s="2" t="s">
        <v>3188</v>
      </c>
    </row>
    <row r="762">
      <c r="A762" s="54">
        <v>45972.0</v>
      </c>
      <c r="B762" s="4" t="s">
        <v>208</v>
      </c>
      <c r="C762" s="2" t="s">
        <v>1801</v>
      </c>
      <c r="D762" s="2" t="s">
        <v>9298</v>
      </c>
      <c r="E762" s="2">
        <v>0.0</v>
      </c>
      <c r="F762" s="2">
        <f>IFERROR(__xludf.DUMMYFUNCTION("""COMPUTED_VALUE"""),0.0)</f>
        <v>0</v>
      </c>
      <c r="G762" s="4" t="s">
        <v>3231</v>
      </c>
      <c r="H762" s="2" t="s">
        <v>3188</v>
      </c>
    </row>
    <row r="763">
      <c r="A763" s="54">
        <v>45973.0</v>
      </c>
      <c r="B763" s="4" t="s">
        <v>303</v>
      </c>
      <c r="C763" s="2" t="s">
        <v>1801</v>
      </c>
      <c r="D763" s="2" t="s">
        <v>9298</v>
      </c>
      <c r="E763" s="2">
        <v>0.0</v>
      </c>
      <c r="F763" s="2">
        <f>IFERROR(__xludf.DUMMYFUNCTION("""COMPUTED_VALUE"""),0.0)</f>
        <v>0</v>
      </c>
      <c r="G763" s="4" t="s">
        <v>3231</v>
      </c>
      <c r="H763" s="2" t="s">
        <v>3188</v>
      </c>
    </row>
    <row r="764">
      <c r="A764" s="54">
        <v>45974.0</v>
      </c>
      <c r="B764" s="4" t="s">
        <v>148</v>
      </c>
      <c r="C764" s="2" t="s">
        <v>1801</v>
      </c>
      <c r="D764" s="2" t="s">
        <v>9298</v>
      </c>
      <c r="E764" s="2">
        <v>0.0</v>
      </c>
      <c r="F764" s="2">
        <f>IFERROR(__xludf.DUMMYFUNCTION("""COMPUTED_VALUE"""),0.0)</f>
        <v>0</v>
      </c>
      <c r="G764" s="4" t="s">
        <v>3231</v>
      </c>
      <c r="H764" s="2" t="s">
        <v>3188</v>
      </c>
    </row>
    <row r="765">
      <c r="A765" s="54">
        <v>45975.0</v>
      </c>
      <c r="B765" s="4" t="s">
        <v>196</v>
      </c>
      <c r="C765" s="2" t="s">
        <v>1801</v>
      </c>
      <c r="D765" s="2" t="s">
        <v>9298</v>
      </c>
      <c r="E765" s="2">
        <v>0.0</v>
      </c>
      <c r="F765" s="2">
        <f>IFERROR(__xludf.DUMMYFUNCTION("""COMPUTED_VALUE"""),0.0)</f>
        <v>0</v>
      </c>
      <c r="G765" s="4" t="s">
        <v>3231</v>
      </c>
      <c r="H765" s="2" t="s">
        <v>3188</v>
      </c>
    </row>
    <row r="766">
      <c r="A766" s="54">
        <v>45976.0</v>
      </c>
      <c r="B766" s="4" t="s">
        <v>288</v>
      </c>
      <c r="C766" s="2" t="s">
        <v>1801</v>
      </c>
      <c r="D766" s="2" t="s">
        <v>9298</v>
      </c>
      <c r="E766" s="2">
        <v>0.0</v>
      </c>
      <c r="F766" s="2">
        <f>IFERROR(__xludf.DUMMYFUNCTION("""COMPUTED_VALUE"""),0.0)</f>
        <v>0</v>
      </c>
      <c r="G766" s="4" t="s">
        <v>3231</v>
      </c>
      <c r="H766" s="2" t="s">
        <v>3188</v>
      </c>
    </row>
    <row r="767">
      <c r="A767" s="54">
        <v>45977.0</v>
      </c>
      <c r="B767" s="4" t="s">
        <v>256</v>
      </c>
      <c r="C767" s="2" t="s">
        <v>1801</v>
      </c>
      <c r="D767" s="2" t="s">
        <v>9298</v>
      </c>
      <c r="E767" s="2">
        <v>0.0</v>
      </c>
      <c r="F767" s="2">
        <f>IFERROR(__xludf.DUMMYFUNCTION("""COMPUTED_VALUE"""),0.0)</f>
        <v>0</v>
      </c>
      <c r="G767" s="4" t="s">
        <v>3231</v>
      </c>
      <c r="H767" s="2" t="s">
        <v>3188</v>
      </c>
    </row>
    <row r="768">
      <c r="A768" s="54">
        <v>45978.0</v>
      </c>
      <c r="B768" s="4" t="s">
        <v>180</v>
      </c>
      <c r="C768" s="2" t="s">
        <v>1801</v>
      </c>
      <c r="D768" s="2" t="s">
        <v>9298</v>
      </c>
      <c r="E768" s="2">
        <v>0.0</v>
      </c>
      <c r="F768" s="2">
        <f>IFERROR(__xludf.DUMMYFUNCTION("""COMPUTED_VALUE"""),0.0)</f>
        <v>0</v>
      </c>
      <c r="G768" s="4" t="s">
        <v>3231</v>
      </c>
      <c r="H768" s="2" t="s">
        <v>3188</v>
      </c>
    </row>
    <row r="769">
      <c r="A769" s="54">
        <v>45979.0</v>
      </c>
      <c r="B769" s="4" t="s">
        <v>208</v>
      </c>
      <c r="C769" s="2" t="s">
        <v>1801</v>
      </c>
      <c r="D769" s="2" t="s">
        <v>9298</v>
      </c>
      <c r="E769" s="2">
        <v>0.0</v>
      </c>
      <c r="F769" s="2">
        <f>IFERROR(__xludf.DUMMYFUNCTION("""COMPUTED_VALUE"""),0.0)</f>
        <v>0</v>
      </c>
      <c r="G769" s="4" t="s">
        <v>3231</v>
      </c>
      <c r="H769" s="2" t="s">
        <v>3188</v>
      </c>
    </row>
    <row r="770">
      <c r="A770" s="54">
        <v>45980.0</v>
      </c>
      <c r="B770" s="4" t="s">
        <v>303</v>
      </c>
      <c r="C770" s="2" t="s">
        <v>1801</v>
      </c>
      <c r="D770" s="2" t="s">
        <v>9298</v>
      </c>
      <c r="E770" s="2">
        <v>0.0</v>
      </c>
      <c r="F770" s="2">
        <f>IFERROR(__xludf.DUMMYFUNCTION("""COMPUTED_VALUE"""),0.0)</f>
        <v>0</v>
      </c>
      <c r="G770" s="4" t="s">
        <v>3231</v>
      </c>
      <c r="H770" s="2" t="s">
        <v>3188</v>
      </c>
    </row>
    <row r="771">
      <c r="A771" s="54">
        <v>45981.0</v>
      </c>
      <c r="B771" s="4" t="s">
        <v>148</v>
      </c>
      <c r="C771" s="2" t="s">
        <v>1801</v>
      </c>
      <c r="D771" s="2" t="s">
        <v>9298</v>
      </c>
      <c r="E771" s="2">
        <v>0.0</v>
      </c>
      <c r="F771" s="2">
        <f>IFERROR(__xludf.DUMMYFUNCTION("""COMPUTED_VALUE"""),0.0)</f>
        <v>0</v>
      </c>
      <c r="G771" s="4" t="s">
        <v>3231</v>
      </c>
      <c r="H771" s="2" t="s">
        <v>3188</v>
      </c>
    </row>
    <row r="772">
      <c r="A772" s="54">
        <v>45982.0</v>
      </c>
      <c r="B772" s="4" t="s">
        <v>196</v>
      </c>
      <c r="C772" s="2" t="s">
        <v>1801</v>
      </c>
      <c r="D772" s="2" t="s">
        <v>9298</v>
      </c>
      <c r="E772" s="2">
        <v>0.0</v>
      </c>
      <c r="F772" s="2">
        <f>IFERROR(__xludf.DUMMYFUNCTION("""COMPUTED_VALUE"""),0.0)</f>
        <v>0</v>
      </c>
      <c r="G772" s="4" t="s">
        <v>3231</v>
      </c>
      <c r="H772" s="2" t="s">
        <v>3188</v>
      </c>
    </row>
    <row r="773">
      <c r="A773" s="54">
        <v>45983.0</v>
      </c>
      <c r="B773" s="4" t="s">
        <v>288</v>
      </c>
      <c r="C773" s="2" t="s">
        <v>1801</v>
      </c>
      <c r="D773" s="2" t="s">
        <v>9298</v>
      </c>
      <c r="E773" s="2">
        <v>0.0</v>
      </c>
      <c r="F773" s="2">
        <f>IFERROR(__xludf.DUMMYFUNCTION("""COMPUTED_VALUE"""),0.0)</f>
        <v>0</v>
      </c>
      <c r="G773" s="4" t="s">
        <v>3231</v>
      </c>
      <c r="H773" s="2" t="s">
        <v>3188</v>
      </c>
    </row>
    <row r="774">
      <c r="A774" s="54">
        <v>45984.0</v>
      </c>
      <c r="B774" s="4" t="s">
        <v>256</v>
      </c>
      <c r="C774" s="2" t="s">
        <v>1801</v>
      </c>
      <c r="D774" s="2" t="s">
        <v>9298</v>
      </c>
      <c r="E774" s="2">
        <v>0.0</v>
      </c>
      <c r="F774" s="2">
        <f>IFERROR(__xludf.DUMMYFUNCTION("""COMPUTED_VALUE"""),0.0)</f>
        <v>0</v>
      </c>
      <c r="G774" s="4" t="s">
        <v>3231</v>
      </c>
      <c r="H774" s="2" t="s">
        <v>3188</v>
      </c>
    </row>
    <row r="775">
      <c r="A775" s="54">
        <v>45985.0</v>
      </c>
      <c r="B775" s="4" t="s">
        <v>180</v>
      </c>
      <c r="C775" s="2" t="s">
        <v>1801</v>
      </c>
      <c r="D775" s="2" t="s">
        <v>9298</v>
      </c>
      <c r="E775" s="2">
        <v>0.0</v>
      </c>
      <c r="F775" s="2">
        <f>IFERROR(__xludf.DUMMYFUNCTION("""COMPUTED_VALUE"""),0.0)</f>
        <v>0</v>
      </c>
      <c r="G775" s="4" t="s">
        <v>3231</v>
      </c>
      <c r="H775" s="2" t="s">
        <v>3188</v>
      </c>
    </row>
    <row r="776">
      <c r="A776" s="54">
        <v>45986.0</v>
      </c>
      <c r="B776" s="4" t="s">
        <v>208</v>
      </c>
      <c r="C776" s="2" t="s">
        <v>1801</v>
      </c>
      <c r="D776" s="2" t="s">
        <v>9298</v>
      </c>
      <c r="E776" s="2">
        <v>0.0</v>
      </c>
      <c r="F776" s="2">
        <f>IFERROR(__xludf.DUMMYFUNCTION("""COMPUTED_VALUE"""),0.0)</f>
        <v>0</v>
      </c>
      <c r="G776" s="4" t="s">
        <v>3231</v>
      </c>
      <c r="H776" s="2" t="s">
        <v>3188</v>
      </c>
    </row>
    <row r="777">
      <c r="A777" s="54">
        <v>45987.0</v>
      </c>
      <c r="B777" s="4" t="s">
        <v>303</v>
      </c>
      <c r="C777" s="2" t="s">
        <v>1801</v>
      </c>
      <c r="D777" s="2" t="s">
        <v>9298</v>
      </c>
      <c r="E777" s="2">
        <v>0.0</v>
      </c>
      <c r="F777" s="2">
        <f>IFERROR(__xludf.DUMMYFUNCTION("""COMPUTED_VALUE"""),0.0)</f>
        <v>0</v>
      </c>
      <c r="G777" s="4" t="s">
        <v>3231</v>
      </c>
      <c r="H777" s="2" t="s">
        <v>3188</v>
      </c>
    </row>
    <row r="778">
      <c r="A778" s="54">
        <v>45988.0</v>
      </c>
      <c r="B778" s="4" t="s">
        <v>148</v>
      </c>
      <c r="C778" s="2" t="s">
        <v>1801</v>
      </c>
      <c r="D778" s="2" t="s">
        <v>9298</v>
      </c>
      <c r="E778" s="2">
        <v>0.0</v>
      </c>
      <c r="F778" s="2">
        <f>IFERROR(__xludf.DUMMYFUNCTION("""COMPUTED_VALUE"""),0.0)</f>
        <v>0</v>
      </c>
      <c r="G778" s="4" t="s">
        <v>3231</v>
      </c>
      <c r="H778" s="2" t="s">
        <v>3188</v>
      </c>
    </row>
    <row r="779">
      <c r="A779" s="54">
        <v>45989.0</v>
      </c>
      <c r="B779" s="4" t="s">
        <v>196</v>
      </c>
      <c r="C779" s="2" t="s">
        <v>1801</v>
      </c>
      <c r="D779" s="2" t="s">
        <v>9298</v>
      </c>
      <c r="E779" s="2">
        <v>0.0</v>
      </c>
      <c r="F779" s="2">
        <f>IFERROR(__xludf.DUMMYFUNCTION("""COMPUTED_VALUE"""),0.0)</f>
        <v>0</v>
      </c>
      <c r="G779" s="4" t="s">
        <v>3231</v>
      </c>
      <c r="H779" s="2" t="s">
        <v>3188</v>
      </c>
    </row>
    <row r="780">
      <c r="A780" s="54">
        <v>45990.0</v>
      </c>
      <c r="B780" s="4" t="s">
        <v>288</v>
      </c>
      <c r="C780" s="2" t="s">
        <v>1801</v>
      </c>
      <c r="D780" s="2" t="s">
        <v>9298</v>
      </c>
      <c r="E780" s="2">
        <v>0.0</v>
      </c>
      <c r="F780" s="2">
        <f>IFERROR(__xludf.DUMMYFUNCTION("""COMPUTED_VALUE"""),0.0)</f>
        <v>0</v>
      </c>
      <c r="G780" s="4" t="s">
        <v>3231</v>
      </c>
      <c r="H780" s="2" t="s">
        <v>3188</v>
      </c>
    </row>
    <row r="781">
      <c r="A781" s="54">
        <v>45991.0</v>
      </c>
      <c r="B781" s="4" t="s">
        <v>256</v>
      </c>
      <c r="C781" s="2" t="s">
        <v>1801</v>
      </c>
      <c r="D781" s="2" t="s">
        <v>9298</v>
      </c>
      <c r="E781" s="2">
        <v>0.0</v>
      </c>
      <c r="F781" s="2">
        <f>IFERROR(__xludf.DUMMYFUNCTION("""COMPUTED_VALUE"""),0.0)</f>
        <v>0</v>
      </c>
      <c r="G781" s="4" t="s">
        <v>3231</v>
      </c>
      <c r="H781" s="2" t="s">
        <v>3188</v>
      </c>
    </row>
    <row r="782">
      <c r="A782" s="54">
        <v>45992.0</v>
      </c>
      <c r="B782" s="4" t="s">
        <v>180</v>
      </c>
      <c r="C782" s="2" t="s">
        <v>1801</v>
      </c>
      <c r="D782" s="2" t="s">
        <v>9298</v>
      </c>
      <c r="E782" s="2">
        <v>0.0</v>
      </c>
      <c r="F782" s="2">
        <f>IFERROR(__xludf.DUMMYFUNCTION("""COMPUTED_VALUE"""),0.0)</f>
        <v>0</v>
      </c>
      <c r="G782" s="4" t="s">
        <v>3231</v>
      </c>
      <c r="H782" s="2" t="s">
        <v>3188</v>
      </c>
    </row>
    <row r="783">
      <c r="A783" s="54">
        <v>45993.0</v>
      </c>
      <c r="B783" s="4" t="s">
        <v>208</v>
      </c>
      <c r="C783" s="2" t="s">
        <v>1801</v>
      </c>
      <c r="D783" s="2" t="s">
        <v>9298</v>
      </c>
      <c r="E783" s="2">
        <v>0.0</v>
      </c>
      <c r="F783" s="2">
        <f>IFERROR(__xludf.DUMMYFUNCTION("""COMPUTED_VALUE"""),0.0)</f>
        <v>0</v>
      </c>
      <c r="G783" s="4" t="s">
        <v>3231</v>
      </c>
      <c r="H783" s="2" t="s">
        <v>3188</v>
      </c>
    </row>
    <row r="784">
      <c r="A784" s="54">
        <v>45994.0</v>
      </c>
      <c r="B784" s="4" t="s">
        <v>303</v>
      </c>
      <c r="C784" s="2" t="s">
        <v>1801</v>
      </c>
      <c r="D784" s="2" t="s">
        <v>9298</v>
      </c>
      <c r="E784" s="2">
        <v>0.0</v>
      </c>
      <c r="F784" s="2">
        <f>IFERROR(__xludf.DUMMYFUNCTION("""COMPUTED_VALUE"""),0.0)</f>
        <v>0</v>
      </c>
      <c r="G784" s="4" t="s">
        <v>3231</v>
      </c>
      <c r="H784" s="2" t="s">
        <v>3188</v>
      </c>
    </row>
    <row r="785">
      <c r="A785" s="54">
        <v>45995.0</v>
      </c>
      <c r="B785" s="4" t="s">
        <v>148</v>
      </c>
      <c r="C785" s="2" t="s">
        <v>1801</v>
      </c>
      <c r="D785" s="2" t="s">
        <v>9298</v>
      </c>
      <c r="E785" s="2">
        <v>0.0</v>
      </c>
      <c r="F785" s="2">
        <f>IFERROR(__xludf.DUMMYFUNCTION("""COMPUTED_VALUE"""),0.0)</f>
        <v>0</v>
      </c>
      <c r="G785" s="4" t="s">
        <v>3231</v>
      </c>
      <c r="H785" s="2" t="s">
        <v>3188</v>
      </c>
    </row>
    <row r="786">
      <c r="A786" s="54">
        <v>45996.0</v>
      </c>
      <c r="B786" s="4" t="s">
        <v>196</v>
      </c>
      <c r="C786" s="2" t="s">
        <v>1801</v>
      </c>
      <c r="D786" s="2" t="s">
        <v>9298</v>
      </c>
      <c r="E786" s="2">
        <v>0.0</v>
      </c>
      <c r="F786" s="2">
        <f>IFERROR(__xludf.DUMMYFUNCTION("""COMPUTED_VALUE"""),0.0)</f>
        <v>0</v>
      </c>
      <c r="G786" s="4" t="s">
        <v>3231</v>
      </c>
      <c r="H786" s="2" t="s">
        <v>3188</v>
      </c>
    </row>
    <row r="787">
      <c r="A787" s="54">
        <v>45997.0</v>
      </c>
      <c r="B787" s="4" t="s">
        <v>288</v>
      </c>
      <c r="C787" s="2" t="s">
        <v>1801</v>
      </c>
      <c r="D787" s="2" t="s">
        <v>9298</v>
      </c>
      <c r="E787" s="2">
        <v>0.0</v>
      </c>
      <c r="F787" s="2">
        <f>IFERROR(__xludf.DUMMYFUNCTION("""COMPUTED_VALUE"""),0.0)</f>
        <v>0</v>
      </c>
      <c r="G787" s="4" t="s">
        <v>3231</v>
      </c>
      <c r="H787" s="2" t="s">
        <v>3188</v>
      </c>
    </row>
    <row r="788">
      <c r="A788" s="54">
        <v>45998.0</v>
      </c>
      <c r="B788" s="4" t="s">
        <v>256</v>
      </c>
      <c r="C788" s="2" t="s">
        <v>1801</v>
      </c>
      <c r="D788" s="2" t="s">
        <v>9298</v>
      </c>
      <c r="E788" s="2">
        <v>0.0</v>
      </c>
      <c r="F788" s="2">
        <f>IFERROR(__xludf.DUMMYFUNCTION("""COMPUTED_VALUE"""),0.0)</f>
        <v>0</v>
      </c>
      <c r="G788" s="4" t="s">
        <v>3231</v>
      </c>
      <c r="H788" s="2" t="s">
        <v>3188</v>
      </c>
    </row>
    <row r="789">
      <c r="A789" s="54">
        <v>45999.0</v>
      </c>
      <c r="B789" s="4" t="s">
        <v>180</v>
      </c>
      <c r="C789" s="2" t="s">
        <v>1801</v>
      </c>
      <c r="D789" s="2" t="s">
        <v>9298</v>
      </c>
      <c r="E789" s="2">
        <v>0.0</v>
      </c>
      <c r="F789" s="2">
        <f>IFERROR(__xludf.DUMMYFUNCTION("""COMPUTED_VALUE"""),0.0)</f>
        <v>0</v>
      </c>
      <c r="G789" s="4" t="s">
        <v>3231</v>
      </c>
      <c r="H789" s="2" t="s">
        <v>3188</v>
      </c>
    </row>
    <row r="790">
      <c r="A790" s="54">
        <v>46000.0</v>
      </c>
      <c r="B790" s="4" t="s">
        <v>208</v>
      </c>
      <c r="C790" s="2" t="s">
        <v>1801</v>
      </c>
      <c r="D790" s="2" t="s">
        <v>9298</v>
      </c>
      <c r="E790" s="2">
        <v>0.0</v>
      </c>
      <c r="F790" s="2">
        <f>IFERROR(__xludf.DUMMYFUNCTION("""COMPUTED_VALUE"""),0.0)</f>
        <v>0</v>
      </c>
      <c r="G790" s="4" t="s">
        <v>3231</v>
      </c>
      <c r="H790" s="2" t="s">
        <v>3188</v>
      </c>
    </row>
    <row r="791">
      <c r="A791" s="54">
        <v>46001.0</v>
      </c>
      <c r="B791" s="4" t="s">
        <v>303</v>
      </c>
      <c r="C791" s="2" t="s">
        <v>1801</v>
      </c>
      <c r="D791" s="2" t="s">
        <v>9298</v>
      </c>
      <c r="E791" s="2">
        <v>0.0</v>
      </c>
      <c r="F791" s="2">
        <f>IFERROR(__xludf.DUMMYFUNCTION("""COMPUTED_VALUE"""),0.0)</f>
        <v>0</v>
      </c>
      <c r="G791" s="4" t="s">
        <v>3231</v>
      </c>
      <c r="H791" s="2" t="s">
        <v>3188</v>
      </c>
    </row>
    <row r="792">
      <c r="A792" s="54">
        <v>46002.0</v>
      </c>
      <c r="B792" s="4" t="s">
        <v>148</v>
      </c>
      <c r="C792" s="2" t="s">
        <v>1801</v>
      </c>
      <c r="D792" s="2" t="s">
        <v>9298</v>
      </c>
      <c r="E792" s="2">
        <v>0.0</v>
      </c>
      <c r="F792" s="2">
        <f>IFERROR(__xludf.DUMMYFUNCTION("""COMPUTED_VALUE"""),0.0)</f>
        <v>0</v>
      </c>
      <c r="G792" s="4" t="s">
        <v>3231</v>
      </c>
      <c r="H792" s="2" t="s">
        <v>3188</v>
      </c>
    </row>
    <row r="793">
      <c r="A793" s="54">
        <v>46003.0</v>
      </c>
      <c r="B793" s="4" t="s">
        <v>196</v>
      </c>
      <c r="C793" s="2" t="s">
        <v>1801</v>
      </c>
      <c r="D793" s="2" t="s">
        <v>9298</v>
      </c>
      <c r="E793" s="2">
        <v>0.0</v>
      </c>
      <c r="F793" s="2">
        <f>IFERROR(__xludf.DUMMYFUNCTION("""COMPUTED_VALUE"""),0.0)</f>
        <v>0</v>
      </c>
      <c r="G793" s="4" t="s">
        <v>3231</v>
      </c>
      <c r="H793" s="2" t="s">
        <v>3188</v>
      </c>
    </row>
    <row r="794">
      <c r="A794" s="54">
        <v>46004.0</v>
      </c>
      <c r="B794" s="4" t="s">
        <v>288</v>
      </c>
      <c r="C794" s="2" t="s">
        <v>1801</v>
      </c>
      <c r="D794" s="2" t="s">
        <v>9298</v>
      </c>
      <c r="E794" s="2">
        <v>0.0</v>
      </c>
      <c r="F794" s="2">
        <f>IFERROR(__xludf.DUMMYFUNCTION("""COMPUTED_VALUE"""),0.0)</f>
        <v>0</v>
      </c>
      <c r="G794" s="4" t="s">
        <v>3231</v>
      </c>
      <c r="H794" s="2" t="s">
        <v>3188</v>
      </c>
    </row>
    <row r="795">
      <c r="A795" s="54">
        <v>46005.0</v>
      </c>
      <c r="B795" s="4" t="s">
        <v>256</v>
      </c>
      <c r="C795" s="2" t="s">
        <v>1801</v>
      </c>
      <c r="D795" s="2" t="s">
        <v>9298</v>
      </c>
      <c r="E795" s="2">
        <v>0.0</v>
      </c>
      <c r="F795" s="2">
        <f>IFERROR(__xludf.DUMMYFUNCTION("""COMPUTED_VALUE"""),0.0)</f>
        <v>0</v>
      </c>
      <c r="G795" s="4" t="s">
        <v>3231</v>
      </c>
      <c r="H795" s="2" t="s">
        <v>3188</v>
      </c>
    </row>
    <row r="796">
      <c r="A796" s="54">
        <v>46006.0</v>
      </c>
      <c r="B796" s="4" t="s">
        <v>180</v>
      </c>
      <c r="C796" s="2" t="s">
        <v>1801</v>
      </c>
      <c r="D796" s="2" t="s">
        <v>9298</v>
      </c>
      <c r="E796" s="2">
        <v>0.0</v>
      </c>
      <c r="F796" s="2">
        <f>IFERROR(__xludf.DUMMYFUNCTION("""COMPUTED_VALUE"""),0.0)</f>
        <v>0</v>
      </c>
      <c r="G796" s="4" t="s">
        <v>3231</v>
      </c>
      <c r="H796" s="2" t="s">
        <v>3188</v>
      </c>
    </row>
    <row r="797">
      <c r="A797" s="54">
        <v>46007.0</v>
      </c>
      <c r="B797" s="4" t="s">
        <v>208</v>
      </c>
      <c r="C797" s="2" t="s">
        <v>1801</v>
      </c>
      <c r="D797" s="2" t="s">
        <v>9298</v>
      </c>
      <c r="E797" s="2">
        <v>0.0</v>
      </c>
      <c r="F797" s="2">
        <f>IFERROR(__xludf.DUMMYFUNCTION("""COMPUTED_VALUE"""),0.0)</f>
        <v>0</v>
      </c>
      <c r="G797" s="4" t="s">
        <v>3231</v>
      </c>
      <c r="H797" s="2" t="s">
        <v>3188</v>
      </c>
    </row>
    <row r="798">
      <c r="A798" s="54">
        <v>46008.0</v>
      </c>
      <c r="B798" s="4" t="s">
        <v>303</v>
      </c>
      <c r="C798" s="2" t="s">
        <v>1801</v>
      </c>
      <c r="D798" s="2" t="s">
        <v>9298</v>
      </c>
      <c r="E798" s="2">
        <v>0.0</v>
      </c>
      <c r="F798" s="2">
        <f>IFERROR(__xludf.DUMMYFUNCTION("""COMPUTED_VALUE"""),0.0)</f>
        <v>0</v>
      </c>
      <c r="G798" s="4" t="s">
        <v>3231</v>
      </c>
      <c r="H798" s="2" t="s">
        <v>3188</v>
      </c>
    </row>
    <row r="799">
      <c r="A799" s="54">
        <v>46009.0</v>
      </c>
      <c r="B799" s="4" t="s">
        <v>148</v>
      </c>
      <c r="C799" s="2" t="s">
        <v>1801</v>
      </c>
      <c r="D799" s="2" t="s">
        <v>9298</v>
      </c>
      <c r="E799" s="2">
        <v>0.0</v>
      </c>
      <c r="F799" s="2">
        <f>IFERROR(__xludf.DUMMYFUNCTION("""COMPUTED_VALUE"""),0.0)</f>
        <v>0</v>
      </c>
      <c r="G799" s="4" t="s">
        <v>3231</v>
      </c>
      <c r="H799" s="2" t="s">
        <v>3188</v>
      </c>
    </row>
    <row r="800">
      <c r="A800" s="54">
        <v>46010.0</v>
      </c>
      <c r="B800" s="4" t="s">
        <v>196</v>
      </c>
      <c r="C800" s="2" t="s">
        <v>1801</v>
      </c>
      <c r="D800" s="2" t="s">
        <v>9298</v>
      </c>
      <c r="E800" s="2">
        <v>0.0</v>
      </c>
      <c r="F800" s="2">
        <f>IFERROR(__xludf.DUMMYFUNCTION("""COMPUTED_VALUE"""),0.0)</f>
        <v>0</v>
      </c>
      <c r="G800" s="4" t="s">
        <v>3231</v>
      </c>
      <c r="H800" s="2" t="s">
        <v>3188</v>
      </c>
    </row>
    <row r="801">
      <c r="A801" s="54">
        <v>46011.0</v>
      </c>
      <c r="B801" s="4" t="s">
        <v>288</v>
      </c>
      <c r="C801" s="2" t="s">
        <v>1801</v>
      </c>
      <c r="D801" s="2" t="s">
        <v>9298</v>
      </c>
      <c r="E801" s="2">
        <v>0.0</v>
      </c>
      <c r="F801" s="2">
        <f>IFERROR(__xludf.DUMMYFUNCTION("""COMPUTED_VALUE"""),0.0)</f>
        <v>0</v>
      </c>
      <c r="G801" s="4" t="s">
        <v>3231</v>
      </c>
      <c r="H801" s="2" t="s">
        <v>3188</v>
      </c>
    </row>
    <row r="802">
      <c r="A802" s="54">
        <v>46012.0</v>
      </c>
      <c r="B802" s="4" t="s">
        <v>256</v>
      </c>
      <c r="C802" s="2" t="s">
        <v>1801</v>
      </c>
      <c r="D802" s="2" t="s">
        <v>9298</v>
      </c>
      <c r="E802" s="2">
        <v>0.0</v>
      </c>
      <c r="F802" s="2">
        <f>IFERROR(__xludf.DUMMYFUNCTION("""COMPUTED_VALUE"""),0.0)</f>
        <v>0</v>
      </c>
      <c r="G802" s="4" t="s">
        <v>3231</v>
      </c>
      <c r="H802" s="2" t="s">
        <v>3188</v>
      </c>
    </row>
    <row r="803">
      <c r="A803" s="54">
        <v>46013.0</v>
      </c>
      <c r="B803" s="4" t="s">
        <v>180</v>
      </c>
      <c r="C803" s="2" t="s">
        <v>1801</v>
      </c>
      <c r="D803" s="2" t="s">
        <v>9298</v>
      </c>
      <c r="E803" s="2">
        <v>0.0</v>
      </c>
      <c r="F803" s="2">
        <f>IFERROR(__xludf.DUMMYFUNCTION("""COMPUTED_VALUE"""),0.0)</f>
        <v>0</v>
      </c>
      <c r="G803" s="4" t="s">
        <v>3231</v>
      </c>
      <c r="H803" s="2" t="s">
        <v>3188</v>
      </c>
    </row>
    <row r="804">
      <c r="A804" s="54">
        <v>46014.0</v>
      </c>
      <c r="B804" s="4" t="s">
        <v>208</v>
      </c>
      <c r="C804" s="2" t="s">
        <v>1801</v>
      </c>
      <c r="D804" s="2" t="s">
        <v>9298</v>
      </c>
      <c r="E804" s="2">
        <v>0.0</v>
      </c>
      <c r="F804" s="2">
        <f>IFERROR(__xludf.DUMMYFUNCTION("""COMPUTED_VALUE"""),0.0)</f>
        <v>0</v>
      </c>
      <c r="G804" s="4" t="s">
        <v>3231</v>
      </c>
      <c r="H804" s="2" t="s">
        <v>3188</v>
      </c>
    </row>
    <row r="805">
      <c r="A805" s="54">
        <v>46015.0</v>
      </c>
      <c r="B805" s="4" t="s">
        <v>303</v>
      </c>
      <c r="C805" s="2" t="s">
        <v>1801</v>
      </c>
      <c r="D805" s="2" t="s">
        <v>9298</v>
      </c>
      <c r="E805" s="2">
        <v>0.0</v>
      </c>
      <c r="F805" s="2">
        <f>IFERROR(__xludf.DUMMYFUNCTION("""COMPUTED_VALUE"""),0.0)</f>
        <v>0</v>
      </c>
      <c r="G805" s="4" t="s">
        <v>3231</v>
      </c>
      <c r="H805" s="2" t="s">
        <v>3188</v>
      </c>
    </row>
    <row r="806">
      <c r="A806" s="54">
        <v>46016.0</v>
      </c>
      <c r="B806" s="4" t="s">
        <v>148</v>
      </c>
      <c r="C806" s="2" t="s">
        <v>1801</v>
      </c>
      <c r="D806" s="2" t="s">
        <v>9298</v>
      </c>
      <c r="E806" s="2">
        <v>0.0</v>
      </c>
      <c r="F806" s="2">
        <f>IFERROR(__xludf.DUMMYFUNCTION("""COMPUTED_VALUE"""),0.0)</f>
        <v>0</v>
      </c>
      <c r="G806" s="4" t="s">
        <v>3231</v>
      </c>
      <c r="H806" s="2" t="s">
        <v>3188</v>
      </c>
    </row>
    <row r="807">
      <c r="A807" s="54">
        <v>46017.0</v>
      </c>
      <c r="B807" s="4" t="s">
        <v>196</v>
      </c>
      <c r="C807" s="2" t="s">
        <v>1801</v>
      </c>
      <c r="D807" s="2" t="s">
        <v>9298</v>
      </c>
      <c r="E807" s="2">
        <v>0.0</v>
      </c>
      <c r="F807" s="2">
        <f>IFERROR(__xludf.DUMMYFUNCTION("""COMPUTED_VALUE"""),0.0)</f>
        <v>0</v>
      </c>
      <c r="G807" s="4" t="s">
        <v>3231</v>
      </c>
      <c r="H807" s="2" t="s">
        <v>3188</v>
      </c>
    </row>
    <row r="808">
      <c r="A808" s="54">
        <v>46018.0</v>
      </c>
      <c r="B808" s="4" t="s">
        <v>288</v>
      </c>
      <c r="C808" s="2" t="s">
        <v>1801</v>
      </c>
      <c r="D808" s="2" t="s">
        <v>9298</v>
      </c>
      <c r="E808" s="2">
        <v>0.0</v>
      </c>
      <c r="F808" s="2">
        <f>IFERROR(__xludf.DUMMYFUNCTION("""COMPUTED_VALUE"""),0.0)</f>
        <v>0</v>
      </c>
      <c r="G808" s="4" t="s">
        <v>3231</v>
      </c>
      <c r="H808" s="2" t="s">
        <v>3188</v>
      </c>
    </row>
    <row r="809">
      <c r="A809" s="54">
        <v>46019.0</v>
      </c>
      <c r="B809" s="4" t="s">
        <v>256</v>
      </c>
      <c r="C809" s="2" t="s">
        <v>1801</v>
      </c>
      <c r="D809" s="2" t="s">
        <v>9298</v>
      </c>
      <c r="E809" s="2">
        <v>0.0</v>
      </c>
      <c r="F809" s="2">
        <f>IFERROR(__xludf.DUMMYFUNCTION("""COMPUTED_VALUE"""),0.0)</f>
        <v>0</v>
      </c>
      <c r="G809" s="4" t="s">
        <v>3231</v>
      </c>
      <c r="H809" s="2" t="s">
        <v>3188</v>
      </c>
    </row>
    <row r="810">
      <c r="A810" s="54">
        <v>46020.0</v>
      </c>
      <c r="B810" s="4" t="s">
        <v>180</v>
      </c>
      <c r="C810" s="2" t="s">
        <v>1801</v>
      </c>
      <c r="D810" s="2" t="s">
        <v>9298</v>
      </c>
      <c r="E810" s="2">
        <v>0.0</v>
      </c>
      <c r="F810" s="2">
        <f>IFERROR(__xludf.DUMMYFUNCTION("""COMPUTED_VALUE"""),0.0)</f>
        <v>0</v>
      </c>
      <c r="G810" s="4" t="s">
        <v>3231</v>
      </c>
      <c r="H810" s="2" t="s">
        <v>3188</v>
      </c>
    </row>
    <row r="811">
      <c r="A811" s="54">
        <v>46021.0</v>
      </c>
      <c r="B811" s="4" t="s">
        <v>208</v>
      </c>
      <c r="C811" s="2" t="s">
        <v>1801</v>
      </c>
      <c r="D811" s="2" t="s">
        <v>9298</v>
      </c>
      <c r="E811" s="2">
        <v>0.0</v>
      </c>
      <c r="F811" s="2">
        <f>IFERROR(__xludf.DUMMYFUNCTION("""COMPUTED_VALUE"""),0.0)</f>
        <v>0</v>
      </c>
      <c r="G811" s="4" t="s">
        <v>3231</v>
      </c>
      <c r="H811" s="2" t="s">
        <v>3188</v>
      </c>
    </row>
    <row r="812">
      <c r="A812" s="54">
        <v>46022.0</v>
      </c>
      <c r="B812" s="4" t="s">
        <v>303</v>
      </c>
      <c r="C812" s="2" t="s">
        <v>1801</v>
      </c>
      <c r="D812" s="2" t="s">
        <v>9298</v>
      </c>
      <c r="E812" s="2">
        <v>0.0</v>
      </c>
      <c r="F812" s="2">
        <f>IFERROR(__xludf.DUMMYFUNCTION("""COMPUTED_VALUE"""),0.0)</f>
        <v>0</v>
      </c>
      <c r="G812" s="4" t="s">
        <v>3231</v>
      </c>
      <c r="H812" s="2" t="s">
        <v>3188</v>
      </c>
    </row>
    <row r="813">
      <c r="A813" s="54">
        <v>46023.0</v>
      </c>
      <c r="B813" s="4" t="s">
        <v>148</v>
      </c>
      <c r="C813" s="2" t="s">
        <v>1801</v>
      </c>
      <c r="D813" s="2" t="s">
        <v>9298</v>
      </c>
      <c r="E813" s="2">
        <v>0.0</v>
      </c>
      <c r="F813" s="2">
        <f>IFERROR(__xludf.DUMMYFUNCTION("""COMPUTED_VALUE"""),0.0)</f>
        <v>0</v>
      </c>
      <c r="G813" s="4" t="s">
        <v>3231</v>
      </c>
      <c r="H813" s="2" t="s">
        <v>3188</v>
      </c>
    </row>
    <row r="814">
      <c r="A814" s="54">
        <v>46024.0</v>
      </c>
      <c r="B814" s="4" t="s">
        <v>196</v>
      </c>
      <c r="C814" s="2" t="s">
        <v>1801</v>
      </c>
      <c r="D814" s="2" t="s">
        <v>9298</v>
      </c>
      <c r="E814" s="2">
        <v>0.0</v>
      </c>
      <c r="F814" s="2">
        <f>IFERROR(__xludf.DUMMYFUNCTION("""COMPUTED_VALUE"""),0.0)</f>
        <v>0</v>
      </c>
      <c r="G814" s="4" t="s">
        <v>3231</v>
      </c>
      <c r="H814" s="2" t="s">
        <v>3188</v>
      </c>
    </row>
    <row r="815">
      <c r="A815" s="54">
        <v>46025.0</v>
      </c>
      <c r="B815" s="4" t="s">
        <v>288</v>
      </c>
      <c r="C815" s="2" t="s">
        <v>1801</v>
      </c>
      <c r="D815" s="2" t="s">
        <v>9298</v>
      </c>
      <c r="E815" s="2">
        <v>0.0</v>
      </c>
      <c r="F815" s="2">
        <f>IFERROR(__xludf.DUMMYFUNCTION("""COMPUTED_VALUE"""),0.0)</f>
        <v>0</v>
      </c>
      <c r="G815" s="4" t="s">
        <v>3231</v>
      </c>
      <c r="H815" s="2" t="s">
        <v>3188</v>
      </c>
    </row>
    <row r="816">
      <c r="A816" s="54">
        <v>46026.0</v>
      </c>
      <c r="B816" s="4" t="s">
        <v>256</v>
      </c>
      <c r="C816" s="2" t="s">
        <v>1801</v>
      </c>
      <c r="D816" s="2" t="s">
        <v>9298</v>
      </c>
      <c r="E816" s="2">
        <v>0.0</v>
      </c>
      <c r="F816" s="2">
        <f>IFERROR(__xludf.DUMMYFUNCTION("""COMPUTED_VALUE"""),0.0)</f>
        <v>0</v>
      </c>
      <c r="G816" s="4" t="s">
        <v>3231</v>
      </c>
      <c r="H816" s="2" t="s">
        <v>3188</v>
      </c>
    </row>
    <row r="817">
      <c r="A817" s="54">
        <v>46027.0</v>
      </c>
      <c r="B817" s="4" t="s">
        <v>180</v>
      </c>
      <c r="C817" s="2" t="s">
        <v>1801</v>
      </c>
      <c r="D817" s="2" t="s">
        <v>9298</v>
      </c>
      <c r="E817" s="2">
        <v>0.0</v>
      </c>
      <c r="F817" s="2">
        <f>IFERROR(__xludf.DUMMYFUNCTION("""COMPUTED_VALUE"""),0.0)</f>
        <v>0</v>
      </c>
      <c r="G817" s="4" t="s">
        <v>3231</v>
      </c>
      <c r="H817" s="2" t="s">
        <v>3188</v>
      </c>
    </row>
    <row r="818">
      <c r="A818" s="54">
        <v>46028.0</v>
      </c>
      <c r="B818" s="4" t="s">
        <v>208</v>
      </c>
      <c r="C818" s="2" t="s">
        <v>1801</v>
      </c>
      <c r="D818" s="2" t="s">
        <v>9298</v>
      </c>
      <c r="E818" s="2">
        <v>0.0</v>
      </c>
      <c r="F818" s="2">
        <f>IFERROR(__xludf.DUMMYFUNCTION("""COMPUTED_VALUE"""),0.0)</f>
        <v>0</v>
      </c>
      <c r="G818" s="4" t="s">
        <v>3231</v>
      </c>
      <c r="H818" s="2" t="s">
        <v>3188</v>
      </c>
    </row>
    <row r="819">
      <c r="A819" s="54">
        <v>46029.0</v>
      </c>
      <c r="B819" s="4" t="s">
        <v>303</v>
      </c>
      <c r="C819" s="2" t="s">
        <v>1801</v>
      </c>
      <c r="D819" s="2" t="s">
        <v>9298</v>
      </c>
      <c r="E819" s="2">
        <v>0.0</v>
      </c>
      <c r="F819" s="2">
        <f>IFERROR(__xludf.DUMMYFUNCTION("""COMPUTED_VALUE"""),0.0)</f>
        <v>0</v>
      </c>
      <c r="G819" s="4" t="s">
        <v>3231</v>
      </c>
      <c r="H819" s="2" t="s">
        <v>3188</v>
      </c>
    </row>
    <row r="820">
      <c r="A820" s="54">
        <v>46030.0</v>
      </c>
      <c r="B820" s="4" t="s">
        <v>148</v>
      </c>
      <c r="C820" s="2" t="s">
        <v>1801</v>
      </c>
      <c r="D820" s="2" t="s">
        <v>9298</v>
      </c>
      <c r="E820" s="2">
        <v>0.0</v>
      </c>
      <c r="F820" s="2">
        <f>IFERROR(__xludf.DUMMYFUNCTION("""COMPUTED_VALUE"""),0.0)</f>
        <v>0</v>
      </c>
      <c r="G820" s="4" t="s">
        <v>3231</v>
      </c>
      <c r="H820" s="2" t="s">
        <v>3188</v>
      </c>
    </row>
    <row r="821">
      <c r="A821" s="54">
        <v>46031.0</v>
      </c>
      <c r="B821" s="4" t="s">
        <v>196</v>
      </c>
      <c r="C821" s="2" t="s">
        <v>1801</v>
      </c>
      <c r="D821" s="2" t="s">
        <v>9298</v>
      </c>
      <c r="E821" s="2">
        <v>0.0</v>
      </c>
      <c r="F821" s="2">
        <f>IFERROR(__xludf.DUMMYFUNCTION("""COMPUTED_VALUE"""),0.0)</f>
        <v>0</v>
      </c>
      <c r="G821" s="4" t="s">
        <v>3231</v>
      </c>
      <c r="H821" s="2" t="s">
        <v>3188</v>
      </c>
    </row>
    <row r="822">
      <c r="A822" s="54">
        <v>46032.0</v>
      </c>
      <c r="B822" s="4" t="s">
        <v>288</v>
      </c>
      <c r="C822" s="2" t="s">
        <v>1801</v>
      </c>
      <c r="D822" s="2" t="s">
        <v>9298</v>
      </c>
      <c r="E822" s="2">
        <v>0.0</v>
      </c>
      <c r="F822" s="2">
        <f>IFERROR(__xludf.DUMMYFUNCTION("""COMPUTED_VALUE"""),0.0)</f>
        <v>0</v>
      </c>
      <c r="G822" s="4" t="s">
        <v>3231</v>
      </c>
      <c r="H822" s="2" t="s">
        <v>3188</v>
      </c>
    </row>
    <row r="823">
      <c r="A823" s="54">
        <v>46033.0</v>
      </c>
      <c r="B823" s="4" t="s">
        <v>256</v>
      </c>
      <c r="C823" s="2" t="s">
        <v>1801</v>
      </c>
      <c r="D823" s="2" t="s">
        <v>9298</v>
      </c>
      <c r="E823" s="2">
        <v>0.0</v>
      </c>
      <c r="F823" s="2">
        <f>IFERROR(__xludf.DUMMYFUNCTION("""COMPUTED_VALUE"""),0.0)</f>
        <v>0</v>
      </c>
      <c r="G823" s="4" t="s">
        <v>3231</v>
      </c>
      <c r="H823" s="2" t="s">
        <v>3188</v>
      </c>
    </row>
    <row r="824">
      <c r="A824" s="54">
        <v>46034.0</v>
      </c>
      <c r="B824" s="4" t="s">
        <v>180</v>
      </c>
      <c r="C824" s="2" t="s">
        <v>1801</v>
      </c>
      <c r="D824" s="2" t="s">
        <v>9298</v>
      </c>
      <c r="E824" s="2">
        <v>0.0</v>
      </c>
      <c r="F824" s="2">
        <f>IFERROR(__xludf.DUMMYFUNCTION("""COMPUTED_VALUE"""),0.0)</f>
        <v>0</v>
      </c>
      <c r="G824" s="4" t="s">
        <v>3231</v>
      </c>
      <c r="H824" s="2" t="s">
        <v>3188</v>
      </c>
    </row>
    <row r="825">
      <c r="A825" s="54">
        <v>46035.0</v>
      </c>
      <c r="B825" s="4" t="s">
        <v>208</v>
      </c>
      <c r="C825" s="2" t="s">
        <v>1801</v>
      </c>
      <c r="D825" s="2" t="s">
        <v>9298</v>
      </c>
      <c r="E825" s="2">
        <v>0.0</v>
      </c>
      <c r="F825" s="2">
        <f>IFERROR(__xludf.DUMMYFUNCTION("""COMPUTED_VALUE"""),0.0)</f>
        <v>0</v>
      </c>
      <c r="G825" s="4" t="s">
        <v>3231</v>
      </c>
      <c r="H825" s="2" t="s">
        <v>3188</v>
      </c>
    </row>
    <row r="826">
      <c r="A826" s="54">
        <v>46036.0</v>
      </c>
      <c r="B826" s="4" t="s">
        <v>303</v>
      </c>
      <c r="C826" s="2" t="s">
        <v>1801</v>
      </c>
      <c r="D826" s="2" t="s">
        <v>9298</v>
      </c>
      <c r="E826" s="2">
        <v>0.0</v>
      </c>
      <c r="F826" s="2">
        <f>IFERROR(__xludf.DUMMYFUNCTION("""COMPUTED_VALUE"""),0.0)</f>
        <v>0</v>
      </c>
      <c r="G826" s="4" t="s">
        <v>3231</v>
      </c>
      <c r="H826" s="2" t="s">
        <v>3188</v>
      </c>
    </row>
    <row r="827">
      <c r="A827" s="54">
        <v>46037.0</v>
      </c>
      <c r="B827" s="4" t="s">
        <v>148</v>
      </c>
      <c r="C827" s="2" t="s">
        <v>1801</v>
      </c>
      <c r="D827" s="2" t="s">
        <v>9298</v>
      </c>
      <c r="E827" s="2">
        <v>0.0</v>
      </c>
      <c r="F827" s="2">
        <f>IFERROR(__xludf.DUMMYFUNCTION("""COMPUTED_VALUE"""),0.0)</f>
        <v>0</v>
      </c>
      <c r="G827" s="4" t="s">
        <v>3231</v>
      </c>
      <c r="H827" s="2" t="s">
        <v>3188</v>
      </c>
    </row>
    <row r="828">
      <c r="A828" s="54">
        <v>46038.0</v>
      </c>
      <c r="B828" s="4" t="s">
        <v>196</v>
      </c>
      <c r="C828" s="2" t="s">
        <v>1801</v>
      </c>
      <c r="D828" s="2" t="s">
        <v>9298</v>
      </c>
      <c r="E828" s="2">
        <v>0.0</v>
      </c>
      <c r="F828" s="2">
        <f>IFERROR(__xludf.DUMMYFUNCTION("""COMPUTED_VALUE"""),0.0)</f>
        <v>0</v>
      </c>
      <c r="G828" s="4" t="s">
        <v>3231</v>
      </c>
      <c r="H828" s="2" t="s">
        <v>3188</v>
      </c>
    </row>
    <row r="829">
      <c r="A829" s="54">
        <v>46039.0</v>
      </c>
      <c r="B829" s="4" t="s">
        <v>288</v>
      </c>
      <c r="C829" s="2" t="s">
        <v>1801</v>
      </c>
      <c r="D829" s="2" t="s">
        <v>9298</v>
      </c>
      <c r="E829" s="2">
        <v>0.0</v>
      </c>
      <c r="F829" s="2">
        <f>IFERROR(__xludf.DUMMYFUNCTION("""COMPUTED_VALUE"""),0.0)</f>
        <v>0</v>
      </c>
      <c r="G829" s="4" t="s">
        <v>3231</v>
      </c>
      <c r="H829" s="2" t="s">
        <v>3188</v>
      </c>
    </row>
    <row r="830">
      <c r="A830" s="54">
        <v>46040.0</v>
      </c>
      <c r="B830" s="4" t="s">
        <v>256</v>
      </c>
      <c r="C830" s="2" t="s">
        <v>1801</v>
      </c>
      <c r="D830" s="2" t="s">
        <v>9298</v>
      </c>
      <c r="E830" s="2">
        <v>0.0</v>
      </c>
      <c r="F830" s="2">
        <f>IFERROR(__xludf.DUMMYFUNCTION("""COMPUTED_VALUE"""),0.0)</f>
        <v>0</v>
      </c>
      <c r="G830" s="4" t="s">
        <v>3231</v>
      </c>
      <c r="H830" s="2" t="s">
        <v>3188</v>
      </c>
    </row>
    <row r="831">
      <c r="A831" s="54">
        <v>46041.0</v>
      </c>
      <c r="B831" s="4" t="s">
        <v>180</v>
      </c>
      <c r="C831" s="2" t="s">
        <v>1801</v>
      </c>
      <c r="D831" s="2" t="s">
        <v>9298</v>
      </c>
      <c r="E831" s="2">
        <v>0.0</v>
      </c>
      <c r="F831" s="2">
        <f>IFERROR(__xludf.DUMMYFUNCTION("""COMPUTED_VALUE"""),0.0)</f>
        <v>0</v>
      </c>
      <c r="G831" s="4" t="s">
        <v>3231</v>
      </c>
      <c r="H831" s="2" t="s">
        <v>3188</v>
      </c>
    </row>
    <row r="832">
      <c r="A832" s="54">
        <v>46042.0</v>
      </c>
      <c r="B832" s="4" t="s">
        <v>208</v>
      </c>
      <c r="C832" s="2" t="s">
        <v>1801</v>
      </c>
      <c r="D832" s="2" t="s">
        <v>9298</v>
      </c>
      <c r="E832" s="2">
        <v>0.0</v>
      </c>
      <c r="F832" s="2">
        <f>IFERROR(__xludf.DUMMYFUNCTION("""COMPUTED_VALUE"""),0.0)</f>
        <v>0</v>
      </c>
      <c r="G832" s="4" t="s">
        <v>3231</v>
      </c>
      <c r="H832" s="2" t="s">
        <v>3188</v>
      </c>
    </row>
    <row r="833">
      <c r="A833" s="54">
        <v>46043.0</v>
      </c>
      <c r="B833" s="4" t="s">
        <v>303</v>
      </c>
      <c r="C833" s="2" t="s">
        <v>1801</v>
      </c>
      <c r="D833" s="2" t="s">
        <v>9298</v>
      </c>
      <c r="E833" s="2">
        <v>0.0</v>
      </c>
      <c r="F833" s="2">
        <f>IFERROR(__xludf.DUMMYFUNCTION("""COMPUTED_VALUE"""),0.0)</f>
        <v>0</v>
      </c>
      <c r="G833" s="4" t="s">
        <v>3231</v>
      </c>
      <c r="H833" s="2" t="s">
        <v>3188</v>
      </c>
    </row>
    <row r="834">
      <c r="A834" s="54">
        <v>46044.0</v>
      </c>
      <c r="B834" s="4" t="s">
        <v>148</v>
      </c>
      <c r="C834" s="2" t="s">
        <v>1801</v>
      </c>
      <c r="D834" s="2" t="s">
        <v>9298</v>
      </c>
      <c r="E834" s="2">
        <v>0.0</v>
      </c>
      <c r="F834" s="2">
        <f>IFERROR(__xludf.DUMMYFUNCTION("""COMPUTED_VALUE"""),0.0)</f>
        <v>0</v>
      </c>
      <c r="G834" s="4" t="s">
        <v>3231</v>
      </c>
      <c r="H834" s="2" t="s">
        <v>3188</v>
      </c>
    </row>
    <row r="835">
      <c r="A835" s="54">
        <v>46045.0</v>
      </c>
      <c r="B835" s="4" t="s">
        <v>196</v>
      </c>
      <c r="C835" s="2" t="s">
        <v>1801</v>
      </c>
      <c r="D835" s="2" t="s">
        <v>9298</v>
      </c>
      <c r="E835" s="2">
        <v>0.0</v>
      </c>
      <c r="F835" s="2">
        <f>IFERROR(__xludf.DUMMYFUNCTION("""COMPUTED_VALUE"""),0.0)</f>
        <v>0</v>
      </c>
      <c r="G835" s="4" t="s">
        <v>3231</v>
      </c>
      <c r="H835" s="2" t="s">
        <v>3188</v>
      </c>
    </row>
    <row r="836">
      <c r="A836" s="54">
        <v>46046.0</v>
      </c>
      <c r="B836" s="4" t="s">
        <v>288</v>
      </c>
      <c r="C836" s="2" t="s">
        <v>1801</v>
      </c>
      <c r="D836" s="2" t="s">
        <v>9298</v>
      </c>
      <c r="E836" s="2">
        <v>0.0</v>
      </c>
      <c r="F836" s="2">
        <f>IFERROR(__xludf.DUMMYFUNCTION("""COMPUTED_VALUE"""),0.0)</f>
        <v>0</v>
      </c>
      <c r="G836" s="4" t="s">
        <v>3231</v>
      </c>
      <c r="H836" s="2" t="s">
        <v>3188</v>
      </c>
    </row>
    <row r="837">
      <c r="A837" s="54">
        <v>46047.0</v>
      </c>
      <c r="B837" s="4" t="s">
        <v>256</v>
      </c>
      <c r="C837" s="2" t="s">
        <v>1801</v>
      </c>
      <c r="D837" s="2" t="s">
        <v>9298</v>
      </c>
      <c r="E837" s="2">
        <v>0.0</v>
      </c>
      <c r="F837" s="2">
        <f>IFERROR(__xludf.DUMMYFUNCTION("""COMPUTED_VALUE"""),0.0)</f>
        <v>0</v>
      </c>
      <c r="G837" s="4" t="s">
        <v>3231</v>
      </c>
      <c r="H837" s="2" t="s">
        <v>3188</v>
      </c>
    </row>
    <row r="838">
      <c r="A838" s="54">
        <v>46048.0</v>
      </c>
      <c r="B838" s="4" t="s">
        <v>180</v>
      </c>
      <c r="C838" s="2" t="s">
        <v>1801</v>
      </c>
      <c r="D838" s="2" t="s">
        <v>9298</v>
      </c>
      <c r="E838" s="2">
        <v>0.0</v>
      </c>
      <c r="F838" s="2">
        <f>IFERROR(__xludf.DUMMYFUNCTION("""COMPUTED_VALUE"""),0.0)</f>
        <v>0</v>
      </c>
      <c r="G838" s="4" t="s">
        <v>3231</v>
      </c>
      <c r="H838" s="2" t="s">
        <v>3188</v>
      </c>
    </row>
    <row r="839">
      <c r="A839" s="54">
        <v>46049.0</v>
      </c>
      <c r="B839" s="4" t="s">
        <v>208</v>
      </c>
      <c r="C839" s="2" t="s">
        <v>1801</v>
      </c>
      <c r="D839" s="2" t="s">
        <v>9298</v>
      </c>
      <c r="E839" s="2">
        <v>0.0</v>
      </c>
      <c r="F839" s="2">
        <f>IFERROR(__xludf.DUMMYFUNCTION("""COMPUTED_VALUE"""),0.0)</f>
        <v>0</v>
      </c>
      <c r="G839" s="4" t="s">
        <v>3231</v>
      </c>
      <c r="H839" s="2" t="s">
        <v>3188</v>
      </c>
    </row>
    <row r="840">
      <c r="A840" s="54">
        <v>46050.0</v>
      </c>
      <c r="B840" s="4" t="s">
        <v>303</v>
      </c>
      <c r="C840" s="2" t="s">
        <v>1801</v>
      </c>
      <c r="D840" s="2" t="s">
        <v>9298</v>
      </c>
      <c r="E840" s="2">
        <v>0.0</v>
      </c>
      <c r="F840" s="2">
        <f>IFERROR(__xludf.DUMMYFUNCTION("""COMPUTED_VALUE"""),0.0)</f>
        <v>0</v>
      </c>
      <c r="G840" s="4" t="s">
        <v>3231</v>
      </c>
      <c r="H840" s="2" t="s">
        <v>3188</v>
      </c>
    </row>
    <row r="841">
      <c r="A841" s="54">
        <v>46051.0</v>
      </c>
      <c r="B841" s="4" t="s">
        <v>148</v>
      </c>
      <c r="C841" s="2" t="s">
        <v>1801</v>
      </c>
      <c r="D841" s="2" t="s">
        <v>9298</v>
      </c>
      <c r="E841" s="2">
        <v>0.0</v>
      </c>
      <c r="F841" s="2">
        <f>IFERROR(__xludf.DUMMYFUNCTION("""COMPUTED_VALUE"""),0.0)</f>
        <v>0</v>
      </c>
      <c r="G841" s="4" t="s">
        <v>3231</v>
      </c>
      <c r="H841" s="2" t="s">
        <v>3188</v>
      </c>
    </row>
    <row r="842">
      <c r="A842" s="54">
        <v>46052.0</v>
      </c>
      <c r="B842" s="4" t="s">
        <v>196</v>
      </c>
      <c r="C842" s="2" t="s">
        <v>1801</v>
      </c>
      <c r="D842" s="2" t="s">
        <v>9298</v>
      </c>
      <c r="E842" s="2">
        <v>0.0</v>
      </c>
      <c r="F842" s="2">
        <f>IFERROR(__xludf.DUMMYFUNCTION("""COMPUTED_VALUE"""),0.0)</f>
        <v>0</v>
      </c>
      <c r="G842" s="4" t="s">
        <v>3231</v>
      </c>
      <c r="H842" s="2" t="s">
        <v>3188</v>
      </c>
    </row>
    <row r="843">
      <c r="A843" s="54">
        <v>46053.0</v>
      </c>
      <c r="B843" s="4" t="s">
        <v>288</v>
      </c>
      <c r="C843" s="2" t="s">
        <v>1801</v>
      </c>
      <c r="D843" s="2" t="s">
        <v>9298</v>
      </c>
      <c r="E843" s="2">
        <v>0.0</v>
      </c>
      <c r="F843" s="2">
        <f>IFERROR(__xludf.DUMMYFUNCTION("""COMPUTED_VALUE"""),0.0)</f>
        <v>0</v>
      </c>
      <c r="G843" s="4" t="s">
        <v>3231</v>
      </c>
      <c r="H843" s="2" t="s">
        <v>3188</v>
      </c>
    </row>
    <row r="844">
      <c r="A844" s="54">
        <v>46054.0</v>
      </c>
      <c r="B844" s="4" t="s">
        <v>256</v>
      </c>
      <c r="C844" s="2" t="s">
        <v>1801</v>
      </c>
      <c r="D844" s="2" t="s">
        <v>9298</v>
      </c>
      <c r="E844" s="2">
        <v>0.0</v>
      </c>
      <c r="F844" s="2">
        <f>IFERROR(__xludf.DUMMYFUNCTION("""COMPUTED_VALUE"""),0.0)</f>
        <v>0</v>
      </c>
      <c r="G844" s="4" t="s">
        <v>3231</v>
      </c>
      <c r="H844" s="2" t="s">
        <v>3188</v>
      </c>
    </row>
    <row r="845">
      <c r="A845" s="54">
        <v>46055.0</v>
      </c>
      <c r="B845" s="4" t="s">
        <v>180</v>
      </c>
      <c r="C845" s="2" t="s">
        <v>1801</v>
      </c>
      <c r="D845" s="2" t="s">
        <v>9298</v>
      </c>
      <c r="E845" s="2">
        <v>0.0</v>
      </c>
      <c r="F845" s="2">
        <f>IFERROR(__xludf.DUMMYFUNCTION("""COMPUTED_VALUE"""),0.0)</f>
        <v>0</v>
      </c>
      <c r="G845" s="4" t="s">
        <v>3231</v>
      </c>
      <c r="H845" s="2" t="s">
        <v>3188</v>
      </c>
    </row>
    <row r="846">
      <c r="A846" s="54">
        <v>46056.0</v>
      </c>
      <c r="B846" s="4" t="s">
        <v>208</v>
      </c>
      <c r="C846" s="2" t="s">
        <v>1801</v>
      </c>
      <c r="D846" s="2" t="s">
        <v>9298</v>
      </c>
      <c r="E846" s="2">
        <v>0.0</v>
      </c>
      <c r="F846" s="2">
        <f>IFERROR(__xludf.DUMMYFUNCTION("""COMPUTED_VALUE"""),0.0)</f>
        <v>0</v>
      </c>
      <c r="G846" s="4" t="s">
        <v>3231</v>
      </c>
      <c r="H846" s="2" t="s">
        <v>3188</v>
      </c>
    </row>
    <row r="847">
      <c r="A847" s="54">
        <v>46057.0</v>
      </c>
      <c r="B847" s="4" t="s">
        <v>303</v>
      </c>
      <c r="C847" s="2" t="s">
        <v>1801</v>
      </c>
      <c r="D847" s="2" t="s">
        <v>9298</v>
      </c>
      <c r="E847" s="2">
        <v>0.0</v>
      </c>
      <c r="F847" s="2">
        <f>IFERROR(__xludf.DUMMYFUNCTION("""COMPUTED_VALUE"""),0.0)</f>
        <v>0</v>
      </c>
      <c r="G847" s="4" t="s">
        <v>3231</v>
      </c>
      <c r="H847" s="2" t="s">
        <v>3188</v>
      </c>
    </row>
    <row r="848">
      <c r="A848" s="54">
        <v>46058.0</v>
      </c>
      <c r="B848" s="4" t="s">
        <v>148</v>
      </c>
      <c r="C848" s="2" t="s">
        <v>1801</v>
      </c>
      <c r="D848" s="2" t="s">
        <v>9298</v>
      </c>
      <c r="E848" s="2">
        <v>0.0</v>
      </c>
      <c r="F848" s="2">
        <f>IFERROR(__xludf.DUMMYFUNCTION("""COMPUTED_VALUE"""),0.0)</f>
        <v>0</v>
      </c>
      <c r="G848" s="4" t="s">
        <v>3231</v>
      </c>
      <c r="H848" s="2" t="s">
        <v>3188</v>
      </c>
    </row>
    <row r="849">
      <c r="A849" s="54">
        <v>46059.0</v>
      </c>
      <c r="B849" s="4" t="s">
        <v>196</v>
      </c>
      <c r="C849" s="2" t="s">
        <v>1801</v>
      </c>
      <c r="D849" s="2" t="s">
        <v>9298</v>
      </c>
      <c r="E849" s="2">
        <v>0.0</v>
      </c>
      <c r="F849" s="2">
        <f>IFERROR(__xludf.DUMMYFUNCTION("""COMPUTED_VALUE"""),0.0)</f>
        <v>0</v>
      </c>
      <c r="G849" s="4" t="s">
        <v>3231</v>
      </c>
      <c r="H849" s="2" t="s">
        <v>3188</v>
      </c>
    </row>
    <row r="850">
      <c r="A850" s="54">
        <v>46060.0</v>
      </c>
      <c r="B850" s="4" t="s">
        <v>288</v>
      </c>
      <c r="C850" s="2" t="s">
        <v>1801</v>
      </c>
      <c r="D850" s="2" t="s">
        <v>9298</v>
      </c>
      <c r="E850" s="2">
        <v>0.0</v>
      </c>
      <c r="F850" s="2">
        <f>IFERROR(__xludf.DUMMYFUNCTION("""COMPUTED_VALUE"""),0.0)</f>
        <v>0</v>
      </c>
      <c r="G850" s="4" t="s">
        <v>3231</v>
      </c>
      <c r="H850" s="2" t="s">
        <v>3188</v>
      </c>
    </row>
    <row r="851">
      <c r="A851" s="54">
        <v>46061.0</v>
      </c>
      <c r="B851" s="4" t="s">
        <v>256</v>
      </c>
      <c r="C851" s="2" t="s">
        <v>1801</v>
      </c>
      <c r="D851" s="2" t="s">
        <v>9298</v>
      </c>
      <c r="E851" s="2">
        <v>0.0</v>
      </c>
      <c r="F851" s="2">
        <f>IFERROR(__xludf.DUMMYFUNCTION("""COMPUTED_VALUE"""),0.0)</f>
        <v>0</v>
      </c>
      <c r="G851" s="4" t="s">
        <v>3231</v>
      </c>
      <c r="H851" s="2" t="s">
        <v>3188</v>
      </c>
    </row>
    <row r="852">
      <c r="A852" s="54">
        <v>46062.0</v>
      </c>
      <c r="B852" s="4" t="s">
        <v>180</v>
      </c>
      <c r="C852" s="2" t="s">
        <v>1801</v>
      </c>
      <c r="D852" s="2" t="s">
        <v>9298</v>
      </c>
      <c r="E852" s="2">
        <v>0.0</v>
      </c>
      <c r="F852" s="2">
        <f>IFERROR(__xludf.DUMMYFUNCTION("""COMPUTED_VALUE"""),0.0)</f>
        <v>0</v>
      </c>
      <c r="G852" s="4" t="s">
        <v>3231</v>
      </c>
      <c r="H852" s="2" t="s">
        <v>3188</v>
      </c>
    </row>
    <row r="853">
      <c r="A853" s="54">
        <v>46063.0</v>
      </c>
      <c r="B853" s="4" t="s">
        <v>208</v>
      </c>
      <c r="C853" s="2" t="s">
        <v>1801</v>
      </c>
      <c r="D853" s="2" t="s">
        <v>9298</v>
      </c>
      <c r="E853" s="2">
        <v>0.0</v>
      </c>
      <c r="F853" s="2">
        <f>IFERROR(__xludf.DUMMYFUNCTION("""COMPUTED_VALUE"""),0.0)</f>
        <v>0</v>
      </c>
      <c r="G853" s="4" t="s">
        <v>3231</v>
      </c>
      <c r="H853" s="2" t="s">
        <v>3188</v>
      </c>
    </row>
    <row r="854">
      <c r="A854" s="54">
        <v>46064.0</v>
      </c>
      <c r="B854" s="4" t="s">
        <v>303</v>
      </c>
      <c r="C854" s="2" t="s">
        <v>1801</v>
      </c>
      <c r="D854" s="2" t="s">
        <v>9298</v>
      </c>
      <c r="E854" s="2">
        <v>0.0</v>
      </c>
      <c r="F854" s="2">
        <f>IFERROR(__xludf.DUMMYFUNCTION("""COMPUTED_VALUE"""),0.0)</f>
        <v>0</v>
      </c>
      <c r="G854" s="4" t="s">
        <v>3231</v>
      </c>
      <c r="H854" s="2" t="s">
        <v>3188</v>
      </c>
    </row>
    <row r="855">
      <c r="A855" s="54">
        <v>46065.0</v>
      </c>
      <c r="B855" s="4" t="s">
        <v>148</v>
      </c>
      <c r="C855" s="2" t="s">
        <v>1801</v>
      </c>
      <c r="D855" s="2" t="s">
        <v>9298</v>
      </c>
      <c r="E855" s="2">
        <v>0.0</v>
      </c>
      <c r="F855" s="2">
        <f>IFERROR(__xludf.DUMMYFUNCTION("""COMPUTED_VALUE"""),0.0)</f>
        <v>0</v>
      </c>
      <c r="G855" s="4" t="s">
        <v>3231</v>
      </c>
      <c r="H855" s="2" t="s">
        <v>3188</v>
      </c>
    </row>
    <row r="856">
      <c r="A856" s="54">
        <v>46066.0</v>
      </c>
      <c r="B856" s="4" t="s">
        <v>196</v>
      </c>
      <c r="C856" s="2" t="s">
        <v>1801</v>
      </c>
      <c r="D856" s="2" t="s">
        <v>9298</v>
      </c>
      <c r="E856" s="2">
        <v>0.0</v>
      </c>
      <c r="F856" s="2">
        <f>IFERROR(__xludf.DUMMYFUNCTION("""COMPUTED_VALUE"""),0.0)</f>
        <v>0</v>
      </c>
      <c r="G856" s="4" t="s">
        <v>3231</v>
      </c>
      <c r="H856" s="2" t="s">
        <v>3188</v>
      </c>
    </row>
    <row r="857">
      <c r="A857" s="54">
        <v>46067.0</v>
      </c>
      <c r="B857" s="4" t="s">
        <v>288</v>
      </c>
      <c r="C857" s="2" t="s">
        <v>1801</v>
      </c>
      <c r="D857" s="2" t="s">
        <v>9298</v>
      </c>
      <c r="E857" s="2">
        <v>0.0</v>
      </c>
      <c r="F857" s="2">
        <f>IFERROR(__xludf.DUMMYFUNCTION("""COMPUTED_VALUE"""),0.0)</f>
        <v>0</v>
      </c>
      <c r="G857" s="4" t="s">
        <v>3231</v>
      </c>
      <c r="H857" s="2" t="s">
        <v>3188</v>
      </c>
    </row>
    <row r="858">
      <c r="A858" s="54">
        <v>46068.0</v>
      </c>
      <c r="B858" s="4" t="s">
        <v>256</v>
      </c>
      <c r="C858" s="2" t="s">
        <v>1801</v>
      </c>
      <c r="D858" s="2" t="s">
        <v>9298</v>
      </c>
      <c r="E858" s="2">
        <v>0.0</v>
      </c>
      <c r="F858" s="2">
        <f>IFERROR(__xludf.DUMMYFUNCTION("""COMPUTED_VALUE"""),0.0)</f>
        <v>0</v>
      </c>
      <c r="G858" s="4" t="s">
        <v>3231</v>
      </c>
      <c r="H858" s="2" t="s">
        <v>3188</v>
      </c>
    </row>
    <row r="859">
      <c r="A859" s="54">
        <v>46069.0</v>
      </c>
      <c r="B859" s="4" t="s">
        <v>180</v>
      </c>
      <c r="C859" s="2" t="s">
        <v>1801</v>
      </c>
      <c r="D859" s="2" t="s">
        <v>9298</v>
      </c>
      <c r="E859" s="2">
        <v>0.0</v>
      </c>
      <c r="F859" s="2">
        <f>IFERROR(__xludf.DUMMYFUNCTION("""COMPUTED_VALUE"""),0.0)</f>
        <v>0</v>
      </c>
      <c r="G859" s="4" t="s">
        <v>3231</v>
      </c>
      <c r="H859" s="2" t="s">
        <v>3188</v>
      </c>
    </row>
    <row r="860">
      <c r="A860" s="54">
        <v>46070.0</v>
      </c>
      <c r="B860" s="4" t="s">
        <v>208</v>
      </c>
      <c r="C860" s="2" t="s">
        <v>1801</v>
      </c>
      <c r="D860" s="2" t="s">
        <v>9298</v>
      </c>
      <c r="E860" s="2">
        <v>0.0</v>
      </c>
      <c r="F860" s="2">
        <f>IFERROR(__xludf.DUMMYFUNCTION("""COMPUTED_VALUE"""),0.0)</f>
        <v>0</v>
      </c>
      <c r="G860" s="4" t="s">
        <v>3231</v>
      </c>
      <c r="H860" s="2" t="s">
        <v>3188</v>
      </c>
    </row>
    <row r="861">
      <c r="A861" s="54">
        <v>46071.0</v>
      </c>
      <c r="B861" s="4" t="s">
        <v>303</v>
      </c>
      <c r="C861" s="2" t="s">
        <v>1801</v>
      </c>
      <c r="D861" s="2" t="s">
        <v>9298</v>
      </c>
      <c r="E861" s="2">
        <v>0.0</v>
      </c>
      <c r="F861" s="2">
        <f>IFERROR(__xludf.DUMMYFUNCTION("""COMPUTED_VALUE"""),0.0)</f>
        <v>0</v>
      </c>
      <c r="G861" s="4" t="s">
        <v>3231</v>
      </c>
      <c r="H861" s="2" t="s">
        <v>3188</v>
      </c>
    </row>
    <row r="862">
      <c r="A862" s="54">
        <v>46072.0</v>
      </c>
      <c r="B862" s="4" t="s">
        <v>148</v>
      </c>
      <c r="C862" s="2" t="s">
        <v>1801</v>
      </c>
      <c r="D862" s="2" t="s">
        <v>9298</v>
      </c>
      <c r="E862" s="2">
        <v>0.0</v>
      </c>
      <c r="F862" s="2">
        <f>IFERROR(__xludf.DUMMYFUNCTION("""COMPUTED_VALUE"""),0.0)</f>
        <v>0</v>
      </c>
      <c r="G862" s="4" t="s">
        <v>3231</v>
      </c>
      <c r="H862" s="2" t="s">
        <v>3188</v>
      </c>
    </row>
    <row r="863">
      <c r="A863" s="54">
        <v>46073.0</v>
      </c>
      <c r="B863" s="4" t="s">
        <v>196</v>
      </c>
      <c r="C863" s="2" t="s">
        <v>1801</v>
      </c>
      <c r="D863" s="2" t="s">
        <v>9298</v>
      </c>
      <c r="E863" s="2">
        <v>0.0</v>
      </c>
      <c r="F863" s="2">
        <f>IFERROR(__xludf.DUMMYFUNCTION("""COMPUTED_VALUE"""),0.0)</f>
        <v>0</v>
      </c>
      <c r="G863" s="4" t="s">
        <v>3231</v>
      </c>
      <c r="H863" s="2" t="s">
        <v>3188</v>
      </c>
    </row>
    <row r="864">
      <c r="A864" s="54">
        <v>46074.0</v>
      </c>
      <c r="B864" s="4" t="s">
        <v>288</v>
      </c>
      <c r="C864" s="2" t="s">
        <v>1801</v>
      </c>
      <c r="D864" s="2" t="s">
        <v>9298</v>
      </c>
      <c r="E864" s="2">
        <v>0.0</v>
      </c>
      <c r="F864" s="2">
        <f>IFERROR(__xludf.DUMMYFUNCTION("""COMPUTED_VALUE"""),0.0)</f>
        <v>0</v>
      </c>
      <c r="G864" s="4" t="s">
        <v>3231</v>
      </c>
      <c r="H864" s="2" t="s">
        <v>3188</v>
      </c>
    </row>
    <row r="865">
      <c r="A865" s="54">
        <v>46075.0</v>
      </c>
      <c r="B865" s="4" t="s">
        <v>256</v>
      </c>
      <c r="C865" s="2" t="s">
        <v>1801</v>
      </c>
      <c r="D865" s="2" t="s">
        <v>9298</v>
      </c>
      <c r="E865" s="2">
        <v>0.0</v>
      </c>
      <c r="F865" s="2">
        <f>IFERROR(__xludf.DUMMYFUNCTION("""COMPUTED_VALUE"""),0.0)</f>
        <v>0</v>
      </c>
      <c r="G865" s="4" t="s">
        <v>3231</v>
      </c>
      <c r="H865" s="2" t="s">
        <v>3188</v>
      </c>
    </row>
    <row r="866">
      <c r="A866" s="54">
        <v>46076.0</v>
      </c>
      <c r="B866" s="4" t="s">
        <v>180</v>
      </c>
      <c r="C866" s="2" t="s">
        <v>1801</v>
      </c>
      <c r="D866" s="2" t="s">
        <v>9298</v>
      </c>
      <c r="E866" s="2">
        <v>0.0</v>
      </c>
      <c r="F866" s="2">
        <f>IFERROR(__xludf.DUMMYFUNCTION("""COMPUTED_VALUE"""),0.0)</f>
        <v>0</v>
      </c>
      <c r="G866" s="4" t="s">
        <v>3231</v>
      </c>
      <c r="H866" s="2" t="s">
        <v>3188</v>
      </c>
    </row>
    <row r="867">
      <c r="A867" s="54">
        <v>46077.0</v>
      </c>
      <c r="B867" s="4" t="s">
        <v>208</v>
      </c>
      <c r="C867" s="2" t="s">
        <v>1801</v>
      </c>
      <c r="D867" s="2" t="s">
        <v>9298</v>
      </c>
      <c r="E867" s="2">
        <v>0.0</v>
      </c>
      <c r="F867" s="2">
        <f>IFERROR(__xludf.DUMMYFUNCTION("""COMPUTED_VALUE"""),0.0)</f>
        <v>0</v>
      </c>
      <c r="G867" s="4" t="s">
        <v>3231</v>
      </c>
      <c r="H867" s="2" t="s">
        <v>3188</v>
      </c>
    </row>
    <row r="868">
      <c r="A868" s="54">
        <v>46078.0</v>
      </c>
      <c r="B868" s="4" t="s">
        <v>303</v>
      </c>
      <c r="C868" s="2" t="s">
        <v>1801</v>
      </c>
      <c r="D868" s="2" t="s">
        <v>9298</v>
      </c>
      <c r="E868" s="2">
        <v>0.0</v>
      </c>
      <c r="F868" s="2">
        <f>IFERROR(__xludf.DUMMYFUNCTION("""COMPUTED_VALUE"""),0.0)</f>
        <v>0</v>
      </c>
      <c r="G868" s="4" t="s">
        <v>3231</v>
      </c>
      <c r="H868" s="2" t="s">
        <v>3188</v>
      </c>
    </row>
    <row r="869">
      <c r="A869" s="54">
        <v>46079.0</v>
      </c>
      <c r="B869" s="4" t="s">
        <v>148</v>
      </c>
      <c r="C869" s="2" t="s">
        <v>1801</v>
      </c>
      <c r="D869" s="2" t="s">
        <v>9298</v>
      </c>
      <c r="E869" s="2">
        <v>0.0</v>
      </c>
      <c r="F869" s="2">
        <f>IFERROR(__xludf.DUMMYFUNCTION("""COMPUTED_VALUE"""),0.0)</f>
        <v>0</v>
      </c>
      <c r="G869" s="4" t="s">
        <v>3231</v>
      </c>
      <c r="H869" s="2" t="s">
        <v>3188</v>
      </c>
    </row>
    <row r="870">
      <c r="A870" s="54">
        <v>46080.0</v>
      </c>
      <c r="B870" s="4" t="s">
        <v>196</v>
      </c>
      <c r="C870" s="2" t="s">
        <v>1801</v>
      </c>
      <c r="D870" s="2" t="s">
        <v>9298</v>
      </c>
      <c r="E870" s="2">
        <v>0.0</v>
      </c>
      <c r="F870" s="2">
        <f>IFERROR(__xludf.DUMMYFUNCTION("""COMPUTED_VALUE"""),0.0)</f>
        <v>0</v>
      </c>
      <c r="G870" s="4" t="s">
        <v>3231</v>
      </c>
      <c r="H870" s="2" t="s">
        <v>3188</v>
      </c>
    </row>
    <row r="871">
      <c r="A871" s="54">
        <v>46081.0</v>
      </c>
      <c r="B871" s="4" t="s">
        <v>288</v>
      </c>
      <c r="C871" s="2" t="s">
        <v>1801</v>
      </c>
      <c r="D871" s="2" t="s">
        <v>9298</v>
      </c>
      <c r="E871" s="2">
        <v>0.0</v>
      </c>
      <c r="F871" s="2">
        <f>IFERROR(__xludf.DUMMYFUNCTION("""COMPUTED_VALUE"""),0.0)</f>
        <v>0</v>
      </c>
      <c r="G871" s="4" t="s">
        <v>3231</v>
      </c>
      <c r="H871" s="2" t="s">
        <v>3188</v>
      </c>
    </row>
    <row r="872">
      <c r="A872" s="54">
        <v>46082.0</v>
      </c>
      <c r="B872" s="4" t="s">
        <v>256</v>
      </c>
      <c r="C872" s="2" t="s">
        <v>1801</v>
      </c>
      <c r="D872" s="2" t="s">
        <v>9298</v>
      </c>
      <c r="E872" s="2">
        <v>0.0</v>
      </c>
      <c r="F872" s="2">
        <f>IFERROR(__xludf.DUMMYFUNCTION("""COMPUTED_VALUE"""),0.0)</f>
        <v>0</v>
      </c>
      <c r="G872" s="4" t="s">
        <v>3231</v>
      </c>
      <c r="H872" s="2" t="s">
        <v>3188</v>
      </c>
    </row>
    <row r="873">
      <c r="A873" s="54">
        <v>46083.0</v>
      </c>
      <c r="B873" s="4" t="s">
        <v>180</v>
      </c>
      <c r="C873" s="2" t="s">
        <v>1801</v>
      </c>
      <c r="D873" s="2" t="s">
        <v>9298</v>
      </c>
      <c r="E873" s="2">
        <v>0.0</v>
      </c>
      <c r="F873" s="2">
        <f>IFERROR(__xludf.DUMMYFUNCTION("""COMPUTED_VALUE"""),0.0)</f>
        <v>0</v>
      </c>
      <c r="G873" s="4" t="s">
        <v>3231</v>
      </c>
      <c r="H873" s="2" t="s">
        <v>3188</v>
      </c>
    </row>
    <row r="874">
      <c r="A874" s="54">
        <v>46084.0</v>
      </c>
      <c r="B874" s="4" t="s">
        <v>208</v>
      </c>
      <c r="C874" s="2" t="s">
        <v>1801</v>
      </c>
      <c r="D874" s="2" t="s">
        <v>9298</v>
      </c>
      <c r="E874" s="2">
        <v>0.0</v>
      </c>
      <c r="F874" s="2">
        <f>IFERROR(__xludf.DUMMYFUNCTION("""COMPUTED_VALUE"""),0.0)</f>
        <v>0</v>
      </c>
      <c r="G874" s="4" t="s">
        <v>3231</v>
      </c>
      <c r="H874" s="2" t="s">
        <v>3188</v>
      </c>
    </row>
    <row r="875">
      <c r="A875" s="54">
        <v>46085.0</v>
      </c>
      <c r="B875" s="4" t="s">
        <v>303</v>
      </c>
      <c r="C875" s="2" t="s">
        <v>1801</v>
      </c>
      <c r="D875" s="2" t="s">
        <v>9298</v>
      </c>
      <c r="E875" s="2">
        <v>0.0</v>
      </c>
      <c r="F875" s="2">
        <f>IFERROR(__xludf.DUMMYFUNCTION("""COMPUTED_VALUE"""),0.0)</f>
        <v>0</v>
      </c>
      <c r="G875" s="4" t="s">
        <v>3231</v>
      </c>
      <c r="H875" s="2" t="s">
        <v>3188</v>
      </c>
    </row>
    <row r="876">
      <c r="A876" s="54">
        <v>46086.0</v>
      </c>
      <c r="B876" s="4" t="s">
        <v>148</v>
      </c>
      <c r="C876" s="2" t="s">
        <v>1801</v>
      </c>
      <c r="D876" s="2" t="s">
        <v>9298</v>
      </c>
      <c r="E876" s="2">
        <v>0.0</v>
      </c>
      <c r="F876" s="2">
        <f>IFERROR(__xludf.DUMMYFUNCTION("""COMPUTED_VALUE"""),0.0)</f>
        <v>0</v>
      </c>
      <c r="G876" s="4" t="s">
        <v>3231</v>
      </c>
      <c r="H876" s="2" t="s">
        <v>3188</v>
      </c>
    </row>
    <row r="877">
      <c r="A877" s="54">
        <v>46087.0</v>
      </c>
      <c r="B877" s="4" t="s">
        <v>196</v>
      </c>
      <c r="C877" s="2" t="s">
        <v>1801</v>
      </c>
      <c r="D877" s="2" t="s">
        <v>9298</v>
      </c>
      <c r="E877" s="2">
        <v>0.0</v>
      </c>
      <c r="F877" s="2">
        <f>IFERROR(__xludf.DUMMYFUNCTION("""COMPUTED_VALUE"""),0.0)</f>
        <v>0</v>
      </c>
      <c r="G877" s="4" t="s">
        <v>3231</v>
      </c>
      <c r="H877" s="2" t="s">
        <v>3188</v>
      </c>
    </row>
    <row r="878">
      <c r="A878" s="54">
        <v>46088.0</v>
      </c>
      <c r="B878" s="4" t="s">
        <v>288</v>
      </c>
      <c r="C878" s="2" t="s">
        <v>1801</v>
      </c>
      <c r="D878" s="2" t="s">
        <v>9298</v>
      </c>
      <c r="E878" s="2">
        <v>0.0</v>
      </c>
      <c r="F878" s="2">
        <f>IFERROR(__xludf.DUMMYFUNCTION("""COMPUTED_VALUE"""),0.0)</f>
        <v>0</v>
      </c>
      <c r="G878" s="4" t="s">
        <v>3231</v>
      </c>
      <c r="H878" s="2" t="s">
        <v>3188</v>
      </c>
    </row>
    <row r="879">
      <c r="A879" s="54">
        <v>46089.0</v>
      </c>
      <c r="B879" s="4" t="s">
        <v>256</v>
      </c>
      <c r="C879" s="2" t="s">
        <v>1801</v>
      </c>
      <c r="D879" s="2" t="s">
        <v>9298</v>
      </c>
      <c r="E879" s="2">
        <v>0.0</v>
      </c>
      <c r="F879" s="2">
        <f>IFERROR(__xludf.DUMMYFUNCTION("""COMPUTED_VALUE"""),0.0)</f>
        <v>0</v>
      </c>
      <c r="G879" s="4" t="s">
        <v>3231</v>
      </c>
      <c r="H879" s="2" t="s">
        <v>3188</v>
      </c>
    </row>
    <row r="880">
      <c r="A880" s="54">
        <v>46090.0</v>
      </c>
      <c r="B880" s="4" t="s">
        <v>180</v>
      </c>
      <c r="C880" s="2" t="s">
        <v>1801</v>
      </c>
      <c r="D880" s="2" t="s">
        <v>9298</v>
      </c>
      <c r="E880" s="2">
        <v>0.0</v>
      </c>
      <c r="F880" s="2">
        <f>IFERROR(__xludf.DUMMYFUNCTION("""COMPUTED_VALUE"""),0.0)</f>
        <v>0</v>
      </c>
      <c r="G880" s="4" t="s">
        <v>3231</v>
      </c>
      <c r="H880" s="2" t="s">
        <v>3188</v>
      </c>
    </row>
    <row r="881">
      <c r="A881" s="54">
        <v>46091.0</v>
      </c>
      <c r="B881" s="4" t="s">
        <v>208</v>
      </c>
      <c r="C881" s="2" t="s">
        <v>1801</v>
      </c>
      <c r="D881" s="2" t="s">
        <v>9298</v>
      </c>
      <c r="E881" s="2">
        <v>0.0</v>
      </c>
      <c r="F881" s="2">
        <f>IFERROR(__xludf.DUMMYFUNCTION("""COMPUTED_VALUE"""),0.0)</f>
        <v>0</v>
      </c>
      <c r="G881" s="4" t="s">
        <v>3231</v>
      </c>
      <c r="H881" s="2" t="s">
        <v>3188</v>
      </c>
    </row>
    <row r="882">
      <c r="A882" s="54">
        <v>46092.0</v>
      </c>
      <c r="B882" s="4" t="s">
        <v>303</v>
      </c>
      <c r="C882" s="2" t="s">
        <v>1801</v>
      </c>
      <c r="D882" s="2" t="s">
        <v>9298</v>
      </c>
      <c r="E882" s="2">
        <v>0.0</v>
      </c>
      <c r="F882" s="2">
        <f>IFERROR(__xludf.DUMMYFUNCTION("""COMPUTED_VALUE"""),0.0)</f>
        <v>0</v>
      </c>
      <c r="G882" s="4" t="s">
        <v>3231</v>
      </c>
      <c r="H882" s="2" t="s">
        <v>3188</v>
      </c>
    </row>
    <row r="883">
      <c r="A883" s="54">
        <v>46093.0</v>
      </c>
      <c r="B883" s="4" t="s">
        <v>148</v>
      </c>
      <c r="C883" s="2" t="s">
        <v>1801</v>
      </c>
      <c r="D883" s="2" t="s">
        <v>9298</v>
      </c>
      <c r="E883" s="2">
        <v>0.0</v>
      </c>
      <c r="F883" s="2">
        <f>IFERROR(__xludf.DUMMYFUNCTION("""COMPUTED_VALUE"""),0.0)</f>
        <v>0</v>
      </c>
      <c r="G883" s="4" t="s">
        <v>3231</v>
      </c>
      <c r="H883" s="2" t="s">
        <v>3188</v>
      </c>
    </row>
    <row r="884">
      <c r="A884" s="54">
        <v>46094.0</v>
      </c>
      <c r="B884" s="4" t="s">
        <v>196</v>
      </c>
      <c r="C884" s="2" t="s">
        <v>1801</v>
      </c>
      <c r="D884" s="2" t="s">
        <v>9298</v>
      </c>
      <c r="E884" s="2">
        <v>0.0</v>
      </c>
      <c r="F884" s="2">
        <f>IFERROR(__xludf.DUMMYFUNCTION("""COMPUTED_VALUE"""),0.0)</f>
        <v>0</v>
      </c>
      <c r="G884" s="4" t="s">
        <v>3231</v>
      </c>
      <c r="H884" s="2" t="s">
        <v>3188</v>
      </c>
    </row>
    <row r="885">
      <c r="A885" s="54">
        <v>46095.0</v>
      </c>
      <c r="B885" s="4" t="s">
        <v>288</v>
      </c>
      <c r="C885" s="2" t="s">
        <v>1801</v>
      </c>
      <c r="D885" s="2" t="s">
        <v>9298</v>
      </c>
      <c r="E885" s="2">
        <v>0.0</v>
      </c>
      <c r="F885" s="2">
        <f>IFERROR(__xludf.DUMMYFUNCTION("""COMPUTED_VALUE"""),0.0)</f>
        <v>0</v>
      </c>
      <c r="G885" s="4" t="s">
        <v>3231</v>
      </c>
      <c r="H885" s="2" t="s">
        <v>3188</v>
      </c>
    </row>
    <row r="886">
      <c r="A886" s="54">
        <v>46096.0</v>
      </c>
      <c r="B886" s="4" t="s">
        <v>256</v>
      </c>
      <c r="C886" s="2" t="s">
        <v>1801</v>
      </c>
      <c r="D886" s="2" t="s">
        <v>9298</v>
      </c>
      <c r="E886" s="2">
        <v>0.0</v>
      </c>
      <c r="F886" s="2">
        <f>IFERROR(__xludf.DUMMYFUNCTION("""COMPUTED_VALUE"""),0.0)</f>
        <v>0</v>
      </c>
      <c r="G886" s="4" t="s">
        <v>3231</v>
      </c>
      <c r="H886" s="2" t="s">
        <v>3188</v>
      </c>
    </row>
    <row r="887">
      <c r="A887" s="54">
        <v>46097.0</v>
      </c>
      <c r="B887" s="4" t="s">
        <v>180</v>
      </c>
      <c r="C887" s="2" t="s">
        <v>1801</v>
      </c>
      <c r="D887" s="2" t="s">
        <v>9298</v>
      </c>
      <c r="E887" s="2">
        <v>0.0</v>
      </c>
      <c r="F887" s="2">
        <f>IFERROR(__xludf.DUMMYFUNCTION("""COMPUTED_VALUE"""),0.0)</f>
        <v>0</v>
      </c>
      <c r="G887" s="4" t="s">
        <v>3231</v>
      </c>
      <c r="H887" s="2" t="s">
        <v>3188</v>
      </c>
    </row>
    <row r="888">
      <c r="A888" s="54">
        <v>46098.0</v>
      </c>
      <c r="B888" s="4" t="s">
        <v>208</v>
      </c>
      <c r="C888" s="2" t="s">
        <v>1801</v>
      </c>
      <c r="D888" s="2" t="s">
        <v>9298</v>
      </c>
      <c r="E888" s="2">
        <v>0.0</v>
      </c>
      <c r="F888" s="2">
        <f>IFERROR(__xludf.DUMMYFUNCTION("""COMPUTED_VALUE"""),0.0)</f>
        <v>0</v>
      </c>
      <c r="G888" s="4" t="s">
        <v>3231</v>
      </c>
      <c r="H888" s="2" t="s">
        <v>3188</v>
      </c>
    </row>
    <row r="889">
      <c r="A889" s="54">
        <v>46099.0</v>
      </c>
      <c r="B889" s="4" t="s">
        <v>303</v>
      </c>
      <c r="C889" s="2" t="s">
        <v>1801</v>
      </c>
      <c r="D889" s="2" t="s">
        <v>9298</v>
      </c>
      <c r="E889" s="2">
        <v>0.0</v>
      </c>
      <c r="F889" s="2">
        <f>IFERROR(__xludf.DUMMYFUNCTION("""COMPUTED_VALUE"""),0.0)</f>
        <v>0</v>
      </c>
      <c r="G889" s="4" t="s">
        <v>3231</v>
      </c>
      <c r="H889" s="2" t="s">
        <v>3188</v>
      </c>
    </row>
    <row r="890">
      <c r="A890" s="54">
        <v>46100.0</v>
      </c>
      <c r="B890" s="4" t="s">
        <v>148</v>
      </c>
      <c r="C890" s="2" t="s">
        <v>1801</v>
      </c>
      <c r="D890" s="2" t="s">
        <v>9298</v>
      </c>
      <c r="E890" s="2">
        <v>0.0</v>
      </c>
      <c r="F890" s="2">
        <f>IFERROR(__xludf.DUMMYFUNCTION("""COMPUTED_VALUE"""),0.0)</f>
        <v>0</v>
      </c>
      <c r="G890" s="4" t="s">
        <v>3231</v>
      </c>
      <c r="H890" s="2" t="s">
        <v>3188</v>
      </c>
    </row>
    <row r="891">
      <c r="A891" s="54">
        <v>46101.0</v>
      </c>
      <c r="B891" s="4" t="s">
        <v>196</v>
      </c>
      <c r="C891" s="2" t="s">
        <v>1801</v>
      </c>
      <c r="D891" s="2" t="s">
        <v>9298</v>
      </c>
      <c r="E891" s="2">
        <v>0.0</v>
      </c>
      <c r="F891" s="2">
        <f>IFERROR(__xludf.DUMMYFUNCTION("""COMPUTED_VALUE"""),0.0)</f>
        <v>0</v>
      </c>
      <c r="G891" s="4" t="s">
        <v>3231</v>
      </c>
      <c r="H891" s="2" t="s">
        <v>3188</v>
      </c>
    </row>
    <row r="892">
      <c r="A892" s="54">
        <v>46102.0</v>
      </c>
      <c r="B892" s="4" t="s">
        <v>288</v>
      </c>
      <c r="C892" s="2" t="s">
        <v>1801</v>
      </c>
      <c r="D892" s="2" t="s">
        <v>9298</v>
      </c>
      <c r="E892" s="2">
        <v>0.0</v>
      </c>
      <c r="F892" s="2">
        <f>IFERROR(__xludf.DUMMYFUNCTION("""COMPUTED_VALUE"""),0.0)</f>
        <v>0</v>
      </c>
      <c r="G892" s="4" t="s">
        <v>3231</v>
      </c>
      <c r="H892" s="2" t="s">
        <v>3188</v>
      </c>
    </row>
    <row r="893">
      <c r="A893" s="54">
        <v>46103.0</v>
      </c>
      <c r="B893" s="4" t="s">
        <v>256</v>
      </c>
      <c r="C893" s="2" t="s">
        <v>1801</v>
      </c>
      <c r="D893" s="2" t="s">
        <v>9298</v>
      </c>
      <c r="E893" s="2">
        <v>0.0</v>
      </c>
      <c r="F893" s="2">
        <f>IFERROR(__xludf.DUMMYFUNCTION("""COMPUTED_VALUE"""),0.0)</f>
        <v>0</v>
      </c>
      <c r="G893" s="4" t="s">
        <v>3231</v>
      </c>
      <c r="H893" s="2" t="s">
        <v>3188</v>
      </c>
    </row>
    <row r="894">
      <c r="A894" s="54">
        <v>46104.0</v>
      </c>
      <c r="B894" s="4" t="s">
        <v>180</v>
      </c>
      <c r="C894" s="2" t="s">
        <v>1801</v>
      </c>
      <c r="D894" s="2" t="s">
        <v>9298</v>
      </c>
      <c r="E894" s="2">
        <v>0.0</v>
      </c>
      <c r="F894" s="2">
        <f>IFERROR(__xludf.DUMMYFUNCTION("""COMPUTED_VALUE"""),0.0)</f>
        <v>0</v>
      </c>
      <c r="G894" s="4" t="s">
        <v>3231</v>
      </c>
      <c r="H894" s="2" t="s">
        <v>3188</v>
      </c>
    </row>
    <row r="895">
      <c r="A895" s="54">
        <v>46105.0</v>
      </c>
      <c r="B895" s="4" t="s">
        <v>208</v>
      </c>
      <c r="C895" s="2" t="s">
        <v>1801</v>
      </c>
      <c r="D895" s="2" t="s">
        <v>9298</v>
      </c>
      <c r="E895" s="2">
        <v>0.0</v>
      </c>
      <c r="F895" s="2">
        <f>IFERROR(__xludf.DUMMYFUNCTION("""COMPUTED_VALUE"""),0.0)</f>
        <v>0</v>
      </c>
      <c r="G895" s="4" t="s">
        <v>3231</v>
      </c>
      <c r="H895" s="2" t="s">
        <v>3188</v>
      </c>
    </row>
    <row r="896">
      <c r="A896" s="54">
        <v>46106.0</v>
      </c>
      <c r="B896" s="4" t="s">
        <v>303</v>
      </c>
      <c r="C896" s="2" t="s">
        <v>1801</v>
      </c>
      <c r="D896" s="2" t="s">
        <v>9298</v>
      </c>
      <c r="E896" s="2">
        <v>0.0</v>
      </c>
      <c r="F896" s="2">
        <f>IFERROR(__xludf.DUMMYFUNCTION("""COMPUTED_VALUE"""),0.0)</f>
        <v>0</v>
      </c>
      <c r="G896" s="4" t="s">
        <v>3231</v>
      </c>
      <c r="H896" s="2" t="s">
        <v>3188</v>
      </c>
    </row>
    <row r="897">
      <c r="A897" s="54">
        <v>46107.0</v>
      </c>
      <c r="B897" s="4" t="s">
        <v>148</v>
      </c>
      <c r="C897" s="2" t="s">
        <v>1801</v>
      </c>
      <c r="D897" s="2" t="s">
        <v>9298</v>
      </c>
      <c r="E897" s="2">
        <v>0.0</v>
      </c>
      <c r="F897" s="2">
        <f>IFERROR(__xludf.DUMMYFUNCTION("""COMPUTED_VALUE"""),0.0)</f>
        <v>0</v>
      </c>
      <c r="G897" s="4" t="s">
        <v>3231</v>
      </c>
      <c r="H897" s="2" t="s">
        <v>3188</v>
      </c>
    </row>
    <row r="898">
      <c r="A898" s="54">
        <v>46108.0</v>
      </c>
      <c r="B898" s="4" t="s">
        <v>196</v>
      </c>
      <c r="C898" s="2" t="s">
        <v>1801</v>
      </c>
      <c r="D898" s="2" t="s">
        <v>9298</v>
      </c>
      <c r="E898" s="2">
        <v>0.0</v>
      </c>
      <c r="F898" s="2">
        <f>IFERROR(__xludf.DUMMYFUNCTION("""COMPUTED_VALUE"""),0.0)</f>
        <v>0</v>
      </c>
      <c r="G898" s="4" t="s">
        <v>3231</v>
      </c>
      <c r="H898" s="2" t="s">
        <v>3188</v>
      </c>
    </row>
    <row r="899">
      <c r="A899" s="54">
        <v>46109.0</v>
      </c>
      <c r="B899" s="4" t="s">
        <v>288</v>
      </c>
      <c r="C899" s="2" t="s">
        <v>1801</v>
      </c>
      <c r="D899" s="2" t="s">
        <v>9298</v>
      </c>
      <c r="E899" s="2">
        <v>0.0</v>
      </c>
      <c r="F899" s="2">
        <f>IFERROR(__xludf.DUMMYFUNCTION("""COMPUTED_VALUE"""),0.0)</f>
        <v>0</v>
      </c>
      <c r="G899" s="4" t="s">
        <v>3231</v>
      </c>
      <c r="H899" s="2" t="s">
        <v>3188</v>
      </c>
    </row>
    <row r="900">
      <c r="A900" s="54">
        <v>46110.0</v>
      </c>
      <c r="B900" s="4" t="s">
        <v>256</v>
      </c>
      <c r="C900" s="2" t="s">
        <v>1801</v>
      </c>
      <c r="D900" s="2" t="s">
        <v>9298</v>
      </c>
      <c r="E900" s="2">
        <v>0.0</v>
      </c>
      <c r="F900" s="2">
        <f>IFERROR(__xludf.DUMMYFUNCTION("""COMPUTED_VALUE"""),0.0)</f>
        <v>0</v>
      </c>
      <c r="G900" s="4" t="s">
        <v>3231</v>
      </c>
      <c r="H900" s="2" t="s">
        <v>3188</v>
      </c>
    </row>
    <row r="901">
      <c r="A901" s="54">
        <v>46111.0</v>
      </c>
      <c r="B901" s="4" t="s">
        <v>180</v>
      </c>
      <c r="C901" s="2" t="s">
        <v>1801</v>
      </c>
      <c r="D901" s="2" t="s">
        <v>9298</v>
      </c>
      <c r="E901" s="2">
        <v>0.0</v>
      </c>
      <c r="F901" s="2">
        <f>IFERROR(__xludf.DUMMYFUNCTION("""COMPUTED_VALUE"""),0.0)</f>
        <v>0</v>
      </c>
      <c r="G901" s="4" t="s">
        <v>3231</v>
      </c>
      <c r="H901" s="2" t="s">
        <v>3188</v>
      </c>
    </row>
    <row r="902">
      <c r="A902" s="54">
        <v>46112.0</v>
      </c>
      <c r="B902" s="4" t="s">
        <v>208</v>
      </c>
      <c r="C902" s="2" t="s">
        <v>1801</v>
      </c>
      <c r="D902" s="2" t="s">
        <v>9298</v>
      </c>
      <c r="E902" s="2">
        <v>0.0</v>
      </c>
      <c r="F902" s="2">
        <f>IFERROR(__xludf.DUMMYFUNCTION("""COMPUTED_VALUE"""),0.0)</f>
        <v>0</v>
      </c>
      <c r="G902" s="4" t="s">
        <v>3231</v>
      </c>
      <c r="H902" s="2" t="s">
        <v>3188</v>
      </c>
    </row>
    <row r="903">
      <c r="A903" s="54">
        <v>46113.0</v>
      </c>
      <c r="B903" s="4" t="s">
        <v>303</v>
      </c>
      <c r="C903" s="2" t="s">
        <v>1801</v>
      </c>
      <c r="D903" s="2" t="s">
        <v>9298</v>
      </c>
      <c r="E903" s="2">
        <v>0.0</v>
      </c>
      <c r="F903" s="2">
        <f>IFERROR(__xludf.DUMMYFUNCTION("""COMPUTED_VALUE"""),0.0)</f>
        <v>0</v>
      </c>
      <c r="G903" s="4" t="s">
        <v>3237</v>
      </c>
      <c r="H903" s="2" t="s">
        <v>3188</v>
      </c>
    </row>
    <row r="904">
      <c r="A904" s="54">
        <v>46114.0</v>
      </c>
      <c r="B904" s="4" t="s">
        <v>148</v>
      </c>
      <c r="C904" s="2" t="s">
        <v>1801</v>
      </c>
      <c r="D904" s="2" t="s">
        <v>9298</v>
      </c>
      <c r="E904" s="2">
        <v>0.0</v>
      </c>
      <c r="F904" s="2">
        <f>IFERROR(__xludf.DUMMYFUNCTION("""COMPUTED_VALUE"""),0.0)</f>
        <v>0</v>
      </c>
      <c r="G904" s="4" t="s">
        <v>3237</v>
      </c>
      <c r="H904" s="2" t="s">
        <v>3188</v>
      </c>
    </row>
    <row r="905">
      <c r="A905" s="54">
        <v>46115.0</v>
      </c>
      <c r="B905" s="4" t="s">
        <v>196</v>
      </c>
      <c r="C905" s="2" t="s">
        <v>1801</v>
      </c>
      <c r="D905" s="2" t="s">
        <v>9298</v>
      </c>
      <c r="E905" s="2">
        <v>0.0</v>
      </c>
      <c r="F905" s="2">
        <f>IFERROR(__xludf.DUMMYFUNCTION("""COMPUTED_VALUE"""),0.0)</f>
        <v>0</v>
      </c>
      <c r="G905" s="4" t="s">
        <v>3237</v>
      </c>
      <c r="H905" s="2" t="s">
        <v>3188</v>
      </c>
    </row>
    <row r="906">
      <c r="A906" s="54">
        <v>46116.0</v>
      </c>
      <c r="B906" s="4" t="s">
        <v>288</v>
      </c>
      <c r="C906" s="2" t="s">
        <v>1801</v>
      </c>
      <c r="D906" s="2" t="s">
        <v>9298</v>
      </c>
      <c r="E906" s="2">
        <v>0.0</v>
      </c>
      <c r="F906" s="2">
        <f>IFERROR(__xludf.DUMMYFUNCTION("""COMPUTED_VALUE"""),0.0)</f>
        <v>0</v>
      </c>
      <c r="G906" s="4" t="s">
        <v>3237</v>
      </c>
      <c r="H906" s="2" t="s">
        <v>3188</v>
      </c>
    </row>
    <row r="907">
      <c r="A907" s="54">
        <v>46117.0</v>
      </c>
      <c r="B907" s="4" t="s">
        <v>256</v>
      </c>
      <c r="C907" s="2" t="s">
        <v>1801</v>
      </c>
      <c r="D907" s="2" t="s">
        <v>9298</v>
      </c>
      <c r="E907" s="2">
        <v>0.0</v>
      </c>
      <c r="F907" s="2">
        <f>IFERROR(__xludf.DUMMYFUNCTION("""COMPUTED_VALUE"""),0.0)</f>
        <v>0</v>
      </c>
      <c r="G907" s="4" t="s">
        <v>3237</v>
      </c>
      <c r="H907" s="2" t="s">
        <v>3188</v>
      </c>
    </row>
    <row r="908">
      <c r="A908" s="54">
        <v>46118.0</v>
      </c>
      <c r="B908" s="4" t="s">
        <v>180</v>
      </c>
      <c r="C908" s="2" t="s">
        <v>1801</v>
      </c>
      <c r="D908" s="2" t="s">
        <v>9298</v>
      </c>
      <c r="E908" s="2">
        <v>0.0</v>
      </c>
      <c r="F908" s="2">
        <f>IFERROR(__xludf.DUMMYFUNCTION("""COMPUTED_VALUE"""),0.0)</f>
        <v>0</v>
      </c>
      <c r="G908" s="4" t="s">
        <v>3237</v>
      </c>
      <c r="H908" s="2" t="s">
        <v>3188</v>
      </c>
    </row>
    <row r="909">
      <c r="A909" s="54">
        <v>46119.0</v>
      </c>
      <c r="B909" s="4" t="s">
        <v>208</v>
      </c>
      <c r="C909" s="2" t="s">
        <v>1801</v>
      </c>
      <c r="D909" s="2" t="s">
        <v>9298</v>
      </c>
      <c r="E909" s="2">
        <v>0.0</v>
      </c>
      <c r="F909" s="2">
        <f>IFERROR(__xludf.DUMMYFUNCTION("""COMPUTED_VALUE"""),0.0)</f>
        <v>0</v>
      </c>
      <c r="G909" s="4" t="s">
        <v>3237</v>
      </c>
      <c r="H909" s="2" t="s">
        <v>3188</v>
      </c>
    </row>
    <row r="910">
      <c r="A910" s="54">
        <v>46120.0</v>
      </c>
      <c r="B910" s="4" t="s">
        <v>303</v>
      </c>
      <c r="C910" s="2" t="s">
        <v>1801</v>
      </c>
      <c r="D910" s="2" t="s">
        <v>9298</v>
      </c>
      <c r="E910" s="2">
        <v>0.0</v>
      </c>
      <c r="F910" s="2">
        <f>IFERROR(__xludf.DUMMYFUNCTION("""COMPUTED_VALUE"""),0.0)</f>
        <v>0</v>
      </c>
      <c r="G910" s="4" t="s">
        <v>3237</v>
      </c>
      <c r="H910" s="2" t="s">
        <v>3188</v>
      </c>
    </row>
    <row r="911">
      <c r="A911" s="54">
        <v>46121.0</v>
      </c>
      <c r="B911" s="4" t="s">
        <v>148</v>
      </c>
      <c r="C911" s="2" t="s">
        <v>1801</v>
      </c>
      <c r="D911" s="2" t="s">
        <v>9298</v>
      </c>
      <c r="E911" s="2">
        <v>0.0</v>
      </c>
      <c r="F911" s="2">
        <f>IFERROR(__xludf.DUMMYFUNCTION("""COMPUTED_VALUE"""),0.0)</f>
        <v>0</v>
      </c>
      <c r="G911" s="4" t="s">
        <v>3237</v>
      </c>
      <c r="H911" s="2" t="s">
        <v>3188</v>
      </c>
    </row>
    <row r="912">
      <c r="A912" s="54">
        <v>46122.0</v>
      </c>
      <c r="B912" s="4" t="s">
        <v>196</v>
      </c>
      <c r="C912" s="2" t="s">
        <v>1801</v>
      </c>
      <c r="D912" s="2" t="s">
        <v>9298</v>
      </c>
      <c r="E912" s="2">
        <v>0.0</v>
      </c>
      <c r="F912" s="2">
        <f>IFERROR(__xludf.DUMMYFUNCTION("""COMPUTED_VALUE"""),0.0)</f>
        <v>0</v>
      </c>
      <c r="G912" s="4" t="s">
        <v>3237</v>
      </c>
      <c r="H912" s="2" t="s">
        <v>3188</v>
      </c>
    </row>
    <row r="913">
      <c r="A913" s="54">
        <v>46123.0</v>
      </c>
      <c r="B913" s="4" t="s">
        <v>288</v>
      </c>
      <c r="C913" s="2" t="s">
        <v>1801</v>
      </c>
      <c r="D913" s="2" t="s">
        <v>9298</v>
      </c>
      <c r="E913" s="2">
        <v>0.0</v>
      </c>
      <c r="F913" s="2">
        <f>IFERROR(__xludf.DUMMYFUNCTION("""COMPUTED_VALUE"""),0.0)</f>
        <v>0</v>
      </c>
      <c r="G913" s="4" t="s">
        <v>3237</v>
      </c>
      <c r="H913" s="2" t="s">
        <v>3188</v>
      </c>
    </row>
    <row r="914">
      <c r="A914" s="54">
        <v>46124.0</v>
      </c>
      <c r="B914" s="4" t="s">
        <v>256</v>
      </c>
      <c r="C914" s="2" t="s">
        <v>1801</v>
      </c>
      <c r="D914" s="2" t="s">
        <v>9298</v>
      </c>
      <c r="E914" s="2">
        <v>0.0</v>
      </c>
      <c r="F914" s="2">
        <f>IFERROR(__xludf.DUMMYFUNCTION("""COMPUTED_VALUE"""),0.0)</f>
        <v>0</v>
      </c>
      <c r="G914" s="4" t="s">
        <v>3237</v>
      </c>
      <c r="H914" s="2" t="s">
        <v>3188</v>
      </c>
    </row>
    <row r="915">
      <c r="A915" s="54">
        <v>46125.0</v>
      </c>
      <c r="B915" s="4" t="s">
        <v>180</v>
      </c>
      <c r="C915" s="2" t="s">
        <v>1801</v>
      </c>
      <c r="D915" s="2" t="s">
        <v>9298</v>
      </c>
      <c r="E915" s="2">
        <v>0.0</v>
      </c>
      <c r="F915" s="2">
        <f>IFERROR(__xludf.DUMMYFUNCTION("""COMPUTED_VALUE"""),0.0)</f>
        <v>0</v>
      </c>
      <c r="G915" s="4" t="s">
        <v>3237</v>
      </c>
      <c r="H915" s="2" t="s">
        <v>3188</v>
      </c>
    </row>
    <row r="916">
      <c r="A916" s="54">
        <v>46126.0</v>
      </c>
      <c r="B916" s="4" t="s">
        <v>208</v>
      </c>
      <c r="C916" s="2" t="s">
        <v>1801</v>
      </c>
      <c r="D916" s="2" t="s">
        <v>9298</v>
      </c>
      <c r="E916" s="2">
        <v>0.0</v>
      </c>
      <c r="F916" s="2">
        <f>IFERROR(__xludf.DUMMYFUNCTION("""COMPUTED_VALUE"""),0.0)</f>
        <v>0</v>
      </c>
      <c r="G916" s="4" t="s">
        <v>3237</v>
      </c>
      <c r="H916" s="2" t="s">
        <v>3188</v>
      </c>
    </row>
    <row r="917">
      <c r="A917" s="54">
        <v>46127.0</v>
      </c>
      <c r="B917" s="4" t="s">
        <v>303</v>
      </c>
      <c r="C917" s="2" t="s">
        <v>1801</v>
      </c>
      <c r="D917" s="2" t="s">
        <v>9298</v>
      </c>
      <c r="E917" s="2">
        <v>0.0</v>
      </c>
      <c r="F917" s="2">
        <f>IFERROR(__xludf.DUMMYFUNCTION("""COMPUTED_VALUE"""),0.0)</f>
        <v>0</v>
      </c>
      <c r="G917" s="4" t="s">
        <v>3237</v>
      </c>
      <c r="H917" s="2" t="s">
        <v>3188</v>
      </c>
    </row>
    <row r="918">
      <c r="A918" s="54">
        <v>46128.0</v>
      </c>
      <c r="B918" s="4" t="s">
        <v>148</v>
      </c>
      <c r="C918" s="2" t="s">
        <v>1801</v>
      </c>
      <c r="D918" s="2" t="s">
        <v>9298</v>
      </c>
      <c r="E918" s="2">
        <v>0.0</v>
      </c>
      <c r="F918" s="2">
        <f>IFERROR(__xludf.DUMMYFUNCTION("""COMPUTED_VALUE"""),0.0)</f>
        <v>0</v>
      </c>
      <c r="G918" s="4" t="s">
        <v>3237</v>
      </c>
      <c r="H918" s="2" t="s">
        <v>3188</v>
      </c>
    </row>
    <row r="919">
      <c r="A919" s="54">
        <v>46129.0</v>
      </c>
      <c r="B919" s="4" t="s">
        <v>196</v>
      </c>
      <c r="C919" s="2" t="s">
        <v>1801</v>
      </c>
      <c r="D919" s="2" t="s">
        <v>9298</v>
      </c>
      <c r="E919" s="2">
        <v>0.0</v>
      </c>
      <c r="F919" s="2">
        <f>IFERROR(__xludf.DUMMYFUNCTION("""COMPUTED_VALUE"""),0.0)</f>
        <v>0</v>
      </c>
      <c r="G919" s="4" t="s">
        <v>3237</v>
      </c>
      <c r="H919" s="2" t="s">
        <v>3188</v>
      </c>
    </row>
    <row r="920">
      <c r="A920" s="54">
        <v>46130.0</v>
      </c>
      <c r="B920" s="4" t="s">
        <v>288</v>
      </c>
      <c r="C920" s="2" t="s">
        <v>1801</v>
      </c>
      <c r="D920" s="2" t="s">
        <v>9298</v>
      </c>
      <c r="E920" s="2">
        <v>0.0</v>
      </c>
      <c r="F920" s="2">
        <f>IFERROR(__xludf.DUMMYFUNCTION("""COMPUTED_VALUE"""),0.0)</f>
        <v>0</v>
      </c>
      <c r="G920" s="4" t="s">
        <v>3237</v>
      </c>
      <c r="H920" s="2" t="s">
        <v>3188</v>
      </c>
    </row>
    <row r="921">
      <c r="A921" s="54">
        <v>46131.0</v>
      </c>
      <c r="B921" s="4" t="s">
        <v>256</v>
      </c>
      <c r="C921" s="2" t="s">
        <v>1801</v>
      </c>
      <c r="D921" s="2" t="s">
        <v>9298</v>
      </c>
      <c r="E921" s="2">
        <v>0.0</v>
      </c>
      <c r="F921" s="2">
        <f>IFERROR(__xludf.DUMMYFUNCTION("""COMPUTED_VALUE"""),0.0)</f>
        <v>0</v>
      </c>
      <c r="G921" s="4" t="s">
        <v>3237</v>
      </c>
      <c r="H921" s="2" t="s">
        <v>3188</v>
      </c>
    </row>
    <row r="922">
      <c r="A922" s="54">
        <v>46132.0</v>
      </c>
      <c r="B922" s="4" t="s">
        <v>180</v>
      </c>
      <c r="C922" s="2" t="s">
        <v>1801</v>
      </c>
      <c r="D922" s="2" t="s">
        <v>9298</v>
      </c>
      <c r="E922" s="2">
        <v>0.0</v>
      </c>
      <c r="F922" s="2">
        <f>IFERROR(__xludf.DUMMYFUNCTION("""COMPUTED_VALUE"""),0.0)</f>
        <v>0</v>
      </c>
      <c r="G922" s="4" t="s">
        <v>3237</v>
      </c>
      <c r="H922" s="2" t="s">
        <v>3188</v>
      </c>
    </row>
    <row r="923">
      <c r="A923" s="54">
        <v>46133.0</v>
      </c>
      <c r="B923" s="4" t="s">
        <v>208</v>
      </c>
      <c r="C923" s="2" t="s">
        <v>1801</v>
      </c>
      <c r="D923" s="2" t="s">
        <v>9298</v>
      </c>
      <c r="E923" s="2">
        <v>0.0</v>
      </c>
      <c r="F923" s="2">
        <f>IFERROR(__xludf.DUMMYFUNCTION("""COMPUTED_VALUE"""),0.0)</f>
        <v>0</v>
      </c>
      <c r="G923" s="4" t="s">
        <v>3237</v>
      </c>
      <c r="H923" s="2" t="s">
        <v>3188</v>
      </c>
    </row>
    <row r="924">
      <c r="A924" s="54">
        <v>46134.0</v>
      </c>
      <c r="B924" s="4" t="s">
        <v>303</v>
      </c>
      <c r="C924" s="2" t="s">
        <v>1801</v>
      </c>
      <c r="D924" s="2" t="s">
        <v>9298</v>
      </c>
      <c r="E924" s="2">
        <v>0.0</v>
      </c>
      <c r="F924" s="2">
        <f>IFERROR(__xludf.DUMMYFUNCTION("""COMPUTED_VALUE"""),0.0)</f>
        <v>0</v>
      </c>
      <c r="G924" s="4" t="s">
        <v>3237</v>
      </c>
      <c r="H924" s="2" t="s">
        <v>3188</v>
      </c>
    </row>
    <row r="925">
      <c r="A925" s="54">
        <v>46135.0</v>
      </c>
      <c r="B925" s="4" t="s">
        <v>148</v>
      </c>
      <c r="C925" s="2" t="s">
        <v>1801</v>
      </c>
      <c r="D925" s="2" t="s">
        <v>9298</v>
      </c>
      <c r="E925" s="2">
        <v>0.0</v>
      </c>
      <c r="F925" s="2">
        <f>IFERROR(__xludf.DUMMYFUNCTION("""COMPUTED_VALUE"""),0.0)</f>
        <v>0</v>
      </c>
      <c r="G925" s="4" t="s">
        <v>3237</v>
      </c>
      <c r="H925" s="2" t="s">
        <v>3188</v>
      </c>
    </row>
    <row r="926">
      <c r="A926" s="54">
        <v>46136.0</v>
      </c>
      <c r="B926" s="4" t="s">
        <v>196</v>
      </c>
      <c r="C926" s="2" t="s">
        <v>1801</v>
      </c>
      <c r="D926" s="2" t="s">
        <v>9298</v>
      </c>
      <c r="E926" s="2">
        <v>0.0</v>
      </c>
      <c r="F926" s="2">
        <f>IFERROR(__xludf.DUMMYFUNCTION("""COMPUTED_VALUE"""),0.0)</f>
        <v>0</v>
      </c>
      <c r="G926" s="4" t="s">
        <v>3237</v>
      </c>
      <c r="H926" s="2" t="s">
        <v>3188</v>
      </c>
    </row>
    <row r="927">
      <c r="A927" s="54">
        <v>46137.0</v>
      </c>
      <c r="B927" s="4" t="s">
        <v>288</v>
      </c>
      <c r="C927" s="2" t="s">
        <v>1801</v>
      </c>
      <c r="D927" s="2" t="s">
        <v>9298</v>
      </c>
      <c r="E927" s="2">
        <v>0.0</v>
      </c>
      <c r="F927" s="2">
        <f>IFERROR(__xludf.DUMMYFUNCTION("""COMPUTED_VALUE"""),0.0)</f>
        <v>0</v>
      </c>
      <c r="G927" s="4" t="s">
        <v>3237</v>
      </c>
      <c r="H927" s="2" t="s">
        <v>3188</v>
      </c>
    </row>
    <row r="928">
      <c r="A928" s="54">
        <v>46138.0</v>
      </c>
      <c r="B928" s="4" t="s">
        <v>256</v>
      </c>
      <c r="C928" s="2" t="s">
        <v>1801</v>
      </c>
      <c r="D928" s="2" t="s">
        <v>9298</v>
      </c>
      <c r="E928" s="2">
        <v>0.0</v>
      </c>
      <c r="F928" s="2">
        <f>IFERROR(__xludf.DUMMYFUNCTION("""COMPUTED_VALUE"""),0.0)</f>
        <v>0</v>
      </c>
      <c r="G928" s="4" t="s">
        <v>3237</v>
      </c>
      <c r="H928" s="2" t="s">
        <v>3188</v>
      </c>
    </row>
    <row r="929">
      <c r="A929" s="54">
        <v>46139.0</v>
      </c>
      <c r="B929" s="4" t="s">
        <v>180</v>
      </c>
      <c r="C929" s="2" t="s">
        <v>1801</v>
      </c>
      <c r="D929" s="2" t="s">
        <v>9298</v>
      </c>
      <c r="E929" s="2">
        <v>0.0</v>
      </c>
      <c r="F929" s="2">
        <f>IFERROR(__xludf.DUMMYFUNCTION("""COMPUTED_VALUE"""),0.0)</f>
        <v>0</v>
      </c>
      <c r="G929" s="4" t="s">
        <v>3237</v>
      </c>
      <c r="H929" s="2" t="s">
        <v>3188</v>
      </c>
    </row>
    <row r="930">
      <c r="A930" s="54">
        <v>46140.0</v>
      </c>
      <c r="B930" s="4" t="s">
        <v>208</v>
      </c>
      <c r="C930" s="2" t="s">
        <v>1801</v>
      </c>
      <c r="D930" s="2" t="s">
        <v>9298</v>
      </c>
      <c r="E930" s="2">
        <v>0.0</v>
      </c>
      <c r="F930" s="2">
        <f>IFERROR(__xludf.DUMMYFUNCTION("""COMPUTED_VALUE"""),0.0)</f>
        <v>0</v>
      </c>
      <c r="G930" s="4" t="s">
        <v>3237</v>
      </c>
      <c r="H930" s="2" t="s">
        <v>3188</v>
      </c>
    </row>
    <row r="931">
      <c r="A931" s="54">
        <v>46141.0</v>
      </c>
      <c r="B931" s="4" t="s">
        <v>303</v>
      </c>
      <c r="C931" s="2" t="s">
        <v>1801</v>
      </c>
      <c r="D931" s="2" t="s">
        <v>9298</v>
      </c>
      <c r="E931" s="2">
        <v>0.0</v>
      </c>
      <c r="F931" s="2">
        <f>IFERROR(__xludf.DUMMYFUNCTION("""COMPUTED_VALUE"""),0.0)</f>
        <v>0</v>
      </c>
      <c r="G931" s="4" t="s">
        <v>3237</v>
      </c>
      <c r="H931" s="2" t="s">
        <v>3188</v>
      </c>
    </row>
    <row r="932">
      <c r="A932" s="54">
        <v>46142.0</v>
      </c>
      <c r="B932" s="4" t="s">
        <v>148</v>
      </c>
      <c r="C932" s="2" t="s">
        <v>1801</v>
      </c>
      <c r="D932" s="2" t="s">
        <v>9298</v>
      </c>
      <c r="E932" s="2">
        <v>0.0</v>
      </c>
      <c r="F932" s="2">
        <f>IFERROR(__xludf.DUMMYFUNCTION("""COMPUTED_VALUE"""),0.0)</f>
        <v>0</v>
      </c>
      <c r="G932" s="4" t="s">
        <v>3237</v>
      </c>
      <c r="H932" s="2" t="s">
        <v>3188</v>
      </c>
    </row>
    <row r="933">
      <c r="A933" s="54">
        <v>46143.0</v>
      </c>
      <c r="B933" s="4" t="s">
        <v>196</v>
      </c>
      <c r="C933" s="2" t="s">
        <v>1801</v>
      </c>
      <c r="D933" s="2" t="s">
        <v>9298</v>
      </c>
      <c r="E933" s="2">
        <v>0.0</v>
      </c>
      <c r="F933" s="2">
        <f>IFERROR(__xludf.DUMMYFUNCTION("""COMPUTED_VALUE"""),0.0)</f>
        <v>0</v>
      </c>
      <c r="G933" s="4" t="s">
        <v>3237</v>
      </c>
      <c r="H933" s="2" t="s">
        <v>3188</v>
      </c>
    </row>
    <row r="934">
      <c r="A934" s="54">
        <v>46144.0</v>
      </c>
      <c r="B934" s="4" t="s">
        <v>288</v>
      </c>
      <c r="C934" s="2" t="s">
        <v>1801</v>
      </c>
      <c r="D934" s="2" t="s">
        <v>9298</v>
      </c>
      <c r="E934" s="2">
        <v>0.0</v>
      </c>
      <c r="F934" s="2">
        <f>IFERROR(__xludf.DUMMYFUNCTION("""COMPUTED_VALUE"""),0.0)</f>
        <v>0</v>
      </c>
      <c r="G934" s="4" t="s">
        <v>3237</v>
      </c>
      <c r="H934" s="2" t="s">
        <v>3188</v>
      </c>
    </row>
    <row r="935">
      <c r="A935" s="54">
        <v>46145.0</v>
      </c>
      <c r="B935" s="4" t="s">
        <v>256</v>
      </c>
      <c r="C935" s="2" t="s">
        <v>1801</v>
      </c>
      <c r="D935" s="2" t="s">
        <v>9298</v>
      </c>
      <c r="E935" s="2">
        <v>0.0</v>
      </c>
      <c r="F935" s="2">
        <f>IFERROR(__xludf.DUMMYFUNCTION("""COMPUTED_VALUE"""),0.0)</f>
        <v>0</v>
      </c>
      <c r="G935" s="4" t="s">
        <v>3237</v>
      </c>
      <c r="H935" s="2" t="s">
        <v>3188</v>
      </c>
    </row>
    <row r="936">
      <c r="A936" s="54">
        <v>46146.0</v>
      </c>
      <c r="B936" s="4" t="s">
        <v>180</v>
      </c>
      <c r="C936" s="2" t="s">
        <v>1801</v>
      </c>
      <c r="D936" s="2" t="s">
        <v>9298</v>
      </c>
      <c r="E936" s="2">
        <v>0.0</v>
      </c>
      <c r="F936" s="2">
        <f>IFERROR(__xludf.DUMMYFUNCTION("""COMPUTED_VALUE"""),0.0)</f>
        <v>0</v>
      </c>
      <c r="G936" s="4" t="s">
        <v>3237</v>
      </c>
      <c r="H936" s="2" t="s">
        <v>3188</v>
      </c>
    </row>
    <row r="937">
      <c r="A937" s="54">
        <v>46147.0</v>
      </c>
      <c r="B937" s="4" t="s">
        <v>208</v>
      </c>
      <c r="C937" s="2" t="s">
        <v>1801</v>
      </c>
      <c r="D937" s="2" t="s">
        <v>9298</v>
      </c>
      <c r="E937" s="2">
        <v>0.0</v>
      </c>
      <c r="F937" s="2">
        <f>IFERROR(__xludf.DUMMYFUNCTION("""COMPUTED_VALUE"""),0.0)</f>
        <v>0</v>
      </c>
      <c r="G937" s="4" t="s">
        <v>3237</v>
      </c>
      <c r="H937" s="2" t="s">
        <v>3188</v>
      </c>
    </row>
    <row r="938">
      <c r="A938" s="54">
        <v>46148.0</v>
      </c>
      <c r="B938" s="4" t="s">
        <v>303</v>
      </c>
      <c r="C938" s="2" t="s">
        <v>1801</v>
      </c>
      <c r="D938" s="2" t="s">
        <v>9298</v>
      </c>
      <c r="E938" s="2">
        <v>0.0</v>
      </c>
      <c r="F938" s="2">
        <f>IFERROR(__xludf.DUMMYFUNCTION("""COMPUTED_VALUE"""),0.0)</f>
        <v>0</v>
      </c>
      <c r="G938" s="4" t="s">
        <v>3237</v>
      </c>
      <c r="H938" s="2" t="s">
        <v>3188</v>
      </c>
    </row>
    <row r="939">
      <c r="A939" s="54">
        <v>46149.0</v>
      </c>
      <c r="B939" s="4" t="s">
        <v>148</v>
      </c>
      <c r="C939" s="2" t="s">
        <v>1801</v>
      </c>
      <c r="D939" s="2" t="s">
        <v>9298</v>
      </c>
      <c r="E939" s="2">
        <v>0.0</v>
      </c>
      <c r="F939" s="2">
        <f>IFERROR(__xludf.DUMMYFUNCTION("""COMPUTED_VALUE"""),0.0)</f>
        <v>0</v>
      </c>
      <c r="G939" s="4" t="s">
        <v>3237</v>
      </c>
      <c r="H939" s="2" t="s">
        <v>3188</v>
      </c>
    </row>
    <row r="940">
      <c r="A940" s="54">
        <v>46150.0</v>
      </c>
      <c r="B940" s="4" t="s">
        <v>196</v>
      </c>
      <c r="C940" s="2" t="s">
        <v>1801</v>
      </c>
      <c r="D940" s="2" t="s">
        <v>9298</v>
      </c>
      <c r="E940" s="2">
        <v>0.0</v>
      </c>
      <c r="F940" s="2">
        <f>IFERROR(__xludf.DUMMYFUNCTION("""COMPUTED_VALUE"""),0.0)</f>
        <v>0</v>
      </c>
      <c r="G940" s="4" t="s">
        <v>3237</v>
      </c>
      <c r="H940" s="2" t="s">
        <v>3188</v>
      </c>
    </row>
    <row r="941">
      <c r="A941" s="54">
        <v>46151.0</v>
      </c>
      <c r="B941" s="4" t="s">
        <v>288</v>
      </c>
      <c r="C941" s="2" t="s">
        <v>1801</v>
      </c>
      <c r="D941" s="2" t="s">
        <v>9298</v>
      </c>
      <c r="E941" s="2">
        <v>0.0</v>
      </c>
      <c r="F941" s="2">
        <f>IFERROR(__xludf.DUMMYFUNCTION("""COMPUTED_VALUE"""),0.0)</f>
        <v>0</v>
      </c>
      <c r="G941" s="4" t="s">
        <v>3237</v>
      </c>
      <c r="H941" s="2" t="s">
        <v>3188</v>
      </c>
    </row>
    <row r="942">
      <c r="A942" s="54">
        <v>46152.0</v>
      </c>
      <c r="B942" s="4" t="s">
        <v>256</v>
      </c>
      <c r="C942" s="2" t="s">
        <v>1801</v>
      </c>
      <c r="D942" s="2" t="s">
        <v>9298</v>
      </c>
      <c r="E942" s="2">
        <v>0.0</v>
      </c>
      <c r="F942" s="2">
        <f>IFERROR(__xludf.DUMMYFUNCTION("""COMPUTED_VALUE"""),0.0)</f>
        <v>0</v>
      </c>
      <c r="G942" s="4" t="s">
        <v>3237</v>
      </c>
      <c r="H942" s="2" t="s">
        <v>3188</v>
      </c>
    </row>
    <row r="943">
      <c r="A943" s="54">
        <v>46153.0</v>
      </c>
      <c r="B943" s="4" t="s">
        <v>180</v>
      </c>
      <c r="C943" s="2" t="s">
        <v>1801</v>
      </c>
      <c r="D943" s="2" t="s">
        <v>9298</v>
      </c>
      <c r="E943" s="2">
        <v>0.0</v>
      </c>
      <c r="F943" s="2">
        <f>IFERROR(__xludf.DUMMYFUNCTION("""COMPUTED_VALUE"""),0.0)</f>
        <v>0</v>
      </c>
      <c r="G943" s="4" t="s">
        <v>3237</v>
      </c>
      <c r="H943" s="2" t="s">
        <v>3188</v>
      </c>
    </row>
    <row r="944">
      <c r="A944" s="54">
        <v>46154.0</v>
      </c>
      <c r="B944" s="4" t="s">
        <v>208</v>
      </c>
      <c r="C944" s="2" t="s">
        <v>1801</v>
      </c>
      <c r="D944" s="2" t="s">
        <v>9298</v>
      </c>
      <c r="E944" s="2">
        <v>0.0</v>
      </c>
      <c r="F944" s="2">
        <f>IFERROR(__xludf.DUMMYFUNCTION("""COMPUTED_VALUE"""),0.0)</f>
        <v>0</v>
      </c>
      <c r="G944" s="4" t="s">
        <v>3237</v>
      </c>
      <c r="H944" s="2" t="s">
        <v>3188</v>
      </c>
    </row>
    <row r="945">
      <c r="A945" s="54">
        <v>46155.0</v>
      </c>
      <c r="B945" s="4" t="s">
        <v>303</v>
      </c>
      <c r="C945" s="2" t="s">
        <v>1801</v>
      </c>
      <c r="D945" s="2" t="s">
        <v>9298</v>
      </c>
      <c r="E945" s="2">
        <v>0.0</v>
      </c>
      <c r="F945" s="2">
        <f>IFERROR(__xludf.DUMMYFUNCTION("""COMPUTED_VALUE"""),0.0)</f>
        <v>0</v>
      </c>
      <c r="G945" s="4" t="s">
        <v>3237</v>
      </c>
      <c r="H945" s="2" t="s">
        <v>3188</v>
      </c>
    </row>
    <row r="946">
      <c r="A946" s="54">
        <v>46156.0</v>
      </c>
      <c r="B946" s="4" t="s">
        <v>148</v>
      </c>
      <c r="C946" s="2" t="s">
        <v>1801</v>
      </c>
      <c r="D946" s="2" t="s">
        <v>9298</v>
      </c>
      <c r="E946" s="2">
        <v>0.0</v>
      </c>
      <c r="F946" s="2">
        <f>IFERROR(__xludf.DUMMYFUNCTION("""COMPUTED_VALUE"""),0.0)</f>
        <v>0</v>
      </c>
      <c r="G946" s="4" t="s">
        <v>3237</v>
      </c>
      <c r="H946" s="2" t="s">
        <v>3188</v>
      </c>
    </row>
    <row r="947">
      <c r="A947" s="54">
        <v>46157.0</v>
      </c>
      <c r="B947" s="4" t="s">
        <v>196</v>
      </c>
      <c r="C947" s="2" t="s">
        <v>1801</v>
      </c>
      <c r="D947" s="2" t="s">
        <v>9298</v>
      </c>
      <c r="E947" s="2">
        <v>0.0</v>
      </c>
      <c r="F947" s="2">
        <f>IFERROR(__xludf.DUMMYFUNCTION("""COMPUTED_VALUE"""),0.0)</f>
        <v>0</v>
      </c>
      <c r="G947" s="4" t="s">
        <v>3237</v>
      </c>
      <c r="H947" s="2" t="s">
        <v>3188</v>
      </c>
    </row>
    <row r="948">
      <c r="A948" s="54">
        <v>46158.0</v>
      </c>
      <c r="B948" s="4" t="s">
        <v>288</v>
      </c>
      <c r="C948" s="2" t="s">
        <v>1801</v>
      </c>
      <c r="D948" s="2" t="s">
        <v>9298</v>
      </c>
      <c r="E948" s="2">
        <v>0.0</v>
      </c>
      <c r="F948" s="2">
        <f>IFERROR(__xludf.DUMMYFUNCTION("""COMPUTED_VALUE"""),0.0)</f>
        <v>0</v>
      </c>
      <c r="G948" s="4" t="s">
        <v>3237</v>
      </c>
      <c r="H948" s="2" t="s">
        <v>3188</v>
      </c>
    </row>
    <row r="949">
      <c r="A949" s="54">
        <v>46159.0</v>
      </c>
      <c r="B949" s="4" t="s">
        <v>256</v>
      </c>
      <c r="C949" s="2" t="s">
        <v>1801</v>
      </c>
      <c r="D949" s="2" t="s">
        <v>9298</v>
      </c>
      <c r="E949" s="2">
        <v>0.0</v>
      </c>
      <c r="F949" s="2">
        <f>IFERROR(__xludf.DUMMYFUNCTION("""COMPUTED_VALUE"""),0.0)</f>
        <v>0</v>
      </c>
      <c r="G949" s="4" t="s">
        <v>3237</v>
      </c>
      <c r="H949" s="2" t="s">
        <v>3188</v>
      </c>
    </row>
    <row r="950">
      <c r="A950" s="54">
        <v>46160.0</v>
      </c>
      <c r="B950" s="4" t="s">
        <v>180</v>
      </c>
      <c r="C950" s="2" t="s">
        <v>1801</v>
      </c>
      <c r="D950" s="2" t="s">
        <v>9298</v>
      </c>
      <c r="E950" s="2">
        <v>0.0</v>
      </c>
      <c r="F950" s="2">
        <f>IFERROR(__xludf.DUMMYFUNCTION("""COMPUTED_VALUE"""),0.0)</f>
        <v>0</v>
      </c>
      <c r="G950" s="4" t="s">
        <v>3237</v>
      </c>
      <c r="H950" s="2" t="s">
        <v>3188</v>
      </c>
    </row>
    <row r="951">
      <c r="A951" s="54">
        <v>46161.0</v>
      </c>
      <c r="B951" s="4" t="s">
        <v>208</v>
      </c>
      <c r="C951" s="2" t="s">
        <v>1801</v>
      </c>
      <c r="D951" s="2" t="s">
        <v>9298</v>
      </c>
      <c r="E951" s="2">
        <v>0.0</v>
      </c>
      <c r="F951" s="2">
        <f>IFERROR(__xludf.DUMMYFUNCTION("""COMPUTED_VALUE"""),0.0)</f>
        <v>0</v>
      </c>
      <c r="G951" s="4" t="s">
        <v>3237</v>
      </c>
      <c r="H951" s="2" t="s">
        <v>3188</v>
      </c>
    </row>
    <row r="952">
      <c r="A952" s="54">
        <v>46162.0</v>
      </c>
      <c r="B952" s="4" t="s">
        <v>303</v>
      </c>
      <c r="C952" s="2" t="s">
        <v>1801</v>
      </c>
      <c r="D952" s="2" t="s">
        <v>9298</v>
      </c>
      <c r="E952" s="2">
        <v>0.0</v>
      </c>
      <c r="F952" s="2">
        <f>IFERROR(__xludf.DUMMYFUNCTION("""COMPUTED_VALUE"""),0.0)</f>
        <v>0</v>
      </c>
      <c r="G952" s="4" t="s">
        <v>3237</v>
      </c>
      <c r="H952" s="2" t="s">
        <v>3188</v>
      </c>
    </row>
    <row r="953">
      <c r="A953" s="54">
        <v>46163.0</v>
      </c>
      <c r="B953" s="4" t="s">
        <v>148</v>
      </c>
      <c r="C953" s="2" t="s">
        <v>1801</v>
      </c>
      <c r="D953" s="2" t="s">
        <v>9298</v>
      </c>
      <c r="E953" s="2">
        <v>0.0</v>
      </c>
      <c r="F953" s="2">
        <f>IFERROR(__xludf.DUMMYFUNCTION("""COMPUTED_VALUE"""),0.0)</f>
        <v>0</v>
      </c>
      <c r="G953" s="4" t="s">
        <v>3237</v>
      </c>
      <c r="H953" s="2" t="s">
        <v>3188</v>
      </c>
    </row>
    <row r="954">
      <c r="A954" s="54">
        <v>46164.0</v>
      </c>
      <c r="B954" s="4" t="s">
        <v>196</v>
      </c>
      <c r="C954" s="2" t="s">
        <v>1801</v>
      </c>
      <c r="D954" s="2" t="s">
        <v>9298</v>
      </c>
      <c r="E954" s="2">
        <v>0.0</v>
      </c>
      <c r="F954" s="2">
        <f>IFERROR(__xludf.DUMMYFUNCTION("""COMPUTED_VALUE"""),0.0)</f>
        <v>0</v>
      </c>
      <c r="G954" s="4" t="s">
        <v>3237</v>
      </c>
      <c r="H954" s="2" t="s">
        <v>3188</v>
      </c>
    </row>
    <row r="955">
      <c r="A955" s="54">
        <v>46165.0</v>
      </c>
      <c r="B955" s="4" t="s">
        <v>288</v>
      </c>
      <c r="C955" s="2" t="s">
        <v>1801</v>
      </c>
      <c r="D955" s="2" t="s">
        <v>9298</v>
      </c>
      <c r="E955" s="2">
        <v>0.0</v>
      </c>
      <c r="F955" s="2">
        <f>IFERROR(__xludf.DUMMYFUNCTION("""COMPUTED_VALUE"""),0.0)</f>
        <v>0</v>
      </c>
      <c r="G955" s="4" t="s">
        <v>3237</v>
      </c>
      <c r="H955" s="2" t="s">
        <v>3188</v>
      </c>
    </row>
    <row r="956">
      <c r="A956" s="54">
        <v>46166.0</v>
      </c>
      <c r="B956" s="4" t="s">
        <v>256</v>
      </c>
      <c r="C956" s="2" t="s">
        <v>1801</v>
      </c>
      <c r="D956" s="2" t="s">
        <v>9298</v>
      </c>
      <c r="E956" s="2">
        <v>0.0</v>
      </c>
      <c r="F956" s="2">
        <f>IFERROR(__xludf.DUMMYFUNCTION("""COMPUTED_VALUE"""),0.0)</f>
        <v>0</v>
      </c>
      <c r="G956" s="4" t="s">
        <v>3237</v>
      </c>
      <c r="H956" s="2" t="s">
        <v>3188</v>
      </c>
    </row>
    <row r="957">
      <c r="A957" s="54">
        <v>46167.0</v>
      </c>
      <c r="B957" s="4" t="s">
        <v>180</v>
      </c>
      <c r="C957" s="2" t="s">
        <v>1801</v>
      </c>
      <c r="D957" s="2" t="s">
        <v>9298</v>
      </c>
      <c r="E957" s="2">
        <v>0.0</v>
      </c>
      <c r="F957" s="2">
        <f>IFERROR(__xludf.DUMMYFUNCTION("""COMPUTED_VALUE"""),0.0)</f>
        <v>0</v>
      </c>
      <c r="G957" s="4" t="s">
        <v>3237</v>
      </c>
      <c r="H957" s="2" t="s">
        <v>3188</v>
      </c>
    </row>
    <row r="958">
      <c r="A958" s="54">
        <v>46168.0</v>
      </c>
      <c r="B958" s="4" t="s">
        <v>208</v>
      </c>
      <c r="C958" s="2" t="s">
        <v>1801</v>
      </c>
      <c r="D958" s="2" t="s">
        <v>9298</v>
      </c>
      <c r="E958" s="2">
        <v>0.0</v>
      </c>
      <c r="F958" s="2">
        <f>IFERROR(__xludf.DUMMYFUNCTION("""COMPUTED_VALUE"""),0.0)</f>
        <v>0</v>
      </c>
      <c r="G958" s="4" t="s">
        <v>3237</v>
      </c>
      <c r="H958" s="2" t="s">
        <v>3188</v>
      </c>
    </row>
    <row r="959">
      <c r="A959" s="54">
        <v>46169.0</v>
      </c>
      <c r="B959" s="4" t="s">
        <v>303</v>
      </c>
      <c r="C959" s="2" t="s">
        <v>1801</v>
      </c>
      <c r="D959" s="2" t="s">
        <v>9298</v>
      </c>
      <c r="E959" s="2">
        <v>0.0</v>
      </c>
      <c r="F959" s="2">
        <f>IFERROR(__xludf.DUMMYFUNCTION("""COMPUTED_VALUE"""),0.0)</f>
        <v>0</v>
      </c>
      <c r="G959" s="4" t="s">
        <v>3237</v>
      </c>
      <c r="H959" s="2" t="s">
        <v>3188</v>
      </c>
    </row>
    <row r="960">
      <c r="A960" s="54">
        <v>46170.0</v>
      </c>
      <c r="B960" s="4" t="s">
        <v>148</v>
      </c>
      <c r="C960" s="2" t="s">
        <v>1801</v>
      </c>
      <c r="D960" s="2" t="s">
        <v>9298</v>
      </c>
      <c r="E960" s="2">
        <v>0.0</v>
      </c>
      <c r="F960" s="2">
        <f>IFERROR(__xludf.DUMMYFUNCTION("""COMPUTED_VALUE"""),0.0)</f>
        <v>0</v>
      </c>
      <c r="G960" s="4" t="s">
        <v>3237</v>
      </c>
      <c r="H960" s="2" t="s">
        <v>3188</v>
      </c>
    </row>
    <row r="961">
      <c r="A961" s="54">
        <v>46171.0</v>
      </c>
      <c r="B961" s="4" t="s">
        <v>196</v>
      </c>
      <c r="C961" s="2" t="s">
        <v>1801</v>
      </c>
      <c r="D961" s="2" t="s">
        <v>9298</v>
      </c>
      <c r="E961" s="2">
        <v>0.0</v>
      </c>
      <c r="F961" s="2">
        <f>IFERROR(__xludf.DUMMYFUNCTION("""COMPUTED_VALUE"""),0.0)</f>
        <v>0</v>
      </c>
      <c r="G961" s="4" t="s">
        <v>3237</v>
      </c>
      <c r="H961" s="2" t="s">
        <v>3188</v>
      </c>
    </row>
    <row r="962">
      <c r="A962" s="54">
        <v>46172.0</v>
      </c>
      <c r="B962" s="4" t="s">
        <v>288</v>
      </c>
      <c r="C962" s="2" t="s">
        <v>1801</v>
      </c>
      <c r="D962" s="2" t="s">
        <v>9298</v>
      </c>
      <c r="E962" s="2">
        <v>0.0</v>
      </c>
      <c r="F962" s="2">
        <f>IFERROR(__xludf.DUMMYFUNCTION("""COMPUTED_VALUE"""),0.0)</f>
        <v>0</v>
      </c>
      <c r="G962" s="4" t="s">
        <v>3237</v>
      </c>
      <c r="H962" s="2" t="s">
        <v>3188</v>
      </c>
    </row>
    <row r="963">
      <c r="A963" s="54">
        <v>46173.0</v>
      </c>
      <c r="B963" s="4" t="s">
        <v>256</v>
      </c>
      <c r="C963" s="2" t="s">
        <v>1801</v>
      </c>
      <c r="D963" s="2" t="s">
        <v>9298</v>
      </c>
      <c r="E963" s="2">
        <v>0.0</v>
      </c>
      <c r="F963" s="2">
        <f>IFERROR(__xludf.DUMMYFUNCTION("""COMPUTED_VALUE"""),0.0)</f>
        <v>0</v>
      </c>
      <c r="G963" s="4" t="s">
        <v>3237</v>
      </c>
      <c r="H963" s="2" t="s">
        <v>3188</v>
      </c>
    </row>
    <row r="964">
      <c r="A964" s="54">
        <v>46174.0</v>
      </c>
      <c r="B964" s="4" t="s">
        <v>180</v>
      </c>
      <c r="C964" s="2" t="s">
        <v>1801</v>
      </c>
      <c r="D964" s="2" t="s">
        <v>9298</v>
      </c>
      <c r="E964" s="2">
        <v>0.0</v>
      </c>
      <c r="F964" s="2">
        <f>IFERROR(__xludf.DUMMYFUNCTION("""COMPUTED_VALUE"""),0.0)</f>
        <v>0</v>
      </c>
      <c r="G964" s="4" t="s">
        <v>3237</v>
      </c>
      <c r="H964" s="2" t="s">
        <v>3188</v>
      </c>
    </row>
    <row r="965">
      <c r="A965" s="54">
        <v>46175.0</v>
      </c>
      <c r="B965" s="4" t="s">
        <v>208</v>
      </c>
      <c r="C965" s="2" t="s">
        <v>1801</v>
      </c>
      <c r="D965" s="2" t="s">
        <v>9298</v>
      </c>
      <c r="E965" s="2">
        <v>0.0</v>
      </c>
      <c r="F965" s="2">
        <f>IFERROR(__xludf.DUMMYFUNCTION("""COMPUTED_VALUE"""),0.0)</f>
        <v>0</v>
      </c>
      <c r="G965" s="4" t="s">
        <v>3237</v>
      </c>
      <c r="H965" s="2" t="s">
        <v>3188</v>
      </c>
    </row>
    <row r="966">
      <c r="A966" s="54">
        <v>46176.0</v>
      </c>
      <c r="B966" s="4" t="s">
        <v>303</v>
      </c>
      <c r="C966" s="2" t="s">
        <v>1801</v>
      </c>
      <c r="D966" s="2" t="s">
        <v>9298</v>
      </c>
      <c r="E966" s="2">
        <v>0.0</v>
      </c>
      <c r="F966" s="2">
        <f>IFERROR(__xludf.DUMMYFUNCTION("""COMPUTED_VALUE"""),0.0)</f>
        <v>0</v>
      </c>
      <c r="G966" s="4" t="s">
        <v>3237</v>
      </c>
      <c r="H966" s="2" t="s">
        <v>3188</v>
      </c>
    </row>
    <row r="967">
      <c r="A967" s="54">
        <v>46177.0</v>
      </c>
      <c r="B967" s="4" t="s">
        <v>148</v>
      </c>
      <c r="C967" s="2" t="s">
        <v>1801</v>
      </c>
      <c r="D967" s="2" t="s">
        <v>9298</v>
      </c>
      <c r="E967" s="2">
        <v>0.0</v>
      </c>
      <c r="F967" s="2">
        <f>IFERROR(__xludf.DUMMYFUNCTION("""COMPUTED_VALUE"""),0.0)</f>
        <v>0</v>
      </c>
      <c r="G967" s="4" t="s">
        <v>3237</v>
      </c>
      <c r="H967" s="2" t="s">
        <v>3188</v>
      </c>
    </row>
    <row r="968">
      <c r="A968" s="54">
        <v>46178.0</v>
      </c>
      <c r="B968" s="4" t="s">
        <v>196</v>
      </c>
      <c r="C968" s="2" t="s">
        <v>1801</v>
      </c>
      <c r="D968" s="2" t="s">
        <v>9298</v>
      </c>
      <c r="E968" s="2">
        <v>0.0</v>
      </c>
      <c r="F968" s="2">
        <f>IFERROR(__xludf.DUMMYFUNCTION("""COMPUTED_VALUE"""),0.0)</f>
        <v>0</v>
      </c>
      <c r="G968" s="4" t="s">
        <v>3237</v>
      </c>
      <c r="H968" s="2" t="s">
        <v>3188</v>
      </c>
    </row>
    <row r="969">
      <c r="A969" s="54">
        <v>46179.0</v>
      </c>
      <c r="B969" s="4" t="s">
        <v>288</v>
      </c>
      <c r="C969" s="2" t="s">
        <v>1801</v>
      </c>
      <c r="D969" s="2" t="s">
        <v>9298</v>
      </c>
      <c r="E969" s="2">
        <v>0.0</v>
      </c>
      <c r="F969" s="2">
        <f>IFERROR(__xludf.DUMMYFUNCTION("""COMPUTED_VALUE"""),0.0)</f>
        <v>0</v>
      </c>
      <c r="G969" s="4" t="s">
        <v>3237</v>
      </c>
      <c r="H969" s="2" t="s">
        <v>3188</v>
      </c>
    </row>
    <row r="970">
      <c r="A970" s="54">
        <v>46180.0</v>
      </c>
      <c r="B970" s="4" t="s">
        <v>256</v>
      </c>
      <c r="C970" s="2" t="s">
        <v>1801</v>
      </c>
      <c r="D970" s="2" t="s">
        <v>9298</v>
      </c>
      <c r="E970" s="2">
        <v>0.0</v>
      </c>
      <c r="F970" s="2">
        <f>IFERROR(__xludf.DUMMYFUNCTION("""COMPUTED_VALUE"""),0.0)</f>
        <v>0</v>
      </c>
      <c r="G970" s="4" t="s">
        <v>3237</v>
      </c>
      <c r="H970" s="2" t="s">
        <v>3188</v>
      </c>
    </row>
    <row r="971">
      <c r="A971" s="54">
        <v>46181.0</v>
      </c>
      <c r="B971" s="4" t="s">
        <v>180</v>
      </c>
      <c r="C971" s="2" t="s">
        <v>1801</v>
      </c>
      <c r="D971" s="2" t="s">
        <v>9298</v>
      </c>
      <c r="E971" s="2">
        <v>0.0</v>
      </c>
      <c r="F971" s="2">
        <f>IFERROR(__xludf.DUMMYFUNCTION("""COMPUTED_VALUE"""),0.0)</f>
        <v>0</v>
      </c>
      <c r="G971" s="4" t="s">
        <v>3237</v>
      </c>
      <c r="H971" s="2" t="s">
        <v>3188</v>
      </c>
    </row>
    <row r="972">
      <c r="A972" s="54">
        <v>46182.0</v>
      </c>
      <c r="B972" s="4" t="s">
        <v>208</v>
      </c>
      <c r="C972" s="2" t="s">
        <v>1801</v>
      </c>
      <c r="D972" s="2" t="s">
        <v>9298</v>
      </c>
      <c r="E972" s="2">
        <v>0.0</v>
      </c>
      <c r="F972" s="2">
        <f>IFERROR(__xludf.DUMMYFUNCTION("""COMPUTED_VALUE"""),0.0)</f>
        <v>0</v>
      </c>
      <c r="G972" s="4" t="s">
        <v>3237</v>
      </c>
      <c r="H972" s="2" t="s">
        <v>3188</v>
      </c>
    </row>
    <row r="973">
      <c r="A973" s="54">
        <v>46183.0</v>
      </c>
      <c r="B973" s="4" t="s">
        <v>303</v>
      </c>
      <c r="C973" s="2" t="s">
        <v>1801</v>
      </c>
      <c r="D973" s="2" t="s">
        <v>9298</v>
      </c>
      <c r="E973" s="2">
        <v>0.0</v>
      </c>
      <c r="F973" s="2">
        <f>IFERROR(__xludf.DUMMYFUNCTION("""COMPUTED_VALUE"""),0.0)</f>
        <v>0</v>
      </c>
      <c r="G973" s="4" t="s">
        <v>3237</v>
      </c>
      <c r="H973" s="2" t="s">
        <v>3188</v>
      </c>
    </row>
    <row r="974">
      <c r="A974" s="54">
        <v>46184.0</v>
      </c>
      <c r="B974" s="4" t="s">
        <v>148</v>
      </c>
      <c r="C974" s="2" t="s">
        <v>1801</v>
      </c>
      <c r="D974" s="2" t="s">
        <v>9298</v>
      </c>
      <c r="E974" s="2">
        <v>0.0</v>
      </c>
      <c r="F974" s="2">
        <f>IFERROR(__xludf.DUMMYFUNCTION("""COMPUTED_VALUE"""),0.0)</f>
        <v>0</v>
      </c>
      <c r="G974" s="4" t="s">
        <v>3237</v>
      </c>
      <c r="H974" s="2" t="s">
        <v>3188</v>
      </c>
    </row>
    <row r="975">
      <c r="A975" s="54">
        <v>46185.0</v>
      </c>
      <c r="B975" s="4" t="s">
        <v>196</v>
      </c>
      <c r="C975" s="2" t="s">
        <v>1801</v>
      </c>
      <c r="D975" s="2" t="s">
        <v>9298</v>
      </c>
      <c r="E975" s="2">
        <v>0.0</v>
      </c>
      <c r="F975" s="2">
        <f>IFERROR(__xludf.DUMMYFUNCTION("""COMPUTED_VALUE"""),0.0)</f>
        <v>0</v>
      </c>
      <c r="G975" s="4" t="s">
        <v>3237</v>
      </c>
      <c r="H975" s="2" t="s">
        <v>3188</v>
      </c>
    </row>
    <row r="976">
      <c r="A976" s="54">
        <v>46186.0</v>
      </c>
      <c r="B976" s="4" t="s">
        <v>288</v>
      </c>
      <c r="C976" s="2" t="s">
        <v>1801</v>
      </c>
      <c r="D976" s="2" t="s">
        <v>9298</v>
      </c>
      <c r="E976" s="2">
        <v>0.0</v>
      </c>
      <c r="F976" s="2">
        <f>IFERROR(__xludf.DUMMYFUNCTION("""COMPUTED_VALUE"""),0.0)</f>
        <v>0</v>
      </c>
      <c r="G976" s="4" t="s">
        <v>3237</v>
      </c>
      <c r="H976" s="2" t="s">
        <v>3188</v>
      </c>
    </row>
    <row r="977">
      <c r="A977" s="54">
        <v>46187.0</v>
      </c>
      <c r="B977" s="4" t="s">
        <v>256</v>
      </c>
      <c r="C977" s="2" t="s">
        <v>1801</v>
      </c>
      <c r="D977" s="2" t="s">
        <v>9298</v>
      </c>
      <c r="E977" s="2">
        <v>0.0</v>
      </c>
      <c r="F977" s="2">
        <f>IFERROR(__xludf.DUMMYFUNCTION("""COMPUTED_VALUE"""),0.0)</f>
        <v>0</v>
      </c>
      <c r="G977" s="4" t="s">
        <v>3237</v>
      </c>
      <c r="H977" s="2" t="s">
        <v>3188</v>
      </c>
    </row>
    <row r="978">
      <c r="A978" s="54">
        <v>46188.0</v>
      </c>
      <c r="B978" s="4" t="s">
        <v>180</v>
      </c>
      <c r="C978" s="2" t="s">
        <v>1801</v>
      </c>
      <c r="D978" s="2" t="s">
        <v>9298</v>
      </c>
      <c r="E978" s="2">
        <v>0.0</v>
      </c>
      <c r="F978" s="2">
        <f>IFERROR(__xludf.DUMMYFUNCTION("""COMPUTED_VALUE"""),0.0)</f>
        <v>0</v>
      </c>
      <c r="G978" s="4" t="s">
        <v>3237</v>
      </c>
      <c r="H978" s="2" t="s">
        <v>3188</v>
      </c>
    </row>
    <row r="979">
      <c r="A979" s="54">
        <v>46189.0</v>
      </c>
      <c r="B979" s="4" t="s">
        <v>208</v>
      </c>
      <c r="C979" s="2" t="s">
        <v>1801</v>
      </c>
      <c r="D979" s="2" t="s">
        <v>9298</v>
      </c>
      <c r="E979" s="2">
        <v>0.0</v>
      </c>
      <c r="F979" s="2">
        <f>IFERROR(__xludf.DUMMYFUNCTION("""COMPUTED_VALUE"""),0.0)</f>
        <v>0</v>
      </c>
      <c r="G979" s="4" t="s">
        <v>3237</v>
      </c>
      <c r="H979" s="2" t="s">
        <v>3188</v>
      </c>
    </row>
    <row r="980">
      <c r="A980" s="54">
        <v>46190.0</v>
      </c>
      <c r="B980" s="4" t="s">
        <v>303</v>
      </c>
      <c r="C980" s="2" t="s">
        <v>1801</v>
      </c>
      <c r="D980" s="2" t="s">
        <v>9298</v>
      </c>
      <c r="E980" s="2">
        <v>0.0</v>
      </c>
      <c r="F980" s="2">
        <f>IFERROR(__xludf.DUMMYFUNCTION("""COMPUTED_VALUE"""),0.0)</f>
        <v>0</v>
      </c>
      <c r="G980" s="4" t="s">
        <v>3237</v>
      </c>
      <c r="H980" s="2" t="s">
        <v>3188</v>
      </c>
    </row>
    <row r="981">
      <c r="A981" s="54">
        <v>46191.0</v>
      </c>
      <c r="B981" s="4" t="s">
        <v>148</v>
      </c>
      <c r="C981" s="2" t="s">
        <v>1801</v>
      </c>
      <c r="D981" s="2" t="s">
        <v>9298</v>
      </c>
      <c r="E981" s="2">
        <v>0.0</v>
      </c>
      <c r="F981" s="2">
        <f>IFERROR(__xludf.DUMMYFUNCTION("""COMPUTED_VALUE"""),0.0)</f>
        <v>0</v>
      </c>
      <c r="G981" s="4" t="s">
        <v>3237</v>
      </c>
      <c r="H981" s="2" t="s">
        <v>3188</v>
      </c>
    </row>
    <row r="982">
      <c r="A982" s="54">
        <v>46192.0</v>
      </c>
      <c r="B982" s="4" t="s">
        <v>196</v>
      </c>
      <c r="C982" s="2" t="s">
        <v>1801</v>
      </c>
      <c r="D982" s="2" t="s">
        <v>9298</v>
      </c>
      <c r="E982" s="2">
        <v>0.0</v>
      </c>
      <c r="F982" s="2">
        <f>IFERROR(__xludf.DUMMYFUNCTION("""COMPUTED_VALUE"""),0.0)</f>
        <v>0</v>
      </c>
      <c r="G982" s="4" t="s">
        <v>3237</v>
      </c>
      <c r="H982" s="2" t="s">
        <v>3188</v>
      </c>
    </row>
    <row r="983">
      <c r="A983" s="54">
        <v>46193.0</v>
      </c>
      <c r="B983" s="4" t="s">
        <v>288</v>
      </c>
      <c r="C983" s="2" t="s">
        <v>1801</v>
      </c>
      <c r="D983" s="2" t="s">
        <v>9298</v>
      </c>
      <c r="E983" s="2">
        <v>0.0</v>
      </c>
      <c r="F983" s="2">
        <f>IFERROR(__xludf.DUMMYFUNCTION("""COMPUTED_VALUE"""),0.0)</f>
        <v>0</v>
      </c>
      <c r="G983" s="4" t="s">
        <v>3237</v>
      </c>
      <c r="H983" s="2" t="s">
        <v>3188</v>
      </c>
    </row>
    <row r="984">
      <c r="A984" s="54">
        <v>46194.0</v>
      </c>
      <c r="B984" s="4" t="s">
        <v>256</v>
      </c>
      <c r="C984" s="2" t="s">
        <v>1801</v>
      </c>
      <c r="D984" s="2" t="s">
        <v>9298</v>
      </c>
      <c r="E984" s="2">
        <v>0.0</v>
      </c>
      <c r="F984" s="2">
        <f>IFERROR(__xludf.DUMMYFUNCTION("""COMPUTED_VALUE"""),0.0)</f>
        <v>0</v>
      </c>
      <c r="G984" s="4" t="s">
        <v>3237</v>
      </c>
      <c r="H984" s="2" t="s">
        <v>3188</v>
      </c>
    </row>
    <row r="985">
      <c r="A985" s="54">
        <v>46195.0</v>
      </c>
      <c r="B985" s="4" t="s">
        <v>180</v>
      </c>
      <c r="C985" s="2" t="s">
        <v>1801</v>
      </c>
      <c r="D985" s="2" t="s">
        <v>9298</v>
      </c>
      <c r="E985" s="2">
        <v>0.0</v>
      </c>
      <c r="F985" s="2">
        <f>IFERROR(__xludf.DUMMYFUNCTION("""COMPUTED_VALUE"""),0.0)</f>
        <v>0</v>
      </c>
      <c r="G985" s="4" t="s">
        <v>3237</v>
      </c>
      <c r="H985" s="2" t="s">
        <v>3188</v>
      </c>
    </row>
    <row r="986">
      <c r="A986" s="54">
        <v>46196.0</v>
      </c>
      <c r="B986" s="4" t="s">
        <v>208</v>
      </c>
      <c r="C986" s="2" t="s">
        <v>1801</v>
      </c>
      <c r="D986" s="2" t="s">
        <v>9298</v>
      </c>
      <c r="E986" s="2">
        <v>0.0</v>
      </c>
      <c r="F986" s="2">
        <f>IFERROR(__xludf.DUMMYFUNCTION("""COMPUTED_VALUE"""),0.0)</f>
        <v>0</v>
      </c>
      <c r="G986" s="4" t="s">
        <v>3237</v>
      </c>
      <c r="H986" s="2" t="s">
        <v>3188</v>
      </c>
    </row>
    <row r="987">
      <c r="A987" s="54">
        <v>46197.0</v>
      </c>
      <c r="B987" s="4" t="s">
        <v>303</v>
      </c>
      <c r="C987" s="2" t="s">
        <v>1801</v>
      </c>
      <c r="D987" s="2" t="s">
        <v>9298</v>
      </c>
      <c r="E987" s="2">
        <v>0.0</v>
      </c>
      <c r="F987" s="2">
        <f>IFERROR(__xludf.DUMMYFUNCTION("""COMPUTED_VALUE"""),0.0)</f>
        <v>0</v>
      </c>
      <c r="G987" s="4" t="s">
        <v>3237</v>
      </c>
      <c r="H987" s="2" t="s">
        <v>3188</v>
      </c>
    </row>
    <row r="988">
      <c r="A988" s="54">
        <v>46198.0</v>
      </c>
      <c r="B988" s="4" t="s">
        <v>148</v>
      </c>
      <c r="C988" s="2" t="s">
        <v>1801</v>
      </c>
      <c r="D988" s="2" t="s">
        <v>9298</v>
      </c>
      <c r="E988" s="2">
        <v>0.0</v>
      </c>
      <c r="F988" s="2">
        <f>IFERROR(__xludf.DUMMYFUNCTION("""COMPUTED_VALUE"""),0.0)</f>
        <v>0</v>
      </c>
      <c r="G988" s="4" t="s">
        <v>3237</v>
      </c>
      <c r="H988" s="2" t="s">
        <v>3188</v>
      </c>
    </row>
    <row r="989">
      <c r="A989" s="54">
        <v>46199.0</v>
      </c>
      <c r="B989" s="4" t="s">
        <v>196</v>
      </c>
      <c r="C989" s="2" t="s">
        <v>1801</v>
      </c>
      <c r="D989" s="2" t="s">
        <v>9298</v>
      </c>
      <c r="E989" s="2">
        <v>0.0</v>
      </c>
      <c r="F989" s="2">
        <f>IFERROR(__xludf.DUMMYFUNCTION("""COMPUTED_VALUE"""),0.0)</f>
        <v>0</v>
      </c>
      <c r="G989" s="4" t="s">
        <v>3237</v>
      </c>
      <c r="H989" s="2" t="s">
        <v>3188</v>
      </c>
    </row>
    <row r="990">
      <c r="A990" s="54">
        <v>46200.0</v>
      </c>
      <c r="B990" s="4" t="s">
        <v>288</v>
      </c>
      <c r="C990" s="2" t="s">
        <v>1801</v>
      </c>
      <c r="D990" s="2" t="s">
        <v>9298</v>
      </c>
      <c r="E990" s="2">
        <v>0.0</v>
      </c>
      <c r="F990" s="2">
        <f>IFERROR(__xludf.DUMMYFUNCTION("""COMPUTED_VALUE"""),0.0)</f>
        <v>0</v>
      </c>
      <c r="G990" s="4" t="s">
        <v>3237</v>
      </c>
      <c r="H990" s="2" t="s">
        <v>3188</v>
      </c>
    </row>
    <row r="991">
      <c r="A991" s="54">
        <v>46201.0</v>
      </c>
      <c r="B991" s="4" t="s">
        <v>256</v>
      </c>
      <c r="C991" s="2" t="s">
        <v>1801</v>
      </c>
      <c r="D991" s="2" t="s">
        <v>9298</v>
      </c>
      <c r="E991" s="2">
        <v>0.0</v>
      </c>
      <c r="F991" s="2">
        <f>IFERROR(__xludf.DUMMYFUNCTION("""COMPUTED_VALUE"""),0.0)</f>
        <v>0</v>
      </c>
      <c r="G991" s="4" t="s">
        <v>3237</v>
      </c>
      <c r="H991" s="2" t="s">
        <v>3188</v>
      </c>
    </row>
    <row r="992">
      <c r="A992" s="54">
        <v>46202.0</v>
      </c>
      <c r="B992" s="4" t="s">
        <v>180</v>
      </c>
      <c r="C992" s="2" t="s">
        <v>1801</v>
      </c>
      <c r="D992" s="2" t="s">
        <v>9298</v>
      </c>
      <c r="E992" s="2">
        <v>0.0</v>
      </c>
      <c r="F992" s="2">
        <f>IFERROR(__xludf.DUMMYFUNCTION("""COMPUTED_VALUE"""),0.0)</f>
        <v>0</v>
      </c>
      <c r="G992" s="4" t="s">
        <v>3237</v>
      </c>
      <c r="H992" s="2" t="s">
        <v>3188</v>
      </c>
    </row>
    <row r="993">
      <c r="A993" s="54">
        <v>46203.0</v>
      </c>
      <c r="B993" s="4" t="s">
        <v>208</v>
      </c>
      <c r="C993" s="2" t="s">
        <v>1801</v>
      </c>
      <c r="D993" s="2" t="s">
        <v>9298</v>
      </c>
      <c r="E993" s="2">
        <v>0.0</v>
      </c>
      <c r="F993" s="2">
        <f>IFERROR(__xludf.DUMMYFUNCTION("""COMPUTED_VALUE"""),0.0)</f>
        <v>0</v>
      </c>
      <c r="G993" s="4" t="s">
        <v>3237</v>
      </c>
      <c r="H993" s="2" t="s">
        <v>3188</v>
      </c>
    </row>
    <row r="994">
      <c r="A994" s="54">
        <v>46204.0</v>
      </c>
      <c r="B994" s="4" t="s">
        <v>303</v>
      </c>
      <c r="C994" s="2" t="s">
        <v>1801</v>
      </c>
      <c r="D994" s="2" t="s">
        <v>9298</v>
      </c>
      <c r="E994" s="2">
        <v>0.0</v>
      </c>
      <c r="F994" s="2">
        <f>IFERROR(__xludf.DUMMYFUNCTION("""COMPUTED_VALUE"""),0.0)</f>
        <v>0</v>
      </c>
      <c r="G994" s="4" t="s">
        <v>3237</v>
      </c>
      <c r="H994" s="2" t="s">
        <v>3188</v>
      </c>
    </row>
    <row r="995">
      <c r="A995" s="54">
        <v>46205.0</v>
      </c>
      <c r="B995" s="4" t="s">
        <v>148</v>
      </c>
      <c r="C995" s="2" t="s">
        <v>1801</v>
      </c>
      <c r="D995" s="2" t="s">
        <v>9298</v>
      </c>
      <c r="E995" s="2">
        <v>0.0</v>
      </c>
      <c r="F995" s="2">
        <f>IFERROR(__xludf.DUMMYFUNCTION("""COMPUTED_VALUE"""),0.0)</f>
        <v>0</v>
      </c>
      <c r="G995" s="4" t="s">
        <v>3237</v>
      </c>
      <c r="H995" s="2" t="s">
        <v>3188</v>
      </c>
    </row>
    <row r="996">
      <c r="A996" s="54">
        <v>46206.0</v>
      </c>
      <c r="B996" s="4" t="s">
        <v>196</v>
      </c>
      <c r="C996" s="2" t="s">
        <v>1801</v>
      </c>
      <c r="D996" s="2" t="s">
        <v>9298</v>
      </c>
      <c r="E996" s="2">
        <v>0.0</v>
      </c>
      <c r="F996" s="2">
        <f>IFERROR(__xludf.DUMMYFUNCTION("""COMPUTED_VALUE"""),0.0)</f>
        <v>0</v>
      </c>
      <c r="G996" s="4" t="s">
        <v>3237</v>
      </c>
      <c r="H996" s="2" t="s">
        <v>3188</v>
      </c>
    </row>
    <row r="997">
      <c r="A997" s="54">
        <v>46207.0</v>
      </c>
      <c r="B997" s="4" t="s">
        <v>288</v>
      </c>
      <c r="C997" s="2" t="s">
        <v>1801</v>
      </c>
      <c r="D997" s="2" t="s">
        <v>9298</v>
      </c>
      <c r="E997" s="2">
        <v>0.0</v>
      </c>
      <c r="F997" s="2">
        <f>IFERROR(__xludf.DUMMYFUNCTION("""COMPUTED_VALUE"""),0.0)</f>
        <v>0</v>
      </c>
      <c r="G997" s="4" t="s">
        <v>3237</v>
      </c>
      <c r="H997" s="2" t="s">
        <v>3188</v>
      </c>
    </row>
    <row r="998">
      <c r="A998" s="54">
        <v>46208.0</v>
      </c>
      <c r="B998" s="4" t="s">
        <v>256</v>
      </c>
      <c r="C998" s="2" t="s">
        <v>1801</v>
      </c>
      <c r="D998" s="2" t="s">
        <v>9298</v>
      </c>
      <c r="E998" s="2">
        <v>0.0</v>
      </c>
      <c r="F998" s="2">
        <f>IFERROR(__xludf.DUMMYFUNCTION("""COMPUTED_VALUE"""),0.0)</f>
        <v>0</v>
      </c>
      <c r="G998" s="4" t="s">
        <v>3237</v>
      </c>
      <c r="H998" s="2" t="s">
        <v>3188</v>
      </c>
    </row>
    <row r="999">
      <c r="A999" s="54">
        <v>46209.0</v>
      </c>
      <c r="B999" s="4" t="s">
        <v>180</v>
      </c>
      <c r="C999" s="2" t="s">
        <v>1801</v>
      </c>
      <c r="D999" s="2" t="s">
        <v>9298</v>
      </c>
      <c r="E999" s="2">
        <v>0.0</v>
      </c>
      <c r="F999" s="2">
        <f>IFERROR(__xludf.DUMMYFUNCTION("""COMPUTED_VALUE"""),0.0)</f>
        <v>0</v>
      </c>
      <c r="G999" s="4" t="s">
        <v>3237</v>
      </c>
      <c r="H999" s="2" t="s">
        <v>3188</v>
      </c>
    </row>
    <row r="1000">
      <c r="A1000" s="54">
        <v>46210.0</v>
      </c>
      <c r="B1000" s="4" t="s">
        <v>208</v>
      </c>
      <c r="C1000" s="2" t="s">
        <v>1801</v>
      </c>
      <c r="D1000" s="2" t="s">
        <v>9298</v>
      </c>
      <c r="E1000" s="2">
        <v>0.0</v>
      </c>
      <c r="F1000" s="2">
        <f>IFERROR(__xludf.DUMMYFUNCTION("""COMPUTED_VALUE"""),0.0)</f>
        <v>0</v>
      </c>
      <c r="G1000" s="4" t="s">
        <v>3237</v>
      </c>
      <c r="H1000" s="2" t="s">
        <v>3188</v>
      </c>
    </row>
    <row r="1001">
      <c r="A1001" s="54">
        <v>46211.0</v>
      </c>
      <c r="B1001" s="4" t="s">
        <v>303</v>
      </c>
      <c r="C1001" s="2" t="s">
        <v>1801</v>
      </c>
      <c r="D1001" s="2" t="s">
        <v>9298</v>
      </c>
      <c r="E1001" s="2">
        <v>0.0</v>
      </c>
      <c r="F1001" s="2">
        <f>IFERROR(__xludf.DUMMYFUNCTION("""COMPUTED_VALUE"""),0.0)</f>
        <v>0</v>
      </c>
      <c r="G1001" s="4" t="s">
        <v>3237</v>
      </c>
      <c r="H1001" s="2" t="s">
        <v>3188</v>
      </c>
    </row>
    <row r="1002">
      <c r="A1002" s="54">
        <v>46212.0</v>
      </c>
      <c r="B1002" s="4" t="s">
        <v>148</v>
      </c>
      <c r="C1002" s="2" t="s">
        <v>1801</v>
      </c>
      <c r="D1002" s="2" t="s">
        <v>9298</v>
      </c>
      <c r="E1002" s="2">
        <v>0.0</v>
      </c>
      <c r="F1002" s="2">
        <f>IFERROR(__xludf.DUMMYFUNCTION("""COMPUTED_VALUE"""),0.0)</f>
        <v>0</v>
      </c>
      <c r="G1002" s="4" t="s">
        <v>3237</v>
      </c>
      <c r="H1002" s="2" t="s">
        <v>3188</v>
      </c>
    </row>
    <row r="1003">
      <c r="A1003" s="54">
        <v>46213.0</v>
      </c>
      <c r="B1003" s="4" t="s">
        <v>196</v>
      </c>
      <c r="C1003" s="2" t="s">
        <v>1801</v>
      </c>
      <c r="D1003" s="2" t="s">
        <v>9298</v>
      </c>
      <c r="E1003" s="2">
        <v>0.0</v>
      </c>
      <c r="F1003" s="2">
        <f>IFERROR(__xludf.DUMMYFUNCTION("""COMPUTED_VALUE"""),0.0)</f>
        <v>0</v>
      </c>
      <c r="G1003" s="4" t="s">
        <v>3237</v>
      </c>
      <c r="H1003" s="2" t="s">
        <v>3188</v>
      </c>
    </row>
    <row r="1004">
      <c r="A1004" s="54">
        <v>46214.0</v>
      </c>
      <c r="B1004" s="4" t="s">
        <v>288</v>
      </c>
      <c r="C1004" s="2" t="s">
        <v>1801</v>
      </c>
      <c r="D1004" s="2" t="s">
        <v>9298</v>
      </c>
      <c r="E1004" s="2">
        <v>0.0</v>
      </c>
      <c r="F1004" s="2">
        <f>IFERROR(__xludf.DUMMYFUNCTION("""COMPUTED_VALUE"""),0.0)</f>
        <v>0</v>
      </c>
      <c r="G1004" s="4" t="s">
        <v>3237</v>
      </c>
      <c r="H1004" s="2" t="s">
        <v>3188</v>
      </c>
    </row>
    <row r="1005">
      <c r="A1005" s="54">
        <v>46215.0</v>
      </c>
      <c r="B1005" s="4" t="s">
        <v>256</v>
      </c>
      <c r="C1005" s="2" t="s">
        <v>1801</v>
      </c>
      <c r="D1005" s="2" t="s">
        <v>9298</v>
      </c>
      <c r="E1005" s="2">
        <v>0.0</v>
      </c>
      <c r="F1005" s="2">
        <f>IFERROR(__xludf.DUMMYFUNCTION("""COMPUTED_VALUE"""),0.0)</f>
        <v>0</v>
      </c>
      <c r="G1005" s="4" t="s">
        <v>3237</v>
      </c>
      <c r="H1005" s="2" t="s">
        <v>3188</v>
      </c>
    </row>
    <row r="1006">
      <c r="A1006" s="54">
        <v>46216.0</v>
      </c>
      <c r="B1006" s="4" t="s">
        <v>180</v>
      </c>
      <c r="C1006" s="2" t="s">
        <v>1801</v>
      </c>
      <c r="D1006" s="2" t="s">
        <v>9298</v>
      </c>
      <c r="E1006" s="2">
        <v>0.0</v>
      </c>
      <c r="F1006" s="2">
        <f>IFERROR(__xludf.DUMMYFUNCTION("""COMPUTED_VALUE"""),0.0)</f>
        <v>0</v>
      </c>
      <c r="G1006" s="4" t="s">
        <v>3237</v>
      </c>
      <c r="H1006" s="2" t="s">
        <v>3188</v>
      </c>
    </row>
    <row r="1007">
      <c r="A1007" s="54">
        <v>46217.0</v>
      </c>
      <c r="B1007" s="4" t="s">
        <v>208</v>
      </c>
      <c r="C1007" s="2" t="s">
        <v>1801</v>
      </c>
      <c r="D1007" s="2" t="s">
        <v>9298</v>
      </c>
      <c r="E1007" s="2">
        <v>0.0</v>
      </c>
      <c r="F1007" s="2">
        <f>IFERROR(__xludf.DUMMYFUNCTION("""COMPUTED_VALUE"""),0.0)</f>
        <v>0</v>
      </c>
      <c r="G1007" s="4" t="s">
        <v>3237</v>
      </c>
      <c r="H1007" s="2" t="s">
        <v>3188</v>
      </c>
    </row>
    <row r="1008">
      <c r="A1008" s="54">
        <v>46218.0</v>
      </c>
      <c r="B1008" s="4" t="s">
        <v>303</v>
      </c>
      <c r="C1008" s="2" t="s">
        <v>1801</v>
      </c>
      <c r="D1008" s="2" t="s">
        <v>9298</v>
      </c>
      <c r="E1008" s="2">
        <v>0.0</v>
      </c>
      <c r="F1008" s="2">
        <f>IFERROR(__xludf.DUMMYFUNCTION("""COMPUTED_VALUE"""),0.0)</f>
        <v>0</v>
      </c>
      <c r="G1008" s="4" t="s">
        <v>3237</v>
      </c>
      <c r="H1008" s="2" t="s">
        <v>3188</v>
      </c>
    </row>
    <row r="1009">
      <c r="A1009" s="54">
        <v>46219.0</v>
      </c>
      <c r="B1009" s="4" t="s">
        <v>148</v>
      </c>
      <c r="C1009" s="2" t="s">
        <v>1801</v>
      </c>
      <c r="D1009" s="2" t="s">
        <v>9298</v>
      </c>
      <c r="E1009" s="2">
        <v>0.0</v>
      </c>
      <c r="F1009" s="2">
        <f>IFERROR(__xludf.DUMMYFUNCTION("""COMPUTED_VALUE"""),0.0)</f>
        <v>0</v>
      </c>
      <c r="G1009" s="4" t="s">
        <v>3237</v>
      </c>
      <c r="H1009" s="2" t="s">
        <v>3188</v>
      </c>
    </row>
    <row r="1010">
      <c r="A1010" s="54">
        <v>46220.0</v>
      </c>
      <c r="B1010" s="4" t="s">
        <v>196</v>
      </c>
      <c r="C1010" s="2" t="s">
        <v>1801</v>
      </c>
      <c r="D1010" s="2" t="s">
        <v>9298</v>
      </c>
      <c r="E1010" s="2">
        <v>0.0</v>
      </c>
      <c r="F1010" s="2">
        <f>IFERROR(__xludf.DUMMYFUNCTION("""COMPUTED_VALUE"""),0.0)</f>
        <v>0</v>
      </c>
      <c r="G1010" s="4" t="s">
        <v>3237</v>
      </c>
      <c r="H1010" s="2" t="s">
        <v>3188</v>
      </c>
    </row>
    <row r="1011">
      <c r="A1011" s="54">
        <v>46221.0</v>
      </c>
      <c r="B1011" s="4" t="s">
        <v>288</v>
      </c>
      <c r="C1011" s="2" t="s">
        <v>1801</v>
      </c>
      <c r="D1011" s="2" t="s">
        <v>9298</v>
      </c>
      <c r="E1011" s="2">
        <v>0.0</v>
      </c>
      <c r="F1011" s="2">
        <f>IFERROR(__xludf.DUMMYFUNCTION("""COMPUTED_VALUE"""),0.0)</f>
        <v>0</v>
      </c>
      <c r="G1011" s="4" t="s">
        <v>3237</v>
      </c>
      <c r="H1011" s="2" t="s">
        <v>3188</v>
      </c>
    </row>
    <row r="1012">
      <c r="A1012" s="54">
        <v>46222.0</v>
      </c>
      <c r="B1012" s="4" t="s">
        <v>256</v>
      </c>
      <c r="C1012" s="2" t="s">
        <v>1801</v>
      </c>
      <c r="D1012" s="2" t="s">
        <v>9298</v>
      </c>
      <c r="E1012" s="2">
        <v>0.0</v>
      </c>
      <c r="F1012" s="2">
        <f>IFERROR(__xludf.DUMMYFUNCTION("""COMPUTED_VALUE"""),0.0)</f>
        <v>0</v>
      </c>
      <c r="G1012" s="4" t="s">
        <v>3237</v>
      </c>
      <c r="H1012" s="2" t="s">
        <v>3188</v>
      </c>
    </row>
    <row r="1013">
      <c r="A1013" s="54">
        <v>46223.0</v>
      </c>
      <c r="B1013" s="4" t="s">
        <v>180</v>
      </c>
      <c r="C1013" s="2" t="s">
        <v>1801</v>
      </c>
      <c r="D1013" s="2" t="s">
        <v>9298</v>
      </c>
      <c r="E1013" s="2">
        <v>0.0</v>
      </c>
      <c r="F1013" s="2">
        <f>IFERROR(__xludf.DUMMYFUNCTION("""COMPUTED_VALUE"""),0.0)</f>
        <v>0</v>
      </c>
      <c r="G1013" s="4" t="s">
        <v>3237</v>
      </c>
      <c r="H1013" s="2" t="s">
        <v>3188</v>
      </c>
    </row>
    <row r="1014">
      <c r="A1014" s="54">
        <v>46224.0</v>
      </c>
      <c r="B1014" s="4" t="s">
        <v>208</v>
      </c>
      <c r="C1014" s="2" t="s">
        <v>1801</v>
      </c>
      <c r="D1014" s="2" t="s">
        <v>9298</v>
      </c>
      <c r="E1014" s="2">
        <v>0.0</v>
      </c>
      <c r="F1014" s="2">
        <f>IFERROR(__xludf.DUMMYFUNCTION("""COMPUTED_VALUE"""),0.0)</f>
        <v>0</v>
      </c>
      <c r="G1014" s="4" t="s">
        <v>3237</v>
      </c>
      <c r="H1014" s="2" t="s">
        <v>3188</v>
      </c>
    </row>
    <row r="1015">
      <c r="A1015" s="54">
        <v>46225.0</v>
      </c>
      <c r="B1015" s="4" t="s">
        <v>303</v>
      </c>
      <c r="C1015" s="2" t="s">
        <v>1801</v>
      </c>
      <c r="D1015" s="2" t="s">
        <v>9298</v>
      </c>
      <c r="E1015" s="2">
        <v>0.0</v>
      </c>
      <c r="F1015" s="2">
        <f>IFERROR(__xludf.DUMMYFUNCTION("""COMPUTED_VALUE"""),0.0)</f>
        <v>0</v>
      </c>
      <c r="G1015" s="4" t="s">
        <v>3237</v>
      </c>
      <c r="H1015" s="2" t="s">
        <v>3188</v>
      </c>
    </row>
    <row r="1016">
      <c r="A1016" s="54">
        <v>46226.0</v>
      </c>
      <c r="B1016" s="4" t="s">
        <v>148</v>
      </c>
      <c r="C1016" s="2" t="s">
        <v>1801</v>
      </c>
      <c r="D1016" s="2" t="s">
        <v>9298</v>
      </c>
      <c r="E1016" s="2">
        <v>0.0</v>
      </c>
      <c r="F1016" s="2">
        <f>IFERROR(__xludf.DUMMYFUNCTION("""COMPUTED_VALUE"""),0.0)</f>
        <v>0</v>
      </c>
      <c r="G1016" s="4" t="s">
        <v>3237</v>
      </c>
      <c r="H1016" s="2" t="s">
        <v>3188</v>
      </c>
    </row>
    <row r="1017">
      <c r="A1017" s="54">
        <v>46227.0</v>
      </c>
      <c r="B1017" s="4" t="s">
        <v>196</v>
      </c>
      <c r="C1017" s="2" t="s">
        <v>1801</v>
      </c>
      <c r="D1017" s="2" t="s">
        <v>9298</v>
      </c>
      <c r="E1017" s="2">
        <v>0.0</v>
      </c>
      <c r="F1017" s="2">
        <f>IFERROR(__xludf.DUMMYFUNCTION("""COMPUTED_VALUE"""),0.0)</f>
        <v>0</v>
      </c>
      <c r="G1017" s="4" t="s">
        <v>3237</v>
      </c>
      <c r="H1017" s="2" t="s">
        <v>3188</v>
      </c>
    </row>
    <row r="1018">
      <c r="A1018" s="54">
        <v>46228.0</v>
      </c>
      <c r="B1018" s="4" t="s">
        <v>288</v>
      </c>
      <c r="C1018" s="2" t="s">
        <v>1801</v>
      </c>
      <c r="D1018" s="2" t="s">
        <v>9298</v>
      </c>
      <c r="E1018" s="2">
        <v>0.0</v>
      </c>
      <c r="F1018" s="2">
        <f>IFERROR(__xludf.DUMMYFUNCTION("""COMPUTED_VALUE"""),0.0)</f>
        <v>0</v>
      </c>
      <c r="G1018" s="4" t="s">
        <v>3237</v>
      </c>
      <c r="H1018" s="2" t="s">
        <v>3188</v>
      </c>
    </row>
    <row r="1019">
      <c r="A1019" s="54">
        <v>46229.0</v>
      </c>
      <c r="B1019" s="4" t="s">
        <v>256</v>
      </c>
      <c r="C1019" s="2" t="s">
        <v>1801</v>
      </c>
      <c r="D1019" s="2" t="s">
        <v>9298</v>
      </c>
      <c r="E1019" s="2">
        <v>0.0</v>
      </c>
      <c r="F1019" s="2">
        <f>IFERROR(__xludf.DUMMYFUNCTION("""COMPUTED_VALUE"""),0.0)</f>
        <v>0</v>
      </c>
      <c r="G1019" s="4" t="s">
        <v>3237</v>
      </c>
      <c r="H1019" s="2" t="s">
        <v>3188</v>
      </c>
    </row>
    <row r="1020">
      <c r="A1020" s="54">
        <v>46230.0</v>
      </c>
      <c r="B1020" s="4" t="s">
        <v>180</v>
      </c>
      <c r="C1020" s="2" t="s">
        <v>1801</v>
      </c>
      <c r="D1020" s="2" t="s">
        <v>9298</v>
      </c>
      <c r="E1020" s="2">
        <v>0.0</v>
      </c>
      <c r="F1020" s="2">
        <f>IFERROR(__xludf.DUMMYFUNCTION("""COMPUTED_VALUE"""),0.0)</f>
        <v>0</v>
      </c>
      <c r="G1020" s="4" t="s">
        <v>3237</v>
      </c>
      <c r="H1020" s="2" t="s">
        <v>3188</v>
      </c>
    </row>
    <row r="1021">
      <c r="A1021" s="54">
        <v>46231.0</v>
      </c>
      <c r="B1021" s="4" t="s">
        <v>208</v>
      </c>
      <c r="C1021" s="2" t="s">
        <v>1801</v>
      </c>
      <c r="D1021" s="2" t="s">
        <v>9298</v>
      </c>
      <c r="E1021" s="2">
        <v>0.0</v>
      </c>
      <c r="F1021" s="2">
        <f>IFERROR(__xludf.DUMMYFUNCTION("""COMPUTED_VALUE"""),0.0)</f>
        <v>0</v>
      </c>
      <c r="G1021" s="4" t="s">
        <v>3237</v>
      </c>
      <c r="H1021" s="2" t="s">
        <v>3188</v>
      </c>
    </row>
    <row r="1022">
      <c r="A1022" s="54">
        <v>46232.0</v>
      </c>
      <c r="B1022" s="4" t="s">
        <v>303</v>
      </c>
      <c r="C1022" s="2" t="s">
        <v>1801</v>
      </c>
      <c r="D1022" s="2" t="s">
        <v>9298</v>
      </c>
      <c r="E1022" s="2">
        <v>0.0</v>
      </c>
      <c r="F1022" s="2">
        <f>IFERROR(__xludf.DUMMYFUNCTION("""COMPUTED_VALUE"""),0.0)</f>
        <v>0</v>
      </c>
      <c r="G1022" s="4" t="s">
        <v>3237</v>
      </c>
      <c r="H1022" s="2" t="s">
        <v>3188</v>
      </c>
    </row>
    <row r="1023">
      <c r="A1023" s="54">
        <v>46233.0</v>
      </c>
      <c r="B1023" s="4" t="s">
        <v>148</v>
      </c>
      <c r="C1023" s="2" t="s">
        <v>1801</v>
      </c>
      <c r="D1023" s="2" t="s">
        <v>9298</v>
      </c>
      <c r="E1023" s="2">
        <v>0.0</v>
      </c>
      <c r="F1023" s="2">
        <f>IFERROR(__xludf.DUMMYFUNCTION("""COMPUTED_VALUE"""),0.0)</f>
        <v>0</v>
      </c>
      <c r="G1023" s="4" t="s">
        <v>3237</v>
      </c>
      <c r="H1023" s="2" t="s">
        <v>3188</v>
      </c>
    </row>
    <row r="1024">
      <c r="A1024" s="54">
        <v>46234.0</v>
      </c>
      <c r="B1024" s="4" t="s">
        <v>196</v>
      </c>
      <c r="C1024" s="2" t="s">
        <v>1801</v>
      </c>
      <c r="D1024" s="2" t="s">
        <v>9298</v>
      </c>
      <c r="E1024" s="2">
        <v>0.0</v>
      </c>
      <c r="F1024" s="2">
        <f>IFERROR(__xludf.DUMMYFUNCTION("""COMPUTED_VALUE"""),0.0)</f>
        <v>0</v>
      </c>
      <c r="G1024" s="4" t="s">
        <v>3237</v>
      </c>
      <c r="H1024" s="2" t="s">
        <v>3188</v>
      </c>
    </row>
    <row r="1025">
      <c r="A1025" s="54">
        <v>46235.0</v>
      </c>
      <c r="B1025" s="4" t="s">
        <v>288</v>
      </c>
      <c r="C1025" s="2" t="s">
        <v>1801</v>
      </c>
      <c r="D1025" s="2" t="s">
        <v>9298</v>
      </c>
      <c r="E1025" s="2">
        <v>0.0</v>
      </c>
      <c r="F1025" s="2">
        <f>IFERROR(__xludf.DUMMYFUNCTION("""COMPUTED_VALUE"""),0.0)</f>
        <v>0</v>
      </c>
      <c r="G1025" s="4" t="s">
        <v>3237</v>
      </c>
      <c r="H1025" s="2" t="s">
        <v>3188</v>
      </c>
    </row>
    <row r="1026">
      <c r="A1026" s="54">
        <v>46236.0</v>
      </c>
      <c r="B1026" s="4" t="s">
        <v>256</v>
      </c>
      <c r="C1026" s="2" t="s">
        <v>1801</v>
      </c>
      <c r="D1026" s="2" t="s">
        <v>9298</v>
      </c>
      <c r="E1026" s="2">
        <v>0.0</v>
      </c>
      <c r="F1026" s="2">
        <f>IFERROR(__xludf.DUMMYFUNCTION("""COMPUTED_VALUE"""),0.0)</f>
        <v>0</v>
      </c>
      <c r="G1026" s="4" t="s">
        <v>3237</v>
      </c>
      <c r="H1026" s="2" t="s">
        <v>3188</v>
      </c>
    </row>
    <row r="1027">
      <c r="A1027" s="54">
        <v>46237.0</v>
      </c>
      <c r="B1027" s="4" t="s">
        <v>180</v>
      </c>
      <c r="C1027" s="2" t="s">
        <v>1801</v>
      </c>
      <c r="D1027" s="2" t="s">
        <v>9298</v>
      </c>
      <c r="E1027" s="2">
        <v>0.0</v>
      </c>
      <c r="F1027" s="2">
        <f>IFERROR(__xludf.DUMMYFUNCTION("""COMPUTED_VALUE"""),0.0)</f>
        <v>0</v>
      </c>
      <c r="G1027" s="4" t="s">
        <v>3237</v>
      </c>
      <c r="H1027" s="2" t="s">
        <v>3188</v>
      </c>
    </row>
    <row r="1028">
      <c r="A1028" s="54">
        <v>46238.0</v>
      </c>
      <c r="B1028" s="4" t="s">
        <v>208</v>
      </c>
      <c r="C1028" s="2" t="s">
        <v>1801</v>
      </c>
      <c r="D1028" s="2" t="s">
        <v>9298</v>
      </c>
      <c r="E1028" s="2">
        <v>0.0</v>
      </c>
      <c r="F1028" s="2">
        <f>IFERROR(__xludf.DUMMYFUNCTION("""COMPUTED_VALUE"""),0.0)</f>
        <v>0</v>
      </c>
      <c r="G1028" s="4" t="s">
        <v>3237</v>
      </c>
      <c r="H1028" s="2" t="s">
        <v>3188</v>
      </c>
    </row>
    <row r="1029">
      <c r="A1029" s="54">
        <v>46239.0</v>
      </c>
      <c r="B1029" s="4" t="s">
        <v>303</v>
      </c>
      <c r="C1029" s="2" t="s">
        <v>1801</v>
      </c>
      <c r="D1029" s="2" t="s">
        <v>9298</v>
      </c>
      <c r="E1029" s="2">
        <v>0.0</v>
      </c>
      <c r="F1029" s="2">
        <f>IFERROR(__xludf.DUMMYFUNCTION("""COMPUTED_VALUE"""),0.0)</f>
        <v>0</v>
      </c>
      <c r="G1029" s="4" t="s">
        <v>3237</v>
      </c>
      <c r="H1029" s="2" t="s">
        <v>3188</v>
      </c>
    </row>
    <row r="1030">
      <c r="A1030" s="54">
        <v>46240.0</v>
      </c>
      <c r="B1030" s="4" t="s">
        <v>148</v>
      </c>
      <c r="C1030" s="2" t="s">
        <v>1801</v>
      </c>
      <c r="D1030" s="2" t="s">
        <v>9298</v>
      </c>
      <c r="E1030" s="2">
        <v>0.0</v>
      </c>
      <c r="F1030" s="2">
        <f>IFERROR(__xludf.DUMMYFUNCTION("""COMPUTED_VALUE"""),0.0)</f>
        <v>0</v>
      </c>
      <c r="G1030" s="4" t="s">
        <v>3237</v>
      </c>
      <c r="H1030" s="2" t="s">
        <v>3188</v>
      </c>
    </row>
    <row r="1031">
      <c r="A1031" s="54">
        <v>46241.0</v>
      </c>
      <c r="B1031" s="4" t="s">
        <v>196</v>
      </c>
      <c r="C1031" s="2" t="s">
        <v>1801</v>
      </c>
      <c r="D1031" s="2" t="s">
        <v>9298</v>
      </c>
      <c r="E1031" s="2">
        <v>0.0</v>
      </c>
      <c r="F1031" s="2">
        <f>IFERROR(__xludf.DUMMYFUNCTION("""COMPUTED_VALUE"""),0.0)</f>
        <v>0</v>
      </c>
      <c r="G1031" s="4" t="s">
        <v>3237</v>
      </c>
      <c r="H1031" s="2" t="s">
        <v>3188</v>
      </c>
    </row>
    <row r="1032">
      <c r="A1032" s="54">
        <v>46242.0</v>
      </c>
      <c r="B1032" s="4" t="s">
        <v>288</v>
      </c>
      <c r="C1032" s="2" t="s">
        <v>1801</v>
      </c>
      <c r="D1032" s="2" t="s">
        <v>9298</v>
      </c>
      <c r="E1032" s="2">
        <v>0.0</v>
      </c>
      <c r="F1032" s="2">
        <f>IFERROR(__xludf.DUMMYFUNCTION("""COMPUTED_VALUE"""),0.0)</f>
        <v>0</v>
      </c>
      <c r="G1032" s="4" t="s">
        <v>3237</v>
      </c>
      <c r="H1032" s="2" t="s">
        <v>3188</v>
      </c>
    </row>
    <row r="1033">
      <c r="A1033" s="54">
        <v>46243.0</v>
      </c>
      <c r="B1033" s="4" t="s">
        <v>256</v>
      </c>
      <c r="C1033" s="2" t="s">
        <v>1801</v>
      </c>
      <c r="D1033" s="2" t="s">
        <v>9298</v>
      </c>
      <c r="E1033" s="2">
        <v>0.0</v>
      </c>
      <c r="F1033" s="2">
        <f>IFERROR(__xludf.DUMMYFUNCTION("""COMPUTED_VALUE"""),0.0)</f>
        <v>0</v>
      </c>
      <c r="G1033" s="4" t="s">
        <v>3237</v>
      </c>
      <c r="H1033" s="2" t="s">
        <v>3188</v>
      </c>
    </row>
    <row r="1034">
      <c r="A1034" s="54">
        <v>46244.0</v>
      </c>
      <c r="B1034" s="4" t="s">
        <v>180</v>
      </c>
      <c r="C1034" s="2" t="s">
        <v>1801</v>
      </c>
      <c r="D1034" s="2" t="s">
        <v>9298</v>
      </c>
      <c r="E1034" s="2">
        <v>0.0</v>
      </c>
      <c r="F1034" s="2">
        <f>IFERROR(__xludf.DUMMYFUNCTION("""COMPUTED_VALUE"""),0.0)</f>
        <v>0</v>
      </c>
      <c r="G1034" s="4" t="s">
        <v>3237</v>
      </c>
      <c r="H1034" s="2" t="s">
        <v>3188</v>
      </c>
    </row>
    <row r="1035">
      <c r="A1035" s="54">
        <v>46245.0</v>
      </c>
      <c r="B1035" s="4" t="s">
        <v>208</v>
      </c>
      <c r="C1035" s="2" t="s">
        <v>1801</v>
      </c>
      <c r="D1035" s="2" t="s">
        <v>9298</v>
      </c>
      <c r="E1035" s="2">
        <v>0.0</v>
      </c>
      <c r="F1035" s="2">
        <f>IFERROR(__xludf.DUMMYFUNCTION("""COMPUTED_VALUE"""),0.0)</f>
        <v>0</v>
      </c>
      <c r="G1035" s="4" t="s">
        <v>3237</v>
      </c>
      <c r="H1035" s="2" t="s">
        <v>3188</v>
      </c>
    </row>
    <row r="1036">
      <c r="A1036" s="54">
        <v>46246.0</v>
      </c>
      <c r="B1036" s="4" t="s">
        <v>303</v>
      </c>
      <c r="C1036" s="2" t="s">
        <v>1801</v>
      </c>
      <c r="D1036" s="2" t="s">
        <v>9298</v>
      </c>
      <c r="E1036" s="2">
        <v>0.0</v>
      </c>
      <c r="F1036" s="2">
        <f>IFERROR(__xludf.DUMMYFUNCTION("""COMPUTED_VALUE"""),0.0)</f>
        <v>0</v>
      </c>
      <c r="G1036" s="4" t="s">
        <v>3237</v>
      </c>
      <c r="H1036" s="2" t="s">
        <v>3188</v>
      </c>
    </row>
    <row r="1037">
      <c r="A1037" s="54">
        <v>46247.0</v>
      </c>
      <c r="B1037" s="4" t="s">
        <v>148</v>
      </c>
      <c r="C1037" s="2" t="s">
        <v>1801</v>
      </c>
      <c r="D1037" s="2" t="s">
        <v>9298</v>
      </c>
      <c r="E1037" s="2">
        <v>0.0</v>
      </c>
      <c r="F1037" s="2">
        <f>IFERROR(__xludf.DUMMYFUNCTION("""COMPUTED_VALUE"""),0.0)</f>
        <v>0</v>
      </c>
      <c r="G1037" s="4" t="s">
        <v>3237</v>
      </c>
      <c r="H1037" s="2" t="s">
        <v>3188</v>
      </c>
    </row>
    <row r="1038">
      <c r="A1038" s="54">
        <v>46248.0</v>
      </c>
      <c r="B1038" s="4" t="s">
        <v>196</v>
      </c>
      <c r="C1038" s="2" t="s">
        <v>1801</v>
      </c>
      <c r="D1038" s="2" t="s">
        <v>9298</v>
      </c>
      <c r="E1038" s="2">
        <v>0.0</v>
      </c>
      <c r="F1038" s="2">
        <f>IFERROR(__xludf.DUMMYFUNCTION("""COMPUTED_VALUE"""),0.0)</f>
        <v>0</v>
      </c>
      <c r="G1038" s="4" t="s">
        <v>3237</v>
      </c>
      <c r="H1038" s="2" t="s">
        <v>3188</v>
      </c>
    </row>
    <row r="1039">
      <c r="A1039" s="54">
        <v>46249.0</v>
      </c>
      <c r="B1039" s="4" t="s">
        <v>288</v>
      </c>
      <c r="C1039" s="2" t="s">
        <v>1801</v>
      </c>
      <c r="D1039" s="2" t="s">
        <v>9298</v>
      </c>
      <c r="E1039" s="2">
        <v>0.0</v>
      </c>
      <c r="F1039" s="2">
        <f>IFERROR(__xludf.DUMMYFUNCTION("""COMPUTED_VALUE"""),0.0)</f>
        <v>0</v>
      </c>
      <c r="G1039" s="4" t="s">
        <v>3237</v>
      </c>
      <c r="H1039" s="2" t="s">
        <v>3188</v>
      </c>
    </row>
    <row r="1040">
      <c r="A1040" s="54">
        <v>46250.0</v>
      </c>
      <c r="B1040" s="4" t="s">
        <v>256</v>
      </c>
      <c r="C1040" s="2" t="s">
        <v>1801</v>
      </c>
      <c r="D1040" s="2" t="s">
        <v>9298</v>
      </c>
      <c r="E1040" s="2">
        <v>0.0</v>
      </c>
      <c r="F1040" s="2">
        <f>IFERROR(__xludf.DUMMYFUNCTION("""COMPUTED_VALUE"""),0.0)</f>
        <v>0</v>
      </c>
      <c r="G1040" s="4" t="s">
        <v>3237</v>
      </c>
      <c r="H1040" s="2" t="s">
        <v>3188</v>
      </c>
    </row>
    <row r="1041">
      <c r="A1041" s="54">
        <v>46251.0</v>
      </c>
      <c r="B1041" s="4" t="s">
        <v>180</v>
      </c>
      <c r="C1041" s="2" t="s">
        <v>1801</v>
      </c>
      <c r="D1041" s="2" t="s">
        <v>9298</v>
      </c>
      <c r="E1041" s="2">
        <v>0.0</v>
      </c>
      <c r="F1041" s="2">
        <f>IFERROR(__xludf.DUMMYFUNCTION("""COMPUTED_VALUE"""),0.0)</f>
        <v>0</v>
      </c>
      <c r="G1041" s="4" t="s">
        <v>3237</v>
      </c>
      <c r="H1041" s="2" t="s">
        <v>3188</v>
      </c>
    </row>
    <row r="1042">
      <c r="A1042" s="54">
        <v>46252.0</v>
      </c>
      <c r="B1042" s="4" t="s">
        <v>208</v>
      </c>
      <c r="C1042" s="2" t="s">
        <v>1801</v>
      </c>
      <c r="D1042" s="2" t="s">
        <v>9298</v>
      </c>
      <c r="E1042" s="2">
        <v>0.0</v>
      </c>
      <c r="F1042" s="2">
        <f>IFERROR(__xludf.DUMMYFUNCTION("""COMPUTED_VALUE"""),0.0)</f>
        <v>0</v>
      </c>
      <c r="G1042" s="4" t="s">
        <v>3237</v>
      </c>
      <c r="H1042" s="2" t="s">
        <v>3188</v>
      </c>
    </row>
    <row r="1043">
      <c r="A1043" s="54">
        <v>46253.0</v>
      </c>
      <c r="B1043" s="4" t="s">
        <v>303</v>
      </c>
      <c r="C1043" s="2" t="s">
        <v>1801</v>
      </c>
      <c r="D1043" s="2" t="s">
        <v>9298</v>
      </c>
      <c r="E1043" s="2">
        <v>0.0</v>
      </c>
      <c r="F1043" s="2">
        <f>IFERROR(__xludf.DUMMYFUNCTION("""COMPUTED_VALUE"""),0.0)</f>
        <v>0</v>
      </c>
      <c r="G1043" s="4" t="s">
        <v>3237</v>
      </c>
      <c r="H1043" s="2" t="s">
        <v>3188</v>
      </c>
    </row>
    <row r="1044">
      <c r="A1044" s="54">
        <v>46254.0</v>
      </c>
      <c r="B1044" s="4" t="s">
        <v>148</v>
      </c>
      <c r="C1044" s="2" t="s">
        <v>1801</v>
      </c>
      <c r="D1044" s="2" t="s">
        <v>9298</v>
      </c>
      <c r="E1044" s="2">
        <v>0.0</v>
      </c>
      <c r="F1044" s="2">
        <f>IFERROR(__xludf.DUMMYFUNCTION("""COMPUTED_VALUE"""),0.0)</f>
        <v>0</v>
      </c>
      <c r="G1044" s="4" t="s">
        <v>3237</v>
      </c>
      <c r="H1044" s="2" t="s">
        <v>3188</v>
      </c>
    </row>
    <row r="1045">
      <c r="A1045" s="54">
        <v>46255.0</v>
      </c>
      <c r="B1045" s="4" t="s">
        <v>196</v>
      </c>
      <c r="C1045" s="2" t="s">
        <v>1801</v>
      </c>
      <c r="D1045" s="2" t="s">
        <v>9298</v>
      </c>
      <c r="E1045" s="2">
        <v>0.0</v>
      </c>
      <c r="F1045" s="2">
        <f>IFERROR(__xludf.DUMMYFUNCTION("""COMPUTED_VALUE"""),0.0)</f>
        <v>0</v>
      </c>
      <c r="G1045" s="4" t="s">
        <v>3237</v>
      </c>
      <c r="H1045" s="2" t="s">
        <v>3188</v>
      </c>
    </row>
    <row r="1046">
      <c r="A1046" s="54">
        <v>46256.0</v>
      </c>
      <c r="B1046" s="4" t="s">
        <v>288</v>
      </c>
      <c r="C1046" s="2" t="s">
        <v>1801</v>
      </c>
      <c r="D1046" s="2" t="s">
        <v>9298</v>
      </c>
      <c r="E1046" s="2">
        <v>0.0</v>
      </c>
      <c r="F1046" s="2">
        <f>IFERROR(__xludf.DUMMYFUNCTION("""COMPUTED_VALUE"""),0.0)</f>
        <v>0</v>
      </c>
      <c r="G1046" s="4" t="s">
        <v>3237</v>
      </c>
      <c r="H1046" s="2" t="s">
        <v>3188</v>
      </c>
    </row>
    <row r="1047">
      <c r="A1047" s="54">
        <v>46257.0</v>
      </c>
      <c r="B1047" s="4" t="s">
        <v>256</v>
      </c>
      <c r="C1047" s="2" t="s">
        <v>1801</v>
      </c>
      <c r="D1047" s="2" t="s">
        <v>9298</v>
      </c>
      <c r="E1047" s="2">
        <v>0.0</v>
      </c>
      <c r="F1047" s="2">
        <f>IFERROR(__xludf.DUMMYFUNCTION("""COMPUTED_VALUE"""),0.0)</f>
        <v>0</v>
      </c>
      <c r="G1047" s="4" t="s">
        <v>3237</v>
      </c>
      <c r="H1047" s="2" t="s">
        <v>3188</v>
      </c>
    </row>
    <row r="1048">
      <c r="A1048" s="54">
        <v>46258.0</v>
      </c>
      <c r="B1048" s="4" t="s">
        <v>180</v>
      </c>
      <c r="C1048" s="2" t="s">
        <v>1801</v>
      </c>
      <c r="D1048" s="2" t="s">
        <v>9298</v>
      </c>
      <c r="E1048" s="2">
        <v>0.0</v>
      </c>
      <c r="F1048" s="2">
        <f>IFERROR(__xludf.DUMMYFUNCTION("""COMPUTED_VALUE"""),0.0)</f>
        <v>0</v>
      </c>
      <c r="G1048" s="4" t="s">
        <v>3237</v>
      </c>
      <c r="H1048" s="2" t="s">
        <v>3188</v>
      </c>
    </row>
    <row r="1049">
      <c r="A1049" s="54">
        <v>46259.0</v>
      </c>
      <c r="B1049" s="4" t="s">
        <v>208</v>
      </c>
      <c r="C1049" s="2" t="s">
        <v>1801</v>
      </c>
      <c r="D1049" s="2" t="s">
        <v>9298</v>
      </c>
      <c r="E1049" s="2">
        <v>0.0</v>
      </c>
      <c r="F1049" s="2">
        <f>IFERROR(__xludf.DUMMYFUNCTION("""COMPUTED_VALUE"""),0.0)</f>
        <v>0</v>
      </c>
      <c r="G1049" s="4" t="s">
        <v>3237</v>
      </c>
      <c r="H1049" s="2" t="s">
        <v>3188</v>
      </c>
    </row>
    <row r="1050">
      <c r="A1050" s="54">
        <v>46260.0</v>
      </c>
      <c r="B1050" s="4" t="s">
        <v>303</v>
      </c>
      <c r="C1050" s="2" t="s">
        <v>1801</v>
      </c>
      <c r="D1050" s="2" t="s">
        <v>9298</v>
      </c>
      <c r="E1050" s="2">
        <v>0.0</v>
      </c>
      <c r="F1050" s="2">
        <f>IFERROR(__xludf.DUMMYFUNCTION("""COMPUTED_VALUE"""),0.0)</f>
        <v>0</v>
      </c>
      <c r="G1050" s="4" t="s">
        <v>3237</v>
      </c>
      <c r="H1050" s="2" t="s">
        <v>3188</v>
      </c>
    </row>
    <row r="1051">
      <c r="A1051" s="54">
        <v>46261.0</v>
      </c>
      <c r="B1051" s="4" t="s">
        <v>148</v>
      </c>
      <c r="C1051" s="2" t="s">
        <v>1801</v>
      </c>
      <c r="D1051" s="2" t="s">
        <v>9298</v>
      </c>
      <c r="E1051" s="2">
        <v>0.0</v>
      </c>
      <c r="F1051" s="2">
        <f>IFERROR(__xludf.DUMMYFUNCTION("""COMPUTED_VALUE"""),0.0)</f>
        <v>0</v>
      </c>
      <c r="G1051" s="4" t="s">
        <v>3237</v>
      </c>
      <c r="H1051" s="2" t="s">
        <v>3188</v>
      </c>
    </row>
    <row r="1052">
      <c r="A1052" s="54">
        <v>46262.0</v>
      </c>
      <c r="B1052" s="4" t="s">
        <v>196</v>
      </c>
      <c r="C1052" s="2" t="s">
        <v>1801</v>
      </c>
      <c r="D1052" s="2" t="s">
        <v>9298</v>
      </c>
      <c r="E1052" s="2">
        <v>0.0</v>
      </c>
      <c r="F1052" s="2">
        <f>IFERROR(__xludf.DUMMYFUNCTION("""COMPUTED_VALUE"""),0.0)</f>
        <v>0</v>
      </c>
      <c r="G1052" s="4" t="s">
        <v>3237</v>
      </c>
      <c r="H1052" s="2" t="s">
        <v>3188</v>
      </c>
    </row>
    <row r="1053">
      <c r="A1053" s="54">
        <v>46263.0</v>
      </c>
      <c r="B1053" s="4" t="s">
        <v>288</v>
      </c>
      <c r="C1053" s="2" t="s">
        <v>1801</v>
      </c>
      <c r="D1053" s="2" t="s">
        <v>9298</v>
      </c>
      <c r="E1053" s="2">
        <v>0.0</v>
      </c>
      <c r="F1053" s="2">
        <f>IFERROR(__xludf.DUMMYFUNCTION("""COMPUTED_VALUE"""),0.0)</f>
        <v>0</v>
      </c>
      <c r="G1053" s="4" t="s">
        <v>3237</v>
      </c>
      <c r="H1053" s="2" t="s">
        <v>3188</v>
      </c>
    </row>
    <row r="1054">
      <c r="A1054" s="54">
        <v>46264.0</v>
      </c>
      <c r="B1054" s="4" t="s">
        <v>256</v>
      </c>
      <c r="C1054" s="2" t="s">
        <v>1801</v>
      </c>
      <c r="D1054" s="2" t="s">
        <v>9298</v>
      </c>
      <c r="E1054" s="2">
        <v>0.0</v>
      </c>
      <c r="F1054" s="2">
        <f>IFERROR(__xludf.DUMMYFUNCTION("""COMPUTED_VALUE"""),0.0)</f>
        <v>0</v>
      </c>
      <c r="G1054" s="4" t="s">
        <v>3237</v>
      </c>
      <c r="H1054" s="2" t="s">
        <v>3188</v>
      </c>
    </row>
    <row r="1055">
      <c r="A1055" s="54">
        <v>46265.0</v>
      </c>
      <c r="B1055" s="4" t="s">
        <v>180</v>
      </c>
      <c r="C1055" s="2" t="s">
        <v>1801</v>
      </c>
      <c r="D1055" s="2" t="s">
        <v>9298</v>
      </c>
      <c r="E1055" s="2">
        <v>0.0</v>
      </c>
      <c r="F1055" s="2">
        <f>IFERROR(__xludf.DUMMYFUNCTION("""COMPUTED_VALUE"""),0.0)</f>
        <v>0</v>
      </c>
      <c r="G1055" s="4" t="s">
        <v>3237</v>
      </c>
      <c r="H1055" s="2" t="s">
        <v>3188</v>
      </c>
    </row>
    <row r="1056">
      <c r="A1056" s="54">
        <v>46266.0</v>
      </c>
      <c r="B1056" s="4" t="s">
        <v>208</v>
      </c>
      <c r="C1056" s="2" t="s">
        <v>1801</v>
      </c>
      <c r="D1056" s="2" t="s">
        <v>9298</v>
      </c>
      <c r="E1056" s="2">
        <v>0.0</v>
      </c>
      <c r="F1056" s="2">
        <f>IFERROR(__xludf.DUMMYFUNCTION("""COMPUTED_VALUE"""),0.0)</f>
        <v>0</v>
      </c>
      <c r="G1056" s="4" t="s">
        <v>3237</v>
      </c>
      <c r="H1056" s="2" t="s">
        <v>3188</v>
      </c>
    </row>
    <row r="1057">
      <c r="A1057" s="54">
        <v>46267.0</v>
      </c>
      <c r="B1057" s="4" t="s">
        <v>303</v>
      </c>
      <c r="C1057" s="2" t="s">
        <v>1801</v>
      </c>
      <c r="D1057" s="2" t="s">
        <v>9298</v>
      </c>
      <c r="E1057" s="2">
        <v>0.0</v>
      </c>
      <c r="F1057" s="2">
        <f>IFERROR(__xludf.DUMMYFUNCTION("""COMPUTED_VALUE"""),0.0)</f>
        <v>0</v>
      </c>
      <c r="G1057" s="4" t="s">
        <v>3237</v>
      </c>
      <c r="H1057" s="2" t="s">
        <v>3188</v>
      </c>
    </row>
    <row r="1058">
      <c r="A1058" s="54">
        <v>46268.0</v>
      </c>
      <c r="B1058" s="4" t="s">
        <v>148</v>
      </c>
      <c r="C1058" s="2" t="s">
        <v>1801</v>
      </c>
      <c r="D1058" s="2" t="s">
        <v>9298</v>
      </c>
      <c r="E1058" s="2">
        <v>0.0</v>
      </c>
      <c r="F1058" s="2">
        <f>IFERROR(__xludf.DUMMYFUNCTION("""COMPUTED_VALUE"""),0.0)</f>
        <v>0</v>
      </c>
      <c r="G1058" s="4" t="s">
        <v>3237</v>
      </c>
      <c r="H1058" s="2" t="s">
        <v>3188</v>
      </c>
    </row>
    <row r="1059">
      <c r="A1059" s="54">
        <v>46269.0</v>
      </c>
      <c r="B1059" s="4" t="s">
        <v>196</v>
      </c>
      <c r="C1059" s="2" t="s">
        <v>1801</v>
      </c>
      <c r="D1059" s="2" t="s">
        <v>9298</v>
      </c>
      <c r="E1059" s="2">
        <v>0.0</v>
      </c>
      <c r="F1059" s="2">
        <f>IFERROR(__xludf.DUMMYFUNCTION("""COMPUTED_VALUE"""),0.0)</f>
        <v>0</v>
      </c>
      <c r="G1059" s="4" t="s">
        <v>3237</v>
      </c>
      <c r="H1059" s="2" t="s">
        <v>3188</v>
      </c>
    </row>
    <row r="1060">
      <c r="A1060" s="54">
        <v>46270.0</v>
      </c>
      <c r="B1060" s="4" t="s">
        <v>288</v>
      </c>
      <c r="C1060" s="2" t="s">
        <v>1801</v>
      </c>
      <c r="D1060" s="2" t="s">
        <v>9298</v>
      </c>
      <c r="E1060" s="2">
        <v>0.0</v>
      </c>
      <c r="F1060" s="2">
        <f>IFERROR(__xludf.DUMMYFUNCTION("""COMPUTED_VALUE"""),0.0)</f>
        <v>0</v>
      </c>
      <c r="G1060" s="4" t="s">
        <v>3237</v>
      </c>
      <c r="H1060" s="2" t="s">
        <v>3188</v>
      </c>
    </row>
    <row r="1061">
      <c r="A1061" s="54">
        <v>46271.0</v>
      </c>
      <c r="B1061" s="4" t="s">
        <v>256</v>
      </c>
      <c r="C1061" s="2" t="s">
        <v>1801</v>
      </c>
      <c r="D1061" s="2" t="s">
        <v>9298</v>
      </c>
      <c r="E1061" s="2">
        <v>0.0</v>
      </c>
      <c r="F1061" s="2">
        <f>IFERROR(__xludf.DUMMYFUNCTION("""COMPUTED_VALUE"""),0.0)</f>
        <v>0</v>
      </c>
      <c r="G1061" s="4" t="s">
        <v>3237</v>
      </c>
      <c r="H1061" s="2" t="s">
        <v>3188</v>
      </c>
    </row>
    <row r="1062">
      <c r="A1062" s="54">
        <v>46272.0</v>
      </c>
      <c r="B1062" s="4" t="s">
        <v>180</v>
      </c>
      <c r="C1062" s="2" t="s">
        <v>1801</v>
      </c>
      <c r="D1062" s="2" t="s">
        <v>9298</v>
      </c>
      <c r="E1062" s="2">
        <v>0.0</v>
      </c>
      <c r="F1062" s="2">
        <f>IFERROR(__xludf.DUMMYFUNCTION("""COMPUTED_VALUE"""),0.0)</f>
        <v>0</v>
      </c>
      <c r="G1062" s="4" t="s">
        <v>3237</v>
      </c>
      <c r="H1062" s="2" t="s">
        <v>3188</v>
      </c>
    </row>
    <row r="1063">
      <c r="A1063" s="54">
        <v>46273.0</v>
      </c>
      <c r="B1063" s="4" t="s">
        <v>208</v>
      </c>
      <c r="C1063" s="2" t="s">
        <v>1801</v>
      </c>
      <c r="D1063" s="2" t="s">
        <v>9298</v>
      </c>
      <c r="E1063" s="2">
        <v>0.0</v>
      </c>
      <c r="F1063" s="2">
        <f>IFERROR(__xludf.DUMMYFUNCTION("""COMPUTED_VALUE"""),0.0)</f>
        <v>0</v>
      </c>
      <c r="G1063" s="4" t="s">
        <v>3237</v>
      </c>
      <c r="H1063" s="2" t="s">
        <v>3188</v>
      </c>
    </row>
    <row r="1064">
      <c r="A1064" s="54">
        <v>46274.0</v>
      </c>
      <c r="B1064" s="4" t="s">
        <v>303</v>
      </c>
      <c r="C1064" s="2" t="s">
        <v>1801</v>
      </c>
      <c r="D1064" s="2" t="s">
        <v>9298</v>
      </c>
      <c r="E1064" s="2">
        <v>0.0</v>
      </c>
      <c r="F1064" s="2">
        <f>IFERROR(__xludf.DUMMYFUNCTION("""COMPUTED_VALUE"""),0.0)</f>
        <v>0</v>
      </c>
      <c r="G1064" s="4" t="s">
        <v>3237</v>
      </c>
      <c r="H1064" s="2" t="s">
        <v>3188</v>
      </c>
    </row>
    <row r="1065">
      <c r="A1065" s="54">
        <v>46275.0</v>
      </c>
      <c r="B1065" s="4" t="s">
        <v>148</v>
      </c>
      <c r="C1065" s="2" t="s">
        <v>1801</v>
      </c>
      <c r="D1065" s="2" t="s">
        <v>9298</v>
      </c>
      <c r="E1065" s="2">
        <v>0.0</v>
      </c>
      <c r="F1065" s="2">
        <f>IFERROR(__xludf.DUMMYFUNCTION("""COMPUTED_VALUE"""),0.0)</f>
        <v>0</v>
      </c>
      <c r="G1065" s="4" t="s">
        <v>3237</v>
      </c>
      <c r="H1065" s="2" t="s">
        <v>3188</v>
      </c>
    </row>
    <row r="1066">
      <c r="A1066" s="54">
        <v>46276.0</v>
      </c>
      <c r="B1066" s="4" t="s">
        <v>196</v>
      </c>
      <c r="C1066" s="2" t="s">
        <v>1801</v>
      </c>
      <c r="D1066" s="2" t="s">
        <v>9298</v>
      </c>
      <c r="E1066" s="2">
        <v>0.0</v>
      </c>
      <c r="F1066" s="2">
        <f>IFERROR(__xludf.DUMMYFUNCTION("""COMPUTED_VALUE"""),0.0)</f>
        <v>0</v>
      </c>
      <c r="G1066" s="4" t="s">
        <v>3237</v>
      </c>
      <c r="H1066" s="2" t="s">
        <v>3188</v>
      </c>
    </row>
    <row r="1067">
      <c r="A1067" s="54">
        <v>46277.0</v>
      </c>
      <c r="B1067" s="4" t="s">
        <v>288</v>
      </c>
      <c r="C1067" s="2" t="s">
        <v>1801</v>
      </c>
      <c r="D1067" s="2" t="s">
        <v>9298</v>
      </c>
      <c r="E1067" s="2">
        <v>0.0</v>
      </c>
      <c r="F1067" s="2">
        <f>IFERROR(__xludf.DUMMYFUNCTION("""COMPUTED_VALUE"""),0.0)</f>
        <v>0</v>
      </c>
      <c r="G1067" s="4" t="s">
        <v>3237</v>
      </c>
      <c r="H1067" s="2" t="s">
        <v>3188</v>
      </c>
    </row>
    <row r="1068">
      <c r="A1068" s="54">
        <v>46278.0</v>
      </c>
      <c r="B1068" s="4" t="s">
        <v>256</v>
      </c>
      <c r="C1068" s="2" t="s">
        <v>1801</v>
      </c>
      <c r="D1068" s="2" t="s">
        <v>9298</v>
      </c>
      <c r="E1068" s="2">
        <v>0.0</v>
      </c>
      <c r="F1068" s="2">
        <f>IFERROR(__xludf.DUMMYFUNCTION("""COMPUTED_VALUE"""),0.0)</f>
        <v>0</v>
      </c>
      <c r="G1068" s="4" t="s">
        <v>3237</v>
      </c>
      <c r="H1068" s="2" t="s">
        <v>3188</v>
      </c>
    </row>
    <row r="1069">
      <c r="A1069" s="54">
        <v>46279.0</v>
      </c>
      <c r="B1069" s="4" t="s">
        <v>180</v>
      </c>
      <c r="C1069" s="2" t="s">
        <v>1801</v>
      </c>
      <c r="D1069" s="2" t="s">
        <v>9298</v>
      </c>
      <c r="E1069" s="2">
        <v>0.0</v>
      </c>
      <c r="F1069" s="2">
        <f>IFERROR(__xludf.DUMMYFUNCTION("""COMPUTED_VALUE"""),0.0)</f>
        <v>0</v>
      </c>
      <c r="G1069" s="4" t="s">
        <v>3237</v>
      </c>
      <c r="H1069" s="2" t="s">
        <v>3188</v>
      </c>
    </row>
    <row r="1070">
      <c r="A1070" s="54">
        <v>46280.0</v>
      </c>
      <c r="B1070" s="4" t="s">
        <v>208</v>
      </c>
      <c r="C1070" s="2" t="s">
        <v>1801</v>
      </c>
      <c r="D1070" s="2" t="s">
        <v>9298</v>
      </c>
      <c r="E1070" s="2">
        <v>0.0</v>
      </c>
      <c r="F1070" s="2">
        <f>IFERROR(__xludf.DUMMYFUNCTION("""COMPUTED_VALUE"""),0.0)</f>
        <v>0</v>
      </c>
      <c r="G1070" s="4" t="s">
        <v>3237</v>
      </c>
      <c r="H1070" s="2" t="s">
        <v>3188</v>
      </c>
    </row>
    <row r="1071">
      <c r="A1071" s="54">
        <v>46281.0</v>
      </c>
      <c r="B1071" s="4" t="s">
        <v>303</v>
      </c>
      <c r="C1071" s="2" t="s">
        <v>1801</v>
      </c>
      <c r="D1071" s="2" t="s">
        <v>9298</v>
      </c>
      <c r="E1071" s="2">
        <v>0.0</v>
      </c>
      <c r="F1071" s="2">
        <f>IFERROR(__xludf.DUMMYFUNCTION("""COMPUTED_VALUE"""),0.0)</f>
        <v>0</v>
      </c>
      <c r="G1071" s="4" t="s">
        <v>3237</v>
      </c>
      <c r="H1071" s="2" t="s">
        <v>3188</v>
      </c>
    </row>
    <row r="1072">
      <c r="A1072" s="54">
        <v>46282.0</v>
      </c>
      <c r="B1072" s="4" t="s">
        <v>148</v>
      </c>
      <c r="C1072" s="2" t="s">
        <v>1801</v>
      </c>
      <c r="D1072" s="2" t="s">
        <v>9298</v>
      </c>
      <c r="E1072" s="2">
        <v>0.0</v>
      </c>
      <c r="F1072" s="2">
        <f>IFERROR(__xludf.DUMMYFUNCTION("""COMPUTED_VALUE"""),0.0)</f>
        <v>0</v>
      </c>
      <c r="G1072" s="4" t="s">
        <v>3237</v>
      </c>
      <c r="H1072" s="2" t="s">
        <v>3188</v>
      </c>
    </row>
    <row r="1073">
      <c r="A1073" s="54">
        <v>46283.0</v>
      </c>
      <c r="B1073" s="4" t="s">
        <v>196</v>
      </c>
      <c r="C1073" s="2" t="s">
        <v>1801</v>
      </c>
      <c r="D1073" s="2" t="s">
        <v>9298</v>
      </c>
      <c r="E1073" s="2">
        <v>0.0</v>
      </c>
      <c r="F1073" s="2">
        <f>IFERROR(__xludf.DUMMYFUNCTION("""COMPUTED_VALUE"""),0.0)</f>
        <v>0</v>
      </c>
      <c r="G1073" s="4" t="s">
        <v>3237</v>
      </c>
      <c r="H1073" s="2" t="s">
        <v>3188</v>
      </c>
    </row>
    <row r="1074">
      <c r="A1074" s="54">
        <v>46284.0</v>
      </c>
      <c r="B1074" s="4" t="s">
        <v>288</v>
      </c>
      <c r="C1074" s="2" t="s">
        <v>1801</v>
      </c>
      <c r="D1074" s="2" t="s">
        <v>9298</v>
      </c>
      <c r="E1074" s="2">
        <v>0.0</v>
      </c>
      <c r="F1074" s="2">
        <f>IFERROR(__xludf.DUMMYFUNCTION("""COMPUTED_VALUE"""),0.0)</f>
        <v>0</v>
      </c>
      <c r="G1074" s="4" t="s">
        <v>3237</v>
      </c>
      <c r="H1074" s="2" t="s">
        <v>3188</v>
      </c>
    </row>
    <row r="1075">
      <c r="A1075" s="54">
        <v>46285.0</v>
      </c>
      <c r="B1075" s="4" t="s">
        <v>256</v>
      </c>
      <c r="C1075" s="2" t="s">
        <v>1801</v>
      </c>
      <c r="D1075" s="2" t="s">
        <v>9298</v>
      </c>
      <c r="E1075" s="2">
        <v>0.0</v>
      </c>
      <c r="F1075" s="2">
        <f>IFERROR(__xludf.DUMMYFUNCTION("""COMPUTED_VALUE"""),0.0)</f>
        <v>0</v>
      </c>
      <c r="G1075" s="4" t="s">
        <v>3237</v>
      </c>
      <c r="H1075" s="2" t="s">
        <v>3188</v>
      </c>
    </row>
    <row r="1076">
      <c r="A1076" s="54">
        <v>46286.0</v>
      </c>
      <c r="B1076" s="4" t="s">
        <v>180</v>
      </c>
      <c r="C1076" s="2" t="s">
        <v>1801</v>
      </c>
      <c r="D1076" s="2" t="s">
        <v>9298</v>
      </c>
      <c r="E1076" s="2">
        <v>0.0</v>
      </c>
      <c r="F1076" s="2">
        <f>IFERROR(__xludf.DUMMYFUNCTION("""COMPUTED_VALUE"""),0.0)</f>
        <v>0</v>
      </c>
      <c r="G1076" s="4" t="s">
        <v>3237</v>
      </c>
      <c r="H1076" s="2" t="s">
        <v>3188</v>
      </c>
    </row>
    <row r="1077">
      <c r="A1077" s="54">
        <v>46287.0</v>
      </c>
      <c r="B1077" s="4" t="s">
        <v>208</v>
      </c>
      <c r="C1077" s="2" t="s">
        <v>1801</v>
      </c>
      <c r="D1077" s="2" t="s">
        <v>9298</v>
      </c>
      <c r="E1077" s="2">
        <v>0.0</v>
      </c>
      <c r="F1077" s="2">
        <f>IFERROR(__xludf.DUMMYFUNCTION("""COMPUTED_VALUE"""),0.0)</f>
        <v>0</v>
      </c>
      <c r="G1077" s="4" t="s">
        <v>3237</v>
      </c>
      <c r="H1077" s="2" t="s">
        <v>3188</v>
      </c>
    </row>
    <row r="1078">
      <c r="A1078" s="54">
        <v>46288.0</v>
      </c>
      <c r="B1078" s="4" t="s">
        <v>303</v>
      </c>
      <c r="C1078" s="2" t="s">
        <v>1801</v>
      </c>
      <c r="D1078" s="2" t="s">
        <v>9298</v>
      </c>
      <c r="E1078" s="2">
        <v>0.0</v>
      </c>
      <c r="F1078" s="2">
        <f>IFERROR(__xludf.DUMMYFUNCTION("""COMPUTED_VALUE"""),0.0)</f>
        <v>0</v>
      </c>
      <c r="G1078" s="4" t="s">
        <v>3237</v>
      </c>
      <c r="H1078" s="2" t="s">
        <v>3188</v>
      </c>
    </row>
    <row r="1079">
      <c r="A1079" s="54">
        <v>46289.0</v>
      </c>
      <c r="B1079" s="4" t="s">
        <v>148</v>
      </c>
      <c r="C1079" s="2" t="s">
        <v>1801</v>
      </c>
      <c r="D1079" s="2" t="s">
        <v>9298</v>
      </c>
      <c r="E1079" s="2">
        <v>0.0</v>
      </c>
      <c r="F1079" s="2">
        <f>IFERROR(__xludf.DUMMYFUNCTION("""COMPUTED_VALUE"""),0.0)</f>
        <v>0</v>
      </c>
      <c r="G1079" s="4" t="s">
        <v>3237</v>
      </c>
      <c r="H1079" s="2" t="s">
        <v>3188</v>
      </c>
    </row>
    <row r="1080">
      <c r="A1080" s="54">
        <v>46290.0</v>
      </c>
      <c r="B1080" s="4" t="s">
        <v>196</v>
      </c>
      <c r="C1080" s="2" t="s">
        <v>1801</v>
      </c>
      <c r="D1080" s="2" t="s">
        <v>9298</v>
      </c>
      <c r="E1080" s="2">
        <v>0.0</v>
      </c>
      <c r="F1080" s="2">
        <f>IFERROR(__xludf.DUMMYFUNCTION("""COMPUTED_VALUE"""),0.0)</f>
        <v>0</v>
      </c>
      <c r="G1080" s="4" t="s">
        <v>3237</v>
      </c>
      <c r="H1080" s="2" t="s">
        <v>3188</v>
      </c>
    </row>
    <row r="1081">
      <c r="A1081" s="54">
        <v>46291.0</v>
      </c>
      <c r="B1081" s="4" t="s">
        <v>288</v>
      </c>
      <c r="C1081" s="2" t="s">
        <v>1801</v>
      </c>
      <c r="D1081" s="2" t="s">
        <v>9298</v>
      </c>
      <c r="E1081" s="2">
        <v>0.0</v>
      </c>
      <c r="F1081" s="2">
        <f>IFERROR(__xludf.DUMMYFUNCTION("""COMPUTED_VALUE"""),0.0)</f>
        <v>0</v>
      </c>
      <c r="G1081" s="4" t="s">
        <v>3237</v>
      </c>
      <c r="H1081" s="2" t="s">
        <v>3188</v>
      </c>
    </row>
    <row r="1082">
      <c r="A1082" s="54">
        <v>46292.0</v>
      </c>
      <c r="B1082" s="4" t="s">
        <v>256</v>
      </c>
      <c r="C1082" s="2" t="s">
        <v>1801</v>
      </c>
      <c r="D1082" s="2" t="s">
        <v>9298</v>
      </c>
      <c r="E1082" s="2">
        <v>0.0</v>
      </c>
      <c r="F1082" s="2">
        <f>IFERROR(__xludf.DUMMYFUNCTION("""COMPUTED_VALUE"""),0.0)</f>
        <v>0</v>
      </c>
      <c r="G1082" s="4" t="s">
        <v>3237</v>
      </c>
      <c r="H1082" s="2" t="s">
        <v>3188</v>
      </c>
    </row>
    <row r="1083">
      <c r="A1083" s="54">
        <v>46293.0</v>
      </c>
      <c r="B1083" s="4" t="s">
        <v>180</v>
      </c>
      <c r="C1083" s="2" t="s">
        <v>1801</v>
      </c>
      <c r="D1083" s="2" t="s">
        <v>9298</v>
      </c>
      <c r="E1083" s="2">
        <v>0.0</v>
      </c>
      <c r="F1083" s="2">
        <f>IFERROR(__xludf.DUMMYFUNCTION("""COMPUTED_VALUE"""),0.0)</f>
        <v>0</v>
      </c>
      <c r="G1083" s="4" t="s">
        <v>3237</v>
      </c>
      <c r="H1083" s="2" t="s">
        <v>3188</v>
      </c>
    </row>
    <row r="1084">
      <c r="A1084" s="54">
        <v>46294.0</v>
      </c>
      <c r="B1084" s="4" t="s">
        <v>208</v>
      </c>
      <c r="C1084" s="2" t="s">
        <v>1801</v>
      </c>
      <c r="D1084" s="2" t="s">
        <v>9298</v>
      </c>
      <c r="E1084" s="2">
        <v>0.0</v>
      </c>
      <c r="F1084" s="2">
        <f>IFERROR(__xludf.DUMMYFUNCTION("""COMPUTED_VALUE"""),0.0)</f>
        <v>0</v>
      </c>
      <c r="G1084" s="4" t="s">
        <v>3237</v>
      </c>
      <c r="H1084" s="2" t="s">
        <v>3188</v>
      </c>
    </row>
    <row r="1085">
      <c r="A1085" s="54">
        <v>46295.0</v>
      </c>
      <c r="B1085" s="4" t="s">
        <v>303</v>
      </c>
      <c r="C1085" s="2" t="s">
        <v>1801</v>
      </c>
      <c r="D1085" s="2" t="s">
        <v>9298</v>
      </c>
      <c r="E1085" s="2">
        <v>0.0</v>
      </c>
      <c r="F1085" s="2">
        <f>IFERROR(__xludf.DUMMYFUNCTION("""COMPUTED_VALUE"""),0.0)</f>
        <v>0</v>
      </c>
      <c r="G1085" s="4" t="s">
        <v>3237</v>
      </c>
      <c r="H1085" s="2" t="s">
        <v>3188</v>
      </c>
    </row>
    <row r="1086">
      <c r="A1086" s="54">
        <v>46296.0</v>
      </c>
      <c r="B1086" s="4" t="s">
        <v>148</v>
      </c>
      <c r="C1086" s="2" t="s">
        <v>1801</v>
      </c>
      <c r="D1086" s="2" t="s">
        <v>9298</v>
      </c>
      <c r="E1086" s="2">
        <v>0.0</v>
      </c>
      <c r="F1086" s="2">
        <f>IFERROR(__xludf.DUMMYFUNCTION("""COMPUTED_VALUE"""),0.0)</f>
        <v>0</v>
      </c>
      <c r="G1086" s="4" t="s">
        <v>3237</v>
      </c>
      <c r="H1086" s="2" t="s">
        <v>3188</v>
      </c>
    </row>
    <row r="1087">
      <c r="A1087" s="54">
        <v>46297.0</v>
      </c>
      <c r="B1087" s="4" t="s">
        <v>196</v>
      </c>
      <c r="C1087" s="2" t="s">
        <v>1801</v>
      </c>
      <c r="D1087" s="2" t="s">
        <v>9298</v>
      </c>
      <c r="E1087" s="2">
        <v>0.0</v>
      </c>
      <c r="F1087" s="2">
        <f>IFERROR(__xludf.DUMMYFUNCTION("""COMPUTED_VALUE"""),0.0)</f>
        <v>0</v>
      </c>
      <c r="G1087" s="4" t="s">
        <v>3237</v>
      </c>
      <c r="H1087" s="2" t="s">
        <v>3188</v>
      </c>
    </row>
    <row r="1088">
      <c r="A1088" s="54">
        <v>46298.0</v>
      </c>
      <c r="B1088" s="4" t="s">
        <v>288</v>
      </c>
      <c r="C1088" s="2" t="s">
        <v>1801</v>
      </c>
      <c r="D1088" s="2" t="s">
        <v>9298</v>
      </c>
      <c r="E1088" s="2">
        <v>0.0</v>
      </c>
      <c r="F1088" s="2">
        <f>IFERROR(__xludf.DUMMYFUNCTION("""COMPUTED_VALUE"""),0.0)</f>
        <v>0</v>
      </c>
      <c r="G1088" s="4" t="s">
        <v>3237</v>
      </c>
      <c r="H1088" s="2" t="s">
        <v>3188</v>
      </c>
    </row>
    <row r="1089">
      <c r="A1089" s="54">
        <v>46299.0</v>
      </c>
      <c r="B1089" s="4" t="s">
        <v>256</v>
      </c>
      <c r="C1089" s="2" t="s">
        <v>1801</v>
      </c>
      <c r="D1089" s="2" t="s">
        <v>9298</v>
      </c>
      <c r="E1089" s="2">
        <v>0.0</v>
      </c>
      <c r="F1089" s="2">
        <f>IFERROR(__xludf.DUMMYFUNCTION("""COMPUTED_VALUE"""),0.0)</f>
        <v>0</v>
      </c>
      <c r="G1089" s="4" t="s">
        <v>3237</v>
      </c>
      <c r="H1089" s="2" t="s">
        <v>3188</v>
      </c>
    </row>
    <row r="1090">
      <c r="A1090" s="54">
        <v>46300.0</v>
      </c>
      <c r="B1090" s="4" t="s">
        <v>180</v>
      </c>
      <c r="C1090" s="2" t="s">
        <v>1801</v>
      </c>
      <c r="D1090" s="2" t="s">
        <v>9298</v>
      </c>
      <c r="E1090" s="2">
        <v>0.0</v>
      </c>
      <c r="F1090" s="2">
        <f>IFERROR(__xludf.DUMMYFUNCTION("""COMPUTED_VALUE"""),0.0)</f>
        <v>0</v>
      </c>
      <c r="G1090" s="4" t="s">
        <v>3237</v>
      </c>
      <c r="H1090" s="2" t="s">
        <v>3188</v>
      </c>
    </row>
    <row r="1091">
      <c r="A1091" s="54">
        <v>46301.0</v>
      </c>
      <c r="B1091" s="4" t="s">
        <v>208</v>
      </c>
      <c r="C1091" s="2" t="s">
        <v>1801</v>
      </c>
      <c r="D1091" s="2" t="s">
        <v>9298</v>
      </c>
      <c r="E1091" s="2">
        <v>0.0</v>
      </c>
      <c r="F1091" s="2">
        <f>IFERROR(__xludf.DUMMYFUNCTION("""COMPUTED_VALUE"""),0.0)</f>
        <v>0</v>
      </c>
      <c r="G1091" s="4" t="s">
        <v>3237</v>
      </c>
      <c r="H1091" s="2" t="s">
        <v>3188</v>
      </c>
    </row>
    <row r="1092">
      <c r="A1092" s="54">
        <v>46302.0</v>
      </c>
      <c r="B1092" s="4" t="s">
        <v>303</v>
      </c>
      <c r="C1092" s="2" t="s">
        <v>1801</v>
      </c>
      <c r="D1092" s="2" t="s">
        <v>9298</v>
      </c>
      <c r="E1092" s="2">
        <v>0.0</v>
      </c>
      <c r="F1092" s="2">
        <f>IFERROR(__xludf.DUMMYFUNCTION("""COMPUTED_VALUE"""),0.0)</f>
        <v>0</v>
      </c>
      <c r="G1092" s="4" t="s">
        <v>3237</v>
      </c>
      <c r="H1092" s="2" t="s">
        <v>3188</v>
      </c>
    </row>
    <row r="1093">
      <c r="A1093" s="54">
        <v>46303.0</v>
      </c>
      <c r="B1093" s="4" t="s">
        <v>148</v>
      </c>
      <c r="C1093" s="2" t="s">
        <v>1801</v>
      </c>
      <c r="D1093" s="2" t="s">
        <v>9298</v>
      </c>
      <c r="E1093" s="2">
        <v>0.0</v>
      </c>
      <c r="F1093" s="2">
        <f>IFERROR(__xludf.DUMMYFUNCTION("""COMPUTED_VALUE"""),0.0)</f>
        <v>0</v>
      </c>
      <c r="G1093" s="4" t="s">
        <v>3237</v>
      </c>
      <c r="H1093" s="2" t="s">
        <v>3188</v>
      </c>
    </row>
    <row r="1094">
      <c r="A1094" s="54">
        <v>46304.0</v>
      </c>
      <c r="B1094" s="4" t="s">
        <v>196</v>
      </c>
      <c r="C1094" s="2" t="s">
        <v>1801</v>
      </c>
      <c r="D1094" s="2" t="s">
        <v>9298</v>
      </c>
      <c r="E1094" s="2">
        <v>0.0</v>
      </c>
      <c r="F1094" s="2">
        <f>IFERROR(__xludf.DUMMYFUNCTION("""COMPUTED_VALUE"""),0.0)</f>
        <v>0</v>
      </c>
      <c r="G1094" s="4" t="s">
        <v>3237</v>
      </c>
      <c r="H1094" s="2" t="s">
        <v>3188</v>
      </c>
    </row>
    <row r="1095">
      <c r="A1095" s="54">
        <v>46305.0</v>
      </c>
      <c r="B1095" s="4" t="s">
        <v>288</v>
      </c>
      <c r="C1095" s="2" t="s">
        <v>1801</v>
      </c>
      <c r="D1095" s="2" t="s">
        <v>9298</v>
      </c>
      <c r="E1095" s="2">
        <v>0.0</v>
      </c>
      <c r="F1095" s="2">
        <f>IFERROR(__xludf.DUMMYFUNCTION("""COMPUTED_VALUE"""),0.0)</f>
        <v>0</v>
      </c>
      <c r="G1095" s="4" t="s">
        <v>3237</v>
      </c>
      <c r="H1095" s="2" t="s">
        <v>3188</v>
      </c>
    </row>
    <row r="1096">
      <c r="A1096" s="54">
        <v>46306.0</v>
      </c>
      <c r="B1096" s="4" t="s">
        <v>256</v>
      </c>
      <c r="C1096" s="2" t="s">
        <v>1801</v>
      </c>
      <c r="D1096" s="2" t="s">
        <v>9298</v>
      </c>
      <c r="E1096" s="2">
        <v>0.0</v>
      </c>
      <c r="F1096" s="2">
        <f>IFERROR(__xludf.DUMMYFUNCTION("""COMPUTED_VALUE"""),0.0)</f>
        <v>0</v>
      </c>
      <c r="G1096" s="4" t="s">
        <v>3237</v>
      </c>
      <c r="H1096" s="2" t="s">
        <v>3188</v>
      </c>
    </row>
    <row r="1097">
      <c r="A1097" s="54">
        <f t="array" ref="A1097:A1461">SEQUENCE(365,1,TODAY()-364,1)</f>
        <v>45942</v>
      </c>
      <c r="B1097" s="4" t="str">
        <f t="array" ref="B1097:B1461">IF(A1097:A1461="",,CHOOSE(WEEKDAY(A1097:A1461,2),"Понеділок","Вівторок","Середа","Четвер","П’ятниця","Субота","Неділя"))</f>
        <v>Неділя</v>
      </c>
      <c r="C1097" s="2" t="str">
        <f t="array" ref="C1097:C1461">IF(A1097:A1461&lt;&gt;"",'Налаштування'!$R$42,"")</f>
        <v>Запоріжжя</v>
      </c>
      <c r="D1097" s="2" t="s">
        <v>9298</v>
      </c>
      <c r="E1097" s="2">
        <f t="array" ref="E1097:E1461">MAP(A1097:A1461,C1097:C1461,D1097:D1461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1097" s="2">
        <f>IFERROR(__xludf.DUMMYFUNCTION("MAP(A1097:A1461,C1097:C1461,LAMBDA(d,c,IF(d="""",,IFERROR(ROWS(UNIQUE(FILTER('Реєстр'!$AD$2:$AD$5000,'Реєстр'!$B$2:$B$5000=c,'Реєстр'!$D$2:$D$5000=TEXT(d,""yyyy-mm-dd""),'Реєстр'!$C$2:$C$5000=""Балістика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1097" s="4" t="s">
        <v>3231</v>
      </c>
      <c r="H1097" s="2" t="s">
        <v>3176</v>
      </c>
    </row>
    <row r="1098">
      <c r="A1098" s="54">
        <v>45943.0</v>
      </c>
      <c r="B1098" s="4" t="s">
        <v>180</v>
      </c>
      <c r="C1098" s="2" t="s">
        <v>932</v>
      </c>
      <c r="D1098" s="2" t="s">
        <v>9298</v>
      </c>
      <c r="E1098" s="2">
        <v>0.0</v>
      </c>
      <c r="F1098" s="2">
        <f>IFERROR(__xludf.DUMMYFUNCTION("""COMPUTED_VALUE"""),0.0)</f>
        <v>0</v>
      </c>
      <c r="G1098" s="4" t="s">
        <v>3231</v>
      </c>
      <c r="H1098" s="2" t="s">
        <v>3176</v>
      </c>
    </row>
    <row r="1099">
      <c r="A1099" s="54">
        <v>45944.0</v>
      </c>
      <c r="B1099" s="4" t="s">
        <v>208</v>
      </c>
      <c r="C1099" s="2" t="s">
        <v>932</v>
      </c>
      <c r="D1099" s="2" t="s">
        <v>9298</v>
      </c>
      <c r="E1099" s="2">
        <v>0.0</v>
      </c>
      <c r="F1099" s="2">
        <f>IFERROR(__xludf.DUMMYFUNCTION("""COMPUTED_VALUE"""),0.0)</f>
        <v>0</v>
      </c>
      <c r="G1099" s="4" t="s">
        <v>3231</v>
      </c>
      <c r="H1099" s="2" t="s">
        <v>3176</v>
      </c>
    </row>
    <row r="1100">
      <c r="A1100" s="54">
        <v>45945.0</v>
      </c>
      <c r="B1100" s="4" t="s">
        <v>303</v>
      </c>
      <c r="C1100" s="2" t="s">
        <v>932</v>
      </c>
      <c r="D1100" s="2" t="s">
        <v>9298</v>
      </c>
      <c r="E1100" s="2">
        <v>0.0</v>
      </c>
      <c r="F1100" s="2">
        <f>IFERROR(__xludf.DUMMYFUNCTION("""COMPUTED_VALUE"""),0.0)</f>
        <v>0</v>
      </c>
      <c r="G1100" s="4" t="s">
        <v>3231</v>
      </c>
      <c r="H1100" s="2" t="s">
        <v>3176</v>
      </c>
    </row>
    <row r="1101">
      <c r="A1101" s="54">
        <v>45946.0</v>
      </c>
      <c r="B1101" s="4" t="s">
        <v>148</v>
      </c>
      <c r="C1101" s="2" t="s">
        <v>932</v>
      </c>
      <c r="D1101" s="2" t="s">
        <v>9298</v>
      </c>
      <c r="E1101" s="2">
        <v>0.0</v>
      </c>
      <c r="F1101" s="2">
        <f>IFERROR(__xludf.DUMMYFUNCTION("""COMPUTED_VALUE"""),0.0)</f>
        <v>0</v>
      </c>
      <c r="G1101" s="4" t="s">
        <v>3231</v>
      </c>
      <c r="H1101" s="2" t="s">
        <v>3176</v>
      </c>
    </row>
    <row r="1102">
      <c r="A1102" s="54">
        <v>45947.0</v>
      </c>
      <c r="B1102" s="4" t="s">
        <v>196</v>
      </c>
      <c r="C1102" s="2" t="s">
        <v>932</v>
      </c>
      <c r="D1102" s="2" t="s">
        <v>9298</v>
      </c>
      <c r="E1102" s="2">
        <v>0.0</v>
      </c>
      <c r="F1102" s="2">
        <f>IFERROR(__xludf.DUMMYFUNCTION("""COMPUTED_VALUE"""),0.0)</f>
        <v>0</v>
      </c>
      <c r="G1102" s="4" t="s">
        <v>3231</v>
      </c>
      <c r="H1102" s="2" t="s">
        <v>3176</v>
      </c>
    </row>
    <row r="1103">
      <c r="A1103" s="54">
        <v>45948.0</v>
      </c>
      <c r="B1103" s="4" t="s">
        <v>288</v>
      </c>
      <c r="C1103" s="2" t="s">
        <v>932</v>
      </c>
      <c r="D1103" s="2" t="s">
        <v>9298</v>
      </c>
      <c r="E1103" s="2">
        <v>0.0</v>
      </c>
      <c r="F1103" s="2">
        <f>IFERROR(__xludf.DUMMYFUNCTION("""COMPUTED_VALUE"""),0.0)</f>
        <v>0</v>
      </c>
      <c r="G1103" s="4" t="s">
        <v>3231</v>
      </c>
      <c r="H1103" s="2" t="s">
        <v>3176</v>
      </c>
    </row>
    <row r="1104">
      <c r="A1104" s="54">
        <v>45949.0</v>
      </c>
      <c r="B1104" s="4" t="s">
        <v>256</v>
      </c>
      <c r="C1104" s="2" t="s">
        <v>932</v>
      </c>
      <c r="D1104" s="2" t="s">
        <v>9298</v>
      </c>
      <c r="E1104" s="2">
        <v>0.0</v>
      </c>
      <c r="F1104" s="2">
        <f>IFERROR(__xludf.DUMMYFUNCTION("""COMPUTED_VALUE"""),0.0)</f>
        <v>0</v>
      </c>
      <c r="G1104" s="4" t="s">
        <v>3231</v>
      </c>
      <c r="H1104" s="2" t="s">
        <v>3176</v>
      </c>
    </row>
    <row r="1105">
      <c r="A1105" s="54">
        <v>45950.0</v>
      </c>
      <c r="B1105" s="4" t="s">
        <v>180</v>
      </c>
      <c r="C1105" s="2" t="s">
        <v>932</v>
      </c>
      <c r="D1105" s="2" t="s">
        <v>9298</v>
      </c>
      <c r="E1105" s="2">
        <v>0.0</v>
      </c>
      <c r="F1105" s="2">
        <f>IFERROR(__xludf.DUMMYFUNCTION("""COMPUTED_VALUE"""),0.0)</f>
        <v>0</v>
      </c>
      <c r="G1105" s="4" t="s">
        <v>3231</v>
      </c>
      <c r="H1105" s="2" t="s">
        <v>3176</v>
      </c>
    </row>
    <row r="1106">
      <c r="A1106" s="54">
        <v>45951.0</v>
      </c>
      <c r="B1106" s="4" t="s">
        <v>208</v>
      </c>
      <c r="C1106" s="2" t="s">
        <v>932</v>
      </c>
      <c r="D1106" s="2" t="s">
        <v>9298</v>
      </c>
      <c r="E1106" s="2">
        <v>0.0</v>
      </c>
      <c r="F1106" s="2">
        <f>IFERROR(__xludf.DUMMYFUNCTION("""COMPUTED_VALUE"""),0.0)</f>
        <v>0</v>
      </c>
      <c r="G1106" s="4" t="s">
        <v>3231</v>
      </c>
      <c r="H1106" s="2" t="s">
        <v>3176</v>
      </c>
    </row>
    <row r="1107">
      <c r="A1107" s="54">
        <v>45952.0</v>
      </c>
      <c r="B1107" s="4" t="s">
        <v>303</v>
      </c>
      <c r="C1107" s="2" t="s">
        <v>932</v>
      </c>
      <c r="D1107" s="2" t="s">
        <v>9298</v>
      </c>
      <c r="E1107" s="2">
        <v>0.0</v>
      </c>
      <c r="F1107" s="2">
        <f>IFERROR(__xludf.DUMMYFUNCTION("""COMPUTED_VALUE"""),0.0)</f>
        <v>0</v>
      </c>
      <c r="G1107" s="4" t="s">
        <v>3231</v>
      </c>
      <c r="H1107" s="2" t="s">
        <v>3176</v>
      </c>
    </row>
    <row r="1108">
      <c r="A1108" s="54">
        <v>45953.0</v>
      </c>
      <c r="B1108" s="4" t="s">
        <v>148</v>
      </c>
      <c r="C1108" s="2" t="s">
        <v>932</v>
      </c>
      <c r="D1108" s="2" t="s">
        <v>9298</v>
      </c>
      <c r="E1108" s="2">
        <v>0.0</v>
      </c>
      <c r="F1108" s="2">
        <f>IFERROR(__xludf.DUMMYFUNCTION("""COMPUTED_VALUE"""),0.0)</f>
        <v>0</v>
      </c>
      <c r="G1108" s="4" t="s">
        <v>3231</v>
      </c>
      <c r="H1108" s="2" t="s">
        <v>3176</v>
      </c>
    </row>
    <row r="1109">
      <c r="A1109" s="54">
        <v>45954.0</v>
      </c>
      <c r="B1109" s="4" t="s">
        <v>196</v>
      </c>
      <c r="C1109" s="2" t="s">
        <v>932</v>
      </c>
      <c r="D1109" s="2" t="s">
        <v>9298</v>
      </c>
      <c r="E1109" s="2">
        <v>0.0</v>
      </c>
      <c r="F1109" s="2">
        <f>IFERROR(__xludf.DUMMYFUNCTION("""COMPUTED_VALUE"""),0.0)</f>
        <v>0</v>
      </c>
      <c r="G1109" s="4" t="s">
        <v>3231</v>
      </c>
      <c r="H1109" s="2" t="s">
        <v>3176</v>
      </c>
    </row>
    <row r="1110">
      <c r="A1110" s="54">
        <v>45955.0</v>
      </c>
      <c r="B1110" s="4" t="s">
        <v>288</v>
      </c>
      <c r="C1110" s="2" t="s">
        <v>932</v>
      </c>
      <c r="D1110" s="2" t="s">
        <v>9298</v>
      </c>
      <c r="E1110" s="2">
        <v>0.0</v>
      </c>
      <c r="F1110" s="2">
        <f>IFERROR(__xludf.DUMMYFUNCTION("""COMPUTED_VALUE"""),0.0)</f>
        <v>0</v>
      </c>
      <c r="G1110" s="4" t="s">
        <v>3231</v>
      </c>
      <c r="H1110" s="2" t="s">
        <v>3176</v>
      </c>
    </row>
    <row r="1111">
      <c r="A1111" s="54">
        <v>45956.0</v>
      </c>
      <c r="B1111" s="4" t="s">
        <v>256</v>
      </c>
      <c r="C1111" s="2" t="s">
        <v>932</v>
      </c>
      <c r="D1111" s="2" t="s">
        <v>9298</v>
      </c>
      <c r="E1111" s="2">
        <v>0.0</v>
      </c>
      <c r="F1111" s="2">
        <f>IFERROR(__xludf.DUMMYFUNCTION("""COMPUTED_VALUE"""),0.0)</f>
        <v>0</v>
      </c>
      <c r="G1111" s="4" t="s">
        <v>3231</v>
      </c>
      <c r="H1111" s="2" t="s">
        <v>3176</v>
      </c>
    </row>
    <row r="1112">
      <c r="A1112" s="54">
        <v>45957.0</v>
      </c>
      <c r="B1112" s="4" t="s">
        <v>180</v>
      </c>
      <c r="C1112" s="2" t="s">
        <v>932</v>
      </c>
      <c r="D1112" s="2" t="s">
        <v>9298</v>
      </c>
      <c r="E1112" s="2">
        <v>0.0</v>
      </c>
      <c r="F1112" s="2">
        <f>IFERROR(__xludf.DUMMYFUNCTION("""COMPUTED_VALUE"""),0.0)</f>
        <v>0</v>
      </c>
      <c r="G1112" s="4" t="s">
        <v>3231</v>
      </c>
      <c r="H1112" s="2" t="s">
        <v>3176</v>
      </c>
    </row>
    <row r="1113">
      <c r="A1113" s="54">
        <v>45958.0</v>
      </c>
      <c r="B1113" s="4" t="s">
        <v>208</v>
      </c>
      <c r="C1113" s="2" t="s">
        <v>932</v>
      </c>
      <c r="D1113" s="2" t="s">
        <v>9298</v>
      </c>
      <c r="E1113" s="2">
        <v>0.0</v>
      </c>
      <c r="F1113" s="2">
        <f>IFERROR(__xludf.DUMMYFUNCTION("""COMPUTED_VALUE"""),0.0)</f>
        <v>0</v>
      </c>
      <c r="G1113" s="4" t="s">
        <v>3231</v>
      </c>
      <c r="H1113" s="2" t="s">
        <v>3176</v>
      </c>
    </row>
    <row r="1114">
      <c r="A1114" s="54">
        <v>45959.0</v>
      </c>
      <c r="B1114" s="4" t="s">
        <v>303</v>
      </c>
      <c r="C1114" s="2" t="s">
        <v>932</v>
      </c>
      <c r="D1114" s="2" t="s">
        <v>9298</v>
      </c>
      <c r="E1114" s="2">
        <v>0.0</v>
      </c>
      <c r="F1114" s="2">
        <f>IFERROR(__xludf.DUMMYFUNCTION("""COMPUTED_VALUE"""),0.0)</f>
        <v>0</v>
      </c>
      <c r="G1114" s="4" t="s">
        <v>3231</v>
      </c>
      <c r="H1114" s="2" t="s">
        <v>3176</v>
      </c>
    </row>
    <row r="1115">
      <c r="A1115" s="54">
        <v>45960.0</v>
      </c>
      <c r="B1115" s="4" t="s">
        <v>148</v>
      </c>
      <c r="C1115" s="2" t="s">
        <v>932</v>
      </c>
      <c r="D1115" s="2" t="s">
        <v>9298</v>
      </c>
      <c r="E1115" s="2">
        <v>1.0</v>
      </c>
      <c r="F1115" s="2">
        <f>IFERROR(__xludf.DUMMYFUNCTION("""COMPUTED_VALUE"""),1.0)</f>
        <v>1</v>
      </c>
      <c r="G1115" s="4" t="s">
        <v>3231</v>
      </c>
      <c r="H1115" s="2" t="s">
        <v>3176</v>
      </c>
    </row>
    <row r="1116">
      <c r="A1116" s="54">
        <v>45961.0</v>
      </c>
      <c r="B1116" s="4" t="s">
        <v>196</v>
      </c>
      <c r="C1116" s="2" t="s">
        <v>932</v>
      </c>
      <c r="D1116" s="2" t="s">
        <v>9298</v>
      </c>
      <c r="E1116" s="2">
        <v>0.0</v>
      </c>
      <c r="F1116" s="2">
        <f>IFERROR(__xludf.DUMMYFUNCTION("""COMPUTED_VALUE"""),0.0)</f>
        <v>0</v>
      </c>
      <c r="G1116" s="4" t="s">
        <v>3231</v>
      </c>
      <c r="H1116" s="2" t="s">
        <v>3176</v>
      </c>
    </row>
    <row r="1117">
      <c r="A1117" s="54">
        <v>45962.0</v>
      </c>
      <c r="B1117" s="4" t="s">
        <v>288</v>
      </c>
      <c r="C1117" s="2" t="s">
        <v>932</v>
      </c>
      <c r="D1117" s="2" t="s">
        <v>9298</v>
      </c>
      <c r="E1117" s="2">
        <v>0.0</v>
      </c>
      <c r="F1117" s="2">
        <f>IFERROR(__xludf.DUMMYFUNCTION("""COMPUTED_VALUE"""),0.0)</f>
        <v>0</v>
      </c>
      <c r="G1117" s="4" t="s">
        <v>3231</v>
      </c>
      <c r="H1117" s="2" t="s">
        <v>3176</v>
      </c>
    </row>
    <row r="1118">
      <c r="A1118" s="54">
        <v>45963.0</v>
      </c>
      <c r="B1118" s="4" t="s">
        <v>256</v>
      </c>
      <c r="C1118" s="2" t="s">
        <v>932</v>
      </c>
      <c r="D1118" s="2" t="s">
        <v>9298</v>
      </c>
      <c r="E1118" s="2">
        <v>0.0</v>
      </c>
      <c r="F1118" s="2">
        <f>IFERROR(__xludf.DUMMYFUNCTION("""COMPUTED_VALUE"""),0.0)</f>
        <v>0</v>
      </c>
      <c r="G1118" s="4" t="s">
        <v>3231</v>
      </c>
      <c r="H1118" s="2" t="s">
        <v>3176</v>
      </c>
    </row>
    <row r="1119">
      <c r="A1119" s="54">
        <v>45964.0</v>
      </c>
      <c r="B1119" s="4" t="s">
        <v>180</v>
      </c>
      <c r="C1119" s="2" t="s">
        <v>932</v>
      </c>
      <c r="D1119" s="2" t="s">
        <v>9298</v>
      </c>
      <c r="E1119" s="2">
        <v>0.0</v>
      </c>
      <c r="F1119" s="2">
        <f>IFERROR(__xludf.DUMMYFUNCTION("""COMPUTED_VALUE"""),0.0)</f>
        <v>0</v>
      </c>
      <c r="G1119" s="4" t="s">
        <v>3231</v>
      </c>
      <c r="H1119" s="2" t="s">
        <v>3176</v>
      </c>
    </row>
    <row r="1120">
      <c r="A1120" s="54">
        <v>45965.0</v>
      </c>
      <c r="B1120" s="4" t="s">
        <v>208</v>
      </c>
      <c r="C1120" s="2" t="s">
        <v>932</v>
      </c>
      <c r="D1120" s="2" t="s">
        <v>9298</v>
      </c>
      <c r="E1120" s="2">
        <v>0.0</v>
      </c>
      <c r="F1120" s="2">
        <f>IFERROR(__xludf.DUMMYFUNCTION("""COMPUTED_VALUE"""),0.0)</f>
        <v>0</v>
      </c>
      <c r="G1120" s="4" t="s">
        <v>3231</v>
      </c>
      <c r="H1120" s="2" t="s">
        <v>3176</v>
      </c>
    </row>
    <row r="1121">
      <c r="A1121" s="54">
        <v>45966.0</v>
      </c>
      <c r="B1121" s="4" t="s">
        <v>303</v>
      </c>
      <c r="C1121" s="2" t="s">
        <v>932</v>
      </c>
      <c r="D1121" s="2" t="s">
        <v>9298</v>
      </c>
      <c r="E1121" s="2">
        <v>0.0</v>
      </c>
      <c r="F1121" s="2">
        <f>IFERROR(__xludf.DUMMYFUNCTION("""COMPUTED_VALUE"""),0.0)</f>
        <v>0</v>
      </c>
      <c r="G1121" s="4" t="s">
        <v>3231</v>
      </c>
      <c r="H1121" s="2" t="s">
        <v>3176</v>
      </c>
    </row>
    <row r="1122">
      <c r="A1122" s="54">
        <v>45967.0</v>
      </c>
      <c r="B1122" s="4" t="s">
        <v>148</v>
      </c>
      <c r="C1122" s="2" t="s">
        <v>932</v>
      </c>
      <c r="D1122" s="2" t="s">
        <v>9298</v>
      </c>
      <c r="E1122" s="2">
        <v>0.0</v>
      </c>
      <c r="F1122" s="2">
        <f>IFERROR(__xludf.DUMMYFUNCTION("""COMPUTED_VALUE"""),0.0)</f>
        <v>0</v>
      </c>
      <c r="G1122" s="4" t="s">
        <v>3231</v>
      </c>
      <c r="H1122" s="2" t="s">
        <v>3176</v>
      </c>
    </row>
    <row r="1123">
      <c r="A1123" s="54">
        <v>45968.0</v>
      </c>
      <c r="B1123" s="4" t="s">
        <v>196</v>
      </c>
      <c r="C1123" s="2" t="s">
        <v>932</v>
      </c>
      <c r="D1123" s="2" t="s">
        <v>9298</v>
      </c>
      <c r="E1123" s="2">
        <v>0.0</v>
      </c>
      <c r="F1123" s="2">
        <f>IFERROR(__xludf.DUMMYFUNCTION("""COMPUTED_VALUE"""),0.0)</f>
        <v>0</v>
      </c>
      <c r="G1123" s="4" t="s">
        <v>3231</v>
      </c>
      <c r="H1123" s="2" t="s">
        <v>3176</v>
      </c>
    </row>
    <row r="1124">
      <c r="A1124" s="54">
        <v>45969.0</v>
      </c>
      <c r="B1124" s="4" t="s">
        <v>288</v>
      </c>
      <c r="C1124" s="2" t="s">
        <v>932</v>
      </c>
      <c r="D1124" s="2" t="s">
        <v>9298</v>
      </c>
      <c r="E1124" s="2">
        <v>0.0</v>
      </c>
      <c r="F1124" s="2">
        <f>IFERROR(__xludf.DUMMYFUNCTION("""COMPUTED_VALUE"""),0.0)</f>
        <v>0</v>
      </c>
      <c r="G1124" s="4" t="s">
        <v>3231</v>
      </c>
      <c r="H1124" s="2" t="s">
        <v>3176</v>
      </c>
    </row>
    <row r="1125">
      <c r="A1125" s="54">
        <v>45970.0</v>
      </c>
      <c r="B1125" s="4" t="s">
        <v>256</v>
      </c>
      <c r="C1125" s="2" t="s">
        <v>932</v>
      </c>
      <c r="D1125" s="2" t="s">
        <v>9298</v>
      </c>
      <c r="E1125" s="2">
        <v>0.0</v>
      </c>
      <c r="F1125" s="2">
        <f>IFERROR(__xludf.DUMMYFUNCTION("""COMPUTED_VALUE"""),0.0)</f>
        <v>0</v>
      </c>
      <c r="G1125" s="4" t="s">
        <v>3231</v>
      </c>
      <c r="H1125" s="2" t="s">
        <v>3176</v>
      </c>
    </row>
    <row r="1126">
      <c r="A1126" s="54">
        <v>45971.0</v>
      </c>
      <c r="B1126" s="4" t="s">
        <v>180</v>
      </c>
      <c r="C1126" s="2" t="s">
        <v>932</v>
      </c>
      <c r="D1126" s="2" t="s">
        <v>9298</v>
      </c>
      <c r="E1126" s="2">
        <v>0.0</v>
      </c>
      <c r="F1126" s="2">
        <f>IFERROR(__xludf.DUMMYFUNCTION("""COMPUTED_VALUE"""),0.0)</f>
        <v>0</v>
      </c>
      <c r="G1126" s="4" t="s">
        <v>3231</v>
      </c>
      <c r="H1126" s="2" t="s">
        <v>3176</v>
      </c>
    </row>
    <row r="1127">
      <c r="A1127" s="54">
        <v>45972.0</v>
      </c>
      <c r="B1127" s="4" t="s">
        <v>208</v>
      </c>
      <c r="C1127" s="2" t="s">
        <v>932</v>
      </c>
      <c r="D1127" s="2" t="s">
        <v>9298</v>
      </c>
      <c r="E1127" s="2">
        <v>0.0</v>
      </c>
      <c r="F1127" s="2">
        <f>IFERROR(__xludf.DUMMYFUNCTION("""COMPUTED_VALUE"""),0.0)</f>
        <v>0</v>
      </c>
      <c r="G1127" s="4" t="s">
        <v>3231</v>
      </c>
      <c r="H1127" s="2" t="s">
        <v>3176</v>
      </c>
    </row>
    <row r="1128">
      <c r="A1128" s="54">
        <v>45973.0</v>
      </c>
      <c r="B1128" s="4" t="s">
        <v>303</v>
      </c>
      <c r="C1128" s="2" t="s">
        <v>932</v>
      </c>
      <c r="D1128" s="2" t="s">
        <v>9298</v>
      </c>
      <c r="E1128" s="2">
        <v>0.0</v>
      </c>
      <c r="F1128" s="2">
        <f>IFERROR(__xludf.DUMMYFUNCTION("""COMPUTED_VALUE"""),0.0)</f>
        <v>0</v>
      </c>
      <c r="G1128" s="4" t="s">
        <v>3231</v>
      </c>
      <c r="H1128" s="2" t="s">
        <v>3176</v>
      </c>
    </row>
    <row r="1129">
      <c r="A1129" s="54">
        <v>45974.0</v>
      </c>
      <c r="B1129" s="4" t="s">
        <v>148</v>
      </c>
      <c r="C1129" s="2" t="s">
        <v>932</v>
      </c>
      <c r="D1129" s="2" t="s">
        <v>9298</v>
      </c>
      <c r="E1129" s="2">
        <v>0.0</v>
      </c>
      <c r="F1129" s="2">
        <f>IFERROR(__xludf.DUMMYFUNCTION("""COMPUTED_VALUE"""),0.0)</f>
        <v>0</v>
      </c>
      <c r="G1129" s="4" t="s">
        <v>3231</v>
      </c>
      <c r="H1129" s="2" t="s">
        <v>3176</v>
      </c>
    </row>
    <row r="1130">
      <c r="A1130" s="54">
        <v>45975.0</v>
      </c>
      <c r="B1130" s="4" t="s">
        <v>196</v>
      </c>
      <c r="C1130" s="2" t="s">
        <v>932</v>
      </c>
      <c r="D1130" s="2" t="s">
        <v>9298</v>
      </c>
      <c r="E1130" s="2">
        <v>0.0</v>
      </c>
      <c r="F1130" s="2">
        <f>IFERROR(__xludf.DUMMYFUNCTION("""COMPUTED_VALUE"""),0.0)</f>
        <v>0</v>
      </c>
      <c r="G1130" s="4" t="s">
        <v>3231</v>
      </c>
      <c r="H1130" s="2" t="s">
        <v>3176</v>
      </c>
    </row>
    <row r="1131">
      <c r="A1131" s="54">
        <v>45976.0</v>
      </c>
      <c r="B1131" s="4" t="s">
        <v>288</v>
      </c>
      <c r="C1131" s="2" t="s">
        <v>932</v>
      </c>
      <c r="D1131" s="2" t="s">
        <v>9298</v>
      </c>
      <c r="E1131" s="2">
        <v>0.0</v>
      </c>
      <c r="F1131" s="2">
        <f>IFERROR(__xludf.DUMMYFUNCTION("""COMPUTED_VALUE"""),0.0)</f>
        <v>0</v>
      </c>
      <c r="G1131" s="4" t="s">
        <v>3231</v>
      </c>
      <c r="H1131" s="2" t="s">
        <v>3176</v>
      </c>
    </row>
    <row r="1132">
      <c r="A1132" s="54">
        <v>45977.0</v>
      </c>
      <c r="B1132" s="4" t="s">
        <v>256</v>
      </c>
      <c r="C1132" s="2" t="s">
        <v>932</v>
      </c>
      <c r="D1132" s="2" t="s">
        <v>9298</v>
      </c>
      <c r="E1132" s="2">
        <v>0.0</v>
      </c>
      <c r="F1132" s="2">
        <f>IFERROR(__xludf.DUMMYFUNCTION("""COMPUTED_VALUE"""),0.0)</f>
        <v>0</v>
      </c>
      <c r="G1132" s="4" t="s">
        <v>3231</v>
      </c>
      <c r="H1132" s="2" t="s">
        <v>3176</v>
      </c>
    </row>
    <row r="1133">
      <c r="A1133" s="54">
        <v>45978.0</v>
      </c>
      <c r="B1133" s="4" t="s">
        <v>180</v>
      </c>
      <c r="C1133" s="2" t="s">
        <v>932</v>
      </c>
      <c r="D1133" s="2" t="s">
        <v>9298</v>
      </c>
      <c r="E1133" s="2">
        <v>0.0</v>
      </c>
      <c r="F1133" s="2">
        <f>IFERROR(__xludf.DUMMYFUNCTION("""COMPUTED_VALUE"""),0.0)</f>
        <v>0</v>
      </c>
      <c r="G1133" s="4" t="s">
        <v>3231</v>
      </c>
      <c r="H1133" s="2" t="s">
        <v>3176</v>
      </c>
    </row>
    <row r="1134">
      <c r="A1134" s="54">
        <v>45979.0</v>
      </c>
      <c r="B1134" s="4" t="s">
        <v>208</v>
      </c>
      <c r="C1134" s="2" t="s">
        <v>932</v>
      </c>
      <c r="D1134" s="2" t="s">
        <v>9298</v>
      </c>
      <c r="E1134" s="2">
        <v>0.0</v>
      </c>
      <c r="F1134" s="2">
        <f>IFERROR(__xludf.DUMMYFUNCTION("""COMPUTED_VALUE"""),0.0)</f>
        <v>0</v>
      </c>
      <c r="G1134" s="4" t="s">
        <v>3231</v>
      </c>
      <c r="H1134" s="2" t="s">
        <v>3176</v>
      </c>
    </row>
    <row r="1135">
      <c r="A1135" s="54">
        <v>45980.0</v>
      </c>
      <c r="B1135" s="4" t="s">
        <v>303</v>
      </c>
      <c r="C1135" s="2" t="s">
        <v>932</v>
      </c>
      <c r="D1135" s="2" t="s">
        <v>9298</v>
      </c>
      <c r="E1135" s="2">
        <v>0.0</v>
      </c>
      <c r="F1135" s="2">
        <f>IFERROR(__xludf.DUMMYFUNCTION("""COMPUTED_VALUE"""),0.0)</f>
        <v>0</v>
      </c>
      <c r="G1135" s="4" t="s">
        <v>3231</v>
      </c>
      <c r="H1135" s="2" t="s">
        <v>3176</v>
      </c>
    </row>
    <row r="1136">
      <c r="A1136" s="54">
        <v>45981.0</v>
      </c>
      <c r="B1136" s="4" t="s">
        <v>148</v>
      </c>
      <c r="C1136" s="2" t="s">
        <v>932</v>
      </c>
      <c r="D1136" s="2" t="s">
        <v>9298</v>
      </c>
      <c r="E1136" s="2">
        <v>0.0</v>
      </c>
      <c r="F1136" s="2">
        <f>IFERROR(__xludf.DUMMYFUNCTION("""COMPUTED_VALUE"""),0.0)</f>
        <v>0</v>
      </c>
      <c r="G1136" s="4" t="s">
        <v>3231</v>
      </c>
      <c r="H1136" s="2" t="s">
        <v>3176</v>
      </c>
    </row>
    <row r="1137">
      <c r="A1137" s="54">
        <v>45982.0</v>
      </c>
      <c r="B1137" s="4" t="s">
        <v>196</v>
      </c>
      <c r="C1137" s="2" t="s">
        <v>932</v>
      </c>
      <c r="D1137" s="2" t="s">
        <v>9298</v>
      </c>
      <c r="E1137" s="2">
        <v>0.0</v>
      </c>
      <c r="F1137" s="2">
        <f>IFERROR(__xludf.DUMMYFUNCTION("""COMPUTED_VALUE"""),0.0)</f>
        <v>0</v>
      </c>
      <c r="G1137" s="4" t="s">
        <v>3231</v>
      </c>
      <c r="H1137" s="2" t="s">
        <v>3176</v>
      </c>
    </row>
    <row r="1138">
      <c r="A1138" s="54">
        <v>45983.0</v>
      </c>
      <c r="B1138" s="4" t="s">
        <v>288</v>
      </c>
      <c r="C1138" s="2" t="s">
        <v>932</v>
      </c>
      <c r="D1138" s="2" t="s">
        <v>9298</v>
      </c>
      <c r="E1138" s="2">
        <v>0.0</v>
      </c>
      <c r="F1138" s="2">
        <f>IFERROR(__xludf.DUMMYFUNCTION("""COMPUTED_VALUE"""),0.0)</f>
        <v>0</v>
      </c>
      <c r="G1138" s="4" t="s">
        <v>3231</v>
      </c>
      <c r="H1138" s="2" t="s">
        <v>3176</v>
      </c>
    </row>
    <row r="1139">
      <c r="A1139" s="54">
        <v>45984.0</v>
      </c>
      <c r="B1139" s="4" t="s">
        <v>256</v>
      </c>
      <c r="C1139" s="2" t="s">
        <v>932</v>
      </c>
      <c r="D1139" s="2" t="s">
        <v>9298</v>
      </c>
      <c r="E1139" s="2">
        <v>0.0</v>
      </c>
      <c r="F1139" s="2">
        <f>IFERROR(__xludf.DUMMYFUNCTION("""COMPUTED_VALUE"""),0.0)</f>
        <v>0</v>
      </c>
      <c r="G1139" s="4" t="s">
        <v>3231</v>
      </c>
      <c r="H1139" s="2" t="s">
        <v>3176</v>
      </c>
    </row>
    <row r="1140">
      <c r="A1140" s="54">
        <v>45985.0</v>
      </c>
      <c r="B1140" s="4" t="s">
        <v>180</v>
      </c>
      <c r="C1140" s="2" t="s">
        <v>932</v>
      </c>
      <c r="D1140" s="2" t="s">
        <v>9298</v>
      </c>
      <c r="E1140" s="2">
        <v>0.0</v>
      </c>
      <c r="F1140" s="2">
        <f>IFERROR(__xludf.DUMMYFUNCTION("""COMPUTED_VALUE"""),0.0)</f>
        <v>0</v>
      </c>
      <c r="G1140" s="4" t="s">
        <v>3231</v>
      </c>
      <c r="H1140" s="2" t="s">
        <v>3176</v>
      </c>
    </row>
    <row r="1141">
      <c r="A1141" s="54">
        <v>45986.0</v>
      </c>
      <c r="B1141" s="4" t="s">
        <v>208</v>
      </c>
      <c r="C1141" s="2" t="s">
        <v>932</v>
      </c>
      <c r="D1141" s="2" t="s">
        <v>9298</v>
      </c>
      <c r="E1141" s="2">
        <v>0.0</v>
      </c>
      <c r="F1141" s="2">
        <f>IFERROR(__xludf.DUMMYFUNCTION("""COMPUTED_VALUE"""),0.0)</f>
        <v>0</v>
      </c>
      <c r="G1141" s="4" t="s">
        <v>3231</v>
      </c>
      <c r="H1141" s="2" t="s">
        <v>3176</v>
      </c>
    </row>
    <row r="1142">
      <c r="A1142" s="54">
        <v>45987.0</v>
      </c>
      <c r="B1142" s="4" t="s">
        <v>303</v>
      </c>
      <c r="C1142" s="2" t="s">
        <v>932</v>
      </c>
      <c r="D1142" s="2" t="s">
        <v>9298</v>
      </c>
      <c r="E1142" s="2">
        <v>0.0</v>
      </c>
      <c r="F1142" s="2">
        <f>IFERROR(__xludf.DUMMYFUNCTION("""COMPUTED_VALUE"""),0.0)</f>
        <v>0</v>
      </c>
      <c r="G1142" s="4" t="s">
        <v>3231</v>
      </c>
      <c r="H1142" s="2" t="s">
        <v>3176</v>
      </c>
    </row>
    <row r="1143">
      <c r="A1143" s="54">
        <v>45988.0</v>
      </c>
      <c r="B1143" s="4" t="s">
        <v>148</v>
      </c>
      <c r="C1143" s="2" t="s">
        <v>932</v>
      </c>
      <c r="D1143" s="2" t="s">
        <v>9298</v>
      </c>
      <c r="E1143" s="2">
        <v>0.0</v>
      </c>
      <c r="F1143" s="2">
        <f>IFERROR(__xludf.DUMMYFUNCTION("""COMPUTED_VALUE"""),0.0)</f>
        <v>0</v>
      </c>
      <c r="G1143" s="4" t="s">
        <v>3231</v>
      </c>
      <c r="H1143" s="2" t="s">
        <v>3176</v>
      </c>
    </row>
    <row r="1144">
      <c r="A1144" s="54">
        <v>45989.0</v>
      </c>
      <c r="B1144" s="4" t="s">
        <v>196</v>
      </c>
      <c r="C1144" s="2" t="s">
        <v>932</v>
      </c>
      <c r="D1144" s="2" t="s">
        <v>9298</v>
      </c>
      <c r="E1144" s="2">
        <v>0.0</v>
      </c>
      <c r="F1144" s="2">
        <f>IFERROR(__xludf.DUMMYFUNCTION("""COMPUTED_VALUE"""),0.0)</f>
        <v>0</v>
      </c>
      <c r="G1144" s="4" t="s">
        <v>3231</v>
      </c>
      <c r="H1144" s="2" t="s">
        <v>3176</v>
      </c>
    </row>
    <row r="1145">
      <c r="A1145" s="54">
        <v>45990.0</v>
      </c>
      <c r="B1145" s="4" t="s">
        <v>288</v>
      </c>
      <c r="C1145" s="2" t="s">
        <v>932</v>
      </c>
      <c r="D1145" s="2" t="s">
        <v>9298</v>
      </c>
      <c r="E1145" s="2">
        <v>0.0</v>
      </c>
      <c r="F1145" s="2">
        <f>IFERROR(__xludf.DUMMYFUNCTION("""COMPUTED_VALUE"""),0.0)</f>
        <v>0</v>
      </c>
      <c r="G1145" s="4" t="s">
        <v>3231</v>
      </c>
      <c r="H1145" s="2" t="s">
        <v>3176</v>
      </c>
    </row>
    <row r="1146">
      <c r="A1146" s="54">
        <v>45991.0</v>
      </c>
      <c r="B1146" s="4" t="s">
        <v>256</v>
      </c>
      <c r="C1146" s="2" t="s">
        <v>932</v>
      </c>
      <c r="D1146" s="2" t="s">
        <v>9298</v>
      </c>
      <c r="E1146" s="2">
        <v>0.0</v>
      </c>
      <c r="F1146" s="2">
        <f>IFERROR(__xludf.DUMMYFUNCTION("""COMPUTED_VALUE"""),0.0)</f>
        <v>0</v>
      </c>
      <c r="G1146" s="4" t="s">
        <v>3231</v>
      </c>
      <c r="H1146" s="2" t="s">
        <v>3176</v>
      </c>
    </row>
    <row r="1147">
      <c r="A1147" s="54">
        <v>45992.0</v>
      </c>
      <c r="B1147" s="4" t="s">
        <v>180</v>
      </c>
      <c r="C1147" s="2" t="s">
        <v>932</v>
      </c>
      <c r="D1147" s="2" t="s">
        <v>9298</v>
      </c>
      <c r="E1147" s="2">
        <v>0.0</v>
      </c>
      <c r="F1147" s="2">
        <f>IFERROR(__xludf.DUMMYFUNCTION("""COMPUTED_VALUE"""),0.0)</f>
        <v>0</v>
      </c>
      <c r="G1147" s="4" t="s">
        <v>3231</v>
      </c>
      <c r="H1147" s="2" t="s">
        <v>3176</v>
      </c>
    </row>
    <row r="1148">
      <c r="A1148" s="54">
        <v>45993.0</v>
      </c>
      <c r="B1148" s="4" t="s">
        <v>208</v>
      </c>
      <c r="C1148" s="2" t="s">
        <v>932</v>
      </c>
      <c r="D1148" s="2" t="s">
        <v>9298</v>
      </c>
      <c r="E1148" s="2">
        <v>0.0</v>
      </c>
      <c r="F1148" s="2">
        <f>IFERROR(__xludf.DUMMYFUNCTION("""COMPUTED_VALUE"""),0.0)</f>
        <v>0</v>
      </c>
      <c r="G1148" s="4" t="s">
        <v>3231</v>
      </c>
      <c r="H1148" s="2" t="s">
        <v>3176</v>
      </c>
    </row>
    <row r="1149">
      <c r="A1149" s="54">
        <v>45994.0</v>
      </c>
      <c r="B1149" s="4" t="s">
        <v>303</v>
      </c>
      <c r="C1149" s="2" t="s">
        <v>932</v>
      </c>
      <c r="D1149" s="2" t="s">
        <v>9298</v>
      </c>
      <c r="E1149" s="2">
        <v>0.0</v>
      </c>
      <c r="F1149" s="2">
        <f>IFERROR(__xludf.DUMMYFUNCTION("""COMPUTED_VALUE"""),0.0)</f>
        <v>0</v>
      </c>
      <c r="G1149" s="4" t="s">
        <v>3231</v>
      </c>
      <c r="H1149" s="2" t="s">
        <v>3176</v>
      </c>
    </row>
    <row r="1150">
      <c r="A1150" s="54">
        <v>45995.0</v>
      </c>
      <c r="B1150" s="4" t="s">
        <v>148</v>
      </c>
      <c r="C1150" s="2" t="s">
        <v>932</v>
      </c>
      <c r="D1150" s="2" t="s">
        <v>9298</v>
      </c>
      <c r="E1150" s="2">
        <v>0.0</v>
      </c>
      <c r="F1150" s="2">
        <f>IFERROR(__xludf.DUMMYFUNCTION("""COMPUTED_VALUE"""),0.0)</f>
        <v>0</v>
      </c>
      <c r="G1150" s="4" t="s">
        <v>3231</v>
      </c>
      <c r="H1150" s="2" t="s">
        <v>3176</v>
      </c>
    </row>
    <row r="1151">
      <c r="A1151" s="54">
        <v>45996.0</v>
      </c>
      <c r="B1151" s="4" t="s">
        <v>196</v>
      </c>
      <c r="C1151" s="2" t="s">
        <v>932</v>
      </c>
      <c r="D1151" s="2" t="s">
        <v>9298</v>
      </c>
      <c r="E1151" s="2">
        <v>0.0</v>
      </c>
      <c r="F1151" s="2">
        <f>IFERROR(__xludf.DUMMYFUNCTION("""COMPUTED_VALUE"""),0.0)</f>
        <v>0</v>
      </c>
      <c r="G1151" s="4" t="s">
        <v>3231</v>
      </c>
      <c r="H1151" s="2" t="s">
        <v>3176</v>
      </c>
    </row>
    <row r="1152">
      <c r="A1152" s="54">
        <v>45997.0</v>
      </c>
      <c r="B1152" s="4" t="s">
        <v>288</v>
      </c>
      <c r="C1152" s="2" t="s">
        <v>932</v>
      </c>
      <c r="D1152" s="2" t="s">
        <v>9298</v>
      </c>
      <c r="E1152" s="2">
        <v>0.0</v>
      </c>
      <c r="F1152" s="2">
        <f>IFERROR(__xludf.DUMMYFUNCTION("""COMPUTED_VALUE"""),0.0)</f>
        <v>0</v>
      </c>
      <c r="G1152" s="4" t="s">
        <v>3231</v>
      </c>
      <c r="H1152" s="2" t="s">
        <v>3176</v>
      </c>
    </row>
    <row r="1153">
      <c r="A1153" s="54">
        <v>45998.0</v>
      </c>
      <c r="B1153" s="4" t="s">
        <v>256</v>
      </c>
      <c r="C1153" s="2" t="s">
        <v>932</v>
      </c>
      <c r="D1153" s="2" t="s">
        <v>9298</v>
      </c>
      <c r="E1153" s="2">
        <v>0.0</v>
      </c>
      <c r="F1153" s="2">
        <f>IFERROR(__xludf.DUMMYFUNCTION("""COMPUTED_VALUE"""),0.0)</f>
        <v>0</v>
      </c>
      <c r="G1153" s="4" t="s">
        <v>3231</v>
      </c>
      <c r="H1153" s="2" t="s">
        <v>3176</v>
      </c>
    </row>
    <row r="1154">
      <c r="A1154" s="54">
        <v>45999.0</v>
      </c>
      <c r="B1154" s="4" t="s">
        <v>180</v>
      </c>
      <c r="C1154" s="2" t="s">
        <v>932</v>
      </c>
      <c r="D1154" s="2" t="s">
        <v>9298</v>
      </c>
      <c r="E1154" s="2">
        <v>0.0</v>
      </c>
      <c r="F1154" s="2">
        <f>IFERROR(__xludf.DUMMYFUNCTION("""COMPUTED_VALUE"""),0.0)</f>
        <v>0</v>
      </c>
      <c r="G1154" s="4" t="s">
        <v>3231</v>
      </c>
      <c r="H1154" s="2" t="s">
        <v>3176</v>
      </c>
    </row>
    <row r="1155">
      <c r="A1155" s="54">
        <v>46000.0</v>
      </c>
      <c r="B1155" s="4" t="s">
        <v>208</v>
      </c>
      <c r="C1155" s="2" t="s">
        <v>932</v>
      </c>
      <c r="D1155" s="2" t="s">
        <v>9298</v>
      </c>
      <c r="E1155" s="2">
        <v>0.0</v>
      </c>
      <c r="F1155" s="2">
        <f>IFERROR(__xludf.DUMMYFUNCTION("""COMPUTED_VALUE"""),0.0)</f>
        <v>0</v>
      </c>
      <c r="G1155" s="4" t="s">
        <v>3231</v>
      </c>
      <c r="H1155" s="2" t="s">
        <v>3176</v>
      </c>
    </row>
    <row r="1156">
      <c r="A1156" s="54">
        <v>46001.0</v>
      </c>
      <c r="B1156" s="4" t="s">
        <v>303</v>
      </c>
      <c r="C1156" s="2" t="s">
        <v>932</v>
      </c>
      <c r="D1156" s="2" t="s">
        <v>9298</v>
      </c>
      <c r="E1156" s="2">
        <v>0.0</v>
      </c>
      <c r="F1156" s="2">
        <f>IFERROR(__xludf.DUMMYFUNCTION("""COMPUTED_VALUE"""),0.0)</f>
        <v>0</v>
      </c>
      <c r="G1156" s="4" t="s">
        <v>3231</v>
      </c>
      <c r="H1156" s="2" t="s">
        <v>3176</v>
      </c>
    </row>
    <row r="1157">
      <c r="A1157" s="54">
        <v>46002.0</v>
      </c>
      <c r="B1157" s="4" t="s">
        <v>148</v>
      </c>
      <c r="C1157" s="2" t="s">
        <v>932</v>
      </c>
      <c r="D1157" s="2" t="s">
        <v>9298</v>
      </c>
      <c r="E1157" s="2">
        <v>0.0</v>
      </c>
      <c r="F1157" s="2">
        <f>IFERROR(__xludf.DUMMYFUNCTION("""COMPUTED_VALUE"""),0.0)</f>
        <v>0</v>
      </c>
      <c r="G1157" s="4" t="s">
        <v>3231</v>
      </c>
      <c r="H1157" s="2" t="s">
        <v>3176</v>
      </c>
    </row>
    <row r="1158">
      <c r="A1158" s="54">
        <v>46003.0</v>
      </c>
      <c r="B1158" s="4" t="s">
        <v>196</v>
      </c>
      <c r="C1158" s="2" t="s">
        <v>932</v>
      </c>
      <c r="D1158" s="2" t="s">
        <v>9298</v>
      </c>
      <c r="E1158" s="2">
        <v>0.0</v>
      </c>
      <c r="F1158" s="2">
        <f>IFERROR(__xludf.DUMMYFUNCTION("""COMPUTED_VALUE"""),0.0)</f>
        <v>0</v>
      </c>
      <c r="G1158" s="4" t="s">
        <v>3231</v>
      </c>
      <c r="H1158" s="2" t="s">
        <v>3176</v>
      </c>
    </row>
    <row r="1159">
      <c r="A1159" s="54">
        <v>46004.0</v>
      </c>
      <c r="B1159" s="4" t="s">
        <v>288</v>
      </c>
      <c r="C1159" s="2" t="s">
        <v>932</v>
      </c>
      <c r="D1159" s="2" t="s">
        <v>9298</v>
      </c>
      <c r="E1159" s="2">
        <v>0.0</v>
      </c>
      <c r="F1159" s="2">
        <f>IFERROR(__xludf.DUMMYFUNCTION("""COMPUTED_VALUE"""),0.0)</f>
        <v>0</v>
      </c>
      <c r="G1159" s="4" t="s">
        <v>3231</v>
      </c>
      <c r="H1159" s="2" t="s">
        <v>3176</v>
      </c>
    </row>
    <row r="1160">
      <c r="A1160" s="54">
        <v>46005.0</v>
      </c>
      <c r="B1160" s="4" t="s">
        <v>256</v>
      </c>
      <c r="C1160" s="2" t="s">
        <v>932</v>
      </c>
      <c r="D1160" s="2" t="s">
        <v>9298</v>
      </c>
      <c r="E1160" s="2">
        <v>0.0</v>
      </c>
      <c r="F1160" s="2">
        <f>IFERROR(__xludf.DUMMYFUNCTION("""COMPUTED_VALUE"""),0.0)</f>
        <v>0</v>
      </c>
      <c r="G1160" s="4" t="s">
        <v>3231</v>
      </c>
      <c r="H1160" s="2" t="s">
        <v>3176</v>
      </c>
    </row>
    <row r="1161">
      <c r="A1161" s="54">
        <v>46006.0</v>
      </c>
      <c r="B1161" s="4" t="s">
        <v>180</v>
      </c>
      <c r="C1161" s="2" t="s">
        <v>932</v>
      </c>
      <c r="D1161" s="2" t="s">
        <v>9298</v>
      </c>
      <c r="E1161" s="2">
        <v>0.0</v>
      </c>
      <c r="F1161" s="2">
        <f>IFERROR(__xludf.DUMMYFUNCTION("""COMPUTED_VALUE"""),0.0)</f>
        <v>0</v>
      </c>
      <c r="G1161" s="4" t="s">
        <v>3231</v>
      </c>
      <c r="H1161" s="2" t="s">
        <v>3176</v>
      </c>
    </row>
    <row r="1162">
      <c r="A1162" s="54">
        <v>46007.0</v>
      </c>
      <c r="B1162" s="4" t="s">
        <v>208</v>
      </c>
      <c r="C1162" s="2" t="s">
        <v>932</v>
      </c>
      <c r="D1162" s="2" t="s">
        <v>9298</v>
      </c>
      <c r="E1162" s="2">
        <v>0.0</v>
      </c>
      <c r="F1162" s="2">
        <f>IFERROR(__xludf.DUMMYFUNCTION("""COMPUTED_VALUE"""),0.0)</f>
        <v>0</v>
      </c>
      <c r="G1162" s="4" t="s">
        <v>3231</v>
      </c>
      <c r="H1162" s="2" t="s">
        <v>3176</v>
      </c>
    </row>
    <row r="1163">
      <c r="A1163" s="54">
        <v>46008.0</v>
      </c>
      <c r="B1163" s="4" t="s">
        <v>303</v>
      </c>
      <c r="C1163" s="2" t="s">
        <v>932</v>
      </c>
      <c r="D1163" s="2" t="s">
        <v>9298</v>
      </c>
      <c r="E1163" s="2">
        <v>0.0</v>
      </c>
      <c r="F1163" s="2">
        <f>IFERROR(__xludf.DUMMYFUNCTION("""COMPUTED_VALUE"""),0.0)</f>
        <v>0</v>
      </c>
      <c r="G1163" s="4" t="s">
        <v>3231</v>
      </c>
      <c r="H1163" s="2" t="s">
        <v>3176</v>
      </c>
    </row>
    <row r="1164">
      <c r="A1164" s="54">
        <v>46009.0</v>
      </c>
      <c r="B1164" s="4" t="s">
        <v>148</v>
      </c>
      <c r="C1164" s="2" t="s">
        <v>932</v>
      </c>
      <c r="D1164" s="2" t="s">
        <v>9298</v>
      </c>
      <c r="E1164" s="2">
        <v>0.0</v>
      </c>
      <c r="F1164" s="2">
        <f>IFERROR(__xludf.DUMMYFUNCTION("""COMPUTED_VALUE"""),0.0)</f>
        <v>0</v>
      </c>
      <c r="G1164" s="4" t="s">
        <v>3231</v>
      </c>
      <c r="H1164" s="2" t="s">
        <v>3176</v>
      </c>
    </row>
    <row r="1165">
      <c r="A1165" s="54">
        <v>46010.0</v>
      </c>
      <c r="B1165" s="4" t="s">
        <v>196</v>
      </c>
      <c r="C1165" s="2" t="s">
        <v>932</v>
      </c>
      <c r="D1165" s="2" t="s">
        <v>9298</v>
      </c>
      <c r="E1165" s="2">
        <v>0.0</v>
      </c>
      <c r="F1165" s="2">
        <f>IFERROR(__xludf.DUMMYFUNCTION("""COMPUTED_VALUE"""),0.0)</f>
        <v>0</v>
      </c>
      <c r="G1165" s="4" t="s">
        <v>3231</v>
      </c>
      <c r="H1165" s="2" t="s">
        <v>3176</v>
      </c>
    </row>
    <row r="1166">
      <c r="A1166" s="54">
        <v>46011.0</v>
      </c>
      <c r="B1166" s="4" t="s">
        <v>288</v>
      </c>
      <c r="C1166" s="2" t="s">
        <v>932</v>
      </c>
      <c r="D1166" s="2" t="s">
        <v>9298</v>
      </c>
      <c r="E1166" s="2">
        <v>0.0</v>
      </c>
      <c r="F1166" s="2">
        <f>IFERROR(__xludf.DUMMYFUNCTION("""COMPUTED_VALUE"""),0.0)</f>
        <v>0</v>
      </c>
      <c r="G1166" s="4" t="s">
        <v>3231</v>
      </c>
      <c r="H1166" s="2" t="s">
        <v>3176</v>
      </c>
    </row>
    <row r="1167">
      <c r="A1167" s="54">
        <v>46012.0</v>
      </c>
      <c r="B1167" s="4" t="s">
        <v>256</v>
      </c>
      <c r="C1167" s="2" t="s">
        <v>932</v>
      </c>
      <c r="D1167" s="2" t="s">
        <v>9298</v>
      </c>
      <c r="E1167" s="2">
        <v>0.0</v>
      </c>
      <c r="F1167" s="2">
        <f>IFERROR(__xludf.DUMMYFUNCTION("""COMPUTED_VALUE"""),0.0)</f>
        <v>0</v>
      </c>
      <c r="G1167" s="4" t="s">
        <v>3231</v>
      </c>
      <c r="H1167" s="2" t="s">
        <v>3176</v>
      </c>
    </row>
    <row r="1168">
      <c r="A1168" s="54">
        <v>46013.0</v>
      </c>
      <c r="B1168" s="4" t="s">
        <v>180</v>
      </c>
      <c r="C1168" s="2" t="s">
        <v>932</v>
      </c>
      <c r="D1168" s="2" t="s">
        <v>9298</v>
      </c>
      <c r="E1168" s="2">
        <v>0.0</v>
      </c>
      <c r="F1168" s="2">
        <f>IFERROR(__xludf.DUMMYFUNCTION("""COMPUTED_VALUE"""),0.0)</f>
        <v>0</v>
      </c>
      <c r="G1168" s="4" t="s">
        <v>3231</v>
      </c>
      <c r="H1168" s="2" t="s">
        <v>3176</v>
      </c>
    </row>
    <row r="1169">
      <c r="A1169" s="54">
        <v>46014.0</v>
      </c>
      <c r="B1169" s="4" t="s">
        <v>208</v>
      </c>
      <c r="C1169" s="2" t="s">
        <v>932</v>
      </c>
      <c r="D1169" s="2" t="s">
        <v>9298</v>
      </c>
      <c r="E1169" s="2">
        <v>0.0</v>
      </c>
      <c r="F1169" s="2">
        <f>IFERROR(__xludf.DUMMYFUNCTION("""COMPUTED_VALUE"""),0.0)</f>
        <v>0</v>
      </c>
      <c r="G1169" s="4" t="s">
        <v>3231</v>
      </c>
      <c r="H1169" s="2" t="s">
        <v>3176</v>
      </c>
    </row>
    <row r="1170">
      <c r="A1170" s="54">
        <v>46015.0</v>
      </c>
      <c r="B1170" s="4" t="s">
        <v>303</v>
      </c>
      <c r="C1170" s="2" t="s">
        <v>932</v>
      </c>
      <c r="D1170" s="2" t="s">
        <v>9298</v>
      </c>
      <c r="E1170" s="2">
        <v>0.0</v>
      </c>
      <c r="F1170" s="2">
        <f>IFERROR(__xludf.DUMMYFUNCTION("""COMPUTED_VALUE"""),0.0)</f>
        <v>0</v>
      </c>
      <c r="G1170" s="4" t="s">
        <v>3231</v>
      </c>
      <c r="H1170" s="2" t="s">
        <v>3176</v>
      </c>
    </row>
    <row r="1171">
      <c r="A1171" s="54">
        <v>46016.0</v>
      </c>
      <c r="B1171" s="4" t="s">
        <v>148</v>
      </c>
      <c r="C1171" s="2" t="s">
        <v>932</v>
      </c>
      <c r="D1171" s="2" t="s">
        <v>9298</v>
      </c>
      <c r="E1171" s="2">
        <v>0.0</v>
      </c>
      <c r="F1171" s="2">
        <f>IFERROR(__xludf.DUMMYFUNCTION("""COMPUTED_VALUE"""),0.0)</f>
        <v>0</v>
      </c>
      <c r="G1171" s="4" t="s">
        <v>3231</v>
      </c>
      <c r="H1171" s="2" t="s">
        <v>3176</v>
      </c>
    </row>
    <row r="1172">
      <c r="A1172" s="54">
        <v>46017.0</v>
      </c>
      <c r="B1172" s="4" t="s">
        <v>196</v>
      </c>
      <c r="C1172" s="2" t="s">
        <v>932</v>
      </c>
      <c r="D1172" s="2" t="s">
        <v>9298</v>
      </c>
      <c r="E1172" s="2">
        <v>0.0</v>
      </c>
      <c r="F1172" s="2">
        <f>IFERROR(__xludf.DUMMYFUNCTION("""COMPUTED_VALUE"""),0.0)</f>
        <v>0</v>
      </c>
      <c r="G1172" s="4" t="s">
        <v>3231</v>
      </c>
      <c r="H1172" s="2" t="s">
        <v>3176</v>
      </c>
    </row>
    <row r="1173">
      <c r="A1173" s="54">
        <v>46018.0</v>
      </c>
      <c r="B1173" s="4" t="s">
        <v>288</v>
      </c>
      <c r="C1173" s="2" t="s">
        <v>932</v>
      </c>
      <c r="D1173" s="2" t="s">
        <v>9298</v>
      </c>
      <c r="E1173" s="2">
        <v>0.0</v>
      </c>
      <c r="F1173" s="2">
        <f>IFERROR(__xludf.DUMMYFUNCTION("""COMPUTED_VALUE"""),0.0)</f>
        <v>0</v>
      </c>
      <c r="G1173" s="4" t="s">
        <v>3231</v>
      </c>
      <c r="H1173" s="2" t="s">
        <v>3176</v>
      </c>
    </row>
    <row r="1174">
      <c r="A1174" s="54">
        <v>46019.0</v>
      </c>
      <c r="B1174" s="4" t="s">
        <v>256</v>
      </c>
      <c r="C1174" s="2" t="s">
        <v>932</v>
      </c>
      <c r="D1174" s="2" t="s">
        <v>9298</v>
      </c>
      <c r="E1174" s="2">
        <v>0.0</v>
      </c>
      <c r="F1174" s="2">
        <f>IFERROR(__xludf.DUMMYFUNCTION("""COMPUTED_VALUE"""),0.0)</f>
        <v>0</v>
      </c>
      <c r="G1174" s="4" t="s">
        <v>3231</v>
      </c>
      <c r="H1174" s="2" t="s">
        <v>3176</v>
      </c>
    </row>
    <row r="1175">
      <c r="A1175" s="54">
        <v>46020.0</v>
      </c>
      <c r="B1175" s="4" t="s">
        <v>180</v>
      </c>
      <c r="C1175" s="2" t="s">
        <v>932</v>
      </c>
      <c r="D1175" s="2" t="s">
        <v>9298</v>
      </c>
      <c r="E1175" s="2">
        <v>0.0</v>
      </c>
      <c r="F1175" s="2">
        <f>IFERROR(__xludf.DUMMYFUNCTION("""COMPUTED_VALUE"""),0.0)</f>
        <v>0</v>
      </c>
      <c r="G1175" s="4" t="s">
        <v>3231</v>
      </c>
      <c r="H1175" s="2" t="s">
        <v>3176</v>
      </c>
    </row>
    <row r="1176">
      <c r="A1176" s="54">
        <v>46021.0</v>
      </c>
      <c r="B1176" s="4" t="s">
        <v>208</v>
      </c>
      <c r="C1176" s="2" t="s">
        <v>932</v>
      </c>
      <c r="D1176" s="2" t="s">
        <v>9298</v>
      </c>
      <c r="E1176" s="2">
        <v>0.0</v>
      </c>
      <c r="F1176" s="2">
        <f>IFERROR(__xludf.DUMMYFUNCTION("""COMPUTED_VALUE"""),0.0)</f>
        <v>0</v>
      </c>
      <c r="G1176" s="4" t="s">
        <v>3231</v>
      </c>
      <c r="H1176" s="2" t="s">
        <v>3176</v>
      </c>
    </row>
    <row r="1177">
      <c r="A1177" s="54">
        <v>46022.0</v>
      </c>
      <c r="B1177" s="4" t="s">
        <v>303</v>
      </c>
      <c r="C1177" s="2" t="s">
        <v>932</v>
      </c>
      <c r="D1177" s="2" t="s">
        <v>9298</v>
      </c>
      <c r="E1177" s="2">
        <v>0.0</v>
      </c>
      <c r="F1177" s="2">
        <f>IFERROR(__xludf.DUMMYFUNCTION("""COMPUTED_VALUE"""),0.0)</f>
        <v>0</v>
      </c>
      <c r="G1177" s="4" t="s">
        <v>3231</v>
      </c>
      <c r="H1177" s="2" t="s">
        <v>3176</v>
      </c>
    </row>
    <row r="1178">
      <c r="A1178" s="54">
        <v>46023.0</v>
      </c>
      <c r="B1178" s="4" t="s">
        <v>148</v>
      </c>
      <c r="C1178" s="2" t="s">
        <v>932</v>
      </c>
      <c r="D1178" s="2" t="s">
        <v>9298</v>
      </c>
      <c r="E1178" s="2">
        <v>0.0</v>
      </c>
      <c r="F1178" s="2">
        <f>IFERROR(__xludf.DUMMYFUNCTION("""COMPUTED_VALUE"""),0.0)</f>
        <v>0</v>
      </c>
      <c r="G1178" s="4" t="s">
        <v>3231</v>
      </c>
      <c r="H1178" s="2" t="s">
        <v>3176</v>
      </c>
    </row>
    <row r="1179">
      <c r="A1179" s="54">
        <v>46024.0</v>
      </c>
      <c r="B1179" s="4" t="s">
        <v>196</v>
      </c>
      <c r="C1179" s="2" t="s">
        <v>932</v>
      </c>
      <c r="D1179" s="2" t="s">
        <v>9298</v>
      </c>
      <c r="E1179" s="2">
        <v>0.0</v>
      </c>
      <c r="F1179" s="2">
        <f>IFERROR(__xludf.DUMMYFUNCTION("""COMPUTED_VALUE"""),0.0)</f>
        <v>0</v>
      </c>
      <c r="G1179" s="4" t="s">
        <v>3231</v>
      </c>
      <c r="H1179" s="2" t="s">
        <v>3176</v>
      </c>
    </row>
    <row r="1180">
      <c r="A1180" s="54">
        <v>46025.0</v>
      </c>
      <c r="B1180" s="4" t="s">
        <v>288</v>
      </c>
      <c r="C1180" s="2" t="s">
        <v>932</v>
      </c>
      <c r="D1180" s="2" t="s">
        <v>9298</v>
      </c>
      <c r="E1180" s="2">
        <v>0.0</v>
      </c>
      <c r="F1180" s="2">
        <f>IFERROR(__xludf.DUMMYFUNCTION("""COMPUTED_VALUE"""),0.0)</f>
        <v>0</v>
      </c>
      <c r="G1180" s="4" t="s">
        <v>3231</v>
      </c>
      <c r="H1180" s="2" t="s">
        <v>3176</v>
      </c>
    </row>
    <row r="1181">
      <c r="A1181" s="54">
        <v>46026.0</v>
      </c>
      <c r="B1181" s="4" t="s">
        <v>256</v>
      </c>
      <c r="C1181" s="2" t="s">
        <v>932</v>
      </c>
      <c r="D1181" s="2" t="s">
        <v>9298</v>
      </c>
      <c r="E1181" s="2">
        <v>0.0</v>
      </c>
      <c r="F1181" s="2">
        <f>IFERROR(__xludf.DUMMYFUNCTION("""COMPUTED_VALUE"""),0.0)</f>
        <v>0</v>
      </c>
      <c r="G1181" s="4" t="s">
        <v>3231</v>
      </c>
      <c r="H1181" s="2" t="s">
        <v>3176</v>
      </c>
    </row>
    <row r="1182">
      <c r="A1182" s="54">
        <v>46027.0</v>
      </c>
      <c r="B1182" s="4" t="s">
        <v>180</v>
      </c>
      <c r="C1182" s="2" t="s">
        <v>932</v>
      </c>
      <c r="D1182" s="2" t="s">
        <v>9298</v>
      </c>
      <c r="E1182" s="2">
        <v>0.0</v>
      </c>
      <c r="F1182" s="2">
        <f>IFERROR(__xludf.DUMMYFUNCTION("""COMPUTED_VALUE"""),0.0)</f>
        <v>0</v>
      </c>
      <c r="G1182" s="4" t="s">
        <v>3231</v>
      </c>
      <c r="H1182" s="2" t="s">
        <v>3176</v>
      </c>
    </row>
    <row r="1183">
      <c r="A1183" s="54">
        <v>46028.0</v>
      </c>
      <c r="B1183" s="4" t="s">
        <v>208</v>
      </c>
      <c r="C1183" s="2" t="s">
        <v>932</v>
      </c>
      <c r="D1183" s="2" t="s">
        <v>9298</v>
      </c>
      <c r="E1183" s="2">
        <v>0.0</v>
      </c>
      <c r="F1183" s="2">
        <f>IFERROR(__xludf.DUMMYFUNCTION("""COMPUTED_VALUE"""),0.0)</f>
        <v>0</v>
      </c>
      <c r="G1183" s="4" t="s">
        <v>3231</v>
      </c>
      <c r="H1183" s="2" t="s">
        <v>3176</v>
      </c>
    </row>
    <row r="1184">
      <c r="A1184" s="54">
        <v>46029.0</v>
      </c>
      <c r="B1184" s="4" t="s">
        <v>303</v>
      </c>
      <c r="C1184" s="2" t="s">
        <v>932</v>
      </c>
      <c r="D1184" s="2" t="s">
        <v>9298</v>
      </c>
      <c r="E1184" s="2">
        <v>0.0</v>
      </c>
      <c r="F1184" s="2">
        <f>IFERROR(__xludf.DUMMYFUNCTION("""COMPUTED_VALUE"""),0.0)</f>
        <v>0</v>
      </c>
      <c r="G1184" s="4" t="s">
        <v>3231</v>
      </c>
      <c r="H1184" s="2" t="s">
        <v>3176</v>
      </c>
    </row>
    <row r="1185">
      <c r="A1185" s="54">
        <v>46030.0</v>
      </c>
      <c r="B1185" s="4" t="s">
        <v>148</v>
      </c>
      <c r="C1185" s="2" t="s">
        <v>932</v>
      </c>
      <c r="D1185" s="2" t="s">
        <v>9298</v>
      </c>
      <c r="E1185" s="2">
        <v>0.0</v>
      </c>
      <c r="F1185" s="2">
        <f>IFERROR(__xludf.DUMMYFUNCTION("""COMPUTED_VALUE"""),0.0)</f>
        <v>0</v>
      </c>
      <c r="G1185" s="4" t="s">
        <v>3231</v>
      </c>
      <c r="H1185" s="2" t="s">
        <v>3176</v>
      </c>
    </row>
    <row r="1186">
      <c r="A1186" s="54">
        <v>46031.0</v>
      </c>
      <c r="B1186" s="4" t="s">
        <v>196</v>
      </c>
      <c r="C1186" s="2" t="s">
        <v>932</v>
      </c>
      <c r="D1186" s="2" t="s">
        <v>9298</v>
      </c>
      <c r="E1186" s="2">
        <v>0.0</v>
      </c>
      <c r="F1186" s="2">
        <f>IFERROR(__xludf.DUMMYFUNCTION("""COMPUTED_VALUE"""),0.0)</f>
        <v>0</v>
      </c>
      <c r="G1186" s="4" t="s">
        <v>3231</v>
      </c>
      <c r="H1186" s="2" t="s">
        <v>3176</v>
      </c>
    </row>
    <row r="1187">
      <c r="A1187" s="54">
        <v>46032.0</v>
      </c>
      <c r="B1187" s="4" t="s">
        <v>288</v>
      </c>
      <c r="C1187" s="2" t="s">
        <v>932</v>
      </c>
      <c r="D1187" s="2" t="s">
        <v>9298</v>
      </c>
      <c r="E1187" s="2">
        <v>0.0</v>
      </c>
      <c r="F1187" s="2">
        <f>IFERROR(__xludf.DUMMYFUNCTION("""COMPUTED_VALUE"""),0.0)</f>
        <v>0</v>
      </c>
      <c r="G1187" s="4" t="s">
        <v>3231</v>
      </c>
      <c r="H1187" s="2" t="s">
        <v>3176</v>
      </c>
    </row>
    <row r="1188">
      <c r="A1188" s="54">
        <v>46033.0</v>
      </c>
      <c r="B1188" s="4" t="s">
        <v>256</v>
      </c>
      <c r="C1188" s="2" t="s">
        <v>932</v>
      </c>
      <c r="D1188" s="2" t="s">
        <v>9298</v>
      </c>
      <c r="E1188" s="2">
        <v>0.0</v>
      </c>
      <c r="F1188" s="2">
        <f>IFERROR(__xludf.DUMMYFUNCTION("""COMPUTED_VALUE"""),0.0)</f>
        <v>0</v>
      </c>
      <c r="G1188" s="4" t="s">
        <v>3231</v>
      </c>
      <c r="H1188" s="2" t="s">
        <v>3176</v>
      </c>
    </row>
    <row r="1189">
      <c r="A1189" s="54">
        <v>46034.0</v>
      </c>
      <c r="B1189" s="4" t="s">
        <v>180</v>
      </c>
      <c r="C1189" s="2" t="s">
        <v>932</v>
      </c>
      <c r="D1189" s="2" t="s">
        <v>9298</v>
      </c>
      <c r="E1189" s="2">
        <v>0.0</v>
      </c>
      <c r="F1189" s="2">
        <f>IFERROR(__xludf.DUMMYFUNCTION("""COMPUTED_VALUE"""),0.0)</f>
        <v>0</v>
      </c>
      <c r="G1189" s="4" t="s">
        <v>3231</v>
      </c>
      <c r="H1189" s="2" t="s">
        <v>3176</v>
      </c>
    </row>
    <row r="1190">
      <c r="A1190" s="54">
        <v>46035.0</v>
      </c>
      <c r="B1190" s="4" t="s">
        <v>208</v>
      </c>
      <c r="C1190" s="2" t="s">
        <v>932</v>
      </c>
      <c r="D1190" s="2" t="s">
        <v>9298</v>
      </c>
      <c r="E1190" s="2">
        <v>0.0</v>
      </c>
      <c r="F1190" s="2">
        <f>IFERROR(__xludf.DUMMYFUNCTION("""COMPUTED_VALUE"""),0.0)</f>
        <v>0</v>
      </c>
      <c r="G1190" s="4" t="s">
        <v>3231</v>
      </c>
      <c r="H1190" s="2" t="s">
        <v>3176</v>
      </c>
    </row>
    <row r="1191">
      <c r="A1191" s="54">
        <v>46036.0</v>
      </c>
      <c r="B1191" s="4" t="s">
        <v>303</v>
      </c>
      <c r="C1191" s="2" t="s">
        <v>932</v>
      </c>
      <c r="D1191" s="2" t="s">
        <v>9298</v>
      </c>
      <c r="E1191" s="2">
        <v>0.0</v>
      </c>
      <c r="F1191" s="2">
        <f>IFERROR(__xludf.DUMMYFUNCTION("""COMPUTED_VALUE"""),0.0)</f>
        <v>0</v>
      </c>
      <c r="G1191" s="4" t="s">
        <v>3231</v>
      </c>
      <c r="H1191" s="2" t="s">
        <v>3176</v>
      </c>
    </row>
    <row r="1192">
      <c r="A1192" s="54">
        <v>46037.0</v>
      </c>
      <c r="B1192" s="4" t="s">
        <v>148</v>
      </c>
      <c r="C1192" s="2" t="s">
        <v>932</v>
      </c>
      <c r="D1192" s="2" t="s">
        <v>9298</v>
      </c>
      <c r="E1192" s="2">
        <v>0.0</v>
      </c>
      <c r="F1192" s="2">
        <f>IFERROR(__xludf.DUMMYFUNCTION("""COMPUTED_VALUE"""),0.0)</f>
        <v>0</v>
      </c>
      <c r="G1192" s="4" t="s">
        <v>3231</v>
      </c>
      <c r="H1192" s="2" t="s">
        <v>3176</v>
      </c>
    </row>
    <row r="1193">
      <c r="A1193" s="54">
        <v>46038.0</v>
      </c>
      <c r="B1193" s="4" t="s">
        <v>196</v>
      </c>
      <c r="C1193" s="2" t="s">
        <v>932</v>
      </c>
      <c r="D1193" s="2" t="s">
        <v>9298</v>
      </c>
      <c r="E1193" s="2">
        <v>0.0</v>
      </c>
      <c r="F1193" s="2">
        <f>IFERROR(__xludf.DUMMYFUNCTION("""COMPUTED_VALUE"""),0.0)</f>
        <v>0</v>
      </c>
      <c r="G1193" s="4" t="s">
        <v>3231</v>
      </c>
      <c r="H1193" s="2" t="s">
        <v>3176</v>
      </c>
    </row>
    <row r="1194">
      <c r="A1194" s="54">
        <v>46039.0</v>
      </c>
      <c r="B1194" s="4" t="s">
        <v>288</v>
      </c>
      <c r="C1194" s="2" t="s">
        <v>932</v>
      </c>
      <c r="D1194" s="2" t="s">
        <v>9298</v>
      </c>
      <c r="E1194" s="2">
        <v>0.0</v>
      </c>
      <c r="F1194" s="2">
        <f>IFERROR(__xludf.DUMMYFUNCTION("""COMPUTED_VALUE"""),0.0)</f>
        <v>0</v>
      </c>
      <c r="G1194" s="4" t="s">
        <v>3231</v>
      </c>
      <c r="H1194" s="2" t="s">
        <v>3176</v>
      </c>
    </row>
    <row r="1195">
      <c r="A1195" s="54">
        <v>46040.0</v>
      </c>
      <c r="B1195" s="4" t="s">
        <v>256</v>
      </c>
      <c r="C1195" s="2" t="s">
        <v>932</v>
      </c>
      <c r="D1195" s="2" t="s">
        <v>9298</v>
      </c>
      <c r="E1195" s="2">
        <v>0.0</v>
      </c>
      <c r="F1195" s="2">
        <f>IFERROR(__xludf.DUMMYFUNCTION("""COMPUTED_VALUE"""),0.0)</f>
        <v>0</v>
      </c>
      <c r="G1195" s="4" t="s">
        <v>3231</v>
      </c>
      <c r="H1195" s="2" t="s">
        <v>3176</v>
      </c>
    </row>
    <row r="1196">
      <c r="A1196" s="54">
        <v>46041.0</v>
      </c>
      <c r="B1196" s="4" t="s">
        <v>180</v>
      </c>
      <c r="C1196" s="2" t="s">
        <v>932</v>
      </c>
      <c r="D1196" s="2" t="s">
        <v>9298</v>
      </c>
      <c r="E1196" s="2">
        <v>0.0</v>
      </c>
      <c r="F1196" s="2">
        <f>IFERROR(__xludf.DUMMYFUNCTION("""COMPUTED_VALUE"""),0.0)</f>
        <v>0</v>
      </c>
      <c r="G1196" s="4" t="s">
        <v>3231</v>
      </c>
      <c r="H1196" s="2" t="s">
        <v>3176</v>
      </c>
    </row>
    <row r="1197">
      <c r="A1197" s="54">
        <v>46042.0</v>
      </c>
      <c r="B1197" s="4" t="s">
        <v>208</v>
      </c>
      <c r="C1197" s="2" t="s">
        <v>932</v>
      </c>
      <c r="D1197" s="2" t="s">
        <v>9298</v>
      </c>
      <c r="E1197" s="2">
        <v>0.0</v>
      </c>
      <c r="F1197" s="2">
        <f>IFERROR(__xludf.DUMMYFUNCTION("""COMPUTED_VALUE"""),0.0)</f>
        <v>0</v>
      </c>
      <c r="G1197" s="4" t="s">
        <v>3231</v>
      </c>
      <c r="H1197" s="2" t="s">
        <v>3176</v>
      </c>
    </row>
    <row r="1198">
      <c r="A1198" s="54">
        <v>46043.0</v>
      </c>
      <c r="B1198" s="4" t="s">
        <v>303</v>
      </c>
      <c r="C1198" s="2" t="s">
        <v>932</v>
      </c>
      <c r="D1198" s="2" t="s">
        <v>9298</v>
      </c>
      <c r="E1198" s="2">
        <v>0.0</v>
      </c>
      <c r="F1198" s="2">
        <f>IFERROR(__xludf.DUMMYFUNCTION("""COMPUTED_VALUE"""),0.0)</f>
        <v>0</v>
      </c>
      <c r="G1198" s="4" t="s">
        <v>3231</v>
      </c>
      <c r="H1198" s="2" t="s">
        <v>3176</v>
      </c>
    </row>
    <row r="1199">
      <c r="A1199" s="54">
        <v>46044.0</v>
      </c>
      <c r="B1199" s="4" t="s">
        <v>148</v>
      </c>
      <c r="C1199" s="2" t="s">
        <v>932</v>
      </c>
      <c r="D1199" s="2" t="s">
        <v>9298</v>
      </c>
      <c r="E1199" s="2">
        <v>0.0</v>
      </c>
      <c r="F1199" s="2">
        <f>IFERROR(__xludf.DUMMYFUNCTION("""COMPUTED_VALUE"""),0.0)</f>
        <v>0</v>
      </c>
      <c r="G1199" s="4" t="s">
        <v>3231</v>
      </c>
      <c r="H1199" s="2" t="s">
        <v>3176</v>
      </c>
    </row>
    <row r="1200">
      <c r="A1200" s="54">
        <v>46045.0</v>
      </c>
      <c r="B1200" s="4" t="s">
        <v>196</v>
      </c>
      <c r="C1200" s="2" t="s">
        <v>932</v>
      </c>
      <c r="D1200" s="2" t="s">
        <v>9298</v>
      </c>
      <c r="E1200" s="2">
        <v>0.0</v>
      </c>
      <c r="F1200" s="2">
        <f>IFERROR(__xludf.DUMMYFUNCTION("""COMPUTED_VALUE"""),0.0)</f>
        <v>0</v>
      </c>
      <c r="G1200" s="4" t="s">
        <v>3231</v>
      </c>
      <c r="H1200" s="2" t="s">
        <v>3176</v>
      </c>
    </row>
    <row r="1201">
      <c r="A1201" s="54">
        <v>46046.0</v>
      </c>
      <c r="B1201" s="4" t="s">
        <v>288</v>
      </c>
      <c r="C1201" s="2" t="s">
        <v>932</v>
      </c>
      <c r="D1201" s="2" t="s">
        <v>9298</v>
      </c>
      <c r="E1201" s="2">
        <v>0.0</v>
      </c>
      <c r="F1201" s="2">
        <f>IFERROR(__xludf.DUMMYFUNCTION("""COMPUTED_VALUE"""),0.0)</f>
        <v>0</v>
      </c>
      <c r="G1201" s="4" t="s">
        <v>3231</v>
      </c>
      <c r="H1201" s="2" t="s">
        <v>3176</v>
      </c>
    </row>
    <row r="1202">
      <c r="A1202" s="54">
        <v>46047.0</v>
      </c>
      <c r="B1202" s="4" t="s">
        <v>256</v>
      </c>
      <c r="C1202" s="2" t="s">
        <v>932</v>
      </c>
      <c r="D1202" s="2" t="s">
        <v>9298</v>
      </c>
      <c r="E1202" s="2">
        <v>0.0</v>
      </c>
      <c r="F1202" s="2">
        <f>IFERROR(__xludf.DUMMYFUNCTION("""COMPUTED_VALUE"""),0.0)</f>
        <v>0</v>
      </c>
      <c r="G1202" s="4" t="s">
        <v>3231</v>
      </c>
      <c r="H1202" s="2" t="s">
        <v>3176</v>
      </c>
    </row>
    <row r="1203">
      <c r="A1203" s="54">
        <v>46048.0</v>
      </c>
      <c r="B1203" s="4" t="s">
        <v>180</v>
      </c>
      <c r="C1203" s="2" t="s">
        <v>932</v>
      </c>
      <c r="D1203" s="2" t="s">
        <v>9298</v>
      </c>
      <c r="E1203" s="2">
        <v>0.0</v>
      </c>
      <c r="F1203" s="2">
        <f>IFERROR(__xludf.DUMMYFUNCTION("""COMPUTED_VALUE"""),0.0)</f>
        <v>0</v>
      </c>
      <c r="G1203" s="4" t="s">
        <v>3231</v>
      </c>
      <c r="H1203" s="2" t="s">
        <v>3176</v>
      </c>
    </row>
    <row r="1204">
      <c r="A1204" s="54">
        <v>46049.0</v>
      </c>
      <c r="B1204" s="4" t="s">
        <v>208</v>
      </c>
      <c r="C1204" s="2" t="s">
        <v>932</v>
      </c>
      <c r="D1204" s="2" t="s">
        <v>9298</v>
      </c>
      <c r="E1204" s="2">
        <v>0.0</v>
      </c>
      <c r="F1204" s="2">
        <f>IFERROR(__xludf.DUMMYFUNCTION("""COMPUTED_VALUE"""),0.0)</f>
        <v>0</v>
      </c>
      <c r="G1204" s="4" t="s">
        <v>3231</v>
      </c>
      <c r="H1204" s="2" t="s">
        <v>3176</v>
      </c>
    </row>
    <row r="1205">
      <c r="A1205" s="54">
        <v>46050.0</v>
      </c>
      <c r="B1205" s="4" t="s">
        <v>303</v>
      </c>
      <c r="C1205" s="2" t="s">
        <v>932</v>
      </c>
      <c r="D1205" s="2" t="s">
        <v>9298</v>
      </c>
      <c r="E1205" s="2">
        <v>0.0</v>
      </c>
      <c r="F1205" s="2">
        <f>IFERROR(__xludf.DUMMYFUNCTION("""COMPUTED_VALUE"""),0.0)</f>
        <v>0</v>
      </c>
      <c r="G1205" s="4" t="s">
        <v>3231</v>
      </c>
      <c r="H1205" s="2" t="s">
        <v>3176</v>
      </c>
    </row>
    <row r="1206">
      <c r="A1206" s="54">
        <v>46051.0</v>
      </c>
      <c r="B1206" s="4" t="s">
        <v>148</v>
      </c>
      <c r="C1206" s="2" t="s">
        <v>932</v>
      </c>
      <c r="D1206" s="2" t="s">
        <v>9298</v>
      </c>
      <c r="E1206" s="2">
        <v>0.0</v>
      </c>
      <c r="F1206" s="2">
        <f>IFERROR(__xludf.DUMMYFUNCTION("""COMPUTED_VALUE"""),0.0)</f>
        <v>0</v>
      </c>
      <c r="G1206" s="4" t="s">
        <v>3231</v>
      </c>
      <c r="H1206" s="2" t="s">
        <v>3176</v>
      </c>
    </row>
    <row r="1207">
      <c r="A1207" s="54">
        <v>46052.0</v>
      </c>
      <c r="B1207" s="4" t="s">
        <v>196</v>
      </c>
      <c r="C1207" s="2" t="s">
        <v>932</v>
      </c>
      <c r="D1207" s="2" t="s">
        <v>9298</v>
      </c>
      <c r="E1207" s="2">
        <v>0.0</v>
      </c>
      <c r="F1207" s="2">
        <f>IFERROR(__xludf.DUMMYFUNCTION("""COMPUTED_VALUE"""),0.0)</f>
        <v>0</v>
      </c>
      <c r="G1207" s="4" t="s">
        <v>3231</v>
      </c>
      <c r="H1207" s="2" t="s">
        <v>3176</v>
      </c>
    </row>
    <row r="1208">
      <c r="A1208" s="54">
        <v>46053.0</v>
      </c>
      <c r="B1208" s="4" t="s">
        <v>288</v>
      </c>
      <c r="C1208" s="2" t="s">
        <v>932</v>
      </c>
      <c r="D1208" s="2" t="s">
        <v>9298</v>
      </c>
      <c r="E1208" s="2">
        <v>0.0</v>
      </c>
      <c r="F1208" s="2">
        <f>IFERROR(__xludf.DUMMYFUNCTION("""COMPUTED_VALUE"""),0.0)</f>
        <v>0</v>
      </c>
      <c r="G1208" s="4" t="s">
        <v>3231</v>
      </c>
      <c r="H1208" s="2" t="s">
        <v>3176</v>
      </c>
    </row>
    <row r="1209">
      <c r="A1209" s="54">
        <v>46054.0</v>
      </c>
      <c r="B1209" s="4" t="s">
        <v>256</v>
      </c>
      <c r="C1209" s="2" t="s">
        <v>932</v>
      </c>
      <c r="D1209" s="2" t="s">
        <v>9298</v>
      </c>
      <c r="E1209" s="2">
        <v>0.0</v>
      </c>
      <c r="F1209" s="2">
        <f>IFERROR(__xludf.DUMMYFUNCTION("""COMPUTED_VALUE"""),0.0)</f>
        <v>0</v>
      </c>
      <c r="G1209" s="4" t="s">
        <v>3231</v>
      </c>
      <c r="H1209" s="2" t="s">
        <v>3176</v>
      </c>
    </row>
    <row r="1210">
      <c r="A1210" s="54">
        <v>46055.0</v>
      </c>
      <c r="B1210" s="4" t="s">
        <v>180</v>
      </c>
      <c r="C1210" s="2" t="s">
        <v>932</v>
      </c>
      <c r="D1210" s="2" t="s">
        <v>9298</v>
      </c>
      <c r="E1210" s="2">
        <v>0.0</v>
      </c>
      <c r="F1210" s="2">
        <f>IFERROR(__xludf.DUMMYFUNCTION("""COMPUTED_VALUE"""),0.0)</f>
        <v>0</v>
      </c>
      <c r="G1210" s="4" t="s">
        <v>3231</v>
      </c>
      <c r="H1210" s="2" t="s">
        <v>3176</v>
      </c>
    </row>
    <row r="1211">
      <c r="A1211" s="54">
        <v>46056.0</v>
      </c>
      <c r="B1211" s="4" t="s">
        <v>208</v>
      </c>
      <c r="C1211" s="2" t="s">
        <v>932</v>
      </c>
      <c r="D1211" s="2" t="s">
        <v>9298</v>
      </c>
      <c r="E1211" s="2">
        <v>0.0</v>
      </c>
      <c r="F1211" s="2">
        <f>IFERROR(__xludf.DUMMYFUNCTION("""COMPUTED_VALUE"""),0.0)</f>
        <v>0</v>
      </c>
      <c r="G1211" s="4" t="s">
        <v>3231</v>
      </c>
      <c r="H1211" s="2" t="s">
        <v>3176</v>
      </c>
    </row>
    <row r="1212">
      <c r="A1212" s="54">
        <v>46057.0</v>
      </c>
      <c r="B1212" s="4" t="s">
        <v>303</v>
      </c>
      <c r="C1212" s="2" t="s">
        <v>932</v>
      </c>
      <c r="D1212" s="2" t="s">
        <v>9298</v>
      </c>
      <c r="E1212" s="2">
        <v>0.0</v>
      </c>
      <c r="F1212" s="2">
        <f>IFERROR(__xludf.DUMMYFUNCTION("""COMPUTED_VALUE"""),0.0)</f>
        <v>0</v>
      </c>
      <c r="G1212" s="4" t="s">
        <v>3231</v>
      </c>
      <c r="H1212" s="2" t="s">
        <v>3176</v>
      </c>
    </row>
    <row r="1213">
      <c r="A1213" s="54">
        <v>46058.0</v>
      </c>
      <c r="B1213" s="4" t="s">
        <v>148</v>
      </c>
      <c r="C1213" s="2" t="s">
        <v>932</v>
      </c>
      <c r="D1213" s="2" t="s">
        <v>9298</v>
      </c>
      <c r="E1213" s="2">
        <v>0.0</v>
      </c>
      <c r="F1213" s="2">
        <f>IFERROR(__xludf.DUMMYFUNCTION("""COMPUTED_VALUE"""),0.0)</f>
        <v>0</v>
      </c>
      <c r="G1213" s="4" t="s">
        <v>3231</v>
      </c>
      <c r="H1213" s="2" t="s">
        <v>3176</v>
      </c>
    </row>
    <row r="1214">
      <c r="A1214" s="54">
        <v>46059.0</v>
      </c>
      <c r="B1214" s="4" t="s">
        <v>196</v>
      </c>
      <c r="C1214" s="2" t="s">
        <v>932</v>
      </c>
      <c r="D1214" s="2" t="s">
        <v>9298</v>
      </c>
      <c r="E1214" s="2">
        <v>0.0</v>
      </c>
      <c r="F1214" s="2">
        <f>IFERROR(__xludf.DUMMYFUNCTION("""COMPUTED_VALUE"""),0.0)</f>
        <v>0</v>
      </c>
      <c r="G1214" s="4" t="s">
        <v>3231</v>
      </c>
      <c r="H1214" s="2" t="s">
        <v>3176</v>
      </c>
    </row>
    <row r="1215">
      <c r="A1215" s="54">
        <v>46060.0</v>
      </c>
      <c r="B1215" s="4" t="s">
        <v>288</v>
      </c>
      <c r="C1215" s="2" t="s">
        <v>932</v>
      </c>
      <c r="D1215" s="2" t="s">
        <v>9298</v>
      </c>
      <c r="E1215" s="2">
        <v>0.0</v>
      </c>
      <c r="F1215" s="2">
        <f>IFERROR(__xludf.DUMMYFUNCTION("""COMPUTED_VALUE"""),0.0)</f>
        <v>0</v>
      </c>
      <c r="G1215" s="4" t="s">
        <v>3231</v>
      </c>
      <c r="H1215" s="2" t="s">
        <v>3176</v>
      </c>
    </row>
    <row r="1216">
      <c r="A1216" s="54">
        <v>46061.0</v>
      </c>
      <c r="B1216" s="4" t="s">
        <v>256</v>
      </c>
      <c r="C1216" s="2" t="s">
        <v>932</v>
      </c>
      <c r="D1216" s="2" t="s">
        <v>9298</v>
      </c>
      <c r="E1216" s="2">
        <v>0.0</v>
      </c>
      <c r="F1216" s="2">
        <f>IFERROR(__xludf.DUMMYFUNCTION("""COMPUTED_VALUE"""),0.0)</f>
        <v>0</v>
      </c>
      <c r="G1216" s="4" t="s">
        <v>3231</v>
      </c>
      <c r="H1216" s="2" t="s">
        <v>3176</v>
      </c>
    </row>
    <row r="1217">
      <c r="A1217" s="54">
        <v>46062.0</v>
      </c>
      <c r="B1217" s="4" t="s">
        <v>180</v>
      </c>
      <c r="C1217" s="2" t="s">
        <v>932</v>
      </c>
      <c r="D1217" s="2" t="s">
        <v>9298</v>
      </c>
      <c r="E1217" s="2">
        <v>0.0</v>
      </c>
      <c r="F1217" s="2">
        <f>IFERROR(__xludf.DUMMYFUNCTION("""COMPUTED_VALUE"""),0.0)</f>
        <v>0</v>
      </c>
      <c r="G1217" s="4" t="s">
        <v>3231</v>
      </c>
      <c r="H1217" s="2" t="s">
        <v>3176</v>
      </c>
    </row>
    <row r="1218">
      <c r="A1218" s="54">
        <v>46063.0</v>
      </c>
      <c r="B1218" s="4" t="s">
        <v>208</v>
      </c>
      <c r="C1218" s="2" t="s">
        <v>932</v>
      </c>
      <c r="D1218" s="2" t="s">
        <v>9298</v>
      </c>
      <c r="E1218" s="2">
        <v>0.0</v>
      </c>
      <c r="F1218" s="2">
        <f>IFERROR(__xludf.DUMMYFUNCTION("""COMPUTED_VALUE"""),0.0)</f>
        <v>0</v>
      </c>
      <c r="G1218" s="4" t="s">
        <v>3231</v>
      </c>
      <c r="H1218" s="2" t="s">
        <v>3176</v>
      </c>
    </row>
    <row r="1219">
      <c r="A1219" s="54">
        <v>46064.0</v>
      </c>
      <c r="B1219" s="4" t="s">
        <v>303</v>
      </c>
      <c r="C1219" s="2" t="s">
        <v>932</v>
      </c>
      <c r="D1219" s="2" t="s">
        <v>9298</v>
      </c>
      <c r="E1219" s="2">
        <v>0.0</v>
      </c>
      <c r="F1219" s="2">
        <f>IFERROR(__xludf.DUMMYFUNCTION("""COMPUTED_VALUE"""),0.0)</f>
        <v>0</v>
      </c>
      <c r="G1219" s="4" t="s">
        <v>3231</v>
      </c>
      <c r="H1219" s="2" t="s">
        <v>3176</v>
      </c>
    </row>
    <row r="1220">
      <c r="A1220" s="54">
        <v>46065.0</v>
      </c>
      <c r="B1220" s="4" t="s">
        <v>148</v>
      </c>
      <c r="C1220" s="2" t="s">
        <v>932</v>
      </c>
      <c r="D1220" s="2" t="s">
        <v>9298</v>
      </c>
      <c r="E1220" s="2">
        <v>0.0</v>
      </c>
      <c r="F1220" s="2">
        <f>IFERROR(__xludf.DUMMYFUNCTION("""COMPUTED_VALUE"""),0.0)</f>
        <v>0</v>
      </c>
      <c r="G1220" s="4" t="s">
        <v>3231</v>
      </c>
      <c r="H1220" s="2" t="s">
        <v>3176</v>
      </c>
    </row>
    <row r="1221">
      <c r="A1221" s="54">
        <v>46066.0</v>
      </c>
      <c r="B1221" s="4" t="s">
        <v>196</v>
      </c>
      <c r="C1221" s="2" t="s">
        <v>932</v>
      </c>
      <c r="D1221" s="2" t="s">
        <v>9298</v>
      </c>
      <c r="E1221" s="2">
        <v>0.0</v>
      </c>
      <c r="F1221" s="2">
        <f>IFERROR(__xludf.DUMMYFUNCTION("""COMPUTED_VALUE"""),0.0)</f>
        <v>0</v>
      </c>
      <c r="G1221" s="4" t="s">
        <v>3231</v>
      </c>
      <c r="H1221" s="2" t="s">
        <v>3176</v>
      </c>
    </row>
    <row r="1222">
      <c r="A1222" s="54">
        <v>46067.0</v>
      </c>
      <c r="B1222" s="4" t="s">
        <v>288</v>
      </c>
      <c r="C1222" s="2" t="s">
        <v>932</v>
      </c>
      <c r="D1222" s="2" t="s">
        <v>9298</v>
      </c>
      <c r="E1222" s="2">
        <v>0.0</v>
      </c>
      <c r="F1222" s="2">
        <f>IFERROR(__xludf.DUMMYFUNCTION("""COMPUTED_VALUE"""),0.0)</f>
        <v>0</v>
      </c>
      <c r="G1222" s="4" t="s">
        <v>3231</v>
      </c>
      <c r="H1222" s="2" t="s">
        <v>3176</v>
      </c>
    </row>
    <row r="1223">
      <c r="A1223" s="54">
        <v>46068.0</v>
      </c>
      <c r="B1223" s="4" t="s">
        <v>256</v>
      </c>
      <c r="C1223" s="2" t="s">
        <v>932</v>
      </c>
      <c r="D1223" s="2" t="s">
        <v>9298</v>
      </c>
      <c r="E1223" s="2">
        <v>0.0</v>
      </c>
      <c r="F1223" s="2">
        <f>IFERROR(__xludf.DUMMYFUNCTION("""COMPUTED_VALUE"""),0.0)</f>
        <v>0</v>
      </c>
      <c r="G1223" s="4" t="s">
        <v>3231</v>
      </c>
      <c r="H1223" s="2" t="s">
        <v>3176</v>
      </c>
    </row>
    <row r="1224">
      <c r="A1224" s="54">
        <v>46069.0</v>
      </c>
      <c r="B1224" s="4" t="s">
        <v>180</v>
      </c>
      <c r="C1224" s="2" t="s">
        <v>932</v>
      </c>
      <c r="D1224" s="2" t="s">
        <v>9298</v>
      </c>
      <c r="E1224" s="2">
        <v>0.0</v>
      </c>
      <c r="F1224" s="2">
        <f>IFERROR(__xludf.DUMMYFUNCTION("""COMPUTED_VALUE"""),0.0)</f>
        <v>0</v>
      </c>
      <c r="G1224" s="4" t="s">
        <v>3231</v>
      </c>
      <c r="H1224" s="2" t="s">
        <v>3176</v>
      </c>
    </row>
    <row r="1225">
      <c r="A1225" s="54">
        <v>46070.0</v>
      </c>
      <c r="B1225" s="4" t="s">
        <v>208</v>
      </c>
      <c r="C1225" s="2" t="s">
        <v>932</v>
      </c>
      <c r="D1225" s="2" t="s">
        <v>9298</v>
      </c>
      <c r="E1225" s="2">
        <v>0.0</v>
      </c>
      <c r="F1225" s="2">
        <f>IFERROR(__xludf.DUMMYFUNCTION("""COMPUTED_VALUE"""),0.0)</f>
        <v>0</v>
      </c>
      <c r="G1225" s="4" t="s">
        <v>3231</v>
      </c>
      <c r="H1225" s="2" t="s">
        <v>3176</v>
      </c>
    </row>
    <row r="1226">
      <c r="A1226" s="54">
        <v>46071.0</v>
      </c>
      <c r="B1226" s="4" t="s">
        <v>303</v>
      </c>
      <c r="C1226" s="2" t="s">
        <v>932</v>
      </c>
      <c r="D1226" s="2" t="s">
        <v>9298</v>
      </c>
      <c r="E1226" s="2">
        <v>0.0</v>
      </c>
      <c r="F1226" s="2">
        <f>IFERROR(__xludf.DUMMYFUNCTION("""COMPUTED_VALUE"""),0.0)</f>
        <v>0</v>
      </c>
      <c r="G1226" s="4" t="s">
        <v>3231</v>
      </c>
      <c r="H1226" s="2" t="s">
        <v>3176</v>
      </c>
    </row>
    <row r="1227">
      <c r="A1227" s="54">
        <v>46072.0</v>
      </c>
      <c r="B1227" s="4" t="s">
        <v>148</v>
      </c>
      <c r="C1227" s="2" t="s">
        <v>932</v>
      </c>
      <c r="D1227" s="2" t="s">
        <v>9298</v>
      </c>
      <c r="E1227" s="2">
        <v>0.0</v>
      </c>
      <c r="F1227" s="2">
        <f>IFERROR(__xludf.DUMMYFUNCTION("""COMPUTED_VALUE"""),0.0)</f>
        <v>0</v>
      </c>
      <c r="G1227" s="4" t="s">
        <v>3231</v>
      </c>
      <c r="H1227" s="2" t="s">
        <v>3176</v>
      </c>
    </row>
    <row r="1228">
      <c r="A1228" s="54">
        <v>46073.0</v>
      </c>
      <c r="B1228" s="4" t="s">
        <v>196</v>
      </c>
      <c r="C1228" s="2" t="s">
        <v>932</v>
      </c>
      <c r="D1228" s="2" t="s">
        <v>9298</v>
      </c>
      <c r="E1228" s="2">
        <v>0.0</v>
      </c>
      <c r="F1228" s="2">
        <f>IFERROR(__xludf.DUMMYFUNCTION("""COMPUTED_VALUE"""),0.0)</f>
        <v>0</v>
      </c>
      <c r="G1228" s="4" t="s">
        <v>3231</v>
      </c>
      <c r="H1228" s="2" t="s">
        <v>3176</v>
      </c>
    </row>
    <row r="1229">
      <c r="A1229" s="54">
        <v>46074.0</v>
      </c>
      <c r="B1229" s="4" t="s">
        <v>288</v>
      </c>
      <c r="C1229" s="2" t="s">
        <v>932</v>
      </c>
      <c r="D1229" s="2" t="s">
        <v>9298</v>
      </c>
      <c r="E1229" s="2">
        <v>0.0</v>
      </c>
      <c r="F1229" s="2">
        <f>IFERROR(__xludf.DUMMYFUNCTION("""COMPUTED_VALUE"""),0.0)</f>
        <v>0</v>
      </c>
      <c r="G1229" s="4" t="s">
        <v>3231</v>
      </c>
      <c r="H1229" s="2" t="s">
        <v>3176</v>
      </c>
    </row>
    <row r="1230">
      <c r="A1230" s="54">
        <v>46075.0</v>
      </c>
      <c r="B1230" s="4" t="s">
        <v>256</v>
      </c>
      <c r="C1230" s="2" t="s">
        <v>932</v>
      </c>
      <c r="D1230" s="2" t="s">
        <v>9298</v>
      </c>
      <c r="E1230" s="2">
        <v>0.0</v>
      </c>
      <c r="F1230" s="2">
        <f>IFERROR(__xludf.DUMMYFUNCTION("""COMPUTED_VALUE"""),0.0)</f>
        <v>0</v>
      </c>
      <c r="G1230" s="4" t="s">
        <v>3231</v>
      </c>
      <c r="H1230" s="2" t="s">
        <v>3176</v>
      </c>
    </row>
    <row r="1231">
      <c r="A1231" s="54">
        <v>46076.0</v>
      </c>
      <c r="B1231" s="4" t="s">
        <v>180</v>
      </c>
      <c r="C1231" s="2" t="s">
        <v>932</v>
      </c>
      <c r="D1231" s="2" t="s">
        <v>9298</v>
      </c>
      <c r="E1231" s="2">
        <v>0.0</v>
      </c>
      <c r="F1231" s="2">
        <f>IFERROR(__xludf.DUMMYFUNCTION("""COMPUTED_VALUE"""),0.0)</f>
        <v>0</v>
      </c>
      <c r="G1231" s="4" t="s">
        <v>3231</v>
      </c>
      <c r="H1231" s="2" t="s">
        <v>3176</v>
      </c>
    </row>
    <row r="1232">
      <c r="A1232" s="54">
        <v>46077.0</v>
      </c>
      <c r="B1232" s="4" t="s">
        <v>208</v>
      </c>
      <c r="C1232" s="2" t="s">
        <v>932</v>
      </c>
      <c r="D1232" s="2" t="s">
        <v>9298</v>
      </c>
      <c r="E1232" s="2">
        <v>0.0</v>
      </c>
      <c r="F1232" s="2">
        <f>IFERROR(__xludf.DUMMYFUNCTION("""COMPUTED_VALUE"""),0.0)</f>
        <v>0</v>
      </c>
      <c r="G1232" s="4" t="s">
        <v>3231</v>
      </c>
      <c r="H1232" s="2" t="s">
        <v>3176</v>
      </c>
    </row>
    <row r="1233">
      <c r="A1233" s="54">
        <v>46078.0</v>
      </c>
      <c r="B1233" s="4" t="s">
        <v>303</v>
      </c>
      <c r="C1233" s="2" t="s">
        <v>932</v>
      </c>
      <c r="D1233" s="2" t="s">
        <v>9298</v>
      </c>
      <c r="E1233" s="2">
        <v>0.0</v>
      </c>
      <c r="F1233" s="2">
        <f>IFERROR(__xludf.DUMMYFUNCTION("""COMPUTED_VALUE"""),0.0)</f>
        <v>0</v>
      </c>
      <c r="G1233" s="4" t="s">
        <v>3231</v>
      </c>
      <c r="H1233" s="2" t="s">
        <v>3176</v>
      </c>
    </row>
    <row r="1234">
      <c r="A1234" s="54">
        <v>46079.0</v>
      </c>
      <c r="B1234" s="4" t="s">
        <v>148</v>
      </c>
      <c r="C1234" s="2" t="s">
        <v>932</v>
      </c>
      <c r="D1234" s="2" t="s">
        <v>9298</v>
      </c>
      <c r="E1234" s="2">
        <v>0.0</v>
      </c>
      <c r="F1234" s="2">
        <f>IFERROR(__xludf.DUMMYFUNCTION("""COMPUTED_VALUE"""),0.0)</f>
        <v>0</v>
      </c>
      <c r="G1234" s="4" t="s">
        <v>3231</v>
      </c>
      <c r="H1234" s="2" t="s">
        <v>3176</v>
      </c>
    </row>
    <row r="1235">
      <c r="A1235" s="54">
        <v>46080.0</v>
      </c>
      <c r="B1235" s="4" t="s">
        <v>196</v>
      </c>
      <c r="C1235" s="2" t="s">
        <v>932</v>
      </c>
      <c r="D1235" s="2" t="s">
        <v>9298</v>
      </c>
      <c r="E1235" s="2">
        <v>0.0</v>
      </c>
      <c r="F1235" s="2">
        <f>IFERROR(__xludf.DUMMYFUNCTION("""COMPUTED_VALUE"""),0.0)</f>
        <v>0</v>
      </c>
      <c r="G1235" s="4" t="s">
        <v>3231</v>
      </c>
      <c r="H1235" s="2" t="s">
        <v>3176</v>
      </c>
    </row>
    <row r="1236">
      <c r="A1236" s="54">
        <v>46081.0</v>
      </c>
      <c r="B1236" s="4" t="s">
        <v>288</v>
      </c>
      <c r="C1236" s="2" t="s">
        <v>932</v>
      </c>
      <c r="D1236" s="2" t="s">
        <v>9298</v>
      </c>
      <c r="E1236" s="2">
        <v>0.0</v>
      </c>
      <c r="F1236" s="2">
        <f>IFERROR(__xludf.DUMMYFUNCTION("""COMPUTED_VALUE"""),0.0)</f>
        <v>0</v>
      </c>
      <c r="G1236" s="4" t="s">
        <v>3231</v>
      </c>
      <c r="H1236" s="2" t="s">
        <v>3176</v>
      </c>
    </row>
    <row r="1237">
      <c r="A1237" s="54">
        <v>46082.0</v>
      </c>
      <c r="B1237" s="4" t="s">
        <v>256</v>
      </c>
      <c r="C1237" s="2" t="s">
        <v>932</v>
      </c>
      <c r="D1237" s="2" t="s">
        <v>9298</v>
      </c>
      <c r="E1237" s="2">
        <v>0.0</v>
      </c>
      <c r="F1237" s="2">
        <f>IFERROR(__xludf.DUMMYFUNCTION("""COMPUTED_VALUE"""),0.0)</f>
        <v>0</v>
      </c>
      <c r="G1237" s="4" t="s">
        <v>3231</v>
      </c>
      <c r="H1237" s="2" t="s">
        <v>3176</v>
      </c>
    </row>
    <row r="1238">
      <c r="A1238" s="54">
        <v>46083.0</v>
      </c>
      <c r="B1238" s="4" t="s">
        <v>180</v>
      </c>
      <c r="C1238" s="2" t="s">
        <v>932</v>
      </c>
      <c r="D1238" s="2" t="s">
        <v>9298</v>
      </c>
      <c r="E1238" s="2">
        <v>0.0</v>
      </c>
      <c r="F1238" s="2">
        <f>IFERROR(__xludf.DUMMYFUNCTION("""COMPUTED_VALUE"""),0.0)</f>
        <v>0</v>
      </c>
      <c r="G1238" s="4" t="s">
        <v>3231</v>
      </c>
      <c r="H1238" s="2" t="s">
        <v>3176</v>
      </c>
    </row>
    <row r="1239">
      <c r="A1239" s="54">
        <v>46084.0</v>
      </c>
      <c r="B1239" s="4" t="s">
        <v>208</v>
      </c>
      <c r="C1239" s="2" t="s">
        <v>932</v>
      </c>
      <c r="D1239" s="2" t="s">
        <v>9298</v>
      </c>
      <c r="E1239" s="2">
        <v>0.0</v>
      </c>
      <c r="F1239" s="2">
        <f>IFERROR(__xludf.DUMMYFUNCTION("""COMPUTED_VALUE"""),0.0)</f>
        <v>0</v>
      </c>
      <c r="G1239" s="4" t="s">
        <v>3231</v>
      </c>
      <c r="H1239" s="2" t="s">
        <v>3176</v>
      </c>
    </row>
    <row r="1240">
      <c r="A1240" s="54">
        <v>46085.0</v>
      </c>
      <c r="B1240" s="4" t="s">
        <v>303</v>
      </c>
      <c r="C1240" s="2" t="s">
        <v>932</v>
      </c>
      <c r="D1240" s="2" t="s">
        <v>9298</v>
      </c>
      <c r="E1240" s="2">
        <v>0.0</v>
      </c>
      <c r="F1240" s="2">
        <f>IFERROR(__xludf.DUMMYFUNCTION("""COMPUTED_VALUE"""),0.0)</f>
        <v>0</v>
      </c>
      <c r="G1240" s="4" t="s">
        <v>3231</v>
      </c>
      <c r="H1240" s="2" t="s">
        <v>3176</v>
      </c>
    </row>
    <row r="1241">
      <c r="A1241" s="54">
        <v>46086.0</v>
      </c>
      <c r="B1241" s="4" t="s">
        <v>148</v>
      </c>
      <c r="C1241" s="2" t="s">
        <v>932</v>
      </c>
      <c r="D1241" s="2" t="s">
        <v>9298</v>
      </c>
      <c r="E1241" s="2">
        <v>0.0</v>
      </c>
      <c r="F1241" s="2">
        <f>IFERROR(__xludf.DUMMYFUNCTION("""COMPUTED_VALUE"""),0.0)</f>
        <v>0</v>
      </c>
      <c r="G1241" s="4" t="s">
        <v>3231</v>
      </c>
      <c r="H1241" s="2" t="s">
        <v>3176</v>
      </c>
    </row>
    <row r="1242">
      <c r="A1242" s="54">
        <v>46087.0</v>
      </c>
      <c r="B1242" s="4" t="s">
        <v>196</v>
      </c>
      <c r="C1242" s="2" t="s">
        <v>932</v>
      </c>
      <c r="D1242" s="2" t="s">
        <v>9298</v>
      </c>
      <c r="E1242" s="2">
        <v>0.0</v>
      </c>
      <c r="F1242" s="2">
        <f>IFERROR(__xludf.DUMMYFUNCTION("""COMPUTED_VALUE"""),0.0)</f>
        <v>0</v>
      </c>
      <c r="G1242" s="4" t="s">
        <v>3231</v>
      </c>
      <c r="H1242" s="2" t="s">
        <v>3176</v>
      </c>
    </row>
    <row r="1243">
      <c r="A1243" s="54">
        <v>46088.0</v>
      </c>
      <c r="B1243" s="4" t="s">
        <v>288</v>
      </c>
      <c r="C1243" s="2" t="s">
        <v>932</v>
      </c>
      <c r="D1243" s="2" t="s">
        <v>9298</v>
      </c>
      <c r="E1243" s="2">
        <v>0.0</v>
      </c>
      <c r="F1243" s="2">
        <f>IFERROR(__xludf.DUMMYFUNCTION("""COMPUTED_VALUE"""),0.0)</f>
        <v>0</v>
      </c>
      <c r="G1243" s="4" t="s">
        <v>3231</v>
      </c>
      <c r="H1243" s="2" t="s">
        <v>3176</v>
      </c>
    </row>
    <row r="1244">
      <c r="A1244" s="54">
        <v>46089.0</v>
      </c>
      <c r="B1244" s="4" t="s">
        <v>256</v>
      </c>
      <c r="C1244" s="2" t="s">
        <v>932</v>
      </c>
      <c r="D1244" s="2" t="s">
        <v>9298</v>
      </c>
      <c r="E1244" s="2">
        <v>0.0</v>
      </c>
      <c r="F1244" s="2">
        <f>IFERROR(__xludf.DUMMYFUNCTION("""COMPUTED_VALUE"""),0.0)</f>
        <v>0</v>
      </c>
      <c r="G1244" s="4" t="s">
        <v>3231</v>
      </c>
      <c r="H1244" s="2" t="s">
        <v>3176</v>
      </c>
    </row>
    <row r="1245">
      <c r="A1245" s="54">
        <v>46090.0</v>
      </c>
      <c r="B1245" s="4" t="s">
        <v>180</v>
      </c>
      <c r="C1245" s="2" t="s">
        <v>932</v>
      </c>
      <c r="D1245" s="2" t="s">
        <v>9298</v>
      </c>
      <c r="E1245" s="2">
        <v>0.0</v>
      </c>
      <c r="F1245" s="2">
        <f>IFERROR(__xludf.DUMMYFUNCTION("""COMPUTED_VALUE"""),0.0)</f>
        <v>0</v>
      </c>
      <c r="G1245" s="4" t="s">
        <v>3231</v>
      </c>
      <c r="H1245" s="2" t="s">
        <v>3176</v>
      </c>
    </row>
    <row r="1246">
      <c r="A1246" s="54">
        <v>46091.0</v>
      </c>
      <c r="B1246" s="4" t="s">
        <v>208</v>
      </c>
      <c r="C1246" s="2" t="s">
        <v>932</v>
      </c>
      <c r="D1246" s="2" t="s">
        <v>9298</v>
      </c>
      <c r="E1246" s="2">
        <v>0.0</v>
      </c>
      <c r="F1246" s="2">
        <f>IFERROR(__xludf.DUMMYFUNCTION("""COMPUTED_VALUE"""),0.0)</f>
        <v>0</v>
      </c>
      <c r="G1246" s="4" t="s">
        <v>3231</v>
      </c>
      <c r="H1246" s="2" t="s">
        <v>3176</v>
      </c>
    </row>
    <row r="1247">
      <c r="A1247" s="54">
        <v>46092.0</v>
      </c>
      <c r="B1247" s="4" t="s">
        <v>303</v>
      </c>
      <c r="C1247" s="2" t="s">
        <v>932</v>
      </c>
      <c r="D1247" s="2" t="s">
        <v>9298</v>
      </c>
      <c r="E1247" s="2">
        <v>0.0</v>
      </c>
      <c r="F1247" s="2">
        <f>IFERROR(__xludf.DUMMYFUNCTION("""COMPUTED_VALUE"""),0.0)</f>
        <v>0</v>
      </c>
      <c r="G1247" s="4" t="s">
        <v>3231</v>
      </c>
      <c r="H1247" s="2" t="s">
        <v>3176</v>
      </c>
    </row>
    <row r="1248">
      <c r="A1248" s="54">
        <v>46093.0</v>
      </c>
      <c r="B1248" s="4" t="s">
        <v>148</v>
      </c>
      <c r="C1248" s="2" t="s">
        <v>932</v>
      </c>
      <c r="D1248" s="2" t="s">
        <v>9298</v>
      </c>
      <c r="E1248" s="2">
        <v>0.0</v>
      </c>
      <c r="F1248" s="2">
        <f>IFERROR(__xludf.DUMMYFUNCTION("""COMPUTED_VALUE"""),0.0)</f>
        <v>0</v>
      </c>
      <c r="G1248" s="4" t="s">
        <v>3231</v>
      </c>
      <c r="H1248" s="2" t="s">
        <v>3176</v>
      </c>
    </row>
    <row r="1249">
      <c r="A1249" s="54">
        <v>46094.0</v>
      </c>
      <c r="B1249" s="4" t="s">
        <v>196</v>
      </c>
      <c r="C1249" s="2" t="s">
        <v>932</v>
      </c>
      <c r="D1249" s="2" t="s">
        <v>9298</v>
      </c>
      <c r="E1249" s="2">
        <v>0.0</v>
      </c>
      <c r="F1249" s="2">
        <f>IFERROR(__xludf.DUMMYFUNCTION("""COMPUTED_VALUE"""),0.0)</f>
        <v>0</v>
      </c>
      <c r="G1249" s="4" t="s">
        <v>3231</v>
      </c>
      <c r="H1249" s="2" t="s">
        <v>3176</v>
      </c>
    </row>
    <row r="1250">
      <c r="A1250" s="54">
        <v>46095.0</v>
      </c>
      <c r="B1250" s="4" t="s">
        <v>288</v>
      </c>
      <c r="C1250" s="2" t="s">
        <v>932</v>
      </c>
      <c r="D1250" s="2" t="s">
        <v>9298</v>
      </c>
      <c r="E1250" s="2">
        <v>0.0</v>
      </c>
      <c r="F1250" s="2">
        <f>IFERROR(__xludf.DUMMYFUNCTION("""COMPUTED_VALUE"""),0.0)</f>
        <v>0</v>
      </c>
      <c r="G1250" s="4" t="s">
        <v>3231</v>
      </c>
      <c r="H1250" s="2" t="s">
        <v>3176</v>
      </c>
    </row>
    <row r="1251">
      <c r="A1251" s="54">
        <v>46096.0</v>
      </c>
      <c r="B1251" s="4" t="s">
        <v>256</v>
      </c>
      <c r="C1251" s="2" t="s">
        <v>932</v>
      </c>
      <c r="D1251" s="2" t="s">
        <v>9298</v>
      </c>
      <c r="E1251" s="2">
        <v>0.0</v>
      </c>
      <c r="F1251" s="2">
        <f>IFERROR(__xludf.DUMMYFUNCTION("""COMPUTED_VALUE"""),0.0)</f>
        <v>0</v>
      </c>
      <c r="G1251" s="4" t="s">
        <v>3231</v>
      </c>
      <c r="H1251" s="2" t="s">
        <v>3176</v>
      </c>
    </row>
    <row r="1252">
      <c r="A1252" s="54">
        <v>46097.0</v>
      </c>
      <c r="B1252" s="4" t="s">
        <v>180</v>
      </c>
      <c r="C1252" s="2" t="s">
        <v>932</v>
      </c>
      <c r="D1252" s="2" t="s">
        <v>9298</v>
      </c>
      <c r="E1252" s="2">
        <v>0.0</v>
      </c>
      <c r="F1252" s="2">
        <f>IFERROR(__xludf.DUMMYFUNCTION("""COMPUTED_VALUE"""),0.0)</f>
        <v>0</v>
      </c>
      <c r="G1252" s="4" t="s">
        <v>3231</v>
      </c>
      <c r="H1252" s="2" t="s">
        <v>3176</v>
      </c>
    </row>
    <row r="1253">
      <c r="A1253" s="54">
        <v>46098.0</v>
      </c>
      <c r="B1253" s="4" t="s">
        <v>208</v>
      </c>
      <c r="C1253" s="2" t="s">
        <v>932</v>
      </c>
      <c r="D1253" s="2" t="s">
        <v>9298</v>
      </c>
      <c r="E1253" s="2">
        <v>0.0</v>
      </c>
      <c r="F1253" s="2">
        <f>IFERROR(__xludf.DUMMYFUNCTION("""COMPUTED_VALUE"""),0.0)</f>
        <v>0</v>
      </c>
      <c r="G1253" s="4" t="s">
        <v>3231</v>
      </c>
      <c r="H1253" s="2" t="s">
        <v>3176</v>
      </c>
    </row>
    <row r="1254">
      <c r="A1254" s="54">
        <v>46099.0</v>
      </c>
      <c r="B1254" s="4" t="s">
        <v>303</v>
      </c>
      <c r="C1254" s="2" t="s">
        <v>932</v>
      </c>
      <c r="D1254" s="2" t="s">
        <v>9298</v>
      </c>
      <c r="E1254" s="2">
        <v>0.0</v>
      </c>
      <c r="F1254" s="2">
        <f>IFERROR(__xludf.DUMMYFUNCTION("""COMPUTED_VALUE"""),0.0)</f>
        <v>0</v>
      </c>
      <c r="G1254" s="4" t="s">
        <v>3231</v>
      </c>
      <c r="H1254" s="2" t="s">
        <v>3176</v>
      </c>
    </row>
    <row r="1255">
      <c r="A1255" s="54">
        <v>46100.0</v>
      </c>
      <c r="B1255" s="4" t="s">
        <v>148</v>
      </c>
      <c r="C1255" s="2" t="s">
        <v>932</v>
      </c>
      <c r="D1255" s="2" t="s">
        <v>9298</v>
      </c>
      <c r="E1255" s="2">
        <v>0.0</v>
      </c>
      <c r="F1255" s="2">
        <f>IFERROR(__xludf.DUMMYFUNCTION("""COMPUTED_VALUE"""),0.0)</f>
        <v>0</v>
      </c>
      <c r="G1255" s="4" t="s">
        <v>3231</v>
      </c>
      <c r="H1255" s="2" t="s">
        <v>3176</v>
      </c>
    </row>
    <row r="1256">
      <c r="A1256" s="54">
        <v>46101.0</v>
      </c>
      <c r="B1256" s="4" t="s">
        <v>196</v>
      </c>
      <c r="C1256" s="2" t="s">
        <v>932</v>
      </c>
      <c r="D1256" s="2" t="s">
        <v>9298</v>
      </c>
      <c r="E1256" s="2">
        <v>0.0</v>
      </c>
      <c r="F1256" s="2">
        <f>IFERROR(__xludf.DUMMYFUNCTION("""COMPUTED_VALUE"""),0.0)</f>
        <v>0</v>
      </c>
      <c r="G1256" s="4" t="s">
        <v>3231</v>
      </c>
      <c r="H1256" s="2" t="s">
        <v>3176</v>
      </c>
    </row>
    <row r="1257">
      <c r="A1257" s="54">
        <v>46102.0</v>
      </c>
      <c r="B1257" s="4" t="s">
        <v>288</v>
      </c>
      <c r="C1257" s="2" t="s">
        <v>932</v>
      </c>
      <c r="D1257" s="2" t="s">
        <v>9298</v>
      </c>
      <c r="E1257" s="2">
        <v>0.0</v>
      </c>
      <c r="F1257" s="2">
        <f>IFERROR(__xludf.DUMMYFUNCTION("""COMPUTED_VALUE"""),0.0)</f>
        <v>0</v>
      </c>
      <c r="G1257" s="4" t="s">
        <v>3231</v>
      </c>
      <c r="H1257" s="2" t="s">
        <v>3176</v>
      </c>
    </row>
    <row r="1258">
      <c r="A1258" s="54">
        <v>46103.0</v>
      </c>
      <c r="B1258" s="4" t="s">
        <v>256</v>
      </c>
      <c r="C1258" s="2" t="s">
        <v>932</v>
      </c>
      <c r="D1258" s="2" t="s">
        <v>9298</v>
      </c>
      <c r="E1258" s="2">
        <v>0.0</v>
      </c>
      <c r="F1258" s="2">
        <f>IFERROR(__xludf.DUMMYFUNCTION("""COMPUTED_VALUE"""),0.0)</f>
        <v>0</v>
      </c>
      <c r="G1258" s="4" t="s">
        <v>3231</v>
      </c>
      <c r="H1258" s="2" t="s">
        <v>3176</v>
      </c>
    </row>
    <row r="1259">
      <c r="A1259" s="54">
        <v>46104.0</v>
      </c>
      <c r="B1259" s="4" t="s">
        <v>180</v>
      </c>
      <c r="C1259" s="2" t="s">
        <v>932</v>
      </c>
      <c r="D1259" s="2" t="s">
        <v>9298</v>
      </c>
      <c r="E1259" s="2">
        <v>0.0</v>
      </c>
      <c r="F1259" s="2">
        <f>IFERROR(__xludf.DUMMYFUNCTION("""COMPUTED_VALUE"""),0.0)</f>
        <v>0</v>
      </c>
      <c r="G1259" s="4" t="s">
        <v>3231</v>
      </c>
      <c r="H1259" s="2" t="s">
        <v>3176</v>
      </c>
    </row>
    <row r="1260">
      <c r="A1260" s="54">
        <v>46105.0</v>
      </c>
      <c r="B1260" s="4" t="s">
        <v>208</v>
      </c>
      <c r="C1260" s="2" t="s">
        <v>932</v>
      </c>
      <c r="D1260" s="2" t="s">
        <v>9298</v>
      </c>
      <c r="E1260" s="2">
        <v>1.0</v>
      </c>
      <c r="F1260" s="2">
        <f>IFERROR(__xludf.DUMMYFUNCTION("""COMPUTED_VALUE"""),1.0)</f>
        <v>1</v>
      </c>
      <c r="G1260" s="4" t="s">
        <v>3231</v>
      </c>
      <c r="H1260" s="2" t="s">
        <v>3176</v>
      </c>
    </row>
    <row r="1261">
      <c r="A1261" s="54">
        <v>46106.0</v>
      </c>
      <c r="B1261" s="4" t="s">
        <v>303</v>
      </c>
      <c r="C1261" s="2" t="s">
        <v>932</v>
      </c>
      <c r="D1261" s="2" t="s">
        <v>9298</v>
      </c>
      <c r="E1261" s="2">
        <v>0.0</v>
      </c>
      <c r="F1261" s="2">
        <f>IFERROR(__xludf.DUMMYFUNCTION("""COMPUTED_VALUE"""),0.0)</f>
        <v>0</v>
      </c>
      <c r="G1261" s="4" t="s">
        <v>3231</v>
      </c>
      <c r="H1261" s="2" t="s">
        <v>3176</v>
      </c>
    </row>
    <row r="1262">
      <c r="A1262" s="54">
        <v>46107.0</v>
      </c>
      <c r="B1262" s="4" t="s">
        <v>148</v>
      </c>
      <c r="C1262" s="2" t="s">
        <v>932</v>
      </c>
      <c r="D1262" s="2" t="s">
        <v>9298</v>
      </c>
      <c r="E1262" s="2">
        <v>0.0</v>
      </c>
      <c r="F1262" s="2">
        <f>IFERROR(__xludf.DUMMYFUNCTION("""COMPUTED_VALUE"""),0.0)</f>
        <v>0</v>
      </c>
      <c r="G1262" s="4" t="s">
        <v>3231</v>
      </c>
      <c r="H1262" s="2" t="s">
        <v>3176</v>
      </c>
    </row>
    <row r="1263">
      <c r="A1263" s="54">
        <v>46108.0</v>
      </c>
      <c r="B1263" s="4" t="s">
        <v>196</v>
      </c>
      <c r="C1263" s="2" t="s">
        <v>932</v>
      </c>
      <c r="D1263" s="2" t="s">
        <v>9298</v>
      </c>
      <c r="E1263" s="2">
        <v>0.0</v>
      </c>
      <c r="F1263" s="2">
        <f>IFERROR(__xludf.DUMMYFUNCTION("""COMPUTED_VALUE"""),0.0)</f>
        <v>0</v>
      </c>
      <c r="G1263" s="4" t="s">
        <v>3231</v>
      </c>
      <c r="H1263" s="2" t="s">
        <v>3176</v>
      </c>
    </row>
    <row r="1264">
      <c r="A1264" s="54">
        <v>46109.0</v>
      </c>
      <c r="B1264" s="4" t="s">
        <v>288</v>
      </c>
      <c r="C1264" s="2" t="s">
        <v>932</v>
      </c>
      <c r="D1264" s="2" t="s">
        <v>9298</v>
      </c>
      <c r="E1264" s="2">
        <v>0.0</v>
      </c>
      <c r="F1264" s="2">
        <f>IFERROR(__xludf.DUMMYFUNCTION("""COMPUTED_VALUE"""),0.0)</f>
        <v>0</v>
      </c>
      <c r="G1264" s="4" t="s">
        <v>3231</v>
      </c>
      <c r="H1264" s="2" t="s">
        <v>3176</v>
      </c>
    </row>
    <row r="1265">
      <c r="A1265" s="54">
        <v>46110.0</v>
      </c>
      <c r="B1265" s="4" t="s">
        <v>256</v>
      </c>
      <c r="C1265" s="2" t="s">
        <v>932</v>
      </c>
      <c r="D1265" s="2" t="s">
        <v>9298</v>
      </c>
      <c r="E1265" s="2">
        <v>0.0</v>
      </c>
      <c r="F1265" s="2">
        <f>IFERROR(__xludf.DUMMYFUNCTION("""COMPUTED_VALUE"""),0.0)</f>
        <v>0</v>
      </c>
      <c r="G1265" s="4" t="s">
        <v>3231</v>
      </c>
      <c r="H1265" s="2" t="s">
        <v>3176</v>
      </c>
    </row>
    <row r="1266">
      <c r="A1266" s="54">
        <v>46111.0</v>
      </c>
      <c r="B1266" s="4" t="s">
        <v>180</v>
      </c>
      <c r="C1266" s="2" t="s">
        <v>932</v>
      </c>
      <c r="D1266" s="2" t="s">
        <v>9298</v>
      </c>
      <c r="E1266" s="2">
        <v>0.0</v>
      </c>
      <c r="F1266" s="2">
        <f>IFERROR(__xludf.DUMMYFUNCTION("""COMPUTED_VALUE"""),0.0)</f>
        <v>0</v>
      </c>
      <c r="G1266" s="4" t="s">
        <v>3231</v>
      </c>
      <c r="H1266" s="2" t="s">
        <v>3176</v>
      </c>
    </row>
    <row r="1267">
      <c r="A1267" s="54">
        <v>46112.0</v>
      </c>
      <c r="B1267" s="4" t="s">
        <v>208</v>
      </c>
      <c r="C1267" s="2" t="s">
        <v>932</v>
      </c>
      <c r="D1267" s="2" t="s">
        <v>9298</v>
      </c>
      <c r="E1267" s="2">
        <v>0.0</v>
      </c>
      <c r="F1267" s="2">
        <f>IFERROR(__xludf.DUMMYFUNCTION("""COMPUTED_VALUE"""),0.0)</f>
        <v>0</v>
      </c>
      <c r="G1267" s="4" t="s">
        <v>3231</v>
      </c>
      <c r="H1267" s="2" t="s">
        <v>3176</v>
      </c>
    </row>
    <row r="1268">
      <c r="A1268" s="54">
        <v>46113.0</v>
      </c>
      <c r="B1268" s="4" t="s">
        <v>303</v>
      </c>
      <c r="C1268" s="2" t="s">
        <v>932</v>
      </c>
      <c r="D1268" s="2" t="s">
        <v>9298</v>
      </c>
      <c r="E1268" s="2">
        <v>0.0</v>
      </c>
      <c r="F1268" s="2">
        <f>IFERROR(__xludf.DUMMYFUNCTION("""COMPUTED_VALUE"""),0.0)</f>
        <v>0</v>
      </c>
      <c r="G1268" s="4" t="s">
        <v>3237</v>
      </c>
      <c r="H1268" s="2" t="s">
        <v>3176</v>
      </c>
    </row>
    <row r="1269">
      <c r="A1269" s="54">
        <v>46114.0</v>
      </c>
      <c r="B1269" s="4" t="s">
        <v>148</v>
      </c>
      <c r="C1269" s="2" t="s">
        <v>932</v>
      </c>
      <c r="D1269" s="2" t="s">
        <v>9298</v>
      </c>
      <c r="E1269" s="2">
        <v>0.0</v>
      </c>
      <c r="F1269" s="2">
        <f>IFERROR(__xludf.DUMMYFUNCTION("""COMPUTED_VALUE"""),0.0)</f>
        <v>0</v>
      </c>
      <c r="G1269" s="4" t="s">
        <v>3237</v>
      </c>
      <c r="H1269" s="2" t="s">
        <v>3176</v>
      </c>
    </row>
    <row r="1270">
      <c r="A1270" s="54">
        <v>46115.0</v>
      </c>
      <c r="B1270" s="4" t="s">
        <v>196</v>
      </c>
      <c r="C1270" s="2" t="s">
        <v>932</v>
      </c>
      <c r="D1270" s="2" t="s">
        <v>9298</v>
      </c>
      <c r="E1270" s="2">
        <v>0.0</v>
      </c>
      <c r="F1270" s="2">
        <f>IFERROR(__xludf.DUMMYFUNCTION("""COMPUTED_VALUE"""),0.0)</f>
        <v>0</v>
      </c>
      <c r="G1270" s="4" t="s">
        <v>3237</v>
      </c>
      <c r="H1270" s="2" t="s">
        <v>3176</v>
      </c>
    </row>
    <row r="1271">
      <c r="A1271" s="54">
        <v>46116.0</v>
      </c>
      <c r="B1271" s="4" t="s">
        <v>288</v>
      </c>
      <c r="C1271" s="2" t="s">
        <v>932</v>
      </c>
      <c r="D1271" s="2" t="s">
        <v>9298</v>
      </c>
      <c r="E1271" s="2">
        <v>0.0</v>
      </c>
      <c r="F1271" s="2">
        <f>IFERROR(__xludf.DUMMYFUNCTION("""COMPUTED_VALUE"""),0.0)</f>
        <v>0</v>
      </c>
      <c r="G1271" s="4" t="s">
        <v>3237</v>
      </c>
      <c r="H1271" s="2" t="s">
        <v>3176</v>
      </c>
    </row>
    <row r="1272">
      <c r="A1272" s="54">
        <v>46117.0</v>
      </c>
      <c r="B1272" s="4" t="s">
        <v>256</v>
      </c>
      <c r="C1272" s="2" t="s">
        <v>932</v>
      </c>
      <c r="D1272" s="2" t="s">
        <v>9298</v>
      </c>
      <c r="E1272" s="2">
        <v>0.0</v>
      </c>
      <c r="F1272" s="2">
        <f>IFERROR(__xludf.DUMMYFUNCTION("""COMPUTED_VALUE"""),0.0)</f>
        <v>0</v>
      </c>
      <c r="G1272" s="4" t="s">
        <v>3237</v>
      </c>
      <c r="H1272" s="2" t="s">
        <v>3176</v>
      </c>
    </row>
    <row r="1273">
      <c r="A1273" s="54">
        <v>46118.0</v>
      </c>
      <c r="B1273" s="4" t="s">
        <v>180</v>
      </c>
      <c r="C1273" s="2" t="s">
        <v>932</v>
      </c>
      <c r="D1273" s="2" t="s">
        <v>9298</v>
      </c>
      <c r="E1273" s="2">
        <v>0.0</v>
      </c>
      <c r="F1273" s="2">
        <f>IFERROR(__xludf.DUMMYFUNCTION("""COMPUTED_VALUE"""),0.0)</f>
        <v>0</v>
      </c>
      <c r="G1273" s="4" t="s">
        <v>3237</v>
      </c>
      <c r="H1273" s="2" t="s">
        <v>3176</v>
      </c>
    </row>
    <row r="1274">
      <c r="A1274" s="54">
        <v>46119.0</v>
      </c>
      <c r="B1274" s="4" t="s">
        <v>208</v>
      </c>
      <c r="C1274" s="2" t="s">
        <v>932</v>
      </c>
      <c r="D1274" s="2" t="s">
        <v>9298</v>
      </c>
      <c r="E1274" s="2">
        <v>0.0</v>
      </c>
      <c r="F1274" s="2">
        <f>IFERROR(__xludf.DUMMYFUNCTION("""COMPUTED_VALUE"""),0.0)</f>
        <v>0</v>
      </c>
      <c r="G1274" s="4" t="s">
        <v>3237</v>
      </c>
      <c r="H1274" s="2" t="s">
        <v>3176</v>
      </c>
    </row>
    <row r="1275">
      <c r="A1275" s="54">
        <v>46120.0</v>
      </c>
      <c r="B1275" s="4" t="s">
        <v>303</v>
      </c>
      <c r="C1275" s="2" t="s">
        <v>932</v>
      </c>
      <c r="D1275" s="2" t="s">
        <v>9298</v>
      </c>
      <c r="E1275" s="2">
        <v>0.0</v>
      </c>
      <c r="F1275" s="2">
        <f>IFERROR(__xludf.DUMMYFUNCTION("""COMPUTED_VALUE"""),0.0)</f>
        <v>0</v>
      </c>
      <c r="G1275" s="4" t="s">
        <v>3237</v>
      </c>
      <c r="H1275" s="2" t="s">
        <v>3176</v>
      </c>
    </row>
    <row r="1276">
      <c r="A1276" s="54">
        <v>46121.0</v>
      </c>
      <c r="B1276" s="4" t="s">
        <v>148</v>
      </c>
      <c r="C1276" s="2" t="s">
        <v>932</v>
      </c>
      <c r="D1276" s="2" t="s">
        <v>9298</v>
      </c>
      <c r="E1276" s="2">
        <v>0.0</v>
      </c>
      <c r="F1276" s="2">
        <f>IFERROR(__xludf.DUMMYFUNCTION("""COMPUTED_VALUE"""),0.0)</f>
        <v>0</v>
      </c>
      <c r="G1276" s="4" t="s">
        <v>3237</v>
      </c>
      <c r="H1276" s="2" t="s">
        <v>3176</v>
      </c>
    </row>
    <row r="1277">
      <c r="A1277" s="54">
        <v>46122.0</v>
      </c>
      <c r="B1277" s="4" t="s">
        <v>196</v>
      </c>
      <c r="C1277" s="2" t="s">
        <v>932</v>
      </c>
      <c r="D1277" s="2" t="s">
        <v>9298</v>
      </c>
      <c r="E1277" s="2">
        <v>0.0</v>
      </c>
      <c r="F1277" s="2">
        <f>IFERROR(__xludf.DUMMYFUNCTION("""COMPUTED_VALUE"""),0.0)</f>
        <v>0</v>
      </c>
      <c r="G1277" s="4" t="s">
        <v>3237</v>
      </c>
      <c r="H1277" s="2" t="s">
        <v>3176</v>
      </c>
    </row>
    <row r="1278">
      <c r="A1278" s="54">
        <v>46123.0</v>
      </c>
      <c r="B1278" s="4" t="s">
        <v>288</v>
      </c>
      <c r="C1278" s="2" t="s">
        <v>932</v>
      </c>
      <c r="D1278" s="2" t="s">
        <v>9298</v>
      </c>
      <c r="E1278" s="2">
        <v>0.0</v>
      </c>
      <c r="F1278" s="2">
        <f>IFERROR(__xludf.DUMMYFUNCTION("""COMPUTED_VALUE"""),0.0)</f>
        <v>0</v>
      </c>
      <c r="G1278" s="4" t="s">
        <v>3237</v>
      </c>
      <c r="H1278" s="2" t="s">
        <v>3176</v>
      </c>
    </row>
    <row r="1279">
      <c r="A1279" s="54">
        <v>46124.0</v>
      </c>
      <c r="B1279" s="4" t="s">
        <v>256</v>
      </c>
      <c r="C1279" s="2" t="s">
        <v>932</v>
      </c>
      <c r="D1279" s="2" t="s">
        <v>9298</v>
      </c>
      <c r="E1279" s="2">
        <v>0.0</v>
      </c>
      <c r="F1279" s="2">
        <f>IFERROR(__xludf.DUMMYFUNCTION("""COMPUTED_VALUE"""),0.0)</f>
        <v>0</v>
      </c>
      <c r="G1279" s="4" t="s">
        <v>3237</v>
      </c>
      <c r="H1279" s="2" t="s">
        <v>3176</v>
      </c>
    </row>
    <row r="1280">
      <c r="A1280" s="54">
        <v>46125.0</v>
      </c>
      <c r="B1280" s="4" t="s">
        <v>180</v>
      </c>
      <c r="C1280" s="2" t="s">
        <v>932</v>
      </c>
      <c r="D1280" s="2" t="s">
        <v>9298</v>
      </c>
      <c r="E1280" s="2">
        <v>0.0</v>
      </c>
      <c r="F1280" s="2">
        <f>IFERROR(__xludf.DUMMYFUNCTION("""COMPUTED_VALUE"""),0.0)</f>
        <v>0</v>
      </c>
      <c r="G1280" s="4" t="s">
        <v>3237</v>
      </c>
      <c r="H1280" s="2" t="s">
        <v>3176</v>
      </c>
    </row>
    <row r="1281">
      <c r="A1281" s="54">
        <v>46126.0</v>
      </c>
      <c r="B1281" s="4" t="s">
        <v>208</v>
      </c>
      <c r="C1281" s="2" t="s">
        <v>932</v>
      </c>
      <c r="D1281" s="2" t="s">
        <v>9298</v>
      </c>
      <c r="E1281" s="2">
        <v>0.0</v>
      </c>
      <c r="F1281" s="2">
        <f>IFERROR(__xludf.DUMMYFUNCTION("""COMPUTED_VALUE"""),0.0)</f>
        <v>0</v>
      </c>
      <c r="G1281" s="4" t="s">
        <v>3237</v>
      </c>
      <c r="H1281" s="2" t="s">
        <v>3176</v>
      </c>
    </row>
    <row r="1282">
      <c r="A1282" s="54">
        <v>46127.0</v>
      </c>
      <c r="B1282" s="4" t="s">
        <v>303</v>
      </c>
      <c r="C1282" s="2" t="s">
        <v>932</v>
      </c>
      <c r="D1282" s="2" t="s">
        <v>9298</v>
      </c>
      <c r="E1282" s="2">
        <v>1.0</v>
      </c>
      <c r="F1282" s="2">
        <f>IFERROR(__xludf.DUMMYFUNCTION("""COMPUTED_VALUE"""),1.0)</f>
        <v>1</v>
      </c>
      <c r="G1282" s="4" t="s">
        <v>3237</v>
      </c>
      <c r="H1282" s="2" t="s">
        <v>3176</v>
      </c>
    </row>
    <row r="1283">
      <c r="A1283" s="54">
        <v>46128.0</v>
      </c>
      <c r="B1283" s="4" t="s">
        <v>148</v>
      </c>
      <c r="C1283" s="2" t="s">
        <v>932</v>
      </c>
      <c r="D1283" s="2" t="s">
        <v>9298</v>
      </c>
      <c r="E1283" s="2">
        <v>0.0</v>
      </c>
      <c r="F1283" s="2">
        <f>IFERROR(__xludf.DUMMYFUNCTION("""COMPUTED_VALUE"""),0.0)</f>
        <v>0</v>
      </c>
      <c r="G1283" s="4" t="s">
        <v>3237</v>
      </c>
      <c r="H1283" s="2" t="s">
        <v>3176</v>
      </c>
    </row>
    <row r="1284">
      <c r="A1284" s="54">
        <v>46129.0</v>
      </c>
      <c r="B1284" s="4" t="s">
        <v>196</v>
      </c>
      <c r="C1284" s="2" t="s">
        <v>932</v>
      </c>
      <c r="D1284" s="2" t="s">
        <v>9298</v>
      </c>
      <c r="E1284" s="2">
        <v>0.0</v>
      </c>
      <c r="F1284" s="2">
        <f>IFERROR(__xludf.DUMMYFUNCTION("""COMPUTED_VALUE"""),0.0)</f>
        <v>0</v>
      </c>
      <c r="G1284" s="4" t="s">
        <v>3237</v>
      </c>
      <c r="H1284" s="2" t="s">
        <v>3176</v>
      </c>
    </row>
    <row r="1285">
      <c r="A1285" s="54">
        <v>46130.0</v>
      </c>
      <c r="B1285" s="4" t="s">
        <v>288</v>
      </c>
      <c r="C1285" s="2" t="s">
        <v>932</v>
      </c>
      <c r="D1285" s="2" t="s">
        <v>9298</v>
      </c>
      <c r="E1285" s="2">
        <v>0.0</v>
      </c>
      <c r="F1285" s="2">
        <f>IFERROR(__xludf.DUMMYFUNCTION("""COMPUTED_VALUE"""),0.0)</f>
        <v>0</v>
      </c>
      <c r="G1285" s="4" t="s">
        <v>3237</v>
      </c>
      <c r="H1285" s="2" t="s">
        <v>3176</v>
      </c>
    </row>
    <row r="1286">
      <c r="A1286" s="54">
        <v>46131.0</v>
      </c>
      <c r="B1286" s="4" t="s">
        <v>256</v>
      </c>
      <c r="C1286" s="2" t="s">
        <v>932</v>
      </c>
      <c r="D1286" s="2" t="s">
        <v>9298</v>
      </c>
      <c r="E1286" s="2">
        <v>0.0</v>
      </c>
      <c r="F1286" s="2">
        <f>IFERROR(__xludf.DUMMYFUNCTION("""COMPUTED_VALUE"""),0.0)</f>
        <v>0</v>
      </c>
      <c r="G1286" s="4" t="s">
        <v>3237</v>
      </c>
      <c r="H1286" s="2" t="s">
        <v>3176</v>
      </c>
    </row>
    <row r="1287">
      <c r="A1287" s="54">
        <v>46132.0</v>
      </c>
      <c r="B1287" s="4" t="s">
        <v>180</v>
      </c>
      <c r="C1287" s="2" t="s">
        <v>932</v>
      </c>
      <c r="D1287" s="2" t="s">
        <v>9298</v>
      </c>
      <c r="E1287" s="2">
        <v>0.0</v>
      </c>
      <c r="F1287" s="2">
        <f>IFERROR(__xludf.DUMMYFUNCTION("""COMPUTED_VALUE"""),0.0)</f>
        <v>0</v>
      </c>
      <c r="G1287" s="4" t="s">
        <v>3237</v>
      </c>
      <c r="H1287" s="2" t="s">
        <v>3176</v>
      </c>
    </row>
    <row r="1288">
      <c r="A1288" s="54">
        <v>46133.0</v>
      </c>
      <c r="B1288" s="4" t="s">
        <v>208</v>
      </c>
      <c r="C1288" s="2" t="s">
        <v>932</v>
      </c>
      <c r="D1288" s="2" t="s">
        <v>9298</v>
      </c>
      <c r="E1288" s="2">
        <v>0.0</v>
      </c>
      <c r="F1288" s="2">
        <f>IFERROR(__xludf.DUMMYFUNCTION("""COMPUTED_VALUE"""),0.0)</f>
        <v>0</v>
      </c>
      <c r="G1288" s="4" t="s">
        <v>3237</v>
      </c>
      <c r="H1288" s="2" t="s">
        <v>3176</v>
      </c>
    </row>
    <row r="1289">
      <c r="A1289" s="54">
        <v>46134.0</v>
      </c>
      <c r="B1289" s="4" t="s">
        <v>303</v>
      </c>
      <c r="C1289" s="2" t="s">
        <v>932</v>
      </c>
      <c r="D1289" s="2" t="s">
        <v>9298</v>
      </c>
      <c r="E1289" s="2">
        <v>0.0</v>
      </c>
      <c r="F1289" s="2">
        <f>IFERROR(__xludf.DUMMYFUNCTION("""COMPUTED_VALUE"""),0.0)</f>
        <v>0</v>
      </c>
      <c r="G1289" s="4" t="s">
        <v>3237</v>
      </c>
      <c r="H1289" s="2" t="s">
        <v>3176</v>
      </c>
    </row>
    <row r="1290">
      <c r="A1290" s="54">
        <v>46135.0</v>
      </c>
      <c r="B1290" s="4" t="s">
        <v>148</v>
      </c>
      <c r="C1290" s="2" t="s">
        <v>932</v>
      </c>
      <c r="D1290" s="2" t="s">
        <v>9298</v>
      </c>
      <c r="E1290" s="2">
        <v>0.0</v>
      </c>
      <c r="F1290" s="2">
        <f>IFERROR(__xludf.DUMMYFUNCTION("""COMPUTED_VALUE"""),0.0)</f>
        <v>0</v>
      </c>
      <c r="G1290" s="4" t="s">
        <v>3237</v>
      </c>
      <c r="H1290" s="2" t="s">
        <v>3176</v>
      </c>
    </row>
    <row r="1291">
      <c r="A1291" s="54">
        <v>46136.0</v>
      </c>
      <c r="B1291" s="4" t="s">
        <v>196</v>
      </c>
      <c r="C1291" s="2" t="s">
        <v>932</v>
      </c>
      <c r="D1291" s="2" t="s">
        <v>9298</v>
      </c>
      <c r="E1291" s="2">
        <v>0.0</v>
      </c>
      <c r="F1291" s="2">
        <f>IFERROR(__xludf.DUMMYFUNCTION("""COMPUTED_VALUE"""),0.0)</f>
        <v>0</v>
      </c>
      <c r="G1291" s="4" t="s">
        <v>3237</v>
      </c>
      <c r="H1291" s="2" t="s">
        <v>3176</v>
      </c>
    </row>
    <row r="1292">
      <c r="A1292" s="54">
        <v>46137.0</v>
      </c>
      <c r="B1292" s="4" t="s">
        <v>288</v>
      </c>
      <c r="C1292" s="2" t="s">
        <v>932</v>
      </c>
      <c r="D1292" s="2" t="s">
        <v>9298</v>
      </c>
      <c r="E1292" s="2">
        <v>0.0</v>
      </c>
      <c r="F1292" s="2">
        <f>IFERROR(__xludf.DUMMYFUNCTION("""COMPUTED_VALUE"""),0.0)</f>
        <v>0</v>
      </c>
      <c r="G1292" s="4" t="s">
        <v>3237</v>
      </c>
      <c r="H1292" s="2" t="s">
        <v>3176</v>
      </c>
    </row>
    <row r="1293">
      <c r="A1293" s="54">
        <v>46138.0</v>
      </c>
      <c r="B1293" s="4" t="s">
        <v>256</v>
      </c>
      <c r="C1293" s="2" t="s">
        <v>932</v>
      </c>
      <c r="D1293" s="2" t="s">
        <v>9298</v>
      </c>
      <c r="E1293" s="2">
        <v>0.0</v>
      </c>
      <c r="F1293" s="2">
        <f>IFERROR(__xludf.DUMMYFUNCTION("""COMPUTED_VALUE"""),0.0)</f>
        <v>0</v>
      </c>
      <c r="G1293" s="4" t="s">
        <v>3237</v>
      </c>
      <c r="H1293" s="2" t="s">
        <v>3176</v>
      </c>
    </row>
    <row r="1294">
      <c r="A1294" s="54">
        <v>46139.0</v>
      </c>
      <c r="B1294" s="4" t="s">
        <v>180</v>
      </c>
      <c r="C1294" s="2" t="s">
        <v>932</v>
      </c>
      <c r="D1294" s="2" t="s">
        <v>9298</v>
      </c>
      <c r="E1294" s="2">
        <v>0.0</v>
      </c>
      <c r="F1294" s="2">
        <f>IFERROR(__xludf.DUMMYFUNCTION("""COMPUTED_VALUE"""),0.0)</f>
        <v>0</v>
      </c>
      <c r="G1294" s="4" t="s">
        <v>3237</v>
      </c>
      <c r="H1294" s="2" t="s">
        <v>3176</v>
      </c>
    </row>
    <row r="1295">
      <c r="A1295" s="54">
        <v>46140.0</v>
      </c>
      <c r="B1295" s="4" t="s">
        <v>208</v>
      </c>
      <c r="C1295" s="2" t="s">
        <v>932</v>
      </c>
      <c r="D1295" s="2" t="s">
        <v>9298</v>
      </c>
      <c r="E1295" s="2">
        <v>0.0</v>
      </c>
      <c r="F1295" s="2">
        <f>IFERROR(__xludf.DUMMYFUNCTION("""COMPUTED_VALUE"""),0.0)</f>
        <v>0</v>
      </c>
      <c r="G1295" s="4" t="s">
        <v>3237</v>
      </c>
      <c r="H1295" s="2" t="s">
        <v>3176</v>
      </c>
    </row>
    <row r="1296">
      <c r="A1296" s="54">
        <v>46141.0</v>
      </c>
      <c r="B1296" s="4" t="s">
        <v>303</v>
      </c>
      <c r="C1296" s="2" t="s">
        <v>932</v>
      </c>
      <c r="D1296" s="2" t="s">
        <v>9298</v>
      </c>
      <c r="E1296" s="2">
        <v>0.0</v>
      </c>
      <c r="F1296" s="2">
        <f>IFERROR(__xludf.DUMMYFUNCTION("""COMPUTED_VALUE"""),0.0)</f>
        <v>0</v>
      </c>
      <c r="G1296" s="4" t="s">
        <v>3237</v>
      </c>
      <c r="H1296" s="2" t="s">
        <v>3176</v>
      </c>
    </row>
    <row r="1297">
      <c r="A1297" s="54">
        <v>46142.0</v>
      </c>
      <c r="B1297" s="4" t="s">
        <v>148</v>
      </c>
      <c r="C1297" s="2" t="s">
        <v>932</v>
      </c>
      <c r="D1297" s="2" t="s">
        <v>9298</v>
      </c>
      <c r="E1297" s="2">
        <v>0.0</v>
      </c>
      <c r="F1297" s="2">
        <f>IFERROR(__xludf.DUMMYFUNCTION("""COMPUTED_VALUE"""),0.0)</f>
        <v>0</v>
      </c>
      <c r="G1297" s="4" t="s">
        <v>3237</v>
      </c>
      <c r="H1297" s="2" t="s">
        <v>3176</v>
      </c>
    </row>
    <row r="1298">
      <c r="A1298" s="54">
        <v>46143.0</v>
      </c>
      <c r="B1298" s="4" t="s">
        <v>196</v>
      </c>
      <c r="C1298" s="2" t="s">
        <v>932</v>
      </c>
      <c r="D1298" s="2" t="s">
        <v>9298</v>
      </c>
      <c r="E1298" s="2">
        <v>0.0</v>
      </c>
      <c r="F1298" s="2">
        <f>IFERROR(__xludf.DUMMYFUNCTION("""COMPUTED_VALUE"""),0.0)</f>
        <v>0</v>
      </c>
      <c r="G1298" s="4" t="s">
        <v>3237</v>
      </c>
      <c r="H1298" s="2" t="s">
        <v>3176</v>
      </c>
    </row>
    <row r="1299">
      <c r="A1299" s="54">
        <v>46144.0</v>
      </c>
      <c r="B1299" s="4" t="s">
        <v>288</v>
      </c>
      <c r="C1299" s="2" t="s">
        <v>932</v>
      </c>
      <c r="D1299" s="2" t="s">
        <v>9298</v>
      </c>
      <c r="E1299" s="2">
        <v>0.0</v>
      </c>
      <c r="F1299" s="2">
        <f>IFERROR(__xludf.DUMMYFUNCTION("""COMPUTED_VALUE"""),0.0)</f>
        <v>0</v>
      </c>
      <c r="G1299" s="4" t="s">
        <v>3237</v>
      </c>
      <c r="H1299" s="2" t="s">
        <v>3176</v>
      </c>
    </row>
    <row r="1300">
      <c r="A1300" s="54">
        <v>46145.0</v>
      </c>
      <c r="B1300" s="4" t="s">
        <v>256</v>
      </c>
      <c r="C1300" s="2" t="s">
        <v>932</v>
      </c>
      <c r="D1300" s="2" t="s">
        <v>9298</v>
      </c>
      <c r="E1300" s="2">
        <v>0.0</v>
      </c>
      <c r="F1300" s="2">
        <f>IFERROR(__xludf.DUMMYFUNCTION("""COMPUTED_VALUE"""),0.0)</f>
        <v>0</v>
      </c>
      <c r="G1300" s="4" t="s">
        <v>3237</v>
      </c>
      <c r="H1300" s="2" t="s">
        <v>3176</v>
      </c>
    </row>
    <row r="1301">
      <c r="A1301" s="54">
        <v>46146.0</v>
      </c>
      <c r="B1301" s="4" t="s">
        <v>180</v>
      </c>
      <c r="C1301" s="2" t="s">
        <v>932</v>
      </c>
      <c r="D1301" s="2" t="s">
        <v>9298</v>
      </c>
      <c r="E1301" s="2">
        <v>0.0</v>
      </c>
      <c r="F1301" s="2">
        <f>IFERROR(__xludf.DUMMYFUNCTION("""COMPUTED_VALUE"""),0.0)</f>
        <v>0</v>
      </c>
      <c r="G1301" s="4" t="s">
        <v>3237</v>
      </c>
      <c r="H1301" s="2" t="s">
        <v>3176</v>
      </c>
    </row>
    <row r="1302">
      <c r="A1302" s="54">
        <v>46147.0</v>
      </c>
      <c r="B1302" s="4" t="s">
        <v>208</v>
      </c>
      <c r="C1302" s="2" t="s">
        <v>932</v>
      </c>
      <c r="D1302" s="2" t="s">
        <v>9298</v>
      </c>
      <c r="E1302" s="2">
        <v>0.0</v>
      </c>
      <c r="F1302" s="2">
        <f>IFERROR(__xludf.DUMMYFUNCTION("""COMPUTED_VALUE"""),0.0)</f>
        <v>0</v>
      </c>
      <c r="G1302" s="4" t="s">
        <v>3237</v>
      </c>
      <c r="H1302" s="2" t="s">
        <v>3176</v>
      </c>
    </row>
    <row r="1303">
      <c r="A1303" s="54">
        <v>46148.0</v>
      </c>
      <c r="B1303" s="4" t="s">
        <v>303</v>
      </c>
      <c r="C1303" s="2" t="s">
        <v>932</v>
      </c>
      <c r="D1303" s="2" t="s">
        <v>9298</v>
      </c>
      <c r="E1303" s="2">
        <v>0.0</v>
      </c>
      <c r="F1303" s="2">
        <f>IFERROR(__xludf.DUMMYFUNCTION("""COMPUTED_VALUE"""),0.0)</f>
        <v>0</v>
      </c>
      <c r="G1303" s="4" t="s">
        <v>3237</v>
      </c>
      <c r="H1303" s="2" t="s">
        <v>3176</v>
      </c>
    </row>
    <row r="1304">
      <c r="A1304" s="54">
        <v>46149.0</v>
      </c>
      <c r="B1304" s="4" t="s">
        <v>148</v>
      </c>
      <c r="C1304" s="2" t="s">
        <v>932</v>
      </c>
      <c r="D1304" s="2" t="s">
        <v>9298</v>
      </c>
      <c r="E1304" s="2">
        <v>0.0</v>
      </c>
      <c r="F1304" s="2">
        <f>IFERROR(__xludf.DUMMYFUNCTION("""COMPUTED_VALUE"""),0.0)</f>
        <v>0</v>
      </c>
      <c r="G1304" s="4" t="s">
        <v>3237</v>
      </c>
      <c r="H1304" s="2" t="s">
        <v>3176</v>
      </c>
    </row>
    <row r="1305">
      <c r="A1305" s="54">
        <v>46150.0</v>
      </c>
      <c r="B1305" s="4" t="s">
        <v>196</v>
      </c>
      <c r="C1305" s="2" t="s">
        <v>932</v>
      </c>
      <c r="D1305" s="2" t="s">
        <v>9298</v>
      </c>
      <c r="E1305" s="2">
        <v>0.0</v>
      </c>
      <c r="F1305" s="2">
        <f>IFERROR(__xludf.DUMMYFUNCTION("""COMPUTED_VALUE"""),0.0)</f>
        <v>0</v>
      </c>
      <c r="G1305" s="4" t="s">
        <v>3237</v>
      </c>
      <c r="H1305" s="2" t="s">
        <v>3176</v>
      </c>
    </row>
    <row r="1306">
      <c r="A1306" s="54">
        <v>46151.0</v>
      </c>
      <c r="B1306" s="4" t="s">
        <v>288</v>
      </c>
      <c r="C1306" s="2" t="s">
        <v>932</v>
      </c>
      <c r="D1306" s="2" t="s">
        <v>9298</v>
      </c>
      <c r="E1306" s="2">
        <v>0.0</v>
      </c>
      <c r="F1306" s="2">
        <f>IFERROR(__xludf.DUMMYFUNCTION("""COMPUTED_VALUE"""),0.0)</f>
        <v>0</v>
      </c>
      <c r="G1306" s="4" t="s">
        <v>3237</v>
      </c>
      <c r="H1306" s="2" t="s">
        <v>3176</v>
      </c>
    </row>
    <row r="1307">
      <c r="A1307" s="54">
        <v>46152.0</v>
      </c>
      <c r="B1307" s="4" t="s">
        <v>256</v>
      </c>
      <c r="C1307" s="2" t="s">
        <v>932</v>
      </c>
      <c r="D1307" s="2" t="s">
        <v>9298</v>
      </c>
      <c r="E1307" s="2">
        <v>0.0</v>
      </c>
      <c r="F1307" s="2">
        <f>IFERROR(__xludf.DUMMYFUNCTION("""COMPUTED_VALUE"""),0.0)</f>
        <v>0</v>
      </c>
      <c r="G1307" s="4" t="s">
        <v>3237</v>
      </c>
      <c r="H1307" s="2" t="s">
        <v>3176</v>
      </c>
    </row>
    <row r="1308">
      <c r="A1308" s="54">
        <v>46153.0</v>
      </c>
      <c r="B1308" s="4" t="s">
        <v>180</v>
      </c>
      <c r="C1308" s="2" t="s">
        <v>932</v>
      </c>
      <c r="D1308" s="2" t="s">
        <v>9298</v>
      </c>
      <c r="E1308" s="2">
        <v>0.0</v>
      </c>
      <c r="F1308" s="2">
        <f>IFERROR(__xludf.DUMMYFUNCTION("""COMPUTED_VALUE"""),0.0)</f>
        <v>0</v>
      </c>
      <c r="G1308" s="4" t="s">
        <v>3237</v>
      </c>
      <c r="H1308" s="2" t="s">
        <v>3176</v>
      </c>
    </row>
    <row r="1309">
      <c r="A1309" s="54">
        <v>46154.0</v>
      </c>
      <c r="B1309" s="4" t="s">
        <v>208</v>
      </c>
      <c r="C1309" s="2" t="s">
        <v>932</v>
      </c>
      <c r="D1309" s="2" t="s">
        <v>9298</v>
      </c>
      <c r="E1309" s="2">
        <v>0.0</v>
      </c>
      <c r="F1309" s="2">
        <f>IFERROR(__xludf.DUMMYFUNCTION("""COMPUTED_VALUE"""),0.0)</f>
        <v>0</v>
      </c>
      <c r="G1309" s="4" t="s">
        <v>3237</v>
      </c>
      <c r="H1309" s="2" t="s">
        <v>3176</v>
      </c>
    </row>
    <row r="1310">
      <c r="A1310" s="54">
        <v>46155.0</v>
      </c>
      <c r="B1310" s="4" t="s">
        <v>303</v>
      </c>
      <c r="C1310" s="2" t="s">
        <v>932</v>
      </c>
      <c r="D1310" s="2" t="s">
        <v>9298</v>
      </c>
      <c r="E1310" s="2">
        <v>0.0</v>
      </c>
      <c r="F1310" s="2">
        <f>IFERROR(__xludf.DUMMYFUNCTION("""COMPUTED_VALUE"""),0.0)</f>
        <v>0</v>
      </c>
      <c r="G1310" s="4" t="s">
        <v>3237</v>
      </c>
      <c r="H1310" s="2" t="s">
        <v>3176</v>
      </c>
    </row>
    <row r="1311">
      <c r="A1311" s="54">
        <v>46156.0</v>
      </c>
      <c r="B1311" s="4" t="s">
        <v>148</v>
      </c>
      <c r="C1311" s="2" t="s">
        <v>932</v>
      </c>
      <c r="D1311" s="2" t="s">
        <v>9298</v>
      </c>
      <c r="E1311" s="2">
        <v>0.0</v>
      </c>
      <c r="F1311" s="2">
        <f>IFERROR(__xludf.DUMMYFUNCTION("""COMPUTED_VALUE"""),0.0)</f>
        <v>0</v>
      </c>
      <c r="G1311" s="4" t="s">
        <v>3237</v>
      </c>
      <c r="H1311" s="2" t="s">
        <v>3176</v>
      </c>
    </row>
    <row r="1312">
      <c r="A1312" s="54">
        <v>46157.0</v>
      </c>
      <c r="B1312" s="4" t="s">
        <v>196</v>
      </c>
      <c r="C1312" s="2" t="s">
        <v>932</v>
      </c>
      <c r="D1312" s="2" t="s">
        <v>9298</v>
      </c>
      <c r="E1312" s="2">
        <v>0.0</v>
      </c>
      <c r="F1312" s="2">
        <f>IFERROR(__xludf.DUMMYFUNCTION("""COMPUTED_VALUE"""),0.0)</f>
        <v>0</v>
      </c>
      <c r="G1312" s="4" t="s">
        <v>3237</v>
      </c>
      <c r="H1312" s="2" t="s">
        <v>3176</v>
      </c>
    </row>
    <row r="1313">
      <c r="A1313" s="54">
        <v>46158.0</v>
      </c>
      <c r="B1313" s="4" t="s">
        <v>288</v>
      </c>
      <c r="C1313" s="2" t="s">
        <v>932</v>
      </c>
      <c r="D1313" s="2" t="s">
        <v>9298</v>
      </c>
      <c r="E1313" s="2">
        <v>0.0</v>
      </c>
      <c r="F1313" s="2">
        <f>IFERROR(__xludf.DUMMYFUNCTION("""COMPUTED_VALUE"""),0.0)</f>
        <v>0</v>
      </c>
      <c r="G1313" s="4" t="s">
        <v>3237</v>
      </c>
      <c r="H1313" s="2" t="s">
        <v>3176</v>
      </c>
    </row>
    <row r="1314">
      <c r="A1314" s="54">
        <v>46159.0</v>
      </c>
      <c r="B1314" s="4" t="s">
        <v>256</v>
      </c>
      <c r="C1314" s="2" t="s">
        <v>932</v>
      </c>
      <c r="D1314" s="2" t="s">
        <v>9298</v>
      </c>
      <c r="E1314" s="2">
        <v>0.0</v>
      </c>
      <c r="F1314" s="2">
        <f>IFERROR(__xludf.DUMMYFUNCTION("""COMPUTED_VALUE"""),0.0)</f>
        <v>0</v>
      </c>
      <c r="G1314" s="4" t="s">
        <v>3237</v>
      </c>
      <c r="H1314" s="2" t="s">
        <v>3176</v>
      </c>
    </row>
    <row r="1315">
      <c r="A1315" s="54">
        <v>46160.0</v>
      </c>
      <c r="B1315" s="4" t="s">
        <v>180</v>
      </c>
      <c r="C1315" s="2" t="s">
        <v>932</v>
      </c>
      <c r="D1315" s="2" t="s">
        <v>9298</v>
      </c>
      <c r="E1315" s="2">
        <v>0.0</v>
      </c>
      <c r="F1315" s="2">
        <f>IFERROR(__xludf.DUMMYFUNCTION("""COMPUTED_VALUE"""),0.0)</f>
        <v>0</v>
      </c>
      <c r="G1315" s="4" t="s">
        <v>3237</v>
      </c>
      <c r="H1315" s="2" t="s">
        <v>3176</v>
      </c>
    </row>
    <row r="1316">
      <c r="A1316" s="54">
        <v>46161.0</v>
      </c>
      <c r="B1316" s="4" t="s">
        <v>208</v>
      </c>
      <c r="C1316" s="2" t="s">
        <v>932</v>
      </c>
      <c r="D1316" s="2" t="s">
        <v>9298</v>
      </c>
      <c r="E1316" s="2">
        <v>0.0</v>
      </c>
      <c r="F1316" s="2">
        <f>IFERROR(__xludf.DUMMYFUNCTION("""COMPUTED_VALUE"""),0.0)</f>
        <v>0</v>
      </c>
      <c r="G1316" s="4" t="s">
        <v>3237</v>
      </c>
      <c r="H1316" s="2" t="s">
        <v>3176</v>
      </c>
    </row>
    <row r="1317">
      <c r="A1317" s="54">
        <v>46162.0</v>
      </c>
      <c r="B1317" s="4" t="s">
        <v>303</v>
      </c>
      <c r="C1317" s="2" t="s">
        <v>932</v>
      </c>
      <c r="D1317" s="2" t="s">
        <v>9298</v>
      </c>
      <c r="E1317" s="2">
        <v>0.0</v>
      </c>
      <c r="F1317" s="2">
        <f>IFERROR(__xludf.DUMMYFUNCTION("""COMPUTED_VALUE"""),0.0)</f>
        <v>0</v>
      </c>
      <c r="G1317" s="4" t="s">
        <v>3237</v>
      </c>
      <c r="H1317" s="2" t="s">
        <v>3176</v>
      </c>
    </row>
    <row r="1318">
      <c r="A1318" s="54">
        <v>46163.0</v>
      </c>
      <c r="B1318" s="4" t="s">
        <v>148</v>
      </c>
      <c r="C1318" s="2" t="s">
        <v>932</v>
      </c>
      <c r="D1318" s="2" t="s">
        <v>9298</v>
      </c>
      <c r="E1318" s="2">
        <v>0.0</v>
      </c>
      <c r="F1318" s="2">
        <f>IFERROR(__xludf.DUMMYFUNCTION("""COMPUTED_VALUE"""),0.0)</f>
        <v>0</v>
      </c>
      <c r="G1318" s="4" t="s">
        <v>3237</v>
      </c>
      <c r="H1318" s="2" t="s">
        <v>3176</v>
      </c>
    </row>
    <row r="1319">
      <c r="A1319" s="54">
        <v>46164.0</v>
      </c>
      <c r="B1319" s="4" t="s">
        <v>196</v>
      </c>
      <c r="C1319" s="2" t="s">
        <v>932</v>
      </c>
      <c r="D1319" s="2" t="s">
        <v>9298</v>
      </c>
      <c r="E1319" s="2">
        <v>0.0</v>
      </c>
      <c r="F1319" s="2">
        <f>IFERROR(__xludf.DUMMYFUNCTION("""COMPUTED_VALUE"""),0.0)</f>
        <v>0</v>
      </c>
      <c r="G1319" s="4" t="s">
        <v>3237</v>
      </c>
      <c r="H1319" s="2" t="s">
        <v>3176</v>
      </c>
    </row>
    <row r="1320">
      <c r="A1320" s="54">
        <v>46165.0</v>
      </c>
      <c r="B1320" s="4" t="s">
        <v>288</v>
      </c>
      <c r="C1320" s="2" t="s">
        <v>932</v>
      </c>
      <c r="D1320" s="2" t="s">
        <v>9298</v>
      </c>
      <c r="E1320" s="2">
        <v>0.0</v>
      </c>
      <c r="F1320" s="2">
        <f>IFERROR(__xludf.DUMMYFUNCTION("""COMPUTED_VALUE"""),0.0)</f>
        <v>0</v>
      </c>
      <c r="G1320" s="4" t="s">
        <v>3237</v>
      </c>
      <c r="H1320" s="2" t="s">
        <v>3176</v>
      </c>
    </row>
    <row r="1321">
      <c r="A1321" s="54">
        <v>46166.0</v>
      </c>
      <c r="B1321" s="4" t="s">
        <v>256</v>
      </c>
      <c r="C1321" s="2" t="s">
        <v>932</v>
      </c>
      <c r="D1321" s="2" t="s">
        <v>9298</v>
      </c>
      <c r="E1321" s="2">
        <v>0.0</v>
      </c>
      <c r="F1321" s="2">
        <f>IFERROR(__xludf.DUMMYFUNCTION("""COMPUTED_VALUE"""),0.0)</f>
        <v>0</v>
      </c>
      <c r="G1321" s="4" t="s">
        <v>3237</v>
      </c>
      <c r="H1321" s="2" t="s">
        <v>3176</v>
      </c>
    </row>
    <row r="1322">
      <c r="A1322" s="54">
        <v>46167.0</v>
      </c>
      <c r="B1322" s="4" t="s">
        <v>180</v>
      </c>
      <c r="C1322" s="2" t="s">
        <v>932</v>
      </c>
      <c r="D1322" s="2" t="s">
        <v>9298</v>
      </c>
      <c r="E1322" s="2">
        <v>0.0</v>
      </c>
      <c r="F1322" s="2">
        <f>IFERROR(__xludf.DUMMYFUNCTION("""COMPUTED_VALUE"""),0.0)</f>
        <v>0</v>
      </c>
      <c r="G1322" s="4" t="s">
        <v>3237</v>
      </c>
      <c r="H1322" s="2" t="s">
        <v>3176</v>
      </c>
    </row>
    <row r="1323">
      <c r="A1323" s="54">
        <v>46168.0</v>
      </c>
      <c r="B1323" s="4" t="s">
        <v>208</v>
      </c>
      <c r="C1323" s="2" t="s">
        <v>932</v>
      </c>
      <c r="D1323" s="2" t="s">
        <v>9298</v>
      </c>
      <c r="E1323" s="2">
        <v>0.0</v>
      </c>
      <c r="F1323" s="2">
        <f>IFERROR(__xludf.DUMMYFUNCTION("""COMPUTED_VALUE"""),0.0)</f>
        <v>0</v>
      </c>
      <c r="G1323" s="4" t="s">
        <v>3237</v>
      </c>
      <c r="H1323" s="2" t="s">
        <v>3176</v>
      </c>
    </row>
    <row r="1324">
      <c r="A1324" s="54">
        <v>46169.0</v>
      </c>
      <c r="B1324" s="4" t="s">
        <v>303</v>
      </c>
      <c r="C1324" s="2" t="s">
        <v>932</v>
      </c>
      <c r="D1324" s="2" t="s">
        <v>9298</v>
      </c>
      <c r="E1324" s="2">
        <v>0.0</v>
      </c>
      <c r="F1324" s="2">
        <f>IFERROR(__xludf.DUMMYFUNCTION("""COMPUTED_VALUE"""),0.0)</f>
        <v>0</v>
      </c>
      <c r="G1324" s="4" t="s">
        <v>3237</v>
      </c>
      <c r="H1324" s="2" t="s">
        <v>3176</v>
      </c>
    </row>
    <row r="1325">
      <c r="A1325" s="54">
        <v>46170.0</v>
      </c>
      <c r="B1325" s="4" t="s">
        <v>148</v>
      </c>
      <c r="C1325" s="2" t="s">
        <v>932</v>
      </c>
      <c r="D1325" s="2" t="s">
        <v>9298</v>
      </c>
      <c r="E1325" s="2">
        <v>0.0</v>
      </c>
      <c r="F1325" s="2">
        <f>IFERROR(__xludf.DUMMYFUNCTION("""COMPUTED_VALUE"""),0.0)</f>
        <v>0</v>
      </c>
      <c r="G1325" s="4" t="s">
        <v>3237</v>
      </c>
      <c r="H1325" s="2" t="s">
        <v>3176</v>
      </c>
    </row>
    <row r="1326">
      <c r="A1326" s="54">
        <v>46171.0</v>
      </c>
      <c r="B1326" s="4" t="s">
        <v>196</v>
      </c>
      <c r="C1326" s="2" t="s">
        <v>932</v>
      </c>
      <c r="D1326" s="2" t="s">
        <v>9298</v>
      </c>
      <c r="E1326" s="2">
        <v>0.0</v>
      </c>
      <c r="F1326" s="2">
        <f>IFERROR(__xludf.DUMMYFUNCTION("""COMPUTED_VALUE"""),0.0)</f>
        <v>0</v>
      </c>
      <c r="G1326" s="4" t="s">
        <v>3237</v>
      </c>
      <c r="H1326" s="2" t="s">
        <v>3176</v>
      </c>
    </row>
    <row r="1327">
      <c r="A1327" s="54">
        <v>46172.0</v>
      </c>
      <c r="B1327" s="4" t="s">
        <v>288</v>
      </c>
      <c r="C1327" s="2" t="s">
        <v>932</v>
      </c>
      <c r="D1327" s="2" t="s">
        <v>9298</v>
      </c>
      <c r="E1327" s="2">
        <v>0.0</v>
      </c>
      <c r="F1327" s="2">
        <f>IFERROR(__xludf.DUMMYFUNCTION("""COMPUTED_VALUE"""),0.0)</f>
        <v>0</v>
      </c>
      <c r="G1327" s="4" t="s">
        <v>3237</v>
      </c>
      <c r="H1327" s="2" t="s">
        <v>3176</v>
      </c>
    </row>
    <row r="1328">
      <c r="A1328" s="54">
        <v>46173.0</v>
      </c>
      <c r="B1328" s="4" t="s">
        <v>256</v>
      </c>
      <c r="C1328" s="2" t="s">
        <v>932</v>
      </c>
      <c r="D1328" s="2" t="s">
        <v>9298</v>
      </c>
      <c r="E1328" s="2">
        <v>0.0</v>
      </c>
      <c r="F1328" s="2">
        <f>IFERROR(__xludf.DUMMYFUNCTION("""COMPUTED_VALUE"""),0.0)</f>
        <v>0</v>
      </c>
      <c r="G1328" s="4" t="s">
        <v>3237</v>
      </c>
      <c r="H1328" s="2" t="s">
        <v>3176</v>
      </c>
    </row>
    <row r="1329">
      <c r="A1329" s="54">
        <v>46174.0</v>
      </c>
      <c r="B1329" s="4" t="s">
        <v>180</v>
      </c>
      <c r="C1329" s="2" t="s">
        <v>932</v>
      </c>
      <c r="D1329" s="2" t="s">
        <v>9298</v>
      </c>
      <c r="E1329" s="2">
        <v>0.0</v>
      </c>
      <c r="F1329" s="2">
        <f>IFERROR(__xludf.DUMMYFUNCTION("""COMPUTED_VALUE"""),0.0)</f>
        <v>0</v>
      </c>
      <c r="G1329" s="4" t="s">
        <v>3237</v>
      </c>
      <c r="H1329" s="2" t="s">
        <v>3176</v>
      </c>
    </row>
    <row r="1330">
      <c r="A1330" s="54">
        <v>46175.0</v>
      </c>
      <c r="B1330" s="4" t="s">
        <v>208</v>
      </c>
      <c r="C1330" s="2" t="s">
        <v>932</v>
      </c>
      <c r="D1330" s="2" t="s">
        <v>9298</v>
      </c>
      <c r="E1330" s="2">
        <v>1.0</v>
      </c>
      <c r="F1330" s="2">
        <f>IFERROR(__xludf.DUMMYFUNCTION("""COMPUTED_VALUE"""),1.0)</f>
        <v>1</v>
      </c>
      <c r="G1330" s="4" t="s">
        <v>3237</v>
      </c>
      <c r="H1330" s="2" t="s">
        <v>3176</v>
      </c>
    </row>
    <row r="1331">
      <c r="A1331" s="54">
        <v>46176.0</v>
      </c>
      <c r="B1331" s="4" t="s">
        <v>303</v>
      </c>
      <c r="C1331" s="2" t="s">
        <v>932</v>
      </c>
      <c r="D1331" s="2" t="s">
        <v>9298</v>
      </c>
      <c r="E1331" s="2">
        <v>0.0</v>
      </c>
      <c r="F1331" s="2">
        <f>IFERROR(__xludf.DUMMYFUNCTION("""COMPUTED_VALUE"""),0.0)</f>
        <v>0</v>
      </c>
      <c r="G1331" s="4" t="s">
        <v>3237</v>
      </c>
      <c r="H1331" s="2" t="s">
        <v>3176</v>
      </c>
    </row>
    <row r="1332">
      <c r="A1332" s="54">
        <v>46177.0</v>
      </c>
      <c r="B1332" s="4" t="s">
        <v>148</v>
      </c>
      <c r="C1332" s="2" t="s">
        <v>932</v>
      </c>
      <c r="D1332" s="2" t="s">
        <v>9298</v>
      </c>
      <c r="E1332" s="2">
        <v>0.0</v>
      </c>
      <c r="F1332" s="2">
        <f>IFERROR(__xludf.DUMMYFUNCTION("""COMPUTED_VALUE"""),0.0)</f>
        <v>0</v>
      </c>
      <c r="G1332" s="4" t="s">
        <v>3237</v>
      </c>
      <c r="H1332" s="2" t="s">
        <v>3176</v>
      </c>
    </row>
    <row r="1333">
      <c r="A1333" s="54">
        <v>46178.0</v>
      </c>
      <c r="B1333" s="4" t="s">
        <v>196</v>
      </c>
      <c r="C1333" s="2" t="s">
        <v>932</v>
      </c>
      <c r="D1333" s="2" t="s">
        <v>9298</v>
      </c>
      <c r="E1333" s="2">
        <v>0.0</v>
      </c>
      <c r="F1333" s="2">
        <f>IFERROR(__xludf.DUMMYFUNCTION("""COMPUTED_VALUE"""),0.0)</f>
        <v>0</v>
      </c>
      <c r="G1333" s="4" t="s">
        <v>3237</v>
      </c>
      <c r="H1333" s="2" t="s">
        <v>3176</v>
      </c>
    </row>
    <row r="1334">
      <c r="A1334" s="54">
        <v>46179.0</v>
      </c>
      <c r="B1334" s="4" t="s">
        <v>288</v>
      </c>
      <c r="C1334" s="2" t="s">
        <v>932</v>
      </c>
      <c r="D1334" s="2" t="s">
        <v>9298</v>
      </c>
      <c r="E1334" s="2">
        <v>0.0</v>
      </c>
      <c r="F1334" s="2">
        <f>IFERROR(__xludf.DUMMYFUNCTION("""COMPUTED_VALUE"""),0.0)</f>
        <v>0</v>
      </c>
      <c r="G1334" s="4" t="s">
        <v>3237</v>
      </c>
      <c r="H1334" s="2" t="s">
        <v>3176</v>
      </c>
    </row>
    <row r="1335">
      <c r="A1335" s="54">
        <v>46180.0</v>
      </c>
      <c r="B1335" s="4" t="s">
        <v>256</v>
      </c>
      <c r="C1335" s="2" t="s">
        <v>932</v>
      </c>
      <c r="D1335" s="2" t="s">
        <v>9298</v>
      </c>
      <c r="E1335" s="2">
        <v>0.0</v>
      </c>
      <c r="F1335" s="2">
        <f>IFERROR(__xludf.DUMMYFUNCTION("""COMPUTED_VALUE"""),0.0)</f>
        <v>0</v>
      </c>
      <c r="G1335" s="4" t="s">
        <v>3237</v>
      </c>
      <c r="H1335" s="2" t="s">
        <v>3176</v>
      </c>
    </row>
    <row r="1336">
      <c r="A1336" s="54">
        <v>46181.0</v>
      </c>
      <c r="B1336" s="4" t="s">
        <v>180</v>
      </c>
      <c r="C1336" s="2" t="s">
        <v>932</v>
      </c>
      <c r="D1336" s="2" t="s">
        <v>9298</v>
      </c>
      <c r="E1336" s="2">
        <v>0.0</v>
      </c>
      <c r="F1336" s="2">
        <f>IFERROR(__xludf.DUMMYFUNCTION("""COMPUTED_VALUE"""),0.0)</f>
        <v>0</v>
      </c>
      <c r="G1336" s="4" t="s">
        <v>3237</v>
      </c>
      <c r="H1336" s="2" t="s">
        <v>3176</v>
      </c>
    </row>
    <row r="1337">
      <c r="A1337" s="54">
        <v>46182.0</v>
      </c>
      <c r="B1337" s="4" t="s">
        <v>208</v>
      </c>
      <c r="C1337" s="2" t="s">
        <v>932</v>
      </c>
      <c r="D1337" s="2" t="s">
        <v>9298</v>
      </c>
      <c r="E1337" s="2">
        <v>0.0</v>
      </c>
      <c r="F1337" s="2">
        <f>IFERROR(__xludf.DUMMYFUNCTION("""COMPUTED_VALUE"""),0.0)</f>
        <v>0</v>
      </c>
      <c r="G1337" s="4" t="s">
        <v>3237</v>
      </c>
      <c r="H1337" s="2" t="s">
        <v>3176</v>
      </c>
    </row>
    <row r="1338">
      <c r="A1338" s="54">
        <v>46183.0</v>
      </c>
      <c r="B1338" s="4" t="s">
        <v>303</v>
      </c>
      <c r="C1338" s="2" t="s">
        <v>932</v>
      </c>
      <c r="D1338" s="2" t="s">
        <v>9298</v>
      </c>
      <c r="E1338" s="2">
        <v>0.0</v>
      </c>
      <c r="F1338" s="2">
        <f>IFERROR(__xludf.DUMMYFUNCTION("""COMPUTED_VALUE"""),0.0)</f>
        <v>0</v>
      </c>
      <c r="G1338" s="4" t="s">
        <v>3237</v>
      </c>
      <c r="H1338" s="2" t="s">
        <v>3176</v>
      </c>
    </row>
    <row r="1339">
      <c r="A1339" s="54">
        <v>46184.0</v>
      </c>
      <c r="B1339" s="4" t="s">
        <v>148</v>
      </c>
      <c r="C1339" s="2" t="s">
        <v>932</v>
      </c>
      <c r="D1339" s="2" t="s">
        <v>9298</v>
      </c>
      <c r="E1339" s="2">
        <v>0.0</v>
      </c>
      <c r="F1339" s="2">
        <f>IFERROR(__xludf.DUMMYFUNCTION("""COMPUTED_VALUE"""),0.0)</f>
        <v>0</v>
      </c>
      <c r="G1339" s="4" t="s">
        <v>3237</v>
      </c>
      <c r="H1339" s="2" t="s">
        <v>3176</v>
      </c>
    </row>
    <row r="1340">
      <c r="A1340" s="54">
        <v>46185.0</v>
      </c>
      <c r="B1340" s="4" t="s">
        <v>196</v>
      </c>
      <c r="C1340" s="2" t="s">
        <v>932</v>
      </c>
      <c r="D1340" s="2" t="s">
        <v>9298</v>
      </c>
      <c r="E1340" s="2">
        <v>0.0</v>
      </c>
      <c r="F1340" s="2">
        <f>IFERROR(__xludf.DUMMYFUNCTION("""COMPUTED_VALUE"""),0.0)</f>
        <v>0</v>
      </c>
      <c r="G1340" s="4" t="s">
        <v>3237</v>
      </c>
      <c r="H1340" s="2" t="s">
        <v>3176</v>
      </c>
    </row>
    <row r="1341">
      <c r="A1341" s="54">
        <v>46186.0</v>
      </c>
      <c r="B1341" s="4" t="s">
        <v>288</v>
      </c>
      <c r="C1341" s="2" t="s">
        <v>932</v>
      </c>
      <c r="D1341" s="2" t="s">
        <v>9298</v>
      </c>
      <c r="E1341" s="2">
        <v>0.0</v>
      </c>
      <c r="F1341" s="2">
        <f>IFERROR(__xludf.DUMMYFUNCTION("""COMPUTED_VALUE"""),0.0)</f>
        <v>0</v>
      </c>
      <c r="G1341" s="4" t="s">
        <v>3237</v>
      </c>
      <c r="H1341" s="2" t="s">
        <v>3176</v>
      </c>
    </row>
    <row r="1342">
      <c r="A1342" s="54">
        <v>46187.0</v>
      </c>
      <c r="B1342" s="4" t="s">
        <v>256</v>
      </c>
      <c r="C1342" s="2" t="s">
        <v>932</v>
      </c>
      <c r="D1342" s="2" t="s">
        <v>9298</v>
      </c>
      <c r="E1342" s="2">
        <v>0.0</v>
      </c>
      <c r="F1342" s="2">
        <f>IFERROR(__xludf.DUMMYFUNCTION("""COMPUTED_VALUE"""),0.0)</f>
        <v>0</v>
      </c>
      <c r="G1342" s="4" t="s">
        <v>3237</v>
      </c>
      <c r="H1342" s="2" t="s">
        <v>3176</v>
      </c>
    </row>
    <row r="1343">
      <c r="A1343" s="54">
        <v>46188.0</v>
      </c>
      <c r="B1343" s="4" t="s">
        <v>180</v>
      </c>
      <c r="C1343" s="2" t="s">
        <v>932</v>
      </c>
      <c r="D1343" s="2" t="s">
        <v>9298</v>
      </c>
      <c r="E1343" s="2">
        <v>0.0</v>
      </c>
      <c r="F1343" s="2">
        <f>IFERROR(__xludf.DUMMYFUNCTION("""COMPUTED_VALUE"""),0.0)</f>
        <v>0</v>
      </c>
      <c r="G1343" s="4" t="s">
        <v>3237</v>
      </c>
      <c r="H1343" s="2" t="s">
        <v>3176</v>
      </c>
    </row>
    <row r="1344">
      <c r="A1344" s="54">
        <v>46189.0</v>
      </c>
      <c r="B1344" s="4" t="s">
        <v>208</v>
      </c>
      <c r="C1344" s="2" t="s">
        <v>932</v>
      </c>
      <c r="D1344" s="2" t="s">
        <v>9298</v>
      </c>
      <c r="E1344" s="2">
        <v>0.0</v>
      </c>
      <c r="F1344" s="2">
        <f>IFERROR(__xludf.DUMMYFUNCTION("""COMPUTED_VALUE"""),0.0)</f>
        <v>0</v>
      </c>
      <c r="G1344" s="4" t="s">
        <v>3237</v>
      </c>
      <c r="H1344" s="2" t="s">
        <v>3176</v>
      </c>
    </row>
    <row r="1345">
      <c r="A1345" s="54">
        <v>46190.0</v>
      </c>
      <c r="B1345" s="4" t="s">
        <v>303</v>
      </c>
      <c r="C1345" s="2" t="s">
        <v>932</v>
      </c>
      <c r="D1345" s="2" t="s">
        <v>9298</v>
      </c>
      <c r="E1345" s="2">
        <v>0.0</v>
      </c>
      <c r="F1345" s="2">
        <f>IFERROR(__xludf.DUMMYFUNCTION("""COMPUTED_VALUE"""),0.0)</f>
        <v>0</v>
      </c>
      <c r="G1345" s="4" t="s">
        <v>3237</v>
      </c>
      <c r="H1345" s="2" t="s">
        <v>3176</v>
      </c>
    </row>
    <row r="1346">
      <c r="A1346" s="54">
        <v>46191.0</v>
      </c>
      <c r="B1346" s="4" t="s">
        <v>148</v>
      </c>
      <c r="C1346" s="2" t="s">
        <v>932</v>
      </c>
      <c r="D1346" s="2" t="s">
        <v>9298</v>
      </c>
      <c r="E1346" s="2">
        <v>0.0</v>
      </c>
      <c r="F1346" s="2">
        <f>IFERROR(__xludf.DUMMYFUNCTION("""COMPUTED_VALUE"""),0.0)</f>
        <v>0</v>
      </c>
      <c r="G1346" s="4" t="s">
        <v>3237</v>
      </c>
      <c r="H1346" s="2" t="s">
        <v>3176</v>
      </c>
    </row>
    <row r="1347">
      <c r="A1347" s="54">
        <v>46192.0</v>
      </c>
      <c r="B1347" s="4" t="s">
        <v>196</v>
      </c>
      <c r="C1347" s="2" t="s">
        <v>932</v>
      </c>
      <c r="D1347" s="2" t="s">
        <v>9298</v>
      </c>
      <c r="E1347" s="2">
        <v>0.0</v>
      </c>
      <c r="F1347" s="2">
        <f>IFERROR(__xludf.DUMMYFUNCTION("""COMPUTED_VALUE"""),0.0)</f>
        <v>0</v>
      </c>
      <c r="G1347" s="4" t="s">
        <v>3237</v>
      </c>
      <c r="H1347" s="2" t="s">
        <v>3176</v>
      </c>
    </row>
    <row r="1348">
      <c r="A1348" s="54">
        <v>46193.0</v>
      </c>
      <c r="B1348" s="4" t="s">
        <v>288</v>
      </c>
      <c r="C1348" s="2" t="s">
        <v>932</v>
      </c>
      <c r="D1348" s="2" t="s">
        <v>9298</v>
      </c>
      <c r="E1348" s="2">
        <v>0.0</v>
      </c>
      <c r="F1348" s="2">
        <f>IFERROR(__xludf.DUMMYFUNCTION("""COMPUTED_VALUE"""),0.0)</f>
        <v>0</v>
      </c>
      <c r="G1348" s="4" t="s">
        <v>3237</v>
      </c>
      <c r="H1348" s="2" t="s">
        <v>3176</v>
      </c>
    </row>
    <row r="1349">
      <c r="A1349" s="54">
        <v>46194.0</v>
      </c>
      <c r="B1349" s="4" t="s">
        <v>256</v>
      </c>
      <c r="C1349" s="2" t="s">
        <v>932</v>
      </c>
      <c r="D1349" s="2" t="s">
        <v>9298</v>
      </c>
      <c r="E1349" s="2">
        <v>0.0</v>
      </c>
      <c r="F1349" s="2">
        <f>IFERROR(__xludf.DUMMYFUNCTION("""COMPUTED_VALUE"""),0.0)</f>
        <v>0</v>
      </c>
      <c r="G1349" s="4" t="s">
        <v>3237</v>
      </c>
      <c r="H1349" s="2" t="s">
        <v>3176</v>
      </c>
    </row>
    <row r="1350">
      <c r="A1350" s="54">
        <v>46195.0</v>
      </c>
      <c r="B1350" s="4" t="s">
        <v>180</v>
      </c>
      <c r="C1350" s="2" t="s">
        <v>932</v>
      </c>
      <c r="D1350" s="2" t="s">
        <v>9298</v>
      </c>
      <c r="E1350" s="2">
        <v>0.0</v>
      </c>
      <c r="F1350" s="2">
        <f>IFERROR(__xludf.DUMMYFUNCTION("""COMPUTED_VALUE"""),0.0)</f>
        <v>0</v>
      </c>
      <c r="G1350" s="4" t="s">
        <v>3237</v>
      </c>
      <c r="H1350" s="2" t="s">
        <v>3176</v>
      </c>
    </row>
    <row r="1351">
      <c r="A1351" s="54">
        <v>46196.0</v>
      </c>
      <c r="B1351" s="4" t="s">
        <v>208</v>
      </c>
      <c r="C1351" s="2" t="s">
        <v>932</v>
      </c>
      <c r="D1351" s="2" t="s">
        <v>9298</v>
      </c>
      <c r="E1351" s="2">
        <v>0.0</v>
      </c>
      <c r="F1351" s="2">
        <f>IFERROR(__xludf.DUMMYFUNCTION("""COMPUTED_VALUE"""),0.0)</f>
        <v>0</v>
      </c>
      <c r="G1351" s="4" t="s">
        <v>3237</v>
      </c>
      <c r="H1351" s="2" t="s">
        <v>3176</v>
      </c>
    </row>
    <row r="1352">
      <c r="A1352" s="54">
        <v>46197.0</v>
      </c>
      <c r="B1352" s="4" t="s">
        <v>303</v>
      </c>
      <c r="C1352" s="2" t="s">
        <v>932</v>
      </c>
      <c r="D1352" s="2" t="s">
        <v>9298</v>
      </c>
      <c r="E1352" s="2">
        <v>0.0</v>
      </c>
      <c r="F1352" s="2">
        <f>IFERROR(__xludf.DUMMYFUNCTION("""COMPUTED_VALUE"""),0.0)</f>
        <v>0</v>
      </c>
      <c r="G1352" s="4" t="s">
        <v>3237</v>
      </c>
      <c r="H1352" s="2" t="s">
        <v>3176</v>
      </c>
    </row>
    <row r="1353">
      <c r="A1353" s="54">
        <v>46198.0</v>
      </c>
      <c r="B1353" s="4" t="s">
        <v>148</v>
      </c>
      <c r="C1353" s="2" t="s">
        <v>932</v>
      </c>
      <c r="D1353" s="2" t="s">
        <v>9298</v>
      </c>
      <c r="E1353" s="2">
        <v>0.0</v>
      </c>
      <c r="F1353" s="2">
        <f>IFERROR(__xludf.DUMMYFUNCTION("""COMPUTED_VALUE"""),0.0)</f>
        <v>0</v>
      </c>
      <c r="G1353" s="4" t="s">
        <v>3237</v>
      </c>
      <c r="H1353" s="2" t="s">
        <v>3176</v>
      </c>
    </row>
    <row r="1354">
      <c r="A1354" s="54">
        <v>46199.0</v>
      </c>
      <c r="B1354" s="4" t="s">
        <v>196</v>
      </c>
      <c r="C1354" s="2" t="s">
        <v>932</v>
      </c>
      <c r="D1354" s="2" t="s">
        <v>9298</v>
      </c>
      <c r="E1354" s="2">
        <v>0.0</v>
      </c>
      <c r="F1354" s="2">
        <f>IFERROR(__xludf.DUMMYFUNCTION("""COMPUTED_VALUE"""),0.0)</f>
        <v>0</v>
      </c>
      <c r="G1354" s="4" t="s">
        <v>3237</v>
      </c>
      <c r="H1354" s="2" t="s">
        <v>3176</v>
      </c>
    </row>
    <row r="1355">
      <c r="A1355" s="54">
        <v>46200.0</v>
      </c>
      <c r="B1355" s="4" t="s">
        <v>288</v>
      </c>
      <c r="C1355" s="2" t="s">
        <v>932</v>
      </c>
      <c r="D1355" s="2" t="s">
        <v>9298</v>
      </c>
      <c r="E1355" s="2">
        <v>0.0</v>
      </c>
      <c r="F1355" s="2">
        <f>IFERROR(__xludf.DUMMYFUNCTION("""COMPUTED_VALUE"""),0.0)</f>
        <v>0</v>
      </c>
      <c r="G1355" s="4" t="s">
        <v>3237</v>
      </c>
      <c r="H1355" s="2" t="s">
        <v>3176</v>
      </c>
    </row>
    <row r="1356">
      <c r="A1356" s="54">
        <v>46201.0</v>
      </c>
      <c r="B1356" s="4" t="s">
        <v>256</v>
      </c>
      <c r="C1356" s="2" t="s">
        <v>932</v>
      </c>
      <c r="D1356" s="2" t="s">
        <v>9298</v>
      </c>
      <c r="E1356" s="2">
        <v>0.0</v>
      </c>
      <c r="F1356" s="2">
        <f>IFERROR(__xludf.DUMMYFUNCTION("""COMPUTED_VALUE"""),0.0)</f>
        <v>0</v>
      </c>
      <c r="G1356" s="4" t="s">
        <v>3237</v>
      </c>
      <c r="H1356" s="2" t="s">
        <v>3176</v>
      </c>
    </row>
    <row r="1357">
      <c r="A1357" s="54">
        <v>46202.0</v>
      </c>
      <c r="B1357" s="4" t="s">
        <v>180</v>
      </c>
      <c r="C1357" s="2" t="s">
        <v>932</v>
      </c>
      <c r="D1357" s="2" t="s">
        <v>9298</v>
      </c>
      <c r="E1357" s="2">
        <v>0.0</v>
      </c>
      <c r="F1357" s="2">
        <f>IFERROR(__xludf.DUMMYFUNCTION("""COMPUTED_VALUE"""),0.0)</f>
        <v>0</v>
      </c>
      <c r="G1357" s="4" t="s">
        <v>3237</v>
      </c>
      <c r="H1357" s="2" t="s">
        <v>3176</v>
      </c>
    </row>
    <row r="1358">
      <c r="A1358" s="54">
        <v>46203.0</v>
      </c>
      <c r="B1358" s="4" t="s">
        <v>208</v>
      </c>
      <c r="C1358" s="2" t="s">
        <v>932</v>
      </c>
      <c r="D1358" s="2" t="s">
        <v>9298</v>
      </c>
      <c r="E1358" s="2">
        <v>0.0</v>
      </c>
      <c r="F1358" s="2">
        <f>IFERROR(__xludf.DUMMYFUNCTION("""COMPUTED_VALUE"""),0.0)</f>
        <v>0</v>
      </c>
      <c r="G1358" s="4" t="s">
        <v>3237</v>
      </c>
      <c r="H1358" s="2" t="s">
        <v>3176</v>
      </c>
    </row>
    <row r="1359">
      <c r="A1359" s="54">
        <v>46204.0</v>
      </c>
      <c r="B1359" s="4" t="s">
        <v>303</v>
      </c>
      <c r="C1359" s="2" t="s">
        <v>932</v>
      </c>
      <c r="D1359" s="2" t="s">
        <v>9298</v>
      </c>
      <c r="E1359" s="2">
        <v>1.0</v>
      </c>
      <c r="F1359" s="2">
        <f>IFERROR(__xludf.DUMMYFUNCTION("""COMPUTED_VALUE"""),1.0)</f>
        <v>1</v>
      </c>
      <c r="G1359" s="4" t="s">
        <v>3237</v>
      </c>
      <c r="H1359" s="2" t="s">
        <v>3176</v>
      </c>
    </row>
    <row r="1360">
      <c r="A1360" s="54">
        <v>46205.0</v>
      </c>
      <c r="B1360" s="4" t="s">
        <v>148</v>
      </c>
      <c r="C1360" s="2" t="s">
        <v>932</v>
      </c>
      <c r="D1360" s="2" t="s">
        <v>9298</v>
      </c>
      <c r="E1360" s="2">
        <v>1.0</v>
      </c>
      <c r="F1360" s="2">
        <f>IFERROR(__xludf.DUMMYFUNCTION("""COMPUTED_VALUE"""),1.0)</f>
        <v>1</v>
      </c>
      <c r="G1360" s="4" t="s">
        <v>3237</v>
      </c>
      <c r="H1360" s="2" t="s">
        <v>3176</v>
      </c>
    </row>
    <row r="1361">
      <c r="A1361" s="54">
        <v>46206.0</v>
      </c>
      <c r="B1361" s="4" t="s">
        <v>196</v>
      </c>
      <c r="C1361" s="2" t="s">
        <v>932</v>
      </c>
      <c r="D1361" s="2" t="s">
        <v>9298</v>
      </c>
      <c r="E1361" s="2">
        <v>0.0</v>
      </c>
      <c r="F1361" s="2">
        <f>IFERROR(__xludf.DUMMYFUNCTION("""COMPUTED_VALUE"""),0.0)</f>
        <v>0</v>
      </c>
      <c r="G1361" s="4" t="s">
        <v>3237</v>
      </c>
      <c r="H1361" s="2" t="s">
        <v>3176</v>
      </c>
    </row>
    <row r="1362">
      <c r="A1362" s="54">
        <v>46207.0</v>
      </c>
      <c r="B1362" s="4" t="s">
        <v>288</v>
      </c>
      <c r="C1362" s="2" t="s">
        <v>932</v>
      </c>
      <c r="D1362" s="2" t="s">
        <v>9298</v>
      </c>
      <c r="E1362" s="2">
        <v>0.0</v>
      </c>
      <c r="F1362" s="2">
        <f>IFERROR(__xludf.DUMMYFUNCTION("""COMPUTED_VALUE"""),0.0)</f>
        <v>0</v>
      </c>
      <c r="G1362" s="4" t="s">
        <v>3237</v>
      </c>
      <c r="H1362" s="2" t="s">
        <v>3176</v>
      </c>
    </row>
    <row r="1363">
      <c r="A1363" s="54">
        <v>46208.0</v>
      </c>
      <c r="B1363" s="4" t="s">
        <v>256</v>
      </c>
      <c r="C1363" s="2" t="s">
        <v>932</v>
      </c>
      <c r="D1363" s="2" t="s">
        <v>9298</v>
      </c>
      <c r="E1363" s="2">
        <v>0.0</v>
      </c>
      <c r="F1363" s="2">
        <f>IFERROR(__xludf.DUMMYFUNCTION("""COMPUTED_VALUE"""),0.0)</f>
        <v>0</v>
      </c>
      <c r="G1363" s="4" t="s">
        <v>3237</v>
      </c>
      <c r="H1363" s="2" t="s">
        <v>3176</v>
      </c>
    </row>
    <row r="1364">
      <c r="A1364" s="54">
        <v>46209.0</v>
      </c>
      <c r="B1364" s="4" t="s">
        <v>180</v>
      </c>
      <c r="C1364" s="2" t="s">
        <v>932</v>
      </c>
      <c r="D1364" s="2" t="s">
        <v>9298</v>
      </c>
      <c r="E1364" s="2">
        <v>0.0</v>
      </c>
      <c r="F1364" s="2">
        <f>IFERROR(__xludf.DUMMYFUNCTION("""COMPUTED_VALUE"""),0.0)</f>
        <v>0</v>
      </c>
      <c r="G1364" s="4" t="s">
        <v>3237</v>
      </c>
      <c r="H1364" s="2" t="s">
        <v>3176</v>
      </c>
    </row>
    <row r="1365">
      <c r="A1365" s="54">
        <v>46210.0</v>
      </c>
      <c r="B1365" s="4" t="s">
        <v>208</v>
      </c>
      <c r="C1365" s="2" t="s">
        <v>932</v>
      </c>
      <c r="D1365" s="2" t="s">
        <v>9298</v>
      </c>
      <c r="E1365" s="2">
        <v>0.0</v>
      </c>
      <c r="F1365" s="2">
        <f>IFERROR(__xludf.DUMMYFUNCTION("""COMPUTED_VALUE"""),0.0)</f>
        <v>0</v>
      </c>
      <c r="G1365" s="4" t="s">
        <v>3237</v>
      </c>
      <c r="H1365" s="2" t="s">
        <v>3176</v>
      </c>
    </row>
    <row r="1366">
      <c r="A1366" s="54">
        <v>46211.0</v>
      </c>
      <c r="B1366" s="4" t="s">
        <v>303</v>
      </c>
      <c r="C1366" s="2" t="s">
        <v>932</v>
      </c>
      <c r="D1366" s="2" t="s">
        <v>9298</v>
      </c>
      <c r="E1366" s="2">
        <v>0.0</v>
      </c>
      <c r="F1366" s="2">
        <f>IFERROR(__xludf.DUMMYFUNCTION("""COMPUTED_VALUE"""),0.0)</f>
        <v>0</v>
      </c>
      <c r="G1366" s="4" t="s">
        <v>3237</v>
      </c>
      <c r="H1366" s="2" t="s">
        <v>3176</v>
      </c>
    </row>
    <row r="1367">
      <c r="A1367" s="54">
        <v>46212.0</v>
      </c>
      <c r="B1367" s="4" t="s">
        <v>148</v>
      </c>
      <c r="C1367" s="2" t="s">
        <v>932</v>
      </c>
      <c r="D1367" s="2" t="s">
        <v>9298</v>
      </c>
      <c r="E1367" s="2">
        <v>0.0</v>
      </c>
      <c r="F1367" s="2">
        <f>IFERROR(__xludf.DUMMYFUNCTION("""COMPUTED_VALUE"""),0.0)</f>
        <v>0</v>
      </c>
      <c r="G1367" s="4" t="s">
        <v>3237</v>
      </c>
      <c r="H1367" s="2" t="s">
        <v>3176</v>
      </c>
    </row>
    <row r="1368">
      <c r="A1368" s="54">
        <v>46213.0</v>
      </c>
      <c r="B1368" s="4" t="s">
        <v>196</v>
      </c>
      <c r="C1368" s="2" t="s">
        <v>932</v>
      </c>
      <c r="D1368" s="2" t="s">
        <v>9298</v>
      </c>
      <c r="E1368" s="2">
        <v>0.0</v>
      </c>
      <c r="F1368" s="2">
        <f>IFERROR(__xludf.DUMMYFUNCTION("""COMPUTED_VALUE"""),0.0)</f>
        <v>0</v>
      </c>
      <c r="G1368" s="4" t="s">
        <v>3237</v>
      </c>
      <c r="H1368" s="2" t="s">
        <v>3176</v>
      </c>
    </row>
    <row r="1369">
      <c r="A1369" s="54">
        <v>46214.0</v>
      </c>
      <c r="B1369" s="4" t="s">
        <v>288</v>
      </c>
      <c r="C1369" s="2" t="s">
        <v>932</v>
      </c>
      <c r="D1369" s="2" t="s">
        <v>9298</v>
      </c>
      <c r="E1369" s="2">
        <v>0.0</v>
      </c>
      <c r="F1369" s="2">
        <f>IFERROR(__xludf.DUMMYFUNCTION("""COMPUTED_VALUE"""),0.0)</f>
        <v>0</v>
      </c>
      <c r="G1369" s="4" t="s">
        <v>3237</v>
      </c>
      <c r="H1369" s="2" t="s">
        <v>3176</v>
      </c>
    </row>
    <row r="1370">
      <c r="A1370" s="54">
        <v>46215.0</v>
      </c>
      <c r="B1370" s="4" t="s">
        <v>256</v>
      </c>
      <c r="C1370" s="2" t="s">
        <v>932</v>
      </c>
      <c r="D1370" s="2" t="s">
        <v>9298</v>
      </c>
      <c r="E1370" s="2">
        <v>0.0</v>
      </c>
      <c r="F1370" s="2">
        <f>IFERROR(__xludf.DUMMYFUNCTION("""COMPUTED_VALUE"""),0.0)</f>
        <v>0</v>
      </c>
      <c r="G1370" s="4" t="s">
        <v>3237</v>
      </c>
      <c r="H1370" s="2" t="s">
        <v>3176</v>
      </c>
    </row>
    <row r="1371">
      <c r="A1371" s="54">
        <v>46216.0</v>
      </c>
      <c r="B1371" s="4" t="s">
        <v>180</v>
      </c>
      <c r="C1371" s="2" t="s">
        <v>932</v>
      </c>
      <c r="D1371" s="2" t="s">
        <v>9298</v>
      </c>
      <c r="E1371" s="2">
        <v>0.0</v>
      </c>
      <c r="F1371" s="2">
        <f>IFERROR(__xludf.DUMMYFUNCTION("""COMPUTED_VALUE"""),0.0)</f>
        <v>0</v>
      </c>
      <c r="G1371" s="4" t="s">
        <v>3237</v>
      </c>
      <c r="H1371" s="2" t="s">
        <v>3176</v>
      </c>
    </row>
    <row r="1372">
      <c r="A1372" s="54">
        <v>46217.0</v>
      </c>
      <c r="B1372" s="4" t="s">
        <v>208</v>
      </c>
      <c r="C1372" s="2" t="s">
        <v>932</v>
      </c>
      <c r="D1372" s="2" t="s">
        <v>9298</v>
      </c>
      <c r="E1372" s="2">
        <v>0.0</v>
      </c>
      <c r="F1372" s="2">
        <f>IFERROR(__xludf.DUMMYFUNCTION("""COMPUTED_VALUE"""),0.0)</f>
        <v>0</v>
      </c>
      <c r="G1372" s="4" t="s">
        <v>3237</v>
      </c>
      <c r="H1372" s="2" t="s">
        <v>3176</v>
      </c>
    </row>
    <row r="1373">
      <c r="A1373" s="54">
        <v>46218.0</v>
      </c>
      <c r="B1373" s="4" t="s">
        <v>303</v>
      </c>
      <c r="C1373" s="2" t="s">
        <v>932</v>
      </c>
      <c r="D1373" s="2" t="s">
        <v>9298</v>
      </c>
      <c r="E1373" s="2">
        <v>0.0</v>
      </c>
      <c r="F1373" s="2">
        <f>IFERROR(__xludf.DUMMYFUNCTION("""COMPUTED_VALUE"""),0.0)</f>
        <v>0</v>
      </c>
      <c r="G1373" s="4" t="s">
        <v>3237</v>
      </c>
      <c r="H1373" s="2" t="s">
        <v>3176</v>
      </c>
    </row>
    <row r="1374">
      <c r="A1374" s="54">
        <v>46219.0</v>
      </c>
      <c r="B1374" s="4" t="s">
        <v>148</v>
      </c>
      <c r="C1374" s="2" t="s">
        <v>932</v>
      </c>
      <c r="D1374" s="2" t="s">
        <v>9298</v>
      </c>
      <c r="E1374" s="2">
        <v>0.0</v>
      </c>
      <c r="F1374" s="2">
        <f>IFERROR(__xludf.DUMMYFUNCTION("""COMPUTED_VALUE"""),0.0)</f>
        <v>0</v>
      </c>
      <c r="G1374" s="4" t="s">
        <v>3237</v>
      </c>
      <c r="H1374" s="2" t="s">
        <v>3176</v>
      </c>
    </row>
    <row r="1375">
      <c r="A1375" s="54">
        <v>46220.0</v>
      </c>
      <c r="B1375" s="4" t="s">
        <v>196</v>
      </c>
      <c r="C1375" s="2" t="s">
        <v>932</v>
      </c>
      <c r="D1375" s="2" t="s">
        <v>9298</v>
      </c>
      <c r="E1375" s="2">
        <v>0.0</v>
      </c>
      <c r="F1375" s="2">
        <f>IFERROR(__xludf.DUMMYFUNCTION("""COMPUTED_VALUE"""),0.0)</f>
        <v>0</v>
      </c>
      <c r="G1375" s="4" t="s">
        <v>3237</v>
      </c>
      <c r="H1375" s="2" t="s">
        <v>3176</v>
      </c>
    </row>
    <row r="1376">
      <c r="A1376" s="54">
        <v>46221.0</v>
      </c>
      <c r="B1376" s="4" t="s">
        <v>288</v>
      </c>
      <c r="C1376" s="2" t="s">
        <v>932</v>
      </c>
      <c r="D1376" s="2" t="s">
        <v>9298</v>
      </c>
      <c r="E1376" s="2">
        <v>0.0</v>
      </c>
      <c r="F1376" s="2">
        <f>IFERROR(__xludf.DUMMYFUNCTION("""COMPUTED_VALUE"""),0.0)</f>
        <v>0</v>
      </c>
      <c r="G1376" s="4" t="s">
        <v>3237</v>
      </c>
      <c r="H1376" s="2" t="s">
        <v>3176</v>
      </c>
    </row>
    <row r="1377">
      <c r="A1377" s="54">
        <v>46222.0</v>
      </c>
      <c r="B1377" s="4" t="s">
        <v>256</v>
      </c>
      <c r="C1377" s="2" t="s">
        <v>932</v>
      </c>
      <c r="D1377" s="2" t="s">
        <v>9298</v>
      </c>
      <c r="E1377" s="2">
        <v>0.0</v>
      </c>
      <c r="F1377" s="2">
        <f>IFERROR(__xludf.DUMMYFUNCTION("""COMPUTED_VALUE"""),0.0)</f>
        <v>0</v>
      </c>
      <c r="G1377" s="4" t="s">
        <v>3237</v>
      </c>
      <c r="H1377" s="2" t="s">
        <v>3176</v>
      </c>
    </row>
    <row r="1378">
      <c r="A1378" s="54">
        <v>46223.0</v>
      </c>
      <c r="B1378" s="4" t="s">
        <v>180</v>
      </c>
      <c r="C1378" s="2" t="s">
        <v>932</v>
      </c>
      <c r="D1378" s="2" t="s">
        <v>9298</v>
      </c>
      <c r="E1378" s="2">
        <v>0.0</v>
      </c>
      <c r="F1378" s="2">
        <f>IFERROR(__xludf.DUMMYFUNCTION("""COMPUTED_VALUE"""),0.0)</f>
        <v>0</v>
      </c>
      <c r="G1378" s="4" t="s">
        <v>3237</v>
      </c>
      <c r="H1378" s="2" t="s">
        <v>3176</v>
      </c>
    </row>
    <row r="1379">
      <c r="A1379" s="54">
        <v>46224.0</v>
      </c>
      <c r="B1379" s="4" t="s">
        <v>208</v>
      </c>
      <c r="C1379" s="2" t="s">
        <v>932</v>
      </c>
      <c r="D1379" s="2" t="s">
        <v>9298</v>
      </c>
      <c r="E1379" s="2">
        <v>0.0</v>
      </c>
      <c r="F1379" s="2">
        <f>IFERROR(__xludf.DUMMYFUNCTION("""COMPUTED_VALUE"""),0.0)</f>
        <v>0</v>
      </c>
      <c r="G1379" s="4" t="s">
        <v>3237</v>
      </c>
      <c r="H1379" s="2" t="s">
        <v>3176</v>
      </c>
    </row>
    <row r="1380">
      <c r="A1380" s="54">
        <v>46225.0</v>
      </c>
      <c r="B1380" s="4" t="s">
        <v>303</v>
      </c>
      <c r="C1380" s="2" t="s">
        <v>932</v>
      </c>
      <c r="D1380" s="2" t="s">
        <v>9298</v>
      </c>
      <c r="E1380" s="2">
        <v>0.0</v>
      </c>
      <c r="F1380" s="2">
        <f>IFERROR(__xludf.DUMMYFUNCTION("""COMPUTED_VALUE"""),0.0)</f>
        <v>0</v>
      </c>
      <c r="G1380" s="4" t="s">
        <v>3237</v>
      </c>
      <c r="H1380" s="2" t="s">
        <v>3176</v>
      </c>
    </row>
    <row r="1381">
      <c r="A1381" s="54">
        <v>46226.0</v>
      </c>
      <c r="B1381" s="4" t="s">
        <v>148</v>
      </c>
      <c r="C1381" s="2" t="s">
        <v>932</v>
      </c>
      <c r="D1381" s="2" t="s">
        <v>9298</v>
      </c>
      <c r="E1381" s="2">
        <v>0.0</v>
      </c>
      <c r="F1381" s="2">
        <f>IFERROR(__xludf.DUMMYFUNCTION("""COMPUTED_VALUE"""),0.0)</f>
        <v>0</v>
      </c>
      <c r="G1381" s="4" t="s">
        <v>3237</v>
      </c>
      <c r="H1381" s="2" t="s">
        <v>3176</v>
      </c>
    </row>
    <row r="1382">
      <c r="A1382" s="54">
        <v>46227.0</v>
      </c>
      <c r="B1382" s="4" t="s">
        <v>196</v>
      </c>
      <c r="C1382" s="2" t="s">
        <v>932</v>
      </c>
      <c r="D1382" s="2" t="s">
        <v>9298</v>
      </c>
      <c r="E1382" s="2">
        <v>0.0</v>
      </c>
      <c r="F1382" s="2">
        <f>IFERROR(__xludf.DUMMYFUNCTION("""COMPUTED_VALUE"""),0.0)</f>
        <v>0</v>
      </c>
      <c r="G1382" s="4" t="s">
        <v>3237</v>
      </c>
      <c r="H1382" s="2" t="s">
        <v>3176</v>
      </c>
    </row>
    <row r="1383">
      <c r="A1383" s="54">
        <v>46228.0</v>
      </c>
      <c r="B1383" s="4" t="s">
        <v>288</v>
      </c>
      <c r="C1383" s="2" t="s">
        <v>932</v>
      </c>
      <c r="D1383" s="2" t="s">
        <v>9298</v>
      </c>
      <c r="E1383" s="2">
        <v>0.0</v>
      </c>
      <c r="F1383" s="2">
        <f>IFERROR(__xludf.DUMMYFUNCTION("""COMPUTED_VALUE"""),0.0)</f>
        <v>0</v>
      </c>
      <c r="G1383" s="4" t="s">
        <v>3237</v>
      </c>
      <c r="H1383" s="2" t="s">
        <v>3176</v>
      </c>
    </row>
    <row r="1384">
      <c r="A1384" s="54">
        <v>46229.0</v>
      </c>
      <c r="B1384" s="4" t="s">
        <v>256</v>
      </c>
      <c r="C1384" s="2" t="s">
        <v>932</v>
      </c>
      <c r="D1384" s="2" t="s">
        <v>9298</v>
      </c>
      <c r="E1384" s="2">
        <v>0.0</v>
      </c>
      <c r="F1384" s="2">
        <f>IFERROR(__xludf.DUMMYFUNCTION("""COMPUTED_VALUE"""),0.0)</f>
        <v>0</v>
      </c>
      <c r="G1384" s="4" t="s">
        <v>3237</v>
      </c>
      <c r="H1384" s="2" t="s">
        <v>3176</v>
      </c>
    </row>
    <row r="1385">
      <c r="A1385" s="54">
        <v>46230.0</v>
      </c>
      <c r="B1385" s="4" t="s">
        <v>180</v>
      </c>
      <c r="C1385" s="2" t="s">
        <v>932</v>
      </c>
      <c r="D1385" s="2" t="s">
        <v>9298</v>
      </c>
      <c r="E1385" s="2">
        <v>0.0</v>
      </c>
      <c r="F1385" s="2">
        <f>IFERROR(__xludf.DUMMYFUNCTION("""COMPUTED_VALUE"""),0.0)</f>
        <v>0</v>
      </c>
      <c r="G1385" s="4" t="s">
        <v>3237</v>
      </c>
      <c r="H1385" s="2" t="s">
        <v>3176</v>
      </c>
    </row>
    <row r="1386">
      <c r="A1386" s="54">
        <v>46231.0</v>
      </c>
      <c r="B1386" s="4" t="s">
        <v>208</v>
      </c>
      <c r="C1386" s="2" t="s">
        <v>932</v>
      </c>
      <c r="D1386" s="2" t="s">
        <v>9298</v>
      </c>
      <c r="E1386" s="2">
        <v>0.0</v>
      </c>
      <c r="F1386" s="2">
        <f>IFERROR(__xludf.DUMMYFUNCTION("""COMPUTED_VALUE"""),0.0)</f>
        <v>0</v>
      </c>
      <c r="G1386" s="4" t="s">
        <v>3237</v>
      </c>
      <c r="H1386" s="2" t="s">
        <v>3176</v>
      </c>
    </row>
    <row r="1387">
      <c r="A1387" s="54">
        <v>46232.0</v>
      </c>
      <c r="B1387" s="4" t="s">
        <v>303</v>
      </c>
      <c r="C1387" s="2" t="s">
        <v>932</v>
      </c>
      <c r="D1387" s="2" t="s">
        <v>9298</v>
      </c>
      <c r="E1387" s="2">
        <v>0.0</v>
      </c>
      <c r="F1387" s="2">
        <f>IFERROR(__xludf.DUMMYFUNCTION("""COMPUTED_VALUE"""),0.0)</f>
        <v>0</v>
      </c>
      <c r="G1387" s="4" t="s">
        <v>3237</v>
      </c>
      <c r="H1387" s="2" t="s">
        <v>3176</v>
      </c>
    </row>
    <row r="1388">
      <c r="A1388" s="54">
        <v>46233.0</v>
      </c>
      <c r="B1388" s="4" t="s">
        <v>148</v>
      </c>
      <c r="C1388" s="2" t="s">
        <v>932</v>
      </c>
      <c r="D1388" s="2" t="s">
        <v>9298</v>
      </c>
      <c r="E1388" s="2">
        <v>0.0</v>
      </c>
      <c r="F1388" s="2">
        <f>IFERROR(__xludf.DUMMYFUNCTION("""COMPUTED_VALUE"""),0.0)</f>
        <v>0</v>
      </c>
      <c r="G1388" s="4" t="s">
        <v>3237</v>
      </c>
      <c r="H1388" s="2" t="s">
        <v>3176</v>
      </c>
    </row>
    <row r="1389">
      <c r="A1389" s="54">
        <v>46234.0</v>
      </c>
      <c r="B1389" s="4" t="s">
        <v>196</v>
      </c>
      <c r="C1389" s="2" t="s">
        <v>932</v>
      </c>
      <c r="D1389" s="2" t="s">
        <v>9298</v>
      </c>
      <c r="E1389" s="2">
        <v>0.0</v>
      </c>
      <c r="F1389" s="2">
        <f>IFERROR(__xludf.DUMMYFUNCTION("""COMPUTED_VALUE"""),0.0)</f>
        <v>0</v>
      </c>
      <c r="G1389" s="4" t="s">
        <v>3237</v>
      </c>
      <c r="H1389" s="2" t="s">
        <v>3176</v>
      </c>
    </row>
    <row r="1390">
      <c r="A1390" s="54">
        <v>46235.0</v>
      </c>
      <c r="B1390" s="4" t="s">
        <v>288</v>
      </c>
      <c r="C1390" s="2" t="s">
        <v>932</v>
      </c>
      <c r="D1390" s="2" t="s">
        <v>9298</v>
      </c>
      <c r="E1390" s="2">
        <v>0.0</v>
      </c>
      <c r="F1390" s="2">
        <f>IFERROR(__xludf.DUMMYFUNCTION("""COMPUTED_VALUE"""),0.0)</f>
        <v>0</v>
      </c>
      <c r="G1390" s="4" t="s">
        <v>3237</v>
      </c>
      <c r="H1390" s="2" t="s">
        <v>3176</v>
      </c>
    </row>
    <row r="1391">
      <c r="A1391" s="54">
        <v>46236.0</v>
      </c>
      <c r="B1391" s="4" t="s">
        <v>256</v>
      </c>
      <c r="C1391" s="2" t="s">
        <v>932</v>
      </c>
      <c r="D1391" s="2" t="s">
        <v>9298</v>
      </c>
      <c r="E1391" s="2">
        <v>0.0</v>
      </c>
      <c r="F1391" s="2">
        <f>IFERROR(__xludf.DUMMYFUNCTION("""COMPUTED_VALUE"""),0.0)</f>
        <v>0</v>
      </c>
      <c r="G1391" s="4" t="s">
        <v>3237</v>
      </c>
      <c r="H1391" s="2" t="s">
        <v>3176</v>
      </c>
    </row>
    <row r="1392">
      <c r="A1392" s="54">
        <v>46237.0</v>
      </c>
      <c r="B1392" s="4" t="s">
        <v>180</v>
      </c>
      <c r="C1392" s="2" t="s">
        <v>932</v>
      </c>
      <c r="D1392" s="2" t="s">
        <v>9298</v>
      </c>
      <c r="E1392" s="2">
        <v>0.0</v>
      </c>
      <c r="F1392" s="2">
        <f>IFERROR(__xludf.DUMMYFUNCTION("""COMPUTED_VALUE"""),0.0)</f>
        <v>0</v>
      </c>
      <c r="G1392" s="4" t="s">
        <v>3237</v>
      </c>
      <c r="H1392" s="2" t="s">
        <v>3176</v>
      </c>
    </row>
    <row r="1393">
      <c r="A1393" s="54">
        <v>46238.0</v>
      </c>
      <c r="B1393" s="4" t="s">
        <v>208</v>
      </c>
      <c r="C1393" s="2" t="s">
        <v>932</v>
      </c>
      <c r="D1393" s="2" t="s">
        <v>9298</v>
      </c>
      <c r="E1393" s="2">
        <v>0.0</v>
      </c>
      <c r="F1393" s="2">
        <f>IFERROR(__xludf.DUMMYFUNCTION("""COMPUTED_VALUE"""),0.0)</f>
        <v>0</v>
      </c>
      <c r="G1393" s="4" t="s">
        <v>3237</v>
      </c>
      <c r="H1393" s="2" t="s">
        <v>3176</v>
      </c>
    </row>
    <row r="1394">
      <c r="A1394" s="54">
        <v>46239.0</v>
      </c>
      <c r="B1394" s="4" t="s">
        <v>303</v>
      </c>
      <c r="C1394" s="2" t="s">
        <v>932</v>
      </c>
      <c r="D1394" s="2" t="s">
        <v>9298</v>
      </c>
      <c r="E1394" s="2">
        <v>0.0</v>
      </c>
      <c r="F1394" s="2">
        <f>IFERROR(__xludf.DUMMYFUNCTION("""COMPUTED_VALUE"""),0.0)</f>
        <v>0</v>
      </c>
      <c r="G1394" s="4" t="s">
        <v>3237</v>
      </c>
      <c r="H1394" s="2" t="s">
        <v>3176</v>
      </c>
    </row>
    <row r="1395">
      <c r="A1395" s="54">
        <v>46240.0</v>
      </c>
      <c r="B1395" s="4" t="s">
        <v>148</v>
      </c>
      <c r="C1395" s="2" t="s">
        <v>932</v>
      </c>
      <c r="D1395" s="2" t="s">
        <v>9298</v>
      </c>
      <c r="E1395" s="2">
        <v>0.0</v>
      </c>
      <c r="F1395" s="2">
        <f>IFERROR(__xludf.DUMMYFUNCTION("""COMPUTED_VALUE"""),0.0)</f>
        <v>0</v>
      </c>
      <c r="G1395" s="4" t="s">
        <v>3237</v>
      </c>
      <c r="H1395" s="2" t="s">
        <v>3176</v>
      </c>
    </row>
    <row r="1396">
      <c r="A1396" s="54">
        <v>46241.0</v>
      </c>
      <c r="B1396" s="4" t="s">
        <v>196</v>
      </c>
      <c r="C1396" s="2" t="s">
        <v>932</v>
      </c>
      <c r="D1396" s="2" t="s">
        <v>9298</v>
      </c>
      <c r="E1396" s="2">
        <v>0.0</v>
      </c>
      <c r="F1396" s="2">
        <f>IFERROR(__xludf.DUMMYFUNCTION("""COMPUTED_VALUE"""),0.0)</f>
        <v>0</v>
      </c>
      <c r="G1396" s="4" t="s">
        <v>3237</v>
      </c>
      <c r="H1396" s="2" t="s">
        <v>3176</v>
      </c>
    </row>
    <row r="1397">
      <c r="A1397" s="54">
        <v>46242.0</v>
      </c>
      <c r="B1397" s="4" t="s">
        <v>288</v>
      </c>
      <c r="C1397" s="2" t="s">
        <v>932</v>
      </c>
      <c r="D1397" s="2" t="s">
        <v>9298</v>
      </c>
      <c r="E1397" s="2">
        <v>0.0</v>
      </c>
      <c r="F1397" s="2">
        <f>IFERROR(__xludf.DUMMYFUNCTION("""COMPUTED_VALUE"""),0.0)</f>
        <v>0</v>
      </c>
      <c r="G1397" s="4" t="s">
        <v>3237</v>
      </c>
      <c r="H1397" s="2" t="s">
        <v>3176</v>
      </c>
    </row>
    <row r="1398">
      <c r="A1398" s="54">
        <v>46243.0</v>
      </c>
      <c r="B1398" s="4" t="s">
        <v>256</v>
      </c>
      <c r="C1398" s="2" t="s">
        <v>932</v>
      </c>
      <c r="D1398" s="2" t="s">
        <v>9298</v>
      </c>
      <c r="E1398" s="2">
        <v>0.0</v>
      </c>
      <c r="F1398" s="2">
        <f>IFERROR(__xludf.DUMMYFUNCTION("""COMPUTED_VALUE"""),0.0)</f>
        <v>0</v>
      </c>
      <c r="G1398" s="4" t="s">
        <v>3237</v>
      </c>
      <c r="H1398" s="2" t="s">
        <v>3176</v>
      </c>
    </row>
    <row r="1399">
      <c r="A1399" s="54">
        <v>46244.0</v>
      </c>
      <c r="B1399" s="4" t="s">
        <v>180</v>
      </c>
      <c r="C1399" s="2" t="s">
        <v>932</v>
      </c>
      <c r="D1399" s="2" t="s">
        <v>9298</v>
      </c>
      <c r="E1399" s="2">
        <v>0.0</v>
      </c>
      <c r="F1399" s="2">
        <f>IFERROR(__xludf.DUMMYFUNCTION("""COMPUTED_VALUE"""),0.0)</f>
        <v>0</v>
      </c>
      <c r="G1399" s="4" t="s">
        <v>3237</v>
      </c>
      <c r="H1399" s="2" t="s">
        <v>3176</v>
      </c>
    </row>
    <row r="1400">
      <c r="A1400" s="54">
        <v>46245.0</v>
      </c>
      <c r="B1400" s="4" t="s">
        <v>208</v>
      </c>
      <c r="C1400" s="2" t="s">
        <v>932</v>
      </c>
      <c r="D1400" s="2" t="s">
        <v>9298</v>
      </c>
      <c r="E1400" s="2">
        <v>1.0</v>
      </c>
      <c r="F1400" s="2">
        <f>IFERROR(__xludf.DUMMYFUNCTION("""COMPUTED_VALUE"""),1.0)</f>
        <v>1</v>
      </c>
      <c r="G1400" s="4" t="s">
        <v>3237</v>
      </c>
      <c r="H1400" s="2" t="s">
        <v>3176</v>
      </c>
    </row>
    <row r="1401">
      <c r="A1401" s="54">
        <v>46246.0</v>
      </c>
      <c r="B1401" s="4" t="s">
        <v>303</v>
      </c>
      <c r="C1401" s="2" t="s">
        <v>932</v>
      </c>
      <c r="D1401" s="2" t="s">
        <v>9298</v>
      </c>
      <c r="E1401" s="2">
        <v>0.0</v>
      </c>
      <c r="F1401" s="2">
        <f>IFERROR(__xludf.DUMMYFUNCTION("""COMPUTED_VALUE"""),0.0)</f>
        <v>0</v>
      </c>
      <c r="G1401" s="4" t="s">
        <v>3237</v>
      </c>
      <c r="H1401" s="2" t="s">
        <v>3176</v>
      </c>
    </row>
    <row r="1402">
      <c r="A1402" s="54">
        <v>46247.0</v>
      </c>
      <c r="B1402" s="4" t="s">
        <v>148</v>
      </c>
      <c r="C1402" s="2" t="s">
        <v>932</v>
      </c>
      <c r="D1402" s="2" t="s">
        <v>9298</v>
      </c>
      <c r="E1402" s="2">
        <v>0.0</v>
      </c>
      <c r="F1402" s="2">
        <f>IFERROR(__xludf.DUMMYFUNCTION("""COMPUTED_VALUE"""),0.0)</f>
        <v>0</v>
      </c>
      <c r="G1402" s="4" t="s">
        <v>3237</v>
      </c>
      <c r="H1402" s="2" t="s">
        <v>3176</v>
      </c>
    </row>
    <row r="1403">
      <c r="A1403" s="54">
        <v>46248.0</v>
      </c>
      <c r="B1403" s="4" t="s">
        <v>196</v>
      </c>
      <c r="C1403" s="2" t="s">
        <v>932</v>
      </c>
      <c r="D1403" s="2" t="s">
        <v>9298</v>
      </c>
      <c r="E1403" s="2">
        <v>0.0</v>
      </c>
      <c r="F1403" s="2">
        <f>IFERROR(__xludf.DUMMYFUNCTION("""COMPUTED_VALUE"""),0.0)</f>
        <v>0</v>
      </c>
      <c r="G1403" s="4" t="s">
        <v>3237</v>
      </c>
      <c r="H1403" s="2" t="s">
        <v>3176</v>
      </c>
    </row>
    <row r="1404">
      <c r="A1404" s="54">
        <v>46249.0</v>
      </c>
      <c r="B1404" s="4" t="s">
        <v>288</v>
      </c>
      <c r="C1404" s="2" t="s">
        <v>932</v>
      </c>
      <c r="D1404" s="2" t="s">
        <v>9298</v>
      </c>
      <c r="E1404" s="2">
        <v>0.0</v>
      </c>
      <c r="F1404" s="2">
        <f>IFERROR(__xludf.DUMMYFUNCTION("""COMPUTED_VALUE"""),0.0)</f>
        <v>0</v>
      </c>
      <c r="G1404" s="4" t="s">
        <v>3237</v>
      </c>
      <c r="H1404" s="2" t="s">
        <v>3176</v>
      </c>
    </row>
    <row r="1405">
      <c r="A1405" s="54">
        <v>46250.0</v>
      </c>
      <c r="B1405" s="4" t="s">
        <v>256</v>
      </c>
      <c r="C1405" s="2" t="s">
        <v>932</v>
      </c>
      <c r="D1405" s="2" t="s">
        <v>9298</v>
      </c>
      <c r="E1405" s="2">
        <v>0.0</v>
      </c>
      <c r="F1405" s="2">
        <f>IFERROR(__xludf.DUMMYFUNCTION("""COMPUTED_VALUE"""),0.0)</f>
        <v>0</v>
      </c>
      <c r="G1405" s="4" t="s">
        <v>3237</v>
      </c>
      <c r="H1405" s="2" t="s">
        <v>3176</v>
      </c>
    </row>
    <row r="1406">
      <c r="A1406" s="54">
        <v>46251.0</v>
      </c>
      <c r="B1406" s="4" t="s">
        <v>180</v>
      </c>
      <c r="C1406" s="2" t="s">
        <v>932</v>
      </c>
      <c r="D1406" s="2" t="s">
        <v>9298</v>
      </c>
      <c r="E1406" s="2">
        <v>0.0</v>
      </c>
      <c r="F1406" s="2">
        <f>IFERROR(__xludf.DUMMYFUNCTION("""COMPUTED_VALUE"""),0.0)</f>
        <v>0</v>
      </c>
      <c r="G1406" s="4" t="s">
        <v>3237</v>
      </c>
      <c r="H1406" s="2" t="s">
        <v>3176</v>
      </c>
    </row>
    <row r="1407">
      <c r="A1407" s="54">
        <v>46252.0</v>
      </c>
      <c r="B1407" s="4" t="s">
        <v>208</v>
      </c>
      <c r="C1407" s="2" t="s">
        <v>932</v>
      </c>
      <c r="D1407" s="2" t="s">
        <v>9298</v>
      </c>
      <c r="E1407" s="2">
        <v>0.0</v>
      </c>
      <c r="F1407" s="2">
        <f>IFERROR(__xludf.DUMMYFUNCTION("""COMPUTED_VALUE"""),0.0)</f>
        <v>0</v>
      </c>
      <c r="G1407" s="4" t="s">
        <v>3237</v>
      </c>
      <c r="H1407" s="2" t="s">
        <v>3176</v>
      </c>
    </row>
    <row r="1408">
      <c r="A1408" s="54">
        <v>46253.0</v>
      </c>
      <c r="B1408" s="4" t="s">
        <v>303</v>
      </c>
      <c r="C1408" s="2" t="s">
        <v>932</v>
      </c>
      <c r="D1408" s="2" t="s">
        <v>9298</v>
      </c>
      <c r="E1408" s="2">
        <v>0.0</v>
      </c>
      <c r="F1408" s="2">
        <f>IFERROR(__xludf.DUMMYFUNCTION("""COMPUTED_VALUE"""),0.0)</f>
        <v>0</v>
      </c>
      <c r="G1408" s="4" t="s">
        <v>3237</v>
      </c>
      <c r="H1408" s="2" t="s">
        <v>3176</v>
      </c>
    </row>
    <row r="1409">
      <c r="A1409" s="54">
        <v>46254.0</v>
      </c>
      <c r="B1409" s="4" t="s">
        <v>148</v>
      </c>
      <c r="C1409" s="2" t="s">
        <v>932</v>
      </c>
      <c r="D1409" s="2" t="s">
        <v>9298</v>
      </c>
      <c r="E1409" s="2">
        <v>0.0</v>
      </c>
      <c r="F1409" s="2">
        <f>IFERROR(__xludf.DUMMYFUNCTION("""COMPUTED_VALUE"""),0.0)</f>
        <v>0</v>
      </c>
      <c r="G1409" s="4" t="s">
        <v>3237</v>
      </c>
      <c r="H1409" s="2" t="s">
        <v>3176</v>
      </c>
    </row>
    <row r="1410">
      <c r="A1410" s="54">
        <v>46255.0</v>
      </c>
      <c r="B1410" s="4" t="s">
        <v>196</v>
      </c>
      <c r="C1410" s="2" t="s">
        <v>932</v>
      </c>
      <c r="D1410" s="2" t="s">
        <v>9298</v>
      </c>
      <c r="E1410" s="2">
        <v>0.0</v>
      </c>
      <c r="F1410" s="2">
        <f>IFERROR(__xludf.DUMMYFUNCTION("""COMPUTED_VALUE"""),0.0)</f>
        <v>0</v>
      </c>
      <c r="G1410" s="4" t="s">
        <v>3237</v>
      </c>
      <c r="H1410" s="2" t="s">
        <v>3176</v>
      </c>
    </row>
    <row r="1411">
      <c r="A1411" s="54">
        <v>46256.0</v>
      </c>
      <c r="B1411" s="4" t="s">
        <v>288</v>
      </c>
      <c r="C1411" s="2" t="s">
        <v>932</v>
      </c>
      <c r="D1411" s="2" t="s">
        <v>9298</v>
      </c>
      <c r="E1411" s="2">
        <v>0.0</v>
      </c>
      <c r="F1411" s="2">
        <f>IFERROR(__xludf.DUMMYFUNCTION("""COMPUTED_VALUE"""),0.0)</f>
        <v>0</v>
      </c>
      <c r="G1411" s="4" t="s">
        <v>3237</v>
      </c>
      <c r="H1411" s="2" t="s">
        <v>3176</v>
      </c>
    </row>
    <row r="1412">
      <c r="A1412" s="54">
        <v>46257.0</v>
      </c>
      <c r="B1412" s="4" t="s">
        <v>256</v>
      </c>
      <c r="C1412" s="2" t="s">
        <v>932</v>
      </c>
      <c r="D1412" s="2" t="s">
        <v>9298</v>
      </c>
      <c r="E1412" s="2">
        <v>0.0</v>
      </c>
      <c r="F1412" s="2">
        <f>IFERROR(__xludf.DUMMYFUNCTION("""COMPUTED_VALUE"""),0.0)</f>
        <v>0</v>
      </c>
      <c r="G1412" s="4" t="s">
        <v>3237</v>
      </c>
      <c r="H1412" s="2" t="s">
        <v>3176</v>
      </c>
    </row>
    <row r="1413">
      <c r="A1413" s="54">
        <v>46258.0</v>
      </c>
      <c r="B1413" s="4" t="s">
        <v>180</v>
      </c>
      <c r="C1413" s="2" t="s">
        <v>932</v>
      </c>
      <c r="D1413" s="2" t="s">
        <v>9298</v>
      </c>
      <c r="E1413" s="2">
        <v>0.0</v>
      </c>
      <c r="F1413" s="2">
        <f>IFERROR(__xludf.DUMMYFUNCTION("""COMPUTED_VALUE"""),0.0)</f>
        <v>0</v>
      </c>
      <c r="G1413" s="4" t="s">
        <v>3237</v>
      </c>
      <c r="H1413" s="2" t="s">
        <v>3176</v>
      </c>
    </row>
    <row r="1414">
      <c r="A1414" s="54">
        <v>46259.0</v>
      </c>
      <c r="B1414" s="4" t="s">
        <v>208</v>
      </c>
      <c r="C1414" s="2" t="s">
        <v>932</v>
      </c>
      <c r="D1414" s="2" t="s">
        <v>9298</v>
      </c>
      <c r="E1414" s="2">
        <v>0.0</v>
      </c>
      <c r="F1414" s="2">
        <f>IFERROR(__xludf.DUMMYFUNCTION("""COMPUTED_VALUE"""),0.0)</f>
        <v>0</v>
      </c>
      <c r="G1414" s="4" t="s">
        <v>3237</v>
      </c>
      <c r="H1414" s="2" t="s">
        <v>3176</v>
      </c>
    </row>
    <row r="1415">
      <c r="A1415" s="54">
        <v>46260.0</v>
      </c>
      <c r="B1415" s="4" t="s">
        <v>303</v>
      </c>
      <c r="C1415" s="2" t="s">
        <v>932</v>
      </c>
      <c r="D1415" s="2" t="s">
        <v>9298</v>
      </c>
      <c r="E1415" s="2">
        <v>0.0</v>
      </c>
      <c r="F1415" s="2">
        <f>IFERROR(__xludf.DUMMYFUNCTION("""COMPUTED_VALUE"""),0.0)</f>
        <v>0</v>
      </c>
      <c r="G1415" s="4" t="s">
        <v>3237</v>
      </c>
      <c r="H1415" s="2" t="s">
        <v>3176</v>
      </c>
    </row>
    <row r="1416">
      <c r="A1416" s="54">
        <v>46261.0</v>
      </c>
      <c r="B1416" s="4" t="s">
        <v>148</v>
      </c>
      <c r="C1416" s="2" t="s">
        <v>932</v>
      </c>
      <c r="D1416" s="2" t="s">
        <v>9298</v>
      </c>
      <c r="E1416" s="2">
        <v>1.0</v>
      </c>
      <c r="F1416" s="2">
        <f>IFERROR(__xludf.DUMMYFUNCTION("""COMPUTED_VALUE"""),1.0)</f>
        <v>1</v>
      </c>
      <c r="G1416" s="4" t="s">
        <v>3237</v>
      </c>
      <c r="H1416" s="2" t="s">
        <v>3176</v>
      </c>
    </row>
    <row r="1417">
      <c r="A1417" s="54">
        <v>46262.0</v>
      </c>
      <c r="B1417" s="4" t="s">
        <v>196</v>
      </c>
      <c r="C1417" s="2" t="s">
        <v>932</v>
      </c>
      <c r="D1417" s="2" t="s">
        <v>9298</v>
      </c>
      <c r="E1417" s="2">
        <v>0.0</v>
      </c>
      <c r="F1417" s="2">
        <f>IFERROR(__xludf.DUMMYFUNCTION("""COMPUTED_VALUE"""),0.0)</f>
        <v>0</v>
      </c>
      <c r="G1417" s="4" t="s">
        <v>3237</v>
      </c>
      <c r="H1417" s="2" t="s">
        <v>3176</v>
      </c>
    </row>
    <row r="1418">
      <c r="A1418" s="54">
        <v>46263.0</v>
      </c>
      <c r="B1418" s="4" t="s">
        <v>288</v>
      </c>
      <c r="C1418" s="2" t="s">
        <v>932</v>
      </c>
      <c r="D1418" s="2" t="s">
        <v>9298</v>
      </c>
      <c r="E1418" s="2">
        <v>0.0</v>
      </c>
      <c r="F1418" s="2">
        <f>IFERROR(__xludf.DUMMYFUNCTION("""COMPUTED_VALUE"""),0.0)</f>
        <v>0</v>
      </c>
      <c r="G1418" s="4" t="s">
        <v>3237</v>
      </c>
      <c r="H1418" s="2" t="s">
        <v>3176</v>
      </c>
    </row>
    <row r="1419">
      <c r="A1419" s="54">
        <v>46264.0</v>
      </c>
      <c r="B1419" s="4" t="s">
        <v>256</v>
      </c>
      <c r="C1419" s="2" t="s">
        <v>932</v>
      </c>
      <c r="D1419" s="2" t="s">
        <v>9298</v>
      </c>
      <c r="E1419" s="2">
        <v>0.0</v>
      </c>
      <c r="F1419" s="2">
        <f>IFERROR(__xludf.DUMMYFUNCTION("""COMPUTED_VALUE"""),0.0)</f>
        <v>0</v>
      </c>
      <c r="G1419" s="4" t="s">
        <v>3237</v>
      </c>
      <c r="H1419" s="2" t="s">
        <v>3176</v>
      </c>
    </row>
    <row r="1420">
      <c r="A1420" s="54">
        <v>46265.0</v>
      </c>
      <c r="B1420" s="4" t="s">
        <v>180</v>
      </c>
      <c r="C1420" s="2" t="s">
        <v>932</v>
      </c>
      <c r="D1420" s="2" t="s">
        <v>9298</v>
      </c>
      <c r="E1420" s="2">
        <v>0.0</v>
      </c>
      <c r="F1420" s="2">
        <f>IFERROR(__xludf.DUMMYFUNCTION("""COMPUTED_VALUE"""),0.0)</f>
        <v>0</v>
      </c>
      <c r="G1420" s="4" t="s">
        <v>3237</v>
      </c>
      <c r="H1420" s="2" t="s">
        <v>3176</v>
      </c>
    </row>
    <row r="1421">
      <c r="A1421" s="54">
        <v>46266.0</v>
      </c>
      <c r="B1421" s="4" t="s">
        <v>208</v>
      </c>
      <c r="C1421" s="2" t="s">
        <v>932</v>
      </c>
      <c r="D1421" s="2" t="s">
        <v>9298</v>
      </c>
      <c r="E1421" s="2">
        <v>0.0</v>
      </c>
      <c r="F1421" s="2">
        <f>IFERROR(__xludf.DUMMYFUNCTION("""COMPUTED_VALUE"""),0.0)</f>
        <v>0</v>
      </c>
      <c r="G1421" s="4" t="s">
        <v>3237</v>
      </c>
      <c r="H1421" s="2" t="s">
        <v>3176</v>
      </c>
    </row>
    <row r="1422">
      <c r="A1422" s="54">
        <v>46267.0</v>
      </c>
      <c r="B1422" s="4" t="s">
        <v>303</v>
      </c>
      <c r="C1422" s="2" t="s">
        <v>932</v>
      </c>
      <c r="D1422" s="2" t="s">
        <v>9298</v>
      </c>
      <c r="E1422" s="2">
        <v>0.0</v>
      </c>
      <c r="F1422" s="2">
        <f>IFERROR(__xludf.DUMMYFUNCTION("""COMPUTED_VALUE"""),0.0)</f>
        <v>0</v>
      </c>
      <c r="G1422" s="4" t="s">
        <v>3237</v>
      </c>
      <c r="H1422" s="2" t="s">
        <v>3176</v>
      </c>
    </row>
    <row r="1423">
      <c r="A1423" s="54">
        <v>46268.0</v>
      </c>
      <c r="B1423" s="4" t="s">
        <v>148</v>
      </c>
      <c r="C1423" s="2" t="s">
        <v>932</v>
      </c>
      <c r="D1423" s="2" t="s">
        <v>9298</v>
      </c>
      <c r="E1423" s="2">
        <v>0.0</v>
      </c>
      <c r="F1423" s="2">
        <f>IFERROR(__xludf.DUMMYFUNCTION("""COMPUTED_VALUE"""),0.0)</f>
        <v>0</v>
      </c>
      <c r="G1423" s="4" t="s">
        <v>3237</v>
      </c>
      <c r="H1423" s="2" t="s">
        <v>3176</v>
      </c>
    </row>
    <row r="1424">
      <c r="A1424" s="54">
        <v>46269.0</v>
      </c>
      <c r="B1424" s="4" t="s">
        <v>196</v>
      </c>
      <c r="C1424" s="2" t="s">
        <v>932</v>
      </c>
      <c r="D1424" s="2" t="s">
        <v>9298</v>
      </c>
      <c r="E1424" s="2">
        <v>0.0</v>
      </c>
      <c r="F1424" s="2">
        <f>IFERROR(__xludf.DUMMYFUNCTION("""COMPUTED_VALUE"""),0.0)</f>
        <v>0</v>
      </c>
      <c r="G1424" s="4" t="s">
        <v>3237</v>
      </c>
      <c r="H1424" s="2" t="s">
        <v>3176</v>
      </c>
    </row>
    <row r="1425">
      <c r="A1425" s="54">
        <v>46270.0</v>
      </c>
      <c r="B1425" s="4" t="s">
        <v>288</v>
      </c>
      <c r="C1425" s="2" t="s">
        <v>932</v>
      </c>
      <c r="D1425" s="2" t="s">
        <v>9298</v>
      </c>
      <c r="E1425" s="2">
        <v>0.0</v>
      </c>
      <c r="F1425" s="2">
        <f>IFERROR(__xludf.DUMMYFUNCTION("""COMPUTED_VALUE"""),0.0)</f>
        <v>0</v>
      </c>
      <c r="G1425" s="4" t="s">
        <v>3237</v>
      </c>
      <c r="H1425" s="2" t="s">
        <v>3176</v>
      </c>
    </row>
    <row r="1426">
      <c r="A1426" s="54">
        <v>46271.0</v>
      </c>
      <c r="B1426" s="4" t="s">
        <v>256</v>
      </c>
      <c r="C1426" s="2" t="s">
        <v>932</v>
      </c>
      <c r="D1426" s="2" t="s">
        <v>9298</v>
      </c>
      <c r="E1426" s="2">
        <v>0.0</v>
      </c>
      <c r="F1426" s="2">
        <f>IFERROR(__xludf.DUMMYFUNCTION("""COMPUTED_VALUE"""),0.0)</f>
        <v>0</v>
      </c>
      <c r="G1426" s="4" t="s">
        <v>3237</v>
      </c>
      <c r="H1426" s="2" t="s">
        <v>3176</v>
      </c>
    </row>
    <row r="1427">
      <c r="A1427" s="54">
        <v>46272.0</v>
      </c>
      <c r="B1427" s="4" t="s">
        <v>180</v>
      </c>
      <c r="C1427" s="2" t="s">
        <v>932</v>
      </c>
      <c r="D1427" s="2" t="s">
        <v>9298</v>
      </c>
      <c r="E1427" s="2">
        <v>0.0</v>
      </c>
      <c r="F1427" s="2">
        <f>IFERROR(__xludf.DUMMYFUNCTION("""COMPUTED_VALUE"""),0.0)</f>
        <v>0</v>
      </c>
      <c r="G1427" s="4" t="s">
        <v>3237</v>
      </c>
      <c r="H1427" s="2" t="s">
        <v>3176</v>
      </c>
    </row>
    <row r="1428">
      <c r="A1428" s="54">
        <v>46273.0</v>
      </c>
      <c r="B1428" s="4" t="s">
        <v>208</v>
      </c>
      <c r="C1428" s="2" t="s">
        <v>932</v>
      </c>
      <c r="D1428" s="2" t="s">
        <v>9298</v>
      </c>
      <c r="E1428" s="2">
        <v>0.0</v>
      </c>
      <c r="F1428" s="2">
        <f>IFERROR(__xludf.DUMMYFUNCTION("""COMPUTED_VALUE"""),0.0)</f>
        <v>0</v>
      </c>
      <c r="G1428" s="4" t="s">
        <v>3237</v>
      </c>
      <c r="H1428" s="2" t="s">
        <v>3176</v>
      </c>
    </row>
    <row r="1429">
      <c r="A1429" s="54">
        <v>46274.0</v>
      </c>
      <c r="B1429" s="4" t="s">
        <v>303</v>
      </c>
      <c r="C1429" s="2" t="s">
        <v>932</v>
      </c>
      <c r="D1429" s="2" t="s">
        <v>9298</v>
      </c>
      <c r="E1429" s="2">
        <v>0.0</v>
      </c>
      <c r="F1429" s="2">
        <f>IFERROR(__xludf.DUMMYFUNCTION("""COMPUTED_VALUE"""),0.0)</f>
        <v>0</v>
      </c>
      <c r="G1429" s="4" t="s">
        <v>3237</v>
      </c>
      <c r="H1429" s="2" t="s">
        <v>3176</v>
      </c>
    </row>
    <row r="1430">
      <c r="A1430" s="54">
        <v>46275.0</v>
      </c>
      <c r="B1430" s="4" t="s">
        <v>148</v>
      </c>
      <c r="C1430" s="2" t="s">
        <v>932</v>
      </c>
      <c r="D1430" s="2" t="s">
        <v>9298</v>
      </c>
      <c r="E1430" s="2">
        <v>0.0</v>
      </c>
      <c r="F1430" s="2">
        <f>IFERROR(__xludf.DUMMYFUNCTION("""COMPUTED_VALUE"""),0.0)</f>
        <v>0</v>
      </c>
      <c r="G1430" s="4" t="s">
        <v>3237</v>
      </c>
      <c r="H1430" s="2" t="s">
        <v>3176</v>
      </c>
    </row>
    <row r="1431">
      <c r="A1431" s="54">
        <v>46276.0</v>
      </c>
      <c r="B1431" s="4" t="s">
        <v>196</v>
      </c>
      <c r="C1431" s="2" t="s">
        <v>932</v>
      </c>
      <c r="D1431" s="2" t="s">
        <v>9298</v>
      </c>
      <c r="E1431" s="2">
        <v>0.0</v>
      </c>
      <c r="F1431" s="2">
        <f>IFERROR(__xludf.DUMMYFUNCTION("""COMPUTED_VALUE"""),0.0)</f>
        <v>0</v>
      </c>
      <c r="G1431" s="4" t="s">
        <v>3237</v>
      </c>
      <c r="H1431" s="2" t="s">
        <v>3176</v>
      </c>
    </row>
    <row r="1432">
      <c r="A1432" s="54">
        <v>46277.0</v>
      </c>
      <c r="B1432" s="4" t="s">
        <v>288</v>
      </c>
      <c r="C1432" s="2" t="s">
        <v>932</v>
      </c>
      <c r="D1432" s="2" t="s">
        <v>9298</v>
      </c>
      <c r="E1432" s="2">
        <v>1.0</v>
      </c>
      <c r="F1432" s="2">
        <f>IFERROR(__xludf.DUMMYFUNCTION("""COMPUTED_VALUE"""),1.0)</f>
        <v>1</v>
      </c>
      <c r="G1432" s="4" t="s">
        <v>3237</v>
      </c>
      <c r="H1432" s="2" t="s">
        <v>3176</v>
      </c>
    </row>
    <row r="1433">
      <c r="A1433" s="54">
        <v>46278.0</v>
      </c>
      <c r="B1433" s="4" t="s">
        <v>256</v>
      </c>
      <c r="C1433" s="2" t="s">
        <v>932</v>
      </c>
      <c r="D1433" s="2" t="s">
        <v>9298</v>
      </c>
      <c r="E1433" s="2">
        <v>0.0</v>
      </c>
      <c r="F1433" s="2">
        <f>IFERROR(__xludf.DUMMYFUNCTION("""COMPUTED_VALUE"""),0.0)</f>
        <v>0</v>
      </c>
      <c r="G1433" s="4" t="s">
        <v>3237</v>
      </c>
      <c r="H1433" s="2" t="s">
        <v>3176</v>
      </c>
    </row>
    <row r="1434">
      <c r="A1434" s="54">
        <v>46279.0</v>
      </c>
      <c r="B1434" s="4" t="s">
        <v>180</v>
      </c>
      <c r="C1434" s="2" t="s">
        <v>932</v>
      </c>
      <c r="D1434" s="2" t="s">
        <v>9298</v>
      </c>
      <c r="E1434" s="2">
        <v>0.0</v>
      </c>
      <c r="F1434" s="2">
        <f>IFERROR(__xludf.DUMMYFUNCTION("""COMPUTED_VALUE"""),0.0)</f>
        <v>0</v>
      </c>
      <c r="G1434" s="4" t="s">
        <v>3237</v>
      </c>
      <c r="H1434" s="2" t="s">
        <v>3176</v>
      </c>
    </row>
    <row r="1435">
      <c r="A1435" s="54">
        <v>46280.0</v>
      </c>
      <c r="B1435" s="4" t="s">
        <v>208</v>
      </c>
      <c r="C1435" s="2" t="s">
        <v>932</v>
      </c>
      <c r="D1435" s="2" t="s">
        <v>9298</v>
      </c>
      <c r="E1435" s="2">
        <v>0.0</v>
      </c>
      <c r="F1435" s="2">
        <f>IFERROR(__xludf.DUMMYFUNCTION("""COMPUTED_VALUE"""),0.0)</f>
        <v>0</v>
      </c>
      <c r="G1435" s="4" t="s">
        <v>3237</v>
      </c>
      <c r="H1435" s="2" t="s">
        <v>3176</v>
      </c>
    </row>
    <row r="1436">
      <c r="A1436" s="54">
        <v>46281.0</v>
      </c>
      <c r="B1436" s="4" t="s">
        <v>303</v>
      </c>
      <c r="C1436" s="2" t="s">
        <v>932</v>
      </c>
      <c r="D1436" s="2" t="s">
        <v>9298</v>
      </c>
      <c r="E1436" s="2">
        <v>1.0</v>
      </c>
      <c r="F1436" s="2">
        <f>IFERROR(__xludf.DUMMYFUNCTION("""COMPUTED_VALUE"""),1.0)</f>
        <v>1</v>
      </c>
      <c r="G1436" s="4" t="s">
        <v>3237</v>
      </c>
      <c r="H1436" s="2" t="s">
        <v>3176</v>
      </c>
    </row>
    <row r="1437">
      <c r="A1437" s="54">
        <v>46282.0</v>
      </c>
      <c r="B1437" s="4" t="s">
        <v>148</v>
      </c>
      <c r="C1437" s="2" t="s">
        <v>932</v>
      </c>
      <c r="D1437" s="2" t="s">
        <v>9298</v>
      </c>
      <c r="E1437" s="2">
        <v>1.0</v>
      </c>
      <c r="F1437" s="2">
        <f>IFERROR(__xludf.DUMMYFUNCTION("""COMPUTED_VALUE"""),1.0)</f>
        <v>1</v>
      </c>
      <c r="G1437" s="4" t="s">
        <v>3237</v>
      </c>
      <c r="H1437" s="2" t="s">
        <v>3176</v>
      </c>
    </row>
    <row r="1438">
      <c r="A1438" s="54">
        <v>46283.0</v>
      </c>
      <c r="B1438" s="4" t="s">
        <v>196</v>
      </c>
      <c r="C1438" s="2" t="s">
        <v>932</v>
      </c>
      <c r="D1438" s="2" t="s">
        <v>9298</v>
      </c>
      <c r="E1438" s="2">
        <v>0.0</v>
      </c>
      <c r="F1438" s="2">
        <f>IFERROR(__xludf.DUMMYFUNCTION("""COMPUTED_VALUE"""),0.0)</f>
        <v>0</v>
      </c>
      <c r="G1438" s="4" t="s">
        <v>3237</v>
      </c>
      <c r="H1438" s="2" t="s">
        <v>3176</v>
      </c>
    </row>
    <row r="1439">
      <c r="A1439" s="54">
        <v>46284.0</v>
      </c>
      <c r="B1439" s="4" t="s">
        <v>288</v>
      </c>
      <c r="C1439" s="2" t="s">
        <v>932</v>
      </c>
      <c r="D1439" s="2" t="s">
        <v>9298</v>
      </c>
      <c r="E1439" s="2">
        <v>0.0</v>
      </c>
      <c r="F1439" s="2">
        <f>IFERROR(__xludf.DUMMYFUNCTION("""COMPUTED_VALUE"""),0.0)</f>
        <v>0</v>
      </c>
      <c r="G1439" s="4" t="s">
        <v>3237</v>
      </c>
      <c r="H1439" s="2" t="s">
        <v>3176</v>
      </c>
    </row>
    <row r="1440">
      <c r="A1440" s="54">
        <v>46285.0</v>
      </c>
      <c r="B1440" s="4" t="s">
        <v>256</v>
      </c>
      <c r="C1440" s="2" t="s">
        <v>932</v>
      </c>
      <c r="D1440" s="2" t="s">
        <v>9298</v>
      </c>
      <c r="E1440" s="2">
        <v>0.0</v>
      </c>
      <c r="F1440" s="2">
        <f>IFERROR(__xludf.DUMMYFUNCTION("""COMPUTED_VALUE"""),0.0)</f>
        <v>0</v>
      </c>
      <c r="G1440" s="4" t="s">
        <v>3237</v>
      </c>
      <c r="H1440" s="2" t="s">
        <v>3176</v>
      </c>
    </row>
    <row r="1441">
      <c r="A1441" s="54">
        <v>46286.0</v>
      </c>
      <c r="B1441" s="4" t="s">
        <v>180</v>
      </c>
      <c r="C1441" s="2" t="s">
        <v>932</v>
      </c>
      <c r="D1441" s="2" t="s">
        <v>9298</v>
      </c>
      <c r="E1441" s="2">
        <v>0.0</v>
      </c>
      <c r="F1441" s="2">
        <f>IFERROR(__xludf.DUMMYFUNCTION("""COMPUTED_VALUE"""),0.0)</f>
        <v>0</v>
      </c>
      <c r="G1441" s="4" t="s">
        <v>3237</v>
      </c>
      <c r="H1441" s="2" t="s">
        <v>3176</v>
      </c>
    </row>
    <row r="1442">
      <c r="A1442" s="54">
        <v>46287.0</v>
      </c>
      <c r="B1442" s="4" t="s">
        <v>208</v>
      </c>
      <c r="C1442" s="2" t="s">
        <v>932</v>
      </c>
      <c r="D1442" s="2" t="s">
        <v>9298</v>
      </c>
      <c r="E1442" s="2">
        <v>0.0</v>
      </c>
      <c r="F1442" s="2">
        <f>IFERROR(__xludf.DUMMYFUNCTION("""COMPUTED_VALUE"""),0.0)</f>
        <v>0</v>
      </c>
      <c r="G1442" s="4" t="s">
        <v>3237</v>
      </c>
      <c r="H1442" s="2" t="s">
        <v>3176</v>
      </c>
    </row>
    <row r="1443">
      <c r="A1443" s="54">
        <v>46288.0</v>
      </c>
      <c r="B1443" s="4" t="s">
        <v>303</v>
      </c>
      <c r="C1443" s="2" t="s">
        <v>932</v>
      </c>
      <c r="D1443" s="2" t="s">
        <v>9298</v>
      </c>
      <c r="E1443" s="2">
        <v>0.0</v>
      </c>
      <c r="F1443" s="2">
        <f>IFERROR(__xludf.DUMMYFUNCTION("""COMPUTED_VALUE"""),0.0)</f>
        <v>0</v>
      </c>
      <c r="G1443" s="4" t="s">
        <v>3237</v>
      </c>
      <c r="H1443" s="2" t="s">
        <v>3176</v>
      </c>
    </row>
    <row r="1444">
      <c r="A1444" s="54">
        <v>46289.0</v>
      </c>
      <c r="B1444" s="4" t="s">
        <v>148</v>
      </c>
      <c r="C1444" s="2" t="s">
        <v>932</v>
      </c>
      <c r="D1444" s="2" t="s">
        <v>9298</v>
      </c>
      <c r="E1444" s="2">
        <v>0.0</v>
      </c>
      <c r="F1444" s="2">
        <f>IFERROR(__xludf.DUMMYFUNCTION("""COMPUTED_VALUE"""),0.0)</f>
        <v>0</v>
      </c>
      <c r="G1444" s="4" t="s">
        <v>3237</v>
      </c>
      <c r="H1444" s="2" t="s">
        <v>3176</v>
      </c>
    </row>
    <row r="1445">
      <c r="A1445" s="54">
        <v>46290.0</v>
      </c>
      <c r="B1445" s="4" t="s">
        <v>196</v>
      </c>
      <c r="C1445" s="2" t="s">
        <v>932</v>
      </c>
      <c r="D1445" s="2" t="s">
        <v>9298</v>
      </c>
      <c r="E1445" s="2">
        <v>0.0</v>
      </c>
      <c r="F1445" s="2">
        <f>IFERROR(__xludf.DUMMYFUNCTION("""COMPUTED_VALUE"""),0.0)</f>
        <v>0</v>
      </c>
      <c r="G1445" s="4" t="s">
        <v>3237</v>
      </c>
      <c r="H1445" s="2" t="s">
        <v>3176</v>
      </c>
    </row>
    <row r="1446">
      <c r="A1446" s="54">
        <v>46291.0</v>
      </c>
      <c r="B1446" s="4" t="s">
        <v>288</v>
      </c>
      <c r="C1446" s="2" t="s">
        <v>932</v>
      </c>
      <c r="D1446" s="2" t="s">
        <v>9298</v>
      </c>
      <c r="E1446" s="2">
        <v>0.0</v>
      </c>
      <c r="F1446" s="2">
        <f>IFERROR(__xludf.DUMMYFUNCTION("""COMPUTED_VALUE"""),0.0)</f>
        <v>0</v>
      </c>
      <c r="G1446" s="4" t="s">
        <v>3237</v>
      </c>
      <c r="H1446" s="2" t="s">
        <v>3176</v>
      </c>
    </row>
    <row r="1447">
      <c r="A1447" s="54">
        <v>46292.0</v>
      </c>
      <c r="B1447" s="4" t="s">
        <v>256</v>
      </c>
      <c r="C1447" s="2" t="s">
        <v>932</v>
      </c>
      <c r="D1447" s="2" t="s">
        <v>9298</v>
      </c>
      <c r="E1447" s="2">
        <v>0.0</v>
      </c>
      <c r="F1447" s="2">
        <f>IFERROR(__xludf.DUMMYFUNCTION("""COMPUTED_VALUE"""),0.0)</f>
        <v>0</v>
      </c>
      <c r="G1447" s="4" t="s">
        <v>3237</v>
      </c>
      <c r="H1447" s="2" t="s">
        <v>3176</v>
      </c>
    </row>
    <row r="1448">
      <c r="A1448" s="54">
        <v>46293.0</v>
      </c>
      <c r="B1448" s="4" t="s">
        <v>180</v>
      </c>
      <c r="C1448" s="2" t="s">
        <v>932</v>
      </c>
      <c r="D1448" s="2" t="s">
        <v>9298</v>
      </c>
      <c r="E1448" s="2">
        <v>0.0</v>
      </c>
      <c r="F1448" s="2">
        <f>IFERROR(__xludf.DUMMYFUNCTION("""COMPUTED_VALUE"""),0.0)</f>
        <v>0</v>
      </c>
      <c r="G1448" s="4" t="s">
        <v>3237</v>
      </c>
      <c r="H1448" s="2" t="s">
        <v>3176</v>
      </c>
    </row>
    <row r="1449">
      <c r="A1449" s="54">
        <v>46294.0</v>
      </c>
      <c r="B1449" s="4" t="s">
        <v>208</v>
      </c>
      <c r="C1449" s="2" t="s">
        <v>932</v>
      </c>
      <c r="D1449" s="2" t="s">
        <v>9298</v>
      </c>
      <c r="E1449" s="2">
        <v>0.0</v>
      </c>
      <c r="F1449" s="2">
        <f>IFERROR(__xludf.DUMMYFUNCTION("""COMPUTED_VALUE"""),0.0)</f>
        <v>0</v>
      </c>
      <c r="G1449" s="4" t="s">
        <v>3237</v>
      </c>
      <c r="H1449" s="2" t="s">
        <v>3176</v>
      </c>
    </row>
    <row r="1450">
      <c r="A1450" s="54">
        <v>46295.0</v>
      </c>
      <c r="B1450" s="4" t="s">
        <v>303</v>
      </c>
      <c r="C1450" s="2" t="s">
        <v>932</v>
      </c>
      <c r="D1450" s="2" t="s">
        <v>9298</v>
      </c>
      <c r="E1450" s="2">
        <v>0.0</v>
      </c>
      <c r="F1450" s="2">
        <f>IFERROR(__xludf.DUMMYFUNCTION("""COMPUTED_VALUE"""),0.0)</f>
        <v>0</v>
      </c>
      <c r="G1450" s="4" t="s">
        <v>3237</v>
      </c>
      <c r="H1450" s="2" t="s">
        <v>3176</v>
      </c>
    </row>
    <row r="1451">
      <c r="A1451" s="54">
        <v>46296.0</v>
      </c>
      <c r="B1451" s="4" t="s">
        <v>148</v>
      </c>
      <c r="C1451" s="2" t="s">
        <v>932</v>
      </c>
      <c r="D1451" s="2" t="s">
        <v>9298</v>
      </c>
      <c r="E1451" s="2">
        <v>0.0</v>
      </c>
      <c r="F1451" s="2">
        <f>IFERROR(__xludf.DUMMYFUNCTION("""COMPUTED_VALUE"""),0.0)</f>
        <v>0</v>
      </c>
      <c r="G1451" s="4" t="s">
        <v>3237</v>
      </c>
      <c r="H1451" s="2" t="s">
        <v>3176</v>
      </c>
    </row>
    <row r="1452">
      <c r="A1452" s="54">
        <v>46297.0</v>
      </c>
      <c r="B1452" s="4" t="s">
        <v>196</v>
      </c>
      <c r="C1452" s="2" t="s">
        <v>932</v>
      </c>
      <c r="D1452" s="2" t="s">
        <v>9298</v>
      </c>
      <c r="E1452" s="2">
        <v>0.0</v>
      </c>
      <c r="F1452" s="2">
        <f>IFERROR(__xludf.DUMMYFUNCTION("""COMPUTED_VALUE"""),0.0)</f>
        <v>0</v>
      </c>
      <c r="G1452" s="4" t="s">
        <v>3237</v>
      </c>
      <c r="H1452" s="2" t="s">
        <v>3176</v>
      </c>
    </row>
    <row r="1453">
      <c r="A1453" s="54">
        <v>46298.0</v>
      </c>
      <c r="B1453" s="4" t="s">
        <v>288</v>
      </c>
      <c r="C1453" s="2" t="s">
        <v>932</v>
      </c>
      <c r="D1453" s="2" t="s">
        <v>9298</v>
      </c>
      <c r="E1453" s="2">
        <v>0.0</v>
      </c>
      <c r="F1453" s="2">
        <f>IFERROR(__xludf.DUMMYFUNCTION("""COMPUTED_VALUE"""),0.0)</f>
        <v>0</v>
      </c>
      <c r="G1453" s="4" t="s">
        <v>3237</v>
      </c>
      <c r="H1453" s="2" t="s">
        <v>3176</v>
      </c>
    </row>
    <row r="1454">
      <c r="A1454" s="54">
        <v>46299.0</v>
      </c>
      <c r="B1454" s="4" t="s">
        <v>256</v>
      </c>
      <c r="C1454" s="2" t="s">
        <v>932</v>
      </c>
      <c r="D1454" s="2" t="s">
        <v>9298</v>
      </c>
      <c r="E1454" s="2">
        <v>0.0</v>
      </c>
      <c r="F1454" s="2">
        <f>IFERROR(__xludf.DUMMYFUNCTION("""COMPUTED_VALUE"""),0.0)</f>
        <v>0</v>
      </c>
      <c r="G1454" s="4" t="s">
        <v>3237</v>
      </c>
      <c r="H1454" s="2" t="s">
        <v>3176</v>
      </c>
    </row>
    <row r="1455">
      <c r="A1455" s="54">
        <v>46300.0</v>
      </c>
      <c r="B1455" s="4" t="s">
        <v>180</v>
      </c>
      <c r="C1455" s="2" t="s">
        <v>932</v>
      </c>
      <c r="D1455" s="2" t="s">
        <v>9298</v>
      </c>
      <c r="E1455" s="2">
        <v>0.0</v>
      </c>
      <c r="F1455" s="2">
        <f>IFERROR(__xludf.DUMMYFUNCTION("""COMPUTED_VALUE"""),0.0)</f>
        <v>0</v>
      </c>
      <c r="G1455" s="4" t="s">
        <v>3237</v>
      </c>
      <c r="H1455" s="2" t="s">
        <v>3176</v>
      </c>
    </row>
    <row r="1456">
      <c r="A1456" s="54">
        <v>46301.0</v>
      </c>
      <c r="B1456" s="4" t="s">
        <v>208</v>
      </c>
      <c r="C1456" s="2" t="s">
        <v>932</v>
      </c>
      <c r="D1456" s="2" t="s">
        <v>9298</v>
      </c>
      <c r="E1456" s="2">
        <v>0.0</v>
      </c>
      <c r="F1456" s="2">
        <f>IFERROR(__xludf.DUMMYFUNCTION("""COMPUTED_VALUE"""),0.0)</f>
        <v>0</v>
      </c>
      <c r="G1456" s="4" t="s">
        <v>3237</v>
      </c>
      <c r="H1456" s="2" t="s">
        <v>3176</v>
      </c>
    </row>
    <row r="1457">
      <c r="A1457" s="54">
        <v>46302.0</v>
      </c>
      <c r="B1457" s="4" t="s">
        <v>303</v>
      </c>
      <c r="C1457" s="2" t="s">
        <v>932</v>
      </c>
      <c r="D1457" s="2" t="s">
        <v>9298</v>
      </c>
      <c r="E1457" s="2">
        <v>1.0</v>
      </c>
      <c r="F1457" s="2">
        <f>IFERROR(__xludf.DUMMYFUNCTION("""COMPUTED_VALUE"""),1.0)</f>
        <v>1</v>
      </c>
      <c r="G1457" s="4" t="s">
        <v>3237</v>
      </c>
      <c r="H1457" s="2" t="s">
        <v>3176</v>
      </c>
    </row>
    <row r="1458">
      <c r="A1458" s="54">
        <v>46303.0</v>
      </c>
      <c r="B1458" s="4" t="s">
        <v>148</v>
      </c>
      <c r="C1458" s="2" t="s">
        <v>932</v>
      </c>
      <c r="D1458" s="2" t="s">
        <v>9298</v>
      </c>
      <c r="E1458" s="2">
        <v>0.0</v>
      </c>
      <c r="F1458" s="2">
        <f>IFERROR(__xludf.DUMMYFUNCTION("""COMPUTED_VALUE"""),0.0)</f>
        <v>0</v>
      </c>
      <c r="G1458" s="4" t="s">
        <v>3237</v>
      </c>
      <c r="H1458" s="2" t="s">
        <v>3176</v>
      </c>
    </row>
    <row r="1459">
      <c r="A1459" s="54">
        <v>46304.0</v>
      </c>
      <c r="B1459" s="4" t="s">
        <v>196</v>
      </c>
      <c r="C1459" s="2" t="s">
        <v>932</v>
      </c>
      <c r="D1459" s="2" t="s">
        <v>9298</v>
      </c>
      <c r="E1459" s="2">
        <v>0.0</v>
      </c>
      <c r="F1459" s="2">
        <f>IFERROR(__xludf.DUMMYFUNCTION("""COMPUTED_VALUE"""),0.0)</f>
        <v>0</v>
      </c>
      <c r="G1459" s="4" t="s">
        <v>3237</v>
      </c>
      <c r="H1459" s="2" t="s">
        <v>3176</v>
      </c>
    </row>
    <row r="1460">
      <c r="A1460" s="54">
        <v>46305.0</v>
      </c>
      <c r="B1460" s="4" t="s">
        <v>288</v>
      </c>
      <c r="C1460" s="2" t="s">
        <v>932</v>
      </c>
      <c r="D1460" s="2" t="s">
        <v>9298</v>
      </c>
      <c r="E1460" s="2">
        <v>0.0</v>
      </c>
      <c r="F1460" s="2">
        <f>IFERROR(__xludf.DUMMYFUNCTION("""COMPUTED_VALUE"""),0.0)</f>
        <v>0</v>
      </c>
      <c r="G1460" s="4" t="s">
        <v>3237</v>
      </c>
      <c r="H1460" s="2" t="s">
        <v>3176</v>
      </c>
    </row>
    <row r="1461">
      <c r="A1461" s="54">
        <v>46306.0</v>
      </c>
      <c r="B1461" s="4" t="s">
        <v>256</v>
      </c>
      <c r="C1461" s="2" t="s">
        <v>932</v>
      </c>
      <c r="D1461" s="2" t="s">
        <v>9298</v>
      </c>
      <c r="E1461" s="2">
        <v>0.0</v>
      </c>
      <c r="F1461" s="2">
        <f>IFERROR(__xludf.DUMMYFUNCTION("""COMPUTED_VALUE"""),0.0)</f>
        <v>0</v>
      </c>
      <c r="G1461" s="4" t="s">
        <v>3237</v>
      </c>
      <c r="H1461" s="2" t="s">
        <v>3176</v>
      </c>
    </row>
    <row r="1462">
      <c r="A1462" s="3">
        <f t="array" ref="A1462:A1826">SEQUENCE(365,1,TODAY()-364,1)</f>
        <v>45942</v>
      </c>
      <c r="B1462" s="4" t="str">
        <f t="array" ref="B1462:B1826">IF(A1462:A1826="",,CHOOSE(WEEKDAY(A1462:A1826,2),"Понеділок","Вівторок","Середа","Четвер","П’ятниця","Субота","Неділя"))</f>
        <v>Неділя</v>
      </c>
      <c r="C1462" s="4" t="str">
        <f t="array" ref="C1462:C1826">IF(A1462:A1826&lt;&gt;"",'Налаштування'!$R$43,"")</f>
        <v>Миколаїв</v>
      </c>
      <c r="D1462" s="2" t="s">
        <v>9298</v>
      </c>
      <c r="E1462" s="2">
        <f t="array" ref="E1462:E1826">MAP(A1462:A1826,C1462:C1826,D1462:D1826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1462" s="2">
        <f>IFERROR(__xludf.DUMMYFUNCTION("MAP(A1462:A1826,C1462:C1826,LAMBDA(d,c,IF(d="""",,IFERROR(ROWS(UNIQUE(FILTER('Реєстр'!$AD$2:$AD$5000,'Реєстр'!$B$2:$B$5000=c,'Реєстр'!$D$2:$D$5000=TEXT(d,""yyyy-mm-dd""),'Реєстр'!$C$2:$C$5000=""Балістика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1462" s="4" t="s">
        <v>3231</v>
      </c>
      <c r="H1462" s="2" t="s">
        <v>3176</v>
      </c>
    </row>
    <row r="1463">
      <c r="A1463" s="3">
        <v>45943.0</v>
      </c>
      <c r="B1463" s="4" t="s">
        <v>180</v>
      </c>
      <c r="C1463" s="4" t="s">
        <v>515</v>
      </c>
      <c r="D1463" s="2" t="s">
        <v>9298</v>
      </c>
      <c r="E1463" s="2">
        <v>0.0</v>
      </c>
      <c r="F1463" s="2">
        <f>IFERROR(__xludf.DUMMYFUNCTION("""COMPUTED_VALUE"""),0.0)</f>
        <v>0</v>
      </c>
      <c r="G1463" s="4" t="s">
        <v>3231</v>
      </c>
      <c r="H1463" s="2" t="s">
        <v>3176</v>
      </c>
    </row>
    <row r="1464">
      <c r="A1464" s="3">
        <v>45944.0</v>
      </c>
      <c r="B1464" s="4" t="s">
        <v>208</v>
      </c>
      <c r="C1464" s="4" t="s">
        <v>515</v>
      </c>
      <c r="D1464" s="2" t="s">
        <v>9298</v>
      </c>
      <c r="E1464" s="2">
        <v>0.0</v>
      </c>
      <c r="F1464" s="2">
        <f>IFERROR(__xludf.DUMMYFUNCTION("""COMPUTED_VALUE"""),0.0)</f>
        <v>0</v>
      </c>
      <c r="G1464" s="4" t="s">
        <v>3231</v>
      </c>
      <c r="H1464" s="2" t="s">
        <v>3176</v>
      </c>
    </row>
    <row r="1465">
      <c r="A1465" s="3">
        <v>45945.0</v>
      </c>
      <c r="B1465" s="4" t="s">
        <v>303</v>
      </c>
      <c r="C1465" s="4" t="s">
        <v>515</v>
      </c>
      <c r="D1465" s="2" t="s">
        <v>9298</v>
      </c>
      <c r="E1465" s="2">
        <v>0.0</v>
      </c>
      <c r="F1465" s="2">
        <f>IFERROR(__xludf.DUMMYFUNCTION("""COMPUTED_VALUE"""),0.0)</f>
        <v>0</v>
      </c>
      <c r="G1465" s="4" t="s">
        <v>3231</v>
      </c>
      <c r="H1465" s="2" t="s">
        <v>3176</v>
      </c>
    </row>
    <row r="1466">
      <c r="A1466" s="3">
        <v>45946.0</v>
      </c>
      <c r="B1466" s="4" t="s">
        <v>148</v>
      </c>
      <c r="C1466" s="4" t="s">
        <v>515</v>
      </c>
      <c r="D1466" s="2" t="s">
        <v>9298</v>
      </c>
      <c r="E1466" s="2">
        <v>0.0</v>
      </c>
      <c r="F1466" s="2">
        <f>IFERROR(__xludf.DUMMYFUNCTION("""COMPUTED_VALUE"""),0.0)</f>
        <v>0</v>
      </c>
      <c r="G1466" s="4" t="s">
        <v>3231</v>
      </c>
      <c r="H1466" s="2" t="s">
        <v>3176</v>
      </c>
    </row>
    <row r="1467">
      <c r="A1467" s="3">
        <v>45947.0</v>
      </c>
      <c r="B1467" s="4" t="s">
        <v>196</v>
      </c>
      <c r="C1467" s="4" t="s">
        <v>515</v>
      </c>
      <c r="D1467" s="2" t="s">
        <v>9298</v>
      </c>
      <c r="E1467" s="2">
        <v>0.0</v>
      </c>
      <c r="F1467" s="2">
        <f>IFERROR(__xludf.DUMMYFUNCTION("""COMPUTED_VALUE"""),0.0)</f>
        <v>0</v>
      </c>
      <c r="G1467" s="4" t="s">
        <v>3231</v>
      </c>
      <c r="H1467" s="2" t="s">
        <v>3176</v>
      </c>
    </row>
    <row r="1468">
      <c r="A1468" s="3">
        <v>45948.0</v>
      </c>
      <c r="B1468" s="4" t="s">
        <v>288</v>
      </c>
      <c r="C1468" s="4" t="s">
        <v>515</v>
      </c>
      <c r="D1468" s="2" t="s">
        <v>9298</v>
      </c>
      <c r="E1468" s="2">
        <v>0.0</v>
      </c>
      <c r="F1468" s="2">
        <f>IFERROR(__xludf.DUMMYFUNCTION("""COMPUTED_VALUE"""),0.0)</f>
        <v>0</v>
      </c>
      <c r="G1468" s="4" t="s">
        <v>3231</v>
      </c>
      <c r="H1468" s="2" t="s">
        <v>3176</v>
      </c>
    </row>
    <row r="1469">
      <c r="A1469" s="3">
        <v>45949.0</v>
      </c>
      <c r="B1469" s="4" t="s">
        <v>256</v>
      </c>
      <c r="C1469" s="4" t="s">
        <v>515</v>
      </c>
      <c r="D1469" s="2" t="s">
        <v>9298</v>
      </c>
      <c r="E1469" s="2">
        <v>0.0</v>
      </c>
      <c r="F1469" s="2">
        <f>IFERROR(__xludf.DUMMYFUNCTION("""COMPUTED_VALUE"""),0.0)</f>
        <v>0</v>
      </c>
      <c r="G1469" s="4" t="s">
        <v>3231</v>
      </c>
      <c r="H1469" s="2" t="s">
        <v>3176</v>
      </c>
    </row>
    <row r="1470">
      <c r="A1470" s="3">
        <v>45950.0</v>
      </c>
      <c r="B1470" s="4" t="s">
        <v>180</v>
      </c>
      <c r="C1470" s="4" t="s">
        <v>515</v>
      </c>
      <c r="D1470" s="2" t="s">
        <v>9298</v>
      </c>
      <c r="E1470" s="2">
        <v>0.0</v>
      </c>
      <c r="F1470" s="2">
        <f>IFERROR(__xludf.DUMMYFUNCTION("""COMPUTED_VALUE"""),0.0)</f>
        <v>0</v>
      </c>
      <c r="G1470" s="4" t="s">
        <v>3231</v>
      </c>
      <c r="H1470" s="2" t="s">
        <v>3176</v>
      </c>
    </row>
    <row r="1471">
      <c r="A1471" s="3">
        <v>45951.0</v>
      </c>
      <c r="B1471" s="4" t="s">
        <v>208</v>
      </c>
      <c r="C1471" s="4" t="s">
        <v>515</v>
      </c>
      <c r="D1471" s="2" t="s">
        <v>9298</v>
      </c>
      <c r="E1471" s="2">
        <v>0.0</v>
      </c>
      <c r="F1471" s="2">
        <f>IFERROR(__xludf.DUMMYFUNCTION("""COMPUTED_VALUE"""),0.0)</f>
        <v>0</v>
      </c>
      <c r="G1471" s="4" t="s">
        <v>3231</v>
      </c>
      <c r="H1471" s="2" t="s">
        <v>3176</v>
      </c>
    </row>
    <row r="1472">
      <c r="A1472" s="3">
        <v>45952.0</v>
      </c>
      <c r="B1472" s="4" t="s">
        <v>303</v>
      </c>
      <c r="C1472" s="4" t="s">
        <v>515</v>
      </c>
      <c r="D1472" s="2" t="s">
        <v>9298</v>
      </c>
      <c r="E1472" s="2">
        <v>0.0</v>
      </c>
      <c r="F1472" s="2">
        <f>IFERROR(__xludf.DUMMYFUNCTION("""COMPUTED_VALUE"""),0.0)</f>
        <v>0</v>
      </c>
      <c r="G1472" s="4" t="s">
        <v>3231</v>
      </c>
      <c r="H1472" s="2" t="s">
        <v>3176</v>
      </c>
    </row>
    <row r="1473">
      <c r="A1473" s="3">
        <v>45953.0</v>
      </c>
      <c r="B1473" s="4" t="s">
        <v>148</v>
      </c>
      <c r="C1473" s="4" t="s">
        <v>515</v>
      </c>
      <c r="D1473" s="2" t="s">
        <v>9298</v>
      </c>
      <c r="E1473" s="2">
        <v>0.0</v>
      </c>
      <c r="F1473" s="2">
        <f>IFERROR(__xludf.DUMMYFUNCTION("""COMPUTED_VALUE"""),0.0)</f>
        <v>0</v>
      </c>
      <c r="G1473" s="4" t="s">
        <v>3231</v>
      </c>
      <c r="H1473" s="2" t="s">
        <v>3176</v>
      </c>
    </row>
    <row r="1474">
      <c r="A1474" s="3">
        <v>45954.0</v>
      </c>
      <c r="B1474" s="4" t="s">
        <v>196</v>
      </c>
      <c r="C1474" s="4" t="s">
        <v>515</v>
      </c>
      <c r="D1474" s="2" t="s">
        <v>9298</v>
      </c>
      <c r="E1474" s="2">
        <v>0.0</v>
      </c>
      <c r="F1474" s="2">
        <f>IFERROR(__xludf.DUMMYFUNCTION("""COMPUTED_VALUE"""),0.0)</f>
        <v>0</v>
      </c>
      <c r="G1474" s="4" t="s">
        <v>3231</v>
      </c>
      <c r="H1474" s="2" t="s">
        <v>3176</v>
      </c>
    </row>
    <row r="1475">
      <c r="A1475" s="3">
        <v>45955.0</v>
      </c>
      <c r="B1475" s="4" t="s">
        <v>288</v>
      </c>
      <c r="C1475" s="4" t="s">
        <v>515</v>
      </c>
      <c r="D1475" s="2" t="s">
        <v>9298</v>
      </c>
      <c r="E1475" s="2">
        <v>0.0</v>
      </c>
      <c r="F1475" s="2">
        <f>IFERROR(__xludf.DUMMYFUNCTION("""COMPUTED_VALUE"""),0.0)</f>
        <v>0</v>
      </c>
      <c r="G1475" s="4" t="s">
        <v>3231</v>
      </c>
      <c r="H1475" s="2" t="s">
        <v>3176</v>
      </c>
    </row>
    <row r="1476">
      <c r="A1476" s="3">
        <v>45956.0</v>
      </c>
      <c r="B1476" s="4" t="s">
        <v>256</v>
      </c>
      <c r="C1476" s="4" t="s">
        <v>515</v>
      </c>
      <c r="D1476" s="2" t="s">
        <v>9298</v>
      </c>
      <c r="E1476" s="2">
        <v>0.0</v>
      </c>
      <c r="F1476" s="2">
        <f>IFERROR(__xludf.DUMMYFUNCTION("""COMPUTED_VALUE"""),0.0)</f>
        <v>0</v>
      </c>
      <c r="G1476" s="4" t="s">
        <v>3231</v>
      </c>
      <c r="H1476" s="2" t="s">
        <v>3176</v>
      </c>
    </row>
    <row r="1477">
      <c r="A1477" s="3">
        <v>45957.0</v>
      </c>
      <c r="B1477" s="4" t="s">
        <v>180</v>
      </c>
      <c r="C1477" s="4" t="s">
        <v>515</v>
      </c>
      <c r="D1477" s="2" t="s">
        <v>9298</v>
      </c>
      <c r="E1477" s="2">
        <v>0.0</v>
      </c>
      <c r="F1477" s="2">
        <f>IFERROR(__xludf.DUMMYFUNCTION("""COMPUTED_VALUE"""),0.0)</f>
        <v>0</v>
      </c>
      <c r="G1477" s="4" t="s">
        <v>3231</v>
      </c>
      <c r="H1477" s="2" t="s">
        <v>3176</v>
      </c>
    </row>
    <row r="1478">
      <c r="A1478" s="3">
        <v>45958.0</v>
      </c>
      <c r="B1478" s="4" t="s">
        <v>208</v>
      </c>
      <c r="C1478" s="4" t="s">
        <v>515</v>
      </c>
      <c r="D1478" s="2" t="s">
        <v>9298</v>
      </c>
      <c r="E1478" s="2">
        <v>0.0</v>
      </c>
      <c r="F1478" s="2">
        <f>IFERROR(__xludf.DUMMYFUNCTION("""COMPUTED_VALUE"""),0.0)</f>
        <v>0</v>
      </c>
      <c r="G1478" s="4" t="s">
        <v>3231</v>
      </c>
      <c r="H1478" s="2" t="s">
        <v>3176</v>
      </c>
    </row>
    <row r="1479">
      <c r="A1479" s="3">
        <v>45959.0</v>
      </c>
      <c r="B1479" s="4" t="s">
        <v>303</v>
      </c>
      <c r="C1479" s="4" t="s">
        <v>515</v>
      </c>
      <c r="D1479" s="2" t="s">
        <v>9298</v>
      </c>
      <c r="E1479" s="2">
        <v>0.0</v>
      </c>
      <c r="F1479" s="2">
        <f>IFERROR(__xludf.DUMMYFUNCTION("""COMPUTED_VALUE"""),0.0)</f>
        <v>0</v>
      </c>
      <c r="G1479" s="4" t="s">
        <v>3231</v>
      </c>
      <c r="H1479" s="2" t="s">
        <v>3176</v>
      </c>
    </row>
    <row r="1480">
      <c r="A1480" s="3">
        <v>45960.0</v>
      </c>
      <c r="B1480" s="4" t="s">
        <v>148</v>
      </c>
      <c r="C1480" s="4" t="s">
        <v>515</v>
      </c>
      <c r="D1480" s="2" t="s">
        <v>9298</v>
      </c>
      <c r="E1480" s="2">
        <v>0.0</v>
      </c>
      <c r="F1480" s="2">
        <f>IFERROR(__xludf.DUMMYFUNCTION("""COMPUTED_VALUE"""),0.0)</f>
        <v>0</v>
      </c>
      <c r="G1480" s="4" t="s">
        <v>3231</v>
      </c>
      <c r="H1480" s="2" t="s">
        <v>3176</v>
      </c>
    </row>
    <row r="1481">
      <c r="A1481" s="3">
        <v>45961.0</v>
      </c>
      <c r="B1481" s="4" t="s">
        <v>196</v>
      </c>
      <c r="C1481" s="4" t="s">
        <v>515</v>
      </c>
      <c r="D1481" s="2" t="s">
        <v>9298</v>
      </c>
      <c r="E1481" s="2">
        <v>0.0</v>
      </c>
      <c r="F1481" s="2">
        <f>IFERROR(__xludf.DUMMYFUNCTION("""COMPUTED_VALUE"""),0.0)</f>
        <v>0</v>
      </c>
      <c r="G1481" s="4" t="s">
        <v>3231</v>
      </c>
      <c r="H1481" s="2" t="s">
        <v>3176</v>
      </c>
    </row>
    <row r="1482">
      <c r="A1482" s="3">
        <v>45962.0</v>
      </c>
      <c r="B1482" s="4" t="s">
        <v>288</v>
      </c>
      <c r="C1482" s="4" t="s">
        <v>515</v>
      </c>
      <c r="D1482" s="2" t="s">
        <v>9298</v>
      </c>
      <c r="E1482" s="2">
        <v>1.0</v>
      </c>
      <c r="F1482" s="2">
        <f>IFERROR(__xludf.DUMMYFUNCTION("""COMPUTED_VALUE"""),1.0)</f>
        <v>1</v>
      </c>
      <c r="G1482" s="4" t="s">
        <v>3231</v>
      </c>
      <c r="H1482" s="2" t="s">
        <v>3176</v>
      </c>
    </row>
    <row r="1483">
      <c r="A1483" s="3">
        <v>45963.0</v>
      </c>
      <c r="B1483" s="4" t="s">
        <v>256</v>
      </c>
      <c r="C1483" s="4" t="s">
        <v>515</v>
      </c>
      <c r="D1483" s="2" t="s">
        <v>9298</v>
      </c>
      <c r="E1483" s="2">
        <v>0.0</v>
      </c>
      <c r="F1483" s="2">
        <f>IFERROR(__xludf.DUMMYFUNCTION("""COMPUTED_VALUE"""),0.0)</f>
        <v>0</v>
      </c>
      <c r="G1483" s="4" t="s">
        <v>3231</v>
      </c>
      <c r="H1483" s="2" t="s">
        <v>3176</v>
      </c>
    </row>
    <row r="1484">
      <c r="A1484" s="3">
        <v>45964.0</v>
      </c>
      <c r="B1484" s="4" t="s">
        <v>180</v>
      </c>
      <c r="C1484" s="4" t="s">
        <v>515</v>
      </c>
      <c r="D1484" s="2" t="s">
        <v>9298</v>
      </c>
      <c r="E1484" s="2">
        <v>0.0</v>
      </c>
      <c r="F1484" s="2">
        <f>IFERROR(__xludf.DUMMYFUNCTION("""COMPUTED_VALUE"""),0.0)</f>
        <v>0</v>
      </c>
      <c r="G1484" s="4" t="s">
        <v>3231</v>
      </c>
      <c r="H1484" s="2" t="s">
        <v>3176</v>
      </c>
    </row>
    <row r="1485">
      <c r="A1485" s="3">
        <v>45965.0</v>
      </c>
      <c r="B1485" s="4" t="s">
        <v>208</v>
      </c>
      <c r="C1485" s="4" t="s">
        <v>515</v>
      </c>
      <c r="D1485" s="2" t="s">
        <v>9298</v>
      </c>
      <c r="E1485" s="2">
        <v>0.0</v>
      </c>
      <c r="F1485" s="2">
        <f>IFERROR(__xludf.DUMMYFUNCTION("""COMPUTED_VALUE"""),0.0)</f>
        <v>0</v>
      </c>
      <c r="G1485" s="4" t="s">
        <v>3231</v>
      </c>
      <c r="H1485" s="2" t="s">
        <v>3176</v>
      </c>
    </row>
    <row r="1486">
      <c r="A1486" s="3">
        <v>45966.0</v>
      </c>
      <c r="B1486" s="4" t="s">
        <v>303</v>
      </c>
      <c r="C1486" s="4" t="s">
        <v>515</v>
      </c>
      <c r="D1486" s="2" t="s">
        <v>9298</v>
      </c>
      <c r="E1486" s="2">
        <v>0.0</v>
      </c>
      <c r="F1486" s="2">
        <f>IFERROR(__xludf.DUMMYFUNCTION("""COMPUTED_VALUE"""),0.0)</f>
        <v>0</v>
      </c>
      <c r="G1486" s="4" t="s">
        <v>3231</v>
      </c>
      <c r="H1486" s="2" t="s">
        <v>3176</v>
      </c>
    </row>
    <row r="1487">
      <c r="A1487" s="3">
        <v>45967.0</v>
      </c>
      <c r="B1487" s="4" t="s">
        <v>148</v>
      </c>
      <c r="C1487" s="4" t="s">
        <v>515</v>
      </c>
      <c r="D1487" s="2" t="s">
        <v>9298</v>
      </c>
      <c r="E1487" s="2">
        <v>0.0</v>
      </c>
      <c r="F1487" s="2">
        <f>IFERROR(__xludf.DUMMYFUNCTION("""COMPUTED_VALUE"""),0.0)</f>
        <v>0</v>
      </c>
      <c r="G1487" s="4" t="s">
        <v>3231</v>
      </c>
      <c r="H1487" s="2" t="s">
        <v>3176</v>
      </c>
    </row>
    <row r="1488">
      <c r="A1488" s="3">
        <v>45968.0</v>
      </c>
      <c r="B1488" s="4" t="s">
        <v>196</v>
      </c>
      <c r="C1488" s="4" t="s">
        <v>515</v>
      </c>
      <c r="D1488" s="2" t="s">
        <v>9298</v>
      </c>
      <c r="E1488" s="2">
        <v>0.0</v>
      </c>
      <c r="F1488" s="2">
        <f>IFERROR(__xludf.DUMMYFUNCTION("""COMPUTED_VALUE"""),0.0)</f>
        <v>0</v>
      </c>
      <c r="G1488" s="4" t="s">
        <v>3231</v>
      </c>
      <c r="H1488" s="2" t="s">
        <v>3176</v>
      </c>
    </row>
    <row r="1489">
      <c r="A1489" s="3">
        <v>45969.0</v>
      </c>
      <c r="B1489" s="4" t="s">
        <v>288</v>
      </c>
      <c r="C1489" s="4" t="s">
        <v>515</v>
      </c>
      <c r="D1489" s="2" t="s">
        <v>9298</v>
      </c>
      <c r="E1489" s="2">
        <v>0.0</v>
      </c>
      <c r="F1489" s="2">
        <f>IFERROR(__xludf.DUMMYFUNCTION("""COMPUTED_VALUE"""),0.0)</f>
        <v>0</v>
      </c>
      <c r="G1489" s="4" t="s">
        <v>3231</v>
      </c>
      <c r="H1489" s="2" t="s">
        <v>3176</v>
      </c>
    </row>
    <row r="1490">
      <c r="A1490" s="3">
        <v>45970.0</v>
      </c>
      <c r="B1490" s="4" t="s">
        <v>256</v>
      </c>
      <c r="C1490" s="4" t="s">
        <v>515</v>
      </c>
      <c r="D1490" s="2" t="s">
        <v>9298</v>
      </c>
      <c r="E1490" s="2">
        <v>0.0</v>
      </c>
      <c r="F1490" s="2">
        <f>IFERROR(__xludf.DUMMYFUNCTION("""COMPUTED_VALUE"""),0.0)</f>
        <v>0</v>
      </c>
      <c r="G1490" s="4" t="s">
        <v>3231</v>
      </c>
      <c r="H1490" s="2" t="s">
        <v>3176</v>
      </c>
    </row>
    <row r="1491">
      <c r="A1491" s="3">
        <v>45971.0</v>
      </c>
      <c r="B1491" s="4" t="s">
        <v>180</v>
      </c>
      <c r="C1491" s="4" t="s">
        <v>515</v>
      </c>
      <c r="D1491" s="2" t="s">
        <v>9298</v>
      </c>
      <c r="E1491" s="2">
        <v>0.0</v>
      </c>
      <c r="F1491" s="2">
        <f>IFERROR(__xludf.DUMMYFUNCTION("""COMPUTED_VALUE"""),0.0)</f>
        <v>0</v>
      </c>
      <c r="G1491" s="4" t="s">
        <v>3231</v>
      </c>
      <c r="H1491" s="2" t="s">
        <v>3176</v>
      </c>
    </row>
    <row r="1492">
      <c r="A1492" s="3">
        <v>45972.0</v>
      </c>
      <c r="B1492" s="4" t="s">
        <v>208</v>
      </c>
      <c r="C1492" s="4" t="s">
        <v>515</v>
      </c>
      <c r="D1492" s="2" t="s">
        <v>9298</v>
      </c>
      <c r="E1492" s="2">
        <v>0.0</v>
      </c>
      <c r="F1492" s="2">
        <f>IFERROR(__xludf.DUMMYFUNCTION("""COMPUTED_VALUE"""),0.0)</f>
        <v>0</v>
      </c>
      <c r="G1492" s="4" t="s">
        <v>3231</v>
      </c>
      <c r="H1492" s="2" t="s">
        <v>3176</v>
      </c>
    </row>
    <row r="1493">
      <c r="A1493" s="3">
        <v>45973.0</v>
      </c>
      <c r="B1493" s="4" t="s">
        <v>303</v>
      </c>
      <c r="C1493" s="4" t="s">
        <v>515</v>
      </c>
      <c r="D1493" s="2" t="s">
        <v>9298</v>
      </c>
      <c r="E1493" s="2">
        <v>0.0</v>
      </c>
      <c r="F1493" s="2">
        <f>IFERROR(__xludf.DUMMYFUNCTION("""COMPUTED_VALUE"""),0.0)</f>
        <v>0</v>
      </c>
      <c r="G1493" s="4" t="s">
        <v>3231</v>
      </c>
      <c r="H1493" s="2" t="s">
        <v>3176</v>
      </c>
    </row>
    <row r="1494">
      <c r="A1494" s="3">
        <v>45974.0</v>
      </c>
      <c r="B1494" s="4" t="s">
        <v>148</v>
      </c>
      <c r="C1494" s="4" t="s">
        <v>515</v>
      </c>
      <c r="D1494" s="2" t="s">
        <v>9298</v>
      </c>
      <c r="E1494" s="2">
        <v>0.0</v>
      </c>
      <c r="F1494" s="2">
        <f>IFERROR(__xludf.DUMMYFUNCTION("""COMPUTED_VALUE"""),0.0)</f>
        <v>0</v>
      </c>
      <c r="G1494" s="4" t="s">
        <v>3231</v>
      </c>
      <c r="H1494" s="2" t="s">
        <v>3176</v>
      </c>
    </row>
    <row r="1495">
      <c r="A1495" s="3">
        <v>45975.0</v>
      </c>
      <c r="B1495" s="4" t="s">
        <v>196</v>
      </c>
      <c r="C1495" s="4" t="s">
        <v>515</v>
      </c>
      <c r="D1495" s="2" t="s">
        <v>9298</v>
      </c>
      <c r="E1495" s="2">
        <v>0.0</v>
      </c>
      <c r="F1495" s="2">
        <f>IFERROR(__xludf.DUMMYFUNCTION("""COMPUTED_VALUE"""),0.0)</f>
        <v>0</v>
      </c>
      <c r="G1495" s="4" t="s">
        <v>3231</v>
      </c>
      <c r="H1495" s="2" t="s">
        <v>3176</v>
      </c>
    </row>
    <row r="1496">
      <c r="A1496" s="3">
        <v>45976.0</v>
      </c>
      <c r="B1496" s="4" t="s">
        <v>288</v>
      </c>
      <c r="C1496" s="4" t="s">
        <v>515</v>
      </c>
      <c r="D1496" s="2" t="s">
        <v>9298</v>
      </c>
      <c r="E1496" s="2">
        <v>0.0</v>
      </c>
      <c r="F1496" s="2">
        <f>IFERROR(__xludf.DUMMYFUNCTION("""COMPUTED_VALUE"""),0.0)</f>
        <v>0</v>
      </c>
      <c r="G1496" s="4" t="s">
        <v>3231</v>
      </c>
      <c r="H1496" s="2" t="s">
        <v>3176</v>
      </c>
    </row>
    <row r="1497">
      <c r="A1497" s="3">
        <v>45977.0</v>
      </c>
      <c r="B1497" s="4" t="s">
        <v>256</v>
      </c>
      <c r="C1497" s="4" t="s">
        <v>515</v>
      </c>
      <c r="D1497" s="2" t="s">
        <v>9298</v>
      </c>
      <c r="E1497" s="2">
        <v>0.0</v>
      </c>
      <c r="F1497" s="2">
        <f>IFERROR(__xludf.DUMMYFUNCTION("""COMPUTED_VALUE"""),0.0)</f>
        <v>0</v>
      </c>
      <c r="G1497" s="4" t="s">
        <v>3231</v>
      </c>
      <c r="H1497" s="2" t="s">
        <v>3176</v>
      </c>
    </row>
    <row r="1498">
      <c r="A1498" s="3">
        <v>45978.0</v>
      </c>
      <c r="B1498" s="4" t="s">
        <v>180</v>
      </c>
      <c r="C1498" s="4" t="s">
        <v>515</v>
      </c>
      <c r="D1498" s="2" t="s">
        <v>9298</v>
      </c>
      <c r="E1498" s="2">
        <v>0.0</v>
      </c>
      <c r="F1498" s="2">
        <f>IFERROR(__xludf.DUMMYFUNCTION("""COMPUTED_VALUE"""),0.0)</f>
        <v>0</v>
      </c>
      <c r="G1498" s="4" t="s">
        <v>3231</v>
      </c>
      <c r="H1498" s="2" t="s">
        <v>3176</v>
      </c>
    </row>
    <row r="1499">
      <c r="A1499" s="3">
        <v>45979.0</v>
      </c>
      <c r="B1499" s="4" t="s">
        <v>208</v>
      </c>
      <c r="C1499" s="4" t="s">
        <v>515</v>
      </c>
      <c r="D1499" s="2" t="s">
        <v>9298</v>
      </c>
      <c r="E1499" s="2">
        <v>0.0</v>
      </c>
      <c r="F1499" s="2">
        <f>IFERROR(__xludf.DUMMYFUNCTION("""COMPUTED_VALUE"""),0.0)</f>
        <v>0</v>
      </c>
      <c r="G1499" s="4" t="s">
        <v>3231</v>
      </c>
      <c r="H1499" s="2" t="s">
        <v>3176</v>
      </c>
    </row>
    <row r="1500">
      <c r="A1500" s="3">
        <v>45980.0</v>
      </c>
      <c r="B1500" s="4" t="s">
        <v>303</v>
      </c>
      <c r="C1500" s="4" t="s">
        <v>515</v>
      </c>
      <c r="D1500" s="2" t="s">
        <v>9298</v>
      </c>
      <c r="E1500" s="2">
        <v>0.0</v>
      </c>
      <c r="F1500" s="2">
        <f>IFERROR(__xludf.DUMMYFUNCTION("""COMPUTED_VALUE"""),0.0)</f>
        <v>0</v>
      </c>
      <c r="G1500" s="4" t="s">
        <v>3231</v>
      </c>
      <c r="H1500" s="2" t="s">
        <v>3176</v>
      </c>
    </row>
    <row r="1501">
      <c r="A1501" s="3">
        <v>45981.0</v>
      </c>
      <c r="B1501" s="4" t="s">
        <v>148</v>
      </c>
      <c r="C1501" s="4" t="s">
        <v>515</v>
      </c>
      <c r="D1501" s="2" t="s">
        <v>9298</v>
      </c>
      <c r="E1501" s="2">
        <v>0.0</v>
      </c>
      <c r="F1501" s="2">
        <f>IFERROR(__xludf.DUMMYFUNCTION("""COMPUTED_VALUE"""),0.0)</f>
        <v>0</v>
      </c>
      <c r="G1501" s="4" t="s">
        <v>3231</v>
      </c>
      <c r="H1501" s="2" t="s">
        <v>3176</v>
      </c>
    </row>
    <row r="1502">
      <c r="A1502" s="3">
        <v>45982.0</v>
      </c>
      <c r="B1502" s="4" t="s">
        <v>196</v>
      </c>
      <c r="C1502" s="4" t="s">
        <v>515</v>
      </c>
      <c r="D1502" s="2" t="s">
        <v>9298</v>
      </c>
      <c r="E1502" s="2">
        <v>0.0</v>
      </c>
      <c r="F1502" s="2">
        <f>IFERROR(__xludf.DUMMYFUNCTION("""COMPUTED_VALUE"""),0.0)</f>
        <v>0</v>
      </c>
      <c r="G1502" s="4" t="s">
        <v>3231</v>
      </c>
      <c r="H1502" s="2" t="s">
        <v>3176</v>
      </c>
    </row>
    <row r="1503">
      <c r="A1503" s="3">
        <v>45983.0</v>
      </c>
      <c r="B1503" s="4" t="s">
        <v>288</v>
      </c>
      <c r="C1503" s="4" t="s">
        <v>515</v>
      </c>
      <c r="D1503" s="2" t="s">
        <v>9298</v>
      </c>
      <c r="E1503" s="2">
        <v>0.0</v>
      </c>
      <c r="F1503" s="2">
        <f>IFERROR(__xludf.DUMMYFUNCTION("""COMPUTED_VALUE"""),0.0)</f>
        <v>0</v>
      </c>
      <c r="G1503" s="4" t="s">
        <v>3231</v>
      </c>
      <c r="H1503" s="2" t="s">
        <v>3176</v>
      </c>
    </row>
    <row r="1504">
      <c r="A1504" s="3">
        <v>45984.0</v>
      </c>
      <c r="B1504" s="4" t="s">
        <v>256</v>
      </c>
      <c r="C1504" s="4" t="s">
        <v>515</v>
      </c>
      <c r="D1504" s="2" t="s">
        <v>9298</v>
      </c>
      <c r="E1504" s="2">
        <v>0.0</v>
      </c>
      <c r="F1504" s="2">
        <f>IFERROR(__xludf.DUMMYFUNCTION("""COMPUTED_VALUE"""),0.0)</f>
        <v>0</v>
      </c>
      <c r="G1504" s="4" t="s">
        <v>3231</v>
      </c>
      <c r="H1504" s="2" t="s">
        <v>3176</v>
      </c>
    </row>
    <row r="1505">
      <c r="A1505" s="3">
        <v>45985.0</v>
      </c>
      <c r="B1505" s="4" t="s">
        <v>180</v>
      </c>
      <c r="C1505" s="4" t="s">
        <v>515</v>
      </c>
      <c r="D1505" s="2" t="s">
        <v>9298</v>
      </c>
      <c r="E1505" s="2">
        <v>0.0</v>
      </c>
      <c r="F1505" s="2">
        <f>IFERROR(__xludf.DUMMYFUNCTION("""COMPUTED_VALUE"""),0.0)</f>
        <v>0</v>
      </c>
      <c r="G1505" s="4" t="s">
        <v>3231</v>
      </c>
      <c r="H1505" s="2" t="s">
        <v>3176</v>
      </c>
    </row>
    <row r="1506">
      <c r="A1506" s="3">
        <v>45986.0</v>
      </c>
      <c r="B1506" s="4" t="s">
        <v>208</v>
      </c>
      <c r="C1506" s="4" t="s">
        <v>515</v>
      </c>
      <c r="D1506" s="2" t="s">
        <v>9298</v>
      </c>
      <c r="E1506" s="2">
        <v>0.0</v>
      </c>
      <c r="F1506" s="2">
        <f>IFERROR(__xludf.DUMMYFUNCTION("""COMPUTED_VALUE"""),0.0)</f>
        <v>0</v>
      </c>
      <c r="G1506" s="4" t="s">
        <v>3231</v>
      </c>
      <c r="H1506" s="2" t="s">
        <v>3176</v>
      </c>
    </row>
    <row r="1507">
      <c r="A1507" s="3">
        <v>45987.0</v>
      </c>
      <c r="B1507" s="4" t="s">
        <v>303</v>
      </c>
      <c r="C1507" s="4" t="s">
        <v>515</v>
      </c>
      <c r="D1507" s="2" t="s">
        <v>9298</v>
      </c>
      <c r="E1507" s="2">
        <v>0.0</v>
      </c>
      <c r="F1507" s="2">
        <f>IFERROR(__xludf.DUMMYFUNCTION("""COMPUTED_VALUE"""),0.0)</f>
        <v>0</v>
      </c>
      <c r="G1507" s="4" t="s">
        <v>3231</v>
      </c>
      <c r="H1507" s="2" t="s">
        <v>3176</v>
      </c>
    </row>
    <row r="1508">
      <c r="A1508" s="3">
        <v>45988.0</v>
      </c>
      <c r="B1508" s="4" t="s">
        <v>148</v>
      </c>
      <c r="C1508" s="4" t="s">
        <v>515</v>
      </c>
      <c r="D1508" s="2" t="s">
        <v>9298</v>
      </c>
      <c r="E1508" s="2">
        <v>0.0</v>
      </c>
      <c r="F1508" s="2">
        <f>IFERROR(__xludf.DUMMYFUNCTION("""COMPUTED_VALUE"""),0.0)</f>
        <v>0</v>
      </c>
      <c r="G1508" s="4" t="s">
        <v>3231</v>
      </c>
      <c r="H1508" s="2" t="s">
        <v>3176</v>
      </c>
    </row>
    <row r="1509">
      <c r="A1509" s="3">
        <v>45989.0</v>
      </c>
      <c r="B1509" s="4" t="s">
        <v>196</v>
      </c>
      <c r="C1509" s="4" t="s">
        <v>515</v>
      </c>
      <c r="D1509" s="2" t="s">
        <v>9298</v>
      </c>
      <c r="E1509" s="2">
        <v>0.0</v>
      </c>
      <c r="F1509" s="2">
        <f>IFERROR(__xludf.DUMMYFUNCTION("""COMPUTED_VALUE"""),0.0)</f>
        <v>0</v>
      </c>
      <c r="G1509" s="4" t="s">
        <v>3231</v>
      </c>
      <c r="H1509" s="2" t="s">
        <v>3176</v>
      </c>
    </row>
    <row r="1510">
      <c r="A1510" s="3">
        <v>45990.0</v>
      </c>
      <c r="B1510" s="4" t="s">
        <v>288</v>
      </c>
      <c r="C1510" s="4" t="s">
        <v>515</v>
      </c>
      <c r="D1510" s="2" t="s">
        <v>9298</v>
      </c>
      <c r="E1510" s="2">
        <v>0.0</v>
      </c>
      <c r="F1510" s="2">
        <f>IFERROR(__xludf.DUMMYFUNCTION("""COMPUTED_VALUE"""),0.0)</f>
        <v>0</v>
      </c>
      <c r="G1510" s="4" t="s">
        <v>3231</v>
      </c>
      <c r="H1510" s="2" t="s">
        <v>3176</v>
      </c>
    </row>
    <row r="1511">
      <c r="A1511" s="3">
        <v>45991.0</v>
      </c>
      <c r="B1511" s="4" t="s">
        <v>256</v>
      </c>
      <c r="C1511" s="4" t="s">
        <v>515</v>
      </c>
      <c r="D1511" s="2" t="s">
        <v>9298</v>
      </c>
      <c r="E1511" s="2">
        <v>0.0</v>
      </c>
      <c r="F1511" s="2">
        <f>IFERROR(__xludf.DUMMYFUNCTION("""COMPUTED_VALUE"""),0.0)</f>
        <v>0</v>
      </c>
      <c r="G1511" s="4" t="s">
        <v>3231</v>
      </c>
      <c r="H1511" s="2" t="s">
        <v>3176</v>
      </c>
    </row>
    <row r="1512">
      <c r="A1512" s="3">
        <v>45992.0</v>
      </c>
      <c r="B1512" s="4" t="s">
        <v>180</v>
      </c>
      <c r="C1512" s="4" t="s">
        <v>515</v>
      </c>
      <c r="D1512" s="2" t="s">
        <v>9298</v>
      </c>
      <c r="E1512" s="2">
        <v>0.0</v>
      </c>
      <c r="F1512" s="2">
        <f>IFERROR(__xludf.DUMMYFUNCTION("""COMPUTED_VALUE"""),0.0)</f>
        <v>0</v>
      </c>
      <c r="G1512" s="4" t="s">
        <v>3231</v>
      </c>
      <c r="H1512" s="2" t="s">
        <v>3176</v>
      </c>
    </row>
    <row r="1513">
      <c r="A1513" s="3">
        <v>45993.0</v>
      </c>
      <c r="B1513" s="4" t="s">
        <v>208</v>
      </c>
      <c r="C1513" s="4" t="s">
        <v>515</v>
      </c>
      <c r="D1513" s="2" t="s">
        <v>9298</v>
      </c>
      <c r="E1513" s="2">
        <v>0.0</v>
      </c>
      <c r="F1513" s="2">
        <f>IFERROR(__xludf.DUMMYFUNCTION("""COMPUTED_VALUE"""),0.0)</f>
        <v>0</v>
      </c>
      <c r="G1513" s="4" t="s">
        <v>3231</v>
      </c>
      <c r="H1513" s="2" t="s">
        <v>3176</v>
      </c>
    </row>
    <row r="1514">
      <c r="A1514" s="3">
        <v>45994.0</v>
      </c>
      <c r="B1514" s="4" t="s">
        <v>303</v>
      </c>
      <c r="C1514" s="4" t="s">
        <v>515</v>
      </c>
      <c r="D1514" s="2" t="s">
        <v>9298</v>
      </c>
      <c r="E1514" s="2">
        <v>0.0</v>
      </c>
      <c r="F1514" s="2">
        <f>IFERROR(__xludf.DUMMYFUNCTION("""COMPUTED_VALUE"""),0.0)</f>
        <v>0</v>
      </c>
      <c r="G1514" s="4" t="s">
        <v>3231</v>
      </c>
      <c r="H1514" s="2" t="s">
        <v>3176</v>
      </c>
    </row>
    <row r="1515">
      <c r="A1515" s="3">
        <v>45995.0</v>
      </c>
      <c r="B1515" s="4" t="s">
        <v>148</v>
      </c>
      <c r="C1515" s="4" t="s">
        <v>515</v>
      </c>
      <c r="D1515" s="2" t="s">
        <v>9298</v>
      </c>
      <c r="E1515" s="2">
        <v>0.0</v>
      </c>
      <c r="F1515" s="2">
        <f>IFERROR(__xludf.DUMMYFUNCTION("""COMPUTED_VALUE"""),0.0)</f>
        <v>0</v>
      </c>
      <c r="G1515" s="4" t="s">
        <v>3231</v>
      </c>
      <c r="H1515" s="2" t="s">
        <v>3176</v>
      </c>
    </row>
    <row r="1516">
      <c r="A1516" s="3">
        <v>45996.0</v>
      </c>
      <c r="B1516" s="4" t="s">
        <v>196</v>
      </c>
      <c r="C1516" s="4" t="s">
        <v>515</v>
      </c>
      <c r="D1516" s="2" t="s">
        <v>9298</v>
      </c>
      <c r="E1516" s="2">
        <v>0.0</v>
      </c>
      <c r="F1516" s="2">
        <f>IFERROR(__xludf.DUMMYFUNCTION("""COMPUTED_VALUE"""),0.0)</f>
        <v>0</v>
      </c>
      <c r="G1516" s="4" t="s">
        <v>3231</v>
      </c>
      <c r="H1516" s="2" t="s">
        <v>3176</v>
      </c>
    </row>
    <row r="1517">
      <c r="A1517" s="3">
        <v>45997.0</v>
      </c>
      <c r="B1517" s="4" t="s">
        <v>288</v>
      </c>
      <c r="C1517" s="4" t="s">
        <v>515</v>
      </c>
      <c r="D1517" s="2" t="s">
        <v>9298</v>
      </c>
      <c r="E1517" s="2">
        <v>0.0</v>
      </c>
      <c r="F1517" s="2">
        <f>IFERROR(__xludf.DUMMYFUNCTION("""COMPUTED_VALUE"""),0.0)</f>
        <v>0</v>
      </c>
      <c r="G1517" s="4" t="s">
        <v>3231</v>
      </c>
      <c r="H1517" s="2" t="s">
        <v>3176</v>
      </c>
    </row>
    <row r="1518">
      <c r="A1518" s="3">
        <v>45998.0</v>
      </c>
      <c r="B1518" s="4" t="s">
        <v>256</v>
      </c>
      <c r="C1518" s="4" t="s">
        <v>515</v>
      </c>
      <c r="D1518" s="2" t="s">
        <v>9298</v>
      </c>
      <c r="E1518" s="2">
        <v>0.0</v>
      </c>
      <c r="F1518" s="2">
        <f>IFERROR(__xludf.DUMMYFUNCTION("""COMPUTED_VALUE"""),0.0)</f>
        <v>0</v>
      </c>
      <c r="G1518" s="4" t="s">
        <v>3231</v>
      </c>
      <c r="H1518" s="2" t="s">
        <v>3176</v>
      </c>
    </row>
    <row r="1519">
      <c r="A1519" s="3">
        <v>45999.0</v>
      </c>
      <c r="B1519" s="4" t="s">
        <v>180</v>
      </c>
      <c r="C1519" s="4" t="s">
        <v>515</v>
      </c>
      <c r="D1519" s="2" t="s">
        <v>9298</v>
      </c>
      <c r="E1519" s="2">
        <v>0.0</v>
      </c>
      <c r="F1519" s="2">
        <f>IFERROR(__xludf.DUMMYFUNCTION("""COMPUTED_VALUE"""),0.0)</f>
        <v>0</v>
      </c>
      <c r="G1519" s="4" t="s">
        <v>3231</v>
      </c>
      <c r="H1519" s="2" t="s">
        <v>3176</v>
      </c>
    </row>
    <row r="1520">
      <c r="A1520" s="3">
        <v>46000.0</v>
      </c>
      <c r="B1520" s="4" t="s">
        <v>208</v>
      </c>
      <c r="C1520" s="4" t="s">
        <v>515</v>
      </c>
      <c r="D1520" s="2" t="s">
        <v>9298</v>
      </c>
      <c r="E1520" s="2">
        <v>0.0</v>
      </c>
      <c r="F1520" s="2">
        <f>IFERROR(__xludf.DUMMYFUNCTION("""COMPUTED_VALUE"""),0.0)</f>
        <v>0</v>
      </c>
      <c r="G1520" s="4" t="s">
        <v>3231</v>
      </c>
      <c r="H1520" s="2" t="s">
        <v>3176</v>
      </c>
    </row>
    <row r="1521">
      <c r="A1521" s="3">
        <v>46001.0</v>
      </c>
      <c r="B1521" s="4" t="s">
        <v>303</v>
      </c>
      <c r="C1521" s="4" t="s">
        <v>515</v>
      </c>
      <c r="D1521" s="2" t="s">
        <v>9298</v>
      </c>
      <c r="E1521" s="2">
        <v>0.0</v>
      </c>
      <c r="F1521" s="2">
        <f>IFERROR(__xludf.DUMMYFUNCTION("""COMPUTED_VALUE"""),0.0)</f>
        <v>0</v>
      </c>
      <c r="G1521" s="4" t="s">
        <v>3231</v>
      </c>
      <c r="H1521" s="2" t="s">
        <v>3176</v>
      </c>
    </row>
    <row r="1522">
      <c r="A1522" s="3">
        <v>46002.0</v>
      </c>
      <c r="B1522" s="4" t="s">
        <v>148</v>
      </c>
      <c r="C1522" s="4" t="s">
        <v>515</v>
      </c>
      <c r="D1522" s="2" t="s">
        <v>9298</v>
      </c>
      <c r="E1522" s="2">
        <v>0.0</v>
      </c>
      <c r="F1522" s="2">
        <f>IFERROR(__xludf.DUMMYFUNCTION("""COMPUTED_VALUE"""),0.0)</f>
        <v>0</v>
      </c>
      <c r="G1522" s="4" t="s">
        <v>3231</v>
      </c>
      <c r="H1522" s="2" t="s">
        <v>3176</v>
      </c>
    </row>
    <row r="1523">
      <c r="A1523" s="3">
        <v>46003.0</v>
      </c>
      <c r="B1523" s="4" t="s">
        <v>196</v>
      </c>
      <c r="C1523" s="4" t="s">
        <v>515</v>
      </c>
      <c r="D1523" s="2" t="s">
        <v>9298</v>
      </c>
      <c r="E1523" s="2">
        <v>0.0</v>
      </c>
      <c r="F1523" s="2">
        <f>IFERROR(__xludf.DUMMYFUNCTION("""COMPUTED_VALUE"""),0.0)</f>
        <v>0</v>
      </c>
      <c r="G1523" s="4" t="s">
        <v>3231</v>
      </c>
      <c r="H1523" s="2" t="s">
        <v>3176</v>
      </c>
    </row>
    <row r="1524">
      <c r="A1524" s="3">
        <v>46004.0</v>
      </c>
      <c r="B1524" s="4" t="s">
        <v>288</v>
      </c>
      <c r="C1524" s="4" t="s">
        <v>515</v>
      </c>
      <c r="D1524" s="2" t="s">
        <v>9298</v>
      </c>
      <c r="E1524" s="2">
        <v>0.0</v>
      </c>
      <c r="F1524" s="2">
        <f>IFERROR(__xludf.DUMMYFUNCTION("""COMPUTED_VALUE"""),0.0)</f>
        <v>0</v>
      </c>
      <c r="G1524" s="4" t="s">
        <v>3231</v>
      </c>
      <c r="H1524" s="2" t="s">
        <v>3176</v>
      </c>
    </row>
    <row r="1525">
      <c r="A1525" s="3">
        <v>46005.0</v>
      </c>
      <c r="B1525" s="4" t="s">
        <v>256</v>
      </c>
      <c r="C1525" s="4" t="s">
        <v>515</v>
      </c>
      <c r="D1525" s="2" t="s">
        <v>9298</v>
      </c>
      <c r="E1525" s="2">
        <v>0.0</v>
      </c>
      <c r="F1525" s="2">
        <f>IFERROR(__xludf.DUMMYFUNCTION("""COMPUTED_VALUE"""),0.0)</f>
        <v>0</v>
      </c>
      <c r="G1525" s="4" t="s">
        <v>3231</v>
      </c>
      <c r="H1525" s="2" t="s">
        <v>3176</v>
      </c>
    </row>
    <row r="1526">
      <c r="A1526" s="3">
        <v>46006.0</v>
      </c>
      <c r="B1526" s="4" t="s">
        <v>180</v>
      </c>
      <c r="C1526" s="4" t="s">
        <v>515</v>
      </c>
      <c r="D1526" s="2" t="s">
        <v>9298</v>
      </c>
      <c r="E1526" s="2">
        <v>0.0</v>
      </c>
      <c r="F1526" s="2">
        <f>IFERROR(__xludf.DUMMYFUNCTION("""COMPUTED_VALUE"""),0.0)</f>
        <v>0</v>
      </c>
      <c r="G1526" s="4" t="s">
        <v>3231</v>
      </c>
      <c r="H1526" s="2" t="s">
        <v>3176</v>
      </c>
    </row>
    <row r="1527">
      <c r="A1527" s="3">
        <v>46007.0</v>
      </c>
      <c r="B1527" s="4" t="s">
        <v>208</v>
      </c>
      <c r="C1527" s="4" t="s">
        <v>515</v>
      </c>
      <c r="D1527" s="2" t="s">
        <v>9298</v>
      </c>
      <c r="E1527" s="2">
        <v>0.0</v>
      </c>
      <c r="F1527" s="2">
        <f>IFERROR(__xludf.DUMMYFUNCTION("""COMPUTED_VALUE"""),0.0)</f>
        <v>0</v>
      </c>
      <c r="G1527" s="4" t="s">
        <v>3231</v>
      </c>
      <c r="H1527" s="2" t="s">
        <v>3176</v>
      </c>
    </row>
    <row r="1528">
      <c r="A1528" s="3">
        <v>46008.0</v>
      </c>
      <c r="B1528" s="4" t="s">
        <v>303</v>
      </c>
      <c r="C1528" s="4" t="s">
        <v>515</v>
      </c>
      <c r="D1528" s="2" t="s">
        <v>9298</v>
      </c>
      <c r="E1528" s="2">
        <v>0.0</v>
      </c>
      <c r="F1528" s="2">
        <f>IFERROR(__xludf.DUMMYFUNCTION("""COMPUTED_VALUE"""),0.0)</f>
        <v>0</v>
      </c>
      <c r="G1528" s="4" t="s">
        <v>3231</v>
      </c>
      <c r="H1528" s="2" t="s">
        <v>3176</v>
      </c>
    </row>
    <row r="1529">
      <c r="A1529" s="3">
        <v>46009.0</v>
      </c>
      <c r="B1529" s="4" t="s">
        <v>148</v>
      </c>
      <c r="C1529" s="4" t="s">
        <v>515</v>
      </c>
      <c r="D1529" s="2" t="s">
        <v>9298</v>
      </c>
      <c r="E1529" s="2">
        <v>0.0</v>
      </c>
      <c r="F1529" s="2">
        <f>IFERROR(__xludf.DUMMYFUNCTION("""COMPUTED_VALUE"""),0.0)</f>
        <v>0</v>
      </c>
      <c r="G1529" s="4" t="s">
        <v>3231</v>
      </c>
      <c r="H1529" s="2" t="s">
        <v>3176</v>
      </c>
    </row>
    <row r="1530">
      <c r="A1530" s="3">
        <v>46010.0</v>
      </c>
      <c r="B1530" s="4" t="s">
        <v>196</v>
      </c>
      <c r="C1530" s="4" t="s">
        <v>515</v>
      </c>
      <c r="D1530" s="2" t="s">
        <v>9298</v>
      </c>
      <c r="E1530" s="2">
        <v>0.0</v>
      </c>
      <c r="F1530" s="2">
        <f>IFERROR(__xludf.DUMMYFUNCTION("""COMPUTED_VALUE"""),0.0)</f>
        <v>0</v>
      </c>
      <c r="G1530" s="4" t="s">
        <v>3231</v>
      </c>
      <c r="H1530" s="2" t="s">
        <v>3176</v>
      </c>
    </row>
    <row r="1531">
      <c r="A1531" s="3">
        <v>46011.0</v>
      </c>
      <c r="B1531" s="4" t="s">
        <v>288</v>
      </c>
      <c r="C1531" s="4" t="s">
        <v>515</v>
      </c>
      <c r="D1531" s="2" t="s">
        <v>9298</v>
      </c>
      <c r="E1531" s="2">
        <v>0.0</v>
      </c>
      <c r="F1531" s="2">
        <f>IFERROR(__xludf.DUMMYFUNCTION("""COMPUTED_VALUE"""),0.0)</f>
        <v>0</v>
      </c>
      <c r="G1531" s="4" t="s">
        <v>3231</v>
      </c>
      <c r="H1531" s="2" t="s">
        <v>3176</v>
      </c>
    </row>
    <row r="1532">
      <c r="A1532" s="3">
        <v>46012.0</v>
      </c>
      <c r="B1532" s="4" t="s">
        <v>256</v>
      </c>
      <c r="C1532" s="4" t="s">
        <v>515</v>
      </c>
      <c r="D1532" s="2" t="s">
        <v>9298</v>
      </c>
      <c r="E1532" s="2">
        <v>0.0</v>
      </c>
      <c r="F1532" s="2">
        <f>IFERROR(__xludf.DUMMYFUNCTION("""COMPUTED_VALUE"""),0.0)</f>
        <v>0</v>
      </c>
      <c r="G1532" s="4" t="s">
        <v>3231</v>
      </c>
      <c r="H1532" s="2" t="s">
        <v>3176</v>
      </c>
    </row>
    <row r="1533">
      <c r="A1533" s="3">
        <v>46013.0</v>
      </c>
      <c r="B1533" s="4" t="s">
        <v>180</v>
      </c>
      <c r="C1533" s="4" t="s">
        <v>515</v>
      </c>
      <c r="D1533" s="2" t="s">
        <v>9298</v>
      </c>
      <c r="E1533" s="2">
        <v>0.0</v>
      </c>
      <c r="F1533" s="2">
        <f>IFERROR(__xludf.DUMMYFUNCTION("""COMPUTED_VALUE"""),0.0)</f>
        <v>0</v>
      </c>
      <c r="G1533" s="4" t="s">
        <v>3231</v>
      </c>
      <c r="H1533" s="2" t="s">
        <v>3176</v>
      </c>
    </row>
    <row r="1534">
      <c r="A1534" s="3">
        <v>46014.0</v>
      </c>
      <c r="B1534" s="4" t="s">
        <v>208</v>
      </c>
      <c r="C1534" s="4" t="s">
        <v>515</v>
      </c>
      <c r="D1534" s="2" t="s">
        <v>9298</v>
      </c>
      <c r="E1534" s="2">
        <v>0.0</v>
      </c>
      <c r="F1534" s="2">
        <f>IFERROR(__xludf.DUMMYFUNCTION("""COMPUTED_VALUE"""),0.0)</f>
        <v>0</v>
      </c>
      <c r="G1534" s="4" t="s">
        <v>3231</v>
      </c>
      <c r="H1534" s="2" t="s">
        <v>3176</v>
      </c>
    </row>
    <row r="1535">
      <c r="A1535" s="3">
        <v>46015.0</v>
      </c>
      <c r="B1535" s="4" t="s">
        <v>303</v>
      </c>
      <c r="C1535" s="4" t="s">
        <v>515</v>
      </c>
      <c r="D1535" s="2" t="s">
        <v>9298</v>
      </c>
      <c r="E1535" s="2">
        <v>0.0</v>
      </c>
      <c r="F1535" s="2">
        <f>IFERROR(__xludf.DUMMYFUNCTION("""COMPUTED_VALUE"""),0.0)</f>
        <v>0</v>
      </c>
      <c r="G1535" s="4" t="s">
        <v>3231</v>
      </c>
      <c r="H1535" s="2" t="s">
        <v>3176</v>
      </c>
    </row>
    <row r="1536">
      <c r="A1536" s="3">
        <v>46016.0</v>
      </c>
      <c r="B1536" s="4" t="s">
        <v>148</v>
      </c>
      <c r="C1536" s="4" t="s">
        <v>515</v>
      </c>
      <c r="D1536" s="2" t="s">
        <v>9298</v>
      </c>
      <c r="E1536" s="2">
        <v>0.0</v>
      </c>
      <c r="F1536" s="2">
        <f>IFERROR(__xludf.DUMMYFUNCTION("""COMPUTED_VALUE"""),0.0)</f>
        <v>0</v>
      </c>
      <c r="G1536" s="4" t="s">
        <v>3231</v>
      </c>
      <c r="H1536" s="2" t="s">
        <v>3176</v>
      </c>
    </row>
    <row r="1537">
      <c r="A1537" s="3">
        <v>46017.0</v>
      </c>
      <c r="B1537" s="4" t="s">
        <v>196</v>
      </c>
      <c r="C1537" s="4" t="s">
        <v>515</v>
      </c>
      <c r="D1537" s="2" t="s">
        <v>9298</v>
      </c>
      <c r="E1537" s="2">
        <v>0.0</v>
      </c>
      <c r="F1537" s="2">
        <f>IFERROR(__xludf.DUMMYFUNCTION("""COMPUTED_VALUE"""),0.0)</f>
        <v>0</v>
      </c>
      <c r="G1537" s="4" t="s">
        <v>3231</v>
      </c>
      <c r="H1537" s="2" t="s">
        <v>3176</v>
      </c>
    </row>
    <row r="1538">
      <c r="A1538" s="3">
        <v>46018.0</v>
      </c>
      <c r="B1538" s="4" t="s">
        <v>288</v>
      </c>
      <c r="C1538" s="4" t="s">
        <v>515</v>
      </c>
      <c r="D1538" s="2" t="s">
        <v>9298</v>
      </c>
      <c r="E1538" s="2">
        <v>0.0</v>
      </c>
      <c r="F1538" s="2">
        <f>IFERROR(__xludf.DUMMYFUNCTION("""COMPUTED_VALUE"""),0.0)</f>
        <v>0</v>
      </c>
      <c r="G1538" s="4" t="s">
        <v>3231</v>
      </c>
      <c r="H1538" s="2" t="s">
        <v>3176</v>
      </c>
    </row>
    <row r="1539">
      <c r="A1539" s="3">
        <v>46019.0</v>
      </c>
      <c r="B1539" s="4" t="s">
        <v>256</v>
      </c>
      <c r="C1539" s="4" t="s">
        <v>515</v>
      </c>
      <c r="D1539" s="2" t="s">
        <v>9298</v>
      </c>
      <c r="E1539" s="2">
        <v>0.0</v>
      </c>
      <c r="F1539" s="2">
        <f>IFERROR(__xludf.DUMMYFUNCTION("""COMPUTED_VALUE"""),0.0)</f>
        <v>0</v>
      </c>
      <c r="G1539" s="4" t="s">
        <v>3231</v>
      </c>
      <c r="H1539" s="2" t="s">
        <v>3176</v>
      </c>
    </row>
    <row r="1540">
      <c r="A1540" s="3">
        <v>46020.0</v>
      </c>
      <c r="B1540" s="4" t="s">
        <v>180</v>
      </c>
      <c r="C1540" s="4" t="s">
        <v>515</v>
      </c>
      <c r="D1540" s="2" t="s">
        <v>9298</v>
      </c>
      <c r="E1540" s="2">
        <v>0.0</v>
      </c>
      <c r="F1540" s="2">
        <f>IFERROR(__xludf.DUMMYFUNCTION("""COMPUTED_VALUE"""),0.0)</f>
        <v>0</v>
      </c>
      <c r="G1540" s="4" t="s">
        <v>3231</v>
      </c>
      <c r="H1540" s="2" t="s">
        <v>3176</v>
      </c>
    </row>
    <row r="1541">
      <c r="A1541" s="3">
        <v>46021.0</v>
      </c>
      <c r="B1541" s="4" t="s">
        <v>208</v>
      </c>
      <c r="C1541" s="4" t="s">
        <v>515</v>
      </c>
      <c r="D1541" s="2" t="s">
        <v>9298</v>
      </c>
      <c r="E1541" s="2">
        <v>0.0</v>
      </c>
      <c r="F1541" s="2">
        <f>IFERROR(__xludf.DUMMYFUNCTION("""COMPUTED_VALUE"""),0.0)</f>
        <v>0</v>
      </c>
      <c r="G1541" s="4" t="s">
        <v>3231</v>
      </c>
      <c r="H1541" s="2" t="s">
        <v>3176</v>
      </c>
    </row>
    <row r="1542">
      <c r="A1542" s="3">
        <v>46022.0</v>
      </c>
      <c r="B1542" s="4" t="s">
        <v>303</v>
      </c>
      <c r="C1542" s="4" t="s">
        <v>515</v>
      </c>
      <c r="D1542" s="2" t="s">
        <v>9298</v>
      </c>
      <c r="E1542" s="2">
        <v>0.0</v>
      </c>
      <c r="F1542" s="2">
        <f>IFERROR(__xludf.DUMMYFUNCTION("""COMPUTED_VALUE"""),0.0)</f>
        <v>0</v>
      </c>
      <c r="G1542" s="4" t="s">
        <v>3231</v>
      </c>
      <c r="H1542" s="2" t="s">
        <v>3176</v>
      </c>
    </row>
    <row r="1543">
      <c r="A1543" s="3">
        <v>46023.0</v>
      </c>
      <c r="B1543" s="4" t="s">
        <v>148</v>
      </c>
      <c r="C1543" s="4" t="s">
        <v>515</v>
      </c>
      <c r="D1543" s="2" t="s">
        <v>9298</v>
      </c>
      <c r="E1543" s="2">
        <v>0.0</v>
      </c>
      <c r="F1543" s="2">
        <f>IFERROR(__xludf.DUMMYFUNCTION("""COMPUTED_VALUE"""),0.0)</f>
        <v>0</v>
      </c>
      <c r="G1543" s="4" t="s">
        <v>3231</v>
      </c>
      <c r="H1543" s="2" t="s">
        <v>3176</v>
      </c>
    </row>
    <row r="1544">
      <c r="A1544" s="3">
        <v>46024.0</v>
      </c>
      <c r="B1544" s="4" t="s">
        <v>196</v>
      </c>
      <c r="C1544" s="4" t="s">
        <v>515</v>
      </c>
      <c r="D1544" s="2" t="s">
        <v>9298</v>
      </c>
      <c r="E1544" s="2">
        <v>0.0</v>
      </c>
      <c r="F1544" s="2">
        <f>IFERROR(__xludf.DUMMYFUNCTION("""COMPUTED_VALUE"""),0.0)</f>
        <v>0</v>
      </c>
      <c r="G1544" s="4" t="s">
        <v>3231</v>
      </c>
      <c r="H1544" s="2" t="s">
        <v>3176</v>
      </c>
    </row>
    <row r="1545">
      <c r="A1545" s="3">
        <v>46025.0</v>
      </c>
      <c r="B1545" s="4" t="s">
        <v>288</v>
      </c>
      <c r="C1545" s="4" t="s">
        <v>515</v>
      </c>
      <c r="D1545" s="2" t="s">
        <v>9298</v>
      </c>
      <c r="E1545" s="2">
        <v>0.0</v>
      </c>
      <c r="F1545" s="2">
        <f>IFERROR(__xludf.DUMMYFUNCTION("""COMPUTED_VALUE"""),0.0)</f>
        <v>0</v>
      </c>
      <c r="G1545" s="4" t="s">
        <v>3231</v>
      </c>
      <c r="H1545" s="2" t="s">
        <v>3176</v>
      </c>
    </row>
    <row r="1546">
      <c r="A1546" s="3">
        <v>46026.0</v>
      </c>
      <c r="B1546" s="4" t="s">
        <v>256</v>
      </c>
      <c r="C1546" s="4" t="s">
        <v>515</v>
      </c>
      <c r="D1546" s="2" t="s">
        <v>9298</v>
      </c>
      <c r="E1546" s="2">
        <v>0.0</v>
      </c>
      <c r="F1546" s="2">
        <f>IFERROR(__xludf.DUMMYFUNCTION("""COMPUTED_VALUE"""),0.0)</f>
        <v>0</v>
      </c>
      <c r="G1546" s="4" t="s">
        <v>3231</v>
      </c>
      <c r="H1546" s="2" t="s">
        <v>3176</v>
      </c>
    </row>
    <row r="1547">
      <c r="A1547" s="3">
        <v>46027.0</v>
      </c>
      <c r="B1547" s="4" t="s">
        <v>180</v>
      </c>
      <c r="C1547" s="4" t="s">
        <v>515</v>
      </c>
      <c r="D1547" s="2" t="s">
        <v>9298</v>
      </c>
      <c r="E1547" s="2">
        <v>0.0</v>
      </c>
      <c r="F1547" s="2">
        <f>IFERROR(__xludf.DUMMYFUNCTION("""COMPUTED_VALUE"""),0.0)</f>
        <v>0</v>
      </c>
      <c r="G1547" s="4" t="s">
        <v>3231</v>
      </c>
      <c r="H1547" s="2" t="s">
        <v>3176</v>
      </c>
    </row>
    <row r="1548">
      <c r="A1548" s="3">
        <v>46028.0</v>
      </c>
      <c r="B1548" s="4" t="s">
        <v>208</v>
      </c>
      <c r="C1548" s="4" t="s">
        <v>515</v>
      </c>
      <c r="D1548" s="2" t="s">
        <v>9298</v>
      </c>
      <c r="E1548" s="2">
        <v>0.0</v>
      </c>
      <c r="F1548" s="2">
        <f>IFERROR(__xludf.DUMMYFUNCTION("""COMPUTED_VALUE"""),0.0)</f>
        <v>0</v>
      </c>
      <c r="G1548" s="4" t="s">
        <v>3231</v>
      </c>
      <c r="H1548" s="2" t="s">
        <v>3176</v>
      </c>
    </row>
    <row r="1549">
      <c r="A1549" s="3">
        <v>46029.0</v>
      </c>
      <c r="B1549" s="4" t="s">
        <v>303</v>
      </c>
      <c r="C1549" s="4" t="s">
        <v>515</v>
      </c>
      <c r="D1549" s="2" t="s">
        <v>9298</v>
      </c>
      <c r="E1549" s="2">
        <v>0.0</v>
      </c>
      <c r="F1549" s="2">
        <f>IFERROR(__xludf.DUMMYFUNCTION("""COMPUTED_VALUE"""),0.0)</f>
        <v>0</v>
      </c>
      <c r="G1549" s="4" t="s">
        <v>3231</v>
      </c>
      <c r="H1549" s="2" t="s">
        <v>3176</v>
      </c>
    </row>
    <row r="1550">
      <c r="A1550" s="3">
        <v>46030.0</v>
      </c>
      <c r="B1550" s="4" t="s">
        <v>148</v>
      </c>
      <c r="C1550" s="4" t="s">
        <v>515</v>
      </c>
      <c r="D1550" s="2" t="s">
        <v>9298</v>
      </c>
      <c r="E1550" s="2">
        <v>0.0</v>
      </c>
      <c r="F1550" s="2">
        <f>IFERROR(__xludf.DUMMYFUNCTION("""COMPUTED_VALUE"""),0.0)</f>
        <v>0</v>
      </c>
      <c r="G1550" s="4" t="s">
        <v>3231</v>
      </c>
      <c r="H1550" s="2" t="s">
        <v>3176</v>
      </c>
    </row>
    <row r="1551">
      <c r="A1551" s="3">
        <v>46031.0</v>
      </c>
      <c r="B1551" s="4" t="s">
        <v>196</v>
      </c>
      <c r="C1551" s="4" t="s">
        <v>515</v>
      </c>
      <c r="D1551" s="2" t="s">
        <v>9298</v>
      </c>
      <c r="E1551" s="2">
        <v>0.0</v>
      </c>
      <c r="F1551" s="2">
        <f>IFERROR(__xludf.DUMMYFUNCTION("""COMPUTED_VALUE"""),0.0)</f>
        <v>0</v>
      </c>
      <c r="G1551" s="4" t="s">
        <v>3231</v>
      </c>
      <c r="H1551" s="2" t="s">
        <v>3176</v>
      </c>
    </row>
    <row r="1552">
      <c r="A1552" s="3">
        <v>46032.0</v>
      </c>
      <c r="B1552" s="4" t="s">
        <v>288</v>
      </c>
      <c r="C1552" s="4" t="s">
        <v>515</v>
      </c>
      <c r="D1552" s="2" t="s">
        <v>9298</v>
      </c>
      <c r="E1552" s="2">
        <v>0.0</v>
      </c>
      <c r="F1552" s="2">
        <f>IFERROR(__xludf.DUMMYFUNCTION("""COMPUTED_VALUE"""),0.0)</f>
        <v>0</v>
      </c>
      <c r="G1552" s="4" t="s">
        <v>3231</v>
      </c>
      <c r="H1552" s="2" t="s">
        <v>3176</v>
      </c>
    </row>
    <row r="1553">
      <c r="A1553" s="3">
        <v>46033.0</v>
      </c>
      <c r="B1553" s="4" t="s">
        <v>256</v>
      </c>
      <c r="C1553" s="4" t="s">
        <v>515</v>
      </c>
      <c r="D1553" s="2" t="s">
        <v>9298</v>
      </c>
      <c r="E1553" s="2">
        <v>0.0</v>
      </c>
      <c r="F1553" s="2">
        <f>IFERROR(__xludf.DUMMYFUNCTION("""COMPUTED_VALUE"""),0.0)</f>
        <v>0</v>
      </c>
      <c r="G1553" s="4" t="s">
        <v>3231</v>
      </c>
      <c r="H1553" s="2" t="s">
        <v>3176</v>
      </c>
    </row>
    <row r="1554">
      <c r="A1554" s="3">
        <v>46034.0</v>
      </c>
      <c r="B1554" s="4" t="s">
        <v>180</v>
      </c>
      <c r="C1554" s="4" t="s">
        <v>515</v>
      </c>
      <c r="D1554" s="2" t="s">
        <v>9298</v>
      </c>
      <c r="E1554" s="2">
        <v>0.0</v>
      </c>
      <c r="F1554" s="2">
        <f>IFERROR(__xludf.DUMMYFUNCTION("""COMPUTED_VALUE"""),0.0)</f>
        <v>0</v>
      </c>
      <c r="G1554" s="4" t="s">
        <v>3231</v>
      </c>
      <c r="H1554" s="2" t="s">
        <v>3176</v>
      </c>
    </row>
    <row r="1555">
      <c r="A1555" s="3">
        <v>46035.0</v>
      </c>
      <c r="B1555" s="4" t="s">
        <v>208</v>
      </c>
      <c r="C1555" s="4" t="s">
        <v>515</v>
      </c>
      <c r="D1555" s="2" t="s">
        <v>9298</v>
      </c>
      <c r="E1555" s="2">
        <v>0.0</v>
      </c>
      <c r="F1555" s="2">
        <f>IFERROR(__xludf.DUMMYFUNCTION("""COMPUTED_VALUE"""),0.0)</f>
        <v>0</v>
      </c>
      <c r="G1555" s="4" t="s">
        <v>3231</v>
      </c>
      <c r="H1555" s="2" t="s">
        <v>3176</v>
      </c>
    </row>
    <row r="1556">
      <c r="A1556" s="3">
        <v>46036.0</v>
      </c>
      <c r="B1556" s="4" t="s">
        <v>303</v>
      </c>
      <c r="C1556" s="4" t="s">
        <v>515</v>
      </c>
      <c r="D1556" s="2" t="s">
        <v>9298</v>
      </c>
      <c r="E1556" s="2">
        <v>0.0</v>
      </c>
      <c r="F1556" s="2">
        <f>IFERROR(__xludf.DUMMYFUNCTION("""COMPUTED_VALUE"""),0.0)</f>
        <v>0</v>
      </c>
      <c r="G1556" s="4" t="s">
        <v>3231</v>
      </c>
      <c r="H1556" s="2" t="s">
        <v>3176</v>
      </c>
    </row>
    <row r="1557">
      <c r="A1557" s="3">
        <v>46037.0</v>
      </c>
      <c r="B1557" s="4" t="s">
        <v>148</v>
      </c>
      <c r="C1557" s="4" t="s">
        <v>515</v>
      </c>
      <c r="D1557" s="2" t="s">
        <v>9298</v>
      </c>
      <c r="E1557" s="2">
        <v>1.0</v>
      </c>
      <c r="F1557" s="2">
        <f>IFERROR(__xludf.DUMMYFUNCTION("""COMPUTED_VALUE"""),1.0)</f>
        <v>1</v>
      </c>
      <c r="G1557" s="4" t="s">
        <v>3231</v>
      </c>
      <c r="H1557" s="2" t="s">
        <v>3176</v>
      </c>
    </row>
    <row r="1558">
      <c r="A1558" s="3">
        <v>46038.0</v>
      </c>
      <c r="B1558" s="4" t="s">
        <v>196</v>
      </c>
      <c r="C1558" s="4" t="s">
        <v>515</v>
      </c>
      <c r="D1558" s="2" t="s">
        <v>9298</v>
      </c>
      <c r="E1558" s="2">
        <v>0.0</v>
      </c>
      <c r="F1558" s="2">
        <f>IFERROR(__xludf.DUMMYFUNCTION("""COMPUTED_VALUE"""),0.0)</f>
        <v>0</v>
      </c>
      <c r="G1558" s="4" t="s">
        <v>3231</v>
      </c>
      <c r="H1558" s="2" t="s">
        <v>3176</v>
      </c>
    </row>
    <row r="1559">
      <c r="A1559" s="3">
        <v>46039.0</v>
      </c>
      <c r="B1559" s="4" t="s">
        <v>288</v>
      </c>
      <c r="C1559" s="4" t="s">
        <v>515</v>
      </c>
      <c r="D1559" s="2" t="s">
        <v>9298</v>
      </c>
      <c r="E1559" s="2">
        <v>0.0</v>
      </c>
      <c r="F1559" s="2">
        <f>IFERROR(__xludf.DUMMYFUNCTION("""COMPUTED_VALUE"""),0.0)</f>
        <v>0</v>
      </c>
      <c r="G1559" s="4" t="s">
        <v>3231</v>
      </c>
      <c r="H1559" s="2" t="s">
        <v>3176</v>
      </c>
    </row>
    <row r="1560">
      <c r="A1560" s="3">
        <v>46040.0</v>
      </c>
      <c r="B1560" s="4" t="s">
        <v>256</v>
      </c>
      <c r="C1560" s="4" t="s">
        <v>515</v>
      </c>
      <c r="D1560" s="2" t="s">
        <v>9298</v>
      </c>
      <c r="E1560" s="2">
        <v>0.0</v>
      </c>
      <c r="F1560" s="2">
        <f>IFERROR(__xludf.DUMMYFUNCTION("""COMPUTED_VALUE"""),0.0)</f>
        <v>0</v>
      </c>
      <c r="G1560" s="4" t="s">
        <v>3231</v>
      </c>
      <c r="H1560" s="2" t="s">
        <v>3176</v>
      </c>
    </row>
    <row r="1561">
      <c r="A1561" s="3">
        <v>46041.0</v>
      </c>
      <c r="B1561" s="4" t="s">
        <v>180</v>
      </c>
      <c r="C1561" s="4" t="s">
        <v>515</v>
      </c>
      <c r="D1561" s="2" t="s">
        <v>9298</v>
      </c>
      <c r="E1561" s="2">
        <v>0.0</v>
      </c>
      <c r="F1561" s="2">
        <f>IFERROR(__xludf.DUMMYFUNCTION("""COMPUTED_VALUE"""),0.0)</f>
        <v>0</v>
      </c>
      <c r="G1561" s="4" t="s">
        <v>3231</v>
      </c>
      <c r="H1561" s="2" t="s">
        <v>3176</v>
      </c>
    </row>
    <row r="1562">
      <c r="A1562" s="3">
        <v>46042.0</v>
      </c>
      <c r="B1562" s="4" t="s">
        <v>208</v>
      </c>
      <c r="C1562" s="4" t="s">
        <v>515</v>
      </c>
      <c r="D1562" s="2" t="s">
        <v>9298</v>
      </c>
      <c r="E1562" s="2">
        <v>0.0</v>
      </c>
      <c r="F1562" s="2">
        <f>IFERROR(__xludf.DUMMYFUNCTION("""COMPUTED_VALUE"""),0.0)</f>
        <v>0</v>
      </c>
      <c r="G1562" s="4" t="s">
        <v>3231</v>
      </c>
      <c r="H1562" s="2" t="s">
        <v>3176</v>
      </c>
    </row>
    <row r="1563">
      <c r="A1563" s="3">
        <v>46043.0</v>
      </c>
      <c r="B1563" s="4" t="s">
        <v>303</v>
      </c>
      <c r="C1563" s="4" t="s">
        <v>515</v>
      </c>
      <c r="D1563" s="2" t="s">
        <v>9298</v>
      </c>
      <c r="E1563" s="2">
        <v>0.0</v>
      </c>
      <c r="F1563" s="2">
        <f>IFERROR(__xludf.DUMMYFUNCTION("""COMPUTED_VALUE"""),0.0)</f>
        <v>0</v>
      </c>
      <c r="G1563" s="4" t="s">
        <v>3231</v>
      </c>
      <c r="H1563" s="2" t="s">
        <v>3176</v>
      </c>
    </row>
    <row r="1564">
      <c r="A1564" s="3">
        <v>46044.0</v>
      </c>
      <c r="B1564" s="4" t="s">
        <v>148</v>
      </c>
      <c r="C1564" s="4" t="s">
        <v>515</v>
      </c>
      <c r="D1564" s="2" t="s">
        <v>9298</v>
      </c>
      <c r="E1564" s="2">
        <v>0.0</v>
      </c>
      <c r="F1564" s="2">
        <f>IFERROR(__xludf.DUMMYFUNCTION("""COMPUTED_VALUE"""),0.0)</f>
        <v>0</v>
      </c>
      <c r="G1564" s="4" t="s">
        <v>3231</v>
      </c>
      <c r="H1564" s="2" t="s">
        <v>3176</v>
      </c>
    </row>
    <row r="1565">
      <c r="A1565" s="3">
        <v>46045.0</v>
      </c>
      <c r="B1565" s="4" t="s">
        <v>196</v>
      </c>
      <c r="C1565" s="4" t="s">
        <v>515</v>
      </c>
      <c r="D1565" s="2" t="s">
        <v>9298</v>
      </c>
      <c r="E1565" s="2">
        <v>0.0</v>
      </c>
      <c r="F1565" s="2">
        <f>IFERROR(__xludf.DUMMYFUNCTION("""COMPUTED_VALUE"""),0.0)</f>
        <v>0</v>
      </c>
      <c r="G1565" s="4" t="s">
        <v>3231</v>
      </c>
      <c r="H1565" s="2" t="s">
        <v>3176</v>
      </c>
    </row>
    <row r="1566">
      <c r="A1566" s="3">
        <v>46046.0</v>
      </c>
      <c r="B1566" s="4" t="s">
        <v>288</v>
      </c>
      <c r="C1566" s="4" t="s">
        <v>515</v>
      </c>
      <c r="D1566" s="2" t="s">
        <v>9298</v>
      </c>
      <c r="E1566" s="2">
        <v>0.0</v>
      </c>
      <c r="F1566" s="2">
        <f>IFERROR(__xludf.DUMMYFUNCTION("""COMPUTED_VALUE"""),0.0)</f>
        <v>0</v>
      </c>
      <c r="G1566" s="4" t="s">
        <v>3231</v>
      </c>
      <c r="H1566" s="2" t="s">
        <v>3176</v>
      </c>
    </row>
    <row r="1567">
      <c r="A1567" s="3">
        <v>46047.0</v>
      </c>
      <c r="B1567" s="4" t="s">
        <v>256</v>
      </c>
      <c r="C1567" s="4" t="s">
        <v>515</v>
      </c>
      <c r="D1567" s="2" t="s">
        <v>9298</v>
      </c>
      <c r="E1567" s="2">
        <v>0.0</v>
      </c>
      <c r="F1567" s="2">
        <f>IFERROR(__xludf.DUMMYFUNCTION("""COMPUTED_VALUE"""),0.0)</f>
        <v>0</v>
      </c>
      <c r="G1567" s="4" t="s">
        <v>3231</v>
      </c>
      <c r="H1567" s="2" t="s">
        <v>3176</v>
      </c>
    </row>
    <row r="1568">
      <c r="A1568" s="3">
        <v>46048.0</v>
      </c>
      <c r="B1568" s="4" t="s">
        <v>180</v>
      </c>
      <c r="C1568" s="4" t="s">
        <v>515</v>
      </c>
      <c r="D1568" s="2" t="s">
        <v>9298</v>
      </c>
      <c r="E1568" s="2">
        <v>0.0</v>
      </c>
      <c r="F1568" s="2">
        <f>IFERROR(__xludf.DUMMYFUNCTION("""COMPUTED_VALUE"""),0.0)</f>
        <v>0</v>
      </c>
      <c r="G1568" s="4" t="s">
        <v>3231</v>
      </c>
      <c r="H1568" s="2" t="s">
        <v>3176</v>
      </c>
    </row>
    <row r="1569">
      <c r="A1569" s="3">
        <v>46049.0</v>
      </c>
      <c r="B1569" s="4" t="s">
        <v>208</v>
      </c>
      <c r="C1569" s="4" t="s">
        <v>515</v>
      </c>
      <c r="D1569" s="2" t="s">
        <v>9298</v>
      </c>
      <c r="E1569" s="2">
        <v>0.0</v>
      </c>
      <c r="F1569" s="2">
        <f>IFERROR(__xludf.DUMMYFUNCTION("""COMPUTED_VALUE"""),0.0)</f>
        <v>0</v>
      </c>
      <c r="G1569" s="4" t="s">
        <v>3231</v>
      </c>
      <c r="H1569" s="2" t="s">
        <v>3176</v>
      </c>
    </row>
    <row r="1570">
      <c r="A1570" s="3">
        <v>46050.0</v>
      </c>
      <c r="B1570" s="4" t="s">
        <v>303</v>
      </c>
      <c r="C1570" s="4" t="s">
        <v>515</v>
      </c>
      <c r="D1570" s="2" t="s">
        <v>9298</v>
      </c>
      <c r="E1570" s="2">
        <v>0.0</v>
      </c>
      <c r="F1570" s="2">
        <f>IFERROR(__xludf.DUMMYFUNCTION("""COMPUTED_VALUE"""),0.0)</f>
        <v>0</v>
      </c>
      <c r="G1570" s="4" t="s">
        <v>3231</v>
      </c>
      <c r="H1570" s="2" t="s">
        <v>3176</v>
      </c>
    </row>
    <row r="1571">
      <c r="A1571" s="3">
        <v>46051.0</v>
      </c>
      <c r="B1571" s="4" t="s">
        <v>148</v>
      </c>
      <c r="C1571" s="4" t="s">
        <v>515</v>
      </c>
      <c r="D1571" s="2" t="s">
        <v>9298</v>
      </c>
      <c r="E1571" s="2">
        <v>0.0</v>
      </c>
      <c r="F1571" s="2">
        <f>IFERROR(__xludf.DUMMYFUNCTION("""COMPUTED_VALUE"""),0.0)</f>
        <v>0</v>
      </c>
      <c r="G1571" s="4" t="s">
        <v>3231</v>
      </c>
      <c r="H1571" s="2" t="s">
        <v>3176</v>
      </c>
    </row>
    <row r="1572">
      <c r="A1572" s="3">
        <v>46052.0</v>
      </c>
      <c r="B1572" s="4" t="s">
        <v>196</v>
      </c>
      <c r="C1572" s="4" t="s">
        <v>515</v>
      </c>
      <c r="D1572" s="2" t="s">
        <v>9298</v>
      </c>
      <c r="E1572" s="2">
        <v>0.0</v>
      </c>
      <c r="F1572" s="2">
        <f>IFERROR(__xludf.DUMMYFUNCTION("""COMPUTED_VALUE"""),0.0)</f>
        <v>0</v>
      </c>
      <c r="G1572" s="4" t="s">
        <v>3231</v>
      </c>
      <c r="H1572" s="2" t="s">
        <v>3176</v>
      </c>
    </row>
    <row r="1573">
      <c r="A1573" s="3">
        <v>46053.0</v>
      </c>
      <c r="B1573" s="4" t="s">
        <v>288</v>
      </c>
      <c r="C1573" s="4" t="s">
        <v>515</v>
      </c>
      <c r="D1573" s="2" t="s">
        <v>9298</v>
      </c>
      <c r="E1573" s="2">
        <v>0.0</v>
      </c>
      <c r="F1573" s="2">
        <f>IFERROR(__xludf.DUMMYFUNCTION("""COMPUTED_VALUE"""),0.0)</f>
        <v>0</v>
      </c>
      <c r="G1573" s="4" t="s">
        <v>3231</v>
      </c>
      <c r="H1573" s="2" t="s">
        <v>3176</v>
      </c>
    </row>
    <row r="1574">
      <c r="A1574" s="3">
        <v>46054.0</v>
      </c>
      <c r="B1574" s="4" t="s">
        <v>256</v>
      </c>
      <c r="C1574" s="4" t="s">
        <v>515</v>
      </c>
      <c r="D1574" s="2" t="s">
        <v>9298</v>
      </c>
      <c r="E1574" s="2">
        <v>0.0</v>
      </c>
      <c r="F1574" s="2">
        <f>IFERROR(__xludf.DUMMYFUNCTION("""COMPUTED_VALUE"""),0.0)</f>
        <v>0</v>
      </c>
      <c r="G1574" s="4" t="s">
        <v>3231</v>
      </c>
      <c r="H1574" s="2" t="s">
        <v>3176</v>
      </c>
    </row>
    <row r="1575">
      <c r="A1575" s="3">
        <v>46055.0</v>
      </c>
      <c r="B1575" s="4" t="s">
        <v>180</v>
      </c>
      <c r="C1575" s="4" t="s">
        <v>515</v>
      </c>
      <c r="D1575" s="2" t="s">
        <v>9298</v>
      </c>
      <c r="E1575" s="2">
        <v>0.0</v>
      </c>
      <c r="F1575" s="2">
        <f>IFERROR(__xludf.DUMMYFUNCTION("""COMPUTED_VALUE"""),0.0)</f>
        <v>0</v>
      </c>
      <c r="G1575" s="4" t="s">
        <v>3231</v>
      </c>
      <c r="H1575" s="2" t="s">
        <v>3176</v>
      </c>
    </row>
    <row r="1576">
      <c r="A1576" s="3">
        <v>46056.0</v>
      </c>
      <c r="B1576" s="4" t="s">
        <v>208</v>
      </c>
      <c r="C1576" s="4" t="s">
        <v>515</v>
      </c>
      <c r="D1576" s="2" t="s">
        <v>9298</v>
      </c>
      <c r="E1576" s="2">
        <v>0.0</v>
      </c>
      <c r="F1576" s="2">
        <f>IFERROR(__xludf.DUMMYFUNCTION("""COMPUTED_VALUE"""),0.0)</f>
        <v>0</v>
      </c>
      <c r="G1576" s="4" t="s">
        <v>3231</v>
      </c>
      <c r="H1576" s="2" t="s">
        <v>3176</v>
      </c>
    </row>
    <row r="1577">
      <c r="A1577" s="3">
        <v>46057.0</v>
      </c>
      <c r="B1577" s="4" t="s">
        <v>303</v>
      </c>
      <c r="C1577" s="4" t="s">
        <v>515</v>
      </c>
      <c r="D1577" s="2" t="s">
        <v>9298</v>
      </c>
      <c r="E1577" s="2">
        <v>0.0</v>
      </c>
      <c r="F1577" s="2">
        <f>IFERROR(__xludf.DUMMYFUNCTION("""COMPUTED_VALUE"""),0.0)</f>
        <v>0</v>
      </c>
      <c r="G1577" s="4" t="s">
        <v>3231</v>
      </c>
      <c r="H1577" s="2" t="s">
        <v>3176</v>
      </c>
    </row>
    <row r="1578">
      <c r="A1578" s="3">
        <v>46058.0</v>
      </c>
      <c r="B1578" s="4" t="s">
        <v>148</v>
      </c>
      <c r="C1578" s="4" t="s">
        <v>515</v>
      </c>
      <c r="D1578" s="2" t="s">
        <v>9298</v>
      </c>
      <c r="E1578" s="2">
        <v>0.0</v>
      </c>
      <c r="F1578" s="2">
        <f>IFERROR(__xludf.DUMMYFUNCTION("""COMPUTED_VALUE"""),0.0)</f>
        <v>0</v>
      </c>
      <c r="G1578" s="4" t="s">
        <v>3231</v>
      </c>
      <c r="H1578" s="2" t="s">
        <v>3176</v>
      </c>
    </row>
    <row r="1579">
      <c r="A1579" s="3">
        <v>46059.0</v>
      </c>
      <c r="B1579" s="4" t="s">
        <v>196</v>
      </c>
      <c r="C1579" s="4" t="s">
        <v>515</v>
      </c>
      <c r="D1579" s="2" t="s">
        <v>9298</v>
      </c>
      <c r="E1579" s="2">
        <v>0.0</v>
      </c>
      <c r="F1579" s="2">
        <f>IFERROR(__xludf.DUMMYFUNCTION("""COMPUTED_VALUE"""),0.0)</f>
        <v>0</v>
      </c>
      <c r="G1579" s="4" t="s">
        <v>3231</v>
      </c>
      <c r="H1579" s="2" t="s">
        <v>3176</v>
      </c>
    </row>
    <row r="1580">
      <c r="A1580" s="3">
        <v>46060.0</v>
      </c>
      <c r="B1580" s="4" t="s">
        <v>288</v>
      </c>
      <c r="C1580" s="4" t="s">
        <v>515</v>
      </c>
      <c r="D1580" s="2" t="s">
        <v>9298</v>
      </c>
      <c r="E1580" s="2">
        <v>0.0</v>
      </c>
      <c r="F1580" s="2">
        <f>IFERROR(__xludf.DUMMYFUNCTION("""COMPUTED_VALUE"""),0.0)</f>
        <v>0</v>
      </c>
      <c r="G1580" s="4" t="s">
        <v>3231</v>
      </c>
      <c r="H1580" s="2" t="s">
        <v>3176</v>
      </c>
    </row>
    <row r="1581">
      <c r="A1581" s="3">
        <v>46061.0</v>
      </c>
      <c r="B1581" s="4" t="s">
        <v>256</v>
      </c>
      <c r="C1581" s="4" t="s">
        <v>515</v>
      </c>
      <c r="D1581" s="2" t="s">
        <v>9298</v>
      </c>
      <c r="E1581" s="2">
        <v>0.0</v>
      </c>
      <c r="F1581" s="2">
        <f>IFERROR(__xludf.DUMMYFUNCTION("""COMPUTED_VALUE"""),0.0)</f>
        <v>0</v>
      </c>
      <c r="G1581" s="4" t="s">
        <v>3231</v>
      </c>
      <c r="H1581" s="2" t="s">
        <v>3176</v>
      </c>
    </row>
    <row r="1582">
      <c r="A1582" s="3">
        <v>46062.0</v>
      </c>
      <c r="B1582" s="4" t="s">
        <v>180</v>
      </c>
      <c r="C1582" s="4" t="s">
        <v>515</v>
      </c>
      <c r="D1582" s="2" t="s">
        <v>9298</v>
      </c>
      <c r="E1582" s="2">
        <v>0.0</v>
      </c>
      <c r="F1582" s="2">
        <f>IFERROR(__xludf.DUMMYFUNCTION("""COMPUTED_VALUE"""),0.0)</f>
        <v>0</v>
      </c>
      <c r="G1582" s="4" t="s">
        <v>3231</v>
      </c>
      <c r="H1582" s="2" t="s">
        <v>3176</v>
      </c>
    </row>
    <row r="1583">
      <c r="A1583" s="3">
        <v>46063.0</v>
      </c>
      <c r="B1583" s="4" t="s">
        <v>208</v>
      </c>
      <c r="C1583" s="4" t="s">
        <v>515</v>
      </c>
      <c r="D1583" s="2" t="s">
        <v>9298</v>
      </c>
      <c r="E1583" s="2">
        <v>0.0</v>
      </c>
      <c r="F1583" s="2">
        <f>IFERROR(__xludf.DUMMYFUNCTION("""COMPUTED_VALUE"""),0.0)</f>
        <v>0</v>
      </c>
      <c r="G1583" s="4" t="s">
        <v>3231</v>
      </c>
      <c r="H1583" s="2" t="s">
        <v>3176</v>
      </c>
    </row>
    <row r="1584">
      <c r="A1584" s="3">
        <v>46064.0</v>
      </c>
      <c r="B1584" s="4" t="s">
        <v>303</v>
      </c>
      <c r="C1584" s="4" t="s">
        <v>515</v>
      </c>
      <c r="D1584" s="2" t="s">
        <v>9298</v>
      </c>
      <c r="E1584" s="2">
        <v>0.0</v>
      </c>
      <c r="F1584" s="2">
        <f>IFERROR(__xludf.DUMMYFUNCTION("""COMPUTED_VALUE"""),0.0)</f>
        <v>0</v>
      </c>
      <c r="G1584" s="4" t="s">
        <v>3231</v>
      </c>
      <c r="H1584" s="2" t="s">
        <v>3176</v>
      </c>
    </row>
    <row r="1585">
      <c r="A1585" s="3">
        <v>46065.0</v>
      </c>
      <c r="B1585" s="4" t="s">
        <v>148</v>
      </c>
      <c r="C1585" s="4" t="s">
        <v>515</v>
      </c>
      <c r="D1585" s="2" t="s">
        <v>9298</v>
      </c>
      <c r="E1585" s="2">
        <v>0.0</v>
      </c>
      <c r="F1585" s="2">
        <f>IFERROR(__xludf.DUMMYFUNCTION("""COMPUTED_VALUE"""),0.0)</f>
        <v>0</v>
      </c>
      <c r="G1585" s="4" t="s">
        <v>3231</v>
      </c>
      <c r="H1585" s="2" t="s">
        <v>3176</v>
      </c>
    </row>
    <row r="1586">
      <c r="A1586" s="3">
        <v>46066.0</v>
      </c>
      <c r="B1586" s="4" t="s">
        <v>196</v>
      </c>
      <c r="C1586" s="4" t="s">
        <v>515</v>
      </c>
      <c r="D1586" s="2" t="s">
        <v>9298</v>
      </c>
      <c r="E1586" s="2">
        <v>0.0</v>
      </c>
      <c r="F1586" s="2">
        <f>IFERROR(__xludf.DUMMYFUNCTION("""COMPUTED_VALUE"""),0.0)</f>
        <v>0</v>
      </c>
      <c r="G1586" s="4" t="s">
        <v>3231</v>
      </c>
      <c r="H1586" s="2" t="s">
        <v>3176</v>
      </c>
    </row>
    <row r="1587">
      <c r="A1587" s="3">
        <v>46067.0</v>
      </c>
      <c r="B1587" s="4" t="s">
        <v>288</v>
      </c>
      <c r="C1587" s="4" t="s">
        <v>515</v>
      </c>
      <c r="D1587" s="2" t="s">
        <v>9298</v>
      </c>
      <c r="E1587" s="2">
        <v>0.0</v>
      </c>
      <c r="F1587" s="2">
        <f>IFERROR(__xludf.DUMMYFUNCTION("""COMPUTED_VALUE"""),0.0)</f>
        <v>0</v>
      </c>
      <c r="G1587" s="4" t="s">
        <v>3231</v>
      </c>
      <c r="H1587" s="2" t="s">
        <v>3176</v>
      </c>
    </row>
    <row r="1588">
      <c r="A1588" s="3">
        <v>46068.0</v>
      </c>
      <c r="B1588" s="4" t="s">
        <v>256</v>
      </c>
      <c r="C1588" s="4" t="s">
        <v>515</v>
      </c>
      <c r="D1588" s="2" t="s">
        <v>9298</v>
      </c>
      <c r="E1588" s="2">
        <v>0.0</v>
      </c>
      <c r="F1588" s="2">
        <f>IFERROR(__xludf.DUMMYFUNCTION("""COMPUTED_VALUE"""),0.0)</f>
        <v>0</v>
      </c>
      <c r="G1588" s="4" t="s">
        <v>3231</v>
      </c>
      <c r="H1588" s="2" t="s">
        <v>3176</v>
      </c>
    </row>
    <row r="1589">
      <c r="A1589" s="3">
        <v>46069.0</v>
      </c>
      <c r="B1589" s="4" t="s">
        <v>180</v>
      </c>
      <c r="C1589" s="4" t="s">
        <v>515</v>
      </c>
      <c r="D1589" s="2" t="s">
        <v>9298</v>
      </c>
      <c r="E1589" s="2">
        <v>0.0</v>
      </c>
      <c r="F1589" s="2">
        <f>IFERROR(__xludf.DUMMYFUNCTION("""COMPUTED_VALUE"""),0.0)</f>
        <v>0</v>
      </c>
      <c r="G1589" s="4" t="s">
        <v>3231</v>
      </c>
      <c r="H1589" s="2" t="s">
        <v>3176</v>
      </c>
    </row>
    <row r="1590">
      <c r="A1590" s="3">
        <v>46070.0</v>
      </c>
      <c r="B1590" s="4" t="s">
        <v>208</v>
      </c>
      <c r="C1590" s="4" t="s">
        <v>515</v>
      </c>
      <c r="D1590" s="2" t="s">
        <v>9298</v>
      </c>
      <c r="E1590" s="2">
        <v>0.0</v>
      </c>
      <c r="F1590" s="2">
        <f>IFERROR(__xludf.DUMMYFUNCTION("""COMPUTED_VALUE"""),0.0)</f>
        <v>0</v>
      </c>
      <c r="G1590" s="4" t="s">
        <v>3231</v>
      </c>
      <c r="H1590" s="2" t="s">
        <v>3176</v>
      </c>
    </row>
    <row r="1591">
      <c r="A1591" s="3">
        <v>46071.0</v>
      </c>
      <c r="B1591" s="4" t="s">
        <v>303</v>
      </c>
      <c r="C1591" s="4" t="s">
        <v>515</v>
      </c>
      <c r="D1591" s="2" t="s">
        <v>9298</v>
      </c>
      <c r="E1591" s="2">
        <v>0.0</v>
      </c>
      <c r="F1591" s="2">
        <f>IFERROR(__xludf.DUMMYFUNCTION("""COMPUTED_VALUE"""),0.0)</f>
        <v>0</v>
      </c>
      <c r="G1591" s="4" t="s">
        <v>3231</v>
      </c>
      <c r="H1591" s="2" t="s">
        <v>3176</v>
      </c>
    </row>
    <row r="1592">
      <c r="A1592" s="3">
        <v>46072.0</v>
      </c>
      <c r="B1592" s="4" t="s">
        <v>148</v>
      </c>
      <c r="C1592" s="4" t="s">
        <v>515</v>
      </c>
      <c r="D1592" s="2" t="s">
        <v>9298</v>
      </c>
      <c r="E1592" s="2">
        <v>0.0</v>
      </c>
      <c r="F1592" s="2">
        <f>IFERROR(__xludf.DUMMYFUNCTION("""COMPUTED_VALUE"""),0.0)</f>
        <v>0</v>
      </c>
      <c r="G1592" s="4" t="s">
        <v>3231</v>
      </c>
      <c r="H1592" s="2" t="s">
        <v>3176</v>
      </c>
    </row>
    <row r="1593">
      <c r="A1593" s="3">
        <v>46073.0</v>
      </c>
      <c r="B1593" s="4" t="s">
        <v>196</v>
      </c>
      <c r="C1593" s="4" t="s">
        <v>515</v>
      </c>
      <c r="D1593" s="2" t="s">
        <v>9298</v>
      </c>
      <c r="E1593" s="2">
        <v>0.0</v>
      </c>
      <c r="F1593" s="2">
        <f>IFERROR(__xludf.DUMMYFUNCTION("""COMPUTED_VALUE"""),0.0)</f>
        <v>0</v>
      </c>
      <c r="G1593" s="4" t="s">
        <v>3231</v>
      </c>
      <c r="H1593" s="2" t="s">
        <v>3176</v>
      </c>
    </row>
    <row r="1594">
      <c r="A1594" s="3">
        <v>46074.0</v>
      </c>
      <c r="B1594" s="4" t="s">
        <v>288</v>
      </c>
      <c r="C1594" s="4" t="s">
        <v>515</v>
      </c>
      <c r="D1594" s="2" t="s">
        <v>9298</v>
      </c>
      <c r="E1594" s="2">
        <v>0.0</v>
      </c>
      <c r="F1594" s="2">
        <f>IFERROR(__xludf.DUMMYFUNCTION("""COMPUTED_VALUE"""),0.0)</f>
        <v>0</v>
      </c>
      <c r="G1594" s="4" t="s">
        <v>3231</v>
      </c>
      <c r="H1594" s="2" t="s">
        <v>3176</v>
      </c>
    </row>
    <row r="1595">
      <c r="A1595" s="3">
        <v>46075.0</v>
      </c>
      <c r="B1595" s="4" t="s">
        <v>256</v>
      </c>
      <c r="C1595" s="4" t="s">
        <v>515</v>
      </c>
      <c r="D1595" s="2" t="s">
        <v>9298</v>
      </c>
      <c r="E1595" s="2">
        <v>0.0</v>
      </c>
      <c r="F1595" s="2">
        <f>IFERROR(__xludf.DUMMYFUNCTION("""COMPUTED_VALUE"""),0.0)</f>
        <v>0</v>
      </c>
      <c r="G1595" s="4" t="s">
        <v>3231</v>
      </c>
      <c r="H1595" s="2" t="s">
        <v>3176</v>
      </c>
    </row>
    <row r="1596">
      <c r="A1596" s="3">
        <v>46076.0</v>
      </c>
      <c r="B1596" s="4" t="s">
        <v>180</v>
      </c>
      <c r="C1596" s="4" t="s">
        <v>515</v>
      </c>
      <c r="D1596" s="2" t="s">
        <v>9298</v>
      </c>
      <c r="E1596" s="2">
        <v>0.0</v>
      </c>
      <c r="F1596" s="2">
        <f>IFERROR(__xludf.DUMMYFUNCTION("""COMPUTED_VALUE"""),0.0)</f>
        <v>0</v>
      </c>
      <c r="G1596" s="4" t="s">
        <v>3231</v>
      </c>
      <c r="H1596" s="2" t="s">
        <v>3176</v>
      </c>
    </row>
    <row r="1597">
      <c r="A1597" s="3">
        <v>46077.0</v>
      </c>
      <c r="B1597" s="4" t="s">
        <v>208</v>
      </c>
      <c r="C1597" s="4" t="s">
        <v>515</v>
      </c>
      <c r="D1597" s="2" t="s">
        <v>9298</v>
      </c>
      <c r="E1597" s="2">
        <v>0.0</v>
      </c>
      <c r="F1597" s="2">
        <f>IFERROR(__xludf.DUMMYFUNCTION("""COMPUTED_VALUE"""),0.0)</f>
        <v>0</v>
      </c>
      <c r="G1597" s="4" t="s">
        <v>3231</v>
      </c>
      <c r="H1597" s="2" t="s">
        <v>3176</v>
      </c>
    </row>
    <row r="1598">
      <c r="A1598" s="3">
        <v>46078.0</v>
      </c>
      <c r="B1598" s="4" t="s">
        <v>303</v>
      </c>
      <c r="C1598" s="4" t="s">
        <v>515</v>
      </c>
      <c r="D1598" s="2" t="s">
        <v>9298</v>
      </c>
      <c r="E1598" s="2">
        <v>0.0</v>
      </c>
      <c r="F1598" s="2">
        <f>IFERROR(__xludf.DUMMYFUNCTION("""COMPUTED_VALUE"""),0.0)</f>
        <v>0</v>
      </c>
      <c r="G1598" s="4" t="s">
        <v>3231</v>
      </c>
      <c r="H1598" s="2" t="s">
        <v>3176</v>
      </c>
    </row>
    <row r="1599">
      <c r="A1599" s="3">
        <v>46079.0</v>
      </c>
      <c r="B1599" s="4" t="s">
        <v>148</v>
      </c>
      <c r="C1599" s="4" t="s">
        <v>515</v>
      </c>
      <c r="D1599" s="2" t="s">
        <v>9298</v>
      </c>
      <c r="E1599" s="2">
        <v>0.0</v>
      </c>
      <c r="F1599" s="2">
        <f>IFERROR(__xludf.DUMMYFUNCTION("""COMPUTED_VALUE"""),0.0)</f>
        <v>0</v>
      </c>
      <c r="G1599" s="4" t="s">
        <v>3231</v>
      </c>
      <c r="H1599" s="2" t="s">
        <v>3176</v>
      </c>
    </row>
    <row r="1600">
      <c r="A1600" s="3">
        <v>46080.0</v>
      </c>
      <c r="B1600" s="4" t="s">
        <v>196</v>
      </c>
      <c r="C1600" s="4" t="s">
        <v>515</v>
      </c>
      <c r="D1600" s="2" t="s">
        <v>9298</v>
      </c>
      <c r="E1600" s="2">
        <v>0.0</v>
      </c>
      <c r="F1600" s="2">
        <f>IFERROR(__xludf.DUMMYFUNCTION("""COMPUTED_VALUE"""),0.0)</f>
        <v>0</v>
      </c>
      <c r="G1600" s="4" t="s">
        <v>3231</v>
      </c>
      <c r="H1600" s="2" t="s">
        <v>3176</v>
      </c>
    </row>
    <row r="1601">
      <c r="A1601" s="3">
        <v>46081.0</v>
      </c>
      <c r="B1601" s="4" t="s">
        <v>288</v>
      </c>
      <c r="C1601" s="4" t="s">
        <v>515</v>
      </c>
      <c r="D1601" s="2" t="s">
        <v>9298</v>
      </c>
      <c r="E1601" s="2">
        <v>0.0</v>
      </c>
      <c r="F1601" s="2">
        <f>IFERROR(__xludf.DUMMYFUNCTION("""COMPUTED_VALUE"""),0.0)</f>
        <v>0</v>
      </c>
      <c r="G1601" s="4" t="s">
        <v>3231</v>
      </c>
      <c r="H1601" s="2" t="s">
        <v>3176</v>
      </c>
    </row>
    <row r="1602">
      <c r="A1602" s="3">
        <v>46082.0</v>
      </c>
      <c r="B1602" s="4" t="s">
        <v>256</v>
      </c>
      <c r="C1602" s="4" t="s">
        <v>515</v>
      </c>
      <c r="D1602" s="2" t="s">
        <v>9298</v>
      </c>
      <c r="E1602" s="2">
        <v>0.0</v>
      </c>
      <c r="F1602" s="2">
        <f>IFERROR(__xludf.DUMMYFUNCTION("""COMPUTED_VALUE"""),0.0)</f>
        <v>0</v>
      </c>
      <c r="G1602" s="4" t="s">
        <v>3231</v>
      </c>
      <c r="H1602" s="2" t="s">
        <v>3176</v>
      </c>
    </row>
    <row r="1603">
      <c r="A1603" s="3">
        <v>46083.0</v>
      </c>
      <c r="B1603" s="4" t="s">
        <v>180</v>
      </c>
      <c r="C1603" s="4" t="s">
        <v>515</v>
      </c>
      <c r="D1603" s="2" t="s">
        <v>9298</v>
      </c>
      <c r="E1603" s="2">
        <v>0.0</v>
      </c>
      <c r="F1603" s="2">
        <f>IFERROR(__xludf.DUMMYFUNCTION("""COMPUTED_VALUE"""),0.0)</f>
        <v>0</v>
      </c>
      <c r="G1603" s="4" t="s">
        <v>3231</v>
      </c>
      <c r="H1603" s="2" t="s">
        <v>3176</v>
      </c>
    </row>
    <row r="1604">
      <c r="A1604" s="3">
        <v>46084.0</v>
      </c>
      <c r="B1604" s="4" t="s">
        <v>208</v>
      </c>
      <c r="C1604" s="4" t="s">
        <v>515</v>
      </c>
      <c r="D1604" s="2" t="s">
        <v>9298</v>
      </c>
      <c r="E1604" s="2">
        <v>0.0</v>
      </c>
      <c r="F1604" s="2">
        <f>IFERROR(__xludf.DUMMYFUNCTION("""COMPUTED_VALUE"""),0.0)</f>
        <v>0</v>
      </c>
      <c r="G1604" s="4" t="s">
        <v>3231</v>
      </c>
      <c r="H1604" s="2" t="s">
        <v>3176</v>
      </c>
    </row>
    <row r="1605">
      <c r="A1605" s="3">
        <v>46085.0</v>
      </c>
      <c r="B1605" s="4" t="s">
        <v>303</v>
      </c>
      <c r="C1605" s="4" t="s">
        <v>515</v>
      </c>
      <c r="D1605" s="2" t="s">
        <v>9298</v>
      </c>
      <c r="E1605" s="2">
        <v>0.0</v>
      </c>
      <c r="F1605" s="2">
        <f>IFERROR(__xludf.DUMMYFUNCTION("""COMPUTED_VALUE"""),0.0)</f>
        <v>0</v>
      </c>
      <c r="G1605" s="4" t="s">
        <v>3231</v>
      </c>
      <c r="H1605" s="2" t="s">
        <v>3176</v>
      </c>
    </row>
    <row r="1606">
      <c r="A1606" s="3">
        <v>46086.0</v>
      </c>
      <c r="B1606" s="4" t="s">
        <v>148</v>
      </c>
      <c r="C1606" s="4" t="s">
        <v>515</v>
      </c>
      <c r="D1606" s="2" t="s">
        <v>9298</v>
      </c>
      <c r="E1606" s="2">
        <v>0.0</v>
      </c>
      <c r="F1606" s="2">
        <f>IFERROR(__xludf.DUMMYFUNCTION("""COMPUTED_VALUE"""),0.0)</f>
        <v>0</v>
      </c>
      <c r="G1606" s="4" t="s">
        <v>3231</v>
      </c>
      <c r="H1606" s="2" t="s">
        <v>3176</v>
      </c>
    </row>
    <row r="1607">
      <c r="A1607" s="3">
        <v>46087.0</v>
      </c>
      <c r="B1607" s="4" t="s">
        <v>196</v>
      </c>
      <c r="C1607" s="4" t="s">
        <v>515</v>
      </c>
      <c r="D1607" s="2" t="s">
        <v>9298</v>
      </c>
      <c r="E1607" s="2">
        <v>0.0</v>
      </c>
      <c r="F1607" s="2">
        <f>IFERROR(__xludf.DUMMYFUNCTION("""COMPUTED_VALUE"""),0.0)</f>
        <v>0</v>
      </c>
      <c r="G1607" s="4" t="s">
        <v>3231</v>
      </c>
      <c r="H1607" s="2" t="s">
        <v>3176</v>
      </c>
    </row>
    <row r="1608">
      <c r="A1608" s="3">
        <v>46088.0</v>
      </c>
      <c r="B1608" s="4" t="s">
        <v>288</v>
      </c>
      <c r="C1608" s="4" t="s">
        <v>515</v>
      </c>
      <c r="D1608" s="2" t="s">
        <v>9298</v>
      </c>
      <c r="E1608" s="2">
        <v>0.0</v>
      </c>
      <c r="F1608" s="2">
        <f>IFERROR(__xludf.DUMMYFUNCTION("""COMPUTED_VALUE"""),0.0)</f>
        <v>0</v>
      </c>
      <c r="G1608" s="4" t="s">
        <v>3231</v>
      </c>
      <c r="H1608" s="2" t="s">
        <v>3176</v>
      </c>
    </row>
    <row r="1609">
      <c r="A1609" s="3">
        <v>46089.0</v>
      </c>
      <c r="B1609" s="4" t="s">
        <v>256</v>
      </c>
      <c r="C1609" s="4" t="s">
        <v>515</v>
      </c>
      <c r="D1609" s="2" t="s">
        <v>9298</v>
      </c>
      <c r="E1609" s="2">
        <v>0.0</v>
      </c>
      <c r="F1609" s="2">
        <f>IFERROR(__xludf.DUMMYFUNCTION("""COMPUTED_VALUE"""),0.0)</f>
        <v>0</v>
      </c>
      <c r="G1609" s="4" t="s">
        <v>3231</v>
      </c>
      <c r="H1609" s="2" t="s">
        <v>3176</v>
      </c>
    </row>
    <row r="1610">
      <c r="A1610" s="3">
        <v>46090.0</v>
      </c>
      <c r="B1610" s="4" t="s">
        <v>180</v>
      </c>
      <c r="C1610" s="4" t="s">
        <v>515</v>
      </c>
      <c r="D1610" s="2" t="s">
        <v>9298</v>
      </c>
      <c r="E1610" s="2">
        <v>0.0</v>
      </c>
      <c r="F1610" s="2">
        <f>IFERROR(__xludf.DUMMYFUNCTION("""COMPUTED_VALUE"""),0.0)</f>
        <v>0</v>
      </c>
      <c r="G1610" s="4" t="s">
        <v>3231</v>
      </c>
      <c r="H1610" s="2" t="s">
        <v>3176</v>
      </c>
    </row>
    <row r="1611">
      <c r="A1611" s="3">
        <v>46091.0</v>
      </c>
      <c r="B1611" s="4" t="s">
        <v>208</v>
      </c>
      <c r="C1611" s="4" t="s">
        <v>515</v>
      </c>
      <c r="D1611" s="2" t="s">
        <v>9298</v>
      </c>
      <c r="E1611" s="2">
        <v>0.0</v>
      </c>
      <c r="F1611" s="2">
        <f>IFERROR(__xludf.DUMMYFUNCTION("""COMPUTED_VALUE"""),0.0)</f>
        <v>0</v>
      </c>
      <c r="G1611" s="4" t="s">
        <v>3231</v>
      </c>
      <c r="H1611" s="2" t="s">
        <v>3176</v>
      </c>
    </row>
    <row r="1612">
      <c r="A1612" s="3">
        <v>46092.0</v>
      </c>
      <c r="B1612" s="4" t="s">
        <v>303</v>
      </c>
      <c r="C1612" s="4" t="s">
        <v>515</v>
      </c>
      <c r="D1612" s="2" t="s">
        <v>9298</v>
      </c>
      <c r="E1612" s="2">
        <v>0.0</v>
      </c>
      <c r="F1612" s="2">
        <f>IFERROR(__xludf.DUMMYFUNCTION("""COMPUTED_VALUE"""),0.0)</f>
        <v>0</v>
      </c>
      <c r="G1612" s="4" t="s">
        <v>3231</v>
      </c>
      <c r="H1612" s="2" t="s">
        <v>3176</v>
      </c>
    </row>
    <row r="1613">
      <c r="A1613" s="3">
        <v>46093.0</v>
      </c>
      <c r="B1613" s="4" t="s">
        <v>148</v>
      </c>
      <c r="C1613" s="4" t="s">
        <v>515</v>
      </c>
      <c r="D1613" s="2" t="s">
        <v>9298</v>
      </c>
      <c r="E1613" s="2">
        <v>0.0</v>
      </c>
      <c r="F1613" s="2">
        <f>IFERROR(__xludf.DUMMYFUNCTION("""COMPUTED_VALUE"""),0.0)</f>
        <v>0</v>
      </c>
      <c r="G1613" s="4" t="s">
        <v>3231</v>
      </c>
      <c r="H1613" s="2" t="s">
        <v>3176</v>
      </c>
    </row>
    <row r="1614">
      <c r="A1614" s="3">
        <v>46094.0</v>
      </c>
      <c r="B1614" s="4" t="s">
        <v>196</v>
      </c>
      <c r="C1614" s="4" t="s">
        <v>515</v>
      </c>
      <c r="D1614" s="2" t="s">
        <v>9298</v>
      </c>
      <c r="E1614" s="2">
        <v>0.0</v>
      </c>
      <c r="F1614" s="2">
        <f>IFERROR(__xludf.DUMMYFUNCTION("""COMPUTED_VALUE"""),0.0)</f>
        <v>0</v>
      </c>
      <c r="G1614" s="4" t="s">
        <v>3231</v>
      </c>
      <c r="H1614" s="2" t="s">
        <v>3176</v>
      </c>
    </row>
    <row r="1615">
      <c r="A1615" s="3">
        <v>46095.0</v>
      </c>
      <c r="B1615" s="4" t="s">
        <v>288</v>
      </c>
      <c r="C1615" s="4" t="s">
        <v>515</v>
      </c>
      <c r="D1615" s="2" t="s">
        <v>9298</v>
      </c>
      <c r="E1615" s="2">
        <v>0.0</v>
      </c>
      <c r="F1615" s="2">
        <f>IFERROR(__xludf.DUMMYFUNCTION("""COMPUTED_VALUE"""),0.0)</f>
        <v>0</v>
      </c>
      <c r="G1615" s="4" t="s">
        <v>3231</v>
      </c>
      <c r="H1615" s="2" t="s">
        <v>3176</v>
      </c>
    </row>
    <row r="1616">
      <c r="A1616" s="3">
        <v>46096.0</v>
      </c>
      <c r="B1616" s="4" t="s">
        <v>256</v>
      </c>
      <c r="C1616" s="4" t="s">
        <v>515</v>
      </c>
      <c r="D1616" s="2" t="s">
        <v>9298</v>
      </c>
      <c r="E1616" s="2">
        <v>0.0</v>
      </c>
      <c r="F1616" s="2">
        <f>IFERROR(__xludf.DUMMYFUNCTION("""COMPUTED_VALUE"""),0.0)</f>
        <v>0</v>
      </c>
      <c r="G1616" s="4" t="s">
        <v>3231</v>
      </c>
      <c r="H1616" s="2" t="s">
        <v>3176</v>
      </c>
    </row>
    <row r="1617">
      <c r="A1617" s="3">
        <v>46097.0</v>
      </c>
      <c r="B1617" s="4" t="s">
        <v>180</v>
      </c>
      <c r="C1617" s="4" t="s">
        <v>515</v>
      </c>
      <c r="D1617" s="2" t="s">
        <v>9298</v>
      </c>
      <c r="E1617" s="2">
        <v>0.0</v>
      </c>
      <c r="F1617" s="2">
        <f>IFERROR(__xludf.DUMMYFUNCTION("""COMPUTED_VALUE"""),0.0)</f>
        <v>0</v>
      </c>
      <c r="G1617" s="4" t="s">
        <v>3231</v>
      </c>
      <c r="H1617" s="2" t="s">
        <v>3176</v>
      </c>
    </row>
    <row r="1618">
      <c r="A1618" s="3">
        <v>46098.0</v>
      </c>
      <c r="B1618" s="4" t="s">
        <v>208</v>
      </c>
      <c r="C1618" s="4" t="s">
        <v>515</v>
      </c>
      <c r="D1618" s="2" t="s">
        <v>9298</v>
      </c>
      <c r="E1618" s="2">
        <v>0.0</v>
      </c>
      <c r="F1618" s="2">
        <f>IFERROR(__xludf.DUMMYFUNCTION("""COMPUTED_VALUE"""),0.0)</f>
        <v>0</v>
      </c>
      <c r="G1618" s="4" t="s">
        <v>3231</v>
      </c>
      <c r="H1618" s="2" t="s">
        <v>3176</v>
      </c>
    </row>
    <row r="1619">
      <c r="A1619" s="3">
        <v>46099.0</v>
      </c>
      <c r="B1619" s="4" t="s">
        <v>303</v>
      </c>
      <c r="C1619" s="4" t="s">
        <v>515</v>
      </c>
      <c r="D1619" s="2" t="s">
        <v>9298</v>
      </c>
      <c r="E1619" s="2">
        <v>0.0</v>
      </c>
      <c r="F1619" s="2">
        <f>IFERROR(__xludf.DUMMYFUNCTION("""COMPUTED_VALUE"""),0.0)</f>
        <v>0</v>
      </c>
      <c r="G1619" s="4" t="s">
        <v>3231</v>
      </c>
      <c r="H1619" s="2" t="s">
        <v>3176</v>
      </c>
    </row>
    <row r="1620">
      <c r="A1620" s="3">
        <v>46100.0</v>
      </c>
      <c r="B1620" s="4" t="s">
        <v>148</v>
      </c>
      <c r="C1620" s="4" t="s">
        <v>515</v>
      </c>
      <c r="D1620" s="2" t="s">
        <v>9298</v>
      </c>
      <c r="E1620" s="2">
        <v>0.0</v>
      </c>
      <c r="F1620" s="2">
        <f>IFERROR(__xludf.DUMMYFUNCTION("""COMPUTED_VALUE"""),0.0)</f>
        <v>0</v>
      </c>
      <c r="G1620" s="4" t="s">
        <v>3231</v>
      </c>
      <c r="H1620" s="2" t="s">
        <v>3176</v>
      </c>
    </row>
    <row r="1621">
      <c r="A1621" s="3">
        <v>46101.0</v>
      </c>
      <c r="B1621" s="4" t="s">
        <v>196</v>
      </c>
      <c r="C1621" s="4" t="s">
        <v>515</v>
      </c>
      <c r="D1621" s="2" t="s">
        <v>9298</v>
      </c>
      <c r="E1621" s="2">
        <v>0.0</v>
      </c>
      <c r="F1621" s="2">
        <f>IFERROR(__xludf.DUMMYFUNCTION("""COMPUTED_VALUE"""),0.0)</f>
        <v>0</v>
      </c>
      <c r="G1621" s="4" t="s">
        <v>3231</v>
      </c>
      <c r="H1621" s="2" t="s">
        <v>3176</v>
      </c>
    </row>
    <row r="1622">
      <c r="A1622" s="3">
        <v>46102.0</v>
      </c>
      <c r="B1622" s="4" t="s">
        <v>288</v>
      </c>
      <c r="C1622" s="4" t="s">
        <v>515</v>
      </c>
      <c r="D1622" s="2" t="s">
        <v>9298</v>
      </c>
      <c r="E1622" s="2">
        <v>0.0</v>
      </c>
      <c r="F1622" s="2">
        <f>IFERROR(__xludf.DUMMYFUNCTION("""COMPUTED_VALUE"""),0.0)</f>
        <v>0</v>
      </c>
      <c r="G1622" s="4" t="s">
        <v>3231</v>
      </c>
      <c r="H1622" s="2" t="s">
        <v>3176</v>
      </c>
    </row>
    <row r="1623">
      <c r="A1623" s="3">
        <v>46103.0</v>
      </c>
      <c r="B1623" s="4" t="s">
        <v>256</v>
      </c>
      <c r="C1623" s="4" t="s">
        <v>515</v>
      </c>
      <c r="D1623" s="2" t="s">
        <v>9298</v>
      </c>
      <c r="E1623" s="2">
        <v>0.0</v>
      </c>
      <c r="F1623" s="2">
        <f>IFERROR(__xludf.DUMMYFUNCTION("""COMPUTED_VALUE"""),0.0)</f>
        <v>0</v>
      </c>
      <c r="G1623" s="4" t="s">
        <v>3231</v>
      </c>
      <c r="H1623" s="2" t="s">
        <v>3176</v>
      </c>
    </row>
    <row r="1624">
      <c r="A1624" s="3">
        <v>46104.0</v>
      </c>
      <c r="B1624" s="4" t="s">
        <v>180</v>
      </c>
      <c r="C1624" s="4" t="s">
        <v>515</v>
      </c>
      <c r="D1624" s="2" t="s">
        <v>9298</v>
      </c>
      <c r="E1624" s="2">
        <v>0.0</v>
      </c>
      <c r="F1624" s="2">
        <f>IFERROR(__xludf.DUMMYFUNCTION("""COMPUTED_VALUE"""),0.0)</f>
        <v>0</v>
      </c>
      <c r="G1624" s="4" t="s">
        <v>3231</v>
      </c>
      <c r="H1624" s="2" t="s">
        <v>3176</v>
      </c>
    </row>
    <row r="1625">
      <c r="A1625" s="3">
        <v>46105.0</v>
      </c>
      <c r="B1625" s="4" t="s">
        <v>208</v>
      </c>
      <c r="C1625" s="4" t="s">
        <v>515</v>
      </c>
      <c r="D1625" s="2" t="s">
        <v>9298</v>
      </c>
      <c r="E1625" s="2">
        <v>0.0</v>
      </c>
      <c r="F1625" s="2">
        <f>IFERROR(__xludf.DUMMYFUNCTION("""COMPUTED_VALUE"""),0.0)</f>
        <v>0</v>
      </c>
      <c r="G1625" s="4" t="s">
        <v>3231</v>
      </c>
      <c r="H1625" s="2" t="s">
        <v>3176</v>
      </c>
    </row>
    <row r="1626">
      <c r="A1626" s="3">
        <v>46106.0</v>
      </c>
      <c r="B1626" s="4" t="s">
        <v>303</v>
      </c>
      <c r="C1626" s="4" t="s">
        <v>515</v>
      </c>
      <c r="D1626" s="2" t="s">
        <v>9298</v>
      </c>
      <c r="E1626" s="2">
        <v>0.0</v>
      </c>
      <c r="F1626" s="2">
        <f>IFERROR(__xludf.DUMMYFUNCTION("""COMPUTED_VALUE"""),0.0)</f>
        <v>0</v>
      </c>
      <c r="G1626" s="4" t="s">
        <v>3231</v>
      </c>
      <c r="H1626" s="2" t="s">
        <v>3176</v>
      </c>
    </row>
    <row r="1627">
      <c r="A1627" s="3">
        <v>46107.0</v>
      </c>
      <c r="B1627" s="4" t="s">
        <v>148</v>
      </c>
      <c r="C1627" s="4" t="s">
        <v>515</v>
      </c>
      <c r="D1627" s="2" t="s">
        <v>9298</v>
      </c>
      <c r="E1627" s="2">
        <v>0.0</v>
      </c>
      <c r="F1627" s="2">
        <f>IFERROR(__xludf.DUMMYFUNCTION("""COMPUTED_VALUE"""),0.0)</f>
        <v>0</v>
      </c>
      <c r="G1627" s="4" t="s">
        <v>3231</v>
      </c>
      <c r="H1627" s="2" t="s">
        <v>3176</v>
      </c>
    </row>
    <row r="1628">
      <c r="A1628" s="3">
        <v>46108.0</v>
      </c>
      <c r="B1628" s="4" t="s">
        <v>196</v>
      </c>
      <c r="C1628" s="4" t="s">
        <v>515</v>
      </c>
      <c r="D1628" s="2" t="s">
        <v>9298</v>
      </c>
      <c r="E1628" s="2">
        <v>0.0</v>
      </c>
      <c r="F1628" s="2">
        <f>IFERROR(__xludf.DUMMYFUNCTION("""COMPUTED_VALUE"""),0.0)</f>
        <v>0</v>
      </c>
      <c r="G1628" s="4" t="s">
        <v>3231</v>
      </c>
      <c r="H1628" s="2" t="s">
        <v>3176</v>
      </c>
    </row>
    <row r="1629">
      <c r="A1629" s="3">
        <v>46109.0</v>
      </c>
      <c r="B1629" s="4" t="s">
        <v>288</v>
      </c>
      <c r="C1629" s="4" t="s">
        <v>515</v>
      </c>
      <c r="D1629" s="2" t="s">
        <v>9298</v>
      </c>
      <c r="E1629" s="2">
        <v>0.0</v>
      </c>
      <c r="F1629" s="2">
        <f>IFERROR(__xludf.DUMMYFUNCTION("""COMPUTED_VALUE"""),0.0)</f>
        <v>0</v>
      </c>
      <c r="G1629" s="4" t="s">
        <v>3231</v>
      </c>
      <c r="H1629" s="2" t="s">
        <v>3176</v>
      </c>
    </row>
    <row r="1630">
      <c r="A1630" s="3">
        <v>46110.0</v>
      </c>
      <c r="B1630" s="4" t="s">
        <v>256</v>
      </c>
      <c r="C1630" s="4" t="s">
        <v>515</v>
      </c>
      <c r="D1630" s="2" t="s">
        <v>9298</v>
      </c>
      <c r="E1630" s="2">
        <v>0.0</v>
      </c>
      <c r="F1630" s="2">
        <f>IFERROR(__xludf.DUMMYFUNCTION("""COMPUTED_VALUE"""),0.0)</f>
        <v>0</v>
      </c>
      <c r="G1630" s="4" t="s">
        <v>3231</v>
      </c>
      <c r="H1630" s="2" t="s">
        <v>3176</v>
      </c>
    </row>
    <row r="1631">
      <c r="A1631" s="3">
        <v>46111.0</v>
      </c>
      <c r="B1631" s="4" t="s">
        <v>180</v>
      </c>
      <c r="C1631" s="4" t="s">
        <v>515</v>
      </c>
      <c r="D1631" s="2" t="s">
        <v>9298</v>
      </c>
      <c r="E1631" s="2">
        <v>0.0</v>
      </c>
      <c r="F1631" s="2">
        <f>IFERROR(__xludf.DUMMYFUNCTION("""COMPUTED_VALUE"""),0.0)</f>
        <v>0</v>
      </c>
      <c r="G1631" s="4" t="s">
        <v>3231</v>
      </c>
      <c r="H1631" s="2" t="s">
        <v>3176</v>
      </c>
    </row>
    <row r="1632">
      <c r="A1632" s="3">
        <v>46112.0</v>
      </c>
      <c r="B1632" s="4" t="s">
        <v>208</v>
      </c>
      <c r="C1632" s="4" t="s">
        <v>515</v>
      </c>
      <c r="D1632" s="2" t="s">
        <v>9298</v>
      </c>
      <c r="E1632" s="2">
        <v>0.0</v>
      </c>
      <c r="F1632" s="2">
        <f>IFERROR(__xludf.DUMMYFUNCTION("""COMPUTED_VALUE"""),0.0)</f>
        <v>0</v>
      </c>
      <c r="G1632" s="4" t="s">
        <v>3231</v>
      </c>
      <c r="H1632" s="2" t="s">
        <v>3176</v>
      </c>
    </row>
    <row r="1633">
      <c r="A1633" s="3">
        <v>46113.0</v>
      </c>
      <c r="B1633" s="4" t="s">
        <v>303</v>
      </c>
      <c r="C1633" s="4" t="s">
        <v>515</v>
      </c>
      <c r="D1633" s="2" t="s">
        <v>9298</v>
      </c>
      <c r="E1633" s="2">
        <v>0.0</v>
      </c>
      <c r="F1633" s="2">
        <f>IFERROR(__xludf.DUMMYFUNCTION("""COMPUTED_VALUE"""),0.0)</f>
        <v>0</v>
      </c>
      <c r="G1633" s="4" t="s">
        <v>3237</v>
      </c>
      <c r="H1633" s="2" t="s">
        <v>3176</v>
      </c>
    </row>
    <row r="1634">
      <c r="A1634" s="3">
        <v>46114.0</v>
      </c>
      <c r="B1634" s="4" t="s">
        <v>148</v>
      </c>
      <c r="C1634" s="4" t="s">
        <v>515</v>
      </c>
      <c r="D1634" s="2" t="s">
        <v>9298</v>
      </c>
      <c r="E1634" s="2">
        <v>0.0</v>
      </c>
      <c r="F1634" s="2">
        <f>IFERROR(__xludf.DUMMYFUNCTION("""COMPUTED_VALUE"""),0.0)</f>
        <v>0</v>
      </c>
      <c r="G1634" s="4" t="s">
        <v>3237</v>
      </c>
      <c r="H1634" s="2" t="s">
        <v>3176</v>
      </c>
    </row>
    <row r="1635">
      <c r="A1635" s="3">
        <v>46115.0</v>
      </c>
      <c r="B1635" s="4" t="s">
        <v>196</v>
      </c>
      <c r="C1635" s="4" t="s">
        <v>515</v>
      </c>
      <c r="D1635" s="2" t="s">
        <v>9298</v>
      </c>
      <c r="E1635" s="2">
        <v>0.0</v>
      </c>
      <c r="F1635" s="2">
        <f>IFERROR(__xludf.DUMMYFUNCTION("""COMPUTED_VALUE"""),0.0)</f>
        <v>0</v>
      </c>
      <c r="G1635" s="4" t="s">
        <v>3237</v>
      </c>
      <c r="H1635" s="2" t="s">
        <v>3176</v>
      </c>
    </row>
    <row r="1636">
      <c r="A1636" s="3">
        <v>46116.0</v>
      </c>
      <c r="B1636" s="4" t="s">
        <v>288</v>
      </c>
      <c r="C1636" s="4" t="s">
        <v>515</v>
      </c>
      <c r="D1636" s="2" t="s">
        <v>9298</v>
      </c>
      <c r="E1636" s="2">
        <v>0.0</v>
      </c>
      <c r="F1636" s="2">
        <f>IFERROR(__xludf.DUMMYFUNCTION("""COMPUTED_VALUE"""),0.0)</f>
        <v>0</v>
      </c>
      <c r="G1636" s="4" t="s">
        <v>3237</v>
      </c>
      <c r="H1636" s="2" t="s">
        <v>3176</v>
      </c>
    </row>
    <row r="1637">
      <c r="A1637" s="3">
        <v>46117.0</v>
      </c>
      <c r="B1637" s="4" t="s">
        <v>256</v>
      </c>
      <c r="C1637" s="4" t="s">
        <v>515</v>
      </c>
      <c r="D1637" s="2" t="s">
        <v>9298</v>
      </c>
      <c r="E1637" s="2">
        <v>0.0</v>
      </c>
      <c r="F1637" s="2">
        <f>IFERROR(__xludf.DUMMYFUNCTION("""COMPUTED_VALUE"""),0.0)</f>
        <v>0</v>
      </c>
      <c r="G1637" s="4" t="s">
        <v>3237</v>
      </c>
      <c r="H1637" s="2" t="s">
        <v>3176</v>
      </c>
    </row>
    <row r="1638">
      <c r="A1638" s="3">
        <v>46118.0</v>
      </c>
      <c r="B1638" s="4" t="s">
        <v>180</v>
      </c>
      <c r="C1638" s="4" t="s">
        <v>515</v>
      </c>
      <c r="D1638" s="2" t="s">
        <v>9298</v>
      </c>
      <c r="E1638" s="2">
        <v>0.0</v>
      </c>
      <c r="F1638" s="2">
        <f>IFERROR(__xludf.DUMMYFUNCTION("""COMPUTED_VALUE"""),0.0)</f>
        <v>0</v>
      </c>
      <c r="G1638" s="4" t="s">
        <v>3237</v>
      </c>
      <c r="H1638" s="2" t="s">
        <v>3176</v>
      </c>
    </row>
    <row r="1639">
      <c r="A1639" s="3">
        <v>46119.0</v>
      </c>
      <c r="B1639" s="4" t="s">
        <v>208</v>
      </c>
      <c r="C1639" s="4" t="s">
        <v>515</v>
      </c>
      <c r="D1639" s="2" t="s">
        <v>9298</v>
      </c>
      <c r="E1639" s="2">
        <v>0.0</v>
      </c>
      <c r="F1639" s="2">
        <f>IFERROR(__xludf.DUMMYFUNCTION("""COMPUTED_VALUE"""),0.0)</f>
        <v>0</v>
      </c>
      <c r="G1639" s="4" t="s">
        <v>3237</v>
      </c>
      <c r="H1639" s="2" t="s">
        <v>3176</v>
      </c>
    </row>
    <row r="1640">
      <c r="A1640" s="3">
        <v>46120.0</v>
      </c>
      <c r="B1640" s="4" t="s">
        <v>303</v>
      </c>
      <c r="C1640" s="4" t="s">
        <v>515</v>
      </c>
      <c r="D1640" s="2" t="s">
        <v>9298</v>
      </c>
      <c r="E1640" s="2">
        <v>0.0</v>
      </c>
      <c r="F1640" s="2">
        <f>IFERROR(__xludf.DUMMYFUNCTION("""COMPUTED_VALUE"""),0.0)</f>
        <v>0</v>
      </c>
      <c r="G1640" s="4" t="s">
        <v>3237</v>
      </c>
      <c r="H1640" s="2" t="s">
        <v>3176</v>
      </c>
    </row>
    <row r="1641">
      <c r="A1641" s="3">
        <v>46121.0</v>
      </c>
      <c r="B1641" s="4" t="s">
        <v>148</v>
      </c>
      <c r="C1641" s="4" t="s">
        <v>515</v>
      </c>
      <c r="D1641" s="2" t="s">
        <v>9298</v>
      </c>
      <c r="E1641" s="2">
        <v>0.0</v>
      </c>
      <c r="F1641" s="2">
        <f>IFERROR(__xludf.DUMMYFUNCTION("""COMPUTED_VALUE"""),0.0)</f>
        <v>0</v>
      </c>
      <c r="G1641" s="4" t="s">
        <v>3237</v>
      </c>
      <c r="H1641" s="2" t="s">
        <v>3176</v>
      </c>
    </row>
    <row r="1642">
      <c r="A1642" s="3">
        <v>46122.0</v>
      </c>
      <c r="B1642" s="4" t="s">
        <v>196</v>
      </c>
      <c r="C1642" s="4" t="s">
        <v>515</v>
      </c>
      <c r="D1642" s="2" t="s">
        <v>9298</v>
      </c>
      <c r="E1642" s="2">
        <v>0.0</v>
      </c>
      <c r="F1642" s="2">
        <f>IFERROR(__xludf.DUMMYFUNCTION("""COMPUTED_VALUE"""),0.0)</f>
        <v>0</v>
      </c>
      <c r="G1642" s="4" t="s">
        <v>3237</v>
      </c>
      <c r="H1642" s="2" t="s">
        <v>3176</v>
      </c>
    </row>
    <row r="1643">
      <c r="A1643" s="3">
        <v>46123.0</v>
      </c>
      <c r="B1643" s="4" t="s">
        <v>288</v>
      </c>
      <c r="C1643" s="4" t="s">
        <v>515</v>
      </c>
      <c r="D1643" s="2" t="s">
        <v>9298</v>
      </c>
      <c r="E1643" s="2">
        <v>0.0</v>
      </c>
      <c r="F1643" s="2">
        <f>IFERROR(__xludf.DUMMYFUNCTION("""COMPUTED_VALUE"""),0.0)</f>
        <v>0</v>
      </c>
      <c r="G1643" s="4" t="s">
        <v>3237</v>
      </c>
      <c r="H1643" s="2" t="s">
        <v>3176</v>
      </c>
    </row>
    <row r="1644">
      <c r="A1644" s="3">
        <v>46124.0</v>
      </c>
      <c r="B1644" s="4" t="s">
        <v>256</v>
      </c>
      <c r="C1644" s="4" t="s">
        <v>515</v>
      </c>
      <c r="D1644" s="2" t="s">
        <v>9298</v>
      </c>
      <c r="E1644" s="2">
        <v>0.0</v>
      </c>
      <c r="F1644" s="2">
        <f>IFERROR(__xludf.DUMMYFUNCTION("""COMPUTED_VALUE"""),0.0)</f>
        <v>0</v>
      </c>
      <c r="G1644" s="4" t="s">
        <v>3237</v>
      </c>
      <c r="H1644" s="2" t="s">
        <v>3176</v>
      </c>
    </row>
    <row r="1645">
      <c r="A1645" s="3">
        <v>46125.0</v>
      </c>
      <c r="B1645" s="4" t="s">
        <v>180</v>
      </c>
      <c r="C1645" s="4" t="s">
        <v>515</v>
      </c>
      <c r="D1645" s="2" t="s">
        <v>9298</v>
      </c>
      <c r="E1645" s="2">
        <v>0.0</v>
      </c>
      <c r="F1645" s="2">
        <f>IFERROR(__xludf.DUMMYFUNCTION("""COMPUTED_VALUE"""),0.0)</f>
        <v>0</v>
      </c>
      <c r="G1645" s="4" t="s">
        <v>3237</v>
      </c>
      <c r="H1645" s="2" t="s">
        <v>3176</v>
      </c>
    </row>
    <row r="1646">
      <c r="A1646" s="3">
        <v>46126.0</v>
      </c>
      <c r="B1646" s="4" t="s">
        <v>208</v>
      </c>
      <c r="C1646" s="4" t="s">
        <v>515</v>
      </c>
      <c r="D1646" s="2" t="s">
        <v>9298</v>
      </c>
      <c r="E1646" s="2">
        <v>0.0</v>
      </c>
      <c r="F1646" s="2">
        <f>IFERROR(__xludf.DUMMYFUNCTION("""COMPUTED_VALUE"""),0.0)</f>
        <v>0</v>
      </c>
      <c r="G1646" s="4" t="s">
        <v>3237</v>
      </c>
      <c r="H1646" s="2" t="s">
        <v>3176</v>
      </c>
    </row>
    <row r="1647">
      <c r="A1647" s="3">
        <v>46127.0</v>
      </c>
      <c r="B1647" s="4" t="s">
        <v>303</v>
      </c>
      <c r="C1647" s="4" t="s">
        <v>515</v>
      </c>
      <c r="D1647" s="2" t="s">
        <v>9298</v>
      </c>
      <c r="E1647" s="2">
        <v>0.0</v>
      </c>
      <c r="F1647" s="2">
        <f>IFERROR(__xludf.DUMMYFUNCTION("""COMPUTED_VALUE"""),0.0)</f>
        <v>0</v>
      </c>
      <c r="G1647" s="4" t="s">
        <v>3237</v>
      </c>
      <c r="H1647" s="2" t="s">
        <v>3176</v>
      </c>
    </row>
    <row r="1648">
      <c r="A1648" s="3">
        <v>46128.0</v>
      </c>
      <c r="B1648" s="4" t="s">
        <v>148</v>
      </c>
      <c r="C1648" s="4" t="s">
        <v>515</v>
      </c>
      <c r="D1648" s="2" t="s">
        <v>9298</v>
      </c>
      <c r="E1648" s="2">
        <v>0.0</v>
      </c>
      <c r="F1648" s="2">
        <f>IFERROR(__xludf.DUMMYFUNCTION("""COMPUTED_VALUE"""),0.0)</f>
        <v>0</v>
      </c>
      <c r="G1648" s="4" t="s">
        <v>3237</v>
      </c>
      <c r="H1648" s="2" t="s">
        <v>3176</v>
      </c>
    </row>
    <row r="1649">
      <c r="A1649" s="3">
        <v>46129.0</v>
      </c>
      <c r="B1649" s="4" t="s">
        <v>196</v>
      </c>
      <c r="C1649" s="4" t="s">
        <v>515</v>
      </c>
      <c r="D1649" s="2" t="s">
        <v>9298</v>
      </c>
      <c r="E1649" s="2">
        <v>0.0</v>
      </c>
      <c r="F1649" s="2">
        <f>IFERROR(__xludf.DUMMYFUNCTION("""COMPUTED_VALUE"""),0.0)</f>
        <v>0</v>
      </c>
      <c r="G1649" s="4" t="s">
        <v>3237</v>
      </c>
      <c r="H1649" s="2" t="s">
        <v>3176</v>
      </c>
    </row>
    <row r="1650">
      <c r="A1650" s="3">
        <v>46130.0</v>
      </c>
      <c r="B1650" s="4" t="s">
        <v>288</v>
      </c>
      <c r="C1650" s="4" t="s">
        <v>515</v>
      </c>
      <c r="D1650" s="2" t="s">
        <v>9298</v>
      </c>
      <c r="E1650" s="2">
        <v>0.0</v>
      </c>
      <c r="F1650" s="2">
        <f>IFERROR(__xludf.DUMMYFUNCTION("""COMPUTED_VALUE"""),0.0)</f>
        <v>0</v>
      </c>
      <c r="G1650" s="4" t="s">
        <v>3237</v>
      </c>
      <c r="H1650" s="2" t="s">
        <v>3176</v>
      </c>
    </row>
    <row r="1651">
      <c r="A1651" s="3">
        <v>46131.0</v>
      </c>
      <c r="B1651" s="4" t="s">
        <v>256</v>
      </c>
      <c r="C1651" s="4" t="s">
        <v>515</v>
      </c>
      <c r="D1651" s="2" t="s">
        <v>9298</v>
      </c>
      <c r="E1651" s="2">
        <v>0.0</v>
      </c>
      <c r="F1651" s="2">
        <f>IFERROR(__xludf.DUMMYFUNCTION("""COMPUTED_VALUE"""),0.0)</f>
        <v>0</v>
      </c>
      <c r="G1651" s="4" t="s">
        <v>3237</v>
      </c>
      <c r="H1651" s="2" t="s">
        <v>3176</v>
      </c>
    </row>
    <row r="1652">
      <c r="A1652" s="3">
        <v>46132.0</v>
      </c>
      <c r="B1652" s="4" t="s">
        <v>180</v>
      </c>
      <c r="C1652" s="4" t="s">
        <v>515</v>
      </c>
      <c r="D1652" s="2" t="s">
        <v>9298</v>
      </c>
      <c r="E1652" s="2">
        <v>0.0</v>
      </c>
      <c r="F1652" s="2">
        <f>IFERROR(__xludf.DUMMYFUNCTION("""COMPUTED_VALUE"""),0.0)</f>
        <v>0</v>
      </c>
      <c r="G1652" s="4" t="s">
        <v>3237</v>
      </c>
      <c r="H1652" s="2" t="s">
        <v>3176</v>
      </c>
    </row>
    <row r="1653">
      <c r="A1653" s="3">
        <v>46133.0</v>
      </c>
      <c r="B1653" s="4" t="s">
        <v>208</v>
      </c>
      <c r="C1653" s="4" t="s">
        <v>515</v>
      </c>
      <c r="D1653" s="2" t="s">
        <v>9298</v>
      </c>
      <c r="E1653" s="2">
        <v>0.0</v>
      </c>
      <c r="F1653" s="2">
        <f>IFERROR(__xludf.DUMMYFUNCTION("""COMPUTED_VALUE"""),0.0)</f>
        <v>0</v>
      </c>
      <c r="G1653" s="4" t="s">
        <v>3237</v>
      </c>
      <c r="H1653" s="2" t="s">
        <v>3176</v>
      </c>
    </row>
    <row r="1654">
      <c r="A1654" s="3">
        <v>46134.0</v>
      </c>
      <c r="B1654" s="4" t="s">
        <v>303</v>
      </c>
      <c r="C1654" s="4" t="s">
        <v>515</v>
      </c>
      <c r="D1654" s="2" t="s">
        <v>9298</v>
      </c>
      <c r="E1654" s="2">
        <v>0.0</v>
      </c>
      <c r="F1654" s="2">
        <f>IFERROR(__xludf.DUMMYFUNCTION("""COMPUTED_VALUE"""),0.0)</f>
        <v>0</v>
      </c>
      <c r="G1654" s="4" t="s">
        <v>3237</v>
      </c>
      <c r="H1654" s="2" t="s">
        <v>3176</v>
      </c>
    </row>
    <row r="1655">
      <c r="A1655" s="3">
        <v>46135.0</v>
      </c>
      <c r="B1655" s="4" t="s">
        <v>148</v>
      </c>
      <c r="C1655" s="4" t="s">
        <v>515</v>
      </c>
      <c r="D1655" s="2" t="s">
        <v>9298</v>
      </c>
      <c r="E1655" s="2">
        <v>0.0</v>
      </c>
      <c r="F1655" s="2">
        <f>IFERROR(__xludf.DUMMYFUNCTION("""COMPUTED_VALUE"""),0.0)</f>
        <v>0</v>
      </c>
      <c r="G1655" s="4" t="s">
        <v>3237</v>
      </c>
      <c r="H1655" s="2" t="s">
        <v>3176</v>
      </c>
    </row>
    <row r="1656">
      <c r="A1656" s="3">
        <v>46136.0</v>
      </c>
      <c r="B1656" s="4" t="s">
        <v>196</v>
      </c>
      <c r="C1656" s="4" t="s">
        <v>515</v>
      </c>
      <c r="D1656" s="2" t="s">
        <v>9298</v>
      </c>
      <c r="E1656" s="2">
        <v>0.0</v>
      </c>
      <c r="F1656" s="2">
        <f>IFERROR(__xludf.DUMMYFUNCTION("""COMPUTED_VALUE"""),0.0)</f>
        <v>0</v>
      </c>
      <c r="G1656" s="4" t="s">
        <v>3237</v>
      </c>
      <c r="H1656" s="2" t="s">
        <v>3176</v>
      </c>
    </row>
    <row r="1657">
      <c r="A1657" s="3">
        <v>46137.0</v>
      </c>
      <c r="B1657" s="4" t="s">
        <v>288</v>
      </c>
      <c r="C1657" s="4" t="s">
        <v>515</v>
      </c>
      <c r="D1657" s="2" t="s">
        <v>9298</v>
      </c>
      <c r="E1657" s="2">
        <v>0.0</v>
      </c>
      <c r="F1657" s="2">
        <f>IFERROR(__xludf.DUMMYFUNCTION("""COMPUTED_VALUE"""),0.0)</f>
        <v>0</v>
      </c>
      <c r="G1657" s="4" t="s">
        <v>3237</v>
      </c>
      <c r="H1657" s="2" t="s">
        <v>3176</v>
      </c>
    </row>
    <row r="1658">
      <c r="A1658" s="3">
        <v>46138.0</v>
      </c>
      <c r="B1658" s="4" t="s">
        <v>256</v>
      </c>
      <c r="C1658" s="4" t="s">
        <v>515</v>
      </c>
      <c r="D1658" s="2" t="s">
        <v>9298</v>
      </c>
      <c r="E1658" s="2">
        <v>0.0</v>
      </c>
      <c r="F1658" s="2">
        <f>IFERROR(__xludf.DUMMYFUNCTION("""COMPUTED_VALUE"""),0.0)</f>
        <v>0</v>
      </c>
      <c r="G1658" s="4" t="s">
        <v>3237</v>
      </c>
      <c r="H1658" s="2" t="s">
        <v>3176</v>
      </c>
    </row>
    <row r="1659">
      <c r="A1659" s="3">
        <v>46139.0</v>
      </c>
      <c r="B1659" s="4" t="s">
        <v>180</v>
      </c>
      <c r="C1659" s="4" t="s">
        <v>515</v>
      </c>
      <c r="D1659" s="2" t="s">
        <v>9298</v>
      </c>
      <c r="E1659" s="2">
        <v>0.0</v>
      </c>
      <c r="F1659" s="2">
        <f>IFERROR(__xludf.DUMMYFUNCTION("""COMPUTED_VALUE"""),0.0)</f>
        <v>0</v>
      </c>
      <c r="G1659" s="4" t="s">
        <v>3237</v>
      </c>
      <c r="H1659" s="2" t="s">
        <v>3176</v>
      </c>
    </row>
    <row r="1660">
      <c r="A1660" s="3">
        <v>46140.0</v>
      </c>
      <c r="B1660" s="4" t="s">
        <v>208</v>
      </c>
      <c r="C1660" s="4" t="s">
        <v>515</v>
      </c>
      <c r="D1660" s="2" t="s">
        <v>9298</v>
      </c>
      <c r="E1660" s="2">
        <v>0.0</v>
      </c>
      <c r="F1660" s="2">
        <f>IFERROR(__xludf.DUMMYFUNCTION("""COMPUTED_VALUE"""),0.0)</f>
        <v>0</v>
      </c>
      <c r="G1660" s="4" t="s">
        <v>3237</v>
      </c>
      <c r="H1660" s="2" t="s">
        <v>3176</v>
      </c>
    </row>
    <row r="1661">
      <c r="A1661" s="3">
        <v>46141.0</v>
      </c>
      <c r="B1661" s="4" t="s">
        <v>303</v>
      </c>
      <c r="C1661" s="4" t="s">
        <v>515</v>
      </c>
      <c r="D1661" s="2" t="s">
        <v>9298</v>
      </c>
      <c r="E1661" s="2">
        <v>0.0</v>
      </c>
      <c r="F1661" s="2">
        <f>IFERROR(__xludf.DUMMYFUNCTION("""COMPUTED_VALUE"""),0.0)</f>
        <v>0</v>
      </c>
      <c r="G1661" s="4" t="s">
        <v>3237</v>
      </c>
      <c r="H1661" s="2" t="s">
        <v>3176</v>
      </c>
    </row>
    <row r="1662">
      <c r="A1662" s="3">
        <v>46142.0</v>
      </c>
      <c r="B1662" s="4" t="s">
        <v>148</v>
      </c>
      <c r="C1662" s="4" t="s">
        <v>515</v>
      </c>
      <c r="D1662" s="2" t="s">
        <v>9298</v>
      </c>
      <c r="E1662" s="2">
        <v>0.0</v>
      </c>
      <c r="F1662" s="2">
        <f>IFERROR(__xludf.DUMMYFUNCTION("""COMPUTED_VALUE"""),0.0)</f>
        <v>0</v>
      </c>
      <c r="G1662" s="4" t="s">
        <v>3237</v>
      </c>
      <c r="H1662" s="2" t="s">
        <v>3176</v>
      </c>
    </row>
    <row r="1663">
      <c r="A1663" s="3">
        <v>46143.0</v>
      </c>
      <c r="B1663" s="4" t="s">
        <v>196</v>
      </c>
      <c r="C1663" s="4" t="s">
        <v>515</v>
      </c>
      <c r="D1663" s="2" t="s">
        <v>9298</v>
      </c>
      <c r="E1663" s="2">
        <v>0.0</v>
      </c>
      <c r="F1663" s="2">
        <f>IFERROR(__xludf.DUMMYFUNCTION("""COMPUTED_VALUE"""),0.0)</f>
        <v>0</v>
      </c>
      <c r="G1663" s="4" t="s">
        <v>3237</v>
      </c>
      <c r="H1663" s="2" t="s">
        <v>3176</v>
      </c>
    </row>
    <row r="1664">
      <c r="A1664" s="3">
        <v>46144.0</v>
      </c>
      <c r="B1664" s="4" t="s">
        <v>288</v>
      </c>
      <c r="C1664" s="4" t="s">
        <v>515</v>
      </c>
      <c r="D1664" s="2" t="s">
        <v>9298</v>
      </c>
      <c r="E1664" s="2">
        <v>0.0</v>
      </c>
      <c r="F1664" s="2">
        <f>IFERROR(__xludf.DUMMYFUNCTION("""COMPUTED_VALUE"""),0.0)</f>
        <v>0</v>
      </c>
      <c r="G1664" s="4" t="s">
        <v>3237</v>
      </c>
      <c r="H1664" s="2" t="s">
        <v>3176</v>
      </c>
    </row>
    <row r="1665">
      <c r="A1665" s="3">
        <v>46145.0</v>
      </c>
      <c r="B1665" s="4" t="s">
        <v>256</v>
      </c>
      <c r="C1665" s="4" t="s">
        <v>515</v>
      </c>
      <c r="D1665" s="2" t="s">
        <v>9298</v>
      </c>
      <c r="E1665" s="2">
        <v>1.0</v>
      </c>
      <c r="F1665" s="2">
        <f>IFERROR(__xludf.DUMMYFUNCTION("""COMPUTED_VALUE"""),1.0)</f>
        <v>1</v>
      </c>
      <c r="G1665" s="4" t="s">
        <v>3237</v>
      </c>
      <c r="H1665" s="2" t="s">
        <v>3176</v>
      </c>
    </row>
    <row r="1666">
      <c r="A1666" s="3">
        <v>46146.0</v>
      </c>
      <c r="B1666" s="4" t="s">
        <v>180</v>
      </c>
      <c r="C1666" s="4" t="s">
        <v>515</v>
      </c>
      <c r="D1666" s="2" t="s">
        <v>9298</v>
      </c>
      <c r="E1666" s="2">
        <v>0.0</v>
      </c>
      <c r="F1666" s="2">
        <f>IFERROR(__xludf.DUMMYFUNCTION("""COMPUTED_VALUE"""),0.0)</f>
        <v>0</v>
      </c>
      <c r="G1666" s="4" t="s">
        <v>3237</v>
      </c>
      <c r="H1666" s="2" t="s">
        <v>3176</v>
      </c>
    </row>
    <row r="1667">
      <c r="A1667" s="3">
        <v>46147.0</v>
      </c>
      <c r="B1667" s="4" t="s">
        <v>208</v>
      </c>
      <c r="C1667" s="4" t="s">
        <v>515</v>
      </c>
      <c r="D1667" s="2" t="s">
        <v>9298</v>
      </c>
      <c r="E1667" s="2">
        <v>0.0</v>
      </c>
      <c r="F1667" s="2">
        <f>IFERROR(__xludf.DUMMYFUNCTION("""COMPUTED_VALUE"""),0.0)</f>
        <v>0</v>
      </c>
      <c r="G1667" s="4" t="s">
        <v>3237</v>
      </c>
      <c r="H1667" s="2" t="s">
        <v>3176</v>
      </c>
    </row>
    <row r="1668">
      <c r="A1668" s="3">
        <v>46148.0</v>
      </c>
      <c r="B1668" s="4" t="s">
        <v>303</v>
      </c>
      <c r="C1668" s="4" t="s">
        <v>515</v>
      </c>
      <c r="D1668" s="2" t="s">
        <v>9298</v>
      </c>
      <c r="E1668" s="2">
        <v>0.0</v>
      </c>
      <c r="F1668" s="2">
        <f>IFERROR(__xludf.DUMMYFUNCTION("""COMPUTED_VALUE"""),0.0)</f>
        <v>0</v>
      </c>
      <c r="G1668" s="4" t="s">
        <v>3237</v>
      </c>
      <c r="H1668" s="2" t="s">
        <v>3176</v>
      </c>
    </row>
    <row r="1669">
      <c r="A1669" s="3">
        <v>46149.0</v>
      </c>
      <c r="B1669" s="4" t="s">
        <v>148</v>
      </c>
      <c r="C1669" s="4" t="s">
        <v>515</v>
      </c>
      <c r="D1669" s="2" t="s">
        <v>9298</v>
      </c>
      <c r="E1669" s="2">
        <v>0.0</v>
      </c>
      <c r="F1669" s="2">
        <f>IFERROR(__xludf.DUMMYFUNCTION("""COMPUTED_VALUE"""),0.0)</f>
        <v>0</v>
      </c>
      <c r="G1669" s="4" t="s">
        <v>3237</v>
      </c>
      <c r="H1669" s="2" t="s">
        <v>3176</v>
      </c>
    </row>
    <row r="1670">
      <c r="A1670" s="3">
        <v>46150.0</v>
      </c>
      <c r="B1670" s="4" t="s">
        <v>196</v>
      </c>
      <c r="C1670" s="4" t="s">
        <v>515</v>
      </c>
      <c r="D1670" s="2" t="s">
        <v>9298</v>
      </c>
      <c r="E1670" s="2">
        <v>0.0</v>
      </c>
      <c r="F1670" s="2">
        <f>IFERROR(__xludf.DUMMYFUNCTION("""COMPUTED_VALUE"""),0.0)</f>
        <v>0</v>
      </c>
      <c r="G1670" s="4" t="s">
        <v>3237</v>
      </c>
      <c r="H1670" s="2" t="s">
        <v>3176</v>
      </c>
    </row>
    <row r="1671">
      <c r="A1671" s="3">
        <v>46151.0</v>
      </c>
      <c r="B1671" s="4" t="s">
        <v>288</v>
      </c>
      <c r="C1671" s="4" t="s">
        <v>515</v>
      </c>
      <c r="D1671" s="2" t="s">
        <v>9298</v>
      </c>
      <c r="E1671" s="2">
        <v>0.0</v>
      </c>
      <c r="F1671" s="2">
        <f>IFERROR(__xludf.DUMMYFUNCTION("""COMPUTED_VALUE"""),0.0)</f>
        <v>0</v>
      </c>
      <c r="G1671" s="4" t="s">
        <v>3237</v>
      </c>
      <c r="H1671" s="2" t="s">
        <v>3176</v>
      </c>
    </row>
    <row r="1672">
      <c r="A1672" s="3">
        <v>46152.0</v>
      </c>
      <c r="B1672" s="4" t="s">
        <v>256</v>
      </c>
      <c r="C1672" s="4" t="s">
        <v>515</v>
      </c>
      <c r="D1672" s="2" t="s">
        <v>9298</v>
      </c>
      <c r="E1672" s="2">
        <v>0.0</v>
      </c>
      <c r="F1672" s="2">
        <f>IFERROR(__xludf.DUMMYFUNCTION("""COMPUTED_VALUE"""),0.0)</f>
        <v>0</v>
      </c>
      <c r="G1672" s="4" t="s">
        <v>3237</v>
      </c>
      <c r="H1672" s="2" t="s">
        <v>3176</v>
      </c>
    </row>
    <row r="1673">
      <c r="A1673" s="3">
        <v>46153.0</v>
      </c>
      <c r="B1673" s="4" t="s">
        <v>180</v>
      </c>
      <c r="C1673" s="4" t="s">
        <v>515</v>
      </c>
      <c r="D1673" s="2" t="s">
        <v>9298</v>
      </c>
      <c r="E1673" s="2">
        <v>0.0</v>
      </c>
      <c r="F1673" s="2">
        <f>IFERROR(__xludf.DUMMYFUNCTION("""COMPUTED_VALUE"""),0.0)</f>
        <v>0</v>
      </c>
      <c r="G1673" s="4" t="s">
        <v>3237</v>
      </c>
      <c r="H1673" s="2" t="s">
        <v>3176</v>
      </c>
    </row>
    <row r="1674">
      <c r="A1674" s="3">
        <v>46154.0</v>
      </c>
      <c r="B1674" s="4" t="s">
        <v>208</v>
      </c>
      <c r="C1674" s="4" t="s">
        <v>515</v>
      </c>
      <c r="D1674" s="2" t="s">
        <v>9298</v>
      </c>
      <c r="E1674" s="2">
        <v>0.0</v>
      </c>
      <c r="F1674" s="2">
        <f>IFERROR(__xludf.DUMMYFUNCTION("""COMPUTED_VALUE"""),0.0)</f>
        <v>0</v>
      </c>
      <c r="G1674" s="4" t="s">
        <v>3237</v>
      </c>
      <c r="H1674" s="2" t="s">
        <v>3176</v>
      </c>
    </row>
    <row r="1675">
      <c r="A1675" s="3">
        <v>46155.0</v>
      </c>
      <c r="B1675" s="4" t="s">
        <v>303</v>
      </c>
      <c r="C1675" s="4" t="s">
        <v>515</v>
      </c>
      <c r="D1675" s="2" t="s">
        <v>9298</v>
      </c>
      <c r="E1675" s="2">
        <v>0.0</v>
      </c>
      <c r="F1675" s="2">
        <f>IFERROR(__xludf.DUMMYFUNCTION("""COMPUTED_VALUE"""),0.0)</f>
        <v>0</v>
      </c>
      <c r="G1675" s="4" t="s">
        <v>3237</v>
      </c>
      <c r="H1675" s="2" t="s">
        <v>3176</v>
      </c>
    </row>
    <row r="1676">
      <c r="A1676" s="3">
        <v>46156.0</v>
      </c>
      <c r="B1676" s="4" t="s">
        <v>148</v>
      </c>
      <c r="C1676" s="4" t="s">
        <v>515</v>
      </c>
      <c r="D1676" s="2" t="s">
        <v>9298</v>
      </c>
      <c r="E1676" s="2">
        <v>0.0</v>
      </c>
      <c r="F1676" s="2">
        <f>IFERROR(__xludf.DUMMYFUNCTION("""COMPUTED_VALUE"""),0.0)</f>
        <v>0</v>
      </c>
      <c r="G1676" s="4" t="s">
        <v>3237</v>
      </c>
      <c r="H1676" s="2" t="s">
        <v>3176</v>
      </c>
    </row>
    <row r="1677">
      <c r="A1677" s="3">
        <v>46157.0</v>
      </c>
      <c r="B1677" s="4" t="s">
        <v>196</v>
      </c>
      <c r="C1677" s="4" t="s">
        <v>515</v>
      </c>
      <c r="D1677" s="2" t="s">
        <v>9298</v>
      </c>
      <c r="E1677" s="2">
        <v>0.0</v>
      </c>
      <c r="F1677" s="2">
        <f>IFERROR(__xludf.DUMMYFUNCTION("""COMPUTED_VALUE"""),0.0)</f>
        <v>0</v>
      </c>
      <c r="G1677" s="4" t="s">
        <v>3237</v>
      </c>
      <c r="H1677" s="2" t="s">
        <v>3176</v>
      </c>
    </row>
    <row r="1678">
      <c r="A1678" s="3">
        <v>46158.0</v>
      </c>
      <c r="B1678" s="4" t="s">
        <v>288</v>
      </c>
      <c r="C1678" s="4" t="s">
        <v>515</v>
      </c>
      <c r="D1678" s="2" t="s">
        <v>9298</v>
      </c>
      <c r="E1678" s="2">
        <v>0.0</v>
      </c>
      <c r="F1678" s="2">
        <f>IFERROR(__xludf.DUMMYFUNCTION("""COMPUTED_VALUE"""),0.0)</f>
        <v>0</v>
      </c>
      <c r="G1678" s="4" t="s">
        <v>3237</v>
      </c>
      <c r="H1678" s="2" t="s">
        <v>3176</v>
      </c>
    </row>
    <row r="1679">
      <c r="A1679" s="3">
        <v>46159.0</v>
      </c>
      <c r="B1679" s="4" t="s">
        <v>256</v>
      </c>
      <c r="C1679" s="4" t="s">
        <v>515</v>
      </c>
      <c r="D1679" s="2" t="s">
        <v>9298</v>
      </c>
      <c r="E1679" s="2">
        <v>0.0</v>
      </c>
      <c r="F1679" s="2">
        <f>IFERROR(__xludf.DUMMYFUNCTION("""COMPUTED_VALUE"""),0.0)</f>
        <v>0</v>
      </c>
      <c r="G1679" s="4" t="s">
        <v>3237</v>
      </c>
      <c r="H1679" s="2" t="s">
        <v>3176</v>
      </c>
    </row>
    <row r="1680">
      <c r="A1680" s="3">
        <v>46160.0</v>
      </c>
      <c r="B1680" s="4" t="s">
        <v>180</v>
      </c>
      <c r="C1680" s="4" t="s">
        <v>515</v>
      </c>
      <c r="D1680" s="2" t="s">
        <v>9298</v>
      </c>
      <c r="E1680" s="2">
        <v>0.0</v>
      </c>
      <c r="F1680" s="2">
        <f>IFERROR(__xludf.DUMMYFUNCTION("""COMPUTED_VALUE"""),0.0)</f>
        <v>0</v>
      </c>
      <c r="G1680" s="4" t="s">
        <v>3237</v>
      </c>
      <c r="H1680" s="2" t="s">
        <v>3176</v>
      </c>
    </row>
    <row r="1681">
      <c r="A1681" s="3">
        <v>46161.0</v>
      </c>
      <c r="B1681" s="4" t="s">
        <v>208</v>
      </c>
      <c r="C1681" s="4" t="s">
        <v>515</v>
      </c>
      <c r="D1681" s="2" t="s">
        <v>9298</v>
      </c>
      <c r="E1681" s="2">
        <v>0.0</v>
      </c>
      <c r="F1681" s="2">
        <f>IFERROR(__xludf.DUMMYFUNCTION("""COMPUTED_VALUE"""),0.0)</f>
        <v>0</v>
      </c>
      <c r="G1681" s="4" t="s">
        <v>3237</v>
      </c>
      <c r="H1681" s="2" t="s">
        <v>3176</v>
      </c>
    </row>
    <row r="1682">
      <c r="A1682" s="3">
        <v>46162.0</v>
      </c>
      <c r="B1682" s="4" t="s">
        <v>303</v>
      </c>
      <c r="C1682" s="4" t="s">
        <v>515</v>
      </c>
      <c r="D1682" s="2" t="s">
        <v>9298</v>
      </c>
      <c r="E1682" s="2">
        <v>0.0</v>
      </c>
      <c r="F1682" s="2">
        <f>IFERROR(__xludf.DUMMYFUNCTION("""COMPUTED_VALUE"""),0.0)</f>
        <v>0</v>
      </c>
      <c r="G1682" s="4" t="s">
        <v>3237</v>
      </c>
      <c r="H1682" s="2" t="s">
        <v>3176</v>
      </c>
    </row>
    <row r="1683">
      <c r="A1683" s="3">
        <v>46163.0</v>
      </c>
      <c r="B1683" s="4" t="s">
        <v>148</v>
      </c>
      <c r="C1683" s="4" t="s">
        <v>515</v>
      </c>
      <c r="D1683" s="2" t="s">
        <v>9298</v>
      </c>
      <c r="E1683" s="2">
        <v>0.0</v>
      </c>
      <c r="F1683" s="2">
        <f>IFERROR(__xludf.DUMMYFUNCTION("""COMPUTED_VALUE"""),0.0)</f>
        <v>0</v>
      </c>
      <c r="G1683" s="4" t="s">
        <v>3237</v>
      </c>
      <c r="H1683" s="2" t="s">
        <v>3176</v>
      </c>
    </row>
    <row r="1684">
      <c r="A1684" s="3">
        <v>46164.0</v>
      </c>
      <c r="B1684" s="4" t="s">
        <v>196</v>
      </c>
      <c r="C1684" s="4" t="s">
        <v>515</v>
      </c>
      <c r="D1684" s="2" t="s">
        <v>9298</v>
      </c>
      <c r="E1684" s="2">
        <v>0.0</v>
      </c>
      <c r="F1684" s="2">
        <f>IFERROR(__xludf.DUMMYFUNCTION("""COMPUTED_VALUE"""),0.0)</f>
        <v>0</v>
      </c>
      <c r="G1684" s="4" t="s">
        <v>3237</v>
      </c>
      <c r="H1684" s="2" t="s">
        <v>3176</v>
      </c>
    </row>
    <row r="1685">
      <c r="A1685" s="3">
        <v>46165.0</v>
      </c>
      <c r="B1685" s="4" t="s">
        <v>288</v>
      </c>
      <c r="C1685" s="4" t="s">
        <v>515</v>
      </c>
      <c r="D1685" s="2" t="s">
        <v>9298</v>
      </c>
      <c r="E1685" s="2">
        <v>0.0</v>
      </c>
      <c r="F1685" s="2">
        <f>IFERROR(__xludf.DUMMYFUNCTION("""COMPUTED_VALUE"""),0.0)</f>
        <v>0</v>
      </c>
      <c r="G1685" s="4" t="s">
        <v>3237</v>
      </c>
      <c r="H1685" s="2" t="s">
        <v>3176</v>
      </c>
    </row>
    <row r="1686">
      <c r="A1686" s="3">
        <v>46166.0</v>
      </c>
      <c r="B1686" s="4" t="s">
        <v>256</v>
      </c>
      <c r="C1686" s="4" t="s">
        <v>515</v>
      </c>
      <c r="D1686" s="2" t="s">
        <v>9298</v>
      </c>
      <c r="E1686" s="2">
        <v>0.0</v>
      </c>
      <c r="F1686" s="2">
        <f>IFERROR(__xludf.DUMMYFUNCTION("""COMPUTED_VALUE"""),0.0)</f>
        <v>0</v>
      </c>
      <c r="G1686" s="4" t="s">
        <v>3237</v>
      </c>
      <c r="H1686" s="2" t="s">
        <v>3176</v>
      </c>
    </row>
    <row r="1687">
      <c r="A1687" s="3">
        <v>46167.0</v>
      </c>
      <c r="B1687" s="4" t="s">
        <v>180</v>
      </c>
      <c r="C1687" s="4" t="s">
        <v>515</v>
      </c>
      <c r="D1687" s="2" t="s">
        <v>9298</v>
      </c>
      <c r="E1687" s="2">
        <v>0.0</v>
      </c>
      <c r="F1687" s="2">
        <f>IFERROR(__xludf.DUMMYFUNCTION("""COMPUTED_VALUE"""),0.0)</f>
        <v>0</v>
      </c>
      <c r="G1687" s="4" t="s">
        <v>3237</v>
      </c>
      <c r="H1687" s="2" t="s">
        <v>3176</v>
      </c>
    </row>
    <row r="1688">
      <c r="A1688" s="3">
        <v>46168.0</v>
      </c>
      <c r="B1688" s="4" t="s">
        <v>208</v>
      </c>
      <c r="C1688" s="4" t="s">
        <v>515</v>
      </c>
      <c r="D1688" s="2" t="s">
        <v>9298</v>
      </c>
      <c r="E1688" s="2">
        <v>0.0</v>
      </c>
      <c r="F1688" s="2">
        <f>IFERROR(__xludf.DUMMYFUNCTION("""COMPUTED_VALUE"""),0.0)</f>
        <v>0</v>
      </c>
      <c r="G1688" s="4" t="s">
        <v>3237</v>
      </c>
      <c r="H1688" s="2" t="s">
        <v>3176</v>
      </c>
    </row>
    <row r="1689">
      <c r="A1689" s="3">
        <v>46169.0</v>
      </c>
      <c r="B1689" s="4" t="s">
        <v>303</v>
      </c>
      <c r="C1689" s="4" t="s">
        <v>515</v>
      </c>
      <c r="D1689" s="2" t="s">
        <v>9298</v>
      </c>
      <c r="E1689" s="2">
        <v>0.0</v>
      </c>
      <c r="F1689" s="2">
        <f>IFERROR(__xludf.DUMMYFUNCTION("""COMPUTED_VALUE"""),0.0)</f>
        <v>0</v>
      </c>
      <c r="G1689" s="4" t="s">
        <v>3237</v>
      </c>
      <c r="H1689" s="2" t="s">
        <v>3176</v>
      </c>
    </row>
    <row r="1690">
      <c r="A1690" s="3">
        <v>46170.0</v>
      </c>
      <c r="B1690" s="4" t="s">
        <v>148</v>
      </c>
      <c r="C1690" s="4" t="s">
        <v>515</v>
      </c>
      <c r="D1690" s="2" t="s">
        <v>9298</v>
      </c>
      <c r="E1690" s="2">
        <v>0.0</v>
      </c>
      <c r="F1690" s="2">
        <f>IFERROR(__xludf.DUMMYFUNCTION("""COMPUTED_VALUE"""),0.0)</f>
        <v>0</v>
      </c>
      <c r="G1690" s="4" t="s">
        <v>3237</v>
      </c>
      <c r="H1690" s="2" t="s">
        <v>3176</v>
      </c>
    </row>
    <row r="1691">
      <c r="A1691" s="3">
        <v>46171.0</v>
      </c>
      <c r="B1691" s="4" t="s">
        <v>196</v>
      </c>
      <c r="C1691" s="4" t="s">
        <v>515</v>
      </c>
      <c r="D1691" s="2" t="s">
        <v>9298</v>
      </c>
      <c r="E1691" s="2">
        <v>0.0</v>
      </c>
      <c r="F1691" s="2">
        <f>IFERROR(__xludf.DUMMYFUNCTION("""COMPUTED_VALUE"""),0.0)</f>
        <v>0</v>
      </c>
      <c r="G1691" s="4" t="s">
        <v>3237</v>
      </c>
      <c r="H1691" s="2" t="s">
        <v>3176</v>
      </c>
    </row>
    <row r="1692">
      <c r="A1692" s="3">
        <v>46172.0</v>
      </c>
      <c r="B1692" s="4" t="s">
        <v>288</v>
      </c>
      <c r="C1692" s="4" t="s">
        <v>515</v>
      </c>
      <c r="D1692" s="2" t="s">
        <v>9298</v>
      </c>
      <c r="E1692" s="2">
        <v>0.0</v>
      </c>
      <c r="F1692" s="2">
        <f>IFERROR(__xludf.DUMMYFUNCTION("""COMPUTED_VALUE"""),0.0)</f>
        <v>0</v>
      </c>
      <c r="G1692" s="4" t="s">
        <v>3237</v>
      </c>
      <c r="H1692" s="2" t="s">
        <v>3176</v>
      </c>
    </row>
    <row r="1693">
      <c r="A1693" s="3">
        <v>46173.0</v>
      </c>
      <c r="B1693" s="4" t="s">
        <v>256</v>
      </c>
      <c r="C1693" s="4" t="s">
        <v>515</v>
      </c>
      <c r="D1693" s="2" t="s">
        <v>9298</v>
      </c>
      <c r="E1693" s="2">
        <v>0.0</v>
      </c>
      <c r="F1693" s="2">
        <f>IFERROR(__xludf.DUMMYFUNCTION("""COMPUTED_VALUE"""),0.0)</f>
        <v>0</v>
      </c>
      <c r="G1693" s="4" t="s">
        <v>3237</v>
      </c>
      <c r="H1693" s="2" t="s">
        <v>3176</v>
      </c>
    </row>
    <row r="1694">
      <c r="A1694" s="3">
        <v>46174.0</v>
      </c>
      <c r="B1694" s="4" t="s">
        <v>180</v>
      </c>
      <c r="C1694" s="4" t="s">
        <v>515</v>
      </c>
      <c r="D1694" s="2" t="s">
        <v>9298</v>
      </c>
      <c r="E1694" s="2">
        <v>0.0</v>
      </c>
      <c r="F1694" s="2">
        <f>IFERROR(__xludf.DUMMYFUNCTION("""COMPUTED_VALUE"""),0.0)</f>
        <v>0</v>
      </c>
      <c r="G1694" s="4" t="s">
        <v>3237</v>
      </c>
      <c r="H1694" s="2" t="s">
        <v>3176</v>
      </c>
    </row>
    <row r="1695">
      <c r="A1695" s="3">
        <v>46175.0</v>
      </c>
      <c r="B1695" s="4" t="s">
        <v>208</v>
      </c>
      <c r="C1695" s="4" t="s">
        <v>515</v>
      </c>
      <c r="D1695" s="2" t="s">
        <v>9298</v>
      </c>
      <c r="E1695" s="2">
        <v>0.0</v>
      </c>
      <c r="F1695" s="2">
        <f>IFERROR(__xludf.DUMMYFUNCTION("""COMPUTED_VALUE"""),0.0)</f>
        <v>0</v>
      </c>
      <c r="G1695" s="4" t="s">
        <v>3237</v>
      </c>
      <c r="H1695" s="2" t="s">
        <v>3176</v>
      </c>
    </row>
    <row r="1696">
      <c r="A1696" s="3">
        <v>46176.0</v>
      </c>
      <c r="B1696" s="4" t="s">
        <v>303</v>
      </c>
      <c r="C1696" s="4" t="s">
        <v>515</v>
      </c>
      <c r="D1696" s="2" t="s">
        <v>9298</v>
      </c>
      <c r="E1696" s="2">
        <v>0.0</v>
      </c>
      <c r="F1696" s="2">
        <f>IFERROR(__xludf.DUMMYFUNCTION("""COMPUTED_VALUE"""),0.0)</f>
        <v>0</v>
      </c>
      <c r="G1696" s="4" t="s">
        <v>3237</v>
      </c>
      <c r="H1696" s="2" t="s">
        <v>3176</v>
      </c>
    </row>
    <row r="1697">
      <c r="A1697" s="3">
        <v>46177.0</v>
      </c>
      <c r="B1697" s="4" t="s">
        <v>148</v>
      </c>
      <c r="C1697" s="4" t="s">
        <v>515</v>
      </c>
      <c r="D1697" s="2" t="s">
        <v>9298</v>
      </c>
      <c r="E1697" s="2">
        <v>0.0</v>
      </c>
      <c r="F1697" s="2">
        <f>IFERROR(__xludf.DUMMYFUNCTION("""COMPUTED_VALUE"""),0.0)</f>
        <v>0</v>
      </c>
      <c r="G1697" s="4" t="s">
        <v>3237</v>
      </c>
      <c r="H1697" s="2" t="s">
        <v>3176</v>
      </c>
    </row>
    <row r="1698">
      <c r="A1698" s="3">
        <v>46178.0</v>
      </c>
      <c r="B1698" s="4" t="s">
        <v>196</v>
      </c>
      <c r="C1698" s="4" t="s">
        <v>515</v>
      </c>
      <c r="D1698" s="2" t="s">
        <v>9298</v>
      </c>
      <c r="E1698" s="2">
        <v>0.0</v>
      </c>
      <c r="F1698" s="2">
        <f>IFERROR(__xludf.DUMMYFUNCTION("""COMPUTED_VALUE"""),0.0)</f>
        <v>0</v>
      </c>
      <c r="G1698" s="4" t="s">
        <v>3237</v>
      </c>
      <c r="H1698" s="2" t="s">
        <v>3176</v>
      </c>
    </row>
    <row r="1699">
      <c r="A1699" s="3">
        <v>46179.0</v>
      </c>
      <c r="B1699" s="4" t="s">
        <v>288</v>
      </c>
      <c r="C1699" s="4" t="s">
        <v>515</v>
      </c>
      <c r="D1699" s="2" t="s">
        <v>9298</v>
      </c>
      <c r="E1699" s="2">
        <v>0.0</v>
      </c>
      <c r="F1699" s="2">
        <f>IFERROR(__xludf.DUMMYFUNCTION("""COMPUTED_VALUE"""),0.0)</f>
        <v>0</v>
      </c>
      <c r="G1699" s="4" t="s">
        <v>3237</v>
      </c>
      <c r="H1699" s="2" t="s">
        <v>3176</v>
      </c>
    </row>
    <row r="1700">
      <c r="A1700" s="3">
        <v>46180.0</v>
      </c>
      <c r="B1700" s="4" t="s">
        <v>256</v>
      </c>
      <c r="C1700" s="4" t="s">
        <v>515</v>
      </c>
      <c r="D1700" s="2" t="s">
        <v>9298</v>
      </c>
      <c r="E1700" s="2">
        <v>0.0</v>
      </c>
      <c r="F1700" s="2">
        <f>IFERROR(__xludf.DUMMYFUNCTION("""COMPUTED_VALUE"""),0.0)</f>
        <v>0</v>
      </c>
      <c r="G1700" s="4" t="s">
        <v>3237</v>
      </c>
      <c r="H1700" s="2" t="s">
        <v>3176</v>
      </c>
    </row>
    <row r="1701">
      <c r="A1701" s="3">
        <v>46181.0</v>
      </c>
      <c r="B1701" s="4" t="s">
        <v>180</v>
      </c>
      <c r="C1701" s="4" t="s">
        <v>515</v>
      </c>
      <c r="D1701" s="2" t="s">
        <v>9298</v>
      </c>
      <c r="E1701" s="2">
        <v>0.0</v>
      </c>
      <c r="F1701" s="2">
        <f>IFERROR(__xludf.DUMMYFUNCTION("""COMPUTED_VALUE"""),0.0)</f>
        <v>0</v>
      </c>
      <c r="G1701" s="4" t="s">
        <v>3237</v>
      </c>
      <c r="H1701" s="2" t="s">
        <v>3176</v>
      </c>
    </row>
    <row r="1702">
      <c r="A1702" s="3">
        <v>46182.0</v>
      </c>
      <c r="B1702" s="4" t="s">
        <v>208</v>
      </c>
      <c r="C1702" s="4" t="s">
        <v>515</v>
      </c>
      <c r="D1702" s="2" t="s">
        <v>9298</v>
      </c>
      <c r="E1702" s="2">
        <v>0.0</v>
      </c>
      <c r="F1702" s="2">
        <f>IFERROR(__xludf.DUMMYFUNCTION("""COMPUTED_VALUE"""),0.0)</f>
        <v>0</v>
      </c>
      <c r="G1702" s="4" t="s">
        <v>3237</v>
      </c>
      <c r="H1702" s="2" t="s">
        <v>3176</v>
      </c>
    </row>
    <row r="1703">
      <c r="A1703" s="3">
        <v>46183.0</v>
      </c>
      <c r="B1703" s="4" t="s">
        <v>303</v>
      </c>
      <c r="C1703" s="4" t="s">
        <v>515</v>
      </c>
      <c r="D1703" s="2" t="s">
        <v>9298</v>
      </c>
      <c r="E1703" s="2">
        <v>0.0</v>
      </c>
      <c r="F1703" s="2">
        <f>IFERROR(__xludf.DUMMYFUNCTION("""COMPUTED_VALUE"""),0.0)</f>
        <v>0</v>
      </c>
      <c r="G1703" s="4" t="s">
        <v>3237</v>
      </c>
      <c r="H1703" s="2" t="s">
        <v>3176</v>
      </c>
    </row>
    <row r="1704">
      <c r="A1704" s="3">
        <v>46184.0</v>
      </c>
      <c r="B1704" s="4" t="s">
        <v>148</v>
      </c>
      <c r="C1704" s="4" t="s">
        <v>515</v>
      </c>
      <c r="D1704" s="2" t="s">
        <v>9298</v>
      </c>
      <c r="E1704" s="2">
        <v>0.0</v>
      </c>
      <c r="F1704" s="2">
        <f>IFERROR(__xludf.DUMMYFUNCTION("""COMPUTED_VALUE"""),0.0)</f>
        <v>0</v>
      </c>
      <c r="G1704" s="4" t="s">
        <v>3237</v>
      </c>
      <c r="H1704" s="2" t="s">
        <v>3176</v>
      </c>
    </row>
    <row r="1705">
      <c r="A1705" s="3">
        <v>46185.0</v>
      </c>
      <c r="B1705" s="4" t="s">
        <v>196</v>
      </c>
      <c r="C1705" s="4" t="s">
        <v>515</v>
      </c>
      <c r="D1705" s="2" t="s">
        <v>9298</v>
      </c>
      <c r="E1705" s="2">
        <v>0.0</v>
      </c>
      <c r="F1705" s="2">
        <f>IFERROR(__xludf.DUMMYFUNCTION("""COMPUTED_VALUE"""),0.0)</f>
        <v>0</v>
      </c>
      <c r="G1705" s="4" t="s">
        <v>3237</v>
      </c>
      <c r="H1705" s="2" t="s">
        <v>3176</v>
      </c>
    </row>
    <row r="1706">
      <c r="A1706" s="3">
        <v>46186.0</v>
      </c>
      <c r="B1706" s="4" t="s">
        <v>288</v>
      </c>
      <c r="C1706" s="4" t="s">
        <v>515</v>
      </c>
      <c r="D1706" s="2" t="s">
        <v>9298</v>
      </c>
      <c r="E1706" s="2">
        <v>0.0</v>
      </c>
      <c r="F1706" s="2">
        <f>IFERROR(__xludf.DUMMYFUNCTION("""COMPUTED_VALUE"""),0.0)</f>
        <v>0</v>
      </c>
      <c r="G1706" s="4" t="s">
        <v>3237</v>
      </c>
      <c r="H1706" s="2" t="s">
        <v>3176</v>
      </c>
    </row>
    <row r="1707">
      <c r="A1707" s="3">
        <v>46187.0</v>
      </c>
      <c r="B1707" s="4" t="s">
        <v>256</v>
      </c>
      <c r="C1707" s="4" t="s">
        <v>515</v>
      </c>
      <c r="D1707" s="2" t="s">
        <v>9298</v>
      </c>
      <c r="E1707" s="2">
        <v>0.0</v>
      </c>
      <c r="F1707" s="2">
        <f>IFERROR(__xludf.DUMMYFUNCTION("""COMPUTED_VALUE"""),0.0)</f>
        <v>0</v>
      </c>
      <c r="G1707" s="4" t="s">
        <v>3237</v>
      </c>
      <c r="H1707" s="2" t="s">
        <v>3176</v>
      </c>
    </row>
    <row r="1708">
      <c r="A1708" s="3">
        <v>46188.0</v>
      </c>
      <c r="B1708" s="4" t="s">
        <v>180</v>
      </c>
      <c r="C1708" s="4" t="s">
        <v>515</v>
      </c>
      <c r="D1708" s="2" t="s">
        <v>9298</v>
      </c>
      <c r="E1708" s="2">
        <v>0.0</v>
      </c>
      <c r="F1708" s="2">
        <f>IFERROR(__xludf.DUMMYFUNCTION("""COMPUTED_VALUE"""),0.0)</f>
        <v>0</v>
      </c>
      <c r="G1708" s="4" t="s">
        <v>3237</v>
      </c>
      <c r="H1708" s="2" t="s">
        <v>3176</v>
      </c>
    </row>
    <row r="1709">
      <c r="A1709" s="3">
        <v>46189.0</v>
      </c>
      <c r="B1709" s="4" t="s">
        <v>208</v>
      </c>
      <c r="C1709" s="4" t="s">
        <v>515</v>
      </c>
      <c r="D1709" s="2" t="s">
        <v>9298</v>
      </c>
      <c r="E1709" s="2">
        <v>0.0</v>
      </c>
      <c r="F1709" s="2">
        <f>IFERROR(__xludf.DUMMYFUNCTION("""COMPUTED_VALUE"""),0.0)</f>
        <v>0</v>
      </c>
      <c r="G1709" s="4" t="s">
        <v>3237</v>
      </c>
      <c r="H1709" s="2" t="s">
        <v>3176</v>
      </c>
    </row>
    <row r="1710">
      <c r="A1710" s="3">
        <v>46190.0</v>
      </c>
      <c r="B1710" s="4" t="s">
        <v>303</v>
      </c>
      <c r="C1710" s="4" t="s">
        <v>515</v>
      </c>
      <c r="D1710" s="2" t="s">
        <v>9298</v>
      </c>
      <c r="E1710" s="2">
        <v>0.0</v>
      </c>
      <c r="F1710" s="2">
        <f>IFERROR(__xludf.DUMMYFUNCTION("""COMPUTED_VALUE"""),0.0)</f>
        <v>0</v>
      </c>
      <c r="G1710" s="4" t="s">
        <v>3237</v>
      </c>
      <c r="H1710" s="2" t="s">
        <v>3176</v>
      </c>
    </row>
    <row r="1711">
      <c r="A1711" s="3">
        <v>46191.0</v>
      </c>
      <c r="B1711" s="4" t="s">
        <v>148</v>
      </c>
      <c r="C1711" s="4" t="s">
        <v>515</v>
      </c>
      <c r="D1711" s="2" t="s">
        <v>9298</v>
      </c>
      <c r="E1711" s="2">
        <v>0.0</v>
      </c>
      <c r="F1711" s="2">
        <f>IFERROR(__xludf.DUMMYFUNCTION("""COMPUTED_VALUE"""),0.0)</f>
        <v>0</v>
      </c>
      <c r="G1711" s="4" t="s">
        <v>3237</v>
      </c>
      <c r="H1711" s="2" t="s">
        <v>3176</v>
      </c>
    </row>
    <row r="1712">
      <c r="A1712" s="3">
        <v>46192.0</v>
      </c>
      <c r="B1712" s="4" t="s">
        <v>196</v>
      </c>
      <c r="C1712" s="4" t="s">
        <v>515</v>
      </c>
      <c r="D1712" s="2" t="s">
        <v>9298</v>
      </c>
      <c r="E1712" s="2">
        <v>0.0</v>
      </c>
      <c r="F1712" s="2">
        <f>IFERROR(__xludf.DUMMYFUNCTION("""COMPUTED_VALUE"""),0.0)</f>
        <v>0</v>
      </c>
      <c r="G1712" s="4" t="s">
        <v>3237</v>
      </c>
      <c r="H1712" s="2" t="s">
        <v>3176</v>
      </c>
    </row>
    <row r="1713">
      <c r="A1713" s="3">
        <v>46193.0</v>
      </c>
      <c r="B1713" s="4" t="s">
        <v>288</v>
      </c>
      <c r="C1713" s="4" t="s">
        <v>515</v>
      </c>
      <c r="D1713" s="2" t="s">
        <v>9298</v>
      </c>
      <c r="E1713" s="2">
        <v>0.0</v>
      </c>
      <c r="F1713" s="2">
        <f>IFERROR(__xludf.DUMMYFUNCTION("""COMPUTED_VALUE"""),0.0)</f>
        <v>0</v>
      </c>
      <c r="G1713" s="4" t="s">
        <v>3237</v>
      </c>
      <c r="H1713" s="2" t="s">
        <v>3176</v>
      </c>
    </row>
    <row r="1714">
      <c r="A1714" s="3">
        <v>46194.0</v>
      </c>
      <c r="B1714" s="4" t="s">
        <v>256</v>
      </c>
      <c r="C1714" s="4" t="s">
        <v>515</v>
      </c>
      <c r="D1714" s="2" t="s">
        <v>9298</v>
      </c>
      <c r="E1714" s="2">
        <v>0.0</v>
      </c>
      <c r="F1714" s="2">
        <f>IFERROR(__xludf.DUMMYFUNCTION("""COMPUTED_VALUE"""),0.0)</f>
        <v>0</v>
      </c>
      <c r="G1714" s="4" t="s">
        <v>3237</v>
      </c>
      <c r="H1714" s="2" t="s">
        <v>3176</v>
      </c>
    </row>
    <row r="1715">
      <c r="A1715" s="3">
        <v>46195.0</v>
      </c>
      <c r="B1715" s="4" t="s">
        <v>180</v>
      </c>
      <c r="C1715" s="4" t="s">
        <v>515</v>
      </c>
      <c r="D1715" s="2" t="s">
        <v>9298</v>
      </c>
      <c r="E1715" s="2">
        <v>0.0</v>
      </c>
      <c r="F1715" s="2">
        <f>IFERROR(__xludf.DUMMYFUNCTION("""COMPUTED_VALUE"""),0.0)</f>
        <v>0</v>
      </c>
      <c r="G1715" s="4" t="s">
        <v>3237</v>
      </c>
      <c r="H1715" s="2" t="s">
        <v>3176</v>
      </c>
    </row>
    <row r="1716">
      <c r="A1716" s="3">
        <v>46196.0</v>
      </c>
      <c r="B1716" s="4" t="s">
        <v>208</v>
      </c>
      <c r="C1716" s="4" t="s">
        <v>515</v>
      </c>
      <c r="D1716" s="2" t="s">
        <v>9298</v>
      </c>
      <c r="E1716" s="2">
        <v>0.0</v>
      </c>
      <c r="F1716" s="2">
        <f>IFERROR(__xludf.DUMMYFUNCTION("""COMPUTED_VALUE"""),0.0)</f>
        <v>0</v>
      </c>
      <c r="G1716" s="4" t="s">
        <v>3237</v>
      </c>
      <c r="H1716" s="2" t="s">
        <v>3176</v>
      </c>
    </row>
    <row r="1717">
      <c r="A1717" s="3">
        <v>46197.0</v>
      </c>
      <c r="B1717" s="4" t="s">
        <v>303</v>
      </c>
      <c r="C1717" s="4" t="s">
        <v>515</v>
      </c>
      <c r="D1717" s="2" t="s">
        <v>9298</v>
      </c>
      <c r="E1717" s="2">
        <v>0.0</v>
      </c>
      <c r="F1717" s="2">
        <f>IFERROR(__xludf.DUMMYFUNCTION("""COMPUTED_VALUE"""),0.0)</f>
        <v>0</v>
      </c>
      <c r="G1717" s="4" t="s">
        <v>3237</v>
      </c>
      <c r="H1717" s="2" t="s">
        <v>3176</v>
      </c>
    </row>
    <row r="1718">
      <c r="A1718" s="3">
        <v>46198.0</v>
      </c>
      <c r="B1718" s="4" t="s">
        <v>148</v>
      </c>
      <c r="C1718" s="4" t="s">
        <v>515</v>
      </c>
      <c r="D1718" s="2" t="s">
        <v>9298</v>
      </c>
      <c r="E1718" s="2">
        <v>0.0</v>
      </c>
      <c r="F1718" s="2">
        <f>IFERROR(__xludf.DUMMYFUNCTION("""COMPUTED_VALUE"""),0.0)</f>
        <v>0</v>
      </c>
      <c r="G1718" s="4" t="s">
        <v>3237</v>
      </c>
      <c r="H1718" s="2" t="s">
        <v>3176</v>
      </c>
    </row>
    <row r="1719">
      <c r="A1719" s="3">
        <v>46199.0</v>
      </c>
      <c r="B1719" s="4" t="s">
        <v>196</v>
      </c>
      <c r="C1719" s="4" t="s">
        <v>515</v>
      </c>
      <c r="D1719" s="2" t="s">
        <v>9298</v>
      </c>
      <c r="E1719" s="2">
        <v>0.0</v>
      </c>
      <c r="F1719" s="2">
        <f>IFERROR(__xludf.DUMMYFUNCTION("""COMPUTED_VALUE"""),0.0)</f>
        <v>0</v>
      </c>
      <c r="G1719" s="4" t="s">
        <v>3237</v>
      </c>
      <c r="H1719" s="2" t="s">
        <v>3176</v>
      </c>
    </row>
    <row r="1720">
      <c r="A1720" s="3">
        <v>46200.0</v>
      </c>
      <c r="B1720" s="4" t="s">
        <v>288</v>
      </c>
      <c r="C1720" s="4" t="s">
        <v>515</v>
      </c>
      <c r="D1720" s="2" t="s">
        <v>9298</v>
      </c>
      <c r="E1720" s="2">
        <v>0.0</v>
      </c>
      <c r="F1720" s="2">
        <f>IFERROR(__xludf.DUMMYFUNCTION("""COMPUTED_VALUE"""),0.0)</f>
        <v>0</v>
      </c>
      <c r="G1720" s="4" t="s">
        <v>3237</v>
      </c>
      <c r="H1720" s="2" t="s">
        <v>3176</v>
      </c>
    </row>
    <row r="1721">
      <c r="A1721" s="3">
        <v>46201.0</v>
      </c>
      <c r="B1721" s="4" t="s">
        <v>256</v>
      </c>
      <c r="C1721" s="4" t="s">
        <v>515</v>
      </c>
      <c r="D1721" s="2" t="s">
        <v>9298</v>
      </c>
      <c r="E1721" s="2">
        <v>0.0</v>
      </c>
      <c r="F1721" s="2">
        <f>IFERROR(__xludf.DUMMYFUNCTION("""COMPUTED_VALUE"""),0.0)</f>
        <v>0</v>
      </c>
      <c r="G1721" s="4" t="s">
        <v>3237</v>
      </c>
      <c r="H1721" s="2" t="s">
        <v>3176</v>
      </c>
    </row>
    <row r="1722">
      <c r="A1722" s="3">
        <v>46202.0</v>
      </c>
      <c r="B1722" s="4" t="s">
        <v>180</v>
      </c>
      <c r="C1722" s="4" t="s">
        <v>515</v>
      </c>
      <c r="D1722" s="2" t="s">
        <v>9298</v>
      </c>
      <c r="E1722" s="2">
        <v>0.0</v>
      </c>
      <c r="F1722" s="2">
        <f>IFERROR(__xludf.DUMMYFUNCTION("""COMPUTED_VALUE"""),0.0)</f>
        <v>0</v>
      </c>
      <c r="G1722" s="4" t="s">
        <v>3237</v>
      </c>
      <c r="H1722" s="2" t="s">
        <v>3176</v>
      </c>
    </row>
    <row r="1723">
      <c r="A1723" s="3">
        <v>46203.0</v>
      </c>
      <c r="B1723" s="4" t="s">
        <v>208</v>
      </c>
      <c r="C1723" s="4" t="s">
        <v>515</v>
      </c>
      <c r="D1723" s="2" t="s">
        <v>9298</v>
      </c>
      <c r="E1723" s="2">
        <v>0.0</v>
      </c>
      <c r="F1723" s="2">
        <f>IFERROR(__xludf.DUMMYFUNCTION("""COMPUTED_VALUE"""),0.0)</f>
        <v>0</v>
      </c>
      <c r="G1723" s="4" t="s">
        <v>3237</v>
      </c>
      <c r="H1723" s="2" t="s">
        <v>3176</v>
      </c>
    </row>
    <row r="1724">
      <c r="A1724" s="3">
        <v>46204.0</v>
      </c>
      <c r="B1724" s="4" t="s">
        <v>303</v>
      </c>
      <c r="C1724" s="4" t="s">
        <v>515</v>
      </c>
      <c r="D1724" s="2" t="s">
        <v>9298</v>
      </c>
      <c r="E1724" s="2">
        <v>0.0</v>
      </c>
      <c r="F1724" s="2">
        <f>IFERROR(__xludf.DUMMYFUNCTION("""COMPUTED_VALUE"""),0.0)</f>
        <v>0</v>
      </c>
      <c r="G1724" s="4" t="s">
        <v>3237</v>
      </c>
      <c r="H1724" s="2" t="s">
        <v>3176</v>
      </c>
    </row>
    <row r="1725">
      <c r="A1725" s="3">
        <v>46205.0</v>
      </c>
      <c r="B1725" s="4" t="s">
        <v>148</v>
      </c>
      <c r="C1725" s="4" t="s">
        <v>515</v>
      </c>
      <c r="D1725" s="2" t="s">
        <v>9298</v>
      </c>
      <c r="E1725" s="2">
        <v>0.0</v>
      </c>
      <c r="F1725" s="2">
        <f>IFERROR(__xludf.DUMMYFUNCTION("""COMPUTED_VALUE"""),0.0)</f>
        <v>0</v>
      </c>
      <c r="G1725" s="4" t="s">
        <v>3237</v>
      </c>
      <c r="H1725" s="2" t="s">
        <v>3176</v>
      </c>
    </row>
    <row r="1726">
      <c r="A1726" s="3">
        <v>46206.0</v>
      </c>
      <c r="B1726" s="4" t="s">
        <v>196</v>
      </c>
      <c r="C1726" s="4" t="s">
        <v>515</v>
      </c>
      <c r="D1726" s="2" t="s">
        <v>9298</v>
      </c>
      <c r="E1726" s="2">
        <v>0.0</v>
      </c>
      <c r="F1726" s="2">
        <f>IFERROR(__xludf.DUMMYFUNCTION("""COMPUTED_VALUE"""),0.0)</f>
        <v>0</v>
      </c>
      <c r="G1726" s="4" t="s">
        <v>3237</v>
      </c>
      <c r="H1726" s="2" t="s">
        <v>3176</v>
      </c>
    </row>
    <row r="1727">
      <c r="A1727" s="3">
        <v>46207.0</v>
      </c>
      <c r="B1727" s="4" t="s">
        <v>288</v>
      </c>
      <c r="C1727" s="4" t="s">
        <v>515</v>
      </c>
      <c r="D1727" s="2" t="s">
        <v>9298</v>
      </c>
      <c r="E1727" s="2">
        <v>0.0</v>
      </c>
      <c r="F1727" s="2">
        <f>IFERROR(__xludf.DUMMYFUNCTION("""COMPUTED_VALUE"""),0.0)</f>
        <v>0</v>
      </c>
      <c r="G1727" s="4" t="s">
        <v>3237</v>
      </c>
      <c r="H1727" s="2" t="s">
        <v>3176</v>
      </c>
    </row>
    <row r="1728">
      <c r="A1728" s="3">
        <v>46208.0</v>
      </c>
      <c r="B1728" s="4" t="s">
        <v>256</v>
      </c>
      <c r="C1728" s="4" t="s">
        <v>515</v>
      </c>
      <c r="D1728" s="2" t="s">
        <v>9298</v>
      </c>
      <c r="E1728" s="2">
        <v>0.0</v>
      </c>
      <c r="F1728" s="2">
        <f>IFERROR(__xludf.DUMMYFUNCTION("""COMPUTED_VALUE"""),0.0)</f>
        <v>0</v>
      </c>
      <c r="G1728" s="4" t="s">
        <v>3237</v>
      </c>
      <c r="H1728" s="2" t="s">
        <v>3176</v>
      </c>
    </row>
    <row r="1729">
      <c r="A1729" s="3">
        <v>46209.0</v>
      </c>
      <c r="B1729" s="4" t="s">
        <v>180</v>
      </c>
      <c r="C1729" s="4" t="s">
        <v>515</v>
      </c>
      <c r="D1729" s="2" t="s">
        <v>9298</v>
      </c>
      <c r="E1729" s="2">
        <v>0.0</v>
      </c>
      <c r="F1729" s="2">
        <f>IFERROR(__xludf.DUMMYFUNCTION("""COMPUTED_VALUE"""),0.0)</f>
        <v>0</v>
      </c>
      <c r="G1729" s="4" t="s">
        <v>3237</v>
      </c>
      <c r="H1729" s="2" t="s">
        <v>3176</v>
      </c>
    </row>
    <row r="1730">
      <c r="A1730" s="3">
        <v>46210.0</v>
      </c>
      <c r="B1730" s="4" t="s">
        <v>208</v>
      </c>
      <c r="C1730" s="4" t="s">
        <v>515</v>
      </c>
      <c r="D1730" s="2" t="s">
        <v>9298</v>
      </c>
      <c r="E1730" s="2">
        <v>0.0</v>
      </c>
      <c r="F1730" s="2">
        <f>IFERROR(__xludf.DUMMYFUNCTION("""COMPUTED_VALUE"""),0.0)</f>
        <v>0</v>
      </c>
      <c r="G1730" s="4" t="s">
        <v>3237</v>
      </c>
      <c r="H1730" s="2" t="s">
        <v>3176</v>
      </c>
    </row>
    <row r="1731">
      <c r="A1731" s="3">
        <v>46211.0</v>
      </c>
      <c r="B1731" s="4" t="s">
        <v>303</v>
      </c>
      <c r="C1731" s="4" t="s">
        <v>515</v>
      </c>
      <c r="D1731" s="2" t="s">
        <v>9298</v>
      </c>
      <c r="E1731" s="2">
        <v>0.0</v>
      </c>
      <c r="F1731" s="2">
        <f>IFERROR(__xludf.DUMMYFUNCTION("""COMPUTED_VALUE"""),0.0)</f>
        <v>0</v>
      </c>
      <c r="G1731" s="4" t="s">
        <v>3237</v>
      </c>
      <c r="H1731" s="2" t="s">
        <v>3176</v>
      </c>
    </row>
    <row r="1732">
      <c r="A1732" s="3">
        <v>46212.0</v>
      </c>
      <c r="B1732" s="4" t="s">
        <v>148</v>
      </c>
      <c r="C1732" s="4" t="s">
        <v>515</v>
      </c>
      <c r="D1732" s="2" t="s">
        <v>9298</v>
      </c>
      <c r="E1732" s="2">
        <v>0.0</v>
      </c>
      <c r="F1732" s="2">
        <f>IFERROR(__xludf.DUMMYFUNCTION("""COMPUTED_VALUE"""),0.0)</f>
        <v>0</v>
      </c>
      <c r="G1732" s="4" t="s">
        <v>3237</v>
      </c>
      <c r="H1732" s="2" t="s">
        <v>3176</v>
      </c>
    </row>
    <row r="1733">
      <c r="A1733" s="3">
        <v>46213.0</v>
      </c>
      <c r="B1733" s="4" t="s">
        <v>196</v>
      </c>
      <c r="C1733" s="4" t="s">
        <v>515</v>
      </c>
      <c r="D1733" s="2" t="s">
        <v>9298</v>
      </c>
      <c r="E1733" s="2">
        <v>0.0</v>
      </c>
      <c r="F1733" s="2">
        <f>IFERROR(__xludf.DUMMYFUNCTION("""COMPUTED_VALUE"""),0.0)</f>
        <v>0</v>
      </c>
      <c r="G1733" s="4" t="s">
        <v>3237</v>
      </c>
      <c r="H1733" s="2" t="s">
        <v>3176</v>
      </c>
    </row>
    <row r="1734">
      <c r="A1734" s="3">
        <v>46214.0</v>
      </c>
      <c r="B1734" s="4" t="s">
        <v>288</v>
      </c>
      <c r="C1734" s="4" t="s">
        <v>515</v>
      </c>
      <c r="D1734" s="2" t="s">
        <v>9298</v>
      </c>
      <c r="E1734" s="2">
        <v>0.0</v>
      </c>
      <c r="F1734" s="2">
        <f>IFERROR(__xludf.DUMMYFUNCTION("""COMPUTED_VALUE"""),0.0)</f>
        <v>0</v>
      </c>
      <c r="G1734" s="4" t="s">
        <v>3237</v>
      </c>
      <c r="H1734" s="2" t="s">
        <v>3176</v>
      </c>
    </row>
    <row r="1735">
      <c r="A1735" s="3">
        <v>46215.0</v>
      </c>
      <c r="B1735" s="4" t="s">
        <v>256</v>
      </c>
      <c r="C1735" s="4" t="s">
        <v>515</v>
      </c>
      <c r="D1735" s="2" t="s">
        <v>9298</v>
      </c>
      <c r="E1735" s="2">
        <v>0.0</v>
      </c>
      <c r="F1735" s="2">
        <f>IFERROR(__xludf.DUMMYFUNCTION("""COMPUTED_VALUE"""),0.0)</f>
        <v>0</v>
      </c>
      <c r="G1735" s="4" t="s">
        <v>3237</v>
      </c>
      <c r="H1735" s="2" t="s">
        <v>3176</v>
      </c>
    </row>
    <row r="1736">
      <c r="A1736" s="3">
        <v>46216.0</v>
      </c>
      <c r="B1736" s="4" t="s">
        <v>180</v>
      </c>
      <c r="C1736" s="4" t="s">
        <v>515</v>
      </c>
      <c r="D1736" s="2" t="s">
        <v>9298</v>
      </c>
      <c r="E1736" s="2">
        <v>0.0</v>
      </c>
      <c r="F1736" s="2">
        <f>IFERROR(__xludf.DUMMYFUNCTION("""COMPUTED_VALUE"""),0.0)</f>
        <v>0</v>
      </c>
      <c r="G1736" s="4" t="s">
        <v>3237</v>
      </c>
      <c r="H1736" s="2" t="s">
        <v>3176</v>
      </c>
    </row>
    <row r="1737">
      <c r="A1737" s="3">
        <v>46217.0</v>
      </c>
      <c r="B1737" s="4" t="s">
        <v>208</v>
      </c>
      <c r="C1737" s="4" t="s">
        <v>515</v>
      </c>
      <c r="D1737" s="2" t="s">
        <v>9298</v>
      </c>
      <c r="E1737" s="2">
        <v>0.0</v>
      </c>
      <c r="F1737" s="2">
        <f>IFERROR(__xludf.DUMMYFUNCTION("""COMPUTED_VALUE"""),0.0)</f>
        <v>0</v>
      </c>
      <c r="G1737" s="4" t="s">
        <v>3237</v>
      </c>
      <c r="H1737" s="2" t="s">
        <v>3176</v>
      </c>
    </row>
    <row r="1738">
      <c r="A1738" s="3">
        <v>46218.0</v>
      </c>
      <c r="B1738" s="4" t="s">
        <v>303</v>
      </c>
      <c r="C1738" s="4" t="s">
        <v>515</v>
      </c>
      <c r="D1738" s="2" t="s">
        <v>9298</v>
      </c>
      <c r="E1738" s="2">
        <v>0.0</v>
      </c>
      <c r="F1738" s="2">
        <f>IFERROR(__xludf.DUMMYFUNCTION("""COMPUTED_VALUE"""),0.0)</f>
        <v>0</v>
      </c>
      <c r="G1738" s="4" t="s">
        <v>3237</v>
      </c>
      <c r="H1738" s="2" t="s">
        <v>3176</v>
      </c>
    </row>
    <row r="1739">
      <c r="A1739" s="3">
        <v>46219.0</v>
      </c>
      <c r="B1739" s="4" t="s">
        <v>148</v>
      </c>
      <c r="C1739" s="4" t="s">
        <v>515</v>
      </c>
      <c r="D1739" s="2" t="s">
        <v>9298</v>
      </c>
      <c r="E1739" s="2">
        <v>0.0</v>
      </c>
      <c r="F1739" s="2">
        <f>IFERROR(__xludf.DUMMYFUNCTION("""COMPUTED_VALUE"""),0.0)</f>
        <v>0</v>
      </c>
      <c r="G1739" s="4" t="s">
        <v>3237</v>
      </c>
      <c r="H1739" s="2" t="s">
        <v>3176</v>
      </c>
    </row>
    <row r="1740">
      <c r="A1740" s="3">
        <v>46220.0</v>
      </c>
      <c r="B1740" s="4" t="s">
        <v>196</v>
      </c>
      <c r="C1740" s="4" t="s">
        <v>515</v>
      </c>
      <c r="D1740" s="2" t="s">
        <v>9298</v>
      </c>
      <c r="E1740" s="2">
        <v>0.0</v>
      </c>
      <c r="F1740" s="2">
        <f>IFERROR(__xludf.DUMMYFUNCTION("""COMPUTED_VALUE"""),0.0)</f>
        <v>0</v>
      </c>
      <c r="G1740" s="4" t="s">
        <v>3237</v>
      </c>
      <c r="H1740" s="2" t="s">
        <v>3176</v>
      </c>
    </row>
    <row r="1741">
      <c r="A1741" s="3">
        <v>46221.0</v>
      </c>
      <c r="B1741" s="4" t="s">
        <v>288</v>
      </c>
      <c r="C1741" s="4" t="s">
        <v>515</v>
      </c>
      <c r="D1741" s="2" t="s">
        <v>9298</v>
      </c>
      <c r="E1741" s="2">
        <v>0.0</v>
      </c>
      <c r="F1741" s="2">
        <f>IFERROR(__xludf.DUMMYFUNCTION("""COMPUTED_VALUE"""),0.0)</f>
        <v>0</v>
      </c>
      <c r="G1741" s="4" t="s">
        <v>3237</v>
      </c>
      <c r="H1741" s="2" t="s">
        <v>3176</v>
      </c>
    </row>
    <row r="1742">
      <c r="A1742" s="3">
        <v>46222.0</v>
      </c>
      <c r="B1742" s="4" t="s">
        <v>256</v>
      </c>
      <c r="C1742" s="4" t="s">
        <v>515</v>
      </c>
      <c r="D1742" s="2" t="s">
        <v>9298</v>
      </c>
      <c r="E1742" s="2">
        <v>0.0</v>
      </c>
      <c r="F1742" s="2">
        <f>IFERROR(__xludf.DUMMYFUNCTION("""COMPUTED_VALUE"""),0.0)</f>
        <v>0</v>
      </c>
      <c r="G1742" s="4" t="s">
        <v>3237</v>
      </c>
      <c r="H1742" s="2" t="s">
        <v>3176</v>
      </c>
    </row>
    <row r="1743">
      <c r="A1743" s="3">
        <v>46223.0</v>
      </c>
      <c r="B1743" s="4" t="s">
        <v>180</v>
      </c>
      <c r="C1743" s="4" t="s">
        <v>515</v>
      </c>
      <c r="D1743" s="2" t="s">
        <v>9298</v>
      </c>
      <c r="E1743" s="2">
        <v>0.0</v>
      </c>
      <c r="F1743" s="2">
        <f>IFERROR(__xludf.DUMMYFUNCTION("""COMPUTED_VALUE"""),0.0)</f>
        <v>0</v>
      </c>
      <c r="G1743" s="4" t="s">
        <v>3237</v>
      </c>
      <c r="H1743" s="2" t="s">
        <v>3176</v>
      </c>
    </row>
    <row r="1744">
      <c r="A1744" s="3">
        <v>46224.0</v>
      </c>
      <c r="B1744" s="4" t="s">
        <v>208</v>
      </c>
      <c r="C1744" s="4" t="s">
        <v>515</v>
      </c>
      <c r="D1744" s="2" t="s">
        <v>9298</v>
      </c>
      <c r="E1744" s="2">
        <v>0.0</v>
      </c>
      <c r="F1744" s="2">
        <f>IFERROR(__xludf.DUMMYFUNCTION("""COMPUTED_VALUE"""),0.0)</f>
        <v>0</v>
      </c>
      <c r="G1744" s="4" t="s">
        <v>3237</v>
      </c>
      <c r="H1744" s="2" t="s">
        <v>3176</v>
      </c>
    </row>
    <row r="1745">
      <c r="A1745" s="3">
        <v>46225.0</v>
      </c>
      <c r="B1745" s="4" t="s">
        <v>303</v>
      </c>
      <c r="C1745" s="4" t="s">
        <v>515</v>
      </c>
      <c r="D1745" s="2" t="s">
        <v>9298</v>
      </c>
      <c r="E1745" s="2">
        <v>0.0</v>
      </c>
      <c r="F1745" s="2">
        <f>IFERROR(__xludf.DUMMYFUNCTION("""COMPUTED_VALUE"""),0.0)</f>
        <v>0</v>
      </c>
      <c r="G1745" s="4" t="s">
        <v>3237</v>
      </c>
      <c r="H1745" s="2" t="s">
        <v>3176</v>
      </c>
    </row>
    <row r="1746">
      <c r="A1746" s="3">
        <v>46226.0</v>
      </c>
      <c r="B1746" s="4" t="s">
        <v>148</v>
      </c>
      <c r="C1746" s="4" t="s">
        <v>515</v>
      </c>
      <c r="D1746" s="2" t="s">
        <v>9298</v>
      </c>
      <c r="E1746" s="2">
        <v>0.0</v>
      </c>
      <c r="F1746" s="2">
        <f>IFERROR(__xludf.DUMMYFUNCTION("""COMPUTED_VALUE"""),0.0)</f>
        <v>0</v>
      </c>
      <c r="G1746" s="4" t="s">
        <v>3237</v>
      </c>
      <c r="H1746" s="2" t="s">
        <v>3176</v>
      </c>
    </row>
    <row r="1747">
      <c r="A1747" s="3">
        <v>46227.0</v>
      </c>
      <c r="B1747" s="4" t="s">
        <v>196</v>
      </c>
      <c r="C1747" s="4" t="s">
        <v>515</v>
      </c>
      <c r="D1747" s="2" t="s">
        <v>9298</v>
      </c>
      <c r="E1747" s="2">
        <v>0.0</v>
      </c>
      <c r="F1747" s="2">
        <f>IFERROR(__xludf.DUMMYFUNCTION("""COMPUTED_VALUE"""),0.0)</f>
        <v>0</v>
      </c>
      <c r="G1747" s="4" t="s">
        <v>3237</v>
      </c>
      <c r="H1747" s="2" t="s">
        <v>3176</v>
      </c>
    </row>
    <row r="1748">
      <c r="A1748" s="3">
        <v>46228.0</v>
      </c>
      <c r="B1748" s="4" t="s">
        <v>288</v>
      </c>
      <c r="C1748" s="4" t="s">
        <v>515</v>
      </c>
      <c r="D1748" s="2" t="s">
        <v>9298</v>
      </c>
      <c r="E1748" s="2">
        <v>0.0</v>
      </c>
      <c r="F1748" s="2">
        <f>IFERROR(__xludf.DUMMYFUNCTION("""COMPUTED_VALUE"""),0.0)</f>
        <v>0</v>
      </c>
      <c r="G1748" s="4" t="s">
        <v>3237</v>
      </c>
      <c r="H1748" s="2" t="s">
        <v>3176</v>
      </c>
    </row>
    <row r="1749">
      <c r="A1749" s="3">
        <v>46229.0</v>
      </c>
      <c r="B1749" s="4" t="s">
        <v>256</v>
      </c>
      <c r="C1749" s="4" t="s">
        <v>515</v>
      </c>
      <c r="D1749" s="2" t="s">
        <v>9298</v>
      </c>
      <c r="E1749" s="2">
        <v>0.0</v>
      </c>
      <c r="F1749" s="2">
        <f>IFERROR(__xludf.DUMMYFUNCTION("""COMPUTED_VALUE"""),0.0)</f>
        <v>0</v>
      </c>
      <c r="G1749" s="4" t="s">
        <v>3237</v>
      </c>
      <c r="H1749" s="2" t="s">
        <v>3176</v>
      </c>
    </row>
    <row r="1750">
      <c r="A1750" s="3">
        <v>46230.0</v>
      </c>
      <c r="B1750" s="4" t="s">
        <v>180</v>
      </c>
      <c r="C1750" s="4" t="s">
        <v>515</v>
      </c>
      <c r="D1750" s="2" t="s">
        <v>9298</v>
      </c>
      <c r="E1750" s="2">
        <v>0.0</v>
      </c>
      <c r="F1750" s="2">
        <f>IFERROR(__xludf.DUMMYFUNCTION("""COMPUTED_VALUE"""),0.0)</f>
        <v>0</v>
      </c>
      <c r="G1750" s="4" t="s">
        <v>3237</v>
      </c>
      <c r="H1750" s="2" t="s">
        <v>3176</v>
      </c>
    </row>
    <row r="1751">
      <c r="A1751" s="3">
        <v>46231.0</v>
      </c>
      <c r="B1751" s="4" t="s">
        <v>208</v>
      </c>
      <c r="C1751" s="4" t="s">
        <v>515</v>
      </c>
      <c r="D1751" s="2" t="s">
        <v>9298</v>
      </c>
      <c r="E1751" s="2">
        <v>0.0</v>
      </c>
      <c r="F1751" s="2">
        <f>IFERROR(__xludf.DUMMYFUNCTION("""COMPUTED_VALUE"""),0.0)</f>
        <v>0</v>
      </c>
      <c r="G1751" s="4" t="s">
        <v>3237</v>
      </c>
      <c r="H1751" s="2" t="s">
        <v>3176</v>
      </c>
    </row>
    <row r="1752">
      <c r="A1752" s="3">
        <v>46232.0</v>
      </c>
      <c r="B1752" s="4" t="s">
        <v>303</v>
      </c>
      <c r="C1752" s="4" t="s">
        <v>515</v>
      </c>
      <c r="D1752" s="2" t="s">
        <v>9298</v>
      </c>
      <c r="E1752" s="2">
        <v>0.0</v>
      </c>
      <c r="F1752" s="2">
        <f>IFERROR(__xludf.DUMMYFUNCTION("""COMPUTED_VALUE"""),0.0)</f>
        <v>0</v>
      </c>
      <c r="G1752" s="4" t="s">
        <v>3237</v>
      </c>
      <c r="H1752" s="2" t="s">
        <v>3176</v>
      </c>
    </row>
    <row r="1753">
      <c r="A1753" s="3">
        <v>46233.0</v>
      </c>
      <c r="B1753" s="4" t="s">
        <v>148</v>
      </c>
      <c r="C1753" s="4" t="s">
        <v>515</v>
      </c>
      <c r="D1753" s="2" t="s">
        <v>9298</v>
      </c>
      <c r="E1753" s="2">
        <v>0.0</v>
      </c>
      <c r="F1753" s="2">
        <f>IFERROR(__xludf.DUMMYFUNCTION("""COMPUTED_VALUE"""),0.0)</f>
        <v>0</v>
      </c>
      <c r="G1753" s="4" t="s">
        <v>3237</v>
      </c>
      <c r="H1753" s="2" t="s">
        <v>3176</v>
      </c>
    </row>
    <row r="1754">
      <c r="A1754" s="3">
        <v>46234.0</v>
      </c>
      <c r="B1754" s="4" t="s">
        <v>196</v>
      </c>
      <c r="C1754" s="4" t="s">
        <v>515</v>
      </c>
      <c r="D1754" s="2" t="s">
        <v>9298</v>
      </c>
      <c r="E1754" s="2">
        <v>0.0</v>
      </c>
      <c r="F1754" s="2">
        <f>IFERROR(__xludf.DUMMYFUNCTION("""COMPUTED_VALUE"""),0.0)</f>
        <v>0</v>
      </c>
      <c r="G1754" s="4" t="s">
        <v>3237</v>
      </c>
      <c r="H1754" s="2" t="s">
        <v>3176</v>
      </c>
    </row>
    <row r="1755">
      <c r="A1755" s="3">
        <v>46235.0</v>
      </c>
      <c r="B1755" s="4" t="s">
        <v>288</v>
      </c>
      <c r="C1755" s="4" t="s">
        <v>515</v>
      </c>
      <c r="D1755" s="2" t="s">
        <v>9298</v>
      </c>
      <c r="E1755" s="2">
        <v>0.0</v>
      </c>
      <c r="F1755" s="2">
        <f>IFERROR(__xludf.DUMMYFUNCTION("""COMPUTED_VALUE"""),0.0)</f>
        <v>0</v>
      </c>
      <c r="G1755" s="4" t="s">
        <v>3237</v>
      </c>
      <c r="H1755" s="2" t="s">
        <v>3176</v>
      </c>
    </row>
    <row r="1756">
      <c r="A1756" s="3">
        <v>46236.0</v>
      </c>
      <c r="B1756" s="4" t="s">
        <v>256</v>
      </c>
      <c r="C1756" s="4" t="s">
        <v>515</v>
      </c>
      <c r="D1756" s="2" t="s">
        <v>9298</v>
      </c>
      <c r="E1756" s="2">
        <v>0.0</v>
      </c>
      <c r="F1756" s="2">
        <f>IFERROR(__xludf.DUMMYFUNCTION("""COMPUTED_VALUE"""),0.0)</f>
        <v>0</v>
      </c>
      <c r="G1756" s="4" t="s">
        <v>3237</v>
      </c>
      <c r="H1756" s="2" t="s">
        <v>3176</v>
      </c>
    </row>
    <row r="1757">
      <c r="A1757" s="3">
        <v>46237.0</v>
      </c>
      <c r="B1757" s="4" t="s">
        <v>180</v>
      </c>
      <c r="C1757" s="4" t="s">
        <v>515</v>
      </c>
      <c r="D1757" s="2" t="s">
        <v>9298</v>
      </c>
      <c r="E1757" s="2">
        <v>0.0</v>
      </c>
      <c r="F1757" s="2">
        <f>IFERROR(__xludf.DUMMYFUNCTION("""COMPUTED_VALUE"""),0.0)</f>
        <v>0</v>
      </c>
      <c r="G1757" s="4" t="s">
        <v>3237</v>
      </c>
      <c r="H1757" s="2" t="s">
        <v>3176</v>
      </c>
    </row>
    <row r="1758">
      <c r="A1758" s="3">
        <v>46238.0</v>
      </c>
      <c r="B1758" s="4" t="s">
        <v>208</v>
      </c>
      <c r="C1758" s="4" t="s">
        <v>515</v>
      </c>
      <c r="D1758" s="2" t="s">
        <v>9298</v>
      </c>
      <c r="E1758" s="2">
        <v>0.0</v>
      </c>
      <c r="F1758" s="2">
        <f>IFERROR(__xludf.DUMMYFUNCTION("""COMPUTED_VALUE"""),0.0)</f>
        <v>0</v>
      </c>
      <c r="G1758" s="4" t="s">
        <v>3237</v>
      </c>
      <c r="H1758" s="2" t="s">
        <v>3176</v>
      </c>
    </row>
    <row r="1759">
      <c r="A1759" s="3">
        <v>46239.0</v>
      </c>
      <c r="B1759" s="4" t="s">
        <v>303</v>
      </c>
      <c r="C1759" s="4" t="s">
        <v>515</v>
      </c>
      <c r="D1759" s="2" t="s">
        <v>9298</v>
      </c>
      <c r="E1759" s="2">
        <v>0.0</v>
      </c>
      <c r="F1759" s="2">
        <f>IFERROR(__xludf.DUMMYFUNCTION("""COMPUTED_VALUE"""),0.0)</f>
        <v>0</v>
      </c>
      <c r="G1759" s="4" t="s">
        <v>3237</v>
      </c>
      <c r="H1759" s="2" t="s">
        <v>3176</v>
      </c>
    </row>
    <row r="1760">
      <c r="A1760" s="3">
        <v>46240.0</v>
      </c>
      <c r="B1760" s="4" t="s">
        <v>148</v>
      </c>
      <c r="C1760" s="4" t="s">
        <v>515</v>
      </c>
      <c r="D1760" s="2" t="s">
        <v>9298</v>
      </c>
      <c r="E1760" s="2">
        <v>0.0</v>
      </c>
      <c r="F1760" s="2">
        <f>IFERROR(__xludf.DUMMYFUNCTION("""COMPUTED_VALUE"""),0.0)</f>
        <v>0</v>
      </c>
      <c r="G1760" s="4" t="s">
        <v>3237</v>
      </c>
      <c r="H1760" s="2" t="s">
        <v>3176</v>
      </c>
    </row>
    <row r="1761">
      <c r="A1761" s="3">
        <v>46241.0</v>
      </c>
      <c r="B1761" s="4" t="s">
        <v>196</v>
      </c>
      <c r="C1761" s="4" t="s">
        <v>515</v>
      </c>
      <c r="D1761" s="2" t="s">
        <v>9298</v>
      </c>
      <c r="E1761" s="2">
        <v>0.0</v>
      </c>
      <c r="F1761" s="2">
        <f>IFERROR(__xludf.DUMMYFUNCTION("""COMPUTED_VALUE"""),0.0)</f>
        <v>0</v>
      </c>
      <c r="G1761" s="4" t="s">
        <v>3237</v>
      </c>
      <c r="H1761" s="2" t="s">
        <v>3176</v>
      </c>
    </row>
    <row r="1762">
      <c r="A1762" s="3">
        <v>46242.0</v>
      </c>
      <c r="B1762" s="4" t="s">
        <v>288</v>
      </c>
      <c r="C1762" s="4" t="s">
        <v>515</v>
      </c>
      <c r="D1762" s="2" t="s">
        <v>9298</v>
      </c>
      <c r="E1762" s="2">
        <v>0.0</v>
      </c>
      <c r="F1762" s="2">
        <f>IFERROR(__xludf.DUMMYFUNCTION("""COMPUTED_VALUE"""),0.0)</f>
        <v>0</v>
      </c>
      <c r="G1762" s="4" t="s">
        <v>3237</v>
      </c>
      <c r="H1762" s="2" t="s">
        <v>3176</v>
      </c>
    </row>
    <row r="1763">
      <c r="A1763" s="3">
        <v>46243.0</v>
      </c>
      <c r="B1763" s="4" t="s">
        <v>256</v>
      </c>
      <c r="C1763" s="4" t="s">
        <v>515</v>
      </c>
      <c r="D1763" s="2" t="s">
        <v>9298</v>
      </c>
      <c r="E1763" s="2">
        <v>0.0</v>
      </c>
      <c r="F1763" s="2">
        <f>IFERROR(__xludf.DUMMYFUNCTION("""COMPUTED_VALUE"""),0.0)</f>
        <v>0</v>
      </c>
      <c r="G1763" s="4" t="s">
        <v>3237</v>
      </c>
      <c r="H1763" s="2" t="s">
        <v>3176</v>
      </c>
    </row>
    <row r="1764">
      <c r="A1764" s="3">
        <v>46244.0</v>
      </c>
      <c r="B1764" s="4" t="s">
        <v>180</v>
      </c>
      <c r="C1764" s="4" t="s">
        <v>515</v>
      </c>
      <c r="D1764" s="2" t="s">
        <v>9298</v>
      </c>
      <c r="E1764" s="2">
        <v>0.0</v>
      </c>
      <c r="F1764" s="2">
        <f>IFERROR(__xludf.DUMMYFUNCTION("""COMPUTED_VALUE"""),0.0)</f>
        <v>0</v>
      </c>
      <c r="G1764" s="4" t="s">
        <v>3237</v>
      </c>
      <c r="H1764" s="2" t="s">
        <v>3176</v>
      </c>
    </row>
    <row r="1765">
      <c r="A1765" s="3">
        <v>46245.0</v>
      </c>
      <c r="B1765" s="4" t="s">
        <v>208</v>
      </c>
      <c r="C1765" s="4" t="s">
        <v>515</v>
      </c>
      <c r="D1765" s="2" t="s">
        <v>9298</v>
      </c>
      <c r="E1765" s="2">
        <v>0.0</v>
      </c>
      <c r="F1765" s="2">
        <f>IFERROR(__xludf.DUMMYFUNCTION("""COMPUTED_VALUE"""),0.0)</f>
        <v>0</v>
      </c>
      <c r="G1765" s="4" t="s">
        <v>3237</v>
      </c>
      <c r="H1765" s="2" t="s">
        <v>3176</v>
      </c>
    </row>
    <row r="1766">
      <c r="A1766" s="3">
        <v>46246.0</v>
      </c>
      <c r="B1766" s="4" t="s">
        <v>303</v>
      </c>
      <c r="C1766" s="4" t="s">
        <v>515</v>
      </c>
      <c r="D1766" s="2" t="s">
        <v>9298</v>
      </c>
      <c r="E1766" s="2">
        <v>0.0</v>
      </c>
      <c r="F1766" s="2">
        <f>IFERROR(__xludf.DUMMYFUNCTION("""COMPUTED_VALUE"""),0.0)</f>
        <v>0</v>
      </c>
      <c r="G1766" s="4" t="s">
        <v>3237</v>
      </c>
      <c r="H1766" s="2" t="s">
        <v>3176</v>
      </c>
    </row>
    <row r="1767">
      <c r="A1767" s="3">
        <v>46247.0</v>
      </c>
      <c r="B1767" s="4" t="s">
        <v>148</v>
      </c>
      <c r="C1767" s="4" t="s">
        <v>515</v>
      </c>
      <c r="D1767" s="2" t="s">
        <v>9298</v>
      </c>
      <c r="E1767" s="2">
        <v>0.0</v>
      </c>
      <c r="F1767" s="2">
        <f>IFERROR(__xludf.DUMMYFUNCTION("""COMPUTED_VALUE"""),0.0)</f>
        <v>0</v>
      </c>
      <c r="G1767" s="4" t="s">
        <v>3237</v>
      </c>
      <c r="H1767" s="2" t="s">
        <v>3176</v>
      </c>
    </row>
    <row r="1768">
      <c r="A1768" s="3">
        <v>46248.0</v>
      </c>
      <c r="B1768" s="4" t="s">
        <v>196</v>
      </c>
      <c r="C1768" s="4" t="s">
        <v>515</v>
      </c>
      <c r="D1768" s="2" t="s">
        <v>9298</v>
      </c>
      <c r="E1768" s="2">
        <v>0.0</v>
      </c>
      <c r="F1768" s="2">
        <f>IFERROR(__xludf.DUMMYFUNCTION("""COMPUTED_VALUE"""),0.0)</f>
        <v>0</v>
      </c>
      <c r="G1768" s="4" t="s">
        <v>3237</v>
      </c>
      <c r="H1768" s="2" t="s">
        <v>3176</v>
      </c>
    </row>
    <row r="1769">
      <c r="A1769" s="3">
        <v>46249.0</v>
      </c>
      <c r="B1769" s="4" t="s">
        <v>288</v>
      </c>
      <c r="C1769" s="4" t="s">
        <v>515</v>
      </c>
      <c r="D1769" s="2" t="s">
        <v>9298</v>
      </c>
      <c r="E1769" s="2">
        <v>0.0</v>
      </c>
      <c r="F1769" s="2">
        <f>IFERROR(__xludf.DUMMYFUNCTION("""COMPUTED_VALUE"""),0.0)</f>
        <v>0</v>
      </c>
      <c r="G1769" s="4" t="s">
        <v>3237</v>
      </c>
      <c r="H1769" s="2" t="s">
        <v>3176</v>
      </c>
    </row>
    <row r="1770">
      <c r="A1770" s="3">
        <v>46250.0</v>
      </c>
      <c r="B1770" s="4" t="s">
        <v>256</v>
      </c>
      <c r="C1770" s="4" t="s">
        <v>515</v>
      </c>
      <c r="D1770" s="2" t="s">
        <v>9298</v>
      </c>
      <c r="E1770" s="2">
        <v>0.0</v>
      </c>
      <c r="F1770" s="2">
        <f>IFERROR(__xludf.DUMMYFUNCTION("""COMPUTED_VALUE"""),0.0)</f>
        <v>0</v>
      </c>
      <c r="G1770" s="4" t="s">
        <v>3237</v>
      </c>
      <c r="H1770" s="2" t="s">
        <v>3176</v>
      </c>
    </row>
    <row r="1771">
      <c r="A1771" s="3">
        <v>46251.0</v>
      </c>
      <c r="B1771" s="4" t="s">
        <v>180</v>
      </c>
      <c r="C1771" s="4" t="s">
        <v>515</v>
      </c>
      <c r="D1771" s="2" t="s">
        <v>9298</v>
      </c>
      <c r="E1771" s="2">
        <v>0.0</v>
      </c>
      <c r="F1771" s="2">
        <f>IFERROR(__xludf.DUMMYFUNCTION("""COMPUTED_VALUE"""),0.0)</f>
        <v>0</v>
      </c>
      <c r="G1771" s="4" t="s">
        <v>3237</v>
      </c>
      <c r="H1771" s="2" t="s">
        <v>3176</v>
      </c>
    </row>
    <row r="1772">
      <c r="A1772" s="3">
        <v>46252.0</v>
      </c>
      <c r="B1772" s="4" t="s">
        <v>208</v>
      </c>
      <c r="C1772" s="4" t="s">
        <v>515</v>
      </c>
      <c r="D1772" s="2" t="s">
        <v>9298</v>
      </c>
      <c r="E1772" s="2">
        <v>0.0</v>
      </c>
      <c r="F1772" s="2">
        <f>IFERROR(__xludf.DUMMYFUNCTION("""COMPUTED_VALUE"""),0.0)</f>
        <v>0</v>
      </c>
      <c r="G1772" s="4" t="s">
        <v>3237</v>
      </c>
      <c r="H1772" s="2" t="s">
        <v>3176</v>
      </c>
    </row>
    <row r="1773">
      <c r="A1773" s="3">
        <v>46253.0</v>
      </c>
      <c r="B1773" s="4" t="s">
        <v>303</v>
      </c>
      <c r="C1773" s="4" t="s">
        <v>515</v>
      </c>
      <c r="D1773" s="2" t="s">
        <v>9298</v>
      </c>
      <c r="E1773" s="2">
        <v>0.0</v>
      </c>
      <c r="F1773" s="2">
        <f>IFERROR(__xludf.DUMMYFUNCTION("""COMPUTED_VALUE"""),0.0)</f>
        <v>0</v>
      </c>
      <c r="G1773" s="4" t="s">
        <v>3237</v>
      </c>
      <c r="H1773" s="2" t="s">
        <v>3176</v>
      </c>
    </row>
    <row r="1774">
      <c r="A1774" s="3">
        <v>46254.0</v>
      </c>
      <c r="B1774" s="4" t="s">
        <v>148</v>
      </c>
      <c r="C1774" s="4" t="s">
        <v>515</v>
      </c>
      <c r="D1774" s="2" t="s">
        <v>9298</v>
      </c>
      <c r="E1774" s="2">
        <v>0.0</v>
      </c>
      <c r="F1774" s="2">
        <f>IFERROR(__xludf.DUMMYFUNCTION("""COMPUTED_VALUE"""),0.0)</f>
        <v>0</v>
      </c>
      <c r="G1774" s="4" t="s">
        <v>3237</v>
      </c>
      <c r="H1774" s="2" t="s">
        <v>3176</v>
      </c>
    </row>
    <row r="1775">
      <c r="A1775" s="3">
        <v>46255.0</v>
      </c>
      <c r="B1775" s="4" t="s">
        <v>196</v>
      </c>
      <c r="C1775" s="4" t="s">
        <v>515</v>
      </c>
      <c r="D1775" s="2" t="s">
        <v>9298</v>
      </c>
      <c r="E1775" s="2">
        <v>0.0</v>
      </c>
      <c r="F1775" s="2">
        <f>IFERROR(__xludf.DUMMYFUNCTION("""COMPUTED_VALUE"""),0.0)</f>
        <v>0</v>
      </c>
      <c r="G1775" s="4" t="s">
        <v>3237</v>
      </c>
      <c r="H1775" s="2" t="s">
        <v>3176</v>
      </c>
    </row>
    <row r="1776">
      <c r="A1776" s="3">
        <v>46256.0</v>
      </c>
      <c r="B1776" s="4" t="s">
        <v>288</v>
      </c>
      <c r="C1776" s="4" t="s">
        <v>515</v>
      </c>
      <c r="D1776" s="2" t="s">
        <v>9298</v>
      </c>
      <c r="E1776" s="2">
        <v>0.0</v>
      </c>
      <c r="F1776" s="2">
        <f>IFERROR(__xludf.DUMMYFUNCTION("""COMPUTED_VALUE"""),0.0)</f>
        <v>0</v>
      </c>
      <c r="G1776" s="4" t="s">
        <v>3237</v>
      </c>
      <c r="H1776" s="2" t="s">
        <v>3176</v>
      </c>
    </row>
    <row r="1777">
      <c r="A1777" s="3">
        <v>46257.0</v>
      </c>
      <c r="B1777" s="4" t="s">
        <v>256</v>
      </c>
      <c r="C1777" s="4" t="s">
        <v>515</v>
      </c>
      <c r="D1777" s="2" t="s">
        <v>9298</v>
      </c>
      <c r="E1777" s="2">
        <v>0.0</v>
      </c>
      <c r="F1777" s="2">
        <f>IFERROR(__xludf.DUMMYFUNCTION("""COMPUTED_VALUE"""),0.0)</f>
        <v>0</v>
      </c>
      <c r="G1777" s="4" t="s">
        <v>3237</v>
      </c>
      <c r="H1777" s="2" t="s">
        <v>3176</v>
      </c>
    </row>
    <row r="1778">
      <c r="A1778" s="3">
        <v>46258.0</v>
      </c>
      <c r="B1778" s="4" t="s">
        <v>180</v>
      </c>
      <c r="C1778" s="4" t="s">
        <v>515</v>
      </c>
      <c r="D1778" s="2" t="s">
        <v>9298</v>
      </c>
      <c r="E1778" s="2">
        <v>0.0</v>
      </c>
      <c r="F1778" s="2">
        <f>IFERROR(__xludf.DUMMYFUNCTION("""COMPUTED_VALUE"""),0.0)</f>
        <v>0</v>
      </c>
      <c r="G1778" s="4" t="s">
        <v>3237</v>
      </c>
      <c r="H1778" s="2" t="s">
        <v>3176</v>
      </c>
    </row>
    <row r="1779">
      <c r="A1779" s="3">
        <v>46259.0</v>
      </c>
      <c r="B1779" s="4" t="s">
        <v>208</v>
      </c>
      <c r="C1779" s="4" t="s">
        <v>515</v>
      </c>
      <c r="D1779" s="2" t="s">
        <v>9298</v>
      </c>
      <c r="E1779" s="2">
        <v>0.0</v>
      </c>
      <c r="F1779" s="2">
        <f>IFERROR(__xludf.DUMMYFUNCTION("""COMPUTED_VALUE"""),0.0)</f>
        <v>0</v>
      </c>
      <c r="G1779" s="4" t="s">
        <v>3237</v>
      </c>
      <c r="H1779" s="2" t="s">
        <v>3176</v>
      </c>
    </row>
    <row r="1780">
      <c r="A1780" s="3">
        <v>46260.0</v>
      </c>
      <c r="B1780" s="4" t="s">
        <v>303</v>
      </c>
      <c r="C1780" s="4" t="s">
        <v>515</v>
      </c>
      <c r="D1780" s="2" t="s">
        <v>9298</v>
      </c>
      <c r="E1780" s="2">
        <v>0.0</v>
      </c>
      <c r="F1780" s="2">
        <f>IFERROR(__xludf.DUMMYFUNCTION("""COMPUTED_VALUE"""),0.0)</f>
        <v>0</v>
      </c>
      <c r="G1780" s="4" t="s">
        <v>3237</v>
      </c>
      <c r="H1780" s="2" t="s">
        <v>3176</v>
      </c>
    </row>
    <row r="1781">
      <c r="A1781" s="3">
        <v>46261.0</v>
      </c>
      <c r="B1781" s="4" t="s">
        <v>148</v>
      </c>
      <c r="C1781" s="4" t="s">
        <v>515</v>
      </c>
      <c r="D1781" s="2" t="s">
        <v>9298</v>
      </c>
      <c r="E1781" s="2">
        <v>0.0</v>
      </c>
      <c r="F1781" s="2">
        <f>IFERROR(__xludf.DUMMYFUNCTION("""COMPUTED_VALUE"""),0.0)</f>
        <v>0</v>
      </c>
      <c r="G1781" s="4" t="s">
        <v>3237</v>
      </c>
      <c r="H1781" s="2" t="s">
        <v>3176</v>
      </c>
    </row>
    <row r="1782">
      <c r="A1782" s="3">
        <v>46262.0</v>
      </c>
      <c r="B1782" s="4" t="s">
        <v>196</v>
      </c>
      <c r="C1782" s="4" t="s">
        <v>515</v>
      </c>
      <c r="D1782" s="2" t="s">
        <v>9298</v>
      </c>
      <c r="E1782" s="2">
        <v>0.0</v>
      </c>
      <c r="F1782" s="2">
        <f>IFERROR(__xludf.DUMMYFUNCTION("""COMPUTED_VALUE"""),0.0)</f>
        <v>0</v>
      </c>
      <c r="G1782" s="4" t="s">
        <v>3237</v>
      </c>
      <c r="H1782" s="2" t="s">
        <v>3176</v>
      </c>
    </row>
    <row r="1783">
      <c r="A1783" s="3">
        <v>46263.0</v>
      </c>
      <c r="B1783" s="4" t="s">
        <v>288</v>
      </c>
      <c r="C1783" s="4" t="s">
        <v>515</v>
      </c>
      <c r="D1783" s="2" t="s">
        <v>9298</v>
      </c>
      <c r="E1783" s="2">
        <v>0.0</v>
      </c>
      <c r="F1783" s="2">
        <f>IFERROR(__xludf.DUMMYFUNCTION("""COMPUTED_VALUE"""),0.0)</f>
        <v>0</v>
      </c>
      <c r="G1783" s="4" t="s">
        <v>3237</v>
      </c>
      <c r="H1783" s="2" t="s">
        <v>3176</v>
      </c>
    </row>
    <row r="1784">
      <c r="A1784" s="3">
        <v>46264.0</v>
      </c>
      <c r="B1784" s="4" t="s">
        <v>256</v>
      </c>
      <c r="C1784" s="4" t="s">
        <v>515</v>
      </c>
      <c r="D1784" s="2" t="s">
        <v>9298</v>
      </c>
      <c r="E1784" s="2">
        <v>0.0</v>
      </c>
      <c r="F1784" s="2">
        <f>IFERROR(__xludf.DUMMYFUNCTION("""COMPUTED_VALUE"""),0.0)</f>
        <v>0</v>
      </c>
      <c r="G1784" s="4" t="s">
        <v>3237</v>
      </c>
      <c r="H1784" s="2" t="s">
        <v>3176</v>
      </c>
    </row>
    <row r="1785">
      <c r="A1785" s="3">
        <v>46265.0</v>
      </c>
      <c r="B1785" s="4" t="s">
        <v>180</v>
      </c>
      <c r="C1785" s="4" t="s">
        <v>515</v>
      </c>
      <c r="D1785" s="2" t="s">
        <v>9298</v>
      </c>
      <c r="E1785" s="2">
        <v>0.0</v>
      </c>
      <c r="F1785" s="2">
        <f>IFERROR(__xludf.DUMMYFUNCTION("""COMPUTED_VALUE"""),0.0)</f>
        <v>0</v>
      </c>
      <c r="G1785" s="4" t="s">
        <v>3237</v>
      </c>
      <c r="H1785" s="2" t="s">
        <v>3176</v>
      </c>
    </row>
    <row r="1786">
      <c r="A1786" s="3">
        <v>46266.0</v>
      </c>
      <c r="B1786" s="4" t="s">
        <v>208</v>
      </c>
      <c r="C1786" s="4" t="s">
        <v>515</v>
      </c>
      <c r="D1786" s="2" t="s">
        <v>9298</v>
      </c>
      <c r="E1786" s="2">
        <v>0.0</v>
      </c>
      <c r="F1786" s="2">
        <f>IFERROR(__xludf.DUMMYFUNCTION("""COMPUTED_VALUE"""),0.0)</f>
        <v>0</v>
      </c>
      <c r="G1786" s="4" t="s">
        <v>3237</v>
      </c>
      <c r="H1786" s="2" t="s">
        <v>3176</v>
      </c>
    </row>
    <row r="1787">
      <c r="A1787" s="3">
        <v>46267.0</v>
      </c>
      <c r="B1787" s="4" t="s">
        <v>303</v>
      </c>
      <c r="C1787" s="4" t="s">
        <v>515</v>
      </c>
      <c r="D1787" s="2" t="s">
        <v>9298</v>
      </c>
      <c r="E1787" s="2">
        <v>0.0</v>
      </c>
      <c r="F1787" s="2">
        <f>IFERROR(__xludf.DUMMYFUNCTION("""COMPUTED_VALUE"""),0.0)</f>
        <v>0</v>
      </c>
      <c r="G1787" s="4" t="s">
        <v>3237</v>
      </c>
      <c r="H1787" s="2" t="s">
        <v>3176</v>
      </c>
    </row>
    <row r="1788">
      <c r="A1788" s="3">
        <v>46268.0</v>
      </c>
      <c r="B1788" s="4" t="s">
        <v>148</v>
      </c>
      <c r="C1788" s="4" t="s">
        <v>515</v>
      </c>
      <c r="D1788" s="2" t="s">
        <v>9298</v>
      </c>
      <c r="E1788" s="2">
        <v>0.0</v>
      </c>
      <c r="F1788" s="2">
        <f>IFERROR(__xludf.DUMMYFUNCTION("""COMPUTED_VALUE"""),0.0)</f>
        <v>0</v>
      </c>
      <c r="G1788" s="4" t="s">
        <v>3237</v>
      </c>
      <c r="H1788" s="2" t="s">
        <v>3176</v>
      </c>
    </row>
    <row r="1789">
      <c r="A1789" s="3">
        <v>46269.0</v>
      </c>
      <c r="B1789" s="4" t="s">
        <v>196</v>
      </c>
      <c r="C1789" s="4" t="s">
        <v>515</v>
      </c>
      <c r="D1789" s="2" t="s">
        <v>9298</v>
      </c>
      <c r="E1789" s="2">
        <v>0.0</v>
      </c>
      <c r="F1789" s="2">
        <f>IFERROR(__xludf.DUMMYFUNCTION("""COMPUTED_VALUE"""),0.0)</f>
        <v>0</v>
      </c>
      <c r="G1789" s="4" t="s">
        <v>3237</v>
      </c>
      <c r="H1789" s="2" t="s">
        <v>3176</v>
      </c>
    </row>
    <row r="1790">
      <c r="A1790" s="3">
        <v>46270.0</v>
      </c>
      <c r="B1790" s="4" t="s">
        <v>288</v>
      </c>
      <c r="C1790" s="4" t="s">
        <v>515</v>
      </c>
      <c r="D1790" s="2" t="s">
        <v>9298</v>
      </c>
      <c r="E1790" s="2">
        <v>0.0</v>
      </c>
      <c r="F1790" s="2">
        <f>IFERROR(__xludf.DUMMYFUNCTION("""COMPUTED_VALUE"""),0.0)</f>
        <v>0</v>
      </c>
      <c r="G1790" s="4" t="s">
        <v>3237</v>
      </c>
      <c r="H1790" s="2" t="s">
        <v>3176</v>
      </c>
    </row>
    <row r="1791">
      <c r="A1791" s="3">
        <v>46271.0</v>
      </c>
      <c r="B1791" s="4" t="s">
        <v>256</v>
      </c>
      <c r="C1791" s="4" t="s">
        <v>515</v>
      </c>
      <c r="D1791" s="2" t="s">
        <v>9298</v>
      </c>
      <c r="E1791" s="2">
        <v>0.0</v>
      </c>
      <c r="F1791" s="2">
        <f>IFERROR(__xludf.DUMMYFUNCTION("""COMPUTED_VALUE"""),0.0)</f>
        <v>0</v>
      </c>
      <c r="G1791" s="4" t="s">
        <v>3237</v>
      </c>
      <c r="H1791" s="2" t="s">
        <v>3176</v>
      </c>
    </row>
    <row r="1792">
      <c r="A1792" s="3">
        <v>46272.0</v>
      </c>
      <c r="B1792" s="4" t="s">
        <v>180</v>
      </c>
      <c r="C1792" s="4" t="s">
        <v>515</v>
      </c>
      <c r="D1792" s="2" t="s">
        <v>9298</v>
      </c>
      <c r="E1792" s="2">
        <v>0.0</v>
      </c>
      <c r="F1792" s="2">
        <f>IFERROR(__xludf.DUMMYFUNCTION("""COMPUTED_VALUE"""),0.0)</f>
        <v>0</v>
      </c>
      <c r="G1792" s="4" t="s">
        <v>3237</v>
      </c>
      <c r="H1792" s="2" t="s">
        <v>3176</v>
      </c>
    </row>
    <row r="1793">
      <c r="A1793" s="3">
        <v>46273.0</v>
      </c>
      <c r="B1793" s="4" t="s">
        <v>208</v>
      </c>
      <c r="C1793" s="4" t="s">
        <v>515</v>
      </c>
      <c r="D1793" s="2" t="s">
        <v>9298</v>
      </c>
      <c r="E1793" s="2">
        <v>0.0</v>
      </c>
      <c r="F1793" s="2">
        <f>IFERROR(__xludf.DUMMYFUNCTION("""COMPUTED_VALUE"""),0.0)</f>
        <v>0</v>
      </c>
      <c r="G1793" s="4" t="s">
        <v>3237</v>
      </c>
      <c r="H1793" s="2" t="s">
        <v>3176</v>
      </c>
    </row>
    <row r="1794">
      <c r="A1794" s="3">
        <v>46274.0</v>
      </c>
      <c r="B1794" s="4" t="s">
        <v>303</v>
      </c>
      <c r="C1794" s="4" t="s">
        <v>515</v>
      </c>
      <c r="D1794" s="2" t="s">
        <v>9298</v>
      </c>
      <c r="E1794" s="2">
        <v>1.0</v>
      </c>
      <c r="F1794" s="2">
        <f>IFERROR(__xludf.DUMMYFUNCTION("""COMPUTED_VALUE"""),1.0)</f>
        <v>1</v>
      </c>
      <c r="G1794" s="4" t="s">
        <v>3237</v>
      </c>
      <c r="H1794" s="2" t="s">
        <v>3176</v>
      </c>
    </row>
    <row r="1795">
      <c r="A1795" s="3">
        <v>46275.0</v>
      </c>
      <c r="B1795" s="4" t="s">
        <v>148</v>
      </c>
      <c r="C1795" s="4" t="s">
        <v>515</v>
      </c>
      <c r="D1795" s="2" t="s">
        <v>9298</v>
      </c>
      <c r="E1795" s="2">
        <v>0.0</v>
      </c>
      <c r="F1795" s="2">
        <f>IFERROR(__xludf.DUMMYFUNCTION("""COMPUTED_VALUE"""),0.0)</f>
        <v>0</v>
      </c>
      <c r="G1795" s="4" t="s">
        <v>3237</v>
      </c>
      <c r="H1795" s="2" t="s">
        <v>3176</v>
      </c>
    </row>
    <row r="1796">
      <c r="A1796" s="3">
        <v>46276.0</v>
      </c>
      <c r="B1796" s="4" t="s">
        <v>196</v>
      </c>
      <c r="C1796" s="4" t="s">
        <v>515</v>
      </c>
      <c r="D1796" s="2" t="s">
        <v>9298</v>
      </c>
      <c r="E1796" s="2">
        <v>0.0</v>
      </c>
      <c r="F1796" s="2">
        <f>IFERROR(__xludf.DUMMYFUNCTION("""COMPUTED_VALUE"""),0.0)</f>
        <v>0</v>
      </c>
      <c r="G1796" s="4" t="s">
        <v>3237</v>
      </c>
      <c r="H1796" s="2" t="s">
        <v>3176</v>
      </c>
    </row>
    <row r="1797">
      <c r="A1797" s="3">
        <v>46277.0</v>
      </c>
      <c r="B1797" s="4" t="s">
        <v>288</v>
      </c>
      <c r="C1797" s="4" t="s">
        <v>515</v>
      </c>
      <c r="D1797" s="2" t="s">
        <v>9298</v>
      </c>
      <c r="E1797" s="2">
        <v>0.0</v>
      </c>
      <c r="F1797" s="2">
        <f>IFERROR(__xludf.DUMMYFUNCTION("""COMPUTED_VALUE"""),0.0)</f>
        <v>0</v>
      </c>
      <c r="G1797" s="4" t="s">
        <v>3237</v>
      </c>
      <c r="H1797" s="2" t="s">
        <v>3176</v>
      </c>
    </row>
    <row r="1798">
      <c r="A1798" s="3">
        <v>46278.0</v>
      </c>
      <c r="B1798" s="4" t="s">
        <v>256</v>
      </c>
      <c r="C1798" s="4" t="s">
        <v>515</v>
      </c>
      <c r="D1798" s="2" t="s">
        <v>9298</v>
      </c>
      <c r="E1798" s="2">
        <v>0.0</v>
      </c>
      <c r="F1798" s="2">
        <f>IFERROR(__xludf.DUMMYFUNCTION("""COMPUTED_VALUE"""),0.0)</f>
        <v>0</v>
      </c>
      <c r="G1798" s="4" t="s">
        <v>3237</v>
      </c>
      <c r="H1798" s="2" t="s">
        <v>3176</v>
      </c>
    </row>
    <row r="1799">
      <c r="A1799" s="3">
        <v>46279.0</v>
      </c>
      <c r="B1799" s="4" t="s">
        <v>180</v>
      </c>
      <c r="C1799" s="4" t="s">
        <v>515</v>
      </c>
      <c r="D1799" s="2" t="s">
        <v>9298</v>
      </c>
      <c r="E1799" s="2">
        <v>0.0</v>
      </c>
      <c r="F1799" s="2">
        <f>IFERROR(__xludf.DUMMYFUNCTION("""COMPUTED_VALUE"""),0.0)</f>
        <v>0</v>
      </c>
      <c r="G1799" s="4" t="s">
        <v>3237</v>
      </c>
      <c r="H1799" s="2" t="s">
        <v>3176</v>
      </c>
    </row>
    <row r="1800">
      <c r="A1800" s="3">
        <v>46280.0</v>
      </c>
      <c r="B1800" s="4" t="s">
        <v>208</v>
      </c>
      <c r="C1800" s="4" t="s">
        <v>515</v>
      </c>
      <c r="D1800" s="2" t="s">
        <v>9298</v>
      </c>
      <c r="E1800" s="2">
        <v>0.0</v>
      </c>
      <c r="F1800" s="2">
        <f>IFERROR(__xludf.DUMMYFUNCTION("""COMPUTED_VALUE"""),0.0)</f>
        <v>0</v>
      </c>
      <c r="G1800" s="4" t="s">
        <v>3237</v>
      </c>
      <c r="H1800" s="2" t="s">
        <v>3176</v>
      </c>
    </row>
    <row r="1801">
      <c r="A1801" s="3">
        <v>46281.0</v>
      </c>
      <c r="B1801" s="4" t="s">
        <v>303</v>
      </c>
      <c r="C1801" s="4" t="s">
        <v>515</v>
      </c>
      <c r="D1801" s="2" t="s">
        <v>9298</v>
      </c>
      <c r="E1801" s="2">
        <v>0.0</v>
      </c>
      <c r="F1801" s="2">
        <f>IFERROR(__xludf.DUMMYFUNCTION("""COMPUTED_VALUE"""),0.0)</f>
        <v>0</v>
      </c>
      <c r="G1801" s="4" t="s">
        <v>3237</v>
      </c>
      <c r="H1801" s="2" t="s">
        <v>3176</v>
      </c>
    </row>
    <row r="1802">
      <c r="A1802" s="3">
        <v>46282.0</v>
      </c>
      <c r="B1802" s="4" t="s">
        <v>148</v>
      </c>
      <c r="C1802" s="4" t="s">
        <v>515</v>
      </c>
      <c r="D1802" s="2" t="s">
        <v>9298</v>
      </c>
      <c r="E1802" s="2">
        <v>0.0</v>
      </c>
      <c r="F1802" s="2">
        <f>IFERROR(__xludf.DUMMYFUNCTION("""COMPUTED_VALUE"""),0.0)</f>
        <v>0</v>
      </c>
      <c r="G1802" s="4" t="s">
        <v>3237</v>
      </c>
      <c r="H1802" s="2" t="s">
        <v>3176</v>
      </c>
    </row>
    <row r="1803">
      <c r="A1803" s="3">
        <v>46283.0</v>
      </c>
      <c r="B1803" s="4" t="s">
        <v>196</v>
      </c>
      <c r="C1803" s="4" t="s">
        <v>515</v>
      </c>
      <c r="D1803" s="2" t="s">
        <v>9298</v>
      </c>
      <c r="E1803" s="2">
        <v>0.0</v>
      </c>
      <c r="F1803" s="2">
        <f>IFERROR(__xludf.DUMMYFUNCTION("""COMPUTED_VALUE"""),0.0)</f>
        <v>0</v>
      </c>
      <c r="G1803" s="4" t="s">
        <v>3237</v>
      </c>
      <c r="H1803" s="2" t="s">
        <v>3176</v>
      </c>
    </row>
    <row r="1804">
      <c r="A1804" s="3">
        <v>46284.0</v>
      </c>
      <c r="B1804" s="4" t="s">
        <v>288</v>
      </c>
      <c r="C1804" s="4" t="s">
        <v>515</v>
      </c>
      <c r="D1804" s="2" t="s">
        <v>9298</v>
      </c>
      <c r="E1804" s="2">
        <v>0.0</v>
      </c>
      <c r="F1804" s="2">
        <f>IFERROR(__xludf.DUMMYFUNCTION("""COMPUTED_VALUE"""),0.0)</f>
        <v>0</v>
      </c>
      <c r="G1804" s="4" t="s">
        <v>3237</v>
      </c>
      <c r="H1804" s="2" t="s">
        <v>3176</v>
      </c>
    </row>
    <row r="1805">
      <c r="A1805" s="3">
        <v>46285.0</v>
      </c>
      <c r="B1805" s="4" t="s">
        <v>256</v>
      </c>
      <c r="C1805" s="4" t="s">
        <v>515</v>
      </c>
      <c r="D1805" s="2" t="s">
        <v>9298</v>
      </c>
      <c r="E1805" s="2">
        <v>0.0</v>
      </c>
      <c r="F1805" s="2">
        <f>IFERROR(__xludf.DUMMYFUNCTION("""COMPUTED_VALUE"""),0.0)</f>
        <v>0</v>
      </c>
      <c r="G1805" s="4" t="s">
        <v>3237</v>
      </c>
      <c r="H1805" s="2" t="s">
        <v>3176</v>
      </c>
    </row>
    <row r="1806">
      <c r="A1806" s="3">
        <v>46286.0</v>
      </c>
      <c r="B1806" s="4" t="s">
        <v>180</v>
      </c>
      <c r="C1806" s="4" t="s">
        <v>515</v>
      </c>
      <c r="D1806" s="2" t="s">
        <v>9298</v>
      </c>
      <c r="E1806" s="2">
        <v>0.0</v>
      </c>
      <c r="F1806" s="2">
        <f>IFERROR(__xludf.DUMMYFUNCTION("""COMPUTED_VALUE"""),0.0)</f>
        <v>0</v>
      </c>
      <c r="G1806" s="4" t="s">
        <v>3237</v>
      </c>
      <c r="H1806" s="2" t="s">
        <v>3176</v>
      </c>
    </row>
    <row r="1807">
      <c r="A1807" s="3">
        <v>46287.0</v>
      </c>
      <c r="B1807" s="4" t="s">
        <v>208</v>
      </c>
      <c r="C1807" s="4" t="s">
        <v>515</v>
      </c>
      <c r="D1807" s="2" t="s">
        <v>9298</v>
      </c>
      <c r="E1807" s="2">
        <v>0.0</v>
      </c>
      <c r="F1807" s="2">
        <f>IFERROR(__xludf.DUMMYFUNCTION("""COMPUTED_VALUE"""),0.0)</f>
        <v>0</v>
      </c>
      <c r="G1807" s="4" t="s">
        <v>3237</v>
      </c>
      <c r="H1807" s="2" t="s">
        <v>3176</v>
      </c>
    </row>
    <row r="1808">
      <c r="A1808" s="3">
        <v>46288.0</v>
      </c>
      <c r="B1808" s="4" t="s">
        <v>303</v>
      </c>
      <c r="C1808" s="4" t="s">
        <v>515</v>
      </c>
      <c r="D1808" s="2" t="s">
        <v>9298</v>
      </c>
      <c r="E1808" s="2">
        <v>0.0</v>
      </c>
      <c r="F1808" s="2">
        <f>IFERROR(__xludf.DUMMYFUNCTION("""COMPUTED_VALUE"""),0.0)</f>
        <v>0</v>
      </c>
      <c r="G1808" s="4" t="s">
        <v>3237</v>
      </c>
      <c r="H1808" s="2" t="s">
        <v>3176</v>
      </c>
    </row>
    <row r="1809">
      <c r="A1809" s="3">
        <v>46289.0</v>
      </c>
      <c r="B1809" s="4" t="s">
        <v>148</v>
      </c>
      <c r="C1809" s="4" t="s">
        <v>515</v>
      </c>
      <c r="D1809" s="2" t="s">
        <v>9298</v>
      </c>
      <c r="E1809" s="2">
        <v>0.0</v>
      </c>
      <c r="F1809" s="2">
        <f>IFERROR(__xludf.DUMMYFUNCTION("""COMPUTED_VALUE"""),0.0)</f>
        <v>0</v>
      </c>
      <c r="G1809" s="4" t="s">
        <v>3237</v>
      </c>
      <c r="H1809" s="2" t="s">
        <v>3176</v>
      </c>
    </row>
    <row r="1810">
      <c r="A1810" s="3">
        <v>46290.0</v>
      </c>
      <c r="B1810" s="4" t="s">
        <v>196</v>
      </c>
      <c r="C1810" s="4" t="s">
        <v>515</v>
      </c>
      <c r="D1810" s="2" t="s">
        <v>9298</v>
      </c>
      <c r="E1810" s="2">
        <v>0.0</v>
      </c>
      <c r="F1810" s="2">
        <f>IFERROR(__xludf.DUMMYFUNCTION("""COMPUTED_VALUE"""),0.0)</f>
        <v>0</v>
      </c>
      <c r="G1810" s="4" t="s">
        <v>3237</v>
      </c>
      <c r="H1810" s="2" t="s">
        <v>3176</v>
      </c>
    </row>
    <row r="1811">
      <c r="A1811" s="3">
        <v>46291.0</v>
      </c>
      <c r="B1811" s="4" t="s">
        <v>288</v>
      </c>
      <c r="C1811" s="4" t="s">
        <v>515</v>
      </c>
      <c r="D1811" s="2" t="s">
        <v>9298</v>
      </c>
      <c r="E1811" s="2">
        <v>0.0</v>
      </c>
      <c r="F1811" s="2">
        <f>IFERROR(__xludf.DUMMYFUNCTION("""COMPUTED_VALUE"""),0.0)</f>
        <v>0</v>
      </c>
      <c r="G1811" s="4" t="s">
        <v>3237</v>
      </c>
      <c r="H1811" s="2" t="s">
        <v>3176</v>
      </c>
    </row>
    <row r="1812">
      <c r="A1812" s="3">
        <v>46292.0</v>
      </c>
      <c r="B1812" s="4" t="s">
        <v>256</v>
      </c>
      <c r="C1812" s="4" t="s">
        <v>515</v>
      </c>
      <c r="D1812" s="2" t="s">
        <v>9298</v>
      </c>
      <c r="E1812" s="2">
        <v>0.0</v>
      </c>
      <c r="F1812" s="2">
        <f>IFERROR(__xludf.DUMMYFUNCTION("""COMPUTED_VALUE"""),0.0)</f>
        <v>0</v>
      </c>
      <c r="G1812" s="4" t="s">
        <v>3237</v>
      </c>
      <c r="H1812" s="2" t="s">
        <v>3176</v>
      </c>
    </row>
    <row r="1813">
      <c r="A1813" s="3">
        <v>46293.0</v>
      </c>
      <c r="B1813" s="4" t="s">
        <v>180</v>
      </c>
      <c r="C1813" s="4" t="s">
        <v>515</v>
      </c>
      <c r="D1813" s="2" t="s">
        <v>9298</v>
      </c>
      <c r="E1813" s="2">
        <v>0.0</v>
      </c>
      <c r="F1813" s="2">
        <f>IFERROR(__xludf.DUMMYFUNCTION("""COMPUTED_VALUE"""),0.0)</f>
        <v>0</v>
      </c>
      <c r="G1813" s="4" t="s">
        <v>3237</v>
      </c>
      <c r="H1813" s="2" t="s">
        <v>3176</v>
      </c>
    </row>
    <row r="1814">
      <c r="A1814" s="3">
        <v>46294.0</v>
      </c>
      <c r="B1814" s="4" t="s">
        <v>208</v>
      </c>
      <c r="C1814" s="4" t="s">
        <v>515</v>
      </c>
      <c r="D1814" s="2" t="s">
        <v>9298</v>
      </c>
      <c r="E1814" s="2">
        <v>0.0</v>
      </c>
      <c r="F1814" s="2">
        <f>IFERROR(__xludf.DUMMYFUNCTION("""COMPUTED_VALUE"""),0.0)</f>
        <v>0</v>
      </c>
      <c r="G1814" s="4" t="s">
        <v>3237</v>
      </c>
      <c r="H1814" s="2" t="s">
        <v>3176</v>
      </c>
    </row>
    <row r="1815">
      <c r="A1815" s="3">
        <v>46295.0</v>
      </c>
      <c r="B1815" s="4" t="s">
        <v>303</v>
      </c>
      <c r="C1815" s="4" t="s">
        <v>515</v>
      </c>
      <c r="D1815" s="2" t="s">
        <v>9298</v>
      </c>
      <c r="E1815" s="2">
        <v>0.0</v>
      </c>
      <c r="F1815" s="2">
        <f>IFERROR(__xludf.DUMMYFUNCTION("""COMPUTED_VALUE"""),0.0)</f>
        <v>0</v>
      </c>
      <c r="G1815" s="4" t="s">
        <v>3237</v>
      </c>
      <c r="H1815" s="2" t="s">
        <v>3176</v>
      </c>
    </row>
    <row r="1816">
      <c r="A1816" s="3">
        <v>46296.0</v>
      </c>
      <c r="B1816" s="4" t="s">
        <v>148</v>
      </c>
      <c r="C1816" s="4" t="s">
        <v>515</v>
      </c>
      <c r="D1816" s="2" t="s">
        <v>9298</v>
      </c>
      <c r="E1816" s="2">
        <v>0.0</v>
      </c>
      <c r="F1816" s="2">
        <f>IFERROR(__xludf.DUMMYFUNCTION("""COMPUTED_VALUE"""),0.0)</f>
        <v>0</v>
      </c>
      <c r="G1816" s="4" t="s">
        <v>3237</v>
      </c>
      <c r="H1816" s="2" t="s">
        <v>3176</v>
      </c>
    </row>
    <row r="1817">
      <c r="A1817" s="3">
        <v>46297.0</v>
      </c>
      <c r="B1817" s="4" t="s">
        <v>196</v>
      </c>
      <c r="C1817" s="4" t="s">
        <v>515</v>
      </c>
      <c r="D1817" s="2" t="s">
        <v>9298</v>
      </c>
      <c r="E1817" s="2">
        <v>1.0</v>
      </c>
      <c r="F1817" s="2">
        <f>IFERROR(__xludf.DUMMYFUNCTION("""COMPUTED_VALUE"""),1.0)</f>
        <v>1</v>
      </c>
      <c r="G1817" s="4" t="s">
        <v>3237</v>
      </c>
      <c r="H1817" s="2" t="s">
        <v>3176</v>
      </c>
    </row>
    <row r="1818">
      <c r="A1818" s="3">
        <v>46298.0</v>
      </c>
      <c r="B1818" s="4" t="s">
        <v>288</v>
      </c>
      <c r="C1818" s="4" t="s">
        <v>515</v>
      </c>
      <c r="D1818" s="2" t="s">
        <v>9298</v>
      </c>
      <c r="E1818" s="2">
        <v>0.0</v>
      </c>
      <c r="F1818" s="2">
        <f>IFERROR(__xludf.DUMMYFUNCTION("""COMPUTED_VALUE"""),0.0)</f>
        <v>0</v>
      </c>
      <c r="G1818" s="4" t="s">
        <v>3237</v>
      </c>
      <c r="H1818" s="2" t="s">
        <v>3176</v>
      </c>
    </row>
    <row r="1819">
      <c r="A1819" s="3">
        <v>46299.0</v>
      </c>
      <c r="B1819" s="4" t="s">
        <v>256</v>
      </c>
      <c r="C1819" s="4" t="s">
        <v>515</v>
      </c>
      <c r="D1819" s="2" t="s">
        <v>9298</v>
      </c>
      <c r="E1819" s="2">
        <v>0.0</v>
      </c>
      <c r="F1819" s="2">
        <f>IFERROR(__xludf.DUMMYFUNCTION("""COMPUTED_VALUE"""),0.0)</f>
        <v>0</v>
      </c>
      <c r="G1819" s="4" t="s">
        <v>3237</v>
      </c>
      <c r="H1819" s="2" t="s">
        <v>3176</v>
      </c>
    </row>
    <row r="1820">
      <c r="A1820" s="3">
        <v>46300.0</v>
      </c>
      <c r="B1820" s="4" t="s">
        <v>180</v>
      </c>
      <c r="C1820" s="4" t="s">
        <v>515</v>
      </c>
      <c r="D1820" s="2" t="s">
        <v>9298</v>
      </c>
      <c r="E1820" s="2">
        <v>0.0</v>
      </c>
      <c r="F1820" s="2">
        <f>IFERROR(__xludf.DUMMYFUNCTION("""COMPUTED_VALUE"""),0.0)</f>
        <v>0</v>
      </c>
      <c r="G1820" s="4" t="s">
        <v>3237</v>
      </c>
      <c r="H1820" s="2" t="s">
        <v>3176</v>
      </c>
    </row>
    <row r="1821">
      <c r="A1821" s="3">
        <v>46301.0</v>
      </c>
      <c r="B1821" s="4" t="s">
        <v>208</v>
      </c>
      <c r="C1821" s="4" t="s">
        <v>515</v>
      </c>
      <c r="D1821" s="2" t="s">
        <v>9298</v>
      </c>
      <c r="E1821" s="2">
        <v>0.0</v>
      </c>
      <c r="F1821" s="2">
        <f>IFERROR(__xludf.DUMMYFUNCTION("""COMPUTED_VALUE"""),0.0)</f>
        <v>0</v>
      </c>
      <c r="G1821" s="4" t="s">
        <v>3237</v>
      </c>
      <c r="H1821" s="2" t="s">
        <v>3176</v>
      </c>
    </row>
    <row r="1822">
      <c r="A1822" s="3">
        <v>46302.0</v>
      </c>
      <c r="B1822" s="4" t="s">
        <v>303</v>
      </c>
      <c r="C1822" s="4" t="s">
        <v>515</v>
      </c>
      <c r="D1822" s="2" t="s">
        <v>9298</v>
      </c>
      <c r="E1822" s="2">
        <v>0.0</v>
      </c>
      <c r="F1822" s="2">
        <f>IFERROR(__xludf.DUMMYFUNCTION("""COMPUTED_VALUE"""),0.0)</f>
        <v>0</v>
      </c>
      <c r="G1822" s="4" t="s">
        <v>3237</v>
      </c>
      <c r="H1822" s="2" t="s">
        <v>3176</v>
      </c>
    </row>
    <row r="1823">
      <c r="A1823" s="3">
        <v>46303.0</v>
      </c>
      <c r="B1823" s="4" t="s">
        <v>148</v>
      </c>
      <c r="C1823" s="4" t="s">
        <v>515</v>
      </c>
      <c r="D1823" s="2" t="s">
        <v>9298</v>
      </c>
      <c r="E1823" s="2">
        <v>0.0</v>
      </c>
      <c r="F1823" s="2">
        <f>IFERROR(__xludf.DUMMYFUNCTION("""COMPUTED_VALUE"""),0.0)</f>
        <v>0</v>
      </c>
      <c r="G1823" s="4" t="s">
        <v>3237</v>
      </c>
      <c r="H1823" s="2" t="s">
        <v>3176</v>
      </c>
    </row>
    <row r="1824">
      <c r="A1824" s="3">
        <v>46304.0</v>
      </c>
      <c r="B1824" s="4" t="s">
        <v>196</v>
      </c>
      <c r="C1824" s="4" t="s">
        <v>515</v>
      </c>
      <c r="D1824" s="2" t="s">
        <v>9298</v>
      </c>
      <c r="E1824" s="2">
        <v>0.0</v>
      </c>
      <c r="F1824" s="2">
        <f>IFERROR(__xludf.DUMMYFUNCTION("""COMPUTED_VALUE"""),0.0)</f>
        <v>0</v>
      </c>
      <c r="G1824" s="4" t="s">
        <v>3237</v>
      </c>
      <c r="H1824" s="2" t="s">
        <v>3176</v>
      </c>
    </row>
    <row r="1825">
      <c r="A1825" s="3">
        <v>46305.0</v>
      </c>
      <c r="B1825" s="4" t="s">
        <v>288</v>
      </c>
      <c r="C1825" s="4" t="s">
        <v>515</v>
      </c>
      <c r="D1825" s="2" t="s">
        <v>9298</v>
      </c>
      <c r="E1825" s="2">
        <v>0.0</v>
      </c>
      <c r="F1825" s="2">
        <f>IFERROR(__xludf.DUMMYFUNCTION("""COMPUTED_VALUE"""),0.0)</f>
        <v>0</v>
      </c>
      <c r="G1825" s="4" t="s">
        <v>3237</v>
      </c>
      <c r="H1825" s="2" t="s">
        <v>3176</v>
      </c>
    </row>
    <row r="1826">
      <c r="A1826" s="3">
        <v>46306.0</v>
      </c>
      <c r="B1826" s="4" t="s">
        <v>256</v>
      </c>
      <c r="C1826" s="4" t="s">
        <v>515</v>
      </c>
      <c r="D1826" s="2" t="s">
        <v>9298</v>
      </c>
      <c r="E1826" s="2">
        <v>0.0</v>
      </c>
      <c r="F1826" s="2">
        <f>IFERROR(__xludf.DUMMYFUNCTION("""COMPUTED_VALUE"""),0.0)</f>
        <v>0</v>
      </c>
      <c r="G1826" s="4" t="s">
        <v>3237</v>
      </c>
      <c r="H1826" s="2" t="s">
        <v>3176</v>
      </c>
    </row>
    <row r="1827">
      <c r="A1827" s="3">
        <f t="array" ref="A1827:A2191">SEQUENCE(365,1,TODAY()-364,1)</f>
        <v>45942</v>
      </c>
      <c r="B1827" s="4" t="str">
        <f t="array" ref="B1827:B2191">IF(A1827:A2191="",,CHOOSE(WEEKDAY(A1827:A2191,2),"Понеділок","Вівторок","Середа","Четвер","П’ятниця","Субота","Неділя"))</f>
        <v>Неділя</v>
      </c>
      <c r="C1827" s="4" t="str">
        <f t="array" ref="C1827:C2191">IF(A1827:A2191&lt;&gt;"",'Налаштування'!$R$44,"")</f>
        <v>Одеса</v>
      </c>
      <c r="D1827" s="2" t="s">
        <v>9298</v>
      </c>
      <c r="E1827" s="2">
        <f t="array" ref="E1827:E2191">MAP(A1827:A2191,C1827:C2191,D1827:D2191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1827" s="2">
        <f>IFERROR(__xludf.DUMMYFUNCTION("MAP(A1827:A2191,C1827:C2191,LAMBDA(d,c,IF(d="""",,IFERROR(ROWS(UNIQUE(FILTER('Реєстр'!$AD$2:$AD$5000,'Реєстр'!$B$2:$B$5000=c,'Реєстр'!$D$2:$D$5000=TEXT(d,""yyyy-mm-dd""),'Реєстр'!$C$2:$C$5000=""Балістика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1827" s="4" t="s">
        <v>3231</v>
      </c>
      <c r="H1827" s="2" t="s">
        <v>3176</v>
      </c>
    </row>
    <row r="1828">
      <c r="A1828" s="3">
        <v>45943.0</v>
      </c>
      <c r="B1828" s="4" t="s">
        <v>180</v>
      </c>
      <c r="C1828" s="4" t="s">
        <v>229</v>
      </c>
      <c r="D1828" s="2" t="s">
        <v>9298</v>
      </c>
      <c r="E1828" s="2">
        <v>0.0</v>
      </c>
      <c r="F1828" s="2">
        <f>IFERROR(__xludf.DUMMYFUNCTION("""COMPUTED_VALUE"""),0.0)</f>
        <v>0</v>
      </c>
      <c r="G1828" s="4" t="s">
        <v>3231</v>
      </c>
      <c r="H1828" s="2" t="s">
        <v>3176</v>
      </c>
    </row>
    <row r="1829">
      <c r="A1829" s="3">
        <v>45944.0</v>
      </c>
      <c r="B1829" s="4" t="s">
        <v>208</v>
      </c>
      <c r="C1829" s="4" t="s">
        <v>229</v>
      </c>
      <c r="D1829" s="2" t="s">
        <v>9298</v>
      </c>
      <c r="E1829" s="2">
        <v>0.0</v>
      </c>
      <c r="F1829" s="2">
        <f>IFERROR(__xludf.DUMMYFUNCTION("""COMPUTED_VALUE"""),0.0)</f>
        <v>0</v>
      </c>
      <c r="G1829" s="4" t="s">
        <v>3231</v>
      </c>
      <c r="H1829" s="2" t="s">
        <v>3176</v>
      </c>
    </row>
    <row r="1830">
      <c r="A1830" s="3">
        <v>45945.0</v>
      </c>
      <c r="B1830" s="4" t="s">
        <v>303</v>
      </c>
      <c r="C1830" s="4" t="s">
        <v>229</v>
      </c>
      <c r="D1830" s="2" t="s">
        <v>9298</v>
      </c>
      <c r="E1830" s="2">
        <v>0.0</v>
      </c>
      <c r="F1830" s="2">
        <f>IFERROR(__xludf.DUMMYFUNCTION("""COMPUTED_VALUE"""),0.0)</f>
        <v>0</v>
      </c>
      <c r="G1830" s="4" t="s">
        <v>3231</v>
      </c>
      <c r="H1830" s="2" t="s">
        <v>3176</v>
      </c>
    </row>
    <row r="1831">
      <c r="A1831" s="3">
        <v>45946.0</v>
      </c>
      <c r="B1831" s="4" t="s">
        <v>148</v>
      </c>
      <c r="C1831" s="4" t="s">
        <v>229</v>
      </c>
      <c r="D1831" s="2" t="s">
        <v>9298</v>
      </c>
      <c r="E1831" s="2">
        <v>0.0</v>
      </c>
      <c r="F1831" s="2">
        <f>IFERROR(__xludf.DUMMYFUNCTION("""COMPUTED_VALUE"""),0.0)</f>
        <v>0</v>
      </c>
      <c r="G1831" s="4" t="s">
        <v>3231</v>
      </c>
      <c r="H1831" s="2" t="s">
        <v>3176</v>
      </c>
    </row>
    <row r="1832">
      <c r="A1832" s="3">
        <v>45947.0</v>
      </c>
      <c r="B1832" s="4" t="s">
        <v>196</v>
      </c>
      <c r="C1832" s="4" t="s">
        <v>229</v>
      </c>
      <c r="D1832" s="2" t="s">
        <v>9298</v>
      </c>
      <c r="E1832" s="2">
        <v>0.0</v>
      </c>
      <c r="F1832" s="2">
        <f>IFERROR(__xludf.DUMMYFUNCTION("""COMPUTED_VALUE"""),0.0)</f>
        <v>0</v>
      </c>
      <c r="G1832" s="4" t="s">
        <v>3231</v>
      </c>
      <c r="H1832" s="2" t="s">
        <v>3176</v>
      </c>
    </row>
    <row r="1833">
      <c r="A1833" s="3">
        <v>45948.0</v>
      </c>
      <c r="B1833" s="4" t="s">
        <v>288</v>
      </c>
      <c r="C1833" s="4" t="s">
        <v>229</v>
      </c>
      <c r="D1833" s="2" t="s">
        <v>9298</v>
      </c>
      <c r="E1833" s="2">
        <v>0.0</v>
      </c>
      <c r="F1833" s="2">
        <f>IFERROR(__xludf.DUMMYFUNCTION("""COMPUTED_VALUE"""),0.0)</f>
        <v>0</v>
      </c>
      <c r="G1833" s="4" t="s">
        <v>3231</v>
      </c>
      <c r="H1833" s="2" t="s">
        <v>3176</v>
      </c>
    </row>
    <row r="1834">
      <c r="A1834" s="3">
        <v>45949.0</v>
      </c>
      <c r="B1834" s="4" t="s">
        <v>256</v>
      </c>
      <c r="C1834" s="4" t="s">
        <v>229</v>
      </c>
      <c r="D1834" s="2" t="s">
        <v>9298</v>
      </c>
      <c r="E1834" s="2">
        <v>0.0</v>
      </c>
      <c r="F1834" s="2">
        <f>IFERROR(__xludf.DUMMYFUNCTION("""COMPUTED_VALUE"""),0.0)</f>
        <v>0</v>
      </c>
      <c r="G1834" s="4" t="s">
        <v>3231</v>
      </c>
      <c r="H1834" s="2" t="s">
        <v>3176</v>
      </c>
    </row>
    <row r="1835">
      <c r="A1835" s="3">
        <v>45950.0</v>
      </c>
      <c r="B1835" s="4" t="s">
        <v>180</v>
      </c>
      <c r="C1835" s="4" t="s">
        <v>229</v>
      </c>
      <c r="D1835" s="2" t="s">
        <v>9298</v>
      </c>
      <c r="E1835" s="2">
        <v>1.0</v>
      </c>
      <c r="F1835" s="2">
        <f>IFERROR(__xludf.DUMMYFUNCTION("""COMPUTED_VALUE"""),1.0)</f>
        <v>1</v>
      </c>
      <c r="G1835" s="4" t="s">
        <v>3231</v>
      </c>
      <c r="H1835" s="2" t="s">
        <v>3176</v>
      </c>
    </row>
    <row r="1836">
      <c r="A1836" s="3">
        <v>45951.0</v>
      </c>
      <c r="B1836" s="4" t="s">
        <v>208</v>
      </c>
      <c r="C1836" s="4" t="s">
        <v>229</v>
      </c>
      <c r="D1836" s="2" t="s">
        <v>9298</v>
      </c>
      <c r="E1836" s="2">
        <v>0.0</v>
      </c>
      <c r="F1836" s="2">
        <f>IFERROR(__xludf.DUMMYFUNCTION("""COMPUTED_VALUE"""),0.0)</f>
        <v>0</v>
      </c>
      <c r="G1836" s="4" t="s">
        <v>3231</v>
      </c>
      <c r="H1836" s="2" t="s">
        <v>3176</v>
      </c>
    </row>
    <row r="1837">
      <c r="A1837" s="3">
        <v>45952.0</v>
      </c>
      <c r="B1837" s="4" t="s">
        <v>303</v>
      </c>
      <c r="C1837" s="4" t="s">
        <v>229</v>
      </c>
      <c r="D1837" s="2" t="s">
        <v>9298</v>
      </c>
      <c r="E1837" s="2">
        <v>0.0</v>
      </c>
      <c r="F1837" s="2">
        <f>IFERROR(__xludf.DUMMYFUNCTION("""COMPUTED_VALUE"""),0.0)</f>
        <v>0</v>
      </c>
      <c r="G1837" s="4" t="s">
        <v>3231</v>
      </c>
      <c r="H1837" s="2" t="s">
        <v>3176</v>
      </c>
    </row>
    <row r="1838">
      <c r="A1838" s="3">
        <v>45953.0</v>
      </c>
      <c r="B1838" s="4" t="s">
        <v>148</v>
      </c>
      <c r="C1838" s="4" t="s">
        <v>229</v>
      </c>
      <c r="D1838" s="2" t="s">
        <v>9298</v>
      </c>
      <c r="E1838" s="2">
        <v>0.0</v>
      </c>
      <c r="F1838" s="2">
        <f>IFERROR(__xludf.DUMMYFUNCTION("""COMPUTED_VALUE"""),0.0)</f>
        <v>0</v>
      </c>
      <c r="G1838" s="4" t="s">
        <v>3231</v>
      </c>
      <c r="H1838" s="2" t="s">
        <v>3176</v>
      </c>
    </row>
    <row r="1839">
      <c r="A1839" s="3">
        <v>45954.0</v>
      </c>
      <c r="B1839" s="4" t="s">
        <v>196</v>
      </c>
      <c r="C1839" s="4" t="s">
        <v>229</v>
      </c>
      <c r="D1839" s="2" t="s">
        <v>9298</v>
      </c>
      <c r="E1839" s="2">
        <v>0.0</v>
      </c>
      <c r="F1839" s="2">
        <f>IFERROR(__xludf.DUMMYFUNCTION("""COMPUTED_VALUE"""),0.0)</f>
        <v>0</v>
      </c>
      <c r="G1839" s="4" t="s">
        <v>3231</v>
      </c>
      <c r="H1839" s="2" t="s">
        <v>3176</v>
      </c>
    </row>
    <row r="1840">
      <c r="A1840" s="3">
        <v>45955.0</v>
      </c>
      <c r="B1840" s="4" t="s">
        <v>288</v>
      </c>
      <c r="C1840" s="4" t="s">
        <v>229</v>
      </c>
      <c r="D1840" s="2" t="s">
        <v>9298</v>
      </c>
      <c r="E1840" s="2">
        <v>0.0</v>
      </c>
      <c r="F1840" s="2">
        <f>IFERROR(__xludf.DUMMYFUNCTION("""COMPUTED_VALUE"""),0.0)</f>
        <v>0</v>
      </c>
      <c r="G1840" s="4" t="s">
        <v>3231</v>
      </c>
      <c r="H1840" s="2" t="s">
        <v>3176</v>
      </c>
    </row>
    <row r="1841">
      <c r="A1841" s="3">
        <v>45956.0</v>
      </c>
      <c r="B1841" s="4" t="s">
        <v>256</v>
      </c>
      <c r="C1841" s="4" t="s">
        <v>229</v>
      </c>
      <c r="D1841" s="2" t="s">
        <v>9298</v>
      </c>
      <c r="E1841" s="2">
        <v>0.0</v>
      </c>
      <c r="F1841" s="2">
        <f>IFERROR(__xludf.DUMMYFUNCTION("""COMPUTED_VALUE"""),0.0)</f>
        <v>0</v>
      </c>
      <c r="G1841" s="4" t="s">
        <v>3231</v>
      </c>
      <c r="H1841" s="2" t="s">
        <v>3176</v>
      </c>
    </row>
    <row r="1842">
      <c r="A1842" s="3">
        <v>45957.0</v>
      </c>
      <c r="B1842" s="4" t="s">
        <v>180</v>
      </c>
      <c r="C1842" s="4" t="s">
        <v>229</v>
      </c>
      <c r="D1842" s="2" t="s">
        <v>9298</v>
      </c>
      <c r="E1842" s="2">
        <v>0.0</v>
      </c>
      <c r="F1842" s="2">
        <f>IFERROR(__xludf.DUMMYFUNCTION("""COMPUTED_VALUE"""),0.0)</f>
        <v>0</v>
      </c>
      <c r="G1842" s="4" t="s">
        <v>3231</v>
      </c>
      <c r="H1842" s="2" t="s">
        <v>3176</v>
      </c>
    </row>
    <row r="1843">
      <c r="A1843" s="3">
        <v>45958.0</v>
      </c>
      <c r="B1843" s="4" t="s">
        <v>208</v>
      </c>
      <c r="C1843" s="4" t="s">
        <v>229</v>
      </c>
      <c r="D1843" s="2" t="s">
        <v>9298</v>
      </c>
      <c r="E1843" s="2">
        <v>0.0</v>
      </c>
      <c r="F1843" s="2">
        <f>IFERROR(__xludf.DUMMYFUNCTION("""COMPUTED_VALUE"""),0.0)</f>
        <v>0</v>
      </c>
      <c r="G1843" s="4" t="s">
        <v>3231</v>
      </c>
      <c r="H1843" s="2" t="s">
        <v>3176</v>
      </c>
    </row>
    <row r="1844">
      <c r="A1844" s="3">
        <v>45959.0</v>
      </c>
      <c r="B1844" s="4" t="s">
        <v>303</v>
      </c>
      <c r="C1844" s="4" t="s">
        <v>229</v>
      </c>
      <c r="D1844" s="2" t="s">
        <v>9298</v>
      </c>
      <c r="E1844" s="2">
        <v>0.0</v>
      </c>
      <c r="F1844" s="2">
        <f>IFERROR(__xludf.DUMMYFUNCTION("""COMPUTED_VALUE"""),0.0)</f>
        <v>0</v>
      </c>
      <c r="G1844" s="4" t="s">
        <v>3231</v>
      </c>
      <c r="H1844" s="2" t="s">
        <v>3176</v>
      </c>
    </row>
    <row r="1845">
      <c r="A1845" s="3">
        <v>45960.0</v>
      </c>
      <c r="B1845" s="4" t="s">
        <v>148</v>
      </c>
      <c r="C1845" s="4" t="s">
        <v>229</v>
      </c>
      <c r="D1845" s="2" t="s">
        <v>9298</v>
      </c>
      <c r="E1845" s="2">
        <v>0.0</v>
      </c>
      <c r="F1845" s="2">
        <f>IFERROR(__xludf.DUMMYFUNCTION("""COMPUTED_VALUE"""),0.0)</f>
        <v>0</v>
      </c>
      <c r="G1845" s="4" t="s">
        <v>3231</v>
      </c>
      <c r="H1845" s="2" t="s">
        <v>3176</v>
      </c>
    </row>
    <row r="1846">
      <c r="A1846" s="3">
        <v>45961.0</v>
      </c>
      <c r="B1846" s="4" t="s">
        <v>196</v>
      </c>
      <c r="C1846" s="4" t="s">
        <v>229</v>
      </c>
      <c r="D1846" s="2" t="s">
        <v>9298</v>
      </c>
      <c r="E1846" s="2">
        <v>0.0</v>
      </c>
      <c r="F1846" s="2">
        <f>IFERROR(__xludf.DUMMYFUNCTION("""COMPUTED_VALUE"""),0.0)</f>
        <v>0</v>
      </c>
      <c r="G1846" s="4" t="s">
        <v>3231</v>
      </c>
      <c r="H1846" s="2" t="s">
        <v>3176</v>
      </c>
    </row>
    <row r="1847">
      <c r="A1847" s="3">
        <v>45962.0</v>
      </c>
      <c r="B1847" s="4" t="s">
        <v>288</v>
      </c>
      <c r="C1847" s="4" t="s">
        <v>229</v>
      </c>
      <c r="D1847" s="2" t="s">
        <v>9298</v>
      </c>
      <c r="E1847" s="2">
        <v>0.0</v>
      </c>
      <c r="F1847" s="2">
        <f>IFERROR(__xludf.DUMMYFUNCTION("""COMPUTED_VALUE"""),0.0)</f>
        <v>0</v>
      </c>
      <c r="G1847" s="4" t="s">
        <v>3231</v>
      </c>
      <c r="H1847" s="2" t="s">
        <v>3176</v>
      </c>
    </row>
    <row r="1848">
      <c r="A1848" s="3">
        <v>45963.0</v>
      </c>
      <c r="B1848" s="4" t="s">
        <v>256</v>
      </c>
      <c r="C1848" s="4" t="s">
        <v>229</v>
      </c>
      <c r="D1848" s="2" t="s">
        <v>9298</v>
      </c>
      <c r="E1848" s="2">
        <v>0.0</v>
      </c>
      <c r="F1848" s="2">
        <f>IFERROR(__xludf.DUMMYFUNCTION("""COMPUTED_VALUE"""),0.0)</f>
        <v>0</v>
      </c>
      <c r="G1848" s="4" t="s">
        <v>3231</v>
      </c>
      <c r="H1848" s="2" t="s">
        <v>3176</v>
      </c>
    </row>
    <row r="1849">
      <c r="A1849" s="3">
        <v>45964.0</v>
      </c>
      <c r="B1849" s="4" t="s">
        <v>180</v>
      </c>
      <c r="C1849" s="4" t="s">
        <v>229</v>
      </c>
      <c r="D1849" s="2" t="s">
        <v>9298</v>
      </c>
      <c r="E1849" s="2">
        <v>0.0</v>
      </c>
      <c r="F1849" s="2">
        <f>IFERROR(__xludf.DUMMYFUNCTION("""COMPUTED_VALUE"""),0.0)</f>
        <v>0</v>
      </c>
      <c r="G1849" s="4" t="s">
        <v>3231</v>
      </c>
      <c r="H1849" s="2" t="s">
        <v>3176</v>
      </c>
    </row>
    <row r="1850">
      <c r="A1850" s="3">
        <v>45965.0</v>
      </c>
      <c r="B1850" s="4" t="s">
        <v>208</v>
      </c>
      <c r="C1850" s="4" t="s">
        <v>229</v>
      </c>
      <c r="D1850" s="2" t="s">
        <v>9298</v>
      </c>
      <c r="E1850" s="2">
        <v>0.0</v>
      </c>
      <c r="F1850" s="2">
        <f>IFERROR(__xludf.DUMMYFUNCTION("""COMPUTED_VALUE"""),0.0)</f>
        <v>0</v>
      </c>
      <c r="G1850" s="4" t="s">
        <v>3231</v>
      </c>
      <c r="H1850" s="2" t="s">
        <v>3176</v>
      </c>
    </row>
    <row r="1851">
      <c r="A1851" s="3">
        <v>45966.0</v>
      </c>
      <c r="B1851" s="4" t="s">
        <v>303</v>
      </c>
      <c r="C1851" s="4" t="s">
        <v>229</v>
      </c>
      <c r="D1851" s="2" t="s">
        <v>9298</v>
      </c>
      <c r="E1851" s="2">
        <v>0.0</v>
      </c>
      <c r="F1851" s="2">
        <f>IFERROR(__xludf.DUMMYFUNCTION("""COMPUTED_VALUE"""),0.0)</f>
        <v>0</v>
      </c>
      <c r="G1851" s="4" t="s">
        <v>3231</v>
      </c>
      <c r="H1851" s="2" t="s">
        <v>3176</v>
      </c>
    </row>
    <row r="1852">
      <c r="A1852" s="3">
        <v>45967.0</v>
      </c>
      <c r="B1852" s="4" t="s">
        <v>148</v>
      </c>
      <c r="C1852" s="4" t="s">
        <v>229</v>
      </c>
      <c r="D1852" s="2" t="s">
        <v>9298</v>
      </c>
      <c r="E1852" s="2">
        <v>0.0</v>
      </c>
      <c r="F1852" s="2">
        <f>IFERROR(__xludf.DUMMYFUNCTION("""COMPUTED_VALUE"""),0.0)</f>
        <v>0</v>
      </c>
      <c r="G1852" s="4" t="s">
        <v>3231</v>
      </c>
      <c r="H1852" s="2" t="s">
        <v>3176</v>
      </c>
    </row>
    <row r="1853">
      <c r="A1853" s="3">
        <v>45968.0</v>
      </c>
      <c r="B1853" s="4" t="s">
        <v>196</v>
      </c>
      <c r="C1853" s="4" t="s">
        <v>229</v>
      </c>
      <c r="D1853" s="2" t="s">
        <v>9298</v>
      </c>
      <c r="E1853" s="2">
        <v>0.0</v>
      </c>
      <c r="F1853" s="2">
        <f>IFERROR(__xludf.DUMMYFUNCTION("""COMPUTED_VALUE"""),0.0)</f>
        <v>0</v>
      </c>
      <c r="G1853" s="4" t="s">
        <v>3231</v>
      </c>
      <c r="H1853" s="2" t="s">
        <v>3176</v>
      </c>
    </row>
    <row r="1854">
      <c r="A1854" s="3">
        <v>45969.0</v>
      </c>
      <c r="B1854" s="4" t="s">
        <v>288</v>
      </c>
      <c r="C1854" s="4" t="s">
        <v>229</v>
      </c>
      <c r="D1854" s="2" t="s">
        <v>9298</v>
      </c>
      <c r="E1854" s="2">
        <v>0.0</v>
      </c>
      <c r="F1854" s="2">
        <f>IFERROR(__xludf.DUMMYFUNCTION("""COMPUTED_VALUE"""),0.0)</f>
        <v>0</v>
      </c>
      <c r="G1854" s="4" t="s">
        <v>3231</v>
      </c>
      <c r="H1854" s="2" t="s">
        <v>3176</v>
      </c>
    </row>
    <row r="1855">
      <c r="A1855" s="3">
        <v>45970.0</v>
      </c>
      <c r="B1855" s="4" t="s">
        <v>256</v>
      </c>
      <c r="C1855" s="4" t="s">
        <v>229</v>
      </c>
      <c r="D1855" s="2" t="s">
        <v>9298</v>
      </c>
      <c r="E1855" s="2">
        <v>0.0</v>
      </c>
      <c r="F1855" s="2">
        <f>IFERROR(__xludf.DUMMYFUNCTION("""COMPUTED_VALUE"""),0.0)</f>
        <v>0</v>
      </c>
      <c r="G1855" s="4" t="s">
        <v>3231</v>
      </c>
      <c r="H1855" s="2" t="s">
        <v>3176</v>
      </c>
    </row>
    <row r="1856">
      <c r="A1856" s="3">
        <v>45971.0</v>
      </c>
      <c r="B1856" s="4" t="s">
        <v>180</v>
      </c>
      <c r="C1856" s="4" t="s">
        <v>229</v>
      </c>
      <c r="D1856" s="2" t="s">
        <v>9298</v>
      </c>
      <c r="E1856" s="2">
        <v>0.0</v>
      </c>
      <c r="F1856" s="2">
        <f>IFERROR(__xludf.DUMMYFUNCTION("""COMPUTED_VALUE"""),0.0)</f>
        <v>0</v>
      </c>
      <c r="G1856" s="4" t="s">
        <v>3231</v>
      </c>
      <c r="H1856" s="2" t="s">
        <v>3176</v>
      </c>
    </row>
    <row r="1857">
      <c r="A1857" s="3">
        <v>45972.0</v>
      </c>
      <c r="B1857" s="4" t="s">
        <v>208</v>
      </c>
      <c r="C1857" s="4" t="s">
        <v>229</v>
      </c>
      <c r="D1857" s="2" t="s">
        <v>9298</v>
      </c>
      <c r="E1857" s="2">
        <v>0.0</v>
      </c>
      <c r="F1857" s="2">
        <f>IFERROR(__xludf.DUMMYFUNCTION("""COMPUTED_VALUE"""),0.0)</f>
        <v>0</v>
      </c>
      <c r="G1857" s="4" t="s">
        <v>3231</v>
      </c>
      <c r="H1857" s="2" t="s">
        <v>3176</v>
      </c>
    </row>
    <row r="1858">
      <c r="A1858" s="3">
        <v>45973.0</v>
      </c>
      <c r="B1858" s="4" t="s">
        <v>303</v>
      </c>
      <c r="C1858" s="4" t="s">
        <v>229</v>
      </c>
      <c r="D1858" s="2" t="s">
        <v>9298</v>
      </c>
      <c r="E1858" s="2">
        <v>1.0</v>
      </c>
      <c r="F1858" s="2">
        <f>IFERROR(__xludf.DUMMYFUNCTION("""COMPUTED_VALUE"""),1.0)</f>
        <v>1</v>
      </c>
      <c r="G1858" s="4" t="s">
        <v>3231</v>
      </c>
      <c r="H1858" s="2" t="s">
        <v>3176</v>
      </c>
    </row>
    <row r="1859">
      <c r="A1859" s="3">
        <v>45974.0</v>
      </c>
      <c r="B1859" s="4" t="s">
        <v>148</v>
      </c>
      <c r="C1859" s="4" t="s">
        <v>229</v>
      </c>
      <c r="D1859" s="2" t="s">
        <v>9298</v>
      </c>
      <c r="E1859" s="2">
        <v>0.0</v>
      </c>
      <c r="F1859" s="2">
        <f>IFERROR(__xludf.DUMMYFUNCTION("""COMPUTED_VALUE"""),0.0)</f>
        <v>0</v>
      </c>
      <c r="G1859" s="4" t="s">
        <v>3231</v>
      </c>
      <c r="H1859" s="2" t="s">
        <v>3176</v>
      </c>
    </row>
    <row r="1860">
      <c r="A1860" s="3">
        <v>45975.0</v>
      </c>
      <c r="B1860" s="4" t="s">
        <v>196</v>
      </c>
      <c r="C1860" s="4" t="s">
        <v>229</v>
      </c>
      <c r="D1860" s="2" t="s">
        <v>9298</v>
      </c>
      <c r="E1860" s="2">
        <v>0.0</v>
      </c>
      <c r="F1860" s="2">
        <f>IFERROR(__xludf.DUMMYFUNCTION("""COMPUTED_VALUE"""),0.0)</f>
        <v>0</v>
      </c>
      <c r="G1860" s="4" t="s">
        <v>3231</v>
      </c>
      <c r="H1860" s="2" t="s">
        <v>3176</v>
      </c>
    </row>
    <row r="1861">
      <c r="A1861" s="3">
        <v>45976.0</v>
      </c>
      <c r="B1861" s="4" t="s">
        <v>288</v>
      </c>
      <c r="C1861" s="4" t="s">
        <v>229</v>
      </c>
      <c r="D1861" s="2" t="s">
        <v>9298</v>
      </c>
      <c r="E1861" s="2">
        <v>0.0</v>
      </c>
      <c r="F1861" s="2">
        <f>IFERROR(__xludf.DUMMYFUNCTION("""COMPUTED_VALUE"""),0.0)</f>
        <v>0</v>
      </c>
      <c r="G1861" s="4" t="s">
        <v>3231</v>
      </c>
      <c r="H1861" s="2" t="s">
        <v>3176</v>
      </c>
    </row>
    <row r="1862">
      <c r="A1862" s="3">
        <v>45977.0</v>
      </c>
      <c r="B1862" s="4" t="s">
        <v>256</v>
      </c>
      <c r="C1862" s="4" t="s">
        <v>229</v>
      </c>
      <c r="D1862" s="2" t="s">
        <v>9298</v>
      </c>
      <c r="E1862" s="2">
        <v>0.0</v>
      </c>
      <c r="F1862" s="2">
        <f>IFERROR(__xludf.DUMMYFUNCTION("""COMPUTED_VALUE"""),0.0)</f>
        <v>0</v>
      </c>
      <c r="G1862" s="4" t="s">
        <v>3231</v>
      </c>
      <c r="H1862" s="2" t="s">
        <v>3176</v>
      </c>
    </row>
    <row r="1863">
      <c r="A1863" s="3">
        <v>45978.0</v>
      </c>
      <c r="B1863" s="4" t="s">
        <v>180</v>
      </c>
      <c r="C1863" s="4" t="s">
        <v>229</v>
      </c>
      <c r="D1863" s="2" t="s">
        <v>9298</v>
      </c>
      <c r="E1863" s="2">
        <v>0.0</v>
      </c>
      <c r="F1863" s="2">
        <f>IFERROR(__xludf.DUMMYFUNCTION("""COMPUTED_VALUE"""),0.0)</f>
        <v>0</v>
      </c>
      <c r="G1863" s="4" t="s">
        <v>3231</v>
      </c>
      <c r="H1863" s="2" t="s">
        <v>3176</v>
      </c>
    </row>
    <row r="1864">
      <c r="A1864" s="3">
        <v>45979.0</v>
      </c>
      <c r="B1864" s="4" t="s">
        <v>208</v>
      </c>
      <c r="C1864" s="4" t="s">
        <v>229</v>
      </c>
      <c r="D1864" s="2" t="s">
        <v>9298</v>
      </c>
      <c r="E1864" s="2">
        <v>0.0</v>
      </c>
      <c r="F1864" s="2">
        <f>IFERROR(__xludf.DUMMYFUNCTION("""COMPUTED_VALUE"""),0.0)</f>
        <v>0</v>
      </c>
      <c r="G1864" s="4" t="s">
        <v>3231</v>
      </c>
      <c r="H1864" s="2" t="s">
        <v>3176</v>
      </c>
    </row>
    <row r="1865">
      <c r="A1865" s="3">
        <v>45980.0</v>
      </c>
      <c r="B1865" s="4" t="s">
        <v>303</v>
      </c>
      <c r="C1865" s="4" t="s">
        <v>229</v>
      </c>
      <c r="D1865" s="2" t="s">
        <v>9298</v>
      </c>
      <c r="E1865" s="2">
        <v>0.0</v>
      </c>
      <c r="F1865" s="2">
        <f>IFERROR(__xludf.DUMMYFUNCTION("""COMPUTED_VALUE"""),0.0)</f>
        <v>0</v>
      </c>
      <c r="G1865" s="4" t="s">
        <v>3231</v>
      </c>
      <c r="H1865" s="2" t="s">
        <v>3176</v>
      </c>
    </row>
    <row r="1866">
      <c r="A1866" s="3">
        <v>45981.0</v>
      </c>
      <c r="B1866" s="4" t="s">
        <v>148</v>
      </c>
      <c r="C1866" s="4" t="s">
        <v>229</v>
      </c>
      <c r="D1866" s="2" t="s">
        <v>9298</v>
      </c>
      <c r="E1866" s="2">
        <v>0.0</v>
      </c>
      <c r="F1866" s="2">
        <f>IFERROR(__xludf.DUMMYFUNCTION("""COMPUTED_VALUE"""),0.0)</f>
        <v>0</v>
      </c>
      <c r="G1866" s="4" t="s">
        <v>3231</v>
      </c>
      <c r="H1866" s="2" t="s">
        <v>3176</v>
      </c>
    </row>
    <row r="1867">
      <c r="A1867" s="3">
        <v>45982.0</v>
      </c>
      <c r="B1867" s="4" t="s">
        <v>196</v>
      </c>
      <c r="C1867" s="4" t="s">
        <v>229</v>
      </c>
      <c r="D1867" s="2" t="s">
        <v>9298</v>
      </c>
      <c r="E1867" s="2">
        <v>0.0</v>
      </c>
      <c r="F1867" s="2">
        <f>IFERROR(__xludf.DUMMYFUNCTION("""COMPUTED_VALUE"""),0.0)</f>
        <v>0</v>
      </c>
      <c r="G1867" s="4" t="s">
        <v>3231</v>
      </c>
      <c r="H1867" s="2" t="s">
        <v>3176</v>
      </c>
    </row>
    <row r="1868">
      <c r="A1868" s="3">
        <v>45983.0</v>
      </c>
      <c r="B1868" s="4" t="s">
        <v>288</v>
      </c>
      <c r="C1868" s="4" t="s">
        <v>229</v>
      </c>
      <c r="D1868" s="2" t="s">
        <v>9298</v>
      </c>
      <c r="E1868" s="2">
        <v>1.0</v>
      </c>
      <c r="F1868" s="2">
        <f>IFERROR(__xludf.DUMMYFUNCTION("""COMPUTED_VALUE"""),1.0)</f>
        <v>1</v>
      </c>
      <c r="G1868" s="4" t="s">
        <v>3231</v>
      </c>
      <c r="H1868" s="2" t="s">
        <v>3176</v>
      </c>
    </row>
    <row r="1869">
      <c r="A1869" s="3">
        <v>45984.0</v>
      </c>
      <c r="B1869" s="4" t="s">
        <v>256</v>
      </c>
      <c r="C1869" s="4" t="s">
        <v>229</v>
      </c>
      <c r="D1869" s="2" t="s">
        <v>9298</v>
      </c>
      <c r="E1869" s="2">
        <v>0.0</v>
      </c>
      <c r="F1869" s="2">
        <f>IFERROR(__xludf.DUMMYFUNCTION("""COMPUTED_VALUE"""),0.0)</f>
        <v>0</v>
      </c>
      <c r="G1869" s="4" t="s">
        <v>3231</v>
      </c>
      <c r="H1869" s="2" t="s">
        <v>3176</v>
      </c>
    </row>
    <row r="1870">
      <c r="A1870" s="3">
        <v>45985.0</v>
      </c>
      <c r="B1870" s="4" t="s">
        <v>180</v>
      </c>
      <c r="C1870" s="4" t="s">
        <v>229</v>
      </c>
      <c r="D1870" s="2" t="s">
        <v>9298</v>
      </c>
      <c r="E1870" s="2">
        <v>0.0</v>
      </c>
      <c r="F1870" s="2">
        <f>IFERROR(__xludf.DUMMYFUNCTION("""COMPUTED_VALUE"""),0.0)</f>
        <v>0</v>
      </c>
      <c r="G1870" s="4" t="s">
        <v>3231</v>
      </c>
      <c r="H1870" s="2" t="s">
        <v>3176</v>
      </c>
    </row>
    <row r="1871">
      <c r="A1871" s="3">
        <v>45986.0</v>
      </c>
      <c r="B1871" s="4" t="s">
        <v>208</v>
      </c>
      <c r="C1871" s="4" t="s">
        <v>229</v>
      </c>
      <c r="D1871" s="2" t="s">
        <v>9298</v>
      </c>
      <c r="E1871" s="2">
        <v>0.0</v>
      </c>
      <c r="F1871" s="2">
        <f>IFERROR(__xludf.DUMMYFUNCTION("""COMPUTED_VALUE"""),0.0)</f>
        <v>0</v>
      </c>
      <c r="G1871" s="4" t="s">
        <v>3231</v>
      </c>
      <c r="H1871" s="2" t="s">
        <v>3176</v>
      </c>
    </row>
    <row r="1872">
      <c r="A1872" s="3">
        <v>45987.0</v>
      </c>
      <c r="B1872" s="4" t="s">
        <v>303</v>
      </c>
      <c r="C1872" s="4" t="s">
        <v>229</v>
      </c>
      <c r="D1872" s="2" t="s">
        <v>9298</v>
      </c>
      <c r="E1872" s="2">
        <v>0.0</v>
      </c>
      <c r="F1872" s="2">
        <f>IFERROR(__xludf.DUMMYFUNCTION("""COMPUTED_VALUE"""),0.0)</f>
        <v>0</v>
      </c>
      <c r="G1872" s="4" t="s">
        <v>3231</v>
      </c>
      <c r="H1872" s="2" t="s">
        <v>3176</v>
      </c>
    </row>
    <row r="1873">
      <c r="A1873" s="3">
        <v>45988.0</v>
      </c>
      <c r="B1873" s="4" t="s">
        <v>148</v>
      </c>
      <c r="C1873" s="4" t="s">
        <v>229</v>
      </c>
      <c r="D1873" s="2" t="s">
        <v>9298</v>
      </c>
      <c r="E1873" s="2">
        <v>1.0</v>
      </c>
      <c r="F1873" s="2">
        <f>IFERROR(__xludf.DUMMYFUNCTION("""COMPUTED_VALUE"""),1.0)</f>
        <v>1</v>
      </c>
      <c r="G1873" s="4" t="s">
        <v>3231</v>
      </c>
      <c r="H1873" s="2" t="s">
        <v>3176</v>
      </c>
    </row>
    <row r="1874">
      <c r="A1874" s="3">
        <v>45989.0</v>
      </c>
      <c r="B1874" s="4" t="s">
        <v>196</v>
      </c>
      <c r="C1874" s="4" t="s">
        <v>229</v>
      </c>
      <c r="D1874" s="2" t="s">
        <v>9298</v>
      </c>
      <c r="E1874" s="2">
        <v>0.0</v>
      </c>
      <c r="F1874" s="2">
        <f>IFERROR(__xludf.DUMMYFUNCTION("""COMPUTED_VALUE"""),0.0)</f>
        <v>0</v>
      </c>
      <c r="G1874" s="4" t="s">
        <v>3231</v>
      </c>
      <c r="H1874" s="2" t="s">
        <v>3176</v>
      </c>
    </row>
    <row r="1875">
      <c r="A1875" s="3">
        <v>45990.0</v>
      </c>
      <c r="B1875" s="4" t="s">
        <v>288</v>
      </c>
      <c r="C1875" s="4" t="s">
        <v>229</v>
      </c>
      <c r="D1875" s="2" t="s">
        <v>9298</v>
      </c>
      <c r="E1875" s="2">
        <v>1.0</v>
      </c>
      <c r="F1875" s="2">
        <f>IFERROR(__xludf.DUMMYFUNCTION("""COMPUTED_VALUE"""),1.0)</f>
        <v>1</v>
      </c>
      <c r="G1875" s="4" t="s">
        <v>3231</v>
      </c>
      <c r="H1875" s="2" t="s">
        <v>3176</v>
      </c>
    </row>
    <row r="1876">
      <c r="A1876" s="3">
        <v>45991.0</v>
      </c>
      <c r="B1876" s="4" t="s">
        <v>256</v>
      </c>
      <c r="C1876" s="4" t="s">
        <v>229</v>
      </c>
      <c r="D1876" s="2" t="s">
        <v>9298</v>
      </c>
      <c r="E1876" s="2">
        <v>0.0</v>
      </c>
      <c r="F1876" s="2">
        <f>IFERROR(__xludf.DUMMYFUNCTION("""COMPUTED_VALUE"""),0.0)</f>
        <v>0</v>
      </c>
      <c r="G1876" s="4" t="s">
        <v>3231</v>
      </c>
      <c r="H1876" s="2" t="s">
        <v>3176</v>
      </c>
    </row>
    <row r="1877">
      <c r="A1877" s="3">
        <v>45992.0</v>
      </c>
      <c r="B1877" s="4" t="s">
        <v>180</v>
      </c>
      <c r="C1877" s="4" t="s">
        <v>229</v>
      </c>
      <c r="D1877" s="2" t="s">
        <v>9298</v>
      </c>
      <c r="E1877" s="2">
        <v>0.0</v>
      </c>
      <c r="F1877" s="2">
        <f>IFERROR(__xludf.DUMMYFUNCTION("""COMPUTED_VALUE"""),0.0)</f>
        <v>0</v>
      </c>
      <c r="G1877" s="4" t="s">
        <v>3231</v>
      </c>
      <c r="H1877" s="2" t="s">
        <v>3176</v>
      </c>
    </row>
    <row r="1878">
      <c r="A1878" s="3">
        <v>45993.0</v>
      </c>
      <c r="B1878" s="4" t="s">
        <v>208</v>
      </c>
      <c r="C1878" s="4" t="s">
        <v>229</v>
      </c>
      <c r="D1878" s="2" t="s">
        <v>9298</v>
      </c>
      <c r="E1878" s="2">
        <v>0.0</v>
      </c>
      <c r="F1878" s="2">
        <f>IFERROR(__xludf.DUMMYFUNCTION("""COMPUTED_VALUE"""),0.0)</f>
        <v>0</v>
      </c>
      <c r="G1878" s="4" t="s">
        <v>3231</v>
      </c>
      <c r="H1878" s="2" t="s">
        <v>3176</v>
      </c>
    </row>
    <row r="1879">
      <c r="A1879" s="3">
        <v>45994.0</v>
      </c>
      <c r="B1879" s="4" t="s">
        <v>303</v>
      </c>
      <c r="C1879" s="4" t="s">
        <v>229</v>
      </c>
      <c r="D1879" s="2" t="s">
        <v>9298</v>
      </c>
      <c r="E1879" s="2">
        <v>0.0</v>
      </c>
      <c r="F1879" s="2">
        <f>IFERROR(__xludf.DUMMYFUNCTION("""COMPUTED_VALUE"""),0.0)</f>
        <v>0</v>
      </c>
      <c r="G1879" s="4" t="s">
        <v>3231</v>
      </c>
      <c r="H1879" s="2" t="s">
        <v>3176</v>
      </c>
    </row>
    <row r="1880">
      <c r="A1880" s="3">
        <v>45995.0</v>
      </c>
      <c r="B1880" s="4" t="s">
        <v>148</v>
      </c>
      <c r="C1880" s="4" t="s">
        <v>229</v>
      </c>
      <c r="D1880" s="2" t="s">
        <v>9298</v>
      </c>
      <c r="E1880" s="2">
        <v>0.0</v>
      </c>
      <c r="F1880" s="2">
        <f>IFERROR(__xludf.DUMMYFUNCTION("""COMPUTED_VALUE"""),0.0)</f>
        <v>0</v>
      </c>
      <c r="G1880" s="4" t="s">
        <v>3231</v>
      </c>
      <c r="H1880" s="2" t="s">
        <v>3176</v>
      </c>
    </row>
    <row r="1881">
      <c r="A1881" s="3">
        <v>45996.0</v>
      </c>
      <c r="B1881" s="4" t="s">
        <v>196</v>
      </c>
      <c r="C1881" s="4" t="s">
        <v>229</v>
      </c>
      <c r="D1881" s="2" t="s">
        <v>9298</v>
      </c>
      <c r="E1881" s="2">
        <v>0.0</v>
      </c>
      <c r="F1881" s="2">
        <f>IFERROR(__xludf.DUMMYFUNCTION("""COMPUTED_VALUE"""),0.0)</f>
        <v>0</v>
      </c>
      <c r="G1881" s="4" t="s">
        <v>3231</v>
      </c>
      <c r="H1881" s="2" t="s">
        <v>3176</v>
      </c>
    </row>
    <row r="1882">
      <c r="A1882" s="3">
        <v>45997.0</v>
      </c>
      <c r="B1882" s="4" t="s">
        <v>288</v>
      </c>
      <c r="C1882" s="4" t="s">
        <v>229</v>
      </c>
      <c r="D1882" s="2" t="s">
        <v>9298</v>
      </c>
      <c r="E1882" s="2">
        <v>1.0</v>
      </c>
      <c r="F1882" s="2">
        <f>IFERROR(__xludf.DUMMYFUNCTION("""COMPUTED_VALUE"""),1.0)</f>
        <v>1</v>
      </c>
      <c r="G1882" s="4" t="s">
        <v>3231</v>
      </c>
      <c r="H1882" s="2" t="s">
        <v>3176</v>
      </c>
    </row>
    <row r="1883">
      <c r="A1883" s="3">
        <v>45998.0</v>
      </c>
      <c r="B1883" s="4" t="s">
        <v>256</v>
      </c>
      <c r="C1883" s="4" t="s">
        <v>229</v>
      </c>
      <c r="D1883" s="2" t="s">
        <v>9298</v>
      </c>
      <c r="E1883" s="2">
        <v>0.0</v>
      </c>
      <c r="F1883" s="2">
        <f>IFERROR(__xludf.DUMMYFUNCTION("""COMPUTED_VALUE"""),0.0)</f>
        <v>0</v>
      </c>
      <c r="G1883" s="4" t="s">
        <v>3231</v>
      </c>
      <c r="H1883" s="2" t="s">
        <v>3176</v>
      </c>
    </row>
    <row r="1884">
      <c r="A1884" s="3">
        <v>45999.0</v>
      </c>
      <c r="B1884" s="4" t="s">
        <v>180</v>
      </c>
      <c r="C1884" s="4" t="s">
        <v>229</v>
      </c>
      <c r="D1884" s="2" t="s">
        <v>9298</v>
      </c>
      <c r="E1884" s="2">
        <v>0.0</v>
      </c>
      <c r="F1884" s="2">
        <f>IFERROR(__xludf.DUMMYFUNCTION("""COMPUTED_VALUE"""),0.0)</f>
        <v>0</v>
      </c>
      <c r="G1884" s="4" t="s">
        <v>3231</v>
      </c>
      <c r="H1884" s="2" t="s">
        <v>3176</v>
      </c>
    </row>
    <row r="1885">
      <c r="A1885" s="3">
        <v>46000.0</v>
      </c>
      <c r="B1885" s="4" t="s">
        <v>208</v>
      </c>
      <c r="C1885" s="4" t="s">
        <v>229</v>
      </c>
      <c r="D1885" s="2" t="s">
        <v>9298</v>
      </c>
      <c r="E1885" s="2">
        <v>0.0</v>
      </c>
      <c r="F1885" s="2">
        <f>IFERROR(__xludf.DUMMYFUNCTION("""COMPUTED_VALUE"""),0.0)</f>
        <v>0</v>
      </c>
      <c r="G1885" s="4" t="s">
        <v>3231</v>
      </c>
      <c r="H1885" s="2" t="s">
        <v>3176</v>
      </c>
    </row>
    <row r="1886">
      <c r="A1886" s="3">
        <v>46001.0</v>
      </c>
      <c r="B1886" s="4" t="s">
        <v>303</v>
      </c>
      <c r="C1886" s="4" t="s">
        <v>229</v>
      </c>
      <c r="D1886" s="2" t="s">
        <v>9298</v>
      </c>
      <c r="E1886" s="2">
        <v>0.0</v>
      </c>
      <c r="F1886" s="2">
        <f>IFERROR(__xludf.DUMMYFUNCTION("""COMPUTED_VALUE"""),0.0)</f>
        <v>0</v>
      </c>
      <c r="G1886" s="4" t="s">
        <v>3231</v>
      </c>
      <c r="H1886" s="2" t="s">
        <v>3176</v>
      </c>
    </row>
    <row r="1887">
      <c r="A1887" s="3">
        <v>46002.0</v>
      </c>
      <c r="B1887" s="4" t="s">
        <v>148</v>
      </c>
      <c r="C1887" s="4" t="s">
        <v>229</v>
      </c>
      <c r="D1887" s="2" t="s">
        <v>9298</v>
      </c>
      <c r="E1887" s="2">
        <v>0.0</v>
      </c>
      <c r="F1887" s="2">
        <f>IFERROR(__xludf.DUMMYFUNCTION("""COMPUTED_VALUE"""),0.0)</f>
        <v>0</v>
      </c>
      <c r="G1887" s="4" t="s">
        <v>3231</v>
      </c>
      <c r="H1887" s="2" t="s">
        <v>3176</v>
      </c>
    </row>
    <row r="1888">
      <c r="A1888" s="3">
        <v>46003.0</v>
      </c>
      <c r="B1888" s="4" t="s">
        <v>196</v>
      </c>
      <c r="C1888" s="4" t="s">
        <v>229</v>
      </c>
      <c r="D1888" s="2" t="s">
        <v>9298</v>
      </c>
      <c r="E1888" s="2">
        <v>1.0</v>
      </c>
      <c r="F1888" s="2">
        <f>IFERROR(__xludf.DUMMYFUNCTION("""COMPUTED_VALUE"""),1.0)</f>
        <v>1</v>
      </c>
      <c r="G1888" s="4" t="s">
        <v>3231</v>
      </c>
      <c r="H1888" s="2" t="s">
        <v>3176</v>
      </c>
    </row>
    <row r="1889">
      <c r="A1889" s="3">
        <v>46004.0</v>
      </c>
      <c r="B1889" s="4" t="s">
        <v>288</v>
      </c>
      <c r="C1889" s="4" t="s">
        <v>229</v>
      </c>
      <c r="D1889" s="2" t="s">
        <v>9298</v>
      </c>
      <c r="E1889" s="2">
        <v>1.0</v>
      </c>
      <c r="F1889" s="2">
        <f>IFERROR(__xludf.DUMMYFUNCTION("""COMPUTED_VALUE"""),1.0)</f>
        <v>1</v>
      </c>
      <c r="G1889" s="4" t="s">
        <v>3231</v>
      </c>
      <c r="H1889" s="2" t="s">
        <v>3176</v>
      </c>
    </row>
    <row r="1890">
      <c r="A1890" s="3">
        <v>46005.0</v>
      </c>
      <c r="B1890" s="4" t="s">
        <v>256</v>
      </c>
      <c r="C1890" s="4" t="s">
        <v>229</v>
      </c>
      <c r="D1890" s="2" t="s">
        <v>9298</v>
      </c>
      <c r="E1890" s="2">
        <v>0.0</v>
      </c>
      <c r="F1890" s="2">
        <f>IFERROR(__xludf.DUMMYFUNCTION("""COMPUTED_VALUE"""),0.0)</f>
        <v>0</v>
      </c>
      <c r="G1890" s="4" t="s">
        <v>3231</v>
      </c>
      <c r="H1890" s="2" t="s">
        <v>3176</v>
      </c>
    </row>
    <row r="1891">
      <c r="A1891" s="3">
        <v>46006.0</v>
      </c>
      <c r="B1891" s="4" t="s">
        <v>180</v>
      </c>
      <c r="C1891" s="4" t="s">
        <v>229</v>
      </c>
      <c r="D1891" s="2" t="s">
        <v>9298</v>
      </c>
      <c r="E1891" s="2">
        <v>0.0</v>
      </c>
      <c r="F1891" s="2">
        <f>IFERROR(__xludf.DUMMYFUNCTION("""COMPUTED_VALUE"""),0.0)</f>
        <v>0</v>
      </c>
      <c r="G1891" s="4" t="s">
        <v>3231</v>
      </c>
      <c r="H1891" s="2" t="s">
        <v>3176</v>
      </c>
    </row>
    <row r="1892">
      <c r="A1892" s="3">
        <v>46007.0</v>
      </c>
      <c r="B1892" s="4" t="s">
        <v>208</v>
      </c>
      <c r="C1892" s="4" t="s">
        <v>229</v>
      </c>
      <c r="D1892" s="2" t="s">
        <v>9298</v>
      </c>
      <c r="E1892" s="2">
        <v>0.0</v>
      </c>
      <c r="F1892" s="2">
        <f>IFERROR(__xludf.DUMMYFUNCTION("""COMPUTED_VALUE"""),0.0)</f>
        <v>0</v>
      </c>
      <c r="G1892" s="4" t="s">
        <v>3231</v>
      </c>
      <c r="H1892" s="2" t="s">
        <v>3176</v>
      </c>
    </row>
    <row r="1893">
      <c r="A1893" s="3">
        <v>46008.0</v>
      </c>
      <c r="B1893" s="4" t="s">
        <v>303</v>
      </c>
      <c r="C1893" s="4" t="s">
        <v>229</v>
      </c>
      <c r="D1893" s="2" t="s">
        <v>9298</v>
      </c>
      <c r="E1893" s="2">
        <v>0.0</v>
      </c>
      <c r="F1893" s="2">
        <f>IFERROR(__xludf.DUMMYFUNCTION("""COMPUTED_VALUE"""),0.0)</f>
        <v>0</v>
      </c>
      <c r="G1893" s="4" t="s">
        <v>3231</v>
      </c>
      <c r="H1893" s="2" t="s">
        <v>3176</v>
      </c>
    </row>
    <row r="1894">
      <c r="A1894" s="3">
        <v>46009.0</v>
      </c>
      <c r="B1894" s="4" t="s">
        <v>148</v>
      </c>
      <c r="C1894" s="4" t="s">
        <v>229</v>
      </c>
      <c r="D1894" s="2" t="s">
        <v>9298</v>
      </c>
      <c r="E1894" s="2">
        <v>0.0</v>
      </c>
      <c r="F1894" s="2">
        <f>IFERROR(__xludf.DUMMYFUNCTION("""COMPUTED_VALUE"""),0.0)</f>
        <v>0</v>
      </c>
      <c r="G1894" s="4" t="s">
        <v>3231</v>
      </c>
      <c r="H1894" s="2" t="s">
        <v>3176</v>
      </c>
    </row>
    <row r="1895">
      <c r="A1895" s="3">
        <v>46010.0</v>
      </c>
      <c r="B1895" s="4" t="s">
        <v>196</v>
      </c>
      <c r="C1895" s="4" t="s">
        <v>229</v>
      </c>
      <c r="D1895" s="2" t="s">
        <v>9298</v>
      </c>
      <c r="E1895" s="2">
        <v>1.0</v>
      </c>
      <c r="F1895" s="2">
        <f>IFERROR(__xludf.DUMMYFUNCTION("""COMPUTED_VALUE"""),1.0)</f>
        <v>1</v>
      </c>
      <c r="G1895" s="4" t="s">
        <v>3231</v>
      </c>
      <c r="H1895" s="2" t="s">
        <v>3176</v>
      </c>
    </row>
    <row r="1896">
      <c r="A1896" s="3">
        <v>46011.0</v>
      </c>
      <c r="B1896" s="4" t="s">
        <v>288</v>
      </c>
      <c r="C1896" s="4" t="s">
        <v>229</v>
      </c>
      <c r="D1896" s="2" t="s">
        <v>9298</v>
      </c>
      <c r="E1896" s="2">
        <v>0.0</v>
      </c>
      <c r="F1896" s="2">
        <f>IFERROR(__xludf.DUMMYFUNCTION("""COMPUTED_VALUE"""),0.0)</f>
        <v>0</v>
      </c>
      <c r="G1896" s="4" t="s">
        <v>3231</v>
      </c>
      <c r="H1896" s="2" t="s">
        <v>3176</v>
      </c>
    </row>
    <row r="1897">
      <c r="A1897" s="3">
        <v>46012.0</v>
      </c>
      <c r="B1897" s="4" t="s">
        <v>256</v>
      </c>
      <c r="C1897" s="4" t="s">
        <v>229</v>
      </c>
      <c r="D1897" s="2" t="s">
        <v>9298</v>
      </c>
      <c r="E1897" s="2">
        <v>0.0</v>
      </c>
      <c r="F1897" s="2">
        <f>IFERROR(__xludf.DUMMYFUNCTION("""COMPUTED_VALUE"""),0.0)</f>
        <v>0</v>
      </c>
      <c r="G1897" s="4" t="s">
        <v>3231</v>
      </c>
      <c r="H1897" s="2" t="s">
        <v>3176</v>
      </c>
    </row>
    <row r="1898">
      <c r="A1898" s="3">
        <v>46013.0</v>
      </c>
      <c r="B1898" s="4" t="s">
        <v>180</v>
      </c>
      <c r="C1898" s="4" t="s">
        <v>229</v>
      </c>
      <c r="D1898" s="2" t="s">
        <v>9298</v>
      </c>
      <c r="E1898" s="2">
        <v>0.0</v>
      </c>
      <c r="F1898" s="2">
        <f>IFERROR(__xludf.DUMMYFUNCTION("""COMPUTED_VALUE"""),0.0)</f>
        <v>0</v>
      </c>
      <c r="G1898" s="4" t="s">
        <v>3231</v>
      </c>
      <c r="H1898" s="2" t="s">
        <v>3176</v>
      </c>
    </row>
    <row r="1899">
      <c r="A1899" s="3">
        <v>46014.0</v>
      </c>
      <c r="B1899" s="4" t="s">
        <v>208</v>
      </c>
      <c r="C1899" s="4" t="s">
        <v>229</v>
      </c>
      <c r="D1899" s="2" t="s">
        <v>9298</v>
      </c>
      <c r="E1899" s="2">
        <v>0.0</v>
      </c>
      <c r="F1899" s="2">
        <f>IFERROR(__xludf.DUMMYFUNCTION("""COMPUTED_VALUE"""),0.0)</f>
        <v>0</v>
      </c>
      <c r="G1899" s="4" t="s">
        <v>3231</v>
      </c>
      <c r="H1899" s="2" t="s">
        <v>3176</v>
      </c>
    </row>
    <row r="1900">
      <c r="A1900" s="3">
        <v>46015.0</v>
      </c>
      <c r="B1900" s="4" t="s">
        <v>303</v>
      </c>
      <c r="C1900" s="4" t="s">
        <v>229</v>
      </c>
      <c r="D1900" s="2" t="s">
        <v>9298</v>
      </c>
      <c r="E1900" s="2">
        <v>0.0</v>
      </c>
      <c r="F1900" s="2">
        <f>IFERROR(__xludf.DUMMYFUNCTION("""COMPUTED_VALUE"""),0.0)</f>
        <v>0</v>
      </c>
      <c r="G1900" s="4" t="s">
        <v>3231</v>
      </c>
      <c r="H1900" s="2" t="s">
        <v>3176</v>
      </c>
    </row>
    <row r="1901">
      <c r="A1901" s="3">
        <v>46016.0</v>
      </c>
      <c r="B1901" s="4" t="s">
        <v>148</v>
      </c>
      <c r="C1901" s="4" t="s">
        <v>229</v>
      </c>
      <c r="D1901" s="2" t="s">
        <v>9298</v>
      </c>
      <c r="E1901" s="2">
        <v>0.0</v>
      </c>
      <c r="F1901" s="2">
        <f>IFERROR(__xludf.DUMMYFUNCTION("""COMPUTED_VALUE"""),0.0)</f>
        <v>0</v>
      </c>
      <c r="G1901" s="4" t="s">
        <v>3231</v>
      </c>
      <c r="H1901" s="2" t="s">
        <v>3176</v>
      </c>
    </row>
    <row r="1902">
      <c r="A1902" s="3">
        <v>46017.0</v>
      </c>
      <c r="B1902" s="4" t="s">
        <v>196</v>
      </c>
      <c r="C1902" s="4" t="s">
        <v>229</v>
      </c>
      <c r="D1902" s="2" t="s">
        <v>9298</v>
      </c>
      <c r="E1902" s="2">
        <v>0.0</v>
      </c>
      <c r="F1902" s="2">
        <f>IFERROR(__xludf.DUMMYFUNCTION("""COMPUTED_VALUE"""),0.0)</f>
        <v>0</v>
      </c>
      <c r="G1902" s="4" t="s">
        <v>3231</v>
      </c>
      <c r="H1902" s="2" t="s">
        <v>3176</v>
      </c>
    </row>
    <row r="1903">
      <c r="A1903" s="3">
        <v>46018.0</v>
      </c>
      <c r="B1903" s="4" t="s">
        <v>288</v>
      </c>
      <c r="C1903" s="4" t="s">
        <v>229</v>
      </c>
      <c r="D1903" s="2" t="s">
        <v>9298</v>
      </c>
      <c r="E1903" s="2">
        <v>0.0</v>
      </c>
      <c r="F1903" s="2">
        <f>IFERROR(__xludf.DUMMYFUNCTION("""COMPUTED_VALUE"""),0.0)</f>
        <v>0</v>
      </c>
      <c r="G1903" s="4" t="s">
        <v>3231</v>
      </c>
      <c r="H1903" s="2" t="s">
        <v>3176</v>
      </c>
    </row>
    <row r="1904">
      <c r="A1904" s="3">
        <v>46019.0</v>
      </c>
      <c r="B1904" s="4" t="s">
        <v>256</v>
      </c>
      <c r="C1904" s="4" t="s">
        <v>229</v>
      </c>
      <c r="D1904" s="2" t="s">
        <v>9298</v>
      </c>
      <c r="E1904" s="2">
        <v>0.0</v>
      </c>
      <c r="F1904" s="2">
        <f>IFERROR(__xludf.DUMMYFUNCTION("""COMPUTED_VALUE"""),0.0)</f>
        <v>0</v>
      </c>
      <c r="G1904" s="4" t="s">
        <v>3231</v>
      </c>
      <c r="H1904" s="2" t="s">
        <v>3176</v>
      </c>
    </row>
    <row r="1905">
      <c r="A1905" s="3">
        <v>46020.0</v>
      </c>
      <c r="B1905" s="4" t="s">
        <v>180</v>
      </c>
      <c r="C1905" s="4" t="s">
        <v>229</v>
      </c>
      <c r="D1905" s="2" t="s">
        <v>9298</v>
      </c>
      <c r="E1905" s="2">
        <v>0.0</v>
      </c>
      <c r="F1905" s="2">
        <f>IFERROR(__xludf.DUMMYFUNCTION("""COMPUTED_VALUE"""),0.0)</f>
        <v>0</v>
      </c>
      <c r="G1905" s="4" t="s">
        <v>3231</v>
      </c>
      <c r="H1905" s="2" t="s">
        <v>3176</v>
      </c>
    </row>
    <row r="1906">
      <c r="A1906" s="3">
        <v>46021.0</v>
      </c>
      <c r="B1906" s="4" t="s">
        <v>208</v>
      </c>
      <c r="C1906" s="4" t="s">
        <v>229</v>
      </c>
      <c r="D1906" s="2" t="s">
        <v>9298</v>
      </c>
      <c r="E1906" s="2">
        <v>1.0</v>
      </c>
      <c r="F1906" s="2">
        <f>IFERROR(__xludf.DUMMYFUNCTION("""COMPUTED_VALUE"""),1.0)</f>
        <v>1</v>
      </c>
      <c r="G1906" s="4" t="s">
        <v>3231</v>
      </c>
      <c r="H1906" s="2" t="s">
        <v>3176</v>
      </c>
    </row>
    <row r="1907">
      <c r="A1907" s="3">
        <v>46022.0</v>
      </c>
      <c r="B1907" s="4" t="s">
        <v>303</v>
      </c>
      <c r="C1907" s="4" t="s">
        <v>229</v>
      </c>
      <c r="D1907" s="2" t="s">
        <v>9298</v>
      </c>
      <c r="E1907" s="2">
        <v>0.0</v>
      </c>
      <c r="F1907" s="2">
        <f>IFERROR(__xludf.DUMMYFUNCTION("""COMPUTED_VALUE"""),0.0)</f>
        <v>0</v>
      </c>
      <c r="G1907" s="4" t="s">
        <v>3231</v>
      </c>
      <c r="H1907" s="2" t="s">
        <v>3176</v>
      </c>
    </row>
    <row r="1908">
      <c r="A1908" s="3">
        <v>46023.0</v>
      </c>
      <c r="B1908" s="4" t="s">
        <v>148</v>
      </c>
      <c r="C1908" s="4" t="s">
        <v>229</v>
      </c>
      <c r="D1908" s="2" t="s">
        <v>9298</v>
      </c>
      <c r="E1908" s="2">
        <v>0.0</v>
      </c>
      <c r="F1908" s="2">
        <f>IFERROR(__xludf.DUMMYFUNCTION("""COMPUTED_VALUE"""),0.0)</f>
        <v>0</v>
      </c>
      <c r="G1908" s="4" t="s">
        <v>3231</v>
      </c>
      <c r="H1908" s="2" t="s">
        <v>3176</v>
      </c>
    </row>
    <row r="1909">
      <c r="A1909" s="3">
        <v>46024.0</v>
      </c>
      <c r="B1909" s="4" t="s">
        <v>196</v>
      </c>
      <c r="C1909" s="4" t="s">
        <v>229</v>
      </c>
      <c r="D1909" s="2" t="s">
        <v>9298</v>
      </c>
      <c r="E1909" s="2">
        <v>0.0</v>
      </c>
      <c r="F1909" s="2">
        <f>IFERROR(__xludf.DUMMYFUNCTION("""COMPUTED_VALUE"""),0.0)</f>
        <v>0</v>
      </c>
      <c r="G1909" s="4" t="s">
        <v>3231</v>
      </c>
      <c r="H1909" s="2" t="s">
        <v>3176</v>
      </c>
    </row>
    <row r="1910">
      <c r="A1910" s="3">
        <v>46025.0</v>
      </c>
      <c r="B1910" s="4" t="s">
        <v>288</v>
      </c>
      <c r="C1910" s="4" t="s">
        <v>229</v>
      </c>
      <c r="D1910" s="2" t="s">
        <v>9298</v>
      </c>
      <c r="E1910" s="2">
        <v>0.0</v>
      </c>
      <c r="F1910" s="2">
        <f>IFERROR(__xludf.DUMMYFUNCTION("""COMPUTED_VALUE"""),0.0)</f>
        <v>0</v>
      </c>
      <c r="G1910" s="4" t="s">
        <v>3231</v>
      </c>
      <c r="H1910" s="2" t="s">
        <v>3176</v>
      </c>
    </row>
    <row r="1911">
      <c r="A1911" s="3">
        <v>46026.0</v>
      </c>
      <c r="B1911" s="4" t="s">
        <v>256</v>
      </c>
      <c r="C1911" s="4" t="s">
        <v>229</v>
      </c>
      <c r="D1911" s="2" t="s">
        <v>9298</v>
      </c>
      <c r="E1911" s="2">
        <v>0.0</v>
      </c>
      <c r="F1911" s="2">
        <f>IFERROR(__xludf.DUMMYFUNCTION("""COMPUTED_VALUE"""),0.0)</f>
        <v>0</v>
      </c>
      <c r="G1911" s="4" t="s">
        <v>3231</v>
      </c>
      <c r="H1911" s="2" t="s">
        <v>3176</v>
      </c>
    </row>
    <row r="1912">
      <c r="A1912" s="3">
        <v>46027.0</v>
      </c>
      <c r="B1912" s="4" t="s">
        <v>180</v>
      </c>
      <c r="C1912" s="4" t="s">
        <v>229</v>
      </c>
      <c r="D1912" s="2" t="s">
        <v>9298</v>
      </c>
      <c r="E1912" s="2">
        <v>0.0</v>
      </c>
      <c r="F1912" s="2">
        <f>IFERROR(__xludf.DUMMYFUNCTION("""COMPUTED_VALUE"""),0.0)</f>
        <v>0</v>
      </c>
      <c r="G1912" s="4" t="s">
        <v>3231</v>
      </c>
      <c r="H1912" s="2" t="s">
        <v>3176</v>
      </c>
    </row>
    <row r="1913">
      <c r="A1913" s="3">
        <v>46028.0</v>
      </c>
      <c r="B1913" s="4" t="s">
        <v>208</v>
      </c>
      <c r="C1913" s="4" t="s">
        <v>229</v>
      </c>
      <c r="D1913" s="2" t="s">
        <v>9298</v>
      </c>
      <c r="E1913" s="2">
        <v>0.0</v>
      </c>
      <c r="F1913" s="2">
        <f>IFERROR(__xludf.DUMMYFUNCTION("""COMPUTED_VALUE"""),0.0)</f>
        <v>0</v>
      </c>
      <c r="G1913" s="4" t="s">
        <v>3231</v>
      </c>
      <c r="H1913" s="2" t="s">
        <v>3176</v>
      </c>
    </row>
    <row r="1914">
      <c r="A1914" s="3">
        <v>46029.0</v>
      </c>
      <c r="B1914" s="4" t="s">
        <v>303</v>
      </c>
      <c r="C1914" s="4" t="s">
        <v>229</v>
      </c>
      <c r="D1914" s="2" t="s">
        <v>9298</v>
      </c>
      <c r="E1914" s="2">
        <v>1.0</v>
      </c>
      <c r="F1914" s="2">
        <f>IFERROR(__xludf.DUMMYFUNCTION("""COMPUTED_VALUE"""),1.0)</f>
        <v>1</v>
      </c>
      <c r="G1914" s="4" t="s">
        <v>3231</v>
      </c>
      <c r="H1914" s="2" t="s">
        <v>3176</v>
      </c>
    </row>
    <row r="1915">
      <c r="A1915" s="3">
        <v>46030.0</v>
      </c>
      <c r="B1915" s="4" t="s">
        <v>148</v>
      </c>
      <c r="C1915" s="4" t="s">
        <v>229</v>
      </c>
      <c r="D1915" s="2" t="s">
        <v>9298</v>
      </c>
      <c r="E1915" s="2">
        <v>0.0</v>
      </c>
      <c r="F1915" s="2">
        <f>IFERROR(__xludf.DUMMYFUNCTION("""COMPUTED_VALUE"""),0.0)</f>
        <v>0</v>
      </c>
      <c r="G1915" s="4" t="s">
        <v>3231</v>
      </c>
      <c r="H1915" s="2" t="s">
        <v>3176</v>
      </c>
    </row>
    <row r="1916">
      <c r="A1916" s="3">
        <v>46031.0</v>
      </c>
      <c r="B1916" s="4" t="s">
        <v>196</v>
      </c>
      <c r="C1916" s="4" t="s">
        <v>229</v>
      </c>
      <c r="D1916" s="2" t="s">
        <v>9298</v>
      </c>
      <c r="E1916" s="2">
        <v>0.0</v>
      </c>
      <c r="F1916" s="2">
        <f>IFERROR(__xludf.DUMMYFUNCTION("""COMPUTED_VALUE"""),0.0)</f>
        <v>0</v>
      </c>
      <c r="G1916" s="4" t="s">
        <v>3231</v>
      </c>
      <c r="H1916" s="2" t="s">
        <v>3176</v>
      </c>
    </row>
    <row r="1917">
      <c r="A1917" s="3">
        <v>46032.0</v>
      </c>
      <c r="B1917" s="4" t="s">
        <v>288</v>
      </c>
      <c r="C1917" s="4" t="s">
        <v>229</v>
      </c>
      <c r="D1917" s="2" t="s">
        <v>9298</v>
      </c>
      <c r="E1917" s="2">
        <v>0.0</v>
      </c>
      <c r="F1917" s="2">
        <f>IFERROR(__xludf.DUMMYFUNCTION("""COMPUTED_VALUE"""),0.0)</f>
        <v>0</v>
      </c>
      <c r="G1917" s="4" t="s">
        <v>3231</v>
      </c>
      <c r="H1917" s="2" t="s">
        <v>3176</v>
      </c>
    </row>
    <row r="1918">
      <c r="A1918" s="3">
        <v>46033.0</v>
      </c>
      <c r="B1918" s="4" t="s">
        <v>256</v>
      </c>
      <c r="C1918" s="4" t="s">
        <v>229</v>
      </c>
      <c r="D1918" s="2" t="s">
        <v>9298</v>
      </c>
      <c r="E1918" s="2">
        <v>0.0</v>
      </c>
      <c r="F1918" s="2">
        <f>IFERROR(__xludf.DUMMYFUNCTION("""COMPUTED_VALUE"""),0.0)</f>
        <v>0</v>
      </c>
      <c r="G1918" s="4" t="s">
        <v>3231</v>
      </c>
      <c r="H1918" s="2" t="s">
        <v>3176</v>
      </c>
    </row>
    <row r="1919">
      <c r="A1919" s="3">
        <v>46034.0</v>
      </c>
      <c r="B1919" s="4" t="s">
        <v>180</v>
      </c>
      <c r="C1919" s="4" t="s">
        <v>229</v>
      </c>
      <c r="D1919" s="2" t="s">
        <v>9298</v>
      </c>
      <c r="E1919" s="2">
        <v>0.0</v>
      </c>
      <c r="F1919" s="2">
        <f>IFERROR(__xludf.DUMMYFUNCTION("""COMPUTED_VALUE"""),0.0)</f>
        <v>0</v>
      </c>
      <c r="G1919" s="4" t="s">
        <v>3231</v>
      </c>
      <c r="H1919" s="2" t="s">
        <v>3176</v>
      </c>
    </row>
    <row r="1920">
      <c r="A1920" s="3">
        <v>46035.0</v>
      </c>
      <c r="B1920" s="4" t="s">
        <v>208</v>
      </c>
      <c r="C1920" s="4" t="s">
        <v>229</v>
      </c>
      <c r="D1920" s="2" t="s">
        <v>9298</v>
      </c>
      <c r="E1920" s="2">
        <v>0.0</v>
      </c>
      <c r="F1920" s="2">
        <f>IFERROR(__xludf.DUMMYFUNCTION("""COMPUTED_VALUE"""),0.0)</f>
        <v>0</v>
      </c>
      <c r="G1920" s="4" t="s">
        <v>3231</v>
      </c>
      <c r="H1920" s="2" t="s">
        <v>3176</v>
      </c>
    </row>
    <row r="1921">
      <c r="A1921" s="3">
        <v>46036.0</v>
      </c>
      <c r="B1921" s="4" t="s">
        <v>303</v>
      </c>
      <c r="C1921" s="4" t="s">
        <v>229</v>
      </c>
      <c r="D1921" s="2" t="s">
        <v>9298</v>
      </c>
      <c r="E1921" s="2">
        <v>0.0</v>
      </c>
      <c r="F1921" s="2">
        <f>IFERROR(__xludf.DUMMYFUNCTION("""COMPUTED_VALUE"""),0.0)</f>
        <v>0</v>
      </c>
      <c r="G1921" s="4" t="s">
        <v>3231</v>
      </c>
      <c r="H1921" s="2" t="s">
        <v>3176</v>
      </c>
    </row>
    <row r="1922">
      <c r="A1922" s="3">
        <v>46037.0</v>
      </c>
      <c r="B1922" s="4" t="s">
        <v>148</v>
      </c>
      <c r="C1922" s="4" t="s">
        <v>229</v>
      </c>
      <c r="D1922" s="2" t="s">
        <v>9298</v>
      </c>
      <c r="E1922" s="2">
        <v>1.0</v>
      </c>
      <c r="F1922" s="2">
        <f>IFERROR(__xludf.DUMMYFUNCTION("""COMPUTED_VALUE"""),1.0)</f>
        <v>1</v>
      </c>
      <c r="G1922" s="4" t="s">
        <v>3231</v>
      </c>
      <c r="H1922" s="2" t="s">
        <v>3176</v>
      </c>
    </row>
    <row r="1923">
      <c r="A1923" s="3">
        <v>46038.0</v>
      </c>
      <c r="B1923" s="4" t="s">
        <v>196</v>
      </c>
      <c r="C1923" s="4" t="s">
        <v>229</v>
      </c>
      <c r="D1923" s="2" t="s">
        <v>9298</v>
      </c>
      <c r="E1923" s="2">
        <v>0.0</v>
      </c>
      <c r="F1923" s="2">
        <f>IFERROR(__xludf.DUMMYFUNCTION("""COMPUTED_VALUE"""),0.0)</f>
        <v>0</v>
      </c>
      <c r="G1923" s="4" t="s">
        <v>3231</v>
      </c>
      <c r="H1923" s="2" t="s">
        <v>3176</v>
      </c>
    </row>
    <row r="1924">
      <c r="A1924" s="3">
        <v>46039.0</v>
      </c>
      <c r="B1924" s="4" t="s">
        <v>288</v>
      </c>
      <c r="C1924" s="4" t="s">
        <v>229</v>
      </c>
      <c r="D1924" s="2" t="s">
        <v>9298</v>
      </c>
      <c r="E1924" s="2">
        <v>0.0</v>
      </c>
      <c r="F1924" s="2">
        <f>IFERROR(__xludf.DUMMYFUNCTION("""COMPUTED_VALUE"""),0.0)</f>
        <v>0</v>
      </c>
      <c r="G1924" s="4" t="s">
        <v>3231</v>
      </c>
      <c r="H1924" s="2" t="s">
        <v>3176</v>
      </c>
    </row>
    <row r="1925">
      <c r="A1925" s="3">
        <v>46040.0</v>
      </c>
      <c r="B1925" s="4" t="s">
        <v>256</v>
      </c>
      <c r="C1925" s="4" t="s">
        <v>229</v>
      </c>
      <c r="D1925" s="2" t="s">
        <v>9298</v>
      </c>
      <c r="E1925" s="2">
        <v>0.0</v>
      </c>
      <c r="F1925" s="2">
        <f>IFERROR(__xludf.DUMMYFUNCTION("""COMPUTED_VALUE"""),0.0)</f>
        <v>0</v>
      </c>
      <c r="G1925" s="4" t="s">
        <v>3231</v>
      </c>
      <c r="H1925" s="2" t="s">
        <v>3176</v>
      </c>
    </row>
    <row r="1926">
      <c r="A1926" s="3">
        <v>46041.0</v>
      </c>
      <c r="B1926" s="4" t="s">
        <v>180</v>
      </c>
      <c r="C1926" s="4" t="s">
        <v>229</v>
      </c>
      <c r="D1926" s="2" t="s">
        <v>9298</v>
      </c>
      <c r="E1926" s="2">
        <v>0.0</v>
      </c>
      <c r="F1926" s="2">
        <f>IFERROR(__xludf.DUMMYFUNCTION("""COMPUTED_VALUE"""),0.0)</f>
        <v>0</v>
      </c>
      <c r="G1926" s="4" t="s">
        <v>3231</v>
      </c>
      <c r="H1926" s="2" t="s">
        <v>3176</v>
      </c>
    </row>
    <row r="1927">
      <c r="A1927" s="3">
        <v>46042.0</v>
      </c>
      <c r="B1927" s="4" t="s">
        <v>208</v>
      </c>
      <c r="C1927" s="4" t="s">
        <v>229</v>
      </c>
      <c r="D1927" s="2" t="s">
        <v>9298</v>
      </c>
      <c r="E1927" s="2">
        <v>0.0</v>
      </c>
      <c r="F1927" s="2">
        <f>IFERROR(__xludf.DUMMYFUNCTION("""COMPUTED_VALUE"""),0.0)</f>
        <v>0</v>
      </c>
      <c r="G1927" s="4" t="s">
        <v>3231</v>
      </c>
      <c r="H1927" s="2" t="s">
        <v>3176</v>
      </c>
    </row>
    <row r="1928">
      <c r="A1928" s="3">
        <v>46043.0</v>
      </c>
      <c r="B1928" s="4" t="s">
        <v>303</v>
      </c>
      <c r="C1928" s="4" t="s">
        <v>229</v>
      </c>
      <c r="D1928" s="2" t="s">
        <v>9298</v>
      </c>
      <c r="E1928" s="2">
        <v>0.0</v>
      </c>
      <c r="F1928" s="2">
        <f>IFERROR(__xludf.DUMMYFUNCTION("""COMPUTED_VALUE"""),0.0)</f>
        <v>0</v>
      </c>
      <c r="G1928" s="4" t="s">
        <v>3231</v>
      </c>
      <c r="H1928" s="2" t="s">
        <v>3176</v>
      </c>
    </row>
    <row r="1929">
      <c r="A1929" s="3">
        <v>46044.0</v>
      </c>
      <c r="B1929" s="4" t="s">
        <v>148</v>
      </c>
      <c r="C1929" s="4" t="s">
        <v>229</v>
      </c>
      <c r="D1929" s="2" t="s">
        <v>9298</v>
      </c>
      <c r="E1929" s="2">
        <v>0.0</v>
      </c>
      <c r="F1929" s="2">
        <f>IFERROR(__xludf.DUMMYFUNCTION("""COMPUTED_VALUE"""),0.0)</f>
        <v>0</v>
      </c>
      <c r="G1929" s="4" t="s">
        <v>3231</v>
      </c>
      <c r="H1929" s="2" t="s">
        <v>3176</v>
      </c>
    </row>
    <row r="1930">
      <c r="A1930" s="3">
        <v>46045.0</v>
      </c>
      <c r="B1930" s="4" t="s">
        <v>196</v>
      </c>
      <c r="C1930" s="4" t="s">
        <v>229</v>
      </c>
      <c r="D1930" s="2" t="s">
        <v>9298</v>
      </c>
      <c r="E1930" s="2">
        <v>0.0</v>
      </c>
      <c r="F1930" s="2">
        <f>IFERROR(__xludf.DUMMYFUNCTION("""COMPUTED_VALUE"""),0.0)</f>
        <v>0</v>
      </c>
      <c r="G1930" s="4" t="s">
        <v>3231</v>
      </c>
      <c r="H1930" s="2" t="s">
        <v>3176</v>
      </c>
    </row>
    <row r="1931">
      <c r="A1931" s="3">
        <v>46046.0</v>
      </c>
      <c r="B1931" s="4" t="s">
        <v>288</v>
      </c>
      <c r="C1931" s="4" t="s">
        <v>229</v>
      </c>
      <c r="D1931" s="2" t="s">
        <v>9298</v>
      </c>
      <c r="E1931" s="2">
        <v>0.0</v>
      </c>
      <c r="F1931" s="2">
        <f>IFERROR(__xludf.DUMMYFUNCTION("""COMPUTED_VALUE"""),0.0)</f>
        <v>0</v>
      </c>
      <c r="G1931" s="4" t="s">
        <v>3231</v>
      </c>
      <c r="H1931" s="2" t="s">
        <v>3176</v>
      </c>
    </row>
    <row r="1932">
      <c r="A1932" s="3">
        <v>46047.0</v>
      </c>
      <c r="B1932" s="4" t="s">
        <v>256</v>
      </c>
      <c r="C1932" s="4" t="s">
        <v>229</v>
      </c>
      <c r="D1932" s="2" t="s">
        <v>9298</v>
      </c>
      <c r="E1932" s="2">
        <v>0.0</v>
      </c>
      <c r="F1932" s="2">
        <f>IFERROR(__xludf.DUMMYFUNCTION("""COMPUTED_VALUE"""),0.0)</f>
        <v>0</v>
      </c>
      <c r="G1932" s="4" t="s">
        <v>3231</v>
      </c>
      <c r="H1932" s="2" t="s">
        <v>3176</v>
      </c>
    </row>
    <row r="1933">
      <c r="A1933" s="3">
        <v>46048.0</v>
      </c>
      <c r="B1933" s="4" t="s">
        <v>180</v>
      </c>
      <c r="C1933" s="4" t="s">
        <v>229</v>
      </c>
      <c r="D1933" s="2" t="s">
        <v>9298</v>
      </c>
      <c r="E1933" s="2">
        <v>0.0</v>
      </c>
      <c r="F1933" s="2">
        <f>IFERROR(__xludf.DUMMYFUNCTION("""COMPUTED_VALUE"""),0.0)</f>
        <v>0</v>
      </c>
      <c r="G1933" s="4" t="s">
        <v>3231</v>
      </c>
      <c r="H1933" s="2" t="s">
        <v>3176</v>
      </c>
    </row>
    <row r="1934">
      <c r="A1934" s="3">
        <v>46049.0</v>
      </c>
      <c r="B1934" s="4" t="s">
        <v>208</v>
      </c>
      <c r="C1934" s="4" t="s">
        <v>229</v>
      </c>
      <c r="D1934" s="2" t="s">
        <v>9298</v>
      </c>
      <c r="E1934" s="2">
        <v>0.0</v>
      </c>
      <c r="F1934" s="2">
        <f>IFERROR(__xludf.DUMMYFUNCTION("""COMPUTED_VALUE"""),0.0)</f>
        <v>0</v>
      </c>
      <c r="G1934" s="4" t="s">
        <v>3231</v>
      </c>
      <c r="H1934" s="2" t="s">
        <v>3176</v>
      </c>
    </row>
    <row r="1935">
      <c r="A1935" s="3">
        <v>46050.0</v>
      </c>
      <c r="B1935" s="4" t="s">
        <v>303</v>
      </c>
      <c r="C1935" s="4" t="s">
        <v>229</v>
      </c>
      <c r="D1935" s="2" t="s">
        <v>9298</v>
      </c>
      <c r="E1935" s="2">
        <v>0.0</v>
      </c>
      <c r="F1935" s="2">
        <f>IFERROR(__xludf.DUMMYFUNCTION("""COMPUTED_VALUE"""),0.0)</f>
        <v>0</v>
      </c>
      <c r="G1935" s="4" t="s">
        <v>3231</v>
      </c>
      <c r="H1935" s="2" t="s">
        <v>3176</v>
      </c>
    </row>
    <row r="1936">
      <c r="A1936" s="3">
        <v>46051.0</v>
      </c>
      <c r="B1936" s="4" t="s">
        <v>148</v>
      </c>
      <c r="C1936" s="4" t="s">
        <v>229</v>
      </c>
      <c r="D1936" s="2" t="s">
        <v>9298</v>
      </c>
      <c r="E1936" s="2">
        <v>0.0</v>
      </c>
      <c r="F1936" s="2">
        <f>IFERROR(__xludf.DUMMYFUNCTION("""COMPUTED_VALUE"""),0.0)</f>
        <v>0</v>
      </c>
      <c r="G1936" s="4" t="s">
        <v>3231</v>
      </c>
      <c r="H1936" s="2" t="s">
        <v>3176</v>
      </c>
    </row>
    <row r="1937">
      <c r="A1937" s="3">
        <v>46052.0</v>
      </c>
      <c r="B1937" s="4" t="s">
        <v>196</v>
      </c>
      <c r="C1937" s="4" t="s">
        <v>229</v>
      </c>
      <c r="D1937" s="2" t="s">
        <v>9298</v>
      </c>
      <c r="E1937" s="2">
        <v>0.0</v>
      </c>
      <c r="F1937" s="2">
        <f>IFERROR(__xludf.DUMMYFUNCTION("""COMPUTED_VALUE"""),0.0)</f>
        <v>0</v>
      </c>
      <c r="G1937" s="4" t="s">
        <v>3231</v>
      </c>
      <c r="H1937" s="2" t="s">
        <v>3176</v>
      </c>
    </row>
    <row r="1938">
      <c r="A1938" s="3">
        <v>46053.0</v>
      </c>
      <c r="B1938" s="4" t="s">
        <v>288</v>
      </c>
      <c r="C1938" s="4" t="s">
        <v>229</v>
      </c>
      <c r="D1938" s="2" t="s">
        <v>9298</v>
      </c>
      <c r="E1938" s="2">
        <v>0.0</v>
      </c>
      <c r="F1938" s="2">
        <f>IFERROR(__xludf.DUMMYFUNCTION("""COMPUTED_VALUE"""),0.0)</f>
        <v>0</v>
      </c>
      <c r="G1938" s="4" t="s">
        <v>3231</v>
      </c>
      <c r="H1938" s="2" t="s">
        <v>3176</v>
      </c>
    </row>
    <row r="1939">
      <c r="A1939" s="3">
        <v>46054.0</v>
      </c>
      <c r="B1939" s="4" t="s">
        <v>256</v>
      </c>
      <c r="C1939" s="4" t="s">
        <v>229</v>
      </c>
      <c r="D1939" s="2" t="s">
        <v>9298</v>
      </c>
      <c r="E1939" s="2">
        <v>0.0</v>
      </c>
      <c r="F1939" s="2">
        <f>IFERROR(__xludf.DUMMYFUNCTION("""COMPUTED_VALUE"""),0.0)</f>
        <v>0</v>
      </c>
      <c r="G1939" s="4" t="s">
        <v>3231</v>
      </c>
      <c r="H1939" s="2" t="s">
        <v>3176</v>
      </c>
    </row>
    <row r="1940">
      <c r="A1940" s="3">
        <v>46055.0</v>
      </c>
      <c r="B1940" s="4" t="s">
        <v>180</v>
      </c>
      <c r="C1940" s="4" t="s">
        <v>229</v>
      </c>
      <c r="D1940" s="2" t="s">
        <v>9298</v>
      </c>
      <c r="E1940" s="2">
        <v>0.0</v>
      </c>
      <c r="F1940" s="2">
        <f>IFERROR(__xludf.DUMMYFUNCTION("""COMPUTED_VALUE"""),0.0)</f>
        <v>0</v>
      </c>
      <c r="G1940" s="4" t="s">
        <v>3231</v>
      </c>
      <c r="H1940" s="2" t="s">
        <v>3176</v>
      </c>
    </row>
    <row r="1941">
      <c r="A1941" s="3">
        <v>46056.0</v>
      </c>
      <c r="B1941" s="4" t="s">
        <v>208</v>
      </c>
      <c r="C1941" s="4" t="s">
        <v>229</v>
      </c>
      <c r="D1941" s="2" t="s">
        <v>9298</v>
      </c>
      <c r="E1941" s="2">
        <v>0.0</v>
      </c>
      <c r="F1941" s="2">
        <f>IFERROR(__xludf.DUMMYFUNCTION("""COMPUTED_VALUE"""),0.0)</f>
        <v>0</v>
      </c>
      <c r="G1941" s="4" t="s">
        <v>3231</v>
      </c>
      <c r="H1941" s="2" t="s">
        <v>3176</v>
      </c>
    </row>
    <row r="1942">
      <c r="A1942" s="3">
        <v>46057.0</v>
      </c>
      <c r="B1942" s="4" t="s">
        <v>303</v>
      </c>
      <c r="C1942" s="4" t="s">
        <v>229</v>
      </c>
      <c r="D1942" s="2" t="s">
        <v>9298</v>
      </c>
      <c r="E1942" s="2">
        <v>1.0</v>
      </c>
      <c r="F1942" s="2">
        <f>IFERROR(__xludf.DUMMYFUNCTION("""COMPUTED_VALUE"""),1.0)</f>
        <v>1</v>
      </c>
      <c r="G1942" s="4" t="s">
        <v>3231</v>
      </c>
      <c r="H1942" s="2" t="s">
        <v>3176</v>
      </c>
    </row>
    <row r="1943">
      <c r="A1943" s="3">
        <v>46058.0</v>
      </c>
      <c r="B1943" s="4" t="s">
        <v>148</v>
      </c>
      <c r="C1943" s="4" t="s">
        <v>229</v>
      </c>
      <c r="D1943" s="2" t="s">
        <v>9298</v>
      </c>
      <c r="E1943" s="2">
        <v>0.0</v>
      </c>
      <c r="F1943" s="2">
        <f>IFERROR(__xludf.DUMMYFUNCTION("""COMPUTED_VALUE"""),0.0)</f>
        <v>0</v>
      </c>
      <c r="G1943" s="4" t="s">
        <v>3231</v>
      </c>
      <c r="H1943" s="2" t="s">
        <v>3176</v>
      </c>
    </row>
    <row r="1944">
      <c r="A1944" s="3">
        <v>46059.0</v>
      </c>
      <c r="B1944" s="4" t="s">
        <v>196</v>
      </c>
      <c r="C1944" s="4" t="s">
        <v>229</v>
      </c>
      <c r="D1944" s="2" t="s">
        <v>9298</v>
      </c>
      <c r="E1944" s="2">
        <v>0.0</v>
      </c>
      <c r="F1944" s="2">
        <f>IFERROR(__xludf.DUMMYFUNCTION("""COMPUTED_VALUE"""),0.0)</f>
        <v>0</v>
      </c>
      <c r="G1944" s="4" t="s">
        <v>3231</v>
      </c>
      <c r="H1944" s="2" t="s">
        <v>3176</v>
      </c>
    </row>
    <row r="1945">
      <c r="A1945" s="3">
        <v>46060.0</v>
      </c>
      <c r="B1945" s="4" t="s">
        <v>288</v>
      </c>
      <c r="C1945" s="4" t="s">
        <v>229</v>
      </c>
      <c r="D1945" s="2" t="s">
        <v>9298</v>
      </c>
      <c r="E1945" s="2">
        <v>0.0</v>
      </c>
      <c r="F1945" s="2">
        <f>IFERROR(__xludf.DUMMYFUNCTION("""COMPUTED_VALUE"""),0.0)</f>
        <v>0</v>
      </c>
      <c r="G1945" s="4" t="s">
        <v>3231</v>
      </c>
      <c r="H1945" s="2" t="s">
        <v>3176</v>
      </c>
    </row>
    <row r="1946">
      <c r="A1946" s="3">
        <v>46061.0</v>
      </c>
      <c r="B1946" s="4" t="s">
        <v>256</v>
      </c>
      <c r="C1946" s="4" t="s">
        <v>229</v>
      </c>
      <c r="D1946" s="2" t="s">
        <v>9298</v>
      </c>
      <c r="E1946" s="2">
        <v>0.0</v>
      </c>
      <c r="F1946" s="2">
        <f>IFERROR(__xludf.DUMMYFUNCTION("""COMPUTED_VALUE"""),0.0)</f>
        <v>0</v>
      </c>
      <c r="G1946" s="4" t="s">
        <v>3231</v>
      </c>
      <c r="H1946" s="2" t="s">
        <v>3176</v>
      </c>
    </row>
    <row r="1947">
      <c r="A1947" s="3">
        <v>46062.0</v>
      </c>
      <c r="B1947" s="4" t="s">
        <v>180</v>
      </c>
      <c r="C1947" s="4" t="s">
        <v>229</v>
      </c>
      <c r="D1947" s="2" t="s">
        <v>9298</v>
      </c>
      <c r="E1947" s="2">
        <v>0.0</v>
      </c>
      <c r="F1947" s="2">
        <f>IFERROR(__xludf.DUMMYFUNCTION("""COMPUTED_VALUE"""),0.0)</f>
        <v>0</v>
      </c>
      <c r="G1947" s="4" t="s">
        <v>3231</v>
      </c>
      <c r="H1947" s="2" t="s">
        <v>3176</v>
      </c>
    </row>
    <row r="1948">
      <c r="A1948" s="3">
        <v>46063.0</v>
      </c>
      <c r="B1948" s="4" t="s">
        <v>208</v>
      </c>
      <c r="C1948" s="4" t="s">
        <v>229</v>
      </c>
      <c r="D1948" s="2" t="s">
        <v>9298</v>
      </c>
      <c r="E1948" s="2">
        <v>0.0</v>
      </c>
      <c r="F1948" s="2">
        <f>IFERROR(__xludf.DUMMYFUNCTION("""COMPUTED_VALUE"""),0.0)</f>
        <v>0</v>
      </c>
      <c r="G1948" s="4" t="s">
        <v>3231</v>
      </c>
      <c r="H1948" s="2" t="s">
        <v>3176</v>
      </c>
    </row>
    <row r="1949">
      <c r="A1949" s="3">
        <v>46064.0</v>
      </c>
      <c r="B1949" s="4" t="s">
        <v>303</v>
      </c>
      <c r="C1949" s="4" t="s">
        <v>229</v>
      </c>
      <c r="D1949" s="2" t="s">
        <v>9298</v>
      </c>
      <c r="E1949" s="2">
        <v>0.0</v>
      </c>
      <c r="F1949" s="2">
        <f>IFERROR(__xludf.DUMMYFUNCTION("""COMPUTED_VALUE"""),0.0)</f>
        <v>0</v>
      </c>
      <c r="G1949" s="4" t="s">
        <v>3231</v>
      </c>
      <c r="H1949" s="2" t="s">
        <v>3176</v>
      </c>
    </row>
    <row r="1950">
      <c r="A1950" s="3">
        <v>46065.0</v>
      </c>
      <c r="B1950" s="4" t="s">
        <v>148</v>
      </c>
      <c r="C1950" s="4" t="s">
        <v>229</v>
      </c>
      <c r="D1950" s="2" t="s">
        <v>9298</v>
      </c>
      <c r="E1950" s="2">
        <v>0.0</v>
      </c>
      <c r="F1950" s="2">
        <f>IFERROR(__xludf.DUMMYFUNCTION("""COMPUTED_VALUE"""),0.0)</f>
        <v>0</v>
      </c>
      <c r="G1950" s="4" t="s">
        <v>3231</v>
      </c>
      <c r="H1950" s="2" t="s">
        <v>3176</v>
      </c>
    </row>
    <row r="1951">
      <c r="A1951" s="3">
        <v>46066.0</v>
      </c>
      <c r="B1951" s="4" t="s">
        <v>196</v>
      </c>
      <c r="C1951" s="4" t="s">
        <v>229</v>
      </c>
      <c r="D1951" s="2" t="s">
        <v>9298</v>
      </c>
      <c r="E1951" s="2">
        <v>0.0</v>
      </c>
      <c r="F1951" s="2">
        <f>IFERROR(__xludf.DUMMYFUNCTION("""COMPUTED_VALUE"""),0.0)</f>
        <v>0</v>
      </c>
      <c r="G1951" s="4" t="s">
        <v>3231</v>
      </c>
      <c r="H1951" s="2" t="s">
        <v>3176</v>
      </c>
    </row>
    <row r="1952">
      <c r="A1952" s="3">
        <v>46067.0</v>
      </c>
      <c r="B1952" s="4" t="s">
        <v>288</v>
      </c>
      <c r="C1952" s="4" t="s">
        <v>229</v>
      </c>
      <c r="D1952" s="2" t="s">
        <v>9298</v>
      </c>
      <c r="E1952" s="2">
        <v>0.0</v>
      </c>
      <c r="F1952" s="2">
        <f>IFERROR(__xludf.DUMMYFUNCTION("""COMPUTED_VALUE"""),0.0)</f>
        <v>0</v>
      </c>
      <c r="G1952" s="4" t="s">
        <v>3231</v>
      </c>
      <c r="H1952" s="2" t="s">
        <v>3176</v>
      </c>
    </row>
    <row r="1953">
      <c r="A1953" s="3">
        <v>46068.0</v>
      </c>
      <c r="B1953" s="4" t="s">
        <v>256</v>
      </c>
      <c r="C1953" s="4" t="s">
        <v>229</v>
      </c>
      <c r="D1953" s="2" t="s">
        <v>9298</v>
      </c>
      <c r="E1953" s="2">
        <v>0.0</v>
      </c>
      <c r="F1953" s="2">
        <f>IFERROR(__xludf.DUMMYFUNCTION("""COMPUTED_VALUE"""),0.0)</f>
        <v>0</v>
      </c>
      <c r="G1953" s="4" t="s">
        <v>3231</v>
      </c>
      <c r="H1953" s="2" t="s">
        <v>3176</v>
      </c>
    </row>
    <row r="1954">
      <c r="A1954" s="3">
        <v>46069.0</v>
      </c>
      <c r="B1954" s="4" t="s">
        <v>180</v>
      </c>
      <c r="C1954" s="4" t="s">
        <v>229</v>
      </c>
      <c r="D1954" s="2" t="s">
        <v>9298</v>
      </c>
      <c r="E1954" s="2">
        <v>0.0</v>
      </c>
      <c r="F1954" s="2">
        <f>IFERROR(__xludf.DUMMYFUNCTION("""COMPUTED_VALUE"""),0.0)</f>
        <v>0</v>
      </c>
      <c r="G1954" s="4" t="s">
        <v>3231</v>
      </c>
      <c r="H1954" s="2" t="s">
        <v>3176</v>
      </c>
    </row>
    <row r="1955">
      <c r="A1955" s="3">
        <v>46070.0</v>
      </c>
      <c r="B1955" s="4" t="s">
        <v>208</v>
      </c>
      <c r="C1955" s="4" t="s">
        <v>229</v>
      </c>
      <c r="D1955" s="2" t="s">
        <v>9298</v>
      </c>
      <c r="E1955" s="2">
        <v>0.0</v>
      </c>
      <c r="F1955" s="2">
        <f>IFERROR(__xludf.DUMMYFUNCTION("""COMPUTED_VALUE"""),0.0)</f>
        <v>0</v>
      </c>
      <c r="G1955" s="4" t="s">
        <v>3231</v>
      </c>
      <c r="H1955" s="2" t="s">
        <v>3176</v>
      </c>
    </row>
    <row r="1956">
      <c r="A1956" s="3">
        <v>46071.0</v>
      </c>
      <c r="B1956" s="4" t="s">
        <v>303</v>
      </c>
      <c r="C1956" s="4" t="s">
        <v>229</v>
      </c>
      <c r="D1956" s="2" t="s">
        <v>9298</v>
      </c>
      <c r="E1956" s="2">
        <v>0.0</v>
      </c>
      <c r="F1956" s="2">
        <f>IFERROR(__xludf.DUMMYFUNCTION("""COMPUTED_VALUE"""),0.0)</f>
        <v>0</v>
      </c>
      <c r="G1956" s="4" t="s">
        <v>3231</v>
      </c>
      <c r="H1956" s="2" t="s">
        <v>3176</v>
      </c>
    </row>
    <row r="1957">
      <c r="A1957" s="3">
        <v>46072.0</v>
      </c>
      <c r="B1957" s="4" t="s">
        <v>148</v>
      </c>
      <c r="C1957" s="4" t="s">
        <v>229</v>
      </c>
      <c r="D1957" s="2" t="s">
        <v>9298</v>
      </c>
      <c r="E1957" s="2">
        <v>0.0</v>
      </c>
      <c r="F1957" s="2">
        <f>IFERROR(__xludf.DUMMYFUNCTION("""COMPUTED_VALUE"""),0.0)</f>
        <v>0</v>
      </c>
      <c r="G1957" s="4" t="s">
        <v>3231</v>
      </c>
      <c r="H1957" s="2" t="s">
        <v>3176</v>
      </c>
    </row>
    <row r="1958">
      <c r="A1958" s="3">
        <v>46073.0</v>
      </c>
      <c r="B1958" s="4" t="s">
        <v>196</v>
      </c>
      <c r="C1958" s="4" t="s">
        <v>229</v>
      </c>
      <c r="D1958" s="2" t="s">
        <v>9298</v>
      </c>
      <c r="E1958" s="2">
        <v>0.0</v>
      </c>
      <c r="F1958" s="2">
        <f>IFERROR(__xludf.DUMMYFUNCTION("""COMPUTED_VALUE"""),0.0)</f>
        <v>0</v>
      </c>
      <c r="G1958" s="4" t="s">
        <v>3231</v>
      </c>
      <c r="H1958" s="2" t="s">
        <v>3176</v>
      </c>
    </row>
    <row r="1959">
      <c r="A1959" s="3">
        <v>46074.0</v>
      </c>
      <c r="B1959" s="4" t="s">
        <v>288</v>
      </c>
      <c r="C1959" s="4" t="s">
        <v>229</v>
      </c>
      <c r="D1959" s="2" t="s">
        <v>9298</v>
      </c>
      <c r="E1959" s="2">
        <v>0.0</v>
      </c>
      <c r="F1959" s="2">
        <f>IFERROR(__xludf.DUMMYFUNCTION("""COMPUTED_VALUE"""),0.0)</f>
        <v>0</v>
      </c>
      <c r="G1959" s="4" t="s">
        <v>3231</v>
      </c>
      <c r="H1959" s="2" t="s">
        <v>3176</v>
      </c>
    </row>
    <row r="1960">
      <c r="A1960" s="3">
        <v>46075.0</v>
      </c>
      <c r="B1960" s="4" t="s">
        <v>256</v>
      </c>
      <c r="C1960" s="4" t="s">
        <v>229</v>
      </c>
      <c r="D1960" s="2" t="s">
        <v>9298</v>
      </c>
      <c r="E1960" s="2">
        <v>0.0</v>
      </c>
      <c r="F1960" s="2">
        <f>IFERROR(__xludf.DUMMYFUNCTION("""COMPUTED_VALUE"""),0.0)</f>
        <v>0</v>
      </c>
      <c r="G1960" s="4" t="s">
        <v>3231</v>
      </c>
      <c r="H1960" s="2" t="s">
        <v>3176</v>
      </c>
    </row>
    <row r="1961">
      <c r="A1961" s="3">
        <v>46076.0</v>
      </c>
      <c r="B1961" s="4" t="s">
        <v>180</v>
      </c>
      <c r="C1961" s="4" t="s">
        <v>229</v>
      </c>
      <c r="D1961" s="2" t="s">
        <v>9298</v>
      </c>
      <c r="E1961" s="2">
        <v>1.0</v>
      </c>
      <c r="F1961" s="2">
        <f>IFERROR(__xludf.DUMMYFUNCTION("""COMPUTED_VALUE"""),1.0)</f>
        <v>1</v>
      </c>
      <c r="G1961" s="4" t="s">
        <v>3231</v>
      </c>
      <c r="H1961" s="2" t="s">
        <v>3176</v>
      </c>
    </row>
    <row r="1962">
      <c r="A1962" s="3">
        <v>46077.0</v>
      </c>
      <c r="B1962" s="4" t="s">
        <v>208</v>
      </c>
      <c r="C1962" s="4" t="s">
        <v>229</v>
      </c>
      <c r="D1962" s="2" t="s">
        <v>9298</v>
      </c>
      <c r="E1962" s="2">
        <v>0.0</v>
      </c>
      <c r="F1962" s="2">
        <f>IFERROR(__xludf.DUMMYFUNCTION("""COMPUTED_VALUE"""),0.0)</f>
        <v>0</v>
      </c>
      <c r="G1962" s="4" t="s">
        <v>3231</v>
      </c>
      <c r="H1962" s="2" t="s">
        <v>3176</v>
      </c>
    </row>
    <row r="1963">
      <c r="A1963" s="3">
        <v>46078.0</v>
      </c>
      <c r="B1963" s="4" t="s">
        <v>303</v>
      </c>
      <c r="C1963" s="4" t="s">
        <v>229</v>
      </c>
      <c r="D1963" s="2" t="s">
        <v>9298</v>
      </c>
      <c r="E1963" s="2">
        <v>1.0</v>
      </c>
      <c r="F1963" s="2">
        <f>IFERROR(__xludf.DUMMYFUNCTION("""COMPUTED_VALUE"""),1.0)</f>
        <v>1</v>
      </c>
      <c r="G1963" s="4" t="s">
        <v>3231</v>
      </c>
      <c r="H1963" s="2" t="s">
        <v>3176</v>
      </c>
    </row>
    <row r="1964">
      <c r="A1964" s="3">
        <v>46079.0</v>
      </c>
      <c r="B1964" s="4" t="s">
        <v>148</v>
      </c>
      <c r="C1964" s="4" t="s">
        <v>229</v>
      </c>
      <c r="D1964" s="2" t="s">
        <v>9298</v>
      </c>
      <c r="E1964" s="2">
        <v>0.0</v>
      </c>
      <c r="F1964" s="2">
        <f>IFERROR(__xludf.DUMMYFUNCTION("""COMPUTED_VALUE"""),0.0)</f>
        <v>0</v>
      </c>
      <c r="G1964" s="4" t="s">
        <v>3231</v>
      </c>
      <c r="H1964" s="2" t="s">
        <v>3176</v>
      </c>
    </row>
    <row r="1965">
      <c r="A1965" s="3">
        <v>46080.0</v>
      </c>
      <c r="B1965" s="4" t="s">
        <v>196</v>
      </c>
      <c r="C1965" s="4" t="s">
        <v>229</v>
      </c>
      <c r="D1965" s="2" t="s">
        <v>9298</v>
      </c>
      <c r="E1965" s="2">
        <v>0.0</v>
      </c>
      <c r="F1965" s="2">
        <f>IFERROR(__xludf.DUMMYFUNCTION("""COMPUTED_VALUE"""),0.0)</f>
        <v>0</v>
      </c>
      <c r="G1965" s="4" t="s">
        <v>3231</v>
      </c>
      <c r="H1965" s="2" t="s">
        <v>3176</v>
      </c>
    </row>
    <row r="1966">
      <c r="A1966" s="3">
        <v>46081.0</v>
      </c>
      <c r="B1966" s="4" t="s">
        <v>288</v>
      </c>
      <c r="C1966" s="4" t="s">
        <v>229</v>
      </c>
      <c r="D1966" s="2" t="s">
        <v>9298</v>
      </c>
      <c r="E1966" s="2">
        <v>0.0</v>
      </c>
      <c r="F1966" s="2">
        <f>IFERROR(__xludf.DUMMYFUNCTION("""COMPUTED_VALUE"""),0.0)</f>
        <v>0</v>
      </c>
      <c r="G1966" s="4" t="s">
        <v>3231</v>
      </c>
      <c r="H1966" s="2" t="s">
        <v>3176</v>
      </c>
    </row>
    <row r="1967">
      <c r="A1967" s="3">
        <v>46082.0</v>
      </c>
      <c r="B1967" s="4" t="s">
        <v>256</v>
      </c>
      <c r="C1967" s="4" t="s">
        <v>229</v>
      </c>
      <c r="D1967" s="2" t="s">
        <v>9298</v>
      </c>
      <c r="E1967" s="2">
        <v>0.0</v>
      </c>
      <c r="F1967" s="2">
        <f>IFERROR(__xludf.DUMMYFUNCTION("""COMPUTED_VALUE"""),0.0)</f>
        <v>0</v>
      </c>
      <c r="G1967" s="4" t="s">
        <v>3231</v>
      </c>
      <c r="H1967" s="2" t="s">
        <v>3176</v>
      </c>
    </row>
    <row r="1968">
      <c r="A1968" s="3">
        <v>46083.0</v>
      </c>
      <c r="B1968" s="4" t="s">
        <v>180</v>
      </c>
      <c r="C1968" s="4" t="s">
        <v>229</v>
      </c>
      <c r="D1968" s="2" t="s">
        <v>9298</v>
      </c>
      <c r="E1968" s="2">
        <v>0.0</v>
      </c>
      <c r="F1968" s="2">
        <f>IFERROR(__xludf.DUMMYFUNCTION("""COMPUTED_VALUE"""),0.0)</f>
        <v>0</v>
      </c>
      <c r="G1968" s="4" t="s">
        <v>3231</v>
      </c>
      <c r="H1968" s="2" t="s">
        <v>3176</v>
      </c>
    </row>
    <row r="1969">
      <c r="A1969" s="3">
        <v>46084.0</v>
      </c>
      <c r="B1969" s="4" t="s">
        <v>208</v>
      </c>
      <c r="C1969" s="4" t="s">
        <v>229</v>
      </c>
      <c r="D1969" s="2" t="s">
        <v>9298</v>
      </c>
      <c r="E1969" s="2">
        <v>0.0</v>
      </c>
      <c r="F1969" s="2">
        <f>IFERROR(__xludf.DUMMYFUNCTION("""COMPUTED_VALUE"""),0.0)</f>
        <v>0</v>
      </c>
      <c r="G1969" s="4" t="s">
        <v>3231</v>
      </c>
      <c r="H1969" s="2" t="s">
        <v>3176</v>
      </c>
    </row>
    <row r="1970">
      <c r="A1970" s="3">
        <v>46085.0</v>
      </c>
      <c r="B1970" s="4" t="s">
        <v>303</v>
      </c>
      <c r="C1970" s="4" t="s">
        <v>229</v>
      </c>
      <c r="D1970" s="2" t="s">
        <v>9298</v>
      </c>
      <c r="E1970" s="2">
        <v>1.0</v>
      </c>
      <c r="F1970" s="2">
        <f>IFERROR(__xludf.DUMMYFUNCTION("""COMPUTED_VALUE"""),1.0)</f>
        <v>1</v>
      </c>
      <c r="G1970" s="4" t="s">
        <v>3231</v>
      </c>
      <c r="H1970" s="2" t="s">
        <v>3176</v>
      </c>
    </row>
    <row r="1971">
      <c r="A1971" s="3">
        <v>46086.0</v>
      </c>
      <c r="B1971" s="4" t="s">
        <v>148</v>
      </c>
      <c r="C1971" s="4" t="s">
        <v>229</v>
      </c>
      <c r="D1971" s="2" t="s">
        <v>9298</v>
      </c>
      <c r="E1971" s="2">
        <v>0.0</v>
      </c>
      <c r="F1971" s="2">
        <f>IFERROR(__xludf.DUMMYFUNCTION("""COMPUTED_VALUE"""),0.0)</f>
        <v>0</v>
      </c>
      <c r="G1971" s="4" t="s">
        <v>3231</v>
      </c>
      <c r="H1971" s="2" t="s">
        <v>3176</v>
      </c>
    </row>
    <row r="1972">
      <c r="A1972" s="3">
        <v>46087.0</v>
      </c>
      <c r="B1972" s="4" t="s">
        <v>196</v>
      </c>
      <c r="C1972" s="4" t="s">
        <v>229</v>
      </c>
      <c r="D1972" s="2" t="s">
        <v>9298</v>
      </c>
      <c r="E1972" s="2">
        <v>0.0</v>
      </c>
      <c r="F1972" s="2">
        <f>IFERROR(__xludf.DUMMYFUNCTION("""COMPUTED_VALUE"""),0.0)</f>
        <v>0</v>
      </c>
      <c r="G1972" s="4" t="s">
        <v>3231</v>
      </c>
      <c r="H1972" s="2" t="s">
        <v>3176</v>
      </c>
    </row>
    <row r="1973">
      <c r="A1973" s="3">
        <v>46088.0</v>
      </c>
      <c r="B1973" s="4" t="s">
        <v>288</v>
      </c>
      <c r="C1973" s="4" t="s">
        <v>229</v>
      </c>
      <c r="D1973" s="2" t="s">
        <v>9298</v>
      </c>
      <c r="E1973" s="2">
        <v>0.0</v>
      </c>
      <c r="F1973" s="2">
        <f>IFERROR(__xludf.DUMMYFUNCTION("""COMPUTED_VALUE"""),0.0)</f>
        <v>0</v>
      </c>
      <c r="G1973" s="4" t="s">
        <v>3231</v>
      </c>
      <c r="H1973" s="2" t="s">
        <v>3176</v>
      </c>
    </row>
    <row r="1974">
      <c r="A1974" s="3">
        <v>46089.0</v>
      </c>
      <c r="B1974" s="4" t="s">
        <v>256</v>
      </c>
      <c r="C1974" s="4" t="s">
        <v>229</v>
      </c>
      <c r="D1974" s="2" t="s">
        <v>9298</v>
      </c>
      <c r="E1974" s="2">
        <v>1.0</v>
      </c>
      <c r="F1974" s="2">
        <f>IFERROR(__xludf.DUMMYFUNCTION("""COMPUTED_VALUE"""),1.0)</f>
        <v>1</v>
      </c>
      <c r="G1974" s="4" t="s">
        <v>3231</v>
      </c>
      <c r="H1974" s="2" t="s">
        <v>3176</v>
      </c>
    </row>
    <row r="1975">
      <c r="A1975" s="3">
        <v>46090.0</v>
      </c>
      <c r="B1975" s="4" t="s">
        <v>180</v>
      </c>
      <c r="C1975" s="4" t="s">
        <v>229</v>
      </c>
      <c r="D1975" s="2" t="s">
        <v>9298</v>
      </c>
      <c r="E1975" s="2">
        <v>0.0</v>
      </c>
      <c r="F1975" s="2">
        <f>IFERROR(__xludf.DUMMYFUNCTION("""COMPUTED_VALUE"""),0.0)</f>
        <v>0</v>
      </c>
      <c r="G1975" s="4" t="s">
        <v>3231</v>
      </c>
      <c r="H1975" s="2" t="s">
        <v>3176</v>
      </c>
    </row>
    <row r="1976">
      <c r="A1976" s="3">
        <v>46091.0</v>
      </c>
      <c r="B1976" s="4" t="s">
        <v>208</v>
      </c>
      <c r="C1976" s="4" t="s">
        <v>229</v>
      </c>
      <c r="D1976" s="2" t="s">
        <v>9298</v>
      </c>
      <c r="E1976" s="2">
        <v>0.0</v>
      </c>
      <c r="F1976" s="2">
        <f>IFERROR(__xludf.DUMMYFUNCTION("""COMPUTED_VALUE"""),0.0)</f>
        <v>0</v>
      </c>
      <c r="G1976" s="4" t="s">
        <v>3231</v>
      </c>
      <c r="H1976" s="2" t="s">
        <v>3176</v>
      </c>
    </row>
    <row r="1977">
      <c r="A1977" s="3">
        <v>46092.0</v>
      </c>
      <c r="B1977" s="4" t="s">
        <v>303</v>
      </c>
      <c r="C1977" s="4" t="s">
        <v>229</v>
      </c>
      <c r="D1977" s="2" t="s">
        <v>9298</v>
      </c>
      <c r="E1977" s="2">
        <v>0.0</v>
      </c>
      <c r="F1977" s="2">
        <f>IFERROR(__xludf.DUMMYFUNCTION("""COMPUTED_VALUE"""),0.0)</f>
        <v>0</v>
      </c>
      <c r="G1977" s="4" t="s">
        <v>3231</v>
      </c>
      <c r="H1977" s="2" t="s">
        <v>3176</v>
      </c>
    </row>
    <row r="1978">
      <c r="A1978" s="3">
        <v>46093.0</v>
      </c>
      <c r="B1978" s="4" t="s">
        <v>148</v>
      </c>
      <c r="C1978" s="4" t="s">
        <v>229</v>
      </c>
      <c r="D1978" s="2" t="s">
        <v>9298</v>
      </c>
      <c r="E1978" s="2">
        <v>0.0</v>
      </c>
      <c r="F1978" s="2">
        <f>IFERROR(__xludf.DUMMYFUNCTION("""COMPUTED_VALUE"""),0.0)</f>
        <v>0</v>
      </c>
      <c r="G1978" s="4" t="s">
        <v>3231</v>
      </c>
      <c r="H1978" s="2" t="s">
        <v>3176</v>
      </c>
    </row>
    <row r="1979">
      <c r="A1979" s="3">
        <v>46094.0</v>
      </c>
      <c r="B1979" s="4" t="s">
        <v>196</v>
      </c>
      <c r="C1979" s="4" t="s">
        <v>229</v>
      </c>
      <c r="D1979" s="2" t="s">
        <v>9298</v>
      </c>
      <c r="E1979" s="2">
        <v>0.0</v>
      </c>
      <c r="F1979" s="2">
        <f>IFERROR(__xludf.DUMMYFUNCTION("""COMPUTED_VALUE"""),0.0)</f>
        <v>0</v>
      </c>
      <c r="G1979" s="4" t="s">
        <v>3231</v>
      </c>
      <c r="H1979" s="2" t="s">
        <v>3176</v>
      </c>
    </row>
    <row r="1980">
      <c r="A1980" s="3">
        <v>46095.0</v>
      </c>
      <c r="B1980" s="4" t="s">
        <v>288</v>
      </c>
      <c r="C1980" s="4" t="s">
        <v>229</v>
      </c>
      <c r="D1980" s="2" t="s">
        <v>9298</v>
      </c>
      <c r="E1980" s="2">
        <v>0.0</v>
      </c>
      <c r="F1980" s="2">
        <f>IFERROR(__xludf.DUMMYFUNCTION("""COMPUTED_VALUE"""),0.0)</f>
        <v>0</v>
      </c>
      <c r="G1980" s="4" t="s">
        <v>3231</v>
      </c>
      <c r="H1980" s="2" t="s">
        <v>3176</v>
      </c>
    </row>
    <row r="1981">
      <c r="A1981" s="3">
        <v>46096.0</v>
      </c>
      <c r="B1981" s="4" t="s">
        <v>256</v>
      </c>
      <c r="C1981" s="4" t="s">
        <v>229</v>
      </c>
      <c r="D1981" s="2" t="s">
        <v>9298</v>
      </c>
      <c r="E1981" s="2">
        <v>0.0</v>
      </c>
      <c r="F1981" s="2">
        <f>IFERROR(__xludf.DUMMYFUNCTION("""COMPUTED_VALUE"""),0.0)</f>
        <v>0</v>
      </c>
      <c r="G1981" s="4" t="s">
        <v>3231</v>
      </c>
      <c r="H1981" s="2" t="s">
        <v>3176</v>
      </c>
    </row>
    <row r="1982">
      <c r="A1982" s="3">
        <v>46097.0</v>
      </c>
      <c r="B1982" s="4" t="s">
        <v>180</v>
      </c>
      <c r="C1982" s="4" t="s">
        <v>229</v>
      </c>
      <c r="D1982" s="2" t="s">
        <v>9298</v>
      </c>
      <c r="E1982" s="2">
        <v>0.0</v>
      </c>
      <c r="F1982" s="2">
        <f>IFERROR(__xludf.DUMMYFUNCTION("""COMPUTED_VALUE"""),0.0)</f>
        <v>0</v>
      </c>
      <c r="G1982" s="4" t="s">
        <v>3231</v>
      </c>
      <c r="H1982" s="2" t="s">
        <v>3176</v>
      </c>
    </row>
    <row r="1983">
      <c r="A1983" s="3">
        <v>46098.0</v>
      </c>
      <c r="B1983" s="4" t="s">
        <v>208</v>
      </c>
      <c r="C1983" s="4" t="s">
        <v>229</v>
      </c>
      <c r="D1983" s="2" t="s">
        <v>9298</v>
      </c>
      <c r="E1983" s="2">
        <v>0.0</v>
      </c>
      <c r="F1983" s="2">
        <f>IFERROR(__xludf.DUMMYFUNCTION("""COMPUTED_VALUE"""),0.0)</f>
        <v>0</v>
      </c>
      <c r="G1983" s="4" t="s">
        <v>3231</v>
      </c>
      <c r="H1983" s="2" t="s">
        <v>3176</v>
      </c>
    </row>
    <row r="1984">
      <c r="A1984" s="3">
        <v>46099.0</v>
      </c>
      <c r="B1984" s="4" t="s">
        <v>303</v>
      </c>
      <c r="C1984" s="4" t="s">
        <v>229</v>
      </c>
      <c r="D1984" s="2" t="s">
        <v>9298</v>
      </c>
      <c r="E1984" s="2">
        <v>0.0</v>
      </c>
      <c r="F1984" s="2">
        <f>IFERROR(__xludf.DUMMYFUNCTION("""COMPUTED_VALUE"""),0.0)</f>
        <v>0</v>
      </c>
      <c r="G1984" s="4" t="s">
        <v>3231</v>
      </c>
      <c r="H1984" s="2" t="s">
        <v>3176</v>
      </c>
    </row>
    <row r="1985">
      <c r="A1985" s="3">
        <v>46100.0</v>
      </c>
      <c r="B1985" s="4" t="s">
        <v>148</v>
      </c>
      <c r="C1985" s="4" t="s">
        <v>229</v>
      </c>
      <c r="D1985" s="2" t="s">
        <v>9298</v>
      </c>
      <c r="E1985" s="2">
        <v>0.0</v>
      </c>
      <c r="F1985" s="2">
        <f>IFERROR(__xludf.DUMMYFUNCTION("""COMPUTED_VALUE"""),0.0)</f>
        <v>0</v>
      </c>
      <c r="G1985" s="4" t="s">
        <v>3231</v>
      </c>
      <c r="H1985" s="2" t="s">
        <v>3176</v>
      </c>
    </row>
    <row r="1986">
      <c r="A1986" s="3">
        <v>46101.0</v>
      </c>
      <c r="B1986" s="4" t="s">
        <v>196</v>
      </c>
      <c r="C1986" s="4" t="s">
        <v>229</v>
      </c>
      <c r="D1986" s="2" t="s">
        <v>9298</v>
      </c>
      <c r="E1986" s="2">
        <v>0.0</v>
      </c>
      <c r="F1986" s="2">
        <f>IFERROR(__xludf.DUMMYFUNCTION("""COMPUTED_VALUE"""),0.0)</f>
        <v>0</v>
      </c>
      <c r="G1986" s="4" t="s">
        <v>3231</v>
      </c>
      <c r="H1986" s="2" t="s">
        <v>3176</v>
      </c>
    </row>
    <row r="1987">
      <c r="A1987" s="3">
        <v>46102.0</v>
      </c>
      <c r="B1987" s="4" t="s">
        <v>288</v>
      </c>
      <c r="C1987" s="4" t="s">
        <v>229</v>
      </c>
      <c r="D1987" s="2" t="s">
        <v>9298</v>
      </c>
      <c r="E1987" s="2">
        <v>0.0</v>
      </c>
      <c r="F1987" s="2">
        <f>IFERROR(__xludf.DUMMYFUNCTION("""COMPUTED_VALUE"""),0.0)</f>
        <v>0</v>
      </c>
      <c r="G1987" s="4" t="s">
        <v>3231</v>
      </c>
      <c r="H1987" s="2" t="s">
        <v>3176</v>
      </c>
    </row>
    <row r="1988">
      <c r="A1988" s="3">
        <v>46103.0</v>
      </c>
      <c r="B1988" s="4" t="s">
        <v>256</v>
      </c>
      <c r="C1988" s="4" t="s">
        <v>229</v>
      </c>
      <c r="D1988" s="2" t="s">
        <v>9298</v>
      </c>
      <c r="E1988" s="2">
        <v>0.0</v>
      </c>
      <c r="F1988" s="2">
        <f>IFERROR(__xludf.DUMMYFUNCTION("""COMPUTED_VALUE"""),0.0)</f>
        <v>0</v>
      </c>
      <c r="G1988" s="4" t="s">
        <v>3231</v>
      </c>
      <c r="H1988" s="2" t="s">
        <v>3176</v>
      </c>
    </row>
    <row r="1989">
      <c r="A1989" s="3">
        <v>46104.0</v>
      </c>
      <c r="B1989" s="4" t="s">
        <v>180</v>
      </c>
      <c r="C1989" s="4" t="s">
        <v>229</v>
      </c>
      <c r="D1989" s="2" t="s">
        <v>9298</v>
      </c>
      <c r="E1989" s="2">
        <v>1.0</v>
      </c>
      <c r="F1989" s="2">
        <f>IFERROR(__xludf.DUMMYFUNCTION("""COMPUTED_VALUE"""),1.0)</f>
        <v>1</v>
      </c>
      <c r="G1989" s="4" t="s">
        <v>3231</v>
      </c>
      <c r="H1989" s="2" t="s">
        <v>3176</v>
      </c>
    </row>
    <row r="1990">
      <c r="A1990" s="3">
        <v>46105.0</v>
      </c>
      <c r="B1990" s="4" t="s">
        <v>208</v>
      </c>
      <c r="C1990" s="4" t="s">
        <v>229</v>
      </c>
      <c r="D1990" s="2" t="s">
        <v>9298</v>
      </c>
      <c r="E1990" s="2">
        <v>0.0</v>
      </c>
      <c r="F1990" s="2">
        <f>IFERROR(__xludf.DUMMYFUNCTION("""COMPUTED_VALUE"""),0.0)</f>
        <v>0</v>
      </c>
      <c r="G1990" s="4" t="s">
        <v>3231</v>
      </c>
      <c r="H1990" s="2" t="s">
        <v>3176</v>
      </c>
    </row>
    <row r="1991">
      <c r="A1991" s="3">
        <v>46106.0</v>
      </c>
      <c r="B1991" s="4" t="s">
        <v>303</v>
      </c>
      <c r="C1991" s="4" t="s">
        <v>229</v>
      </c>
      <c r="D1991" s="2" t="s">
        <v>9298</v>
      </c>
      <c r="E1991" s="2">
        <v>0.0</v>
      </c>
      <c r="F1991" s="2">
        <f>IFERROR(__xludf.DUMMYFUNCTION("""COMPUTED_VALUE"""),0.0)</f>
        <v>0</v>
      </c>
      <c r="G1991" s="4" t="s">
        <v>3231</v>
      </c>
      <c r="H1991" s="2" t="s">
        <v>3176</v>
      </c>
    </row>
    <row r="1992">
      <c r="A1992" s="3">
        <v>46107.0</v>
      </c>
      <c r="B1992" s="4" t="s">
        <v>148</v>
      </c>
      <c r="C1992" s="4" t="s">
        <v>229</v>
      </c>
      <c r="D1992" s="2" t="s">
        <v>9298</v>
      </c>
      <c r="E1992" s="2">
        <v>0.0</v>
      </c>
      <c r="F1992" s="2">
        <f>IFERROR(__xludf.DUMMYFUNCTION("""COMPUTED_VALUE"""),0.0)</f>
        <v>0</v>
      </c>
      <c r="G1992" s="4" t="s">
        <v>3231</v>
      </c>
      <c r="H1992" s="2" t="s">
        <v>3176</v>
      </c>
    </row>
    <row r="1993">
      <c r="A1993" s="3">
        <v>46108.0</v>
      </c>
      <c r="B1993" s="4" t="s">
        <v>196</v>
      </c>
      <c r="C1993" s="4" t="s">
        <v>229</v>
      </c>
      <c r="D1993" s="2" t="s">
        <v>9298</v>
      </c>
      <c r="E1993" s="2">
        <v>0.0</v>
      </c>
      <c r="F1993" s="2">
        <f>IFERROR(__xludf.DUMMYFUNCTION("""COMPUTED_VALUE"""),0.0)</f>
        <v>0</v>
      </c>
      <c r="G1993" s="4" t="s">
        <v>3231</v>
      </c>
      <c r="H1993" s="2" t="s">
        <v>3176</v>
      </c>
    </row>
    <row r="1994">
      <c r="A1994" s="3">
        <v>46109.0</v>
      </c>
      <c r="B1994" s="4" t="s">
        <v>288</v>
      </c>
      <c r="C1994" s="4" t="s">
        <v>229</v>
      </c>
      <c r="D1994" s="2" t="s">
        <v>9298</v>
      </c>
      <c r="E1994" s="2">
        <v>0.0</v>
      </c>
      <c r="F1994" s="2">
        <f>IFERROR(__xludf.DUMMYFUNCTION("""COMPUTED_VALUE"""),0.0)</f>
        <v>0</v>
      </c>
      <c r="G1994" s="4" t="s">
        <v>3231</v>
      </c>
      <c r="H1994" s="2" t="s">
        <v>3176</v>
      </c>
    </row>
    <row r="1995">
      <c r="A1995" s="3">
        <v>46110.0</v>
      </c>
      <c r="B1995" s="4" t="s">
        <v>256</v>
      </c>
      <c r="C1995" s="4" t="s">
        <v>229</v>
      </c>
      <c r="D1995" s="2" t="s">
        <v>9298</v>
      </c>
      <c r="E1995" s="2">
        <v>1.0</v>
      </c>
      <c r="F1995" s="2">
        <f>IFERROR(__xludf.DUMMYFUNCTION("""COMPUTED_VALUE"""),1.0)</f>
        <v>1</v>
      </c>
      <c r="G1995" s="4" t="s">
        <v>3231</v>
      </c>
      <c r="H1995" s="2" t="s">
        <v>3176</v>
      </c>
    </row>
    <row r="1996">
      <c r="A1996" s="3">
        <v>46111.0</v>
      </c>
      <c r="B1996" s="4" t="s">
        <v>180</v>
      </c>
      <c r="C1996" s="4" t="s">
        <v>229</v>
      </c>
      <c r="D1996" s="2" t="s">
        <v>9298</v>
      </c>
      <c r="E1996" s="2">
        <v>0.0</v>
      </c>
      <c r="F1996" s="2">
        <f>IFERROR(__xludf.DUMMYFUNCTION("""COMPUTED_VALUE"""),0.0)</f>
        <v>0</v>
      </c>
      <c r="G1996" s="4" t="s">
        <v>3231</v>
      </c>
      <c r="H1996" s="2" t="s">
        <v>3176</v>
      </c>
    </row>
    <row r="1997">
      <c r="A1997" s="3">
        <v>46112.0</v>
      </c>
      <c r="B1997" s="4" t="s">
        <v>208</v>
      </c>
      <c r="C1997" s="4" t="s">
        <v>229</v>
      </c>
      <c r="D1997" s="2" t="s">
        <v>9298</v>
      </c>
      <c r="E1997" s="2">
        <v>0.0</v>
      </c>
      <c r="F1997" s="2">
        <f>IFERROR(__xludf.DUMMYFUNCTION("""COMPUTED_VALUE"""),0.0)</f>
        <v>0</v>
      </c>
      <c r="G1997" s="4" t="s">
        <v>3231</v>
      </c>
      <c r="H1997" s="2" t="s">
        <v>3176</v>
      </c>
    </row>
    <row r="1998">
      <c r="A1998" s="3">
        <v>46113.0</v>
      </c>
      <c r="B1998" s="4" t="s">
        <v>303</v>
      </c>
      <c r="C1998" s="4" t="s">
        <v>229</v>
      </c>
      <c r="D1998" s="2" t="s">
        <v>9298</v>
      </c>
      <c r="E1998" s="2">
        <v>0.0</v>
      </c>
      <c r="F1998" s="2">
        <f>IFERROR(__xludf.DUMMYFUNCTION("""COMPUTED_VALUE"""),0.0)</f>
        <v>0</v>
      </c>
      <c r="G1998" s="4" t="s">
        <v>3237</v>
      </c>
      <c r="H1998" s="2" t="s">
        <v>3176</v>
      </c>
    </row>
    <row r="1999">
      <c r="A1999" s="3">
        <v>46114.0</v>
      </c>
      <c r="B1999" s="4" t="s">
        <v>148</v>
      </c>
      <c r="C1999" s="4" t="s">
        <v>229</v>
      </c>
      <c r="D1999" s="2" t="s">
        <v>9298</v>
      </c>
      <c r="E1999" s="2">
        <v>0.0</v>
      </c>
      <c r="F1999" s="2">
        <f>IFERROR(__xludf.DUMMYFUNCTION("""COMPUTED_VALUE"""),0.0)</f>
        <v>0</v>
      </c>
      <c r="G1999" s="4" t="s">
        <v>3237</v>
      </c>
      <c r="H1999" s="2" t="s">
        <v>3176</v>
      </c>
    </row>
    <row r="2000">
      <c r="A2000" s="3">
        <v>46115.0</v>
      </c>
      <c r="B2000" s="4" t="s">
        <v>196</v>
      </c>
      <c r="C2000" s="4" t="s">
        <v>229</v>
      </c>
      <c r="D2000" s="2" t="s">
        <v>9298</v>
      </c>
      <c r="E2000" s="2">
        <v>0.0</v>
      </c>
      <c r="F2000" s="2">
        <f>IFERROR(__xludf.DUMMYFUNCTION("""COMPUTED_VALUE"""),0.0)</f>
        <v>0</v>
      </c>
      <c r="G2000" s="4" t="s">
        <v>3237</v>
      </c>
      <c r="H2000" s="2" t="s">
        <v>3176</v>
      </c>
    </row>
    <row r="2001">
      <c r="A2001" s="3">
        <v>46116.0</v>
      </c>
      <c r="B2001" s="4" t="s">
        <v>288</v>
      </c>
      <c r="C2001" s="4" t="s">
        <v>229</v>
      </c>
      <c r="D2001" s="2" t="s">
        <v>9298</v>
      </c>
      <c r="E2001" s="2">
        <v>0.0</v>
      </c>
      <c r="F2001" s="2">
        <f>IFERROR(__xludf.DUMMYFUNCTION("""COMPUTED_VALUE"""),0.0)</f>
        <v>0</v>
      </c>
      <c r="G2001" s="4" t="s">
        <v>3237</v>
      </c>
      <c r="H2001" s="2" t="s">
        <v>3176</v>
      </c>
    </row>
    <row r="2002">
      <c r="A2002" s="3">
        <v>46117.0</v>
      </c>
      <c r="B2002" s="4" t="s">
        <v>256</v>
      </c>
      <c r="C2002" s="4" t="s">
        <v>229</v>
      </c>
      <c r="D2002" s="2" t="s">
        <v>9298</v>
      </c>
      <c r="E2002" s="2">
        <v>0.0</v>
      </c>
      <c r="F2002" s="2">
        <f>IFERROR(__xludf.DUMMYFUNCTION("""COMPUTED_VALUE"""),0.0)</f>
        <v>0</v>
      </c>
      <c r="G2002" s="4" t="s">
        <v>3237</v>
      </c>
      <c r="H2002" s="2" t="s">
        <v>3176</v>
      </c>
    </row>
    <row r="2003">
      <c r="A2003" s="3">
        <v>46118.0</v>
      </c>
      <c r="B2003" s="4" t="s">
        <v>180</v>
      </c>
      <c r="C2003" s="4" t="s">
        <v>229</v>
      </c>
      <c r="D2003" s="2" t="s">
        <v>9298</v>
      </c>
      <c r="E2003" s="2">
        <v>0.0</v>
      </c>
      <c r="F2003" s="2">
        <f>IFERROR(__xludf.DUMMYFUNCTION("""COMPUTED_VALUE"""),0.0)</f>
        <v>0</v>
      </c>
      <c r="G2003" s="4" t="s">
        <v>3237</v>
      </c>
      <c r="H2003" s="2" t="s">
        <v>3176</v>
      </c>
    </row>
    <row r="2004">
      <c r="A2004" s="3">
        <v>46119.0</v>
      </c>
      <c r="B2004" s="4" t="s">
        <v>208</v>
      </c>
      <c r="C2004" s="4" t="s">
        <v>229</v>
      </c>
      <c r="D2004" s="2" t="s">
        <v>9298</v>
      </c>
      <c r="E2004" s="2">
        <v>0.0</v>
      </c>
      <c r="F2004" s="2">
        <f>IFERROR(__xludf.DUMMYFUNCTION("""COMPUTED_VALUE"""),0.0)</f>
        <v>0</v>
      </c>
      <c r="G2004" s="4" t="s">
        <v>3237</v>
      </c>
      <c r="H2004" s="2" t="s">
        <v>3176</v>
      </c>
    </row>
    <row r="2005">
      <c r="A2005" s="3">
        <v>46120.0</v>
      </c>
      <c r="B2005" s="4" t="s">
        <v>303</v>
      </c>
      <c r="C2005" s="4" t="s">
        <v>229</v>
      </c>
      <c r="D2005" s="2" t="s">
        <v>9298</v>
      </c>
      <c r="E2005" s="2">
        <v>0.0</v>
      </c>
      <c r="F2005" s="2">
        <f>IFERROR(__xludf.DUMMYFUNCTION("""COMPUTED_VALUE"""),0.0)</f>
        <v>0</v>
      </c>
      <c r="G2005" s="4" t="s">
        <v>3237</v>
      </c>
      <c r="H2005" s="2" t="s">
        <v>3176</v>
      </c>
    </row>
    <row r="2006">
      <c r="A2006" s="3">
        <v>46121.0</v>
      </c>
      <c r="B2006" s="4" t="s">
        <v>148</v>
      </c>
      <c r="C2006" s="4" t="s">
        <v>229</v>
      </c>
      <c r="D2006" s="2" t="s">
        <v>9298</v>
      </c>
      <c r="E2006" s="2">
        <v>0.0</v>
      </c>
      <c r="F2006" s="2">
        <f>IFERROR(__xludf.DUMMYFUNCTION("""COMPUTED_VALUE"""),0.0)</f>
        <v>0</v>
      </c>
      <c r="G2006" s="4" t="s">
        <v>3237</v>
      </c>
      <c r="H2006" s="2" t="s">
        <v>3176</v>
      </c>
    </row>
    <row r="2007">
      <c r="A2007" s="3">
        <v>46122.0</v>
      </c>
      <c r="B2007" s="4" t="s">
        <v>196</v>
      </c>
      <c r="C2007" s="4" t="s">
        <v>229</v>
      </c>
      <c r="D2007" s="2" t="s">
        <v>9298</v>
      </c>
      <c r="E2007" s="2">
        <v>0.0</v>
      </c>
      <c r="F2007" s="2">
        <f>IFERROR(__xludf.DUMMYFUNCTION("""COMPUTED_VALUE"""),0.0)</f>
        <v>0</v>
      </c>
      <c r="G2007" s="4" t="s">
        <v>3237</v>
      </c>
      <c r="H2007" s="2" t="s">
        <v>3176</v>
      </c>
    </row>
    <row r="2008">
      <c r="A2008" s="3">
        <v>46123.0</v>
      </c>
      <c r="B2008" s="4" t="s">
        <v>288</v>
      </c>
      <c r="C2008" s="4" t="s">
        <v>229</v>
      </c>
      <c r="D2008" s="2" t="s">
        <v>9298</v>
      </c>
      <c r="E2008" s="2">
        <v>0.0</v>
      </c>
      <c r="F2008" s="2">
        <f>IFERROR(__xludf.DUMMYFUNCTION("""COMPUTED_VALUE"""),0.0)</f>
        <v>0</v>
      </c>
      <c r="G2008" s="4" t="s">
        <v>3237</v>
      </c>
      <c r="H2008" s="2" t="s">
        <v>3176</v>
      </c>
    </row>
    <row r="2009">
      <c r="A2009" s="3">
        <v>46124.0</v>
      </c>
      <c r="B2009" s="4" t="s">
        <v>256</v>
      </c>
      <c r="C2009" s="4" t="s">
        <v>229</v>
      </c>
      <c r="D2009" s="2" t="s">
        <v>9298</v>
      </c>
      <c r="E2009" s="2">
        <v>0.0</v>
      </c>
      <c r="F2009" s="2">
        <f>IFERROR(__xludf.DUMMYFUNCTION("""COMPUTED_VALUE"""),0.0)</f>
        <v>0</v>
      </c>
      <c r="G2009" s="4" t="s">
        <v>3237</v>
      </c>
      <c r="H2009" s="2" t="s">
        <v>3176</v>
      </c>
    </row>
    <row r="2010">
      <c r="A2010" s="3">
        <v>46125.0</v>
      </c>
      <c r="B2010" s="4" t="s">
        <v>180</v>
      </c>
      <c r="C2010" s="4" t="s">
        <v>229</v>
      </c>
      <c r="D2010" s="2" t="s">
        <v>9298</v>
      </c>
      <c r="E2010" s="2">
        <v>0.0</v>
      </c>
      <c r="F2010" s="2">
        <f>IFERROR(__xludf.DUMMYFUNCTION("""COMPUTED_VALUE"""),0.0)</f>
        <v>0</v>
      </c>
      <c r="G2010" s="4" t="s">
        <v>3237</v>
      </c>
      <c r="H2010" s="2" t="s">
        <v>3176</v>
      </c>
    </row>
    <row r="2011">
      <c r="A2011" s="3">
        <v>46126.0</v>
      </c>
      <c r="B2011" s="4" t="s">
        <v>208</v>
      </c>
      <c r="C2011" s="4" t="s">
        <v>229</v>
      </c>
      <c r="D2011" s="2" t="s">
        <v>9298</v>
      </c>
      <c r="E2011" s="2">
        <v>0.0</v>
      </c>
      <c r="F2011" s="2">
        <f>IFERROR(__xludf.DUMMYFUNCTION("""COMPUTED_VALUE"""),0.0)</f>
        <v>0</v>
      </c>
      <c r="G2011" s="4" t="s">
        <v>3237</v>
      </c>
      <c r="H2011" s="2" t="s">
        <v>3176</v>
      </c>
    </row>
    <row r="2012">
      <c r="A2012" s="3">
        <v>46127.0</v>
      </c>
      <c r="B2012" s="4" t="s">
        <v>303</v>
      </c>
      <c r="C2012" s="4" t="s">
        <v>229</v>
      </c>
      <c r="D2012" s="2" t="s">
        <v>9298</v>
      </c>
      <c r="E2012" s="2">
        <v>0.0</v>
      </c>
      <c r="F2012" s="2">
        <f>IFERROR(__xludf.DUMMYFUNCTION("""COMPUTED_VALUE"""),0.0)</f>
        <v>0</v>
      </c>
      <c r="G2012" s="4" t="s">
        <v>3237</v>
      </c>
      <c r="H2012" s="2" t="s">
        <v>3176</v>
      </c>
    </row>
    <row r="2013">
      <c r="A2013" s="3">
        <v>46128.0</v>
      </c>
      <c r="B2013" s="4" t="s">
        <v>148</v>
      </c>
      <c r="C2013" s="4" t="s">
        <v>229</v>
      </c>
      <c r="D2013" s="2" t="s">
        <v>9298</v>
      </c>
      <c r="E2013" s="2">
        <v>1.0</v>
      </c>
      <c r="F2013" s="2">
        <f>IFERROR(__xludf.DUMMYFUNCTION("""COMPUTED_VALUE"""),1.0)</f>
        <v>1</v>
      </c>
      <c r="G2013" s="4" t="s">
        <v>3237</v>
      </c>
      <c r="H2013" s="2" t="s">
        <v>3176</v>
      </c>
    </row>
    <row r="2014">
      <c r="A2014" s="3">
        <v>46129.0</v>
      </c>
      <c r="B2014" s="4" t="s">
        <v>196</v>
      </c>
      <c r="C2014" s="4" t="s">
        <v>229</v>
      </c>
      <c r="D2014" s="2" t="s">
        <v>9298</v>
      </c>
      <c r="E2014" s="2">
        <v>0.0</v>
      </c>
      <c r="F2014" s="2">
        <f>IFERROR(__xludf.DUMMYFUNCTION("""COMPUTED_VALUE"""),0.0)</f>
        <v>0</v>
      </c>
      <c r="G2014" s="4" t="s">
        <v>3237</v>
      </c>
      <c r="H2014" s="2" t="s">
        <v>3176</v>
      </c>
    </row>
    <row r="2015">
      <c r="A2015" s="3">
        <v>46130.0</v>
      </c>
      <c r="B2015" s="4" t="s">
        <v>288</v>
      </c>
      <c r="C2015" s="4" t="s">
        <v>229</v>
      </c>
      <c r="D2015" s="2" t="s">
        <v>9298</v>
      </c>
      <c r="E2015" s="2">
        <v>0.0</v>
      </c>
      <c r="F2015" s="2">
        <f>IFERROR(__xludf.DUMMYFUNCTION("""COMPUTED_VALUE"""),0.0)</f>
        <v>0</v>
      </c>
      <c r="G2015" s="4" t="s">
        <v>3237</v>
      </c>
      <c r="H2015" s="2" t="s">
        <v>3176</v>
      </c>
    </row>
    <row r="2016">
      <c r="A2016" s="3">
        <v>46131.0</v>
      </c>
      <c r="B2016" s="4" t="s">
        <v>256</v>
      </c>
      <c r="C2016" s="4" t="s">
        <v>229</v>
      </c>
      <c r="D2016" s="2" t="s">
        <v>9298</v>
      </c>
      <c r="E2016" s="2">
        <v>0.0</v>
      </c>
      <c r="F2016" s="2">
        <f>IFERROR(__xludf.DUMMYFUNCTION("""COMPUTED_VALUE"""),0.0)</f>
        <v>0</v>
      </c>
      <c r="G2016" s="4" t="s">
        <v>3237</v>
      </c>
      <c r="H2016" s="2" t="s">
        <v>3176</v>
      </c>
    </row>
    <row r="2017">
      <c r="A2017" s="3">
        <v>46132.0</v>
      </c>
      <c r="B2017" s="4" t="s">
        <v>180</v>
      </c>
      <c r="C2017" s="4" t="s">
        <v>229</v>
      </c>
      <c r="D2017" s="2" t="s">
        <v>9298</v>
      </c>
      <c r="E2017" s="2">
        <v>0.0</v>
      </c>
      <c r="F2017" s="2">
        <f>IFERROR(__xludf.DUMMYFUNCTION("""COMPUTED_VALUE"""),0.0)</f>
        <v>0</v>
      </c>
      <c r="G2017" s="4" t="s">
        <v>3237</v>
      </c>
      <c r="H2017" s="2" t="s">
        <v>3176</v>
      </c>
    </row>
    <row r="2018">
      <c r="A2018" s="3">
        <v>46133.0</v>
      </c>
      <c r="B2018" s="4" t="s">
        <v>208</v>
      </c>
      <c r="C2018" s="4" t="s">
        <v>229</v>
      </c>
      <c r="D2018" s="2" t="s">
        <v>9298</v>
      </c>
      <c r="E2018" s="2">
        <v>0.0</v>
      </c>
      <c r="F2018" s="2">
        <f>IFERROR(__xludf.DUMMYFUNCTION("""COMPUTED_VALUE"""),0.0)</f>
        <v>0</v>
      </c>
      <c r="G2018" s="4" t="s">
        <v>3237</v>
      </c>
      <c r="H2018" s="2" t="s">
        <v>3176</v>
      </c>
    </row>
    <row r="2019">
      <c r="A2019" s="3">
        <v>46134.0</v>
      </c>
      <c r="B2019" s="4" t="s">
        <v>303</v>
      </c>
      <c r="C2019" s="4" t="s">
        <v>229</v>
      </c>
      <c r="D2019" s="2" t="s">
        <v>9298</v>
      </c>
      <c r="E2019" s="2">
        <v>0.0</v>
      </c>
      <c r="F2019" s="2">
        <f>IFERROR(__xludf.DUMMYFUNCTION("""COMPUTED_VALUE"""),0.0)</f>
        <v>0</v>
      </c>
      <c r="G2019" s="4" t="s">
        <v>3237</v>
      </c>
      <c r="H2019" s="2" t="s">
        <v>3176</v>
      </c>
    </row>
    <row r="2020">
      <c r="A2020" s="3">
        <v>46135.0</v>
      </c>
      <c r="B2020" s="4" t="s">
        <v>148</v>
      </c>
      <c r="C2020" s="4" t="s">
        <v>229</v>
      </c>
      <c r="D2020" s="2" t="s">
        <v>9298</v>
      </c>
      <c r="E2020" s="2">
        <v>0.0</v>
      </c>
      <c r="F2020" s="2">
        <f>IFERROR(__xludf.DUMMYFUNCTION("""COMPUTED_VALUE"""),0.0)</f>
        <v>0</v>
      </c>
      <c r="G2020" s="4" t="s">
        <v>3237</v>
      </c>
      <c r="H2020" s="2" t="s">
        <v>3176</v>
      </c>
    </row>
    <row r="2021">
      <c r="A2021" s="3">
        <v>46136.0</v>
      </c>
      <c r="B2021" s="4" t="s">
        <v>196</v>
      </c>
      <c r="C2021" s="4" t="s">
        <v>229</v>
      </c>
      <c r="D2021" s="2" t="s">
        <v>9298</v>
      </c>
      <c r="E2021" s="2">
        <v>0.0</v>
      </c>
      <c r="F2021" s="2">
        <f>IFERROR(__xludf.DUMMYFUNCTION("""COMPUTED_VALUE"""),0.0)</f>
        <v>0</v>
      </c>
      <c r="G2021" s="4" t="s">
        <v>3237</v>
      </c>
      <c r="H2021" s="2" t="s">
        <v>3176</v>
      </c>
    </row>
    <row r="2022">
      <c r="A2022" s="3">
        <v>46137.0</v>
      </c>
      <c r="B2022" s="4" t="s">
        <v>288</v>
      </c>
      <c r="C2022" s="4" t="s">
        <v>229</v>
      </c>
      <c r="D2022" s="2" t="s">
        <v>9298</v>
      </c>
      <c r="E2022" s="2">
        <v>0.0</v>
      </c>
      <c r="F2022" s="2">
        <f>IFERROR(__xludf.DUMMYFUNCTION("""COMPUTED_VALUE"""),0.0)</f>
        <v>0</v>
      </c>
      <c r="G2022" s="4" t="s">
        <v>3237</v>
      </c>
      <c r="H2022" s="2" t="s">
        <v>3176</v>
      </c>
    </row>
    <row r="2023">
      <c r="A2023" s="3">
        <v>46138.0</v>
      </c>
      <c r="B2023" s="4" t="s">
        <v>256</v>
      </c>
      <c r="C2023" s="4" t="s">
        <v>229</v>
      </c>
      <c r="D2023" s="2" t="s">
        <v>9298</v>
      </c>
      <c r="E2023" s="2">
        <v>0.0</v>
      </c>
      <c r="F2023" s="2">
        <f>IFERROR(__xludf.DUMMYFUNCTION("""COMPUTED_VALUE"""),0.0)</f>
        <v>0</v>
      </c>
      <c r="G2023" s="4" t="s">
        <v>3237</v>
      </c>
      <c r="H2023" s="2" t="s">
        <v>3176</v>
      </c>
    </row>
    <row r="2024">
      <c r="A2024" s="3">
        <v>46139.0</v>
      </c>
      <c r="B2024" s="4" t="s">
        <v>180</v>
      </c>
      <c r="C2024" s="4" t="s">
        <v>229</v>
      </c>
      <c r="D2024" s="2" t="s">
        <v>9298</v>
      </c>
      <c r="E2024" s="2">
        <v>0.0</v>
      </c>
      <c r="F2024" s="2">
        <f>IFERROR(__xludf.DUMMYFUNCTION("""COMPUTED_VALUE"""),0.0)</f>
        <v>0</v>
      </c>
      <c r="G2024" s="4" t="s">
        <v>3237</v>
      </c>
      <c r="H2024" s="2" t="s">
        <v>3176</v>
      </c>
    </row>
    <row r="2025">
      <c r="A2025" s="3">
        <v>46140.0</v>
      </c>
      <c r="B2025" s="4" t="s">
        <v>208</v>
      </c>
      <c r="C2025" s="4" t="s">
        <v>229</v>
      </c>
      <c r="D2025" s="2" t="s">
        <v>9298</v>
      </c>
      <c r="E2025" s="2">
        <v>0.0</v>
      </c>
      <c r="F2025" s="2">
        <f>IFERROR(__xludf.DUMMYFUNCTION("""COMPUTED_VALUE"""),0.0)</f>
        <v>0</v>
      </c>
      <c r="G2025" s="4" t="s">
        <v>3237</v>
      </c>
      <c r="H2025" s="2" t="s">
        <v>3176</v>
      </c>
    </row>
    <row r="2026">
      <c r="A2026" s="3">
        <v>46141.0</v>
      </c>
      <c r="B2026" s="4" t="s">
        <v>303</v>
      </c>
      <c r="C2026" s="4" t="s">
        <v>229</v>
      </c>
      <c r="D2026" s="2" t="s">
        <v>9298</v>
      </c>
      <c r="E2026" s="2">
        <v>0.0</v>
      </c>
      <c r="F2026" s="2">
        <f>IFERROR(__xludf.DUMMYFUNCTION("""COMPUTED_VALUE"""),0.0)</f>
        <v>0</v>
      </c>
      <c r="G2026" s="4" t="s">
        <v>3237</v>
      </c>
      <c r="H2026" s="2" t="s">
        <v>3176</v>
      </c>
    </row>
    <row r="2027">
      <c r="A2027" s="3">
        <v>46142.0</v>
      </c>
      <c r="B2027" s="4" t="s">
        <v>148</v>
      </c>
      <c r="C2027" s="4" t="s">
        <v>229</v>
      </c>
      <c r="D2027" s="2" t="s">
        <v>9298</v>
      </c>
      <c r="E2027" s="2">
        <v>0.0</v>
      </c>
      <c r="F2027" s="2">
        <f>IFERROR(__xludf.DUMMYFUNCTION("""COMPUTED_VALUE"""),0.0)</f>
        <v>0</v>
      </c>
      <c r="G2027" s="4" t="s">
        <v>3237</v>
      </c>
      <c r="H2027" s="2" t="s">
        <v>3176</v>
      </c>
    </row>
    <row r="2028">
      <c r="A2028" s="3">
        <v>46143.0</v>
      </c>
      <c r="B2028" s="4" t="s">
        <v>196</v>
      </c>
      <c r="C2028" s="4" t="s">
        <v>229</v>
      </c>
      <c r="D2028" s="2" t="s">
        <v>9298</v>
      </c>
      <c r="E2028" s="2">
        <v>0.0</v>
      </c>
      <c r="F2028" s="2">
        <f>IFERROR(__xludf.DUMMYFUNCTION("""COMPUTED_VALUE"""),0.0)</f>
        <v>0</v>
      </c>
      <c r="G2028" s="4" t="s">
        <v>3237</v>
      </c>
      <c r="H2028" s="2" t="s">
        <v>3176</v>
      </c>
    </row>
    <row r="2029">
      <c r="A2029" s="3">
        <v>46144.0</v>
      </c>
      <c r="B2029" s="4" t="s">
        <v>288</v>
      </c>
      <c r="C2029" s="4" t="s">
        <v>229</v>
      </c>
      <c r="D2029" s="2" t="s">
        <v>9298</v>
      </c>
      <c r="E2029" s="2">
        <v>0.0</v>
      </c>
      <c r="F2029" s="2">
        <f>IFERROR(__xludf.DUMMYFUNCTION("""COMPUTED_VALUE"""),0.0)</f>
        <v>0</v>
      </c>
      <c r="G2029" s="4" t="s">
        <v>3237</v>
      </c>
      <c r="H2029" s="2" t="s">
        <v>3176</v>
      </c>
    </row>
    <row r="2030">
      <c r="A2030" s="3">
        <v>46145.0</v>
      </c>
      <c r="B2030" s="4" t="s">
        <v>256</v>
      </c>
      <c r="C2030" s="4" t="s">
        <v>229</v>
      </c>
      <c r="D2030" s="2" t="s">
        <v>9298</v>
      </c>
      <c r="E2030" s="2">
        <v>0.0</v>
      </c>
      <c r="F2030" s="2">
        <f>IFERROR(__xludf.DUMMYFUNCTION("""COMPUTED_VALUE"""),0.0)</f>
        <v>0</v>
      </c>
      <c r="G2030" s="4" t="s">
        <v>3237</v>
      </c>
      <c r="H2030" s="2" t="s">
        <v>3176</v>
      </c>
    </row>
    <row r="2031">
      <c r="A2031" s="3">
        <v>46146.0</v>
      </c>
      <c r="B2031" s="4" t="s">
        <v>180</v>
      </c>
      <c r="C2031" s="4" t="s">
        <v>229</v>
      </c>
      <c r="D2031" s="2" t="s">
        <v>9298</v>
      </c>
      <c r="E2031" s="2">
        <v>0.0</v>
      </c>
      <c r="F2031" s="2">
        <f>IFERROR(__xludf.DUMMYFUNCTION("""COMPUTED_VALUE"""),0.0)</f>
        <v>0</v>
      </c>
      <c r="G2031" s="4" t="s">
        <v>3237</v>
      </c>
      <c r="H2031" s="2" t="s">
        <v>3176</v>
      </c>
    </row>
    <row r="2032">
      <c r="A2032" s="3">
        <v>46147.0</v>
      </c>
      <c r="B2032" s="4" t="s">
        <v>208</v>
      </c>
      <c r="C2032" s="4" t="s">
        <v>229</v>
      </c>
      <c r="D2032" s="2" t="s">
        <v>9298</v>
      </c>
      <c r="E2032" s="2">
        <v>0.0</v>
      </c>
      <c r="F2032" s="2">
        <f>IFERROR(__xludf.DUMMYFUNCTION("""COMPUTED_VALUE"""),0.0)</f>
        <v>0</v>
      </c>
      <c r="G2032" s="4" t="s">
        <v>3237</v>
      </c>
      <c r="H2032" s="2" t="s">
        <v>3176</v>
      </c>
    </row>
    <row r="2033">
      <c r="A2033" s="3">
        <v>46148.0</v>
      </c>
      <c r="B2033" s="4" t="s">
        <v>303</v>
      </c>
      <c r="C2033" s="4" t="s">
        <v>229</v>
      </c>
      <c r="D2033" s="2" t="s">
        <v>9298</v>
      </c>
      <c r="E2033" s="2">
        <v>0.0</v>
      </c>
      <c r="F2033" s="2">
        <f>IFERROR(__xludf.DUMMYFUNCTION("""COMPUTED_VALUE"""),0.0)</f>
        <v>0</v>
      </c>
      <c r="G2033" s="4" t="s">
        <v>3237</v>
      </c>
      <c r="H2033" s="2" t="s">
        <v>3176</v>
      </c>
    </row>
    <row r="2034">
      <c r="A2034" s="3">
        <v>46149.0</v>
      </c>
      <c r="B2034" s="4" t="s">
        <v>148</v>
      </c>
      <c r="C2034" s="4" t="s">
        <v>229</v>
      </c>
      <c r="D2034" s="2" t="s">
        <v>9298</v>
      </c>
      <c r="E2034" s="2">
        <v>0.0</v>
      </c>
      <c r="F2034" s="2">
        <f>IFERROR(__xludf.DUMMYFUNCTION("""COMPUTED_VALUE"""),0.0)</f>
        <v>0</v>
      </c>
      <c r="G2034" s="4" t="s">
        <v>3237</v>
      </c>
      <c r="H2034" s="2" t="s">
        <v>3176</v>
      </c>
    </row>
    <row r="2035">
      <c r="A2035" s="3">
        <v>46150.0</v>
      </c>
      <c r="B2035" s="4" t="s">
        <v>196</v>
      </c>
      <c r="C2035" s="4" t="s">
        <v>229</v>
      </c>
      <c r="D2035" s="2" t="s">
        <v>9298</v>
      </c>
      <c r="E2035" s="2">
        <v>0.0</v>
      </c>
      <c r="F2035" s="2">
        <f>IFERROR(__xludf.DUMMYFUNCTION("""COMPUTED_VALUE"""),0.0)</f>
        <v>0</v>
      </c>
      <c r="G2035" s="4" t="s">
        <v>3237</v>
      </c>
      <c r="H2035" s="2" t="s">
        <v>3176</v>
      </c>
    </row>
    <row r="2036">
      <c r="A2036" s="3">
        <v>46151.0</v>
      </c>
      <c r="B2036" s="4" t="s">
        <v>288</v>
      </c>
      <c r="C2036" s="4" t="s">
        <v>229</v>
      </c>
      <c r="D2036" s="2" t="s">
        <v>9298</v>
      </c>
      <c r="E2036" s="2">
        <v>0.0</v>
      </c>
      <c r="F2036" s="2">
        <f>IFERROR(__xludf.DUMMYFUNCTION("""COMPUTED_VALUE"""),0.0)</f>
        <v>0</v>
      </c>
      <c r="G2036" s="4" t="s">
        <v>3237</v>
      </c>
      <c r="H2036" s="2" t="s">
        <v>3176</v>
      </c>
    </row>
    <row r="2037">
      <c r="A2037" s="3">
        <v>46152.0</v>
      </c>
      <c r="B2037" s="4" t="s">
        <v>256</v>
      </c>
      <c r="C2037" s="4" t="s">
        <v>229</v>
      </c>
      <c r="D2037" s="2" t="s">
        <v>9298</v>
      </c>
      <c r="E2037" s="2">
        <v>0.0</v>
      </c>
      <c r="F2037" s="2">
        <f>IFERROR(__xludf.DUMMYFUNCTION("""COMPUTED_VALUE"""),0.0)</f>
        <v>0</v>
      </c>
      <c r="G2037" s="4" t="s">
        <v>3237</v>
      </c>
      <c r="H2037" s="2" t="s">
        <v>3176</v>
      </c>
    </row>
    <row r="2038">
      <c r="A2038" s="3">
        <v>46153.0</v>
      </c>
      <c r="B2038" s="4" t="s">
        <v>180</v>
      </c>
      <c r="C2038" s="4" t="s">
        <v>229</v>
      </c>
      <c r="D2038" s="2" t="s">
        <v>9298</v>
      </c>
      <c r="E2038" s="2">
        <v>0.0</v>
      </c>
      <c r="F2038" s="2">
        <f>IFERROR(__xludf.DUMMYFUNCTION("""COMPUTED_VALUE"""),0.0)</f>
        <v>0</v>
      </c>
      <c r="G2038" s="4" t="s">
        <v>3237</v>
      </c>
      <c r="H2038" s="2" t="s">
        <v>3176</v>
      </c>
    </row>
    <row r="2039">
      <c r="A2039" s="3">
        <v>46154.0</v>
      </c>
      <c r="B2039" s="4" t="s">
        <v>208</v>
      </c>
      <c r="C2039" s="4" t="s">
        <v>229</v>
      </c>
      <c r="D2039" s="2" t="s">
        <v>9298</v>
      </c>
      <c r="E2039" s="2">
        <v>0.0</v>
      </c>
      <c r="F2039" s="2">
        <f>IFERROR(__xludf.DUMMYFUNCTION("""COMPUTED_VALUE"""),0.0)</f>
        <v>0</v>
      </c>
      <c r="G2039" s="4" t="s">
        <v>3237</v>
      </c>
      <c r="H2039" s="2" t="s">
        <v>3176</v>
      </c>
    </row>
    <row r="2040">
      <c r="A2040" s="3">
        <v>46155.0</v>
      </c>
      <c r="B2040" s="4" t="s">
        <v>303</v>
      </c>
      <c r="C2040" s="4" t="s">
        <v>229</v>
      </c>
      <c r="D2040" s="2" t="s">
        <v>9298</v>
      </c>
      <c r="E2040" s="2">
        <v>0.0</v>
      </c>
      <c r="F2040" s="2">
        <f>IFERROR(__xludf.DUMMYFUNCTION("""COMPUTED_VALUE"""),0.0)</f>
        <v>0</v>
      </c>
      <c r="G2040" s="4" t="s">
        <v>3237</v>
      </c>
      <c r="H2040" s="2" t="s">
        <v>3176</v>
      </c>
    </row>
    <row r="2041">
      <c r="A2041" s="3">
        <v>46156.0</v>
      </c>
      <c r="B2041" s="4" t="s">
        <v>148</v>
      </c>
      <c r="C2041" s="4" t="s">
        <v>229</v>
      </c>
      <c r="D2041" s="2" t="s">
        <v>9298</v>
      </c>
      <c r="E2041" s="2">
        <v>0.0</v>
      </c>
      <c r="F2041" s="2">
        <f>IFERROR(__xludf.DUMMYFUNCTION("""COMPUTED_VALUE"""),0.0)</f>
        <v>0</v>
      </c>
      <c r="G2041" s="4" t="s">
        <v>3237</v>
      </c>
      <c r="H2041" s="2" t="s">
        <v>3176</v>
      </c>
    </row>
    <row r="2042">
      <c r="A2042" s="3">
        <v>46157.0</v>
      </c>
      <c r="B2042" s="4" t="s">
        <v>196</v>
      </c>
      <c r="C2042" s="4" t="s">
        <v>229</v>
      </c>
      <c r="D2042" s="2" t="s">
        <v>9298</v>
      </c>
      <c r="E2042" s="2">
        <v>1.0</v>
      </c>
      <c r="F2042" s="2">
        <f>IFERROR(__xludf.DUMMYFUNCTION("""COMPUTED_VALUE"""),1.0)</f>
        <v>1</v>
      </c>
      <c r="G2042" s="4" t="s">
        <v>3237</v>
      </c>
      <c r="H2042" s="2" t="s">
        <v>3176</v>
      </c>
    </row>
    <row r="2043">
      <c r="A2043" s="3">
        <v>46158.0</v>
      </c>
      <c r="B2043" s="4" t="s">
        <v>288</v>
      </c>
      <c r="C2043" s="4" t="s">
        <v>229</v>
      </c>
      <c r="D2043" s="2" t="s">
        <v>9298</v>
      </c>
      <c r="E2043" s="2">
        <v>0.0</v>
      </c>
      <c r="F2043" s="2">
        <f>IFERROR(__xludf.DUMMYFUNCTION("""COMPUTED_VALUE"""),0.0)</f>
        <v>0</v>
      </c>
      <c r="G2043" s="4" t="s">
        <v>3237</v>
      </c>
      <c r="H2043" s="2" t="s">
        <v>3176</v>
      </c>
    </row>
    <row r="2044">
      <c r="A2044" s="3">
        <v>46159.0</v>
      </c>
      <c r="B2044" s="4" t="s">
        <v>256</v>
      </c>
      <c r="C2044" s="4" t="s">
        <v>229</v>
      </c>
      <c r="D2044" s="2" t="s">
        <v>9298</v>
      </c>
      <c r="E2044" s="2">
        <v>0.0</v>
      </c>
      <c r="F2044" s="2">
        <f>IFERROR(__xludf.DUMMYFUNCTION("""COMPUTED_VALUE"""),0.0)</f>
        <v>0</v>
      </c>
      <c r="G2044" s="4" t="s">
        <v>3237</v>
      </c>
      <c r="H2044" s="2" t="s">
        <v>3176</v>
      </c>
    </row>
    <row r="2045">
      <c r="A2045" s="3">
        <v>46160.0</v>
      </c>
      <c r="B2045" s="4" t="s">
        <v>180</v>
      </c>
      <c r="C2045" s="4" t="s">
        <v>229</v>
      </c>
      <c r="D2045" s="2" t="s">
        <v>9298</v>
      </c>
      <c r="E2045" s="2">
        <v>0.0</v>
      </c>
      <c r="F2045" s="2">
        <f>IFERROR(__xludf.DUMMYFUNCTION("""COMPUTED_VALUE"""),0.0)</f>
        <v>0</v>
      </c>
      <c r="G2045" s="4" t="s">
        <v>3237</v>
      </c>
      <c r="H2045" s="2" t="s">
        <v>3176</v>
      </c>
    </row>
    <row r="2046">
      <c r="A2046" s="3">
        <v>46161.0</v>
      </c>
      <c r="B2046" s="4" t="s">
        <v>208</v>
      </c>
      <c r="C2046" s="4" t="s">
        <v>229</v>
      </c>
      <c r="D2046" s="2" t="s">
        <v>9298</v>
      </c>
      <c r="E2046" s="2">
        <v>0.0</v>
      </c>
      <c r="F2046" s="2">
        <f>IFERROR(__xludf.DUMMYFUNCTION("""COMPUTED_VALUE"""),0.0)</f>
        <v>0</v>
      </c>
      <c r="G2046" s="4" t="s">
        <v>3237</v>
      </c>
      <c r="H2046" s="2" t="s">
        <v>3176</v>
      </c>
    </row>
    <row r="2047">
      <c r="A2047" s="3">
        <v>46162.0</v>
      </c>
      <c r="B2047" s="4" t="s">
        <v>303</v>
      </c>
      <c r="C2047" s="4" t="s">
        <v>229</v>
      </c>
      <c r="D2047" s="2" t="s">
        <v>9298</v>
      </c>
      <c r="E2047" s="2">
        <v>0.0</v>
      </c>
      <c r="F2047" s="2">
        <f>IFERROR(__xludf.DUMMYFUNCTION("""COMPUTED_VALUE"""),0.0)</f>
        <v>0</v>
      </c>
      <c r="G2047" s="4" t="s">
        <v>3237</v>
      </c>
      <c r="H2047" s="2" t="s">
        <v>3176</v>
      </c>
    </row>
    <row r="2048">
      <c r="A2048" s="3">
        <v>46163.0</v>
      </c>
      <c r="B2048" s="4" t="s">
        <v>148</v>
      </c>
      <c r="C2048" s="4" t="s">
        <v>229</v>
      </c>
      <c r="D2048" s="2" t="s">
        <v>9298</v>
      </c>
      <c r="E2048" s="2">
        <v>0.0</v>
      </c>
      <c r="F2048" s="2">
        <f>IFERROR(__xludf.DUMMYFUNCTION("""COMPUTED_VALUE"""),0.0)</f>
        <v>0</v>
      </c>
      <c r="G2048" s="4" t="s">
        <v>3237</v>
      </c>
      <c r="H2048" s="2" t="s">
        <v>3176</v>
      </c>
    </row>
    <row r="2049">
      <c r="A2049" s="3">
        <v>46164.0</v>
      </c>
      <c r="B2049" s="4" t="s">
        <v>196</v>
      </c>
      <c r="C2049" s="4" t="s">
        <v>229</v>
      </c>
      <c r="D2049" s="2" t="s">
        <v>9298</v>
      </c>
      <c r="E2049" s="2">
        <v>0.0</v>
      </c>
      <c r="F2049" s="2">
        <f>IFERROR(__xludf.DUMMYFUNCTION("""COMPUTED_VALUE"""),0.0)</f>
        <v>0</v>
      </c>
      <c r="G2049" s="4" t="s">
        <v>3237</v>
      </c>
      <c r="H2049" s="2" t="s">
        <v>3176</v>
      </c>
    </row>
    <row r="2050">
      <c r="A2050" s="3">
        <v>46165.0</v>
      </c>
      <c r="B2050" s="4" t="s">
        <v>288</v>
      </c>
      <c r="C2050" s="4" t="s">
        <v>229</v>
      </c>
      <c r="D2050" s="2" t="s">
        <v>9298</v>
      </c>
      <c r="E2050" s="2">
        <v>1.0</v>
      </c>
      <c r="F2050" s="2">
        <f>IFERROR(__xludf.DUMMYFUNCTION("""COMPUTED_VALUE"""),1.0)</f>
        <v>1</v>
      </c>
      <c r="G2050" s="4" t="s">
        <v>3237</v>
      </c>
      <c r="H2050" s="2" t="s">
        <v>3176</v>
      </c>
    </row>
    <row r="2051">
      <c r="A2051" s="3">
        <v>46166.0</v>
      </c>
      <c r="B2051" s="4" t="s">
        <v>256</v>
      </c>
      <c r="C2051" s="4" t="s">
        <v>229</v>
      </c>
      <c r="D2051" s="2" t="s">
        <v>9298</v>
      </c>
      <c r="E2051" s="2">
        <v>0.0</v>
      </c>
      <c r="F2051" s="2">
        <f>IFERROR(__xludf.DUMMYFUNCTION("""COMPUTED_VALUE"""),0.0)</f>
        <v>0</v>
      </c>
      <c r="G2051" s="4" t="s">
        <v>3237</v>
      </c>
      <c r="H2051" s="2" t="s">
        <v>3176</v>
      </c>
    </row>
    <row r="2052">
      <c r="A2052" s="3">
        <v>46167.0</v>
      </c>
      <c r="B2052" s="4" t="s">
        <v>180</v>
      </c>
      <c r="C2052" s="4" t="s">
        <v>229</v>
      </c>
      <c r="D2052" s="2" t="s">
        <v>9298</v>
      </c>
      <c r="E2052" s="2">
        <v>1.0</v>
      </c>
      <c r="F2052" s="2">
        <f>IFERROR(__xludf.DUMMYFUNCTION("""COMPUTED_VALUE"""),1.0)</f>
        <v>1</v>
      </c>
      <c r="G2052" s="4" t="s">
        <v>3237</v>
      </c>
      <c r="H2052" s="2" t="s">
        <v>3176</v>
      </c>
    </row>
    <row r="2053">
      <c r="A2053" s="3">
        <v>46168.0</v>
      </c>
      <c r="B2053" s="4" t="s">
        <v>208</v>
      </c>
      <c r="C2053" s="4" t="s">
        <v>229</v>
      </c>
      <c r="D2053" s="2" t="s">
        <v>9298</v>
      </c>
      <c r="E2053" s="2">
        <v>0.0</v>
      </c>
      <c r="F2053" s="2">
        <f>IFERROR(__xludf.DUMMYFUNCTION("""COMPUTED_VALUE"""),0.0)</f>
        <v>0</v>
      </c>
      <c r="G2053" s="4" t="s">
        <v>3237</v>
      </c>
      <c r="H2053" s="2" t="s">
        <v>3176</v>
      </c>
    </row>
    <row r="2054">
      <c r="A2054" s="3">
        <v>46169.0</v>
      </c>
      <c r="B2054" s="4" t="s">
        <v>303</v>
      </c>
      <c r="C2054" s="4" t="s">
        <v>229</v>
      </c>
      <c r="D2054" s="2" t="s">
        <v>9298</v>
      </c>
      <c r="E2054" s="2">
        <v>0.0</v>
      </c>
      <c r="F2054" s="2">
        <f>IFERROR(__xludf.DUMMYFUNCTION("""COMPUTED_VALUE"""),0.0)</f>
        <v>0</v>
      </c>
      <c r="G2054" s="4" t="s">
        <v>3237</v>
      </c>
      <c r="H2054" s="2" t="s">
        <v>3176</v>
      </c>
    </row>
    <row r="2055">
      <c r="A2055" s="3">
        <v>46170.0</v>
      </c>
      <c r="B2055" s="4" t="s">
        <v>148</v>
      </c>
      <c r="C2055" s="4" t="s">
        <v>229</v>
      </c>
      <c r="D2055" s="2" t="s">
        <v>9298</v>
      </c>
      <c r="E2055" s="2">
        <v>0.0</v>
      </c>
      <c r="F2055" s="2">
        <f>IFERROR(__xludf.DUMMYFUNCTION("""COMPUTED_VALUE"""),0.0)</f>
        <v>0</v>
      </c>
      <c r="G2055" s="4" t="s">
        <v>3237</v>
      </c>
      <c r="H2055" s="2" t="s">
        <v>3176</v>
      </c>
    </row>
    <row r="2056">
      <c r="A2056" s="3">
        <v>46171.0</v>
      </c>
      <c r="B2056" s="4" t="s">
        <v>196</v>
      </c>
      <c r="C2056" s="4" t="s">
        <v>229</v>
      </c>
      <c r="D2056" s="2" t="s">
        <v>9298</v>
      </c>
      <c r="E2056" s="2">
        <v>0.0</v>
      </c>
      <c r="F2056" s="2">
        <f>IFERROR(__xludf.DUMMYFUNCTION("""COMPUTED_VALUE"""),0.0)</f>
        <v>0</v>
      </c>
      <c r="G2056" s="4" t="s">
        <v>3237</v>
      </c>
      <c r="H2056" s="2" t="s">
        <v>3176</v>
      </c>
    </row>
    <row r="2057">
      <c r="A2057" s="3">
        <v>46172.0</v>
      </c>
      <c r="B2057" s="4" t="s">
        <v>288</v>
      </c>
      <c r="C2057" s="4" t="s">
        <v>229</v>
      </c>
      <c r="D2057" s="2" t="s">
        <v>9298</v>
      </c>
      <c r="E2057" s="2">
        <v>0.0</v>
      </c>
      <c r="F2057" s="2">
        <f>IFERROR(__xludf.DUMMYFUNCTION("""COMPUTED_VALUE"""),0.0)</f>
        <v>0</v>
      </c>
      <c r="G2057" s="4" t="s">
        <v>3237</v>
      </c>
      <c r="H2057" s="2" t="s">
        <v>3176</v>
      </c>
    </row>
    <row r="2058">
      <c r="A2058" s="3">
        <v>46173.0</v>
      </c>
      <c r="B2058" s="4" t="s">
        <v>256</v>
      </c>
      <c r="C2058" s="4" t="s">
        <v>229</v>
      </c>
      <c r="D2058" s="2" t="s">
        <v>9298</v>
      </c>
      <c r="E2058" s="2">
        <v>0.0</v>
      </c>
      <c r="F2058" s="2">
        <f>IFERROR(__xludf.DUMMYFUNCTION("""COMPUTED_VALUE"""),0.0)</f>
        <v>0</v>
      </c>
      <c r="G2058" s="4" t="s">
        <v>3237</v>
      </c>
      <c r="H2058" s="2" t="s">
        <v>3176</v>
      </c>
    </row>
    <row r="2059">
      <c r="A2059" s="3">
        <v>46174.0</v>
      </c>
      <c r="B2059" s="4" t="s">
        <v>180</v>
      </c>
      <c r="C2059" s="4" t="s">
        <v>229</v>
      </c>
      <c r="D2059" s="2" t="s">
        <v>9298</v>
      </c>
      <c r="E2059" s="2">
        <v>0.0</v>
      </c>
      <c r="F2059" s="2">
        <f>IFERROR(__xludf.DUMMYFUNCTION("""COMPUTED_VALUE"""),0.0)</f>
        <v>0</v>
      </c>
      <c r="G2059" s="4" t="s">
        <v>3237</v>
      </c>
      <c r="H2059" s="2" t="s">
        <v>3176</v>
      </c>
    </row>
    <row r="2060">
      <c r="A2060" s="3">
        <v>46175.0</v>
      </c>
      <c r="B2060" s="4" t="s">
        <v>208</v>
      </c>
      <c r="C2060" s="4" t="s">
        <v>229</v>
      </c>
      <c r="D2060" s="2" t="s">
        <v>9298</v>
      </c>
      <c r="E2060" s="2">
        <v>0.0</v>
      </c>
      <c r="F2060" s="2">
        <f>IFERROR(__xludf.DUMMYFUNCTION("""COMPUTED_VALUE"""),0.0)</f>
        <v>0</v>
      </c>
      <c r="G2060" s="4" t="s">
        <v>3237</v>
      </c>
      <c r="H2060" s="2" t="s">
        <v>3176</v>
      </c>
    </row>
    <row r="2061">
      <c r="A2061" s="3">
        <v>46176.0</v>
      </c>
      <c r="B2061" s="4" t="s">
        <v>303</v>
      </c>
      <c r="C2061" s="4" t="s">
        <v>229</v>
      </c>
      <c r="D2061" s="2" t="s">
        <v>9298</v>
      </c>
      <c r="E2061" s="2">
        <v>0.0</v>
      </c>
      <c r="F2061" s="2">
        <f>IFERROR(__xludf.DUMMYFUNCTION("""COMPUTED_VALUE"""),0.0)</f>
        <v>0</v>
      </c>
      <c r="G2061" s="4" t="s">
        <v>3237</v>
      </c>
      <c r="H2061" s="2" t="s">
        <v>3176</v>
      </c>
    </row>
    <row r="2062">
      <c r="A2062" s="3">
        <v>46177.0</v>
      </c>
      <c r="B2062" s="4" t="s">
        <v>148</v>
      </c>
      <c r="C2062" s="4" t="s">
        <v>229</v>
      </c>
      <c r="D2062" s="2" t="s">
        <v>9298</v>
      </c>
      <c r="E2062" s="2">
        <v>0.0</v>
      </c>
      <c r="F2062" s="2">
        <f>IFERROR(__xludf.DUMMYFUNCTION("""COMPUTED_VALUE"""),0.0)</f>
        <v>0</v>
      </c>
      <c r="G2062" s="4" t="s">
        <v>3237</v>
      </c>
      <c r="H2062" s="2" t="s">
        <v>3176</v>
      </c>
    </row>
    <row r="2063">
      <c r="A2063" s="3">
        <v>46178.0</v>
      </c>
      <c r="B2063" s="4" t="s">
        <v>196</v>
      </c>
      <c r="C2063" s="4" t="s">
        <v>229</v>
      </c>
      <c r="D2063" s="2" t="s">
        <v>9298</v>
      </c>
      <c r="E2063" s="2">
        <v>0.0</v>
      </c>
      <c r="F2063" s="2">
        <f>IFERROR(__xludf.DUMMYFUNCTION("""COMPUTED_VALUE"""),0.0)</f>
        <v>0</v>
      </c>
      <c r="G2063" s="4" t="s">
        <v>3237</v>
      </c>
      <c r="H2063" s="2" t="s">
        <v>3176</v>
      </c>
    </row>
    <row r="2064">
      <c r="A2064" s="3">
        <v>46179.0</v>
      </c>
      <c r="B2064" s="4" t="s">
        <v>288</v>
      </c>
      <c r="C2064" s="4" t="s">
        <v>229</v>
      </c>
      <c r="D2064" s="2" t="s">
        <v>9298</v>
      </c>
      <c r="E2064" s="2">
        <v>0.0</v>
      </c>
      <c r="F2064" s="2">
        <f>IFERROR(__xludf.DUMMYFUNCTION("""COMPUTED_VALUE"""),0.0)</f>
        <v>0</v>
      </c>
      <c r="G2064" s="4" t="s">
        <v>3237</v>
      </c>
      <c r="H2064" s="2" t="s">
        <v>3176</v>
      </c>
    </row>
    <row r="2065">
      <c r="A2065" s="3">
        <v>46180.0</v>
      </c>
      <c r="B2065" s="4" t="s">
        <v>256</v>
      </c>
      <c r="C2065" s="4" t="s">
        <v>229</v>
      </c>
      <c r="D2065" s="2" t="s">
        <v>9298</v>
      </c>
      <c r="E2065" s="2">
        <v>0.0</v>
      </c>
      <c r="F2065" s="2">
        <f>IFERROR(__xludf.DUMMYFUNCTION("""COMPUTED_VALUE"""),0.0)</f>
        <v>0</v>
      </c>
      <c r="G2065" s="4" t="s">
        <v>3237</v>
      </c>
      <c r="H2065" s="2" t="s">
        <v>3176</v>
      </c>
    </row>
    <row r="2066">
      <c r="A2066" s="3">
        <v>46181.0</v>
      </c>
      <c r="B2066" s="4" t="s">
        <v>180</v>
      </c>
      <c r="C2066" s="4" t="s">
        <v>229</v>
      </c>
      <c r="D2066" s="2" t="s">
        <v>9298</v>
      </c>
      <c r="E2066" s="2">
        <v>0.0</v>
      </c>
      <c r="F2066" s="2">
        <f>IFERROR(__xludf.DUMMYFUNCTION("""COMPUTED_VALUE"""),0.0)</f>
        <v>0</v>
      </c>
      <c r="G2066" s="4" t="s">
        <v>3237</v>
      </c>
      <c r="H2066" s="2" t="s">
        <v>3176</v>
      </c>
    </row>
    <row r="2067">
      <c r="A2067" s="3">
        <v>46182.0</v>
      </c>
      <c r="B2067" s="4" t="s">
        <v>208</v>
      </c>
      <c r="C2067" s="4" t="s">
        <v>229</v>
      </c>
      <c r="D2067" s="2" t="s">
        <v>9298</v>
      </c>
      <c r="E2067" s="2">
        <v>0.0</v>
      </c>
      <c r="F2067" s="2">
        <f>IFERROR(__xludf.DUMMYFUNCTION("""COMPUTED_VALUE"""),0.0)</f>
        <v>0</v>
      </c>
      <c r="G2067" s="4" t="s">
        <v>3237</v>
      </c>
      <c r="H2067" s="2" t="s">
        <v>3176</v>
      </c>
    </row>
    <row r="2068">
      <c r="A2068" s="3">
        <v>46183.0</v>
      </c>
      <c r="B2068" s="4" t="s">
        <v>303</v>
      </c>
      <c r="C2068" s="4" t="s">
        <v>229</v>
      </c>
      <c r="D2068" s="2" t="s">
        <v>9298</v>
      </c>
      <c r="E2068" s="2">
        <v>0.0</v>
      </c>
      <c r="F2068" s="2">
        <f>IFERROR(__xludf.DUMMYFUNCTION("""COMPUTED_VALUE"""),0.0)</f>
        <v>0</v>
      </c>
      <c r="G2068" s="4" t="s">
        <v>3237</v>
      </c>
      <c r="H2068" s="2" t="s">
        <v>3176</v>
      </c>
    </row>
    <row r="2069">
      <c r="A2069" s="3">
        <v>46184.0</v>
      </c>
      <c r="B2069" s="4" t="s">
        <v>148</v>
      </c>
      <c r="C2069" s="4" t="s">
        <v>229</v>
      </c>
      <c r="D2069" s="2" t="s">
        <v>9298</v>
      </c>
      <c r="E2069" s="2">
        <v>0.0</v>
      </c>
      <c r="F2069" s="2">
        <f>IFERROR(__xludf.DUMMYFUNCTION("""COMPUTED_VALUE"""),0.0)</f>
        <v>0</v>
      </c>
      <c r="G2069" s="4" t="s">
        <v>3237</v>
      </c>
      <c r="H2069" s="2" t="s">
        <v>3176</v>
      </c>
    </row>
    <row r="2070">
      <c r="A2070" s="3">
        <v>46185.0</v>
      </c>
      <c r="B2070" s="4" t="s">
        <v>196</v>
      </c>
      <c r="C2070" s="4" t="s">
        <v>229</v>
      </c>
      <c r="D2070" s="2" t="s">
        <v>9298</v>
      </c>
      <c r="E2070" s="2">
        <v>0.0</v>
      </c>
      <c r="F2070" s="2">
        <f>IFERROR(__xludf.DUMMYFUNCTION("""COMPUTED_VALUE"""),0.0)</f>
        <v>0</v>
      </c>
      <c r="G2070" s="4" t="s">
        <v>3237</v>
      </c>
      <c r="H2070" s="2" t="s">
        <v>3176</v>
      </c>
    </row>
    <row r="2071">
      <c r="A2071" s="3">
        <v>46186.0</v>
      </c>
      <c r="B2071" s="4" t="s">
        <v>288</v>
      </c>
      <c r="C2071" s="4" t="s">
        <v>229</v>
      </c>
      <c r="D2071" s="2" t="s">
        <v>9298</v>
      </c>
      <c r="E2071" s="2">
        <v>0.0</v>
      </c>
      <c r="F2071" s="2">
        <f>IFERROR(__xludf.DUMMYFUNCTION("""COMPUTED_VALUE"""),0.0)</f>
        <v>0</v>
      </c>
      <c r="G2071" s="4" t="s">
        <v>3237</v>
      </c>
      <c r="H2071" s="2" t="s">
        <v>3176</v>
      </c>
    </row>
    <row r="2072">
      <c r="A2072" s="3">
        <v>46187.0</v>
      </c>
      <c r="B2072" s="4" t="s">
        <v>256</v>
      </c>
      <c r="C2072" s="4" t="s">
        <v>229</v>
      </c>
      <c r="D2072" s="2" t="s">
        <v>9298</v>
      </c>
      <c r="E2072" s="2">
        <v>0.0</v>
      </c>
      <c r="F2072" s="2">
        <f>IFERROR(__xludf.DUMMYFUNCTION("""COMPUTED_VALUE"""),0.0)</f>
        <v>0</v>
      </c>
      <c r="G2072" s="4" t="s">
        <v>3237</v>
      </c>
      <c r="H2072" s="2" t="s">
        <v>3176</v>
      </c>
    </row>
    <row r="2073">
      <c r="A2073" s="3">
        <v>46188.0</v>
      </c>
      <c r="B2073" s="4" t="s">
        <v>180</v>
      </c>
      <c r="C2073" s="4" t="s">
        <v>229</v>
      </c>
      <c r="D2073" s="2" t="s">
        <v>9298</v>
      </c>
      <c r="E2073" s="2">
        <v>0.0</v>
      </c>
      <c r="F2073" s="2">
        <f>IFERROR(__xludf.DUMMYFUNCTION("""COMPUTED_VALUE"""),0.0)</f>
        <v>0</v>
      </c>
      <c r="G2073" s="4" t="s">
        <v>3237</v>
      </c>
      <c r="H2073" s="2" t="s">
        <v>3176</v>
      </c>
    </row>
    <row r="2074">
      <c r="A2074" s="3">
        <v>46189.0</v>
      </c>
      <c r="B2074" s="4" t="s">
        <v>208</v>
      </c>
      <c r="C2074" s="4" t="s">
        <v>229</v>
      </c>
      <c r="D2074" s="2" t="s">
        <v>9298</v>
      </c>
      <c r="E2074" s="2">
        <v>0.0</v>
      </c>
      <c r="F2074" s="2">
        <f>IFERROR(__xludf.DUMMYFUNCTION("""COMPUTED_VALUE"""),0.0)</f>
        <v>0</v>
      </c>
      <c r="G2074" s="4" t="s">
        <v>3237</v>
      </c>
      <c r="H2074" s="2" t="s">
        <v>3176</v>
      </c>
    </row>
    <row r="2075">
      <c r="A2075" s="3">
        <v>46190.0</v>
      </c>
      <c r="B2075" s="4" t="s">
        <v>303</v>
      </c>
      <c r="C2075" s="4" t="s">
        <v>229</v>
      </c>
      <c r="D2075" s="2" t="s">
        <v>9298</v>
      </c>
      <c r="E2075" s="2">
        <v>0.0</v>
      </c>
      <c r="F2075" s="2">
        <f>IFERROR(__xludf.DUMMYFUNCTION("""COMPUTED_VALUE"""),0.0)</f>
        <v>0</v>
      </c>
      <c r="G2075" s="4" t="s">
        <v>3237</v>
      </c>
      <c r="H2075" s="2" t="s">
        <v>3176</v>
      </c>
    </row>
    <row r="2076">
      <c r="A2076" s="3">
        <v>46191.0</v>
      </c>
      <c r="B2076" s="4" t="s">
        <v>148</v>
      </c>
      <c r="C2076" s="4" t="s">
        <v>229</v>
      </c>
      <c r="D2076" s="2" t="s">
        <v>9298</v>
      </c>
      <c r="E2076" s="2">
        <v>0.0</v>
      </c>
      <c r="F2076" s="2">
        <f>IFERROR(__xludf.DUMMYFUNCTION("""COMPUTED_VALUE"""),0.0)</f>
        <v>0</v>
      </c>
      <c r="G2076" s="4" t="s">
        <v>3237</v>
      </c>
      <c r="H2076" s="2" t="s">
        <v>3176</v>
      </c>
    </row>
    <row r="2077">
      <c r="A2077" s="3">
        <v>46192.0</v>
      </c>
      <c r="B2077" s="4" t="s">
        <v>196</v>
      </c>
      <c r="C2077" s="4" t="s">
        <v>229</v>
      </c>
      <c r="D2077" s="2" t="s">
        <v>9298</v>
      </c>
      <c r="E2077" s="2">
        <v>0.0</v>
      </c>
      <c r="F2077" s="2">
        <f>IFERROR(__xludf.DUMMYFUNCTION("""COMPUTED_VALUE"""),0.0)</f>
        <v>0</v>
      </c>
      <c r="G2077" s="4" t="s">
        <v>3237</v>
      </c>
      <c r="H2077" s="2" t="s">
        <v>3176</v>
      </c>
    </row>
    <row r="2078">
      <c r="A2078" s="3">
        <v>46193.0</v>
      </c>
      <c r="B2078" s="4" t="s">
        <v>288</v>
      </c>
      <c r="C2078" s="4" t="s">
        <v>229</v>
      </c>
      <c r="D2078" s="2" t="s">
        <v>9298</v>
      </c>
      <c r="E2078" s="2">
        <v>0.0</v>
      </c>
      <c r="F2078" s="2">
        <f>IFERROR(__xludf.DUMMYFUNCTION("""COMPUTED_VALUE"""),0.0)</f>
        <v>0</v>
      </c>
      <c r="G2078" s="4" t="s">
        <v>3237</v>
      </c>
      <c r="H2078" s="2" t="s">
        <v>3176</v>
      </c>
    </row>
    <row r="2079">
      <c r="A2079" s="3">
        <v>46194.0</v>
      </c>
      <c r="B2079" s="4" t="s">
        <v>256</v>
      </c>
      <c r="C2079" s="4" t="s">
        <v>229</v>
      </c>
      <c r="D2079" s="2" t="s">
        <v>9298</v>
      </c>
      <c r="E2079" s="2">
        <v>1.0</v>
      </c>
      <c r="F2079" s="2">
        <f>IFERROR(__xludf.DUMMYFUNCTION("""COMPUTED_VALUE"""),1.0)</f>
        <v>1</v>
      </c>
      <c r="G2079" s="4" t="s">
        <v>3237</v>
      </c>
      <c r="H2079" s="2" t="s">
        <v>3176</v>
      </c>
    </row>
    <row r="2080">
      <c r="A2080" s="3">
        <v>46195.0</v>
      </c>
      <c r="B2080" s="4" t="s">
        <v>180</v>
      </c>
      <c r="C2080" s="4" t="s">
        <v>229</v>
      </c>
      <c r="D2080" s="2" t="s">
        <v>9298</v>
      </c>
      <c r="E2080" s="2">
        <v>0.0</v>
      </c>
      <c r="F2080" s="2">
        <f>IFERROR(__xludf.DUMMYFUNCTION("""COMPUTED_VALUE"""),0.0)</f>
        <v>0</v>
      </c>
      <c r="G2080" s="4" t="s">
        <v>3237</v>
      </c>
      <c r="H2080" s="2" t="s">
        <v>3176</v>
      </c>
    </row>
    <row r="2081">
      <c r="A2081" s="3">
        <v>46196.0</v>
      </c>
      <c r="B2081" s="4" t="s">
        <v>208</v>
      </c>
      <c r="C2081" s="4" t="s">
        <v>229</v>
      </c>
      <c r="D2081" s="2" t="s">
        <v>9298</v>
      </c>
      <c r="E2081" s="2">
        <v>0.0</v>
      </c>
      <c r="F2081" s="2">
        <f>IFERROR(__xludf.DUMMYFUNCTION("""COMPUTED_VALUE"""),0.0)</f>
        <v>0</v>
      </c>
      <c r="G2081" s="4" t="s">
        <v>3237</v>
      </c>
      <c r="H2081" s="2" t="s">
        <v>3176</v>
      </c>
    </row>
    <row r="2082">
      <c r="A2082" s="3">
        <v>46197.0</v>
      </c>
      <c r="B2082" s="4" t="s">
        <v>303</v>
      </c>
      <c r="C2082" s="4" t="s">
        <v>229</v>
      </c>
      <c r="D2082" s="2" t="s">
        <v>9298</v>
      </c>
      <c r="E2082" s="2">
        <v>1.0</v>
      </c>
      <c r="F2082" s="2">
        <f>IFERROR(__xludf.DUMMYFUNCTION("""COMPUTED_VALUE"""),1.0)</f>
        <v>1</v>
      </c>
      <c r="G2082" s="4" t="s">
        <v>3237</v>
      </c>
      <c r="H2082" s="2" t="s">
        <v>3176</v>
      </c>
    </row>
    <row r="2083">
      <c r="A2083" s="3">
        <v>46198.0</v>
      </c>
      <c r="B2083" s="4" t="s">
        <v>148</v>
      </c>
      <c r="C2083" s="4" t="s">
        <v>229</v>
      </c>
      <c r="D2083" s="2" t="s">
        <v>9298</v>
      </c>
      <c r="E2083" s="2">
        <v>0.0</v>
      </c>
      <c r="F2083" s="2">
        <f>IFERROR(__xludf.DUMMYFUNCTION("""COMPUTED_VALUE"""),0.0)</f>
        <v>0</v>
      </c>
      <c r="G2083" s="4" t="s">
        <v>3237</v>
      </c>
      <c r="H2083" s="2" t="s">
        <v>3176</v>
      </c>
    </row>
    <row r="2084">
      <c r="A2084" s="3">
        <v>46199.0</v>
      </c>
      <c r="B2084" s="4" t="s">
        <v>196</v>
      </c>
      <c r="C2084" s="4" t="s">
        <v>229</v>
      </c>
      <c r="D2084" s="2" t="s">
        <v>9298</v>
      </c>
      <c r="E2084" s="2">
        <v>0.0</v>
      </c>
      <c r="F2084" s="2">
        <f>IFERROR(__xludf.DUMMYFUNCTION("""COMPUTED_VALUE"""),0.0)</f>
        <v>0</v>
      </c>
      <c r="G2084" s="4" t="s">
        <v>3237</v>
      </c>
      <c r="H2084" s="2" t="s">
        <v>3176</v>
      </c>
    </row>
    <row r="2085">
      <c r="A2085" s="3">
        <v>46200.0</v>
      </c>
      <c r="B2085" s="4" t="s">
        <v>288</v>
      </c>
      <c r="C2085" s="4" t="s">
        <v>229</v>
      </c>
      <c r="D2085" s="2" t="s">
        <v>9298</v>
      </c>
      <c r="E2085" s="2">
        <v>0.0</v>
      </c>
      <c r="F2085" s="2">
        <f>IFERROR(__xludf.DUMMYFUNCTION("""COMPUTED_VALUE"""),0.0)</f>
        <v>0</v>
      </c>
      <c r="G2085" s="4" t="s">
        <v>3237</v>
      </c>
      <c r="H2085" s="2" t="s">
        <v>3176</v>
      </c>
    </row>
    <row r="2086">
      <c r="A2086" s="3">
        <v>46201.0</v>
      </c>
      <c r="B2086" s="4" t="s">
        <v>256</v>
      </c>
      <c r="C2086" s="4" t="s">
        <v>229</v>
      </c>
      <c r="D2086" s="2" t="s">
        <v>9298</v>
      </c>
      <c r="E2086" s="2">
        <v>0.0</v>
      </c>
      <c r="F2086" s="2">
        <f>IFERROR(__xludf.DUMMYFUNCTION("""COMPUTED_VALUE"""),0.0)</f>
        <v>0</v>
      </c>
      <c r="G2086" s="4" t="s">
        <v>3237</v>
      </c>
      <c r="H2086" s="2" t="s">
        <v>3176</v>
      </c>
    </row>
    <row r="2087">
      <c r="A2087" s="3">
        <v>46202.0</v>
      </c>
      <c r="B2087" s="4" t="s">
        <v>180</v>
      </c>
      <c r="C2087" s="4" t="s">
        <v>229</v>
      </c>
      <c r="D2087" s="2" t="s">
        <v>9298</v>
      </c>
      <c r="E2087" s="2">
        <v>0.0</v>
      </c>
      <c r="F2087" s="2">
        <f>IFERROR(__xludf.DUMMYFUNCTION("""COMPUTED_VALUE"""),0.0)</f>
        <v>0</v>
      </c>
      <c r="G2087" s="4" t="s">
        <v>3237</v>
      </c>
      <c r="H2087" s="2" t="s">
        <v>3176</v>
      </c>
    </row>
    <row r="2088">
      <c r="A2088" s="3">
        <v>46203.0</v>
      </c>
      <c r="B2088" s="4" t="s">
        <v>208</v>
      </c>
      <c r="C2088" s="4" t="s">
        <v>229</v>
      </c>
      <c r="D2088" s="2" t="s">
        <v>9298</v>
      </c>
      <c r="E2088" s="2">
        <v>0.0</v>
      </c>
      <c r="F2088" s="2">
        <f>IFERROR(__xludf.DUMMYFUNCTION("""COMPUTED_VALUE"""),0.0)</f>
        <v>0</v>
      </c>
      <c r="G2088" s="4" t="s">
        <v>3237</v>
      </c>
      <c r="H2088" s="2" t="s">
        <v>3176</v>
      </c>
    </row>
    <row r="2089">
      <c r="A2089" s="3">
        <v>46204.0</v>
      </c>
      <c r="B2089" s="4" t="s">
        <v>303</v>
      </c>
      <c r="C2089" s="4" t="s">
        <v>229</v>
      </c>
      <c r="D2089" s="2" t="s">
        <v>9298</v>
      </c>
      <c r="E2089" s="2">
        <v>1.0</v>
      </c>
      <c r="F2089" s="2">
        <f>IFERROR(__xludf.DUMMYFUNCTION("""COMPUTED_VALUE"""),1.0)</f>
        <v>1</v>
      </c>
      <c r="G2089" s="4" t="s">
        <v>3237</v>
      </c>
      <c r="H2089" s="2" t="s">
        <v>3176</v>
      </c>
    </row>
    <row r="2090">
      <c r="A2090" s="3">
        <v>46205.0</v>
      </c>
      <c r="B2090" s="4" t="s">
        <v>148</v>
      </c>
      <c r="C2090" s="4" t="s">
        <v>229</v>
      </c>
      <c r="D2090" s="2" t="s">
        <v>9298</v>
      </c>
      <c r="E2090" s="2">
        <v>0.0</v>
      </c>
      <c r="F2090" s="2">
        <f>IFERROR(__xludf.DUMMYFUNCTION("""COMPUTED_VALUE"""),0.0)</f>
        <v>0</v>
      </c>
      <c r="G2090" s="4" t="s">
        <v>3237</v>
      </c>
      <c r="H2090" s="2" t="s">
        <v>3176</v>
      </c>
    </row>
    <row r="2091">
      <c r="A2091" s="3">
        <v>46206.0</v>
      </c>
      <c r="B2091" s="4" t="s">
        <v>196</v>
      </c>
      <c r="C2091" s="4" t="s">
        <v>229</v>
      </c>
      <c r="D2091" s="2" t="s">
        <v>9298</v>
      </c>
      <c r="E2091" s="2">
        <v>0.0</v>
      </c>
      <c r="F2091" s="2">
        <f>IFERROR(__xludf.DUMMYFUNCTION("""COMPUTED_VALUE"""),0.0)</f>
        <v>0</v>
      </c>
      <c r="G2091" s="4" t="s">
        <v>3237</v>
      </c>
      <c r="H2091" s="2" t="s">
        <v>3176</v>
      </c>
    </row>
    <row r="2092">
      <c r="A2092" s="3">
        <v>46207.0</v>
      </c>
      <c r="B2092" s="4" t="s">
        <v>288</v>
      </c>
      <c r="C2092" s="4" t="s">
        <v>229</v>
      </c>
      <c r="D2092" s="2" t="s">
        <v>9298</v>
      </c>
      <c r="E2092" s="2">
        <v>0.0</v>
      </c>
      <c r="F2092" s="2">
        <f>IFERROR(__xludf.DUMMYFUNCTION("""COMPUTED_VALUE"""),0.0)</f>
        <v>0</v>
      </c>
      <c r="G2092" s="4" t="s">
        <v>3237</v>
      </c>
      <c r="H2092" s="2" t="s">
        <v>3176</v>
      </c>
    </row>
    <row r="2093">
      <c r="A2093" s="3">
        <v>46208.0</v>
      </c>
      <c r="B2093" s="4" t="s">
        <v>256</v>
      </c>
      <c r="C2093" s="4" t="s">
        <v>229</v>
      </c>
      <c r="D2093" s="2" t="s">
        <v>9298</v>
      </c>
      <c r="E2093" s="2">
        <v>0.0</v>
      </c>
      <c r="F2093" s="2">
        <f>IFERROR(__xludf.DUMMYFUNCTION("""COMPUTED_VALUE"""),0.0)</f>
        <v>0</v>
      </c>
      <c r="G2093" s="4" t="s">
        <v>3237</v>
      </c>
      <c r="H2093" s="2" t="s">
        <v>3176</v>
      </c>
    </row>
    <row r="2094">
      <c r="A2094" s="3">
        <v>46209.0</v>
      </c>
      <c r="B2094" s="4" t="s">
        <v>180</v>
      </c>
      <c r="C2094" s="4" t="s">
        <v>229</v>
      </c>
      <c r="D2094" s="2" t="s">
        <v>9298</v>
      </c>
      <c r="E2094" s="2">
        <v>0.0</v>
      </c>
      <c r="F2094" s="2">
        <f>IFERROR(__xludf.DUMMYFUNCTION("""COMPUTED_VALUE"""),0.0)</f>
        <v>0</v>
      </c>
      <c r="G2094" s="4" t="s">
        <v>3237</v>
      </c>
      <c r="H2094" s="2" t="s">
        <v>3176</v>
      </c>
    </row>
    <row r="2095">
      <c r="A2095" s="3">
        <v>46210.0</v>
      </c>
      <c r="B2095" s="4" t="s">
        <v>208</v>
      </c>
      <c r="C2095" s="4" t="s">
        <v>229</v>
      </c>
      <c r="D2095" s="2" t="s">
        <v>9298</v>
      </c>
      <c r="E2095" s="2">
        <v>1.0</v>
      </c>
      <c r="F2095" s="2">
        <f>IFERROR(__xludf.DUMMYFUNCTION("""COMPUTED_VALUE"""),1.0)</f>
        <v>1</v>
      </c>
      <c r="G2095" s="4" t="s">
        <v>3237</v>
      </c>
      <c r="H2095" s="2" t="s">
        <v>3176</v>
      </c>
    </row>
    <row r="2096">
      <c r="A2096" s="3">
        <v>46211.0</v>
      </c>
      <c r="B2096" s="4" t="s">
        <v>303</v>
      </c>
      <c r="C2096" s="4" t="s">
        <v>229</v>
      </c>
      <c r="D2096" s="2" t="s">
        <v>9298</v>
      </c>
      <c r="E2096" s="2">
        <v>1.0</v>
      </c>
      <c r="F2096" s="2">
        <f>IFERROR(__xludf.DUMMYFUNCTION("""COMPUTED_VALUE"""),1.0)</f>
        <v>1</v>
      </c>
      <c r="G2096" s="4" t="s">
        <v>3237</v>
      </c>
      <c r="H2096" s="2" t="s">
        <v>3176</v>
      </c>
    </row>
    <row r="2097">
      <c r="A2097" s="3">
        <v>46212.0</v>
      </c>
      <c r="B2097" s="4" t="s">
        <v>148</v>
      </c>
      <c r="C2097" s="4" t="s">
        <v>229</v>
      </c>
      <c r="D2097" s="2" t="s">
        <v>9298</v>
      </c>
      <c r="E2097" s="2">
        <v>0.0</v>
      </c>
      <c r="F2097" s="2">
        <f>IFERROR(__xludf.DUMMYFUNCTION("""COMPUTED_VALUE"""),0.0)</f>
        <v>0</v>
      </c>
      <c r="G2097" s="4" t="s">
        <v>3237</v>
      </c>
      <c r="H2097" s="2" t="s">
        <v>3176</v>
      </c>
    </row>
    <row r="2098">
      <c r="A2098" s="3">
        <v>46213.0</v>
      </c>
      <c r="B2098" s="4" t="s">
        <v>196</v>
      </c>
      <c r="C2098" s="4" t="s">
        <v>229</v>
      </c>
      <c r="D2098" s="2" t="s">
        <v>9298</v>
      </c>
      <c r="E2098" s="2">
        <v>0.0</v>
      </c>
      <c r="F2098" s="2">
        <f>IFERROR(__xludf.DUMMYFUNCTION("""COMPUTED_VALUE"""),0.0)</f>
        <v>0</v>
      </c>
      <c r="G2098" s="4" t="s">
        <v>3237</v>
      </c>
      <c r="H2098" s="2" t="s">
        <v>3176</v>
      </c>
    </row>
    <row r="2099">
      <c r="A2099" s="3">
        <v>46214.0</v>
      </c>
      <c r="B2099" s="4" t="s">
        <v>288</v>
      </c>
      <c r="C2099" s="4" t="s">
        <v>229</v>
      </c>
      <c r="D2099" s="2" t="s">
        <v>9298</v>
      </c>
      <c r="E2099" s="2">
        <v>1.0</v>
      </c>
      <c r="F2099" s="2">
        <f>IFERROR(__xludf.DUMMYFUNCTION("""COMPUTED_VALUE"""),1.0)</f>
        <v>1</v>
      </c>
      <c r="G2099" s="4" t="s">
        <v>3237</v>
      </c>
      <c r="H2099" s="2" t="s">
        <v>3176</v>
      </c>
    </row>
    <row r="2100">
      <c r="A2100" s="3">
        <v>46215.0</v>
      </c>
      <c r="B2100" s="4" t="s">
        <v>256</v>
      </c>
      <c r="C2100" s="4" t="s">
        <v>229</v>
      </c>
      <c r="D2100" s="2" t="s">
        <v>9298</v>
      </c>
      <c r="E2100" s="2">
        <v>0.0</v>
      </c>
      <c r="F2100" s="2">
        <f>IFERROR(__xludf.DUMMYFUNCTION("""COMPUTED_VALUE"""),0.0)</f>
        <v>0</v>
      </c>
      <c r="G2100" s="4" t="s">
        <v>3237</v>
      </c>
      <c r="H2100" s="2" t="s">
        <v>3176</v>
      </c>
    </row>
    <row r="2101">
      <c r="A2101" s="3">
        <v>46216.0</v>
      </c>
      <c r="B2101" s="4" t="s">
        <v>180</v>
      </c>
      <c r="C2101" s="4" t="s">
        <v>229</v>
      </c>
      <c r="D2101" s="2" t="s">
        <v>9298</v>
      </c>
      <c r="E2101" s="2">
        <v>0.0</v>
      </c>
      <c r="F2101" s="2">
        <f>IFERROR(__xludf.DUMMYFUNCTION("""COMPUTED_VALUE"""),0.0)</f>
        <v>0</v>
      </c>
      <c r="G2101" s="4" t="s">
        <v>3237</v>
      </c>
      <c r="H2101" s="2" t="s">
        <v>3176</v>
      </c>
    </row>
    <row r="2102">
      <c r="A2102" s="3">
        <v>46217.0</v>
      </c>
      <c r="B2102" s="4" t="s">
        <v>208</v>
      </c>
      <c r="C2102" s="4" t="s">
        <v>229</v>
      </c>
      <c r="D2102" s="2" t="s">
        <v>9298</v>
      </c>
      <c r="E2102" s="2">
        <v>0.0</v>
      </c>
      <c r="F2102" s="2">
        <f>IFERROR(__xludf.DUMMYFUNCTION("""COMPUTED_VALUE"""),0.0)</f>
        <v>0</v>
      </c>
      <c r="G2102" s="4" t="s">
        <v>3237</v>
      </c>
      <c r="H2102" s="2" t="s">
        <v>3176</v>
      </c>
    </row>
    <row r="2103">
      <c r="A2103" s="3">
        <v>46218.0</v>
      </c>
      <c r="B2103" s="4" t="s">
        <v>303</v>
      </c>
      <c r="C2103" s="4" t="s">
        <v>229</v>
      </c>
      <c r="D2103" s="2" t="s">
        <v>9298</v>
      </c>
      <c r="E2103" s="2">
        <v>0.0</v>
      </c>
      <c r="F2103" s="2">
        <f>IFERROR(__xludf.DUMMYFUNCTION("""COMPUTED_VALUE"""),0.0)</f>
        <v>0</v>
      </c>
      <c r="G2103" s="4" t="s">
        <v>3237</v>
      </c>
      <c r="H2103" s="2" t="s">
        <v>3176</v>
      </c>
    </row>
    <row r="2104">
      <c r="A2104" s="3">
        <v>46219.0</v>
      </c>
      <c r="B2104" s="4" t="s">
        <v>148</v>
      </c>
      <c r="C2104" s="4" t="s">
        <v>229</v>
      </c>
      <c r="D2104" s="2" t="s">
        <v>9298</v>
      </c>
      <c r="E2104" s="2">
        <v>0.0</v>
      </c>
      <c r="F2104" s="2">
        <f>IFERROR(__xludf.DUMMYFUNCTION("""COMPUTED_VALUE"""),0.0)</f>
        <v>0</v>
      </c>
      <c r="G2104" s="4" t="s">
        <v>3237</v>
      </c>
      <c r="H2104" s="2" t="s">
        <v>3176</v>
      </c>
    </row>
    <row r="2105">
      <c r="A2105" s="3">
        <v>46220.0</v>
      </c>
      <c r="B2105" s="4" t="s">
        <v>196</v>
      </c>
      <c r="C2105" s="4" t="s">
        <v>229</v>
      </c>
      <c r="D2105" s="2" t="s">
        <v>9298</v>
      </c>
      <c r="E2105" s="2">
        <v>0.0</v>
      </c>
      <c r="F2105" s="2">
        <f>IFERROR(__xludf.DUMMYFUNCTION("""COMPUTED_VALUE"""),0.0)</f>
        <v>0</v>
      </c>
      <c r="G2105" s="4" t="s">
        <v>3237</v>
      </c>
      <c r="H2105" s="2" t="s">
        <v>3176</v>
      </c>
    </row>
    <row r="2106">
      <c r="A2106" s="3">
        <v>46221.0</v>
      </c>
      <c r="B2106" s="4" t="s">
        <v>288</v>
      </c>
      <c r="C2106" s="4" t="s">
        <v>229</v>
      </c>
      <c r="D2106" s="2" t="s">
        <v>9298</v>
      </c>
      <c r="E2106" s="2">
        <v>0.0</v>
      </c>
      <c r="F2106" s="2">
        <f>IFERROR(__xludf.DUMMYFUNCTION("""COMPUTED_VALUE"""),0.0)</f>
        <v>0</v>
      </c>
      <c r="G2106" s="4" t="s">
        <v>3237</v>
      </c>
      <c r="H2106" s="2" t="s">
        <v>3176</v>
      </c>
    </row>
    <row r="2107">
      <c r="A2107" s="3">
        <v>46222.0</v>
      </c>
      <c r="B2107" s="4" t="s">
        <v>256</v>
      </c>
      <c r="C2107" s="4" t="s">
        <v>229</v>
      </c>
      <c r="D2107" s="2" t="s">
        <v>9298</v>
      </c>
      <c r="E2107" s="2">
        <v>0.0</v>
      </c>
      <c r="F2107" s="2">
        <f>IFERROR(__xludf.DUMMYFUNCTION("""COMPUTED_VALUE"""),0.0)</f>
        <v>0</v>
      </c>
      <c r="G2107" s="4" t="s">
        <v>3237</v>
      </c>
      <c r="H2107" s="2" t="s">
        <v>3176</v>
      </c>
    </row>
    <row r="2108">
      <c r="A2108" s="3">
        <v>46223.0</v>
      </c>
      <c r="B2108" s="4" t="s">
        <v>180</v>
      </c>
      <c r="C2108" s="4" t="s">
        <v>229</v>
      </c>
      <c r="D2108" s="2" t="s">
        <v>9298</v>
      </c>
      <c r="E2108" s="2">
        <v>0.0</v>
      </c>
      <c r="F2108" s="2">
        <f>IFERROR(__xludf.DUMMYFUNCTION("""COMPUTED_VALUE"""),0.0)</f>
        <v>0</v>
      </c>
      <c r="G2108" s="4" t="s">
        <v>3237</v>
      </c>
      <c r="H2108" s="2" t="s">
        <v>3176</v>
      </c>
    </row>
    <row r="2109">
      <c r="A2109" s="3">
        <v>46224.0</v>
      </c>
      <c r="B2109" s="4" t="s">
        <v>208</v>
      </c>
      <c r="C2109" s="4" t="s">
        <v>229</v>
      </c>
      <c r="D2109" s="2" t="s">
        <v>9298</v>
      </c>
      <c r="E2109" s="2">
        <v>0.0</v>
      </c>
      <c r="F2109" s="2">
        <f>IFERROR(__xludf.DUMMYFUNCTION("""COMPUTED_VALUE"""),0.0)</f>
        <v>0</v>
      </c>
      <c r="G2109" s="4" t="s">
        <v>3237</v>
      </c>
      <c r="H2109" s="2" t="s">
        <v>3176</v>
      </c>
    </row>
    <row r="2110">
      <c r="A2110" s="3">
        <v>46225.0</v>
      </c>
      <c r="B2110" s="4" t="s">
        <v>303</v>
      </c>
      <c r="C2110" s="4" t="s">
        <v>229</v>
      </c>
      <c r="D2110" s="2" t="s">
        <v>9298</v>
      </c>
      <c r="E2110" s="2">
        <v>0.0</v>
      </c>
      <c r="F2110" s="2">
        <f>IFERROR(__xludf.DUMMYFUNCTION("""COMPUTED_VALUE"""),0.0)</f>
        <v>0</v>
      </c>
      <c r="G2110" s="4" t="s">
        <v>3237</v>
      </c>
      <c r="H2110" s="2" t="s">
        <v>3176</v>
      </c>
    </row>
    <row r="2111">
      <c r="A2111" s="3">
        <v>46226.0</v>
      </c>
      <c r="B2111" s="4" t="s">
        <v>148</v>
      </c>
      <c r="C2111" s="4" t="s">
        <v>229</v>
      </c>
      <c r="D2111" s="2" t="s">
        <v>9298</v>
      </c>
      <c r="E2111" s="2">
        <v>0.0</v>
      </c>
      <c r="F2111" s="2">
        <f>IFERROR(__xludf.DUMMYFUNCTION("""COMPUTED_VALUE"""),0.0)</f>
        <v>0</v>
      </c>
      <c r="G2111" s="4" t="s">
        <v>3237</v>
      </c>
      <c r="H2111" s="2" t="s">
        <v>3176</v>
      </c>
    </row>
    <row r="2112">
      <c r="A2112" s="3">
        <v>46227.0</v>
      </c>
      <c r="B2112" s="4" t="s">
        <v>196</v>
      </c>
      <c r="C2112" s="4" t="s">
        <v>229</v>
      </c>
      <c r="D2112" s="2" t="s">
        <v>9298</v>
      </c>
      <c r="E2112" s="2">
        <v>0.0</v>
      </c>
      <c r="F2112" s="2">
        <f>IFERROR(__xludf.DUMMYFUNCTION("""COMPUTED_VALUE"""),0.0)</f>
        <v>0</v>
      </c>
      <c r="G2112" s="4" t="s">
        <v>3237</v>
      </c>
      <c r="H2112" s="2" t="s">
        <v>3176</v>
      </c>
    </row>
    <row r="2113">
      <c r="A2113" s="3">
        <v>46228.0</v>
      </c>
      <c r="B2113" s="4" t="s">
        <v>288</v>
      </c>
      <c r="C2113" s="4" t="s">
        <v>229</v>
      </c>
      <c r="D2113" s="2" t="s">
        <v>9298</v>
      </c>
      <c r="E2113" s="2">
        <v>0.0</v>
      </c>
      <c r="F2113" s="2">
        <f>IFERROR(__xludf.DUMMYFUNCTION("""COMPUTED_VALUE"""),0.0)</f>
        <v>0</v>
      </c>
      <c r="G2113" s="4" t="s">
        <v>3237</v>
      </c>
      <c r="H2113" s="2" t="s">
        <v>3176</v>
      </c>
    </row>
    <row r="2114">
      <c r="A2114" s="3">
        <v>46229.0</v>
      </c>
      <c r="B2114" s="4" t="s">
        <v>256</v>
      </c>
      <c r="C2114" s="4" t="s">
        <v>229</v>
      </c>
      <c r="D2114" s="2" t="s">
        <v>9298</v>
      </c>
      <c r="E2114" s="2">
        <v>0.0</v>
      </c>
      <c r="F2114" s="2">
        <f>IFERROR(__xludf.DUMMYFUNCTION("""COMPUTED_VALUE"""),0.0)</f>
        <v>0</v>
      </c>
      <c r="G2114" s="4" t="s">
        <v>3237</v>
      </c>
      <c r="H2114" s="2" t="s">
        <v>3176</v>
      </c>
    </row>
    <row r="2115">
      <c r="A2115" s="3">
        <v>46230.0</v>
      </c>
      <c r="B2115" s="4" t="s">
        <v>180</v>
      </c>
      <c r="C2115" s="4" t="s">
        <v>229</v>
      </c>
      <c r="D2115" s="2" t="s">
        <v>9298</v>
      </c>
      <c r="E2115" s="2">
        <v>0.0</v>
      </c>
      <c r="F2115" s="2">
        <f>IFERROR(__xludf.DUMMYFUNCTION("""COMPUTED_VALUE"""),0.0)</f>
        <v>0</v>
      </c>
      <c r="G2115" s="4" t="s">
        <v>3237</v>
      </c>
      <c r="H2115" s="2" t="s">
        <v>3176</v>
      </c>
    </row>
    <row r="2116">
      <c r="A2116" s="3">
        <v>46231.0</v>
      </c>
      <c r="B2116" s="4" t="s">
        <v>208</v>
      </c>
      <c r="C2116" s="4" t="s">
        <v>229</v>
      </c>
      <c r="D2116" s="2" t="s">
        <v>9298</v>
      </c>
      <c r="E2116" s="2">
        <v>0.0</v>
      </c>
      <c r="F2116" s="2">
        <f>IFERROR(__xludf.DUMMYFUNCTION("""COMPUTED_VALUE"""),0.0)</f>
        <v>0</v>
      </c>
      <c r="G2116" s="4" t="s">
        <v>3237</v>
      </c>
      <c r="H2116" s="2" t="s">
        <v>3176</v>
      </c>
    </row>
    <row r="2117">
      <c r="A2117" s="3">
        <v>46232.0</v>
      </c>
      <c r="B2117" s="4" t="s">
        <v>303</v>
      </c>
      <c r="C2117" s="4" t="s">
        <v>229</v>
      </c>
      <c r="D2117" s="2" t="s">
        <v>9298</v>
      </c>
      <c r="E2117" s="2">
        <v>0.0</v>
      </c>
      <c r="F2117" s="2">
        <f>IFERROR(__xludf.DUMMYFUNCTION("""COMPUTED_VALUE"""),0.0)</f>
        <v>0</v>
      </c>
      <c r="G2117" s="4" t="s">
        <v>3237</v>
      </c>
      <c r="H2117" s="2" t="s">
        <v>3176</v>
      </c>
    </row>
    <row r="2118">
      <c r="A2118" s="3">
        <v>46233.0</v>
      </c>
      <c r="B2118" s="4" t="s">
        <v>148</v>
      </c>
      <c r="C2118" s="4" t="s">
        <v>229</v>
      </c>
      <c r="D2118" s="2" t="s">
        <v>9298</v>
      </c>
      <c r="E2118" s="2">
        <v>0.0</v>
      </c>
      <c r="F2118" s="2">
        <f>IFERROR(__xludf.DUMMYFUNCTION("""COMPUTED_VALUE"""),0.0)</f>
        <v>0</v>
      </c>
      <c r="G2118" s="4" t="s">
        <v>3237</v>
      </c>
      <c r="H2118" s="2" t="s">
        <v>3176</v>
      </c>
    </row>
    <row r="2119">
      <c r="A2119" s="3">
        <v>46234.0</v>
      </c>
      <c r="B2119" s="4" t="s">
        <v>196</v>
      </c>
      <c r="C2119" s="4" t="s">
        <v>229</v>
      </c>
      <c r="D2119" s="2" t="s">
        <v>9298</v>
      </c>
      <c r="E2119" s="2">
        <v>0.0</v>
      </c>
      <c r="F2119" s="2">
        <f>IFERROR(__xludf.DUMMYFUNCTION("""COMPUTED_VALUE"""),0.0)</f>
        <v>0</v>
      </c>
      <c r="G2119" s="4" t="s">
        <v>3237</v>
      </c>
      <c r="H2119" s="2" t="s">
        <v>3176</v>
      </c>
    </row>
    <row r="2120">
      <c r="A2120" s="3">
        <v>46235.0</v>
      </c>
      <c r="B2120" s="4" t="s">
        <v>288</v>
      </c>
      <c r="C2120" s="4" t="s">
        <v>229</v>
      </c>
      <c r="D2120" s="2" t="s">
        <v>9298</v>
      </c>
      <c r="E2120" s="2">
        <v>0.0</v>
      </c>
      <c r="F2120" s="2">
        <f>IFERROR(__xludf.DUMMYFUNCTION("""COMPUTED_VALUE"""),0.0)</f>
        <v>0</v>
      </c>
      <c r="G2120" s="4" t="s">
        <v>3237</v>
      </c>
      <c r="H2120" s="2" t="s">
        <v>3176</v>
      </c>
    </row>
    <row r="2121">
      <c r="A2121" s="3">
        <v>46236.0</v>
      </c>
      <c r="B2121" s="4" t="s">
        <v>256</v>
      </c>
      <c r="C2121" s="4" t="s">
        <v>229</v>
      </c>
      <c r="D2121" s="2" t="s">
        <v>9298</v>
      </c>
      <c r="E2121" s="2">
        <v>0.0</v>
      </c>
      <c r="F2121" s="2">
        <f>IFERROR(__xludf.DUMMYFUNCTION("""COMPUTED_VALUE"""),0.0)</f>
        <v>0</v>
      </c>
      <c r="G2121" s="4" t="s">
        <v>3237</v>
      </c>
      <c r="H2121" s="2" t="s">
        <v>3176</v>
      </c>
    </row>
    <row r="2122">
      <c r="A2122" s="3">
        <v>46237.0</v>
      </c>
      <c r="B2122" s="4" t="s">
        <v>180</v>
      </c>
      <c r="C2122" s="4" t="s">
        <v>229</v>
      </c>
      <c r="D2122" s="2" t="s">
        <v>9298</v>
      </c>
      <c r="E2122" s="2">
        <v>0.0</v>
      </c>
      <c r="F2122" s="2">
        <f>IFERROR(__xludf.DUMMYFUNCTION("""COMPUTED_VALUE"""),0.0)</f>
        <v>0</v>
      </c>
      <c r="G2122" s="4" t="s">
        <v>3237</v>
      </c>
      <c r="H2122" s="2" t="s">
        <v>3176</v>
      </c>
    </row>
    <row r="2123">
      <c r="A2123" s="3">
        <v>46238.0</v>
      </c>
      <c r="B2123" s="4" t="s">
        <v>208</v>
      </c>
      <c r="C2123" s="4" t="s">
        <v>229</v>
      </c>
      <c r="D2123" s="2" t="s">
        <v>9298</v>
      </c>
      <c r="E2123" s="2">
        <v>0.0</v>
      </c>
      <c r="F2123" s="2">
        <f>IFERROR(__xludf.DUMMYFUNCTION("""COMPUTED_VALUE"""),0.0)</f>
        <v>0</v>
      </c>
      <c r="G2123" s="4" t="s">
        <v>3237</v>
      </c>
      <c r="H2123" s="2" t="s">
        <v>3176</v>
      </c>
    </row>
    <row r="2124">
      <c r="A2124" s="3">
        <v>46239.0</v>
      </c>
      <c r="B2124" s="4" t="s">
        <v>303</v>
      </c>
      <c r="C2124" s="4" t="s">
        <v>229</v>
      </c>
      <c r="D2124" s="2" t="s">
        <v>9298</v>
      </c>
      <c r="E2124" s="2">
        <v>0.0</v>
      </c>
      <c r="F2124" s="2">
        <f>IFERROR(__xludf.DUMMYFUNCTION("""COMPUTED_VALUE"""),0.0)</f>
        <v>0</v>
      </c>
      <c r="G2124" s="4" t="s">
        <v>3237</v>
      </c>
      <c r="H2124" s="2" t="s">
        <v>3176</v>
      </c>
    </row>
    <row r="2125">
      <c r="A2125" s="3">
        <v>46240.0</v>
      </c>
      <c r="B2125" s="4" t="s">
        <v>148</v>
      </c>
      <c r="C2125" s="4" t="s">
        <v>229</v>
      </c>
      <c r="D2125" s="2" t="s">
        <v>9298</v>
      </c>
      <c r="E2125" s="2">
        <v>0.0</v>
      </c>
      <c r="F2125" s="2">
        <f>IFERROR(__xludf.DUMMYFUNCTION("""COMPUTED_VALUE"""),0.0)</f>
        <v>0</v>
      </c>
      <c r="G2125" s="4" t="s">
        <v>3237</v>
      </c>
      <c r="H2125" s="2" t="s">
        <v>3176</v>
      </c>
    </row>
    <row r="2126">
      <c r="A2126" s="3">
        <v>46241.0</v>
      </c>
      <c r="B2126" s="4" t="s">
        <v>196</v>
      </c>
      <c r="C2126" s="4" t="s">
        <v>229</v>
      </c>
      <c r="D2126" s="2" t="s">
        <v>9298</v>
      </c>
      <c r="E2126" s="2">
        <v>0.0</v>
      </c>
      <c r="F2126" s="2">
        <f>IFERROR(__xludf.DUMMYFUNCTION("""COMPUTED_VALUE"""),0.0)</f>
        <v>0</v>
      </c>
      <c r="G2126" s="4" t="s">
        <v>3237</v>
      </c>
      <c r="H2126" s="2" t="s">
        <v>3176</v>
      </c>
    </row>
    <row r="2127">
      <c r="A2127" s="3">
        <v>46242.0</v>
      </c>
      <c r="B2127" s="4" t="s">
        <v>288</v>
      </c>
      <c r="C2127" s="4" t="s">
        <v>229</v>
      </c>
      <c r="D2127" s="2" t="s">
        <v>9298</v>
      </c>
      <c r="E2127" s="2">
        <v>0.0</v>
      </c>
      <c r="F2127" s="2">
        <f>IFERROR(__xludf.DUMMYFUNCTION("""COMPUTED_VALUE"""),0.0)</f>
        <v>0</v>
      </c>
      <c r="G2127" s="4" t="s">
        <v>3237</v>
      </c>
      <c r="H2127" s="2" t="s">
        <v>3176</v>
      </c>
    </row>
    <row r="2128">
      <c r="A2128" s="3">
        <v>46243.0</v>
      </c>
      <c r="B2128" s="4" t="s">
        <v>256</v>
      </c>
      <c r="C2128" s="4" t="s">
        <v>229</v>
      </c>
      <c r="D2128" s="2" t="s">
        <v>9298</v>
      </c>
      <c r="E2128" s="2">
        <v>1.0</v>
      </c>
      <c r="F2128" s="2">
        <f>IFERROR(__xludf.DUMMYFUNCTION("""COMPUTED_VALUE"""),1.0)</f>
        <v>1</v>
      </c>
      <c r="G2128" s="4" t="s">
        <v>3237</v>
      </c>
      <c r="H2128" s="2" t="s">
        <v>3176</v>
      </c>
    </row>
    <row r="2129">
      <c r="A2129" s="3">
        <v>46244.0</v>
      </c>
      <c r="B2129" s="4" t="s">
        <v>180</v>
      </c>
      <c r="C2129" s="4" t="s">
        <v>229</v>
      </c>
      <c r="D2129" s="2" t="s">
        <v>9298</v>
      </c>
      <c r="E2129" s="2">
        <v>0.0</v>
      </c>
      <c r="F2129" s="2">
        <f>IFERROR(__xludf.DUMMYFUNCTION("""COMPUTED_VALUE"""),0.0)</f>
        <v>0</v>
      </c>
      <c r="G2129" s="4" t="s">
        <v>3237</v>
      </c>
      <c r="H2129" s="2" t="s">
        <v>3176</v>
      </c>
    </row>
    <row r="2130">
      <c r="A2130" s="3">
        <v>46245.0</v>
      </c>
      <c r="B2130" s="4" t="s">
        <v>208</v>
      </c>
      <c r="C2130" s="4" t="s">
        <v>229</v>
      </c>
      <c r="D2130" s="2" t="s">
        <v>9298</v>
      </c>
      <c r="E2130" s="2">
        <v>0.0</v>
      </c>
      <c r="F2130" s="2">
        <f>IFERROR(__xludf.DUMMYFUNCTION("""COMPUTED_VALUE"""),0.0)</f>
        <v>0</v>
      </c>
      <c r="G2130" s="4" t="s">
        <v>3237</v>
      </c>
      <c r="H2130" s="2" t="s">
        <v>3176</v>
      </c>
    </row>
    <row r="2131">
      <c r="A2131" s="3">
        <v>46246.0</v>
      </c>
      <c r="B2131" s="4" t="s">
        <v>303</v>
      </c>
      <c r="C2131" s="4" t="s">
        <v>229</v>
      </c>
      <c r="D2131" s="2" t="s">
        <v>9298</v>
      </c>
      <c r="E2131" s="2">
        <v>0.0</v>
      </c>
      <c r="F2131" s="2">
        <f>IFERROR(__xludf.DUMMYFUNCTION("""COMPUTED_VALUE"""),0.0)</f>
        <v>0</v>
      </c>
      <c r="G2131" s="4" t="s">
        <v>3237</v>
      </c>
      <c r="H2131" s="2" t="s">
        <v>3176</v>
      </c>
    </row>
    <row r="2132">
      <c r="A2132" s="3">
        <v>46247.0</v>
      </c>
      <c r="B2132" s="4" t="s">
        <v>148</v>
      </c>
      <c r="C2132" s="4" t="s">
        <v>229</v>
      </c>
      <c r="D2132" s="2" t="s">
        <v>9298</v>
      </c>
      <c r="E2132" s="2">
        <v>0.0</v>
      </c>
      <c r="F2132" s="2">
        <f>IFERROR(__xludf.DUMMYFUNCTION("""COMPUTED_VALUE"""),0.0)</f>
        <v>0</v>
      </c>
      <c r="G2132" s="4" t="s">
        <v>3237</v>
      </c>
      <c r="H2132" s="2" t="s">
        <v>3176</v>
      </c>
    </row>
    <row r="2133">
      <c r="A2133" s="3">
        <v>46248.0</v>
      </c>
      <c r="B2133" s="4" t="s">
        <v>196</v>
      </c>
      <c r="C2133" s="4" t="s">
        <v>229</v>
      </c>
      <c r="D2133" s="2" t="s">
        <v>9298</v>
      </c>
      <c r="E2133" s="2">
        <v>0.0</v>
      </c>
      <c r="F2133" s="2">
        <f>IFERROR(__xludf.DUMMYFUNCTION("""COMPUTED_VALUE"""),0.0)</f>
        <v>0</v>
      </c>
      <c r="G2133" s="4" t="s">
        <v>3237</v>
      </c>
      <c r="H2133" s="2" t="s">
        <v>3176</v>
      </c>
    </row>
    <row r="2134">
      <c r="A2134" s="3">
        <v>46249.0</v>
      </c>
      <c r="B2134" s="4" t="s">
        <v>288</v>
      </c>
      <c r="C2134" s="4" t="s">
        <v>229</v>
      </c>
      <c r="D2134" s="2" t="s">
        <v>9298</v>
      </c>
      <c r="E2134" s="2">
        <v>0.0</v>
      </c>
      <c r="F2134" s="2">
        <f>IFERROR(__xludf.DUMMYFUNCTION("""COMPUTED_VALUE"""),0.0)</f>
        <v>0</v>
      </c>
      <c r="G2134" s="4" t="s">
        <v>3237</v>
      </c>
      <c r="H2134" s="2" t="s">
        <v>3176</v>
      </c>
    </row>
    <row r="2135">
      <c r="A2135" s="3">
        <v>46250.0</v>
      </c>
      <c r="B2135" s="4" t="s">
        <v>256</v>
      </c>
      <c r="C2135" s="4" t="s">
        <v>229</v>
      </c>
      <c r="D2135" s="2" t="s">
        <v>9298</v>
      </c>
      <c r="E2135" s="2">
        <v>0.0</v>
      </c>
      <c r="F2135" s="2">
        <f>IFERROR(__xludf.DUMMYFUNCTION("""COMPUTED_VALUE"""),0.0)</f>
        <v>0</v>
      </c>
      <c r="G2135" s="4" t="s">
        <v>3237</v>
      </c>
      <c r="H2135" s="2" t="s">
        <v>3176</v>
      </c>
    </row>
    <row r="2136">
      <c r="A2136" s="3">
        <v>46251.0</v>
      </c>
      <c r="B2136" s="4" t="s">
        <v>180</v>
      </c>
      <c r="C2136" s="4" t="s">
        <v>229</v>
      </c>
      <c r="D2136" s="2" t="s">
        <v>9298</v>
      </c>
      <c r="E2136" s="2">
        <v>0.0</v>
      </c>
      <c r="F2136" s="2">
        <f>IFERROR(__xludf.DUMMYFUNCTION("""COMPUTED_VALUE"""),0.0)</f>
        <v>0</v>
      </c>
      <c r="G2136" s="4" t="s">
        <v>3237</v>
      </c>
      <c r="H2136" s="2" t="s">
        <v>3176</v>
      </c>
    </row>
    <row r="2137">
      <c r="A2137" s="3">
        <v>46252.0</v>
      </c>
      <c r="B2137" s="4" t="s">
        <v>208</v>
      </c>
      <c r="C2137" s="4" t="s">
        <v>229</v>
      </c>
      <c r="D2137" s="2" t="s">
        <v>9298</v>
      </c>
      <c r="E2137" s="2">
        <v>0.0</v>
      </c>
      <c r="F2137" s="2">
        <f>IFERROR(__xludf.DUMMYFUNCTION("""COMPUTED_VALUE"""),0.0)</f>
        <v>0</v>
      </c>
      <c r="G2137" s="4" t="s">
        <v>3237</v>
      </c>
      <c r="H2137" s="2" t="s">
        <v>3176</v>
      </c>
    </row>
    <row r="2138">
      <c r="A2138" s="3">
        <v>46253.0</v>
      </c>
      <c r="B2138" s="4" t="s">
        <v>303</v>
      </c>
      <c r="C2138" s="4" t="s">
        <v>229</v>
      </c>
      <c r="D2138" s="2" t="s">
        <v>9298</v>
      </c>
      <c r="E2138" s="2">
        <v>0.0</v>
      </c>
      <c r="F2138" s="2">
        <f>IFERROR(__xludf.DUMMYFUNCTION("""COMPUTED_VALUE"""),0.0)</f>
        <v>0</v>
      </c>
      <c r="G2138" s="4" t="s">
        <v>3237</v>
      </c>
      <c r="H2138" s="2" t="s">
        <v>3176</v>
      </c>
    </row>
    <row r="2139">
      <c r="A2139" s="3">
        <v>46254.0</v>
      </c>
      <c r="B2139" s="4" t="s">
        <v>148</v>
      </c>
      <c r="C2139" s="4" t="s">
        <v>229</v>
      </c>
      <c r="D2139" s="2" t="s">
        <v>9298</v>
      </c>
      <c r="E2139" s="2">
        <v>0.0</v>
      </c>
      <c r="F2139" s="2">
        <f>IFERROR(__xludf.DUMMYFUNCTION("""COMPUTED_VALUE"""),0.0)</f>
        <v>0</v>
      </c>
      <c r="G2139" s="4" t="s">
        <v>3237</v>
      </c>
      <c r="H2139" s="2" t="s">
        <v>3176</v>
      </c>
    </row>
    <row r="2140">
      <c r="A2140" s="3">
        <v>46255.0</v>
      </c>
      <c r="B2140" s="4" t="s">
        <v>196</v>
      </c>
      <c r="C2140" s="4" t="s">
        <v>229</v>
      </c>
      <c r="D2140" s="2" t="s">
        <v>9298</v>
      </c>
      <c r="E2140" s="2">
        <v>0.0</v>
      </c>
      <c r="F2140" s="2">
        <f>IFERROR(__xludf.DUMMYFUNCTION("""COMPUTED_VALUE"""),0.0)</f>
        <v>0</v>
      </c>
      <c r="G2140" s="4" t="s">
        <v>3237</v>
      </c>
      <c r="H2140" s="2" t="s">
        <v>3176</v>
      </c>
    </row>
    <row r="2141">
      <c r="A2141" s="3">
        <v>46256.0</v>
      </c>
      <c r="B2141" s="4" t="s">
        <v>288</v>
      </c>
      <c r="C2141" s="4" t="s">
        <v>229</v>
      </c>
      <c r="D2141" s="2" t="s">
        <v>9298</v>
      </c>
      <c r="E2141" s="2">
        <v>0.0</v>
      </c>
      <c r="F2141" s="2">
        <f>IFERROR(__xludf.DUMMYFUNCTION("""COMPUTED_VALUE"""),0.0)</f>
        <v>0</v>
      </c>
      <c r="G2141" s="4" t="s">
        <v>3237</v>
      </c>
      <c r="H2141" s="2" t="s">
        <v>3176</v>
      </c>
    </row>
    <row r="2142">
      <c r="A2142" s="3">
        <v>46257.0</v>
      </c>
      <c r="B2142" s="4" t="s">
        <v>256</v>
      </c>
      <c r="C2142" s="4" t="s">
        <v>229</v>
      </c>
      <c r="D2142" s="2" t="s">
        <v>9298</v>
      </c>
      <c r="E2142" s="2">
        <v>0.0</v>
      </c>
      <c r="F2142" s="2">
        <f>IFERROR(__xludf.DUMMYFUNCTION("""COMPUTED_VALUE"""),0.0)</f>
        <v>0</v>
      </c>
      <c r="G2142" s="4" t="s">
        <v>3237</v>
      </c>
      <c r="H2142" s="2" t="s">
        <v>3176</v>
      </c>
    </row>
    <row r="2143">
      <c r="A2143" s="3">
        <v>46258.0</v>
      </c>
      <c r="B2143" s="4" t="s">
        <v>180</v>
      </c>
      <c r="C2143" s="4" t="s">
        <v>229</v>
      </c>
      <c r="D2143" s="2" t="s">
        <v>9298</v>
      </c>
      <c r="E2143" s="2">
        <v>0.0</v>
      </c>
      <c r="F2143" s="2">
        <f>IFERROR(__xludf.DUMMYFUNCTION("""COMPUTED_VALUE"""),0.0)</f>
        <v>0</v>
      </c>
      <c r="G2143" s="4" t="s">
        <v>3237</v>
      </c>
      <c r="H2143" s="2" t="s">
        <v>3176</v>
      </c>
    </row>
    <row r="2144">
      <c r="A2144" s="3">
        <v>46259.0</v>
      </c>
      <c r="B2144" s="4" t="s">
        <v>208</v>
      </c>
      <c r="C2144" s="4" t="s">
        <v>229</v>
      </c>
      <c r="D2144" s="2" t="s">
        <v>9298</v>
      </c>
      <c r="E2144" s="2">
        <v>0.0</v>
      </c>
      <c r="F2144" s="2">
        <f>IFERROR(__xludf.DUMMYFUNCTION("""COMPUTED_VALUE"""),0.0)</f>
        <v>0</v>
      </c>
      <c r="G2144" s="4" t="s">
        <v>3237</v>
      </c>
      <c r="H2144" s="2" t="s">
        <v>3176</v>
      </c>
    </row>
    <row r="2145">
      <c r="A2145" s="3">
        <v>46260.0</v>
      </c>
      <c r="B2145" s="4" t="s">
        <v>303</v>
      </c>
      <c r="C2145" s="4" t="s">
        <v>229</v>
      </c>
      <c r="D2145" s="2" t="s">
        <v>9298</v>
      </c>
      <c r="E2145" s="2">
        <v>0.0</v>
      </c>
      <c r="F2145" s="2">
        <f>IFERROR(__xludf.DUMMYFUNCTION("""COMPUTED_VALUE"""),0.0)</f>
        <v>0</v>
      </c>
      <c r="G2145" s="4" t="s">
        <v>3237</v>
      </c>
      <c r="H2145" s="2" t="s">
        <v>3176</v>
      </c>
    </row>
    <row r="2146">
      <c r="A2146" s="3">
        <v>46261.0</v>
      </c>
      <c r="B2146" s="4" t="s">
        <v>148</v>
      </c>
      <c r="C2146" s="4" t="s">
        <v>229</v>
      </c>
      <c r="D2146" s="2" t="s">
        <v>9298</v>
      </c>
      <c r="E2146" s="2">
        <v>0.0</v>
      </c>
      <c r="F2146" s="2">
        <f>IFERROR(__xludf.DUMMYFUNCTION("""COMPUTED_VALUE"""),0.0)</f>
        <v>0</v>
      </c>
      <c r="G2146" s="4" t="s">
        <v>3237</v>
      </c>
      <c r="H2146" s="2" t="s">
        <v>3176</v>
      </c>
    </row>
    <row r="2147">
      <c r="A2147" s="3">
        <v>46262.0</v>
      </c>
      <c r="B2147" s="4" t="s">
        <v>196</v>
      </c>
      <c r="C2147" s="4" t="s">
        <v>229</v>
      </c>
      <c r="D2147" s="2" t="s">
        <v>9298</v>
      </c>
      <c r="E2147" s="2">
        <v>0.0</v>
      </c>
      <c r="F2147" s="2">
        <f>IFERROR(__xludf.DUMMYFUNCTION("""COMPUTED_VALUE"""),0.0)</f>
        <v>0</v>
      </c>
      <c r="G2147" s="4" t="s">
        <v>3237</v>
      </c>
      <c r="H2147" s="2" t="s">
        <v>3176</v>
      </c>
    </row>
    <row r="2148">
      <c r="A2148" s="3">
        <v>46263.0</v>
      </c>
      <c r="B2148" s="4" t="s">
        <v>288</v>
      </c>
      <c r="C2148" s="4" t="s">
        <v>229</v>
      </c>
      <c r="D2148" s="2" t="s">
        <v>9298</v>
      </c>
      <c r="E2148" s="2">
        <v>0.0</v>
      </c>
      <c r="F2148" s="2">
        <f>IFERROR(__xludf.DUMMYFUNCTION("""COMPUTED_VALUE"""),0.0)</f>
        <v>0</v>
      </c>
      <c r="G2148" s="4" t="s">
        <v>3237</v>
      </c>
      <c r="H2148" s="2" t="s">
        <v>3176</v>
      </c>
    </row>
    <row r="2149">
      <c r="A2149" s="3">
        <v>46264.0</v>
      </c>
      <c r="B2149" s="4" t="s">
        <v>256</v>
      </c>
      <c r="C2149" s="4" t="s">
        <v>229</v>
      </c>
      <c r="D2149" s="2" t="s">
        <v>9298</v>
      </c>
      <c r="E2149" s="2">
        <v>0.0</v>
      </c>
      <c r="F2149" s="2">
        <f>IFERROR(__xludf.DUMMYFUNCTION("""COMPUTED_VALUE"""),0.0)</f>
        <v>0</v>
      </c>
      <c r="G2149" s="4" t="s">
        <v>3237</v>
      </c>
      <c r="H2149" s="2" t="s">
        <v>3176</v>
      </c>
    </row>
    <row r="2150">
      <c r="A2150" s="3">
        <v>46265.0</v>
      </c>
      <c r="B2150" s="4" t="s">
        <v>180</v>
      </c>
      <c r="C2150" s="4" t="s">
        <v>229</v>
      </c>
      <c r="D2150" s="2" t="s">
        <v>9298</v>
      </c>
      <c r="E2150" s="2">
        <v>0.0</v>
      </c>
      <c r="F2150" s="2">
        <f>IFERROR(__xludf.DUMMYFUNCTION("""COMPUTED_VALUE"""),0.0)</f>
        <v>0</v>
      </c>
      <c r="G2150" s="4" t="s">
        <v>3237</v>
      </c>
      <c r="H2150" s="2" t="s">
        <v>3176</v>
      </c>
    </row>
    <row r="2151">
      <c r="A2151" s="3">
        <v>46266.0</v>
      </c>
      <c r="B2151" s="4" t="s">
        <v>208</v>
      </c>
      <c r="C2151" s="4" t="s">
        <v>229</v>
      </c>
      <c r="D2151" s="2" t="s">
        <v>9298</v>
      </c>
      <c r="E2151" s="2">
        <v>0.0</v>
      </c>
      <c r="F2151" s="2">
        <f>IFERROR(__xludf.DUMMYFUNCTION("""COMPUTED_VALUE"""),0.0)</f>
        <v>0</v>
      </c>
      <c r="G2151" s="4" t="s">
        <v>3237</v>
      </c>
      <c r="H2151" s="2" t="s">
        <v>3176</v>
      </c>
    </row>
    <row r="2152">
      <c r="A2152" s="3">
        <v>46267.0</v>
      </c>
      <c r="B2152" s="4" t="s">
        <v>303</v>
      </c>
      <c r="C2152" s="4" t="s">
        <v>229</v>
      </c>
      <c r="D2152" s="2" t="s">
        <v>9298</v>
      </c>
      <c r="E2152" s="2">
        <v>1.0</v>
      </c>
      <c r="F2152" s="2">
        <f>IFERROR(__xludf.DUMMYFUNCTION("""COMPUTED_VALUE"""),1.0)</f>
        <v>1</v>
      </c>
      <c r="G2152" s="4" t="s">
        <v>3237</v>
      </c>
      <c r="H2152" s="2" t="s">
        <v>3176</v>
      </c>
    </row>
    <row r="2153">
      <c r="A2153" s="3">
        <v>46268.0</v>
      </c>
      <c r="B2153" s="4" t="s">
        <v>148</v>
      </c>
      <c r="C2153" s="4" t="s">
        <v>229</v>
      </c>
      <c r="D2153" s="2" t="s">
        <v>9298</v>
      </c>
      <c r="E2153" s="2">
        <v>0.0</v>
      </c>
      <c r="F2153" s="2">
        <f>IFERROR(__xludf.DUMMYFUNCTION("""COMPUTED_VALUE"""),0.0)</f>
        <v>0</v>
      </c>
      <c r="G2153" s="4" t="s">
        <v>3237</v>
      </c>
      <c r="H2153" s="2" t="s">
        <v>3176</v>
      </c>
    </row>
    <row r="2154">
      <c r="A2154" s="3">
        <v>46269.0</v>
      </c>
      <c r="B2154" s="4" t="s">
        <v>196</v>
      </c>
      <c r="C2154" s="4" t="s">
        <v>229</v>
      </c>
      <c r="D2154" s="2" t="s">
        <v>9298</v>
      </c>
      <c r="E2154" s="2">
        <v>0.0</v>
      </c>
      <c r="F2154" s="2">
        <f>IFERROR(__xludf.DUMMYFUNCTION("""COMPUTED_VALUE"""),0.0)</f>
        <v>0</v>
      </c>
      <c r="G2154" s="4" t="s">
        <v>3237</v>
      </c>
      <c r="H2154" s="2" t="s">
        <v>3176</v>
      </c>
    </row>
    <row r="2155">
      <c r="A2155" s="3">
        <v>46270.0</v>
      </c>
      <c r="B2155" s="4" t="s">
        <v>288</v>
      </c>
      <c r="C2155" s="4" t="s">
        <v>229</v>
      </c>
      <c r="D2155" s="2" t="s">
        <v>9298</v>
      </c>
      <c r="E2155" s="2">
        <v>0.0</v>
      </c>
      <c r="F2155" s="2">
        <f>IFERROR(__xludf.DUMMYFUNCTION("""COMPUTED_VALUE"""),0.0)</f>
        <v>0</v>
      </c>
      <c r="G2155" s="4" t="s">
        <v>3237</v>
      </c>
      <c r="H2155" s="2" t="s">
        <v>3176</v>
      </c>
    </row>
    <row r="2156">
      <c r="A2156" s="3">
        <v>46271.0</v>
      </c>
      <c r="B2156" s="4" t="s">
        <v>256</v>
      </c>
      <c r="C2156" s="4" t="s">
        <v>229</v>
      </c>
      <c r="D2156" s="2" t="s">
        <v>9298</v>
      </c>
      <c r="E2156" s="2">
        <v>0.0</v>
      </c>
      <c r="F2156" s="2">
        <f>IFERROR(__xludf.DUMMYFUNCTION("""COMPUTED_VALUE"""),0.0)</f>
        <v>0</v>
      </c>
      <c r="G2156" s="4" t="s">
        <v>3237</v>
      </c>
      <c r="H2156" s="2" t="s">
        <v>3176</v>
      </c>
    </row>
    <row r="2157">
      <c r="A2157" s="3">
        <v>46272.0</v>
      </c>
      <c r="B2157" s="4" t="s">
        <v>180</v>
      </c>
      <c r="C2157" s="4" t="s">
        <v>229</v>
      </c>
      <c r="D2157" s="2" t="s">
        <v>9298</v>
      </c>
      <c r="E2157" s="2">
        <v>0.0</v>
      </c>
      <c r="F2157" s="2">
        <f>IFERROR(__xludf.DUMMYFUNCTION("""COMPUTED_VALUE"""),0.0)</f>
        <v>0</v>
      </c>
      <c r="G2157" s="4" t="s">
        <v>3237</v>
      </c>
      <c r="H2157" s="2" t="s">
        <v>3176</v>
      </c>
    </row>
    <row r="2158">
      <c r="A2158" s="3">
        <v>46273.0</v>
      </c>
      <c r="B2158" s="4" t="s">
        <v>208</v>
      </c>
      <c r="C2158" s="4" t="s">
        <v>229</v>
      </c>
      <c r="D2158" s="2" t="s">
        <v>9298</v>
      </c>
      <c r="E2158" s="2">
        <v>1.0</v>
      </c>
      <c r="F2158" s="2">
        <f>IFERROR(__xludf.DUMMYFUNCTION("""COMPUTED_VALUE"""),1.0)</f>
        <v>1</v>
      </c>
      <c r="G2158" s="4" t="s">
        <v>3237</v>
      </c>
      <c r="H2158" s="2" t="s">
        <v>3176</v>
      </c>
    </row>
    <row r="2159">
      <c r="A2159" s="3">
        <v>46274.0</v>
      </c>
      <c r="B2159" s="4" t="s">
        <v>303</v>
      </c>
      <c r="C2159" s="4" t="s">
        <v>229</v>
      </c>
      <c r="D2159" s="2" t="s">
        <v>9298</v>
      </c>
      <c r="E2159" s="2">
        <v>0.0</v>
      </c>
      <c r="F2159" s="2">
        <f>IFERROR(__xludf.DUMMYFUNCTION("""COMPUTED_VALUE"""),0.0)</f>
        <v>0</v>
      </c>
      <c r="G2159" s="4" t="s">
        <v>3237</v>
      </c>
      <c r="H2159" s="2" t="s">
        <v>3176</v>
      </c>
    </row>
    <row r="2160">
      <c r="A2160" s="3">
        <v>46275.0</v>
      </c>
      <c r="B2160" s="4" t="s">
        <v>148</v>
      </c>
      <c r="C2160" s="4" t="s">
        <v>229</v>
      </c>
      <c r="D2160" s="2" t="s">
        <v>9298</v>
      </c>
      <c r="E2160" s="2">
        <v>0.0</v>
      </c>
      <c r="F2160" s="2">
        <f>IFERROR(__xludf.DUMMYFUNCTION("""COMPUTED_VALUE"""),0.0)</f>
        <v>0</v>
      </c>
      <c r="G2160" s="4" t="s">
        <v>3237</v>
      </c>
      <c r="H2160" s="2" t="s">
        <v>3176</v>
      </c>
    </row>
    <row r="2161">
      <c r="A2161" s="3">
        <v>46276.0</v>
      </c>
      <c r="B2161" s="4" t="s">
        <v>196</v>
      </c>
      <c r="C2161" s="4" t="s">
        <v>229</v>
      </c>
      <c r="D2161" s="2" t="s">
        <v>9298</v>
      </c>
      <c r="E2161" s="2">
        <v>0.0</v>
      </c>
      <c r="F2161" s="2">
        <f>IFERROR(__xludf.DUMMYFUNCTION("""COMPUTED_VALUE"""),0.0)</f>
        <v>0</v>
      </c>
      <c r="G2161" s="4" t="s">
        <v>3237</v>
      </c>
      <c r="H2161" s="2" t="s">
        <v>3176</v>
      </c>
    </row>
    <row r="2162">
      <c r="A2162" s="3">
        <v>46277.0</v>
      </c>
      <c r="B2162" s="4" t="s">
        <v>288</v>
      </c>
      <c r="C2162" s="4" t="s">
        <v>229</v>
      </c>
      <c r="D2162" s="2" t="s">
        <v>9298</v>
      </c>
      <c r="E2162" s="2">
        <v>0.0</v>
      </c>
      <c r="F2162" s="2">
        <f>IFERROR(__xludf.DUMMYFUNCTION("""COMPUTED_VALUE"""),0.0)</f>
        <v>0</v>
      </c>
      <c r="G2162" s="4" t="s">
        <v>3237</v>
      </c>
      <c r="H2162" s="2" t="s">
        <v>3176</v>
      </c>
    </row>
    <row r="2163">
      <c r="A2163" s="3">
        <v>46278.0</v>
      </c>
      <c r="B2163" s="4" t="s">
        <v>256</v>
      </c>
      <c r="C2163" s="4" t="s">
        <v>229</v>
      </c>
      <c r="D2163" s="2" t="s">
        <v>9298</v>
      </c>
      <c r="E2163" s="2">
        <v>0.0</v>
      </c>
      <c r="F2163" s="2">
        <f>IFERROR(__xludf.DUMMYFUNCTION("""COMPUTED_VALUE"""),0.0)</f>
        <v>0</v>
      </c>
      <c r="G2163" s="4" t="s">
        <v>3237</v>
      </c>
      <c r="H2163" s="2" t="s">
        <v>3176</v>
      </c>
    </row>
    <row r="2164">
      <c r="A2164" s="3">
        <v>46279.0</v>
      </c>
      <c r="B2164" s="4" t="s">
        <v>180</v>
      </c>
      <c r="C2164" s="4" t="s">
        <v>229</v>
      </c>
      <c r="D2164" s="2" t="s">
        <v>9298</v>
      </c>
      <c r="E2164" s="2">
        <v>0.0</v>
      </c>
      <c r="F2164" s="2">
        <f>IFERROR(__xludf.DUMMYFUNCTION("""COMPUTED_VALUE"""),0.0)</f>
        <v>0</v>
      </c>
      <c r="G2164" s="4" t="s">
        <v>3237</v>
      </c>
      <c r="H2164" s="2" t="s">
        <v>3176</v>
      </c>
    </row>
    <row r="2165">
      <c r="A2165" s="3">
        <v>46280.0</v>
      </c>
      <c r="B2165" s="4" t="s">
        <v>208</v>
      </c>
      <c r="C2165" s="4" t="s">
        <v>229</v>
      </c>
      <c r="D2165" s="2" t="s">
        <v>9298</v>
      </c>
      <c r="E2165" s="2">
        <v>0.0</v>
      </c>
      <c r="F2165" s="2">
        <f>IFERROR(__xludf.DUMMYFUNCTION("""COMPUTED_VALUE"""),0.0)</f>
        <v>0</v>
      </c>
      <c r="G2165" s="4" t="s">
        <v>3237</v>
      </c>
      <c r="H2165" s="2" t="s">
        <v>3176</v>
      </c>
    </row>
    <row r="2166">
      <c r="A2166" s="3">
        <v>46281.0</v>
      </c>
      <c r="B2166" s="4" t="s">
        <v>303</v>
      </c>
      <c r="C2166" s="4" t="s">
        <v>229</v>
      </c>
      <c r="D2166" s="2" t="s">
        <v>9298</v>
      </c>
      <c r="E2166" s="2">
        <v>0.0</v>
      </c>
      <c r="F2166" s="2">
        <f>IFERROR(__xludf.DUMMYFUNCTION("""COMPUTED_VALUE"""),0.0)</f>
        <v>0</v>
      </c>
      <c r="G2166" s="4" t="s">
        <v>3237</v>
      </c>
      <c r="H2166" s="2" t="s">
        <v>3176</v>
      </c>
    </row>
    <row r="2167">
      <c r="A2167" s="3">
        <v>46282.0</v>
      </c>
      <c r="B2167" s="4" t="s">
        <v>148</v>
      </c>
      <c r="C2167" s="4" t="s">
        <v>229</v>
      </c>
      <c r="D2167" s="2" t="s">
        <v>9298</v>
      </c>
      <c r="E2167" s="2">
        <v>0.0</v>
      </c>
      <c r="F2167" s="2">
        <f>IFERROR(__xludf.DUMMYFUNCTION("""COMPUTED_VALUE"""),0.0)</f>
        <v>0</v>
      </c>
      <c r="G2167" s="4" t="s">
        <v>3237</v>
      </c>
      <c r="H2167" s="2" t="s">
        <v>3176</v>
      </c>
    </row>
    <row r="2168">
      <c r="A2168" s="3">
        <v>46283.0</v>
      </c>
      <c r="B2168" s="4" t="s">
        <v>196</v>
      </c>
      <c r="C2168" s="4" t="s">
        <v>229</v>
      </c>
      <c r="D2168" s="2" t="s">
        <v>9298</v>
      </c>
      <c r="E2168" s="2">
        <v>0.0</v>
      </c>
      <c r="F2168" s="2">
        <f>IFERROR(__xludf.DUMMYFUNCTION("""COMPUTED_VALUE"""),0.0)</f>
        <v>0</v>
      </c>
      <c r="G2168" s="4" t="s">
        <v>3237</v>
      </c>
      <c r="H2168" s="2" t="s">
        <v>3176</v>
      </c>
    </row>
    <row r="2169">
      <c r="A2169" s="3">
        <v>46284.0</v>
      </c>
      <c r="B2169" s="4" t="s">
        <v>288</v>
      </c>
      <c r="C2169" s="4" t="s">
        <v>229</v>
      </c>
      <c r="D2169" s="2" t="s">
        <v>9298</v>
      </c>
      <c r="E2169" s="2">
        <v>0.0</v>
      </c>
      <c r="F2169" s="2">
        <f>IFERROR(__xludf.DUMMYFUNCTION("""COMPUTED_VALUE"""),0.0)</f>
        <v>0</v>
      </c>
      <c r="G2169" s="4" t="s">
        <v>3237</v>
      </c>
      <c r="H2169" s="2" t="s">
        <v>3176</v>
      </c>
    </row>
    <row r="2170">
      <c r="A2170" s="3">
        <v>46285.0</v>
      </c>
      <c r="B2170" s="4" t="s">
        <v>256</v>
      </c>
      <c r="C2170" s="4" t="s">
        <v>229</v>
      </c>
      <c r="D2170" s="2" t="s">
        <v>9298</v>
      </c>
      <c r="E2170" s="2">
        <v>0.0</v>
      </c>
      <c r="F2170" s="2">
        <f>IFERROR(__xludf.DUMMYFUNCTION("""COMPUTED_VALUE"""),0.0)</f>
        <v>0</v>
      </c>
      <c r="G2170" s="4" t="s">
        <v>3237</v>
      </c>
      <c r="H2170" s="2" t="s">
        <v>3176</v>
      </c>
    </row>
    <row r="2171">
      <c r="A2171" s="3">
        <v>46286.0</v>
      </c>
      <c r="B2171" s="4" t="s">
        <v>180</v>
      </c>
      <c r="C2171" s="4" t="s">
        <v>229</v>
      </c>
      <c r="D2171" s="2" t="s">
        <v>9298</v>
      </c>
      <c r="E2171" s="2">
        <v>0.0</v>
      </c>
      <c r="F2171" s="2">
        <f>IFERROR(__xludf.DUMMYFUNCTION("""COMPUTED_VALUE"""),0.0)</f>
        <v>0</v>
      </c>
      <c r="G2171" s="4" t="s">
        <v>3237</v>
      </c>
      <c r="H2171" s="2" t="s">
        <v>3176</v>
      </c>
    </row>
    <row r="2172">
      <c r="A2172" s="3">
        <v>46287.0</v>
      </c>
      <c r="B2172" s="4" t="s">
        <v>208</v>
      </c>
      <c r="C2172" s="4" t="s">
        <v>229</v>
      </c>
      <c r="D2172" s="2" t="s">
        <v>9298</v>
      </c>
      <c r="E2172" s="2">
        <v>0.0</v>
      </c>
      <c r="F2172" s="2">
        <f>IFERROR(__xludf.DUMMYFUNCTION("""COMPUTED_VALUE"""),0.0)</f>
        <v>0</v>
      </c>
      <c r="G2172" s="4" t="s">
        <v>3237</v>
      </c>
      <c r="H2172" s="2" t="s">
        <v>3176</v>
      </c>
    </row>
    <row r="2173">
      <c r="A2173" s="3">
        <v>46288.0</v>
      </c>
      <c r="B2173" s="4" t="s">
        <v>303</v>
      </c>
      <c r="C2173" s="4" t="s">
        <v>229</v>
      </c>
      <c r="D2173" s="2" t="s">
        <v>9298</v>
      </c>
      <c r="E2173" s="2">
        <v>0.0</v>
      </c>
      <c r="F2173" s="2">
        <f>IFERROR(__xludf.DUMMYFUNCTION("""COMPUTED_VALUE"""),0.0)</f>
        <v>0</v>
      </c>
      <c r="G2173" s="4" t="s">
        <v>3237</v>
      </c>
      <c r="H2173" s="2" t="s">
        <v>3176</v>
      </c>
    </row>
    <row r="2174">
      <c r="A2174" s="3">
        <v>46289.0</v>
      </c>
      <c r="B2174" s="4" t="s">
        <v>148</v>
      </c>
      <c r="C2174" s="4" t="s">
        <v>229</v>
      </c>
      <c r="D2174" s="2" t="s">
        <v>9298</v>
      </c>
      <c r="E2174" s="2">
        <v>1.0</v>
      </c>
      <c r="F2174" s="2">
        <f>IFERROR(__xludf.DUMMYFUNCTION("""COMPUTED_VALUE"""),1.0)</f>
        <v>1</v>
      </c>
      <c r="G2174" s="4" t="s">
        <v>3237</v>
      </c>
      <c r="H2174" s="2" t="s">
        <v>3176</v>
      </c>
    </row>
    <row r="2175">
      <c r="A2175" s="3">
        <v>46290.0</v>
      </c>
      <c r="B2175" s="4" t="s">
        <v>196</v>
      </c>
      <c r="C2175" s="4" t="s">
        <v>229</v>
      </c>
      <c r="D2175" s="2" t="s">
        <v>9298</v>
      </c>
      <c r="E2175" s="2">
        <v>0.0</v>
      </c>
      <c r="F2175" s="2">
        <f>IFERROR(__xludf.DUMMYFUNCTION("""COMPUTED_VALUE"""),0.0)</f>
        <v>0</v>
      </c>
      <c r="G2175" s="4" t="s">
        <v>3237</v>
      </c>
      <c r="H2175" s="2" t="s">
        <v>3176</v>
      </c>
    </row>
    <row r="2176">
      <c r="A2176" s="3">
        <v>46291.0</v>
      </c>
      <c r="B2176" s="4" t="s">
        <v>288</v>
      </c>
      <c r="C2176" s="4" t="s">
        <v>229</v>
      </c>
      <c r="D2176" s="2" t="s">
        <v>9298</v>
      </c>
      <c r="E2176" s="2">
        <v>0.0</v>
      </c>
      <c r="F2176" s="2">
        <f>IFERROR(__xludf.DUMMYFUNCTION("""COMPUTED_VALUE"""),0.0)</f>
        <v>0</v>
      </c>
      <c r="G2176" s="4" t="s">
        <v>3237</v>
      </c>
      <c r="H2176" s="2" t="s">
        <v>3176</v>
      </c>
    </row>
    <row r="2177">
      <c r="A2177" s="3">
        <v>46292.0</v>
      </c>
      <c r="B2177" s="4" t="s">
        <v>256</v>
      </c>
      <c r="C2177" s="4" t="s">
        <v>229</v>
      </c>
      <c r="D2177" s="2" t="s">
        <v>9298</v>
      </c>
      <c r="E2177" s="2">
        <v>0.0</v>
      </c>
      <c r="F2177" s="2">
        <f>IFERROR(__xludf.DUMMYFUNCTION("""COMPUTED_VALUE"""),0.0)</f>
        <v>0</v>
      </c>
      <c r="G2177" s="4" t="s">
        <v>3237</v>
      </c>
      <c r="H2177" s="2" t="s">
        <v>3176</v>
      </c>
    </row>
    <row r="2178">
      <c r="A2178" s="3">
        <v>46293.0</v>
      </c>
      <c r="B2178" s="4" t="s">
        <v>180</v>
      </c>
      <c r="C2178" s="4" t="s">
        <v>229</v>
      </c>
      <c r="D2178" s="2" t="s">
        <v>9298</v>
      </c>
      <c r="E2178" s="2">
        <v>0.0</v>
      </c>
      <c r="F2178" s="2">
        <f>IFERROR(__xludf.DUMMYFUNCTION("""COMPUTED_VALUE"""),0.0)</f>
        <v>0</v>
      </c>
      <c r="G2178" s="4" t="s">
        <v>3237</v>
      </c>
      <c r="H2178" s="2" t="s">
        <v>3176</v>
      </c>
    </row>
    <row r="2179">
      <c r="A2179" s="3">
        <v>46294.0</v>
      </c>
      <c r="B2179" s="4" t="s">
        <v>208</v>
      </c>
      <c r="C2179" s="4" t="s">
        <v>229</v>
      </c>
      <c r="D2179" s="2" t="s">
        <v>9298</v>
      </c>
      <c r="E2179" s="2">
        <v>0.0</v>
      </c>
      <c r="F2179" s="2">
        <f>IFERROR(__xludf.DUMMYFUNCTION("""COMPUTED_VALUE"""),0.0)</f>
        <v>0</v>
      </c>
      <c r="G2179" s="4" t="s">
        <v>3237</v>
      </c>
      <c r="H2179" s="2" t="s">
        <v>3176</v>
      </c>
    </row>
    <row r="2180">
      <c r="A2180" s="3">
        <v>46295.0</v>
      </c>
      <c r="B2180" s="4" t="s">
        <v>303</v>
      </c>
      <c r="C2180" s="4" t="s">
        <v>229</v>
      </c>
      <c r="D2180" s="2" t="s">
        <v>9298</v>
      </c>
      <c r="E2180" s="2">
        <v>0.0</v>
      </c>
      <c r="F2180" s="2">
        <f>IFERROR(__xludf.DUMMYFUNCTION("""COMPUTED_VALUE"""),0.0)</f>
        <v>0</v>
      </c>
      <c r="G2180" s="4" t="s">
        <v>3237</v>
      </c>
      <c r="H2180" s="2" t="s">
        <v>3176</v>
      </c>
    </row>
    <row r="2181">
      <c r="A2181" s="3">
        <v>46296.0</v>
      </c>
      <c r="B2181" s="4" t="s">
        <v>148</v>
      </c>
      <c r="C2181" s="4" t="s">
        <v>229</v>
      </c>
      <c r="D2181" s="2" t="s">
        <v>9298</v>
      </c>
      <c r="E2181" s="2">
        <v>0.0</v>
      </c>
      <c r="F2181" s="2">
        <f>IFERROR(__xludf.DUMMYFUNCTION("""COMPUTED_VALUE"""),0.0)</f>
        <v>0</v>
      </c>
      <c r="G2181" s="4" t="s">
        <v>3237</v>
      </c>
      <c r="H2181" s="2" t="s">
        <v>3176</v>
      </c>
    </row>
    <row r="2182">
      <c r="A2182" s="3">
        <v>46297.0</v>
      </c>
      <c r="B2182" s="4" t="s">
        <v>196</v>
      </c>
      <c r="C2182" s="4" t="s">
        <v>229</v>
      </c>
      <c r="D2182" s="2" t="s">
        <v>9298</v>
      </c>
      <c r="E2182" s="2">
        <v>0.0</v>
      </c>
      <c r="F2182" s="2">
        <f>IFERROR(__xludf.DUMMYFUNCTION("""COMPUTED_VALUE"""),0.0)</f>
        <v>0</v>
      </c>
      <c r="G2182" s="4" t="s">
        <v>3237</v>
      </c>
      <c r="H2182" s="2" t="s">
        <v>3176</v>
      </c>
    </row>
    <row r="2183">
      <c r="A2183" s="3">
        <v>46298.0</v>
      </c>
      <c r="B2183" s="4" t="s">
        <v>288</v>
      </c>
      <c r="C2183" s="4" t="s">
        <v>229</v>
      </c>
      <c r="D2183" s="2" t="s">
        <v>9298</v>
      </c>
      <c r="E2183" s="2">
        <v>0.0</v>
      </c>
      <c r="F2183" s="2">
        <f>IFERROR(__xludf.DUMMYFUNCTION("""COMPUTED_VALUE"""),0.0)</f>
        <v>0</v>
      </c>
      <c r="G2183" s="4" t="s">
        <v>3237</v>
      </c>
      <c r="H2183" s="2" t="s">
        <v>3176</v>
      </c>
    </row>
    <row r="2184">
      <c r="A2184" s="3">
        <v>46299.0</v>
      </c>
      <c r="B2184" s="4" t="s">
        <v>256</v>
      </c>
      <c r="C2184" s="4" t="s">
        <v>229</v>
      </c>
      <c r="D2184" s="2" t="s">
        <v>9298</v>
      </c>
      <c r="E2184" s="2">
        <v>0.0</v>
      </c>
      <c r="F2184" s="2">
        <f>IFERROR(__xludf.DUMMYFUNCTION("""COMPUTED_VALUE"""),0.0)</f>
        <v>0</v>
      </c>
      <c r="G2184" s="4" t="s">
        <v>3237</v>
      </c>
      <c r="H2184" s="2" t="s">
        <v>3176</v>
      </c>
    </row>
    <row r="2185">
      <c r="A2185" s="3">
        <v>46300.0</v>
      </c>
      <c r="B2185" s="4" t="s">
        <v>180</v>
      </c>
      <c r="C2185" s="4" t="s">
        <v>229</v>
      </c>
      <c r="D2185" s="2" t="s">
        <v>9298</v>
      </c>
      <c r="E2185" s="2">
        <v>0.0</v>
      </c>
      <c r="F2185" s="2">
        <f>IFERROR(__xludf.DUMMYFUNCTION("""COMPUTED_VALUE"""),0.0)</f>
        <v>0</v>
      </c>
      <c r="G2185" s="4" t="s">
        <v>3237</v>
      </c>
      <c r="H2185" s="2" t="s">
        <v>3176</v>
      </c>
    </row>
    <row r="2186">
      <c r="A2186" s="3">
        <v>46301.0</v>
      </c>
      <c r="B2186" s="4" t="s">
        <v>208</v>
      </c>
      <c r="C2186" s="4" t="s">
        <v>229</v>
      </c>
      <c r="D2186" s="2" t="s">
        <v>9298</v>
      </c>
      <c r="E2186" s="2">
        <v>0.0</v>
      </c>
      <c r="F2186" s="2">
        <f>IFERROR(__xludf.DUMMYFUNCTION("""COMPUTED_VALUE"""),0.0)</f>
        <v>0</v>
      </c>
      <c r="G2186" s="4" t="s">
        <v>3237</v>
      </c>
      <c r="H2186" s="2" t="s">
        <v>3176</v>
      </c>
    </row>
    <row r="2187">
      <c r="A2187" s="3">
        <v>46302.0</v>
      </c>
      <c r="B2187" s="4" t="s">
        <v>303</v>
      </c>
      <c r="C2187" s="4" t="s">
        <v>229</v>
      </c>
      <c r="D2187" s="2" t="s">
        <v>9298</v>
      </c>
      <c r="E2187" s="2">
        <v>0.0</v>
      </c>
      <c r="F2187" s="2">
        <f>IFERROR(__xludf.DUMMYFUNCTION("""COMPUTED_VALUE"""),0.0)</f>
        <v>0</v>
      </c>
      <c r="G2187" s="4" t="s">
        <v>3237</v>
      </c>
      <c r="H2187" s="2" t="s">
        <v>3176</v>
      </c>
    </row>
    <row r="2188">
      <c r="A2188" s="3">
        <v>46303.0</v>
      </c>
      <c r="B2188" s="4" t="s">
        <v>148</v>
      </c>
      <c r="C2188" s="4" t="s">
        <v>229</v>
      </c>
      <c r="D2188" s="2" t="s">
        <v>9298</v>
      </c>
      <c r="E2188" s="2">
        <v>0.0</v>
      </c>
      <c r="F2188" s="2">
        <f>IFERROR(__xludf.DUMMYFUNCTION("""COMPUTED_VALUE"""),0.0)</f>
        <v>0</v>
      </c>
      <c r="G2188" s="4" t="s">
        <v>3237</v>
      </c>
      <c r="H2188" s="2" t="s">
        <v>3176</v>
      </c>
    </row>
    <row r="2189">
      <c r="A2189" s="3">
        <v>46304.0</v>
      </c>
      <c r="B2189" s="4" t="s">
        <v>196</v>
      </c>
      <c r="C2189" s="4" t="s">
        <v>229</v>
      </c>
      <c r="D2189" s="2" t="s">
        <v>9298</v>
      </c>
      <c r="E2189" s="2">
        <v>0.0</v>
      </c>
      <c r="F2189" s="2">
        <f>IFERROR(__xludf.DUMMYFUNCTION("""COMPUTED_VALUE"""),0.0)</f>
        <v>0</v>
      </c>
      <c r="G2189" s="4" t="s">
        <v>3237</v>
      </c>
      <c r="H2189" s="2" t="s">
        <v>3176</v>
      </c>
    </row>
    <row r="2190">
      <c r="A2190" s="3">
        <v>46305.0</v>
      </c>
      <c r="B2190" s="4" t="s">
        <v>288</v>
      </c>
      <c r="C2190" s="4" t="s">
        <v>229</v>
      </c>
      <c r="D2190" s="2" t="s">
        <v>9298</v>
      </c>
      <c r="E2190" s="2">
        <v>0.0</v>
      </c>
      <c r="F2190" s="2">
        <f>IFERROR(__xludf.DUMMYFUNCTION("""COMPUTED_VALUE"""),0.0)</f>
        <v>0</v>
      </c>
      <c r="G2190" s="4" t="s">
        <v>3237</v>
      </c>
      <c r="H2190" s="2" t="s">
        <v>3176</v>
      </c>
    </row>
    <row r="2191">
      <c r="A2191" s="3">
        <v>46306.0</v>
      </c>
      <c r="B2191" s="4" t="s">
        <v>256</v>
      </c>
      <c r="C2191" s="4" t="s">
        <v>229</v>
      </c>
      <c r="D2191" s="2" t="s">
        <v>9298</v>
      </c>
      <c r="E2191" s="2">
        <v>0.0</v>
      </c>
      <c r="F2191" s="2">
        <f>IFERROR(__xludf.DUMMYFUNCTION("""COMPUTED_VALUE"""),0.0)</f>
        <v>0</v>
      </c>
      <c r="G2191" s="4" t="s">
        <v>3237</v>
      </c>
      <c r="H2191" s="2" t="s">
        <v>3176</v>
      </c>
    </row>
    <row r="2192">
      <c r="A2192" s="3">
        <f t="array" ref="A2192:A2556">SEQUENCE(365,1,TODAY()-364,1)</f>
        <v>45942</v>
      </c>
      <c r="B2192" s="4" t="str">
        <f t="array" ref="B2192:B2556">IF(A2192:A2556="",,CHOOSE(WEEKDAY(A2192:A2556,2),"Понеділок","Вівторок","Середа","Четвер","П’ятниця","Субота","Неділя"))</f>
        <v>Неділя</v>
      </c>
      <c r="C2192" s="4" t="str">
        <f t="array" ref="C2192:C2556">IF(A2192:A2556&lt;&gt;"",'Налаштування'!$R$45,"")</f>
        <v>Харків</v>
      </c>
      <c r="D2192" s="2" t="s">
        <v>9298</v>
      </c>
      <c r="E2192" s="2">
        <f t="array" ref="E2192:E2556">MAP(A2192:A2556,C2192:C2556,D2192:D2556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2192" s="2">
        <f>IFERROR(__xludf.DUMMYFUNCTION("MAP(A2192:A2556,C2192:C2556,LAMBDA(d,c,IF(d="""",,IFERROR(ROWS(UNIQUE(FILTER('Реєстр'!$AD$2:$AD$5000,'Реєстр'!$B$2:$B$5000=c,'Реєстр'!$D$2:$D$5000=TEXT(d,""yyyy-mm-dd""),'Реєстр'!$C$2:$C$5000=""Балістика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2192" s="4" t="s">
        <v>3231</v>
      </c>
      <c r="H2192" s="2" t="s">
        <v>3176</v>
      </c>
    </row>
    <row r="2193">
      <c r="A2193" s="3">
        <v>45943.0</v>
      </c>
      <c r="B2193" s="4" t="s">
        <v>180</v>
      </c>
      <c r="C2193" s="4" t="s">
        <v>178</v>
      </c>
      <c r="D2193" s="2" t="s">
        <v>9298</v>
      </c>
      <c r="E2193" s="2">
        <v>0.0</v>
      </c>
      <c r="F2193" s="2">
        <f>IFERROR(__xludf.DUMMYFUNCTION("""COMPUTED_VALUE"""),0.0)</f>
        <v>0</v>
      </c>
      <c r="G2193" s="4" t="s">
        <v>3231</v>
      </c>
      <c r="H2193" s="2" t="s">
        <v>3176</v>
      </c>
    </row>
    <row r="2194">
      <c r="A2194" s="3">
        <v>45944.0</v>
      </c>
      <c r="B2194" s="4" t="s">
        <v>208</v>
      </c>
      <c r="C2194" s="4" t="s">
        <v>178</v>
      </c>
      <c r="D2194" s="2" t="s">
        <v>9298</v>
      </c>
      <c r="E2194" s="2">
        <v>0.0</v>
      </c>
      <c r="F2194" s="2">
        <f>IFERROR(__xludf.DUMMYFUNCTION("""COMPUTED_VALUE"""),0.0)</f>
        <v>0</v>
      </c>
      <c r="G2194" s="4" t="s">
        <v>3231</v>
      </c>
      <c r="H2194" s="2" t="s">
        <v>3176</v>
      </c>
    </row>
    <row r="2195">
      <c r="A2195" s="3">
        <v>45945.0</v>
      </c>
      <c r="B2195" s="4" t="s">
        <v>303</v>
      </c>
      <c r="C2195" s="4" t="s">
        <v>178</v>
      </c>
      <c r="D2195" s="2" t="s">
        <v>9298</v>
      </c>
      <c r="E2195" s="2">
        <v>0.0</v>
      </c>
      <c r="F2195" s="2">
        <f>IFERROR(__xludf.DUMMYFUNCTION("""COMPUTED_VALUE"""),0.0)</f>
        <v>0</v>
      </c>
      <c r="G2195" s="4" t="s">
        <v>3231</v>
      </c>
      <c r="H2195" s="2" t="s">
        <v>3176</v>
      </c>
    </row>
    <row r="2196">
      <c r="A2196" s="3">
        <v>45946.0</v>
      </c>
      <c r="B2196" s="4" t="s">
        <v>148</v>
      </c>
      <c r="C2196" s="4" t="s">
        <v>178</v>
      </c>
      <c r="D2196" s="2" t="s">
        <v>9298</v>
      </c>
      <c r="E2196" s="2">
        <v>0.0</v>
      </c>
      <c r="F2196" s="2">
        <f>IFERROR(__xludf.DUMMYFUNCTION("""COMPUTED_VALUE"""),0.0)</f>
        <v>0</v>
      </c>
      <c r="G2196" s="4" t="s">
        <v>3231</v>
      </c>
      <c r="H2196" s="2" t="s">
        <v>3176</v>
      </c>
    </row>
    <row r="2197">
      <c r="A2197" s="3">
        <v>45947.0</v>
      </c>
      <c r="B2197" s="4" t="s">
        <v>196</v>
      </c>
      <c r="C2197" s="4" t="s">
        <v>178</v>
      </c>
      <c r="D2197" s="2" t="s">
        <v>9298</v>
      </c>
      <c r="E2197" s="2">
        <v>0.0</v>
      </c>
      <c r="F2197" s="2">
        <f>IFERROR(__xludf.DUMMYFUNCTION("""COMPUTED_VALUE"""),0.0)</f>
        <v>0</v>
      </c>
      <c r="G2197" s="4" t="s">
        <v>3231</v>
      </c>
      <c r="H2197" s="2" t="s">
        <v>3176</v>
      </c>
    </row>
    <row r="2198">
      <c r="A2198" s="3">
        <v>45948.0</v>
      </c>
      <c r="B2198" s="4" t="s">
        <v>288</v>
      </c>
      <c r="C2198" s="4" t="s">
        <v>178</v>
      </c>
      <c r="D2198" s="2" t="s">
        <v>9298</v>
      </c>
      <c r="E2198" s="2">
        <v>0.0</v>
      </c>
      <c r="F2198" s="2">
        <f>IFERROR(__xludf.DUMMYFUNCTION("""COMPUTED_VALUE"""),0.0)</f>
        <v>0</v>
      </c>
      <c r="G2198" s="4" t="s">
        <v>3231</v>
      </c>
      <c r="H2198" s="2" t="s">
        <v>3176</v>
      </c>
    </row>
    <row r="2199">
      <c r="A2199" s="3">
        <v>45949.0</v>
      </c>
      <c r="B2199" s="4" t="s">
        <v>256</v>
      </c>
      <c r="C2199" s="4" t="s">
        <v>178</v>
      </c>
      <c r="D2199" s="2" t="s">
        <v>9298</v>
      </c>
      <c r="E2199" s="2">
        <v>0.0</v>
      </c>
      <c r="F2199" s="2">
        <f>IFERROR(__xludf.DUMMYFUNCTION("""COMPUTED_VALUE"""),0.0)</f>
        <v>0</v>
      </c>
      <c r="G2199" s="4" t="s">
        <v>3231</v>
      </c>
      <c r="H2199" s="2" t="s">
        <v>3176</v>
      </c>
    </row>
    <row r="2200">
      <c r="A2200" s="3">
        <v>45950.0</v>
      </c>
      <c r="B2200" s="4" t="s">
        <v>180</v>
      </c>
      <c r="C2200" s="4" t="s">
        <v>178</v>
      </c>
      <c r="D2200" s="2" t="s">
        <v>9298</v>
      </c>
      <c r="E2200" s="2">
        <v>0.0</v>
      </c>
      <c r="F2200" s="2">
        <f>IFERROR(__xludf.DUMMYFUNCTION("""COMPUTED_VALUE"""),0.0)</f>
        <v>0</v>
      </c>
      <c r="G2200" s="4" t="s">
        <v>3231</v>
      </c>
      <c r="H2200" s="2" t="s">
        <v>3176</v>
      </c>
    </row>
    <row r="2201">
      <c r="A2201" s="3">
        <v>45951.0</v>
      </c>
      <c r="B2201" s="4" t="s">
        <v>208</v>
      </c>
      <c r="C2201" s="4" t="s">
        <v>178</v>
      </c>
      <c r="D2201" s="2" t="s">
        <v>9298</v>
      </c>
      <c r="E2201" s="2">
        <v>0.0</v>
      </c>
      <c r="F2201" s="2">
        <f>IFERROR(__xludf.DUMMYFUNCTION("""COMPUTED_VALUE"""),0.0)</f>
        <v>0</v>
      </c>
      <c r="G2201" s="4" t="s">
        <v>3231</v>
      </c>
      <c r="H2201" s="2" t="s">
        <v>3176</v>
      </c>
    </row>
    <row r="2202">
      <c r="A2202" s="3">
        <v>45952.0</v>
      </c>
      <c r="B2202" s="4" t="s">
        <v>303</v>
      </c>
      <c r="C2202" s="4" t="s">
        <v>178</v>
      </c>
      <c r="D2202" s="2" t="s">
        <v>9298</v>
      </c>
      <c r="E2202" s="2">
        <v>0.0</v>
      </c>
      <c r="F2202" s="2">
        <f>IFERROR(__xludf.DUMMYFUNCTION("""COMPUTED_VALUE"""),0.0)</f>
        <v>0</v>
      </c>
      <c r="G2202" s="4" t="s">
        <v>3231</v>
      </c>
      <c r="H2202" s="2" t="s">
        <v>3176</v>
      </c>
    </row>
    <row r="2203">
      <c r="A2203" s="3">
        <v>45953.0</v>
      </c>
      <c r="B2203" s="4" t="s">
        <v>148</v>
      </c>
      <c r="C2203" s="4" t="s">
        <v>178</v>
      </c>
      <c r="D2203" s="2" t="s">
        <v>9298</v>
      </c>
      <c r="E2203" s="2">
        <v>0.0</v>
      </c>
      <c r="F2203" s="2">
        <f>IFERROR(__xludf.DUMMYFUNCTION("""COMPUTED_VALUE"""),0.0)</f>
        <v>0</v>
      </c>
      <c r="G2203" s="4" t="s">
        <v>3231</v>
      </c>
      <c r="H2203" s="2" t="s">
        <v>3176</v>
      </c>
    </row>
    <row r="2204">
      <c r="A2204" s="3">
        <v>45954.0</v>
      </c>
      <c r="B2204" s="4" t="s">
        <v>196</v>
      </c>
      <c r="C2204" s="4" t="s">
        <v>178</v>
      </c>
      <c r="D2204" s="2" t="s">
        <v>9298</v>
      </c>
      <c r="E2204" s="2">
        <v>0.0</v>
      </c>
      <c r="F2204" s="2">
        <f>IFERROR(__xludf.DUMMYFUNCTION("""COMPUTED_VALUE"""),0.0)</f>
        <v>0</v>
      </c>
      <c r="G2204" s="4" t="s">
        <v>3231</v>
      </c>
      <c r="H2204" s="2" t="s">
        <v>3176</v>
      </c>
    </row>
    <row r="2205">
      <c r="A2205" s="3">
        <v>45955.0</v>
      </c>
      <c r="B2205" s="4" t="s">
        <v>288</v>
      </c>
      <c r="C2205" s="4" t="s">
        <v>178</v>
      </c>
      <c r="D2205" s="2" t="s">
        <v>9298</v>
      </c>
      <c r="E2205" s="2">
        <v>0.0</v>
      </c>
      <c r="F2205" s="2">
        <f>IFERROR(__xludf.DUMMYFUNCTION("""COMPUTED_VALUE"""),0.0)</f>
        <v>0</v>
      </c>
      <c r="G2205" s="4" t="s">
        <v>3231</v>
      </c>
      <c r="H2205" s="2" t="s">
        <v>3176</v>
      </c>
    </row>
    <row r="2206">
      <c r="A2206" s="3">
        <v>45956.0</v>
      </c>
      <c r="B2206" s="4" t="s">
        <v>256</v>
      </c>
      <c r="C2206" s="4" t="s">
        <v>178</v>
      </c>
      <c r="D2206" s="2" t="s">
        <v>9298</v>
      </c>
      <c r="E2206" s="2">
        <v>0.0</v>
      </c>
      <c r="F2206" s="2">
        <f>IFERROR(__xludf.DUMMYFUNCTION("""COMPUTED_VALUE"""),0.0)</f>
        <v>0</v>
      </c>
      <c r="G2206" s="4" t="s">
        <v>3231</v>
      </c>
      <c r="H2206" s="2" t="s">
        <v>3176</v>
      </c>
    </row>
    <row r="2207">
      <c r="A2207" s="3">
        <v>45957.0</v>
      </c>
      <c r="B2207" s="4" t="s">
        <v>180</v>
      </c>
      <c r="C2207" s="4" t="s">
        <v>178</v>
      </c>
      <c r="D2207" s="2" t="s">
        <v>9298</v>
      </c>
      <c r="E2207" s="2">
        <v>0.0</v>
      </c>
      <c r="F2207" s="2">
        <f>IFERROR(__xludf.DUMMYFUNCTION("""COMPUTED_VALUE"""),0.0)</f>
        <v>0</v>
      </c>
      <c r="G2207" s="4" t="s">
        <v>3231</v>
      </c>
      <c r="H2207" s="2" t="s">
        <v>3176</v>
      </c>
    </row>
    <row r="2208">
      <c r="A2208" s="3">
        <v>45958.0</v>
      </c>
      <c r="B2208" s="4" t="s">
        <v>208</v>
      </c>
      <c r="C2208" s="4" t="s">
        <v>178</v>
      </c>
      <c r="D2208" s="2" t="s">
        <v>9298</v>
      </c>
      <c r="E2208" s="2">
        <v>0.0</v>
      </c>
      <c r="F2208" s="2">
        <f>IFERROR(__xludf.DUMMYFUNCTION("""COMPUTED_VALUE"""),0.0)</f>
        <v>0</v>
      </c>
      <c r="G2208" s="4" t="s">
        <v>3231</v>
      </c>
      <c r="H2208" s="2" t="s">
        <v>3176</v>
      </c>
    </row>
    <row r="2209">
      <c r="A2209" s="3">
        <v>45959.0</v>
      </c>
      <c r="B2209" s="4" t="s">
        <v>303</v>
      </c>
      <c r="C2209" s="4" t="s">
        <v>178</v>
      </c>
      <c r="D2209" s="2" t="s">
        <v>9298</v>
      </c>
      <c r="E2209" s="2">
        <v>0.0</v>
      </c>
      <c r="F2209" s="2">
        <f>IFERROR(__xludf.DUMMYFUNCTION("""COMPUTED_VALUE"""),0.0)</f>
        <v>0</v>
      </c>
      <c r="G2209" s="4" t="s">
        <v>3231</v>
      </c>
      <c r="H2209" s="2" t="s">
        <v>3176</v>
      </c>
    </row>
    <row r="2210">
      <c r="A2210" s="3">
        <v>45960.0</v>
      </c>
      <c r="B2210" s="4" t="s">
        <v>148</v>
      </c>
      <c r="C2210" s="4" t="s">
        <v>178</v>
      </c>
      <c r="D2210" s="2" t="s">
        <v>9298</v>
      </c>
      <c r="E2210" s="2">
        <v>0.0</v>
      </c>
      <c r="F2210" s="2">
        <f>IFERROR(__xludf.DUMMYFUNCTION("""COMPUTED_VALUE"""),0.0)</f>
        <v>0</v>
      </c>
      <c r="G2210" s="4" t="s">
        <v>3231</v>
      </c>
      <c r="H2210" s="2" t="s">
        <v>3176</v>
      </c>
    </row>
    <row r="2211">
      <c r="A2211" s="3">
        <v>45961.0</v>
      </c>
      <c r="B2211" s="4" t="s">
        <v>196</v>
      </c>
      <c r="C2211" s="4" t="s">
        <v>178</v>
      </c>
      <c r="D2211" s="2" t="s">
        <v>9298</v>
      </c>
      <c r="E2211" s="2">
        <v>0.0</v>
      </c>
      <c r="F2211" s="2">
        <f>IFERROR(__xludf.DUMMYFUNCTION("""COMPUTED_VALUE"""),0.0)</f>
        <v>0</v>
      </c>
      <c r="G2211" s="4" t="s">
        <v>3231</v>
      </c>
      <c r="H2211" s="2" t="s">
        <v>3176</v>
      </c>
    </row>
    <row r="2212">
      <c r="A2212" s="3">
        <v>45962.0</v>
      </c>
      <c r="B2212" s="4" t="s">
        <v>288</v>
      </c>
      <c r="C2212" s="4" t="s">
        <v>178</v>
      </c>
      <c r="D2212" s="2" t="s">
        <v>9298</v>
      </c>
      <c r="E2212" s="2">
        <v>0.0</v>
      </c>
      <c r="F2212" s="2">
        <f>IFERROR(__xludf.DUMMYFUNCTION("""COMPUTED_VALUE"""),0.0)</f>
        <v>0</v>
      </c>
      <c r="G2212" s="4" t="s">
        <v>3231</v>
      </c>
      <c r="H2212" s="2" t="s">
        <v>3176</v>
      </c>
    </row>
    <row r="2213">
      <c r="A2213" s="3">
        <v>45963.0</v>
      </c>
      <c r="B2213" s="4" t="s">
        <v>256</v>
      </c>
      <c r="C2213" s="4" t="s">
        <v>178</v>
      </c>
      <c r="D2213" s="2" t="s">
        <v>9298</v>
      </c>
      <c r="E2213" s="2">
        <v>0.0</v>
      </c>
      <c r="F2213" s="2">
        <f>IFERROR(__xludf.DUMMYFUNCTION("""COMPUTED_VALUE"""),0.0)</f>
        <v>0</v>
      </c>
      <c r="G2213" s="4" t="s">
        <v>3231</v>
      </c>
      <c r="H2213" s="2" t="s">
        <v>3176</v>
      </c>
    </row>
    <row r="2214">
      <c r="A2214" s="3">
        <v>45964.0</v>
      </c>
      <c r="B2214" s="4" t="s">
        <v>180</v>
      </c>
      <c r="C2214" s="4" t="s">
        <v>178</v>
      </c>
      <c r="D2214" s="2" t="s">
        <v>9298</v>
      </c>
      <c r="E2214" s="2">
        <v>0.0</v>
      </c>
      <c r="F2214" s="2">
        <f>IFERROR(__xludf.DUMMYFUNCTION("""COMPUTED_VALUE"""),0.0)</f>
        <v>0</v>
      </c>
      <c r="G2214" s="4" t="s">
        <v>3231</v>
      </c>
      <c r="H2214" s="2" t="s">
        <v>3176</v>
      </c>
    </row>
    <row r="2215">
      <c r="A2215" s="3">
        <v>45965.0</v>
      </c>
      <c r="B2215" s="4" t="s">
        <v>208</v>
      </c>
      <c r="C2215" s="4" t="s">
        <v>178</v>
      </c>
      <c r="D2215" s="2" t="s">
        <v>9298</v>
      </c>
      <c r="E2215" s="2">
        <v>0.0</v>
      </c>
      <c r="F2215" s="2">
        <f>IFERROR(__xludf.DUMMYFUNCTION("""COMPUTED_VALUE"""),0.0)</f>
        <v>0</v>
      </c>
      <c r="G2215" s="4" t="s">
        <v>3231</v>
      </c>
      <c r="H2215" s="2" t="s">
        <v>3176</v>
      </c>
    </row>
    <row r="2216">
      <c r="A2216" s="3">
        <v>45966.0</v>
      </c>
      <c r="B2216" s="4" t="s">
        <v>303</v>
      </c>
      <c r="C2216" s="4" t="s">
        <v>178</v>
      </c>
      <c r="D2216" s="2" t="s">
        <v>9298</v>
      </c>
      <c r="E2216" s="2">
        <v>0.0</v>
      </c>
      <c r="F2216" s="2">
        <f>IFERROR(__xludf.DUMMYFUNCTION("""COMPUTED_VALUE"""),0.0)</f>
        <v>0</v>
      </c>
      <c r="G2216" s="4" t="s">
        <v>3231</v>
      </c>
      <c r="H2216" s="2" t="s">
        <v>3176</v>
      </c>
    </row>
    <row r="2217">
      <c r="A2217" s="3">
        <v>45967.0</v>
      </c>
      <c r="B2217" s="4" t="s">
        <v>148</v>
      </c>
      <c r="C2217" s="4" t="s">
        <v>178</v>
      </c>
      <c r="D2217" s="2" t="s">
        <v>9298</v>
      </c>
      <c r="E2217" s="2">
        <v>0.0</v>
      </c>
      <c r="F2217" s="2">
        <f>IFERROR(__xludf.DUMMYFUNCTION("""COMPUTED_VALUE"""),0.0)</f>
        <v>0</v>
      </c>
      <c r="G2217" s="4" t="s">
        <v>3231</v>
      </c>
      <c r="H2217" s="2" t="s">
        <v>3176</v>
      </c>
    </row>
    <row r="2218">
      <c r="A2218" s="3">
        <v>45968.0</v>
      </c>
      <c r="B2218" s="4" t="s">
        <v>196</v>
      </c>
      <c r="C2218" s="4" t="s">
        <v>178</v>
      </c>
      <c r="D2218" s="2" t="s">
        <v>9298</v>
      </c>
      <c r="E2218" s="2">
        <v>0.0</v>
      </c>
      <c r="F2218" s="2">
        <f>IFERROR(__xludf.DUMMYFUNCTION("""COMPUTED_VALUE"""),0.0)</f>
        <v>0</v>
      </c>
      <c r="G2218" s="4" t="s">
        <v>3231</v>
      </c>
      <c r="H2218" s="2" t="s">
        <v>3176</v>
      </c>
    </row>
    <row r="2219">
      <c r="A2219" s="3">
        <v>45969.0</v>
      </c>
      <c r="B2219" s="4" t="s">
        <v>288</v>
      </c>
      <c r="C2219" s="4" t="s">
        <v>178</v>
      </c>
      <c r="D2219" s="2" t="s">
        <v>9298</v>
      </c>
      <c r="E2219" s="2">
        <v>0.0</v>
      </c>
      <c r="F2219" s="2">
        <f>IFERROR(__xludf.DUMMYFUNCTION("""COMPUTED_VALUE"""),0.0)</f>
        <v>0</v>
      </c>
      <c r="G2219" s="4" t="s">
        <v>3231</v>
      </c>
      <c r="H2219" s="2" t="s">
        <v>3176</v>
      </c>
    </row>
    <row r="2220">
      <c r="A2220" s="3">
        <v>45970.0</v>
      </c>
      <c r="B2220" s="4" t="s">
        <v>256</v>
      </c>
      <c r="C2220" s="4" t="s">
        <v>178</v>
      </c>
      <c r="D2220" s="2" t="s">
        <v>9298</v>
      </c>
      <c r="E2220" s="2">
        <v>0.0</v>
      </c>
      <c r="F2220" s="2">
        <f>IFERROR(__xludf.DUMMYFUNCTION("""COMPUTED_VALUE"""),0.0)</f>
        <v>0</v>
      </c>
      <c r="G2220" s="4" t="s">
        <v>3231</v>
      </c>
      <c r="H2220" s="2" t="s">
        <v>3176</v>
      </c>
    </row>
    <row r="2221">
      <c r="A2221" s="3">
        <v>45971.0</v>
      </c>
      <c r="B2221" s="4" t="s">
        <v>180</v>
      </c>
      <c r="C2221" s="4" t="s">
        <v>178</v>
      </c>
      <c r="D2221" s="2" t="s">
        <v>9298</v>
      </c>
      <c r="E2221" s="2">
        <v>0.0</v>
      </c>
      <c r="F2221" s="2">
        <f>IFERROR(__xludf.DUMMYFUNCTION("""COMPUTED_VALUE"""),0.0)</f>
        <v>0</v>
      </c>
      <c r="G2221" s="4" t="s">
        <v>3231</v>
      </c>
      <c r="H2221" s="2" t="s">
        <v>3176</v>
      </c>
    </row>
    <row r="2222">
      <c r="A2222" s="3">
        <v>45972.0</v>
      </c>
      <c r="B2222" s="4" t="s">
        <v>208</v>
      </c>
      <c r="C2222" s="4" t="s">
        <v>178</v>
      </c>
      <c r="D2222" s="2" t="s">
        <v>9298</v>
      </c>
      <c r="E2222" s="2">
        <v>0.0</v>
      </c>
      <c r="F2222" s="2">
        <f>IFERROR(__xludf.DUMMYFUNCTION("""COMPUTED_VALUE"""),0.0)</f>
        <v>0</v>
      </c>
      <c r="G2222" s="4" t="s">
        <v>3231</v>
      </c>
      <c r="H2222" s="2" t="s">
        <v>3176</v>
      </c>
    </row>
    <row r="2223">
      <c r="A2223" s="3">
        <v>45973.0</v>
      </c>
      <c r="B2223" s="4" t="s">
        <v>303</v>
      </c>
      <c r="C2223" s="4" t="s">
        <v>178</v>
      </c>
      <c r="D2223" s="2" t="s">
        <v>9298</v>
      </c>
      <c r="E2223" s="2">
        <v>0.0</v>
      </c>
      <c r="F2223" s="2">
        <f>IFERROR(__xludf.DUMMYFUNCTION("""COMPUTED_VALUE"""),0.0)</f>
        <v>0</v>
      </c>
      <c r="G2223" s="4" t="s">
        <v>3231</v>
      </c>
      <c r="H2223" s="2" t="s">
        <v>3176</v>
      </c>
    </row>
    <row r="2224">
      <c r="A2224" s="3">
        <v>45974.0</v>
      </c>
      <c r="B2224" s="4" t="s">
        <v>148</v>
      </c>
      <c r="C2224" s="4" t="s">
        <v>178</v>
      </c>
      <c r="D2224" s="2" t="s">
        <v>9298</v>
      </c>
      <c r="E2224" s="2">
        <v>0.0</v>
      </c>
      <c r="F2224" s="2">
        <f>IFERROR(__xludf.DUMMYFUNCTION("""COMPUTED_VALUE"""),0.0)</f>
        <v>0</v>
      </c>
      <c r="G2224" s="4" t="s">
        <v>3231</v>
      </c>
      <c r="H2224" s="2" t="s">
        <v>3176</v>
      </c>
    </row>
    <row r="2225">
      <c r="A2225" s="3">
        <v>45975.0</v>
      </c>
      <c r="B2225" s="4" t="s">
        <v>196</v>
      </c>
      <c r="C2225" s="4" t="s">
        <v>178</v>
      </c>
      <c r="D2225" s="2" t="s">
        <v>9298</v>
      </c>
      <c r="E2225" s="2">
        <v>0.0</v>
      </c>
      <c r="F2225" s="2">
        <f>IFERROR(__xludf.DUMMYFUNCTION("""COMPUTED_VALUE"""),0.0)</f>
        <v>0</v>
      </c>
      <c r="G2225" s="4" t="s">
        <v>3231</v>
      </c>
      <c r="H2225" s="2" t="s">
        <v>3176</v>
      </c>
    </row>
    <row r="2226">
      <c r="A2226" s="3">
        <v>45976.0</v>
      </c>
      <c r="B2226" s="4" t="s">
        <v>288</v>
      </c>
      <c r="C2226" s="4" t="s">
        <v>178</v>
      </c>
      <c r="D2226" s="2" t="s">
        <v>9298</v>
      </c>
      <c r="E2226" s="2">
        <v>0.0</v>
      </c>
      <c r="F2226" s="2">
        <f>IFERROR(__xludf.DUMMYFUNCTION("""COMPUTED_VALUE"""),0.0)</f>
        <v>0</v>
      </c>
      <c r="G2226" s="4" t="s">
        <v>3231</v>
      </c>
      <c r="H2226" s="2" t="s">
        <v>3176</v>
      </c>
    </row>
    <row r="2227">
      <c r="A2227" s="3">
        <v>45977.0</v>
      </c>
      <c r="B2227" s="4" t="s">
        <v>256</v>
      </c>
      <c r="C2227" s="4" t="s">
        <v>178</v>
      </c>
      <c r="D2227" s="2" t="s">
        <v>9298</v>
      </c>
      <c r="E2227" s="2">
        <v>0.0</v>
      </c>
      <c r="F2227" s="2">
        <f>IFERROR(__xludf.DUMMYFUNCTION("""COMPUTED_VALUE"""),0.0)</f>
        <v>0</v>
      </c>
      <c r="G2227" s="4" t="s">
        <v>3231</v>
      </c>
      <c r="H2227" s="2" t="s">
        <v>3176</v>
      </c>
    </row>
    <row r="2228">
      <c r="A2228" s="3">
        <v>45978.0</v>
      </c>
      <c r="B2228" s="4" t="s">
        <v>180</v>
      </c>
      <c r="C2228" s="4" t="s">
        <v>178</v>
      </c>
      <c r="D2228" s="2" t="s">
        <v>9298</v>
      </c>
      <c r="E2228" s="2">
        <v>0.0</v>
      </c>
      <c r="F2228" s="2">
        <f>IFERROR(__xludf.DUMMYFUNCTION("""COMPUTED_VALUE"""),0.0)</f>
        <v>0</v>
      </c>
      <c r="G2228" s="4" t="s">
        <v>3231</v>
      </c>
      <c r="H2228" s="2" t="s">
        <v>3176</v>
      </c>
    </row>
    <row r="2229">
      <c r="A2229" s="3">
        <v>45979.0</v>
      </c>
      <c r="B2229" s="4" t="s">
        <v>208</v>
      </c>
      <c r="C2229" s="4" t="s">
        <v>178</v>
      </c>
      <c r="D2229" s="2" t="s">
        <v>9298</v>
      </c>
      <c r="E2229" s="2">
        <v>0.0</v>
      </c>
      <c r="F2229" s="2">
        <f>IFERROR(__xludf.DUMMYFUNCTION("""COMPUTED_VALUE"""),0.0)</f>
        <v>0</v>
      </c>
      <c r="G2229" s="4" t="s">
        <v>3231</v>
      </c>
      <c r="H2229" s="2" t="s">
        <v>3176</v>
      </c>
    </row>
    <row r="2230">
      <c r="A2230" s="3">
        <v>45980.0</v>
      </c>
      <c r="B2230" s="4" t="s">
        <v>303</v>
      </c>
      <c r="C2230" s="4" t="s">
        <v>178</v>
      </c>
      <c r="D2230" s="2" t="s">
        <v>9298</v>
      </c>
      <c r="E2230" s="2">
        <v>0.0</v>
      </c>
      <c r="F2230" s="2">
        <f>IFERROR(__xludf.DUMMYFUNCTION("""COMPUTED_VALUE"""),0.0)</f>
        <v>0</v>
      </c>
      <c r="G2230" s="4" t="s">
        <v>3231</v>
      </c>
      <c r="H2230" s="2" t="s">
        <v>3176</v>
      </c>
    </row>
    <row r="2231">
      <c r="A2231" s="3">
        <v>45981.0</v>
      </c>
      <c r="B2231" s="4" t="s">
        <v>148</v>
      </c>
      <c r="C2231" s="4" t="s">
        <v>178</v>
      </c>
      <c r="D2231" s="2" t="s">
        <v>9298</v>
      </c>
      <c r="E2231" s="2">
        <v>0.0</v>
      </c>
      <c r="F2231" s="2">
        <f>IFERROR(__xludf.DUMMYFUNCTION("""COMPUTED_VALUE"""),0.0)</f>
        <v>0</v>
      </c>
      <c r="G2231" s="4" t="s">
        <v>3231</v>
      </c>
      <c r="H2231" s="2" t="s">
        <v>3176</v>
      </c>
    </row>
    <row r="2232">
      <c r="A2232" s="3">
        <v>45982.0</v>
      </c>
      <c r="B2232" s="4" t="s">
        <v>196</v>
      </c>
      <c r="C2232" s="4" t="s">
        <v>178</v>
      </c>
      <c r="D2232" s="2" t="s">
        <v>9298</v>
      </c>
      <c r="E2232" s="2">
        <v>0.0</v>
      </c>
      <c r="F2232" s="2">
        <f>IFERROR(__xludf.DUMMYFUNCTION("""COMPUTED_VALUE"""),0.0)</f>
        <v>0</v>
      </c>
      <c r="G2232" s="4" t="s">
        <v>3231</v>
      </c>
      <c r="H2232" s="2" t="s">
        <v>3176</v>
      </c>
    </row>
    <row r="2233">
      <c r="A2233" s="3">
        <v>45983.0</v>
      </c>
      <c r="B2233" s="4" t="s">
        <v>288</v>
      </c>
      <c r="C2233" s="4" t="s">
        <v>178</v>
      </c>
      <c r="D2233" s="2" t="s">
        <v>9298</v>
      </c>
      <c r="E2233" s="2">
        <v>0.0</v>
      </c>
      <c r="F2233" s="2">
        <f>IFERROR(__xludf.DUMMYFUNCTION("""COMPUTED_VALUE"""),0.0)</f>
        <v>0</v>
      </c>
      <c r="G2233" s="4" t="s">
        <v>3231</v>
      </c>
      <c r="H2233" s="2" t="s">
        <v>3176</v>
      </c>
    </row>
    <row r="2234">
      <c r="A2234" s="3">
        <v>45984.0</v>
      </c>
      <c r="B2234" s="4" t="s">
        <v>256</v>
      </c>
      <c r="C2234" s="4" t="s">
        <v>178</v>
      </c>
      <c r="D2234" s="2" t="s">
        <v>9298</v>
      </c>
      <c r="E2234" s="2">
        <v>0.0</v>
      </c>
      <c r="F2234" s="2">
        <f>IFERROR(__xludf.DUMMYFUNCTION("""COMPUTED_VALUE"""),0.0)</f>
        <v>0</v>
      </c>
      <c r="G2234" s="4" t="s">
        <v>3231</v>
      </c>
      <c r="H2234" s="2" t="s">
        <v>3176</v>
      </c>
    </row>
    <row r="2235">
      <c r="A2235" s="3">
        <v>45985.0</v>
      </c>
      <c r="B2235" s="4" t="s">
        <v>180</v>
      </c>
      <c r="C2235" s="4" t="s">
        <v>178</v>
      </c>
      <c r="D2235" s="2" t="s">
        <v>9298</v>
      </c>
      <c r="E2235" s="2">
        <v>0.0</v>
      </c>
      <c r="F2235" s="2">
        <f>IFERROR(__xludf.DUMMYFUNCTION("""COMPUTED_VALUE"""),0.0)</f>
        <v>0</v>
      </c>
      <c r="G2235" s="4" t="s">
        <v>3231</v>
      </c>
      <c r="H2235" s="2" t="s">
        <v>3176</v>
      </c>
    </row>
    <row r="2236">
      <c r="A2236" s="3">
        <v>45986.0</v>
      </c>
      <c r="B2236" s="4" t="s">
        <v>208</v>
      </c>
      <c r="C2236" s="4" t="s">
        <v>178</v>
      </c>
      <c r="D2236" s="2" t="s">
        <v>9298</v>
      </c>
      <c r="E2236" s="2">
        <v>0.0</v>
      </c>
      <c r="F2236" s="2">
        <f>IFERROR(__xludf.DUMMYFUNCTION("""COMPUTED_VALUE"""),0.0)</f>
        <v>0</v>
      </c>
      <c r="G2236" s="4" t="s">
        <v>3231</v>
      </c>
      <c r="H2236" s="2" t="s">
        <v>3176</v>
      </c>
    </row>
    <row r="2237">
      <c r="A2237" s="3">
        <v>45987.0</v>
      </c>
      <c r="B2237" s="4" t="s">
        <v>303</v>
      </c>
      <c r="C2237" s="4" t="s">
        <v>178</v>
      </c>
      <c r="D2237" s="2" t="s">
        <v>9298</v>
      </c>
      <c r="E2237" s="2">
        <v>0.0</v>
      </c>
      <c r="F2237" s="2">
        <f>IFERROR(__xludf.DUMMYFUNCTION("""COMPUTED_VALUE"""),0.0)</f>
        <v>0</v>
      </c>
      <c r="G2237" s="4" t="s">
        <v>3231</v>
      </c>
      <c r="H2237" s="2" t="s">
        <v>3176</v>
      </c>
    </row>
    <row r="2238">
      <c r="A2238" s="3">
        <v>45988.0</v>
      </c>
      <c r="B2238" s="4" t="s">
        <v>148</v>
      </c>
      <c r="C2238" s="4" t="s">
        <v>178</v>
      </c>
      <c r="D2238" s="2" t="s">
        <v>9298</v>
      </c>
      <c r="E2238" s="2">
        <v>0.0</v>
      </c>
      <c r="F2238" s="2">
        <f>IFERROR(__xludf.DUMMYFUNCTION("""COMPUTED_VALUE"""),0.0)</f>
        <v>0</v>
      </c>
      <c r="G2238" s="4" t="s">
        <v>3231</v>
      </c>
      <c r="H2238" s="2" t="s">
        <v>3176</v>
      </c>
    </row>
    <row r="2239">
      <c r="A2239" s="3">
        <v>45989.0</v>
      </c>
      <c r="B2239" s="4" t="s">
        <v>196</v>
      </c>
      <c r="C2239" s="4" t="s">
        <v>178</v>
      </c>
      <c r="D2239" s="2" t="s">
        <v>9298</v>
      </c>
      <c r="E2239" s="2">
        <v>0.0</v>
      </c>
      <c r="F2239" s="2">
        <f>IFERROR(__xludf.DUMMYFUNCTION("""COMPUTED_VALUE"""),0.0)</f>
        <v>0</v>
      </c>
      <c r="G2239" s="4" t="s">
        <v>3231</v>
      </c>
      <c r="H2239" s="2" t="s">
        <v>3176</v>
      </c>
    </row>
    <row r="2240">
      <c r="A2240" s="3">
        <v>45990.0</v>
      </c>
      <c r="B2240" s="4" t="s">
        <v>288</v>
      </c>
      <c r="C2240" s="4" t="s">
        <v>178</v>
      </c>
      <c r="D2240" s="2" t="s">
        <v>9298</v>
      </c>
      <c r="E2240" s="2">
        <v>0.0</v>
      </c>
      <c r="F2240" s="2">
        <f>IFERROR(__xludf.DUMMYFUNCTION("""COMPUTED_VALUE"""),0.0)</f>
        <v>0</v>
      </c>
      <c r="G2240" s="4" t="s">
        <v>3231</v>
      </c>
      <c r="H2240" s="2" t="s">
        <v>3176</v>
      </c>
    </row>
    <row r="2241">
      <c r="A2241" s="3">
        <v>45991.0</v>
      </c>
      <c r="B2241" s="4" t="s">
        <v>256</v>
      </c>
      <c r="C2241" s="4" t="s">
        <v>178</v>
      </c>
      <c r="D2241" s="2" t="s">
        <v>9298</v>
      </c>
      <c r="E2241" s="2">
        <v>0.0</v>
      </c>
      <c r="F2241" s="2">
        <f>IFERROR(__xludf.DUMMYFUNCTION("""COMPUTED_VALUE"""),0.0)</f>
        <v>0</v>
      </c>
      <c r="G2241" s="4" t="s">
        <v>3231</v>
      </c>
      <c r="H2241" s="2" t="s">
        <v>3176</v>
      </c>
    </row>
    <row r="2242">
      <c r="A2242" s="3">
        <v>45992.0</v>
      </c>
      <c r="B2242" s="4" t="s">
        <v>180</v>
      </c>
      <c r="C2242" s="4" t="s">
        <v>178</v>
      </c>
      <c r="D2242" s="2" t="s">
        <v>9298</v>
      </c>
      <c r="E2242" s="2">
        <v>0.0</v>
      </c>
      <c r="F2242" s="2">
        <f>IFERROR(__xludf.DUMMYFUNCTION("""COMPUTED_VALUE"""),0.0)</f>
        <v>0</v>
      </c>
      <c r="G2242" s="4" t="s">
        <v>3231</v>
      </c>
      <c r="H2242" s="2" t="s">
        <v>3176</v>
      </c>
    </row>
    <row r="2243">
      <c r="A2243" s="3">
        <v>45993.0</v>
      </c>
      <c r="B2243" s="4" t="s">
        <v>208</v>
      </c>
      <c r="C2243" s="4" t="s">
        <v>178</v>
      </c>
      <c r="D2243" s="2" t="s">
        <v>9298</v>
      </c>
      <c r="E2243" s="2">
        <v>0.0</v>
      </c>
      <c r="F2243" s="2">
        <f>IFERROR(__xludf.DUMMYFUNCTION("""COMPUTED_VALUE"""),0.0)</f>
        <v>0</v>
      </c>
      <c r="G2243" s="4" t="s">
        <v>3231</v>
      </c>
      <c r="H2243" s="2" t="s">
        <v>3176</v>
      </c>
    </row>
    <row r="2244">
      <c r="A2244" s="3">
        <v>45994.0</v>
      </c>
      <c r="B2244" s="4" t="s">
        <v>303</v>
      </c>
      <c r="C2244" s="4" t="s">
        <v>178</v>
      </c>
      <c r="D2244" s="2" t="s">
        <v>9298</v>
      </c>
      <c r="E2244" s="2">
        <v>1.0</v>
      </c>
      <c r="F2244" s="2">
        <f>IFERROR(__xludf.DUMMYFUNCTION("""COMPUTED_VALUE"""),1.0)</f>
        <v>1</v>
      </c>
      <c r="G2244" s="4" t="s">
        <v>3231</v>
      </c>
      <c r="H2244" s="2" t="s">
        <v>3176</v>
      </c>
    </row>
    <row r="2245">
      <c r="A2245" s="3">
        <v>45995.0</v>
      </c>
      <c r="B2245" s="4" t="s">
        <v>148</v>
      </c>
      <c r="C2245" s="4" t="s">
        <v>178</v>
      </c>
      <c r="D2245" s="2" t="s">
        <v>9298</v>
      </c>
      <c r="E2245" s="2">
        <v>0.0</v>
      </c>
      <c r="F2245" s="2">
        <f>IFERROR(__xludf.DUMMYFUNCTION("""COMPUTED_VALUE"""),0.0)</f>
        <v>0</v>
      </c>
      <c r="G2245" s="4" t="s">
        <v>3231</v>
      </c>
      <c r="H2245" s="2" t="s">
        <v>3176</v>
      </c>
    </row>
    <row r="2246">
      <c r="A2246" s="3">
        <v>45996.0</v>
      </c>
      <c r="B2246" s="4" t="s">
        <v>196</v>
      </c>
      <c r="C2246" s="4" t="s">
        <v>178</v>
      </c>
      <c r="D2246" s="2" t="s">
        <v>9298</v>
      </c>
      <c r="E2246" s="2">
        <v>0.0</v>
      </c>
      <c r="F2246" s="2">
        <f>IFERROR(__xludf.DUMMYFUNCTION("""COMPUTED_VALUE"""),0.0)</f>
        <v>0</v>
      </c>
      <c r="G2246" s="4" t="s">
        <v>3231</v>
      </c>
      <c r="H2246" s="2" t="s">
        <v>3176</v>
      </c>
    </row>
    <row r="2247">
      <c r="A2247" s="3">
        <v>45997.0</v>
      </c>
      <c r="B2247" s="4" t="s">
        <v>288</v>
      </c>
      <c r="C2247" s="4" t="s">
        <v>178</v>
      </c>
      <c r="D2247" s="2" t="s">
        <v>9298</v>
      </c>
      <c r="E2247" s="2">
        <v>0.0</v>
      </c>
      <c r="F2247" s="2">
        <f>IFERROR(__xludf.DUMMYFUNCTION("""COMPUTED_VALUE"""),0.0)</f>
        <v>0</v>
      </c>
      <c r="G2247" s="4" t="s">
        <v>3231</v>
      </c>
      <c r="H2247" s="2" t="s">
        <v>3176</v>
      </c>
    </row>
    <row r="2248">
      <c r="A2248" s="3">
        <v>45998.0</v>
      </c>
      <c r="B2248" s="4" t="s">
        <v>256</v>
      </c>
      <c r="C2248" s="4" t="s">
        <v>178</v>
      </c>
      <c r="D2248" s="2" t="s">
        <v>9298</v>
      </c>
      <c r="E2248" s="2">
        <v>0.0</v>
      </c>
      <c r="F2248" s="2">
        <f>IFERROR(__xludf.DUMMYFUNCTION("""COMPUTED_VALUE"""),0.0)</f>
        <v>0</v>
      </c>
      <c r="G2248" s="4" t="s">
        <v>3231</v>
      </c>
      <c r="H2248" s="2" t="s">
        <v>3176</v>
      </c>
    </row>
    <row r="2249">
      <c r="A2249" s="3">
        <v>45999.0</v>
      </c>
      <c r="B2249" s="4" t="s">
        <v>180</v>
      </c>
      <c r="C2249" s="4" t="s">
        <v>178</v>
      </c>
      <c r="D2249" s="2" t="s">
        <v>9298</v>
      </c>
      <c r="E2249" s="2">
        <v>0.0</v>
      </c>
      <c r="F2249" s="2">
        <f>IFERROR(__xludf.DUMMYFUNCTION("""COMPUTED_VALUE"""),0.0)</f>
        <v>0</v>
      </c>
      <c r="G2249" s="4" t="s">
        <v>3231</v>
      </c>
      <c r="H2249" s="2" t="s">
        <v>3176</v>
      </c>
    </row>
    <row r="2250">
      <c r="A2250" s="3">
        <v>46000.0</v>
      </c>
      <c r="B2250" s="4" t="s">
        <v>208</v>
      </c>
      <c r="C2250" s="4" t="s">
        <v>178</v>
      </c>
      <c r="D2250" s="2" t="s">
        <v>9298</v>
      </c>
      <c r="E2250" s="2">
        <v>0.0</v>
      </c>
      <c r="F2250" s="2">
        <f>IFERROR(__xludf.DUMMYFUNCTION("""COMPUTED_VALUE"""),0.0)</f>
        <v>0</v>
      </c>
      <c r="G2250" s="4" t="s">
        <v>3231</v>
      </c>
      <c r="H2250" s="2" t="s">
        <v>3176</v>
      </c>
    </row>
    <row r="2251">
      <c r="A2251" s="3">
        <v>46001.0</v>
      </c>
      <c r="B2251" s="4" t="s">
        <v>303</v>
      </c>
      <c r="C2251" s="4" t="s">
        <v>178</v>
      </c>
      <c r="D2251" s="2" t="s">
        <v>9298</v>
      </c>
      <c r="E2251" s="2">
        <v>0.0</v>
      </c>
      <c r="F2251" s="2">
        <f>IFERROR(__xludf.DUMMYFUNCTION("""COMPUTED_VALUE"""),0.0)</f>
        <v>0</v>
      </c>
      <c r="G2251" s="4" t="s">
        <v>3231</v>
      </c>
      <c r="H2251" s="2" t="s">
        <v>3176</v>
      </c>
    </row>
    <row r="2252">
      <c r="A2252" s="3">
        <v>46002.0</v>
      </c>
      <c r="B2252" s="4" t="s">
        <v>148</v>
      </c>
      <c r="C2252" s="4" t="s">
        <v>178</v>
      </c>
      <c r="D2252" s="2" t="s">
        <v>9298</v>
      </c>
      <c r="E2252" s="2">
        <v>0.0</v>
      </c>
      <c r="F2252" s="2">
        <f>IFERROR(__xludf.DUMMYFUNCTION("""COMPUTED_VALUE"""),0.0)</f>
        <v>0</v>
      </c>
      <c r="G2252" s="4" t="s">
        <v>3231</v>
      </c>
      <c r="H2252" s="2" t="s">
        <v>3176</v>
      </c>
    </row>
    <row r="2253">
      <c r="A2253" s="3">
        <v>46003.0</v>
      </c>
      <c r="B2253" s="4" t="s">
        <v>196</v>
      </c>
      <c r="C2253" s="4" t="s">
        <v>178</v>
      </c>
      <c r="D2253" s="2" t="s">
        <v>9298</v>
      </c>
      <c r="E2253" s="2">
        <v>0.0</v>
      </c>
      <c r="F2253" s="2">
        <f>IFERROR(__xludf.DUMMYFUNCTION("""COMPUTED_VALUE"""),0.0)</f>
        <v>0</v>
      </c>
      <c r="G2253" s="4" t="s">
        <v>3231</v>
      </c>
      <c r="H2253" s="2" t="s">
        <v>3176</v>
      </c>
    </row>
    <row r="2254">
      <c r="A2254" s="3">
        <v>46004.0</v>
      </c>
      <c r="B2254" s="4" t="s">
        <v>288</v>
      </c>
      <c r="C2254" s="4" t="s">
        <v>178</v>
      </c>
      <c r="D2254" s="2" t="s">
        <v>9298</v>
      </c>
      <c r="E2254" s="2">
        <v>0.0</v>
      </c>
      <c r="F2254" s="2">
        <f>IFERROR(__xludf.DUMMYFUNCTION("""COMPUTED_VALUE"""),0.0)</f>
        <v>0</v>
      </c>
      <c r="G2254" s="4" t="s">
        <v>3231</v>
      </c>
      <c r="H2254" s="2" t="s">
        <v>3176</v>
      </c>
    </row>
    <row r="2255">
      <c r="A2255" s="3">
        <v>46005.0</v>
      </c>
      <c r="B2255" s="4" t="s">
        <v>256</v>
      </c>
      <c r="C2255" s="4" t="s">
        <v>178</v>
      </c>
      <c r="D2255" s="2" t="s">
        <v>9298</v>
      </c>
      <c r="E2255" s="2">
        <v>0.0</v>
      </c>
      <c r="F2255" s="2">
        <f>IFERROR(__xludf.DUMMYFUNCTION("""COMPUTED_VALUE"""),0.0)</f>
        <v>0</v>
      </c>
      <c r="G2255" s="4" t="s">
        <v>3231</v>
      </c>
      <c r="H2255" s="2" t="s">
        <v>3176</v>
      </c>
    </row>
    <row r="2256">
      <c r="A2256" s="3">
        <v>46006.0</v>
      </c>
      <c r="B2256" s="4" t="s">
        <v>180</v>
      </c>
      <c r="C2256" s="4" t="s">
        <v>178</v>
      </c>
      <c r="D2256" s="2" t="s">
        <v>9298</v>
      </c>
      <c r="E2256" s="2">
        <v>0.0</v>
      </c>
      <c r="F2256" s="2">
        <f>IFERROR(__xludf.DUMMYFUNCTION("""COMPUTED_VALUE"""),0.0)</f>
        <v>0</v>
      </c>
      <c r="G2256" s="4" t="s">
        <v>3231</v>
      </c>
      <c r="H2256" s="2" t="s">
        <v>3176</v>
      </c>
    </row>
    <row r="2257">
      <c r="A2257" s="3">
        <v>46007.0</v>
      </c>
      <c r="B2257" s="4" t="s">
        <v>208</v>
      </c>
      <c r="C2257" s="4" t="s">
        <v>178</v>
      </c>
      <c r="D2257" s="2" t="s">
        <v>9298</v>
      </c>
      <c r="E2257" s="2">
        <v>0.0</v>
      </c>
      <c r="F2257" s="2">
        <f>IFERROR(__xludf.DUMMYFUNCTION("""COMPUTED_VALUE"""),0.0)</f>
        <v>0</v>
      </c>
      <c r="G2257" s="4" t="s">
        <v>3231</v>
      </c>
      <c r="H2257" s="2" t="s">
        <v>3176</v>
      </c>
    </row>
    <row r="2258">
      <c r="A2258" s="3">
        <v>46008.0</v>
      </c>
      <c r="B2258" s="4" t="s">
        <v>303</v>
      </c>
      <c r="C2258" s="4" t="s">
        <v>178</v>
      </c>
      <c r="D2258" s="2" t="s">
        <v>9298</v>
      </c>
      <c r="E2258" s="2">
        <v>0.0</v>
      </c>
      <c r="F2258" s="2">
        <f>IFERROR(__xludf.DUMMYFUNCTION("""COMPUTED_VALUE"""),0.0)</f>
        <v>0</v>
      </c>
      <c r="G2258" s="4" t="s">
        <v>3231</v>
      </c>
      <c r="H2258" s="2" t="s">
        <v>3176</v>
      </c>
    </row>
    <row r="2259">
      <c r="A2259" s="3">
        <v>46009.0</v>
      </c>
      <c r="B2259" s="4" t="s">
        <v>148</v>
      </c>
      <c r="C2259" s="4" t="s">
        <v>178</v>
      </c>
      <c r="D2259" s="2" t="s">
        <v>9298</v>
      </c>
      <c r="E2259" s="2">
        <v>0.0</v>
      </c>
      <c r="F2259" s="2">
        <f>IFERROR(__xludf.DUMMYFUNCTION("""COMPUTED_VALUE"""),0.0)</f>
        <v>0</v>
      </c>
      <c r="G2259" s="4" t="s">
        <v>3231</v>
      </c>
      <c r="H2259" s="2" t="s">
        <v>3176</v>
      </c>
    </row>
    <row r="2260">
      <c r="A2260" s="3">
        <v>46010.0</v>
      </c>
      <c r="B2260" s="4" t="s">
        <v>196</v>
      </c>
      <c r="C2260" s="4" t="s">
        <v>178</v>
      </c>
      <c r="D2260" s="2" t="s">
        <v>9298</v>
      </c>
      <c r="E2260" s="2">
        <v>0.0</v>
      </c>
      <c r="F2260" s="2">
        <f>IFERROR(__xludf.DUMMYFUNCTION("""COMPUTED_VALUE"""),0.0)</f>
        <v>0</v>
      </c>
      <c r="G2260" s="4" t="s">
        <v>3231</v>
      </c>
      <c r="H2260" s="2" t="s">
        <v>3176</v>
      </c>
    </row>
    <row r="2261">
      <c r="A2261" s="3">
        <v>46011.0</v>
      </c>
      <c r="B2261" s="4" t="s">
        <v>288</v>
      </c>
      <c r="C2261" s="4" t="s">
        <v>178</v>
      </c>
      <c r="D2261" s="2" t="s">
        <v>9298</v>
      </c>
      <c r="E2261" s="2">
        <v>0.0</v>
      </c>
      <c r="F2261" s="2">
        <f>IFERROR(__xludf.DUMMYFUNCTION("""COMPUTED_VALUE"""),0.0)</f>
        <v>0</v>
      </c>
      <c r="G2261" s="4" t="s">
        <v>3231</v>
      </c>
      <c r="H2261" s="2" t="s">
        <v>3176</v>
      </c>
    </row>
    <row r="2262">
      <c r="A2262" s="3">
        <v>46012.0</v>
      </c>
      <c r="B2262" s="4" t="s">
        <v>256</v>
      </c>
      <c r="C2262" s="4" t="s">
        <v>178</v>
      </c>
      <c r="D2262" s="2" t="s">
        <v>9298</v>
      </c>
      <c r="E2262" s="2">
        <v>0.0</v>
      </c>
      <c r="F2262" s="2">
        <f>IFERROR(__xludf.DUMMYFUNCTION("""COMPUTED_VALUE"""),0.0)</f>
        <v>0</v>
      </c>
      <c r="G2262" s="4" t="s">
        <v>3231</v>
      </c>
      <c r="H2262" s="2" t="s">
        <v>3176</v>
      </c>
    </row>
    <row r="2263">
      <c r="A2263" s="3">
        <v>46013.0</v>
      </c>
      <c r="B2263" s="4" t="s">
        <v>180</v>
      </c>
      <c r="C2263" s="4" t="s">
        <v>178</v>
      </c>
      <c r="D2263" s="2" t="s">
        <v>9298</v>
      </c>
      <c r="E2263" s="2">
        <v>0.0</v>
      </c>
      <c r="F2263" s="2">
        <f>IFERROR(__xludf.DUMMYFUNCTION("""COMPUTED_VALUE"""),0.0)</f>
        <v>0</v>
      </c>
      <c r="G2263" s="4" t="s">
        <v>3231</v>
      </c>
      <c r="H2263" s="2" t="s">
        <v>3176</v>
      </c>
    </row>
    <row r="2264">
      <c r="A2264" s="3">
        <v>46014.0</v>
      </c>
      <c r="B2264" s="4" t="s">
        <v>208</v>
      </c>
      <c r="C2264" s="4" t="s">
        <v>178</v>
      </c>
      <c r="D2264" s="2" t="s">
        <v>9298</v>
      </c>
      <c r="E2264" s="2">
        <v>0.0</v>
      </c>
      <c r="F2264" s="2">
        <f>IFERROR(__xludf.DUMMYFUNCTION("""COMPUTED_VALUE"""),0.0)</f>
        <v>0</v>
      </c>
      <c r="G2264" s="4" t="s">
        <v>3231</v>
      </c>
      <c r="H2264" s="2" t="s">
        <v>3176</v>
      </c>
    </row>
    <row r="2265">
      <c r="A2265" s="3">
        <v>46015.0</v>
      </c>
      <c r="B2265" s="4" t="s">
        <v>303</v>
      </c>
      <c r="C2265" s="4" t="s">
        <v>178</v>
      </c>
      <c r="D2265" s="2" t="s">
        <v>9298</v>
      </c>
      <c r="E2265" s="2">
        <v>0.0</v>
      </c>
      <c r="F2265" s="2">
        <f>IFERROR(__xludf.DUMMYFUNCTION("""COMPUTED_VALUE"""),0.0)</f>
        <v>0</v>
      </c>
      <c r="G2265" s="4" t="s">
        <v>3231</v>
      </c>
      <c r="H2265" s="2" t="s">
        <v>3176</v>
      </c>
    </row>
    <row r="2266">
      <c r="A2266" s="3">
        <v>46016.0</v>
      </c>
      <c r="B2266" s="4" t="s">
        <v>148</v>
      </c>
      <c r="C2266" s="4" t="s">
        <v>178</v>
      </c>
      <c r="D2266" s="2" t="s">
        <v>9298</v>
      </c>
      <c r="E2266" s="2">
        <v>0.0</v>
      </c>
      <c r="F2266" s="2">
        <f>IFERROR(__xludf.DUMMYFUNCTION("""COMPUTED_VALUE"""),0.0)</f>
        <v>0</v>
      </c>
      <c r="G2266" s="4" t="s">
        <v>3231</v>
      </c>
      <c r="H2266" s="2" t="s">
        <v>3176</v>
      </c>
    </row>
    <row r="2267">
      <c r="A2267" s="3">
        <v>46017.0</v>
      </c>
      <c r="B2267" s="4" t="s">
        <v>196</v>
      </c>
      <c r="C2267" s="4" t="s">
        <v>178</v>
      </c>
      <c r="D2267" s="2" t="s">
        <v>9298</v>
      </c>
      <c r="E2267" s="2">
        <v>0.0</v>
      </c>
      <c r="F2267" s="2">
        <f>IFERROR(__xludf.DUMMYFUNCTION("""COMPUTED_VALUE"""),0.0)</f>
        <v>0</v>
      </c>
      <c r="G2267" s="4" t="s">
        <v>3231</v>
      </c>
      <c r="H2267" s="2" t="s">
        <v>3176</v>
      </c>
    </row>
    <row r="2268">
      <c r="A2268" s="3">
        <v>46018.0</v>
      </c>
      <c r="B2268" s="4" t="s">
        <v>288</v>
      </c>
      <c r="C2268" s="4" t="s">
        <v>178</v>
      </c>
      <c r="D2268" s="2" t="s">
        <v>9298</v>
      </c>
      <c r="E2268" s="2">
        <v>0.0</v>
      </c>
      <c r="F2268" s="2">
        <f>IFERROR(__xludf.DUMMYFUNCTION("""COMPUTED_VALUE"""),0.0)</f>
        <v>0</v>
      </c>
      <c r="G2268" s="4" t="s">
        <v>3231</v>
      </c>
      <c r="H2268" s="2" t="s">
        <v>3176</v>
      </c>
    </row>
    <row r="2269">
      <c r="A2269" s="3">
        <v>46019.0</v>
      </c>
      <c r="B2269" s="4" t="s">
        <v>256</v>
      </c>
      <c r="C2269" s="4" t="s">
        <v>178</v>
      </c>
      <c r="D2269" s="2" t="s">
        <v>9298</v>
      </c>
      <c r="E2269" s="2">
        <v>0.0</v>
      </c>
      <c r="F2269" s="2">
        <f>IFERROR(__xludf.DUMMYFUNCTION("""COMPUTED_VALUE"""),0.0)</f>
        <v>0</v>
      </c>
      <c r="G2269" s="4" t="s">
        <v>3231</v>
      </c>
      <c r="H2269" s="2" t="s">
        <v>3176</v>
      </c>
    </row>
    <row r="2270">
      <c r="A2270" s="3">
        <v>46020.0</v>
      </c>
      <c r="B2270" s="4" t="s">
        <v>180</v>
      </c>
      <c r="C2270" s="4" t="s">
        <v>178</v>
      </c>
      <c r="D2270" s="2" t="s">
        <v>9298</v>
      </c>
      <c r="E2270" s="2">
        <v>0.0</v>
      </c>
      <c r="F2270" s="2">
        <f>IFERROR(__xludf.DUMMYFUNCTION("""COMPUTED_VALUE"""),0.0)</f>
        <v>0</v>
      </c>
      <c r="G2270" s="4" t="s">
        <v>3231</v>
      </c>
      <c r="H2270" s="2" t="s">
        <v>3176</v>
      </c>
    </row>
    <row r="2271">
      <c r="A2271" s="3">
        <v>46021.0</v>
      </c>
      <c r="B2271" s="4" t="s">
        <v>208</v>
      </c>
      <c r="C2271" s="4" t="s">
        <v>178</v>
      </c>
      <c r="D2271" s="2" t="s">
        <v>9298</v>
      </c>
      <c r="E2271" s="2">
        <v>0.0</v>
      </c>
      <c r="F2271" s="2">
        <f>IFERROR(__xludf.DUMMYFUNCTION("""COMPUTED_VALUE"""),0.0)</f>
        <v>0</v>
      </c>
      <c r="G2271" s="4" t="s">
        <v>3231</v>
      </c>
      <c r="H2271" s="2" t="s">
        <v>3176</v>
      </c>
    </row>
    <row r="2272">
      <c r="A2272" s="3">
        <v>46022.0</v>
      </c>
      <c r="B2272" s="4" t="s">
        <v>303</v>
      </c>
      <c r="C2272" s="4" t="s">
        <v>178</v>
      </c>
      <c r="D2272" s="2" t="s">
        <v>9298</v>
      </c>
      <c r="E2272" s="2">
        <v>0.0</v>
      </c>
      <c r="F2272" s="2">
        <f>IFERROR(__xludf.DUMMYFUNCTION("""COMPUTED_VALUE"""),0.0)</f>
        <v>0</v>
      </c>
      <c r="G2272" s="4" t="s">
        <v>3231</v>
      </c>
      <c r="H2272" s="2" t="s">
        <v>3176</v>
      </c>
    </row>
    <row r="2273">
      <c r="A2273" s="3">
        <v>46023.0</v>
      </c>
      <c r="B2273" s="4" t="s">
        <v>148</v>
      </c>
      <c r="C2273" s="4" t="s">
        <v>178</v>
      </c>
      <c r="D2273" s="2" t="s">
        <v>9298</v>
      </c>
      <c r="E2273" s="2">
        <v>0.0</v>
      </c>
      <c r="F2273" s="2">
        <f>IFERROR(__xludf.DUMMYFUNCTION("""COMPUTED_VALUE"""),0.0)</f>
        <v>0</v>
      </c>
      <c r="G2273" s="4" t="s">
        <v>3231</v>
      </c>
      <c r="H2273" s="2" t="s">
        <v>3176</v>
      </c>
    </row>
    <row r="2274">
      <c r="A2274" s="3">
        <v>46024.0</v>
      </c>
      <c r="B2274" s="4" t="s">
        <v>196</v>
      </c>
      <c r="C2274" s="4" t="s">
        <v>178</v>
      </c>
      <c r="D2274" s="2" t="s">
        <v>9298</v>
      </c>
      <c r="E2274" s="2">
        <v>1.0</v>
      </c>
      <c r="F2274" s="2">
        <f>IFERROR(__xludf.DUMMYFUNCTION("""COMPUTED_VALUE"""),1.0)</f>
        <v>1</v>
      </c>
      <c r="G2274" s="4" t="s">
        <v>3231</v>
      </c>
      <c r="H2274" s="2" t="s">
        <v>3176</v>
      </c>
    </row>
    <row r="2275">
      <c r="A2275" s="3">
        <v>46025.0</v>
      </c>
      <c r="B2275" s="4" t="s">
        <v>288</v>
      </c>
      <c r="C2275" s="4" t="s">
        <v>178</v>
      </c>
      <c r="D2275" s="2" t="s">
        <v>9298</v>
      </c>
      <c r="E2275" s="2">
        <v>0.0</v>
      </c>
      <c r="F2275" s="2">
        <f>IFERROR(__xludf.DUMMYFUNCTION("""COMPUTED_VALUE"""),0.0)</f>
        <v>0</v>
      </c>
      <c r="G2275" s="4" t="s">
        <v>3231</v>
      </c>
      <c r="H2275" s="2" t="s">
        <v>3176</v>
      </c>
    </row>
    <row r="2276">
      <c r="A2276" s="3">
        <v>46026.0</v>
      </c>
      <c r="B2276" s="4" t="s">
        <v>256</v>
      </c>
      <c r="C2276" s="4" t="s">
        <v>178</v>
      </c>
      <c r="D2276" s="2" t="s">
        <v>9298</v>
      </c>
      <c r="E2276" s="2">
        <v>0.0</v>
      </c>
      <c r="F2276" s="2">
        <f>IFERROR(__xludf.DUMMYFUNCTION("""COMPUTED_VALUE"""),0.0)</f>
        <v>0</v>
      </c>
      <c r="G2276" s="4" t="s">
        <v>3231</v>
      </c>
      <c r="H2276" s="2" t="s">
        <v>3176</v>
      </c>
    </row>
    <row r="2277">
      <c r="A2277" s="3">
        <v>46027.0</v>
      </c>
      <c r="B2277" s="4" t="s">
        <v>180</v>
      </c>
      <c r="C2277" s="4" t="s">
        <v>178</v>
      </c>
      <c r="D2277" s="2" t="s">
        <v>9298</v>
      </c>
      <c r="E2277" s="2">
        <v>0.0</v>
      </c>
      <c r="F2277" s="2">
        <f>IFERROR(__xludf.DUMMYFUNCTION("""COMPUTED_VALUE"""),0.0)</f>
        <v>0</v>
      </c>
      <c r="G2277" s="4" t="s">
        <v>3231</v>
      </c>
      <c r="H2277" s="2" t="s">
        <v>3176</v>
      </c>
    </row>
    <row r="2278">
      <c r="A2278" s="3">
        <v>46028.0</v>
      </c>
      <c r="B2278" s="4" t="s">
        <v>208</v>
      </c>
      <c r="C2278" s="4" t="s">
        <v>178</v>
      </c>
      <c r="D2278" s="2" t="s">
        <v>9298</v>
      </c>
      <c r="E2278" s="2">
        <v>0.0</v>
      </c>
      <c r="F2278" s="2">
        <f>IFERROR(__xludf.DUMMYFUNCTION("""COMPUTED_VALUE"""),0.0)</f>
        <v>0</v>
      </c>
      <c r="G2278" s="4" t="s">
        <v>3231</v>
      </c>
      <c r="H2278" s="2" t="s">
        <v>3176</v>
      </c>
    </row>
    <row r="2279">
      <c r="A2279" s="3">
        <v>46029.0</v>
      </c>
      <c r="B2279" s="4" t="s">
        <v>303</v>
      </c>
      <c r="C2279" s="4" t="s">
        <v>178</v>
      </c>
      <c r="D2279" s="2" t="s">
        <v>9298</v>
      </c>
      <c r="E2279" s="2">
        <v>0.0</v>
      </c>
      <c r="F2279" s="2">
        <f>IFERROR(__xludf.DUMMYFUNCTION("""COMPUTED_VALUE"""),0.0)</f>
        <v>0</v>
      </c>
      <c r="G2279" s="4" t="s">
        <v>3231</v>
      </c>
      <c r="H2279" s="2" t="s">
        <v>3176</v>
      </c>
    </row>
    <row r="2280">
      <c r="A2280" s="3">
        <v>46030.0</v>
      </c>
      <c r="B2280" s="4" t="s">
        <v>148</v>
      </c>
      <c r="C2280" s="4" t="s">
        <v>178</v>
      </c>
      <c r="D2280" s="2" t="s">
        <v>9298</v>
      </c>
      <c r="E2280" s="2">
        <v>0.0</v>
      </c>
      <c r="F2280" s="2">
        <f>IFERROR(__xludf.DUMMYFUNCTION("""COMPUTED_VALUE"""),0.0)</f>
        <v>0</v>
      </c>
      <c r="G2280" s="4" t="s">
        <v>3231</v>
      </c>
      <c r="H2280" s="2" t="s">
        <v>3176</v>
      </c>
    </row>
    <row r="2281">
      <c r="A2281" s="3">
        <v>46031.0</v>
      </c>
      <c r="B2281" s="4" t="s">
        <v>196</v>
      </c>
      <c r="C2281" s="4" t="s">
        <v>178</v>
      </c>
      <c r="D2281" s="2" t="s">
        <v>9298</v>
      </c>
      <c r="E2281" s="2">
        <v>1.0</v>
      </c>
      <c r="F2281" s="2">
        <f>IFERROR(__xludf.DUMMYFUNCTION("""COMPUTED_VALUE"""),1.0)</f>
        <v>1</v>
      </c>
      <c r="G2281" s="4" t="s">
        <v>3231</v>
      </c>
      <c r="H2281" s="2" t="s">
        <v>3176</v>
      </c>
    </row>
    <row r="2282">
      <c r="A2282" s="3">
        <v>46032.0</v>
      </c>
      <c r="B2282" s="4" t="s">
        <v>288</v>
      </c>
      <c r="C2282" s="4" t="s">
        <v>178</v>
      </c>
      <c r="D2282" s="2" t="s">
        <v>9298</v>
      </c>
      <c r="E2282" s="2">
        <v>0.0</v>
      </c>
      <c r="F2282" s="2">
        <f>IFERROR(__xludf.DUMMYFUNCTION("""COMPUTED_VALUE"""),0.0)</f>
        <v>0</v>
      </c>
      <c r="G2282" s="4" t="s">
        <v>3231</v>
      </c>
      <c r="H2282" s="2" t="s">
        <v>3176</v>
      </c>
    </row>
    <row r="2283">
      <c r="A2283" s="3">
        <v>46033.0</v>
      </c>
      <c r="B2283" s="4" t="s">
        <v>256</v>
      </c>
      <c r="C2283" s="4" t="s">
        <v>178</v>
      </c>
      <c r="D2283" s="2" t="s">
        <v>9298</v>
      </c>
      <c r="E2283" s="2">
        <v>0.0</v>
      </c>
      <c r="F2283" s="2">
        <f>IFERROR(__xludf.DUMMYFUNCTION("""COMPUTED_VALUE"""),0.0)</f>
        <v>0</v>
      </c>
      <c r="G2283" s="4" t="s">
        <v>3231</v>
      </c>
      <c r="H2283" s="2" t="s">
        <v>3176</v>
      </c>
    </row>
    <row r="2284">
      <c r="A2284" s="3">
        <v>46034.0</v>
      </c>
      <c r="B2284" s="4" t="s">
        <v>180</v>
      </c>
      <c r="C2284" s="4" t="s">
        <v>178</v>
      </c>
      <c r="D2284" s="2" t="s">
        <v>9298</v>
      </c>
      <c r="E2284" s="2">
        <v>0.0</v>
      </c>
      <c r="F2284" s="2">
        <f>IFERROR(__xludf.DUMMYFUNCTION("""COMPUTED_VALUE"""),0.0)</f>
        <v>0</v>
      </c>
      <c r="G2284" s="4" t="s">
        <v>3231</v>
      </c>
      <c r="H2284" s="2" t="s">
        <v>3176</v>
      </c>
    </row>
    <row r="2285">
      <c r="A2285" s="3">
        <v>46035.0</v>
      </c>
      <c r="B2285" s="4" t="s">
        <v>208</v>
      </c>
      <c r="C2285" s="4" t="s">
        <v>178</v>
      </c>
      <c r="D2285" s="2" t="s">
        <v>9298</v>
      </c>
      <c r="E2285" s="2">
        <v>0.0</v>
      </c>
      <c r="F2285" s="2">
        <f>IFERROR(__xludf.DUMMYFUNCTION("""COMPUTED_VALUE"""),0.0)</f>
        <v>0</v>
      </c>
      <c r="G2285" s="4" t="s">
        <v>3231</v>
      </c>
      <c r="H2285" s="2" t="s">
        <v>3176</v>
      </c>
    </row>
    <row r="2286">
      <c r="A2286" s="3">
        <v>46036.0</v>
      </c>
      <c r="B2286" s="4" t="s">
        <v>303</v>
      </c>
      <c r="C2286" s="4" t="s">
        <v>178</v>
      </c>
      <c r="D2286" s="2" t="s">
        <v>9298</v>
      </c>
      <c r="E2286" s="2">
        <v>0.0</v>
      </c>
      <c r="F2286" s="2">
        <f>IFERROR(__xludf.DUMMYFUNCTION("""COMPUTED_VALUE"""),0.0)</f>
        <v>0</v>
      </c>
      <c r="G2286" s="4" t="s">
        <v>3231</v>
      </c>
      <c r="H2286" s="2" t="s">
        <v>3176</v>
      </c>
    </row>
    <row r="2287">
      <c r="A2287" s="3">
        <v>46037.0</v>
      </c>
      <c r="B2287" s="4" t="s">
        <v>148</v>
      </c>
      <c r="C2287" s="4" t="s">
        <v>178</v>
      </c>
      <c r="D2287" s="2" t="s">
        <v>9298</v>
      </c>
      <c r="E2287" s="2">
        <v>0.0</v>
      </c>
      <c r="F2287" s="2">
        <f>IFERROR(__xludf.DUMMYFUNCTION("""COMPUTED_VALUE"""),0.0)</f>
        <v>0</v>
      </c>
      <c r="G2287" s="4" t="s">
        <v>3231</v>
      </c>
      <c r="H2287" s="2" t="s">
        <v>3176</v>
      </c>
    </row>
    <row r="2288">
      <c r="A2288" s="3">
        <v>46038.0</v>
      </c>
      <c r="B2288" s="4" t="s">
        <v>196</v>
      </c>
      <c r="C2288" s="4" t="s">
        <v>178</v>
      </c>
      <c r="D2288" s="2" t="s">
        <v>9298</v>
      </c>
      <c r="E2288" s="2">
        <v>0.0</v>
      </c>
      <c r="F2288" s="2">
        <f>IFERROR(__xludf.DUMMYFUNCTION("""COMPUTED_VALUE"""),0.0)</f>
        <v>0</v>
      </c>
      <c r="G2288" s="4" t="s">
        <v>3231</v>
      </c>
      <c r="H2288" s="2" t="s">
        <v>3176</v>
      </c>
    </row>
    <row r="2289">
      <c r="A2289" s="3">
        <v>46039.0</v>
      </c>
      <c r="B2289" s="4" t="s">
        <v>288</v>
      </c>
      <c r="C2289" s="4" t="s">
        <v>178</v>
      </c>
      <c r="D2289" s="2" t="s">
        <v>9298</v>
      </c>
      <c r="E2289" s="2">
        <v>0.0</v>
      </c>
      <c r="F2289" s="2">
        <f>IFERROR(__xludf.DUMMYFUNCTION("""COMPUTED_VALUE"""),0.0)</f>
        <v>0</v>
      </c>
      <c r="G2289" s="4" t="s">
        <v>3231</v>
      </c>
      <c r="H2289" s="2" t="s">
        <v>3176</v>
      </c>
    </row>
    <row r="2290">
      <c r="A2290" s="3">
        <v>46040.0</v>
      </c>
      <c r="B2290" s="4" t="s">
        <v>256</v>
      </c>
      <c r="C2290" s="4" t="s">
        <v>178</v>
      </c>
      <c r="D2290" s="2" t="s">
        <v>9298</v>
      </c>
      <c r="E2290" s="2">
        <v>0.0</v>
      </c>
      <c r="F2290" s="2">
        <f>IFERROR(__xludf.DUMMYFUNCTION("""COMPUTED_VALUE"""),0.0)</f>
        <v>0</v>
      </c>
      <c r="G2290" s="4" t="s">
        <v>3231</v>
      </c>
      <c r="H2290" s="2" t="s">
        <v>3176</v>
      </c>
    </row>
    <row r="2291">
      <c r="A2291" s="3">
        <v>46041.0</v>
      </c>
      <c r="B2291" s="4" t="s">
        <v>180</v>
      </c>
      <c r="C2291" s="4" t="s">
        <v>178</v>
      </c>
      <c r="D2291" s="2" t="s">
        <v>9298</v>
      </c>
      <c r="E2291" s="2">
        <v>0.0</v>
      </c>
      <c r="F2291" s="2">
        <f>IFERROR(__xludf.DUMMYFUNCTION("""COMPUTED_VALUE"""),0.0)</f>
        <v>0</v>
      </c>
      <c r="G2291" s="4" t="s">
        <v>3231</v>
      </c>
      <c r="H2291" s="2" t="s">
        <v>3176</v>
      </c>
    </row>
    <row r="2292">
      <c r="A2292" s="3">
        <v>46042.0</v>
      </c>
      <c r="B2292" s="4" t="s">
        <v>208</v>
      </c>
      <c r="C2292" s="4" t="s">
        <v>178</v>
      </c>
      <c r="D2292" s="2" t="s">
        <v>9298</v>
      </c>
      <c r="E2292" s="2">
        <v>0.0</v>
      </c>
      <c r="F2292" s="2">
        <f>IFERROR(__xludf.DUMMYFUNCTION("""COMPUTED_VALUE"""),0.0)</f>
        <v>0</v>
      </c>
      <c r="G2292" s="4" t="s">
        <v>3231</v>
      </c>
      <c r="H2292" s="2" t="s">
        <v>3176</v>
      </c>
    </row>
    <row r="2293">
      <c r="A2293" s="3">
        <v>46043.0</v>
      </c>
      <c r="B2293" s="4" t="s">
        <v>303</v>
      </c>
      <c r="C2293" s="4" t="s">
        <v>178</v>
      </c>
      <c r="D2293" s="2" t="s">
        <v>9298</v>
      </c>
      <c r="E2293" s="2">
        <v>0.0</v>
      </c>
      <c r="F2293" s="2">
        <f>IFERROR(__xludf.DUMMYFUNCTION("""COMPUTED_VALUE"""),0.0)</f>
        <v>0</v>
      </c>
      <c r="G2293" s="4" t="s">
        <v>3231</v>
      </c>
      <c r="H2293" s="2" t="s">
        <v>3176</v>
      </c>
    </row>
    <row r="2294">
      <c r="A2294" s="3">
        <v>46044.0</v>
      </c>
      <c r="B2294" s="4" t="s">
        <v>148</v>
      </c>
      <c r="C2294" s="4" t="s">
        <v>178</v>
      </c>
      <c r="D2294" s="2" t="s">
        <v>9298</v>
      </c>
      <c r="E2294" s="2">
        <v>0.0</v>
      </c>
      <c r="F2294" s="2">
        <f>IFERROR(__xludf.DUMMYFUNCTION("""COMPUTED_VALUE"""),0.0)</f>
        <v>0</v>
      </c>
      <c r="G2294" s="4" t="s">
        <v>3231</v>
      </c>
      <c r="H2294" s="2" t="s">
        <v>3176</v>
      </c>
    </row>
    <row r="2295">
      <c r="A2295" s="3">
        <v>46045.0</v>
      </c>
      <c r="B2295" s="4" t="s">
        <v>196</v>
      </c>
      <c r="C2295" s="4" t="s">
        <v>178</v>
      </c>
      <c r="D2295" s="2" t="s">
        <v>9298</v>
      </c>
      <c r="E2295" s="2">
        <v>0.0</v>
      </c>
      <c r="F2295" s="2">
        <f>IFERROR(__xludf.DUMMYFUNCTION("""COMPUTED_VALUE"""),0.0)</f>
        <v>0</v>
      </c>
      <c r="G2295" s="4" t="s">
        <v>3231</v>
      </c>
      <c r="H2295" s="2" t="s">
        <v>3176</v>
      </c>
    </row>
    <row r="2296">
      <c r="A2296" s="3">
        <v>46046.0</v>
      </c>
      <c r="B2296" s="4" t="s">
        <v>288</v>
      </c>
      <c r="C2296" s="4" t="s">
        <v>178</v>
      </c>
      <c r="D2296" s="2" t="s">
        <v>9298</v>
      </c>
      <c r="E2296" s="2">
        <v>1.0</v>
      </c>
      <c r="F2296" s="2">
        <f>IFERROR(__xludf.DUMMYFUNCTION("""COMPUTED_VALUE"""),1.0)</f>
        <v>1</v>
      </c>
      <c r="G2296" s="4" t="s">
        <v>3231</v>
      </c>
      <c r="H2296" s="2" t="s">
        <v>3176</v>
      </c>
    </row>
    <row r="2297">
      <c r="A2297" s="3">
        <v>46047.0</v>
      </c>
      <c r="B2297" s="4" t="s">
        <v>256</v>
      </c>
      <c r="C2297" s="4" t="s">
        <v>178</v>
      </c>
      <c r="D2297" s="2" t="s">
        <v>9298</v>
      </c>
      <c r="E2297" s="2">
        <v>0.0</v>
      </c>
      <c r="F2297" s="2">
        <f>IFERROR(__xludf.DUMMYFUNCTION("""COMPUTED_VALUE"""),0.0)</f>
        <v>0</v>
      </c>
      <c r="G2297" s="4" t="s">
        <v>3231</v>
      </c>
      <c r="H2297" s="2" t="s">
        <v>3176</v>
      </c>
    </row>
    <row r="2298">
      <c r="A2298" s="3">
        <v>46048.0</v>
      </c>
      <c r="B2298" s="4" t="s">
        <v>180</v>
      </c>
      <c r="C2298" s="4" t="s">
        <v>178</v>
      </c>
      <c r="D2298" s="2" t="s">
        <v>9298</v>
      </c>
      <c r="E2298" s="2">
        <v>0.0</v>
      </c>
      <c r="F2298" s="2">
        <f>IFERROR(__xludf.DUMMYFUNCTION("""COMPUTED_VALUE"""),0.0)</f>
        <v>0</v>
      </c>
      <c r="G2298" s="4" t="s">
        <v>3231</v>
      </c>
      <c r="H2298" s="2" t="s">
        <v>3176</v>
      </c>
    </row>
    <row r="2299">
      <c r="A2299" s="3">
        <v>46049.0</v>
      </c>
      <c r="B2299" s="4" t="s">
        <v>208</v>
      </c>
      <c r="C2299" s="4" t="s">
        <v>178</v>
      </c>
      <c r="D2299" s="2" t="s">
        <v>9298</v>
      </c>
      <c r="E2299" s="2">
        <v>0.0</v>
      </c>
      <c r="F2299" s="2">
        <f>IFERROR(__xludf.DUMMYFUNCTION("""COMPUTED_VALUE"""),0.0)</f>
        <v>0</v>
      </c>
      <c r="G2299" s="4" t="s">
        <v>3231</v>
      </c>
      <c r="H2299" s="2" t="s">
        <v>3176</v>
      </c>
    </row>
    <row r="2300">
      <c r="A2300" s="3">
        <v>46050.0</v>
      </c>
      <c r="B2300" s="4" t="s">
        <v>303</v>
      </c>
      <c r="C2300" s="4" t="s">
        <v>178</v>
      </c>
      <c r="D2300" s="2" t="s">
        <v>9298</v>
      </c>
      <c r="E2300" s="2">
        <v>0.0</v>
      </c>
      <c r="F2300" s="2">
        <f>IFERROR(__xludf.DUMMYFUNCTION("""COMPUTED_VALUE"""),0.0)</f>
        <v>0</v>
      </c>
      <c r="G2300" s="4" t="s">
        <v>3231</v>
      </c>
      <c r="H2300" s="2" t="s">
        <v>3176</v>
      </c>
    </row>
    <row r="2301">
      <c r="A2301" s="3">
        <v>46051.0</v>
      </c>
      <c r="B2301" s="4" t="s">
        <v>148</v>
      </c>
      <c r="C2301" s="4" t="s">
        <v>178</v>
      </c>
      <c r="D2301" s="2" t="s">
        <v>9298</v>
      </c>
      <c r="E2301" s="2">
        <v>0.0</v>
      </c>
      <c r="F2301" s="2">
        <f>IFERROR(__xludf.DUMMYFUNCTION("""COMPUTED_VALUE"""),0.0)</f>
        <v>0</v>
      </c>
      <c r="G2301" s="4" t="s">
        <v>3231</v>
      </c>
      <c r="H2301" s="2" t="s">
        <v>3176</v>
      </c>
    </row>
    <row r="2302">
      <c r="A2302" s="3">
        <v>46052.0</v>
      </c>
      <c r="B2302" s="4" t="s">
        <v>196</v>
      </c>
      <c r="C2302" s="4" t="s">
        <v>178</v>
      </c>
      <c r="D2302" s="2" t="s">
        <v>9298</v>
      </c>
      <c r="E2302" s="2">
        <v>0.0</v>
      </c>
      <c r="F2302" s="2">
        <f>IFERROR(__xludf.DUMMYFUNCTION("""COMPUTED_VALUE"""),0.0)</f>
        <v>0</v>
      </c>
      <c r="G2302" s="4" t="s">
        <v>3231</v>
      </c>
      <c r="H2302" s="2" t="s">
        <v>3176</v>
      </c>
    </row>
    <row r="2303">
      <c r="A2303" s="3">
        <v>46053.0</v>
      </c>
      <c r="B2303" s="4" t="s">
        <v>288</v>
      </c>
      <c r="C2303" s="4" t="s">
        <v>178</v>
      </c>
      <c r="D2303" s="2" t="s">
        <v>9298</v>
      </c>
      <c r="E2303" s="2">
        <v>0.0</v>
      </c>
      <c r="F2303" s="2">
        <f>IFERROR(__xludf.DUMMYFUNCTION("""COMPUTED_VALUE"""),0.0)</f>
        <v>0</v>
      </c>
      <c r="G2303" s="4" t="s">
        <v>3231</v>
      </c>
      <c r="H2303" s="2" t="s">
        <v>3176</v>
      </c>
    </row>
    <row r="2304">
      <c r="A2304" s="3">
        <v>46054.0</v>
      </c>
      <c r="B2304" s="4" t="s">
        <v>256</v>
      </c>
      <c r="C2304" s="4" t="s">
        <v>178</v>
      </c>
      <c r="D2304" s="2" t="s">
        <v>9298</v>
      </c>
      <c r="E2304" s="2">
        <v>0.0</v>
      </c>
      <c r="F2304" s="2">
        <f>IFERROR(__xludf.DUMMYFUNCTION("""COMPUTED_VALUE"""),0.0)</f>
        <v>0</v>
      </c>
      <c r="G2304" s="4" t="s">
        <v>3231</v>
      </c>
      <c r="H2304" s="2" t="s">
        <v>3176</v>
      </c>
    </row>
    <row r="2305">
      <c r="A2305" s="3">
        <v>46055.0</v>
      </c>
      <c r="B2305" s="4" t="s">
        <v>180</v>
      </c>
      <c r="C2305" s="4" t="s">
        <v>178</v>
      </c>
      <c r="D2305" s="2" t="s">
        <v>9298</v>
      </c>
      <c r="E2305" s="2">
        <v>0.0</v>
      </c>
      <c r="F2305" s="2">
        <f>IFERROR(__xludf.DUMMYFUNCTION("""COMPUTED_VALUE"""),0.0)</f>
        <v>0</v>
      </c>
      <c r="G2305" s="4" t="s">
        <v>3231</v>
      </c>
      <c r="H2305" s="2" t="s">
        <v>3176</v>
      </c>
    </row>
    <row r="2306">
      <c r="A2306" s="3">
        <v>46056.0</v>
      </c>
      <c r="B2306" s="4" t="s">
        <v>208</v>
      </c>
      <c r="C2306" s="4" t="s">
        <v>178</v>
      </c>
      <c r="D2306" s="2" t="s">
        <v>9298</v>
      </c>
      <c r="E2306" s="2">
        <v>0.0</v>
      </c>
      <c r="F2306" s="2">
        <f>IFERROR(__xludf.DUMMYFUNCTION("""COMPUTED_VALUE"""),0.0)</f>
        <v>0</v>
      </c>
      <c r="G2306" s="4" t="s">
        <v>3231</v>
      </c>
      <c r="H2306" s="2" t="s">
        <v>3176</v>
      </c>
    </row>
    <row r="2307">
      <c r="A2307" s="3">
        <v>46057.0</v>
      </c>
      <c r="B2307" s="4" t="s">
        <v>303</v>
      </c>
      <c r="C2307" s="4" t="s">
        <v>178</v>
      </c>
      <c r="D2307" s="2" t="s">
        <v>9298</v>
      </c>
      <c r="E2307" s="2">
        <v>0.0</v>
      </c>
      <c r="F2307" s="2">
        <f>IFERROR(__xludf.DUMMYFUNCTION("""COMPUTED_VALUE"""),0.0)</f>
        <v>0</v>
      </c>
      <c r="G2307" s="4" t="s">
        <v>3231</v>
      </c>
      <c r="H2307" s="2" t="s">
        <v>3176</v>
      </c>
    </row>
    <row r="2308">
      <c r="A2308" s="3">
        <v>46058.0</v>
      </c>
      <c r="B2308" s="4" t="s">
        <v>148</v>
      </c>
      <c r="C2308" s="4" t="s">
        <v>178</v>
      </c>
      <c r="D2308" s="2" t="s">
        <v>9298</v>
      </c>
      <c r="E2308" s="2">
        <v>0.0</v>
      </c>
      <c r="F2308" s="2">
        <f>IFERROR(__xludf.DUMMYFUNCTION("""COMPUTED_VALUE"""),0.0)</f>
        <v>0</v>
      </c>
      <c r="G2308" s="4" t="s">
        <v>3231</v>
      </c>
      <c r="H2308" s="2" t="s">
        <v>3176</v>
      </c>
    </row>
    <row r="2309">
      <c r="A2309" s="3">
        <v>46059.0</v>
      </c>
      <c r="B2309" s="4" t="s">
        <v>196</v>
      </c>
      <c r="C2309" s="4" t="s">
        <v>178</v>
      </c>
      <c r="D2309" s="2" t="s">
        <v>9298</v>
      </c>
      <c r="E2309" s="2">
        <v>0.0</v>
      </c>
      <c r="F2309" s="2">
        <f>IFERROR(__xludf.DUMMYFUNCTION("""COMPUTED_VALUE"""),0.0)</f>
        <v>0</v>
      </c>
      <c r="G2309" s="4" t="s">
        <v>3231</v>
      </c>
      <c r="H2309" s="2" t="s">
        <v>3176</v>
      </c>
    </row>
    <row r="2310">
      <c r="A2310" s="3">
        <v>46060.0</v>
      </c>
      <c r="B2310" s="4" t="s">
        <v>288</v>
      </c>
      <c r="C2310" s="4" t="s">
        <v>178</v>
      </c>
      <c r="D2310" s="2" t="s">
        <v>9298</v>
      </c>
      <c r="E2310" s="2">
        <v>0.0</v>
      </c>
      <c r="F2310" s="2">
        <f>IFERROR(__xludf.DUMMYFUNCTION("""COMPUTED_VALUE"""),0.0)</f>
        <v>0</v>
      </c>
      <c r="G2310" s="4" t="s">
        <v>3231</v>
      </c>
      <c r="H2310" s="2" t="s">
        <v>3176</v>
      </c>
    </row>
    <row r="2311">
      <c r="A2311" s="3">
        <v>46061.0</v>
      </c>
      <c r="B2311" s="4" t="s">
        <v>256</v>
      </c>
      <c r="C2311" s="4" t="s">
        <v>178</v>
      </c>
      <c r="D2311" s="2" t="s">
        <v>9298</v>
      </c>
      <c r="E2311" s="2">
        <v>0.0</v>
      </c>
      <c r="F2311" s="2">
        <f>IFERROR(__xludf.DUMMYFUNCTION("""COMPUTED_VALUE"""),0.0)</f>
        <v>0</v>
      </c>
      <c r="G2311" s="4" t="s">
        <v>3231</v>
      </c>
      <c r="H2311" s="2" t="s">
        <v>3176</v>
      </c>
    </row>
    <row r="2312">
      <c r="A2312" s="3">
        <v>46062.0</v>
      </c>
      <c r="B2312" s="4" t="s">
        <v>180</v>
      </c>
      <c r="C2312" s="4" t="s">
        <v>178</v>
      </c>
      <c r="D2312" s="2" t="s">
        <v>9298</v>
      </c>
      <c r="E2312" s="2">
        <v>0.0</v>
      </c>
      <c r="F2312" s="2">
        <f>IFERROR(__xludf.DUMMYFUNCTION("""COMPUTED_VALUE"""),0.0)</f>
        <v>0</v>
      </c>
      <c r="G2312" s="4" t="s">
        <v>3231</v>
      </c>
      <c r="H2312" s="2" t="s">
        <v>3176</v>
      </c>
    </row>
    <row r="2313">
      <c r="A2313" s="3">
        <v>46063.0</v>
      </c>
      <c r="B2313" s="4" t="s">
        <v>208</v>
      </c>
      <c r="C2313" s="4" t="s">
        <v>178</v>
      </c>
      <c r="D2313" s="2" t="s">
        <v>9298</v>
      </c>
      <c r="E2313" s="2">
        <v>0.0</v>
      </c>
      <c r="F2313" s="2">
        <f>IFERROR(__xludf.DUMMYFUNCTION("""COMPUTED_VALUE"""),0.0)</f>
        <v>0</v>
      </c>
      <c r="G2313" s="4" t="s">
        <v>3231</v>
      </c>
      <c r="H2313" s="2" t="s">
        <v>3176</v>
      </c>
    </row>
    <row r="2314">
      <c r="A2314" s="3">
        <v>46064.0</v>
      </c>
      <c r="B2314" s="4" t="s">
        <v>303</v>
      </c>
      <c r="C2314" s="4" t="s">
        <v>178</v>
      </c>
      <c r="D2314" s="2" t="s">
        <v>9298</v>
      </c>
      <c r="E2314" s="2">
        <v>0.0</v>
      </c>
      <c r="F2314" s="2">
        <f>IFERROR(__xludf.DUMMYFUNCTION("""COMPUTED_VALUE"""),0.0)</f>
        <v>0</v>
      </c>
      <c r="G2314" s="4" t="s">
        <v>3231</v>
      </c>
      <c r="H2314" s="2" t="s">
        <v>3176</v>
      </c>
    </row>
    <row r="2315">
      <c r="A2315" s="3">
        <v>46065.0</v>
      </c>
      <c r="B2315" s="4" t="s">
        <v>148</v>
      </c>
      <c r="C2315" s="4" t="s">
        <v>178</v>
      </c>
      <c r="D2315" s="2" t="s">
        <v>9298</v>
      </c>
      <c r="E2315" s="2">
        <v>0.0</v>
      </c>
      <c r="F2315" s="2">
        <f>IFERROR(__xludf.DUMMYFUNCTION("""COMPUTED_VALUE"""),0.0)</f>
        <v>0</v>
      </c>
      <c r="G2315" s="4" t="s">
        <v>3231</v>
      </c>
      <c r="H2315" s="2" t="s">
        <v>3176</v>
      </c>
    </row>
    <row r="2316">
      <c r="A2316" s="3">
        <v>46066.0</v>
      </c>
      <c r="B2316" s="4" t="s">
        <v>196</v>
      </c>
      <c r="C2316" s="4" t="s">
        <v>178</v>
      </c>
      <c r="D2316" s="2" t="s">
        <v>9298</v>
      </c>
      <c r="E2316" s="2">
        <v>0.0</v>
      </c>
      <c r="F2316" s="2">
        <f>IFERROR(__xludf.DUMMYFUNCTION("""COMPUTED_VALUE"""),0.0)</f>
        <v>0</v>
      </c>
      <c r="G2316" s="4" t="s">
        <v>3231</v>
      </c>
      <c r="H2316" s="2" t="s">
        <v>3176</v>
      </c>
    </row>
    <row r="2317">
      <c r="A2317" s="3">
        <v>46067.0</v>
      </c>
      <c r="B2317" s="4" t="s">
        <v>288</v>
      </c>
      <c r="C2317" s="4" t="s">
        <v>178</v>
      </c>
      <c r="D2317" s="2" t="s">
        <v>9298</v>
      </c>
      <c r="E2317" s="2">
        <v>0.0</v>
      </c>
      <c r="F2317" s="2">
        <f>IFERROR(__xludf.DUMMYFUNCTION("""COMPUTED_VALUE"""),0.0)</f>
        <v>0</v>
      </c>
      <c r="G2317" s="4" t="s">
        <v>3231</v>
      </c>
      <c r="H2317" s="2" t="s">
        <v>3176</v>
      </c>
    </row>
    <row r="2318">
      <c r="A2318" s="3">
        <v>46068.0</v>
      </c>
      <c r="B2318" s="4" t="s">
        <v>256</v>
      </c>
      <c r="C2318" s="4" t="s">
        <v>178</v>
      </c>
      <c r="D2318" s="2" t="s">
        <v>9298</v>
      </c>
      <c r="E2318" s="2">
        <v>0.0</v>
      </c>
      <c r="F2318" s="2">
        <f>IFERROR(__xludf.DUMMYFUNCTION("""COMPUTED_VALUE"""),0.0)</f>
        <v>0</v>
      </c>
      <c r="G2318" s="4" t="s">
        <v>3231</v>
      </c>
      <c r="H2318" s="2" t="s">
        <v>3176</v>
      </c>
    </row>
    <row r="2319">
      <c r="A2319" s="3">
        <v>46069.0</v>
      </c>
      <c r="B2319" s="4" t="s">
        <v>180</v>
      </c>
      <c r="C2319" s="4" t="s">
        <v>178</v>
      </c>
      <c r="D2319" s="2" t="s">
        <v>9298</v>
      </c>
      <c r="E2319" s="2">
        <v>0.0</v>
      </c>
      <c r="F2319" s="2">
        <f>IFERROR(__xludf.DUMMYFUNCTION("""COMPUTED_VALUE"""),0.0)</f>
        <v>0</v>
      </c>
      <c r="G2319" s="4" t="s">
        <v>3231</v>
      </c>
      <c r="H2319" s="2" t="s">
        <v>3176</v>
      </c>
    </row>
    <row r="2320">
      <c r="A2320" s="3">
        <v>46070.0</v>
      </c>
      <c r="B2320" s="4" t="s">
        <v>208</v>
      </c>
      <c r="C2320" s="4" t="s">
        <v>178</v>
      </c>
      <c r="D2320" s="2" t="s">
        <v>9298</v>
      </c>
      <c r="E2320" s="2">
        <v>0.0</v>
      </c>
      <c r="F2320" s="2">
        <f>IFERROR(__xludf.DUMMYFUNCTION("""COMPUTED_VALUE"""),0.0)</f>
        <v>0</v>
      </c>
      <c r="G2320" s="4" t="s">
        <v>3231</v>
      </c>
      <c r="H2320" s="2" t="s">
        <v>3176</v>
      </c>
    </row>
    <row r="2321">
      <c r="A2321" s="3">
        <v>46071.0</v>
      </c>
      <c r="B2321" s="4" t="s">
        <v>303</v>
      </c>
      <c r="C2321" s="4" t="s">
        <v>178</v>
      </c>
      <c r="D2321" s="2" t="s">
        <v>9298</v>
      </c>
      <c r="E2321" s="2">
        <v>0.0</v>
      </c>
      <c r="F2321" s="2">
        <f>IFERROR(__xludf.DUMMYFUNCTION("""COMPUTED_VALUE"""),0.0)</f>
        <v>0</v>
      </c>
      <c r="G2321" s="4" t="s">
        <v>3231</v>
      </c>
      <c r="H2321" s="2" t="s">
        <v>3176</v>
      </c>
    </row>
    <row r="2322">
      <c r="A2322" s="3">
        <v>46072.0</v>
      </c>
      <c r="B2322" s="4" t="s">
        <v>148</v>
      </c>
      <c r="C2322" s="4" t="s">
        <v>178</v>
      </c>
      <c r="D2322" s="2" t="s">
        <v>9298</v>
      </c>
      <c r="E2322" s="2">
        <v>0.0</v>
      </c>
      <c r="F2322" s="2">
        <f>IFERROR(__xludf.DUMMYFUNCTION("""COMPUTED_VALUE"""),0.0)</f>
        <v>0</v>
      </c>
      <c r="G2322" s="4" t="s">
        <v>3231</v>
      </c>
      <c r="H2322" s="2" t="s">
        <v>3176</v>
      </c>
    </row>
    <row r="2323">
      <c r="A2323" s="3">
        <v>46073.0</v>
      </c>
      <c r="B2323" s="4" t="s">
        <v>196</v>
      </c>
      <c r="C2323" s="4" t="s">
        <v>178</v>
      </c>
      <c r="D2323" s="2" t="s">
        <v>9298</v>
      </c>
      <c r="E2323" s="2">
        <v>1.0</v>
      </c>
      <c r="F2323" s="2">
        <f>IFERROR(__xludf.DUMMYFUNCTION("""COMPUTED_VALUE"""),1.0)</f>
        <v>1</v>
      </c>
      <c r="G2323" s="4" t="s">
        <v>3231</v>
      </c>
      <c r="H2323" s="2" t="s">
        <v>3176</v>
      </c>
    </row>
    <row r="2324">
      <c r="A2324" s="3">
        <v>46074.0</v>
      </c>
      <c r="B2324" s="4" t="s">
        <v>288</v>
      </c>
      <c r="C2324" s="4" t="s">
        <v>178</v>
      </c>
      <c r="D2324" s="2" t="s">
        <v>9298</v>
      </c>
      <c r="E2324" s="2">
        <v>0.0</v>
      </c>
      <c r="F2324" s="2">
        <f>IFERROR(__xludf.DUMMYFUNCTION("""COMPUTED_VALUE"""),0.0)</f>
        <v>0</v>
      </c>
      <c r="G2324" s="4" t="s">
        <v>3231</v>
      </c>
      <c r="H2324" s="2" t="s">
        <v>3176</v>
      </c>
    </row>
    <row r="2325">
      <c r="A2325" s="3">
        <v>46075.0</v>
      </c>
      <c r="B2325" s="4" t="s">
        <v>256</v>
      </c>
      <c r="C2325" s="4" t="s">
        <v>178</v>
      </c>
      <c r="D2325" s="2" t="s">
        <v>9298</v>
      </c>
      <c r="E2325" s="2">
        <v>0.0</v>
      </c>
      <c r="F2325" s="2">
        <f>IFERROR(__xludf.DUMMYFUNCTION("""COMPUTED_VALUE"""),0.0)</f>
        <v>0</v>
      </c>
      <c r="G2325" s="4" t="s">
        <v>3231</v>
      </c>
      <c r="H2325" s="2" t="s">
        <v>3176</v>
      </c>
    </row>
    <row r="2326">
      <c r="A2326" s="3">
        <v>46076.0</v>
      </c>
      <c r="B2326" s="4" t="s">
        <v>180</v>
      </c>
      <c r="C2326" s="4" t="s">
        <v>178</v>
      </c>
      <c r="D2326" s="2" t="s">
        <v>9298</v>
      </c>
      <c r="E2326" s="2">
        <v>0.0</v>
      </c>
      <c r="F2326" s="2">
        <f>IFERROR(__xludf.DUMMYFUNCTION("""COMPUTED_VALUE"""),0.0)</f>
        <v>0</v>
      </c>
      <c r="G2326" s="4" t="s">
        <v>3231</v>
      </c>
      <c r="H2326" s="2" t="s">
        <v>3176</v>
      </c>
    </row>
    <row r="2327">
      <c r="A2327" s="3">
        <v>46077.0</v>
      </c>
      <c r="B2327" s="4" t="s">
        <v>208</v>
      </c>
      <c r="C2327" s="4" t="s">
        <v>178</v>
      </c>
      <c r="D2327" s="2" t="s">
        <v>9298</v>
      </c>
      <c r="E2327" s="2">
        <v>0.0</v>
      </c>
      <c r="F2327" s="2">
        <f>IFERROR(__xludf.DUMMYFUNCTION("""COMPUTED_VALUE"""),0.0)</f>
        <v>0</v>
      </c>
      <c r="G2327" s="4" t="s">
        <v>3231</v>
      </c>
      <c r="H2327" s="2" t="s">
        <v>3176</v>
      </c>
    </row>
    <row r="2328">
      <c r="A2328" s="3">
        <v>46078.0</v>
      </c>
      <c r="B2328" s="4" t="s">
        <v>303</v>
      </c>
      <c r="C2328" s="4" t="s">
        <v>178</v>
      </c>
      <c r="D2328" s="2" t="s">
        <v>9298</v>
      </c>
      <c r="E2328" s="2">
        <v>0.0</v>
      </c>
      <c r="F2328" s="2">
        <f>IFERROR(__xludf.DUMMYFUNCTION("""COMPUTED_VALUE"""),0.0)</f>
        <v>0</v>
      </c>
      <c r="G2328" s="4" t="s">
        <v>3231</v>
      </c>
      <c r="H2328" s="2" t="s">
        <v>3176</v>
      </c>
    </row>
    <row r="2329">
      <c r="A2329" s="3">
        <v>46079.0</v>
      </c>
      <c r="B2329" s="4" t="s">
        <v>148</v>
      </c>
      <c r="C2329" s="4" t="s">
        <v>178</v>
      </c>
      <c r="D2329" s="2" t="s">
        <v>9298</v>
      </c>
      <c r="E2329" s="2">
        <v>1.0</v>
      </c>
      <c r="F2329" s="2">
        <f>IFERROR(__xludf.DUMMYFUNCTION("""COMPUTED_VALUE"""),1.0)</f>
        <v>1</v>
      </c>
      <c r="G2329" s="4" t="s">
        <v>3231</v>
      </c>
      <c r="H2329" s="2" t="s">
        <v>3176</v>
      </c>
    </row>
    <row r="2330">
      <c r="A2330" s="3">
        <v>46080.0</v>
      </c>
      <c r="B2330" s="4" t="s">
        <v>196</v>
      </c>
      <c r="C2330" s="4" t="s">
        <v>178</v>
      </c>
      <c r="D2330" s="2" t="s">
        <v>9298</v>
      </c>
      <c r="E2330" s="2">
        <v>0.0</v>
      </c>
      <c r="F2330" s="2">
        <f>IFERROR(__xludf.DUMMYFUNCTION("""COMPUTED_VALUE"""),0.0)</f>
        <v>0</v>
      </c>
      <c r="G2330" s="4" t="s">
        <v>3231</v>
      </c>
      <c r="H2330" s="2" t="s">
        <v>3176</v>
      </c>
    </row>
    <row r="2331">
      <c r="A2331" s="3">
        <v>46081.0</v>
      </c>
      <c r="B2331" s="4" t="s">
        <v>288</v>
      </c>
      <c r="C2331" s="4" t="s">
        <v>178</v>
      </c>
      <c r="D2331" s="2" t="s">
        <v>9298</v>
      </c>
      <c r="E2331" s="2">
        <v>0.0</v>
      </c>
      <c r="F2331" s="2">
        <f>IFERROR(__xludf.DUMMYFUNCTION("""COMPUTED_VALUE"""),0.0)</f>
        <v>0</v>
      </c>
      <c r="G2331" s="4" t="s">
        <v>3231</v>
      </c>
      <c r="H2331" s="2" t="s">
        <v>3176</v>
      </c>
    </row>
    <row r="2332">
      <c r="A2332" s="3">
        <v>46082.0</v>
      </c>
      <c r="B2332" s="4" t="s">
        <v>256</v>
      </c>
      <c r="C2332" s="4" t="s">
        <v>178</v>
      </c>
      <c r="D2332" s="2" t="s">
        <v>9298</v>
      </c>
      <c r="E2332" s="2">
        <v>0.0</v>
      </c>
      <c r="F2332" s="2">
        <f>IFERROR(__xludf.DUMMYFUNCTION("""COMPUTED_VALUE"""),0.0)</f>
        <v>0</v>
      </c>
      <c r="G2332" s="4" t="s">
        <v>3231</v>
      </c>
      <c r="H2332" s="2" t="s">
        <v>3176</v>
      </c>
    </row>
    <row r="2333">
      <c r="A2333" s="3">
        <v>46083.0</v>
      </c>
      <c r="B2333" s="4" t="s">
        <v>180</v>
      </c>
      <c r="C2333" s="4" t="s">
        <v>178</v>
      </c>
      <c r="D2333" s="2" t="s">
        <v>9298</v>
      </c>
      <c r="E2333" s="2">
        <v>0.0</v>
      </c>
      <c r="F2333" s="2">
        <f>IFERROR(__xludf.DUMMYFUNCTION("""COMPUTED_VALUE"""),0.0)</f>
        <v>0</v>
      </c>
      <c r="G2333" s="4" t="s">
        <v>3231</v>
      </c>
      <c r="H2333" s="2" t="s">
        <v>3176</v>
      </c>
    </row>
    <row r="2334">
      <c r="A2334" s="3">
        <v>46084.0</v>
      </c>
      <c r="B2334" s="4" t="s">
        <v>208</v>
      </c>
      <c r="C2334" s="4" t="s">
        <v>178</v>
      </c>
      <c r="D2334" s="2" t="s">
        <v>9298</v>
      </c>
      <c r="E2334" s="2">
        <v>0.0</v>
      </c>
      <c r="F2334" s="2">
        <f>IFERROR(__xludf.DUMMYFUNCTION("""COMPUTED_VALUE"""),0.0)</f>
        <v>0</v>
      </c>
      <c r="G2334" s="4" t="s">
        <v>3231</v>
      </c>
      <c r="H2334" s="2" t="s">
        <v>3176</v>
      </c>
    </row>
    <row r="2335">
      <c r="A2335" s="3">
        <v>46085.0</v>
      </c>
      <c r="B2335" s="4" t="s">
        <v>303</v>
      </c>
      <c r="C2335" s="4" t="s">
        <v>178</v>
      </c>
      <c r="D2335" s="2" t="s">
        <v>9298</v>
      </c>
      <c r="E2335" s="2">
        <v>0.0</v>
      </c>
      <c r="F2335" s="2">
        <f>IFERROR(__xludf.DUMMYFUNCTION("""COMPUTED_VALUE"""),0.0)</f>
        <v>0</v>
      </c>
      <c r="G2335" s="4" t="s">
        <v>3231</v>
      </c>
      <c r="H2335" s="2" t="s">
        <v>3176</v>
      </c>
    </row>
    <row r="2336">
      <c r="A2336" s="3">
        <v>46086.0</v>
      </c>
      <c r="B2336" s="4" t="s">
        <v>148</v>
      </c>
      <c r="C2336" s="4" t="s">
        <v>178</v>
      </c>
      <c r="D2336" s="2" t="s">
        <v>9298</v>
      </c>
      <c r="E2336" s="2">
        <v>0.0</v>
      </c>
      <c r="F2336" s="2">
        <f>IFERROR(__xludf.DUMMYFUNCTION("""COMPUTED_VALUE"""),0.0)</f>
        <v>0</v>
      </c>
      <c r="G2336" s="4" t="s">
        <v>3231</v>
      </c>
      <c r="H2336" s="2" t="s">
        <v>3176</v>
      </c>
    </row>
    <row r="2337">
      <c r="A2337" s="3">
        <v>46087.0</v>
      </c>
      <c r="B2337" s="4" t="s">
        <v>196</v>
      </c>
      <c r="C2337" s="4" t="s">
        <v>178</v>
      </c>
      <c r="D2337" s="2" t="s">
        <v>9298</v>
      </c>
      <c r="E2337" s="2">
        <v>0.0</v>
      </c>
      <c r="F2337" s="2">
        <f>IFERROR(__xludf.DUMMYFUNCTION("""COMPUTED_VALUE"""),0.0)</f>
        <v>0</v>
      </c>
      <c r="G2337" s="4" t="s">
        <v>3231</v>
      </c>
      <c r="H2337" s="2" t="s">
        <v>3176</v>
      </c>
    </row>
    <row r="2338">
      <c r="A2338" s="3">
        <v>46088.0</v>
      </c>
      <c r="B2338" s="4" t="s">
        <v>288</v>
      </c>
      <c r="C2338" s="4" t="s">
        <v>178</v>
      </c>
      <c r="D2338" s="2" t="s">
        <v>9298</v>
      </c>
      <c r="E2338" s="2">
        <v>0.0</v>
      </c>
      <c r="F2338" s="2">
        <f>IFERROR(__xludf.DUMMYFUNCTION("""COMPUTED_VALUE"""),0.0)</f>
        <v>0</v>
      </c>
      <c r="G2338" s="4" t="s">
        <v>3231</v>
      </c>
      <c r="H2338" s="2" t="s">
        <v>3176</v>
      </c>
    </row>
    <row r="2339">
      <c r="A2339" s="3">
        <v>46089.0</v>
      </c>
      <c r="B2339" s="4" t="s">
        <v>256</v>
      </c>
      <c r="C2339" s="4" t="s">
        <v>178</v>
      </c>
      <c r="D2339" s="2" t="s">
        <v>9298</v>
      </c>
      <c r="E2339" s="2">
        <v>0.0</v>
      </c>
      <c r="F2339" s="2">
        <f>IFERROR(__xludf.DUMMYFUNCTION("""COMPUTED_VALUE"""),0.0)</f>
        <v>0</v>
      </c>
      <c r="G2339" s="4" t="s">
        <v>3231</v>
      </c>
      <c r="H2339" s="2" t="s">
        <v>3176</v>
      </c>
    </row>
    <row r="2340">
      <c r="A2340" s="3">
        <v>46090.0</v>
      </c>
      <c r="B2340" s="4" t="s">
        <v>180</v>
      </c>
      <c r="C2340" s="4" t="s">
        <v>178</v>
      </c>
      <c r="D2340" s="2" t="s">
        <v>9298</v>
      </c>
      <c r="E2340" s="2">
        <v>0.0</v>
      </c>
      <c r="F2340" s="2">
        <f>IFERROR(__xludf.DUMMYFUNCTION("""COMPUTED_VALUE"""),0.0)</f>
        <v>0</v>
      </c>
      <c r="G2340" s="4" t="s">
        <v>3231</v>
      </c>
      <c r="H2340" s="2" t="s">
        <v>3176</v>
      </c>
    </row>
    <row r="2341">
      <c r="A2341" s="3">
        <v>46091.0</v>
      </c>
      <c r="B2341" s="4" t="s">
        <v>208</v>
      </c>
      <c r="C2341" s="4" t="s">
        <v>178</v>
      </c>
      <c r="D2341" s="2" t="s">
        <v>9298</v>
      </c>
      <c r="E2341" s="2">
        <v>0.0</v>
      </c>
      <c r="F2341" s="2">
        <f>IFERROR(__xludf.DUMMYFUNCTION("""COMPUTED_VALUE"""),0.0)</f>
        <v>0</v>
      </c>
      <c r="G2341" s="4" t="s">
        <v>3231</v>
      </c>
      <c r="H2341" s="2" t="s">
        <v>3176</v>
      </c>
    </row>
    <row r="2342">
      <c r="A2342" s="3">
        <v>46092.0</v>
      </c>
      <c r="B2342" s="4" t="s">
        <v>303</v>
      </c>
      <c r="C2342" s="4" t="s">
        <v>178</v>
      </c>
      <c r="D2342" s="2" t="s">
        <v>9298</v>
      </c>
      <c r="E2342" s="2">
        <v>0.0</v>
      </c>
      <c r="F2342" s="2">
        <f>IFERROR(__xludf.DUMMYFUNCTION("""COMPUTED_VALUE"""),0.0)</f>
        <v>0</v>
      </c>
      <c r="G2342" s="4" t="s">
        <v>3231</v>
      </c>
      <c r="H2342" s="2" t="s">
        <v>3176</v>
      </c>
    </row>
    <row r="2343">
      <c r="A2343" s="3">
        <v>46093.0</v>
      </c>
      <c r="B2343" s="4" t="s">
        <v>148</v>
      </c>
      <c r="C2343" s="4" t="s">
        <v>178</v>
      </c>
      <c r="D2343" s="2" t="s">
        <v>9298</v>
      </c>
      <c r="E2343" s="2">
        <v>0.0</v>
      </c>
      <c r="F2343" s="2">
        <f>IFERROR(__xludf.DUMMYFUNCTION("""COMPUTED_VALUE"""),0.0)</f>
        <v>0</v>
      </c>
      <c r="G2343" s="4" t="s">
        <v>3231</v>
      </c>
      <c r="H2343" s="2" t="s">
        <v>3176</v>
      </c>
    </row>
    <row r="2344">
      <c r="A2344" s="3">
        <v>46094.0</v>
      </c>
      <c r="B2344" s="4" t="s">
        <v>196</v>
      </c>
      <c r="C2344" s="4" t="s">
        <v>178</v>
      </c>
      <c r="D2344" s="2" t="s">
        <v>9298</v>
      </c>
      <c r="E2344" s="2">
        <v>0.0</v>
      </c>
      <c r="F2344" s="2">
        <f>IFERROR(__xludf.DUMMYFUNCTION("""COMPUTED_VALUE"""),0.0)</f>
        <v>0</v>
      </c>
      <c r="G2344" s="4" t="s">
        <v>3231</v>
      </c>
      <c r="H2344" s="2" t="s">
        <v>3176</v>
      </c>
    </row>
    <row r="2345">
      <c r="A2345" s="3">
        <v>46095.0</v>
      </c>
      <c r="B2345" s="4" t="s">
        <v>288</v>
      </c>
      <c r="C2345" s="4" t="s">
        <v>178</v>
      </c>
      <c r="D2345" s="2" t="s">
        <v>9298</v>
      </c>
      <c r="E2345" s="2">
        <v>0.0</v>
      </c>
      <c r="F2345" s="2">
        <f>IFERROR(__xludf.DUMMYFUNCTION("""COMPUTED_VALUE"""),0.0)</f>
        <v>0</v>
      </c>
      <c r="G2345" s="4" t="s">
        <v>3231</v>
      </c>
      <c r="H2345" s="2" t="s">
        <v>3176</v>
      </c>
    </row>
    <row r="2346">
      <c r="A2346" s="3">
        <v>46096.0</v>
      </c>
      <c r="B2346" s="4" t="s">
        <v>256</v>
      </c>
      <c r="C2346" s="4" t="s">
        <v>178</v>
      </c>
      <c r="D2346" s="2" t="s">
        <v>9298</v>
      </c>
      <c r="E2346" s="2">
        <v>0.0</v>
      </c>
      <c r="F2346" s="2">
        <f>IFERROR(__xludf.DUMMYFUNCTION("""COMPUTED_VALUE"""),0.0)</f>
        <v>0</v>
      </c>
      <c r="G2346" s="4" t="s">
        <v>3231</v>
      </c>
      <c r="H2346" s="2" t="s">
        <v>3176</v>
      </c>
    </row>
    <row r="2347">
      <c r="A2347" s="3">
        <v>46097.0</v>
      </c>
      <c r="B2347" s="4" t="s">
        <v>180</v>
      </c>
      <c r="C2347" s="4" t="s">
        <v>178</v>
      </c>
      <c r="D2347" s="2" t="s">
        <v>9298</v>
      </c>
      <c r="E2347" s="2">
        <v>0.0</v>
      </c>
      <c r="F2347" s="2">
        <f>IFERROR(__xludf.DUMMYFUNCTION("""COMPUTED_VALUE"""),0.0)</f>
        <v>0</v>
      </c>
      <c r="G2347" s="4" t="s">
        <v>3231</v>
      </c>
      <c r="H2347" s="2" t="s">
        <v>3176</v>
      </c>
    </row>
    <row r="2348">
      <c r="A2348" s="3">
        <v>46098.0</v>
      </c>
      <c r="B2348" s="4" t="s">
        <v>208</v>
      </c>
      <c r="C2348" s="4" t="s">
        <v>178</v>
      </c>
      <c r="D2348" s="2" t="s">
        <v>9298</v>
      </c>
      <c r="E2348" s="2">
        <v>0.0</v>
      </c>
      <c r="F2348" s="2">
        <f>IFERROR(__xludf.DUMMYFUNCTION("""COMPUTED_VALUE"""),0.0)</f>
        <v>0</v>
      </c>
      <c r="G2348" s="4" t="s">
        <v>3231</v>
      </c>
      <c r="H2348" s="2" t="s">
        <v>3176</v>
      </c>
    </row>
    <row r="2349">
      <c r="A2349" s="3">
        <v>46099.0</v>
      </c>
      <c r="B2349" s="4" t="s">
        <v>303</v>
      </c>
      <c r="C2349" s="4" t="s">
        <v>178</v>
      </c>
      <c r="D2349" s="2" t="s">
        <v>9298</v>
      </c>
      <c r="E2349" s="2">
        <v>0.0</v>
      </c>
      <c r="F2349" s="2">
        <f>IFERROR(__xludf.DUMMYFUNCTION("""COMPUTED_VALUE"""),0.0)</f>
        <v>0</v>
      </c>
      <c r="G2349" s="4" t="s">
        <v>3231</v>
      </c>
      <c r="H2349" s="2" t="s">
        <v>3176</v>
      </c>
    </row>
    <row r="2350">
      <c r="A2350" s="3">
        <v>46100.0</v>
      </c>
      <c r="B2350" s="4" t="s">
        <v>148</v>
      </c>
      <c r="C2350" s="4" t="s">
        <v>178</v>
      </c>
      <c r="D2350" s="2" t="s">
        <v>9298</v>
      </c>
      <c r="E2350" s="2">
        <v>0.0</v>
      </c>
      <c r="F2350" s="2">
        <f>IFERROR(__xludf.DUMMYFUNCTION("""COMPUTED_VALUE"""),0.0)</f>
        <v>0</v>
      </c>
      <c r="G2350" s="4" t="s">
        <v>3231</v>
      </c>
      <c r="H2350" s="2" t="s">
        <v>3176</v>
      </c>
    </row>
    <row r="2351">
      <c r="A2351" s="3">
        <v>46101.0</v>
      </c>
      <c r="B2351" s="4" t="s">
        <v>196</v>
      </c>
      <c r="C2351" s="4" t="s">
        <v>178</v>
      </c>
      <c r="D2351" s="2" t="s">
        <v>9298</v>
      </c>
      <c r="E2351" s="2">
        <v>0.0</v>
      </c>
      <c r="F2351" s="2">
        <f>IFERROR(__xludf.DUMMYFUNCTION("""COMPUTED_VALUE"""),0.0)</f>
        <v>0</v>
      </c>
      <c r="G2351" s="4" t="s">
        <v>3231</v>
      </c>
      <c r="H2351" s="2" t="s">
        <v>3176</v>
      </c>
    </row>
    <row r="2352">
      <c r="A2352" s="3">
        <v>46102.0</v>
      </c>
      <c r="B2352" s="4" t="s">
        <v>288</v>
      </c>
      <c r="C2352" s="4" t="s">
        <v>178</v>
      </c>
      <c r="D2352" s="2" t="s">
        <v>9298</v>
      </c>
      <c r="E2352" s="2">
        <v>0.0</v>
      </c>
      <c r="F2352" s="2">
        <f>IFERROR(__xludf.DUMMYFUNCTION("""COMPUTED_VALUE"""),0.0)</f>
        <v>0</v>
      </c>
      <c r="G2352" s="4" t="s">
        <v>3231</v>
      </c>
      <c r="H2352" s="2" t="s">
        <v>3176</v>
      </c>
    </row>
    <row r="2353">
      <c r="A2353" s="3">
        <v>46103.0</v>
      </c>
      <c r="B2353" s="4" t="s">
        <v>256</v>
      </c>
      <c r="C2353" s="4" t="s">
        <v>178</v>
      </c>
      <c r="D2353" s="2" t="s">
        <v>9298</v>
      </c>
      <c r="E2353" s="2">
        <v>0.0</v>
      </c>
      <c r="F2353" s="2">
        <f>IFERROR(__xludf.DUMMYFUNCTION("""COMPUTED_VALUE"""),0.0)</f>
        <v>0</v>
      </c>
      <c r="G2353" s="4" t="s">
        <v>3231</v>
      </c>
      <c r="H2353" s="2" t="s">
        <v>3176</v>
      </c>
    </row>
    <row r="2354">
      <c r="A2354" s="3">
        <v>46104.0</v>
      </c>
      <c r="B2354" s="4" t="s">
        <v>180</v>
      </c>
      <c r="C2354" s="4" t="s">
        <v>178</v>
      </c>
      <c r="D2354" s="2" t="s">
        <v>9298</v>
      </c>
      <c r="E2354" s="2">
        <v>0.0</v>
      </c>
      <c r="F2354" s="2">
        <f>IFERROR(__xludf.DUMMYFUNCTION("""COMPUTED_VALUE"""),0.0)</f>
        <v>0</v>
      </c>
      <c r="G2354" s="4" t="s">
        <v>3231</v>
      </c>
      <c r="H2354" s="2" t="s">
        <v>3176</v>
      </c>
    </row>
    <row r="2355">
      <c r="A2355" s="3">
        <v>46105.0</v>
      </c>
      <c r="B2355" s="4" t="s">
        <v>208</v>
      </c>
      <c r="C2355" s="4" t="s">
        <v>178</v>
      </c>
      <c r="D2355" s="2" t="s">
        <v>9298</v>
      </c>
      <c r="E2355" s="2">
        <v>0.0</v>
      </c>
      <c r="F2355" s="2">
        <f>IFERROR(__xludf.DUMMYFUNCTION("""COMPUTED_VALUE"""),0.0)</f>
        <v>0</v>
      </c>
      <c r="G2355" s="4" t="s">
        <v>3231</v>
      </c>
      <c r="H2355" s="2" t="s">
        <v>3176</v>
      </c>
    </row>
    <row r="2356">
      <c r="A2356" s="3">
        <v>46106.0</v>
      </c>
      <c r="B2356" s="4" t="s">
        <v>303</v>
      </c>
      <c r="C2356" s="4" t="s">
        <v>178</v>
      </c>
      <c r="D2356" s="2" t="s">
        <v>9298</v>
      </c>
      <c r="E2356" s="2">
        <v>0.0</v>
      </c>
      <c r="F2356" s="2">
        <f>IFERROR(__xludf.DUMMYFUNCTION("""COMPUTED_VALUE"""),0.0)</f>
        <v>0</v>
      </c>
      <c r="G2356" s="4" t="s">
        <v>3231</v>
      </c>
      <c r="H2356" s="2" t="s">
        <v>3176</v>
      </c>
    </row>
    <row r="2357">
      <c r="A2357" s="3">
        <v>46107.0</v>
      </c>
      <c r="B2357" s="4" t="s">
        <v>148</v>
      </c>
      <c r="C2357" s="4" t="s">
        <v>178</v>
      </c>
      <c r="D2357" s="2" t="s">
        <v>9298</v>
      </c>
      <c r="E2357" s="2">
        <v>0.0</v>
      </c>
      <c r="F2357" s="2">
        <f>IFERROR(__xludf.DUMMYFUNCTION("""COMPUTED_VALUE"""),0.0)</f>
        <v>0</v>
      </c>
      <c r="G2357" s="4" t="s">
        <v>3231</v>
      </c>
      <c r="H2357" s="2" t="s">
        <v>3176</v>
      </c>
    </row>
    <row r="2358">
      <c r="A2358" s="3">
        <v>46108.0</v>
      </c>
      <c r="B2358" s="4" t="s">
        <v>196</v>
      </c>
      <c r="C2358" s="4" t="s">
        <v>178</v>
      </c>
      <c r="D2358" s="2" t="s">
        <v>9298</v>
      </c>
      <c r="E2358" s="2">
        <v>0.0</v>
      </c>
      <c r="F2358" s="2">
        <f>IFERROR(__xludf.DUMMYFUNCTION("""COMPUTED_VALUE"""),0.0)</f>
        <v>0</v>
      </c>
      <c r="G2358" s="4" t="s">
        <v>3231</v>
      </c>
      <c r="H2358" s="2" t="s">
        <v>3176</v>
      </c>
    </row>
    <row r="2359">
      <c r="A2359" s="3">
        <v>46109.0</v>
      </c>
      <c r="B2359" s="4" t="s">
        <v>288</v>
      </c>
      <c r="C2359" s="4" t="s">
        <v>178</v>
      </c>
      <c r="D2359" s="2" t="s">
        <v>9298</v>
      </c>
      <c r="E2359" s="2">
        <v>0.0</v>
      </c>
      <c r="F2359" s="2">
        <f>IFERROR(__xludf.DUMMYFUNCTION("""COMPUTED_VALUE"""),0.0)</f>
        <v>0</v>
      </c>
      <c r="G2359" s="4" t="s">
        <v>3231</v>
      </c>
      <c r="H2359" s="2" t="s">
        <v>3176</v>
      </c>
    </row>
    <row r="2360">
      <c r="A2360" s="3">
        <v>46110.0</v>
      </c>
      <c r="B2360" s="4" t="s">
        <v>256</v>
      </c>
      <c r="C2360" s="4" t="s">
        <v>178</v>
      </c>
      <c r="D2360" s="2" t="s">
        <v>9298</v>
      </c>
      <c r="E2360" s="2">
        <v>0.0</v>
      </c>
      <c r="F2360" s="2">
        <f>IFERROR(__xludf.DUMMYFUNCTION("""COMPUTED_VALUE"""),0.0)</f>
        <v>0</v>
      </c>
      <c r="G2360" s="4" t="s">
        <v>3231</v>
      </c>
      <c r="H2360" s="2" t="s">
        <v>3176</v>
      </c>
    </row>
    <row r="2361">
      <c r="A2361" s="3">
        <v>46111.0</v>
      </c>
      <c r="B2361" s="4" t="s">
        <v>180</v>
      </c>
      <c r="C2361" s="4" t="s">
        <v>178</v>
      </c>
      <c r="D2361" s="2" t="s">
        <v>9298</v>
      </c>
      <c r="E2361" s="2">
        <v>0.0</v>
      </c>
      <c r="F2361" s="2">
        <f>IFERROR(__xludf.DUMMYFUNCTION("""COMPUTED_VALUE"""),0.0)</f>
        <v>0</v>
      </c>
      <c r="G2361" s="4" t="s">
        <v>3231</v>
      </c>
      <c r="H2361" s="2" t="s">
        <v>3176</v>
      </c>
    </row>
    <row r="2362">
      <c r="A2362" s="3">
        <v>46112.0</v>
      </c>
      <c r="B2362" s="4" t="s">
        <v>208</v>
      </c>
      <c r="C2362" s="4" t="s">
        <v>178</v>
      </c>
      <c r="D2362" s="2" t="s">
        <v>9298</v>
      </c>
      <c r="E2362" s="2">
        <v>0.0</v>
      </c>
      <c r="F2362" s="2">
        <f>IFERROR(__xludf.DUMMYFUNCTION("""COMPUTED_VALUE"""),0.0)</f>
        <v>0</v>
      </c>
      <c r="G2362" s="4" t="s">
        <v>3231</v>
      </c>
      <c r="H2362" s="2" t="s">
        <v>3176</v>
      </c>
    </row>
    <row r="2363">
      <c r="A2363" s="3">
        <v>46113.0</v>
      </c>
      <c r="B2363" s="4" t="s">
        <v>303</v>
      </c>
      <c r="C2363" s="4" t="s">
        <v>178</v>
      </c>
      <c r="D2363" s="2" t="s">
        <v>9298</v>
      </c>
      <c r="E2363" s="2">
        <v>0.0</v>
      </c>
      <c r="F2363" s="2">
        <f>IFERROR(__xludf.DUMMYFUNCTION("""COMPUTED_VALUE"""),0.0)</f>
        <v>0</v>
      </c>
      <c r="G2363" s="4" t="s">
        <v>3237</v>
      </c>
      <c r="H2363" s="2" t="s">
        <v>3176</v>
      </c>
    </row>
    <row r="2364">
      <c r="A2364" s="3">
        <v>46114.0</v>
      </c>
      <c r="B2364" s="4" t="s">
        <v>148</v>
      </c>
      <c r="C2364" s="4" t="s">
        <v>178</v>
      </c>
      <c r="D2364" s="2" t="s">
        <v>9298</v>
      </c>
      <c r="E2364" s="2">
        <v>0.0</v>
      </c>
      <c r="F2364" s="2">
        <f>IFERROR(__xludf.DUMMYFUNCTION("""COMPUTED_VALUE"""),0.0)</f>
        <v>0</v>
      </c>
      <c r="G2364" s="4" t="s">
        <v>3237</v>
      </c>
      <c r="H2364" s="2" t="s">
        <v>3176</v>
      </c>
    </row>
    <row r="2365">
      <c r="A2365" s="3">
        <v>46115.0</v>
      </c>
      <c r="B2365" s="4" t="s">
        <v>196</v>
      </c>
      <c r="C2365" s="4" t="s">
        <v>178</v>
      </c>
      <c r="D2365" s="2" t="s">
        <v>9298</v>
      </c>
      <c r="E2365" s="2">
        <v>0.0</v>
      </c>
      <c r="F2365" s="2">
        <f>IFERROR(__xludf.DUMMYFUNCTION("""COMPUTED_VALUE"""),0.0)</f>
        <v>0</v>
      </c>
      <c r="G2365" s="4" t="s">
        <v>3237</v>
      </c>
      <c r="H2365" s="2" t="s">
        <v>3176</v>
      </c>
    </row>
    <row r="2366">
      <c r="A2366" s="3">
        <v>46116.0</v>
      </c>
      <c r="B2366" s="4" t="s">
        <v>288</v>
      </c>
      <c r="C2366" s="4" t="s">
        <v>178</v>
      </c>
      <c r="D2366" s="2" t="s">
        <v>9298</v>
      </c>
      <c r="E2366" s="2">
        <v>0.0</v>
      </c>
      <c r="F2366" s="2">
        <f>IFERROR(__xludf.DUMMYFUNCTION("""COMPUTED_VALUE"""),0.0)</f>
        <v>0</v>
      </c>
      <c r="G2366" s="4" t="s">
        <v>3237</v>
      </c>
      <c r="H2366" s="2" t="s">
        <v>3176</v>
      </c>
    </row>
    <row r="2367">
      <c r="A2367" s="3">
        <v>46117.0</v>
      </c>
      <c r="B2367" s="4" t="s">
        <v>256</v>
      </c>
      <c r="C2367" s="4" t="s">
        <v>178</v>
      </c>
      <c r="D2367" s="2" t="s">
        <v>9298</v>
      </c>
      <c r="E2367" s="2">
        <v>0.0</v>
      </c>
      <c r="F2367" s="2">
        <f>IFERROR(__xludf.DUMMYFUNCTION("""COMPUTED_VALUE"""),0.0)</f>
        <v>0</v>
      </c>
      <c r="G2367" s="4" t="s">
        <v>3237</v>
      </c>
      <c r="H2367" s="2" t="s">
        <v>3176</v>
      </c>
    </row>
    <row r="2368">
      <c r="A2368" s="3">
        <v>46118.0</v>
      </c>
      <c r="B2368" s="4" t="s">
        <v>180</v>
      </c>
      <c r="C2368" s="4" t="s">
        <v>178</v>
      </c>
      <c r="D2368" s="2" t="s">
        <v>9298</v>
      </c>
      <c r="E2368" s="2">
        <v>0.0</v>
      </c>
      <c r="F2368" s="2">
        <f>IFERROR(__xludf.DUMMYFUNCTION("""COMPUTED_VALUE"""),0.0)</f>
        <v>0</v>
      </c>
      <c r="G2368" s="4" t="s">
        <v>3237</v>
      </c>
      <c r="H2368" s="2" t="s">
        <v>3176</v>
      </c>
    </row>
    <row r="2369">
      <c r="A2369" s="3">
        <v>46119.0</v>
      </c>
      <c r="B2369" s="4" t="s">
        <v>208</v>
      </c>
      <c r="C2369" s="4" t="s">
        <v>178</v>
      </c>
      <c r="D2369" s="2" t="s">
        <v>9298</v>
      </c>
      <c r="E2369" s="2">
        <v>0.0</v>
      </c>
      <c r="F2369" s="2">
        <f>IFERROR(__xludf.DUMMYFUNCTION("""COMPUTED_VALUE"""),0.0)</f>
        <v>0</v>
      </c>
      <c r="G2369" s="4" t="s">
        <v>3237</v>
      </c>
      <c r="H2369" s="2" t="s">
        <v>3176</v>
      </c>
    </row>
    <row r="2370">
      <c r="A2370" s="3">
        <v>46120.0</v>
      </c>
      <c r="B2370" s="4" t="s">
        <v>303</v>
      </c>
      <c r="C2370" s="4" t="s">
        <v>178</v>
      </c>
      <c r="D2370" s="2" t="s">
        <v>9298</v>
      </c>
      <c r="E2370" s="2">
        <v>0.0</v>
      </c>
      <c r="F2370" s="2">
        <f>IFERROR(__xludf.DUMMYFUNCTION("""COMPUTED_VALUE"""),0.0)</f>
        <v>0</v>
      </c>
      <c r="G2370" s="4" t="s">
        <v>3237</v>
      </c>
      <c r="H2370" s="2" t="s">
        <v>3176</v>
      </c>
    </row>
    <row r="2371">
      <c r="A2371" s="3">
        <v>46121.0</v>
      </c>
      <c r="B2371" s="4" t="s">
        <v>148</v>
      </c>
      <c r="C2371" s="4" t="s">
        <v>178</v>
      </c>
      <c r="D2371" s="2" t="s">
        <v>9298</v>
      </c>
      <c r="E2371" s="2">
        <v>0.0</v>
      </c>
      <c r="F2371" s="2">
        <f>IFERROR(__xludf.DUMMYFUNCTION("""COMPUTED_VALUE"""),0.0)</f>
        <v>0</v>
      </c>
      <c r="G2371" s="4" t="s">
        <v>3237</v>
      </c>
      <c r="H2371" s="2" t="s">
        <v>3176</v>
      </c>
    </row>
    <row r="2372">
      <c r="A2372" s="3">
        <v>46122.0</v>
      </c>
      <c r="B2372" s="4" t="s">
        <v>196</v>
      </c>
      <c r="C2372" s="4" t="s">
        <v>178</v>
      </c>
      <c r="D2372" s="2" t="s">
        <v>9298</v>
      </c>
      <c r="E2372" s="2">
        <v>0.0</v>
      </c>
      <c r="F2372" s="2">
        <f>IFERROR(__xludf.DUMMYFUNCTION("""COMPUTED_VALUE"""),0.0)</f>
        <v>0</v>
      </c>
      <c r="G2372" s="4" t="s">
        <v>3237</v>
      </c>
      <c r="H2372" s="2" t="s">
        <v>3176</v>
      </c>
    </row>
    <row r="2373">
      <c r="A2373" s="3">
        <v>46123.0</v>
      </c>
      <c r="B2373" s="4" t="s">
        <v>288</v>
      </c>
      <c r="C2373" s="4" t="s">
        <v>178</v>
      </c>
      <c r="D2373" s="2" t="s">
        <v>9298</v>
      </c>
      <c r="E2373" s="2">
        <v>0.0</v>
      </c>
      <c r="F2373" s="2">
        <f>IFERROR(__xludf.DUMMYFUNCTION("""COMPUTED_VALUE"""),0.0)</f>
        <v>0</v>
      </c>
      <c r="G2373" s="4" t="s">
        <v>3237</v>
      </c>
      <c r="H2373" s="2" t="s">
        <v>3176</v>
      </c>
    </row>
    <row r="2374">
      <c r="A2374" s="3">
        <v>46124.0</v>
      </c>
      <c r="B2374" s="4" t="s">
        <v>256</v>
      </c>
      <c r="C2374" s="4" t="s">
        <v>178</v>
      </c>
      <c r="D2374" s="2" t="s">
        <v>9298</v>
      </c>
      <c r="E2374" s="2">
        <v>0.0</v>
      </c>
      <c r="F2374" s="2">
        <f>IFERROR(__xludf.DUMMYFUNCTION("""COMPUTED_VALUE"""),0.0)</f>
        <v>0</v>
      </c>
      <c r="G2374" s="4" t="s">
        <v>3237</v>
      </c>
      <c r="H2374" s="2" t="s">
        <v>3176</v>
      </c>
    </row>
    <row r="2375">
      <c r="A2375" s="3">
        <v>46125.0</v>
      </c>
      <c r="B2375" s="4" t="s">
        <v>180</v>
      </c>
      <c r="C2375" s="4" t="s">
        <v>178</v>
      </c>
      <c r="D2375" s="2" t="s">
        <v>9298</v>
      </c>
      <c r="E2375" s="2">
        <v>0.0</v>
      </c>
      <c r="F2375" s="2">
        <f>IFERROR(__xludf.DUMMYFUNCTION("""COMPUTED_VALUE"""),0.0)</f>
        <v>0</v>
      </c>
      <c r="G2375" s="4" t="s">
        <v>3237</v>
      </c>
      <c r="H2375" s="2" t="s">
        <v>3176</v>
      </c>
    </row>
    <row r="2376">
      <c r="A2376" s="3">
        <v>46126.0</v>
      </c>
      <c r="B2376" s="4" t="s">
        <v>208</v>
      </c>
      <c r="C2376" s="4" t="s">
        <v>178</v>
      </c>
      <c r="D2376" s="2" t="s">
        <v>9298</v>
      </c>
      <c r="E2376" s="2">
        <v>0.0</v>
      </c>
      <c r="F2376" s="2">
        <f>IFERROR(__xludf.DUMMYFUNCTION("""COMPUTED_VALUE"""),0.0)</f>
        <v>0</v>
      </c>
      <c r="G2376" s="4" t="s">
        <v>3237</v>
      </c>
      <c r="H2376" s="2" t="s">
        <v>3176</v>
      </c>
    </row>
    <row r="2377">
      <c r="A2377" s="3">
        <v>46127.0</v>
      </c>
      <c r="B2377" s="4" t="s">
        <v>303</v>
      </c>
      <c r="C2377" s="4" t="s">
        <v>178</v>
      </c>
      <c r="D2377" s="2" t="s">
        <v>9298</v>
      </c>
      <c r="E2377" s="2">
        <v>0.0</v>
      </c>
      <c r="F2377" s="2">
        <f>IFERROR(__xludf.DUMMYFUNCTION("""COMPUTED_VALUE"""),0.0)</f>
        <v>0</v>
      </c>
      <c r="G2377" s="4" t="s">
        <v>3237</v>
      </c>
      <c r="H2377" s="2" t="s">
        <v>3176</v>
      </c>
    </row>
    <row r="2378">
      <c r="A2378" s="3">
        <v>46128.0</v>
      </c>
      <c r="B2378" s="4" t="s">
        <v>148</v>
      </c>
      <c r="C2378" s="4" t="s">
        <v>178</v>
      </c>
      <c r="D2378" s="2" t="s">
        <v>9298</v>
      </c>
      <c r="E2378" s="2">
        <v>0.0</v>
      </c>
      <c r="F2378" s="2">
        <f>IFERROR(__xludf.DUMMYFUNCTION("""COMPUTED_VALUE"""),0.0)</f>
        <v>0</v>
      </c>
      <c r="G2378" s="4" t="s">
        <v>3237</v>
      </c>
      <c r="H2378" s="2" t="s">
        <v>3176</v>
      </c>
    </row>
    <row r="2379">
      <c r="A2379" s="3">
        <v>46129.0</v>
      </c>
      <c r="B2379" s="4" t="s">
        <v>196</v>
      </c>
      <c r="C2379" s="4" t="s">
        <v>178</v>
      </c>
      <c r="D2379" s="2" t="s">
        <v>9298</v>
      </c>
      <c r="E2379" s="2">
        <v>0.0</v>
      </c>
      <c r="F2379" s="2">
        <f>IFERROR(__xludf.DUMMYFUNCTION("""COMPUTED_VALUE"""),0.0)</f>
        <v>0</v>
      </c>
      <c r="G2379" s="4" t="s">
        <v>3237</v>
      </c>
      <c r="H2379" s="2" t="s">
        <v>3176</v>
      </c>
    </row>
    <row r="2380">
      <c r="A2380" s="3">
        <v>46130.0</v>
      </c>
      <c r="B2380" s="4" t="s">
        <v>288</v>
      </c>
      <c r="C2380" s="4" t="s">
        <v>178</v>
      </c>
      <c r="D2380" s="2" t="s">
        <v>9298</v>
      </c>
      <c r="E2380" s="2">
        <v>0.0</v>
      </c>
      <c r="F2380" s="2">
        <f>IFERROR(__xludf.DUMMYFUNCTION("""COMPUTED_VALUE"""),0.0)</f>
        <v>0</v>
      </c>
      <c r="G2380" s="4" t="s">
        <v>3237</v>
      </c>
      <c r="H2380" s="2" t="s">
        <v>3176</v>
      </c>
    </row>
    <row r="2381">
      <c r="A2381" s="3">
        <v>46131.0</v>
      </c>
      <c r="B2381" s="4" t="s">
        <v>256</v>
      </c>
      <c r="C2381" s="4" t="s">
        <v>178</v>
      </c>
      <c r="D2381" s="2" t="s">
        <v>9298</v>
      </c>
      <c r="E2381" s="2">
        <v>0.0</v>
      </c>
      <c r="F2381" s="2">
        <f>IFERROR(__xludf.DUMMYFUNCTION("""COMPUTED_VALUE"""),0.0)</f>
        <v>0</v>
      </c>
      <c r="G2381" s="4" t="s">
        <v>3237</v>
      </c>
      <c r="H2381" s="2" t="s">
        <v>3176</v>
      </c>
    </row>
    <row r="2382">
      <c r="A2382" s="3">
        <v>46132.0</v>
      </c>
      <c r="B2382" s="4" t="s">
        <v>180</v>
      </c>
      <c r="C2382" s="4" t="s">
        <v>178</v>
      </c>
      <c r="D2382" s="2" t="s">
        <v>9298</v>
      </c>
      <c r="E2382" s="2">
        <v>0.0</v>
      </c>
      <c r="F2382" s="2">
        <f>IFERROR(__xludf.DUMMYFUNCTION("""COMPUTED_VALUE"""),0.0)</f>
        <v>0</v>
      </c>
      <c r="G2382" s="4" t="s">
        <v>3237</v>
      </c>
      <c r="H2382" s="2" t="s">
        <v>3176</v>
      </c>
    </row>
    <row r="2383">
      <c r="A2383" s="3">
        <v>46133.0</v>
      </c>
      <c r="B2383" s="4" t="s">
        <v>208</v>
      </c>
      <c r="C2383" s="4" t="s">
        <v>178</v>
      </c>
      <c r="D2383" s="2" t="s">
        <v>9298</v>
      </c>
      <c r="E2383" s="2">
        <v>0.0</v>
      </c>
      <c r="F2383" s="2">
        <f>IFERROR(__xludf.DUMMYFUNCTION("""COMPUTED_VALUE"""),0.0)</f>
        <v>0</v>
      </c>
      <c r="G2383" s="4" t="s">
        <v>3237</v>
      </c>
      <c r="H2383" s="2" t="s">
        <v>3176</v>
      </c>
    </row>
    <row r="2384">
      <c r="A2384" s="3">
        <v>46134.0</v>
      </c>
      <c r="B2384" s="4" t="s">
        <v>303</v>
      </c>
      <c r="C2384" s="4" t="s">
        <v>178</v>
      </c>
      <c r="D2384" s="2" t="s">
        <v>9298</v>
      </c>
      <c r="E2384" s="2">
        <v>0.0</v>
      </c>
      <c r="F2384" s="2">
        <f>IFERROR(__xludf.DUMMYFUNCTION("""COMPUTED_VALUE"""),0.0)</f>
        <v>0</v>
      </c>
      <c r="G2384" s="4" t="s">
        <v>3237</v>
      </c>
      <c r="H2384" s="2" t="s">
        <v>3176</v>
      </c>
    </row>
    <row r="2385">
      <c r="A2385" s="3">
        <v>46135.0</v>
      </c>
      <c r="B2385" s="4" t="s">
        <v>148</v>
      </c>
      <c r="C2385" s="4" t="s">
        <v>178</v>
      </c>
      <c r="D2385" s="2" t="s">
        <v>9298</v>
      </c>
      <c r="E2385" s="2">
        <v>0.0</v>
      </c>
      <c r="F2385" s="2">
        <f>IFERROR(__xludf.DUMMYFUNCTION("""COMPUTED_VALUE"""),0.0)</f>
        <v>0</v>
      </c>
      <c r="G2385" s="4" t="s">
        <v>3237</v>
      </c>
      <c r="H2385" s="2" t="s">
        <v>3176</v>
      </c>
    </row>
    <row r="2386">
      <c r="A2386" s="3">
        <v>46136.0</v>
      </c>
      <c r="B2386" s="4" t="s">
        <v>196</v>
      </c>
      <c r="C2386" s="4" t="s">
        <v>178</v>
      </c>
      <c r="D2386" s="2" t="s">
        <v>9298</v>
      </c>
      <c r="E2386" s="2">
        <v>0.0</v>
      </c>
      <c r="F2386" s="2">
        <f>IFERROR(__xludf.DUMMYFUNCTION("""COMPUTED_VALUE"""),0.0)</f>
        <v>0</v>
      </c>
      <c r="G2386" s="4" t="s">
        <v>3237</v>
      </c>
      <c r="H2386" s="2" t="s">
        <v>3176</v>
      </c>
    </row>
    <row r="2387">
      <c r="A2387" s="3">
        <v>46137.0</v>
      </c>
      <c r="B2387" s="4" t="s">
        <v>288</v>
      </c>
      <c r="C2387" s="4" t="s">
        <v>178</v>
      </c>
      <c r="D2387" s="2" t="s">
        <v>9298</v>
      </c>
      <c r="E2387" s="2">
        <v>1.0</v>
      </c>
      <c r="F2387" s="2">
        <f>IFERROR(__xludf.DUMMYFUNCTION("""COMPUTED_VALUE"""),1.0)</f>
        <v>1</v>
      </c>
      <c r="G2387" s="4" t="s">
        <v>3237</v>
      </c>
      <c r="H2387" s="2" t="s">
        <v>3176</v>
      </c>
    </row>
    <row r="2388">
      <c r="A2388" s="3">
        <v>46138.0</v>
      </c>
      <c r="B2388" s="4" t="s">
        <v>256</v>
      </c>
      <c r="C2388" s="4" t="s">
        <v>178</v>
      </c>
      <c r="D2388" s="2" t="s">
        <v>9298</v>
      </c>
      <c r="E2388" s="2">
        <v>0.0</v>
      </c>
      <c r="F2388" s="2">
        <f>IFERROR(__xludf.DUMMYFUNCTION("""COMPUTED_VALUE"""),0.0)</f>
        <v>0</v>
      </c>
      <c r="G2388" s="4" t="s">
        <v>3237</v>
      </c>
      <c r="H2388" s="2" t="s">
        <v>3176</v>
      </c>
    </row>
    <row r="2389">
      <c r="A2389" s="3">
        <v>46139.0</v>
      </c>
      <c r="B2389" s="4" t="s">
        <v>180</v>
      </c>
      <c r="C2389" s="4" t="s">
        <v>178</v>
      </c>
      <c r="D2389" s="2" t="s">
        <v>9298</v>
      </c>
      <c r="E2389" s="2">
        <v>0.0</v>
      </c>
      <c r="F2389" s="2">
        <f>IFERROR(__xludf.DUMMYFUNCTION("""COMPUTED_VALUE"""),0.0)</f>
        <v>0</v>
      </c>
      <c r="G2389" s="4" t="s">
        <v>3237</v>
      </c>
      <c r="H2389" s="2" t="s">
        <v>3176</v>
      </c>
    </row>
    <row r="2390">
      <c r="A2390" s="3">
        <v>46140.0</v>
      </c>
      <c r="B2390" s="4" t="s">
        <v>208</v>
      </c>
      <c r="C2390" s="4" t="s">
        <v>178</v>
      </c>
      <c r="D2390" s="2" t="s">
        <v>9298</v>
      </c>
      <c r="E2390" s="2">
        <v>0.0</v>
      </c>
      <c r="F2390" s="2">
        <f>IFERROR(__xludf.DUMMYFUNCTION("""COMPUTED_VALUE"""),0.0)</f>
        <v>0</v>
      </c>
      <c r="G2390" s="4" t="s">
        <v>3237</v>
      </c>
      <c r="H2390" s="2" t="s">
        <v>3176</v>
      </c>
    </row>
    <row r="2391">
      <c r="A2391" s="3">
        <v>46141.0</v>
      </c>
      <c r="B2391" s="4" t="s">
        <v>303</v>
      </c>
      <c r="C2391" s="4" t="s">
        <v>178</v>
      </c>
      <c r="D2391" s="2" t="s">
        <v>9298</v>
      </c>
      <c r="E2391" s="2">
        <v>0.0</v>
      </c>
      <c r="F2391" s="2">
        <f>IFERROR(__xludf.DUMMYFUNCTION("""COMPUTED_VALUE"""),0.0)</f>
        <v>0</v>
      </c>
      <c r="G2391" s="4" t="s">
        <v>3237</v>
      </c>
      <c r="H2391" s="2" t="s">
        <v>3176</v>
      </c>
    </row>
    <row r="2392">
      <c r="A2392" s="3">
        <v>46142.0</v>
      </c>
      <c r="B2392" s="4" t="s">
        <v>148</v>
      </c>
      <c r="C2392" s="4" t="s">
        <v>178</v>
      </c>
      <c r="D2392" s="2" t="s">
        <v>9298</v>
      </c>
      <c r="E2392" s="2">
        <v>0.0</v>
      </c>
      <c r="F2392" s="2">
        <f>IFERROR(__xludf.DUMMYFUNCTION("""COMPUTED_VALUE"""),0.0)</f>
        <v>0</v>
      </c>
      <c r="G2392" s="4" t="s">
        <v>3237</v>
      </c>
      <c r="H2392" s="2" t="s">
        <v>3176</v>
      </c>
    </row>
    <row r="2393">
      <c r="A2393" s="3">
        <v>46143.0</v>
      </c>
      <c r="B2393" s="4" t="s">
        <v>196</v>
      </c>
      <c r="C2393" s="4" t="s">
        <v>178</v>
      </c>
      <c r="D2393" s="2" t="s">
        <v>9298</v>
      </c>
      <c r="E2393" s="2">
        <v>0.0</v>
      </c>
      <c r="F2393" s="2">
        <f>IFERROR(__xludf.DUMMYFUNCTION("""COMPUTED_VALUE"""),0.0)</f>
        <v>0</v>
      </c>
      <c r="G2393" s="4" t="s">
        <v>3237</v>
      </c>
      <c r="H2393" s="2" t="s">
        <v>3176</v>
      </c>
    </row>
    <row r="2394">
      <c r="A2394" s="3">
        <v>46144.0</v>
      </c>
      <c r="B2394" s="4" t="s">
        <v>288</v>
      </c>
      <c r="C2394" s="4" t="s">
        <v>178</v>
      </c>
      <c r="D2394" s="2" t="s">
        <v>9298</v>
      </c>
      <c r="E2394" s="2">
        <v>0.0</v>
      </c>
      <c r="F2394" s="2">
        <f>IFERROR(__xludf.DUMMYFUNCTION("""COMPUTED_VALUE"""),0.0)</f>
        <v>0</v>
      </c>
      <c r="G2394" s="4" t="s">
        <v>3237</v>
      </c>
      <c r="H2394" s="2" t="s">
        <v>3176</v>
      </c>
    </row>
    <row r="2395">
      <c r="A2395" s="3">
        <v>46145.0</v>
      </c>
      <c r="B2395" s="4" t="s">
        <v>256</v>
      </c>
      <c r="C2395" s="4" t="s">
        <v>178</v>
      </c>
      <c r="D2395" s="2" t="s">
        <v>9298</v>
      </c>
      <c r="E2395" s="2">
        <v>0.0</v>
      </c>
      <c r="F2395" s="2">
        <f>IFERROR(__xludf.DUMMYFUNCTION("""COMPUTED_VALUE"""),0.0)</f>
        <v>0</v>
      </c>
      <c r="G2395" s="4" t="s">
        <v>3237</v>
      </c>
      <c r="H2395" s="2" t="s">
        <v>3176</v>
      </c>
    </row>
    <row r="2396">
      <c r="A2396" s="3">
        <v>46146.0</v>
      </c>
      <c r="B2396" s="4" t="s">
        <v>180</v>
      </c>
      <c r="C2396" s="4" t="s">
        <v>178</v>
      </c>
      <c r="D2396" s="2" t="s">
        <v>9298</v>
      </c>
      <c r="E2396" s="2">
        <v>1.0</v>
      </c>
      <c r="F2396" s="2">
        <f>IFERROR(__xludf.DUMMYFUNCTION("""COMPUTED_VALUE"""),1.0)</f>
        <v>1</v>
      </c>
      <c r="G2396" s="4" t="s">
        <v>3237</v>
      </c>
      <c r="H2396" s="2" t="s">
        <v>3176</v>
      </c>
    </row>
    <row r="2397">
      <c r="A2397" s="3">
        <v>46147.0</v>
      </c>
      <c r="B2397" s="4" t="s">
        <v>208</v>
      </c>
      <c r="C2397" s="4" t="s">
        <v>178</v>
      </c>
      <c r="D2397" s="2" t="s">
        <v>9298</v>
      </c>
      <c r="E2397" s="2">
        <v>0.0</v>
      </c>
      <c r="F2397" s="2">
        <f>IFERROR(__xludf.DUMMYFUNCTION("""COMPUTED_VALUE"""),0.0)</f>
        <v>0</v>
      </c>
      <c r="G2397" s="4" t="s">
        <v>3237</v>
      </c>
      <c r="H2397" s="2" t="s">
        <v>3176</v>
      </c>
    </row>
    <row r="2398">
      <c r="A2398" s="3">
        <v>46148.0</v>
      </c>
      <c r="B2398" s="4" t="s">
        <v>303</v>
      </c>
      <c r="C2398" s="4" t="s">
        <v>178</v>
      </c>
      <c r="D2398" s="2" t="s">
        <v>9298</v>
      </c>
      <c r="E2398" s="2">
        <v>0.0</v>
      </c>
      <c r="F2398" s="2">
        <f>IFERROR(__xludf.DUMMYFUNCTION("""COMPUTED_VALUE"""),0.0)</f>
        <v>0</v>
      </c>
      <c r="G2398" s="4" t="s">
        <v>3237</v>
      </c>
      <c r="H2398" s="2" t="s">
        <v>3176</v>
      </c>
    </row>
    <row r="2399">
      <c r="A2399" s="3">
        <v>46149.0</v>
      </c>
      <c r="B2399" s="4" t="s">
        <v>148</v>
      </c>
      <c r="C2399" s="4" t="s">
        <v>178</v>
      </c>
      <c r="D2399" s="2" t="s">
        <v>9298</v>
      </c>
      <c r="E2399" s="2">
        <v>0.0</v>
      </c>
      <c r="F2399" s="2">
        <f>IFERROR(__xludf.DUMMYFUNCTION("""COMPUTED_VALUE"""),0.0)</f>
        <v>0</v>
      </c>
      <c r="G2399" s="4" t="s">
        <v>3237</v>
      </c>
      <c r="H2399" s="2" t="s">
        <v>3176</v>
      </c>
    </row>
    <row r="2400">
      <c r="A2400" s="3">
        <v>46150.0</v>
      </c>
      <c r="B2400" s="4" t="s">
        <v>196</v>
      </c>
      <c r="C2400" s="4" t="s">
        <v>178</v>
      </c>
      <c r="D2400" s="2" t="s">
        <v>9298</v>
      </c>
      <c r="E2400" s="2">
        <v>0.0</v>
      </c>
      <c r="F2400" s="2">
        <f>IFERROR(__xludf.DUMMYFUNCTION("""COMPUTED_VALUE"""),0.0)</f>
        <v>0</v>
      </c>
      <c r="G2400" s="4" t="s">
        <v>3237</v>
      </c>
      <c r="H2400" s="2" t="s">
        <v>3176</v>
      </c>
    </row>
    <row r="2401">
      <c r="A2401" s="3">
        <v>46151.0</v>
      </c>
      <c r="B2401" s="4" t="s">
        <v>288</v>
      </c>
      <c r="C2401" s="4" t="s">
        <v>178</v>
      </c>
      <c r="D2401" s="2" t="s">
        <v>9298</v>
      </c>
      <c r="E2401" s="2">
        <v>0.0</v>
      </c>
      <c r="F2401" s="2">
        <f>IFERROR(__xludf.DUMMYFUNCTION("""COMPUTED_VALUE"""),0.0)</f>
        <v>0</v>
      </c>
      <c r="G2401" s="4" t="s">
        <v>3237</v>
      </c>
      <c r="H2401" s="2" t="s">
        <v>3176</v>
      </c>
    </row>
    <row r="2402">
      <c r="A2402" s="3">
        <v>46152.0</v>
      </c>
      <c r="B2402" s="4" t="s">
        <v>256</v>
      </c>
      <c r="C2402" s="4" t="s">
        <v>178</v>
      </c>
      <c r="D2402" s="2" t="s">
        <v>9298</v>
      </c>
      <c r="E2402" s="2">
        <v>0.0</v>
      </c>
      <c r="F2402" s="2">
        <f>IFERROR(__xludf.DUMMYFUNCTION("""COMPUTED_VALUE"""),0.0)</f>
        <v>0</v>
      </c>
      <c r="G2402" s="4" t="s">
        <v>3237</v>
      </c>
      <c r="H2402" s="2" t="s">
        <v>3176</v>
      </c>
    </row>
    <row r="2403">
      <c r="A2403" s="3">
        <v>46153.0</v>
      </c>
      <c r="B2403" s="4" t="s">
        <v>180</v>
      </c>
      <c r="C2403" s="4" t="s">
        <v>178</v>
      </c>
      <c r="D2403" s="2" t="s">
        <v>9298</v>
      </c>
      <c r="E2403" s="2">
        <v>0.0</v>
      </c>
      <c r="F2403" s="2">
        <f>IFERROR(__xludf.DUMMYFUNCTION("""COMPUTED_VALUE"""),0.0)</f>
        <v>0</v>
      </c>
      <c r="G2403" s="4" t="s">
        <v>3237</v>
      </c>
      <c r="H2403" s="2" t="s">
        <v>3176</v>
      </c>
    </row>
    <row r="2404">
      <c r="A2404" s="3">
        <v>46154.0</v>
      </c>
      <c r="B2404" s="4" t="s">
        <v>208</v>
      </c>
      <c r="C2404" s="4" t="s">
        <v>178</v>
      </c>
      <c r="D2404" s="2" t="s">
        <v>9298</v>
      </c>
      <c r="E2404" s="2">
        <v>0.0</v>
      </c>
      <c r="F2404" s="2">
        <f>IFERROR(__xludf.DUMMYFUNCTION("""COMPUTED_VALUE"""),0.0)</f>
        <v>0</v>
      </c>
      <c r="G2404" s="4" t="s">
        <v>3237</v>
      </c>
      <c r="H2404" s="2" t="s">
        <v>3176</v>
      </c>
    </row>
    <row r="2405">
      <c r="A2405" s="3">
        <v>46155.0</v>
      </c>
      <c r="B2405" s="4" t="s">
        <v>303</v>
      </c>
      <c r="C2405" s="4" t="s">
        <v>178</v>
      </c>
      <c r="D2405" s="2" t="s">
        <v>9298</v>
      </c>
      <c r="E2405" s="2">
        <v>0.0</v>
      </c>
      <c r="F2405" s="2">
        <f>IFERROR(__xludf.DUMMYFUNCTION("""COMPUTED_VALUE"""),0.0)</f>
        <v>0</v>
      </c>
      <c r="G2405" s="4" t="s">
        <v>3237</v>
      </c>
      <c r="H2405" s="2" t="s">
        <v>3176</v>
      </c>
    </row>
    <row r="2406">
      <c r="A2406" s="3">
        <v>46156.0</v>
      </c>
      <c r="B2406" s="4" t="s">
        <v>148</v>
      </c>
      <c r="C2406" s="4" t="s">
        <v>178</v>
      </c>
      <c r="D2406" s="2" t="s">
        <v>9298</v>
      </c>
      <c r="E2406" s="2">
        <v>0.0</v>
      </c>
      <c r="F2406" s="2">
        <f>IFERROR(__xludf.DUMMYFUNCTION("""COMPUTED_VALUE"""),0.0)</f>
        <v>0</v>
      </c>
      <c r="G2406" s="4" t="s">
        <v>3237</v>
      </c>
      <c r="H2406" s="2" t="s">
        <v>3176</v>
      </c>
    </row>
    <row r="2407">
      <c r="A2407" s="3">
        <v>46157.0</v>
      </c>
      <c r="B2407" s="4" t="s">
        <v>196</v>
      </c>
      <c r="C2407" s="4" t="s">
        <v>178</v>
      </c>
      <c r="D2407" s="2" t="s">
        <v>9298</v>
      </c>
      <c r="E2407" s="2">
        <v>0.0</v>
      </c>
      <c r="F2407" s="2">
        <f>IFERROR(__xludf.DUMMYFUNCTION("""COMPUTED_VALUE"""),0.0)</f>
        <v>0</v>
      </c>
      <c r="G2407" s="4" t="s">
        <v>3237</v>
      </c>
      <c r="H2407" s="2" t="s">
        <v>3176</v>
      </c>
    </row>
    <row r="2408">
      <c r="A2408" s="3">
        <v>46158.0</v>
      </c>
      <c r="B2408" s="4" t="s">
        <v>288</v>
      </c>
      <c r="C2408" s="4" t="s">
        <v>178</v>
      </c>
      <c r="D2408" s="2" t="s">
        <v>9298</v>
      </c>
      <c r="E2408" s="2">
        <v>0.0</v>
      </c>
      <c r="F2408" s="2">
        <f>IFERROR(__xludf.DUMMYFUNCTION("""COMPUTED_VALUE"""),0.0)</f>
        <v>0</v>
      </c>
      <c r="G2408" s="4" t="s">
        <v>3237</v>
      </c>
      <c r="H2408" s="2" t="s">
        <v>3176</v>
      </c>
    </row>
    <row r="2409">
      <c r="A2409" s="3">
        <v>46159.0</v>
      </c>
      <c r="B2409" s="4" t="s">
        <v>256</v>
      </c>
      <c r="C2409" s="4" t="s">
        <v>178</v>
      </c>
      <c r="D2409" s="2" t="s">
        <v>9298</v>
      </c>
      <c r="E2409" s="2">
        <v>0.0</v>
      </c>
      <c r="F2409" s="2">
        <f>IFERROR(__xludf.DUMMYFUNCTION("""COMPUTED_VALUE"""),0.0)</f>
        <v>0</v>
      </c>
      <c r="G2409" s="4" t="s">
        <v>3237</v>
      </c>
      <c r="H2409" s="2" t="s">
        <v>3176</v>
      </c>
    </row>
    <row r="2410">
      <c r="A2410" s="3">
        <v>46160.0</v>
      </c>
      <c r="B2410" s="4" t="s">
        <v>180</v>
      </c>
      <c r="C2410" s="4" t="s">
        <v>178</v>
      </c>
      <c r="D2410" s="2" t="s">
        <v>9298</v>
      </c>
      <c r="E2410" s="2">
        <v>0.0</v>
      </c>
      <c r="F2410" s="2">
        <f>IFERROR(__xludf.DUMMYFUNCTION("""COMPUTED_VALUE"""),0.0)</f>
        <v>0</v>
      </c>
      <c r="G2410" s="4" t="s">
        <v>3237</v>
      </c>
      <c r="H2410" s="2" t="s">
        <v>3176</v>
      </c>
    </row>
    <row r="2411">
      <c r="A2411" s="3">
        <v>46161.0</v>
      </c>
      <c r="B2411" s="4" t="s">
        <v>208</v>
      </c>
      <c r="C2411" s="4" t="s">
        <v>178</v>
      </c>
      <c r="D2411" s="2" t="s">
        <v>9298</v>
      </c>
      <c r="E2411" s="2">
        <v>0.0</v>
      </c>
      <c r="F2411" s="2">
        <f>IFERROR(__xludf.DUMMYFUNCTION("""COMPUTED_VALUE"""),0.0)</f>
        <v>0</v>
      </c>
      <c r="G2411" s="4" t="s">
        <v>3237</v>
      </c>
      <c r="H2411" s="2" t="s">
        <v>3176</v>
      </c>
    </row>
    <row r="2412">
      <c r="A2412" s="3">
        <v>46162.0</v>
      </c>
      <c r="B2412" s="4" t="s">
        <v>303</v>
      </c>
      <c r="C2412" s="4" t="s">
        <v>178</v>
      </c>
      <c r="D2412" s="2" t="s">
        <v>9298</v>
      </c>
      <c r="E2412" s="2">
        <v>0.0</v>
      </c>
      <c r="F2412" s="2">
        <f>IFERROR(__xludf.DUMMYFUNCTION("""COMPUTED_VALUE"""),0.0)</f>
        <v>0</v>
      </c>
      <c r="G2412" s="4" t="s">
        <v>3237</v>
      </c>
      <c r="H2412" s="2" t="s">
        <v>3176</v>
      </c>
    </row>
    <row r="2413">
      <c r="A2413" s="3">
        <v>46163.0</v>
      </c>
      <c r="B2413" s="4" t="s">
        <v>148</v>
      </c>
      <c r="C2413" s="4" t="s">
        <v>178</v>
      </c>
      <c r="D2413" s="2" t="s">
        <v>9298</v>
      </c>
      <c r="E2413" s="2">
        <v>0.0</v>
      </c>
      <c r="F2413" s="2">
        <f>IFERROR(__xludf.DUMMYFUNCTION("""COMPUTED_VALUE"""),0.0)</f>
        <v>0</v>
      </c>
      <c r="G2413" s="4" t="s">
        <v>3237</v>
      </c>
      <c r="H2413" s="2" t="s">
        <v>3176</v>
      </c>
    </row>
    <row r="2414">
      <c r="A2414" s="3">
        <v>46164.0</v>
      </c>
      <c r="B2414" s="4" t="s">
        <v>196</v>
      </c>
      <c r="C2414" s="4" t="s">
        <v>178</v>
      </c>
      <c r="D2414" s="2" t="s">
        <v>9298</v>
      </c>
      <c r="E2414" s="2">
        <v>0.0</v>
      </c>
      <c r="F2414" s="2">
        <f>IFERROR(__xludf.DUMMYFUNCTION("""COMPUTED_VALUE"""),0.0)</f>
        <v>0</v>
      </c>
      <c r="G2414" s="4" t="s">
        <v>3237</v>
      </c>
      <c r="H2414" s="2" t="s">
        <v>3176</v>
      </c>
    </row>
    <row r="2415">
      <c r="A2415" s="3">
        <v>46165.0</v>
      </c>
      <c r="B2415" s="4" t="s">
        <v>288</v>
      </c>
      <c r="C2415" s="4" t="s">
        <v>178</v>
      </c>
      <c r="D2415" s="2" t="s">
        <v>9298</v>
      </c>
      <c r="E2415" s="2">
        <v>0.0</v>
      </c>
      <c r="F2415" s="2">
        <f>IFERROR(__xludf.DUMMYFUNCTION("""COMPUTED_VALUE"""),0.0)</f>
        <v>0</v>
      </c>
      <c r="G2415" s="4" t="s">
        <v>3237</v>
      </c>
      <c r="H2415" s="2" t="s">
        <v>3176</v>
      </c>
    </row>
    <row r="2416">
      <c r="A2416" s="3">
        <v>46166.0</v>
      </c>
      <c r="B2416" s="4" t="s">
        <v>256</v>
      </c>
      <c r="C2416" s="4" t="s">
        <v>178</v>
      </c>
      <c r="D2416" s="2" t="s">
        <v>9298</v>
      </c>
      <c r="E2416" s="2">
        <v>0.0</v>
      </c>
      <c r="F2416" s="2">
        <f>IFERROR(__xludf.DUMMYFUNCTION("""COMPUTED_VALUE"""),0.0)</f>
        <v>0</v>
      </c>
      <c r="G2416" s="4" t="s">
        <v>3237</v>
      </c>
      <c r="H2416" s="2" t="s">
        <v>3176</v>
      </c>
    </row>
    <row r="2417">
      <c r="A2417" s="3">
        <v>46167.0</v>
      </c>
      <c r="B2417" s="4" t="s">
        <v>180</v>
      </c>
      <c r="C2417" s="4" t="s">
        <v>178</v>
      </c>
      <c r="D2417" s="2" t="s">
        <v>9298</v>
      </c>
      <c r="E2417" s="2">
        <v>1.0</v>
      </c>
      <c r="F2417" s="2">
        <f>IFERROR(__xludf.DUMMYFUNCTION("""COMPUTED_VALUE"""),1.0)</f>
        <v>1</v>
      </c>
      <c r="G2417" s="4" t="s">
        <v>3237</v>
      </c>
      <c r="H2417" s="2" t="s">
        <v>3176</v>
      </c>
    </row>
    <row r="2418">
      <c r="A2418" s="3">
        <v>46168.0</v>
      </c>
      <c r="B2418" s="4" t="s">
        <v>208</v>
      </c>
      <c r="C2418" s="4" t="s">
        <v>178</v>
      </c>
      <c r="D2418" s="2" t="s">
        <v>9298</v>
      </c>
      <c r="E2418" s="2">
        <v>0.0</v>
      </c>
      <c r="F2418" s="2">
        <f>IFERROR(__xludf.DUMMYFUNCTION("""COMPUTED_VALUE"""),0.0)</f>
        <v>0</v>
      </c>
      <c r="G2418" s="4" t="s">
        <v>3237</v>
      </c>
      <c r="H2418" s="2" t="s">
        <v>3176</v>
      </c>
    </row>
    <row r="2419">
      <c r="A2419" s="3">
        <v>46169.0</v>
      </c>
      <c r="B2419" s="4" t="s">
        <v>303</v>
      </c>
      <c r="C2419" s="4" t="s">
        <v>178</v>
      </c>
      <c r="D2419" s="2" t="s">
        <v>9298</v>
      </c>
      <c r="E2419" s="2">
        <v>0.0</v>
      </c>
      <c r="F2419" s="2">
        <f>IFERROR(__xludf.DUMMYFUNCTION("""COMPUTED_VALUE"""),0.0)</f>
        <v>0</v>
      </c>
      <c r="G2419" s="4" t="s">
        <v>3237</v>
      </c>
      <c r="H2419" s="2" t="s">
        <v>3176</v>
      </c>
    </row>
    <row r="2420">
      <c r="A2420" s="3">
        <v>46170.0</v>
      </c>
      <c r="B2420" s="4" t="s">
        <v>148</v>
      </c>
      <c r="C2420" s="4" t="s">
        <v>178</v>
      </c>
      <c r="D2420" s="2" t="s">
        <v>9298</v>
      </c>
      <c r="E2420" s="2">
        <v>0.0</v>
      </c>
      <c r="F2420" s="2">
        <f>IFERROR(__xludf.DUMMYFUNCTION("""COMPUTED_VALUE"""),0.0)</f>
        <v>0</v>
      </c>
      <c r="G2420" s="4" t="s">
        <v>3237</v>
      </c>
      <c r="H2420" s="2" t="s">
        <v>3176</v>
      </c>
    </row>
    <row r="2421">
      <c r="A2421" s="3">
        <v>46171.0</v>
      </c>
      <c r="B2421" s="4" t="s">
        <v>196</v>
      </c>
      <c r="C2421" s="4" t="s">
        <v>178</v>
      </c>
      <c r="D2421" s="2" t="s">
        <v>9298</v>
      </c>
      <c r="E2421" s="2">
        <v>0.0</v>
      </c>
      <c r="F2421" s="2">
        <f>IFERROR(__xludf.DUMMYFUNCTION("""COMPUTED_VALUE"""),0.0)</f>
        <v>0</v>
      </c>
      <c r="G2421" s="4" t="s">
        <v>3237</v>
      </c>
      <c r="H2421" s="2" t="s">
        <v>3176</v>
      </c>
    </row>
    <row r="2422">
      <c r="A2422" s="3">
        <v>46172.0</v>
      </c>
      <c r="B2422" s="4" t="s">
        <v>288</v>
      </c>
      <c r="C2422" s="4" t="s">
        <v>178</v>
      </c>
      <c r="D2422" s="2" t="s">
        <v>9298</v>
      </c>
      <c r="E2422" s="2">
        <v>0.0</v>
      </c>
      <c r="F2422" s="2">
        <f>IFERROR(__xludf.DUMMYFUNCTION("""COMPUTED_VALUE"""),0.0)</f>
        <v>0</v>
      </c>
      <c r="G2422" s="4" t="s">
        <v>3237</v>
      </c>
      <c r="H2422" s="2" t="s">
        <v>3176</v>
      </c>
    </row>
    <row r="2423">
      <c r="A2423" s="3">
        <v>46173.0</v>
      </c>
      <c r="B2423" s="4" t="s">
        <v>256</v>
      </c>
      <c r="C2423" s="4" t="s">
        <v>178</v>
      </c>
      <c r="D2423" s="2" t="s">
        <v>9298</v>
      </c>
      <c r="E2423" s="2">
        <v>0.0</v>
      </c>
      <c r="F2423" s="2">
        <f>IFERROR(__xludf.DUMMYFUNCTION("""COMPUTED_VALUE"""),0.0)</f>
        <v>0</v>
      </c>
      <c r="G2423" s="4" t="s">
        <v>3237</v>
      </c>
      <c r="H2423" s="2" t="s">
        <v>3176</v>
      </c>
    </row>
    <row r="2424">
      <c r="A2424" s="3">
        <v>46174.0</v>
      </c>
      <c r="B2424" s="4" t="s">
        <v>180</v>
      </c>
      <c r="C2424" s="4" t="s">
        <v>178</v>
      </c>
      <c r="D2424" s="2" t="s">
        <v>9298</v>
      </c>
      <c r="E2424" s="2">
        <v>0.0</v>
      </c>
      <c r="F2424" s="2">
        <f>IFERROR(__xludf.DUMMYFUNCTION("""COMPUTED_VALUE"""),0.0)</f>
        <v>0</v>
      </c>
      <c r="G2424" s="4" t="s">
        <v>3237</v>
      </c>
      <c r="H2424" s="2" t="s">
        <v>3176</v>
      </c>
    </row>
    <row r="2425">
      <c r="A2425" s="3">
        <v>46175.0</v>
      </c>
      <c r="B2425" s="4" t="s">
        <v>208</v>
      </c>
      <c r="C2425" s="4" t="s">
        <v>178</v>
      </c>
      <c r="D2425" s="2" t="s">
        <v>9298</v>
      </c>
      <c r="E2425" s="2">
        <v>1.0</v>
      </c>
      <c r="F2425" s="2">
        <f>IFERROR(__xludf.DUMMYFUNCTION("""COMPUTED_VALUE"""),1.0)</f>
        <v>1</v>
      </c>
      <c r="G2425" s="4" t="s">
        <v>3237</v>
      </c>
      <c r="H2425" s="2" t="s">
        <v>3176</v>
      </c>
    </row>
    <row r="2426">
      <c r="A2426" s="3">
        <v>46176.0</v>
      </c>
      <c r="B2426" s="4" t="s">
        <v>303</v>
      </c>
      <c r="C2426" s="4" t="s">
        <v>178</v>
      </c>
      <c r="D2426" s="2" t="s">
        <v>9298</v>
      </c>
      <c r="E2426" s="2">
        <v>0.0</v>
      </c>
      <c r="F2426" s="2">
        <f>IFERROR(__xludf.DUMMYFUNCTION("""COMPUTED_VALUE"""),0.0)</f>
        <v>0</v>
      </c>
      <c r="G2426" s="4" t="s">
        <v>3237</v>
      </c>
      <c r="H2426" s="2" t="s">
        <v>3176</v>
      </c>
    </row>
    <row r="2427">
      <c r="A2427" s="3">
        <v>46177.0</v>
      </c>
      <c r="B2427" s="4" t="s">
        <v>148</v>
      </c>
      <c r="C2427" s="4" t="s">
        <v>178</v>
      </c>
      <c r="D2427" s="2" t="s">
        <v>9298</v>
      </c>
      <c r="E2427" s="2">
        <v>0.0</v>
      </c>
      <c r="F2427" s="2">
        <f>IFERROR(__xludf.DUMMYFUNCTION("""COMPUTED_VALUE"""),0.0)</f>
        <v>0</v>
      </c>
      <c r="G2427" s="4" t="s">
        <v>3237</v>
      </c>
      <c r="H2427" s="2" t="s">
        <v>3176</v>
      </c>
    </row>
    <row r="2428">
      <c r="A2428" s="3">
        <v>46178.0</v>
      </c>
      <c r="B2428" s="4" t="s">
        <v>196</v>
      </c>
      <c r="C2428" s="4" t="s">
        <v>178</v>
      </c>
      <c r="D2428" s="2" t="s">
        <v>9298</v>
      </c>
      <c r="E2428" s="2">
        <v>0.0</v>
      </c>
      <c r="F2428" s="2">
        <f>IFERROR(__xludf.DUMMYFUNCTION("""COMPUTED_VALUE"""),0.0)</f>
        <v>0</v>
      </c>
      <c r="G2428" s="4" t="s">
        <v>3237</v>
      </c>
      <c r="H2428" s="2" t="s">
        <v>3176</v>
      </c>
    </row>
    <row r="2429">
      <c r="A2429" s="3">
        <v>46179.0</v>
      </c>
      <c r="B2429" s="4" t="s">
        <v>288</v>
      </c>
      <c r="C2429" s="4" t="s">
        <v>178</v>
      </c>
      <c r="D2429" s="2" t="s">
        <v>9298</v>
      </c>
      <c r="E2429" s="2">
        <v>0.0</v>
      </c>
      <c r="F2429" s="2">
        <f>IFERROR(__xludf.DUMMYFUNCTION("""COMPUTED_VALUE"""),0.0)</f>
        <v>0</v>
      </c>
      <c r="G2429" s="4" t="s">
        <v>3237</v>
      </c>
      <c r="H2429" s="2" t="s">
        <v>3176</v>
      </c>
    </row>
    <row r="2430">
      <c r="A2430" s="3">
        <v>46180.0</v>
      </c>
      <c r="B2430" s="4" t="s">
        <v>256</v>
      </c>
      <c r="C2430" s="4" t="s">
        <v>178</v>
      </c>
      <c r="D2430" s="2" t="s">
        <v>9298</v>
      </c>
      <c r="E2430" s="2">
        <v>0.0</v>
      </c>
      <c r="F2430" s="2">
        <f>IFERROR(__xludf.DUMMYFUNCTION("""COMPUTED_VALUE"""),0.0)</f>
        <v>0</v>
      </c>
      <c r="G2430" s="4" t="s">
        <v>3237</v>
      </c>
      <c r="H2430" s="2" t="s">
        <v>3176</v>
      </c>
    </row>
    <row r="2431">
      <c r="A2431" s="3">
        <v>46181.0</v>
      </c>
      <c r="B2431" s="4" t="s">
        <v>180</v>
      </c>
      <c r="C2431" s="4" t="s">
        <v>178</v>
      </c>
      <c r="D2431" s="2" t="s">
        <v>9298</v>
      </c>
      <c r="E2431" s="2">
        <v>0.0</v>
      </c>
      <c r="F2431" s="2">
        <f>IFERROR(__xludf.DUMMYFUNCTION("""COMPUTED_VALUE"""),0.0)</f>
        <v>0</v>
      </c>
      <c r="G2431" s="4" t="s">
        <v>3237</v>
      </c>
      <c r="H2431" s="2" t="s">
        <v>3176</v>
      </c>
    </row>
    <row r="2432">
      <c r="A2432" s="3">
        <v>46182.0</v>
      </c>
      <c r="B2432" s="4" t="s">
        <v>208</v>
      </c>
      <c r="C2432" s="4" t="s">
        <v>178</v>
      </c>
      <c r="D2432" s="2" t="s">
        <v>9298</v>
      </c>
      <c r="E2432" s="2">
        <v>0.0</v>
      </c>
      <c r="F2432" s="2">
        <f>IFERROR(__xludf.DUMMYFUNCTION("""COMPUTED_VALUE"""),0.0)</f>
        <v>0</v>
      </c>
      <c r="G2432" s="4" t="s">
        <v>3237</v>
      </c>
      <c r="H2432" s="2" t="s">
        <v>3176</v>
      </c>
    </row>
    <row r="2433">
      <c r="A2433" s="3">
        <v>46183.0</v>
      </c>
      <c r="B2433" s="4" t="s">
        <v>303</v>
      </c>
      <c r="C2433" s="4" t="s">
        <v>178</v>
      </c>
      <c r="D2433" s="2" t="s">
        <v>9298</v>
      </c>
      <c r="E2433" s="2">
        <v>0.0</v>
      </c>
      <c r="F2433" s="2">
        <f>IFERROR(__xludf.DUMMYFUNCTION("""COMPUTED_VALUE"""),0.0)</f>
        <v>0</v>
      </c>
      <c r="G2433" s="4" t="s">
        <v>3237</v>
      </c>
      <c r="H2433" s="2" t="s">
        <v>3176</v>
      </c>
    </row>
    <row r="2434">
      <c r="A2434" s="3">
        <v>46184.0</v>
      </c>
      <c r="B2434" s="4" t="s">
        <v>148</v>
      </c>
      <c r="C2434" s="4" t="s">
        <v>178</v>
      </c>
      <c r="D2434" s="2" t="s">
        <v>9298</v>
      </c>
      <c r="E2434" s="2">
        <v>0.0</v>
      </c>
      <c r="F2434" s="2">
        <f>IFERROR(__xludf.DUMMYFUNCTION("""COMPUTED_VALUE"""),0.0)</f>
        <v>0</v>
      </c>
      <c r="G2434" s="4" t="s">
        <v>3237</v>
      </c>
      <c r="H2434" s="2" t="s">
        <v>3176</v>
      </c>
    </row>
    <row r="2435">
      <c r="A2435" s="3">
        <v>46185.0</v>
      </c>
      <c r="B2435" s="4" t="s">
        <v>196</v>
      </c>
      <c r="C2435" s="4" t="s">
        <v>178</v>
      </c>
      <c r="D2435" s="2" t="s">
        <v>9298</v>
      </c>
      <c r="E2435" s="2">
        <v>0.0</v>
      </c>
      <c r="F2435" s="2">
        <f>IFERROR(__xludf.DUMMYFUNCTION("""COMPUTED_VALUE"""),0.0)</f>
        <v>0</v>
      </c>
      <c r="G2435" s="4" t="s">
        <v>3237</v>
      </c>
      <c r="H2435" s="2" t="s">
        <v>3176</v>
      </c>
    </row>
    <row r="2436">
      <c r="A2436" s="3">
        <v>46186.0</v>
      </c>
      <c r="B2436" s="4" t="s">
        <v>288</v>
      </c>
      <c r="C2436" s="4" t="s">
        <v>178</v>
      </c>
      <c r="D2436" s="2" t="s">
        <v>9298</v>
      </c>
      <c r="E2436" s="2">
        <v>0.0</v>
      </c>
      <c r="F2436" s="2">
        <f>IFERROR(__xludf.DUMMYFUNCTION("""COMPUTED_VALUE"""),0.0)</f>
        <v>0</v>
      </c>
      <c r="G2436" s="4" t="s">
        <v>3237</v>
      </c>
      <c r="H2436" s="2" t="s">
        <v>3176</v>
      </c>
    </row>
    <row r="2437">
      <c r="A2437" s="3">
        <v>46187.0</v>
      </c>
      <c r="B2437" s="4" t="s">
        <v>256</v>
      </c>
      <c r="C2437" s="4" t="s">
        <v>178</v>
      </c>
      <c r="D2437" s="2" t="s">
        <v>9298</v>
      </c>
      <c r="E2437" s="2">
        <v>0.0</v>
      </c>
      <c r="F2437" s="2">
        <f>IFERROR(__xludf.DUMMYFUNCTION("""COMPUTED_VALUE"""),0.0)</f>
        <v>0</v>
      </c>
      <c r="G2437" s="4" t="s">
        <v>3237</v>
      </c>
      <c r="H2437" s="2" t="s">
        <v>3176</v>
      </c>
    </row>
    <row r="2438">
      <c r="A2438" s="3">
        <v>46188.0</v>
      </c>
      <c r="B2438" s="4" t="s">
        <v>180</v>
      </c>
      <c r="C2438" s="4" t="s">
        <v>178</v>
      </c>
      <c r="D2438" s="2" t="s">
        <v>9298</v>
      </c>
      <c r="E2438" s="2">
        <v>1.0</v>
      </c>
      <c r="F2438" s="2">
        <f>IFERROR(__xludf.DUMMYFUNCTION("""COMPUTED_VALUE"""),1.0)</f>
        <v>1</v>
      </c>
      <c r="G2438" s="4" t="s">
        <v>3237</v>
      </c>
      <c r="H2438" s="2" t="s">
        <v>3176</v>
      </c>
    </row>
    <row r="2439">
      <c r="A2439" s="3">
        <v>46189.0</v>
      </c>
      <c r="B2439" s="4" t="s">
        <v>208</v>
      </c>
      <c r="C2439" s="4" t="s">
        <v>178</v>
      </c>
      <c r="D2439" s="2" t="s">
        <v>9298</v>
      </c>
      <c r="E2439" s="2">
        <v>0.0</v>
      </c>
      <c r="F2439" s="2">
        <f>IFERROR(__xludf.DUMMYFUNCTION("""COMPUTED_VALUE"""),0.0)</f>
        <v>0</v>
      </c>
      <c r="G2439" s="4" t="s">
        <v>3237</v>
      </c>
      <c r="H2439" s="2" t="s">
        <v>3176</v>
      </c>
    </row>
    <row r="2440">
      <c r="A2440" s="3">
        <v>46190.0</v>
      </c>
      <c r="B2440" s="4" t="s">
        <v>303</v>
      </c>
      <c r="C2440" s="4" t="s">
        <v>178</v>
      </c>
      <c r="D2440" s="2" t="s">
        <v>9298</v>
      </c>
      <c r="E2440" s="2">
        <v>0.0</v>
      </c>
      <c r="F2440" s="2">
        <f>IFERROR(__xludf.DUMMYFUNCTION("""COMPUTED_VALUE"""),0.0)</f>
        <v>0</v>
      </c>
      <c r="G2440" s="4" t="s">
        <v>3237</v>
      </c>
      <c r="H2440" s="2" t="s">
        <v>3176</v>
      </c>
    </row>
    <row r="2441">
      <c r="A2441" s="3">
        <v>46191.0</v>
      </c>
      <c r="B2441" s="4" t="s">
        <v>148</v>
      </c>
      <c r="C2441" s="4" t="s">
        <v>178</v>
      </c>
      <c r="D2441" s="2" t="s">
        <v>9298</v>
      </c>
      <c r="E2441" s="2">
        <v>0.0</v>
      </c>
      <c r="F2441" s="2">
        <f>IFERROR(__xludf.DUMMYFUNCTION("""COMPUTED_VALUE"""),0.0)</f>
        <v>0</v>
      </c>
      <c r="G2441" s="4" t="s">
        <v>3237</v>
      </c>
      <c r="H2441" s="2" t="s">
        <v>3176</v>
      </c>
    </row>
    <row r="2442">
      <c r="A2442" s="3">
        <v>46192.0</v>
      </c>
      <c r="B2442" s="4" t="s">
        <v>196</v>
      </c>
      <c r="C2442" s="4" t="s">
        <v>178</v>
      </c>
      <c r="D2442" s="2" t="s">
        <v>9298</v>
      </c>
      <c r="E2442" s="2">
        <v>0.0</v>
      </c>
      <c r="F2442" s="2">
        <f>IFERROR(__xludf.DUMMYFUNCTION("""COMPUTED_VALUE"""),0.0)</f>
        <v>0</v>
      </c>
      <c r="G2442" s="4" t="s">
        <v>3237</v>
      </c>
      <c r="H2442" s="2" t="s">
        <v>3176</v>
      </c>
    </row>
    <row r="2443">
      <c r="A2443" s="3">
        <v>46193.0</v>
      </c>
      <c r="B2443" s="4" t="s">
        <v>288</v>
      </c>
      <c r="C2443" s="4" t="s">
        <v>178</v>
      </c>
      <c r="D2443" s="2" t="s">
        <v>9298</v>
      </c>
      <c r="E2443" s="2">
        <v>0.0</v>
      </c>
      <c r="F2443" s="2">
        <f>IFERROR(__xludf.DUMMYFUNCTION("""COMPUTED_VALUE"""),0.0)</f>
        <v>0</v>
      </c>
      <c r="G2443" s="4" t="s">
        <v>3237</v>
      </c>
      <c r="H2443" s="2" t="s">
        <v>3176</v>
      </c>
    </row>
    <row r="2444">
      <c r="A2444" s="3">
        <v>46194.0</v>
      </c>
      <c r="B2444" s="4" t="s">
        <v>256</v>
      </c>
      <c r="C2444" s="4" t="s">
        <v>178</v>
      </c>
      <c r="D2444" s="2" t="s">
        <v>9298</v>
      </c>
      <c r="E2444" s="2">
        <v>0.0</v>
      </c>
      <c r="F2444" s="2">
        <f>IFERROR(__xludf.DUMMYFUNCTION("""COMPUTED_VALUE"""),0.0)</f>
        <v>0</v>
      </c>
      <c r="G2444" s="4" t="s">
        <v>3237</v>
      </c>
      <c r="H2444" s="2" t="s">
        <v>3176</v>
      </c>
    </row>
    <row r="2445">
      <c r="A2445" s="3">
        <v>46195.0</v>
      </c>
      <c r="B2445" s="4" t="s">
        <v>180</v>
      </c>
      <c r="C2445" s="4" t="s">
        <v>178</v>
      </c>
      <c r="D2445" s="2" t="s">
        <v>9298</v>
      </c>
      <c r="E2445" s="2">
        <v>0.0</v>
      </c>
      <c r="F2445" s="2">
        <f>IFERROR(__xludf.DUMMYFUNCTION("""COMPUTED_VALUE"""),0.0)</f>
        <v>0</v>
      </c>
      <c r="G2445" s="4" t="s">
        <v>3237</v>
      </c>
      <c r="H2445" s="2" t="s">
        <v>3176</v>
      </c>
    </row>
    <row r="2446">
      <c r="A2446" s="3">
        <v>46196.0</v>
      </c>
      <c r="B2446" s="4" t="s">
        <v>208</v>
      </c>
      <c r="C2446" s="4" t="s">
        <v>178</v>
      </c>
      <c r="D2446" s="2" t="s">
        <v>9298</v>
      </c>
      <c r="E2446" s="2">
        <v>0.0</v>
      </c>
      <c r="F2446" s="2">
        <f>IFERROR(__xludf.DUMMYFUNCTION("""COMPUTED_VALUE"""),0.0)</f>
        <v>0</v>
      </c>
      <c r="G2446" s="4" t="s">
        <v>3237</v>
      </c>
      <c r="H2446" s="2" t="s">
        <v>3176</v>
      </c>
    </row>
    <row r="2447">
      <c r="A2447" s="3">
        <v>46197.0</v>
      </c>
      <c r="B2447" s="4" t="s">
        <v>303</v>
      </c>
      <c r="C2447" s="4" t="s">
        <v>178</v>
      </c>
      <c r="D2447" s="2" t="s">
        <v>9298</v>
      </c>
      <c r="E2447" s="2">
        <v>0.0</v>
      </c>
      <c r="F2447" s="2">
        <f>IFERROR(__xludf.DUMMYFUNCTION("""COMPUTED_VALUE"""),0.0)</f>
        <v>0</v>
      </c>
      <c r="G2447" s="4" t="s">
        <v>3237</v>
      </c>
      <c r="H2447" s="2" t="s">
        <v>3176</v>
      </c>
    </row>
    <row r="2448">
      <c r="A2448" s="3">
        <v>46198.0</v>
      </c>
      <c r="B2448" s="4" t="s">
        <v>148</v>
      </c>
      <c r="C2448" s="4" t="s">
        <v>178</v>
      </c>
      <c r="D2448" s="2" t="s">
        <v>9298</v>
      </c>
      <c r="E2448" s="2">
        <v>0.0</v>
      </c>
      <c r="F2448" s="2">
        <f>IFERROR(__xludf.DUMMYFUNCTION("""COMPUTED_VALUE"""),0.0)</f>
        <v>0</v>
      </c>
      <c r="G2448" s="4" t="s">
        <v>3237</v>
      </c>
      <c r="H2448" s="2" t="s">
        <v>3176</v>
      </c>
    </row>
    <row r="2449">
      <c r="A2449" s="3">
        <v>46199.0</v>
      </c>
      <c r="B2449" s="4" t="s">
        <v>196</v>
      </c>
      <c r="C2449" s="4" t="s">
        <v>178</v>
      </c>
      <c r="D2449" s="2" t="s">
        <v>9298</v>
      </c>
      <c r="E2449" s="2">
        <v>0.0</v>
      </c>
      <c r="F2449" s="2">
        <f>IFERROR(__xludf.DUMMYFUNCTION("""COMPUTED_VALUE"""),0.0)</f>
        <v>0</v>
      </c>
      <c r="G2449" s="4" t="s">
        <v>3237</v>
      </c>
      <c r="H2449" s="2" t="s">
        <v>3176</v>
      </c>
    </row>
    <row r="2450">
      <c r="A2450" s="3">
        <v>46200.0</v>
      </c>
      <c r="B2450" s="4" t="s">
        <v>288</v>
      </c>
      <c r="C2450" s="4" t="s">
        <v>178</v>
      </c>
      <c r="D2450" s="2" t="s">
        <v>9298</v>
      </c>
      <c r="E2450" s="2">
        <v>0.0</v>
      </c>
      <c r="F2450" s="2">
        <f>IFERROR(__xludf.DUMMYFUNCTION("""COMPUTED_VALUE"""),0.0)</f>
        <v>0</v>
      </c>
      <c r="G2450" s="4" t="s">
        <v>3237</v>
      </c>
      <c r="H2450" s="2" t="s">
        <v>3176</v>
      </c>
    </row>
    <row r="2451">
      <c r="A2451" s="3">
        <v>46201.0</v>
      </c>
      <c r="B2451" s="4" t="s">
        <v>256</v>
      </c>
      <c r="C2451" s="4" t="s">
        <v>178</v>
      </c>
      <c r="D2451" s="2" t="s">
        <v>9298</v>
      </c>
      <c r="E2451" s="2">
        <v>0.0</v>
      </c>
      <c r="F2451" s="2">
        <f>IFERROR(__xludf.DUMMYFUNCTION("""COMPUTED_VALUE"""),0.0)</f>
        <v>0</v>
      </c>
      <c r="G2451" s="4" t="s">
        <v>3237</v>
      </c>
      <c r="H2451" s="2" t="s">
        <v>3176</v>
      </c>
    </row>
    <row r="2452">
      <c r="A2452" s="3">
        <v>46202.0</v>
      </c>
      <c r="B2452" s="4" t="s">
        <v>180</v>
      </c>
      <c r="C2452" s="4" t="s">
        <v>178</v>
      </c>
      <c r="D2452" s="2" t="s">
        <v>9298</v>
      </c>
      <c r="E2452" s="2">
        <v>0.0</v>
      </c>
      <c r="F2452" s="2">
        <f>IFERROR(__xludf.DUMMYFUNCTION("""COMPUTED_VALUE"""),0.0)</f>
        <v>0</v>
      </c>
      <c r="G2452" s="4" t="s">
        <v>3237</v>
      </c>
      <c r="H2452" s="2" t="s">
        <v>3176</v>
      </c>
    </row>
    <row r="2453">
      <c r="A2453" s="3">
        <v>46203.0</v>
      </c>
      <c r="B2453" s="4" t="s">
        <v>208</v>
      </c>
      <c r="C2453" s="4" t="s">
        <v>178</v>
      </c>
      <c r="D2453" s="2" t="s">
        <v>9298</v>
      </c>
      <c r="E2453" s="2">
        <v>0.0</v>
      </c>
      <c r="F2453" s="2">
        <f>IFERROR(__xludf.DUMMYFUNCTION("""COMPUTED_VALUE"""),0.0)</f>
        <v>0</v>
      </c>
      <c r="G2453" s="4" t="s">
        <v>3237</v>
      </c>
      <c r="H2453" s="2" t="s">
        <v>3176</v>
      </c>
    </row>
    <row r="2454">
      <c r="A2454" s="3">
        <v>46204.0</v>
      </c>
      <c r="B2454" s="4" t="s">
        <v>303</v>
      </c>
      <c r="C2454" s="4" t="s">
        <v>178</v>
      </c>
      <c r="D2454" s="2" t="s">
        <v>9298</v>
      </c>
      <c r="E2454" s="2">
        <v>0.0</v>
      </c>
      <c r="F2454" s="2">
        <f>IFERROR(__xludf.DUMMYFUNCTION("""COMPUTED_VALUE"""),0.0)</f>
        <v>0</v>
      </c>
      <c r="G2454" s="4" t="s">
        <v>3237</v>
      </c>
      <c r="H2454" s="2" t="s">
        <v>3176</v>
      </c>
    </row>
    <row r="2455">
      <c r="A2455" s="3">
        <v>46205.0</v>
      </c>
      <c r="B2455" s="4" t="s">
        <v>148</v>
      </c>
      <c r="C2455" s="4" t="s">
        <v>178</v>
      </c>
      <c r="D2455" s="2" t="s">
        <v>9298</v>
      </c>
      <c r="E2455" s="2">
        <v>0.0</v>
      </c>
      <c r="F2455" s="2">
        <f>IFERROR(__xludf.DUMMYFUNCTION("""COMPUTED_VALUE"""),0.0)</f>
        <v>0</v>
      </c>
      <c r="G2455" s="4" t="s">
        <v>3237</v>
      </c>
      <c r="H2455" s="2" t="s">
        <v>3176</v>
      </c>
    </row>
    <row r="2456">
      <c r="A2456" s="3">
        <v>46206.0</v>
      </c>
      <c r="B2456" s="4" t="s">
        <v>196</v>
      </c>
      <c r="C2456" s="4" t="s">
        <v>178</v>
      </c>
      <c r="D2456" s="2" t="s">
        <v>9298</v>
      </c>
      <c r="E2456" s="2">
        <v>0.0</v>
      </c>
      <c r="F2456" s="2">
        <f>IFERROR(__xludf.DUMMYFUNCTION("""COMPUTED_VALUE"""),0.0)</f>
        <v>0</v>
      </c>
      <c r="G2456" s="4" t="s">
        <v>3237</v>
      </c>
      <c r="H2456" s="2" t="s">
        <v>3176</v>
      </c>
    </row>
    <row r="2457">
      <c r="A2457" s="3">
        <v>46207.0</v>
      </c>
      <c r="B2457" s="4" t="s">
        <v>288</v>
      </c>
      <c r="C2457" s="4" t="s">
        <v>178</v>
      </c>
      <c r="D2457" s="2" t="s">
        <v>9298</v>
      </c>
      <c r="E2457" s="2">
        <v>0.0</v>
      </c>
      <c r="F2457" s="2">
        <f>IFERROR(__xludf.DUMMYFUNCTION("""COMPUTED_VALUE"""),0.0)</f>
        <v>0</v>
      </c>
      <c r="G2457" s="4" t="s">
        <v>3237</v>
      </c>
      <c r="H2457" s="2" t="s">
        <v>3176</v>
      </c>
    </row>
    <row r="2458">
      <c r="A2458" s="3">
        <v>46208.0</v>
      </c>
      <c r="B2458" s="4" t="s">
        <v>256</v>
      </c>
      <c r="C2458" s="4" t="s">
        <v>178</v>
      </c>
      <c r="D2458" s="2" t="s">
        <v>9298</v>
      </c>
      <c r="E2458" s="2">
        <v>0.0</v>
      </c>
      <c r="F2458" s="2">
        <f>IFERROR(__xludf.DUMMYFUNCTION("""COMPUTED_VALUE"""),0.0)</f>
        <v>0</v>
      </c>
      <c r="G2458" s="4" t="s">
        <v>3237</v>
      </c>
      <c r="H2458" s="2" t="s">
        <v>3176</v>
      </c>
    </row>
    <row r="2459">
      <c r="A2459" s="3">
        <v>46209.0</v>
      </c>
      <c r="B2459" s="4" t="s">
        <v>180</v>
      </c>
      <c r="C2459" s="4" t="s">
        <v>178</v>
      </c>
      <c r="D2459" s="2" t="s">
        <v>9298</v>
      </c>
      <c r="E2459" s="2">
        <v>0.0</v>
      </c>
      <c r="F2459" s="2">
        <f>IFERROR(__xludf.DUMMYFUNCTION("""COMPUTED_VALUE"""),0.0)</f>
        <v>0</v>
      </c>
      <c r="G2459" s="4" t="s">
        <v>3237</v>
      </c>
      <c r="H2459" s="2" t="s">
        <v>3176</v>
      </c>
    </row>
    <row r="2460">
      <c r="A2460" s="3">
        <v>46210.0</v>
      </c>
      <c r="B2460" s="4" t="s">
        <v>208</v>
      </c>
      <c r="C2460" s="4" t="s">
        <v>178</v>
      </c>
      <c r="D2460" s="2" t="s">
        <v>9298</v>
      </c>
      <c r="E2460" s="2">
        <v>0.0</v>
      </c>
      <c r="F2460" s="2">
        <f>IFERROR(__xludf.DUMMYFUNCTION("""COMPUTED_VALUE"""),0.0)</f>
        <v>0</v>
      </c>
      <c r="G2460" s="4" t="s">
        <v>3237</v>
      </c>
      <c r="H2460" s="2" t="s">
        <v>3176</v>
      </c>
    </row>
    <row r="2461">
      <c r="A2461" s="3">
        <v>46211.0</v>
      </c>
      <c r="B2461" s="4" t="s">
        <v>303</v>
      </c>
      <c r="C2461" s="4" t="s">
        <v>178</v>
      </c>
      <c r="D2461" s="2" t="s">
        <v>9298</v>
      </c>
      <c r="E2461" s="2">
        <v>1.0</v>
      </c>
      <c r="F2461" s="2">
        <f>IFERROR(__xludf.DUMMYFUNCTION("""COMPUTED_VALUE"""),1.0)</f>
        <v>1</v>
      </c>
      <c r="G2461" s="4" t="s">
        <v>3237</v>
      </c>
      <c r="H2461" s="2" t="s">
        <v>3176</v>
      </c>
    </row>
    <row r="2462">
      <c r="A2462" s="3">
        <v>46212.0</v>
      </c>
      <c r="B2462" s="4" t="s">
        <v>148</v>
      </c>
      <c r="C2462" s="4" t="s">
        <v>178</v>
      </c>
      <c r="D2462" s="2" t="s">
        <v>9298</v>
      </c>
      <c r="E2462" s="2">
        <v>0.0</v>
      </c>
      <c r="F2462" s="2">
        <f>IFERROR(__xludf.DUMMYFUNCTION("""COMPUTED_VALUE"""),0.0)</f>
        <v>0</v>
      </c>
      <c r="G2462" s="4" t="s">
        <v>3237</v>
      </c>
      <c r="H2462" s="2" t="s">
        <v>3176</v>
      </c>
    </row>
    <row r="2463">
      <c r="A2463" s="3">
        <v>46213.0</v>
      </c>
      <c r="B2463" s="4" t="s">
        <v>196</v>
      </c>
      <c r="C2463" s="4" t="s">
        <v>178</v>
      </c>
      <c r="D2463" s="2" t="s">
        <v>9298</v>
      </c>
      <c r="E2463" s="2">
        <v>0.0</v>
      </c>
      <c r="F2463" s="2">
        <f>IFERROR(__xludf.DUMMYFUNCTION("""COMPUTED_VALUE"""),0.0)</f>
        <v>0</v>
      </c>
      <c r="G2463" s="4" t="s">
        <v>3237</v>
      </c>
      <c r="H2463" s="2" t="s">
        <v>3176</v>
      </c>
    </row>
    <row r="2464">
      <c r="A2464" s="3">
        <v>46214.0</v>
      </c>
      <c r="B2464" s="4" t="s">
        <v>288</v>
      </c>
      <c r="C2464" s="4" t="s">
        <v>178</v>
      </c>
      <c r="D2464" s="2" t="s">
        <v>9298</v>
      </c>
      <c r="E2464" s="2">
        <v>0.0</v>
      </c>
      <c r="F2464" s="2">
        <f>IFERROR(__xludf.DUMMYFUNCTION("""COMPUTED_VALUE"""),0.0)</f>
        <v>0</v>
      </c>
      <c r="G2464" s="4" t="s">
        <v>3237</v>
      </c>
      <c r="H2464" s="2" t="s">
        <v>3176</v>
      </c>
    </row>
    <row r="2465">
      <c r="A2465" s="3">
        <v>46215.0</v>
      </c>
      <c r="B2465" s="4" t="s">
        <v>256</v>
      </c>
      <c r="C2465" s="4" t="s">
        <v>178</v>
      </c>
      <c r="D2465" s="2" t="s">
        <v>9298</v>
      </c>
      <c r="E2465" s="2">
        <v>0.0</v>
      </c>
      <c r="F2465" s="2">
        <f>IFERROR(__xludf.DUMMYFUNCTION("""COMPUTED_VALUE"""),0.0)</f>
        <v>0</v>
      </c>
      <c r="G2465" s="4" t="s">
        <v>3237</v>
      </c>
      <c r="H2465" s="2" t="s">
        <v>3176</v>
      </c>
    </row>
    <row r="2466">
      <c r="A2466" s="3">
        <v>46216.0</v>
      </c>
      <c r="B2466" s="4" t="s">
        <v>180</v>
      </c>
      <c r="C2466" s="4" t="s">
        <v>178</v>
      </c>
      <c r="D2466" s="2" t="s">
        <v>9298</v>
      </c>
      <c r="E2466" s="2">
        <v>0.0</v>
      </c>
      <c r="F2466" s="2">
        <f>IFERROR(__xludf.DUMMYFUNCTION("""COMPUTED_VALUE"""),0.0)</f>
        <v>0</v>
      </c>
      <c r="G2466" s="4" t="s">
        <v>3237</v>
      </c>
      <c r="H2466" s="2" t="s">
        <v>3176</v>
      </c>
    </row>
    <row r="2467">
      <c r="A2467" s="3">
        <v>46217.0</v>
      </c>
      <c r="B2467" s="4" t="s">
        <v>208</v>
      </c>
      <c r="C2467" s="4" t="s">
        <v>178</v>
      </c>
      <c r="D2467" s="2" t="s">
        <v>9298</v>
      </c>
      <c r="E2467" s="2">
        <v>0.0</v>
      </c>
      <c r="F2467" s="2">
        <f>IFERROR(__xludf.DUMMYFUNCTION("""COMPUTED_VALUE"""),0.0)</f>
        <v>0</v>
      </c>
      <c r="G2467" s="4" t="s">
        <v>3237</v>
      </c>
      <c r="H2467" s="2" t="s">
        <v>3176</v>
      </c>
    </row>
    <row r="2468">
      <c r="A2468" s="3">
        <v>46218.0</v>
      </c>
      <c r="B2468" s="4" t="s">
        <v>303</v>
      </c>
      <c r="C2468" s="4" t="s">
        <v>178</v>
      </c>
      <c r="D2468" s="2" t="s">
        <v>9298</v>
      </c>
      <c r="E2468" s="2">
        <v>0.0</v>
      </c>
      <c r="F2468" s="2">
        <f>IFERROR(__xludf.DUMMYFUNCTION("""COMPUTED_VALUE"""),0.0)</f>
        <v>0</v>
      </c>
      <c r="G2468" s="4" t="s">
        <v>3237</v>
      </c>
      <c r="H2468" s="2" t="s">
        <v>3176</v>
      </c>
    </row>
    <row r="2469">
      <c r="A2469" s="3">
        <v>46219.0</v>
      </c>
      <c r="B2469" s="4" t="s">
        <v>148</v>
      </c>
      <c r="C2469" s="4" t="s">
        <v>178</v>
      </c>
      <c r="D2469" s="2" t="s">
        <v>9298</v>
      </c>
      <c r="E2469" s="2">
        <v>0.0</v>
      </c>
      <c r="F2469" s="2">
        <f>IFERROR(__xludf.DUMMYFUNCTION("""COMPUTED_VALUE"""),0.0)</f>
        <v>0</v>
      </c>
      <c r="G2469" s="4" t="s">
        <v>3237</v>
      </c>
      <c r="H2469" s="2" t="s">
        <v>3176</v>
      </c>
    </row>
    <row r="2470">
      <c r="A2470" s="3">
        <v>46220.0</v>
      </c>
      <c r="B2470" s="4" t="s">
        <v>196</v>
      </c>
      <c r="C2470" s="4" t="s">
        <v>178</v>
      </c>
      <c r="D2470" s="2" t="s">
        <v>9298</v>
      </c>
      <c r="E2470" s="2">
        <v>0.0</v>
      </c>
      <c r="F2470" s="2">
        <f>IFERROR(__xludf.DUMMYFUNCTION("""COMPUTED_VALUE"""),0.0)</f>
        <v>0</v>
      </c>
      <c r="G2470" s="4" t="s">
        <v>3237</v>
      </c>
      <c r="H2470" s="2" t="s">
        <v>3176</v>
      </c>
    </row>
    <row r="2471">
      <c r="A2471" s="3">
        <v>46221.0</v>
      </c>
      <c r="B2471" s="4" t="s">
        <v>288</v>
      </c>
      <c r="C2471" s="4" t="s">
        <v>178</v>
      </c>
      <c r="D2471" s="2" t="s">
        <v>9298</v>
      </c>
      <c r="E2471" s="2">
        <v>0.0</v>
      </c>
      <c r="F2471" s="2">
        <f>IFERROR(__xludf.DUMMYFUNCTION("""COMPUTED_VALUE"""),0.0)</f>
        <v>0</v>
      </c>
      <c r="G2471" s="4" t="s">
        <v>3237</v>
      </c>
      <c r="H2471" s="2" t="s">
        <v>3176</v>
      </c>
    </row>
    <row r="2472">
      <c r="A2472" s="3">
        <v>46222.0</v>
      </c>
      <c r="B2472" s="4" t="s">
        <v>256</v>
      </c>
      <c r="C2472" s="4" t="s">
        <v>178</v>
      </c>
      <c r="D2472" s="2" t="s">
        <v>9298</v>
      </c>
      <c r="E2472" s="2">
        <v>0.0</v>
      </c>
      <c r="F2472" s="2">
        <f>IFERROR(__xludf.DUMMYFUNCTION("""COMPUTED_VALUE"""),0.0)</f>
        <v>0</v>
      </c>
      <c r="G2472" s="4" t="s">
        <v>3237</v>
      </c>
      <c r="H2472" s="2" t="s">
        <v>3176</v>
      </c>
    </row>
    <row r="2473">
      <c r="A2473" s="3">
        <v>46223.0</v>
      </c>
      <c r="B2473" s="4" t="s">
        <v>180</v>
      </c>
      <c r="C2473" s="4" t="s">
        <v>178</v>
      </c>
      <c r="D2473" s="2" t="s">
        <v>9298</v>
      </c>
      <c r="E2473" s="2">
        <v>0.0</v>
      </c>
      <c r="F2473" s="2">
        <f>IFERROR(__xludf.DUMMYFUNCTION("""COMPUTED_VALUE"""),0.0)</f>
        <v>0</v>
      </c>
      <c r="G2473" s="4" t="s">
        <v>3237</v>
      </c>
      <c r="H2473" s="2" t="s">
        <v>3176</v>
      </c>
    </row>
    <row r="2474">
      <c r="A2474" s="3">
        <v>46224.0</v>
      </c>
      <c r="B2474" s="4" t="s">
        <v>208</v>
      </c>
      <c r="C2474" s="4" t="s">
        <v>178</v>
      </c>
      <c r="D2474" s="2" t="s">
        <v>9298</v>
      </c>
      <c r="E2474" s="2">
        <v>0.0</v>
      </c>
      <c r="F2474" s="2">
        <f>IFERROR(__xludf.DUMMYFUNCTION("""COMPUTED_VALUE"""),0.0)</f>
        <v>0</v>
      </c>
      <c r="G2474" s="4" t="s">
        <v>3237</v>
      </c>
      <c r="H2474" s="2" t="s">
        <v>3176</v>
      </c>
    </row>
    <row r="2475">
      <c r="A2475" s="3">
        <v>46225.0</v>
      </c>
      <c r="B2475" s="4" t="s">
        <v>303</v>
      </c>
      <c r="C2475" s="4" t="s">
        <v>178</v>
      </c>
      <c r="D2475" s="2" t="s">
        <v>9298</v>
      </c>
      <c r="E2475" s="2">
        <v>0.0</v>
      </c>
      <c r="F2475" s="2">
        <f>IFERROR(__xludf.DUMMYFUNCTION("""COMPUTED_VALUE"""),0.0)</f>
        <v>0</v>
      </c>
      <c r="G2475" s="4" t="s">
        <v>3237</v>
      </c>
      <c r="H2475" s="2" t="s">
        <v>3176</v>
      </c>
    </row>
    <row r="2476">
      <c r="A2476" s="3">
        <v>46226.0</v>
      </c>
      <c r="B2476" s="4" t="s">
        <v>148</v>
      </c>
      <c r="C2476" s="4" t="s">
        <v>178</v>
      </c>
      <c r="D2476" s="2" t="s">
        <v>9298</v>
      </c>
      <c r="E2476" s="2">
        <v>0.0</v>
      </c>
      <c r="F2476" s="2">
        <f>IFERROR(__xludf.DUMMYFUNCTION("""COMPUTED_VALUE"""),0.0)</f>
        <v>0</v>
      </c>
      <c r="G2476" s="4" t="s">
        <v>3237</v>
      </c>
      <c r="H2476" s="2" t="s">
        <v>3176</v>
      </c>
    </row>
    <row r="2477">
      <c r="A2477" s="3">
        <v>46227.0</v>
      </c>
      <c r="B2477" s="4" t="s">
        <v>196</v>
      </c>
      <c r="C2477" s="4" t="s">
        <v>178</v>
      </c>
      <c r="D2477" s="2" t="s">
        <v>9298</v>
      </c>
      <c r="E2477" s="2">
        <v>0.0</v>
      </c>
      <c r="F2477" s="2">
        <f>IFERROR(__xludf.DUMMYFUNCTION("""COMPUTED_VALUE"""),0.0)</f>
        <v>0</v>
      </c>
      <c r="G2477" s="4" t="s">
        <v>3237</v>
      </c>
      <c r="H2477" s="2" t="s">
        <v>3176</v>
      </c>
    </row>
    <row r="2478">
      <c r="A2478" s="3">
        <v>46228.0</v>
      </c>
      <c r="B2478" s="4" t="s">
        <v>288</v>
      </c>
      <c r="C2478" s="4" t="s">
        <v>178</v>
      </c>
      <c r="D2478" s="2" t="s">
        <v>9298</v>
      </c>
      <c r="E2478" s="2">
        <v>0.0</v>
      </c>
      <c r="F2478" s="2">
        <f>IFERROR(__xludf.DUMMYFUNCTION("""COMPUTED_VALUE"""),0.0)</f>
        <v>0</v>
      </c>
      <c r="G2478" s="4" t="s">
        <v>3237</v>
      </c>
      <c r="H2478" s="2" t="s">
        <v>3176</v>
      </c>
    </row>
    <row r="2479">
      <c r="A2479" s="3">
        <v>46229.0</v>
      </c>
      <c r="B2479" s="4" t="s">
        <v>256</v>
      </c>
      <c r="C2479" s="4" t="s">
        <v>178</v>
      </c>
      <c r="D2479" s="2" t="s">
        <v>9298</v>
      </c>
      <c r="E2479" s="2">
        <v>0.0</v>
      </c>
      <c r="F2479" s="2">
        <f>IFERROR(__xludf.DUMMYFUNCTION("""COMPUTED_VALUE"""),0.0)</f>
        <v>0</v>
      </c>
      <c r="G2479" s="4" t="s">
        <v>3237</v>
      </c>
      <c r="H2479" s="2" t="s">
        <v>3176</v>
      </c>
    </row>
    <row r="2480">
      <c r="A2480" s="3">
        <v>46230.0</v>
      </c>
      <c r="B2480" s="4" t="s">
        <v>180</v>
      </c>
      <c r="C2480" s="4" t="s">
        <v>178</v>
      </c>
      <c r="D2480" s="2" t="s">
        <v>9298</v>
      </c>
      <c r="E2480" s="2">
        <v>0.0</v>
      </c>
      <c r="F2480" s="2">
        <f>IFERROR(__xludf.DUMMYFUNCTION("""COMPUTED_VALUE"""),0.0)</f>
        <v>0</v>
      </c>
      <c r="G2480" s="4" t="s">
        <v>3237</v>
      </c>
      <c r="H2480" s="2" t="s">
        <v>3176</v>
      </c>
    </row>
    <row r="2481">
      <c r="A2481" s="3">
        <v>46231.0</v>
      </c>
      <c r="B2481" s="4" t="s">
        <v>208</v>
      </c>
      <c r="C2481" s="4" t="s">
        <v>178</v>
      </c>
      <c r="D2481" s="2" t="s">
        <v>9298</v>
      </c>
      <c r="E2481" s="2">
        <v>0.0</v>
      </c>
      <c r="F2481" s="2">
        <f>IFERROR(__xludf.DUMMYFUNCTION("""COMPUTED_VALUE"""),0.0)</f>
        <v>0</v>
      </c>
      <c r="G2481" s="4" t="s">
        <v>3237</v>
      </c>
      <c r="H2481" s="2" t="s">
        <v>3176</v>
      </c>
    </row>
    <row r="2482">
      <c r="A2482" s="3">
        <v>46232.0</v>
      </c>
      <c r="B2482" s="4" t="s">
        <v>303</v>
      </c>
      <c r="C2482" s="4" t="s">
        <v>178</v>
      </c>
      <c r="D2482" s="2" t="s">
        <v>9298</v>
      </c>
      <c r="E2482" s="2">
        <v>0.0</v>
      </c>
      <c r="F2482" s="2">
        <f>IFERROR(__xludf.DUMMYFUNCTION("""COMPUTED_VALUE"""),0.0)</f>
        <v>0</v>
      </c>
      <c r="G2482" s="4" t="s">
        <v>3237</v>
      </c>
      <c r="H2482" s="2" t="s">
        <v>3176</v>
      </c>
    </row>
    <row r="2483">
      <c r="A2483" s="3">
        <v>46233.0</v>
      </c>
      <c r="B2483" s="4" t="s">
        <v>148</v>
      </c>
      <c r="C2483" s="4" t="s">
        <v>178</v>
      </c>
      <c r="D2483" s="2" t="s">
        <v>9298</v>
      </c>
      <c r="E2483" s="2">
        <v>0.0</v>
      </c>
      <c r="F2483" s="2">
        <f>IFERROR(__xludf.DUMMYFUNCTION("""COMPUTED_VALUE"""),0.0)</f>
        <v>0</v>
      </c>
      <c r="G2483" s="4" t="s">
        <v>3237</v>
      </c>
      <c r="H2483" s="2" t="s">
        <v>3176</v>
      </c>
    </row>
    <row r="2484">
      <c r="A2484" s="3">
        <v>46234.0</v>
      </c>
      <c r="B2484" s="4" t="s">
        <v>196</v>
      </c>
      <c r="C2484" s="4" t="s">
        <v>178</v>
      </c>
      <c r="D2484" s="2" t="s">
        <v>9298</v>
      </c>
      <c r="E2484" s="2">
        <v>0.0</v>
      </c>
      <c r="F2484" s="2">
        <f>IFERROR(__xludf.DUMMYFUNCTION("""COMPUTED_VALUE"""),0.0)</f>
        <v>0</v>
      </c>
      <c r="G2484" s="4" t="s">
        <v>3237</v>
      </c>
      <c r="H2484" s="2" t="s">
        <v>3176</v>
      </c>
    </row>
    <row r="2485">
      <c r="A2485" s="3">
        <v>46235.0</v>
      </c>
      <c r="B2485" s="4" t="s">
        <v>288</v>
      </c>
      <c r="C2485" s="4" t="s">
        <v>178</v>
      </c>
      <c r="D2485" s="2" t="s">
        <v>9298</v>
      </c>
      <c r="E2485" s="2">
        <v>0.0</v>
      </c>
      <c r="F2485" s="2">
        <f>IFERROR(__xludf.DUMMYFUNCTION("""COMPUTED_VALUE"""),0.0)</f>
        <v>0</v>
      </c>
      <c r="G2485" s="4" t="s">
        <v>3237</v>
      </c>
      <c r="H2485" s="2" t="s">
        <v>3176</v>
      </c>
    </row>
    <row r="2486">
      <c r="A2486" s="3">
        <v>46236.0</v>
      </c>
      <c r="B2486" s="4" t="s">
        <v>256</v>
      </c>
      <c r="C2486" s="4" t="s">
        <v>178</v>
      </c>
      <c r="D2486" s="2" t="s">
        <v>9298</v>
      </c>
      <c r="E2486" s="2">
        <v>0.0</v>
      </c>
      <c r="F2486" s="2">
        <f>IFERROR(__xludf.DUMMYFUNCTION("""COMPUTED_VALUE"""),0.0)</f>
        <v>0</v>
      </c>
      <c r="G2486" s="4" t="s">
        <v>3237</v>
      </c>
      <c r="H2486" s="2" t="s">
        <v>3176</v>
      </c>
    </row>
    <row r="2487">
      <c r="A2487" s="3">
        <v>46237.0</v>
      </c>
      <c r="B2487" s="4" t="s">
        <v>180</v>
      </c>
      <c r="C2487" s="4" t="s">
        <v>178</v>
      </c>
      <c r="D2487" s="2" t="s">
        <v>9298</v>
      </c>
      <c r="E2487" s="2">
        <v>0.0</v>
      </c>
      <c r="F2487" s="2">
        <f>IFERROR(__xludf.DUMMYFUNCTION("""COMPUTED_VALUE"""),0.0)</f>
        <v>0</v>
      </c>
      <c r="G2487" s="4" t="s">
        <v>3237</v>
      </c>
      <c r="H2487" s="2" t="s">
        <v>3176</v>
      </c>
    </row>
    <row r="2488">
      <c r="A2488" s="3">
        <v>46238.0</v>
      </c>
      <c r="B2488" s="4" t="s">
        <v>208</v>
      </c>
      <c r="C2488" s="4" t="s">
        <v>178</v>
      </c>
      <c r="D2488" s="2" t="s">
        <v>9298</v>
      </c>
      <c r="E2488" s="2">
        <v>0.0</v>
      </c>
      <c r="F2488" s="2">
        <f>IFERROR(__xludf.DUMMYFUNCTION("""COMPUTED_VALUE"""),0.0)</f>
        <v>0</v>
      </c>
      <c r="G2488" s="4" t="s">
        <v>3237</v>
      </c>
      <c r="H2488" s="2" t="s">
        <v>3176</v>
      </c>
    </row>
    <row r="2489">
      <c r="A2489" s="3">
        <v>46239.0</v>
      </c>
      <c r="B2489" s="4" t="s">
        <v>303</v>
      </c>
      <c r="C2489" s="4" t="s">
        <v>178</v>
      </c>
      <c r="D2489" s="2" t="s">
        <v>9298</v>
      </c>
      <c r="E2489" s="2">
        <v>0.0</v>
      </c>
      <c r="F2489" s="2">
        <f>IFERROR(__xludf.DUMMYFUNCTION("""COMPUTED_VALUE"""),0.0)</f>
        <v>0</v>
      </c>
      <c r="G2489" s="4" t="s">
        <v>3237</v>
      </c>
      <c r="H2489" s="2" t="s">
        <v>3176</v>
      </c>
    </row>
    <row r="2490">
      <c r="A2490" s="3">
        <v>46240.0</v>
      </c>
      <c r="B2490" s="4" t="s">
        <v>148</v>
      </c>
      <c r="C2490" s="4" t="s">
        <v>178</v>
      </c>
      <c r="D2490" s="2" t="s">
        <v>9298</v>
      </c>
      <c r="E2490" s="2">
        <v>0.0</v>
      </c>
      <c r="F2490" s="2">
        <f>IFERROR(__xludf.DUMMYFUNCTION("""COMPUTED_VALUE"""),0.0)</f>
        <v>0</v>
      </c>
      <c r="G2490" s="4" t="s">
        <v>3237</v>
      </c>
      <c r="H2490" s="2" t="s">
        <v>3176</v>
      </c>
    </row>
    <row r="2491">
      <c r="A2491" s="3">
        <v>46241.0</v>
      </c>
      <c r="B2491" s="4" t="s">
        <v>196</v>
      </c>
      <c r="C2491" s="4" t="s">
        <v>178</v>
      </c>
      <c r="D2491" s="2" t="s">
        <v>9298</v>
      </c>
      <c r="E2491" s="2">
        <v>0.0</v>
      </c>
      <c r="F2491" s="2">
        <f>IFERROR(__xludf.DUMMYFUNCTION("""COMPUTED_VALUE"""),0.0)</f>
        <v>0</v>
      </c>
      <c r="G2491" s="4" t="s">
        <v>3237</v>
      </c>
      <c r="H2491" s="2" t="s">
        <v>3176</v>
      </c>
    </row>
    <row r="2492">
      <c r="A2492" s="3">
        <v>46242.0</v>
      </c>
      <c r="B2492" s="4" t="s">
        <v>288</v>
      </c>
      <c r="C2492" s="4" t="s">
        <v>178</v>
      </c>
      <c r="D2492" s="2" t="s">
        <v>9298</v>
      </c>
      <c r="E2492" s="2">
        <v>0.0</v>
      </c>
      <c r="F2492" s="2">
        <f>IFERROR(__xludf.DUMMYFUNCTION("""COMPUTED_VALUE"""),0.0)</f>
        <v>0</v>
      </c>
      <c r="G2492" s="4" t="s">
        <v>3237</v>
      </c>
      <c r="H2492" s="2" t="s">
        <v>3176</v>
      </c>
    </row>
    <row r="2493">
      <c r="A2493" s="3">
        <v>46243.0</v>
      </c>
      <c r="B2493" s="4" t="s">
        <v>256</v>
      </c>
      <c r="C2493" s="4" t="s">
        <v>178</v>
      </c>
      <c r="D2493" s="2" t="s">
        <v>9298</v>
      </c>
      <c r="E2493" s="2">
        <v>0.0</v>
      </c>
      <c r="F2493" s="2">
        <f>IFERROR(__xludf.DUMMYFUNCTION("""COMPUTED_VALUE"""),0.0)</f>
        <v>0</v>
      </c>
      <c r="G2493" s="4" t="s">
        <v>3237</v>
      </c>
      <c r="H2493" s="2" t="s">
        <v>3176</v>
      </c>
    </row>
    <row r="2494">
      <c r="A2494" s="3">
        <v>46244.0</v>
      </c>
      <c r="B2494" s="4" t="s">
        <v>180</v>
      </c>
      <c r="C2494" s="4" t="s">
        <v>178</v>
      </c>
      <c r="D2494" s="2" t="s">
        <v>9298</v>
      </c>
      <c r="E2494" s="2">
        <v>0.0</v>
      </c>
      <c r="F2494" s="2">
        <f>IFERROR(__xludf.DUMMYFUNCTION("""COMPUTED_VALUE"""),0.0)</f>
        <v>0</v>
      </c>
      <c r="G2494" s="4" t="s">
        <v>3237</v>
      </c>
      <c r="H2494" s="2" t="s">
        <v>3176</v>
      </c>
    </row>
    <row r="2495">
      <c r="A2495" s="3">
        <v>46245.0</v>
      </c>
      <c r="B2495" s="4" t="s">
        <v>208</v>
      </c>
      <c r="C2495" s="4" t="s">
        <v>178</v>
      </c>
      <c r="D2495" s="2" t="s">
        <v>9298</v>
      </c>
      <c r="E2495" s="2">
        <v>0.0</v>
      </c>
      <c r="F2495" s="2">
        <f>IFERROR(__xludf.DUMMYFUNCTION("""COMPUTED_VALUE"""),0.0)</f>
        <v>0</v>
      </c>
      <c r="G2495" s="4" t="s">
        <v>3237</v>
      </c>
      <c r="H2495" s="2" t="s">
        <v>3176</v>
      </c>
    </row>
    <row r="2496">
      <c r="A2496" s="3">
        <v>46246.0</v>
      </c>
      <c r="B2496" s="4" t="s">
        <v>303</v>
      </c>
      <c r="C2496" s="4" t="s">
        <v>178</v>
      </c>
      <c r="D2496" s="2" t="s">
        <v>9298</v>
      </c>
      <c r="E2496" s="2">
        <v>0.0</v>
      </c>
      <c r="F2496" s="2">
        <f>IFERROR(__xludf.DUMMYFUNCTION("""COMPUTED_VALUE"""),0.0)</f>
        <v>0</v>
      </c>
      <c r="G2496" s="4" t="s">
        <v>3237</v>
      </c>
      <c r="H2496" s="2" t="s">
        <v>3176</v>
      </c>
    </row>
    <row r="2497">
      <c r="A2497" s="3">
        <v>46247.0</v>
      </c>
      <c r="B2497" s="4" t="s">
        <v>148</v>
      </c>
      <c r="C2497" s="4" t="s">
        <v>178</v>
      </c>
      <c r="D2497" s="2" t="s">
        <v>9298</v>
      </c>
      <c r="E2497" s="2">
        <v>0.0</v>
      </c>
      <c r="F2497" s="2">
        <f>IFERROR(__xludf.DUMMYFUNCTION("""COMPUTED_VALUE"""),0.0)</f>
        <v>0</v>
      </c>
      <c r="G2497" s="4" t="s">
        <v>3237</v>
      </c>
      <c r="H2497" s="2" t="s">
        <v>3176</v>
      </c>
    </row>
    <row r="2498">
      <c r="A2498" s="3">
        <v>46248.0</v>
      </c>
      <c r="B2498" s="4" t="s">
        <v>196</v>
      </c>
      <c r="C2498" s="4" t="s">
        <v>178</v>
      </c>
      <c r="D2498" s="2" t="s">
        <v>9298</v>
      </c>
      <c r="E2498" s="2">
        <v>0.0</v>
      </c>
      <c r="F2498" s="2">
        <f>IFERROR(__xludf.DUMMYFUNCTION("""COMPUTED_VALUE"""),0.0)</f>
        <v>0</v>
      </c>
      <c r="G2498" s="4" t="s">
        <v>3237</v>
      </c>
      <c r="H2498" s="2" t="s">
        <v>3176</v>
      </c>
    </row>
    <row r="2499">
      <c r="A2499" s="3">
        <v>46249.0</v>
      </c>
      <c r="B2499" s="4" t="s">
        <v>288</v>
      </c>
      <c r="C2499" s="4" t="s">
        <v>178</v>
      </c>
      <c r="D2499" s="2" t="s">
        <v>9298</v>
      </c>
      <c r="E2499" s="2">
        <v>0.0</v>
      </c>
      <c r="F2499" s="2">
        <f>IFERROR(__xludf.DUMMYFUNCTION("""COMPUTED_VALUE"""),0.0)</f>
        <v>0</v>
      </c>
      <c r="G2499" s="4" t="s">
        <v>3237</v>
      </c>
      <c r="H2499" s="2" t="s">
        <v>3176</v>
      </c>
    </row>
    <row r="2500">
      <c r="A2500" s="3">
        <v>46250.0</v>
      </c>
      <c r="B2500" s="4" t="s">
        <v>256</v>
      </c>
      <c r="C2500" s="4" t="s">
        <v>178</v>
      </c>
      <c r="D2500" s="2" t="s">
        <v>9298</v>
      </c>
      <c r="E2500" s="2">
        <v>0.0</v>
      </c>
      <c r="F2500" s="2">
        <f>IFERROR(__xludf.DUMMYFUNCTION("""COMPUTED_VALUE"""),0.0)</f>
        <v>0</v>
      </c>
      <c r="G2500" s="4" t="s">
        <v>3237</v>
      </c>
      <c r="H2500" s="2" t="s">
        <v>3176</v>
      </c>
    </row>
    <row r="2501">
      <c r="A2501" s="3">
        <v>46251.0</v>
      </c>
      <c r="B2501" s="4" t="s">
        <v>180</v>
      </c>
      <c r="C2501" s="4" t="s">
        <v>178</v>
      </c>
      <c r="D2501" s="2" t="s">
        <v>9298</v>
      </c>
      <c r="E2501" s="2">
        <v>0.0</v>
      </c>
      <c r="F2501" s="2">
        <f>IFERROR(__xludf.DUMMYFUNCTION("""COMPUTED_VALUE"""),0.0)</f>
        <v>0</v>
      </c>
      <c r="G2501" s="4" t="s">
        <v>3237</v>
      </c>
      <c r="H2501" s="2" t="s">
        <v>3176</v>
      </c>
    </row>
    <row r="2502">
      <c r="A2502" s="3">
        <v>46252.0</v>
      </c>
      <c r="B2502" s="4" t="s">
        <v>208</v>
      </c>
      <c r="C2502" s="4" t="s">
        <v>178</v>
      </c>
      <c r="D2502" s="2" t="s">
        <v>9298</v>
      </c>
      <c r="E2502" s="2">
        <v>0.0</v>
      </c>
      <c r="F2502" s="2">
        <f>IFERROR(__xludf.DUMMYFUNCTION("""COMPUTED_VALUE"""),0.0)</f>
        <v>0</v>
      </c>
      <c r="G2502" s="4" t="s">
        <v>3237</v>
      </c>
      <c r="H2502" s="2" t="s">
        <v>3176</v>
      </c>
    </row>
    <row r="2503">
      <c r="A2503" s="3">
        <v>46253.0</v>
      </c>
      <c r="B2503" s="4" t="s">
        <v>303</v>
      </c>
      <c r="C2503" s="4" t="s">
        <v>178</v>
      </c>
      <c r="D2503" s="2" t="s">
        <v>9298</v>
      </c>
      <c r="E2503" s="2">
        <v>0.0</v>
      </c>
      <c r="F2503" s="2">
        <f>IFERROR(__xludf.DUMMYFUNCTION("""COMPUTED_VALUE"""),0.0)</f>
        <v>0</v>
      </c>
      <c r="G2503" s="4" t="s">
        <v>3237</v>
      </c>
      <c r="H2503" s="2" t="s">
        <v>3176</v>
      </c>
    </row>
    <row r="2504">
      <c r="A2504" s="3">
        <v>46254.0</v>
      </c>
      <c r="B2504" s="4" t="s">
        <v>148</v>
      </c>
      <c r="C2504" s="4" t="s">
        <v>178</v>
      </c>
      <c r="D2504" s="2" t="s">
        <v>9298</v>
      </c>
      <c r="E2504" s="2">
        <v>0.0</v>
      </c>
      <c r="F2504" s="2">
        <f>IFERROR(__xludf.DUMMYFUNCTION("""COMPUTED_VALUE"""),0.0)</f>
        <v>0</v>
      </c>
      <c r="G2504" s="4" t="s">
        <v>3237</v>
      </c>
      <c r="H2504" s="2" t="s">
        <v>3176</v>
      </c>
    </row>
    <row r="2505">
      <c r="A2505" s="3">
        <v>46255.0</v>
      </c>
      <c r="B2505" s="4" t="s">
        <v>196</v>
      </c>
      <c r="C2505" s="4" t="s">
        <v>178</v>
      </c>
      <c r="D2505" s="2" t="s">
        <v>9298</v>
      </c>
      <c r="E2505" s="2">
        <v>0.0</v>
      </c>
      <c r="F2505" s="2">
        <f>IFERROR(__xludf.DUMMYFUNCTION("""COMPUTED_VALUE"""),0.0)</f>
        <v>0</v>
      </c>
      <c r="G2505" s="4" t="s">
        <v>3237</v>
      </c>
      <c r="H2505" s="2" t="s">
        <v>3176</v>
      </c>
    </row>
    <row r="2506">
      <c r="A2506" s="3">
        <v>46256.0</v>
      </c>
      <c r="B2506" s="4" t="s">
        <v>288</v>
      </c>
      <c r="C2506" s="4" t="s">
        <v>178</v>
      </c>
      <c r="D2506" s="2" t="s">
        <v>9298</v>
      </c>
      <c r="E2506" s="2">
        <v>0.0</v>
      </c>
      <c r="F2506" s="2">
        <f>IFERROR(__xludf.DUMMYFUNCTION("""COMPUTED_VALUE"""),0.0)</f>
        <v>0</v>
      </c>
      <c r="G2506" s="4" t="s">
        <v>3237</v>
      </c>
      <c r="H2506" s="2" t="s">
        <v>3176</v>
      </c>
    </row>
    <row r="2507">
      <c r="A2507" s="3">
        <v>46257.0</v>
      </c>
      <c r="B2507" s="4" t="s">
        <v>256</v>
      </c>
      <c r="C2507" s="4" t="s">
        <v>178</v>
      </c>
      <c r="D2507" s="2" t="s">
        <v>9298</v>
      </c>
      <c r="E2507" s="2">
        <v>0.0</v>
      </c>
      <c r="F2507" s="2">
        <f>IFERROR(__xludf.DUMMYFUNCTION("""COMPUTED_VALUE"""),0.0)</f>
        <v>0</v>
      </c>
      <c r="G2507" s="4" t="s">
        <v>3237</v>
      </c>
      <c r="H2507" s="2" t="s">
        <v>3176</v>
      </c>
    </row>
    <row r="2508">
      <c r="A2508" s="3">
        <v>46258.0</v>
      </c>
      <c r="B2508" s="4" t="s">
        <v>180</v>
      </c>
      <c r="C2508" s="4" t="s">
        <v>178</v>
      </c>
      <c r="D2508" s="2" t="s">
        <v>9298</v>
      </c>
      <c r="E2508" s="2">
        <v>0.0</v>
      </c>
      <c r="F2508" s="2">
        <f>IFERROR(__xludf.DUMMYFUNCTION("""COMPUTED_VALUE"""),0.0)</f>
        <v>0</v>
      </c>
      <c r="G2508" s="4" t="s">
        <v>3237</v>
      </c>
      <c r="H2508" s="2" t="s">
        <v>3176</v>
      </c>
    </row>
    <row r="2509">
      <c r="A2509" s="3">
        <v>46259.0</v>
      </c>
      <c r="B2509" s="4" t="s">
        <v>208</v>
      </c>
      <c r="C2509" s="4" t="s">
        <v>178</v>
      </c>
      <c r="D2509" s="2" t="s">
        <v>9298</v>
      </c>
      <c r="E2509" s="2">
        <v>0.0</v>
      </c>
      <c r="F2509" s="2">
        <f>IFERROR(__xludf.DUMMYFUNCTION("""COMPUTED_VALUE"""),0.0)</f>
        <v>0</v>
      </c>
      <c r="G2509" s="4" t="s">
        <v>3237</v>
      </c>
      <c r="H2509" s="2" t="s">
        <v>3176</v>
      </c>
    </row>
    <row r="2510">
      <c r="A2510" s="3">
        <v>46260.0</v>
      </c>
      <c r="B2510" s="4" t="s">
        <v>303</v>
      </c>
      <c r="C2510" s="4" t="s">
        <v>178</v>
      </c>
      <c r="D2510" s="2" t="s">
        <v>9298</v>
      </c>
      <c r="E2510" s="2">
        <v>0.0</v>
      </c>
      <c r="F2510" s="2">
        <f>IFERROR(__xludf.DUMMYFUNCTION("""COMPUTED_VALUE"""),0.0)</f>
        <v>0</v>
      </c>
      <c r="G2510" s="4" t="s">
        <v>3237</v>
      </c>
      <c r="H2510" s="2" t="s">
        <v>3176</v>
      </c>
    </row>
    <row r="2511">
      <c r="A2511" s="3">
        <v>46261.0</v>
      </c>
      <c r="B2511" s="4" t="s">
        <v>148</v>
      </c>
      <c r="C2511" s="4" t="s">
        <v>178</v>
      </c>
      <c r="D2511" s="2" t="s">
        <v>9298</v>
      </c>
      <c r="E2511" s="2">
        <v>0.0</v>
      </c>
      <c r="F2511" s="2">
        <f>IFERROR(__xludf.DUMMYFUNCTION("""COMPUTED_VALUE"""),0.0)</f>
        <v>0</v>
      </c>
      <c r="G2511" s="4" t="s">
        <v>3237</v>
      </c>
      <c r="H2511" s="2" t="s">
        <v>3176</v>
      </c>
    </row>
    <row r="2512">
      <c r="A2512" s="3">
        <v>46262.0</v>
      </c>
      <c r="B2512" s="4" t="s">
        <v>196</v>
      </c>
      <c r="C2512" s="4" t="s">
        <v>178</v>
      </c>
      <c r="D2512" s="2" t="s">
        <v>9298</v>
      </c>
      <c r="E2512" s="2">
        <v>0.0</v>
      </c>
      <c r="F2512" s="2">
        <f>IFERROR(__xludf.DUMMYFUNCTION("""COMPUTED_VALUE"""),0.0)</f>
        <v>0</v>
      </c>
      <c r="G2512" s="4" t="s">
        <v>3237</v>
      </c>
      <c r="H2512" s="2" t="s">
        <v>3176</v>
      </c>
    </row>
    <row r="2513">
      <c r="A2513" s="3">
        <v>46263.0</v>
      </c>
      <c r="B2513" s="4" t="s">
        <v>288</v>
      </c>
      <c r="C2513" s="4" t="s">
        <v>178</v>
      </c>
      <c r="D2513" s="2" t="s">
        <v>9298</v>
      </c>
      <c r="E2513" s="2">
        <v>0.0</v>
      </c>
      <c r="F2513" s="2">
        <f>IFERROR(__xludf.DUMMYFUNCTION("""COMPUTED_VALUE"""),0.0)</f>
        <v>0</v>
      </c>
      <c r="G2513" s="4" t="s">
        <v>3237</v>
      </c>
      <c r="H2513" s="2" t="s">
        <v>3176</v>
      </c>
    </row>
    <row r="2514">
      <c r="A2514" s="3">
        <v>46264.0</v>
      </c>
      <c r="B2514" s="4" t="s">
        <v>256</v>
      </c>
      <c r="C2514" s="4" t="s">
        <v>178</v>
      </c>
      <c r="D2514" s="2" t="s">
        <v>9298</v>
      </c>
      <c r="E2514" s="2">
        <v>0.0</v>
      </c>
      <c r="F2514" s="2">
        <f>IFERROR(__xludf.DUMMYFUNCTION("""COMPUTED_VALUE"""),0.0)</f>
        <v>0</v>
      </c>
      <c r="G2514" s="4" t="s">
        <v>3237</v>
      </c>
      <c r="H2514" s="2" t="s">
        <v>3176</v>
      </c>
    </row>
    <row r="2515">
      <c r="A2515" s="3">
        <v>46265.0</v>
      </c>
      <c r="B2515" s="4" t="s">
        <v>180</v>
      </c>
      <c r="C2515" s="4" t="s">
        <v>178</v>
      </c>
      <c r="D2515" s="2" t="s">
        <v>9298</v>
      </c>
      <c r="E2515" s="2">
        <v>0.0</v>
      </c>
      <c r="F2515" s="2">
        <f>IFERROR(__xludf.DUMMYFUNCTION("""COMPUTED_VALUE"""),0.0)</f>
        <v>0</v>
      </c>
      <c r="G2515" s="4" t="s">
        <v>3237</v>
      </c>
      <c r="H2515" s="2" t="s">
        <v>3176</v>
      </c>
    </row>
    <row r="2516">
      <c r="A2516" s="3">
        <v>46266.0</v>
      </c>
      <c r="B2516" s="4" t="s">
        <v>208</v>
      </c>
      <c r="C2516" s="4" t="s">
        <v>178</v>
      </c>
      <c r="D2516" s="2" t="s">
        <v>9298</v>
      </c>
      <c r="E2516" s="2">
        <v>0.0</v>
      </c>
      <c r="F2516" s="2">
        <f>IFERROR(__xludf.DUMMYFUNCTION("""COMPUTED_VALUE"""),0.0)</f>
        <v>0</v>
      </c>
      <c r="G2516" s="4" t="s">
        <v>3237</v>
      </c>
      <c r="H2516" s="2" t="s">
        <v>3176</v>
      </c>
    </row>
    <row r="2517">
      <c r="A2517" s="3">
        <v>46267.0</v>
      </c>
      <c r="B2517" s="4" t="s">
        <v>303</v>
      </c>
      <c r="C2517" s="4" t="s">
        <v>178</v>
      </c>
      <c r="D2517" s="2" t="s">
        <v>9298</v>
      </c>
      <c r="E2517" s="2">
        <v>0.0</v>
      </c>
      <c r="F2517" s="2">
        <f>IFERROR(__xludf.DUMMYFUNCTION("""COMPUTED_VALUE"""),0.0)</f>
        <v>0</v>
      </c>
      <c r="G2517" s="4" t="s">
        <v>3237</v>
      </c>
      <c r="H2517" s="2" t="s">
        <v>3176</v>
      </c>
    </row>
    <row r="2518">
      <c r="A2518" s="3">
        <v>46268.0</v>
      </c>
      <c r="B2518" s="4" t="s">
        <v>148</v>
      </c>
      <c r="C2518" s="4" t="s">
        <v>178</v>
      </c>
      <c r="D2518" s="2" t="s">
        <v>9298</v>
      </c>
      <c r="E2518" s="2">
        <v>0.0</v>
      </c>
      <c r="F2518" s="2">
        <f>IFERROR(__xludf.DUMMYFUNCTION("""COMPUTED_VALUE"""),0.0)</f>
        <v>0</v>
      </c>
      <c r="G2518" s="4" t="s">
        <v>3237</v>
      </c>
      <c r="H2518" s="2" t="s">
        <v>3176</v>
      </c>
    </row>
    <row r="2519">
      <c r="A2519" s="3">
        <v>46269.0</v>
      </c>
      <c r="B2519" s="4" t="s">
        <v>196</v>
      </c>
      <c r="C2519" s="4" t="s">
        <v>178</v>
      </c>
      <c r="D2519" s="2" t="s">
        <v>9298</v>
      </c>
      <c r="E2519" s="2">
        <v>0.0</v>
      </c>
      <c r="F2519" s="2">
        <f>IFERROR(__xludf.DUMMYFUNCTION("""COMPUTED_VALUE"""),0.0)</f>
        <v>0</v>
      </c>
      <c r="G2519" s="4" t="s">
        <v>3237</v>
      </c>
      <c r="H2519" s="2" t="s">
        <v>3176</v>
      </c>
    </row>
    <row r="2520">
      <c r="A2520" s="3">
        <v>46270.0</v>
      </c>
      <c r="B2520" s="4" t="s">
        <v>288</v>
      </c>
      <c r="C2520" s="4" t="s">
        <v>178</v>
      </c>
      <c r="D2520" s="2" t="s">
        <v>9298</v>
      </c>
      <c r="E2520" s="2">
        <v>0.0</v>
      </c>
      <c r="F2520" s="2">
        <f>IFERROR(__xludf.DUMMYFUNCTION("""COMPUTED_VALUE"""),0.0)</f>
        <v>0</v>
      </c>
      <c r="G2520" s="4" t="s">
        <v>3237</v>
      </c>
      <c r="H2520" s="2" t="s">
        <v>3176</v>
      </c>
    </row>
    <row r="2521">
      <c r="A2521" s="3">
        <v>46271.0</v>
      </c>
      <c r="B2521" s="4" t="s">
        <v>256</v>
      </c>
      <c r="C2521" s="4" t="s">
        <v>178</v>
      </c>
      <c r="D2521" s="2" t="s">
        <v>9298</v>
      </c>
      <c r="E2521" s="2">
        <v>0.0</v>
      </c>
      <c r="F2521" s="2">
        <f>IFERROR(__xludf.DUMMYFUNCTION("""COMPUTED_VALUE"""),0.0)</f>
        <v>0</v>
      </c>
      <c r="G2521" s="4" t="s">
        <v>3237</v>
      </c>
      <c r="H2521" s="2" t="s">
        <v>3176</v>
      </c>
    </row>
    <row r="2522">
      <c r="A2522" s="3">
        <v>46272.0</v>
      </c>
      <c r="B2522" s="4" t="s">
        <v>180</v>
      </c>
      <c r="C2522" s="4" t="s">
        <v>178</v>
      </c>
      <c r="D2522" s="2" t="s">
        <v>9298</v>
      </c>
      <c r="E2522" s="2">
        <v>0.0</v>
      </c>
      <c r="F2522" s="2">
        <f>IFERROR(__xludf.DUMMYFUNCTION("""COMPUTED_VALUE"""),0.0)</f>
        <v>0</v>
      </c>
      <c r="G2522" s="4" t="s">
        <v>3237</v>
      </c>
      <c r="H2522" s="2" t="s">
        <v>3176</v>
      </c>
    </row>
    <row r="2523">
      <c r="A2523" s="3">
        <v>46273.0</v>
      </c>
      <c r="B2523" s="4" t="s">
        <v>208</v>
      </c>
      <c r="C2523" s="4" t="s">
        <v>178</v>
      </c>
      <c r="D2523" s="2" t="s">
        <v>9298</v>
      </c>
      <c r="E2523" s="2">
        <v>0.0</v>
      </c>
      <c r="F2523" s="2">
        <f>IFERROR(__xludf.DUMMYFUNCTION("""COMPUTED_VALUE"""),0.0)</f>
        <v>0</v>
      </c>
      <c r="G2523" s="4" t="s">
        <v>3237</v>
      </c>
      <c r="H2523" s="2" t="s">
        <v>3176</v>
      </c>
    </row>
    <row r="2524">
      <c r="A2524" s="3">
        <v>46274.0</v>
      </c>
      <c r="B2524" s="4" t="s">
        <v>303</v>
      </c>
      <c r="C2524" s="4" t="s">
        <v>178</v>
      </c>
      <c r="D2524" s="2" t="s">
        <v>9298</v>
      </c>
      <c r="E2524" s="2">
        <v>0.0</v>
      </c>
      <c r="F2524" s="2">
        <f>IFERROR(__xludf.DUMMYFUNCTION("""COMPUTED_VALUE"""),0.0)</f>
        <v>0</v>
      </c>
      <c r="G2524" s="4" t="s">
        <v>3237</v>
      </c>
      <c r="H2524" s="2" t="s">
        <v>3176</v>
      </c>
    </row>
    <row r="2525">
      <c r="A2525" s="3">
        <v>46275.0</v>
      </c>
      <c r="B2525" s="4" t="s">
        <v>148</v>
      </c>
      <c r="C2525" s="4" t="s">
        <v>178</v>
      </c>
      <c r="D2525" s="2" t="s">
        <v>9298</v>
      </c>
      <c r="E2525" s="2">
        <v>0.0</v>
      </c>
      <c r="F2525" s="2">
        <f>IFERROR(__xludf.DUMMYFUNCTION("""COMPUTED_VALUE"""),0.0)</f>
        <v>0</v>
      </c>
      <c r="G2525" s="4" t="s">
        <v>3237</v>
      </c>
      <c r="H2525" s="2" t="s">
        <v>3176</v>
      </c>
    </row>
    <row r="2526">
      <c r="A2526" s="3">
        <v>46276.0</v>
      </c>
      <c r="B2526" s="4" t="s">
        <v>196</v>
      </c>
      <c r="C2526" s="4" t="s">
        <v>178</v>
      </c>
      <c r="D2526" s="2" t="s">
        <v>9298</v>
      </c>
      <c r="E2526" s="2">
        <v>0.0</v>
      </c>
      <c r="F2526" s="2">
        <f>IFERROR(__xludf.DUMMYFUNCTION("""COMPUTED_VALUE"""),0.0)</f>
        <v>0</v>
      </c>
      <c r="G2526" s="4" t="s">
        <v>3237</v>
      </c>
      <c r="H2526" s="2" t="s">
        <v>3176</v>
      </c>
    </row>
    <row r="2527">
      <c r="A2527" s="3">
        <v>46277.0</v>
      </c>
      <c r="B2527" s="4" t="s">
        <v>288</v>
      </c>
      <c r="C2527" s="4" t="s">
        <v>178</v>
      </c>
      <c r="D2527" s="2" t="s">
        <v>9298</v>
      </c>
      <c r="E2527" s="2">
        <v>0.0</v>
      </c>
      <c r="F2527" s="2">
        <f>IFERROR(__xludf.DUMMYFUNCTION("""COMPUTED_VALUE"""),0.0)</f>
        <v>0</v>
      </c>
      <c r="G2527" s="4" t="s">
        <v>3237</v>
      </c>
      <c r="H2527" s="2" t="s">
        <v>3176</v>
      </c>
    </row>
    <row r="2528">
      <c r="A2528" s="3">
        <v>46278.0</v>
      </c>
      <c r="B2528" s="4" t="s">
        <v>256</v>
      </c>
      <c r="C2528" s="4" t="s">
        <v>178</v>
      </c>
      <c r="D2528" s="2" t="s">
        <v>9298</v>
      </c>
      <c r="E2528" s="2">
        <v>0.0</v>
      </c>
      <c r="F2528" s="2">
        <f>IFERROR(__xludf.DUMMYFUNCTION("""COMPUTED_VALUE"""),0.0)</f>
        <v>0</v>
      </c>
      <c r="G2528" s="4" t="s">
        <v>3237</v>
      </c>
      <c r="H2528" s="2" t="s">
        <v>3176</v>
      </c>
    </row>
    <row r="2529">
      <c r="A2529" s="3">
        <v>46279.0</v>
      </c>
      <c r="B2529" s="4" t="s">
        <v>180</v>
      </c>
      <c r="C2529" s="4" t="s">
        <v>178</v>
      </c>
      <c r="D2529" s="2" t="s">
        <v>9298</v>
      </c>
      <c r="E2529" s="2">
        <v>0.0</v>
      </c>
      <c r="F2529" s="2">
        <f>IFERROR(__xludf.DUMMYFUNCTION("""COMPUTED_VALUE"""),0.0)</f>
        <v>0</v>
      </c>
      <c r="G2529" s="4" t="s">
        <v>3237</v>
      </c>
      <c r="H2529" s="2" t="s">
        <v>3176</v>
      </c>
    </row>
    <row r="2530">
      <c r="A2530" s="3">
        <v>46280.0</v>
      </c>
      <c r="B2530" s="4" t="s">
        <v>208</v>
      </c>
      <c r="C2530" s="4" t="s">
        <v>178</v>
      </c>
      <c r="D2530" s="2" t="s">
        <v>9298</v>
      </c>
      <c r="E2530" s="2">
        <v>0.0</v>
      </c>
      <c r="F2530" s="2">
        <f>IFERROR(__xludf.DUMMYFUNCTION("""COMPUTED_VALUE"""),0.0)</f>
        <v>0</v>
      </c>
      <c r="G2530" s="4" t="s">
        <v>3237</v>
      </c>
      <c r="H2530" s="2" t="s">
        <v>3176</v>
      </c>
    </row>
    <row r="2531">
      <c r="A2531" s="3">
        <v>46281.0</v>
      </c>
      <c r="B2531" s="4" t="s">
        <v>303</v>
      </c>
      <c r="C2531" s="4" t="s">
        <v>178</v>
      </c>
      <c r="D2531" s="2" t="s">
        <v>9298</v>
      </c>
      <c r="E2531" s="2">
        <v>0.0</v>
      </c>
      <c r="F2531" s="2">
        <f>IFERROR(__xludf.DUMMYFUNCTION("""COMPUTED_VALUE"""),0.0)</f>
        <v>0</v>
      </c>
      <c r="G2531" s="4" t="s">
        <v>3237</v>
      </c>
      <c r="H2531" s="2" t="s">
        <v>3176</v>
      </c>
    </row>
    <row r="2532">
      <c r="A2532" s="3">
        <v>46282.0</v>
      </c>
      <c r="B2532" s="4" t="s">
        <v>148</v>
      </c>
      <c r="C2532" s="4" t="s">
        <v>178</v>
      </c>
      <c r="D2532" s="2" t="s">
        <v>9298</v>
      </c>
      <c r="E2532" s="2">
        <v>0.0</v>
      </c>
      <c r="F2532" s="2">
        <f>IFERROR(__xludf.DUMMYFUNCTION("""COMPUTED_VALUE"""),0.0)</f>
        <v>0</v>
      </c>
      <c r="G2532" s="4" t="s">
        <v>3237</v>
      </c>
      <c r="H2532" s="2" t="s">
        <v>3176</v>
      </c>
    </row>
    <row r="2533">
      <c r="A2533" s="3">
        <v>46283.0</v>
      </c>
      <c r="B2533" s="4" t="s">
        <v>196</v>
      </c>
      <c r="C2533" s="4" t="s">
        <v>178</v>
      </c>
      <c r="D2533" s="2" t="s">
        <v>9298</v>
      </c>
      <c r="E2533" s="2">
        <v>0.0</v>
      </c>
      <c r="F2533" s="2">
        <f>IFERROR(__xludf.DUMMYFUNCTION("""COMPUTED_VALUE"""),0.0)</f>
        <v>0</v>
      </c>
      <c r="G2533" s="4" t="s">
        <v>3237</v>
      </c>
      <c r="H2533" s="2" t="s">
        <v>3176</v>
      </c>
    </row>
    <row r="2534">
      <c r="A2534" s="3">
        <v>46284.0</v>
      </c>
      <c r="B2534" s="4" t="s">
        <v>288</v>
      </c>
      <c r="C2534" s="4" t="s">
        <v>178</v>
      </c>
      <c r="D2534" s="2" t="s">
        <v>9298</v>
      </c>
      <c r="E2534" s="2">
        <v>0.0</v>
      </c>
      <c r="F2534" s="2">
        <f>IFERROR(__xludf.DUMMYFUNCTION("""COMPUTED_VALUE"""),0.0)</f>
        <v>0</v>
      </c>
      <c r="G2534" s="4" t="s">
        <v>3237</v>
      </c>
      <c r="H2534" s="2" t="s">
        <v>3176</v>
      </c>
    </row>
    <row r="2535">
      <c r="A2535" s="3">
        <v>46285.0</v>
      </c>
      <c r="B2535" s="4" t="s">
        <v>256</v>
      </c>
      <c r="C2535" s="4" t="s">
        <v>178</v>
      </c>
      <c r="D2535" s="2" t="s">
        <v>9298</v>
      </c>
      <c r="E2535" s="2">
        <v>0.0</v>
      </c>
      <c r="F2535" s="2">
        <f>IFERROR(__xludf.DUMMYFUNCTION("""COMPUTED_VALUE"""),0.0)</f>
        <v>0</v>
      </c>
      <c r="G2535" s="4" t="s">
        <v>3237</v>
      </c>
      <c r="H2535" s="2" t="s">
        <v>3176</v>
      </c>
    </row>
    <row r="2536">
      <c r="A2536" s="3">
        <v>46286.0</v>
      </c>
      <c r="B2536" s="4" t="s">
        <v>180</v>
      </c>
      <c r="C2536" s="4" t="s">
        <v>178</v>
      </c>
      <c r="D2536" s="2" t="s">
        <v>9298</v>
      </c>
      <c r="E2536" s="2">
        <v>0.0</v>
      </c>
      <c r="F2536" s="2">
        <f>IFERROR(__xludf.DUMMYFUNCTION("""COMPUTED_VALUE"""),0.0)</f>
        <v>0</v>
      </c>
      <c r="G2536" s="4" t="s">
        <v>3237</v>
      </c>
      <c r="H2536" s="2" t="s">
        <v>3176</v>
      </c>
    </row>
    <row r="2537">
      <c r="A2537" s="3">
        <v>46287.0</v>
      </c>
      <c r="B2537" s="4" t="s">
        <v>208</v>
      </c>
      <c r="C2537" s="4" t="s">
        <v>178</v>
      </c>
      <c r="D2537" s="2" t="s">
        <v>9298</v>
      </c>
      <c r="E2537" s="2">
        <v>0.0</v>
      </c>
      <c r="F2537" s="2">
        <f>IFERROR(__xludf.DUMMYFUNCTION("""COMPUTED_VALUE"""),0.0)</f>
        <v>0</v>
      </c>
      <c r="G2537" s="4" t="s">
        <v>3237</v>
      </c>
      <c r="H2537" s="2" t="s">
        <v>3176</v>
      </c>
    </row>
    <row r="2538">
      <c r="A2538" s="3">
        <v>46288.0</v>
      </c>
      <c r="B2538" s="4" t="s">
        <v>303</v>
      </c>
      <c r="C2538" s="4" t="s">
        <v>178</v>
      </c>
      <c r="D2538" s="2" t="s">
        <v>9298</v>
      </c>
      <c r="E2538" s="2">
        <v>0.0</v>
      </c>
      <c r="F2538" s="2">
        <f>IFERROR(__xludf.DUMMYFUNCTION("""COMPUTED_VALUE"""),0.0)</f>
        <v>0</v>
      </c>
      <c r="G2538" s="4" t="s">
        <v>3237</v>
      </c>
      <c r="H2538" s="2" t="s">
        <v>3176</v>
      </c>
    </row>
    <row r="2539">
      <c r="A2539" s="3">
        <v>46289.0</v>
      </c>
      <c r="B2539" s="4" t="s">
        <v>148</v>
      </c>
      <c r="C2539" s="4" t="s">
        <v>178</v>
      </c>
      <c r="D2539" s="2" t="s">
        <v>9298</v>
      </c>
      <c r="E2539" s="2">
        <v>0.0</v>
      </c>
      <c r="F2539" s="2">
        <f>IFERROR(__xludf.DUMMYFUNCTION("""COMPUTED_VALUE"""),0.0)</f>
        <v>0</v>
      </c>
      <c r="G2539" s="4" t="s">
        <v>3237</v>
      </c>
      <c r="H2539" s="2" t="s">
        <v>3176</v>
      </c>
    </row>
    <row r="2540">
      <c r="A2540" s="3">
        <v>46290.0</v>
      </c>
      <c r="B2540" s="4" t="s">
        <v>196</v>
      </c>
      <c r="C2540" s="4" t="s">
        <v>178</v>
      </c>
      <c r="D2540" s="2" t="s">
        <v>9298</v>
      </c>
      <c r="E2540" s="2">
        <v>0.0</v>
      </c>
      <c r="F2540" s="2">
        <f>IFERROR(__xludf.DUMMYFUNCTION("""COMPUTED_VALUE"""),0.0)</f>
        <v>0</v>
      </c>
      <c r="G2540" s="4" t="s">
        <v>3237</v>
      </c>
      <c r="H2540" s="2" t="s">
        <v>3176</v>
      </c>
    </row>
    <row r="2541">
      <c r="A2541" s="3">
        <v>46291.0</v>
      </c>
      <c r="B2541" s="4" t="s">
        <v>288</v>
      </c>
      <c r="C2541" s="4" t="s">
        <v>178</v>
      </c>
      <c r="D2541" s="2" t="s">
        <v>9298</v>
      </c>
      <c r="E2541" s="2">
        <v>0.0</v>
      </c>
      <c r="F2541" s="2">
        <f>IFERROR(__xludf.DUMMYFUNCTION("""COMPUTED_VALUE"""),0.0)</f>
        <v>0</v>
      </c>
      <c r="G2541" s="4" t="s">
        <v>3237</v>
      </c>
      <c r="H2541" s="2" t="s">
        <v>3176</v>
      </c>
    </row>
    <row r="2542">
      <c r="A2542" s="3">
        <v>46292.0</v>
      </c>
      <c r="B2542" s="4" t="s">
        <v>256</v>
      </c>
      <c r="C2542" s="4" t="s">
        <v>178</v>
      </c>
      <c r="D2542" s="2" t="s">
        <v>9298</v>
      </c>
      <c r="E2542" s="2">
        <v>0.0</v>
      </c>
      <c r="F2542" s="2">
        <f>IFERROR(__xludf.DUMMYFUNCTION("""COMPUTED_VALUE"""),0.0)</f>
        <v>0</v>
      </c>
      <c r="G2542" s="4" t="s">
        <v>3237</v>
      </c>
      <c r="H2542" s="2" t="s">
        <v>3176</v>
      </c>
    </row>
    <row r="2543">
      <c r="A2543" s="3">
        <v>46293.0</v>
      </c>
      <c r="B2543" s="4" t="s">
        <v>180</v>
      </c>
      <c r="C2543" s="4" t="s">
        <v>178</v>
      </c>
      <c r="D2543" s="2" t="s">
        <v>9298</v>
      </c>
      <c r="E2543" s="2">
        <v>0.0</v>
      </c>
      <c r="F2543" s="2">
        <f>IFERROR(__xludf.DUMMYFUNCTION("""COMPUTED_VALUE"""),0.0)</f>
        <v>0</v>
      </c>
      <c r="G2543" s="4" t="s">
        <v>3237</v>
      </c>
      <c r="H2543" s="2" t="s">
        <v>3176</v>
      </c>
    </row>
    <row r="2544">
      <c r="A2544" s="3">
        <v>46294.0</v>
      </c>
      <c r="B2544" s="4" t="s">
        <v>208</v>
      </c>
      <c r="C2544" s="4" t="s">
        <v>178</v>
      </c>
      <c r="D2544" s="2" t="s">
        <v>9298</v>
      </c>
      <c r="E2544" s="2">
        <v>0.0</v>
      </c>
      <c r="F2544" s="2">
        <f>IFERROR(__xludf.DUMMYFUNCTION("""COMPUTED_VALUE"""),0.0)</f>
        <v>0</v>
      </c>
      <c r="G2544" s="4" t="s">
        <v>3237</v>
      </c>
      <c r="H2544" s="2" t="s">
        <v>3176</v>
      </c>
    </row>
    <row r="2545">
      <c r="A2545" s="3">
        <v>46295.0</v>
      </c>
      <c r="B2545" s="4" t="s">
        <v>303</v>
      </c>
      <c r="C2545" s="4" t="s">
        <v>178</v>
      </c>
      <c r="D2545" s="2" t="s">
        <v>9298</v>
      </c>
      <c r="E2545" s="2">
        <v>0.0</v>
      </c>
      <c r="F2545" s="2">
        <f>IFERROR(__xludf.DUMMYFUNCTION("""COMPUTED_VALUE"""),0.0)</f>
        <v>0</v>
      </c>
      <c r="G2545" s="4" t="s">
        <v>3237</v>
      </c>
      <c r="H2545" s="2" t="s">
        <v>3176</v>
      </c>
    </row>
    <row r="2546">
      <c r="A2546" s="3">
        <v>46296.0</v>
      </c>
      <c r="B2546" s="4" t="s">
        <v>148</v>
      </c>
      <c r="C2546" s="4" t="s">
        <v>178</v>
      </c>
      <c r="D2546" s="2" t="s">
        <v>9298</v>
      </c>
      <c r="E2546" s="2">
        <v>0.0</v>
      </c>
      <c r="F2546" s="2">
        <f>IFERROR(__xludf.DUMMYFUNCTION("""COMPUTED_VALUE"""),0.0)</f>
        <v>0</v>
      </c>
      <c r="G2546" s="4" t="s">
        <v>3237</v>
      </c>
      <c r="H2546" s="2" t="s">
        <v>3176</v>
      </c>
    </row>
    <row r="2547">
      <c r="A2547" s="3">
        <v>46297.0</v>
      </c>
      <c r="B2547" s="4" t="s">
        <v>196</v>
      </c>
      <c r="C2547" s="4" t="s">
        <v>178</v>
      </c>
      <c r="D2547" s="2" t="s">
        <v>9298</v>
      </c>
      <c r="E2547" s="2">
        <v>0.0</v>
      </c>
      <c r="F2547" s="2">
        <f>IFERROR(__xludf.DUMMYFUNCTION("""COMPUTED_VALUE"""),0.0)</f>
        <v>0</v>
      </c>
      <c r="G2547" s="4" t="s">
        <v>3237</v>
      </c>
      <c r="H2547" s="2" t="s">
        <v>3176</v>
      </c>
    </row>
    <row r="2548">
      <c r="A2548" s="3">
        <v>46298.0</v>
      </c>
      <c r="B2548" s="4" t="s">
        <v>288</v>
      </c>
      <c r="C2548" s="4" t="s">
        <v>178</v>
      </c>
      <c r="D2548" s="2" t="s">
        <v>9298</v>
      </c>
      <c r="E2548" s="2">
        <v>0.0</v>
      </c>
      <c r="F2548" s="2">
        <f>IFERROR(__xludf.DUMMYFUNCTION("""COMPUTED_VALUE"""),0.0)</f>
        <v>0</v>
      </c>
      <c r="G2548" s="4" t="s">
        <v>3237</v>
      </c>
      <c r="H2548" s="2" t="s">
        <v>3176</v>
      </c>
    </row>
    <row r="2549">
      <c r="A2549" s="3">
        <v>46299.0</v>
      </c>
      <c r="B2549" s="4" t="s">
        <v>256</v>
      </c>
      <c r="C2549" s="4" t="s">
        <v>178</v>
      </c>
      <c r="D2549" s="2" t="s">
        <v>9298</v>
      </c>
      <c r="E2549" s="2">
        <v>0.0</v>
      </c>
      <c r="F2549" s="2">
        <f>IFERROR(__xludf.DUMMYFUNCTION("""COMPUTED_VALUE"""),0.0)</f>
        <v>0</v>
      </c>
      <c r="G2549" s="4" t="s">
        <v>3237</v>
      </c>
      <c r="H2549" s="2" t="s">
        <v>3176</v>
      </c>
    </row>
    <row r="2550">
      <c r="A2550" s="3">
        <v>46300.0</v>
      </c>
      <c r="B2550" s="4" t="s">
        <v>180</v>
      </c>
      <c r="C2550" s="4" t="s">
        <v>178</v>
      </c>
      <c r="D2550" s="2" t="s">
        <v>9298</v>
      </c>
      <c r="E2550" s="2">
        <v>0.0</v>
      </c>
      <c r="F2550" s="2">
        <f>IFERROR(__xludf.DUMMYFUNCTION("""COMPUTED_VALUE"""),0.0)</f>
        <v>0</v>
      </c>
      <c r="G2550" s="4" t="s">
        <v>3237</v>
      </c>
      <c r="H2550" s="2" t="s">
        <v>3176</v>
      </c>
    </row>
    <row r="2551">
      <c r="A2551" s="3">
        <v>46301.0</v>
      </c>
      <c r="B2551" s="4" t="s">
        <v>208</v>
      </c>
      <c r="C2551" s="4" t="s">
        <v>178</v>
      </c>
      <c r="D2551" s="2" t="s">
        <v>9298</v>
      </c>
      <c r="E2551" s="2">
        <v>0.0</v>
      </c>
      <c r="F2551" s="2">
        <f>IFERROR(__xludf.DUMMYFUNCTION("""COMPUTED_VALUE"""),0.0)</f>
        <v>0</v>
      </c>
      <c r="G2551" s="4" t="s">
        <v>3237</v>
      </c>
      <c r="H2551" s="2" t="s">
        <v>3176</v>
      </c>
    </row>
    <row r="2552">
      <c r="A2552" s="3">
        <v>46302.0</v>
      </c>
      <c r="B2552" s="4" t="s">
        <v>303</v>
      </c>
      <c r="C2552" s="4" t="s">
        <v>178</v>
      </c>
      <c r="D2552" s="2" t="s">
        <v>9298</v>
      </c>
      <c r="E2552" s="2">
        <v>0.0</v>
      </c>
      <c r="F2552" s="2">
        <f>IFERROR(__xludf.DUMMYFUNCTION("""COMPUTED_VALUE"""),0.0)</f>
        <v>0</v>
      </c>
      <c r="G2552" s="4" t="s">
        <v>3237</v>
      </c>
      <c r="H2552" s="2" t="s">
        <v>3176</v>
      </c>
    </row>
    <row r="2553">
      <c r="A2553" s="3">
        <v>46303.0</v>
      </c>
      <c r="B2553" s="4" t="s">
        <v>148</v>
      </c>
      <c r="C2553" s="4" t="s">
        <v>178</v>
      </c>
      <c r="D2553" s="2" t="s">
        <v>9298</v>
      </c>
      <c r="E2553" s="2">
        <v>0.0</v>
      </c>
      <c r="F2553" s="2">
        <f>IFERROR(__xludf.DUMMYFUNCTION("""COMPUTED_VALUE"""),0.0)</f>
        <v>0</v>
      </c>
      <c r="G2553" s="4" t="s">
        <v>3237</v>
      </c>
      <c r="H2553" s="2" t="s">
        <v>3176</v>
      </c>
    </row>
    <row r="2554">
      <c r="A2554" s="3">
        <v>46304.0</v>
      </c>
      <c r="B2554" s="4" t="s">
        <v>196</v>
      </c>
      <c r="C2554" s="4" t="s">
        <v>178</v>
      </c>
      <c r="D2554" s="2" t="s">
        <v>9298</v>
      </c>
      <c r="E2554" s="2">
        <v>0.0</v>
      </c>
      <c r="F2554" s="2">
        <f>IFERROR(__xludf.DUMMYFUNCTION("""COMPUTED_VALUE"""),0.0)</f>
        <v>0</v>
      </c>
      <c r="G2554" s="4" t="s">
        <v>3237</v>
      </c>
      <c r="H2554" s="2" t="s">
        <v>3176</v>
      </c>
    </row>
    <row r="2555">
      <c r="A2555" s="3">
        <v>46305.0</v>
      </c>
      <c r="B2555" s="4" t="s">
        <v>288</v>
      </c>
      <c r="C2555" s="4" t="s">
        <v>178</v>
      </c>
      <c r="D2555" s="2" t="s">
        <v>9298</v>
      </c>
      <c r="E2555" s="2">
        <v>0.0</v>
      </c>
      <c r="F2555" s="2">
        <f>IFERROR(__xludf.DUMMYFUNCTION("""COMPUTED_VALUE"""),0.0)</f>
        <v>0</v>
      </c>
      <c r="G2555" s="4" t="s">
        <v>3237</v>
      </c>
      <c r="H2555" s="2" t="s">
        <v>3176</v>
      </c>
    </row>
    <row r="2556">
      <c r="A2556" s="3">
        <v>46306.0</v>
      </c>
      <c r="B2556" s="4" t="s">
        <v>256</v>
      </c>
      <c r="C2556" s="4" t="s">
        <v>178</v>
      </c>
      <c r="D2556" s="2" t="s">
        <v>9298</v>
      </c>
      <c r="E2556" s="2">
        <v>0.0</v>
      </c>
      <c r="F2556" s="2">
        <f>IFERROR(__xludf.DUMMYFUNCTION("""COMPUTED_VALUE"""),0.0)</f>
        <v>0</v>
      </c>
      <c r="G2556" s="4" t="s">
        <v>3237</v>
      </c>
      <c r="H2556" s="2" t="s">
        <v>3176</v>
      </c>
    </row>
    <row r="2557">
      <c r="A2557" s="3">
        <f t="array" ref="A2557:A2921">SEQUENCE(365,1,TODAY()-364,1)</f>
        <v>45942</v>
      </c>
      <c r="B2557" s="4" t="str">
        <f t="array" ref="B2557:B2921">IF(A2557:A2921="",,CHOOSE(WEEKDAY(A2557:A2921,2),"Понеділок","Вівторок","Середа","Четвер","П’ятниця","Субота","Неділя"))</f>
        <v>Неділя</v>
      </c>
      <c r="C2557" s="4" t="str">
        <f t="array" ref="C2557:C2921">IF(A2557:A2921&lt;&gt;"",'Налаштування'!$R$46,"")</f>
        <v>Херсон</v>
      </c>
      <c r="D2557" s="2" t="s">
        <v>9298</v>
      </c>
      <c r="E2557" s="2">
        <f t="array" ref="E2557:E2921">MAP(A2557:A2921,C2557:C2921,D2557:D2921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2557" s="2">
        <f>IFERROR(__xludf.DUMMYFUNCTION("MAP(A2557:A2921,C2557:C2921,LAMBDA(d,c,IF(d="""",,IFERROR(ROWS(UNIQUE(FILTER('Реєстр'!$AD$2:$AD$5000,'Реєстр'!$B$2:$B$5000=c,'Реєстр'!$D$2:$D$5000=TEXT(d,""yyyy-mm-dd""),'Реєстр'!$C$2:$C$5000=""Балістика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2557" s="4" t="s">
        <v>3231</v>
      </c>
      <c r="H2557" s="2" t="s">
        <v>3210</v>
      </c>
    </row>
    <row r="2558">
      <c r="A2558" s="3">
        <v>45943.0</v>
      </c>
      <c r="B2558" s="4" t="s">
        <v>180</v>
      </c>
      <c r="C2558" s="4" t="s">
        <v>1876</v>
      </c>
      <c r="D2558" s="2" t="s">
        <v>9298</v>
      </c>
      <c r="E2558" s="2">
        <v>0.0</v>
      </c>
      <c r="F2558" s="2">
        <f>IFERROR(__xludf.DUMMYFUNCTION("""COMPUTED_VALUE"""),0.0)</f>
        <v>0</v>
      </c>
      <c r="G2558" s="4" t="s">
        <v>3231</v>
      </c>
      <c r="H2558" s="2" t="s">
        <v>3210</v>
      </c>
    </row>
    <row r="2559">
      <c r="A2559" s="3">
        <v>45944.0</v>
      </c>
      <c r="B2559" s="4" t="s">
        <v>208</v>
      </c>
      <c r="C2559" s="4" t="s">
        <v>1876</v>
      </c>
      <c r="D2559" s="2" t="s">
        <v>9298</v>
      </c>
      <c r="E2559" s="2">
        <v>0.0</v>
      </c>
      <c r="F2559" s="2">
        <f>IFERROR(__xludf.DUMMYFUNCTION("""COMPUTED_VALUE"""),0.0)</f>
        <v>0</v>
      </c>
      <c r="G2559" s="4" t="s">
        <v>3231</v>
      </c>
      <c r="H2559" s="2" t="s">
        <v>3210</v>
      </c>
    </row>
    <row r="2560">
      <c r="A2560" s="3">
        <v>45945.0</v>
      </c>
      <c r="B2560" s="4" t="s">
        <v>303</v>
      </c>
      <c r="C2560" s="4" t="s">
        <v>1876</v>
      </c>
      <c r="D2560" s="2" t="s">
        <v>9298</v>
      </c>
      <c r="E2560" s="2">
        <v>0.0</v>
      </c>
      <c r="F2560" s="2">
        <f>IFERROR(__xludf.DUMMYFUNCTION("""COMPUTED_VALUE"""),0.0)</f>
        <v>0</v>
      </c>
      <c r="G2560" s="4" t="s">
        <v>3231</v>
      </c>
      <c r="H2560" s="2" t="s">
        <v>3210</v>
      </c>
    </row>
    <row r="2561">
      <c r="A2561" s="3">
        <v>45946.0</v>
      </c>
      <c r="B2561" s="4" t="s">
        <v>148</v>
      </c>
      <c r="C2561" s="4" t="s">
        <v>1876</v>
      </c>
      <c r="D2561" s="2" t="s">
        <v>9298</v>
      </c>
      <c r="E2561" s="2">
        <v>0.0</v>
      </c>
      <c r="F2561" s="2">
        <f>IFERROR(__xludf.DUMMYFUNCTION("""COMPUTED_VALUE"""),0.0)</f>
        <v>0</v>
      </c>
      <c r="G2561" s="4" t="s">
        <v>3231</v>
      </c>
      <c r="H2561" s="2" t="s">
        <v>3210</v>
      </c>
    </row>
    <row r="2562">
      <c r="A2562" s="3">
        <v>45947.0</v>
      </c>
      <c r="B2562" s="4" t="s">
        <v>196</v>
      </c>
      <c r="C2562" s="4" t="s">
        <v>1876</v>
      </c>
      <c r="D2562" s="2" t="s">
        <v>9298</v>
      </c>
      <c r="E2562" s="2">
        <v>0.0</v>
      </c>
      <c r="F2562" s="2">
        <f>IFERROR(__xludf.DUMMYFUNCTION("""COMPUTED_VALUE"""),0.0)</f>
        <v>0</v>
      </c>
      <c r="G2562" s="4" t="s">
        <v>3231</v>
      </c>
      <c r="H2562" s="2" t="s">
        <v>3210</v>
      </c>
    </row>
    <row r="2563">
      <c r="A2563" s="3">
        <v>45948.0</v>
      </c>
      <c r="B2563" s="4" t="s">
        <v>288</v>
      </c>
      <c r="C2563" s="4" t="s">
        <v>1876</v>
      </c>
      <c r="D2563" s="2" t="s">
        <v>9298</v>
      </c>
      <c r="E2563" s="2">
        <v>0.0</v>
      </c>
      <c r="F2563" s="2">
        <f>IFERROR(__xludf.DUMMYFUNCTION("""COMPUTED_VALUE"""),0.0)</f>
        <v>0</v>
      </c>
      <c r="G2563" s="4" t="s">
        <v>3231</v>
      </c>
      <c r="H2563" s="2" t="s">
        <v>3210</v>
      </c>
    </row>
    <row r="2564">
      <c r="A2564" s="3">
        <v>45949.0</v>
      </c>
      <c r="B2564" s="4" t="s">
        <v>256</v>
      </c>
      <c r="C2564" s="4" t="s">
        <v>1876</v>
      </c>
      <c r="D2564" s="2" t="s">
        <v>9298</v>
      </c>
      <c r="E2564" s="2">
        <v>0.0</v>
      </c>
      <c r="F2564" s="2">
        <f>IFERROR(__xludf.DUMMYFUNCTION("""COMPUTED_VALUE"""),0.0)</f>
        <v>0</v>
      </c>
      <c r="G2564" s="4" t="s">
        <v>3231</v>
      </c>
      <c r="H2564" s="2" t="s">
        <v>3210</v>
      </c>
    </row>
    <row r="2565">
      <c r="A2565" s="3">
        <v>45950.0</v>
      </c>
      <c r="B2565" s="4" t="s">
        <v>180</v>
      </c>
      <c r="C2565" s="4" t="s">
        <v>1876</v>
      </c>
      <c r="D2565" s="2" t="s">
        <v>9298</v>
      </c>
      <c r="E2565" s="2">
        <v>0.0</v>
      </c>
      <c r="F2565" s="2">
        <f>IFERROR(__xludf.DUMMYFUNCTION("""COMPUTED_VALUE"""),0.0)</f>
        <v>0</v>
      </c>
      <c r="G2565" s="4" t="s">
        <v>3231</v>
      </c>
      <c r="H2565" s="2" t="s">
        <v>3210</v>
      </c>
    </row>
    <row r="2566">
      <c r="A2566" s="3">
        <v>45951.0</v>
      </c>
      <c r="B2566" s="4" t="s">
        <v>208</v>
      </c>
      <c r="C2566" s="4" t="s">
        <v>1876</v>
      </c>
      <c r="D2566" s="2" t="s">
        <v>9298</v>
      </c>
      <c r="E2566" s="2">
        <v>0.0</v>
      </c>
      <c r="F2566" s="2">
        <f>IFERROR(__xludf.DUMMYFUNCTION("""COMPUTED_VALUE"""),0.0)</f>
        <v>0</v>
      </c>
      <c r="G2566" s="4" t="s">
        <v>3231</v>
      </c>
      <c r="H2566" s="2" t="s">
        <v>3210</v>
      </c>
    </row>
    <row r="2567">
      <c r="A2567" s="3">
        <v>45952.0</v>
      </c>
      <c r="B2567" s="4" t="s">
        <v>303</v>
      </c>
      <c r="C2567" s="4" t="s">
        <v>1876</v>
      </c>
      <c r="D2567" s="2" t="s">
        <v>9298</v>
      </c>
      <c r="E2567" s="2">
        <v>0.0</v>
      </c>
      <c r="F2567" s="2">
        <f>IFERROR(__xludf.DUMMYFUNCTION("""COMPUTED_VALUE"""),0.0)</f>
        <v>0</v>
      </c>
      <c r="G2567" s="4" t="s">
        <v>3231</v>
      </c>
      <c r="H2567" s="2" t="s">
        <v>3210</v>
      </c>
    </row>
    <row r="2568">
      <c r="A2568" s="3">
        <v>45953.0</v>
      </c>
      <c r="B2568" s="4" t="s">
        <v>148</v>
      </c>
      <c r="C2568" s="4" t="s">
        <v>1876</v>
      </c>
      <c r="D2568" s="2" t="s">
        <v>9298</v>
      </c>
      <c r="E2568" s="2">
        <v>0.0</v>
      </c>
      <c r="F2568" s="2">
        <f>IFERROR(__xludf.DUMMYFUNCTION("""COMPUTED_VALUE"""),0.0)</f>
        <v>0</v>
      </c>
      <c r="G2568" s="4" t="s">
        <v>3231</v>
      </c>
      <c r="H2568" s="2" t="s">
        <v>3210</v>
      </c>
    </row>
    <row r="2569">
      <c r="A2569" s="3">
        <v>45954.0</v>
      </c>
      <c r="B2569" s="4" t="s">
        <v>196</v>
      </c>
      <c r="C2569" s="4" t="s">
        <v>1876</v>
      </c>
      <c r="D2569" s="2" t="s">
        <v>9298</v>
      </c>
      <c r="E2569" s="2">
        <v>0.0</v>
      </c>
      <c r="F2569" s="2">
        <f>IFERROR(__xludf.DUMMYFUNCTION("""COMPUTED_VALUE"""),0.0)</f>
        <v>0</v>
      </c>
      <c r="G2569" s="4" t="s">
        <v>3231</v>
      </c>
      <c r="H2569" s="2" t="s">
        <v>3210</v>
      </c>
    </row>
    <row r="2570">
      <c r="A2570" s="3">
        <v>45955.0</v>
      </c>
      <c r="B2570" s="4" t="s">
        <v>288</v>
      </c>
      <c r="C2570" s="4" t="s">
        <v>1876</v>
      </c>
      <c r="D2570" s="2" t="s">
        <v>9298</v>
      </c>
      <c r="E2570" s="2">
        <v>0.0</v>
      </c>
      <c r="F2570" s="2">
        <f>IFERROR(__xludf.DUMMYFUNCTION("""COMPUTED_VALUE"""),0.0)</f>
        <v>0</v>
      </c>
      <c r="G2570" s="4" t="s">
        <v>3231</v>
      </c>
      <c r="H2570" s="2" t="s">
        <v>3210</v>
      </c>
    </row>
    <row r="2571">
      <c r="A2571" s="3">
        <v>45956.0</v>
      </c>
      <c r="B2571" s="4" t="s">
        <v>256</v>
      </c>
      <c r="C2571" s="4" t="s">
        <v>1876</v>
      </c>
      <c r="D2571" s="2" t="s">
        <v>9298</v>
      </c>
      <c r="E2571" s="2">
        <v>0.0</v>
      </c>
      <c r="F2571" s="2">
        <f>IFERROR(__xludf.DUMMYFUNCTION("""COMPUTED_VALUE"""),0.0)</f>
        <v>0</v>
      </c>
      <c r="G2571" s="4" t="s">
        <v>3231</v>
      </c>
      <c r="H2571" s="2" t="s">
        <v>3210</v>
      </c>
    </row>
    <row r="2572">
      <c r="A2572" s="3">
        <v>45957.0</v>
      </c>
      <c r="B2572" s="4" t="s">
        <v>180</v>
      </c>
      <c r="C2572" s="4" t="s">
        <v>1876</v>
      </c>
      <c r="D2572" s="2" t="s">
        <v>9298</v>
      </c>
      <c r="E2572" s="2">
        <v>0.0</v>
      </c>
      <c r="F2572" s="2">
        <f>IFERROR(__xludf.DUMMYFUNCTION("""COMPUTED_VALUE"""),0.0)</f>
        <v>0</v>
      </c>
      <c r="G2572" s="4" t="s">
        <v>3231</v>
      </c>
      <c r="H2572" s="2" t="s">
        <v>3210</v>
      </c>
    </row>
    <row r="2573">
      <c r="A2573" s="3">
        <v>45958.0</v>
      </c>
      <c r="B2573" s="4" t="s">
        <v>208</v>
      </c>
      <c r="C2573" s="4" t="s">
        <v>1876</v>
      </c>
      <c r="D2573" s="2" t="s">
        <v>9298</v>
      </c>
      <c r="E2573" s="2">
        <v>0.0</v>
      </c>
      <c r="F2573" s="2">
        <f>IFERROR(__xludf.DUMMYFUNCTION("""COMPUTED_VALUE"""),0.0)</f>
        <v>0</v>
      </c>
      <c r="G2573" s="4" t="s">
        <v>3231</v>
      </c>
      <c r="H2573" s="2" t="s">
        <v>3210</v>
      </c>
    </row>
    <row r="2574">
      <c r="A2574" s="3">
        <v>45959.0</v>
      </c>
      <c r="B2574" s="4" t="s">
        <v>303</v>
      </c>
      <c r="C2574" s="4" t="s">
        <v>1876</v>
      </c>
      <c r="D2574" s="2" t="s">
        <v>9298</v>
      </c>
      <c r="E2574" s="2">
        <v>0.0</v>
      </c>
      <c r="F2574" s="2">
        <f>IFERROR(__xludf.DUMMYFUNCTION("""COMPUTED_VALUE"""),0.0)</f>
        <v>0</v>
      </c>
      <c r="G2574" s="4" t="s">
        <v>3231</v>
      </c>
      <c r="H2574" s="2" t="s">
        <v>3210</v>
      </c>
    </row>
    <row r="2575">
      <c r="A2575" s="3">
        <v>45960.0</v>
      </c>
      <c r="B2575" s="4" t="s">
        <v>148</v>
      </c>
      <c r="C2575" s="4" t="s">
        <v>1876</v>
      </c>
      <c r="D2575" s="2" t="s">
        <v>9298</v>
      </c>
      <c r="E2575" s="2">
        <v>0.0</v>
      </c>
      <c r="F2575" s="2">
        <f>IFERROR(__xludf.DUMMYFUNCTION("""COMPUTED_VALUE"""),0.0)</f>
        <v>0</v>
      </c>
      <c r="G2575" s="4" t="s">
        <v>3231</v>
      </c>
      <c r="H2575" s="2" t="s">
        <v>3210</v>
      </c>
    </row>
    <row r="2576">
      <c r="A2576" s="3">
        <v>45961.0</v>
      </c>
      <c r="B2576" s="4" t="s">
        <v>196</v>
      </c>
      <c r="C2576" s="4" t="s">
        <v>1876</v>
      </c>
      <c r="D2576" s="2" t="s">
        <v>9298</v>
      </c>
      <c r="E2576" s="2">
        <v>0.0</v>
      </c>
      <c r="F2576" s="2">
        <f>IFERROR(__xludf.DUMMYFUNCTION("""COMPUTED_VALUE"""),0.0)</f>
        <v>0</v>
      </c>
      <c r="G2576" s="4" t="s">
        <v>3231</v>
      </c>
      <c r="H2576" s="2" t="s">
        <v>3210</v>
      </c>
    </row>
    <row r="2577">
      <c r="A2577" s="3">
        <v>45962.0</v>
      </c>
      <c r="B2577" s="4" t="s">
        <v>288</v>
      </c>
      <c r="C2577" s="4" t="s">
        <v>1876</v>
      </c>
      <c r="D2577" s="2" t="s">
        <v>9298</v>
      </c>
      <c r="E2577" s="2">
        <v>0.0</v>
      </c>
      <c r="F2577" s="2">
        <f>IFERROR(__xludf.DUMMYFUNCTION("""COMPUTED_VALUE"""),0.0)</f>
        <v>0</v>
      </c>
      <c r="G2577" s="4" t="s">
        <v>3231</v>
      </c>
      <c r="H2577" s="2" t="s">
        <v>3210</v>
      </c>
    </row>
    <row r="2578">
      <c r="A2578" s="3">
        <v>45963.0</v>
      </c>
      <c r="B2578" s="4" t="s">
        <v>256</v>
      </c>
      <c r="C2578" s="4" t="s">
        <v>1876</v>
      </c>
      <c r="D2578" s="2" t="s">
        <v>9298</v>
      </c>
      <c r="E2578" s="2">
        <v>0.0</v>
      </c>
      <c r="F2578" s="2">
        <f>IFERROR(__xludf.DUMMYFUNCTION("""COMPUTED_VALUE"""),0.0)</f>
        <v>0</v>
      </c>
      <c r="G2578" s="4" t="s">
        <v>3231</v>
      </c>
      <c r="H2578" s="2" t="s">
        <v>3210</v>
      </c>
    </row>
    <row r="2579">
      <c r="A2579" s="3">
        <v>45964.0</v>
      </c>
      <c r="B2579" s="4" t="s">
        <v>180</v>
      </c>
      <c r="C2579" s="4" t="s">
        <v>1876</v>
      </c>
      <c r="D2579" s="2" t="s">
        <v>9298</v>
      </c>
      <c r="E2579" s="2">
        <v>0.0</v>
      </c>
      <c r="F2579" s="2">
        <f>IFERROR(__xludf.DUMMYFUNCTION("""COMPUTED_VALUE"""),0.0)</f>
        <v>0</v>
      </c>
      <c r="G2579" s="4" t="s">
        <v>3231</v>
      </c>
      <c r="H2579" s="2" t="s">
        <v>3210</v>
      </c>
    </row>
    <row r="2580">
      <c r="A2580" s="3">
        <v>45965.0</v>
      </c>
      <c r="B2580" s="4" t="s">
        <v>208</v>
      </c>
      <c r="C2580" s="4" t="s">
        <v>1876</v>
      </c>
      <c r="D2580" s="2" t="s">
        <v>9298</v>
      </c>
      <c r="E2580" s="2">
        <v>0.0</v>
      </c>
      <c r="F2580" s="2">
        <f>IFERROR(__xludf.DUMMYFUNCTION("""COMPUTED_VALUE"""),0.0)</f>
        <v>0</v>
      </c>
      <c r="G2580" s="4" t="s">
        <v>3231</v>
      </c>
      <c r="H2580" s="2" t="s">
        <v>3210</v>
      </c>
    </row>
    <row r="2581">
      <c r="A2581" s="3">
        <v>45966.0</v>
      </c>
      <c r="B2581" s="4" t="s">
        <v>303</v>
      </c>
      <c r="C2581" s="4" t="s">
        <v>1876</v>
      </c>
      <c r="D2581" s="2" t="s">
        <v>9298</v>
      </c>
      <c r="E2581" s="2">
        <v>0.0</v>
      </c>
      <c r="F2581" s="2">
        <f>IFERROR(__xludf.DUMMYFUNCTION("""COMPUTED_VALUE"""),0.0)</f>
        <v>0</v>
      </c>
      <c r="G2581" s="4" t="s">
        <v>3231</v>
      </c>
      <c r="H2581" s="2" t="s">
        <v>3210</v>
      </c>
    </row>
    <row r="2582">
      <c r="A2582" s="3">
        <v>45967.0</v>
      </c>
      <c r="B2582" s="4" t="s">
        <v>148</v>
      </c>
      <c r="C2582" s="4" t="s">
        <v>1876</v>
      </c>
      <c r="D2582" s="2" t="s">
        <v>9298</v>
      </c>
      <c r="E2582" s="2">
        <v>0.0</v>
      </c>
      <c r="F2582" s="2">
        <f>IFERROR(__xludf.DUMMYFUNCTION("""COMPUTED_VALUE"""),0.0)</f>
        <v>0</v>
      </c>
      <c r="G2582" s="4" t="s">
        <v>3231</v>
      </c>
      <c r="H2582" s="2" t="s">
        <v>3210</v>
      </c>
    </row>
    <row r="2583">
      <c r="A2583" s="3">
        <v>45968.0</v>
      </c>
      <c r="B2583" s="4" t="s">
        <v>196</v>
      </c>
      <c r="C2583" s="4" t="s">
        <v>1876</v>
      </c>
      <c r="D2583" s="2" t="s">
        <v>9298</v>
      </c>
      <c r="E2583" s="2">
        <v>0.0</v>
      </c>
      <c r="F2583" s="2">
        <f>IFERROR(__xludf.DUMMYFUNCTION("""COMPUTED_VALUE"""),0.0)</f>
        <v>0</v>
      </c>
      <c r="G2583" s="4" t="s">
        <v>3231</v>
      </c>
      <c r="H2583" s="2" t="s">
        <v>3210</v>
      </c>
    </row>
    <row r="2584">
      <c r="A2584" s="3">
        <v>45969.0</v>
      </c>
      <c r="B2584" s="4" t="s">
        <v>288</v>
      </c>
      <c r="C2584" s="4" t="s">
        <v>1876</v>
      </c>
      <c r="D2584" s="2" t="s">
        <v>9298</v>
      </c>
      <c r="E2584" s="2">
        <v>0.0</v>
      </c>
      <c r="F2584" s="2">
        <f>IFERROR(__xludf.DUMMYFUNCTION("""COMPUTED_VALUE"""),0.0)</f>
        <v>0</v>
      </c>
      <c r="G2584" s="4" t="s">
        <v>3231</v>
      </c>
      <c r="H2584" s="2" t="s">
        <v>3210</v>
      </c>
    </row>
    <row r="2585">
      <c r="A2585" s="3">
        <v>45970.0</v>
      </c>
      <c r="B2585" s="4" t="s">
        <v>256</v>
      </c>
      <c r="C2585" s="4" t="s">
        <v>1876</v>
      </c>
      <c r="D2585" s="2" t="s">
        <v>9298</v>
      </c>
      <c r="E2585" s="2">
        <v>0.0</v>
      </c>
      <c r="F2585" s="2">
        <f>IFERROR(__xludf.DUMMYFUNCTION("""COMPUTED_VALUE"""),0.0)</f>
        <v>0</v>
      </c>
      <c r="G2585" s="4" t="s">
        <v>3231</v>
      </c>
      <c r="H2585" s="2" t="s">
        <v>3210</v>
      </c>
    </row>
    <row r="2586">
      <c r="A2586" s="3">
        <v>45971.0</v>
      </c>
      <c r="B2586" s="4" t="s">
        <v>180</v>
      </c>
      <c r="C2586" s="4" t="s">
        <v>1876</v>
      </c>
      <c r="D2586" s="2" t="s">
        <v>9298</v>
      </c>
      <c r="E2586" s="2">
        <v>0.0</v>
      </c>
      <c r="F2586" s="2">
        <f>IFERROR(__xludf.DUMMYFUNCTION("""COMPUTED_VALUE"""),0.0)</f>
        <v>0</v>
      </c>
      <c r="G2586" s="4" t="s">
        <v>3231</v>
      </c>
      <c r="H2586" s="2" t="s">
        <v>3210</v>
      </c>
    </row>
    <row r="2587">
      <c r="A2587" s="3">
        <v>45972.0</v>
      </c>
      <c r="B2587" s="4" t="s">
        <v>208</v>
      </c>
      <c r="C2587" s="4" t="s">
        <v>1876</v>
      </c>
      <c r="D2587" s="2" t="s">
        <v>9298</v>
      </c>
      <c r="E2587" s="2">
        <v>0.0</v>
      </c>
      <c r="F2587" s="2">
        <f>IFERROR(__xludf.DUMMYFUNCTION("""COMPUTED_VALUE"""),0.0)</f>
        <v>0</v>
      </c>
      <c r="G2587" s="4" t="s">
        <v>3231</v>
      </c>
      <c r="H2587" s="2" t="s">
        <v>3210</v>
      </c>
    </row>
    <row r="2588">
      <c r="A2588" s="3">
        <v>45973.0</v>
      </c>
      <c r="B2588" s="4" t="s">
        <v>303</v>
      </c>
      <c r="C2588" s="4" t="s">
        <v>1876</v>
      </c>
      <c r="D2588" s="2" t="s">
        <v>9298</v>
      </c>
      <c r="E2588" s="2">
        <v>0.0</v>
      </c>
      <c r="F2588" s="2">
        <f>IFERROR(__xludf.DUMMYFUNCTION("""COMPUTED_VALUE"""),0.0)</f>
        <v>0</v>
      </c>
      <c r="G2588" s="4" t="s">
        <v>3231</v>
      </c>
      <c r="H2588" s="2" t="s">
        <v>3210</v>
      </c>
    </row>
    <row r="2589">
      <c r="A2589" s="3">
        <v>45974.0</v>
      </c>
      <c r="B2589" s="4" t="s">
        <v>148</v>
      </c>
      <c r="C2589" s="4" t="s">
        <v>1876</v>
      </c>
      <c r="D2589" s="2" t="s">
        <v>9298</v>
      </c>
      <c r="E2589" s="2">
        <v>0.0</v>
      </c>
      <c r="F2589" s="2">
        <f>IFERROR(__xludf.DUMMYFUNCTION("""COMPUTED_VALUE"""),0.0)</f>
        <v>0</v>
      </c>
      <c r="G2589" s="4" t="s">
        <v>3231</v>
      </c>
      <c r="H2589" s="2" t="s">
        <v>3210</v>
      </c>
    </row>
    <row r="2590">
      <c r="A2590" s="3">
        <v>45975.0</v>
      </c>
      <c r="B2590" s="4" t="s">
        <v>196</v>
      </c>
      <c r="C2590" s="4" t="s">
        <v>1876</v>
      </c>
      <c r="D2590" s="2" t="s">
        <v>9298</v>
      </c>
      <c r="E2590" s="2">
        <v>0.0</v>
      </c>
      <c r="F2590" s="2">
        <f>IFERROR(__xludf.DUMMYFUNCTION("""COMPUTED_VALUE"""),0.0)</f>
        <v>0</v>
      </c>
      <c r="G2590" s="4" t="s">
        <v>3231</v>
      </c>
      <c r="H2590" s="2" t="s">
        <v>3210</v>
      </c>
    </row>
    <row r="2591">
      <c r="A2591" s="3">
        <v>45976.0</v>
      </c>
      <c r="B2591" s="4" t="s">
        <v>288</v>
      </c>
      <c r="C2591" s="4" t="s">
        <v>1876</v>
      </c>
      <c r="D2591" s="2" t="s">
        <v>9298</v>
      </c>
      <c r="E2591" s="2">
        <v>0.0</v>
      </c>
      <c r="F2591" s="2">
        <f>IFERROR(__xludf.DUMMYFUNCTION("""COMPUTED_VALUE"""),0.0)</f>
        <v>0</v>
      </c>
      <c r="G2591" s="4" t="s">
        <v>3231</v>
      </c>
      <c r="H2591" s="2" t="s">
        <v>3210</v>
      </c>
    </row>
    <row r="2592">
      <c r="A2592" s="3">
        <v>45977.0</v>
      </c>
      <c r="B2592" s="4" t="s">
        <v>256</v>
      </c>
      <c r="C2592" s="4" t="s">
        <v>1876</v>
      </c>
      <c r="D2592" s="2" t="s">
        <v>9298</v>
      </c>
      <c r="E2592" s="2">
        <v>0.0</v>
      </c>
      <c r="F2592" s="2">
        <f>IFERROR(__xludf.DUMMYFUNCTION("""COMPUTED_VALUE"""),0.0)</f>
        <v>0</v>
      </c>
      <c r="G2592" s="4" t="s">
        <v>3231</v>
      </c>
      <c r="H2592" s="2" t="s">
        <v>3210</v>
      </c>
    </row>
    <row r="2593">
      <c r="A2593" s="3">
        <v>45978.0</v>
      </c>
      <c r="B2593" s="4" t="s">
        <v>180</v>
      </c>
      <c r="C2593" s="4" t="s">
        <v>1876</v>
      </c>
      <c r="D2593" s="2" t="s">
        <v>9298</v>
      </c>
      <c r="E2593" s="2">
        <v>0.0</v>
      </c>
      <c r="F2593" s="2">
        <f>IFERROR(__xludf.DUMMYFUNCTION("""COMPUTED_VALUE"""),0.0)</f>
        <v>0</v>
      </c>
      <c r="G2593" s="4" t="s">
        <v>3231</v>
      </c>
      <c r="H2593" s="2" t="s">
        <v>3210</v>
      </c>
    </row>
    <row r="2594">
      <c r="A2594" s="3">
        <v>45979.0</v>
      </c>
      <c r="B2594" s="4" t="s">
        <v>208</v>
      </c>
      <c r="C2594" s="4" t="s">
        <v>1876</v>
      </c>
      <c r="D2594" s="2" t="s">
        <v>9298</v>
      </c>
      <c r="E2594" s="2">
        <v>0.0</v>
      </c>
      <c r="F2594" s="2">
        <f>IFERROR(__xludf.DUMMYFUNCTION("""COMPUTED_VALUE"""),0.0)</f>
        <v>0</v>
      </c>
      <c r="G2594" s="4" t="s">
        <v>3231</v>
      </c>
      <c r="H2594" s="2" t="s">
        <v>3210</v>
      </c>
    </row>
    <row r="2595">
      <c r="A2595" s="3">
        <v>45980.0</v>
      </c>
      <c r="B2595" s="4" t="s">
        <v>303</v>
      </c>
      <c r="C2595" s="4" t="s">
        <v>1876</v>
      </c>
      <c r="D2595" s="2" t="s">
        <v>9298</v>
      </c>
      <c r="E2595" s="2">
        <v>0.0</v>
      </c>
      <c r="F2595" s="2">
        <f>IFERROR(__xludf.DUMMYFUNCTION("""COMPUTED_VALUE"""),0.0)</f>
        <v>0</v>
      </c>
      <c r="G2595" s="4" t="s">
        <v>3231</v>
      </c>
      <c r="H2595" s="2" t="s">
        <v>3210</v>
      </c>
    </row>
    <row r="2596">
      <c r="A2596" s="3">
        <v>45981.0</v>
      </c>
      <c r="B2596" s="4" t="s">
        <v>148</v>
      </c>
      <c r="C2596" s="4" t="s">
        <v>1876</v>
      </c>
      <c r="D2596" s="2" t="s">
        <v>9298</v>
      </c>
      <c r="E2596" s="2">
        <v>0.0</v>
      </c>
      <c r="F2596" s="2">
        <f>IFERROR(__xludf.DUMMYFUNCTION("""COMPUTED_VALUE"""),0.0)</f>
        <v>0</v>
      </c>
      <c r="G2596" s="4" t="s">
        <v>3231</v>
      </c>
      <c r="H2596" s="2" t="s">
        <v>3210</v>
      </c>
    </row>
    <row r="2597">
      <c r="A2597" s="3">
        <v>45982.0</v>
      </c>
      <c r="B2597" s="4" t="s">
        <v>196</v>
      </c>
      <c r="C2597" s="4" t="s">
        <v>1876</v>
      </c>
      <c r="D2597" s="2" t="s">
        <v>9298</v>
      </c>
      <c r="E2597" s="2">
        <v>0.0</v>
      </c>
      <c r="F2597" s="2">
        <f>IFERROR(__xludf.DUMMYFUNCTION("""COMPUTED_VALUE"""),0.0)</f>
        <v>0</v>
      </c>
      <c r="G2597" s="4" t="s">
        <v>3231</v>
      </c>
      <c r="H2597" s="2" t="s">
        <v>3210</v>
      </c>
    </row>
    <row r="2598">
      <c r="A2598" s="3">
        <v>45983.0</v>
      </c>
      <c r="B2598" s="4" t="s">
        <v>288</v>
      </c>
      <c r="C2598" s="4" t="s">
        <v>1876</v>
      </c>
      <c r="D2598" s="2" t="s">
        <v>9298</v>
      </c>
      <c r="E2598" s="2">
        <v>0.0</v>
      </c>
      <c r="F2598" s="2">
        <f>IFERROR(__xludf.DUMMYFUNCTION("""COMPUTED_VALUE"""),0.0)</f>
        <v>0</v>
      </c>
      <c r="G2598" s="4" t="s">
        <v>3231</v>
      </c>
      <c r="H2598" s="2" t="s">
        <v>3210</v>
      </c>
    </row>
    <row r="2599">
      <c r="A2599" s="3">
        <v>45984.0</v>
      </c>
      <c r="B2599" s="4" t="s">
        <v>256</v>
      </c>
      <c r="C2599" s="4" t="s">
        <v>1876</v>
      </c>
      <c r="D2599" s="2" t="s">
        <v>9298</v>
      </c>
      <c r="E2599" s="2">
        <v>0.0</v>
      </c>
      <c r="F2599" s="2">
        <f>IFERROR(__xludf.DUMMYFUNCTION("""COMPUTED_VALUE"""),0.0)</f>
        <v>0</v>
      </c>
      <c r="G2599" s="4" t="s">
        <v>3231</v>
      </c>
      <c r="H2599" s="2" t="s">
        <v>3210</v>
      </c>
    </row>
    <row r="2600">
      <c r="A2600" s="3">
        <v>45985.0</v>
      </c>
      <c r="B2600" s="4" t="s">
        <v>180</v>
      </c>
      <c r="C2600" s="4" t="s">
        <v>1876</v>
      </c>
      <c r="D2600" s="2" t="s">
        <v>9298</v>
      </c>
      <c r="E2600" s="2">
        <v>0.0</v>
      </c>
      <c r="F2600" s="2">
        <f>IFERROR(__xludf.DUMMYFUNCTION("""COMPUTED_VALUE"""),0.0)</f>
        <v>0</v>
      </c>
      <c r="G2600" s="4" t="s">
        <v>3231</v>
      </c>
      <c r="H2600" s="2" t="s">
        <v>3210</v>
      </c>
    </row>
    <row r="2601">
      <c r="A2601" s="3">
        <v>45986.0</v>
      </c>
      <c r="B2601" s="4" t="s">
        <v>208</v>
      </c>
      <c r="C2601" s="4" t="s">
        <v>1876</v>
      </c>
      <c r="D2601" s="2" t="s">
        <v>9298</v>
      </c>
      <c r="E2601" s="2">
        <v>0.0</v>
      </c>
      <c r="F2601" s="2">
        <f>IFERROR(__xludf.DUMMYFUNCTION("""COMPUTED_VALUE"""),0.0)</f>
        <v>0</v>
      </c>
      <c r="G2601" s="4" t="s">
        <v>3231</v>
      </c>
      <c r="H2601" s="2" t="s">
        <v>3210</v>
      </c>
    </row>
    <row r="2602">
      <c r="A2602" s="3">
        <v>45987.0</v>
      </c>
      <c r="B2602" s="4" t="s">
        <v>303</v>
      </c>
      <c r="C2602" s="4" t="s">
        <v>1876</v>
      </c>
      <c r="D2602" s="2" t="s">
        <v>9298</v>
      </c>
      <c r="E2602" s="2">
        <v>0.0</v>
      </c>
      <c r="F2602" s="2">
        <f>IFERROR(__xludf.DUMMYFUNCTION("""COMPUTED_VALUE"""),0.0)</f>
        <v>0</v>
      </c>
      <c r="G2602" s="4" t="s">
        <v>3231</v>
      </c>
      <c r="H2602" s="2" t="s">
        <v>3210</v>
      </c>
    </row>
    <row r="2603">
      <c r="A2603" s="3">
        <v>45988.0</v>
      </c>
      <c r="B2603" s="4" t="s">
        <v>148</v>
      </c>
      <c r="C2603" s="4" t="s">
        <v>1876</v>
      </c>
      <c r="D2603" s="2" t="s">
        <v>9298</v>
      </c>
      <c r="E2603" s="2">
        <v>0.0</v>
      </c>
      <c r="F2603" s="2">
        <f>IFERROR(__xludf.DUMMYFUNCTION("""COMPUTED_VALUE"""),0.0)</f>
        <v>0</v>
      </c>
      <c r="G2603" s="4" t="s">
        <v>3231</v>
      </c>
      <c r="H2603" s="2" t="s">
        <v>3210</v>
      </c>
    </row>
    <row r="2604">
      <c r="A2604" s="3">
        <v>45989.0</v>
      </c>
      <c r="B2604" s="4" t="s">
        <v>196</v>
      </c>
      <c r="C2604" s="4" t="s">
        <v>1876</v>
      </c>
      <c r="D2604" s="2" t="s">
        <v>9298</v>
      </c>
      <c r="E2604" s="2">
        <v>0.0</v>
      </c>
      <c r="F2604" s="2">
        <f>IFERROR(__xludf.DUMMYFUNCTION("""COMPUTED_VALUE"""),0.0)</f>
        <v>0</v>
      </c>
      <c r="G2604" s="4" t="s">
        <v>3231</v>
      </c>
      <c r="H2604" s="2" t="s">
        <v>3210</v>
      </c>
    </row>
    <row r="2605">
      <c r="A2605" s="3">
        <v>45990.0</v>
      </c>
      <c r="B2605" s="4" t="s">
        <v>288</v>
      </c>
      <c r="C2605" s="4" t="s">
        <v>1876</v>
      </c>
      <c r="D2605" s="2" t="s">
        <v>9298</v>
      </c>
      <c r="E2605" s="2">
        <v>0.0</v>
      </c>
      <c r="F2605" s="2">
        <f>IFERROR(__xludf.DUMMYFUNCTION("""COMPUTED_VALUE"""),0.0)</f>
        <v>0</v>
      </c>
      <c r="G2605" s="4" t="s">
        <v>3231</v>
      </c>
      <c r="H2605" s="2" t="s">
        <v>3210</v>
      </c>
    </row>
    <row r="2606">
      <c r="A2606" s="3">
        <v>45991.0</v>
      </c>
      <c r="B2606" s="4" t="s">
        <v>256</v>
      </c>
      <c r="C2606" s="4" t="s">
        <v>1876</v>
      </c>
      <c r="D2606" s="2" t="s">
        <v>9298</v>
      </c>
      <c r="E2606" s="2">
        <v>0.0</v>
      </c>
      <c r="F2606" s="2">
        <f>IFERROR(__xludf.DUMMYFUNCTION("""COMPUTED_VALUE"""),0.0)</f>
        <v>0</v>
      </c>
      <c r="G2606" s="4" t="s">
        <v>3231</v>
      </c>
      <c r="H2606" s="2" t="s">
        <v>3210</v>
      </c>
    </row>
    <row r="2607">
      <c r="A2607" s="3">
        <v>45992.0</v>
      </c>
      <c r="B2607" s="4" t="s">
        <v>180</v>
      </c>
      <c r="C2607" s="4" t="s">
        <v>1876</v>
      </c>
      <c r="D2607" s="2" t="s">
        <v>9298</v>
      </c>
      <c r="E2607" s="2">
        <v>0.0</v>
      </c>
      <c r="F2607" s="2">
        <f>IFERROR(__xludf.DUMMYFUNCTION("""COMPUTED_VALUE"""),0.0)</f>
        <v>0</v>
      </c>
      <c r="G2607" s="4" t="s">
        <v>3231</v>
      </c>
      <c r="H2607" s="2" t="s">
        <v>3210</v>
      </c>
    </row>
    <row r="2608">
      <c r="A2608" s="3">
        <v>45993.0</v>
      </c>
      <c r="B2608" s="4" t="s">
        <v>208</v>
      </c>
      <c r="C2608" s="4" t="s">
        <v>1876</v>
      </c>
      <c r="D2608" s="2" t="s">
        <v>9298</v>
      </c>
      <c r="E2608" s="2">
        <v>0.0</v>
      </c>
      <c r="F2608" s="2">
        <f>IFERROR(__xludf.DUMMYFUNCTION("""COMPUTED_VALUE"""),0.0)</f>
        <v>0</v>
      </c>
      <c r="G2608" s="4" t="s">
        <v>3231</v>
      </c>
      <c r="H2608" s="2" t="s">
        <v>3210</v>
      </c>
    </row>
    <row r="2609">
      <c r="A2609" s="3">
        <v>45994.0</v>
      </c>
      <c r="B2609" s="4" t="s">
        <v>303</v>
      </c>
      <c r="C2609" s="4" t="s">
        <v>1876</v>
      </c>
      <c r="D2609" s="2" t="s">
        <v>9298</v>
      </c>
      <c r="E2609" s="2">
        <v>0.0</v>
      </c>
      <c r="F2609" s="2">
        <f>IFERROR(__xludf.DUMMYFUNCTION("""COMPUTED_VALUE"""),0.0)</f>
        <v>0</v>
      </c>
      <c r="G2609" s="4" t="s">
        <v>3231</v>
      </c>
      <c r="H2609" s="2" t="s">
        <v>3210</v>
      </c>
    </row>
    <row r="2610">
      <c r="A2610" s="3">
        <v>45995.0</v>
      </c>
      <c r="B2610" s="4" t="s">
        <v>148</v>
      </c>
      <c r="C2610" s="4" t="s">
        <v>1876</v>
      </c>
      <c r="D2610" s="2" t="s">
        <v>9298</v>
      </c>
      <c r="E2610" s="2">
        <v>0.0</v>
      </c>
      <c r="F2610" s="2">
        <f>IFERROR(__xludf.DUMMYFUNCTION("""COMPUTED_VALUE"""),0.0)</f>
        <v>0</v>
      </c>
      <c r="G2610" s="4" t="s">
        <v>3231</v>
      </c>
      <c r="H2610" s="2" t="s">
        <v>3210</v>
      </c>
    </row>
    <row r="2611">
      <c r="A2611" s="3">
        <v>45996.0</v>
      </c>
      <c r="B2611" s="4" t="s">
        <v>196</v>
      </c>
      <c r="C2611" s="4" t="s">
        <v>1876</v>
      </c>
      <c r="D2611" s="2" t="s">
        <v>9298</v>
      </c>
      <c r="E2611" s="2">
        <v>0.0</v>
      </c>
      <c r="F2611" s="2">
        <f>IFERROR(__xludf.DUMMYFUNCTION("""COMPUTED_VALUE"""),0.0)</f>
        <v>0</v>
      </c>
      <c r="G2611" s="4" t="s">
        <v>3231</v>
      </c>
      <c r="H2611" s="2" t="s">
        <v>3210</v>
      </c>
    </row>
    <row r="2612">
      <c r="A2612" s="3">
        <v>45997.0</v>
      </c>
      <c r="B2612" s="4" t="s">
        <v>288</v>
      </c>
      <c r="C2612" s="4" t="s">
        <v>1876</v>
      </c>
      <c r="D2612" s="2" t="s">
        <v>9298</v>
      </c>
      <c r="E2612" s="2">
        <v>0.0</v>
      </c>
      <c r="F2612" s="2">
        <f>IFERROR(__xludf.DUMMYFUNCTION("""COMPUTED_VALUE"""),0.0)</f>
        <v>0</v>
      </c>
      <c r="G2612" s="4" t="s">
        <v>3231</v>
      </c>
      <c r="H2612" s="2" t="s">
        <v>3210</v>
      </c>
    </row>
    <row r="2613">
      <c r="A2613" s="3">
        <v>45998.0</v>
      </c>
      <c r="B2613" s="4" t="s">
        <v>256</v>
      </c>
      <c r="C2613" s="4" t="s">
        <v>1876</v>
      </c>
      <c r="D2613" s="2" t="s">
        <v>9298</v>
      </c>
      <c r="E2613" s="2">
        <v>0.0</v>
      </c>
      <c r="F2613" s="2">
        <f>IFERROR(__xludf.DUMMYFUNCTION("""COMPUTED_VALUE"""),0.0)</f>
        <v>0</v>
      </c>
      <c r="G2613" s="4" t="s">
        <v>3231</v>
      </c>
      <c r="H2613" s="2" t="s">
        <v>3210</v>
      </c>
    </row>
    <row r="2614">
      <c r="A2614" s="3">
        <v>45999.0</v>
      </c>
      <c r="B2614" s="4" t="s">
        <v>180</v>
      </c>
      <c r="C2614" s="4" t="s">
        <v>1876</v>
      </c>
      <c r="D2614" s="2" t="s">
        <v>9298</v>
      </c>
      <c r="E2614" s="2">
        <v>0.0</v>
      </c>
      <c r="F2614" s="2">
        <f>IFERROR(__xludf.DUMMYFUNCTION("""COMPUTED_VALUE"""),0.0)</f>
        <v>0</v>
      </c>
      <c r="G2614" s="4" t="s">
        <v>3231</v>
      </c>
      <c r="H2614" s="2" t="s">
        <v>3210</v>
      </c>
    </row>
    <row r="2615">
      <c r="A2615" s="3">
        <v>46000.0</v>
      </c>
      <c r="B2615" s="4" t="s">
        <v>208</v>
      </c>
      <c r="C2615" s="4" t="s">
        <v>1876</v>
      </c>
      <c r="D2615" s="2" t="s">
        <v>9298</v>
      </c>
      <c r="E2615" s="2">
        <v>0.0</v>
      </c>
      <c r="F2615" s="2">
        <f>IFERROR(__xludf.DUMMYFUNCTION("""COMPUTED_VALUE"""),0.0)</f>
        <v>0</v>
      </c>
      <c r="G2615" s="4" t="s">
        <v>3231</v>
      </c>
      <c r="H2615" s="2" t="s">
        <v>3210</v>
      </c>
    </row>
    <row r="2616">
      <c r="A2616" s="3">
        <v>46001.0</v>
      </c>
      <c r="B2616" s="4" t="s">
        <v>303</v>
      </c>
      <c r="C2616" s="4" t="s">
        <v>1876</v>
      </c>
      <c r="D2616" s="2" t="s">
        <v>9298</v>
      </c>
      <c r="E2616" s="2">
        <v>0.0</v>
      </c>
      <c r="F2616" s="2">
        <f>IFERROR(__xludf.DUMMYFUNCTION("""COMPUTED_VALUE"""),0.0)</f>
        <v>0</v>
      </c>
      <c r="G2616" s="4" t="s">
        <v>3231</v>
      </c>
      <c r="H2616" s="2" t="s">
        <v>3210</v>
      </c>
    </row>
    <row r="2617">
      <c r="A2617" s="3">
        <v>46002.0</v>
      </c>
      <c r="B2617" s="4" t="s">
        <v>148</v>
      </c>
      <c r="C2617" s="4" t="s">
        <v>1876</v>
      </c>
      <c r="D2617" s="2" t="s">
        <v>9298</v>
      </c>
      <c r="E2617" s="2">
        <v>0.0</v>
      </c>
      <c r="F2617" s="2">
        <f>IFERROR(__xludf.DUMMYFUNCTION("""COMPUTED_VALUE"""),0.0)</f>
        <v>0</v>
      </c>
      <c r="G2617" s="4" t="s">
        <v>3231</v>
      </c>
      <c r="H2617" s="2" t="s">
        <v>3210</v>
      </c>
    </row>
    <row r="2618">
      <c r="A2618" s="3">
        <v>46003.0</v>
      </c>
      <c r="B2618" s="4" t="s">
        <v>196</v>
      </c>
      <c r="C2618" s="4" t="s">
        <v>1876</v>
      </c>
      <c r="D2618" s="2" t="s">
        <v>9298</v>
      </c>
      <c r="E2618" s="2">
        <v>0.0</v>
      </c>
      <c r="F2618" s="2">
        <f>IFERROR(__xludf.DUMMYFUNCTION("""COMPUTED_VALUE"""),0.0)</f>
        <v>0</v>
      </c>
      <c r="G2618" s="4" t="s">
        <v>3231</v>
      </c>
      <c r="H2618" s="2" t="s">
        <v>3210</v>
      </c>
    </row>
    <row r="2619">
      <c r="A2619" s="3">
        <v>46004.0</v>
      </c>
      <c r="B2619" s="4" t="s">
        <v>288</v>
      </c>
      <c r="C2619" s="4" t="s">
        <v>1876</v>
      </c>
      <c r="D2619" s="2" t="s">
        <v>9298</v>
      </c>
      <c r="E2619" s="2">
        <v>0.0</v>
      </c>
      <c r="F2619" s="2">
        <f>IFERROR(__xludf.DUMMYFUNCTION("""COMPUTED_VALUE"""),0.0)</f>
        <v>0</v>
      </c>
      <c r="G2619" s="4" t="s">
        <v>3231</v>
      </c>
      <c r="H2619" s="2" t="s">
        <v>3210</v>
      </c>
    </row>
    <row r="2620">
      <c r="A2620" s="3">
        <v>46005.0</v>
      </c>
      <c r="B2620" s="4" t="s">
        <v>256</v>
      </c>
      <c r="C2620" s="4" t="s">
        <v>1876</v>
      </c>
      <c r="D2620" s="2" t="s">
        <v>9298</v>
      </c>
      <c r="E2620" s="2">
        <v>0.0</v>
      </c>
      <c r="F2620" s="2">
        <f>IFERROR(__xludf.DUMMYFUNCTION("""COMPUTED_VALUE"""),0.0)</f>
        <v>0</v>
      </c>
      <c r="G2620" s="4" t="s">
        <v>3231</v>
      </c>
      <c r="H2620" s="2" t="s">
        <v>3210</v>
      </c>
    </row>
    <row r="2621">
      <c r="A2621" s="3">
        <v>46006.0</v>
      </c>
      <c r="B2621" s="4" t="s">
        <v>180</v>
      </c>
      <c r="C2621" s="4" t="s">
        <v>1876</v>
      </c>
      <c r="D2621" s="2" t="s">
        <v>9298</v>
      </c>
      <c r="E2621" s="2">
        <v>0.0</v>
      </c>
      <c r="F2621" s="2">
        <f>IFERROR(__xludf.DUMMYFUNCTION("""COMPUTED_VALUE"""),0.0)</f>
        <v>0</v>
      </c>
      <c r="G2621" s="4" t="s">
        <v>3231</v>
      </c>
      <c r="H2621" s="2" t="s">
        <v>3210</v>
      </c>
    </row>
    <row r="2622">
      <c r="A2622" s="3">
        <v>46007.0</v>
      </c>
      <c r="B2622" s="4" t="s">
        <v>208</v>
      </c>
      <c r="C2622" s="4" t="s">
        <v>1876</v>
      </c>
      <c r="D2622" s="2" t="s">
        <v>9298</v>
      </c>
      <c r="E2622" s="2">
        <v>0.0</v>
      </c>
      <c r="F2622" s="2">
        <f>IFERROR(__xludf.DUMMYFUNCTION("""COMPUTED_VALUE"""),0.0)</f>
        <v>0</v>
      </c>
      <c r="G2622" s="4" t="s">
        <v>3231</v>
      </c>
      <c r="H2622" s="2" t="s">
        <v>3210</v>
      </c>
    </row>
    <row r="2623">
      <c r="A2623" s="3">
        <v>46008.0</v>
      </c>
      <c r="B2623" s="4" t="s">
        <v>303</v>
      </c>
      <c r="C2623" s="4" t="s">
        <v>1876</v>
      </c>
      <c r="D2623" s="2" t="s">
        <v>9298</v>
      </c>
      <c r="E2623" s="2">
        <v>0.0</v>
      </c>
      <c r="F2623" s="2">
        <f>IFERROR(__xludf.DUMMYFUNCTION("""COMPUTED_VALUE"""),0.0)</f>
        <v>0</v>
      </c>
      <c r="G2623" s="4" t="s">
        <v>3231</v>
      </c>
      <c r="H2623" s="2" t="s">
        <v>3210</v>
      </c>
    </row>
    <row r="2624">
      <c r="A2624" s="3">
        <v>46009.0</v>
      </c>
      <c r="B2624" s="4" t="s">
        <v>148</v>
      </c>
      <c r="C2624" s="4" t="s">
        <v>1876</v>
      </c>
      <c r="D2624" s="2" t="s">
        <v>9298</v>
      </c>
      <c r="E2624" s="2">
        <v>0.0</v>
      </c>
      <c r="F2624" s="2">
        <f>IFERROR(__xludf.DUMMYFUNCTION("""COMPUTED_VALUE"""),0.0)</f>
        <v>0</v>
      </c>
      <c r="G2624" s="4" t="s">
        <v>3231</v>
      </c>
      <c r="H2624" s="2" t="s">
        <v>3210</v>
      </c>
    </row>
    <row r="2625">
      <c r="A2625" s="3">
        <v>46010.0</v>
      </c>
      <c r="B2625" s="4" t="s">
        <v>196</v>
      </c>
      <c r="C2625" s="4" t="s">
        <v>1876</v>
      </c>
      <c r="D2625" s="2" t="s">
        <v>9298</v>
      </c>
      <c r="E2625" s="2">
        <v>0.0</v>
      </c>
      <c r="F2625" s="2">
        <f>IFERROR(__xludf.DUMMYFUNCTION("""COMPUTED_VALUE"""),0.0)</f>
        <v>0</v>
      </c>
      <c r="G2625" s="4" t="s">
        <v>3231</v>
      </c>
      <c r="H2625" s="2" t="s">
        <v>3210</v>
      </c>
    </row>
    <row r="2626">
      <c r="A2626" s="3">
        <v>46011.0</v>
      </c>
      <c r="B2626" s="4" t="s">
        <v>288</v>
      </c>
      <c r="C2626" s="4" t="s">
        <v>1876</v>
      </c>
      <c r="D2626" s="2" t="s">
        <v>9298</v>
      </c>
      <c r="E2626" s="2">
        <v>0.0</v>
      </c>
      <c r="F2626" s="2">
        <f>IFERROR(__xludf.DUMMYFUNCTION("""COMPUTED_VALUE"""),0.0)</f>
        <v>0</v>
      </c>
      <c r="G2626" s="4" t="s">
        <v>3231</v>
      </c>
      <c r="H2626" s="2" t="s">
        <v>3210</v>
      </c>
    </row>
    <row r="2627">
      <c r="A2627" s="3">
        <v>46012.0</v>
      </c>
      <c r="B2627" s="4" t="s">
        <v>256</v>
      </c>
      <c r="C2627" s="4" t="s">
        <v>1876</v>
      </c>
      <c r="D2627" s="2" t="s">
        <v>9298</v>
      </c>
      <c r="E2627" s="2">
        <v>0.0</v>
      </c>
      <c r="F2627" s="2">
        <f>IFERROR(__xludf.DUMMYFUNCTION("""COMPUTED_VALUE"""),0.0)</f>
        <v>0</v>
      </c>
      <c r="G2627" s="4" t="s">
        <v>3231</v>
      </c>
      <c r="H2627" s="2" t="s">
        <v>3210</v>
      </c>
    </row>
    <row r="2628">
      <c r="A2628" s="3">
        <v>46013.0</v>
      </c>
      <c r="B2628" s="4" t="s">
        <v>180</v>
      </c>
      <c r="C2628" s="4" t="s">
        <v>1876</v>
      </c>
      <c r="D2628" s="2" t="s">
        <v>9298</v>
      </c>
      <c r="E2628" s="2">
        <v>0.0</v>
      </c>
      <c r="F2628" s="2">
        <f>IFERROR(__xludf.DUMMYFUNCTION("""COMPUTED_VALUE"""),0.0)</f>
        <v>0</v>
      </c>
      <c r="G2628" s="4" t="s">
        <v>3231</v>
      </c>
      <c r="H2628" s="2" t="s">
        <v>3210</v>
      </c>
    </row>
    <row r="2629">
      <c r="A2629" s="3">
        <v>46014.0</v>
      </c>
      <c r="B2629" s="4" t="s">
        <v>208</v>
      </c>
      <c r="C2629" s="4" t="s">
        <v>1876</v>
      </c>
      <c r="D2629" s="2" t="s">
        <v>9298</v>
      </c>
      <c r="E2629" s="2">
        <v>0.0</v>
      </c>
      <c r="F2629" s="2">
        <f>IFERROR(__xludf.DUMMYFUNCTION("""COMPUTED_VALUE"""),0.0)</f>
        <v>0</v>
      </c>
      <c r="G2629" s="4" t="s">
        <v>3231</v>
      </c>
      <c r="H2629" s="2" t="s">
        <v>3210</v>
      </c>
    </row>
    <row r="2630">
      <c r="A2630" s="3">
        <v>46015.0</v>
      </c>
      <c r="B2630" s="4" t="s">
        <v>303</v>
      </c>
      <c r="C2630" s="4" t="s">
        <v>1876</v>
      </c>
      <c r="D2630" s="2" t="s">
        <v>9298</v>
      </c>
      <c r="E2630" s="2">
        <v>0.0</v>
      </c>
      <c r="F2630" s="2">
        <f>IFERROR(__xludf.DUMMYFUNCTION("""COMPUTED_VALUE"""),0.0)</f>
        <v>0</v>
      </c>
      <c r="G2630" s="4" t="s">
        <v>3231</v>
      </c>
      <c r="H2630" s="2" t="s">
        <v>3210</v>
      </c>
    </row>
    <row r="2631">
      <c r="A2631" s="3">
        <v>46016.0</v>
      </c>
      <c r="B2631" s="4" t="s">
        <v>148</v>
      </c>
      <c r="C2631" s="4" t="s">
        <v>1876</v>
      </c>
      <c r="D2631" s="2" t="s">
        <v>9298</v>
      </c>
      <c r="E2631" s="2">
        <v>0.0</v>
      </c>
      <c r="F2631" s="2">
        <f>IFERROR(__xludf.DUMMYFUNCTION("""COMPUTED_VALUE"""),0.0)</f>
        <v>0</v>
      </c>
      <c r="G2631" s="4" t="s">
        <v>3231</v>
      </c>
      <c r="H2631" s="2" t="s">
        <v>3210</v>
      </c>
    </row>
    <row r="2632">
      <c r="A2632" s="3">
        <v>46017.0</v>
      </c>
      <c r="B2632" s="4" t="s">
        <v>196</v>
      </c>
      <c r="C2632" s="4" t="s">
        <v>1876</v>
      </c>
      <c r="D2632" s="2" t="s">
        <v>9298</v>
      </c>
      <c r="E2632" s="2">
        <v>0.0</v>
      </c>
      <c r="F2632" s="2">
        <f>IFERROR(__xludf.DUMMYFUNCTION("""COMPUTED_VALUE"""),0.0)</f>
        <v>0</v>
      </c>
      <c r="G2632" s="4" t="s">
        <v>3231</v>
      </c>
      <c r="H2632" s="2" t="s">
        <v>3210</v>
      </c>
    </row>
    <row r="2633">
      <c r="A2633" s="3">
        <v>46018.0</v>
      </c>
      <c r="B2633" s="4" t="s">
        <v>288</v>
      </c>
      <c r="C2633" s="4" t="s">
        <v>1876</v>
      </c>
      <c r="D2633" s="2" t="s">
        <v>9298</v>
      </c>
      <c r="E2633" s="2">
        <v>0.0</v>
      </c>
      <c r="F2633" s="2">
        <f>IFERROR(__xludf.DUMMYFUNCTION("""COMPUTED_VALUE"""),0.0)</f>
        <v>0</v>
      </c>
      <c r="G2633" s="4" t="s">
        <v>3231</v>
      </c>
      <c r="H2633" s="2" t="s">
        <v>3210</v>
      </c>
    </row>
    <row r="2634">
      <c r="A2634" s="3">
        <v>46019.0</v>
      </c>
      <c r="B2634" s="4" t="s">
        <v>256</v>
      </c>
      <c r="C2634" s="4" t="s">
        <v>1876</v>
      </c>
      <c r="D2634" s="2" t="s">
        <v>9298</v>
      </c>
      <c r="E2634" s="2">
        <v>0.0</v>
      </c>
      <c r="F2634" s="2">
        <f>IFERROR(__xludf.DUMMYFUNCTION("""COMPUTED_VALUE"""),0.0)</f>
        <v>0</v>
      </c>
      <c r="G2634" s="4" t="s">
        <v>3231</v>
      </c>
      <c r="H2634" s="2" t="s">
        <v>3210</v>
      </c>
    </row>
    <row r="2635">
      <c r="A2635" s="3">
        <v>46020.0</v>
      </c>
      <c r="B2635" s="4" t="s">
        <v>180</v>
      </c>
      <c r="C2635" s="4" t="s">
        <v>1876</v>
      </c>
      <c r="D2635" s="2" t="s">
        <v>9298</v>
      </c>
      <c r="E2635" s="2">
        <v>0.0</v>
      </c>
      <c r="F2635" s="2">
        <f>IFERROR(__xludf.DUMMYFUNCTION("""COMPUTED_VALUE"""),0.0)</f>
        <v>0</v>
      </c>
      <c r="G2635" s="4" t="s">
        <v>3231</v>
      </c>
      <c r="H2635" s="2" t="s">
        <v>3210</v>
      </c>
    </row>
    <row r="2636">
      <c r="A2636" s="3">
        <v>46021.0</v>
      </c>
      <c r="B2636" s="4" t="s">
        <v>208</v>
      </c>
      <c r="C2636" s="4" t="s">
        <v>1876</v>
      </c>
      <c r="D2636" s="2" t="s">
        <v>9298</v>
      </c>
      <c r="E2636" s="2">
        <v>0.0</v>
      </c>
      <c r="F2636" s="2">
        <f>IFERROR(__xludf.DUMMYFUNCTION("""COMPUTED_VALUE"""),0.0)</f>
        <v>0</v>
      </c>
      <c r="G2636" s="4" t="s">
        <v>3231</v>
      </c>
      <c r="H2636" s="2" t="s">
        <v>3210</v>
      </c>
    </row>
    <row r="2637">
      <c r="A2637" s="3">
        <v>46022.0</v>
      </c>
      <c r="B2637" s="4" t="s">
        <v>303</v>
      </c>
      <c r="C2637" s="4" t="s">
        <v>1876</v>
      </c>
      <c r="D2637" s="2" t="s">
        <v>9298</v>
      </c>
      <c r="E2637" s="2">
        <v>0.0</v>
      </c>
      <c r="F2637" s="2">
        <f>IFERROR(__xludf.DUMMYFUNCTION("""COMPUTED_VALUE"""),0.0)</f>
        <v>0</v>
      </c>
      <c r="G2637" s="4" t="s">
        <v>3231</v>
      </c>
      <c r="H2637" s="2" t="s">
        <v>3210</v>
      </c>
    </row>
    <row r="2638">
      <c r="A2638" s="3">
        <v>46023.0</v>
      </c>
      <c r="B2638" s="4" t="s">
        <v>148</v>
      </c>
      <c r="C2638" s="4" t="s">
        <v>1876</v>
      </c>
      <c r="D2638" s="2" t="s">
        <v>9298</v>
      </c>
      <c r="E2638" s="2">
        <v>0.0</v>
      </c>
      <c r="F2638" s="2">
        <f>IFERROR(__xludf.DUMMYFUNCTION("""COMPUTED_VALUE"""),0.0)</f>
        <v>0</v>
      </c>
      <c r="G2638" s="4" t="s">
        <v>3231</v>
      </c>
      <c r="H2638" s="2" t="s">
        <v>3210</v>
      </c>
    </row>
    <row r="2639">
      <c r="A2639" s="3">
        <v>46024.0</v>
      </c>
      <c r="B2639" s="4" t="s">
        <v>196</v>
      </c>
      <c r="C2639" s="4" t="s">
        <v>1876</v>
      </c>
      <c r="D2639" s="2" t="s">
        <v>9298</v>
      </c>
      <c r="E2639" s="2">
        <v>0.0</v>
      </c>
      <c r="F2639" s="2">
        <f>IFERROR(__xludf.DUMMYFUNCTION("""COMPUTED_VALUE"""),0.0)</f>
        <v>0</v>
      </c>
      <c r="G2639" s="4" t="s">
        <v>3231</v>
      </c>
      <c r="H2639" s="2" t="s">
        <v>3210</v>
      </c>
    </row>
    <row r="2640">
      <c r="A2640" s="3">
        <v>46025.0</v>
      </c>
      <c r="B2640" s="4" t="s">
        <v>288</v>
      </c>
      <c r="C2640" s="4" t="s">
        <v>1876</v>
      </c>
      <c r="D2640" s="2" t="s">
        <v>9298</v>
      </c>
      <c r="E2640" s="2">
        <v>0.0</v>
      </c>
      <c r="F2640" s="2">
        <f>IFERROR(__xludf.DUMMYFUNCTION("""COMPUTED_VALUE"""),0.0)</f>
        <v>0</v>
      </c>
      <c r="G2640" s="4" t="s">
        <v>3231</v>
      </c>
      <c r="H2640" s="2" t="s">
        <v>3210</v>
      </c>
    </row>
    <row r="2641">
      <c r="A2641" s="3">
        <v>46026.0</v>
      </c>
      <c r="B2641" s="4" t="s">
        <v>256</v>
      </c>
      <c r="C2641" s="4" t="s">
        <v>1876</v>
      </c>
      <c r="D2641" s="2" t="s">
        <v>9298</v>
      </c>
      <c r="E2641" s="2">
        <v>0.0</v>
      </c>
      <c r="F2641" s="2">
        <f>IFERROR(__xludf.DUMMYFUNCTION("""COMPUTED_VALUE"""),0.0)</f>
        <v>0</v>
      </c>
      <c r="G2641" s="4" t="s">
        <v>3231</v>
      </c>
      <c r="H2641" s="2" t="s">
        <v>3210</v>
      </c>
    </row>
    <row r="2642">
      <c r="A2642" s="3">
        <v>46027.0</v>
      </c>
      <c r="B2642" s="4" t="s">
        <v>180</v>
      </c>
      <c r="C2642" s="4" t="s">
        <v>1876</v>
      </c>
      <c r="D2642" s="2" t="s">
        <v>9298</v>
      </c>
      <c r="E2642" s="2">
        <v>0.0</v>
      </c>
      <c r="F2642" s="2">
        <f>IFERROR(__xludf.DUMMYFUNCTION("""COMPUTED_VALUE"""),0.0)</f>
        <v>0</v>
      </c>
      <c r="G2642" s="4" t="s">
        <v>3231</v>
      </c>
      <c r="H2642" s="2" t="s">
        <v>3210</v>
      </c>
    </row>
    <row r="2643">
      <c r="A2643" s="3">
        <v>46028.0</v>
      </c>
      <c r="B2643" s="4" t="s">
        <v>208</v>
      </c>
      <c r="C2643" s="4" t="s">
        <v>1876</v>
      </c>
      <c r="D2643" s="2" t="s">
        <v>9298</v>
      </c>
      <c r="E2643" s="2">
        <v>0.0</v>
      </c>
      <c r="F2643" s="2">
        <f>IFERROR(__xludf.DUMMYFUNCTION("""COMPUTED_VALUE"""),0.0)</f>
        <v>0</v>
      </c>
      <c r="G2643" s="4" t="s">
        <v>3231</v>
      </c>
      <c r="H2643" s="2" t="s">
        <v>3210</v>
      </c>
    </row>
    <row r="2644">
      <c r="A2644" s="3">
        <v>46029.0</v>
      </c>
      <c r="B2644" s="4" t="s">
        <v>303</v>
      </c>
      <c r="C2644" s="4" t="s">
        <v>1876</v>
      </c>
      <c r="D2644" s="2" t="s">
        <v>9298</v>
      </c>
      <c r="E2644" s="2">
        <v>0.0</v>
      </c>
      <c r="F2644" s="2">
        <f>IFERROR(__xludf.DUMMYFUNCTION("""COMPUTED_VALUE"""),0.0)</f>
        <v>0</v>
      </c>
      <c r="G2644" s="4" t="s">
        <v>3231</v>
      </c>
      <c r="H2644" s="2" t="s">
        <v>3210</v>
      </c>
    </row>
    <row r="2645">
      <c r="A2645" s="3">
        <v>46030.0</v>
      </c>
      <c r="B2645" s="4" t="s">
        <v>148</v>
      </c>
      <c r="C2645" s="4" t="s">
        <v>1876</v>
      </c>
      <c r="D2645" s="2" t="s">
        <v>9298</v>
      </c>
      <c r="E2645" s="2">
        <v>0.0</v>
      </c>
      <c r="F2645" s="2">
        <f>IFERROR(__xludf.DUMMYFUNCTION("""COMPUTED_VALUE"""),0.0)</f>
        <v>0</v>
      </c>
      <c r="G2645" s="4" t="s">
        <v>3231</v>
      </c>
      <c r="H2645" s="2" t="s">
        <v>3210</v>
      </c>
    </row>
    <row r="2646">
      <c r="A2646" s="3">
        <v>46031.0</v>
      </c>
      <c r="B2646" s="4" t="s">
        <v>196</v>
      </c>
      <c r="C2646" s="4" t="s">
        <v>1876</v>
      </c>
      <c r="D2646" s="2" t="s">
        <v>9298</v>
      </c>
      <c r="E2646" s="2">
        <v>0.0</v>
      </c>
      <c r="F2646" s="2">
        <f>IFERROR(__xludf.DUMMYFUNCTION("""COMPUTED_VALUE"""),0.0)</f>
        <v>0</v>
      </c>
      <c r="G2646" s="4" t="s">
        <v>3231</v>
      </c>
      <c r="H2646" s="2" t="s">
        <v>3210</v>
      </c>
    </row>
    <row r="2647">
      <c r="A2647" s="3">
        <v>46032.0</v>
      </c>
      <c r="B2647" s="4" t="s">
        <v>288</v>
      </c>
      <c r="C2647" s="4" t="s">
        <v>1876</v>
      </c>
      <c r="D2647" s="2" t="s">
        <v>9298</v>
      </c>
      <c r="E2647" s="2">
        <v>0.0</v>
      </c>
      <c r="F2647" s="2">
        <f>IFERROR(__xludf.DUMMYFUNCTION("""COMPUTED_VALUE"""),0.0)</f>
        <v>0</v>
      </c>
      <c r="G2647" s="4" t="s">
        <v>3231</v>
      </c>
      <c r="H2647" s="2" t="s">
        <v>3210</v>
      </c>
    </row>
    <row r="2648">
      <c r="A2648" s="3">
        <v>46033.0</v>
      </c>
      <c r="B2648" s="4" t="s">
        <v>256</v>
      </c>
      <c r="C2648" s="4" t="s">
        <v>1876</v>
      </c>
      <c r="D2648" s="2" t="s">
        <v>9298</v>
      </c>
      <c r="E2648" s="2">
        <v>0.0</v>
      </c>
      <c r="F2648" s="2">
        <f>IFERROR(__xludf.DUMMYFUNCTION("""COMPUTED_VALUE"""),0.0)</f>
        <v>0</v>
      </c>
      <c r="G2648" s="4" t="s">
        <v>3231</v>
      </c>
      <c r="H2648" s="2" t="s">
        <v>3210</v>
      </c>
    </row>
    <row r="2649">
      <c r="A2649" s="3">
        <v>46034.0</v>
      </c>
      <c r="B2649" s="4" t="s">
        <v>180</v>
      </c>
      <c r="C2649" s="4" t="s">
        <v>1876</v>
      </c>
      <c r="D2649" s="2" t="s">
        <v>9298</v>
      </c>
      <c r="E2649" s="2">
        <v>0.0</v>
      </c>
      <c r="F2649" s="2">
        <f>IFERROR(__xludf.DUMMYFUNCTION("""COMPUTED_VALUE"""),0.0)</f>
        <v>0</v>
      </c>
      <c r="G2649" s="4" t="s">
        <v>3231</v>
      </c>
      <c r="H2649" s="2" t="s">
        <v>3210</v>
      </c>
    </row>
    <row r="2650">
      <c r="A2650" s="3">
        <v>46035.0</v>
      </c>
      <c r="B2650" s="4" t="s">
        <v>208</v>
      </c>
      <c r="C2650" s="4" t="s">
        <v>1876</v>
      </c>
      <c r="D2650" s="2" t="s">
        <v>9298</v>
      </c>
      <c r="E2650" s="2">
        <v>0.0</v>
      </c>
      <c r="F2650" s="2">
        <f>IFERROR(__xludf.DUMMYFUNCTION("""COMPUTED_VALUE"""),0.0)</f>
        <v>0</v>
      </c>
      <c r="G2650" s="4" t="s">
        <v>3231</v>
      </c>
      <c r="H2650" s="2" t="s">
        <v>3210</v>
      </c>
    </row>
    <row r="2651">
      <c r="A2651" s="3">
        <v>46036.0</v>
      </c>
      <c r="B2651" s="4" t="s">
        <v>303</v>
      </c>
      <c r="C2651" s="4" t="s">
        <v>1876</v>
      </c>
      <c r="D2651" s="2" t="s">
        <v>9298</v>
      </c>
      <c r="E2651" s="2">
        <v>0.0</v>
      </c>
      <c r="F2651" s="2">
        <f>IFERROR(__xludf.DUMMYFUNCTION("""COMPUTED_VALUE"""),0.0)</f>
        <v>0</v>
      </c>
      <c r="G2651" s="4" t="s">
        <v>3231</v>
      </c>
      <c r="H2651" s="2" t="s">
        <v>3210</v>
      </c>
    </row>
    <row r="2652">
      <c r="A2652" s="3">
        <v>46037.0</v>
      </c>
      <c r="B2652" s="4" t="s">
        <v>148</v>
      </c>
      <c r="C2652" s="4" t="s">
        <v>1876</v>
      </c>
      <c r="D2652" s="2" t="s">
        <v>9298</v>
      </c>
      <c r="E2652" s="2">
        <v>0.0</v>
      </c>
      <c r="F2652" s="2">
        <f>IFERROR(__xludf.DUMMYFUNCTION("""COMPUTED_VALUE"""),0.0)</f>
        <v>0</v>
      </c>
      <c r="G2652" s="4" t="s">
        <v>3231</v>
      </c>
      <c r="H2652" s="2" t="s">
        <v>3210</v>
      </c>
    </row>
    <row r="2653">
      <c r="A2653" s="3">
        <v>46038.0</v>
      </c>
      <c r="B2653" s="4" t="s">
        <v>196</v>
      </c>
      <c r="C2653" s="4" t="s">
        <v>1876</v>
      </c>
      <c r="D2653" s="2" t="s">
        <v>9298</v>
      </c>
      <c r="E2653" s="2">
        <v>0.0</v>
      </c>
      <c r="F2653" s="2">
        <f>IFERROR(__xludf.DUMMYFUNCTION("""COMPUTED_VALUE"""),0.0)</f>
        <v>0</v>
      </c>
      <c r="G2653" s="4" t="s">
        <v>3231</v>
      </c>
      <c r="H2653" s="2" t="s">
        <v>3210</v>
      </c>
    </row>
    <row r="2654">
      <c r="A2654" s="3">
        <v>46039.0</v>
      </c>
      <c r="B2654" s="4" t="s">
        <v>288</v>
      </c>
      <c r="C2654" s="4" t="s">
        <v>1876</v>
      </c>
      <c r="D2654" s="2" t="s">
        <v>9298</v>
      </c>
      <c r="E2654" s="2">
        <v>0.0</v>
      </c>
      <c r="F2654" s="2">
        <f>IFERROR(__xludf.DUMMYFUNCTION("""COMPUTED_VALUE"""),0.0)</f>
        <v>0</v>
      </c>
      <c r="G2654" s="4" t="s">
        <v>3231</v>
      </c>
      <c r="H2654" s="2" t="s">
        <v>3210</v>
      </c>
    </row>
    <row r="2655">
      <c r="A2655" s="3">
        <v>46040.0</v>
      </c>
      <c r="B2655" s="4" t="s">
        <v>256</v>
      </c>
      <c r="C2655" s="4" t="s">
        <v>1876</v>
      </c>
      <c r="D2655" s="2" t="s">
        <v>9298</v>
      </c>
      <c r="E2655" s="2">
        <v>0.0</v>
      </c>
      <c r="F2655" s="2">
        <f>IFERROR(__xludf.DUMMYFUNCTION("""COMPUTED_VALUE"""),0.0)</f>
        <v>0</v>
      </c>
      <c r="G2655" s="4" t="s">
        <v>3231</v>
      </c>
      <c r="H2655" s="2" t="s">
        <v>3210</v>
      </c>
    </row>
    <row r="2656">
      <c r="A2656" s="3">
        <v>46041.0</v>
      </c>
      <c r="B2656" s="4" t="s">
        <v>180</v>
      </c>
      <c r="C2656" s="4" t="s">
        <v>1876</v>
      </c>
      <c r="D2656" s="2" t="s">
        <v>9298</v>
      </c>
      <c r="E2656" s="2">
        <v>0.0</v>
      </c>
      <c r="F2656" s="2">
        <f>IFERROR(__xludf.DUMMYFUNCTION("""COMPUTED_VALUE"""),0.0)</f>
        <v>0</v>
      </c>
      <c r="G2656" s="4" t="s">
        <v>3231</v>
      </c>
      <c r="H2656" s="2" t="s">
        <v>3210</v>
      </c>
    </row>
    <row r="2657">
      <c r="A2657" s="3">
        <v>46042.0</v>
      </c>
      <c r="B2657" s="4" t="s">
        <v>208</v>
      </c>
      <c r="C2657" s="4" t="s">
        <v>1876</v>
      </c>
      <c r="D2657" s="2" t="s">
        <v>9298</v>
      </c>
      <c r="E2657" s="2">
        <v>0.0</v>
      </c>
      <c r="F2657" s="2">
        <f>IFERROR(__xludf.DUMMYFUNCTION("""COMPUTED_VALUE"""),0.0)</f>
        <v>0</v>
      </c>
      <c r="G2657" s="4" t="s">
        <v>3231</v>
      </c>
      <c r="H2657" s="2" t="s">
        <v>3210</v>
      </c>
    </row>
    <row r="2658">
      <c r="A2658" s="3">
        <v>46043.0</v>
      </c>
      <c r="B2658" s="4" t="s">
        <v>303</v>
      </c>
      <c r="C2658" s="4" t="s">
        <v>1876</v>
      </c>
      <c r="D2658" s="2" t="s">
        <v>9298</v>
      </c>
      <c r="E2658" s="2">
        <v>0.0</v>
      </c>
      <c r="F2658" s="2">
        <f>IFERROR(__xludf.DUMMYFUNCTION("""COMPUTED_VALUE"""),0.0)</f>
        <v>0</v>
      </c>
      <c r="G2658" s="4" t="s">
        <v>3231</v>
      </c>
      <c r="H2658" s="2" t="s">
        <v>3210</v>
      </c>
    </row>
    <row r="2659">
      <c r="A2659" s="3">
        <v>46044.0</v>
      </c>
      <c r="B2659" s="4" t="s">
        <v>148</v>
      </c>
      <c r="C2659" s="4" t="s">
        <v>1876</v>
      </c>
      <c r="D2659" s="2" t="s">
        <v>9298</v>
      </c>
      <c r="E2659" s="2">
        <v>0.0</v>
      </c>
      <c r="F2659" s="2">
        <f>IFERROR(__xludf.DUMMYFUNCTION("""COMPUTED_VALUE"""),0.0)</f>
        <v>0</v>
      </c>
      <c r="G2659" s="4" t="s">
        <v>3231</v>
      </c>
      <c r="H2659" s="2" t="s">
        <v>3210</v>
      </c>
    </row>
    <row r="2660">
      <c r="A2660" s="3">
        <v>46045.0</v>
      </c>
      <c r="B2660" s="4" t="s">
        <v>196</v>
      </c>
      <c r="C2660" s="4" t="s">
        <v>1876</v>
      </c>
      <c r="D2660" s="2" t="s">
        <v>9298</v>
      </c>
      <c r="E2660" s="2">
        <v>0.0</v>
      </c>
      <c r="F2660" s="2">
        <f>IFERROR(__xludf.DUMMYFUNCTION("""COMPUTED_VALUE"""),0.0)</f>
        <v>0</v>
      </c>
      <c r="G2660" s="4" t="s">
        <v>3231</v>
      </c>
      <c r="H2660" s="2" t="s">
        <v>3210</v>
      </c>
    </row>
    <row r="2661">
      <c r="A2661" s="3">
        <v>46046.0</v>
      </c>
      <c r="B2661" s="4" t="s">
        <v>288</v>
      </c>
      <c r="C2661" s="4" t="s">
        <v>1876</v>
      </c>
      <c r="D2661" s="2" t="s">
        <v>9298</v>
      </c>
      <c r="E2661" s="2">
        <v>0.0</v>
      </c>
      <c r="F2661" s="2">
        <f>IFERROR(__xludf.DUMMYFUNCTION("""COMPUTED_VALUE"""),0.0)</f>
        <v>0</v>
      </c>
      <c r="G2661" s="4" t="s">
        <v>3231</v>
      </c>
      <c r="H2661" s="2" t="s">
        <v>3210</v>
      </c>
    </row>
    <row r="2662">
      <c r="A2662" s="3">
        <v>46047.0</v>
      </c>
      <c r="B2662" s="4" t="s">
        <v>256</v>
      </c>
      <c r="C2662" s="4" t="s">
        <v>1876</v>
      </c>
      <c r="D2662" s="2" t="s">
        <v>9298</v>
      </c>
      <c r="E2662" s="2">
        <v>0.0</v>
      </c>
      <c r="F2662" s="2">
        <f>IFERROR(__xludf.DUMMYFUNCTION("""COMPUTED_VALUE"""),0.0)</f>
        <v>0</v>
      </c>
      <c r="G2662" s="4" t="s">
        <v>3231</v>
      </c>
      <c r="H2662" s="2" t="s">
        <v>3210</v>
      </c>
    </row>
    <row r="2663">
      <c r="A2663" s="3">
        <v>46048.0</v>
      </c>
      <c r="B2663" s="4" t="s">
        <v>180</v>
      </c>
      <c r="C2663" s="4" t="s">
        <v>1876</v>
      </c>
      <c r="D2663" s="2" t="s">
        <v>9298</v>
      </c>
      <c r="E2663" s="2">
        <v>0.0</v>
      </c>
      <c r="F2663" s="2">
        <f>IFERROR(__xludf.DUMMYFUNCTION("""COMPUTED_VALUE"""),0.0)</f>
        <v>0</v>
      </c>
      <c r="G2663" s="4" t="s">
        <v>3231</v>
      </c>
      <c r="H2663" s="2" t="s">
        <v>3210</v>
      </c>
    </row>
    <row r="2664">
      <c r="A2664" s="3">
        <v>46049.0</v>
      </c>
      <c r="B2664" s="4" t="s">
        <v>208</v>
      </c>
      <c r="C2664" s="4" t="s">
        <v>1876</v>
      </c>
      <c r="D2664" s="2" t="s">
        <v>9298</v>
      </c>
      <c r="E2664" s="2">
        <v>0.0</v>
      </c>
      <c r="F2664" s="2">
        <f>IFERROR(__xludf.DUMMYFUNCTION("""COMPUTED_VALUE"""),0.0)</f>
        <v>0</v>
      </c>
      <c r="G2664" s="4" t="s">
        <v>3231</v>
      </c>
      <c r="H2664" s="2" t="s">
        <v>3210</v>
      </c>
    </row>
    <row r="2665">
      <c r="A2665" s="3">
        <v>46050.0</v>
      </c>
      <c r="B2665" s="4" t="s">
        <v>303</v>
      </c>
      <c r="C2665" s="4" t="s">
        <v>1876</v>
      </c>
      <c r="D2665" s="2" t="s">
        <v>9298</v>
      </c>
      <c r="E2665" s="2">
        <v>0.0</v>
      </c>
      <c r="F2665" s="2">
        <f>IFERROR(__xludf.DUMMYFUNCTION("""COMPUTED_VALUE"""),0.0)</f>
        <v>0</v>
      </c>
      <c r="G2665" s="4" t="s">
        <v>3231</v>
      </c>
      <c r="H2665" s="2" t="s">
        <v>3210</v>
      </c>
    </row>
    <row r="2666">
      <c r="A2666" s="3">
        <v>46051.0</v>
      </c>
      <c r="B2666" s="4" t="s">
        <v>148</v>
      </c>
      <c r="C2666" s="4" t="s">
        <v>1876</v>
      </c>
      <c r="D2666" s="2" t="s">
        <v>9298</v>
      </c>
      <c r="E2666" s="2">
        <v>0.0</v>
      </c>
      <c r="F2666" s="2">
        <f>IFERROR(__xludf.DUMMYFUNCTION("""COMPUTED_VALUE"""),0.0)</f>
        <v>0</v>
      </c>
      <c r="G2666" s="4" t="s">
        <v>3231</v>
      </c>
      <c r="H2666" s="2" t="s">
        <v>3210</v>
      </c>
    </row>
    <row r="2667">
      <c r="A2667" s="3">
        <v>46052.0</v>
      </c>
      <c r="B2667" s="4" t="s">
        <v>196</v>
      </c>
      <c r="C2667" s="4" t="s">
        <v>1876</v>
      </c>
      <c r="D2667" s="2" t="s">
        <v>9298</v>
      </c>
      <c r="E2667" s="2">
        <v>0.0</v>
      </c>
      <c r="F2667" s="2">
        <f>IFERROR(__xludf.DUMMYFUNCTION("""COMPUTED_VALUE"""),0.0)</f>
        <v>0</v>
      </c>
      <c r="G2667" s="4" t="s">
        <v>3231</v>
      </c>
      <c r="H2667" s="2" t="s">
        <v>3210</v>
      </c>
    </row>
    <row r="2668">
      <c r="A2668" s="3">
        <v>46053.0</v>
      </c>
      <c r="B2668" s="4" t="s">
        <v>288</v>
      </c>
      <c r="C2668" s="4" t="s">
        <v>1876</v>
      </c>
      <c r="D2668" s="2" t="s">
        <v>9298</v>
      </c>
      <c r="E2668" s="2">
        <v>0.0</v>
      </c>
      <c r="F2668" s="2">
        <f>IFERROR(__xludf.DUMMYFUNCTION("""COMPUTED_VALUE"""),0.0)</f>
        <v>0</v>
      </c>
      <c r="G2668" s="4" t="s">
        <v>3231</v>
      </c>
      <c r="H2668" s="2" t="s">
        <v>3210</v>
      </c>
    </row>
    <row r="2669">
      <c r="A2669" s="3">
        <v>46054.0</v>
      </c>
      <c r="B2669" s="4" t="s">
        <v>256</v>
      </c>
      <c r="C2669" s="4" t="s">
        <v>1876</v>
      </c>
      <c r="D2669" s="2" t="s">
        <v>9298</v>
      </c>
      <c r="E2669" s="2">
        <v>0.0</v>
      </c>
      <c r="F2669" s="2">
        <f>IFERROR(__xludf.DUMMYFUNCTION("""COMPUTED_VALUE"""),0.0)</f>
        <v>0</v>
      </c>
      <c r="G2669" s="4" t="s">
        <v>3231</v>
      </c>
      <c r="H2669" s="2" t="s">
        <v>3210</v>
      </c>
    </row>
    <row r="2670">
      <c r="A2670" s="3">
        <v>46055.0</v>
      </c>
      <c r="B2670" s="4" t="s">
        <v>180</v>
      </c>
      <c r="C2670" s="4" t="s">
        <v>1876</v>
      </c>
      <c r="D2670" s="2" t="s">
        <v>9298</v>
      </c>
      <c r="E2670" s="2">
        <v>0.0</v>
      </c>
      <c r="F2670" s="2">
        <f>IFERROR(__xludf.DUMMYFUNCTION("""COMPUTED_VALUE"""),0.0)</f>
        <v>0</v>
      </c>
      <c r="G2670" s="4" t="s">
        <v>3231</v>
      </c>
      <c r="H2670" s="2" t="s">
        <v>3210</v>
      </c>
    </row>
    <row r="2671">
      <c r="A2671" s="3">
        <v>46056.0</v>
      </c>
      <c r="B2671" s="4" t="s">
        <v>208</v>
      </c>
      <c r="C2671" s="4" t="s">
        <v>1876</v>
      </c>
      <c r="D2671" s="2" t="s">
        <v>9298</v>
      </c>
      <c r="E2671" s="2">
        <v>0.0</v>
      </c>
      <c r="F2671" s="2">
        <f>IFERROR(__xludf.DUMMYFUNCTION("""COMPUTED_VALUE"""),0.0)</f>
        <v>0</v>
      </c>
      <c r="G2671" s="4" t="s">
        <v>3231</v>
      </c>
      <c r="H2671" s="2" t="s">
        <v>3210</v>
      </c>
    </row>
    <row r="2672">
      <c r="A2672" s="3">
        <v>46057.0</v>
      </c>
      <c r="B2672" s="4" t="s">
        <v>303</v>
      </c>
      <c r="C2672" s="4" t="s">
        <v>1876</v>
      </c>
      <c r="D2672" s="2" t="s">
        <v>9298</v>
      </c>
      <c r="E2672" s="2">
        <v>0.0</v>
      </c>
      <c r="F2672" s="2">
        <f>IFERROR(__xludf.DUMMYFUNCTION("""COMPUTED_VALUE"""),0.0)</f>
        <v>0</v>
      </c>
      <c r="G2672" s="4" t="s">
        <v>3231</v>
      </c>
      <c r="H2672" s="2" t="s">
        <v>3210</v>
      </c>
    </row>
    <row r="2673">
      <c r="A2673" s="3">
        <v>46058.0</v>
      </c>
      <c r="B2673" s="4" t="s">
        <v>148</v>
      </c>
      <c r="C2673" s="4" t="s">
        <v>1876</v>
      </c>
      <c r="D2673" s="2" t="s">
        <v>9298</v>
      </c>
      <c r="E2673" s="2">
        <v>0.0</v>
      </c>
      <c r="F2673" s="2">
        <f>IFERROR(__xludf.DUMMYFUNCTION("""COMPUTED_VALUE"""),0.0)</f>
        <v>0</v>
      </c>
      <c r="G2673" s="4" t="s">
        <v>3231</v>
      </c>
      <c r="H2673" s="2" t="s">
        <v>3210</v>
      </c>
    </row>
    <row r="2674">
      <c r="A2674" s="3">
        <v>46059.0</v>
      </c>
      <c r="B2674" s="4" t="s">
        <v>196</v>
      </c>
      <c r="C2674" s="4" t="s">
        <v>1876</v>
      </c>
      <c r="D2674" s="2" t="s">
        <v>9298</v>
      </c>
      <c r="E2674" s="2">
        <v>0.0</v>
      </c>
      <c r="F2674" s="2">
        <f>IFERROR(__xludf.DUMMYFUNCTION("""COMPUTED_VALUE"""),0.0)</f>
        <v>0</v>
      </c>
      <c r="G2674" s="4" t="s">
        <v>3231</v>
      </c>
      <c r="H2674" s="2" t="s">
        <v>3210</v>
      </c>
    </row>
    <row r="2675">
      <c r="A2675" s="3">
        <v>46060.0</v>
      </c>
      <c r="B2675" s="4" t="s">
        <v>288</v>
      </c>
      <c r="C2675" s="4" t="s">
        <v>1876</v>
      </c>
      <c r="D2675" s="2" t="s">
        <v>9298</v>
      </c>
      <c r="E2675" s="2">
        <v>0.0</v>
      </c>
      <c r="F2675" s="2">
        <f>IFERROR(__xludf.DUMMYFUNCTION("""COMPUTED_VALUE"""),0.0)</f>
        <v>0</v>
      </c>
      <c r="G2675" s="4" t="s">
        <v>3231</v>
      </c>
      <c r="H2675" s="2" t="s">
        <v>3210</v>
      </c>
    </row>
    <row r="2676">
      <c r="A2676" s="3">
        <v>46061.0</v>
      </c>
      <c r="B2676" s="4" t="s">
        <v>256</v>
      </c>
      <c r="C2676" s="4" t="s">
        <v>1876</v>
      </c>
      <c r="D2676" s="2" t="s">
        <v>9298</v>
      </c>
      <c r="E2676" s="2">
        <v>0.0</v>
      </c>
      <c r="F2676" s="2">
        <f>IFERROR(__xludf.DUMMYFUNCTION("""COMPUTED_VALUE"""),0.0)</f>
        <v>0</v>
      </c>
      <c r="G2676" s="4" t="s">
        <v>3231</v>
      </c>
      <c r="H2676" s="2" t="s">
        <v>3210</v>
      </c>
    </row>
    <row r="2677">
      <c r="A2677" s="3">
        <v>46062.0</v>
      </c>
      <c r="B2677" s="4" t="s">
        <v>180</v>
      </c>
      <c r="C2677" s="4" t="s">
        <v>1876</v>
      </c>
      <c r="D2677" s="2" t="s">
        <v>9298</v>
      </c>
      <c r="E2677" s="2">
        <v>0.0</v>
      </c>
      <c r="F2677" s="2">
        <f>IFERROR(__xludf.DUMMYFUNCTION("""COMPUTED_VALUE"""),0.0)</f>
        <v>0</v>
      </c>
      <c r="G2677" s="4" t="s">
        <v>3231</v>
      </c>
      <c r="H2677" s="2" t="s">
        <v>3210</v>
      </c>
    </row>
    <row r="2678">
      <c r="A2678" s="3">
        <v>46063.0</v>
      </c>
      <c r="B2678" s="4" t="s">
        <v>208</v>
      </c>
      <c r="C2678" s="4" t="s">
        <v>1876</v>
      </c>
      <c r="D2678" s="2" t="s">
        <v>9298</v>
      </c>
      <c r="E2678" s="2">
        <v>0.0</v>
      </c>
      <c r="F2678" s="2">
        <f>IFERROR(__xludf.DUMMYFUNCTION("""COMPUTED_VALUE"""),0.0)</f>
        <v>0</v>
      </c>
      <c r="G2678" s="4" t="s">
        <v>3231</v>
      </c>
      <c r="H2678" s="2" t="s">
        <v>3210</v>
      </c>
    </row>
    <row r="2679">
      <c r="A2679" s="3">
        <v>46064.0</v>
      </c>
      <c r="B2679" s="4" t="s">
        <v>303</v>
      </c>
      <c r="C2679" s="4" t="s">
        <v>1876</v>
      </c>
      <c r="D2679" s="2" t="s">
        <v>9298</v>
      </c>
      <c r="E2679" s="2">
        <v>0.0</v>
      </c>
      <c r="F2679" s="2">
        <f>IFERROR(__xludf.DUMMYFUNCTION("""COMPUTED_VALUE"""),0.0)</f>
        <v>0</v>
      </c>
      <c r="G2679" s="4" t="s">
        <v>3231</v>
      </c>
      <c r="H2679" s="2" t="s">
        <v>3210</v>
      </c>
    </row>
    <row r="2680">
      <c r="A2680" s="3">
        <v>46065.0</v>
      </c>
      <c r="B2680" s="4" t="s">
        <v>148</v>
      </c>
      <c r="C2680" s="4" t="s">
        <v>1876</v>
      </c>
      <c r="D2680" s="2" t="s">
        <v>9298</v>
      </c>
      <c r="E2680" s="2">
        <v>0.0</v>
      </c>
      <c r="F2680" s="2">
        <f>IFERROR(__xludf.DUMMYFUNCTION("""COMPUTED_VALUE"""),0.0)</f>
        <v>0</v>
      </c>
      <c r="G2680" s="4" t="s">
        <v>3231</v>
      </c>
      <c r="H2680" s="2" t="s">
        <v>3210</v>
      </c>
    </row>
    <row r="2681">
      <c r="A2681" s="3">
        <v>46066.0</v>
      </c>
      <c r="B2681" s="4" t="s">
        <v>196</v>
      </c>
      <c r="C2681" s="4" t="s">
        <v>1876</v>
      </c>
      <c r="D2681" s="2" t="s">
        <v>9298</v>
      </c>
      <c r="E2681" s="2">
        <v>0.0</v>
      </c>
      <c r="F2681" s="2">
        <f>IFERROR(__xludf.DUMMYFUNCTION("""COMPUTED_VALUE"""),0.0)</f>
        <v>0</v>
      </c>
      <c r="G2681" s="4" t="s">
        <v>3231</v>
      </c>
      <c r="H2681" s="2" t="s">
        <v>3210</v>
      </c>
    </row>
    <row r="2682">
      <c r="A2682" s="3">
        <v>46067.0</v>
      </c>
      <c r="B2682" s="4" t="s">
        <v>288</v>
      </c>
      <c r="C2682" s="4" t="s">
        <v>1876</v>
      </c>
      <c r="D2682" s="2" t="s">
        <v>9298</v>
      </c>
      <c r="E2682" s="2">
        <v>0.0</v>
      </c>
      <c r="F2682" s="2">
        <f>IFERROR(__xludf.DUMMYFUNCTION("""COMPUTED_VALUE"""),0.0)</f>
        <v>0</v>
      </c>
      <c r="G2682" s="4" t="s">
        <v>3231</v>
      </c>
      <c r="H2682" s="2" t="s">
        <v>3210</v>
      </c>
    </row>
    <row r="2683">
      <c r="A2683" s="3">
        <v>46068.0</v>
      </c>
      <c r="B2683" s="4" t="s">
        <v>256</v>
      </c>
      <c r="C2683" s="4" t="s">
        <v>1876</v>
      </c>
      <c r="D2683" s="2" t="s">
        <v>9298</v>
      </c>
      <c r="E2683" s="2">
        <v>0.0</v>
      </c>
      <c r="F2683" s="2">
        <f>IFERROR(__xludf.DUMMYFUNCTION("""COMPUTED_VALUE"""),0.0)</f>
        <v>0</v>
      </c>
      <c r="G2683" s="4" t="s">
        <v>3231</v>
      </c>
      <c r="H2683" s="2" t="s">
        <v>3210</v>
      </c>
    </row>
    <row r="2684">
      <c r="A2684" s="3">
        <v>46069.0</v>
      </c>
      <c r="B2684" s="4" t="s">
        <v>180</v>
      </c>
      <c r="C2684" s="4" t="s">
        <v>1876</v>
      </c>
      <c r="D2684" s="2" t="s">
        <v>9298</v>
      </c>
      <c r="E2684" s="2">
        <v>0.0</v>
      </c>
      <c r="F2684" s="2">
        <f>IFERROR(__xludf.DUMMYFUNCTION("""COMPUTED_VALUE"""),0.0)</f>
        <v>0</v>
      </c>
      <c r="G2684" s="4" t="s">
        <v>3231</v>
      </c>
      <c r="H2684" s="2" t="s">
        <v>3210</v>
      </c>
    </row>
    <row r="2685">
      <c r="A2685" s="3">
        <v>46070.0</v>
      </c>
      <c r="B2685" s="4" t="s">
        <v>208</v>
      </c>
      <c r="C2685" s="4" t="s">
        <v>1876</v>
      </c>
      <c r="D2685" s="2" t="s">
        <v>9298</v>
      </c>
      <c r="E2685" s="2">
        <v>0.0</v>
      </c>
      <c r="F2685" s="2">
        <f>IFERROR(__xludf.DUMMYFUNCTION("""COMPUTED_VALUE"""),0.0)</f>
        <v>0</v>
      </c>
      <c r="G2685" s="4" t="s">
        <v>3231</v>
      </c>
      <c r="H2685" s="2" t="s">
        <v>3210</v>
      </c>
    </row>
    <row r="2686">
      <c r="A2686" s="3">
        <v>46071.0</v>
      </c>
      <c r="B2686" s="4" t="s">
        <v>303</v>
      </c>
      <c r="C2686" s="4" t="s">
        <v>1876</v>
      </c>
      <c r="D2686" s="2" t="s">
        <v>9298</v>
      </c>
      <c r="E2686" s="2">
        <v>0.0</v>
      </c>
      <c r="F2686" s="2">
        <f>IFERROR(__xludf.DUMMYFUNCTION("""COMPUTED_VALUE"""),0.0)</f>
        <v>0</v>
      </c>
      <c r="G2686" s="4" t="s">
        <v>3231</v>
      </c>
      <c r="H2686" s="2" t="s">
        <v>3210</v>
      </c>
    </row>
    <row r="2687">
      <c r="A2687" s="3">
        <v>46072.0</v>
      </c>
      <c r="B2687" s="4" t="s">
        <v>148</v>
      </c>
      <c r="C2687" s="4" t="s">
        <v>1876</v>
      </c>
      <c r="D2687" s="2" t="s">
        <v>9298</v>
      </c>
      <c r="E2687" s="2">
        <v>0.0</v>
      </c>
      <c r="F2687" s="2">
        <f>IFERROR(__xludf.DUMMYFUNCTION("""COMPUTED_VALUE"""),0.0)</f>
        <v>0</v>
      </c>
      <c r="G2687" s="4" t="s">
        <v>3231</v>
      </c>
      <c r="H2687" s="2" t="s">
        <v>3210</v>
      </c>
    </row>
    <row r="2688">
      <c r="A2688" s="3">
        <v>46073.0</v>
      </c>
      <c r="B2688" s="4" t="s">
        <v>196</v>
      </c>
      <c r="C2688" s="4" t="s">
        <v>1876</v>
      </c>
      <c r="D2688" s="2" t="s">
        <v>9298</v>
      </c>
      <c r="E2688" s="2">
        <v>0.0</v>
      </c>
      <c r="F2688" s="2">
        <f>IFERROR(__xludf.DUMMYFUNCTION("""COMPUTED_VALUE"""),0.0)</f>
        <v>0</v>
      </c>
      <c r="G2688" s="4" t="s">
        <v>3231</v>
      </c>
      <c r="H2688" s="2" t="s">
        <v>3210</v>
      </c>
    </row>
    <row r="2689">
      <c r="A2689" s="3">
        <v>46074.0</v>
      </c>
      <c r="B2689" s="4" t="s">
        <v>288</v>
      </c>
      <c r="C2689" s="4" t="s">
        <v>1876</v>
      </c>
      <c r="D2689" s="2" t="s">
        <v>9298</v>
      </c>
      <c r="E2689" s="2">
        <v>0.0</v>
      </c>
      <c r="F2689" s="2">
        <f>IFERROR(__xludf.DUMMYFUNCTION("""COMPUTED_VALUE"""),0.0)</f>
        <v>0</v>
      </c>
      <c r="G2689" s="4" t="s">
        <v>3231</v>
      </c>
      <c r="H2689" s="2" t="s">
        <v>3210</v>
      </c>
    </row>
    <row r="2690">
      <c r="A2690" s="3">
        <v>46075.0</v>
      </c>
      <c r="B2690" s="4" t="s">
        <v>256</v>
      </c>
      <c r="C2690" s="4" t="s">
        <v>1876</v>
      </c>
      <c r="D2690" s="2" t="s">
        <v>9298</v>
      </c>
      <c r="E2690" s="2">
        <v>0.0</v>
      </c>
      <c r="F2690" s="2">
        <f>IFERROR(__xludf.DUMMYFUNCTION("""COMPUTED_VALUE"""),0.0)</f>
        <v>0</v>
      </c>
      <c r="G2690" s="4" t="s">
        <v>3231</v>
      </c>
      <c r="H2690" s="2" t="s">
        <v>3210</v>
      </c>
    </row>
    <row r="2691">
      <c r="A2691" s="3">
        <v>46076.0</v>
      </c>
      <c r="B2691" s="4" t="s">
        <v>180</v>
      </c>
      <c r="C2691" s="4" t="s">
        <v>1876</v>
      </c>
      <c r="D2691" s="2" t="s">
        <v>9298</v>
      </c>
      <c r="E2691" s="2">
        <v>0.0</v>
      </c>
      <c r="F2691" s="2">
        <f>IFERROR(__xludf.DUMMYFUNCTION("""COMPUTED_VALUE"""),0.0)</f>
        <v>0</v>
      </c>
      <c r="G2691" s="4" t="s">
        <v>3231</v>
      </c>
      <c r="H2691" s="2" t="s">
        <v>3210</v>
      </c>
    </row>
    <row r="2692">
      <c r="A2692" s="3">
        <v>46077.0</v>
      </c>
      <c r="B2692" s="4" t="s">
        <v>208</v>
      </c>
      <c r="C2692" s="4" t="s">
        <v>1876</v>
      </c>
      <c r="D2692" s="2" t="s">
        <v>9298</v>
      </c>
      <c r="E2692" s="2">
        <v>0.0</v>
      </c>
      <c r="F2692" s="2">
        <f>IFERROR(__xludf.DUMMYFUNCTION("""COMPUTED_VALUE"""),0.0)</f>
        <v>0</v>
      </c>
      <c r="G2692" s="4" t="s">
        <v>3231</v>
      </c>
      <c r="H2692" s="2" t="s">
        <v>3210</v>
      </c>
    </row>
    <row r="2693">
      <c r="A2693" s="3">
        <v>46078.0</v>
      </c>
      <c r="B2693" s="4" t="s">
        <v>303</v>
      </c>
      <c r="C2693" s="4" t="s">
        <v>1876</v>
      </c>
      <c r="D2693" s="2" t="s">
        <v>9298</v>
      </c>
      <c r="E2693" s="2">
        <v>0.0</v>
      </c>
      <c r="F2693" s="2">
        <f>IFERROR(__xludf.DUMMYFUNCTION("""COMPUTED_VALUE"""),0.0)</f>
        <v>0</v>
      </c>
      <c r="G2693" s="4" t="s">
        <v>3231</v>
      </c>
      <c r="H2693" s="2" t="s">
        <v>3210</v>
      </c>
    </row>
    <row r="2694">
      <c r="A2694" s="3">
        <v>46079.0</v>
      </c>
      <c r="B2694" s="4" t="s">
        <v>148</v>
      </c>
      <c r="C2694" s="4" t="s">
        <v>1876</v>
      </c>
      <c r="D2694" s="2" t="s">
        <v>9298</v>
      </c>
      <c r="E2694" s="2">
        <v>0.0</v>
      </c>
      <c r="F2694" s="2">
        <f>IFERROR(__xludf.DUMMYFUNCTION("""COMPUTED_VALUE"""),0.0)</f>
        <v>0</v>
      </c>
      <c r="G2694" s="4" t="s">
        <v>3231</v>
      </c>
      <c r="H2694" s="2" t="s">
        <v>3210</v>
      </c>
    </row>
    <row r="2695">
      <c r="A2695" s="3">
        <v>46080.0</v>
      </c>
      <c r="B2695" s="4" t="s">
        <v>196</v>
      </c>
      <c r="C2695" s="4" t="s">
        <v>1876</v>
      </c>
      <c r="D2695" s="2" t="s">
        <v>9298</v>
      </c>
      <c r="E2695" s="2">
        <v>0.0</v>
      </c>
      <c r="F2695" s="2">
        <f>IFERROR(__xludf.DUMMYFUNCTION("""COMPUTED_VALUE"""),0.0)</f>
        <v>0</v>
      </c>
      <c r="G2695" s="4" t="s">
        <v>3231</v>
      </c>
      <c r="H2695" s="2" t="s">
        <v>3210</v>
      </c>
    </row>
    <row r="2696">
      <c r="A2696" s="3">
        <v>46081.0</v>
      </c>
      <c r="B2696" s="4" t="s">
        <v>288</v>
      </c>
      <c r="C2696" s="4" t="s">
        <v>1876</v>
      </c>
      <c r="D2696" s="2" t="s">
        <v>9298</v>
      </c>
      <c r="E2696" s="2">
        <v>0.0</v>
      </c>
      <c r="F2696" s="2">
        <f>IFERROR(__xludf.DUMMYFUNCTION("""COMPUTED_VALUE"""),0.0)</f>
        <v>0</v>
      </c>
      <c r="G2696" s="4" t="s">
        <v>3231</v>
      </c>
      <c r="H2696" s="2" t="s">
        <v>3210</v>
      </c>
    </row>
    <row r="2697">
      <c r="A2697" s="3">
        <v>46082.0</v>
      </c>
      <c r="B2697" s="4" t="s">
        <v>256</v>
      </c>
      <c r="C2697" s="4" t="s">
        <v>1876</v>
      </c>
      <c r="D2697" s="2" t="s">
        <v>9298</v>
      </c>
      <c r="E2697" s="2">
        <v>0.0</v>
      </c>
      <c r="F2697" s="2">
        <f>IFERROR(__xludf.DUMMYFUNCTION("""COMPUTED_VALUE"""),0.0)</f>
        <v>0</v>
      </c>
      <c r="G2697" s="4" t="s">
        <v>3231</v>
      </c>
      <c r="H2697" s="2" t="s">
        <v>3210</v>
      </c>
    </row>
    <row r="2698">
      <c r="A2698" s="3">
        <v>46083.0</v>
      </c>
      <c r="B2698" s="4" t="s">
        <v>180</v>
      </c>
      <c r="C2698" s="4" t="s">
        <v>1876</v>
      </c>
      <c r="D2698" s="2" t="s">
        <v>9298</v>
      </c>
      <c r="E2698" s="2">
        <v>0.0</v>
      </c>
      <c r="F2698" s="2">
        <f>IFERROR(__xludf.DUMMYFUNCTION("""COMPUTED_VALUE"""),0.0)</f>
        <v>0</v>
      </c>
      <c r="G2698" s="4" t="s">
        <v>3231</v>
      </c>
      <c r="H2698" s="2" t="s">
        <v>3210</v>
      </c>
    </row>
    <row r="2699">
      <c r="A2699" s="3">
        <v>46084.0</v>
      </c>
      <c r="B2699" s="4" t="s">
        <v>208</v>
      </c>
      <c r="C2699" s="4" t="s">
        <v>1876</v>
      </c>
      <c r="D2699" s="2" t="s">
        <v>9298</v>
      </c>
      <c r="E2699" s="2">
        <v>0.0</v>
      </c>
      <c r="F2699" s="2">
        <f>IFERROR(__xludf.DUMMYFUNCTION("""COMPUTED_VALUE"""),0.0)</f>
        <v>0</v>
      </c>
      <c r="G2699" s="4" t="s">
        <v>3231</v>
      </c>
      <c r="H2699" s="2" t="s">
        <v>3210</v>
      </c>
    </row>
    <row r="2700">
      <c r="A2700" s="3">
        <v>46085.0</v>
      </c>
      <c r="B2700" s="4" t="s">
        <v>303</v>
      </c>
      <c r="C2700" s="4" t="s">
        <v>1876</v>
      </c>
      <c r="D2700" s="2" t="s">
        <v>9298</v>
      </c>
      <c r="E2700" s="2">
        <v>0.0</v>
      </c>
      <c r="F2700" s="2">
        <f>IFERROR(__xludf.DUMMYFUNCTION("""COMPUTED_VALUE"""),0.0)</f>
        <v>0</v>
      </c>
      <c r="G2700" s="4" t="s">
        <v>3231</v>
      </c>
      <c r="H2700" s="2" t="s">
        <v>3210</v>
      </c>
    </row>
    <row r="2701">
      <c r="A2701" s="3">
        <v>46086.0</v>
      </c>
      <c r="B2701" s="4" t="s">
        <v>148</v>
      </c>
      <c r="C2701" s="4" t="s">
        <v>1876</v>
      </c>
      <c r="D2701" s="2" t="s">
        <v>9298</v>
      </c>
      <c r="E2701" s="2">
        <v>0.0</v>
      </c>
      <c r="F2701" s="2">
        <f>IFERROR(__xludf.DUMMYFUNCTION("""COMPUTED_VALUE"""),0.0)</f>
        <v>0</v>
      </c>
      <c r="G2701" s="4" t="s">
        <v>3231</v>
      </c>
      <c r="H2701" s="2" t="s">
        <v>3210</v>
      </c>
    </row>
    <row r="2702">
      <c r="A2702" s="3">
        <v>46087.0</v>
      </c>
      <c r="B2702" s="4" t="s">
        <v>196</v>
      </c>
      <c r="C2702" s="4" t="s">
        <v>1876</v>
      </c>
      <c r="D2702" s="2" t="s">
        <v>9298</v>
      </c>
      <c r="E2702" s="2">
        <v>0.0</v>
      </c>
      <c r="F2702" s="2">
        <f>IFERROR(__xludf.DUMMYFUNCTION("""COMPUTED_VALUE"""),0.0)</f>
        <v>0</v>
      </c>
      <c r="G2702" s="4" t="s">
        <v>3231</v>
      </c>
      <c r="H2702" s="2" t="s">
        <v>3210</v>
      </c>
    </row>
    <row r="2703">
      <c r="A2703" s="3">
        <v>46088.0</v>
      </c>
      <c r="B2703" s="4" t="s">
        <v>288</v>
      </c>
      <c r="C2703" s="4" t="s">
        <v>1876</v>
      </c>
      <c r="D2703" s="2" t="s">
        <v>9298</v>
      </c>
      <c r="E2703" s="2">
        <v>0.0</v>
      </c>
      <c r="F2703" s="2">
        <f>IFERROR(__xludf.DUMMYFUNCTION("""COMPUTED_VALUE"""),0.0)</f>
        <v>0</v>
      </c>
      <c r="G2703" s="4" t="s">
        <v>3231</v>
      </c>
      <c r="H2703" s="2" t="s">
        <v>3210</v>
      </c>
    </row>
    <row r="2704">
      <c r="A2704" s="3">
        <v>46089.0</v>
      </c>
      <c r="B2704" s="4" t="s">
        <v>256</v>
      </c>
      <c r="C2704" s="4" t="s">
        <v>1876</v>
      </c>
      <c r="D2704" s="2" t="s">
        <v>9298</v>
      </c>
      <c r="E2704" s="2">
        <v>0.0</v>
      </c>
      <c r="F2704" s="2">
        <f>IFERROR(__xludf.DUMMYFUNCTION("""COMPUTED_VALUE"""),0.0)</f>
        <v>0</v>
      </c>
      <c r="G2704" s="4" t="s">
        <v>3231</v>
      </c>
      <c r="H2704" s="2" t="s">
        <v>3210</v>
      </c>
    </row>
    <row r="2705">
      <c r="A2705" s="3">
        <v>46090.0</v>
      </c>
      <c r="B2705" s="4" t="s">
        <v>180</v>
      </c>
      <c r="C2705" s="4" t="s">
        <v>1876</v>
      </c>
      <c r="D2705" s="2" t="s">
        <v>9298</v>
      </c>
      <c r="E2705" s="2">
        <v>0.0</v>
      </c>
      <c r="F2705" s="2">
        <f>IFERROR(__xludf.DUMMYFUNCTION("""COMPUTED_VALUE"""),0.0)</f>
        <v>0</v>
      </c>
      <c r="G2705" s="4" t="s">
        <v>3231</v>
      </c>
      <c r="H2705" s="2" t="s">
        <v>3210</v>
      </c>
    </row>
    <row r="2706">
      <c r="A2706" s="3">
        <v>46091.0</v>
      </c>
      <c r="B2706" s="4" t="s">
        <v>208</v>
      </c>
      <c r="C2706" s="4" t="s">
        <v>1876</v>
      </c>
      <c r="D2706" s="2" t="s">
        <v>9298</v>
      </c>
      <c r="E2706" s="2">
        <v>0.0</v>
      </c>
      <c r="F2706" s="2">
        <f>IFERROR(__xludf.DUMMYFUNCTION("""COMPUTED_VALUE"""),0.0)</f>
        <v>0</v>
      </c>
      <c r="G2706" s="4" t="s">
        <v>3231</v>
      </c>
      <c r="H2706" s="2" t="s">
        <v>3210</v>
      </c>
    </row>
    <row r="2707">
      <c r="A2707" s="3">
        <v>46092.0</v>
      </c>
      <c r="B2707" s="4" t="s">
        <v>303</v>
      </c>
      <c r="C2707" s="4" t="s">
        <v>1876</v>
      </c>
      <c r="D2707" s="2" t="s">
        <v>9298</v>
      </c>
      <c r="E2707" s="2">
        <v>0.0</v>
      </c>
      <c r="F2707" s="2">
        <f>IFERROR(__xludf.DUMMYFUNCTION("""COMPUTED_VALUE"""),0.0)</f>
        <v>0</v>
      </c>
      <c r="G2707" s="4" t="s">
        <v>3231</v>
      </c>
      <c r="H2707" s="2" t="s">
        <v>3210</v>
      </c>
    </row>
    <row r="2708">
      <c r="A2708" s="3">
        <v>46093.0</v>
      </c>
      <c r="B2708" s="4" t="s">
        <v>148</v>
      </c>
      <c r="C2708" s="4" t="s">
        <v>1876</v>
      </c>
      <c r="D2708" s="2" t="s">
        <v>9298</v>
      </c>
      <c r="E2708" s="2">
        <v>0.0</v>
      </c>
      <c r="F2708" s="2">
        <f>IFERROR(__xludf.DUMMYFUNCTION("""COMPUTED_VALUE"""),0.0)</f>
        <v>0</v>
      </c>
      <c r="G2708" s="4" t="s">
        <v>3231</v>
      </c>
      <c r="H2708" s="2" t="s">
        <v>3210</v>
      </c>
    </row>
    <row r="2709">
      <c r="A2709" s="3">
        <v>46094.0</v>
      </c>
      <c r="B2709" s="4" t="s">
        <v>196</v>
      </c>
      <c r="C2709" s="4" t="s">
        <v>1876</v>
      </c>
      <c r="D2709" s="2" t="s">
        <v>9298</v>
      </c>
      <c r="E2709" s="2">
        <v>0.0</v>
      </c>
      <c r="F2709" s="2">
        <f>IFERROR(__xludf.DUMMYFUNCTION("""COMPUTED_VALUE"""),0.0)</f>
        <v>0</v>
      </c>
      <c r="G2709" s="4" t="s">
        <v>3231</v>
      </c>
      <c r="H2709" s="2" t="s">
        <v>3210</v>
      </c>
    </row>
    <row r="2710">
      <c r="A2710" s="3">
        <v>46095.0</v>
      </c>
      <c r="B2710" s="4" t="s">
        <v>288</v>
      </c>
      <c r="C2710" s="4" t="s">
        <v>1876</v>
      </c>
      <c r="D2710" s="2" t="s">
        <v>9298</v>
      </c>
      <c r="E2710" s="2">
        <v>0.0</v>
      </c>
      <c r="F2710" s="2">
        <f>IFERROR(__xludf.DUMMYFUNCTION("""COMPUTED_VALUE"""),0.0)</f>
        <v>0</v>
      </c>
      <c r="G2710" s="4" t="s">
        <v>3231</v>
      </c>
      <c r="H2710" s="2" t="s">
        <v>3210</v>
      </c>
    </row>
    <row r="2711">
      <c r="A2711" s="3">
        <v>46096.0</v>
      </c>
      <c r="B2711" s="4" t="s">
        <v>256</v>
      </c>
      <c r="C2711" s="4" t="s">
        <v>1876</v>
      </c>
      <c r="D2711" s="2" t="s">
        <v>9298</v>
      </c>
      <c r="E2711" s="2">
        <v>0.0</v>
      </c>
      <c r="F2711" s="2">
        <f>IFERROR(__xludf.DUMMYFUNCTION("""COMPUTED_VALUE"""),0.0)</f>
        <v>0</v>
      </c>
      <c r="G2711" s="4" t="s">
        <v>3231</v>
      </c>
      <c r="H2711" s="2" t="s">
        <v>3210</v>
      </c>
    </row>
    <row r="2712">
      <c r="A2712" s="3">
        <v>46097.0</v>
      </c>
      <c r="B2712" s="4" t="s">
        <v>180</v>
      </c>
      <c r="C2712" s="4" t="s">
        <v>1876</v>
      </c>
      <c r="D2712" s="2" t="s">
        <v>9298</v>
      </c>
      <c r="E2712" s="2">
        <v>0.0</v>
      </c>
      <c r="F2712" s="2">
        <f>IFERROR(__xludf.DUMMYFUNCTION("""COMPUTED_VALUE"""),0.0)</f>
        <v>0</v>
      </c>
      <c r="G2712" s="4" t="s">
        <v>3231</v>
      </c>
      <c r="H2712" s="2" t="s">
        <v>3210</v>
      </c>
    </row>
    <row r="2713">
      <c r="A2713" s="3">
        <v>46098.0</v>
      </c>
      <c r="B2713" s="4" t="s">
        <v>208</v>
      </c>
      <c r="C2713" s="4" t="s">
        <v>1876</v>
      </c>
      <c r="D2713" s="2" t="s">
        <v>9298</v>
      </c>
      <c r="E2713" s="2">
        <v>0.0</v>
      </c>
      <c r="F2713" s="2">
        <f>IFERROR(__xludf.DUMMYFUNCTION("""COMPUTED_VALUE"""),0.0)</f>
        <v>0</v>
      </c>
      <c r="G2713" s="4" t="s">
        <v>3231</v>
      </c>
      <c r="H2713" s="2" t="s">
        <v>3210</v>
      </c>
    </row>
    <row r="2714">
      <c r="A2714" s="3">
        <v>46099.0</v>
      </c>
      <c r="B2714" s="4" t="s">
        <v>303</v>
      </c>
      <c r="C2714" s="4" t="s">
        <v>1876</v>
      </c>
      <c r="D2714" s="2" t="s">
        <v>9298</v>
      </c>
      <c r="E2714" s="2">
        <v>0.0</v>
      </c>
      <c r="F2714" s="2">
        <f>IFERROR(__xludf.DUMMYFUNCTION("""COMPUTED_VALUE"""),0.0)</f>
        <v>0</v>
      </c>
      <c r="G2714" s="4" t="s">
        <v>3231</v>
      </c>
      <c r="H2714" s="2" t="s">
        <v>3210</v>
      </c>
    </row>
    <row r="2715">
      <c r="A2715" s="3">
        <v>46100.0</v>
      </c>
      <c r="B2715" s="4" t="s">
        <v>148</v>
      </c>
      <c r="C2715" s="4" t="s">
        <v>1876</v>
      </c>
      <c r="D2715" s="2" t="s">
        <v>9298</v>
      </c>
      <c r="E2715" s="2">
        <v>0.0</v>
      </c>
      <c r="F2715" s="2">
        <f>IFERROR(__xludf.DUMMYFUNCTION("""COMPUTED_VALUE"""),0.0)</f>
        <v>0</v>
      </c>
      <c r="G2715" s="4" t="s">
        <v>3231</v>
      </c>
      <c r="H2715" s="2" t="s">
        <v>3210</v>
      </c>
    </row>
    <row r="2716">
      <c r="A2716" s="3">
        <v>46101.0</v>
      </c>
      <c r="B2716" s="4" t="s">
        <v>196</v>
      </c>
      <c r="C2716" s="4" t="s">
        <v>1876</v>
      </c>
      <c r="D2716" s="2" t="s">
        <v>9298</v>
      </c>
      <c r="E2716" s="2">
        <v>0.0</v>
      </c>
      <c r="F2716" s="2">
        <f>IFERROR(__xludf.DUMMYFUNCTION("""COMPUTED_VALUE"""),0.0)</f>
        <v>0</v>
      </c>
      <c r="G2716" s="4" t="s">
        <v>3231</v>
      </c>
      <c r="H2716" s="2" t="s">
        <v>3210</v>
      </c>
    </row>
    <row r="2717">
      <c r="A2717" s="3">
        <v>46102.0</v>
      </c>
      <c r="B2717" s="4" t="s">
        <v>288</v>
      </c>
      <c r="C2717" s="4" t="s">
        <v>1876</v>
      </c>
      <c r="D2717" s="2" t="s">
        <v>9298</v>
      </c>
      <c r="E2717" s="2">
        <v>0.0</v>
      </c>
      <c r="F2717" s="2">
        <f>IFERROR(__xludf.DUMMYFUNCTION("""COMPUTED_VALUE"""),0.0)</f>
        <v>0</v>
      </c>
      <c r="G2717" s="4" t="s">
        <v>3231</v>
      </c>
      <c r="H2717" s="2" t="s">
        <v>3210</v>
      </c>
    </row>
    <row r="2718">
      <c r="A2718" s="3">
        <v>46103.0</v>
      </c>
      <c r="B2718" s="4" t="s">
        <v>256</v>
      </c>
      <c r="C2718" s="4" t="s">
        <v>1876</v>
      </c>
      <c r="D2718" s="2" t="s">
        <v>9298</v>
      </c>
      <c r="E2718" s="2">
        <v>0.0</v>
      </c>
      <c r="F2718" s="2">
        <f>IFERROR(__xludf.DUMMYFUNCTION("""COMPUTED_VALUE"""),0.0)</f>
        <v>0</v>
      </c>
      <c r="G2718" s="4" t="s">
        <v>3231</v>
      </c>
      <c r="H2718" s="2" t="s">
        <v>3210</v>
      </c>
    </row>
    <row r="2719">
      <c r="A2719" s="3">
        <v>46104.0</v>
      </c>
      <c r="B2719" s="4" t="s">
        <v>180</v>
      </c>
      <c r="C2719" s="4" t="s">
        <v>1876</v>
      </c>
      <c r="D2719" s="2" t="s">
        <v>9298</v>
      </c>
      <c r="E2719" s="2">
        <v>0.0</v>
      </c>
      <c r="F2719" s="2">
        <f>IFERROR(__xludf.DUMMYFUNCTION("""COMPUTED_VALUE"""),0.0)</f>
        <v>0</v>
      </c>
      <c r="G2719" s="4" t="s">
        <v>3231</v>
      </c>
      <c r="H2719" s="2" t="s">
        <v>3210</v>
      </c>
    </row>
    <row r="2720">
      <c r="A2720" s="3">
        <v>46105.0</v>
      </c>
      <c r="B2720" s="4" t="s">
        <v>208</v>
      </c>
      <c r="C2720" s="4" t="s">
        <v>1876</v>
      </c>
      <c r="D2720" s="2" t="s">
        <v>9298</v>
      </c>
      <c r="E2720" s="2">
        <v>0.0</v>
      </c>
      <c r="F2720" s="2">
        <f>IFERROR(__xludf.DUMMYFUNCTION("""COMPUTED_VALUE"""),0.0)</f>
        <v>0</v>
      </c>
      <c r="G2720" s="4" t="s">
        <v>3231</v>
      </c>
      <c r="H2720" s="2" t="s">
        <v>3210</v>
      </c>
    </row>
    <row r="2721">
      <c r="A2721" s="3">
        <v>46106.0</v>
      </c>
      <c r="B2721" s="4" t="s">
        <v>303</v>
      </c>
      <c r="C2721" s="4" t="s">
        <v>1876</v>
      </c>
      <c r="D2721" s="2" t="s">
        <v>9298</v>
      </c>
      <c r="E2721" s="2">
        <v>0.0</v>
      </c>
      <c r="F2721" s="2">
        <f>IFERROR(__xludf.DUMMYFUNCTION("""COMPUTED_VALUE"""),0.0)</f>
        <v>0</v>
      </c>
      <c r="G2721" s="4" t="s">
        <v>3231</v>
      </c>
      <c r="H2721" s="2" t="s">
        <v>3210</v>
      </c>
    </row>
    <row r="2722">
      <c r="A2722" s="3">
        <v>46107.0</v>
      </c>
      <c r="B2722" s="4" t="s">
        <v>148</v>
      </c>
      <c r="C2722" s="4" t="s">
        <v>1876</v>
      </c>
      <c r="D2722" s="2" t="s">
        <v>9298</v>
      </c>
      <c r="E2722" s="2">
        <v>0.0</v>
      </c>
      <c r="F2722" s="2">
        <f>IFERROR(__xludf.DUMMYFUNCTION("""COMPUTED_VALUE"""),0.0)</f>
        <v>0</v>
      </c>
      <c r="G2722" s="4" t="s">
        <v>3231</v>
      </c>
      <c r="H2722" s="2" t="s">
        <v>3210</v>
      </c>
    </row>
    <row r="2723">
      <c r="A2723" s="3">
        <v>46108.0</v>
      </c>
      <c r="B2723" s="4" t="s">
        <v>196</v>
      </c>
      <c r="C2723" s="4" t="s">
        <v>1876</v>
      </c>
      <c r="D2723" s="2" t="s">
        <v>9298</v>
      </c>
      <c r="E2723" s="2">
        <v>0.0</v>
      </c>
      <c r="F2723" s="2">
        <f>IFERROR(__xludf.DUMMYFUNCTION("""COMPUTED_VALUE"""),0.0)</f>
        <v>0</v>
      </c>
      <c r="G2723" s="4" t="s">
        <v>3231</v>
      </c>
      <c r="H2723" s="2" t="s">
        <v>3210</v>
      </c>
    </row>
    <row r="2724">
      <c r="A2724" s="3">
        <v>46109.0</v>
      </c>
      <c r="B2724" s="4" t="s">
        <v>288</v>
      </c>
      <c r="C2724" s="4" t="s">
        <v>1876</v>
      </c>
      <c r="D2724" s="2" t="s">
        <v>9298</v>
      </c>
      <c r="E2724" s="2">
        <v>0.0</v>
      </c>
      <c r="F2724" s="2">
        <f>IFERROR(__xludf.DUMMYFUNCTION("""COMPUTED_VALUE"""),0.0)</f>
        <v>0</v>
      </c>
      <c r="G2724" s="4" t="s">
        <v>3231</v>
      </c>
      <c r="H2724" s="2" t="s">
        <v>3210</v>
      </c>
    </row>
    <row r="2725">
      <c r="A2725" s="3">
        <v>46110.0</v>
      </c>
      <c r="B2725" s="4" t="s">
        <v>256</v>
      </c>
      <c r="C2725" s="4" t="s">
        <v>1876</v>
      </c>
      <c r="D2725" s="2" t="s">
        <v>9298</v>
      </c>
      <c r="E2725" s="2">
        <v>0.0</v>
      </c>
      <c r="F2725" s="2">
        <f>IFERROR(__xludf.DUMMYFUNCTION("""COMPUTED_VALUE"""),0.0)</f>
        <v>0</v>
      </c>
      <c r="G2725" s="4" t="s">
        <v>3231</v>
      </c>
      <c r="H2725" s="2" t="s">
        <v>3210</v>
      </c>
    </row>
    <row r="2726">
      <c r="A2726" s="3">
        <v>46111.0</v>
      </c>
      <c r="B2726" s="4" t="s">
        <v>180</v>
      </c>
      <c r="C2726" s="4" t="s">
        <v>1876</v>
      </c>
      <c r="D2726" s="2" t="s">
        <v>9298</v>
      </c>
      <c r="E2726" s="2">
        <v>0.0</v>
      </c>
      <c r="F2726" s="2">
        <f>IFERROR(__xludf.DUMMYFUNCTION("""COMPUTED_VALUE"""),0.0)</f>
        <v>0</v>
      </c>
      <c r="G2726" s="4" t="s">
        <v>3231</v>
      </c>
      <c r="H2726" s="2" t="s">
        <v>3210</v>
      </c>
    </row>
    <row r="2727">
      <c r="A2727" s="3">
        <v>46112.0</v>
      </c>
      <c r="B2727" s="4" t="s">
        <v>208</v>
      </c>
      <c r="C2727" s="4" t="s">
        <v>1876</v>
      </c>
      <c r="D2727" s="2" t="s">
        <v>9298</v>
      </c>
      <c r="E2727" s="2">
        <v>0.0</v>
      </c>
      <c r="F2727" s="2">
        <f>IFERROR(__xludf.DUMMYFUNCTION("""COMPUTED_VALUE"""),0.0)</f>
        <v>0</v>
      </c>
      <c r="G2727" s="4" t="s">
        <v>3231</v>
      </c>
      <c r="H2727" s="2" t="s">
        <v>3210</v>
      </c>
    </row>
    <row r="2728">
      <c r="A2728" s="3">
        <v>46113.0</v>
      </c>
      <c r="B2728" s="4" t="s">
        <v>303</v>
      </c>
      <c r="C2728" s="4" t="s">
        <v>1876</v>
      </c>
      <c r="D2728" s="2" t="s">
        <v>9298</v>
      </c>
      <c r="E2728" s="2">
        <v>0.0</v>
      </c>
      <c r="F2728" s="2">
        <f>IFERROR(__xludf.DUMMYFUNCTION("""COMPUTED_VALUE"""),0.0)</f>
        <v>0</v>
      </c>
      <c r="G2728" s="4" t="s">
        <v>3237</v>
      </c>
      <c r="H2728" s="2" t="s">
        <v>3210</v>
      </c>
    </row>
    <row r="2729">
      <c r="A2729" s="3">
        <v>46114.0</v>
      </c>
      <c r="B2729" s="4" t="s">
        <v>148</v>
      </c>
      <c r="C2729" s="4" t="s">
        <v>1876</v>
      </c>
      <c r="D2729" s="2" t="s">
        <v>9298</v>
      </c>
      <c r="E2729" s="2">
        <v>0.0</v>
      </c>
      <c r="F2729" s="2">
        <f>IFERROR(__xludf.DUMMYFUNCTION("""COMPUTED_VALUE"""),0.0)</f>
        <v>0</v>
      </c>
      <c r="G2729" s="4" t="s">
        <v>3237</v>
      </c>
      <c r="H2729" s="2" t="s">
        <v>3210</v>
      </c>
    </row>
    <row r="2730">
      <c r="A2730" s="3">
        <v>46115.0</v>
      </c>
      <c r="B2730" s="4" t="s">
        <v>196</v>
      </c>
      <c r="C2730" s="4" t="s">
        <v>1876</v>
      </c>
      <c r="D2730" s="2" t="s">
        <v>9298</v>
      </c>
      <c r="E2730" s="2">
        <v>0.0</v>
      </c>
      <c r="F2730" s="2">
        <f>IFERROR(__xludf.DUMMYFUNCTION("""COMPUTED_VALUE"""),0.0)</f>
        <v>0</v>
      </c>
      <c r="G2730" s="4" t="s">
        <v>3237</v>
      </c>
      <c r="H2730" s="2" t="s">
        <v>3210</v>
      </c>
    </row>
    <row r="2731">
      <c r="A2731" s="3">
        <v>46116.0</v>
      </c>
      <c r="B2731" s="4" t="s">
        <v>288</v>
      </c>
      <c r="C2731" s="4" t="s">
        <v>1876</v>
      </c>
      <c r="D2731" s="2" t="s">
        <v>9298</v>
      </c>
      <c r="E2731" s="2">
        <v>0.0</v>
      </c>
      <c r="F2731" s="2">
        <f>IFERROR(__xludf.DUMMYFUNCTION("""COMPUTED_VALUE"""),0.0)</f>
        <v>0</v>
      </c>
      <c r="G2731" s="4" t="s">
        <v>3237</v>
      </c>
      <c r="H2731" s="2" t="s">
        <v>3210</v>
      </c>
    </row>
    <row r="2732">
      <c r="A2732" s="3">
        <v>46117.0</v>
      </c>
      <c r="B2732" s="4" t="s">
        <v>256</v>
      </c>
      <c r="C2732" s="4" t="s">
        <v>1876</v>
      </c>
      <c r="D2732" s="2" t="s">
        <v>9298</v>
      </c>
      <c r="E2732" s="2">
        <v>0.0</v>
      </c>
      <c r="F2732" s="2">
        <f>IFERROR(__xludf.DUMMYFUNCTION("""COMPUTED_VALUE"""),0.0)</f>
        <v>0</v>
      </c>
      <c r="G2732" s="4" t="s">
        <v>3237</v>
      </c>
      <c r="H2732" s="2" t="s">
        <v>3210</v>
      </c>
    </row>
    <row r="2733">
      <c r="A2733" s="3">
        <v>46118.0</v>
      </c>
      <c r="B2733" s="4" t="s">
        <v>180</v>
      </c>
      <c r="C2733" s="4" t="s">
        <v>1876</v>
      </c>
      <c r="D2733" s="2" t="s">
        <v>9298</v>
      </c>
      <c r="E2733" s="2">
        <v>0.0</v>
      </c>
      <c r="F2733" s="2">
        <f>IFERROR(__xludf.DUMMYFUNCTION("""COMPUTED_VALUE"""),0.0)</f>
        <v>0</v>
      </c>
      <c r="G2733" s="4" t="s">
        <v>3237</v>
      </c>
      <c r="H2733" s="2" t="s">
        <v>3210</v>
      </c>
    </row>
    <row r="2734">
      <c r="A2734" s="3">
        <v>46119.0</v>
      </c>
      <c r="B2734" s="4" t="s">
        <v>208</v>
      </c>
      <c r="C2734" s="4" t="s">
        <v>1876</v>
      </c>
      <c r="D2734" s="2" t="s">
        <v>9298</v>
      </c>
      <c r="E2734" s="2">
        <v>0.0</v>
      </c>
      <c r="F2734" s="2">
        <f>IFERROR(__xludf.DUMMYFUNCTION("""COMPUTED_VALUE"""),0.0)</f>
        <v>0</v>
      </c>
      <c r="G2734" s="4" t="s">
        <v>3237</v>
      </c>
      <c r="H2734" s="2" t="s">
        <v>3210</v>
      </c>
    </row>
    <row r="2735">
      <c r="A2735" s="3">
        <v>46120.0</v>
      </c>
      <c r="B2735" s="4" t="s">
        <v>303</v>
      </c>
      <c r="C2735" s="4" t="s">
        <v>1876</v>
      </c>
      <c r="D2735" s="2" t="s">
        <v>9298</v>
      </c>
      <c r="E2735" s="2">
        <v>0.0</v>
      </c>
      <c r="F2735" s="2">
        <f>IFERROR(__xludf.DUMMYFUNCTION("""COMPUTED_VALUE"""),0.0)</f>
        <v>0</v>
      </c>
      <c r="G2735" s="4" t="s">
        <v>3237</v>
      </c>
      <c r="H2735" s="2" t="s">
        <v>3210</v>
      </c>
    </row>
    <row r="2736">
      <c r="A2736" s="3">
        <v>46121.0</v>
      </c>
      <c r="B2736" s="4" t="s">
        <v>148</v>
      </c>
      <c r="C2736" s="4" t="s">
        <v>1876</v>
      </c>
      <c r="D2736" s="2" t="s">
        <v>9298</v>
      </c>
      <c r="E2736" s="2">
        <v>0.0</v>
      </c>
      <c r="F2736" s="2">
        <f>IFERROR(__xludf.DUMMYFUNCTION("""COMPUTED_VALUE"""),0.0)</f>
        <v>0</v>
      </c>
      <c r="G2736" s="4" t="s">
        <v>3237</v>
      </c>
      <c r="H2736" s="2" t="s">
        <v>3210</v>
      </c>
    </row>
    <row r="2737">
      <c r="A2737" s="3">
        <v>46122.0</v>
      </c>
      <c r="B2737" s="4" t="s">
        <v>196</v>
      </c>
      <c r="C2737" s="4" t="s">
        <v>1876</v>
      </c>
      <c r="D2737" s="2" t="s">
        <v>9298</v>
      </c>
      <c r="E2737" s="2">
        <v>0.0</v>
      </c>
      <c r="F2737" s="2">
        <f>IFERROR(__xludf.DUMMYFUNCTION("""COMPUTED_VALUE"""),0.0)</f>
        <v>0</v>
      </c>
      <c r="G2737" s="4" t="s">
        <v>3237</v>
      </c>
      <c r="H2737" s="2" t="s">
        <v>3210</v>
      </c>
    </row>
    <row r="2738">
      <c r="A2738" s="3">
        <v>46123.0</v>
      </c>
      <c r="B2738" s="4" t="s">
        <v>288</v>
      </c>
      <c r="C2738" s="4" t="s">
        <v>1876</v>
      </c>
      <c r="D2738" s="2" t="s">
        <v>9298</v>
      </c>
      <c r="E2738" s="2">
        <v>0.0</v>
      </c>
      <c r="F2738" s="2">
        <f>IFERROR(__xludf.DUMMYFUNCTION("""COMPUTED_VALUE"""),0.0)</f>
        <v>0</v>
      </c>
      <c r="G2738" s="4" t="s">
        <v>3237</v>
      </c>
      <c r="H2738" s="2" t="s">
        <v>3210</v>
      </c>
    </row>
    <row r="2739">
      <c r="A2739" s="3">
        <v>46124.0</v>
      </c>
      <c r="B2739" s="4" t="s">
        <v>256</v>
      </c>
      <c r="C2739" s="4" t="s">
        <v>1876</v>
      </c>
      <c r="D2739" s="2" t="s">
        <v>9298</v>
      </c>
      <c r="E2739" s="2">
        <v>0.0</v>
      </c>
      <c r="F2739" s="2">
        <f>IFERROR(__xludf.DUMMYFUNCTION("""COMPUTED_VALUE"""),0.0)</f>
        <v>0</v>
      </c>
      <c r="G2739" s="4" t="s">
        <v>3237</v>
      </c>
      <c r="H2739" s="2" t="s">
        <v>3210</v>
      </c>
    </row>
    <row r="2740">
      <c r="A2740" s="3">
        <v>46125.0</v>
      </c>
      <c r="B2740" s="4" t="s">
        <v>180</v>
      </c>
      <c r="C2740" s="4" t="s">
        <v>1876</v>
      </c>
      <c r="D2740" s="2" t="s">
        <v>9298</v>
      </c>
      <c r="E2740" s="2">
        <v>0.0</v>
      </c>
      <c r="F2740" s="2">
        <f>IFERROR(__xludf.DUMMYFUNCTION("""COMPUTED_VALUE"""),0.0)</f>
        <v>0</v>
      </c>
      <c r="G2740" s="4" t="s">
        <v>3237</v>
      </c>
      <c r="H2740" s="2" t="s">
        <v>3210</v>
      </c>
    </row>
    <row r="2741">
      <c r="A2741" s="3">
        <v>46126.0</v>
      </c>
      <c r="B2741" s="4" t="s">
        <v>208</v>
      </c>
      <c r="C2741" s="4" t="s">
        <v>1876</v>
      </c>
      <c r="D2741" s="2" t="s">
        <v>9298</v>
      </c>
      <c r="E2741" s="2">
        <v>0.0</v>
      </c>
      <c r="F2741" s="2">
        <f>IFERROR(__xludf.DUMMYFUNCTION("""COMPUTED_VALUE"""),0.0)</f>
        <v>0</v>
      </c>
      <c r="G2741" s="4" t="s">
        <v>3237</v>
      </c>
      <c r="H2741" s="2" t="s">
        <v>3210</v>
      </c>
    </row>
    <row r="2742">
      <c r="A2742" s="3">
        <v>46127.0</v>
      </c>
      <c r="B2742" s="4" t="s">
        <v>303</v>
      </c>
      <c r="C2742" s="4" t="s">
        <v>1876</v>
      </c>
      <c r="D2742" s="2" t="s">
        <v>9298</v>
      </c>
      <c r="E2742" s="2">
        <v>0.0</v>
      </c>
      <c r="F2742" s="2">
        <f>IFERROR(__xludf.DUMMYFUNCTION("""COMPUTED_VALUE"""),0.0)</f>
        <v>0</v>
      </c>
      <c r="G2742" s="4" t="s">
        <v>3237</v>
      </c>
      <c r="H2742" s="2" t="s">
        <v>3210</v>
      </c>
    </row>
    <row r="2743">
      <c r="A2743" s="3">
        <v>46128.0</v>
      </c>
      <c r="B2743" s="4" t="s">
        <v>148</v>
      </c>
      <c r="C2743" s="4" t="s">
        <v>1876</v>
      </c>
      <c r="D2743" s="2" t="s">
        <v>9298</v>
      </c>
      <c r="E2743" s="2">
        <v>0.0</v>
      </c>
      <c r="F2743" s="2">
        <f>IFERROR(__xludf.DUMMYFUNCTION("""COMPUTED_VALUE"""),0.0)</f>
        <v>0</v>
      </c>
      <c r="G2743" s="4" t="s">
        <v>3237</v>
      </c>
      <c r="H2743" s="2" t="s">
        <v>3210</v>
      </c>
    </row>
    <row r="2744">
      <c r="A2744" s="3">
        <v>46129.0</v>
      </c>
      <c r="B2744" s="4" t="s">
        <v>196</v>
      </c>
      <c r="C2744" s="4" t="s">
        <v>1876</v>
      </c>
      <c r="D2744" s="2" t="s">
        <v>9298</v>
      </c>
      <c r="E2744" s="2">
        <v>0.0</v>
      </c>
      <c r="F2744" s="2">
        <f>IFERROR(__xludf.DUMMYFUNCTION("""COMPUTED_VALUE"""),0.0)</f>
        <v>0</v>
      </c>
      <c r="G2744" s="4" t="s">
        <v>3237</v>
      </c>
      <c r="H2744" s="2" t="s">
        <v>3210</v>
      </c>
    </row>
    <row r="2745">
      <c r="A2745" s="3">
        <v>46130.0</v>
      </c>
      <c r="B2745" s="4" t="s">
        <v>288</v>
      </c>
      <c r="C2745" s="4" t="s">
        <v>1876</v>
      </c>
      <c r="D2745" s="2" t="s">
        <v>9298</v>
      </c>
      <c r="E2745" s="2">
        <v>0.0</v>
      </c>
      <c r="F2745" s="2">
        <f>IFERROR(__xludf.DUMMYFUNCTION("""COMPUTED_VALUE"""),0.0)</f>
        <v>0</v>
      </c>
      <c r="G2745" s="4" t="s">
        <v>3237</v>
      </c>
      <c r="H2745" s="2" t="s">
        <v>3210</v>
      </c>
    </row>
    <row r="2746">
      <c r="A2746" s="3">
        <v>46131.0</v>
      </c>
      <c r="B2746" s="4" t="s">
        <v>256</v>
      </c>
      <c r="C2746" s="4" t="s">
        <v>1876</v>
      </c>
      <c r="D2746" s="2" t="s">
        <v>9298</v>
      </c>
      <c r="E2746" s="2">
        <v>0.0</v>
      </c>
      <c r="F2746" s="2">
        <f>IFERROR(__xludf.DUMMYFUNCTION("""COMPUTED_VALUE"""),0.0)</f>
        <v>0</v>
      </c>
      <c r="G2746" s="4" t="s">
        <v>3237</v>
      </c>
      <c r="H2746" s="2" t="s">
        <v>3210</v>
      </c>
    </row>
    <row r="2747">
      <c r="A2747" s="3">
        <v>46132.0</v>
      </c>
      <c r="B2747" s="4" t="s">
        <v>180</v>
      </c>
      <c r="C2747" s="4" t="s">
        <v>1876</v>
      </c>
      <c r="D2747" s="2" t="s">
        <v>9298</v>
      </c>
      <c r="E2747" s="2">
        <v>0.0</v>
      </c>
      <c r="F2747" s="2">
        <f>IFERROR(__xludf.DUMMYFUNCTION("""COMPUTED_VALUE"""),0.0)</f>
        <v>0</v>
      </c>
      <c r="G2747" s="4" t="s">
        <v>3237</v>
      </c>
      <c r="H2747" s="2" t="s">
        <v>3210</v>
      </c>
    </row>
    <row r="2748">
      <c r="A2748" s="3">
        <v>46133.0</v>
      </c>
      <c r="B2748" s="4" t="s">
        <v>208</v>
      </c>
      <c r="C2748" s="4" t="s">
        <v>1876</v>
      </c>
      <c r="D2748" s="2" t="s">
        <v>9298</v>
      </c>
      <c r="E2748" s="2">
        <v>0.0</v>
      </c>
      <c r="F2748" s="2">
        <f>IFERROR(__xludf.DUMMYFUNCTION("""COMPUTED_VALUE"""),0.0)</f>
        <v>0</v>
      </c>
      <c r="G2748" s="4" t="s">
        <v>3237</v>
      </c>
      <c r="H2748" s="2" t="s">
        <v>3210</v>
      </c>
    </row>
    <row r="2749">
      <c r="A2749" s="3">
        <v>46134.0</v>
      </c>
      <c r="B2749" s="4" t="s">
        <v>303</v>
      </c>
      <c r="C2749" s="4" t="s">
        <v>1876</v>
      </c>
      <c r="D2749" s="2" t="s">
        <v>9298</v>
      </c>
      <c r="E2749" s="2">
        <v>0.0</v>
      </c>
      <c r="F2749" s="2">
        <f>IFERROR(__xludf.DUMMYFUNCTION("""COMPUTED_VALUE"""),0.0)</f>
        <v>0</v>
      </c>
      <c r="G2749" s="4" t="s">
        <v>3237</v>
      </c>
      <c r="H2749" s="2" t="s">
        <v>3210</v>
      </c>
    </row>
    <row r="2750">
      <c r="A2750" s="3">
        <v>46135.0</v>
      </c>
      <c r="B2750" s="4" t="s">
        <v>148</v>
      </c>
      <c r="C2750" s="4" t="s">
        <v>1876</v>
      </c>
      <c r="D2750" s="2" t="s">
        <v>9298</v>
      </c>
      <c r="E2750" s="2">
        <v>0.0</v>
      </c>
      <c r="F2750" s="2">
        <f>IFERROR(__xludf.DUMMYFUNCTION("""COMPUTED_VALUE"""),0.0)</f>
        <v>0</v>
      </c>
      <c r="G2750" s="4" t="s">
        <v>3237</v>
      </c>
      <c r="H2750" s="2" t="s">
        <v>3210</v>
      </c>
    </row>
    <row r="2751">
      <c r="A2751" s="3">
        <v>46136.0</v>
      </c>
      <c r="B2751" s="4" t="s">
        <v>196</v>
      </c>
      <c r="C2751" s="4" t="s">
        <v>1876</v>
      </c>
      <c r="D2751" s="2" t="s">
        <v>9298</v>
      </c>
      <c r="E2751" s="2">
        <v>0.0</v>
      </c>
      <c r="F2751" s="2">
        <f>IFERROR(__xludf.DUMMYFUNCTION("""COMPUTED_VALUE"""),0.0)</f>
        <v>0</v>
      </c>
      <c r="G2751" s="4" t="s">
        <v>3237</v>
      </c>
      <c r="H2751" s="2" t="s">
        <v>3210</v>
      </c>
    </row>
    <row r="2752">
      <c r="A2752" s="3">
        <v>46137.0</v>
      </c>
      <c r="B2752" s="4" t="s">
        <v>288</v>
      </c>
      <c r="C2752" s="4" t="s">
        <v>1876</v>
      </c>
      <c r="D2752" s="2" t="s">
        <v>9298</v>
      </c>
      <c r="E2752" s="2">
        <v>0.0</v>
      </c>
      <c r="F2752" s="2">
        <f>IFERROR(__xludf.DUMMYFUNCTION("""COMPUTED_VALUE"""),0.0)</f>
        <v>0</v>
      </c>
      <c r="G2752" s="4" t="s">
        <v>3237</v>
      </c>
      <c r="H2752" s="2" t="s">
        <v>3210</v>
      </c>
    </row>
    <row r="2753">
      <c r="A2753" s="3">
        <v>46138.0</v>
      </c>
      <c r="B2753" s="4" t="s">
        <v>256</v>
      </c>
      <c r="C2753" s="4" t="s">
        <v>1876</v>
      </c>
      <c r="D2753" s="2" t="s">
        <v>9298</v>
      </c>
      <c r="E2753" s="2">
        <v>0.0</v>
      </c>
      <c r="F2753" s="2">
        <f>IFERROR(__xludf.DUMMYFUNCTION("""COMPUTED_VALUE"""),0.0)</f>
        <v>0</v>
      </c>
      <c r="G2753" s="4" t="s">
        <v>3237</v>
      </c>
      <c r="H2753" s="2" t="s">
        <v>3210</v>
      </c>
    </row>
    <row r="2754">
      <c r="A2754" s="3">
        <v>46139.0</v>
      </c>
      <c r="B2754" s="4" t="s">
        <v>180</v>
      </c>
      <c r="C2754" s="4" t="s">
        <v>1876</v>
      </c>
      <c r="D2754" s="2" t="s">
        <v>9298</v>
      </c>
      <c r="E2754" s="2">
        <v>0.0</v>
      </c>
      <c r="F2754" s="2">
        <f>IFERROR(__xludf.DUMMYFUNCTION("""COMPUTED_VALUE"""),0.0)</f>
        <v>0</v>
      </c>
      <c r="G2754" s="4" t="s">
        <v>3237</v>
      </c>
      <c r="H2754" s="2" t="s">
        <v>3210</v>
      </c>
    </row>
    <row r="2755">
      <c r="A2755" s="3">
        <v>46140.0</v>
      </c>
      <c r="B2755" s="4" t="s">
        <v>208</v>
      </c>
      <c r="C2755" s="4" t="s">
        <v>1876</v>
      </c>
      <c r="D2755" s="2" t="s">
        <v>9298</v>
      </c>
      <c r="E2755" s="2">
        <v>0.0</v>
      </c>
      <c r="F2755" s="2">
        <f>IFERROR(__xludf.DUMMYFUNCTION("""COMPUTED_VALUE"""),0.0)</f>
        <v>0</v>
      </c>
      <c r="G2755" s="4" t="s">
        <v>3237</v>
      </c>
      <c r="H2755" s="2" t="s">
        <v>3210</v>
      </c>
    </row>
    <row r="2756">
      <c r="A2756" s="3">
        <v>46141.0</v>
      </c>
      <c r="B2756" s="4" t="s">
        <v>303</v>
      </c>
      <c r="C2756" s="4" t="s">
        <v>1876</v>
      </c>
      <c r="D2756" s="2" t="s">
        <v>9298</v>
      </c>
      <c r="E2756" s="2">
        <v>0.0</v>
      </c>
      <c r="F2756" s="2">
        <f>IFERROR(__xludf.DUMMYFUNCTION("""COMPUTED_VALUE"""),0.0)</f>
        <v>0</v>
      </c>
      <c r="G2756" s="4" t="s">
        <v>3237</v>
      </c>
      <c r="H2756" s="2" t="s">
        <v>3210</v>
      </c>
    </row>
    <row r="2757">
      <c r="A2757" s="3">
        <v>46142.0</v>
      </c>
      <c r="B2757" s="4" t="s">
        <v>148</v>
      </c>
      <c r="C2757" s="4" t="s">
        <v>1876</v>
      </c>
      <c r="D2757" s="2" t="s">
        <v>9298</v>
      </c>
      <c r="E2757" s="2">
        <v>0.0</v>
      </c>
      <c r="F2757" s="2">
        <f>IFERROR(__xludf.DUMMYFUNCTION("""COMPUTED_VALUE"""),0.0)</f>
        <v>0</v>
      </c>
      <c r="G2757" s="4" t="s">
        <v>3237</v>
      </c>
      <c r="H2757" s="2" t="s">
        <v>3210</v>
      </c>
    </row>
    <row r="2758">
      <c r="A2758" s="3">
        <v>46143.0</v>
      </c>
      <c r="B2758" s="4" t="s">
        <v>196</v>
      </c>
      <c r="C2758" s="4" t="s">
        <v>1876</v>
      </c>
      <c r="D2758" s="2" t="s">
        <v>9298</v>
      </c>
      <c r="E2758" s="2">
        <v>0.0</v>
      </c>
      <c r="F2758" s="2">
        <f>IFERROR(__xludf.DUMMYFUNCTION("""COMPUTED_VALUE"""),0.0)</f>
        <v>0</v>
      </c>
      <c r="G2758" s="4" t="s">
        <v>3237</v>
      </c>
      <c r="H2758" s="2" t="s">
        <v>3210</v>
      </c>
    </row>
    <row r="2759">
      <c r="A2759" s="3">
        <v>46144.0</v>
      </c>
      <c r="B2759" s="4" t="s">
        <v>288</v>
      </c>
      <c r="C2759" s="4" t="s">
        <v>1876</v>
      </c>
      <c r="D2759" s="2" t="s">
        <v>9298</v>
      </c>
      <c r="E2759" s="2">
        <v>0.0</v>
      </c>
      <c r="F2759" s="2">
        <f>IFERROR(__xludf.DUMMYFUNCTION("""COMPUTED_VALUE"""),0.0)</f>
        <v>0</v>
      </c>
      <c r="G2759" s="4" t="s">
        <v>3237</v>
      </c>
      <c r="H2759" s="2" t="s">
        <v>3210</v>
      </c>
    </row>
    <row r="2760">
      <c r="A2760" s="3">
        <v>46145.0</v>
      </c>
      <c r="B2760" s="4" t="s">
        <v>256</v>
      </c>
      <c r="C2760" s="4" t="s">
        <v>1876</v>
      </c>
      <c r="D2760" s="2" t="s">
        <v>9298</v>
      </c>
      <c r="E2760" s="2">
        <v>0.0</v>
      </c>
      <c r="F2760" s="2">
        <f>IFERROR(__xludf.DUMMYFUNCTION("""COMPUTED_VALUE"""),0.0)</f>
        <v>0</v>
      </c>
      <c r="G2760" s="4" t="s">
        <v>3237</v>
      </c>
      <c r="H2760" s="2" t="s">
        <v>3210</v>
      </c>
    </row>
    <row r="2761">
      <c r="A2761" s="3">
        <v>46146.0</v>
      </c>
      <c r="B2761" s="4" t="s">
        <v>180</v>
      </c>
      <c r="C2761" s="4" t="s">
        <v>1876</v>
      </c>
      <c r="D2761" s="2" t="s">
        <v>9298</v>
      </c>
      <c r="E2761" s="2">
        <v>0.0</v>
      </c>
      <c r="F2761" s="2">
        <f>IFERROR(__xludf.DUMMYFUNCTION("""COMPUTED_VALUE"""),0.0)</f>
        <v>0</v>
      </c>
      <c r="G2761" s="4" t="s">
        <v>3237</v>
      </c>
      <c r="H2761" s="2" t="s">
        <v>3210</v>
      </c>
    </row>
    <row r="2762">
      <c r="A2762" s="3">
        <v>46147.0</v>
      </c>
      <c r="B2762" s="4" t="s">
        <v>208</v>
      </c>
      <c r="C2762" s="4" t="s">
        <v>1876</v>
      </c>
      <c r="D2762" s="2" t="s">
        <v>9298</v>
      </c>
      <c r="E2762" s="2">
        <v>0.0</v>
      </c>
      <c r="F2762" s="2">
        <f>IFERROR(__xludf.DUMMYFUNCTION("""COMPUTED_VALUE"""),0.0)</f>
        <v>0</v>
      </c>
      <c r="G2762" s="4" t="s">
        <v>3237</v>
      </c>
      <c r="H2762" s="2" t="s">
        <v>3210</v>
      </c>
    </row>
    <row r="2763">
      <c r="A2763" s="3">
        <v>46148.0</v>
      </c>
      <c r="B2763" s="4" t="s">
        <v>303</v>
      </c>
      <c r="C2763" s="4" t="s">
        <v>1876</v>
      </c>
      <c r="D2763" s="2" t="s">
        <v>9298</v>
      </c>
      <c r="E2763" s="2">
        <v>0.0</v>
      </c>
      <c r="F2763" s="2">
        <f>IFERROR(__xludf.DUMMYFUNCTION("""COMPUTED_VALUE"""),0.0)</f>
        <v>0</v>
      </c>
      <c r="G2763" s="4" t="s">
        <v>3237</v>
      </c>
      <c r="H2763" s="2" t="s">
        <v>3210</v>
      </c>
    </row>
    <row r="2764">
      <c r="A2764" s="3">
        <v>46149.0</v>
      </c>
      <c r="B2764" s="4" t="s">
        <v>148</v>
      </c>
      <c r="C2764" s="4" t="s">
        <v>1876</v>
      </c>
      <c r="D2764" s="2" t="s">
        <v>9298</v>
      </c>
      <c r="E2764" s="2">
        <v>0.0</v>
      </c>
      <c r="F2764" s="2">
        <f>IFERROR(__xludf.DUMMYFUNCTION("""COMPUTED_VALUE"""),0.0)</f>
        <v>0</v>
      </c>
      <c r="G2764" s="4" t="s">
        <v>3237</v>
      </c>
      <c r="H2764" s="2" t="s">
        <v>3210</v>
      </c>
    </row>
    <row r="2765">
      <c r="A2765" s="3">
        <v>46150.0</v>
      </c>
      <c r="B2765" s="4" t="s">
        <v>196</v>
      </c>
      <c r="C2765" s="4" t="s">
        <v>1876</v>
      </c>
      <c r="D2765" s="2" t="s">
        <v>9298</v>
      </c>
      <c r="E2765" s="2">
        <v>0.0</v>
      </c>
      <c r="F2765" s="2">
        <f>IFERROR(__xludf.DUMMYFUNCTION("""COMPUTED_VALUE"""),0.0)</f>
        <v>0</v>
      </c>
      <c r="G2765" s="4" t="s">
        <v>3237</v>
      </c>
      <c r="H2765" s="2" t="s">
        <v>3210</v>
      </c>
    </row>
    <row r="2766">
      <c r="A2766" s="3">
        <v>46151.0</v>
      </c>
      <c r="B2766" s="4" t="s">
        <v>288</v>
      </c>
      <c r="C2766" s="4" t="s">
        <v>1876</v>
      </c>
      <c r="D2766" s="2" t="s">
        <v>9298</v>
      </c>
      <c r="E2766" s="2">
        <v>0.0</v>
      </c>
      <c r="F2766" s="2">
        <f>IFERROR(__xludf.DUMMYFUNCTION("""COMPUTED_VALUE"""),0.0)</f>
        <v>0</v>
      </c>
      <c r="G2766" s="4" t="s">
        <v>3237</v>
      </c>
      <c r="H2766" s="2" t="s">
        <v>3210</v>
      </c>
    </row>
    <row r="2767">
      <c r="A2767" s="3">
        <v>46152.0</v>
      </c>
      <c r="B2767" s="4" t="s">
        <v>256</v>
      </c>
      <c r="C2767" s="4" t="s">
        <v>1876</v>
      </c>
      <c r="D2767" s="2" t="s">
        <v>9298</v>
      </c>
      <c r="E2767" s="2">
        <v>0.0</v>
      </c>
      <c r="F2767" s="2">
        <f>IFERROR(__xludf.DUMMYFUNCTION("""COMPUTED_VALUE"""),0.0)</f>
        <v>0</v>
      </c>
      <c r="G2767" s="4" t="s">
        <v>3237</v>
      </c>
      <c r="H2767" s="2" t="s">
        <v>3210</v>
      </c>
    </row>
    <row r="2768">
      <c r="A2768" s="3">
        <v>46153.0</v>
      </c>
      <c r="B2768" s="4" t="s">
        <v>180</v>
      </c>
      <c r="C2768" s="4" t="s">
        <v>1876</v>
      </c>
      <c r="D2768" s="2" t="s">
        <v>9298</v>
      </c>
      <c r="E2768" s="2">
        <v>0.0</v>
      </c>
      <c r="F2768" s="2">
        <f>IFERROR(__xludf.DUMMYFUNCTION("""COMPUTED_VALUE"""),0.0)</f>
        <v>0</v>
      </c>
      <c r="G2768" s="4" t="s">
        <v>3237</v>
      </c>
      <c r="H2768" s="2" t="s">
        <v>3210</v>
      </c>
    </row>
    <row r="2769">
      <c r="A2769" s="3">
        <v>46154.0</v>
      </c>
      <c r="B2769" s="4" t="s">
        <v>208</v>
      </c>
      <c r="C2769" s="4" t="s">
        <v>1876</v>
      </c>
      <c r="D2769" s="2" t="s">
        <v>9298</v>
      </c>
      <c r="E2769" s="2">
        <v>0.0</v>
      </c>
      <c r="F2769" s="2">
        <f>IFERROR(__xludf.DUMMYFUNCTION("""COMPUTED_VALUE"""),0.0)</f>
        <v>0</v>
      </c>
      <c r="G2769" s="4" t="s">
        <v>3237</v>
      </c>
      <c r="H2769" s="2" t="s">
        <v>3210</v>
      </c>
    </row>
    <row r="2770">
      <c r="A2770" s="3">
        <v>46155.0</v>
      </c>
      <c r="B2770" s="4" t="s">
        <v>303</v>
      </c>
      <c r="C2770" s="4" t="s">
        <v>1876</v>
      </c>
      <c r="D2770" s="2" t="s">
        <v>9298</v>
      </c>
      <c r="E2770" s="2">
        <v>0.0</v>
      </c>
      <c r="F2770" s="2">
        <f>IFERROR(__xludf.DUMMYFUNCTION("""COMPUTED_VALUE"""),0.0)</f>
        <v>0</v>
      </c>
      <c r="G2770" s="4" t="s">
        <v>3237</v>
      </c>
      <c r="H2770" s="2" t="s">
        <v>3210</v>
      </c>
    </row>
    <row r="2771">
      <c r="A2771" s="3">
        <v>46156.0</v>
      </c>
      <c r="B2771" s="4" t="s">
        <v>148</v>
      </c>
      <c r="C2771" s="4" t="s">
        <v>1876</v>
      </c>
      <c r="D2771" s="2" t="s">
        <v>9298</v>
      </c>
      <c r="E2771" s="2">
        <v>0.0</v>
      </c>
      <c r="F2771" s="2">
        <f>IFERROR(__xludf.DUMMYFUNCTION("""COMPUTED_VALUE"""),0.0)</f>
        <v>0</v>
      </c>
      <c r="G2771" s="4" t="s">
        <v>3237</v>
      </c>
      <c r="H2771" s="2" t="s">
        <v>3210</v>
      </c>
    </row>
    <row r="2772">
      <c r="A2772" s="3">
        <v>46157.0</v>
      </c>
      <c r="B2772" s="4" t="s">
        <v>196</v>
      </c>
      <c r="C2772" s="4" t="s">
        <v>1876</v>
      </c>
      <c r="D2772" s="2" t="s">
        <v>9298</v>
      </c>
      <c r="E2772" s="2">
        <v>0.0</v>
      </c>
      <c r="F2772" s="2">
        <f>IFERROR(__xludf.DUMMYFUNCTION("""COMPUTED_VALUE"""),0.0)</f>
        <v>0</v>
      </c>
      <c r="G2772" s="4" t="s">
        <v>3237</v>
      </c>
      <c r="H2772" s="2" t="s">
        <v>3210</v>
      </c>
    </row>
    <row r="2773">
      <c r="A2773" s="3">
        <v>46158.0</v>
      </c>
      <c r="B2773" s="4" t="s">
        <v>288</v>
      </c>
      <c r="C2773" s="4" t="s">
        <v>1876</v>
      </c>
      <c r="D2773" s="2" t="s">
        <v>9298</v>
      </c>
      <c r="E2773" s="2">
        <v>0.0</v>
      </c>
      <c r="F2773" s="2">
        <f>IFERROR(__xludf.DUMMYFUNCTION("""COMPUTED_VALUE"""),0.0)</f>
        <v>0</v>
      </c>
      <c r="G2773" s="4" t="s">
        <v>3237</v>
      </c>
      <c r="H2773" s="2" t="s">
        <v>3210</v>
      </c>
    </row>
    <row r="2774">
      <c r="A2774" s="3">
        <v>46159.0</v>
      </c>
      <c r="B2774" s="4" t="s">
        <v>256</v>
      </c>
      <c r="C2774" s="4" t="s">
        <v>1876</v>
      </c>
      <c r="D2774" s="2" t="s">
        <v>9298</v>
      </c>
      <c r="E2774" s="2">
        <v>0.0</v>
      </c>
      <c r="F2774" s="2">
        <f>IFERROR(__xludf.DUMMYFUNCTION("""COMPUTED_VALUE"""),0.0)</f>
        <v>0</v>
      </c>
      <c r="G2774" s="4" t="s">
        <v>3237</v>
      </c>
      <c r="H2774" s="2" t="s">
        <v>3210</v>
      </c>
    </row>
    <row r="2775">
      <c r="A2775" s="3">
        <v>46160.0</v>
      </c>
      <c r="B2775" s="4" t="s">
        <v>180</v>
      </c>
      <c r="C2775" s="4" t="s">
        <v>1876</v>
      </c>
      <c r="D2775" s="2" t="s">
        <v>9298</v>
      </c>
      <c r="E2775" s="2">
        <v>0.0</v>
      </c>
      <c r="F2775" s="2">
        <f>IFERROR(__xludf.DUMMYFUNCTION("""COMPUTED_VALUE"""),0.0)</f>
        <v>0</v>
      </c>
      <c r="G2775" s="4" t="s">
        <v>3237</v>
      </c>
      <c r="H2775" s="2" t="s">
        <v>3210</v>
      </c>
    </row>
    <row r="2776">
      <c r="A2776" s="3">
        <v>46161.0</v>
      </c>
      <c r="B2776" s="4" t="s">
        <v>208</v>
      </c>
      <c r="C2776" s="4" t="s">
        <v>1876</v>
      </c>
      <c r="D2776" s="2" t="s">
        <v>9298</v>
      </c>
      <c r="E2776" s="2">
        <v>0.0</v>
      </c>
      <c r="F2776" s="2">
        <f>IFERROR(__xludf.DUMMYFUNCTION("""COMPUTED_VALUE"""),0.0)</f>
        <v>0</v>
      </c>
      <c r="G2776" s="4" t="s">
        <v>3237</v>
      </c>
      <c r="H2776" s="2" t="s">
        <v>3210</v>
      </c>
    </row>
    <row r="2777">
      <c r="A2777" s="3">
        <v>46162.0</v>
      </c>
      <c r="B2777" s="4" t="s">
        <v>303</v>
      </c>
      <c r="C2777" s="4" t="s">
        <v>1876</v>
      </c>
      <c r="D2777" s="2" t="s">
        <v>9298</v>
      </c>
      <c r="E2777" s="2">
        <v>0.0</v>
      </c>
      <c r="F2777" s="2">
        <f>IFERROR(__xludf.DUMMYFUNCTION("""COMPUTED_VALUE"""),0.0)</f>
        <v>0</v>
      </c>
      <c r="G2777" s="4" t="s">
        <v>3237</v>
      </c>
      <c r="H2777" s="2" t="s">
        <v>3210</v>
      </c>
    </row>
    <row r="2778">
      <c r="A2778" s="3">
        <v>46163.0</v>
      </c>
      <c r="B2778" s="4" t="s">
        <v>148</v>
      </c>
      <c r="C2778" s="4" t="s">
        <v>1876</v>
      </c>
      <c r="D2778" s="2" t="s">
        <v>9298</v>
      </c>
      <c r="E2778" s="2">
        <v>0.0</v>
      </c>
      <c r="F2778" s="2">
        <f>IFERROR(__xludf.DUMMYFUNCTION("""COMPUTED_VALUE"""),0.0)</f>
        <v>0</v>
      </c>
      <c r="G2778" s="4" t="s">
        <v>3237</v>
      </c>
      <c r="H2778" s="2" t="s">
        <v>3210</v>
      </c>
    </row>
    <row r="2779">
      <c r="A2779" s="3">
        <v>46164.0</v>
      </c>
      <c r="B2779" s="4" t="s">
        <v>196</v>
      </c>
      <c r="C2779" s="4" t="s">
        <v>1876</v>
      </c>
      <c r="D2779" s="2" t="s">
        <v>9298</v>
      </c>
      <c r="E2779" s="2">
        <v>0.0</v>
      </c>
      <c r="F2779" s="2">
        <f>IFERROR(__xludf.DUMMYFUNCTION("""COMPUTED_VALUE"""),0.0)</f>
        <v>0</v>
      </c>
      <c r="G2779" s="4" t="s">
        <v>3237</v>
      </c>
      <c r="H2779" s="2" t="s">
        <v>3210</v>
      </c>
    </row>
    <row r="2780">
      <c r="A2780" s="3">
        <v>46165.0</v>
      </c>
      <c r="B2780" s="4" t="s">
        <v>288</v>
      </c>
      <c r="C2780" s="4" t="s">
        <v>1876</v>
      </c>
      <c r="D2780" s="2" t="s">
        <v>9298</v>
      </c>
      <c r="E2780" s="2">
        <v>0.0</v>
      </c>
      <c r="F2780" s="2">
        <f>IFERROR(__xludf.DUMMYFUNCTION("""COMPUTED_VALUE"""),0.0)</f>
        <v>0</v>
      </c>
      <c r="G2780" s="4" t="s">
        <v>3237</v>
      </c>
      <c r="H2780" s="2" t="s">
        <v>3210</v>
      </c>
    </row>
    <row r="2781">
      <c r="A2781" s="3">
        <v>46166.0</v>
      </c>
      <c r="B2781" s="4" t="s">
        <v>256</v>
      </c>
      <c r="C2781" s="4" t="s">
        <v>1876</v>
      </c>
      <c r="D2781" s="2" t="s">
        <v>9298</v>
      </c>
      <c r="E2781" s="2">
        <v>0.0</v>
      </c>
      <c r="F2781" s="2">
        <f>IFERROR(__xludf.DUMMYFUNCTION("""COMPUTED_VALUE"""),0.0)</f>
        <v>0</v>
      </c>
      <c r="G2781" s="4" t="s">
        <v>3237</v>
      </c>
      <c r="H2781" s="2" t="s">
        <v>3210</v>
      </c>
    </row>
    <row r="2782">
      <c r="A2782" s="3">
        <v>46167.0</v>
      </c>
      <c r="B2782" s="4" t="s">
        <v>180</v>
      </c>
      <c r="C2782" s="4" t="s">
        <v>1876</v>
      </c>
      <c r="D2782" s="2" t="s">
        <v>9298</v>
      </c>
      <c r="E2782" s="2">
        <v>0.0</v>
      </c>
      <c r="F2782" s="2">
        <f>IFERROR(__xludf.DUMMYFUNCTION("""COMPUTED_VALUE"""),0.0)</f>
        <v>0</v>
      </c>
      <c r="G2782" s="4" t="s">
        <v>3237</v>
      </c>
      <c r="H2782" s="2" t="s">
        <v>3210</v>
      </c>
    </row>
    <row r="2783">
      <c r="A2783" s="3">
        <v>46168.0</v>
      </c>
      <c r="B2783" s="4" t="s">
        <v>208</v>
      </c>
      <c r="C2783" s="4" t="s">
        <v>1876</v>
      </c>
      <c r="D2783" s="2" t="s">
        <v>9298</v>
      </c>
      <c r="E2783" s="2">
        <v>0.0</v>
      </c>
      <c r="F2783" s="2">
        <f>IFERROR(__xludf.DUMMYFUNCTION("""COMPUTED_VALUE"""),0.0)</f>
        <v>0</v>
      </c>
      <c r="G2783" s="4" t="s">
        <v>3237</v>
      </c>
      <c r="H2783" s="2" t="s">
        <v>3210</v>
      </c>
    </row>
    <row r="2784">
      <c r="A2784" s="3">
        <v>46169.0</v>
      </c>
      <c r="B2784" s="4" t="s">
        <v>303</v>
      </c>
      <c r="C2784" s="4" t="s">
        <v>1876</v>
      </c>
      <c r="D2784" s="2" t="s">
        <v>9298</v>
      </c>
      <c r="E2784" s="2">
        <v>0.0</v>
      </c>
      <c r="F2784" s="2">
        <f>IFERROR(__xludf.DUMMYFUNCTION("""COMPUTED_VALUE"""),0.0)</f>
        <v>0</v>
      </c>
      <c r="G2784" s="4" t="s">
        <v>3237</v>
      </c>
      <c r="H2784" s="2" t="s">
        <v>3210</v>
      </c>
    </row>
    <row r="2785">
      <c r="A2785" s="3">
        <v>46170.0</v>
      </c>
      <c r="B2785" s="4" t="s">
        <v>148</v>
      </c>
      <c r="C2785" s="4" t="s">
        <v>1876</v>
      </c>
      <c r="D2785" s="2" t="s">
        <v>9298</v>
      </c>
      <c r="E2785" s="2">
        <v>0.0</v>
      </c>
      <c r="F2785" s="2">
        <f>IFERROR(__xludf.DUMMYFUNCTION("""COMPUTED_VALUE"""),0.0)</f>
        <v>0</v>
      </c>
      <c r="G2785" s="4" t="s">
        <v>3237</v>
      </c>
      <c r="H2785" s="2" t="s">
        <v>3210</v>
      </c>
    </row>
    <row r="2786">
      <c r="A2786" s="3">
        <v>46171.0</v>
      </c>
      <c r="B2786" s="4" t="s">
        <v>196</v>
      </c>
      <c r="C2786" s="4" t="s">
        <v>1876</v>
      </c>
      <c r="D2786" s="2" t="s">
        <v>9298</v>
      </c>
      <c r="E2786" s="2">
        <v>0.0</v>
      </c>
      <c r="F2786" s="2">
        <f>IFERROR(__xludf.DUMMYFUNCTION("""COMPUTED_VALUE"""),0.0)</f>
        <v>0</v>
      </c>
      <c r="G2786" s="4" t="s">
        <v>3237</v>
      </c>
      <c r="H2786" s="2" t="s">
        <v>3210</v>
      </c>
    </row>
    <row r="2787">
      <c r="A2787" s="3">
        <v>46172.0</v>
      </c>
      <c r="B2787" s="4" t="s">
        <v>288</v>
      </c>
      <c r="C2787" s="4" t="s">
        <v>1876</v>
      </c>
      <c r="D2787" s="2" t="s">
        <v>9298</v>
      </c>
      <c r="E2787" s="2">
        <v>0.0</v>
      </c>
      <c r="F2787" s="2">
        <f>IFERROR(__xludf.DUMMYFUNCTION("""COMPUTED_VALUE"""),0.0)</f>
        <v>0</v>
      </c>
      <c r="G2787" s="4" t="s">
        <v>3237</v>
      </c>
      <c r="H2787" s="2" t="s">
        <v>3210</v>
      </c>
    </row>
    <row r="2788">
      <c r="A2788" s="3">
        <v>46173.0</v>
      </c>
      <c r="B2788" s="4" t="s">
        <v>256</v>
      </c>
      <c r="C2788" s="4" t="s">
        <v>1876</v>
      </c>
      <c r="D2788" s="2" t="s">
        <v>9298</v>
      </c>
      <c r="E2788" s="2">
        <v>0.0</v>
      </c>
      <c r="F2788" s="2">
        <f>IFERROR(__xludf.DUMMYFUNCTION("""COMPUTED_VALUE"""),0.0)</f>
        <v>0</v>
      </c>
      <c r="G2788" s="4" t="s">
        <v>3237</v>
      </c>
      <c r="H2788" s="2" t="s">
        <v>3210</v>
      </c>
    </row>
    <row r="2789">
      <c r="A2789" s="3">
        <v>46174.0</v>
      </c>
      <c r="B2789" s="4" t="s">
        <v>180</v>
      </c>
      <c r="C2789" s="4" t="s">
        <v>1876</v>
      </c>
      <c r="D2789" s="2" t="s">
        <v>9298</v>
      </c>
      <c r="E2789" s="2">
        <v>0.0</v>
      </c>
      <c r="F2789" s="2">
        <f>IFERROR(__xludf.DUMMYFUNCTION("""COMPUTED_VALUE"""),0.0)</f>
        <v>0</v>
      </c>
      <c r="G2789" s="4" t="s">
        <v>3237</v>
      </c>
      <c r="H2789" s="2" t="s">
        <v>3210</v>
      </c>
    </row>
    <row r="2790">
      <c r="A2790" s="3">
        <v>46175.0</v>
      </c>
      <c r="B2790" s="4" t="s">
        <v>208</v>
      </c>
      <c r="C2790" s="4" t="s">
        <v>1876</v>
      </c>
      <c r="D2790" s="2" t="s">
        <v>9298</v>
      </c>
      <c r="E2790" s="2">
        <v>0.0</v>
      </c>
      <c r="F2790" s="2">
        <f>IFERROR(__xludf.DUMMYFUNCTION("""COMPUTED_VALUE"""),0.0)</f>
        <v>0</v>
      </c>
      <c r="G2790" s="4" t="s">
        <v>3237</v>
      </c>
      <c r="H2790" s="2" t="s">
        <v>3210</v>
      </c>
    </row>
    <row r="2791">
      <c r="A2791" s="3">
        <v>46176.0</v>
      </c>
      <c r="B2791" s="4" t="s">
        <v>303</v>
      </c>
      <c r="C2791" s="4" t="s">
        <v>1876</v>
      </c>
      <c r="D2791" s="2" t="s">
        <v>9298</v>
      </c>
      <c r="E2791" s="2">
        <v>0.0</v>
      </c>
      <c r="F2791" s="2">
        <f>IFERROR(__xludf.DUMMYFUNCTION("""COMPUTED_VALUE"""),0.0)</f>
        <v>0</v>
      </c>
      <c r="G2791" s="4" t="s">
        <v>3237</v>
      </c>
      <c r="H2791" s="2" t="s">
        <v>3210</v>
      </c>
    </row>
    <row r="2792">
      <c r="A2792" s="3">
        <v>46177.0</v>
      </c>
      <c r="B2792" s="4" t="s">
        <v>148</v>
      </c>
      <c r="C2792" s="4" t="s">
        <v>1876</v>
      </c>
      <c r="D2792" s="2" t="s">
        <v>9298</v>
      </c>
      <c r="E2792" s="2">
        <v>0.0</v>
      </c>
      <c r="F2792" s="2">
        <f>IFERROR(__xludf.DUMMYFUNCTION("""COMPUTED_VALUE"""),0.0)</f>
        <v>0</v>
      </c>
      <c r="G2792" s="4" t="s">
        <v>3237</v>
      </c>
      <c r="H2792" s="2" t="s">
        <v>3210</v>
      </c>
    </row>
    <row r="2793">
      <c r="A2793" s="3">
        <v>46178.0</v>
      </c>
      <c r="B2793" s="4" t="s">
        <v>196</v>
      </c>
      <c r="C2793" s="4" t="s">
        <v>1876</v>
      </c>
      <c r="D2793" s="2" t="s">
        <v>9298</v>
      </c>
      <c r="E2793" s="2">
        <v>0.0</v>
      </c>
      <c r="F2793" s="2">
        <f>IFERROR(__xludf.DUMMYFUNCTION("""COMPUTED_VALUE"""),0.0)</f>
        <v>0</v>
      </c>
      <c r="G2793" s="4" t="s">
        <v>3237</v>
      </c>
      <c r="H2793" s="2" t="s">
        <v>3210</v>
      </c>
    </row>
    <row r="2794">
      <c r="A2794" s="3">
        <v>46179.0</v>
      </c>
      <c r="B2794" s="4" t="s">
        <v>288</v>
      </c>
      <c r="C2794" s="4" t="s">
        <v>1876</v>
      </c>
      <c r="D2794" s="2" t="s">
        <v>9298</v>
      </c>
      <c r="E2794" s="2">
        <v>0.0</v>
      </c>
      <c r="F2794" s="2">
        <f>IFERROR(__xludf.DUMMYFUNCTION("""COMPUTED_VALUE"""),0.0)</f>
        <v>0</v>
      </c>
      <c r="G2794" s="4" t="s">
        <v>3237</v>
      </c>
      <c r="H2794" s="2" t="s">
        <v>3210</v>
      </c>
    </row>
    <row r="2795">
      <c r="A2795" s="3">
        <v>46180.0</v>
      </c>
      <c r="B2795" s="4" t="s">
        <v>256</v>
      </c>
      <c r="C2795" s="4" t="s">
        <v>1876</v>
      </c>
      <c r="D2795" s="2" t="s">
        <v>9298</v>
      </c>
      <c r="E2795" s="2">
        <v>0.0</v>
      </c>
      <c r="F2795" s="2">
        <f>IFERROR(__xludf.DUMMYFUNCTION("""COMPUTED_VALUE"""),0.0)</f>
        <v>0</v>
      </c>
      <c r="G2795" s="4" t="s">
        <v>3237</v>
      </c>
      <c r="H2795" s="2" t="s">
        <v>3210</v>
      </c>
    </row>
    <row r="2796">
      <c r="A2796" s="3">
        <v>46181.0</v>
      </c>
      <c r="B2796" s="4" t="s">
        <v>180</v>
      </c>
      <c r="C2796" s="4" t="s">
        <v>1876</v>
      </c>
      <c r="D2796" s="2" t="s">
        <v>9298</v>
      </c>
      <c r="E2796" s="2">
        <v>0.0</v>
      </c>
      <c r="F2796" s="2">
        <f>IFERROR(__xludf.DUMMYFUNCTION("""COMPUTED_VALUE"""),0.0)</f>
        <v>0</v>
      </c>
      <c r="G2796" s="4" t="s">
        <v>3237</v>
      </c>
      <c r="H2796" s="2" t="s">
        <v>3210</v>
      </c>
    </row>
    <row r="2797">
      <c r="A2797" s="3">
        <v>46182.0</v>
      </c>
      <c r="B2797" s="4" t="s">
        <v>208</v>
      </c>
      <c r="C2797" s="4" t="s">
        <v>1876</v>
      </c>
      <c r="D2797" s="2" t="s">
        <v>9298</v>
      </c>
      <c r="E2797" s="2">
        <v>0.0</v>
      </c>
      <c r="F2797" s="2">
        <f>IFERROR(__xludf.DUMMYFUNCTION("""COMPUTED_VALUE"""),0.0)</f>
        <v>0</v>
      </c>
      <c r="G2797" s="4" t="s">
        <v>3237</v>
      </c>
      <c r="H2797" s="2" t="s">
        <v>3210</v>
      </c>
    </row>
    <row r="2798">
      <c r="A2798" s="3">
        <v>46183.0</v>
      </c>
      <c r="B2798" s="4" t="s">
        <v>303</v>
      </c>
      <c r="C2798" s="4" t="s">
        <v>1876</v>
      </c>
      <c r="D2798" s="2" t="s">
        <v>9298</v>
      </c>
      <c r="E2798" s="2">
        <v>0.0</v>
      </c>
      <c r="F2798" s="2">
        <f>IFERROR(__xludf.DUMMYFUNCTION("""COMPUTED_VALUE"""),0.0)</f>
        <v>0</v>
      </c>
      <c r="G2798" s="4" t="s">
        <v>3237</v>
      </c>
      <c r="H2798" s="2" t="s">
        <v>3210</v>
      </c>
    </row>
    <row r="2799">
      <c r="A2799" s="3">
        <v>46184.0</v>
      </c>
      <c r="B2799" s="4" t="s">
        <v>148</v>
      </c>
      <c r="C2799" s="4" t="s">
        <v>1876</v>
      </c>
      <c r="D2799" s="2" t="s">
        <v>9298</v>
      </c>
      <c r="E2799" s="2">
        <v>0.0</v>
      </c>
      <c r="F2799" s="2">
        <f>IFERROR(__xludf.DUMMYFUNCTION("""COMPUTED_VALUE"""),0.0)</f>
        <v>0</v>
      </c>
      <c r="G2799" s="4" t="s">
        <v>3237</v>
      </c>
      <c r="H2799" s="2" t="s">
        <v>3210</v>
      </c>
    </row>
    <row r="2800">
      <c r="A2800" s="3">
        <v>46185.0</v>
      </c>
      <c r="B2800" s="4" t="s">
        <v>196</v>
      </c>
      <c r="C2800" s="4" t="s">
        <v>1876</v>
      </c>
      <c r="D2800" s="2" t="s">
        <v>9298</v>
      </c>
      <c r="E2800" s="2">
        <v>0.0</v>
      </c>
      <c r="F2800" s="2">
        <f>IFERROR(__xludf.DUMMYFUNCTION("""COMPUTED_VALUE"""),0.0)</f>
        <v>0</v>
      </c>
      <c r="G2800" s="4" t="s">
        <v>3237</v>
      </c>
      <c r="H2800" s="2" t="s">
        <v>3210</v>
      </c>
    </row>
    <row r="2801">
      <c r="A2801" s="3">
        <v>46186.0</v>
      </c>
      <c r="B2801" s="4" t="s">
        <v>288</v>
      </c>
      <c r="C2801" s="4" t="s">
        <v>1876</v>
      </c>
      <c r="D2801" s="2" t="s">
        <v>9298</v>
      </c>
      <c r="E2801" s="2">
        <v>0.0</v>
      </c>
      <c r="F2801" s="2">
        <f>IFERROR(__xludf.DUMMYFUNCTION("""COMPUTED_VALUE"""),0.0)</f>
        <v>0</v>
      </c>
      <c r="G2801" s="4" t="s">
        <v>3237</v>
      </c>
      <c r="H2801" s="2" t="s">
        <v>3210</v>
      </c>
    </row>
    <row r="2802">
      <c r="A2802" s="3">
        <v>46187.0</v>
      </c>
      <c r="B2802" s="4" t="s">
        <v>256</v>
      </c>
      <c r="C2802" s="4" t="s">
        <v>1876</v>
      </c>
      <c r="D2802" s="2" t="s">
        <v>9298</v>
      </c>
      <c r="E2802" s="2">
        <v>0.0</v>
      </c>
      <c r="F2802" s="2">
        <f>IFERROR(__xludf.DUMMYFUNCTION("""COMPUTED_VALUE"""),0.0)</f>
        <v>0</v>
      </c>
      <c r="G2802" s="4" t="s">
        <v>3237</v>
      </c>
      <c r="H2802" s="2" t="s">
        <v>3210</v>
      </c>
    </row>
    <row r="2803">
      <c r="A2803" s="3">
        <v>46188.0</v>
      </c>
      <c r="B2803" s="4" t="s">
        <v>180</v>
      </c>
      <c r="C2803" s="4" t="s">
        <v>1876</v>
      </c>
      <c r="D2803" s="2" t="s">
        <v>9298</v>
      </c>
      <c r="E2803" s="2">
        <v>0.0</v>
      </c>
      <c r="F2803" s="2">
        <f>IFERROR(__xludf.DUMMYFUNCTION("""COMPUTED_VALUE"""),0.0)</f>
        <v>0</v>
      </c>
      <c r="G2803" s="4" t="s">
        <v>3237</v>
      </c>
      <c r="H2803" s="2" t="s">
        <v>3210</v>
      </c>
    </row>
    <row r="2804">
      <c r="A2804" s="3">
        <v>46189.0</v>
      </c>
      <c r="B2804" s="4" t="s">
        <v>208</v>
      </c>
      <c r="C2804" s="4" t="s">
        <v>1876</v>
      </c>
      <c r="D2804" s="2" t="s">
        <v>9298</v>
      </c>
      <c r="E2804" s="2">
        <v>0.0</v>
      </c>
      <c r="F2804" s="2">
        <f>IFERROR(__xludf.DUMMYFUNCTION("""COMPUTED_VALUE"""),0.0)</f>
        <v>0</v>
      </c>
      <c r="G2804" s="4" t="s">
        <v>3237</v>
      </c>
      <c r="H2804" s="2" t="s">
        <v>3210</v>
      </c>
    </row>
    <row r="2805">
      <c r="A2805" s="3">
        <v>46190.0</v>
      </c>
      <c r="B2805" s="4" t="s">
        <v>303</v>
      </c>
      <c r="C2805" s="4" t="s">
        <v>1876</v>
      </c>
      <c r="D2805" s="2" t="s">
        <v>9298</v>
      </c>
      <c r="E2805" s="2">
        <v>0.0</v>
      </c>
      <c r="F2805" s="2">
        <f>IFERROR(__xludf.DUMMYFUNCTION("""COMPUTED_VALUE"""),0.0)</f>
        <v>0</v>
      </c>
      <c r="G2805" s="4" t="s">
        <v>3237</v>
      </c>
      <c r="H2805" s="2" t="s">
        <v>3210</v>
      </c>
    </row>
    <row r="2806">
      <c r="A2806" s="3">
        <v>46191.0</v>
      </c>
      <c r="B2806" s="4" t="s">
        <v>148</v>
      </c>
      <c r="C2806" s="4" t="s">
        <v>1876</v>
      </c>
      <c r="D2806" s="2" t="s">
        <v>9298</v>
      </c>
      <c r="E2806" s="2">
        <v>0.0</v>
      </c>
      <c r="F2806" s="2">
        <f>IFERROR(__xludf.DUMMYFUNCTION("""COMPUTED_VALUE"""),0.0)</f>
        <v>0</v>
      </c>
      <c r="G2806" s="4" t="s">
        <v>3237</v>
      </c>
      <c r="H2806" s="2" t="s">
        <v>3210</v>
      </c>
    </row>
    <row r="2807">
      <c r="A2807" s="3">
        <v>46192.0</v>
      </c>
      <c r="B2807" s="4" t="s">
        <v>196</v>
      </c>
      <c r="C2807" s="4" t="s">
        <v>1876</v>
      </c>
      <c r="D2807" s="2" t="s">
        <v>9298</v>
      </c>
      <c r="E2807" s="2">
        <v>0.0</v>
      </c>
      <c r="F2807" s="2">
        <f>IFERROR(__xludf.DUMMYFUNCTION("""COMPUTED_VALUE"""),0.0)</f>
        <v>0</v>
      </c>
      <c r="G2807" s="4" t="s">
        <v>3237</v>
      </c>
      <c r="H2807" s="2" t="s">
        <v>3210</v>
      </c>
    </row>
    <row r="2808">
      <c r="A2808" s="3">
        <v>46193.0</v>
      </c>
      <c r="B2808" s="4" t="s">
        <v>288</v>
      </c>
      <c r="C2808" s="4" t="s">
        <v>1876</v>
      </c>
      <c r="D2808" s="2" t="s">
        <v>9298</v>
      </c>
      <c r="E2808" s="2">
        <v>0.0</v>
      </c>
      <c r="F2808" s="2">
        <f>IFERROR(__xludf.DUMMYFUNCTION("""COMPUTED_VALUE"""),0.0)</f>
        <v>0</v>
      </c>
      <c r="G2808" s="4" t="s">
        <v>3237</v>
      </c>
      <c r="H2808" s="2" t="s">
        <v>3210</v>
      </c>
    </row>
    <row r="2809">
      <c r="A2809" s="3">
        <v>46194.0</v>
      </c>
      <c r="B2809" s="4" t="s">
        <v>256</v>
      </c>
      <c r="C2809" s="4" t="s">
        <v>1876</v>
      </c>
      <c r="D2809" s="2" t="s">
        <v>9298</v>
      </c>
      <c r="E2809" s="2">
        <v>0.0</v>
      </c>
      <c r="F2809" s="2">
        <f>IFERROR(__xludf.DUMMYFUNCTION("""COMPUTED_VALUE"""),0.0)</f>
        <v>0</v>
      </c>
      <c r="G2809" s="4" t="s">
        <v>3237</v>
      </c>
      <c r="H2809" s="2" t="s">
        <v>3210</v>
      </c>
    </row>
    <row r="2810">
      <c r="A2810" s="3">
        <v>46195.0</v>
      </c>
      <c r="B2810" s="4" t="s">
        <v>180</v>
      </c>
      <c r="C2810" s="4" t="s">
        <v>1876</v>
      </c>
      <c r="D2810" s="2" t="s">
        <v>9298</v>
      </c>
      <c r="E2810" s="2">
        <v>0.0</v>
      </c>
      <c r="F2810" s="2">
        <f>IFERROR(__xludf.DUMMYFUNCTION("""COMPUTED_VALUE"""),0.0)</f>
        <v>0</v>
      </c>
      <c r="G2810" s="4" t="s">
        <v>3237</v>
      </c>
      <c r="H2810" s="2" t="s">
        <v>3210</v>
      </c>
    </row>
    <row r="2811">
      <c r="A2811" s="3">
        <v>46196.0</v>
      </c>
      <c r="B2811" s="4" t="s">
        <v>208</v>
      </c>
      <c r="C2811" s="4" t="s">
        <v>1876</v>
      </c>
      <c r="D2811" s="2" t="s">
        <v>9298</v>
      </c>
      <c r="E2811" s="2">
        <v>0.0</v>
      </c>
      <c r="F2811" s="2">
        <f>IFERROR(__xludf.DUMMYFUNCTION("""COMPUTED_VALUE"""),0.0)</f>
        <v>0</v>
      </c>
      <c r="G2811" s="4" t="s">
        <v>3237</v>
      </c>
      <c r="H2811" s="2" t="s">
        <v>3210</v>
      </c>
    </row>
    <row r="2812">
      <c r="A2812" s="3">
        <v>46197.0</v>
      </c>
      <c r="B2812" s="4" t="s">
        <v>303</v>
      </c>
      <c r="C2812" s="4" t="s">
        <v>1876</v>
      </c>
      <c r="D2812" s="2" t="s">
        <v>9298</v>
      </c>
      <c r="E2812" s="2">
        <v>0.0</v>
      </c>
      <c r="F2812" s="2">
        <f>IFERROR(__xludf.DUMMYFUNCTION("""COMPUTED_VALUE"""),0.0)</f>
        <v>0</v>
      </c>
      <c r="G2812" s="4" t="s">
        <v>3237</v>
      </c>
      <c r="H2812" s="2" t="s">
        <v>3210</v>
      </c>
    </row>
    <row r="2813">
      <c r="A2813" s="3">
        <v>46198.0</v>
      </c>
      <c r="B2813" s="4" t="s">
        <v>148</v>
      </c>
      <c r="C2813" s="4" t="s">
        <v>1876</v>
      </c>
      <c r="D2813" s="2" t="s">
        <v>9298</v>
      </c>
      <c r="E2813" s="2">
        <v>0.0</v>
      </c>
      <c r="F2813" s="2">
        <f>IFERROR(__xludf.DUMMYFUNCTION("""COMPUTED_VALUE"""),0.0)</f>
        <v>0</v>
      </c>
      <c r="G2813" s="4" t="s">
        <v>3237</v>
      </c>
      <c r="H2813" s="2" t="s">
        <v>3210</v>
      </c>
    </row>
    <row r="2814">
      <c r="A2814" s="3">
        <v>46199.0</v>
      </c>
      <c r="B2814" s="4" t="s">
        <v>196</v>
      </c>
      <c r="C2814" s="4" t="s">
        <v>1876</v>
      </c>
      <c r="D2814" s="2" t="s">
        <v>9298</v>
      </c>
      <c r="E2814" s="2">
        <v>0.0</v>
      </c>
      <c r="F2814" s="2">
        <f>IFERROR(__xludf.DUMMYFUNCTION("""COMPUTED_VALUE"""),0.0)</f>
        <v>0</v>
      </c>
      <c r="G2814" s="4" t="s">
        <v>3237</v>
      </c>
      <c r="H2814" s="2" t="s">
        <v>3210</v>
      </c>
    </row>
    <row r="2815">
      <c r="A2815" s="3">
        <v>46200.0</v>
      </c>
      <c r="B2815" s="4" t="s">
        <v>288</v>
      </c>
      <c r="C2815" s="4" t="s">
        <v>1876</v>
      </c>
      <c r="D2815" s="2" t="s">
        <v>9298</v>
      </c>
      <c r="E2815" s="2">
        <v>0.0</v>
      </c>
      <c r="F2815" s="2">
        <f>IFERROR(__xludf.DUMMYFUNCTION("""COMPUTED_VALUE"""),0.0)</f>
        <v>0</v>
      </c>
      <c r="G2815" s="4" t="s">
        <v>3237</v>
      </c>
      <c r="H2815" s="2" t="s">
        <v>3210</v>
      </c>
    </row>
    <row r="2816">
      <c r="A2816" s="3">
        <v>46201.0</v>
      </c>
      <c r="B2816" s="4" t="s">
        <v>256</v>
      </c>
      <c r="C2816" s="4" t="s">
        <v>1876</v>
      </c>
      <c r="D2816" s="2" t="s">
        <v>9298</v>
      </c>
      <c r="E2816" s="2">
        <v>0.0</v>
      </c>
      <c r="F2816" s="2">
        <f>IFERROR(__xludf.DUMMYFUNCTION("""COMPUTED_VALUE"""),0.0)</f>
        <v>0</v>
      </c>
      <c r="G2816" s="4" t="s">
        <v>3237</v>
      </c>
      <c r="H2816" s="2" t="s">
        <v>3210</v>
      </c>
    </row>
    <row r="2817">
      <c r="A2817" s="3">
        <v>46202.0</v>
      </c>
      <c r="B2817" s="4" t="s">
        <v>180</v>
      </c>
      <c r="C2817" s="4" t="s">
        <v>1876</v>
      </c>
      <c r="D2817" s="2" t="s">
        <v>9298</v>
      </c>
      <c r="E2817" s="2">
        <v>0.0</v>
      </c>
      <c r="F2817" s="2">
        <f>IFERROR(__xludf.DUMMYFUNCTION("""COMPUTED_VALUE"""),0.0)</f>
        <v>0</v>
      </c>
      <c r="G2817" s="4" t="s">
        <v>3237</v>
      </c>
      <c r="H2817" s="2" t="s">
        <v>3210</v>
      </c>
    </row>
    <row r="2818">
      <c r="A2818" s="3">
        <v>46203.0</v>
      </c>
      <c r="B2818" s="4" t="s">
        <v>208</v>
      </c>
      <c r="C2818" s="4" t="s">
        <v>1876</v>
      </c>
      <c r="D2818" s="2" t="s">
        <v>9298</v>
      </c>
      <c r="E2818" s="2">
        <v>0.0</v>
      </c>
      <c r="F2818" s="2">
        <f>IFERROR(__xludf.DUMMYFUNCTION("""COMPUTED_VALUE"""),0.0)</f>
        <v>0</v>
      </c>
      <c r="G2818" s="4" t="s">
        <v>3237</v>
      </c>
      <c r="H2818" s="2" t="s">
        <v>3210</v>
      </c>
    </row>
    <row r="2819">
      <c r="A2819" s="3">
        <v>46204.0</v>
      </c>
      <c r="B2819" s="4" t="s">
        <v>303</v>
      </c>
      <c r="C2819" s="4" t="s">
        <v>1876</v>
      </c>
      <c r="D2819" s="2" t="s">
        <v>9298</v>
      </c>
      <c r="E2819" s="2">
        <v>0.0</v>
      </c>
      <c r="F2819" s="2">
        <f>IFERROR(__xludf.DUMMYFUNCTION("""COMPUTED_VALUE"""),0.0)</f>
        <v>0</v>
      </c>
      <c r="G2819" s="4" t="s">
        <v>3237</v>
      </c>
      <c r="H2819" s="2" t="s">
        <v>3210</v>
      </c>
    </row>
    <row r="2820">
      <c r="A2820" s="3">
        <v>46205.0</v>
      </c>
      <c r="B2820" s="4" t="s">
        <v>148</v>
      </c>
      <c r="C2820" s="4" t="s">
        <v>1876</v>
      </c>
      <c r="D2820" s="2" t="s">
        <v>9298</v>
      </c>
      <c r="E2820" s="2">
        <v>0.0</v>
      </c>
      <c r="F2820" s="2">
        <f>IFERROR(__xludf.DUMMYFUNCTION("""COMPUTED_VALUE"""),0.0)</f>
        <v>0</v>
      </c>
      <c r="G2820" s="4" t="s">
        <v>3237</v>
      </c>
      <c r="H2820" s="2" t="s">
        <v>3210</v>
      </c>
    </row>
    <row r="2821">
      <c r="A2821" s="3">
        <v>46206.0</v>
      </c>
      <c r="B2821" s="4" t="s">
        <v>196</v>
      </c>
      <c r="C2821" s="4" t="s">
        <v>1876</v>
      </c>
      <c r="D2821" s="2" t="s">
        <v>9298</v>
      </c>
      <c r="E2821" s="2">
        <v>0.0</v>
      </c>
      <c r="F2821" s="2">
        <f>IFERROR(__xludf.DUMMYFUNCTION("""COMPUTED_VALUE"""),0.0)</f>
        <v>0</v>
      </c>
      <c r="G2821" s="4" t="s">
        <v>3237</v>
      </c>
      <c r="H2821" s="2" t="s">
        <v>3210</v>
      </c>
    </row>
    <row r="2822">
      <c r="A2822" s="3">
        <v>46207.0</v>
      </c>
      <c r="B2822" s="4" t="s">
        <v>288</v>
      </c>
      <c r="C2822" s="4" t="s">
        <v>1876</v>
      </c>
      <c r="D2822" s="2" t="s">
        <v>9298</v>
      </c>
      <c r="E2822" s="2">
        <v>0.0</v>
      </c>
      <c r="F2822" s="2">
        <f>IFERROR(__xludf.DUMMYFUNCTION("""COMPUTED_VALUE"""),0.0)</f>
        <v>0</v>
      </c>
      <c r="G2822" s="4" t="s">
        <v>3237</v>
      </c>
      <c r="H2822" s="2" t="s">
        <v>3210</v>
      </c>
    </row>
    <row r="2823">
      <c r="A2823" s="3">
        <v>46208.0</v>
      </c>
      <c r="B2823" s="4" t="s">
        <v>256</v>
      </c>
      <c r="C2823" s="4" t="s">
        <v>1876</v>
      </c>
      <c r="D2823" s="2" t="s">
        <v>9298</v>
      </c>
      <c r="E2823" s="2">
        <v>0.0</v>
      </c>
      <c r="F2823" s="2">
        <f>IFERROR(__xludf.DUMMYFUNCTION("""COMPUTED_VALUE"""),0.0)</f>
        <v>0</v>
      </c>
      <c r="G2823" s="4" t="s">
        <v>3237</v>
      </c>
      <c r="H2823" s="2" t="s">
        <v>3210</v>
      </c>
    </row>
    <row r="2824">
      <c r="A2824" s="3">
        <v>46209.0</v>
      </c>
      <c r="B2824" s="4" t="s">
        <v>180</v>
      </c>
      <c r="C2824" s="4" t="s">
        <v>1876</v>
      </c>
      <c r="D2824" s="2" t="s">
        <v>9298</v>
      </c>
      <c r="E2824" s="2">
        <v>0.0</v>
      </c>
      <c r="F2824" s="2">
        <f>IFERROR(__xludf.DUMMYFUNCTION("""COMPUTED_VALUE"""),0.0)</f>
        <v>0</v>
      </c>
      <c r="G2824" s="4" t="s">
        <v>3237</v>
      </c>
      <c r="H2824" s="2" t="s">
        <v>3210</v>
      </c>
    </row>
    <row r="2825">
      <c r="A2825" s="3">
        <v>46210.0</v>
      </c>
      <c r="B2825" s="4" t="s">
        <v>208</v>
      </c>
      <c r="C2825" s="4" t="s">
        <v>1876</v>
      </c>
      <c r="D2825" s="2" t="s">
        <v>9298</v>
      </c>
      <c r="E2825" s="2">
        <v>0.0</v>
      </c>
      <c r="F2825" s="2">
        <f>IFERROR(__xludf.DUMMYFUNCTION("""COMPUTED_VALUE"""),0.0)</f>
        <v>0</v>
      </c>
      <c r="G2825" s="4" t="s">
        <v>3237</v>
      </c>
      <c r="H2825" s="2" t="s">
        <v>3210</v>
      </c>
    </row>
    <row r="2826">
      <c r="A2826" s="3">
        <v>46211.0</v>
      </c>
      <c r="B2826" s="4" t="s">
        <v>303</v>
      </c>
      <c r="C2826" s="4" t="s">
        <v>1876</v>
      </c>
      <c r="D2826" s="2" t="s">
        <v>9298</v>
      </c>
      <c r="E2826" s="2">
        <v>0.0</v>
      </c>
      <c r="F2826" s="2">
        <f>IFERROR(__xludf.DUMMYFUNCTION("""COMPUTED_VALUE"""),0.0)</f>
        <v>0</v>
      </c>
      <c r="G2826" s="4" t="s">
        <v>3237</v>
      </c>
      <c r="H2826" s="2" t="s">
        <v>3210</v>
      </c>
    </row>
    <row r="2827">
      <c r="A2827" s="3">
        <v>46212.0</v>
      </c>
      <c r="B2827" s="4" t="s">
        <v>148</v>
      </c>
      <c r="C2827" s="4" t="s">
        <v>1876</v>
      </c>
      <c r="D2827" s="2" t="s">
        <v>9298</v>
      </c>
      <c r="E2827" s="2">
        <v>0.0</v>
      </c>
      <c r="F2827" s="2">
        <f>IFERROR(__xludf.DUMMYFUNCTION("""COMPUTED_VALUE"""),0.0)</f>
        <v>0</v>
      </c>
      <c r="G2827" s="4" t="s">
        <v>3237</v>
      </c>
      <c r="H2827" s="2" t="s">
        <v>3210</v>
      </c>
    </row>
    <row r="2828">
      <c r="A2828" s="3">
        <v>46213.0</v>
      </c>
      <c r="B2828" s="4" t="s">
        <v>196</v>
      </c>
      <c r="C2828" s="4" t="s">
        <v>1876</v>
      </c>
      <c r="D2828" s="2" t="s">
        <v>9298</v>
      </c>
      <c r="E2828" s="2">
        <v>0.0</v>
      </c>
      <c r="F2828" s="2">
        <f>IFERROR(__xludf.DUMMYFUNCTION("""COMPUTED_VALUE"""),0.0)</f>
        <v>0</v>
      </c>
      <c r="G2828" s="4" t="s">
        <v>3237</v>
      </c>
      <c r="H2828" s="2" t="s">
        <v>3210</v>
      </c>
    </row>
    <row r="2829">
      <c r="A2829" s="3">
        <v>46214.0</v>
      </c>
      <c r="B2829" s="4" t="s">
        <v>288</v>
      </c>
      <c r="C2829" s="4" t="s">
        <v>1876</v>
      </c>
      <c r="D2829" s="2" t="s">
        <v>9298</v>
      </c>
      <c r="E2829" s="2">
        <v>0.0</v>
      </c>
      <c r="F2829" s="2">
        <f>IFERROR(__xludf.DUMMYFUNCTION("""COMPUTED_VALUE"""),0.0)</f>
        <v>0</v>
      </c>
      <c r="G2829" s="4" t="s">
        <v>3237</v>
      </c>
      <c r="H2829" s="2" t="s">
        <v>3210</v>
      </c>
    </row>
    <row r="2830">
      <c r="A2830" s="3">
        <v>46215.0</v>
      </c>
      <c r="B2830" s="4" t="s">
        <v>256</v>
      </c>
      <c r="C2830" s="4" t="s">
        <v>1876</v>
      </c>
      <c r="D2830" s="2" t="s">
        <v>9298</v>
      </c>
      <c r="E2830" s="2">
        <v>0.0</v>
      </c>
      <c r="F2830" s="2">
        <f>IFERROR(__xludf.DUMMYFUNCTION("""COMPUTED_VALUE"""),0.0)</f>
        <v>0</v>
      </c>
      <c r="G2830" s="4" t="s">
        <v>3237</v>
      </c>
      <c r="H2830" s="2" t="s">
        <v>3210</v>
      </c>
    </row>
    <row r="2831">
      <c r="A2831" s="3">
        <v>46216.0</v>
      </c>
      <c r="B2831" s="4" t="s">
        <v>180</v>
      </c>
      <c r="C2831" s="4" t="s">
        <v>1876</v>
      </c>
      <c r="D2831" s="2" t="s">
        <v>9298</v>
      </c>
      <c r="E2831" s="2">
        <v>0.0</v>
      </c>
      <c r="F2831" s="2">
        <f>IFERROR(__xludf.DUMMYFUNCTION("""COMPUTED_VALUE"""),0.0)</f>
        <v>0</v>
      </c>
      <c r="G2831" s="4" t="s">
        <v>3237</v>
      </c>
      <c r="H2831" s="2" t="s">
        <v>3210</v>
      </c>
    </row>
    <row r="2832">
      <c r="A2832" s="3">
        <v>46217.0</v>
      </c>
      <c r="B2832" s="4" t="s">
        <v>208</v>
      </c>
      <c r="C2832" s="4" t="s">
        <v>1876</v>
      </c>
      <c r="D2832" s="2" t="s">
        <v>9298</v>
      </c>
      <c r="E2832" s="2">
        <v>0.0</v>
      </c>
      <c r="F2832" s="2">
        <f>IFERROR(__xludf.DUMMYFUNCTION("""COMPUTED_VALUE"""),0.0)</f>
        <v>0</v>
      </c>
      <c r="G2832" s="4" t="s">
        <v>3237</v>
      </c>
      <c r="H2832" s="2" t="s">
        <v>3210</v>
      </c>
    </row>
    <row r="2833">
      <c r="A2833" s="3">
        <v>46218.0</v>
      </c>
      <c r="B2833" s="4" t="s">
        <v>303</v>
      </c>
      <c r="C2833" s="4" t="s">
        <v>1876</v>
      </c>
      <c r="D2833" s="2" t="s">
        <v>9298</v>
      </c>
      <c r="E2833" s="2">
        <v>0.0</v>
      </c>
      <c r="F2833" s="2">
        <f>IFERROR(__xludf.DUMMYFUNCTION("""COMPUTED_VALUE"""),0.0)</f>
        <v>0</v>
      </c>
      <c r="G2833" s="4" t="s">
        <v>3237</v>
      </c>
      <c r="H2833" s="2" t="s">
        <v>3210</v>
      </c>
    </row>
    <row r="2834">
      <c r="A2834" s="3">
        <v>46219.0</v>
      </c>
      <c r="B2834" s="4" t="s">
        <v>148</v>
      </c>
      <c r="C2834" s="4" t="s">
        <v>1876</v>
      </c>
      <c r="D2834" s="2" t="s">
        <v>9298</v>
      </c>
      <c r="E2834" s="2">
        <v>0.0</v>
      </c>
      <c r="F2834" s="2">
        <f>IFERROR(__xludf.DUMMYFUNCTION("""COMPUTED_VALUE"""),0.0)</f>
        <v>0</v>
      </c>
      <c r="G2834" s="4" t="s">
        <v>3237</v>
      </c>
      <c r="H2834" s="2" t="s">
        <v>3210</v>
      </c>
    </row>
    <row r="2835">
      <c r="A2835" s="3">
        <v>46220.0</v>
      </c>
      <c r="B2835" s="4" t="s">
        <v>196</v>
      </c>
      <c r="C2835" s="4" t="s">
        <v>1876</v>
      </c>
      <c r="D2835" s="2" t="s">
        <v>9298</v>
      </c>
      <c r="E2835" s="2">
        <v>0.0</v>
      </c>
      <c r="F2835" s="2">
        <f>IFERROR(__xludf.DUMMYFUNCTION("""COMPUTED_VALUE"""),0.0)</f>
        <v>0</v>
      </c>
      <c r="G2835" s="4" t="s">
        <v>3237</v>
      </c>
      <c r="H2835" s="2" t="s">
        <v>3210</v>
      </c>
    </row>
    <row r="2836">
      <c r="A2836" s="3">
        <v>46221.0</v>
      </c>
      <c r="B2836" s="4" t="s">
        <v>288</v>
      </c>
      <c r="C2836" s="4" t="s">
        <v>1876</v>
      </c>
      <c r="D2836" s="2" t="s">
        <v>9298</v>
      </c>
      <c r="E2836" s="2">
        <v>0.0</v>
      </c>
      <c r="F2836" s="2">
        <f>IFERROR(__xludf.DUMMYFUNCTION("""COMPUTED_VALUE"""),0.0)</f>
        <v>0</v>
      </c>
      <c r="G2836" s="4" t="s">
        <v>3237</v>
      </c>
      <c r="H2836" s="2" t="s">
        <v>3210</v>
      </c>
    </row>
    <row r="2837">
      <c r="A2837" s="3">
        <v>46222.0</v>
      </c>
      <c r="B2837" s="4" t="s">
        <v>256</v>
      </c>
      <c r="C2837" s="4" t="s">
        <v>1876</v>
      </c>
      <c r="D2837" s="2" t="s">
        <v>9298</v>
      </c>
      <c r="E2837" s="2">
        <v>0.0</v>
      </c>
      <c r="F2837" s="2">
        <f>IFERROR(__xludf.DUMMYFUNCTION("""COMPUTED_VALUE"""),0.0)</f>
        <v>0</v>
      </c>
      <c r="G2837" s="4" t="s">
        <v>3237</v>
      </c>
      <c r="H2837" s="2" t="s">
        <v>3210</v>
      </c>
    </row>
    <row r="2838">
      <c r="A2838" s="3">
        <v>46223.0</v>
      </c>
      <c r="B2838" s="4" t="s">
        <v>180</v>
      </c>
      <c r="C2838" s="4" t="s">
        <v>1876</v>
      </c>
      <c r="D2838" s="2" t="s">
        <v>9298</v>
      </c>
      <c r="E2838" s="2">
        <v>0.0</v>
      </c>
      <c r="F2838" s="2">
        <f>IFERROR(__xludf.DUMMYFUNCTION("""COMPUTED_VALUE"""),0.0)</f>
        <v>0</v>
      </c>
      <c r="G2838" s="4" t="s">
        <v>3237</v>
      </c>
      <c r="H2838" s="2" t="s">
        <v>3210</v>
      </c>
    </row>
    <row r="2839">
      <c r="A2839" s="3">
        <v>46224.0</v>
      </c>
      <c r="B2839" s="4" t="s">
        <v>208</v>
      </c>
      <c r="C2839" s="4" t="s">
        <v>1876</v>
      </c>
      <c r="D2839" s="2" t="s">
        <v>9298</v>
      </c>
      <c r="E2839" s="2">
        <v>0.0</v>
      </c>
      <c r="F2839" s="2">
        <f>IFERROR(__xludf.DUMMYFUNCTION("""COMPUTED_VALUE"""),0.0)</f>
        <v>0</v>
      </c>
      <c r="G2839" s="4" t="s">
        <v>3237</v>
      </c>
      <c r="H2839" s="2" t="s">
        <v>3210</v>
      </c>
    </row>
    <row r="2840">
      <c r="A2840" s="3">
        <v>46225.0</v>
      </c>
      <c r="B2840" s="4" t="s">
        <v>303</v>
      </c>
      <c r="C2840" s="4" t="s">
        <v>1876</v>
      </c>
      <c r="D2840" s="2" t="s">
        <v>9298</v>
      </c>
      <c r="E2840" s="2">
        <v>0.0</v>
      </c>
      <c r="F2840" s="2">
        <f>IFERROR(__xludf.DUMMYFUNCTION("""COMPUTED_VALUE"""),0.0)</f>
        <v>0</v>
      </c>
      <c r="G2840" s="4" t="s">
        <v>3237</v>
      </c>
      <c r="H2840" s="2" t="s">
        <v>3210</v>
      </c>
    </row>
    <row r="2841">
      <c r="A2841" s="3">
        <v>46226.0</v>
      </c>
      <c r="B2841" s="4" t="s">
        <v>148</v>
      </c>
      <c r="C2841" s="4" t="s">
        <v>1876</v>
      </c>
      <c r="D2841" s="2" t="s">
        <v>9298</v>
      </c>
      <c r="E2841" s="2">
        <v>0.0</v>
      </c>
      <c r="F2841" s="2">
        <f>IFERROR(__xludf.DUMMYFUNCTION("""COMPUTED_VALUE"""),0.0)</f>
        <v>0</v>
      </c>
      <c r="G2841" s="4" t="s">
        <v>3237</v>
      </c>
      <c r="H2841" s="2" t="s">
        <v>3210</v>
      </c>
    </row>
    <row r="2842">
      <c r="A2842" s="3">
        <v>46227.0</v>
      </c>
      <c r="B2842" s="4" t="s">
        <v>196</v>
      </c>
      <c r="C2842" s="4" t="s">
        <v>1876</v>
      </c>
      <c r="D2842" s="2" t="s">
        <v>9298</v>
      </c>
      <c r="E2842" s="2">
        <v>0.0</v>
      </c>
      <c r="F2842" s="2">
        <f>IFERROR(__xludf.DUMMYFUNCTION("""COMPUTED_VALUE"""),0.0)</f>
        <v>0</v>
      </c>
      <c r="G2842" s="4" t="s">
        <v>3237</v>
      </c>
      <c r="H2842" s="2" t="s">
        <v>3210</v>
      </c>
    </row>
    <row r="2843">
      <c r="A2843" s="3">
        <v>46228.0</v>
      </c>
      <c r="B2843" s="4" t="s">
        <v>288</v>
      </c>
      <c r="C2843" s="4" t="s">
        <v>1876</v>
      </c>
      <c r="D2843" s="2" t="s">
        <v>9298</v>
      </c>
      <c r="E2843" s="2">
        <v>0.0</v>
      </c>
      <c r="F2843" s="2">
        <f>IFERROR(__xludf.DUMMYFUNCTION("""COMPUTED_VALUE"""),0.0)</f>
        <v>0</v>
      </c>
      <c r="G2843" s="4" t="s">
        <v>3237</v>
      </c>
      <c r="H2843" s="2" t="s">
        <v>3210</v>
      </c>
    </row>
    <row r="2844">
      <c r="A2844" s="3">
        <v>46229.0</v>
      </c>
      <c r="B2844" s="4" t="s">
        <v>256</v>
      </c>
      <c r="C2844" s="4" t="s">
        <v>1876</v>
      </c>
      <c r="D2844" s="2" t="s">
        <v>9298</v>
      </c>
      <c r="E2844" s="2">
        <v>0.0</v>
      </c>
      <c r="F2844" s="2">
        <f>IFERROR(__xludf.DUMMYFUNCTION("""COMPUTED_VALUE"""),0.0)</f>
        <v>0</v>
      </c>
      <c r="G2844" s="4" t="s">
        <v>3237</v>
      </c>
      <c r="H2844" s="2" t="s">
        <v>3210</v>
      </c>
    </row>
    <row r="2845">
      <c r="A2845" s="3">
        <v>46230.0</v>
      </c>
      <c r="B2845" s="4" t="s">
        <v>180</v>
      </c>
      <c r="C2845" s="4" t="s">
        <v>1876</v>
      </c>
      <c r="D2845" s="2" t="s">
        <v>9298</v>
      </c>
      <c r="E2845" s="2">
        <v>0.0</v>
      </c>
      <c r="F2845" s="2">
        <f>IFERROR(__xludf.DUMMYFUNCTION("""COMPUTED_VALUE"""),0.0)</f>
        <v>0</v>
      </c>
      <c r="G2845" s="4" t="s">
        <v>3237</v>
      </c>
      <c r="H2845" s="2" t="s">
        <v>3210</v>
      </c>
    </row>
    <row r="2846">
      <c r="A2846" s="3">
        <v>46231.0</v>
      </c>
      <c r="B2846" s="4" t="s">
        <v>208</v>
      </c>
      <c r="C2846" s="4" t="s">
        <v>1876</v>
      </c>
      <c r="D2846" s="2" t="s">
        <v>9298</v>
      </c>
      <c r="E2846" s="2">
        <v>0.0</v>
      </c>
      <c r="F2846" s="2">
        <f>IFERROR(__xludf.DUMMYFUNCTION("""COMPUTED_VALUE"""),0.0)</f>
        <v>0</v>
      </c>
      <c r="G2846" s="4" t="s">
        <v>3237</v>
      </c>
      <c r="H2846" s="2" t="s">
        <v>3210</v>
      </c>
    </row>
    <row r="2847">
      <c r="A2847" s="3">
        <v>46232.0</v>
      </c>
      <c r="B2847" s="4" t="s">
        <v>303</v>
      </c>
      <c r="C2847" s="4" t="s">
        <v>1876</v>
      </c>
      <c r="D2847" s="2" t="s">
        <v>9298</v>
      </c>
      <c r="E2847" s="2">
        <v>0.0</v>
      </c>
      <c r="F2847" s="2">
        <f>IFERROR(__xludf.DUMMYFUNCTION("""COMPUTED_VALUE"""),0.0)</f>
        <v>0</v>
      </c>
      <c r="G2847" s="4" t="s">
        <v>3237</v>
      </c>
      <c r="H2847" s="2" t="s">
        <v>3210</v>
      </c>
    </row>
    <row r="2848">
      <c r="A2848" s="3">
        <v>46233.0</v>
      </c>
      <c r="B2848" s="4" t="s">
        <v>148</v>
      </c>
      <c r="C2848" s="4" t="s">
        <v>1876</v>
      </c>
      <c r="D2848" s="2" t="s">
        <v>9298</v>
      </c>
      <c r="E2848" s="2">
        <v>0.0</v>
      </c>
      <c r="F2848" s="2">
        <f>IFERROR(__xludf.DUMMYFUNCTION("""COMPUTED_VALUE"""),0.0)</f>
        <v>0</v>
      </c>
      <c r="G2848" s="4" t="s">
        <v>3237</v>
      </c>
      <c r="H2848" s="2" t="s">
        <v>3210</v>
      </c>
    </row>
    <row r="2849">
      <c r="A2849" s="3">
        <v>46234.0</v>
      </c>
      <c r="B2849" s="4" t="s">
        <v>196</v>
      </c>
      <c r="C2849" s="4" t="s">
        <v>1876</v>
      </c>
      <c r="D2849" s="2" t="s">
        <v>9298</v>
      </c>
      <c r="E2849" s="2">
        <v>0.0</v>
      </c>
      <c r="F2849" s="2">
        <f>IFERROR(__xludf.DUMMYFUNCTION("""COMPUTED_VALUE"""),0.0)</f>
        <v>0</v>
      </c>
      <c r="G2849" s="4" t="s">
        <v>3237</v>
      </c>
      <c r="H2849" s="2" t="s">
        <v>3210</v>
      </c>
    </row>
    <row r="2850">
      <c r="A2850" s="3">
        <v>46235.0</v>
      </c>
      <c r="B2850" s="4" t="s">
        <v>288</v>
      </c>
      <c r="C2850" s="4" t="s">
        <v>1876</v>
      </c>
      <c r="D2850" s="2" t="s">
        <v>9298</v>
      </c>
      <c r="E2850" s="2">
        <v>0.0</v>
      </c>
      <c r="F2850" s="2">
        <f>IFERROR(__xludf.DUMMYFUNCTION("""COMPUTED_VALUE"""),0.0)</f>
        <v>0</v>
      </c>
      <c r="G2850" s="4" t="s">
        <v>3237</v>
      </c>
      <c r="H2850" s="2" t="s">
        <v>3210</v>
      </c>
    </row>
    <row r="2851">
      <c r="A2851" s="3">
        <v>46236.0</v>
      </c>
      <c r="B2851" s="4" t="s">
        <v>256</v>
      </c>
      <c r="C2851" s="4" t="s">
        <v>1876</v>
      </c>
      <c r="D2851" s="2" t="s">
        <v>9298</v>
      </c>
      <c r="E2851" s="2">
        <v>0.0</v>
      </c>
      <c r="F2851" s="2">
        <f>IFERROR(__xludf.DUMMYFUNCTION("""COMPUTED_VALUE"""),0.0)</f>
        <v>0</v>
      </c>
      <c r="G2851" s="4" t="s">
        <v>3237</v>
      </c>
      <c r="H2851" s="2" t="s">
        <v>3210</v>
      </c>
    </row>
    <row r="2852">
      <c r="A2852" s="3">
        <v>46237.0</v>
      </c>
      <c r="B2852" s="4" t="s">
        <v>180</v>
      </c>
      <c r="C2852" s="4" t="s">
        <v>1876</v>
      </c>
      <c r="D2852" s="2" t="s">
        <v>9298</v>
      </c>
      <c r="E2852" s="2">
        <v>0.0</v>
      </c>
      <c r="F2852" s="2">
        <f>IFERROR(__xludf.DUMMYFUNCTION("""COMPUTED_VALUE"""),0.0)</f>
        <v>0</v>
      </c>
      <c r="G2852" s="4" t="s">
        <v>3237</v>
      </c>
      <c r="H2852" s="2" t="s">
        <v>3210</v>
      </c>
    </row>
    <row r="2853">
      <c r="A2853" s="3">
        <v>46238.0</v>
      </c>
      <c r="B2853" s="4" t="s">
        <v>208</v>
      </c>
      <c r="C2853" s="4" t="s">
        <v>1876</v>
      </c>
      <c r="D2853" s="2" t="s">
        <v>9298</v>
      </c>
      <c r="E2853" s="2">
        <v>0.0</v>
      </c>
      <c r="F2853" s="2">
        <f>IFERROR(__xludf.DUMMYFUNCTION("""COMPUTED_VALUE"""),0.0)</f>
        <v>0</v>
      </c>
      <c r="G2853" s="4" t="s">
        <v>3237</v>
      </c>
      <c r="H2853" s="2" t="s">
        <v>3210</v>
      </c>
    </row>
    <row r="2854">
      <c r="A2854" s="3">
        <v>46239.0</v>
      </c>
      <c r="B2854" s="4" t="s">
        <v>303</v>
      </c>
      <c r="C2854" s="4" t="s">
        <v>1876</v>
      </c>
      <c r="D2854" s="2" t="s">
        <v>9298</v>
      </c>
      <c r="E2854" s="2">
        <v>0.0</v>
      </c>
      <c r="F2854" s="2">
        <f>IFERROR(__xludf.DUMMYFUNCTION("""COMPUTED_VALUE"""),0.0)</f>
        <v>0</v>
      </c>
      <c r="G2854" s="4" t="s">
        <v>3237</v>
      </c>
      <c r="H2854" s="2" t="s">
        <v>3210</v>
      </c>
    </row>
    <row r="2855">
      <c r="A2855" s="3">
        <v>46240.0</v>
      </c>
      <c r="B2855" s="4" t="s">
        <v>148</v>
      </c>
      <c r="C2855" s="4" t="s">
        <v>1876</v>
      </c>
      <c r="D2855" s="2" t="s">
        <v>9298</v>
      </c>
      <c r="E2855" s="2">
        <v>0.0</v>
      </c>
      <c r="F2855" s="2">
        <f>IFERROR(__xludf.DUMMYFUNCTION("""COMPUTED_VALUE"""),0.0)</f>
        <v>0</v>
      </c>
      <c r="G2855" s="4" t="s">
        <v>3237</v>
      </c>
      <c r="H2855" s="2" t="s">
        <v>3210</v>
      </c>
    </row>
    <row r="2856">
      <c r="A2856" s="3">
        <v>46241.0</v>
      </c>
      <c r="B2856" s="4" t="s">
        <v>196</v>
      </c>
      <c r="C2856" s="4" t="s">
        <v>1876</v>
      </c>
      <c r="D2856" s="2" t="s">
        <v>9298</v>
      </c>
      <c r="E2856" s="2">
        <v>0.0</v>
      </c>
      <c r="F2856" s="2">
        <f>IFERROR(__xludf.DUMMYFUNCTION("""COMPUTED_VALUE"""),0.0)</f>
        <v>0</v>
      </c>
      <c r="G2856" s="4" t="s">
        <v>3237</v>
      </c>
      <c r="H2856" s="2" t="s">
        <v>3210</v>
      </c>
    </row>
    <row r="2857">
      <c r="A2857" s="3">
        <v>46242.0</v>
      </c>
      <c r="B2857" s="4" t="s">
        <v>288</v>
      </c>
      <c r="C2857" s="4" t="s">
        <v>1876</v>
      </c>
      <c r="D2857" s="2" t="s">
        <v>9298</v>
      </c>
      <c r="E2857" s="2">
        <v>0.0</v>
      </c>
      <c r="F2857" s="2">
        <f>IFERROR(__xludf.DUMMYFUNCTION("""COMPUTED_VALUE"""),0.0)</f>
        <v>0</v>
      </c>
      <c r="G2857" s="4" t="s">
        <v>3237</v>
      </c>
      <c r="H2857" s="2" t="s">
        <v>3210</v>
      </c>
    </row>
    <row r="2858">
      <c r="A2858" s="3">
        <v>46243.0</v>
      </c>
      <c r="B2858" s="4" t="s">
        <v>256</v>
      </c>
      <c r="C2858" s="4" t="s">
        <v>1876</v>
      </c>
      <c r="D2858" s="2" t="s">
        <v>9298</v>
      </c>
      <c r="E2858" s="2">
        <v>0.0</v>
      </c>
      <c r="F2858" s="2">
        <f>IFERROR(__xludf.DUMMYFUNCTION("""COMPUTED_VALUE"""),0.0)</f>
        <v>0</v>
      </c>
      <c r="G2858" s="4" t="s">
        <v>3237</v>
      </c>
      <c r="H2858" s="2" t="s">
        <v>3210</v>
      </c>
    </row>
    <row r="2859">
      <c r="A2859" s="3">
        <v>46244.0</v>
      </c>
      <c r="B2859" s="4" t="s">
        <v>180</v>
      </c>
      <c r="C2859" s="4" t="s">
        <v>1876</v>
      </c>
      <c r="D2859" s="2" t="s">
        <v>9298</v>
      </c>
      <c r="E2859" s="2">
        <v>0.0</v>
      </c>
      <c r="F2859" s="2">
        <f>IFERROR(__xludf.DUMMYFUNCTION("""COMPUTED_VALUE"""),0.0)</f>
        <v>0</v>
      </c>
      <c r="G2859" s="4" t="s">
        <v>3237</v>
      </c>
      <c r="H2859" s="2" t="s">
        <v>3210</v>
      </c>
    </row>
    <row r="2860">
      <c r="A2860" s="3">
        <v>46245.0</v>
      </c>
      <c r="B2860" s="4" t="s">
        <v>208</v>
      </c>
      <c r="C2860" s="4" t="s">
        <v>1876</v>
      </c>
      <c r="D2860" s="2" t="s">
        <v>9298</v>
      </c>
      <c r="E2860" s="2">
        <v>0.0</v>
      </c>
      <c r="F2860" s="2">
        <f>IFERROR(__xludf.DUMMYFUNCTION("""COMPUTED_VALUE"""),0.0)</f>
        <v>0</v>
      </c>
      <c r="G2860" s="4" t="s">
        <v>3237</v>
      </c>
      <c r="H2860" s="2" t="s">
        <v>3210</v>
      </c>
    </row>
    <row r="2861">
      <c r="A2861" s="3">
        <v>46246.0</v>
      </c>
      <c r="B2861" s="4" t="s">
        <v>303</v>
      </c>
      <c r="C2861" s="4" t="s">
        <v>1876</v>
      </c>
      <c r="D2861" s="2" t="s">
        <v>9298</v>
      </c>
      <c r="E2861" s="2">
        <v>0.0</v>
      </c>
      <c r="F2861" s="2">
        <f>IFERROR(__xludf.DUMMYFUNCTION("""COMPUTED_VALUE"""),0.0)</f>
        <v>0</v>
      </c>
      <c r="G2861" s="4" t="s">
        <v>3237</v>
      </c>
      <c r="H2861" s="2" t="s">
        <v>3210</v>
      </c>
    </row>
    <row r="2862">
      <c r="A2862" s="3">
        <v>46247.0</v>
      </c>
      <c r="B2862" s="4" t="s">
        <v>148</v>
      </c>
      <c r="C2862" s="4" t="s">
        <v>1876</v>
      </c>
      <c r="D2862" s="2" t="s">
        <v>9298</v>
      </c>
      <c r="E2862" s="2">
        <v>0.0</v>
      </c>
      <c r="F2862" s="2">
        <f>IFERROR(__xludf.DUMMYFUNCTION("""COMPUTED_VALUE"""),0.0)</f>
        <v>0</v>
      </c>
      <c r="G2862" s="4" t="s">
        <v>3237</v>
      </c>
      <c r="H2862" s="2" t="s">
        <v>3210</v>
      </c>
    </row>
    <row r="2863">
      <c r="A2863" s="3">
        <v>46248.0</v>
      </c>
      <c r="B2863" s="4" t="s">
        <v>196</v>
      </c>
      <c r="C2863" s="4" t="s">
        <v>1876</v>
      </c>
      <c r="D2863" s="2" t="s">
        <v>9298</v>
      </c>
      <c r="E2863" s="2">
        <v>0.0</v>
      </c>
      <c r="F2863" s="2">
        <f>IFERROR(__xludf.DUMMYFUNCTION("""COMPUTED_VALUE"""),0.0)</f>
        <v>0</v>
      </c>
      <c r="G2863" s="4" t="s">
        <v>3237</v>
      </c>
      <c r="H2863" s="2" t="s">
        <v>3210</v>
      </c>
    </row>
    <row r="2864">
      <c r="A2864" s="3">
        <v>46249.0</v>
      </c>
      <c r="B2864" s="4" t="s">
        <v>288</v>
      </c>
      <c r="C2864" s="4" t="s">
        <v>1876</v>
      </c>
      <c r="D2864" s="2" t="s">
        <v>9298</v>
      </c>
      <c r="E2864" s="2">
        <v>0.0</v>
      </c>
      <c r="F2864" s="2">
        <f>IFERROR(__xludf.DUMMYFUNCTION("""COMPUTED_VALUE"""),0.0)</f>
        <v>0</v>
      </c>
      <c r="G2864" s="4" t="s">
        <v>3237</v>
      </c>
      <c r="H2864" s="2" t="s">
        <v>3210</v>
      </c>
    </row>
    <row r="2865">
      <c r="A2865" s="3">
        <v>46250.0</v>
      </c>
      <c r="B2865" s="4" t="s">
        <v>256</v>
      </c>
      <c r="C2865" s="4" t="s">
        <v>1876</v>
      </c>
      <c r="D2865" s="2" t="s">
        <v>9298</v>
      </c>
      <c r="E2865" s="2">
        <v>0.0</v>
      </c>
      <c r="F2865" s="2">
        <f>IFERROR(__xludf.DUMMYFUNCTION("""COMPUTED_VALUE"""),0.0)</f>
        <v>0</v>
      </c>
      <c r="G2865" s="4" t="s">
        <v>3237</v>
      </c>
      <c r="H2865" s="2" t="s">
        <v>3210</v>
      </c>
    </row>
    <row r="2866">
      <c r="A2866" s="3">
        <v>46251.0</v>
      </c>
      <c r="B2866" s="4" t="s">
        <v>180</v>
      </c>
      <c r="C2866" s="4" t="s">
        <v>1876</v>
      </c>
      <c r="D2866" s="2" t="s">
        <v>9298</v>
      </c>
      <c r="E2866" s="2">
        <v>0.0</v>
      </c>
      <c r="F2866" s="2">
        <f>IFERROR(__xludf.DUMMYFUNCTION("""COMPUTED_VALUE"""),0.0)</f>
        <v>0</v>
      </c>
      <c r="G2866" s="4" t="s">
        <v>3237</v>
      </c>
      <c r="H2866" s="2" t="s">
        <v>3210</v>
      </c>
    </row>
    <row r="2867">
      <c r="A2867" s="3">
        <v>46252.0</v>
      </c>
      <c r="B2867" s="4" t="s">
        <v>208</v>
      </c>
      <c r="C2867" s="4" t="s">
        <v>1876</v>
      </c>
      <c r="D2867" s="2" t="s">
        <v>9298</v>
      </c>
      <c r="E2867" s="2">
        <v>0.0</v>
      </c>
      <c r="F2867" s="2">
        <f>IFERROR(__xludf.DUMMYFUNCTION("""COMPUTED_VALUE"""),0.0)</f>
        <v>0</v>
      </c>
      <c r="G2867" s="4" t="s">
        <v>3237</v>
      </c>
      <c r="H2867" s="2" t="s">
        <v>3210</v>
      </c>
    </row>
    <row r="2868">
      <c r="A2868" s="3">
        <v>46253.0</v>
      </c>
      <c r="B2868" s="4" t="s">
        <v>303</v>
      </c>
      <c r="C2868" s="4" t="s">
        <v>1876</v>
      </c>
      <c r="D2868" s="2" t="s">
        <v>9298</v>
      </c>
      <c r="E2868" s="2">
        <v>0.0</v>
      </c>
      <c r="F2868" s="2">
        <f>IFERROR(__xludf.DUMMYFUNCTION("""COMPUTED_VALUE"""),0.0)</f>
        <v>0</v>
      </c>
      <c r="G2868" s="4" t="s">
        <v>3237</v>
      </c>
      <c r="H2868" s="2" t="s">
        <v>3210</v>
      </c>
    </row>
    <row r="2869">
      <c r="A2869" s="3">
        <v>46254.0</v>
      </c>
      <c r="B2869" s="4" t="s">
        <v>148</v>
      </c>
      <c r="C2869" s="4" t="s">
        <v>1876</v>
      </c>
      <c r="D2869" s="2" t="s">
        <v>9298</v>
      </c>
      <c r="E2869" s="2">
        <v>0.0</v>
      </c>
      <c r="F2869" s="2">
        <f>IFERROR(__xludf.DUMMYFUNCTION("""COMPUTED_VALUE"""),0.0)</f>
        <v>0</v>
      </c>
      <c r="G2869" s="4" t="s">
        <v>3237</v>
      </c>
      <c r="H2869" s="2" t="s">
        <v>3210</v>
      </c>
    </row>
    <row r="2870">
      <c r="A2870" s="3">
        <v>46255.0</v>
      </c>
      <c r="B2870" s="4" t="s">
        <v>196</v>
      </c>
      <c r="C2870" s="4" t="s">
        <v>1876</v>
      </c>
      <c r="D2870" s="2" t="s">
        <v>9298</v>
      </c>
      <c r="E2870" s="2">
        <v>0.0</v>
      </c>
      <c r="F2870" s="2">
        <f>IFERROR(__xludf.DUMMYFUNCTION("""COMPUTED_VALUE"""),0.0)</f>
        <v>0</v>
      </c>
      <c r="G2870" s="4" t="s">
        <v>3237</v>
      </c>
      <c r="H2870" s="2" t="s">
        <v>3210</v>
      </c>
    </row>
    <row r="2871">
      <c r="A2871" s="3">
        <v>46256.0</v>
      </c>
      <c r="B2871" s="4" t="s">
        <v>288</v>
      </c>
      <c r="C2871" s="4" t="s">
        <v>1876</v>
      </c>
      <c r="D2871" s="2" t="s">
        <v>9298</v>
      </c>
      <c r="E2871" s="2">
        <v>0.0</v>
      </c>
      <c r="F2871" s="2">
        <f>IFERROR(__xludf.DUMMYFUNCTION("""COMPUTED_VALUE"""),0.0)</f>
        <v>0</v>
      </c>
      <c r="G2871" s="4" t="s">
        <v>3237</v>
      </c>
      <c r="H2871" s="2" t="s">
        <v>3210</v>
      </c>
    </row>
    <row r="2872">
      <c r="A2872" s="3">
        <v>46257.0</v>
      </c>
      <c r="B2872" s="4" t="s">
        <v>256</v>
      </c>
      <c r="C2872" s="4" t="s">
        <v>1876</v>
      </c>
      <c r="D2872" s="2" t="s">
        <v>9298</v>
      </c>
      <c r="E2872" s="2">
        <v>0.0</v>
      </c>
      <c r="F2872" s="2">
        <f>IFERROR(__xludf.DUMMYFUNCTION("""COMPUTED_VALUE"""),0.0)</f>
        <v>0</v>
      </c>
      <c r="G2872" s="4" t="s">
        <v>3237</v>
      </c>
      <c r="H2872" s="2" t="s">
        <v>3210</v>
      </c>
    </row>
    <row r="2873">
      <c r="A2873" s="3">
        <v>46258.0</v>
      </c>
      <c r="B2873" s="4" t="s">
        <v>180</v>
      </c>
      <c r="C2873" s="4" t="s">
        <v>1876</v>
      </c>
      <c r="D2873" s="2" t="s">
        <v>9298</v>
      </c>
      <c r="E2873" s="2">
        <v>0.0</v>
      </c>
      <c r="F2873" s="2">
        <f>IFERROR(__xludf.DUMMYFUNCTION("""COMPUTED_VALUE"""),0.0)</f>
        <v>0</v>
      </c>
      <c r="G2873" s="4" t="s">
        <v>3237</v>
      </c>
      <c r="H2873" s="2" t="s">
        <v>3210</v>
      </c>
    </row>
    <row r="2874">
      <c r="A2874" s="3">
        <v>46259.0</v>
      </c>
      <c r="B2874" s="4" t="s">
        <v>208</v>
      </c>
      <c r="C2874" s="4" t="s">
        <v>1876</v>
      </c>
      <c r="D2874" s="2" t="s">
        <v>9298</v>
      </c>
      <c r="E2874" s="2">
        <v>0.0</v>
      </c>
      <c r="F2874" s="2">
        <f>IFERROR(__xludf.DUMMYFUNCTION("""COMPUTED_VALUE"""),0.0)</f>
        <v>0</v>
      </c>
      <c r="G2874" s="4" t="s">
        <v>3237</v>
      </c>
      <c r="H2874" s="2" t="s">
        <v>3210</v>
      </c>
    </row>
    <row r="2875">
      <c r="A2875" s="3">
        <v>46260.0</v>
      </c>
      <c r="B2875" s="4" t="s">
        <v>303</v>
      </c>
      <c r="C2875" s="4" t="s">
        <v>1876</v>
      </c>
      <c r="D2875" s="2" t="s">
        <v>9298</v>
      </c>
      <c r="E2875" s="2">
        <v>0.0</v>
      </c>
      <c r="F2875" s="2">
        <f>IFERROR(__xludf.DUMMYFUNCTION("""COMPUTED_VALUE"""),0.0)</f>
        <v>0</v>
      </c>
      <c r="G2875" s="4" t="s">
        <v>3237</v>
      </c>
      <c r="H2875" s="2" t="s">
        <v>3210</v>
      </c>
    </row>
    <row r="2876">
      <c r="A2876" s="3">
        <v>46261.0</v>
      </c>
      <c r="B2876" s="4" t="s">
        <v>148</v>
      </c>
      <c r="C2876" s="4" t="s">
        <v>1876</v>
      </c>
      <c r="D2876" s="2" t="s">
        <v>9298</v>
      </c>
      <c r="E2876" s="2">
        <v>0.0</v>
      </c>
      <c r="F2876" s="2">
        <f>IFERROR(__xludf.DUMMYFUNCTION("""COMPUTED_VALUE"""),0.0)</f>
        <v>0</v>
      </c>
      <c r="G2876" s="4" t="s">
        <v>3237</v>
      </c>
      <c r="H2876" s="2" t="s">
        <v>3210</v>
      </c>
    </row>
    <row r="2877">
      <c r="A2877" s="3">
        <v>46262.0</v>
      </c>
      <c r="B2877" s="4" t="s">
        <v>196</v>
      </c>
      <c r="C2877" s="4" t="s">
        <v>1876</v>
      </c>
      <c r="D2877" s="2" t="s">
        <v>9298</v>
      </c>
      <c r="E2877" s="2">
        <v>0.0</v>
      </c>
      <c r="F2877" s="2">
        <f>IFERROR(__xludf.DUMMYFUNCTION("""COMPUTED_VALUE"""),0.0)</f>
        <v>0</v>
      </c>
      <c r="G2877" s="4" t="s">
        <v>3237</v>
      </c>
      <c r="H2877" s="2" t="s">
        <v>3210</v>
      </c>
    </row>
    <row r="2878">
      <c r="A2878" s="3">
        <v>46263.0</v>
      </c>
      <c r="B2878" s="4" t="s">
        <v>288</v>
      </c>
      <c r="C2878" s="4" t="s">
        <v>1876</v>
      </c>
      <c r="D2878" s="2" t="s">
        <v>9298</v>
      </c>
      <c r="E2878" s="2">
        <v>0.0</v>
      </c>
      <c r="F2878" s="2">
        <f>IFERROR(__xludf.DUMMYFUNCTION("""COMPUTED_VALUE"""),0.0)</f>
        <v>0</v>
      </c>
      <c r="G2878" s="4" t="s">
        <v>3237</v>
      </c>
      <c r="H2878" s="2" t="s">
        <v>3210</v>
      </c>
    </row>
    <row r="2879">
      <c r="A2879" s="3">
        <v>46264.0</v>
      </c>
      <c r="B2879" s="4" t="s">
        <v>256</v>
      </c>
      <c r="C2879" s="4" t="s">
        <v>1876</v>
      </c>
      <c r="D2879" s="2" t="s">
        <v>9298</v>
      </c>
      <c r="E2879" s="2">
        <v>0.0</v>
      </c>
      <c r="F2879" s="2">
        <f>IFERROR(__xludf.DUMMYFUNCTION("""COMPUTED_VALUE"""),0.0)</f>
        <v>0</v>
      </c>
      <c r="G2879" s="4" t="s">
        <v>3237</v>
      </c>
      <c r="H2879" s="2" t="s">
        <v>3210</v>
      </c>
    </row>
    <row r="2880">
      <c r="A2880" s="3">
        <v>46265.0</v>
      </c>
      <c r="B2880" s="4" t="s">
        <v>180</v>
      </c>
      <c r="C2880" s="4" t="s">
        <v>1876</v>
      </c>
      <c r="D2880" s="2" t="s">
        <v>9298</v>
      </c>
      <c r="E2880" s="2">
        <v>0.0</v>
      </c>
      <c r="F2880" s="2">
        <f>IFERROR(__xludf.DUMMYFUNCTION("""COMPUTED_VALUE"""),0.0)</f>
        <v>0</v>
      </c>
      <c r="G2880" s="4" t="s">
        <v>3237</v>
      </c>
      <c r="H2880" s="2" t="s">
        <v>3210</v>
      </c>
    </row>
    <row r="2881">
      <c r="A2881" s="3">
        <v>46266.0</v>
      </c>
      <c r="B2881" s="4" t="s">
        <v>208</v>
      </c>
      <c r="C2881" s="4" t="s">
        <v>1876</v>
      </c>
      <c r="D2881" s="2" t="s">
        <v>9298</v>
      </c>
      <c r="E2881" s="2">
        <v>0.0</v>
      </c>
      <c r="F2881" s="2">
        <f>IFERROR(__xludf.DUMMYFUNCTION("""COMPUTED_VALUE"""),0.0)</f>
        <v>0</v>
      </c>
      <c r="G2881" s="4" t="s">
        <v>3237</v>
      </c>
      <c r="H2881" s="2" t="s">
        <v>3210</v>
      </c>
    </row>
    <row r="2882">
      <c r="A2882" s="3">
        <v>46267.0</v>
      </c>
      <c r="B2882" s="4" t="s">
        <v>303</v>
      </c>
      <c r="C2882" s="4" t="s">
        <v>1876</v>
      </c>
      <c r="D2882" s="2" t="s">
        <v>9298</v>
      </c>
      <c r="E2882" s="2">
        <v>0.0</v>
      </c>
      <c r="F2882" s="2">
        <f>IFERROR(__xludf.DUMMYFUNCTION("""COMPUTED_VALUE"""),0.0)</f>
        <v>0</v>
      </c>
      <c r="G2882" s="4" t="s">
        <v>3237</v>
      </c>
      <c r="H2882" s="2" t="s">
        <v>3210</v>
      </c>
    </row>
    <row r="2883">
      <c r="A2883" s="3">
        <v>46268.0</v>
      </c>
      <c r="B2883" s="4" t="s">
        <v>148</v>
      </c>
      <c r="C2883" s="4" t="s">
        <v>1876</v>
      </c>
      <c r="D2883" s="2" t="s">
        <v>9298</v>
      </c>
      <c r="E2883" s="2">
        <v>0.0</v>
      </c>
      <c r="F2883" s="2">
        <f>IFERROR(__xludf.DUMMYFUNCTION("""COMPUTED_VALUE"""),0.0)</f>
        <v>0</v>
      </c>
      <c r="G2883" s="4" t="s">
        <v>3237</v>
      </c>
      <c r="H2883" s="2" t="s">
        <v>3210</v>
      </c>
    </row>
    <row r="2884">
      <c r="A2884" s="3">
        <v>46269.0</v>
      </c>
      <c r="B2884" s="4" t="s">
        <v>196</v>
      </c>
      <c r="C2884" s="4" t="s">
        <v>1876</v>
      </c>
      <c r="D2884" s="2" t="s">
        <v>9298</v>
      </c>
      <c r="E2884" s="2">
        <v>0.0</v>
      </c>
      <c r="F2884" s="2">
        <f>IFERROR(__xludf.DUMMYFUNCTION("""COMPUTED_VALUE"""),0.0)</f>
        <v>0</v>
      </c>
      <c r="G2884" s="4" t="s">
        <v>3237</v>
      </c>
      <c r="H2884" s="2" t="s">
        <v>3210</v>
      </c>
    </row>
    <row r="2885">
      <c r="A2885" s="3">
        <v>46270.0</v>
      </c>
      <c r="B2885" s="4" t="s">
        <v>288</v>
      </c>
      <c r="C2885" s="4" t="s">
        <v>1876</v>
      </c>
      <c r="D2885" s="2" t="s">
        <v>9298</v>
      </c>
      <c r="E2885" s="2">
        <v>0.0</v>
      </c>
      <c r="F2885" s="2">
        <f>IFERROR(__xludf.DUMMYFUNCTION("""COMPUTED_VALUE"""),0.0)</f>
        <v>0</v>
      </c>
      <c r="G2885" s="4" t="s">
        <v>3237</v>
      </c>
      <c r="H2885" s="2" t="s">
        <v>3210</v>
      </c>
    </row>
    <row r="2886">
      <c r="A2886" s="3">
        <v>46271.0</v>
      </c>
      <c r="B2886" s="4" t="s">
        <v>256</v>
      </c>
      <c r="C2886" s="4" t="s">
        <v>1876</v>
      </c>
      <c r="D2886" s="2" t="s">
        <v>9298</v>
      </c>
      <c r="E2886" s="2">
        <v>0.0</v>
      </c>
      <c r="F2886" s="2">
        <f>IFERROR(__xludf.DUMMYFUNCTION("""COMPUTED_VALUE"""),0.0)</f>
        <v>0</v>
      </c>
      <c r="G2886" s="4" t="s">
        <v>3237</v>
      </c>
      <c r="H2886" s="2" t="s">
        <v>3210</v>
      </c>
    </row>
    <row r="2887">
      <c r="A2887" s="3">
        <v>46272.0</v>
      </c>
      <c r="B2887" s="4" t="s">
        <v>180</v>
      </c>
      <c r="C2887" s="4" t="s">
        <v>1876</v>
      </c>
      <c r="D2887" s="2" t="s">
        <v>9298</v>
      </c>
      <c r="E2887" s="2">
        <v>0.0</v>
      </c>
      <c r="F2887" s="2">
        <f>IFERROR(__xludf.DUMMYFUNCTION("""COMPUTED_VALUE"""),0.0)</f>
        <v>0</v>
      </c>
      <c r="G2887" s="4" t="s">
        <v>3237</v>
      </c>
      <c r="H2887" s="2" t="s">
        <v>3210</v>
      </c>
    </row>
    <row r="2888">
      <c r="A2888" s="3">
        <v>46273.0</v>
      </c>
      <c r="B2888" s="4" t="s">
        <v>208</v>
      </c>
      <c r="C2888" s="4" t="s">
        <v>1876</v>
      </c>
      <c r="D2888" s="2" t="s">
        <v>9298</v>
      </c>
      <c r="E2888" s="2">
        <v>0.0</v>
      </c>
      <c r="F2888" s="2">
        <f>IFERROR(__xludf.DUMMYFUNCTION("""COMPUTED_VALUE"""),0.0)</f>
        <v>0</v>
      </c>
      <c r="G2888" s="4" t="s">
        <v>3237</v>
      </c>
      <c r="H2888" s="2" t="s">
        <v>3210</v>
      </c>
    </row>
    <row r="2889">
      <c r="A2889" s="3">
        <v>46274.0</v>
      </c>
      <c r="B2889" s="4" t="s">
        <v>303</v>
      </c>
      <c r="C2889" s="4" t="s">
        <v>1876</v>
      </c>
      <c r="D2889" s="2" t="s">
        <v>9298</v>
      </c>
      <c r="E2889" s="2">
        <v>0.0</v>
      </c>
      <c r="F2889" s="2">
        <f>IFERROR(__xludf.DUMMYFUNCTION("""COMPUTED_VALUE"""),0.0)</f>
        <v>0</v>
      </c>
      <c r="G2889" s="4" t="s">
        <v>3237</v>
      </c>
      <c r="H2889" s="2" t="s">
        <v>3210</v>
      </c>
    </row>
    <row r="2890">
      <c r="A2890" s="3">
        <v>46275.0</v>
      </c>
      <c r="B2890" s="4" t="s">
        <v>148</v>
      </c>
      <c r="C2890" s="4" t="s">
        <v>1876</v>
      </c>
      <c r="D2890" s="2" t="s">
        <v>9298</v>
      </c>
      <c r="E2890" s="2">
        <v>0.0</v>
      </c>
      <c r="F2890" s="2">
        <f>IFERROR(__xludf.DUMMYFUNCTION("""COMPUTED_VALUE"""),0.0)</f>
        <v>0</v>
      </c>
      <c r="G2890" s="4" t="s">
        <v>3237</v>
      </c>
      <c r="H2890" s="2" t="s">
        <v>3210</v>
      </c>
    </row>
    <row r="2891">
      <c r="A2891" s="3">
        <v>46276.0</v>
      </c>
      <c r="B2891" s="4" t="s">
        <v>196</v>
      </c>
      <c r="C2891" s="4" t="s">
        <v>1876</v>
      </c>
      <c r="D2891" s="2" t="s">
        <v>9298</v>
      </c>
      <c r="E2891" s="2">
        <v>0.0</v>
      </c>
      <c r="F2891" s="2">
        <f>IFERROR(__xludf.DUMMYFUNCTION("""COMPUTED_VALUE"""),0.0)</f>
        <v>0</v>
      </c>
      <c r="G2891" s="4" t="s">
        <v>3237</v>
      </c>
      <c r="H2891" s="2" t="s">
        <v>3210</v>
      </c>
    </row>
    <row r="2892">
      <c r="A2892" s="3">
        <v>46277.0</v>
      </c>
      <c r="B2892" s="4" t="s">
        <v>288</v>
      </c>
      <c r="C2892" s="4" t="s">
        <v>1876</v>
      </c>
      <c r="D2892" s="2" t="s">
        <v>9298</v>
      </c>
      <c r="E2892" s="2">
        <v>0.0</v>
      </c>
      <c r="F2892" s="2">
        <f>IFERROR(__xludf.DUMMYFUNCTION("""COMPUTED_VALUE"""),0.0)</f>
        <v>0</v>
      </c>
      <c r="G2892" s="4" t="s">
        <v>3237</v>
      </c>
      <c r="H2892" s="2" t="s">
        <v>3210</v>
      </c>
    </row>
    <row r="2893">
      <c r="A2893" s="3">
        <v>46278.0</v>
      </c>
      <c r="B2893" s="4" t="s">
        <v>256</v>
      </c>
      <c r="C2893" s="4" t="s">
        <v>1876</v>
      </c>
      <c r="D2893" s="2" t="s">
        <v>9298</v>
      </c>
      <c r="E2893" s="2">
        <v>0.0</v>
      </c>
      <c r="F2893" s="2">
        <f>IFERROR(__xludf.DUMMYFUNCTION("""COMPUTED_VALUE"""),0.0)</f>
        <v>0</v>
      </c>
      <c r="G2893" s="4" t="s">
        <v>3237</v>
      </c>
      <c r="H2893" s="2" t="s">
        <v>3210</v>
      </c>
    </row>
    <row r="2894">
      <c r="A2894" s="3">
        <v>46279.0</v>
      </c>
      <c r="B2894" s="4" t="s">
        <v>180</v>
      </c>
      <c r="C2894" s="4" t="s">
        <v>1876</v>
      </c>
      <c r="D2894" s="2" t="s">
        <v>9298</v>
      </c>
      <c r="E2894" s="2">
        <v>0.0</v>
      </c>
      <c r="F2894" s="2">
        <f>IFERROR(__xludf.DUMMYFUNCTION("""COMPUTED_VALUE"""),0.0)</f>
        <v>0</v>
      </c>
      <c r="G2894" s="4" t="s">
        <v>3237</v>
      </c>
      <c r="H2894" s="2" t="s">
        <v>3210</v>
      </c>
    </row>
    <row r="2895">
      <c r="A2895" s="3">
        <v>46280.0</v>
      </c>
      <c r="B2895" s="4" t="s">
        <v>208</v>
      </c>
      <c r="C2895" s="4" t="s">
        <v>1876</v>
      </c>
      <c r="D2895" s="2" t="s">
        <v>9298</v>
      </c>
      <c r="E2895" s="2">
        <v>0.0</v>
      </c>
      <c r="F2895" s="2">
        <f>IFERROR(__xludf.DUMMYFUNCTION("""COMPUTED_VALUE"""),0.0)</f>
        <v>0</v>
      </c>
      <c r="G2895" s="4" t="s">
        <v>3237</v>
      </c>
      <c r="H2895" s="2" t="s">
        <v>3210</v>
      </c>
    </row>
    <row r="2896">
      <c r="A2896" s="3">
        <v>46281.0</v>
      </c>
      <c r="B2896" s="4" t="s">
        <v>303</v>
      </c>
      <c r="C2896" s="4" t="s">
        <v>1876</v>
      </c>
      <c r="D2896" s="2" t="s">
        <v>9298</v>
      </c>
      <c r="E2896" s="2">
        <v>0.0</v>
      </c>
      <c r="F2896" s="2">
        <f>IFERROR(__xludf.DUMMYFUNCTION("""COMPUTED_VALUE"""),0.0)</f>
        <v>0</v>
      </c>
      <c r="G2896" s="4" t="s">
        <v>3237</v>
      </c>
      <c r="H2896" s="2" t="s">
        <v>3210</v>
      </c>
    </row>
    <row r="2897">
      <c r="A2897" s="3">
        <v>46282.0</v>
      </c>
      <c r="B2897" s="4" t="s">
        <v>148</v>
      </c>
      <c r="C2897" s="4" t="s">
        <v>1876</v>
      </c>
      <c r="D2897" s="2" t="s">
        <v>9298</v>
      </c>
      <c r="E2897" s="2">
        <v>0.0</v>
      </c>
      <c r="F2897" s="2">
        <f>IFERROR(__xludf.DUMMYFUNCTION("""COMPUTED_VALUE"""),0.0)</f>
        <v>0</v>
      </c>
      <c r="G2897" s="4" t="s">
        <v>3237</v>
      </c>
      <c r="H2897" s="2" t="s">
        <v>3210</v>
      </c>
    </row>
    <row r="2898">
      <c r="A2898" s="3">
        <v>46283.0</v>
      </c>
      <c r="B2898" s="4" t="s">
        <v>196</v>
      </c>
      <c r="C2898" s="4" t="s">
        <v>1876</v>
      </c>
      <c r="D2898" s="2" t="s">
        <v>9298</v>
      </c>
      <c r="E2898" s="2">
        <v>0.0</v>
      </c>
      <c r="F2898" s="2">
        <f>IFERROR(__xludf.DUMMYFUNCTION("""COMPUTED_VALUE"""),0.0)</f>
        <v>0</v>
      </c>
      <c r="G2898" s="4" t="s">
        <v>3237</v>
      </c>
      <c r="H2898" s="2" t="s">
        <v>3210</v>
      </c>
    </row>
    <row r="2899">
      <c r="A2899" s="3">
        <v>46284.0</v>
      </c>
      <c r="B2899" s="4" t="s">
        <v>288</v>
      </c>
      <c r="C2899" s="4" t="s">
        <v>1876</v>
      </c>
      <c r="D2899" s="2" t="s">
        <v>9298</v>
      </c>
      <c r="E2899" s="2">
        <v>0.0</v>
      </c>
      <c r="F2899" s="2">
        <f>IFERROR(__xludf.DUMMYFUNCTION("""COMPUTED_VALUE"""),0.0)</f>
        <v>0</v>
      </c>
      <c r="G2899" s="4" t="s">
        <v>3237</v>
      </c>
      <c r="H2899" s="2" t="s">
        <v>3210</v>
      </c>
    </row>
    <row r="2900">
      <c r="A2900" s="3">
        <v>46285.0</v>
      </c>
      <c r="B2900" s="4" t="s">
        <v>256</v>
      </c>
      <c r="C2900" s="4" t="s">
        <v>1876</v>
      </c>
      <c r="D2900" s="2" t="s">
        <v>9298</v>
      </c>
      <c r="E2900" s="2">
        <v>0.0</v>
      </c>
      <c r="F2900" s="2">
        <f>IFERROR(__xludf.DUMMYFUNCTION("""COMPUTED_VALUE"""),0.0)</f>
        <v>0</v>
      </c>
      <c r="G2900" s="4" t="s">
        <v>3237</v>
      </c>
      <c r="H2900" s="2" t="s">
        <v>3210</v>
      </c>
    </row>
    <row r="2901">
      <c r="A2901" s="3">
        <v>46286.0</v>
      </c>
      <c r="B2901" s="4" t="s">
        <v>180</v>
      </c>
      <c r="C2901" s="4" t="s">
        <v>1876</v>
      </c>
      <c r="D2901" s="2" t="s">
        <v>9298</v>
      </c>
      <c r="E2901" s="2">
        <v>0.0</v>
      </c>
      <c r="F2901" s="2">
        <f>IFERROR(__xludf.DUMMYFUNCTION("""COMPUTED_VALUE"""),0.0)</f>
        <v>0</v>
      </c>
      <c r="G2901" s="4" t="s">
        <v>3237</v>
      </c>
      <c r="H2901" s="2" t="s">
        <v>3210</v>
      </c>
    </row>
    <row r="2902">
      <c r="A2902" s="3">
        <v>46287.0</v>
      </c>
      <c r="B2902" s="4" t="s">
        <v>208</v>
      </c>
      <c r="C2902" s="4" t="s">
        <v>1876</v>
      </c>
      <c r="D2902" s="2" t="s">
        <v>9298</v>
      </c>
      <c r="E2902" s="2">
        <v>0.0</v>
      </c>
      <c r="F2902" s="2">
        <f>IFERROR(__xludf.DUMMYFUNCTION("""COMPUTED_VALUE"""),0.0)</f>
        <v>0</v>
      </c>
      <c r="G2902" s="4" t="s">
        <v>3237</v>
      </c>
      <c r="H2902" s="2" t="s">
        <v>3210</v>
      </c>
    </row>
    <row r="2903">
      <c r="A2903" s="3">
        <v>46288.0</v>
      </c>
      <c r="B2903" s="4" t="s">
        <v>303</v>
      </c>
      <c r="C2903" s="4" t="s">
        <v>1876</v>
      </c>
      <c r="D2903" s="2" t="s">
        <v>9298</v>
      </c>
      <c r="E2903" s="2">
        <v>0.0</v>
      </c>
      <c r="F2903" s="2">
        <f>IFERROR(__xludf.DUMMYFUNCTION("""COMPUTED_VALUE"""),0.0)</f>
        <v>0</v>
      </c>
      <c r="G2903" s="4" t="s">
        <v>3237</v>
      </c>
      <c r="H2903" s="2" t="s">
        <v>3210</v>
      </c>
    </row>
    <row r="2904">
      <c r="A2904" s="3">
        <v>46289.0</v>
      </c>
      <c r="B2904" s="4" t="s">
        <v>148</v>
      </c>
      <c r="C2904" s="4" t="s">
        <v>1876</v>
      </c>
      <c r="D2904" s="2" t="s">
        <v>9298</v>
      </c>
      <c r="E2904" s="2">
        <v>0.0</v>
      </c>
      <c r="F2904" s="2">
        <f>IFERROR(__xludf.DUMMYFUNCTION("""COMPUTED_VALUE"""),0.0)</f>
        <v>0</v>
      </c>
      <c r="G2904" s="4" t="s">
        <v>3237</v>
      </c>
      <c r="H2904" s="2" t="s">
        <v>3210</v>
      </c>
    </row>
    <row r="2905">
      <c r="A2905" s="3">
        <v>46290.0</v>
      </c>
      <c r="B2905" s="4" t="s">
        <v>196</v>
      </c>
      <c r="C2905" s="4" t="s">
        <v>1876</v>
      </c>
      <c r="D2905" s="2" t="s">
        <v>9298</v>
      </c>
      <c r="E2905" s="2">
        <v>0.0</v>
      </c>
      <c r="F2905" s="2">
        <f>IFERROR(__xludf.DUMMYFUNCTION("""COMPUTED_VALUE"""),0.0)</f>
        <v>0</v>
      </c>
      <c r="G2905" s="4" t="s">
        <v>3237</v>
      </c>
      <c r="H2905" s="2" t="s">
        <v>3210</v>
      </c>
    </row>
    <row r="2906">
      <c r="A2906" s="3">
        <v>46291.0</v>
      </c>
      <c r="B2906" s="4" t="s">
        <v>288</v>
      </c>
      <c r="C2906" s="4" t="s">
        <v>1876</v>
      </c>
      <c r="D2906" s="2" t="s">
        <v>9298</v>
      </c>
      <c r="E2906" s="2">
        <v>0.0</v>
      </c>
      <c r="F2906" s="2">
        <f>IFERROR(__xludf.DUMMYFUNCTION("""COMPUTED_VALUE"""),0.0)</f>
        <v>0</v>
      </c>
      <c r="G2906" s="4" t="s">
        <v>3237</v>
      </c>
      <c r="H2906" s="2" t="s">
        <v>3210</v>
      </c>
    </row>
    <row r="2907">
      <c r="A2907" s="3">
        <v>46292.0</v>
      </c>
      <c r="B2907" s="4" t="s">
        <v>256</v>
      </c>
      <c r="C2907" s="4" t="s">
        <v>1876</v>
      </c>
      <c r="D2907" s="2" t="s">
        <v>9298</v>
      </c>
      <c r="E2907" s="2">
        <v>0.0</v>
      </c>
      <c r="F2907" s="2">
        <f>IFERROR(__xludf.DUMMYFUNCTION("""COMPUTED_VALUE"""),0.0)</f>
        <v>0</v>
      </c>
      <c r="G2907" s="4" t="s">
        <v>3237</v>
      </c>
      <c r="H2907" s="2" t="s">
        <v>3210</v>
      </c>
    </row>
    <row r="2908">
      <c r="A2908" s="3">
        <v>46293.0</v>
      </c>
      <c r="B2908" s="4" t="s">
        <v>180</v>
      </c>
      <c r="C2908" s="4" t="s">
        <v>1876</v>
      </c>
      <c r="D2908" s="2" t="s">
        <v>9298</v>
      </c>
      <c r="E2908" s="2">
        <v>0.0</v>
      </c>
      <c r="F2908" s="2">
        <f>IFERROR(__xludf.DUMMYFUNCTION("""COMPUTED_VALUE"""),0.0)</f>
        <v>0</v>
      </c>
      <c r="G2908" s="4" t="s">
        <v>3237</v>
      </c>
      <c r="H2908" s="2" t="s">
        <v>3210</v>
      </c>
    </row>
    <row r="2909">
      <c r="A2909" s="3">
        <v>46294.0</v>
      </c>
      <c r="B2909" s="4" t="s">
        <v>208</v>
      </c>
      <c r="C2909" s="4" t="s">
        <v>1876</v>
      </c>
      <c r="D2909" s="2" t="s">
        <v>9298</v>
      </c>
      <c r="E2909" s="2">
        <v>0.0</v>
      </c>
      <c r="F2909" s="2">
        <f>IFERROR(__xludf.DUMMYFUNCTION("""COMPUTED_VALUE"""),0.0)</f>
        <v>0</v>
      </c>
      <c r="G2909" s="4" t="s">
        <v>3237</v>
      </c>
      <c r="H2909" s="2" t="s">
        <v>3210</v>
      </c>
    </row>
    <row r="2910">
      <c r="A2910" s="3">
        <v>46295.0</v>
      </c>
      <c r="B2910" s="4" t="s">
        <v>303</v>
      </c>
      <c r="C2910" s="4" t="s">
        <v>1876</v>
      </c>
      <c r="D2910" s="2" t="s">
        <v>9298</v>
      </c>
      <c r="E2910" s="2">
        <v>0.0</v>
      </c>
      <c r="F2910" s="2">
        <f>IFERROR(__xludf.DUMMYFUNCTION("""COMPUTED_VALUE"""),0.0)</f>
        <v>0</v>
      </c>
      <c r="G2910" s="4" t="s">
        <v>3237</v>
      </c>
      <c r="H2910" s="2" t="s">
        <v>3210</v>
      </c>
    </row>
    <row r="2911">
      <c r="A2911" s="3">
        <v>46296.0</v>
      </c>
      <c r="B2911" s="4" t="s">
        <v>148</v>
      </c>
      <c r="C2911" s="4" t="s">
        <v>1876</v>
      </c>
      <c r="D2911" s="2" t="s">
        <v>9298</v>
      </c>
      <c r="E2911" s="2">
        <v>0.0</v>
      </c>
      <c r="F2911" s="2">
        <f>IFERROR(__xludf.DUMMYFUNCTION("""COMPUTED_VALUE"""),0.0)</f>
        <v>0</v>
      </c>
      <c r="G2911" s="4" t="s">
        <v>3237</v>
      </c>
      <c r="H2911" s="2" t="s">
        <v>3210</v>
      </c>
    </row>
    <row r="2912">
      <c r="A2912" s="3">
        <v>46297.0</v>
      </c>
      <c r="B2912" s="4" t="s">
        <v>196</v>
      </c>
      <c r="C2912" s="4" t="s">
        <v>1876</v>
      </c>
      <c r="D2912" s="2" t="s">
        <v>9298</v>
      </c>
      <c r="E2912" s="2">
        <v>0.0</v>
      </c>
      <c r="F2912" s="2">
        <f>IFERROR(__xludf.DUMMYFUNCTION("""COMPUTED_VALUE"""),0.0)</f>
        <v>0</v>
      </c>
      <c r="G2912" s="4" t="s">
        <v>3237</v>
      </c>
      <c r="H2912" s="2" t="s">
        <v>3210</v>
      </c>
    </row>
    <row r="2913">
      <c r="A2913" s="3">
        <v>46298.0</v>
      </c>
      <c r="B2913" s="4" t="s">
        <v>288</v>
      </c>
      <c r="C2913" s="4" t="s">
        <v>1876</v>
      </c>
      <c r="D2913" s="2" t="s">
        <v>9298</v>
      </c>
      <c r="E2913" s="2">
        <v>0.0</v>
      </c>
      <c r="F2913" s="2">
        <f>IFERROR(__xludf.DUMMYFUNCTION("""COMPUTED_VALUE"""),0.0)</f>
        <v>0</v>
      </c>
      <c r="G2913" s="4" t="s">
        <v>3237</v>
      </c>
      <c r="H2913" s="2" t="s">
        <v>3210</v>
      </c>
    </row>
    <row r="2914">
      <c r="A2914" s="3">
        <v>46299.0</v>
      </c>
      <c r="B2914" s="4" t="s">
        <v>256</v>
      </c>
      <c r="C2914" s="4" t="s">
        <v>1876</v>
      </c>
      <c r="D2914" s="2" t="s">
        <v>9298</v>
      </c>
      <c r="E2914" s="2">
        <v>0.0</v>
      </c>
      <c r="F2914" s="2">
        <f>IFERROR(__xludf.DUMMYFUNCTION("""COMPUTED_VALUE"""),0.0)</f>
        <v>0</v>
      </c>
      <c r="G2914" s="4" t="s">
        <v>3237</v>
      </c>
      <c r="H2914" s="2" t="s">
        <v>3210</v>
      </c>
    </row>
    <row r="2915">
      <c r="A2915" s="3">
        <v>46300.0</v>
      </c>
      <c r="B2915" s="4" t="s">
        <v>180</v>
      </c>
      <c r="C2915" s="4" t="s">
        <v>1876</v>
      </c>
      <c r="D2915" s="2" t="s">
        <v>9298</v>
      </c>
      <c r="E2915" s="2">
        <v>0.0</v>
      </c>
      <c r="F2915" s="2">
        <f>IFERROR(__xludf.DUMMYFUNCTION("""COMPUTED_VALUE"""),0.0)</f>
        <v>0</v>
      </c>
      <c r="G2915" s="4" t="s">
        <v>3237</v>
      </c>
      <c r="H2915" s="2" t="s">
        <v>3210</v>
      </c>
    </row>
    <row r="2916">
      <c r="A2916" s="3">
        <v>46301.0</v>
      </c>
      <c r="B2916" s="4" t="s">
        <v>208</v>
      </c>
      <c r="C2916" s="4" t="s">
        <v>1876</v>
      </c>
      <c r="D2916" s="2" t="s">
        <v>9298</v>
      </c>
      <c r="E2916" s="2">
        <v>0.0</v>
      </c>
      <c r="F2916" s="2">
        <f>IFERROR(__xludf.DUMMYFUNCTION("""COMPUTED_VALUE"""),0.0)</f>
        <v>0</v>
      </c>
      <c r="G2916" s="4" t="s">
        <v>3237</v>
      </c>
      <c r="H2916" s="2" t="s">
        <v>3210</v>
      </c>
    </row>
    <row r="2917">
      <c r="A2917" s="3">
        <v>46302.0</v>
      </c>
      <c r="B2917" s="4" t="s">
        <v>303</v>
      </c>
      <c r="C2917" s="4" t="s">
        <v>1876</v>
      </c>
      <c r="D2917" s="2" t="s">
        <v>9298</v>
      </c>
      <c r="E2917" s="2">
        <v>0.0</v>
      </c>
      <c r="F2917" s="2">
        <f>IFERROR(__xludf.DUMMYFUNCTION("""COMPUTED_VALUE"""),0.0)</f>
        <v>0</v>
      </c>
      <c r="G2917" s="4" t="s">
        <v>3237</v>
      </c>
      <c r="H2917" s="2" t="s">
        <v>3210</v>
      </c>
    </row>
    <row r="2918">
      <c r="A2918" s="3">
        <v>46303.0</v>
      </c>
      <c r="B2918" s="4" t="s">
        <v>148</v>
      </c>
      <c r="C2918" s="4" t="s">
        <v>1876</v>
      </c>
      <c r="D2918" s="2" t="s">
        <v>9298</v>
      </c>
      <c r="E2918" s="2">
        <v>0.0</v>
      </c>
      <c r="F2918" s="2">
        <f>IFERROR(__xludf.DUMMYFUNCTION("""COMPUTED_VALUE"""),0.0)</f>
        <v>0</v>
      </c>
      <c r="G2918" s="4" t="s">
        <v>3237</v>
      </c>
      <c r="H2918" s="2" t="s">
        <v>3210</v>
      </c>
    </row>
    <row r="2919">
      <c r="A2919" s="3">
        <v>46304.0</v>
      </c>
      <c r="B2919" s="4" t="s">
        <v>196</v>
      </c>
      <c r="C2919" s="4" t="s">
        <v>1876</v>
      </c>
      <c r="D2919" s="2" t="s">
        <v>9298</v>
      </c>
      <c r="E2919" s="2">
        <v>0.0</v>
      </c>
      <c r="F2919" s="2">
        <f>IFERROR(__xludf.DUMMYFUNCTION("""COMPUTED_VALUE"""),0.0)</f>
        <v>0</v>
      </c>
      <c r="G2919" s="4" t="s">
        <v>3237</v>
      </c>
      <c r="H2919" s="2" t="s">
        <v>3210</v>
      </c>
    </row>
    <row r="2920">
      <c r="A2920" s="3">
        <v>46305.0</v>
      </c>
      <c r="B2920" s="4" t="s">
        <v>288</v>
      </c>
      <c r="C2920" s="4" t="s">
        <v>1876</v>
      </c>
      <c r="D2920" s="2" t="s">
        <v>9298</v>
      </c>
      <c r="E2920" s="2">
        <v>0.0</v>
      </c>
      <c r="F2920" s="2">
        <f>IFERROR(__xludf.DUMMYFUNCTION("""COMPUTED_VALUE"""),0.0)</f>
        <v>0</v>
      </c>
      <c r="G2920" s="4" t="s">
        <v>3237</v>
      </c>
      <c r="H2920" s="2" t="s">
        <v>3210</v>
      </c>
    </row>
    <row r="2921">
      <c r="A2921" s="3">
        <v>46306.0</v>
      </c>
      <c r="B2921" s="4" t="s">
        <v>256</v>
      </c>
      <c r="C2921" s="4" t="s">
        <v>1876</v>
      </c>
      <c r="D2921" s="2" t="s">
        <v>9298</v>
      </c>
      <c r="E2921" s="2">
        <v>0.0</v>
      </c>
      <c r="F2921" s="2">
        <f>IFERROR(__xludf.DUMMYFUNCTION("""COMPUTED_VALUE"""),0.0)</f>
        <v>0</v>
      </c>
      <c r="G2921" s="4" t="s">
        <v>3237</v>
      </c>
      <c r="H2921" s="2" t="s">
        <v>3210</v>
      </c>
    </row>
    <row r="2922">
      <c r="A2922" s="3">
        <f t="array" ref="A2922:A3286">SEQUENCE(365,1,TODAY()-364,1)</f>
        <v>45942</v>
      </c>
      <c r="B2922" s="4" t="str">
        <f t="array" ref="B2922:B3286">IF(A2922:A3286="",,CHOOSE(WEEKDAY(A2922:A3286,2),"Понеділок","Вівторок","Середа","Четвер","П’ятниця","Субота","Неділя"))</f>
        <v>Неділя</v>
      </c>
      <c r="C2922" s="4" t="str">
        <f t="array" ref="C2922:C3286">IF(A2922:A3286&lt;&gt;"",'Налаштування'!$R$47,"")</f>
        <v>Чернігів</v>
      </c>
      <c r="D2922" s="2" t="s">
        <v>9298</v>
      </c>
      <c r="E2922" s="2">
        <f t="array" ref="E2922:E3286">MAP(A2922:A3286,C2922:C3286,D2922:D3286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2922" s="2">
        <f>IFERROR(__xludf.DUMMYFUNCTION("MAP(A2922:A3286,C2922:C3286,LAMBDA(d,c,IF(d="""",,IFERROR(ROWS(UNIQUE(FILTER('Реєстр'!$AD$2:$AD$5000,'Реєстр'!$B$2:$B$5000=c,'Реєстр'!$D$2:$D$5000=TEXT(d,""yyyy-mm-dd""),'Реєстр'!$C$2:$C$5000=""Балістика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2922" s="4" t="s">
        <v>3231</v>
      </c>
      <c r="H2922" s="2" t="s">
        <v>3213</v>
      </c>
    </row>
    <row r="2923">
      <c r="A2923" s="3">
        <v>45943.0</v>
      </c>
      <c r="B2923" s="4" t="s">
        <v>180</v>
      </c>
      <c r="C2923" s="4" t="s">
        <v>687</v>
      </c>
      <c r="D2923" s="2" t="s">
        <v>9298</v>
      </c>
      <c r="E2923" s="2">
        <v>0.0</v>
      </c>
      <c r="F2923" s="2">
        <f>IFERROR(__xludf.DUMMYFUNCTION("""COMPUTED_VALUE"""),0.0)</f>
        <v>0</v>
      </c>
      <c r="G2923" s="4" t="s">
        <v>3231</v>
      </c>
      <c r="H2923" s="2" t="s">
        <v>3213</v>
      </c>
    </row>
    <row r="2924">
      <c r="A2924" s="3">
        <v>45944.0</v>
      </c>
      <c r="B2924" s="4" t="s">
        <v>208</v>
      </c>
      <c r="C2924" s="4" t="s">
        <v>687</v>
      </c>
      <c r="D2924" s="2" t="s">
        <v>9298</v>
      </c>
      <c r="E2924" s="2">
        <v>0.0</v>
      </c>
      <c r="F2924" s="2">
        <f>IFERROR(__xludf.DUMMYFUNCTION("""COMPUTED_VALUE"""),0.0)</f>
        <v>0</v>
      </c>
      <c r="G2924" s="4" t="s">
        <v>3231</v>
      </c>
      <c r="H2924" s="2" t="s">
        <v>3213</v>
      </c>
    </row>
    <row r="2925">
      <c r="A2925" s="3">
        <v>45945.0</v>
      </c>
      <c r="B2925" s="4" t="s">
        <v>303</v>
      </c>
      <c r="C2925" s="4" t="s">
        <v>687</v>
      </c>
      <c r="D2925" s="2" t="s">
        <v>9298</v>
      </c>
      <c r="E2925" s="2">
        <v>0.0</v>
      </c>
      <c r="F2925" s="2">
        <f>IFERROR(__xludf.DUMMYFUNCTION("""COMPUTED_VALUE"""),0.0)</f>
        <v>0</v>
      </c>
      <c r="G2925" s="4" t="s">
        <v>3231</v>
      </c>
      <c r="H2925" s="2" t="s">
        <v>3213</v>
      </c>
    </row>
    <row r="2926">
      <c r="A2926" s="3">
        <v>45946.0</v>
      </c>
      <c r="B2926" s="4" t="s">
        <v>148</v>
      </c>
      <c r="C2926" s="4" t="s">
        <v>687</v>
      </c>
      <c r="D2926" s="2" t="s">
        <v>9298</v>
      </c>
      <c r="E2926" s="2">
        <v>0.0</v>
      </c>
      <c r="F2926" s="2">
        <f>IFERROR(__xludf.DUMMYFUNCTION("""COMPUTED_VALUE"""),0.0)</f>
        <v>0</v>
      </c>
      <c r="G2926" s="4" t="s">
        <v>3231</v>
      </c>
      <c r="H2926" s="2" t="s">
        <v>3213</v>
      </c>
    </row>
    <row r="2927">
      <c r="A2927" s="3">
        <v>45947.0</v>
      </c>
      <c r="B2927" s="4" t="s">
        <v>196</v>
      </c>
      <c r="C2927" s="4" t="s">
        <v>687</v>
      </c>
      <c r="D2927" s="2" t="s">
        <v>9298</v>
      </c>
      <c r="E2927" s="2">
        <v>0.0</v>
      </c>
      <c r="F2927" s="2">
        <f>IFERROR(__xludf.DUMMYFUNCTION("""COMPUTED_VALUE"""),0.0)</f>
        <v>0</v>
      </c>
      <c r="G2927" s="4" t="s">
        <v>3231</v>
      </c>
      <c r="H2927" s="2" t="s">
        <v>3213</v>
      </c>
    </row>
    <row r="2928">
      <c r="A2928" s="3">
        <v>45948.0</v>
      </c>
      <c r="B2928" s="4" t="s">
        <v>288</v>
      </c>
      <c r="C2928" s="4" t="s">
        <v>687</v>
      </c>
      <c r="D2928" s="2" t="s">
        <v>9298</v>
      </c>
      <c r="E2928" s="2">
        <v>0.0</v>
      </c>
      <c r="F2928" s="2">
        <f>IFERROR(__xludf.DUMMYFUNCTION("""COMPUTED_VALUE"""),0.0)</f>
        <v>0</v>
      </c>
      <c r="G2928" s="4" t="s">
        <v>3231</v>
      </c>
      <c r="H2928" s="2" t="s">
        <v>3213</v>
      </c>
    </row>
    <row r="2929">
      <c r="A2929" s="3">
        <v>45949.0</v>
      </c>
      <c r="B2929" s="4" t="s">
        <v>256</v>
      </c>
      <c r="C2929" s="4" t="s">
        <v>687</v>
      </c>
      <c r="D2929" s="2" t="s">
        <v>9298</v>
      </c>
      <c r="E2929" s="2">
        <v>0.0</v>
      </c>
      <c r="F2929" s="2">
        <f>IFERROR(__xludf.DUMMYFUNCTION("""COMPUTED_VALUE"""),0.0)</f>
        <v>0</v>
      </c>
      <c r="G2929" s="4" t="s">
        <v>3231</v>
      </c>
      <c r="H2929" s="2" t="s">
        <v>3213</v>
      </c>
    </row>
    <row r="2930">
      <c r="A2930" s="3">
        <v>45950.0</v>
      </c>
      <c r="B2930" s="4" t="s">
        <v>180</v>
      </c>
      <c r="C2930" s="4" t="s">
        <v>687</v>
      </c>
      <c r="D2930" s="2" t="s">
        <v>9298</v>
      </c>
      <c r="E2930" s="2">
        <v>0.0</v>
      </c>
      <c r="F2930" s="2">
        <f>IFERROR(__xludf.DUMMYFUNCTION("""COMPUTED_VALUE"""),0.0)</f>
        <v>0</v>
      </c>
      <c r="G2930" s="4" t="s">
        <v>3231</v>
      </c>
      <c r="H2930" s="2" t="s">
        <v>3213</v>
      </c>
    </row>
    <row r="2931">
      <c r="A2931" s="3">
        <v>45951.0</v>
      </c>
      <c r="B2931" s="4" t="s">
        <v>208</v>
      </c>
      <c r="C2931" s="4" t="s">
        <v>687</v>
      </c>
      <c r="D2931" s="2" t="s">
        <v>9298</v>
      </c>
      <c r="E2931" s="2">
        <v>0.0</v>
      </c>
      <c r="F2931" s="2">
        <f>IFERROR(__xludf.DUMMYFUNCTION("""COMPUTED_VALUE"""),0.0)</f>
        <v>0</v>
      </c>
      <c r="G2931" s="4" t="s">
        <v>3231</v>
      </c>
      <c r="H2931" s="2" t="s">
        <v>3213</v>
      </c>
    </row>
    <row r="2932">
      <c r="A2932" s="3">
        <v>45952.0</v>
      </c>
      <c r="B2932" s="4" t="s">
        <v>303</v>
      </c>
      <c r="C2932" s="4" t="s">
        <v>687</v>
      </c>
      <c r="D2932" s="2" t="s">
        <v>9298</v>
      </c>
      <c r="E2932" s="2">
        <v>0.0</v>
      </c>
      <c r="F2932" s="2">
        <f>IFERROR(__xludf.DUMMYFUNCTION("""COMPUTED_VALUE"""),0.0)</f>
        <v>0</v>
      </c>
      <c r="G2932" s="4" t="s">
        <v>3231</v>
      </c>
      <c r="H2932" s="2" t="s">
        <v>3213</v>
      </c>
    </row>
    <row r="2933">
      <c r="A2933" s="3">
        <v>45953.0</v>
      </c>
      <c r="B2933" s="4" t="s">
        <v>148</v>
      </c>
      <c r="C2933" s="4" t="s">
        <v>687</v>
      </c>
      <c r="D2933" s="2" t="s">
        <v>9298</v>
      </c>
      <c r="E2933" s="2">
        <v>0.0</v>
      </c>
      <c r="F2933" s="2">
        <f>IFERROR(__xludf.DUMMYFUNCTION("""COMPUTED_VALUE"""),0.0)</f>
        <v>0</v>
      </c>
      <c r="G2933" s="4" t="s">
        <v>3231</v>
      </c>
      <c r="H2933" s="2" t="s">
        <v>3213</v>
      </c>
    </row>
    <row r="2934">
      <c r="A2934" s="3">
        <v>45954.0</v>
      </c>
      <c r="B2934" s="4" t="s">
        <v>196</v>
      </c>
      <c r="C2934" s="4" t="s">
        <v>687</v>
      </c>
      <c r="D2934" s="2" t="s">
        <v>9298</v>
      </c>
      <c r="E2934" s="2">
        <v>0.0</v>
      </c>
      <c r="F2934" s="2">
        <f>IFERROR(__xludf.DUMMYFUNCTION("""COMPUTED_VALUE"""),0.0)</f>
        <v>0</v>
      </c>
      <c r="G2934" s="4" t="s">
        <v>3231</v>
      </c>
      <c r="H2934" s="2" t="s">
        <v>3213</v>
      </c>
    </row>
    <row r="2935">
      <c r="A2935" s="3">
        <v>45955.0</v>
      </c>
      <c r="B2935" s="4" t="s">
        <v>288</v>
      </c>
      <c r="C2935" s="4" t="s">
        <v>687</v>
      </c>
      <c r="D2935" s="2" t="s">
        <v>9298</v>
      </c>
      <c r="E2935" s="2">
        <v>0.0</v>
      </c>
      <c r="F2935" s="2">
        <f>IFERROR(__xludf.DUMMYFUNCTION("""COMPUTED_VALUE"""),0.0)</f>
        <v>0</v>
      </c>
      <c r="G2935" s="4" t="s">
        <v>3231</v>
      </c>
      <c r="H2935" s="2" t="s">
        <v>3213</v>
      </c>
    </row>
    <row r="2936">
      <c r="A2936" s="3">
        <v>45956.0</v>
      </c>
      <c r="B2936" s="4" t="s">
        <v>256</v>
      </c>
      <c r="C2936" s="4" t="s">
        <v>687</v>
      </c>
      <c r="D2936" s="2" t="s">
        <v>9298</v>
      </c>
      <c r="E2936" s="2">
        <v>0.0</v>
      </c>
      <c r="F2936" s="2">
        <f>IFERROR(__xludf.DUMMYFUNCTION("""COMPUTED_VALUE"""),0.0)</f>
        <v>0</v>
      </c>
      <c r="G2936" s="4" t="s">
        <v>3231</v>
      </c>
      <c r="H2936" s="2" t="s">
        <v>3213</v>
      </c>
    </row>
    <row r="2937">
      <c r="A2937" s="3">
        <v>45957.0</v>
      </c>
      <c r="B2937" s="4" t="s">
        <v>180</v>
      </c>
      <c r="C2937" s="4" t="s">
        <v>687</v>
      </c>
      <c r="D2937" s="2" t="s">
        <v>9298</v>
      </c>
      <c r="E2937" s="2">
        <v>0.0</v>
      </c>
      <c r="F2937" s="2">
        <f>IFERROR(__xludf.DUMMYFUNCTION("""COMPUTED_VALUE"""),0.0)</f>
        <v>0</v>
      </c>
      <c r="G2937" s="4" t="s">
        <v>3231</v>
      </c>
      <c r="H2937" s="2" t="s">
        <v>3213</v>
      </c>
    </row>
    <row r="2938">
      <c r="A2938" s="3">
        <v>45958.0</v>
      </c>
      <c r="B2938" s="4" t="s">
        <v>208</v>
      </c>
      <c r="C2938" s="4" t="s">
        <v>687</v>
      </c>
      <c r="D2938" s="2" t="s">
        <v>9298</v>
      </c>
      <c r="E2938" s="2">
        <v>0.0</v>
      </c>
      <c r="F2938" s="2">
        <f>IFERROR(__xludf.DUMMYFUNCTION("""COMPUTED_VALUE"""),0.0)</f>
        <v>0</v>
      </c>
      <c r="G2938" s="4" t="s">
        <v>3231</v>
      </c>
      <c r="H2938" s="2" t="s">
        <v>3213</v>
      </c>
    </row>
    <row r="2939">
      <c r="A2939" s="3">
        <v>45959.0</v>
      </c>
      <c r="B2939" s="4" t="s">
        <v>303</v>
      </c>
      <c r="C2939" s="4" t="s">
        <v>687</v>
      </c>
      <c r="D2939" s="2" t="s">
        <v>9298</v>
      </c>
      <c r="E2939" s="2">
        <v>0.0</v>
      </c>
      <c r="F2939" s="2">
        <f>IFERROR(__xludf.DUMMYFUNCTION("""COMPUTED_VALUE"""),0.0)</f>
        <v>0</v>
      </c>
      <c r="G2939" s="4" t="s">
        <v>3231</v>
      </c>
      <c r="H2939" s="2" t="s">
        <v>3213</v>
      </c>
    </row>
    <row r="2940">
      <c r="A2940" s="3">
        <v>45960.0</v>
      </c>
      <c r="B2940" s="4" t="s">
        <v>148</v>
      </c>
      <c r="C2940" s="4" t="s">
        <v>687</v>
      </c>
      <c r="D2940" s="2" t="s">
        <v>9298</v>
      </c>
      <c r="E2940" s="2">
        <v>0.0</v>
      </c>
      <c r="F2940" s="2">
        <f>IFERROR(__xludf.DUMMYFUNCTION("""COMPUTED_VALUE"""),0.0)</f>
        <v>0</v>
      </c>
      <c r="G2940" s="4" t="s">
        <v>3231</v>
      </c>
      <c r="H2940" s="2" t="s">
        <v>3213</v>
      </c>
    </row>
    <row r="2941">
      <c r="A2941" s="3">
        <v>45961.0</v>
      </c>
      <c r="B2941" s="4" t="s">
        <v>196</v>
      </c>
      <c r="C2941" s="4" t="s">
        <v>687</v>
      </c>
      <c r="D2941" s="2" t="s">
        <v>9298</v>
      </c>
      <c r="E2941" s="2">
        <v>0.0</v>
      </c>
      <c r="F2941" s="2">
        <f>IFERROR(__xludf.DUMMYFUNCTION("""COMPUTED_VALUE"""),0.0)</f>
        <v>0</v>
      </c>
      <c r="G2941" s="4" t="s">
        <v>3231</v>
      </c>
      <c r="H2941" s="2" t="s">
        <v>3213</v>
      </c>
    </row>
    <row r="2942">
      <c r="A2942" s="3">
        <v>45962.0</v>
      </c>
      <c r="B2942" s="4" t="s">
        <v>288</v>
      </c>
      <c r="C2942" s="4" t="s">
        <v>687</v>
      </c>
      <c r="D2942" s="2" t="s">
        <v>9298</v>
      </c>
      <c r="E2942" s="2">
        <v>0.0</v>
      </c>
      <c r="F2942" s="2">
        <f>IFERROR(__xludf.DUMMYFUNCTION("""COMPUTED_VALUE"""),0.0)</f>
        <v>0</v>
      </c>
      <c r="G2942" s="4" t="s">
        <v>3231</v>
      </c>
      <c r="H2942" s="2" t="s">
        <v>3213</v>
      </c>
    </row>
    <row r="2943">
      <c r="A2943" s="3">
        <v>45963.0</v>
      </c>
      <c r="B2943" s="4" t="s">
        <v>256</v>
      </c>
      <c r="C2943" s="4" t="s">
        <v>687</v>
      </c>
      <c r="D2943" s="2" t="s">
        <v>9298</v>
      </c>
      <c r="E2943" s="2">
        <v>0.0</v>
      </c>
      <c r="F2943" s="2">
        <f>IFERROR(__xludf.DUMMYFUNCTION("""COMPUTED_VALUE"""),0.0)</f>
        <v>0</v>
      </c>
      <c r="G2943" s="4" t="s">
        <v>3231</v>
      </c>
      <c r="H2943" s="2" t="s">
        <v>3213</v>
      </c>
    </row>
    <row r="2944">
      <c r="A2944" s="3">
        <v>45964.0</v>
      </c>
      <c r="B2944" s="4" t="s">
        <v>180</v>
      </c>
      <c r="C2944" s="4" t="s">
        <v>687</v>
      </c>
      <c r="D2944" s="2" t="s">
        <v>9298</v>
      </c>
      <c r="E2944" s="2">
        <v>0.0</v>
      </c>
      <c r="F2944" s="2">
        <f>IFERROR(__xludf.DUMMYFUNCTION("""COMPUTED_VALUE"""),0.0)</f>
        <v>0</v>
      </c>
      <c r="G2944" s="4" t="s">
        <v>3231</v>
      </c>
      <c r="H2944" s="2" t="s">
        <v>3213</v>
      </c>
    </row>
    <row r="2945">
      <c r="A2945" s="3">
        <v>45965.0</v>
      </c>
      <c r="B2945" s="4" t="s">
        <v>208</v>
      </c>
      <c r="C2945" s="4" t="s">
        <v>687</v>
      </c>
      <c r="D2945" s="2" t="s">
        <v>9298</v>
      </c>
      <c r="E2945" s="2">
        <v>0.0</v>
      </c>
      <c r="F2945" s="2">
        <f>IFERROR(__xludf.DUMMYFUNCTION("""COMPUTED_VALUE"""),0.0)</f>
        <v>0</v>
      </c>
      <c r="G2945" s="4" t="s">
        <v>3231</v>
      </c>
      <c r="H2945" s="2" t="s">
        <v>3213</v>
      </c>
    </row>
    <row r="2946">
      <c r="A2946" s="3">
        <v>45966.0</v>
      </c>
      <c r="B2946" s="4" t="s">
        <v>303</v>
      </c>
      <c r="C2946" s="4" t="s">
        <v>687</v>
      </c>
      <c r="D2946" s="2" t="s">
        <v>9298</v>
      </c>
      <c r="E2946" s="2">
        <v>0.0</v>
      </c>
      <c r="F2946" s="2">
        <f>IFERROR(__xludf.DUMMYFUNCTION("""COMPUTED_VALUE"""),0.0)</f>
        <v>0</v>
      </c>
      <c r="G2946" s="4" t="s">
        <v>3231</v>
      </c>
      <c r="H2946" s="2" t="s">
        <v>3213</v>
      </c>
    </row>
    <row r="2947">
      <c r="A2947" s="3">
        <v>45967.0</v>
      </c>
      <c r="B2947" s="4" t="s">
        <v>148</v>
      </c>
      <c r="C2947" s="4" t="s">
        <v>687</v>
      </c>
      <c r="D2947" s="2" t="s">
        <v>9298</v>
      </c>
      <c r="E2947" s="2">
        <v>0.0</v>
      </c>
      <c r="F2947" s="2">
        <f>IFERROR(__xludf.DUMMYFUNCTION("""COMPUTED_VALUE"""),0.0)</f>
        <v>0</v>
      </c>
      <c r="G2947" s="4" t="s">
        <v>3231</v>
      </c>
      <c r="H2947" s="2" t="s">
        <v>3213</v>
      </c>
    </row>
    <row r="2948">
      <c r="A2948" s="3">
        <v>45968.0</v>
      </c>
      <c r="B2948" s="4" t="s">
        <v>196</v>
      </c>
      <c r="C2948" s="4" t="s">
        <v>687</v>
      </c>
      <c r="D2948" s="2" t="s">
        <v>9298</v>
      </c>
      <c r="E2948" s="2">
        <v>0.0</v>
      </c>
      <c r="F2948" s="2">
        <f>IFERROR(__xludf.DUMMYFUNCTION("""COMPUTED_VALUE"""),0.0)</f>
        <v>0</v>
      </c>
      <c r="G2948" s="4" t="s">
        <v>3231</v>
      </c>
      <c r="H2948" s="2" t="s">
        <v>3213</v>
      </c>
    </row>
    <row r="2949">
      <c r="A2949" s="3">
        <v>45969.0</v>
      </c>
      <c r="B2949" s="4" t="s">
        <v>288</v>
      </c>
      <c r="C2949" s="4" t="s">
        <v>687</v>
      </c>
      <c r="D2949" s="2" t="s">
        <v>9298</v>
      </c>
      <c r="E2949" s="2">
        <v>0.0</v>
      </c>
      <c r="F2949" s="2">
        <f>IFERROR(__xludf.DUMMYFUNCTION("""COMPUTED_VALUE"""),0.0)</f>
        <v>0</v>
      </c>
      <c r="G2949" s="4" t="s">
        <v>3231</v>
      </c>
      <c r="H2949" s="2" t="s">
        <v>3213</v>
      </c>
    </row>
    <row r="2950">
      <c r="A2950" s="3">
        <v>45970.0</v>
      </c>
      <c r="B2950" s="4" t="s">
        <v>256</v>
      </c>
      <c r="C2950" s="4" t="s">
        <v>687</v>
      </c>
      <c r="D2950" s="2" t="s">
        <v>9298</v>
      </c>
      <c r="E2950" s="2">
        <v>0.0</v>
      </c>
      <c r="F2950" s="2">
        <f>IFERROR(__xludf.DUMMYFUNCTION("""COMPUTED_VALUE"""),0.0)</f>
        <v>0</v>
      </c>
      <c r="G2950" s="4" t="s">
        <v>3231</v>
      </c>
      <c r="H2950" s="2" t="s">
        <v>3213</v>
      </c>
    </row>
    <row r="2951">
      <c r="A2951" s="3">
        <v>45971.0</v>
      </c>
      <c r="B2951" s="4" t="s">
        <v>180</v>
      </c>
      <c r="C2951" s="4" t="s">
        <v>687</v>
      </c>
      <c r="D2951" s="2" t="s">
        <v>9298</v>
      </c>
      <c r="E2951" s="2">
        <v>0.0</v>
      </c>
      <c r="F2951" s="2">
        <f>IFERROR(__xludf.DUMMYFUNCTION("""COMPUTED_VALUE"""),0.0)</f>
        <v>0</v>
      </c>
      <c r="G2951" s="4" t="s">
        <v>3231</v>
      </c>
      <c r="H2951" s="2" t="s">
        <v>3213</v>
      </c>
    </row>
    <row r="2952">
      <c r="A2952" s="3">
        <v>45972.0</v>
      </c>
      <c r="B2952" s="4" t="s">
        <v>208</v>
      </c>
      <c r="C2952" s="4" t="s">
        <v>687</v>
      </c>
      <c r="D2952" s="2" t="s">
        <v>9298</v>
      </c>
      <c r="E2952" s="2">
        <v>0.0</v>
      </c>
      <c r="F2952" s="2">
        <f>IFERROR(__xludf.DUMMYFUNCTION("""COMPUTED_VALUE"""),0.0)</f>
        <v>0</v>
      </c>
      <c r="G2952" s="4" t="s">
        <v>3231</v>
      </c>
      <c r="H2952" s="2" t="s">
        <v>3213</v>
      </c>
    </row>
    <row r="2953">
      <c r="A2953" s="3">
        <v>45973.0</v>
      </c>
      <c r="B2953" s="4" t="s">
        <v>303</v>
      </c>
      <c r="C2953" s="4" t="s">
        <v>687</v>
      </c>
      <c r="D2953" s="2" t="s">
        <v>9298</v>
      </c>
      <c r="E2953" s="2">
        <v>0.0</v>
      </c>
      <c r="F2953" s="2">
        <f>IFERROR(__xludf.DUMMYFUNCTION("""COMPUTED_VALUE"""),0.0)</f>
        <v>0</v>
      </c>
      <c r="G2953" s="4" t="s">
        <v>3231</v>
      </c>
      <c r="H2953" s="2" t="s">
        <v>3213</v>
      </c>
    </row>
    <row r="2954">
      <c r="A2954" s="3">
        <v>45974.0</v>
      </c>
      <c r="B2954" s="4" t="s">
        <v>148</v>
      </c>
      <c r="C2954" s="4" t="s">
        <v>687</v>
      </c>
      <c r="D2954" s="2" t="s">
        <v>9298</v>
      </c>
      <c r="E2954" s="2">
        <v>0.0</v>
      </c>
      <c r="F2954" s="2">
        <f>IFERROR(__xludf.DUMMYFUNCTION("""COMPUTED_VALUE"""),0.0)</f>
        <v>0</v>
      </c>
      <c r="G2954" s="4" t="s">
        <v>3231</v>
      </c>
      <c r="H2954" s="2" t="s">
        <v>3213</v>
      </c>
    </row>
    <row r="2955">
      <c r="A2955" s="3">
        <v>45975.0</v>
      </c>
      <c r="B2955" s="4" t="s">
        <v>196</v>
      </c>
      <c r="C2955" s="4" t="s">
        <v>687</v>
      </c>
      <c r="D2955" s="2" t="s">
        <v>9298</v>
      </c>
      <c r="E2955" s="2">
        <v>0.0</v>
      </c>
      <c r="F2955" s="2">
        <f>IFERROR(__xludf.DUMMYFUNCTION("""COMPUTED_VALUE"""),0.0)</f>
        <v>0</v>
      </c>
      <c r="G2955" s="4" t="s">
        <v>3231</v>
      </c>
      <c r="H2955" s="2" t="s">
        <v>3213</v>
      </c>
    </row>
    <row r="2956">
      <c r="A2956" s="3">
        <v>45976.0</v>
      </c>
      <c r="B2956" s="4" t="s">
        <v>288</v>
      </c>
      <c r="C2956" s="4" t="s">
        <v>687</v>
      </c>
      <c r="D2956" s="2" t="s">
        <v>9298</v>
      </c>
      <c r="E2956" s="2">
        <v>0.0</v>
      </c>
      <c r="F2956" s="2">
        <f>IFERROR(__xludf.DUMMYFUNCTION("""COMPUTED_VALUE"""),0.0)</f>
        <v>0</v>
      </c>
      <c r="G2956" s="4" t="s">
        <v>3231</v>
      </c>
      <c r="H2956" s="2" t="s">
        <v>3213</v>
      </c>
    </row>
    <row r="2957">
      <c r="A2957" s="3">
        <v>45977.0</v>
      </c>
      <c r="B2957" s="4" t="s">
        <v>256</v>
      </c>
      <c r="C2957" s="4" t="s">
        <v>687</v>
      </c>
      <c r="D2957" s="2" t="s">
        <v>9298</v>
      </c>
      <c r="E2957" s="2">
        <v>0.0</v>
      </c>
      <c r="F2957" s="2">
        <f>IFERROR(__xludf.DUMMYFUNCTION("""COMPUTED_VALUE"""),0.0)</f>
        <v>0</v>
      </c>
      <c r="G2957" s="4" t="s">
        <v>3231</v>
      </c>
      <c r="H2957" s="2" t="s">
        <v>3213</v>
      </c>
    </row>
    <row r="2958">
      <c r="A2958" s="3">
        <v>45978.0</v>
      </c>
      <c r="B2958" s="4" t="s">
        <v>180</v>
      </c>
      <c r="C2958" s="4" t="s">
        <v>687</v>
      </c>
      <c r="D2958" s="2" t="s">
        <v>9298</v>
      </c>
      <c r="E2958" s="2">
        <v>0.0</v>
      </c>
      <c r="F2958" s="2">
        <f>IFERROR(__xludf.DUMMYFUNCTION("""COMPUTED_VALUE"""),0.0)</f>
        <v>0</v>
      </c>
      <c r="G2958" s="4" t="s">
        <v>3231</v>
      </c>
      <c r="H2958" s="2" t="s">
        <v>3213</v>
      </c>
    </row>
    <row r="2959">
      <c r="A2959" s="3">
        <v>45979.0</v>
      </c>
      <c r="B2959" s="4" t="s">
        <v>208</v>
      </c>
      <c r="C2959" s="4" t="s">
        <v>687</v>
      </c>
      <c r="D2959" s="2" t="s">
        <v>9298</v>
      </c>
      <c r="E2959" s="2">
        <v>0.0</v>
      </c>
      <c r="F2959" s="2">
        <f>IFERROR(__xludf.DUMMYFUNCTION("""COMPUTED_VALUE"""),0.0)</f>
        <v>0</v>
      </c>
      <c r="G2959" s="4" t="s">
        <v>3231</v>
      </c>
      <c r="H2959" s="2" t="s">
        <v>3213</v>
      </c>
    </row>
    <row r="2960">
      <c r="A2960" s="3">
        <v>45980.0</v>
      </c>
      <c r="B2960" s="4" t="s">
        <v>303</v>
      </c>
      <c r="C2960" s="4" t="s">
        <v>687</v>
      </c>
      <c r="D2960" s="2" t="s">
        <v>9298</v>
      </c>
      <c r="E2960" s="2">
        <v>0.0</v>
      </c>
      <c r="F2960" s="2">
        <f>IFERROR(__xludf.DUMMYFUNCTION("""COMPUTED_VALUE"""),0.0)</f>
        <v>0</v>
      </c>
      <c r="G2960" s="4" t="s">
        <v>3231</v>
      </c>
      <c r="H2960" s="2" t="s">
        <v>3213</v>
      </c>
    </row>
    <row r="2961">
      <c r="A2961" s="3">
        <v>45981.0</v>
      </c>
      <c r="B2961" s="4" t="s">
        <v>148</v>
      </c>
      <c r="C2961" s="4" t="s">
        <v>687</v>
      </c>
      <c r="D2961" s="2" t="s">
        <v>9298</v>
      </c>
      <c r="E2961" s="2">
        <v>0.0</v>
      </c>
      <c r="F2961" s="2">
        <f>IFERROR(__xludf.DUMMYFUNCTION("""COMPUTED_VALUE"""),0.0)</f>
        <v>0</v>
      </c>
      <c r="G2961" s="4" t="s">
        <v>3231</v>
      </c>
      <c r="H2961" s="2" t="s">
        <v>3213</v>
      </c>
    </row>
    <row r="2962">
      <c r="A2962" s="3">
        <v>45982.0</v>
      </c>
      <c r="B2962" s="4" t="s">
        <v>196</v>
      </c>
      <c r="C2962" s="4" t="s">
        <v>687</v>
      </c>
      <c r="D2962" s="2" t="s">
        <v>9298</v>
      </c>
      <c r="E2962" s="2">
        <v>0.0</v>
      </c>
      <c r="F2962" s="2">
        <f>IFERROR(__xludf.DUMMYFUNCTION("""COMPUTED_VALUE"""),0.0)</f>
        <v>0</v>
      </c>
      <c r="G2962" s="4" t="s">
        <v>3231</v>
      </c>
      <c r="H2962" s="2" t="s">
        <v>3213</v>
      </c>
    </row>
    <row r="2963">
      <c r="A2963" s="3">
        <v>45983.0</v>
      </c>
      <c r="B2963" s="4" t="s">
        <v>288</v>
      </c>
      <c r="C2963" s="4" t="s">
        <v>687</v>
      </c>
      <c r="D2963" s="2" t="s">
        <v>9298</v>
      </c>
      <c r="E2963" s="2">
        <v>0.0</v>
      </c>
      <c r="F2963" s="2">
        <f>IFERROR(__xludf.DUMMYFUNCTION("""COMPUTED_VALUE"""),0.0)</f>
        <v>0</v>
      </c>
      <c r="G2963" s="4" t="s">
        <v>3231</v>
      </c>
      <c r="H2963" s="2" t="s">
        <v>3213</v>
      </c>
    </row>
    <row r="2964">
      <c r="A2964" s="3">
        <v>45984.0</v>
      </c>
      <c r="B2964" s="4" t="s">
        <v>256</v>
      </c>
      <c r="C2964" s="4" t="s">
        <v>687</v>
      </c>
      <c r="D2964" s="2" t="s">
        <v>9298</v>
      </c>
      <c r="E2964" s="2">
        <v>0.0</v>
      </c>
      <c r="F2964" s="2">
        <f>IFERROR(__xludf.DUMMYFUNCTION("""COMPUTED_VALUE"""),0.0)</f>
        <v>0</v>
      </c>
      <c r="G2964" s="4" t="s">
        <v>3231</v>
      </c>
      <c r="H2964" s="2" t="s">
        <v>3213</v>
      </c>
    </row>
    <row r="2965">
      <c r="A2965" s="3">
        <v>45985.0</v>
      </c>
      <c r="B2965" s="4" t="s">
        <v>180</v>
      </c>
      <c r="C2965" s="4" t="s">
        <v>687</v>
      </c>
      <c r="D2965" s="2" t="s">
        <v>9298</v>
      </c>
      <c r="E2965" s="2">
        <v>0.0</v>
      </c>
      <c r="F2965" s="2">
        <f>IFERROR(__xludf.DUMMYFUNCTION("""COMPUTED_VALUE"""),0.0)</f>
        <v>0</v>
      </c>
      <c r="G2965" s="4" t="s">
        <v>3231</v>
      </c>
      <c r="H2965" s="2" t="s">
        <v>3213</v>
      </c>
    </row>
    <row r="2966">
      <c r="A2966" s="3">
        <v>45986.0</v>
      </c>
      <c r="B2966" s="4" t="s">
        <v>208</v>
      </c>
      <c r="C2966" s="4" t="s">
        <v>687</v>
      </c>
      <c r="D2966" s="2" t="s">
        <v>9298</v>
      </c>
      <c r="E2966" s="2">
        <v>0.0</v>
      </c>
      <c r="F2966" s="2">
        <f>IFERROR(__xludf.DUMMYFUNCTION("""COMPUTED_VALUE"""),0.0)</f>
        <v>0</v>
      </c>
      <c r="G2966" s="4" t="s">
        <v>3231</v>
      </c>
      <c r="H2966" s="2" t="s">
        <v>3213</v>
      </c>
    </row>
    <row r="2967">
      <c r="A2967" s="3">
        <v>45987.0</v>
      </c>
      <c r="B2967" s="4" t="s">
        <v>303</v>
      </c>
      <c r="C2967" s="4" t="s">
        <v>687</v>
      </c>
      <c r="D2967" s="2" t="s">
        <v>9298</v>
      </c>
      <c r="E2967" s="2">
        <v>0.0</v>
      </c>
      <c r="F2967" s="2">
        <f>IFERROR(__xludf.DUMMYFUNCTION("""COMPUTED_VALUE"""),0.0)</f>
        <v>0</v>
      </c>
      <c r="G2967" s="4" t="s">
        <v>3231</v>
      </c>
      <c r="H2967" s="2" t="s">
        <v>3213</v>
      </c>
    </row>
    <row r="2968">
      <c r="A2968" s="3">
        <v>45988.0</v>
      </c>
      <c r="B2968" s="4" t="s">
        <v>148</v>
      </c>
      <c r="C2968" s="4" t="s">
        <v>687</v>
      </c>
      <c r="D2968" s="2" t="s">
        <v>9298</v>
      </c>
      <c r="E2968" s="2">
        <v>0.0</v>
      </c>
      <c r="F2968" s="2">
        <f>IFERROR(__xludf.DUMMYFUNCTION("""COMPUTED_VALUE"""),0.0)</f>
        <v>0</v>
      </c>
      <c r="G2968" s="4" t="s">
        <v>3231</v>
      </c>
      <c r="H2968" s="2" t="s">
        <v>3213</v>
      </c>
    </row>
    <row r="2969">
      <c r="A2969" s="3">
        <v>45989.0</v>
      </c>
      <c r="B2969" s="4" t="s">
        <v>196</v>
      </c>
      <c r="C2969" s="4" t="s">
        <v>687</v>
      </c>
      <c r="D2969" s="2" t="s">
        <v>9298</v>
      </c>
      <c r="E2969" s="2">
        <v>0.0</v>
      </c>
      <c r="F2969" s="2">
        <f>IFERROR(__xludf.DUMMYFUNCTION("""COMPUTED_VALUE"""),0.0)</f>
        <v>0</v>
      </c>
      <c r="G2969" s="4" t="s">
        <v>3231</v>
      </c>
      <c r="H2969" s="2" t="s">
        <v>3213</v>
      </c>
    </row>
    <row r="2970">
      <c r="A2970" s="3">
        <v>45990.0</v>
      </c>
      <c r="B2970" s="4" t="s">
        <v>288</v>
      </c>
      <c r="C2970" s="4" t="s">
        <v>687</v>
      </c>
      <c r="D2970" s="2" t="s">
        <v>9298</v>
      </c>
      <c r="E2970" s="2">
        <v>0.0</v>
      </c>
      <c r="F2970" s="2">
        <f>IFERROR(__xludf.DUMMYFUNCTION("""COMPUTED_VALUE"""),0.0)</f>
        <v>0</v>
      </c>
      <c r="G2970" s="4" t="s">
        <v>3231</v>
      </c>
      <c r="H2970" s="2" t="s">
        <v>3213</v>
      </c>
    </row>
    <row r="2971">
      <c r="A2971" s="3">
        <v>45991.0</v>
      </c>
      <c r="B2971" s="4" t="s">
        <v>256</v>
      </c>
      <c r="C2971" s="4" t="s">
        <v>687</v>
      </c>
      <c r="D2971" s="2" t="s">
        <v>9298</v>
      </c>
      <c r="E2971" s="2">
        <v>0.0</v>
      </c>
      <c r="F2971" s="2">
        <f>IFERROR(__xludf.DUMMYFUNCTION("""COMPUTED_VALUE"""),0.0)</f>
        <v>0</v>
      </c>
      <c r="G2971" s="4" t="s">
        <v>3231</v>
      </c>
      <c r="H2971" s="2" t="s">
        <v>3213</v>
      </c>
    </row>
    <row r="2972">
      <c r="A2972" s="3">
        <v>45992.0</v>
      </c>
      <c r="B2972" s="4" t="s">
        <v>180</v>
      </c>
      <c r="C2972" s="4" t="s">
        <v>687</v>
      </c>
      <c r="D2972" s="2" t="s">
        <v>9298</v>
      </c>
      <c r="E2972" s="2">
        <v>0.0</v>
      </c>
      <c r="F2972" s="2">
        <f>IFERROR(__xludf.DUMMYFUNCTION("""COMPUTED_VALUE"""),0.0)</f>
        <v>0</v>
      </c>
      <c r="G2972" s="4" t="s">
        <v>3231</v>
      </c>
      <c r="H2972" s="2" t="s">
        <v>3213</v>
      </c>
    </row>
    <row r="2973">
      <c r="A2973" s="3">
        <v>45993.0</v>
      </c>
      <c r="B2973" s="4" t="s">
        <v>208</v>
      </c>
      <c r="C2973" s="4" t="s">
        <v>687</v>
      </c>
      <c r="D2973" s="2" t="s">
        <v>9298</v>
      </c>
      <c r="E2973" s="2">
        <v>0.0</v>
      </c>
      <c r="F2973" s="2">
        <f>IFERROR(__xludf.DUMMYFUNCTION("""COMPUTED_VALUE"""),0.0)</f>
        <v>0</v>
      </c>
      <c r="G2973" s="4" t="s">
        <v>3231</v>
      </c>
      <c r="H2973" s="2" t="s">
        <v>3213</v>
      </c>
    </row>
    <row r="2974">
      <c r="A2974" s="3">
        <v>45994.0</v>
      </c>
      <c r="B2974" s="4" t="s">
        <v>303</v>
      </c>
      <c r="C2974" s="4" t="s">
        <v>687</v>
      </c>
      <c r="D2974" s="2" t="s">
        <v>9298</v>
      </c>
      <c r="E2974" s="2">
        <v>0.0</v>
      </c>
      <c r="F2974" s="2">
        <f>IFERROR(__xludf.DUMMYFUNCTION("""COMPUTED_VALUE"""),0.0)</f>
        <v>0</v>
      </c>
      <c r="G2974" s="4" t="s">
        <v>3231</v>
      </c>
      <c r="H2974" s="2" t="s">
        <v>3213</v>
      </c>
    </row>
    <row r="2975">
      <c r="A2975" s="3">
        <v>45995.0</v>
      </c>
      <c r="B2975" s="4" t="s">
        <v>148</v>
      </c>
      <c r="C2975" s="4" t="s">
        <v>687</v>
      </c>
      <c r="D2975" s="2" t="s">
        <v>9298</v>
      </c>
      <c r="E2975" s="2">
        <v>0.0</v>
      </c>
      <c r="F2975" s="2">
        <f>IFERROR(__xludf.DUMMYFUNCTION("""COMPUTED_VALUE"""),0.0)</f>
        <v>0</v>
      </c>
      <c r="G2975" s="4" t="s">
        <v>3231</v>
      </c>
      <c r="H2975" s="2" t="s">
        <v>3213</v>
      </c>
    </row>
    <row r="2976">
      <c r="A2976" s="3">
        <v>45996.0</v>
      </c>
      <c r="B2976" s="4" t="s">
        <v>196</v>
      </c>
      <c r="C2976" s="4" t="s">
        <v>687</v>
      </c>
      <c r="D2976" s="2" t="s">
        <v>9298</v>
      </c>
      <c r="E2976" s="2">
        <v>0.0</v>
      </c>
      <c r="F2976" s="2">
        <f>IFERROR(__xludf.DUMMYFUNCTION("""COMPUTED_VALUE"""),0.0)</f>
        <v>0</v>
      </c>
      <c r="G2976" s="4" t="s">
        <v>3231</v>
      </c>
      <c r="H2976" s="2" t="s">
        <v>3213</v>
      </c>
    </row>
    <row r="2977">
      <c r="A2977" s="3">
        <v>45997.0</v>
      </c>
      <c r="B2977" s="4" t="s">
        <v>288</v>
      </c>
      <c r="C2977" s="4" t="s">
        <v>687</v>
      </c>
      <c r="D2977" s="2" t="s">
        <v>9298</v>
      </c>
      <c r="E2977" s="2">
        <v>0.0</v>
      </c>
      <c r="F2977" s="2">
        <f>IFERROR(__xludf.DUMMYFUNCTION("""COMPUTED_VALUE"""),0.0)</f>
        <v>0</v>
      </c>
      <c r="G2977" s="4" t="s">
        <v>3231</v>
      </c>
      <c r="H2977" s="2" t="s">
        <v>3213</v>
      </c>
    </row>
    <row r="2978">
      <c r="A2978" s="3">
        <v>45998.0</v>
      </c>
      <c r="B2978" s="4" t="s">
        <v>256</v>
      </c>
      <c r="C2978" s="4" t="s">
        <v>687</v>
      </c>
      <c r="D2978" s="2" t="s">
        <v>9298</v>
      </c>
      <c r="E2978" s="2">
        <v>0.0</v>
      </c>
      <c r="F2978" s="2">
        <f>IFERROR(__xludf.DUMMYFUNCTION("""COMPUTED_VALUE"""),0.0)</f>
        <v>0</v>
      </c>
      <c r="G2978" s="4" t="s">
        <v>3231</v>
      </c>
      <c r="H2978" s="2" t="s">
        <v>3213</v>
      </c>
    </row>
    <row r="2979">
      <c r="A2979" s="3">
        <v>45999.0</v>
      </c>
      <c r="B2979" s="4" t="s">
        <v>180</v>
      </c>
      <c r="C2979" s="4" t="s">
        <v>687</v>
      </c>
      <c r="D2979" s="2" t="s">
        <v>9298</v>
      </c>
      <c r="E2979" s="2">
        <v>0.0</v>
      </c>
      <c r="F2979" s="2">
        <f>IFERROR(__xludf.DUMMYFUNCTION("""COMPUTED_VALUE"""),0.0)</f>
        <v>0</v>
      </c>
      <c r="G2979" s="4" t="s">
        <v>3231</v>
      </c>
      <c r="H2979" s="2" t="s">
        <v>3213</v>
      </c>
    </row>
    <row r="2980">
      <c r="A2980" s="3">
        <v>46000.0</v>
      </c>
      <c r="B2980" s="4" t="s">
        <v>208</v>
      </c>
      <c r="C2980" s="4" t="s">
        <v>687</v>
      </c>
      <c r="D2980" s="2" t="s">
        <v>9298</v>
      </c>
      <c r="E2980" s="2">
        <v>0.0</v>
      </c>
      <c r="F2980" s="2">
        <f>IFERROR(__xludf.DUMMYFUNCTION("""COMPUTED_VALUE"""),0.0)</f>
        <v>0</v>
      </c>
      <c r="G2980" s="4" t="s">
        <v>3231</v>
      </c>
      <c r="H2980" s="2" t="s">
        <v>3213</v>
      </c>
    </row>
    <row r="2981">
      <c r="A2981" s="3">
        <v>46001.0</v>
      </c>
      <c r="B2981" s="4" t="s">
        <v>303</v>
      </c>
      <c r="C2981" s="4" t="s">
        <v>687</v>
      </c>
      <c r="D2981" s="2" t="s">
        <v>9298</v>
      </c>
      <c r="E2981" s="2">
        <v>0.0</v>
      </c>
      <c r="F2981" s="2">
        <f>IFERROR(__xludf.DUMMYFUNCTION("""COMPUTED_VALUE"""),0.0)</f>
        <v>0</v>
      </c>
      <c r="G2981" s="4" t="s">
        <v>3231</v>
      </c>
      <c r="H2981" s="2" t="s">
        <v>3213</v>
      </c>
    </row>
    <row r="2982">
      <c r="A2982" s="3">
        <v>46002.0</v>
      </c>
      <c r="B2982" s="4" t="s">
        <v>148</v>
      </c>
      <c r="C2982" s="4" t="s">
        <v>687</v>
      </c>
      <c r="D2982" s="2" t="s">
        <v>9298</v>
      </c>
      <c r="E2982" s="2">
        <v>0.0</v>
      </c>
      <c r="F2982" s="2">
        <f>IFERROR(__xludf.DUMMYFUNCTION("""COMPUTED_VALUE"""),0.0)</f>
        <v>0</v>
      </c>
      <c r="G2982" s="4" t="s">
        <v>3231</v>
      </c>
      <c r="H2982" s="2" t="s">
        <v>3213</v>
      </c>
    </row>
    <row r="2983">
      <c r="A2983" s="3">
        <v>46003.0</v>
      </c>
      <c r="B2983" s="4" t="s">
        <v>196</v>
      </c>
      <c r="C2983" s="4" t="s">
        <v>687</v>
      </c>
      <c r="D2983" s="2" t="s">
        <v>9298</v>
      </c>
      <c r="E2983" s="2">
        <v>0.0</v>
      </c>
      <c r="F2983" s="2">
        <f>IFERROR(__xludf.DUMMYFUNCTION("""COMPUTED_VALUE"""),0.0)</f>
        <v>0</v>
      </c>
      <c r="G2983" s="4" t="s">
        <v>3231</v>
      </c>
      <c r="H2983" s="2" t="s">
        <v>3213</v>
      </c>
    </row>
    <row r="2984">
      <c r="A2984" s="3">
        <v>46004.0</v>
      </c>
      <c r="B2984" s="4" t="s">
        <v>288</v>
      </c>
      <c r="C2984" s="4" t="s">
        <v>687</v>
      </c>
      <c r="D2984" s="2" t="s">
        <v>9298</v>
      </c>
      <c r="E2984" s="2">
        <v>0.0</v>
      </c>
      <c r="F2984" s="2">
        <f>IFERROR(__xludf.DUMMYFUNCTION("""COMPUTED_VALUE"""),0.0)</f>
        <v>0</v>
      </c>
      <c r="G2984" s="4" t="s">
        <v>3231</v>
      </c>
      <c r="H2984" s="2" t="s">
        <v>3213</v>
      </c>
    </row>
    <row r="2985">
      <c r="A2985" s="3">
        <v>46005.0</v>
      </c>
      <c r="B2985" s="4" t="s">
        <v>256</v>
      </c>
      <c r="C2985" s="4" t="s">
        <v>687</v>
      </c>
      <c r="D2985" s="2" t="s">
        <v>9298</v>
      </c>
      <c r="E2985" s="2">
        <v>0.0</v>
      </c>
      <c r="F2985" s="2">
        <f>IFERROR(__xludf.DUMMYFUNCTION("""COMPUTED_VALUE"""),0.0)</f>
        <v>0</v>
      </c>
      <c r="G2985" s="4" t="s">
        <v>3231</v>
      </c>
      <c r="H2985" s="2" t="s">
        <v>3213</v>
      </c>
    </row>
    <row r="2986">
      <c r="A2986" s="3">
        <v>46006.0</v>
      </c>
      <c r="B2986" s="4" t="s">
        <v>180</v>
      </c>
      <c r="C2986" s="4" t="s">
        <v>687</v>
      </c>
      <c r="D2986" s="2" t="s">
        <v>9298</v>
      </c>
      <c r="E2986" s="2">
        <v>0.0</v>
      </c>
      <c r="F2986" s="2">
        <f>IFERROR(__xludf.DUMMYFUNCTION("""COMPUTED_VALUE"""),0.0)</f>
        <v>0</v>
      </c>
      <c r="G2986" s="4" t="s">
        <v>3231</v>
      </c>
      <c r="H2986" s="2" t="s">
        <v>3213</v>
      </c>
    </row>
    <row r="2987">
      <c r="A2987" s="3">
        <v>46007.0</v>
      </c>
      <c r="B2987" s="4" t="s">
        <v>208</v>
      </c>
      <c r="C2987" s="4" t="s">
        <v>687</v>
      </c>
      <c r="D2987" s="2" t="s">
        <v>9298</v>
      </c>
      <c r="E2987" s="2">
        <v>0.0</v>
      </c>
      <c r="F2987" s="2">
        <f>IFERROR(__xludf.DUMMYFUNCTION("""COMPUTED_VALUE"""),0.0)</f>
        <v>0</v>
      </c>
      <c r="G2987" s="4" t="s">
        <v>3231</v>
      </c>
      <c r="H2987" s="2" t="s">
        <v>3213</v>
      </c>
    </row>
    <row r="2988">
      <c r="A2988" s="3">
        <v>46008.0</v>
      </c>
      <c r="B2988" s="4" t="s">
        <v>303</v>
      </c>
      <c r="C2988" s="4" t="s">
        <v>687</v>
      </c>
      <c r="D2988" s="2" t="s">
        <v>9298</v>
      </c>
      <c r="E2988" s="2">
        <v>0.0</v>
      </c>
      <c r="F2988" s="2">
        <f>IFERROR(__xludf.DUMMYFUNCTION("""COMPUTED_VALUE"""),0.0)</f>
        <v>0</v>
      </c>
      <c r="G2988" s="4" t="s">
        <v>3231</v>
      </c>
      <c r="H2988" s="2" t="s">
        <v>3213</v>
      </c>
    </row>
    <row r="2989">
      <c r="A2989" s="3">
        <v>46009.0</v>
      </c>
      <c r="B2989" s="4" t="s">
        <v>148</v>
      </c>
      <c r="C2989" s="4" t="s">
        <v>687</v>
      </c>
      <c r="D2989" s="2" t="s">
        <v>9298</v>
      </c>
      <c r="E2989" s="2">
        <v>0.0</v>
      </c>
      <c r="F2989" s="2">
        <f>IFERROR(__xludf.DUMMYFUNCTION("""COMPUTED_VALUE"""),0.0)</f>
        <v>0</v>
      </c>
      <c r="G2989" s="4" t="s">
        <v>3231</v>
      </c>
      <c r="H2989" s="2" t="s">
        <v>3213</v>
      </c>
    </row>
    <row r="2990">
      <c r="A2990" s="3">
        <v>46010.0</v>
      </c>
      <c r="B2990" s="4" t="s">
        <v>196</v>
      </c>
      <c r="C2990" s="4" t="s">
        <v>687</v>
      </c>
      <c r="D2990" s="2" t="s">
        <v>9298</v>
      </c>
      <c r="E2990" s="2">
        <v>0.0</v>
      </c>
      <c r="F2990" s="2">
        <f>IFERROR(__xludf.DUMMYFUNCTION("""COMPUTED_VALUE"""),0.0)</f>
        <v>0</v>
      </c>
      <c r="G2990" s="4" t="s">
        <v>3231</v>
      </c>
      <c r="H2990" s="2" t="s">
        <v>3213</v>
      </c>
    </row>
    <row r="2991">
      <c r="A2991" s="3">
        <v>46011.0</v>
      </c>
      <c r="B2991" s="4" t="s">
        <v>288</v>
      </c>
      <c r="C2991" s="4" t="s">
        <v>687</v>
      </c>
      <c r="D2991" s="2" t="s">
        <v>9298</v>
      </c>
      <c r="E2991" s="2">
        <v>0.0</v>
      </c>
      <c r="F2991" s="2">
        <f>IFERROR(__xludf.DUMMYFUNCTION("""COMPUTED_VALUE"""),0.0)</f>
        <v>0</v>
      </c>
      <c r="G2991" s="4" t="s">
        <v>3231</v>
      </c>
      <c r="H2991" s="2" t="s">
        <v>3213</v>
      </c>
    </row>
    <row r="2992">
      <c r="A2992" s="3">
        <v>46012.0</v>
      </c>
      <c r="B2992" s="4" t="s">
        <v>256</v>
      </c>
      <c r="C2992" s="4" t="s">
        <v>687</v>
      </c>
      <c r="D2992" s="2" t="s">
        <v>9298</v>
      </c>
      <c r="E2992" s="2">
        <v>0.0</v>
      </c>
      <c r="F2992" s="2">
        <f>IFERROR(__xludf.DUMMYFUNCTION("""COMPUTED_VALUE"""),0.0)</f>
        <v>0</v>
      </c>
      <c r="G2992" s="4" t="s">
        <v>3231</v>
      </c>
      <c r="H2992" s="2" t="s">
        <v>3213</v>
      </c>
    </row>
    <row r="2993">
      <c r="A2993" s="3">
        <v>46013.0</v>
      </c>
      <c r="B2993" s="4" t="s">
        <v>180</v>
      </c>
      <c r="C2993" s="4" t="s">
        <v>687</v>
      </c>
      <c r="D2993" s="2" t="s">
        <v>9298</v>
      </c>
      <c r="E2993" s="2">
        <v>0.0</v>
      </c>
      <c r="F2993" s="2">
        <f>IFERROR(__xludf.DUMMYFUNCTION("""COMPUTED_VALUE"""),0.0)</f>
        <v>0</v>
      </c>
      <c r="G2993" s="4" t="s">
        <v>3231</v>
      </c>
      <c r="H2993" s="2" t="s">
        <v>3213</v>
      </c>
    </row>
    <row r="2994">
      <c r="A2994" s="3">
        <v>46014.0</v>
      </c>
      <c r="B2994" s="4" t="s">
        <v>208</v>
      </c>
      <c r="C2994" s="4" t="s">
        <v>687</v>
      </c>
      <c r="D2994" s="2" t="s">
        <v>9298</v>
      </c>
      <c r="E2994" s="2">
        <v>0.0</v>
      </c>
      <c r="F2994" s="2">
        <f>IFERROR(__xludf.DUMMYFUNCTION("""COMPUTED_VALUE"""),0.0)</f>
        <v>0</v>
      </c>
      <c r="G2994" s="4" t="s">
        <v>3231</v>
      </c>
      <c r="H2994" s="2" t="s">
        <v>3213</v>
      </c>
    </row>
    <row r="2995">
      <c r="A2995" s="3">
        <v>46015.0</v>
      </c>
      <c r="B2995" s="4" t="s">
        <v>303</v>
      </c>
      <c r="C2995" s="4" t="s">
        <v>687</v>
      </c>
      <c r="D2995" s="2" t="s">
        <v>9298</v>
      </c>
      <c r="E2995" s="2">
        <v>0.0</v>
      </c>
      <c r="F2995" s="2">
        <f>IFERROR(__xludf.DUMMYFUNCTION("""COMPUTED_VALUE"""),0.0)</f>
        <v>0</v>
      </c>
      <c r="G2995" s="4" t="s">
        <v>3231</v>
      </c>
      <c r="H2995" s="2" t="s">
        <v>3213</v>
      </c>
    </row>
    <row r="2996">
      <c r="A2996" s="3">
        <v>46016.0</v>
      </c>
      <c r="B2996" s="4" t="s">
        <v>148</v>
      </c>
      <c r="C2996" s="4" t="s">
        <v>687</v>
      </c>
      <c r="D2996" s="2" t="s">
        <v>9298</v>
      </c>
      <c r="E2996" s="2">
        <v>0.0</v>
      </c>
      <c r="F2996" s="2">
        <f>IFERROR(__xludf.DUMMYFUNCTION("""COMPUTED_VALUE"""),0.0)</f>
        <v>0</v>
      </c>
      <c r="G2996" s="4" t="s">
        <v>3231</v>
      </c>
      <c r="H2996" s="2" t="s">
        <v>3213</v>
      </c>
    </row>
    <row r="2997">
      <c r="A2997" s="3">
        <v>46017.0</v>
      </c>
      <c r="B2997" s="4" t="s">
        <v>196</v>
      </c>
      <c r="C2997" s="4" t="s">
        <v>687</v>
      </c>
      <c r="D2997" s="2" t="s">
        <v>9298</v>
      </c>
      <c r="E2997" s="2">
        <v>0.0</v>
      </c>
      <c r="F2997" s="2">
        <f>IFERROR(__xludf.DUMMYFUNCTION("""COMPUTED_VALUE"""),0.0)</f>
        <v>0</v>
      </c>
      <c r="G2997" s="4" t="s">
        <v>3231</v>
      </c>
      <c r="H2997" s="2" t="s">
        <v>3213</v>
      </c>
    </row>
    <row r="2998">
      <c r="A2998" s="3">
        <v>46018.0</v>
      </c>
      <c r="B2998" s="4" t="s">
        <v>288</v>
      </c>
      <c r="C2998" s="4" t="s">
        <v>687</v>
      </c>
      <c r="D2998" s="2" t="s">
        <v>9298</v>
      </c>
      <c r="E2998" s="2">
        <v>0.0</v>
      </c>
      <c r="F2998" s="2">
        <f>IFERROR(__xludf.DUMMYFUNCTION("""COMPUTED_VALUE"""),0.0)</f>
        <v>0</v>
      </c>
      <c r="G2998" s="4" t="s">
        <v>3231</v>
      </c>
      <c r="H2998" s="2" t="s">
        <v>3213</v>
      </c>
    </row>
    <row r="2999">
      <c r="A2999" s="3">
        <v>46019.0</v>
      </c>
      <c r="B2999" s="4" t="s">
        <v>256</v>
      </c>
      <c r="C2999" s="4" t="s">
        <v>687</v>
      </c>
      <c r="D2999" s="2" t="s">
        <v>9298</v>
      </c>
      <c r="E2999" s="2">
        <v>0.0</v>
      </c>
      <c r="F2999" s="2">
        <f>IFERROR(__xludf.DUMMYFUNCTION("""COMPUTED_VALUE"""),0.0)</f>
        <v>0</v>
      </c>
      <c r="G2999" s="4" t="s">
        <v>3231</v>
      </c>
      <c r="H2999" s="2" t="s">
        <v>3213</v>
      </c>
    </row>
    <row r="3000">
      <c r="A3000" s="3">
        <v>46020.0</v>
      </c>
      <c r="B3000" s="4" t="s">
        <v>180</v>
      </c>
      <c r="C3000" s="4" t="s">
        <v>687</v>
      </c>
      <c r="D3000" s="2" t="s">
        <v>9298</v>
      </c>
      <c r="E3000" s="2">
        <v>0.0</v>
      </c>
      <c r="F3000" s="2">
        <f>IFERROR(__xludf.DUMMYFUNCTION("""COMPUTED_VALUE"""),0.0)</f>
        <v>0</v>
      </c>
      <c r="G3000" s="4" t="s">
        <v>3231</v>
      </c>
      <c r="H3000" s="2" t="s">
        <v>3213</v>
      </c>
    </row>
    <row r="3001">
      <c r="A3001" s="3">
        <v>46021.0</v>
      </c>
      <c r="B3001" s="4" t="s">
        <v>208</v>
      </c>
      <c r="C3001" s="4" t="s">
        <v>687</v>
      </c>
      <c r="D3001" s="2" t="s">
        <v>9298</v>
      </c>
      <c r="E3001" s="2">
        <v>0.0</v>
      </c>
      <c r="F3001" s="2">
        <f>IFERROR(__xludf.DUMMYFUNCTION("""COMPUTED_VALUE"""),0.0)</f>
        <v>0</v>
      </c>
      <c r="G3001" s="4" t="s">
        <v>3231</v>
      </c>
      <c r="H3001" s="2" t="s">
        <v>3213</v>
      </c>
    </row>
    <row r="3002">
      <c r="A3002" s="3">
        <v>46022.0</v>
      </c>
      <c r="B3002" s="4" t="s">
        <v>303</v>
      </c>
      <c r="C3002" s="4" t="s">
        <v>687</v>
      </c>
      <c r="D3002" s="2" t="s">
        <v>9298</v>
      </c>
      <c r="E3002" s="2">
        <v>0.0</v>
      </c>
      <c r="F3002" s="2">
        <f>IFERROR(__xludf.DUMMYFUNCTION("""COMPUTED_VALUE"""),0.0)</f>
        <v>0</v>
      </c>
      <c r="G3002" s="4" t="s">
        <v>3231</v>
      </c>
      <c r="H3002" s="2" t="s">
        <v>3213</v>
      </c>
    </row>
    <row r="3003">
      <c r="A3003" s="3">
        <v>46023.0</v>
      </c>
      <c r="B3003" s="4" t="s">
        <v>148</v>
      </c>
      <c r="C3003" s="4" t="s">
        <v>687</v>
      </c>
      <c r="D3003" s="2" t="s">
        <v>9298</v>
      </c>
      <c r="E3003" s="2">
        <v>0.0</v>
      </c>
      <c r="F3003" s="2">
        <f>IFERROR(__xludf.DUMMYFUNCTION("""COMPUTED_VALUE"""),0.0)</f>
        <v>0</v>
      </c>
      <c r="G3003" s="4" t="s">
        <v>3231</v>
      </c>
      <c r="H3003" s="2" t="s">
        <v>3213</v>
      </c>
    </row>
    <row r="3004">
      <c r="A3004" s="3">
        <v>46024.0</v>
      </c>
      <c r="B3004" s="4" t="s">
        <v>196</v>
      </c>
      <c r="C3004" s="4" t="s">
        <v>687</v>
      </c>
      <c r="D3004" s="2" t="s">
        <v>9298</v>
      </c>
      <c r="E3004" s="2">
        <v>0.0</v>
      </c>
      <c r="F3004" s="2">
        <f>IFERROR(__xludf.DUMMYFUNCTION("""COMPUTED_VALUE"""),0.0)</f>
        <v>0</v>
      </c>
      <c r="G3004" s="4" t="s">
        <v>3231</v>
      </c>
      <c r="H3004" s="2" t="s">
        <v>3213</v>
      </c>
    </row>
    <row r="3005">
      <c r="A3005" s="3">
        <v>46025.0</v>
      </c>
      <c r="B3005" s="4" t="s">
        <v>288</v>
      </c>
      <c r="C3005" s="4" t="s">
        <v>687</v>
      </c>
      <c r="D3005" s="2" t="s">
        <v>9298</v>
      </c>
      <c r="E3005" s="2">
        <v>0.0</v>
      </c>
      <c r="F3005" s="2">
        <f>IFERROR(__xludf.DUMMYFUNCTION("""COMPUTED_VALUE"""),0.0)</f>
        <v>0</v>
      </c>
      <c r="G3005" s="4" t="s">
        <v>3231</v>
      </c>
      <c r="H3005" s="2" t="s">
        <v>3213</v>
      </c>
    </row>
    <row r="3006">
      <c r="A3006" s="3">
        <v>46026.0</v>
      </c>
      <c r="B3006" s="4" t="s">
        <v>256</v>
      </c>
      <c r="C3006" s="4" t="s">
        <v>687</v>
      </c>
      <c r="D3006" s="2" t="s">
        <v>9298</v>
      </c>
      <c r="E3006" s="2">
        <v>0.0</v>
      </c>
      <c r="F3006" s="2">
        <f>IFERROR(__xludf.DUMMYFUNCTION("""COMPUTED_VALUE"""),0.0)</f>
        <v>0</v>
      </c>
      <c r="G3006" s="4" t="s">
        <v>3231</v>
      </c>
      <c r="H3006" s="2" t="s">
        <v>3213</v>
      </c>
    </row>
    <row r="3007">
      <c r="A3007" s="3">
        <v>46027.0</v>
      </c>
      <c r="B3007" s="4" t="s">
        <v>180</v>
      </c>
      <c r="C3007" s="4" t="s">
        <v>687</v>
      </c>
      <c r="D3007" s="2" t="s">
        <v>9298</v>
      </c>
      <c r="E3007" s="2">
        <v>1.0</v>
      </c>
      <c r="F3007" s="2">
        <f>IFERROR(__xludf.DUMMYFUNCTION("""COMPUTED_VALUE"""),1.0)</f>
        <v>1</v>
      </c>
      <c r="G3007" s="4" t="s">
        <v>3231</v>
      </c>
      <c r="H3007" s="2" t="s">
        <v>3213</v>
      </c>
    </row>
    <row r="3008">
      <c r="A3008" s="3">
        <v>46028.0</v>
      </c>
      <c r="B3008" s="4" t="s">
        <v>208</v>
      </c>
      <c r="C3008" s="4" t="s">
        <v>687</v>
      </c>
      <c r="D3008" s="2" t="s">
        <v>9298</v>
      </c>
      <c r="E3008" s="2">
        <v>0.0</v>
      </c>
      <c r="F3008" s="2">
        <f>IFERROR(__xludf.DUMMYFUNCTION("""COMPUTED_VALUE"""),0.0)</f>
        <v>0</v>
      </c>
      <c r="G3008" s="4" t="s">
        <v>3231</v>
      </c>
      <c r="H3008" s="2" t="s">
        <v>3213</v>
      </c>
    </row>
    <row r="3009">
      <c r="A3009" s="3">
        <v>46029.0</v>
      </c>
      <c r="B3009" s="4" t="s">
        <v>303</v>
      </c>
      <c r="C3009" s="4" t="s">
        <v>687</v>
      </c>
      <c r="D3009" s="2" t="s">
        <v>9298</v>
      </c>
      <c r="E3009" s="2">
        <v>0.0</v>
      </c>
      <c r="F3009" s="2">
        <f>IFERROR(__xludf.DUMMYFUNCTION("""COMPUTED_VALUE"""),0.0)</f>
        <v>0</v>
      </c>
      <c r="G3009" s="4" t="s">
        <v>3231</v>
      </c>
      <c r="H3009" s="2" t="s">
        <v>3213</v>
      </c>
    </row>
    <row r="3010">
      <c r="A3010" s="3">
        <v>46030.0</v>
      </c>
      <c r="B3010" s="4" t="s">
        <v>148</v>
      </c>
      <c r="C3010" s="4" t="s">
        <v>687</v>
      </c>
      <c r="D3010" s="2" t="s">
        <v>9298</v>
      </c>
      <c r="E3010" s="2">
        <v>0.0</v>
      </c>
      <c r="F3010" s="2">
        <f>IFERROR(__xludf.DUMMYFUNCTION("""COMPUTED_VALUE"""),0.0)</f>
        <v>0</v>
      </c>
      <c r="G3010" s="4" t="s">
        <v>3231</v>
      </c>
      <c r="H3010" s="2" t="s">
        <v>3213</v>
      </c>
    </row>
    <row r="3011">
      <c r="A3011" s="3">
        <v>46031.0</v>
      </c>
      <c r="B3011" s="4" t="s">
        <v>196</v>
      </c>
      <c r="C3011" s="4" t="s">
        <v>687</v>
      </c>
      <c r="D3011" s="2" t="s">
        <v>9298</v>
      </c>
      <c r="E3011" s="2">
        <v>0.0</v>
      </c>
      <c r="F3011" s="2">
        <f>IFERROR(__xludf.DUMMYFUNCTION("""COMPUTED_VALUE"""),0.0)</f>
        <v>0</v>
      </c>
      <c r="G3011" s="4" t="s">
        <v>3231</v>
      </c>
      <c r="H3011" s="2" t="s">
        <v>3213</v>
      </c>
    </row>
    <row r="3012">
      <c r="A3012" s="3">
        <v>46032.0</v>
      </c>
      <c r="B3012" s="4" t="s">
        <v>288</v>
      </c>
      <c r="C3012" s="4" t="s">
        <v>687</v>
      </c>
      <c r="D3012" s="2" t="s">
        <v>9298</v>
      </c>
      <c r="E3012" s="2">
        <v>0.0</v>
      </c>
      <c r="F3012" s="2">
        <f>IFERROR(__xludf.DUMMYFUNCTION("""COMPUTED_VALUE"""),0.0)</f>
        <v>0</v>
      </c>
      <c r="G3012" s="4" t="s">
        <v>3231</v>
      </c>
      <c r="H3012" s="2" t="s">
        <v>3213</v>
      </c>
    </row>
    <row r="3013">
      <c r="A3013" s="3">
        <v>46033.0</v>
      </c>
      <c r="B3013" s="4" t="s">
        <v>256</v>
      </c>
      <c r="C3013" s="4" t="s">
        <v>687</v>
      </c>
      <c r="D3013" s="2" t="s">
        <v>9298</v>
      </c>
      <c r="E3013" s="2">
        <v>0.0</v>
      </c>
      <c r="F3013" s="2">
        <f>IFERROR(__xludf.DUMMYFUNCTION("""COMPUTED_VALUE"""),0.0)</f>
        <v>0</v>
      </c>
      <c r="G3013" s="4" t="s">
        <v>3231</v>
      </c>
      <c r="H3013" s="2" t="s">
        <v>3213</v>
      </c>
    </row>
    <row r="3014">
      <c r="A3014" s="3">
        <v>46034.0</v>
      </c>
      <c r="B3014" s="4" t="s">
        <v>180</v>
      </c>
      <c r="C3014" s="4" t="s">
        <v>687</v>
      </c>
      <c r="D3014" s="2" t="s">
        <v>9298</v>
      </c>
      <c r="E3014" s="2">
        <v>0.0</v>
      </c>
      <c r="F3014" s="2">
        <f>IFERROR(__xludf.DUMMYFUNCTION("""COMPUTED_VALUE"""),0.0)</f>
        <v>0</v>
      </c>
      <c r="G3014" s="4" t="s">
        <v>3231</v>
      </c>
      <c r="H3014" s="2" t="s">
        <v>3213</v>
      </c>
    </row>
    <row r="3015">
      <c r="A3015" s="3">
        <v>46035.0</v>
      </c>
      <c r="B3015" s="4" t="s">
        <v>208</v>
      </c>
      <c r="C3015" s="4" t="s">
        <v>687</v>
      </c>
      <c r="D3015" s="2" t="s">
        <v>9298</v>
      </c>
      <c r="E3015" s="2">
        <v>0.0</v>
      </c>
      <c r="F3015" s="2">
        <f>IFERROR(__xludf.DUMMYFUNCTION("""COMPUTED_VALUE"""),0.0)</f>
        <v>0</v>
      </c>
      <c r="G3015" s="4" t="s">
        <v>3231</v>
      </c>
      <c r="H3015" s="2" t="s">
        <v>3213</v>
      </c>
    </row>
    <row r="3016">
      <c r="A3016" s="3">
        <v>46036.0</v>
      </c>
      <c r="B3016" s="4" t="s">
        <v>303</v>
      </c>
      <c r="C3016" s="4" t="s">
        <v>687</v>
      </c>
      <c r="D3016" s="2" t="s">
        <v>9298</v>
      </c>
      <c r="E3016" s="2">
        <v>0.0</v>
      </c>
      <c r="F3016" s="2">
        <f>IFERROR(__xludf.DUMMYFUNCTION("""COMPUTED_VALUE"""),0.0)</f>
        <v>0</v>
      </c>
      <c r="G3016" s="4" t="s">
        <v>3231</v>
      </c>
      <c r="H3016" s="2" t="s">
        <v>3213</v>
      </c>
    </row>
    <row r="3017">
      <c r="A3017" s="3">
        <v>46037.0</v>
      </c>
      <c r="B3017" s="4" t="s">
        <v>148</v>
      </c>
      <c r="C3017" s="4" t="s">
        <v>687</v>
      </c>
      <c r="D3017" s="2" t="s">
        <v>9298</v>
      </c>
      <c r="E3017" s="2">
        <v>0.0</v>
      </c>
      <c r="F3017" s="2">
        <f>IFERROR(__xludf.DUMMYFUNCTION("""COMPUTED_VALUE"""),0.0)</f>
        <v>0</v>
      </c>
      <c r="G3017" s="4" t="s">
        <v>3231</v>
      </c>
      <c r="H3017" s="2" t="s">
        <v>3213</v>
      </c>
    </row>
    <row r="3018">
      <c r="A3018" s="3">
        <v>46038.0</v>
      </c>
      <c r="B3018" s="4" t="s">
        <v>196</v>
      </c>
      <c r="C3018" s="4" t="s">
        <v>687</v>
      </c>
      <c r="D3018" s="2" t="s">
        <v>9298</v>
      </c>
      <c r="E3018" s="2">
        <v>0.0</v>
      </c>
      <c r="F3018" s="2">
        <f>IFERROR(__xludf.DUMMYFUNCTION("""COMPUTED_VALUE"""),0.0)</f>
        <v>0</v>
      </c>
      <c r="G3018" s="4" t="s">
        <v>3231</v>
      </c>
      <c r="H3018" s="2" t="s">
        <v>3213</v>
      </c>
    </row>
    <row r="3019">
      <c r="A3019" s="3">
        <v>46039.0</v>
      </c>
      <c r="B3019" s="4" t="s">
        <v>288</v>
      </c>
      <c r="C3019" s="4" t="s">
        <v>687</v>
      </c>
      <c r="D3019" s="2" t="s">
        <v>9298</v>
      </c>
      <c r="E3019" s="2">
        <v>0.0</v>
      </c>
      <c r="F3019" s="2">
        <f>IFERROR(__xludf.DUMMYFUNCTION("""COMPUTED_VALUE"""),0.0)</f>
        <v>0</v>
      </c>
      <c r="G3019" s="4" t="s">
        <v>3231</v>
      </c>
      <c r="H3019" s="2" t="s">
        <v>3213</v>
      </c>
    </row>
    <row r="3020">
      <c r="A3020" s="3">
        <v>46040.0</v>
      </c>
      <c r="B3020" s="4" t="s">
        <v>256</v>
      </c>
      <c r="C3020" s="4" t="s">
        <v>687</v>
      </c>
      <c r="D3020" s="2" t="s">
        <v>9298</v>
      </c>
      <c r="E3020" s="2">
        <v>0.0</v>
      </c>
      <c r="F3020" s="2">
        <f>IFERROR(__xludf.DUMMYFUNCTION("""COMPUTED_VALUE"""),0.0)</f>
        <v>0</v>
      </c>
      <c r="G3020" s="4" t="s">
        <v>3231</v>
      </c>
      <c r="H3020" s="2" t="s">
        <v>3213</v>
      </c>
    </row>
    <row r="3021">
      <c r="A3021" s="3">
        <v>46041.0</v>
      </c>
      <c r="B3021" s="4" t="s">
        <v>180</v>
      </c>
      <c r="C3021" s="4" t="s">
        <v>687</v>
      </c>
      <c r="D3021" s="2" t="s">
        <v>9298</v>
      </c>
      <c r="E3021" s="2">
        <v>0.0</v>
      </c>
      <c r="F3021" s="2">
        <f>IFERROR(__xludf.DUMMYFUNCTION("""COMPUTED_VALUE"""),0.0)</f>
        <v>0</v>
      </c>
      <c r="G3021" s="4" t="s">
        <v>3231</v>
      </c>
      <c r="H3021" s="2" t="s">
        <v>3213</v>
      </c>
    </row>
    <row r="3022">
      <c r="A3022" s="3">
        <v>46042.0</v>
      </c>
      <c r="B3022" s="4" t="s">
        <v>208</v>
      </c>
      <c r="C3022" s="4" t="s">
        <v>687</v>
      </c>
      <c r="D3022" s="2" t="s">
        <v>9298</v>
      </c>
      <c r="E3022" s="2">
        <v>0.0</v>
      </c>
      <c r="F3022" s="2">
        <f>IFERROR(__xludf.DUMMYFUNCTION("""COMPUTED_VALUE"""),0.0)</f>
        <v>0</v>
      </c>
      <c r="G3022" s="4" t="s">
        <v>3231</v>
      </c>
      <c r="H3022" s="2" t="s">
        <v>3213</v>
      </c>
    </row>
    <row r="3023">
      <c r="A3023" s="3">
        <v>46043.0</v>
      </c>
      <c r="B3023" s="4" t="s">
        <v>303</v>
      </c>
      <c r="C3023" s="4" t="s">
        <v>687</v>
      </c>
      <c r="D3023" s="2" t="s">
        <v>9298</v>
      </c>
      <c r="E3023" s="2">
        <v>0.0</v>
      </c>
      <c r="F3023" s="2">
        <f>IFERROR(__xludf.DUMMYFUNCTION("""COMPUTED_VALUE"""),0.0)</f>
        <v>0</v>
      </c>
      <c r="G3023" s="4" t="s">
        <v>3231</v>
      </c>
      <c r="H3023" s="2" t="s">
        <v>3213</v>
      </c>
    </row>
    <row r="3024">
      <c r="A3024" s="3">
        <v>46044.0</v>
      </c>
      <c r="B3024" s="4" t="s">
        <v>148</v>
      </c>
      <c r="C3024" s="4" t="s">
        <v>687</v>
      </c>
      <c r="D3024" s="2" t="s">
        <v>9298</v>
      </c>
      <c r="E3024" s="2">
        <v>0.0</v>
      </c>
      <c r="F3024" s="2">
        <f>IFERROR(__xludf.DUMMYFUNCTION("""COMPUTED_VALUE"""),0.0)</f>
        <v>0</v>
      </c>
      <c r="G3024" s="4" t="s">
        <v>3231</v>
      </c>
      <c r="H3024" s="2" t="s">
        <v>3213</v>
      </c>
    </row>
    <row r="3025">
      <c r="A3025" s="3">
        <v>46045.0</v>
      </c>
      <c r="B3025" s="4" t="s">
        <v>196</v>
      </c>
      <c r="C3025" s="4" t="s">
        <v>687</v>
      </c>
      <c r="D3025" s="2" t="s">
        <v>9298</v>
      </c>
      <c r="E3025" s="2">
        <v>0.0</v>
      </c>
      <c r="F3025" s="2">
        <f>IFERROR(__xludf.DUMMYFUNCTION("""COMPUTED_VALUE"""),0.0)</f>
        <v>0</v>
      </c>
      <c r="G3025" s="4" t="s">
        <v>3231</v>
      </c>
      <c r="H3025" s="2" t="s">
        <v>3213</v>
      </c>
    </row>
    <row r="3026">
      <c r="A3026" s="3">
        <v>46046.0</v>
      </c>
      <c r="B3026" s="4" t="s">
        <v>288</v>
      </c>
      <c r="C3026" s="4" t="s">
        <v>687</v>
      </c>
      <c r="D3026" s="2" t="s">
        <v>9298</v>
      </c>
      <c r="E3026" s="2">
        <v>0.0</v>
      </c>
      <c r="F3026" s="2">
        <f>IFERROR(__xludf.DUMMYFUNCTION("""COMPUTED_VALUE"""),0.0)</f>
        <v>0</v>
      </c>
      <c r="G3026" s="4" t="s">
        <v>3231</v>
      </c>
      <c r="H3026" s="2" t="s">
        <v>3213</v>
      </c>
    </row>
    <row r="3027">
      <c r="A3027" s="3">
        <v>46047.0</v>
      </c>
      <c r="B3027" s="4" t="s">
        <v>256</v>
      </c>
      <c r="C3027" s="4" t="s">
        <v>687</v>
      </c>
      <c r="D3027" s="2" t="s">
        <v>9298</v>
      </c>
      <c r="E3027" s="2">
        <v>0.0</v>
      </c>
      <c r="F3027" s="2">
        <f>IFERROR(__xludf.DUMMYFUNCTION("""COMPUTED_VALUE"""),0.0)</f>
        <v>0</v>
      </c>
      <c r="G3027" s="4" t="s">
        <v>3231</v>
      </c>
      <c r="H3027" s="2" t="s">
        <v>3213</v>
      </c>
    </row>
    <row r="3028">
      <c r="A3028" s="3">
        <v>46048.0</v>
      </c>
      <c r="B3028" s="4" t="s">
        <v>180</v>
      </c>
      <c r="C3028" s="4" t="s">
        <v>687</v>
      </c>
      <c r="D3028" s="2" t="s">
        <v>9298</v>
      </c>
      <c r="E3028" s="2">
        <v>0.0</v>
      </c>
      <c r="F3028" s="2">
        <f>IFERROR(__xludf.DUMMYFUNCTION("""COMPUTED_VALUE"""),0.0)</f>
        <v>0</v>
      </c>
      <c r="G3028" s="4" t="s">
        <v>3231</v>
      </c>
      <c r="H3028" s="2" t="s">
        <v>3213</v>
      </c>
    </row>
    <row r="3029">
      <c r="A3029" s="3">
        <v>46049.0</v>
      </c>
      <c r="B3029" s="4" t="s">
        <v>208</v>
      </c>
      <c r="C3029" s="4" t="s">
        <v>687</v>
      </c>
      <c r="D3029" s="2" t="s">
        <v>9298</v>
      </c>
      <c r="E3029" s="2">
        <v>0.0</v>
      </c>
      <c r="F3029" s="2">
        <f>IFERROR(__xludf.DUMMYFUNCTION("""COMPUTED_VALUE"""),0.0)</f>
        <v>0</v>
      </c>
      <c r="G3029" s="4" t="s">
        <v>3231</v>
      </c>
      <c r="H3029" s="2" t="s">
        <v>3213</v>
      </c>
    </row>
    <row r="3030">
      <c r="A3030" s="3">
        <v>46050.0</v>
      </c>
      <c r="B3030" s="4" t="s">
        <v>303</v>
      </c>
      <c r="C3030" s="4" t="s">
        <v>687</v>
      </c>
      <c r="D3030" s="2" t="s">
        <v>9298</v>
      </c>
      <c r="E3030" s="2">
        <v>0.0</v>
      </c>
      <c r="F3030" s="2">
        <f>IFERROR(__xludf.DUMMYFUNCTION("""COMPUTED_VALUE"""),0.0)</f>
        <v>0</v>
      </c>
      <c r="G3030" s="4" t="s">
        <v>3231</v>
      </c>
      <c r="H3030" s="2" t="s">
        <v>3213</v>
      </c>
    </row>
    <row r="3031">
      <c r="A3031" s="3">
        <v>46051.0</v>
      </c>
      <c r="B3031" s="4" t="s">
        <v>148</v>
      </c>
      <c r="C3031" s="4" t="s">
        <v>687</v>
      </c>
      <c r="D3031" s="2" t="s">
        <v>9298</v>
      </c>
      <c r="E3031" s="2">
        <v>0.0</v>
      </c>
      <c r="F3031" s="2">
        <f>IFERROR(__xludf.DUMMYFUNCTION("""COMPUTED_VALUE"""),0.0)</f>
        <v>0</v>
      </c>
      <c r="G3031" s="4" t="s">
        <v>3231</v>
      </c>
      <c r="H3031" s="2" t="s">
        <v>3213</v>
      </c>
    </row>
    <row r="3032">
      <c r="A3032" s="3">
        <v>46052.0</v>
      </c>
      <c r="B3032" s="4" t="s">
        <v>196</v>
      </c>
      <c r="C3032" s="4" t="s">
        <v>687</v>
      </c>
      <c r="D3032" s="2" t="s">
        <v>9298</v>
      </c>
      <c r="E3032" s="2">
        <v>0.0</v>
      </c>
      <c r="F3032" s="2">
        <f>IFERROR(__xludf.DUMMYFUNCTION("""COMPUTED_VALUE"""),0.0)</f>
        <v>0</v>
      </c>
      <c r="G3032" s="4" t="s">
        <v>3231</v>
      </c>
      <c r="H3032" s="2" t="s">
        <v>3213</v>
      </c>
    </row>
    <row r="3033">
      <c r="A3033" s="3">
        <v>46053.0</v>
      </c>
      <c r="B3033" s="4" t="s">
        <v>288</v>
      </c>
      <c r="C3033" s="4" t="s">
        <v>687</v>
      </c>
      <c r="D3033" s="2" t="s">
        <v>9298</v>
      </c>
      <c r="E3033" s="2">
        <v>0.0</v>
      </c>
      <c r="F3033" s="2">
        <f>IFERROR(__xludf.DUMMYFUNCTION("""COMPUTED_VALUE"""),0.0)</f>
        <v>0</v>
      </c>
      <c r="G3033" s="4" t="s">
        <v>3231</v>
      </c>
      <c r="H3033" s="2" t="s">
        <v>3213</v>
      </c>
    </row>
    <row r="3034">
      <c r="A3034" s="3">
        <v>46054.0</v>
      </c>
      <c r="B3034" s="4" t="s">
        <v>256</v>
      </c>
      <c r="C3034" s="4" t="s">
        <v>687</v>
      </c>
      <c r="D3034" s="2" t="s">
        <v>9298</v>
      </c>
      <c r="E3034" s="2">
        <v>0.0</v>
      </c>
      <c r="F3034" s="2">
        <f>IFERROR(__xludf.DUMMYFUNCTION("""COMPUTED_VALUE"""),0.0)</f>
        <v>0</v>
      </c>
      <c r="G3034" s="4" t="s">
        <v>3231</v>
      </c>
      <c r="H3034" s="2" t="s">
        <v>3213</v>
      </c>
    </row>
    <row r="3035">
      <c r="A3035" s="3">
        <v>46055.0</v>
      </c>
      <c r="B3035" s="4" t="s">
        <v>180</v>
      </c>
      <c r="C3035" s="4" t="s">
        <v>687</v>
      </c>
      <c r="D3035" s="2" t="s">
        <v>9298</v>
      </c>
      <c r="E3035" s="2">
        <v>0.0</v>
      </c>
      <c r="F3035" s="2">
        <f>IFERROR(__xludf.DUMMYFUNCTION("""COMPUTED_VALUE"""),0.0)</f>
        <v>0</v>
      </c>
      <c r="G3035" s="4" t="s">
        <v>3231</v>
      </c>
      <c r="H3035" s="2" t="s">
        <v>3213</v>
      </c>
    </row>
    <row r="3036">
      <c r="A3036" s="3">
        <v>46056.0</v>
      </c>
      <c r="B3036" s="4" t="s">
        <v>208</v>
      </c>
      <c r="C3036" s="4" t="s">
        <v>687</v>
      </c>
      <c r="D3036" s="2" t="s">
        <v>9298</v>
      </c>
      <c r="E3036" s="2">
        <v>0.0</v>
      </c>
      <c r="F3036" s="2">
        <f>IFERROR(__xludf.DUMMYFUNCTION("""COMPUTED_VALUE"""),0.0)</f>
        <v>0</v>
      </c>
      <c r="G3036" s="4" t="s">
        <v>3231</v>
      </c>
      <c r="H3036" s="2" t="s">
        <v>3213</v>
      </c>
    </row>
    <row r="3037">
      <c r="A3037" s="3">
        <v>46057.0</v>
      </c>
      <c r="B3037" s="4" t="s">
        <v>303</v>
      </c>
      <c r="C3037" s="4" t="s">
        <v>687</v>
      </c>
      <c r="D3037" s="2" t="s">
        <v>9298</v>
      </c>
      <c r="E3037" s="2">
        <v>0.0</v>
      </c>
      <c r="F3037" s="2">
        <f>IFERROR(__xludf.DUMMYFUNCTION("""COMPUTED_VALUE"""),0.0)</f>
        <v>0</v>
      </c>
      <c r="G3037" s="4" t="s">
        <v>3231</v>
      </c>
      <c r="H3037" s="2" t="s">
        <v>3213</v>
      </c>
    </row>
    <row r="3038">
      <c r="A3038" s="3">
        <v>46058.0</v>
      </c>
      <c r="B3038" s="4" t="s">
        <v>148</v>
      </c>
      <c r="C3038" s="4" t="s">
        <v>687</v>
      </c>
      <c r="D3038" s="2" t="s">
        <v>9298</v>
      </c>
      <c r="E3038" s="2">
        <v>0.0</v>
      </c>
      <c r="F3038" s="2">
        <f>IFERROR(__xludf.DUMMYFUNCTION("""COMPUTED_VALUE"""),0.0)</f>
        <v>0</v>
      </c>
      <c r="G3038" s="4" t="s">
        <v>3231</v>
      </c>
      <c r="H3038" s="2" t="s">
        <v>3213</v>
      </c>
    </row>
    <row r="3039">
      <c r="A3039" s="3">
        <v>46059.0</v>
      </c>
      <c r="B3039" s="4" t="s">
        <v>196</v>
      </c>
      <c r="C3039" s="4" t="s">
        <v>687</v>
      </c>
      <c r="D3039" s="2" t="s">
        <v>9298</v>
      </c>
      <c r="E3039" s="2">
        <v>0.0</v>
      </c>
      <c r="F3039" s="2">
        <f>IFERROR(__xludf.DUMMYFUNCTION("""COMPUTED_VALUE"""),0.0)</f>
        <v>0</v>
      </c>
      <c r="G3039" s="4" t="s">
        <v>3231</v>
      </c>
      <c r="H3039" s="2" t="s">
        <v>3213</v>
      </c>
    </row>
    <row r="3040">
      <c r="A3040" s="3">
        <v>46060.0</v>
      </c>
      <c r="B3040" s="4" t="s">
        <v>288</v>
      </c>
      <c r="C3040" s="4" t="s">
        <v>687</v>
      </c>
      <c r="D3040" s="2" t="s">
        <v>9298</v>
      </c>
      <c r="E3040" s="2">
        <v>0.0</v>
      </c>
      <c r="F3040" s="2">
        <f>IFERROR(__xludf.DUMMYFUNCTION("""COMPUTED_VALUE"""),0.0)</f>
        <v>0</v>
      </c>
      <c r="G3040" s="4" t="s">
        <v>3231</v>
      </c>
      <c r="H3040" s="2" t="s">
        <v>3213</v>
      </c>
    </row>
    <row r="3041">
      <c r="A3041" s="3">
        <v>46061.0</v>
      </c>
      <c r="B3041" s="4" t="s">
        <v>256</v>
      </c>
      <c r="C3041" s="4" t="s">
        <v>687</v>
      </c>
      <c r="D3041" s="2" t="s">
        <v>9298</v>
      </c>
      <c r="E3041" s="2">
        <v>0.0</v>
      </c>
      <c r="F3041" s="2">
        <f>IFERROR(__xludf.DUMMYFUNCTION("""COMPUTED_VALUE"""),0.0)</f>
        <v>0</v>
      </c>
      <c r="G3041" s="4" t="s">
        <v>3231</v>
      </c>
      <c r="H3041" s="2" t="s">
        <v>3213</v>
      </c>
    </row>
    <row r="3042">
      <c r="A3042" s="3">
        <v>46062.0</v>
      </c>
      <c r="B3042" s="4" t="s">
        <v>180</v>
      </c>
      <c r="C3042" s="4" t="s">
        <v>687</v>
      </c>
      <c r="D3042" s="2" t="s">
        <v>9298</v>
      </c>
      <c r="E3042" s="2">
        <v>0.0</v>
      </c>
      <c r="F3042" s="2">
        <f>IFERROR(__xludf.DUMMYFUNCTION("""COMPUTED_VALUE"""),0.0)</f>
        <v>0</v>
      </c>
      <c r="G3042" s="4" t="s">
        <v>3231</v>
      </c>
      <c r="H3042" s="2" t="s">
        <v>3213</v>
      </c>
    </row>
    <row r="3043">
      <c r="A3043" s="3">
        <v>46063.0</v>
      </c>
      <c r="B3043" s="4" t="s">
        <v>208</v>
      </c>
      <c r="C3043" s="4" t="s">
        <v>687</v>
      </c>
      <c r="D3043" s="2" t="s">
        <v>9298</v>
      </c>
      <c r="E3043" s="2">
        <v>0.0</v>
      </c>
      <c r="F3043" s="2">
        <f>IFERROR(__xludf.DUMMYFUNCTION("""COMPUTED_VALUE"""),0.0)</f>
        <v>0</v>
      </c>
      <c r="G3043" s="4" t="s">
        <v>3231</v>
      </c>
      <c r="H3043" s="2" t="s">
        <v>3213</v>
      </c>
    </row>
    <row r="3044">
      <c r="A3044" s="3">
        <v>46064.0</v>
      </c>
      <c r="B3044" s="4" t="s">
        <v>303</v>
      </c>
      <c r="C3044" s="4" t="s">
        <v>687</v>
      </c>
      <c r="D3044" s="2" t="s">
        <v>9298</v>
      </c>
      <c r="E3044" s="2">
        <v>0.0</v>
      </c>
      <c r="F3044" s="2">
        <f>IFERROR(__xludf.DUMMYFUNCTION("""COMPUTED_VALUE"""),0.0)</f>
        <v>0</v>
      </c>
      <c r="G3044" s="4" t="s">
        <v>3231</v>
      </c>
      <c r="H3044" s="2" t="s">
        <v>3213</v>
      </c>
    </row>
    <row r="3045">
      <c r="A3045" s="3">
        <v>46065.0</v>
      </c>
      <c r="B3045" s="4" t="s">
        <v>148</v>
      </c>
      <c r="C3045" s="4" t="s">
        <v>687</v>
      </c>
      <c r="D3045" s="2" t="s">
        <v>9298</v>
      </c>
      <c r="E3045" s="2">
        <v>0.0</v>
      </c>
      <c r="F3045" s="2">
        <f>IFERROR(__xludf.DUMMYFUNCTION("""COMPUTED_VALUE"""),0.0)</f>
        <v>0</v>
      </c>
      <c r="G3045" s="4" t="s">
        <v>3231</v>
      </c>
      <c r="H3045" s="2" t="s">
        <v>3213</v>
      </c>
    </row>
    <row r="3046">
      <c r="A3046" s="3">
        <v>46066.0</v>
      </c>
      <c r="B3046" s="4" t="s">
        <v>196</v>
      </c>
      <c r="C3046" s="4" t="s">
        <v>687</v>
      </c>
      <c r="D3046" s="2" t="s">
        <v>9298</v>
      </c>
      <c r="E3046" s="2">
        <v>0.0</v>
      </c>
      <c r="F3046" s="2">
        <f>IFERROR(__xludf.DUMMYFUNCTION("""COMPUTED_VALUE"""),0.0)</f>
        <v>0</v>
      </c>
      <c r="G3046" s="4" t="s">
        <v>3231</v>
      </c>
      <c r="H3046" s="2" t="s">
        <v>3213</v>
      </c>
    </row>
    <row r="3047">
      <c r="A3047" s="3">
        <v>46067.0</v>
      </c>
      <c r="B3047" s="4" t="s">
        <v>288</v>
      </c>
      <c r="C3047" s="4" t="s">
        <v>687</v>
      </c>
      <c r="D3047" s="2" t="s">
        <v>9298</v>
      </c>
      <c r="E3047" s="2">
        <v>0.0</v>
      </c>
      <c r="F3047" s="2">
        <f>IFERROR(__xludf.DUMMYFUNCTION("""COMPUTED_VALUE"""),0.0)</f>
        <v>0</v>
      </c>
      <c r="G3047" s="4" t="s">
        <v>3231</v>
      </c>
      <c r="H3047" s="2" t="s">
        <v>3213</v>
      </c>
    </row>
    <row r="3048">
      <c r="A3048" s="3">
        <v>46068.0</v>
      </c>
      <c r="B3048" s="4" t="s">
        <v>256</v>
      </c>
      <c r="C3048" s="4" t="s">
        <v>687</v>
      </c>
      <c r="D3048" s="2" t="s">
        <v>9298</v>
      </c>
      <c r="E3048" s="2">
        <v>0.0</v>
      </c>
      <c r="F3048" s="2">
        <f>IFERROR(__xludf.DUMMYFUNCTION("""COMPUTED_VALUE"""),0.0)</f>
        <v>0</v>
      </c>
      <c r="G3048" s="4" t="s">
        <v>3231</v>
      </c>
      <c r="H3048" s="2" t="s">
        <v>3213</v>
      </c>
    </row>
    <row r="3049">
      <c r="A3049" s="3">
        <v>46069.0</v>
      </c>
      <c r="B3049" s="4" t="s">
        <v>180</v>
      </c>
      <c r="C3049" s="4" t="s">
        <v>687</v>
      </c>
      <c r="D3049" s="2" t="s">
        <v>9298</v>
      </c>
      <c r="E3049" s="2">
        <v>0.0</v>
      </c>
      <c r="F3049" s="2">
        <f>IFERROR(__xludf.DUMMYFUNCTION("""COMPUTED_VALUE"""),0.0)</f>
        <v>0</v>
      </c>
      <c r="G3049" s="4" t="s">
        <v>3231</v>
      </c>
      <c r="H3049" s="2" t="s">
        <v>3213</v>
      </c>
    </row>
    <row r="3050">
      <c r="A3050" s="3">
        <v>46070.0</v>
      </c>
      <c r="B3050" s="4" t="s">
        <v>208</v>
      </c>
      <c r="C3050" s="4" t="s">
        <v>687</v>
      </c>
      <c r="D3050" s="2" t="s">
        <v>9298</v>
      </c>
      <c r="E3050" s="2">
        <v>0.0</v>
      </c>
      <c r="F3050" s="2">
        <f>IFERROR(__xludf.DUMMYFUNCTION("""COMPUTED_VALUE"""),0.0)</f>
        <v>0</v>
      </c>
      <c r="G3050" s="4" t="s">
        <v>3231</v>
      </c>
      <c r="H3050" s="2" t="s">
        <v>3213</v>
      </c>
    </row>
    <row r="3051">
      <c r="A3051" s="3">
        <v>46071.0</v>
      </c>
      <c r="B3051" s="4" t="s">
        <v>303</v>
      </c>
      <c r="C3051" s="4" t="s">
        <v>687</v>
      </c>
      <c r="D3051" s="2" t="s">
        <v>9298</v>
      </c>
      <c r="E3051" s="2">
        <v>0.0</v>
      </c>
      <c r="F3051" s="2">
        <f>IFERROR(__xludf.DUMMYFUNCTION("""COMPUTED_VALUE"""),0.0)</f>
        <v>0</v>
      </c>
      <c r="G3051" s="4" t="s">
        <v>3231</v>
      </c>
      <c r="H3051" s="2" t="s">
        <v>3213</v>
      </c>
    </row>
    <row r="3052">
      <c r="A3052" s="3">
        <v>46072.0</v>
      </c>
      <c r="B3052" s="4" t="s">
        <v>148</v>
      </c>
      <c r="C3052" s="4" t="s">
        <v>687</v>
      </c>
      <c r="D3052" s="2" t="s">
        <v>9298</v>
      </c>
      <c r="E3052" s="2">
        <v>0.0</v>
      </c>
      <c r="F3052" s="2">
        <f>IFERROR(__xludf.DUMMYFUNCTION("""COMPUTED_VALUE"""),0.0)</f>
        <v>0</v>
      </c>
      <c r="G3052" s="4" t="s">
        <v>3231</v>
      </c>
      <c r="H3052" s="2" t="s">
        <v>3213</v>
      </c>
    </row>
    <row r="3053">
      <c r="A3053" s="3">
        <v>46073.0</v>
      </c>
      <c r="B3053" s="4" t="s">
        <v>196</v>
      </c>
      <c r="C3053" s="4" t="s">
        <v>687</v>
      </c>
      <c r="D3053" s="2" t="s">
        <v>9298</v>
      </c>
      <c r="E3053" s="2">
        <v>0.0</v>
      </c>
      <c r="F3053" s="2">
        <f>IFERROR(__xludf.DUMMYFUNCTION("""COMPUTED_VALUE"""),0.0)</f>
        <v>0</v>
      </c>
      <c r="G3053" s="4" t="s">
        <v>3231</v>
      </c>
      <c r="H3053" s="2" t="s">
        <v>3213</v>
      </c>
    </row>
    <row r="3054">
      <c r="A3054" s="3">
        <v>46074.0</v>
      </c>
      <c r="B3054" s="4" t="s">
        <v>288</v>
      </c>
      <c r="C3054" s="4" t="s">
        <v>687</v>
      </c>
      <c r="D3054" s="2" t="s">
        <v>9298</v>
      </c>
      <c r="E3054" s="2">
        <v>0.0</v>
      </c>
      <c r="F3054" s="2">
        <f>IFERROR(__xludf.DUMMYFUNCTION("""COMPUTED_VALUE"""),0.0)</f>
        <v>0</v>
      </c>
      <c r="G3054" s="4" t="s">
        <v>3231</v>
      </c>
      <c r="H3054" s="2" t="s">
        <v>3213</v>
      </c>
    </row>
    <row r="3055">
      <c r="A3055" s="3">
        <v>46075.0</v>
      </c>
      <c r="B3055" s="4" t="s">
        <v>256</v>
      </c>
      <c r="C3055" s="4" t="s">
        <v>687</v>
      </c>
      <c r="D3055" s="2" t="s">
        <v>9298</v>
      </c>
      <c r="E3055" s="2">
        <v>0.0</v>
      </c>
      <c r="F3055" s="2">
        <f>IFERROR(__xludf.DUMMYFUNCTION("""COMPUTED_VALUE"""),0.0)</f>
        <v>0</v>
      </c>
      <c r="G3055" s="4" t="s">
        <v>3231</v>
      </c>
      <c r="H3055" s="2" t="s">
        <v>3213</v>
      </c>
    </row>
    <row r="3056">
      <c r="A3056" s="3">
        <v>46076.0</v>
      </c>
      <c r="B3056" s="4" t="s">
        <v>180</v>
      </c>
      <c r="C3056" s="4" t="s">
        <v>687</v>
      </c>
      <c r="D3056" s="2" t="s">
        <v>9298</v>
      </c>
      <c r="E3056" s="2">
        <v>0.0</v>
      </c>
      <c r="F3056" s="2">
        <f>IFERROR(__xludf.DUMMYFUNCTION("""COMPUTED_VALUE"""),0.0)</f>
        <v>0</v>
      </c>
      <c r="G3056" s="4" t="s">
        <v>3231</v>
      </c>
      <c r="H3056" s="2" t="s">
        <v>3213</v>
      </c>
    </row>
    <row r="3057">
      <c r="A3057" s="3">
        <v>46077.0</v>
      </c>
      <c r="B3057" s="4" t="s">
        <v>208</v>
      </c>
      <c r="C3057" s="4" t="s">
        <v>687</v>
      </c>
      <c r="D3057" s="2" t="s">
        <v>9298</v>
      </c>
      <c r="E3057" s="2">
        <v>0.0</v>
      </c>
      <c r="F3057" s="2">
        <f>IFERROR(__xludf.DUMMYFUNCTION("""COMPUTED_VALUE"""),0.0)</f>
        <v>0</v>
      </c>
      <c r="G3057" s="4" t="s">
        <v>3231</v>
      </c>
      <c r="H3057" s="2" t="s">
        <v>3213</v>
      </c>
    </row>
    <row r="3058">
      <c r="A3058" s="3">
        <v>46078.0</v>
      </c>
      <c r="B3058" s="4" t="s">
        <v>303</v>
      </c>
      <c r="C3058" s="4" t="s">
        <v>687</v>
      </c>
      <c r="D3058" s="2" t="s">
        <v>9298</v>
      </c>
      <c r="E3058" s="2">
        <v>0.0</v>
      </c>
      <c r="F3058" s="2">
        <f>IFERROR(__xludf.DUMMYFUNCTION("""COMPUTED_VALUE"""),0.0)</f>
        <v>0</v>
      </c>
      <c r="G3058" s="4" t="s">
        <v>3231</v>
      </c>
      <c r="H3058" s="2" t="s">
        <v>3213</v>
      </c>
    </row>
    <row r="3059">
      <c r="A3059" s="3">
        <v>46079.0</v>
      </c>
      <c r="B3059" s="4" t="s">
        <v>148</v>
      </c>
      <c r="C3059" s="4" t="s">
        <v>687</v>
      </c>
      <c r="D3059" s="2" t="s">
        <v>9298</v>
      </c>
      <c r="E3059" s="2">
        <v>0.0</v>
      </c>
      <c r="F3059" s="2">
        <f>IFERROR(__xludf.DUMMYFUNCTION("""COMPUTED_VALUE"""),0.0)</f>
        <v>0</v>
      </c>
      <c r="G3059" s="4" t="s">
        <v>3231</v>
      </c>
      <c r="H3059" s="2" t="s">
        <v>3213</v>
      </c>
    </row>
    <row r="3060">
      <c r="A3060" s="3">
        <v>46080.0</v>
      </c>
      <c r="B3060" s="4" t="s">
        <v>196</v>
      </c>
      <c r="C3060" s="4" t="s">
        <v>687</v>
      </c>
      <c r="D3060" s="2" t="s">
        <v>9298</v>
      </c>
      <c r="E3060" s="2">
        <v>0.0</v>
      </c>
      <c r="F3060" s="2">
        <f>IFERROR(__xludf.DUMMYFUNCTION("""COMPUTED_VALUE"""),0.0)</f>
        <v>0</v>
      </c>
      <c r="G3060" s="4" t="s">
        <v>3231</v>
      </c>
      <c r="H3060" s="2" t="s">
        <v>3213</v>
      </c>
    </row>
    <row r="3061">
      <c r="A3061" s="3">
        <v>46081.0</v>
      </c>
      <c r="B3061" s="4" t="s">
        <v>288</v>
      </c>
      <c r="C3061" s="4" t="s">
        <v>687</v>
      </c>
      <c r="D3061" s="2" t="s">
        <v>9298</v>
      </c>
      <c r="E3061" s="2">
        <v>0.0</v>
      </c>
      <c r="F3061" s="2">
        <f>IFERROR(__xludf.DUMMYFUNCTION("""COMPUTED_VALUE"""),0.0)</f>
        <v>0</v>
      </c>
      <c r="G3061" s="4" t="s">
        <v>3231</v>
      </c>
      <c r="H3061" s="2" t="s">
        <v>3213</v>
      </c>
    </row>
    <row r="3062">
      <c r="A3062" s="3">
        <v>46082.0</v>
      </c>
      <c r="B3062" s="4" t="s">
        <v>256</v>
      </c>
      <c r="C3062" s="4" t="s">
        <v>687</v>
      </c>
      <c r="D3062" s="2" t="s">
        <v>9298</v>
      </c>
      <c r="E3062" s="2">
        <v>0.0</v>
      </c>
      <c r="F3062" s="2">
        <f>IFERROR(__xludf.DUMMYFUNCTION("""COMPUTED_VALUE"""),0.0)</f>
        <v>0</v>
      </c>
      <c r="G3062" s="4" t="s">
        <v>3231</v>
      </c>
      <c r="H3062" s="2" t="s">
        <v>3213</v>
      </c>
    </row>
    <row r="3063">
      <c r="A3063" s="3">
        <v>46083.0</v>
      </c>
      <c r="B3063" s="4" t="s">
        <v>180</v>
      </c>
      <c r="C3063" s="4" t="s">
        <v>687</v>
      </c>
      <c r="D3063" s="2" t="s">
        <v>9298</v>
      </c>
      <c r="E3063" s="2">
        <v>0.0</v>
      </c>
      <c r="F3063" s="2">
        <f>IFERROR(__xludf.DUMMYFUNCTION("""COMPUTED_VALUE"""),0.0)</f>
        <v>0</v>
      </c>
      <c r="G3063" s="4" t="s">
        <v>3231</v>
      </c>
      <c r="H3063" s="2" t="s">
        <v>3213</v>
      </c>
    </row>
    <row r="3064">
      <c r="A3064" s="3">
        <v>46084.0</v>
      </c>
      <c r="B3064" s="4" t="s">
        <v>208</v>
      </c>
      <c r="C3064" s="4" t="s">
        <v>687</v>
      </c>
      <c r="D3064" s="2" t="s">
        <v>9298</v>
      </c>
      <c r="E3064" s="2">
        <v>0.0</v>
      </c>
      <c r="F3064" s="2">
        <f>IFERROR(__xludf.DUMMYFUNCTION("""COMPUTED_VALUE"""),0.0)</f>
        <v>0</v>
      </c>
      <c r="G3064" s="4" t="s">
        <v>3231</v>
      </c>
      <c r="H3064" s="2" t="s">
        <v>3213</v>
      </c>
    </row>
    <row r="3065">
      <c r="A3065" s="3">
        <v>46085.0</v>
      </c>
      <c r="B3065" s="4" t="s">
        <v>303</v>
      </c>
      <c r="C3065" s="4" t="s">
        <v>687</v>
      </c>
      <c r="D3065" s="2" t="s">
        <v>9298</v>
      </c>
      <c r="E3065" s="2">
        <v>0.0</v>
      </c>
      <c r="F3065" s="2">
        <f>IFERROR(__xludf.DUMMYFUNCTION("""COMPUTED_VALUE"""),0.0)</f>
        <v>0</v>
      </c>
      <c r="G3065" s="4" t="s">
        <v>3231</v>
      </c>
      <c r="H3065" s="2" t="s">
        <v>3213</v>
      </c>
    </row>
    <row r="3066">
      <c r="A3066" s="3">
        <v>46086.0</v>
      </c>
      <c r="B3066" s="4" t="s">
        <v>148</v>
      </c>
      <c r="C3066" s="4" t="s">
        <v>687</v>
      </c>
      <c r="D3066" s="2" t="s">
        <v>9298</v>
      </c>
      <c r="E3066" s="2">
        <v>0.0</v>
      </c>
      <c r="F3066" s="2">
        <f>IFERROR(__xludf.DUMMYFUNCTION("""COMPUTED_VALUE"""),0.0)</f>
        <v>0</v>
      </c>
      <c r="G3066" s="4" t="s">
        <v>3231</v>
      </c>
      <c r="H3066" s="2" t="s">
        <v>3213</v>
      </c>
    </row>
    <row r="3067">
      <c r="A3067" s="3">
        <v>46087.0</v>
      </c>
      <c r="B3067" s="4" t="s">
        <v>196</v>
      </c>
      <c r="C3067" s="4" t="s">
        <v>687</v>
      </c>
      <c r="D3067" s="2" t="s">
        <v>9298</v>
      </c>
      <c r="E3067" s="2">
        <v>0.0</v>
      </c>
      <c r="F3067" s="2">
        <f>IFERROR(__xludf.DUMMYFUNCTION("""COMPUTED_VALUE"""),0.0)</f>
        <v>0</v>
      </c>
      <c r="G3067" s="4" t="s">
        <v>3231</v>
      </c>
      <c r="H3067" s="2" t="s">
        <v>3213</v>
      </c>
    </row>
    <row r="3068">
      <c r="A3068" s="3">
        <v>46088.0</v>
      </c>
      <c r="B3068" s="4" t="s">
        <v>288</v>
      </c>
      <c r="C3068" s="4" t="s">
        <v>687</v>
      </c>
      <c r="D3068" s="2" t="s">
        <v>9298</v>
      </c>
      <c r="E3068" s="2">
        <v>0.0</v>
      </c>
      <c r="F3068" s="2">
        <f>IFERROR(__xludf.DUMMYFUNCTION("""COMPUTED_VALUE"""),0.0)</f>
        <v>0</v>
      </c>
      <c r="G3068" s="4" t="s">
        <v>3231</v>
      </c>
      <c r="H3068" s="2" t="s">
        <v>3213</v>
      </c>
    </row>
    <row r="3069">
      <c r="A3069" s="3">
        <v>46089.0</v>
      </c>
      <c r="B3069" s="4" t="s">
        <v>256</v>
      </c>
      <c r="C3069" s="4" t="s">
        <v>687</v>
      </c>
      <c r="D3069" s="2" t="s">
        <v>9298</v>
      </c>
      <c r="E3069" s="2">
        <v>0.0</v>
      </c>
      <c r="F3069" s="2">
        <f>IFERROR(__xludf.DUMMYFUNCTION("""COMPUTED_VALUE"""),0.0)</f>
        <v>0</v>
      </c>
      <c r="G3069" s="4" t="s">
        <v>3231</v>
      </c>
      <c r="H3069" s="2" t="s">
        <v>3213</v>
      </c>
    </row>
    <row r="3070">
      <c r="A3070" s="3">
        <v>46090.0</v>
      </c>
      <c r="B3070" s="4" t="s">
        <v>180</v>
      </c>
      <c r="C3070" s="4" t="s">
        <v>687</v>
      </c>
      <c r="D3070" s="2" t="s">
        <v>9298</v>
      </c>
      <c r="E3070" s="2">
        <v>0.0</v>
      </c>
      <c r="F3070" s="2">
        <f>IFERROR(__xludf.DUMMYFUNCTION("""COMPUTED_VALUE"""),0.0)</f>
        <v>0</v>
      </c>
      <c r="G3070" s="4" t="s">
        <v>3231</v>
      </c>
      <c r="H3070" s="2" t="s">
        <v>3213</v>
      </c>
    </row>
    <row r="3071">
      <c r="A3071" s="3">
        <v>46091.0</v>
      </c>
      <c r="B3071" s="4" t="s">
        <v>208</v>
      </c>
      <c r="C3071" s="4" t="s">
        <v>687</v>
      </c>
      <c r="D3071" s="2" t="s">
        <v>9298</v>
      </c>
      <c r="E3071" s="2">
        <v>0.0</v>
      </c>
      <c r="F3071" s="2">
        <f>IFERROR(__xludf.DUMMYFUNCTION("""COMPUTED_VALUE"""),0.0)</f>
        <v>0</v>
      </c>
      <c r="G3071" s="4" t="s">
        <v>3231</v>
      </c>
      <c r="H3071" s="2" t="s">
        <v>3213</v>
      </c>
    </row>
    <row r="3072">
      <c r="A3072" s="3">
        <v>46092.0</v>
      </c>
      <c r="B3072" s="4" t="s">
        <v>303</v>
      </c>
      <c r="C3072" s="4" t="s">
        <v>687</v>
      </c>
      <c r="D3072" s="2" t="s">
        <v>9298</v>
      </c>
      <c r="E3072" s="2">
        <v>0.0</v>
      </c>
      <c r="F3072" s="2">
        <f>IFERROR(__xludf.DUMMYFUNCTION("""COMPUTED_VALUE"""),0.0)</f>
        <v>0</v>
      </c>
      <c r="G3072" s="4" t="s">
        <v>3231</v>
      </c>
      <c r="H3072" s="2" t="s">
        <v>3213</v>
      </c>
    </row>
    <row r="3073">
      <c r="A3073" s="3">
        <v>46093.0</v>
      </c>
      <c r="B3073" s="4" t="s">
        <v>148</v>
      </c>
      <c r="C3073" s="4" t="s">
        <v>687</v>
      </c>
      <c r="D3073" s="2" t="s">
        <v>9298</v>
      </c>
      <c r="E3073" s="2">
        <v>0.0</v>
      </c>
      <c r="F3073" s="2">
        <f>IFERROR(__xludf.DUMMYFUNCTION("""COMPUTED_VALUE"""),0.0)</f>
        <v>0</v>
      </c>
      <c r="G3073" s="4" t="s">
        <v>3231</v>
      </c>
      <c r="H3073" s="2" t="s">
        <v>3213</v>
      </c>
    </row>
    <row r="3074">
      <c r="A3074" s="3">
        <v>46094.0</v>
      </c>
      <c r="B3074" s="4" t="s">
        <v>196</v>
      </c>
      <c r="C3074" s="4" t="s">
        <v>687</v>
      </c>
      <c r="D3074" s="2" t="s">
        <v>9298</v>
      </c>
      <c r="E3074" s="2">
        <v>0.0</v>
      </c>
      <c r="F3074" s="2">
        <f>IFERROR(__xludf.DUMMYFUNCTION("""COMPUTED_VALUE"""),0.0)</f>
        <v>0</v>
      </c>
      <c r="G3074" s="4" t="s">
        <v>3231</v>
      </c>
      <c r="H3074" s="2" t="s">
        <v>3213</v>
      </c>
    </row>
    <row r="3075">
      <c r="A3075" s="3">
        <v>46095.0</v>
      </c>
      <c r="B3075" s="4" t="s">
        <v>288</v>
      </c>
      <c r="C3075" s="4" t="s">
        <v>687</v>
      </c>
      <c r="D3075" s="2" t="s">
        <v>9298</v>
      </c>
      <c r="E3075" s="2">
        <v>0.0</v>
      </c>
      <c r="F3075" s="2">
        <f>IFERROR(__xludf.DUMMYFUNCTION("""COMPUTED_VALUE"""),0.0)</f>
        <v>0</v>
      </c>
      <c r="G3075" s="4" t="s">
        <v>3231</v>
      </c>
      <c r="H3075" s="2" t="s">
        <v>3213</v>
      </c>
    </row>
    <row r="3076">
      <c r="A3076" s="3">
        <v>46096.0</v>
      </c>
      <c r="B3076" s="4" t="s">
        <v>256</v>
      </c>
      <c r="C3076" s="4" t="s">
        <v>687</v>
      </c>
      <c r="D3076" s="2" t="s">
        <v>9298</v>
      </c>
      <c r="E3076" s="2">
        <v>0.0</v>
      </c>
      <c r="F3076" s="2">
        <f>IFERROR(__xludf.DUMMYFUNCTION("""COMPUTED_VALUE"""),0.0)</f>
        <v>0</v>
      </c>
      <c r="G3076" s="4" t="s">
        <v>3231</v>
      </c>
      <c r="H3076" s="2" t="s">
        <v>3213</v>
      </c>
    </row>
    <row r="3077">
      <c r="A3077" s="3">
        <v>46097.0</v>
      </c>
      <c r="B3077" s="4" t="s">
        <v>180</v>
      </c>
      <c r="C3077" s="4" t="s">
        <v>687</v>
      </c>
      <c r="D3077" s="2" t="s">
        <v>9298</v>
      </c>
      <c r="E3077" s="2">
        <v>0.0</v>
      </c>
      <c r="F3077" s="2">
        <f>IFERROR(__xludf.DUMMYFUNCTION("""COMPUTED_VALUE"""),0.0)</f>
        <v>0</v>
      </c>
      <c r="G3077" s="4" t="s">
        <v>3231</v>
      </c>
      <c r="H3077" s="2" t="s">
        <v>3213</v>
      </c>
    </row>
    <row r="3078">
      <c r="A3078" s="3">
        <v>46098.0</v>
      </c>
      <c r="B3078" s="4" t="s">
        <v>208</v>
      </c>
      <c r="C3078" s="4" t="s">
        <v>687</v>
      </c>
      <c r="D3078" s="2" t="s">
        <v>9298</v>
      </c>
      <c r="E3078" s="2">
        <v>0.0</v>
      </c>
      <c r="F3078" s="2">
        <f>IFERROR(__xludf.DUMMYFUNCTION("""COMPUTED_VALUE"""),0.0)</f>
        <v>0</v>
      </c>
      <c r="G3078" s="4" t="s">
        <v>3231</v>
      </c>
      <c r="H3078" s="2" t="s">
        <v>3213</v>
      </c>
    </row>
    <row r="3079">
      <c r="A3079" s="3">
        <v>46099.0</v>
      </c>
      <c r="B3079" s="4" t="s">
        <v>303</v>
      </c>
      <c r="C3079" s="4" t="s">
        <v>687</v>
      </c>
      <c r="D3079" s="2" t="s">
        <v>9298</v>
      </c>
      <c r="E3079" s="2">
        <v>0.0</v>
      </c>
      <c r="F3079" s="2">
        <f>IFERROR(__xludf.DUMMYFUNCTION("""COMPUTED_VALUE"""),0.0)</f>
        <v>0</v>
      </c>
      <c r="G3079" s="4" t="s">
        <v>3231</v>
      </c>
      <c r="H3079" s="2" t="s">
        <v>3213</v>
      </c>
    </row>
    <row r="3080">
      <c r="A3080" s="3">
        <v>46100.0</v>
      </c>
      <c r="B3080" s="4" t="s">
        <v>148</v>
      </c>
      <c r="C3080" s="4" t="s">
        <v>687</v>
      </c>
      <c r="D3080" s="2" t="s">
        <v>9298</v>
      </c>
      <c r="E3080" s="2">
        <v>0.0</v>
      </c>
      <c r="F3080" s="2">
        <f>IFERROR(__xludf.DUMMYFUNCTION("""COMPUTED_VALUE"""),0.0)</f>
        <v>0</v>
      </c>
      <c r="G3080" s="4" t="s">
        <v>3231</v>
      </c>
      <c r="H3080" s="2" t="s">
        <v>3213</v>
      </c>
    </row>
    <row r="3081">
      <c r="A3081" s="3">
        <v>46101.0</v>
      </c>
      <c r="B3081" s="4" t="s">
        <v>196</v>
      </c>
      <c r="C3081" s="4" t="s">
        <v>687</v>
      </c>
      <c r="D3081" s="2" t="s">
        <v>9298</v>
      </c>
      <c r="E3081" s="2">
        <v>0.0</v>
      </c>
      <c r="F3081" s="2">
        <f>IFERROR(__xludf.DUMMYFUNCTION("""COMPUTED_VALUE"""),0.0)</f>
        <v>0</v>
      </c>
      <c r="G3081" s="4" t="s">
        <v>3231</v>
      </c>
      <c r="H3081" s="2" t="s">
        <v>3213</v>
      </c>
    </row>
    <row r="3082">
      <c r="A3082" s="3">
        <v>46102.0</v>
      </c>
      <c r="B3082" s="4" t="s">
        <v>288</v>
      </c>
      <c r="C3082" s="4" t="s">
        <v>687</v>
      </c>
      <c r="D3082" s="2" t="s">
        <v>9298</v>
      </c>
      <c r="E3082" s="2">
        <v>0.0</v>
      </c>
      <c r="F3082" s="2">
        <f>IFERROR(__xludf.DUMMYFUNCTION("""COMPUTED_VALUE"""),0.0)</f>
        <v>0</v>
      </c>
      <c r="G3082" s="4" t="s">
        <v>3231</v>
      </c>
      <c r="H3082" s="2" t="s">
        <v>3213</v>
      </c>
    </row>
    <row r="3083">
      <c r="A3083" s="3">
        <v>46103.0</v>
      </c>
      <c r="B3083" s="4" t="s">
        <v>256</v>
      </c>
      <c r="C3083" s="4" t="s">
        <v>687</v>
      </c>
      <c r="D3083" s="2" t="s">
        <v>9298</v>
      </c>
      <c r="E3083" s="2">
        <v>0.0</v>
      </c>
      <c r="F3083" s="2">
        <f>IFERROR(__xludf.DUMMYFUNCTION("""COMPUTED_VALUE"""),0.0)</f>
        <v>0</v>
      </c>
      <c r="G3083" s="4" t="s">
        <v>3231</v>
      </c>
      <c r="H3083" s="2" t="s">
        <v>3213</v>
      </c>
    </row>
    <row r="3084">
      <c r="A3084" s="3">
        <v>46104.0</v>
      </c>
      <c r="B3084" s="4" t="s">
        <v>180</v>
      </c>
      <c r="C3084" s="4" t="s">
        <v>687</v>
      </c>
      <c r="D3084" s="2" t="s">
        <v>9298</v>
      </c>
      <c r="E3084" s="2">
        <v>0.0</v>
      </c>
      <c r="F3084" s="2">
        <f>IFERROR(__xludf.DUMMYFUNCTION("""COMPUTED_VALUE"""),0.0)</f>
        <v>0</v>
      </c>
      <c r="G3084" s="4" t="s">
        <v>3231</v>
      </c>
      <c r="H3084" s="2" t="s">
        <v>3213</v>
      </c>
    </row>
    <row r="3085">
      <c r="A3085" s="3">
        <v>46105.0</v>
      </c>
      <c r="B3085" s="4" t="s">
        <v>208</v>
      </c>
      <c r="C3085" s="4" t="s">
        <v>687</v>
      </c>
      <c r="D3085" s="2" t="s">
        <v>9298</v>
      </c>
      <c r="E3085" s="2">
        <v>0.0</v>
      </c>
      <c r="F3085" s="2">
        <f>IFERROR(__xludf.DUMMYFUNCTION("""COMPUTED_VALUE"""),0.0)</f>
        <v>0</v>
      </c>
      <c r="G3085" s="4" t="s">
        <v>3231</v>
      </c>
      <c r="H3085" s="2" t="s">
        <v>3213</v>
      </c>
    </row>
    <row r="3086">
      <c r="A3086" s="3">
        <v>46106.0</v>
      </c>
      <c r="B3086" s="4" t="s">
        <v>303</v>
      </c>
      <c r="C3086" s="4" t="s">
        <v>687</v>
      </c>
      <c r="D3086" s="2" t="s">
        <v>9298</v>
      </c>
      <c r="E3086" s="2">
        <v>0.0</v>
      </c>
      <c r="F3086" s="2">
        <f>IFERROR(__xludf.DUMMYFUNCTION("""COMPUTED_VALUE"""),0.0)</f>
        <v>0</v>
      </c>
      <c r="G3086" s="4" t="s">
        <v>3231</v>
      </c>
      <c r="H3086" s="2" t="s">
        <v>3213</v>
      </c>
    </row>
    <row r="3087">
      <c r="A3087" s="3">
        <v>46107.0</v>
      </c>
      <c r="B3087" s="4" t="s">
        <v>148</v>
      </c>
      <c r="C3087" s="4" t="s">
        <v>687</v>
      </c>
      <c r="D3087" s="2" t="s">
        <v>9298</v>
      </c>
      <c r="E3087" s="2">
        <v>0.0</v>
      </c>
      <c r="F3087" s="2">
        <f>IFERROR(__xludf.DUMMYFUNCTION("""COMPUTED_VALUE"""),0.0)</f>
        <v>0</v>
      </c>
      <c r="G3087" s="4" t="s">
        <v>3231</v>
      </c>
      <c r="H3087" s="2" t="s">
        <v>3213</v>
      </c>
    </row>
    <row r="3088">
      <c r="A3088" s="3">
        <v>46108.0</v>
      </c>
      <c r="B3088" s="4" t="s">
        <v>196</v>
      </c>
      <c r="C3088" s="4" t="s">
        <v>687</v>
      </c>
      <c r="D3088" s="2" t="s">
        <v>9298</v>
      </c>
      <c r="E3088" s="2">
        <v>0.0</v>
      </c>
      <c r="F3088" s="2">
        <f>IFERROR(__xludf.DUMMYFUNCTION("""COMPUTED_VALUE"""),0.0)</f>
        <v>0</v>
      </c>
      <c r="G3088" s="4" t="s">
        <v>3231</v>
      </c>
      <c r="H3088" s="2" t="s">
        <v>3213</v>
      </c>
    </row>
    <row r="3089">
      <c r="A3089" s="3">
        <v>46109.0</v>
      </c>
      <c r="B3089" s="4" t="s">
        <v>288</v>
      </c>
      <c r="C3089" s="4" t="s">
        <v>687</v>
      </c>
      <c r="D3089" s="2" t="s">
        <v>9298</v>
      </c>
      <c r="E3089" s="2">
        <v>0.0</v>
      </c>
      <c r="F3089" s="2">
        <f>IFERROR(__xludf.DUMMYFUNCTION("""COMPUTED_VALUE"""),0.0)</f>
        <v>0</v>
      </c>
      <c r="G3089" s="4" t="s">
        <v>3231</v>
      </c>
      <c r="H3089" s="2" t="s">
        <v>3213</v>
      </c>
    </row>
    <row r="3090">
      <c r="A3090" s="3">
        <v>46110.0</v>
      </c>
      <c r="B3090" s="4" t="s">
        <v>256</v>
      </c>
      <c r="C3090" s="4" t="s">
        <v>687</v>
      </c>
      <c r="D3090" s="2" t="s">
        <v>9298</v>
      </c>
      <c r="E3090" s="2">
        <v>0.0</v>
      </c>
      <c r="F3090" s="2">
        <f>IFERROR(__xludf.DUMMYFUNCTION("""COMPUTED_VALUE"""),0.0)</f>
        <v>0</v>
      </c>
      <c r="G3090" s="4" t="s">
        <v>3231</v>
      </c>
      <c r="H3090" s="2" t="s">
        <v>3213</v>
      </c>
    </row>
    <row r="3091">
      <c r="A3091" s="3">
        <v>46111.0</v>
      </c>
      <c r="B3091" s="4" t="s">
        <v>180</v>
      </c>
      <c r="C3091" s="4" t="s">
        <v>687</v>
      </c>
      <c r="D3091" s="2" t="s">
        <v>9298</v>
      </c>
      <c r="E3091" s="2">
        <v>0.0</v>
      </c>
      <c r="F3091" s="2">
        <f>IFERROR(__xludf.DUMMYFUNCTION("""COMPUTED_VALUE"""),0.0)</f>
        <v>0</v>
      </c>
      <c r="G3091" s="4" t="s">
        <v>3231</v>
      </c>
      <c r="H3091" s="2" t="s">
        <v>3213</v>
      </c>
    </row>
    <row r="3092">
      <c r="A3092" s="3">
        <v>46112.0</v>
      </c>
      <c r="B3092" s="4" t="s">
        <v>208</v>
      </c>
      <c r="C3092" s="4" t="s">
        <v>687</v>
      </c>
      <c r="D3092" s="2" t="s">
        <v>9298</v>
      </c>
      <c r="E3092" s="2">
        <v>0.0</v>
      </c>
      <c r="F3092" s="2">
        <f>IFERROR(__xludf.DUMMYFUNCTION("""COMPUTED_VALUE"""),0.0)</f>
        <v>0</v>
      </c>
      <c r="G3092" s="4" t="s">
        <v>3231</v>
      </c>
      <c r="H3092" s="2" t="s">
        <v>3213</v>
      </c>
    </row>
    <row r="3093">
      <c r="A3093" s="3">
        <v>46113.0</v>
      </c>
      <c r="B3093" s="4" t="s">
        <v>303</v>
      </c>
      <c r="C3093" s="4" t="s">
        <v>687</v>
      </c>
      <c r="D3093" s="2" t="s">
        <v>9298</v>
      </c>
      <c r="E3093" s="2">
        <v>0.0</v>
      </c>
      <c r="F3093" s="2">
        <f>IFERROR(__xludf.DUMMYFUNCTION("""COMPUTED_VALUE"""),0.0)</f>
        <v>0</v>
      </c>
      <c r="G3093" s="4" t="s">
        <v>3237</v>
      </c>
      <c r="H3093" s="2" t="s">
        <v>3213</v>
      </c>
    </row>
    <row r="3094">
      <c r="A3094" s="3">
        <v>46114.0</v>
      </c>
      <c r="B3094" s="4" t="s">
        <v>148</v>
      </c>
      <c r="C3094" s="4" t="s">
        <v>687</v>
      </c>
      <c r="D3094" s="2" t="s">
        <v>9298</v>
      </c>
      <c r="E3094" s="2">
        <v>1.0</v>
      </c>
      <c r="F3094" s="2">
        <f>IFERROR(__xludf.DUMMYFUNCTION("""COMPUTED_VALUE"""),1.0)</f>
        <v>1</v>
      </c>
      <c r="G3094" s="4" t="s">
        <v>3237</v>
      </c>
      <c r="H3094" s="2" t="s">
        <v>3213</v>
      </c>
    </row>
    <row r="3095">
      <c r="A3095" s="3">
        <v>46115.0</v>
      </c>
      <c r="B3095" s="4" t="s">
        <v>196</v>
      </c>
      <c r="C3095" s="4" t="s">
        <v>687</v>
      </c>
      <c r="D3095" s="2" t="s">
        <v>9298</v>
      </c>
      <c r="E3095" s="2">
        <v>0.0</v>
      </c>
      <c r="F3095" s="2">
        <f>IFERROR(__xludf.DUMMYFUNCTION("""COMPUTED_VALUE"""),0.0)</f>
        <v>0</v>
      </c>
      <c r="G3095" s="4" t="s">
        <v>3237</v>
      </c>
      <c r="H3095" s="2" t="s">
        <v>3213</v>
      </c>
    </row>
    <row r="3096">
      <c r="A3096" s="3">
        <v>46116.0</v>
      </c>
      <c r="B3096" s="4" t="s">
        <v>288</v>
      </c>
      <c r="C3096" s="4" t="s">
        <v>687</v>
      </c>
      <c r="D3096" s="2" t="s">
        <v>9298</v>
      </c>
      <c r="E3096" s="2">
        <v>0.0</v>
      </c>
      <c r="F3096" s="2">
        <f>IFERROR(__xludf.DUMMYFUNCTION("""COMPUTED_VALUE"""),0.0)</f>
        <v>0</v>
      </c>
      <c r="G3096" s="4" t="s">
        <v>3237</v>
      </c>
      <c r="H3096" s="2" t="s">
        <v>3213</v>
      </c>
    </row>
    <row r="3097">
      <c r="A3097" s="3">
        <v>46117.0</v>
      </c>
      <c r="B3097" s="4" t="s">
        <v>256</v>
      </c>
      <c r="C3097" s="4" t="s">
        <v>687</v>
      </c>
      <c r="D3097" s="2" t="s">
        <v>9298</v>
      </c>
      <c r="E3097" s="2">
        <v>0.0</v>
      </c>
      <c r="F3097" s="2">
        <f>IFERROR(__xludf.DUMMYFUNCTION("""COMPUTED_VALUE"""),0.0)</f>
        <v>0</v>
      </c>
      <c r="G3097" s="4" t="s">
        <v>3237</v>
      </c>
      <c r="H3097" s="2" t="s">
        <v>3213</v>
      </c>
    </row>
    <row r="3098">
      <c r="A3098" s="3">
        <v>46118.0</v>
      </c>
      <c r="B3098" s="4" t="s">
        <v>180</v>
      </c>
      <c r="C3098" s="4" t="s">
        <v>687</v>
      </c>
      <c r="D3098" s="2" t="s">
        <v>9298</v>
      </c>
      <c r="E3098" s="2">
        <v>0.0</v>
      </c>
      <c r="F3098" s="2">
        <f>IFERROR(__xludf.DUMMYFUNCTION("""COMPUTED_VALUE"""),0.0)</f>
        <v>0</v>
      </c>
      <c r="G3098" s="4" t="s">
        <v>3237</v>
      </c>
      <c r="H3098" s="2" t="s">
        <v>3213</v>
      </c>
    </row>
    <row r="3099">
      <c r="A3099" s="3">
        <v>46119.0</v>
      </c>
      <c r="B3099" s="4" t="s">
        <v>208</v>
      </c>
      <c r="C3099" s="4" t="s">
        <v>687</v>
      </c>
      <c r="D3099" s="2" t="s">
        <v>9298</v>
      </c>
      <c r="E3099" s="2">
        <v>0.0</v>
      </c>
      <c r="F3099" s="2">
        <f>IFERROR(__xludf.DUMMYFUNCTION("""COMPUTED_VALUE"""),0.0)</f>
        <v>0</v>
      </c>
      <c r="G3099" s="4" t="s">
        <v>3237</v>
      </c>
      <c r="H3099" s="2" t="s">
        <v>3213</v>
      </c>
    </row>
    <row r="3100">
      <c r="A3100" s="3">
        <v>46120.0</v>
      </c>
      <c r="B3100" s="4" t="s">
        <v>303</v>
      </c>
      <c r="C3100" s="4" t="s">
        <v>687</v>
      </c>
      <c r="D3100" s="2" t="s">
        <v>9298</v>
      </c>
      <c r="E3100" s="2">
        <v>0.0</v>
      </c>
      <c r="F3100" s="2">
        <f>IFERROR(__xludf.DUMMYFUNCTION("""COMPUTED_VALUE"""),0.0)</f>
        <v>0</v>
      </c>
      <c r="G3100" s="4" t="s">
        <v>3237</v>
      </c>
      <c r="H3100" s="2" t="s">
        <v>3213</v>
      </c>
    </row>
    <row r="3101">
      <c r="A3101" s="3">
        <v>46121.0</v>
      </c>
      <c r="B3101" s="4" t="s">
        <v>148</v>
      </c>
      <c r="C3101" s="4" t="s">
        <v>687</v>
      </c>
      <c r="D3101" s="2" t="s">
        <v>9298</v>
      </c>
      <c r="E3101" s="2">
        <v>0.0</v>
      </c>
      <c r="F3101" s="2">
        <f>IFERROR(__xludf.DUMMYFUNCTION("""COMPUTED_VALUE"""),0.0)</f>
        <v>0</v>
      </c>
      <c r="G3101" s="4" t="s">
        <v>3237</v>
      </c>
      <c r="H3101" s="2" t="s">
        <v>3213</v>
      </c>
    </row>
    <row r="3102">
      <c r="A3102" s="3">
        <v>46122.0</v>
      </c>
      <c r="B3102" s="4" t="s">
        <v>196</v>
      </c>
      <c r="C3102" s="4" t="s">
        <v>687</v>
      </c>
      <c r="D3102" s="2" t="s">
        <v>9298</v>
      </c>
      <c r="E3102" s="2">
        <v>0.0</v>
      </c>
      <c r="F3102" s="2">
        <f>IFERROR(__xludf.DUMMYFUNCTION("""COMPUTED_VALUE"""),0.0)</f>
        <v>0</v>
      </c>
      <c r="G3102" s="4" t="s">
        <v>3237</v>
      </c>
      <c r="H3102" s="2" t="s">
        <v>3213</v>
      </c>
    </row>
    <row r="3103">
      <c r="A3103" s="3">
        <v>46123.0</v>
      </c>
      <c r="B3103" s="4" t="s">
        <v>288</v>
      </c>
      <c r="C3103" s="4" t="s">
        <v>687</v>
      </c>
      <c r="D3103" s="2" t="s">
        <v>9298</v>
      </c>
      <c r="E3103" s="2">
        <v>0.0</v>
      </c>
      <c r="F3103" s="2">
        <f>IFERROR(__xludf.DUMMYFUNCTION("""COMPUTED_VALUE"""),0.0)</f>
        <v>0</v>
      </c>
      <c r="G3103" s="4" t="s">
        <v>3237</v>
      </c>
      <c r="H3103" s="2" t="s">
        <v>3213</v>
      </c>
    </row>
    <row r="3104">
      <c r="A3104" s="3">
        <v>46124.0</v>
      </c>
      <c r="B3104" s="4" t="s">
        <v>256</v>
      </c>
      <c r="C3104" s="4" t="s">
        <v>687</v>
      </c>
      <c r="D3104" s="2" t="s">
        <v>9298</v>
      </c>
      <c r="E3104" s="2">
        <v>0.0</v>
      </c>
      <c r="F3104" s="2">
        <f>IFERROR(__xludf.DUMMYFUNCTION("""COMPUTED_VALUE"""),0.0)</f>
        <v>0</v>
      </c>
      <c r="G3104" s="4" t="s">
        <v>3237</v>
      </c>
      <c r="H3104" s="2" t="s">
        <v>3213</v>
      </c>
    </row>
    <row r="3105">
      <c r="A3105" s="3">
        <v>46125.0</v>
      </c>
      <c r="B3105" s="4" t="s">
        <v>180</v>
      </c>
      <c r="C3105" s="4" t="s">
        <v>687</v>
      </c>
      <c r="D3105" s="2" t="s">
        <v>9298</v>
      </c>
      <c r="E3105" s="2">
        <v>0.0</v>
      </c>
      <c r="F3105" s="2">
        <f>IFERROR(__xludf.DUMMYFUNCTION("""COMPUTED_VALUE"""),0.0)</f>
        <v>0</v>
      </c>
      <c r="G3105" s="4" t="s">
        <v>3237</v>
      </c>
      <c r="H3105" s="2" t="s">
        <v>3213</v>
      </c>
    </row>
    <row r="3106">
      <c r="A3106" s="3">
        <v>46126.0</v>
      </c>
      <c r="B3106" s="4" t="s">
        <v>208</v>
      </c>
      <c r="C3106" s="4" t="s">
        <v>687</v>
      </c>
      <c r="D3106" s="2" t="s">
        <v>9298</v>
      </c>
      <c r="E3106" s="2">
        <v>0.0</v>
      </c>
      <c r="F3106" s="2">
        <f>IFERROR(__xludf.DUMMYFUNCTION("""COMPUTED_VALUE"""),0.0)</f>
        <v>0</v>
      </c>
      <c r="G3106" s="4" t="s">
        <v>3237</v>
      </c>
      <c r="H3106" s="2" t="s">
        <v>3213</v>
      </c>
    </row>
    <row r="3107">
      <c r="A3107" s="3">
        <v>46127.0</v>
      </c>
      <c r="B3107" s="4" t="s">
        <v>303</v>
      </c>
      <c r="C3107" s="4" t="s">
        <v>687</v>
      </c>
      <c r="D3107" s="2" t="s">
        <v>9298</v>
      </c>
      <c r="E3107" s="2">
        <v>0.0</v>
      </c>
      <c r="F3107" s="2">
        <f>IFERROR(__xludf.DUMMYFUNCTION("""COMPUTED_VALUE"""),0.0)</f>
        <v>0</v>
      </c>
      <c r="G3107" s="4" t="s">
        <v>3237</v>
      </c>
      <c r="H3107" s="2" t="s">
        <v>3213</v>
      </c>
    </row>
    <row r="3108">
      <c r="A3108" s="3">
        <v>46128.0</v>
      </c>
      <c r="B3108" s="4" t="s">
        <v>148</v>
      </c>
      <c r="C3108" s="4" t="s">
        <v>687</v>
      </c>
      <c r="D3108" s="2" t="s">
        <v>9298</v>
      </c>
      <c r="E3108" s="2">
        <v>0.0</v>
      </c>
      <c r="F3108" s="2">
        <f>IFERROR(__xludf.DUMMYFUNCTION("""COMPUTED_VALUE"""),0.0)</f>
        <v>0</v>
      </c>
      <c r="G3108" s="4" t="s">
        <v>3237</v>
      </c>
      <c r="H3108" s="2" t="s">
        <v>3213</v>
      </c>
    </row>
    <row r="3109">
      <c r="A3109" s="3">
        <v>46129.0</v>
      </c>
      <c r="B3109" s="4" t="s">
        <v>196</v>
      </c>
      <c r="C3109" s="4" t="s">
        <v>687</v>
      </c>
      <c r="D3109" s="2" t="s">
        <v>9298</v>
      </c>
      <c r="E3109" s="2">
        <v>0.0</v>
      </c>
      <c r="F3109" s="2">
        <f>IFERROR(__xludf.DUMMYFUNCTION("""COMPUTED_VALUE"""),0.0)</f>
        <v>0</v>
      </c>
      <c r="G3109" s="4" t="s">
        <v>3237</v>
      </c>
      <c r="H3109" s="2" t="s">
        <v>3213</v>
      </c>
    </row>
    <row r="3110">
      <c r="A3110" s="3">
        <v>46130.0</v>
      </c>
      <c r="B3110" s="4" t="s">
        <v>288</v>
      </c>
      <c r="C3110" s="4" t="s">
        <v>687</v>
      </c>
      <c r="D3110" s="2" t="s">
        <v>9298</v>
      </c>
      <c r="E3110" s="2">
        <v>0.0</v>
      </c>
      <c r="F3110" s="2">
        <f>IFERROR(__xludf.DUMMYFUNCTION("""COMPUTED_VALUE"""),0.0)</f>
        <v>0</v>
      </c>
      <c r="G3110" s="4" t="s">
        <v>3237</v>
      </c>
      <c r="H3110" s="2" t="s">
        <v>3213</v>
      </c>
    </row>
    <row r="3111">
      <c r="A3111" s="3">
        <v>46131.0</v>
      </c>
      <c r="B3111" s="4" t="s">
        <v>256</v>
      </c>
      <c r="C3111" s="4" t="s">
        <v>687</v>
      </c>
      <c r="D3111" s="2" t="s">
        <v>9298</v>
      </c>
      <c r="E3111" s="2">
        <v>0.0</v>
      </c>
      <c r="F3111" s="2">
        <f>IFERROR(__xludf.DUMMYFUNCTION("""COMPUTED_VALUE"""),0.0)</f>
        <v>0</v>
      </c>
      <c r="G3111" s="4" t="s">
        <v>3237</v>
      </c>
      <c r="H3111" s="2" t="s">
        <v>3213</v>
      </c>
    </row>
    <row r="3112">
      <c r="A3112" s="3">
        <v>46132.0</v>
      </c>
      <c r="B3112" s="4" t="s">
        <v>180</v>
      </c>
      <c r="C3112" s="4" t="s">
        <v>687</v>
      </c>
      <c r="D3112" s="2" t="s">
        <v>9298</v>
      </c>
      <c r="E3112" s="2">
        <v>0.0</v>
      </c>
      <c r="F3112" s="2">
        <f>IFERROR(__xludf.DUMMYFUNCTION("""COMPUTED_VALUE"""),0.0)</f>
        <v>0</v>
      </c>
      <c r="G3112" s="4" t="s">
        <v>3237</v>
      </c>
      <c r="H3112" s="2" t="s">
        <v>3213</v>
      </c>
    </row>
    <row r="3113">
      <c r="A3113" s="3">
        <v>46133.0</v>
      </c>
      <c r="B3113" s="4" t="s">
        <v>208</v>
      </c>
      <c r="C3113" s="4" t="s">
        <v>687</v>
      </c>
      <c r="D3113" s="2" t="s">
        <v>9298</v>
      </c>
      <c r="E3113" s="2">
        <v>0.0</v>
      </c>
      <c r="F3113" s="2">
        <f>IFERROR(__xludf.DUMMYFUNCTION("""COMPUTED_VALUE"""),0.0)</f>
        <v>0</v>
      </c>
      <c r="G3113" s="4" t="s">
        <v>3237</v>
      </c>
      <c r="H3113" s="2" t="s">
        <v>3213</v>
      </c>
    </row>
    <row r="3114">
      <c r="A3114" s="3">
        <v>46134.0</v>
      </c>
      <c r="B3114" s="4" t="s">
        <v>303</v>
      </c>
      <c r="C3114" s="4" t="s">
        <v>687</v>
      </c>
      <c r="D3114" s="2" t="s">
        <v>9298</v>
      </c>
      <c r="E3114" s="2">
        <v>0.0</v>
      </c>
      <c r="F3114" s="2">
        <f>IFERROR(__xludf.DUMMYFUNCTION("""COMPUTED_VALUE"""),0.0)</f>
        <v>0</v>
      </c>
      <c r="G3114" s="4" t="s">
        <v>3237</v>
      </c>
      <c r="H3114" s="2" t="s">
        <v>3213</v>
      </c>
    </row>
    <row r="3115">
      <c r="A3115" s="3">
        <v>46135.0</v>
      </c>
      <c r="B3115" s="4" t="s">
        <v>148</v>
      </c>
      <c r="C3115" s="4" t="s">
        <v>687</v>
      </c>
      <c r="D3115" s="2" t="s">
        <v>9298</v>
      </c>
      <c r="E3115" s="2">
        <v>0.0</v>
      </c>
      <c r="F3115" s="2">
        <f>IFERROR(__xludf.DUMMYFUNCTION("""COMPUTED_VALUE"""),0.0)</f>
        <v>0</v>
      </c>
      <c r="G3115" s="4" t="s">
        <v>3237</v>
      </c>
      <c r="H3115" s="2" t="s">
        <v>3213</v>
      </c>
    </row>
    <row r="3116">
      <c r="A3116" s="3">
        <v>46136.0</v>
      </c>
      <c r="B3116" s="4" t="s">
        <v>196</v>
      </c>
      <c r="C3116" s="4" t="s">
        <v>687</v>
      </c>
      <c r="D3116" s="2" t="s">
        <v>9298</v>
      </c>
      <c r="E3116" s="2">
        <v>0.0</v>
      </c>
      <c r="F3116" s="2">
        <f>IFERROR(__xludf.DUMMYFUNCTION("""COMPUTED_VALUE"""),0.0)</f>
        <v>0</v>
      </c>
      <c r="G3116" s="4" t="s">
        <v>3237</v>
      </c>
      <c r="H3116" s="2" t="s">
        <v>3213</v>
      </c>
    </row>
    <row r="3117">
      <c r="A3117" s="3">
        <v>46137.0</v>
      </c>
      <c r="B3117" s="4" t="s">
        <v>288</v>
      </c>
      <c r="C3117" s="4" t="s">
        <v>687</v>
      </c>
      <c r="D3117" s="2" t="s">
        <v>9298</v>
      </c>
      <c r="E3117" s="2">
        <v>0.0</v>
      </c>
      <c r="F3117" s="2">
        <f>IFERROR(__xludf.DUMMYFUNCTION("""COMPUTED_VALUE"""),0.0)</f>
        <v>0</v>
      </c>
      <c r="G3117" s="4" t="s">
        <v>3237</v>
      </c>
      <c r="H3117" s="2" t="s">
        <v>3213</v>
      </c>
    </row>
    <row r="3118">
      <c r="A3118" s="3">
        <v>46138.0</v>
      </c>
      <c r="B3118" s="4" t="s">
        <v>256</v>
      </c>
      <c r="C3118" s="4" t="s">
        <v>687</v>
      </c>
      <c r="D3118" s="2" t="s">
        <v>9298</v>
      </c>
      <c r="E3118" s="2">
        <v>0.0</v>
      </c>
      <c r="F3118" s="2">
        <f>IFERROR(__xludf.DUMMYFUNCTION("""COMPUTED_VALUE"""),0.0)</f>
        <v>0</v>
      </c>
      <c r="G3118" s="4" t="s">
        <v>3237</v>
      </c>
      <c r="H3118" s="2" t="s">
        <v>3213</v>
      </c>
    </row>
    <row r="3119">
      <c r="A3119" s="3">
        <v>46139.0</v>
      </c>
      <c r="B3119" s="4" t="s">
        <v>180</v>
      </c>
      <c r="C3119" s="4" t="s">
        <v>687</v>
      </c>
      <c r="D3119" s="2" t="s">
        <v>9298</v>
      </c>
      <c r="E3119" s="2">
        <v>0.0</v>
      </c>
      <c r="F3119" s="2">
        <f>IFERROR(__xludf.DUMMYFUNCTION("""COMPUTED_VALUE"""),0.0)</f>
        <v>0</v>
      </c>
      <c r="G3119" s="4" t="s">
        <v>3237</v>
      </c>
      <c r="H3119" s="2" t="s">
        <v>3213</v>
      </c>
    </row>
    <row r="3120">
      <c r="A3120" s="3">
        <v>46140.0</v>
      </c>
      <c r="B3120" s="4" t="s">
        <v>208</v>
      </c>
      <c r="C3120" s="4" t="s">
        <v>687</v>
      </c>
      <c r="D3120" s="2" t="s">
        <v>9298</v>
      </c>
      <c r="E3120" s="2">
        <v>0.0</v>
      </c>
      <c r="F3120" s="2">
        <f>IFERROR(__xludf.DUMMYFUNCTION("""COMPUTED_VALUE"""),0.0)</f>
        <v>0</v>
      </c>
      <c r="G3120" s="4" t="s">
        <v>3237</v>
      </c>
      <c r="H3120" s="2" t="s">
        <v>3213</v>
      </c>
    </row>
    <row r="3121">
      <c r="A3121" s="3">
        <v>46141.0</v>
      </c>
      <c r="B3121" s="4" t="s">
        <v>303</v>
      </c>
      <c r="C3121" s="4" t="s">
        <v>687</v>
      </c>
      <c r="D3121" s="2" t="s">
        <v>9298</v>
      </c>
      <c r="E3121" s="2">
        <v>0.0</v>
      </c>
      <c r="F3121" s="2">
        <f>IFERROR(__xludf.DUMMYFUNCTION("""COMPUTED_VALUE"""),0.0)</f>
        <v>0</v>
      </c>
      <c r="G3121" s="4" t="s">
        <v>3237</v>
      </c>
      <c r="H3121" s="2" t="s">
        <v>3213</v>
      </c>
    </row>
    <row r="3122">
      <c r="A3122" s="3">
        <v>46142.0</v>
      </c>
      <c r="B3122" s="4" t="s">
        <v>148</v>
      </c>
      <c r="C3122" s="4" t="s">
        <v>687</v>
      </c>
      <c r="D3122" s="2" t="s">
        <v>9298</v>
      </c>
      <c r="E3122" s="2">
        <v>0.0</v>
      </c>
      <c r="F3122" s="2">
        <f>IFERROR(__xludf.DUMMYFUNCTION("""COMPUTED_VALUE"""),0.0)</f>
        <v>0</v>
      </c>
      <c r="G3122" s="4" t="s">
        <v>3237</v>
      </c>
      <c r="H3122" s="2" t="s">
        <v>3213</v>
      </c>
    </row>
    <row r="3123">
      <c r="A3123" s="3">
        <v>46143.0</v>
      </c>
      <c r="B3123" s="4" t="s">
        <v>196</v>
      </c>
      <c r="C3123" s="4" t="s">
        <v>687</v>
      </c>
      <c r="D3123" s="2" t="s">
        <v>9298</v>
      </c>
      <c r="E3123" s="2">
        <v>0.0</v>
      </c>
      <c r="F3123" s="2">
        <f>IFERROR(__xludf.DUMMYFUNCTION("""COMPUTED_VALUE"""),0.0)</f>
        <v>0</v>
      </c>
      <c r="G3123" s="4" t="s">
        <v>3237</v>
      </c>
      <c r="H3123" s="2" t="s">
        <v>3213</v>
      </c>
    </row>
    <row r="3124">
      <c r="A3124" s="3">
        <v>46144.0</v>
      </c>
      <c r="B3124" s="4" t="s">
        <v>288</v>
      </c>
      <c r="C3124" s="4" t="s">
        <v>687</v>
      </c>
      <c r="D3124" s="2" t="s">
        <v>9298</v>
      </c>
      <c r="E3124" s="2">
        <v>0.0</v>
      </c>
      <c r="F3124" s="2">
        <f>IFERROR(__xludf.DUMMYFUNCTION("""COMPUTED_VALUE"""),0.0)</f>
        <v>0</v>
      </c>
      <c r="G3124" s="4" t="s">
        <v>3237</v>
      </c>
      <c r="H3124" s="2" t="s">
        <v>3213</v>
      </c>
    </row>
    <row r="3125">
      <c r="A3125" s="3">
        <v>46145.0</v>
      </c>
      <c r="B3125" s="4" t="s">
        <v>256</v>
      </c>
      <c r="C3125" s="4" t="s">
        <v>687</v>
      </c>
      <c r="D3125" s="2" t="s">
        <v>9298</v>
      </c>
      <c r="E3125" s="2">
        <v>0.0</v>
      </c>
      <c r="F3125" s="2">
        <f>IFERROR(__xludf.DUMMYFUNCTION("""COMPUTED_VALUE"""),0.0)</f>
        <v>0</v>
      </c>
      <c r="G3125" s="4" t="s">
        <v>3237</v>
      </c>
      <c r="H3125" s="2" t="s">
        <v>3213</v>
      </c>
    </row>
    <row r="3126">
      <c r="A3126" s="3">
        <v>46146.0</v>
      </c>
      <c r="B3126" s="4" t="s">
        <v>180</v>
      </c>
      <c r="C3126" s="4" t="s">
        <v>687</v>
      </c>
      <c r="D3126" s="2" t="s">
        <v>9298</v>
      </c>
      <c r="E3126" s="2">
        <v>0.0</v>
      </c>
      <c r="F3126" s="2">
        <f>IFERROR(__xludf.DUMMYFUNCTION("""COMPUTED_VALUE"""),0.0)</f>
        <v>0</v>
      </c>
      <c r="G3126" s="4" t="s">
        <v>3237</v>
      </c>
      <c r="H3126" s="2" t="s">
        <v>3213</v>
      </c>
    </row>
    <row r="3127">
      <c r="A3127" s="3">
        <v>46147.0</v>
      </c>
      <c r="B3127" s="4" t="s">
        <v>208</v>
      </c>
      <c r="C3127" s="4" t="s">
        <v>687</v>
      </c>
      <c r="D3127" s="2" t="s">
        <v>9298</v>
      </c>
      <c r="E3127" s="2">
        <v>0.0</v>
      </c>
      <c r="F3127" s="2">
        <f>IFERROR(__xludf.DUMMYFUNCTION("""COMPUTED_VALUE"""),0.0)</f>
        <v>0</v>
      </c>
      <c r="G3127" s="4" t="s">
        <v>3237</v>
      </c>
      <c r="H3127" s="2" t="s">
        <v>3213</v>
      </c>
    </row>
    <row r="3128">
      <c r="A3128" s="3">
        <v>46148.0</v>
      </c>
      <c r="B3128" s="4" t="s">
        <v>303</v>
      </c>
      <c r="C3128" s="4" t="s">
        <v>687</v>
      </c>
      <c r="D3128" s="2" t="s">
        <v>9298</v>
      </c>
      <c r="E3128" s="2">
        <v>0.0</v>
      </c>
      <c r="F3128" s="2">
        <f>IFERROR(__xludf.DUMMYFUNCTION("""COMPUTED_VALUE"""),0.0)</f>
        <v>0</v>
      </c>
      <c r="G3128" s="4" t="s">
        <v>3237</v>
      </c>
      <c r="H3128" s="2" t="s">
        <v>3213</v>
      </c>
    </row>
    <row r="3129">
      <c r="A3129" s="3">
        <v>46149.0</v>
      </c>
      <c r="B3129" s="4" t="s">
        <v>148</v>
      </c>
      <c r="C3129" s="4" t="s">
        <v>687</v>
      </c>
      <c r="D3129" s="2" t="s">
        <v>9298</v>
      </c>
      <c r="E3129" s="2">
        <v>0.0</v>
      </c>
      <c r="F3129" s="2">
        <f>IFERROR(__xludf.DUMMYFUNCTION("""COMPUTED_VALUE"""),0.0)</f>
        <v>0</v>
      </c>
      <c r="G3129" s="4" t="s">
        <v>3237</v>
      </c>
      <c r="H3129" s="2" t="s">
        <v>3213</v>
      </c>
    </row>
    <row r="3130">
      <c r="A3130" s="3">
        <v>46150.0</v>
      </c>
      <c r="B3130" s="4" t="s">
        <v>196</v>
      </c>
      <c r="C3130" s="4" t="s">
        <v>687</v>
      </c>
      <c r="D3130" s="2" t="s">
        <v>9298</v>
      </c>
      <c r="E3130" s="2">
        <v>0.0</v>
      </c>
      <c r="F3130" s="2">
        <f>IFERROR(__xludf.DUMMYFUNCTION("""COMPUTED_VALUE"""),0.0)</f>
        <v>0</v>
      </c>
      <c r="G3130" s="4" t="s">
        <v>3237</v>
      </c>
      <c r="H3130" s="2" t="s">
        <v>3213</v>
      </c>
    </row>
    <row r="3131">
      <c r="A3131" s="3">
        <v>46151.0</v>
      </c>
      <c r="B3131" s="4" t="s">
        <v>288</v>
      </c>
      <c r="C3131" s="4" t="s">
        <v>687</v>
      </c>
      <c r="D3131" s="2" t="s">
        <v>9298</v>
      </c>
      <c r="E3131" s="2">
        <v>0.0</v>
      </c>
      <c r="F3131" s="2">
        <f>IFERROR(__xludf.DUMMYFUNCTION("""COMPUTED_VALUE"""),0.0)</f>
        <v>0</v>
      </c>
      <c r="G3131" s="4" t="s">
        <v>3237</v>
      </c>
      <c r="H3131" s="2" t="s">
        <v>3213</v>
      </c>
    </row>
    <row r="3132">
      <c r="A3132" s="3">
        <v>46152.0</v>
      </c>
      <c r="B3132" s="4" t="s">
        <v>256</v>
      </c>
      <c r="C3132" s="4" t="s">
        <v>687</v>
      </c>
      <c r="D3132" s="2" t="s">
        <v>9298</v>
      </c>
      <c r="E3132" s="2">
        <v>0.0</v>
      </c>
      <c r="F3132" s="2">
        <f>IFERROR(__xludf.DUMMYFUNCTION("""COMPUTED_VALUE"""),0.0)</f>
        <v>0</v>
      </c>
      <c r="G3132" s="4" t="s">
        <v>3237</v>
      </c>
      <c r="H3132" s="2" t="s">
        <v>3213</v>
      </c>
    </row>
    <row r="3133">
      <c r="A3133" s="3">
        <v>46153.0</v>
      </c>
      <c r="B3133" s="4" t="s">
        <v>180</v>
      </c>
      <c r="C3133" s="4" t="s">
        <v>687</v>
      </c>
      <c r="D3133" s="2" t="s">
        <v>9298</v>
      </c>
      <c r="E3133" s="2">
        <v>0.0</v>
      </c>
      <c r="F3133" s="2">
        <f>IFERROR(__xludf.DUMMYFUNCTION("""COMPUTED_VALUE"""),0.0)</f>
        <v>0</v>
      </c>
      <c r="G3133" s="4" t="s">
        <v>3237</v>
      </c>
      <c r="H3133" s="2" t="s">
        <v>3213</v>
      </c>
    </row>
    <row r="3134">
      <c r="A3134" s="3">
        <v>46154.0</v>
      </c>
      <c r="B3134" s="4" t="s">
        <v>208</v>
      </c>
      <c r="C3134" s="4" t="s">
        <v>687</v>
      </c>
      <c r="D3134" s="2" t="s">
        <v>9298</v>
      </c>
      <c r="E3134" s="2">
        <v>0.0</v>
      </c>
      <c r="F3134" s="2">
        <f>IFERROR(__xludf.DUMMYFUNCTION("""COMPUTED_VALUE"""),0.0)</f>
        <v>0</v>
      </c>
      <c r="G3134" s="4" t="s">
        <v>3237</v>
      </c>
      <c r="H3134" s="2" t="s">
        <v>3213</v>
      </c>
    </row>
    <row r="3135">
      <c r="A3135" s="3">
        <v>46155.0</v>
      </c>
      <c r="B3135" s="4" t="s">
        <v>303</v>
      </c>
      <c r="C3135" s="4" t="s">
        <v>687</v>
      </c>
      <c r="D3135" s="2" t="s">
        <v>9298</v>
      </c>
      <c r="E3135" s="2">
        <v>0.0</v>
      </c>
      <c r="F3135" s="2">
        <f>IFERROR(__xludf.DUMMYFUNCTION("""COMPUTED_VALUE"""),0.0)</f>
        <v>0</v>
      </c>
      <c r="G3135" s="4" t="s">
        <v>3237</v>
      </c>
      <c r="H3135" s="2" t="s">
        <v>3213</v>
      </c>
    </row>
    <row r="3136">
      <c r="A3136" s="3">
        <v>46156.0</v>
      </c>
      <c r="B3136" s="4" t="s">
        <v>148</v>
      </c>
      <c r="C3136" s="4" t="s">
        <v>687</v>
      </c>
      <c r="D3136" s="2" t="s">
        <v>9298</v>
      </c>
      <c r="E3136" s="2">
        <v>0.0</v>
      </c>
      <c r="F3136" s="2">
        <f>IFERROR(__xludf.DUMMYFUNCTION("""COMPUTED_VALUE"""),0.0)</f>
        <v>0</v>
      </c>
      <c r="G3136" s="4" t="s">
        <v>3237</v>
      </c>
      <c r="H3136" s="2" t="s">
        <v>3213</v>
      </c>
    </row>
    <row r="3137">
      <c r="A3137" s="3">
        <v>46157.0</v>
      </c>
      <c r="B3137" s="4" t="s">
        <v>196</v>
      </c>
      <c r="C3137" s="4" t="s">
        <v>687</v>
      </c>
      <c r="D3137" s="2" t="s">
        <v>9298</v>
      </c>
      <c r="E3137" s="2">
        <v>0.0</v>
      </c>
      <c r="F3137" s="2">
        <f>IFERROR(__xludf.DUMMYFUNCTION("""COMPUTED_VALUE"""),0.0)</f>
        <v>0</v>
      </c>
      <c r="G3137" s="4" t="s">
        <v>3237</v>
      </c>
      <c r="H3137" s="2" t="s">
        <v>3213</v>
      </c>
    </row>
    <row r="3138">
      <c r="A3138" s="3">
        <v>46158.0</v>
      </c>
      <c r="B3138" s="4" t="s">
        <v>288</v>
      </c>
      <c r="C3138" s="4" t="s">
        <v>687</v>
      </c>
      <c r="D3138" s="2" t="s">
        <v>9298</v>
      </c>
      <c r="E3138" s="2">
        <v>0.0</v>
      </c>
      <c r="F3138" s="2">
        <f>IFERROR(__xludf.DUMMYFUNCTION("""COMPUTED_VALUE"""),0.0)</f>
        <v>0</v>
      </c>
      <c r="G3138" s="4" t="s">
        <v>3237</v>
      </c>
      <c r="H3138" s="2" t="s">
        <v>3213</v>
      </c>
    </row>
    <row r="3139">
      <c r="A3139" s="3">
        <v>46159.0</v>
      </c>
      <c r="B3139" s="4" t="s">
        <v>256</v>
      </c>
      <c r="C3139" s="4" t="s">
        <v>687</v>
      </c>
      <c r="D3139" s="2" t="s">
        <v>9298</v>
      </c>
      <c r="E3139" s="2">
        <v>0.0</v>
      </c>
      <c r="F3139" s="2">
        <f>IFERROR(__xludf.DUMMYFUNCTION("""COMPUTED_VALUE"""),0.0)</f>
        <v>0</v>
      </c>
      <c r="G3139" s="4" t="s">
        <v>3237</v>
      </c>
      <c r="H3139" s="2" t="s">
        <v>3213</v>
      </c>
    </row>
    <row r="3140">
      <c r="A3140" s="3">
        <v>46160.0</v>
      </c>
      <c r="B3140" s="4" t="s">
        <v>180</v>
      </c>
      <c r="C3140" s="4" t="s">
        <v>687</v>
      </c>
      <c r="D3140" s="2" t="s">
        <v>9298</v>
      </c>
      <c r="E3140" s="2">
        <v>0.0</v>
      </c>
      <c r="F3140" s="2">
        <f>IFERROR(__xludf.DUMMYFUNCTION("""COMPUTED_VALUE"""),0.0)</f>
        <v>0</v>
      </c>
      <c r="G3140" s="4" t="s">
        <v>3237</v>
      </c>
      <c r="H3140" s="2" t="s">
        <v>3213</v>
      </c>
    </row>
    <row r="3141">
      <c r="A3141" s="3">
        <v>46161.0</v>
      </c>
      <c r="B3141" s="4" t="s">
        <v>208</v>
      </c>
      <c r="C3141" s="4" t="s">
        <v>687</v>
      </c>
      <c r="D3141" s="2" t="s">
        <v>9298</v>
      </c>
      <c r="E3141" s="2">
        <v>0.0</v>
      </c>
      <c r="F3141" s="2">
        <f>IFERROR(__xludf.DUMMYFUNCTION("""COMPUTED_VALUE"""),0.0)</f>
        <v>0</v>
      </c>
      <c r="G3141" s="4" t="s">
        <v>3237</v>
      </c>
      <c r="H3141" s="2" t="s">
        <v>3213</v>
      </c>
    </row>
    <row r="3142">
      <c r="A3142" s="3">
        <v>46162.0</v>
      </c>
      <c r="B3142" s="4" t="s">
        <v>303</v>
      </c>
      <c r="C3142" s="4" t="s">
        <v>687</v>
      </c>
      <c r="D3142" s="2" t="s">
        <v>9298</v>
      </c>
      <c r="E3142" s="2">
        <v>0.0</v>
      </c>
      <c r="F3142" s="2">
        <f>IFERROR(__xludf.DUMMYFUNCTION("""COMPUTED_VALUE"""),0.0)</f>
        <v>0</v>
      </c>
      <c r="G3142" s="4" t="s">
        <v>3237</v>
      </c>
      <c r="H3142" s="2" t="s">
        <v>3213</v>
      </c>
    </row>
    <row r="3143">
      <c r="A3143" s="3">
        <v>46163.0</v>
      </c>
      <c r="B3143" s="4" t="s">
        <v>148</v>
      </c>
      <c r="C3143" s="4" t="s">
        <v>687</v>
      </c>
      <c r="D3143" s="2" t="s">
        <v>9298</v>
      </c>
      <c r="E3143" s="2">
        <v>0.0</v>
      </c>
      <c r="F3143" s="2">
        <f>IFERROR(__xludf.DUMMYFUNCTION("""COMPUTED_VALUE"""),0.0)</f>
        <v>0</v>
      </c>
      <c r="G3143" s="4" t="s">
        <v>3237</v>
      </c>
      <c r="H3143" s="2" t="s">
        <v>3213</v>
      </c>
    </row>
    <row r="3144">
      <c r="A3144" s="3">
        <v>46164.0</v>
      </c>
      <c r="B3144" s="4" t="s">
        <v>196</v>
      </c>
      <c r="C3144" s="4" t="s">
        <v>687</v>
      </c>
      <c r="D3144" s="2" t="s">
        <v>9298</v>
      </c>
      <c r="E3144" s="2">
        <v>0.0</v>
      </c>
      <c r="F3144" s="2">
        <f>IFERROR(__xludf.DUMMYFUNCTION("""COMPUTED_VALUE"""),0.0)</f>
        <v>0</v>
      </c>
      <c r="G3144" s="4" t="s">
        <v>3237</v>
      </c>
      <c r="H3144" s="2" t="s">
        <v>3213</v>
      </c>
    </row>
    <row r="3145">
      <c r="A3145" s="3">
        <v>46165.0</v>
      </c>
      <c r="B3145" s="4" t="s">
        <v>288</v>
      </c>
      <c r="C3145" s="4" t="s">
        <v>687</v>
      </c>
      <c r="D3145" s="2" t="s">
        <v>9298</v>
      </c>
      <c r="E3145" s="2">
        <v>0.0</v>
      </c>
      <c r="F3145" s="2">
        <f>IFERROR(__xludf.DUMMYFUNCTION("""COMPUTED_VALUE"""),0.0)</f>
        <v>0</v>
      </c>
      <c r="G3145" s="4" t="s">
        <v>3237</v>
      </c>
      <c r="H3145" s="2" t="s">
        <v>3213</v>
      </c>
    </row>
    <row r="3146">
      <c r="A3146" s="3">
        <v>46166.0</v>
      </c>
      <c r="B3146" s="4" t="s">
        <v>256</v>
      </c>
      <c r="C3146" s="4" t="s">
        <v>687</v>
      </c>
      <c r="D3146" s="2" t="s">
        <v>9298</v>
      </c>
      <c r="E3146" s="2">
        <v>0.0</v>
      </c>
      <c r="F3146" s="2">
        <f>IFERROR(__xludf.DUMMYFUNCTION("""COMPUTED_VALUE"""),0.0)</f>
        <v>0</v>
      </c>
      <c r="G3146" s="4" t="s">
        <v>3237</v>
      </c>
      <c r="H3146" s="2" t="s">
        <v>3213</v>
      </c>
    </row>
    <row r="3147">
      <c r="A3147" s="3">
        <v>46167.0</v>
      </c>
      <c r="B3147" s="4" t="s">
        <v>180</v>
      </c>
      <c r="C3147" s="4" t="s">
        <v>687</v>
      </c>
      <c r="D3147" s="2" t="s">
        <v>9298</v>
      </c>
      <c r="E3147" s="2">
        <v>0.0</v>
      </c>
      <c r="F3147" s="2">
        <f>IFERROR(__xludf.DUMMYFUNCTION("""COMPUTED_VALUE"""),0.0)</f>
        <v>0</v>
      </c>
      <c r="G3147" s="4" t="s">
        <v>3237</v>
      </c>
      <c r="H3147" s="2" t="s">
        <v>3213</v>
      </c>
    </row>
    <row r="3148">
      <c r="A3148" s="3">
        <v>46168.0</v>
      </c>
      <c r="B3148" s="4" t="s">
        <v>208</v>
      </c>
      <c r="C3148" s="4" t="s">
        <v>687</v>
      </c>
      <c r="D3148" s="2" t="s">
        <v>9298</v>
      </c>
      <c r="E3148" s="2">
        <v>0.0</v>
      </c>
      <c r="F3148" s="2">
        <f>IFERROR(__xludf.DUMMYFUNCTION("""COMPUTED_VALUE"""),0.0)</f>
        <v>0</v>
      </c>
      <c r="G3148" s="4" t="s">
        <v>3237</v>
      </c>
      <c r="H3148" s="2" t="s">
        <v>3213</v>
      </c>
    </row>
    <row r="3149">
      <c r="A3149" s="3">
        <v>46169.0</v>
      </c>
      <c r="B3149" s="4" t="s">
        <v>303</v>
      </c>
      <c r="C3149" s="4" t="s">
        <v>687</v>
      </c>
      <c r="D3149" s="2" t="s">
        <v>9298</v>
      </c>
      <c r="E3149" s="2">
        <v>0.0</v>
      </c>
      <c r="F3149" s="2">
        <f>IFERROR(__xludf.DUMMYFUNCTION("""COMPUTED_VALUE"""),0.0)</f>
        <v>0</v>
      </c>
      <c r="G3149" s="4" t="s">
        <v>3237</v>
      </c>
      <c r="H3149" s="2" t="s">
        <v>3213</v>
      </c>
    </row>
    <row r="3150">
      <c r="A3150" s="3">
        <v>46170.0</v>
      </c>
      <c r="B3150" s="4" t="s">
        <v>148</v>
      </c>
      <c r="C3150" s="4" t="s">
        <v>687</v>
      </c>
      <c r="D3150" s="2" t="s">
        <v>9298</v>
      </c>
      <c r="E3150" s="2">
        <v>0.0</v>
      </c>
      <c r="F3150" s="2">
        <f>IFERROR(__xludf.DUMMYFUNCTION("""COMPUTED_VALUE"""),0.0)</f>
        <v>0</v>
      </c>
      <c r="G3150" s="4" t="s">
        <v>3237</v>
      </c>
      <c r="H3150" s="2" t="s">
        <v>3213</v>
      </c>
    </row>
    <row r="3151">
      <c r="A3151" s="3">
        <v>46171.0</v>
      </c>
      <c r="B3151" s="4" t="s">
        <v>196</v>
      </c>
      <c r="C3151" s="4" t="s">
        <v>687</v>
      </c>
      <c r="D3151" s="2" t="s">
        <v>9298</v>
      </c>
      <c r="E3151" s="2">
        <v>0.0</v>
      </c>
      <c r="F3151" s="2">
        <f>IFERROR(__xludf.DUMMYFUNCTION("""COMPUTED_VALUE"""),0.0)</f>
        <v>0</v>
      </c>
      <c r="G3151" s="4" t="s">
        <v>3237</v>
      </c>
      <c r="H3151" s="2" t="s">
        <v>3213</v>
      </c>
    </row>
    <row r="3152">
      <c r="A3152" s="3">
        <v>46172.0</v>
      </c>
      <c r="B3152" s="4" t="s">
        <v>288</v>
      </c>
      <c r="C3152" s="4" t="s">
        <v>687</v>
      </c>
      <c r="D3152" s="2" t="s">
        <v>9298</v>
      </c>
      <c r="E3152" s="2">
        <v>0.0</v>
      </c>
      <c r="F3152" s="2">
        <f>IFERROR(__xludf.DUMMYFUNCTION("""COMPUTED_VALUE"""),0.0)</f>
        <v>0</v>
      </c>
      <c r="G3152" s="4" t="s">
        <v>3237</v>
      </c>
      <c r="H3152" s="2" t="s">
        <v>3213</v>
      </c>
    </row>
    <row r="3153">
      <c r="A3153" s="3">
        <v>46173.0</v>
      </c>
      <c r="B3153" s="4" t="s">
        <v>256</v>
      </c>
      <c r="C3153" s="4" t="s">
        <v>687</v>
      </c>
      <c r="D3153" s="2" t="s">
        <v>9298</v>
      </c>
      <c r="E3153" s="2">
        <v>0.0</v>
      </c>
      <c r="F3153" s="2">
        <f>IFERROR(__xludf.DUMMYFUNCTION("""COMPUTED_VALUE"""),0.0)</f>
        <v>0</v>
      </c>
      <c r="G3153" s="4" t="s">
        <v>3237</v>
      </c>
      <c r="H3153" s="2" t="s">
        <v>3213</v>
      </c>
    </row>
    <row r="3154">
      <c r="A3154" s="3">
        <v>46174.0</v>
      </c>
      <c r="B3154" s="4" t="s">
        <v>180</v>
      </c>
      <c r="C3154" s="4" t="s">
        <v>687</v>
      </c>
      <c r="D3154" s="2" t="s">
        <v>9298</v>
      </c>
      <c r="E3154" s="2">
        <v>0.0</v>
      </c>
      <c r="F3154" s="2">
        <f>IFERROR(__xludf.DUMMYFUNCTION("""COMPUTED_VALUE"""),0.0)</f>
        <v>0</v>
      </c>
      <c r="G3154" s="4" t="s">
        <v>3237</v>
      </c>
      <c r="H3154" s="2" t="s">
        <v>3213</v>
      </c>
    </row>
    <row r="3155">
      <c r="A3155" s="3">
        <v>46175.0</v>
      </c>
      <c r="B3155" s="4" t="s">
        <v>208</v>
      </c>
      <c r="C3155" s="4" t="s">
        <v>687</v>
      </c>
      <c r="D3155" s="2" t="s">
        <v>9298</v>
      </c>
      <c r="E3155" s="2">
        <v>0.0</v>
      </c>
      <c r="F3155" s="2">
        <f>IFERROR(__xludf.DUMMYFUNCTION("""COMPUTED_VALUE"""),0.0)</f>
        <v>0</v>
      </c>
      <c r="G3155" s="4" t="s">
        <v>3237</v>
      </c>
      <c r="H3155" s="2" t="s">
        <v>3213</v>
      </c>
    </row>
    <row r="3156">
      <c r="A3156" s="3">
        <v>46176.0</v>
      </c>
      <c r="B3156" s="4" t="s">
        <v>303</v>
      </c>
      <c r="C3156" s="4" t="s">
        <v>687</v>
      </c>
      <c r="D3156" s="2" t="s">
        <v>9298</v>
      </c>
      <c r="E3156" s="2">
        <v>0.0</v>
      </c>
      <c r="F3156" s="2">
        <f>IFERROR(__xludf.DUMMYFUNCTION("""COMPUTED_VALUE"""),0.0)</f>
        <v>0</v>
      </c>
      <c r="G3156" s="4" t="s">
        <v>3237</v>
      </c>
      <c r="H3156" s="2" t="s">
        <v>3213</v>
      </c>
    </row>
    <row r="3157">
      <c r="A3157" s="3">
        <v>46177.0</v>
      </c>
      <c r="B3157" s="4" t="s">
        <v>148</v>
      </c>
      <c r="C3157" s="4" t="s">
        <v>687</v>
      </c>
      <c r="D3157" s="2" t="s">
        <v>9298</v>
      </c>
      <c r="E3157" s="2">
        <v>0.0</v>
      </c>
      <c r="F3157" s="2">
        <f>IFERROR(__xludf.DUMMYFUNCTION("""COMPUTED_VALUE"""),0.0)</f>
        <v>0</v>
      </c>
      <c r="G3157" s="4" t="s">
        <v>3237</v>
      </c>
      <c r="H3157" s="2" t="s">
        <v>3213</v>
      </c>
    </row>
    <row r="3158">
      <c r="A3158" s="3">
        <v>46178.0</v>
      </c>
      <c r="B3158" s="4" t="s">
        <v>196</v>
      </c>
      <c r="C3158" s="4" t="s">
        <v>687</v>
      </c>
      <c r="D3158" s="2" t="s">
        <v>9298</v>
      </c>
      <c r="E3158" s="2">
        <v>0.0</v>
      </c>
      <c r="F3158" s="2">
        <f>IFERROR(__xludf.DUMMYFUNCTION("""COMPUTED_VALUE"""),0.0)</f>
        <v>0</v>
      </c>
      <c r="G3158" s="4" t="s">
        <v>3237</v>
      </c>
      <c r="H3158" s="2" t="s">
        <v>3213</v>
      </c>
    </row>
    <row r="3159">
      <c r="A3159" s="3">
        <v>46179.0</v>
      </c>
      <c r="B3159" s="4" t="s">
        <v>288</v>
      </c>
      <c r="C3159" s="4" t="s">
        <v>687</v>
      </c>
      <c r="D3159" s="2" t="s">
        <v>9298</v>
      </c>
      <c r="E3159" s="2">
        <v>0.0</v>
      </c>
      <c r="F3159" s="2">
        <f>IFERROR(__xludf.DUMMYFUNCTION("""COMPUTED_VALUE"""),0.0)</f>
        <v>0</v>
      </c>
      <c r="G3159" s="4" t="s">
        <v>3237</v>
      </c>
      <c r="H3159" s="2" t="s">
        <v>3213</v>
      </c>
    </row>
    <row r="3160">
      <c r="A3160" s="3">
        <v>46180.0</v>
      </c>
      <c r="B3160" s="4" t="s">
        <v>256</v>
      </c>
      <c r="C3160" s="4" t="s">
        <v>687</v>
      </c>
      <c r="D3160" s="2" t="s">
        <v>9298</v>
      </c>
      <c r="E3160" s="2">
        <v>0.0</v>
      </c>
      <c r="F3160" s="2">
        <f>IFERROR(__xludf.DUMMYFUNCTION("""COMPUTED_VALUE"""),0.0)</f>
        <v>0</v>
      </c>
      <c r="G3160" s="4" t="s">
        <v>3237</v>
      </c>
      <c r="H3160" s="2" t="s">
        <v>3213</v>
      </c>
    </row>
    <row r="3161">
      <c r="A3161" s="3">
        <v>46181.0</v>
      </c>
      <c r="B3161" s="4" t="s">
        <v>180</v>
      </c>
      <c r="C3161" s="4" t="s">
        <v>687</v>
      </c>
      <c r="D3161" s="2" t="s">
        <v>9298</v>
      </c>
      <c r="E3161" s="2">
        <v>0.0</v>
      </c>
      <c r="F3161" s="2">
        <f>IFERROR(__xludf.DUMMYFUNCTION("""COMPUTED_VALUE"""),0.0)</f>
        <v>0</v>
      </c>
      <c r="G3161" s="4" t="s">
        <v>3237</v>
      </c>
      <c r="H3161" s="2" t="s">
        <v>3213</v>
      </c>
    </row>
    <row r="3162">
      <c r="A3162" s="3">
        <v>46182.0</v>
      </c>
      <c r="B3162" s="4" t="s">
        <v>208</v>
      </c>
      <c r="C3162" s="4" t="s">
        <v>687</v>
      </c>
      <c r="D3162" s="2" t="s">
        <v>9298</v>
      </c>
      <c r="E3162" s="2">
        <v>0.0</v>
      </c>
      <c r="F3162" s="2">
        <f>IFERROR(__xludf.DUMMYFUNCTION("""COMPUTED_VALUE"""),0.0)</f>
        <v>0</v>
      </c>
      <c r="G3162" s="4" t="s">
        <v>3237</v>
      </c>
      <c r="H3162" s="2" t="s">
        <v>3213</v>
      </c>
    </row>
    <row r="3163">
      <c r="A3163" s="3">
        <v>46183.0</v>
      </c>
      <c r="B3163" s="4" t="s">
        <v>303</v>
      </c>
      <c r="C3163" s="4" t="s">
        <v>687</v>
      </c>
      <c r="D3163" s="2" t="s">
        <v>9298</v>
      </c>
      <c r="E3163" s="2">
        <v>0.0</v>
      </c>
      <c r="F3163" s="2">
        <f>IFERROR(__xludf.DUMMYFUNCTION("""COMPUTED_VALUE"""),0.0)</f>
        <v>0</v>
      </c>
      <c r="G3163" s="4" t="s">
        <v>3237</v>
      </c>
      <c r="H3163" s="2" t="s">
        <v>3213</v>
      </c>
    </row>
    <row r="3164">
      <c r="A3164" s="3">
        <v>46184.0</v>
      </c>
      <c r="B3164" s="4" t="s">
        <v>148</v>
      </c>
      <c r="C3164" s="4" t="s">
        <v>687</v>
      </c>
      <c r="D3164" s="2" t="s">
        <v>9298</v>
      </c>
      <c r="E3164" s="2">
        <v>0.0</v>
      </c>
      <c r="F3164" s="2">
        <f>IFERROR(__xludf.DUMMYFUNCTION("""COMPUTED_VALUE"""),0.0)</f>
        <v>0</v>
      </c>
      <c r="G3164" s="4" t="s">
        <v>3237</v>
      </c>
      <c r="H3164" s="2" t="s">
        <v>3213</v>
      </c>
    </row>
    <row r="3165">
      <c r="A3165" s="3">
        <v>46185.0</v>
      </c>
      <c r="B3165" s="4" t="s">
        <v>196</v>
      </c>
      <c r="C3165" s="4" t="s">
        <v>687</v>
      </c>
      <c r="D3165" s="2" t="s">
        <v>9298</v>
      </c>
      <c r="E3165" s="2">
        <v>0.0</v>
      </c>
      <c r="F3165" s="2">
        <f>IFERROR(__xludf.DUMMYFUNCTION("""COMPUTED_VALUE"""),0.0)</f>
        <v>0</v>
      </c>
      <c r="G3165" s="4" t="s">
        <v>3237</v>
      </c>
      <c r="H3165" s="2" t="s">
        <v>3213</v>
      </c>
    </row>
    <row r="3166">
      <c r="A3166" s="3">
        <v>46186.0</v>
      </c>
      <c r="B3166" s="4" t="s">
        <v>288</v>
      </c>
      <c r="C3166" s="4" t="s">
        <v>687</v>
      </c>
      <c r="D3166" s="2" t="s">
        <v>9298</v>
      </c>
      <c r="E3166" s="2">
        <v>0.0</v>
      </c>
      <c r="F3166" s="2">
        <f>IFERROR(__xludf.DUMMYFUNCTION("""COMPUTED_VALUE"""),0.0)</f>
        <v>0</v>
      </c>
      <c r="G3166" s="4" t="s">
        <v>3237</v>
      </c>
      <c r="H3166" s="2" t="s">
        <v>3213</v>
      </c>
    </row>
    <row r="3167">
      <c r="A3167" s="3">
        <v>46187.0</v>
      </c>
      <c r="B3167" s="4" t="s">
        <v>256</v>
      </c>
      <c r="C3167" s="4" t="s">
        <v>687</v>
      </c>
      <c r="D3167" s="2" t="s">
        <v>9298</v>
      </c>
      <c r="E3167" s="2">
        <v>0.0</v>
      </c>
      <c r="F3167" s="2">
        <f>IFERROR(__xludf.DUMMYFUNCTION("""COMPUTED_VALUE"""),0.0)</f>
        <v>0</v>
      </c>
      <c r="G3167" s="4" t="s">
        <v>3237</v>
      </c>
      <c r="H3167" s="2" t="s">
        <v>3213</v>
      </c>
    </row>
    <row r="3168">
      <c r="A3168" s="3">
        <v>46188.0</v>
      </c>
      <c r="B3168" s="4" t="s">
        <v>180</v>
      </c>
      <c r="C3168" s="4" t="s">
        <v>687</v>
      </c>
      <c r="D3168" s="2" t="s">
        <v>9298</v>
      </c>
      <c r="E3168" s="2">
        <v>0.0</v>
      </c>
      <c r="F3168" s="2">
        <f>IFERROR(__xludf.DUMMYFUNCTION("""COMPUTED_VALUE"""),0.0)</f>
        <v>0</v>
      </c>
      <c r="G3168" s="4" t="s">
        <v>3237</v>
      </c>
      <c r="H3168" s="2" t="s">
        <v>3213</v>
      </c>
    </row>
    <row r="3169">
      <c r="A3169" s="3">
        <v>46189.0</v>
      </c>
      <c r="B3169" s="4" t="s">
        <v>208</v>
      </c>
      <c r="C3169" s="4" t="s">
        <v>687</v>
      </c>
      <c r="D3169" s="2" t="s">
        <v>9298</v>
      </c>
      <c r="E3169" s="2">
        <v>0.0</v>
      </c>
      <c r="F3169" s="2">
        <f>IFERROR(__xludf.DUMMYFUNCTION("""COMPUTED_VALUE"""),0.0)</f>
        <v>0</v>
      </c>
      <c r="G3169" s="4" t="s">
        <v>3237</v>
      </c>
      <c r="H3169" s="2" t="s">
        <v>3213</v>
      </c>
    </row>
    <row r="3170">
      <c r="A3170" s="3">
        <v>46190.0</v>
      </c>
      <c r="B3170" s="4" t="s">
        <v>303</v>
      </c>
      <c r="C3170" s="4" t="s">
        <v>687</v>
      </c>
      <c r="D3170" s="2" t="s">
        <v>9298</v>
      </c>
      <c r="E3170" s="2">
        <v>0.0</v>
      </c>
      <c r="F3170" s="2">
        <f>IFERROR(__xludf.DUMMYFUNCTION("""COMPUTED_VALUE"""),0.0)</f>
        <v>0</v>
      </c>
      <c r="G3170" s="4" t="s">
        <v>3237</v>
      </c>
      <c r="H3170" s="2" t="s">
        <v>3213</v>
      </c>
    </row>
    <row r="3171">
      <c r="A3171" s="3">
        <v>46191.0</v>
      </c>
      <c r="B3171" s="4" t="s">
        <v>148</v>
      </c>
      <c r="C3171" s="4" t="s">
        <v>687</v>
      </c>
      <c r="D3171" s="2" t="s">
        <v>9298</v>
      </c>
      <c r="E3171" s="2">
        <v>0.0</v>
      </c>
      <c r="F3171" s="2">
        <f>IFERROR(__xludf.DUMMYFUNCTION("""COMPUTED_VALUE"""),0.0)</f>
        <v>0</v>
      </c>
      <c r="G3171" s="4" t="s">
        <v>3237</v>
      </c>
      <c r="H3171" s="2" t="s">
        <v>3213</v>
      </c>
    </row>
    <row r="3172">
      <c r="A3172" s="3">
        <v>46192.0</v>
      </c>
      <c r="B3172" s="4" t="s">
        <v>196</v>
      </c>
      <c r="C3172" s="4" t="s">
        <v>687</v>
      </c>
      <c r="D3172" s="2" t="s">
        <v>9298</v>
      </c>
      <c r="E3172" s="2">
        <v>0.0</v>
      </c>
      <c r="F3172" s="2">
        <f>IFERROR(__xludf.DUMMYFUNCTION("""COMPUTED_VALUE"""),0.0)</f>
        <v>0</v>
      </c>
      <c r="G3172" s="4" t="s">
        <v>3237</v>
      </c>
      <c r="H3172" s="2" t="s">
        <v>3213</v>
      </c>
    </row>
    <row r="3173">
      <c r="A3173" s="3">
        <v>46193.0</v>
      </c>
      <c r="B3173" s="4" t="s">
        <v>288</v>
      </c>
      <c r="C3173" s="4" t="s">
        <v>687</v>
      </c>
      <c r="D3173" s="2" t="s">
        <v>9298</v>
      </c>
      <c r="E3173" s="2">
        <v>0.0</v>
      </c>
      <c r="F3173" s="2">
        <f>IFERROR(__xludf.DUMMYFUNCTION("""COMPUTED_VALUE"""),0.0)</f>
        <v>0</v>
      </c>
      <c r="G3173" s="4" t="s">
        <v>3237</v>
      </c>
      <c r="H3173" s="2" t="s">
        <v>3213</v>
      </c>
    </row>
    <row r="3174">
      <c r="A3174" s="3">
        <v>46194.0</v>
      </c>
      <c r="B3174" s="4" t="s">
        <v>256</v>
      </c>
      <c r="C3174" s="4" t="s">
        <v>687</v>
      </c>
      <c r="D3174" s="2" t="s">
        <v>9298</v>
      </c>
      <c r="E3174" s="2">
        <v>0.0</v>
      </c>
      <c r="F3174" s="2">
        <f>IFERROR(__xludf.DUMMYFUNCTION("""COMPUTED_VALUE"""),0.0)</f>
        <v>0</v>
      </c>
      <c r="G3174" s="4" t="s">
        <v>3237</v>
      </c>
      <c r="H3174" s="2" t="s">
        <v>3213</v>
      </c>
    </row>
    <row r="3175">
      <c r="A3175" s="3">
        <v>46195.0</v>
      </c>
      <c r="B3175" s="4" t="s">
        <v>180</v>
      </c>
      <c r="C3175" s="4" t="s">
        <v>687</v>
      </c>
      <c r="D3175" s="2" t="s">
        <v>9298</v>
      </c>
      <c r="E3175" s="2">
        <v>0.0</v>
      </c>
      <c r="F3175" s="2">
        <f>IFERROR(__xludf.DUMMYFUNCTION("""COMPUTED_VALUE"""),0.0)</f>
        <v>0</v>
      </c>
      <c r="G3175" s="4" t="s">
        <v>3237</v>
      </c>
      <c r="H3175" s="2" t="s">
        <v>3213</v>
      </c>
    </row>
    <row r="3176">
      <c r="A3176" s="3">
        <v>46196.0</v>
      </c>
      <c r="B3176" s="4" t="s">
        <v>208</v>
      </c>
      <c r="C3176" s="4" t="s">
        <v>687</v>
      </c>
      <c r="D3176" s="2" t="s">
        <v>9298</v>
      </c>
      <c r="E3176" s="2">
        <v>0.0</v>
      </c>
      <c r="F3176" s="2">
        <f>IFERROR(__xludf.DUMMYFUNCTION("""COMPUTED_VALUE"""),0.0)</f>
        <v>0</v>
      </c>
      <c r="G3176" s="4" t="s">
        <v>3237</v>
      </c>
      <c r="H3176" s="2" t="s">
        <v>3213</v>
      </c>
    </row>
    <row r="3177">
      <c r="A3177" s="3">
        <v>46197.0</v>
      </c>
      <c r="B3177" s="4" t="s">
        <v>303</v>
      </c>
      <c r="C3177" s="4" t="s">
        <v>687</v>
      </c>
      <c r="D3177" s="2" t="s">
        <v>9298</v>
      </c>
      <c r="E3177" s="2">
        <v>0.0</v>
      </c>
      <c r="F3177" s="2">
        <f>IFERROR(__xludf.DUMMYFUNCTION("""COMPUTED_VALUE"""),0.0)</f>
        <v>0</v>
      </c>
      <c r="G3177" s="4" t="s">
        <v>3237</v>
      </c>
      <c r="H3177" s="2" t="s">
        <v>3213</v>
      </c>
    </row>
    <row r="3178">
      <c r="A3178" s="3">
        <v>46198.0</v>
      </c>
      <c r="B3178" s="4" t="s">
        <v>148</v>
      </c>
      <c r="C3178" s="4" t="s">
        <v>687</v>
      </c>
      <c r="D3178" s="2" t="s">
        <v>9298</v>
      </c>
      <c r="E3178" s="2">
        <v>0.0</v>
      </c>
      <c r="F3178" s="2">
        <f>IFERROR(__xludf.DUMMYFUNCTION("""COMPUTED_VALUE"""),0.0)</f>
        <v>0</v>
      </c>
      <c r="G3178" s="4" t="s">
        <v>3237</v>
      </c>
      <c r="H3178" s="2" t="s">
        <v>3213</v>
      </c>
    </row>
    <row r="3179">
      <c r="A3179" s="3">
        <v>46199.0</v>
      </c>
      <c r="B3179" s="4" t="s">
        <v>196</v>
      </c>
      <c r="C3179" s="4" t="s">
        <v>687</v>
      </c>
      <c r="D3179" s="2" t="s">
        <v>9298</v>
      </c>
      <c r="E3179" s="2">
        <v>0.0</v>
      </c>
      <c r="F3179" s="2">
        <f>IFERROR(__xludf.DUMMYFUNCTION("""COMPUTED_VALUE"""),0.0)</f>
        <v>0</v>
      </c>
      <c r="G3179" s="4" t="s">
        <v>3237</v>
      </c>
      <c r="H3179" s="2" t="s">
        <v>3213</v>
      </c>
    </row>
    <row r="3180">
      <c r="A3180" s="3">
        <v>46200.0</v>
      </c>
      <c r="B3180" s="4" t="s">
        <v>288</v>
      </c>
      <c r="C3180" s="4" t="s">
        <v>687</v>
      </c>
      <c r="D3180" s="2" t="s">
        <v>9298</v>
      </c>
      <c r="E3180" s="2">
        <v>0.0</v>
      </c>
      <c r="F3180" s="2">
        <f>IFERROR(__xludf.DUMMYFUNCTION("""COMPUTED_VALUE"""),0.0)</f>
        <v>0</v>
      </c>
      <c r="G3180" s="4" t="s">
        <v>3237</v>
      </c>
      <c r="H3180" s="2" t="s">
        <v>3213</v>
      </c>
    </row>
    <row r="3181">
      <c r="A3181" s="3">
        <v>46201.0</v>
      </c>
      <c r="B3181" s="4" t="s">
        <v>256</v>
      </c>
      <c r="C3181" s="4" t="s">
        <v>687</v>
      </c>
      <c r="D3181" s="2" t="s">
        <v>9298</v>
      </c>
      <c r="E3181" s="2">
        <v>0.0</v>
      </c>
      <c r="F3181" s="2">
        <f>IFERROR(__xludf.DUMMYFUNCTION("""COMPUTED_VALUE"""),0.0)</f>
        <v>0</v>
      </c>
      <c r="G3181" s="4" t="s">
        <v>3237</v>
      </c>
      <c r="H3181" s="2" t="s">
        <v>3213</v>
      </c>
    </row>
    <row r="3182">
      <c r="A3182" s="3">
        <v>46202.0</v>
      </c>
      <c r="B3182" s="4" t="s">
        <v>180</v>
      </c>
      <c r="C3182" s="4" t="s">
        <v>687</v>
      </c>
      <c r="D3182" s="2" t="s">
        <v>9298</v>
      </c>
      <c r="E3182" s="2">
        <v>0.0</v>
      </c>
      <c r="F3182" s="2">
        <f>IFERROR(__xludf.DUMMYFUNCTION("""COMPUTED_VALUE"""),0.0)</f>
        <v>0</v>
      </c>
      <c r="G3182" s="4" t="s">
        <v>3237</v>
      </c>
      <c r="H3182" s="2" t="s">
        <v>3213</v>
      </c>
    </row>
    <row r="3183">
      <c r="A3183" s="3">
        <v>46203.0</v>
      </c>
      <c r="B3183" s="4" t="s">
        <v>208</v>
      </c>
      <c r="C3183" s="4" t="s">
        <v>687</v>
      </c>
      <c r="D3183" s="2" t="s">
        <v>9298</v>
      </c>
      <c r="E3183" s="2">
        <v>0.0</v>
      </c>
      <c r="F3183" s="2">
        <f>IFERROR(__xludf.DUMMYFUNCTION("""COMPUTED_VALUE"""),0.0)</f>
        <v>0</v>
      </c>
      <c r="G3183" s="4" t="s">
        <v>3237</v>
      </c>
      <c r="H3183" s="2" t="s">
        <v>3213</v>
      </c>
    </row>
    <row r="3184">
      <c r="A3184" s="3">
        <v>46204.0</v>
      </c>
      <c r="B3184" s="4" t="s">
        <v>303</v>
      </c>
      <c r="C3184" s="4" t="s">
        <v>687</v>
      </c>
      <c r="D3184" s="2" t="s">
        <v>9298</v>
      </c>
      <c r="E3184" s="2">
        <v>0.0</v>
      </c>
      <c r="F3184" s="2">
        <f>IFERROR(__xludf.DUMMYFUNCTION("""COMPUTED_VALUE"""),0.0)</f>
        <v>0</v>
      </c>
      <c r="G3184" s="4" t="s">
        <v>3237</v>
      </c>
      <c r="H3184" s="2" t="s">
        <v>3213</v>
      </c>
    </row>
    <row r="3185">
      <c r="A3185" s="3">
        <v>46205.0</v>
      </c>
      <c r="B3185" s="4" t="s">
        <v>148</v>
      </c>
      <c r="C3185" s="4" t="s">
        <v>687</v>
      </c>
      <c r="D3185" s="2" t="s">
        <v>9298</v>
      </c>
      <c r="E3185" s="2">
        <v>0.0</v>
      </c>
      <c r="F3185" s="2">
        <f>IFERROR(__xludf.DUMMYFUNCTION("""COMPUTED_VALUE"""),0.0)</f>
        <v>0</v>
      </c>
      <c r="G3185" s="4" t="s">
        <v>3237</v>
      </c>
      <c r="H3185" s="2" t="s">
        <v>3213</v>
      </c>
    </row>
    <row r="3186">
      <c r="A3186" s="3">
        <v>46206.0</v>
      </c>
      <c r="B3186" s="4" t="s">
        <v>196</v>
      </c>
      <c r="C3186" s="4" t="s">
        <v>687</v>
      </c>
      <c r="D3186" s="2" t="s">
        <v>9298</v>
      </c>
      <c r="E3186" s="2">
        <v>0.0</v>
      </c>
      <c r="F3186" s="2">
        <f>IFERROR(__xludf.DUMMYFUNCTION("""COMPUTED_VALUE"""),0.0)</f>
        <v>0</v>
      </c>
      <c r="G3186" s="4" t="s">
        <v>3237</v>
      </c>
      <c r="H3186" s="2" t="s">
        <v>3213</v>
      </c>
    </row>
    <row r="3187">
      <c r="A3187" s="3">
        <v>46207.0</v>
      </c>
      <c r="B3187" s="4" t="s">
        <v>288</v>
      </c>
      <c r="C3187" s="4" t="s">
        <v>687</v>
      </c>
      <c r="D3187" s="2" t="s">
        <v>9298</v>
      </c>
      <c r="E3187" s="2">
        <v>0.0</v>
      </c>
      <c r="F3187" s="2">
        <f>IFERROR(__xludf.DUMMYFUNCTION("""COMPUTED_VALUE"""),0.0)</f>
        <v>0</v>
      </c>
      <c r="G3187" s="4" t="s">
        <v>3237</v>
      </c>
      <c r="H3187" s="2" t="s">
        <v>3213</v>
      </c>
    </row>
    <row r="3188">
      <c r="A3188" s="3">
        <v>46208.0</v>
      </c>
      <c r="B3188" s="4" t="s">
        <v>256</v>
      </c>
      <c r="C3188" s="4" t="s">
        <v>687</v>
      </c>
      <c r="D3188" s="2" t="s">
        <v>9298</v>
      </c>
      <c r="E3188" s="2">
        <v>0.0</v>
      </c>
      <c r="F3188" s="2">
        <f>IFERROR(__xludf.DUMMYFUNCTION("""COMPUTED_VALUE"""),0.0)</f>
        <v>0</v>
      </c>
      <c r="G3188" s="4" t="s">
        <v>3237</v>
      </c>
      <c r="H3188" s="2" t="s">
        <v>3213</v>
      </c>
    </row>
    <row r="3189">
      <c r="A3189" s="3">
        <v>46209.0</v>
      </c>
      <c r="B3189" s="4" t="s">
        <v>180</v>
      </c>
      <c r="C3189" s="4" t="s">
        <v>687</v>
      </c>
      <c r="D3189" s="2" t="s">
        <v>9298</v>
      </c>
      <c r="E3189" s="2">
        <v>0.0</v>
      </c>
      <c r="F3189" s="2">
        <f>IFERROR(__xludf.DUMMYFUNCTION("""COMPUTED_VALUE"""),0.0)</f>
        <v>0</v>
      </c>
      <c r="G3189" s="4" t="s">
        <v>3237</v>
      </c>
      <c r="H3189" s="2" t="s">
        <v>3213</v>
      </c>
    </row>
    <row r="3190">
      <c r="A3190" s="3">
        <v>46210.0</v>
      </c>
      <c r="B3190" s="4" t="s">
        <v>208</v>
      </c>
      <c r="C3190" s="4" t="s">
        <v>687</v>
      </c>
      <c r="D3190" s="2" t="s">
        <v>9298</v>
      </c>
      <c r="E3190" s="2">
        <v>0.0</v>
      </c>
      <c r="F3190" s="2">
        <f>IFERROR(__xludf.DUMMYFUNCTION("""COMPUTED_VALUE"""),0.0)</f>
        <v>0</v>
      </c>
      <c r="G3190" s="4" t="s">
        <v>3237</v>
      </c>
      <c r="H3190" s="2" t="s">
        <v>3213</v>
      </c>
    </row>
    <row r="3191">
      <c r="A3191" s="3">
        <v>46211.0</v>
      </c>
      <c r="B3191" s="4" t="s">
        <v>303</v>
      </c>
      <c r="C3191" s="4" t="s">
        <v>687</v>
      </c>
      <c r="D3191" s="2" t="s">
        <v>9298</v>
      </c>
      <c r="E3191" s="2">
        <v>0.0</v>
      </c>
      <c r="F3191" s="2">
        <f>IFERROR(__xludf.DUMMYFUNCTION("""COMPUTED_VALUE"""),0.0)</f>
        <v>0</v>
      </c>
      <c r="G3191" s="4" t="s">
        <v>3237</v>
      </c>
      <c r="H3191" s="2" t="s">
        <v>3213</v>
      </c>
    </row>
    <row r="3192">
      <c r="A3192" s="3">
        <v>46212.0</v>
      </c>
      <c r="B3192" s="4" t="s">
        <v>148</v>
      </c>
      <c r="C3192" s="4" t="s">
        <v>687</v>
      </c>
      <c r="D3192" s="2" t="s">
        <v>9298</v>
      </c>
      <c r="E3192" s="2">
        <v>0.0</v>
      </c>
      <c r="F3192" s="2">
        <f>IFERROR(__xludf.DUMMYFUNCTION("""COMPUTED_VALUE"""),0.0)</f>
        <v>0</v>
      </c>
      <c r="G3192" s="4" t="s">
        <v>3237</v>
      </c>
      <c r="H3192" s="2" t="s">
        <v>3213</v>
      </c>
    </row>
    <row r="3193">
      <c r="A3193" s="3">
        <v>46213.0</v>
      </c>
      <c r="B3193" s="4" t="s">
        <v>196</v>
      </c>
      <c r="C3193" s="4" t="s">
        <v>687</v>
      </c>
      <c r="D3193" s="2" t="s">
        <v>9298</v>
      </c>
      <c r="E3193" s="2">
        <v>0.0</v>
      </c>
      <c r="F3193" s="2">
        <f>IFERROR(__xludf.DUMMYFUNCTION("""COMPUTED_VALUE"""),0.0)</f>
        <v>0</v>
      </c>
      <c r="G3193" s="4" t="s">
        <v>3237</v>
      </c>
      <c r="H3193" s="2" t="s">
        <v>3213</v>
      </c>
    </row>
    <row r="3194">
      <c r="A3194" s="3">
        <v>46214.0</v>
      </c>
      <c r="B3194" s="4" t="s">
        <v>288</v>
      </c>
      <c r="C3194" s="4" t="s">
        <v>687</v>
      </c>
      <c r="D3194" s="2" t="s">
        <v>9298</v>
      </c>
      <c r="E3194" s="2">
        <v>0.0</v>
      </c>
      <c r="F3194" s="2">
        <f>IFERROR(__xludf.DUMMYFUNCTION("""COMPUTED_VALUE"""),0.0)</f>
        <v>0</v>
      </c>
      <c r="G3194" s="4" t="s">
        <v>3237</v>
      </c>
      <c r="H3194" s="2" t="s">
        <v>3213</v>
      </c>
    </row>
    <row r="3195">
      <c r="A3195" s="3">
        <v>46215.0</v>
      </c>
      <c r="B3195" s="4" t="s">
        <v>256</v>
      </c>
      <c r="C3195" s="4" t="s">
        <v>687</v>
      </c>
      <c r="D3195" s="2" t="s">
        <v>9298</v>
      </c>
      <c r="E3195" s="2">
        <v>0.0</v>
      </c>
      <c r="F3195" s="2">
        <f>IFERROR(__xludf.DUMMYFUNCTION("""COMPUTED_VALUE"""),0.0)</f>
        <v>0</v>
      </c>
      <c r="G3195" s="4" t="s">
        <v>3237</v>
      </c>
      <c r="H3195" s="2" t="s">
        <v>3213</v>
      </c>
    </row>
    <row r="3196">
      <c r="A3196" s="3">
        <v>46216.0</v>
      </c>
      <c r="B3196" s="4" t="s">
        <v>180</v>
      </c>
      <c r="C3196" s="4" t="s">
        <v>687</v>
      </c>
      <c r="D3196" s="2" t="s">
        <v>9298</v>
      </c>
      <c r="E3196" s="2">
        <v>0.0</v>
      </c>
      <c r="F3196" s="2">
        <f>IFERROR(__xludf.DUMMYFUNCTION("""COMPUTED_VALUE"""),0.0)</f>
        <v>0</v>
      </c>
      <c r="G3196" s="4" t="s">
        <v>3237</v>
      </c>
      <c r="H3196" s="2" t="s">
        <v>3213</v>
      </c>
    </row>
    <row r="3197">
      <c r="A3197" s="3">
        <v>46217.0</v>
      </c>
      <c r="B3197" s="4" t="s">
        <v>208</v>
      </c>
      <c r="C3197" s="4" t="s">
        <v>687</v>
      </c>
      <c r="D3197" s="2" t="s">
        <v>9298</v>
      </c>
      <c r="E3197" s="2">
        <v>0.0</v>
      </c>
      <c r="F3197" s="2">
        <f>IFERROR(__xludf.DUMMYFUNCTION("""COMPUTED_VALUE"""),0.0)</f>
        <v>0</v>
      </c>
      <c r="G3197" s="4" t="s">
        <v>3237</v>
      </c>
      <c r="H3197" s="2" t="s">
        <v>3213</v>
      </c>
    </row>
    <row r="3198">
      <c r="A3198" s="3">
        <v>46218.0</v>
      </c>
      <c r="B3198" s="4" t="s">
        <v>303</v>
      </c>
      <c r="C3198" s="4" t="s">
        <v>687</v>
      </c>
      <c r="D3198" s="2" t="s">
        <v>9298</v>
      </c>
      <c r="E3198" s="2">
        <v>0.0</v>
      </c>
      <c r="F3198" s="2">
        <f>IFERROR(__xludf.DUMMYFUNCTION("""COMPUTED_VALUE"""),0.0)</f>
        <v>0</v>
      </c>
      <c r="G3198" s="4" t="s">
        <v>3237</v>
      </c>
      <c r="H3198" s="2" t="s">
        <v>3213</v>
      </c>
    </row>
    <row r="3199">
      <c r="A3199" s="3">
        <v>46219.0</v>
      </c>
      <c r="B3199" s="4" t="s">
        <v>148</v>
      </c>
      <c r="C3199" s="4" t="s">
        <v>687</v>
      </c>
      <c r="D3199" s="2" t="s">
        <v>9298</v>
      </c>
      <c r="E3199" s="2">
        <v>0.0</v>
      </c>
      <c r="F3199" s="2">
        <f>IFERROR(__xludf.DUMMYFUNCTION("""COMPUTED_VALUE"""),0.0)</f>
        <v>0</v>
      </c>
      <c r="G3199" s="4" t="s">
        <v>3237</v>
      </c>
      <c r="H3199" s="2" t="s">
        <v>3213</v>
      </c>
    </row>
    <row r="3200">
      <c r="A3200" s="3">
        <v>46220.0</v>
      </c>
      <c r="B3200" s="4" t="s">
        <v>196</v>
      </c>
      <c r="C3200" s="4" t="s">
        <v>687</v>
      </c>
      <c r="D3200" s="2" t="s">
        <v>9298</v>
      </c>
      <c r="E3200" s="2">
        <v>0.0</v>
      </c>
      <c r="F3200" s="2">
        <f>IFERROR(__xludf.DUMMYFUNCTION("""COMPUTED_VALUE"""),0.0)</f>
        <v>0</v>
      </c>
      <c r="G3200" s="4" t="s">
        <v>3237</v>
      </c>
      <c r="H3200" s="2" t="s">
        <v>3213</v>
      </c>
    </row>
    <row r="3201">
      <c r="A3201" s="3">
        <v>46221.0</v>
      </c>
      <c r="B3201" s="4" t="s">
        <v>288</v>
      </c>
      <c r="C3201" s="4" t="s">
        <v>687</v>
      </c>
      <c r="D3201" s="2" t="s">
        <v>9298</v>
      </c>
      <c r="E3201" s="2">
        <v>0.0</v>
      </c>
      <c r="F3201" s="2">
        <f>IFERROR(__xludf.DUMMYFUNCTION("""COMPUTED_VALUE"""),0.0)</f>
        <v>0</v>
      </c>
      <c r="G3201" s="4" t="s">
        <v>3237</v>
      </c>
      <c r="H3201" s="2" t="s">
        <v>3213</v>
      </c>
    </row>
    <row r="3202">
      <c r="A3202" s="3">
        <v>46222.0</v>
      </c>
      <c r="B3202" s="4" t="s">
        <v>256</v>
      </c>
      <c r="C3202" s="4" t="s">
        <v>687</v>
      </c>
      <c r="D3202" s="2" t="s">
        <v>9298</v>
      </c>
      <c r="E3202" s="2">
        <v>0.0</v>
      </c>
      <c r="F3202" s="2">
        <f>IFERROR(__xludf.DUMMYFUNCTION("""COMPUTED_VALUE"""),0.0)</f>
        <v>0</v>
      </c>
      <c r="G3202" s="4" t="s">
        <v>3237</v>
      </c>
      <c r="H3202" s="2" t="s">
        <v>3213</v>
      </c>
    </row>
    <row r="3203">
      <c r="A3203" s="3">
        <v>46223.0</v>
      </c>
      <c r="B3203" s="4" t="s">
        <v>180</v>
      </c>
      <c r="C3203" s="4" t="s">
        <v>687</v>
      </c>
      <c r="D3203" s="2" t="s">
        <v>9298</v>
      </c>
      <c r="E3203" s="2">
        <v>0.0</v>
      </c>
      <c r="F3203" s="2">
        <f>IFERROR(__xludf.DUMMYFUNCTION("""COMPUTED_VALUE"""),0.0)</f>
        <v>0</v>
      </c>
      <c r="G3203" s="4" t="s">
        <v>3237</v>
      </c>
      <c r="H3203" s="2" t="s">
        <v>3213</v>
      </c>
    </row>
    <row r="3204">
      <c r="A3204" s="3">
        <v>46224.0</v>
      </c>
      <c r="B3204" s="4" t="s">
        <v>208</v>
      </c>
      <c r="C3204" s="4" t="s">
        <v>687</v>
      </c>
      <c r="D3204" s="2" t="s">
        <v>9298</v>
      </c>
      <c r="E3204" s="2">
        <v>0.0</v>
      </c>
      <c r="F3204" s="2">
        <f>IFERROR(__xludf.DUMMYFUNCTION("""COMPUTED_VALUE"""),0.0)</f>
        <v>0</v>
      </c>
      <c r="G3204" s="4" t="s">
        <v>3237</v>
      </c>
      <c r="H3204" s="2" t="s">
        <v>3213</v>
      </c>
    </row>
    <row r="3205">
      <c r="A3205" s="3">
        <v>46225.0</v>
      </c>
      <c r="B3205" s="4" t="s">
        <v>303</v>
      </c>
      <c r="C3205" s="4" t="s">
        <v>687</v>
      </c>
      <c r="D3205" s="2" t="s">
        <v>9298</v>
      </c>
      <c r="E3205" s="2">
        <v>0.0</v>
      </c>
      <c r="F3205" s="2">
        <f>IFERROR(__xludf.DUMMYFUNCTION("""COMPUTED_VALUE"""),0.0)</f>
        <v>0</v>
      </c>
      <c r="G3205" s="4" t="s">
        <v>3237</v>
      </c>
      <c r="H3205" s="2" t="s">
        <v>3213</v>
      </c>
    </row>
    <row r="3206">
      <c r="A3206" s="3">
        <v>46226.0</v>
      </c>
      <c r="B3206" s="4" t="s">
        <v>148</v>
      </c>
      <c r="C3206" s="4" t="s">
        <v>687</v>
      </c>
      <c r="D3206" s="2" t="s">
        <v>9298</v>
      </c>
      <c r="E3206" s="2">
        <v>0.0</v>
      </c>
      <c r="F3206" s="2">
        <f>IFERROR(__xludf.DUMMYFUNCTION("""COMPUTED_VALUE"""),0.0)</f>
        <v>0</v>
      </c>
      <c r="G3206" s="4" t="s">
        <v>3237</v>
      </c>
      <c r="H3206" s="2" t="s">
        <v>3213</v>
      </c>
    </row>
    <row r="3207">
      <c r="A3207" s="3">
        <v>46227.0</v>
      </c>
      <c r="B3207" s="4" t="s">
        <v>196</v>
      </c>
      <c r="C3207" s="4" t="s">
        <v>687</v>
      </c>
      <c r="D3207" s="2" t="s">
        <v>9298</v>
      </c>
      <c r="E3207" s="2">
        <v>0.0</v>
      </c>
      <c r="F3207" s="2">
        <f>IFERROR(__xludf.DUMMYFUNCTION("""COMPUTED_VALUE"""),0.0)</f>
        <v>0</v>
      </c>
      <c r="G3207" s="4" t="s">
        <v>3237</v>
      </c>
      <c r="H3207" s="2" t="s">
        <v>3213</v>
      </c>
    </row>
    <row r="3208">
      <c r="A3208" s="3">
        <v>46228.0</v>
      </c>
      <c r="B3208" s="4" t="s">
        <v>288</v>
      </c>
      <c r="C3208" s="4" t="s">
        <v>687</v>
      </c>
      <c r="D3208" s="2" t="s">
        <v>9298</v>
      </c>
      <c r="E3208" s="2">
        <v>0.0</v>
      </c>
      <c r="F3208" s="2">
        <f>IFERROR(__xludf.DUMMYFUNCTION("""COMPUTED_VALUE"""),0.0)</f>
        <v>0</v>
      </c>
      <c r="G3208" s="4" t="s">
        <v>3237</v>
      </c>
      <c r="H3208" s="2" t="s">
        <v>3213</v>
      </c>
    </row>
    <row r="3209">
      <c r="A3209" s="3">
        <v>46229.0</v>
      </c>
      <c r="B3209" s="4" t="s">
        <v>256</v>
      </c>
      <c r="C3209" s="4" t="s">
        <v>687</v>
      </c>
      <c r="D3209" s="2" t="s">
        <v>9298</v>
      </c>
      <c r="E3209" s="2">
        <v>0.0</v>
      </c>
      <c r="F3209" s="2">
        <f>IFERROR(__xludf.DUMMYFUNCTION("""COMPUTED_VALUE"""),0.0)</f>
        <v>0</v>
      </c>
      <c r="G3209" s="4" t="s">
        <v>3237</v>
      </c>
      <c r="H3209" s="2" t="s">
        <v>3213</v>
      </c>
    </row>
    <row r="3210">
      <c r="A3210" s="3">
        <v>46230.0</v>
      </c>
      <c r="B3210" s="4" t="s">
        <v>180</v>
      </c>
      <c r="C3210" s="4" t="s">
        <v>687</v>
      </c>
      <c r="D3210" s="2" t="s">
        <v>9298</v>
      </c>
      <c r="E3210" s="2">
        <v>0.0</v>
      </c>
      <c r="F3210" s="2">
        <f>IFERROR(__xludf.DUMMYFUNCTION("""COMPUTED_VALUE"""),0.0)</f>
        <v>0</v>
      </c>
      <c r="G3210" s="4" t="s">
        <v>3237</v>
      </c>
      <c r="H3210" s="2" t="s">
        <v>3213</v>
      </c>
    </row>
    <row r="3211">
      <c r="A3211" s="3">
        <v>46231.0</v>
      </c>
      <c r="B3211" s="4" t="s">
        <v>208</v>
      </c>
      <c r="C3211" s="4" t="s">
        <v>687</v>
      </c>
      <c r="D3211" s="2" t="s">
        <v>9298</v>
      </c>
      <c r="E3211" s="2">
        <v>0.0</v>
      </c>
      <c r="F3211" s="2">
        <f>IFERROR(__xludf.DUMMYFUNCTION("""COMPUTED_VALUE"""),0.0)</f>
        <v>0</v>
      </c>
      <c r="G3211" s="4" t="s">
        <v>3237</v>
      </c>
      <c r="H3211" s="2" t="s">
        <v>3213</v>
      </c>
    </row>
    <row r="3212">
      <c r="A3212" s="3">
        <v>46232.0</v>
      </c>
      <c r="B3212" s="4" t="s">
        <v>303</v>
      </c>
      <c r="C3212" s="4" t="s">
        <v>687</v>
      </c>
      <c r="D3212" s="2" t="s">
        <v>9298</v>
      </c>
      <c r="E3212" s="2">
        <v>0.0</v>
      </c>
      <c r="F3212" s="2">
        <f>IFERROR(__xludf.DUMMYFUNCTION("""COMPUTED_VALUE"""),0.0)</f>
        <v>0</v>
      </c>
      <c r="G3212" s="4" t="s">
        <v>3237</v>
      </c>
      <c r="H3212" s="2" t="s">
        <v>3213</v>
      </c>
    </row>
    <row r="3213">
      <c r="A3213" s="3">
        <v>46233.0</v>
      </c>
      <c r="B3213" s="4" t="s">
        <v>148</v>
      </c>
      <c r="C3213" s="4" t="s">
        <v>687</v>
      </c>
      <c r="D3213" s="2" t="s">
        <v>9298</v>
      </c>
      <c r="E3213" s="2">
        <v>0.0</v>
      </c>
      <c r="F3213" s="2">
        <f>IFERROR(__xludf.DUMMYFUNCTION("""COMPUTED_VALUE"""),0.0)</f>
        <v>0</v>
      </c>
      <c r="G3213" s="4" t="s">
        <v>3237</v>
      </c>
      <c r="H3213" s="2" t="s">
        <v>3213</v>
      </c>
    </row>
    <row r="3214">
      <c r="A3214" s="3">
        <v>46234.0</v>
      </c>
      <c r="B3214" s="4" t="s">
        <v>196</v>
      </c>
      <c r="C3214" s="4" t="s">
        <v>687</v>
      </c>
      <c r="D3214" s="2" t="s">
        <v>9298</v>
      </c>
      <c r="E3214" s="2">
        <v>0.0</v>
      </c>
      <c r="F3214" s="2">
        <f>IFERROR(__xludf.DUMMYFUNCTION("""COMPUTED_VALUE"""),0.0)</f>
        <v>0</v>
      </c>
      <c r="G3214" s="4" t="s">
        <v>3237</v>
      </c>
      <c r="H3214" s="2" t="s">
        <v>3213</v>
      </c>
    </row>
    <row r="3215">
      <c r="A3215" s="3">
        <v>46235.0</v>
      </c>
      <c r="B3215" s="4" t="s">
        <v>288</v>
      </c>
      <c r="C3215" s="4" t="s">
        <v>687</v>
      </c>
      <c r="D3215" s="2" t="s">
        <v>9298</v>
      </c>
      <c r="E3215" s="2">
        <v>0.0</v>
      </c>
      <c r="F3215" s="2">
        <f>IFERROR(__xludf.DUMMYFUNCTION("""COMPUTED_VALUE"""),0.0)</f>
        <v>0</v>
      </c>
      <c r="G3215" s="4" t="s">
        <v>3237</v>
      </c>
      <c r="H3215" s="2" t="s">
        <v>3213</v>
      </c>
    </row>
    <row r="3216">
      <c r="A3216" s="3">
        <v>46236.0</v>
      </c>
      <c r="B3216" s="4" t="s">
        <v>256</v>
      </c>
      <c r="C3216" s="4" t="s">
        <v>687</v>
      </c>
      <c r="D3216" s="2" t="s">
        <v>9298</v>
      </c>
      <c r="E3216" s="2">
        <v>0.0</v>
      </c>
      <c r="F3216" s="2">
        <f>IFERROR(__xludf.DUMMYFUNCTION("""COMPUTED_VALUE"""),0.0)</f>
        <v>0</v>
      </c>
      <c r="G3216" s="4" t="s">
        <v>3237</v>
      </c>
      <c r="H3216" s="2" t="s">
        <v>3213</v>
      </c>
    </row>
    <row r="3217">
      <c r="A3217" s="3">
        <v>46237.0</v>
      </c>
      <c r="B3217" s="4" t="s">
        <v>180</v>
      </c>
      <c r="C3217" s="4" t="s">
        <v>687</v>
      </c>
      <c r="D3217" s="2" t="s">
        <v>9298</v>
      </c>
      <c r="E3217" s="2">
        <v>0.0</v>
      </c>
      <c r="F3217" s="2">
        <f>IFERROR(__xludf.DUMMYFUNCTION("""COMPUTED_VALUE"""),0.0)</f>
        <v>0</v>
      </c>
      <c r="G3217" s="4" t="s">
        <v>3237</v>
      </c>
      <c r="H3217" s="2" t="s">
        <v>3213</v>
      </c>
    </row>
    <row r="3218">
      <c r="A3218" s="3">
        <v>46238.0</v>
      </c>
      <c r="B3218" s="4" t="s">
        <v>208</v>
      </c>
      <c r="C3218" s="4" t="s">
        <v>687</v>
      </c>
      <c r="D3218" s="2" t="s">
        <v>9298</v>
      </c>
      <c r="E3218" s="2">
        <v>0.0</v>
      </c>
      <c r="F3218" s="2">
        <f>IFERROR(__xludf.DUMMYFUNCTION("""COMPUTED_VALUE"""),0.0)</f>
        <v>0</v>
      </c>
      <c r="G3218" s="4" t="s">
        <v>3237</v>
      </c>
      <c r="H3218" s="2" t="s">
        <v>3213</v>
      </c>
    </row>
    <row r="3219">
      <c r="A3219" s="3">
        <v>46239.0</v>
      </c>
      <c r="B3219" s="4" t="s">
        <v>303</v>
      </c>
      <c r="C3219" s="4" t="s">
        <v>687</v>
      </c>
      <c r="D3219" s="2" t="s">
        <v>9298</v>
      </c>
      <c r="E3219" s="2">
        <v>0.0</v>
      </c>
      <c r="F3219" s="2">
        <f>IFERROR(__xludf.DUMMYFUNCTION("""COMPUTED_VALUE"""),0.0)</f>
        <v>0</v>
      </c>
      <c r="G3219" s="4" t="s">
        <v>3237</v>
      </c>
      <c r="H3219" s="2" t="s">
        <v>3213</v>
      </c>
    </row>
    <row r="3220">
      <c r="A3220" s="3">
        <v>46240.0</v>
      </c>
      <c r="B3220" s="4" t="s">
        <v>148</v>
      </c>
      <c r="C3220" s="4" t="s">
        <v>687</v>
      </c>
      <c r="D3220" s="2" t="s">
        <v>9298</v>
      </c>
      <c r="E3220" s="2">
        <v>0.0</v>
      </c>
      <c r="F3220" s="2">
        <f>IFERROR(__xludf.DUMMYFUNCTION("""COMPUTED_VALUE"""),0.0)</f>
        <v>0</v>
      </c>
      <c r="G3220" s="4" t="s">
        <v>3237</v>
      </c>
      <c r="H3220" s="2" t="s">
        <v>3213</v>
      </c>
    </row>
    <row r="3221">
      <c r="A3221" s="3">
        <v>46241.0</v>
      </c>
      <c r="B3221" s="4" t="s">
        <v>196</v>
      </c>
      <c r="C3221" s="4" t="s">
        <v>687</v>
      </c>
      <c r="D3221" s="2" t="s">
        <v>9298</v>
      </c>
      <c r="E3221" s="2">
        <v>0.0</v>
      </c>
      <c r="F3221" s="2">
        <f>IFERROR(__xludf.DUMMYFUNCTION("""COMPUTED_VALUE"""),0.0)</f>
        <v>0</v>
      </c>
      <c r="G3221" s="4" t="s">
        <v>3237</v>
      </c>
      <c r="H3221" s="2" t="s">
        <v>3213</v>
      </c>
    </row>
    <row r="3222">
      <c r="A3222" s="3">
        <v>46242.0</v>
      </c>
      <c r="B3222" s="4" t="s">
        <v>288</v>
      </c>
      <c r="C3222" s="4" t="s">
        <v>687</v>
      </c>
      <c r="D3222" s="2" t="s">
        <v>9298</v>
      </c>
      <c r="E3222" s="2">
        <v>0.0</v>
      </c>
      <c r="F3222" s="2">
        <f>IFERROR(__xludf.DUMMYFUNCTION("""COMPUTED_VALUE"""),0.0)</f>
        <v>0</v>
      </c>
      <c r="G3222" s="4" t="s">
        <v>3237</v>
      </c>
      <c r="H3222" s="2" t="s">
        <v>3213</v>
      </c>
    </row>
    <row r="3223">
      <c r="A3223" s="3">
        <v>46243.0</v>
      </c>
      <c r="B3223" s="4" t="s">
        <v>256</v>
      </c>
      <c r="C3223" s="4" t="s">
        <v>687</v>
      </c>
      <c r="D3223" s="2" t="s">
        <v>9298</v>
      </c>
      <c r="E3223" s="2">
        <v>0.0</v>
      </c>
      <c r="F3223" s="2">
        <f>IFERROR(__xludf.DUMMYFUNCTION("""COMPUTED_VALUE"""),0.0)</f>
        <v>0</v>
      </c>
      <c r="G3223" s="4" t="s">
        <v>3237</v>
      </c>
      <c r="H3223" s="2" t="s">
        <v>3213</v>
      </c>
    </row>
    <row r="3224">
      <c r="A3224" s="3">
        <v>46244.0</v>
      </c>
      <c r="B3224" s="4" t="s">
        <v>180</v>
      </c>
      <c r="C3224" s="4" t="s">
        <v>687</v>
      </c>
      <c r="D3224" s="2" t="s">
        <v>9298</v>
      </c>
      <c r="E3224" s="2">
        <v>0.0</v>
      </c>
      <c r="F3224" s="2">
        <f>IFERROR(__xludf.DUMMYFUNCTION("""COMPUTED_VALUE"""),0.0)</f>
        <v>0</v>
      </c>
      <c r="G3224" s="4" t="s">
        <v>3237</v>
      </c>
      <c r="H3224" s="2" t="s">
        <v>3213</v>
      </c>
    </row>
    <row r="3225">
      <c r="A3225" s="3">
        <v>46245.0</v>
      </c>
      <c r="B3225" s="4" t="s">
        <v>208</v>
      </c>
      <c r="C3225" s="4" t="s">
        <v>687</v>
      </c>
      <c r="D3225" s="2" t="s">
        <v>9298</v>
      </c>
      <c r="E3225" s="2">
        <v>0.0</v>
      </c>
      <c r="F3225" s="2">
        <f>IFERROR(__xludf.DUMMYFUNCTION("""COMPUTED_VALUE"""),0.0)</f>
        <v>0</v>
      </c>
      <c r="G3225" s="4" t="s">
        <v>3237</v>
      </c>
      <c r="H3225" s="2" t="s">
        <v>3213</v>
      </c>
    </row>
    <row r="3226">
      <c r="A3226" s="3">
        <v>46246.0</v>
      </c>
      <c r="B3226" s="4" t="s">
        <v>303</v>
      </c>
      <c r="C3226" s="4" t="s">
        <v>687</v>
      </c>
      <c r="D3226" s="2" t="s">
        <v>9298</v>
      </c>
      <c r="E3226" s="2">
        <v>0.0</v>
      </c>
      <c r="F3226" s="2">
        <f>IFERROR(__xludf.DUMMYFUNCTION("""COMPUTED_VALUE"""),0.0)</f>
        <v>0</v>
      </c>
      <c r="G3226" s="4" t="s">
        <v>3237</v>
      </c>
      <c r="H3226" s="2" t="s">
        <v>3213</v>
      </c>
    </row>
    <row r="3227">
      <c r="A3227" s="3">
        <v>46247.0</v>
      </c>
      <c r="B3227" s="4" t="s">
        <v>148</v>
      </c>
      <c r="C3227" s="4" t="s">
        <v>687</v>
      </c>
      <c r="D3227" s="2" t="s">
        <v>9298</v>
      </c>
      <c r="E3227" s="2">
        <v>0.0</v>
      </c>
      <c r="F3227" s="2">
        <f>IFERROR(__xludf.DUMMYFUNCTION("""COMPUTED_VALUE"""),0.0)</f>
        <v>0</v>
      </c>
      <c r="G3227" s="4" t="s">
        <v>3237</v>
      </c>
      <c r="H3227" s="2" t="s">
        <v>3213</v>
      </c>
    </row>
    <row r="3228">
      <c r="A3228" s="3">
        <v>46248.0</v>
      </c>
      <c r="B3228" s="4" t="s">
        <v>196</v>
      </c>
      <c r="C3228" s="4" t="s">
        <v>687</v>
      </c>
      <c r="D3228" s="2" t="s">
        <v>9298</v>
      </c>
      <c r="E3228" s="2">
        <v>0.0</v>
      </c>
      <c r="F3228" s="2">
        <f>IFERROR(__xludf.DUMMYFUNCTION("""COMPUTED_VALUE"""),0.0)</f>
        <v>0</v>
      </c>
      <c r="G3228" s="4" t="s">
        <v>3237</v>
      </c>
      <c r="H3228" s="2" t="s">
        <v>3213</v>
      </c>
    </row>
    <row r="3229">
      <c r="A3229" s="3">
        <v>46249.0</v>
      </c>
      <c r="B3229" s="4" t="s">
        <v>288</v>
      </c>
      <c r="C3229" s="4" t="s">
        <v>687</v>
      </c>
      <c r="D3229" s="2" t="s">
        <v>9298</v>
      </c>
      <c r="E3229" s="2">
        <v>0.0</v>
      </c>
      <c r="F3229" s="2">
        <f>IFERROR(__xludf.DUMMYFUNCTION("""COMPUTED_VALUE"""),0.0)</f>
        <v>0</v>
      </c>
      <c r="G3229" s="4" t="s">
        <v>3237</v>
      </c>
      <c r="H3229" s="2" t="s">
        <v>3213</v>
      </c>
    </row>
    <row r="3230">
      <c r="A3230" s="3">
        <v>46250.0</v>
      </c>
      <c r="B3230" s="4" t="s">
        <v>256</v>
      </c>
      <c r="C3230" s="4" t="s">
        <v>687</v>
      </c>
      <c r="D3230" s="2" t="s">
        <v>9298</v>
      </c>
      <c r="E3230" s="2">
        <v>0.0</v>
      </c>
      <c r="F3230" s="2">
        <f>IFERROR(__xludf.DUMMYFUNCTION("""COMPUTED_VALUE"""),0.0)</f>
        <v>0</v>
      </c>
      <c r="G3230" s="4" t="s">
        <v>3237</v>
      </c>
      <c r="H3230" s="2" t="s">
        <v>3213</v>
      </c>
    </row>
    <row r="3231">
      <c r="A3231" s="3">
        <v>46251.0</v>
      </c>
      <c r="B3231" s="4" t="s">
        <v>180</v>
      </c>
      <c r="C3231" s="4" t="s">
        <v>687</v>
      </c>
      <c r="D3231" s="2" t="s">
        <v>9298</v>
      </c>
      <c r="E3231" s="2">
        <v>0.0</v>
      </c>
      <c r="F3231" s="2">
        <f>IFERROR(__xludf.DUMMYFUNCTION("""COMPUTED_VALUE"""),0.0)</f>
        <v>0</v>
      </c>
      <c r="G3231" s="4" t="s">
        <v>3237</v>
      </c>
      <c r="H3231" s="2" t="s">
        <v>3213</v>
      </c>
    </row>
    <row r="3232">
      <c r="A3232" s="3">
        <v>46252.0</v>
      </c>
      <c r="B3232" s="4" t="s">
        <v>208</v>
      </c>
      <c r="C3232" s="4" t="s">
        <v>687</v>
      </c>
      <c r="D3232" s="2" t="s">
        <v>9298</v>
      </c>
      <c r="E3232" s="2">
        <v>0.0</v>
      </c>
      <c r="F3232" s="2">
        <f>IFERROR(__xludf.DUMMYFUNCTION("""COMPUTED_VALUE"""),0.0)</f>
        <v>0</v>
      </c>
      <c r="G3232" s="4" t="s">
        <v>3237</v>
      </c>
      <c r="H3232" s="2" t="s">
        <v>3213</v>
      </c>
    </row>
    <row r="3233">
      <c r="A3233" s="3">
        <v>46253.0</v>
      </c>
      <c r="B3233" s="4" t="s">
        <v>303</v>
      </c>
      <c r="C3233" s="4" t="s">
        <v>687</v>
      </c>
      <c r="D3233" s="2" t="s">
        <v>9298</v>
      </c>
      <c r="E3233" s="2">
        <v>0.0</v>
      </c>
      <c r="F3233" s="2">
        <f>IFERROR(__xludf.DUMMYFUNCTION("""COMPUTED_VALUE"""),0.0)</f>
        <v>0</v>
      </c>
      <c r="G3233" s="4" t="s">
        <v>3237</v>
      </c>
      <c r="H3233" s="2" t="s">
        <v>3213</v>
      </c>
    </row>
    <row r="3234">
      <c r="A3234" s="3">
        <v>46254.0</v>
      </c>
      <c r="B3234" s="4" t="s">
        <v>148</v>
      </c>
      <c r="C3234" s="4" t="s">
        <v>687</v>
      </c>
      <c r="D3234" s="2" t="s">
        <v>9298</v>
      </c>
      <c r="E3234" s="2">
        <v>0.0</v>
      </c>
      <c r="F3234" s="2">
        <f>IFERROR(__xludf.DUMMYFUNCTION("""COMPUTED_VALUE"""),0.0)</f>
        <v>0</v>
      </c>
      <c r="G3234" s="4" t="s">
        <v>3237</v>
      </c>
      <c r="H3234" s="2" t="s">
        <v>3213</v>
      </c>
    </row>
    <row r="3235">
      <c r="A3235" s="3">
        <v>46255.0</v>
      </c>
      <c r="B3235" s="4" t="s">
        <v>196</v>
      </c>
      <c r="C3235" s="4" t="s">
        <v>687</v>
      </c>
      <c r="D3235" s="2" t="s">
        <v>9298</v>
      </c>
      <c r="E3235" s="2">
        <v>0.0</v>
      </c>
      <c r="F3235" s="2">
        <f>IFERROR(__xludf.DUMMYFUNCTION("""COMPUTED_VALUE"""),0.0)</f>
        <v>0</v>
      </c>
      <c r="G3235" s="4" t="s">
        <v>3237</v>
      </c>
      <c r="H3235" s="2" t="s">
        <v>3213</v>
      </c>
    </row>
    <row r="3236">
      <c r="A3236" s="3">
        <v>46256.0</v>
      </c>
      <c r="B3236" s="4" t="s">
        <v>288</v>
      </c>
      <c r="C3236" s="4" t="s">
        <v>687</v>
      </c>
      <c r="D3236" s="2" t="s">
        <v>9298</v>
      </c>
      <c r="E3236" s="2">
        <v>0.0</v>
      </c>
      <c r="F3236" s="2">
        <f>IFERROR(__xludf.DUMMYFUNCTION("""COMPUTED_VALUE"""),0.0)</f>
        <v>0</v>
      </c>
      <c r="G3236" s="4" t="s">
        <v>3237</v>
      </c>
      <c r="H3236" s="2" t="s">
        <v>3213</v>
      </c>
    </row>
    <row r="3237">
      <c r="A3237" s="3">
        <v>46257.0</v>
      </c>
      <c r="B3237" s="4" t="s">
        <v>256</v>
      </c>
      <c r="C3237" s="4" t="s">
        <v>687</v>
      </c>
      <c r="D3237" s="2" t="s">
        <v>9298</v>
      </c>
      <c r="E3237" s="2">
        <v>0.0</v>
      </c>
      <c r="F3237" s="2">
        <f>IFERROR(__xludf.DUMMYFUNCTION("""COMPUTED_VALUE"""),0.0)</f>
        <v>0</v>
      </c>
      <c r="G3237" s="4" t="s">
        <v>3237</v>
      </c>
      <c r="H3237" s="2" t="s">
        <v>3213</v>
      </c>
    </row>
    <row r="3238">
      <c r="A3238" s="3">
        <v>46258.0</v>
      </c>
      <c r="B3238" s="4" t="s">
        <v>180</v>
      </c>
      <c r="C3238" s="4" t="s">
        <v>687</v>
      </c>
      <c r="D3238" s="2" t="s">
        <v>9298</v>
      </c>
      <c r="E3238" s="2">
        <v>0.0</v>
      </c>
      <c r="F3238" s="2">
        <f>IFERROR(__xludf.DUMMYFUNCTION("""COMPUTED_VALUE"""),0.0)</f>
        <v>0</v>
      </c>
      <c r="G3238" s="4" t="s">
        <v>3237</v>
      </c>
      <c r="H3238" s="2" t="s">
        <v>3213</v>
      </c>
    </row>
    <row r="3239">
      <c r="A3239" s="3">
        <v>46259.0</v>
      </c>
      <c r="B3239" s="4" t="s">
        <v>208</v>
      </c>
      <c r="C3239" s="4" t="s">
        <v>687</v>
      </c>
      <c r="D3239" s="2" t="s">
        <v>9298</v>
      </c>
      <c r="E3239" s="2">
        <v>0.0</v>
      </c>
      <c r="F3239" s="2">
        <f>IFERROR(__xludf.DUMMYFUNCTION("""COMPUTED_VALUE"""),0.0)</f>
        <v>0</v>
      </c>
      <c r="G3239" s="4" t="s">
        <v>3237</v>
      </c>
      <c r="H3239" s="2" t="s">
        <v>3213</v>
      </c>
    </row>
    <row r="3240">
      <c r="A3240" s="3">
        <v>46260.0</v>
      </c>
      <c r="B3240" s="4" t="s">
        <v>303</v>
      </c>
      <c r="C3240" s="4" t="s">
        <v>687</v>
      </c>
      <c r="D3240" s="2" t="s">
        <v>9298</v>
      </c>
      <c r="E3240" s="2">
        <v>0.0</v>
      </c>
      <c r="F3240" s="2">
        <f>IFERROR(__xludf.DUMMYFUNCTION("""COMPUTED_VALUE"""),0.0)</f>
        <v>0</v>
      </c>
      <c r="G3240" s="4" t="s">
        <v>3237</v>
      </c>
      <c r="H3240" s="2" t="s">
        <v>3213</v>
      </c>
    </row>
    <row r="3241">
      <c r="A3241" s="3">
        <v>46261.0</v>
      </c>
      <c r="B3241" s="4" t="s">
        <v>148</v>
      </c>
      <c r="C3241" s="4" t="s">
        <v>687</v>
      </c>
      <c r="D3241" s="2" t="s">
        <v>9298</v>
      </c>
      <c r="E3241" s="2">
        <v>0.0</v>
      </c>
      <c r="F3241" s="2">
        <f>IFERROR(__xludf.DUMMYFUNCTION("""COMPUTED_VALUE"""),0.0)</f>
        <v>0</v>
      </c>
      <c r="G3241" s="4" t="s">
        <v>3237</v>
      </c>
      <c r="H3241" s="2" t="s">
        <v>3213</v>
      </c>
    </row>
    <row r="3242">
      <c r="A3242" s="3">
        <v>46262.0</v>
      </c>
      <c r="B3242" s="4" t="s">
        <v>196</v>
      </c>
      <c r="C3242" s="4" t="s">
        <v>687</v>
      </c>
      <c r="D3242" s="2" t="s">
        <v>9298</v>
      </c>
      <c r="E3242" s="2">
        <v>0.0</v>
      </c>
      <c r="F3242" s="2">
        <f>IFERROR(__xludf.DUMMYFUNCTION("""COMPUTED_VALUE"""),0.0)</f>
        <v>0</v>
      </c>
      <c r="G3242" s="4" t="s">
        <v>3237</v>
      </c>
      <c r="H3242" s="2" t="s">
        <v>3213</v>
      </c>
    </row>
    <row r="3243">
      <c r="A3243" s="3">
        <v>46263.0</v>
      </c>
      <c r="B3243" s="4" t="s">
        <v>288</v>
      </c>
      <c r="C3243" s="4" t="s">
        <v>687</v>
      </c>
      <c r="D3243" s="2" t="s">
        <v>9298</v>
      </c>
      <c r="E3243" s="2">
        <v>0.0</v>
      </c>
      <c r="F3243" s="2">
        <f>IFERROR(__xludf.DUMMYFUNCTION("""COMPUTED_VALUE"""),0.0)</f>
        <v>0</v>
      </c>
      <c r="G3243" s="4" t="s">
        <v>3237</v>
      </c>
      <c r="H3243" s="2" t="s">
        <v>3213</v>
      </c>
    </row>
    <row r="3244">
      <c r="A3244" s="3">
        <v>46264.0</v>
      </c>
      <c r="B3244" s="4" t="s">
        <v>256</v>
      </c>
      <c r="C3244" s="4" t="s">
        <v>687</v>
      </c>
      <c r="D3244" s="2" t="s">
        <v>9298</v>
      </c>
      <c r="E3244" s="2">
        <v>0.0</v>
      </c>
      <c r="F3244" s="2">
        <f>IFERROR(__xludf.DUMMYFUNCTION("""COMPUTED_VALUE"""),0.0)</f>
        <v>0</v>
      </c>
      <c r="G3244" s="4" t="s">
        <v>3237</v>
      </c>
      <c r="H3244" s="2" t="s">
        <v>3213</v>
      </c>
    </row>
    <row r="3245">
      <c r="A3245" s="3">
        <v>46265.0</v>
      </c>
      <c r="B3245" s="4" t="s">
        <v>180</v>
      </c>
      <c r="C3245" s="4" t="s">
        <v>687</v>
      </c>
      <c r="D3245" s="2" t="s">
        <v>9298</v>
      </c>
      <c r="E3245" s="2">
        <v>0.0</v>
      </c>
      <c r="F3245" s="2">
        <f>IFERROR(__xludf.DUMMYFUNCTION("""COMPUTED_VALUE"""),0.0)</f>
        <v>0</v>
      </c>
      <c r="G3245" s="4" t="s">
        <v>3237</v>
      </c>
      <c r="H3245" s="2" t="s">
        <v>3213</v>
      </c>
    </row>
    <row r="3246">
      <c r="A3246" s="3">
        <v>46266.0</v>
      </c>
      <c r="B3246" s="4" t="s">
        <v>208</v>
      </c>
      <c r="C3246" s="4" t="s">
        <v>687</v>
      </c>
      <c r="D3246" s="2" t="s">
        <v>9298</v>
      </c>
      <c r="E3246" s="2">
        <v>0.0</v>
      </c>
      <c r="F3246" s="2">
        <f>IFERROR(__xludf.DUMMYFUNCTION("""COMPUTED_VALUE"""),0.0)</f>
        <v>0</v>
      </c>
      <c r="G3246" s="4" t="s">
        <v>3237</v>
      </c>
      <c r="H3246" s="2" t="s">
        <v>3213</v>
      </c>
    </row>
    <row r="3247">
      <c r="A3247" s="3">
        <v>46267.0</v>
      </c>
      <c r="B3247" s="4" t="s">
        <v>303</v>
      </c>
      <c r="C3247" s="4" t="s">
        <v>687</v>
      </c>
      <c r="D3247" s="2" t="s">
        <v>9298</v>
      </c>
      <c r="E3247" s="2">
        <v>0.0</v>
      </c>
      <c r="F3247" s="2">
        <f>IFERROR(__xludf.DUMMYFUNCTION("""COMPUTED_VALUE"""),0.0)</f>
        <v>0</v>
      </c>
      <c r="G3247" s="4" t="s">
        <v>3237</v>
      </c>
      <c r="H3247" s="2" t="s">
        <v>3213</v>
      </c>
    </row>
    <row r="3248">
      <c r="A3248" s="3">
        <v>46268.0</v>
      </c>
      <c r="B3248" s="4" t="s">
        <v>148</v>
      </c>
      <c r="C3248" s="4" t="s">
        <v>687</v>
      </c>
      <c r="D3248" s="2" t="s">
        <v>9298</v>
      </c>
      <c r="E3248" s="2">
        <v>0.0</v>
      </c>
      <c r="F3248" s="2">
        <f>IFERROR(__xludf.DUMMYFUNCTION("""COMPUTED_VALUE"""),0.0)</f>
        <v>0</v>
      </c>
      <c r="G3248" s="4" t="s">
        <v>3237</v>
      </c>
      <c r="H3248" s="2" t="s">
        <v>3213</v>
      </c>
    </row>
    <row r="3249">
      <c r="A3249" s="3">
        <v>46269.0</v>
      </c>
      <c r="B3249" s="4" t="s">
        <v>196</v>
      </c>
      <c r="C3249" s="4" t="s">
        <v>687</v>
      </c>
      <c r="D3249" s="2" t="s">
        <v>9298</v>
      </c>
      <c r="E3249" s="2">
        <v>0.0</v>
      </c>
      <c r="F3249" s="2">
        <f>IFERROR(__xludf.DUMMYFUNCTION("""COMPUTED_VALUE"""),0.0)</f>
        <v>0</v>
      </c>
      <c r="G3249" s="4" t="s">
        <v>3237</v>
      </c>
      <c r="H3249" s="2" t="s">
        <v>3213</v>
      </c>
    </row>
    <row r="3250">
      <c r="A3250" s="3">
        <v>46270.0</v>
      </c>
      <c r="B3250" s="4" t="s">
        <v>288</v>
      </c>
      <c r="C3250" s="4" t="s">
        <v>687</v>
      </c>
      <c r="D3250" s="2" t="s">
        <v>9298</v>
      </c>
      <c r="E3250" s="2">
        <v>0.0</v>
      </c>
      <c r="F3250" s="2">
        <f>IFERROR(__xludf.DUMMYFUNCTION("""COMPUTED_VALUE"""),0.0)</f>
        <v>0</v>
      </c>
      <c r="G3250" s="4" t="s">
        <v>3237</v>
      </c>
      <c r="H3250" s="2" t="s">
        <v>3213</v>
      </c>
    </row>
    <row r="3251">
      <c r="A3251" s="3">
        <v>46271.0</v>
      </c>
      <c r="B3251" s="4" t="s">
        <v>256</v>
      </c>
      <c r="C3251" s="4" t="s">
        <v>687</v>
      </c>
      <c r="D3251" s="2" t="s">
        <v>9298</v>
      </c>
      <c r="E3251" s="2">
        <v>0.0</v>
      </c>
      <c r="F3251" s="2">
        <f>IFERROR(__xludf.DUMMYFUNCTION("""COMPUTED_VALUE"""),0.0)</f>
        <v>0</v>
      </c>
      <c r="G3251" s="4" t="s">
        <v>3237</v>
      </c>
      <c r="H3251" s="2" t="s">
        <v>3213</v>
      </c>
    </row>
    <row r="3252">
      <c r="A3252" s="3">
        <v>46272.0</v>
      </c>
      <c r="B3252" s="4" t="s">
        <v>180</v>
      </c>
      <c r="C3252" s="4" t="s">
        <v>687</v>
      </c>
      <c r="D3252" s="2" t="s">
        <v>9298</v>
      </c>
      <c r="E3252" s="2">
        <v>0.0</v>
      </c>
      <c r="F3252" s="2">
        <f>IFERROR(__xludf.DUMMYFUNCTION("""COMPUTED_VALUE"""),0.0)</f>
        <v>0</v>
      </c>
      <c r="G3252" s="4" t="s">
        <v>3237</v>
      </c>
      <c r="H3252" s="2" t="s">
        <v>3213</v>
      </c>
    </row>
    <row r="3253">
      <c r="A3253" s="3">
        <v>46273.0</v>
      </c>
      <c r="B3253" s="4" t="s">
        <v>208</v>
      </c>
      <c r="C3253" s="4" t="s">
        <v>687</v>
      </c>
      <c r="D3253" s="2" t="s">
        <v>9298</v>
      </c>
      <c r="E3253" s="2">
        <v>0.0</v>
      </c>
      <c r="F3253" s="2">
        <f>IFERROR(__xludf.DUMMYFUNCTION("""COMPUTED_VALUE"""),0.0)</f>
        <v>0</v>
      </c>
      <c r="G3253" s="4" t="s">
        <v>3237</v>
      </c>
      <c r="H3253" s="2" t="s">
        <v>3213</v>
      </c>
    </row>
    <row r="3254">
      <c r="A3254" s="3">
        <v>46274.0</v>
      </c>
      <c r="B3254" s="4" t="s">
        <v>303</v>
      </c>
      <c r="C3254" s="4" t="s">
        <v>687</v>
      </c>
      <c r="D3254" s="2" t="s">
        <v>9298</v>
      </c>
      <c r="E3254" s="2">
        <v>0.0</v>
      </c>
      <c r="F3254" s="2">
        <f>IFERROR(__xludf.DUMMYFUNCTION("""COMPUTED_VALUE"""),0.0)</f>
        <v>0</v>
      </c>
      <c r="G3254" s="4" t="s">
        <v>3237</v>
      </c>
      <c r="H3254" s="2" t="s">
        <v>3213</v>
      </c>
    </row>
    <row r="3255">
      <c r="A3255" s="3">
        <v>46275.0</v>
      </c>
      <c r="B3255" s="4" t="s">
        <v>148</v>
      </c>
      <c r="C3255" s="4" t="s">
        <v>687</v>
      </c>
      <c r="D3255" s="2" t="s">
        <v>9298</v>
      </c>
      <c r="E3255" s="2">
        <v>0.0</v>
      </c>
      <c r="F3255" s="2">
        <f>IFERROR(__xludf.DUMMYFUNCTION("""COMPUTED_VALUE"""),0.0)</f>
        <v>0</v>
      </c>
      <c r="G3255" s="4" t="s">
        <v>3237</v>
      </c>
      <c r="H3255" s="2" t="s">
        <v>3213</v>
      </c>
    </row>
    <row r="3256">
      <c r="A3256" s="3">
        <v>46276.0</v>
      </c>
      <c r="B3256" s="4" t="s">
        <v>196</v>
      </c>
      <c r="C3256" s="4" t="s">
        <v>687</v>
      </c>
      <c r="D3256" s="2" t="s">
        <v>9298</v>
      </c>
      <c r="E3256" s="2">
        <v>0.0</v>
      </c>
      <c r="F3256" s="2">
        <f>IFERROR(__xludf.DUMMYFUNCTION("""COMPUTED_VALUE"""),0.0)</f>
        <v>0</v>
      </c>
      <c r="G3256" s="4" t="s">
        <v>3237</v>
      </c>
      <c r="H3256" s="2" t="s">
        <v>3213</v>
      </c>
    </row>
    <row r="3257">
      <c r="A3257" s="3">
        <v>46277.0</v>
      </c>
      <c r="B3257" s="4" t="s">
        <v>288</v>
      </c>
      <c r="C3257" s="4" t="s">
        <v>687</v>
      </c>
      <c r="D3257" s="2" t="s">
        <v>9298</v>
      </c>
      <c r="E3257" s="2">
        <v>0.0</v>
      </c>
      <c r="F3257" s="2">
        <f>IFERROR(__xludf.DUMMYFUNCTION("""COMPUTED_VALUE"""),0.0)</f>
        <v>0</v>
      </c>
      <c r="G3257" s="4" t="s">
        <v>3237</v>
      </c>
      <c r="H3257" s="2" t="s">
        <v>3213</v>
      </c>
    </row>
    <row r="3258">
      <c r="A3258" s="3">
        <v>46278.0</v>
      </c>
      <c r="B3258" s="4" t="s">
        <v>256</v>
      </c>
      <c r="C3258" s="4" t="s">
        <v>687</v>
      </c>
      <c r="D3258" s="2" t="s">
        <v>9298</v>
      </c>
      <c r="E3258" s="2">
        <v>0.0</v>
      </c>
      <c r="F3258" s="2">
        <f>IFERROR(__xludf.DUMMYFUNCTION("""COMPUTED_VALUE"""),0.0)</f>
        <v>0</v>
      </c>
      <c r="G3258" s="4" t="s">
        <v>3237</v>
      </c>
      <c r="H3258" s="2" t="s">
        <v>3213</v>
      </c>
    </row>
    <row r="3259">
      <c r="A3259" s="3">
        <v>46279.0</v>
      </c>
      <c r="B3259" s="4" t="s">
        <v>180</v>
      </c>
      <c r="C3259" s="4" t="s">
        <v>687</v>
      </c>
      <c r="D3259" s="2" t="s">
        <v>9298</v>
      </c>
      <c r="E3259" s="2">
        <v>0.0</v>
      </c>
      <c r="F3259" s="2">
        <f>IFERROR(__xludf.DUMMYFUNCTION("""COMPUTED_VALUE"""),0.0)</f>
        <v>0</v>
      </c>
      <c r="G3259" s="4" t="s">
        <v>3237</v>
      </c>
      <c r="H3259" s="2" t="s">
        <v>3213</v>
      </c>
    </row>
    <row r="3260">
      <c r="A3260" s="3">
        <v>46280.0</v>
      </c>
      <c r="B3260" s="4" t="s">
        <v>208</v>
      </c>
      <c r="C3260" s="4" t="s">
        <v>687</v>
      </c>
      <c r="D3260" s="2" t="s">
        <v>9298</v>
      </c>
      <c r="E3260" s="2">
        <v>0.0</v>
      </c>
      <c r="F3260" s="2">
        <f>IFERROR(__xludf.DUMMYFUNCTION("""COMPUTED_VALUE"""),0.0)</f>
        <v>0</v>
      </c>
      <c r="G3260" s="4" t="s">
        <v>3237</v>
      </c>
      <c r="H3260" s="2" t="s">
        <v>3213</v>
      </c>
    </row>
    <row r="3261">
      <c r="A3261" s="3">
        <v>46281.0</v>
      </c>
      <c r="B3261" s="4" t="s">
        <v>303</v>
      </c>
      <c r="C3261" s="4" t="s">
        <v>687</v>
      </c>
      <c r="D3261" s="2" t="s">
        <v>9298</v>
      </c>
      <c r="E3261" s="2">
        <v>0.0</v>
      </c>
      <c r="F3261" s="2">
        <f>IFERROR(__xludf.DUMMYFUNCTION("""COMPUTED_VALUE"""),0.0)</f>
        <v>0</v>
      </c>
      <c r="G3261" s="4" t="s">
        <v>3237</v>
      </c>
      <c r="H3261" s="2" t="s">
        <v>3213</v>
      </c>
    </row>
    <row r="3262">
      <c r="A3262" s="3">
        <v>46282.0</v>
      </c>
      <c r="B3262" s="4" t="s">
        <v>148</v>
      </c>
      <c r="C3262" s="4" t="s">
        <v>687</v>
      </c>
      <c r="D3262" s="2" t="s">
        <v>9298</v>
      </c>
      <c r="E3262" s="2">
        <v>0.0</v>
      </c>
      <c r="F3262" s="2">
        <f>IFERROR(__xludf.DUMMYFUNCTION("""COMPUTED_VALUE"""),0.0)</f>
        <v>0</v>
      </c>
      <c r="G3262" s="4" t="s">
        <v>3237</v>
      </c>
      <c r="H3262" s="2" t="s">
        <v>3213</v>
      </c>
    </row>
    <row r="3263">
      <c r="A3263" s="3">
        <v>46283.0</v>
      </c>
      <c r="B3263" s="4" t="s">
        <v>196</v>
      </c>
      <c r="C3263" s="4" t="s">
        <v>687</v>
      </c>
      <c r="D3263" s="2" t="s">
        <v>9298</v>
      </c>
      <c r="E3263" s="2">
        <v>0.0</v>
      </c>
      <c r="F3263" s="2">
        <f>IFERROR(__xludf.DUMMYFUNCTION("""COMPUTED_VALUE"""),0.0)</f>
        <v>0</v>
      </c>
      <c r="G3263" s="4" t="s">
        <v>3237</v>
      </c>
      <c r="H3263" s="2" t="s">
        <v>3213</v>
      </c>
    </row>
    <row r="3264">
      <c r="A3264" s="3">
        <v>46284.0</v>
      </c>
      <c r="B3264" s="4" t="s">
        <v>288</v>
      </c>
      <c r="C3264" s="4" t="s">
        <v>687</v>
      </c>
      <c r="D3264" s="2" t="s">
        <v>9298</v>
      </c>
      <c r="E3264" s="2">
        <v>0.0</v>
      </c>
      <c r="F3264" s="2">
        <f>IFERROR(__xludf.DUMMYFUNCTION("""COMPUTED_VALUE"""),0.0)</f>
        <v>0</v>
      </c>
      <c r="G3264" s="4" t="s">
        <v>3237</v>
      </c>
      <c r="H3264" s="2" t="s">
        <v>3213</v>
      </c>
    </row>
    <row r="3265">
      <c r="A3265" s="3">
        <v>46285.0</v>
      </c>
      <c r="B3265" s="4" t="s">
        <v>256</v>
      </c>
      <c r="C3265" s="4" t="s">
        <v>687</v>
      </c>
      <c r="D3265" s="2" t="s">
        <v>9298</v>
      </c>
      <c r="E3265" s="2">
        <v>0.0</v>
      </c>
      <c r="F3265" s="2">
        <f>IFERROR(__xludf.DUMMYFUNCTION("""COMPUTED_VALUE"""),0.0)</f>
        <v>0</v>
      </c>
      <c r="G3265" s="4" t="s">
        <v>3237</v>
      </c>
      <c r="H3265" s="2" t="s">
        <v>3213</v>
      </c>
    </row>
    <row r="3266">
      <c r="A3266" s="3">
        <v>46286.0</v>
      </c>
      <c r="B3266" s="4" t="s">
        <v>180</v>
      </c>
      <c r="C3266" s="4" t="s">
        <v>687</v>
      </c>
      <c r="D3266" s="2" t="s">
        <v>9298</v>
      </c>
      <c r="E3266" s="2">
        <v>0.0</v>
      </c>
      <c r="F3266" s="2">
        <f>IFERROR(__xludf.DUMMYFUNCTION("""COMPUTED_VALUE"""),0.0)</f>
        <v>0</v>
      </c>
      <c r="G3266" s="4" t="s">
        <v>3237</v>
      </c>
      <c r="H3266" s="2" t="s">
        <v>3213</v>
      </c>
    </row>
    <row r="3267">
      <c r="A3267" s="3">
        <v>46287.0</v>
      </c>
      <c r="B3267" s="4" t="s">
        <v>208</v>
      </c>
      <c r="C3267" s="4" t="s">
        <v>687</v>
      </c>
      <c r="D3267" s="2" t="s">
        <v>9298</v>
      </c>
      <c r="E3267" s="2">
        <v>0.0</v>
      </c>
      <c r="F3267" s="2">
        <f>IFERROR(__xludf.DUMMYFUNCTION("""COMPUTED_VALUE"""),0.0)</f>
        <v>0</v>
      </c>
      <c r="G3267" s="4" t="s">
        <v>3237</v>
      </c>
      <c r="H3267" s="2" t="s">
        <v>3213</v>
      </c>
    </row>
    <row r="3268">
      <c r="A3268" s="3">
        <v>46288.0</v>
      </c>
      <c r="B3268" s="4" t="s">
        <v>303</v>
      </c>
      <c r="C3268" s="4" t="s">
        <v>687</v>
      </c>
      <c r="D3268" s="2" t="s">
        <v>9298</v>
      </c>
      <c r="E3268" s="2">
        <v>0.0</v>
      </c>
      <c r="F3268" s="2">
        <f>IFERROR(__xludf.DUMMYFUNCTION("""COMPUTED_VALUE"""),0.0)</f>
        <v>0</v>
      </c>
      <c r="G3268" s="4" t="s">
        <v>3237</v>
      </c>
      <c r="H3268" s="2" t="s">
        <v>3213</v>
      </c>
    </row>
    <row r="3269">
      <c r="A3269" s="3">
        <v>46289.0</v>
      </c>
      <c r="B3269" s="4" t="s">
        <v>148</v>
      </c>
      <c r="C3269" s="4" t="s">
        <v>687</v>
      </c>
      <c r="D3269" s="2" t="s">
        <v>9298</v>
      </c>
      <c r="E3269" s="2">
        <v>0.0</v>
      </c>
      <c r="F3269" s="2">
        <f>IFERROR(__xludf.DUMMYFUNCTION("""COMPUTED_VALUE"""),0.0)</f>
        <v>0</v>
      </c>
      <c r="G3269" s="4" t="s">
        <v>3237</v>
      </c>
      <c r="H3269" s="2" t="s">
        <v>3213</v>
      </c>
    </row>
    <row r="3270">
      <c r="A3270" s="3">
        <v>46290.0</v>
      </c>
      <c r="B3270" s="4" t="s">
        <v>196</v>
      </c>
      <c r="C3270" s="4" t="s">
        <v>687</v>
      </c>
      <c r="D3270" s="2" t="s">
        <v>9298</v>
      </c>
      <c r="E3270" s="2">
        <v>0.0</v>
      </c>
      <c r="F3270" s="2">
        <f>IFERROR(__xludf.DUMMYFUNCTION("""COMPUTED_VALUE"""),0.0)</f>
        <v>0</v>
      </c>
      <c r="G3270" s="4" t="s">
        <v>3237</v>
      </c>
      <c r="H3270" s="2" t="s">
        <v>3213</v>
      </c>
    </row>
    <row r="3271">
      <c r="A3271" s="3">
        <v>46291.0</v>
      </c>
      <c r="B3271" s="4" t="s">
        <v>288</v>
      </c>
      <c r="C3271" s="4" t="s">
        <v>687</v>
      </c>
      <c r="D3271" s="2" t="s">
        <v>9298</v>
      </c>
      <c r="E3271" s="2">
        <v>0.0</v>
      </c>
      <c r="F3271" s="2">
        <f>IFERROR(__xludf.DUMMYFUNCTION("""COMPUTED_VALUE"""),0.0)</f>
        <v>0</v>
      </c>
      <c r="G3271" s="4" t="s">
        <v>3237</v>
      </c>
      <c r="H3271" s="2" t="s">
        <v>3213</v>
      </c>
    </row>
    <row r="3272">
      <c r="A3272" s="3">
        <v>46292.0</v>
      </c>
      <c r="B3272" s="4" t="s">
        <v>256</v>
      </c>
      <c r="C3272" s="4" t="s">
        <v>687</v>
      </c>
      <c r="D3272" s="2" t="s">
        <v>9298</v>
      </c>
      <c r="E3272" s="2">
        <v>0.0</v>
      </c>
      <c r="F3272" s="2">
        <f>IFERROR(__xludf.DUMMYFUNCTION("""COMPUTED_VALUE"""),0.0)</f>
        <v>0</v>
      </c>
      <c r="G3272" s="4" t="s">
        <v>3237</v>
      </c>
      <c r="H3272" s="2" t="s">
        <v>3213</v>
      </c>
    </row>
    <row r="3273">
      <c r="A3273" s="3">
        <v>46293.0</v>
      </c>
      <c r="B3273" s="4" t="s">
        <v>180</v>
      </c>
      <c r="C3273" s="4" t="s">
        <v>687</v>
      </c>
      <c r="D3273" s="2" t="s">
        <v>9298</v>
      </c>
      <c r="E3273" s="2">
        <v>0.0</v>
      </c>
      <c r="F3273" s="2">
        <f>IFERROR(__xludf.DUMMYFUNCTION("""COMPUTED_VALUE"""),0.0)</f>
        <v>0</v>
      </c>
      <c r="G3273" s="4" t="s">
        <v>3237</v>
      </c>
      <c r="H3273" s="2" t="s">
        <v>3213</v>
      </c>
    </row>
    <row r="3274">
      <c r="A3274" s="3">
        <v>46294.0</v>
      </c>
      <c r="B3274" s="4" t="s">
        <v>208</v>
      </c>
      <c r="C3274" s="4" t="s">
        <v>687</v>
      </c>
      <c r="D3274" s="2" t="s">
        <v>9298</v>
      </c>
      <c r="E3274" s="2">
        <v>0.0</v>
      </c>
      <c r="F3274" s="2">
        <f>IFERROR(__xludf.DUMMYFUNCTION("""COMPUTED_VALUE"""),0.0)</f>
        <v>0</v>
      </c>
      <c r="G3274" s="4" t="s">
        <v>3237</v>
      </c>
      <c r="H3274" s="2" t="s">
        <v>3213</v>
      </c>
    </row>
    <row r="3275">
      <c r="A3275" s="3">
        <v>46295.0</v>
      </c>
      <c r="B3275" s="4" t="s">
        <v>303</v>
      </c>
      <c r="C3275" s="4" t="s">
        <v>687</v>
      </c>
      <c r="D3275" s="2" t="s">
        <v>9298</v>
      </c>
      <c r="E3275" s="2">
        <v>0.0</v>
      </c>
      <c r="F3275" s="2">
        <f>IFERROR(__xludf.DUMMYFUNCTION("""COMPUTED_VALUE"""),0.0)</f>
        <v>0</v>
      </c>
      <c r="G3275" s="4" t="s">
        <v>3237</v>
      </c>
      <c r="H3275" s="2" t="s">
        <v>3213</v>
      </c>
    </row>
    <row r="3276">
      <c r="A3276" s="3">
        <v>46296.0</v>
      </c>
      <c r="B3276" s="4" t="s">
        <v>148</v>
      </c>
      <c r="C3276" s="4" t="s">
        <v>687</v>
      </c>
      <c r="D3276" s="2" t="s">
        <v>9298</v>
      </c>
      <c r="E3276" s="2">
        <v>0.0</v>
      </c>
      <c r="F3276" s="2">
        <f>IFERROR(__xludf.DUMMYFUNCTION("""COMPUTED_VALUE"""),0.0)</f>
        <v>0</v>
      </c>
      <c r="G3276" s="4" t="s">
        <v>3237</v>
      </c>
      <c r="H3276" s="2" t="s">
        <v>3213</v>
      </c>
    </row>
    <row r="3277">
      <c r="A3277" s="3">
        <v>46297.0</v>
      </c>
      <c r="B3277" s="4" t="s">
        <v>196</v>
      </c>
      <c r="C3277" s="4" t="s">
        <v>687</v>
      </c>
      <c r="D3277" s="2" t="s">
        <v>9298</v>
      </c>
      <c r="E3277" s="2">
        <v>0.0</v>
      </c>
      <c r="F3277" s="2">
        <f>IFERROR(__xludf.DUMMYFUNCTION("""COMPUTED_VALUE"""),0.0)</f>
        <v>0</v>
      </c>
      <c r="G3277" s="4" t="s">
        <v>3237</v>
      </c>
      <c r="H3277" s="2" t="s">
        <v>3213</v>
      </c>
    </row>
    <row r="3278">
      <c r="A3278" s="3">
        <v>46298.0</v>
      </c>
      <c r="B3278" s="4" t="s">
        <v>288</v>
      </c>
      <c r="C3278" s="4" t="s">
        <v>687</v>
      </c>
      <c r="D3278" s="2" t="s">
        <v>9298</v>
      </c>
      <c r="E3278" s="2">
        <v>0.0</v>
      </c>
      <c r="F3278" s="2">
        <f>IFERROR(__xludf.DUMMYFUNCTION("""COMPUTED_VALUE"""),0.0)</f>
        <v>0</v>
      </c>
      <c r="G3278" s="4" t="s">
        <v>3237</v>
      </c>
      <c r="H3278" s="2" t="s">
        <v>3213</v>
      </c>
    </row>
    <row r="3279">
      <c r="A3279" s="3">
        <v>46299.0</v>
      </c>
      <c r="B3279" s="4" t="s">
        <v>256</v>
      </c>
      <c r="C3279" s="4" t="s">
        <v>687</v>
      </c>
      <c r="D3279" s="2" t="s">
        <v>9298</v>
      </c>
      <c r="E3279" s="2">
        <v>0.0</v>
      </c>
      <c r="F3279" s="2">
        <f>IFERROR(__xludf.DUMMYFUNCTION("""COMPUTED_VALUE"""),0.0)</f>
        <v>0</v>
      </c>
      <c r="G3279" s="4" t="s">
        <v>3237</v>
      </c>
      <c r="H3279" s="2" t="s">
        <v>3213</v>
      </c>
    </row>
    <row r="3280">
      <c r="A3280" s="3">
        <v>46300.0</v>
      </c>
      <c r="B3280" s="4" t="s">
        <v>180</v>
      </c>
      <c r="C3280" s="4" t="s">
        <v>687</v>
      </c>
      <c r="D3280" s="2" t="s">
        <v>9298</v>
      </c>
      <c r="E3280" s="2">
        <v>0.0</v>
      </c>
      <c r="F3280" s="2">
        <f>IFERROR(__xludf.DUMMYFUNCTION("""COMPUTED_VALUE"""),0.0)</f>
        <v>0</v>
      </c>
      <c r="G3280" s="4" t="s">
        <v>3237</v>
      </c>
      <c r="H3280" s="2" t="s">
        <v>3213</v>
      </c>
    </row>
    <row r="3281">
      <c r="A3281" s="3">
        <v>46301.0</v>
      </c>
      <c r="B3281" s="4" t="s">
        <v>208</v>
      </c>
      <c r="C3281" s="4" t="s">
        <v>687</v>
      </c>
      <c r="D3281" s="2" t="s">
        <v>9298</v>
      </c>
      <c r="E3281" s="2">
        <v>0.0</v>
      </c>
      <c r="F3281" s="2">
        <f>IFERROR(__xludf.DUMMYFUNCTION("""COMPUTED_VALUE"""),0.0)</f>
        <v>0</v>
      </c>
      <c r="G3281" s="4" t="s">
        <v>3237</v>
      </c>
      <c r="H3281" s="2" t="s">
        <v>3213</v>
      </c>
    </row>
    <row r="3282">
      <c r="A3282" s="3">
        <v>46302.0</v>
      </c>
      <c r="B3282" s="4" t="s">
        <v>303</v>
      </c>
      <c r="C3282" s="4" t="s">
        <v>687</v>
      </c>
      <c r="D3282" s="2" t="s">
        <v>9298</v>
      </c>
      <c r="E3282" s="2">
        <v>0.0</v>
      </c>
      <c r="F3282" s="2">
        <f>IFERROR(__xludf.DUMMYFUNCTION("""COMPUTED_VALUE"""),0.0)</f>
        <v>0</v>
      </c>
      <c r="G3282" s="4" t="s">
        <v>3237</v>
      </c>
      <c r="H3282" s="2" t="s">
        <v>3213</v>
      </c>
    </row>
    <row r="3283">
      <c r="A3283" s="3">
        <v>46303.0</v>
      </c>
      <c r="B3283" s="4" t="s">
        <v>148</v>
      </c>
      <c r="C3283" s="4" t="s">
        <v>687</v>
      </c>
      <c r="D3283" s="2" t="s">
        <v>9298</v>
      </c>
      <c r="E3283" s="2">
        <v>0.0</v>
      </c>
      <c r="F3283" s="2">
        <f>IFERROR(__xludf.DUMMYFUNCTION("""COMPUTED_VALUE"""),0.0)</f>
        <v>0</v>
      </c>
      <c r="G3283" s="4" t="s">
        <v>3237</v>
      </c>
      <c r="H3283" s="2" t="s">
        <v>3213</v>
      </c>
    </row>
    <row r="3284">
      <c r="A3284" s="3">
        <v>46304.0</v>
      </c>
      <c r="B3284" s="4" t="s">
        <v>196</v>
      </c>
      <c r="C3284" s="4" t="s">
        <v>687</v>
      </c>
      <c r="D3284" s="2" t="s">
        <v>9298</v>
      </c>
      <c r="E3284" s="2">
        <v>0.0</v>
      </c>
      <c r="F3284" s="2">
        <f>IFERROR(__xludf.DUMMYFUNCTION("""COMPUTED_VALUE"""),0.0)</f>
        <v>0</v>
      </c>
      <c r="G3284" s="4" t="s">
        <v>3237</v>
      </c>
      <c r="H3284" s="2" t="s">
        <v>3213</v>
      </c>
    </row>
    <row r="3285">
      <c r="A3285" s="3">
        <v>46305.0</v>
      </c>
      <c r="B3285" s="4" t="s">
        <v>288</v>
      </c>
      <c r="C3285" s="4" t="s">
        <v>687</v>
      </c>
      <c r="D3285" s="2" t="s">
        <v>9298</v>
      </c>
      <c r="E3285" s="2">
        <v>0.0</v>
      </c>
      <c r="F3285" s="2">
        <f>IFERROR(__xludf.DUMMYFUNCTION("""COMPUTED_VALUE"""),0.0)</f>
        <v>0</v>
      </c>
      <c r="G3285" s="4" t="s">
        <v>3237</v>
      </c>
      <c r="H3285" s="2" t="s">
        <v>3213</v>
      </c>
    </row>
    <row r="3286">
      <c r="A3286" s="3">
        <v>46306.0</v>
      </c>
      <c r="B3286" s="4" t="s">
        <v>256</v>
      </c>
      <c r="C3286" s="4" t="s">
        <v>687</v>
      </c>
      <c r="D3286" s="2" t="s">
        <v>9298</v>
      </c>
      <c r="E3286" s="2">
        <v>0.0</v>
      </c>
      <c r="F3286" s="2">
        <f>IFERROR(__xludf.DUMMYFUNCTION("""COMPUTED_VALUE"""),0.0)</f>
        <v>0</v>
      </c>
      <c r="G3286" s="4" t="s">
        <v>3237</v>
      </c>
      <c r="H3286" s="2" t="s">
        <v>3213</v>
      </c>
    </row>
    <row r="3287">
      <c r="A3287" s="3">
        <f t="array" ref="A3287:A3651">SEQUENCE(365,1,TODAY()-364,1)</f>
        <v>45942</v>
      </c>
      <c r="B3287" s="4" t="str">
        <f t="array" ref="B3287:B3651">IF(A3287:A3651="",,CHOOSE(WEEKDAY(A3287:A3651,2),"Понеділок","Вівторок","Середа","Четвер","П’ятниця","Субота","Неділя"))</f>
        <v>Неділя</v>
      </c>
      <c r="C3287" s="4" t="str">
        <f t="array" ref="C3287:C3651">IF(A3287:A3651&lt;&gt;"",'Налаштування'!$R$48,"")</f>
        <v>Кривий Ріг</v>
      </c>
      <c r="D3287" s="2" t="s">
        <v>9298</v>
      </c>
      <c r="E3287" s="2">
        <f t="array" ref="E3287:E3651">MAP(A3287:A3651,C3287:C3651,D3287:D3651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3287" s="2">
        <f>IFERROR(__xludf.DUMMYFUNCTION("MAP(A3287:A3651,C3287:C3651,LAMBDA(d,c,IF(d="""",,IFERROR(ROWS(UNIQUE(FILTER('Реєстр'!$AD$2:$AD$5000,'Реєстр'!$B$2:$B$5000=c,'Реєстр'!$D$2:$D$5000=TEXT(d,""yyyy-mm-dd""),'Реєстр'!$C$2:$C$5000=""Балістика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3287" s="4" t="s">
        <v>3231</v>
      </c>
      <c r="H3287" s="2" t="s">
        <v>3176</v>
      </c>
    </row>
    <row r="3288">
      <c r="A3288" s="3">
        <v>45943.0</v>
      </c>
      <c r="B3288" s="4" t="s">
        <v>180</v>
      </c>
      <c r="C3288" s="4" t="s">
        <v>301</v>
      </c>
      <c r="D3288" s="2" t="s">
        <v>9298</v>
      </c>
      <c r="E3288" s="2">
        <v>0.0</v>
      </c>
      <c r="F3288" s="2">
        <f>IFERROR(__xludf.DUMMYFUNCTION("""COMPUTED_VALUE"""),0.0)</f>
        <v>0</v>
      </c>
      <c r="G3288" s="4" t="s">
        <v>3231</v>
      </c>
      <c r="H3288" s="2" t="s">
        <v>3176</v>
      </c>
    </row>
    <row r="3289">
      <c r="A3289" s="3">
        <v>45944.0</v>
      </c>
      <c r="B3289" s="4" t="s">
        <v>208</v>
      </c>
      <c r="C3289" s="4" t="s">
        <v>301</v>
      </c>
      <c r="D3289" s="2" t="s">
        <v>9298</v>
      </c>
      <c r="E3289" s="2">
        <v>0.0</v>
      </c>
      <c r="F3289" s="2">
        <f>IFERROR(__xludf.DUMMYFUNCTION("""COMPUTED_VALUE"""),0.0)</f>
        <v>0</v>
      </c>
      <c r="G3289" s="4" t="s">
        <v>3231</v>
      </c>
      <c r="H3289" s="2" t="s">
        <v>3176</v>
      </c>
    </row>
    <row r="3290">
      <c r="A3290" s="3">
        <v>45945.0</v>
      </c>
      <c r="B3290" s="4" t="s">
        <v>303</v>
      </c>
      <c r="C3290" s="4" t="s">
        <v>301</v>
      </c>
      <c r="D3290" s="2" t="s">
        <v>9298</v>
      </c>
      <c r="E3290" s="2">
        <v>0.0</v>
      </c>
      <c r="F3290" s="2">
        <f>IFERROR(__xludf.DUMMYFUNCTION("""COMPUTED_VALUE"""),0.0)</f>
        <v>0</v>
      </c>
      <c r="G3290" s="4" t="s">
        <v>3231</v>
      </c>
      <c r="H3290" s="2" t="s">
        <v>3176</v>
      </c>
    </row>
    <row r="3291">
      <c r="A3291" s="3">
        <v>45946.0</v>
      </c>
      <c r="B3291" s="4" t="s">
        <v>148</v>
      </c>
      <c r="C3291" s="4" t="s">
        <v>301</v>
      </c>
      <c r="D3291" s="2" t="s">
        <v>9298</v>
      </c>
      <c r="E3291" s="2">
        <v>0.0</v>
      </c>
      <c r="F3291" s="2">
        <f>IFERROR(__xludf.DUMMYFUNCTION("""COMPUTED_VALUE"""),0.0)</f>
        <v>0</v>
      </c>
      <c r="G3291" s="4" t="s">
        <v>3231</v>
      </c>
      <c r="H3291" s="2" t="s">
        <v>3176</v>
      </c>
    </row>
    <row r="3292">
      <c r="A3292" s="3">
        <v>45947.0</v>
      </c>
      <c r="B3292" s="4" t="s">
        <v>196</v>
      </c>
      <c r="C3292" s="4" t="s">
        <v>301</v>
      </c>
      <c r="D3292" s="2" t="s">
        <v>9298</v>
      </c>
      <c r="E3292" s="2">
        <v>0.0</v>
      </c>
      <c r="F3292" s="2">
        <f>IFERROR(__xludf.DUMMYFUNCTION("""COMPUTED_VALUE"""),0.0)</f>
        <v>0</v>
      </c>
      <c r="G3292" s="4" t="s">
        <v>3231</v>
      </c>
      <c r="H3292" s="2" t="s">
        <v>3176</v>
      </c>
    </row>
    <row r="3293">
      <c r="A3293" s="3">
        <v>45948.0</v>
      </c>
      <c r="B3293" s="4" t="s">
        <v>288</v>
      </c>
      <c r="C3293" s="4" t="s">
        <v>301</v>
      </c>
      <c r="D3293" s="2" t="s">
        <v>9298</v>
      </c>
      <c r="E3293" s="2">
        <v>0.0</v>
      </c>
      <c r="F3293" s="2">
        <f>IFERROR(__xludf.DUMMYFUNCTION("""COMPUTED_VALUE"""),0.0)</f>
        <v>0</v>
      </c>
      <c r="G3293" s="4" t="s">
        <v>3231</v>
      </c>
      <c r="H3293" s="2" t="s">
        <v>3176</v>
      </c>
    </row>
    <row r="3294">
      <c r="A3294" s="3">
        <v>45949.0</v>
      </c>
      <c r="B3294" s="4" t="s">
        <v>256</v>
      </c>
      <c r="C3294" s="4" t="s">
        <v>301</v>
      </c>
      <c r="D3294" s="2" t="s">
        <v>9298</v>
      </c>
      <c r="E3294" s="2">
        <v>0.0</v>
      </c>
      <c r="F3294" s="2">
        <f>IFERROR(__xludf.DUMMYFUNCTION("""COMPUTED_VALUE"""),0.0)</f>
        <v>0</v>
      </c>
      <c r="G3294" s="4" t="s">
        <v>3231</v>
      </c>
      <c r="H3294" s="2" t="s">
        <v>3176</v>
      </c>
    </row>
    <row r="3295">
      <c r="A3295" s="3">
        <v>45950.0</v>
      </c>
      <c r="B3295" s="4" t="s">
        <v>180</v>
      </c>
      <c r="C3295" s="4" t="s">
        <v>301</v>
      </c>
      <c r="D3295" s="2" t="s">
        <v>9298</v>
      </c>
      <c r="E3295" s="2">
        <v>0.0</v>
      </c>
      <c r="F3295" s="2">
        <f>IFERROR(__xludf.DUMMYFUNCTION("""COMPUTED_VALUE"""),0.0)</f>
        <v>0</v>
      </c>
      <c r="G3295" s="4" t="s">
        <v>3231</v>
      </c>
      <c r="H3295" s="2" t="s">
        <v>3176</v>
      </c>
    </row>
    <row r="3296">
      <c r="A3296" s="3">
        <v>45951.0</v>
      </c>
      <c r="B3296" s="4" t="s">
        <v>208</v>
      </c>
      <c r="C3296" s="4" t="s">
        <v>301</v>
      </c>
      <c r="D3296" s="2" t="s">
        <v>9298</v>
      </c>
      <c r="E3296" s="2">
        <v>0.0</v>
      </c>
      <c r="F3296" s="2">
        <f>IFERROR(__xludf.DUMMYFUNCTION("""COMPUTED_VALUE"""),0.0)</f>
        <v>0</v>
      </c>
      <c r="G3296" s="4" t="s">
        <v>3231</v>
      </c>
      <c r="H3296" s="2" t="s">
        <v>3176</v>
      </c>
    </row>
    <row r="3297">
      <c r="A3297" s="3">
        <v>45952.0</v>
      </c>
      <c r="B3297" s="4" t="s">
        <v>303</v>
      </c>
      <c r="C3297" s="4" t="s">
        <v>301</v>
      </c>
      <c r="D3297" s="2" t="s">
        <v>9298</v>
      </c>
      <c r="E3297" s="2">
        <v>0.0</v>
      </c>
      <c r="F3297" s="2">
        <f>IFERROR(__xludf.DUMMYFUNCTION("""COMPUTED_VALUE"""),0.0)</f>
        <v>0</v>
      </c>
      <c r="G3297" s="4" t="s">
        <v>3231</v>
      </c>
      <c r="H3297" s="2" t="s">
        <v>3176</v>
      </c>
    </row>
    <row r="3298">
      <c r="A3298" s="3">
        <v>45953.0</v>
      </c>
      <c r="B3298" s="4" t="s">
        <v>148</v>
      </c>
      <c r="C3298" s="4" t="s">
        <v>301</v>
      </c>
      <c r="D3298" s="2" t="s">
        <v>9298</v>
      </c>
      <c r="E3298" s="2">
        <v>0.0</v>
      </c>
      <c r="F3298" s="2">
        <f>IFERROR(__xludf.DUMMYFUNCTION("""COMPUTED_VALUE"""),0.0)</f>
        <v>0</v>
      </c>
      <c r="G3298" s="4" t="s">
        <v>3231</v>
      </c>
      <c r="H3298" s="2" t="s">
        <v>3176</v>
      </c>
    </row>
    <row r="3299">
      <c r="A3299" s="3">
        <v>45954.0</v>
      </c>
      <c r="B3299" s="4" t="s">
        <v>196</v>
      </c>
      <c r="C3299" s="4" t="s">
        <v>301</v>
      </c>
      <c r="D3299" s="2" t="s">
        <v>9298</v>
      </c>
      <c r="E3299" s="2">
        <v>0.0</v>
      </c>
      <c r="F3299" s="2">
        <f>IFERROR(__xludf.DUMMYFUNCTION("""COMPUTED_VALUE"""),0.0)</f>
        <v>0</v>
      </c>
      <c r="G3299" s="4" t="s">
        <v>3231</v>
      </c>
      <c r="H3299" s="2" t="s">
        <v>3176</v>
      </c>
    </row>
    <row r="3300">
      <c r="A3300" s="3">
        <v>45955.0</v>
      </c>
      <c r="B3300" s="4" t="s">
        <v>288</v>
      </c>
      <c r="C3300" s="4" t="s">
        <v>301</v>
      </c>
      <c r="D3300" s="2" t="s">
        <v>9298</v>
      </c>
      <c r="E3300" s="2">
        <v>0.0</v>
      </c>
      <c r="F3300" s="2">
        <f>IFERROR(__xludf.DUMMYFUNCTION("""COMPUTED_VALUE"""),0.0)</f>
        <v>0</v>
      </c>
      <c r="G3300" s="4" t="s">
        <v>3231</v>
      </c>
      <c r="H3300" s="2" t="s">
        <v>3176</v>
      </c>
    </row>
    <row r="3301">
      <c r="A3301" s="3">
        <v>45956.0</v>
      </c>
      <c r="B3301" s="4" t="s">
        <v>256</v>
      </c>
      <c r="C3301" s="4" t="s">
        <v>301</v>
      </c>
      <c r="D3301" s="2" t="s">
        <v>9298</v>
      </c>
      <c r="E3301" s="2">
        <v>0.0</v>
      </c>
      <c r="F3301" s="2">
        <f>IFERROR(__xludf.DUMMYFUNCTION("""COMPUTED_VALUE"""),0.0)</f>
        <v>0</v>
      </c>
      <c r="G3301" s="4" t="s">
        <v>3231</v>
      </c>
      <c r="H3301" s="2" t="s">
        <v>3176</v>
      </c>
    </row>
    <row r="3302">
      <c r="A3302" s="3">
        <v>45957.0</v>
      </c>
      <c r="B3302" s="4" t="s">
        <v>180</v>
      </c>
      <c r="C3302" s="4" t="s">
        <v>301</v>
      </c>
      <c r="D3302" s="2" t="s">
        <v>9298</v>
      </c>
      <c r="E3302" s="2">
        <v>0.0</v>
      </c>
      <c r="F3302" s="2">
        <f>IFERROR(__xludf.DUMMYFUNCTION("""COMPUTED_VALUE"""),0.0)</f>
        <v>0</v>
      </c>
      <c r="G3302" s="4" t="s">
        <v>3231</v>
      </c>
      <c r="H3302" s="2" t="s">
        <v>3176</v>
      </c>
    </row>
    <row r="3303">
      <c r="A3303" s="3">
        <v>45958.0</v>
      </c>
      <c r="B3303" s="4" t="s">
        <v>208</v>
      </c>
      <c r="C3303" s="4" t="s">
        <v>301</v>
      </c>
      <c r="D3303" s="2" t="s">
        <v>9298</v>
      </c>
      <c r="E3303" s="2">
        <v>0.0</v>
      </c>
      <c r="F3303" s="2">
        <f>IFERROR(__xludf.DUMMYFUNCTION("""COMPUTED_VALUE"""),0.0)</f>
        <v>0</v>
      </c>
      <c r="G3303" s="4" t="s">
        <v>3231</v>
      </c>
      <c r="H3303" s="2" t="s">
        <v>3176</v>
      </c>
    </row>
    <row r="3304">
      <c r="A3304" s="3">
        <v>45959.0</v>
      </c>
      <c r="B3304" s="4" t="s">
        <v>303</v>
      </c>
      <c r="C3304" s="4" t="s">
        <v>301</v>
      </c>
      <c r="D3304" s="2" t="s">
        <v>9298</v>
      </c>
      <c r="E3304" s="2">
        <v>0.0</v>
      </c>
      <c r="F3304" s="2">
        <f>IFERROR(__xludf.DUMMYFUNCTION("""COMPUTED_VALUE"""),0.0)</f>
        <v>0</v>
      </c>
      <c r="G3304" s="4" t="s">
        <v>3231</v>
      </c>
      <c r="H3304" s="2" t="s">
        <v>3176</v>
      </c>
    </row>
    <row r="3305">
      <c r="A3305" s="3">
        <v>45960.0</v>
      </c>
      <c r="B3305" s="4" t="s">
        <v>148</v>
      </c>
      <c r="C3305" s="4" t="s">
        <v>301</v>
      </c>
      <c r="D3305" s="2" t="s">
        <v>9298</v>
      </c>
      <c r="E3305" s="2">
        <v>0.0</v>
      </c>
      <c r="F3305" s="2">
        <f>IFERROR(__xludf.DUMMYFUNCTION("""COMPUTED_VALUE"""),0.0)</f>
        <v>0</v>
      </c>
      <c r="G3305" s="4" t="s">
        <v>3231</v>
      </c>
      <c r="H3305" s="2" t="s">
        <v>3176</v>
      </c>
    </row>
    <row r="3306">
      <c r="A3306" s="3">
        <v>45961.0</v>
      </c>
      <c r="B3306" s="4" t="s">
        <v>196</v>
      </c>
      <c r="C3306" s="4" t="s">
        <v>301</v>
      </c>
      <c r="D3306" s="2" t="s">
        <v>9298</v>
      </c>
      <c r="E3306" s="2">
        <v>0.0</v>
      </c>
      <c r="F3306" s="2">
        <f>IFERROR(__xludf.DUMMYFUNCTION("""COMPUTED_VALUE"""),0.0)</f>
        <v>0</v>
      </c>
      <c r="G3306" s="4" t="s">
        <v>3231</v>
      </c>
      <c r="H3306" s="2" t="s">
        <v>3176</v>
      </c>
    </row>
    <row r="3307">
      <c r="A3307" s="3">
        <v>45962.0</v>
      </c>
      <c r="B3307" s="4" t="s">
        <v>288</v>
      </c>
      <c r="C3307" s="4" t="s">
        <v>301</v>
      </c>
      <c r="D3307" s="2" t="s">
        <v>9298</v>
      </c>
      <c r="E3307" s="2">
        <v>0.0</v>
      </c>
      <c r="F3307" s="2">
        <f>IFERROR(__xludf.DUMMYFUNCTION("""COMPUTED_VALUE"""),0.0)</f>
        <v>0</v>
      </c>
      <c r="G3307" s="4" t="s">
        <v>3231</v>
      </c>
      <c r="H3307" s="2" t="s">
        <v>3176</v>
      </c>
    </row>
    <row r="3308">
      <c r="A3308" s="3">
        <v>45963.0</v>
      </c>
      <c r="B3308" s="4" t="s">
        <v>256</v>
      </c>
      <c r="C3308" s="4" t="s">
        <v>301</v>
      </c>
      <c r="D3308" s="2" t="s">
        <v>9298</v>
      </c>
      <c r="E3308" s="2">
        <v>0.0</v>
      </c>
      <c r="F3308" s="2">
        <f>IFERROR(__xludf.DUMMYFUNCTION("""COMPUTED_VALUE"""),0.0)</f>
        <v>0</v>
      </c>
      <c r="G3308" s="4" t="s">
        <v>3231</v>
      </c>
      <c r="H3308" s="2" t="s">
        <v>3176</v>
      </c>
    </row>
    <row r="3309">
      <c r="A3309" s="3">
        <v>45964.0</v>
      </c>
      <c r="B3309" s="4" t="s">
        <v>180</v>
      </c>
      <c r="C3309" s="4" t="s">
        <v>301</v>
      </c>
      <c r="D3309" s="2" t="s">
        <v>9298</v>
      </c>
      <c r="E3309" s="2">
        <v>0.0</v>
      </c>
      <c r="F3309" s="2">
        <f>IFERROR(__xludf.DUMMYFUNCTION("""COMPUTED_VALUE"""),0.0)</f>
        <v>0</v>
      </c>
      <c r="G3309" s="4" t="s">
        <v>3231</v>
      </c>
      <c r="H3309" s="2" t="s">
        <v>3176</v>
      </c>
    </row>
    <row r="3310">
      <c r="A3310" s="3">
        <v>45965.0</v>
      </c>
      <c r="B3310" s="4" t="s">
        <v>208</v>
      </c>
      <c r="C3310" s="4" t="s">
        <v>301</v>
      </c>
      <c r="D3310" s="2" t="s">
        <v>9298</v>
      </c>
      <c r="E3310" s="2">
        <v>0.0</v>
      </c>
      <c r="F3310" s="2">
        <f>IFERROR(__xludf.DUMMYFUNCTION("""COMPUTED_VALUE"""),0.0)</f>
        <v>0</v>
      </c>
      <c r="G3310" s="4" t="s">
        <v>3231</v>
      </c>
      <c r="H3310" s="2" t="s">
        <v>3176</v>
      </c>
    </row>
    <row r="3311">
      <c r="A3311" s="3">
        <v>45966.0</v>
      </c>
      <c r="B3311" s="4" t="s">
        <v>303</v>
      </c>
      <c r="C3311" s="4" t="s">
        <v>301</v>
      </c>
      <c r="D3311" s="2" t="s">
        <v>9298</v>
      </c>
      <c r="E3311" s="2">
        <v>0.0</v>
      </c>
      <c r="F3311" s="2">
        <f>IFERROR(__xludf.DUMMYFUNCTION("""COMPUTED_VALUE"""),0.0)</f>
        <v>0</v>
      </c>
      <c r="G3311" s="4" t="s">
        <v>3231</v>
      </c>
      <c r="H3311" s="2" t="s">
        <v>3176</v>
      </c>
    </row>
    <row r="3312">
      <c r="A3312" s="3">
        <v>45967.0</v>
      </c>
      <c r="B3312" s="4" t="s">
        <v>148</v>
      </c>
      <c r="C3312" s="4" t="s">
        <v>301</v>
      </c>
      <c r="D3312" s="2" t="s">
        <v>9298</v>
      </c>
      <c r="E3312" s="2">
        <v>0.0</v>
      </c>
      <c r="F3312" s="2">
        <f>IFERROR(__xludf.DUMMYFUNCTION("""COMPUTED_VALUE"""),0.0)</f>
        <v>0</v>
      </c>
      <c r="G3312" s="4" t="s">
        <v>3231</v>
      </c>
      <c r="H3312" s="2" t="s">
        <v>3176</v>
      </c>
    </row>
    <row r="3313">
      <c r="A3313" s="3">
        <v>45968.0</v>
      </c>
      <c r="B3313" s="4" t="s">
        <v>196</v>
      </c>
      <c r="C3313" s="4" t="s">
        <v>301</v>
      </c>
      <c r="D3313" s="2" t="s">
        <v>9298</v>
      </c>
      <c r="E3313" s="2">
        <v>0.0</v>
      </c>
      <c r="F3313" s="2">
        <f>IFERROR(__xludf.DUMMYFUNCTION("""COMPUTED_VALUE"""),0.0)</f>
        <v>0</v>
      </c>
      <c r="G3313" s="4" t="s">
        <v>3231</v>
      </c>
      <c r="H3313" s="2" t="s">
        <v>3176</v>
      </c>
    </row>
    <row r="3314">
      <c r="A3314" s="3">
        <v>45969.0</v>
      </c>
      <c r="B3314" s="4" t="s">
        <v>288</v>
      </c>
      <c r="C3314" s="4" t="s">
        <v>301</v>
      </c>
      <c r="D3314" s="2" t="s">
        <v>9298</v>
      </c>
      <c r="E3314" s="2">
        <v>0.0</v>
      </c>
      <c r="F3314" s="2">
        <f>IFERROR(__xludf.DUMMYFUNCTION("""COMPUTED_VALUE"""),0.0)</f>
        <v>0</v>
      </c>
      <c r="G3314" s="4" t="s">
        <v>3231</v>
      </c>
      <c r="H3314" s="2" t="s">
        <v>3176</v>
      </c>
    </row>
    <row r="3315">
      <c r="A3315" s="3">
        <v>45970.0</v>
      </c>
      <c r="B3315" s="4" t="s">
        <v>256</v>
      </c>
      <c r="C3315" s="4" t="s">
        <v>301</v>
      </c>
      <c r="D3315" s="2" t="s">
        <v>9298</v>
      </c>
      <c r="E3315" s="2">
        <v>0.0</v>
      </c>
      <c r="F3315" s="2">
        <f>IFERROR(__xludf.DUMMYFUNCTION("""COMPUTED_VALUE"""),0.0)</f>
        <v>0</v>
      </c>
      <c r="G3315" s="4" t="s">
        <v>3231</v>
      </c>
      <c r="H3315" s="2" t="s">
        <v>3176</v>
      </c>
    </row>
    <row r="3316">
      <c r="A3316" s="3">
        <v>45971.0</v>
      </c>
      <c r="B3316" s="4" t="s">
        <v>180</v>
      </c>
      <c r="C3316" s="4" t="s">
        <v>301</v>
      </c>
      <c r="D3316" s="2" t="s">
        <v>9298</v>
      </c>
      <c r="E3316" s="2">
        <v>0.0</v>
      </c>
      <c r="F3316" s="2">
        <f>IFERROR(__xludf.DUMMYFUNCTION("""COMPUTED_VALUE"""),0.0)</f>
        <v>0</v>
      </c>
      <c r="G3316" s="4" t="s">
        <v>3231</v>
      </c>
      <c r="H3316" s="2" t="s">
        <v>3176</v>
      </c>
    </row>
    <row r="3317">
      <c r="A3317" s="3">
        <v>45972.0</v>
      </c>
      <c r="B3317" s="4" t="s">
        <v>208</v>
      </c>
      <c r="C3317" s="4" t="s">
        <v>301</v>
      </c>
      <c r="D3317" s="2" t="s">
        <v>9298</v>
      </c>
      <c r="E3317" s="2">
        <v>0.0</v>
      </c>
      <c r="F3317" s="2">
        <f>IFERROR(__xludf.DUMMYFUNCTION("""COMPUTED_VALUE"""),0.0)</f>
        <v>0</v>
      </c>
      <c r="G3317" s="4" t="s">
        <v>3231</v>
      </c>
      <c r="H3317" s="2" t="s">
        <v>3176</v>
      </c>
    </row>
    <row r="3318">
      <c r="A3318" s="3">
        <v>45973.0</v>
      </c>
      <c r="B3318" s="4" t="s">
        <v>303</v>
      </c>
      <c r="C3318" s="4" t="s">
        <v>301</v>
      </c>
      <c r="D3318" s="2" t="s">
        <v>9298</v>
      </c>
      <c r="E3318" s="2">
        <v>0.0</v>
      </c>
      <c r="F3318" s="2">
        <f>IFERROR(__xludf.DUMMYFUNCTION("""COMPUTED_VALUE"""),0.0)</f>
        <v>0</v>
      </c>
      <c r="G3318" s="4" t="s">
        <v>3231</v>
      </c>
      <c r="H3318" s="2" t="s">
        <v>3176</v>
      </c>
    </row>
    <row r="3319">
      <c r="A3319" s="3">
        <v>45974.0</v>
      </c>
      <c r="B3319" s="4" t="s">
        <v>148</v>
      </c>
      <c r="C3319" s="4" t="s">
        <v>301</v>
      </c>
      <c r="D3319" s="2" t="s">
        <v>9298</v>
      </c>
      <c r="E3319" s="2">
        <v>0.0</v>
      </c>
      <c r="F3319" s="2">
        <f>IFERROR(__xludf.DUMMYFUNCTION("""COMPUTED_VALUE"""),0.0)</f>
        <v>0</v>
      </c>
      <c r="G3319" s="4" t="s">
        <v>3231</v>
      </c>
      <c r="H3319" s="2" t="s">
        <v>3176</v>
      </c>
    </row>
    <row r="3320">
      <c r="A3320" s="3">
        <v>45975.0</v>
      </c>
      <c r="B3320" s="4" t="s">
        <v>196</v>
      </c>
      <c r="C3320" s="4" t="s">
        <v>301</v>
      </c>
      <c r="D3320" s="2" t="s">
        <v>9298</v>
      </c>
      <c r="E3320" s="2">
        <v>0.0</v>
      </c>
      <c r="F3320" s="2">
        <f>IFERROR(__xludf.DUMMYFUNCTION("""COMPUTED_VALUE"""),0.0)</f>
        <v>0</v>
      </c>
      <c r="G3320" s="4" t="s">
        <v>3231</v>
      </c>
      <c r="H3320" s="2" t="s">
        <v>3176</v>
      </c>
    </row>
    <row r="3321">
      <c r="A3321" s="3">
        <v>45976.0</v>
      </c>
      <c r="B3321" s="4" t="s">
        <v>288</v>
      </c>
      <c r="C3321" s="4" t="s">
        <v>301</v>
      </c>
      <c r="D3321" s="2" t="s">
        <v>9298</v>
      </c>
      <c r="E3321" s="2">
        <v>0.0</v>
      </c>
      <c r="F3321" s="2">
        <f>IFERROR(__xludf.DUMMYFUNCTION("""COMPUTED_VALUE"""),0.0)</f>
        <v>0</v>
      </c>
      <c r="G3321" s="4" t="s">
        <v>3231</v>
      </c>
      <c r="H3321" s="2" t="s">
        <v>3176</v>
      </c>
    </row>
    <row r="3322">
      <c r="A3322" s="3">
        <v>45977.0</v>
      </c>
      <c r="B3322" s="4" t="s">
        <v>256</v>
      </c>
      <c r="C3322" s="4" t="s">
        <v>301</v>
      </c>
      <c r="D3322" s="2" t="s">
        <v>9298</v>
      </c>
      <c r="E3322" s="2">
        <v>0.0</v>
      </c>
      <c r="F3322" s="2">
        <f>IFERROR(__xludf.DUMMYFUNCTION("""COMPUTED_VALUE"""),0.0)</f>
        <v>0</v>
      </c>
      <c r="G3322" s="4" t="s">
        <v>3231</v>
      </c>
      <c r="H3322" s="2" t="s">
        <v>3176</v>
      </c>
    </row>
    <row r="3323">
      <c r="A3323" s="3">
        <v>45978.0</v>
      </c>
      <c r="B3323" s="4" t="s">
        <v>180</v>
      </c>
      <c r="C3323" s="4" t="s">
        <v>301</v>
      </c>
      <c r="D3323" s="2" t="s">
        <v>9298</v>
      </c>
      <c r="E3323" s="2">
        <v>0.0</v>
      </c>
      <c r="F3323" s="2">
        <f>IFERROR(__xludf.DUMMYFUNCTION("""COMPUTED_VALUE"""),0.0)</f>
        <v>0</v>
      </c>
      <c r="G3323" s="4" t="s">
        <v>3231</v>
      </c>
      <c r="H3323" s="2" t="s">
        <v>3176</v>
      </c>
    </row>
    <row r="3324">
      <c r="A3324" s="3">
        <v>45979.0</v>
      </c>
      <c r="B3324" s="4" t="s">
        <v>208</v>
      </c>
      <c r="C3324" s="4" t="s">
        <v>301</v>
      </c>
      <c r="D3324" s="2" t="s">
        <v>9298</v>
      </c>
      <c r="E3324" s="2">
        <v>0.0</v>
      </c>
      <c r="F3324" s="2">
        <f>IFERROR(__xludf.DUMMYFUNCTION("""COMPUTED_VALUE"""),0.0)</f>
        <v>0</v>
      </c>
      <c r="G3324" s="4" t="s">
        <v>3231</v>
      </c>
      <c r="H3324" s="2" t="s">
        <v>3176</v>
      </c>
    </row>
    <row r="3325">
      <c r="A3325" s="3">
        <v>45980.0</v>
      </c>
      <c r="B3325" s="4" t="s">
        <v>303</v>
      </c>
      <c r="C3325" s="4" t="s">
        <v>301</v>
      </c>
      <c r="D3325" s="2" t="s">
        <v>9298</v>
      </c>
      <c r="E3325" s="2">
        <v>0.0</v>
      </c>
      <c r="F3325" s="2">
        <f>IFERROR(__xludf.DUMMYFUNCTION("""COMPUTED_VALUE"""),0.0)</f>
        <v>0</v>
      </c>
      <c r="G3325" s="4" t="s">
        <v>3231</v>
      </c>
      <c r="H3325" s="2" t="s">
        <v>3176</v>
      </c>
    </row>
    <row r="3326">
      <c r="A3326" s="3">
        <v>45981.0</v>
      </c>
      <c r="B3326" s="4" t="s">
        <v>148</v>
      </c>
      <c r="C3326" s="4" t="s">
        <v>301</v>
      </c>
      <c r="D3326" s="2" t="s">
        <v>9298</v>
      </c>
      <c r="E3326" s="2">
        <v>0.0</v>
      </c>
      <c r="F3326" s="2">
        <f>IFERROR(__xludf.DUMMYFUNCTION("""COMPUTED_VALUE"""),0.0)</f>
        <v>0</v>
      </c>
      <c r="G3326" s="4" t="s">
        <v>3231</v>
      </c>
      <c r="H3326" s="2" t="s">
        <v>3176</v>
      </c>
    </row>
    <row r="3327">
      <c r="A3327" s="3">
        <v>45982.0</v>
      </c>
      <c r="B3327" s="4" t="s">
        <v>196</v>
      </c>
      <c r="C3327" s="4" t="s">
        <v>301</v>
      </c>
      <c r="D3327" s="2" t="s">
        <v>9298</v>
      </c>
      <c r="E3327" s="2">
        <v>0.0</v>
      </c>
      <c r="F3327" s="2">
        <f>IFERROR(__xludf.DUMMYFUNCTION("""COMPUTED_VALUE"""),0.0)</f>
        <v>0</v>
      </c>
      <c r="G3327" s="4" t="s">
        <v>3231</v>
      </c>
      <c r="H3327" s="2" t="s">
        <v>3176</v>
      </c>
    </row>
    <row r="3328">
      <c r="A3328" s="3">
        <v>45983.0</v>
      </c>
      <c r="B3328" s="4" t="s">
        <v>288</v>
      </c>
      <c r="C3328" s="4" t="s">
        <v>301</v>
      </c>
      <c r="D3328" s="2" t="s">
        <v>9298</v>
      </c>
      <c r="E3328" s="2">
        <v>0.0</v>
      </c>
      <c r="F3328" s="2">
        <f>IFERROR(__xludf.DUMMYFUNCTION("""COMPUTED_VALUE"""),0.0)</f>
        <v>0</v>
      </c>
      <c r="G3328" s="4" t="s">
        <v>3231</v>
      </c>
      <c r="H3328" s="2" t="s">
        <v>3176</v>
      </c>
    </row>
    <row r="3329">
      <c r="A3329" s="3">
        <v>45984.0</v>
      </c>
      <c r="B3329" s="4" t="s">
        <v>256</v>
      </c>
      <c r="C3329" s="4" t="s">
        <v>301</v>
      </c>
      <c r="D3329" s="2" t="s">
        <v>9298</v>
      </c>
      <c r="E3329" s="2">
        <v>0.0</v>
      </c>
      <c r="F3329" s="2">
        <f>IFERROR(__xludf.DUMMYFUNCTION("""COMPUTED_VALUE"""),0.0)</f>
        <v>0</v>
      </c>
      <c r="G3329" s="4" t="s">
        <v>3231</v>
      </c>
      <c r="H3329" s="2" t="s">
        <v>3176</v>
      </c>
    </row>
    <row r="3330">
      <c r="A3330" s="3">
        <v>45985.0</v>
      </c>
      <c r="B3330" s="4" t="s">
        <v>180</v>
      </c>
      <c r="C3330" s="4" t="s">
        <v>301</v>
      </c>
      <c r="D3330" s="2" t="s">
        <v>9298</v>
      </c>
      <c r="E3330" s="2">
        <v>0.0</v>
      </c>
      <c r="F3330" s="2">
        <f>IFERROR(__xludf.DUMMYFUNCTION("""COMPUTED_VALUE"""),0.0)</f>
        <v>0</v>
      </c>
      <c r="G3330" s="4" t="s">
        <v>3231</v>
      </c>
      <c r="H3330" s="2" t="s">
        <v>3176</v>
      </c>
    </row>
    <row r="3331">
      <c r="A3331" s="3">
        <v>45986.0</v>
      </c>
      <c r="B3331" s="4" t="s">
        <v>208</v>
      </c>
      <c r="C3331" s="4" t="s">
        <v>301</v>
      </c>
      <c r="D3331" s="2" t="s">
        <v>9298</v>
      </c>
      <c r="E3331" s="2">
        <v>0.0</v>
      </c>
      <c r="F3331" s="2">
        <f>IFERROR(__xludf.DUMMYFUNCTION("""COMPUTED_VALUE"""),0.0)</f>
        <v>0</v>
      </c>
      <c r="G3331" s="4" t="s">
        <v>3231</v>
      </c>
      <c r="H3331" s="2" t="s">
        <v>3176</v>
      </c>
    </row>
    <row r="3332">
      <c r="A3332" s="3">
        <v>45987.0</v>
      </c>
      <c r="B3332" s="4" t="s">
        <v>303</v>
      </c>
      <c r="C3332" s="4" t="s">
        <v>301</v>
      </c>
      <c r="D3332" s="2" t="s">
        <v>9298</v>
      </c>
      <c r="E3332" s="2">
        <v>0.0</v>
      </c>
      <c r="F3332" s="2">
        <f>IFERROR(__xludf.DUMMYFUNCTION("""COMPUTED_VALUE"""),0.0)</f>
        <v>0</v>
      </c>
      <c r="G3332" s="4" t="s">
        <v>3231</v>
      </c>
      <c r="H3332" s="2" t="s">
        <v>3176</v>
      </c>
    </row>
    <row r="3333">
      <c r="A3333" s="3">
        <v>45988.0</v>
      </c>
      <c r="B3333" s="4" t="s">
        <v>148</v>
      </c>
      <c r="C3333" s="4" t="s">
        <v>301</v>
      </c>
      <c r="D3333" s="2" t="s">
        <v>9298</v>
      </c>
      <c r="E3333" s="2">
        <v>0.0</v>
      </c>
      <c r="F3333" s="2">
        <f>IFERROR(__xludf.DUMMYFUNCTION("""COMPUTED_VALUE"""),0.0)</f>
        <v>0</v>
      </c>
      <c r="G3333" s="4" t="s">
        <v>3231</v>
      </c>
      <c r="H3333" s="2" t="s">
        <v>3176</v>
      </c>
    </row>
    <row r="3334">
      <c r="A3334" s="3">
        <v>45989.0</v>
      </c>
      <c r="B3334" s="4" t="s">
        <v>196</v>
      </c>
      <c r="C3334" s="4" t="s">
        <v>301</v>
      </c>
      <c r="D3334" s="2" t="s">
        <v>9298</v>
      </c>
      <c r="E3334" s="2">
        <v>0.0</v>
      </c>
      <c r="F3334" s="2">
        <f>IFERROR(__xludf.DUMMYFUNCTION("""COMPUTED_VALUE"""),0.0)</f>
        <v>0</v>
      </c>
      <c r="G3334" s="4" t="s">
        <v>3231</v>
      </c>
      <c r="H3334" s="2" t="s">
        <v>3176</v>
      </c>
    </row>
    <row r="3335">
      <c r="A3335" s="3">
        <v>45990.0</v>
      </c>
      <c r="B3335" s="4" t="s">
        <v>288</v>
      </c>
      <c r="C3335" s="4" t="s">
        <v>301</v>
      </c>
      <c r="D3335" s="2" t="s">
        <v>9298</v>
      </c>
      <c r="E3335" s="2">
        <v>0.0</v>
      </c>
      <c r="F3335" s="2">
        <f>IFERROR(__xludf.DUMMYFUNCTION("""COMPUTED_VALUE"""),0.0)</f>
        <v>0</v>
      </c>
      <c r="G3335" s="4" t="s">
        <v>3231</v>
      </c>
      <c r="H3335" s="2" t="s">
        <v>3176</v>
      </c>
    </row>
    <row r="3336">
      <c r="A3336" s="3">
        <v>45991.0</v>
      </c>
      <c r="B3336" s="4" t="s">
        <v>256</v>
      </c>
      <c r="C3336" s="4" t="s">
        <v>301</v>
      </c>
      <c r="D3336" s="2" t="s">
        <v>9298</v>
      </c>
      <c r="E3336" s="2">
        <v>0.0</v>
      </c>
      <c r="F3336" s="2">
        <f>IFERROR(__xludf.DUMMYFUNCTION("""COMPUTED_VALUE"""),0.0)</f>
        <v>0</v>
      </c>
      <c r="G3336" s="4" t="s">
        <v>3231</v>
      </c>
      <c r="H3336" s="2" t="s">
        <v>3176</v>
      </c>
    </row>
    <row r="3337">
      <c r="A3337" s="3">
        <v>45992.0</v>
      </c>
      <c r="B3337" s="4" t="s">
        <v>180</v>
      </c>
      <c r="C3337" s="4" t="s">
        <v>301</v>
      </c>
      <c r="D3337" s="2" t="s">
        <v>9298</v>
      </c>
      <c r="E3337" s="2">
        <v>0.0</v>
      </c>
      <c r="F3337" s="2">
        <f>IFERROR(__xludf.DUMMYFUNCTION("""COMPUTED_VALUE"""),0.0)</f>
        <v>0</v>
      </c>
      <c r="G3337" s="4" t="s">
        <v>3231</v>
      </c>
      <c r="H3337" s="2" t="s">
        <v>3176</v>
      </c>
    </row>
    <row r="3338">
      <c r="A3338" s="3">
        <v>45993.0</v>
      </c>
      <c r="B3338" s="4" t="s">
        <v>208</v>
      </c>
      <c r="C3338" s="4" t="s">
        <v>301</v>
      </c>
      <c r="D3338" s="2" t="s">
        <v>9298</v>
      </c>
      <c r="E3338" s="2">
        <v>0.0</v>
      </c>
      <c r="F3338" s="2">
        <f>IFERROR(__xludf.DUMMYFUNCTION("""COMPUTED_VALUE"""),0.0)</f>
        <v>0</v>
      </c>
      <c r="G3338" s="4" t="s">
        <v>3231</v>
      </c>
      <c r="H3338" s="2" t="s">
        <v>3176</v>
      </c>
    </row>
    <row r="3339">
      <c r="A3339" s="3">
        <v>45994.0</v>
      </c>
      <c r="B3339" s="4" t="s">
        <v>303</v>
      </c>
      <c r="C3339" s="4" t="s">
        <v>301</v>
      </c>
      <c r="D3339" s="2" t="s">
        <v>9298</v>
      </c>
      <c r="E3339" s="2">
        <v>1.0</v>
      </c>
      <c r="F3339" s="2">
        <f>IFERROR(__xludf.DUMMYFUNCTION("""COMPUTED_VALUE"""),1.0)</f>
        <v>1</v>
      </c>
      <c r="G3339" s="4" t="s">
        <v>3231</v>
      </c>
      <c r="H3339" s="2" t="s">
        <v>3176</v>
      </c>
    </row>
    <row r="3340">
      <c r="A3340" s="3">
        <v>45995.0</v>
      </c>
      <c r="B3340" s="4" t="s">
        <v>148</v>
      </c>
      <c r="C3340" s="4" t="s">
        <v>301</v>
      </c>
      <c r="D3340" s="2" t="s">
        <v>9298</v>
      </c>
      <c r="E3340" s="2">
        <v>0.0</v>
      </c>
      <c r="F3340" s="2">
        <f>IFERROR(__xludf.DUMMYFUNCTION("""COMPUTED_VALUE"""),0.0)</f>
        <v>0</v>
      </c>
      <c r="G3340" s="4" t="s">
        <v>3231</v>
      </c>
      <c r="H3340" s="2" t="s">
        <v>3176</v>
      </c>
    </row>
    <row r="3341">
      <c r="A3341" s="3">
        <v>45996.0</v>
      </c>
      <c r="B3341" s="4" t="s">
        <v>196</v>
      </c>
      <c r="C3341" s="4" t="s">
        <v>301</v>
      </c>
      <c r="D3341" s="2" t="s">
        <v>9298</v>
      </c>
      <c r="E3341" s="2">
        <v>0.0</v>
      </c>
      <c r="F3341" s="2">
        <f>IFERROR(__xludf.DUMMYFUNCTION("""COMPUTED_VALUE"""),0.0)</f>
        <v>0</v>
      </c>
      <c r="G3341" s="4" t="s">
        <v>3231</v>
      </c>
      <c r="H3341" s="2" t="s">
        <v>3176</v>
      </c>
    </row>
    <row r="3342">
      <c r="A3342" s="3">
        <v>45997.0</v>
      </c>
      <c r="B3342" s="4" t="s">
        <v>288</v>
      </c>
      <c r="C3342" s="4" t="s">
        <v>301</v>
      </c>
      <c r="D3342" s="2" t="s">
        <v>9298</v>
      </c>
      <c r="E3342" s="2">
        <v>0.0</v>
      </c>
      <c r="F3342" s="2">
        <f>IFERROR(__xludf.DUMMYFUNCTION("""COMPUTED_VALUE"""),0.0)</f>
        <v>0</v>
      </c>
      <c r="G3342" s="4" t="s">
        <v>3231</v>
      </c>
      <c r="H3342" s="2" t="s">
        <v>3176</v>
      </c>
    </row>
    <row r="3343">
      <c r="A3343" s="3">
        <v>45998.0</v>
      </c>
      <c r="B3343" s="4" t="s">
        <v>256</v>
      </c>
      <c r="C3343" s="4" t="s">
        <v>301</v>
      </c>
      <c r="D3343" s="2" t="s">
        <v>9298</v>
      </c>
      <c r="E3343" s="2">
        <v>0.0</v>
      </c>
      <c r="F3343" s="2">
        <f>IFERROR(__xludf.DUMMYFUNCTION("""COMPUTED_VALUE"""),0.0)</f>
        <v>0</v>
      </c>
      <c r="G3343" s="4" t="s">
        <v>3231</v>
      </c>
      <c r="H3343" s="2" t="s">
        <v>3176</v>
      </c>
    </row>
    <row r="3344">
      <c r="A3344" s="3">
        <v>45999.0</v>
      </c>
      <c r="B3344" s="4" t="s">
        <v>180</v>
      </c>
      <c r="C3344" s="4" t="s">
        <v>301</v>
      </c>
      <c r="D3344" s="2" t="s">
        <v>9298</v>
      </c>
      <c r="E3344" s="2">
        <v>0.0</v>
      </c>
      <c r="F3344" s="2">
        <f>IFERROR(__xludf.DUMMYFUNCTION("""COMPUTED_VALUE"""),0.0)</f>
        <v>0</v>
      </c>
      <c r="G3344" s="4" t="s">
        <v>3231</v>
      </c>
      <c r="H3344" s="2" t="s">
        <v>3176</v>
      </c>
    </row>
    <row r="3345">
      <c r="A3345" s="3">
        <v>46000.0</v>
      </c>
      <c r="B3345" s="4" t="s">
        <v>208</v>
      </c>
      <c r="C3345" s="4" t="s">
        <v>301</v>
      </c>
      <c r="D3345" s="2" t="s">
        <v>9298</v>
      </c>
      <c r="E3345" s="2">
        <v>0.0</v>
      </c>
      <c r="F3345" s="2">
        <f>IFERROR(__xludf.DUMMYFUNCTION("""COMPUTED_VALUE"""),0.0)</f>
        <v>0</v>
      </c>
      <c r="G3345" s="4" t="s">
        <v>3231</v>
      </c>
      <c r="H3345" s="2" t="s">
        <v>3176</v>
      </c>
    </row>
    <row r="3346">
      <c r="A3346" s="3">
        <v>46001.0</v>
      </c>
      <c r="B3346" s="4" t="s">
        <v>303</v>
      </c>
      <c r="C3346" s="4" t="s">
        <v>301</v>
      </c>
      <c r="D3346" s="2" t="s">
        <v>9298</v>
      </c>
      <c r="E3346" s="2">
        <v>0.0</v>
      </c>
      <c r="F3346" s="2">
        <f>IFERROR(__xludf.DUMMYFUNCTION("""COMPUTED_VALUE"""),0.0)</f>
        <v>0</v>
      </c>
      <c r="G3346" s="4" t="s">
        <v>3231</v>
      </c>
      <c r="H3346" s="2" t="s">
        <v>3176</v>
      </c>
    </row>
    <row r="3347">
      <c r="A3347" s="3">
        <v>46002.0</v>
      </c>
      <c r="B3347" s="4" t="s">
        <v>148</v>
      </c>
      <c r="C3347" s="4" t="s">
        <v>301</v>
      </c>
      <c r="D3347" s="2" t="s">
        <v>9298</v>
      </c>
      <c r="E3347" s="2">
        <v>0.0</v>
      </c>
      <c r="F3347" s="2">
        <f>IFERROR(__xludf.DUMMYFUNCTION("""COMPUTED_VALUE"""),0.0)</f>
        <v>0</v>
      </c>
      <c r="G3347" s="4" t="s">
        <v>3231</v>
      </c>
      <c r="H3347" s="2" t="s">
        <v>3176</v>
      </c>
    </row>
    <row r="3348">
      <c r="A3348" s="3">
        <v>46003.0</v>
      </c>
      <c r="B3348" s="4" t="s">
        <v>196</v>
      </c>
      <c r="C3348" s="4" t="s">
        <v>301</v>
      </c>
      <c r="D3348" s="2" t="s">
        <v>9298</v>
      </c>
      <c r="E3348" s="2">
        <v>0.0</v>
      </c>
      <c r="F3348" s="2">
        <f>IFERROR(__xludf.DUMMYFUNCTION("""COMPUTED_VALUE"""),0.0)</f>
        <v>0</v>
      </c>
      <c r="G3348" s="4" t="s">
        <v>3231</v>
      </c>
      <c r="H3348" s="2" t="s">
        <v>3176</v>
      </c>
    </row>
    <row r="3349">
      <c r="A3349" s="3">
        <v>46004.0</v>
      </c>
      <c r="B3349" s="4" t="s">
        <v>288</v>
      </c>
      <c r="C3349" s="4" t="s">
        <v>301</v>
      </c>
      <c r="D3349" s="2" t="s">
        <v>9298</v>
      </c>
      <c r="E3349" s="2">
        <v>0.0</v>
      </c>
      <c r="F3349" s="2">
        <f>IFERROR(__xludf.DUMMYFUNCTION("""COMPUTED_VALUE"""),0.0)</f>
        <v>0</v>
      </c>
      <c r="G3349" s="4" t="s">
        <v>3231</v>
      </c>
      <c r="H3349" s="2" t="s">
        <v>3176</v>
      </c>
    </row>
    <row r="3350">
      <c r="A3350" s="3">
        <v>46005.0</v>
      </c>
      <c r="B3350" s="4" t="s">
        <v>256</v>
      </c>
      <c r="C3350" s="4" t="s">
        <v>301</v>
      </c>
      <c r="D3350" s="2" t="s">
        <v>9298</v>
      </c>
      <c r="E3350" s="2">
        <v>0.0</v>
      </c>
      <c r="F3350" s="2">
        <f>IFERROR(__xludf.DUMMYFUNCTION("""COMPUTED_VALUE"""),0.0)</f>
        <v>0</v>
      </c>
      <c r="G3350" s="4" t="s">
        <v>3231</v>
      </c>
      <c r="H3350" s="2" t="s">
        <v>3176</v>
      </c>
    </row>
    <row r="3351">
      <c r="A3351" s="3">
        <v>46006.0</v>
      </c>
      <c r="B3351" s="4" t="s">
        <v>180</v>
      </c>
      <c r="C3351" s="4" t="s">
        <v>301</v>
      </c>
      <c r="D3351" s="2" t="s">
        <v>9298</v>
      </c>
      <c r="E3351" s="2">
        <v>0.0</v>
      </c>
      <c r="F3351" s="2">
        <f>IFERROR(__xludf.DUMMYFUNCTION("""COMPUTED_VALUE"""),0.0)</f>
        <v>0</v>
      </c>
      <c r="G3351" s="4" t="s">
        <v>3231</v>
      </c>
      <c r="H3351" s="2" t="s">
        <v>3176</v>
      </c>
    </row>
    <row r="3352">
      <c r="A3352" s="3">
        <v>46007.0</v>
      </c>
      <c r="B3352" s="4" t="s">
        <v>208</v>
      </c>
      <c r="C3352" s="4" t="s">
        <v>301</v>
      </c>
      <c r="D3352" s="2" t="s">
        <v>9298</v>
      </c>
      <c r="E3352" s="2">
        <v>0.0</v>
      </c>
      <c r="F3352" s="2">
        <f>IFERROR(__xludf.DUMMYFUNCTION("""COMPUTED_VALUE"""),0.0)</f>
        <v>0</v>
      </c>
      <c r="G3352" s="4" t="s">
        <v>3231</v>
      </c>
      <c r="H3352" s="2" t="s">
        <v>3176</v>
      </c>
    </row>
    <row r="3353">
      <c r="A3353" s="3">
        <v>46008.0</v>
      </c>
      <c r="B3353" s="4" t="s">
        <v>303</v>
      </c>
      <c r="C3353" s="4" t="s">
        <v>301</v>
      </c>
      <c r="D3353" s="2" t="s">
        <v>9298</v>
      </c>
      <c r="E3353" s="2">
        <v>0.0</v>
      </c>
      <c r="F3353" s="2">
        <f>IFERROR(__xludf.DUMMYFUNCTION("""COMPUTED_VALUE"""),0.0)</f>
        <v>0</v>
      </c>
      <c r="G3353" s="4" t="s">
        <v>3231</v>
      </c>
      <c r="H3353" s="2" t="s">
        <v>3176</v>
      </c>
    </row>
    <row r="3354">
      <c r="A3354" s="3">
        <v>46009.0</v>
      </c>
      <c r="B3354" s="4" t="s">
        <v>148</v>
      </c>
      <c r="C3354" s="4" t="s">
        <v>301</v>
      </c>
      <c r="D3354" s="2" t="s">
        <v>9298</v>
      </c>
      <c r="E3354" s="2">
        <v>0.0</v>
      </c>
      <c r="F3354" s="2">
        <f>IFERROR(__xludf.DUMMYFUNCTION("""COMPUTED_VALUE"""),0.0)</f>
        <v>0</v>
      </c>
      <c r="G3354" s="4" t="s">
        <v>3231</v>
      </c>
      <c r="H3354" s="2" t="s">
        <v>3176</v>
      </c>
    </row>
    <row r="3355">
      <c r="A3355" s="3">
        <v>46010.0</v>
      </c>
      <c r="B3355" s="4" t="s">
        <v>196</v>
      </c>
      <c r="C3355" s="4" t="s">
        <v>301</v>
      </c>
      <c r="D3355" s="2" t="s">
        <v>9298</v>
      </c>
      <c r="E3355" s="2">
        <v>0.0</v>
      </c>
      <c r="F3355" s="2">
        <f>IFERROR(__xludf.DUMMYFUNCTION("""COMPUTED_VALUE"""),0.0)</f>
        <v>0</v>
      </c>
      <c r="G3355" s="4" t="s">
        <v>3231</v>
      </c>
      <c r="H3355" s="2" t="s">
        <v>3176</v>
      </c>
    </row>
    <row r="3356">
      <c r="A3356" s="3">
        <v>46011.0</v>
      </c>
      <c r="B3356" s="4" t="s">
        <v>288</v>
      </c>
      <c r="C3356" s="4" t="s">
        <v>301</v>
      </c>
      <c r="D3356" s="2" t="s">
        <v>9298</v>
      </c>
      <c r="E3356" s="2">
        <v>0.0</v>
      </c>
      <c r="F3356" s="2">
        <f>IFERROR(__xludf.DUMMYFUNCTION("""COMPUTED_VALUE"""),0.0)</f>
        <v>0</v>
      </c>
      <c r="G3356" s="4" t="s">
        <v>3231</v>
      </c>
      <c r="H3356" s="2" t="s">
        <v>3176</v>
      </c>
    </row>
    <row r="3357">
      <c r="A3357" s="3">
        <v>46012.0</v>
      </c>
      <c r="B3357" s="4" t="s">
        <v>256</v>
      </c>
      <c r="C3357" s="4" t="s">
        <v>301</v>
      </c>
      <c r="D3357" s="2" t="s">
        <v>9298</v>
      </c>
      <c r="E3357" s="2">
        <v>0.0</v>
      </c>
      <c r="F3357" s="2">
        <f>IFERROR(__xludf.DUMMYFUNCTION("""COMPUTED_VALUE"""),0.0)</f>
        <v>0</v>
      </c>
      <c r="G3357" s="4" t="s">
        <v>3231</v>
      </c>
      <c r="H3357" s="2" t="s">
        <v>3176</v>
      </c>
    </row>
    <row r="3358">
      <c r="A3358" s="3">
        <v>46013.0</v>
      </c>
      <c r="B3358" s="4" t="s">
        <v>180</v>
      </c>
      <c r="C3358" s="4" t="s">
        <v>301</v>
      </c>
      <c r="D3358" s="2" t="s">
        <v>9298</v>
      </c>
      <c r="E3358" s="2">
        <v>0.0</v>
      </c>
      <c r="F3358" s="2">
        <f>IFERROR(__xludf.DUMMYFUNCTION("""COMPUTED_VALUE"""),0.0)</f>
        <v>0</v>
      </c>
      <c r="G3358" s="4" t="s">
        <v>3231</v>
      </c>
      <c r="H3358" s="2" t="s">
        <v>3176</v>
      </c>
    </row>
    <row r="3359">
      <c r="A3359" s="3">
        <v>46014.0</v>
      </c>
      <c r="B3359" s="4" t="s">
        <v>208</v>
      </c>
      <c r="C3359" s="4" t="s">
        <v>301</v>
      </c>
      <c r="D3359" s="2" t="s">
        <v>9298</v>
      </c>
      <c r="E3359" s="2">
        <v>0.0</v>
      </c>
      <c r="F3359" s="2">
        <f>IFERROR(__xludf.DUMMYFUNCTION("""COMPUTED_VALUE"""),0.0)</f>
        <v>0</v>
      </c>
      <c r="G3359" s="4" t="s">
        <v>3231</v>
      </c>
      <c r="H3359" s="2" t="s">
        <v>3176</v>
      </c>
    </row>
    <row r="3360">
      <c r="A3360" s="3">
        <v>46015.0</v>
      </c>
      <c r="B3360" s="4" t="s">
        <v>303</v>
      </c>
      <c r="C3360" s="4" t="s">
        <v>301</v>
      </c>
      <c r="D3360" s="2" t="s">
        <v>9298</v>
      </c>
      <c r="E3360" s="2">
        <v>0.0</v>
      </c>
      <c r="F3360" s="2">
        <f>IFERROR(__xludf.DUMMYFUNCTION("""COMPUTED_VALUE"""),0.0)</f>
        <v>0</v>
      </c>
      <c r="G3360" s="4" t="s">
        <v>3231</v>
      </c>
      <c r="H3360" s="2" t="s">
        <v>3176</v>
      </c>
    </row>
    <row r="3361">
      <c r="A3361" s="3">
        <v>46016.0</v>
      </c>
      <c r="B3361" s="4" t="s">
        <v>148</v>
      </c>
      <c r="C3361" s="4" t="s">
        <v>301</v>
      </c>
      <c r="D3361" s="2" t="s">
        <v>9298</v>
      </c>
      <c r="E3361" s="2">
        <v>0.0</v>
      </c>
      <c r="F3361" s="2">
        <f>IFERROR(__xludf.DUMMYFUNCTION("""COMPUTED_VALUE"""),0.0)</f>
        <v>0</v>
      </c>
      <c r="G3361" s="4" t="s">
        <v>3231</v>
      </c>
      <c r="H3361" s="2" t="s">
        <v>3176</v>
      </c>
    </row>
    <row r="3362">
      <c r="A3362" s="3">
        <v>46017.0</v>
      </c>
      <c r="B3362" s="4" t="s">
        <v>196</v>
      </c>
      <c r="C3362" s="4" t="s">
        <v>301</v>
      </c>
      <c r="D3362" s="2" t="s">
        <v>9298</v>
      </c>
      <c r="E3362" s="2">
        <v>0.0</v>
      </c>
      <c r="F3362" s="2">
        <f>IFERROR(__xludf.DUMMYFUNCTION("""COMPUTED_VALUE"""),0.0)</f>
        <v>0</v>
      </c>
      <c r="G3362" s="4" t="s">
        <v>3231</v>
      </c>
      <c r="H3362" s="2" t="s">
        <v>3176</v>
      </c>
    </row>
    <row r="3363">
      <c r="A3363" s="3">
        <v>46018.0</v>
      </c>
      <c r="B3363" s="4" t="s">
        <v>288</v>
      </c>
      <c r="C3363" s="4" t="s">
        <v>301</v>
      </c>
      <c r="D3363" s="2" t="s">
        <v>9298</v>
      </c>
      <c r="E3363" s="2">
        <v>0.0</v>
      </c>
      <c r="F3363" s="2">
        <f>IFERROR(__xludf.DUMMYFUNCTION("""COMPUTED_VALUE"""),0.0)</f>
        <v>0</v>
      </c>
      <c r="G3363" s="4" t="s">
        <v>3231</v>
      </c>
      <c r="H3363" s="2" t="s">
        <v>3176</v>
      </c>
    </row>
    <row r="3364">
      <c r="A3364" s="3">
        <v>46019.0</v>
      </c>
      <c r="B3364" s="4" t="s">
        <v>256</v>
      </c>
      <c r="C3364" s="4" t="s">
        <v>301</v>
      </c>
      <c r="D3364" s="2" t="s">
        <v>9298</v>
      </c>
      <c r="E3364" s="2">
        <v>0.0</v>
      </c>
      <c r="F3364" s="2">
        <f>IFERROR(__xludf.DUMMYFUNCTION("""COMPUTED_VALUE"""),0.0)</f>
        <v>0</v>
      </c>
      <c r="G3364" s="4" t="s">
        <v>3231</v>
      </c>
      <c r="H3364" s="2" t="s">
        <v>3176</v>
      </c>
    </row>
    <row r="3365">
      <c r="A3365" s="3">
        <v>46020.0</v>
      </c>
      <c r="B3365" s="4" t="s">
        <v>180</v>
      </c>
      <c r="C3365" s="4" t="s">
        <v>301</v>
      </c>
      <c r="D3365" s="2" t="s">
        <v>9298</v>
      </c>
      <c r="E3365" s="2">
        <v>0.0</v>
      </c>
      <c r="F3365" s="2">
        <f>IFERROR(__xludf.DUMMYFUNCTION("""COMPUTED_VALUE"""),0.0)</f>
        <v>0</v>
      </c>
      <c r="G3365" s="4" t="s">
        <v>3231</v>
      </c>
      <c r="H3365" s="2" t="s">
        <v>3176</v>
      </c>
    </row>
    <row r="3366">
      <c r="A3366" s="3">
        <v>46021.0</v>
      </c>
      <c r="B3366" s="4" t="s">
        <v>208</v>
      </c>
      <c r="C3366" s="4" t="s">
        <v>301</v>
      </c>
      <c r="D3366" s="2" t="s">
        <v>9298</v>
      </c>
      <c r="E3366" s="2">
        <v>0.0</v>
      </c>
      <c r="F3366" s="2">
        <f>IFERROR(__xludf.DUMMYFUNCTION("""COMPUTED_VALUE"""),0.0)</f>
        <v>0</v>
      </c>
      <c r="G3366" s="4" t="s">
        <v>3231</v>
      </c>
      <c r="H3366" s="2" t="s">
        <v>3176</v>
      </c>
    </row>
    <row r="3367">
      <c r="A3367" s="3">
        <v>46022.0</v>
      </c>
      <c r="B3367" s="4" t="s">
        <v>303</v>
      </c>
      <c r="C3367" s="4" t="s">
        <v>301</v>
      </c>
      <c r="D3367" s="2" t="s">
        <v>9298</v>
      </c>
      <c r="E3367" s="2">
        <v>0.0</v>
      </c>
      <c r="F3367" s="2">
        <f>IFERROR(__xludf.DUMMYFUNCTION("""COMPUTED_VALUE"""),0.0)</f>
        <v>0</v>
      </c>
      <c r="G3367" s="4" t="s">
        <v>3231</v>
      </c>
      <c r="H3367" s="2" t="s">
        <v>3176</v>
      </c>
    </row>
    <row r="3368">
      <c r="A3368" s="3">
        <v>46023.0</v>
      </c>
      <c r="B3368" s="4" t="s">
        <v>148</v>
      </c>
      <c r="C3368" s="4" t="s">
        <v>301</v>
      </c>
      <c r="D3368" s="2" t="s">
        <v>9298</v>
      </c>
      <c r="E3368" s="2">
        <v>0.0</v>
      </c>
      <c r="F3368" s="2">
        <f>IFERROR(__xludf.DUMMYFUNCTION("""COMPUTED_VALUE"""),0.0)</f>
        <v>0</v>
      </c>
      <c r="G3368" s="4" t="s">
        <v>3231</v>
      </c>
      <c r="H3368" s="2" t="s">
        <v>3176</v>
      </c>
    </row>
    <row r="3369">
      <c r="A3369" s="3">
        <v>46024.0</v>
      </c>
      <c r="B3369" s="4" t="s">
        <v>196</v>
      </c>
      <c r="C3369" s="4" t="s">
        <v>301</v>
      </c>
      <c r="D3369" s="2" t="s">
        <v>9298</v>
      </c>
      <c r="E3369" s="2">
        <v>0.0</v>
      </c>
      <c r="F3369" s="2">
        <f>IFERROR(__xludf.DUMMYFUNCTION("""COMPUTED_VALUE"""),0.0)</f>
        <v>0</v>
      </c>
      <c r="G3369" s="4" t="s">
        <v>3231</v>
      </c>
      <c r="H3369" s="2" t="s">
        <v>3176</v>
      </c>
    </row>
    <row r="3370">
      <c r="A3370" s="3">
        <v>46025.0</v>
      </c>
      <c r="B3370" s="4" t="s">
        <v>288</v>
      </c>
      <c r="C3370" s="4" t="s">
        <v>301</v>
      </c>
      <c r="D3370" s="2" t="s">
        <v>9298</v>
      </c>
      <c r="E3370" s="2">
        <v>0.0</v>
      </c>
      <c r="F3370" s="2">
        <f>IFERROR(__xludf.DUMMYFUNCTION("""COMPUTED_VALUE"""),0.0)</f>
        <v>0</v>
      </c>
      <c r="G3370" s="4" t="s">
        <v>3231</v>
      </c>
      <c r="H3370" s="2" t="s">
        <v>3176</v>
      </c>
    </row>
    <row r="3371">
      <c r="A3371" s="3">
        <v>46026.0</v>
      </c>
      <c r="B3371" s="4" t="s">
        <v>256</v>
      </c>
      <c r="C3371" s="4" t="s">
        <v>301</v>
      </c>
      <c r="D3371" s="2" t="s">
        <v>9298</v>
      </c>
      <c r="E3371" s="2">
        <v>0.0</v>
      </c>
      <c r="F3371" s="2">
        <f>IFERROR(__xludf.DUMMYFUNCTION("""COMPUTED_VALUE"""),0.0)</f>
        <v>0</v>
      </c>
      <c r="G3371" s="4" t="s">
        <v>3231</v>
      </c>
      <c r="H3371" s="2" t="s">
        <v>3176</v>
      </c>
    </row>
    <row r="3372">
      <c r="A3372" s="3">
        <v>46027.0</v>
      </c>
      <c r="B3372" s="4" t="s">
        <v>180</v>
      </c>
      <c r="C3372" s="4" t="s">
        <v>301</v>
      </c>
      <c r="D3372" s="2" t="s">
        <v>9298</v>
      </c>
      <c r="E3372" s="2">
        <v>0.0</v>
      </c>
      <c r="F3372" s="2">
        <f>IFERROR(__xludf.DUMMYFUNCTION("""COMPUTED_VALUE"""),0.0)</f>
        <v>0</v>
      </c>
      <c r="G3372" s="4" t="s">
        <v>3231</v>
      </c>
      <c r="H3372" s="2" t="s">
        <v>3176</v>
      </c>
    </row>
    <row r="3373">
      <c r="A3373" s="3">
        <v>46028.0</v>
      </c>
      <c r="B3373" s="4" t="s">
        <v>208</v>
      </c>
      <c r="C3373" s="4" t="s">
        <v>301</v>
      </c>
      <c r="D3373" s="2" t="s">
        <v>9298</v>
      </c>
      <c r="E3373" s="2">
        <v>0.0</v>
      </c>
      <c r="F3373" s="2">
        <f>IFERROR(__xludf.DUMMYFUNCTION("""COMPUTED_VALUE"""),0.0)</f>
        <v>0</v>
      </c>
      <c r="G3373" s="4" t="s">
        <v>3231</v>
      </c>
      <c r="H3373" s="2" t="s">
        <v>3176</v>
      </c>
    </row>
    <row r="3374">
      <c r="A3374" s="3">
        <v>46029.0</v>
      </c>
      <c r="B3374" s="4" t="s">
        <v>303</v>
      </c>
      <c r="C3374" s="4" t="s">
        <v>301</v>
      </c>
      <c r="D3374" s="2" t="s">
        <v>9298</v>
      </c>
      <c r="E3374" s="2">
        <v>0.0</v>
      </c>
      <c r="F3374" s="2">
        <f>IFERROR(__xludf.DUMMYFUNCTION("""COMPUTED_VALUE"""),0.0)</f>
        <v>0</v>
      </c>
      <c r="G3374" s="4" t="s">
        <v>3231</v>
      </c>
      <c r="H3374" s="2" t="s">
        <v>3176</v>
      </c>
    </row>
    <row r="3375">
      <c r="A3375" s="3">
        <v>46030.0</v>
      </c>
      <c r="B3375" s="4" t="s">
        <v>148</v>
      </c>
      <c r="C3375" s="4" t="s">
        <v>301</v>
      </c>
      <c r="D3375" s="2" t="s">
        <v>9298</v>
      </c>
      <c r="E3375" s="2">
        <v>1.0</v>
      </c>
      <c r="F3375" s="2">
        <f>IFERROR(__xludf.DUMMYFUNCTION("""COMPUTED_VALUE"""),1.0)</f>
        <v>1</v>
      </c>
      <c r="G3375" s="4" t="s">
        <v>3231</v>
      </c>
      <c r="H3375" s="2" t="s">
        <v>3176</v>
      </c>
    </row>
    <row r="3376">
      <c r="A3376" s="3">
        <v>46031.0</v>
      </c>
      <c r="B3376" s="4" t="s">
        <v>196</v>
      </c>
      <c r="C3376" s="4" t="s">
        <v>301</v>
      </c>
      <c r="D3376" s="2" t="s">
        <v>9298</v>
      </c>
      <c r="E3376" s="2">
        <v>0.0</v>
      </c>
      <c r="F3376" s="2">
        <f>IFERROR(__xludf.DUMMYFUNCTION("""COMPUTED_VALUE"""),0.0)</f>
        <v>0</v>
      </c>
      <c r="G3376" s="4" t="s">
        <v>3231</v>
      </c>
      <c r="H3376" s="2" t="s">
        <v>3176</v>
      </c>
    </row>
    <row r="3377">
      <c r="A3377" s="3">
        <v>46032.0</v>
      </c>
      <c r="B3377" s="4" t="s">
        <v>288</v>
      </c>
      <c r="C3377" s="4" t="s">
        <v>301</v>
      </c>
      <c r="D3377" s="2" t="s">
        <v>9298</v>
      </c>
      <c r="E3377" s="2">
        <v>0.0</v>
      </c>
      <c r="F3377" s="2">
        <f>IFERROR(__xludf.DUMMYFUNCTION("""COMPUTED_VALUE"""),0.0)</f>
        <v>0</v>
      </c>
      <c r="G3377" s="4" t="s">
        <v>3231</v>
      </c>
      <c r="H3377" s="2" t="s">
        <v>3176</v>
      </c>
    </row>
    <row r="3378">
      <c r="A3378" s="3">
        <v>46033.0</v>
      </c>
      <c r="B3378" s="4" t="s">
        <v>256</v>
      </c>
      <c r="C3378" s="4" t="s">
        <v>301</v>
      </c>
      <c r="D3378" s="2" t="s">
        <v>9298</v>
      </c>
      <c r="E3378" s="2">
        <v>0.0</v>
      </c>
      <c r="F3378" s="2">
        <f>IFERROR(__xludf.DUMMYFUNCTION("""COMPUTED_VALUE"""),0.0)</f>
        <v>0</v>
      </c>
      <c r="G3378" s="4" t="s">
        <v>3231</v>
      </c>
      <c r="H3378" s="2" t="s">
        <v>3176</v>
      </c>
    </row>
    <row r="3379">
      <c r="A3379" s="3">
        <v>46034.0</v>
      </c>
      <c r="B3379" s="4" t="s">
        <v>180</v>
      </c>
      <c r="C3379" s="4" t="s">
        <v>301</v>
      </c>
      <c r="D3379" s="2" t="s">
        <v>9298</v>
      </c>
      <c r="E3379" s="2">
        <v>0.0</v>
      </c>
      <c r="F3379" s="2">
        <f>IFERROR(__xludf.DUMMYFUNCTION("""COMPUTED_VALUE"""),0.0)</f>
        <v>0</v>
      </c>
      <c r="G3379" s="4" t="s">
        <v>3231</v>
      </c>
      <c r="H3379" s="2" t="s">
        <v>3176</v>
      </c>
    </row>
    <row r="3380">
      <c r="A3380" s="3">
        <v>46035.0</v>
      </c>
      <c r="B3380" s="4" t="s">
        <v>208</v>
      </c>
      <c r="C3380" s="4" t="s">
        <v>301</v>
      </c>
      <c r="D3380" s="2" t="s">
        <v>9298</v>
      </c>
      <c r="E3380" s="2">
        <v>0.0</v>
      </c>
      <c r="F3380" s="2">
        <f>IFERROR(__xludf.DUMMYFUNCTION("""COMPUTED_VALUE"""),0.0)</f>
        <v>0</v>
      </c>
      <c r="G3380" s="4" t="s">
        <v>3231</v>
      </c>
      <c r="H3380" s="2" t="s">
        <v>3176</v>
      </c>
    </row>
    <row r="3381">
      <c r="A3381" s="3">
        <v>46036.0</v>
      </c>
      <c r="B3381" s="4" t="s">
        <v>303</v>
      </c>
      <c r="C3381" s="4" t="s">
        <v>301</v>
      </c>
      <c r="D3381" s="2" t="s">
        <v>9298</v>
      </c>
      <c r="E3381" s="2">
        <v>0.0</v>
      </c>
      <c r="F3381" s="2">
        <f>IFERROR(__xludf.DUMMYFUNCTION("""COMPUTED_VALUE"""),0.0)</f>
        <v>0</v>
      </c>
      <c r="G3381" s="4" t="s">
        <v>3231</v>
      </c>
      <c r="H3381" s="2" t="s">
        <v>3176</v>
      </c>
    </row>
    <row r="3382">
      <c r="A3382" s="3">
        <v>46037.0</v>
      </c>
      <c r="B3382" s="4" t="s">
        <v>148</v>
      </c>
      <c r="C3382" s="4" t="s">
        <v>301</v>
      </c>
      <c r="D3382" s="2" t="s">
        <v>9298</v>
      </c>
      <c r="E3382" s="2">
        <v>0.0</v>
      </c>
      <c r="F3382" s="2">
        <f>IFERROR(__xludf.DUMMYFUNCTION("""COMPUTED_VALUE"""),0.0)</f>
        <v>0</v>
      </c>
      <c r="G3382" s="4" t="s">
        <v>3231</v>
      </c>
      <c r="H3382" s="2" t="s">
        <v>3176</v>
      </c>
    </row>
    <row r="3383">
      <c r="A3383" s="3">
        <v>46038.0</v>
      </c>
      <c r="B3383" s="4" t="s">
        <v>196</v>
      </c>
      <c r="C3383" s="4" t="s">
        <v>301</v>
      </c>
      <c r="D3383" s="2" t="s">
        <v>9298</v>
      </c>
      <c r="E3383" s="2">
        <v>0.0</v>
      </c>
      <c r="F3383" s="2">
        <f>IFERROR(__xludf.DUMMYFUNCTION("""COMPUTED_VALUE"""),0.0)</f>
        <v>0</v>
      </c>
      <c r="G3383" s="4" t="s">
        <v>3231</v>
      </c>
      <c r="H3383" s="2" t="s">
        <v>3176</v>
      </c>
    </row>
    <row r="3384">
      <c r="A3384" s="3">
        <v>46039.0</v>
      </c>
      <c r="B3384" s="4" t="s">
        <v>288</v>
      </c>
      <c r="C3384" s="4" t="s">
        <v>301</v>
      </c>
      <c r="D3384" s="2" t="s">
        <v>9298</v>
      </c>
      <c r="E3384" s="2">
        <v>0.0</v>
      </c>
      <c r="F3384" s="2">
        <f>IFERROR(__xludf.DUMMYFUNCTION("""COMPUTED_VALUE"""),0.0)</f>
        <v>0</v>
      </c>
      <c r="G3384" s="4" t="s">
        <v>3231</v>
      </c>
      <c r="H3384" s="2" t="s">
        <v>3176</v>
      </c>
    </row>
    <row r="3385">
      <c r="A3385" s="3">
        <v>46040.0</v>
      </c>
      <c r="B3385" s="4" t="s">
        <v>256</v>
      </c>
      <c r="C3385" s="4" t="s">
        <v>301</v>
      </c>
      <c r="D3385" s="2" t="s">
        <v>9298</v>
      </c>
      <c r="E3385" s="2">
        <v>0.0</v>
      </c>
      <c r="F3385" s="2">
        <f>IFERROR(__xludf.DUMMYFUNCTION("""COMPUTED_VALUE"""),0.0)</f>
        <v>0</v>
      </c>
      <c r="G3385" s="4" t="s">
        <v>3231</v>
      </c>
      <c r="H3385" s="2" t="s">
        <v>3176</v>
      </c>
    </row>
    <row r="3386">
      <c r="A3386" s="3">
        <v>46041.0</v>
      </c>
      <c r="B3386" s="4" t="s">
        <v>180</v>
      </c>
      <c r="C3386" s="4" t="s">
        <v>301</v>
      </c>
      <c r="D3386" s="2" t="s">
        <v>9298</v>
      </c>
      <c r="E3386" s="2">
        <v>0.0</v>
      </c>
      <c r="F3386" s="2">
        <f>IFERROR(__xludf.DUMMYFUNCTION("""COMPUTED_VALUE"""),0.0)</f>
        <v>0</v>
      </c>
      <c r="G3386" s="4" t="s">
        <v>3231</v>
      </c>
      <c r="H3386" s="2" t="s">
        <v>3176</v>
      </c>
    </row>
    <row r="3387">
      <c r="A3387" s="3">
        <v>46042.0</v>
      </c>
      <c r="B3387" s="4" t="s">
        <v>208</v>
      </c>
      <c r="C3387" s="4" t="s">
        <v>301</v>
      </c>
      <c r="D3387" s="2" t="s">
        <v>9298</v>
      </c>
      <c r="E3387" s="2">
        <v>0.0</v>
      </c>
      <c r="F3387" s="2">
        <f>IFERROR(__xludf.DUMMYFUNCTION("""COMPUTED_VALUE"""),0.0)</f>
        <v>0</v>
      </c>
      <c r="G3387" s="4" t="s">
        <v>3231</v>
      </c>
      <c r="H3387" s="2" t="s">
        <v>3176</v>
      </c>
    </row>
    <row r="3388">
      <c r="A3388" s="3">
        <v>46043.0</v>
      </c>
      <c r="B3388" s="4" t="s">
        <v>303</v>
      </c>
      <c r="C3388" s="4" t="s">
        <v>301</v>
      </c>
      <c r="D3388" s="2" t="s">
        <v>9298</v>
      </c>
      <c r="E3388" s="2">
        <v>1.0</v>
      </c>
      <c r="F3388" s="2">
        <f>IFERROR(__xludf.DUMMYFUNCTION("""COMPUTED_VALUE"""),1.0)</f>
        <v>1</v>
      </c>
      <c r="G3388" s="4" t="s">
        <v>3231</v>
      </c>
      <c r="H3388" s="2" t="s">
        <v>3176</v>
      </c>
    </row>
    <row r="3389">
      <c r="A3389" s="3">
        <v>46044.0</v>
      </c>
      <c r="B3389" s="4" t="s">
        <v>148</v>
      </c>
      <c r="C3389" s="4" t="s">
        <v>301</v>
      </c>
      <c r="D3389" s="2" t="s">
        <v>9298</v>
      </c>
      <c r="E3389" s="2">
        <v>1.0</v>
      </c>
      <c r="F3389" s="2">
        <f>IFERROR(__xludf.DUMMYFUNCTION("""COMPUTED_VALUE"""),1.0)</f>
        <v>1</v>
      </c>
      <c r="G3389" s="4" t="s">
        <v>3231</v>
      </c>
      <c r="H3389" s="2" t="s">
        <v>3176</v>
      </c>
    </row>
    <row r="3390">
      <c r="A3390" s="3">
        <v>46045.0</v>
      </c>
      <c r="B3390" s="4" t="s">
        <v>196</v>
      </c>
      <c r="C3390" s="4" t="s">
        <v>301</v>
      </c>
      <c r="D3390" s="2" t="s">
        <v>9298</v>
      </c>
      <c r="E3390" s="2">
        <v>0.0</v>
      </c>
      <c r="F3390" s="2">
        <f>IFERROR(__xludf.DUMMYFUNCTION("""COMPUTED_VALUE"""),0.0)</f>
        <v>0</v>
      </c>
      <c r="G3390" s="4" t="s">
        <v>3231</v>
      </c>
      <c r="H3390" s="2" t="s">
        <v>3176</v>
      </c>
    </row>
    <row r="3391">
      <c r="A3391" s="3">
        <v>46046.0</v>
      </c>
      <c r="B3391" s="4" t="s">
        <v>288</v>
      </c>
      <c r="C3391" s="4" t="s">
        <v>301</v>
      </c>
      <c r="D3391" s="2" t="s">
        <v>9298</v>
      </c>
      <c r="E3391" s="2">
        <v>0.0</v>
      </c>
      <c r="F3391" s="2">
        <f>IFERROR(__xludf.DUMMYFUNCTION("""COMPUTED_VALUE"""),0.0)</f>
        <v>0</v>
      </c>
      <c r="G3391" s="4" t="s">
        <v>3231</v>
      </c>
      <c r="H3391" s="2" t="s">
        <v>3176</v>
      </c>
    </row>
    <row r="3392">
      <c r="A3392" s="3">
        <v>46047.0</v>
      </c>
      <c r="B3392" s="4" t="s">
        <v>256</v>
      </c>
      <c r="C3392" s="4" t="s">
        <v>301</v>
      </c>
      <c r="D3392" s="2" t="s">
        <v>9298</v>
      </c>
      <c r="E3392" s="2">
        <v>0.0</v>
      </c>
      <c r="F3392" s="2">
        <f>IFERROR(__xludf.DUMMYFUNCTION("""COMPUTED_VALUE"""),0.0)</f>
        <v>0</v>
      </c>
      <c r="G3392" s="4" t="s">
        <v>3231</v>
      </c>
      <c r="H3392" s="2" t="s">
        <v>3176</v>
      </c>
    </row>
    <row r="3393">
      <c r="A3393" s="3">
        <v>46048.0</v>
      </c>
      <c r="B3393" s="4" t="s">
        <v>180</v>
      </c>
      <c r="C3393" s="4" t="s">
        <v>301</v>
      </c>
      <c r="D3393" s="2" t="s">
        <v>9298</v>
      </c>
      <c r="E3393" s="2">
        <v>0.0</v>
      </c>
      <c r="F3393" s="2">
        <f>IFERROR(__xludf.DUMMYFUNCTION("""COMPUTED_VALUE"""),0.0)</f>
        <v>0</v>
      </c>
      <c r="G3393" s="4" t="s">
        <v>3231</v>
      </c>
      <c r="H3393" s="2" t="s">
        <v>3176</v>
      </c>
    </row>
    <row r="3394">
      <c r="A3394" s="3">
        <v>46049.0</v>
      </c>
      <c r="B3394" s="4" t="s">
        <v>208</v>
      </c>
      <c r="C3394" s="4" t="s">
        <v>301</v>
      </c>
      <c r="D3394" s="2" t="s">
        <v>9298</v>
      </c>
      <c r="E3394" s="2">
        <v>0.0</v>
      </c>
      <c r="F3394" s="2">
        <f>IFERROR(__xludf.DUMMYFUNCTION("""COMPUTED_VALUE"""),0.0)</f>
        <v>0</v>
      </c>
      <c r="G3394" s="4" t="s">
        <v>3231</v>
      </c>
      <c r="H3394" s="2" t="s">
        <v>3176</v>
      </c>
    </row>
    <row r="3395">
      <c r="A3395" s="3">
        <v>46050.0</v>
      </c>
      <c r="B3395" s="4" t="s">
        <v>303</v>
      </c>
      <c r="C3395" s="4" t="s">
        <v>301</v>
      </c>
      <c r="D3395" s="2" t="s">
        <v>9298</v>
      </c>
      <c r="E3395" s="2">
        <v>1.0</v>
      </c>
      <c r="F3395" s="2">
        <f>IFERROR(__xludf.DUMMYFUNCTION("""COMPUTED_VALUE"""),1.0)</f>
        <v>1</v>
      </c>
      <c r="G3395" s="4" t="s">
        <v>3231</v>
      </c>
      <c r="H3395" s="2" t="s">
        <v>3176</v>
      </c>
    </row>
    <row r="3396">
      <c r="A3396" s="3">
        <v>46051.0</v>
      </c>
      <c r="B3396" s="4" t="s">
        <v>148</v>
      </c>
      <c r="C3396" s="4" t="s">
        <v>301</v>
      </c>
      <c r="D3396" s="2" t="s">
        <v>9298</v>
      </c>
      <c r="E3396" s="2">
        <v>0.0</v>
      </c>
      <c r="F3396" s="2">
        <f>IFERROR(__xludf.DUMMYFUNCTION("""COMPUTED_VALUE"""),0.0)</f>
        <v>0</v>
      </c>
      <c r="G3396" s="4" t="s">
        <v>3231</v>
      </c>
      <c r="H3396" s="2" t="s">
        <v>3176</v>
      </c>
    </row>
    <row r="3397">
      <c r="A3397" s="3">
        <v>46052.0</v>
      </c>
      <c r="B3397" s="4" t="s">
        <v>196</v>
      </c>
      <c r="C3397" s="4" t="s">
        <v>301</v>
      </c>
      <c r="D3397" s="2" t="s">
        <v>9298</v>
      </c>
      <c r="E3397" s="2">
        <v>0.0</v>
      </c>
      <c r="F3397" s="2">
        <f>IFERROR(__xludf.DUMMYFUNCTION("""COMPUTED_VALUE"""),0.0)</f>
        <v>0</v>
      </c>
      <c r="G3397" s="4" t="s">
        <v>3231</v>
      </c>
      <c r="H3397" s="2" t="s">
        <v>3176</v>
      </c>
    </row>
    <row r="3398">
      <c r="A3398" s="3">
        <v>46053.0</v>
      </c>
      <c r="B3398" s="4" t="s">
        <v>288</v>
      </c>
      <c r="C3398" s="4" t="s">
        <v>301</v>
      </c>
      <c r="D3398" s="2" t="s">
        <v>9298</v>
      </c>
      <c r="E3398" s="2">
        <v>0.0</v>
      </c>
      <c r="F3398" s="2">
        <f>IFERROR(__xludf.DUMMYFUNCTION("""COMPUTED_VALUE"""),0.0)</f>
        <v>0</v>
      </c>
      <c r="G3398" s="4" t="s">
        <v>3231</v>
      </c>
      <c r="H3398" s="2" t="s">
        <v>3176</v>
      </c>
    </row>
    <row r="3399">
      <c r="A3399" s="3">
        <v>46054.0</v>
      </c>
      <c r="B3399" s="4" t="s">
        <v>256</v>
      </c>
      <c r="C3399" s="4" t="s">
        <v>301</v>
      </c>
      <c r="D3399" s="2" t="s">
        <v>9298</v>
      </c>
      <c r="E3399" s="2">
        <v>0.0</v>
      </c>
      <c r="F3399" s="2">
        <f>IFERROR(__xludf.DUMMYFUNCTION("""COMPUTED_VALUE"""),0.0)</f>
        <v>0</v>
      </c>
      <c r="G3399" s="4" t="s">
        <v>3231</v>
      </c>
      <c r="H3399" s="2" t="s">
        <v>3176</v>
      </c>
    </row>
    <row r="3400">
      <c r="A3400" s="3">
        <v>46055.0</v>
      </c>
      <c r="B3400" s="4" t="s">
        <v>180</v>
      </c>
      <c r="C3400" s="4" t="s">
        <v>301</v>
      </c>
      <c r="D3400" s="2" t="s">
        <v>9298</v>
      </c>
      <c r="E3400" s="2">
        <v>0.0</v>
      </c>
      <c r="F3400" s="2">
        <f>IFERROR(__xludf.DUMMYFUNCTION("""COMPUTED_VALUE"""),0.0)</f>
        <v>0</v>
      </c>
      <c r="G3400" s="4" t="s">
        <v>3231</v>
      </c>
      <c r="H3400" s="2" t="s">
        <v>3176</v>
      </c>
    </row>
    <row r="3401">
      <c r="A3401" s="3">
        <v>46056.0</v>
      </c>
      <c r="B3401" s="4" t="s">
        <v>208</v>
      </c>
      <c r="C3401" s="4" t="s">
        <v>301</v>
      </c>
      <c r="D3401" s="2" t="s">
        <v>9298</v>
      </c>
      <c r="E3401" s="2">
        <v>0.0</v>
      </c>
      <c r="F3401" s="2">
        <f>IFERROR(__xludf.DUMMYFUNCTION("""COMPUTED_VALUE"""),0.0)</f>
        <v>0</v>
      </c>
      <c r="G3401" s="4" t="s">
        <v>3231</v>
      </c>
      <c r="H3401" s="2" t="s">
        <v>3176</v>
      </c>
    </row>
    <row r="3402">
      <c r="A3402" s="3">
        <v>46057.0</v>
      </c>
      <c r="B3402" s="4" t="s">
        <v>303</v>
      </c>
      <c r="C3402" s="4" t="s">
        <v>301</v>
      </c>
      <c r="D3402" s="2" t="s">
        <v>9298</v>
      </c>
      <c r="E3402" s="2">
        <v>1.0</v>
      </c>
      <c r="F3402" s="2">
        <f>IFERROR(__xludf.DUMMYFUNCTION("""COMPUTED_VALUE"""),1.0)</f>
        <v>1</v>
      </c>
      <c r="G3402" s="4" t="s">
        <v>3231</v>
      </c>
      <c r="H3402" s="2" t="s">
        <v>3176</v>
      </c>
    </row>
    <row r="3403">
      <c r="A3403" s="3">
        <v>46058.0</v>
      </c>
      <c r="B3403" s="4" t="s">
        <v>148</v>
      </c>
      <c r="C3403" s="4" t="s">
        <v>301</v>
      </c>
      <c r="D3403" s="2" t="s">
        <v>9298</v>
      </c>
      <c r="E3403" s="2">
        <v>0.0</v>
      </c>
      <c r="F3403" s="2">
        <f>IFERROR(__xludf.DUMMYFUNCTION("""COMPUTED_VALUE"""),0.0)</f>
        <v>0</v>
      </c>
      <c r="G3403" s="4" t="s">
        <v>3231</v>
      </c>
      <c r="H3403" s="2" t="s">
        <v>3176</v>
      </c>
    </row>
    <row r="3404">
      <c r="A3404" s="3">
        <v>46059.0</v>
      </c>
      <c r="B3404" s="4" t="s">
        <v>196</v>
      </c>
      <c r="C3404" s="4" t="s">
        <v>301</v>
      </c>
      <c r="D3404" s="2" t="s">
        <v>9298</v>
      </c>
      <c r="E3404" s="2">
        <v>0.0</v>
      </c>
      <c r="F3404" s="2">
        <f>IFERROR(__xludf.DUMMYFUNCTION("""COMPUTED_VALUE"""),0.0)</f>
        <v>0</v>
      </c>
      <c r="G3404" s="4" t="s">
        <v>3231</v>
      </c>
      <c r="H3404" s="2" t="s">
        <v>3176</v>
      </c>
    </row>
    <row r="3405">
      <c r="A3405" s="3">
        <v>46060.0</v>
      </c>
      <c r="B3405" s="4" t="s">
        <v>288</v>
      </c>
      <c r="C3405" s="4" t="s">
        <v>301</v>
      </c>
      <c r="D3405" s="2" t="s">
        <v>9298</v>
      </c>
      <c r="E3405" s="2">
        <v>0.0</v>
      </c>
      <c r="F3405" s="2">
        <f>IFERROR(__xludf.DUMMYFUNCTION("""COMPUTED_VALUE"""),0.0)</f>
        <v>0</v>
      </c>
      <c r="G3405" s="4" t="s">
        <v>3231</v>
      </c>
      <c r="H3405" s="2" t="s">
        <v>3176</v>
      </c>
    </row>
    <row r="3406">
      <c r="A3406" s="3">
        <v>46061.0</v>
      </c>
      <c r="B3406" s="4" t="s">
        <v>256</v>
      </c>
      <c r="C3406" s="4" t="s">
        <v>301</v>
      </c>
      <c r="D3406" s="2" t="s">
        <v>9298</v>
      </c>
      <c r="E3406" s="2">
        <v>0.0</v>
      </c>
      <c r="F3406" s="2">
        <f>IFERROR(__xludf.DUMMYFUNCTION("""COMPUTED_VALUE"""),0.0)</f>
        <v>0</v>
      </c>
      <c r="G3406" s="4" t="s">
        <v>3231</v>
      </c>
      <c r="H3406" s="2" t="s">
        <v>3176</v>
      </c>
    </row>
    <row r="3407">
      <c r="A3407" s="3">
        <v>46062.0</v>
      </c>
      <c r="B3407" s="4" t="s">
        <v>180</v>
      </c>
      <c r="C3407" s="4" t="s">
        <v>301</v>
      </c>
      <c r="D3407" s="2" t="s">
        <v>9298</v>
      </c>
      <c r="E3407" s="2">
        <v>0.0</v>
      </c>
      <c r="F3407" s="2">
        <f>IFERROR(__xludf.DUMMYFUNCTION("""COMPUTED_VALUE"""),0.0)</f>
        <v>0</v>
      </c>
      <c r="G3407" s="4" t="s">
        <v>3231</v>
      </c>
      <c r="H3407" s="2" t="s">
        <v>3176</v>
      </c>
    </row>
    <row r="3408">
      <c r="A3408" s="3">
        <v>46063.0</v>
      </c>
      <c r="B3408" s="4" t="s">
        <v>208</v>
      </c>
      <c r="C3408" s="4" t="s">
        <v>301</v>
      </c>
      <c r="D3408" s="2" t="s">
        <v>9298</v>
      </c>
      <c r="E3408" s="2">
        <v>0.0</v>
      </c>
      <c r="F3408" s="2">
        <f>IFERROR(__xludf.DUMMYFUNCTION("""COMPUTED_VALUE"""),0.0)</f>
        <v>0</v>
      </c>
      <c r="G3408" s="4" t="s">
        <v>3231</v>
      </c>
      <c r="H3408" s="2" t="s">
        <v>3176</v>
      </c>
    </row>
    <row r="3409">
      <c r="A3409" s="3">
        <v>46064.0</v>
      </c>
      <c r="B3409" s="4" t="s">
        <v>303</v>
      </c>
      <c r="C3409" s="4" t="s">
        <v>301</v>
      </c>
      <c r="D3409" s="2" t="s">
        <v>9298</v>
      </c>
      <c r="E3409" s="2">
        <v>0.0</v>
      </c>
      <c r="F3409" s="2">
        <f>IFERROR(__xludf.DUMMYFUNCTION("""COMPUTED_VALUE"""),0.0)</f>
        <v>0</v>
      </c>
      <c r="G3409" s="4" t="s">
        <v>3231</v>
      </c>
      <c r="H3409" s="2" t="s">
        <v>3176</v>
      </c>
    </row>
    <row r="3410">
      <c r="A3410" s="3">
        <v>46065.0</v>
      </c>
      <c r="B3410" s="4" t="s">
        <v>148</v>
      </c>
      <c r="C3410" s="4" t="s">
        <v>301</v>
      </c>
      <c r="D3410" s="2" t="s">
        <v>9298</v>
      </c>
      <c r="E3410" s="2">
        <v>0.0</v>
      </c>
      <c r="F3410" s="2">
        <f>IFERROR(__xludf.DUMMYFUNCTION("""COMPUTED_VALUE"""),0.0)</f>
        <v>0</v>
      </c>
      <c r="G3410" s="4" t="s">
        <v>3231</v>
      </c>
      <c r="H3410" s="2" t="s">
        <v>3176</v>
      </c>
    </row>
    <row r="3411">
      <c r="A3411" s="3">
        <v>46066.0</v>
      </c>
      <c r="B3411" s="4" t="s">
        <v>196</v>
      </c>
      <c r="C3411" s="4" t="s">
        <v>301</v>
      </c>
      <c r="D3411" s="2" t="s">
        <v>9298</v>
      </c>
      <c r="E3411" s="2">
        <v>0.0</v>
      </c>
      <c r="F3411" s="2">
        <f>IFERROR(__xludf.DUMMYFUNCTION("""COMPUTED_VALUE"""),0.0)</f>
        <v>0</v>
      </c>
      <c r="G3411" s="4" t="s">
        <v>3231</v>
      </c>
      <c r="H3411" s="2" t="s">
        <v>3176</v>
      </c>
    </row>
    <row r="3412">
      <c r="A3412" s="3">
        <v>46067.0</v>
      </c>
      <c r="B3412" s="4" t="s">
        <v>288</v>
      </c>
      <c r="C3412" s="4" t="s">
        <v>301</v>
      </c>
      <c r="D3412" s="2" t="s">
        <v>9298</v>
      </c>
      <c r="E3412" s="2">
        <v>0.0</v>
      </c>
      <c r="F3412" s="2">
        <f>IFERROR(__xludf.DUMMYFUNCTION("""COMPUTED_VALUE"""),0.0)</f>
        <v>0</v>
      </c>
      <c r="G3412" s="4" t="s">
        <v>3231</v>
      </c>
      <c r="H3412" s="2" t="s">
        <v>3176</v>
      </c>
    </row>
    <row r="3413">
      <c r="A3413" s="3">
        <v>46068.0</v>
      </c>
      <c r="B3413" s="4" t="s">
        <v>256</v>
      </c>
      <c r="C3413" s="4" t="s">
        <v>301</v>
      </c>
      <c r="D3413" s="2" t="s">
        <v>9298</v>
      </c>
      <c r="E3413" s="2">
        <v>0.0</v>
      </c>
      <c r="F3413" s="2">
        <f>IFERROR(__xludf.DUMMYFUNCTION("""COMPUTED_VALUE"""),0.0)</f>
        <v>0</v>
      </c>
      <c r="G3413" s="4" t="s">
        <v>3231</v>
      </c>
      <c r="H3413" s="2" t="s">
        <v>3176</v>
      </c>
    </row>
    <row r="3414">
      <c r="A3414" s="3">
        <v>46069.0</v>
      </c>
      <c r="B3414" s="4" t="s">
        <v>180</v>
      </c>
      <c r="C3414" s="4" t="s">
        <v>301</v>
      </c>
      <c r="D3414" s="2" t="s">
        <v>9298</v>
      </c>
      <c r="E3414" s="2">
        <v>1.0</v>
      </c>
      <c r="F3414" s="2">
        <f>IFERROR(__xludf.DUMMYFUNCTION("""COMPUTED_VALUE"""),1.0)</f>
        <v>1</v>
      </c>
      <c r="G3414" s="4" t="s">
        <v>3231</v>
      </c>
      <c r="H3414" s="2" t="s">
        <v>3176</v>
      </c>
    </row>
    <row r="3415">
      <c r="A3415" s="3">
        <v>46070.0</v>
      </c>
      <c r="B3415" s="4" t="s">
        <v>208</v>
      </c>
      <c r="C3415" s="4" t="s">
        <v>301</v>
      </c>
      <c r="D3415" s="2" t="s">
        <v>9298</v>
      </c>
      <c r="E3415" s="2">
        <v>1.0</v>
      </c>
      <c r="F3415" s="2">
        <f>IFERROR(__xludf.DUMMYFUNCTION("""COMPUTED_VALUE"""),1.0)</f>
        <v>1</v>
      </c>
      <c r="G3415" s="4" t="s">
        <v>3231</v>
      </c>
      <c r="H3415" s="2" t="s">
        <v>3176</v>
      </c>
    </row>
    <row r="3416">
      <c r="A3416" s="3">
        <v>46071.0</v>
      </c>
      <c r="B3416" s="4" t="s">
        <v>303</v>
      </c>
      <c r="C3416" s="4" t="s">
        <v>301</v>
      </c>
      <c r="D3416" s="2" t="s">
        <v>9298</v>
      </c>
      <c r="E3416" s="2">
        <v>0.0</v>
      </c>
      <c r="F3416" s="2">
        <f>IFERROR(__xludf.DUMMYFUNCTION("""COMPUTED_VALUE"""),0.0)</f>
        <v>0</v>
      </c>
      <c r="G3416" s="4" t="s">
        <v>3231</v>
      </c>
      <c r="H3416" s="2" t="s">
        <v>3176</v>
      </c>
    </row>
    <row r="3417">
      <c r="A3417" s="3">
        <v>46072.0</v>
      </c>
      <c r="B3417" s="4" t="s">
        <v>148</v>
      </c>
      <c r="C3417" s="4" t="s">
        <v>301</v>
      </c>
      <c r="D3417" s="2" t="s">
        <v>9298</v>
      </c>
      <c r="E3417" s="2">
        <v>0.0</v>
      </c>
      <c r="F3417" s="2">
        <f>IFERROR(__xludf.DUMMYFUNCTION("""COMPUTED_VALUE"""),0.0)</f>
        <v>0</v>
      </c>
      <c r="G3417" s="4" t="s">
        <v>3231</v>
      </c>
      <c r="H3417" s="2" t="s">
        <v>3176</v>
      </c>
    </row>
    <row r="3418">
      <c r="A3418" s="3">
        <v>46073.0</v>
      </c>
      <c r="B3418" s="4" t="s">
        <v>196</v>
      </c>
      <c r="C3418" s="4" t="s">
        <v>301</v>
      </c>
      <c r="D3418" s="2" t="s">
        <v>9298</v>
      </c>
      <c r="E3418" s="2">
        <v>0.0</v>
      </c>
      <c r="F3418" s="2">
        <f>IFERROR(__xludf.DUMMYFUNCTION("""COMPUTED_VALUE"""),0.0)</f>
        <v>0</v>
      </c>
      <c r="G3418" s="4" t="s">
        <v>3231</v>
      </c>
      <c r="H3418" s="2" t="s">
        <v>3176</v>
      </c>
    </row>
    <row r="3419">
      <c r="A3419" s="3">
        <v>46074.0</v>
      </c>
      <c r="B3419" s="4" t="s">
        <v>288</v>
      </c>
      <c r="C3419" s="4" t="s">
        <v>301</v>
      </c>
      <c r="D3419" s="2" t="s">
        <v>9298</v>
      </c>
      <c r="E3419" s="2">
        <v>0.0</v>
      </c>
      <c r="F3419" s="2">
        <f>IFERROR(__xludf.DUMMYFUNCTION("""COMPUTED_VALUE"""),0.0)</f>
        <v>0</v>
      </c>
      <c r="G3419" s="4" t="s">
        <v>3231</v>
      </c>
      <c r="H3419" s="2" t="s">
        <v>3176</v>
      </c>
    </row>
    <row r="3420">
      <c r="A3420" s="3">
        <v>46075.0</v>
      </c>
      <c r="B3420" s="4" t="s">
        <v>256</v>
      </c>
      <c r="C3420" s="4" t="s">
        <v>301</v>
      </c>
      <c r="D3420" s="2" t="s">
        <v>9298</v>
      </c>
      <c r="E3420" s="2">
        <v>0.0</v>
      </c>
      <c r="F3420" s="2">
        <f>IFERROR(__xludf.DUMMYFUNCTION("""COMPUTED_VALUE"""),0.0)</f>
        <v>0</v>
      </c>
      <c r="G3420" s="4" t="s">
        <v>3231</v>
      </c>
      <c r="H3420" s="2" t="s">
        <v>3176</v>
      </c>
    </row>
    <row r="3421">
      <c r="A3421" s="3">
        <v>46076.0</v>
      </c>
      <c r="B3421" s="4" t="s">
        <v>180</v>
      </c>
      <c r="C3421" s="4" t="s">
        <v>301</v>
      </c>
      <c r="D3421" s="2" t="s">
        <v>9298</v>
      </c>
      <c r="E3421" s="2">
        <v>0.0</v>
      </c>
      <c r="F3421" s="2">
        <f>IFERROR(__xludf.DUMMYFUNCTION("""COMPUTED_VALUE"""),0.0)</f>
        <v>0</v>
      </c>
      <c r="G3421" s="4" t="s">
        <v>3231</v>
      </c>
      <c r="H3421" s="2" t="s">
        <v>3176</v>
      </c>
    </row>
    <row r="3422">
      <c r="A3422" s="3">
        <v>46077.0</v>
      </c>
      <c r="B3422" s="4" t="s">
        <v>208</v>
      </c>
      <c r="C3422" s="4" t="s">
        <v>301</v>
      </c>
      <c r="D3422" s="2" t="s">
        <v>9298</v>
      </c>
      <c r="E3422" s="2">
        <v>0.0</v>
      </c>
      <c r="F3422" s="2">
        <f>IFERROR(__xludf.DUMMYFUNCTION("""COMPUTED_VALUE"""),0.0)</f>
        <v>0</v>
      </c>
      <c r="G3422" s="4" t="s">
        <v>3231</v>
      </c>
      <c r="H3422" s="2" t="s">
        <v>3176</v>
      </c>
    </row>
    <row r="3423">
      <c r="A3423" s="3">
        <v>46078.0</v>
      </c>
      <c r="B3423" s="4" t="s">
        <v>303</v>
      </c>
      <c r="C3423" s="4" t="s">
        <v>301</v>
      </c>
      <c r="D3423" s="2" t="s">
        <v>9298</v>
      </c>
      <c r="E3423" s="2">
        <v>0.0</v>
      </c>
      <c r="F3423" s="2">
        <f>IFERROR(__xludf.DUMMYFUNCTION("""COMPUTED_VALUE"""),0.0)</f>
        <v>0</v>
      </c>
      <c r="G3423" s="4" t="s">
        <v>3231</v>
      </c>
      <c r="H3423" s="2" t="s">
        <v>3176</v>
      </c>
    </row>
    <row r="3424">
      <c r="A3424" s="3">
        <v>46079.0</v>
      </c>
      <c r="B3424" s="4" t="s">
        <v>148</v>
      </c>
      <c r="C3424" s="4" t="s">
        <v>301</v>
      </c>
      <c r="D3424" s="2" t="s">
        <v>9298</v>
      </c>
      <c r="E3424" s="2">
        <v>0.0</v>
      </c>
      <c r="F3424" s="2">
        <f>IFERROR(__xludf.DUMMYFUNCTION("""COMPUTED_VALUE"""),0.0)</f>
        <v>0</v>
      </c>
      <c r="G3424" s="4" t="s">
        <v>3231</v>
      </c>
      <c r="H3424" s="2" t="s">
        <v>3176</v>
      </c>
    </row>
    <row r="3425">
      <c r="A3425" s="3">
        <v>46080.0</v>
      </c>
      <c r="B3425" s="4" t="s">
        <v>196</v>
      </c>
      <c r="C3425" s="4" t="s">
        <v>301</v>
      </c>
      <c r="D3425" s="2" t="s">
        <v>9298</v>
      </c>
      <c r="E3425" s="2">
        <v>0.0</v>
      </c>
      <c r="F3425" s="2">
        <f>IFERROR(__xludf.DUMMYFUNCTION("""COMPUTED_VALUE"""),0.0)</f>
        <v>0</v>
      </c>
      <c r="G3425" s="4" t="s">
        <v>3231</v>
      </c>
      <c r="H3425" s="2" t="s">
        <v>3176</v>
      </c>
    </row>
    <row r="3426">
      <c r="A3426" s="3">
        <v>46081.0</v>
      </c>
      <c r="B3426" s="4" t="s">
        <v>288</v>
      </c>
      <c r="C3426" s="4" t="s">
        <v>301</v>
      </c>
      <c r="D3426" s="2" t="s">
        <v>9298</v>
      </c>
      <c r="E3426" s="2">
        <v>0.0</v>
      </c>
      <c r="F3426" s="2">
        <f>IFERROR(__xludf.DUMMYFUNCTION("""COMPUTED_VALUE"""),0.0)</f>
        <v>0</v>
      </c>
      <c r="G3426" s="4" t="s">
        <v>3231</v>
      </c>
      <c r="H3426" s="2" t="s">
        <v>3176</v>
      </c>
    </row>
    <row r="3427">
      <c r="A3427" s="3">
        <v>46082.0</v>
      </c>
      <c r="B3427" s="4" t="s">
        <v>256</v>
      </c>
      <c r="C3427" s="4" t="s">
        <v>301</v>
      </c>
      <c r="D3427" s="2" t="s">
        <v>9298</v>
      </c>
      <c r="E3427" s="2">
        <v>0.0</v>
      </c>
      <c r="F3427" s="2">
        <f>IFERROR(__xludf.DUMMYFUNCTION("""COMPUTED_VALUE"""),0.0)</f>
        <v>0</v>
      </c>
      <c r="G3427" s="4" t="s">
        <v>3231</v>
      </c>
      <c r="H3427" s="2" t="s">
        <v>3176</v>
      </c>
    </row>
    <row r="3428">
      <c r="A3428" s="3">
        <v>46083.0</v>
      </c>
      <c r="B3428" s="4" t="s">
        <v>180</v>
      </c>
      <c r="C3428" s="4" t="s">
        <v>301</v>
      </c>
      <c r="D3428" s="2" t="s">
        <v>9298</v>
      </c>
      <c r="E3428" s="2">
        <v>0.0</v>
      </c>
      <c r="F3428" s="2">
        <f>IFERROR(__xludf.DUMMYFUNCTION("""COMPUTED_VALUE"""),0.0)</f>
        <v>0</v>
      </c>
      <c r="G3428" s="4" t="s">
        <v>3231</v>
      </c>
      <c r="H3428" s="2" t="s">
        <v>3176</v>
      </c>
    </row>
    <row r="3429">
      <c r="A3429" s="3">
        <v>46084.0</v>
      </c>
      <c r="B3429" s="4" t="s">
        <v>208</v>
      </c>
      <c r="C3429" s="4" t="s">
        <v>301</v>
      </c>
      <c r="D3429" s="2" t="s">
        <v>9298</v>
      </c>
      <c r="E3429" s="2">
        <v>0.0</v>
      </c>
      <c r="F3429" s="2">
        <f>IFERROR(__xludf.DUMMYFUNCTION("""COMPUTED_VALUE"""),0.0)</f>
        <v>0</v>
      </c>
      <c r="G3429" s="4" t="s">
        <v>3231</v>
      </c>
      <c r="H3429" s="2" t="s">
        <v>3176</v>
      </c>
    </row>
    <row r="3430">
      <c r="A3430" s="3">
        <v>46085.0</v>
      </c>
      <c r="B3430" s="4" t="s">
        <v>303</v>
      </c>
      <c r="C3430" s="4" t="s">
        <v>301</v>
      </c>
      <c r="D3430" s="2" t="s">
        <v>9298</v>
      </c>
      <c r="E3430" s="2">
        <v>0.0</v>
      </c>
      <c r="F3430" s="2">
        <f>IFERROR(__xludf.DUMMYFUNCTION("""COMPUTED_VALUE"""),0.0)</f>
        <v>0</v>
      </c>
      <c r="G3430" s="4" t="s">
        <v>3231</v>
      </c>
      <c r="H3430" s="2" t="s">
        <v>3176</v>
      </c>
    </row>
    <row r="3431">
      <c r="A3431" s="3">
        <v>46086.0</v>
      </c>
      <c r="B3431" s="4" t="s">
        <v>148</v>
      </c>
      <c r="C3431" s="4" t="s">
        <v>301</v>
      </c>
      <c r="D3431" s="2" t="s">
        <v>9298</v>
      </c>
      <c r="E3431" s="2">
        <v>0.0</v>
      </c>
      <c r="F3431" s="2">
        <f>IFERROR(__xludf.DUMMYFUNCTION("""COMPUTED_VALUE"""),0.0)</f>
        <v>0</v>
      </c>
      <c r="G3431" s="4" t="s">
        <v>3231</v>
      </c>
      <c r="H3431" s="2" t="s">
        <v>3176</v>
      </c>
    </row>
    <row r="3432">
      <c r="A3432" s="3">
        <v>46087.0</v>
      </c>
      <c r="B3432" s="4" t="s">
        <v>196</v>
      </c>
      <c r="C3432" s="4" t="s">
        <v>301</v>
      </c>
      <c r="D3432" s="2" t="s">
        <v>9298</v>
      </c>
      <c r="E3432" s="2">
        <v>0.0</v>
      </c>
      <c r="F3432" s="2">
        <f>IFERROR(__xludf.DUMMYFUNCTION("""COMPUTED_VALUE"""),0.0)</f>
        <v>0</v>
      </c>
      <c r="G3432" s="4" t="s">
        <v>3231</v>
      </c>
      <c r="H3432" s="2" t="s">
        <v>3176</v>
      </c>
    </row>
    <row r="3433">
      <c r="A3433" s="3">
        <v>46088.0</v>
      </c>
      <c r="B3433" s="4" t="s">
        <v>288</v>
      </c>
      <c r="C3433" s="4" t="s">
        <v>301</v>
      </c>
      <c r="D3433" s="2" t="s">
        <v>9298</v>
      </c>
      <c r="E3433" s="2">
        <v>0.0</v>
      </c>
      <c r="F3433" s="2">
        <f>IFERROR(__xludf.DUMMYFUNCTION("""COMPUTED_VALUE"""),0.0)</f>
        <v>0</v>
      </c>
      <c r="G3433" s="4" t="s">
        <v>3231</v>
      </c>
      <c r="H3433" s="2" t="s">
        <v>3176</v>
      </c>
    </row>
    <row r="3434">
      <c r="A3434" s="3">
        <v>46089.0</v>
      </c>
      <c r="B3434" s="4" t="s">
        <v>256</v>
      </c>
      <c r="C3434" s="4" t="s">
        <v>301</v>
      </c>
      <c r="D3434" s="2" t="s">
        <v>9298</v>
      </c>
      <c r="E3434" s="2">
        <v>0.0</v>
      </c>
      <c r="F3434" s="2">
        <f>IFERROR(__xludf.DUMMYFUNCTION("""COMPUTED_VALUE"""),0.0)</f>
        <v>0</v>
      </c>
      <c r="G3434" s="4" t="s">
        <v>3231</v>
      </c>
      <c r="H3434" s="2" t="s">
        <v>3176</v>
      </c>
    </row>
    <row r="3435">
      <c r="A3435" s="3">
        <v>46090.0</v>
      </c>
      <c r="B3435" s="4" t="s">
        <v>180</v>
      </c>
      <c r="C3435" s="4" t="s">
        <v>301</v>
      </c>
      <c r="D3435" s="2" t="s">
        <v>9298</v>
      </c>
      <c r="E3435" s="2">
        <v>0.0</v>
      </c>
      <c r="F3435" s="2">
        <f>IFERROR(__xludf.DUMMYFUNCTION("""COMPUTED_VALUE"""),0.0)</f>
        <v>0</v>
      </c>
      <c r="G3435" s="4" t="s">
        <v>3231</v>
      </c>
      <c r="H3435" s="2" t="s">
        <v>3176</v>
      </c>
    </row>
    <row r="3436">
      <c r="A3436" s="3">
        <v>46091.0</v>
      </c>
      <c r="B3436" s="4" t="s">
        <v>208</v>
      </c>
      <c r="C3436" s="4" t="s">
        <v>301</v>
      </c>
      <c r="D3436" s="2" t="s">
        <v>9298</v>
      </c>
      <c r="E3436" s="2">
        <v>0.0</v>
      </c>
      <c r="F3436" s="2">
        <f>IFERROR(__xludf.DUMMYFUNCTION("""COMPUTED_VALUE"""),0.0)</f>
        <v>0</v>
      </c>
      <c r="G3436" s="4" t="s">
        <v>3231</v>
      </c>
      <c r="H3436" s="2" t="s">
        <v>3176</v>
      </c>
    </row>
    <row r="3437">
      <c r="A3437" s="3">
        <v>46092.0</v>
      </c>
      <c r="B3437" s="4" t="s">
        <v>303</v>
      </c>
      <c r="C3437" s="4" t="s">
        <v>301</v>
      </c>
      <c r="D3437" s="2" t="s">
        <v>9298</v>
      </c>
      <c r="E3437" s="2">
        <v>0.0</v>
      </c>
      <c r="F3437" s="2">
        <f>IFERROR(__xludf.DUMMYFUNCTION("""COMPUTED_VALUE"""),0.0)</f>
        <v>0</v>
      </c>
      <c r="G3437" s="4" t="s">
        <v>3231</v>
      </c>
      <c r="H3437" s="2" t="s">
        <v>3176</v>
      </c>
    </row>
    <row r="3438">
      <c r="A3438" s="3">
        <v>46093.0</v>
      </c>
      <c r="B3438" s="4" t="s">
        <v>148</v>
      </c>
      <c r="C3438" s="4" t="s">
        <v>301</v>
      </c>
      <c r="D3438" s="2" t="s">
        <v>9298</v>
      </c>
      <c r="E3438" s="2">
        <v>0.0</v>
      </c>
      <c r="F3438" s="2">
        <f>IFERROR(__xludf.DUMMYFUNCTION("""COMPUTED_VALUE"""),0.0)</f>
        <v>0</v>
      </c>
      <c r="G3438" s="4" t="s">
        <v>3231</v>
      </c>
      <c r="H3438" s="2" t="s">
        <v>3176</v>
      </c>
    </row>
    <row r="3439">
      <c r="A3439" s="3">
        <v>46094.0</v>
      </c>
      <c r="B3439" s="4" t="s">
        <v>196</v>
      </c>
      <c r="C3439" s="4" t="s">
        <v>301</v>
      </c>
      <c r="D3439" s="2" t="s">
        <v>9298</v>
      </c>
      <c r="E3439" s="2">
        <v>0.0</v>
      </c>
      <c r="F3439" s="2">
        <f>IFERROR(__xludf.DUMMYFUNCTION("""COMPUTED_VALUE"""),0.0)</f>
        <v>0</v>
      </c>
      <c r="G3439" s="4" t="s">
        <v>3231</v>
      </c>
      <c r="H3439" s="2" t="s">
        <v>3176</v>
      </c>
    </row>
    <row r="3440">
      <c r="A3440" s="3">
        <v>46095.0</v>
      </c>
      <c r="B3440" s="4" t="s">
        <v>288</v>
      </c>
      <c r="C3440" s="4" t="s">
        <v>301</v>
      </c>
      <c r="D3440" s="2" t="s">
        <v>9298</v>
      </c>
      <c r="E3440" s="2">
        <v>0.0</v>
      </c>
      <c r="F3440" s="2">
        <f>IFERROR(__xludf.DUMMYFUNCTION("""COMPUTED_VALUE"""),0.0)</f>
        <v>0</v>
      </c>
      <c r="G3440" s="4" t="s">
        <v>3231</v>
      </c>
      <c r="H3440" s="2" t="s">
        <v>3176</v>
      </c>
    </row>
    <row r="3441">
      <c r="A3441" s="3">
        <v>46096.0</v>
      </c>
      <c r="B3441" s="4" t="s">
        <v>256</v>
      </c>
      <c r="C3441" s="4" t="s">
        <v>301</v>
      </c>
      <c r="D3441" s="2" t="s">
        <v>9298</v>
      </c>
      <c r="E3441" s="2">
        <v>0.0</v>
      </c>
      <c r="F3441" s="2">
        <f>IFERROR(__xludf.DUMMYFUNCTION("""COMPUTED_VALUE"""),0.0)</f>
        <v>0</v>
      </c>
      <c r="G3441" s="4" t="s">
        <v>3231</v>
      </c>
      <c r="H3441" s="2" t="s">
        <v>3176</v>
      </c>
    </row>
    <row r="3442">
      <c r="A3442" s="3">
        <v>46097.0</v>
      </c>
      <c r="B3442" s="4" t="s">
        <v>180</v>
      </c>
      <c r="C3442" s="4" t="s">
        <v>301</v>
      </c>
      <c r="D3442" s="2" t="s">
        <v>9298</v>
      </c>
      <c r="E3442" s="2">
        <v>0.0</v>
      </c>
      <c r="F3442" s="2">
        <f>IFERROR(__xludf.DUMMYFUNCTION("""COMPUTED_VALUE"""),0.0)</f>
        <v>0</v>
      </c>
      <c r="G3442" s="4" t="s">
        <v>3231</v>
      </c>
      <c r="H3442" s="2" t="s">
        <v>3176</v>
      </c>
    </row>
    <row r="3443">
      <c r="A3443" s="3">
        <v>46098.0</v>
      </c>
      <c r="B3443" s="4" t="s">
        <v>208</v>
      </c>
      <c r="C3443" s="4" t="s">
        <v>301</v>
      </c>
      <c r="D3443" s="2" t="s">
        <v>9298</v>
      </c>
      <c r="E3443" s="2">
        <v>0.0</v>
      </c>
      <c r="F3443" s="2">
        <f>IFERROR(__xludf.DUMMYFUNCTION("""COMPUTED_VALUE"""),0.0)</f>
        <v>0</v>
      </c>
      <c r="G3443" s="4" t="s">
        <v>3231</v>
      </c>
      <c r="H3443" s="2" t="s">
        <v>3176</v>
      </c>
    </row>
    <row r="3444">
      <c r="A3444" s="3">
        <v>46099.0</v>
      </c>
      <c r="B3444" s="4" t="s">
        <v>303</v>
      </c>
      <c r="C3444" s="4" t="s">
        <v>301</v>
      </c>
      <c r="D3444" s="2" t="s">
        <v>9298</v>
      </c>
      <c r="E3444" s="2">
        <v>0.0</v>
      </c>
      <c r="F3444" s="2">
        <f>IFERROR(__xludf.DUMMYFUNCTION("""COMPUTED_VALUE"""),0.0)</f>
        <v>0</v>
      </c>
      <c r="G3444" s="4" t="s">
        <v>3231</v>
      </c>
      <c r="H3444" s="2" t="s">
        <v>3176</v>
      </c>
    </row>
    <row r="3445">
      <c r="A3445" s="3">
        <v>46100.0</v>
      </c>
      <c r="B3445" s="4" t="s">
        <v>148</v>
      </c>
      <c r="C3445" s="4" t="s">
        <v>301</v>
      </c>
      <c r="D3445" s="2" t="s">
        <v>9298</v>
      </c>
      <c r="E3445" s="2">
        <v>0.0</v>
      </c>
      <c r="F3445" s="2">
        <f>IFERROR(__xludf.DUMMYFUNCTION("""COMPUTED_VALUE"""),0.0)</f>
        <v>0</v>
      </c>
      <c r="G3445" s="4" t="s">
        <v>3231</v>
      </c>
      <c r="H3445" s="2" t="s">
        <v>3176</v>
      </c>
    </row>
    <row r="3446">
      <c r="A3446" s="3">
        <v>46101.0</v>
      </c>
      <c r="B3446" s="4" t="s">
        <v>196</v>
      </c>
      <c r="C3446" s="4" t="s">
        <v>301</v>
      </c>
      <c r="D3446" s="2" t="s">
        <v>9298</v>
      </c>
      <c r="E3446" s="2">
        <v>0.0</v>
      </c>
      <c r="F3446" s="2">
        <f>IFERROR(__xludf.DUMMYFUNCTION("""COMPUTED_VALUE"""),0.0)</f>
        <v>0</v>
      </c>
      <c r="G3446" s="4" t="s">
        <v>3231</v>
      </c>
      <c r="H3446" s="2" t="s">
        <v>3176</v>
      </c>
    </row>
    <row r="3447">
      <c r="A3447" s="3">
        <v>46102.0</v>
      </c>
      <c r="B3447" s="4" t="s">
        <v>288</v>
      </c>
      <c r="C3447" s="4" t="s">
        <v>301</v>
      </c>
      <c r="D3447" s="2" t="s">
        <v>9298</v>
      </c>
      <c r="E3447" s="2">
        <v>0.0</v>
      </c>
      <c r="F3447" s="2">
        <f>IFERROR(__xludf.DUMMYFUNCTION("""COMPUTED_VALUE"""),0.0)</f>
        <v>0</v>
      </c>
      <c r="G3447" s="4" t="s">
        <v>3231</v>
      </c>
      <c r="H3447" s="2" t="s">
        <v>3176</v>
      </c>
    </row>
    <row r="3448">
      <c r="A3448" s="3">
        <v>46103.0</v>
      </c>
      <c r="B3448" s="4" t="s">
        <v>256</v>
      </c>
      <c r="C3448" s="4" t="s">
        <v>301</v>
      </c>
      <c r="D3448" s="2" t="s">
        <v>9298</v>
      </c>
      <c r="E3448" s="2">
        <v>0.0</v>
      </c>
      <c r="F3448" s="2">
        <f>IFERROR(__xludf.DUMMYFUNCTION("""COMPUTED_VALUE"""),0.0)</f>
        <v>0</v>
      </c>
      <c r="G3448" s="4" t="s">
        <v>3231</v>
      </c>
      <c r="H3448" s="2" t="s">
        <v>3176</v>
      </c>
    </row>
    <row r="3449">
      <c r="A3449" s="3">
        <v>46104.0</v>
      </c>
      <c r="B3449" s="4" t="s">
        <v>180</v>
      </c>
      <c r="C3449" s="4" t="s">
        <v>301</v>
      </c>
      <c r="D3449" s="2" t="s">
        <v>9298</v>
      </c>
      <c r="E3449" s="2">
        <v>0.0</v>
      </c>
      <c r="F3449" s="2">
        <f>IFERROR(__xludf.DUMMYFUNCTION("""COMPUTED_VALUE"""),0.0)</f>
        <v>0</v>
      </c>
      <c r="G3449" s="4" t="s">
        <v>3231</v>
      </c>
      <c r="H3449" s="2" t="s">
        <v>3176</v>
      </c>
    </row>
    <row r="3450">
      <c r="A3450" s="3">
        <v>46105.0</v>
      </c>
      <c r="B3450" s="4" t="s">
        <v>208</v>
      </c>
      <c r="C3450" s="4" t="s">
        <v>301</v>
      </c>
      <c r="D3450" s="2" t="s">
        <v>9298</v>
      </c>
      <c r="E3450" s="2">
        <v>0.0</v>
      </c>
      <c r="F3450" s="2">
        <f>IFERROR(__xludf.DUMMYFUNCTION("""COMPUTED_VALUE"""),0.0)</f>
        <v>0</v>
      </c>
      <c r="G3450" s="4" t="s">
        <v>3231</v>
      </c>
      <c r="H3450" s="2" t="s">
        <v>3176</v>
      </c>
    </row>
    <row r="3451">
      <c r="A3451" s="3">
        <v>46106.0</v>
      </c>
      <c r="B3451" s="4" t="s">
        <v>303</v>
      </c>
      <c r="C3451" s="4" t="s">
        <v>301</v>
      </c>
      <c r="D3451" s="2" t="s">
        <v>9298</v>
      </c>
      <c r="E3451" s="2">
        <v>0.0</v>
      </c>
      <c r="F3451" s="2">
        <f>IFERROR(__xludf.DUMMYFUNCTION("""COMPUTED_VALUE"""),0.0)</f>
        <v>0</v>
      </c>
      <c r="G3451" s="4" t="s">
        <v>3231</v>
      </c>
      <c r="H3451" s="2" t="s">
        <v>3176</v>
      </c>
    </row>
    <row r="3452">
      <c r="A3452" s="3">
        <v>46107.0</v>
      </c>
      <c r="B3452" s="4" t="s">
        <v>148</v>
      </c>
      <c r="C3452" s="4" t="s">
        <v>301</v>
      </c>
      <c r="D3452" s="2" t="s">
        <v>9298</v>
      </c>
      <c r="E3452" s="2">
        <v>0.0</v>
      </c>
      <c r="F3452" s="2">
        <f>IFERROR(__xludf.DUMMYFUNCTION("""COMPUTED_VALUE"""),0.0)</f>
        <v>0</v>
      </c>
      <c r="G3452" s="4" t="s">
        <v>3231</v>
      </c>
      <c r="H3452" s="2" t="s">
        <v>3176</v>
      </c>
    </row>
    <row r="3453">
      <c r="A3453" s="3">
        <v>46108.0</v>
      </c>
      <c r="B3453" s="4" t="s">
        <v>196</v>
      </c>
      <c r="C3453" s="4" t="s">
        <v>301</v>
      </c>
      <c r="D3453" s="2" t="s">
        <v>9298</v>
      </c>
      <c r="E3453" s="2">
        <v>0.0</v>
      </c>
      <c r="F3453" s="2">
        <f>IFERROR(__xludf.DUMMYFUNCTION("""COMPUTED_VALUE"""),0.0)</f>
        <v>0</v>
      </c>
      <c r="G3453" s="4" t="s">
        <v>3231</v>
      </c>
      <c r="H3453" s="2" t="s">
        <v>3176</v>
      </c>
    </row>
    <row r="3454">
      <c r="A3454" s="3">
        <v>46109.0</v>
      </c>
      <c r="B3454" s="4" t="s">
        <v>288</v>
      </c>
      <c r="C3454" s="4" t="s">
        <v>301</v>
      </c>
      <c r="D3454" s="2" t="s">
        <v>9298</v>
      </c>
      <c r="E3454" s="2">
        <v>0.0</v>
      </c>
      <c r="F3454" s="2">
        <f>IFERROR(__xludf.DUMMYFUNCTION("""COMPUTED_VALUE"""),0.0)</f>
        <v>0</v>
      </c>
      <c r="G3454" s="4" t="s">
        <v>3231</v>
      </c>
      <c r="H3454" s="2" t="s">
        <v>3176</v>
      </c>
    </row>
    <row r="3455">
      <c r="A3455" s="3">
        <v>46110.0</v>
      </c>
      <c r="B3455" s="4" t="s">
        <v>256</v>
      </c>
      <c r="C3455" s="4" t="s">
        <v>301</v>
      </c>
      <c r="D3455" s="2" t="s">
        <v>9298</v>
      </c>
      <c r="E3455" s="2">
        <v>0.0</v>
      </c>
      <c r="F3455" s="2">
        <f>IFERROR(__xludf.DUMMYFUNCTION("""COMPUTED_VALUE"""),0.0)</f>
        <v>0</v>
      </c>
      <c r="G3455" s="4" t="s">
        <v>3231</v>
      </c>
      <c r="H3455" s="2" t="s">
        <v>3176</v>
      </c>
    </row>
    <row r="3456">
      <c r="A3456" s="3">
        <v>46111.0</v>
      </c>
      <c r="B3456" s="4" t="s">
        <v>180</v>
      </c>
      <c r="C3456" s="4" t="s">
        <v>301</v>
      </c>
      <c r="D3456" s="2" t="s">
        <v>9298</v>
      </c>
      <c r="E3456" s="2">
        <v>0.0</v>
      </c>
      <c r="F3456" s="2">
        <f>IFERROR(__xludf.DUMMYFUNCTION("""COMPUTED_VALUE"""),0.0)</f>
        <v>0</v>
      </c>
      <c r="G3456" s="4" t="s">
        <v>3231</v>
      </c>
      <c r="H3456" s="2" t="s">
        <v>3176</v>
      </c>
    </row>
    <row r="3457">
      <c r="A3457" s="3">
        <v>46112.0</v>
      </c>
      <c r="B3457" s="4" t="s">
        <v>208</v>
      </c>
      <c r="C3457" s="4" t="s">
        <v>301</v>
      </c>
      <c r="D3457" s="2" t="s">
        <v>9298</v>
      </c>
      <c r="E3457" s="2">
        <v>0.0</v>
      </c>
      <c r="F3457" s="2">
        <f>IFERROR(__xludf.DUMMYFUNCTION("""COMPUTED_VALUE"""),0.0)</f>
        <v>0</v>
      </c>
      <c r="G3457" s="4" t="s">
        <v>3231</v>
      </c>
      <c r="H3457" s="2" t="s">
        <v>3176</v>
      </c>
    </row>
    <row r="3458">
      <c r="A3458" s="3">
        <v>46113.0</v>
      </c>
      <c r="B3458" s="4" t="s">
        <v>303</v>
      </c>
      <c r="C3458" s="4" t="s">
        <v>301</v>
      </c>
      <c r="D3458" s="2" t="s">
        <v>9298</v>
      </c>
      <c r="E3458" s="2">
        <v>0.0</v>
      </c>
      <c r="F3458" s="2">
        <f>IFERROR(__xludf.DUMMYFUNCTION("""COMPUTED_VALUE"""),0.0)</f>
        <v>0</v>
      </c>
      <c r="G3458" s="4" t="s">
        <v>3237</v>
      </c>
      <c r="H3458" s="2" t="s">
        <v>3176</v>
      </c>
    </row>
    <row r="3459">
      <c r="A3459" s="3">
        <v>46114.0</v>
      </c>
      <c r="B3459" s="4" t="s">
        <v>148</v>
      </c>
      <c r="C3459" s="4" t="s">
        <v>301</v>
      </c>
      <c r="D3459" s="2" t="s">
        <v>9298</v>
      </c>
      <c r="E3459" s="2">
        <v>0.0</v>
      </c>
      <c r="F3459" s="2">
        <f>IFERROR(__xludf.DUMMYFUNCTION("""COMPUTED_VALUE"""),0.0)</f>
        <v>0</v>
      </c>
      <c r="G3459" s="4" t="s">
        <v>3237</v>
      </c>
      <c r="H3459" s="2" t="s">
        <v>3176</v>
      </c>
    </row>
    <row r="3460">
      <c r="A3460" s="3">
        <v>46115.0</v>
      </c>
      <c r="B3460" s="4" t="s">
        <v>196</v>
      </c>
      <c r="C3460" s="4" t="s">
        <v>301</v>
      </c>
      <c r="D3460" s="2" t="s">
        <v>9298</v>
      </c>
      <c r="E3460" s="2">
        <v>0.0</v>
      </c>
      <c r="F3460" s="2">
        <f>IFERROR(__xludf.DUMMYFUNCTION("""COMPUTED_VALUE"""),0.0)</f>
        <v>0</v>
      </c>
      <c r="G3460" s="4" t="s">
        <v>3237</v>
      </c>
      <c r="H3460" s="2" t="s">
        <v>3176</v>
      </c>
    </row>
    <row r="3461">
      <c r="A3461" s="3">
        <v>46116.0</v>
      </c>
      <c r="B3461" s="4" t="s">
        <v>288</v>
      </c>
      <c r="C3461" s="4" t="s">
        <v>301</v>
      </c>
      <c r="D3461" s="2" t="s">
        <v>9298</v>
      </c>
      <c r="E3461" s="2">
        <v>0.0</v>
      </c>
      <c r="F3461" s="2">
        <f>IFERROR(__xludf.DUMMYFUNCTION("""COMPUTED_VALUE"""),0.0)</f>
        <v>0</v>
      </c>
      <c r="G3461" s="4" t="s">
        <v>3237</v>
      </c>
      <c r="H3461" s="2" t="s">
        <v>3176</v>
      </c>
    </row>
    <row r="3462">
      <c r="A3462" s="3">
        <v>46117.0</v>
      </c>
      <c r="B3462" s="4" t="s">
        <v>256</v>
      </c>
      <c r="C3462" s="4" t="s">
        <v>301</v>
      </c>
      <c r="D3462" s="2" t="s">
        <v>9298</v>
      </c>
      <c r="E3462" s="2">
        <v>0.0</v>
      </c>
      <c r="F3462" s="2">
        <f>IFERROR(__xludf.DUMMYFUNCTION("""COMPUTED_VALUE"""),0.0)</f>
        <v>0</v>
      </c>
      <c r="G3462" s="4" t="s">
        <v>3237</v>
      </c>
      <c r="H3462" s="2" t="s">
        <v>3176</v>
      </c>
    </row>
    <row r="3463">
      <c r="A3463" s="3">
        <v>46118.0</v>
      </c>
      <c r="B3463" s="4" t="s">
        <v>180</v>
      </c>
      <c r="C3463" s="4" t="s">
        <v>301</v>
      </c>
      <c r="D3463" s="2" t="s">
        <v>9298</v>
      </c>
      <c r="E3463" s="2">
        <v>0.0</v>
      </c>
      <c r="F3463" s="2">
        <f>IFERROR(__xludf.DUMMYFUNCTION("""COMPUTED_VALUE"""),0.0)</f>
        <v>0</v>
      </c>
      <c r="G3463" s="4" t="s">
        <v>3237</v>
      </c>
      <c r="H3463" s="2" t="s">
        <v>3176</v>
      </c>
    </row>
    <row r="3464">
      <c r="A3464" s="3">
        <v>46119.0</v>
      </c>
      <c r="B3464" s="4" t="s">
        <v>208</v>
      </c>
      <c r="C3464" s="4" t="s">
        <v>301</v>
      </c>
      <c r="D3464" s="2" t="s">
        <v>9298</v>
      </c>
      <c r="E3464" s="2">
        <v>0.0</v>
      </c>
      <c r="F3464" s="2">
        <f>IFERROR(__xludf.DUMMYFUNCTION("""COMPUTED_VALUE"""),0.0)</f>
        <v>0</v>
      </c>
      <c r="G3464" s="4" t="s">
        <v>3237</v>
      </c>
      <c r="H3464" s="2" t="s">
        <v>3176</v>
      </c>
    </row>
    <row r="3465">
      <c r="A3465" s="3">
        <v>46120.0</v>
      </c>
      <c r="B3465" s="4" t="s">
        <v>303</v>
      </c>
      <c r="C3465" s="4" t="s">
        <v>301</v>
      </c>
      <c r="D3465" s="2" t="s">
        <v>9298</v>
      </c>
      <c r="E3465" s="2">
        <v>0.0</v>
      </c>
      <c r="F3465" s="2">
        <f>IFERROR(__xludf.DUMMYFUNCTION("""COMPUTED_VALUE"""),0.0)</f>
        <v>0</v>
      </c>
      <c r="G3465" s="4" t="s">
        <v>3237</v>
      </c>
      <c r="H3465" s="2" t="s">
        <v>3176</v>
      </c>
    </row>
    <row r="3466">
      <c r="A3466" s="3">
        <v>46121.0</v>
      </c>
      <c r="B3466" s="4" t="s">
        <v>148</v>
      </c>
      <c r="C3466" s="4" t="s">
        <v>301</v>
      </c>
      <c r="D3466" s="2" t="s">
        <v>9298</v>
      </c>
      <c r="E3466" s="2">
        <v>0.0</v>
      </c>
      <c r="F3466" s="2">
        <f>IFERROR(__xludf.DUMMYFUNCTION("""COMPUTED_VALUE"""),0.0)</f>
        <v>0</v>
      </c>
      <c r="G3466" s="4" t="s">
        <v>3237</v>
      </c>
      <c r="H3466" s="2" t="s">
        <v>3176</v>
      </c>
    </row>
    <row r="3467">
      <c r="A3467" s="3">
        <v>46122.0</v>
      </c>
      <c r="B3467" s="4" t="s">
        <v>196</v>
      </c>
      <c r="C3467" s="4" t="s">
        <v>301</v>
      </c>
      <c r="D3467" s="2" t="s">
        <v>9298</v>
      </c>
      <c r="E3467" s="2">
        <v>0.0</v>
      </c>
      <c r="F3467" s="2">
        <f>IFERROR(__xludf.DUMMYFUNCTION("""COMPUTED_VALUE"""),0.0)</f>
        <v>0</v>
      </c>
      <c r="G3467" s="4" t="s">
        <v>3237</v>
      </c>
      <c r="H3467" s="2" t="s">
        <v>3176</v>
      </c>
    </row>
    <row r="3468">
      <c r="A3468" s="3">
        <v>46123.0</v>
      </c>
      <c r="B3468" s="4" t="s">
        <v>288</v>
      </c>
      <c r="C3468" s="4" t="s">
        <v>301</v>
      </c>
      <c r="D3468" s="2" t="s">
        <v>9298</v>
      </c>
      <c r="E3468" s="2">
        <v>0.0</v>
      </c>
      <c r="F3468" s="2">
        <f>IFERROR(__xludf.DUMMYFUNCTION("""COMPUTED_VALUE"""),0.0)</f>
        <v>0</v>
      </c>
      <c r="G3468" s="4" t="s">
        <v>3237</v>
      </c>
      <c r="H3468" s="2" t="s">
        <v>3176</v>
      </c>
    </row>
    <row r="3469">
      <c r="A3469" s="3">
        <v>46124.0</v>
      </c>
      <c r="B3469" s="4" t="s">
        <v>256</v>
      </c>
      <c r="C3469" s="4" t="s">
        <v>301</v>
      </c>
      <c r="D3469" s="2" t="s">
        <v>9298</v>
      </c>
      <c r="E3469" s="2">
        <v>0.0</v>
      </c>
      <c r="F3469" s="2">
        <f>IFERROR(__xludf.DUMMYFUNCTION("""COMPUTED_VALUE"""),0.0)</f>
        <v>0</v>
      </c>
      <c r="G3469" s="4" t="s">
        <v>3237</v>
      </c>
      <c r="H3469" s="2" t="s">
        <v>3176</v>
      </c>
    </row>
    <row r="3470">
      <c r="A3470" s="3">
        <v>46125.0</v>
      </c>
      <c r="B3470" s="4" t="s">
        <v>180</v>
      </c>
      <c r="C3470" s="4" t="s">
        <v>301</v>
      </c>
      <c r="D3470" s="2" t="s">
        <v>9298</v>
      </c>
      <c r="E3470" s="2">
        <v>0.0</v>
      </c>
      <c r="F3470" s="2">
        <f>IFERROR(__xludf.DUMMYFUNCTION("""COMPUTED_VALUE"""),0.0)</f>
        <v>0</v>
      </c>
      <c r="G3470" s="4" t="s">
        <v>3237</v>
      </c>
      <c r="H3470" s="2" t="s">
        <v>3176</v>
      </c>
    </row>
    <row r="3471">
      <c r="A3471" s="3">
        <v>46126.0</v>
      </c>
      <c r="B3471" s="4" t="s">
        <v>208</v>
      </c>
      <c r="C3471" s="4" t="s">
        <v>301</v>
      </c>
      <c r="D3471" s="2" t="s">
        <v>9298</v>
      </c>
      <c r="E3471" s="2">
        <v>0.0</v>
      </c>
      <c r="F3471" s="2">
        <f>IFERROR(__xludf.DUMMYFUNCTION("""COMPUTED_VALUE"""),0.0)</f>
        <v>0</v>
      </c>
      <c r="G3471" s="4" t="s">
        <v>3237</v>
      </c>
      <c r="H3471" s="2" t="s">
        <v>3176</v>
      </c>
    </row>
    <row r="3472">
      <c r="A3472" s="3">
        <v>46127.0</v>
      </c>
      <c r="B3472" s="4" t="s">
        <v>303</v>
      </c>
      <c r="C3472" s="4" t="s">
        <v>301</v>
      </c>
      <c r="D3472" s="2" t="s">
        <v>9298</v>
      </c>
      <c r="E3472" s="2">
        <v>0.0</v>
      </c>
      <c r="F3472" s="2">
        <f>IFERROR(__xludf.DUMMYFUNCTION("""COMPUTED_VALUE"""),0.0)</f>
        <v>0</v>
      </c>
      <c r="G3472" s="4" t="s">
        <v>3237</v>
      </c>
      <c r="H3472" s="2" t="s">
        <v>3176</v>
      </c>
    </row>
    <row r="3473">
      <c r="A3473" s="3">
        <v>46128.0</v>
      </c>
      <c r="B3473" s="4" t="s">
        <v>148</v>
      </c>
      <c r="C3473" s="4" t="s">
        <v>301</v>
      </c>
      <c r="D3473" s="2" t="s">
        <v>9298</v>
      </c>
      <c r="E3473" s="2">
        <v>0.0</v>
      </c>
      <c r="F3473" s="2">
        <f>IFERROR(__xludf.DUMMYFUNCTION("""COMPUTED_VALUE"""),0.0)</f>
        <v>0</v>
      </c>
      <c r="G3473" s="4" t="s">
        <v>3237</v>
      </c>
      <c r="H3473" s="2" t="s">
        <v>3176</v>
      </c>
    </row>
    <row r="3474">
      <c r="A3474" s="3">
        <v>46129.0</v>
      </c>
      <c r="B3474" s="4" t="s">
        <v>196</v>
      </c>
      <c r="C3474" s="4" t="s">
        <v>301</v>
      </c>
      <c r="D3474" s="2" t="s">
        <v>9298</v>
      </c>
      <c r="E3474" s="2">
        <v>0.0</v>
      </c>
      <c r="F3474" s="2">
        <f>IFERROR(__xludf.DUMMYFUNCTION("""COMPUTED_VALUE"""),0.0)</f>
        <v>0</v>
      </c>
      <c r="G3474" s="4" t="s">
        <v>3237</v>
      </c>
      <c r="H3474" s="2" t="s">
        <v>3176</v>
      </c>
    </row>
    <row r="3475">
      <c r="A3475" s="3">
        <v>46130.0</v>
      </c>
      <c r="B3475" s="4" t="s">
        <v>288</v>
      </c>
      <c r="C3475" s="4" t="s">
        <v>301</v>
      </c>
      <c r="D3475" s="2" t="s">
        <v>9298</v>
      </c>
      <c r="E3475" s="2">
        <v>0.0</v>
      </c>
      <c r="F3475" s="2">
        <f>IFERROR(__xludf.DUMMYFUNCTION("""COMPUTED_VALUE"""),0.0)</f>
        <v>0</v>
      </c>
      <c r="G3475" s="4" t="s">
        <v>3237</v>
      </c>
      <c r="H3475" s="2" t="s">
        <v>3176</v>
      </c>
    </row>
    <row r="3476">
      <c r="A3476" s="3">
        <v>46131.0</v>
      </c>
      <c r="B3476" s="4" t="s">
        <v>256</v>
      </c>
      <c r="C3476" s="4" t="s">
        <v>301</v>
      </c>
      <c r="D3476" s="2" t="s">
        <v>9298</v>
      </c>
      <c r="E3476" s="2">
        <v>0.0</v>
      </c>
      <c r="F3476" s="2">
        <f>IFERROR(__xludf.DUMMYFUNCTION("""COMPUTED_VALUE"""),0.0)</f>
        <v>0</v>
      </c>
      <c r="G3476" s="4" t="s">
        <v>3237</v>
      </c>
      <c r="H3476" s="2" t="s">
        <v>3176</v>
      </c>
    </row>
    <row r="3477">
      <c r="A3477" s="3">
        <v>46132.0</v>
      </c>
      <c r="B3477" s="4" t="s">
        <v>180</v>
      </c>
      <c r="C3477" s="4" t="s">
        <v>301</v>
      </c>
      <c r="D3477" s="2" t="s">
        <v>9298</v>
      </c>
      <c r="E3477" s="2">
        <v>0.0</v>
      </c>
      <c r="F3477" s="2">
        <f>IFERROR(__xludf.DUMMYFUNCTION("""COMPUTED_VALUE"""),0.0)</f>
        <v>0</v>
      </c>
      <c r="G3477" s="4" t="s">
        <v>3237</v>
      </c>
      <c r="H3477" s="2" t="s">
        <v>3176</v>
      </c>
    </row>
    <row r="3478">
      <c r="A3478" s="3">
        <v>46133.0</v>
      </c>
      <c r="B3478" s="4" t="s">
        <v>208</v>
      </c>
      <c r="C3478" s="4" t="s">
        <v>301</v>
      </c>
      <c r="D3478" s="2" t="s">
        <v>9298</v>
      </c>
      <c r="E3478" s="2">
        <v>0.0</v>
      </c>
      <c r="F3478" s="2">
        <f>IFERROR(__xludf.DUMMYFUNCTION("""COMPUTED_VALUE"""),0.0)</f>
        <v>0</v>
      </c>
      <c r="G3478" s="4" t="s">
        <v>3237</v>
      </c>
      <c r="H3478" s="2" t="s">
        <v>3176</v>
      </c>
    </row>
    <row r="3479">
      <c r="A3479" s="3">
        <v>46134.0</v>
      </c>
      <c r="B3479" s="4" t="s">
        <v>303</v>
      </c>
      <c r="C3479" s="4" t="s">
        <v>301</v>
      </c>
      <c r="D3479" s="2" t="s">
        <v>9298</v>
      </c>
      <c r="E3479" s="2">
        <v>0.0</v>
      </c>
      <c r="F3479" s="2">
        <f>IFERROR(__xludf.DUMMYFUNCTION("""COMPUTED_VALUE"""),0.0)</f>
        <v>0</v>
      </c>
      <c r="G3479" s="4" t="s">
        <v>3237</v>
      </c>
      <c r="H3479" s="2" t="s">
        <v>3176</v>
      </c>
    </row>
    <row r="3480">
      <c r="A3480" s="3">
        <v>46135.0</v>
      </c>
      <c r="B3480" s="4" t="s">
        <v>148</v>
      </c>
      <c r="C3480" s="4" t="s">
        <v>301</v>
      </c>
      <c r="D3480" s="2" t="s">
        <v>9298</v>
      </c>
      <c r="E3480" s="2">
        <v>0.0</v>
      </c>
      <c r="F3480" s="2">
        <f>IFERROR(__xludf.DUMMYFUNCTION("""COMPUTED_VALUE"""),0.0)</f>
        <v>0</v>
      </c>
      <c r="G3480" s="4" t="s">
        <v>3237</v>
      </c>
      <c r="H3480" s="2" t="s">
        <v>3176</v>
      </c>
    </row>
    <row r="3481">
      <c r="A3481" s="3">
        <v>46136.0</v>
      </c>
      <c r="B3481" s="4" t="s">
        <v>196</v>
      </c>
      <c r="C3481" s="4" t="s">
        <v>301</v>
      </c>
      <c r="D3481" s="2" t="s">
        <v>9298</v>
      </c>
      <c r="E3481" s="2">
        <v>0.0</v>
      </c>
      <c r="F3481" s="2">
        <f>IFERROR(__xludf.DUMMYFUNCTION("""COMPUTED_VALUE"""),0.0)</f>
        <v>0</v>
      </c>
      <c r="G3481" s="4" t="s">
        <v>3237</v>
      </c>
      <c r="H3481" s="2" t="s">
        <v>3176</v>
      </c>
    </row>
    <row r="3482">
      <c r="A3482" s="3">
        <v>46137.0</v>
      </c>
      <c r="B3482" s="4" t="s">
        <v>288</v>
      </c>
      <c r="C3482" s="4" t="s">
        <v>301</v>
      </c>
      <c r="D3482" s="2" t="s">
        <v>9298</v>
      </c>
      <c r="E3482" s="2">
        <v>0.0</v>
      </c>
      <c r="F3482" s="2">
        <f>IFERROR(__xludf.DUMMYFUNCTION("""COMPUTED_VALUE"""),0.0)</f>
        <v>0</v>
      </c>
      <c r="G3482" s="4" t="s">
        <v>3237</v>
      </c>
      <c r="H3482" s="2" t="s">
        <v>3176</v>
      </c>
    </row>
    <row r="3483">
      <c r="A3483" s="3">
        <v>46138.0</v>
      </c>
      <c r="B3483" s="4" t="s">
        <v>256</v>
      </c>
      <c r="C3483" s="4" t="s">
        <v>301</v>
      </c>
      <c r="D3483" s="2" t="s">
        <v>9298</v>
      </c>
      <c r="E3483" s="2">
        <v>0.0</v>
      </c>
      <c r="F3483" s="2">
        <f>IFERROR(__xludf.DUMMYFUNCTION("""COMPUTED_VALUE"""),0.0)</f>
        <v>0</v>
      </c>
      <c r="G3483" s="4" t="s">
        <v>3237</v>
      </c>
      <c r="H3483" s="2" t="s">
        <v>3176</v>
      </c>
    </row>
    <row r="3484">
      <c r="A3484" s="3">
        <v>46139.0</v>
      </c>
      <c r="B3484" s="4" t="s">
        <v>180</v>
      </c>
      <c r="C3484" s="4" t="s">
        <v>301</v>
      </c>
      <c r="D3484" s="2" t="s">
        <v>9298</v>
      </c>
      <c r="E3484" s="2">
        <v>0.0</v>
      </c>
      <c r="F3484" s="2">
        <f>IFERROR(__xludf.DUMMYFUNCTION("""COMPUTED_VALUE"""),0.0)</f>
        <v>0</v>
      </c>
      <c r="G3484" s="4" t="s">
        <v>3237</v>
      </c>
      <c r="H3484" s="2" t="s">
        <v>3176</v>
      </c>
    </row>
    <row r="3485">
      <c r="A3485" s="3">
        <v>46140.0</v>
      </c>
      <c r="B3485" s="4" t="s">
        <v>208</v>
      </c>
      <c r="C3485" s="4" t="s">
        <v>301</v>
      </c>
      <c r="D3485" s="2" t="s">
        <v>9298</v>
      </c>
      <c r="E3485" s="2">
        <v>0.0</v>
      </c>
      <c r="F3485" s="2">
        <f>IFERROR(__xludf.DUMMYFUNCTION("""COMPUTED_VALUE"""),0.0)</f>
        <v>0</v>
      </c>
      <c r="G3485" s="4" t="s">
        <v>3237</v>
      </c>
      <c r="H3485" s="2" t="s">
        <v>3176</v>
      </c>
    </row>
    <row r="3486">
      <c r="A3486" s="3">
        <v>46141.0</v>
      </c>
      <c r="B3486" s="4" t="s">
        <v>303</v>
      </c>
      <c r="C3486" s="4" t="s">
        <v>301</v>
      </c>
      <c r="D3486" s="2" t="s">
        <v>9298</v>
      </c>
      <c r="E3486" s="2">
        <v>0.0</v>
      </c>
      <c r="F3486" s="2">
        <f>IFERROR(__xludf.DUMMYFUNCTION("""COMPUTED_VALUE"""),0.0)</f>
        <v>0</v>
      </c>
      <c r="G3486" s="4" t="s">
        <v>3237</v>
      </c>
      <c r="H3486" s="2" t="s">
        <v>3176</v>
      </c>
    </row>
    <row r="3487">
      <c r="A3487" s="3">
        <v>46142.0</v>
      </c>
      <c r="B3487" s="4" t="s">
        <v>148</v>
      </c>
      <c r="C3487" s="4" t="s">
        <v>301</v>
      </c>
      <c r="D3487" s="2" t="s">
        <v>9298</v>
      </c>
      <c r="E3487" s="2">
        <v>0.0</v>
      </c>
      <c r="F3487" s="2">
        <f>IFERROR(__xludf.DUMMYFUNCTION("""COMPUTED_VALUE"""),0.0)</f>
        <v>0</v>
      </c>
      <c r="G3487" s="4" t="s">
        <v>3237</v>
      </c>
      <c r="H3487" s="2" t="s">
        <v>3176</v>
      </c>
    </row>
    <row r="3488">
      <c r="A3488" s="3">
        <v>46143.0</v>
      </c>
      <c r="B3488" s="4" t="s">
        <v>196</v>
      </c>
      <c r="C3488" s="4" t="s">
        <v>301</v>
      </c>
      <c r="D3488" s="2" t="s">
        <v>9298</v>
      </c>
      <c r="E3488" s="2">
        <v>0.0</v>
      </c>
      <c r="F3488" s="2">
        <f>IFERROR(__xludf.DUMMYFUNCTION("""COMPUTED_VALUE"""),0.0)</f>
        <v>0</v>
      </c>
      <c r="G3488" s="4" t="s">
        <v>3237</v>
      </c>
      <c r="H3488" s="2" t="s">
        <v>3176</v>
      </c>
    </row>
    <row r="3489">
      <c r="A3489" s="3">
        <v>46144.0</v>
      </c>
      <c r="B3489" s="4" t="s">
        <v>288</v>
      </c>
      <c r="C3489" s="4" t="s">
        <v>301</v>
      </c>
      <c r="D3489" s="2" t="s">
        <v>9298</v>
      </c>
      <c r="E3489" s="2">
        <v>0.0</v>
      </c>
      <c r="F3489" s="2">
        <f>IFERROR(__xludf.DUMMYFUNCTION("""COMPUTED_VALUE"""),0.0)</f>
        <v>0</v>
      </c>
      <c r="G3489" s="4" t="s">
        <v>3237</v>
      </c>
      <c r="H3489" s="2" t="s">
        <v>3176</v>
      </c>
    </row>
    <row r="3490">
      <c r="A3490" s="3">
        <v>46145.0</v>
      </c>
      <c r="B3490" s="4" t="s">
        <v>256</v>
      </c>
      <c r="C3490" s="4" t="s">
        <v>301</v>
      </c>
      <c r="D3490" s="2" t="s">
        <v>9298</v>
      </c>
      <c r="E3490" s="2">
        <v>0.0</v>
      </c>
      <c r="F3490" s="2">
        <f>IFERROR(__xludf.DUMMYFUNCTION("""COMPUTED_VALUE"""),0.0)</f>
        <v>0</v>
      </c>
      <c r="G3490" s="4" t="s">
        <v>3237</v>
      </c>
      <c r="H3490" s="2" t="s">
        <v>3176</v>
      </c>
    </row>
    <row r="3491">
      <c r="A3491" s="3">
        <v>46146.0</v>
      </c>
      <c r="B3491" s="4" t="s">
        <v>180</v>
      </c>
      <c r="C3491" s="4" t="s">
        <v>301</v>
      </c>
      <c r="D3491" s="2" t="s">
        <v>9298</v>
      </c>
      <c r="E3491" s="2">
        <v>0.0</v>
      </c>
      <c r="F3491" s="2">
        <f>IFERROR(__xludf.DUMMYFUNCTION("""COMPUTED_VALUE"""),0.0)</f>
        <v>0</v>
      </c>
      <c r="G3491" s="4" t="s">
        <v>3237</v>
      </c>
      <c r="H3491" s="2" t="s">
        <v>3176</v>
      </c>
    </row>
    <row r="3492">
      <c r="A3492" s="3">
        <v>46147.0</v>
      </c>
      <c r="B3492" s="4" t="s">
        <v>208</v>
      </c>
      <c r="C3492" s="4" t="s">
        <v>301</v>
      </c>
      <c r="D3492" s="2" t="s">
        <v>9298</v>
      </c>
      <c r="E3492" s="2">
        <v>0.0</v>
      </c>
      <c r="F3492" s="2">
        <f>IFERROR(__xludf.DUMMYFUNCTION("""COMPUTED_VALUE"""),0.0)</f>
        <v>0</v>
      </c>
      <c r="G3492" s="4" t="s">
        <v>3237</v>
      </c>
      <c r="H3492" s="2" t="s">
        <v>3176</v>
      </c>
    </row>
    <row r="3493">
      <c r="A3493" s="3">
        <v>46148.0</v>
      </c>
      <c r="B3493" s="4" t="s">
        <v>303</v>
      </c>
      <c r="C3493" s="4" t="s">
        <v>301</v>
      </c>
      <c r="D3493" s="2" t="s">
        <v>9298</v>
      </c>
      <c r="E3493" s="2">
        <v>0.0</v>
      </c>
      <c r="F3493" s="2">
        <f>IFERROR(__xludf.DUMMYFUNCTION("""COMPUTED_VALUE"""),0.0)</f>
        <v>0</v>
      </c>
      <c r="G3493" s="4" t="s">
        <v>3237</v>
      </c>
      <c r="H3493" s="2" t="s">
        <v>3176</v>
      </c>
    </row>
    <row r="3494">
      <c r="A3494" s="3">
        <v>46149.0</v>
      </c>
      <c r="B3494" s="4" t="s">
        <v>148</v>
      </c>
      <c r="C3494" s="4" t="s">
        <v>301</v>
      </c>
      <c r="D3494" s="2" t="s">
        <v>9298</v>
      </c>
      <c r="E3494" s="2">
        <v>0.0</v>
      </c>
      <c r="F3494" s="2">
        <f>IFERROR(__xludf.DUMMYFUNCTION("""COMPUTED_VALUE"""),0.0)</f>
        <v>0</v>
      </c>
      <c r="G3494" s="4" t="s">
        <v>3237</v>
      </c>
      <c r="H3494" s="2" t="s">
        <v>3176</v>
      </c>
    </row>
    <row r="3495">
      <c r="A3495" s="3">
        <v>46150.0</v>
      </c>
      <c r="B3495" s="4" t="s">
        <v>196</v>
      </c>
      <c r="C3495" s="4" t="s">
        <v>301</v>
      </c>
      <c r="D3495" s="2" t="s">
        <v>9298</v>
      </c>
      <c r="E3495" s="2">
        <v>0.0</v>
      </c>
      <c r="F3495" s="2">
        <f>IFERROR(__xludf.DUMMYFUNCTION("""COMPUTED_VALUE"""),0.0)</f>
        <v>0</v>
      </c>
      <c r="G3495" s="4" t="s">
        <v>3237</v>
      </c>
      <c r="H3495" s="2" t="s">
        <v>3176</v>
      </c>
    </row>
    <row r="3496">
      <c r="A3496" s="3">
        <v>46151.0</v>
      </c>
      <c r="B3496" s="4" t="s">
        <v>288</v>
      </c>
      <c r="C3496" s="4" t="s">
        <v>301</v>
      </c>
      <c r="D3496" s="2" t="s">
        <v>9298</v>
      </c>
      <c r="E3496" s="2">
        <v>0.0</v>
      </c>
      <c r="F3496" s="2">
        <f>IFERROR(__xludf.DUMMYFUNCTION("""COMPUTED_VALUE"""),0.0)</f>
        <v>0</v>
      </c>
      <c r="G3496" s="4" t="s">
        <v>3237</v>
      </c>
      <c r="H3496" s="2" t="s">
        <v>3176</v>
      </c>
    </row>
    <row r="3497">
      <c r="A3497" s="3">
        <v>46152.0</v>
      </c>
      <c r="B3497" s="4" t="s">
        <v>256</v>
      </c>
      <c r="C3497" s="4" t="s">
        <v>301</v>
      </c>
      <c r="D3497" s="2" t="s">
        <v>9298</v>
      </c>
      <c r="E3497" s="2">
        <v>0.0</v>
      </c>
      <c r="F3497" s="2">
        <f>IFERROR(__xludf.DUMMYFUNCTION("""COMPUTED_VALUE"""),0.0)</f>
        <v>0</v>
      </c>
      <c r="G3497" s="4" t="s">
        <v>3237</v>
      </c>
      <c r="H3497" s="2" t="s">
        <v>3176</v>
      </c>
    </row>
    <row r="3498">
      <c r="A3498" s="3">
        <v>46153.0</v>
      </c>
      <c r="B3498" s="4" t="s">
        <v>180</v>
      </c>
      <c r="C3498" s="4" t="s">
        <v>301</v>
      </c>
      <c r="D3498" s="2" t="s">
        <v>9298</v>
      </c>
      <c r="E3498" s="2">
        <v>0.0</v>
      </c>
      <c r="F3498" s="2">
        <f>IFERROR(__xludf.DUMMYFUNCTION("""COMPUTED_VALUE"""),0.0)</f>
        <v>0</v>
      </c>
      <c r="G3498" s="4" t="s">
        <v>3237</v>
      </c>
      <c r="H3498" s="2" t="s">
        <v>3176</v>
      </c>
    </row>
    <row r="3499">
      <c r="A3499" s="3">
        <v>46154.0</v>
      </c>
      <c r="B3499" s="4" t="s">
        <v>208</v>
      </c>
      <c r="C3499" s="4" t="s">
        <v>301</v>
      </c>
      <c r="D3499" s="2" t="s">
        <v>9298</v>
      </c>
      <c r="E3499" s="2">
        <v>0.0</v>
      </c>
      <c r="F3499" s="2">
        <f>IFERROR(__xludf.DUMMYFUNCTION("""COMPUTED_VALUE"""),0.0)</f>
        <v>0</v>
      </c>
      <c r="G3499" s="4" t="s">
        <v>3237</v>
      </c>
      <c r="H3499" s="2" t="s">
        <v>3176</v>
      </c>
    </row>
    <row r="3500">
      <c r="A3500" s="3">
        <v>46155.0</v>
      </c>
      <c r="B3500" s="4" t="s">
        <v>303</v>
      </c>
      <c r="C3500" s="4" t="s">
        <v>301</v>
      </c>
      <c r="D3500" s="2" t="s">
        <v>9298</v>
      </c>
      <c r="E3500" s="2">
        <v>0.0</v>
      </c>
      <c r="F3500" s="2">
        <f>IFERROR(__xludf.DUMMYFUNCTION("""COMPUTED_VALUE"""),0.0)</f>
        <v>0</v>
      </c>
      <c r="G3500" s="4" t="s">
        <v>3237</v>
      </c>
      <c r="H3500" s="2" t="s">
        <v>3176</v>
      </c>
    </row>
    <row r="3501">
      <c r="A3501" s="3">
        <v>46156.0</v>
      </c>
      <c r="B3501" s="4" t="s">
        <v>148</v>
      </c>
      <c r="C3501" s="4" t="s">
        <v>301</v>
      </c>
      <c r="D3501" s="2" t="s">
        <v>9298</v>
      </c>
      <c r="E3501" s="2">
        <v>0.0</v>
      </c>
      <c r="F3501" s="2">
        <f>IFERROR(__xludf.DUMMYFUNCTION("""COMPUTED_VALUE"""),0.0)</f>
        <v>0</v>
      </c>
      <c r="G3501" s="4" t="s">
        <v>3237</v>
      </c>
      <c r="H3501" s="2" t="s">
        <v>3176</v>
      </c>
    </row>
    <row r="3502">
      <c r="A3502" s="3">
        <v>46157.0</v>
      </c>
      <c r="B3502" s="4" t="s">
        <v>196</v>
      </c>
      <c r="C3502" s="4" t="s">
        <v>301</v>
      </c>
      <c r="D3502" s="2" t="s">
        <v>9298</v>
      </c>
      <c r="E3502" s="2">
        <v>0.0</v>
      </c>
      <c r="F3502" s="2">
        <f>IFERROR(__xludf.DUMMYFUNCTION("""COMPUTED_VALUE"""),0.0)</f>
        <v>0</v>
      </c>
      <c r="G3502" s="4" t="s">
        <v>3237</v>
      </c>
      <c r="H3502" s="2" t="s">
        <v>3176</v>
      </c>
    </row>
    <row r="3503">
      <c r="A3503" s="3">
        <v>46158.0</v>
      </c>
      <c r="B3503" s="4" t="s">
        <v>288</v>
      </c>
      <c r="C3503" s="4" t="s">
        <v>301</v>
      </c>
      <c r="D3503" s="2" t="s">
        <v>9298</v>
      </c>
      <c r="E3503" s="2">
        <v>0.0</v>
      </c>
      <c r="F3503" s="2">
        <f>IFERROR(__xludf.DUMMYFUNCTION("""COMPUTED_VALUE"""),0.0)</f>
        <v>0</v>
      </c>
      <c r="G3503" s="4" t="s">
        <v>3237</v>
      </c>
      <c r="H3503" s="2" t="s">
        <v>3176</v>
      </c>
    </row>
    <row r="3504">
      <c r="A3504" s="3">
        <v>46159.0</v>
      </c>
      <c r="B3504" s="4" t="s">
        <v>256</v>
      </c>
      <c r="C3504" s="4" t="s">
        <v>301</v>
      </c>
      <c r="D3504" s="2" t="s">
        <v>9298</v>
      </c>
      <c r="E3504" s="2">
        <v>0.0</v>
      </c>
      <c r="F3504" s="2">
        <f>IFERROR(__xludf.DUMMYFUNCTION("""COMPUTED_VALUE"""),0.0)</f>
        <v>0</v>
      </c>
      <c r="G3504" s="4" t="s">
        <v>3237</v>
      </c>
      <c r="H3504" s="2" t="s">
        <v>3176</v>
      </c>
    </row>
    <row r="3505">
      <c r="A3505" s="3">
        <v>46160.0</v>
      </c>
      <c r="B3505" s="4" t="s">
        <v>180</v>
      </c>
      <c r="C3505" s="4" t="s">
        <v>301</v>
      </c>
      <c r="D3505" s="2" t="s">
        <v>9298</v>
      </c>
      <c r="E3505" s="2">
        <v>0.0</v>
      </c>
      <c r="F3505" s="2">
        <f>IFERROR(__xludf.DUMMYFUNCTION("""COMPUTED_VALUE"""),0.0)</f>
        <v>0</v>
      </c>
      <c r="G3505" s="4" t="s">
        <v>3237</v>
      </c>
      <c r="H3505" s="2" t="s">
        <v>3176</v>
      </c>
    </row>
    <row r="3506">
      <c r="A3506" s="3">
        <v>46161.0</v>
      </c>
      <c r="B3506" s="4" t="s">
        <v>208</v>
      </c>
      <c r="C3506" s="4" t="s">
        <v>301</v>
      </c>
      <c r="D3506" s="2" t="s">
        <v>9298</v>
      </c>
      <c r="E3506" s="2">
        <v>0.0</v>
      </c>
      <c r="F3506" s="2">
        <f>IFERROR(__xludf.DUMMYFUNCTION("""COMPUTED_VALUE"""),0.0)</f>
        <v>0</v>
      </c>
      <c r="G3506" s="4" t="s">
        <v>3237</v>
      </c>
      <c r="H3506" s="2" t="s">
        <v>3176</v>
      </c>
    </row>
    <row r="3507">
      <c r="A3507" s="3">
        <v>46162.0</v>
      </c>
      <c r="B3507" s="4" t="s">
        <v>303</v>
      </c>
      <c r="C3507" s="4" t="s">
        <v>301</v>
      </c>
      <c r="D3507" s="2" t="s">
        <v>9298</v>
      </c>
      <c r="E3507" s="2">
        <v>0.0</v>
      </c>
      <c r="F3507" s="2">
        <f>IFERROR(__xludf.DUMMYFUNCTION("""COMPUTED_VALUE"""),0.0)</f>
        <v>0</v>
      </c>
      <c r="G3507" s="4" t="s">
        <v>3237</v>
      </c>
      <c r="H3507" s="2" t="s">
        <v>3176</v>
      </c>
    </row>
    <row r="3508">
      <c r="A3508" s="3">
        <v>46163.0</v>
      </c>
      <c r="B3508" s="4" t="s">
        <v>148</v>
      </c>
      <c r="C3508" s="4" t="s">
        <v>301</v>
      </c>
      <c r="D3508" s="2" t="s">
        <v>9298</v>
      </c>
      <c r="E3508" s="2">
        <v>0.0</v>
      </c>
      <c r="F3508" s="2">
        <f>IFERROR(__xludf.DUMMYFUNCTION("""COMPUTED_VALUE"""),0.0)</f>
        <v>0</v>
      </c>
      <c r="G3508" s="4" t="s">
        <v>3237</v>
      </c>
      <c r="H3508" s="2" t="s">
        <v>3176</v>
      </c>
    </row>
    <row r="3509">
      <c r="A3509" s="3">
        <v>46164.0</v>
      </c>
      <c r="B3509" s="4" t="s">
        <v>196</v>
      </c>
      <c r="C3509" s="4" t="s">
        <v>301</v>
      </c>
      <c r="D3509" s="2" t="s">
        <v>9298</v>
      </c>
      <c r="E3509" s="2">
        <v>0.0</v>
      </c>
      <c r="F3509" s="2">
        <f>IFERROR(__xludf.DUMMYFUNCTION("""COMPUTED_VALUE"""),0.0)</f>
        <v>0</v>
      </c>
      <c r="G3509" s="4" t="s">
        <v>3237</v>
      </c>
      <c r="H3509" s="2" t="s">
        <v>3176</v>
      </c>
    </row>
    <row r="3510">
      <c r="A3510" s="3">
        <v>46165.0</v>
      </c>
      <c r="B3510" s="4" t="s">
        <v>288</v>
      </c>
      <c r="C3510" s="4" t="s">
        <v>301</v>
      </c>
      <c r="D3510" s="2" t="s">
        <v>9298</v>
      </c>
      <c r="E3510" s="2">
        <v>0.0</v>
      </c>
      <c r="F3510" s="2">
        <f>IFERROR(__xludf.DUMMYFUNCTION("""COMPUTED_VALUE"""),0.0)</f>
        <v>0</v>
      </c>
      <c r="G3510" s="4" t="s">
        <v>3237</v>
      </c>
      <c r="H3510" s="2" t="s">
        <v>3176</v>
      </c>
    </row>
    <row r="3511">
      <c r="A3511" s="3">
        <v>46166.0</v>
      </c>
      <c r="B3511" s="4" t="s">
        <v>256</v>
      </c>
      <c r="C3511" s="4" t="s">
        <v>301</v>
      </c>
      <c r="D3511" s="2" t="s">
        <v>9298</v>
      </c>
      <c r="E3511" s="2">
        <v>0.0</v>
      </c>
      <c r="F3511" s="2">
        <f>IFERROR(__xludf.DUMMYFUNCTION("""COMPUTED_VALUE"""),0.0)</f>
        <v>0</v>
      </c>
      <c r="G3511" s="4" t="s">
        <v>3237</v>
      </c>
      <c r="H3511" s="2" t="s">
        <v>3176</v>
      </c>
    </row>
    <row r="3512">
      <c r="A3512" s="3">
        <v>46167.0</v>
      </c>
      <c r="B3512" s="4" t="s">
        <v>180</v>
      </c>
      <c r="C3512" s="4" t="s">
        <v>301</v>
      </c>
      <c r="D3512" s="2" t="s">
        <v>9298</v>
      </c>
      <c r="E3512" s="2">
        <v>0.0</v>
      </c>
      <c r="F3512" s="2">
        <f>IFERROR(__xludf.DUMMYFUNCTION("""COMPUTED_VALUE"""),0.0)</f>
        <v>0</v>
      </c>
      <c r="G3512" s="4" t="s">
        <v>3237</v>
      </c>
      <c r="H3512" s="2" t="s">
        <v>3176</v>
      </c>
    </row>
    <row r="3513">
      <c r="A3513" s="3">
        <v>46168.0</v>
      </c>
      <c r="B3513" s="4" t="s">
        <v>208</v>
      </c>
      <c r="C3513" s="4" t="s">
        <v>301</v>
      </c>
      <c r="D3513" s="2" t="s">
        <v>9298</v>
      </c>
      <c r="E3513" s="2">
        <v>0.0</v>
      </c>
      <c r="F3513" s="2">
        <f>IFERROR(__xludf.DUMMYFUNCTION("""COMPUTED_VALUE"""),0.0)</f>
        <v>0</v>
      </c>
      <c r="G3513" s="4" t="s">
        <v>3237</v>
      </c>
      <c r="H3513" s="2" t="s">
        <v>3176</v>
      </c>
    </row>
    <row r="3514">
      <c r="A3514" s="3">
        <v>46169.0</v>
      </c>
      <c r="B3514" s="4" t="s">
        <v>303</v>
      </c>
      <c r="C3514" s="4" t="s">
        <v>301</v>
      </c>
      <c r="D3514" s="2" t="s">
        <v>9298</v>
      </c>
      <c r="E3514" s="2">
        <v>0.0</v>
      </c>
      <c r="F3514" s="2">
        <f>IFERROR(__xludf.DUMMYFUNCTION("""COMPUTED_VALUE"""),0.0)</f>
        <v>0</v>
      </c>
      <c r="G3514" s="4" t="s">
        <v>3237</v>
      </c>
      <c r="H3514" s="2" t="s">
        <v>3176</v>
      </c>
    </row>
    <row r="3515">
      <c r="A3515" s="3">
        <v>46170.0</v>
      </c>
      <c r="B3515" s="4" t="s">
        <v>148</v>
      </c>
      <c r="C3515" s="4" t="s">
        <v>301</v>
      </c>
      <c r="D3515" s="2" t="s">
        <v>9298</v>
      </c>
      <c r="E3515" s="2">
        <v>0.0</v>
      </c>
      <c r="F3515" s="2">
        <f>IFERROR(__xludf.DUMMYFUNCTION("""COMPUTED_VALUE"""),0.0)</f>
        <v>0</v>
      </c>
      <c r="G3515" s="4" t="s">
        <v>3237</v>
      </c>
      <c r="H3515" s="2" t="s">
        <v>3176</v>
      </c>
    </row>
    <row r="3516">
      <c r="A3516" s="3">
        <v>46171.0</v>
      </c>
      <c r="B3516" s="4" t="s">
        <v>196</v>
      </c>
      <c r="C3516" s="4" t="s">
        <v>301</v>
      </c>
      <c r="D3516" s="2" t="s">
        <v>9298</v>
      </c>
      <c r="E3516" s="2">
        <v>0.0</v>
      </c>
      <c r="F3516" s="2">
        <f>IFERROR(__xludf.DUMMYFUNCTION("""COMPUTED_VALUE"""),0.0)</f>
        <v>0</v>
      </c>
      <c r="G3516" s="4" t="s">
        <v>3237</v>
      </c>
      <c r="H3516" s="2" t="s">
        <v>3176</v>
      </c>
    </row>
    <row r="3517">
      <c r="A3517" s="3">
        <v>46172.0</v>
      </c>
      <c r="B3517" s="4" t="s">
        <v>288</v>
      </c>
      <c r="C3517" s="4" t="s">
        <v>301</v>
      </c>
      <c r="D3517" s="2" t="s">
        <v>9298</v>
      </c>
      <c r="E3517" s="2">
        <v>0.0</v>
      </c>
      <c r="F3517" s="2">
        <f>IFERROR(__xludf.DUMMYFUNCTION("""COMPUTED_VALUE"""),0.0)</f>
        <v>0</v>
      </c>
      <c r="G3517" s="4" t="s">
        <v>3237</v>
      </c>
      <c r="H3517" s="2" t="s">
        <v>3176</v>
      </c>
    </row>
    <row r="3518">
      <c r="A3518" s="3">
        <v>46173.0</v>
      </c>
      <c r="B3518" s="4" t="s">
        <v>256</v>
      </c>
      <c r="C3518" s="4" t="s">
        <v>301</v>
      </c>
      <c r="D3518" s="2" t="s">
        <v>9298</v>
      </c>
      <c r="E3518" s="2">
        <v>0.0</v>
      </c>
      <c r="F3518" s="2">
        <f>IFERROR(__xludf.DUMMYFUNCTION("""COMPUTED_VALUE"""),0.0)</f>
        <v>0</v>
      </c>
      <c r="G3518" s="4" t="s">
        <v>3237</v>
      </c>
      <c r="H3518" s="2" t="s">
        <v>3176</v>
      </c>
    </row>
    <row r="3519">
      <c r="A3519" s="3">
        <v>46174.0</v>
      </c>
      <c r="B3519" s="4" t="s">
        <v>180</v>
      </c>
      <c r="C3519" s="4" t="s">
        <v>301</v>
      </c>
      <c r="D3519" s="2" t="s">
        <v>9298</v>
      </c>
      <c r="E3519" s="2">
        <v>0.0</v>
      </c>
      <c r="F3519" s="2">
        <f>IFERROR(__xludf.DUMMYFUNCTION("""COMPUTED_VALUE"""),0.0)</f>
        <v>0</v>
      </c>
      <c r="G3519" s="4" t="s">
        <v>3237</v>
      </c>
      <c r="H3519" s="2" t="s">
        <v>3176</v>
      </c>
    </row>
    <row r="3520">
      <c r="A3520" s="3">
        <v>46175.0</v>
      </c>
      <c r="B3520" s="4" t="s">
        <v>208</v>
      </c>
      <c r="C3520" s="4" t="s">
        <v>301</v>
      </c>
      <c r="D3520" s="2" t="s">
        <v>9298</v>
      </c>
      <c r="E3520" s="2">
        <v>0.0</v>
      </c>
      <c r="F3520" s="2">
        <f>IFERROR(__xludf.DUMMYFUNCTION("""COMPUTED_VALUE"""),0.0)</f>
        <v>0</v>
      </c>
      <c r="G3520" s="4" t="s">
        <v>3237</v>
      </c>
      <c r="H3520" s="2" t="s">
        <v>3176</v>
      </c>
    </row>
    <row r="3521">
      <c r="A3521" s="3">
        <v>46176.0</v>
      </c>
      <c r="B3521" s="4" t="s">
        <v>303</v>
      </c>
      <c r="C3521" s="4" t="s">
        <v>301</v>
      </c>
      <c r="D3521" s="2" t="s">
        <v>9298</v>
      </c>
      <c r="E3521" s="2">
        <v>0.0</v>
      </c>
      <c r="F3521" s="2">
        <f>IFERROR(__xludf.DUMMYFUNCTION("""COMPUTED_VALUE"""),0.0)</f>
        <v>0</v>
      </c>
      <c r="G3521" s="4" t="s">
        <v>3237</v>
      </c>
      <c r="H3521" s="2" t="s">
        <v>3176</v>
      </c>
    </row>
    <row r="3522">
      <c r="A3522" s="3">
        <v>46177.0</v>
      </c>
      <c r="B3522" s="4" t="s">
        <v>148</v>
      </c>
      <c r="C3522" s="4" t="s">
        <v>301</v>
      </c>
      <c r="D3522" s="2" t="s">
        <v>9298</v>
      </c>
      <c r="E3522" s="2">
        <v>0.0</v>
      </c>
      <c r="F3522" s="2">
        <f>IFERROR(__xludf.DUMMYFUNCTION("""COMPUTED_VALUE"""),0.0)</f>
        <v>0</v>
      </c>
      <c r="G3522" s="4" t="s">
        <v>3237</v>
      </c>
      <c r="H3522" s="2" t="s">
        <v>3176</v>
      </c>
    </row>
    <row r="3523">
      <c r="A3523" s="3">
        <v>46178.0</v>
      </c>
      <c r="B3523" s="4" t="s">
        <v>196</v>
      </c>
      <c r="C3523" s="4" t="s">
        <v>301</v>
      </c>
      <c r="D3523" s="2" t="s">
        <v>9298</v>
      </c>
      <c r="E3523" s="2">
        <v>0.0</v>
      </c>
      <c r="F3523" s="2">
        <f>IFERROR(__xludf.DUMMYFUNCTION("""COMPUTED_VALUE"""),0.0)</f>
        <v>0</v>
      </c>
      <c r="G3523" s="4" t="s">
        <v>3237</v>
      </c>
      <c r="H3523" s="2" t="s">
        <v>3176</v>
      </c>
    </row>
    <row r="3524">
      <c r="A3524" s="3">
        <v>46179.0</v>
      </c>
      <c r="B3524" s="4" t="s">
        <v>288</v>
      </c>
      <c r="C3524" s="4" t="s">
        <v>301</v>
      </c>
      <c r="D3524" s="2" t="s">
        <v>9298</v>
      </c>
      <c r="E3524" s="2">
        <v>0.0</v>
      </c>
      <c r="F3524" s="2">
        <f>IFERROR(__xludf.DUMMYFUNCTION("""COMPUTED_VALUE"""),0.0)</f>
        <v>0</v>
      </c>
      <c r="G3524" s="4" t="s">
        <v>3237</v>
      </c>
      <c r="H3524" s="2" t="s">
        <v>3176</v>
      </c>
    </row>
    <row r="3525">
      <c r="A3525" s="3">
        <v>46180.0</v>
      </c>
      <c r="B3525" s="4" t="s">
        <v>256</v>
      </c>
      <c r="C3525" s="4" t="s">
        <v>301</v>
      </c>
      <c r="D3525" s="2" t="s">
        <v>9298</v>
      </c>
      <c r="E3525" s="2">
        <v>0.0</v>
      </c>
      <c r="F3525" s="2">
        <f>IFERROR(__xludf.DUMMYFUNCTION("""COMPUTED_VALUE"""),0.0)</f>
        <v>0</v>
      </c>
      <c r="G3525" s="4" t="s">
        <v>3237</v>
      </c>
      <c r="H3525" s="2" t="s">
        <v>3176</v>
      </c>
    </row>
    <row r="3526">
      <c r="A3526" s="3">
        <v>46181.0</v>
      </c>
      <c r="B3526" s="4" t="s">
        <v>180</v>
      </c>
      <c r="C3526" s="4" t="s">
        <v>301</v>
      </c>
      <c r="D3526" s="2" t="s">
        <v>9298</v>
      </c>
      <c r="E3526" s="2">
        <v>0.0</v>
      </c>
      <c r="F3526" s="2">
        <f>IFERROR(__xludf.DUMMYFUNCTION("""COMPUTED_VALUE"""),0.0)</f>
        <v>0</v>
      </c>
      <c r="G3526" s="4" t="s">
        <v>3237</v>
      </c>
      <c r="H3526" s="2" t="s">
        <v>3176</v>
      </c>
    </row>
    <row r="3527">
      <c r="A3527" s="3">
        <v>46182.0</v>
      </c>
      <c r="B3527" s="4" t="s">
        <v>208</v>
      </c>
      <c r="C3527" s="4" t="s">
        <v>301</v>
      </c>
      <c r="D3527" s="2" t="s">
        <v>9298</v>
      </c>
      <c r="E3527" s="2">
        <v>0.0</v>
      </c>
      <c r="F3527" s="2">
        <f>IFERROR(__xludf.DUMMYFUNCTION("""COMPUTED_VALUE"""),0.0)</f>
        <v>0</v>
      </c>
      <c r="G3527" s="4" t="s">
        <v>3237</v>
      </c>
      <c r="H3527" s="2" t="s">
        <v>3176</v>
      </c>
    </row>
    <row r="3528">
      <c r="A3528" s="3">
        <v>46183.0</v>
      </c>
      <c r="B3528" s="4" t="s">
        <v>303</v>
      </c>
      <c r="C3528" s="4" t="s">
        <v>301</v>
      </c>
      <c r="D3528" s="2" t="s">
        <v>9298</v>
      </c>
      <c r="E3528" s="2">
        <v>0.0</v>
      </c>
      <c r="F3528" s="2">
        <f>IFERROR(__xludf.DUMMYFUNCTION("""COMPUTED_VALUE"""),0.0)</f>
        <v>0</v>
      </c>
      <c r="G3528" s="4" t="s">
        <v>3237</v>
      </c>
      <c r="H3528" s="2" t="s">
        <v>3176</v>
      </c>
    </row>
    <row r="3529">
      <c r="A3529" s="3">
        <v>46184.0</v>
      </c>
      <c r="B3529" s="4" t="s">
        <v>148</v>
      </c>
      <c r="C3529" s="4" t="s">
        <v>301</v>
      </c>
      <c r="D3529" s="2" t="s">
        <v>9298</v>
      </c>
      <c r="E3529" s="2">
        <v>0.0</v>
      </c>
      <c r="F3529" s="2">
        <f>IFERROR(__xludf.DUMMYFUNCTION("""COMPUTED_VALUE"""),0.0)</f>
        <v>0</v>
      </c>
      <c r="G3529" s="4" t="s">
        <v>3237</v>
      </c>
      <c r="H3529" s="2" t="s">
        <v>3176</v>
      </c>
    </row>
    <row r="3530">
      <c r="A3530" s="3">
        <v>46185.0</v>
      </c>
      <c r="B3530" s="4" t="s">
        <v>196</v>
      </c>
      <c r="C3530" s="4" t="s">
        <v>301</v>
      </c>
      <c r="D3530" s="2" t="s">
        <v>9298</v>
      </c>
      <c r="E3530" s="2">
        <v>0.0</v>
      </c>
      <c r="F3530" s="2">
        <f>IFERROR(__xludf.DUMMYFUNCTION("""COMPUTED_VALUE"""),0.0)</f>
        <v>0</v>
      </c>
      <c r="G3530" s="4" t="s">
        <v>3237</v>
      </c>
      <c r="H3530" s="2" t="s">
        <v>3176</v>
      </c>
    </row>
    <row r="3531">
      <c r="A3531" s="3">
        <v>46186.0</v>
      </c>
      <c r="B3531" s="4" t="s">
        <v>288</v>
      </c>
      <c r="C3531" s="4" t="s">
        <v>301</v>
      </c>
      <c r="D3531" s="2" t="s">
        <v>9298</v>
      </c>
      <c r="E3531" s="2">
        <v>0.0</v>
      </c>
      <c r="F3531" s="2">
        <f>IFERROR(__xludf.DUMMYFUNCTION("""COMPUTED_VALUE"""),0.0)</f>
        <v>0</v>
      </c>
      <c r="G3531" s="4" t="s">
        <v>3237</v>
      </c>
      <c r="H3531" s="2" t="s">
        <v>3176</v>
      </c>
    </row>
    <row r="3532">
      <c r="A3532" s="3">
        <v>46187.0</v>
      </c>
      <c r="B3532" s="4" t="s">
        <v>256</v>
      </c>
      <c r="C3532" s="4" t="s">
        <v>301</v>
      </c>
      <c r="D3532" s="2" t="s">
        <v>9298</v>
      </c>
      <c r="E3532" s="2">
        <v>0.0</v>
      </c>
      <c r="F3532" s="2">
        <f>IFERROR(__xludf.DUMMYFUNCTION("""COMPUTED_VALUE"""),0.0)</f>
        <v>0</v>
      </c>
      <c r="G3532" s="4" t="s">
        <v>3237</v>
      </c>
      <c r="H3532" s="2" t="s">
        <v>3176</v>
      </c>
    </row>
    <row r="3533">
      <c r="A3533" s="3">
        <v>46188.0</v>
      </c>
      <c r="B3533" s="4" t="s">
        <v>180</v>
      </c>
      <c r="C3533" s="4" t="s">
        <v>301</v>
      </c>
      <c r="D3533" s="2" t="s">
        <v>9298</v>
      </c>
      <c r="E3533" s="2">
        <v>0.0</v>
      </c>
      <c r="F3533" s="2">
        <f>IFERROR(__xludf.DUMMYFUNCTION("""COMPUTED_VALUE"""),0.0)</f>
        <v>0</v>
      </c>
      <c r="G3533" s="4" t="s">
        <v>3237</v>
      </c>
      <c r="H3533" s="2" t="s">
        <v>3176</v>
      </c>
    </row>
    <row r="3534">
      <c r="A3534" s="3">
        <v>46189.0</v>
      </c>
      <c r="B3534" s="4" t="s">
        <v>208</v>
      </c>
      <c r="C3534" s="4" t="s">
        <v>301</v>
      </c>
      <c r="D3534" s="2" t="s">
        <v>9298</v>
      </c>
      <c r="E3534" s="2">
        <v>0.0</v>
      </c>
      <c r="F3534" s="2">
        <f>IFERROR(__xludf.DUMMYFUNCTION("""COMPUTED_VALUE"""),0.0)</f>
        <v>0</v>
      </c>
      <c r="G3534" s="4" t="s">
        <v>3237</v>
      </c>
      <c r="H3534" s="2" t="s">
        <v>3176</v>
      </c>
    </row>
    <row r="3535">
      <c r="A3535" s="3">
        <v>46190.0</v>
      </c>
      <c r="B3535" s="4" t="s">
        <v>303</v>
      </c>
      <c r="C3535" s="4" t="s">
        <v>301</v>
      </c>
      <c r="D3535" s="2" t="s">
        <v>9298</v>
      </c>
      <c r="E3535" s="2">
        <v>0.0</v>
      </c>
      <c r="F3535" s="2">
        <f>IFERROR(__xludf.DUMMYFUNCTION("""COMPUTED_VALUE"""),0.0)</f>
        <v>0</v>
      </c>
      <c r="G3535" s="4" t="s">
        <v>3237</v>
      </c>
      <c r="H3535" s="2" t="s">
        <v>3176</v>
      </c>
    </row>
    <row r="3536">
      <c r="A3536" s="3">
        <v>46191.0</v>
      </c>
      <c r="B3536" s="4" t="s">
        <v>148</v>
      </c>
      <c r="C3536" s="4" t="s">
        <v>301</v>
      </c>
      <c r="D3536" s="2" t="s">
        <v>9298</v>
      </c>
      <c r="E3536" s="2">
        <v>0.0</v>
      </c>
      <c r="F3536" s="2">
        <f>IFERROR(__xludf.DUMMYFUNCTION("""COMPUTED_VALUE"""),0.0)</f>
        <v>0</v>
      </c>
      <c r="G3536" s="4" t="s">
        <v>3237</v>
      </c>
      <c r="H3536" s="2" t="s">
        <v>3176</v>
      </c>
    </row>
    <row r="3537">
      <c r="A3537" s="3">
        <v>46192.0</v>
      </c>
      <c r="B3537" s="4" t="s">
        <v>196</v>
      </c>
      <c r="C3537" s="4" t="s">
        <v>301</v>
      </c>
      <c r="D3537" s="2" t="s">
        <v>9298</v>
      </c>
      <c r="E3537" s="2">
        <v>0.0</v>
      </c>
      <c r="F3537" s="2">
        <f>IFERROR(__xludf.DUMMYFUNCTION("""COMPUTED_VALUE"""),0.0)</f>
        <v>0</v>
      </c>
      <c r="G3537" s="4" t="s">
        <v>3237</v>
      </c>
      <c r="H3537" s="2" t="s">
        <v>3176</v>
      </c>
    </row>
    <row r="3538">
      <c r="A3538" s="3">
        <v>46193.0</v>
      </c>
      <c r="B3538" s="4" t="s">
        <v>288</v>
      </c>
      <c r="C3538" s="4" t="s">
        <v>301</v>
      </c>
      <c r="D3538" s="2" t="s">
        <v>9298</v>
      </c>
      <c r="E3538" s="2">
        <v>0.0</v>
      </c>
      <c r="F3538" s="2">
        <f>IFERROR(__xludf.DUMMYFUNCTION("""COMPUTED_VALUE"""),0.0)</f>
        <v>0</v>
      </c>
      <c r="G3538" s="4" t="s">
        <v>3237</v>
      </c>
      <c r="H3538" s="2" t="s">
        <v>3176</v>
      </c>
    </row>
    <row r="3539">
      <c r="A3539" s="3">
        <v>46194.0</v>
      </c>
      <c r="B3539" s="4" t="s">
        <v>256</v>
      </c>
      <c r="C3539" s="4" t="s">
        <v>301</v>
      </c>
      <c r="D3539" s="2" t="s">
        <v>9298</v>
      </c>
      <c r="E3539" s="2">
        <v>0.0</v>
      </c>
      <c r="F3539" s="2">
        <f>IFERROR(__xludf.DUMMYFUNCTION("""COMPUTED_VALUE"""),0.0)</f>
        <v>0</v>
      </c>
      <c r="G3539" s="4" t="s">
        <v>3237</v>
      </c>
      <c r="H3539" s="2" t="s">
        <v>3176</v>
      </c>
    </row>
    <row r="3540">
      <c r="A3540" s="3">
        <v>46195.0</v>
      </c>
      <c r="B3540" s="4" t="s">
        <v>180</v>
      </c>
      <c r="C3540" s="4" t="s">
        <v>301</v>
      </c>
      <c r="D3540" s="2" t="s">
        <v>9298</v>
      </c>
      <c r="E3540" s="2">
        <v>0.0</v>
      </c>
      <c r="F3540" s="2">
        <f>IFERROR(__xludf.DUMMYFUNCTION("""COMPUTED_VALUE"""),0.0)</f>
        <v>0</v>
      </c>
      <c r="G3540" s="4" t="s">
        <v>3237</v>
      </c>
      <c r="H3540" s="2" t="s">
        <v>3176</v>
      </c>
    </row>
    <row r="3541">
      <c r="A3541" s="3">
        <v>46196.0</v>
      </c>
      <c r="B3541" s="4" t="s">
        <v>208</v>
      </c>
      <c r="C3541" s="4" t="s">
        <v>301</v>
      </c>
      <c r="D3541" s="2" t="s">
        <v>9298</v>
      </c>
      <c r="E3541" s="2">
        <v>1.0</v>
      </c>
      <c r="F3541" s="2">
        <f>IFERROR(__xludf.DUMMYFUNCTION("""COMPUTED_VALUE"""),1.0)</f>
        <v>1</v>
      </c>
      <c r="G3541" s="4" t="s">
        <v>3237</v>
      </c>
      <c r="H3541" s="2" t="s">
        <v>3176</v>
      </c>
    </row>
    <row r="3542">
      <c r="A3542" s="3">
        <v>46197.0</v>
      </c>
      <c r="B3542" s="4" t="s">
        <v>303</v>
      </c>
      <c r="C3542" s="4" t="s">
        <v>301</v>
      </c>
      <c r="D3542" s="2" t="s">
        <v>9298</v>
      </c>
      <c r="E3542" s="2">
        <v>0.0</v>
      </c>
      <c r="F3542" s="2">
        <f>IFERROR(__xludf.DUMMYFUNCTION("""COMPUTED_VALUE"""),0.0)</f>
        <v>0</v>
      </c>
      <c r="G3542" s="4" t="s">
        <v>3237</v>
      </c>
      <c r="H3542" s="2" t="s">
        <v>3176</v>
      </c>
    </row>
    <row r="3543">
      <c r="A3543" s="3">
        <v>46198.0</v>
      </c>
      <c r="B3543" s="4" t="s">
        <v>148</v>
      </c>
      <c r="C3543" s="4" t="s">
        <v>301</v>
      </c>
      <c r="D3543" s="2" t="s">
        <v>9298</v>
      </c>
      <c r="E3543" s="2">
        <v>0.0</v>
      </c>
      <c r="F3543" s="2">
        <f>IFERROR(__xludf.DUMMYFUNCTION("""COMPUTED_VALUE"""),0.0)</f>
        <v>0</v>
      </c>
      <c r="G3543" s="4" t="s">
        <v>3237</v>
      </c>
      <c r="H3543" s="2" t="s">
        <v>3176</v>
      </c>
    </row>
    <row r="3544">
      <c r="A3544" s="3">
        <v>46199.0</v>
      </c>
      <c r="B3544" s="4" t="s">
        <v>196</v>
      </c>
      <c r="C3544" s="4" t="s">
        <v>301</v>
      </c>
      <c r="D3544" s="2" t="s">
        <v>9298</v>
      </c>
      <c r="E3544" s="2">
        <v>0.0</v>
      </c>
      <c r="F3544" s="2">
        <f>IFERROR(__xludf.DUMMYFUNCTION("""COMPUTED_VALUE"""),0.0)</f>
        <v>0</v>
      </c>
      <c r="G3544" s="4" t="s">
        <v>3237</v>
      </c>
      <c r="H3544" s="2" t="s">
        <v>3176</v>
      </c>
    </row>
    <row r="3545">
      <c r="A3545" s="3">
        <v>46200.0</v>
      </c>
      <c r="B3545" s="4" t="s">
        <v>288</v>
      </c>
      <c r="C3545" s="4" t="s">
        <v>301</v>
      </c>
      <c r="D3545" s="2" t="s">
        <v>9298</v>
      </c>
      <c r="E3545" s="2">
        <v>0.0</v>
      </c>
      <c r="F3545" s="2">
        <f>IFERROR(__xludf.DUMMYFUNCTION("""COMPUTED_VALUE"""),0.0)</f>
        <v>0</v>
      </c>
      <c r="G3545" s="4" t="s">
        <v>3237</v>
      </c>
      <c r="H3545" s="2" t="s">
        <v>3176</v>
      </c>
    </row>
    <row r="3546">
      <c r="A3546" s="3">
        <v>46201.0</v>
      </c>
      <c r="B3546" s="4" t="s">
        <v>256</v>
      </c>
      <c r="C3546" s="4" t="s">
        <v>301</v>
      </c>
      <c r="D3546" s="2" t="s">
        <v>9298</v>
      </c>
      <c r="E3546" s="2">
        <v>0.0</v>
      </c>
      <c r="F3546" s="2">
        <f>IFERROR(__xludf.DUMMYFUNCTION("""COMPUTED_VALUE"""),0.0)</f>
        <v>0</v>
      </c>
      <c r="G3546" s="4" t="s">
        <v>3237</v>
      </c>
      <c r="H3546" s="2" t="s">
        <v>3176</v>
      </c>
    </row>
    <row r="3547">
      <c r="A3547" s="3">
        <v>46202.0</v>
      </c>
      <c r="B3547" s="4" t="s">
        <v>180</v>
      </c>
      <c r="C3547" s="4" t="s">
        <v>301</v>
      </c>
      <c r="D3547" s="2" t="s">
        <v>9298</v>
      </c>
      <c r="E3547" s="2">
        <v>0.0</v>
      </c>
      <c r="F3547" s="2">
        <f>IFERROR(__xludf.DUMMYFUNCTION("""COMPUTED_VALUE"""),0.0)</f>
        <v>0</v>
      </c>
      <c r="G3547" s="4" t="s">
        <v>3237</v>
      </c>
      <c r="H3547" s="2" t="s">
        <v>3176</v>
      </c>
    </row>
    <row r="3548">
      <c r="A3548" s="3">
        <v>46203.0</v>
      </c>
      <c r="B3548" s="4" t="s">
        <v>208</v>
      </c>
      <c r="C3548" s="4" t="s">
        <v>301</v>
      </c>
      <c r="D3548" s="2" t="s">
        <v>9298</v>
      </c>
      <c r="E3548" s="2">
        <v>0.0</v>
      </c>
      <c r="F3548" s="2">
        <f>IFERROR(__xludf.DUMMYFUNCTION("""COMPUTED_VALUE"""),0.0)</f>
        <v>0</v>
      </c>
      <c r="G3548" s="4" t="s">
        <v>3237</v>
      </c>
      <c r="H3548" s="2" t="s">
        <v>3176</v>
      </c>
    </row>
    <row r="3549">
      <c r="A3549" s="3">
        <v>46204.0</v>
      </c>
      <c r="B3549" s="4" t="s">
        <v>303</v>
      </c>
      <c r="C3549" s="4" t="s">
        <v>301</v>
      </c>
      <c r="D3549" s="2" t="s">
        <v>9298</v>
      </c>
      <c r="E3549" s="2">
        <v>0.0</v>
      </c>
      <c r="F3549" s="2">
        <f>IFERROR(__xludf.DUMMYFUNCTION("""COMPUTED_VALUE"""),0.0)</f>
        <v>0</v>
      </c>
      <c r="G3549" s="4" t="s">
        <v>3237</v>
      </c>
      <c r="H3549" s="2" t="s">
        <v>3176</v>
      </c>
    </row>
    <row r="3550">
      <c r="A3550" s="3">
        <v>46205.0</v>
      </c>
      <c r="B3550" s="4" t="s">
        <v>148</v>
      </c>
      <c r="C3550" s="4" t="s">
        <v>301</v>
      </c>
      <c r="D3550" s="2" t="s">
        <v>9298</v>
      </c>
      <c r="E3550" s="2">
        <v>0.0</v>
      </c>
      <c r="F3550" s="2">
        <f>IFERROR(__xludf.DUMMYFUNCTION("""COMPUTED_VALUE"""),0.0)</f>
        <v>0</v>
      </c>
      <c r="G3550" s="4" t="s">
        <v>3237</v>
      </c>
      <c r="H3550" s="2" t="s">
        <v>3176</v>
      </c>
    </row>
    <row r="3551">
      <c r="A3551" s="3">
        <v>46206.0</v>
      </c>
      <c r="B3551" s="4" t="s">
        <v>196</v>
      </c>
      <c r="C3551" s="4" t="s">
        <v>301</v>
      </c>
      <c r="D3551" s="2" t="s">
        <v>9298</v>
      </c>
      <c r="E3551" s="2">
        <v>0.0</v>
      </c>
      <c r="F3551" s="2">
        <f>IFERROR(__xludf.DUMMYFUNCTION("""COMPUTED_VALUE"""),0.0)</f>
        <v>0</v>
      </c>
      <c r="G3551" s="4" t="s">
        <v>3237</v>
      </c>
      <c r="H3551" s="2" t="s">
        <v>3176</v>
      </c>
    </row>
    <row r="3552">
      <c r="A3552" s="3">
        <v>46207.0</v>
      </c>
      <c r="B3552" s="4" t="s">
        <v>288</v>
      </c>
      <c r="C3552" s="4" t="s">
        <v>301</v>
      </c>
      <c r="D3552" s="2" t="s">
        <v>9298</v>
      </c>
      <c r="E3552" s="2">
        <v>0.0</v>
      </c>
      <c r="F3552" s="2">
        <f>IFERROR(__xludf.DUMMYFUNCTION("""COMPUTED_VALUE"""),0.0)</f>
        <v>0</v>
      </c>
      <c r="G3552" s="4" t="s">
        <v>3237</v>
      </c>
      <c r="H3552" s="2" t="s">
        <v>3176</v>
      </c>
    </row>
    <row r="3553">
      <c r="A3553" s="3">
        <v>46208.0</v>
      </c>
      <c r="B3553" s="4" t="s">
        <v>256</v>
      </c>
      <c r="C3553" s="4" t="s">
        <v>301</v>
      </c>
      <c r="D3553" s="2" t="s">
        <v>9298</v>
      </c>
      <c r="E3553" s="2">
        <v>0.0</v>
      </c>
      <c r="F3553" s="2">
        <f>IFERROR(__xludf.DUMMYFUNCTION("""COMPUTED_VALUE"""),0.0)</f>
        <v>0</v>
      </c>
      <c r="G3553" s="4" t="s">
        <v>3237</v>
      </c>
      <c r="H3553" s="2" t="s">
        <v>3176</v>
      </c>
    </row>
    <row r="3554">
      <c r="A3554" s="3">
        <v>46209.0</v>
      </c>
      <c r="B3554" s="4" t="s">
        <v>180</v>
      </c>
      <c r="C3554" s="4" t="s">
        <v>301</v>
      </c>
      <c r="D3554" s="2" t="s">
        <v>9298</v>
      </c>
      <c r="E3554" s="2">
        <v>0.0</v>
      </c>
      <c r="F3554" s="2">
        <f>IFERROR(__xludf.DUMMYFUNCTION("""COMPUTED_VALUE"""),0.0)</f>
        <v>0</v>
      </c>
      <c r="G3554" s="4" t="s">
        <v>3237</v>
      </c>
      <c r="H3554" s="2" t="s">
        <v>3176</v>
      </c>
    </row>
    <row r="3555">
      <c r="A3555" s="3">
        <v>46210.0</v>
      </c>
      <c r="B3555" s="4" t="s">
        <v>208</v>
      </c>
      <c r="C3555" s="4" t="s">
        <v>301</v>
      </c>
      <c r="D3555" s="2" t="s">
        <v>9298</v>
      </c>
      <c r="E3555" s="2">
        <v>0.0</v>
      </c>
      <c r="F3555" s="2">
        <f>IFERROR(__xludf.DUMMYFUNCTION("""COMPUTED_VALUE"""),0.0)</f>
        <v>0</v>
      </c>
      <c r="G3555" s="4" t="s">
        <v>3237</v>
      </c>
      <c r="H3555" s="2" t="s">
        <v>3176</v>
      </c>
    </row>
    <row r="3556">
      <c r="A3556" s="3">
        <v>46211.0</v>
      </c>
      <c r="B3556" s="4" t="s">
        <v>303</v>
      </c>
      <c r="C3556" s="4" t="s">
        <v>301</v>
      </c>
      <c r="D3556" s="2" t="s">
        <v>9298</v>
      </c>
      <c r="E3556" s="2">
        <v>0.0</v>
      </c>
      <c r="F3556" s="2">
        <f>IFERROR(__xludf.DUMMYFUNCTION("""COMPUTED_VALUE"""),0.0)</f>
        <v>0</v>
      </c>
      <c r="G3556" s="4" t="s">
        <v>3237</v>
      </c>
      <c r="H3556" s="2" t="s">
        <v>3176</v>
      </c>
    </row>
    <row r="3557">
      <c r="A3557" s="3">
        <v>46212.0</v>
      </c>
      <c r="B3557" s="4" t="s">
        <v>148</v>
      </c>
      <c r="C3557" s="4" t="s">
        <v>301</v>
      </c>
      <c r="D3557" s="2" t="s">
        <v>9298</v>
      </c>
      <c r="E3557" s="2">
        <v>0.0</v>
      </c>
      <c r="F3557" s="2">
        <f>IFERROR(__xludf.DUMMYFUNCTION("""COMPUTED_VALUE"""),0.0)</f>
        <v>0</v>
      </c>
      <c r="G3557" s="4" t="s">
        <v>3237</v>
      </c>
      <c r="H3557" s="2" t="s">
        <v>3176</v>
      </c>
    </row>
    <row r="3558">
      <c r="A3558" s="3">
        <v>46213.0</v>
      </c>
      <c r="B3558" s="4" t="s">
        <v>196</v>
      </c>
      <c r="C3558" s="4" t="s">
        <v>301</v>
      </c>
      <c r="D3558" s="2" t="s">
        <v>9298</v>
      </c>
      <c r="E3558" s="2">
        <v>0.0</v>
      </c>
      <c r="F3558" s="2">
        <f>IFERROR(__xludf.DUMMYFUNCTION("""COMPUTED_VALUE"""),0.0)</f>
        <v>0</v>
      </c>
      <c r="G3558" s="4" t="s">
        <v>3237</v>
      </c>
      <c r="H3558" s="2" t="s">
        <v>3176</v>
      </c>
    </row>
    <row r="3559">
      <c r="A3559" s="3">
        <v>46214.0</v>
      </c>
      <c r="B3559" s="4" t="s">
        <v>288</v>
      </c>
      <c r="C3559" s="4" t="s">
        <v>301</v>
      </c>
      <c r="D3559" s="2" t="s">
        <v>9298</v>
      </c>
      <c r="E3559" s="2">
        <v>0.0</v>
      </c>
      <c r="F3559" s="2">
        <f>IFERROR(__xludf.DUMMYFUNCTION("""COMPUTED_VALUE"""),0.0)</f>
        <v>0</v>
      </c>
      <c r="G3559" s="4" t="s">
        <v>3237</v>
      </c>
      <c r="H3559" s="2" t="s">
        <v>3176</v>
      </c>
    </row>
    <row r="3560">
      <c r="A3560" s="3">
        <v>46215.0</v>
      </c>
      <c r="B3560" s="4" t="s">
        <v>256</v>
      </c>
      <c r="C3560" s="4" t="s">
        <v>301</v>
      </c>
      <c r="D3560" s="2" t="s">
        <v>9298</v>
      </c>
      <c r="E3560" s="2">
        <v>0.0</v>
      </c>
      <c r="F3560" s="2">
        <f>IFERROR(__xludf.DUMMYFUNCTION("""COMPUTED_VALUE"""),0.0)</f>
        <v>0</v>
      </c>
      <c r="G3560" s="4" t="s">
        <v>3237</v>
      </c>
      <c r="H3560" s="2" t="s">
        <v>3176</v>
      </c>
    </row>
    <row r="3561">
      <c r="A3561" s="3">
        <v>46216.0</v>
      </c>
      <c r="B3561" s="4" t="s">
        <v>180</v>
      </c>
      <c r="C3561" s="4" t="s">
        <v>301</v>
      </c>
      <c r="D3561" s="2" t="s">
        <v>9298</v>
      </c>
      <c r="E3561" s="2">
        <v>0.0</v>
      </c>
      <c r="F3561" s="2">
        <f>IFERROR(__xludf.DUMMYFUNCTION("""COMPUTED_VALUE"""),0.0)</f>
        <v>0</v>
      </c>
      <c r="G3561" s="4" t="s">
        <v>3237</v>
      </c>
      <c r="H3561" s="2" t="s">
        <v>3176</v>
      </c>
    </row>
    <row r="3562">
      <c r="A3562" s="3">
        <v>46217.0</v>
      </c>
      <c r="B3562" s="4" t="s">
        <v>208</v>
      </c>
      <c r="C3562" s="4" t="s">
        <v>301</v>
      </c>
      <c r="D3562" s="2" t="s">
        <v>9298</v>
      </c>
      <c r="E3562" s="2">
        <v>0.0</v>
      </c>
      <c r="F3562" s="2">
        <f>IFERROR(__xludf.DUMMYFUNCTION("""COMPUTED_VALUE"""),0.0)</f>
        <v>0</v>
      </c>
      <c r="G3562" s="4" t="s">
        <v>3237</v>
      </c>
      <c r="H3562" s="2" t="s">
        <v>3176</v>
      </c>
    </row>
    <row r="3563">
      <c r="A3563" s="3">
        <v>46218.0</v>
      </c>
      <c r="B3563" s="4" t="s">
        <v>303</v>
      </c>
      <c r="C3563" s="4" t="s">
        <v>301</v>
      </c>
      <c r="D3563" s="2" t="s">
        <v>9298</v>
      </c>
      <c r="E3563" s="2">
        <v>0.0</v>
      </c>
      <c r="F3563" s="2">
        <f>IFERROR(__xludf.DUMMYFUNCTION("""COMPUTED_VALUE"""),0.0)</f>
        <v>0</v>
      </c>
      <c r="G3563" s="4" t="s">
        <v>3237</v>
      </c>
      <c r="H3563" s="2" t="s">
        <v>3176</v>
      </c>
    </row>
    <row r="3564">
      <c r="A3564" s="3">
        <v>46219.0</v>
      </c>
      <c r="B3564" s="4" t="s">
        <v>148</v>
      </c>
      <c r="C3564" s="4" t="s">
        <v>301</v>
      </c>
      <c r="D3564" s="2" t="s">
        <v>9298</v>
      </c>
      <c r="E3564" s="2">
        <v>0.0</v>
      </c>
      <c r="F3564" s="2">
        <f>IFERROR(__xludf.DUMMYFUNCTION("""COMPUTED_VALUE"""),0.0)</f>
        <v>0</v>
      </c>
      <c r="G3564" s="4" t="s">
        <v>3237</v>
      </c>
      <c r="H3564" s="2" t="s">
        <v>3176</v>
      </c>
    </row>
    <row r="3565">
      <c r="A3565" s="3">
        <v>46220.0</v>
      </c>
      <c r="B3565" s="4" t="s">
        <v>196</v>
      </c>
      <c r="C3565" s="4" t="s">
        <v>301</v>
      </c>
      <c r="D3565" s="2" t="s">
        <v>9298</v>
      </c>
      <c r="E3565" s="2">
        <v>0.0</v>
      </c>
      <c r="F3565" s="2">
        <f>IFERROR(__xludf.DUMMYFUNCTION("""COMPUTED_VALUE"""),0.0)</f>
        <v>0</v>
      </c>
      <c r="G3565" s="4" t="s">
        <v>3237</v>
      </c>
      <c r="H3565" s="2" t="s">
        <v>3176</v>
      </c>
    </row>
    <row r="3566">
      <c r="A3566" s="3">
        <v>46221.0</v>
      </c>
      <c r="B3566" s="4" t="s">
        <v>288</v>
      </c>
      <c r="C3566" s="4" t="s">
        <v>301</v>
      </c>
      <c r="D3566" s="2" t="s">
        <v>9298</v>
      </c>
      <c r="E3566" s="2">
        <v>0.0</v>
      </c>
      <c r="F3566" s="2">
        <f>IFERROR(__xludf.DUMMYFUNCTION("""COMPUTED_VALUE"""),0.0)</f>
        <v>0</v>
      </c>
      <c r="G3566" s="4" t="s">
        <v>3237</v>
      </c>
      <c r="H3566" s="2" t="s">
        <v>3176</v>
      </c>
    </row>
    <row r="3567">
      <c r="A3567" s="3">
        <v>46222.0</v>
      </c>
      <c r="B3567" s="4" t="s">
        <v>256</v>
      </c>
      <c r="C3567" s="4" t="s">
        <v>301</v>
      </c>
      <c r="D3567" s="2" t="s">
        <v>9298</v>
      </c>
      <c r="E3567" s="2">
        <v>0.0</v>
      </c>
      <c r="F3567" s="2">
        <f>IFERROR(__xludf.DUMMYFUNCTION("""COMPUTED_VALUE"""),0.0)</f>
        <v>0</v>
      </c>
      <c r="G3567" s="4" t="s">
        <v>3237</v>
      </c>
      <c r="H3567" s="2" t="s">
        <v>3176</v>
      </c>
    </row>
    <row r="3568">
      <c r="A3568" s="3">
        <v>46223.0</v>
      </c>
      <c r="B3568" s="4" t="s">
        <v>180</v>
      </c>
      <c r="C3568" s="4" t="s">
        <v>301</v>
      </c>
      <c r="D3568" s="2" t="s">
        <v>9298</v>
      </c>
      <c r="E3568" s="2">
        <v>0.0</v>
      </c>
      <c r="F3568" s="2">
        <f>IFERROR(__xludf.DUMMYFUNCTION("""COMPUTED_VALUE"""),0.0)</f>
        <v>0</v>
      </c>
      <c r="G3568" s="4" t="s">
        <v>3237</v>
      </c>
      <c r="H3568" s="2" t="s">
        <v>3176</v>
      </c>
    </row>
    <row r="3569">
      <c r="A3569" s="3">
        <v>46224.0</v>
      </c>
      <c r="B3569" s="4" t="s">
        <v>208</v>
      </c>
      <c r="C3569" s="4" t="s">
        <v>301</v>
      </c>
      <c r="D3569" s="2" t="s">
        <v>9298</v>
      </c>
      <c r="E3569" s="2">
        <v>0.0</v>
      </c>
      <c r="F3569" s="2">
        <f>IFERROR(__xludf.DUMMYFUNCTION("""COMPUTED_VALUE"""),0.0)</f>
        <v>0</v>
      </c>
      <c r="G3569" s="4" t="s">
        <v>3237</v>
      </c>
      <c r="H3569" s="2" t="s">
        <v>3176</v>
      </c>
    </row>
    <row r="3570">
      <c r="A3570" s="3">
        <v>46225.0</v>
      </c>
      <c r="B3570" s="4" t="s">
        <v>303</v>
      </c>
      <c r="C3570" s="4" t="s">
        <v>301</v>
      </c>
      <c r="D3570" s="2" t="s">
        <v>9298</v>
      </c>
      <c r="E3570" s="2">
        <v>0.0</v>
      </c>
      <c r="F3570" s="2">
        <f>IFERROR(__xludf.DUMMYFUNCTION("""COMPUTED_VALUE"""),0.0)</f>
        <v>0</v>
      </c>
      <c r="G3570" s="4" t="s">
        <v>3237</v>
      </c>
      <c r="H3570" s="2" t="s">
        <v>3176</v>
      </c>
    </row>
    <row r="3571">
      <c r="A3571" s="3">
        <v>46226.0</v>
      </c>
      <c r="B3571" s="4" t="s">
        <v>148</v>
      </c>
      <c r="C3571" s="4" t="s">
        <v>301</v>
      </c>
      <c r="D3571" s="2" t="s">
        <v>9298</v>
      </c>
      <c r="E3571" s="2">
        <v>0.0</v>
      </c>
      <c r="F3571" s="2">
        <f>IFERROR(__xludf.DUMMYFUNCTION("""COMPUTED_VALUE"""),0.0)</f>
        <v>0</v>
      </c>
      <c r="G3571" s="4" t="s">
        <v>3237</v>
      </c>
      <c r="H3571" s="2" t="s">
        <v>3176</v>
      </c>
    </row>
    <row r="3572">
      <c r="A3572" s="3">
        <v>46227.0</v>
      </c>
      <c r="B3572" s="4" t="s">
        <v>196</v>
      </c>
      <c r="C3572" s="4" t="s">
        <v>301</v>
      </c>
      <c r="D3572" s="2" t="s">
        <v>9298</v>
      </c>
      <c r="E3572" s="2">
        <v>0.0</v>
      </c>
      <c r="F3572" s="2">
        <f>IFERROR(__xludf.DUMMYFUNCTION("""COMPUTED_VALUE"""),0.0)</f>
        <v>0</v>
      </c>
      <c r="G3572" s="4" t="s">
        <v>3237</v>
      </c>
      <c r="H3572" s="2" t="s">
        <v>3176</v>
      </c>
    </row>
    <row r="3573">
      <c r="A3573" s="3">
        <v>46228.0</v>
      </c>
      <c r="B3573" s="4" t="s">
        <v>288</v>
      </c>
      <c r="C3573" s="4" t="s">
        <v>301</v>
      </c>
      <c r="D3573" s="2" t="s">
        <v>9298</v>
      </c>
      <c r="E3573" s="2">
        <v>0.0</v>
      </c>
      <c r="F3573" s="2">
        <f>IFERROR(__xludf.DUMMYFUNCTION("""COMPUTED_VALUE"""),0.0)</f>
        <v>0</v>
      </c>
      <c r="G3573" s="4" t="s">
        <v>3237</v>
      </c>
      <c r="H3573" s="2" t="s">
        <v>3176</v>
      </c>
    </row>
    <row r="3574">
      <c r="A3574" s="3">
        <v>46229.0</v>
      </c>
      <c r="B3574" s="4" t="s">
        <v>256</v>
      </c>
      <c r="C3574" s="4" t="s">
        <v>301</v>
      </c>
      <c r="D3574" s="2" t="s">
        <v>9298</v>
      </c>
      <c r="E3574" s="2">
        <v>0.0</v>
      </c>
      <c r="F3574" s="2">
        <f>IFERROR(__xludf.DUMMYFUNCTION("""COMPUTED_VALUE"""),0.0)</f>
        <v>0</v>
      </c>
      <c r="G3574" s="4" t="s">
        <v>3237</v>
      </c>
      <c r="H3574" s="2" t="s">
        <v>3176</v>
      </c>
    </row>
    <row r="3575">
      <c r="A3575" s="3">
        <v>46230.0</v>
      </c>
      <c r="B3575" s="4" t="s">
        <v>180</v>
      </c>
      <c r="C3575" s="4" t="s">
        <v>301</v>
      </c>
      <c r="D3575" s="2" t="s">
        <v>9298</v>
      </c>
      <c r="E3575" s="2">
        <v>0.0</v>
      </c>
      <c r="F3575" s="2">
        <f>IFERROR(__xludf.DUMMYFUNCTION("""COMPUTED_VALUE"""),0.0)</f>
        <v>0</v>
      </c>
      <c r="G3575" s="4" t="s">
        <v>3237</v>
      </c>
      <c r="H3575" s="2" t="s">
        <v>3176</v>
      </c>
    </row>
    <row r="3576">
      <c r="A3576" s="3">
        <v>46231.0</v>
      </c>
      <c r="B3576" s="4" t="s">
        <v>208</v>
      </c>
      <c r="C3576" s="4" t="s">
        <v>301</v>
      </c>
      <c r="D3576" s="2" t="s">
        <v>9298</v>
      </c>
      <c r="E3576" s="2">
        <v>0.0</v>
      </c>
      <c r="F3576" s="2">
        <f>IFERROR(__xludf.DUMMYFUNCTION("""COMPUTED_VALUE"""),0.0)</f>
        <v>0</v>
      </c>
      <c r="G3576" s="4" t="s">
        <v>3237</v>
      </c>
      <c r="H3576" s="2" t="s">
        <v>3176</v>
      </c>
    </row>
    <row r="3577">
      <c r="A3577" s="3">
        <v>46232.0</v>
      </c>
      <c r="B3577" s="4" t="s">
        <v>303</v>
      </c>
      <c r="C3577" s="4" t="s">
        <v>301</v>
      </c>
      <c r="D3577" s="2" t="s">
        <v>9298</v>
      </c>
      <c r="E3577" s="2">
        <v>0.0</v>
      </c>
      <c r="F3577" s="2">
        <f>IFERROR(__xludf.DUMMYFUNCTION("""COMPUTED_VALUE"""),0.0)</f>
        <v>0</v>
      </c>
      <c r="G3577" s="4" t="s">
        <v>3237</v>
      </c>
      <c r="H3577" s="2" t="s">
        <v>3176</v>
      </c>
    </row>
    <row r="3578">
      <c r="A3578" s="3">
        <v>46233.0</v>
      </c>
      <c r="B3578" s="4" t="s">
        <v>148</v>
      </c>
      <c r="C3578" s="4" t="s">
        <v>301</v>
      </c>
      <c r="D3578" s="2" t="s">
        <v>9298</v>
      </c>
      <c r="E3578" s="2">
        <v>1.0</v>
      </c>
      <c r="F3578" s="2">
        <f>IFERROR(__xludf.DUMMYFUNCTION("""COMPUTED_VALUE"""),1.0)</f>
        <v>1</v>
      </c>
      <c r="G3578" s="4" t="s">
        <v>3237</v>
      </c>
      <c r="H3578" s="2" t="s">
        <v>3176</v>
      </c>
    </row>
    <row r="3579">
      <c r="A3579" s="3">
        <v>46234.0</v>
      </c>
      <c r="B3579" s="4" t="s">
        <v>196</v>
      </c>
      <c r="C3579" s="4" t="s">
        <v>301</v>
      </c>
      <c r="D3579" s="2" t="s">
        <v>9298</v>
      </c>
      <c r="E3579" s="2">
        <v>0.0</v>
      </c>
      <c r="F3579" s="2">
        <f>IFERROR(__xludf.DUMMYFUNCTION("""COMPUTED_VALUE"""),0.0)</f>
        <v>0</v>
      </c>
      <c r="G3579" s="4" t="s">
        <v>3237</v>
      </c>
      <c r="H3579" s="2" t="s">
        <v>3176</v>
      </c>
    </row>
    <row r="3580">
      <c r="A3580" s="3">
        <v>46235.0</v>
      </c>
      <c r="B3580" s="4" t="s">
        <v>288</v>
      </c>
      <c r="C3580" s="4" t="s">
        <v>301</v>
      </c>
      <c r="D3580" s="2" t="s">
        <v>9298</v>
      </c>
      <c r="E3580" s="2">
        <v>0.0</v>
      </c>
      <c r="F3580" s="2">
        <f>IFERROR(__xludf.DUMMYFUNCTION("""COMPUTED_VALUE"""),0.0)</f>
        <v>0</v>
      </c>
      <c r="G3580" s="4" t="s">
        <v>3237</v>
      </c>
      <c r="H3580" s="2" t="s">
        <v>3176</v>
      </c>
    </row>
    <row r="3581">
      <c r="A3581" s="3">
        <v>46236.0</v>
      </c>
      <c r="B3581" s="4" t="s">
        <v>256</v>
      </c>
      <c r="C3581" s="4" t="s">
        <v>301</v>
      </c>
      <c r="D3581" s="2" t="s">
        <v>9298</v>
      </c>
      <c r="E3581" s="2">
        <v>0.0</v>
      </c>
      <c r="F3581" s="2">
        <f>IFERROR(__xludf.DUMMYFUNCTION("""COMPUTED_VALUE"""),0.0)</f>
        <v>0</v>
      </c>
      <c r="G3581" s="4" t="s">
        <v>3237</v>
      </c>
      <c r="H3581" s="2" t="s">
        <v>3176</v>
      </c>
    </row>
    <row r="3582">
      <c r="A3582" s="3">
        <v>46237.0</v>
      </c>
      <c r="B3582" s="4" t="s">
        <v>180</v>
      </c>
      <c r="C3582" s="4" t="s">
        <v>301</v>
      </c>
      <c r="D3582" s="2" t="s">
        <v>9298</v>
      </c>
      <c r="E3582" s="2">
        <v>0.0</v>
      </c>
      <c r="F3582" s="2">
        <f>IFERROR(__xludf.DUMMYFUNCTION("""COMPUTED_VALUE"""),0.0)</f>
        <v>0</v>
      </c>
      <c r="G3582" s="4" t="s">
        <v>3237</v>
      </c>
      <c r="H3582" s="2" t="s">
        <v>3176</v>
      </c>
    </row>
    <row r="3583">
      <c r="A3583" s="3">
        <v>46238.0</v>
      </c>
      <c r="B3583" s="4" t="s">
        <v>208</v>
      </c>
      <c r="C3583" s="4" t="s">
        <v>301</v>
      </c>
      <c r="D3583" s="2" t="s">
        <v>9298</v>
      </c>
      <c r="E3583" s="2">
        <v>0.0</v>
      </c>
      <c r="F3583" s="2">
        <f>IFERROR(__xludf.DUMMYFUNCTION("""COMPUTED_VALUE"""),0.0)</f>
        <v>0</v>
      </c>
      <c r="G3583" s="4" t="s">
        <v>3237</v>
      </c>
      <c r="H3583" s="2" t="s">
        <v>3176</v>
      </c>
    </row>
    <row r="3584">
      <c r="A3584" s="3">
        <v>46239.0</v>
      </c>
      <c r="B3584" s="4" t="s">
        <v>303</v>
      </c>
      <c r="C3584" s="4" t="s">
        <v>301</v>
      </c>
      <c r="D3584" s="2" t="s">
        <v>9298</v>
      </c>
      <c r="E3584" s="2">
        <v>0.0</v>
      </c>
      <c r="F3584" s="2">
        <f>IFERROR(__xludf.DUMMYFUNCTION("""COMPUTED_VALUE"""),0.0)</f>
        <v>0</v>
      </c>
      <c r="G3584" s="4" t="s">
        <v>3237</v>
      </c>
      <c r="H3584" s="2" t="s">
        <v>3176</v>
      </c>
    </row>
    <row r="3585">
      <c r="A3585" s="3">
        <v>46240.0</v>
      </c>
      <c r="B3585" s="4" t="s">
        <v>148</v>
      </c>
      <c r="C3585" s="4" t="s">
        <v>301</v>
      </c>
      <c r="D3585" s="2" t="s">
        <v>9298</v>
      </c>
      <c r="E3585" s="2">
        <v>0.0</v>
      </c>
      <c r="F3585" s="2">
        <f>IFERROR(__xludf.DUMMYFUNCTION("""COMPUTED_VALUE"""),0.0)</f>
        <v>0</v>
      </c>
      <c r="G3585" s="4" t="s">
        <v>3237</v>
      </c>
      <c r="H3585" s="2" t="s">
        <v>3176</v>
      </c>
    </row>
    <row r="3586">
      <c r="A3586" s="3">
        <v>46241.0</v>
      </c>
      <c r="B3586" s="4" t="s">
        <v>196</v>
      </c>
      <c r="C3586" s="4" t="s">
        <v>301</v>
      </c>
      <c r="D3586" s="2" t="s">
        <v>9298</v>
      </c>
      <c r="E3586" s="2">
        <v>0.0</v>
      </c>
      <c r="F3586" s="2">
        <f>IFERROR(__xludf.DUMMYFUNCTION("""COMPUTED_VALUE"""),0.0)</f>
        <v>0</v>
      </c>
      <c r="G3586" s="4" t="s">
        <v>3237</v>
      </c>
      <c r="H3586" s="2" t="s">
        <v>3176</v>
      </c>
    </row>
    <row r="3587">
      <c r="A3587" s="3">
        <v>46242.0</v>
      </c>
      <c r="B3587" s="4" t="s">
        <v>288</v>
      </c>
      <c r="C3587" s="4" t="s">
        <v>301</v>
      </c>
      <c r="D3587" s="2" t="s">
        <v>9298</v>
      </c>
      <c r="E3587" s="2">
        <v>0.0</v>
      </c>
      <c r="F3587" s="2">
        <f>IFERROR(__xludf.DUMMYFUNCTION("""COMPUTED_VALUE"""),0.0)</f>
        <v>0</v>
      </c>
      <c r="G3587" s="4" t="s">
        <v>3237</v>
      </c>
      <c r="H3587" s="2" t="s">
        <v>3176</v>
      </c>
    </row>
    <row r="3588">
      <c r="A3588" s="3">
        <v>46243.0</v>
      </c>
      <c r="B3588" s="4" t="s">
        <v>256</v>
      </c>
      <c r="C3588" s="4" t="s">
        <v>301</v>
      </c>
      <c r="D3588" s="2" t="s">
        <v>9298</v>
      </c>
      <c r="E3588" s="2">
        <v>0.0</v>
      </c>
      <c r="F3588" s="2">
        <f>IFERROR(__xludf.DUMMYFUNCTION("""COMPUTED_VALUE"""),0.0)</f>
        <v>0</v>
      </c>
      <c r="G3588" s="4" t="s">
        <v>3237</v>
      </c>
      <c r="H3588" s="2" t="s">
        <v>3176</v>
      </c>
    </row>
    <row r="3589">
      <c r="A3589" s="3">
        <v>46244.0</v>
      </c>
      <c r="B3589" s="4" t="s">
        <v>180</v>
      </c>
      <c r="C3589" s="4" t="s">
        <v>301</v>
      </c>
      <c r="D3589" s="2" t="s">
        <v>9298</v>
      </c>
      <c r="E3589" s="2">
        <v>0.0</v>
      </c>
      <c r="F3589" s="2">
        <f>IFERROR(__xludf.DUMMYFUNCTION("""COMPUTED_VALUE"""),0.0)</f>
        <v>0</v>
      </c>
      <c r="G3589" s="4" t="s">
        <v>3237</v>
      </c>
      <c r="H3589" s="2" t="s">
        <v>3176</v>
      </c>
    </row>
    <row r="3590">
      <c r="A3590" s="3">
        <v>46245.0</v>
      </c>
      <c r="B3590" s="4" t="s">
        <v>208</v>
      </c>
      <c r="C3590" s="4" t="s">
        <v>301</v>
      </c>
      <c r="D3590" s="2" t="s">
        <v>9298</v>
      </c>
      <c r="E3590" s="2">
        <v>0.0</v>
      </c>
      <c r="F3590" s="2">
        <f>IFERROR(__xludf.DUMMYFUNCTION("""COMPUTED_VALUE"""),0.0)</f>
        <v>0</v>
      </c>
      <c r="G3590" s="4" t="s">
        <v>3237</v>
      </c>
      <c r="H3590" s="2" t="s">
        <v>3176</v>
      </c>
    </row>
    <row r="3591">
      <c r="A3591" s="3">
        <v>46246.0</v>
      </c>
      <c r="B3591" s="4" t="s">
        <v>303</v>
      </c>
      <c r="C3591" s="4" t="s">
        <v>301</v>
      </c>
      <c r="D3591" s="2" t="s">
        <v>9298</v>
      </c>
      <c r="E3591" s="2">
        <v>0.0</v>
      </c>
      <c r="F3591" s="2">
        <f>IFERROR(__xludf.DUMMYFUNCTION("""COMPUTED_VALUE"""),0.0)</f>
        <v>0</v>
      </c>
      <c r="G3591" s="4" t="s">
        <v>3237</v>
      </c>
      <c r="H3591" s="2" t="s">
        <v>3176</v>
      </c>
    </row>
    <row r="3592">
      <c r="A3592" s="3">
        <v>46247.0</v>
      </c>
      <c r="B3592" s="4" t="s">
        <v>148</v>
      </c>
      <c r="C3592" s="4" t="s">
        <v>301</v>
      </c>
      <c r="D3592" s="2" t="s">
        <v>9298</v>
      </c>
      <c r="E3592" s="2">
        <v>0.0</v>
      </c>
      <c r="F3592" s="2">
        <f>IFERROR(__xludf.DUMMYFUNCTION("""COMPUTED_VALUE"""),0.0)</f>
        <v>0</v>
      </c>
      <c r="G3592" s="4" t="s">
        <v>3237</v>
      </c>
      <c r="H3592" s="2" t="s">
        <v>3176</v>
      </c>
    </row>
    <row r="3593">
      <c r="A3593" s="3">
        <v>46248.0</v>
      </c>
      <c r="B3593" s="4" t="s">
        <v>196</v>
      </c>
      <c r="C3593" s="4" t="s">
        <v>301</v>
      </c>
      <c r="D3593" s="2" t="s">
        <v>9298</v>
      </c>
      <c r="E3593" s="2">
        <v>0.0</v>
      </c>
      <c r="F3593" s="2">
        <f>IFERROR(__xludf.DUMMYFUNCTION("""COMPUTED_VALUE"""),0.0)</f>
        <v>0</v>
      </c>
      <c r="G3593" s="4" t="s">
        <v>3237</v>
      </c>
      <c r="H3593" s="2" t="s">
        <v>3176</v>
      </c>
    </row>
    <row r="3594">
      <c r="A3594" s="3">
        <v>46249.0</v>
      </c>
      <c r="B3594" s="4" t="s">
        <v>288</v>
      </c>
      <c r="C3594" s="4" t="s">
        <v>301</v>
      </c>
      <c r="D3594" s="2" t="s">
        <v>9298</v>
      </c>
      <c r="E3594" s="2">
        <v>0.0</v>
      </c>
      <c r="F3594" s="2">
        <f>IFERROR(__xludf.DUMMYFUNCTION("""COMPUTED_VALUE"""),0.0)</f>
        <v>0</v>
      </c>
      <c r="G3594" s="4" t="s">
        <v>3237</v>
      </c>
      <c r="H3594" s="2" t="s">
        <v>3176</v>
      </c>
    </row>
    <row r="3595">
      <c r="A3595" s="3">
        <v>46250.0</v>
      </c>
      <c r="B3595" s="4" t="s">
        <v>256</v>
      </c>
      <c r="C3595" s="4" t="s">
        <v>301</v>
      </c>
      <c r="D3595" s="2" t="s">
        <v>9298</v>
      </c>
      <c r="E3595" s="2">
        <v>1.0</v>
      </c>
      <c r="F3595" s="2">
        <f>IFERROR(__xludf.DUMMYFUNCTION("""COMPUTED_VALUE"""),1.0)</f>
        <v>1</v>
      </c>
      <c r="G3595" s="4" t="s">
        <v>3237</v>
      </c>
      <c r="H3595" s="2" t="s">
        <v>3176</v>
      </c>
    </row>
    <row r="3596">
      <c r="A3596" s="3">
        <v>46251.0</v>
      </c>
      <c r="B3596" s="4" t="s">
        <v>180</v>
      </c>
      <c r="C3596" s="4" t="s">
        <v>301</v>
      </c>
      <c r="D3596" s="2" t="s">
        <v>9298</v>
      </c>
      <c r="E3596" s="2">
        <v>0.0</v>
      </c>
      <c r="F3596" s="2">
        <f>IFERROR(__xludf.DUMMYFUNCTION("""COMPUTED_VALUE"""),0.0)</f>
        <v>0</v>
      </c>
      <c r="G3596" s="4" t="s">
        <v>3237</v>
      </c>
      <c r="H3596" s="2" t="s">
        <v>3176</v>
      </c>
    </row>
    <row r="3597">
      <c r="A3597" s="3">
        <v>46252.0</v>
      </c>
      <c r="B3597" s="4" t="s">
        <v>208</v>
      </c>
      <c r="C3597" s="4" t="s">
        <v>301</v>
      </c>
      <c r="D3597" s="2" t="s">
        <v>9298</v>
      </c>
      <c r="E3597" s="2">
        <v>0.0</v>
      </c>
      <c r="F3597" s="2">
        <f>IFERROR(__xludf.DUMMYFUNCTION("""COMPUTED_VALUE"""),0.0)</f>
        <v>0</v>
      </c>
      <c r="G3597" s="4" t="s">
        <v>3237</v>
      </c>
      <c r="H3597" s="2" t="s">
        <v>3176</v>
      </c>
    </row>
    <row r="3598">
      <c r="A3598" s="3">
        <v>46253.0</v>
      </c>
      <c r="B3598" s="4" t="s">
        <v>303</v>
      </c>
      <c r="C3598" s="4" t="s">
        <v>301</v>
      </c>
      <c r="D3598" s="2" t="s">
        <v>9298</v>
      </c>
      <c r="E3598" s="2">
        <v>0.0</v>
      </c>
      <c r="F3598" s="2">
        <f>IFERROR(__xludf.DUMMYFUNCTION("""COMPUTED_VALUE"""),0.0)</f>
        <v>0</v>
      </c>
      <c r="G3598" s="4" t="s">
        <v>3237</v>
      </c>
      <c r="H3598" s="2" t="s">
        <v>3176</v>
      </c>
    </row>
    <row r="3599">
      <c r="A3599" s="3">
        <v>46254.0</v>
      </c>
      <c r="B3599" s="4" t="s">
        <v>148</v>
      </c>
      <c r="C3599" s="4" t="s">
        <v>301</v>
      </c>
      <c r="D3599" s="2" t="s">
        <v>9298</v>
      </c>
      <c r="E3599" s="2">
        <v>0.0</v>
      </c>
      <c r="F3599" s="2">
        <f>IFERROR(__xludf.DUMMYFUNCTION("""COMPUTED_VALUE"""),0.0)</f>
        <v>0</v>
      </c>
      <c r="G3599" s="4" t="s">
        <v>3237</v>
      </c>
      <c r="H3599" s="2" t="s">
        <v>3176</v>
      </c>
    </row>
    <row r="3600">
      <c r="A3600" s="3">
        <v>46255.0</v>
      </c>
      <c r="B3600" s="4" t="s">
        <v>196</v>
      </c>
      <c r="C3600" s="4" t="s">
        <v>301</v>
      </c>
      <c r="D3600" s="2" t="s">
        <v>9298</v>
      </c>
      <c r="E3600" s="2">
        <v>0.0</v>
      </c>
      <c r="F3600" s="2">
        <f>IFERROR(__xludf.DUMMYFUNCTION("""COMPUTED_VALUE"""),0.0)</f>
        <v>0</v>
      </c>
      <c r="G3600" s="4" t="s">
        <v>3237</v>
      </c>
      <c r="H3600" s="2" t="s">
        <v>3176</v>
      </c>
    </row>
    <row r="3601">
      <c r="A3601" s="3">
        <v>46256.0</v>
      </c>
      <c r="B3601" s="4" t="s">
        <v>288</v>
      </c>
      <c r="C3601" s="4" t="s">
        <v>301</v>
      </c>
      <c r="D3601" s="2" t="s">
        <v>9298</v>
      </c>
      <c r="E3601" s="2">
        <v>0.0</v>
      </c>
      <c r="F3601" s="2">
        <f>IFERROR(__xludf.DUMMYFUNCTION("""COMPUTED_VALUE"""),0.0)</f>
        <v>0</v>
      </c>
      <c r="G3601" s="4" t="s">
        <v>3237</v>
      </c>
      <c r="H3601" s="2" t="s">
        <v>3176</v>
      </c>
    </row>
    <row r="3602">
      <c r="A3602" s="3">
        <v>46257.0</v>
      </c>
      <c r="B3602" s="4" t="s">
        <v>256</v>
      </c>
      <c r="C3602" s="4" t="s">
        <v>301</v>
      </c>
      <c r="D3602" s="2" t="s">
        <v>9298</v>
      </c>
      <c r="E3602" s="2">
        <v>0.0</v>
      </c>
      <c r="F3602" s="2">
        <f>IFERROR(__xludf.DUMMYFUNCTION("""COMPUTED_VALUE"""),0.0)</f>
        <v>0</v>
      </c>
      <c r="G3602" s="4" t="s">
        <v>3237</v>
      </c>
      <c r="H3602" s="2" t="s">
        <v>3176</v>
      </c>
    </row>
    <row r="3603">
      <c r="A3603" s="3">
        <v>46258.0</v>
      </c>
      <c r="B3603" s="4" t="s">
        <v>180</v>
      </c>
      <c r="C3603" s="4" t="s">
        <v>301</v>
      </c>
      <c r="D3603" s="2" t="s">
        <v>9298</v>
      </c>
      <c r="E3603" s="2">
        <v>0.0</v>
      </c>
      <c r="F3603" s="2">
        <f>IFERROR(__xludf.DUMMYFUNCTION("""COMPUTED_VALUE"""),0.0)</f>
        <v>0</v>
      </c>
      <c r="G3603" s="4" t="s">
        <v>3237</v>
      </c>
      <c r="H3603" s="2" t="s">
        <v>3176</v>
      </c>
    </row>
    <row r="3604">
      <c r="A3604" s="3">
        <v>46259.0</v>
      </c>
      <c r="B3604" s="4" t="s">
        <v>208</v>
      </c>
      <c r="C3604" s="4" t="s">
        <v>301</v>
      </c>
      <c r="D3604" s="2" t="s">
        <v>9298</v>
      </c>
      <c r="E3604" s="2">
        <v>0.0</v>
      </c>
      <c r="F3604" s="2">
        <f>IFERROR(__xludf.DUMMYFUNCTION("""COMPUTED_VALUE"""),0.0)</f>
        <v>0</v>
      </c>
      <c r="G3604" s="4" t="s">
        <v>3237</v>
      </c>
      <c r="H3604" s="2" t="s">
        <v>3176</v>
      </c>
    </row>
    <row r="3605">
      <c r="A3605" s="3">
        <v>46260.0</v>
      </c>
      <c r="B3605" s="4" t="s">
        <v>303</v>
      </c>
      <c r="C3605" s="4" t="s">
        <v>301</v>
      </c>
      <c r="D3605" s="2" t="s">
        <v>9298</v>
      </c>
      <c r="E3605" s="2">
        <v>0.0</v>
      </c>
      <c r="F3605" s="2">
        <f>IFERROR(__xludf.DUMMYFUNCTION("""COMPUTED_VALUE"""),0.0)</f>
        <v>0</v>
      </c>
      <c r="G3605" s="4" t="s">
        <v>3237</v>
      </c>
      <c r="H3605" s="2" t="s">
        <v>3176</v>
      </c>
    </row>
    <row r="3606">
      <c r="A3606" s="3">
        <v>46261.0</v>
      </c>
      <c r="B3606" s="4" t="s">
        <v>148</v>
      </c>
      <c r="C3606" s="4" t="s">
        <v>301</v>
      </c>
      <c r="D3606" s="2" t="s">
        <v>9298</v>
      </c>
      <c r="E3606" s="2">
        <v>1.0</v>
      </c>
      <c r="F3606" s="2">
        <f>IFERROR(__xludf.DUMMYFUNCTION("""COMPUTED_VALUE"""),1.0)</f>
        <v>1</v>
      </c>
      <c r="G3606" s="4" t="s">
        <v>3237</v>
      </c>
      <c r="H3606" s="2" t="s">
        <v>3176</v>
      </c>
    </row>
    <row r="3607">
      <c r="A3607" s="3">
        <v>46262.0</v>
      </c>
      <c r="B3607" s="4" t="s">
        <v>196</v>
      </c>
      <c r="C3607" s="4" t="s">
        <v>301</v>
      </c>
      <c r="D3607" s="2" t="s">
        <v>9298</v>
      </c>
      <c r="E3607" s="2">
        <v>0.0</v>
      </c>
      <c r="F3607" s="2">
        <f>IFERROR(__xludf.DUMMYFUNCTION("""COMPUTED_VALUE"""),0.0)</f>
        <v>0</v>
      </c>
      <c r="G3607" s="4" t="s">
        <v>3237</v>
      </c>
      <c r="H3607" s="2" t="s">
        <v>3176</v>
      </c>
    </row>
    <row r="3608">
      <c r="A3608" s="3">
        <v>46263.0</v>
      </c>
      <c r="B3608" s="4" t="s">
        <v>288</v>
      </c>
      <c r="C3608" s="4" t="s">
        <v>301</v>
      </c>
      <c r="D3608" s="2" t="s">
        <v>9298</v>
      </c>
      <c r="E3608" s="2">
        <v>0.0</v>
      </c>
      <c r="F3608" s="2">
        <f>IFERROR(__xludf.DUMMYFUNCTION("""COMPUTED_VALUE"""),0.0)</f>
        <v>0</v>
      </c>
      <c r="G3608" s="4" t="s">
        <v>3237</v>
      </c>
      <c r="H3608" s="2" t="s">
        <v>3176</v>
      </c>
    </row>
    <row r="3609">
      <c r="A3609" s="3">
        <v>46264.0</v>
      </c>
      <c r="B3609" s="4" t="s">
        <v>256</v>
      </c>
      <c r="C3609" s="4" t="s">
        <v>301</v>
      </c>
      <c r="D3609" s="2" t="s">
        <v>9298</v>
      </c>
      <c r="E3609" s="2">
        <v>0.0</v>
      </c>
      <c r="F3609" s="2">
        <f>IFERROR(__xludf.DUMMYFUNCTION("""COMPUTED_VALUE"""),0.0)</f>
        <v>0</v>
      </c>
      <c r="G3609" s="4" t="s">
        <v>3237</v>
      </c>
      <c r="H3609" s="2" t="s">
        <v>3176</v>
      </c>
    </row>
    <row r="3610">
      <c r="A3610" s="3">
        <v>46265.0</v>
      </c>
      <c r="B3610" s="4" t="s">
        <v>180</v>
      </c>
      <c r="C3610" s="4" t="s">
        <v>301</v>
      </c>
      <c r="D3610" s="2" t="s">
        <v>9298</v>
      </c>
      <c r="E3610" s="2">
        <v>0.0</v>
      </c>
      <c r="F3610" s="2">
        <f>IFERROR(__xludf.DUMMYFUNCTION("""COMPUTED_VALUE"""),0.0)</f>
        <v>0</v>
      </c>
      <c r="G3610" s="4" t="s">
        <v>3237</v>
      </c>
      <c r="H3610" s="2" t="s">
        <v>3176</v>
      </c>
    </row>
    <row r="3611">
      <c r="A3611" s="3">
        <v>46266.0</v>
      </c>
      <c r="B3611" s="4" t="s">
        <v>208</v>
      </c>
      <c r="C3611" s="4" t="s">
        <v>301</v>
      </c>
      <c r="D3611" s="2" t="s">
        <v>9298</v>
      </c>
      <c r="E3611" s="2">
        <v>0.0</v>
      </c>
      <c r="F3611" s="2">
        <f>IFERROR(__xludf.DUMMYFUNCTION("""COMPUTED_VALUE"""),0.0)</f>
        <v>0</v>
      </c>
      <c r="G3611" s="4" t="s">
        <v>3237</v>
      </c>
      <c r="H3611" s="2" t="s">
        <v>3176</v>
      </c>
    </row>
    <row r="3612">
      <c r="A3612" s="3">
        <v>46267.0</v>
      </c>
      <c r="B3612" s="4" t="s">
        <v>303</v>
      </c>
      <c r="C3612" s="4" t="s">
        <v>301</v>
      </c>
      <c r="D3612" s="2" t="s">
        <v>9298</v>
      </c>
      <c r="E3612" s="2">
        <v>0.0</v>
      </c>
      <c r="F3612" s="2">
        <f>IFERROR(__xludf.DUMMYFUNCTION("""COMPUTED_VALUE"""),0.0)</f>
        <v>0</v>
      </c>
      <c r="G3612" s="4" t="s">
        <v>3237</v>
      </c>
      <c r="H3612" s="2" t="s">
        <v>3176</v>
      </c>
    </row>
    <row r="3613">
      <c r="A3613" s="3">
        <v>46268.0</v>
      </c>
      <c r="B3613" s="4" t="s">
        <v>148</v>
      </c>
      <c r="C3613" s="4" t="s">
        <v>301</v>
      </c>
      <c r="D3613" s="2" t="s">
        <v>9298</v>
      </c>
      <c r="E3613" s="2">
        <v>0.0</v>
      </c>
      <c r="F3613" s="2">
        <f>IFERROR(__xludf.DUMMYFUNCTION("""COMPUTED_VALUE"""),0.0)</f>
        <v>0</v>
      </c>
      <c r="G3613" s="4" t="s">
        <v>3237</v>
      </c>
      <c r="H3613" s="2" t="s">
        <v>3176</v>
      </c>
    </row>
    <row r="3614">
      <c r="A3614" s="3">
        <v>46269.0</v>
      </c>
      <c r="B3614" s="4" t="s">
        <v>196</v>
      </c>
      <c r="C3614" s="4" t="s">
        <v>301</v>
      </c>
      <c r="D3614" s="2" t="s">
        <v>9298</v>
      </c>
      <c r="E3614" s="2">
        <v>0.0</v>
      </c>
      <c r="F3614" s="2">
        <f>IFERROR(__xludf.DUMMYFUNCTION("""COMPUTED_VALUE"""),0.0)</f>
        <v>0</v>
      </c>
      <c r="G3614" s="4" t="s">
        <v>3237</v>
      </c>
      <c r="H3614" s="2" t="s">
        <v>3176</v>
      </c>
    </row>
    <row r="3615">
      <c r="A3615" s="3">
        <v>46270.0</v>
      </c>
      <c r="B3615" s="4" t="s">
        <v>288</v>
      </c>
      <c r="C3615" s="4" t="s">
        <v>301</v>
      </c>
      <c r="D3615" s="2" t="s">
        <v>9298</v>
      </c>
      <c r="E3615" s="2">
        <v>0.0</v>
      </c>
      <c r="F3615" s="2">
        <f>IFERROR(__xludf.DUMMYFUNCTION("""COMPUTED_VALUE"""),0.0)</f>
        <v>0</v>
      </c>
      <c r="G3615" s="4" t="s">
        <v>3237</v>
      </c>
      <c r="H3615" s="2" t="s">
        <v>3176</v>
      </c>
    </row>
    <row r="3616">
      <c r="A3616" s="3">
        <v>46271.0</v>
      </c>
      <c r="B3616" s="4" t="s">
        <v>256</v>
      </c>
      <c r="C3616" s="4" t="s">
        <v>301</v>
      </c>
      <c r="D3616" s="2" t="s">
        <v>9298</v>
      </c>
      <c r="E3616" s="2">
        <v>0.0</v>
      </c>
      <c r="F3616" s="2">
        <f>IFERROR(__xludf.DUMMYFUNCTION("""COMPUTED_VALUE"""),0.0)</f>
        <v>0</v>
      </c>
      <c r="G3616" s="4" t="s">
        <v>3237</v>
      </c>
      <c r="H3616" s="2" t="s">
        <v>3176</v>
      </c>
    </row>
    <row r="3617">
      <c r="A3617" s="3">
        <v>46272.0</v>
      </c>
      <c r="B3617" s="4" t="s">
        <v>180</v>
      </c>
      <c r="C3617" s="4" t="s">
        <v>301</v>
      </c>
      <c r="D3617" s="2" t="s">
        <v>9298</v>
      </c>
      <c r="E3617" s="2">
        <v>0.0</v>
      </c>
      <c r="F3617" s="2">
        <f>IFERROR(__xludf.DUMMYFUNCTION("""COMPUTED_VALUE"""),0.0)</f>
        <v>0</v>
      </c>
      <c r="G3617" s="4" t="s">
        <v>3237</v>
      </c>
      <c r="H3617" s="2" t="s">
        <v>3176</v>
      </c>
    </row>
    <row r="3618">
      <c r="A3618" s="3">
        <v>46273.0</v>
      </c>
      <c r="B3618" s="4" t="s">
        <v>208</v>
      </c>
      <c r="C3618" s="4" t="s">
        <v>301</v>
      </c>
      <c r="D3618" s="2" t="s">
        <v>9298</v>
      </c>
      <c r="E3618" s="2">
        <v>0.0</v>
      </c>
      <c r="F3618" s="2">
        <f>IFERROR(__xludf.DUMMYFUNCTION("""COMPUTED_VALUE"""),0.0)</f>
        <v>0</v>
      </c>
      <c r="G3618" s="4" t="s">
        <v>3237</v>
      </c>
      <c r="H3618" s="2" t="s">
        <v>3176</v>
      </c>
    </row>
    <row r="3619">
      <c r="A3619" s="3">
        <v>46274.0</v>
      </c>
      <c r="B3619" s="4" t="s">
        <v>303</v>
      </c>
      <c r="C3619" s="4" t="s">
        <v>301</v>
      </c>
      <c r="D3619" s="2" t="s">
        <v>9298</v>
      </c>
      <c r="E3619" s="2">
        <v>0.0</v>
      </c>
      <c r="F3619" s="2">
        <f>IFERROR(__xludf.DUMMYFUNCTION("""COMPUTED_VALUE"""),0.0)</f>
        <v>0</v>
      </c>
      <c r="G3619" s="4" t="s">
        <v>3237</v>
      </c>
      <c r="H3619" s="2" t="s">
        <v>3176</v>
      </c>
    </row>
    <row r="3620">
      <c r="A3620" s="3">
        <v>46275.0</v>
      </c>
      <c r="B3620" s="4" t="s">
        <v>148</v>
      </c>
      <c r="C3620" s="4" t="s">
        <v>301</v>
      </c>
      <c r="D3620" s="2" t="s">
        <v>9298</v>
      </c>
      <c r="E3620" s="2">
        <v>0.0</v>
      </c>
      <c r="F3620" s="2">
        <f>IFERROR(__xludf.DUMMYFUNCTION("""COMPUTED_VALUE"""),0.0)</f>
        <v>0</v>
      </c>
      <c r="G3620" s="4" t="s">
        <v>3237</v>
      </c>
      <c r="H3620" s="2" t="s">
        <v>3176</v>
      </c>
    </row>
    <row r="3621">
      <c r="A3621" s="3">
        <v>46276.0</v>
      </c>
      <c r="B3621" s="4" t="s">
        <v>196</v>
      </c>
      <c r="C3621" s="4" t="s">
        <v>301</v>
      </c>
      <c r="D3621" s="2" t="s">
        <v>9298</v>
      </c>
      <c r="E3621" s="2">
        <v>0.0</v>
      </c>
      <c r="F3621" s="2">
        <f>IFERROR(__xludf.DUMMYFUNCTION("""COMPUTED_VALUE"""),0.0)</f>
        <v>0</v>
      </c>
      <c r="G3621" s="4" t="s">
        <v>3237</v>
      </c>
      <c r="H3621" s="2" t="s">
        <v>3176</v>
      </c>
    </row>
    <row r="3622">
      <c r="A3622" s="3">
        <v>46277.0</v>
      </c>
      <c r="B3622" s="4" t="s">
        <v>288</v>
      </c>
      <c r="C3622" s="4" t="s">
        <v>301</v>
      </c>
      <c r="D3622" s="2" t="s">
        <v>9298</v>
      </c>
      <c r="E3622" s="2">
        <v>1.0</v>
      </c>
      <c r="F3622" s="2">
        <f>IFERROR(__xludf.DUMMYFUNCTION("""COMPUTED_VALUE"""),1.0)</f>
        <v>1</v>
      </c>
      <c r="G3622" s="4" t="s">
        <v>3237</v>
      </c>
      <c r="H3622" s="2" t="s">
        <v>3176</v>
      </c>
    </row>
    <row r="3623">
      <c r="A3623" s="3">
        <v>46278.0</v>
      </c>
      <c r="B3623" s="4" t="s">
        <v>256</v>
      </c>
      <c r="C3623" s="4" t="s">
        <v>301</v>
      </c>
      <c r="D3623" s="2" t="s">
        <v>9298</v>
      </c>
      <c r="E3623" s="2">
        <v>0.0</v>
      </c>
      <c r="F3623" s="2">
        <f>IFERROR(__xludf.DUMMYFUNCTION("""COMPUTED_VALUE"""),0.0)</f>
        <v>0</v>
      </c>
      <c r="G3623" s="4" t="s">
        <v>3237</v>
      </c>
      <c r="H3623" s="2" t="s">
        <v>3176</v>
      </c>
    </row>
    <row r="3624">
      <c r="A3624" s="3">
        <v>46279.0</v>
      </c>
      <c r="B3624" s="4" t="s">
        <v>180</v>
      </c>
      <c r="C3624" s="4" t="s">
        <v>301</v>
      </c>
      <c r="D3624" s="2" t="s">
        <v>9298</v>
      </c>
      <c r="E3624" s="2">
        <v>0.0</v>
      </c>
      <c r="F3624" s="2">
        <f>IFERROR(__xludf.DUMMYFUNCTION("""COMPUTED_VALUE"""),0.0)</f>
        <v>0</v>
      </c>
      <c r="G3624" s="4" t="s">
        <v>3237</v>
      </c>
      <c r="H3624" s="2" t="s">
        <v>3176</v>
      </c>
    </row>
    <row r="3625">
      <c r="A3625" s="3">
        <v>46280.0</v>
      </c>
      <c r="B3625" s="4" t="s">
        <v>208</v>
      </c>
      <c r="C3625" s="4" t="s">
        <v>301</v>
      </c>
      <c r="D3625" s="2" t="s">
        <v>9298</v>
      </c>
      <c r="E3625" s="2">
        <v>0.0</v>
      </c>
      <c r="F3625" s="2">
        <f>IFERROR(__xludf.DUMMYFUNCTION("""COMPUTED_VALUE"""),0.0)</f>
        <v>0</v>
      </c>
      <c r="G3625" s="4" t="s">
        <v>3237</v>
      </c>
      <c r="H3625" s="2" t="s">
        <v>3176</v>
      </c>
    </row>
    <row r="3626">
      <c r="A3626" s="3">
        <v>46281.0</v>
      </c>
      <c r="B3626" s="4" t="s">
        <v>303</v>
      </c>
      <c r="C3626" s="4" t="s">
        <v>301</v>
      </c>
      <c r="D3626" s="2" t="s">
        <v>9298</v>
      </c>
      <c r="E3626" s="2">
        <v>0.0</v>
      </c>
      <c r="F3626" s="2">
        <f>IFERROR(__xludf.DUMMYFUNCTION("""COMPUTED_VALUE"""),0.0)</f>
        <v>0</v>
      </c>
      <c r="G3626" s="4" t="s">
        <v>3237</v>
      </c>
      <c r="H3626" s="2" t="s">
        <v>3176</v>
      </c>
    </row>
    <row r="3627">
      <c r="A3627" s="3">
        <v>46282.0</v>
      </c>
      <c r="B3627" s="4" t="s">
        <v>148</v>
      </c>
      <c r="C3627" s="4" t="s">
        <v>301</v>
      </c>
      <c r="D3627" s="2" t="s">
        <v>9298</v>
      </c>
      <c r="E3627" s="2">
        <v>0.0</v>
      </c>
      <c r="F3627" s="2">
        <f>IFERROR(__xludf.DUMMYFUNCTION("""COMPUTED_VALUE"""),0.0)</f>
        <v>0</v>
      </c>
      <c r="G3627" s="4" t="s">
        <v>3237</v>
      </c>
      <c r="H3627" s="2" t="s">
        <v>3176</v>
      </c>
    </row>
    <row r="3628">
      <c r="A3628" s="3">
        <v>46283.0</v>
      </c>
      <c r="B3628" s="4" t="s">
        <v>196</v>
      </c>
      <c r="C3628" s="4" t="s">
        <v>301</v>
      </c>
      <c r="D3628" s="2" t="s">
        <v>9298</v>
      </c>
      <c r="E3628" s="2">
        <v>0.0</v>
      </c>
      <c r="F3628" s="2">
        <f>IFERROR(__xludf.DUMMYFUNCTION("""COMPUTED_VALUE"""),0.0)</f>
        <v>0</v>
      </c>
      <c r="G3628" s="4" t="s">
        <v>3237</v>
      </c>
      <c r="H3628" s="2" t="s">
        <v>3176</v>
      </c>
    </row>
    <row r="3629">
      <c r="A3629" s="3">
        <v>46284.0</v>
      </c>
      <c r="B3629" s="4" t="s">
        <v>288</v>
      </c>
      <c r="C3629" s="4" t="s">
        <v>301</v>
      </c>
      <c r="D3629" s="2" t="s">
        <v>9298</v>
      </c>
      <c r="E3629" s="2">
        <v>0.0</v>
      </c>
      <c r="F3629" s="2">
        <f>IFERROR(__xludf.DUMMYFUNCTION("""COMPUTED_VALUE"""),0.0)</f>
        <v>0</v>
      </c>
      <c r="G3629" s="4" t="s">
        <v>3237</v>
      </c>
      <c r="H3629" s="2" t="s">
        <v>3176</v>
      </c>
    </row>
    <row r="3630">
      <c r="A3630" s="3">
        <v>46285.0</v>
      </c>
      <c r="B3630" s="4" t="s">
        <v>256</v>
      </c>
      <c r="C3630" s="4" t="s">
        <v>301</v>
      </c>
      <c r="D3630" s="2" t="s">
        <v>9298</v>
      </c>
      <c r="E3630" s="2">
        <v>0.0</v>
      </c>
      <c r="F3630" s="2">
        <f>IFERROR(__xludf.DUMMYFUNCTION("""COMPUTED_VALUE"""),0.0)</f>
        <v>0</v>
      </c>
      <c r="G3630" s="4" t="s">
        <v>3237</v>
      </c>
      <c r="H3630" s="2" t="s">
        <v>3176</v>
      </c>
    </row>
    <row r="3631">
      <c r="A3631" s="3">
        <v>46286.0</v>
      </c>
      <c r="B3631" s="4" t="s">
        <v>180</v>
      </c>
      <c r="C3631" s="4" t="s">
        <v>301</v>
      </c>
      <c r="D3631" s="2" t="s">
        <v>9298</v>
      </c>
      <c r="E3631" s="2">
        <v>0.0</v>
      </c>
      <c r="F3631" s="2">
        <f>IFERROR(__xludf.DUMMYFUNCTION("""COMPUTED_VALUE"""),0.0)</f>
        <v>0</v>
      </c>
      <c r="G3631" s="4" t="s">
        <v>3237</v>
      </c>
      <c r="H3631" s="2" t="s">
        <v>3176</v>
      </c>
    </row>
    <row r="3632">
      <c r="A3632" s="3">
        <v>46287.0</v>
      </c>
      <c r="B3632" s="4" t="s">
        <v>208</v>
      </c>
      <c r="C3632" s="4" t="s">
        <v>301</v>
      </c>
      <c r="D3632" s="2" t="s">
        <v>9298</v>
      </c>
      <c r="E3632" s="2">
        <v>1.0</v>
      </c>
      <c r="F3632" s="2">
        <f>IFERROR(__xludf.DUMMYFUNCTION("""COMPUTED_VALUE"""),1.0)</f>
        <v>1</v>
      </c>
      <c r="G3632" s="4" t="s">
        <v>3237</v>
      </c>
      <c r="H3632" s="2" t="s">
        <v>3176</v>
      </c>
    </row>
    <row r="3633">
      <c r="A3633" s="3">
        <v>46288.0</v>
      </c>
      <c r="B3633" s="4" t="s">
        <v>303</v>
      </c>
      <c r="C3633" s="4" t="s">
        <v>301</v>
      </c>
      <c r="D3633" s="2" t="s">
        <v>9298</v>
      </c>
      <c r="E3633" s="2">
        <v>0.0</v>
      </c>
      <c r="F3633" s="2">
        <f>IFERROR(__xludf.DUMMYFUNCTION("""COMPUTED_VALUE"""),0.0)</f>
        <v>0</v>
      </c>
      <c r="G3633" s="4" t="s">
        <v>3237</v>
      </c>
      <c r="H3633" s="2" t="s">
        <v>3176</v>
      </c>
    </row>
    <row r="3634">
      <c r="A3634" s="3">
        <v>46289.0</v>
      </c>
      <c r="B3634" s="4" t="s">
        <v>148</v>
      </c>
      <c r="C3634" s="4" t="s">
        <v>301</v>
      </c>
      <c r="D3634" s="2" t="s">
        <v>9298</v>
      </c>
      <c r="E3634" s="2">
        <v>0.0</v>
      </c>
      <c r="F3634" s="2">
        <f>IFERROR(__xludf.DUMMYFUNCTION("""COMPUTED_VALUE"""),0.0)</f>
        <v>0</v>
      </c>
      <c r="G3634" s="4" t="s">
        <v>3237</v>
      </c>
      <c r="H3634" s="2" t="s">
        <v>3176</v>
      </c>
    </row>
    <row r="3635">
      <c r="A3635" s="3">
        <v>46290.0</v>
      </c>
      <c r="B3635" s="4" t="s">
        <v>196</v>
      </c>
      <c r="C3635" s="4" t="s">
        <v>301</v>
      </c>
      <c r="D3635" s="2" t="s">
        <v>9298</v>
      </c>
      <c r="E3635" s="2">
        <v>0.0</v>
      </c>
      <c r="F3635" s="2">
        <f>IFERROR(__xludf.DUMMYFUNCTION("""COMPUTED_VALUE"""),0.0)</f>
        <v>0</v>
      </c>
      <c r="G3635" s="4" t="s">
        <v>3237</v>
      </c>
      <c r="H3635" s="2" t="s">
        <v>3176</v>
      </c>
    </row>
    <row r="3636">
      <c r="A3636" s="3">
        <v>46291.0</v>
      </c>
      <c r="B3636" s="4" t="s">
        <v>288</v>
      </c>
      <c r="C3636" s="4" t="s">
        <v>301</v>
      </c>
      <c r="D3636" s="2" t="s">
        <v>9298</v>
      </c>
      <c r="E3636" s="2">
        <v>0.0</v>
      </c>
      <c r="F3636" s="2">
        <f>IFERROR(__xludf.DUMMYFUNCTION("""COMPUTED_VALUE"""),0.0)</f>
        <v>0</v>
      </c>
      <c r="G3636" s="4" t="s">
        <v>3237</v>
      </c>
      <c r="H3636" s="2" t="s">
        <v>3176</v>
      </c>
    </row>
    <row r="3637">
      <c r="A3637" s="3">
        <v>46292.0</v>
      </c>
      <c r="B3637" s="4" t="s">
        <v>256</v>
      </c>
      <c r="C3637" s="4" t="s">
        <v>301</v>
      </c>
      <c r="D3637" s="2" t="s">
        <v>9298</v>
      </c>
      <c r="E3637" s="2">
        <v>0.0</v>
      </c>
      <c r="F3637" s="2">
        <f>IFERROR(__xludf.DUMMYFUNCTION("""COMPUTED_VALUE"""),0.0)</f>
        <v>0</v>
      </c>
      <c r="G3637" s="4" t="s">
        <v>3237</v>
      </c>
      <c r="H3637" s="2" t="s">
        <v>3176</v>
      </c>
    </row>
    <row r="3638">
      <c r="A3638" s="3">
        <v>46293.0</v>
      </c>
      <c r="B3638" s="4" t="s">
        <v>180</v>
      </c>
      <c r="C3638" s="4" t="s">
        <v>301</v>
      </c>
      <c r="D3638" s="2" t="s">
        <v>9298</v>
      </c>
      <c r="E3638" s="2">
        <v>0.0</v>
      </c>
      <c r="F3638" s="2">
        <f>IFERROR(__xludf.DUMMYFUNCTION("""COMPUTED_VALUE"""),0.0)</f>
        <v>0</v>
      </c>
      <c r="G3638" s="4" t="s">
        <v>3237</v>
      </c>
      <c r="H3638" s="2" t="s">
        <v>3176</v>
      </c>
    </row>
    <row r="3639">
      <c r="A3639" s="3">
        <v>46294.0</v>
      </c>
      <c r="B3639" s="4" t="s">
        <v>208</v>
      </c>
      <c r="C3639" s="4" t="s">
        <v>301</v>
      </c>
      <c r="D3639" s="2" t="s">
        <v>9298</v>
      </c>
      <c r="E3639" s="2">
        <v>0.0</v>
      </c>
      <c r="F3639" s="2">
        <f>IFERROR(__xludf.DUMMYFUNCTION("""COMPUTED_VALUE"""),0.0)</f>
        <v>0</v>
      </c>
      <c r="G3639" s="4" t="s">
        <v>3237</v>
      </c>
      <c r="H3639" s="2" t="s">
        <v>3176</v>
      </c>
    </row>
    <row r="3640">
      <c r="A3640" s="3">
        <v>46295.0</v>
      </c>
      <c r="B3640" s="4" t="s">
        <v>303</v>
      </c>
      <c r="C3640" s="4" t="s">
        <v>301</v>
      </c>
      <c r="D3640" s="2" t="s">
        <v>9298</v>
      </c>
      <c r="E3640" s="2">
        <v>0.0</v>
      </c>
      <c r="F3640" s="2">
        <f>IFERROR(__xludf.DUMMYFUNCTION("""COMPUTED_VALUE"""),0.0)</f>
        <v>0</v>
      </c>
      <c r="G3640" s="4" t="s">
        <v>3237</v>
      </c>
      <c r="H3640" s="2" t="s">
        <v>3176</v>
      </c>
    </row>
    <row r="3641">
      <c r="A3641" s="3">
        <v>46296.0</v>
      </c>
      <c r="B3641" s="4" t="s">
        <v>148</v>
      </c>
      <c r="C3641" s="4" t="s">
        <v>301</v>
      </c>
      <c r="D3641" s="2" t="s">
        <v>9298</v>
      </c>
      <c r="E3641" s="2">
        <v>0.0</v>
      </c>
      <c r="F3641" s="2">
        <f>IFERROR(__xludf.DUMMYFUNCTION("""COMPUTED_VALUE"""),0.0)</f>
        <v>0</v>
      </c>
      <c r="G3641" s="4" t="s">
        <v>3237</v>
      </c>
      <c r="H3641" s="2" t="s">
        <v>3176</v>
      </c>
    </row>
    <row r="3642">
      <c r="A3642" s="3">
        <v>46297.0</v>
      </c>
      <c r="B3642" s="4" t="s">
        <v>196</v>
      </c>
      <c r="C3642" s="4" t="s">
        <v>301</v>
      </c>
      <c r="D3642" s="2" t="s">
        <v>9298</v>
      </c>
      <c r="E3642" s="2">
        <v>0.0</v>
      </c>
      <c r="F3642" s="2">
        <f>IFERROR(__xludf.DUMMYFUNCTION("""COMPUTED_VALUE"""),0.0)</f>
        <v>0</v>
      </c>
      <c r="G3642" s="4" t="s">
        <v>3237</v>
      </c>
      <c r="H3642" s="2" t="s">
        <v>3176</v>
      </c>
    </row>
    <row r="3643">
      <c r="A3643" s="3">
        <v>46298.0</v>
      </c>
      <c r="B3643" s="4" t="s">
        <v>288</v>
      </c>
      <c r="C3643" s="4" t="s">
        <v>301</v>
      </c>
      <c r="D3643" s="2" t="s">
        <v>9298</v>
      </c>
      <c r="E3643" s="2">
        <v>0.0</v>
      </c>
      <c r="F3643" s="2">
        <f>IFERROR(__xludf.DUMMYFUNCTION("""COMPUTED_VALUE"""),0.0)</f>
        <v>0</v>
      </c>
      <c r="G3643" s="4" t="s">
        <v>3237</v>
      </c>
      <c r="H3643" s="2" t="s">
        <v>3176</v>
      </c>
    </row>
    <row r="3644">
      <c r="A3644" s="3">
        <v>46299.0</v>
      </c>
      <c r="B3644" s="4" t="s">
        <v>256</v>
      </c>
      <c r="C3644" s="4" t="s">
        <v>301</v>
      </c>
      <c r="D3644" s="2" t="s">
        <v>9298</v>
      </c>
      <c r="E3644" s="2">
        <v>0.0</v>
      </c>
      <c r="F3644" s="2">
        <f>IFERROR(__xludf.DUMMYFUNCTION("""COMPUTED_VALUE"""),0.0)</f>
        <v>0</v>
      </c>
      <c r="G3644" s="4" t="s">
        <v>3237</v>
      </c>
      <c r="H3644" s="2" t="s">
        <v>3176</v>
      </c>
    </row>
    <row r="3645">
      <c r="A3645" s="3">
        <v>46300.0</v>
      </c>
      <c r="B3645" s="4" t="s">
        <v>180</v>
      </c>
      <c r="C3645" s="4" t="s">
        <v>301</v>
      </c>
      <c r="D3645" s="2" t="s">
        <v>9298</v>
      </c>
      <c r="E3645" s="2">
        <v>0.0</v>
      </c>
      <c r="F3645" s="2">
        <f>IFERROR(__xludf.DUMMYFUNCTION("""COMPUTED_VALUE"""),0.0)</f>
        <v>0</v>
      </c>
      <c r="G3645" s="4" t="s">
        <v>3237</v>
      </c>
      <c r="H3645" s="2" t="s">
        <v>3176</v>
      </c>
    </row>
    <row r="3646">
      <c r="A3646" s="3">
        <v>46301.0</v>
      </c>
      <c r="B3646" s="4" t="s">
        <v>208</v>
      </c>
      <c r="C3646" s="4" t="s">
        <v>301</v>
      </c>
      <c r="D3646" s="2" t="s">
        <v>9298</v>
      </c>
      <c r="E3646" s="2">
        <v>0.0</v>
      </c>
      <c r="F3646" s="2">
        <f>IFERROR(__xludf.DUMMYFUNCTION("""COMPUTED_VALUE"""),0.0)</f>
        <v>0</v>
      </c>
      <c r="G3646" s="4" t="s">
        <v>3237</v>
      </c>
      <c r="H3646" s="2" t="s">
        <v>3176</v>
      </c>
    </row>
    <row r="3647">
      <c r="A3647" s="3">
        <v>46302.0</v>
      </c>
      <c r="B3647" s="4" t="s">
        <v>303</v>
      </c>
      <c r="C3647" s="4" t="s">
        <v>301</v>
      </c>
      <c r="D3647" s="2" t="s">
        <v>9298</v>
      </c>
      <c r="E3647" s="2">
        <v>0.0</v>
      </c>
      <c r="F3647" s="2">
        <f>IFERROR(__xludf.DUMMYFUNCTION("""COMPUTED_VALUE"""),0.0)</f>
        <v>0</v>
      </c>
      <c r="G3647" s="4" t="s">
        <v>3237</v>
      </c>
      <c r="H3647" s="2" t="s">
        <v>3176</v>
      </c>
    </row>
    <row r="3648">
      <c r="A3648" s="3">
        <v>46303.0</v>
      </c>
      <c r="B3648" s="4" t="s">
        <v>148</v>
      </c>
      <c r="C3648" s="4" t="s">
        <v>301</v>
      </c>
      <c r="D3648" s="2" t="s">
        <v>9298</v>
      </c>
      <c r="E3648" s="2">
        <v>0.0</v>
      </c>
      <c r="F3648" s="2">
        <f>IFERROR(__xludf.DUMMYFUNCTION("""COMPUTED_VALUE"""),0.0)</f>
        <v>0</v>
      </c>
      <c r="G3648" s="4" t="s">
        <v>3237</v>
      </c>
      <c r="H3648" s="2" t="s">
        <v>3176</v>
      </c>
    </row>
    <row r="3649">
      <c r="A3649" s="3">
        <v>46304.0</v>
      </c>
      <c r="B3649" s="4" t="s">
        <v>196</v>
      </c>
      <c r="C3649" s="4" t="s">
        <v>301</v>
      </c>
      <c r="D3649" s="2" t="s">
        <v>9298</v>
      </c>
      <c r="E3649" s="2">
        <v>0.0</v>
      </c>
      <c r="F3649" s="2">
        <f>IFERROR(__xludf.DUMMYFUNCTION("""COMPUTED_VALUE"""),0.0)</f>
        <v>0</v>
      </c>
      <c r="G3649" s="4" t="s">
        <v>3237</v>
      </c>
      <c r="H3649" s="2" t="s">
        <v>3176</v>
      </c>
    </row>
    <row r="3650">
      <c r="A3650" s="3">
        <v>46305.0</v>
      </c>
      <c r="B3650" s="4" t="s">
        <v>288</v>
      </c>
      <c r="C3650" s="4" t="s">
        <v>301</v>
      </c>
      <c r="D3650" s="2" t="s">
        <v>9298</v>
      </c>
      <c r="E3650" s="2">
        <v>0.0</v>
      </c>
      <c r="F3650" s="2">
        <f>IFERROR(__xludf.DUMMYFUNCTION("""COMPUTED_VALUE"""),0.0)</f>
        <v>0</v>
      </c>
      <c r="G3650" s="4" t="s">
        <v>3237</v>
      </c>
      <c r="H3650" s="2" t="s">
        <v>3176</v>
      </c>
    </row>
    <row r="3651">
      <c r="A3651" s="3">
        <v>46306.0</v>
      </c>
      <c r="B3651" s="4" t="s">
        <v>256</v>
      </c>
      <c r="C3651" s="4" t="s">
        <v>301</v>
      </c>
      <c r="D3651" s="2" t="s">
        <v>9298</v>
      </c>
      <c r="E3651" s="2">
        <v>0.0</v>
      </c>
      <c r="F3651" s="2">
        <f>IFERROR(__xludf.DUMMYFUNCTION("""COMPUTED_VALUE"""),0.0)</f>
        <v>0</v>
      </c>
      <c r="G3651" s="4" t="s">
        <v>3237</v>
      </c>
      <c r="H3651" s="2" t="s">
        <v>3176</v>
      </c>
    </row>
    <row r="3652">
      <c r="A3652" s="3">
        <f t="array" ref="A3652:A4016">SEQUENCE(365,1,TODAY()-364,1)</f>
        <v>45942</v>
      </c>
      <c r="B3652" s="4" t="str">
        <f t="array" ref="B3652:B4016">IF(A3652:A4016="",,CHOOSE(WEEKDAY(A3652:A4016,2),"Понеділок","Вівторок","Середа","Четвер","П’ятниця","Субота","Неділя"))</f>
        <v>Неділя</v>
      </c>
      <c r="C3652" s="2" t="str">
        <f t="array" ref="C3652:C4016">IF(A3652:A4016&lt;&gt;"",'Налаштування'!$R$49,"")</f>
        <v>Павлоград</v>
      </c>
      <c r="D3652" s="2" t="s">
        <v>9298</v>
      </c>
      <c r="E3652" s="2">
        <f t="array" ref="E3652:E4016">MAP(A3652:A4016,C3652:C4016,D3652:D4016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3652" s="2">
        <f>IFERROR(__xludf.DUMMYFUNCTION("MAP(A3652:A4016,C3652:C4016,LAMBDA(d,c,IF(d="""",,IFERROR(ROWS(UNIQUE(FILTER('Реєстр'!$AD$2:$AD$5000,'Реєстр'!$B$2:$B$5000=c,'Реєстр'!$D$2:$D$5000=TEXT(d,""yyyy-mm-dd""),'Реєстр'!$C$2:$C$5000=""Балістика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3652" s="4" t="s">
        <v>3231</v>
      </c>
      <c r="H3652" s="2" t="s">
        <v>3176</v>
      </c>
    </row>
    <row r="3653">
      <c r="A3653" s="3">
        <v>45943.0</v>
      </c>
      <c r="B3653" s="4" t="s">
        <v>180</v>
      </c>
      <c r="C3653" s="2" t="s">
        <v>450</v>
      </c>
      <c r="D3653" s="2" t="s">
        <v>9298</v>
      </c>
      <c r="E3653" s="2">
        <v>0.0</v>
      </c>
      <c r="F3653" s="2">
        <f>IFERROR(__xludf.DUMMYFUNCTION("""COMPUTED_VALUE"""),0.0)</f>
        <v>0</v>
      </c>
      <c r="G3653" s="4" t="s">
        <v>3231</v>
      </c>
      <c r="H3653" s="2" t="s">
        <v>3176</v>
      </c>
    </row>
    <row r="3654">
      <c r="A3654" s="3">
        <v>45944.0</v>
      </c>
      <c r="B3654" s="4" t="s">
        <v>208</v>
      </c>
      <c r="C3654" s="2" t="s">
        <v>450</v>
      </c>
      <c r="D3654" s="2" t="s">
        <v>9298</v>
      </c>
      <c r="E3654" s="2">
        <v>0.0</v>
      </c>
      <c r="F3654" s="2">
        <f>IFERROR(__xludf.DUMMYFUNCTION("""COMPUTED_VALUE"""),0.0)</f>
        <v>0</v>
      </c>
      <c r="G3654" s="4" t="s">
        <v>3231</v>
      </c>
      <c r="H3654" s="2" t="s">
        <v>3176</v>
      </c>
    </row>
    <row r="3655">
      <c r="A3655" s="3">
        <v>45945.0</v>
      </c>
      <c r="B3655" s="4" t="s">
        <v>303</v>
      </c>
      <c r="C3655" s="2" t="s">
        <v>450</v>
      </c>
      <c r="D3655" s="2" t="s">
        <v>9298</v>
      </c>
      <c r="E3655" s="2">
        <v>0.0</v>
      </c>
      <c r="F3655" s="2">
        <f>IFERROR(__xludf.DUMMYFUNCTION("""COMPUTED_VALUE"""),0.0)</f>
        <v>0</v>
      </c>
      <c r="G3655" s="4" t="s">
        <v>3231</v>
      </c>
      <c r="H3655" s="2" t="s">
        <v>3176</v>
      </c>
    </row>
    <row r="3656">
      <c r="A3656" s="3">
        <v>45946.0</v>
      </c>
      <c r="B3656" s="4" t="s">
        <v>148</v>
      </c>
      <c r="C3656" s="2" t="s">
        <v>450</v>
      </c>
      <c r="D3656" s="2" t="s">
        <v>9298</v>
      </c>
      <c r="E3656" s="2">
        <v>0.0</v>
      </c>
      <c r="F3656" s="2">
        <f>IFERROR(__xludf.DUMMYFUNCTION("""COMPUTED_VALUE"""),0.0)</f>
        <v>0</v>
      </c>
      <c r="G3656" s="4" t="s">
        <v>3231</v>
      </c>
      <c r="H3656" s="2" t="s">
        <v>3176</v>
      </c>
    </row>
    <row r="3657">
      <c r="A3657" s="3">
        <v>45947.0</v>
      </c>
      <c r="B3657" s="4" t="s">
        <v>196</v>
      </c>
      <c r="C3657" s="2" t="s">
        <v>450</v>
      </c>
      <c r="D3657" s="2" t="s">
        <v>9298</v>
      </c>
      <c r="E3657" s="2">
        <v>0.0</v>
      </c>
      <c r="F3657" s="2">
        <f>IFERROR(__xludf.DUMMYFUNCTION("""COMPUTED_VALUE"""),0.0)</f>
        <v>0</v>
      </c>
      <c r="G3657" s="4" t="s">
        <v>3231</v>
      </c>
      <c r="H3657" s="2" t="s">
        <v>3176</v>
      </c>
    </row>
    <row r="3658">
      <c r="A3658" s="3">
        <v>45948.0</v>
      </c>
      <c r="B3658" s="4" t="s">
        <v>288</v>
      </c>
      <c r="C3658" s="2" t="s">
        <v>450</v>
      </c>
      <c r="D3658" s="2" t="s">
        <v>9298</v>
      </c>
      <c r="E3658" s="2">
        <v>0.0</v>
      </c>
      <c r="F3658" s="2">
        <f>IFERROR(__xludf.DUMMYFUNCTION("""COMPUTED_VALUE"""),0.0)</f>
        <v>0</v>
      </c>
      <c r="G3658" s="4" t="s">
        <v>3231</v>
      </c>
      <c r="H3658" s="2" t="s">
        <v>3176</v>
      </c>
    </row>
    <row r="3659">
      <c r="A3659" s="3">
        <v>45949.0</v>
      </c>
      <c r="B3659" s="4" t="s">
        <v>256</v>
      </c>
      <c r="C3659" s="2" t="s">
        <v>450</v>
      </c>
      <c r="D3659" s="2" t="s">
        <v>9298</v>
      </c>
      <c r="E3659" s="2">
        <v>0.0</v>
      </c>
      <c r="F3659" s="2">
        <f>IFERROR(__xludf.DUMMYFUNCTION("""COMPUTED_VALUE"""),0.0)</f>
        <v>0</v>
      </c>
      <c r="G3659" s="4" t="s">
        <v>3231</v>
      </c>
      <c r="H3659" s="2" t="s">
        <v>3176</v>
      </c>
    </row>
    <row r="3660">
      <c r="A3660" s="3">
        <v>45950.0</v>
      </c>
      <c r="B3660" s="4" t="s">
        <v>180</v>
      </c>
      <c r="C3660" s="2" t="s">
        <v>450</v>
      </c>
      <c r="D3660" s="2" t="s">
        <v>9298</v>
      </c>
      <c r="E3660" s="2">
        <v>0.0</v>
      </c>
      <c r="F3660" s="2">
        <f>IFERROR(__xludf.DUMMYFUNCTION("""COMPUTED_VALUE"""),0.0)</f>
        <v>0</v>
      </c>
      <c r="G3660" s="4" t="s">
        <v>3231</v>
      </c>
      <c r="H3660" s="2" t="s">
        <v>3176</v>
      </c>
    </row>
    <row r="3661">
      <c r="A3661" s="3">
        <v>45951.0</v>
      </c>
      <c r="B3661" s="4" t="s">
        <v>208</v>
      </c>
      <c r="C3661" s="2" t="s">
        <v>450</v>
      </c>
      <c r="D3661" s="2" t="s">
        <v>9298</v>
      </c>
      <c r="E3661" s="2">
        <v>0.0</v>
      </c>
      <c r="F3661" s="2">
        <f>IFERROR(__xludf.DUMMYFUNCTION("""COMPUTED_VALUE"""),0.0)</f>
        <v>0</v>
      </c>
      <c r="G3661" s="4" t="s">
        <v>3231</v>
      </c>
      <c r="H3661" s="2" t="s">
        <v>3176</v>
      </c>
    </row>
    <row r="3662">
      <c r="A3662" s="3">
        <v>45952.0</v>
      </c>
      <c r="B3662" s="4" t="s">
        <v>303</v>
      </c>
      <c r="C3662" s="2" t="s">
        <v>450</v>
      </c>
      <c r="D3662" s="2" t="s">
        <v>9298</v>
      </c>
      <c r="E3662" s="2">
        <v>0.0</v>
      </c>
      <c r="F3662" s="2">
        <f>IFERROR(__xludf.DUMMYFUNCTION("""COMPUTED_VALUE"""),0.0)</f>
        <v>0</v>
      </c>
      <c r="G3662" s="4" t="s">
        <v>3231</v>
      </c>
      <c r="H3662" s="2" t="s">
        <v>3176</v>
      </c>
    </row>
    <row r="3663">
      <c r="A3663" s="3">
        <v>45953.0</v>
      </c>
      <c r="B3663" s="4" t="s">
        <v>148</v>
      </c>
      <c r="C3663" s="2" t="s">
        <v>450</v>
      </c>
      <c r="D3663" s="2" t="s">
        <v>9298</v>
      </c>
      <c r="E3663" s="2">
        <v>0.0</v>
      </c>
      <c r="F3663" s="2">
        <f>IFERROR(__xludf.DUMMYFUNCTION("""COMPUTED_VALUE"""),0.0)</f>
        <v>0</v>
      </c>
      <c r="G3663" s="4" t="s">
        <v>3231</v>
      </c>
      <c r="H3663" s="2" t="s">
        <v>3176</v>
      </c>
    </row>
    <row r="3664">
      <c r="A3664" s="3">
        <v>45954.0</v>
      </c>
      <c r="B3664" s="4" t="s">
        <v>196</v>
      </c>
      <c r="C3664" s="2" t="s">
        <v>450</v>
      </c>
      <c r="D3664" s="2" t="s">
        <v>9298</v>
      </c>
      <c r="E3664" s="2">
        <v>0.0</v>
      </c>
      <c r="F3664" s="2">
        <f>IFERROR(__xludf.DUMMYFUNCTION("""COMPUTED_VALUE"""),0.0)</f>
        <v>0</v>
      </c>
      <c r="G3664" s="4" t="s">
        <v>3231</v>
      </c>
      <c r="H3664" s="2" t="s">
        <v>3176</v>
      </c>
    </row>
    <row r="3665">
      <c r="A3665" s="3">
        <v>45955.0</v>
      </c>
      <c r="B3665" s="4" t="s">
        <v>288</v>
      </c>
      <c r="C3665" s="2" t="s">
        <v>450</v>
      </c>
      <c r="D3665" s="2" t="s">
        <v>9298</v>
      </c>
      <c r="E3665" s="2">
        <v>0.0</v>
      </c>
      <c r="F3665" s="2">
        <f>IFERROR(__xludf.DUMMYFUNCTION("""COMPUTED_VALUE"""),0.0)</f>
        <v>0</v>
      </c>
      <c r="G3665" s="4" t="s">
        <v>3231</v>
      </c>
      <c r="H3665" s="2" t="s">
        <v>3176</v>
      </c>
    </row>
    <row r="3666">
      <c r="A3666" s="3">
        <v>45956.0</v>
      </c>
      <c r="B3666" s="4" t="s">
        <v>256</v>
      </c>
      <c r="C3666" s="2" t="s">
        <v>450</v>
      </c>
      <c r="D3666" s="2" t="s">
        <v>9298</v>
      </c>
      <c r="E3666" s="2">
        <v>1.0</v>
      </c>
      <c r="F3666" s="2">
        <f>IFERROR(__xludf.DUMMYFUNCTION("""COMPUTED_VALUE"""),1.0)</f>
        <v>1</v>
      </c>
      <c r="G3666" s="4" t="s">
        <v>3231</v>
      </c>
      <c r="H3666" s="2" t="s">
        <v>3176</v>
      </c>
    </row>
    <row r="3667">
      <c r="A3667" s="3">
        <v>45957.0</v>
      </c>
      <c r="B3667" s="4" t="s">
        <v>180</v>
      </c>
      <c r="C3667" s="2" t="s">
        <v>450</v>
      </c>
      <c r="D3667" s="2" t="s">
        <v>9298</v>
      </c>
      <c r="E3667" s="2">
        <v>0.0</v>
      </c>
      <c r="F3667" s="2">
        <f>IFERROR(__xludf.DUMMYFUNCTION("""COMPUTED_VALUE"""),0.0)</f>
        <v>0</v>
      </c>
      <c r="G3667" s="4" t="s">
        <v>3231</v>
      </c>
      <c r="H3667" s="2" t="s">
        <v>3176</v>
      </c>
    </row>
    <row r="3668">
      <c r="A3668" s="3">
        <v>45958.0</v>
      </c>
      <c r="B3668" s="4" t="s">
        <v>208</v>
      </c>
      <c r="C3668" s="2" t="s">
        <v>450</v>
      </c>
      <c r="D3668" s="2" t="s">
        <v>9298</v>
      </c>
      <c r="E3668" s="2">
        <v>0.0</v>
      </c>
      <c r="F3668" s="2">
        <f>IFERROR(__xludf.DUMMYFUNCTION("""COMPUTED_VALUE"""),0.0)</f>
        <v>0</v>
      </c>
      <c r="G3668" s="4" t="s">
        <v>3231</v>
      </c>
      <c r="H3668" s="2" t="s">
        <v>3176</v>
      </c>
    </row>
    <row r="3669">
      <c r="A3669" s="3">
        <v>45959.0</v>
      </c>
      <c r="B3669" s="4" t="s">
        <v>303</v>
      </c>
      <c r="C3669" s="2" t="s">
        <v>450</v>
      </c>
      <c r="D3669" s="2" t="s">
        <v>9298</v>
      </c>
      <c r="E3669" s="2">
        <v>0.0</v>
      </c>
      <c r="F3669" s="2">
        <f>IFERROR(__xludf.DUMMYFUNCTION("""COMPUTED_VALUE"""),0.0)</f>
        <v>0</v>
      </c>
      <c r="G3669" s="4" t="s">
        <v>3231</v>
      </c>
      <c r="H3669" s="2" t="s">
        <v>3176</v>
      </c>
    </row>
    <row r="3670">
      <c r="A3670" s="3">
        <v>45960.0</v>
      </c>
      <c r="B3670" s="4" t="s">
        <v>148</v>
      </c>
      <c r="C3670" s="2" t="s">
        <v>450</v>
      </c>
      <c r="D3670" s="2" t="s">
        <v>9298</v>
      </c>
      <c r="E3670" s="2">
        <v>0.0</v>
      </c>
      <c r="F3670" s="2">
        <f>IFERROR(__xludf.DUMMYFUNCTION("""COMPUTED_VALUE"""),0.0)</f>
        <v>0</v>
      </c>
      <c r="G3670" s="4" t="s">
        <v>3231</v>
      </c>
      <c r="H3670" s="2" t="s">
        <v>3176</v>
      </c>
    </row>
    <row r="3671">
      <c r="A3671" s="3">
        <v>45961.0</v>
      </c>
      <c r="B3671" s="4" t="s">
        <v>196</v>
      </c>
      <c r="C3671" s="2" t="s">
        <v>450</v>
      </c>
      <c r="D3671" s="2" t="s">
        <v>9298</v>
      </c>
      <c r="E3671" s="2">
        <v>0.0</v>
      </c>
      <c r="F3671" s="2">
        <f>IFERROR(__xludf.DUMMYFUNCTION("""COMPUTED_VALUE"""),0.0)</f>
        <v>0</v>
      </c>
      <c r="G3671" s="4" t="s">
        <v>3231</v>
      </c>
      <c r="H3671" s="2" t="s">
        <v>3176</v>
      </c>
    </row>
    <row r="3672">
      <c r="A3672" s="3">
        <v>45962.0</v>
      </c>
      <c r="B3672" s="4" t="s">
        <v>288</v>
      </c>
      <c r="C3672" s="2" t="s">
        <v>450</v>
      </c>
      <c r="D3672" s="2" t="s">
        <v>9298</v>
      </c>
      <c r="E3672" s="2">
        <v>0.0</v>
      </c>
      <c r="F3672" s="2">
        <f>IFERROR(__xludf.DUMMYFUNCTION("""COMPUTED_VALUE"""),0.0)</f>
        <v>0</v>
      </c>
      <c r="G3672" s="4" t="s">
        <v>3231</v>
      </c>
      <c r="H3672" s="2" t="s">
        <v>3176</v>
      </c>
    </row>
    <row r="3673">
      <c r="A3673" s="3">
        <v>45963.0</v>
      </c>
      <c r="B3673" s="4" t="s">
        <v>256</v>
      </c>
      <c r="C3673" s="2" t="s">
        <v>450</v>
      </c>
      <c r="D3673" s="2" t="s">
        <v>9298</v>
      </c>
      <c r="E3673" s="2">
        <v>0.0</v>
      </c>
      <c r="F3673" s="2">
        <f>IFERROR(__xludf.DUMMYFUNCTION("""COMPUTED_VALUE"""),0.0)</f>
        <v>0</v>
      </c>
      <c r="G3673" s="4" t="s">
        <v>3231</v>
      </c>
      <c r="H3673" s="2" t="s">
        <v>3176</v>
      </c>
    </row>
    <row r="3674">
      <c r="A3674" s="3">
        <v>45964.0</v>
      </c>
      <c r="B3674" s="4" t="s">
        <v>180</v>
      </c>
      <c r="C3674" s="2" t="s">
        <v>450</v>
      </c>
      <c r="D3674" s="2" t="s">
        <v>9298</v>
      </c>
      <c r="E3674" s="2">
        <v>0.0</v>
      </c>
      <c r="F3674" s="2">
        <f>IFERROR(__xludf.DUMMYFUNCTION("""COMPUTED_VALUE"""),0.0)</f>
        <v>0</v>
      </c>
      <c r="G3674" s="4" t="s">
        <v>3231</v>
      </c>
      <c r="H3674" s="2" t="s">
        <v>3176</v>
      </c>
    </row>
    <row r="3675">
      <c r="A3675" s="3">
        <v>45965.0</v>
      </c>
      <c r="B3675" s="4" t="s">
        <v>208</v>
      </c>
      <c r="C3675" s="2" t="s">
        <v>450</v>
      </c>
      <c r="D3675" s="2" t="s">
        <v>9298</v>
      </c>
      <c r="E3675" s="2">
        <v>0.0</v>
      </c>
      <c r="F3675" s="2">
        <f>IFERROR(__xludf.DUMMYFUNCTION("""COMPUTED_VALUE"""),0.0)</f>
        <v>0</v>
      </c>
      <c r="G3675" s="4" t="s">
        <v>3231</v>
      </c>
      <c r="H3675" s="2" t="s">
        <v>3176</v>
      </c>
    </row>
    <row r="3676">
      <c r="A3676" s="3">
        <v>45966.0</v>
      </c>
      <c r="B3676" s="4" t="s">
        <v>303</v>
      </c>
      <c r="C3676" s="2" t="s">
        <v>450</v>
      </c>
      <c r="D3676" s="2" t="s">
        <v>9298</v>
      </c>
      <c r="E3676" s="2">
        <v>0.0</v>
      </c>
      <c r="F3676" s="2">
        <f>IFERROR(__xludf.DUMMYFUNCTION("""COMPUTED_VALUE"""),0.0)</f>
        <v>0</v>
      </c>
      <c r="G3676" s="4" t="s">
        <v>3231</v>
      </c>
      <c r="H3676" s="2" t="s">
        <v>3176</v>
      </c>
    </row>
    <row r="3677">
      <c r="A3677" s="3">
        <v>45967.0</v>
      </c>
      <c r="B3677" s="4" t="s">
        <v>148</v>
      </c>
      <c r="C3677" s="2" t="s">
        <v>450</v>
      </c>
      <c r="D3677" s="2" t="s">
        <v>9298</v>
      </c>
      <c r="E3677" s="2">
        <v>0.0</v>
      </c>
      <c r="F3677" s="2">
        <f>IFERROR(__xludf.DUMMYFUNCTION("""COMPUTED_VALUE"""),0.0)</f>
        <v>0</v>
      </c>
      <c r="G3677" s="4" t="s">
        <v>3231</v>
      </c>
      <c r="H3677" s="2" t="s">
        <v>3176</v>
      </c>
    </row>
    <row r="3678">
      <c r="A3678" s="3">
        <v>45968.0</v>
      </c>
      <c r="B3678" s="4" t="s">
        <v>196</v>
      </c>
      <c r="C3678" s="2" t="s">
        <v>450</v>
      </c>
      <c r="D3678" s="2" t="s">
        <v>9298</v>
      </c>
      <c r="E3678" s="2">
        <v>0.0</v>
      </c>
      <c r="F3678" s="2">
        <f>IFERROR(__xludf.DUMMYFUNCTION("""COMPUTED_VALUE"""),0.0)</f>
        <v>0</v>
      </c>
      <c r="G3678" s="4" t="s">
        <v>3231</v>
      </c>
      <c r="H3678" s="2" t="s">
        <v>3176</v>
      </c>
    </row>
    <row r="3679">
      <c r="A3679" s="3">
        <v>45969.0</v>
      </c>
      <c r="B3679" s="4" t="s">
        <v>288</v>
      </c>
      <c r="C3679" s="2" t="s">
        <v>450</v>
      </c>
      <c r="D3679" s="2" t="s">
        <v>9298</v>
      </c>
      <c r="E3679" s="2">
        <v>0.0</v>
      </c>
      <c r="F3679" s="2">
        <f>IFERROR(__xludf.DUMMYFUNCTION("""COMPUTED_VALUE"""),0.0)</f>
        <v>0</v>
      </c>
      <c r="G3679" s="4" t="s">
        <v>3231</v>
      </c>
      <c r="H3679" s="2" t="s">
        <v>3176</v>
      </c>
    </row>
    <row r="3680">
      <c r="A3680" s="3">
        <v>45970.0</v>
      </c>
      <c r="B3680" s="4" t="s">
        <v>256</v>
      </c>
      <c r="C3680" s="2" t="s">
        <v>450</v>
      </c>
      <c r="D3680" s="2" t="s">
        <v>9298</v>
      </c>
      <c r="E3680" s="2">
        <v>0.0</v>
      </c>
      <c r="F3680" s="2">
        <f>IFERROR(__xludf.DUMMYFUNCTION("""COMPUTED_VALUE"""),0.0)</f>
        <v>0</v>
      </c>
      <c r="G3680" s="4" t="s">
        <v>3231</v>
      </c>
      <c r="H3680" s="2" t="s">
        <v>3176</v>
      </c>
    </row>
    <row r="3681">
      <c r="A3681" s="3">
        <v>45971.0</v>
      </c>
      <c r="B3681" s="4" t="s">
        <v>180</v>
      </c>
      <c r="C3681" s="2" t="s">
        <v>450</v>
      </c>
      <c r="D3681" s="2" t="s">
        <v>9298</v>
      </c>
      <c r="E3681" s="2">
        <v>0.0</v>
      </c>
      <c r="F3681" s="2">
        <f>IFERROR(__xludf.DUMMYFUNCTION("""COMPUTED_VALUE"""),0.0)</f>
        <v>0</v>
      </c>
      <c r="G3681" s="4" t="s">
        <v>3231</v>
      </c>
      <c r="H3681" s="2" t="s">
        <v>3176</v>
      </c>
    </row>
    <row r="3682">
      <c r="A3682" s="3">
        <v>45972.0</v>
      </c>
      <c r="B3682" s="4" t="s">
        <v>208</v>
      </c>
      <c r="C3682" s="2" t="s">
        <v>450</v>
      </c>
      <c r="D3682" s="2" t="s">
        <v>9298</v>
      </c>
      <c r="E3682" s="2">
        <v>0.0</v>
      </c>
      <c r="F3682" s="2">
        <f>IFERROR(__xludf.DUMMYFUNCTION("""COMPUTED_VALUE"""),0.0)</f>
        <v>0</v>
      </c>
      <c r="G3682" s="4" t="s">
        <v>3231</v>
      </c>
      <c r="H3682" s="2" t="s">
        <v>3176</v>
      </c>
    </row>
    <row r="3683">
      <c r="A3683" s="3">
        <v>45973.0</v>
      </c>
      <c r="B3683" s="4" t="s">
        <v>303</v>
      </c>
      <c r="C3683" s="2" t="s">
        <v>450</v>
      </c>
      <c r="D3683" s="2" t="s">
        <v>9298</v>
      </c>
      <c r="E3683" s="2">
        <v>0.0</v>
      </c>
      <c r="F3683" s="2">
        <f>IFERROR(__xludf.DUMMYFUNCTION("""COMPUTED_VALUE"""),0.0)</f>
        <v>0</v>
      </c>
      <c r="G3683" s="4" t="s">
        <v>3231</v>
      </c>
      <c r="H3683" s="2" t="s">
        <v>3176</v>
      </c>
    </row>
    <row r="3684">
      <c r="A3684" s="3">
        <v>45974.0</v>
      </c>
      <c r="B3684" s="4" t="s">
        <v>148</v>
      </c>
      <c r="C3684" s="2" t="s">
        <v>450</v>
      </c>
      <c r="D3684" s="2" t="s">
        <v>9298</v>
      </c>
      <c r="E3684" s="2">
        <v>0.0</v>
      </c>
      <c r="F3684" s="2">
        <f>IFERROR(__xludf.DUMMYFUNCTION("""COMPUTED_VALUE"""),0.0)</f>
        <v>0</v>
      </c>
      <c r="G3684" s="4" t="s">
        <v>3231</v>
      </c>
      <c r="H3684" s="2" t="s">
        <v>3176</v>
      </c>
    </row>
    <row r="3685">
      <c r="A3685" s="3">
        <v>45975.0</v>
      </c>
      <c r="B3685" s="4" t="s">
        <v>196</v>
      </c>
      <c r="C3685" s="2" t="s">
        <v>450</v>
      </c>
      <c r="D3685" s="2" t="s">
        <v>9298</v>
      </c>
      <c r="E3685" s="2">
        <v>0.0</v>
      </c>
      <c r="F3685" s="2">
        <f>IFERROR(__xludf.DUMMYFUNCTION("""COMPUTED_VALUE"""),0.0)</f>
        <v>0</v>
      </c>
      <c r="G3685" s="4" t="s">
        <v>3231</v>
      </c>
      <c r="H3685" s="2" t="s">
        <v>3176</v>
      </c>
    </row>
    <row r="3686">
      <c r="A3686" s="3">
        <v>45976.0</v>
      </c>
      <c r="B3686" s="4" t="s">
        <v>288</v>
      </c>
      <c r="C3686" s="2" t="s">
        <v>450</v>
      </c>
      <c r="D3686" s="2" t="s">
        <v>9298</v>
      </c>
      <c r="E3686" s="2">
        <v>0.0</v>
      </c>
      <c r="F3686" s="2">
        <f>IFERROR(__xludf.DUMMYFUNCTION("""COMPUTED_VALUE"""),0.0)</f>
        <v>0</v>
      </c>
      <c r="G3686" s="4" t="s">
        <v>3231</v>
      </c>
      <c r="H3686" s="2" t="s">
        <v>3176</v>
      </c>
    </row>
    <row r="3687">
      <c r="A3687" s="3">
        <v>45977.0</v>
      </c>
      <c r="B3687" s="4" t="s">
        <v>256</v>
      </c>
      <c r="C3687" s="2" t="s">
        <v>450</v>
      </c>
      <c r="D3687" s="2" t="s">
        <v>9298</v>
      </c>
      <c r="E3687" s="2">
        <v>0.0</v>
      </c>
      <c r="F3687" s="2">
        <f>IFERROR(__xludf.DUMMYFUNCTION("""COMPUTED_VALUE"""),0.0)</f>
        <v>0</v>
      </c>
      <c r="G3687" s="4" t="s">
        <v>3231</v>
      </c>
      <c r="H3687" s="2" t="s">
        <v>3176</v>
      </c>
    </row>
    <row r="3688">
      <c r="A3688" s="3">
        <v>45978.0</v>
      </c>
      <c r="B3688" s="4" t="s">
        <v>180</v>
      </c>
      <c r="C3688" s="2" t="s">
        <v>450</v>
      </c>
      <c r="D3688" s="2" t="s">
        <v>9298</v>
      </c>
      <c r="E3688" s="2">
        <v>0.0</v>
      </c>
      <c r="F3688" s="2">
        <f>IFERROR(__xludf.DUMMYFUNCTION("""COMPUTED_VALUE"""),0.0)</f>
        <v>0</v>
      </c>
      <c r="G3688" s="4" t="s">
        <v>3231</v>
      </c>
      <c r="H3688" s="2" t="s">
        <v>3176</v>
      </c>
    </row>
    <row r="3689">
      <c r="A3689" s="3">
        <v>45979.0</v>
      </c>
      <c r="B3689" s="4" t="s">
        <v>208</v>
      </c>
      <c r="C3689" s="2" t="s">
        <v>450</v>
      </c>
      <c r="D3689" s="2" t="s">
        <v>9298</v>
      </c>
      <c r="E3689" s="2">
        <v>0.0</v>
      </c>
      <c r="F3689" s="2">
        <f>IFERROR(__xludf.DUMMYFUNCTION("""COMPUTED_VALUE"""),0.0)</f>
        <v>0</v>
      </c>
      <c r="G3689" s="4" t="s">
        <v>3231</v>
      </c>
      <c r="H3689" s="2" t="s">
        <v>3176</v>
      </c>
    </row>
    <row r="3690">
      <c r="A3690" s="3">
        <v>45980.0</v>
      </c>
      <c r="B3690" s="4" t="s">
        <v>303</v>
      </c>
      <c r="C3690" s="2" t="s">
        <v>450</v>
      </c>
      <c r="D3690" s="2" t="s">
        <v>9298</v>
      </c>
      <c r="E3690" s="2">
        <v>0.0</v>
      </c>
      <c r="F3690" s="2">
        <f>IFERROR(__xludf.DUMMYFUNCTION("""COMPUTED_VALUE"""),0.0)</f>
        <v>0</v>
      </c>
      <c r="G3690" s="4" t="s">
        <v>3231</v>
      </c>
      <c r="H3690" s="2" t="s">
        <v>3176</v>
      </c>
    </row>
    <row r="3691">
      <c r="A3691" s="3">
        <v>45981.0</v>
      </c>
      <c r="B3691" s="4" t="s">
        <v>148</v>
      </c>
      <c r="C3691" s="2" t="s">
        <v>450</v>
      </c>
      <c r="D3691" s="2" t="s">
        <v>9298</v>
      </c>
      <c r="E3691" s="2">
        <v>0.0</v>
      </c>
      <c r="F3691" s="2">
        <f>IFERROR(__xludf.DUMMYFUNCTION("""COMPUTED_VALUE"""),0.0)</f>
        <v>0</v>
      </c>
      <c r="G3691" s="4" t="s">
        <v>3231</v>
      </c>
      <c r="H3691" s="2" t="s">
        <v>3176</v>
      </c>
    </row>
    <row r="3692">
      <c r="A3692" s="3">
        <v>45982.0</v>
      </c>
      <c r="B3692" s="4" t="s">
        <v>196</v>
      </c>
      <c r="C3692" s="2" t="s">
        <v>450</v>
      </c>
      <c r="D3692" s="2" t="s">
        <v>9298</v>
      </c>
      <c r="E3692" s="2">
        <v>0.0</v>
      </c>
      <c r="F3692" s="2">
        <f>IFERROR(__xludf.DUMMYFUNCTION("""COMPUTED_VALUE"""),0.0)</f>
        <v>0</v>
      </c>
      <c r="G3692" s="4" t="s">
        <v>3231</v>
      </c>
      <c r="H3692" s="2" t="s">
        <v>3176</v>
      </c>
    </row>
    <row r="3693">
      <c r="A3693" s="3">
        <v>45983.0</v>
      </c>
      <c r="B3693" s="4" t="s">
        <v>288</v>
      </c>
      <c r="C3693" s="2" t="s">
        <v>450</v>
      </c>
      <c r="D3693" s="2" t="s">
        <v>9298</v>
      </c>
      <c r="E3693" s="2">
        <v>0.0</v>
      </c>
      <c r="F3693" s="2">
        <f>IFERROR(__xludf.DUMMYFUNCTION("""COMPUTED_VALUE"""),0.0)</f>
        <v>0</v>
      </c>
      <c r="G3693" s="4" t="s">
        <v>3231</v>
      </c>
      <c r="H3693" s="2" t="s">
        <v>3176</v>
      </c>
    </row>
    <row r="3694">
      <c r="A3694" s="3">
        <v>45984.0</v>
      </c>
      <c r="B3694" s="4" t="s">
        <v>256</v>
      </c>
      <c r="C3694" s="2" t="s">
        <v>450</v>
      </c>
      <c r="D3694" s="2" t="s">
        <v>9298</v>
      </c>
      <c r="E3694" s="2">
        <v>0.0</v>
      </c>
      <c r="F3694" s="2">
        <f>IFERROR(__xludf.DUMMYFUNCTION("""COMPUTED_VALUE"""),0.0)</f>
        <v>0</v>
      </c>
      <c r="G3694" s="4" t="s">
        <v>3231</v>
      </c>
      <c r="H3694" s="2" t="s">
        <v>3176</v>
      </c>
    </row>
    <row r="3695">
      <c r="A3695" s="3">
        <v>45985.0</v>
      </c>
      <c r="B3695" s="4" t="s">
        <v>180</v>
      </c>
      <c r="C3695" s="2" t="s">
        <v>450</v>
      </c>
      <c r="D3695" s="2" t="s">
        <v>9298</v>
      </c>
      <c r="E3695" s="2">
        <v>0.0</v>
      </c>
      <c r="F3695" s="2">
        <f>IFERROR(__xludf.DUMMYFUNCTION("""COMPUTED_VALUE"""),0.0)</f>
        <v>0</v>
      </c>
      <c r="G3695" s="4" t="s">
        <v>3231</v>
      </c>
      <c r="H3695" s="2" t="s">
        <v>3176</v>
      </c>
    </row>
    <row r="3696">
      <c r="A3696" s="3">
        <v>45986.0</v>
      </c>
      <c r="B3696" s="4" t="s">
        <v>208</v>
      </c>
      <c r="C3696" s="2" t="s">
        <v>450</v>
      </c>
      <c r="D3696" s="2" t="s">
        <v>9298</v>
      </c>
      <c r="E3696" s="2">
        <v>0.0</v>
      </c>
      <c r="F3696" s="2">
        <f>IFERROR(__xludf.DUMMYFUNCTION("""COMPUTED_VALUE"""),0.0)</f>
        <v>0</v>
      </c>
      <c r="G3696" s="4" t="s">
        <v>3231</v>
      </c>
      <c r="H3696" s="2" t="s">
        <v>3176</v>
      </c>
    </row>
    <row r="3697">
      <c r="A3697" s="3">
        <v>45987.0</v>
      </c>
      <c r="B3697" s="4" t="s">
        <v>303</v>
      </c>
      <c r="C3697" s="2" t="s">
        <v>450</v>
      </c>
      <c r="D3697" s="2" t="s">
        <v>9298</v>
      </c>
      <c r="E3697" s="2">
        <v>0.0</v>
      </c>
      <c r="F3697" s="2">
        <f>IFERROR(__xludf.DUMMYFUNCTION("""COMPUTED_VALUE"""),0.0)</f>
        <v>0</v>
      </c>
      <c r="G3697" s="4" t="s">
        <v>3231</v>
      </c>
      <c r="H3697" s="2" t="s">
        <v>3176</v>
      </c>
    </row>
    <row r="3698">
      <c r="A3698" s="3">
        <v>45988.0</v>
      </c>
      <c r="B3698" s="4" t="s">
        <v>148</v>
      </c>
      <c r="C3698" s="2" t="s">
        <v>450</v>
      </c>
      <c r="D3698" s="2" t="s">
        <v>9298</v>
      </c>
      <c r="E3698" s="2">
        <v>0.0</v>
      </c>
      <c r="F3698" s="2">
        <f>IFERROR(__xludf.DUMMYFUNCTION("""COMPUTED_VALUE"""),0.0)</f>
        <v>0</v>
      </c>
      <c r="G3698" s="4" t="s">
        <v>3231</v>
      </c>
      <c r="H3698" s="2" t="s">
        <v>3176</v>
      </c>
    </row>
    <row r="3699">
      <c r="A3699" s="3">
        <v>45989.0</v>
      </c>
      <c r="B3699" s="4" t="s">
        <v>196</v>
      </c>
      <c r="C3699" s="2" t="s">
        <v>450</v>
      </c>
      <c r="D3699" s="2" t="s">
        <v>9298</v>
      </c>
      <c r="E3699" s="2">
        <v>0.0</v>
      </c>
      <c r="F3699" s="2">
        <f>IFERROR(__xludf.DUMMYFUNCTION("""COMPUTED_VALUE"""),0.0)</f>
        <v>0</v>
      </c>
      <c r="G3699" s="4" t="s">
        <v>3231</v>
      </c>
      <c r="H3699" s="2" t="s">
        <v>3176</v>
      </c>
    </row>
    <row r="3700">
      <c r="A3700" s="3">
        <v>45990.0</v>
      </c>
      <c r="B3700" s="4" t="s">
        <v>288</v>
      </c>
      <c r="C3700" s="2" t="s">
        <v>450</v>
      </c>
      <c r="D3700" s="2" t="s">
        <v>9298</v>
      </c>
      <c r="E3700" s="2">
        <v>0.0</v>
      </c>
      <c r="F3700" s="2">
        <f>IFERROR(__xludf.DUMMYFUNCTION("""COMPUTED_VALUE"""),0.0)</f>
        <v>0</v>
      </c>
      <c r="G3700" s="4" t="s">
        <v>3231</v>
      </c>
      <c r="H3700" s="2" t="s">
        <v>3176</v>
      </c>
    </row>
    <row r="3701">
      <c r="A3701" s="3">
        <v>45991.0</v>
      </c>
      <c r="B3701" s="4" t="s">
        <v>256</v>
      </c>
      <c r="C3701" s="2" t="s">
        <v>450</v>
      </c>
      <c r="D3701" s="2" t="s">
        <v>9298</v>
      </c>
      <c r="E3701" s="2">
        <v>0.0</v>
      </c>
      <c r="F3701" s="2">
        <f>IFERROR(__xludf.DUMMYFUNCTION("""COMPUTED_VALUE"""),0.0)</f>
        <v>0</v>
      </c>
      <c r="G3701" s="4" t="s">
        <v>3231</v>
      </c>
      <c r="H3701" s="2" t="s">
        <v>3176</v>
      </c>
    </row>
    <row r="3702">
      <c r="A3702" s="3">
        <v>45992.0</v>
      </c>
      <c r="B3702" s="4" t="s">
        <v>180</v>
      </c>
      <c r="C3702" s="2" t="s">
        <v>450</v>
      </c>
      <c r="D3702" s="2" t="s">
        <v>9298</v>
      </c>
      <c r="E3702" s="2">
        <v>0.0</v>
      </c>
      <c r="F3702" s="2">
        <f>IFERROR(__xludf.DUMMYFUNCTION("""COMPUTED_VALUE"""),0.0)</f>
        <v>0</v>
      </c>
      <c r="G3702" s="4" t="s">
        <v>3231</v>
      </c>
      <c r="H3702" s="2" t="s">
        <v>3176</v>
      </c>
    </row>
    <row r="3703">
      <c r="A3703" s="3">
        <v>45993.0</v>
      </c>
      <c r="B3703" s="4" t="s">
        <v>208</v>
      </c>
      <c r="C3703" s="2" t="s">
        <v>450</v>
      </c>
      <c r="D3703" s="2" t="s">
        <v>9298</v>
      </c>
      <c r="E3703" s="2">
        <v>0.0</v>
      </c>
      <c r="F3703" s="2">
        <f>IFERROR(__xludf.DUMMYFUNCTION("""COMPUTED_VALUE"""),0.0)</f>
        <v>0</v>
      </c>
      <c r="G3703" s="4" t="s">
        <v>3231</v>
      </c>
      <c r="H3703" s="2" t="s">
        <v>3176</v>
      </c>
    </row>
    <row r="3704">
      <c r="A3704" s="3">
        <v>45994.0</v>
      </c>
      <c r="B3704" s="4" t="s">
        <v>303</v>
      </c>
      <c r="C3704" s="2" t="s">
        <v>450</v>
      </c>
      <c r="D3704" s="2" t="s">
        <v>9298</v>
      </c>
      <c r="E3704" s="2">
        <v>0.0</v>
      </c>
      <c r="F3704" s="2">
        <f>IFERROR(__xludf.DUMMYFUNCTION("""COMPUTED_VALUE"""),0.0)</f>
        <v>0</v>
      </c>
      <c r="G3704" s="4" t="s">
        <v>3231</v>
      </c>
      <c r="H3704" s="2" t="s">
        <v>3176</v>
      </c>
    </row>
    <row r="3705">
      <c r="A3705" s="3">
        <v>45995.0</v>
      </c>
      <c r="B3705" s="4" t="s">
        <v>148</v>
      </c>
      <c r="C3705" s="2" t="s">
        <v>450</v>
      </c>
      <c r="D3705" s="2" t="s">
        <v>9298</v>
      </c>
      <c r="E3705" s="2">
        <v>0.0</v>
      </c>
      <c r="F3705" s="2">
        <f>IFERROR(__xludf.DUMMYFUNCTION("""COMPUTED_VALUE"""),0.0)</f>
        <v>0</v>
      </c>
      <c r="G3705" s="4" t="s">
        <v>3231</v>
      </c>
      <c r="H3705" s="2" t="s">
        <v>3176</v>
      </c>
    </row>
    <row r="3706">
      <c r="A3706" s="3">
        <v>45996.0</v>
      </c>
      <c r="B3706" s="4" t="s">
        <v>196</v>
      </c>
      <c r="C3706" s="2" t="s">
        <v>450</v>
      </c>
      <c r="D3706" s="2" t="s">
        <v>9298</v>
      </c>
      <c r="E3706" s="2">
        <v>0.0</v>
      </c>
      <c r="F3706" s="2">
        <f>IFERROR(__xludf.DUMMYFUNCTION("""COMPUTED_VALUE"""),0.0)</f>
        <v>0</v>
      </c>
      <c r="G3706" s="4" t="s">
        <v>3231</v>
      </c>
      <c r="H3706" s="2" t="s">
        <v>3176</v>
      </c>
    </row>
    <row r="3707">
      <c r="A3707" s="3">
        <v>45997.0</v>
      </c>
      <c r="B3707" s="4" t="s">
        <v>288</v>
      </c>
      <c r="C3707" s="2" t="s">
        <v>450</v>
      </c>
      <c r="D3707" s="2" t="s">
        <v>9298</v>
      </c>
      <c r="E3707" s="2">
        <v>0.0</v>
      </c>
      <c r="F3707" s="2">
        <f>IFERROR(__xludf.DUMMYFUNCTION("""COMPUTED_VALUE"""),0.0)</f>
        <v>0</v>
      </c>
      <c r="G3707" s="4" t="s">
        <v>3231</v>
      </c>
      <c r="H3707" s="2" t="s">
        <v>3176</v>
      </c>
    </row>
    <row r="3708">
      <c r="A3708" s="3">
        <v>45998.0</v>
      </c>
      <c r="B3708" s="4" t="s">
        <v>256</v>
      </c>
      <c r="C3708" s="2" t="s">
        <v>450</v>
      </c>
      <c r="D3708" s="2" t="s">
        <v>9298</v>
      </c>
      <c r="E3708" s="2">
        <v>0.0</v>
      </c>
      <c r="F3708" s="2">
        <f>IFERROR(__xludf.DUMMYFUNCTION("""COMPUTED_VALUE"""),0.0)</f>
        <v>0</v>
      </c>
      <c r="G3708" s="4" t="s">
        <v>3231</v>
      </c>
      <c r="H3708" s="2" t="s">
        <v>3176</v>
      </c>
    </row>
    <row r="3709">
      <c r="A3709" s="3">
        <v>45999.0</v>
      </c>
      <c r="B3709" s="4" t="s">
        <v>180</v>
      </c>
      <c r="C3709" s="2" t="s">
        <v>450</v>
      </c>
      <c r="D3709" s="2" t="s">
        <v>9298</v>
      </c>
      <c r="E3709" s="2">
        <v>0.0</v>
      </c>
      <c r="F3709" s="2">
        <f>IFERROR(__xludf.DUMMYFUNCTION("""COMPUTED_VALUE"""),0.0)</f>
        <v>0</v>
      </c>
      <c r="G3709" s="4" t="s">
        <v>3231</v>
      </c>
      <c r="H3709" s="2" t="s">
        <v>3176</v>
      </c>
    </row>
    <row r="3710">
      <c r="A3710" s="3">
        <v>46000.0</v>
      </c>
      <c r="B3710" s="4" t="s">
        <v>208</v>
      </c>
      <c r="C3710" s="2" t="s">
        <v>450</v>
      </c>
      <c r="D3710" s="2" t="s">
        <v>9298</v>
      </c>
      <c r="E3710" s="2">
        <v>0.0</v>
      </c>
      <c r="F3710" s="2">
        <f>IFERROR(__xludf.DUMMYFUNCTION("""COMPUTED_VALUE"""),0.0)</f>
        <v>0</v>
      </c>
      <c r="G3710" s="4" t="s">
        <v>3231</v>
      </c>
      <c r="H3710" s="2" t="s">
        <v>3176</v>
      </c>
    </row>
    <row r="3711">
      <c r="A3711" s="3">
        <v>46001.0</v>
      </c>
      <c r="B3711" s="4" t="s">
        <v>303</v>
      </c>
      <c r="C3711" s="2" t="s">
        <v>450</v>
      </c>
      <c r="D3711" s="2" t="s">
        <v>9298</v>
      </c>
      <c r="E3711" s="2">
        <v>0.0</v>
      </c>
      <c r="F3711" s="2">
        <f>IFERROR(__xludf.DUMMYFUNCTION("""COMPUTED_VALUE"""),0.0)</f>
        <v>0</v>
      </c>
      <c r="G3711" s="4" t="s">
        <v>3231</v>
      </c>
      <c r="H3711" s="2" t="s">
        <v>3176</v>
      </c>
    </row>
    <row r="3712">
      <c r="A3712" s="3">
        <v>46002.0</v>
      </c>
      <c r="B3712" s="4" t="s">
        <v>148</v>
      </c>
      <c r="C3712" s="2" t="s">
        <v>450</v>
      </c>
      <c r="D3712" s="2" t="s">
        <v>9298</v>
      </c>
      <c r="E3712" s="2">
        <v>0.0</v>
      </c>
      <c r="F3712" s="2">
        <f>IFERROR(__xludf.DUMMYFUNCTION("""COMPUTED_VALUE"""),0.0)</f>
        <v>0</v>
      </c>
      <c r="G3712" s="4" t="s">
        <v>3231</v>
      </c>
      <c r="H3712" s="2" t="s">
        <v>3176</v>
      </c>
    </row>
    <row r="3713">
      <c r="A3713" s="3">
        <v>46003.0</v>
      </c>
      <c r="B3713" s="4" t="s">
        <v>196</v>
      </c>
      <c r="C3713" s="2" t="s">
        <v>450</v>
      </c>
      <c r="D3713" s="2" t="s">
        <v>9298</v>
      </c>
      <c r="E3713" s="2">
        <v>0.0</v>
      </c>
      <c r="F3713" s="2">
        <f>IFERROR(__xludf.DUMMYFUNCTION("""COMPUTED_VALUE"""),0.0)</f>
        <v>0</v>
      </c>
      <c r="G3713" s="4" t="s">
        <v>3231</v>
      </c>
      <c r="H3713" s="2" t="s">
        <v>3176</v>
      </c>
    </row>
    <row r="3714">
      <c r="A3714" s="3">
        <v>46004.0</v>
      </c>
      <c r="B3714" s="4" t="s">
        <v>288</v>
      </c>
      <c r="C3714" s="2" t="s">
        <v>450</v>
      </c>
      <c r="D3714" s="2" t="s">
        <v>9298</v>
      </c>
      <c r="E3714" s="2">
        <v>0.0</v>
      </c>
      <c r="F3714" s="2">
        <f>IFERROR(__xludf.DUMMYFUNCTION("""COMPUTED_VALUE"""),0.0)</f>
        <v>0</v>
      </c>
      <c r="G3714" s="4" t="s">
        <v>3231</v>
      </c>
      <c r="H3714" s="2" t="s">
        <v>3176</v>
      </c>
    </row>
    <row r="3715">
      <c r="A3715" s="3">
        <v>46005.0</v>
      </c>
      <c r="B3715" s="4" t="s">
        <v>256</v>
      </c>
      <c r="C3715" s="2" t="s">
        <v>450</v>
      </c>
      <c r="D3715" s="2" t="s">
        <v>9298</v>
      </c>
      <c r="E3715" s="2">
        <v>0.0</v>
      </c>
      <c r="F3715" s="2">
        <f>IFERROR(__xludf.DUMMYFUNCTION("""COMPUTED_VALUE"""),0.0)</f>
        <v>0</v>
      </c>
      <c r="G3715" s="4" t="s">
        <v>3231</v>
      </c>
      <c r="H3715" s="2" t="s">
        <v>3176</v>
      </c>
    </row>
    <row r="3716">
      <c r="A3716" s="3">
        <v>46006.0</v>
      </c>
      <c r="B3716" s="4" t="s">
        <v>180</v>
      </c>
      <c r="C3716" s="2" t="s">
        <v>450</v>
      </c>
      <c r="D3716" s="2" t="s">
        <v>9298</v>
      </c>
      <c r="E3716" s="2">
        <v>0.0</v>
      </c>
      <c r="F3716" s="2">
        <f>IFERROR(__xludf.DUMMYFUNCTION("""COMPUTED_VALUE"""),0.0)</f>
        <v>0</v>
      </c>
      <c r="G3716" s="4" t="s">
        <v>3231</v>
      </c>
      <c r="H3716" s="2" t="s">
        <v>3176</v>
      </c>
    </row>
    <row r="3717">
      <c r="A3717" s="3">
        <v>46007.0</v>
      </c>
      <c r="B3717" s="4" t="s">
        <v>208</v>
      </c>
      <c r="C3717" s="2" t="s">
        <v>450</v>
      </c>
      <c r="D3717" s="2" t="s">
        <v>9298</v>
      </c>
      <c r="E3717" s="2">
        <v>0.0</v>
      </c>
      <c r="F3717" s="2">
        <f>IFERROR(__xludf.DUMMYFUNCTION("""COMPUTED_VALUE"""),0.0)</f>
        <v>0</v>
      </c>
      <c r="G3717" s="4" t="s">
        <v>3231</v>
      </c>
      <c r="H3717" s="2" t="s">
        <v>3176</v>
      </c>
    </row>
    <row r="3718">
      <c r="A3718" s="3">
        <v>46008.0</v>
      </c>
      <c r="B3718" s="4" t="s">
        <v>303</v>
      </c>
      <c r="C3718" s="2" t="s">
        <v>450</v>
      </c>
      <c r="D3718" s="2" t="s">
        <v>9298</v>
      </c>
      <c r="E3718" s="2">
        <v>0.0</v>
      </c>
      <c r="F3718" s="2">
        <f>IFERROR(__xludf.DUMMYFUNCTION("""COMPUTED_VALUE"""),0.0)</f>
        <v>0</v>
      </c>
      <c r="G3718" s="4" t="s">
        <v>3231</v>
      </c>
      <c r="H3718" s="2" t="s">
        <v>3176</v>
      </c>
    </row>
    <row r="3719">
      <c r="A3719" s="3">
        <v>46009.0</v>
      </c>
      <c r="B3719" s="4" t="s">
        <v>148</v>
      </c>
      <c r="C3719" s="2" t="s">
        <v>450</v>
      </c>
      <c r="D3719" s="2" t="s">
        <v>9298</v>
      </c>
      <c r="E3719" s="2">
        <v>0.0</v>
      </c>
      <c r="F3719" s="2">
        <f>IFERROR(__xludf.DUMMYFUNCTION("""COMPUTED_VALUE"""),0.0)</f>
        <v>0</v>
      </c>
      <c r="G3719" s="4" t="s">
        <v>3231</v>
      </c>
      <c r="H3719" s="2" t="s">
        <v>3176</v>
      </c>
    </row>
    <row r="3720">
      <c r="A3720" s="3">
        <v>46010.0</v>
      </c>
      <c r="B3720" s="4" t="s">
        <v>196</v>
      </c>
      <c r="C3720" s="2" t="s">
        <v>450</v>
      </c>
      <c r="D3720" s="2" t="s">
        <v>9298</v>
      </c>
      <c r="E3720" s="2">
        <v>0.0</v>
      </c>
      <c r="F3720" s="2">
        <f>IFERROR(__xludf.DUMMYFUNCTION("""COMPUTED_VALUE"""),0.0)</f>
        <v>0</v>
      </c>
      <c r="G3720" s="4" t="s">
        <v>3231</v>
      </c>
      <c r="H3720" s="2" t="s">
        <v>3176</v>
      </c>
    </row>
    <row r="3721">
      <c r="A3721" s="3">
        <v>46011.0</v>
      </c>
      <c r="B3721" s="4" t="s">
        <v>288</v>
      </c>
      <c r="C3721" s="2" t="s">
        <v>450</v>
      </c>
      <c r="D3721" s="2" t="s">
        <v>9298</v>
      </c>
      <c r="E3721" s="2">
        <v>0.0</v>
      </c>
      <c r="F3721" s="2">
        <f>IFERROR(__xludf.DUMMYFUNCTION("""COMPUTED_VALUE"""),0.0)</f>
        <v>0</v>
      </c>
      <c r="G3721" s="4" t="s">
        <v>3231</v>
      </c>
      <c r="H3721" s="2" t="s">
        <v>3176</v>
      </c>
    </row>
    <row r="3722">
      <c r="A3722" s="3">
        <v>46012.0</v>
      </c>
      <c r="B3722" s="4" t="s">
        <v>256</v>
      </c>
      <c r="C3722" s="2" t="s">
        <v>450</v>
      </c>
      <c r="D3722" s="2" t="s">
        <v>9298</v>
      </c>
      <c r="E3722" s="2">
        <v>0.0</v>
      </c>
      <c r="F3722" s="2">
        <f>IFERROR(__xludf.DUMMYFUNCTION("""COMPUTED_VALUE"""),0.0)</f>
        <v>0</v>
      </c>
      <c r="G3722" s="4" t="s">
        <v>3231</v>
      </c>
      <c r="H3722" s="2" t="s">
        <v>3176</v>
      </c>
    </row>
    <row r="3723">
      <c r="A3723" s="3">
        <v>46013.0</v>
      </c>
      <c r="B3723" s="4" t="s">
        <v>180</v>
      </c>
      <c r="C3723" s="2" t="s">
        <v>450</v>
      </c>
      <c r="D3723" s="2" t="s">
        <v>9298</v>
      </c>
      <c r="E3723" s="2">
        <v>0.0</v>
      </c>
      <c r="F3723" s="2">
        <f>IFERROR(__xludf.DUMMYFUNCTION("""COMPUTED_VALUE"""),0.0)</f>
        <v>0</v>
      </c>
      <c r="G3723" s="4" t="s">
        <v>3231</v>
      </c>
      <c r="H3723" s="2" t="s">
        <v>3176</v>
      </c>
    </row>
    <row r="3724">
      <c r="A3724" s="3">
        <v>46014.0</v>
      </c>
      <c r="B3724" s="4" t="s">
        <v>208</v>
      </c>
      <c r="C3724" s="2" t="s">
        <v>450</v>
      </c>
      <c r="D3724" s="2" t="s">
        <v>9298</v>
      </c>
      <c r="E3724" s="2">
        <v>0.0</v>
      </c>
      <c r="F3724" s="2">
        <f>IFERROR(__xludf.DUMMYFUNCTION("""COMPUTED_VALUE"""),0.0)</f>
        <v>0</v>
      </c>
      <c r="G3724" s="4" t="s">
        <v>3231</v>
      </c>
      <c r="H3724" s="2" t="s">
        <v>3176</v>
      </c>
    </row>
    <row r="3725">
      <c r="A3725" s="3">
        <v>46015.0</v>
      </c>
      <c r="B3725" s="4" t="s">
        <v>303</v>
      </c>
      <c r="C3725" s="2" t="s">
        <v>450</v>
      </c>
      <c r="D3725" s="2" t="s">
        <v>9298</v>
      </c>
      <c r="E3725" s="2">
        <v>0.0</v>
      </c>
      <c r="F3725" s="2">
        <f>IFERROR(__xludf.DUMMYFUNCTION("""COMPUTED_VALUE"""),0.0)</f>
        <v>0</v>
      </c>
      <c r="G3725" s="4" t="s">
        <v>3231</v>
      </c>
      <c r="H3725" s="2" t="s">
        <v>3176</v>
      </c>
    </row>
    <row r="3726">
      <c r="A3726" s="3">
        <v>46016.0</v>
      </c>
      <c r="B3726" s="4" t="s">
        <v>148</v>
      </c>
      <c r="C3726" s="2" t="s">
        <v>450</v>
      </c>
      <c r="D3726" s="2" t="s">
        <v>9298</v>
      </c>
      <c r="E3726" s="2">
        <v>0.0</v>
      </c>
      <c r="F3726" s="2">
        <f>IFERROR(__xludf.DUMMYFUNCTION("""COMPUTED_VALUE"""),0.0)</f>
        <v>0</v>
      </c>
      <c r="G3726" s="4" t="s">
        <v>3231</v>
      </c>
      <c r="H3726" s="2" t="s">
        <v>3176</v>
      </c>
    </row>
    <row r="3727">
      <c r="A3727" s="3">
        <v>46017.0</v>
      </c>
      <c r="B3727" s="4" t="s">
        <v>196</v>
      </c>
      <c r="C3727" s="2" t="s">
        <v>450</v>
      </c>
      <c r="D3727" s="2" t="s">
        <v>9298</v>
      </c>
      <c r="E3727" s="2">
        <v>0.0</v>
      </c>
      <c r="F3727" s="2">
        <f>IFERROR(__xludf.DUMMYFUNCTION("""COMPUTED_VALUE"""),0.0)</f>
        <v>0</v>
      </c>
      <c r="G3727" s="4" t="s">
        <v>3231</v>
      </c>
      <c r="H3727" s="2" t="s">
        <v>3176</v>
      </c>
    </row>
    <row r="3728">
      <c r="A3728" s="3">
        <v>46018.0</v>
      </c>
      <c r="B3728" s="4" t="s">
        <v>288</v>
      </c>
      <c r="C3728" s="2" t="s">
        <v>450</v>
      </c>
      <c r="D3728" s="2" t="s">
        <v>9298</v>
      </c>
      <c r="E3728" s="2">
        <v>0.0</v>
      </c>
      <c r="F3728" s="2">
        <f>IFERROR(__xludf.DUMMYFUNCTION("""COMPUTED_VALUE"""),0.0)</f>
        <v>0</v>
      </c>
      <c r="G3728" s="4" t="s">
        <v>3231</v>
      </c>
      <c r="H3728" s="2" t="s">
        <v>3176</v>
      </c>
    </row>
    <row r="3729">
      <c r="A3729" s="3">
        <v>46019.0</v>
      </c>
      <c r="B3729" s="4" t="s">
        <v>256</v>
      </c>
      <c r="C3729" s="2" t="s">
        <v>450</v>
      </c>
      <c r="D3729" s="2" t="s">
        <v>9298</v>
      </c>
      <c r="E3729" s="2">
        <v>0.0</v>
      </c>
      <c r="F3729" s="2">
        <f>IFERROR(__xludf.DUMMYFUNCTION("""COMPUTED_VALUE"""),0.0)</f>
        <v>0</v>
      </c>
      <c r="G3729" s="4" t="s">
        <v>3231</v>
      </c>
      <c r="H3729" s="2" t="s">
        <v>3176</v>
      </c>
    </row>
    <row r="3730">
      <c r="A3730" s="3">
        <v>46020.0</v>
      </c>
      <c r="B3730" s="4" t="s">
        <v>180</v>
      </c>
      <c r="C3730" s="2" t="s">
        <v>450</v>
      </c>
      <c r="D3730" s="2" t="s">
        <v>9298</v>
      </c>
      <c r="E3730" s="2">
        <v>0.0</v>
      </c>
      <c r="F3730" s="2">
        <f>IFERROR(__xludf.DUMMYFUNCTION("""COMPUTED_VALUE"""),0.0)</f>
        <v>0</v>
      </c>
      <c r="G3730" s="4" t="s">
        <v>3231</v>
      </c>
      <c r="H3730" s="2" t="s">
        <v>3176</v>
      </c>
    </row>
    <row r="3731">
      <c r="A3731" s="3">
        <v>46021.0</v>
      </c>
      <c r="B3731" s="4" t="s">
        <v>208</v>
      </c>
      <c r="C3731" s="2" t="s">
        <v>450</v>
      </c>
      <c r="D3731" s="2" t="s">
        <v>9298</v>
      </c>
      <c r="E3731" s="2">
        <v>0.0</v>
      </c>
      <c r="F3731" s="2">
        <f>IFERROR(__xludf.DUMMYFUNCTION("""COMPUTED_VALUE"""),0.0)</f>
        <v>0</v>
      </c>
      <c r="G3731" s="4" t="s">
        <v>3231</v>
      </c>
      <c r="H3731" s="2" t="s">
        <v>3176</v>
      </c>
    </row>
    <row r="3732">
      <c r="A3732" s="3">
        <v>46022.0</v>
      </c>
      <c r="B3732" s="4" t="s">
        <v>303</v>
      </c>
      <c r="C3732" s="2" t="s">
        <v>450</v>
      </c>
      <c r="D3732" s="2" t="s">
        <v>9298</v>
      </c>
      <c r="E3732" s="2">
        <v>0.0</v>
      </c>
      <c r="F3732" s="2">
        <f>IFERROR(__xludf.DUMMYFUNCTION("""COMPUTED_VALUE"""),0.0)</f>
        <v>0</v>
      </c>
      <c r="G3732" s="4" t="s">
        <v>3231</v>
      </c>
      <c r="H3732" s="2" t="s">
        <v>3176</v>
      </c>
    </row>
    <row r="3733">
      <c r="A3733" s="3">
        <v>46023.0</v>
      </c>
      <c r="B3733" s="4" t="s">
        <v>148</v>
      </c>
      <c r="C3733" s="2" t="s">
        <v>450</v>
      </c>
      <c r="D3733" s="2" t="s">
        <v>9298</v>
      </c>
      <c r="E3733" s="2">
        <v>0.0</v>
      </c>
      <c r="F3733" s="2">
        <f>IFERROR(__xludf.DUMMYFUNCTION("""COMPUTED_VALUE"""),0.0)</f>
        <v>0</v>
      </c>
      <c r="G3733" s="4" t="s">
        <v>3231</v>
      </c>
      <c r="H3733" s="2" t="s">
        <v>3176</v>
      </c>
    </row>
    <row r="3734">
      <c r="A3734" s="3">
        <v>46024.0</v>
      </c>
      <c r="B3734" s="4" t="s">
        <v>196</v>
      </c>
      <c r="C3734" s="2" t="s">
        <v>450</v>
      </c>
      <c r="D3734" s="2" t="s">
        <v>9298</v>
      </c>
      <c r="E3734" s="2">
        <v>0.0</v>
      </c>
      <c r="F3734" s="2">
        <f>IFERROR(__xludf.DUMMYFUNCTION("""COMPUTED_VALUE"""),0.0)</f>
        <v>0</v>
      </c>
      <c r="G3734" s="4" t="s">
        <v>3231</v>
      </c>
      <c r="H3734" s="2" t="s">
        <v>3176</v>
      </c>
    </row>
    <row r="3735">
      <c r="A3735" s="3">
        <v>46025.0</v>
      </c>
      <c r="B3735" s="4" t="s">
        <v>288</v>
      </c>
      <c r="C3735" s="2" t="s">
        <v>450</v>
      </c>
      <c r="D3735" s="2" t="s">
        <v>9298</v>
      </c>
      <c r="E3735" s="2">
        <v>0.0</v>
      </c>
      <c r="F3735" s="2">
        <f>IFERROR(__xludf.DUMMYFUNCTION("""COMPUTED_VALUE"""),0.0)</f>
        <v>0</v>
      </c>
      <c r="G3735" s="4" t="s">
        <v>3231</v>
      </c>
      <c r="H3735" s="2" t="s">
        <v>3176</v>
      </c>
    </row>
    <row r="3736">
      <c r="A3736" s="3">
        <v>46026.0</v>
      </c>
      <c r="B3736" s="4" t="s">
        <v>256</v>
      </c>
      <c r="C3736" s="2" t="s">
        <v>450</v>
      </c>
      <c r="D3736" s="2" t="s">
        <v>9298</v>
      </c>
      <c r="E3736" s="2">
        <v>0.0</v>
      </c>
      <c r="F3736" s="2">
        <f>IFERROR(__xludf.DUMMYFUNCTION("""COMPUTED_VALUE"""),0.0)</f>
        <v>0</v>
      </c>
      <c r="G3736" s="4" t="s">
        <v>3231</v>
      </c>
      <c r="H3736" s="2" t="s">
        <v>3176</v>
      </c>
    </row>
    <row r="3737">
      <c r="A3737" s="3">
        <v>46027.0</v>
      </c>
      <c r="B3737" s="4" t="s">
        <v>180</v>
      </c>
      <c r="C3737" s="2" t="s">
        <v>450</v>
      </c>
      <c r="D3737" s="2" t="s">
        <v>9298</v>
      </c>
      <c r="E3737" s="2">
        <v>0.0</v>
      </c>
      <c r="F3737" s="2">
        <f>IFERROR(__xludf.DUMMYFUNCTION("""COMPUTED_VALUE"""),0.0)</f>
        <v>0</v>
      </c>
      <c r="G3737" s="4" t="s">
        <v>3231</v>
      </c>
      <c r="H3737" s="2" t="s">
        <v>3176</v>
      </c>
    </row>
    <row r="3738">
      <c r="A3738" s="3">
        <v>46028.0</v>
      </c>
      <c r="B3738" s="4" t="s">
        <v>208</v>
      </c>
      <c r="C3738" s="2" t="s">
        <v>450</v>
      </c>
      <c r="D3738" s="2" t="s">
        <v>9298</v>
      </c>
      <c r="E3738" s="2">
        <v>0.0</v>
      </c>
      <c r="F3738" s="2">
        <f>IFERROR(__xludf.DUMMYFUNCTION("""COMPUTED_VALUE"""),0.0)</f>
        <v>0</v>
      </c>
      <c r="G3738" s="4" t="s">
        <v>3231</v>
      </c>
      <c r="H3738" s="2" t="s">
        <v>3176</v>
      </c>
    </row>
    <row r="3739">
      <c r="A3739" s="3">
        <v>46029.0</v>
      </c>
      <c r="B3739" s="4" t="s">
        <v>303</v>
      </c>
      <c r="C3739" s="2" t="s">
        <v>450</v>
      </c>
      <c r="D3739" s="2" t="s">
        <v>9298</v>
      </c>
      <c r="E3739" s="2">
        <v>0.0</v>
      </c>
      <c r="F3739" s="2">
        <f>IFERROR(__xludf.DUMMYFUNCTION("""COMPUTED_VALUE"""),0.0)</f>
        <v>0</v>
      </c>
      <c r="G3739" s="4" t="s">
        <v>3231</v>
      </c>
      <c r="H3739" s="2" t="s">
        <v>3176</v>
      </c>
    </row>
    <row r="3740">
      <c r="A3740" s="3">
        <v>46030.0</v>
      </c>
      <c r="B3740" s="4" t="s">
        <v>148</v>
      </c>
      <c r="C3740" s="2" t="s">
        <v>450</v>
      </c>
      <c r="D3740" s="2" t="s">
        <v>9298</v>
      </c>
      <c r="E3740" s="2">
        <v>0.0</v>
      </c>
      <c r="F3740" s="2">
        <f>IFERROR(__xludf.DUMMYFUNCTION("""COMPUTED_VALUE"""),0.0)</f>
        <v>0</v>
      </c>
      <c r="G3740" s="4" t="s">
        <v>3231</v>
      </c>
      <c r="H3740" s="2" t="s">
        <v>3176</v>
      </c>
    </row>
    <row r="3741">
      <c r="A3741" s="3">
        <v>46031.0</v>
      </c>
      <c r="B3741" s="4" t="s">
        <v>196</v>
      </c>
      <c r="C3741" s="2" t="s">
        <v>450</v>
      </c>
      <c r="D3741" s="2" t="s">
        <v>9298</v>
      </c>
      <c r="E3741" s="2">
        <v>0.0</v>
      </c>
      <c r="F3741" s="2">
        <f>IFERROR(__xludf.DUMMYFUNCTION("""COMPUTED_VALUE"""),0.0)</f>
        <v>0</v>
      </c>
      <c r="G3741" s="4" t="s">
        <v>3231</v>
      </c>
      <c r="H3741" s="2" t="s">
        <v>3176</v>
      </c>
    </row>
    <row r="3742">
      <c r="A3742" s="3">
        <v>46032.0</v>
      </c>
      <c r="B3742" s="4" t="s">
        <v>288</v>
      </c>
      <c r="C3742" s="2" t="s">
        <v>450</v>
      </c>
      <c r="D3742" s="2" t="s">
        <v>9298</v>
      </c>
      <c r="E3742" s="2">
        <v>0.0</v>
      </c>
      <c r="F3742" s="2">
        <f>IFERROR(__xludf.DUMMYFUNCTION("""COMPUTED_VALUE"""),0.0)</f>
        <v>0</v>
      </c>
      <c r="G3742" s="4" t="s">
        <v>3231</v>
      </c>
      <c r="H3742" s="2" t="s">
        <v>3176</v>
      </c>
    </row>
    <row r="3743">
      <c r="A3743" s="3">
        <v>46033.0</v>
      </c>
      <c r="B3743" s="4" t="s">
        <v>256</v>
      </c>
      <c r="C3743" s="2" t="s">
        <v>450</v>
      </c>
      <c r="D3743" s="2" t="s">
        <v>9298</v>
      </c>
      <c r="E3743" s="2">
        <v>0.0</v>
      </c>
      <c r="F3743" s="2">
        <f>IFERROR(__xludf.DUMMYFUNCTION("""COMPUTED_VALUE"""),0.0)</f>
        <v>0</v>
      </c>
      <c r="G3743" s="4" t="s">
        <v>3231</v>
      </c>
      <c r="H3743" s="2" t="s">
        <v>3176</v>
      </c>
    </row>
    <row r="3744">
      <c r="A3744" s="3">
        <v>46034.0</v>
      </c>
      <c r="B3744" s="4" t="s">
        <v>180</v>
      </c>
      <c r="C3744" s="2" t="s">
        <v>450</v>
      </c>
      <c r="D3744" s="2" t="s">
        <v>9298</v>
      </c>
      <c r="E3744" s="2">
        <v>0.0</v>
      </c>
      <c r="F3744" s="2">
        <f>IFERROR(__xludf.DUMMYFUNCTION("""COMPUTED_VALUE"""),0.0)</f>
        <v>0</v>
      </c>
      <c r="G3744" s="4" t="s">
        <v>3231</v>
      </c>
      <c r="H3744" s="2" t="s">
        <v>3176</v>
      </c>
    </row>
    <row r="3745">
      <c r="A3745" s="3">
        <v>46035.0</v>
      </c>
      <c r="B3745" s="4" t="s">
        <v>208</v>
      </c>
      <c r="C3745" s="2" t="s">
        <v>450</v>
      </c>
      <c r="D3745" s="2" t="s">
        <v>9298</v>
      </c>
      <c r="E3745" s="2">
        <v>0.0</v>
      </c>
      <c r="F3745" s="2">
        <f>IFERROR(__xludf.DUMMYFUNCTION("""COMPUTED_VALUE"""),0.0)</f>
        <v>0</v>
      </c>
      <c r="G3745" s="4" t="s">
        <v>3231</v>
      </c>
      <c r="H3745" s="2" t="s">
        <v>3176</v>
      </c>
    </row>
    <row r="3746">
      <c r="A3746" s="3">
        <v>46036.0</v>
      </c>
      <c r="B3746" s="4" t="s">
        <v>303</v>
      </c>
      <c r="C3746" s="2" t="s">
        <v>450</v>
      </c>
      <c r="D3746" s="2" t="s">
        <v>9298</v>
      </c>
      <c r="E3746" s="2">
        <v>0.0</v>
      </c>
      <c r="F3746" s="2">
        <f>IFERROR(__xludf.DUMMYFUNCTION("""COMPUTED_VALUE"""),0.0)</f>
        <v>0</v>
      </c>
      <c r="G3746" s="4" t="s">
        <v>3231</v>
      </c>
      <c r="H3746" s="2" t="s">
        <v>3176</v>
      </c>
    </row>
    <row r="3747">
      <c r="A3747" s="3">
        <v>46037.0</v>
      </c>
      <c r="B3747" s="4" t="s">
        <v>148</v>
      </c>
      <c r="C3747" s="2" t="s">
        <v>450</v>
      </c>
      <c r="D3747" s="2" t="s">
        <v>9298</v>
      </c>
      <c r="E3747" s="2">
        <v>0.0</v>
      </c>
      <c r="F3747" s="2">
        <f>IFERROR(__xludf.DUMMYFUNCTION("""COMPUTED_VALUE"""),0.0)</f>
        <v>0</v>
      </c>
      <c r="G3747" s="4" t="s">
        <v>3231</v>
      </c>
      <c r="H3747" s="2" t="s">
        <v>3176</v>
      </c>
    </row>
    <row r="3748">
      <c r="A3748" s="3">
        <v>46038.0</v>
      </c>
      <c r="B3748" s="4" t="s">
        <v>196</v>
      </c>
      <c r="C3748" s="2" t="s">
        <v>450</v>
      </c>
      <c r="D3748" s="2" t="s">
        <v>9298</v>
      </c>
      <c r="E3748" s="2">
        <v>0.0</v>
      </c>
      <c r="F3748" s="2">
        <f>IFERROR(__xludf.DUMMYFUNCTION("""COMPUTED_VALUE"""),0.0)</f>
        <v>0</v>
      </c>
      <c r="G3748" s="4" t="s">
        <v>3231</v>
      </c>
      <c r="H3748" s="2" t="s">
        <v>3176</v>
      </c>
    </row>
    <row r="3749">
      <c r="A3749" s="3">
        <v>46039.0</v>
      </c>
      <c r="B3749" s="4" t="s">
        <v>288</v>
      </c>
      <c r="C3749" s="2" t="s">
        <v>450</v>
      </c>
      <c r="D3749" s="2" t="s">
        <v>9298</v>
      </c>
      <c r="E3749" s="2">
        <v>0.0</v>
      </c>
      <c r="F3749" s="2">
        <f>IFERROR(__xludf.DUMMYFUNCTION("""COMPUTED_VALUE"""),0.0)</f>
        <v>0</v>
      </c>
      <c r="G3749" s="4" t="s">
        <v>3231</v>
      </c>
      <c r="H3749" s="2" t="s">
        <v>3176</v>
      </c>
    </row>
    <row r="3750">
      <c r="A3750" s="3">
        <v>46040.0</v>
      </c>
      <c r="B3750" s="4" t="s">
        <v>256</v>
      </c>
      <c r="C3750" s="2" t="s">
        <v>450</v>
      </c>
      <c r="D3750" s="2" t="s">
        <v>9298</v>
      </c>
      <c r="E3750" s="2">
        <v>0.0</v>
      </c>
      <c r="F3750" s="2">
        <f>IFERROR(__xludf.DUMMYFUNCTION("""COMPUTED_VALUE"""),0.0)</f>
        <v>0</v>
      </c>
      <c r="G3750" s="4" t="s">
        <v>3231</v>
      </c>
      <c r="H3750" s="2" t="s">
        <v>3176</v>
      </c>
    </row>
    <row r="3751">
      <c r="A3751" s="3">
        <v>46041.0</v>
      </c>
      <c r="B3751" s="4" t="s">
        <v>180</v>
      </c>
      <c r="C3751" s="2" t="s">
        <v>450</v>
      </c>
      <c r="D3751" s="2" t="s">
        <v>9298</v>
      </c>
      <c r="E3751" s="2">
        <v>0.0</v>
      </c>
      <c r="F3751" s="2">
        <f>IFERROR(__xludf.DUMMYFUNCTION("""COMPUTED_VALUE"""),0.0)</f>
        <v>0</v>
      </c>
      <c r="G3751" s="4" t="s">
        <v>3231</v>
      </c>
      <c r="H3751" s="2" t="s">
        <v>3176</v>
      </c>
    </row>
    <row r="3752">
      <c r="A3752" s="3">
        <v>46042.0</v>
      </c>
      <c r="B3752" s="4" t="s">
        <v>208</v>
      </c>
      <c r="C3752" s="2" t="s">
        <v>450</v>
      </c>
      <c r="D3752" s="2" t="s">
        <v>9298</v>
      </c>
      <c r="E3752" s="2">
        <v>0.0</v>
      </c>
      <c r="F3752" s="2">
        <f>IFERROR(__xludf.DUMMYFUNCTION("""COMPUTED_VALUE"""),0.0)</f>
        <v>0</v>
      </c>
      <c r="G3752" s="4" t="s">
        <v>3231</v>
      </c>
      <c r="H3752" s="2" t="s">
        <v>3176</v>
      </c>
    </row>
    <row r="3753">
      <c r="A3753" s="3">
        <v>46043.0</v>
      </c>
      <c r="B3753" s="4" t="s">
        <v>303</v>
      </c>
      <c r="C3753" s="2" t="s">
        <v>450</v>
      </c>
      <c r="D3753" s="2" t="s">
        <v>9298</v>
      </c>
      <c r="E3753" s="2">
        <v>0.0</v>
      </c>
      <c r="F3753" s="2">
        <f>IFERROR(__xludf.DUMMYFUNCTION("""COMPUTED_VALUE"""),0.0)</f>
        <v>0</v>
      </c>
      <c r="G3753" s="4" t="s">
        <v>3231</v>
      </c>
      <c r="H3753" s="2" t="s">
        <v>3176</v>
      </c>
    </row>
    <row r="3754">
      <c r="A3754" s="3">
        <v>46044.0</v>
      </c>
      <c r="B3754" s="4" t="s">
        <v>148</v>
      </c>
      <c r="C3754" s="2" t="s">
        <v>450</v>
      </c>
      <c r="D3754" s="2" t="s">
        <v>9298</v>
      </c>
      <c r="E3754" s="2">
        <v>0.0</v>
      </c>
      <c r="F3754" s="2">
        <f>IFERROR(__xludf.DUMMYFUNCTION("""COMPUTED_VALUE"""),0.0)</f>
        <v>0</v>
      </c>
      <c r="G3754" s="4" t="s">
        <v>3231</v>
      </c>
      <c r="H3754" s="2" t="s">
        <v>3176</v>
      </c>
    </row>
    <row r="3755">
      <c r="A3755" s="3">
        <v>46045.0</v>
      </c>
      <c r="B3755" s="4" t="s">
        <v>196</v>
      </c>
      <c r="C3755" s="2" t="s">
        <v>450</v>
      </c>
      <c r="D3755" s="2" t="s">
        <v>9298</v>
      </c>
      <c r="E3755" s="2">
        <v>0.0</v>
      </c>
      <c r="F3755" s="2">
        <f>IFERROR(__xludf.DUMMYFUNCTION("""COMPUTED_VALUE"""),0.0)</f>
        <v>0</v>
      </c>
      <c r="G3755" s="4" t="s">
        <v>3231</v>
      </c>
      <c r="H3755" s="2" t="s">
        <v>3176</v>
      </c>
    </row>
    <row r="3756">
      <c r="A3756" s="3">
        <v>46046.0</v>
      </c>
      <c r="B3756" s="4" t="s">
        <v>288</v>
      </c>
      <c r="C3756" s="2" t="s">
        <v>450</v>
      </c>
      <c r="D3756" s="2" t="s">
        <v>9298</v>
      </c>
      <c r="E3756" s="2">
        <v>0.0</v>
      </c>
      <c r="F3756" s="2">
        <f>IFERROR(__xludf.DUMMYFUNCTION("""COMPUTED_VALUE"""),0.0)</f>
        <v>0</v>
      </c>
      <c r="G3756" s="4" t="s">
        <v>3231</v>
      </c>
      <c r="H3756" s="2" t="s">
        <v>3176</v>
      </c>
    </row>
    <row r="3757">
      <c r="A3757" s="3">
        <v>46047.0</v>
      </c>
      <c r="B3757" s="4" t="s">
        <v>256</v>
      </c>
      <c r="C3757" s="2" t="s">
        <v>450</v>
      </c>
      <c r="D3757" s="2" t="s">
        <v>9298</v>
      </c>
      <c r="E3757" s="2">
        <v>0.0</v>
      </c>
      <c r="F3757" s="2">
        <f>IFERROR(__xludf.DUMMYFUNCTION("""COMPUTED_VALUE"""),0.0)</f>
        <v>0</v>
      </c>
      <c r="G3757" s="4" t="s">
        <v>3231</v>
      </c>
      <c r="H3757" s="2" t="s">
        <v>3176</v>
      </c>
    </row>
    <row r="3758">
      <c r="A3758" s="3">
        <v>46048.0</v>
      </c>
      <c r="B3758" s="4" t="s">
        <v>180</v>
      </c>
      <c r="C3758" s="2" t="s">
        <v>450</v>
      </c>
      <c r="D3758" s="2" t="s">
        <v>9298</v>
      </c>
      <c r="E3758" s="2">
        <v>0.0</v>
      </c>
      <c r="F3758" s="2">
        <f>IFERROR(__xludf.DUMMYFUNCTION("""COMPUTED_VALUE"""),0.0)</f>
        <v>0</v>
      </c>
      <c r="G3758" s="4" t="s">
        <v>3231</v>
      </c>
      <c r="H3758" s="2" t="s">
        <v>3176</v>
      </c>
    </row>
    <row r="3759">
      <c r="A3759" s="3">
        <v>46049.0</v>
      </c>
      <c r="B3759" s="4" t="s">
        <v>208</v>
      </c>
      <c r="C3759" s="2" t="s">
        <v>450</v>
      </c>
      <c r="D3759" s="2" t="s">
        <v>9298</v>
      </c>
      <c r="E3759" s="2">
        <v>0.0</v>
      </c>
      <c r="F3759" s="2">
        <f>IFERROR(__xludf.DUMMYFUNCTION("""COMPUTED_VALUE"""),0.0)</f>
        <v>0</v>
      </c>
      <c r="G3759" s="4" t="s">
        <v>3231</v>
      </c>
      <c r="H3759" s="2" t="s">
        <v>3176</v>
      </c>
    </row>
    <row r="3760">
      <c r="A3760" s="3">
        <v>46050.0</v>
      </c>
      <c r="B3760" s="4" t="s">
        <v>303</v>
      </c>
      <c r="C3760" s="2" t="s">
        <v>450</v>
      </c>
      <c r="D3760" s="2" t="s">
        <v>9298</v>
      </c>
      <c r="E3760" s="2">
        <v>0.0</v>
      </c>
      <c r="F3760" s="2">
        <f>IFERROR(__xludf.DUMMYFUNCTION("""COMPUTED_VALUE"""),0.0)</f>
        <v>0</v>
      </c>
      <c r="G3760" s="4" t="s">
        <v>3231</v>
      </c>
      <c r="H3760" s="2" t="s">
        <v>3176</v>
      </c>
    </row>
    <row r="3761">
      <c r="A3761" s="3">
        <v>46051.0</v>
      </c>
      <c r="B3761" s="4" t="s">
        <v>148</v>
      </c>
      <c r="C3761" s="2" t="s">
        <v>450</v>
      </c>
      <c r="D3761" s="2" t="s">
        <v>9298</v>
      </c>
      <c r="E3761" s="2">
        <v>0.0</v>
      </c>
      <c r="F3761" s="2">
        <f>IFERROR(__xludf.DUMMYFUNCTION("""COMPUTED_VALUE"""),0.0)</f>
        <v>0</v>
      </c>
      <c r="G3761" s="4" t="s">
        <v>3231</v>
      </c>
      <c r="H3761" s="2" t="s">
        <v>3176</v>
      </c>
    </row>
    <row r="3762">
      <c r="A3762" s="3">
        <v>46052.0</v>
      </c>
      <c r="B3762" s="4" t="s">
        <v>196</v>
      </c>
      <c r="C3762" s="2" t="s">
        <v>450</v>
      </c>
      <c r="D3762" s="2" t="s">
        <v>9298</v>
      </c>
      <c r="E3762" s="2">
        <v>0.0</v>
      </c>
      <c r="F3762" s="2">
        <f>IFERROR(__xludf.DUMMYFUNCTION("""COMPUTED_VALUE"""),0.0)</f>
        <v>0</v>
      </c>
      <c r="G3762" s="4" t="s">
        <v>3231</v>
      </c>
      <c r="H3762" s="2" t="s">
        <v>3176</v>
      </c>
    </row>
    <row r="3763">
      <c r="A3763" s="3">
        <v>46053.0</v>
      </c>
      <c r="B3763" s="4" t="s">
        <v>288</v>
      </c>
      <c r="C3763" s="2" t="s">
        <v>450</v>
      </c>
      <c r="D3763" s="2" t="s">
        <v>9298</v>
      </c>
      <c r="E3763" s="2">
        <v>0.0</v>
      </c>
      <c r="F3763" s="2">
        <f>IFERROR(__xludf.DUMMYFUNCTION("""COMPUTED_VALUE"""),0.0)</f>
        <v>0</v>
      </c>
      <c r="G3763" s="4" t="s">
        <v>3231</v>
      </c>
      <c r="H3763" s="2" t="s">
        <v>3176</v>
      </c>
    </row>
    <row r="3764">
      <c r="A3764" s="3">
        <v>46054.0</v>
      </c>
      <c r="B3764" s="4" t="s">
        <v>256</v>
      </c>
      <c r="C3764" s="2" t="s">
        <v>450</v>
      </c>
      <c r="D3764" s="2" t="s">
        <v>9298</v>
      </c>
      <c r="E3764" s="2">
        <v>0.0</v>
      </c>
      <c r="F3764" s="2">
        <f>IFERROR(__xludf.DUMMYFUNCTION("""COMPUTED_VALUE"""),0.0)</f>
        <v>0</v>
      </c>
      <c r="G3764" s="4" t="s">
        <v>3231</v>
      </c>
      <c r="H3764" s="2" t="s">
        <v>3176</v>
      </c>
    </row>
    <row r="3765">
      <c r="A3765" s="3">
        <v>46055.0</v>
      </c>
      <c r="B3765" s="4" t="s">
        <v>180</v>
      </c>
      <c r="C3765" s="2" t="s">
        <v>450</v>
      </c>
      <c r="D3765" s="2" t="s">
        <v>9298</v>
      </c>
      <c r="E3765" s="2">
        <v>0.0</v>
      </c>
      <c r="F3765" s="2">
        <f>IFERROR(__xludf.DUMMYFUNCTION("""COMPUTED_VALUE"""),0.0)</f>
        <v>0</v>
      </c>
      <c r="G3765" s="4" t="s">
        <v>3231</v>
      </c>
      <c r="H3765" s="2" t="s">
        <v>3176</v>
      </c>
    </row>
    <row r="3766">
      <c r="A3766" s="3">
        <v>46056.0</v>
      </c>
      <c r="B3766" s="4" t="s">
        <v>208</v>
      </c>
      <c r="C3766" s="2" t="s">
        <v>450</v>
      </c>
      <c r="D3766" s="2" t="s">
        <v>9298</v>
      </c>
      <c r="E3766" s="2">
        <v>0.0</v>
      </c>
      <c r="F3766" s="2">
        <f>IFERROR(__xludf.DUMMYFUNCTION("""COMPUTED_VALUE"""),0.0)</f>
        <v>0</v>
      </c>
      <c r="G3766" s="4" t="s">
        <v>3231</v>
      </c>
      <c r="H3766" s="2" t="s">
        <v>3176</v>
      </c>
    </row>
    <row r="3767">
      <c r="A3767" s="3">
        <v>46057.0</v>
      </c>
      <c r="B3767" s="4" t="s">
        <v>303</v>
      </c>
      <c r="C3767" s="2" t="s">
        <v>450</v>
      </c>
      <c r="D3767" s="2" t="s">
        <v>9298</v>
      </c>
      <c r="E3767" s="2">
        <v>0.0</v>
      </c>
      <c r="F3767" s="2">
        <f>IFERROR(__xludf.DUMMYFUNCTION("""COMPUTED_VALUE"""),0.0)</f>
        <v>0</v>
      </c>
      <c r="G3767" s="4" t="s">
        <v>3231</v>
      </c>
      <c r="H3767" s="2" t="s">
        <v>3176</v>
      </c>
    </row>
    <row r="3768">
      <c r="A3768" s="3">
        <v>46058.0</v>
      </c>
      <c r="B3768" s="4" t="s">
        <v>148</v>
      </c>
      <c r="C3768" s="2" t="s">
        <v>450</v>
      </c>
      <c r="D3768" s="2" t="s">
        <v>9298</v>
      </c>
      <c r="E3768" s="2">
        <v>0.0</v>
      </c>
      <c r="F3768" s="2">
        <f>IFERROR(__xludf.DUMMYFUNCTION("""COMPUTED_VALUE"""),0.0)</f>
        <v>0</v>
      </c>
      <c r="G3768" s="4" t="s">
        <v>3231</v>
      </c>
      <c r="H3768" s="2" t="s">
        <v>3176</v>
      </c>
    </row>
    <row r="3769">
      <c r="A3769" s="3">
        <v>46059.0</v>
      </c>
      <c r="B3769" s="4" t="s">
        <v>196</v>
      </c>
      <c r="C3769" s="2" t="s">
        <v>450</v>
      </c>
      <c r="D3769" s="2" t="s">
        <v>9298</v>
      </c>
      <c r="E3769" s="2">
        <v>0.0</v>
      </c>
      <c r="F3769" s="2">
        <f>IFERROR(__xludf.DUMMYFUNCTION("""COMPUTED_VALUE"""),0.0)</f>
        <v>0</v>
      </c>
      <c r="G3769" s="4" t="s">
        <v>3231</v>
      </c>
      <c r="H3769" s="2" t="s">
        <v>3176</v>
      </c>
    </row>
    <row r="3770">
      <c r="A3770" s="3">
        <v>46060.0</v>
      </c>
      <c r="B3770" s="4" t="s">
        <v>288</v>
      </c>
      <c r="C3770" s="2" t="s">
        <v>450</v>
      </c>
      <c r="D3770" s="2" t="s">
        <v>9298</v>
      </c>
      <c r="E3770" s="2">
        <v>0.0</v>
      </c>
      <c r="F3770" s="2">
        <f>IFERROR(__xludf.DUMMYFUNCTION("""COMPUTED_VALUE"""),0.0)</f>
        <v>0</v>
      </c>
      <c r="G3770" s="4" t="s">
        <v>3231</v>
      </c>
      <c r="H3770" s="2" t="s">
        <v>3176</v>
      </c>
    </row>
    <row r="3771">
      <c r="A3771" s="3">
        <v>46061.0</v>
      </c>
      <c r="B3771" s="4" t="s">
        <v>256</v>
      </c>
      <c r="C3771" s="2" t="s">
        <v>450</v>
      </c>
      <c r="D3771" s="2" t="s">
        <v>9298</v>
      </c>
      <c r="E3771" s="2">
        <v>0.0</v>
      </c>
      <c r="F3771" s="2">
        <f>IFERROR(__xludf.DUMMYFUNCTION("""COMPUTED_VALUE"""),0.0)</f>
        <v>0</v>
      </c>
      <c r="G3771" s="4" t="s">
        <v>3231</v>
      </c>
      <c r="H3771" s="2" t="s">
        <v>3176</v>
      </c>
    </row>
    <row r="3772">
      <c r="A3772" s="3">
        <v>46062.0</v>
      </c>
      <c r="B3772" s="4" t="s">
        <v>180</v>
      </c>
      <c r="C3772" s="2" t="s">
        <v>450</v>
      </c>
      <c r="D3772" s="2" t="s">
        <v>9298</v>
      </c>
      <c r="E3772" s="2">
        <v>0.0</v>
      </c>
      <c r="F3772" s="2">
        <f>IFERROR(__xludf.DUMMYFUNCTION("""COMPUTED_VALUE"""),0.0)</f>
        <v>0</v>
      </c>
      <c r="G3772" s="4" t="s">
        <v>3231</v>
      </c>
      <c r="H3772" s="2" t="s">
        <v>3176</v>
      </c>
    </row>
    <row r="3773">
      <c r="A3773" s="3">
        <v>46063.0</v>
      </c>
      <c r="B3773" s="4" t="s">
        <v>208</v>
      </c>
      <c r="C3773" s="2" t="s">
        <v>450</v>
      </c>
      <c r="D3773" s="2" t="s">
        <v>9298</v>
      </c>
      <c r="E3773" s="2">
        <v>0.0</v>
      </c>
      <c r="F3773" s="2">
        <f>IFERROR(__xludf.DUMMYFUNCTION("""COMPUTED_VALUE"""),0.0)</f>
        <v>0</v>
      </c>
      <c r="G3773" s="4" t="s">
        <v>3231</v>
      </c>
      <c r="H3773" s="2" t="s">
        <v>3176</v>
      </c>
    </row>
    <row r="3774">
      <c r="A3774" s="3">
        <v>46064.0</v>
      </c>
      <c r="B3774" s="4" t="s">
        <v>303</v>
      </c>
      <c r="C3774" s="2" t="s">
        <v>450</v>
      </c>
      <c r="D3774" s="2" t="s">
        <v>9298</v>
      </c>
      <c r="E3774" s="2">
        <v>0.0</v>
      </c>
      <c r="F3774" s="2">
        <f>IFERROR(__xludf.DUMMYFUNCTION("""COMPUTED_VALUE"""),0.0)</f>
        <v>0</v>
      </c>
      <c r="G3774" s="4" t="s">
        <v>3231</v>
      </c>
      <c r="H3774" s="2" t="s">
        <v>3176</v>
      </c>
    </row>
    <row r="3775">
      <c r="A3775" s="3">
        <v>46065.0</v>
      </c>
      <c r="B3775" s="4" t="s">
        <v>148</v>
      </c>
      <c r="C3775" s="2" t="s">
        <v>450</v>
      </c>
      <c r="D3775" s="2" t="s">
        <v>9298</v>
      </c>
      <c r="E3775" s="2">
        <v>0.0</v>
      </c>
      <c r="F3775" s="2">
        <f>IFERROR(__xludf.DUMMYFUNCTION("""COMPUTED_VALUE"""),0.0)</f>
        <v>0</v>
      </c>
      <c r="G3775" s="4" t="s">
        <v>3231</v>
      </c>
      <c r="H3775" s="2" t="s">
        <v>3176</v>
      </c>
    </row>
    <row r="3776">
      <c r="A3776" s="3">
        <v>46066.0</v>
      </c>
      <c r="B3776" s="4" t="s">
        <v>196</v>
      </c>
      <c r="C3776" s="2" t="s">
        <v>450</v>
      </c>
      <c r="D3776" s="2" t="s">
        <v>9298</v>
      </c>
      <c r="E3776" s="2">
        <v>0.0</v>
      </c>
      <c r="F3776" s="2">
        <f>IFERROR(__xludf.DUMMYFUNCTION("""COMPUTED_VALUE"""),0.0)</f>
        <v>0</v>
      </c>
      <c r="G3776" s="4" t="s">
        <v>3231</v>
      </c>
      <c r="H3776" s="2" t="s">
        <v>3176</v>
      </c>
    </row>
    <row r="3777">
      <c r="A3777" s="3">
        <v>46067.0</v>
      </c>
      <c r="B3777" s="4" t="s">
        <v>288</v>
      </c>
      <c r="C3777" s="2" t="s">
        <v>450</v>
      </c>
      <c r="D3777" s="2" t="s">
        <v>9298</v>
      </c>
      <c r="E3777" s="2">
        <v>0.0</v>
      </c>
      <c r="F3777" s="2">
        <f>IFERROR(__xludf.DUMMYFUNCTION("""COMPUTED_VALUE"""),0.0)</f>
        <v>0</v>
      </c>
      <c r="G3777" s="4" t="s">
        <v>3231</v>
      </c>
      <c r="H3777" s="2" t="s">
        <v>3176</v>
      </c>
    </row>
    <row r="3778">
      <c r="A3778" s="3">
        <v>46068.0</v>
      </c>
      <c r="B3778" s="4" t="s">
        <v>256</v>
      </c>
      <c r="C3778" s="2" t="s">
        <v>450</v>
      </c>
      <c r="D3778" s="2" t="s">
        <v>9298</v>
      </c>
      <c r="E3778" s="2">
        <v>0.0</v>
      </c>
      <c r="F3778" s="2">
        <f>IFERROR(__xludf.DUMMYFUNCTION("""COMPUTED_VALUE"""),0.0)</f>
        <v>0</v>
      </c>
      <c r="G3778" s="4" t="s">
        <v>3231</v>
      </c>
      <c r="H3778" s="2" t="s">
        <v>3176</v>
      </c>
    </row>
    <row r="3779">
      <c r="A3779" s="3">
        <v>46069.0</v>
      </c>
      <c r="B3779" s="4" t="s">
        <v>180</v>
      </c>
      <c r="C3779" s="2" t="s">
        <v>450</v>
      </c>
      <c r="D3779" s="2" t="s">
        <v>9298</v>
      </c>
      <c r="E3779" s="2">
        <v>0.0</v>
      </c>
      <c r="F3779" s="2">
        <f>IFERROR(__xludf.DUMMYFUNCTION("""COMPUTED_VALUE"""),0.0)</f>
        <v>0</v>
      </c>
      <c r="G3779" s="4" t="s">
        <v>3231</v>
      </c>
      <c r="H3779" s="2" t="s">
        <v>3176</v>
      </c>
    </row>
    <row r="3780">
      <c r="A3780" s="3">
        <v>46070.0</v>
      </c>
      <c r="B3780" s="4" t="s">
        <v>208</v>
      </c>
      <c r="C3780" s="2" t="s">
        <v>450</v>
      </c>
      <c r="D3780" s="2" t="s">
        <v>9298</v>
      </c>
      <c r="E3780" s="2">
        <v>0.0</v>
      </c>
      <c r="F3780" s="2">
        <f>IFERROR(__xludf.DUMMYFUNCTION("""COMPUTED_VALUE"""),0.0)</f>
        <v>0</v>
      </c>
      <c r="G3780" s="4" t="s">
        <v>3231</v>
      </c>
      <c r="H3780" s="2" t="s">
        <v>3176</v>
      </c>
    </row>
    <row r="3781">
      <c r="A3781" s="3">
        <v>46071.0</v>
      </c>
      <c r="B3781" s="4" t="s">
        <v>303</v>
      </c>
      <c r="C3781" s="2" t="s">
        <v>450</v>
      </c>
      <c r="D3781" s="2" t="s">
        <v>9298</v>
      </c>
      <c r="E3781" s="2">
        <v>0.0</v>
      </c>
      <c r="F3781" s="2">
        <f>IFERROR(__xludf.DUMMYFUNCTION("""COMPUTED_VALUE"""),0.0)</f>
        <v>0</v>
      </c>
      <c r="G3781" s="4" t="s">
        <v>3231</v>
      </c>
      <c r="H3781" s="2" t="s">
        <v>3176</v>
      </c>
    </row>
    <row r="3782">
      <c r="A3782" s="3">
        <v>46072.0</v>
      </c>
      <c r="B3782" s="4" t="s">
        <v>148</v>
      </c>
      <c r="C3782" s="2" t="s">
        <v>450</v>
      </c>
      <c r="D3782" s="2" t="s">
        <v>9298</v>
      </c>
      <c r="E3782" s="2">
        <v>0.0</v>
      </c>
      <c r="F3782" s="2">
        <f>IFERROR(__xludf.DUMMYFUNCTION("""COMPUTED_VALUE"""),0.0)</f>
        <v>0</v>
      </c>
      <c r="G3782" s="4" t="s">
        <v>3231</v>
      </c>
      <c r="H3782" s="2" t="s">
        <v>3176</v>
      </c>
    </row>
    <row r="3783">
      <c r="A3783" s="3">
        <v>46073.0</v>
      </c>
      <c r="B3783" s="4" t="s">
        <v>196</v>
      </c>
      <c r="C3783" s="2" t="s">
        <v>450</v>
      </c>
      <c r="D3783" s="2" t="s">
        <v>9298</v>
      </c>
      <c r="E3783" s="2">
        <v>0.0</v>
      </c>
      <c r="F3783" s="2">
        <f>IFERROR(__xludf.DUMMYFUNCTION("""COMPUTED_VALUE"""),0.0)</f>
        <v>0</v>
      </c>
      <c r="G3783" s="4" t="s">
        <v>3231</v>
      </c>
      <c r="H3783" s="2" t="s">
        <v>3176</v>
      </c>
    </row>
    <row r="3784">
      <c r="A3784" s="3">
        <v>46074.0</v>
      </c>
      <c r="B3784" s="4" t="s">
        <v>288</v>
      </c>
      <c r="C3784" s="2" t="s">
        <v>450</v>
      </c>
      <c r="D3784" s="2" t="s">
        <v>9298</v>
      </c>
      <c r="E3784" s="2">
        <v>0.0</v>
      </c>
      <c r="F3784" s="2">
        <f>IFERROR(__xludf.DUMMYFUNCTION("""COMPUTED_VALUE"""),0.0)</f>
        <v>0</v>
      </c>
      <c r="G3784" s="4" t="s">
        <v>3231</v>
      </c>
      <c r="H3784" s="2" t="s">
        <v>3176</v>
      </c>
    </row>
    <row r="3785">
      <c r="A3785" s="3">
        <v>46075.0</v>
      </c>
      <c r="B3785" s="4" t="s">
        <v>256</v>
      </c>
      <c r="C3785" s="2" t="s">
        <v>450</v>
      </c>
      <c r="D3785" s="2" t="s">
        <v>9298</v>
      </c>
      <c r="E3785" s="2">
        <v>0.0</v>
      </c>
      <c r="F3785" s="2">
        <f>IFERROR(__xludf.DUMMYFUNCTION("""COMPUTED_VALUE"""),0.0)</f>
        <v>0</v>
      </c>
      <c r="G3785" s="4" t="s">
        <v>3231</v>
      </c>
      <c r="H3785" s="2" t="s">
        <v>3176</v>
      </c>
    </row>
    <row r="3786">
      <c r="A3786" s="3">
        <v>46076.0</v>
      </c>
      <c r="B3786" s="4" t="s">
        <v>180</v>
      </c>
      <c r="C3786" s="2" t="s">
        <v>450</v>
      </c>
      <c r="D3786" s="2" t="s">
        <v>9298</v>
      </c>
      <c r="E3786" s="2">
        <v>0.0</v>
      </c>
      <c r="F3786" s="2">
        <f>IFERROR(__xludf.DUMMYFUNCTION("""COMPUTED_VALUE"""),0.0)</f>
        <v>0</v>
      </c>
      <c r="G3786" s="4" t="s">
        <v>3231</v>
      </c>
      <c r="H3786" s="2" t="s">
        <v>3176</v>
      </c>
    </row>
    <row r="3787">
      <c r="A3787" s="3">
        <v>46077.0</v>
      </c>
      <c r="B3787" s="4" t="s">
        <v>208</v>
      </c>
      <c r="C3787" s="2" t="s">
        <v>450</v>
      </c>
      <c r="D3787" s="2" t="s">
        <v>9298</v>
      </c>
      <c r="E3787" s="2">
        <v>0.0</v>
      </c>
      <c r="F3787" s="2">
        <f>IFERROR(__xludf.DUMMYFUNCTION("""COMPUTED_VALUE"""),0.0)</f>
        <v>0</v>
      </c>
      <c r="G3787" s="4" t="s">
        <v>3231</v>
      </c>
      <c r="H3787" s="2" t="s">
        <v>3176</v>
      </c>
    </row>
    <row r="3788">
      <c r="A3788" s="3">
        <v>46078.0</v>
      </c>
      <c r="B3788" s="4" t="s">
        <v>303</v>
      </c>
      <c r="C3788" s="2" t="s">
        <v>450</v>
      </c>
      <c r="D3788" s="2" t="s">
        <v>9298</v>
      </c>
      <c r="E3788" s="2">
        <v>0.0</v>
      </c>
      <c r="F3788" s="2">
        <f>IFERROR(__xludf.DUMMYFUNCTION("""COMPUTED_VALUE"""),0.0)</f>
        <v>0</v>
      </c>
      <c r="G3788" s="4" t="s">
        <v>3231</v>
      </c>
      <c r="H3788" s="2" t="s">
        <v>3176</v>
      </c>
    </row>
    <row r="3789">
      <c r="A3789" s="3">
        <v>46079.0</v>
      </c>
      <c r="B3789" s="4" t="s">
        <v>148</v>
      </c>
      <c r="C3789" s="2" t="s">
        <v>450</v>
      </c>
      <c r="D3789" s="2" t="s">
        <v>9298</v>
      </c>
      <c r="E3789" s="2">
        <v>0.0</v>
      </c>
      <c r="F3789" s="2">
        <f>IFERROR(__xludf.DUMMYFUNCTION("""COMPUTED_VALUE"""),0.0)</f>
        <v>0</v>
      </c>
      <c r="G3789" s="4" t="s">
        <v>3231</v>
      </c>
      <c r="H3789" s="2" t="s">
        <v>3176</v>
      </c>
    </row>
    <row r="3790">
      <c r="A3790" s="3">
        <v>46080.0</v>
      </c>
      <c r="B3790" s="4" t="s">
        <v>196</v>
      </c>
      <c r="C3790" s="2" t="s">
        <v>450</v>
      </c>
      <c r="D3790" s="2" t="s">
        <v>9298</v>
      </c>
      <c r="E3790" s="2">
        <v>0.0</v>
      </c>
      <c r="F3790" s="2">
        <f>IFERROR(__xludf.DUMMYFUNCTION("""COMPUTED_VALUE"""),0.0)</f>
        <v>0</v>
      </c>
      <c r="G3790" s="4" t="s">
        <v>3231</v>
      </c>
      <c r="H3790" s="2" t="s">
        <v>3176</v>
      </c>
    </row>
    <row r="3791">
      <c r="A3791" s="3">
        <v>46081.0</v>
      </c>
      <c r="B3791" s="4" t="s">
        <v>288</v>
      </c>
      <c r="C3791" s="2" t="s">
        <v>450</v>
      </c>
      <c r="D3791" s="2" t="s">
        <v>9298</v>
      </c>
      <c r="E3791" s="2">
        <v>0.0</v>
      </c>
      <c r="F3791" s="2">
        <f>IFERROR(__xludf.DUMMYFUNCTION("""COMPUTED_VALUE"""),0.0)</f>
        <v>0</v>
      </c>
      <c r="G3791" s="4" t="s">
        <v>3231</v>
      </c>
      <c r="H3791" s="2" t="s">
        <v>3176</v>
      </c>
    </row>
    <row r="3792">
      <c r="A3792" s="3">
        <v>46082.0</v>
      </c>
      <c r="B3792" s="4" t="s">
        <v>256</v>
      </c>
      <c r="C3792" s="2" t="s">
        <v>450</v>
      </c>
      <c r="D3792" s="2" t="s">
        <v>9298</v>
      </c>
      <c r="E3792" s="2">
        <v>0.0</v>
      </c>
      <c r="F3792" s="2">
        <f>IFERROR(__xludf.DUMMYFUNCTION("""COMPUTED_VALUE"""),0.0)</f>
        <v>0</v>
      </c>
      <c r="G3792" s="4" t="s">
        <v>3231</v>
      </c>
      <c r="H3792" s="2" t="s">
        <v>3176</v>
      </c>
    </row>
    <row r="3793">
      <c r="A3793" s="3">
        <v>46083.0</v>
      </c>
      <c r="B3793" s="4" t="s">
        <v>180</v>
      </c>
      <c r="C3793" s="2" t="s">
        <v>450</v>
      </c>
      <c r="D3793" s="2" t="s">
        <v>9298</v>
      </c>
      <c r="E3793" s="2">
        <v>0.0</v>
      </c>
      <c r="F3793" s="2">
        <f>IFERROR(__xludf.DUMMYFUNCTION("""COMPUTED_VALUE"""),0.0)</f>
        <v>0</v>
      </c>
      <c r="G3793" s="4" t="s">
        <v>3231</v>
      </c>
      <c r="H3793" s="2" t="s">
        <v>3176</v>
      </c>
    </row>
    <row r="3794">
      <c r="A3794" s="3">
        <v>46084.0</v>
      </c>
      <c r="B3794" s="4" t="s">
        <v>208</v>
      </c>
      <c r="C3794" s="2" t="s">
        <v>450</v>
      </c>
      <c r="D3794" s="2" t="s">
        <v>9298</v>
      </c>
      <c r="E3794" s="2">
        <v>0.0</v>
      </c>
      <c r="F3794" s="2">
        <f>IFERROR(__xludf.DUMMYFUNCTION("""COMPUTED_VALUE"""),0.0)</f>
        <v>0</v>
      </c>
      <c r="G3794" s="4" t="s">
        <v>3231</v>
      </c>
      <c r="H3794" s="2" t="s">
        <v>3176</v>
      </c>
    </row>
    <row r="3795">
      <c r="A3795" s="3">
        <v>46085.0</v>
      </c>
      <c r="B3795" s="4" t="s">
        <v>303</v>
      </c>
      <c r="C3795" s="2" t="s">
        <v>450</v>
      </c>
      <c r="D3795" s="2" t="s">
        <v>9298</v>
      </c>
      <c r="E3795" s="2">
        <v>0.0</v>
      </c>
      <c r="F3795" s="2">
        <f>IFERROR(__xludf.DUMMYFUNCTION("""COMPUTED_VALUE"""),0.0)</f>
        <v>0</v>
      </c>
      <c r="G3795" s="4" t="s">
        <v>3231</v>
      </c>
      <c r="H3795" s="2" t="s">
        <v>3176</v>
      </c>
    </row>
    <row r="3796">
      <c r="A3796" s="3">
        <v>46086.0</v>
      </c>
      <c r="B3796" s="4" t="s">
        <v>148</v>
      </c>
      <c r="C3796" s="2" t="s">
        <v>450</v>
      </c>
      <c r="D3796" s="2" t="s">
        <v>9298</v>
      </c>
      <c r="E3796" s="2">
        <v>0.0</v>
      </c>
      <c r="F3796" s="2">
        <f>IFERROR(__xludf.DUMMYFUNCTION("""COMPUTED_VALUE"""),0.0)</f>
        <v>0</v>
      </c>
      <c r="G3796" s="4" t="s">
        <v>3231</v>
      </c>
      <c r="H3796" s="2" t="s">
        <v>3176</v>
      </c>
    </row>
    <row r="3797">
      <c r="A3797" s="3">
        <v>46087.0</v>
      </c>
      <c r="B3797" s="4" t="s">
        <v>196</v>
      </c>
      <c r="C3797" s="2" t="s">
        <v>450</v>
      </c>
      <c r="D3797" s="2" t="s">
        <v>9298</v>
      </c>
      <c r="E3797" s="2">
        <v>0.0</v>
      </c>
      <c r="F3797" s="2">
        <f>IFERROR(__xludf.DUMMYFUNCTION("""COMPUTED_VALUE"""),0.0)</f>
        <v>0</v>
      </c>
      <c r="G3797" s="4" t="s">
        <v>3231</v>
      </c>
      <c r="H3797" s="2" t="s">
        <v>3176</v>
      </c>
    </row>
    <row r="3798">
      <c r="A3798" s="3">
        <v>46088.0</v>
      </c>
      <c r="B3798" s="4" t="s">
        <v>288</v>
      </c>
      <c r="C3798" s="2" t="s">
        <v>450</v>
      </c>
      <c r="D3798" s="2" t="s">
        <v>9298</v>
      </c>
      <c r="E3798" s="2">
        <v>0.0</v>
      </c>
      <c r="F3798" s="2">
        <f>IFERROR(__xludf.DUMMYFUNCTION("""COMPUTED_VALUE"""),0.0)</f>
        <v>0</v>
      </c>
      <c r="G3798" s="4" t="s">
        <v>3231</v>
      </c>
      <c r="H3798" s="2" t="s">
        <v>3176</v>
      </c>
    </row>
    <row r="3799">
      <c r="A3799" s="3">
        <v>46089.0</v>
      </c>
      <c r="B3799" s="4" t="s">
        <v>256</v>
      </c>
      <c r="C3799" s="2" t="s">
        <v>450</v>
      </c>
      <c r="D3799" s="2" t="s">
        <v>9298</v>
      </c>
      <c r="E3799" s="2">
        <v>0.0</v>
      </c>
      <c r="F3799" s="2">
        <f>IFERROR(__xludf.DUMMYFUNCTION("""COMPUTED_VALUE"""),0.0)</f>
        <v>0</v>
      </c>
      <c r="G3799" s="4" t="s">
        <v>3231</v>
      </c>
      <c r="H3799" s="2" t="s">
        <v>3176</v>
      </c>
    </row>
    <row r="3800">
      <c r="A3800" s="3">
        <v>46090.0</v>
      </c>
      <c r="B3800" s="4" t="s">
        <v>180</v>
      </c>
      <c r="C3800" s="2" t="s">
        <v>450</v>
      </c>
      <c r="D3800" s="2" t="s">
        <v>9298</v>
      </c>
      <c r="E3800" s="2">
        <v>0.0</v>
      </c>
      <c r="F3800" s="2">
        <f>IFERROR(__xludf.DUMMYFUNCTION("""COMPUTED_VALUE"""),0.0)</f>
        <v>0</v>
      </c>
      <c r="G3800" s="4" t="s">
        <v>3231</v>
      </c>
      <c r="H3800" s="2" t="s">
        <v>3176</v>
      </c>
    </row>
    <row r="3801">
      <c r="A3801" s="3">
        <v>46091.0</v>
      </c>
      <c r="B3801" s="4" t="s">
        <v>208</v>
      </c>
      <c r="C3801" s="2" t="s">
        <v>450</v>
      </c>
      <c r="D3801" s="2" t="s">
        <v>9298</v>
      </c>
      <c r="E3801" s="2">
        <v>0.0</v>
      </c>
      <c r="F3801" s="2">
        <f>IFERROR(__xludf.DUMMYFUNCTION("""COMPUTED_VALUE"""),0.0)</f>
        <v>0</v>
      </c>
      <c r="G3801" s="4" t="s">
        <v>3231</v>
      </c>
      <c r="H3801" s="2" t="s">
        <v>3176</v>
      </c>
    </row>
    <row r="3802">
      <c r="A3802" s="3">
        <v>46092.0</v>
      </c>
      <c r="B3802" s="4" t="s">
        <v>303</v>
      </c>
      <c r="C3802" s="2" t="s">
        <v>450</v>
      </c>
      <c r="D3802" s="2" t="s">
        <v>9298</v>
      </c>
      <c r="E3802" s="2">
        <v>0.0</v>
      </c>
      <c r="F3802" s="2">
        <f>IFERROR(__xludf.DUMMYFUNCTION("""COMPUTED_VALUE"""),0.0)</f>
        <v>0</v>
      </c>
      <c r="G3802" s="4" t="s">
        <v>3231</v>
      </c>
      <c r="H3802" s="2" t="s">
        <v>3176</v>
      </c>
    </row>
    <row r="3803">
      <c r="A3803" s="3">
        <v>46093.0</v>
      </c>
      <c r="B3803" s="4" t="s">
        <v>148</v>
      </c>
      <c r="C3803" s="2" t="s">
        <v>450</v>
      </c>
      <c r="D3803" s="2" t="s">
        <v>9298</v>
      </c>
      <c r="E3803" s="2">
        <v>0.0</v>
      </c>
      <c r="F3803" s="2">
        <f>IFERROR(__xludf.DUMMYFUNCTION("""COMPUTED_VALUE"""),0.0)</f>
        <v>0</v>
      </c>
      <c r="G3803" s="4" t="s">
        <v>3231</v>
      </c>
      <c r="H3803" s="2" t="s">
        <v>3176</v>
      </c>
    </row>
    <row r="3804">
      <c r="A3804" s="3">
        <v>46094.0</v>
      </c>
      <c r="B3804" s="4" t="s">
        <v>196</v>
      </c>
      <c r="C3804" s="2" t="s">
        <v>450</v>
      </c>
      <c r="D3804" s="2" t="s">
        <v>9298</v>
      </c>
      <c r="E3804" s="2">
        <v>0.0</v>
      </c>
      <c r="F3804" s="2">
        <f>IFERROR(__xludf.DUMMYFUNCTION("""COMPUTED_VALUE"""),0.0)</f>
        <v>0</v>
      </c>
      <c r="G3804" s="4" t="s">
        <v>3231</v>
      </c>
      <c r="H3804" s="2" t="s">
        <v>3176</v>
      </c>
    </row>
    <row r="3805">
      <c r="A3805" s="3">
        <v>46095.0</v>
      </c>
      <c r="B3805" s="4" t="s">
        <v>288</v>
      </c>
      <c r="C3805" s="2" t="s">
        <v>450</v>
      </c>
      <c r="D3805" s="2" t="s">
        <v>9298</v>
      </c>
      <c r="E3805" s="2">
        <v>0.0</v>
      </c>
      <c r="F3805" s="2">
        <f>IFERROR(__xludf.DUMMYFUNCTION("""COMPUTED_VALUE"""),0.0)</f>
        <v>0</v>
      </c>
      <c r="G3805" s="4" t="s">
        <v>3231</v>
      </c>
      <c r="H3805" s="2" t="s">
        <v>3176</v>
      </c>
    </row>
    <row r="3806">
      <c r="A3806" s="3">
        <v>46096.0</v>
      </c>
      <c r="B3806" s="4" t="s">
        <v>256</v>
      </c>
      <c r="C3806" s="2" t="s">
        <v>450</v>
      </c>
      <c r="D3806" s="2" t="s">
        <v>9298</v>
      </c>
      <c r="E3806" s="2">
        <v>0.0</v>
      </c>
      <c r="F3806" s="2">
        <f>IFERROR(__xludf.DUMMYFUNCTION("""COMPUTED_VALUE"""),0.0)</f>
        <v>0</v>
      </c>
      <c r="G3806" s="4" t="s">
        <v>3231</v>
      </c>
      <c r="H3806" s="2" t="s">
        <v>3176</v>
      </c>
    </row>
    <row r="3807">
      <c r="A3807" s="3">
        <v>46097.0</v>
      </c>
      <c r="B3807" s="4" t="s">
        <v>180</v>
      </c>
      <c r="C3807" s="2" t="s">
        <v>450</v>
      </c>
      <c r="D3807" s="2" t="s">
        <v>9298</v>
      </c>
      <c r="E3807" s="2">
        <v>0.0</v>
      </c>
      <c r="F3807" s="2">
        <f>IFERROR(__xludf.DUMMYFUNCTION("""COMPUTED_VALUE"""),0.0)</f>
        <v>0</v>
      </c>
      <c r="G3807" s="4" t="s">
        <v>3231</v>
      </c>
      <c r="H3807" s="2" t="s">
        <v>3176</v>
      </c>
    </row>
    <row r="3808">
      <c r="A3808" s="3">
        <v>46098.0</v>
      </c>
      <c r="B3808" s="4" t="s">
        <v>208</v>
      </c>
      <c r="C3808" s="2" t="s">
        <v>450</v>
      </c>
      <c r="D3808" s="2" t="s">
        <v>9298</v>
      </c>
      <c r="E3808" s="2">
        <v>0.0</v>
      </c>
      <c r="F3808" s="2">
        <f>IFERROR(__xludf.DUMMYFUNCTION("""COMPUTED_VALUE"""),0.0)</f>
        <v>0</v>
      </c>
      <c r="G3808" s="4" t="s">
        <v>3231</v>
      </c>
      <c r="H3808" s="2" t="s">
        <v>3176</v>
      </c>
    </row>
    <row r="3809">
      <c r="A3809" s="3">
        <v>46099.0</v>
      </c>
      <c r="B3809" s="4" t="s">
        <v>303</v>
      </c>
      <c r="C3809" s="2" t="s">
        <v>450</v>
      </c>
      <c r="D3809" s="2" t="s">
        <v>9298</v>
      </c>
      <c r="E3809" s="2">
        <v>0.0</v>
      </c>
      <c r="F3809" s="2">
        <f>IFERROR(__xludf.DUMMYFUNCTION("""COMPUTED_VALUE"""),0.0)</f>
        <v>0</v>
      </c>
      <c r="G3809" s="4" t="s">
        <v>3231</v>
      </c>
      <c r="H3809" s="2" t="s">
        <v>3176</v>
      </c>
    </row>
    <row r="3810">
      <c r="A3810" s="3">
        <v>46100.0</v>
      </c>
      <c r="B3810" s="4" t="s">
        <v>148</v>
      </c>
      <c r="C3810" s="2" t="s">
        <v>450</v>
      </c>
      <c r="D3810" s="2" t="s">
        <v>9298</v>
      </c>
      <c r="E3810" s="2">
        <v>0.0</v>
      </c>
      <c r="F3810" s="2">
        <f>IFERROR(__xludf.DUMMYFUNCTION("""COMPUTED_VALUE"""),0.0)</f>
        <v>0</v>
      </c>
      <c r="G3810" s="4" t="s">
        <v>3231</v>
      </c>
      <c r="H3810" s="2" t="s">
        <v>3176</v>
      </c>
    </row>
    <row r="3811">
      <c r="A3811" s="3">
        <v>46101.0</v>
      </c>
      <c r="B3811" s="4" t="s">
        <v>196</v>
      </c>
      <c r="C3811" s="2" t="s">
        <v>450</v>
      </c>
      <c r="D3811" s="2" t="s">
        <v>9298</v>
      </c>
      <c r="E3811" s="2">
        <v>0.0</v>
      </c>
      <c r="F3811" s="2">
        <f>IFERROR(__xludf.DUMMYFUNCTION("""COMPUTED_VALUE"""),0.0)</f>
        <v>0</v>
      </c>
      <c r="G3811" s="4" t="s">
        <v>3231</v>
      </c>
      <c r="H3811" s="2" t="s">
        <v>3176</v>
      </c>
    </row>
    <row r="3812">
      <c r="A3812" s="3">
        <v>46102.0</v>
      </c>
      <c r="B3812" s="4" t="s">
        <v>288</v>
      </c>
      <c r="C3812" s="2" t="s">
        <v>450</v>
      </c>
      <c r="D3812" s="2" t="s">
        <v>9298</v>
      </c>
      <c r="E3812" s="2">
        <v>0.0</v>
      </c>
      <c r="F3812" s="2">
        <f>IFERROR(__xludf.DUMMYFUNCTION("""COMPUTED_VALUE"""),0.0)</f>
        <v>0</v>
      </c>
      <c r="G3812" s="4" t="s">
        <v>3231</v>
      </c>
      <c r="H3812" s="2" t="s">
        <v>3176</v>
      </c>
    </row>
    <row r="3813">
      <c r="A3813" s="3">
        <v>46103.0</v>
      </c>
      <c r="B3813" s="4" t="s">
        <v>256</v>
      </c>
      <c r="C3813" s="2" t="s">
        <v>450</v>
      </c>
      <c r="D3813" s="2" t="s">
        <v>9298</v>
      </c>
      <c r="E3813" s="2">
        <v>0.0</v>
      </c>
      <c r="F3813" s="2">
        <f>IFERROR(__xludf.DUMMYFUNCTION("""COMPUTED_VALUE"""),0.0)</f>
        <v>0</v>
      </c>
      <c r="G3813" s="4" t="s">
        <v>3231</v>
      </c>
      <c r="H3813" s="2" t="s">
        <v>3176</v>
      </c>
    </row>
    <row r="3814">
      <c r="A3814" s="3">
        <v>46104.0</v>
      </c>
      <c r="B3814" s="4" t="s">
        <v>180</v>
      </c>
      <c r="C3814" s="2" t="s">
        <v>450</v>
      </c>
      <c r="D3814" s="2" t="s">
        <v>9298</v>
      </c>
      <c r="E3814" s="2">
        <v>0.0</v>
      </c>
      <c r="F3814" s="2">
        <f>IFERROR(__xludf.DUMMYFUNCTION("""COMPUTED_VALUE"""),0.0)</f>
        <v>0</v>
      </c>
      <c r="G3814" s="4" t="s">
        <v>3231</v>
      </c>
      <c r="H3814" s="2" t="s">
        <v>3176</v>
      </c>
    </row>
    <row r="3815">
      <c r="A3815" s="3">
        <v>46105.0</v>
      </c>
      <c r="B3815" s="4" t="s">
        <v>208</v>
      </c>
      <c r="C3815" s="2" t="s">
        <v>450</v>
      </c>
      <c r="D3815" s="2" t="s">
        <v>9298</v>
      </c>
      <c r="E3815" s="2">
        <v>0.0</v>
      </c>
      <c r="F3815" s="2">
        <f>IFERROR(__xludf.DUMMYFUNCTION("""COMPUTED_VALUE"""),0.0)</f>
        <v>0</v>
      </c>
      <c r="G3815" s="4" t="s">
        <v>3231</v>
      </c>
      <c r="H3815" s="2" t="s">
        <v>3176</v>
      </c>
    </row>
    <row r="3816">
      <c r="A3816" s="3">
        <v>46106.0</v>
      </c>
      <c r="B3816" s="4" t="s">
        <v>303</v>
      </c>
      <c r="C3816" s="2" t="s">
        <v>450</v>
      </c>
      <c r="D3816" s="2" t="s">
        <v>9298</v>
      </c>
      <c r="E3816" s="2">
        <v>0.0</v>
      </c>
      <c r="F3816" s="2">
        <f>IFERROR(__xludf.DUMMYFUNCTION("""COMPUTED_VALUE"""),0.0)</f>
        <v>0</v>
      </c>
      <c r="G3816" s="4" t="s">
        <v>3231</v>
      </c>
      <c r="H3816" s="2" t="s">
        <v>3176</v>
      </c>
    </row>
    <row r="3817">
      <c r="A3817" s="3">
        <v>46107.0</v>
      </c>
      <c r="B3817" s="4" t="s">
        <v>148</v>
      </c>
      <c r="C3817" s="2" t="s">
        <v>450</v>
      </c>
      <c r="D3817" s="2" t="s">
        <v>9298</v>
      </c>
      <c r="E3817" s="2">
        <v>0.0</v>
      </c>
      <c r="F3817" s="2">
        <f>IFERROR(__xludf.DUMMYFUNCTION("""COMPUTED_VALUE"""),0.0)</f>
        <v>0</v>
      </c>
      <c r="G3817" s="4" t="s">
        <v>3231</v>
      </c>
      <c r="H3817" s="2" t="s">
        <v>3176</v>
      </c>
    </row>
    <row r="3818">
      <c r="A3818" s="3">
        <v>46108.0</v>
      </c>
      <c r="B3818" s="4" t="s">
        <v>196</v>
      </c>
      <c r="C3818" s="2" t="s">
        <v>450</v>
      </c>
      <c r="D3818" s="2" t="s">
        <v>9298</v>
      </c>
      <c r="E3818" s="2">
        <v>0.0</v>
      </c>
      <c r="F3818" s="2">
        <f>IFERROR(__xludf.DUMMYFUNCTION("""COMPUTED_VALUE"""),0.0)</f>
        <v>0</v>
      </c>
      <c r="G3818" s="4" t="s">
        <v>3231</v>
      </c>
      <c r="H3818" s="2" t="s">
        <v>3176</v>
      </c>
    </row>
    <row r="3819">
      <c r="A3819" s="3">
        <v>46109.0</v>
      </c>
      <c r="B3819" s="4" t="s">
        <v>288</v>
      </c>
      <c r="C3819" s="2" t="s">
        <v>450</v>
      </c>
      <c r="D3819" s="2" t="s">
        <v>9298</v>
      </c>
      <c r="E3819" s="2">
        <v>0.0</v>
      </c>
      <c r="F3819" s="2">
        <f>IFERROR(__xludf.DUMMYFUNCTION("""COMPUTED_VALUE"""),0.0)</f>
        <v>0</v>
      </c>
      <c r="G3819" s="4" t="s">
        <v>3231</v>
      </c>
      <c r="H3819" s="2" t="s">
        <v>3176</v>
      </c>
    </row>
    <row r="3820">
      <c r="A3820" s="3">
        <v>46110.0</v>
      </c>
      <c r="B3820" s="4" t="s">
        <v>256</v>
      </c>
      <c r="C3820" s="2" t="s">
        <v>450</v>
      </c>
      <c r="D3820" s="2" t="s">
        <v>9298</v>
      </c>
      <c r="E3820" s="2">
        <v>0.0</v>
      </c>
      <c r="F3820" s="2">
        <f>IFERROR(__xludf.DUMMYFUNCTION("""COMPUTED_VALUE"""),0.0)</f>
        <v>0</v>
      </c>
      <c r="G3820" s="4" t="s">
        <v>3231</v>
      </c>
      <c r="H3820" s="2" t="s">
        <v>3176</v>
      </c>
    </row>
    <row r="3821">
      <c r="A3821" s="3">
        <v>46111.0</v>
      </c>
      <c r="B3821" s="4" t="s">
        <v>180</v>
      </c>
      <c r="C3821" s="2" t="s">
        <v>450</v>
      </c>
      <c r="D3821" s="2" t="s">
        <v>9298</v>
      </c>
      <c r="E3821" s="2">
        <v>0.0</v>
      </c>
      <c r="F3821" s="2">
        <f>IFERROR(__xludf.DUMMYFUNCTION("""COMPUTED_VALUE"""),0.0)</f>
        <v>0</v>
      </c>
      <c r="G3821" s="4" t="s">
        <v>3231</v>
      </c>
      <c r="H3821" s="2" t="s">
        <v>3176</v>
      </c>
    </row>
    <row r="3822">
      <c r="A3822" s="3">
        <v>46112.0</v>
      </c>
      <c r="B3822" s="4" t="s">
        <v>208</v>
      </c>
      <c r="C3822" s="2" t="s">
        <v>450</v>
      </c>
      <c r="D3822" s="2" t="s">
        <v>9298</v>
      </c>
      <c r="E3822" s="2">
        <v>0.0</v>
      </c>
      <c r="F3822" s="2">
        <f>IFERROR(__xludf.DUMMYFUNCTION("""COMPUTED_VALUE"""),0.0)</f>
        <v>0</v>
      </c>
      <c r="G3822" s="4" t="s">
        <v>3231</v>
      </c>
      <c r="H3822" s="2" t="s">
        <v>3176</v>
      </c>
    </row>
    <row r="3823">
      <c r="A3823" s="3">
        <v>46113.0</v>
      </c>
      <c r="B3823" s="4" t="s">
        <v>303</v>
      </c>
      <c r="C3823" s="2" t="s">
        <v>450</v>
      </c>
      <c r="D3823" s="2" t="s">
        <v>9298</v>
      </c>
      <c r="E3823" s="2">
        <v>0.0</v>
      </c>
      <c r="F3823" s="2">
        <f>IFERROR(__xludf.DUMMYFUNCTION("""COMPUTED_VALUE"""),0.0)</f>
        <v>0</v>
      </c>
      <c r="G3823" s="4" t="s">
        <v>3237</v>
      </c>
      <c r="H3823" s="2" t="s">
        <v>3176</v>
      </c>
    </row>
    <row r="3824">
      <c r="A3824" s="3">
        <v>46114.0</v>
      </c>
      <c r="B3824" s="4" t="s">
        <v>148</v>
      </c>
      <c r="C3824" s="2" t="s">
        <v>450</v>
      </c>
      <c r="D3824" s="2" t="s">
        <v>9298</v>
      </c>
      <c r="E3824" s="2">
        <v>0.0</v>
      </c>
      <c r="F3824" s="2">
        <f>IFERROR(__xludf.DUMMYFUNCTION("""COMPUTED_VALUE"""),0.0)</f>
        <v>0</v>
      </c>
      <c r="G3824" s="4" t="s">
        <v>3237</v>
      </c>
      <c r="H3824" s="2" t="s">
        <v>3176</v>
      </c>
    </row>
    <row r="3825">
      <c r="A3825" s="3">
        <v>46115.0</v>
      </c>
      <c r="B3825" s="4" t="s">
        <v>196</v>
      </c>
      <c r="C3825" s="2" t="s">
        <v>450</v>
      </c>
      <c r="D3825" s="2" t="s">
        <v>9298</v>
      </c>
      <c r="E3825" s="2">
        <v>0.0</v>
      </c>
      <c r="F3825" s="2">
        <f>IFERROR(__xludf.DUMMYFUNCTION("""COMPUTED_VALUE"""),0.0)</f>
        <v>0</v>
      </c>
      <c r="G3825" s="4" t="s">
        <v>3237</v>
      </c>
      <c r="H3825" s="2" t="s">
        <v>3176</v>
      </c>
    </row>
    <row r="3826">
      <c r="A3826" s="3">
        <v>46116.0</v>
      </c>
      <c r="B3826" s="4" t="s">
        <v>288</v>
      </c>
      <c r="C3826" s="2" t="s">
        <v>450</v>
      </c>
      <c r="D3826" s="2" t="s">
        <v>9298</v>
      </c>
      <c r="E3826" s="2">
        <v>0.0</v>
      </c>
      <c r="F3826" s="2">
        <f>IFERROR(__xludf.DUMMYFUNCTION("""COMPUTED_VALUE"""),0.0)</f>
        <v>0</v>
      </c>
      <c r="G3826" s="4" t="s">
        <v>3237</v>
      </c>
      <c r="H3826" s="2" t="s">
        <v>3176</v>
      </c>
    </row>
    <row r="3827">
      <c r="A3827" s="3">
        <v>46117.0</v>
      </c>
      <c r="B3827" s="4" t="s">
        <v>256</v>
      </c>
      <c r="C3827" s="2" t="s">
        <v>450</v>
      </c>
      <c r="D3827" s="2" t="s">
        <v>9298</v>
      </c>
      <c r="E3827" s="2">
        <v>0.0</v>
      </c>
      <c r="F3827" s="2">
        <f>IFERROR(__xludf.DUMMYFUNCTION("""COMPUTED_VALUE"""),0.0)</f>
        <v>0</v>
      </c>
      <c r="G3827" s="4" t="s">
        <v>3237</v>
      </c>
      <c r="H3827" s="2" t="s">
        <v>3176</v>
      </c>
    </row>
    <row r="3828">
      <c r="A3828" s="3">
        <v>46118.0</v>
      </c>
      <c r="B3828" s="4" t="s">
        <v>180</v>
      </c>
      <c r="C3828" s="2" t="s">
        <v>450</v>
      </c>
      <c r="D3828" s="2" t="s">
        <v>9298</v>
      </c>
      <c r="E3828" s="2">
        <v>0.0</v>
      </c>
      <c r="F3828" s="2">
        <f>IFERROR(__xludf.DUMMYFUNCTION("""COMPUTED_VALUE"""),0.0)</f>
        <v>0</v>
      </c>
      <c r="G3828" s="4" t="s">
        <v>3237</v>
      </c>
      <c r="H3828" s="2" t="s">
        <v>3176</v>
      </c>
    </row>
    <row r="3829">
      <c r="A3829" s="3">
        <v>46119.0</v>
      </c>
      <c r="B3829" s="4" t="s">
        <v>208</v>
      </c>
      <c r="C3829" s="2" t="s">
        <v>450</v>
      </c>
      <c r="D3829" s="2" t="s">
        <v>9298</v>
      </c>
      <c r="E3829" s="2">
        <v>0.0</v>
      </c>
      <c r="F3829" s="2">
        <f>IFERROR(__xludf.DUMMYFUNCTION("""COMPUTED_VALUE"""),0.0)</f>
        <v>0</v>
      </c>
      <c r="G3829" s="4" t="s">
        <v>3237</v>
      </c>
      <c r="H3829" s="2" t="s">
        <v>3176</v>
      </c>
    </row>
    <row r="3830">
      <c r="A3830" s="3">
        <v>46120.0</v>
      </c>
      <c r="B3830" s="4" t="s">
        <v>303</v>
      </c>
      <c r="C3830" s="2" t="s">
        <v>450</v>
      </c>
      <c r="D3830" s="2" t="s">
        <v>9298</v>
      </c>
      <c r="E3830" s="2">
        <v>0.0</v>
      </c>
      <c r="F3830" s="2">
        <f>IFERROR(__xludf.DUMMYFUNCTION("""COMPUTED_VALUE"""),0.0)</f>
        <v>0</v>
      </c>
      <c r="G3830" s="4" t="s">
        <v>3237</v>
      </c>
      <c r="H3830" s="2" t="s">
        <v>3176</v>
      </c>
    </row>
    <row r="3831">
      <c r="A3831" s="3">
        <v>46121.0</v>
      </c>
      <c r="B3831" s="4" t="s">
        <v>148</v>
      </c>
      <c r="C3831" s="2" t="s">
        <v>450</v>
      </c>
      <c r="D3831" s="2" t="s">
        <v>9298</v>
      </c>
      <c r="E3831" s="2">
        <v>0.0</v>
      </c>
      <c r="F3831" s="2">
        <f>IFERROR(__xludf.DUMMYFUNCTION("""COMPUTED_VALUE"""),0.0)</f>
        <v>0</v>
      </c>
      <c r="G3831" s="4" t="s">
        <v>3237</v>
      </c>
      <c r="H3831" s="2" t="s">
        <v>3176</v>
      </c>
    </row>
    <row r="3832">
      <c r="A3832" s="3">
        <v>46122.0</v>
      </c>
      <c r="B3832" s="4" t="s">
        <v>196</v>
      </c>
      <c r="C3832" s="2" t="s">
        <v>450</v>
      </c>
      <c r="D3832" s="2" t="s">
        <v>9298</v>
      </c>
      <c r="E3832" s="2">
        <v>0.0</v>
      </c>
      <c r="F3832" s="2">
        <f>IFERROR(__xludf.DUMMYFUNCTION("""COMPUTED_VALUE"""),0.0)</f>
        <v>0</v>
      </c>
      <c r="G3832" s="4" t="s">
        <v>3237</v>
      </c>
      <c r="H3832" s="2" t="s">
        <v>3176</v>
      </c>
    </row>
    <row r="3833">
      <c r="A3833" s="3">
        <v>46123.0</v>
      </c>
      <c r="B3833" s="4" t="s">
        <v>288</v>
      </c>
      <c r="C3833" s="2" t="s">
        <v>450</v>
      </c>
      <c r="D3833" s="2" t="s">
        <v>9298</v>
      </c>
      <c r="E3833" s="2">
        <v>0.0</v>
      </c>
      <c r="F3833" s="2">
        <f>IFERROR(__xludf.DUMMYFUNCTION("""COMPUTED_VALUE"""),0.0)</f>
        <v>0</v>
      </c>
      <c r="G3833" s="4" t="s">
        <v>3237</v>
      </c>
      <c r="H3833" s="2" t="s">
        <v>3176</v>
      </c>
    </row>
    <row r="3834">
      <c r="A3834" s="3">
        <v>46124.0</v>
      </c>
      <c r="B3834" s="4" t="s">
        <v>256</v>
      </c>
      <c r="C3834" s="2" t="s">
        <v>450</v>
      </c>
      <c r="D3834" s="2" t="s">
        <v>9298</v>
      </c>
      <c r="E3834" s="2">
        <v>0.0</v>
      </c>
      <c r="F3834" s="2">
        <f>IFERROR(__xludf.DUMMYFUNCTION("""COMPUTED_VALUE"""),0.0)</f>
        <v>0</v>
      </c>
      <c r="G3834" s="4" t="s">
        <v>3237</v>
      </c>
      <c r="H3834" s="2" t="s">
        <v>3176</v>
      </c>
    </row>
    <row r="3835">
      <c r="A3835" s="3">
        <v>46125.0</v>
      </c>
      <c r="B3835" s="4" t="s">
        <v>180</v>
      </c>
      <c r="C3835" s="2" t="s">
        <v>450</v>
      </c>
      <c r="D3835" s="2" t="s">
        <v>9298</v>
      </c>
      <c r="E3835" s="2">
        <v>0.0</v>
      </c>
      <c r="F3835" s="2">
        <f>IFERROR(__xludf.DUMMYFUNCTION("""COMPUTED_VALUE"""),0.0)</f>
        <v>0</v>
      </c>
      <c r="G3835" s="4" t="s">
        <v>3237</v>
      </c>
      <c r="H3835" s="2" t="s">
        <v>3176</v>
      </c>
    </row>
    <row r="3836">
      <c r="A3836" s="3">
        <v>46126.0</v>
      </c>
      <c r="B3836" s="4" t="s">
        <v>208</v>
      </c>
      <c r="C3836" s="2" t="s">
        <v>450</v>
      </c>
      <c r="D3836" s="2" t="s">
        <v>9298</v>
      </c>
      <c r="E3836" s="2">
        <v>0.0</v>
      </c>
      <c r="F3836" s="2">
        <f>IFERROR(__xludf.DUMMYFUNCTION("""COMPUTED_VALUE"""),0.0)</f>
        <v>0</v>
      </c>
      <c r="G3836" s="4" t="s">
        <v>3237</v>
      </c>
      <c r="H3836" s="2" t="s">
        <v>3176</v>
      </c>
    </row>
    <row r="3837">
      <c r="A3837" s="3">
        <v>46127.0</v>
      </c>
      <c r="B3837" s="4" t="s">
        <v>303</v>
      </c>
      <c r="C3837" s="2" t="s">
        <v>450</v>
      </c>
      <c r="D3837" s="2" t="s">
        <v>9298</v>
      </c>
      <c r="E3837" s="2">
        <v>0.0</v>
      </c>
      <c r="F3837" s="2">
        <f>IFERROR(__xludf.DUMMYFUNCTION("""COMPUTED_VALUE"""),0.0)</f>
        <v>0</v>
      </c>
      <c r="G3837" s="4" t="s">
        <v>3237</v>
      </c>
      <c r="H3837" s="2" t="s">
        <v>3176</v>
      </c>
    </row>
    <row r="3838">
      <c r="A3838" s="3">
        <v>46128.0</v>
      </c>
      <c r="B3838" s="4" t="s">
        <v>148</v>
      </c>
      <c r="C3838" s="2" t="s">
        <v>450</v>
      </c>
      <c r="D3838" s="2" t="s">
        <v>9298</v>
      </c>
      <c r="E3838" s="2">
        <v>0.0</v>
      </c>
      <c r="F3838" s="2">
        <f>IFERROR(__xludf.DUMMYFUNCTION("""COMPUTED_VALUE"""),0.0)</f>
        <v>0</v>
      </c>
      <c r="G3838" s="4" t="s">
        <v>3237</v>
      </c>
      <c r="H3838" s="2" t="s">
        <v>3176</v>
      </c>
    </row>
    <row r="3839">
      <c r="A3839" s="3">
        <v>46129.0</v>
      </c>
      <c r="B3839" s="4" t="s">
        <v>196</v>
      </c>
      <c r="C3839" s="2" t="s">
        <v>450</v>
      </c>
      <c r="D3839" s="2" t="s">
        <v>9298</v>
      </c>
      <c r="E3839" s="2">
        <v>0.0</v>
      </c>
      <c r="F3839" s="2">
        <f>IFERROR(__xludf.DUMMYFUNCTION("""COMPUTED_VALUE"""),0.0)</f>
        <v>0</v>
      </c>
      <c r="G3839" s="4" t="s">
        <v>3237</v>
      </c>
      <c r="H3839" s="2" t="s">
        <v>3176</v>
      </c>
    </row>
    <row r="3840">
      <c r="A3840" s="3">
        <v>46130.0</v>
      </c>
      <c r="B3840" s="4" t="s">
        <v>288</v>
      </c>
      <c r="C3840" s="2" t="s">
        <v>450</v>
      </c>
      <c r="D3840" s="2" t="s">
        <v>9298</v>
      </c>
      <c r="E3840" s="2">
        <v>0.0</v>
      </c>
      <c r="F3840" s="2">
        <f>IFERROR(__xludf.DUMMYFUNCTION("""COMPUTED_VALUE"""),0.0)</f>
        <v>0</v>
      </c>
      <c r="G3840" s="4" t="s">
        <v>3237</v>
      </c>
      <c r="H3840" s="2" t="s">
        <v>3176</v>
      </c>
    </row>
    <row r="3841">
      <c r="A3841" s="3">
        <v>46131.0</v>
      </c>
      <c r="B3841" s="4" t="s">
        <v>256</v>
      </c>
      <c r="C3841" s="2" t="s">
        <v>450</v>
      </c>
      <c r="D3841" s="2" t="s">
        <v>9298</v>
      </c>
      <c r="E3841" s="2">
        <v>0.0</v>
      </c>
      <c r="F3841" s="2">
        <f>IFERROR(__xludf.DUMMYFUNCTION("""COMPUTED_VALUE"""),0.0)</f>
        <v>0</v>
      </c>
      <c r="G3841" s="4" t="s">
        <v>3237</v>
      </c>
      <c r="H3841" s="2" t="s">
        <v>3176</v>
      </c>
    </row>
    <row r="3842">
      <c r="A3842" s="3">
        <v>46132.0</v>
      </c>
      <c r="B3842" s="4" t="s">
        <v>180</v>
      </c>
      <c r="C3842" s="2" t="s">
        <v>450</v>
      </c>
      <c r="D3842" s="2" t="s">
        <v>9298</v>
      </c>
      <c r="E3842" s="2">
        <v>0.0</v>
      </c>
      <c r="F3842" s="2">
        <f>IFERROR(__xludf.DUMMYFUNCTION("""COMPUTED_VALUE"""),0.0)</f>
        <v>0</v>
      </c>
      <c r="G3842" s="4" t="s">
        <v>3237</v>
      </c>
      <c r="H3842" s="2" t="s">
        <v>3176</v>
      </c>
    </row>
    <row r="3843">
      <c r="A3843" s="3">
        <v>46133.0</v>
      </c>
      <c r="B3843" s="4" t="s">
        <v>208</v>
      </c>
      <c r="C3843" s="2" t="s">
        <v>450</v>
      </c>
      <c r="D3843" s="2" t="s">
        <v>9298</v>
      </c>
      <c r="E3843" s="2">
        <v>0.0</v>
      </c>
      <c r="F3843" s="2">
        <f>IFERROR(__xludf.DUMMYFUNCTION("""COMPUTED_VALUE"""),0.0)</f>
        <v>0</v>
      </c>
      <c r="G3843" s="4" t="s">
        <v>3237</v>
      </c>
      <c r="H3843" s="2" t="s">
        <v>3176</v>
      </c>
    </row>
    <row r="3844">
      <c r="A3844" s="3">
        <v>46134.0</v>
      </c>
      <c r="B3844" s="4" t="s">
        <v>303</v>
      </c>
      <c r="C3844" s="2" t="s">
        <v>450</v>
      </c>
      <c r="D3844" s="2" t="s">
        <v>9298</v>
      </c>
      <c r="E3844" s="2">
        <v>0.0</v>
      </c>
      <c r="F3844" s="2">
        <f>IFERROR(__xludf.DUMMYFUNCTION("""COMPUTED_VALUE"""),0.0)</f>
        <v>0</v>
      </c>
      <c r="G3844" s="4" t="s">
        <v>3237</v>
      </c>
      <c r="H3844" s="2" t="s">
        <v>3176</v>
      </c>
    </row>
    <row r="3845">
      <c r="A3845" s="3">
        <v>46135.0</v>
      </c>
      <c r="B3845" s="4" t="s">
        <v>148</v>
      </c>
      <c r="C3845" s="2" t="s">
        <v>450</v>
      </c>
      <c r="D3845" s="2" t="s">
        <v>9298</v>
      </c>
      <c r="E3845" s="2">
        <v>0.0</v>
      </c>
      <c r="F3845" s="2">
        <f>IFERROR(__xludf.DUMMYFUNCTION("""COMPUTED_VALUE"""),0.0)</f>
        <v>0</v>
      </c>
      <c r="G3845" s="4" t="s">
        <v>3237</v>
      </c>
      <c r="H3845" s="2" t="s">
        <v>3176</v>
      </c>
    </row>
    <row r="3846">
      <c r="A3846" s="3">
        <v>46136.0</v>
      </c>
      <c r="B3846" s="4" t="s">
        <v>196</v>
      </c>
      <c r="C3846" s="2" t="s">
        <v>450</v>
      </c>
      <c r="D3846" s="2" t="s">
        <v>9298</v>
      </c>
      <c r="E3846" s="2">
        <v>0.0</v>
      </c>
      <c r="F3846" s="2">
        <f>IFERROR(__xludf.DUMMYFUNCTION("""COMPUTED_VALUE"""),0.0)</f>
        <v>0</v>
      </c>
      <c r="G3846" s="4" t="s">
        <v>3237</v>
      </c>
      <c r="H3846" s="2" t="s">
        <v>3176</v>
      </c>
    </row>
    <row r="3847">
      <c r="A3847" s="3">
        <v>46137.0</v>
      </c>
      <c r="B3847" s="4" t="s">
        <v>288</v>
      </c>
      <c r="C3847" s="2" t="s">
        <v>450</v>
      </c>
      <c r="D3847" s="2" t="s">
        <v>9298</v>
      </c>
      <c r="E3847" s="2">
        <v>0.0</v>
      </c>
      <c r="F3847" s="2">
        <f>IFERROR(__xludf.DUMMYFUNCTION("""COMPUTED_VALUE"""),0.0)</f>
        <v>0</v>
      </c>
      <c r="G3847" s="4" t="s">
        <v>3237</v>
      </c>
      <c r="H3847" s="2" t="s">
        <v>3176</v>
      </c>
    </row>
    <row r="3848">
      <c r="A3848" s="3">
        <v>46138.0</v>
      </c>
      <c r="B3848" s="4" t="s">
        <v>256</v>
      </c>
      <c r="C3848" s="2" t="s">
        <v>450</v>
      </c>
      <c r="D3848" s="2" t="s">
        <v>9298</v>
      </c>
      <c r="E3848" s="2">
        <v>0.0</v>
      </c>
      <c r="F3848" s="2">
        <f>IFERROR(__xludf.DUMMYFUNCTION("""COMPUTED_VALUE"""),0.0)</f>
        <v>0</v>
      </c>
      <c r="G3848" s="4" t="s">
        <v>3237</v>
      </c>
      <c r="H3848" s="2" t="s">
        <v>3176</v>
      </c>
    </row>
    <row r="3849">
      <c r="A3849" s="3">
        <v>46139.0</v>
      </c>
      <c r="B3849" s="4" t="s">
        <v>180</v>
      </c>
      <c r="C3849" s="2" t="s">
        <v>450</v>
      </c>
      <c r="D3849" s="2" t="s">
        <v>9298</v>
      </c>
      <c r="E3849" s="2">
        <v>0.0</v>
      </c>
      <c r="F3849" s="2">
        <f>IFERROR(__xludf.DUMMYFUNCTION("""COMPUTED_VALUE"""),0.0)</f>
        <v>0</v>
      </c>
      <c r="G3849" s="4" t="s">
        <v>3237</v>
      </c>
      <c r="H3849" s="2" t="s">
        <v>3176</v>
      </c>
    </row>
    <row r="3850">
      <c r="A3850" s="3">
        <v>46140.0</v>
      </c>
      <c r="B3850" s="4" t="s">
        <v>208</v>
      </c>
      <c r="C3850" s="2" t="s">
        <v>450</v>
      </c>
      <c r="D3850" s="2" t="s">
        <v>9298</v>
      </c>
      <c r="E3850" s="2">
        <v>0.0</v>
      </c>
      <c r="F3850" s="2">
        <f>IFERROR(__xludf.DUMMYFUNCTION("""COMPUTED_VALUE"""),0.0)</f>
        <v>0</v>
      </c>
      <c r="G3850" s="4" t="s">
        <v>3237</v>
      </c>
      <c r="H3850" s="2" t="s">
        <v>3176</v>
      </c>
    </row>
    <row r="3851">
      <c r="A3851" s="3">
        <v>46141.0</v>
      </c>
      <c r="B3851" s="4" t="s">
        <v>303</v>
      </c>
      <c r="C3851" s="2" t="s">
        <v>450</v>
      </c>
      <c r="D3851" s="2" t="s">
        <v>9298</v>
      </c>
      <c r="E3851" s="2">
        <v>0.0</v>
      </c>
      <c r="F3851" s="2">
        <f>IFERROR(__xludf.DUMMYFUNCTION("""COMPUTED_VALUE"""),0.0)</f>
        <v>0</v>
      </c>
      <c r="G3851" s="4" t="s">
        <v>3237</v>
      </c>
      <c r="H3851" s="2" t="s">
        <v>3176</v>
      </c>
    </row>
    <row r="3852">
      <c r="A3852" s="3">
        <v>46142.0</v>
      </c>
      <c r="B3852" s="4" t="s">
        <v>148</v>
      </c>
      <c r="C3852" s="2" t="s">
        <v>450</v>
      </c>
      <c r="D3852" s="2" t="s">
        <v>9298</v>
      </c>
      <c r="E3852" s="2">
        <v>0.0</v>
      </c>
      <c r="F3852" s="2">
        <f>IFERROR(__xludf.DUMMYFUNCTION("""COMPUTED_VALUE"""),0.0)</f>
        <v>0</v>
      </c>
      <c r="G3852" s="4" t="s">
        <v>3237</v>
      </c>
      <c r="H3852" s="2" t="s">
        <v>3176</v>
      </c>
    </row>
    <row r="3853">
      <c r="A3853" s="3">
        <v>46143.0</v>
      </c>
      <c r="B3853" s="4" t="s">
        <v>196</v>
      </c>
      <c r="C3853" s="2" t="s">
        <v>450</v>
      </c>
      <c r="D3853" s="2" t="s">
        <v>9298</v>
      </c>
      <c r="E3853" s="2">
        <v>0.0</v>
      </c>
      <c r="F3853" s="2">
        <f>IFERROR(__xludf.DUMMYFUNCTION("""COMPUTED_VALUE"""),0.0)</f>
        <v>0</v>
      </c>
      <c r="G3853" s="4" t="s">
        <v>3237</v>
      </c>
      <c r="H3853" s="2" t="s">
        <v>3176</v>
      </c>
    </row>
    <row r="3854">
      <c r="A3854" s="3">
        <v>46144.0</v>
      </c>
      <c r="B3854" s="4" t="s">
        <v>288</v>
      </c>
      <c r="C3854" s="2" t="s">
        <v>450</v>
      </c>
      <c r="D3854" s="2" t="s">
        <v>9298</v>
      </c>
      <c r="E3854" s="2">
        <v>0.0</v>
      </c>
      <c r="F3854" s="2">
        <f>IFERROR(__xludf.DUMMYFUNCTION("""COMPUTED_VALUE"""),0.0)</f>
        <v>0</v>
      </c>
      <c r="G3854" s="4" t="s">
        <v>3237</v>
      </c>
      <c r="H3854" s="2" t="s">
        <v>3176</v>
      </c>
    </row>
    <row r="3855">
      <c r="A3855" s="3">
        <v>46145.0</v>
      </c>
      <c r="B3855" s="4" t="s">
        <v>256</v>
      </c>
      <c r="C3855" s="2" t="s">
        <v>450</v>
      </c>
      <c r="D3855" s="2" t="s">
        <v>9298</v>
      </c>
      <c r="E3855" s="2">
        <v>0.0</v>
      </c>
      <c r="F3855" s="2">
        <f>IFERROR(__xludf.DUMMYFUNCTION("""COMPUTED_VALUE"""),0.0)</f>
        <v>0</v>
      </c>
      <c r="G3855" s="4" t="s">
        <v>3237</v>
      </c>
      <c r="H3855" s="2" t="s">
        <v>3176</v>
      </c>
    </row>
    <row r="3856">
      <c r="A3856" s="3">
        <v>46146.0</v>
      </c>
      <c r="B3856" s="4" t="s">
        <v>180</v>
      </c>
      <c r="C3856" s="2" t="s">
        <v>450</v>
      </c>
      <c r="D3856" s="2" t="s">
        <v>9298</v>
      </c>
      <c r="E3856" s="2">
        <v>0.0</v>
      </c>
      <c r="F3856" s="2">
        <f>IFERROR(__xludf.DUMMYFUNCTION("""COMPUTED_VALUE"""),0.0)</f>
        <v>0</v>
      </c>
      <c r="G3856" s="4" t="s">
        <v>3237</v>
      </c>
      <c r="H3856" s="2" t="s">
        <v>3176</v>
      </c>
    </row>
    <row r="3857">
      <c r="A3857" s="3">
        <v>46147.0</v>
      </c>
      <c r="B3857" s="4" t="s">
        <v>208</v>
      </c>
      <c r="C3857" s="2" t="s">
        <v>450</v>
      </c>
      <c r="D3857" s="2" t="s">
        <v>9298</v>
      </c>
      <c r="E3857" s="2">
        <v>0.0</v>
      </c>
      <c r="F3857" s="2">
        <f>IFERROR(__xludf.DUMMYFUNCTION("""COMPUTED_VALUE"""),0.0)</f>
        <v>0</v>
      </c>
      <c r="G3857" s="4" t="s">
        <v>3237</v>
      </c>
      <c r="H3857" s="2" t="s">
        <v>3176</v>
      </c>
    </row>
    <row r="3858">
      <c r="A3858" s="3">
        <v>46148.0</v>
      </c>
      <c r="B3858" s="4" t="s">
        <v>303</v>
      </c>
      <c r="C3858" s="2" t="s">
        <v>450</v>
      </c>
      <c r="D3858" s="2" t="s">
        <v>9298</v>
      </c>
      <c r="E3858" s="2">
        <v>0.0</v>
      </c>
      <c r="F3858" s="2">
        <f>IFERROR(__xludf.DUMMYFUNCTION("""COMPUTED_VALUE"""),0.0)</f>
        <v>0</v>
      </c>
      <c r="G3858" s="4" t="s">
        <v>3237</v>
      </c>
      <c r="H3858" s="2" t="s">
        <v>3176</v>
      </c>
    </row>
    <row r="3859">
      <c r="A3859" s="3">
        <v>46149.0</v>
      </c>
      <c r="B3859" s="4" t="s">
        <v>148</v>
      </c>
      <c r="C3859" s="2" t="s">
        <v>450</v>
      </c>
      <c r="D3859" s="2" t="s">
        <v>9298</v>
      </c>
      <c r="E3859" s="2">
        <v>0.0</v>
      </c>
      <c r="F3859" s="2">
        <f>IFERROR(__xludf.DUMMYFUNCTION("""COMPUTED_VALUE"""),0.0)</f>
        <v>0</v>
      </c>
      <c r="G3859" s="4" t="s">
        <v>3237</v>
      </c>
      <c r="H3859" s="2" t="s">
        <v>3176</v>
      </c>
    </row>
    <row r="3860">
      <c r="A3860" s="3">
        <v>46150.0</v>
      </c>
      <c r="B3860" s="4" t="s">
        <v>196</v>
      </c>
      <c r="C3860" s="2" t="s">
        <v>450</v>
      </c>
      <c r="D3860" s="2" t="s">
        <v>9298</v>
      </c>
      <c r="E3860" s="2">
        <v>0.0</v>
      </c>
      <c r="F3860" s="2">
        <f>IFERROR(__xludf.DUMMYFUNCTION("""COMPUTED_VALUE"""),0.0)</f>
        <v>0</v>
      </c>
      <c r="G3860" s="4" t="s">
        <v>3237</v>
      </c>
      <c r="H3860" s="2" t="s">
        <v>3176</v>
      </c>
    </row>
    <row r="3861">
      <c r="A3861" s="3">
        <v>46151.0</v>
      </c>
      <c r="B3861" s="4" t="s">
        <v>288</v>
      </c>
      <c r="C3861" s="2" t="s">
        <v>450</v>
      </c>
      <c r="D3861" s="2" t="s">
        <v>9298</v>
      </c>
      <c r="E3861" s="2">
        <v>0.0</v>
      </c>
      <c r="F3861" s="2">
        <f>IFERROR(__xludf.DUMMYFUNCTION("""COMPUTED_VALUE"""),0.0)</f>
        <v>0</v>
      </c>
      <c r="G3861" s="4" t="s">
        <v>3237</v>
      </c>
      <c r="H3861" s="2" t="s">
        <v>3176</v>
      </c>
    </row>
    <row r="3862">
      <c r="A3862" s="3">
        <v>46152.0</v>
      </c>
      <c r="B3862" s="4" t="s">
        <v>256</v>
      </c>
      <c r="C3862" s="2" t="s">
        <v>450</v>
      </c>
      <c r="D3862" s="2" t="s">
        <v>9298</v>
      </c>
      <c r="E3862" s="2">
        <v>0.0</v>
      </c>
      <c r="F3862" s="2">
        <f>IFERROR(__xludf.DUMMYFUNCTION("""COMPUTED_VALUE"""),0.0)</f>
        <v>0</v>
      </c>
      <c r="G3862" s="4" t="s">
        <v>3237</v>
      </c>
      <c r="H3862" s="2" t="s">
        <v>3176</v>
      </c>
    </row>
    <row r="3863">
      <c r="A3863" s="3">
        <v>46153.0</v>
      </c>
      <c r="B3863" s="4" t="s">
        <v>180</v>
      </c>
      <c r="C3863" s="2" t="s">
        <v>450</v>
      </c>
      <c r="D3863" s="2" t="s">
        <v>9298</v>
      </c>
      <c r="E3863" s="2">
        <v>0.0</v>
      </c>
      <c r="F3863" s="2">
        <f>IFERROR(__xludf.DUMMYFUNCTION("""COMPUTED_VALUE"""),0.0)</f>
        <v>0</v>
      </c>
      <c r="G3863" s="4" t="s">
        <v>3237</v>
      </c>
      <c r="H3863" s="2" t="s">
        <v>3176</v>
      </c>
    </row>
    <row r="3864">
      <c r="A3864" s="3">
        <v>46154.0</v>
      </c>
      <c r="B3864" s="4" t="s">
        <v>208</v>
      </c>
      <c r="C3864" s="2" t="s">
        <v>450</v>
      </c>
      <c r="D3864" s="2" t="s">
        <v>9298</v>
      </c>
      <c r="E3864" s="2">
        <v>0.0</v>
      </c>
      <c r="F3864" s="2">
        <f>IFERROR(__xludf.DUMMYFUNCTION("""COMPUTED_VALUE"""),0.0)</f>
        <v>0</v>
      </c>
      <c r="G3864" s="4" t="s">
        <v>3237</v>
      </c>
      <c r="H3864" s="2" t="s">
        <v>3176</v>
      </c>
    </row>
    <row r="3865">
      <c r="A3865" s="3">
        <v>46155.0</v>
      </c>
      <c r="B3865" s="4" t="s">
        <v>303</v>
      </c>
      <c r="C3865" s="2" t="s">
        <v>450</v>
      </c>
      <c r="D3865" s="2" t="s">
        <v>9298</v>
      </c>
      <c r="E3865" s="2">
        <v>0.0</v>
      </c>
      <c r="F3865" s="2">
        <f>IFERROR(__xludf.DUMMYFUNCTION("""COMPUTED_VALUE"""),0.0)</f>
        <v>0</v>
      </c>
      <c r="G3865" s="4" t="s">
        <v>3237</v>
      </c>
      <c r="H3865" s="2" t="s">
        <v>3176</v>
      </c>
    </row>
    <row r="3866">
      <c r="A3866" s="3">
        <v>46156.0</v>
      </c>
      <c r="B3866" s="4" t="s">
        <v>148</v>
      </c>
      <c r="C3866" s="2" t="s">
        <v>450</v>
      </c>
      <c r="D3866" s="2" t="s">
        <v>9298</v>
      </c>
      <c r="E3866" s="2">
        <v>0.0</v>
      </c>
      <c r="F3866" s="2">
        <f>IFERROR(__xludf.DUMMYFUNCTION("""COMPUTED_VALUE"""),0.0)</f>
        <v>0</v>
      </c>
      <c r="G3866" s="4" t="s">
        <v>3237</v>
      </c>
      <c r="H3866" s="2" t="s">
        <v>3176</v>
      </c>
    </row>
    <row r="3867">
      <c r="A3867" s="3">
        <v>46157.0</v>
      </c>
      <c r="B3867" s="4" t="s">
        <v>196</v>
      </c>
      <c r="C3867" s="2" t="s">
        <v>450</v>
      </c>
      <c r="D3867" s="2" t="s">
        <v>9298</v>
      </c>
      <c r="E3867" s="2">
        <v>0.0</v>
      </c>
      <c r="F3867" s="2">
        <f>IFERROR(__xludf.DUMMYFUNCTION("""COMPUTED_VALUE"""),0.0)</f>
        <v>0</v>
      </c>
      <c r="G3867" s="4" t="s">
        <v>3237</v>
      </c>
      <c r="H3867" s="2" t="s">
        <v>3176</v>
      </c>
    </row>
    <row r="3868">
      <c r="A3868" s="3">
        <v>46158.0</v>
      </c>
      <c r="B3868" s="4" t="s">
        <v>288</v>
      </c>
      <c r="C3868" s="2" t="s">
        <v>450</v>
      </c>
      <c r="D3868" s="2" t="s">
        <v>9298</v>
      </c>
      <c r="E3868" s="2">
        <v>0.0</v>
      </c>
      <c r="F3868" s="2">
        <f>IFERROR(__xludf.DUMMYFUNCTION("""COMPUTED_VALUE"""),0.0)</f>
        <v>0</v>
      </c>
      <c r="G3868" s="4" t="s">
        <v>3237</v>
      </c>
      <c r="H3868" s="2" t="s">
        <v>3176</v>
      </c>
    </row>
    <row r="3869">
      <c r="A3869" s="3">
        <v>46159.0</v>
      </c>
      <c r="B3869" s="4" t="s">
        <v>256</v>
      </c>
      <c r="C3869" s="2" t="s">
        <v>450</v>
      </c>
      <c r="D3869" s="2" t="s">
        <v>9298</v>
      </c>
      <c r="E3869" s="2">
        <v>0.0</v>
      </c>
      <c r="F3869" s="2">
        <f>IFERROR(__xludf.DUMMYFUNCTION("""COMPUTED_VALUE"""),0.0)</f>
        <v>0</v>
      </c>
      <c r="G3869" s="4" t="s">
        <v>3237</v>
      </c>
      <c r="H3869" s="2" t="s">
        <v>3176</v>
      </c>
    </row>
    <row r="3870">
      <c r="A3870" s="3">
        <v>46160.0</v>
      </c>
      <c r="B3870" s="4" t="s">
        <v>180</v>
      </c>
      <c r="C3870" s="2" t="s">
        <v>450</v>
      </c>
      <c r="D3870" s="2" t="s">
        <v>9298</v>
      </c>
      <c r="E3870" s="2">
        <v>0.0</v>
      </c>
      <c r="F3870" s="2">
        <f>IFERROR(__xludf.DUMMYFUNCTION("""COMPUTED_VALUE"""),0.0)</f>
        <v>0</v>
      </c>
      <c r="G3870" s="4" t="s">
        <v>3237</v>
      </c>
      <c r="H3870" s="2" t="s">
        <v>3176</v>
      </c>
    </row>
    <row r="3871">
      <c r="A3871" s="3">
        <v>46161.0</v>
      </c>
      <c r="B3871" s="4" t="s">
        <v>208</v>
      </c>
      <c r="C3871" s="2" t="s">
        <v>450</v>
      </c>
      <c r="D3871" s="2" t="s">
        <v>9298</v>
      </c>
      <c r="E3871" s="2">
        <v>0.0</v>
      </c>
      <c r="F3871" s="2">
        <f>IFERROR(__xludf.DUMMYFUNCTION("""COMPUTED_VALUE"""),0.0)</f>
        <v>0</v>
      </c>
      <c r="G3871" s="4" t="s">
        <v>3237</v>
      </c>
      <c r="H3871" s="2" t="s">
        <v>3176</v>
      </c>
    </row>
    <row r="3872">
      <c r="A3872" s="3">
        <v>46162.0</v>
      </c>
      <c r="B3872" s="4" t="s">
        <v>303</v>
      </c>
      <c r="C3872" s="2" t="s">
        <v>450</v>
      </c>
      <c r="D3872" s="2" t="s">
        <v>9298</v>
      </c>
      <c r="E3872" s="2">
        <v>0.0</v>
      </c>
      <c r="F3872" s="2">
        <f>IFERROR(__xludf.DUMMYFUNCTION("""COMPUTED_VALUE"""),0.0)</f>
        <v>0</v>
      </c>
      <c r="G3872" s="4" t="s">
        <v>3237</v>
      </c>
      <c r="H3872" s="2" t="s">
        <v>3176</v>
      </c>
    </row>
    <row r="3873">
      <c r="A3873" s="3">
        <v>46163.0</v>
      </c>
      <c r="B3873" s="4" t="s">
        <v>148</v>
      </c>
      <c r="C3873" s="2" t="s">
        <v>450</v>
      </c>
      <c r="D3873" s="2" t="s">
        <v>9298</v>
      </c>
      <c r="E3873" s="2">
        <v>0.0</v>
      </c>
      <c r="F3873" s="2">
        <f>IFERROR(__xludf.DUMMYFUNCTION("""COMPUTED_VALUE"""),0.0)</f>
        <v>0</v>
      </c>
      <c r="G3873" s="4" t="s">
        <v>3237</v>
      </c>
      <c r="H3873" s="2" t="s">
        <v>3176</v>
      </c>
    </row>
    <row r="3874">
      <c r="A3874" s="3">
        <v>46164.0</v>
      </c>
      <c r="B3874" s="4" t="s">
        <v>196</v>
      </c>
      <c r="C3874" s="2" t="s">
        <v>450</v>
      </c>
      <c r="D3874" s="2" t="s">
        <v>9298</v>
      </c>
      <c r="E3874" s="2">
        <v>0.0</v>
      </c>
      <c r="F3874" s="2">
        <f>IFERROR(__xludf.DUMMYFUNCTION("""COMPUTED_VALUE"""),0.0)</f>
        <v>0</v>
      </c>
      <c r="G3874" s="4" t="s">
        <v>3237</v>
      </c>
      <c r="H3874" s="2" t="s">
        <v>3176</v>
      </c>
    </row>
    <row r="3875">
      <c r="A3875" s="3">
        <v>46165.0</v>
      </c>
      <c r="B3875" s="4" t="s">
        <v>288</v>
      </c>
      <c r="C3875" s="2" t="s">
        <v>450</v>
      </c>
      <c r="D3875" s="2" t="s">
        <v>9298</v>
      </c>
      <c r="E3875" s="2">
        <v>0.0</v>
      </c>
      <c r="F3875" s="2">
        <f>IFERROR(__xludf.DUMMYFUNCTION("""COMPUTED_VALUE"""),0.0)</f>
        <v>0</v>
      </c>
      <c r="G3875" s="4" t="s">
        <v>3237</v>
      </c>
      <c r="H3875" s="2" t="s">
        <v>3176</v>
      </c>
    </row>
    <row r="3876">
      <c r="A3876" s="3">
        <v>46166.0</v>
      </c>
      <c r="B3876" s="4" t="s">
        <v>256</v>
      </c>
      <c r="C3876" s="2" t="s">
        <v>450</v>
      </c>
      <c r="D3876" s="2" t="s">
        <v>9298</v>
      </c>
      <c r="E3876" s="2">
        <v>0.0</v>
      </c>
      <c r="F3876" s="2">
        <f>IFERROR(__xludf.DUMMYFUNCTION("""COMPUTED_VALUE"""),0.0)</f>
        <v>0</v>
      </c>
      <c r="G3876" s="4" t="s">
        <v>3237</v>
      </c>
      <c r="H3876" s="2" t="s">
        <v>3176</v>
      </c>
    </row>
    <row r="3877">
      <c r="A3877" s="3">
        <v>46167.0</v>
      </c>
      <c r="B3877" s="4" t="s">
        <v>180</v>
      </c>
      <c r="C3877" s="2" t="s">
        <v>450</v>
      </c>
      <c r="D3877" s="2" t="s">
        <v>9298</v>
      </c>
      <c r="E3877" s="2">
        <v>0.0</v>
      </c>
      <c r="F3877" s="2">
        <f>IFERROR(__xludf.DUMMYFUNCTION("""COMPUTED_VALUE"""),0.0)</f>
        <v>0</v>
      </c>
      <c r="G3877" s="4" t="s">
        <v>3237</v>
      </c>
      <c r="H3877" s="2" t="s">
        <v>3176</v>
      </c>
    </row>
    <row r="3878">
      <c r="A3878" s="3">
        <v>46168.0</v>
      </c>
      <c r="B3878" s="4" t="s">
        <v>208</v>
      </c>
      <c r="C3878" s="2" t="s">
        <v>450</v>
      </c>
      <c r="D3878" s="2" t="s">
        <v>9298</v>
      </c>
      <c r="E3878" s="2">
        <v>0.0</v>
      </c>
      <c r="F3878" s="2">
        <f>IFERROR(__xludf.DUMMYFUNCTION("""COMPUTED_VALUE"""),0.0)</f>
        <v>0</v>
      </c>
      <c r="G3878" s="4" t="s">
        <v>3237</v>
      </c>
      <c r="H3878" s="2" t="s">
        <v>3176</v>
      </c>
    </row>
    <row r="3879">
      <c r="A3879" s="3">
        <v>46169.0</v>
      </c>
      <c r="B3879" s="4" t="s">
        <v>303</v>
      </c>
      <c r="C3879" s="2" t="s">
        <v>450</v>
      </c>
      <c r="D3879" s="2" t="s">
        <v>9298</v>
      </c>
      <c r="E3879" s="2">
        <v>0.0</v>
      </c>
      <c r="F3879" s="2">
        <f>IFERROR(__xludf.DUMMYFUNCTION("""COMPUTED_VALUE"""),0.0)</f>
        <v>0</v>
      </c>
      <c r="G3879" s="4" t="s">
        <v>3237</v>
      </c>
      <c r="H3879" s="2" t="s">
        <v>3176</v>
      </c>
    </row>
    <row r="3880">
      <c r="A3880" s="3">
        <v>46170.0</v>
      </c>
      <c r="B3880" s="4" t="s">
        <v>148</v>
      </c>
      <c r="C3880" s="2" t="s">
        <v>450</v>
      </c>
      <c r="D3880" s="2" t="s">
        <v>9298</v>
      </c>
      <c r="E3880" s="2">
        <v>0.0</v>
      </c>
      <c r="F3880" s="2">
        <f>IFERROR(__xludf.DUMMYFUNCTION("""COMPUTED_VALUE"""),0.0)</f>
        <v>0</v>
      </c>
      <c r="G3880" s="4" t="s">
        <v>3237</v>
      </c>
      <c r="H3880" s="2" t="s">
        <v>3176</v>
      </c>
    </row>
    <row r="3881">
      <c r="A3881" s="3">
        <v>46171.0</v>
      </c>
      <c r="B3881" s="4" t="s">
        <v>196</v>
      </c>
      <c r="C3881" s="2" t="s">
        <v>450</v>
      </c>
      <c r="D3881" s="2" t="s">
        <v>9298</v>
      </c>
      <c r="E3881" s="2">
        <v>0.0</v>
      </c>
      <c r="F3881" s="2">
        <f>IFERROR(__xludf.DUMMYFUNCTION("""COMPUTED_VALUE"""),0.0)</f>
        <v>0</v>
      </c>
      <c r="G3881" s="4" t="s">
        <v>3237</v>
      </c>
      <c r="H3881" s="2" t="s">
        <v>3176</v>
      </c>
    </row>
    <row r="3882">
      <c r="A3882" s="3">
        <v>46172.0</v>
      </c>
      <c r="B3882" s="4" t="s">
        <v>288</v>
      </c>
      <c r="C3882" s="2" t="s">
        <v>450</v>
      </c>
      <c r="D3882" s="2" t="s">
        <v>9298</v>
      </c>
      <c r="E3882" s="2">
        <v>0.0</v>
      </c>
      <c r="F3882" s="2">
        <f>IFERROR(__xludf.DUMMYFUNCTION("""COMPUTED_VALUE"""),0.0)</f>
        <v>0</v>
      </c>
      <c r="G3882" s="4" t="s">
        <v>3237</v>
      </c>
      <c r="H3882" s="2" t="s">
        <v>3176</v>
      </c>
    </row>
    <row r="3883">
      <c r="A3883" s="3">
        <v>46173.0</v>
      </c>
      <c r="B3883" s="4" t="s">
        <v>256</v>
      </c>
      <c r="C3883" s="2" t="s">
        <v>450</v>
      </c>
      <c r="D3883" s="2" t="s">
        <v>9298</v>
      </c>
      <c r="E3883" s="2">
        <v>0.0</v>
      </c>
      <c r="F3883" s="2">
        <f>IFERROR(__xludf.DUMMYFUNCTION("""COMPUTED_VALUE"""),0.0)</f>
        <v>0</v>
      </c>
      <c r="G3883" s="4" t="s">
        <v>3237</v>
      </c>
      <c r="H3883" s="2" t="s">
        <v>3176</v>
      </c>
    </row>
    <row r="3884">
      <c r="A3884" s="3">
        <v>46174.0</v>
      </c>
      <c r="B3884" s="4" t="s">
        <v>180</v>
      </c>
      <c r="C3884" s="2" t="s">
        <v>450</v>
      </c>
      <c r="D3884" s="2" t="s">
        <v>9298</v>
      </c>
      <c r="E3884" s="2">
        <v>0.0</v>
      </c>
      <c r="F3884" s="2">
        <f>IFERROR(__xludf.DUMMYFUNCTION("""COMPUTED_VALUE"""),0.0)</f>
        <v>0</v>
      </c>
      <c r="G3884" s="4" t="s">
        <v>3237</v>
      </c>
      <c r="H3884" s="2" t="s">
        <v>3176</v>
      </c>
    </row>
    <row r="3885">
      <c r="A3885" s="3">
        <v>46175.0</v>
      </c>
      <c r="B3885" s="4" t="s">
        <v>208</v>
      </c>
      <c r="C3885" s="2" t="s">
        <v>450</v>
      </c>
      <c r="D3885" s="2" t="s">
        <v>9298</v>
      </c>
      <c r="E3885" s="2">
        <v>0.0</v>
      </c>
      <c r="F3885" s="2">
        <f>IFERROR(__xludf.DUMMYFUNCTION("""COMPUTED_VALUE"""),0.0)</f>
        <v>0</v>
      </c>
      <c r="G3885" s="4" t="s">
        <v>3237</v>
      </c>
      <c r="H3885" s="2" t="s">
        <v>3176</v>
      </c>
    </row>
    <row r="3886">
      <c r="A3886" s="3">
        <v>46176.0</v>
      </c>
      <c r="B3886" s="4" t="s">
        <v>303</v>
      </c>
      <c r="C3886" s="2" t="s">
        <v>450</v>
      </c>
      <c r="D3886" s="2" t="s">
        <v>9298</v>
      </c>
      <c r="E3886" s="2">
        <v>0.0</v>
      </c>
      <c r="F3886" s="2">
        <f>IFERROR(__xludf.DUMMYFUNCTION("""COMPUTED_VALUE"""),0.0)</f>
        <v>0</v>
      </c>
      <c r="G3886" s="4" t="s">
        <v>3237</v>
      </c>
      <c r="H3886" s="2" t="s">
        <v>3176</v>
      </c>
    </row>
    <row r="3887">
      <c r="A3887" s="3">
        <v>46177.0</v>
      </c>
      <c r="B3887" s="4" t="s">
        <v>148</v>
      </c>
      <c r="C3887" s="2" t="s">
        <v>450</v>
      </c>
      <c r="D3887" s="2" t="s">
        <v>9298</v>
      </c>
      <c r="E3887" s="2">
        <v>0.0</v>
      </c>
      <c r="F3887" s="2">
        <f>IFERROR(__xludf.DUMMYFUNCTION("""COMPUTED_VALUE"""),0.0)</f>
        <v>0</v>
      </c>
      <c r="G3887" s="4" t="s">
        <v>3237</v>
      </c>
      <c r="H3887" s="2" t="s">
        <v>3176</v>
      </c>
    </row>
    <row r="3888">
      <c r="A3888" s="3">
        <v>46178.0</v>
      </c>
      <c r="B3888" s="4" t="s">
        <v>196</v>
      </c>
      <c r="C3888" s="2" t="s">
        <v>450</v>
      </c>
      <c r="D3888" s="2" t="s">
        <v>9298</v>
      </c>
      <c r="E3888" s="2">
        <v>0.0</v>
      </c>
      <c r="F3888" s="2">
        <f>IFERROR(__xludf.DUMMYFUNCTION("""COMPUTED_VALUE"""),0.0)</f>
        <v>0</v>
      </c>
      <c r="G3888" s="4" t="s">
        <v>3237</v>
      </c>
      <c r="H3888" s="2" t="s">
        <v>3176</v>
      </c>
    </row>
    <row r="3889">
      <c r="A3889" s="3">
        <v>46179.0</v>
      </c>
      <c r="B3889" s="4" t="s">
        <v>288</v>
      </c>
      <c r="C3889" s="2" t="s">
        <v>450</v>
      </c>
      <c r="D3889" s="2" t="s">
        <v>9298</v>
      </c>
      <c r="E3889" s="2">
        <v>0.0</v>
      </c>
      <c r="F3889" s="2">
        <f>IFERROR(__xludf.DUMMYFUNCTION("""COMPUTED_VALUE"""),0.0)</f>
        <v>0</v>
      </c>
      <c r="G3889" s="4" t="s">
        <v>3237</v>
      </c>
      <c r="H3889" s="2" t="s">
        <v>3176</v>
      </c>
    </row>
    <row r="3890">
      <c r="A3890" s="3">
        <v>46180.0</v>
      </c>
      <c r="B3890" s="4" t="s">
        <v>256</v>
      </c>
      <c r="C3890" s="2" t="s">
        <v>450</v>
      </c>
      <c r="D3890" s="2" t="s">
        <v>9298</v>
      </c>
      <c r="E3890" s="2">
        <v>0.0</v>
      </c>
      <c r="F3890" s="2">
        <f>IFERROR(__xludf.DUMMYFUNCTION("""COMPUTED_VALUE"""),0.0)</f>
        <v>0</v>
      </c>
      <c r="G3890" s="4" t="s">
        <v>3237</v>
      </c>
      <c r="H3890" s="2" t="s">
        <v>3176</v>
      </c>
    </row>
    <row r="3891">
      <c r="A3891" s="3">
        <v>46181.0</v>
      </c>
      <c r="B3891" s="4" t="s">
        <v>180</v>
      </c>
      <c r="C3891" s="2" t="s">
        <v>450</v>
      </c>
      <c r="D3891" s="2" t="s">
        <v>9298</v>
      </c>
      <c r="E3891" s="2">
        <v>0.0</v>
      </c>
      <c r="F3891" s="2">
        <f>IFERROR(__xludf.DUMMYFUNCTION("""COMPUTED_VALUE"""),0.0)</f>
        <v>0</v>
      </c>
      <c r="G3891" s="4" t="s">
        <v>3237</v>
      </c>
      <c r="H3891" s="2" t="s">
        <v>3176</v>
      </c>
    </row>
    <row r="3892">
      <c r="A3892" s="3">
        <v>46182.0</v>
      </c>
      <c r="B3892" s="4" t="s">
        <v>208</v>
      </c>
      <c r="C3892" s="2" t="s">
        <v>450</v>
      </c>
      <c r="D3892" s="2" t="s">
        <v>9298</v>
      </c>
      <c r="E3892" s="2">
        <v>0.0</v>
      </c>
      <c r="F3892" s="2">
        <f>IFERROR(__xludf.DUMMYFUNCTION("""COMPUTED_VALUE"""),0.0)</f>
        <v>0</v>
      </c>
      <c r="G3892" s="4" t="s">
        <v>3237</v>
      </c>
      <c r="H3892" s="2" t="s">
        <v>3176</v>
      </c>
    </row>
    <row r="3893">
      <c r="A3893" s="3">
        <v>46183.0</v>
      </c>
      <c r="B3893" s="4" t="s">
        <v>303</v>
      </c>
      <c r="C3893" s="2" t="s">
        <v>450</v>
      </c>
      <c r="D3893" s="2" t="s">
        <v>9298</v>
      </c>
      <c r="E3893" s="2">
        <v>0.0</v>
      </c>
      <c r="F3893" s="2">
        <f>IFERROR(__xludf.DUMMYFUNCTION("""COMPUTED_VALUE"""),0.0)</f>
        <v>0</v>
      </c>
      <c r="G3893" s="4" t="s">
        <v>3237</v>
      </c>
      <c r="H3893" s="2" t="s">
        <v>3176</v>
      </c>
    </row>
    <row r="3894">
      <c r="A3894" s="3">
        <v>46184.0</v>
      </c>
      <c r="B3894" s="4" t="s">
        <v>148</v>
      </c>
      <c r="C3894" s="2" t="s">
        <v>450</v>
      </c>
      <c r="D3894" s="2" t="s">
        <v>9298</v>
      </c>
      <c r="E3894" s="2">
        <v>0.0</v>
      </c>
      <c r="F3894" s="2">
        <f>IFERROR(__xludf.DUMMYFUNCTION("""COMPUTED_VALUE"""),0.0)</f>
        <v>0</v>
      </c>
      <c r="G3894" s="4" t="s">
        <v>3237</v>
      </c>
      <c r="H3894" s="2" t="s">
        <v>3176</v>
      </c>
    </row>
    <row r="3895">
      <c r="A3895" s="3">
        <v>46185.0</v>
      </c>
      <c r="B3895" s="4" t="s">
        <v>196</v>
      </c>
      <c r="C3895" s="2" t="s">
        <v>450</v>
      </c>
      <c r="D3895" s="2" t="s">
        <v>9298</v>
      </c>
      <c r="E3895" s="2">
        <v>0.0</v>
      </c>
      <c r="F3895" s="2">
        <f>IFERROR(__xludf.DUMMYFUNCTION("""COMPUTED_VALUE"""),0.0)</f>
        <v>0</v>
      </c>
      <c r="G3895" s="4" t="s">
        <v>3237</v>
      </c>
      <c r="H3895" s="2" t="s">
        <v>3176</v>
      </c>
    </row>
    <row r="3896">
      <c r="A3896" s="3">
        <v>46186.0</v>
      </c>
      <c r="B3896" s="4" t="s">
        <v>288</v>
      </c>
      <c r="C3896" s="2" t="s">
        <v>450</v>
      </c>
      <c r="D3896" s="2" t="s">
        <v>9298</v>
      </c>
      <c r="E3896" s="2">
        <v>0.0</v>
      </c>
      <c r="F3896" s="2">
        <f>IFERROR(__xludf.DUMMYFUNCTION("""COMPUTED_VALUE"""),0.0)</f>
        <v>0</v>
      </c>
      <c r="G3896" s="4" t="s">
        <v>3237</v>
      </c>
      <c r="H3896" s="2" t="s">
        <v>3176</v>
      </c>
    </row>
    <row r="3897">
      <c r="A3897" s="3">
        <v>46187.0</v>
      </c>
      <c r="B3897" s="4" t="s">
        <v>256</v>
      </c>
      <c r="C3897" s="2" t="s">
        <v>450</v>
      </c>
      <c r="D3897" s="2" t="s">
        <v>9298</v>
      </c>
      <c r="E3897" s="2">
        <v>0.0</v>
      </c>
      <c r="F3897" s="2">
        <f>IFERROR(__xludf.DUMMYFUNCTION("""COMPUTED_VALUE"""),0.0)</f>
        <v>0</v>
      </c>
      <c r="G3897" s="4" t="s">
        <v>3237</v>
      </c>
      <c r="H3897" s="2" t="s">
        <v>3176</v>
      </c>
    </row>
    <row r="3898">
      <c r="A3898" s="3">
        <v>46188.0</v>
      </c>
      <c r="B3898" s="4" t="s">
        <v>180</v>
      </c>
      <c r="C3898" s="2" t="s">
        <v>450</v>
      </c>
      <c r="D3898" s="2" t="s">
        <v>9298</v>
      </c>
      <c r="E3898" s="2">
        <v>0.0</v>
      </c>
      <c r="F3898" s="2">
        <f>IFERROR(__xludf.DUMMYFUNCTION("""COMPUTED_VALUE"""),0.0)</f>
        <v>0</v>
      </c>
      <c r="G3898" s="4" t="s">
        <v>3237</v>
      </c>
      <c r="H3898" s="2" t="s">
        <v>3176</v>
      </c>
    </row>
    <row r="3899">
      <c r="A3899" s="3">
        <v>46189.0</v>
      </c>
      <c r="B3899" s="4" t="s">
        <v>208</v>
      </c>
      <c r="C3899" s="2" t="s">
        <v>450</v>
      </c>
      <c r="D3899" s="2" t="s">
        <v>9298</v>
      </c>
      <c r="E3899" s="2">
        <v>0.0</v>
      </c>
      <c r="F3899" s="2">
        <f>IFERROR(__xludf.DUMMYFUNCTION("""COMPUTED_VALUE"""),0.0)</f>
        <v>0</v>
      </c>
      <c r="G3899" s="4" t="s">
        <v>3237</v>
      </c>
      <c r="H3899" s="2" t="s">
        <v>3176</v>
      </c>
    </row>
    <row r="3900">
      <c r="A3900" s="3">
        <v>46190.0</v>
      </c>
      <c r="B3900" s="4" t="s">
        <v>303</v>
      </c>
      <c r="C3900" s="2" t="s">
        <v>450</v>
      </c>
      <c r="D3900" s="2" t="s">
        <v>9298</v>
      </c>
      <c r="E3900" s="2">
        <v>0.0</v>
      </c>
      <c r="F3900" s="2">
        <f>IFERROR(__xludf.DUMMYFUNCTION("""COMPUTED_VALUE"""),0.0)</f>
        <v>0</v>
      </c>
      <c r="G3900" s="4" t="s">
        <v>3237</v>
      </c>
      <c r="H3900" s="2" t="s">
        <v>3176</v>
      </c>
    </row>
    <row r="3901">
      <c r="A3901" s="3">
        <v>46191.0</v>
      </c>
      <c r="B3901" s="4" t="s">
        <v>148</v>
      </c>
      <c r="C3901" s="2" t="s">
        <v>450</v>
      </c>
      <c r="D3901" s="2" t="s">
        <v>9298</v>
      </c>
      <c r="E3901" s="2">
        <v>0.0</v>
      </c>
      <c r="F3901" s="2">
        <f>IFERROR(__xludf.DUMMYFUNCTION("""COMPUTED_VALUE"""),0.0)</f>
        <v>0</v>
      </c>
      <c r="G3901" s="4" t="s">
        <v>3237</v>
      </c>
      <c r="H3901" s="2" t="s">
        <v>3176</v>
      </c>
    </row>
    <row r="3902">
      <c r="A3902" s="3">
        <v>46192.0</v>
      </c>
      <c r="B3902" s="4" t="s">
        <v>196</v>
      </c>
      <c r="C3902" s="2" t="s">
        <v>450</v>
      </c>
      <c r="D3902" s="2" t="s">
        <v>9298</v>
      </c>
      <c r="E3902" s="2">
        <v>0.0</v>
      </c>
      <c r="F3902" s="2">
        <f>IFERROR(__xludf.DUMMYFUNCTION("""COMPUTED_VALUE"""),0.0)</f>
        <v>0</v>
      </c>
      <c r="G3902" s="4" t="s">
        <v>3237</v>
      </c>
      <c r="H3902" s="2" t="s">
        <v>3176</v>
      </c>
    </row>
    <row r="3903">
      <c r="A3903" s="3">
        <v>46193.0</v>
      </c>
      <c r="B3903" s="4" t="s">
        <v>288</v>
      </c>
      <c r="C3903" s="2" t="s">
        <v>450</v>
      </c>
      <c r="D3903" s="2" t="s">
        <v>9298</v>
      </c>
      <c r="E3903" s="2">
        <v>0.0</v>
      </c>
      <c r="F3903" s="2">
        <f>IFERROR(__xludf.DUMMYFUNCTION("""COMPUTED_VALUE"""),0.0)</f>
        <v>0</v>
      </c>
      <c r="G3903" s="4" t="s">
        <v>3237</v>
      </c>
      <c r="H3903" s="2" t="s">
        <v>3176</v>
      </c>
    </row>
    <row r="3904">
      <c r="A3904" s="3">
        <v>46194.0</v>
      </c>
      <c r="B3904" s="4" t="s">
        <v>256</v>
      </c>
      <c r="C3904" s="2" t="s">
        <v>450</v>
      </c>
      <c r="D3904" s="2" t="s">
        <v>9298</v>
      </c>
      <c r="E3904" s="2">
        <v>0.0</v>
      </c>
      <c r="F3904" s="2">
        <f>IFERROR(__xludf.DUMMYFUNCTION("""COMPUTED_VALUE"""),0.0)</f>
        <v>0</v>
      </c>
      <c r="G3904" s="4" t="s">
        <v>3237</v>
      </c>
      <c r="H3904" s="2" t="s">
        <v>3176</v>
      </c>
    </row>
    <row r="3905">
      <c r="A3905" s="3">
        <v>46195.0</v>
      </c>
      <c r="B3905" s="4" t="s">
        <v>180</v>
      </c>
      <c r="C3905" s="2" t="s">
        <v>450</v>
      </c>
      <c r="D3905" s="2" t="s">
        <v>9298</v>
      </c>
      <c r="E3905" s="2">
        <v>0.0</v>
      </c>
      <c r="F3905" s="2">
        <f>IFERROR(__xludf.DUMMYFUNCTION("""COMPUTED_VALUE"""),0.0)</f>
        <v>0</v>
      </c>
      <c r="G3905" s="4" t="s">
        <v>3237</v>
      </c>
      <c r="H3905" s="2" t="s">
        <v>3176</v>
      </c>
    </row>
    <row r="3906">
      <c r="A3906" s="3">
        <v>46196.0</v>
      </c>
      <c r="B3906" s="4" t="s">
        <v>208</v>
      </c>
      <c r="C3906" s="2" t="s">
        <v>450</v>
      </c>
      <c r="D3906" s="2" t="s">
        <v>9298</v>
      </c>
      <c r="E3906" s="2">
        <v>0.0</v>
      </c>
      <c r="F3906" s="2">
        <f>IFERROR(__xludf.DUMMYFUNCTION("""COMPUTED_VALUE"""),0.0)</f>
        <v>0</v>
      </c>
      <c r="G3906" s="4" t="s">
        <v>3237</v>
      </c>
      <c r="H3906" s="2" t="s">
        <v>3176</v>
      </c>
    </row>
    <row r="3907">
      <c r="A3907" s="3">
        <v>46197.0</v>
      </c>
      <c r="B3907" s="4" t="s">
        <v>303</v>
      </c>
      <c r="C3907" s="2" t="s">
        <v>450</v>
      </c>
      <c r="D3907" s="2" t="s">
        <v>9298</v>
      </c>
      <c r="E3907" s="2">
        <v>0.0</v>
      </c>
      <c r="F3907" s="2">
        <f>IFERROR(__xludf.DUMMYFUNCTION("""COMPUTED_VALUE"""),0.0)</f>
        <v>0</v>
      </c>
      <c r="G3907" s="4" t="s">
        <v>3237</v>
      </c>
      <c r="H3907" s="2" t="s">
        <v>3176</v>
      </c>
    </row>
    <row r="3908">
      <c r="A3908" s="3">
        <v>46198.0</v>
      </c>
      <c r="B3908" s="4" t="s">
        <v>148</v>
      </c>
      <c r="C3908" s="2" t="s">
        <v>450</v>
      </c>
      <c r="D3908" s="2" t="s">
        <v>9298</v>
      </c>
      <c r="E3908" s="2">
        <v>0.0</v>
      </c>
      <c r="F3908" s="2">
        <f>IFERROR(__xludf.DUMMYFUNCTION("""COMPUTED_VALUE"""),0.0)</f>
        <v>0</v>
      </c>
      <c r="G3908" s="4" t="s">
        <v>3237</v>
      </c>
      <c r="H3908" s="2" t="s">
        <v>3176</v>
      </c>
    </row>
    <row r="3909">
      <c r="A3909" s="3">
        <v>46199.0</v>
      </c>
      <c r="B3909" s="4" t="s">
        <v>196</v>
      </c>
      <c r="C3909" s="2" t="s">
        <v>450</v>
      </c>
      <c r="D3909" s="2" t="s">
        <v>9298</v>
      </c>
      <c r="E3909" s="2">
        <v>0.0</v>
      </c>
      <c r="F3909" s="2">
        <f>IFERROR(__xludf.DUMMYFUNCTION("""COMPUTED_VALUE"""),0.0)</f>
        <v>0</v>
      </c>
      <c r="G3909" s="4" t="s">
        <v>3237</v>
      </c>
      <c r="H3909" s="2" t="s">
        <v>3176</v>
      </c>
    </row>
    <row r="3910">
      <c r="A3910" s="3">
        <v>46200.0</v>
      </c>
      <c r="B3910" s="4" t="s">
        <v>288</v>
      </c>
      <c r="C3910" s="2" t="s">
        <v>450</v>
      </c>
      <c r="D3910" s="2" t="s">
        <v>9298</v>
      </c>
      <c r="E3910" s="2">
        <v>0.0</v>
      </c>
      <c r="F3910" s="2">
        <f>IFERROR(__xludf.DUMMYFUNCTION("""COMPUTED_VALUE"""),0.0)</f>
        <v>0</v>
      </c>
      <c r="G3910" s="4" t="s">
        <v>3237</v>
      </c>
      <c r="H3910" s="2" t="s">
        <v>3176</v>
      </c>
    </row>
    <row r="3911">
      <c r="A3911" s="3">
        <v>46201.0</v>
      </c>
      <c r="B3911" s="4" t="s">
        <v>256</v>
      </c>
      <c r="C3911" s="2" t="s">
        <v>450</v>
      </c>
      <c r="D3911" s="2" t="s">
        <v>9298</v>
      </c>
      <c r="E3911" s="2">
        <v>0.0</v>
      </c>
      <c r="F3911" s="2">
        <f>IFERROR(__xludf.DUMMYFUNCTION("""COMPUTED_VALUE"""),0.0)</f>
        <v>0</v>
      </c>
      <c r="G3911" s="4" t="s">
        <v>3237</v>
      </c>
      <c r="H3911" s="2" t="s">
        <v>3176</v>
      </c>
    </row>
    <row r="3912">
      <c r="A3912" s="3">
        <v>46202.0</v>
      </c>
      <c r="B3912" s="4" t="s">
        <v>180</v>
      </c>
      <c r="C3912" s="2" t="s">
        <v>450</v>
      </c>
      <c r="D3912" s="2" t="s">
        <v>9298</v>
      </c>
      <c r="E3912" s="2">
        <v>0.0</v>
      </c>
      <c r="F3912" s="2">
        <f>IFERROR(__xludf.DUMMYFUNCTION("""COMPUTED_VALUE"""),0.0)</f>
        <v>0</v>
      </c>
      <c r="G3912" s="4" t="s">
        <v>3237</v>
      </c>
      <c r="H3912" s="2" t="s">
        <v>3176</v>
      </c>
    </row>
    <row r="3913">
      <c r="A3913" s="3">
        <v>46203.0</v>
      </c>
      <c r="B3913" s="4" t="s">
        <v>208</v>
      </c>
      <c r="C3913" s="2" t="s">
        <v>450</v>
      </c>
      <c r="D3913" s="2" t="s">
        <v>9298</v>
      </c>
      <c r="E3913" s="2">
        <v>0.0</v>
      </c>
      <c r="F3913" s="2">
        <f>IFERROR(__xludf.DUMMYFUNCTION("""COMPUTED_VALUE"""),0.0)</f>
        <v>0</v>
      </c>
      <c r="G3913" s="4" t="s">
        <v>3237</v>
      </c>
      <c r="H3913" s="2" t="s">
        <v>3176</v>
      </c>
    </row>
    <row r="3914">
      <c r="A3914" s="3">
        <v>46204.0</v>
      </c>
      <c r="B3914" s="4" t="s">
        <v>303</v>
      </c>
      <c r="C3914" s="2" t="s">
        <v>450</v>
      </c>
      <c r="D3914" s="2" t="s">
        <v>9298</v>
      </c>
      <c r="E3914" s="2">
        <v>0.0</v>
      </c>
      <c r="F3914" s="2">
        <f>IFERROR(__xludf.DUMMYFUNCTION("""COMPUTED_VALUE"""),0.0)</f>
        <v>0</v>
      </c>
      <c r="G3914" s="4" t="s">
        <v>3237</v>
      </c>
      <c r="H3914" s="2" t="s">
        <v>3176</v>
      </c>
    </row>
    <row r="3915">
      <c r="A3915" s="3">
        <v>46205.0</v>
      </c>
      <c r="B3915" s="4" t="s">
        <v>148</v>
      </c>
      <c r="C3915" s="2" t="s">
        <v>450</v>
      </c>
      <c r="D3915" s="2" t="s">
        <v>9298</v>
      </c>
      <c r="E3915" s="2">
        <v>0.0</v>
      </c>
      <c r="F3915" s="2">
        <f>IFERROR(__xludf.DUMMYFUNCTION("""COMPUTED_VALUE"""),0.0)</f>
        <v>0</v>
      </c>
      <c r="G3915" s="4" t="s">
        <v>3237</v>
      </c>
      <c r="H3915" s="2" t="s">
        <v>3176</v>
      </c>
    </row>
    <row r="3916">
      <c r="A3916" s="3">
        <v>46206.0</v>
      </c>
      <c r="B3916" s="4" t="s">
        <v>196</v>
      </c>
      <c r="C3916" s="2" t="s">
        <v>450</v>
      </c>
      <c r="D3916" s="2" t="s">
        <v>9298</v>
      </c>
      <c r="E3916" s="2">
        <v>0.0</v>
      </c>
      <c r="F3916" s="2">
        <f>IFERROR(__xludf.DUMMYFUNCTION("""COMPUTED_VALUE"""),0.0)</f>
        <v>0</v>
      </c>
      <c r="G3916" s="4" t="s">
        <v>3237</v>
      </c>
      <c r="H3916" s="2" t="s">
        <v>3176</v>
      </c>
    </row>
    <row r="3917">
      <c r="A3917" s="3">
        <v>46207.0</v>
      </c>
      <c r="B3917" s="4" t="s">
        <v>288</v>
      </c>
      <c r="C3917" s="2" t="s">
        <v>450</v>
      </c>
      <c r="D3917" s="2" t="s">
        <v>9298</v>
      </c>
      <c r="E3917" s="2">
        <v>0.0</v>
      </c>
      <c r="F3917" s="2">
        <f>IFERROR(__xludf.DUMMYFUNCTION("""COMPUTED_VALUE"""),0.0)</f>
        <v>0</v>
      </c>
      <c r="G3917" s="4" t="s">
        <v>3237</v>
      </c>
      <c r="H3917" s="2" t="s">
        <v>3176</v>
      </c>
    </row>
    <row r="3918">
      <c r="A3918" s="3">
        <v>46208.0</v>
      </c>
      <c r="B3918" s="4" t="s">
        <v>256</v>
      </c>
      <c r="C3918" s="2" t="s">
        <v>450</v>
      </c>
      <c r="D3918" s="2" t="s">
        <v>9298</v>
      </c>
      <c r="E3918" s="2">
        <v>0.0</v>
      </c>
      <c r="F3918" s="2">
        <f>IFERROR(__xludf.DUMMYFUNCTION("""COMPUTED_VALUE"""),0.0)</f>
        <v>0</v>
      </c>
      <c r="G3918" s="4" t="s">
        <v>3237</v>
      </c>
      <c r="H3918" s="2" t="s">
        <v>3176</v>
      </c>
    </row>
    <row r="3919">
      <c r="A3919" s="3">
        <v>46209.0</v>
      </c>
      <c r="B3919" s="4" t="s">
        <v>180</v>
      </c>
      <c r="C3919" s="2" t="s">
        <v>450</v>
      </c>
      <c r="D3919" s="2" t="s">
        <v>9298</v>
      </c>
      <c r="E3919" s="2">
        <v>0.0</v>
      </c>
      <c r="F3919" s="2">
        <f>IFERROR(__xludf.DUMMYFUNCTION("""COMPUTED_VALUE"""),0.0)</f>
        <v>0</v>
      </c>
      <c r="G3919" s="4" t="s">
        <v>3237</v>
      </c>
      <c r="H3919" s="2" t="s">
        <v>3176</v>
      </c>
    </row>
    <row r="3920">
      <c r="A3920" s="3">
        <v>46210.0</v>
      </c>
      <c r="B3920" s="4" t="s">
        <v>208</v>
      </c>
      <c r="C3920" s="2" t="s">
        <v>450</v>
      </c>
      <c r="D3920" s="2" t="s">
        <v>9298</v>
      </c>
      <c r="E3920" s="2">
        <v>0.0</v>
      </c>
      <c r="F3920" s="2">
        <f>IFERROR(__xludf.DUMMYFUNCTION("""COMPUTED_VALUE"""),0.0)</f>
        <v>0</v>
      </c>
      <c r="G3920" s="4" t="s">
        <v>3237</v>
      </c>
      <c r="H3920" s="2" t="s">
        <v>3176</v>
      </c>
    </row>
    <row r="3921">
      <c r="A3921" s="3">
        <v>46211.0</v>
      </c>
      <c r="B3921" s="4" t="s">
        <v>303</v>
      </c>
      <c r="C3921" s="2" t="s">
        <v>450</v>
      </c>
      <c r="D3921" s="2" t="s">
        <v>9298</v>
      </c>
      <c r="E3921" s="2">
        <v>0.0</v>
      </c>
      <c r="F3921" s="2">
        <f>IFERROR(__xludf.DUMMYFUNCTION("""COMPUTED_VALUE"""),0.0)</f>
        <v>0</v>
      </c>
      <c r="G3921" s="4" t="s">
        <v>3237</v>
      </c>
      <c r="H3921" s="2" t="s">
        <v>3176</v>
      </c>
    </row>
    <row r="3922">
      <c r="A3922" s="3">
        <v>46212.0</v>
      </c>
      <c r="B3922" s="4" t="s">
        <v>148</v>
      </c>
      <c r="C3922" s="2" t="s">
        <v>450</v>
      </c>
      <c r="D3922" s="2" t="s">
        <v>9298</v>
      </c>
      <c r="E3922" s="2">
        <v>0.0</v>
      </c>
      <c r="F3922" s="2">
        <f>IFERROR(__xludf.DUMMYFUNCTION("""COMPUTED_VALUE"""),0.0)</f>
        <v>0</v>
      </c>
      <c r="G3922" s="4" t="s">
        <v>3237</v>
      </c>
      <c r="H3922" s="2" t="s">
        <v>3176</v>
      </c>
    </row>
    <row r="3923">
      <c r="A3923" s="3">
        <v>46213.0</v>
      </c>
      <c r="B3923" s="4" t="s">
        <v>196</v>
      </c>
      <c r="C3923" s="2" t="s">
        <v>450</v>
      </c>
      <c r="D3923" s="2" t="s">
        <v>9298</v>
      </c>
      <c r="E3923" s="2">
        <v>0.0</v>
      </c>
      <c r="F3923" s="2">
        <f>IFERROR(__xludf.DUMMYFUNCTION("""COMPUTED_VALUE"""),0.0)</f>
        <v>0</v>
      </c>
      <c r="G3923" s="4" t="s">
        <v>3237</v>
      </c>
      <c r="H3923" s="2" t="s">
        <v>3176</v>
      </c>
    </row>
    <row r="3924">
      <c r="A3924" s="3">
        <v>46214.0</v>
      </c>
      <c r="B3924" s="4" t="s">
        <v>288</v>
      </c>
      <c r="C3924" s="2" t="s">
        <v>450</v>
      </c>
      <c r="D3924" s="2" t="s">
        <v>9298</v>
      </c>
      <c r="E3924" s="2">
        <v>0.0</v>
      </c>
      <c r="F3924" s="2">
        <f>IFERROR(__xludf.DUMMYFUNCTION("""COMPUTED_VALUE"""),0.0)</f>
        <v>0</v>
      </c>
      <c r="G3924" s="4" t="s">
        <v>3237</v>
      </c>
      <c r="H3924" s="2" t="s">
        <v>3176</v>
      </c>
    </row>
    <row r="3925">
      <c r="A3925" s="3">
        <v>46215.0</v>
      </c>
      <c r="B3925" s="4" t="s">
        <v>256</v>
      </c>
      <c r="C3925" s="2" t="s">
        <v>450</v>
      </c>
      <c r="D3925" s="2" t="s">
        <v>9298</v>
      </c>
      <c r="E3925" s="2">
        <v>0.0</v>
      </c>
      <c r="F3925" s="2">
        <f>IFERROR(__xludf.DUMMYFUNCTION("""COMPUTED_VALUE"""),0.0)</f>
        <v>0</v>
      </c>
      <c r="G3925" s="4" t="s">
        <v>3237</v>
      </c>
      <c r="H3925" s="2" t="s">
        <v>3176</v>
      </c>
    </row>
    <row r="3926">
      <c r="A3926" s="3">
        <v>46216.0</v>
      </c>
      <c r="B3926" s="4" t="s">
        <v>180</v>
      </c>
      <c r="C3926" s="2" t="s">
        <v>450</v>
      </c>
      <c r="D3926" s="2" t="s">
        <v>9298</v>
      </c>
      <c r="E3926" s="2">
        <v>0.0</v>
      </c>
      <c r="F3926" s="2">
        <f>IFERROR(__xludf.DUMMYFUNCTION("""COMPUTED_VALUE"""),0.0)</f>
        <v>0</v>
      </c>
      <c r="G3926" s="4" t="s">
        <v>3237</v>
      </c>
      <c r="H3926" s="2" t="s">
        <v>3176</v>
      </c>
    </row>
    <row r="3927">
      <c r="A3927" s="3">
        <v>46217.0</v>
      </c>
      <c r="B3927" s="4" t="s">
        <v>208</v>
      </c>
      <c r="C3927" s="2" t="s">
        <v>450</v>
      </c>
      <c r="D3927" s="2" t="s">
        <v>9298</v>
      </c>
      <c r="E3927" s="2">
        <v>0.0</v>
      </c>
      <c r="F3927" s="2">
        <f>IFERROR(__xludf.DUMMYFUNCTION("""COMPUTED_VALUE"""),0.0)</f>
        <v>0</v>
      </c>
      <c r="G3927" s="4" t="s">
        <v>3237</v>
      </c>
      <c r="H3927" s="2" t="s">
        <v>3176</v>
      </c>
    </row>
    <row r="3928">
      <c r="A3928" s="3">
        <v>46218.0</v>
      </c>
      <c r="B3928" s="4" t="s">
        <v>303</v>
      </c>
      <c r="C3928" s="2" t="s">
        <v>450</v>
      </c>
      <c r="D3928" s="2" t="s">
        <v>9298</v>
      </c>
      <c r="E3928" s="2">
        <v>0.0</v>
      </c>
      <c r="F3928" s="2">
        <f>IFERROR(__xludf.DUMMYFUNCTION("""COMPUTED_VALUE"""),0.0)</f>
        <v>0</v>
      </c>
      <c r="G3928" s="4" t="s">
        <v>3237</v>
      </c>
      <c r="H3928" s="2" t="s">
        <v>3176</v>
      </c>
    </row>
    <row r="3929">
      <c r="A3929" s="3">
        <v>46219.0</v>
      </c>
      <c r="B3929" s="4" t="s">
        <v>148</v>
      </c>
      <c r="C3929" s="2" t="s">
        <v>450</v>
      </c>
      <c r="D3929" s="2" t="s">
        <v>9298</v>
      </c>
      <c r="E3929" s="2">
        <v>0.0</v>
      </c>
      <c r="F3929" s="2">
        <f>IFERROR(__xludf.DUMMYFUNCTION("""COMPUTED_VALUE"""),0.0)</f>
        <v>0</v>
      </c>
      <c r="G3929" s="4" t="s">
        <v>3237</v>
      </c>
      <c r="H3929" s="2" t="s">
        <v>3176</v>
      </c>
    </row>
    <row r="3930">
      <c r="A3930" s="3">
        <v>46220.0</v>
      </c>
      <c r="B3930" s="4" t="s">
        <v>196</v>
      </c>
      <c r="C3930" s="2" t="s">
        <v>450</v>
      </c>
      <c r="D3930" s="2" t="s">
        <v>9298</v>
      </c>
      <c r="E3930" s="2">
        <v>0.0</v>
      </c>
      <c r="F3930" s="2">
        <f>IFERROR(__xludf.DUMMYFUNCTION("""COMPUTED_VALUE"""),0.0)</f>
        <v>0</v>
      </c>
      <c r="G3930" s="4" t="s">
        <v>3237</v>
      </c>
      <c r="H3930" s="2" t="s">
        <v>3176</v>
      </c>
    </row>
    <row r="3931">
      <c r="A3931" s="3">
        <v>46221.0</v>
      </c>
      <c r="B3931" s="4" t="s">
        <v>288</v>
      </c>
      <c r="C3931" s="2" t="s">
        <v>450</v>
      </c>
      <c r="D3931" s="2" t="s">
        <v>9298</v>
      </c>
      <c r="E3931" s="2">
        <v>0.0</v>
      </c>
      <c r="F3931" s="2">
        <f>IFERROR(__xludf.DUMMYFUNCTION("""COMPUTED_VALUE"""),0.0)</f>
        <v>0</v>
      </c>
      <c r="G3931" s="4" t="s">
        <v>3237</v>
      </c>
      <c r="H3931" s="2" t="s">
        <v>3176</v>
      </c>
    </row>
    <row r="3932">
      <c r="A3932" s="3">
        <v>46222.0</v>
      </c>
      <c r="B3932" s="4" t="s">
        <v>256</v>
      </c>
      <c r="C3932" s="2" t="s">
        <v>450</v>
      </c>
      <c r="D3932" s="2" t="s">
        <v>9298</v>
      </c>
      <c r="E3932" s="2">
        <v>0.0</v>
      </c>
      <c r="F3932" s="2">
        <f>IFERROR(__xludf.DUMMYFUNCTION("""COMPUTED_VALUE"""),0.0)</f>
        <v>0</v>
      </c>
      <c r="G3932" s="4" t="s">
        <v>3237</v>
      </c>
      <c r="H3932" s="2" t="s">
        <v>3176</v>
      </c>
    </row>
    <row r="3933">
      <c r="A3933" s="3">
        <v>46223.0</v>
      </c>
      <c r="B3933" s="4" t="s">
        <v>180</v>
      </c>
      <c r="C3933" s="2" t="s">
        <v>450</v>
      </c>
      <c r="D3933" s="2" t="s">
        <v>9298</v>
      </c>
      <c r="E3933" s="2">
        <v>0.0</v>
      </c>
      <c r="F3933" s="2">
        <f>IFERROR(__xludf.DUMMYFUNCTION("""COMPUTED_VALUE"""),0.0)</f>
        <v>0</v>
      </c>
      <c r="G3933" s="4" t="s">
        <v>3237</v>
      </c>
      <c r="H3933" s="2" t="s">
        <v>3176</v>
      </c>
    </row>
    <row r="3934">
      <c r="A3934" s="3">
        <v>46224.0</v>
      </c>
      <c r="B3934" s="4" t="s">
        <v>208</v>
      </c>
      <c r="C3934" s="2" t="s">
        <v>450</v>
      </c>
      <c r="D3934" s="2" t="s">
        <v>9298</v>
      </c>
      <c r="E3934" s="2">
        <v>0.0</v>
      </c>
      <c r="F3934" s="2">
        <f>IFERROR(__xludf.DUMMYFUNCTION("""COMPUTED_VALUE"""),0.0)</f>
        <v>0</v>
      </c>
      <c r="G3934" s="4" t="s">
        <v>3237</v>
      </c>
      <c r="H3934" s="2" t="s">
        <v>3176</v>
      </c>
    </row>
    <row r="3935">
      <c r="A3935" s="3">
        <v>46225.0</v>
      </c>
      <c r="B3935" s="4" t="s">
        <v>303</v>
      </c>
      <c r="C3935" s="2" t="s">
        <v>450</v>
      </c>
      <c r="D3935" s="2" t="s">
        <v>9298</v>
      </c>
      <c r="E3935" s="2">
        <v>0.0</v>
      </c>
      <c r="F3935" s="2">
        <f>IFERROR(__xludf.DUMMYFUNCTION("""COMPUTED_VALUE"""),0.0)</f>
        <v>0</v>
      </c>
      <c r="G3935" s="4" t="s">
        <v>3237</v>
      </c>
      <c r="H3935" s="2" t="s">
        <v>3176</v>
      </c>
    </row>
    <row r="3936">
      <c r="A3936" s="3">
        <v>46226.0</v>
      </c>
      <c r="B3936" s="4" t="s">
        <v>148</v>
      </c>
      <c r="C3936" s="2" t="s">
        <v>450</v>
      </c>
      <c r="D3936" s="2" t="s">
        <v>9298</v>
      </c>
      <c r="E3936" s="2">
        <v>0.0</v>
      </c>
      <c r="F3936" s="2">
        <f>IFERROR(__xludf.DUMMYFUNCTION("""COMPUTED_VALUE"""),0.0)</f>
        <v>0</v>
      </c>
      <c r="G3936" s="4" t="s">
        <v>3237</v>
      </c>
      <c r="H3936" s="2" t="s">
        <v>3176</v>
      </c>
    </row>
    <row r="3937">
      <c r="A3937" s="3">
        <v>46227.0</v>
      </c>
      <c r="B3937" s="4" t="s">
        <v>196</v>
      </c>
      <c r="C3937" s="2" t="s">
        <v>450</v>
      </c>
      <c r="D3937" s="2" t="s">
        <v>9298</v>
      </c>
      <c r="E3937" s="2">
        <v>0.0</v>
      </c>
      <c r="F3937" s="2">
        <f>IFERROR(__xludf.DUMMYFUNCTION("""COMPUTED_VALUE"""),0.0)</f>
        <v>0</v>
      </c>
      <c r="G3937" s="4" t="s">
        <v>3237</v>
      </c>
      <c r="H3937" s="2" t="s">
        <v>3176</v>
      </c>
    </row>
    <row r="3938">
      <c r="A3938" s="3">
        <v>46228.0</v>
      </c>
      <c r="B3938" s="4" t="s">
        <v>288</v>
      </c>
      <c r="C3938" s="2" t="s">
        <v>450</v>
      </c>
      <c r="D3938" s="2" t="s">
        <v>9298</v>
      </c>
      <c r="E3938" s="2">
        <v>0.0</v>
      </c>
      <c r="F3938" s="2">
        <f>IFERROR(__xludf.DUMMYFUNCTION("""COMPUTED_VALUE"""),0.0)</f>
        <v>0</v>
      </c>
      <c r="G3938" s="4" t="s">
        <v>3237</v>
      </c>
      <c r="H3938" s="2" t="s">
        <v>3176</v>
      </c>
    </row>
    <row r="3939">
      <c r="A3939" s="3">
        <v>46229.0</v>
      </c>
      <c r="B3939" s="4" t="s">
        <v>256</v>
      </c>
      <c r="C3939" s="2" t="s">
        <v>450</v>
      </c>
      <c r="D3939" s="2" t="s">
        <v>9298</v>
      </c>
      <c r="E3939" s="2">
        <v>0.0</v>
      </c>
      <c r="F3939" s="2">
        <f>IFERROR(__xludf.DUMMYFUNCTION("""COMPUTED_VALUE"""),0.0)</f>
        <v>0</v>
      </c>
      <c r="G3939" s="4" t="s">
        <v>3237</v>
      </c>
      <c r="H3939" s="2" t="s">
        <v>3176</v>
      </c>
    </row>
    <row r="3940">
      <c r="A3940" s="3">
        <v>46230.0</v>
      </c>
      <c r="B3940" s="4" t="s">
        <v>180</v>
      </c>
      <c r="C3940" s="2" t="s">
        <v>450</v>
      </c>
      <c r="D3940" s="2" t="s">
        <v>9298</v>
      </c>
      <c r="E3940" s="2">
        <v>0.0</v>
      </c>
      <c r="F3940" s="2">
        <f>IFERROR(__xludf.DUMMYFUNCTION("""COMPUTED_VALUE"""),0.0)</f>
        <v>0</v>
      </c>
      <c r="G3940" s="4" t="s">
        <v>3237</v>
      </c>
      <c r="H3940" s="2" t="s">
        <v>3176</v>
      </c>
    </row>
    <row r="3941">
      <c r="A3941" s="3">
        <v>46231.0</v>
      </c>
      <c r="B3941" s="4" t="s">
        <v>208</v>
      </c>
      <c r="C3941" s="2" t="s">
        <v>450</v>
      </c>
      <c r="D3941" s="2" t="s">
        <v>9298</v>
      </c>
      <c r="E3941" s="2">
        <v>0.0</v>
      </c>
      <c r="F3941" s="2">
        <f>IFERROR(__xludf.DUMMYFUNCTION("""COMPUTED_VALUE"""),0.0)</f>
        <v>0</v>
      </c>
      <c r="G3941" s="4" t="s">
        <v>3237</v>
      </c>
      <c r="H3941" s="2" t="s">
        <v>3176</v>
      </c>
    </row>
    <row r="3942">
      <c r="A3942" s="3">
        <v>46232.0</v>
      </c>
      <c r="B3942" s="4" t="s">
        <v>303</v>
      </c>
      <c r="C3942" s="2" t="s">
        <v>450</v>
      </c>
      <c r="D3942" s="2" t="s">
        <v>9298</v>
      </c>
      <c r="E3942" s="2">
        <v>0.0</v>
      </c>
      <c r="F3942" s="2">
        <f>IFERROR(__xludf.DUMMYFUNCTION("""COMPUTED_VALUE"""),0.0)</f>
        <v>0</v>
      </c>
      <c r="G3942" s="4" t="s">
        <v>3237</v>
      </c>
      <c r="H3942" s="2" t="s">
        <v>3176</v>
      </c>
    </row>
    <row r="3943">
      <c r="A3943" s="3">
        <v>46233.0</v>
      </c>
      <c r="B3943" s="4" t="s">
        <v>148</v>
      </c>
      <c r="C3943" s="2" t="s">
        <v>450</v>
      </c>
      <c r="D3943" s="2" t="s">
        <v>9298</v>
      </c>
      <c r="E3943" s="2">
        <v>0.0</v>
      </c>
      <c r="F3943" s="2">
        <f>IFERROR(__xludf.DUMMYFUNCTION("""COMPUTED_VALUE"""),0.0)</f>
        <v>0</v>
      </c>
      <c r="G3943" s="4" t="s">
        <v>3237</v>
      </c>
      <c r="H3943" s="2" t="s">
        <v>3176</v>
      </c>
    </row>
    <row r="3944">
      <c r="A3944" s="3">
        <v>46234.0</v>
      </c>
      <c r="B3944" s="4" t="s">
        <v>196</v>
      </c>
      <c r="C3944" s="2" t="s">
        <v>450</v>
      </c>
      <c r="D3944" s="2" t="s">
        <v>9298</v>
      </c>
      <c r="E3944" s="2">
        <v>0.0</v>
      </c>
      <c r="F3944" s="2">
        <f>IFERROR(__xludf.DUMMYFUNCTION("""COMPUTED_VALUE"""),0.0)</f>
        <v>0</v>
      </c>
      <c r="G3944" s="4" t="s">
        <v>3237</v>
      </c>
      <c r="H3944" s="2" t="s">
        <v>3176</v>
      </c>
    </row>
    <row r="3945">
      <c r="A3945" s="3">
        <v>46235.0</v>
      </c>
      <c r="B3945" s="4" t="s">
        <v>288</v>
      </c>
      <c r="C3945" s="2" t="s">
        <v>450</v>
      </c>
      <c r="D3945" s="2" t="s">
        <v>9298</v>
      </c>
      <c r="E3945" s="2">
        <v>0.0</v>
      </c>
      <c r="F3945" s="2">
        <f>IFERROR(__xludf.DUMMYFUNCTION("""COMPUTED_VALUE"""),0.0)</f>
        <v>0</v>
      </c>
      <c r="G3945" s="4" t="s">
        <v>3237</v>
      </c>
      <c r="H3945" s="2" t="s">
        <v>3176</v>
      </c>
    </row>
    <row r="3946">
      <c r="A3946" s="3">
        <v>46236.0</v>
      </c>
      <c r="B3946" s="4" t="s">
        <v>256</v>
      </c>
      <c r="C3946" s="2" t="s">
        <v>450</v>
      </c>
      <c r="D3946" s="2" t="s">
        <v>9298</v>
      </c>
      <c r="E3946" s="2">
        <v>0.0</v>
      </c>
      <c r="F3946" s="2">
        <f>IFERROR(__xludf.DUMMYFUNCTION("""COMPUTED_VALUE"""),0.0)</f>
        <v>0</v>
      </c>
      <c r="G3946" s="4" t="s">
        <v>3237</v>
      </c>
      <c r="H3946" s="2" t="s">
        <v>3176</v>
      </c>
    </row>
    <row r="3947">
      <c r="A3947" s="3">
        <v>46237.0</v>
      </c>
      <c r="B3947" s="4" t="s">
        <v>180</v>
      </c>
      <c r="C3947" s="2" t="s">
        <v>450</v>
      </c>
      <c r="D3947" s="2" t="s">
        <v>9298</v>
      </c>
      <c r="E3947" s="2">
        <v>0.0</v>
      </c>
      <c r="F3947" s="2">
        <f>IFERROR(__xludf.DUMMYFUNCTION("""COMPUTED_VALUE"""),0.0)</f>
        <v>0</v>
      </c>
      <c r="G3947" s="4" t="s">
        <v>3237</v>
      </c>
      <c r="H3947" s="2" t="s">
        <v>3176</v>
      </c>
    </row>
    <row r="3948">
      <c r="A3948" s="3">
        <v>46238.0</v>
      </c>
      <c r="B3948" s="4" t="s">
        <v>208</v>
      </c>
      <c r="C3948" s="2" t="s">
        <v>450</v>
      </c>
      <c r="D3948" s="2" t="s">
        <v>9298</v>
      </c>
      <c r="E3948" s="2">
        <v>0.0</v>
      </c>
      <c r="F3948" s="2">
        <f>IFERROR(__xludf.DUMMYFUNCTION("""COMPUTED_VALUE"""),0.0)</f>
        <v>0</v>
      </c>
      <c r="G3948" s="4" t="s">
        <v>3237</v>
      </c>
      <c r="H3948" s="2" t="s">
        <v>3176</v>
      </c>
    </row>
    <row r="3949">
      <c r="A3949" s="3">
        <v>46239.0</v>
      </c>
      <c r="B3949" s="4" t="s">
        <v>303</v>
      </c>
      <c r="C3949" s="2" t="s">
        <v>450</v>
      </c>
      <c r="D3949" s="2" t="s">
        <v>9298</v>
      </c>
      <c r="E3949" s="2">
        <v>0.0</v>
      </c>
      <c r="F3949" s="2">
        <f>IFERROR(__xludf.DUMMYFUNCTION("""COMPUTED_VALUE"""),0.0)</f>
        <v>0</v>
      </c>
      <c r="G3949" s="4" t="s">
        <v>3237</v>
      </c>
      <c r="H3949" s="2" t="s">
        <v>3176</v>
      </c>
    </row>
    <row r="3950">
      <c r="A3950" s="3">
        <v>46240.0</v>
      </c>
      <c r="B3950" s="4" t="s">
        <v>148</v>
      </c>
      <c r="C3950" s="2" t="s">
        <v>450</v>
      </c>
      <c r="D3950" s="2" t="s">
        <v>9298</v>
      </c>
      <c r="E3950" s="2">
        <v>0.0</v>
      </c>
      <c r="F3950" s="2">
        <f>IFERROR(__xludf.DUMMYFUNCTION("""COMPUTED_VALUE"""),0.0)</f>
        <v>0</v>
      </c>
      <c r="G3950" s="4" t="s">
        <v>3237</v>
      </c>
      <c r="H3950" s="2" t="s">
        <v>3176</v>
      </c>
    </row>
    <row r="3951">
      <c r="A3951" s="3">
        <v>46241.0</v>
      </c>
      <c r="B3951" s="4" t="s">
        <v>196</v>
      </c>
      <c r="C3951" s="2" t="s">
        <v>450</v>
      </c>
      <c r="D3951" s="2" t="s">
        <v>9298</v>
      </c>
      <c r="E3951" s="2">
        <v>0.0</v>
      </c>
      <c r="F3951" s="2">
        <f>IFERROR(__xludf.DUMMYFUNCTION("""COMPUTED_VALUE"""),0.0)</f>
        <v>0</v>
      </c>
      <c r="G3951" s="4" t="s">
        <v>3237</v>
      </c>
      <c r="H3951" s="2" t="s">
        <v>3176</v>
      </c>
    </row>
    <row r="3952">
      <c r="A3952" s="3">
        <v>46242.0</v>
      </c>
      <c r="B3952" s="4" t="s">
        <v>288</v>
      </c>
      <c r="C3952" s="2" t="s">
        <v>450</v>
      </c>
      <c r="D3952" s="2" t="s">
        <v>9298</v>
      </c>
      <c r="E3952" s="2">
        <v>0.0</v>
      </c>
      <c r="F3952" s="2">
        <f>IFERROR(__xludf.DUMMYFUNCTION("""COMPUTED_VALUE"""),0.0)</f>
        <v>0</v>
      </c>
      <c r="G3952" s="4" t="s">
        <v>3237</v>
      </c>
      <c r="H3952" s="2" t="s">
        <v>3176</v>
      </c>
    </row>
    <row r="3953">
      <c r="A3953" s="3">
        <v>46243.0</v>
      </c>
      <c r="B3953" s="4" t="s">
        <v>256</v>
      </c>
      <c r="C3953" s="2" t="s">
        <v>450</v>
      </c>
      <c r="D3953" s="2" t="s">
        <v>9298</v>
      </c>
      <c r="E3953" s="2">
        <v>0.0</v>
      </c>
      <c r="F3953" s="2">
        <f>IFERROR(__xludf.DUMMYFUNCTION("""COMPUTED_VALUE"""),0.0)</f>
        <v>0</v>
      </c>
      <c r="G3953" s="4" t="s">
        <v>3237</v>
      </c>
      <c r="H3953" s="2" t="s">
        <v>3176</v>
      </c>
    </row>
    <row r="3954">
      <c r="A3954" s="3">
        <v>46244.0</v>
      </c>
      <c r="B3954" s="4" t="s">
        <v>180</v>
      </c>
      <c r="C3954" s="2" t="s">
        <v>450</v>
      </c>
      <c r="D3954" s="2" t="s">
        <v>9298</v>
      </c>
      <c r="E3954" s="2">
        <v>0.0</v>
      </c>
      <c r="F3954" s="2">
        <f>IFERROR(__xludf.DUMMYFUNCTION("""COMPUTED_VALUE"""),0.0)</f>
        <v>0</v>
      </c>
      <c r="G3954" s="4" t="s">
        <v>3237</v>
      </c>
      <c r="H3954" s="2" t="s">
        <v>3176</v>
      </c>
    </row>
    <row r="3955">
      <c r="A3955" s="3">
        <v>46245.0</v>
      </c>
      <c r="B3955" s="4" t="s">
        <v>208</v>
      </c>
      <c r="C3955" s="2" t="s">
        <v>450</v>
      </c>
      <c r="D3955" s="2" t="s">
        <v>9298</v>
      </c>
      <c r="E3955" s="2">
        <v>0.0</v>
      </c>
      <c r="F3955" s="2">
        <f>IFERROR(__xludf.DUMMYFUNCTION("""COMPUTED_VALUE"""),0.0)</f>
        <v>0</v>
      </c>
      <c r="G3955" s="4" t="s">
        <v>3237</v>
      </c>
      <c r="H3955" s="2" t="s">
        <v>3176</v>
      </c>
    </row>
    <row r="3956">
      <c r="A3956" s="3">
        <v>46246.0</v>
      </c>
      <c r="B3956" s="4" t="s">
        <v>303</v>
      </c>
      <c r="C3956" s="2" t="s">
        <v>450</v>
      </c>
      <c r="D3956" s="2" t="s">
        <v>9298</v>
      </c>
      <c r="E3956" s="2">
        <v>0.0</v>
      </c>
      <c r="F3956" s="2">
        <f>IFERROR(__xludf.DUMMYFUNCTION("""COMPUTED_VALUE"""),0.0)</f>
        <v>0</v>
      </c>
      <c r="G3956" s="4" t="s">
        <v>3237</v>
      </c>
      <c r="H3956" s="2" t="s">
        <v>3176</v>
      </c>
    </row>
    <row r="3957">
      <c r="A3957" s="3">
        <v>46247.0</v>
      </c>
      <c r="B3957" s="4" t="s">
        <v>148</v>
      </c>
      <c r="C3957" s="2" t="s">
        <v>450</v>
      </c>
      <c r="D3957" s="2" t="s">
        <v>9298</v>
      </c>
      <c r="E3957" s="2">
        <v>0.0</v>
      </c>
      <c r="F3957" s="2">
        <f>IFERROR(__xludf.DUMMYFUNCTION("""COMPUTED_VALUE"""),0.0)</f>
        <v>0</v>
      </c>
      <c r="G3957" s="4" t="s">
        <v>3237</v>
      </c>
      <c r="H3957" s="2" t="s">
        <v>3176</v>
      </c>
    </row>
    <row r="3958">
      <c r="A3958" s="3">
        <v>46248.0</v>
      </c>
      <c r="B3958" s="4" t="s">
        <v>196</v>
      </c>
      <c r="C3958" s="2" t="s">
        <v>450</v>
      </c>
      <c r="D3958" s="2" t="s">
        <v>9298</v>
      </c>
      <c r="E3958" s="2">
        <v>0.0</v>
      </c>
      <c r="F3958" s="2">
        <f>IFERROR(__xludf.DUMMYFUNCTION("""COMPUTED_VALUE"""),0.0)</f>
        <v>0</v>
      </c>
      <c r="G3958" s="4" t="s">
        <v>3237</v>
      </c>
      <c r="H3958" s="2" t="s">
        <v>3176</v>
      </c>
    </row>
    <row r="3959">
      <c r="A3959" s="3">
        <v>46249.0</v>
      </c>
      <c r="B3959" s="4" t="s">
        <v>288</v>
      </c>
      <c r="C3959" s="2" t="s">
        <v>450</v>
      </c>
      <c r="D3959" s="2" t="s">
        <v>9298</v>
      </c>
      <c r="E3959" s="2">
        <v>0.0</v>
      </c>
      <c r="F3959" s="2">
        <f>IFERROR(__xludf.DUMMYFUNCTION("""COMPUTED_VALUE"""),0.0)</f>
        <v>0</v>
      </c>
      <c r="G3959" s="4" t="s">
        <v>3237</v>
      </c>
      <c r="H3959" s="2" t="s">
        <v>3176</v>
      </c>
    </row>
    <row r="3960">
      <c r="A3960" s="3">
        <v>46250.0</v>
      </c>
      <c r="B3960" s="4" t="s">
        <v>256</v>
      </c>
      <c r="C3960" s="2" t="s">
        <v>450</v>
      </c>
      <c r="D3960" s="2" t="s">
        <v>9298</v>
      </c>
      <c r="E3960" s="2">
        <v>0.0</v>
      </c>
      <c r="F3960" s="2">
        <f>IFERROR(__xludf.DUMMYFUNCTION("""COMPUTED_VALUE"""),0.0)</f>
        <v>0</v>
      </c>
      <c r="G3960" s="4" t="s">
        <v>3237</v>
      </c>
      <c r="H3960" s="2" t="s">
        <v>3176</v>
      </c>
    </row>
    <row r="3961">
      <c r="A3961" s="3">
        <v>46251.0</v>
      </c>
      <c r="B3961" s="4" t="s">
        <v>180</v>
      </c>
      <c r="C3961" s="2" t="s">
        <v>450</v>
      </c>
      <c r="D3961" s="2" t="s">
        <v>9298</v>
      </c>
      <c r="E3961" s="2">
        <v>0.0</v>
      </c>
      <c r="F3961" s="2">
        <f>IFERROR(__xludf.DUMMYFUNCTION("""COMPUTED_VALUE"""),0.0)</f>
        <v>0</v>
      </c>
      <c r="G3961" s="4" t="s">
        <v>3237</v>
      </c>
      <c r="H3961" s="2" t="s">
        <v>3176</v>
      </c>
    </row>
    <row r="3962">
      <c r="A3962" s="3">
        <v>46252.0</v>
      </c>
      <c r="B3962" s="4" t="s">
        <v>208</v>
      </c>
      <c r="C3962" s="2" t="s">
        <v>450</v>
      </c>
      <c r="D3962" s="2" t="s">
        <v>9298</v>
      </c>
      <c r="E3962" s="2">
        <v>0.0</v>
      </c>
      <c r="F3962" s="2">
        <f>IFERROR(__xludf.DUMMYFUNCTION("""COMPUTED_VALUE"""),0.0)</f>
        <v>0</v>
      </c>
      <c r="G3962" s="4" t="s">
        <v>3237</v>
      </c>
      <c r="H3962" s="2" t="s">
        <v>3176</v>
      </c>
    </row>
    <row r="3963">
      <c r="A3963" s="3">
        <v>46253.0</v>
      </c>
      <c r="B3963" s="4" t="s">
        <v>303</v>
      </c>
      <c r="C3963" s="2" t="s">
        <v>450</v>
      </c>
      <c r="D3963" s="2" t="s">
        <v>9298</v>
      </c>
      <c r="E3963" s="2">
        <v>0.0</v>
      </c>
      <c r="F3963" s="2">
        <f>IFERROR(__xludf.DUMMYFUNCTION("""COMPUTED_VALUE"""),0.0)</f>
        <v>0</v>
      </c>
      <c r="G3963" s="4" t="s">
        <v>3237</v>
      </c>
      <c r="H3963" s="2" t="s">
        <v>3176</v>
      </c>
    </row>
    <row r="3964">
      <c r="A3964" s="3">
        <v>46254.0</v>
      </c>
      <c r="B3964" s="4" t="s">
        <v>148</v>
      </c>
      <c r="C3964" s="2" t="s">
        <v>450</v>
      </c>
      <c r="D3964" s="2" t="s">
        <v>9298</v>
      </c>
      <c r="E3964" s="2">
        <v>0.0</v>
      </c>
      <c r="F3964" s="2">
        <f>IFERROR(__xludf.DUMMYFUNCTION("""COMPUTED_VALUE"""),0.0)</f>
        <v>0</v>
      </c>
      <c r="G3964" s="4" t="s">
        <v>3237</v>
      </c>
      <c r="H3964" s="2" t="s">
        <v>3176</v>
      </c>
    </row>
    <row r="3965">
      <c r="A3965" s="3">
        <v>46255.0</v>
      </c>
      <c r="B3965" s="4" t="s">
        <v>196</v>
      </c>
      <c r="C3965" s="2" t="s">
        <v>450</v>
      </c>
      <c r="D3965" s="2" t="s">
        <v>9298</v>
      </c>
      <c r="E3965" s="2">
        <v>0.0</v>
      </c>
      <c r="F3965" s="2">
        <f>IFERROR(__xludf.DUMMYFUNCTION("""COMPUTED_VALUE"""),0.0)</f>
        <v>0</v>
      </c>
      <c r="G3965" s="4" t="s">
        <v>3237</v>
      </c>
      <c r="H3965" s="2" t="s">
        <v>3176</v>
      </c>
    </row>
    <row r="3966">
      <c r="A3966" s="3">
        <v>46256.0</v>
      </c>
      <c r="B3966" s="4" t="s">
        <v>288</v>
      </c>
      <c r="C3966" s="2" t="s">
        <v>450</v>
      </c>
      <c r="D3966" s="2" t="s">
        <v>9298</v>
      </c>
      <c r="E3966" s="2">
        <v>0.0</v>
      </c>
      <c r="F3966" s="2">
        <f>IFERROR(__xludf.DUMMYFUNCTION("""COMPUTED_VALUE"""),0.0)</f>
        <v>0</v>
      </c>
      <c r="G3966" s="4" t="s">
        <v>3237</v>
      </c>
      <c r="H3966" s="2" t="s">
        <v>3176</v>
      </c>
    </row>
    <row r="3967">
      <c r="A3967" s="3">
        <v>46257.0</v>
      </c>
      <c r="B3967" s="4" t="s">
        <v>256</v>
      </c>
      <c r="C3967" s="2" t="s">
        <v>450</v>
      </c>
      <c r="D3967" s="2" t="s">
        <v>9298</v>
      </c>
      <c r="E3967" s="2">
        <v>0.0</v>
      </c>
      <c r="F3967" s="2">
        <f>IFERROR(__xludf.DUMMYFUNCTION("""COMPUTED_VALUE"""),0.0)</f>
        <v>0</v>
      </c>
      <c r="G3967" s="4" t="s">
        <v>3237</v>
      </c>
      <c r="H3967" s="2" t="s">
        <v>3176</v>
      </c>
    </row>
    <row r="3968">
      <c r="A3968" s="3">
        <v>46258.0</v>
      </c>
      <c r="B3968" s="4" t="s">
        <v>180</v>
      </c>
      <c r="C3968" s="2" t="s">
        <v>450</v>
      </c>
      <c r="D3968" s="2" t="s">
        <v>9298</v>
      </c>
      <c r="E3968" s="2">
        <v>0.0</v>
      </c>
      <c r="F3968" s="2">
        <f>IFERROR(__xludf.DUMMYFUNCTION("""COMPUTED_VALUE"""),0.0)</f>
        <v>0</v>
      </c>
      <c r="G3968" s="4" t="s">
        <v>3237</v>
      </c>
      <c r="H3968" s="2" t="s">
        <v>3176</v>
      </c>
    </row>
    <row r="3969">
      <c r="A3969" s="3">
        <v>46259.0</v>
      </c>
      <c r="B3969" s="4" t="s">
        <v>208</v>
      </c>
      <c r="C3969" s="2" t="s">
        <v>450</v>
      </c>
      <c r="D3969" s="2" t="s">
        <v>9298</v>
      </c>
      <c r="E3969" s="2">
        <v>0.0</v>
      </c>
      <c r="F3969" s="2">
        <f>IFERROR(__xludf.DUMMYFUNCTION("""COMPUTED_VALUE"""),0.0)</f>
        <v>0</v>
      </c>
      <c r="G3969" s="4" t="s">
        <v>3237</v>
      </c>
      <c r="H3969" s="2" t="s">
        <v>3176</v>
      </c>
    </row>
    <row r="3970">
      <c r="A3970" s="3">
        <v>46260.0</v>
      </c>
      <c r="B3970" s="4" t="s">
        <v>303</v>
      </c>
      <c r="C3970" s="2" t="s">
        <v>450</v>
      </c>
      <c r="D3970" s="2" t="s">
        <v>9298</v>
      </c>
      <c r="E3970" s="2">
        <v>0.0</v>
      </c>
      <c r="F3970" s="2">
        <f>IFERROR(__xludf.DUMMYFUNCTION("""COMPUTED_VALUE"""),0.0)</f>
        <v>0</v>
      </c>
      <c r="G3970" s="4" t="s">
        <v>3237</v>
      </c>
      <c r="H3970" s="2" t="s">
        <v>3176</v>
      </c>
    </row>
    <row r="3971">
      <c r="A3971" s="3">
        <v>46261.0</v>
      </c>
      <c r="B3971" s="4" t="s">
        <v>148</v>
      </c>
      <c r="C3971" s="2" t="s">
        <v>450</v>
      </c>
      <c r="D3971" s="2" t="s">
        <v>9298</v>
      </c>
      <c r="E3971" s="2">
        <v>0.0</v>
      </c>
      <c r="F3971" s="2">
        <f>IFERROR(__xludf.DUMMYFUNCTION("""COMPUTED_VALUE"""),0.0)</f>
        <v>0</v>
      </c>
      <c r="G3971" s="4" t="s">
        <v>3237</v>
      </c>
      <c r="H3971" s="2" t="s">
        <v>3176</v>
      </c>
    </row>
    <row r="3972">
      <c r="A3972" s="3">
        <v>46262.0</v>
      </c>
      <c r="B3972" s="4" t="s">
        <v>196</v>
      </c>
      <c r="C3972" s="2" t="s">
        <v>450</v>
      </c>
      <c r="D3972" s="2" t="s">
        <v>9298</v>
      </c>
      <c r="E3972" s="2">
        <v>0.0</v>
      </c>
      <c r="F3972" s="2">
        <f>IFERROR(__xludf.DUMMYFUNCTION("""COMPUTED_VALUE"""),0.0)</f>
        <v>0</v>
      </c>
      <c r="G3972" s="4" t="s">
        <v>3237</v>
      </c>
      <c r="H3972" s="2" t="s">
        <v>3176</v>
      </c>
    </row>
    <row r="3973">
      <c r="A3973" s="3">
        <v>46263.0</v>
      </c>
      <c r="B3973" s="4" t="s">
        <v>288</v>
      </c>
      <c r="C3973" s="2" t="s">
        <v>450</v>
      </c>
      <c r="D3973" s="2" t="s">
        <v>9298</v>
      </c>
      <c r="E3973" s="2">
        <v>0.0</v>
      </c>
      <c r="F3973" s="2">
        <f>IFERROR(__xludf.DUMMYFUNCTION("""COMPUTED_VALUE"""),0.0)</f>
        <v>0</v>
      </c>
      <c r="G3973" s="4" t="s">
        <v>3237</v>
      </c>
      <c r="H3973" s="2" t="s">
        <v>3176</v>
      </c>
    </row>
    <row r="3974">
      <c r="A3974" s="3">
        <v>46264.0</v>
      </c>
      <c r="B3974" s="4" t="s">
        <v>256</v>
      </c>
      <c r="C3974" s="2" t="s">
        <v>450</v>
      </c>
      <c r="D3974" s="2" t="s">
        <v>9298</v>
      </c>
      <c r="E3974" s="2">
        <v>0.0</v>
      </c>
      <c r="F3974" s="2">
        <f>IFERROR(__xludf.DUMMYFUNCTION("""COMPUTED_VALUE"""),0.0)</f>
        <v>0</v>
      </c>
      <c r="G3974" s="4" t="s">
        <v>3237</v>
      </c>
      <c r="H3974" s="2" t="s">
        <v>3176</v>
      </c>
    </row>
    <row r="3975">
      <c r="A3975" s="3">
        <v>46265.0</v>
      </c>
      <c r="B3975" s="4" t="s">
        <v>180</v>
      </c>
      <c r="C3975" s="2" t="s">
        <v>450</v>
      </c>
      <c r="D3975" s="2" t="s">
        <v>9298</v>
      </c>
      <c r="E3975" s="2">
        <v>0.0</v>
      </c>
      <c r="F3975" s="2">
        <f>IFERROR(__xludf.DUMMYFUNCTION("""COMPUTED_VALUE"""),0.0)</f>
        <v>0</v>
      </c>
      <c r="G3975" s="4" t="s">
        <v>3237</v>
      </c>
      <c r="H3975" s="2" t="s">
        <v>3176</v>
      </c>
    </row>
    <row r="3976">
      <c r="A3976" s="3">
        <v>46266.0</v>
      </c>
      <c r="B3976" s="4" t="s">
        <v>208</v>
      </c>
      <c r="C3976" s="2" t="s">
        <v>450</v>
      </c>
      <c r="D3976" s="2" t="s">
        <v>9298</v>
      </c>
      <c r="E3976" s="2">
        <v>0.0</v>
      </c>
      <c r="F3976" s="2">
        <f>IFERROR(__xludf.DUMMYFUNCTION("""COMPUTED_VALUE"""),0.0)</f>
        <v>0</v>
      </c>
      <c r="G3976" s="4" t="s">
        <v>3237</v>
      </c>
      <c r="H3976" s="2" t="s">
        <v>3176</v>
      </c>
    </row>
    <row r="3977">
      <c r="A3977" s="3">
        <v>46267.0</v>
      </c>
      <c r="B3977" s="4" t="s">
        <v>303</v>
      </c>
      <c r="C3977" s="2" t="s">
        <v>450</v>
      </c>
      <c r="D3977" s="2" t="s">
        <v>9298</v>
      </c>
      <c r="E3977" s="2">
        <v>0.0</v>
      </c>
      <c r="F3977" s="2">
        <f>IFERROR(__xludf.DUMMYFUNCTION("""COMPUTED_VALUE"""),0.0)</f>
        <v>0</v>
      </c>
      <c r="G3977" s="4" t="s">
        <v>3237</v>
      </c>
      <c r="H3977" s="2" t="s">
        <v>3176</v>
      </c>
    </row>
    <row r="3978">
      <c r="A3978" s="3">
        <v>46268.0</v>
      </c>
      <c r="B3978" s="4" t="s">
        <v>148</v>
      </c>
      <c r="C3978" s="2" t="s">
        <v>450</v>
      </c>
      <c r="D3978" s="2" t="s">
        <v>9298</v>
      </c>
      <c r="E3978" s="2">
        <v>0.0</v>
      </c>
      <c r="F3978" s="2">
        <f>IFERROR(__xludf.DUMMYFUNCTION("""COMPUTED_VALUE"""),0.0)</f>
        <v>0</v>
      </c>
      <c r="G3978" s="4" t="s">
        <v>3237</v>
      </c>
      <c r="H3978" s="2" t="s">
        <v>3176</v>
      </c>
    </row>
    <row r="3979">
      <c r="A3979" s="3">
        <v>46269.0</v>
      </c>
      <c r="B3979" s="4" t="s">
        <v>196</v>
      </c>
      <c r="C3979" s="2" t="s">
        <v>450</v>
      </c>
      <c r="D3979" s="2" t="s">
        <v>9298</v>
      </c>
      <c r="E3979" s="2">
        <v>0.0</v>
      </c>
      <c r="F3979" s="2">
        <f>IFERROR(__xludf.DUMMYFUNCTION("""COMPUTED_VALUE"""),0.0)</f>
        <v>0</v>
      </c>
      <c r="G3979" s="4" t="s">
        <v>3237</v>
      </c>
      <c r="H3979" s="2" t="s">
        <v>3176</v>
      </c>
    </row>
    <row r="3980">
      <c r="A3980" s="3">
        <v>46270.0</v>
      </c>
      <c r="B3980" s="4" t="s">
        <v>288</v>
      </c>
      <c r="C3980" s="2" t="s">
        <v>450</v>
      </c>
      <c r="D3980" s="2" t="s">
        <v>9298</v>
      </c>
      <c r="E3980" s="2">
        <v>0.0</v>
      </c>
      <c r="F3980" s="2">
        <f>IFERROR(__xludf.DUMMYFUNCTION("""COMPUTED_VALUE"""),0.0)</f>
        <v>0</v>
      </c>
      <c r="G3980" s="4" t="s">
        <v>3237</v>
      </c>
      <c r="H3980" s="2" t="s">
        <v>3176</v>
      </c>
    </row>
    <row r="3981">
      <c r="A3981" s="3">
        <v>46271.0</v>
      </c>
      <c r="B3981" s="4" t="s">
        <v>256</v>
      </c>
      <c r="C3981" s="2" t="s">
        <v>450</v>
      </c>
      <c r="D3981" s="2" t="s">
        <v>9298</v>
      </c>
      <c r="E3981" s="2">
        <v>0.0</v>
      </c>
      <c r="F3981" s="2">
        <f>IFERROR(__xludf.DUMMYFUNCTION("""COMPUTED_VALUE"""),0.0)</f>
        <v>0</v>
      </c>
      <c r="G3981" s="4" t="s">
        <v>3237</v>
      </c>
      <c r="H3981" s="2" t="s">
        <v>3176</v>
      </c>
    </row>
    <row r="3982">
      <c r="A3982" s="3">
        <v>46272.0</v>
      </c>
      <c r="B3982" s="4" t="s">
        <v>180</v>
      </c>
      <c r="C3982" s="2" t="s">
        <v>450</v>
      </c>
      <c r="D3982" s="2" t="s">
        <v>9298</v>
      </c>
      <c r="E3982" s="2">
        <v>0.0</v>
      </c>
      <c r="F3982" s="2">
        <f>IFERROR(__xludf.DUMMYFUNCTION("""COMPUTED_VALUE"""),0.0)</f>
        <v>0</v>
      </c>
      <c r="G3982" s="4" t="s">
        <v>3237</v>
      </c>
      <c r="H3982" s="2" t="s">
        <v>3176</v>
      </c>
    </row>
    <row r="3983">
      <c r="A3983" s="3">
        <v>46273.0</v>
      </c>
      <c r="B3983" s="4" t="s">
        <v>208</v>
      </c>
      <c r="C3983" s="2" t="s">
        <v>450</v>
      </c>
      <c r="D3983" s="2" t="s">
        <v>9298</v>
      </c>
      <c r="E3983" s="2">
        <v>0.0</v>
      </c>
      <c r="F3983" s="2">
        <f>IFERROR(__xludf.DUMMYFUNCTION("""COMPUTED_VALUE"""),0.0)</f>
        <v>0</v>
      </c>
      <c r="G3983" s="4" t="s">
        <v>3237</v>
      </c>
      <c r="H3983" s="2" t="s">
        <v>3176</v>
      </c>
    </row>
    <row r="3984">
      <c r="A3984" s="3">
        <v>46274.0</v>
      </c>
      <c r="B3984" s="4" t="s">
        <v>303</v>
      </c>
      <c r="C3984" s="2" t="s">
        <v>450</v>
      </c>
      <c r="D3984" s="2" t="s">
        <v>9298</v>
      </c>
      <c r="E3984" s="2">
        <v>0.0</v>
      </c>
      <c r="F3984" s="2">
        <f>IFERROR(__xludf.DUMMYFUNCTION("""COMPUTED_VALUE"""),0.0)</f>
        <v>0</v>
      </c>
      <c r="G3984" s="4" t="s">
        <v>3237</v>
      </c>
      <c r="H3984" s="2" t="s">
        <v>3176</v>
      </c>
    </row>
    <row r="3985">
      <c r="A3985" s="3">
        <v>46275.0</v>
      </c>
      <c r="B3985" s="4" t="s">
        <v>148</v>
      </c>
      <c r="C3985" s="2" t="s">
        <v>450</v>
      </c>
      <c r="D3985" s="2" t="s">
        <v>9298</v>
      </c>
      <c r="E3985" s="2">
        <v>0.0</v>
      </c>
      <c r="F3985" s="2">
        <f>IFERROR(__xludf.DUMMYFUNCTION("""COMPUTED_VALUE"""),0.0)</f>
        <v>0</v>
      </c>
      <c r="G3985" s="4" t="s">
        <v>3237</v>
      </c>
      <c r="H3985" s="2" t="s">
        <v>3176</v>
      </c>
    </row>
    <row r="3986">
      <c r="A3986" s="3">
        <v>46276.0</v>
      </c>
      <c r="B3986" s="4" t="s">
        <v>196</v>
      </c>
      <c r="C3986" s="2" t="s">
        <v>450</v>
      </c>
      <c r="D3986" s="2" t="s">
        <v>9298</v>
      </c>
      <c r="E3986" s="2">
        <v>0.0</v>
      </c>
      <c r="F3986" s="2">
        <f>IFERROR(__xludf.DUMMYFUNCTION("""COMPUTED_VALUE"""),0.0)</f>
        <v>0</v>
      </c>
      <c r="G3986" s="4" t="s">
        <v>3237</v>
      </c>
      <c r="H3986" s="2" t="s">
        <v>3176</v>
      </c>
    </row>
    <row r="3987">
      <c r="A3987" s="3">
        <v>46277.0</v>
      </c>
      <c r="B3987" s="4" t="s">
        <v>288</v>
      </c>
      <c r="C3987" s="2" t="s">
        <v>450</v>
      </c>
      <c r="D3987" s="2" t="s">
        <v>9298</v>
      </c>
      <c r="E3987" s="2">
        <v>0.0</v>
      </c>
      <c r="F3987" s="2">
        <f>IFERROR(__xludf.DUMMYFUNCTION("""COMPUTED_VALUE"""),0.0)</f>
        <v>0</v>
      </c>
      <c r="G3987" s="4" t="s">
        <v>3237</v>
      </c>
      <c r="H3987" s="2" t="s">
        <v>3176</v>
      </c>
    </row>
    <row r="3988">
      <c r="A3988" s="3">
        <v>46278.0</v>
      </c>
      <c r="B3988" s="4" t="s">
        <v>256</v>
      </c>
      <c r="C3988" s="2" t="s">
        <v>450</v>
      </c>
      <c r="D3988" s="2" t="s">
        <v>9298</v>
      </c>
      <c r="E3988" s="2">
        <v>0.0</v>
      </c>
      <c r="F3988" s="2">
        <f>IFERROR(__xludf.DUMMYFUNCTION("""COMPUTED_VALUE"""),0.0)</f>
        <v>0</v>
      </c>
      <c r="G3988" s="4" t="s">
        <v>3237</v>
      </c>
      <c r="H3988" s="2" t="s">
        <v>3176</v>
      </c>
    </row>
    <row r="3989">
      <c r="A3989" s="3">
        <v>46279.0</v>
      </c>
      <c r="B3989" s="4" t="s">
        <v>180</v>
      </c>
      <c r="C3989" s="2" t="s">
        <v>450</v>
      </c>
      <c r="D3989" s="2" t="s">
        <v>9298</v>
      </c>
      <c r="E3989" s="2">
        <v>0.0</v>
      </c>
      <c r="F3989" s="2">
        <f>IFERROR(__xludf.DUMMYFUNCTION("""COMPUTED_VALUE"""),0.0)</f>
        <v>0</v>
      </c>
      <c r="G3989" s="4" t="s">
        <v>3237</v>
      </c>
      <c r="H3989" s="2" t="s">
        <v>3176</v>
      </c>
    </row>
    <row r="3990">
      <c r="A3990" s="3">
        <v>46280.0</v>
      </c>
      <c r="B3990" s="4" t="s">
        <v>208</v>
      </c>
      <c r="C3990" s="2" t="s">
        <v>450</v>
      </c>
      <c r="D3990" s="2" t="s">
        <v>9298</v>
      </c>
      <c r="E3990" s="2">
        <v>0.0</v>
      </c>
      <c r="F3990" s="2">
        <f>IFERROR(__xludf.DUMMYFUNCTION("""COMPUTED_VALUE"""),0.0)</f>
        <v>0</v>
      </c>
      <c r="G3990" s="4" t="s">
        <v>3237</v>
      </c>
      <c r="H3990" s="2" t="s">
        <v>3176</v>
      </c>
    </row>
    <row r="3991">
      <c r="A3991" s="3">
        <v>46281.0</v>
      </c>
      <c r="B3991" s="4" t="s">
        <v>303</v>
      </c>
      <c r="C3991" s="2" t="s">
        <v>450</v>
      </c>
      <c r="D3991" s="2" t="s">
        <v>9298</v>
      </c>
      <c r="E3991" s="2">
        <v>0.0</v>
      </c>
      <c r="F3991" s="2">
        <f>IFERROR(__xludf.DUMMYFUNCTION("""COMPUTED_VALUE"""),0.0)</f>
        <v>0</v>
      </c>
      <c r="G3991" s="4" t="s">
        <v>3237</v>
      </c>
      <c r="H3991" s="2" t="s">
        <v>3176</v>
      </c>
    </row>
    <row r="3992">
      <c r="A3992" s="3">
        <v>46282.0</v>
      </c>
      <c r="B3992" s="4" t="s">
        <v>148</v>
      </c>
      <c r="C3992" s="2" t="s">
        <v>450</v>
      </c>
      <c r="D3992" s="2" t="s">
        <v>9298</v>
      </c>
      <c r="E3992" s="2">
        <v>0.0</v>
      </c>
      <c r="F3992" s="2">
        <f>IFERROR(__xludf.DUMMYFUNCTION("""COMPUTED_VALUE"""),0.0)</f>
        <v>0</v>
      </c>
      <c r="G3992" s="4" t="s">
        <v>3237</v>
      </c>
      <c r="H3992" s="2" t="s">
        <v>3176</v>
      </c>
    </row>
    <row r="3993">
      <c r="A3993" s="3">
        <v>46283.0</v>
      </c>
      <c r="B3993" s="4" t="s">
        <v>196</v>
      </c>
      <c r="C3993" s="2" t="s">
        <v>450</v>
      </c>
      <c r="D3993" s="2" t="s">
        <v>9298</v>
      </c>
      <c r="E3993" s="2">
        <v>0.0</v>
      </c>
      <c r="F3993" s="2">
        <f>IFERROR(__xludf.DUMMYFUNCTION("""COMPUTED_VALUE"""),0.0)</f>
        <v>0</v>
      </c>
      <c r="G3993" s="4" t="s">
        <v>3237</v>
      </c>
      <c r="H3993" s="2" t="s">
        <v>3176</v>
      </c>
    </row>
    <row r="3994">
      <c r="A3994" s="3">
        <v>46284.0</v>
      </c>
      <c r="B3994" s="4" t="s">
        <v>288</v>
      </c>
      <c r="C3994" s="2" t="s">
        <v>450</v>
      </c>
      <c r="D3994" s="2" t="s">
        <v>9298</v>
      </c>
      <c r="E3994" s="2">
        <v>0.0</v>
      </c>
      <c r="F3994" s="2">
        <f>IFERROR(__xludf.DUMMYFUNCTION("""COMPUTED_VALUE"""),0.0)</f>
        <v>0</v>
      </c>
      <c r="G3994" s="4" t="s">
        <v>3237</v>
      </c>
      <c r="H3994" s="2" t="s">
        <v>3176</v>
      </c>
    </row>
    <row r="3995">
      <c r="A3995" s="3">
        <v>46285.0</v>
      </c>
      <c r="B3995" s="4" t="s">
        <v>256</v>
      </c>
      <c r="C3995" s="2" t="s">
        <v>450</v>
      </c>
      <c r="D3995" s="2" t="s">
        <v>9298</v>
      </c>
      <c r="E3995" s="2">
        <v>0.0</v>
      </c>
      <c r="F3995" s="2">
        <f>IFERROR(__xludf.DUMMYFUNCTION("""COMPUTED_VALUE"""),0.0)</f>
        <v>0</v>
      </c>
      <c r="G3995" s="4" t="s">
        <v>3237</v>
      </c>
      <c r="H3995" s="2" t="s">
        <v>3176</v>
      </c>
    </row>
    <row r="3996">
      <c r="A3996" s="3">
        <v>46286.0</v>
      </c>
      <c r="B3996" s="4" t="s">
        <v>180</v>
      </c>
      <c r="C3996" s="2" t="s">
        <v>450</v>
      </c>
      <c r="D3996" s="2" t="s">
        <v>9298</v>
      </c>
      <c r="E3996" s="2">
        <v>0.0</v>
      </c>
      <c r="F3996" s="2">
        <f>IFERROR(__xludf.DUMMYFUNCTION("""COMPUTED_VALUE"""),0.0)</f>
        <v>0</v>
      </c>
      <c r="G3996" s="4" t="s">
        <v>3237</v>
      </c>
      <c r="H3996" s="2" t="s">
        <v>3176</v>
      </c>
    </row>
    <row r="3997">
      <c r="A3997" s="3">
        <v>46287.0</v>
      </c>
      <c r="B3997" s="4" t="s">
        <v>208</v>
      </c>
      <c r="C3997" s="2" t="s">
        <v>450</v>
      </c>
      <c r="D3997" s="2" t="s">
        <v>9298</v>
      </c>
      <c r="E3997" s="2">
        <v>1.0</v>
      </c>
      <c r="F3997" s="2">
        <f>IFERROR(__xludf.DUMMYFUNCTION("""COMPUTED_VALUE"""),1.0)</f>
        <v>1</v>
      </c>
      <c r="G3997" s="4" t="s">
        <v>3237</v>
      </c>
      <c r="H3997" s="2" t="s">
        <v>3176</v>
      </c>
    </row>
    <row r="3998">
      <c r="A3998" s="3">
        <v>46288.0</v>
      </c>
      <c r="B3998" s="4" t="s">
        <v>303</v>
      </c>
      <c r="C3998" s="2" t="s">
        <v>450</v>
      </c>
      <c r="D3998" s="2" t="s">
        <v>9298</v>
      </c>
      <c r="E3998" s="2">
        <v>0.0</v>
      </c>
      <c r="F3998" s="2">
        <f>IFERROR(__xludf.DUMMYFUNCTION("""COMPUTED_VALUE"""),0.0)</f>
        <v>0</v>
      </c>
      <c r="G3998" s="4" t="s">
        <v>3237</v>
      </c>
      <c r="H3998" s="2" t="s">
        <v>3176</v>
      </c>
    </row>
    <row r="3999">
      <c r="A3999" s="3">
        <v>46289.0</v>
      </c>
      <c r="B3999" s="4" t="s">
        <v>148</v>
      </c>
      <c r="C3999" s="2" t="s">
        <v>450</v>
      </c>
      <c r="D3999" s="2" t="s">
        <v>9298</v>
      </c>
      <c r="E3999" s="2">
        <v>0.0</v>
      </c>
      <c r="F3999" s="2">
        <f>IFERROR(__xludf.DUMMYFUNCTION("""COMPUTED_VALUE"""),0.0)</f>
        <v>0</v>
      </c>
      <c r="G3999" s="4" t="s">
        <v>3237</v>
      </c>
      <c r="H3999" s="2" t="s">
        <v>3176</v>
      </c>
    </row>
    <row r="4000">
      <c r="A4000" s="3">
        <v>46290.0</v>
      </c>
      <c r="B4000" s="4" t="s">
        <v>196</v>
      </c>
      <c r="C4000" s="2" t="s">
        <v>450</v>
      </c>
      <c r="D4000" s="2" t="s">
        <v>9298</v>
      </c>
      <c r="E4000" s="2">
        <v>0.0</v>
      </c>
      <c r="F4000" s="2">
        <f>IFERROR(__xludf.DUMMYFUNCTION("""COMPUTED_VALUE"""),0.0)</f>
        <v>0</v>
      </c>
      <c r="G4000" s="4" t="s">
        <v>3237</v>
      </c>
      <c r="H4000" s="2" t="s">
        <v>3176</v>
      </c>
    </row>
    <row r="4001">
      <c r="A4001" s="3">
        <v>46291.0</v>
      </c>
      <c r="B4001" s="4" t="s">
        <v>288</v>
      </c>
      <c r="C4001" s="2" t="s">
        <v>450</v>
      </c>
      <c r="D4001" s="2" t="s">
        <v>9298</v>
      </c>
      <c r="E4001" s="2">
        <v>0.0</v>
      </c>
      <c r="F4001" s="2">
        <f>IFERROR(__xludf.DUMMYFUNCTION("""COMPUTED_VALUE"""),0.0)</f>
        <v>0</v>
      </c>
      <c r="G4001" s="4" t="s">
        <v>3237</v>
      </c>
      <c r="H4001" s="2" t="s">
        <v>3176</v>
      </c>
    </row>
    <row r="4002">
      <c r="A4002" s="3">
        <v>46292.0</v>
      </c>
      <c r="B4002" s="4" t="s">
        <v>256</v>
      </c>
      <c r="C4002" s="2" t="s">
        <v>450</v>
      </c>
      <c r="D4002" s="2" t="s">
        <v>9298</v>
      </c>
      <c r="E4002" s="2">
        <v>0.0</v>
      </c>
      <c r="F4002" s="2">
        <f>IFERROR(__xludf.DUMMYFUNCTION("""COMPUTED_VALUE"""),0.0)</f>
        <v>0</v>
      </c>
      <c r="G4002" s="4" t="s">
        <v>3237</v>
      </c>
      <c r="H4002" s="2" t="s">
        <v>3176</v>
      </c>
    </row>
    <row r="4003">
      <c r="A4003" s="3">
        <v>46293.0</v>
      </c>
      <c r="B4003" s="4" t="s">
        <v>180</v>
      </c>
      <c r="C4003" s="2" t="s">
        <v>450</v>
      </c>
      <c r="D4003" s="2" t="s">
        <v>9298</v>
      </c>
      <c r="E4003" s="2">
        <v>0.0</v>
      </c>
      <c r="F4003" s="2">
        <f>IFERROR(__xludf.DUMMYFUNCTION("""COMPUTED_VALUE"""),0.0)</f>
        <v>0</v>
      </c>
      <c r="G4003" s="4" t="s">
        <v>3237</v>
      </c>
      <c r="H4003" s="2" t="s">
        <v>3176</v>
      </c>
    </row>
    <row r="4004">
      <c r="A4004" s="3">
        <v>46294.0</v>
      </c>
      <c r="B4004" s="4" t="s">
        <v>208</v>
      </c>
      <c r="C4004" s="2" t="s">
        <v>450</v>
      </c>
      <c r="D4004" s="2" t="s">
        <v>9298</v>
      </c>
      <c r="E4004" s="2">
        <v>0.0</v>
      </c>
      <c r="F4004" s="2">
        <f>IFERROR(__xludf.DUMMYFUNCTION("""COMPUTED_VALUE"""),0.0)</f>
        <v>0</v>
      </c>
      <c r="G4004" s="4" t="s">
        <v>3237</v>
      </c>
      <c r="H4004" s="2" t="s">
        <v>3176</v>
      </c>
    </row>
    <row r="4005">
      <c r="A4005" s="3">
        <v>46295.0</v>
      </c>
      <c r="B4005" s="4" t="s">
        <v>303</v>
      </c>
      <c r="C4005" s="2" t="s">
        <v>450</v>
      </c>
      <c r="D4005" s="2" t="s">
        <v>9298</v>
      </c>
      <c r="E4005" s="2">
        <v>0.0</v>
      </c>
      <c r="F4005" s="2">
        <f>IFERROR(__xludf.DUMMYFUNCTION("""COMPUTED_VALUE"""),0.0)</f>
        <v>0</v>
      </c>
      <c r="G4005" s="4" t="s">
        <v>3237</v>
      </c>
      <c r="H4005" s="2" t="s">
        <v>3176</v>
      </c>
    </row>
    <row r="4006">
      <c r="A4006" s="3">
        <v>46296.0</v>
      </c>
      <c r="B4006" s="4" t="s">
        <v>148</v>
      </c>
      <c r="C4006" s="2" t="s">
        <v>450</v>
      </c>
      <c r="D4006" s="2" t="s">
        <v>9298</v>
      </c>
      <c r="E4006" s="2">
        <v>0.0</v>
      </c>
      <c r="F4006" s="2">
        <f>IFERROR(__xludf.DUMMYFUNCTION("""COMPUTED_VALUE"""),0.0)</f>
        <v>0</v>
      </c>
      <c r="G4006" s="4" t="s">
        <v>3237</v>
      </c>
      <c r="H4006" s="2" t="s">
        <v>3176</v>
      </c>
    </row>
    <row r="4007">
      <c r="A4007" s="3">
        <v>46297.0</v>
      </c>
      <c r="B4007" s="4" t="s">
        <v>196</v>
      </c>
      <c r="C4007" s="2" t="s">
        <v>450</v>
      </c>
      <c r="D4007" s="2" t="s">
        <v>9298</v>
      </c>
      <c r="E4007" s="2">
        <v>0.0</v>
      </c>
      <c r="F4007" s="2">
        <f>IFERROR(__xludf.DUMMYFUNCTION("""COMPUTED_VALUE"""),0.0)</f>
        <v>0</v>
      </c>
      <c r="G4007" s="4" t="s">
        <v>3237</v>
      </c>
      <c r="H4007" s="2" t="s">
        <v>3176</v>
      </c>
    </row>
    <row r="4008">
      <c r="A4008" s="3">
        <v>46298.0</v>
      </c>
      <c r="B4008" s="4" t="s">
        <v>288</v>
      </c>
      <c r="C4008" s="2" t="s">
        <v>450</v>
      </c>
      <c r="D4008" s="2" t="s">
        <v>9298</v>
      </c>
      <c r="E4008" s="2">
        <v>0.0</v>
      </c>
      <c r="F4008" s="2">
        <f>IFERROR(__xludf.DUMMYFUNCTION("""COMPUTED_VALUE"""),0.0)</f>
        <v>0</v>
      </c>
      <c r="G4008" s="4" t="s">
        <v>3237</v>
      </c>
      <c r="H4008" s="2" t="s">
        <v>3176</v>
      </c>
    </row>
    <row r="4009">
      <c r="A4009" s="3">
        <v>46299.0</v>
      </c>
      <c r="B4009" s="4" t="s">
        <v>256</v>
      </c>
      <c r="C4009" s="2" t="s">
        <v>450</v>
      </c>
      <c r="D4009" s="2" t="s">
        <v>9298</v>
      </c>
      <c r="E4009" s="2">
        <v>0.0</v>
      </c>
      <c r="F4009" s="2">
        <f>IFERROR(__xludf.DUMMYFUNCTION("""COMPUTED_VALUE"""),0.0)</f>
        <v>0</v>
      </c>
      <c r="G4009" s="4" t="s">
        <v>3237</v>
      </c>
      <c r="H4009" s="2" t="s">
        <v>3176</v>
      </c>
    </row>
    <row r="4010">
      <c r="A4010" s="3">
        <v>46300.0</v>
      </c>
      <c r="B4010" s="4" t="s">
        <v>180</v>
      </c>
      <c r="C4010" s="2" t="s">
        <v>450</v>
      </c>
      <c r="D4010" s="2" t="s">
        <v>9298</v>
      </c>
      <c r="E4010" s="2">
        <v>0.0</v>
      </c>
      <c r="F4010" s="2">
        <f>IFERROR(__xludf.DUMMYFUNCTION("""COMPUTED_VALUE"""),0.0)</f>
        <v>0</v>
      </c>
      <c r="G4010" s="4" t="s">
        <v>3237</v>
      </c>
      <c r="H4010" s="2" t="s">
        <v>3176</v>
      </c>
    </row>
    <row r="4011">
      <c r="A4011" s="3">
        <v>46301.0</v>
      </c>
      <c r="B4011" s="4" t="s">
        <v>208</v>
      </c>
      <c r="C4011" s="2" t="s">
        <v>450</v>
      </c>
      <c r="D4011" s="2" t="s">
        <v>9298</v>
      </c>
      <c r="E4011" s="2">
        <v>0.0</v>
      </c>
      <c r="F4011" s="2">
        <f>IFERROR(__xludf.DUMMYFUNCTION("""COMPUTED_VALUE"""),0.0)</f>
        <v>0</v>
      </c>
      <c r="G4011" s="4" t="s">
        <v>3237</v>
      </c>
      <c r="H4011" s="2" t="s">
        <v>3176</v>
      </c>
    </row>
    <row r="4012">
      <c r="A4012" s="3">
        <v>46302.0</v>
      </c>
      <c r="B4012" s="4" t="s">
        <v>303</v>
      </c>
      <c r="C4012" s="2" t="s">
        <v>450</v>
      </c>
      <c r="D4012" s="2" t="s">
        <v>9298</v>
      </c>
      <c r="E4012" s="2">
        <v>0.0</v>
      </c>
      <c r="F4012" s="2">
        <f>IFERROR(__xludf.DUMMYFUNCTION("""COMPUTED_VALUE"""),0.0)</f>
        <v>0</v>
      </c>
      <c r="G4012" s="4" t="s">
        <v>3237</v>
      </c>
      <c r="H4012" s="2" t="s">
        <v>3176</v>
      </c>
    </row>
    <row r="4013">
      <c r="A4013" s="3">
        <v>46303.0</v>
      </c>
      <c r="B4013" s="4" t="s">
        <v>148</v>
      </c>
      <c r="C4013" s="2" t="s">
        <v>450</v>
      </c>
      <c r="D4013" s="2" t="s">
        <v>9298</v>
      </c>
      <c r="E4013" s="2">
        <v>0.0</v>
      </c>
      <c r="F4013" s="2">
        <f>IFERROR(__xludf.DUMMYFUNCTION("""COMPUTED_VALUE"""),0.0)</f>
        <v>0</v>
      </c>
      <c r="G4013" s="4" t="s">
        <v>3237</v>
      </c>
      <c r="H4013" s="2" t="s">
        <v>3176</v>
      </c>
    </row>
    <row r="4014">
      <c r="A4014" s="3">
        <v>46304.0</v>
      </c>
      <c r="B4014" s="4" t="s">
        <v>196</v>
      </c>
      <c r="C4014" s="2" t="s">
        <v>450</v>
      </c>
      <c r="D4014" s="2" t="s">
        <v>9298</v>
      </c>
      <c r="E4014" s="2">
        <v>0.0</v>
      </c>
      <c r="F4014" s="2">
        <f>IFERROR(__xludf.DUMMYFUNCTION("""COMPUTED_VALUE"""),0.0)</f>
        <v>0</v>
      </c>
      <c r="G4014" s="4" t="s">
        <v>3237</v>
      </c>
      <c r="H4014" s="2" t="s">
        <v>3176</v>
      </c>
    </row>
    <row r="4015">
      <c r="A4015" s="3">
        <v>46305.0</v>
      </c>
      <c r="B4015" s="4" t="s">
        <v>288</v>
      </c>
      <c r="C4015" s="2" t="s">
        <v>450</v>
      </c>
      <c r="D4015" s="2" t="s">
        <v>9298</v>
      </c>
      <c r="E4015" s="2">
        <v>0.0</v>
      </c>
      <c r="F4015" s="2">
        <f>IFERROR(__xludf.DUMMYFUNCTION("""COMPUTED_VALUE"""),0.0)</f>
        <v>0</v>
      </c>
      <c r="G4015" s="4" t="s">
        <v>3237</v>
      </c>
      <c r="H4015" s="2" t="s">
        <v>3176</v>
      </c>
    </row>
    <row r="4016">
      <c r="A4016" s="3">
        <v>46306.0</v>
      </c>
      <c r="B4016" s="4" t="s">
        <v>256</v>
      </c>
      <c r="C4016" s="2" t="s">
        <v>450</v>
      </c>
      <c r="D4016" s="2" t="s">
        <v>9298</v>
      </c>
      <c r="E4016" s="2">
        <v>0.0</v>
      </c>
      <c r="F4016" s="2">
        <f>IFERROR(__xludf.DUMMYFUNCTION("""COMPUTED_VALUE"""),0.0)</f>
        <v>0</v>
      </c>
      <c r="G4016" s="4" t="s">
        <v>3237</v>
      </c>
      <c r="H4016" s="2" t="s">
        <v>3176</v>
      </c>
    </row>
    <row r="4017">
      <c r="A4017" s="3">
        <f t="array" ref="A4017:A4381">SEQUENCE(365,1,TODAY()-364,1)</f>
        <v>45942</v>
      </c>
      <c r="B4017" s="4" t="str">
        <f t="array" ref="B4017:B4381">IF(A4017:A4381="",,CHOOSE(WEEKDAY(A4017:A4381,2),"Понеділок","Вівторок","Середа","Четвер","П’ятниця","Субота","Неділя"))</f>
        <v>Неділя</v>
      </c>
      <c r="C4017" s="2" t="str">
        <f t="array" ref="C4017:C4381">IF(A4017:A4381="",,"Полтава")</f>
        <v>Полтава</v>
      </c>
      <c r="D4017" s="2" t="str">
        <f t="array" ref="D4017:D4381">MAP(A4017:A4381,LAMBDA(d,IF(d="",,IF((COUNTIFS('Аудит покриття'!$A$2:$A$6500,d,'Аудит покриття'!$B$2:$B$6500,"Полтава",'Аудит покриття'!$C$2:$C$6500,"VERIFIED")+COUNTIFS('Аудит покриття'!$A$2:$A$6500,d,'Аудит покриття'!$B$2:$B$6500,"Полтава",'Аудит покриття'!$C$2:$C$6500,"LEGACY_SYSTEMATIC"))&gt;0,"SYSTEMATIC_OSINT_V1","PENDING_AUDIT"))))</f>
        <v>SYSTEMATIC_OSINT_V1</v>
      </c>
      <c r="E4017" s="2">
        <f t="array" ref="E4017:E4381">MAP(A4017:A4381,C4017:C4381,D4017:D4381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0</v>
      </c>
      <c r="F4017" s="2">
        <f>IFERROR(__xludf.DUMMYFUNCTION("MAP(A4017:A4381,C4017:C4381,LAMBDA(d,c,IF(d="""",,IFERROR(ROWS(UNIQUE(FILTER('Реєстр'!$AD$2:$AD$5000,'Реєстр'!$B$2:$B$5000=c,'Реєстр'!$D$2:$D$5000=TEXT(d,""yyyy-mm-dd""),'Реєстр'!$C$2:$C$5000=""Балістика / швидкісні ракети"",REGEXMATCH('Реєстр'!$AC$2:$AC$"&amp;"5000,""^Включено""),'Реєстр'!$AD$2:$AD$5000&lt;&gt;""""))),0))))"),0.0)</f>
        <v>0</v>
      </c>
      <c r="G4017" s="4" t="str">
        <f t="array" ref="G4017:G4381">IF(A4017:A4381="",,IF(A4017:A4381&lt;DATE(2026,4,1),"ERA-3 • змішаний / зростання балістики","ERA-4 • поточний балістично-насичений"))</f>
        <v>ERA-3 • змішаний / зростання балістики</v>
      </c>
      <c r="H4017" s="2" t="str">
        <f t="array" ref="H4017:H4381">IF(A4017:A4381="",,IF(D4017:D4381="SYSTEMATIC_OSINT_V1","RETRO_SYSTEMATIC_POLTAVA_V1","PENDING"))</f>
        <v>RETRO_SYSTEMATIC_POLTAVA_V1</v>
      </c>
    </row>
    <row r="4018">
      <c r="A4018" s="3">
        <v>45943.0</v>
      </c>
      <c r="B4018" s="4" t="s">
        <v>180</v>
      </c>
      <c r="C4018" s="2" t="s">
        <v>1189</v>
      </c>
      <c r="D4018" s="2" t="s">
        <v>9298</v>
      </c>
      <c r="E4018" s="2">
        <v>0.0</v>
      </c>
      <c r="F4018" s="2">
        <f>IFERROR(__xludf.DUMMYFUNCTION("""COMPUTED_VALUE"""),0.0)</f>
        <v>0</v>
      </c>
      <c r="G4018" s="4" t="s">
        <v>704</v>
      </c>
      <c r="H4018" s="2" t="s">
        <v>3230</v>
      </c>
    </row>
    <row r="4019">
      <c r="A4019" s="3">
        <v>45944.0</v>
      </c>
      <c r="B4019" s="4" t="s">
        <v>208</v>
      </c>
      <c r="C4019" s="2" t="s">
        <v>1189</v>
      </c>
      <c r="D4019" s="2" t="s">
        <v>9298</v>
      </c>
      <c r="E4019" s="2">
        <v>0.0</v>
      </c>
      <c r="F4019" s="2">
        <f>IFERROR(__xludf.DUMMYFUNCTION("""COMPUTED_VALUE"""),0.0)</f>
        <v>0</v>
      </c>
      <c r="G4019" s="4" t="s">
        <v>704</v>
      </c>
      <c r="H4019" s="2" t="s">
        <v>3230</v>
      </c>
    </row>
    <row r="4020">
      <c r="A4020" s="3">
        <v>45945.0</v>
      </c>
      <c r="B4020" s="4" t="s">
        <v>303</v>
      </c>
      <c r="C4020" s="2" t="s">
        <v>1189</v>
      </c>
      <c r="D4020" s="2" t="s">
        <v>9298</v>
      </c>
      <c r="E4020" s="2">
        <v>0.0</v>
      </c>
      <c r="F4020" s="2">
        <f>IFERROR(__xludf.DUMMYFUNCTION("""COMPUTED_VALUE"""),0.0)</f>
        <v>0</v>
      </c>
      <c r="G4020" s="4" t="s">
        <v>704</v>
      </c>
      <c r="H4020" s="2" t="s">
        <v>3230</v>
      </c>
    </row>
    <row r="4021">
      <c r="A4021" s="3">
        <v>45946.0</v>
      </c>
      <c r="B4021" s="4" t="s">
        <v>148</v>
      </c>
      <c r="C4021" s="2" t="s">
        <v>1189</v>
      </c>
      <c r="D4021" s="2" t="s">
        <v>9298</v>
      </c>
      <c r="E4021" s="2">
        <v>0.0</v>
      </c>
      <c r="F4021" s="2">
        <f>IFERROR(__xludf.DUMMYFUNCTION("""COMPUTED_VALUE"""),0.0)</f>
        <v>0</v>
      </c>
      <c r="G4021" s="4" t="s">
        <v>704</v>
      </c>
      <c r="H4021" s="2" t="s">
        <v>3230</v>
      </c>
    </row>
    <row r="4022">
      <c r="A4022" s="3">
        <v>45947.0</v>
      </c>
      <c r="B4022" s="4" t="s">
        <v>196</v>
      </c>
      <c r="C4022" s="2" t="s">
        <v>1189</v>
      </c>
      <c r="D4022" s="2" t="s">
        <v>9298</v>
      </c>
      <c r="E4022" s="2">
        <v>0.0</v>
      </c>
      <c r="F4022" s="2">
        <f>IFERROR(__xludf.DUMMYFUNCTION("""COMPUTED_VALUE"""),0.0)</f>
        <v>0</v>
      </c>
      <c r="G4022" s="4" t="s">
        <v>704</v>
      </c>
      <c r="H4022" s="2" t="s">
        <v>3230</v>
      </c>
    </row>
    <row r="4023">
      <c r="A4023" s="3">
        <v>45948.0</v>
      </c>
      <c r="B4023" s="4" t="s">
        <v>288</v>
      </c>
      <c r="C4023" s="2" t="s">
        <v>1189</v>
      </c>
      <c r="D4023" s="2" t="s">
        <v>9298</v>
      </c>
      <c r="E4023" s="2">
        <v>0.0</v>
      </c>
      <c r="F4023" s="2">
        <f>IFERROR(__xludf.DUMMYFUNCTION("""COMPUTED_VALUE"""),0.0)</f>
        <v>0</v>
      </c>
      <c r="G4023" s="4" t="s">
        <v>704</v>
      </c>
      <c r="H4023" s="2" t="s">
        <v>3230</v>
      </c>
    </row>
    <row r="4024">
      <c r="A4024" s="3">
        <v>45949.0</v>
      </c>
      <c r="B4024" s="4" t="s">
        <v>256</v>
      </c>
      <c r="C4024" s="2" t="s">
        <v>1189</v>
      </c>
      <c r="D4024" s="2" t="s">
        <v>9298</v>
      </c>
      <c r="E4024" s="2">
        <v>0.0</v>
      </c>
      <c r="F4024" s="2">
        <f>IFERROR(__xludf.DUMMYFUNCTION("""COMPUTED_VALUE"""),0.0)</f>
        <v>0</v>
      </c>
      <c r="G4024" s="4" t="s">
        <v>704</v>
      </c>
      <c r="H4024" s="2" t="s">
        <v>3230</v>
      </c>
    </row>
    <row r="4025">
      <c r="A4025" s="3">
        <v>45950.0</v>
      </c>
      <c r="B4025" s="4" t="s">
        <v>180</v>
      </c>
      <c r="C4025" s="2" t="s">
        <v>1189</v>
      </c>
      <c r="D4025" s="2" t="s">
        <v>9298</v>
      </c>
      <c r="E4025" s="2">
        <v>0.0</v>
      </c>
      <c r="F4025" s="2">
        <f>IFERROR(__xludf.DUMMYFUNCTION("""COMPUTED_VALUE"""),0.0)</f>
        <v>0</v>
      </c>
      <c r="G4025" s="4" t="s">
        <v>704</v>
      </c>
      <c r="H4025" s="2" t="s">
        <v>3230</v>
      </c>
    </row>
    <row r="4026">
      <c r="A4026" s="3">
        <v>45951.0</v>
      </c>
      <c r="B4026" s="4" t="s">
        <v>208</v>
      </c>
      <c r="C4026" s="2" t="s">
        <v>1189</v>
      </c>
      <c r="D4026" s="2" t="s">
        <v>9298</v>
      </c>
      <c r="E4026" s="2">
        <v>0.0</v>
      </c>
      <c r="F4026" s="2">
        <f>IFERROR(__xludf.DUMMYFUNCTION("""COMPUTED_VALUE"""),0.0)</f>
        <v>0</v>
      </c>
      <c r="G4026" s="4" t="s">
        <v>704</v>
      </c>
      <c r="H4026" s="2" t="s">
        <v>3230</v>
      </c>
    </row>
    <row r="4027">
      <c r="A4027" s="3">
        <v>45952.0</v>
      </c>
      <c r="B4027" s="4" t="s">
        <v>303</v>
      </c>
      <c r="C4027" s="2" t="s">
        <v>1189</v>
      </c>
      <c r="D4027" s="2" t="s">
        <v>9298</v>
      </c>
      <c r="E4027" s="2">
        <v>0.0</v>
      </c>
      <c r="F4027" s="2">
        <f>IFERROR(__xludf.DUMMYFUNCTION("""COMPUTED_VALUE"""),0.0)</f>
        <v>0</v>
      </c>
      <c r="G4027" s="4" t="s">
        <v>704</v>
      </c>
      <c r="H4027" s="2" t="s">
        <v>3230</v>
      </c>
    </row>
    <row r="4028">
      <c r="A4028" s="3">
        <v>45953.0</v>
      </c>
      <c r="B4028" s="4" t="s">
        <v>148</v>
      </c>
      <c r="C4028" s="2" t="s">
        <v>1189</v>
      </c>
      <c r="D4028" s="2" t="s">
        <v>9298</v>
      </c>
      <c r="E4028" s="2">
        <v>0.0</v>
      </c>
      <c r="F4028" s="2">
        <f>IFERROR(__xludf.DUMMYFUNCTION("""COMPUTED_VALUE"""),0.0)</f>
        <v>0</v>
      </c>
      <c r="G4028" s="4" t="s">
        <v>704</v>
      </c>
      <c r="H4028" s="2" t="s">
        <v>3230</v>
      </c>
    </row>
    <row r="4029">
      <c r="A4029" s="3">
        <v>45954.0</v>
      </c>
      <c r="B4029" s="4" t="s">
        <v>196</v>
      </c>
      <c r="C4029" s="2" t="s">
        <v>1189</v>
      </c>
      <c r="D4029" s="2" t="s">
        <v>9298</v>
      </c>
      <c r="E4029" s="2">
        <v>0.0</v>
      </c>
      <c r="F4029" s="2">
        <f>IFERROR(__xludf.DUMMYFUNCTION("""COMPUTED_VALUE"""),0.0)</f>
        <v>0</v>
      </c>
      <c r="G4029" s="4" t="s">
        <v>704</v>
      </c>
      <c r="H4029" s="2" t="s">
        <v>3230</v>
      </c>
    </row>
    <row r="4030">
      <c r="A4030" s="3">
        <v>45955.0</v>
      </c>
      <c r="B4030" s="4" t="s">
        <v>288</v>
      </c>
      <c r="C4030" s="2" t="s">
        <v>1189</v>
      </c>
      <c r="D4030" s="2" t="s">
        <v>9298</v>
      </c>
      <c r="E4030" s="2">
        <v>0.0</v>
      </c>
      <c r="F4030" s="2">
        <f>IFERROR(__xludf.DUMMYFUNCTION("""COMPUTED_VALUE"""),0.0)</f>
        <v>0</v>
      </c>
      <c r="G4030" s="4" t="s">
        <v>704</v>
      </c>
      <c r="H4030" s="2" t="s">
        <v>3230</v>
      </c>
    </row>
    <row r="4031">
      <c r="A4031" s="3">
        <v>45956.0</v>
      </c>
      <c r="B4031" s="4" t="s">
        <v>256</v>
      </c>
      <c r="C4031" s="2" t="s">
        <v>1189</v>
      </c>
      <c r="D4031" s="2" t="s">
        <v>9298</v>
      </c>
      <c r="E4031" s="2">
        <v>0.0</v>
      </c>
      <c r="F4031" s="2">
        <f>IFERROR(__xludf.DUMMYFUNCTION("""COMPUTED_VALUE"""),0.0)</f>
        <v>0</v>
      </c>
      <c r="G4031" s="4" t="s">
        <v>704</v>
      </c>
      <c r="H4031" s="2" t="s">
        <v>3230</v>
      </c>
    </row>
    <row r="4032">
      <c r="A4032" s="3">
        <v>45957.0</v>
      </c>
      <c r="B4032" s="4" t="s">
        <v>180</v>
      </c>
      <c r="C4032" s="2" t="s">
        <v>1189</v>
      </c>
      <c r="D4032" s="2" t="s">
        <v>9298</v>
      </c>
      <c r="E4032" s="2">
        <v>0.0</v>
      </c>
      <c r="F4032" s="2">
        <f>IFERROR(__xludf.DUMMYFUNCTION("""COMPUTED_VALUE"""),0.0)</f>
        <v>0</v>
      </c>
      <c r="G4032" s="4" t="s">
        <v>704</v>
      </c>
      <c r="H4032" s="2" t="s">
        <v>3230</v>
      </c>
    </row>
    <row r="4033">
      <c r="A4033" s="3">
        <v>45958.0</v>
      </c>
      <c r="B4033" s="4" t="s">
        <v>208</v>
      </c>
      <c r="C4033" s="2" t="s">
        <v>1189</v>
      </c>
      <c r="D4033" s="2" t="s">
        <v>9298</v>
      </c>
      <c r="E4033" s="2">
        <v>0.0</v>
      </c>
      <c r="F4033" s="2">
        <f>IFERROR(__xludf.DUMMYFUNCTION("""COMPUTED_VALUE"""),0.0)</f>
        <v>0</v>
      </c>
      <c r="G4033" s="4" t="s">
        <v>704</v>
      </c>
      <c r="H4033" s="2" t="s">
        <v>3230</v>
      </c>
    </row>
    <row r="4034">
      <c r="A4034" s="3">
        <v>45959.0</v>
      </c>
      <c r="B4034" s="4" t="s">
        <v>303</v>
      </c>
      <c r="C4034" s="2" t="s">
        <v>1189</v>
      </c>
      <c r="D4034" s="2" t="s">
        <v>9298</v>
      </c>
      <c r="E4034" s="2">
        <v>0.0</v>
      </c>
      <c r="F4034" s="2">
        <f>IFERROR(__xludf.DUMMYFUNCTION("""COMPUTED_VALUE"""),0.0)</f>
        <v>0</v>
      </c>
      <c r="G4034" s="4" t="s">
        <v>704</v>
      </c>
      <c r="H4034" s="2" t="s">
        <v>3230</v>
      </c>
    </row>
    <row r="4035">
      <c r="A4035" s="3">
        <v>45960.0</v>
      </c>
      <c r="B4035" s="4" t="s">
        <v>148</v>
      </c>
      <c r="C4035" s="2" t="s">
        <v>1189</v>
      </c>
      <c r="D4035" s="2" t="s">
        <v>9298</v>
      </c>
      <c r="E4035" s="2">
        <v>0.0</v>
      </c>
      <c r="F4035" s="2">
        <f>IFERROR(__xludf.DUMMYFUNCTION("""COMPUTED_VALUE"""),0.0)</f>
        <v>0</v>
      </c>
      <c r="G4035" s="4" t="s">
        <v>704</v>
      </c>
      <c r="H4035" s="2" t="s">
        <v>3230</v>
      </c>
    </row>
    <row r="4036">
      <c r="A4036" s="3">
        <v>45961.0</v>
      </c>
      <c r="B4036" s="4" t="s">
        <v>196</v>
      </c>
      <c r="C4036" s="2" t="s">
        <v>1189</v>
      </c>
      <c r="D4036" s="2" t="s">
        <v>9298</v>
      </c>
      <c r="E4036" s="2">
        <v>0.0</v>
      </c>
      <c r="F4036" s="2">
        <f>IFERROR(__xludf.DUMMYFUNCTION("""COMPUTED_VALUE"""),0.0)</f>
        <v>0</v>
      </c>
      <c r="G4036" s="4" t="s">
        <v>704</v>
      </c>
      <c r="H4036" s="2" t="s">
        <v>3230</v>
      </c>
    </row>
    <row r="4037">
      <c r="A4037" s="3">
        <v>45962.0</v>
      </c>
      <c r="B4037" s="4" t="s">
        <v>288</v>
      </c>
      <c r="C4037" s="2" t="s">
        <v>1189</v>
      </c>
      <c r="D4037" s="2" t="s">
        <v>9298</v>
      </c>
      <c r="E4037" s="2">
        <v>0.0</v>
      </c>
      <c r="F4037" s="2">
        <f>IFERROR(__xludf.DUMMYFUNCTION("""COMPUTED_VALUE"""),0.0)</f>
        <v>0</v>
      </c>
      <c r="G4037" s="4" t="s">
        <v>704</v>
      </c>
      <c r="H4037" s="2" t="s">
        <v>3230</v>
      </c>
    </row>
    <row r="4038">
      <c r="A4038" s="3">
        <v>45963.0</v>
      </c>
      <c r="B4038" s="4" t="s">
        <v>256</v>
      </c>
      <c r="C4038" s="2" t="s">
        <v>1189</v>
      </c>
      <c r="D4038" s="2" t="s">
        <v>9298</v>
      </c>
      <c r="E4038" s="2">
        <v>0.0</v>
      </c>
      <c r="F4038" s="2">
        <f>IFERROR(__xludf.DUMMYFUNCTION("""COMPUTED_VALUE"""),0.0)</f>
        <v>0</v>
      </c>
      <c r="G4038" s="4" t="s">
        <v>704</v>
      </c>
      <c r="H4038" s="2" t="s">
        <v>3230</v>
      </c>
    </row>
    <row r="4039">
      <c r="A4039" s="3">
        <v>45964.0</v>
      </c>
      <c r="B4039" s="4" t="s">
        <v>180</v>
      </c>
      <c r="C4039" s="2" t="s">
        <v>1189</v>
      </c>
      <c r="D4039" s="2" t="s">
        <v>9298</v>
      </c>
      <c r="E4039" s="2">
        <v>0.0</v>
      </c>
      <c r="F4039" s="2">
        <f>IFERROR(__xludf.DUMMYFUNCTION("""COMPUTED_VALUE"""),0.0)</f>
        <v>0</v>
      </c>
      <c r="G4039" s="4" t="s">
        <v>704</v>
      </c>
      <c r="H4039" s="2" t="s">
        <v>3230</v>
      </c>
    </row>
    <row r="4040">
      <c r="A4040" s="3">
        <v>45965.0</v>
      </c>
      <c r="B4040" s="4" t="s">
        <v>208</v>
      </c>
      <c r="C4040" s="2" t="s">
        <v>1189</v>
      </c>
      <c r="D4040" s="2" t="s">
        <v>9298</v>
      </c>
      <c r="E4040" s="2">
        <v>0.0</v>
      </c>
      <c r="F4040" s="2">
        <f>IFERROR(__xludf.DUMMYFUNCTION("""COMPUTED_VALUE"""),0.0)</f>
        <v>0</v>
      </c>
      <c r="G4040" s="4" t="s">
        <v>704</v>
      </c>
      <c r="H4040" s="2" t="s">
        <v>3230</v>
      </c>
    </row>
    <row r="4041">
      <c r="A4041" s="3">
        <v>45966.0</v>
      </c>
      <c r="B4041" s="4" t="s">
        <v>303</v>
      </c>
      <c r="C4041" s="2" t="s">
        <v>1189</v>
      </c>
      <c r="D4041" s="2" t="s">
        <v>9298</v>
      </c>
      <c r="E4041" s="2">
        <v>0.0</v>
      </c>
      <c r="F4041" s="2">
        <f>IFERROR(__xludf.DUMMYFUNCTION("""COMPUTED_VALUE"""),0.0)</f>
        <v>0</v>
      </c>
      <c r="G4041" s="4" t="s">
        <v>704</v>
      </c>
      <c r="H4041" s="2" t="s">
        <v>3230</v>
      </c>
    </row>
    <row r="4042">
      <c r="A4042" s="3">
        <v>45967.0</v>
      </c>
      <c r="B4042" s="4" t="s">
        <v>148</v>
      </c>
      <c r="C4042" s="2" t="s">
        <v>1189</v>
      </c>
      <c r="D4042" s="2" t="s">
        <v>9298</v>
      </c>
      <c r="E4042" s="2">
        <v>0.0</v>
      </c>
      <c r="F4042" s="2">
        <f>IFERROR(__xludf.DUMMYFUNCTION("""COMPUTED_VALUE"""),0.0)</f>
        <v>0</v>
      </c>
      <c r="G4042" s="4" t="s">
        <v>704</v>
      </c>
      <c r="H4042" s="2" t="s">
        <v>3230</v>
      </c>
    </row>
    <row r="4043">
      <c r="A4043" s="3">
        <v>45968.0</v>
      </c>
      <c r="B4043" s="4" t="s">
        <v>196</v>
      </c>
      <c r="C4043" s="2" t="s">
        <v>1189</v>
      </c>
      <c r="D4043" s="2" t="s">
        <v>9298</v>
      </c>
      <c r="E4043" s="2">
        <v>0.0</v>
      </c>
      <c r="F4043" s="2">
        <f>IFERROR(__xludf.DUMMYFUNCTION("""COMPUTED_VALUE"""),0.0)</f>
        <v>0</v>
      </c>
      <c r="G4043" s="4" t="s">
        <v>704</v>
      </c>
      <c r="H4043" s="2" t="s">
        <v>3230</v>
      </c>
    </row>
    <row r="4044">
      <c r="A4044" s="3">
        <v>45969.0</v>
      </c>
      <c r="B4044" s="4" t="s">
        <v>288</v>
      </c>
      <c r="C4044" s="2" t="s">
        <v>1189</v>
      </c>
      <c r="D4044" s="2" t="s">
        <v>9298</v>
      </c>
      <c r="E4044" s="2">
        <v>0.0</v>
      </c>
      <c r="F4044" s="2">
        <f>IFERROR(__xludf.DUMMYFUNCTION("""COMPUTED_VALUE"""),0.0)</f>
        <v>0</v>
      </c>
      <c r="G4044" s="4" t="s">
        <v>704</v>
      </c>
      <c r="H4044" s="2" t="s">
        <v>3230</v>
      </c>
    </row>
    <row r="4045">
      <c r="A4045" s="3">
        <v>45970.0</v>
      </c>
      <c r="B4045" s="4" t="s">
        <v>256</v>
      </c>
      <c r="C4045" s="2" t="s">
        <v>1189</v>
      </c>
      <c r="D4045" s="2" t="s">
        <v>9298</v>
      </c>
      <c r="E4045" s="2">
        <v>0.0</v>
      </c>
      <c r="F4045" s="2">
        <f>IFERROR(__xludf.DUMMYFUNCTION("""COMPUTED_VALUE"""),0.0)</f>
        <v>0</v>
      </c>
      <c r="G4045" s="4" t="s">
        <v>704</v>
      </c>
      <c r="H4045" s="2" t="s">
        <v>3230</v>
      </c>
    </row>
    <row r="4046">
      <c r="A4046" s="3">
        <v>45971.0</v>
      </c>
      <c r="B4046" s="4" t="s">
        <v>180</v>
      </c>
      <c r="C4046" s="2" t="s">
        <v>1189</v>
      </c>
      <c r="D4046" s="2" t="s">
        <v>9298</v>
      </c>
      <c r="E4046" s="2">
        <v>0.0</v>
      </c>
      <c r="F4046" s="2">
        <f>IFERROR(__xludf.DUMMYFUNCTION("""COMPUTED_VALUE"""),0.0)</f>
        <v>0</v>
      </c>
      <c r="G4046" s="4" t="s">
        <v>704</v>
      </c>
      <c r="H4046" s="2" t="s">
        <v>3230</v>
      </c>
    </row>
    <row r="4047">
      <c r="A4047" s="3">
        <v>45972.0</v>
      </c>
      <c r="B4047" s="4" t="s">
        <v>208</v>
      </c>
      <c r="C4047" s="2" t="s">
        <v>1189</v>
      </c>
      <c r="D4047" s="2" t="s">
        <v>9298</v>
      </c>
      <c r="E4047" s="2">
        <v>0.0</v>
      </c>
      <c r="F4047" s="2">
        <f>IFERROR(__xludf.DUMMYFUNCTION("""COMPUTED_VALUE"""),0.0)</f>
        <v>0</v>
      </c>
      <c r="G4047" s="4" t="s">
        <v>704</v>
      </c>
      <c r="H4047" s="2" t="s">
        <v>3230</v>
      </c>
    </row>
    <row r="4048">
      <c r="A4048" s="3">
        <v>45973.0</v>
      </c>
      <c r="B4048" s="4" t="s">
        <v>303</v>
      </c>
      <c r="C4048" s="2" t="s">
        <v>1189</v>
      </c>
      <c r="D4048" s="2" t="s">
        <v>9298</v>
      </c>
      <c r="E4048" s="2">
        <v>0.0</v>
      </c>
      <c r="F4048" s="2">
        <f>IFERROR(__xludf.DUMMYFUNCTION("""COMPUTED_VALUE"""),0.0)</f>
        <v>0</v>
      </c>
      <c r="G4048" s="4" t="s">
        <v>704</v>
      </c>
      <c r="H4048" s="2" t="s">
        <v>3230</v>
      </c>
    </row>
    <row r="4049">
      <c r="A4049" s="3">
        <v>45974.0</v>
      </c>
      <c r="B4049" s="4" t="s">
        <v>148</v>
      </c>
      <c r="C4049" s="2" t="s">
        <v>1189</v>
      </c>
      <c r="D4049" s="2" t="s">
        <v>9298</v>
      </c>
      <c r="E4049" s="2">
        <v>0.0</v>
      </c>
      <c r="F4049" s="2">
        <f>IFERROR(__xludf.DUMMYFUNCTION("""COMPUTED_VALUE"""),0.0)</f>
        <v>0</v>
      </c>
      <c r="G4049" s="4" t="s">
        <v>704</v>
      </c>
      <c r="H4049" s="2" t="s">
        <v>3230</v>
      </c>
    </row>
    <row r="4050">
      <c r="A4050" s="3">
        <v>45975.0</v>
      </c>
      <c r="B4050" s="4" t="s">
        <v>196</v>
      </c>
      <c r="C4050" s="2" t="s">
        <v>1189</v>
      </c>
      <c r="D4050" s="2" t="s">
        <v>9298</v>
      </c>
      <c r="E4050" s="2">
        <v>0.0</v>
      </c>
      <c r="F4050" s="2">
        <f>IFERROR(__xludf.DUMMYFUNCTION("""COMPUTED_VALUE"""),0.0)</f>
        <v>0</v>
      </c>
      <c r="G4050" s="4" t="s">
        <v>704</v>
      </c>
      <c r="H4050" s="2" t="s">
        <v>3230</v>
      </c>
    </row>
    <row r="4051">
      <c r="A4051" s="3">
        <v>45976.0</v>
      </c>
      <c r="B4051" s="4" t="s">
        <v>288</v>
      </c>
      <c r="C4051" s="2" t="s">
        <v>1189</v>
      </c>
      <c r="D4051" s="2" t="s">
        <v>9298</v>
      </c>
      <c r="E4051" s="2">
        <v>0.0</v>
      </c>
      <c r="F4051" s="2">
        <f>IFERROR(__xludf.DUMMYFUNCTION("""COMPUTED_VALUE"""),0.0)</f>
        <v>0</v>
      </c>
      <c r="G4051" s="4" t="s">
        <v>704</v>
      </c>
      <c r="H4051" s="2" t="s">
        <v>3230</v>
      </c>
    </row>
    <row r="4052">
      <c r="A4052" s="3">
        <v>45977.0</v>
      </c>
      <c r="B4052" s="4" t="s">
        <v>256</v>
      </c>
      <c r="C4052" s="2" t="s">
        <v>1189</v>
      </c>
      <c r="D4052" s="2" t="s">
        <v>9298</v>
      </c>
      <c r="E4052" s="2">
        <v>0.0</v>
      </c>
      <c r="F4052" s="2">
        <f>IFERROR(__xludf.DUMMYFUNCTION("""COMPUTED_VALUE"""),0.0)</f>
        <v>0</v>
      </c>
      <c r="G4052" s="4" t="s">
        <v>704</v>
      </c>
      <c r="H4052" s="2" t="s">
        <v>3230</v>
      </c>
    </row>
    <row r="4053">
      <c r="A4053" s="3">
        <v>45978.0</v>
      </c>
      <c r="B4053" s="4" t="s">
        <v>180</v>
      </c>
      <c r="C4053" s="2" t="s">
        <v>1189</v>
      </c>
      <c r="D4053" s="2" t="s">
        <v>9298</v>
      </c>
      <c r="E4053" s="2">
        <v>0.0</v>
      </c>
      <c r="F4053" s="2">
        <f>IFERROR(__xludf.DUMMYFUNCTION("""COMPUTED_VALUE"""),0.0)</f>
        <v>0</v>
      </c>
      <c r="G4053" s="4" t="s">
        <v>704</v>
      </c>
      <c r="H4053" s="2" t="s">
        <v>3230</v>
      </c>
    </row>
    <row r="4054">
      <c r="A4054" s="3">
        <v>45979.0</v>
      </c>
      <c r="B4054" s="4" t="s">
        <v>208</v>
      </c>
      <c r="C4054" s="2" t="s">
        <v>1189</v>
      </c>
      <c r="D4054" s="2" t="s">
        <v>9298</v>
      </c>
      <c r="E4054" s="2">
        <v>0.0</v>
      </c>
      <c r="F4054" s="2">
        <f>IFERROR(__xludf.DUMMYFUNCTION("""COMPUTED_VALUE"""),0.0)</f>
        <v>0</v>
      </c>
      <c r="G4054" s="4" t="s">
        <v>704</v>
      </c>
      <c r="H4054" s="2" t="s">
        <v>3230</v>
      </c>
    </row>
    <row r="4055">
      <c r="A4055" s="3">
        <v>45980.0</v>
      </c>
      <c r="B4055" s="4" t="s">
        <v>303</v>
      </c>
      <c r="C4055" s="2" t="s">
        <v>1189</v>
      </c>
      <c r="D4055" s="2" t="s">
        <v>9298</v>
      </c>
      <c r="E4055" s="2">
        <v>0.0</v>
      </c>
      <c r="F4055" s="2">
        <f>IFERROR(__xludf.DUMMYFUNCTION("""COMPUTED_VALUE"""),0.0)</f>
        <v>0</v>
      </c>
      <c r="G4055" s="4" t="s">
        <v>704</v>
      </c>
      <c r="H4055" s="2" t="s">
        <v>3230</v>
      </c>
    </row>
    <row r="4056">
      <c r="A4056" s="3">
        <v>45981.0</v>
      </c>
      <c r="B4056" s="4" t="s">
        <v>148</v>
      </c>
      <c r="C4056" s="2" t="s">
        <v>1189</v>
      </c>
      <c r="D4056" s="2" t="s">
        <v>9298</v>
      </c>
      <c r="E4056" s="2">
        <v>0.0</v>
      </c>
      <c r="F4056" s="2">
        <f>IFERROR(__xludf.DUMMYFUNCTION("""COMPUTED_VALUE"""),0.0)</f>
        <v>0</v>
      </c>
      <c r="G4056" s="4" t="s">
        <v>704</v>
      </c>
      <c r="H4056" s="2" t="s">
        <v>3230</v>
      </c>
    </row>
    <row r="4057">
      <c r="A4057" s="3">
        <v>45982.0</v>
      </c>
      <c r="B4057" s="4" t="s">
        <v>196</v>
      </c>
      <c r="C4057" s="2" t="s">
        <v>1189</v>
      </c>
      <c r="D4057" s="2" t="s">
        <v>9298</v>
      </c>
      <c r="E4057" s="2">
        <v>0.0</v>
      </c>
      <c r="F4057" s="2">
        <f>IFERROR(__xludf.DUMMYFUNCTION("""COMPUTED_VALUE"""),0.0)</f>
        <v>0</v>
      </c>
      <c r="G4057" s="4" t="s">
        <v>704</v>
      </c>
      <c r="H4057" s="2" t="s">
        <v>3230</v>
      </c>
    </row>
    <row r="4058">
      <c r="A4058" s="3">
        <v>45983.0</v>
      </c>
      <c r="B4058" s="4" t="s">
        <v>288</v>
      </c>
      <c r="C4058" s="2" t="s">
        <v>1189</v>
      </c>
      <c r="D4058" s="2" t="s">
        <v>9298</v>
      </c>
      <c r="E4058" s="2">
        <v>0.0</v>
      </c>
      <c r="F4058" s="2">
        <f>IFERROR(__xludf.DUMMYFUNCTION("""COMPUTED_VALUE"""),0.0)</f>
        <v>0</v>
      </c>
      <c r="G4058" s="4" t="s">
        <v>704</v>
      </c>
      <c r="H4058" s="2" t="s">
        <v>3230</v>
      </c>
    </row>
    <row r="4059">
      <c r="A4059" s="3">
        <v>45984.0</v>
      </c>
      <c r="B4059" s="4" t="s">
        <v>256</v>
      </c>
      <c r="C4059" s="2" t="s">
        <v>1189</v>
      </c>
      <c r="D4059" s="2" t="s">
        <v>9298</v>
      </c>
      <c r="E4059" s="2">
        <v>0.0</v>
      </c>
      <c r="F4059" s="2">
        <f>IFERROR(__xludf.DUMMYFUNCTION("""COMPUTED_VALUE"""),0.0)</f>
        <v>0</v>
      </c>
      <c r="G4059" s="4" t="s">
        <v>704</v>
      </c>
      <c r="H4059" s="2" t="s">
        <v>3230</v>
      </c>
    </row>
    <row r="4060">
      <c r="A4060" s="3">
        <v>45985.0</v>
      </c>
      <c r="B4060" s="4" t="s">
        <v>180</v>
      </c>
      <c r="C4060" s="2" t="s">
        <v>1189</v>
      </c>
      <c r="D4060" s="2" t="s">
        <v>9298</v>
      </c>
      <c r="E4060" s="2">
        <v>0.0</v>
      </c>
      <c r="F4060" s="2">
        <f>IFERROR(__xludf.DUMMYFUNCTION("""COMPUTED_VALUE"""),0.0)</f>
        <v>0</v>
      </c>
      <c r="G4060" s="4" t="s">
        <v>704</v>
      </c>
      <c r="H4060" s="2" t="s">
        <v>3230</v>
      </c>
    </row>
    <row r="4061">
      <c r="A4061" s="3">
        <v>45986.0</v>
      </c>
      <c r="B4061" s="4" t="s">
        <v>208</v>
      </c>
      <c r="C4061" s="2" t="s">
        <v>1189</v>
      </c>
      <c r="D4061" s="2" t="s">
        <v>9298</v>
      </c>
      <c r="E4061" s="2">
        <v>0.0</v>
      </c>
      <c r="F4061" s="2">
        <f>IFERROR(__xludf.DUMMYFUNCTION("""COMPUTED_VALUE"""),0.0)</f>
        <v>0</v>
      </c>
      <c r="G4061" s="4" t="s">
        <v>704</v>
      </c>
      <c r="H4061" s="2" t="s">
        <v>3230</v>
      </c>
    </row>
    <row r="4062">
      <c r="A4062" s="3">
        <v>45987.0</v>
      </c>
      <c r="B4062" s="4" t="s">
        <v>303</v>
      </c>
      <c r="C4062" s="2" t="s">
        <v>1189</v>
      </c>
      <c r="D4062" s="2" t="s">
        <v>9298</v>
      </c>
      <c r="E4062" s="2">
        <v>0.0</v>
      </c>
      <c r="F4062" s="2">
        <f>IFERROR(__xludf.DUMMYFUNCTION("""COMPUTED_VALUE"""),0.0)</f>
        <v>0</v>
      </c>
      <c r="G4062" s="4" t="s">
        <v>704</v>
      </c>
      <c r="H4062" s="2" t="s">
        <v>3230</v>
      </c>
    </row>
    <row r="4063">
      <c r="A4063" s="3">
        <v>45988.0</v>
      </c>
      <c r="B4063" s="4" t="s">
        <v>148</v>
      </c>
      <c r="C4063" s="2" t="s">
        <v>1189</v>
      </c>
      <c r="D4063" s="2" t="s">
        <v>9298</v>
      </c>
      <c r="E4063" s="2">
        <v>0.0</v>
      </c>
      <c r="F4063" s="2">
        <f>IFERROR(__xludf.DUMMYFUNCTION("""COMPUTED_VALUE"""),0.0)</f>
        <v>0</v>
      </c>
      <c r="G4063" s="4" t="s">
        <v>704</v>
      </c>
      <c r="H4063" s="2" t="s">
        <v>3230</v>
      </c>
    </row>
    <row r="4064">
      <c r="A4064" s="3">
        <v>45989.0</v>
      </c>
      <c r="B4064" s="4" t="s">
        <v>196</v>
      </c>
      <c r="C4064" s="2" t="s">
        <v>1189</v>
      </c>
      <c r="D4064" s="2" t="s">
        <v>9298</v>
      </c>
      <c r="E4064" s="2">
        <v>0.0</v>
      </c>
      <c r="F4064" s="2">
        <f>IFERROR(__xludf.DUMMYFUNCTION("""COMPUTED_VALUE"""),0.0)</f>
        <v>0</v>
      </c>
      <c r="G4064" s="4" t="s">
        <v>704</v>
      </c>
      <c r="H4064" s="2" t="s">
        <v>3230</v>
      </c>
    </row>
    <row r="4065">
      <c r="A4065" s="3">
        <v>45990.0</v>
      </c>
      <c r="B4065" s="4" t="s">
        <v>288</v>
      </c>
      <c r="C4065" s="2" t="s">
        <v>1189</v>
      </c>
      <c r="D4065" s="2" t="s">
        <v>9298</v>
      </c>
      <c r="E4065" s="2">
        <v>0.0</v>
      </c>
      <c r="F4065" s="2">
        <f>IFERROR(__xludf.DUMMYFUNCTION("""COMPUTED_VALUE"""),0.0)</f>
        <v>0</v>
      </c>
      <c r="G4065" s="4" t="s">
        <v>704</v>
      </c>
      <c r="H4065" s="2" t="s">
        <v>3230</v>
      </c>
    </row>
    <row r="4066">
      <c r="A4066" s="3">
        <v>45991.0</v>
      </c>
      <c r="B4066" s="4" t="s">
        <v>256</v>
      </c>
      <c r="C4066" s="2" t="s">
        <v>1189</v>
      </c>
      <c r="D4066" s="2" t="s">
        <v>9298</v>
      </c>
      <c r="E4066" s="2">
        <v>0.0</v>
      </c>
      <c r="F4066" s="2">
        <f>IFERROR(__xludf.DUMMYFUNCTION("""COMPUTED_VALUE"""),0.0)</f>
        <v>0</v>
      </c>
      <c r="G4066" s="4" t="s">
        <v>704</v>
      </c>
      <c r="H4066" s="2" t="s">
        <v>3230</v>
      </c>
    </row>
    <row r="4067">
      <c r="A4067" s="3">
        <v>45992.0</v>
      </c>
      <c r="B4067" s="4" t="s">
        <v>180</v>
      </c>
      <c r="C4067" s="2" t="s">
        <v>1189</v>
      </c>
      <c r="D4067" s="2" t="s">
        <v>9298</v>
      </c>
      <c r="E4067" s="2">
        <v>0.0</v>
      </c>
      <c r="F4067" s="2">
        <f>IFERROR(__xludf.DUMMYFUNCTION("""COMPUTED_VALUE"""),0.0)</f>
        <v>0</v>
      </c>
      <c r="G4067" s="4" t="s">
        <v>704</v>
      </c>
      <c r="H4067" s="2" t="s">
        <v>3230</v>
      </c>
    </row>
    <row r="4068">
      <c r="A4068" s="3">
        <v>45993.0</v>
      </c>
      <c r="B4068" s="4" t="s">
        <v>208</v>
      </c>
      <c r="C4068" s="2" t="s">
        <v>1189</v>
      </c>
      <c r="D4068" s="2" t="s">
        <v>9298</v>
      </c>
      <c r="E4068" s="2">
        <v>0.0</v>
      </c>
      <c r="F4068" s="2">
        <f>IFERROR(__xludf.DUMMYFUNCTION("""COMPUTED_VALUE"""),0.0)</f>
        <v>0</v>
      </c>
      <c r="G4068" s="4" t="s">
        <v>704</v>
      </c>
      <c r="H4068" s="2" t="s">
        <v>3230</v>
      </c>
    </row>
    <row r="4069">
      <c r="A4069" s="3">
        <v>45994.0</v>
      </c>
      <c r="B4069" s="4" t="s">
        <v>303</v>
      </c>
      <c r="C4069" s="2" t="s">
        <v>1189</v>
      </c>
      <c r="D4069" s="2" t="s">
        <v>9298</v>
      </c>
      <c r="E4069" s="2">
        <v>0.0</v>
      </c>
      <c r="F4069" s="2">
        <f>IFERROR(__xludf.DUMMYFUNCTION("""COMPUTED_VALUE"""),0.0)</f>
        <v>0</v>
      </c>
      <c r="G4069" s="4" t="s">
        <v>704</v>
      </c>
      <c r="H4069" s="2" t="s">
        <v>3230</v>
      </c>
    </row>
    <row r="4070">
      <c r="A4070" s="3">
        <v>45995.0</v>
      </c>
      <c r="B4070" s="4" t="s">
        <v>148</v>
      </c>
      <c r="C4070" s="2" t="s">
        <v>1189</v>
      </c>
      <c r="D4070" s="2" t="s">
        <v>9298</v>
      </c>
      <c r="E4070" s="2">
        <v>0.0</v>
      </c>
      <c r="F4070" s="2">
        <f>IFERROR(__xludf.DUMMYFUNCTION("""COMPUTED_VALUE"""),0.0)</f>
        <v>0</v>
      </c>
      <c r="G4070" s="4" t="s">
        <v>704</v>
      </c>
      <c r="H4070" s="2" t="s">
        <v>3230</v>
      </c>
    </row>
    <row r="4071">
      <c r="A4071" s="3">
        <v>45996.0</v>
      </c>
      <c r="B4071" s="4" t="s">
        <v>196</v>
      </c>
      <c r="C4071" s="2" t="s">
        <v>1189</v>
      </c>
      <c r="D4071" s="2" t="s">
        <v>9298</v>
      </c>
      <c r="E4071" s="2">
        <v>0.0</v>
      </c>
      <c r="F4071" s="2">
        <f>IFERROR(__xludf.DUMMYFUNCTION("""COMPUTED_VALUE"""),0.0)</f>
        <v>0</v>
      </c>
      <c r="G4071" s="4" t="s">
        <v>704</v>
      </c>
      <c r="H4071" s="2" t="s">
        <v>3230</v>
      </c>
    </row>
    <row r="4072">
      <c r="A4072" s="3">
        <v>45997.0</v>
      </c>
      <c r="B4072" s="4" t="s">
        <v>288</v>
      </c>
      <c r="C4072" s="2" t="s">
        <v>1189</v>
      </c>
      <c r="D4072" s="2" t="s">
        <v>9298</v>
      </c>
      <c r="E4072" s="2">
        <v>0.0</v>
      </c>
      <c r="F4072" s="2">
        <f>IFERROR(__xludf.DUMMYFUNCTION("""COMPUTED_VALUE"""),0.0)</f>
        <v>0</v>
      </c>
      <c r="G4072" s="4" t="s">
        <v>704</v>
      </c>
      <c r="H4072" s="2" t="s">
        <v>3230</v>
      </c>
    </row>
    <row r="4073">
      <c r="A4073" s="3">
        <v>45998.0</v>
      </c>
      <c r="B4073" s="4" t="s">
        <v>256</v>
      </c>
      <c r="C4073" s="2" t="s">
        <v>1189</v>
      </c>
      <c r="D4073" s="2" t="s">
        <v>9298</v>
      </c>
      <c r="E4073" s="2">
        <v>0.0</v>
      </c>
      <c r="F4073" s="2">
        <f>IFERROR(__xludf.DUMMYFUNCTION("""COMPUTED_VALUE"""),0.0)</f>
        <v>0</v>
      </c>
      <c r="G4073" s="4" t="s">
        <v>704</v>
      </c>
      <c r="H4073" s="2" t="s">
        <v>3230</v>
      </c>
    </row>
    <row r="4074">
      <c r="A4074" s="3">
        <v>45999.0</v>
      </c>
      <c r="B4074" s="4" t="s">
        <v>180</v>
      </c>
      <c r="C4074" s="2" t="s">
        <v>1189</v>
      </c>
      <c r="D4074" s="2" t="s">
        <v>9298</v>
      </c>
      <c r="E4074" s="2">
        <v>0.0</v>
      </c>
      <c r="F4074" s="2">
        <f>IFERROR(__xludf.DUMMYFUNCTION("""COMPUTED_VALUE"""),0.0)</f>
        <v>0</v>
      </c>
      <c r="G4074" s="4" t="s">
        <v>704</v>
      </c>
      <c r="H4074" s="2" t="s">
        <v>3230</v>
      </c>
    </row>
    <row r="4075">
      <c r="A4075" s="3">
        <v>46000.0</v>
      </c>
      <c r="B4075" s="4" t="s">
        <v>208</v>
      </c>
      <c r="C4075" s="2" t="s">
        <v>1189</v>
      </c>
      <c r="D4075" s="2" t="s">
        <v>9298</v>
      </c>
      <c r="E4075" s="2">
        <v>0.0</v>
      </c>
      <c r="F4075" s="2">
        <f>IFERROR(__xludf.DUMMYFUNCTION("""COMPUTED_VALUE"""),0.0)</f>
        <v>0</v>
      </c>
      <c r="G4075" s="4" t="s">
        <v>704</v>
      </c>
      <c r="H4075" s="2" t="s">
        <v>3230</v>
      </c>
    </row>
    <row r="4076">
      <c r="A4076" s="3">
        <v>46001.0</v>
      </c>
      <c r="B4076" s="4" t="s">
        <v>303</v>
      </c>
      <c r="C4076" s="2" t="s">
        <v>1189</v>
      </c>
      <c r="D4076" s="2" t="s">
        <v>9298</v>
      </c>
      <c r="E4076" s="2">
        <v>0.0</v>
      </c>
      <c r="F4076" s="2">
        <f>IFERROR(__xludf.DUMMYFUNCTION("""COMPUTED_VALUE"""),0.0)</f>
        <v>0</v>
      </c>
      <c r="G4076" s="4" t="s">
        <v>704</v>
      </c>
      <c r="H4076" s="2" t="s">
        <v>3230</v>
      </c>
    </row>
    <row r="4077">
      <c r="A4077" s="3">
        <v>46002.0</v>
      </c>
      <c r="B4077" s="4" t="s">
        <v>148</v>
      </c>
      <c r="C4077" s="2" t="s">
        <v>1189</v>
      </c>
      <c r="D4077" s="2" t="s">
        <v>9298</v>
      </c>
      <c r="E4077" s="2">
        <v>0.0</v>
      </c>
      <c r="F4077" s="2">
        <f>IFERROR(__xludf.DUMMYFUNCTION("""COMPUTED_VALUE"""),0.0)</f>
        <v>0</v>
      </c>
      <c r="G4077" s="4" t="s">
        <v>704</v>
      </c>
      <c r="H4077" s="2" t="s">
        <v>3230</v>
      </c>
    </row>
    <row r="4078">
      <c r="A4078" s="3">
        <v>46003.0</v>
      </c>
      <c r="B4078" s="4" t="s">
        <v>196</v>
      </c>
      <c r="C4078" s="2" t="s">
        <v>1189</v>
      </c>
      <c r="D4078" s="2" t="s">
        <v>9298</v>
      </c>
      <c r="E4078" s="2">
        <v>0.0</v>
      </c>
      <c r="F4078" s="2">
        <f>IFERROR(__xludf.DUMMYFUNCTION("""COMPUTED_VALUE"""),0.0)</f>
        <v>0</v>
      </c>
      <c r="G4078" s="4" t="s">
        <v>704</v>
      </c>
      <c r="H4078" s="2" t="s">
        <v>3230</v>
      </c>
    </row>
    <row r="4079">
      <c r="A4079" s="3">
        <v>46004.0</v>
      </c>
      <c r="B4079" s="4" t="s">
        <v>288</v>
      </c>
      <c r="C4079" s="2" t="s">
        <v>1189</v>
      </c>
      <c r="D4079" s="2" t="s">
        <v>9298</v>
      </c>
      <c r="E4079" s="2">
        <v>0.0</v>
      </c>
      <c r="F4079" s="2">
        <f>IFERROR(__xludf.DUMMYFUNCTION("""COMPUTED_VALUE"""),0.0)</f>
        <v>0</v>
      </c>
      <c r="G4079" s="4" t="s">
        <v>704</v>
      </c>
      <c r="H4079" s="2" t="s">
        <v>3230</v>
      </c>
    </row>
    <row r="4080">
      <c r="A4080" s="3">
        <v>46005.0</v>
      </c>
      <c r="B4080" s="4" t="s">
        <v>256</v>
      </c>
      <c r="C4080" s="2" t="s">
        <v>1189</v>
      </c>
      <c r="D4080" s="2" t="s">
        <v>9298</v>
      </c>
      <c r="E4080" s="2">
        <v>0.0</v>
      </c>
      <c r="F4080" s="2">
        <f>IFERROR(__xludf.DUMMYFUNCTION("""COMPUTED_VALUE"""),0.0)</f>
        <v>0</v>
      </c>
      <c r="G4080" s="4" t="s">
        <v>704</v>
      </c>
      <c r="H4080" s="2" t="s">
        <v>3230</v>
      </c>
    </row>
    <row r="4081">
      <c r="A4081" s="3">
        <v>46006.0</v>
      </c>
      <c r="B4081" s="4" t="s">
        <v>180</v>
      </c>
      <c r="C4081" s="2" t="s">
        <v>1189</v>
      </c>
      <c r="D4081" s="2" t="s">
        <v>9298</v>
      </c>
      <c r="E4081" s="2">
        <v>0.0</v>
      </c>
      <c r="F4081" s="2">
        <f>IFERROR(__xludf.DUMMYFUNCTION("""COMPUTED_VALUE"""),0.0)</f>
        <v>0</v>
      </c>
      <c r="G4081" s="4" t="s">
        <v>704</v>
      </c>
      <c r="H4081" s="2" t="s">
        <v>3230</v>
      </c>
    </row>
    <row r="4082">
      <c r="A4082" s="3">
        <v>46007.0</v>
      </c>
      <c r="B4082" s="4" t="s">
        <v>208</v>
      </c>
      <c r="C4082" s="2" t="s">
        <v>1189</v>
      </c>
      <c r="D4082" s="2" t="s">
        <v>9298</v>
      </c>
      <c r="E4082" s="2">
        <v>0.0</v>
      </c>
      <c r="F4082" s="2">
        <f>IFERROR(__xludf.DUMMYFUNCTION("""COMPUTED_VALUE"""),0.0)</f>
        <v>0</v>
      </c>
      <c r="G4082" s="4" t="s">
        <v>704</v>
      </c>
      <c r="H4082" s="2" t="s">
        <v>3230</v>
      </c>
    </row>
    <row r="4083">
      <c r="A4083" s="3">
        <v>46008.0</v>
      </c>
      <c r="B4083" s="4" t="s">
        <v>303</v>
      </c>
      <c r="C4083" s="2" t="s">
        <v>1189</v>
      </c>
      <c r="D4083" s="2" t="s">
        <v>9298</v>
      </c>
      <c r="E4083" s="2">
        <v>0.0</v>
      </c>
      <c r="F4083" s="2">
        <f>IFERROR(__xludf.DUMMYFUNCTION("""COMPUTED_VALUE"""),0.0)</f>
        <v>0</v>
      </c>
      <c r="G4083" s="4" t="s">
        <v>704</v>
      </c>
      <c r="H4083" s="2" t="s">
        <v>3230</v>
      </c>
    </row>
    <row r="4084">
      <c r="A4084" s="3">
        <v>46009.0</v>
      </c>
      <c r="B4084" s="4" t="s">
        <v>148</v>
      </c>
      <c r="C4084" s="2" t="s">
        <v>1189</v>
      </c>
      <c r="D4084" s="2" t="s">
        <v>9298</v>
      </c>
      <c r="E4084" s="2">
        <v>0.0</v>
      </c>
      <c r="F4084" s="2">
        <f>IFERROR(__xludf.DUMMYFUNCTION("""COMPUTED_VALUE"""),0.0)</f>
        <v>0</v>
      </c>
      <c r="G4084" s="4" t="s">
        <v>704</v>
      </c>
      <c r="H4084" s="2" t="s">
        <v>3230</v>
      </c>
    </row>
    <row r="4085">
      <c r="A4085" s="3">
        <v>46010.0</v>
      </c>
      <c r="B4085" s="4" t="s">
        <v>196</v>
      </c>
      <c r="C4085" s="2" t="s">
        <v>1189</v>
      </c>
      <c r="D4085" s="2" t="s">
        <v>9298</v>
      </c>
      <c r="E4085" s="2">
        <v>0.0</v>
      </c>
      <c r="F4085" s="2">
        <f>IFERROR(__xludf.DUMMYFUNCTION("""COMPUTED_VALUE"""),0.0)</f>
        <v>0</v>
      </c>
      <c r="G4085" s="4" t="s">
        <v>704</v>
      </c>
      <c r="H4085" s="2" t="s">
        <v>3230</v>
      </c>
    </row>
    <row r="4086">
      <c r="A4086" s="3">
        <v>46011.0</v>
      </c>
      <c r="B4086" s="4" t="s">
        <v>288</v>
      </c>
      <c r="C4086" s="2" t="s">
        <v>1189</v>
      </c>
      <c r="D4086" s="2" t="s">
        <v>9298</v>
      </c>
      <c r="E4086" s="2">
        <v>0.0</v>
      </c>
      <c r="F4086" s="2">
        <f>IFERROR(__xludf.DUMMYFUNCTION("""COMPUTED_VALUE"""),0.0)</f>
        <v>0</v>
      </c>
      <c r="G4086" s="4" t="s">
        <v>704</v>
      </c>
      <c r="H4086" s="2" t="s">
        <v>3230</v>
      </c>
    </row>
    <row r="4087">
      <c r="A4087" s="3">
        <v>46012.0</v>
      </c>
      <c r="B4087" s="4" t="s">
        <v>256</v>
      </c>
      <c r="C4087" s="2" t="s">
        <v>1189</v>
      </c>
      <c r="D4087" s="2" t="s">
        <v>9298</v>
      </c>
      <c r="E4087" s="2">
        <v>0.0</v>
      </c>
      <c r="F4087" s="2">
        <f>IFERROR(__xludf.DUMMYFUNCTION("""COMPUTED_VALUE"""),0.0)</f>
        <v>0</v>
      </c>
      <c r="G4087" s="4" t="s">
        <v>704</v>
      </c>
      <c r="H4087" s="2" t="s">
        <v>3230</v>
      </c>
    </row>
    <row r="4088">
      <c r="A4088" s="3">
        <v>46013.0</v>
      </c>
      <c r="B4088" s="4" t="s">
        <v>180</v>
      </c>
      <c r="C4088" s="2" t="s">
        <v>1189</v>
      </c>
      <c r="D4088" s="2" t="s">
        <v>9298</v>
      </c>
      <c r="E4088" s="2">
        <v>0.0</v>
      </c>
      <c r="F4088" s="2">
        <f>IFERROR(__xludf.DUMMYFUNCTION("""COMPUTED_VALUE"""),0.0)</f>
        <v>0</v>
      </c>
      <c r="G4088" s="4" t="s">
        <v>704</v>
      </c>
      <c r="H4088" s="2" t="s">
        <v>3230</v>
      </c>
    </row>
    <row r="4089">
      <c r="A4089" s="3">
        <v>46014.0</v>
      </c>
      <c r="B4089" s="4" t="s">
        <v>208</v>
      </c>
      <c r="C4089" s="2" t="s">
        <v>1189</v>
      </c>
      <c r="D4089" s="2" t="s">
        <v>9298</v>
      </c>
      <c r="E4089" s="2">
        <v>0.0</v>
      </c>
      <c r="F4089" s="2">
        <f>IFERROR(__xludf.DUMMYFUNCTION("""COMPUTED_VALUE"""),0.0)</f>
        <v>0</v>
      </c>
      <c r="G4089" s="4" t="s">
        <v>704</v>
      </c>
      <c r="H4089" s="2" t="s">
        <v>3230</v>
      </c>
    </row>
    <row r="4090">
      <c r="A4090" s="3">
        <v>46015.0</v>
      </c>
      <c r="B4090" s="4" t="s">
        <v>303</v>
      </c>
      <c r="C4090" s="2" t="s">
        <v>1189</v>
      </c>
      <c r="D4090" s="2" t="s">
        <v>9298</v>
      </c>
      <c r="E4090" s="2">
        <v>0.0</v>
      </c>
      <c r="F4090" s="2">
        <f>IFERROR(__xludf.DUMMYFUNCTION("""COMPUTED_VALUE"""),0.0)</f>
        <v>0</v>
      </c>
      <c r="G4090" s="4" t="s">
        <v>704</v>
      </c>
      <c r="H4090" s="2" t="s">
        <v>3230</v>
      </c>
    </row>
    <row r="4091">
      <c r="A4091" s="3">
        <v>46016.0</v>
      </c>
      <c r="B4091" s="4" t="s">
        <v>148</v>
      </c>
      <c r="C4091" s="2" t="s">
        <v>1189</v>
      </c>
      <c r="D4091" s="2" t="s">
        <v>9298</v>
      </c>
      <c r="E4091" s="2">
        <v>0.0</v>
      </c>
      <c r="F4091" s="2">
        <f>IFERROR(__xludf.DUMMYFUNCTION("""COMPUTED_VALUE"""),0.0)</f>
        <v>0</v>
      </c>
      <c r="G4091" s="4" t="s">
        <v>704</v>
      </c>
      <c r="H4091" s="2" t="s">
        <v>3230</v>
      </c>
    </row>
    <row r="4092">
      <c r="A4092" s="3">
        <v>46017.0</v>
      </c>
      <c r="B4092" s="4" t="s">
        <v>196</v>
      </c>
      <c r="C4092" s="2" t="s">
        <v>1189</v>
      </c>
      <c r="D4092" s="2" t="s">
        <v>9298</v>
      </c>
      <c r="E4092" s="2">
        <v>0.0</v>
      </c>
      <c r="F4092" s="2">
        <f>IFERROR(__xludf.DUMMYFUNCTION("""COMPUTED_VALUE"""),0.0)</f>
        <v>0</v>
      </c>
      <c r="G4092" s="4" t="s">
        <v>704</v>
      </c>
      <c r="H4092" s="2" t="s">
        <v>3230</v>
      </c>
    </row>
    <row r="4093">
      <c r="A4093" s="3">
        <v>46018.0</v>
      </c>
      <c r="B4093" s="4" t="s">
        <v>288</v>
      </c>
      <c r="C4093" s="2" t="s">
        <v>1189</v>
      </c>
      <c r="D4093" s="2" t="s">
        <v>9298</v>
      </c>
      <c r="E4093" s="2">
        <v>0.0</v>
      </c>
      <c r="F4093" s="2">
        <f>IFERROR(__xludf.DUMMYFUNCTION("""COMPUTED_VALUE"""),0.0)</f>
        <v>0</v>
      </c>
      <c r="G4093" s="4" t="s">
        <v>704</v>
      </c>
      <c r="H4093" s="2" t="s">
        <v>3230</v>
      </c>
    </row>
    <row r="4094">
      <c r="A4094" s="3">
        <v>46019.0</v>
      </c>
      <c r="B4094" s="4" t="s">
        <v>256</v>
      </c>
      <c r="C4094" s="2" t="s">
        <v>1189</v>
      </c>
      <c r="D4094" s="2" t="s">
        <v>9298</v>
      </c>
      <c r="E4094" s="2">
        <v>0.0</v>
      </c>
      <c r="F4094" s="2">
        <f>IFERROR(__xludf.DUMMYFUNCTION("""COMPUTED_VALUE"""),0.0)</f>
        <v>0</v>
      </c>
      <c r="G4094" s="4" t="s">
        <v>704</v>
      </c>
      <c r="H4094" s="2" t="s">
        <v>3230</v>
      </c>
    </row>
    <row r="4095">
      <c r="A4095" s="3">
        <v>46020.0</v>
      </c>
      <c r="B4095" s="4" t="s">
        <v>180</v>
      </c>
      <c r="C4095" s="2" t="s">
        <v>1189</v>
      </c>
      <c r="D4095" s="2" t="s">
        <v>9298</v>
      </c>
      <c r="E4095" s="2">
        <v>0.0</v>
      </c>
      <c r="F4095" s="2">
        <f>IFERROR(__xludf.DUMMYFUNCTION("""COMPUTED_VALUE"""),0.0)</f>
        <v>0</v>
      </c>
      <c r="G4095" s="4" t="s">
        <v>704</v>
      </c>
      <c r="H4095" s="2" t="s">
        <v>3230</v>
      </c>
    </row>
    <row r="4096">
      <c r="A4096" s="3">
        <v>46021.0</v>
      </c>
      <c r="B4096" s="4" t="s">
        <v>208</v>
      </c>
      <c r="C4096" s="2" t="s">
        <v>1189</v>
      </c>
      <c r="D4096" s="2" t="s">
        <v>9298</v>
      </c>
      <c r="E4096" s="2">
        <v>0.0</v>
      </c>
      <c r="F4096" s="2">
        <f>IFERROR(__xludf.DUMMYFUNCTION("""COMPUTED_VALUE"""),0.0)</f>
        <v>0</v>
      </c>
      <c r="G4096" s="4" t="s">
        <v>704</v>
      </c>
      <c r="H4096" s="2" t="s">
        <v>3230</v>
      </c>
    </row>
    <row r="4097">
      <c r="A4097" s="3">
        <v>46022.0</v>
      </c>
      <c r="B4097" s="4" t="s">
        <v>303</v>
      </c>
      <c r="C4097" s="2" t="s">
        <v>1189</v>
      </c>
      <c r="D4097" s="2" t="s">
        <v>9298</v>
      </c>
      <c r="E4097" s="2">
        <v>0.0</v>
      </c>
      <c r="F4097" s="2">
        <f>IFERROR(__xludf.DUMMYFUNCTION("""COMPUTED_VALUE"""),0.0)</f>
        <v>0</v>
      </c>
      <c r="G4097" s="4" t="s">
        <v>704</v>
      </c>
      <c r="H4097" s="2" t="s">
        <v>3230</v>
      </c>
    </row>
    <row r="4098">
      <c r="A4098" s="3">
        <v>46023.0</v>
      </c>
      <c r="B4098" s="4" t="s">
        <v>148</v>
      </c>
      <c r="C4098" s="2" t="s">
        <v>1189</v>
      </c>
      <c r="D4098" s="2" t="s">
        <v>9298</v>
      </c>
      <c r="E4098" s="2">
        <v>0.0</v>
      </c>
      <c r="F4098" s="2">
        <f>IFERROR(__xludf.DUMMYFUNCTION("""COMPUTED_VALUE"""),0.0)</f>
        <v>0</v>
      </c>
      <c r="G4098" s="4" t="s">
        <v>704</v>
      </c>
      <c r="H4098" s="2" t="s">
        <v>3230</v>
      </c>
    </row>
    <row r="4099">
      <c r="A4099" s="3">
        <v>46024.0</v>
      </c>
      <c r="B4099" s="4" t="s">
        <v>196</v>
      </c>
      <c r="C4099" s="2" t="s">
        <v>1189</v>
      </c>
      <c r="D4099" s="2" t="s">
        <v>9298</v>
      </c>
      <c r="E4099" s="2">
        <v>0.0</v>
      </c>
      <c r="F4099" s="2">
        <f>IFERROR(__xludf.DUMMYFUNCTION("""COMPUTED_VALUE"""),0.0)</f>
        <v>0</v>
      </c>
      <c r="G4099" s="4" t="s">
        <v>704</v>
      </c>
      <c r="H4099" s="2" t="s">
        <v>3230</v>
      </c>
    </row>
    <row r="4100">
      <c r="A4100" s="3">
        <v>46025.0</v>
      </c>
      <c r="B4100" s="4" t="s">
        <v>288</v>
      </c>
      <c r="C4100" s="2" t="s">
        <v>1189</v>
      </c>
      <c r="D4100" s="2" t="s">
        <v>9298</v>
      </c>
      <c r="E4100" s="2">
        <v>0.0</v>
      </c>
      <c r="F4100" s="2">
        <f>IFERROR(__xludf.DUMMYFUNCTION("""COMPUTED_VALUE"""),0.0)</f>
        <v>0</v>
      </c>
      <c r="G4100" s="4" t="s">
        <v>704</v>
      </c>
      <c r="H4100" s="2" t="s">
        <v>3230</v>
      </c>
    </row>
    <row r="4101">
      <c r="A4101" s="3">
        <v>46026.0</v>
      </c>
      <c r="B4101" s="4" t="s">
        <v>256</v>
      </c>
      <c r="C4101" s="2" t="s">
        <v>1189</v>
      </c>
      <c r="D4101" s="2" t="s">
        <v>9298</v>
      </c>
      <c r="E4101" s="2">
        <v>0.0</v>
      </c>
      <c r="F4101" s="2">
        <f>IFERROR(__xludf.DUMMYFUNCTION("""COMPUTED_VALUE"""),0.0)</f>
        <v>0</v>
      </c>
      <c r="G4101" s="4" t="s">
        <v>704</v>
      </c>
      <c r="H4101" s="2" t="s">
        <v>3230</v>
      </c>
    </row>
    <row r="4102">
      <c r="A4102" s="3">
        <v>46027.0</v>
      </c>
      <c r="B4102" s="4" t="s">
        <v>180</v>
      </c>
      <c r="C4102" s="2" t="s">
        <v>1189</v>
      </c>
      <c r="D4102" s="2" t="s">
        <v>9298</v>
      </c>
      <c r="E4102" s="2">
        <v>0.0</v>
      </c>
      <c r="F4102" s="2">
        <f>IFERROR(__xludf.DUMMYFUNCTION("""COMPUTED_VALUE"""),0.0)</f>
        <v>0</v>
      </c>
      <c r="G4102" s="4" t="s">
        <v>704</v>
      </c>
      <c r="H4102" s="2" t="s">
        <v>3230</v>
      </c>
    </row>
    <row r="4103">
      <c r="A4103" s="3">
        <v>46028.0</v>
      </c>
      <c r="B4103" s="4" t="s">
        <v>208</v>
      </c>
      <c r="C4103" s="2" t="s">
        <v>1189</v>
      </c>
      <c r="D4103" s="2" t="s">
        <v>9298</v>
      </c>
      <c r="E4103" s="2">
        <v>0.0</v>
      </c>
      <c r="F4103" s="2">
        <f>IFERROR(__xludf.DUMMYFUNCTION("""COMPUTED_VALUE"""),0.0)</f>
        <v>0</v>
      </c>
      <c r="G4103" s="4" t="s">
        <v>704</v>
      </c>
      <c r="H4103" s="2" t="s">
        <v>3230</v>
      </c>
    </row>
    <row r="4104">
      <c r="A4104" s="3">
        <v>46029.0</v>
      </c>
      <c r="B4104" s="4" t="s">
        <v>303</v>
      </c>
      <c r="C4104" s="2" t="s">
        <v>1189</v>
      </c>
      <c r="D4104" s="2" t="s">
        <v>9298</v>
      </c>
      <c r="E4104" s="2">
        <v>0.0</v>
      </c>
      <c r="F4104" s="2">
        <f>IFERROR(__xludf.DUMMYFUNCTION("""COMPUTED_VALUE"""),0.0)</f>
        <v>0</v>
      </c>
      <c r="G4104" s="4" t="s">
        <v>704</v>
      </c>
      <c r="H4104" s="2" t="s">
        <v>3230</v>
      </c>
    </row>
    <row r="4105">
      <c r="A4105" s="3">
        <v>46030.0</v>
      </c>
      <c r="B4105" s="4" t="s">
        <v>148</v>
      </c>
      <c r="C4105" s="2" t="s">
        <v>1189</v>
      </c>
      <c r="D4105" s="2" t="s">
        <v>9298</v>
      </c>
      <c r="E4105" s="2">
        <v>0.0</v>
      </c>
      <c r="F4105" s="2">
        <f>IFERROR(__xludf.DUMMYFUNCTION("""COMPUTED_VALUE"""),0.0)</f>
        <v>0</v>
      </c>
      <c r="G4105" s="4" t="s">
        <v>704</v>
      </c>
      <c r="H4105" s="2" t="s">
        <v>3230</v>
      </c>
    </row>
    <row r="4106">
      <c r="A4106" s="3">
        <v>46031.0</v>
      </c>
      <c r="B4106" s="4" t="s">
        <v>196</v>
      </c>
      <c r="C4106" s="2" t="s">
        <v>1189</v>
      </c>
      <c r="D4106" s="2" t="s">
        <v>9298</v>
      </c>
      <c r="E4106" s="2">
        <v>0.0</v>
      </c>
      <c r="F4106" s="2">
        <f>IFERROR(__xludf.DUMMYFUNCTION("""COMPUTED_VALUE"""),0.0)</f>
        <v>0</v>
      </c>
      <c r="G4106" s="4" t="s">
        <v>704</v>
      </c>
      <c r="H4106" s="2" t="s">
        <v>3230</v>
      </c>
    </row>
    <row r="4107">
      <c r="A4107" s="3">
        <v>46032.0</v>
      </c>
      <c r="B4107" s="4" t="s">
        <v>288</v>
      </c>
      <c r="C4107" s="2" t="s">
        <v>1189</v>
      </c>
      <c r="D4107" s="2" t="s">
        <v>9298</v>
      </c>
      <c r="E4107" s="2">
        <v>0.0</v>
      </c>
      <c r="F4107" s="2">
        <f>IFERROR(__xludf.DUMMYFUNCTION("""COMPUTED_VALUE"""),0.0)</f>
        <v>0</v>
      </c>
      <c r="G4107" s="4" t="s">
        <v>704</v>
      </c>
      <c r="H4107" s="2" t="s">
        <v>3230</v>
      </c>
    </row>
    <row r="4108">
      <c r="A4108" s="3">
        <v>46033.0</v>
      </c>
      <c r="B4108" s="4" t="s">
        <v>256</v>
      </c>
      <c r="C4108" s="2" t="s">
        <v>1189</v>
      </c>
      <c r="D4108" s="2" t="s">
        <v>9298</v>
      </c>
      <c r="E4108" s="2">
        <v>0.0</v>
      </c>
      <c r="F4108" s="2">
        <f>IFERROR(__xludf.DUMMYFUNCTION("""COMPUTED_VALUE"""),0.0)</f>
        <v>0</v>
      </c>
      <c r="G4108" s="4" t="s">
        <v>704</v>
      </c>
      <c r="H4108" s="2" t="s">
        <v>3230</v>
      </c>
    </row>
    <row r="4109">
      <c r="A4109" s="3">
        <v>46034.0</v>
      </c>
      <c r="B4109" s="4" t="s">
        <v>180</v>
      </c>
      <c r="C4109" s="2" t="s">
        <v>1189</v>
      </c>
      <c r="D4109" s="2" t="s">
        <v>9298</v>
      </c>
      <c r="E4109" s="2">
        <v>0.0</v>
      </c>
      <c r="F4109" s="2">
        <f>IFERROR(__xludf.DUMMYFUNCTION("""COMPUTED_VALUE"""),0.0)</f>
        <v>0</v>
      </c>
      <c r="G4109" s="4" t="s">
        <v>704</v>
      </c>
      <c r="H4109" s="2" t="s">
        <v>3230</v>
      </c>
    </row>
    <row r="4110">
      <c r="A4110" s="3">
        <v>46035.0</v>
      </c>
      <c r="B4110" s="4" t="s">
        <v>208</v>
      </c>
      <c r="C4110" s="2" t="s">
        <v>1189</v>
      </c>
      <c r="D4110" s="2" t="s">
        <v>9298</v>
      </c>
      <c r="E4110" s="2">
        <v>0.0</v>
      </c>
      <c r="F4110" s="2">
        <f>IFERROR(__xludf.DUMMYFUNCTION("""COMPUTED_VALUE"""),0.0)</f>
        <v>0</v>
      </c>
      <c r="G4110" s="4" t="s">
        <v>704</v>
      </c>
      <c r="H4110" s="2" t="s">
        <v>3230</v>
      </c>
    </row>
    <row r="4111">
      <c r="A4111" s="3">
        <v>46036.0</v>
      </c>
      <c r="B4111" s="4" t="s">
        <v>303</v>
      </c>
      <c r="C4111" s="2" t="s">
        <v>1189</v>
      </c>
      <c r="D4111" s="2" t="s">
        <v>9298</v>
      </c>
      <c r="E4111" s="2">
        <v>0.0</v>
      </c>
      <c r="F4111" s="2">
        <f>IFERROR(__xludf.DUMMYFUNCTION("""COMPUTED_VALUE"""),0.0)</f>
        <v>0</v>
      </c>
      <c r="G4111" s="4" t="s">
        <v>704</v>
      </c>
      <c r="H4111" s="2" t="s">
        <v>3230</v>
      </c>
    </row>
    <row r="4112">
      <c r="A4112" s="3">
        <v>46037.0</v>
      </c>
      <c r="B4112" s="4" t="s">
        <v>148</v>
      </c>
      <c r="C4112" s="2" t="s">
        <v>1189</v>
      </c>
      <c r="D4112" s="2" t="s">
        <v>9298</v>
      </c>
      <c r="E4112" s="2">
        <v>0.0</v>
      </c>
      <c r="F4112" s="2">
        <f>IFERROR(__xludf.DUMMYFUNCTION("""COMPUTED_VALUE"""),0.0)</f>
        <v>0</v>
      </c>
      <c r="G4112" s="4" t="s">
        <v>704</v>
      </c>
      <c r="H4112" s="2" t="s">
        <v>3230</v>
      </c>
    </row>
    <row r="4113">
      <c r="A4113" s="3">
        <v>46038.0</v>
      </c>
      <c r="B4113" s="4" t="s">
        <v>196</v>
      </c>
      <c r="C4113" s="2" t="s">
        <v>1189</v>
      </c>
      <c r="D4113" s="2" t="s">
        <v>9298</v>
      </c>
      <c r="E4113" s="2">
        <v>0.0</v>
      </c>
      <c r="F4113" s="2">
        <f>IFERROR(__xludf.DUMMYFUNCTION("""COMPUTED_VALUE"""),0.0)</f>
        <v>0</v>
      </c>
      <c r="G4113" s="4" t="s">
        <v>704</v>
      </c>
      <c r="H4113" s="2" t="s">
        <v>3230</v>
      </c>
    </row>
    <row r="4114">
      <c r="A4114" s="3">
        <v>46039.0</v>
      </c>
      <c r="B4114" s="4" t="s">
        <v>288</v>
      </c>
      <c r="C4114" s="2" t="s">
        <v>1189</v>
      </c>
      <c r="D4114" s="2" t="s">
        <v>9298</v>
      </c>
      <c r="E4114" s="2">
        <v>0.0</v>
      </c>
      <c r="F4114" s="2">
        <f>IFERROR(__xludf.DUMMYFUNCTION("""COMPUTED_VALUE"""),0.0)</f>
        <v>0</v>
      </c>
      <c r="G4114" s="4" t="s">
        <v>704</v>
      </c>
      <c r="H4114" s="2" t="s">
        <v>3230</v>
      </c>
    </row>
    <row r="4115">
      <c r="A4115" s="3">
        <v>46040.0</v>
      </c>
      <c r="B4115" s="4" t="s">
        <v>256</v>
      </c>
      <c r="C4115" s="2" t="s">
        <v>1189</v>
      </c>
      <c r="D4115" s="2" t="s">
        <v>9298</v>
      </c>
      <c r="E4115" s="2">
        <v>0.0</v>
      </c>
      <c r="F4115" s="2">
        <f>IFERROR(__xludf.DUMMYFUNCTION("""COMPUTED_VALUE"""),0.0)</f>
        <v>0</v>
      </c>
      <c r="G4115" s="4" t="s">
        <v>704</v>
      </c>
      <c r="H4115" s="2" t="s">
        <v>3230</v>
      </c>
    </row>
    <row r="4116">
      <c r="A4116" s="3">
        <v>46041.0</v>
      </c>
      <c r="B4116" s="4" t="s">
        <v>180</v>
      </c>
      <c r="C4116" s="2" t="s">
        <v>1189</v>
      </c>
      <c r="D4116" s="2" t="s">
        <v>9298</v>
      </c>
      <c r="E4116" s="2">
        <v>0.0</v>
      </c>
      <c r="F4116" s="2">
        <f>IFERROR(__xludf.DUMMYFUNCTION("""COMPUTED_VALUE"""),0.0)</f>
        <v>0</v>
      </c>
      <c r="G4116" s="4" t="s">
        <v>704</v>
      </c>
      <c r="H4116" s="2" t="s">
        <v>3230</v>
      </c>
    </row>
    <row r="4117">
      <c r="A4117" s="3">
        <v>46042.0</v>
      </c>
      <c r="B4117" s="4" t="s">
        <v>208</v>
      </c>
      <c r="C4117" s="2" t="s">
        <v>1189</v>
      </c>
      <c r="D4117" s="2" t="s">
        <v>9298</v>
      </c>
      <c r="E4117" s="2">
        <v>0.0</v>
      </c>
      <c r="F4117" s="2">
        <f>IFERROR(__xludf.DUMMYFUNCTION("""COMPUTED_VALUE"""),0.0)</f>
        <v>0</v>
      </c>
      <c r="G4117" s="4" t="s">
        <v>704</v>
      </c>
      <c r="H4117" s="2" t="s">
        <v>3230</v>
      </c>
    </row>
    <row r="4118">
      <c r="A4118" s="3">
        <v>46043.0</v>
      </c>
      <c r="B4118" s="4" t="s">
        <v>303</v>
      </c>
      <c r="C4118" s="2" t="s">
        <v>1189</v>
      </c>
      <c r="D4118" s="2" t="s">
        <v>9298</v>
      </c>
      <c r="E4118" s="2">
        <v>0.0</v>
      </c>
      <c r="F4118" s="2">
        <f>IFERROR(__xludf.DUMMYFUNCTION("""COMPUTED_VALUE"""),0.0)</f>
        <v>0</v>
      </c>
      <c r="G4118" s="4" t="s">
        <v>704</v>
      </c>
      <c r="H4118" s="2" t="s">
        <v>3230</v>
      </c>
    </row>
    <row r="4119">
      <c r="A4119" s="3">
        <v>46044.0</v>
      </c>
      <c r="B4119" s="4" t="s">
        <v>148</v>
      </c>
      <c r="C4119" s="2" t="s">
        <v>1189</v>
      </c>
      <c r="D4119" s="2" t="s">
        <v>9298</v>
      </c>
      <c r="E4119" s="2">
        <v>0.0</v>
      </c>
      <c r="F4119" s="2">
        <f>IFERROR(__xludf.DUMMYFUNCTION("""COMPUTED_VALUE"""),0.0)</f>
        <v>0</v>
      </c>
      <c r="G4119" s="4" t="s">
        <v>704</v>
      </c>
      <c r="H4119" s="2" t="s">
        <v>3230</v>
      </c>
    </row>
    <row r="4120">
      <c r="A4120" s="3">
        <v>46045.0</v>
      </c>
      <c r="B4120" s="4" t="s">
        <v>196</v>
      </c>
      <c r="C4120" s="2" t="s">
        <v>1189</v>
      </c>
      <c r="D4120" s="2" t="s">
        <v>9298</v>
      </c>
      <c r="E4120" s="2">
        <v>0.0</v>
      </c>
      <c r="F4120" s="2">
        <f>IFERROR(__xludf.DUMMYFUNCTION("""COMPUTED_VALUE"""),0.0)</f>
        <v>0</v>
      </c>
      <c r="G4120" s="4" t="s">
        <v>704</v>
      </c>
      <c r="H4120" s="2" t="s">
        <v>3230</v>
      </c>
    </row>
    <row r="4121">
      <c r="A4121" s="3">
        <v>46046.0</v>
      </c>
      <c r="B4121" s="4" t="s">
        <v>288</v>
      </c>
      <c r="C4121" s="2" t="s">
        <v>1189</v>
      </c>
      <c r="D4121" s="2" t="s">
        <v>9298</v>
      </c>
      <c r="E4121" s="2">
        <v>0.0</v>
      </c>
      <c r="F4121" s="2">
        <f>IFERROR(__xludf.DUMMYFUNCTION("""COMPUTED_VALUE"""),0.0)</f>
        <v>0</v>
      </c>
      <c r="G4121" s="4" t="s">
        <v>704</v>
      </c>
      <c r="H4121" s="2" t="s">
        <v>3230</v>
      </c>
    </row>
    <row r="4122">
      <c r="A4122" s="3">
        <v>46047.0</v>
      </c>
      <c r="B4122" s="4" t="s">
        <v>256</v>
      </c>
      <c r="C4122" s="2" t="s">
        <v>1189</v>
      </c>
      <c r="D4122" s="2" t="s">
        <v>9298</v>
      </c>
      <c r="E4122" s="2">
        <v>0.0</v>
      </c>
      <c r="F4122" s="2">
        <f>IFERROR(__xludf.DUMMYFUNCTION("""COMPUTED_VALUE"""),0.0)</f>
        <v>0</v>
      </c>
      <c r="G4122" s="4" t="s">
        <v>704</v>
      </c>
      <c r="H4122" s="2" t="s">
        <v>3230</v>
      </c>
    </row>
    <row r="4123">
      <c r="A4123" s="3">
        <v>46048.0</v>
      </c>
      <c r="B4123" s="4" t="s">
        <v>180</v>
      </c>
      <c r="C4123" s="2" t="s">
        <v>1189</v>
      </c>
      <c r="D4123" s="2" t="s">
        <v>9298</v>
      </c>
      <c r="E4123" s="2">
        <v>0.0</v>
      </c>
      <c r="F4123" s="2">
        <f>IFERROR(__xludf.DUMMYFUNCTION("""COMPUTED_VALUE"""),0.0)</f>
        <v>0</v>
      </c>
      <c r="G4123" s="4" t="s">
        <v>704</v>
      </c>
      <c r="H4123" s="2" t="s">
        <v>3230</v>
      </c>
    </row>
    <row r="4124">
      <c r="A4124" s="3">
        <v>46049.0</v>
      </c>
      <c r="B4124" s="4" t="s">
        <v>208</v>
      </c>
      <c r="C4124" s="2" t="s">
        <v>1189</v>
      </c>
      <c r="D4124" s="2" t="s">
        <v>9298</v>
      </c>
      <c r="E4124" s="2">
        <v>0.0</v>
      </c>
      <c r="F4124" s="2">
        <f>IFERROR(__xludf.DUMMYFUNCTION("""COMPUTED_VALUE"""),0.0)</f>
        <v>0</v>
      </c>
      <c r="G4124" s="4" t="s">
        <v>704</v>
      </c>
      <c r="H4124" s="2" t="s">
        <v>3230</v>
      </c>
    </row>
    <row r="4125">
      <c r="A4125" s="3">
        <v>46050.0</v>
      </c>
      <c r="B4125" s="4" t="s">
        <v>303</v>
      </c>
      <c r="C4125" s="2" t="s">
        <v>1189</v>
      </c>
      <c r="D4125" s="2" t="s">
        <v>9298</v>
      </c>
      <c r="E4125" s="2">
        <v>0.0</v>
      </c>
      <c r="F4125" s="2">
        <f>IFERROR(__xludf.DUMMYFUNCTION("""COMPUTED_VALUE"""),0.0)</f>
        <v>0</v>
      </c>
      <c r="G4125" s="4" t="s">
        <v>704</v>
      </c>
      <c r="H4125" s="2" t="s">
        <v>3230</v>
      </c>
    </row>
    <row r="4126">
      <c r="A4126" s="3">
        <v>46051.0</v>
      </c>
      <c r="B4126" s="4" t="s">
        <v>148</v>
      </c>
      <c r="C4126" s="2" t="s">
        <v>1189</v>
      </c>
      <c r="D4126" s="2" t="s">
        <v>9298</v>
      </c>
      <c r="E4126" s="2">
        <v>0.0</v>
      </c>
      <c r="F4126" s="2">
        <f>IFERROR(__xludf.DUMMYFUNCTION("""COMPUTED_VALUE"""),0.0)</f>
        <v>0</v>
      </c>
      <c r="G4126" s="4" t="s">
        <v>704</v>
      </c>
      <c r="H4126" s="2" t="s">
        <v>3230</v>
      </c>
    </row>
    <row r="4127">
      <c r="A4127" s="3">
        <v>46052.0</v>
      </c>
      <c r="B4127" s="4" t="s">
        <v>196</v>
      </c>
      <c r="C4127" s="2" t="s">
        <v>1189</v>
      </c>
      <c r="D4127" s="2" t="s">
        <v>9298</v>
      </c>
      <c r="E4127" s="2">
        <v>0.0</v>
      </c>
      <c r="F4127" s="2">
        <f>IFERROR(__xludf.DUMMYFUNCTION("""COMPUTED_VALUE"""),0.0)</f>
        <v>0</v>
      </c>
      <c r="G4127" s="4" t="s">
        <v>704</v>
      </c>
      <c r="H4127" s="2" t="s">
        <v>3230</v>
      </c>
    </row>
    <row r="4128">
      <c r="A4128" s="3">
        <v>46053.0</v>
      </c>
      <c r="B4128" s="4" t="s">
        <v>288</v>
      </c>
      <c r="C4128" s="2" t="s">
        <v>1189</v>
      </c>
      <c r="D4128" s="2" t="s">
        <v>9298</v>
      </c>
      <c r="E4128" s="2">
        <v>0.0</v>
      </c>
      <c r="F4128" s="2">
        <f>IFERROR(__xludf.DUMMYFUNCTION("""COMPUTED_VALUE"""),0.0)</f>
        <v>0</v>
      </c>
      <c r="G4128" s="4" t="s">
        <v>704</v>
      </c>
      <c r="H4128" s="2" t="s">
        <v>3230</v>
      </c>
    </row>
    <row r="4129">
      <c r="A4129" s="3">
        <v>46054.0</v>
      </c>
      <c r="B4129" s="4" t="s">
        <v>256</v>
      </c>
      <c r="C4129" s="2" t="s">
        <v>1189</v>
      </c>
      <c r="D4129" s="2" t="s">
        <v>9298</v>
      </c>
      <c r="E4129" s="2">
        <v>0.0</v>
      </c>
      <c r="F4129" s="2">
        <f>IFERROR(__xludf.DUMMYFUNCTION("""COMPUTED_VALUE"""),0.0)</f>
        <v>0</v>
      </c>
      <c r="G4129" s="4" t="s">
        <v>704</v>
      </c>
      <c r="H4129" s="2" t="s">
        <v>3230</v>
      </c>
    </row>
    <row r="4130">
      <c r="A4130" s="3">
        <v>46055.0</v>
      </c>
      <c r="B4130" s="4" t="s">
        <v>180</v>
      </c>
      <c r="C4130" s="2" t="s">
        <v>1189</v>
      </c>
      <c r="D4130" s="2" t="s">
        <v>9298</v>
      </c>
      <c r="E4130" s="2">
        <v>0.0</v>
      </c>
      <c r="F4130" s="2">
        <f>IFERROR(__xludf.DUMMYFUNCTION("""COMPUTED_VALUE"""),0.0)</f>
        <v>0</v>
      </c>
      <c r="G4130" s="4" t="s">
        <v>704</v>
      </c>
      <c r="H4130" s="2" t="s">
        <v>3230</v>
      </c>
    </row>
    <row r="4131">
      <c r="A4131" s="3">
        <v>46056.0</v>
      </c>
      <c r="B4131" s="4" t="s">
        <v>208</v>
      </c>
      <c r="C4131" s="2" t="s">
        <v>1189</v>
      </c>
      <c r="D4131" s="2" t="s">
        <v>9298</v>
      </c>
      <c r="E4131" s="2">
        <v>0.0</v>
      </c>
      <c r="F4131" s="2">
        <f>IFERROR(__xludf.DUMMYFUNCTION("""COMPUTED_VALUE"""),0.0)</f>
        <v>0</v>
      </c>
      <c r="G4131" s="4" t="s">
        <v>704</v>
      </c>
      <c r="H4131" s="2" t="s">
        <v>3230</v>
      </c>
    </row>
    <row r="4132">
      <c r="A4132" s="3">
        <v>46057.0</v>
      </c>
      <c r="B4132" s="4" t="s">
        <v>303</v>
      </c>
      <c r="C4132" s="2" t="s">
        <v>1189</v>
      </c>
      <c r="D4132" s="2" t="s">
        <v>9298</v>
      </c>
      <c r="E4132" s="2">
        <v>0.0</v>
      </c>
      <c r="F4132" s="2">
        <f>IFERROR(__xludf.DUMMYFUNCTION("""COMPUTED_VALUE"""),0.0)</f>
        <v>0</v>
      </c>
      <c r="G4132" s="4" t="s">
        <v>704</v>
      </c>
      <c r="H4132" s="2" t="s">
        <v>3230</v>
      </c>
    </row>
    <row r="4133">
      <c r="A4133" s="3">
        <v>46058.0</v>
      </c>
      <c r="B4133" s="4" t="s">
        <v>148</v>
      </c>
      <c r="C4133" s="2" t="s">
        <v>1189</v>
      </c>
      <c r="D4133" s="2" t="s">
        <v>9298</v>
      </c>
      <c r="E4133" s="2">
        <v>0.0</v>
      </c>
      <c r="F4133" s="2">
        <f>IFERROR(__xludf.DUMMYFUNCTION("""COMPUTED_VALUE"""),0.0)</f>
        <v>0</v>
      </c>
      <c r="G4133" s="4" t="s">
        <v>704</v>
      </c>
      <c r="H4133" s="2" t="s">
        <v>3230</v>
      </c>
    </row>
    <row r="4134">
      <c r="A4134" s="3">
        <v>46059.0</v>
      </c>
      <c r="B4134" s="4" t="s">
        <v>196</v>
      </c>
      <c r="C4134" s="2" t="s">
        <v>1189</v>
      </c>
      <c r="D4134" s="2" t="s">
        <v>9298</v>
      </c>
      <c r="E4134" s="2">
        <v>0.0</v>
      </c>
      <c r="F4134" s="2">
        <f>IFERROR(__xludf.DUMMYFUNCTION("""COMPUTED_VALUE"""),0.0)</f>
        <v>0</v>
      </c>
      <c r="G4134" s="4" t="s">
        <v>704</v>
      </c>
      <c r="H4134" s="2" t="s">
        <v>3230</v>
      </c>
    </row>
    <row r="4135">
      <c r="A4135" s="3">
        <v>46060.0</v>
      </c>
      <c r="B4135" s="4" t="s">
        <v>288</v>
      </c>
      <c r="C4135" s="2" t="s">
        <v>1189</v>
      </c>
      <c r="D4135" s="2" t="s">
        <v>9298</v>
      </c>
      <c r="E4135" s="2">
        <v>0.0</v>
      </c>
      <c r="F4135" s="2">
        <f>IFERROR(__xludf.DUMMYFUNCTION("""COMPUTED_VALUE"""),0.0)</f>
        <v>0</v>
      </c>
      <c r="G4135" s="4" t="s">
        <v>704</v>
      </c>
      <c r="H4135" s="2" t="s">
        <v>3230</v>
      </c>
    </row>
    <row r="4136">
      <c r="A4136" s="3">
        <v>46061.0</v>
      </c>
      <c r="B4136" s="4" t="s">
        <v>256</v>
      </c>
      <c r="C4136" s="2" t="s">
        <v>1189</v>
      </c>
      <c r="D4136" s="2" t="s">
        <v>9298</v>
      </c>
      <c r="E4136" s="2">
        <v>0.0</v>
      </c>
      <c r="F4136" s="2">
        <f>IFERROR(__xludf.DUMMYFUNCTION("""COMPUTED_VALUE"""),0.0)</f>
        <v>0</v>
      </c>
      <c r="G4136" s="4" t="s">
        <v>704</v>
      </c>
      <c r="H4136" s="2" t="s">
        <v>3230</v>
      </c>
    </row>
    <row r="4137">
      <c r="A4137" s="3">
        <v>46062.0</v>
      </c>
      <c r="B4137" s="4" t="s">
        <v>180</v>
      </c>
      <c r="C4137" s="2" t="s">
        <v>1189</v>
      </c>
      <c r="D4137" s="2" t="s">
        <v>9298</v>
      </c>
      <c r="E4137" s="2">
        <v>0.0</v>
      </c>
      <c r="F4137" s="2">
        <f>IFERROR(__xludf.DUMMYFUNCTION("""COMPUTED_VALUE"""),0.0)</f>
        <v>0</v>
      </c>
      <c r="G4137" s="4" t="s">
        <v>704</v>
      </c>
      <c r="H4137" s="2" t="s">
        <v>3230</v>
      </c>
    </row>
    <row r="4138">
      <c r="A4138" s="3">
        <v>46063.0</v>
      </c>
      <c r="B4138" s="4" t="s">
        <v>208</v>
      </c>
      <c r="C4138" s="2" t="s">
        <v>1189</v>
      </c>
      <c r="D4138" s="2" t="s">
        <v>9298</v>
      </c>
      <c r="E4138" s="2">
        <v>0.0</v>
      </c>
      <c r="F4138" s="2">
        <f>IFERROR(__xludf.DUMMYFUNCTION("""COMPUTED_VALUE"""),0.0)</f>
        <v>0</v>
      </c>
      <c r="G4138" s="4" t="s">
        <v>704</v>
      </c>
      <c r="H4138" s="2" t="s">
        <v>3230</v>
      </c>
    </row>
    <row r="4139">
      <c r="A4139" s="3">
        <v>46064.0</v>
      </c>
      <c r="B4139" s="4" t="s">
        <v>303</v>
      </c>
      <c r="C4139" s="2" t="s">
        <v>1189</v>
      </c>
      <c r="D4139" s="2" t="s">
        <v>9298</v>
      </c>
      <c r="E4139" s="2">
        <v>0.0</v>
      </c>
      <c r="F4139" s="2">
        <f>IFERROR(__xludf.DUMMYFUNCTION("""COMPUTED_VALUE"""),0.0)</f>
        <v>0</v>
      </c>
      <c r="G4139" s="4" t="s">
        <v>704</v>
      </c>
      <c r="H4139" s="2" t="s">
        <v>3230</v>
      </c>
    </row>
    <row r="4140">
      <c r="A4140" s="3">
        <v>46065.0</v>
      </c>
      <c r="B4140" s="4" t="s">
        <v>148</v>
      </c>
      <c r="C4140" s="2" t="s">
        <v>1189</v>
      </c>
      <c r="D4140" s="2" t="s">
        <v>9298</v>
      </c>
      <c r="E4140" s="2">
        <v>0.0</v>
      </c>
      <c r="F4140" s="2">
        <f>IFERROR(__xludf.DUMMYFUNCTION("""COMPUTED_VALUE"""),0.0)</f>
        <v>0</v>
      </c>
      <c r="G4140" s="4" t="s">
        <v>704</v>
      </c>
      <c r="H4140" s="2" t="s">
        <v>3230</v>
      </c>
    </row>
    <row r="4141">
      <c r="A4141" s="3">
        <v>46066.0</v>
      </c>
      <c r="B4141" s="4" t="s">
        <v>196</v>
      </c>
      <c r="C4141" s="2" t="s">
        <v>1189</v>
      </c>
      <c r="D4141" s="2" t="s">
        <v>9298</v>
      </c>
      <c r="E4141" s="2">
        <v>0.0</v>
      </c>
      <c r="F4141" s="2">
        <f>IFERROR(__xludf.DUMMYFUNCTION("""COMPUTED_VALUE"""),0.0)</f>
        <v>0</v>
      </c>
      <c r="G4141" s="4" t="s">
        <v>704</v>
      </c>
      <c r="H4141" s="2" t="s">
        <v>3230</v>
      </c>
    </row>
    <row r="4142">
      <c r="A4142" s="3">
        <v>46067.0</v>
      </c>
      <c r="B4142" s="4" t="s">
        <v>288</v>
      </c>
      <c r="C4142" s="2" t="s">
        <v>1189</v>
      </c>
      <c r="D4142" s="2" t="s">
        <v>9298</v>
      </c>
      <c r="E4142" s="2">
        <v>0.0</v>
      </c>
      <c r="F4142" s="2">
        <f>IFERROR(__xludf.DUMMYFUNCTION("""COMPUTED_VALUE"""),0.0)</f>
        <v>0</v>
      </c>
      <c r="G4142" s="4" t="s">
        <v>704</v>
      </c>
      <c r="H4142" s="2" t="s">
        <v>3230</v>
      </c>
    </row>
    <row r="4143">
      <c r="A4143" s="3">
        <v>46068.0</v>
      </c>
      <c r="B4143" s="4" t="s">
        <v>256</v>
      </c>
      <c r="C4143" s="2" t="s">
        <v>1189</v>
      </c>
      <c r="D4143" s="2" t="s">
        <v>9298</v>
      </c>
      <c r="E4143" s="2">
        <v>0.0</v>
      </c>
      <c r="F4143" s="2">
        <f>IFERROR(__xludf.DUMMYFUNCTION("""COMPUTED_VALUE"""),0.0)</f>
        <v>0</v>
      </c>
      <c r="G4143" s="4" t="s">
        <v>704</v>
      </c>
      <c r="H4143" s="2" t="s">
        <v>3230</v>
      </c>
    </row>
    <row r="4144">
      <c r="A4144" s="3">
        <v>46069.0</v>
      </c>
      <c r="B4144" s="4" t="s">
        <v>180</v>
      </c>
      <c r="C4144" s="2" t="s">
        <v>1189</v>
      </c>
      <c r="D4144" s="2" t="s">
        <v>9298</v>
      </c>
      <c r="E4144" s="2">
        <v>0.0</v>
      </c>
      <c r="F4144" s="2">
        <f>IFERROR(__xludf.DUMMYFUNCTION("""COMPUTED_VALUE"""),0.0)</f>
        <v>0</v>
      </c>
      <c r="G4144" s="4" t="s">
        <v>704</v>
      </c>
      <c r="H4144" s="2" t="s">
        <v>3230</v>
      </c>
    </row>
    <row r="4145">
      <c r="A4145" s="3">
        <v>46070.0</v>
      </c>
      <c r="B4145" s="4" t="s">
        <v>208</v>
      </c>
      <c r="C4145" s="2" t="s">
        <v>1189</v>
      </c>
      <c r="D4145" s="2" t="s">
        <v>9298</v>
      </c>
      <c r="E4145" s="2">
        <v>0.0</v>
      </c>
      <c r="F4145" s="2">
        <f>IFERROR(__xludf.DUMMYFUNCTION("""COMPUTED_VALUE"""),0.0)</f>
        <v>0</v>
      </c>
      <c r="G4145" s="4" t="s">
        <v>704</v>
      </c>
      <c r="H4145" s="2" t="s">
        <v>3230</v>
      </c>
    </row>
    <row r="4146">
      <c r="A4146" s="3">
        <v>46071.0</v>
      </c>
      <c r="B4146" s="4" t="s">
        <v>303</v>
      </c>
      <c r="C4146" s="2" t="s">
        <v>1189</v>
      </c>
      <c r="D4146" s="2" t="s">
        <v>9298</v>
      </c>
      <c r="E4146" s="2">
        <v>0.0</v>
      </c>
      <c r="F4146" s="2">
        <f>IFERROR(__xludf.DUMMYFUNCTION("""COMPUTED_VALUE"""),0.0)</f>
        <v>0</v>
      </c>
      <c r="G4146" s="4" t="s">
        <v>704</v>
      </c>
      <c r="H4146" s="2" t="s">
        <v>3230</v>
      </c>
    </row>
    <row r="4147">
      <c r="A4147" s="3">
        <v>46072.0</v>
      </c>
      <c r="B4147" s="4" t="s">
        <v>148</v>
      </c>
      <c r="C4147" s="2" t="s">
        <v>1189</v>
      </c>
      <c r="D4147" s="2" t="s">
        <v>9298</v>
      </c>
      <c r="E4147" s="2">
        <v>0.0</v>
      </c>
      <c r="F4147" s="2">
        <f>IFERROR(__xludf.DUMMYFUNCTION("""COMPUTED_VALUE"""),0.0)</f>
        <v>0</v>
      </c>
      <c r="G4147" s="4" t="s">
        <v>704</v>
      </c>
      <c r="H4147" s="2" t="s">
        <v>3230</v>
      </c>
    </row>
    <row r="4148">
      <c r="A4148" s="3">
        <v>46073.0</v>
      </c>
      <c r="B4148" s="4" t="s">
        <v>196</v>
      </c>
      <c r="C4148" s="2" t="s">
        <v>1189</v>
      </c>
      <c r="D4148" s="2" t="s">
        <v>9298</v>
      </c>
      <c r="E4148" s="2">
        <v>0.0</v>
      </c>
      <c r="F4148" s="2">
        <f>IFERROR(__xludf.DUMMYFUNCTION("""COMPUTED_VALUE"""),0.0)</f>
        <v>0</v>
      </c>
      <c r="G4148" s="4" t="s">
        <v>704</v>
      </c>
      <c r="H4148" s="2" t="s">
        <v>3230</v>
      </c>
    </row>
    <row r="4149">
      <c r="A4149" s="3">
        <v>46074.0</v>
      </c>
      <c r="B4149" s="4" t="s">
        <v>288</v>
      </c>
      <c r="C4149" s="2" t="s">
        <v>1189</v>
      </c>
      <c r="D4149" s="2" t="s">
        <v>9298</v>
      </c>
      <c r="E4149" s="2">
        <v>0.0</v>
      </c>
      <c r="F4149" s="2">
        <f>IFERROR(__xludf.DUMMYFUNCTION("""COMPUTED_VALUE"""),0.0)</f>
        <v>0</v>
      </c>
      <c r="G4149" s="4" t="s">
        <v>704</v>
      </c>
      <c r="H4149" s="2" t="s">
        <v>3230</v>
      </c>
    </row>
    <row r="4150">
      <c r="A4150" s="3">
        <v>46075.0</v>
      </c>
      <c r="B4150" s="4" t="s">
        <v>256</v>
      </c>
      <c r="C4150" s="2" t="s">
        <v>1189</v>
      </c>
      <c r="D4150" s="2" t="s">
        <v>9298</v>
      </c>
      <c r="E4150" s="2">
        <v>0.0</v>
      </c>
      <c r="F4150" s="2">
        <f>IFERROR(__xludf.DUMMYFUNCTION("""COMPUTED_VALUE"""),0.0)</f>
        <v>0</v>
      </c>
      <c r="G4150" s="4" t="s">
        <v>704</v>
      </c>
      <c r="H4150" s="2" t="s">
        <v>3230</v>
      </c>
    </row>
    <row r="4151">
      <c r="A4151" s="3">
        <v>46076.0</v>
      </c>
      <c r="B4151" s="4" t="s">
        <v>180</v>
      </c>
      <c r="C4151" s="2" t="s">
        <v>1189</v>
      </c>
      <c r="D4151" s="2" t="s">
        <v>9298</v>
      </c>
      <c r="E4151" s="2">
        <v>0.0</v>
      </c>
      <c r="F4151" s="2">
        <f>IFERROR(__xludf.DUMMYFUNCTION("""COMPUTED_VALUE"""),0.0)</f>
        <v>0</v>
      </c>
      <c r="G4151" s="4" t="s">
        <v>704</v>
      </c>
      <c r="H4151" s="2" t="s">
        <v>3230</v>
      </c>
    </row>
    <row r="4152">
      <c r="A4152" s="3">
        <v>46077.0</v>
      </c>
      <c r="B4152" s="4" t="s">
        <v>208</v>
      </c>
      <c r="C4152" s="2" t="s">
        <v>1189</v>
      </c>
      <c r="D4152" s="2" t="s">
        <v>9298</v>
      </c>
      <c r="E4152" s="2">
        <v>0.0</v>
      </c>
      <c r="F4152" s="2">
        <f>IFERROR(__xludf.DUMMYFUNCTION("""COMPUTED_VALUE"""),0.0)</f>
        <v>0</v>
      </c>
      <c r="G4152" s="4" t="s">
        <v>704</v>
      </c>
      <c r="H4152" s="2" t="s">
        <v>3230</v>
      </c>
    </row>
    <row r="4153">
      <c r="A4153" s="3">
        <v>46078.0</v>
      </c>
      <c r="B4153" s="4" t="s">
        <v>303</v>
      </c>
      <c r="C4153" s="2" t="s">
        <v>1189</v>
      </c>
      <c r="D4153" s="2" t="s">
        <v>9298</v>
      </c>
      <c r="E4153" s="2">
        <v>0.0</v>
      </c>
      <c r="F4153" s="2">
        <f>IFERROR(__xludf.DUMMYFUNCTION("""COMPUTED_VALUE"""),0.0)</f>
        <v>0</v>
      </c>
      <c r="G4153" s="4" t="s">
        <v>704</v>
      </c>
      <c r="H4153" s="2" t="s">
        <v>3230</v>
      </c>
    </row>
    <row r="4154">
      <c r="A4154" s="3">
        <v>46079.0</v>
      </c>
      <c r="B4154" s="4" t="s">
        <v>148</v>
      </c>
      <c r="C4154" s="2" t="s">
        <v>1189</v>
      </c>
      <c r="D4154" s="2" t="s">
        <v>9298</v>
      </c>
      <c r="E4154" s="2">
        <v>0.0</v>
      </c>
      <c r="F4154" s="2">
        <f>IFERROR(__xludf.DUMMYFUNCTION("""COMPUTED_VALUE"""),0.0)</f>
        <v>0</v>
      </c>
      <c r="G4154" s="4" t="s">
        <v>704</v>
      </c>
      <c r="H4154" s="2" t="s">
        <v>3230</v>
      </c>
    </row>
    <row r="4155">
      <c r="A4155" s="3">
        <v>46080.0</v>
      </c>
      <c r="B4155" s="4" t="s">
        <v>196</v>
      </c>
      <c r="C4155" s="2" t="s">
        <v>1189</v>
      </c>
      <c r="D4155" s="2" t="s">
        <v>9298</v>
      </c>
      <c r="E4155" s="2">
        <v>0.0</v>
      </c>
      <c r="F4155" s="2">
        <f>IFERROR(__xludf.DUMMYFUNCTION("""COMPUTED_VALUE"""),0.0)</f>
        <v>0</v>
      </c>
      <c r="G4155" s="4" t="s">
        <v>704</v>
      </c>
      <c r="H4155" s="2" t="s">
        <v>3230</v>
      </c>
    </row>
    <row r="4156">
      <c r="A4156" s="3">
        <v>46081.0</v>
      </c>
      <c r="B4156" s="4" t="s">
        <v>288</v>
      </c>
      <c r="C4156" s="2" t="s">
        <v>1189</v>
      </c>
      <c r="D4156" s="2" t="s">
        <v>9298</v>
      </c>
      <c r="E4156" s="2">
        <v>0.0</v>
      </c>
      <c r="F4156" s="2">
        <f>IFERROR(__xludf.DUMMYFUNCTION("""COMPUTED_VALUE"""),0.0)</f>
        <v>0</v>
      </c>
      <c r="G4156" s="4" t="s">
        <v>704</v>
      </c>
      <c r="H4156" s="2" t="s">
        <v>3230</v>
      </c>
    </row>
    <row r="4157">
      <c r="A4157" s="3">
        <v>46082.0</v>
      </c>
      <c r="B4157" s="4" t="s">
        <v>256</v>
      </c>
      <c r="C4157" s="2" t="s">
        <v>1189</v>
      </c>
      <c r="D4157" s="2" t="s">
        <v>9298</v>
      </c>
      <c r="E4157" s="2">
        <v>0.0</v>
      </c>
      <c r="F4157" s="2">
        <f>IFERROR(__xludf.DUMMYFUNCTION("""COMPUTED_VALUE"""),0.0)</f>
        <v>0</v>
      </c>
      <c r="G4157" s="4" t="s">
        <v>704</v>
      </c>
      <c r="H4157" s="2" t="s">
        <v>3230</v>
      </c>
    </row>
    <row r="4158">
      <c r="A4158" s="3">
        <v>46083.0</v>
      </c>
      <c r="B4158" s="4" t="s">
        <v>180</v>
      </c>
      <c r="C4158" s="2" t="s">
        <v>1189</v>
      </c>
      <c r="D4158" s="2" t="s">
        <v>9298</v>
      </c>
      <c r="E4158" s="2">
        <v>0.0</v>
      </c>
      <c r="F4158" s="2">
        <f>IFERROR(__xludf.DUMMYFUNCTION("""COMPUTED_VALUE"""),0.0)</f>
        <v>0</v>
      </c>
      <c r="G4158" s="4" t="s">
        <v>704</v>
      </c>
      <c r="H4158" s="2" t="s">
        <v>3230</v>
      </c>
    </row>
    <row r="4159">
      <c r="A4159" s="3">
        <v>46084.0</v>
      </c>
      <c r="B4159" s="4" t="s">
        <v>208</v>
      </c>
      <c r="C4159" s="2" t="s">
        <v>1189</v>
      </c>
      <c r="D4159" s="2" t="s">
        <v>9298</v>
      </c>
      <c r="E4159" s="2">
        <v>0.0</v>
      </c>
      <c r="F4159" s="2">
        <f>IFERROR(__xludf.DUMMYFUNCTION("""COMPUTED_VALUE"""),0.0)</f>
        <v>0</v>
      </c>
      <c r="G4159" s="4" t="s">
        <v>704</v>
      </c>
      <c r="H4159" s="2" t="s">
        <v>3230</v>
      </c>
    </row>
    <row r="4160">
      <c r="A4160" s="3">
        <v>46085.0</v>
      </c>
      <c r="B4160" s="4" t="s">
        <v>303</v>
      </c>
      <c r="C4160" s="2" t="s">
        <v>1189</v>
      </c>
      <c r="D4160" s="2" t="s">
        <v>9298</v>
      </c>
      <c r="E4160" s="2">
        <v>0.0</v>
      </c>
      <c r="F4160" s="2">
        <f>IFERROR(__xludf.DUMMYFUNCTION("""COMPUTED_VALUE"""),0.0)</f>
        <v>0</v>
      </c>
      <c r="G4160" s="4" t="s">
        <v>704</v>
      </c>
      <c r="H4160" s="2" t="s">
        <v>3230</v>
      </c>
    </row>
    <row r="4161">
      <c r="A4161" s="3">
        <v>46086.0</v>
      </c>
      <c r="B4161" s="4" t="s">
        <v>148</v>
      </c>
      <c r="C4161" s="2" t="s">
        <v>1189</v>
      </c>
      <c r="D4161" s="2" t="s">
        <v>9298</v>
      </c>
      <c r="E4161" s="2">
        <v>0.0</v>
      </c>
      <c r="F4161" s="2">
        <f>IFERROR(__xludf.DUMMYFUNCTION("""COMPUTED_VALUE"""),0.0)</f>
        <v>0</v>
      </c>
      <c r="G4161" s="4" t="s">
        <v>704</v>
      </c>
      <c r="H4161" s="2" t="s">
        <v>3230</v>
      </c>
    </row>
    <row r="4162">
      <c r="A4162" s="3">
        <v>46087.0</v>
      </c>
      <c r="B4162" s="4" t="s">
        <v>196</v>
      </c>
      <c r="C4162" s="2" t="s">
        <v>1189</v>
      </c>
      <c r="D4162" s="2" t="s">
        <v>9298</v>
      </c>
      <c r="E4162" s="2">
        <v>0.0</v>
      </c>
      <c r="F4162" s="2">
        <f>IFERROR(__xludf.DUMMYFUNCTION("""COMPUTED_VALUE"""),0.0)</f>
        <v>0</v>
      </c>
      <c r="G4162" s="4" t="s">
        <v>704</v>
      </c>
      <c r="H4162" s="2" t="s">
        <v>3230</v>
      </c>
    </row>
    <row r="4163">
      <c r="A4163" s="3">
        <v>46088.0</v>
      </c>
      <c r="B4163" s="4" t="s">
        <v>288</v>
      </c>
      <c r="C4163" s="2" t="s">
        <v>1189</v>
      </c>
      <c r="D4163" s="2" t="s">
        <v>9298</v>
      </c>
      <c r="E4163" s="2">
        <v>0.0</v>
      </c>
      <c r="F4163" s="2">
        <f>IFERROR(__xludf.DUMMYFUNCTION("""COMPUTED_VALUE"""),0.0)</f>
        <v>0</v>
      </c>
      <c r="G4163" s="4" t="s">
        <v>704</v>
      </c>
      <c r="H4163" s="2" t="s">
        <v>3230</v>
      </c>
    </row>
    <row r="4164">
      <c r="A4164" s="3">
        <v>46089.0</v>
      </c>
      <c r="B4164" s="4" t="s">
        <v>256</v>
      </c>
      <c r="C4164" s="2" t="s">
        <v>1189</v>
      </c>
      <c r="D4164" s="2" t="s">
        <v>9298</v>
      </c>
      <c r="E4164" s="2">
        <v>0.0</v>
      </c>
      <c r="F4164" s="2">
        <f>IFERROR(__xludf.DUMMYFUNCTION("""COMPUTED_VALUE"""),0.0)</f>
        <v>0</v>
      </c>
      <c r="G4164" s="4" t="s">
        <v>704</v>
      </c>
      <c r="H4164" s="2" t="s">
        <v>3230</v>
      </c>
    </row>
    <row r="4165">
      <c r="A4165" s="3">
        <v>46090.0</v>
      </c>
      <c r="B4165" s="4" t="s">
        <v>180</v>
      </c>
      <c r="C4165" s="2" t="s">
        <v>1189</v>
      </c>
      <c r="D4165" s="2" t="s">
        <v>9298</v>
      </c>
      <c r="E4165" s="2">
        <v>0.0</v>
      </c>
      <c r="F4165" s="2">
        <f>IFERROR(__xludf.DUMMYFUNCTION("""COMPUTED_VALUE"""),0.0)</f>
        <v>0</v>
      </c>
      <c r="G4165" s="4" t="s">
        <v>704</v>
      </c>
      <c r="H4165" s="2" t="s">
        <v>3230</v>
      </c>
    </row>
    <row r="4166">
      <c r="A4166" s="3">
        <v>46091.0</v>
      </c>
      <c r="B4166" s="4" t="s">
        <v>208</v>
      </c>
      <c r="C4166" s="2" t="s">
        <v>1189</v>
      </c>
      <c r="D4166" s="2" t="s">
        <v>9298</v>
      </c>
      <c r="E4166" s="2">
        <v>0.0</v>
      </c>
      <c r="F4166" s="2">
        <f>IFERROR(__xludf.DUMMYFUNCTION("""COMPUTED_VALUE"""),0.0)</f>
        <v>0</v>
      </c>
      <c r="G4166" s="4" t="s">
        <v>704</v>
      </c>
      <c r="H4166" s="2" t="s">
        <v>3230</v>
      </c>
    </row>
    <row r="4167">
      <c r="A4167" s="3">
        <v>46092.0</v>
      </c>
      <c r="B4167" s="4" t="s">
        <v>303</v>
      </c>
      <c r="C4167" s="2" t="s">
        <v>1189</v>
      </c>
      <c r="D4167" s="2" t="s">
        <v>9298</v>
      </c>
      <c r="E4167" s="2">
        <v>0.0</v>
      </c>
      <c r="F4167" s="2">
        <f>IFERROR(__xludf.DUMMYFUNCTION("""COMPUTED_VALUE"""),0.0)</f>
        <v>0</v>
      </c>
      <c r="G4167" s="4" t="s">
        <v>704</v>
      </c>
      <c r="H4167" s="2" t="s">
        <v>3230</v>
      </c>
    </row>
    <row r="4168">
      <c r="A4168" s="3">
        <v>46093.0</v>
      </c>
      <c r="B4168" s="4" t="s">
        <v>148</v>
      </c>
      <c r="C4168" s="2" t="s">
        <v>1189</v>
      </c>
      <c r="D4168" s="2" t="s">
        <v>9298</v>
      </c>
      <c r="E4168" s="2">
        <v>0.0</v>
      </c>
      <c r="F4168" s="2">
        <f>IFERROR(__xludf.DUMMYFUNCTION("""COMPUTED_VALUE"""),0.0)</f>
        <v>0</v>
      </c>
      <c r="G4168" s="4" t="s">
        <v>704</v>
      </c>
      <c r="H4168" s="2" t="s">
        <v>3230</v>
      </c>
    </row>
    <row r="4169">
      <c r="A4169" s="3">
        <v>46094.0</v>
      </c>
      <c r="B4169" s="4" t="s">
        <v>196</v>
      </c>
      <c r="C4169" s="2" t="s">
        <v>1189</v>
      </c>
      <c r="D4169" s="2" t="s">
        <v>9298</v>
      </c>
      <c r="E4169" s="2">
        <v>0.0</v>
      </c>
      <c r="F4169" s="2">
        <f>IFERROR(__xludf.DUMMYFUNCTION("""COMPUTED_VALUE"""),0.0)</f>
        <v>0</v>
      </c>
      <c r="G4169" s="4" t="s">
        <v>704</v>
      </c>
      <c r="H4169" s="2" t="s">
        <v>3230</v>
      </c>
    </row>
    <row r="4170">
      <c r="A4170" s="3">
        <v>46095.0</v>
      </c>
      <c r="B4170" s="4" t="s">
        <v>288</v>
      </c>
      <c r="C4170" s="2" t="s">
        <v>1189</v>
      </c>
      <c r="D4170" s="2" t="s">
        <v>9298</v>
      </c>
      <c r="E4170" s="2">
        <v>0.0</v>
      </c>
      <c r="F4170" s="2">
        <f>IFERROR(__xludf.DUMMYFUNCTION("""COMPUTED_VALUE"""),0.0)</f>
        <v>0</v>
      </c>
      <c r="G4170" s="4" t="s">
        <v>704</v>
      </c>
      <c r="H4170" s="2" t="s">
        <v>3230</v>
      </c>
    </row>
    <row r="4171">
      <c r="A4171" s="3">
        <v>46096.0</v>
      </c>
      <c r="B4171" s="4" t="s">
        <v>256</v>
      </c>
      <c r="C4171" s="2" t="s">
        <v>1189</v>
      </c>
      <c r="D4171" s="2" t="s">
        <v>9298</v>
      </c>
      <c r="E4171" s="2">
        <v>0.0</v>
      </c>
      <c r="F4171" s="2">
        <f>IFERROR(__xludf.DUMMYFUNCTION("""COMPUTED_VALUE"""),0.0)</f>
        <v>0</v>
      </c>
      <c r="G4171" s="4" t="s">
        <v>704</v>
      </c>
      <c r="H4171" s="2" t="s">
        <v>3230</v>
      </c>
    </row>
    <row r="4172">
      <c r="A4172" s="3">
        <v>46097.0</v>
      </c>
      <c r="B4172" s="4" t="s">
        <v>180</v>
      </c>
      <c r="C4172" s="2" t="s">
        <v>1189</v>
      </c>
      <c r="D4172" s="2" t="s">
        <v>9298</v>
      </c>
      <c r="E4172" s="2">
        <v>0.0</v>
      </c>
      <c r="F4172" s="2">
        <f>IFERROR(__xludf.DUMMYFUNCTION("""COMPUTED_VALUE"""),0.0)</f>
        <v>0</v>
      </c>
      <c r="G4172" s="4" t="s">
        <v>704</v>
      </c>
      <c r="H4172" s="2" t="s">
        <v>3230</v>
      </c>
    </row>
    <row r="4173">
      <c r="A4173" s="3">
        <v>46098.0</v>
      </c>
      <c r="B4173" s="4" t="s">
        <v>208</v>
      </c>
      <c r="C4173" s="2" t="s">
        <v>1189</v>
      </c>
      <c r="D4173" s="2" t="s">
        <v>9298</v>
      </c>
      <c r="E4173" s="2">
        <v>0.0</v>
      </c>
      <c r="F4173" s="2">
        <f>IFERROR(__xludf.DUMMYFUNCTION("""COMPUTED_VALUE"""),0.0)</f>
        <v>0</v>
      </c>
      <c r="G4173" s="4" t="s">
        <v>704</v>
      </c>
      <c r="H4173" s="2" t="s">
        <v>3230</v>
      </c>
    </row>
    <row r="4174">
      <c r="A4174" s="3">
        <v>46099.0</v>
      </c>
      <c r="B4174" s="4" t="s">
        <v>303</v>
      </c>
      <c r="C4174" s="2" t="s">
        <v>1189</v>
      </c>
      <c r="D4174" s="2" t="s">
        <v>9298</v>
      </c>
      <c r="E4174" s="2">
        <v>0.0</v>
      </c>
      <c r="F4174" s="2">
        <f>IFERROR(__xludf.DUMMYFUNCTION("""COMPUTED_VALUE"""),0.0)</f>
        <v>0</v>
      </c>
      <c r="G4174" s="4" t="s">
        <v>704</v>
      </c>
      <c r="H4174" s="2" t="s">
        <v>3230</v>
      </c>
    </row>
    <row r="4175">
      <c r="A4175" s="3">
        <v>46100.0</v>
      </c>
      <c r="B4175" s="4" t="s">
        <v>148</v>
      </c>
      <c r="C4175" s="2" t="s">
        <v>1189</v>
      </c>
      <c r="D4175" s="2" t="s">
        <v>9298</v>
      </c>
      <c r="E4175" s="2">
        <v>0.0</v>
      </c>
      <c r="F4175" s="2">
        <f>IFERROR(__xludf.DUMMYFUNCTION("""COMPUTED_VALUE"""),0.0)</f>
        <v>0</v>
      </c>
      <c r="G4175" s="4" t="s">
        <v>704</v>
      </c>
      <c r="H4175" s="2" t="s">
        <v>3230</v>
      </c>
    </row>
    <row r="4176">
      <c r="A4176" s="3">
        <v>46101.0</v>
      </c>
      <c r="B4176" s="4" t="s">
        <v>196</v>
      </c>
      <c r="C4176" s="2" t="s">
        <v>1189</v>
      </c>
      <c r="D4176" s="2" t="s">
        <v>9298</v>
      </c>
      <c r="E4176" s="2">
        <v>0.0</v>
      </c>
      <c r="F4176" s="2">
        <f>IFERROR(__xludf.DUMMYFUNCTION("""COMPUTED_VALUE"""),0.0)</f>
        <v>0</v>
      </c>
      <c r="G4176" s="4" t="s">
        <v>704</v>
      </c>
      <c r="H4176" s="2" t="s">
        <v>3230</v>
      </c>
    </row>
    <row r="4177">
      <c r="A4177" s="3">
        <v>46102.0</v>
      </c>
      <c r="B4177" s="4" t="s">
        <v>288</v>
      </c>
      <c r="C4177" s="2" t="s">
        <v>1189</v>
      </c>
      <c r="D4177" s="2" t="s">
        <v>9298</v>
      </c>
      <c r="E4177" s="2">
        <v>0.0</v>
      </c>
      <c r="F4177" s="2">
        <f>IFERROR(__xludf.DUMMYFUNCTION("""COMPUTED_VALUE"""),0.0)</f>
        <v>0</v>
      </c>
      <c r="G4177" s="4" t="s">
        <v>704</v>
      </c>
      <c r="H4177" s="2" t="s">
        <v>3230</v>
      </c>
    </row>
    <row r="4178">
      <c r="A4178" s="3">
        <v>46103.0</v>
      </c>
      <c r="B4178" s="4" t="s">
        <v>256</v>
      </c>
      <c r="C4178" s="2" t="s">
        <v>1189</v>
      </c>
      <c r="D4178" s="2" t="s">
        <v>9298</v>
      </c>
      <c r="E4178" s="2">
        <v>0.0</v>
      </c>
      <c r="F4178" s="2">
        <f>IFERROR(__xludf.DUMMYFUNCTION("""COMPUTED_VALUE"""),0.0)</f>
        <v>0</v>
      </c>
      <c r="G4178" s="4" t="s">
        <v>704</v>
      </c>
      <c r="H4178" s="2" t="s">
        <v>3230</v>
      </c>
    </row>
    <row r="4179">
      <c r="A4179" s="3">
        <v>46104.0</v>
      </c>
      <c r="B4179" s="4" t="s">
        <v>180</v>
      </c>
      <c r="C4179" s="2" t="s">
        <v>1189</v>
      </c>
      <c r="D4179" s="2" t="s">
        <v>9298</v>
      </c>
      <c r="E4179" s="2">
        <v>0.0</v>
      </c>
      <c r="F4179" s="2">
        <f>IFERROR(__xludf.DUMMYFUNCTION("""COMPUTED_VALUE"""),0.0)</f>
        <v>0</v>
      </c>
      <c r="G4179" s="4" t="s">
        <v>704</v>
      </c>
      <c r="H4179" s="2" t="s">
        <v>3230</v>
      </c>
    </row>
    <row r="4180">
      <c r="A4180" s="3">
        <v>46105.0</v>
      </c>
      <c r="B4180" s="4" t="s">
        <v>208</v>
      </c>
      <c r="C4180" s="2" t="s">
        <v>1189</v>
      </c>
      <c r="D4180" s="2" t="s">
        <v>9298</v>
      </c>
      <c r="E4180" s="2">
        <v>0.0</v>
      </c>
      <c r="F4180" s="2">
        <f>IFERROR(__xludf.DUMMYFUNCTION("""COMPUTED_VALUE"""),0.0)</f>
        <v>0</v>
      </c>
      <c r="G4180" s="4" t="s">
        <v>704</v>
      </c>
      <c r="H4180" s="2" t="s">
        <v>3230</v>
      </c>
    </row>
    <row r="4181">
      <c r="A4181" s="3">
        <v>46106.0</v>
      </c>
      <c r="B4181" s="4" t="s">
        <v>303</v>
      </c>
      <c r="C4181" s="2" t="s">
        <v>1189</v>
      </c>
      <c r="D4181" s="2" t="s">
        <v>9298</v>
      </c>
      <c r="E4181" s="2">
        <v>0.0</v>
      </c>
      <c r="F4181" s="2">
        <f>IFERROR(__xludf.DUMMYFUNCTION("""COMPUTED_VALUE"""),0.0)</f>
        <v>0</v>
      </c>
      <c r="G4181" s="4" t="s">
        <v>704</v>
      </c>
      <c r="H4181" s="2" t="s">
        <v>3230</v>
      </c>
    </row>
    <row r="4182">
      <c r="A4182" s="3">
        <v>46107.0</v>
      </c>
      <c r="B4182" s="4" t="s">
        <v>148</v>
      </c>
      <c r="C4182" s="2" t="s">
        <v>1189</v>
      </c>
      <c r="D4182" s="2" t="s">
        <v>9298</v>
      </c>
      <c r="E4182" s="2">
        <v>0.0</v>
      </c>
      <c r="F4182" s="2">
        <f>IFERROR(__xludf.DUMMYFUNCTION("""COMPUTED_VALUE"""),0.0)</f>
        <v>0</v>
      </c>
      <c r="G4182" s="4" t="s">
        <v>704</v>
      </c>
      <c r="H4182" s="2" t="s">
        <v>3230</v>
      </c>
    </row>
    <row r="4183">
      <c r="A4183" s="3">
        <v>46108.0</v>
      </c>
      <c r="B4183" s="4" t="s">
        <v>196</v>
      </c>
      <c r="C4183" s="2" t="s">
        <v>1189</v>
      </c>
      <c r="D4183" s="2" t="s">
        <v>9298</v>
      </c>
      <c r="E4183" s="2">
        <v>0.0</v>
      </c>
      <c r="F4183" s="2">
        <f>IFERROR(__xludf.DUMMYFUNCTION("""COMPUTED_VALUE"""),0.0)</f>
        <v>0</v>
      </c>
      <c r="G4183" s="4" t="s">
        <v>704</v>
      </c>
      <c r="H4183" s="2" t="s">
        <v>3230</v>
      </c>
    </row>
    <row r="4184">
      <c r="A4184" s="3">
        <v>46109.0</v>
      </c>
      <c r="B4184" s="4" t="s">
        <v>288</v>
      </c>
      <c r="C4184" s="2" t="s">
        <v>1189</v>
      </c>
      <c r="D4184" s="2" t="s">
        <v>9298</v>
      </c>
      <c r="E4184" s="2">
        <v>0.0</v>
      </c>
      <c r="F4184" s="2">
        <f>IFERROR(__xludf.DUMMYFUNCTION("""COMPUTED_VALUE"""),0.0)</f>
        <v>0</v>
      </c>
      <c r="G4184" s="4" t="s">
        <v>704</v>
      </c>
      <c r="H4184" s="2" t="s">
        <v>3230</v>
      </c>
    </row>
    <row r="4185">
      <c r="A4185" s="3">
        <v>46110.0</v>
      </c>
      <c r="B4185" s="4" t="s">
        <v>256</v>
      </c>
      <c r="C4185" s="2" t="s">
        <v>1189</v>
      </c>
      <c r="D4185" s="2" t="s">
        <v>9298</v>
      </c>
      <c r="E4185" s="2">
        <v>0.0</v>
      </c>
      <c r="F4185" s="2">
        <f>IFERROR(__xludf.DUMMYFUNCTION("""COMPUTED_VALUE"""),0.0)</f>
        <v>0</v>
      </c>
      <c r="G4185" s="4" t="s">
        <v>704</v>
      </c>
      <c r="H4185" s="2" t="s">
        <v>3230</v>
      </c>
    </row>
    <row r="4186">
      <c r="A4186" s="3">
        <v>46111.0</v>
      </c>
      <c r="B4186" s="4" t="s">
        <v>180</v>
      </c>
      <c r="C4186" s="2" t="s">
        <v>1189</v>
      </c>
      <c r="D4186" s="2" t="s">
        <v>9298</v>
      </c>
      <c r="E4186" s="2">
        <v>0.0</v>
      </c>
      <c r="F4186" s="2">
        <f>IFERROR(__xludf.DUMMYFUNCTION("""COMPUTED_VALUE"""),0.0)</f>
        <v>0</v>
      </c>
      <c r="G4186" s="4" t="s">
        <v>704</v>
      </c>
      <c r="H4186" s="2" t="s">
        <v>3230</v>
      </c>
    </row>
    <row r="4187">
      <c r="A4187" s="3">
        <v>46112.0</v>
      </c>
      <c r="B4187" s="4" t="s">
        <v>208</v>
      </c>
      <c r="C4187" s="2" t="s">
        <v>1189</v>
      </c>
      <c r="D4187" s="2" t="s">
        <v>9298</v>
      </c>
      <c r="E4187" s="2">
        <v>0.0</v>
      </c>
      <c r="F4187" s="2">
        <f>IFERROR(__xludf.DUMMYFUNCTION("""COMPUTED_VALUE"""),0.0)</f>
        <v>0</v>
      </c>
      <c r="G4187" s="4" t="s">
        <v>704</v>
      </c>
      <c r="H4187" s="2" t="s">
        <v>3230</v>
      </c>
    </row>
    <row r="4188">
      <c r="A4188" s="3">
        <v>46113.0</v>
      </c>
      <c r="B4188" s="4" t="s">
        <v>303</v>
      </c>
      <c r="C4188" s="2" t="s">
        <v>1189</v>
      </c>
      <c r="D4188" s="2" t="s">
        <v>9298</v>
      </c>
      <c r="E4188" s="2">
        <v>0.0</v>
      </c>
      <c r="F4188" s="2">
        <f>IFERROR(__xludf.DUMMYFUNCTION("""COMPUTED_VALUE"""),0.0)</f>
        <v>0</v>
      </c>
      <c r="G4188" s="4" t="s">
        <v>1832</v>
      </c>
      <c r="H4188" s="2" t="s">
        <v>3230</v>
      </c>
    </row>
    <row r="4189">
      <c r="A4189" s="3">
        <v>46114.0</v>
      </c>
      <c r="B4189" s="4" t="s">
        <v>148</v>
      </c>
      <c r="C4189" s="2" t="s">
        <v>1189</v>
      </c>
      <c r="D4189" s="2" t="s">
        <v>9298</v>
      </c>
      <c r="E4189" s="2">
        <v>0.0</v>
      </c>
      <c r="F4189" s="2">
        <f>IFERROR(__xludf.DUMMYFUNCTION("""COMPUTED_VALUE"""),0.0)</f>
        <v>0</v>
      </c>
      <c r="G4189" s="4" t="s">
        <v>1832</v>
      </c>
      <c r="H4189" s="2" t="s">
        <v>3230</v>
      </c>
    </row>
    <row r="4190">
      <c r="A4190" s="3">
        <v>46115.0</v>
      </c>
      <c r="B4190" s="4" t="s">
        <v>196</v>
      </c>
      <c r="C4190" s="2" t="s">
        <v>1189</v>
      </c>
      <c r="D4190" s="2" t="s">
        <v>9298</v>
      </c>
      <c r="E4190" s="2">
        <v>0.0</v>
      </c>
      <c r="F4190" s="2">
        <f>IFERROR(__xludf.DUMMYFUNCTION("""COMPUTED_VALUE"""),0.0)</f>
        <v>0</v>
      </c>
      <c r="G4190" s="4" t="s">
        <v>1832</v>
      </c>
      <c r="H4190" s="2" t="s">
        <v>3230</v>
      </c>
    </row>
    <row r="4191">
      <c r="A4191" s="3">
        <v>46116.0</v>
      </c>
      <c r="B4191" s="4" t="s">
        <v>288</v>
      </c>
      <c r="C4191" s="2" t="s">
        <v>1189</v>
      </c>
      <c r="D4191" s="2" t="s">
        <v>9298</v>
      </c>
      <c r="E4191" s="2">
        <v>0.0</v>
      </c>
      <c r="F4191" s="2">
        <f>IFERROR(__xludf.DUMMYFUNCTION("""COMPUTED_VALUE"""),0.0)</f>
        <v>0</v>
      </c>
      <c r="G4191" s="4" t="s">
        <v>1832</v>
      </c>
      <c r="H4191" s="2" t="s">
        <v>3230</v>
      </c>
    </row>
    <row r="4192">
      <c r="A4192" s="3">
        <v>46117.0</v>
      </c>
      <c r="B4192" s="4" t="s">
        <v>256</v>
      </c>
      <c r="C4192" s="2" t="s">
        <v>1189</v>
      </c>
      <c r="D4192" s="2" t="s">
        <v>9298</v>
      </c>
      <c r="E4192" s="2">
        <v>0.0</v>
      </c>
      <c r="F4192" s="2">
        <f>IFERROR(__xludf.DUMMYFUNCTION("""COMPUTED_VALUE"""),0.0)</f>
        <v>0</v>
      </c>
      <c r="G4192" s="4" t="s">
        <v>1832</v>
      </c>
      <c r="H4192" s="2" t="s">
        <v>3230</v>
      </c>
    </row>
    <row r="4193">
      <c r="A4193" s="3">
        <v>46118.0</v>
      </c>
      <c r="B4193" s="4" t="s">
        <v>180</v>
      </c>
      <c r="C4193" s="2" t="s">
        <v>1189</v>
      </c>
      <c r="D4193" s="2" t="s">
        <v>9298</v>
      </c>
      <c r="E4193" s="2">
        <v>0.0</v>
      </c>
      <c r="F4193" s="2">
        <f>IFERROR(__xludf.DUMMYFUNCTION("""COMPUTED_VALUE"""),0.0)</f>
        <v>0</v>
      </c>
      <c r="G4193" s="4" t="s">
        <v>1832</v>
      </c>
      <c r="H4193" s="2" t="s">
        <v>3230</v>
      </c>
    </row>
    <row r="4194">
      <c r="A4194" s="3">
        <v>46119.0</v>
      </c>
      <c r="B4194" s="4" t="s">
        <v>208</v>
      </c>
      <c r="C4194" s="2" t="s">
        <v>1189</v>
      </c>
      <c r="D4194" s="2" t="s">
        <v>9298</v>
      </c>
      <c r="E4194" s="2">
        <v>0.0</v>
      </c>
      <c r="F4194" s="2">
        <f>IFERROR(__xludf.DUMMYFUNCTION("""COMPUTED_VALUE"""),0.0)</f>
        <v>0</v>
      </c>
      <c r="G4194" s="4" t="s">
        <v>1832</v>
      </c>
      <c r="H4194" s="2" t="s">
        <v>3230</v>
      </c>
    </row>
    <row r="4195">
      <c r="A4195" s="3">
        <v>46120.0</v>
      </c>
      <c r="B4195" s="4" t="s">
        <v>303</v>
      </c>
      <c r="C4195" s="2" t="s">
        <v>1189</v>
      </c>
      <c r="D4195" s="2" t="s">
        <v>9298</v>
      </c>
      <c r="E4195" s="2">
        <v>0.0</v>
      </c>
      <c r="F4195" s="2">
        <f>IFERROR(__xludf.DUMMYFUNCTION("""COMPUTED_VALUE"""),0.0)</f>
        <v>0</v>
      </c>
      <c r="G4195" s="4" t="s">
        <v>1832</v>
      </c>
      <c r="H4195" s="2" t="s">
        <v>3230</v>
      </c>
    </row>
    <row r="4196">
      <c r="A4196" s="3">
        <v>46121.0</v>
      </c>
      <c r="B4196" s="4" t="s">
        <v>148</v>
      </c>
      <c r="C4196" s="2" t="s">
        <v>1189</v>
      </c>
      <c r="D4196" s="2" t="s">
        <v>9298</v>
      </c>
      <c r="E4196" s="2">
        <v>0.0</v>
      </c>
      <c r="F4196" s="2">
        <f>IFERROR(__xludf.DUMMYFUNCTION("""COMPUTED_VALUE"""),0.0)</f>
        <v>0</v>
      </c>
      <c r="G4196" s="4" t="s">
        <v>1832</v>
      </c>
      <c r="H4196" s="2" t="s">
        <v>3230</v>
      </c>
    </row>
    <row r="4197">
      <c r="A4197" s="3">
        <v>46122.0</v>
      </c>
      <c r="B4197" s="4" t="s">
        <v>196</v>
      </c>
      <c r="C4197" s="2" t="s">
        <v>1189</v>
      </c>
      <c r="D4197" s="2" t="s">
        <v>9298</v>
      </c>
      <c r="E4197" s="2">
        <v>0.0</v>
      </c>
      <c r="F4197" s="2">
        <f>IFERROR(__xludf.DUMMYFUNCTION("""COMPUTED_VALUE"""),0.0)</f>
        <v>0</v>
      </c>
      <c r="G4197" s="4" t="s">
        <v>1832</v>
      </c>
      <c r="H4197" s="2" t="s">
        <v>3230</v>
      </c>
    </row>
    <row r="4198">
      <c r="A4198" s="3">
        <v>46123.0</v>
      </c>
      <c r="B4198" s="4" t="s">
        <v>288</v>
      </c>
      <c r="C4198" s="2" t="s">
        <v>1189</v>
      </c>
      <c r="D4198" s="2" t="s">
        <v>9298</v>
      </c>
      <c r="E4198" s="2">
        <v>0.0</v>
      </c>
      <c r="F4198" s="2">
        <f>IFERROR(__xludf.DUMMYFUNCTION("""COMPUTED_VALUE"""),0.0)</f>
        <v>0</v>
      </c>
      <c r="G4198" s="4" t="s">
        <v>1832</v>
      </c>
      <c r="H4198" s="2" t="s">
        <v>3230</v>
      </c>
    </row>
    <row r="4199">
      <c r="A4199" s="3">
        <v>46124.0</v>
      </c>
      <c r="B4199" s="4" t="s">
        <v>256</v>
      </c>
      <c r="C4199" s="2" t="s">
        <v>1189</v>
      </c>
      <c r="D4199" s="2" t="s">
        <v>9298</v>
      </c>
      <c r="E4199" s="2">
        <v>0.0</v>
      </c>
      <c r="F4199" s="2">
        <f>IFERROR(__xludf.DUMMYFUNCTION("""COMPUTED_VALUE"""),0.0)</f>
        <v>0</v>
      </c>
      <c r="G4199" s="4" t="s">
        <v>1832</v>
      </c>
      <c r="H4199" s="2" t="s">
        <v>3230</v>
      </c>
    </row>
    <row r="4200">
      <c r="A4200" s="3">
        <v>46125.0</v>
      </c>
      <c r="B4200" s="4" t="s">
        <v>180</v>
      </c>
      <c r="C4200" s="2" t="s">
        <v>1189</v>
      </c>
      <c r="D4200" s="2" t="s">
        <v>9298</v>
      </c>
      <c r="E4200" s="2">
        <v>0.0</v>
      </c>
      <c r="F4200" s="2">
        <f>IFERROR(__xludf.DUMMYFUNCTION("""COMPUTED_VALUE"""),0.0)</f>
        <v>0</v>
      </c>
      <c r="G4200" s="4" t="s">
        <v>1832</v>
      </c>
      <c r="H4200" s="2" t="s">
        <v>3230</v>
      </c>
    </row>
    <row r="4201">
      <c r="A4201" s="3">
        <v>46126.0</v>
      </c>
      <c r="B4201" s="4" t="s">
        <v>208</v>
      </c>
      <c r="C4201" s="2" t="s">
        <v>1189</v>
      </c>
      <c r="D4201" s="2" t="s">
        <v>9298</v>
      </c>
      <c r="E4201" s="2">
        <v>0.0</v>
      </c>
      <c r="F4201" s="2">
        <f>IFERROR(__xludf.DUMMYFUNCTION("""COMPUTED_VALUE"""),0.0)</f>
        <v>0</v>
      </c>
      <c r="G4201" s="4" t="s">
        <v>1832</v>
      </c>
      <c r="H4201" s="2" t="s">
        <v>3230</v>
      </c>
    </row>
    <row r="4202">
      <c r="A4202" s="3">
        <v>46127.0</v>
      </c>
      <c r="B4202" s="4" t="s">
        <v>303</v>
      </c>
      <c r="C4202" s="2" t="s">
        <v>1189</v>
      </c>
      <c r="D4202" s="2" t="s">
        <v>9298</v>
      </c>
      <c r="E4202" s="2">
        <v>0.0</v>
      </c>
      <c r="F4202" s="2">
        <f>IFERROR(__xludf.DUMMYFUNCTION("""COMPUTED_VALUE"""),0.0)</f>
        <v>0</v>
      </c>
      <c r="G4202" s="4" t="s">
        <v>1832</v>
      </c>
      <c r="H4202" s="2" t="s">
        <v>3230</v>
      </c>
    </row>
    <row r="4203">
      <c r="A4203" s="3">
        <v>46128.0</v>
      </c>
      <c r="B4203" s="4" t="s">
        <v>148</v>
      </c>
      <c r="C4203" s="2" t="s">
        <v>1189</v>
      </c>
      <c r="D4203" s="2" t="s">
        <v>9298</v>
      </c>
      <c r="E4203" s="2">
        <v>0.0</v>
      </c>
      <c r="F4203" s="2">
        <f>IFERROR(__xludf.DUMMYFUNCTION("""COMPUTED_VALUE"""),0.0)</f>
        <v>0</v>
      </c>
      <c r="G4203" s="4" t="s">
        <v>1832</v>
      </c>
      <c r="H4203" s="2" t="s">
        <v>3230</v>
      </c>
    </row>
    <row r="4204">
      <c r="A4204" s="3">
        <v>46129.0</v>
      </c>
      <c r="B4204" s="4" t="s">
        <v>196</v>
      </c>
      <c r="C4204" s="2" t="s">
        <v>1189</v>
      </c>
      <c r="D4204" s="2" t="s">
        <v>9298</v>
      </c>
      <c r="E4204" s="2">
        <v>0.0</v>
      </c>
      <c r="F4204" s="2">
        <f>IFERROR(__xludf.DUMMYFUNCTION("""COMPUTED_VALUE"""),0.0)</f>
        <v>0</v>
      </c>
      <c r="G4204" s="4" t="s">
        <v>1832</v>
      </c>
      <c r="H4204" s="2" t="s">
        <v>3230</v>
      </c>
    </row>
    <row r="4205">
      <c r="A4205" s="3">
        <v>46130.0</v>
      </c>
      <c r="B4205" s="4" t="s">
        <v>288</v>
      </c>
      <c r="C4205" s="2" t="s">
        <v>1189</v>
      </c>
      <c r="D4205" s="2" t="s">
        <v>9298</v>
      </c>
      <c r="E4205" s="2">
        <v>0.0</v>
      </c>
      <c r="F4205" s="2">
        <f>IFERROR(__xludf.DUMMYFUNCTION("""COMPUTED_VALUE"""),0.0)</f>
        <v>0</v>
      </c>
      <c r="G4205" s="4" t="s">
        <v>1832</v>
      </c>
      <c r="H4205" s="2" t="s">
        <v>3230</v>
      </c>
    </row>
    <row r="4206">
      <c r="A4206" s="3">
        <v>46131.0</v>
      </c>
      <c r="B4206" s="4" t="s">
        <v>256</v>
      </c>
      <c r="C4206" s="2" t="s">
        <v>1189</v>
      </c>
      <c r="D4206" s="2" t="s">
        <v>9298</v>
      </c>
      <c r="E4206" s="2">
        <v>0.0</v>
      </c>
      <c r="F4206" s="2">
        <f>IFERROR(__xludf.DUMMYFUNCTION("""COMPUTED_VALUE"""),0.0)</f>
        <v>0</v>
      </c>
      <c r="G4206" s="4" t="s">
        <v>1832</v>
      </c>
      <c r="H4206" s="2" t="s">
        <v>3230</v>
      </c>
    </row>
    <row r="4207">
      <c r="A4207" s="3">
        <v>46132.0</v>
      </c>
      <c r="B4207" s="4" t="s">
        <v>180</v>
      </c>
      <c r="C4207" s="2" t="s">
        <v>1189</v>
      </c>
      <c r="D4207" s="2" t="s">
        <v>9298</v>
      </c>
      <c r="E4207" s="2">
        <v>0.0</v>
      </c>
      <c r="F4207" s="2">
        <f>IFERROR(__xludf.DUMMYFUNCTION("""COMPUTED_VALUE"""),0.0)</f>
        <v>0</v>
      </c>
      <c r="G4207" s="4" t="s">
        <v>1832</v>
      </c>
      <c r="H4207" s="2" t="s">
        <v>3230</v>
      </c>
    </row>
    <row r="4208">
      <c r="A4208" s="3">
        <v>46133.0</v>
      </c>
      <c r="B4208" s="4" t="s">
        <v>208</v>
      </c>
      <c r="C4208" s="2" t="s">
        <v>1189</v>
      </c>
      <c r="D4208" s="2" t="s">
        <v>9298</v>
      </c>
      <c r="E4208" s="2">
        <v>0.0</v>
      </c>
      <c r="F4208" s="2">
        <f>IFERROR(__xludf.DUMMYFUNCTION("""COMPUTED_VALUE"""),0.0)</f>
        <v>0</v>
      </c>
      <c r="G4208" s="4" t="s">
        <v>1832</v>
      </c>
      <c r="H4208" s="2" t="s">
        <v>3230</v>
      </c>
    </row>
    <row r="4209">
      <c r="A4209" s="3">
        <v>46134.0</v>
      </c>
      <c r="B4209" s="4" t="s">
        <v>303</v>
      </c>
      <c r="C4209" s="2" t="s">
        <v>1189</v>
      </c>
      <c r="D4209" s="2" t="s">
        <v>9298</v>
      </c>
      <c r="E4209" s="2">
        <v>0.0</v>
      </c>
      <c r="F4209" s="2">
        <f>IFERROR(__xludf.DUMMYFUNCTION("""COMPUTED_VALUE"""),0.0)</f>
        <v>0</v>
      </c>
      <c r="G4209" s="4" t="s">
        <v>1832</v>
      </c>
      <c r="H4209" s="2" t="s">
        <v>3230</v>
      </c>
    </row>
    <row r="4210">
      <c r="A4210" s="3">
        <v>46135.0</v>
      </c>
      <c r="B4210" s="4" t="s">
        <v>148</v>
      </c>
      <c r="C4210" s="2" t="s">
        <v>1189</v>
      </c>
      <c r="D4210" s="2" t="s">
        <v>9298</v>
      </c>
      <c r="E4210" s="2">
        <v>0.0</v>
      </c>
      <c r="F4210" s="2">
        <f>IFERROR(__xludf.DUMMYFUNCTION("""COMPUTED_VALUE"""),0.0)</f>
        <v>0</v>
      </c>
      <c r="G4210" s="4" t="s">
        <v>1832</v>
      </c>
      <c r="H4210" s="2" t="s">
        <v>3230</v>
      </c>
    </row>
    <row r="4211">
      <c r="A4211" s="3">
        <v>46136.0</v>
      </c>
      <c r="B4211" s="4" t="s">
        <v>196</v>
      </c>
      <c r="C4211" s="2" t="s">
        <v>1189</v>
      </c>
      <c r="D4211" s="2" t="s">
        <v>9298</v>
      </c>
      <c r="E4211" s="2">
        <v>0.0</v>
      </c>
      <c r="F4211" s="2">
        <f>IFERROR(__xludf.DUMMYFUNCTION("""COMPUTED_VALUE"""),0.0)</f>
        <v>0</v>
      </c>
      <c r="G4211" s="4" t="s">
        <v>1832</v>
      </c>
      <c r="H4211" s="2" t="s">
        <v>3230</v>
      </c>
    </row>
    <row r="4212">
      <c r="A4212" s="3">
        <v>46137.0</v>
      </c>
      <c r="B4212" s="4" t="s">
        <v>288</v>
      </c>
      <c r="C4212" s="2" t="s">
        <v>1189</v>
      </c>
      <c r="D4212" s="2" t="s">
        <v>9298</v>
      </c>
      <c r="E4212" s="2">
        <v>0.0</v>
      </c>
      <c r="F4212" s="2">
        <f>IFERROR(__xludf.DUMMYFUNCTION("""COMPUTED_VALUE"""),0.0)</f>
        <v>0</v>
      </c>
      <c r="G4212" s="4" t="s">
        <v>1832</v>
      </c>
      <c r="H4212" s="2" t="s">
        <v>3230</v>
      </c>
    </row>
    <row r="4213">
      <c r="A4213" s="3">
        <v>46138.0</v>
      </c>
      <c r="B4213" s="4" t="s">
        <v>256</v>
      </c>
      <c r="C4213" s="2" t="s">
        <v>1189</v>
      </c>
      <c r="D4213" s="2" t="s">
        <v>9298</v>
      </c>
      <c r="E4213" s="2">
        <v>0.0</v>
      </c>
      <c r="F4213" s="2">
        <f>IFERROR(__xludf.DUMMYFUNCTION("""COMPUTED_VALUE"""),0.0)</f>
        <v>0</v>
      </c>
      <c r="G4213" s="4" t="s">
        <v>1832</v>
      </c>
      <c r="H4213" s="2" t="s">
        <v>3230</v>
      </c>
    </row>
    <row r="4214">
      <c r="A4214" s="3">
        <v>46139.0</v>
      </c>
      <c r="B4214" s="4" t="s">
        <v>180</v>
      </c>
      <c r="C4214" s="2" t="s">
        <v>1189</v>
      </c>
      <c r="D4214" s="2" t="s">
        <v>9298</v>
      </c>
      <c r="E4214" s="2">
        <v>0.0</v>
      </c>
      <c r="F4214" s="2">
        <f>IFERROR(__xludf.DUMMYFUNCTION("""COMPUTED_VALUE"""),0.0)</f>
        <v>0</v>
      </c>
      <c r="G4214" s="4" t="s">
        <v>1832</v>
      </c>
      <c r="H4214" s="2" t="s">
        <v>3230</v>
      </c>
    </row>
    <row r="4215">
      <c r="A4215" s="3">
        <v>46140.0</v>
      </c>
      <c r="B4215" s="4" t="s">
        <v>208</v>
      </c>
      <c r="C4215" s="2" t="s">
        <v>1189</v>
      </c>
      <c r="D4215" s="2" t="s">
        <v>9298</v>
      </c>
      <c r="E4215" s="2">
        <v>0.0</v>
      </c>
      <c r="F4215" s="2">
        <f>IFERROR(__xludf.DUMMYFUNCTION("""COMPUTED_VALUE"""),0.0)</f>
        <v>0</v>
      </c>
      <c r="G4215" s="4" t="s">
        <v>1832</v>
      </c>
      <c r="H4215" s="2" t="s">
        <v>3230</v>
      </c>
    </row>
    <row r="4216">
      <c r="A4216" s="3">
        <v>46141.0</v>
      </c>
      <c r="B4216" s="4" t="s">
        <v>303</v>
      </c>
      <c r="C4216" s="2" t="s">
        <v>1189</v>
      </c>
      <c r="D4216" s="2" t="s">
        <v>9298</v>
      </c>
      <c r="E4216" s="2">
        <v>0.0</v>
      </c>
      <c r="F4216" s="2">
        <f>IFERROR(__xludf.DUMMYFUNCTION("""COMPUTED_VALUE"""),0.0)</f>
        <v>0</v>
      </c>
      <c r="G4216" s="4" t="s">
        <v>1832</v>
      </c>
      <c r="H4216" s="2" t="s">
        <v>3230</v>
      </c>
    </row>
    <row r="4217">
      <c r="A4217" s="3">
        <v>46142.0</v>
      </c>
      <c r="B4217" s="4" t="s">
        <v>148</v>
      </c>
      <c r="C4217" s="2" t="s">
        <v>1189</v>
      </c>
      <c r="D4217" s="2" t="s">
        <v>9298</v>
      </c>
      <c r="E4217" s="2">
        <v>0.0</v>
      </c>
      <c r="F4217" s="2">
        <f>IFERROR(__xludf.DUMMYFUNCTION("""COMPUTED_VALUE"""),0.0)</f>
        <v>0</v>
      </c>
      <c r="G4217" s="4" t="s">
        <v>1832</v>
      </c>
      <c r="H4217" s="2" t="s">
        <v>3230</v>
      </c>
    </row>
    <row r="4218">
      <c r="A4218" s="3">
        <v>46143.0</v>
      </c>
      <c r="B4218" s="4" t="s">
        <v>196</v>
      </c>
      <c r="C4218" s="2" t="s">
        <v>1189</v>
      </c>
      <c r="D4218" s="2" t="s">
        <v>9298</v>
      </c>
      <c r="E4218" s="2">
        <v>0.0</v>
      </c>
      <c r="F4218" s="2">
        <f>IFERROR(__xludf.DUMMYFUNCTION("""COMPUTED_VALUE"""),0.0)</f>
        <v>0</v>
      </c>
      <c r="G4218" s="4" t="s">
        <v>1832</v>
      </c>
      <c r="H4218" s="2" t="s">
        <v>3230</v>
      </c>
    </row>
    <row r="4219">
      <c r="A4219" s="3">
        <v>46144.0</v>
      </c>
      <c r="B4219" s="4" t="s">
        <v>288</v>
      </c>
      <c r="C4219" s="2" t="s">
        <v>1189</v>
      </c>
      <c r="D4219" s="2" t="s">
        <v>9298</v>
      </c>
      <c r="E4219" s="2">
        <v>0.0</v>
      </c>
      <c r="F4219" s="2">
        <f>IFERROR(__xludf.DUMMYFUNCTION("""COMPUTED_VALUE"""),0.0)</f>
        <v>0</v>
      </c>
      <c r="G4219" s="4" t="s">
        <v>1832</v>
      </c>
      <c r="H4219" s="2" t="s">
        <v>3230</v>
      </c>
    </row>
    <row r="4220">
      <c r="A4220" s="3">
        <v>46145.0</v>
      </c>
      <c r="B4220" s="4" t="s">
        <v>256</v>
      </c>
      <c r="C4220" s="2" t="s">
        <v>1189</v>
      </c>
      <c r="D4220" s="2" t="s">
        <v>9298</v>
      </c>
      <c r="E4220" s="2">
        <v>0.0</v>
      </c>
      <c r="F4220" s="2">
        <f>IFERROR(__xludf.DUMMYFUNCTION("""COMPUTED_VALUE"""),0.0)</f>
        <v>0</v>
      </c>
      <c r="G4220" s="4" t="s">
        <v>1832</v>
      </c>
      <c r="H4220" s="2" t="s">
        <v>3230</v>
      </c>
    </row>
    <row r="4221">
      <c r="A4221" s="3">
        <v>46146.0</v>
      </c>
      <c r="B4221" s="4" t="s">
        <v>180</v>
      </c>
      <c r="C4221" s="2" t="s">
        <v>1189</v>
      </c>
      <c r="D4221" s="2" t="s">
        <v>9298</v>
      </c>
      <c r="E4221" s="2">
        <v>0.0</v>
      </c>
      <c r="F4221" s="2">
        <f>IFERROR(__xludf.DUMMYFUNCTION("""COMPUTED_VALUE"""),0.0)</f>
        <v>0</v>
      </c>
      <c r="G4221" s="4" t="s">
        <v>1832</v>
      </c>
      <c r="H4221" s="2" t="s">
        <v>3230</v>
      </c>
    </row>
    <row r="4222">
      <c r="A4222" s="3">
        <v>46147.0</v>
      </c>
      <c r="B4222" s="4" t="s">
        <v>208</v>
      </c>
      <c r="C4222" s="2" t="s">
        <v>1189</v>
      </c>
      <c r="D4222" s="2" t="s">
        <v>9298</v>
      </c>
      <c r="E4222" s="2">
        <v>1.0</v>
      </c>
      <c r="F4222" s="2">
        <f>IFERROR(__xludf.DUMMYFUNCTION("""COMPUTED_VALUE"""),1.0)</f>
        <v>1</v>
      </c>
      <c r="G4222" s="4" t="s">
        <v>1832</v>
      </c>
      <c r="H4222" s="2" t="s">
        <v>3230</v>
      </c>
    </row>
    <row r="4223">
      <c r="A4223" s="3">
        <v>46148.0</v>
      </c>
      <c r="B4223" s="4" t="s">
        <v>303</v>
      </c>
      <c r="C4223" s="2" t="s">
        <v>1189</v>
      </c>
      <c r="D4223" s="2" t="s">
        <v>9298</v>
      </c>
      <c r="E4223" s="2">
        <v>0.0</v>
      </c>
      <c r="F4223" s="2">
        <f>IFERROR(__xludf.DUMMYFUNCTION("""COMPUTED_VALUE"""),0.0)</f>
        <v>0</v>
      </c>
      <c r="G4223" s="4" t="s">
        <v>1832</v>
      </c>
      <c r="H4223" s="2" t="s">
        <v>3230</v>
      </c>
    </row>
    <row r="4224">
      <c r="A4224" s="3">
        <v>46149.0</v>
      </c>
      <c r="B4224" s="4" t="s">
        <v>148</v>
      </c>
      <c r="C4224" s="2" t="s">
        <v>1189</v>
      </c>
      <c r="D4224" s="2" t="s">
        <v>9298</v>
      </c>
      <c r="E4224" s="2">
        <v>0.0</v>
      </c>
      <c r="F4224" s="2">
        <f>IFERROR(__xludf.DUMMYFUNCTION("""COMPUTED_VALUE"""),0.0)</f>
        <v>0</v>
      </c>
      <c r="G4224" s="4" t="s">
        <v>1832</v>
      </c>
      <c r="H4224" s="2" t="s">
        <v>3230</v>
      </c>
    </row>
    <row r="4225">
      <c r="A4225" s="3">
        <v>46150.0</v>
      </c>
      <c r="B4225" s="4" t="s">
        <v>196</v>
      </c>
      <c r="C4225" s="2" t="s">
        <v>1189</v>
      </c>
      <c r="D4225" s="2" t="s">
        <v>9298</v>
      </c>
      <c r="E4225" s="2">
        <v>0.0</v>
      </c>
      <c r="F4225" s="2">
        <f>IFERROR(__xludf.DUMMYFUNCTION("""COMPUTED_VALUE"""),0.0)</f>
        <v>0</v>
      </c>
      <c r="G4225" s="4" t="s">
        <v>1832</v>
      </c>
      <c r="H4225" s="2" t="s">
        <v>3230</v>
      </c>
    </row>
    <row r="4226">
      <c r="A4226" s="3">
        <v>46151.0</v>
      </c>
      <c r="B4226" s="4" t="s">
        <v>288</v>
      </c>
      <c r="C4226" s="2" t="s">
        <v>1189</v>
      </c>
      <c r="D4226" s="2" t="s">
        <v>9298</v>
      </c>
      <c r="E4226" s="2">
        <v>0.0</v>
      </c>
      <c r="F4226" s="2">
        <f>IFERROR(__xludf.DUMMYFUNCTION("""COMPUTED_VALUE"""),0.0)</f>
        <v>0</v>
      </c>
      <c r="G4226" s="4" t="s">
        <v>1832</v>
      </c>
      <c r="H4226" s="2" t="s">
        <v>3230</v>
      </c>
    </row>
    <row r="4227">
      <c r="A4227" s="3">
        <v>46152.0</v>
      </c>
      <c r="B4227" s="4" t="s">
        <v>256</v>
      </c>
      <c r="C4227" s="2" t="s">
        <v>1189</v>
      </c>
      <c r="D4227" s="2" t="s">
        <v>9298</v>
      </c>
      <c r="E4227" s="2">
        <v>0.0</v>
      </c>
      <c r="F4227" s="2">
        <f>IFERROR(__xludf.DUMMYFUNCTION("""COMPUTED_VALUE"""),0.0)</f>
        <v>0</v>
      </c>
      <c r="G4227" s="4" t="s">
        <v>1832</v>
      </c>
      <c r="H4227" s="2" t="s">
        <v>3230</v>
      </c>
    </row>
    <row r="4228">
      <c r="A4228" s="3">
        <v>46153.0</v>
      </c>
      <c r="B4228" s="4" t="s">
        <v>180</v>
      </c>
      <c r="C4228" s="2" t="s">
        <v>1189</v>
      </c>
      <c r="D4228" s="2" t="s">
        <v>9298</v>
      </c>
      <c r="E4228" s="2">
        <v>0.0</v>
      </c>
      <c r="F4228" s="2">
        <f>IFERROR(__xludf.DUMMYFUNCTION("""COMPUTED_VALUE"""),0.0)</f>
        <v>0</v>
      </c>
      <c r="G4228" s="4" t="s">
        <v>1832</v>
      </c>
      <c r="H4228" s="2" t="s">
        <v>3230</v>
      </c>
    </row>
    <row r="4229">
      <c r="A4229" s="3">
        <v>46154.0</v>
      </c>
      <c r="B4229" s="4" t="s">
        <v>208</v>
      </c>
      <c r="C4229" s="2" t="s">
        <v>1189</v>
      </c>
      <c r="D4229" s="2" t="s">
        <v>9298</v>
      </c>
      <c r="E4229" s="2">
        <v>0.0</v>
      </c>
      <c r="F4229" s="2">
        <f>IFERROR(__xludf.DUMMYFUNCTION("""COMPUTED_VALUE"""),0.0)</f>
        <v>0</v>
      </c>
      <c r="G4229" s="4" t="s">
        <v>1832</v>
      </c>
      <c r="H4229" s="2" t="s">
        <v>3230</v>
      </c>
    </row>
    <row r="4230">
      <c r="A4230" s="3">
        <v>46155.0</v>
      </c>
      <c r="B4230" s="4" t="s">
        <v>303</v>
      </c>
      <c r="C4230" s="2" t="s">
        <v>1189</v>
      </c>
      <c r="D4230" s="2" t="s">
        <v>9298</v>
      </c>
      <c r="E4230" s="2">
        <v>0.0</v>
      </c>
      <c r="F4230" s="2">
        <f>IFERROR(__xludf.DUMMYFUNCTION("""COMPUTED_VALUE"""),0.0)</f>
        <v>0</v>
      </c>
      <c r="G4230" s="4" t="s">
        <v>1832</v>
      </c>
      <c r="H4230" s="2" t="s">
        <v>3230</v>
      </c>
    </row>
    <row r="4231">
      <c r="A4231" s="3">
        <v>46156.0</v>
      </c>
      <c r="B4231" s="4" t="s">
        <v>148</v>
      </c>
      <c r="C4231" s="2" t="s">
        <v>1189</v>
      </c>
      <c r="D4231" s="2" t="s">
        <v>9298</v>
      </c>
      <c r="E4231" s="2">
        <v>0.0</v>
      </c>
      <c r="F4231" s="2">
        <f>IFERROR(__xludf.DUMMYFUNCTION("""COMPUTED_VALUE"""),0.0)</f>
        <v>0</v>
      </c>
      <c r="G4231" s="4" t="s">
        <v>1832</v>
      </c>
      <c r="H4231" s="2" t="s">
        <v>3230</v>
      </c>
    </row>
    <row r="4232">
      <c r="A4232" s="3">
        <v>46157.0</v>
      </c>
      <c r="B4232" s="4" t="s">
        <v>196</v>
      </c>
      <c r="C4232" s="2" t="s">
        <v>1189</v>
      </c>
      <c r="D4232" s="2" t="s">
        <v>9298</v>
      </c>
      <c r="E4232" s="2">
        <v>0.0</v>
      </c>
      <c r="F4232" s="2">
        <f>IFERROR(__xludf.DUMMYFUNCTION("""COMPUTED_VALUE"""),0.0)</f>
        <v>0</v>
      </c>
      <c r="G4232" s="4" t="s">
        <v>1832</v>
      </c>
      <c r="H4232" s="2" t="s">
        <v>3230</v>
      </c>
    </row>
    <row r="4233">
      <c r="A4233" s="3">
        <v>46158.0</v>
      </c>
      <c r="B4233" s="4" t="s">
        <v>288</v>
      </c>
      <c r="C4233" s="2" t="s">
        <v>1189</v>
      </c>
      <c r="D4233" s="2" t="s">
        <v>9298</v>
      </c>
      <c r="E4233" s="2">
        <v>0.0</v>
      </c>
      <c r="F4233" s="2">
        <f>IFERROR(__xludf.DUMMYFUNCTION("""COMPUTED_VALUE"""),0.0)</f>
        <v>0</v>
      </c>
      <c r="G4233" s="4" t="s">
        <v>1832</v>
      </c>
      <c r="H4233" s="2" t="s">
        <v>3230</v>
      </c>
    </row>
    <row r="4234">
      <c r="A4234" s="3">
        <v>46159.0</v>
      </c>
      <c r="B4234" s="4" t="s">
        <v>256</v>
      </c>
      <c r="C4234" s="2" t="s">
        <v>1189</v>
      </c>
      <c r="D4234" s="2" t="s">
        <v>9298</v>
      </c>
      <c r="E4234" s="2">
        <v>0.0</v>
      </c>
      <c r="F4234" s="2">
        <f>IFERROR(__xludf.DUMMYFUNCTION("""COMPUTED_VALUE"""),0.0)</f>
        <v>0</v>
      </c>
      <c r="G4234" s="4" t="s">
        <v>1832</v>
      </c>
      <c r="H4234" s="2" t="s">
        <v>3230</v>
      </c>
    </row>
    <row r="4235">
      <c r="A4235" s="3">
        <v>46160.0</v>
      </c>
      <c r="B4235" s="4" t="s">
        <v>180</v>
      </c>
      <c r="C4235" s="2" t="s">
        <v>1189</v>
      </c>
      <c r="D4235" s="2" t="s">
        <v>9298</v>
      </c>
      <c r="E4235" s="2">
        <v>0.0</v>
      </c>
      <c r="F4235" s="2">
        <f>IFERROR(__xludf.DUMMYFUNCTION("""COMPUTED_VALUE"""),0.0)</f>
        <v>0</v>
      </c>
      <c r="G4235" s="4" t="s">
        <v>1832</v>
      </c>
      <c r="H4235" s="2" t="s">
        <v>3230</v>
      </c>
    </row>
    <row r="4236">
      <c r="A4236" s="3">
        <v>46161.0</v>
      </c>
      <c r="B4236" s="4" t="s">
        <v>208</v>
      </c>
      <c r="C4236" s="2" t="s">
        <v>1189</v>
      </c>
      <c r="D4236" s="2" t="s">
        <v>9298</v>
      </c>
      <c r="E4236" s="2">
        <v>0.0</v>
      </c>
      <c r="F4236" s="2">
        <f>IFERROR(__xludf.DUMMYFUNCTION("""COMPUTED_VALUE"""),0.0)</f>
        <v>0</v>
      </c>
      <c r="G4236" s="4" t="s">
        <v>1832</v>
      </c>
      <c r="H4236" s="2" t="s">
        <v>3230</v>
      </c>
    </row>
    <row r="4237">
      <c r="A4237" s="3">
        <v>46162.0</v>
      </c>
      <c r="B4237" s="4" t="s">
        <v>303</v>
      </c>
      <c r="C4237" s="2" t="s">
        <v>1189</v>
      </c>
      <c r="D4237" s="2" t="s">
        <v>9298</v>
      </c>
      <c r="E4237" s="2">
        <v>0.0</v>
      </c>
      <c r="F4237" s="2">
        <f>IFERROR(__xludf.DUMMYFUNCTION("""COMPUTED_VALUE"""),0.0)</f>
        <v>0</v>
      </c>
      <c r="G4237" s="4" t="s">
        <v>1832</v>
      </c>
      <c r="H4237" s="2" t="s">
        <v>3230</v>
      </c>
    </row>
    <row r="4238">
      <c r="A4238" s="3">
        <v>46163.0</v>
      </c>
      <c r="B4238" s="4" t="s">
        <v>148</v>
      </c>
      <c r="C4238" s="2" t="s">
        <v>1189</v>
      </c>
      <c r="D4238" s="2" t="s">
        <v>9298</v>
      </c>
      <c r="E4238" s="2">
        <v>0.0</v>
      </c>
      <c r="F4238" s="2">
        <f>IFERROR(__xludf.DUMMYFUNCTION("""COMPUTED_VALUE"""),0.0)</f>
        <v>0</v>
      </c>
      <c r="G4238" s="4" t="s">
        <v>1832</v>
      </c>
      <c r="H4238" s="2" t="s">
        <v>3230</v>
      </c>
    </row>
    <row r="4239">
      <c r="A4239" s="3">
        <v>46164.0</v>
      </c>
      <c r="B4239" s="4" t="s">
        <v>196</v>
      </c>
      <c r="C4239" s="2" t="s">
        <v>1189</v>
      </c>
      <c r="D4239" s="2" t="s">
        <v>9298</v>
      </c>
      <c r="E4239" s="2">
        <v>0.0</v>
      </c>
      <c r="F4239" s="2">
        <f>IFERROR(__xludf.DUMMYFUNCTION("""COMPUTED_VALUE"""),0.0)</f>
        <v>0</v>
      </c>
      <c r="G4239" s="4" t="s">
        <v>1832</v>
      </c>
      <c r="H4239" s="2" t="s">
        <v>3230</v>
      </c>
    </row>
    <row r="4240">
      <c r="A4240" s="3">
        <v>46165.0</v>
      </c>
      <c r="B4240" s="4" t="s">
        <v>288</v>
      </c>
      <c r="C4240" s="2" t="s">
        <v>1189</v>
      </c>
      <c r="D4240" s="2" t="s">
        <v>9298</v>
      </c>
      <c r="E4240" s="2">
        <v>0.0</v>
      </c>
      <c r="F4240" s="2">
        <f>IFERROR(__xludf.DUMMYFUNCTION("""COMPUTED_VALUE"""),0.0)</f>
        <v>0</v>
      </c>
      <c r="G4240" s="4" t="s">
        <v>1832</v>
      </c>
      <c r="H4240" s="2" t="s">
        <v>3230</v>
      </c>
    </row>
    <row r="4241">
      <c r="A4241" s="3">
        <v>46166.0</v>
      </c>
      <c r="B4241" s="4" t="s">
        <v>256</v>
      </c>
      <c r="C4241" s="2" t="s">
        <v>1189</v>
      </c>
      <c r="D4241" s="2" t="s">
        <v>9298</v>
      </c>
      <c r="E4241" s="2">
        <v>0.0</v>
      </c>
      <c r="F4241" s="2">
        <f>IFERROR(__xludf.DUMMYFUNCTION("""COMPUTED_VALUE"""),0.0)</f>
        <v>0</v>
      </c>
      <c r="G4241" s="4" t="s">
        <v>1832</v>
      </c>
      <c r="H4241" s="2" t="s">
        <v>3230</v>
      </c>
    </row>
    <row r="4242">
      <c r="A4242" s="3">
        <v>46167.0</v>
      </c>
      <c r="B4242" s="4" t="s">
        <v>180</v>
      </c>
      <c r="C4242" s="2" t="s">
        <v>1189</v>
      </c>
      <c r="D4242" s="2" t="s">
        <v>9298</v>
      </c>
      <c r="E4242" s="2">
        <v>0.0</v>
      </c>
      <c r="F4242" s="2">
        <f>IFERROR(__xludf.DUMMYFUNCTION("""COMPUTED_VALUE"""),0.0)</f>
        <v>0</v>
      </c>
      <c r="G4242" s="4" t="s">
        <v>1832</v>
      </c>
      <c r="H4242" s="2" t="s">
        <v>3230</v>
      </c>
    </row>
    <row r="4243">
      <c r="A4243" s="3">
        <v>46168.0</v>
      </c>
      <c r="B4243" s="4" t="s">
        <v>208</v>
      </c>
      <c r="C4243" s="2" t="s">
        <v>1189</v>
      </c>
      <c r="D4243" s="2" t="s">
        <v>9298</v>
      </c>
      <c r="E4243" s="2">
        <v>0.0</v>
      </c>
      <c r="F4243" s="2">
        <f>IFERROR(__xludf.DUMMYFUNCTION("""COMPUTED_VALUE"""),0.0)</f>
        <v>0</v>
      </c>
      <c r="G4243" s="4" t="s">
        <v>1832</v>
      </c>
      <c r="H4243" s="2" t="s">
        <v>3230</v>
      </c>
    </row>
    <row r="4244">
      <c r="A4244" s="3">
        <v>46169.0</v>
      </c>
      <c r="B4244" s="4" t="s">
        <v>303</v>
      </c>
      <c r="C4244" s="2" t="s">
        <v>1189</v>
      </c>
      <c r="D4244" s="2" t="s">
        <v>9298</v>
      </c>
      <c r="E4244" s="2">
        <v>0.0</v>
      </c>
      <c r="F4244" s="2">
        <f>IFERROR(__xludf.DUMMYFUNCTION("""COMPUTED_VALUE"""),0.0)</f>
        <v>0</v>
      </c>
      <c r="G4244" s="4" t="s">
        <v>1832</v>
      </c>
      <c r="H4244" s="2" t="s">
        <v>3230</v>
      </c>
    </row>
    <row r="4245">
      <c r="A4245" s="3">
        <v>46170.0</v>
      </c>
      <c r="B4245" s="4" t="s">
        <v>148</v>
      </c>
      <c r="C4245" s="2" t="s">
        <v>1189</v>
      </c>
      <c r="D4245" s="2" t="s">
        <v>9298</v>
      </c>
      <c r="E4245" s="2">
        <v>0.0</v>
      </c>
      <c r="F4245" s="2">
        <f>IFERROR(__xludf.DUMMYFUNCTION("""COMPUTED_VALUE"""),0.0)</f>
        <v>0</v>
      </c>
      <c r="G4245" s="4" t="s">
        <v>1832</v>
      </c>
      <c r="H4245" s="2" t="s">
        <v>3230</v>
      </c>
    </row>
    <row r="4246">
      <c r="A4246" s="3">
        <v>46171.0</v>
      </c>
      <c r="B4246" s="4" t="s">
        <v>196</v>
      </c>
      <c r="C4246" s="2" t="s">
        <v>1189</v>
      </c>
      <c r="D4246" s="2" t="s">
        <v>9298</v>
      </c>
      <c r="E4246" s="2">
        <v>0.0</v>
      </c>
      <c r="F4246" s="2">
        <f>IFERROR(__xludf.DUMMYFUNCTION("""COMPUTED_VALUE"""),0.0)</f>
        <v>0</v>
      </c>
      <c r="G4246" s="4" t="s">
        <v>1832</v>
      </c>
      <c r="H4246" s="2" t="s">
        <v>3230</v>
      </c>
    </row>
    <row r="4247">
      <c r="A4247" s="3">
        <v>46172.0</v>
      </c>
      <c r="B4247" s="4" t="s">
        <v>288</v>
      </c>
      <c r="C4247" s="2" t="s">
        <v>1189</v>
      </c>
      <c r="D4247" s="2" t="s">
        <v>9298</v>
      </c>
      <c r="E4247" s="2">
        <v>0.0</v>
      </c>
      <c r="F4247" s="2">
        <f>IFERROR(__xludf.DUMMYFUNCTION("""COMPUTED_VALUE"""),0.0)</f>
        <v>0</v>
      </c>
      <c r="G4247" s="4" t="s">
        <v>1832</v>
      </c>
      <c r="H4247" s="2" t="s">
        <v>3230</v>
      </c>
    </row>
    <row r="4248">
      <c r="A4248" s="3">
        <v>46173.0</v>
      </c>
      <c r="B4248" s="4" t="s">
        <v>256</v>
      </c>
      <c r="C4248" s="2" t="s">
        <v>1189</v>
      </c>
      <c r="D4248" s="2" t="s">
        <v>9298</v>
      </c>
      <c r="E4248" s="2">
        <v>0.0</v>
      </c>
      <c r="F4248" s="2">
        <f>IFERROR(__xludf.DUMMYFUNCTION("""COMPUTED_VALUE"""),0.0)</f>
        <v>0</v>
      </c>
      <c r="G4248" s="4" t="s">
        <v>1832</v>
      </c>
      <c r="H4248" s="2" t="s">
        <v>3230</v>
      </c>
    </row>
    <row r="4249">
      <c r="A4249" s="3">
        <v>46174.0</v>
      </c>
      <c r="B4249" s="4" t="s">
        <v>180</v>
      </c>
      <c r="C4249" s="2" t="s">
        <v>1189</v>
      </c>
      <c r="D4249" s="2" t="s">
        <v>9298</v>
      </c>
      <c r="E4249" s="2">
        <v>0.0</v>
      </c>
      <c r="F4249" s="2">
        <f>IFERROR(__xludf.DUMMYFUNCTION("""COMPUTED_VALUE"""),0.0)</f>
        <v>0</v>
      </c>
      <c r="G4249" s="4" t="s">
        <v>1832</v>
      </c>
      <c r="H4249" s="2" t="s">
        <v>3230</v>
      </c>
    </row>
    <row r="4250">
      <c r="A4250" s="3">
        <v>46175.0</v>
      </c>
      <c r="B4250" s="4" t="s">
        <v>208</v>
      </c>
      <c r="C4250" s="2" t="s">
        <v>1189</v>
      </c>
      <c r="D4250" s="2" t="s">
        <v>9298</v>
      </c>
      <c r="E4250" s="2">
        <v>0.0</v>
      </c>
      <c r="F4250" s="2">
        <f>IFERROR(__xludf.DUMMYFUNCTION("""COMPUTED_VALUE"""),0.0)</f>
        <v>0</v>
      </c>
      <c r="G4250" s="4" t="s">
        <v>1832</v>
      </c>
      <c r="H4250" s="2" t="s">
        <v>3230</v>
      </c>
    </row>
    <row r="4251">
      <c r="A4251" s="3">
        <v>46176.0</v>
      </c>
      <c r="B4251" s="4" t="s">
        <v>303</v>
      </c>
      <c r="C4251" s="2" t="s">
        <v>1189</v>
      </c>
      <c r="D4251" s="2" t="s">
        <v>9298</v>
      </c>
      <c r="E4251" s="2">
        <v>0.0</v>
      </c>
      <c r="F4251" s="2">
        <f>IFERROR(__xludf.DUMMYFUNCTION("""COMPUTED_VALUE"""),0.0)</f>
        <v>0</v>
      </c>
      <c r="G4251" s="4" t="s">
        <v>1832</v>
      </c>
      <c r="H4251" s="2" t="s">
        <v>3230</v>
      </c>
    </row>
    <row r="4252">
      <c r="A4252" s="3">
        <v>46177.0</v>
      </c>
      <c r="B4252" s="4" t="s">
        <v>148</v>
      </c>
      <c r="C4252" s="2" t="s">
        <v>1189</v>
      </c>
      <c r="D4252" s="2" t="s">
        <v>9298</v>
      </c>
      <c r="E4252" s="2">
        <v>0.0</v>
      </c>
      <c r="F4252" s="2">
        <f>IFERROR(__xludf.DUMMYFUNCTION("""COMPUTED_VALUE"""),0.0)</f>
        <v>0</v>
      </c>
      <c r="G4252" s="4" t="s">
        <v>1832</v>
      </c>
      <c r="H4252" s="2" t="s">
        <v>3230</v>
      </c>
    </row>
    <row r="4253">
      <c r="A4253" s="3">
        <v>46178.0</v>
      </c>
      <c r="B4253" s="4" t="s">
        <v>196</v>
      </c>
      <c r="C4253" s="2" t="s">
        <v>1189</v>
      </c>
      <c r="D4253" s="2" t="s">
        <v>9298</v>
      </c>
      <c r="E4253" s="2">
        <v>0.0</v>
      </c>
      <c r="F4253" s="2">
        <f>IFERROR(__xludf.DUMMYFUNCTION("""COMPUTED_VALUE"""),0.0)</f>
        <v>0</v>
      </c>
      <c r="G4253" s="4" t="s">
        <v>1832</v>
      </c>
      <c r="H4253" s="2" t="s">
        <v>3230</v>
      </c>
    </row>
    <row r="4254">
      <c r="A4254" s="3">
        <v>46179.0</v>
      </c>
      <c r="B4254" s="4" t="s">
        <v>288</v>
      </c>
      <c r="C4254" s="2" t="s">
        <v>1189</v>
      </c>
      <c r="D4254" s="2" t="s">
        <v>9298</v>
      </c>
      <c r="E4254" s="2">
        <v>0.0</v>
      </c>
      <c r="F4254" s="2">
        <f>IFERROR(__xludf.DUMMYFUNCTION("""COMPUTED_VALUE"""),0.0)</f>
        <v>0</v>
      </c>
      <c r="G4254" s="4" t="s">
        <v>1832</v>
      </c>
      <c r="H4254" s="2" t="s">
        <v>3230</v>
      </c>
    </row>
    <row r="4255">
      <c r="A4255" s="3">
        <v>46180.0</v>
      </c>
      <c r="B4255" s="4" t="s">
        <v>256</v>
      </c>
      <c r="C4255" s="2" t="s">
        <v>1189</v>
      </c>
      <c r="D4255" s="2" t="s">
        <v>9298</v>
      </c>
      <c r="E4255" s="2">
        <v>0.0</v>
      </c>
      <c r="F4255" s="2">
        <f>IFERROR(__xludf.DUMMYFUNCTION("""COMPUTED_VALUE"""),0.0)</f>
        <v>0</v>
      </c>
      <c r="G4255" s="4" t="s">
        <v>1832</v>
      </c>
      <c r="H4255" s="2" t="s">
        <v>3230</v>
      </c>
    </row>
    <row r="4256">
      <c r="A4256" s="3">
        <v>46181.0</v>
      </c>
      <c r="B4256" s="4" t="s">
        <v>180</v>
      </c>
      <c r="C4256" s="2" t="s">
        <v>1189</v>
      </c>
      <c r="D4256" s="2" t="s">
        <v>9298</v>
      </c>
      <c r="E4256" s="2">
        <v>0.0</v>
      </c>
      <c r="F4256" s="2">
        <f>IFERROR(__xludf.DUMMYFUNCTION("""COMPUTED_VALUE"""),0.0)</f>
        <v>0</v>
      </c>
      <c r="G4256" s="4" t="s">
        <v>1832</v>
      </c>
      <c r="H4256" s="2" t="s">
        <v>3230</v>
      </c>
    </row>
    <row r="4257">
      <c r="A4257" s="3">
        <v>46182.0</v>
      </c>
      <c r="B4257" s="4" t="s">
        <v>208</v>
      </c>
      <c r="C4257" s="2" t="s">
        <v>1189</v>
      </c>
      <c r="D4257" s="2" t="s">
        <v>9298</v>
      </c>
      <c r="E4257" s="2">
        <v>0.0</v>
      </c>
      <c r="F4257" s="2">
        <f>IFERROR(__xludf.DUMMYFUNCTION("""COMPUTED_VALUE"""),0.0)</f>
        <v>0</v>
      </c>
      <c r="G4257" s="4" t="s">
        <v>1832</v>
      </c>
      <c r="H4257" s="2" t="s">
        <v>3230</v>
      </c>
    </row>
    <row r="4258">
      <c r="A4258" s="3">
        <v>46183.0</v>
      </c>
      <c r="B4258" s="4" t="s">
        <v>303</v>
      </c>
      <c r="C4258" s="2" t="s">
        <v>1189</v>
      </c>
      <c r="D4258" s="2" t="s">
        <v>9298</v>
      </c>
      <c r="E4258" s="2">
        <v>0.0</v>
      </c>
      <c r="F4258" s="2">
        <f>IFERROR(__xludf.DUMMYFUNCTION("""COMPUTED_VALUE"""),0.0)</f>
        <v>0</v>
      </c>
      <c r="G4258" s="4" t="s">
        <v>1832</v>
      </c>
      <c r="H4258" s="2" t="s">
        <v>3230</v>
      </c>
    </row>
    <row r="4259">
      <c r="A4259" s="3">
        <v>46184.0</v>
      </c>
      <c r="B4259" s="4" t="s">
        <v>148</v>
      </c>
      <c r="C4259" s="2" t="s">
        <v>1189</v>
      </c>
      <c r="D4259" s="2" t="s">
        <v>9298</v>
      </c>
      <c r="E4259" s="2">
        <v>1.0</v>
      </c>
      <c r="F4259" s="2">
        <f>IFERROR(__xludf.DUMMYFUNCTION("""COMPUTED_VALUE"""),1.0)</f>
        <v>1</v>
      </c>
      <c r="G4259" s="4" t="s">
        <v>1832</v>
      </c>
      <c r="H4259" s="2" t="s">
        <v>3230</v>
      </c>
    </row>
    <row r="4260">
      <c r="A4260" s="3">
        <v>46185.0</v>
      </c>
      <c r="B4260" s="4" t="s">
        <v>196</v>
      </c>
      <c r="C4260" s="2" t="s">
        <v>1189</v>
      </c>
      <c r="D4260" s="2" t="s">
        <v>9298</v>
      </c>
      <c r="E4260" s="2">
        <v>0.0</v>
      </c>
      <c r="F4260" s="2">
        <f>IFERROR(__xludf.DUMMYFUNCTION("""COMPUTED_VALUE"""),0.0)</f>
        <v>0</v>
      </c>
      <c r="G4260" s="4" t="s">
        <v>1832</v>
      </c>
      <c r="H4260" s="2" t="s">
        <v>3230</v>
      </c>
    </row>
    <row r="4261">
      <c r="A4261" s="3">
        <v>46186.0</v>
      </c>
      <c r="B4261" s="4" t="s">
        <v>288</v>
      </c>
      <c r="C4261" s="2" t="s">
        <v>1189</v>
      </c>
      <c r="D4261" s="2" t="s">
        <v>9298</v>
      </c>
      <c r="E4261" s="2">
        <v>0.0</v>
      </c>
      <c r="F4261" s="2">
        <f>IFERROR(__xludf.DUMMYFUNCTION("""COMPUTED_VALUE"""),0.0)</f>
        <v>0</v>
      </c>
      <c r="G4261" s="4" t="s">
        <v>1832</v>
      </c>
      <c r="H4261" s="2" t="s">
        <v>3230</v>
      </c>
    </row>
    <row r="4262">
      <c r="A4262" s="3">
        <v>46187.0</v>
      </c>
      <c r="B4262" s="4" t="s">
        <v>256</v>
      </c>
      <c r="C4262" s="2" t="s">
        <v>1189</v>
      </c>
      <c r="D4262" s="2" t="s">
        <v>9298</v>
      </c>
      <c r="E4262" s="2">
        <v>0.0</v>
      </c>
      <c r="F4262" s="2">
        <f>IFERROR(__xludf.DUMMYFUNCTION("""COMPUTED_VALUE"""),0.0)</f>
        <v>0</v>
      </c>
      <c r="G4262" s="4" t="s">
        <v>1832</v>
      </c>
      <c r="H4262" s="2" t="s">
        <v>3230</v>
      </c>
    </row>
    <row r="4263">
      <c r="A4263" s="3">
        <v>46188.0</v>
      </c>
      <c r="B4263" s="4" t="s">
        <v>180</v>
      </c>
      <c r="C4263" s="2" t="s">
        <v>1189</v>
      </c>
      <c r="D4263" s="2" t="s">
        <v>9298</v>
      </c>
      <c r="E4263" s="2">
        <v>0.0</v>
      </c>
      <c r="F4263" s="2">
        <f>IFERROR(__xludf.DUMMYFUNCTION("""COMPUTED_VALUE"""),0.0)</f>
        <v>0</v>
      </c>
      <c r="G4263" s="4" t="s">
        <v>1832</v>
      </c>
      <c r="H4263" s="2" t="s">
        <v>3230</v>
      </c>
    </row>
    <row r="4264">
      <c r="A4264" s="3">
        <v>46189.0</v>
      </c>
      <c r="B4264" s="4" t="s">
        <v>208</v>
      </c>
      <c r="C4264" s="2" t="s">
        <v>1189</v>
      </c>
      <c r="D4264" s="2" t="s">
        <v>9298</v>
      </c>
      <c r="E4264" s="2">
        <v>0.0</v>
      </c>
      <c r="F4264" s="2">
        <f>IFERROR(__xludf.DUMMYFUNCTION("""COMPUTED_VALUE"""),0.0)</f>
        <v>0</v>
      </c>
      <c r="G4264" s="4" t="s">
        <v>1832</v>
      </c>
      <c r="H4264" s="2" t="s">
        <v>3230</v>
      </c>
    </row>
    <row r="4265">
      <c r="A4265" s="3">
        <v>46190.0</v>
      </c>
      <c r="B4265" s="4" t="s">
        <v>303</v>
      </c>
      <c r="C4265" s="2" t="s">
        <v>1189</v>
      </c>
      <c r="D4265" s="2" t="s">
        <v>9298</v>
      </c>
      <c r="E4265" s="2">
        <v>0.0</v>
      </c>
      <c r="F4265" s="2">
        <f>IFERROR(__xludf.DUMMYFUNCTION("""COMPUTED_VALUE"""),0.0)</f>
        <v>0</v>
      </c>
      <c r="G4265" s="4" t="s">
        <v>1832</v>
      </c>
      <c r="H4265" s="2" t="s">
        <v>3230</v>
      </c>
    </row>
    <row r="4266">
      <c r="A4266" s="3">
        <v>46191.0</v>
      </c>
      <c r="B4266" s="4" t="s">
        <v>148</v>
      </c>
      <c r="C4266" s="2" t="s">
        <v>1189</v>
      </c>
      <c r="D4266" s="2" t="s">
        <v>9298</v>
      </c>
      <c r="E4266" s="2">
        <v>1.0</v>
      </c>
      <c r="F4266" s="2">
        <f>IFERROR(__xludf.DUMMYFUNCTION("""COMPUTED_VALUE"""),1.0)</f>
        <v>1</v>
      </c>
      <c r="G4266" s="4" t="s">
        <v>1832</v>
      </c>
      <c r="H4266" s="2" t="s">
        <v>3230</v>
      </c>
    </row>
    <row r="4267">
      <c r="A4267" s="3">
        <v>46192.0</v>
      </c>
      <c r="B4267" s="4" t="s">
        <v>196</v>
      </c>
      <c r="C4267" s="2" t="s">
        <v>1189</v>
      </c>
      <c r="D4267" s="2" t="s">
        <v>9298</v>
      </c>
      <c r="E4267" s="2">
        <v>0.0</v>
      </c>
      <c r="F4267" s="2">
        <f>IFERROR(__xludf.DUMMYFUNCTION("""COMPUTED_VALUE"""),0.0)</f>
        <v>0</v>
      </c>
      <c r="G4267" s="4" t="s">
        <v>1832</v>
      </c>
      <c r="H4267" s="2" t="s">
        <v>3230</v>
      </c>
    </row>
    <row r="4268">
      <c r="A4268" s="3">
        <v>46193.0</v>
      </c>
      <c r="B4268" s="4" t="s">
        <v>288</v>
      </c>
      <c r="C4268" s="2" t="s">
        <v>1189</v>
      </c>
      <c r="D4268" s="2" t="s">
        <v>9298</v>
      </c>
      <c r="E4268" s="2">
        <v>1.0</v>
      </c>
      <c r="F4268" s="2">
        <f>IFERROR(__xludf.DUMMYFUNCTION("""COMPUTED_VALUE"""),1.0)</f>
        <v>1</v>
      </c>
      <c r="G4268" s="4" t="s">
        <v>1832</v>
      </c>
      <c r="H4268" s="2" t="s">
        <v>3230</v>
      </c>
    </row>
    <row r="4269">
      <c r="A4269" s="3">
        <v>46194.0</v>
      </c>
      <c r="B4269" s="4" t="s">
        <v>256</v>
      </c>
      <c r="C4269" s="2" t="s">
        <v>1189</v>
      </c>
      <c r="D4269" s="2" t="s">
        <v>9298</v>
      </c>
      <c r="E4269" s="2">
        <v>0.0</v>
      </c>
      <c r="F4269" s="2">
        <f>IFERROR(__xludf.DUMMYFUNCTION("""COMPUTED_VALUE"""),0.0)</f>
        <v>0</v>
      </c>
      <c r="G4269" s="4" t="s">
        <v>1832</v>
      </c>
      <c r="H4269" s="2" t="s">
        <v>3230</v>
      </c>
    </row>
    <row r="4270">
      <c r="A4270" s="3">
        <v>46195.0</v>
      </c>
      <c r="B4270" s="4" t="s">
        <v>180</v>
      </c>
      <c r="C4270" s="2" t="s">
        <v>1189</v>
      </c>
      <c r="D4270" s="2" t="s">
        <v>9298</v>
      </c>
      <c r="E4270" s="2">
        <v>0.0</v>
      </c>
      <c r="F4270" s="2">
        <f>IFERROR(__xludf.DUMMYFUNCTION("""COMPUTED_VALUE"""),0.0)</f>
        <v>0</v>
      </c>
      <c r="G4270" s="4" t="s">
        <v>1832</v>
      </c>
      <c r="H4270" s="2" t="s">
        <v>3230</v>
      </c>
    </row>
    <row r="4271">
      <c r="A4271" s="3">
        <v>46196.0</v>
      </c>
      <c r="B4271" s="4" t="s">
        <v>208</v>
      </c>
      <c r="C4271" s="2" t="s">
        <v>1189</v>
      </c>
      <c r="D4271" s="2" t="s">
        <v>9298</v>
      </c>
      <c r="E4271" s="2">
        <v>0.0</v>
      </c>
      <c r="F4271" s="2">
        <f>IFERROR(__xludf.DUMMYFUNCTION("""COMPUTED_VALUE"""),0.0)</f>
        <v>0</v>
      </c>
      <c r="G4271" s="4" t="s">
        <v>1832</v>
      </c>
      <c r="H4271" s="2" t="s">
        <v>3230</v>
      </c>
    </row>
    <row r="4272">
      <c r="A4272" s="3">
        <v>46197.0</v>
      </c>
      <c r="B4272" s="4" t="s">
        <v>303</v>
      </c>
      <c r="C4272" s="2" t="s">
        <v>1189</v>
      </c>
      <c r="D4272" s="2" t="s">
        <v>9298</v>
      </c>
      <c r="E4272" s="2">
        <v>0.0</v>
      </c>
      <c r="F4272" s="2">
        <f>IFERROR(__xludf.DUMMYFUNCTION("""COMPUTED_VALUE"""),0.0)</f>
        <v>0</v>
      </c>
      <c r="G4272" s="4" t="s">
        <v>1832</v>
      </c>
      <c r="H4272" s="2" t="s">
        <v>3230</v>
      </c>
    </row>
    <row r="4273">
      <c r="A4273" s="3">
        <v>46198.0</v>
      </c>
      <c r="B4273" s="4" t="s">
        <v>148</v>
      </c>
      <c r="C4273" s="2" t="s">
        <v>1189</v>
      </c>
      <c r="D4273" s="2" t="s">
        <v>9298</v>
      </c>
      <c r="E4273" s="2">
        <v>0.0</v>
      </c>
      <c r="F4273" s="2">
        <f>IFERROR(__xludf.DUMMYFUNCTION("""COMPUTED_VALUE"""),0.0)</f>
        <v>0</v>
      </c>
      <c r="G4273" s="4" t="s">
        <v>1832</v>
      </c>
      <c r="H4273" s="2" t="s">
        <v>3230</v>
      </c>
    </row>
    <row r="4274">
      <c r="A4274" s="3">
        <v>46199.0</v>
      </c>
      <c r="B4274" s="4" t="s">
        <v>196</v>
      </c>
      <c r="C4274" s="2" t="s">
        <v>1189</v>
      </c>
      <c r="D4274" s="2" t="s">
        <v>9298</v>
      </c>
      <c r="E4274" s="2">
        <v>0.0</v>
      </c>
      <c r="F4274" s="2">
        <f>IFERROR(__xludf.DUMMYFUNCTION("""COMPUTED_VALUE"""),0.0)</f>
        <v>0</v>
      </c>
      <c r="G4274" s="4" t="s">
        <v>1832</v>
      </c>
      <c r="H4274" s="2" t="s">
        <v>3230</v>
      </c>
    </row>
    <row r="4275">
      <c r="A4275" s="3">
        <v>46200.0</v>
      </c>
      <c r="B4275" s="4" t="s">
        <v>288</v>
      </c>
      <c r="C4275" s="2" t="s">
        <v>1189</v>
      </c>
      <c r="D4275" s="2" t="s">
        <v>9298</v>
      </c>
      <c r="E4275" s="2">
        <v>0.0</v>
      </c>
      <c r="F4275" s="2">
        <f>IFERROR(__xludf.DUMMYFUNCTION("""COMPUTED_VALUE"""),0.0)</f>
        <v>0</v>
      </c>
      <c r="G4275" s="4" t="s">
        <v>1832</v>
      </c>
      <c r="H4275" s="2" t="s">
        <v>3230</v>
      </c>
    </row>
    <row r="4276">
      <c r="A4276" s="3">
        <v>46201.0</v>
      </c>
      <c r="B4276" s="4" t="s">
        <v>256</v>
      </c>
      <c r="C4276" s="2" t="s">
        <v>1189</v>
      </c>
      <c r="D4276" s="2" t="s">
        <v>9298</v>
      </c>
      <c r="E4276" s="2">
        <v>0.0</v>
      </c>
      <c r="F4276" s="2">
        <f>IFERROR(__xludf.DUMMYFUNCTION("""COMPUTED_VALUE"""),0.0)</f>
        <v>0</v>
      </c>
      <c r="G4276" s="4" t="s">
        <v>1832</v>
      </c>
      <c r="H4276" s="2" t="s">
        <v>3230</v>
      </c>
    </row>
    <row r="4277">
      <c r="A4277" s="3">
        <v>46202.0</v>
      </c>
      <c r="B4277" s="4" t="s">
        <v>180</v>
      </c>
      <c r="C4277" s="2" t="s">
        <v>1189</v>
      </c>
      <c r="D4277" s="2" t="s">
        <v>9298</v>
      </c>
      <c r="E4277" s="2">
        <v>0.0</v>
      </c>
      <c r="F4277" s="2">
        <f>IFERROR(__xludf.DUMMYFUNCTION("""COMPUTED_VALUE"""),0.0)</f>
        <v>0</v>
      </c>
      <c r="G4277" s="4" t="s">
        <v>1832</v>
      </c>
      <c r="H4277" s="2" t="s">
        <v>3230</v>
      </c>
    </row>
    <row r="4278">
      <c r="A4278" s="3">
        <v>46203.0</v>
      </c>
      <c r="B4278" s="4" t="s">
        <v>208</v>
      </c>
      <c r="C4278" s="2" t="s">
        <v>1189</v>
      </c>
      <c r="D4278" s="2" t="s">
        <v>9298</v>
      </c>
      <c r="E4278" s="2">
        <v>0.0</v>
      </c>
      <c r="F4278" s="2">
        <f>IFERROR(__xludf.DUMMYFUNCTION("""COMPUTED_VALUE"""),0.0)</f>
        <v>0</v>
      </c>
      <c r="G4278" s="4" t="s">
        <v>1832</v>
      </c>
      <c r="H4278" s="2" t="s">
        <v>3230</v>
      </c>
    </row>
    <row r="4279">
      <c r="A4279" s="3">
        <v>46204.0</v>
      </c>
      <c r="B4279" s="4" t="s">
        <v>303</v>
      </c>
      <c r="C4279" s="2" t="s">
        <v>1189</v>
      </c>
      <c r="D4279" s="2" t="s">
        <v>9298</v>
      </c>
      <c r="E4279" s="2">
        <v>1.0</v>
      </c>
      <c r="F4279" s="2">
        <f>IFERROR(__xludf.DUMMYFUNCTION("""COMPUTED_VALUE"""),1.0)</f>
        <v>1</v>
      </c>
      <c r="G4279" s="4" t="s">
        <v>1832</v>
      </c>
      <c r="H4279" s="2" t="s">
        <v>3230</v>
      </c>
    </row>
    <row r="4280">
      <c r="A4280" s="3">
        <v>46205.0</v>
      </c>
      <c r="B4280" s="4" t="s">
        <v>148</v>
      </c>
      <c r="C4280" s="2" t="s">
        <v>1189</v>
      </c>
      <c r="D4280" s="2" t="s">
        <v>9298</v>
      </c>
      <c r="E4280" s="2">
        <v>0.0</v>
      </c>
      <c r="F4280" s="2">
        <f>IFERROR(__xludf.DUMMYFUNCTION("""COMPUTED_VALUE"""),0.0)</f>
        <v>0</v>
      </c>
      <c r="G4280" s="4" t="s">
        <v>1832</v>
      </c>
      <c r="H4280" s="2" t="s">
        <v>3230</v>
      </c>
    </row>
    <row r="4281">
      <c r="A4281" s="3">
        <v>46206.0</v>
      </c>
      <c r="B4281" s="4" t="s">
        <v>196</v>
      </c>
      <c r="C4281" s="2" t="s">
        <v>1189</v>
      </c>
      <c r="D4281" s="2" t="s">
        <v>9298</v>
      </c>
      <c r="E4281" s="2">
        <v>0.0</v>
      </c>
      <c r="F4281" s="2">
        <f>IFERROR(__xludf.DUMMYFUNCTION("""COMPUTED_VALUE"""),0.0)</f>
        <v>0</v>
      </c>
      <c r="G4281" s="4" t="s">
        <v>1832</v>
      </c>
      <c r="H4281" s="2" t="s">
        <v>3230</v>
      </c>
    </row>
    <row r="4282">
      <c r="A4282" s="3">
        <v>46207.0</v>
      </c>
      <c r="B4282" s="4" t="s">
        <v>288</v>
      </c>
      <c r="C4282" s="2" t="s">
        <v>1189</v>
      </c>
      <c r="D4282" s="2" t="s">
        <v>9298</v>
      </c>
      <c r="E4282" s="2">
        <v>0.0</v>
      </c>
      <c r="F4282" s="2">
        <f>IFERROR(__xludf.DUMMYFUNCTION("""COMPUTED_VALUE"""),0.0)</f>
        <v>0</v>
      </c>
      <c r="G4282" s="4" t="s">
        <v>1832</v>
      </c>
      <c r="H4282" s="2" t="s">
        <v>3230</v>
      </c>
    </row>
    <row r="4283">
      <c r="A4283" s="3">
        <v>46208.0</v>
      </c>
      <c r="B4283" s="4" t="s">
        <v>256</v>
      </c>
      <c r="C4283" s="2" t="s">
        <v>1189</v>
      </c>
      <c r="D4283" s="2" t="s">
        <v>9298</v>
      </c>
      <c r="E4283" s="2">
        <v>0.0</v>
      </c>
      <c r="F4283" s="2">
        <f>IFERROR(__xludf.DUMMYFUNCTION("""COMPUTED_VALUE"""),0.0)</f>
        <v>0</v>
      </c>
      <c r="G4283" s="4" t="s">
        <v>1832</v>
      </c>
      <c r="H4283" s="2" t="s">
        <v>3230</v>
      </c>
    </row>
    <row r="4284">
      <c r="A4284" s="3">
        <v>46209.0</v>
      </c>
      <c r="B4284" s="4" t="s">
        <v>180</v>
      </c>
      <c r="C4284" s="2" t="s">
        <v>1189</v>
      </c>
      <c r="D4284" s="2" t="s">
        <v>9298</v>
      </c>
      <c r="E4284" s="2">
        <v>0.0</v>
      </c>
      <c r="F4284" s="2">
        <f>IFERROR(__xludf.DUMMYFUNCTION("""COMPUTED_VALUE"""),0.0)</f>
        <v>0</v>
      </c>
      <c r="G4284" s="4" t="s">
        <v>1832</v>
      </c>
      <c r="H4284" s="2" t="s">
        <v>3230</v>
      </c>
    </row>
    <row r="4285">
      <c r="A4285" s="3">
        <v>46210.0</v>
      </c>
      <c r="B4285" s="4" t="s">
        <v>208</v>
      </c>
      <c r="C4285" s="2" t="s">
        <v>1189</v>
      </c>
      <c r="D4285" s="2" t="s">
        <v>9298</v>
      </c>
      <c r="E4285" s="2">
        <v>0.0</v>
      </c>
      <c r="F4285" s="2">
        <f>IFERROR(__xludf.DUMMYFUNCTION("""COMPUTED_VALUE"""),0.0)</f>
        <v>0</v>
      </c>
      <c r="G4285" s="4" t="s">
        <v>1832</v>
      </c>
      <c r="H4285" s="2" t="s">
        <v>3230</v>
      </c>
    </row>
    <row r="4286">
      <c r="A4286" s="3">
        <v>46211.0</v>
      </c>
      <c r="B4286" s="4" t="s">
        <v>303</v>
      </c>
      <c r="C4286" s="2" t="s">
        <v>1189</v>
      </c>
      <c r="D4286" s="2" t="s">
        <v>9298</v>
      </c>
      <c r="E4286" s="2">
        <v>0.0</v>
      </c>
      <c r="F4286" s="2">
        <f>IFERROR(__xludf.DUMMYFUNCTION("""COMPUTED_VALUE"""),0.0)</f>
        <v>0</v>
      </c>
      <c r="G4286" s="4" t="s">
        <v>1832</v>
      </c>
      <c r="H4286" s="2" t="s">
        <v>3230</v>
      </c>
    </row>
    <row r="4287">
      <c r="A4287" s="3">
        <v>46212.0</v>
      </c>
      <c r="B4287" s="4" t="s">
        <v>148</v>
      </c>
      <c r="C4287" s="2" t="s">
        <v>1189</v>
      </c>
      <c r="D4287" s="2" t="s">
        <v>9298</v>
      </c>
      <c r="E4287" s="2">
        <v>0.0</v>
      </c>
      <c r="F4287" s="2">
        <f>IFERROR(__xludf.DUMMYFUNCTION("""COMPUTED_VALUE"""),0.0)</f>
        <v>0</v>
      </c>
      <c r="G4287" s="4" t="s">
        <v>1832</v>
      </c>
      <c r="H4287" s="2" t="s">
        <v>3230</v>
      </c>
    </row>
    <row r="4288">
      <c r="A4288" s="3">
        <v>46213.0</v>
      </c>
      <c r="B4288" s="4" t="s">
        <v>196</v>
      </c>
      <c r="C4288" s="2" t="s">
        <v>1189</v>
      </c>
      <c r="D4288" s="2" t="s">
        <v>9298</v>
      </c>
      <c r="E4288" s="2">
        <v>0.0</v>
      </c>
      <c r="F4288" s="2">
        <f>IFERROR(__xludf.DUMMYFUNCTION("""COMPUTED_VALUE"""),0.0)</f>
        <v>0</v>
      </c>
      <c r="G4288" s="4" t="s">
        <v>1832</v>
      </c>
      <c r="H4288" s="2" t="s">
        <v>3230</v>
      </c>
    </row>
    <row r="4289">
      <c r="A4289" s="3">
        <v>46214.0</v>
      </c>
      <c r="B4289" s="4" t="s">
        <v>288</v>
      </c>
      <c r="C4289" s="2" t="s">
        <v>1189</v>
      </c>
      <c r="D4289" s="2" t="s">
        <v>9298</v>
      </c>
      <c r="E4289" s="2">
        <v>0.0</v>
      </c>
      <c r="F4289" s="2">
        <f>IFERROR(__xludf.DUMMYFUNCTION("""COMPUTED_VALUE"""),0.0)</f>
        <v>0</v>
      </c>
      <c r="G4289" s="4" t="s">
        <v>1832</v>
      </c>
      <c r="H4289" s="2" t="s">
        <v>3230</v>
      </c>
    </row>
    <row r="4290">
      <c r="A4290" s="3">
        <v>46215.0</v>
      </c>
      <c r="B4290" s="4" t="s">
        <v>256</v>
      </c>
      <c r="C4290" s="2" t="s">
        <v>1189</v>
      </c>
      <c r="D4290" s="2" t="s">
        <v>9298</v>
      </c>
      <c r="E4290" s="2">
        <v>0.0</v>
      </c>
      <c r="F4290" s="2">
        <f>IFERROR(__xludf.DUMMYFUNCTION("""COMPUTED_VALUE"""),0.0)</f>
        <v>0</v>
      </c>
      <c r="G4290" s="4" t="s">
        <v>1832</v>
      </c>
      <c r="H4290" s="2" t="s">
        <v>3230</v>
      </c>
    </row>
    <row r="4291">
      <c r="A4291" s="3">
        <v>46216.0</v>
      </c>
      <c r="B4291" s="4" t="s">
        <v>180</v>
      </c>
      <c r="C4291" s="2" t="s">
        <v>1189</v>
      </c>
      <c r="D4291" s="2" t="s">
        <v>9298</v>
      </c>
      <c r="E4291" s="2">
        <v>0.0</v>
      </c>
      <c r="F4291" s="2">
        <f>IFERROR(__xludf.DUMMYFUNCTION("""COMPUTED_VALUE"""),0.0)</f>
        <v>0</v>
      </c>
      <c r="G4291" s="4" t="s">
        <v>1832</v>
      </c>
      <c r="H4291" s="2" t="s">
        <v>3230</v>
      </c>
    </row>
    <row r="4292">
      <c r="A4292" s="3">
        <v>46217.0</v>
      </c>
      <c r="B4292" s="4" t="s">
        <v>208</v>
      </c>
      <c r="C4292" s="2" t="s">
        <v>1189</v>
      </c>
      <c r="D4292" s="2" t="s">
        <v>9298</v>
      </c>
      <c r="E4292" s="2">
        <v>0.0</v>
      </c>
      <c r="F4292" s="2">
        <f>IFERROR(__xludf.DUMMYFUNCTION("""COMPUTED_VALUE"""),0.0)</f>
        <v>0</v>
      </c>
      <c r="G4292" s="4" t="s">
        <v>1832</v>
      </c>
      <c r="H4292" s="2" t="s">
        <v>3230</v>
      </c>
    </row>
    <row r="4293">
      <c r="A4293" s="3">
        <v>46218.0</v>
      </c>
      <c r="B4293" s="4" t="s">
        <v>303</v>
      </c>
      <c r="C4293" s="2" t="s">
        <v>1189</v>
      </c>
      <c r="D4293" s="2" t="s">
        <v>9298</v>
      </c>
      <c r="E4293" s="2">
        <v>0.0</v>
      </c>
      <c r="F4293" s="2">
        <f>IFERROR(__xludf.DUMMYFUNCTION("""COMPUTED_VALUE"""),0.0)</f>
        <v>0</v>
      </c>
      <c r="G4293" s="4" t="s">
        <v>1832</v>
      </c>
      <c r="H4293" s="2" t="s">
        <v>3230</v>
      </c>
    </row>
    <row r="4294">
      <c r="A4294" s="3">
        <v>46219.0</v>
      </c>
      <c r="B4294" s="4" t="s">
        <v>148</v>
      </c>
      <c r="C4294" s="2" t="s">
        <v>1189</v>
      </c>
      <c r="D4294" s="2" t="s">
        <v>9298</v>
      </c>
      <c r="E4294" s="2">
        <v>0.0</v>
      </c>
      <c r="F4294" s="2">
        <f>IFERROR(__xludf.DUMMYFUNCTION("""COMPUTED_VALUE"""),0.0)</f>
        <v>0</v>
      </c>
      <c r="G4294" s="4" t="s">
        <v>1832</v>
      </c>
      <c r="H4294" s="2" t="s">
        <v>3230</v>
      </c>
    </row>
    <row r="4295">
      <c r="A4295" s="3">
        <v>46220.0</v>
      </c>
      <c r="B4295" s="4" t="s">
        <v>196</v>
      </c>
      <c r="C4295" s="2" t="s">
        <v>1189</v>
      </c>
      <c r="D4295" s="2" t="s">
        <v>9298</v>
      </c>
      <c r="E4295" s="2">
        <v>0.0</v>
      </c>
      <c r="F4295" s="2">
        <f>IFERROR(__xludf.DUMMYFUNCTION("""COMPUTED_VALUE"""),0.0)</f>
        <v>0</v>
      </c>
      <c r="G4295" s="4" t="s">
        <v>1832</v>
      </c>
      <c r="H4295" s="2" t="s">
        <v>3230</v>
      </c>
    </row>
    <row r="4296">
      <c r="A4296" s="3">
        <v>46221.0</v>
      </c>
      <c r="B4296" s="4" t="s">
        <v>288</v>
      </c>
      <c r="C4296" s="2" t="s">
        <v>1189</v>
      </c>
      <c r="D4296" s="2" t="s">
        <v>9298</v>
      </c>
      <c r="E4296" s="2">
        <v>0.0</v>
      </c>
      <c r="F4296" s="2">
        <f>IFERROR(__xludf.DUMMYFUNCTION("""COMPUTED_VALUE"""),0.0)</f>
        <v>0</v>
      </c>
      <c r="G4296" s="4" t="s">
        <v>1832</v>
      </c>
      <c r="H4296" s="2" t="s">
        <v>3230</v>
      </c>
    </row>
    <row r="4297">
      <c r="A4297" s="3">
        <v>46222.0</v>
      </c>
      <c r="B4297" s="4" t="s">
        <v>256</v>
      </c>
      <c r="C4297" s="2" t="s">
        <v>1189</v>
      </c>
      <c r="D4297" s="2" t="s">
        <v>9298</v>
      </c>
      <c r="E4297" s="2">
        <v>0.0</v>
      </c>
      <c r="F4297" s="2">
        <f>IFERROR(__xludf.DUMMYFUNCTION("""COMPUTED_VALUE"""),0.0)</f>
        <v>0</v>
      </c>
      <c r="G4297" s="4" t="s">
        <v>1832</v>
      </c>
      <c r="H4297" s="2" t="s">
        <v>3230</v>
      </c>
    </row>
    <row r="4298">
      <c r="A4298" s="3">
        <v>46223.0</v>
      </c>
      <c r="B4298" s="4" t="s">
        <v>180</v>
      </c>
      <c r="C4298" s="2" t="s">
        <v>1189</v>
      </c>
      <c r="D4298" s="2" t="s">
        <v>9298</v>
      </c>
      <c r="E4298" s="2">
        <v>0.0</v>
      </c>
      <c r="F4298" s="2">
        <f>IFERROR(__xludf.DUMMYFUNCTION("""COMPUTED_VALUE"""),0.0)</f>
        <v>0</v>
      </c>
      <c r="G4298" s="4" t="s">
        <v>1832</v>
      </c>
      <c r="H4298" s="2" t="s">
        <v>3230</v>
      </c>
    </row>
    <row r="4299">
      <c r="A4299" s="3">
        <v>46224.0</v>
      </c>
      <c r="B4299" s="4" t="s">
        <v>208</v>
      </c>
      <c r="C4299" s="2" t="s">
        <v>1189</v>
      </c>
      <c r="D4299" s="2" t="s">
        <v>9298</v>
      </c>
      <c r="E4299" s="2">
        <v>0.0</v>
      </c>
      <c r="F4299" s="2">
        <f>IFERROR(__xludf.DUMMYFUNCTION("""COMPUTED_VALUE"""),0.0)</f>
        <v>0</v>
      </c>
      <c r="G4299" s="4" t="s">
        <v>1832</v>
      </c>
      <c r="H4299" s="2" t="s">
        <v>3230</v>
      </c>
    </row>
    <row r="4300">
      <c r="A4300" s="3">
        <v>46225.0</v>
      </c>
      <c r="B4300" s="4" t="s">
        <v>303</v>
      </c>
      <c r="C4300" s="2" t="s">
        <v>1189</v>
      </c>
      <c r="D4300" s="2" t="s">
        <v>9298</v>
      </c>
      <c r="E4300" s="2">
        <v>0.0</v>
      </c>
      <c r="F4300" s="2">
        <f>IFERROR(__xludf.DUMMYFUNCTION("""COMPUTED_VALUE"""),0.0)</f>
        <v>0</v>
      </c>
      <c r="G4300" s="4" t="s">
        <v>1832</v>
      </c>
      <c r="H4300" s="2" t="s">
        <v>3230</v>
      </c>
    </row>
    <row r="4301">
      <c r="A4301" s="3">
        <v>46226.0</v>
      </c>
      <c r="B4301" s="4" t="s">
        <v>148</v>
      </c>
      <c r="C4301" s="2" t="s">
        <v>1189</v>
      </c>
      <c r="D4301" s="2" t="s">
        <v>9298</v>
      </c>
      <c r="E4301" s="2">
        <v>0.0</v>
      </c>
      <c r="F4301" s="2">
        <f>IFERROR(__xludf.DUMMYFUNCTION("""COMPUTED_VALUE"""),0.0)</f>
        <v>0</v>
      </c>
      <c r="G4301" s="4" t="s">
        <v>1832</v>
      </c>
      <c r="H4301" s="2" t="s">
        <v>3230</v>
      </c>
    </row>
    <row r="4302">
      <c r="A4302" s="3">
        <v>46227.0</v>
      </c>
      <c r="B4302" s="4" t="s">
        <v>196</v>
      </c>
      <c r="C4302" s="2" t="s">
        <v>1189</v>
      </c>
      <c r="D4302" s="2" t="s">
        <v>9298</v>
      </c>
      <c r="E4302" s="2">
        <v>0.0</v>
      </c>
      <c r="F4302" s="2">
        <f>IFERROR(__xludf.DUMMYFUNCTION("""COMPUTED_VALUE"""),0.0)</f>
        <v>0</v>
      </c>
      <c r="G4302" s="4" t="s">
        <v>1832</v>
      </c>
      <c r="H4302" s="2" t="s">
        <v>3230</v>
      </c>
    </row>
    <row r="4303">
      <c r="A4303" s="3">
        <v>46228.0</v>
      </c>
      <c r="B4303" s="4" t="s">
        <v>288</v>
      </c>
      <c r="C4303" s="2" t="s">
        <v>1189</v>
      </c>
      <c r="D4303" s="2" t="s">
        <v>9298</v>
      </c>
      <c r="E4303" s="2">
        <v>0.0</v>
      </c>
      <c r="F4303" s="2">
        <f>IFERROR(__xludf.DUMMYFUNCTION("""COMPUTED_VALUE"""),0.0)</f>
        <v>0</v>
      </c>
      <c r="G4303" s="4" t="s">
        <v>1832</v>
      </c>
      <c r="H4303" s="2" t="s">
        <v>3230</v>
      </c>
    </row>
    <row r="4304">
      <c r="A4304" s="3">
        <v>46229.0</v>
      </c>
      <c r="B4304" s="4" t="s">
        <v>256</v>
      </c>
      <c r="C4304" s="2" t="s">
        <v>1189</v>
      </c>
      <c r="D4304" s="2" t="s">
        <v>9298</v>
      </c>
      <c r="E4304" s="2">
        <v>0.0</v>
      </c>
      <c r="F4304" s="2">
        <f>IFERROR(__xludf.DUMMYFUNCTION("""COMPUTED_VALUE"""),0.0)</f>
        <v>0</v>
      </c>
      <c r="G4304" s="4" t="s">
        <v>1832</v>
      </c>
      <c r="H4304" s="2" t="s">
        <v>3230</v>
      </c>
    </row>
    <row r="4305">
      <c r="A4305" s="3">
        <v>46230.0</v>
      </c>
      <c r="B4305" s="4" t="s">
        <v>180</v>
      </c>
      <c r="C4305" s="2" t="s">
        <v>1189</v>
      </c>
      <c r="D4305" s="2" t="s">
        <v>9298</v>
      </c>
      <c r="E4305" s="2">
        <v>0.0</v>
      </c>
      <c r="F4305" s="2">
        <f>IFERROR(__xludf.DUMMYFUNCTION("""COMPUTED_VALUE"""),0.0)</f>
        <v>0</v>
      </c>
      <c r="G4305" s="4" t="s">
        <v>1832</v>
      </c>
      <c r="H4305" s="2" t="s">
        <v>3230</v>
      </c>
    </row>
    <row r="4306">
      <c r="A4306" s="3">
        <v>46231.0</v>
      </c>
      <c r="B4306" s="4" t="s">
        <v>208</v>
      </c>
      <c r="C4306" s="2" t="s">
        <v>1189</v>
      </c>
      <c r="D4306" s="2" t="s">
        <v>9298</v>
      </c>
      <c r="E4306" s="2">
        <v>0.0</v>
      </c>
      <c r="F4306" s="2">
        <f>IFERROR(__xludf.DUMMYFUNCTION("""COMPUTED_VALUE"""),0.0)</f>
        <v>0</v>
      </c>
      <c r="G4306" s="4" t="s">
        <v>1832</v>
      </c>
      <c r="H4306" s="2" t="s">
        <v>3230</v>
      </c>
    </row>
    <row r="4307">
      <c r="A4307" s="3">
        <v>46232.0</v>
      </c>
      <c r="B4307" s="4" t="s">
        <v>303</v>
      </c>
      <c r="C4307" s="2" t="s">
        <v>1189</v>
      </c>
      <c r="D4307" s="2" t="s">
        <v>9298</v>
      </c>
      <c r="E4307" s="2">
        <v>0.0</v>
      </c>
      <c r="F4307" s="2">
        <f>IFERROR(__xludf.DUMMYFUNCTION("""COMPUTED_VALUE"""),0.0)</f>
        <v>0</v>
      </c>
      <c r="G4307" s="4" t="s">
        <v>1832</v>
      </c>
      <c r="H4307" s="2" t="s">
        <v>3230</v>
      </c>
    </row>
    <row r="4308">
      <c r="A4308" s="3">
        <v>46233.0</v>
      </c>
      <c r="B4308" s="4" t="s">
        <v>148</v>
      </c>
      <c r="C4308" s="2" t="s">
        <v>1189</v>
      </c>
      <c r="D4308" s="2" t="s">
        <v>9298</v>
      </c>
      <c r="E4308" s="2">
        <v>0.0</v>
      </c>
      <c r="F4308" s="2">
        <f>IFERROR(__xludf.DUMMYFUNCTION("""COMPUTED_VALUE"""),0.0)</f>
        <v>0</v>
      </c>
      <c r="G4308" s="4" t="s">
        <v>1832</v>
      </c>
      <c r="H4308" s="2" t="s">
        <v>3230</v>
      </c>
    </row>
    <row r="4309">
      <c r="A4309" s="3">
        <v>46234.0</v>
      </c>
      <c r="B4309" s="4" t="s">
        <v>196</v>
      </c>
      <c r="C4309" s="2" t="s">
        <v>1189</v>
      </c>
      <c r="D4309" s="2" t="s">
        <v>9298</v>
      </c>
      <c r="E4309" s="2">
        <v>0.0</v>
      </c>
      <c r="F4309" s="2">
        <f>IFERROR(__xludf.DUMMYFUNCTION("""COMPUTED_VALUE"""),0.0)</f>
        <v>0</v>
      </c>
      <c r="G4309" s="4" t="s">
        <v>1832</v>
      </c>
      <c r="H4309" s="2" t="s">
        <v>3230</v>
      </c>
    </row>
    <row r="4310">
      <c r="A4310" s="3">
        <v>46235.0</v>
      </c>
      <c r="B4310" s="4" t="s">
        <v>288</v>
      </c>
      <c r="C4310" s="2" t="s">
        <v>1189</v>
      </c>
      <c r="D4310" s="2" t="s">
        <v>9298</v>
      </c>
      <c r="E4310" s="2">
        <v>0.0</v>
      </c>
      <c r="F4310" s="2">
        <f>IFERROR(__xludf.DUMMYFUNCTION("""COMPUTED_VALUE"""),0.0)</f>
        <v>0</v>
      </c>
      <c r="G4310" s="4" t="s">
        <v>1832</v>
      </c>
      <c r="H4310" s="2" t="s">
        <v>3230</v>
      </c>
    </row>
    <row r="4311">
      <c r="A4311" s="3">
        <v>46236.0</v>
      </c>
      <c r="B4311" s="4" t="s">
        <v>256</v>
      </c>
      <c r="C4311" s="2" t="s">
        <v>1189</v>
      </c>
      <c r="D4311" s="2" t="s">
        <v>9298</v>
      </c>
      <c r="E4311" s="2">
        <v>0.0</v>
      </c>
      <c r="F4311" s="2">
        <f>IFERROR(__xludf.DUMMYFUNCTION("""COMPUTED_VALUE"""),0.0)</f>
        <v>0</v>
      </c>
      <c r="G4311" s="4" t="s">
        <v>1832</v>
      </c>
      <c r="H4311" s="2" t="s">
        <v>3230</v>
      </c>
    </row>
    <row r="4312">
      <c r="A4312" s="3">
        <v>46237.0</v>
      </c>
      <c r="B4312" s="4" t="s">
        <v>180</v>
      </c>
      <c r="C4312" s="2" t="s">
        <v>1189</v>
      </c>
      <c r="D4312" s="2" t="s">
        <v>9298</v>
      </c>
      <c r="E4312" s="2">
        <v>0.0</v>
      </c>
      <c r="F4312" s="2">
        <f>IFERROR(__xludf.DUMMYFUNCTION("""COMPUTED_VALUE"""),0.0)</f>
        <v>0</v>
      </c>
      <c r="G4312" s="4" t="s">
        <v>1832</v>
      </c>
      <c r="H4312" s="2" t="s">
        <v>3230</v>
      </c>
    </row>
    <row r="4313">
      <c r="A4313" s="3">
        <v>46238.0</v>
      </c>
      <c r="B4313" s="4" t="s">
        <v>208</v>
      </c>
      <c r="C4313" s="2" t="s">
        <v>1189</v>
      </c>
      <c r="D4313" s="2" t="s">
        <v>9298</v>
      </c>
      <c r="E4313" s="2">
        <v>0.0</v>
      </c>
      <c r="F4313" s="2">
        <f>IFERROR(__xludf.DUMMYFUNCTION("""COMPUTED_VALUE"""),0.0)</f>
        <v>0</v>
      </c>
      <c r="G4313" s="4" t="s">
        <v>1832</v>
      </c>
      <c r="H4313" s="2" t="s">
        <v>3230</v>
      </c>
    </row>
    <row r="4314">
      <c r="A4314" s="3">
        <v>46239.0</v>
      </c>
      <c r="B4314" s="4" t="s">
        <v>303</v>
      </c>
      <c r="C4314" s="2" t="s">
        <v>1189</v>
      </c>
      <c r="D4314" s="2" t="s">
        <v>9298</v>
      </c>
      <c r="E4314" s="2">
        <v>0.0</v>
      </c>
      <c r="F4314" s="2">
        <f>IFERROR(__xludf.DUMMYFUNCTION("""COMPUTED_VALUE"""),0.0)</f>
        <v>0</v>
      </c>
      <c r="G4314" s="4" t="s">
        <v>1832</v>
      </c>
      <c r="H4314" s="2" t="s">
        <v>3230</v>
      </c>
    </row>
    <row r="4315">
      <c r="A4315" s="3">
        <v>46240.0</v>
      </c>
      <c r="B4315" s="4" t="s">
        <v>148</v>
      </c>
      <c r="C4315" s="2" t="s">
        <v>1189</v>
      </c>
      <c r="D4315" s="2" t="s">
        <v>9298</v>
      </c>
      <c r="E4315" s="2">
        <v>0.0</v>
      </c>
      <c r="F4315" s="2">
        <f>IFERROR(__xludf.DUMMYFUNCTION("""COMPUTED_VALUE"""),0.0)</f>
        <v>0</v>
      </c>
      <c r="G4315" s="4" t="s">
        <v>1832</v>
      </c>
      <c r="H4315" s="2" t="s">
        <v>3230</v>
      </c>
    </row>
    <row r="4316">
      <c r="A4316" s="3">
        <v>46241.0</v>
      </c>
      <c r="B4316" s="4" t="s">
        <v>196</v>
      </c>
      <c r="C4316" s="2" t="s">
        <v>1189</v>
      </c>
      <c r="D4316" s="2" t="s">
        <v>9298</v>
      </c>
      <c r="E4316" s="2">
        <v>0.0</v>
      </c>
      <c r="F4316" s="2">
        <f>IFERROR(__xludf.DUMMYFUNCTION("""COMPUTED_VALUE"""),0.0)</f>
        <v>0</v>
      </c>
      <c r="G4316" s="4" t="s">
        <v>1832</v>
      </c>
      <c r="H4316" s="2" t="s">
        <v>3230</v>
      </c>
    </row>
    <row r="4317">
      <c r="A4317" s="3">
        <v>46242.0</v>
      </c>
      <c r="B4317" s="4" t="s">
        <v>288</v>
      </c>
      <c r="C4317" s="2" t="s">
        <v>1189</v>
      </c>
      <c r="D4317" s="2" t="s">
        <v>9298</v>
      </c>
      <c r="E4317" s="2">
        <v>0.0</v>
      </c>
      <c r="F4317" s="2">
        <f>IFERROR(__xludf.DUMMYFUNCTION("""COMPUTED_VALUE"""),0.0)</f>
        <v>0</v>
      </c>
      <c r="G4317" s="4" t="s">
        <v>1832</v>
      </c>
      <c r="H4317" s="2" t="s">
        <v>3230</v>
      </c>
    </row>
    <row r="4318">
      <c r="A4318" s="3">
        <v>46243.0</v>
      </c>
      <c r="B4318" s="4" t="s">
        <v>256</v>
      </c>
      <c r="C4318" s="2" t="s">
        <v>1189</v>
      </c>
      <c r="D4318" s="2" t="s">
        <v>9298</v>
      </c>
      <c r="E4318" s="2">
        <v>0.0</v>
      </c>
      <c r="F4318" s="2">
        <f>IFERROR(__xludf.DUMMYFUNCTION("""COMPUTED_VALUE"""),0.0)</f>
        <v>0</v>
      </c>
      <c r="G4318" s="4" t="s">
        <v>1832</v>
      </c>
      <c r="H4318" s="2" t="s">
        <v>3230</v>
      </c>
    </row>
    <row r="4319">
      <c r="A4319" s="3">
        <v>46244.0</v>
      </c>
      <c r="B4319" s="4" t="s">
        <v>180</v>
      </c>
      <c r="C4319" s="2" t="s">
        <v>1189</v>
      </c>
      <c r="D4319" s="2" t="s">
        <v>9298</v>
      </c>
      <c r="E4319" s="2">
        <v>0.0</v>
      </c>
      <c r="F4319" s="2">
        <f>IFERROR(__xludf.DUMMYFUNCTION("""COMPUTED_VALUE"""),0.0)</f>
        <v>0</v>
      </c>
      <c r="G4319" s="4" t="s">
        <v>1832</v>
      </c>
      <c r="H4319" s="2" t="s">
        <v>3230</v>
      </c>
    </row>
    <row r="4320">
      <c r="A4320" s="3">
        <v>46245.0</v>
      </c>
      <c r="B4320" s="4" t="s">
        <v>208</v>
      </c>
      <c r="C4320" s="2" t="s">
        <v>1189</v>
      </c>
      <c r="D4320" s="2" t="s">
        <v>9298</v>
      </c>
      <c r="E4320" s="2">
        <v>0.0</v>
      </c>
      <c r="F4320" s="2">
        <f>IFERROR(__xludf.DUMMYFUNCTION("""COMPUTED_VALUE"""),0.0)</f>
        <v>0</v>
      </c>
      <c r="G4320" s="4" t="s">
        <v>1832</v>
      </c>
      <c r="H4320" s="2" t="s">
        <v>3230</v>
      </c>
    </row>
    <row r="4321">
      <c r="A4321" s="3">
        <v>46246.0</v>
      </c>
      <c r="B4321" s="4" t="s">
        <v>303</v>
      </c>
      <c r="C4321" s="2" t="s">
        <v>1189</v>
      </c>
      <c r="D4321" s="2" t="s">
        <v>9298</v>
      </c>
      <c r="E4321" s="2">
        <v>0.0</v>
      </c>
      <c r="F4321" s="2">
        <f>IFERROR(__xludf.DUMMYFUNCTION("""COMPUTED_VALUE"""),0.0)</f>
        <v>0</v>
      </c>
      <c r="G4321" s="4" t="s">
        <v>1832</v>
      </c>
      <c r="H4321" s="2" t="s">
        <v>3230</v>
      </c>
    </row>
    <row r="4322">
      <c r="A4322" s="3">
        <v>46247.0</v>
      </c>
      <c r="B4322" s="4" t="s">
        <v>148</v>
      </c>
      <c r="C4322" s="2" t="s">
        <v>1189</v>
      </c>
      <c r="D4322" s="2" t="s">
        <v>9298</v>
      </c>
      <c r="E4322" s="2">
        <v>0.0</v>
      </c>
      <c r="F4322" s="2">
        <f>IFERROR(__xludf.DUMMYFUNCTION("""COMPUTED_VALUE"""),0.0)</f>
        <v>0</v>
      </c>
      <c r="G4322" s="4" t="s">
        <v>1832</v>
      </c>
      <c r="H4322" s="2" t="s">
        <v>3230</v>
      </c>
    </row>
    <row r="4323">
      <c r="A4323" s="3">
        <v>46248.0</v>
      </c>
      <c r="B4323" s="4" t="s">
        <v>196</v>
      </c>
      <c r="C4323" s="2" t="s">
        <v>1189</v>
      </c>
      <c r="D4323" s="2" t="s">
        <v>9298</v>
      </c>
      <c r="E4323" s="2">
        <v>0.0</v>
      </c>
      <c r="F4323" s="2">
        <f>IFERROR(__xludf.DUMMYFUNCTION("""COMPUTED_VALUE"""),0.0)</f>
        <v>0</v>
      </c>
      <c r="G4323" s="4" t="s">
        <v>1832</v>
      </c>
      <c r="H4323" s="2" t="s">
        <v>3230</v>
      </c>
    </row>
    <row r="4324">
      <c r="A4324" s="3">
        <v>46249.0</v>
      </c>
      <c r="B4324" s="4" t="s">
        <v>288</v>
      </c>
      <c r="C4324" s="2" t="s">
        <v>1189</v>
      </c>
      <c r="D4324" s="2" t="s">
        <v>9298</v>
      </c>
      <c r="E4324" s="2">
        <v>0.0</v>
      </c>
      <c r="F4324" s="2">
        <f>IFERROR(__xludf.DUMMYFUNCTION("""COMPUTED_VALUE"""),0.0)</f>
        <v>0</v>
      </c>
      <c r="G4324" s="4" t="s">
        <v>1832</v>
      </c>
      <c r="H4324" s="2" t="s">
        <v>3230</v>
      </c>
    </row>
    <row r="4325">
      <c r="A4325" s="3">
        <v>46250.0</v>
      </c>
      <c r="B4325" s="4" t="s">
        <v>256</v>
      </c>
      <c r="C4325" s="2" t="s">
        <v>1189</v>
      </c>
      <c r="D4325" s="2" t="s">
        <v>9298</v>
      </c>
      <c r="E4325" s="2">
        <v>0.0</v>
      </c>
      <c r="F4325" s="2">
        <f>IFERROR(__xludf.DUMMYFUNCTION("""COMPUTED_VALUE"""),0.0)</f>
        <v>0</v>
      </c>
      <c r="G4325" s="4" t="s">
        <v>1832</v>
      </c>
      <c r="H4325" s="2" t="s">
        <v>3230</v>
      </c>
    </row>
    <row r="4326">
      <c r="A4326" s="3">
        <v>46251.0</v>
      </c>
      <c r="B4326" s="4" t="s">
        <v>180</v>
      </c>
      <c r="C4326" s="2" t="s">
        <v>1189</v>
      </c>
      <c r="D4326" s="2" t="s">
        <v>9298</v>
      </c>
      <c r="E4326" s="2">
        <v>0.0</v>
      </c>
      <c r="F4326" s="2">
        <f>IFERROR(__xludf.DUMMYFUNCTION("""COMPUTED_VALUE"""),0.0)</f>
        <v>0</v>
      </c>
      <c r="G4326" s="4" t="s">
        <v>1832</v>
      </c>
      <c r="H4326" s="2" t="s">
        <v>3230</v>
      </c>
    </row>
    <row r="4327">
      <c r="A4327" s="3">
        <v>46252.0</v>
      </c>
      <c r="B4327" s="4" t="s">
        <v>208</v>
      </c>
      <c r="C4327" s="2" t="s">
        <v>1189</v>
      </c>
      <c r="D4327" s="2" t="s">
        <v>9298</v>
      </c>
      <c r="E4327" s="2">
        <v>0.0</v>
      </c>
      <c r="F4327" s="2">
        <f>IFERROR(__xludf.DUMMYFUNCTION("""COMPUTED_VALUE"""),0.0)</f>
        <v>0</v>
      </c>
      <c r="G4327" s="4" t="s">
        <v>1832</v>
      </c>
      <c r="H4327" s="2" t="s">
        <v>3230</v>
      </c>
    </row>
    <row r="4328">
      <c r="A4328" s="3">
        <v>46253.0</v>
      </c>
      <c r="B4328" s="4" t="s">
        <v>303</v>
      </c>
      <c r="C4328" s="2" t="s">
        <v>1189</v>
      </c>
      <c r="D4328" s="2" t="s">
        <v>9298</v>
      </c>
      <c r="E4328" s="2">
        <v>0.0</v>
      </c>
      <c r="F4328" s="2">
        <f>IFERROR(__xludf.DUMMYFUNCTION("""COMPUTED_VALUE"""),0.0)</f>
        <v>0</v>
      </c>
      <c r="G4328" s="4" t="s">
        <v>1832</v>
      </c>
      <c r="H4328" s="2" t="s">
        <v>3230</v>
      </c>
    </row>
    <row r="4329">
      <c r="A4329" s="3">
        <v>46254.0</v>
      </c>
      <c r="B4329" s="4" t="s">
        <v>148</v>
      </c>
      <c r="C4329" s="2" t="s">
        <v>1189</v>
      </c>
      <c r="D4329" s="2" t="s">
        <v>9298</v>
      </c>
      <c r="E4329" s="2">
        <v>0.0</v>
      </c>
      <c r="F4329" s="2">
        <f>IFERROR(__xludf.DUMMYFUNCTION("""COMPUTED_VALUE"""),0.0)</f>
        <v>0</v>
      </c>
      <c r="G4329" s="4" t="s">
        <v>1832</v>
      </c>
      <c r="H4329" s="2" t="s">
        <v>3230</v>
      </c>
    </row>
    <row r="4330">
      <c r="A4330" s="3">
        <v>46255.0</v>
      </c>
      <c r="B4330" s="4" t="s">
        <v>196</v>
      </c>
      <c r="C4330" s="2" t="s">
        <v>1189</v>
      </c>
      <c r="D4330" s="2" t="s">
        <v>9298</v>
      </c>
      <c r="E4330" s="2">
        <v>0.0</v>
      </c>
      <c r="F4330" s="2">
        <f>IFERROR(__xludf.DUMMYFUNCTION("""COMPUTED_VALUE"""),0.0)</f>
        <v>0</v>
      </c>
      <c r="G4330" s="4" t="s">
        <v>1832</v>
      </c>
      <c r="H4330" s="2" t="s">
        <v>3230</v>
      </c>
    </row>
    <row r="4331">
      <c r="A4331" s="3">
        <v>46256.0</v>
      </c>
      <c r="B4331" s="4" t="s">
        <v>288</v>
      </c>
      <c r="C4331" s="2" t="s">
        <v>1189</v>
      </c>
      <c r="D4331" s="2" t="s">
        <v>9298</v>
      </c>
      <c r="E4331" s="2">
        <v>0.0</v>
      </c>
      <c r="F4331" s="2">
        <f>IFERROR(__xludf.DUMMYFUNCTION("""COMPUTED_VALUE"""),0.0)</f>
        <v>0</v>
      </c>
      <c r="G4331" s="4" t="s">
        <v>1832</v>
      </c>
      <c r="H4331" s="2" t="s">
        <v>3230</v>
      </c>
    </row>
    <row r="4332">
      <c r="A4332" s="3">
        <v>46257.0</v>
      </c>
      <c r="B4332" s="4" t="s">
        <v>256</v>
      </c>
      <c r="C4332" s="2" t="s">
        <v>1189</v>
      </c>
      <c r="D4332" s="2" t="s">
        <v>9298</v>
      </c>
      <c r="E4332" s="2">
        <v>0.0</v>
      </c>
      <c r="F4332" s="2">
        <f>IFERROR(__xludf.DUMMYFUNCTION("""COMPUTED_VALUE"""),0.0)</f>
        <v>0</v>
      </c>
      <c r="G4332" s="4" t="s">
        <v>1832</v>
      </c>
      <c r="H4332" s="2" t="s">
        <v>3230</v>
      </c>
    </row>
    <row r="4333">
      <c r="A4333" s="3">
        <v>46258.0</v>
      </c>
      <c r="B4333" s="4" t="s">
        <v>180</v>
      </c>
      <c r="C4333" s="2" t="s">
        <v>1189</v>
      </c>
      <c r="D4333" s="2" t="s">
        <v>9298</v>
      </c>
      <c r="E4333" s="2">
        <v>0.0</v>
      </c>
      <c r="F4333" s="2">
        <f>IFERROR(__xludf.DUMMYFUNCTION("""COMPUTED_VALUE"""),0.0)</f>
        <v>0</v>
      </c>
      <c r="G4333" s="4" t="s">
        <v>1832</v>
      </c>
      <c r="H4333" s="2" t="s">
        <v>3230</v>
      </c>
    </row>
    <row r="4334">
      <c r="A4334" s="3">
        <v>46259.0</v>
      </c>
      <c r="B4334" s="4" t="s">
        <v>208</v>
      </c>
      <c r="C4334" s="2" t="s">
        <v>1189</v>
      </c>
      <c r="D4334" s="2" t="s">
        <v>9298</v>
      </c>
      <c r="E4334" s="2">
        <v>0.0</v>
      </c>
      <c r="F4334" s="2">
        <f>IFERROR(__xludf.DUMMYFUNCTION("""COMPUTED_VALUE"""),0.0)</f>
        <v>0</v>
      </c>
      <c r="G4334" s="4" t="s">
        <v>1832</v>
      </c>
      <c r="H4334" s="2" t="s">
        <v>3230</v>
      </c>
    </row>
    <row r="4335">
      <c r="A4335" s="3">
        <v>46260.0</v>
      </c>
      <c r="B4335" s="4" t="s">
        <v>303</v>
      </c>
      <c r="C4335" s="2" t="s">
        <v>1189</v>
      </c>
      <c r="D4335" s="2" t="s">
        <v>9298</v>
      </c>
      <c r="E4335" s="2">
        <v>0.0</v>
      </c>
      <c r="F4335" s="2">
        <f>IFERROR(__xludf.DUMMYFUNCTION("""COMPUTED_VALUE"""),0.0)</f>
        <v>0</v>
      </c>
      <c r="G4335" s="4" t="s">
        <v>1832</v>
      </c>
      <c r="H4335" s="2" t="s">
        <v>3230</v>
      </c>
    </row>
    <row r="4336">
      <c r="A4336" s="3">
        <v>46261.0</v>
      </c>
      <c r="B4336" s="4" t="s">
        <v>148</v>
      </c>
      <c r="C4336" s="2" t="s">
        <v>1189</v>
      </c>
      <c r="D4336" s="2" t="s">
        <v>9298</v>
      </c>
      <c r="E4336" s="2">
        <v>0.0</v>
      </c>
      <c r="F4336" s="2">
        <f>IFERROR(__xludf.DUMMYFUNCTION("""COMPUTED_VALUE"""),0.0)</f>
        <v>0</v>
      </c>
      <c r="G4336" s="4" t="s">
        <v>1832</v>
      </c>
      <c r="H4336" s="2" t="s">
        <v>3230</v>
      </c>
    </row>
    <row r="4337">
      <c r="A4337" s="3">
        <v>46262.0</v>
      </c>
      <c r="B4337" s="4" t="s">
        <v>196</v>
      </c>
      <c r="C4337" s="2" t="s">
        <v>1189</v>
      </c>
      <c r="D4337" s="2" t="s">
        <v>9298</v>
      </c>
      <c r="E4337" s="2">
        <v>0.0</v>
      </c>
      <c r="F4337" s="2">
        <f>IFERROR(__xludf.DUMMYFUNCTION("""COMPUTED_VALUE"""),0.0)</f>
        <v>0</v>
      </c>
      <c r="G4337" s="4" t="s">
        <v>1832</v>
      </c>
      <c r="H4337" s="2" t="s">
        <v>3230</v>
      </c>
    </row>
    <row r="4338">
      <c r="A4338" s="3">
        <v>46263.0</v>
      </c>
      <c r="B4338" s="4" t="s">
        <v>288</v>
      </c>
      <c r="C4338" s="2" t="s">
        <v>1189</v>
      </c>
      <c r="D4338" s="2" t="s">
        <v>9298</v>
      </c>
      <c r="E4338" s="2">
        <v>0.0</v>
      </c>
      <c r="F4338" s="2">
        <f>IFERROR(__xludf.DUMMYFUNCTION("""COMPUTED_VALUE"""),0.0)</f>
        <v>0</v>
      </c>
      <c r="G4338" s="4" t="s">
        <v>1832</v>
      </c>
      <c r="H4338" s="2" t="s">
        <v>3230</v>
      </c>
    </row>
    <row r="4339">
      <c r="A4339" s="3">
        <v>46264.0</v>
      </c>
      <c r="B4339" s="4" t="s">
        <v>256</v>
      </c>
      <c r="C4339" s="2" t="s">
        <v>1189</v>
      </c>
      <c r="D4339" s="2" t="s">
        <v>9298</v>
      </c>
      <c r="E4339" s="2">
        <v>0.0</v>
      </c>
      <c r="F4339" s="2">
        <f>IFERROR(__xludf.DUMMYFUNCTION("""COMPUTED_VALUE"""),0.0)</f>
        <v>0</v>
      </c>
      <c r="G4339" s="4" t="s">
        <v>1832</v>
      </c>
      <c r="H4339" s="2" t="s">
        <v>3230</v>
      </c>
    </row>
    <row r="4340">
      <c r="A4340" s="3">
        <v>46265.0</v>
      </c>
      <c r="B4340" s="4" t="s">
        <v>180</v>
      </c>
      <c r="C4340" s="2" t="s">
        <v>1189</v>
      </c>
      <c r="D4340" s="2" t="s">
        <v>9298</v>
      </c>
      <c r="E4340" s="2">
        <v>0.0</v>
      </c>
      <c r="F4340" s="2">
        <f>IFERROR(__xludf.DUMMYFUNCTION("""COMPUTED_VALUE"""),0.0)</f>
        <v>0</v>
      </c>
      <c r="G4340" s="4" t="s">
        <v>1832</v>
      </c>
      <c r="H4340" s="2" t="s">
        <v>3230</v>
      </c>
    </row>
    <row r="4341">
      <c r="A4341" s="3">
        <v>46266.0</v>
      </c>
      <c r="B4341" s="4" t="s">
        <v>208</v>
      </c>
      <c r="C4341" s="2" t="s">
        <v>1189</v>
      </c>
      <c r="D4341" s="2" t="s">
        <v>9298</v>
      </c>
      <c r="E4341" s="2">
        <v>0.0</v>
      </c>
      <c r="F4341" s="2">
        <f>IFERROR(__xludf.DUMMYFUNCTION("""COMPUTED_VALUE"""),0.0)</f>
        <v>0</v>
      </c>
      <c r="G4341" s="4" t="s">
        <v>1832</v>
      </c>
      <c r="H4341" s="2" t="s">
        <v>3230</v>
      </c>
    </row>
    <row r="4342">
      <c r="A4342" s="3">
        <v>46267.0</v>
      </c>
      <c r="B4342" s="4" t="s">
        <v>303</v>
      </c>
      <c r="C4342" s="2" t="s">
        <v>1189</v>
      </c>
      <c r="D4342" s="2" t="s">
        <v>9298</v>
      </c>
      <c r="E4342" s="2">
        <v>0.0</v>
      </c>
      <c r="F4342" s="2">
        <f>IFERROR(__xludf.DUMMYFUNCTION("""COMPUTED_VALUE"""),0.0)</f>
        <v>0</v>
      </c>
      <c r="G4342" s="4" t="s">
        <v>1832</v>
      </c>
      <c r="H4342" s="2" t="s">
        <v>3230</v>
      </c>
    </row>
    <row r="4343">
      <c r="A4343" s="3">
        <v>46268.0</v>
      </c>
      <c r="B4343" s="4" t="s">
        <v>148</v>
      </c>
      <c r="C4343" s="2" t="s">
        <v>1189</v>
      </c>
      <c r="D4343" s="2" t="s">
        <v>9298</v>
      </c>
      <c r="E4343" s="2">
        <v>0.0</v>
      </c>
      <c r="F4343" s="2">
        <f>IFERROR(__xludf.DUMMYFUNCTION("""COMPUTED_VALUE"""),0.0)</f>
        <v>0</v>
      </c>
      <c r="G4343" s="4" t="s">
        <v>1832</v>
      </c>
      <c r="H4343" s="2" t="s">
        <v>3230</v>
      </c>
    </row>
    <row r="4344">
      <c r="A4344" s="3">
        <v>46269.0</v>
      </c>
      <c r="B4344" s="4" t="s">
        <v>196</v>
      </c>
      <c r="C4344" s="2" t="s">
        <v>1189</v>
      </c>
      <c r="D4344" s="2" t="s">
        <v>9298</v>
      </c>
      <c r="E4344" s="2">
        <v>0.0</v>
      </c>
      <c r="F4344" s="2">
        <f>IFERROR(__xludf.DUMMYFUNCTION("""COMPUTED_VALUE"""),0.0)</f>
        <v>0</v>
      </c>
      <c r="G4344" s="4" t="s">
        <v>1832</v>
      </c>
      <c r="H4344" s="2" t="s">
        <v>3230</v>
      </c>
    </row>
    <row r="4345">
      <c r="A4345" s="3">
        <v>46270.0</v>
      </c>
      <c r="B4345" s="4" t="s">
        <v>288</v>
      </c>
      <c r="C4345" s="2" t="s">
        <v>1189</v>
      </c>
      <c r="D4345" s="2" t="s">
        <v>9298</v>
      </c>
      <c r="E4345" s="2">
        <v>0.0</v>
      </c>
      <c r="F4345" s="2">
        <f>IFERROR(__xludf.DUMMYFUNCTION("""COMPUTED_VALUE"""),0.0)</f>
        <v>0</v>
      </c>
      <c r="G4345" s="4" t="s">
        <v>1832</v>
      </c>
      <c r="H4345" s="2" t="s">
        <v>3230</v>
      </c>
    </row>
    <row r="4346">
      <c r="A4346" s="3">
        <v>46271.0</v>
      </c>
      <c r="B4346" s="4" t="s">
        <v>256</v>
      </c>
      <c r="C4346" s="2" t="s">
        <v>1189</v>
      </c>
      <c r="D4346" s="2" t="s">
        <v>9298</v>
      </c>
      <c r="E4346" s="2">
        <v>0.0</v>
      </c>
      <c r="F4346" s="2">
        <f>IFERROR(__xludf.DUMMYFUNCTION("""COMPUTED_VALUE"""),0.0)</f>
        <v>0</v>
      </c>
      <c r="G4346" s="4" t="s">
        <v>1832</v>
      </c>
      <c r="H4346" s="2" t="s">
        <v>3230</v>
      </c>
    </row>
    <row r="4347">
      <c r="A4347" s="3">
        <v>46272.0</v>
      </c>
      <c r="B4347" s="4" t="s">
        <v>180</v>
      </c>
      <c r="C4347" s="2" t="s">
        <v>1189</v>
      </c>
      <c r="D4347" s="2" t="s">
        <v>9298</v>
      </c>
      <c r="E4347" s="2">
        <v>0.0</v>
      </c>
      <c r="F4347" s="2">
        <f>IFERROR(__xludf.DUMMYFUNCTION("""COMPUTED_VALUE"""),0.0)</f>
        <v>0</v>
      </c>
      <c r="G4347" s="4" t="s">
        <v>1832</v>
      </c>
      <c r="H4347" s="2" t="s">
        <v>3230</v>
      </c>
    </row>
    <row r="4348">
      <c r="A4348" s="3">
        <v>46273.0</v>
      </c>
      <c r="B4348" s="4" t="s">
        <v>208</v>
      </c>
      <c r="C4348" s="2" t="s">
        <v>1189</v>
      </c>
      <c r="D4348" s="2" t="s">
        <v>9298</v>
      </c>
      <c r="E4348" s="2">
        <v>0.0</v>
      </c>
      <c r="F4348" s="2">
        <f>IFERROR(__xludf.DUMMYFUNCTION("""COMPUTED_VALUE"""),0.0)</f>
        <v>0</v>
      </c>
      <c r="G4348" s="4" t="s">
        <v>1832</v>
      </c>
      <c r="H4348" s="2" t="s">
        <v>3230</v>
      </c>
    </row>
    <row r="4349">
      <c r="A4349" s="3">
        <v>46274.0</v>
      </c>
      <c r="B4349" s="4" t="s">
        <v>303</v>
      </c>
      <c r="C4349" s="2" t="s">
        <v>1189</v>
      </c>
      <c r="D4349" s="2" t="s">
        <v>9298</v>
      </c>
      <c r="E4349" s="2">
        <v>0.0</v>
      </c>
      <c r="F4349" s="2">
        <f>IFERROR(__xludf.DUMMYFUNCTION("""COMPUTED_VALUE"""),0.0)</f>
        <v>0</v>
      </c>
      <c r="G4349" s="4" t="s">
        <v>1832</v>
      </c>
      <c r="H4349" s="2" t="s">
        <v>3230</v>
      </c>
    </row>
    <row r="4350">
      <c r="A4350" s="3">
        <v>46275.0</v>
      </c>
      <c r="B4350" s="4" t="s">
        <v>148</v>
      </c>
      <c r="C4350" s="2" t="s">
        <v>1189</v>
      </c>
      <c r="D4350" s="2" t="s">
        <v>9298</v>
      </c>
      <c r="E4350" s="2">
        <v>0.0</v>
      </c>
      <c r="F4350" s="2">
        <f>IFERROR(__xludf.DUMMYFUNCTION("""COMPUTED_VALUE"""),0.0)</f>
        <v>0</v>
      </c>
      <c r="G4350" s="4" t="s">
        <v>1832</v>
      </c>
      <c r="H4350" s="2" t="s">
        <v>3230</v>
      </c>
    </row>
    <row r="4351">
      <c r="A4351" s="3">
        <v>46276.0</v>
      </c>
      <c r="B4351" s="4" t="s">
        <v>196</v>
      </c>
      <c r="C4351" s="2" t="s">
        <v>1189</v>
      </c>
      <c r="D4351" s="2" t="s">
        <v>9298</v>
      </c>
      <c r="E4351" s="2">
        <v>0.0</v>
      </c>
      <c r="F4351" s="2">
        <f>IFERROR(__xludf.DUMMYFUNCTION("""COMPUTED_VALUE"""),0.0)</f>
        <v>0</v>
      </c>
      <c r="G4351" s="4" t="s">
        <v>1832</v>
      </c>
      <c r="H4351" s="2" t="s">
        <v>3230</v>
      </c>
    </row>
    <row r="4352">
      <c r="A4352" s="3">
        <v>46277.0</v>
      </c>
      <c r="B4352" s="4" t="s">
        <v>288</v>
      </c>
      <c r="C4352" s="2" t="s">
        <v>1189</v>
      </c>
      <c r="D4352" s="2" t="s">
        <v>9298</v>
      </c>
      <c r="E4352" s="2">
        <v>0.0</v>
      </c>
      <c r="F4352" s="2">
        <f>IFERROR(__xludf.DUMMYFUNCTION("""COMPUTED_VALUE"""),0.0)</f>
        <v>0</v>
      </c>
      <c r="G4352" s="4" t="s">
        <v>1832</v>
      </c>
      <c r="H4352" s="2" t="s">
        <v>3230</v>
      </c>
    </row>
    <row r="4353">
      <c r="A4353" s="3">
        <v>46278.0</v>
      </c>
      <c r="B4353" s="4" t="s">
        <v>256</v>
      </c>
      <c r="C4353" s="2" t="s">
        <v>1189</v>
      </c>
      <c r="D4353" s="2" t="s">
        <v>9298</v>
      </c>
      <c r="E4353" s="2">
        <v>0.0</v>
      </c>
      <c r="F4353" s="2">
        <f>IFERROR(__xludf.DUMMYFUNCTION("""COMPUTED_VALUE"""),0.0)</f>
        <v>0</v>
      </c>
      <c r="G4353" s="4" t="s">
        <v>1832</v>
      </c>
      <c r="H4353" s="2" t="s">
        <v>3230</v>
      </c>
    </row>
    <row r="4354">
      <c r="A4354" s="3">
        <v>46279.0</v>
      </c>
      <c r="B4354" s="4" t="s">
        <v>180</v>
      </c>
      <c r="C4354" s="2" t="s">
        <v>1189</v>
      </c>
      <c r="D4354" s="2" t="s">
        <v>9298</v>
      </c>
      <c r="E4354" s="2">
        <v>0.0</v>
      </c>
      <c r="F4354" s="2">
        <f>IFERROR(__xludf.DUMMYFUNCTION("""COMPUTED_VALUE"""),0.0)</f>
        <v>0</v>
      </c>
      <c r="G4354" s="4" t="s">
        <v>1832</v>
      </c>
      <c r="H4354" s="2" t="s">
        <v>3230</v>
      </c>
    </row>
    <row r="4355">
      <c r="A4355" s="3">
        <v>46280.0</v>
      </c>
      <c r="B4355" s="4" t="s">
        <v>208</v>
      </c>
      <c r="C4355" s="2" t="s">
        <v>1189</v>
      </c>
      <c r="D4355" s="2" t="s">
        <v>9298</v>
      </c>
      <c r="E4355" s="2">
        <v>0.0</v>
      </c>
      <c r="F4355" s="2">
        <f>IFERROR(__xludf.DUMMYFUNCTION("""COMPUTED_VALUE"""),0.0)</f>
        <v>0</v>
      </c>
      <c r="G4355" s="4" t="s">
        <v>1832</v>
      </c>
      <c r="H4355" s="2" t="s">
        <v>3230</v>
      </c>
    </row>
    <row r="4356">
      <c r="A4356" s="3">
        <v>46281.0</v>
      </c>
      <c r="B4356" s="4" t="s">
        <v>303</v>
      </c>
      <c r="C4356" s="2" t="s">
        <v>1189</v>
      </c>
      <c r="D4356" s="2" t="s">
        <v>9298</v>
      </c>
      <c r="E4356" s="2">
        <v>0.0</v>
      </c>
      <c r="F4356" s="2">
        <f>IFERROR(__xludf.DUMMYFUNCTION("""COMPUTED_VALUE"""),0.0)</f>
        <v>0</v>
      </c>
      <c r="G4356" s="4" t="s">
        <v>1832</v>
      </c>
      <c r="H4356" s="2" t="s">
        <v>3230</v>
      </c>
    </row>
    <row r="4357">
      <c r="A4357" s="3">
        <v>46282.0</v>
      </c>
      <c r="B4357" s="4" t="s">
        <v>148</v>
      </c>
      <c r="C4357" s="2" t="s">
        <v>1189</v>
      </c>
      <c r="D4357" s="2" t="s">
        <v>9298</v>
      </c>
      <c r="E4357" s="2">
        <v>0.0</v>
      </c>
      <c r="F4357" s="2">
        <f>IFERROR(__xludf.DUMMYFUNCTION("""COMPUTED_VALUE"""),0.0)</f>
        <v>0</v>
      </c>
      <c r="G4357" s="4" t="s">
        <v>1832</v>
      </c>
      <c r="H4357" s="2" t="s">
        <v>3230</v>
      </c>
    </row>
    <row r="4358">
      <c r="A4358" s="3">
        <v>46283.0</v>
      </c>
      <c r="B4358" s="4" t="s">
        <v>196</v>
      </c>
      <c r="C4358" s="2" t="s">
        <v>1189</v>
      </c>
      <c r="D4358" s="2" t="s">
        <v>9298</v>
      </c>
      <c r="E4358" s="2">
        <v>0.0</v>
      </c>
      <c r="F4358" s="2">
        <f>IFERROR(__xludf.DUMMYFUNCTION("""COMPUTED_VALUE"""),0.0)</f>
        <v>0</v>
      </c>
      <c r="G4358" s="4" t="s">
        <v>1832</v>
      </c>
      <c r="H4358" s="2" t="s">
        <v>3230</v>
      </c>
    </row>
    <row r="4359">
      <c r="A4359" s="3">
        <v>46284.0</v>
      </c>
      <c r="B4359" s="4" t="s">
        <v>288</v>
      </c>
      <c r="C4359" s="2" t="s">
        <v>1189</v>
      </c>
      <c r="D4359" s="2" t="s">
        <v>9298</v>
      </c>
      <c r="E4359" s="2">
        <v>0.0</v>
      </c>
      <c r="F4359" s="2">
        <f>IFERROR(__xludf.DUMMYFUNCTION("""COMPUTED_VALUE"""),0.0)</f>
        <v>0</v>
      </c>
      <c r="G4359" s="4" t="s">
        <v>1832</v>
      </c>
      <c r="H4359" s="2" t="s">
        <v>3230</v>
      </c>
    </row>
    <row r="4360">
      <c r="A4360" s="3">
        <v>46285.0</v>
      </c>
      <c r="B4360" s="4" t="s">
        <v>256</v>
      </c>
      <c r="C4360" s="2" t="s">
        <v>1189</v>
      </c>
      <c r="D4360" s="2" t="s">
        <v>9298</v>
      </c>
      <c r="E4360" s="2">
        <v>0.0</v>
      </c>
      <c r="F4360" s="2">
        <f>IFERROR(__xludf.DUMMYFUNCTION("""COMPUTED_VALUE"""),0.0)</f>
        <v>0</v>
      </c>
      <c r="G4360" s="4" t="s">
        <v>1832</v>
      </c>
      <c r="H4360" s="2" t="s">
        <v>3230</v>
      </c>
    </row>
    <row r="4361">
      <c r="A4361" s="3">
        <v>46286.0</v>
      </c>
      <c r="B4361" s="4" t="s">
        <v>180</v>
      </c>
      <c r="C4361" s="2" t="s">
        <v>1189</v>
      </c>
      <c r="D4361" s="2" t="s">
        <v>9298</v>
      </c>
      <c r="E4361" s="2">
        <v>0.0</v>
      </c>
      <c r="F4361" s="2">
        <f>IFERROR(__xludf.DUMMYFUNCTION("""COMPUTED_VALUE"""),0.0)</f>
        <v>0</v>
      </c>
      <c r="G4361" s="4" t="s">
        <v>1832</v>
      </c>
      <c r="H4361" s="2" t="s">
        <v>3230</v>
      </c>
    </row>
    <row r="4362">
      <c r="A4362" s="3">
        <v>46287.0</v>
      </c>
      <c r="B4362" s="4" t="s">
        <v>208</v>
      </c>
      <c r="C4362" s="2" t="s">
        <v>1189</v>
      </c>
      <c r="D4362" s="2" t="s">
        <v>9298</v>
      </c>
      <c r="E4362" s="2">
        <v>0.0</v>
      </c>
      <c r="F4362" s="2">
        <f>IFERROR(__xludf.DUMMYFUNCTION("""COMPUTED_VALUE"""),0.0)</f>
        <v>0</v>
      </c>
      <c r="G4362" s="4" t="s">
        <v>1832</v>
      </c>
      <c r="H4362" s="2" t="s">
        <v>3230</v>
      </c>
    </row>
    <row r="4363">
      <c r="A4363" s="3">
        <v>46288.0</v>
      </c>
      <c r="B4363" s="4" t="s">
        <v>303</v>
      </c>
      <c r="C4363" s="2" t="s">
        <v>1189</v>
      </c>
      <c r="D4363" s="2" t="s">
        <v>9298</v>
      </c>
      <c r="E4363" s="2">
        <v>0.0</v>
      </c>
      <c r="F4363" s="2">
        <f>IFERROR(__xludf.DUMMYFUNCTION("""COMPUTED_VALUE"""),0.0)</f>
        <v>0</v>
      </c>
      <c r="G4363" s="4" t="s">
        <v>1832</v>
      </c>
      <c r="H4363" s="2" t="s">
        <v>3230</v>
      </c>
    </row>
    <row r="4364">
      <c r="A4364" s="3">
        <v>46289.0</v>
      </c>
      <c r="B4364" s="4" t="s">
        <v>148</v>
      </c>
      <c r="C4364" s="2" t="s">
        <v>1189</v>
      </c>
      <c r="D4364" s="2" t="s">
        <v>9298</v>
      </c>
      <c r="E4364" s="2">
        <v>0.0</v>
      </c>
      <c r="F4364" s="2">
        <f>IFERROR(__xludf.DUMMYFUNCTION("""COMPUTED_VALUE"""),0.0)</f>
        <v>0</v>
      </c>
      <c r="G4364" s="4" t="s">
        <v>1832</v>
      </c>
      <c r="H4364" s="2" t="s">
        <v>3230</v>
      </c>
    </row>
    <row r="4365">
      <c r="A4365" s="3">
        <v>46290.0</v>
      </c>
      <c r="B4365" s="4" t="s">
        <v>196</v>
      </c>
      <c r="C4365" s="2" t="s">
        <v>1189</v>
      </c>
      <c r="D4365" s="2" t="s">
        <v>9298</v>
      </c>
      <c r="E4365" s="2">
        <v>0.0</v>
      </c>
      <c r="F4365" s="2">
        <f>IFERROR(__xludf.DUMMYFUNCTION("""COMPUTED_VALUE"""),0.0)</f>
        <v>0</v>
      </c>
      <c r="G4365" s="4" t="s">
        <v>1832</v>
      </c>
      <c r="H4365" s="2" t="s">
        <v>3230</v>
      </c>
    </row>
    <row r="4366">
      <c r="A4366" s="3">
        <v>46291.0</v>
      </c>
      <c r="B4366" s="4" t="s">
        <v>288</v>
      </c>
      <c r="C4366" s="2" t="s">
        <v>1189</v>
      </c>
      <c r="D4366" s="2" t="s">
        <v>9298</v>
      </c>
      <c r="E4366" s="2">
        <v>0.0</v>
      </c>
      <c r="F4366" s="2">
        <f>IFERROR(__xludf.DUMMYFUNCTION("""COMPUTED_VALUE"""),0.0)</f>
        <v>0</v>
      </c>
      <c r="G4366" s="4" t="s">
        <v>1832</v>
      </c>
      <c r="H4366" s="2" t="s">
        <v>3230</v>
      </c>
    </row>
    <row r="4367">
      <c r="A4367" s="3">
        <v>46292.0</v>
      </c>
      <c r="B4367" s="4" t="s">
        <v>256</v>
      </c>
      <c r="C4367" s="2" t="s">
        <v>1189</v>
      </c>
      <c r="D4367" s="2" t="s">
        <v>9299</v>
      </c>
      <c r="E4367" s="2"/>
      <c r="F4367" s="2">
        <f>IFERROR(__xludf.DUMMYFUNCTION("""COMPUTED_VALUE"""),0.0)</f>
        <v>0</v>
      </c>
      <c r="G4367" s="4" t="s">
        <v>1832</v>
      </c>
      <c r="H4367" s="2" t="s">
        <v>9238</v>
      </c>
    </row>
    <row r="4368">
      <c r="A4368" s="3">
        <v>46293.0</v>
      </c>
      <c r="B4368" s="4" t="s">
        <v>180</v>
      </c>
      <c r="C4368" s="2" t="s">
        <v>1189</v>
      </c>
      <c r="D4368" s="2" t="s">
        <v>9299</v>
      </c>
      <c r="E4368" s="2"/>
      <c r="F4368" s="2">
        <f>IFERROR(__xludf.DUMMYFUNCTION("""COMPUTED_VALUE"""),0.0)</f>
        <v>0</v>
      </c>
      <c r="G4368" s="4" t="s">
        <v>1832</v>
      </c>
      <c r="H4368" s="2" t="s">
        <v>9238</v>
      </c>
    </row>
    <row r="4369">
      <c r="A4369" s="3">
        <v>46294.0</v>
      </c>
      <c r="B4369" s="4" t="s">
        <v>208</v>
      </c>
      <c r="C4369" s="2" t="s">
        <v>1189</v>
      </c>
      <c r="D4369" s="2" t="s">
        <v>9299</v>
      </c>
      <c r="E4369" s="2"/>
      <c r="F4369" s="2">
        <f>IFERROR(__xludf.DUMMYFUNCTION("""COMPUTED_VALUE"""),0.0)</f>
        <v>0</v>
      </c>
      <c r="G4369" s="4" t="s">
        <v>1832</v>
      </c>
      <c r="H4369" s="2" t="s">
        <v>9238</v>
      </c>
    </row>
    <row r="4370">
      <c r="A4370" s="3">
        <v>46295.0</v>
      </c>
      <c r="B4370" s="4" t="s">
        <v>303</v>
      </c>
      <c r="C4370" s="2" t="s">
        <v>1189</v>
      </c>
      <c r="D4370" s="2" t="s">
        <v>9299</v>
      </c>
      <c r="E4370" s="2"/>
      <c r="F4370" s="2">
        <f>IFERROR(__xludf.DUMMYFUNCTION("""COMPUTED_VALUE"""),0.0)</f>
        <v>0</v>
      </c>
      <c r="G4370" s="4" t="s">
        <v>1832</v>
      </c>
      <c r="H4370" s="2" t="s">
        <v>9238</v>
      </c>
    </row>
    <row r="4371">
      <c r="A4371" s="3">
        <v>46296.0</v>
      </c>
      <c r="B4371" s="4" t="s">
        <v>148</v>
      </c>
      <c r="C4371" s="2" t="s">
        <v>1189</v>
      </c>
      <c r="D4371" s="2" t="s">
        <v>9299</v>
      </c>
      <c r="E4371" s="2"/>
      <c r="F4371" s="2">
        <f>IFERROR(__xludf.DUMMYFUNCTION("""COMPUTED_VALUE"""),0.0)</f>
        <v>0</v>
      </c>
      <c r="G4371" s="4" t="s">
        <v>1832</v>
      </c>
      <c r="H4371" s="2" t="s">
        <v>9238</v>
      </c>
    </row>
    <row r="4372">
      <c r="A4372" s="3">
        <v>46297.0</v>
      </c>
      <c r="B4372" s="4" t="s">
        <v>196</v>
      </c>
      <c r="C4372" s="2" t="s">
        <v>1189</v>
      </c>
      <c r="D4372" s="2" t="s">
        <v>9299</v>
      </c>
      <c r="E4372" s="2"/>
      <c r="F4372" s="2">
        <f>IFERROR(__xludf.DUMMYFUNCTION("""COMPUTED_VALUE"""),0.0)</f>
        <v>0</v>
      </c>
      <c r="G4372" s="4" t="s">
        <v>1832</v>
      </c>
      <c r="H4372" s="2" t="s">
        <v>9238</v>
      </c>
    </row>
    <row r="4373">
      <c r="A4373" s="3">
        <v>46298.0</v>
      </c>
      <c r="B4373" s="4" t="s">
        <v>288</v>
      </c>
      <c r="C4373" s="2" t="s">
        <v>1189</v>
      </c>
      <c r="D4373" s="2" t="s">
        <v>9299</v>
      </c>
      <c r="E4373" s="2"/>
      <c r="F4373" s="2">
        <f>IFERROR(__xludf.DUMMYFUNCTION("""COMPUTED_VALUE"""),0.0)</f>
        <v>0</v>
      </c>
      <c r="G4373" s="4" t="s">
        <v>1832</v>
      </c>
      <c r="H4373" s="2" t="s">
        <v>9238</v>
      </c>
    </row>
    <row r="4374">
      <c r="A4374" s="3">
        <v>46299.0</v>
      </c>
      <c r="B4374" s="4" t="s">
        <v>256</v>
      </c>
      <c r="C4374" s="2" t="s">
        <v>1189</v>
      </c>
      <c r="D4374" s="2" t="s">
        <v>9299</v>
      </c>
      <c r="E4374" s="2"/>
      <c r="F4374" s="2">
        <f>IFERROR(__xludf.DUMMYFUNCTION("""COMPUTED_VALUE"""),0.0)</f>
        <v>0</v>
      </c>
      <c r="G4374" s="4" t="s">
        <v>1832</v>
      </c>
      <c r="H4374" s="2" t="s">
        <v>9238</v>
      </c>
    </row>
    <row r="4375">
      <c r="A4375" s="3">
        <v>46300.0</v>
      </c>
      <c r="B4375" s="4" t="s">
        <v>180</v>
      </c>
      <c r="C4375" s="2" t="s">
        <v>1189</v>
      </c>
      <c r="D4375" s="2" t="s">
        <v>9299</v>
      </c>
      <c r="E4375" s="2"/>
      <c r="F4375" s="2">
        <f>IFERROR(__xludf.DUMMYFUNCTION("""COMPUTED_VALUE"""),0.0)</f>
        <v>0</v>
      </c>
      <c r="G4375" s="4" t="s">
        <v>1832</v>
      </c>
      <c r="H4375" s="2" t="s">
        <v>9238</v>
      </c>
    </row>
    <row r="4376">
      <c r="A4376" s="3">
        <v>46301.0</v>
      </c>
      <c r="B4376" s="4" t="s">
        <v>208</v>
      </c>
      <c r="C4376" s="2" t="s">
        <v>1189</v>
      </c>
      <c r="D4376" s="2" t="s">
        <v>9299</v>
      </c>
      <c r="E4376" s="2"/>
      <c r="F4376" s="2">
        <f>IFERROR(__xludf.DUMMYFUNCTION("""COMPUTED_VALUE"""),0.0)</f>
        <v>0</v>
      </c>
      <c r="G4376" s="4" t="s">
        <v>1832</v>
      </c>
      <c r="H4376" s="2" t="s">
        <v>9238</v>
      </c>
    </row>
    <row r="4377">
      <c r="A4377" s="3">
        <v>46302.0</v>
      </c>
      <c r="B4377" s="4" t="s">
        <v>303</v>
      </c>
      <c r="C4377" s="2" t="s">
        <v>1189</v>
      </c>
      <c r="D4377" s="2" t="s">
        <v>9299</v>
      </c>
      <c r="E4377" s="2"/>
      <c r="F4377" s="2">
        <f>IFERROR(__xludf.DUMMYFUNCTION("""COMPUTED_VALUE"""),0.0)</f>
        <v>0</v>
      </c>
      <c r="G4377" s="4" t="s">
        <v>1832</v>
      </c>
      <c r="H4377" s="2" t="s">
        <v>9238</v>
      </c>
    </row>
    <row r="4378">
      <c r="A4378" s="3">
        <v>46303.0</v>
      </c>
      <c r="B4378" s="4" t="s">
        <v>148</v>
      </c>
      <c r="C4378" s="2" t="s">
        <v>1189</v>
      </c>
      <c r="D4378" s="2" t="s">
        <v>9299</v>
      </c>
      <c r="E4378" s="2"/>
      <c r="F4378" s="2">
        <f>IFERROR(__xludf.DUMMYFUNCTION("""COMPUTED_VALUE"""),0.0)</f>
        <v>0</v>
      </c>
      <c r="G4378" s="4" t="s">
        <v>1832</v>
      </c>
      <c r="H4378" s="2" t="s">
        <v>9238</v>
      </c>
    </row>
    <row r="4379">
      <c r="A4379" s="3">
        <v>46304.0</v>
      </c>
      <c r="B4379" s="4" t="s">
        <v>196</v>
      </c>
      <c r="C4379" s="2" t="s">
        <v>1189</v>
      </c>
      <c r="D4379" s="2" t="s">
        <v>9299</v>
      </c>
      <c r="E4379" s="2"/>
      <c r="F4379" s="2">
        <f>IFERROR(__xludf.DUMMYFUNCTION("""COMPUTED_VALUE"""),0.0)</f>
        <v>0</v>
      </c>
      <c r="G4379" s="4" t="s">
        <v>1832</v>
      </c>
      <c r="H4379" s="2" t="s">
        <v>9238</v>
      </c>
    </row>
    <row r="4380">
      <c r="A4380" s="3">
        <v>46305.0</v>
      </c>
      <c r="B4380" s="4" t="s">
        <v>288</v>
      </c>
      <c r="C4380" s="2" t="s">
        <v>1189</v>
      </c>
      <c r="D4380" s="2" t="s">
        <v>9299</v>
      </c>
      <c r="E4380" s="2"/>
      <c r="F4380" s="2">
        <f>IFERROR(__xludf.DUMMYFUNCTION("""COMPUTED_VALUE"""),0.0)</f>
        <v>0</v>
      </c>
      <c r="G4380" s="4" t="s">
        <v>1832</v>
      </c>
      <c r="H4380" s="2" t="s">
        <v>9238</v>
      </c>
    </row>
    <row r="4381">
      <c r="A4381" s="3">
        <v>46306.0</v>
      </c>
      <c r="B4381" s="4" t="s">
        <v>256</v>
      </c>
      <c r="C4381" s="2" t="s">
        <v>1189</v>
      </c>
      <c r="D4381" s="2" t="s">
        <v>9299</v>
      </c>
      <c r="E4381" s="2"/>
      <c r="F4381" s="2">
        <f>IFERROR(__xludf.DUMMYFUNCTION("""COMPUTED_VALUE"""),0.0)</f>
        <v>0</v>
      </c>
      <c r="G4381" s="4" t="s">
        <v>1832</v>
      </c>
      <c r="H4381" s="2" t="s">
        <v>9238</v>
      </c>
    </row>
    <row r="4382">
      <c r="A4382" s="3">
        <f t="array" ref="A4382:A4746">SEQUENCE(365,1,TODAY()-364,1)</f>
        <v>45942</v>
      </c>
      <c r="B4382" s="4" t="str">
        <f t="array" ref="B4382:B4746">IF(A4382:A4746="",,CHOOSE(WEEKDAY(A4382:A4746,2),"Понеділок","Вівторок","Середа","Четвер","П’ятниця","Субота","Неділя"))</f>
        <v>Неділя</v>
      </c>
      <c r="C4382" s="2" t="str">
        <f t="array" ref="C4382:C4746">IF(A4382:A4746="",,"Суми")</f>
        <v>Суми</v>
      </c>
      <c r="D4382" s="2" t="str">
        <f t="array" ref="D4382:D4383">MAP(A4382:A4746,C4382:C4746,LAMBDA(d,c,IF(d="",,IF(d&lt;IFERROR(VLOOKUP(c,'Налаштування'!$F$39:$L$100,7,FALSE),DATE(2099,1,1)),"SYSTEMATIC_OSINT_V1",IF(COUNTIFS('Аудит покриття'!$A$2:$A$6905,d,'Аудит покриття'!$B$2:$B$6905,c,'Аудит покриття'!$C$2:$C$6905,"VERIFIED")&gt;0,"SYSTEMATIC_OSINT_V1","PENDING_AUDIT")))))</f>
        <v>#REF!</v>
      </c>
      <c r="E4382" s="2" t="str">
        <f t="array" ref="E4382:E4383">MAP(A4382:A4746,C4382:C4746,D4382:D4746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#REF!</v>
      </c>
      <c r="F4382" s="2">
        <v>0.0</v>
      </c>
      <c r="G4382" s="2" t="s">
        <v>704</v>
      </c>
      <c r="H4382" s="2" t="str">
        <f t="array" ref="H4382:H4383">MAP(A4382:A4746,C4382:C4746,LAMBDA(d,c,IF(d="",,IF(d&lt;IFERROR(VLOOKUP(c,'Налаштування'!$F$39:$L$100,7,FALSE),DATE(2099,1,1)),IFERROR(VLOOKUP(c,'Налаштування'!$F$39:$Q$100,12,FALSE),"LEGACY_SYSTEMATIC_OSINT_V1"),IF(COUNTIFS('Аудит покриття'!$A$2:$A$6905,d,'Аудит покриття'!$B$2:$B$6905,c,'Аудит покриття'!$C$2:$C$6905,"VERIFIED")&gt;0,"AUDIT_LED","PENDING")))))</f>
        <v>#REF!</v>
      </c>
    </row>
    <row r="4383">
      <c r="A4383" s="3">
        <v>45943.0</v>
      </c>
      <c r="B4383" s="4" t="s">
        <v>180</v>
      </c>
      <c r="C4383" s="2" t="s">
        <v>1937</v>
      </c>
      <c r="D4383" s="2" t="s">
        <v>9298</v>
      </c>
      <c r="E4383" s="2">
        <v>0.0</v>
      </c>
      <c r="F4383" s="2">
        <v>0.0</v>
      </c>
      <c r="G4383" s="2" t="s">
        <v>704</v>
      </c>
      <c r="H4383" s="2" t="s">
        <v>3236</v>
      </c>
    </row>
    <row r="4384">
      <c r="A4384" s="3">
        <v>45944.0</v>
      </c>
      <c r="B4384" s="4" t="s">
        <v>208</v>
      </c>
      <c r="C4384" s="2" t="s">
        <v>1937</v>
      </c>
      <c r="D4384" s="2" t="s">
        <v>9298</v>
      </c>
      <c r="E4384" s="2">
        <v>0.0</v>
      </c>
      <c r="F4384" s="2">
        <v>0.0</v>
      </c>
      <c r="G4384" s="2" t="s">
        <v>704</v>
      </c>
      <c r="H4384" s="2" t="s">
        <v>3236</v>
      </c>
    </row>
    <row r="4385">
      <c r="A4385" s="3">
        <v>45945.0</v>
      </c>
      <c r="B4385" s="4" t="s">
        <v>303</v>
      </c>
      <c r="C4385" s="2" t="s">
        <v>1937</v>
      </c>
      <c r="D4385" s="2" t="s">
        <v>9298</v>
      </c>
      <c r="E4385" s="2">
        <v>0.0</v>
      </c>
      <c r="F4385" s="2">
        <v>0.0</v>
      </c>
      <c r="G4385" s="2" t="s">
        <v>704</v>
      </c>
      <c r="H4385" s="2" t="s">
        <v>3236</v>
      </c>
    </row>
    <row r="4386">
      <c r="A4386" s="3">
        <v>45946.0</v>
      </c>
      <c r="B4386" s="4" t="s">
        <v>148</v>
      </c>
      <c r="C4386" s="2" t="s">
        <v>1937</v>
      </c>
      <c r="D4386" s="2" t="s">
        <v>9298</v>
      </c>
      <c r="E4386" s="2">
        <v>0.0</v>
      </c>
      <c r="F4386" s="2">
        <v>0.0</v>
      </c>
      <c r="G4386" s="2" t="s">
        <v>704</v>
      </c>
      <c r="H4386" s="2" t="s">
        <v>3236</v>
      </c>
    </row>
    <row r="4387">
      <c r="A4387" s="3">
        <v>45947.0</v>
      </c>
      <c r="B4387" s="4" t="s">
        <v>196</v>
      </c>
      <c r="C4387" s="2" t="s">
        <v>1937</v>
      </c>
      <c r="D4387" s="2" t="s">
        <v>9298</v>
      </c>
      <c r="E4387" s="2">
        <v>0.0</v>
      </c>
      <c r="F4387" s="2">
        <v>0.0</v>
      </c>
      <c r="G4387" s="2" t="s">
        <v>704</v>
      </c>
      <c r="H4387" s="2" t="s">
        <v>3236</v>
      </c>
    </row>
    <row r="4388">
      <c r="A4388" s="3">
        <v>45948.0</v>
      </c>
      <c r="B4388" s="4" t="s">
        <v>288</v>
      </c>
      <c r="C4388" s="2" t="s">
        <v>1937</v>
      </c>
      <c r="D4388" s="2" t="s">
        <v>9298</v>
      </c>
      <c r="E4388" s="2">
        <v>0.0</v>
      </c>
      <c r="F4388" s="2">
        <v>0.0</v>
      </c>
      <c r="G4388" s="2" t="s">
        <v>704</v>
      </c>
      <c r="H4388" s="2" t="s">
        <v>3236</v>
      </c>
    </row>
    <row r="4389">
      <c r="A4389" s="3">
        <v>45949.0</v>
      </c>
      <c r="B4389" s="4" t="s">
        <v>256</v>
      </c>
      <c r="C4389" s="2" t="s">
        <v>1937</v>
      </c>
      <c r="D4389" s="2" t="s">
        <v>9298</v>
      </c>
      <c r="E4389" s="2">
        <v>0.0</v>
      </c>
      <c r="F4389" s="2">
        <v>0.0</v>
      </c>
      <c r="G4389" s="2" t="s">
        <v>704</v>
      </c>
      <c r="H4389" s="2" t="s">
        <v>3236</v>
      </c>
    </row>
    <row r="4390">
      <c r="A4390" s="3">
        <v>45950.0</v>
      </c>
      <c r="B4390" s="4" t="s">
        <v>180</v>
      </c>
      <c r="C4390" s="2" t="s">
        <v>1937</v>
      </c>
      <c r="D4390" s="2" t="s">
        <v>9298</v>
      </c>
      <c r="E4390" s="2">
        <v>0.0</v>
      </c>
      <c r="F4390" s="2">
        <v>0.0</v>
      </c>
      <c r="G4390" s="2" t="s">
        <v>704</v>
      </c>
      <c r="H4390" s="2" t="s">
        <v>3236</v>
      </c>
    </row>
    <row r="4391">
      <c r="A4391" s="3">
        <v>45951.0</v>
      </c>
      <c r="B4391" s="4" t="s">
        <v>208</v>
      </c>
      <c r="C4391" s="2" t="s">
        <v>1937</v>
      </c>
      <c r="D4391" s="2" t="s">
        <v>9298</v>
      </c>
      <c r="E4391" s="2">
        <v>0.0</v>
      </c>
      <c r="F4391" s="2">
        <v>0.0</v>
      </c>
      <c r="G4391" s="2" t="s">
        <v>704</v>
      </c>
      <c r="H4391" s="2" t="s">
        <v>3236</v>
      </c>
    </row>
    <row r="4392">
      <c r="A4392" s="3">
        <v>45952.0</v>
      </c>
      <c r="B4392" s="4" t="s">
        <v>303</v>
      </c>
      <c r="C4392" s="2" t="s">
        <v>1937</v>
      </c>
      <c r="D4392" s="2" t="s">
        <v>9298</v>
      </c>
      <c r="E4392" s="2">
        <v>0.0</v>
      </c>
      <c r="F4392" s="2">
        <v>0.0</v>
      </c>
      <c r="G4392" s="2" t="s">
        <v>704</v>
      </c>
      <c r="H4392" s="2" t="s">
        <v>3236</v>
      </c>
    </row>
    <row r="4393">
      <c r="A4393" s="3">
        <v>45953.0</v>
      </c>
      <c r="B4393" s="4" t="s">
        <v>148</v>
      </c>
      <c r="C4393" s="2" t="s">
        <v>1937</v>
      </c>
      <c r="D4393" s="2" t="s">
        <v>9298</v>
      </c>
      <c r="E4393" s="2">
        <v>0.0</v>
      </c>
      <c r="F4393" s="2">
        <v>0.0</v>
      </c>
      <c r="G4393" s="2" t="s">
        <v>704</v>
      </c>
      <c r="H4393" s="2" t="s">
        <v>3236</v>
      </c>
    </row>
    <row r="4394">
      <c r="A4394" s="3">
        <v>45954.0</v>
      </c>
      <c r="B4394" s="4" t="s">
        <v>196</v>
      </c>
      <c r="C4394" s="2" t="s">
        <v>1937</v>
      </c>
      <c r="D4394" s="2" t="s">
        <v>9298</v>
      </c>
      <c r="E4394" s="2">
        <v>0.0</v>
      </c>
      <c r="F4394" s="2">
        <v>0.0</v>
      </c>
      <c r="G4394" s="2" t="s">
        <v>704</v>
      </c>
      <c r="H4394" s="2" t="s">
        <v>3236</v>
      </c>
    </row>
    <row r="4395">
      <c r="A4395" s="3">
        <v>45955.0</v>
      </c>
      <c r="B4395" s="4" t="s">
        <v>288</v>
      </c>
      <c r="C4395" s="2" t="s">
        <v>1937</v>
      </c>
      <c r="D4395" s="2" t="s">
        <v>9298</v>
      </c>
      <c r="E4395" s="2">
        <v>0.0</v>
      </c>
      <c r="F4395" s="2">
        <v>0.0</v>
      </c>
      <c r="G4395" s="2" t="s">
        <v>704</v>
      </c>
      <c r="H4395" s="2" t="s">
        <v>3236</v>
      </c>
    </row>
    <row r="4396">
      <c r="A4396" s="3">
        <v>45956.0</v>
      </c>
      <c r="B4396" s="4" t="s">
        <v>256</v>
      </c>
      <c r="C4396" s="2" t="s">
        <v>1937</v>
      </c>
      <c r="D4396" s="2" t="s">
        <v>9298</v>
      </c>
      <c r="E4396" s="2">
        <v>0.0</v>
      </c>
      <c r="F4396" s="2">
        <v>0.0</v>
      </c>
      <c r="G4396" s="2" t="s">
        <v>704</v>
      </c>
      <c r="H4396" s="2" t="s">
        <v>3236</v>
      </c>
    </row>
    <row r="4397">
      <c r="A4397" s="3">
        <v>45957.0</v>
      </c>
      <c r="B4397" s="4" t="s">
        <v>180</v>
      </c>
      <c r="C4397" s="2" t="s">
        <v>1937</v>
      </c>
      <c r="D4397" s="2" t="s">
        <v>9298</v>
      </c>
      <c r="E4397" s="2">
        <v>0.0</v>
      </c>
      <c r="F4397" s="2">
        <v>0.0</v>
      </c>
      <c r="G4397" s="2" t="s">
        <v>704</v>
      </c>
      <c r="H4397" s="2" t="s">
        <v>3236</v>
      </c>
    </row>
    <row r="4398">
      <c r="A4398" s="3">
        <v>45958.0</v>
      </c>
      <c r="B4398" s="4" t="s">
        <v>208</v>
      </c>
      <c r="C4398" s="2" t="s">
        <v>1937</v>
      </c>
      <c r="D4398" s="2" t="s">
        <v>9298</v>
      </c>
      <c r="E4398" s="2">
        <v>0.0</v>
      </c>
      <c r="F4398" s="2">
        <v>0.0</v>
      </c>
      <c r="G4398" s="2" t="s">
        <v>704</v>
      </c>
      <c r="H4398" s="2" t="s">
        <v>3236</v>
      </c>
    </row>
    <row r="4399">
      <c r="A4399" s="3">
        <v>45959.0</v>
      </c>
      <c r="B4399" s="4" t="s">
        <v>303</v>
      </c>
      <c r="C4399" s="2" t="s">
        <v>1937</v>
      </c>
      <c r="D4399" s="2" t="s">
        <v>9298</v>
      </c>
      <c r="E4399" s="2">
        <v>0.0</v>
      </c>
      <c r="F4399" s="2">
        <v>0.0</v>
      </c>
      <c r="G4399" s="2" t="s">
        <v>704</v>
      </c>
      <c r="H4399" s="2" t="s">
        <v>3236</v>
      </c>
    </row>
    <row r="4400">
      <c r="A4400" s="3">
        <v>45960.0</v>
      </c>
      <c r="B4400" s="4" t="s">
        <v>148</v>
      </c>
      <c r="C4400" s="2" t="s">
        <v>1937</v>
      </c>
      <c r="D4400" s="2" t="s">
        <v>9298</v>
      </c>
      <c r="E4400" s="2">
        <v>0.0</v>
      </c>
      <c r="F4400" s="2">
        <v>0.0</v>
      </c>
      <c r="G4400" s="2" t="s">
        <v>704</v>
      </c>
      <c r="H4400" s="2" t="s">
        <v>3236</v>
      </c>
    </row>
    <row r="4401">
      <c r="A4401" s="3">
        <v>45961.0</v>
      </c>
      <c r="B4401" s="4" t="s">
        <v>196</v>
      </c>
      <c r="C4401" s="2" t="s">
        <v>1937</v>
      </c>
      <c r="D4401" s="2" t="s">
        <v>9298</v>
      </c>
      <c r="E4401" s="2">
        <v>0.0</v>
      </c>
      <c r="F4401" s="2">
        <v>0.0</v>
      </c>
      <c r="G4401" s="2" t="s">
        <v>704</v>
      </c>
      <c r="H4401" s="2" t="s">
        <v>3236</v>
      </c>
    </row>
    <row r="4402">
      <c r="A4402" s="3">
        <v>45962.0</v>
      </c>
      <c r="B4402" s="4" t="s">
        <v>288</v>
      </c>
      <c r="C4402" s="2" t="s">
        <v>1937</v>
      </c>
      <c r="D4402" s="2" t="s">
        <v>9298</v>
      </c>
      <c r="E4402" s="2">
        <v>0.0</v>
      </c>
      <c r="F4402" s="2">
        <v>0.0</v>
      </c>
      <c r="G4402" s="2" t="s">
        <v>704</v>
      </c>
      <c r="H4402" s="2" t="s">
        <v>3236</v>
      </c>
    </row>
    <row r="4403">
      <c r="A4403" s="3">
        <v>45963.0</v>
      </c>
      <c r="B4403" s="4" t="s">
        <v>256</v>
      </c>
      <c r="C4403" s="2" t="s">
        <v>1937</v>
      </c>
      <c r="D4403" s="2" t="s">
        <v>9298</v>
      </c>
      <c r="E4403" s="2">
        <v>0.0</v>
      </c>
      <c r="F4403" s="2">
        <v>0.0</v>
      </c>
      <c r="G4403" s="2" t="s">
        <v>704</v>
      </c>
      <c r="H4403" s="2" t="s">
        <v>3236</v>
      </c>
    </row>
    <row r="4404">
      <c r="A4404" s="3">
        <v>45964.0</v>
      </c>
      <c r="B4404" s="4" t="s">
        <v>180</v>
      </c>
      <c r="C4404" s="2" t="s">
        <v>1937</v>
      </c>
      <c r="D4404" s="2" t="s">
        <v>9298</v>
      </c>
      <c r="E4404" s="2">
        <v>0.0</v>
      </c>
      <c r="F4404" s="2">
        <v>0.0</v>
      </c>
      <c r="G4404" s="2" t="s">
        <v>704</v>
      </c>
      <c r="H4404" s="2" t="s">
        <v>3236</v>
      </c>
    </row>
    <row r="4405">
      <c r="A4405" s="3">
        <v>45965.0</v>
      </c>
      <c r="B4405" s="4" t="s">
        <v>208</v>
      </c>
      <c r="C4405" s="2" t="s">
        <v>1937</v>
      </c>
      <c r="D4405" s="2" t="s">
        <v>9298</v>
      </c>
      <c r="E4405" s="2">
        <v>0.0</v>
      </c>
      <c r="F4405" s="2">
        <v>0.0</v>
      </c>
      <c r="G4405" s="2" t="s">
        <v>704</v>
      </c>
      <c r="H4405" s="2" t="s">
        <v>3236</v>
      </c>
    </row>
    <row r="4406">
      <c r="A4406" s="3">
        <v>45966.0</v>
      </c>
      <c r="B4406" s="4" t="s">
        <v>303</v>
      </c>
      <c r="C4406" s="2" t="s">
        <v>1937</v>
      </c>
      <c r="D4406" s="2" t="s">
        <v>9298</v>
      </c>
      <c r="E4406" s="2">
        <v>0.0</v>
      </c>
      <c r="F4406" s="2">
        <v>0.0</v>
      </c>
      <c r="G4406" s="2" t="s">
        <v>704</v>
      </c>
      <c r="H4406" s="2" t="s">
        <v>3236</v>
      </c>
    </row>
    <row r="4407">
      <c r="A4407" s="3">
        <v>45967.0</v>
      </c>
      <c r="B4407" s="4" t="s">
        <v>148</v>
      </c>
      <c r="C4407" s="2" t="s">
        <v>1937</v>
      </c>
      <c r="D4407" s="2" t="s">
        <v>9298</v>
      </c>
      <c r="E4407" s="2">
        <v>0.0</v>
      </c>
      <c r="F4407" s="2">
        <v>0.0</v>
      </c>
      <c r="G4407" s="2" t="s">
        <v>704</v>
      </c>
      <c r="H4407" s="2" t="s">
        <v>3236</v>
      </c>
    </row>
    <row r="4408">
      <c r="A4408" s="3">
        <v>45968.0</v>
      </c>
      <c r="B4408" s="4" t="s">
        <v>196</v>
      </c>
      <c r="C4408" s="2" t="s">
        <v>1937</v>
      </c>
      <c r="D4408" s="2" t="s">
        <v>9298</v>
      </c>
      <c r="E4408" s="2">
        <v>0.0</v>
      </c>
      <c r="F4408" s="2">
        <v>0.0</v>
      </c>
      <c r="G4408" s="2" t="s">
        <v>704</v>
      </c>
      <c r="H4408" s="2" t="s">
        <v>3236</v>
      </c>
    </row>
    <row r="4409">
      <c r="A4409" s="3">
        <v>45969.0</v>
      </c>
      <c r="B4409" s="4" t="s">
        <v>288</v>
      </c>
      <c r="C4409" s="2" t="s">
        <v>1937</v>
      </c>
      <c r="D4409" s="2" t="s">
        <v>9298</v>
      </c>
      <c r="E4409" s="2">
        <v>0.0</v>
      </c>
      <c r="F4409" s="2">
        <v>0.0</v>
      </c>
      <c r="G4409" s="2" t="s">
        <v>704</v>
      </c>
      <c r="H4409" s="2" t="s">
        <v>3236</v>
      </c>
    </row>
    <row r="4410">
      <c r="A4410" s="3">
        <v>45970.0</v>
      </c>
      <c r="B4410" s="4" t="s">
        <v>256</v>
      </c>
      <c r="C4410" s="2" t="s">
        <v>1937</v>
      </c>
      <c r="D4410" s="2" t="s">
        <v>9298</v>
      </c>
      <c r="E4410" s="2">
        <v>0.0</v>
      </c>
      <c r="F4410" s="2">
        <v>0.0</v>
      </c>
      <c r="G4410" s="2" t="s">
        <v>704</v>
      </c>
      <c r="H4410" s="2" t="s">
        <v>3236</v>
      </c>
    </row>
    <row r="4411">
      <c r="A4411" s="3">
        <v>45971.0</v>
      </c>
      <c r="B4411" s="4" t="s">
        <v>180</v>
      </c>
      <c r="C4411" s="2" t="s">
        <v>1937</v>
      </c>
      <c r="D4411" s="2" t="s">
        <v>9298</v>
      </c>
      <c r="E4411" s="2">
        <v>0.0</v>
      </c>
      <c r="F4411" s="2">
        <v>0.0</v>
      </c>
      <c r="G4411" s="2" t="s">
        <v>704</v>
      </c>
      <c r="H4411" s="2" t="s">
        <v>3236</v>
      </c>
    </row>
    <row r="4412">
      <c r="A4412" s="3">
        <v>45972.0</v>
      </c>
      <c r="B4412" s="4" t="s">
        <v>208</v>
      </c>
      <c r="C4412" s="2" t="s">
        <v>1937</v>
      </c>
      <c r="D4412" s="2" t="s">
        <v>9298</v>
      </c>
      <c r="E4412" s="2">
        <v>0.0</v>
      </c>
      <c r="F4412" s="2">
        <v>0.0</v>
      </c>
      <c r="G4412" s="2" t="s">
        <v>704</v>
      </c>
      <c r="H4412" s="2" t="s">
        <v>3236</v>
      </c>
    </row>
    <row r="4413">
      <c r="A4413" s="3">
        <v>45973.0</v>
      </c>
      <c r="B4413" s="4" t="s">
        <v>303</v>
      </c>
      <c r="C4413" s="2" t="s">
        <v>1937</v>
      </c>
      <c r="D4413" s="2" t="s">
        <v>9298</v>
      </c>
      <c r="E4413" s="2">
        <v>0.0</v>
      </c>
      <c r="F4413" s="2">
        <v>0.0</v>
      </c>
      <c r="G4413" s="2" t="s">
        <v>704</v>
      </c>
      <c r="H4413" s="2" t="s">
        <v>3236</v>
      </c>
    </row>
    <row r="4414">
      <c r="A4414" s="3">
        <v>45974.0</v>
      </c>
      <c r="B4414" s="4" t="s">
        <v>148</v>
      </c>
      <c r="C4414" s="2" t="s">
        <v>1937</v>
      </c>
      <c r="D4414" s="2" t="s">
        <v>9298</v>
      </c>
      <c r="E4414" s="2">
        <v>0.0</v>
      </c>
      <c r="F4414" s="2">
        <v>0.0</v>
      </c>
      <c r="G4414" s="2" t="s">
        <v>704</v>
      </c>
      <c r="H4414" s="2" t="s">
        <v>3236</v>
      </c>
    </row>
    <row r="4415">
      <c r="A4415" s="3">
        <v>45975.0</v>
      </c>
      <c r="B4415" s="4" t="s">
        <v>196</v>
      </c>
      <c r="C4415" s="2" t="s">
        <v>1937</v>
      </c>
      <c r="D4415" s="2" t="s">
        <v>9298</v>
      </c>
      <c r="E4415" s="2">
        <v>0.0</v>
      </c>
      <c r="F4415" s="2">
        <v>0.0</v>
      </c>
      <c r="G4415" s="2" t="s">
        <v>704</v>
      </c>
      <c r="H4415" s="2" t="s">
        <v>3236</v>
      </c>
    </row>
    <row r="4416">
      <c r="A4416" s="3">
        <v>45976.0</v>
      </c>
      <c r="B4416" s="4" t="s">
        <v>288</v>
      </c>
      <c r="C4416" s="2" t="s">
        <v>1937</v>
      </c>
      <c r="D4416" s="2" t="s">
        <v>9298</v>
      </c>
      <c r="E4416" s="2">
        <v>0.0</v>
      </c>
      <c r="F4416" s="2">
        <v>0.0</v>
      </c>
      <c r="G4416" s="2" t="s">
        <v>704</v>
      </c>
      <c r="H4416" s="2" t="s">
        <v>3236</v>
      </c>
    </row>
    <row r="4417">
      <c r="A4417" s="3">
        <v>45977.0</v>
      </c>
      <c r="B4417" s="4" t="s">
        <v>256</v>
      </c>
      <c r="C4417" s="2" t="s">
        <v>1937</v>
      </c>
      <c r="D4417" s="2" t="s">
        <v>9298</v>
      </c>
      <c r="E4417" s="2">
        <v>0.0</v>
      </c>
      <c r="F4417" s="2">
        <v>0.0</v>
      </c>
      <c r="G4417" s="2" t="s">
        <v>704</v>
      </c>
      <c r="H4417" s="2" t="s">
        <v>3236</v>
      </c>
    </row>
    <row r="4418">
      <c r="A4418" s="3">
        <v>45978.0</v>
      </c>
      <c r="B4418" s="4" t="s">
        <v>180</v>
      </c>
      <c r="C4418" s="2" t="s">
        <v>1937</v>
      </c>
      <c r="D4418" s="2" t="s">
        <v>9298</v>
      </c>
      <c r="E4418" s="2">
        <v>0.0</v>
      </c>
      <c r="F4418" s="2">
        <v>0.0</v>
      </c>
      <c r="G4418" s="2" t="s">
        <v>704</v>
      </c>
      <c r="H4418" s="2" t="s">
        <v>3236</v>
      </c>
    </row>
    <row r="4419">
      <c r="A4419" s="3">
        <v>45979.0</v>
      </c>
      <c r="B4419" s="4" t="s">
        <v>208</v>
      </c>
      <c r="C4419" s="2" t="s">
        <v>1937</v>
      </c>
      <c r="D4419" s="2" t="s">
        <v>9298</v>
      </c>
      <c r="E4419" s="2">
        <v>0.0</v>
      </c>
      <c r="F4419" s="2">
        <v>0.0</v>
      </c>
      <c r="G4419" s="2" t="s">
        <v>704</v>
      </c>
      <c r="H4419" s="2" t="s">
        <v>3236</v>
      </c>
    </row>
    <row r="4420">
      <c r="A4420" s="3">
        <v>45980.0</v>
      </c>
      <c r="B4420" s="4" t="s">
        <v>303</v>
      </c>
      <c r="C4420" s="2" t="s">
        <v>1937</v>
      </c>
      <c r="D4420" s="2" t="s">
        <v>9298</v>
      </c>
      <c r="E4420" s="2">
        <v>0.0</v>
      </c>
      <c r="F4420" s="2">
        <v>0.0</v>
      </c>
      <c r="G4420" s="2" t="s">
        <v>704</v>
      </c>
      <c r="H4420" s="2" t="s">
        <v>3236</v>
      </c>
    </row>
    <row r="4421">
      <c r="A4421" s="3">
        <v>45981.0</v>
      </c>
      <c r="B4421" s="4" t="s">
        <v>148</v>
      </c>
      <c r="C4421" s="2" t="s">
        <v>1937</v>
      </c>
      <c r="D4421" s="2" t="s">
        <v>9298</v>
      </c>
      <c r="E4421" s="2">
        <v>0.0</v>
      </c>
      <c r="F4421" s="2">
        <v>0.0</v>
      </c>
      <c r="G4421" s="2" t="s">
        <v>704</v>
      </c>
      <c r="H4421" s="2" t="s">
        <v>3236</v>
      </c>
    </row>
    <row r="4422">
      <c r="A4422" s="3">
        <v>45982.0</v>
      </c>
      <c r="B4422" s="4" t="s">
        <v>196</v>
      </c>
      <c r="C4422" s="2" t="s">
        <v>1937</v>
      </c>
      <c r="D4422" s="2" t="s">
        <v>9298</v>
      </c>
      <c r="E4422" s="2">
        <v>0.0</v>
      </c>
      <c r="F4422" s="2">
        <v>0.0</v>
      </c>
      <c r="G4422" s="2" t="s">
        <v>704</v>
      </c>
      <c r="H4422" s="2" t="s">
        <v>3236</v>
      </c>
    </row>
    <row r="4423">
      <c r="A4423" s="3">
        <v>45983.0</v>
      </c>
      <c r="B4423" s="4" t="s">
        <v>288</v>
      </c>
      <c r="C4423" s="2" t="s">
        <v>1937</v>
      </c>
      <c r="D4423" s="2" t="s">
        <v>9298</v>
      </c>
      <c r="E4423" s="2">
        <v>0.0</v>
      </c>
      <c r="F4423" s="2">
        <v>0.0</v>
      </c>
      <c r="G4423" s="2" t="s">
        <v>704</v>
      </c>
      <c r="H4423" s="2" t="s">
        <v>3236</v>
      </c>
    </row>
    <row r="4424">
      <c r="A4424" s="3">
        <v>45984.0</v>
      </c>
      <c r="B4424" s="4" t="s">
        <v>256</v>
      </c>
      <c r="C4424" s="2" t="s">
        <v>1937</v>
      </c>
      <c r="D4424" s="2" t="s">
        <v>9298</v>
      </c>
      <c r="E4424" s="2">
        <v>0.0</v>
      </c>
      <c r="F4424" s="2">
        <v>0.0</v>
      </c>
      <c r="G4424" s="2" t="s">
        <v>704</v>
      </c>
      <c r="H4424" s="2" t="s">
        <v>3236</v>
      </c>
    </row>
    <row r="4425">
      <c r="A4425" s="3">
        <v>45985.0</v>
      </c>
      <c r="B4425" s="4" t="s">
        <v>180</v>
      </c>
      <c r="C4425" s="2" t="s">
        <v>1937</v>
      </c>
      <c r="D4425" s="2" t="s">
        <v>9298</v>
      </c>
      <c r="E4425" s="2">
        <v>0.0</v>
      </c>
      <c r="F4425" s="2">
        <v>0.0</v>
      </c>
      <c r="G4425" s="2" t="s">
        <v>704</v>
      </c>
      <c r="H4425" s="2" t="s">
        <v>3236</v>
      </c>
    </row>
    <row r="4426">
      <c r="A4426" s="3">
        <v>45986.0</v>
      </c>
      <c r="B4426" s="4" t="s">
        <v>208</v>
      </c>
      <c r="C4426" s="2" t="s">
        <v>1937</v>
      </c>
      <c r="D4426" s="2" t="s">
        <v>9298</v>
      </c>
      <c r="E4426" s="2">
        <v>0.0</v>
      </c>
      <c r="F4426" s="2">
        <v>0.0</v>
      </c>
      <c r="G4426" s="2" t="s">
        <v>704</v>
      </c>
      <c r="H4426" s="2" t="s">
        <v>3236</v>
      </c>
    </row>
    <row r="4427">
      <c r="A4427" s="3">
        <v>45987.0</v>
      </c>
      <c r="B4427" s="4" t="s">
        <v>303</v>
      </c>
      <c r="C4427" s="2" t="s">
        <v>1937</v>
      </c>
      <c r="D4427" s="2" t="s">
        <v>9298</v>
      </c>
      <c r="E4427" s="2">
        <v>0.0</v>
      </c>
      <c r="F4427" s="2">
        <v>0.0</v>
      </c>
      <c r="G4427" s="2" t="s">
        <v>704</v>
      </c>
      <c r="H4427" s="2" t="s">
        <v>3236</v>
      </c>
    </row>
    <row r="4428">
      <c r="A4428" s="3">
        <v>45988.0</v>
      </c>
      <c r="B4428" s="4" t="s">
        <v>148</v>
      </c>
      <c r="C4428" s="2" t="s">
        <v>1937</v>
      </c>
      <c r="D4428" s="2" t="s">
        <v>9298</v>
      </c>
      <c r="E4428" s="2">
        <v>0.0</v>
      </c>
      <c r="F4428" s="2">
        <v>0.0</v>
      </c>
      <c r="G4428" s="2" t="s">
        <v>704</v>
      </c>
      <c r="H4428" s="2" t="s">
        <v>3236</v>
      </c>
    </row>
    <row r="4429">
      <c r="A4429" s="3">
        <v>45989.0</v>
      </c>
      <c r="B4429" s="4" t="s">
        <v>196</v>
      </c>
      <c r="C4429" s="2" t="s">
        <v>1937</v>
      </c>
      <c r="D4429" s="2" t="s">
        <v>9298</v>
      </c>
      <c r="E4429" s="2">
        <v>0.0</v>
      </c>
      <c r="F4429" s="2">
        <v>0.0</v>
      </c>
      <c r="G4429" s="2" t="s">
        <v>704</v>
      </c>
      <c r="H4429" s="2" t="s">
        <v>3236</v>
      </c>
    </row>
    <row r="4430">
      <c r="A4430" s="3">
        <v>45990.0</v>
      </c>
      <c r="B4430" s="4" t="s">
        <v>288</v>
      </c>
      <c r="C4430" s="2" t="s">
        <v>1937</v>
      </c>
      <c r="D4430" s="2" t="s">
        <v>9298</v>
      </c>
      <c r="E4430" s="2">
        <v>1.0</v>
      </c>
      <c r="F4430" s="2">
        <v>0.0</v>
      </c>
      <c r="G4430" s="2" t="s">
        <v>704</v>
      </c>
      <c r="H4430" s="2" t="s">
        <v>3236</v>
      </c>
    </row>
    <row r="4431">
      <c r="A4431" s="3">
        <v>45991.0</v>
      </c>
      <c r="B4431" s="4" t="s">
        <v>256</v>
      </c>
      <c r="C4431" s="2" t="s">
        <v>1937</v>
      </c>
      <c r="D4431" s="2" t="s">
        <v>9298</v>
      </c>
      <c r="E4431" s="2">
        <v>0.0</v>
      </c>
      <c r="F4431" s="2">
        <v>0.0</v>
      </c>
      <c r="G4431" s="2" t="s">
        <v>704</v>
      </c>
      <c r="H4431" s="2" t="s">
        <v>3236</v>
      </c>
    </row>
    <row r="4432">
      <c r="A4432" s="3">
        <v>45992.0</v>
      </c>
      <c r="B4432" s="4" t="s">
        <v>180</v>
      </c>
      <c r="C4432" s="2" t="s">
        <v>1937</v>
      </c>
      <c r="D4432" s="2" t="s">
        <v>9298</v>
      </c>
      <c r="E4432" s="2">
        <v>0.0</v>
      </c>
      <c r="F4432" s="2">
        <v>0.0</v>
      </c>
      <c r="G4432" s="2" t="s">
        <v>704</v>
      </c>
      <c r="H4432" s="2" t="s">
        <v>3236</v>
      </c>
    </row>
    <row r="4433">
      <c r="A4433" s="3">
        <v>45993.0</v>
      </c>
      <c r="B4433" s="4" t="s">
        <v>208</v>
      </c>
      <c r="C4433" s="2" t="s">
        <v>1937</v>
      </c>
      <c r="D4433" s="2" t="s">
        <v>9298</v>
      </c>
      <c r="E4433" s="2">
        <v>0.0</v>
      </c>
      <c r="F4433" s="2">
        <v>0.0</v>
      </c>
      <c r="G4433" s="2" t="s">
        <v>704</v>
      </c>
      <c r="H4433" s="2" t="s">
        <v>3236</v>
      </c>
    </row>
    <row r="4434">
      <c r="A4434" s="3">
        <v>45994.0</v>
      </c>
      <c r="B4434" s="4" t="s">
        <v>303</v>
      </c>
      <c r="C4434" s="2" t="s">
        <v>1937</v>
      </c>
      <c r="D4434" s="2" t="s">
        <v>9298</v>
      </c>
      <c r="E4434" s="2">
        <v>0.0</v>
      </c>
      <c r="F4434" s="2">
        <v>0.0</v>
      </c>
      <c r="G4434" s="2" t="s">
        <v>704</v>
      </c>
      <c r="H4434" s="2" t="s">
        <v>3236</v>
      </c>
    </row>
    <row r="4435">
      <c r="A4435" s="3">
        <v>45995.0</v>
      </c>
      <c r="B4435" s="4" t="s">
        <v>148</v>
      </c>
      <c r="C4435" s="2" t="s">
        <v>1937</v>
      </c>
      <c r="D4435" s="2" t="s">
        <v>9298</v>
      </c>
      <c r="E4435" s="2">
        <v>0.0</v>
      </c>
      <c r="F4435" s="2">
        <v>0.0</v>
      </c>
      <c r="G4435" s="2" t="s">
        <v>704</v>
      </c>
      <c r="H4435" s="2" t="s">
        <v>3236</v>
      </c>
    </row>
    <row r="4436">
      <c r="A4436" s="3">
        <v>45996.0</v>
      </c>
      <c r="B4436" s="4" t="s">
        <v>196</v>
      </c>
      <c r="C4436" s="2" t="s">
        <v>1937</v>
      </c>
      <c r="D4436" s="2" t="s">
        <v>9298</v>
      </c>
      <c r="E4436" s="2">
        <v>0.0</v>
      </c>
      <c r="F4436" s="2">
        <v>0.0</v>
      </c>
      <c r="G4436" s="2" t="s">
        <v>704</v>
      </c>
      <c r="H4436" s="2" t="s">
        <v>3236</v>
      </c>
    </row>
    <row r="4437">
      <c r="A4437" s="3">
        <v>45997.0</v>
      </c>
      <c r="B4437" s="4" t="s">
        <v>288</v>
      </c>
      <c r="C4437" s="2" t="s">
        <v>1937</v>
      </c>
      <c r="D4437" s="2" t="s">
        <v>9298</v>
      </c>
      <c r="E4437" s="2">
        <v>0.0</v>
      </c>
      <c r="F4437" s="2">
        <v>0.0</v>
      </c>
      <c r="G4437" s="2" t="s">
        <v>704</v>
      </c>
      <c r="H4437" s="2" t="s">
        <v>3236</v>
      </c>
    </row>
    <row r="4438">
      <c r="A4438" s="3">
        <v>45998.0</v>
      </c>
      <c r="B4438" s="4" t="s">
        <v>256</v>
      </c>
      <c r="C4438" s="2" t="s">
        <v>1937</v>
      </c>
      <c r="D4438" s="2" t="s">
        <v>9298</v>
      </c>
      <c r="E4438" s="2">
        <v>0.0</v>
      </c>
      <c r="F4438" s="2">
        <v>0.0</v>
      </c>
      <c r="G4438" s="2" t="s">
        <v>704</v>
      </c>
      <c r="H4438" s="2" t="s">
        <v>3236</v>
      </c>
    </row>
    <row r="4439">
      <c r="A4439" s="3">
        <v>45999.0</v>
      </c>
      <c r="B4439" s="4" t="s">
        <v>180</v>
      </c>
      <c r="C4439" s="2" t="s">
        <v>1937</v>
      </c>
      <c r="D4439" s="2" t="s">
        <v>9298</v>
      </c>
      <c r="E4439" s="2">
        <v>0.0</v>
      </c>
      <c r="F4439" s="2">
        <v>0.0</v>
      </c>
      <c r="G4439" s="2" t="s">
        <v>704</v>
      </c>
      <c r="H4439" s="2" t="s">
        <v>3236</v>
      </c>
    </row>
    <row r="4440">
      <c r="A4440" s="3">
        <v>46000.0</v>
      </c>
      <c r="B4440" s="4" t="s">
        <v>208</v>
      </c>
      <c r="C4440" s="2" t="s">
        <v>1937</v>
      </c>
      <c r="D4440" s="2" t="s">
        <v>9298</v>
      </c>
      <c r="E4440" s="2">
        <v>0.0</v>
      </c>
      <c r="F4440" s="2">
        <v>0.0</v>
      </c>
      <c r="G4440" s="2" t="s">
        <v>704</v>
      </c>
      <c r="H4440" s="2" t="s">
        <v>3236</v>
      </c>
    </row>
    <row r="4441">
      <c r="A4441" s="3">
        <v>46001.0</v>
      </c>
      <c r="B4441" s="4" t="s">
        <v>303</v>
      </c>
      <c r="C4441" s="2" t="s">
        <v>1937</v>
      </c>
      <c r="D4441" s="2" t="s">
        <v>9298</v>
      </c>
      <c r="E4441" s="2">
        <v>0.0</v>
      </c>
      <c r="F4441" s="2">
        <v>0.0</v>
      </c>
      <c r="G4441" s="2" t="s">
        <v>704</v>
      </c>
      <c r="H4441" s="2" t="s">
        <v>3236</v>
      </c>
    </row>
    <row r="4442">
      <c r="A4442" s="3">
        <v>46002.0</v>
      </c>
      <c r="B4442" s="4" t="s">
        <v>148</v>
      </c>
      <c r="C4442" s="2" t="s">
        <v>1937</v>
      </c>
      <c r="D4442" s="2" t="s">
        <v>9298</v>
      </c>
      <c r="E4442" s="2">
        <v>0.0</v>
      </c>
      <c r="F4442" s="2">
        <v>0.0</v>
      </c>
      <c r="G4442" s="2" t="s">
        <v>704</v>
      </c>
      <c r="H4442" s="2" t="s">
        <v>3236</v>
      </c>
    </row>
    <row r="4443">
      <c r="A4443" s="3">
        <v>46003.0</v>
      </c>
      <c r="B4443" s="4" t="s">
        <v>196</v>
      </c>
      <c r="C4443" s="2" t="s">
        <v>1937</v>
      </c>
      <c r="D4443" s="2" t="s">
        <v>9298</v>
      </c>
      <c r="E4443" s="2">
        <v>0.0</v>
      </c>
      <c r="F4443" s="2">
        <v>0.0</v>
      </c>
      <c r="G4443" s="2" t="s">
        <v>704</v>
      </c>
      <c r="H4443" s="2" t="s">
        <v>3236</v>
      </c>
    </row>
    <row r="4444">
      <c r="A4444" s="3">
        <v>46004.0</v>
      </c>
      <c r="B4444" s="4" t="s">
        <v>288</v>
      </c>
      <c r="C4444" s="2" t="s">
        <v>1937</v>
      </c>
      <c r="D4444" s="2" t="s">
        <v>9298</v>
      </c>
      <c r="E4444" s="2">
        <v>0.0</v>
      </c>
      <c r="F4444" s="2">
        <v>0.0</v>
      </c>
      <c r="G4444" s="2" t="s">
        <v>704</v>
      </c>
      <c r="H4444" s="2" t="s">
        <v>3236</v>
      </c>
    </row>
    <row r="4445">
      <c r="A4445" s="3">
        <v>46005.0</v>
      </c>
      <c r="B4445" s="4" t="s">
        <v>256</v>
      </c>
      <c r="C4445" s="2" t="s">
        <v>1937</v>
      </c>
      <c r="D4445" s="2" t="s">
        <v>9298</v>
      </c>
      <c r="E4445" s="2">
        <v>0.0</v>
      </c>
      <c r="F4445" s="2">
        <v>0.0</v>
      </c>
      <c r="G4445" s="2" t="s">
        <v>704</v>
      </c>
      <c r="H4445" s="2" t="s">
        <v>3236</v>
      </c>
    </row>
    <row r="4446">
      <c r="A4446" s="3">
        <v>46006.0</v>
      </c>
      <c r="B4446" s="4" t="s">
        <v>180</v>
      </c>
      <c r="C4446" s="2" t="s">
        <v>1937</v>
      </c>
      <c r="D4446" s="2" t="s">
        <v>9298</v>
      </c>
      <c r="E4446" s="2">
        <v>0.0</v>
      </c>
      <c r="F4446" s="2">
        <v>0.0</v>
      </c>
      <c r="G4446" s="2" t="s">
        <v>704</v>
      </c>
      <c r="H4446" s="2" t="s">
        <v>3236</v>
      </c>
    </row>
    <row r="4447">
      <c r="A4447" s="3">
        <v>46007.0</v>
      </c>
      <c r="B4447" s="4" t="s">
        <v>208</v>
      </c>
      <c r="C4447" s="2" t="s">
        <v>1937</v>
      </c>
      <c r="D4447" s="2" t="s">
        <v>9298</v>
      </c>
      <c r="E4447" s="2">
        <v>0.0</v>
      </c>
      <c r="F4447" s="2">
        <v>0.0</v>
      </c>
      <c r="G4447" s="2" t="s">
        <v>704</v>
      </c>
      <c r="H4447" s="2" t="s">
        <v>3236</v>
      </c>
    </row>
    <row r="4448">
      <c r="A4448" s="3">
        <v>46008.0</v>
      </c>
      <c r="B4448" s="4" t="s">
        <v>303</v>
      </c>
      <c r="C4448" s="2" t="s">
        <v>1937</v>
      </c>
      <c r="D4448" s="2" t="s">
        <v>9298</v>
      </c>
      <c r="E4448" s="2">
        <v>0.0</v>
      </c>
      <c r="F4448" s="2">
        <v>0.0</v>
      </c>
      <c r="G4448" s="2" t="s">
        <v>704</v>
      </c>
      <c r="H4448" s="2" t="s">
        <v>3236</v>
      </c>
    </row>
    <row r="4449">
      <c r="A4449" s="3">
        <v>46009.0</v>
      </c>
      <c r="B4449" s="4" t="s">
        <v>148</v>
      </c>
      <c r="C4449" s="2" t="s">
        <v>1937</v>
      </c>
      <c r="D4449" s="2" t="s">
        <v>9298</v>
      </c>
      <c r="E4449" s="2">
        <v>0.0</v>
      </c>
      <c r="F4449" s="2">
        <v>0.0</v>
      </c>
      <c r="G4449" s="2" t="s">
        <v>704</v>
      </c>
      <c r="H4449" s="2" t="s">
        <v>3236</v>
      </c>
    </row>
    <row r="4450">
      <c r="A4450" s="3">
        <v>46010.0</v>
      </c>
      <c r="B4450" s="4" t="s">
        <v>196</v>
      </c>
      <c r="C4450" s="2" t="s">
        <v>1937</v>
      </c>
      <c r="D4450" s="2" t="s">
        <v>9298</v>
      </c>
      <c r="E4450" s="2">
        <v>0.0</v>
      </c>
      <c r="F4450" s="2">
        <v>0.0</v>
      </c>
      <c r="G4450" s="2" t="s">
        <v>704</v>
      </c>
      <c r="H4450" s="2" t="s">
        <v>3236</v>
      </c>
    </row>
    <row r="4451">
      <c r="A4451" s="3">
        <v>46011.0</v>
      </c>
      <c r="B4451" s="4" t="s">
        <v>288</v>
      </c>
      <c r="C4451" s="2" t="s">
        <v>1937</v>
      </c>
      <c r="D4451" s="2" t="s">
        <v>9298</v>
      </c>
      <c r="E4451" s="2">
        <v>0.0</v>
      </c>
      <c r="F4451" s="2">
        <v>0.0</v>
      </c>
      <c r="G4451" s="2" t="s">
        <v>704</v>
      </c>
      <c r="H4451" s="2" t="s">
        <v>3236</v>
      </c>
    </row>
    <row r="4452">
      <c r="A4452" s="3">
        <v>46012.0</v>
      </c>
      <c r="B4452" s="4" t="s">
        <v>256</v>
      </c>
      <c r="C4452" s="2" t="s">
        <v>1937</v>
      </c>
      <c r="D4452" s="2" t="s">
        <v>9298</v>
      </c>
      <c r="E4452" s="2">
        <v>0.0</v>
      </c>
      <c r="F4452" s="2">
        <v>0.0</v>
      </c>
      <c r="G4452" s="2" t="s">
        <v>704</v>
      </c>
      <c r="H4452" s="2" t="s">
        <v>3236</v>
      </c>
    </row>
    <row r="4453">
      <c r="A4453" s="3">
        <v>46013.0</v>
      </c>
      <c r="B4453" s="4" t="s">
        <v>180</v>
      </c>
      <c r="C4453" s="2" t="s">
        <v>1937</v>
      </c>
      <c r="D4453" s="2" t="s">
        <v>9298</v>
      </c>
      <c r="E4453" s="2">
        <v>0.0</v>
      </c>
      <c r="F4453" s="2">
        <v>0.0</v>
      </c>
      <c r="G4453" s="2" t="s">
        <v>704</v>
      </c>
      <c r="H4453" s="2" t="s">
        <v>3236</v>
      </c>
    </row>
    <row r="4454">
      <c r="A4454" s="3">
        <v>46014.0</v>
      </c>
      <c r="B4454" s="4" t="s">
        <v>208</v>
      </c>
      <c r="C4454" s="2" t="s">
        <v>1937</v>
      </c>
      <c r="D4454" s="2" t="s">
        <v>9298</v>
      </c>
      <c r="E4454" s="2">
        <v>0.0</v>
      </c>
      <c r="F4454" s="2">
        <v>0.0</v>
      </c>
      <c r="G4454" s="2" t="s">
        <v>704</v>
      </c>
      <c r="H4454" s="2" t="s">
        <v>3236</v>
      </c>
    </row>
    <row r="4455">
      <c r="A4455" s="3">
        <v>46015.0</v>
      </c>
      <c r="B4455" s="4" t="s">
        <v>303</v>
      </c>
      <c r="C4455" s="2" t="s">
        <v>1937</v>
      </c>
      <c r="D4455" s="2" t="s">
        <v>9298</v>
      </c>
      <c r="E4455" s="2">
        <v>0.0</v>
      </c>
      <c r="F4455" s="2">
        <v>0.0</v>
      </c>
      <c r="G4455" s="2" t="s">
        <v>704</v>
      </c>
      <c r="H4455" s="2" t="s">
        <v>3236</v>
      </c>
    </row>
    <row r="4456">
      <c r="A4456" s="3">
        <v>46016.0</v>
      </c>
      <c r="B4456" s="4" t="s">
        <v>148</v>
      </c>
      <c r="C4456" s="2" t="s">
        <v>1937</v>
      </c>
      <c r="D4456" s="2" t="s">
        <v>9298</v>
      </c>
      <c r="E4456" s="2">
        <v>0.0</v>
      </c>
      <c r="F4456" s="2">
        <v>0.0</v>
      </c>
      <c r="G4456" s="2" t="s">
        <v>704</v>
      </c>
      <c r="H4456" s="2" t="s">
        <v>3236</v>
      </c>
    </row>
    <row r="4457">
      <c r="A4457" s="3">
        <v>46017.0</v>
      </c>
      <c r="B4457" s="4" t="s">
        <v>196</v>
      </c>
      <c r="C4457" s="2" t="s">
        <v>1937</v>
      </c>
      <c r="D4457" s="2" t="s">
        <v>9298</v>
      </c>
      <c r="E4457" s="2">
        <v>0.0</v>
      </c>
      <c r="F4457" s="2">
        <v>0.0</v>
      </c>
      <c r="G4457" s="2" t="s">
        <v>704</v>
      </c>
      <c r="H4457" s="2" t="s">
        <v>3236</v>
      </c>
    </row>
    <row r="4458">
      <c r="A4458" s="3">
        <v>46018.0</v>
      </c>
      <c r="B4458" s="4" t="s">
        <v>288</v>
      </c>
      <c r="C4458" s="2" t="s">
        <v>1937</v>
      </c>
      <c r="D4458" s="2" t="s">
        <v>9298</v>
      </c>
      <c r="E4458" s="2">
        <v>0.0</v>
      </c>
      <c r="F4458" s="2">
        <v>0.0</v>
      </c>
      <c r="G4458" s="2" t="s">
        <v>704</v>
      </c>
      <c r="H4458" s="2" t="s">
        <v>3236</v>
      </c>
    </row>
    <row r="4459">
      <c r="A4459" s="3">
        <v>46019.0</v>
      </c>
      <c r="B4459" s="4" t="s">
        <v>256</v>
      </c>
      <c r="C4459" s="2" t="s">
        <v>1937</v>
      </c>
      <c r="D4459" s="2" t="s">
        <v>9298</v>
      </c>
      <c r="E4459" s="2">
        <v>0.0</v>
      </c>
      <c r="F4459" s="2">
        <v>0.0</v>
      </c>
      <c r="G4459" s="2" t="s">
        <v>704</v>
      </c>
      <c r="H4459" s="2" t="s">
        <v>3236</v>
      </c>
    </row>
    <row r="4460">
      <c r="A4460" s="3">
        <v>46020.0</v>
      </c>
      <c r="B4460" s="4" t="s">
        <v>180</v>
      </c>
      <c r="C4460" s="2" t="s">
        <v>1937</v>
      </c>
      <c r="D4460" s="2" t="s">
        <v>9298</v>
      </c>
      <c r="E4460" s="2">
        <v>0.0</v>
      </c>
      <c r="F4460" s="2">
        <v>0.0</v>
      </c>
      <c r="G4460" s="2" t="s">
        <v>704</v>
      </c>
      <c r="H4460" s="2" t="s">
        <v>3236</v>
      </c>
    </row>
    <row r="4461">
      <c r="A4461" s="3">
        <v>46021.0</v>
      </c>
      <c r="B4461" s="4" t="s">
        <v>208</v>
      </c>
      <c r="C4461" s="2" t="s">
        <v>1937</v>
      </c>
      <c r="D4461" s="2" t="s">
        <v>9298</v>
      </c>
      <c r="E4461" s="2">
        <v>0.0</v>
      </c>
      <c r="F4461" s="2">
        <v>0.0</v>
      </c>
      <c r="G4461" s="2" t="s">
        <v>704</v>
      </c>
      <c r="H4461" s="2" t="s">
        <v>3236</v>
      </c>
    </row>
    <row r="4462">
      <c r="A4462" s="3">
        <v>46022.0</v>
      </c>
      <c r="B4462" s="4" t="s">
        <v>303</v>
      </c>
      <c r="C4462" s="2" t="s">
        <v>1937</v>
      </c>
      <c r="D4462" s="2" t="s">
        <v>9298</v>
      </c>
      <c r="E4462" s="2">
        <v>0.0</v>
      </c>
      <c r="F4462" s="2">
        <v>0.0</v>
      </c>
      <c r="G4462" s="2" t="s">
        <v>704</v>
      </c>
      <c r="H4462" s="2" t="s">
        <v>3236</v>
      </c>
    </row>
    <row r="4463">
      <c r="A4463" s="3">
        <v>46023.0</v>
      </c>
      <c r="B4463" s="4" t="s">
        <v>148</v>
      </c>
      <c r="C4463" s="2" t="s">
        <v>1937</v>
      </c>
      <c r="D4463" s="2" t="s">
        <v>9298</v>
      </c>
      <c r="E4463" s="2">
        <v>0.0</v>
      </c>
      <c r="F4463" s="2">
        <v>0.0</v>
      </c>
      <c r="G4463" s="2" t="s">
        <v>704</v>
      </c>
      <c r="H4463" s="2" t="s">
        <v>3236</v>
      </c>
    </row>
    <row r="4464">
      <c r="A4464" s="3">
        <v>46024.0</v>
      </c>
      <c r="B4464" s="4" t="s">
        <v>196</v>
      </c>
      <c r="C4464" s="2" t="s">
        <v>1937</v>
      </c>
      <c r="D4464" s="2" t="s">
        <v>9298</v>
      </c>
      <c r="E4464" s="2">
        <v>0.0</v>
      </c>
      <c r="F4464" s="2">
        <v>0.0</v>
      </c>
      <c r="G4464" s="2" t="s">
        <v>704</v>
      </c>
      <c r="H4464" s="2" t="s">
        <v>3236</v>
      </c>
    </row>
    <row r="4465">
      <c r="A4465" s="3">
        <v>46025.0</v>
      </c>
      <c r="B4465" s="4" t="s">
        <v>288</v>
      </c>
      <c r="C4465" s="2" t="s">
        <v>1937</v>
      </c>
      <c r="D4465" s="2" t="s">
        <v>9298</v>
      </c>
      <c r="E4465" s="2">
        <v>0.0</v>
      </c>
      <c r="F4465" s="2">
        <v>0.0</v>
      </c>
      <c r="G4465" s="2" t="s">
        <v>704</v>
      </c>
      <c r="H4465" s="2" t="s">
        <v>3236</v>
      </c>
    </row>
    <row r="4466">
      <c r="A4466" s="3">
        <v>46026.0</v>
      </c>
      <c r="B4466" s="4" t="s">
        <v>256</v>
      </c>
      <c r="C4466" s="2" t="s">
        <v>1937</v>
      </c>
      <c r="D4466" s="2" t="s">
        <v>9298</v>
      </c>
      <c r="E4466" s="2">
        <v>0.0</v>
      </c>
      <c r="F4466" s="2">
        <v>0.0</v>
      </c>
      <c r="G4466" s="2" t="s">
        <v>704</v>
      </c>
      <c r="H4466" s="2" t="s">
        <v>3236</v>
      </c>
    </row>
    <row r="4467">
      <c r="A4467" s="3">
        <v>46027.0</v>
      </c>
      <c r="B4467" s="4" t="s">
        <v>180</v>
      </c>
      <c r="C4467" s="2" t="s">
        <v>1937</v>
      </c>
      <c r="D4467" s="2" t="s">
        <v>9298</v>
      </c>
      <c r="E4467" s="2">
        <v>0.0</v>
      </c>
      <c r="F4467" s="2">
        <v>0.0</v>
      </c>
      <c r="G4467" s="2" t="s">
        <v>704</v>
      </c>
      <c r="H4467" s="2" t="s">
        <v>3236</v>
      </c>
    </row>
    <row r="4468">
      <c r="A4468" s="3">
        <v>46028.0</v>
      </c>
      <c r="B4468" s="4" t="s">
        <v>208</v>
      </c>
      <c r="C4468" s="2" t="s">
        <v>1937</v>
      </c>
      <c r="D4468" s="2" t="s">
        <v>9298</v>
      </c>
      <c r="E4468" s="2">
        <v>0.0</v>
      </c>
      <c r="F4468" s="2">
        <v>0.0</v>
      </c>
      <c r="G4468" s="2" t="s">
        <v>704</v>
      </c>
      <c r="H4468" s="2" t="s">
        <v>3236</v>
      </c>
    </row>
    <row r="4469">
      <c r="A4469" s="3">
        <v>46029.0</v>
      </c>
      <c r="B4469" s="4" t="s">
        <v>303</v>
      </c>
      <c r="C4469" s="2" t="s">
        <v>1937</v>
      </c>
      <c r="D4469" s="2" t="s">
        <v>9298</v>
      </c>
      <c r="E4469" s="2">
        <v>0.0</v>
      </c>
      <c r="F4469" s="2">
        <v>0.0</v>
      </c>
      <c r="G4469" s="2" t="s">
        <v>704</v>
      </c>
      <c r="H4469" s="2" t="s">
        <v>3236</v>
      </c>
    </row>
    <row r="4470">
      <c r="A4470" s="3">
        <v>46030.0</v>
      </c>
      <c r="B4470" s="4" t="s">
        <v>148</v>
      </c>
      <c r="C4470" s="2" t="s">
        <v>1937</v>
      </c>
      <c r="D4470" s="2" t="s">
        <v>9298</v>
      </c>
      <c r="E4470" s="2">
        <v>0.0</v>
      </c>
      <c r="F4470" s="2">
        <v>0.0</v>
      </c>
      <c r="G4470" s="2" t="s">
        <v>704</v>
      </c>
      <c r="H4470" s="2" t="s">
        <v>3236</v>
      </c>
    </row>
    <row r="4471">
      <c r="A4471" s="3">
        <v>46031.0</v>
      </c>
      <c r="B4471" s="4" t="s">
        <v>196</v>
      </c>
      <c r="C4471" s="2" t="s">
        <v>1937</v>
      </c>
      <c r="D4471" s="2" t="s">
        <v>9298</v>
      </c>
      <c r="E4471" s="2">
        <v>0.0</v>
      </c>
      <c r="F4471" s="2">
        <v>0.0</v>
      </c>
      <c r="G4471" s="2" t="s">
        <v>704</v>
      </c>
      <c r="H4471" s="2" t="s">
        <v>3236</v>
      </c>
    </row>
    <row r="4472">
      <c r="A4472" s="3">
        <v>46032.0</v>
      </c>
      <c r="B4472" s="4" t="s">
        <v>288</v>
      </c>
      <c r="C4472" s="2" t="s">
        <v>1937</v>
      </c>
      <c r="D4472" s="2" t="s">
        <v>9298</v>
      </c>
      <c r="E4472" s="2">
        <v>0.0</v>
      </c>
      <c r="F4472" s="2">
        <v>0.0</v>
      </c>
      <c r="G4472" s="2" t="s">
        <v>704</v>
      </c>
      <c r="H4472" s="2" t="s">
        <v>3236</v>
      </c>
    </row>
    <row r="4473">
      <c r="A4473" s="3">
        <v>46033.0</v>
      </c>
      <c r="B4473" s="4" t="s">
        <v>256</v>
      </c>
      <c r="C4473" s="2" t="s">
        <v>1937</v>
      </c>
      <c r="D4473" s="2" t="s">
        <v>9298</v>
      </c>
      <c r="E4473" s="2">
        <v>0.0</v>
      </c>
      <c r="F4473" s="2">
        <v>0.0</v>
      </c>
      <c r="G4473" s="2" t="s">
        <v>704</v>
      </c>
      <c r="H4473" s="2" t="s">
        <v>3236</v>
      </c>
    </row>
    <row r="4474">
      <c r="A4474" s="3">
        <v>46034.0</v>
      </c>
      <c r="B4474" s="4" t="s">
        <v>180</v>
      </c>
      <c r="C4474" s="2" t="s">
        <v>1937</v>
      </c>
      <c r="D4474" s="2" t="s">
        <v>9298</v>
      </c>
      <c r="E4474" s="2">
        <v>0.0</v>
      </c>
      <c r="F4474" s="2">
        <v>0.0</v>
      </c>
      <c r="G4474" s="2" t="s">
        <v>704</v>
      </c>
      <c r="H4474" s="2" t="s">
        <v>3236</v>
      </c>
    </row>
    <row r="4475">
      <c r="A4475" s="3">
        <v>46035.0</v>
      </c>
      <c r="B4475" s="4" t="s">
        <v>208</v>
      </c>
      <c r="C4475" s="2" t="s">
        <v>1937</v>
      </c>
      <c r="D4475" s="2" t="s">
        <v>9298</v>
      </c>
      <c r="E4475" s="2">
        <v>0.0</v>
      </c>
      <c r="F4475" s="2">
        <v>0.0</v>
      </c>
      <c r="G4475" s="2" t="s">
        <v>704</v>
      </c>
      <c r="H4475" s="2" t="s">
        <v>3236</v>
      </c>
    </row>
    <row r="4476">
      <c r="A4476" s="3">
        <v>46036.0</v>
      </c>
      <c r="B4476" s="4" t="s">
        <v>303</v>
      </c>
      <c r="C4476" s="2" t="s">
        <v>1937</v>
      </c>
      <c r="D4476" s="2" t="s">
        <v>9298</v>
      </c>
      <c r="E4476" s="2">
        <v>0.0</v>
      </c>
      <c r="F4476" s="2">
        <v>0.0</v>
      </c>
      <c r="G4476" s="2" t="s">
        <v>704</v>
      </c>
      <c r="H4476" s="2" t="s">
        <v>3236</v>
      </c>
    </row>
    <row r="4477">
      <c r="A4477" s="3">
        <v>46037.0</v>
      </c>
      <c r="B4477" s="4" t="s">
        <v>148</v>
      </c>
      <c r="C4477" s="2" t="s">
        <v>1937</v>
      </c>
      <c r="D4477" s="2" t="s">
        <v>9298</v>
      </c>
      <c r="E4477" s="2">
        <v>0.0</v>
      </c>
      <c r="F4477" s="2">
        <v>0.0</v>
      </c>
      <c r="G4477" s="2" t="s">
        <v>704</v>
      </c>
      <c r="H4477" s="2" t="s">
        <v>3236</v>
      </c>
    </row>
    <row r="4478">
      <c r="A4478" s="3">
        <v>46038.0</v>
      </c>
      <c r="B4478" s="4" t="s">
        <v>196</v>
      </c>
      <c r="C4478" s="2" t="s">
        <v>1937</v>
      </c>
      <c r="D4478" s="2" t="s">
        <v>9298</v>
      </c>
      <c r="E4478" s="2">
        <v>0.0</v>
      </c>
      <c r="F4478" s="2">
        <v>0.0</v>
      </c>
      <c r="G4478" s="2" t="s">
        <v>704</v>
      </c>
      <c r="H4478" s="2" t="s">
        <v>3236</v>
      </c>
    </row>
    <row r="4479">
      <c r="A4479" s="3">
        <v>46039.0</v>
      </c>
      <c r="B4479" s="4" t="s">
        <v>288</v>
      </c>
      <c r="C4479" s="2" t="s">
        <v>1937</v>
      </c>
      <c r="D4479" s="2" t="s">
        <v>9298</v>
      </c>
      <c r="E4479" s="2">
        <v>0.0</v>
      </c>
      <c r="F4479" s="2">
        <v>0.0</v>
      </c>
      <c r="G4479" s="2" t="s">
        <v>704</v>
      </c>
      <c r="H4479" s="2" t="s">
        <v>3236</v>
      </c>
    </row>
    <row r="4480">
      <c r="A4480" s="3">
        <v>46040.0</v>
      </c>
      <c r="B4480" s="4" t="s">
        <v>256</v>
      </c>
      <c r="C4480" s="2" t="s">
        <v>1937</v>
      </c>
      <c r="D4480" s="2" t="s">
        <v>9298</v>
      </c>
      <c r="E4480" s="2">
        <v>0.0</v>
      </c>
      <c r="F4480" s="2">
        <v>0.0</v>
      </c>
      <c r="G4480" s="2" t="s">
        <v>704</v>
      </c>
      <c r="H4480" s="2" t="s">
        <v>3236</v>
      </c>
    </row>
    <row r="4481">
      <c r="A4481" s="3">
        <v>46041.0</v>
      </c>
      <c r="B4481" s="4" t="s">
        <v>180</v>
      </c>
      <c r="C4481" s="2" t="s">
        <v>1937</v>
      </c>
      <c r="D4481" s="2" t="s">
        <v>9298</v>
      </c>
      <c r="E4481" s="2">
        <v>0.0</v>
      </c>
      <c r="F4481" s="2">
        <v>0.0</v>
      </c>
      <c r="G4481" s="2" t="s">
        <v>704</v>
      </c>
      <c r="H4481" s="2" t="s">
        <v>3236</v>
      </c>
    </row>
    <row r="4482">
      <c r="A4482" s="3">
        <v>46042.0</v>
      </c>
      <c r="B4482" s="4" t="s">
        <v>208</v>
      </c>
      <c r="C4482" s="2" t="s">
        <v>1937</v>
      </c>
      <c r="D4482" s="2" t="s">
        <v>9298</v>
      </c>
      <c r="E4482" s="2">
        <v>0.0</v>
      </c>
      <c r="F4482" s="2">
        <v>0.0</v>
      </c>
      <c r="G4482" s="2" t="s">
        <v>704</v>
      </c>
      <c r="H4482" s="2" t="s">
        <v>3236</v>
      </c>
    </row>
    <row r="4483">
      <c r="A4483" s="3">
        <v>46043.0</v>
      </c>
      <c r="B4483" s="4" t="s">
        <v>303</v>
      </c>
      <c r="C4483" s="2" t="s">
        <v>1937</v>
      </c>
      <c r="D4483" s="2" t="s">
        <v>9298</v>
      </c>
      <c r="E4483" s="2">
        <v>0.0</v>
      </c>
      <c r="F4483" s="2">
        <v>0.0</v>
      </c>
      <c r="G4483" s="2" t="s">
        <v>704</v>
      </c>
      <c r="H4483" s="2" t="s">
        <v>3236</v>
      </c>
    </row>
    <row r="4484">
      <c r="A4484" s="3">
        <v>46044.0</v>
      </c>
      <c r="B4484" s="4" t="s">
        <v>148</v>
      </c>
      <c r="C4484" s="2" t="s">
        <v>1937</v>
      </c>
      <c r="D4484" s="2" t="s">
        <v>9298</v>
      </c>
      <c r="E4484" s="2">
        <v>0.0</v>
      </c>
      <c r="F4484" s="2">
        <v>0.0</v>
      </c>
      <c r="G4484" s="2" t="s">
        <v>704</v>
      </c>
      <c r="H4484" s="2" t="s">
        <v>3236</v>
      </c>
    </row>
    <row r="4485">
      <c r="A4485" s="3">
        <v>46045.0</v>
      </c>
      <c r="B4485" s="4" t="s">
        <v>196</v>
      </c>
      <c r="C4485" s="2" t="s">
        <v>1937</v>
      </c>
      <c r="D4485" s="2" t="s">
        <v>9298</v>
      </c>
      <c r="E4485" s="2">
        <v>0.0</v>
      </c>
      <c r="F4485" s="2">
        <v>0.0</v>
      </c>
      <c r="G4485" s="2" t="s">
        <v>704</v>
      </c>
      <c r="H4485" s="2" t="s">
        <v>3236</v>
      </c>
    </row>
    <row r="4486">
      <c r="A4486" s="3">
        <v>46046.0</v>
      </c>
      <c r="B4486" s="4" t="s">
        <v>288</v>
      </c>
      <c r="C4486" s="2" t="s">
        <v>1937</v>
      </c>
      <c r="D4486" s="2" t="s">
        <v>9298</v>
      </c>
      <c r="E4486" s="2">
        <v>0.0</v>
      </c>
      <c r="F4486" s="2">
        <v>0.0</v>
      </c>
      <c r="G4486" s="2" t="s">
        <v>704</v>
      </c>
      <c r="H4486" s="2" t="s">
        <v>3236</v>
      </c>
    </row>
    <row r="4487">
      <c r="A4487" s="3">
        <v>46047.0</v>
      </c>
      <c r="B4487" s="4" t="s">
        <v>256</v>
      </c>
      <c r="C4487" s="2" t="s">
        <v>1937</v>
      </c>
      <c r="D4487" s="2" t="s">
        <v>9298</v>
      </c>
      <c r="E4487" s="2">
        <v>0.0</v>
      </c>
      <c r="F4487" s="2">
        <v>0.0</v>
      </c>
      <c r="G4487" s="2" t="s">
        <v>704</v>
      </c>
      <c r="H4487" s="2" t="s">
        <v>3236</v>
      </c>
    </row>
    <row r="4488">
      <c r="A4488" s="3">
        <v>46048.0</v>
      </c>
      <c r="B4488" s="4" t="s">
        <v>180</v>
      </c>
      <c r="C4488" s="2" t="s">
        <v>1937</v>
      </c>
      <c r="D4488" s="2" t="s">
        <v>9298</v>
      </c>
      <c r="E4488" s="2">
        <v>0.0</v>
      </c>
      <c r="F4488" s="2">
        <v>0.0</v>
      </c>
      <c r="G4488" s="2" t="s">
        <v>704</v>
      </c>
      <c r="H4488" s="2" t="s">
        <v>3236</v>
      </c>
    </row>
    <row r="4489">
      <c r="A4489" s="3">
        <v>46049.0</v>
      </c>
      <c r="B4489" s="4" t="s">
        <v>208</v>
      </c>
      <c r="C4489" s="2" t="s">
        <v>1937</v>
      </c>
      <c r="D4489" s="2" t="s">
        <v>9298</v>
      </c>
      <c r="E4489" s="2">
        <v>0.0</v>
      </c>
      <c r="F4489" s="2">
        <v>0.0</v>
      </c>
      <c r="G4489" s="2" t="s">
        <v>704</v>
      </c>
      <c r="H4489" s="2" t="s">
        <v>3236</v>
      </c>
    </row>
    <row r="4490">
      <c r="A4490" s="3">
        <v>46050.0</v>
      </c>
      <c r="B4490" s="4" t="s">
        <v>303</v>
      </c>
      <c r="C4490" s="2" t="s">
        <v>1937</v>
      </c>
      <c r="D4490" s="2" t="s">
        <v>9298</v>
      </c>
      <c r="E4490" s="2">
        <v>0.0</v>
      </c>
      <c r="F4490" s="2">
        <v>0.0</v>
      </c>
      <c r="G4490" s="2" t="s">
        <v>704</v>
      </c>
      <c r="H4490" s="2" t="s">
        <v>3236</v>
      </c>
    </row>
    <row r="4491">
      <c r="A4491" s="3">
        <v>46051.0</v>
      </c>
      <c r="B4491" s="4" t="s">
        <v>148</v>
      </c>
      <c r="C4491" s="2" t="s">
        <v>1937</v>
      </c>
      <c r="D4491" s="2" t="s">
        <v>9298</v>
      </c>
      <c r="E4491" s="2">
        <v>0.0</v>
      </c>
      <c r="F4491" s="2">
        <v>0.0</v>
      </c>
      <c r="G4491" s="2" t="s">
        <v>704</v>
      </c>
      <c r="H4491" s="2" t="s">
        <v>3236</v>
      </c>
    </row>
    <row r="4492">
      <c r="A4492" s="3">
        <v>46052.0</v>
      </c>
      <c r="B4492" s="4" t="s">
        <v>196</v>
      </c>
      <c r="C4492" s="2" t="s">
        <v>1937</v>
      </c>
      <c r="D4492" s="2" t="s">
        <v>9298</v>
      </c>
      <c r="E4492" s="2">
        <v>0.0</v>
      </c>
      <c r="F4492" s="2">
        <v>0.0</v>
      </c>
      <c r="G4492" s="2" t="s">
        <v>704</v>
      </c>
      <c r="H4492" s="2" t="s">
        <v>3236</v>
      </c>
    </row>
    <row r="4493">
      <c r="A4493" s="3">
        <v>46053.0</v>
      </c>
      <c r="B4493" s="4" t="s">
        <v>288</v>
      </c>
      <c r="C4493" s="2" t="s">
        <v>1937</v>
      </c>
      <c r="D4493" s="2" t="s">
        <v>9298</v>
      </c>
      <c r="E4493" s="2">
        <v>0.0</v>
      </c>
      <c r="F4493" s="2">
        <v>0.0</v>
      </c>
      <c r="G4493" s="2" t="s">
        <v>704</v>
      </c>
      <c r="H4493" s="2" t="s">
        <v>3236</v>
      </c>
    </row>
    <row r="4494">
      <c r="A4494" s="3">
        <v>46054.0</v>
      </c>
      <c r="B4494" s="4" t="s">
        <v>256</v>
      </c>
      <c r="C4494" s="2" t="s">
        <v>1937</v>
      </c>
      <c r="D4494" s="2" t="s">
        <v>9298</v>
      </c>
      <c r="E4494" s="2">
        <v>0.0</v>
      </c>
      <c r="F4494" s="2">
        <v>0.0</v>
      </c>
      <c r="G4494" s="2" t="s">
        <v>704</v>
      </c>
      <c r="H4494" s="2" t="s">
        <v>3236</v>
      </c>
    </row>
    <row r="4495">
      <c r="A4495" s="3">
        <v>46055.0</v>
      </c>
      <c r="B4495" s="4" t="s">
        <v>180</v>
      </c>
      <c r="C4495" s="2" t="s">
        <v>1937</v>
      </c>
      <c r="D4495" s="2" t="s">
        <v>9298</v>
      </c>
      <c r="E4495" s="2">
        <v>0.0</v>
      </c>
      <c r="F4495" s="2">
        <v>0.0</v>
      </c>
      <c r="G4495" s="2" t="s">
        <v>704</v>
      </c>
      <c r="H4495" s="2" t="s">
        <v>3236</v>
      </c>
    </row>
    <row r="4496">
      <c r="A4496" s="3">
        <v>46056.0</v>
      </c>
      <c r="B4496" s="4" t="s">
        <v>208</v>
      </c>
      <c r="C4496" s="2" t="s">
        <v>1937</v>
      </c>
      <c r="D4496" s="2" t="s">
        <v>9298</v>
      </c>
      <c r="E4496" s="2">
        <v>0.0</v>
      </c>
      <c r="F4496" s="2">
        <v>0.0</v>
      </c>
      <c r="G4496" s="2" t="s">
        <v>704</v>
      </c>
      <c r="H4496" s="2" t="s">
        <v>3236</v>
      </c>
    </row>
    <row r="4497">
      <c r="A4497" s="3">
        <v>46057.0</v>
      </c>
      <c r="B4497" s="4" t="s">
        <v>303</v>
      </c>
      <c r="C4497" s="2" t="s">
        <v>1937</v>
      </c>
      <c r="D4497" s="2" t="s">
        <v>9298</v>
      </c>
      <c r="E4497" s="2">
        <v>0.0</v>
      </c>
      <c r="F4497" s="2">
        <v>0.0</v>
      </c>
      <c r="G4497" s="2" t="s">
        <v>704</v>
      </c>
      <c r="H4497" s="2" t="s">
        <v>3236</v>
      </c>
    </row>
    <row r="4498">
      <c r="A4498" s="3">
        <v>46058.0</v>
      </c>
      <c r="B4498" s="4" t="s">
        <v>148</v>
      </c>
      <c r="C4498" s="2" t="s">
        <v>1937</v>
      </c>
      <c r="D4498" s="2" t="s">
        <v>9298</v>
      </c>
      <c r="E4498" s="2">
        <v>0.0</v>
      </c>
      <c r="F4498" s="2">
        <v>0.0</v>
      </c>
      <c r="G4498" s="2" t="s">
        <v>704</v>
      </c>
      <c r="H4498" s="2" t="s">
        <v>3236</v>
      </c>
    </row>
    <row r="4499">
      <c r="A4499" s="3">
        <v>46059.0</v>
      </c>
      <c r="B4499" s="4" t="s">
        <v>196</v>
      </c>
      <c r="C4499" s="2" t="s">
        <v>1937</v>
      </c>
      <c r="D4499" s="2" t="s">
        <v>9298</v>
      </c>
      <c r="E4499" s="2">
        <v>0.0</v>
      </c>
      <c r="F4499" s="2">
        <v>0.0</v>
      </c>
      <c r="G4499" s="2" t="s">
        <v>704</v>
      </c>
      <c r="H4499" s="2" t="s">
        <v>3236</v>
      </c>
    </row>
    <row r="4500">
      <c r="A4500" s="3">
        <v>46060.0</v>
      </c>
      <c r="B4500" s="4" t="s">
        <v>288</v>
      </c>
      <c r="C4500" s="2" t="s">
        <v>1937</v>
      </c>
      <c r="D4500" s="2" t="s">
        <v>9298</v>
      </c>
      <c r="E4500" s="2">
        <v>0.0</v>
      </c>
      <c r="F4500" s="2">
        <v>0.0</v>
      </c>
      <c r="G4500" s="2" t="s">
        <v>704</v>
      </c>
      <c r="H4500" s="2" t="s">
        <v>3236</v>
      </c>
    </row>
    <row r="4501">
      <c r="A4501" s="3">
        <v>46061.0</v>
      </c>
      <c r="B4501" s="4" t="s">
        <v>256</v>
      </c>
      <c r="C4501" s="2" t="s">
        <v>1937</v>
      </c>
      <c r="D4501" s="2" t="s">
        <v>9298</v>
      </c>
      <c r="E4501" s="2">
        <v>0.0</v>
      </c>
      <c r="F4501" s="2">
        <v>0.0</v>
      </c>
      <c r="G4501" s="2" t="s">
        <v>704</v>
      </c>
      <c r="H4501" s="2" t="s">
        <v>3236</v>
      </c>
    </row>
    <row r="4502">
      <c r="A4502" s="3">
        <v>46062.0</v>
      </c>
      <c r="B4502" s="4" t="s">
        <v>180</v>
      </c>
      <c r="C4502" s="2" t="s">
        <v>1937</v>
      </c>
      <c r="D4502" s="2" t="s">
        <v>9298</v>
      </c>
      <c r="E4502" s="2">
        <v>0.0</v>
      </c>
      <c r="F4502" s="2">
        <v>0.0</v>
      </c>
      <c r="G4502" s="2" t="s">
        <v>704</v>
      </c>
      <c r="H4502" s="2" t="s">
        <v>3236</v>
      </c>
    </row>
    <row r="4503">
      <c r="A4503" s="3">
        <v>46063.0</v>
      </c>
      <c r="B4503" s="4" t="s">
        <v>208</v>
      </c>
      <c r="C4503" s="2" t="s">
        <v>1937</v>
      </c>
      <c r="D4503" s="2" t="s">
        <v>9298</v>
      </c>
      <c r="E4503" s="2">
        <v>0.0</v>
      </c>
      <c r="F4503" s="2">
        <v>0.0</v>
      </c>
      <c r="G4503" s="2" t="s">
        <v>704</v>
      </c>
      <c r="H4503" s="2" t="s">
        <v>3236</v>
      </c>
    </row>
    <row r="4504">
      <c r="A4504" s="3">
        <v>46064.0</v>
      </c>
      <c r="B4504" s="4" t="s">
        <v>303</v>
      </c>
      <c r="C4504" s="2" t="s">
        <v>1937</v>
      </c>
      <c r="D4504" s="2" t="s">
        <v>9298</v>
      </c>
      <c r="E4504" s="2">
        <v>0.0</v>
      </c>
      <c r="F4504" s="2">
        <v>0.0</v>
      </c>
      <c r="G4504" s="2" t="s">
        <v>704</v>
      </c>
      <c r="H4504" s="2" t="s">
        <v>3236</v>
      </c>
    </row>
    <row r="4505">
      <c r="A4505" s="3">
        <v>46065.0</v>
      </c>
      <c r="B4505" s="4" t="s">
        <v>148</v>
      </c>
      <c r="C4505" s="2" t="s">
        <v>1937</v>
      </c>
      <c r="D4505" s="2" t="s">
        <v>9298</v>
      </c>
      <c r="E4505" s="2">
        <v>0.0</v>
      </c>
      <c r="F4505" s="2">
        <v>0.0</v>
      </c>
      <c r="G4505" s="2" t="s">
        <v>704</v>
      </c>
      <c r="H4505" s="2" t="s">
        <v>3236</v>
      </c>
    </row>
    <row r="4506">
      <c r="A4506" s="3">
        <v>46066.0</v>
      </c>
      <c r="B4506" s="4" t="s">
        <v>196</v>
      </c>
      <c r="C4506" s="2" t="s">
        <v>1937</v>
      </c>
      <c r="D4506" s="2" t="s">
        <v>9298</v>
      </c>
      <c r="E4506" s="2">
        <v>0.0</v>
      </c>
      <c r="F4506" s="2">
        <v>0.0</v>
      </c>
      <c r="G4506" s="2" t="s">
        <v>704</v>
      </c>
      <c r="H4506" s="2" t="s">
        <v>3236</v>
      </c>
    </row>
    <row r="4507">
      <c r="A4507" s="3">
        <v>46067.0</v>
      </c>
      <c r="B4507" s="4" t="s">
        <v>288</v>
      </c>
      <c r="C4507" s="2" t="s">
        <v>1937</v>
      </c>
      <c r="D4507" s="2" t="s">
        <v>9298</v>
      </c>
      <c r="E4507" s="2">
        <v>0.0</v>
      </c>
      <c r="F4507" s="2">
        <v>0.0</v>
      </c>
      <c r="G4507" s="2" t="s">
        <v>704</v>
      </c>
      <c r="H4507" s="2" t="s">
        <v>3236</v>
      </c>
    </row>
    <row r="4508">
      <c r="A4508" s="3">
        <v>46068.0</v>
      </c>
      <c r="B4508" s="4" t="s">
        <v>256</v>
      </c>
      <c r="C4508" s="2" t="s">
        <v>1937</v>
      </c>
      <c r="D4508" s="2" t="s">
        <v>9298</v>
      </c>
      <c r="E4508" s="2">
        <v>0.0</v>
      </c>
      <c r="F4508" s="2">
        <v>0.0</v>
      </c>
      <c r="G4508" s="2" t="s">
        <v>704</v>
      </c>
      <c r="H4508" s="2" t="s">
        <v>3236</v>
      </c>
    </row>
    <row r="4509">
      <c r="A4509" s="3">
        <v>46069.0</v>
      </c>
      <c r="B4509" s="4" t="s">
        <v>180</v>
      </c>
      <c r="C4509" s="2" t="s">
        <v>1937</v>
      </c>
      <c r="D4509" s="2" t="s">
        <v>9298</v>
      </c>
      <c r="E4509" s="2">
        <v>0.0</v>
      </c>
      <c r="F4509" s="2">
        <v>0.0</v>
      </c>
      <c r="G4509" s="2" t="s">
        <v>704</v>
      </c>
      <c r="H4509" s="2" t="s">
        <v>3236</v>
      </c>
    </row>
    <row r="4510">
      <c r="A4510" s="3">
        <v>46070.0</v>
      </c>
      <c r="B4510" s="4" t="s">
        <v>208</v>
      </c>
      <c r="C4510" s="2" t="s">
        <v>1937</v>
      </c>
      <c r="D4510" s="2" t="s">
        <v>9298</v>
      </c>
      <c r="E4510" s="2">
        <v>0.0</v>
      </c>
      <c r="F4510" s="2">
        <v>0.0</v>
      </c>
      <c r="G4510" s="2" t="s">
        <v>704</v>
      </c>
      <c r="H4510" s="2" t="s">
        <v>3236</v>
      </c>
    </row>
    <row r="4511">
      <c r="A4511" s="3">
        <v>46071.0</v>
      </c>
      <c r="B4511" s="4" t="s">
        <v>303</v>
      </c>
      <c r="C4511" s="2" t="s">
        <v>1937</v>
      </c>
      <c r="D4511" s="2" t="s">
        <v>9298</v>
      </c>
      <c r="E4511" s="2">
        <v>0.0</v>
      </c>
      <c r="F4511" s="2">
        <v>0.0</v>
      </c>
      <c r="G4511" s="2" t="s">
        <v>704</v>
      </c>
      <c r="H4511" s="2" t="s">
        <v>3236</v>
      </c>
    </row>
    <row r="4512">
      <c r="A4512" s="3">
        <v>46072.0</v>
      </c>
      <c r="B4512" s="4" t="s">
        <v>148</v>
      </c>
      <c r="C4512" s="2" t="s">
        <v>1937</v>
      </c>
      <c r="D4512" s="2" t="s">
        <v>9298</v>
      </c>
      <c r="E4512" s="2">
        <v>0.0</v>
      </c>
      <c r="F4512" s="2">
        <v>0.0</v>
      </c>
      <c r="G4512" s="2" t="s">
        <v>704</v>
      </c>
      <c r="H4512" s="2" t="s">
        <v>3236</v>
      </c>
    </row>
    <row r="4513">
      <c r="A4513" s="3">
        <v>46073.0</v>
      </c>
      <c r="B4513" s="4" t="s">
        <v>196</v>
      </c>
      <c r="C4513" s="2" t="s">
        <v>1937</v>
      </c>
      <c r="D4513" s="2" t="s">
        <v>9298</v>
      </c>
      <c r="E4513" s="2">
        <v>0.0</v>
      </c>
      <c r="F4513" s="2">
        <v>0.0</v>
      </c>
      <c r="G4513" s="2" t="s">
        <v>704</v>
      </c>
      <c r="H4513" s="2" t="s">
        <v>3236</v>
      </c>
    </row>
    <row r="4514">
      <c r="A4514" s="3">
        <v>46074.0</v>
      </c>
      <c r="B4514" s="4" t="s">
        <v>288</v>
      </c>
      <c r="C4514" s="2" t="s">
        <v>1937</v>
      </c>
      <c r="D4514" s="2" t="s">
        <v>9298</v>
      </c>
      <c r="E4514" s="2">
        <v>0.0</v>
      </c>
      <c r="F4514" s="2">
        <v>0.0</v>
      </c>
      <c r="G4514" s="2" t="s">
        <v>704</v>
      </c>
      <c r="H4514" s="2" t="s">
        <v>3236</v>
      </c>
    </row>
    <row r="4515">
      <c r="A4515" s="3">
        <v>46075.0</v>
      </c>
      <c r="B4515" s="4" t="s">
        <v>256</v>
      </c>
      <c r="C4515" s="2" t="s">
        <v>1937</v>
      </c>
      <c r="D4515" s="2" t="s">
        <v>9298</v>
      </c>
      <c r="E4515" s="2">
        <v>0.0</v>
      </c>
      <c r="F4515" s="2">
        <v>0.0</v>
      </c>
      <c r="G4515" s="2" t="s">
        <v>704</v>
      </c>
      <c r="H4515" s="2" t="s">
        <v>3236</v>
      </c>
    </row>
    <row r="4516">
      <c r="A4516" s="3">
        <v>46076.0</v>
      </c>
      <c r="B4516" s="4" t="s">
        <v>180</v>
      </c>
      <c r="C4516" s="2" t="s">
        <v>1937</v>
      </c>
      <c r="D4516" s="2" t="s">
        <v>9298</v>
      </c>
      <c r="E4516" s="2">
        <v>0.0</v>
      </c>
      <c r="F4516" s="2">
        <v>0.0</v>
      </c>
      <c r="G4516" s="2" t="s">
        <v>704</v>
      </c>
      <c r="H4516" s="2" t="s">
        <v>3236</v>
      </c>
    </row>
    <row r="4517">
      <c r="A4517" s="3">
        <v>46077.0</v>
      </c>
      <c r="B4517" s="4" t="s">
        <v>208</v>
      </c>
      <c r="C4517" s="2" t="s">
        <v>1937</v>
      </c>
      <c r="D4517" s="2" t="s">
        <v>9298</v>
      </c>
      <c r="E4517" s="2">
        <v>0.0</v>
      </c>
      <c r="F4517" s="2">
        <v>0.0</v>
      </c>
      <c r="G4517" s="2" t="s">
        <v>704</v>
      </c>
      <c r="H4517" s="2" t="s">
        <v>3236</v>
      </c>
    </row>
    <row r="4518">
      <c r="A4518" s="3">
        <v>46078.0</v>
      </c>
      <c r="B4518" s="4" t="s">
        <v>303</v>
      </c>
      <c r="C4518" s="2" t="s">
        <v>1937</v>
      </c>
      <c r="D4518" s="2" t="s">
        <v>9298</v>
      </c>
      <c r="E4518" s="2">
        <v>0.0</v>
      </c>
      <c r="F4518" s="2">
        <v>0.0</v>
      </c>
      <c r="G4518" s="2" t="s">
        <v>704</v>
      </c>
      <c r="H4518" s="2" t="s">
        <v>3236</v>
      </c>
    </row>
    <row r="4519">
      <c r="A4519" s="3">
        <v>46079.0</v>
      </c>
      <c r="B4519" s="4" t="s">
        <v>148</v>
      </c>
      <c r="C4519" s="2" t="s">
        <v>1937</v>
      </c>
      <c r="D4519" s="2" t="s">
        <v>9298</v>
      </c>
      <c r="E4519" s="2">
        <v>0.0</v>
      </c>
      <c r="F4519" s="2">
        <v>0.0</v>
      </c>
      <c r="G4519" s="2" t="s">
        <v>704</v>
      </c>
      <c r="H4519" s="2" t="s">
        <v>3236</v>
      </c>
    </row>
    <row r="4520">
      <c r="A4520" s="3">
        <v>46080.0</v>
      </c>
      <c r="B4520" s="4" t="s">
        <v>196</v>
      </c>
      <c r="C4520" s="2" t="s">
        <v>1937</v>
      </c>
      <c r="D4520" s="2" t="s">
        <v>9298</v>
      </c>
      <c r="E4520" s="2">
        <v>0.0</v>
      </c>
      <c r="F4520" s="2">
        <v>0.0</v>
      </c>
      <c r="G4520" s="2" t="s">
        <v>704</v>
      </c>
      <c r="H4520" s="2" t="s">
        <v>3236</v>
      </c>
    </row>
    <row r="4521">
      <c r="A4521" s="3">
        <v>46081.0</v>
      </c>
      <c r="B4521" s="4" t="s">
        <v>288</v>
      </c>
      <c r="C4521" s="2" t="s">
        <v>1937</v>
      </c>
      <c r="D4521" s="2" t="s">
        <v>9298</v>
      </c>
      <c r="E4521" s="2">
        <v>0.0</v>
      </c>
      <c r="F4521" s="2">
        <v>0.0</v>
      </c>
      <c r="G4521" s="2" t="s">
        <v>704</v>
      </c>
      <c r="H4521" s="2" t="s">
        <v>3236</v>
      </c>
    </row>
    <row r="4522">
      <c r="A4522" s="3">
        <v>46082.0</v>
      </c>
      <c r="B4522" s="4" t="s">
        <v>256</v>
      </c>
      <c r="C4522" s="2" t="s">
        <v>1937</v>
      </c>
      <c r="D4522" s="2" t="s">
        <v>9298</v>
      </c>
      <c r="E4522" s="2">
        <v>0.0</v>
      </c>
      <c r="F4522" s="2">
        <v>0.0</v>
      </c>
      <c r="G4522" s="2" t="s">
        <v>704</v>
      </c>
      <c r="H4522" s="2" t="s">
        <v>3236</v>
      </c>
    </row>
    <row r="4523">
      <c r="A4523" s="3">
        <v>46083.0</v>
      </c>
      <c r="B4523" s="4" t="s">
        <v>180</v>
      </c>
      <c r="C4523" s="2" t="s">
        <v>1937</v>
      </c>
      <c r="D4523" s="2" t="s">
        <v>9298</v>
      </c>
      <c r="E4523" s="2">
        <v>0.0</v>
      </c>
      <c r="F4523" s="2">
        <v>0.0</v>
      </c>
      <c r="G4523" s="2" t="s">
        <v>704</v>
      </c>
      <c r="H4523" s="2" t="s">
        <v>3236</v>
      </c>
    </row>
    <row r="4524">
      <c r="A4524" s="3">
        <v>46084.0</v>
      </c>
      <c r="B4524" s="4" t="s">
        <v>208</v>
      </c>
      <c r="C4524" s="2" t="s">
        <v>1937</v>
      </c>
      <c r="D4524" s="2" t="s">
        <v>9298</v>
      </c>
      <c r="E4524" s="2">
        <v>0.0</v>
      </c>
      <c r="F4524" s="2">
        <v>0.0</v>
      </c>
      <c r="G4524" s="2" t="s">
        <v>704</v>
      </c>
      <c r="H4524" s="2" t="s">
        <v>3236</v>
      </c>
    </row>
    <row r="4525">
      <c r="A4525" s="3">
        <v>46085.0</v>
      </c>
      <c r="B4525" s="4" t="s">
        <v>303</v>
      </c>
      <c r="C4525" s="2" t="s">
        <v>1937</v>
      </c>
      <c r="D4525" s="2" t="s">
        <v>9298</v>
      </c>
      <c r="E4525" s="2">
        <v>0.0</v>
      </c>
      <c r="F4525" s="2">
        <v>0.0</v>
      </c>
      <c r="G4525" s="2" t="s">
        <v>704</v>
      </c>
      <c r="H4525" s="2" t="s">
        <v>3236</v>
      </c>
    </row>
    <row r="4526">
      <c r="A4526" s="3">
        <v>46086.0</v>
      </c>
      <c r="B4526" s="4" t="s">
        <v>148</v>
      </c>
      <c r="C4526" s="2" t="s">
        <v>1937</v>
      </c>
      <c r="D4526" s="2" t="s">
        <v>9298</v>
      </c>
      <c r="E4526" s="2">
        <v>0.0</v>
      </c>
      <c r="F4526" s="2">
        <v>0.0</v>
      </c>
      <c r="G4526" s="2" t="s">
        <v>704</v>
      </c>
      <c r="H4526" s="2" t="s">
        <v>3236</v>
      </c>
    </row>
    <row r="4527">
      <c r="A4527" s="3">
        <v>46087.0</v>
      </c>
      <c r="B4527" s="4" t="s">
        <v>196</v>
      </c>
      <c r="C4527" s="2" t="s">
        <v>1937</v>
      </c>
      <c r="D4527" s="2" t="s">
        <v>9298</v>
      </c>
      <c r="E4527" s="2">
        <v>0.0</v>
      </c>
      <c r="F4527" s="2">
        <v>0.0</v>
      </c>
      <c r="G4527" s="2" t="s">
        <v>704</v>
      </c>
      <c r="H4527" s="2" t="s">
        <v>3236</v>
      </c>
    </row>
    <row r="4528">
      <c r="A4528" s="3">
        <v>46088.0</v>
      </c>
      <c r="B4528" s="4" t="s">
        <v>288</v>
      </c>
      <c r="C4528" s="2" t="s">
        <v>1937</v>
      </c>
      <c r="D4528" s="2" t="s">
        <v>9298</v>
      </c>
      <c r="E4528" s="2">
        <v>0.0</v>
      </c>
      <c r="F4528" s="2">
        <v>0.0</v>
      </c>
      <c r="G4528" s="2" t="s">
        <v>704</v>
      </c>
      <c r="H4528" s="2" t="s">
        <v>3236</v>
      </c>
    </row>
    <row r="4529">
      <c r="A4529" s="3">
        <v>46089.0</v>
      </c>
      <c r="B4529" s="4" t="s">
        <v>256</v>
      </c>
      <c r="C4529" s="2" t="s">
        <v>1937</v>
      </c>
      <c r="D4529" s="2" t="s">
        <v>9298</v>
      </c>
      <c r="E4529" s="2">
        <v>0.0</v>
      </c>
      <c r="F4529" s="2">
        <v>0.0</v>
      </c>
      <c r="G4529" s="2" t="s">
        <v>704</v>
      </c>
      <c r="H4529" s="2" t="s">
        <v>3236</v>
      </c>
    </row>
    <row r="4530">
      <c r="A4530" s="3">
        <v>46090.0</v>
      </c>
      <c r="B4530" s="4" t="s">
        <v>180</v>
      </c>
      <c r="C4530" s="2" t="s">
        <v>1937</v>
      </c>
      <c r="D4530" s="2" t="s">
        <v>9298</v>
      </c>
      <c r="E4530" s="2">
        <v>0.0</v>
      </c>
      <c r="F4530" s="2">
        <v>0.0</v>
      </c>
      <c r="G4530" s="2" t="s">
        <v>704</v>
      </c>
      <c r="H4530" s="2" t="s">
        <v>3236</v>
      </c>
    </row>
    <row r="4531">
      <c r="A4531" s="3">
        <v>46091.0</v>
      </c>
      <c r="B4531" s="4" t="s">
        <v>208</v>
      </c>
      <c r="C4531" s="2" t="s">
        <v>1937</v>
      </c>
      <c r="D4531" s="2" t="s">
        <v>9298</v>
      </c>
      <c r="E4531" s="2">
        <v>0.0</v>
      </c>
      <c r="F4531" s="2">
        <v>0.0</v>
      </c>
      <c r="G4531" s="2" t="s">
        <v>704</v>
      </c>
      <c r="H4531" s="2" t="s">
        <v>3236</v>
      </c>
    </row>
    <row r="4532">
      <c r="A4532" s="3">
        <v>46092.0</v>
      </c>
      <c r="B4532" s="4" t="s">
        <v>303</v>
      </c>
      <c r="C4532" s="2" t="s">
        <v>1937</v>
      </c>
      <c r="D4532" s="2" t="s">
        <v>9298</v>
      </c>
      <c r="E4532" s="2">
        <v>0.0</v>
      </c>
      <c r="F4532" s="2">
        <v>0.0</v>
      </c>
      <c r="G4532" s="2" t="s">
        <v>704</v>
      </c>
      <c r="H4532" s="2" t="s">
        <v>3236</v>
      </c>
    </row>
    <row r="4533">
      <c r="A4533" s="3">
        <v>46093.0</v>
      </c>
      <c r="B4533" s="4" t="s">
        <v>148</v>
      </c>
      <c r="C4533" s="2" t="s">
        <v>1937</v>
      </c>
      <c r="D4533" s="2" t="s">
        <v>9298</v>
      </c>
      <c r="E4533" s="2">
        <v>0.0</v>
      </c>
      <c r="F4533" s="2">
        <v>0.0</v>
      </c>
      <c r="G4533" s="2" t="s">
        <v>704</v>
      </c>
      <c r="H4533" s="2" t="s">
        <v>3236</v>
      </c>
    </row>
    <row r="4534">
      <c r="A4534" s="3">
        <v>46094.0</v>
      </c>
      <c r="B4534" s="4" t="s">
        <v>196</v>
      </c>
      <c r="C4534" s="2" t="s">
        <v>1937</v>
      </c>
      <c r="D4534" s="2" t="s">
        <v>9298</v>
      </c>
      <c r="E4534" s="2">
        <v>0.0</v>
      </c>
      <c r="F4534" s="2">
        <v>0.0</v>
      </c>
      <c r="G4534" s="2" t="s">
        <v>704</v>
      </c>
      <c r="H4534" s="2" t="s">
        <v>3236</v>
      </c>
    </row>
    <row r="4535">
      <c r="A4535" s="3">
        <v>46095.0</v>
      </c>
      <c r="B4535" s="4" t="s">
        <v>288</v>
      </c>
      <c r="C4535" s="2" t="s">
        <v>1937</v>
      </c>
      <c r="D4535" s="2" t="s">
        <v>9298</v>
      </c>
      <c r="E4535" s="2">
        <v>0.0</v>
      </c>
      <c r="F4535" s="2">
        <v>0.0</v>
      </c>
      <c r="G4535" s="2" t="s">
        <v>704</v>
      </c>
      <c r="H4535" s="2" t="s">
        <v>3236</v>
      </c>
    </row>
    <row r="4536">
      <c r="A4536" s="3">
        <v>46096.0</v>
      </c>
      <c r="B4536" s="4" t="s">
        <v>256</v>
      </c>
      <c r="C4536" s="2" t="s">
        <v>1937</v>
      </c>
      <c r="D4536" s="2" t="s">
        <v>9298</v>
      </c>
      <c r="E4536" s="2">
        <v>0.0</v>
      </c>
      <c r="F4536" s="2">
        <v>0.0</v>
      </c>
      <c r="G4536" s="2" t="s">
        <v>704</v>
      </c>
      <c r="H4536" s="2" t="s">
        <v>3236</v>
      </c>
    </row>
    <row r="4537">
      <c r="A4537" s="3">
        <v>46097.0</v>
      </c>
      <c r="B4537" s="4" t="s">
        <v>180</v>
      </c>
      <c r="C4537" s="2" t="s">
        <v>1937</v>
      </c>
      <c r="D4537" s="2" t="s">
        <v>9298</v>
      </c>
      <c r="E4537" s="2">
        <v>0.0</v>
      </c>
      <c r="F4537" s="2">
        <v>0.0</v>
      </c>
      <c r="G4537" s="2" t="s">
        <v>704</v>
      </c>
      <c r="H4537" s="2" t="s">
        <v>3236</v>
      </c>
    </row>
    <row r="4538">
      <c r="A4538" s="3">
        <v>46098.0</v>
      </c>
      <c r="B4538" s="4" t="s">
        <v>208</v>
      </c>
      <c r="C4538" s="2" t="s">
        <v>1937</v>
      </c>
      <c r="D4538" s="2" t="s">
        <v>9298</v>
      </c>
      <c r="E4538" s="2">
        <v>0.0</v>
      </c>
      <c r="F4538" s="2">
        <v>0.0</v>
      </c>
      <c r="G4538" s="2" t="s">
        <v>704</v>
      </c>
      <c r="H4538" s="2" t="s">
        <v>3236</v>
      </c>
    </row>
    <row r="4539">
      <c r="A4539" s="3">
        <v>46099.0</v>
      </c>
      <c r="B4539" s="4" t="s">
        <v>303</v>
      </c>
      <c r="C4539" s="2" t="s">
        <v>1937</v>
      </c>
      <c r="D4539" s="2" t="s">
        <v>9298</v>
      </c>
      <c r="E4539" s="2">
        <v>0.0</v>
      </c>
      <c r="F4539" s="2">
        <v>0.0</v>
      </c>
      <c r="G4539" s="2" t="s">
        <v>704</v>
      </c>
      <c r="H4539" s="2" t="s">
        <v>3236</v>
      </c>
    </row>
    <row r="4540">
      <c r="A4540" s="3">
        <v>46100.0</v>
      </c>
      <c r="B4540" s="4" t="s">
        <v>148</v>
      </c>
      <c r="C4540" s="2" t="s">
        <v>1937</v>
      </c>
      <c r="D4540" s="2" t="s">
        <v>9298</v>
      </c>
      <c r="E4540" s="2">
        <v>0.0</v>
      </c>
      <c r="F4540" s="2">
        <v>0.0</v>
      </c>
      <c r="G4540" s="2" t="s">
        <v>704</v>
      </c>
      <c r="H4540" s="2" t="s">
        <v>3236</v>
      </c>
    </row>
    <row r="4541">
      <c r="A4541" s="3">
        <v>46101.0</v>
      </c>
      <c r="B4541" s="4" t="s">
        <v>196</v>
      </c>
      <c r="C4541" s="2" t="s">
        <v>1937</v>
      </c>
      <c r="D4541" s="2" t="s">
        <v>9298</v>
      </c>
      <c r="E4541" s="2">
        <v>0.0</v>
      </c>
      <c r="F4541" s="2">
        <v>0.0</v>
      </c>
      <c r="G4541" s="2" t="s">
        <v>704</v>
      </c>
      <c r="H4541" s="2" t="s">
        <v>3236</v>
      </c>
    </row>
    <row r="4542">
      <c r="A4542" s="3">
        <v>46102.0</v>
      </c>
      <c r="B4542" s="4" t="s">
        <v>288</v>
      </c>
      <c r="C4542" s="2" t="s">
        <v>1937</v>
      </c>
      <c r="D4542" s="2" t="s">
        <v>9298</v>
      </c>
      <c r="E4542" s="2">
        <v>0.0</v>
      </c>
      <c r="F4542" s="2">
        <v>0.0</v>
      </c>
      <c r="G4542" s="2" t="s">
        <v>704</v>
      </c>
      <c r="H4542" s="2" t="s">
        <v>3236</v>
      </c>
    </row>
    <row r="4543">
      <c r="A4543" s="3">
        <v>46103.0</v>
      </c>
      <c r="B4543" s="4" t="s">
        <v>256</v>
      </c>
      <c r="C4543" s="2" t="s">
        <v>1937</v>
      </c>
      <c r="D4543" s="2" t="s">
        <v>9298</v>
      </c>
      <c r="E4543" s="2">
        <v>0.0</v>
      </c>
      <c r="F4543" s="2">
        <v>0.0</v>
      </c>
      <c r="G4543" s="2" t="s">
        <v>704</v>
      </c>
      <c r="H4543" s="2" t="s">
        <v>3236</v>
      </c>
    </row>
    <row r="4544">
      <c r="A4544" s="3">
        <v>46104.0</v>
      </c>
      <c r="B4544" s="4" t="s">
        <v>180</v>
      </c>
      <c r="C4544" s="2" t="s">
        <v>1937</v>
      </c>
      <c r="D4544" s="2" t="s">
        <v>9298</v>
      </c>
      <c r="E4544" s="2">
        <v>0.0</v>
      </c>
      <c r="F4544" s="2">
        <v>0.0</v>
      </c>
      <c r="G4544" s="2" t="s">
        <v>704</v>
      </c>
      <c r="H4544" s="2" t="s">
        <v>3236</v>
      </c>
    </row>
    <row r="4545">
      <c r="A4545" s="3">
        <v>46105.0</v>
      </c>
      <c r="B4545" s="4" t="s">
        <v>208</v>
      </c>
      <c r="C4545" s="2" t="s">
        <v>1937</v>
      </c>
      <c r="D4545" s="2" t="s">
        <v>9298</v>
      </c>
      <c r="E4545" s="2">
        <v>0.0</v>
      </c>
      <c r="F4545" s="2">
        <v>0.0</v>
      </c>
      <c r="G4545" s="2" t="s">
        <v>704</v>
      </c>
      <c r="H4545" s="2" t="s">
        <v>3236</v>
      </c>
    </row>
    <row r="4546">
      <c r="A4546" s="3">
        <v>46106.0</v>
      </c>
      <c r="B4546" s="4" t="s">
        <v>303</v>
      </c>
      <c r="C4546" s="2" t="s">
        <v>1937</v>
      </c>
      <c r="D4546" s="2" t="s">
        <v>9298</v>
      </c>
      <c r="E4546" s="2">
        <v>0.0</v>
      </c>
      <c r="F4546" s="2">
        <v>0.0</v>
      </c>
      <c r="G4546" s="2" t="s">
        <v>704</v>
      </c>
      <c r="H4546" s="2" t="s">
        <v>3236</v>
      </c>
    </row>
    <row r="4547">
      <c r="A4547" s="3">
        <v>46107.0</v>
      </c>
      <c r="B4547" s="4" t="s">
        <v>148</v>
      </c>
      <c r="C4547" s="2" t="s">
        <v>1937</v>
      </c>
      <c r="D4547" s="2" t="s">
        <v>9298</v>
      </c>
      <c r="E4547" s="2">
        <v>0.0</v>
      </c>
      <c r="F4547" s="2">
        <v>0.0</v>
      </c>
      <c r="G4547" s="2" t="s">
        <v>704</v>
      </c>
      <c r="H4547" s="2" t="s">
        <v>3236</v>
      </c>
    </row>
    <row r="4548">
      <c r="A4548" s="3">
        <v>46108.0</v>
      </c>
      <c r="B4548" s="4" t="s">
        <v>196</v>
      </c>
      <c r="C4548" s="2" t="s">
        <v>1937</v>
      </c>
      <c r="D4548" s="2" t="s">
        <v>9298</v>
      </c>
      <c r="E4548" s="2">
        <v>0.0</v>
      </c>
      <c r="F4548" s="2">
        <v>0.0</v>
      </c>
      <c r="G4548" s="2" t="s">
        <v>704</v>
      </c>
      <c r="H4548" s="2" t="s">
        <v>3236</v>
      </c>
    </row>
    <row r="4549">
      <c r="A4549" s="3">
        <v>46109.0</v>
      </c>
      <c r="B4549" s="4" t="s">
        <v>288</v>
      </c>
      <c r="C4549" s="2" t="s">
        <v>1937</v>
      </c>
      <c r="D4549" s="2" t="s">
        <v>9298</v>
      </c>
      <c r="E4549" s="2">
        <v>0.0</v>
      </c>
      <c r="F4549" s="2">
        <v>0.0</v>
      </c>
      <c r="G4549" s="2" t="s">
        <v>704</v>
      </c>
      <c r="H4549" s="2" t="s">
        <v>3236</v>
      </c>
    </row>
    <row r="4550">
      <c r="A4550" s="3">
        <v>46110.0</v>
      </c>
      <c r="B4550" s="4" t="s">
        <v>256</v>
      </c>
      <c r="C4550" s="2" t="s">
        <v>1937</v>
      </c>
      <c r="D4550" s="2" t="s">
        <v>9298</v>
      </c>
      <c r="E4550" s="2">
        <v>0.0</v>
      </c>
      <c r="F4550" s="2">
        <v>0.0</v>
      </c>
      <c r="G4550" s="2" t="s">
        <v>704</v>
      </c>
      <c r="H4550" s="2" t="s">
        <v>3236</v>
      </c>
    </row>
    <row r="4551">
      <c r="A4551" s="3">
        <v>46111.0</v>
      </c>
      <c r="B4551" s="4" t="s">
        <v>180</v>
      </c>
      <c r="C4551" s="2" t="s">
        <v>1937</v>
      </c>
      <c r="D4551" s="2" t="s">
        <v>9298</v>
      </c>
      <c r="E4551" s="2">
        <v>0.0</v>
      </c>
      <c r="F4551" s="2">
        <v>0.0</v>
      </c>
      <c r="G4551" s="2" t="s">
        <v>704</v>
      </c>
      <c r="H4551" s="2" t="s">
        <v>3236</v>
      </c>
    </row>
    <row r="4552">
      <c r="A4552" s="3">
        <v>46112.0</v>
      </c>
      <c r="B4552" s="4" t="s">
        <v>208</v>
      </c>
      <c r="C4552" s="2" t="s">
        <v>1937</v>
      </c>
      <c r="D4552" s="2" t="s">
        <v>9298</v>
      </c>
      <c r="E4552" s="2">
        <v>0.0</v>
      </c>
      <c r="F4552" s="2">
        <v>0.0</v>
      </c>
      <c r="G4552" s="2" t="s">
        <v>704</v>
      </c>
      <c r="H4552" s="2" t="s">
        <v>3236</v>
      </c>
    </row>
    <row r="4553">
      <c r="A4553" s="3">
        <v>46113.0</v>
      </c>
      <c r="B4553" s="4" t="s">
        <v>303</v>
      </c>
      <c r="C4553" s="2" t="s">
        <v>1937</v>
      </c>
      <c r="D4553" s="2" t="s">
        <v>9298</v>
      </c>
      <c r="E4553" s="2">
        <v>0.0</v>
      </c>
      <c r="F4553" s="2">
        <v>0.0</v>
      </c>
      <c r="G4553" s="2" t="s">
        <v>704</v>
      </c>
      <c r="H4553" s="2" t="s">
        <v>3236</v>
      </c>
    </row>
    <row r="4554">
      <c r="A4554" s="3">
        <v>46114.0</v>
      </c>
      <c r="B4554" s="4" t="s">
        <v>148</v>
      </c>
      <c r="C4554" s="2" t="s">
        <v>1937</v>
      </c>
      <c r="D4554" s="2" t="s">
        <v>9298</v>
      </c>
      <c r="E4554" s="2">
        <v>0.0</v>
      </c>
      <c r="F4554" s="2">
        <v>0.0</v>
      </c>
      <c r="G4554" s="2" t="s">
        <v>704</v>
      </c>
      <c r="H4554" s="2" t="s">
        <v>3236</v>
      </c>
    </row>
    <row r="4555">
      <c r="A4555" s="3">
        <v>46115.0</v>
      </c>
      <c r="B4555" s="4" t="s">
        <v>196</v>
      </c>
      <c r="C4555" s="2" t="s">
        <v>1937</v>
      </c>
      <c r="D4555" s="2" t="s">
        <v>9298</v>
      </c>
      <c r="E4555" s="2">
        <v>0.0</v>
      </c>
      <c r="F4555" s="2">
        <v>0.0</v>
      </c>
      <c r="G4555" s="2" t="s">
        <v>704</v>
      </c>
      <c r="H4555" s="2" t="s">
        <v>3236</v>
      </c>
    </row>
    <row r="4556">
      <c r="A4556" s="3">
        <v>46116.0</v>
      </c>
      <c r="B4556" s="4" t="s">
        <v>288</v>
      </c>
      <c r="C4556" s="2" t="s">
        <v>1937</v>
      </c>
      <c r="D4556" s="2" t="s">
        <v>9298</v>
      </c>
      <c r="E4556" s="2">
        <v>0.0</v>
      </c>
      <c r="F4556" s="2">
        <v>0.0</v>
      </c>
      <c r="G4556" s="2" t="s">
        <v>704</v>
      </c>
      <c r="H4556" s="2" t="s">
        <v>3236</v>
      </c>
    </row>
    <row r="4557">
      <c r="A4557" s="3">
        <v>46117.0</v>
      </c>
      <c r="B4557" s="4" t="s">
        <v>256</v>
      </c>
      <c r="C4557" s="2" t="s">
        <v>1937</v>
      </c>
      <c r="D4557" s="2" t="s">
        <v>9298</v>
      </c>
      <c r="E4557" s="2">
        <v>0.0</v>
      </c>
      <c r="F4557" s="2">
        <v>0.0</v>
      </c>
      <c r="G4557" s="2" t="s">
        <v>704</v>
      </c>
      <c r="H4557" s="2" t="s">
        <v>3236</v>
      </c>
    </row>
    <row r="4558">
      <c r="A4558" s="3">
        <v>46118.0</v>
      </c>
      <c r="B4558" s="4" t="s">
        <v>180</v>
      </c>
      <c r="C4558" s="2" t="s">
        <v>1937</v>
      </c>
      <c r="D4558" s="2" t="s">
        <v>9298</v>
      </c>
      <c r="E4558" s="2">
        <v>0.0</v>
      </c>
      <c r="F4558" s="2">
        <v>0.0</v>
      </c>
      <c r="G4558" s="2" t="s">
        <v>704</v>
      </c>
      <c r="H4558" s="2" t="s">
        <v>3236</v>
      </c>
    </row>
    <row r="4559">
      <c r="A4559" s="3">
        <v>46119.0</v>
      </c>
      <c r="B4559" s="4" t="s">
        <v>208</v>
      </c>
      <c r="C4559" s="2" t="s">
        <v>1937</v>
      </c>
      <c r="D4559" s="2" t="s">
        <v>9298</v>
      </c>
      <c r="E4559" s="2">
        <v>0.0</v>
      </c>
      <c r="F4559" s="2">
        <v>0.0</v>
      </c>
      <c r="G4559" s="2" t="s">
        <v>704</v>
      </c>
      <c r="H4559" s="2" t="s">
        <v>3236</v>
      </c>
    </row>
    <row r="4560">
      <c r="A4560" s="3">
        <v>46120.0</v>
      </c>
      <c r="B4560" s="4" t="s">
        <v>303</v>
      </c>
      <c r="C4560" s="2" t="s">
        <v>1937</v>
      </c>
      <c r="D4560" s="2" t="s">
        <v>9298</v>
      </c>
      <c r="E4560" s="2">
        <v>0.0</v>
      </c>
      <c r="F4560" s="2">
        <v>0.0</v>
      </c>
      <c r="G4560" s="2" t="s">
        <v>704</v>
      </c>
      <c r="H4560" s="2" t="s">
        <v>3236</v>
      </c>
    </row>
    <row r="4561">
      <c r="A4561" s="3">
        <v>46121.0</v>
      </c>
      <c r="B4561" s="4" t="s">
        <v>148</v>
      </c>
      <c r="C4561" s="2" t="s">
        <v>1937</v>
      </c>
      <c r="D4561" s="2" t="s">
        <v>9298</v>
      </c>
      <c r="E4561" s="2">
        <v>0.0</v>
      </c>
      <c r="F4561" s="2">
        <v>0.0</v>
      </c>
      <c r="G4561" s="2" t="s">
        <v>704</v>
      </c>
      <c r="H4561" s="2" t="s">
        <v>3236</v>
      </c>
    </row>
    <row r="4562">
      <c r="A4562" s="3">
        <v>46122.0</v>
      </c>
      <c r="B4562" s="4" t="s">
        <v>196</v>
      </c>
      <c r="C4562" s="2" t="s">
        <v>1937</v>
      </c>
      <c r="D4562" s="2" t="s">
        <v>9298</v>
      </c>
      <c r="E4562" s="2">
        <v>0.0</v>
      </c>
      <c r="F4562" s="2">
        <v>0.0</v>
      </c>
      <c r="G4562" s="2" t="s">
        <v>704</v>
      </c>
      <c r="H4562" s="2" t="s">
        <v>3236</v>
      </c>
    </row>
    <row r="4563">
      <c r="A4563" s="3">
        <v>46123.0</v>
      </c>
      <c r="B4563" s="4" t="s">
        <v>288</v>
      </c>
      <c r="C4563" s="2" t="s">
        <v>1937</v>
      </c>
      <c r="D4563" s="2" t="s">
        <v>9298</v>
      </c>
      <c r="E4563" s="2">
        <v>0.0</v>
      </c>
      <c r="F4563" s="2">
        <v>0.0</v>
      </c>
      <c r="G4563" s="2" t="s">
        <v>704</v>
      </c>
      <c r="H4563" s="2" t="s">
        <v>3236</v>
      </c>
    </row>
    <row r="4564">
      <c r="A4564" s="3">
        <v>46124.0</v>
      </c>
      <c r="B4564" s="4" t="s">
        <v>256</v>
      </c>
      <c r="C4564" s="2" t="s">
        <v>1937</v>
      </c>
      <c r="D4564" s="2" t="s">
        <v>9298</v>
      </c>
      <c r="E4564" s="2">
        <v>0.0</v>
      </c>
      <c r="F4564" s="2">
        <v>0.0</v>
      </c>
      <c r="G4564" s="2" t="s">
        <v>704</v>
      </c>
      <c r="H4564" s="2" t="s">
        <v>3236</v>
      </c>
    </row>
    <row r="4565">
      <c r="A4565" s="3">
        <v>46125.0</v>
      </c>
      <c r="B4565" s="4" t="s">
        <v>180</v>
      </c>
      <c r="C4565" s="2" t="s">
        <v>1937</v>
      </c>
      <c r="D4565" s="2" t="s">
        <v>9298</v>
      </c>
      <c r="E4565" s="2">
        <v>0.0</v>
      </c>
      <c r="F4565" s="2">
        <v>0.0</v>
      </c>
      <c r="G4565" s="2" t="s">
        <v>704</v>
      </c>
      <c r="H4565" s="2" t="s">
        <v>3236</v>
      </c>
    </row>
    <row r="4566">
      <c r="A4566" s="3">
        <v>46126.0</v>
      </c>
      <c r="B4566" s="4" t="s">
        <v>208</v>
      </c>
      <c r="C4566" s="2" t="s">
        <v>1937</v>
      </c>
      <c r="D4566" s="2" t="s">
        <v>9298</v>
      </c>
      <c r="E4566" s="2">
        <v>0.0</v>
      </c>
      <c r="F4566" s="2">
        <v>0.0</v>
      </c>
      <c r="G4566" s="2" t="s">
        <v>704</v>
      </c>
      <c r="H4566" s="2" t="s">
        <v>3236</v>
      </c>
    </row>
    <row r="4567">
      <c r="A4567" s="3">
        <v>46127.0</v>
      </c>
      <c r="B4567" s="4" t="s">
        <v>303</v>
      </c>
      <c r="C4567" s="2" t="s">
        <v>1937</v>
      </c>
      <c r="D4567" s="2" t="s">
        <v>9298</v>
      </c>
      <c r="E4567" s="2">
        <v>0.0</v>
      </c>
      <c r="F4567" s="2">
        <v>0.0</v>
      </c>
      <c r="G4567" s="2" t="s">
        <v>704</v>
      </c>
      <c r="H4567" s="2" t="s">
        <v>3236</v>
      </c>
    </row>
    <row r="4568">
      <c r="A4568" s="3">
        <v>46128.0</v>
      </c>
      <c r="B4568" s="4" t="s">
        <v>148</v>
      </c>
      <c r="C4568" s="2" t="s">
        <v>1937</v>
      </c>
      <c r="D4568" s="2" t="s">
        <v>9298</v>
      </c>
      <c r="E4568" s="2">
        <v>0.0</v>
      </c>
      <c r="F4568" s="2">
        <v>0.0</v>
      </c>
      <c r="G4568" s="2" t="s">
        <v>1832</v>
      </c>
      <c r="H4568" s="2" t="s">
        <v>3236</v>
      </c>
    </row>
    <row r="4569">
      <c r="A4569" s="3">
        <v>46129.0</v>
      </c>
      <c r="B4569" s="4" t="s">
        <v>196</v>
      </c>
      <c r="C4569" s="2" t="s">
        <v>1937</v>
      </c>
      <c r="D4569" s="2" t="s">
        <v>9298</v>
      </c>
      <c r="E4569" s="2">
        <v>0.0</v>
      </c>
      <c r="F4569" s="2">
        <v>0.0</v>
      </c>
      <c r="G4569" s="2" t="s">
        <v>1832</v>
      </c>
      <c r="H4569" s="2" t="s">
        <v>3236</v>
      </c>
    </row>
    <row r="4570">
      <c r="A4570" s="3">
        <v>46130.0</v>
      </c>
      <c r="B4570" s="4" t="s">
        <v>288</v>
      </c>
      <c r="C4570" s="2" t="s">
        <v>1937</v>
      </c>
      <c r="D4570" s="2" t="s">
        <v>9298</v>
      </c>
      <c r="E4570" s="2">
        <v>0.0</v>
      </c>
      <c r="F4570" s="2">
        <v>0.0</v>
      </c>
      <c r="G4570" s="2" t="s">
        <v>1832</v>
      </c>
      <c r="H4570" s="2" t="s">
        <v>3236</v>
      </c>
    </row>
    <row r="4571">
      <c r="A4571" s="3">
        <v>46131.0</v>
      </c>
      <c r="B4571" s="4" t="s">
        <v>256</v>
      </c>
      <c r="C4571" s="2" t="s">
        <v>1937</v>
      </c>
      <c r="D4571" s="2" t="s">
        <v>9298</v>
      </c>
      <c r="E4571" s="2">
        <v>0.0</v>
      </c>
      <c r="F4571" s="2">
        <v>0.0</v>
      </c>
      <c r="G4571" s="2" t="s">
        <v>1832</v>
      </c>
      <c r="H4571" s="2" t="s">
        <v>3236</v>
      </c>
    </row>
    <row r="4572">
      <c r="A4572" s="3">
        <v>46132.0</v>
      </c>
      <c r="B4572" s="4" t="s">
        <v>180</v>
      </c>
      <c r="C4572" s="2" t="s">
        <v>1937</v>
      </c>
      <c r="D4572" s="2" t="s">
        <v>9298</v>
      </c>
      <c r="E4572" s="2">
        <v>0.0</v>
      </c>
      <c r="F4572" s="2">
        <v>0.0</v>
      </c>
      <c r="G4572" s="2" t="s">
        <v>1832</v>
      </c>
      <c r="H4572" s="2" t="s">
        <v>3236</v>
      </c>
    </row>
    <row r="4573">
      <c r="A4573" s="3">
        <v>46133.0</v>
      </c>
      <c r="B4573" s="4" t="s">
        <v>208</v>
      </c>
      <c r="C4573" s="2" t="s">
        <v>1937</v>
      </c>
      <c r="D4573" s="2" t="s">
        <v>9298</v>
      </c>
      <c r="E4573" s="2">
        <v>0.0</v>
      </c>
      <c r="F4573" s="2">
        <v>0.0</v>
      </c>
      <c r="G4573" s="2" t="s">
        <v>1832</v>
      </c>
      <c r="H4573" s="2" t="s">
        <v>3236</v>
      </c>
    </row>
    <row r="4574">
      <c r="A4574" s="3">
        <v>46134.0</v>
      </c>
      <c r="B4574" s="4" t="s">
        <v>303</v>
      </c>
      <c r="C4574" s="2" t="s">
        <v>1937</v>
      </c>
      <c r="D4574" s="2" t="s">
        <v>9298</v>
      </c>
      <c r="E4574" s="2">
        <v>0.0</v>
      </c>
      <c r="F4574" s="2">
        <v>0.0</v>
      </c>
      <c r="G4574" s="2" t="s">
        <v>1832</v>
      </c>
      <c r="H4574" s="2" t="s">
        <v>3236</v>
      </c>
    </row>
    <row r="4575">
      <c r="A4575" s="3">
        <v>46135.0</v>
      </c>
      <c r="B4575" s="4" t="s">
        <v>148</v>
      </c>
      <c r="C4575" s="2" t="s">
        <v>1937</v>
      </c>
      <c r="D4575" s="2" t="s">
        <v>9298</v>
      </c>
      <c r="E4575" s="2">
        <v>0.0</v>
      </c>
      <c r="F4575" s="2">
        <v>0.0</v>
      </c>
      <c r="G4575" s="2" t="s">
        <v>1832</v>
      </c>
      <c r="H4575" s="2" t="s">
        <v>3236</v>
      </c>
    </row>
    <row r="4576">
      <c r="A4576" s="3">
        <v>46136.0</v>
      </c>
      <c r="B4576" s="4" t="s">
        <v>196</v>
      </c>
      <c r="C4576" s="2" t="s">
        <v>1937</v>
      </c>
      <c r="D4576" s="2" t="s">
        <v>9298</v>
      </c>
      <c r="E4576" s="2">
        <v>0.0</v>
      </c>
      <c r="F4576" s="2">
        <v>0.0</v>
      </c>
      <c r="G4576" s="2" t="s">
        <v>1832</v>
      </c>
      <c r="H4576" s="2" t="s">
        <v>3236</v>
      </c>
    </row>
    <row r="4577">
      <c r="A4577" s="3">
        <v>46137.0</v>
      </c>
      <c r="B4577" s="4" t="s">
        <v>288</v>
      </c>
      <c r="C4577" s="2" t="s">
        <v>1937</v>
      </c>
      <c r="D4577" s="2" t="s">
        <v>9298</v>
      </c>
      <c r="E4577" s="2">
        <v>0.0</v>
      </c>
      <c r="F4577" s="2">
        <v>0.0</v>
      </c>
      <c r="G4577" s="2" t="s">
        <v>1832</v>
      </c>
      <c r="H4577" s="2" t="s">
        <v>3236</v>
      </c>
    </row>
    <row r="4578">
      <c r="A4578" s="3">
        <v>46138.0</v>
      </c>
      <c r="B4578" s="4" t="s">
        <v>256</v>
      </c>
      <c r="C4578" s="2" t="s">
        <v>1937</v>
      </c>
      <c r="D4578" s="2" t="s">
        <v>9298</v>
      </c>
      <c r="E4578" s="2">
        <v>0.0</v>
      </c>
      <c r="F4578" s="2">
        <v>0.0</v>
      </c>
      <c r="G4578" s="2" t="s">
        <v>1832</v>
      </c>
      <c r="H4578" s="2" t="s">
        <v>3236</v>
      </c>
    </row>
    <row r="4579">
      <c r="A4579" s="3">
        <v>46139.0</v>
      </c>
      <c r="B4579" s="4" t="s">
        <v>180</v>
      </c>
      <c r="C4579" s="2" t="s">
        <v>1937</v>
      </c>
      <c r="D4579" s="2" t="s">
        <v>9298</v>
      </c>
      <c r="E4579" s="2">
        <v>0.0</v>
      </c>
      <c r="F4579" s="2">
        <v>0.0</v>
      </c>
      <c r="G4579" s="2" t="s">
        <v>1832</v>
      </c>
      <c r="H4579" s="2" t="s">
        <v>3236</v>
      </c>
    </row>
    <row r="4580">
      <c r="A4580" s="3">
        <v>46140.0</v>
      </c>
      <c r="B4580" s="4" t="s">
        <v>208</v>
      </c>
      <c r="C4580" s="2" t="s">
        <v>1937</v>
      </c>
      <c r="D4580" s="2" t="s">
        <v>9298</v>
      </c>
      <c r="E4580" s="2">
        <v>0.0</v>
      </c>
      <c r="F4580" s="2">
        <v>0.0</v>
      </c>
      <c r="G4580" s="2" t="s">
        <v>1832</v>
      </c>
      <c r="H4580" s="2" t="s">
        <v>3236</v>
      </c>
    </row>
    <row r="4581">
      <c r="A4581" s="3">
        <v>46141.0</v>
      </c>
      <c r="B4581" s="4" t="s">
        <v>303</v>
      </c>
      <c r="C4581" s="2" t="s">
        <v>1937</v>
      </c>
      <c r="D4581" s="2" t="s">
        <v>9298</v>
      </c>
      <c r="E4581" s="2">
        <v>0.0</v>
      </c>
      <c r="F4581" s="2">
        <v>0.0</v>
      </c>
      <c r="G4581" s="2" t="s">
        <v>1832</v>
      </c>
      <c r="H4581" s="2" t="s">
        <v>3236</v>
      </c>
    </row>
    <row r="4582">
      <c r="A4582" s="3">
        <v>46142.0</v>
      </c>
      <c r="B4582" s="4" t="s">
        <v>148</v>
      </c>
      <c r="C4582" s="2" t="s">
        <v>1937</v>
      </c>
      <c r="D4582" s="2" t="s">
        <v>9298</v>
      </c>
      <c r="E4582" s="2">
        <v>0.0</v>
      </c>
      <c r="F4582" s="2">
        <v>0.0</v>
      </c>
      <c r="G4582" s="2" t="s">
        <v>1832</v>
      </c>
      <c r="H4582" s="2" t="s">
        <v>3236</v>
      </c>
    </row>
    <row r="4583">
      <c r="A4583" s="3">
        <v>46143.0</v>
      </c>
      <c r="B4583" s="4" t="s">
        <v>196</v>
      </c>
      <c r="C4583" s="2" t="s">
        <v>1937</v>
      </c>
      <c r="D4583" s="2" t="s">
        <v>9298</v>
      </c>
      <c r="E4583" s="2">
        <v>0.0</v>
      </c>
      <c r="F4583" s="2">
        <v>0.0</v>
      </c>
      <c r="G4583" s="2" t="s">
        <v>1832</v>
      </c>
      <c r="H4583" s="2" t="s">
        <v>3236</v>
      </c>
    </row>
    <row r="4584">
      <c r="A4584" s="3">
        <v>46144.0</v>
      </c>
      <c r="B4584" s="4" t="s">
        <v>288</v>
      </c>
      <c r="C4584" s="2" t="s">
        <v>1937</v>
      </c>
      <c r="D4584" s="2" t="s">
        <v>9298</v>
      </c>
      <c r="E4584" s="2">
        <v>0.0</v>
      </c>
      <c r="F4584" s="2">
        <v>0.0</v>
      </c>
      <c r="G4584" s="2" t="s">
        <v>1832</v>
      </c>
      <c r="H4584" s="2" t="s">
        <v>3236</v>
      </c>
    </row>
    <row r="4585">
      <c r="A4585" s="3">
        <v>46145.0</v>
      </c>
      <c r="B4585" s="4" t="s">
        <v>256</v>
      </c>
      <c r="C4585" s="2" t="s">
        <v>1937</v>
      </c>
      <c r="D4585" s="2" t="s">
        <v>9298</v>
      </c>
      <c r="E4585" s="2">
        <v>0.0</v>
      </c>
      <c r="F4585" s="2">
        <v>0.0</v>
      </c>
      <c r="G4585" s="2" t="s">
        <v>1832</v>
      </c>
      <c r="H4585" s="2" t="s">
        <v>3236</v>
      </c>
    </row>
    <row r="4586">
      <c r="A4586" s="3">
        <v>46146.0</v>
      </c>
      <c r="B4586" s="4" t="s">
        <v>180</v>
      </c>
      <c r="C4586" s="2" t="s">
        <v>1937</v>
      </c>
      <c r="D4586" s="2" t="s">
        <v>9298</v>
      </c>
      <c r="E4586" s="2">
        <v>0.0</v>
      </c>
      <c r="F4586" s="2">
        <v>0.0</v>
      </c>
      <c r="G4586" s="2" t="s">
        <v>1832</v>
      </c>
      <c r="H4586" s="2" t="s">
        <v>3236</v>
      </c>
    </row>
    <row r="4587">
      <c r="A4587" s="3">
        <v>46147.0</v>
      </c>
      <c r="B4587" s="4" t="s">
        <v>208</v>
      </c>
      <c r="C4587" s="2" t="s">
        <v>1937</v>
      </c>
      <c r="D4587" s="2" t="s">
        <v>9298</v>
      </c>
      <c r="E4587" s="2">
        <v>0.0</v>
      </c>
      <c r="F4587" s="2">
        <v>0.0</v>
      </c>
      <c r="G4587" s="2" t="s">
        <v>1832</v>
      </c>
      <c r="H4587" s="2" t="s">
        <v>3236</v>
      </c>
    </row>
    <row r="4588">
      <c r="A4588" s="3">
        <v>46148.0</v>
      </c>
      <c r="B4588" s="4" t="s">
        <v>303</v>
      </c>
      <c r="C4588" s="2" t="s">
        <v>1937</v>
      </c>
      <c r="D4588" s="2" t="s">
        <v>9298</v>
      </c>
      <c r="E4588" s="2">
        <v>0.0</v>
      </c>
      <c r="F4588" s="2">
        <v>0.0</v>
      </c>
      <c r="G4588" s="2" t="s">
        <v>1832</v>
      </c>
      <c r="H4588" s="2" t="s">
        <v>3236</v>
      </c>
    </row>
    <row r="4589">
      <c r="A4589" s="3">
        <v>46149.0</v>
      </c>
      <c r="B4589" s="4" t="s">
        <v>148</v>
      </c>
      <c r="C4589" s="2" t="s">
        <v>1937</v>
      </c>
      <c r="D4589" s="2" t="s">
        <v>9298</v>
      </c>
      <c r="E4589" s="2">
        <v>0.0</v>
      </c>
      <c r="F4589" s="2">
        <v>0.0</v>
      </c>
      <c r="G4589" s="2" t="s">
        <v>1832</v>
      </c>
      <c r="H4589" s="2" t="s">
        <v>3236</v>
      </c>
    </row>
    <row r="4590">
      <c r="A4590" s="3">
        <v>46150.0</v>
      </c>
      <c r="B4590" s="4" t="s">
        <v>196</v>
      </c>
      <c r="C4590" s="2" t="s">
        <v>1937</v>
      </c>
      <c r="D4590" s="2" t="s">
        <v>9298</v>
      </c>
      <c r="E4590" s="2">
        <v>0.0</v>
      </c>
      <c r="F4590" s="2">
        <v>0.0</v>
      </c>
      <c r="G4590" s="2" t="s">
        <v>1832</v>
      </c>
      <c r="H4590" s="2" t="s">
        <v>3236</v>
      </c>
    </row>
    <row r="4591">
      <c r="A4591" s="3">
        <v>46151.0</v>
      </c>
      <c r="B4591" s="4" t="s">
        <v>288</v>
      </c>
      <c r="C4591" s="2" t="s">
        <v>1937</v>
      </c>
      <c r="D4591" s="2" t="s">
        <v>9298</v>
      </c>
      <c r="E4591" s="2">
        <v>0.0</v>
      </c>
      <c r="F4591" s="2">
        <v>0.0</v>
      </c>
      <c r="G4591" s="2" t="s">
        <v>1832</v>
      </c>
      <c r="H4591" s="2" t="s">
        <v>3236</v>
      </c>
    </row>
    <row r="4592">
      <c r="A4592" s="3">
        <v>46152.0</v>
      </c>
      <c r="B4592" s="4" t="s">
        <v>256</v>
      </c>
      <c r="C4592" s="2" t="s">
        <v>1937</v>
      </c>
      <c r="D4592" s="2" t="s">
        <v>9298</v>
      </c>
      <c r="E4592" s="2">
        <v>0.0</v>
      </c>
      <c r="F4592" s="2">
        <v>0.0</v>
      </c>
      <c r="G4592" s="2" t="s">
        <v>1832</v>
      </c>
      <c r="H4592" s="2" t="s">
        <v>3236</v>
      </c>
    </row>
    <row r="4593">
      <c r="A4593" s="3">
        <v>46153.0</v>
      </c>
      <c r="B4593" s="4" t="s">
        <v>180</v>
      </c>
      <c r="C4593" s="2" t="s">
        <v>1937</v>
      </c>
      <c r="D4593" s="2" t="s">
        <v>9298</v>
      </c>
      <c r="E4593" s="2">
        <v>0.0</v>
      </c>
      <c r="F4593" s="2">
        <v>0.0</v>
      </c>
      <c r="G4593" s="2" t="s">
        <v>1832</v>
      </c>
      <c r="H4593" s="2" t="s">
        <v>3236</v>
      </c>
    </row>
    <row r="4594">
      <c r="A4594" s="3">
        <v>46154.0</v>
      </c>
      <c r="B4594" s="4" t="s">
        <v>208</v>
      </c>
      <c r="C4594" s="2" t="s">
        <v>1937</v>
      </c>
      <c r="D4594" s="2" t="s">
        <v>9298</v>
      </c>
      <c r="E4594" s="2">
        <v>0.0</v>
      </c>
      <c r="F4594" s="2">
        <v>0.0</v>
      </c>
      <c r="G4594" s="2" t="s">
        <v>1832</v>
      </c>
      <c r="H4594" s="2" t="s">
        <v>3236</v>
      </c>
    </row>
    <row r="4595">
      <c r="A4595" s="3">
        <v>46155.0</v>
      </c>
      <c r="B4595" s="4" t="s">
        <v>303</v>
      </c>
      <c r="C4595" s="2" t="s">
        <v>1937</v>
      </c>
      <c r="D4595" s="2" t="s">
        <v>9298</v>
      </c>
      <c r="E4595" s="2">
        <v>0.0</v>
      </c>
      <c r="F4595" s="2">
        <v>0.0</v>
      </c>
      <c r="G4595" s="2" t="s">
        <v>1832</v>
      </c>
      <c r="H4595" s="2" t="s">
        <v>3236</v>
      </c>
    </row>
    <row r="4596">
      <c r="A4596" s="3">
        <v>46156.0</v>
      </c>
      <c r="B4596" s="4" t="s">
        <v>148</v>
      </c>
      <c r="C4596" s="2" t="s">
        <v>1937</v>
      </c>
      <c r="D4596" s="2" t="s">
        <v>9298</v>
      </c>
      <c r="E4596" s="2">
        <v>0.0</v>
      </c>
      <c r="F4596" s="2">
        <v>0.0</v>
      </c>
      <c r="G4596" s="2" t="s">
        <v>1832</v>
      </c>
      <c r="H4596" s="2" t="s">
        <v>3236</v>
      </c>
    </row>
    <row r="4597">
      <c r="A4597" s="3">
        <v>46157.0</v>
      </c>
      <c r="B4597" s="4" t="s">
        <v>196</v>
      </c>
      <c r="C4597" s="2" t="s">
        <v>1937</v>
      </c>
      <c r="D4597" s="2" t="s">
        <v>9298</v>
      </c>
      <c r="E4597" s="2">
        <v>0.0</v>
      </c>
      <c r="F4597" s="2">
        <v>0.0</v>
      </c>
      <c r="G4597" s="2" t="s">
        <v>1832</v>
      </c>
      <c r="H4597" s="2" t="s">
        <v>3236</v>
      </c>
    </row>
    <row r="4598">
      <c r="A4598" s="3">
        <v>46158.0</v>
      </c>
      <c r="B4598" s="4" t="s">
        <v>288</v>
      </c>
      <c r="C4598" s="2" t="s">
        <v>1937</v>
      </c>
      <c r="D4598" s="2" t="s">
        <v>9298</v>
      </c>
      <c r="E4598" s="2">
        <v>0.0</v>
      </c>
      <c r="F4598" s="2">
        <v>0.0</v>
      </c>
      <c r="G4598" s="2" t="s">
        <v>1832</v>
      </c>
      <c r="H4598" s="2" t="s">
        <v>3236</v>
      </c>
    </row>
    <row r="4599">
      <c r="A4599" s="3">
        <v>46159.0</v>
      </c>
      <c r="B4599" s="4" t="s">
        <v>256</v>
      </c>
      <c r="C4599" s="2" t="s">
        <v>1937</v>
      </c>
      <c r="D4599" s="2" t="s">
        <v>9298</v>
      </c>
      <c r="E4599" s="2">
        <v>0.0</v>
      </c>
      <c r="F4599" s="2">
        <v>0.0</v>
      </c>
      <c r="G4599" s="2" t="s">
        <v>1832</v>
      </c>
      <c r="H4599" s="2" t="s">
        <v>3236</v>
      </c>
    </row>
    <row r="4600">
      <c r="A4600" s="3">
        <v>46160.0</v>
      </c>
      <c r="B4600" s="4" t="s">
        <v>180</v>
      </c>
      <c r="C4600" s="2" t="s">
        <v>1937</v>
      </c>
      <c r="D4600" s="2" t="s">
        <v>9298</v>
      </c>
      <c r="E4600" s="2">
        <v>0.0</v>
      </c>
      <c r="F4600" s="2">
        <v>0.0</v>
      </c>
      <c r="G4600" s="2" t="s">
        <v>1832</v>
      </c>
      <c r="H4600" s="2" t="s">
        <v>3236</v>
      </c>
    </row>
    <row r="4601">
      <c r="A4601" s="3">
        <v>46161.0</v>
      </c>
      <c r="B4601" s="4" t="s">
        <v>208</v>
      </c>
      <c r="C4601" s="2" t="s">
        <v>1937</v>
      </c>
      <c r="D4601" s="2" t="s">
        <v>9298</v>
      </c>
      <c r="E4601" s="2">
        <v>0.0</v>
      </c>
      <c r="F4601" s="2">
        <v>0.0</v>
      </c>
      <c r="G4601" s="2" t="s">
        <v>1832</v>
      </c>
      <c r="H4601" s="2" t="s">
        <v>3236</v>
      </c>
    </row>
    <row r="4602">
      <c r="A4602" s="3">
        <v>46162.0</v>
      </c>
      <c r="B4602" s="4" t="s">
        <v>303</v>
      </c>
      <c r="C4602" s="2" t="s">
        <v>1937</v>
      </c>
      <c r="D4602" s="2" t="s">
        <v>9298</v>
      </c>
      <c r="E4602" s="2">
        <v>0.0</v>
      </c>
      <c r="F4602" s="2">
        <v>0.0</v>
      </c>
      <c r="G4602" s="2" t="s">
        <v>1832</v>
      </c>
      <c r="H4602" s="2" t="s">
        <v>3236</v>
      </c>
    </row>
    <row r="4603">
      <c r="A4603" s="3">
        <v>46163.0</v>
      </c>
      <c r="B4603" s="4" t="s">
        <v>148</v>
      </c>
      <c r="C4603" s="2" t="s">
        <v>1937</v>
      </c>
      <c r="D4603" s="2" t="s">
        <v>9298</v>
      </c>
      <c r="E4603" s="2">
        <v>0.0</v>
      </c>
      <c r="F4603" s="2">
        <v>0.0</v>
      </c>
      <c r="G4603" s="2" t="s">
        <v>1832</v>
      </c>
      <c r="H4603" s="2" t="s">
        <v>3236</v>
      </c>
    </row>
    <row r="4604">
      <c r="A4604" s="3">
        <v>46164.0</v>
      </c>
      <c r="B4604" s="4" t="s">
        <v>196</v>
      </c>
      <c r="C4604" s="2" t="s">
        <v>1937</v>
      </c>
      <c r="D4604" s="2" t="s">
        <v>9298</v>
      </c>
      <c r="E4604" s="2">
        <v>0.0</v>
      </c>
      <c r="F4604" s="2">
        <v>0.0</v>
      </c>
      <c r="G4604" s="2" t="s">
        <v>1832</v>
      </c>
      <c r="H4604" s="2" t="s">
        <v>3236</v>
      </c>
    </row>
    <row r="4605">
      <c r="A4605" s="3">
        <v>46165.0</v>
      </c>
      <c r="B4605" s="4" t="s">
        <v>288</v>
      </c>
      <c r="C4605" s="2" t="s">
        <v>1937</v>
      </c>
      <c r="D4605" s="2" t="s">
        <v>9298</v>
      </c>
      <c r="E4605" s="2">
        <v>0.0</v>
      </c>
      <c r="F4605" s="2">
        <v>0.0</v>
      </c>
      <c r="G4605" s="2" t="s">
        <v>1832</v>
      </c>
      <c r="H4605" s="2" t="s">
        <v>3236</v>
      </c>
    </row>
    <row r="4606">
      <c r="A4606" s="3">
        <v>46166.0</v>
      </c>
      <c r="B4606" s="4" t="s">
        <v>256</v>
      </c>
      <c r="C4606" s="2" t="s">
        <v>1937</v>
      </c>
      <c r="D4606" s="2" t="s">
        <v>9298</v>
      </c>
      <c r="E4606" s="2">
        <v>0.0</v>
      </c>
      <c r="F4606" s="2">
        <v>0.0</v>
      </c>
      <c r="G4606" s="2" t="s">
        <v>1832</v>
      </c>
      <c r="H4606" s="2" t="s">
        <v>3236</v>
      </c>
    </row>
    <row r="4607">
      <c r="A4607" s="3">
        <v>46167.0</v>
      </c>
      <c r="B4607" s="4" t="s">
        <v>180</v>
      </c>
      <c r="C4607" s="2" t="s">
        <v>1937</v>
      </c>
      <c r="D4607" s="2" t="s">
        <v>9298</v>
      </c>
      <c r="E4607" s="2">
        <v>0.0</v>
      </c>
      <c r="F4607" s="2">
        <v>0.0</v>
      </c>
      <c r="G4607" s="2" t="s">
        <v>1832</v>
      </c>
      <c r="H4607" s="2" t="s">
        <v>3236</v>
      </c>
    </row>
    <row r="4608">
      <c r="A4608" s="3">
        <v>46168.0</v>
      </c>
      <c r="B4608" s="4" t="s">
        <v>208</v>
      </c>
      <c r="C4608" s="2" t="s">
        <v>1937</v>
      </c>
      <c r="D4608" s="2" t="s">
        <v>9298</v>
      </c>
      <c r="E4608" s="2">
        <v>0.0</v>
      </c>
      <c r="F4608" s="2">
        <v>0.0</v>
      </c>
      <c r="G4608" s="2" t="s">
        <v>1832</v>
      </c>
      <c r="H4608" s="2" t="s">
        <v>3236</v>
      </c>
    </row>
    <row r="4609">
      <c r="A4609" s="3">
        <v>46169.0</v>
      </c>
      <c r="B4609" s="4" t="s">
        <v>303</v>
      </c>
      <c r="C4609" s="2" t="s">
        <v>1937</v>
      </c>
      <c r="D4609" s="2" t="s">
        <v>9298</v>
      </c>
      <c r="E4609" s="2">
        <v>0.0</v>
      </c>
      <c r="F4609" s="2">
        <v>0.0</v>
      </c>
      <c r="G4609" s="2" t="s">
        <v>1832</v>
      </c>
      <c r="H4609" s="2" t="s">
        <v>3236</v>
      </c>
    </row>
    <row r="4610">
      <c r="A4610" s="3">
        <v>46170.0</v>
      </c>
      <c r="B4610" s="4" t="s">
        <v>148</v>
      </c>
      <c r="C4610" s="2" t="s">
        <v>1937</v>
      </c>
      <c r="D4610" s="2" t="s">
        <v>9298</v>
      </c>
      <c r="E4610" s="2">
        <v>0.0</v>
      </c>
      <c r="F4610" s="2">
        <v>0.0</v>
      </c>
      <c r="G4610" s="2" t="s">
        <v>1832</v>
      </c>
      <c r="H4610" s="2" t="s">
        <v>3236</v>
      </c>
    </row>
    <row r="4611">
      <c r="A4611" s="3">
        <v>46171.0</v>
      </c>
      <c r="B4611" s="4" t="s">
        <v>196</v>
      </c>
      <c r="C4611" s="2" t="s">
        <v>1937</v>
      </c>
      <c r="D4611" s="2" t="s">
        <v>9298</v>
      </c>
      <c r="E4611" s="2">
        <v>0.0</v>
      </c>
      <c r="F4611" s="2">
        <v>0.0</v>
      </c>
      <c r="G4611" s="2" t="s">
        <v>1832</v>
      </c>
      <c r="H4611" s="2" t="s">
        <v>3236</v>
      </c>
    </row>
    <row r="4612">
      <c r="A4612" s="3">
        <v>46172.0</v>
      </c>
      <c r="B4612" s="4" t="s">
        <v>288</v>
      </c>
      <c r="C4612" s="2" t="s">
        <v>1937</v>
      </c>
      <c r="D4612" s="2" t="s">
        <v>9298</v>
      </c>
      <c r="E4612" s="2">
        <v>0.0</v>
      </c>
      <c r="F4612" s="2">
        <v>0.0</v>
      </c>
      <c r="G4612" s="2" t="s">
        <v>1832</v>
      </c>
      <c r="H4612" s="2" t="s">
        <v>3236</v>
      </c>
    </row>
    <row r="4613">
      <c r="A4613" s="3">
        <v>46173.0</v>
      </c>
      <c r="B4613" s="4" t="s">
        <v>256</v>
      </c>
      <c r="C4613" s="2" t="s">
        <v>1937</v>
      </c>
      <c r="D4613" s="2" t="s">
        <v>9298</v>
      </c>
      <c r="E4613" s="2">
        <v>0.0</v>
      </c>
      <c r="F4613" s="2">
        <v>0.0</v>
      </c>
      <c r="G4613" s="2" t="s">
        <v>1832</v>
      </c>
      <c r="H4613" s="2" t="s">
        <v>3236</v>
      </c>
    </row>
    <row r="4614">
      <c r="A4614" s="3">
        <v>46174.0</v>
      </c>
      <c r="B4614" s="4" t="s">
        <v>180</v>
      </c>
      <c r="C4614" s="2" t="s">
        <v>1937</v>
      </c>
      <c r="D4614" s="2" t="s">
        <v>9298</v>
      </c>
      <c r="E4614" s="2">
        <v>0.0</v>
      </c>
      <c r="F4614" s="2">
        <v>0.0</v>
      </c>
      <c r="G4614" s="2" t="s">
        <v>1832</v>
      </c>
      <c r="H4614" s="2" t="s">
        <v>3236</v>
      </c>
    </row>
    <row r="4615">
      <c r="A4615" s="3">
        <v>46175.0</v>
      </c>
      <c r="B4615" s="4" t="s">
        <v>208</v>
      </c>
      <c r="C4615" s="2" t="s">
        <v>1937</v>
      </c>
      <c r="D4615" s="2" t="s">
        <v>9298</v>
      </c>
      <c r="E4615" s="2">
        <v>0.0</v>
      </c>
      <c r="F4615" s="2">
        <v>0.0</v>
      </c>
      <c r="G4615" s="2" t="s">
        <v>1832</v>
      </c>
      <c r="H4615" s="2" t="s">
        <v>3236</v>
      </c>
    </row>
    <row r="4616">
      <c r="A4616" s="3">
        <v>46176.0</v>
      </c>
      <c r="B4616" s="4" t="s">
        <v>303</v>
      </c>
      <c r="C4616" s="2" t="s">
        <v>1937</v>
      </c>
      <c r="D4616" s="2" t="s">
        <v>9298</v>
      </c>
      <c r="E4616" s="2">
        <v>0.0</v>
      </c>
      <c r="F4616" s="2">
        <v>0.0</v>
      </c>
      <c r="G4616" s="2" t="s">
        <v>1832</v>
      </c>
      <c r="H4616" s="2" t="s">
        <v>3236</v>
      </c>
    </row>
    <row r="4617">
      <c r="A4617" s="3">
        <v>46177.0</v>
      </c>
      <c r="B4617" s="4" t="s">
        <v>148</v>
      </c>
      <c r="C4617" s="2" t="s">
        <v>1937</v>
      </c>
      <c r="D4617" s="2" t="s">
        <v>9298</v>
      </c>
      <c r="E4617" s="2">
        <v>0.0</v>
      </c>
      <c r="F4617" s="2">
        <v>0.0</v>
      </c>
      <c r="G4617" s="2" t="s">
        <v>1832</v>
      </c>
      <c r="H4617" s="2" t="s">
        <v>3236</v>
      </c>
    </row>
    <row r="4618">
      <c r="A4618" s="3">
        <v>46178.0</v>
      </c>
      <c r="B4618" s="4" t="s">
        <v>196</v>
      </c>
      <c r="C4618" s="2" t="s">
        <v>1937</v>
      </c>
      <c r="D4618" s="2" t="s">
        <v>9298</v>
      </c>
      <c r="E4618" s="2">
        <v>0.0</v>
      </c>
      <c r="F4618" s="2">
        <v>0.0</v>
      </c>
      <c r="G4618" s="2" t="s">
        <v>1832</v>
      </c>
      <c r="H4618" s="2" t="s">
        <v>3236</v>
      </c>
    </row>
    <row r="4619">
      <c r="A4619" s="3">
        <v>46179.0</v>
      </c>
      <c r="B4619" s="4" t="s">
        <v>288</v>
      </c>
      <c r="C4619" s="2" t="s">
        <v>1937</v>
      </c>
      <c r="D4619" s="2" t="s">
        <v>9298</v>
      </c>
      <c r="E4619" s="2">
        <v>0.0</v>
      </c>
      <c r="F4619" s="2">
        <v>0.0</v>
      </c>
      <c r="G4619" s="2" t="s">
        <v>1832</v>
      </c>
      <c r="H4619" s="2" t="s">
        <v>3236</v>
      </c>
    </row>
    <row r="4620">
      <c r="A4620" s="3">
        <v>46180.0</v>
      </c>
      <c r="B4620" s="4" t="s">
        <v>256</v>
      </c>
      <c r="C4620" s="2" t="s">
        <v>1937</v>
      </c>
      <c r="D4620" s="2" t="s">
        <v>9298</v>
      </c>
      <c r="E4620" s="2">
        <v>0.0</v>
      </c>
      <c r="F4620" s="2">
        <v>0.0</v>
      </c>
      <c r="G4620" s="2" t="s">
        <v>1832</v>
      </c>
      <c r="H4620" s="2" t="s">
        <v>3236</v>
      </c>
    </row>
    <row r="4621">
      <c r="A4621" s="3">
        <v>46181.0</v>
      </c>
      <c r="B4621" s="4" t="s">
        <v>180</v>
      </c>
      <c r="C4621" s="2" t="s">
        <v>1937</v>
      </c>
      <c r="D4621" s="2" t="s">
        <v>9298</v>
      </c>
      <c r="E4621" s="2">
        <v>0.0</v>
      </c>
      <c r="F4621" s="2">
        <v>0.0</v>
      </c>
      <c r="G4621" s="2" t="s">
        <v>1832</v>
      </c>
      <c r="H4621" s="2" t="s">
        <v>3236</v>
      </c>
    </row>
    <row r="4622">
      <c r="A4622" s="3">
        <v>46182.0</v>
      </c>
      <c r="B4622" s="4" t="s">
        <v>208</v>
      </c>
      <c r="C4622" s="2" t="s">
        <v>1937</v>
      </c>
      <c r="D4622" s="2" t="s">
        <v>9298</v>
      </c>
      <c r="E4622" s="2">
        <v>0.0</v>
      </c>
      <c r="F4622" s="2">
        <v>0.0</v>
      </c>
      <c r="G4622" s="2" t="s">
        <v>1832</v>
      </c>
      <c r="H4622" s="2" t="s">
        <v>3236</v>
      </c>
    </row>
    <row r="4623">
      <c r="A4623" s="3">
        <v>46183.0</v>
      </c>
      <c r="B4623" s="4" t="s">
        <v>303</v>
      </c>
      <c r="C4623" s="2" t="s">
        <v>1937</v>
      </c>
      <c r="D4623" s="2" t="s">
        <v>9298</v>
      </c>
      <c r="E4623" s="2">
        <v>0.0</v>
      </c>
      <c r="F4623" s="2">
        <v>0.0</v>
      </c>
      <c r="G4623" s="2" t="s">
        <v>1832</v>
      </c>
      <c r="H4623" s="2" t="s">
        <v>3236</v>
      </c>
    </row>
    <row r="4624">
      <c r="A4624" s="3">
        <v>46184.0</v>
      </c>
      <c r="B4624" s="4" t="s">
        <v>148</v>
      </c>
      <c r="C4624" s="2" t="s">
        <v>1937</v>
      </c>
      <c r="D4624" s="2" t="s">
        <v>9298</v>
      </c>
      <c r="E4624" s="2">
        <v>0.0</v>
      </c>
      <c r="F4624" s="2">
        <v>0.0</v>
      </c>
      <c r="G4624" s="2" t="s">
        <v>1832</v>
      </c>
      <c r="H4624" s="2" t="s">
        <v>3236</v>
      </c>
    </row>
    <row r="4625">
      <c r="A4625" s="3">
        <v>46185.0</v>
      </c>
      <c r="B4625" s="4" t="s">
        <v>196</v>
      </c>
      <c r="C4625" s="2" t="s">
        <v>1937</v>
      </c>
      <c r="D4625" s="2" t="s">
        <v>9298</v>
      </c>
      <c r="E4625" s="2">
        <v>0.0</v>
      </c>
      <c r="F4625" s="2">
        <v>0.0</v>
      </c>
      <c r="G4625" s="2" t="s">
        <v>1832</v>
      </c>
      <c r="H4625" s="2" t="s">
        <v>3236</v>
      </c>
    </row>
    <row r="4626">
      <c r="A4626" s="3">
        <v>46186.0</v>
      </c>
      <c r="B4626" s="4" t="s">
        <v>288</v>
      </c>
      <c r="C4626" s="2" t="s">
        <v>1937</v>
      </c>
      <c r="D4626" s="2" t="s">
        <v>9298</v>
      </c>
      <c r="E4626" s="2">
        <v>0.0</v>
      </c>
      <c r="F4626" s="2">
        <v>0.0</v>
      </c>
      <c r="G4626" s="2" t="s">
        <v>1832</v>
      </c>
      <c r="H4626" s="2" t="s">
        <v>3236</v>
      </c>
    </row>
    <row r="4627">
      <c r="A4627" s="3">
        <v>46187.0</v>
      </c>
      <c r="B4627" s="4" t="s">
        <v>256</v>
      </c>
      <c r="C4627" s="2" t="s">
        <v>1937</v>
      </c>
      <c r="D4627" s="2" t="s">
        <v>9298</v>
      </c>
      <c r="E4627" s="2">
        <v>0.0</v>
      </c>
      <c r="F4627" s="2">
        <v>0.0</v>
      </c>
      <c r="G4627" s="2" t="s">
        <v>1832</v>
      </c>
      <c r="H4627" s="2" t="s">
        <v>3236</v>
      </c>
    </row>
    <row r="4628">
      <c r="A4628" s="3">
        <v>46188.0</v>
      </c>
      <c r="B4628" s="4" t="s">
        <v>180</v>
      </c>
      <c r="C4628" s="2" t="s">
        <v>1937</v>
      </c>
      <c r="D4628" s="2" t="s">
        <v>9298</v>
      </c>
      <c r="E4628" s="2">
        <v>0.0</v>
      </c>
      <c r="F4628" s="2">
        <v>0.0</v>
      </c>
      <c r="G4628" s="2" t="s">
        <v>1832</v>
      </c>
      <c r="H4628" s="2" t="s">
        <v>3236</v>
      </c>
    </row>
    <row r="4629">
      <c r="A4629" s="3">
        <v>46189.0</v>
      </c>
      <c r="B4629" s="4" t="s">
        <v>208</v>
      </c>
      <c r="C4629" s="2" t="s">
        <v>1937</v>
      </c>
      <c r="D4629" s="2" t="s">
        <v>9298</v>
      </c>
      <c r="E4629" s="2">
        <v>0.0</v>
      </c>
      <c r="F4629" s="2">
        <v>0.0</v>
      </c>
      <c r="G4629" s="2" t="s">
        <v>1832</v>
      </c>
      <c r="H4629" s="2" t="s">
        <v>3236</v>
      </c>
    </row>
    <row r="4630">
      <c r="A4630" s="3">
        <v>46190.0</v>
      </c>
      <c r="B4630" s="4" t="s">
        <v>303</v>
      </c>
      <c r="C4630" s="2" t="s">
        <v>1937</v>
      </c>
      <c r="D4630" s="2" t="s">
        <v>9298</v>
      </c>
      <c r="E4630" s="2">
        <v>0.0</v>
      </c>
      <c r="F4630" s="2">
        <v>0.0</v>
      </c>
      <c r="G4630" s="2" t="s">
        <v>1832</v>
      </c>
      <c r="H4630" s="2" t="s">
        <v>3236</v>
      </c>
    </row>
    <row r="4631">
      <c r="A4631" s="3">
        <v>46191.0</v>
      </c>
      <c r="B4631" s="4" t="s">
        <v>148</v>
      </c>
      <c r="C4631" s="2" t="s">
        <v>1937</v>
      </c>
      <c r="D4631" s="2" t="s">
        <v>9298</v>
      </c>
      <c r="E4631" s="2">
        <v>0.0</v>
      </c>
      <c r="F4631" s="2">
        <v>0.0</v>
      </c>
      <c r="G4631" s="2" t="s">
        <v>1832</v>
      </c>
      <c r="H4631" s="2" t="s">
        <v>3236</v>
      </c>
    </row>
    <row r="4632">
      <c r="A4632" s="3">
        <v>46192.0</v>
      </c>
      <c r="B4632" s="4" t="s">
        <v>196</v>
      </c>
      <c r="C4632" s="2" t="s">
        <v>1937</v>
      </c>
      <c r="D4632" s="2" t="s">
        <v>9298</v>
      </c>
      <c r="E4632" s="2">
        <v>0.0</v>
      </c>
      <c r="F4632" s="2">
        <v>0.0</v>
      </c>
      <c r="G4632" s="2" t="s">
        <v>1832</v>
      </c>
      <c r="H4632" s="2" t="s">
        <v>3236</v>
      </c>
    </row>
    <row r="4633">
      <c r="A4633" s="3">
        <v>46193.0</v>
      </c>
      <c r="B4633" s="4" t="s">
        <v>288</v>
      </c>
      <c r="C4633" s="2" t="s">
        <v>1937</v>
      </c>
      <c r="D4633" s="2" t="s">
        <v>9298</v>
      </c>
      <c r="E4633" s="2">
        <v>0.0</v>
      </c>
      <c r="F4633" s="2">
        <v>0.0</v>
      </c>
      <c r="G4633" s="2" t="s">
        <v>1832</v>
      </c>
      <c r="H4633" s="2" t="s">
        <v>3236</v>
      </c>
    </row>
    <row r="4634">
      <c r="A4634" s="3">
        <v>46194.0</v>
      </c>
      <c r="B4634" s="4" t="s">
        <v>256</v>
      </c>
      <c r="C4634" s="2" t="s">
        <v>1937</v>
      </c>
      <c r="D4634" s="2" t="s">
        <v>9298</v>
      </c>
      <c r="E4634" s="2">
        <v>0.0</v>
      </c>
      <c r="F4634" s="2">
        <v>0.0</v>
      </c>
      <c r="G4634" s="2" t="s">
        <v>1832</v>
      </c>
      <c r="H4634" s="2" t="s">
        <v>3236</v>
      </c>
    </row>
    <row r="4635">
      <c r="A4635" s="3">
        <v>46195.0</v>
      </c>
      <c r="B4635" s="4" t="s">
        <v>180</v>
      </c>
      <c r="C4635" s="2" t="s">
        <v>1937</v>
      </c>
      <c r="D4635" s="2" t="s">
        <v>9298</v>
      </c>
      <c r="E4635" s="2">
        <v>0.0</v>
      </c>
      <c r="F4635" s="2">
        <v>0.0</v>
      </c>
      <c r="G4635" s="2" t="s">
        <v>1832</v>
      </c>
      <c r="H4635" s="2" t="s">
        <v>3236</v>
      </c>
    </row>
    <row r="4636">
      <c r="A4636" s="3">
        <v>46196.0</v>
      </c>
      <c r="B4636" s="4" t="s">
        <v>208</v>
      </c>
      <c r="C4636" s="2" t="s">
        <v>1937</v>
      </c>
      <c r="D4636" s="2" t="s">
        <v>9298</v>
      </c>
      <c r="E4636" s="2">
        <v>0.0</v>
      </c>
      <c r="F4636" s="2">
        <v>0.0</v>
      </c>
      <c r="G4636" s="2" t="s">
        <v>1832</v>
      </c>
      <c r="H4636" s="2" t="s">
        <v>3236</v>
      </c>
    </row>
    <row r="4637">
      <c r="A4637" s="3">
        <v>46197.0</v>
      </c>
      <c r="B4637" s="4" t="s">
        <v>303</v>
      </c>
      <c r="C4637" s="2" t="s">
        <v>1937</v>
      </c>
      <c r="D4637" s="2" t="s">
        <v>9298</v>
      </c>
      <c r="E4637" s="2">
        <v>0.0</v>
      </c>
      <c r="F4637" s="2">
        <v>0.0</v>
      </c>
      <c r="G4637" s="2" t="s">
        <v>1832</v>
      </c>
      <c r="H4637" s="2" t="s">
        <v>3236</v>
      </c>
    </row>
    <row r="4638">
      <c r="A4638" s="3">
        <v>46198.0</v>
      </c>
      <c r="B4638" s="4" t="s">
        <v>148</v>
      </c>
      <c r="C4638" s="2" t="s">
        <v>1937</v>
      </c>
      <c r="D4638" s="2" t="s">
        <v>9298</v>
      </c>
      <c r="E4638" s="2">
        <v>0.0</v>
      </c>
      <c r="F4638" s="2">
        <v>0.0</v>
      </c>
      <c r="G4638" s="2" t="s">
        <v>1832</v>
      </c>
      <c r="H4638" s="2" t="s">
        <v>3236</v>
      </c>
    </row>
    <row r="4639">
      <c r="A4639" s="3">
        <v>46199.0</v>
      </c>
      <c r="B4639" s="4" t="s">
        <v>196</v>
      </c>
      <c r="C4639" s="2" t="s">
        <v>1937</v>
      </c>
      <c r="D4639" s="2" t="s">
        <v>9298</v>
      </c>
      <c r="E4639" s="2">
        <v>0.0</v>
      </c>
      <c r="F4639" s="2">
        <v>0.0</v>
      </c>
      <c r="G4639" s="2" t="s">
        <v>1832</v>
      </c>
      <c r="H4639" s="2" t="s">
        <v>3236</v>
      </c>
    </row>
    <row r="4640">
      <c r="A4640" s="3">
        <v>46200.0</v>
      </c>
      <c r="B4640" s="4" t="s">
        <v>288</v>
      </c>
      <c r="C4640" s="2" t="s">
        <v>1937</v>
      </c>
      <c r="D4640" s="2" t="s">
        <v>9298</v>
      </c>
      <c r="E4640" s="2">
        <v>0.0</v>
      </c>
      <c r="F4640" s="2">
        <v>0.0</v>
      </c>
      <c r="G4640" s="2" t="s">
        <v>1832</v>
      </c>
      <c r="H4640" s="2" t="s">
        <v>3236</v>
      </c>
    </row>
    <row r="4641">
      <c r="A4641" s="3">
        <v>46201.0</v>
      </c>
      <c r="B4641" s="4" t="s">
        <v>256</v>
      </c>
      <c r="C4641" s="2" t="s">
        <v>1937</v>
      </c>
      <c r="D4641" s="2" t="s">
        <v>9298</v>
      </c>
      <c r="E4641" s="2">
        <v>0.0</v>
      </c>
      <c r="F4641" s="2">
        <v>0.0</v>
      </c>
      <c r="G4641" s="2" t="s">
        <v>1832</v>
      </c>
      <c r="H4641" s="2" t="s">
        <v>3236</v>
      </c>
    </row>
    <row r="4642">
      <c r="A4642" s="3">
        <v>46202.0</v>
      </c>
      <c r="B4642" s="4" t="s">
        <v>180</v>
      </c>
      <c r="C4642" s="2" t="s">
        <v>1937</v>
      </c>
      <c r="D4642" s="2" t="s">
        <v>9298</v>
      </c>
      <c r="E4642" s="2">
        <v>0.0</v>
      </c>
      <c r="F4642" s="2">
        <v>0.0</v>
      </c>
      <c r="G4642" s="2" t="s">
        <v>1832</v>
      </c>
      <c r="H4642" s="2" t="s">
        <v>3236</v>
      </c>
    </row>
    <row r="4643">
      <c r="A4643" s="3">
        <v>46203.0</v>
      </c>
      <c r="B4643" s="4" t="s">
        <v>208</v>
      </c>
      <c r="C4643" s="2" t="s">
        <v>1937</v>
      </c>
      <c r="D4643" s="2" t="s">
        <v>9298</v>
      </c>
      <c r="E4643" s="2">
        <v>0.0</v>
      </c>
      <c r="F4643" s="2">
        <v>0.0</v>
      </c>
      <c r="G4643" s="2" t="s">
        <v>1832</v>
      </c>
      <c r="H4643" s="2" t="s">
        <v>3236</v>
      </c>
    </row>
    <row r="4644">
      <c r="A4644" s="3">
        <v>46204.0</v>
      </c>
      <c r="B4644" s="4" t="s">
        <v>303</v>
      </c>
      <c r="C4644" s="2" t="s">
        <v>1937</v>
      </c>
      <c r="D4644" s="2" t="s">
        <v>9298</v>
      </c>
      <c r="E4644" s="2">
        <v>0.0</v>
      </c>
      <c r="F4644" s="2">
        <v>0.0</v>
      </c>
      <c r="G4644" s="2" t="s">
        <v>1832</v>
      </c>
      <c r="H4644" s="2" t="s">
        <v>3236</v>
      </c>
    </row>
    <row r="4645">
      <c r="A4645" s="3">
        <v>46205.0</v>
      </c>
      <c r="B4645" s="4" t="s">
        <v>148</v>
      </c>
      <c r="C4645" s="2" t="s">
        <v>1937</v>
      </c>
      <c r="D4645" s="2" t="s">
        <v>9298</v>
      </c>
      <c r="E4645" s="2">
        <v>0.0</v>
      </c>
      <c r="F4645" s="2">
        <v>0.0</v>
      </c>
      <c r="G4645" s="2" t="s">
        <v>1832</v>
      </c>
      <c r="H4645" s="2" t="s">
        <v>3236</v>
      </c>
    </row>
    <row r="4646">
      <c r="A4646" s="3">
        <v>46206.0</v>
      </c>
      <c r="B4646" s="4" t="s">
        <v>196</v>
      </c>
      <c r="C4646" s="2" t="s">
        <v>1937</v>
      </c>
      <c r="D4646" s="2" t="s">
        <v>9298</v>
      </c>
      <c r="E4646" s="2">
        <v>0.0</v>
      </c>
      <c r="F4646" s="2">
        <v>0.0</v>
      </c>
      <c r="G4646" s="2" t="s">
        <v>1832</v>
      </c>
      <c r="H4646" s="2" t="s">
        <v>3236</v>
      </c>
    </row>
    <row r="4647">
      <c r="A4647" s="3">
        <v>46207.0</v>
      </c>
      <c r="B4647" s="4" t="s">
        <v>288</v>
      </c>
      <c r="C4647" s="2" t="s">
        <v>1937</v>
      </c>
      <c r="D4647" s="2" t="s">
        <v>9298</v>
      </c>
      <c r="E4647" s="2">
        <v>0.0</v>
      </c>
      <c r="F4647" s="2">
        <v>0.0</v>
      </c>
      <c r="G4647" s="2" t="s">
        <v>1832</v>
      </c>
      <c r="H4647" s="2" t="s">
        <v>3236</v>
      </c>
    </row>
    <row r="4648">
      <c r="A4648" s="3">
        <v>46208.0</v>
      </c>
      <c r="B4648" s="4" t="s">
        <v>256</v>
      </c>
      <c r="C4648" s="2" t="s">
        <v>1937</v>
      </c>
      <c r="D4648" s="2" t="s">
        <v>9298</v>
      </c>
      <c r="E4648" s="2">
        <v>0.0</v>
      </c>
      <c r="F4648" s="2">
        <v>0.0</v>
      </c>
      <c r="G4648" s="2" t="s">
        <v>1832</v>
      </c>
      <c r="H4648" s="2" t="s">
        <v>3236</v>
      </c>
    </row>
    <row r="4649">
      <c r="A4649" s="3">
        <v>46209.0</v>
      </c>
      <c r="B4649" s="4" t="s">
        <v>180</v>
      </c>
      <c r="C4649" s="2" t="s">
        <v>1937</v>
      </c>
      <c r="D4649" s="2" t="s">
        <v>9298</v>
      </c>
      <c r="E4649" s="2">
        <v>0.0</v>
      </c>
      <c r="F4649" s="2">
        <v>0.0</v>
      </c>
      <c r="G4649" s="2" t="s">
        <v>1832</v>
      </c>
      <c r="H4649" s="2" t="s">
        <v>3236</v>
      </c>
    </row>
    <row r="4650">
      <c r="A4650" s="3">
        <v>46210.0</v>
      </c>
      <c r="B4650" s="4" t="s">
        <v>208</v>
      </c>
      <c r="C4650" s="2" t="s">
        <v>1937</v>
      </c>
      <c r="D4650" s="2" t="s">
        <v>9298</v>
      </c>
      <c r="E4650" s="2">
        <v>0.0</v>
      </c>
      <c r="F4650" s="2">
        <v>0.0</v>
      </c>
      <c r="G4650" s="2" t="s">
        <v>1832</v>
      </c>
      <c r="H4650" s="2" t="s">
        <v>3236</v>
      </c>
    </row>
    <row r="4651">
      <c r="A4651" s="3">
        <v>46211.0</v>
      </c>
      <c r="B4651" s="4" t="s">
        <v>303</v>
      </c>
      <c r="C4651" s="2" t="s">
        <v>1937</v>
      </c>
      <c r="D4651" s="2" t="s">
        <v>9298</v>
      </c>
      <c r="E4651" s="2">
        <v>0.0</v>
      </c>
      <c r="F4651" s="2">
        <v>0.0</v>
      </c>
      <c r="G4651" s="2" t="s">
        <v>1832</v>
      </c>
      <c r="H4651" s="2" t="s">
        <v>3236</v>
      </c>
    </row>
    <row r="4652">
      <c r="A4652" s="3">
        <v>46212.0</v>
      </c>
      <c r="B4652" s="4" t="s">
        <v>148</v>
      </c>
      <c r="C4652" s="2" t="s">
        <v>1937</v>
      </c>
      <c r="D4652" s="2" t="s">
        <v>9298</v>
      </c>
      <c r="E4652" s="2">
        <v>0.0</v>
      </c>
      <c r="F4652" s="2">
        <v>0.0</v>
      </c>
      <c r="G4652" s="2" t="s">
        <v>1832</v>
      </c>
      <c r="H4652" s="2" t="s">
        <v>3236</v>
      </c>
    </row>
    <row r="4653">
      <c r="A4653" s="3">
        <v>46213.0</v>
      </c>
      <c r="B4653" s="4" t="s">
        <v>196</v>
      </c>
      <c r="C4653" s="2" t="s">
        <v>1937</v>
      </c>
      <c r="D4653" s="2" t="s">
        <v>9298</v>
      </c>
      <c r="E4653" s="2">
        <v>0.0</v>
      </c>
      <c r="F4653" s="2">
        <v>0.0</v>
      </c>
      <c r="G4653" s="2" t="s">
        <v>1832</v>
      </c>
      <c r="H4653" s="2" t="s">
        <v>3236</v>
      </c>
    </row>
    <row r="4654">
      <c r="A4654" s="3">
        <v>46214.0</v>
      </c>
      <c r="B4654" s="4" t="s">
        <v>288</v>
      </c>
      <c r="C4654" s="2" t="s">
        <v>1937</v>
      </c>
      <c r="D4654" s="2" t="s">
        <v>9298</v>
      </c>
      <c r="E4654" s="2">
        <v>0.0</v>
      </c>
      <c r="F4654" s="2">
        <v>0.0</v>
      </c>
      <c r="G4654" s="2" t="s">
        <v>1832</v>
      </c>
      <c r="H4654" s="2" t="s">
        <v>3236</v>
      </c>
    </row>
    <row r="4655">
      <c r="A4655" s="3">
        <v>46215.0</v>
      </c>
      <c r="B4655" s="4" t="s">
        <v>256</v>
      </c>
      <c r="C4655" s="2" t="s">
        <v>1937</v>
      </c>
      <c r="D4655" s="2" t="s">
        <v>9298</v>
      </c>
      <c r="E4655" s="2">
        <v>0.0</v>
      </c>
      <c r="F4655" s="2">
        <v>0.0</v>
      </c>
      <c r="G4655" s="2" t="s">
        <v>1832</v>
      </c>
      <c r="H4655" s="2" t="s">
        <v>3236</v>
      </c>
    </row>
    <row r="4656">
      <c r="A4656" s="3">
        <v>46216.0</v>
      </c>
      <c r="B4656" s="4" t="s">
        <v>180</v>
      </c>
      <c r="C4656" s="2" t="s">
        <v>1937</v>
      </c>
      <c r="D4656" s="2" t="s">
        <v>9298</v>
      </c>
      <c r="E4656" s="2">
        <v>0.0</v>
      </c>
      <c r="F4656" s="2">
        <v>0.0</v>
      </c>
      <c r="G4656" s="2" t="s">
        <v>1832</v>
      </c>
      <c r="H4656" s="2" t="s">
        <v>3236</v>
      </c>
    </row>
    <row r="4657">
      <c r="A4657" s="3">
        <v>46217.0</v>
      </c>
      <c r="B4657" s="4" t="s">
        <v>208</v>
      </c>
      <c r="C4657" s="2" t="s">
        <v>1937</v>
      </c>
      <c r="D4657" s="2" t="s">
        <v>9298</v>
      </c>
      <c r="E4657" s="2">
        <v>0.0</v>
      </c>
      <c r="F4657" s="2">
        <v>0.0</v>
      </c>
      <c r="G4657" s="2" t="s">
        <v>1832</v>
      </c>
      <c r="H4657" s="2" t="s">
        <v>3236</v>
      </c>
    </row>
    <row r="4658">
      <c r="A4658" s="3">
        <v>46218.0</v>
      </c>
      <c r="B4658" s="4" t="s">
        <v>303</v>
      </c>
      <c r="C4658" s="2" t="s">
        <v>1937</v>
      </c>
      <c r="D4658" s="2" t="s">
        <v>9298</v>
      </c>
      <c r="E4658" s="2">
        <v>0.0</v>
      </c>
      <c r="F4658" s="2">
        <v>0.0</v>
      </c>
      <c r="G4658" s="2" t="s">
        <v>1832</v>
      </c>
      <c r="H4658" s="2" t="s">
        <v>3236</v>
      </c>
    </row>
    <row r="4659">
      <c r="A4659" s="3">
        <v>46219.0</v>
      </c>
      <c r="B4659" s="4" t="s">
        <v>148</v>
      </c>
      <c r="C4659" s="2" t="s">
        <v>1937</v>
      </c>
      <c r="D4659" s="2" t="s">
        <v>9298</v>
      </c>
      <c r="E4659" s="2">
        <v>0.0</v>
      </c>
      <c r="F4659" s="2">
        <v>0.0</v>
      </c>
      <c r="G4659" s="2" t="s">
        <v>1832</v>
      </c>
      <c r="H4659" s="2" t="s">
        <v>3236</v>
      </c>
    </row>
    <row r="4660">
      <c r="A4660" s="3">
        <v>46220.0</v>
      </c>
      <c r="B4660" s="4" t="s">
        <v>196</v>
      </c>
      <c r="C4660" s="2" t="s">
        <v>1937</v>
      </c>
      <c r="D4660" s="2" t="s">
        <v>9298</v>
      </c>
      <c r="E4660" s="2">
        <v>0.0</v>
      </c>
      <c r="F4660" s="2">
        <v>0.0</v>
      </c>
      <c r="G4660" s="2" t="s">
        <v>1832</v>
      </c>
      <c r="H4660" s="2" t="s">
        <v>3236</v>
      </c>
    </row>
    <row r="4661">
      <c r="A4661" s="3">
        <v>46221.0</v>
      </c>
      <c r="B4661" s="4" t="s">
        <v>288</v>
      </c>
      <c r="C4661" s="2" t="s">
        <v>1937</v>
      </c>
      <c r="D4661" s="2" t="s">
        <v>9298</v>
      </c>
      <c r="E4661" s="2">
        <v>0.0</v>
      </c>
      <c r="F4661" s="2">
        <v>0.0</v>
      </c>
      <c r="G4661" s="2" t="s">
        <v>1832</v>
      </c>
      <c r="H4661" s="2" t="s">
        <v>3236</v>
      </c>
    </row>
    <row r="4662">
      <c r="A4662" s="3">
        <v>46222.0</v>
      </c>
      <c r="B4662" s="4" t="s">
        <v>256</v>
      </c>
      <c r="C4662" s="2" t="s">
        <v>1937</v>
      </c>
      <c r="D4662" s="2" t="s">
        <v>9298</v>
      </c>
      <c r="E4662" s="2">
        <v>0.0</v>
      </c>
      <c r="F4662" s="2">
        <v>0.0</v>
      </c>
      <c r="G4662" s="2" t="s">
        <v>1832</v>
      </c>
      <c r="H4662" s="2" t="s">
        <v>3236</v>
      </c>
    </row>
    <row r="4663">
      <c r="A4663" s="3">
        <v>46223.0</v>
      </c>
      <c r="B4663" s="4" t="s">
        <v>180</v>
      </c>
      <c r="C4663" s="2" t="s">
        <v>1937</v>
      </c>
      <c r="D4663" s="2" t="s">
        <v>9298</v>
      </c>
      <c r="E4663" s="2">
        <v>0.0</v>
      </c>
      <c r="F4663" s="2">
        <v>0.0</v>
      </c>
      <c r="G4663" s="2" t="s">
        <v>1832</v>
      </c>
      <c r="H4663" s="2" t="s">
        <v>3236</v>
      </c>
    </row>
    <row r="4664">
      <c r="A4664" s="3">
        <v>46224.0</v>
      </c>
      <c r="B4664" s="4" t="s">
        <v>208</v>
      </c>
      <c r="C4664" s="2" t="s">
        <v>1937</v>
      </c>
      <c r="D4664" s="2" t="s">
        <v>9298</v>
      </c>
      <c r="E4664" s="2">
        <v>0.0</v>
      </c>
      <c r="F4664" s="2">
        <v>0.0</v>
      </c>
      <c r="G4664" s="2" t="s">
        <v>1832</v>
      </c>
      <c r="H4664" s="2" t="s">
        <v>3236</v>
      </c>
    </row>
    <row r="4665">
      <c r="A4665" s="3">
        <v>46225.0</v>
      </c>
      <c r="B4665" s="4" t="s">
        <v>303</v>
      </c>
      <c r="C4665" s="2" t="s">
        <v>1937</v>
      </c>
      <c r="D4665" s="2" t="s">
        <v>9298</v>
      </c>
      <c r="E4665" s="2">
        <v>0.0</v>
      </c>
      <c r="F4665" s="2">
        <v>0.0</v>
      </c>
      <c r="G4665" s="2" t="s">
        <v>1832</v>
      </c>
      <c r="H4665" s="2" t="s">
        <v>3236</v>
      </c>
    </row>
    <row r="4666">
      <c r="A4666" s="3">
        <v>46226.0</v>
      </c>
      <c r="B4666" s="4" t="s">
        <v>148</v>
      </c>
      <c r="C4666" s="2" t="s">
        <v>1937</v>
      </c>
      <c r="D4666" s="2" t="s">
        <v>9298</v>
      </c>
      <c r="E4666" s="2">
        <v>0.0</v>
      </c>
      <c r="F4666" s="2">
        <v>0.0</v>
      </c>
      <c r="G4666" s="2" t="s">
        <v>1832</v>
      </c>
      <c r="H4666" s="2" t="s">
        <v>3236</v>
      </c>
    </row>
    <row r="4667">
      <c r="A4667" s="3">
        <v>46227.0</v>
      </c>
      <c r="B4667" s="4" t="s">
        <v>196</v>
      </c>
      <c r="C4667" s="2" t="s">
        <v>1937</v>
      </c>
      <c r="D4667" s="2" t="s">
        <v>9298</v>
      </c>
      <c r="E4667" s="2">
        <v>0.0</v>
      </c>
      <c r="F4667" s="2">
        <v>0.0</v>
      </c>
      <c r="G4667" s="2" t="s">
        <v>1832</v>
      </c>
      <c r="H4667" s="2" t="s">
        <v>3236</v>
      </c>
    </row>
    <row r="4668">
      <c r="A4668" s="3">
        <v>46228.0</v>
      </c>
      <c r="B4668" s="4" t="s">
        <v>288</v>
      </c>
      <c r="C4668" s="2" t="s">
        <v>1937</v>
      </c>
      <c r="D4668" s="2" t="s">
        <v>9298</v>
      </c>
      <c r="E4668" s="2">
        <v>0.0</v>
      </c>
      <c r="F4668" s="2">
        <v>0.0</v>
      </c>
      <c r="G4668" s="2" t="s">
        <v>1832</v>
      </c>
      <c r="H4668" s="2" t="s">
        <v>3236</v>
      </c>
    </row>
    <row r="4669">
      <c r="A4669" s="3">
        <v>46229.0</v>
      </c>
      <c r="B4669" s="4" t="s">
        <v>256</v>
      </c>
      <c r="C4669" s="2" t="s">
        <v>1937</v>
      </c>
      <c r="D4669" s="2" t="s">
        <v>9298</v>
      </c>
      <c r="E4669" s="2">
        <v>0.0</v>
      </c>
      <c r="F4669" s="2">
        <v>0.0</v>
      </c>
      <c r="G4669" s="2" t="s">
        <v>1832</v>
      </c>
      <c r="H4669" s="2" t="s">
        <v>3236</v>
      </c>
    </row>
    <row r="4670">
      <c r="A4670" s="3">
        <v>46230.0</v>
      </c>
      <c r="B4670" s="4" t="s">
        <v>180</v>
      </c>
      <c r="C4670" s="2" t="s">
        <v>1937</v>
      </c>
      <c r="D4670" s="2" t="s">
        <v>9298</v>
      </c>
      <c r="E4670" s="2">
        <v>0.0</v>
      </c>
      <c r="F4670" s="2">
        <v>0.0</v>
      </c>
      <c r="G4670" s="2" t="s">
        <v>1832</v>
      </c>
      <c r="H4670" s="2" t="s">
        <v>3236</v>
      </c>
    </row>
    <row r="4671">
      <c r="A4671" s="3">
        <v>46231.0</v>
      </c>
      <c r="B4671" s="4" t="s">
        <v>208</v>
      </c>
      <c r="C4671" s="2" t="s">
        <v>1937</v>
      </c>
      <c r="D4671" s="2" t="s">
        <v>9298</v>
      </c>
      <c r="E4671" s="2">
        <v>0.0</v>
      </c>
      <c r="F4671" s="2">
        <v>0.0</v>
      </c>
      <c r="G4671" s="2" t="s">
        <v>1832</v>
      </c>
      <c r="H4671" s="2" t="s">
        <v>3236</v>
      </c>
    </row>
    <row r="4672">
      <c r="A4672" s="3">
        <v>46232.0</v>
      </c>
      <c r="B4672" s="4" t="s">
        <v>303</v>
      </c>
      <c r="C4672" s="2" t="s">
        <v>1937</v>
      </c>
      <c r="D4672" s="2" t="s">
        <v>9298</v>
      </c>
      <c r="E4672" s="2">
        <v>0.0</v>
      </c>
      <c r="F4672" s="2">
        <v>0.0</v>
      </c>
      <c r="G4672" s="2" t="s">
        <v>1832</v>
      </c>
      <c r="H4672" s="2" t="s">
        <v>3236</v>
      </c>
    </row>
    <row r="4673">
      <c r="A4673" s="3">
        <v>46233.0</v>
      </c>
      <c r="B4673" s="4" t="s">
        <v>148</v>
      </c>
      <c r="C4673" s="2" t="s">
        <v>1937</v>
      </c>
      <c r="D4673" s="2" t="s">
        <v>9298</v>
      </c>
      <c r="E4673" s="2">
        <v>0.0</v>
      </c>
      <c r="F4673" s="2">
        <v>0.0</v>
      </c>
      <c r="G4673" s="2" t="s">
        <v>1832</v>
      </c>
      <c r="H4673" s="2" t="s">
        <v>3236</v>
      </c>
    </row>
    <row r="4674">
      <c r="A4674" s="3">
        <v>46234.0</v>
      </c>
      <c r="B4674" s="4" t="s">
        <v>196</v>
      </c>
      <c r="C4674" s="2" t="s">
        <v>1937</v>
      </c>
      <c r="D4674" s="2" t="s">
        <v>9298</v>
      </c>
      <c r="E4674" s="2">
        <v>0.0</v>
      </c>
      <c r="F4674" s="2">
        <v>0.0</v>
      </c>
      <c r="G4674" s="2" t="s">
        <v>1832</v>
      </c>
      <c r="H4674" s="2" t="s">
        <v>3236</v>
      </c>
    </row>
    <row r="4675">
      <c r="A4675" s="3">
        <v>46235.0</v>
      </c>
      <c r="B4675" s="4" t="s">
        <v>288</v>
      </c>
      <c r="C4675" s="2" t="s">
        <v>1937</v>
      </c>
      <c r="D4675" s="2" t="s">
        <v>9298</v>
      </c>
      <c r="E4675" s="2">
        <v>0.0</v>
      </c>
      <c r="F4675" s="2">
        <v>0.0</v>
      </c>
      <c r="G4675" s="2" t="s">
        <v>1832</v>
      </c>
      <c r="H4675" s="2" t="s">
        <v>3236</v>
      </c>
    </row>
    <row r="4676">
      <c r="A4676" s="3">
        <v>46236.0</v>
      </c>
      <c r="B4676" s="4" t="s">
        <v>256</v>
      </c>
      <c r="C4676" s="2" t="s">
        <v>1937</v>
      </c>
      <c r="D4676" s="2" t="s">
        <v>9298</v>
      </c>
      <c r="E4676" s="2">
        <v>0.0</v>
      </c>
      <c r="F4676" s="2">
        <v>0.0</v>
      </c>
      <c r="G4676" s="2" t="s">
        <v>1832</v>
      </c>
      <c r="H4676" s="2" t="s">
        <v>3236</v>
      </c>
    </row>
    <row r="4677">
      <c r="A4677" s="3">
        <v>46237.0</v>
      </c>
      <c r="B4677" s="4" t="s">
        <v>180</v>
      </c>
      <c r="C4677" s="2" t="s">
        <v>1937</v>
      </c>
      <c r="D4677" s="2" t="s">
        <v>9298</v>
      </c>
      <c r="E4677" s="2">
        <v>0.0</v>
      </c>
      <c r="F4677" s="2">
        <v>0.0</v>
      </c>
      <c r="G4677" s="2" t="s">
        <v>1832</v>
      </c>
      <c r="H4677" s="2" t="s">
        <v>3236</v>
      </c>
    </row>
    <row r="4678">
      <c r="A4678" s="3">
        <v>46238.0</v>
      </c>
      <c r="B4678" s="4" t="s">
        <v>208</v>
      </c>
      <c r="C4678" s="2" t="s">
        <v>1937</v>
      </c>
      <c r="D4678" s="2" t="s">
        <v>9298</v>
      </c>
      <c r="E4678" s="2">
        <v>0.0</v>
      </c>
      <c r="F4678" s="2">
        <v>0.0</v>
      </c>
      <c r="G4678" s="2" t="s">
        <v>1832</v>
      </c>
      <c r="H4678" s="2" t="s">
        <v>3236</v>
      </c>
    </row>
    <row r="4679">
      <c r="A4679" s="3">
        <v>46239.0</v>
      </c>
      <c r="B4679" s="4" t="s">
        <v>303</v>
      </c>
      <c r="C4679" s="2" t="s">
        <v>1937</v>
      </c>
      <c r="D4679" s="2" t="s">
        <v>9298</v>
      </c>
      <c r="E4679" s="2">
        <v>0.0</v>
      </c>
      <c r="F4679" s="2">
        <v>0.0</v>
      </c>
      <c r="G4679" s="2" t="s">
        <v>1832</v>
      </c>
      <c r="H4679" s="2" t="s">
        <v>3236</v>
      </c>
    </row>
    <row r="4680">
      <c r="A4680" s="3">
        <v>46240.0</v>
      </c>
      <c r="B4680" s="4" t="s">
        <v>148</v>
      </c>
      <c r="C4680" s="2" t="s">
        <v>1937</v>
      </c>
      <c r="D4680" s="2" t="s">
        <v>9298</v>
      </c>
      <c r="E4680" s="2">
        <v>0.0</v>
      </c>
      <c r="F4680" s="2">
        <v>0.0</v>
      </c>
      <c r="G4680" s="2" t="s">
        <v>1832</v>
      </c>
      <c r="H4680" s="2" t="s">
        <v>3236</v>
      </c>
    </row>
    <row r="4681">
      <c r="A4681" s="3">
        <v>46241.0</v>
      </c>
      <c r="B4681" s="4" t="s">
        <v>196</v>
      </c>
      <c r="C4681" s="2" t="s">
        <v>1937</v>
      </c>
      <c r="D4681" s="2" t="s">
        <v>9298</v>
      </c>
      <c r="E4681" s="2">
        <v>0.0</v>
      </c>
      <c r="F4681" s="2">
        <v>0.0</v>
      </c>
      <c r="G4681" s="2" t="s">
        <v>1832</v>
      </c>
      <c r="H4681" s="2" t="s">
        <v>3236</v>
      </c>
    </row>
    <row r="4682">
      <c r="A4682" s="3">
        <v>46242.0</v>
      </c>
      <c r="B4682" s="4" t="s">
        <v>288</v>
      </c>
      <c r="C4682" s="2" t="s">
        <v>1937</v>
      </c>
      <c r="D4682" s="2" t="s">
        <v>9298</v>
      </c>
      <c r="E4682" s="2">
        <v>0.0</v>
      </c>
      <c r="F4682" s="2">
        <v>0.0</v>
      </c>
      <c r="G4682" s="2" t="s">
        <v>1832</v>
      </c>
      <c r="H4682" s="2" t="s">
        <v>3236</v>
      </c>
    </row>
    <row r="4683">
      <c r="A4683" s="3">
        <v>46243.0</v>
      </c>
      <c r="B4683" s="4" t="s">
        <v>256</v>
      </c>
      <c r="C4683" s="2" t="s">
        <v>1937</v>
      </c>
      <c r="D4683" s="2" t="s">
        <v>9298</v>
      </c>
      <c r="E4683" s="2">
        <v>0.0</v>
      </c>
      <c r="F4683" s="2">
        <v>0.0</v>
      </c>
      <c r="G4683" s="2" t="s">
        <v>1832</v>
      </c>
      <c r="H4683" s="2" t="s">
        <v>3236</v>
      </c>
    </row>
    <row r="4684">
      <c r="A4684" s="3">
        <v>46244.0</v>
      </c>
      <c r="B4684" s="4" t="s">
        <v>180</v>
      </c>
      <c r="C4684" s="2" t="s">
        <v>1937</v>
      </c>
      <c r="D4684" s="2" t="s">
        <v>9298</v>
      </c>
      <c r="E4684" s="2">
        <v>0.0</v>
      </c>
      <c r="F4684" s="2">
        <v>0.0</v>
      </c>
      <c r="G4684" s="2" t="s">
        <v>1832</v>
      </c>
      <c r="H4684" s="2" t="s">
        <v>3236</v>
      </c>
    </row>
    <row r="4685">
      <c r="A4685" s="3">
        <v>46245.0</v>
      </c>
      <c r="B4685" s="4" t="s">
        <v>208</v>
      </c>
      <c r="C4685" s="2" t="s">
        <v>1937</v>
      </c>
      <c r="D4685" s="2" t="s">
        <v>9298</v>
      </c>
      <c r="E4685" s="2">
        <v>0.0</v>
      </c>
      <c r="F4685" s="2">
        <v>0.0</v>
      </c>
      <c r="G4685" s="2" t="s">
        <v>1832</v>
      </c>
      <c r="H4685" s="2" t="s">
        <v>3236</v>
      </c>
    </row>
    <row r="4686">
      <c r="A4686" s="3">
        <v>46246.0</v>
      </c>
      <c r="B4686" s="4" t="s">
        <v>303</v>
      </c>
      <c r="C4686" s="2" t="s">
        <v>1937</v>
      </c>
      <c r="D4686" s="2" t="s">
        <v>9298</v>
      </c>
      <c r="E4686" s="2">
        <v>0.0</v>
      </c>
      <c r="F4686" s="2">
        <v>0.0</v>
      </c>
      <c r="G4686" s="2" t="s">
        <v>1832</v>
      </c>
      <c r="H4686" s="2" t="s">
        <v>3236</v>
      </c>
    </row>
    <row r="4687">
      <c r="A4687" s="3">
        <v>46247.0</v>
      </c>
      <c r="B4687" s="4" t="s">
        <v>148</v>
      </c>
      <c r="C4687" s="2" t="s">
        <v>1937</v>
      </c>
      <c r="D4687" s="2" t="s">
        <v>9298</v>
      </c>
      <c r="E4687" s="2">
        <v>0.0</v>
      </c>
      <c r="F4687" s="2">
        <v>0.0</v>
      </c>
      <c r="G4687" s="2" t="s">
        <v>1832</v>
      </c>
      <c r="H4687" s="2" t="s">
        <v>3236</v>
      </c>
    </row>
    <row r="4688">
      <c r="A4688" s="3">
        <v>46248.0</v>
      </c>
      <c r="B4688" s="4" t="s">
        <v>196</v>
      </c>
      <c r="C4688" s="2" t="s">
        <v>1937</v>
      </c>
      <c r="D4688" s="2" t="s">
        <v>9298</v>
      </c>
      <c r="E4688" s="2">
        <v>0.0</v>
      </c>
      <c r="F4688" s="2">
        <v>0.0</v>
      </c>
      <c r="G4688" s="2" t="s">
        <v>1832</v>
      </c>
      <c r="H4688" s="2" t="s">
        <v>3236</v>
      </c>
    </row>
    <row r="4689">
      <c r="A4689" s="3">
        <v>46249.0</v>
      </c>
      <c r="B4689" s="4" t="s">
        <v>288</v>
      </c>
      <c r="C4689" s="2" t="s">
        <v>1937</v>
      </c>
      <c r="D4689" s="2" t="s">
        <v>9298</v>
      </c>
      <c r="E4689" s="2">
        <v>0.0</v>
      </c>
      <c r="F4689" s="2">
        <v>0.0</v>
      </c>
      <c r="G4689" s="2" t="s">
        <v>1832</v>
      </c>
      <c r="H4689" s="2" t="s">
        <v>3236</v>
      </c>
    </row>
    <row r="4690">
      <c r="A4690" s="3">
        <v>46250.0</v>
      </c>
      <c r="B4690" s="4" t="s">
        <v>256</v>
      </c>
      <c r="C4690" s="2" t="s">
        <v>1937</v>
      </c>
      <c r="D4690" s="2" t="s">
        <v>9298</v>
      </c>
      <c r="E4690" s="2">
        <v>0.0</v>
      </c>
      <c r="F4690" s="2">
        <v>0.0</v>
      </c>
      <c r="G4690" s="2" t="s">
        <v>1832</v>
      </c>
      <c r="H4690" s="2" t="s">
        <v>3236</v>
      </c>
    </row>
    <row r="4691">
      <c r="A4691" s="3">
        <v>46251.0</v>
      </c>
      <c r="B4691" s="4" t="s">
        <v>180</v>
      </c>
      <c r="C4691" s="2" t="s">
        <v>1937</v>
      </c>
      <c r="D4691" s="2" t="s">
        <v>9298</v>
      </c>
      <c r="E4691" s="2">
        <v>0.0</v>
      </c>
      <c r="F4691" s="2">
        <v>0.0</v>
      </c>
      <c r="G4691" s="2" t="s">
        <v>1832</v>
      </c>
      <c r="H4691" s="2" t="s">
        <v>3236</v>
      </c>
    </row>
    <row r="4692">
      <c r="A4692" s="3">
        <v>46252.0</v>
      </c>
      <c r="B4692" s="4" t="s">
        <v>208</v>
      </c>
      <c r="C4692" s="2" t="s">
        <v>1937</v>
      </c>
      <c r="D4692" s="2" t="s">
        <v>9298</v>
      </c>
      <c r="E4692" s="2">
        <v>0.0</v>
      </c>
      <c r="F4692" s="2">
        <v>0.0</v>
      </c>
      <c r="G4692" s="2" t="s">
        <v>1832</v>
      </c>
      <c r="H4692" s="2" t="s">
        <v>3236</v>
      </c>
    </row>
    <row r="4693">
      <c r="A4693" s="3">
        <v>46253.0</v>
      </c>
      <c r="B4693" s="4" t="s">
        <v>303</v>
      </c>
      <c r="C4693" s="2" t="s">
        <v>1937</v>
      </c>
      <c r="D4693" s="2" t="s">
        <v>9298</v>
      </c>
      <c r="E4693" s="2">
        <v>0.0</v>
      </c>
      <c r="F4693" s="2">
        <v>0.0</v>
      </c>
      <c r="G4693" s="2" t="s">
        <v>1832</v>
      </c>
      <c r="H4693" s="2" t="s">
        <v>3236</v>
      </c>
    </row>
    <row r="4694">
      <c r="A4694" s="3">
        <v>46254.0</v>
      </c>
      <c r="B4694" s="4" t="s">
        <v>148</v>
      </c>
      <c r="C4694" s="2" t="s">
        <v>1937</v>
      </c>
      <c r="D4694" s="2" t="s">
        <v>9298</v>
      </c>
      <c r="E4694" s="2">
        <v>0.0</v>
      </c>
      <c r="F4694" s="2">
        <v>0.0</v>
      </c>
      <c r="G4694" s="2" t="s">
        <v>1832</v>
      </c>
      <c r="H4694" s="2" t="s">
        <v>3236</v>
      </c>
    </row>
    <row r="4695">
      <c r="A4695" s="3">
        <v>46255.0</v>
      </c>
      <c r="B4695" s="4" t="s">
        <v>196</v>
      </c>
      <c r="C4695" s="2" t="s">
        <v>1937</v>
      </c>
      <c r="D4695" s="2" t="s">
        <v>9298</v>
      </c>
      <c r="E4695" s="2">
        <v>0.0</v>
      </c>
      <c r="F4695" s="2">
        <v>0.0</v>
      </c>
      <c r="G4695" s="2" t="s">
        <v>1832</v>
      </c>
      <c r="H4695" s="2" t="s">
        <v>3236</v>
      </c>
    </row>
    <row r="4696">
      <c r="A4696" s="3">
        <v>46256.0</v>
      </c>
      <c r="B4696" s="4" t="s">
        <v>288</v>
      </c>
      <c r="C4696" s="2" t="s">
        <v>1937</v>
      </c>
      <c r="D4696" s="2" t="s">
        <v>9298</v>
      </c>
      <c r="E4696" s="2">
        <v>0.0</v>
      </c>
      <c r="F4696" s="2">
        <v>0.0</v>
      </c>
      <c r="G4696" s="2" t="s">
        <v>1832</v>
      </c>
      <c r="H4696" s="2" t="s">
        <v>3236</v>
      </c>
    </row>
    <row r="4697">
      <c r="A4697" s="3">
        <v>46257.0</v>
      </c>
      <c r="B4697" s="4" t="s">
        <v>256</v>
      </c>
      <c r="C4697" s="2" t="s">
        <v>1937</v>
      </c>
      <c r="D4697" s="2" t="s">
        <v>9298</v>
      </c>
      <c r="E4697" s="2">
        <v>0.0</v>
      </c>
      <c r="F4697" s="2">
        <v>0.0</v>
      </c>
      <c r="G4697" s="2" t="s">
        <v>1832</v>
      </c>
      <c r="H4697" s="2" t="s">
        <v>3236</v>
      </c>
    </row>
    <row r="4698">
      <c r="A4698" s="3">
        <v>46258.0</v>
      </c>
      <c r="B4698" s="4" t="s">
        <v>180</v>
      </c>
      <c r="C4698" s="2" t="s">
        <v>1937</v>
      </c>
      <c r="D4698" s="2" t="s">
        <v>9298</v>
      </c>
      <c r="E4698" s="2">
        <v>0.0</v>
      </c>
      <c r="F4698" s="2">
        <v>0.0</v>
      </c>
      <c r="G4698" s="2" t="s">
        <v>1832</v>
      </c>
      <c r="H4698" s="2" t="s">
        <v>3236</v>
      </c>
    </row>
    <row r="4699">
      <c r="A4699" s="3">
        <v>46259.0</v>
      </c>
      <c r="B4699" s="4" t="s">
        <v>208</v>
      </c>
      <c r="C4699" s="2" t="s">
        <v>1937</v>
      </c>
      <c r="D4699" s="2" t="s">
        <v>9298</v>
      </c>
      <c r="E4699" s="2">
        <v>0.0</v>
      </c>
      <c r="F4699" s="2">
        <v>0.0</v>
      </c>
      <c r="G4699" s="2" t="s">
        <v>1832</v>
      </c>
      <c r="H4699" s="2" t="s">
        <v>3236</v>
      </c>
    </row>
    <row r="4700">
      <c r="A4700" s="3">
        <v>46260.0</v>
      </c>
      <c r="B4700" s="4" t="s">
        <v>303</v>
      </c>
      <c r="C4700" s="2" t="s">
        <v>1937</v>
      </c>
      <c r="D4700" s="2" t="s">
        <v>9298</v>
      </c>
      <c r="E4700" s="2">
        <v>0.0</v>
      </c>
      <c r="F4700" s="2">
        <v>0.0</v>
      </c>
      <c r="G4700" s="2" t="s">
        <v>1832</v>
      </c>
      <c r="H4700" s="2" t="s">
        <v>3236</v>
      </c>
    </row>
    <row r="4701">
      <c r="A4701" s="3">
        <v>46261.0</v>
      </c>
      <c r="B4701" s="4" t="s">
        <v>148</v>
      </c>
      <c r="C4701" s="2" t="s">
        <v>1937</v>
      </c>
      <c r="D4701" s="2" t="s">
        <v>9298</v>
      </c>
      <c r="E4701" s="2">
        <v>0.0</v>
      </c>
      <c r="F4701" s="2">
        <v>0.0</v>
      </c>
      <c r="G4701" s="2" t="s">
        <v>1832</v>
      </c>
      <c r="H4701" s="2" t="s">
        <v>3236</v>
      </c>
    </row>
    <row r="4702">
      <c r="A4702" s="3">
        <v>46262.0</v>
      </c>
      <c r="B4702" s="4" t="s">
        <v>196</v>
      </c>
      <c r="C4702" s="2" t="s">
        <v>1937</v>
      </c>
      <c r="D4702" s="2" t="s">
        <v>9298</v>
      </c>
      <c r="E4702" s="2">
        <v>0.0</v>
      </c>
      <c r="F4702" s="2">
        <v>0.0</v>
      </c>
      <c r="G4702" s="2" t="s">
        <v>1832</v>
      </c>
      <c r="H4702" s="2" t="s">
        <v>3236</v>
      </c>
    </row>
    <row r="4703">
      <c r="A4703" s="3">
        <v>46263.0</v>
      </c>
      <c r="B4703" s="4" t="s">
        <v>288</v>
      </c>
      <c r="C4703" s="2" t="s">
        <v>1937</v>
      </c>
      <c r="D4703" s="2" t="s">
        <v>9298</v>
      </c>
      <c r="E4703" s="2">
        <v>0.0</v>
      </c>
      <c r="F4703" s="2">
        <v>0.0</v>
      </c>
      <c r="G4703" s="2" t="s">
        <v>1832</v>
      </c>
      <c r="H4703" s="2" t="s">
        <v>3236</v>
      </c>
    </row>
    <row r="4704">
      <c r="A4704" s="3">
        <v>46264.0</v>
      </c>
      <c r="B4704" s="4" t="s">
        <v>256</v>
      </c>
      <c r="C4704" s="2" t="s">
        <v>1937</v>
      </c>
      <c r="D4704" s="2" t="s">
        <v>9298</v>
      </c>
      <c r="E4704" s="2">
        <v>0.0</v>
      </c>
      <c r="F4704" s="2">
        <v>0.0</v>
      </c>
      <c r="G4704" s="2" t="s">
        <v>1832</v>
      </c>
      <c r="H4704" s="2" t="s">
        <v>3236</v>
      </c>
    </row>
    <row r="4705">
      <c r="A4705" s="3">
        <v>46265.0</v>
      </c>
      <c r="B4705" s="4" t="s">
        <v>180</v>
      </c>
      <c r="C4705" s="2" t="s">
        <v>1937</v>
      </c>
      <c r="D4705" s="2" t="s">
        <v>9298</v>
      </c>
      <c r="E4705" s="2">
        <v>0.0</v>
      </c>
      <c r="F4705" s="2">
        <v>0.0</v>
      </c>
      <c r="G4705" s="2" t="s">
        <v>1832</v>
      </c>
      <c r="H4705" s="2" t="s">
        <v>3236</v>
      </c>
    </row>
    <row r="4706">
      <c r="A4706" s="3">
        <v>46266.0</v>
      </c>
      <c r="B4706" s="4" t="s">
        <v>208</v>
      </c>
      <c r="C4706" s="2" t="s">
        <v>1937</v>
      </c>
      <c r="D4706" s="2" t="s">
        <v>9298</v>
      </c>
      <c r="E4706" s="2">
        <v>0.0</v>
      </c>
      <c r="F4706" s="2">
        <v>0.0</v>
      </c>
      <c r="G4706" s="2" t="s">
        <v>1832</v>
      </c>
      <c r="H4706" s="2" t="s">
        <v>3236</v>
      </c>
    </row>
    <row r="4707">
      <c r="A4707" s="3">
        <v>46267.0</v>
      </c>
      <c r="B4707" s="4" t="s">
        <v>303</v>
      </c>
      <c r="C4707" s="2" t="s">
        <v>1937</v>
      </c>
      <c r="D4707" s="2" t="s">
        <v>9298</v>
      </c>
      <c r="E4707" s="2">
        <v>0.0</v>
      </c>
      <c r="F4707" s="2">
        <v>0.0</v>
      </c>
      <c r="G4707" s="2" t="s">
        <v>1832</v>
      </c>
      <c r="H4707" s="2" t="s">
        <v>3236</v>
      </c>
    </row>
    <row r="4708">
      <c r="A4708" s="3">
        <v>46268.0</v>
      </c>
      <c r="B4708" s="4" t="s">
        <v>148</v>
      </c>
      <c r="C4708" s="2" t="s">
        <v>1937</v>
      </c>
      <c r="D4708" s="2" t="s">
        <v>9298</v>
      </c>
      <c r="E4708" s="2">
        <v>0.0</v>
      </c>
      <c r="F4708" s="2">
        <v>0.0</v>
      </c>
      <c r="G4708" s="2" t="s">
        <v>1832</v>
      </c>
      <c r="H4708" s="2" t="s">
        <v>3236</v>
      </c>
    </row>
    <row r="4709">
      <c r="A4709" s="3">
        <v>46269.0</v>
      </c>
      <c r="B4709" s="4" t="s">
        <v>196</v>
      </c>
      <c r="C4709" s="2" t="s">
        <v>1937</v>
      </c>
      <c r="D4709" s="2" t="s">
        <v>9298</v>
      </c>
      <c r="E4709" s="2">
        <v>0.0</v>
      </c>
      <c r="F4709" s="2">
        <v>0.0</v>
      </c>
      <c r="G4709" s="2" t="s">
        <v>1832</v>
      </c>
      <c r="H4709" s="2" t="s">
        <v>3236</v>
      </c>
    </row>
    <row r="4710">
      <c r="A4710" s="3">
        <v>46270.0</v>
      </c>
      <c r="B4710" s="4" t="s">
        <v>288</v>
      </c>
      <c r="C4710" s="2" t="s">
        <v>1937</v>
      </c>
      <c r="D4710" s="2" t="s">
        <v>9298</v>
      </c>
      <c r="E4710" s="2">
        <v>0.0</v>
      </c>
      <c r="F4710" s="2">
        <v>0.0</v>
      </c>
      <c r="G4710" s="2" t="s">
        <v>1832</v>
      </c>
      <c r="H4710" s="2" t="s">
        <v>3236</v>
      </c>
    </row>
    <row r="4711">
      <c r="A4711" s="3">
        <v>46271.0</v>
      </c>
      <c r="B4711" s="4" t="s">
        <v>256</v>
      </c>
      <c r="C4711" s="2" t="s">
        <v>1937</v>
      </c>
      <c r="D4711" s="2" t="s">
        <v>9298</v>
      </c>
      <c r="E4711" s="2">
        <v>0.0</v>
      </c>
      <c r="F4711" s="2">
        <v>0.0</v>
      </c>
      <c r="G4711" s="2" t="s">
        <v>1832</v>
      </c>
      <c r="H4711" s="2" t="s">
        <v>3236</v>
      </c>
    </row>
    <row r="4712">
      <c r="A4712" s="3">
        <v>46272.0</v>
      </c>
      <c r="B4712" s="4" t="s">
        <v>180</v>
      </c>
      <c r="C4712" s="2" t="s">
        <v>1937</v>
      </c>
      <c r="D4712" s="2" t="s">
        <v>9298</v>
      </c>
      <c r="E4712" s="2">
        <v>0.0</v>
      </c>
      <c r="F4712" s="2">
        <v>0.0</v>
      </c>
      <c r="G4712" s="2" t="s">
        <v>1832</v>
      </c>
      <c r="H4712" s="2" t="s">
        <v>3236</v>
      </c>
    </row>
    <row r="4713">
      <c r="A4713" s="3">
        <v>46273.0</v>
      </c>
      <c r="B4713" s="4" t="s">
        <v>208</v>
      </c>
      <c r="C4713" s="2" t="s">
        <v>1937</v>
      </c>
      <c r="D4713" s="2" t="s">
        <v>9298</v>
      </c>
      <c r="E4713" s="2">
        <v>0.0</v>
      </c>
      <c r="F4713" s="2">
        <v>0.0</v>
      </c>
      <c r="G4713" s="2" t="s">
        <v>1832</v>
      </c>
      <c r="H4713" s="2" t="s">
        <v>3236</v>
      </c>
    </row>
    <row r="4714">
      <c r="A4714" s="3">
        <v>46274.0</v>
      </c>
      <c r="B4714" s="4" t="s">
        <v>303</v>
      </c>
      <c r="C4714" s="2" t="s">
        <v>1937</v>
      </c>
      <c r="D4714" s="2" t="s">
        <v>9298</v>
      </c>
      <c r="E4714" s="2">
        <v>0.0</v>
      </c>
      <c r="F4714" s="2">
        <v>0.0</v>
      </c>
      <c r="G4714" s="2" t="s">
        <v>1832</v>
      </c>
      <c r="H4714" s="2" t="s">
        <v>3236</v>
      </c>
    </row>
    <row r="4715">
      <c r="A4715" s="3">
        <v>46275.0</v>
      </c>
      <c r="B4715" s="4" t="s">
        <v>148</v>
      </c>
      <c r="C4715" s="2" t="s">
        <v>1937</v>
      </c>
      <c r="D4715" s="2" t="s">
        <v>9298</v>
      </c>
      <c r="E4715" s="2">
        <v>0.0</v>
      </c>
      <c r="F4715" s="2">
        <v>0.0</v>
      </c>
      <c r="G4715" s="2" t="s">
        <v>1832</v>
      </c>
      <c r="H4715" s="2" t="s">
        <v>3236</v>
      </c>
    </row>
    <row r="4716">
      <c r="A4716" s="3">
        <v>46276.0</v>
      </c>
      <c r="B4716" s="4" t="s">
        <v>196</v>
      </c>
      <c r="C4716" s="2" t="s">
        <v>1937</v>
      </c>
      <c r="D4716" s="2" t="s">
        <v>9298</v>
      </c>
      <c r="E4716" s="2">
        <v>0.0</v>
      </c>
      <c r="F4716" s="2">
        <v>0.0</v>
      </c>
      <c r="G4716" s="2" t="s">
        <v>1832</v>
      </c>
      <c r="H4716" s="2" t="s">
        <v>3236</v>
      </c>
    </row>
    <row r="4717">
      <c r="A4717" s="3">
        <v>46277.0</v>
      </c>
      <c r="B4717" s="4" t="s">
        <v>288</v>
      </c>
      <c r="C4717" s="2" t="s">
        <v>1937</v>
      </c>
      <c r="D4717" s="2" t="s">
        <v>9298</v>
      </c>
      <c r="E4717" s="2">
        <v>0.0</v>
      </c>
      <c r="F4717" s="2">
        <v>0.0</v>
      </c>
      <c r="G4717" s="2" t="s">
        <v>1832</v>
      </c>
      <c r="H4717" s="2" t="s">
        <v>3236</v>
      </c>
    </row>
    <row r="4718">
      <c r="A4718" s="3">
        <v>46278.0</v>
      </c>
      <c r="B4718" s="4" t="s">
        <v>256</v>
      </c>
      <c r="C4718" s="2" t="s">
        <v>1937</v>
      </c>
      <c r="D4718" s="2" t="s">
        <v>9298</v>
      </c>
      <c r="E4718" s="2">
        <v>0.0</v>
      </c>
      <c r="F4718" s="2">
        <v>0.0</v>
      </c>
      <c r="G4718" s="2" t="s">
        <v>1832</v>
      </c>
      <c r="H4718" s="2" t="s">
        <v>3236</v>
      </c>
    </row>
    <row r="4719">
      <c r="A4719" s="3">
        <v>46279.0</v>
      </c>
      <c r="B4719" s="4" t="s">
        <v>180</v>
      </c>
      <c r="C4719" s="2" t="s">
        <v>1937</v>
      </c>
      <c r="D4719" s="2" t="s">
        <v>9298</v>
      </c>
      <c r="E4719" s="2">
        <v>0.0</v>
      </c>
      <c r="F4719" s="2">
        <v>0.0</v>
      </c>
      <c r="G4719" s="2" t="s">
        <v>1832</v>
      </c>
      <c r="H4719" s="2" t="s">
        <v>3236</v>
      </c>
    </row>
    <row r="4720">
      <c r="A4720" s="3">
        <v>46280.0</v>
      </c>
      <c r="B4720" s="4" t="s">
        <v>208</v>
      </c>
      <c r="C4720" s="2" t="s">
        <v>1937</v>
      </c>
      <c r="D4720" s="2" t="s">
        <v>9298</v>
      </c>
      <c r="E4720" s="2">
        <v>0.0</v>
      </c>
      <c r="F4720" s="2">
        <v>0.0</v>
      </c>
      <c r="G4720" s="2" t="s">
        <v>1832</v>
      </c>
      <c r="H4720" s="2" t="s">
        <v>3236</v>
      </c>
    </row>
    <row r="4721">
      <c r="A4721" s="3">
        <v>46281.0</v>
      </c>
      <c r="B4721" s="4" t="s">
        <v>303</v>
      </c>
      <c r="C4721" s="2" t="s">
        <v>1937</v>
      </c>
      <c r="D4721" s="2" t="s">
        <v>9298</v>
      </c>
      <c r="E4721" s="2">
        <v>0.0</v>
      </c>
      <c r="F4721" s="2">
        <v>0.0</v>
      </c>
      <c r="G4721" s="2" t="s">
        <v>1832</v>
      </c>
      <c r="H4721" s="2" t="s">
        <v>3236</v>
      </c>
    </row>
    <row r="4722">
      <c r="A4722" s="3">
        <v>46282.0</v>
      </c>
      <c r="B4722" s="4" t="s">
        <v>148</v>
      </c>
      <c r="C4722" s="2" t="s">
        <v>1937</v>
      </c>
      <c r="D4722" s="2" t="s">
        <v>9298</v>
      </c>
      <c r="E4722" s="2">
        <v>0.0</v>
      </c>
      <c r="F4722" s="2">
        <v>0.0</v>
      </c>
      <c r="G4722" s="2" t="s">
        <v>1832</v>
      </c>
      <c r="H4722" s="2" t="s">
        <v>3236</v>
      </c>
    </row>
    <row r="4723">
      <c r="A4723" s="3">
        <v>46283.0</v>
      </c>
      <c r="B4723" s="4" t="s">
        <v>196</v>
      </c>
      <c r="C4723" s="2" t="s">
        <v>1937</v>
      </c>
      <c r="D4723" s="2" t="s">
        <v>9298</v>
      </c>
      <c r="E4723" s="2">
        <v>0.0</v>
      </c>
      <c r="F4723" s="2">
        <v>0.0</v>
      </c>
      <c r="G4723" s="2" t="s">
        <v>1832</v>
      </c>
      <c r="H4723" s="2" t="s">
        <v>3236</v>
      </c>
    </row>
    <row r="4724">
      <c r="A4724" s="3">
        <v>46284.0</v>
      </c>
      <c r="B4724" s="4" t="s">
        <v>288</v>
      </c>
      <c r="C4724" s="2" t="s">
        <v>1937</v>
      </c>
      <c r="D4724" s="2" t="s">
        <v>9298</v>
      </c>
      <c r="E4724" s="2">
        <v>0.0</v>
      </c>
      <c r="F4724" s="2">
        <v>0.0</v>
      </c>
      <c r="G4724" s="2" t="s">
        <v>1832</v>
      </c>
      <c r="H4724" s="2" t="s">
        <v>3236</v>
      </c>
    </row>
    <row r="4725">
      <c r="A4725" s="3">
        <v>46285.0</v>
      </c>
      <c r="B4725" s="4" t="s">
        <v>256</v>
      </c>
      <c r="C4725" s="2" t="s">
        <v>1937</v>
      </c>
      <c r="D4725" s="2" t="s">
        <v>9298</v>
      </c>
      <c r="E4725" s="2">
        <v>0.0</v>
      </c>
      <c r="F4725" s="2">
        <v>0.0</v>
      </c>
      <c r="G4725" s="2" t="s">
        <v>1832</v>
      </c>
      <c r="H4725" s="2" t="s">
        <v>3236</v>
      </c>
    </row>
    <row r="4726">
      <c r="A4726" s="3">
        <v>46286.0</v>
      </c>
      <c r="B4726" s="4" t="s">
        <v>180</v>
      </c>
      <c r="C4726" s="2" t="s">
        <v>1937</v>
      </c>
      <c r="D4726" s="2" t="s">
        <v>9298</v>
      </c>
      <c r="E4726" s="2">
        <v>0.0</v>
      </c>
      <c r="F4726" s="2">
        <v>0.0</v>
      </c>
      <c r="G4726" s="2" t="s">
        <v>1832</v>
      </c>
      <c r="H4726" s="2" t="s">
        <v>3236</v>
      </c>
    </row>
    <row r="4727">
      <c r="A4727" s="3">
        <v>46287.0</v>
      </c>
      <c r="B4727" s="4" t="s">
        <v>208</v>
      </c>
      <c r="C4727" s="2" t="s">
        <v>1937</v>
      </c>
      <c r="D4727" s="2" t="s">
        <v>9298</v>
      </c>
      <c r="E4727" s="2">
        <v>0.0</v>
      </c>
      <c r="F4727" s="2">
        <v>0.0</v>
      </c>
      <c r="G4727" s="2" t="s">
        <v>1832</v>
      </c>
      <c r="H4727" s="2" t="s">
        <v>3236</v>
      </c>
    </row>
    <row r="4728">
      <c r="A4728" s="3">
        <v>46288.0</v>
      </c>
      <c r="B4728" s="4" t="s">
        <v>303</v>
      </c>
      <c r="C4728" s="2" t="s">
        <v>1937</v>
      </c>
      <c r="D4728" s="2" t="s">
        <v>9298</v>
      </c>
      <c r="E4728" s="2">
        <v>0.0</v>
      </c>
      <c r="F4728" s="2">
        <v>0.0</v>
      </c>
      <c r="G4728" s="2" t="s">
        <v>1832</v>
      </c>
      <c r="H4728" s="2" t="s">
        <v>3236</v>
      </c>
    </row>
    <row r="4729">
      <c r="A4729" s="3">
        <v>46289.0</v>
      </c>
      <c r="B4729" s="4" t="s">
        <v>148</v>
      </c>
      <c r="C4729" s="2" t="s">
        <v>1937</v>
      </c>
      <c r="D4729" s="2" t="s">
        <v>9298</v>
      </c>
      <c r="E4729" s="2">
        <v>0.0</v>
      </c>
      <c r="F4729" s="2">
        <v>0.0</v>
      </c>
      <c r="G4729" s="2" t="s">
        <v>1832</v>
      </c>
      <c r="H4729" s="2" t="s">
        <v>3236</v>
      </c>
    </row>
    <row r="4730">
      <c r="A4730" s="3">
        <v>46290.0</v>
      </c>
      <c r="B4730" s="4" t="s">
        <v>196</v>
      </c>
      <c r="C4730" s="2" t="s">
        <v>1937</v>
      </c>
      <c r="D4730" s="2" t="s">
        <v>9298</v>
      </c>
      <c r="E4730" s="2">
        <v>0.0</v>
      </c>
      <c r="F4730" s="2">
        <v>0.0</v>
      </c>
      <c r="G4730" s="2" t="s">
        <v>1832</v>
      </c>
      <c r="H4730" s="2" t="s">
        <v>3236</v>
      </c>
    </row>
    <row r="4731">
      <c r="A4731" s="3">
        <v>46291.0</v>
      </c>
      <c r="B4731" s="4" t="s">
        <v>288</v>
      </c>
      <c r="C4731" s="2" t="s">
        <v>1937</v>
      </c>
      <c r="D4731" s="2" t="s">
        <v>9298</v>
      </c>
      <c r="E4731" s="2">
        <v>0.0</v>
      </c>
      <c r="F4731" s="2">
        <v>0.0</v>
      </c>
      <c r="G4731" s="2" t="s">
        <v>1832</v>
      </c>
      <c r="H4731" s="2" t="s">
        <v>3236</v>
      </c>
    </row>
    <row r="4732">
      <c r="A4732" s="3">
        <v>46292.0</v>
      </c>
      <c r="B4732" s="4" t="s">
        <v>256</v>
      </c>
      <c r="C4732" s="2" t="s">
        <v>1937</v>
      </c>
      <c r="D4732" s="2" t="s">
        <v>9298</v>
      </c>
      <c r="E4732" s="2">
        <v>0.0</v>
      </c>
      <c r="F4732" s="2">
        <v>0.0</v>
      </c>
      <c r="G4732" s="2" t="s">
        <v>1832</v>
      </c>
      <c r="H4732" s="2" t="s">
        <v>3236</v>
      </c>
    </row>
    <row r="4733">
      <c r="A4733" s="3">
        <v>46293.0</v>
      </c>
      <c r="B4733" s="4" t="s">
        <v>180</v>
      </c>
      <c r="C4733" s="2" t="s">
        <v>1937</v>
      </c>
      <c r="D4733" s="2" t="s">
        <v>9298</v>
      </c>
      <c r="E4733" s="2">
        <v>0.0</v>
      </c>
      <c r="F4733" s="2">
        <v>0.0</v>
      </c>
      <c r="G4733" s="2" t="s">
        <v>1832</v>
      </c>
      <c r="H4733" s="2" t="s">
        <v>3236</v>
      </c>
    </row>
    <row r="4734">
      <c r="A4734" s="3">
        <v>46294.0</v>
      </c>
      <c r="B4734" s="4" t="s">
        <v>208</v>
      </c>
      <c r="C4734" s="2" t="s">
        <v>1937</v>
      </c>
      <c r="D4734" s="2" t="s">
        <v>9298</v>
      </c>
      <c r="E4734" s="2">
        <v>0.0</v>
      </c>
      <c r="F4734" s="2">
        <v>0.0</v>
      </c>
      <c r="G4734" s="2" t="s">
        <v>1832</v>
      </c>
      <c r="H4734" s="2" t="s">
        <v>3236</v>
      </c>
    </row>
    <row r="4735">
      <c r="A4735" s="3">
        <v>46295.0</v>
      </c>
      <c r="B4735" s="4" t="s">
        <v>303</v>
      </c>
      <c r="C4735" s="2" t="s">
        <v>1937</v>
      </c>
      <c r="D4735" s="2" t="s">
        <v>9298</v>
      </c>
      <c r="E4735" s="2">
        <v>0.0</v>
      </c>
      <c r="F4735" s="2">
        <v>0.0</v>
      </c>
      <c r="G4735" s="2" t="s">
        <v>1832</v>
      </c>
      <c r="H4735" s="2" t="s">
        <v>3236</v>
      </c>
    </row>
    <row r="4736">
      <c r="A4736" s="3">
        <v>46296.0</v>
      </c>
      <c r="B4736" s="4" t="s">
        <v>148</v>
      </c>
      <c r="C4736" s="2" t="s">
        <v>1937</v>
      </c>
      <c r="D4736" s="2" t="s">
        <v>9298</v>
      </c>
      <c r="E4736" s="2">
        <v>0.0</v>
      </c>
      <c r="F4736" s="2">
        <v>0.0</v>
      </c>
      <c r="G4736" s="2" t="s">
        <v>1832</v>
      </c>
      <c r="H4736" s="2" t="s">
        <v>3236</v>
      </c>
    </row>
    <row r="4737">
      <c r="A4737" s="3">
        <v>46297.0</v>
      </c>
      <c r="B4737" s="4" t="s">
        <v>196</v>
      </c>
      <c r="C4737" s="2" t="s">
        <v>1937</v>
      </c>
      <c r="D4737" s="2" t="s">
        <v>9298</v>
      </c>
      <c r="E4737" s="2">
        <v>0.0</v>
      </c>
      <c r="F4737" s="2">
        <v>0.0</v>
      </c>
      <c r="G4737" s="2" t="s">
        <v>1832</v>
      </c>
      <c r="H4737" s="2" t="s">
        <v>3236</v>
      </c>
    </row>
    <row r="4738">
      <c r="A4738" s="3">
        <v>46298.0</v>
      </c>
      <c r="B4738" s="4" t="s">
        <v>288</v>
      </c>
      <c r="C4738" s="2" t="s">
        <v>1937</v>
      </c>
      <c r="D4738" s="2" t="s">
        <v>9298</v>
      </c>
      <c r="E4738" s="2">
        <v>0.0</v>
      </c>
      <c r="F4738" s="2">
        <v>0.0</v>
      </c>
      <c r="G4738" s="2" t="s">
        <v>1832</v>
      </c>
      <c r="H4738" s="2" t="s">
        <v>3236</v>
      </c>
    </row>
    <row r="4739">
      <c r="A4739" s="3">
        <v>46299.0</v>
      </c>
      <c r="B4739" s="4" t="s">
        <v>256</v>
      </c>
      <c r="C4739" s="2" t="s">
        <v>1937</v>
      </c>
      <c r="D4739" s="2" t="s">
        <v>9298</v>
      </c>
      <c r="E4739" s="2">
        <v>0.0</v>
      </c>
      <c r="F4739" s="2">
        <v>0.0</v>
      </c>
      <c r="G4739" s="2" t="s">
        <v>1832</v>
      </c>
      <c r="H4739" s="2" t="s">
        <v>3236</v>
      </c>
    </row>
    <row r="4740">
      <c r="A4740" s="3">
        <v>46300.0</v>
      </c>
      <c r="B4740" s="4" t="s">
        <v>180</v>
      </c>
      <c r="C4740" s="2" t="s">
        <v>1937</v>
      </c>
      <c r="D4740" s="2" t="s">
        <v>9298</v>
      </c>
      <c r="E4740" s="2">
        <v>0.0</v>
      </c>
      <c r="F4740" s="2">
        <v>0.0</v>
      </c>
      <c r="G4740" s="2" t="s">
        <v>1832</v>
      </c>
      <c r="H4740" s="2" t="s">
        <v>3236</v>
      </c>
    </row>
    <row r="4741">
      <c r="A4741" s="3">
        <v>46301.0</v>
      </c>
      <c r="B4741" s="4" t="s">
        <v>208</v>
      </c>
      <c r="C4741" s="2" t="s">
        <v>1937</v>
      </c>
      <c r="D4741" s="2" t="s">
        <v>9298</v>
      </c>
      <c r="E4741" s="2">
        <v>0.0</v>
      </c>
      <c r="F4741" s="2">
        <v>0.0</v>
      </c>
      <c r="G4741" s="2" t="s">
        <v>1832</v>
      </c>
      <c r="H4741" s="2" t="s">
        <v>3236</v>
      </c>
    </row>
    <row r="4742">
      <c r="A4742" s="3">
        <v>46302.0</v>
      </c>
      <c r="B4742" s="4" t="s">
        <v>303</v>
      </c>
      <c r="C4742" s="2" t="s">
        <v>1937</v>
      </c>
      <c r="D4742" s="2" t="s">
        <v>9298</v>
      </c>
      <c r="E4742" s="2">
        <v>0.0</v>
      </c>
      <c r="F4742" s="2">
        <v>0.0</v>
      </c>
      <c r="G4742" s="2" t="s">
        <v>1832</v>
      </c>
      <c r="H4742" s="2" t="s">
        <v>3236</v>
      </c>
    </row>
    <row r="4743">
      <c r="A4743" s="3">
        <v>46303.0</v>
      </c>
      <c r="B4743" s="4" t="s">
        <v>148</v>
      </c>
      <c r="C4743" s="2" t="s">
        <v>1937</v>
      </c>
      <c r="D4743" s="2" t="s">
        <v>9298</v>
      </c>
      <c r="E4743" s="2">
        <v>0.0</v>
      </c>
      <c r="F4743" s="2">
        <v>0.0</v>
      </c>
      <c r="G4743" s="2" t="s">
        <v>1832</v>
      </c>
      <c r="H4743" s="2" t="s">
        <v>3236</v>
      </c>
    </row>
    <row r="4744">
      <c r="A4744" s="3">
        <v>46304.0</v>
      </c>
      <c r="B4744" s="4" t="s">
        <v>196</v>
      </c>
      <c r="C4744" s="2" t="s">
        <v>1937</v>
      </c>
      <c r="D4744" s="2" t="s">
        <v>9298</v>
      </c>
      <c r="E4744" s="2">
        <v>0.0</v>
      </c>
      <c r="F4744" s="2">
        <v>0.0</v>
      </c>
      <c r="G4744" s="2" t="s">
        <v>1832</v>
      </c>
      <c r="H4744" s="2" t="s">
        <v>3236</v>
      </c>
    </row>
    <row r="4745">
      <c r="A4745" s="3">
        <v>46305.0</v>
      </c>
      <c r="B4745" s="4" t="s">
        <v>288</v>
      </c>
      <c r="C4745" s="2" t="s">
        <v>1937</v>
      </c>
      <c r="D4745" s="2" t="s">
        <v>9298</v>
      </c>
      <c r="E4745" s="2">
        <v>0.0</v>
      </c>
      <c r="F4745" s="2">
        <v>0.0</v>
      </c>
      <c r="G4745" s="2" t="s">
        <v>1832</v>
      </c>
      <c r="H4745" s="2" t="s">
        <v>3236</v>
      </c>
    </row>
    <row r="4746">
      <c r="A4746" s="3">
        <v>46306.0</v>
      </c>
      <c r="B4746" s="4" t="s">
        <v>256</v>
      </c>
      <c r="C4746" s="2" t="s">
        <v>1937</v>
      </c>
      <c r="D4746" s="2" t="s">
        <v>9298</v>
      </c>
      <c r="E4746" s="2">
        <v>0.0</v>
      </c>
      <c r="F4746" s="2">
        <v>0.0</v>
      </c>
      <c r="G4746" s="2" t="s">
        <v>1832</v>
      </c>
      <c r="H4746" s="2" t="s">
        <v>3236</v>
      </c>
    </row>
    <row r="4747">
      <c r="A4747" s="54" t="str">
        <f t="array" ref="A4747:A4748">SEQUENCE(365,1,TODAY()-364,1)</f>
        <v>#REF!</v>
      </c>
      <c r="B4747" s="4" t="s">
        <v>288</v>
      </c>
      <c r="C4747" s="2" t="s">
        <v>1957</v>
      </c>
      <c r="D4747" s="2" t="str">
        <f t="array" ref="D4747:D4748">MAP(A4747:A5111,C4747:C5111,LAMBDA(d,c,IF(d="",,IF(d&lt;IFERROR(VLOOKUP(c,'Налаштування'!$F$39:$L$100,7,FALSE),DATE(2099,1,1)),"SYSTEMATIC_OSINT_V1",IF(COUNTIFS('Аудит покриття'!$A$2:$A$6905,d,'Аудит покриття'!$B$2:$B$6905,c,'Аудит покриття'!$C$2:$C$6905,"VERIFIED")&gt;0,"SYSTEMATIC_OSINT_V1","PENDING_AUDIT")))))</f>
        <v>#REF!</v>
      </c>
      <c r="E4747" s="2" t="str">
        <f t="array" ref="E4747:E4748">MAP(A4747:A5111,C4747:C5111,D4747:D5111,LAMBDA(d,c,cov,IF(d="",,IF(cov&lt;&gt;"SYSTEMATIC_OSINT_V1",,IF(d&lt;IFERROR(VLOOKUP(c,'Налаштування'!$F$39:$L$100,7,FALSE),DATE(2099,1,1)),IF(COUNTIFS('Реєстр'!$B$2:$B$5000,c,'Реєстр'!$D$2:$D$5000,TEXT(d,"yyyy-mm-dd"),'Реєстр'!$C$2:$C$5000,"Балістика / швидкісні ракети",'Реєстр'!$AC$2:$AC$5000,"Включено*")&gt;0,1,0),IF(SUMIFS('Аудит покриття'!$D$2:$D$6905,'Аудит покриття'!$A$2:$A$6905,d,'Аудит покриття'!$B$2:$B$6905,c,'Аудит покриття'!$C$2:$C$6905,"VERIFIED")&gt;0,1,0))))))</f>
        <v>#REF!</v>
      </c>
      <c r="F4747" s="2">
        <v>0.0</v>
      </c>
      <c r="G4747" s="4" t="s">
        <v>3231</v>
      </c>
      <c r="H4747" s="2" t="str">
        <f t="array" ref="H4747:H4748">MAP(A4747:A5111,C4747:C5111,LAMBDA(d,c,IF(d="",,IF(d&lt;IFERROR(VLOOKUP(c,'Налаштування'!$F$39:$L$100,7,FALSE),DATE(2099,1,1)),IFERROR(VLOOKUP(c,'Налаштування'!$F$39:$Q$100,12,FALSE),"LEGACY_SYSTEMATIC_OSINT_V1"),IF(COUNTIFS('Аудит покриття'!$A$2:$A$6905,d,'Аудит покриття'!$B$2:$B$6905,c,'Аудит покриття'!$C$2:$C$6905,"VERIFIED")&gt;0,"AUDIT_LED","PENDING")))))</f>
        <v>#REF!</v>
      </c>
    </row>
    <row r="4748">
      <c r="A4748" s="54">
        <v>45928.0</v>
      </c>
      <c r="B4748" s="4" t="s">
        <v>256</v>
      </c>
      <c r="C4748" s="2" t="s">
        <v>1957</v>
      </c>
      <c r="D4748" s="2" t="s">
        <v>9298</v>
      </c>
      <c r="E4748" s="2">
        <v>0.0</v>
      </c>
      <c r="F4748" s="2">
        <v>0.0</v>
      </c>
      <c r="G4748" s="4" t="s">
        <v>3231</v>
      </c>
      <c r="H4748" s="2" t="s">
        <v>3242</v>
      </c>
    </row>
    <row r="4749">
      <c r="A4749" s="54">
        <v>45929.0</v>
      </c>
      <c r="B4749" s="4" t="s">
        <v>180</v>
      </c>
      <c r="C4749" s="2" t="s">
        <v>1957</v>
      </c>
      <c r="D4749" s="2" t="s">
        <v>9298</v>
      </c>
      <c r="E4749" s="2">
        <v>0.0</v>
      </c>
      <c r="F4749" s="2">
        <v>0.0</v>
      </c>
      <c r="G4749" s="4" t="s">
        <v>3231</v>
      </c>
      <c r="H4749" s="2" t="s">
        <v>3242</v>
      </c>
    </row>
    <row r="4750">
      <c r="A4750" s="54">
        <v>45930.0</v>
      </c>
      <c r="B4750" s="4" t="s">
        <v>208</v>
      </c>
      <c r="C4750" s="2" t="s">
        <v>1957</v>
      </c>
      <c r="D4750" s="2" t="s">
        <v>9298</v>
      </c>
      <c r="E4750" s="2">
        <v>0.0</v>
      </c>
      <c r="F4750" s="2">
        <v>0.0</v>
      </c>
      <c r="G4750" s="4" t="s">
        <v>3231</v>
      </c>
      <c r="H4750" s="2" t="s">
        <v>3242</v>
      </c>
    </row>
    <row r="4751">
      <c r="A4751" s="54">
        <v>45931.0</v>
      </c>
      <c r="B4751" s="4" t="s">
        <v>303</v>
      </c>
      <c r="C4751" s="2" t="s">
        <v>1957</v>
      </c>
      <c r="D4751" s="2" t="s">
        <v>9298</v>
      </c>
      <c r="E4751" s="2">
        <v>0.0</v>
      </c>
      <c r="F4751" s="2">
        <v>0.0</v>
      </c>
      <c r="G4751" s="4" t="s">
        <v>3231</v>
      </c>
      <c r="H4751" s="2" t="s">
        <v>3242</v>
      </c>
    </row>
    <row r="4752">
      <c r="A4752" s="54">
        <v>45932.0</v>
      </c>
      <c r="B4752" s="4" t="s">
        <v>148</v>
      </c>
      <c r="C4752" s="2" t="s">
        <v>1957</v>
      </c>
      <c r="D4752" s="2" t="s">
        <v>9298</v>
      </c>
      <c r="E4752" s="2">
        <v>0.0</v>
      </c>
      <c r="F4752" s="2">
        <v>0.0</v>
      </c>
      <c r="G4752" s="4" t="s">
        <v>3231</v>
      </c>
      <c r="H4752" s="2" t="s">
        <v>3242</v>
      </c>
    </row>
    <row r="4753">
      <c r="A4753" s="54">
        <v>45933.0</v>
      </c>
      <c r="B4753" s="4" t="s">
        <v>196</v>
      </c>
      <c r="C4753" s="2" t="s">
        <v>1957</v>
      </c>
      <c r="D4753" s="2" t="s">
        <v>9298</v>
      </c>
      <c r="E4753" s="2">
        <v>0.0</v>
      </c>
      <c r="F4753" s="2">
        <v>0.0</v>
      </c>
      <c r="G4753" s="4" t="s">
        <v>3231</v>
      </c>
      <c r="H4753" s="2" t="s">
        <v>3242</v>
      </c>
    </row>
    <row r="4754">
      <c r="A4754" s="54">
        <v>45934.0</v>
      </c>
      <c r="B4754" s="4" t="s">
        <v>288</v>
      </c>
      <c r="C4754" s="2" t="s">
        <v>1957</v>
      </c>
      <c r="D4754" s="2" t="s">
        <v>9298</v>
      </c>
      <c r="E4754" s="2">
        <v>0.0</v>
      </c>
      <c r="F4754" s="2">
        <v>0.0</v>
      </c>
      <c r="G4754" s="4" t="s">
        <v>3231</v>
      </c>
      <c r="H4754" s="2" t="s">
        <v>3242</v>
      </c>
    </row>
    <row r="4755">
      <c r="A4755" s="54">
        <v>45935.0</v>
      </c>
      <c r="B4755" s="4" t="s">
        <v>256</v>
      </c>
      <c r="C4755" s="2" t="s">
        <v>1957</v>
      </c>
      <c r="D4755" s="2" t="s">
        <v>9298</v>
      </c>
      <c r="E4755" s="2">
        <v>0.0</v>
      </c>
      <c r="F4755" s="2">
        <v>0.0</v>
      </c>
      <c r="G4755" s="4" t="s">
        <v>3231</v>
      </c>
      <c r="H4755" s="2" t="s">
        <v>3242</v>
      </c>
    </row>
    <row r="4756">
      <c r="A4756" s="54">
        <v>45936.0</v>
      </c>
      <c r="B4756" s="4" t="s">
        <v>180</v>
      </c>
      <c r="C4756" s="2" t="s">
        <v>1957</v>
      </c>
      <c r="D4756" s="2" t="s">
        <v>9298</v>
      </c>
      <c r="E4756" s="2">
        <v>0.0</v>
      </c>
      <c r="F4756" s="2">
        <v>0.0</v>
      </c>
      <c r="G4756" s="4" t="s">
        <v>3231</v>
      </c>
      <c r="H4756" s="2" t="s">
        <v>3242</v>
      </c>
    </row>
    <row r="4757">
      <c r="A4757" s="54">
        <v>45937.0</v>
      </c>
      <c r="B4757" s="4" t="s">
        <v>208</v>
      </c>
      <c r="C4757" s="2" t="s">
        <v>1957</v>
      </c>
      <c r="D4757" s="2" t="s">
        <v>9298</v>
      </c>
      <c r="E4757" s="2">
        <v>0.0</v>
      </c>
      <c r="F4757" s="2">
        <v>0.0</v>
      </c>
      <c r="G4757" s="4" t="s">
        <v>3231</v>
      </c>
      <c r="H4757" s="2" t="s">
        <v>3242</v>
      </c>
    </row>
    <row r="4758">
      <c r="A4758" s="54">
        <v>45938.0</v>
      </c>
      <c r="B4758" s="4" t="s">
        <v>303</v>
      </c>
      <c r="C4758" s="2" t="s">
        <v>1957</v>
      </c>
      <c r="D4758" s="2" t="s">
        <v>9298</v>
      </c>
      <c r="E4758" s="2">
        <v>0.0</v>
      </c>
      <c r="F4758" s="2">
        <v>0.0</v>
      </c>
      <c r="G4758" s="4" t="s">
        <v>3231</v>
      </c>
      <c r="H4758" s="2" t="s">
        <v>3242</v>
      </c>
    </row>
    <row r="4759">
      <c r="A4759" s="54">
        <v>45939.0</v>
      </c>
      <c r="B4759" s="4" t="s">
        <v>148</v>
      </c>
      <c r="C4759" s="2" t="s">
        <v>1957</v>
      </c>
      <c r="D4759" s="2" t="s">
        <v>9298</v>
      </c>
      <c r="E4759" s="2">
        <v>0.0</v>
      </c>
      <c r="F4759" s="2">
        <v>0.0</v>
      </c>
      <c r="G4759" s="4" t="s">
        <v>3231</v>
      </c>
      <c r="H4759" s="2" t="s">
        <v>3242</v>
      </c>
    </row>
    <row r="4760">
      <c r="A4760" s="54">
        <v>45940.0</v>
      </c>
      <c r="B4760" s="4" t="s">
        <v>196</v>
      </c>
      <c r="C4760" s="2" t="s">
        <v>1957</v>
      </c>
      <c r="D4760" s="2" t="s">
        <v>9298</v>
      </c>
      <c r="E4760" s="2">
        <v>0.0</v>
      </c>
      <c r="F4760" s="2">
        <v>0.0</v>
      </c>
      <c r="G4760" s="4" t="s">
        <v>3231</v>
      </c>
      <c r="H4760" s="2" t="s">
        <v>3242</v>
      </c>
    </row>
    <row r="4761">
      <c r="A4761" s="54">
        <v>45941.0</v>
      </c>
      <c r="B4761" s="4" t="s">
        <v>288</v>
      </c>
      <c r="C4761" s="2" t="s">
        <v>1957</v>
      </c>
      <c r="D4761" s="2" t="s">
        <v>9298</v>
      </c>
      <c r="E4761" s="2">
        <v>0.0</v>
      </c>
      <c r="F4761" s="2">
        <v>0.0</v>
      </c>
      <c r="G4761" s="4" t="s">
        <v>3231</v>
      </c>
      <c r="H4761" s="2" t="s">
        <v>3242</v>
      </c>
    </row>
    <row r="4762">
      <c r="A4762" s="54">
        <v>45942.0</v>
      </c>
      <c r="B4762" s="4" t="s">
        <v>256</v>
      </c>
      <c r="C4762" s="2" t="s">
        <v>1957</v>
      </c>
      <c r="D4762" s="2" t="s">
        <v>9298</v>
      </c>
      <c r="E4762" s="2">
        <v>0.0</v>
      </c>
      <c r="F4762" s="2">
        <v>0.0</v>
      </c>
      <c r="G4762" s="4" t="s">
        <v>3231</v>
      </c>
      <c r="H4762" s="2" t="s">
        <v>3242</v>
      </c>
    </row>
    <row r="4763">
      <c r="A4763" s="54">
        <v>45943.0</v>
      </c>
      <c r="B4763" s="4" t="s">
        <v>180</v>
      </c>
      <c r="C4763" s="2" t="s">
        <v>1957</v>
      </c>
      <c r="D4763" s="2" t="s">
        <v>9298</v>
      </c>
      <c r="E4763" s="2">
        <v>0.0</v>
      </c>
      <c r="F4763" s="2">
        <v>0.0</v>
      </c>
      <c r="G4763" s="4" t="s">
        <v>3231</v>
      </c>
      <c r="H4763" s="2" t="s">
        <v>3242</v>
      </c>
    </row>
    <row r="4764">
      <c r="A4764" s="54">
        <v>45944.0</v>
      </c>
      <c r="B4764" s="4" t="s">
        <v>208</v>
      </c>
      <c r="C4764" s="2" t="s">
        <v>1957</v>
      </c>
      <c r="D4764" s="2" t="s">
        <v>9298</v>
      </c>
      <c r="E4764" s="2">
        <v>0.0</v>
      </c>
      <c r="F4764" s="2">
        <v>0.0</v>
      </c>
      <c r="G4764" s="4" t="s">
        <v>3231</v>
      </c>
      <c r="H4764" s="2" t="s">
        <v>3242</v>
      </c>
    </row>
    <row r="4765">
      <c r="A4765" s="54">
        <v>45945.0</v>
      </c>
      <c r="B4765" s="4" t="s">
        <v>303</v>
      </c>
      <c r="C4765" s="2" t="s">
        <v>1957</v>
      </c>
      <c r="D4765" s="2" t="s">
        <v>9298</v>
      </c>
      <c r="E4765" s="2">
        <v>0.0</v>
      </c>
      <c r="F4765" s="2">
        <v>0.0</v>
      </c>
      <c r="G4765" s="4" t="s">
        <v>3231</v>
      </c>
      <c r="H4765" s="2" t="s">
        <v>3242</v>
      </c>
    </row>
    <row r="4766">
      <c r="A4766" s="54">
        <v>45946.0</v>
      </c>
      <c r="B4766" s="4" t="s">
        <v>148</v>
      </c>
      <c r="C4766" s="2" t="s">
        <v>1957</v>
      </c>
      <c r="D4766" s="2" t="s">
        <v>9298</v>
      </c>
      <c r="E4766" s="2">
        <v>0.0</v>
      </c>
      <c r="F4766" s="2">
        <v>0.0</v>
      </c>
      <c r="G4766" s="4" t="s">
        <v>3231</v>
      </c>
      <c r="H4766" s="2" t="s">
        <v>3242</v>
      </c>
    </row>
    <row r="4767">
      <c r="A4767" s="54">
        <v>45947.0</v>
      </c>
      <c r="B4767" s="4" t="s">
        <v>196</v>
      </c>
      <c r="C4767" s="2" t="s">
        <v>1957</v>
      </c>
      <c r="D4767" s="2" t="s">
        <v>9298</v>
      </c>
      <c r="E4767" s="2">
        <v>0.0</v>
      </c>
      <c r="F4767" s="2">
        <v>0.0</v>
      </c>
      <c r="G4767" s="4" t="s">
        <v>3231</v>
      </c>
      <c r="H4767" s="2" t="s">
        <v>3242</v>
      </c>
    </row>
    <row r="4768">
      <c r="A4768" s="54">
        <v>45948.0</v>
      </c>
      <c r="B4768" s="4" t="s">
        <v>288</v>
      </c>
      <c r="C4768" s="2" t="s">
        <v>1957</v>
      </c>
      <c r="D4768" s="2" t="s">
        <v>9298</v>
      </c>
      <c r="E4768" s="2">
        <v>0.0</v>
      </c>
      <c r="F4768" s="2">
        <v>0.0</v>
      </c>
      <c r="G4768" s="4" t="s">
        <v>3231</v>
      </c>
      <c r="H4768" s="2" t="s">
        <v>3242</v>
      </c>
    </row>
    <row r="4769">
      <c r="A4769" s="54">
        <v>45949.0</v>
      </c>
      <c r="B4769" s="4" t="s">
        <v>256</v>
      </c>
      <c r="C4769" s="2" t="s">
        <v>1957</v>
      </c>
      <c r="D4769" s="2" t="s">
        <v>9298</v>
      </c>
      <c r="E4769" s="2">
        <v>0.0</v>
      </c>
      <c r="F4769" s="2">
        <v>0.0</v>
      </c>
      <c r="G4769" s="4" t="s">
        <v>3231</v>
      </c>
      <c r="H4769" s="2" t="s">
        <v>3242</v>
      </c>
    </row>
    <row r="4770">
      <c r="A4770" s="54">
        <v>45950.0</v>
      </c>
      <c r="B4770" s="4" t="s">
        <v>180</v>
      </c>
      <c r="C4770" s="2" t="s">
        <v>1957</v>
      </c>
      <c r="D4770" s="2" t="s">
        <v>9298</v>
      </c>
      <c r="E4770" s="2">
        <v>0.0</v>
      </c>
      <c r="F4770" s="2">
        <v>0.0</v>
      </c>
      <c r="G4770" s="4" t="s">
        <v>3231</v>
      </c>
      <c r="H4770" s="2" t="s">
        <v>3242</v>
      </c>
    </row>
    <row r="4771">
      <c r="A4771" s="54">
        <v>45951.0</v>
      </c>
      <c r="B4771" s="4" t="s">
        <v>208</v>
      </c>
      <c r="C4771" s="2" t="s">
        <v>1957</v>
      </c>
      <c r="D4771" s="2" t="s">
        <v>9298</v>
      </c>
      <c r="E4771" s="2">
        <v>0.0</v>
      </c>
      <c r="F4771" s="2">
        <v>0.0</v>
      </c>
      <c r="G4771" s="4" t="s">
        <v>3231</v>
      </c>
      <c r="H4771" s="2" t="s">
        <v>3242</v>
      </c>
    </row>
    <row r="4772">
      <c r="A4772" s="54">
        <v>45952.0</v>
      </c>
      <c r="B4772" s="4" t="s">
        <v>303</v>
      </c>
      <c r="C4772" s="2" t="s">
        <v>1957</v>
      </c>
      <c r="D4772" s="2" t="s">
        <v>9298</v>
      </c>
      <c r="E4772" s="2">
        <v>1.0</v>
      </c>
      <c r="F4772" s="2">
        <v>1.0</v>
      </c>
      <c r="G4772" s="4" t="s">
        <v>3231</v>
      </c>
      <c r="H4772" s="2" t="s">
        <v>3242</v>
      </c>
    </row>
    <row r="4773">
      <c r="A4773" s="54">
        <v>45953.0</v>
      </c>
      <c r="B4773" s="4" t="s">
        <v>148</v>
      </c>
      <c r="C4773" s="2" t="s">
        <v>1957</v>
      </c>
      <c r="D4773" s="2" t="s">
        <v>9298</v>
      </c>
      <c r="E4773" s="2">
        <v>0.0</v>
      </c>
      <c r="F4773" s="2">
        <v>0.0</v>
      </c>
      <c r="G4773" s="4" t="s">
        <v>3231</v>
      </c>
      <c r="H4773" s="2" t="s">
        <v>3242</v>
      </c>
    </row>
    <row r="4774">
      <c r="A4774" s="54">
        <v>45954.0</v>
      </c>
      <c r="B4774" s="4" t="s">
        <v>196</v>
      </c>
      <c r="C4774" s="2" t="s">
        <v>1957</v>
      </c>
      <c r="D4774" s="2" t="s">
        <v>9298</v>
      </c>
      <c r="E4774" s="2">
        <v>0.0</v>
      </c>
      <c r="F4774" s="2">
        <v>0.0</v>
      </c>
      <c r="G4774" s="4" t="s">
        <v>3231</v>
      </c>
      <c r="H4774" s="2" t="s">
        <v>3242</v>
      </c>
    </row>
    <row r="4775">
      <c r="A4775" s="54">
        <v>45955.0</v>
      </c>
      <c r="B4775" s="4" t="s">
        <v>288</v>
      </c>
      <c r="C4775" s="2" t="s">
        <v>1957</v>
      </c>
      <c r="D4775" s="2" t="s">
        <v>9298</v>
      </c>
      <c r="E4775" s="2">
        <v>0.0</v>
      </c>
      <c r="F4775" s="2">
        <v>0.0</v>
      </c>
      <c r="G4775" s="4" t="s">
        <v>3231</v>
      </c>
      <c r="H4775" s="2" t="s">
        <v>3242</v>
      </c>
    </row>
    <row r="4776">
      <c r="A4776" s="54">
        <v>45956.0</v>
      </c>
      <c r="B4776" s="4" t="s">
        <v>256</v>
      </c>
      <c r="C4776" s="2" t="s">
        <v>1957</v>
      </c>
      <c r="D4776" s="2" t="s">
        <v>9298</v>
      </c>
      <c r="E4776" s="2">
        <v>0.0</v>
      </c>
      <c r="F4776" s="2">
        <v>0.0</v>
      </c>
      <c r="G4776" s="4" t="s">
        <v>3231</v>
      </c>
      <c r="H4776" s="2" t="s">
        <v>3242</v>
      </c>
    </row>
    <row r="4777">
      <c r="A4777" s="54">
        <v>45957.0</v>
      </c>
      <c r="B4777" s="4" t="s">
        <v>180</v>
      </c>
      <c r="C4777" s="2" t="s">
        <v>1957</v>
      </c>
      <c r="D4777" s="2" t="s">
        <v>9298</v>
      </c>
      <c r="E4777" s="2">
        <v>0.0</v>
      </c>
      <c r="F4777" s="2">
        <v>0.0</v>
      </c>
      <c r="G4777" s="4" t="s">
        <v>3231</v>
      </c>
      <c r="H4777" s="2" t="s">
        <v>3242</v>
      </c>
    </row>
    <row r="4778">
      <c r="A4778" s="54">
        <v>45958.0</v>
      </c>
      <c r="B4778" s="4" t="s">
        <v>208</v>
      </c>
      <c r="C4778" s="2" t="s">
        <v>1957</v>
      </c>
      <c r="D4778" s="2" t="s">
        <v>9298</v>
      </c>
      <c r="E4778" s="2">
        <v>0.0</v>
      </c>
      <c r="F4778" s="2">
        <v>0.0</v>
      </c>
      <c r="G4778" s="4" t="s">
        <v>3231</v>
      </c>
      <c r="H4778" s="2" t="s">
        <v>3242</v>
      </c>
    </row>
    <row r="4779">
      <c r="A4779" s="54">
        <v>45959.0</v>
      </c>
      <c r="B4779" s="4" t="s">
        <v>303</v>
      </c>
      <c r="C4779" s="2" t="s">
        <v>1957</v>
      </c>
      <c r="D4779" s="2" t="s">
        <v>9298</v>
      </c>
      <c r="E4779" s="2">
        <v>0.0</v>
      </c>
      <c r="F4779" s="2">
        <v>0.0</v>
      </c>
      <c r="G4779" s="4" t="s">
        <v>3231</v>
      </c>
      <c r="H4779" s="2" t="s">
        <v>3242</v>
      </c>
    </row>
    <row r="4780">
      <c r="A4780" s="54">
        <v>45960.0</v>
      </c>
      <c r="B4780" s="4" t="s">
        <v>148</v>
      </c>
      <c r="C4780" s="2" t="s">
        <v>1957</v>
      </c>
      <c r="D4780" s="2" t="s">
        <v>9298</v>
      </c>
      <c r="E4780" s="2">
        <v>0.0</v>
      </c>
      <c r="F4780" s="2">
        <v>0.0</v>
      </c>
      <c r="G4780" s="4" t="s">
        <v>3231</v>
      </c>
      <c r="H4780" s="2" t="s">
        <v>3242</v>
      </c>
    </row>
    <row r="4781">
      <c r="A4781" s="54">
        <v>45961.0</v>
      </c>
      <c r="B4781" s="4" t="s">
        <v>196</v>
      </c>
      <c r="C4781" s="2" t="s">
        <v>1957</v>
      </c>
      <c r="D4781" s="2" t="s">
        <v>9298</v>
      </c>
      <c r="E4781" s="2">
        <v>0.0</v>
      </c>
      <c r="F4781" s="2">
        <v>0.0</v>
      </c>
      <c r="G4781" s="4" t="s">
        <v>3231</v>
      </c>
      <c r="H4781" s="2" t="s">
        <v>3242</v>
      </c>
    </row>
    <row r="4782">
      <c r="A4782" s="54">
        <v>45962.0</v>
      </c>
      <c r="B4782" s="4" t="s">
        <v>288</v>
      </c>
      <c r="C4782" s="2" t="s">
        <v>1957</v>
      </c>
      <c r="D4782" s="2" t="s">
        <v>9298</v>
      </c>
      <c r="E4782" s="2">
        <v>0.0</v>
      </c>
      <c r="F4782" s="2">
        <v>0.0</v>
      </c>
      <c r="G4782" s="4" t="s">
        <v>3231</v>
      </c>
      <c r="H4782" s="2" t="s">
        <v>3242</v>
      </c>
    </row>
    <row r="4783">
      <c r="A4783" s="54">
        <v>45963.0</v>
      </c>
      <c r="B4783" s="4" t="s">
        <v>256</v>
      </c>
      <c r="C4783" s="2" t="s">
        <v>1957</v>
      </c>
      <c r="D4783" s="2" t="s">
        <v>9298</v>
      </c>
      <c r="E4783" s="2">
        <v>0.0</v>
      </c>
      <c r="F4783" s="2">
        <v>0.0</v>
      </c>
      <c r="G4783" s="4" t="s">
        <v>3231</v>
      </c>
      <c r="H4783" s="2" t="s">
        <v>3242</v>
      </c>
    </row>
    <row r="4784">
      <c r="A4784" s="54">
        <v>45964.0</v>
      </c>
      <c r="B4784" s="4" t="s">
        <v>180</v>
      </c>
      <c r="C4784" s="2" t="s">
        <v>1957</v>
      </c>
      <c r="D4784" s="2" t="s">
        <v>9298</v>
      </c>
      <c r="E4784" s="2">
        <v>0.0</v>
      </c>
      <c r="F4784" s="2">
        <v>0.0</v>
      </c>
      <c r="G4784" s="4" t="s">
        <v>3231</v>
      </c>
      <c r="H4784" s="2" t="s">
        <v>3242</v>
      </c>
    </row>
    <row r="4785">
      <c r="A4785" s="54">
        <v>45965.0</v>
      </c>
      <c r="B4785" s="4" t="s">
        <v>208</v>
      </c>
      <c r="C4785" s="2" t="s">
        <v>1957</v>
      </c>
      <c r="D4785" s="2" t="s">
        <v>9298</v>
      </c>
      <c r="E4785" s="2">
        <v>0.0</v>
      </c>
      <c r="F4785" s="2">
        <v>0.0</v>
      </c>
      <c r="G4785" s="4" t="s">
        <v>3231</v>
      </c>
      <c r="H4785" s="2" t="s">
        <v>3242</v>
      </c>
    </row>
    <row r="4786">
      <c r="A4786" s="54">
        <v>45966.0</v>
      </c>
      <c r="B4786" s="4" t="s">
        <v>303</v>
      </c>
      <c r="C4786" s="2" t="s">
        <v>1957</v>
      </c>
      <c r="D4786" s="2" t="s">
        <v>9298</v>
      </c>
      <c r="E4786" s="2">
        <v>0.0</v>
      </c>
      <c r="F4786" s="2">
        <v>0.0</v>
      </c>
      <c r="G4786" s="4" t="s">
        <v>3231</v>
      </c>
      <c r="H4786" s="2" t="s">
        <v>3242</v>
      </c>
    </row>
    <row r="4787">
      <c r="A4787" s="54">
        <v>45967.0</v>
      </c>
      <c r="B4787" s="4" t="s">
        <v>148</v>
      </c>
      <c r="C4787" s="2" t="s">
        <v>1957</v>
      </c>
      <c r="D4787" s="2" t="s">
        <v>9298</v>
      </c>
      <c r="E4787" s="2">
        <v>0.0</v>
      </c>
      <c r="F4787" s="2">
        <v>0.0</v>
      </c>
      <c r="G4787" s="4" t="s">
        <v>3231</v>
      </c>
      <c r="H4787" s="2" t="s">
        <v>3242</v>
      </c>
    </row>
    <row r="4788">
      <c r="A4788" s="54">
        <v>45968.0</v>
      </c>
      <c r="B4788" s="4" t="s">
        <v>196</v>
      </c>
      <c r="C4788" s="2" t="s">
        <v>1957</v>
      </c>
      <c r="D4788" s="2" t="s">
        <v>9298</v>
      </c>
      <c r="E4788" s="2">
        <v>0.0</v>
      </c>
      <c r="F4788" s="2">
        <v>0.0</v>
      </c>
      <c r="G4788" s="4" t="s">
        <v>3231</v>
      </c>
      <c r="H4788" s="2" t="s">
        <v>3242</v>
      </c>
    </row>
    <row r="4789">
      <c r="A4789" s="54">
        <v>45969.0</v>
      </c>
      <c r="B4789" s="4" t="s">
        <v>288</v>
      </c>
      <c r="C4789" s="2" t="s">
        <v>1957</v>
      </c>
      <c r="D4789" s="2" t="s">
        <v>9298</v>
      </c>
      <c r="E4789" s="2">
        <v>0.0</v>
      </c>
      <c r="F4789" s="2">
        <v>0.0</v>
      </c>
      <c r="G4789" s="4" t="s">
        <v>3231</v>
      </c>
      <c r="H4789" s="2" t="s">
        <v>3242</v>
      </c>
    </row>
    <row r="4790">
      <c r="A4790" s="54">
        <v>45970.0</v>
      </c>
      <c r="B4790" s="4" t="s">
        <v>256</v>
      </c>
      <c r="C4790" s="2" t="s">
        <v>1957</v>
      </c>
      <c r="D4790" s="2" t="s">
        <v>9298</v>
      </c>
      <c r="E4790" s="2">
        <v>0.0</v>
      </c>
      <c r="F4790" s="2">
        <v>0.0</v>
      </c>
      <c r="G4790" s="4" t="s">
        <v>3231</v>
      </c>
      <c r="H4790" s="2" t="s">
        <v>3242</v>
      </c>
    </row>
    <row r="4791">
      <c r="A4791" s="54">
        <v>45971.0</v>
      </c>
      <c r="B4791" s="4" t="s">
        <v>180</v>
      </c>
      <c r="C4791" s="2" t="s">
        <v>1957</v>
      </c>
      <c r="D4791" s="2" t="s">
        <v>9298</v>
      </c>
      <c r="E4791" s="2">
        <v>0.0</v>
      </c>
      <c r="F4791" s="2">
        <v>0.0</v>
      </c>
      <c r="G4791" s="4" t="s">
        <v>3231</v>
      </c>
      <c r="H4791" s="2" t="s">
        <v>3242</v>
      </c>
    </row>
    <row r="4792">
      <c r="A4792" s="54">
        <v>45972.0</v>
      </c>
      <c r="B4792" s="4" t="s">
        <v>208</v>
      </c>
      <c r="C4792" s="2" t="s">
        <v>1957</v>
      </c>
      <c r="D4792" s="2" t="s">
        <v>9298</v>
      </c>
      <c r="E4792" s="2">
        <v>0.0</v>
      </c>
      <c r="F4792" s="2">
        <v>0.0</v>
      </c>
      <c r="G4792" s="4" t="s">
        <v>3231</v>
      </c>
      <c r="H4792" s="2" t="s">
        <v>3242</v>
      </c>
    </row>
    <row r="4793">
      <c r="A4793" s="54">
        <v>45973.0</v>
      </c>
      <c r="B4793" s="4" t="s">
        <v>303</v>
      </c>
      <c r="C4793" s="2" t="s">
        <v>1957</v>
      </c>
      <c r="D4793" s="2" t="s">
        <v>9298</v>
      </c>
      <c r="E4793" s="2">
        <v>0.0</v>
      </c>
      <c r="F4793" s="2">
        <v>0.0</v>
      </c>
      <c r="G4793" s="4" t="s">
        <v>3231</v>
      </c>
      <c r="H4793" s="2" t="s">
        <v>3242</v>
      </c>
    </row>
    <row r="4794">
      <c r="A4794" s="54">
        <v>45974.0</v>
      </c>
      <c r="B4794" s="4" t="s">
        <v>148</v>
      </c>
      <c r="C4794" s="2" t="s">
        <v>1957</v>
      </c>
      <c r="D4794" s="2" t="s">
        <v>9298</v>
      </c>
      <c r="E4794" s="2">
        <v>0.0</v>
      </c>
      <c r="F4794" s="2">
        <v>0.0</v>
      </c>
      <c r="G4794" s="4" t="s">
        <v>3231</v>
      </c>
      <c r="H4794" s="2" t="s">
        <v>3242</v>
      </c>
    </row>
    <row r="4795">
      <c r="A4795" s="54">
        <v>45975.0</v>
      </c>
      <c r="B4795" s="4" t="s">
        <v>196</v>
      </c>
      <c r="C4795" s="2" t="s">
        <v>1957</v>
      </c>
      <c r="D4795" s="2" t="s">
        <v>9298</v>
      </c>
      <c r="E4795" s="2">
        <v>0.0</v>
      </c>
      <c r="F4795" s="2">
        <v>0.0</v>
      </c>
      <c r="G4795" s="4" t="s">
        <v>3231</v>
      </c>
      <c r="H4795" s="2" t="s">
        <v>3242</v>
      </c>
    </row>
    <row r="4796">
      <c r="A4796" s="54">
        <v>45976.0</v>
      </c>
      <c r="B4796" s="4" t="s">
        <v>288</v>
      </c>
      <c r="C4796" s="2" t="s">
        <v>1957</v>
      </c>
      <c r="D4796" s="2" t="s">
        <v>9298</v>
      </c>
      <c r="E4796" s="2">
        <v>0.0</v>
      </c>
      <c r="F4796" s="2">
        <v>0.0</v>
      </c>
      <c r="G4796" s="4" t="s">
        <v>3231</v>
      </c>
      <c r="H4796" s="2" t="s">
        <v>3242</v>
      </c>
    </row>
    <row r="4797">
      <c r="A4797" s="54">
        <v>45977.0</v>
      </c>
      <c r="B4797" s="4" t="s">
        <v>256</v>
      </c>
      <c r="C4797" s="2" t="s">
        <v>1957</v>
      </c>
      <c r="D4797" s="2" t="s">
        <v>9298</v>
      </c>
      <c r="E4797" s="2">
        <v>0.0</v>
      </c>
      <c r="F4797" s="2">
        <v>0.0</v>
      </c>
      <c r="G4797" s="4" t="s">
        <v>3231</v>
      </c>
      <c r="H4797" s="2" t="s">
        <v>3242</v>
      </c>
    </row>
    <row r="4798">
      <c r="A4798" s="54">
        <v>45978.0</v>
      </c>
      <c r="B4798" s="4" t="s">
        <v>180</v>
      </c>
      <c r="C4798" s="2" t="s">
        <v>1957</v>
      </c>
      <c r="D4798" s="2" t="s">
        <v>9298</v>
      </c>
      <c r="E4798" s="2">
        <v>0.0</v>
      </c>
      <c r="F4798" s="2">
        <v>0.0</v>
      </c>
      <c r="G4798" s="4" t="s">
        <v>3231</v>
      </c>
      <c r="H4798" s="2" t="s">
        <v>3242</v>
      </c>
    </row>
    <row r="4799">
      <c r="A4799" s="54">
        <v>45979.0</v>
      </c>
      <c r="B4799" s="4" t="s">
        <v>208</v>
      </c>
      <c r="C4799" s="2" t="s">
        <v>1957</v>
      </c>
      <c r="D4799" s="2" t="s">
        <v>9298</v>
      </c>
      <c r="E4799" s="2">
        <v>0.0</v>
      </c>
      <c r="F4799" s="2">
        <v>0.0</v>
      </c>
      <c r="G4799" s="4" t="s">
        <v>3231</v>
      </c>
      <c r="H4799" s="2" t="s">
        <v>3242</v>
      </c>
    </row>
    <row r="4800">
      <c r="A4800" s="54">
        <v>45980.0</v>
      </c>
      <c r="B4800" s="4" t="s">
        <v>303</v>
      </c>
      <c r="C4800" s="2" t="s">
        <v>1957</v>
      </c>
      <c r="D4800" s="2" t="s">
        <v>9298</v>
      </c>
      <c r="E4800" s="2">
        <v>0.0</v>
      </c>
      <c r="F4800" s="2">
        <v>0.0</v>
      </c>
      <c r="G4800" s="4" t="s">
        <v>3231</v>
      </c>
      <c r="H4800" s="2" t="s">
        <v>3242</v>
      </c>
    </row>
    <row r="4801">
      <c r="A4801" s="54">
        <v>45981.0</v>
      </c>
      <c r="B4801" s="4" t="s">
        <v>148</v>
      </c>
      <c r="C4801" s="2" t="s">
        <v>1957</v>
      </c>
      <c r="D4801" s="2" t="s">
        <v>9298</v>
      </c>
      <c r="E4801" s="2">
        <v>0.0</v>
      </c>
      <c r="F4801" s="2">
        <v>0.0</v>
      </c>
      <c r="G4801" s="4" t="s">
        <v>3231</v>
      </c>
      <c r="H4801" s="2" t="s">
        <v>3242</v>
      </c>
    </row>
    <row r="4802">
      <c r="A4802" s="54">
        <v>45982.0</v>
      </c>
      <c r="B4802" s="4" t="s">
        <v>196</v>
      </c>
      <c r="C4802" s="2" t="s">
        <v>1957</v>
      </c>
      <c r="D4802" s="2" t="s">
        <v>9298</v>
      </c>
      <c r="E4802" s="2">
        <v>0.0</v>
      </c>
      <c r="F4802" s="2">
        <v>0.0</v>
      </c>
      <c r="G4802" s="4" t="s">
        <v>3231</v>
      </c>
      <c r="H4802" s="2" t="s">
        <v>3242</v>
      </c>
    </row>
    <row r="4803">
      <c r="A4803" s="54">
        <v>45983.0</v>
      </c>
      <c r="B4803" s="4" t="s">
        <v>288</v>
      </c>
      <c r="C4803" s="2" t="s">
        <v>1957</v>
      </c>
      <c r="D4803" s="2" t="s">
        <v>9298</v>
      </c>
      <c r="E4803" s="2">
        <v>0.0</v>
      </c>
      <c r="F4803" s="2">
        <v>0.0</v>
      </c>
      <c r="G4803" s="4" t="s">
        <v>3231</v>
      </c>
      <c r="H4803" s="2" t="s">
        <v>3242</v>
      </c>
    </row>
    <row r="4804">
      <c r="A4804" s="54">
        <v>45984.0</v>
      </c>
      <c r="B4804" s="4" t="s">
        <v>256</v>
      </c>
      <c r="C4804" s="2" t="s">
        <v>1957</v>
      </c>
      <c r="D4804" s="2" t="s">
        <v>9298</v>
      </c>
      <c r="E4804" s="2">
        <v>0.0</v>
      </c>
      <c r="F4804" s="2">
        <v>0.0</v>
      </c>
      <c r="G4804" s="4" t="s">
        <v>3231</v>
      </c>
      <c r="H4804" s="2" t="s">
        <v>3242</v>
      </c>
    </row>
    <row r="4805">
      <c r="A4805" s="54">
        <v>45985.0</v>
      </c>
      <c r="B4805" s="4" t="s">
        <v>180</v>
      </c>
      <c r="C4805" s="2" t="s">
        <v>1957</v>
      </c>
      <c r="D4805" s="2" t="s">
        <v>9298</v>
      </c>
      <c r="E4805" s="2">
        <v>0.0</v>
      </c>
      <c r="F4805" s="2">
        <v>0.0</v>
      </c>
      <c r="G4805" s="4" t="s">
        <v>3231</v>
      </c>
      <c r="H4805" s="2" t="s">
        <v>3242</v>
      </c>
    </row>
    <row r="4806">
      <c r="A4806" s="54">
        <v>45986.0</v>
      </c>
      <c r="B4806" s="4" t="s">
        <v>208</v>
      </c>
      <c r="C4806" s="2" t="s">
        <v>1957</v>
      </c>
      <c r="D4806" s="2" t="s">
        <v>9298</v>
      </c>
      <c r="E4806" s="2">
        <v>0.0</v>
      </c>
      <c r="F4806" s="2">
        <v>0.0</v>
      </c>
      <c r="G4806" s="4" t="s">
        <v>3231</v>
      </c>
      <c r="H4806" s="2" t="s">
        <v>3242</v>
      </c>
    </row>
    <row r="4807">
      <c r="A4807" s="54">
        <v>45987.0</v>
      </c>
      <c r="B4807" s="4" t="s">
        <v>303</v>
      </c>
      <c r="C4807" s="2" t="s">
        <v>1957</v>
      </c>
      <c r="D4807" s="2" t="s">
        <v>9298</v>
      </c>
      <c r="E4807" s="2">
        <v>0.0</v>
      </c>
      <c r="F4807" s="2">
        <v>0.0</v>
      </c>
      <c r="G4807" s="4" t="s">
        <v>3231</v>
      </c>
      <c r="H4807" s="2" t="s">
        <v>3242</v>
      </c>
    </row>
    <row r="4808">
      <c r="A4808" s="54">
        <v>45988.0</v>
      </c>
      <c r="B4808" s="4" t="s">
        <v>148</v>
      </c>
      <c r="C4808" s="2" t="s">
        <v>1957</v>
      </c>
      <c r="D4808" s="2" t="s">
        <v>9298</v>
      </c>
      <c r="E4808" s="2">
        <v>0.0</v>
      </c>
      <c r="F4808" s="2">
        <v>0.0</v>
      </c>
      <c r="G4808" s="4" t="s">
        <v>3231</v>
      </c>
      <c r="H4808" s="2" t="s">
        <v>3242</v>
      </c>
    </row>
    <row r="4809">
      <c r="A4809" s="54">
        <v>45989.0</v>
      </c>
      <c r="B4809" s="4" t="s">
        <v>196</v>
      </c>
      <c r="C4809" s="2" t="s">
        <v>1957</v>
      </c>
      <c r="D4809" s="2" t="s">
        <v>9298</v>
      </c>
      <c r="E4809" s="2">
        <v>0.0</v>
      </c>
      <c r="F4809" s="2">
        <v>0.0</v>
      </c>
      <c r="G4809" s="4" t="s">
        <v>3231</v>
      </c>
      <c r="H4809" s="2" t="s">
        <v>3242</v>
      </c>
    </row>
    <row r="4810">
      <c r="A4810" s="54">
        <v>45990.0</v>
      </c>
      <c r="B4810" s="4" t="s">
        <v>288</v>
      </c>
      <c r="C4810" s="2" t="s">
        <v>1957</v>
      </c>
      <c r="D4810" s="2" t="s">
        <v>9298</v>
      </c>
      <c r="E4810" s="2">
        <v>0.0</v>
      </c>
      <c r="F4810" s="2">
        <v>0.0</v>
      </c>
      <c r="G4810" s="4" t="s">
        <v>3231</v>
      </c>
      <c r="H4810" s="2" t="s">
        <v>3242</v>
      </c>
    </row>
    <row r="4811">
      <c r="A4811" s="54">
        <v>45991.0</v>
      </c>
      <c r="B4811" s="4" t="s">
        <v>256</v>
      </c>
      <c r="C4811" s="2" t="s">
        <v>1957</v>
      </c>
      <c r="D4811" s="2" t="s">
        <v>9298</v>
      </c>
      <c r="E4811" s="2">
        <v>0.0</v>
      </c>
      <c r="F4811" s="2">
        <v>0.0</v>
      </c>
      <c r="G4811" s="4" t="s">
        <v>3231</v>
      </c>
      <c r="H4811" s="2" t="s">
        <v>3242</v>
      </c>
    </row>
    <row r="4812">
      <c r="A4812" s="54">
        <v>45992.0</v>
      </c>
      <c r="B4812" s="4" t="s">
        <v>180</v>
      </c>
      <c r="C4812" s="2" t="s">
        <v>1957</v>
      </c>
      <c r="D4812" s="2" t="s">
        <v>9298</v>
      </c>
      <c r="E4812" s="2">
        <v>0.0</v>
      </c>
      <c r="F4812" s="2">
        <v>0.0</v>
      </c>
      <c r="G4812" s="4" t="s">
        <v>3231</v>
      </c>
      <c r="H4812" s="2" t="s">
        <v>3242</v>
      </c>
    </row>
    <row r="4813">
      <c r="A4813" s="54">
        <v>45993.0</v>
      </c>
      <c r="B4813" s="4" t="s">
        <v>208</v>
      </c>
      <c r="C4813" s="2" t="s">
        <v>1957</v>
      </c>
      <c r="D4813" s="2" t="s">
        <v>9298</v>
      </c>
      <c r="E4813" s="2">
        <v>0.0</v>
      </c>
      <c r="F4813" s="2">
        <v>0.0</v>
      </c>
      <c r="G4813" s="4" t="s">
        <v>3231</v>
      </c>
      <c r="H4813" s="2" t="s">
        <v>3242</v>
      </c>
    </row>
    <row r="4814">
      <c r="A4814" s="54">
        <v>45994.0</v>
      </c>
      <c r="B4814" s="4" t="s">
        <v>303</v>
      </c>
      <c r="C4814" s="2" t="s">
        <v>1957</v>
      </c>
      <c r="D4814" s="2" t="s">
        <v>9298</v>
      </c>
      <c r="E4814" s="2">
        <v>0.0</v>
      </c>
      <c r="F4814" s="2">
        <v>0.0</v>
      </c>
      <c r="G4814" s="4" t="s">
        <v>3231</v>
      </c>
      <c r="H4814" s="2" t="s">
        <v>3242</v>
      </c>
    </row>
    <row r="4815">
      <c r="A4815" s="54">
        <v>45995.0</v>
      </c>
      <c r="B4815" s="4" t="s">
        <v>148</v>
      </c>
      <c r="C4815" s="2" t="s">
        <v>1957</v>
      </c>
      <c r="D4815" s="2" t="s">
        <v>9298</v>
      </c>
      <c r="E4815" s="2">
        <v>0.0</v>
      </c>
      <c r="F4815" s="2">
        <v>0.0</v>
      </c>
      <c r="G4815" s="4" t="s">
        <v>3231</v>
      </c>
      <c r="H4815" s="2" t="s">
        <v>3242</v>
      </c>
    </row>
    <row r="4816">
      <c r="A4816" s="54">
        <v>45996.0</v>
      </c>
      <c r="B4816" s="4" t="s">
        <v>196</v>
      </c>
      <c r="C4816" s="2" t="s">
        <v>1957</v>
      </c>
      <c r="D4816" s="2" t="s">
        <v>9298</v>
      </c>
      <c r="E4816" s="2">
        <v>0.0</v>
      </c>
      <c r="F4816" s="2">
        <v>0.0</v>
      </c>
      <c r="G4816" s="4" t="s">
        <v>3231</v>
      </c>
      <c r="H4816" s="2" t="s">
        <v>3242</v>
      </c>
    </row>
    <row r="4817">
      <c r="A4817" s="54">
        <v>45997.0</v>
      </c>
      <c r="B4817" s="4" t="s">
        <v>288</v>
      </c>
      <c r="C4817" s="2" t="s">
        <v>1957</v>
      </c>
      <c r="D4817" s="2" t="s">
        <v>9298</v>
      </c>
      <c r="E4817" s="2">
        <v>0.0</v>
      </c>
      <c r="F4817" s="2">
        <v>0.0</v>
      </c>
      <c r="G4817" s="4" t="s">
        <v>3231</v>
      </c>
      <c r="H4817" s="2" t="s">
        <v>3242</v>
      </c>
    </row>
    <row r="4818">
      <c r="A4818" s="54">
        <v>45998.0</v>
      </c>
      <c r="B4818" s="4" t="s">
        <v>256</v>
      </c>
      <c r="C4818" s="2" t="s">
        <v>1957</v>
      </c>
      <c r="D4818" s="2" t="s">
        <v>9298</v>
      </c>
      <c r="E4818" s="2">
        <v>1.0</v>
      </c>
      <c r="F4818" s="2">
        <v>1.0</v>
      </c>
      <c r="G4818" s="4" t="s">
        <v>3231</v>
      </c>
      <c r="H4818" s="2" t="s">
        <v>3242</v>
      </c>
    </row>
    <row r="4819">
      <c r="A4819" s="54">
        <v>45999.0</v>
      </c>
      <c r="B4819" s="4" t="s">
        <v>180</v>
      </c>
      <c r="C4819" s="2" t="s">
        <v>1957</v>
      </c>
      <c r="D4819" s="2" t="s">
        <v>9298</v>
      </c>
      <c r="E4819" s="2">
        <v>0.0</v>
      </c>
      <c r="F4819" s="2">
        <v>0.0</v>
      </c>
      <c r="G4819" s="4" t="s">
        <v>3231</v>
      </c>
      <c r="H4819" s="2" t="s">
        <v>3242</v>
      </c>
    </row>
    <row r="4820">
      <c r="A4820" s="54">
        <v>46000.0</v>
      </c>
      <c r="B4820" s="4" t="s">
        <v>208</v>
      </c>
      <c r="C4820" s="2" t="s">
        <v>1957</v>
      </c>
      <c r="D4820" s="2" t="s">
        <v>9298</v>
      </c>
      <c r="E4820" s="2">
        <v>0.0</v>
      </c>
      <c r="F4820" s="2">
        <v>0.0</v>
      </c>
      <c r="G4820" s="4" t="s">
        <v>3231</v>
      </c>
      <c r="H4820" s="2" t="s">
        <v>3242</v>
      </c>
    </row>
    <row r="4821">
      <c r="A4821" s="54">
        <v>46001.0</v>
      </c>
      <c r="B4821" s="4" t="s">
        <v>303</v>
      </c>
      <c r="C4821" s="2" t="s">
        <v>1957</v>
      </c>
      <c r="D4821" s="2" t="s">
        <v>9298</v>
      </c>
      <c r="E4821" s="2">
        <v>0.0</v>
      </c>
      <c r="F4821" s="2">
        <v>0.0</v>
      </c>
      <c r="G4821" s="4" t="s">
        <v>3231</v>
      </c>
      <c r="H4821" s="2" t="s">
        <v>3242</v>
      </c>
    </row>
    <row r="4822">
      <c r="A4822" s="54">
        <v>46002.0</v>
      </c>
      <c r="B4822" s="4" t="s">
        <v>148</v>
      </c>
      <c r="C4822" s="2" t="s">
        <v>1957</v>
      </c>
      <c r="D4822" s="2" t="s">
        <v>9298</v>
      </c>
      <c r="E4822" s="2">
        <v>1.0</v>
      </c>
      <c r="F4822" s="2">
        <v>1.0</v>
      </c>
      <c r="G4822" s="4" t="s">
        <v>3231</v>
      </c>
      <c r="H4822" s="2" t="s">
        <v>3242</v>
      </c>
    </row>
    <row r="4823">
      <c r="A4823" s="54">
        <v>46003.0</v>
      </c>
      <c r="B4823" s="4" t="s">
        <v>196</v>
      </c>
      <c r="C4823" s="2" t="s">
        <v>1957</v>
      </c>
      <c r="D4823" s="2" t="s">
        <v>9298</v>
      </c>
      <c r="E4823" s="2">
        <v>0.0</v>
      </c>
      <c r="F4823" s="2">
        <v>0.0</v>
      </c>
      <c r="G4823" s="4" t="s">
        <v>3231</v>
      </c>
      <c r="H4823" s="2" t="s">
        <v>3242</v>
      </c>
    </row>
    <row r="4824">
      <c r="A4824" s="54">
        <v>46004.0</v>
      </c>
      <c r="B4824" s="4" t="s">
        <v>288</v>
      </c>
      <c r="C4824" s="2" t="s">
        <v>1957</v>
      </c>
      <c r="D4824" s="2" t="s">
        <v>9298</v>
      </c>
      <c r="E4824" s="2">
        <v>0.0</v>
      </c>
      <c r="F4824" s="2">
        <v>0.0</v>
      </c>
      <c r="G4824" s="4" t="s">
        <v>3231</v>
      </c>
      <c r="H4824" s="2" t="s">
        <v>3242</v>
      </c>
    </row>
    <row r="4825">
      <c r="A4825" s="54">
        <v>46005.0</v>
      </c>
      <c r="B4825" s="4" t="s">
        <v>256</v>
      </c>
      <c r="C4825" s="2" t="s">
        <v>1957</v>
      </c>
      <c r="D4825" s="2" t="s">
        <v>9298</v>
      </c>
      <c r="E4825" s="2">
        <v>0.0</v>
      </c>
      <c r="F4825" s="2">
        <v>0.0</v>
      </c>
      <c r="G4825" s="4" t="s">
        <v>3231</v>
      </c>
      <c r="H4825" s="2" t="s">
        <v>3242</v>
      </c>
    </row>
    <row r="4826">
      <c r="A4826" s="54">
        <v>46006.0</v>
      </c>
      <c r="B4826" s="4" t="s">
        <v>180</v>
      </c>
      <c r="C4826" s="2" t="s">
        <v>1957</v>
      </c>
      <c r="D4826" s="2" t="s">
        <v>9298</v>
      </c>
      <c r="E4826" s="2">
        <v>0.0</v>
      </c>
      <c r="F4826" s="2">
        <v>0.0</v>
      </c>
      <c r="G4826" s="4" t="s">
        <v>3231</v>
      </c>
      <c r="H4826" s="2" t="s">
        <v>3242</v>
      </c>
    </row>
    <row r="4827">
      <c r="A4827" s="54">
        <v>46007.0</v>
      </c>
      <c r="B4827" s="4" t="s">
        <v>208</v>
      </c>
      <c r="C4827" s="2" t="s">
        <v>1957</v>
      </c>
      <c r="D4827" s="2" t="s">
        <v>9298</v>
      </c>
      <c r="E4827" s="2">
        <v>0.0</v>
      </c>
      <c r="F4827" s="2">
        <v>0.0</v>
      </c>
      <c r="G4827" s="4" t="s">
        <v>3231</v>
      </c>
      <c r="H4827" s="2" t="s">
        <v>3242</v>
      </c>
    </row>
    <row r="4828">
      <c r="A4828" s="54">
        <v>46008.0</v>
      </c>
      <c r="B4828" s="4" t="s">
        <v>303</v>
      </c>
      <c r="C4828" s="2" t="s">
        <v>1957</v>
      </c>
      <c r="D4828" s="2" t="s">
        <v>9298</v>
      </c>
      <c r="E4828" s="2">
        <v>0.0</v>
      </c>
      <c r="F4828" s="2">
        <v>0.0</v>
      </c>
      <c r="G4828" s="4" t="s">
        <v>3231</v>
      </c>
      <c r="H4828" s="2" t="s">
        <v>3242</v>
      </c>
    </row>
    <row r="4829">
      <c r="A4829" s="54">
        <v>46009.0</v>
      </c>
      <c r="B4829" s="4" t="s">
        <v>148</v>
      </c>
      <c r="C4829" s="2" t="s">
        <v>1957</v>
      </c>
      <c r="D4829" s="2" t="s">
        <v>9298</v>
      </c>
      <c r="E4829" s="2">
        <v>0.0</v>
      </c>
      <c r="F4829" s="2">
        <v>0.0</v>
      </c>
      <c r="G4829" s="4" t="s">
        <v>3231</v>
      </c>
      <c r="H4829" s="2" t="s">
        <v>3242</v>
      </c>
    </row>
    <row r="4830">
      <c r="A4830" s="54">
        <v>46010.0</v>
      </c>
      <c r="B4830" s="4" t="s">
        <v>196</v>
      </c>
      <c r="C4830" s="2" t="s">
        <v>1957</v>
      </c>
      <c r="D4830" s="2" t="s">
        <v>9298</v>
      </c>
      <c r="E4830" s="2">
        <v>0.0</v>
      </c>
      <c r="F4830" s="2">
        <v>0.0</v>
      </c>
      <c r="G4830" s="4" t="s">
        <v>3231</v>
      </c>
      <c r="H4830" s="2" t="s">
        <v>3242</v>
      </c>
    </row>
    <row r="4831">
      <c r="A4831" s="54">
        <v>46011.0</v>
      </c>
      <c r="B4831" s="4" t="s">
        <v>288</v>
      </c>
      <c r="C4831" s="2" t="s">
        <v>1957</v>
      </c>
      <c r="D4831" s="2" t="s">
        <v>9298</v>
      </c>
      <c r="E4831" s="2">
        <v>0.0</v>
      </c>
      <c r="F4831" s="2">
        <v>0.0</v>
      </c>
      <c r="G4831" s="4" t="s">
        <v>3231</v>
      </c>
      <c r="H4831" s="2" t="s">
        <v>3242</v>
      </c>
    </row>
    <row r="4832">
      <c r="A4832" s="54">
        <v>46012.0</v>
      </c>
      <c r="B4832" s="4" t="s">
        <v>256</v>
      </c>
      <c r="C4832" s="2" t="s">
        <v>1957</v>
      </c>
      <c r="D4832" s="2" t="s">
        <v>9298</v>
      </c>
      <c r="E4832" s="2">
        <v>0.0</v>
      </c>
      <c r="F4832" s="2">
        <v>0.0</v>
      </c>
      <c r="G4832" s="4" t="s">
        <v>3231</v>
      </c>
      <c r="H4832" s="2" t="s">
        <v>3242</v>
      </c>
    </row>
    <row r="4833">
      <c r="A4833" s="54">
        <v>46013.0</v>
      </c>
      <c r="B4833" s="4" t="s">
        <v>180</v>
      </c>
      <c r="C4833" s="2" t="s">
        <v>1957</v>
      </c>
      <c r="D4833" s="2" t="s">
        <v>9298</v>
      </c>
      <c r="E4833" s="2">
        <v>0.0</v>
      </c>
      <c r="F4833" s="2">
        <v>0.0</v>
      </c>
      <c r="G4833" s="4" t="s">
        <v>3231</v>
      </c>
      <c r="H4833" s="2" t="s">
        <v>3242</v>
      </c>
    </row>
    <row r="4834">
      <c r="A4834" s="54">
        <v>46014.0</v>
      </c>
      <c r="B4834" s="4" t="s">
        <v>208</v>
      </c>
      <c r="C4834" s="2" t="s">
        <v>1957</v>
      </c>
      <c r="D4834" s="2" t="s">
        <v>9298</v>
      </c>
      <c r="E4834" s="2">
        <v>0.0</v>
      </c>
      <c r="F4834" s="2">
        <v>0.0</v>
      </c>
      <c r="G4834" s="4" t="s">
        <v>3231</v>
      </c>
      <c r="H4834" s="2" t="s">
        <v>3242</v>
      </c>
    </row>
    <row r="4835">
      <c r="A4835" s="54">
        <v>46015.0</v>
      </c>
      <c r="B4835" s="4" t="s">
        <v>303</v>
      </c>
      <c r="C4835" s="2" t="s">
        <v>1957</v>
      </c>
      <c r="D4835" s="2" t="s">
        <v>9298</v>
      </c>
      <c r="E4835" s="2">
        <v>0.0</v>
      </c>
      <c r="F4835" s="2">
        <v>0.0</v>
      </c>
      <c r="G4835" s="4" t="s">
        <v>3231</v>
      </c>
      <c r="H4835" s="2" t="s">
        <v>3242</v>
      </c>
    </row>
    <row r="4836">
      <c r="A4836" s="54">
        <v>46016.0</v>
      </c>
      <c r="B4836" s="4" t="s">
        <v>148</v>
      </c>
      <c r="C4836" s="2" t="s">
        <v>1957</v>
      </c>
      <c r="D4836" s="2" t="s">
        <v>9298</v>
      </c>
      <c r="E4836" s="2">
        <v>0.0</v>
      </c>
      <c r="F4836" s="2">
        <v>0.0</v>
      </c>
      <c r="G4836" s="4" t="s">
        <v>3231</v>
      </c>
      <c r="H4836" s="2" t="s">
        <v>3242</v>
      </c>
    </row>
    <row r="4837">
      <c r="A4837" s="54">
        <v>46017.0</v>
      </c>
      <c r="B4837" s="4" t="s">
        <v>196</v>
      </c>
      <c r="C4837" s="2" t="s">
        <v>1957</v>
      </c>
      <c r="D4837" s="2" t="s">
        <v>9298</v>
      </c>
      <c r="E4837" s="2">
        <v>0.0</v>
      </c>
      <c r="F4837" s="2">
        <v>0.0</v>
      </c>
      <c r="G4837" s="4" t="s">
        <v>3231</v>
      </c>
      <c r="H4837" s="2" t="s">
        <v>3242</v>
      </c>
    </row>
    <row r="4838">
      <c r="A4838" s="54">
        <v>46018.0</v>
      </c>
      <c r="B4838" s="4" t="s">
        <v>288</v>
      </c>
      <c r="C4838" s="2" t="s">
        <v>1957</v>
      </c>
      <c r="D4838" s="2" t="s">
        <v>9298</v>
      </c>
      <c r="E4838" s="2">
        <v>0.0</v>
      </c>
      <c r="F4838" s="2">
        <v>0.0</v>
      </c>
      <c r="G4838" s="4" t="s">
        <v>3231</v>
      </c>
      <c r="H4838" s="2" t="s">
        <v>3242</v>
      </c>
    </row>
    <row r="4839">
      <c r="A4839" s="54">
        <v>46019.0</v>
      </c>
      <c r="B4839" s="4" t="s">
        <v>256</v>
      </c>
      <c r="C4839" s="2" t="s">
        <v>1957</v>
      </c>
      <c r="D4839" s="2" t="s">
        <v>9298</v>
      </c>
      <c r="E4839" s="2">
        <v>0.0</v>
      </c>
      <c r="F4839" s="2">
        <v>0.0</v>
      </c>
      <c r="G4839" s="4" t="s">
        <v>3231</v>
      </c>
      <c r="H4839" s="2" t="s">
        <v>3242</v>
      </c>
    </row>
    <row r="4840">
      <c r="A4840" s="54">
        <v>46020.0</v>
      </c>
      <c r="B4840" s="4" t="s">
        <v>180</v>
      </c>
      <c r="C4840" s="2" t="s">
        <v>1957</v>
      </c>
      <c r="D4840" s="2" t="s">
        <v>9298</v>
      </c>
      <c r="E4840" s="2">
        <v>0.0</v>
      </c>
      <c r="F4840" s="2">
        <v>0.0</v>
      </c>
      <c r="G4840" s="4" t="s">
        <v>3231</v>
      </c>
      <c r="H4840" s="2" t="s">
        <v>3242</v>
      </c>
    </row>
    <row r="4841">
      <c r="A4841" s="54">
        <v>46021.0</v>
      </c>
      <c r="B4841" s="4" t="s">
        <v>208</v>
      </c>
      <c r="C4841" s="2" t="s">
        <v>1957</v>
      </c>
      <c r="D4841" s="2" t="s">
        <v>9298</v>
      </c>
      <c r="E4841" s="2">
        <v>0.0</v>
      </c>
      <c r="F4841" s="2">
        <v>0.0</v>
      </c>
      <c r="G4841" s="4" t="s">
        <v>3231</v>
      </c>
      <c r="H4841" s="2" t="s">
        <v>3242</v>
      </c>
    </row>
    <row r="4842">
      <c r="A4842" s="54">
        <v>46022.0</v>
      </c>
      <c r="B4842" s="4" t="s">
        <v>303</v>
      </c>
      <c r="C4842" s="2" t="s">
        <v>1957</v>
      </c>
      <c r="D4842" s="2" t="s">
        <v>9298</v>
      </c>
      <c r="E4842" s="2">
        <v>0.0</v>
      </c>
      <c r="F4842" s="2">
        <v>0.0</v>
      </c>
      <c r="G4842" s="4" t="s">
        <v>3231</v>
      </c>
      <c r="H4842" s="2" t="s">
        <v>3242</v>
      </c>
    </row>
    <row r="4843">
      <c r="A4843" s="54">
        <v>46023.0</v>
      </c>
      <c r="B4843" s="4" t="s">
        <v>148</v>
      </c>
      <c r="C4843" s="2" t="s">
        <v>1957</v>
      </c>
      <c r="D4843" s="2" t="s">
        <v>9298</v>
      </c>
      <c r="E4843" s="2">
        <v>0.0</v>
      </c>
      <c r="F4843" s="2">
        <v>0.0</v>
      </c>
      <c r="G4843" s="4" t="s">
        <v>3231</v>
      </c>
      <c r="H4843" s="2" t="s">
        <v>3242</v>
      </c>
    </row>
    <row r="4844">
      <c r="A4844" s="54">
        <v>46024.0</v>
      </c>
      <c r="B4844" s="4" t="s">
        <v>196</v>
      </c>
      <c r="C4844" s="2" t="s">
        <v>1957</v>
      </c>
      <c r="D4844" s="2" t="s">
        <v>9298</v>
      </c>
      <c r="E4844" s="2">
        <v>0.0</v>
      </c>
      <c r="F4844" s="2">
        <v>0.0</v>
      </c>
      <c r="G4844" s="4" t="s">
        <v>3231</v>
      </c>
      <c r="H4844" s="2" t="s">
        <v>3242</v>
      </c>
    </row>
    <row r="4845">
      <c r="A4845" s="54">
        <v>46025.0</v>
      </c>
      <c r="B4845" s="4" t="s">
        <v>288</v>
      </c>
      <c r="C4845" s="2" t="s">
        <v>1957</v>
      </c>
      <c r="D4845" s="2" t="s">
        <v>9298</v>
      </c>
      <c r="E4845" s="2">
        <v>0.0</v>
      </c>
      <c r="F4845" s="2">
        <v>0.0</v>
      </c>
      <c r="G4845" s="4" t="s">
        <v>3231</v>
      </c>
      <c r="H4845" s="2" t="s">
        <v>3242</v>
      </c>
    </row>
    <row r="4846">
      <c r="A4846" s="54">
        <v>46026.0</v>
      </c>
      <c r="B4846" s="4" t="s">
        <v>256</v>
      </c>
      <c r="C4846" s="2" t="s">
        <v>1957</v>
      </c>
      <c r="D4846" s="2" t="s">
        <v>9298</v>
      </c>
      <c r="E4846" s="2">
        <v>0.0</v>
      </c>
      <c r="F4846" s="2">
        <v>0.0</v>
      </c>
      <c r="G4846" s="4" t="s">
        <v>3231</v>
      </c>
      <c r="H4846" s="2" t="s">
        <v>3242</v>
      </c>
    </row>
    <row r="4847">
      <c r="A4847" s="54">
        <v>46027.0</v>
      </c>
      <c r="B4847" s="4" t="s">
        <v>180</v>
      </c>
      <c r="C4847" s="2" t="s">
        <v>1957</v>
      </c>
      <c r="D4847" s="2" t="s">
        <v>9298</v>
      </c>
      <c r="E4847" s="2">
        <v>0.0</v>
      </c>
      <c r="F4847" s="2">
        <v>0.0</v>
      </c>
      <c r="G4847" s="4" t="s">
        <v>3231</v>
      </c>
      <c r="H4847" s="2" t="s">
        <v>3242</v>
      </c>
    </row>
    <row r="4848">
      <c r="A4848" s="54">
        <v>46028.0</v>
      </c>
      <c r="B4848" s="4" t="s">
        <v>208</v>
      </c>
      <c r="C4848" s="2" t="s">
        <v>1957</v>
      </c>
      <c r="D4848" s="2" t="s">
        <v>9298</v>
      </c>
      <c r="E4848" s="2">
        <v>0.0</v>
      </c>
      <c r="F4848" s="2">
        <v>0.0</v>
      </c>
      <c r="G4848" s="4" t="s">
        <v>3231</v>
      </c>
      <c r="H4848" s="2" t="s">
        <v>3242</v>
      </c>
    </row>
    <row r="4849">
      <c r="A4849" s="54">
        <v>46029.0</v>
      </c>
      <c r="B4849" s="4" t="s">
        <v>303</v>
      </c>
      <c r="C4849" s="2" t="s">
        <v>1957</v>
      </c>
      <c r="D4849" s="2" t="s">
        <v>9298</v>
      </c>
      <c r="E4849" s="2">
        <v>0.0</v>
      </c>
      <c r="F4849" s="2">
        <v>0.0</v>
      </c>
      <c r="G4849" s="4" t="s">
        <v>3231</v>
      </c>
      <c r="H4849" s="2" t="s">
        <v>3242</v>
      </c>
    </row>
    <row r="4850">
      <c r="A4850" s="54">
        <v>46030.0</v>
      </c>
      <c r="B4850" s="4" t="s">
        <v>148</v>
      </c>
      <c r="C4850" s="2" t="s">
        <v>1957</v>
      </c>
      <c r="D4850" s="2" t="s">
        <v>9298</v>
      </c>
      <c r="E4850" s="2">
        <v>0.0</v>
      </c>
      <c r="F4850" s="2">
        <v>0.0</v>
      </c>
      <c r="G4850" s="4" t="s">
        <v>3231</v>
      </c>
      <c r="H4850" s="2" t="s">
        <v>3242</v>
      </c>
    </row>
    <row r="4851">
      <c r="A4851" s="54">
        <v>46031.0</v>
      </c>
      <c r="B4851" s="4" t="s">
        <v>196</v>
      </c>
      <c r="C4851" s="2" t="s">
        <v>1957</v>
      </c>
      <c r="D4851" s="2" t="s">
        <v>9298</v>
      </c>
      <c r="E4851" s="2">
        <v>0.0</v>
      </c>
      <c r="F4851" s="2">
        <v>0.0</v>
      </c>
      <c r="G4851" s="4" t="s">
        <v>3231</v>
      </c>
      <c r="H4851" s="2" t="s">
        <v>3242</v>
      </c>
    </row>
    <row r="4852">
      <c r="A4852" s="54">
        <v>46032.0</v>
      </c>
      <c r="B4852" s="4" t="s">
        <v>288</v>
      </c>
      <c r="C4852" s="2" t="s">
        <v>1957</v>
      </c>
      <c r="D4852" s="2" t="s">
        <v>9298</v>
      </c>
      <c r="E4852" s="2">
        <v>0.0</v>
      </c>
      <c r="F4852" s="2">
        <v>0.0</v>
      </c>
      <c r="G4852" s="4" t="s">
        <v>3231</v>
      </c>
      <c r="H4852" s="2" t="s">
        <v>3242</v>
      </c>
    </row>
    <row r="4853">
      <c r="A4853" s="54">
        <v>46033.0</v>
      </c>
      <c r="B4853" s="4" t="s">
        <v>256</v>
      </c>
      <c r="C4853" s="2" t="s">
        <v>1957</v>
      </c>
      <c r="D4853" s="2" t="s">
        <v>9298</v>
      </c>
      <c r="E4853" s="2">
        <v>0.0</v>
      </c>
      <c r="F4853" s="2">
        <v>0.0</v>
      </c>
      <c r="G4853" s="4" t="s">
        <v>3231</v>
      </c>
      <c r="H4853" s="2" t="s">
        <v>3242</v>
      </c>
    </row>
    <row r="4854">
      <c r="A4854" s="54">
        <v>46034.0</v>
      </c>
      <c r="B4854" s="4" t="s">
        <v>180</v>
      </c>
      <c r="C4854" s="2" t="s">
        <v>1957</v>
      </c>
      <c r="D4854" s="2" t="s">
        <v>9298</v>
      </c>
      <c r="E4854" s="2">
        <v>0.0</v>
      </c>
      <c r="F4854" s="2">
        <v>0.0</v>
      </c>
      <c r="G4854" s="4" t="s">
        <v>3231</v>
      </c>
      <c r="H4854" s="2" t="s">
        <v>3242</v>
      </c>
    </row>
    <row r="4855">
      <c r="A4855" s="54">
        <v>46035.0</v>
      </c>
      <c r="B4855" s="4" t="s">
        <v>208</v>
      </c>
      <c r="C4855" s="2" t="s">
        <v>1957</v>
      </c>
      <c r="D4855" s="2" t="s">
        <v>9298</v>
      </c>
      <c r="E4855" s="2">
        <v>0.0</v>
      </c>
      <c r="F4855" s="2">
        <v>0.0</v>
      </c>
      <c r="G4855" s="4" t="s">
        <v>3231</v>
      </c>
      <c r="H4855" s="2" t="s">
        <v>3242</v>
      </c>
    </row>
    <row r="4856">
      <c r="A4856" s="54">
        <v>46036.0</v>
      </c>
      <c r="B4856" s="4" t="s">
        <v>303</v>
      </c>
      <c r="C4856" s="2" t="s">
        <v>1957</v>
      </c>
      <c r="D4856" s="2" t="s">
        <v>9298</v>
      </c>
      <c r="E4856" s="2">
        <v>0.0</v>
      </c>
      <c r="F4856" s="2">
        <v>0.0</v>
      </c>
      <c r="G4856" s="4" t="s">
        <v>3231</v>
      </c>
      <c r="H4856" s="2" t="s">
        <v>3242</v>
      </c>
    </row>
    <row r="4857">
      <c r="A4857" s="54">
        <v>46037.0</v>
      </c>
      <c r="B4857" s="4" t="s">
        <v>148</v>
      </c>
      <c r="C4857" s="2" t="s">
        <v>1957</v>
      </c>
      <c r="D4857" s="2" t="s">
        <v>9298</v>
      </c>
      <c r="E4857" s="2">
        <v>0.0</v>
      </c>
      <c r="F4857" s="2">
        <v>0.0</v>
      </c>
      <c r="G4857" s="4" t="s">
        <v>3231</v>
      </c>
      <c r="H4857" s="2" t="s">
        <v>3242</v>
      </c>
    </row>
    <row r="4858">
      <c r="A4858" s="54">
        <v>46038.0</v>
      </c>
      <c r="B4858" s="4" t="s">
        <v>196</v>
      </c>
      <c r="C4858" s="2" t="s">
        <v>1957</v>
      </c>
      <c r="D4858" s="2" t="s">
        <v>9298</v>
      </c>
      <c r="E4858" s="2">
        <v>0.0</v>
      </c>
      <c r="F4858" s="2">
        <v>0.0</v>
      </c>
      <c r="G4858" s="4" t="s">
        <v>3231</v>
      </c>
      <c r="H4858" s="2" t="s">
        <v>3242</v>
      </c>
    </row>
    <row r="4859">
      <c r="A4859" s="54">
        <v>46039.0</v>
      </c>
      <c r="B4859" s="4" t="s">
        <v>288</v>
      </c>
      <c r="C4859" s="2" t="s">
        <v>1957</v>
      </c>
      <c r="D4859" s="2" t="s">
        <v>9298</v>
      </c>
      <c r="E4859" s="2">
        <v>0.0</v>
      </c>
      <c r="F4859" s="2">
        <v>0.0</v>
      </c>
      <c r="G4859" s="4" t="s">
        <v>3231</v>
      </c>
      <c r="H4859" s="2" t="s">
        <v>3242</v>
      </c>
    </row>
    <row r="4860">
      <c r="A4860" s="54">
        <v>46040.0</v>
      </c>
      <c r="B4860" s="4" t="s">
        <v>256</v>
      </c>
      <c r="C4860" s="2" t="s">
        <v>1957</v>
      </c>
      <c r="D4860" s="2" t="s">
        <v>9298</v>
      </c>
      <c r="E4860" s="2">
        <v>0.0</v>
      </c>
      <c r="F4860" s="2">
        <v>0.0</v>
      </c>
      <c r="G4860" s="4" t="s">
        <v>3231</v>
      </c>
      <c r="H4860" s="2" t="s">
        <v>3242</v>
      </c>
    </row>
    <row r="4861">
      <c r="A4861" s="54">
        <v>46041.0</v>
      </c>
      <c r="B4861" s="4" t="s">
        <v>180</v>
      </c>
      <c r="C4861" s="2" t="s">
        <v>1957</v>
      </c>
      <c r="D4861" s="2" t="s">
        <v>9298</v>
      </c>
      <c r="E4861" s="2">
        <v>0.0</v>
      </c>
      <c r="F4861" s="2">
        <v>0.0</v>
      </c>
      <c r="G4861" s="4" t="s">
        <v>3231</v>
      </c>
      <c r="H4861" s="2" t="s">
        <v>3242</v>
      </c>
    </row>
    <row r="4862">
      <c r="A4862" s="54">
        <v>46042.0</v>
      </c>
      <c r="B4862" s="4" t="s">
        <v>208</v>
      </c>
      <c r="C4862" s="2" t="s">
        <v>1957</v>
      </c>
      <c r="D4862" s="2" t="s">
        <v>9298</v>
      </c>
      <c r="E4862" s="2">
        <v>0.0</v>
      </c>
      <c r="F4862" s="2">
        <v>0.0</v>
      </c>
      <c r="G4862" s="4" t="s">
        <v>3231</v>
      </c>
      <c r="H4862" s="2" t="s">
        <v>3242</v>
      </c>
    </row>
    <row r="4863">
      <c r="A4863" s="54">
        <v>46043.0</v>
      </c>
      <c r="B4863" s="4" t="s">
        <v>303</v>
      </c>
      <c r="C4863" s="2" t="s">
        <v>1957</v>
      </c>
      <c r="D4863" s="2" t="s">
        <v>9298</v>
      </c>
      <c r="E4863" s="2">
        <v>0.0</v>
      </c>
      <c r="F4863" s="2">
        <v>0.0</v>
      </c>
      <c r="G4863" s="4" t="s">
        <v>3231</v>
      </c>
      <c r="H4863" s="2" t="s">
        <v>3242</v>
      </c>
    </row>
    <row r="4864">
      <c r="A4864" s="54">
        <v>46044.0</v>
      </c>
      <c r="B4864" s="4" t="s">
        <v>148</v>
      </c>
      <c r="C4864" s="2" t="s">
        <v>1957</v>
      </c>
      <c r="D4864" s="2" t="s">
        <v>9298</v>
      </c>
      <c r="E4864" s="2">
        <v>0.0</v>
      </c>
      <c r="F4864" s="2">
        <v>0.0</v>
      </c>
      <c r="G4864" s="4" t="s">
        <v>3231</v>
      </c>
      <c r="H4864" s="2" t="s">
        <v>3242</v>
      </c>
    </row>
    <row r="4865">
      <c r="A4865" s="54">
        <v>46045.0</v>
      </c>
      <c r="B4865" s="4" t="s">
        <v>196</v>
      </c>
      <c r="C4865" s="2" t="s">
        <v>1957</v>
      </c>
      <c r="D4865" s="2" t="s">
        <v>9298</v>
      </c>
      <c r="E4865" s="2">
        <v>0.0</v>
      </c>
      <c r="F4865" s="2">
        <v>0.0</v>
      </c>
      <c r="G4865" s="4" t="s">
        <v>3231</v>
      </c>
      <c r="H4865" s="2" t="s">
        <v>3242</v>
      </c>
    </row>
    <row r="4866">
      <c r="A4866" s="54">
        <v>46046.0</v>
      </c>
      <c r="B4866" s="4" t="s">
        <v>288</v>
      </c>
      <c r="C4866" s="2" t="s">
        <v>1957</v>
      </c>
      <c r="D4866" s="2" t="s">
        <v>9298</v>
      </c>
      <c r="E4866" s="2">
        <v>0.0</v>
      </c>
      <c r="F4866" s="2">
        <v>0.0</v>
      </c>
      <c r="G4866" s="4" t="s">
        <v>3231</v>
      </c>
      <c r="H4866" s="2" t="s">
        <v>3242</v>
      </c>
    </row>
    <row r="4867">
      <c r="A4867" s="54">
        <v>46047.0</v>
      </c>
      <c r="B4867" s="4" t="s">
        <v>256</v>
      </c>
      <c r="C4867" s="2" t="s">
        <v>1957</v>
      </c>
      <c r="D4867" s="2" t="s">
        <v>9298</v>
      </c>
      <c r="E4867" s="2">
        <v>0.0</v>
      </c>
      <c r="F4867" s="2">
        <v>0.0</v>
      </c>
      <c r="G4867" s="4" t="s">
        <v>3231</v>
      </c>
      <c r="H4867" s="2" t="s">
        <v>3242</v>
      </c>
    </row>
    <row r="4868">
      <c r="A4868" s="54">
        <v>46048.0</v>
      </c>
      <c r="B4868" s="4" t="s">
        <v>180</v>
      </c>
      <c r="C4868" s="2" t="s">
        <v>1957</v>
      </c>
      <c r="D4868" s="2" t="s">
        <v>9298</v>
      </c>
      <c r="E4868" s="2">
        <v>0.0</v>
      </c>
      <c r="F4868" s="2">
        <v>0.0</v>
      </c>
      <c r="G4868" s="4" t="s">
        <v>3231</v>
      </c>
      <c r="H4868" s="2" t="s">
        <v>3242</v>
      </c>
    </row>
    <row r="4869">
      <c r="A4869" s="54">
        <v>46049.0</v>
      </c>
      <c r="B4869" s="4" t="s">
        <v>208</v>
      </c>
      <c r="C4869" s="2" t="s">
        <v>1957</v>
      </c>
      <c r="D4869" s="2" t="s">
        <v>9298</v>
      </c>
      <c r="E4869" s="2">
        <v>0.0</v>
      </c>
      <c r="F4869" s="2">
        <v>0.0</v>
      </c>
      <c r="G4869" s="4" t="s">
        <v>3231</v>
      </c>
      <c r="H4869" s="2" t="s">
        <v>3242</v>
      </c>
    </row>
    <row r="4870">
      <c r="A4870" s="54">
        <v>46050.0</v>
      </c>
      <c r="B4870" s="4" t="s">
        <v>303</v>
      </c>
      <c r="C4870" s="2" t="s">
        <v>1957</v>
      </c>
      <c r="D4870" s="2" t="s">
        <v>9298</v>
      </c>
      <c r="E4870" s="2">
        <v>0.0</v>
      </c>
      <c r="F4870" s="2">
        <v>0.0</v>
      </c>
      <c r="G4870" s="4" t="s">
        <v>3231</v>
      </c>
      <c r="H4870" s="2" t="s">
        <v>3242</v>
      </c>
    </row>
    <row r="4871">
      <c r="A4871" s="54">
        <v>46051.0</v>
      </c>
      <c r="B4871" s="4" t="s">
        <v>148</v>
      </c>
      <c r="C4871" s="2" t="s">
        <v>1957</v>
      </c>
      <c r="D4871" s="2" t="s">
        <v>9298</v>
      </c>
      <c r="E4871" s="2">
        <v>0.0</v>
      </c>
      <c r="F4871" s="2">
        <v>0.0</v>
      </c>
      <c r="G4871" s="4" t="s">
        <v>3231</v>
      </c>
      <c r="H4871" s="2" t="s">
        <v>3242</v>
      </c>
    </row>
    <row r="4872">
      <c r="A4872" s="54">
        <v>46052.0</v>
      </c>
      <c r="B4872" s="4" t="s">
        <v>196</v>
      </c>
      <c r="C4872" s="2" t="s">
        <v>1957</v>
      </c>
      <c r="D4872" s="2" t="s">
        <v>9298</v>
      </c>
      <c r="E4872" s="2">
        <v>0.0</v>
      </c>
      <c r="F4872" s="2">
        <v>0.0</v>
      </c>
      <c r="G4872" s="4" t="s">
        <v>3231</v>
      </c>
      <c r="H4872" s="2" t="s">
        <v>3242</v>
      </c>
    </row>
    <row r="4873">
      <c r="A4873" s="54">
        <v>46053.0</v>
      </c>
      <c r="B4873" s="4" t="s">
        <v>288</v>
      </c>
      <c r="C4873" s="2" t="s">
        <v>1957</v>
      </c>
      <c r="D4873" s="2" t="s">
        <v>9298</v>
      </c>
      <c r="E4873" s="2">
        <v>0.0</v>
      </c>
      <c r="F4873" s="2">
        <v>0.0</v>
      </c>
      <c r="G4873" s="4" t="s">
        <v>3231</v>
      </c>
      <c r="H4873" s="2" t="s">
        <v>3242</v>
      </c>
    </row>
    <row r="4874">
      <c r="A4874" s="54">
        <v>46054.0</v>
      </c>
      <c r="B4874" s="4" t="s">
        <v>256</v>
      </c>
      <c r="C4874" s="2" t="s">
        <v>1957</v>
      </c>
      <c r="D4874" s="2" t="s">
        <v>9298</v>
      </c>
      <c r="E4874" s="2">
        <v>0.0</v>
      </c>
      <c r="F4874" s="2">
        <v>0.0</v>
      </c>
      <c r="G4874" s="4" t="s">
        <v>3231</v>
      </c>
      <c r="H4874" s="2" t="s">
        <v>3242</v>
      </c>
    </row>
    <row r="4875">
      <c r="A4875" s="54">
        <v>46055.0</v>
      </c>
      <c r="B4875" s="4" t="s">
        <v>180</v>
      </c>
      <c r="C4875" s="2" t="s">
        <v>1957</v>
      </c>
      <c r="D4875" s="2" t="s">
        <v>9298</v>
      </c>
      <c r="E4875" s="2">
        <v>0.0</v>
      </c>
      <c r="F4875" s="2">
        <v>0.0</v>
      </c>
      <c r="G4875" s="4" t="s">
        <v>3231</v>
      </c>
      <c r="H4875" s="2" t="s">
        <v>3242</v>
      </c>
    </row>
    <row r="4876">
      <c r="A4876" s="54">
        <v>46056.0</v>
      </c>
      <c r="B4876" s="4" t="s">
        <v>208</v>
      </c>
      <c r="C4876" s="2" t="s">
        <v>1957</v>
      </c>
      <c r="D4876" s="2" t="s">
        <v>9298</v>
      </c>
      <c r="E4876" s="2">
        <v>0.0</v>
      </c>
      <c r="F4876" s="2">
        <v>0.0</v>
      </c>
      <c r="G4876" s="4" t="s">
        <v>3231</v>
      </c>
      <c r="H4876" s="2" t="s">
        <v>3242</v>
      </c>
    </row>
    <row r="4877">
      <c r="A4877" s="54">
        <v>46057.0</v>
      </c>
      <c r="B4877" s="4" t="s">
        <v>303</v>
      </c>
      <c r="C4877" s="2" t="s">
        <v>1957</v>
      </c>
      <c r="D4877" s="2" t="s">
        <v>9298</v>
      </c>
      <c r="E4877" s="2">
        <v>0.0</v>
      </c>
      <c r="F4877" s="2">
        <v>0.0</v>
      </c>
      <c r="G4877" s="4" t="s">
        <v>3231</v>
      </c>
      <c r="H4877" s="2" t="s">
        <v>3242</v>
      </c>
    </row>
    <row r="4878">
      <c r="A4878" s="54">
        <v>46058.0</v>
      </c>
      <c r="B4878" s="4" t="s">
        <v>148</v>
      </c>
      <c r="C4878" s="2" t="s">
        <v>1957</v>
      </c>
      <c r="D4878" s="2" t="s">
        <v>9298</v>
      </c>
      <c r="E4878" s="2">
        <v>0.0</v>
      </c>
      <c r="F4878" s="2">
        <v>0.0</v>
      </c>
      <c r="G4878" s="4" t="s">
        <v>3231</v>
      </c>
      <c r="H4878" s="2" t="s">
        <v>3242</v>
      </c>
    </row>
    <row r="4879">
      <c r="A4879" s="54">
        <v>46059.0</v>
      </c>
      <c r="B4879" s="4" t="s">
        <v>196</v>
      </c>
      <c r="C4879" s="2" t="s">
        <v>1957</v>
      </c>
      <c r="D4879" s="2" t="s">
        <v>9298</v>
      </c>
      <c r="E4879" s="2">
        <v>0.0</v>
      </c>
      <c r="F4879" s="2">
        <v>0.0</v>
      </c>
      <c r="G4879" s="4" t="s">
        <v>3231</v>
      </c>
      <c r="H4879" s="2" t="s">
        <v>3242</v>
      </c>
    </row>
    <row r="4880">
      <c r="A4880" s="54">
        <v>46060.0</v>
      </c>
      <c r="B4880" s="4" t="s">
        <v>288</v>
      </c>
      <c r="C4880" s="2" t="s">
        <v>1957</v>
      </c>
      <c r="D4880" s="2" t="s">
        <v>9298</v>
      </c>
      <c r="E4880" s="2">
        <v>0.0</v>
      </c>
      <c r="F4880" s="2">
        <v>0.0</v>
      </c>
      <c r="G4880" s="4" t="s">
        <v>3231</v>
      </c>
      <c r="H4880" s="2" t="s">
        <v>3242</v>
      </c>
    </row>
    <row r="4881">
      <c r="A4881" s="54">
        <v>46061.0</v>
      </c>
      <c r="B4881" s="4" t="s">
        <v>256</v>
      </c>
      <c r="C4881" s="2" t="s">
        <v>1957</v>
      </c>
      <c r="D4881" s="2" t="s">
        <v>9298</v>
      </c>
      <c r="E4881" s="2">
        <v>0.0</v>
      </c>
      <c r="F4881" s="2">
        <v>0.0</v>
      </c>
      <c r="G4881" s="4" t="s">
        <v>3231</v>
      </c>
      <c r="H4881" s="2" t="s">
        <v>3242</v>
      </c>
    </row>
    <row r="4882">
      <c r="A4882" s="54">
        <v>46062.0</v>
      </c>
      <c r="B4882" s="4" t="s">
        <v>180</v>
      </c>
      <c r="C4882" s="2" t="s">
        <v>1957</v>
      </c>
      <c r="D4882" s="2" t="s">
        <v>9298</v>
      </c>
      <c r="E4882" s="2">
        <v>0.0</v>
      </c>
      <c r="F4882" s="2">
        <v>0.0</v>
      </c>
      <c r="G4882" s="4" t="s">
        <v>3231</v>
      </c>
      <c r="H4882" s="2" t="s">
        <v>3242</v>
      </c>
    </row>
    <row r="4883">
      <c r="A4883" s="54">
        <v>46063.0</v>
      </c>
      <c r="B4883" s="4" t="s">
        <v>208</v>
      </c>
      <c r="C4883" s="2" t="s">
        <v>1957</v>
      </c>
      <c r="D4883" s="2" t="s">
        <v>9298</v>
      </c>
      <c r="E4883" s="2">
        <v>0.0</v>
      </c>
      <c r="F4883" s="2">
        <v>0.0</v>
      </c>
      <c r="G4883" s="4" t="s">
        <v>3231</v>
      </c>
      <c r="H4883" s="2" t="s">
        <v>3242</v>
      </c>
    </row>
    <row r="4884">
      <c r="A4884" s="54">
        <v>46064.0</v>
      </c>
      <c r="B4884" s="4" t="s">
        <v>303</v>
      </c>
      <c r="C4884" s="2" t="s">
        <v>1957</v>
      </c>
      <c r="D4884" s="2" t="s">
        <v>9298</v>
      </c>
      <c r="E4884" s="2">
        <v>0.0</v>
      </c>
      <c r="F4884" s="2">
        <v>0.0</v>
      </c>
      <c r="G4884" s="4" t="s">
        <v>3231</v>
      </c>
      <c r="H4884" s="2" t="s">
        <v>3242</v>
      </c>
    </row>
    <row r="4885">
      <c r="A4885" s="54">
        <v>46065.0</v>
      </c>
      <c r="B4885" s="4" t="s">
        <v>148</v>
      </c>
      <c r="C4885" s="2" t="s">
        <v>1957</v>
      </c>
      <c r="D4885" s="2" t="s">
        <v>9298</v>
      </c>
      <c r="E4885" s="2">
        <v>0.0</v>
      </c>
      <c r="F4885" s="2">
        <v>0.0</v>
      </c>
      <c r="G4885" s="4" t="s">
        <v>3231</v>
      </c>
      <c r="H4885" s="2" t="s">
        <v>3242</v>
      </c>
    </row>
    <row r="4886">
      <c r="A4886" s="54">
        <v>46066.0</v>
      </c>
      <c r="B4886" s="4" t="s">
        <v>196</v>
      </c>
      <c r="C4886" s="2" t="s">
        <v>1957</v>
      </c>
      <c r="D4886" s="2" t="s">
        <v>9298</v>
      </c>
      <c r="E4886" s="2">
        <v>0.0</v>
      </c>
      <c r="F4886" s="2">
        <v>0.0</v>
      </c>
      <c r="G4886" s="4" t="s">
        <v>3231</v>
      </c>
      <c r="H4886" s="2" t="s">
        <v>3242</v>
      </c>
    </row>
    <row r="4887">
      <c r="A4887" s="54">
        <v>46067.0</v>
      </c>
      <c r="B4887" s="4" t="s">
        <v>288</v>
      </c>
      <c r="C4887" s="2" t="s">
        <v>1957</v>
      </c>
      <c r="D4887" s="2" t="s">
        <v>9298</v>
      </c>
      <c r="E4887" s="2">
        <v>0.0</v>
      </c>
      <c r="F4887" s="2">
        <v>0.0</v>
      </c>
      <c r="G4887" s="4" t="s">
        <v>3231</v>
      </c>
      <c r="H4887" s="2" t="s">
        <v>3242</v>
      </c>
    </row>
    <row r="4888">
      <c r="A4888" s="54">
        <v>46068.0</v>
      </c>
      <c r="B4888" s="4" t="s">
        <v>256</v>
      </c>
      <c r="C4888" s="2" t="s">
        <v>1957</v>
      </c>
      <c r="D4888" s="2" t="s">
        <v>9298</v>
      </c>
      <c r="E4888" s="2">
        <v>0.0</v>
      </c>
      <c r="F4888" s="2">
        <v>0.0</v>
      </c>
      <c r="G4888" s="4" t="s">
        <v>3231</v>
      </c>
      <c r="H4888" s="2" t="s">
        <v>3242</v>
      </c>
    </row>
    <row r="4889">
      <c r="A4889" s="54">
        <v>46069.0</v>
      </c>
      <c r="B4889" s="4" t="s">
        <v>180</v>
      </c>
      <c r="C4889" s="2" t="s">
        <v>1957</v>
      </c>
      <c r="D4889" s="2" t="s">
        <v>9298</v>
      </c>
      <c r="E4889" s="2">
        <v>0.0</v>
      </c>
      <c r="F4889" s="2">
        <v>0.0</v>
      </c>
      <c r="G4889" s="4" t="s">
        <v>3231</v>
      </c>
      <c r="H4889" s="2" t="s">
        <v>3242</v>
      </c>
    </row>
    <row r="4890">
      <c r="A4890" s="54">
        <v>46070.0</v>
      </c>
      <c r="B4890" s="4" t="s">
        <v>208</v>
      </c>
      <c r="C4890" s="2" t="s">
        <v>1957</v>
      </c>
      <c r="D4890" s="2" t="s">
        <v>9298</v>
      </c>
      <c r="E4890" s="2">
        <v>0.0</v>
      </c>
      <c r="F4890" s="2">
        <v>0.0</v>
      </c>
      <c r="G4890" s="4" t="s">
        <v>3231</v>
      </c>
      <c r="H4890" s="2" t="s">
        <v>3242</v>
      </c>
    </row>
    <row r="4891">
      <c r="A4891" s="54">
        <v>46071.0</v>
      </c>
      <c r="B4891" s="4" t="s">
        <v>303</v>
      </c>
      <c r="C4891" s="2" t="s">
        <v>1957</v>
      </c>
      <c r="D4891" s="2" t="s">
        <v>9298</v>
      </c>
      <c r="E4891" s="2">
        <v>0.0</v>
      </c>
      <c r="F4891" s="2">
        <v>0.0</v>
      </c>
      <c r="G4891" s="4" t="s">
        <v>3231</v>
      </c>
      <c r="H4891" s="2" t="s">
        <v>3242</v>
      </c>
    </row>
    <row r="4892">
      <c r="A4892" s="54">
        <v>46072.0</v>
      </c>
      <c r="B4892" s="4" t="s">
        <v>148</v>
      </c>
      <c r="C4892" s="2" t="s">
        <v>1957</v>
      </c>
      <c r="D4892" s="2" t="s">
        <v>9298</v>
      </c>
      <c r="E4892" s="2">
        <v>0.0</v>
      </c>
      <c r="F4892" s="2">
        <v>0.0</v>
      </c>
      <c r="G4892" s="4" t="s">
        <v>3231</v>
      </c>
      <c r="H4892" s="2" t="s">
        <v>3242</v>
      </c>
    </row>
    <row r="4893">
      <c r="A4893" s="54">
        <v>46073.0</v>
      </c>
      <c r="B4893" s="4" t="s">
        <v>196</v>
      </c>
      <c r="C4893" s="2" t="s">
        <v>1957</v>
      </c>
      <c r="D4893" s="2" t="s">
        <v>9298</v>
      </c>
      <c r="E4893" s="2">
        <v>0.0</v>
      </c>
      <c r="F4893" s="2">
        <v>0.0</v>
      </c>
      <c r="G4893" s="4" t="s">
        <v>3231</v>
      </c>
      <c r="H4893" s="2" t="s">
        <v>3242</v>
      </c>
    </row>
    <row r="4894">
      <c r="A4894" s="54">
        <v>46074.0</v>
      </c>
      <c r="B4894" s="4" t="s">
        <v>288</v>
      </c>
      <c r="C4894" s="2" t="s">
        <v>1957</v>
      </c>
      <c r="D4894" s="2" t="s">
        <v>9298</v>
      </c>
      <c r="E4894" s="2">
        <v>0.0</v>
      </c>
      <c r="F4894" s="2">
        <v>0.0</v>
      </c>
      <c r="G4894" s="4" t="s">
        <v>3231</v>
      </c>
      <c r="H4894" s="2" t="s">
        <v>3242</v>
      </c>
    </row>
    <row r="4895">
      <c r="A4895" s="54">
        <v>46075.0</v>
      </c>
      <c r="B4895" s="4" t="s">
        <v>256</v>
      </c>
      <c r="C4895" s="2" t="s">
        <v>1957</v>
      </c>
      <c r="D4895" s="2" t="s">
        <v>9298</v>
      </c>
      <c r="E4895" s="2">
        <v>0.0</v>
      </c>
      <c r="F4895" s="2">
        <v>0.0</v>
      </c>
      <c r="G4895" s="4" t="s">
        <v>3231</v>
      </c>
      <c r="H4895" s="2" t="s">
        <v>3242</v>
      </c>
    </row>
    <row r="4896">
      <c r="A4896" s="54">
        <v>46076.0</v>
      </c>
      <c r="B4896" s="4" t="s">
        <v>180</v>
      </c>
      <c r="C4896" s="2" t="s">
        <v>1957</v>
      </c>
      <c r="D4896" s="2" t="s">
        <v>9298</v>
      </c>
      <c r="E4896" s="2">
        <v>0.0</v>
      </c>
      <c r="F4896" s="2">
        <v>0.0</v>
      </c>
      <c r="G4896" s="4" t="s">
        <v>3231</v>
      </c>
      <c r="H4896" s="2" t="s">
        <v>3242</v>
      </c>
    </row>
    <row r="4897">
      <c r="A4897" s="54">
        <v>46077.0</v>
      </c>
      <c r="B4897" s="4" t="s">
        <v>208</v>
      </c>
      <c r="C4897" s="2" t="s">
        <v>1957</v>
      </c>
      <c r="D4897" s="2" t="s">
        <v>9298</v>
      </c>
      <c r="E4897" s="2">
        <v>0.0</v>
      </c>
      <c r="F4897" s="2">
        <v>0.0</v>
      </c>
      <c r="G4897" s="4" t="s">
        <v>3231</v>
      </c>
      <c r="H4897" s="2" t="s">
        <v>3242</v>
      </c>
    </row>
    <row r="4898">
      <c r="A4898" s="54">
        <v>46078.0</v>
      </c>
      <c r="B4898" s="4" t="s">
        <v>303</v>
      </c>
      <c r="C4898" s="2" t="s">
        <v>1957</v>
      </c>
      <c r="D4898" s="2" t="s">
        <v>9298</v>
      </c>
      <c r="E4898" s="2">
        <v>0.0</v>
      </c>
      <c r="F4898" s="2">
        <v>0.0</v>
      </c>
      <c r="G4898" s="4" t="s">
        <v>3231</v>
      </c>
      <c r="H4898" s="2" t="s">
        <v>3242</v>
      </c>
    </row>
    <row r="4899">
      <c r="A4899" s="54">
        <v>46079.0</v>
      </c>
      <c r="B4899" s="4" t="s">
        <v>148</v>
      </c>
      <c r="C4899" s="2" t="s">
        <v>1957</v>
      </c>
      <c r="D4899" s="2" t="s">
        <v>9298</v>
      </c>
      <c r="E4899" s="2">
        <v>0.0</v>
      </c>
      <c r="F4899" s="2">
        <v>0.0</v>
      </c>
      <c r="G4899" s="4" t="s">
        <v>3231</v>
      </c>
      <c r="H4899" s="2" t="s">
        <v>3242</v>
      </c>
    </row>
    <row r="4900">
      <c r="A4900" s="54">
        <v>46080.0</v>
      </c>
      <c r="B4900" s="4" t="s">
        <v>196</v>
      </c>
      <c r="C4900" s="2" t="s">
        <v>1957</v>
      </c>
      <c r="D4900" s="2" t="s">
        <v>9298</v>
      </c>
      <c r="E4900" s="2">
        <v>0.0</v>
      </c>
      <c r="F4900" s="2">
        <v>0.0</v>
      </c>
      <c r="G4900" s="4" t="s">
        <v>3231</v>
      </c>
      <c r="H4900" s="2" t="s">
        <v>3242</v>
      </c>
    </row>
    <row r="4901">
      <c r="A4901" s="54">
        <v>46081.0</v>
      </c>
      <c r="B4901" s="4" t="s">
        <v>288</v>
      </c>
      <c r="C4901" s="2" t="s">
        <v>1957</v>
      </c>
      <c r="D4901" s="2" t="s">
        <v>9298</v>
      </c>
      <c r="E4901" s="2">
        <v>0.0</v>
      </c>
      <c r="F4901" s="2">
        <v>0.0</v>
      </c>
      <c r="G4901" s="4" t="s">
        <v>3231</v>
      </c>
      <c r="H4901" s="2" t="s">
        <v>3242</v>
      </c>
    </row>
    <row r="4902">
      <c r="A4902" s="54">
        <v>46082.0</v>
      </c>
      <c r="B4902" s="4" t="s">
        <v>256</v>
      </c>
      <c r="C4902" s="2" t="s">
        <v>1957</v>
      </c>
      <c r="D4902" s="2" t="s">
        <v>9298</v>
      </c>
      <c r="E4902" s="2">
        <v>0.0</v>
      </c>
      <c r="F4902" s="2">
        <v>0.0</v>
      </c>
      <c r="G4902" s="4" t="s">
        <v>3231</v>
      </c>
      <c r="H4902" s="2" t="s">
        <v>3242</v>
      </c>
    </row>
    <row r="4903">
      <c r="A4903" s="54">
        <v>46083.0</v>
      </c>
      <c r="B4903" s="4" t="s">
        <v>180</v>
      </c>
      <c r="C4903" s="2" t="s">
        <v>1957</v>
      </c>
      <c r="D4903" s="2" t="s">
        <v>9298</v>
      </c>
      <c r="E4903" s="2">
        <v>0.0</v>
      </c>
      <c r="F4903" s="2">
        <v>0.0</v>
      </c>
      <c r="G4903" s="4" t="s">
        <v>3231</v>
      </c>
      <c r="H4903" s="2" t="s">
        <v>3242</v>
      </c>
    </row>
    <row r="4904">
      <c r="A4904" s="54">
        <v>46084.0</v>
      </c>
      <c r="B4904" s="4" t="s">
        <v>208</v>
      </c>
      <c r="C4904" s="2" t="s">
        <v>1957</v>
      </c>
      <c r="D4904" s="2" t="s">
        <v>9298</v>
      </c>
      <c r="E4904" s="2">
        <v>0.0</v>
      </c>
      <c r="F4904" s="2">
        <v>0.0</v>
      </c>
      <c r="G4904" s="4" t="s">
        <v>3231</v>
      </c>
      <c r="H4904" s="2" t="s">
        <v>3242</v>
      </c>
    </row>
    <row r="4905">
      <c r="A4905" s="54">
        <v>46085.0</v>
      </c>
      <c r="B4905" s="4" t="s">
        <v>303</v>
      </c>
      <c r="C4905" s="2" t="s">
        <v>1957</v>
      </c>
      <c r="D4905" s="2" t="s">
        <v>9298</v>
      </c>
      <c r="E4905" s="2">
        <v>0.0</v>
      </c>
      <c r="F4905" s="2">
        <v>0.0</v>
      </c>
      <c r="G4905" s="4" t="s">
        <v>3231</v>
      </c>
      <c r="H4905" s="2" t="s">
        <v>3242</v>
      </c>
    </row>
    <row r="4906">
      <c r="A4906" s="54">
        <v>46086.0</v>
      </c>
      <c r="B4906" s="4" t="s">
        <v>148</v>
      </c>
      <c r="C4906" s="2" t="s">
        <v>1957</v>
      </c>
      <c r="D4906" s="2" t="s">
        <v>9298</v>
      </c>
      <c r="E4906" s="2">
        <v>0.0</v>
      </c>
      <c r="F4906" s="2">
        <v>0.0</v>
      </c>
      <c r="G4906" s="4" t="s">
        <v>3231</v>
      </c>
      <c r="H4906" s="2" t="s">
        <v>3242</v>
      </c>
    </row>
    <row r="4907">
      <c r="A4907" s="54">
        <v>46087.0</v>
      </c>
      <c r="B4907" s="4" t="s">
        <v>196</v>
      </c>
      <c r="C4907" s="2" t="s">
        <v>1957</v>
      </c>
      <c r="D4907" s="2" t="s">
        <v>9298</v>
      </c>
      <c r="E4907" s="2">
        <v>0.0</v>
      </c>
      <c r="F4907" s="2">
        <v>0.0</v>
      </c>
      <c r="G4907" s="4" t="s">
        <v>3231</v>
      </c>
      <c r="H4907" s="2" t="s">
        <v>3242</v>
      </c>
    </row>
    <row r="4908">
      <c r="A4908" s="54">
        <v>46088.0</v>
      </c>
      <c r="B4908" s="4" t="s">
        <v>288</v>
      </c>
      <c r="C4908" s="2" t="s">
        <v>1957</v>
      </c>
      <c r="D4908" s="2" t="s">
        <v>9298</v>
      </c>
      <c r="E4908" s="2">
        <v>0.0</v>
      </c>
      <c r="F4908" s="2">
        <v>0.0</v>
      </c>
      <c r="G4908" s="4" t="s">
        <v>3231</v>
      </c>
      <c r="H4908" s="2" t="s">
        <v>3242</v>
      </c>
    </row>
    <row r="4909">
      <c r="A4909" s="54">
        <v>46089.0</v>
      </c>
      <c r="B4909" s="4" t="s">
        <v>256</v>
      </c>
      <c r="C4909" s="2" t="s">
        <v>1957</v>
      </c>
      <c r="D4909" s="2" t="s">
        <v>9298</v>
      </c>
      <c r="E4909" s="2">
        <v>0.0</v>
      </c>
      <c r="F4909" s="2">
        <v>0.0</v>
      </c>
      <c r="G4909" s="4" t="s">
        <v>3231</v>
      </c>
      <c r="H4909" s="2" t="s">
        <v>3242</v>
      </c>
    </row>
    <row r="4910">
      <c r="A4910" s="54">
        <v>46090.0</v>
      </c>
      <c r="B4910" s="4" t="s">
        <v>180</v>
      </c>
      <c r="C4910" s="2" t="s">
        <v>1957</v>
      </c>
      <c r="D4910" s="2" t="s">
        <v>9298</v>
      </c>
      <c r="E4910" s="2">
        <v>0.0</v>
      </c>
      <c r="F4910" s="2">
        <v>0.0</v>
      </c>
      <c r="G4910" s="4" t="s">
        <v>3231</v>
      </c>
      <c r="H4910" s="2" t="s">
        <v>3242</v>
      </c>
    </row>
    <row r="4911">
      <c r="A4911" s="54">
        <v>46091.0</v>
      </c>
      <c r="B4911" s="4" t="s">
        <v>208</v>
      </c>
      <c r="C4911" s="2" t="s">
        <v>1957</v>
      </c>
      <c r="D4911" s="2" t="s">
        <v>9298</v>
      </c>
      <c r="E4911" s="2">
        <v>0.0</v>
      </c>
      <c r="F4911" s="2">
        <v>0.0</v>
      </c>
      <c r="G4911" s="4" t="s">
        <v>3231</v>
      </c>
      <c r="H4911" s="2" t="s">
        <v>3242</v>
      </c>
    </row>
    <row r="4912">
      <c r="A4912" s="54">
        <v>46092.0</v>
      </c>
      <c r="B4912" s="4" t="s">
        <v>303</v>
      </c>
      <c r="C4912" s="2" t="s">
        <v>1957</v>
      </c>
      <c r="D4912" s="2" t="s">
        <v>9298</v>
      </c>
      <c r="E4912" s="2">
        <v>0.0</v>
      </c>
      <c r="F4912" s="2">
        <v>0.0</v>
      </c>
      <c r="G4912" s="4" t="s">
        <v>3231</v>
      </c>
      <c r="H4912" s="2" t="s">
        <v>3242</v>
      </c>
    </row>
    <row r="4913">
      <c r="A4913" s="54">
        <v>46093.0</v>
      </c>
      <c r="B4913" s="4" t="s">
        <v>148</v>
      </c>
      <c r="C4913" s="2" t="s">
        <v>1957</v>
      </c>
      <c r="D4913" s="2" t="s">
        <v>9298</v>
      </c>
      <c r="E4913" s="2">
        <v>0.0</v>
      </c>
      <c r="F4913" s="2">
        <v>0.0</v>
      </c>
      <c r="G4913" s="4" t="s">
        <v>3231</v>
      </c>
      <c r="H4913" s="2" t="s">
        <v>3242</v>
      </c>
    </row>
    <row r="4914">
      <c r="A4914" s="54">
        <v>46094.0</v>
      </c>
      <c r="B4914" s="4" t="s">
        <v>196</v>
      </c>
      <c r="C4914" s="2" t="s">
        <v>1957</v>
      </c>
      <c r="D4914" s="2" t="s">
        <v>9298</v>
      </c>
      <c r="E4914" s="2">
        <v>0.0</v>
      </c>
      <c r="F4914" s="2">
        <v>0.0</v>
      </c>
      <c r="G4914" s="4" t="s">
        <v>3231</v>
      </c>
      <c r="H4914" s="2" t="s">
        <v>3242</v>
      </c>
    </row>
    <row r="4915">
      <c r="A4915" s="54">
        <v>46095.0</v>
      </c>
      <c r="B4915" s="4" t="s">
        <v>288</v>
      </c>
      <c r="C4915" s="2" t="s">
        <v>1957</v>
      </c>
      <c r="D4915" s="2" t="s">
        <v>9298</v>
      </c>
      <c r="E4915" s="2">
        <v>0.0</v>
      </c>
      <c r="F4915" s="2">
        <v>0.0</v>
      </c>
      <c r="G4915" s="4" t="s">
        <v>3231</v>
      </c>
      <c r="H4915" s="2" t="s">
        <v>3242</v>
      </c>
    </row>
    <row r="4916">
      <c r="A4916" s="54">
        <v>46096.0</v>
      </c>
      <c r="B4916" s="4" t="s">
        <v>256</v>
      </c>
      <c r="C4916" s="2" t="s">
        <v>1957</v>
      </c>
      <c r="D4916" s="2" t="s">
        <v>9298</v>
      </c>
      <c r="E4916" s="2">
        <v>0.0</v>
      </c>
      <c r="F4916" s="2">
        <v>0.0</v>
      </c>
      <c r="G4916" s="4" t="s">
        <v>3231</v>
      </c>
      <c r="H4916" s="2" t="s">
        <v>3242</v>
      </c>
    </row>
    <row r="4917">
      <c r="A4917" s="54">
        <v>46097.0</v>
      </c>
      <c r="B4917" s="4" t="s">
        <v>180</v>
      </c>
      <c r="C4917" s="2" t="s">
        <v>1957</v>
      </c>
      <c r="D4917" s="2" t="s">
        <v>9298</v>
      </c>
      <c r="E4917" s="2">
        <v>0.0</v>
      </c>
      <c r="F4917" s="2">
        <v>0.0</v>
      </c>
      <c r="G4917" s="4" t="s">
        <v>3231</v>
      </c>
      <c r="H4917" s="2" t="s">
        <v>3242</v>
      </c>
    </row>
    <row r="4918">
      <c r="A4918" s="54">
        <v>46098.0</v>
      </c>
      <c r="B4918" s="4" t="s">
        <v>208</v>
      </c>
      <c r="C4918" s="2" t="s">
        <v>1957</v>
      </c>
      <c r="D4918" s="2" t="s">
        <v>9298</v>
      </c>
      <c r="E4918" s="2">
        <v>0.0</v>
      </c>
      <c r="F4918" s="2">
        <v>0.0</v>
      </c>
      <c r="G4918" s="4" t="s">
        <v>3231</v>
      </c>
      <c r="H4918" s="2" t="s">
        <v>3242</v>
      </c>
    </row>
    <row r="4919">
      <c r="A4919" s="54">
        <v>46099.0</v>
      </c>
      <c r="B4919" s="4" t="s">
        <v>303</v>
      </c>
      <c r="C4919" s="2" t="s">
        <v>1957</v>
      </c>
      <c r="D4919" s="2" t="s">
        <v>9298</v>
      </c>
      <c r="E4919" s="2">
        <v>0.0</v>
      </c>
      <c r="F4919" s="2">
        <v>0.0</v>
      </c>
      <c r="G4919" s="4" t="s">
        <v>3231</v>
      </c>
      <c r="H4919" s="2" t="s">
        <v>3242</v>
      </c>
    </row>
    <row r="4920">
      <c r="A4920" s="54">
        <v>46100.0</v>
      </c>
      <c r="B4920" s="4" t="s">
        <v>148</v>
      </c>
      <c r="C4920" s="2" t="s">
        <v>1957</v>
      </c>
      <c r="D4920" s="2" t="s">
        <v>9298</v>
      </c>
      <c r="E4920" s="2">
        <v>0.0</v>
      </c>
      <c r="F4920" s="2">
        <v>0.0</v>
      </c>
      <c r="G4920" s="4" t="s">
        <v>3231</v>
      </c>
      <c r="H4920" s="2" t="s">
        <v>3242</v>
      </c>
    </row>
    <row r="4921">
      <c r="A4921" s="54">
        <v>46101.0</v>
      </c>
      <c r="B4921" s="4" t="s">
        <v>196</v>
      </c>
      <c r="C4921" s="2" t="s">
        <v>1957</v>
      </c>
      <c r="D4921" s="2" t="s">
        <v>9298</v>
      </c>
      <c r="E4921" s="2">
        <v>0.0</v>
      </c>
      <c r="F4921" s="2">
        <v>0.0</v>
      </c>
      <c r="G4921" s="4" t="s">
        <v>3231</v>
      </c>
      <c r="H4921" s="2" t="s">
        <v>3242</v>
      </c>
    </row>
    <row r="4922">
      <c r="A4922" s="54">
        <v>46102.0</v>
      </c>
      <c r="B4922" s="4" t="s">
        <v>288</v>
      </c>
      <c r="C4922" s="2" t="s">
        <v>1957</v>
      </c>
      <c r="D4922" s="2" t="s">
        <v>9298</v>
      </c>
      <c r="E4922" s="2">
        <v>0.0</v>
      </c>
      <c r="F4922" s="2">
        <v>0.0</v>
      </c>
      <c r="G4922" s="4" t="s">
        <v>3231</v>
      </c>
      <c r="H4922" s="2" t="s">
        <v>3242</v>
      </c>
    </row>
    <row r="4923">
      <c r="A4923" s="54">
        <v>46103.0</v>
      </c>
      <c r="B4923" s="4" t="s">
        <v>256</v>
      </c>
      <c r="C4923" s="2" t="s">
        <v>1957</v>
      </c>
      <c r="D4923" s="2" t="s">
        <v>9298</v>
      </c>
      <c r="E4923" s="2">
        <v>0.0</v>
      </c>
      <c r="F4923" s="2">
        <v>0.0</v>
      </c>
      <c r="G4923" s="4" t="s">
        <v>3231</v>
      </c>
      <c r="H4923" s="2" t="s">
        <v>3242</v>
      </c>
    </row>
    <row r="4924">
      <c r="A4924" s="54">
        <v>46104.0</v>
      </c>
      <c r="B4924" s="4" t="s">
        <v>180</v>
      </c>
      <c r="C4924" s="2" t="s">
        <v>1957</v>
      </c>
      <c r="D4924" s="2" t="s">
        <v>9298</v>
      </c>
      <c r="E4924" s="2">
        <v>0.0</v>
      </c>
      <c r="F4924" s="2">
        <v>0.0</v>
      </c>
      <c r="G4924" s="4" t="s">
        <v>3231</v>
      </c>
      <c r="H4924" s="2" t="s">
        <v>3242</v>
      </c>
    </row>
    <row r="4925">
      <c r="A4925" s="54">
        <v>46105.0</v>
      </c>
      <c r="B4925" s="4" t="s">
        <v>208</v>
      </c>
      <c r="C4925" s="2" t="s">
        <v>1957</v>
      </c>
      <c r="D4925" s="2" t="s">
        <v>9298</v>
      </c>
      <c r="E4925" s="2">
        <v>0.0</v>
      </c>
      <c r="F4925" s="2">
        <v>0.0</v>
      </c>
      <c r="G4925" s="4" t="s">
        <v>3231</v>
      </c>
      <c r="H4925" s="2" t="s">
        <v>3242</v>
      </c>
    </row>
    <row r="4926">
      <c r="A4926" s="54">
        <v>46106.0</v>
      </c>
      <c r="B4926" s="4" t="s">
        <v>303</v>
      </c>
      <c r="C4926" s="2" t="s">
        <v>1957</v>
      </c>
      <c r="D4926" s="2" t="s">
        <v>9298</v>
      </c>
      <c r="E4926" s="2">
        <v>0.0</v>
      </c>
      <c r="F4926" s="2">
        <v>0.0</v>
      </c>
      <c r="G4926" s="4" t="s">
        <v>3231</v>
      </c>
      <c r="H4926" s="2" t="s">
        <v>3242</v>
      </c>
    </row>
    <row r="4927">
      <c r="A4927" s="54">
        <v>46107.0</v>
      </c>
      <c r="B4927" s="4" t="s">
        <v>148</v>
      </c>
      <c r="C4927" s="2" t="s">
        <v>1957</v>
      </c>
      <c r="D4927" s="2" t="s">
        <v>9298</v>
      </c>
      <c r="E4927" s="2">
        <v>0.0</v>
      </c>
      <c r="F4927" s="2">
        <v>0.0</v>
      </c>
      <c r="G4927" s="4" t="s">
        <v>3231</v>
      </c>
      <c r="H4927" s="2" t="s">
        <v>3242</v>
      </c>
    </row>
    <row r="4928">
      <c r="A4928" s="54">
        <v>46108.0</v>
      </c>
      <c r="B4928" s="4" t="s">
        <v>196</v>
      </c>
      <c r="C4928" s="2" t="s">
        <v>1957</v>
      </c>
      <c r="D4928" s="2" t="s">
        <v>9298</v>
      </c>
      <c r="E4928" s="2">
        <v>0.0</v>
      </c>
      <c r="F4928" s="2">
        <v>0.0</v>
      </c>
      <c r="G4928" s="4" t="s">
        <v>3231</v>
      </c>
      <c r="H4928" s="2" t="s">
        <v>3242</v>
      </c>
    </row>
    <row r="4929">
      <c r="A4929" s="54">
        <v>46109.0</v>
      </c>
      <c r="B4929" s="4" t="s">
        <v>288</v>
      </c>
      <c r="C4929" s="2" t="s">
        <v>1957</v>
      </c>
      <c r="D4929" s="2" t="s">
        <v>9298</v>
      </c>
      <c r="E4929" s="2">
        <v>0.0</v>
      </c>
      <c r="F4929" s="2">
        <v>0.0</v>
      </c>
      <c r="G4929" s="4" t="s">
        <v>3231</v>
      </c>
      <c r="H4929" s="2" t="s">
        <v>3242</v>
      </c>
    </row>
    <row r="4930">
      <c r="A4930" s="54">
        <v>46110.0</v>
      </c>
      <c r="B4930" s="4" t="s">
        <v>256</v>
      </c>
      <c r="C4930" s="2" t="s">
        <v>1957</v>
      </c>
      <c r="D4930" s="2" t="s">
        <v>9298</v>
      </c>
      <c r="E4930" s="2">
        <v>0.0</v>
      </c>
      <c r="F4930" s="2">
        <v>0.0</v>
      </c>
      <c r="G4930" s="4" t="s">
        <v>3231</v>
      </c>
      <c r="H4930" s="2" t="s">
        <v>3242</v>
      </c>
    </row>
    <row r="4931">
      <c r="A4931" s="54">
        <v>46111.0</v>
      </c>
      <c r="B4931" s="4" t="s">
        <v>180</v>
      </c>
      <c r="C4931" s="2" t="s">
        <v>1957</v>
      </c>
      <c r="D4931" s="2" t="s">
        <v>9298</v>
      </c>
      <c r="E4931" s="2">
        <v>0.0</v>
      </c>
      <c r="F4931" s="2">
        <v>0.0</v>
      </c>
      <c r="G4931" s="4" t="s">
        <v>3231</v>
      </c>
      <c r="H4931" s="2" t="s">
        <v>3242</v>
      </c>
    </row>
    <row r="4932">
      <c r="A4932" s="54">
        <v>46112.0</v>
      </c>
      <c r="B4932" s="4" t="s">
        <v>208</v>
      </c>
      <c r="C4932" s="2" t="s">
        <v>1957</v>
      </c>
      <c r="D4932" s="2" t="s">
        <v>9298</v>
      </c>
      <c r="E4932" s="2">
        <v>0.0</v>
      </c>
      <c r="F4932" s="2">
        <v>0.0</v>
      </c>
      <c r="G4932" s="4" t="s">
        <v>3231</v>
      </c>
      <c r="H4932" s="2" t="s">
        <v>3242</v>
      </c>
    </row>
    <row r="4933">
      <c r="A4933" s="54">
        <v>46113.0</v>
      </c>
      <c r="B4933" s="4" t="s">
        <v>303</v>
      </c>
      <c r="C4933" s="2" t="s">
        <v>1957</v>
      </c>
      <c r="D4933" s="2" t="s">
        <v>9298</v>
      </c>
      <c r="E4933" s="2">
        <v>0.0</v>
      </c>
      <c r="F4933" s="2">
        <v>0.0</v>
      </c>
      <c r="G4933" s="4" t="s">
        <v>3237</v>
      </c>
      <c r="H4933" s="2" t="s">
        <v>3242</v>
      </c>
    </row>
    <row r="4934">
      <c r="A4934" s="54">
        <v>46114.0</v>
      </c>
      <c r="B4934" s="4" t="s">
        <v>148</v>
      </c>
      <c r="C4934" s="2" t="s">
        <v>1957</v>
      </c>
      <c r="D4934" s="2" t="s">
        <v>9298</v>
      </c>
      <c r="E4934" s="2">
        <v>0.0</v>
      </c>
      <c r="F4934" s="2">
        <v>0.0</v>
      </c>
      <c r="G4934" s="4" t="s">
        <v>3237</v>
      </c>
      <c r="H4934" s="2" t="s">
        <v>3242</v>
      </c>
    </row>
    <row r="4935">
      <c r="A4935" s="54">
        <v>46115.0</v>
      </c>
      <c r="B4935" s="4" t="s">
        <v>196</v>
      </c>
      <c r="C4935" s="2" t="s">
        <v>1957</v>
      </c>
      <c r="D4935" s="2" t="s">
        <v>9298</v>
      </c>
      <c r="E4935" s="2">
        <v>0.0</v>
      </c>
      <c r="F4935" s="2">
        <v>0.0</v>
      </c>
      <c r="G4935" s="4" t="s">
        <v>3237</v>
      </c>
      <c r="H4935" s="2" t="s">
        <v>3242</v>
      </c>
    </row>
    <row r="4936">
      <c r="A4936" s="54">
        <v>46116.0</v>
      </c>
      <c r="B4936" s="4" t="s">
        <v>288</v>
      </c>
      <c r="C4936" s="2" t="s">
        <v>1957</v>
      </c>
      <c r="D4936" s="2" t="s">
        <v>9298</v>
      </c>
      <c r="E4936" s="2">
        <v>0.0</v>
      </c>
      <c r="F4936" s="2">
        <v>0.0</v>
      </c>
      <c r="G4936" s="4" t="s">
        <v>3237</v>
      </c>
      <c r="H4936" s="2" t="s">
        <v>3242</v>
      </c>
    </row>
    <row r="4937">
      <c r="A4937" s="54">
        <v>46117.0</v>
      </c>
      <c r="B4937" s="4" t="s">
        <v>256</v>
      </c>
      <c r="C4937" s="2" t="s">
        <v>1957</v>
      </c>
      <c r="D4937" s="2" t="s">
        <v>9298</v>
      </c>
      <c r="E4937" s="2">
        <v>0.0</v>
      </c>
      <c r="F4937" s="2">
        <v>0.0</v>
      </c>
      <c r="G4937" s="4" t="s">
        <v>3237</v>
      </c>
      <c r="H4937" s="2" t="s">
        <v>3242</v>
      </c>
    </row>
    <row r="4938">
      <c r="A4938" s="54">
        <v>46118.0</v>
      </c>
      <c r="B4938" s="4" t="s">
        <v>180</v>
      </c>
      <c r="C4938" s="2" t="s">
        <v>1957</v>
      </c>
      <c r="D4938" s="2" t="s">
        <v>9298</v>
      </c>
      <c r="E4938" s="2">
        <v>0.0</v>
      </c>
      <c r="F4938" s="2">
        <v>0.0</v>
      </c>
      <c r="G4938" s="4" t="s">
        <v>3237</v>
      </c>
      <c r="H4938" s="2" t="s">
        <v>3242</v>
      </c>
    </row>
    <row r="4939">
      <c r="A4939" s="54">
        <v>46119.0</v>
      </c>
      <c r="B4939" s="4" t="s">
        <v>208</v>
      </c>
      <c r="C4939" s="2" t="s">
        <v>1957</v>
      </c>
      <c r="D4939" s="2" t="s">
        <v>9298</v>
      </c>
      <c r="E4939" s="2">
        <v>0.0</v>
      </c>
      <c r="F4939" s="2">
        <v>0.0</v>
      </c>
      <c r="G4939" s="4" t="s">
        <v>3237</v>
      </c>
      <c r="H4939" s="2" t="s">
        <v>3242</v>
      </c>
    </row>
    <row r="4940">
      <c r="A4940" s="54">
        <v>46120.0</v>
      </c>
      <c r="B4940" s="4" t="s">
        <v>303</v>
      </c>
      <c r="C4940" s="2" t="s">
        <v>1957</v>
      </c>
      <c r="D4940" s="2" t="s">
        <v>9298</v>
      </c>
      <c r="E4940" s="2">
        <v>0.0</v>
      </c>
      <c r="F4940" s="2">
        <v>0.0</v>
      </c>
      <c r="G4940" s="4" t="s">
        <v>3237</v>
      </c>
      <c r="H4940" s="2" t="s">
        <v>3242</v>
      </c>
    </row>
    <row r="4941">
      <c r="A4941" s="54">
        <v>46121.0</v>
      </c>
      <c r="B4941" s="4" t="s">
        <v>148</v>
      </c>
      <c r="C4941" s="2" t="s">
        <v>1957</v>
      </c>
      <c r="D4941" s="2" t="s">
        <v>9298</v>
      </c>
      <c r="E4941" s="2">
        <v>0.0</v>
      </c>
      <c r="F4941" s="2">
        <v>0.0</v>
      </c>
      <c r="G4941" s="4" t="s">
        <v>3237</v>
      </c>
      <c r="H4941" s="2" t="s">
        <v>3242</v>
      </c>
    </row>
    <row r="4942">
      <c r="A4942" s="54">
        <v>46122.0</v>
      </c>
      <c r="B4942" s="4" t="s">
        <v>196</v>
      </c>
      <c r="C4942" s="2" t="s">
        <v>1957</v>
      </c>
      <c r="D4942" s="2" t="s">
        <v>9298</v>
      </c>
      <c r="E4942" s="2">
        <v>0.0</v>
      </c>
      <c r="F4942" s="2">
        <v>0.0</v>
      </c>
      <c r="G4942" s="4" t="s">
        <v>3237</v>
      </c>
      <c r="H4942" s="2" t="s">
        <v>3242</v>
      </c>
    </row>
    <row r="4943">
      <c r="A4943" s="54">
        <v>46123.0</v>
      </c>
      <c r="B4943" s="4" t="s">
        <v>288</v>
      </c>
      <c r="C4943" s="2" t="s">
        <v>1957</v>
      </c>
      <c r="D4943" s="2" t="s">
        <v>9298</v>
      </c>
      <c r="E4943" s="2">
        <v>0.0</v>
      </c>
      <c r="F4943" s="2">
        <v>0.0</v>
      </c>
      <c r="G4943" s="4" t="s">
        <v>3237</v>
      </c>
      <c r="H4943" s="2" t="s">
        <v>3242</v>
      </c>
    </row>
    <row r="4944">
      <c r="A4944" s="54">
        <v>46124.0</v>
      </c>
      <c r="B4944" s="4" t="s">
        <v>256</v>
      </c>
      <c r="C4944" s="2" t="s">
        <v>1957</v>
      </c>
      <c r="D4944" s="2" t="s">
        <v>9298</v>
      </c>
      <c r="E4944" s="2">
        <v>0.0</v>
      </c>
      <c r="F4944" s="2">
        <v>0.0</v>
      </c>
      <c r="G4944" s="4" t="s">
        <v>3237</v>
      </c>
      <c r="H4944" s="2" t="s">
        <v>3242</v>
      </c>
    </row>
    <row r="4945">
      <c r="A4945" s="54">
        <v>46125.0</v>
      </c>
      <c r="B4945" s="4" t="s">
        <v>180</v>
      </c>
      <c r="C4945" s="2" t="s">
        <v>1957</v>
      </c>
      <c r="D4945" s="2" t="s">
        <v>9298</v>
      </c>
      <c r="E4945" s="2">
        <v>0.0</v>
      </c>
      <c r="F4945" s="2">
        <v>0.0</v>
      </c>
      <c r="G4945" s="4" t="s">
        <v>3237</v>
      </c>
      <c r="H4945" s="2" t="s">
        <v>3242</v>
      </c>
    </row>
    <row r="4946">
      <c r="A4946" s="54">
        <v>46126.0</v>
      </c>
      <c r="B4946" s="4" t="s">
        <v>208</v>
      </c>
      <c r="C4946" s="2" t="s">
        <v>1957</v>
      </c>
      <c r="D4946" s="2" t="s">
        <v>9298</v>
      </c>
      <c r="E4946" s="2">
        <v>0.0</v>
      </c>
      <c r="F4946" s="2">
        <v>0.0</v>
      </c>
      <c r="G4946" s="4" t="s">
        <v>3237</v>
      </c>
      <c r="H4946" s="2" t="s">
        <v>3242</v>
      </c>
    </row>
    <row r="4947">
      <c r="A4947" s="54">
        <v>46127.0</v>
      </c>
      <c r="B4947" s="4" t="s">
        <v>303</v>
      </c>
      <c r="C4947" s="2" t="s">
        <v>1957</v>
      </c>
      <c r="D4947" s="2" t="s">
        <v>9298</v>
      </c>
      <c r="E4947" s="2">
        <v>0.0</v>
      </c>
      <c r="F4947" s="2">
        <v>0.0</v>
      </c>
      <c r="G4947" s="4" t="s">
        <v>3237</v>
      </c>
      <c r="H4947" s="2" t="s">
        <v>3242</v>
      </c>
    </row>
    <row r="4948">
      <c r="A4948" s="54">
        <v>46128.0</v>
      </c>
      <c r="B4948" s="4" t="s">
        <v>148</v>
      </c>
      <c r="C4948" s="2" t="s">
        <v>1957</v>
      </c>
      <c r="D4948" s="2" t="s">
        <v>9298</v>
      </c>
      <c r="E4948" s="2">
        <v>0.0</v>
      </c>
      <c r="F4948" s="2">
        <v>0.0</v>
      </c>
      <c r="G4948" s="4" t="s">
        <v>3237</v>
      </c>
      <c r="H4948" s="2" t="s">
        <v>3242</v>
      </c>
    </row>
    <row r="4949">
      <c r="A4949" s="54">
        <v>46129.0</v>
      </c>
      <c r="B4949" s="4" t="s">
        <v>196</v>
      </c>
      <c r="C4949" s="2" t="s">
        <v>1957</v>
      </c>
      <c r="D4949" s="2" t="s">
        <v>9298</v>
      </c>
      <c r="E4949" s="2">
        <v>0.0</v>
      </c>
      <c r="F4949" s="2">
        <v>0.0</v>
      </c>
      <c r="G4949" s="4" t="s">
        <v>3237</v>
      </c>
      <c r="H4949" s="2" t="s">
        <v>3242</v>
      </c>
    </row>
    <row r="4950">
      <c r="A4950" s="54">
        <v>46130.0</v>
      </c>
      <c r="B4950" s="4" t="s">
        <v>288</v>
      </c>
      <c r="C4950" s="2" t="s">
        <v>1957</v>
      </c>
      <c r="D4950" s="2" t="s">
        <v>9298</v>
      </c>
      <c r="E4950" s="2">
        <v>0.0</v>
      </c>
      <c r="F4950" s="2">
        <v>0.0</v>
      </c>
      <c r="G4950" s="4" t="s">
        <v>3237</v>
      </c>
      <c r="H4950" s="2" t="s">
        <v>3242</v>
      </c>
    </row>
    <row r="4951">
      <c r="A4951" s="54">
        <v>46131.0</v>
      </c>
      <c r="B4951" s="4" t="s">
        <v>256</v>
      </c>
      <c r="C4951" s="2" t="s">
        <v>1957</v>
      </c>
      <c r="D4951" s="2" t="s">
        <v>9298</v>
      </c>
      <c r="E4951" s="2">
        <v>0.0</v>
      </c>
      <c r="F4951" s="2">
        <v>0.0</v>
      </c>
      <c r="G4951" s="4" t="s">
        <v>3237</v>
      </c>
      <c r="H4951" s="2" t="s">
        <v>3242</v>
      </c>
    </row>
    <row r="4952">
      <c r="A4952" s="54">
        <v>46132.0</v>
      </c>
      <c r="B4952" s="4" t="s">
        <v>180</v>
      </c>
      <c r="C4952" s="2" t="s">
        <v>1957</v>
      </c>
      <c r="D4952" s="2" t="s">
        <v>9298</v>
      </c>
      <c r="E4952" s="2">
        <v>0.0</v>
      </c>
      <c r="F4952" s="2">
        <v>0.0</v>
      </c>
      <c r="G4952" s="4" t="s">
        <v>3237</v>
      </c>
      <c r="H4952" s="2" t="s">
        <v>3242</v>
      </c>
    </row>
    <row r="4953">
      <c r="A4953" s="54">
        <v>46133.0</v>
      </c>
      <c r="B4953" s="4" t="s">
        <v>208</v>
      </c>
      <c r="C4953" s="2" t="s">
        <v>1957</v>
      </c>
      <c r="D4953" s="2" t="s">
        <v>9298</v>
      </c>
      <c r="E4953" s="2">
        <v>0.0</v>
      </c>
      <c r="F4953" s="2">
        <v>0.0</v>
      </c>
      <c r="G4953" s="4" t="s">
        <v>3237</v>
      </c>
      <c r="H4953" s="2" t="s">
        <v>3242</v>
      </c>
    </row>
    <row r="4954">
      <c r="A4954" s="54">
        <v>46134.0</v>
      </c>
      <c r="B4954" s="4" t="s">
        <v>303</v>
      </c>
      <c r="C4954" s="2" t="s">
        <v>1957</v>
      </c>
      <c r="D4954" s="2" t="s">
        <v>9298</v>
      </c>
      <c r="E4954" s="2">
        <v>0.0</v>
      </c>
      <c r="F4954" s="2">
        <v>0.0</v>
      </c>
      <c r="G4954" s="4" t="s">
        <v>3237</v>
      </c>
      <c r="H4954" s="2" t="s">
        <v>3242</v>
      </c>
    </row>
    <row r="4955">
      <c r="A4955" s="54">
        <v>46135.0</v>
      </c>
      <c r="B4955" s="4" t="s">
        <v>148</v>
      </c>
      <c r="C4955" s="2" t="s">
        <v>1957</v>
      </c>
      <c r="D4955" s="2" t="s">
        <v>9298</v>
      </c>
      <c r="E4955" s="2">
        <v>0.0</v>
      </c>
      <c r="F4955" s="2">
        <v>0.0</v>
      </c>
      <c r="G4955" s="4" t="s">
        <v>3237</v>
      </c>
      <c r="H4955" s="2" t="s">
        <v>3242</v>
      </c>
    </row>
    <row r="4956">
      <c r="A4956" s="54">
        <v>46136.0</v>
      </c>
      <c r="B4956" s="4" t="s">
        <v>196</v>
      </c>
      <c r="C4956" s="2" t="s">
        <v>1957</v>
      </c>
      <c r="D4956" s="2" t="s">
        <v>9298</v>
      </c>
      <c r="E4956" s="2">
        <v>0.0</v>
      </c>
      <c r="F4956" s="2">
        <v>0.0</v>
      </c>
      <c r="G4956" s="4" t="s">
        <v>3237</v>
      </c>
      <c r="H4956" s="2" t="s">
        <v>3242</v>
      </c>
    </row>
    <row r="4957">
      <c r="A4957" s="54">
        <v>46137.0</v>
      </c>
      <c r="B4957" s="4" t="s">
        <v>288</v>
      </c>
      <c r="C4957" s="2" t="s">
        <v>1957</v>
      </c>
      <c r="D4957" s="2" t="s">
        <v>9298</v>
      </c>
      <c r="E4957" s="2">
        <v>0.0</v>
      </c>
      <c r="F4957" s="2">
        <v>0.0</v>
      </c>
      <c r="G4957" s="4" t="s">
        <v>3237</v>
      </c>
      <c r="H4957" s="2" t="s">
        <v>3242</v>
      </c>
    </row>
    <row r="4958">
      <c r="A4958" s="54">
        <v>46138.0</v>
      </c>
      <c r="B4958" s="4" t="s">
        <v>256</v>
      </c>
      <c r="C4958" s="2" t="s">
        <v>1957</v>
      </c>
      <c r="D4958" s="2" t="s">
        <v>9298</v>
      </c>
      <c r="E4958" s="2">
        <v>0.0</v>
      </c>
      <c r="F4958" s="2">
        <v>0.0</v>
      </c>
      <c r="G4958" s="4" t="s">
        <v>3237</v>
      </c>
      <c r="H4958" s="2" t="s">
        <v>3242</v>
      </c>
    </row>
    <row r="4959">
      <c r="A4959" s="54">
        <v>46139.0</v>
      </c>
      <c r="B4959" s="4" t="s">
        <v>180</v>
      </c>
      <c r="C4959" s="2" t="s">
        <v>1957</v>
      </c>
      <c r="D4959" s="2" t="s">
        <v>9298</v>
      </c>
      <c r="E4959" s="2">
        <v>0.0</v>
      </c>
      <c r="F4959" s="2">
        <v>0.0</v>
      </c>
      <c r="G4959" s="4" t="s">
        <v>3237</v>
      </c>
      <c r="H4959" s="2" t="s">
        <v>3242</v>
      </c>
    </row>
    <row r="4960">
      <c r="A4960" s="54">
        <v>46140.0</v>
      </c>
      <c r="B4960" s="4" t="s">
        <v>208</v>
      </c>
      <c r="C4960" s="2" t="s">
        <v>1957</v>
      </c>
      <c r="D4960" s="2" t="s">
        <v>9298</v>
      </c>
      <c r="E4960" s="2">
        <v>0.0</v>
      </c>
      <c r="F4960" s="2">
        <v>0.0</v>
      </c>
      <c r="G4960" s="4" t="s">
        <v>3237</v>
      </c>
      <c r="H4960" s="2" t="s">
        <v>3242</v>
      </c>
    </row>
    <row r="4961">
      <c r="A4961" s="54">
        <v>46141.0</v>
      </c>
      <c r="B4961" s="4" t="s">
        <v>303</v>
      </c>
      <c r="C4961" s="2" t="s">
        <v>1957</v>
      </c>
      <c r="D4961" s="2" t="s">
        <v>9298</v>
      </c>
      <c r="E4961" s="2">
        <v>0.0</v>
      </c>
      <c r="F4961" s="2">
        <v>0.0</v>
      </c>
      <c r="G4961" s="4" t="s">
        <v>3237</v>
      </c>
      <c r="H4961" s="2" t="s">
        <v>3242</v>
      </c>
    </row>
    <row r="4962">
      <c r="A4962" s="54">
        <v>46142.0</v>
      </c>
      <c r="B4962" s="4" t="s">
        <v>148</v>
      </c>
      <c r="C4962" s="2" t="s">
        <v>1957</v>
      </c>
      <c r="D4962" s="2" t="s">
        <v>9298</v>
      </c>
      <c r="E4962" s="2">
        <v>0.0</v>
      </c>
      <c r="F4962" s="2">
        <v>0.0</v>
      </c>
      <c r="G4962" s="4" t="s">
        <v>3237</v>
      </c>
      <c r="H4962" s="2" t="s">
        <v>3242</v>
      </c>
    </row>
    <row r="4963">
      <c r="A4963" s="54">
        <v>46143.0</v>
      </c>
      <c r="B4963" s="4" t="s">
        <v>196</v>
      </c>
      <c r="C4963" s="2" t="s">
        <v>1957</v>
      </c>
      <c r="D4963" s="2" t="s">
        <v>9298</v>
      </c>
      <c r="E4963" s="2">
        <v>0.0</v>
      </c>
      <c r="F4963" s="2">
        <v>0.0</v>
      </c>
      <c r="G4963" s="4" t="s">
        <v>3237</v>
      </c>
      <c r="H4963" s="2" t="s">
        <v>3242</v>
      </c>
    </row>
    <row r="4964">
      <c r="A4964" s="54">
        <v>46144.0</v>
      </c>
      <c r="B4964" s="4" t="s">
        <v>288</v>
      </c>
      <c r="C4964" s="2" t="s">
        <v>1957</v>
      </c>
      <c r="D4964" s="2" t="s">
        <v>9298</v>
      </c>
      <c r="E4964" s="2">
        <v>0.0</v>
      </c>
      <c r="F4964" s="2">
        <v>0.0</v>
      </c>
      <c r="G4964" s="4" t="s">
        <v>3237</v>
      </c>
      <c r="H4964" s="2" t="s">
        <v>3242</v>
      </c>
    </row>
    <row r="4965">
      <c r="A4965" s="54">
        <v>46145.0</v>
      </c>
      <c r="B4965" s="4" t="s">
        <v>256</v>
      </c>
      <c r="C4965" s="2" t="s">
        <v>1957</v>
      </c>
      <c r="D4965" s="2" t="s">
        <v>9298</v>
      </c>
      <c r="E4965" s="2">
        <v>0.0</v>
      </c>
      <c r="F4965" s="2">
        <v>0.0</v>
      </c>
      <c r="G4965" s="4" t="s">
        <v>3237</v>
      </c>
      <c r="H4965" s="2" t="s">
        <v>3242</v>
      </c>
    </row>
    <row r="4966">
      <c r="A4966" s="54">
        <v>46146.0</v>
      </c>
      <c r="B4966" s="4" t="s">
        <v>180</v>
      </c>
      <c r="C4966" s="2" t="s">
        <v>1957</v>
      </c>
      <c r="D4966" s="2" t="s">
        <v>9298</v>
      </c>
      <c r="E4966" s="2">
        <v>0.0</v>
      </c>
      <c r="F4966" s="2">
        <v>0.0</v>
      </c>
      <c r="G4966" s="4" t="s">
        <v>3237</v>
      </c>
      <c r="H4966" s="2" t="s">
        <v>3242</v>
      </c>
    </row>
    <row r="4967">
      <c r="A4967" s="54">
        <v>46147.0</v>
      </c>
      <c r="B4967" s="4" t="s">
        <v>208</v>
      </c>
      <c r="C4967" s="2" t="s">
        <v>1957</v>
      </c>
      <c r="D4967" s="2" t="s">
        <v>9298</v>
      </c>
      <c r="E4967" s="2">
        <v>0.0</v>
      </c>
      <c r="F4967" s="2">
        <v>0.0</v>
      </c>
      <c r="G4967" s="4" t="s">
        <v>3237</v>
      </c>
      <c r="H4967" s="2" t="s">
        <v>3242</v>
      </c>
    </row>
    <row r="4968">
      <c r="A4968" s="54">
        <v>46148.0</v>
      </c>
      <c r="B4968" s="4" t="s">
        <v>303</v>
      </c>
      <c r="C4968" s="2" t="s">
        <v>1957</v>
      </c>
      <c r="D4968" s="2" t="s">
        <v>9298</v>
      </c>
      <c r="E4968" s="2">
        <v>0.0</v>
      </c>
      <c r="F4968" s="2">
        <v>0.0</v>
      </c>
      <c r="G4968" s="4" t="s">
        <v>3237</v>
      </c>
      <c r="H4968" s="2" t="s">
        <v>3242</v>
      </c>
    </row>
    <row r="4969">
      <c r="A4969" s="54">
        <v>46149.0</v>
      </c>
      <c r="B4969" s="4" t="s">
        <v>148</v>
      </c>
      <c r="C4969" s="2" t="s">
        <v>1957</v>
      </c>
      <c r="D4969" s="2" t="s">
        <v>9298</v>
      </c>
      <c r="E4969" s="2">
        <v>0.0</v>
      </c>
      <c r="F4969" s="2">
        <v>0.0</v>
      </c>
      <c r="G4969" s="4" t="s">
        <v>3237</v>
      </c>
      <c r="H4969" s="2" t="s">
        <v>3242</v>
      </c>
    </row>
    <row r="4970">
      <c r="A4970" s="54">
        <v>46150.0</v>
      </c>
      <c r="B4970" s="4" t="s">
        <v>196</v>
      </c>
      <c r="C4970" s="2" t="s">
        <v>1957</v>
      </c>
      <c r="D4970" s="2" t="s">
        <v>9298</v>
      </c>
      <c r="E4970" s="2">
        <v>0.0</v>
      </c>
      <c r="F4970" s="2">
        <v>0.0</v>
      </c>
      <c r="G4970" s="4" t="s">
        <v>3237</v>
      </c>
      <c r="H4970" s="2" t="s">
        <v>3242</v>
      </c>
    </row>
    <row r="4971">
      <c r="A4971" s="54">
        <v>46151.0</v>
      </c>
      <c r="B4971" s="4" t="s">
        <v>288</v>
      </c>
      <c r="C4971" s="2" t="s">
        <v>1957</v>
      </c>
      <c r="D4971" s="2" t="s">
        <v>9298</v>
      </c>
      <c r="E4971" s="2">
        <v>0.0</v>
      </c>
      <c r="F4971" s="2">
        <v>0.0</v>
      </c>
      <c r="G4971" s="4" t="s">
        <v>3237</v>
      </c>
      <c r="H4971" s="2" t="s">
        <v>3242</v>
      </c>
    </row>
    <row r="4972">
      <c r="A4972" s="54">
        <v>46152.0</v>
      </c>
      <c r="B4972" s="4" t="s">
        <v>256</v>
      </c>
      <c r="C4972" s="2" t="s">
        <v>1957</v>
      </c>
      <c r="D4972" s="2" t="s">
        <v>9298</v>
      </c>
      <c r="E4972" s="2">
        <v>0.0</v>
      </c>
      <c r="F4972" s="2">
        <v>0.0</v>
      </c>
      <c r="G4972" s="4" t="s">
        <v>3237</v>
      </c>
      <c r="H4972" s="2" t="s">
        <v>3242</v>
      </c>
    </row>
    <row r="4973">
      <c r="A4973" s="54">
        <v>46153.0</v>
      </c>
      <c r="B4973" s="4" t="s">
        <v>180</v>
      </c>
      <c r="C4973" s="2" t="s">
        <v>1957</v>
      </c>
      <c r="D4973" s="2" t="s">
        <v>9298</v>
      </c>
      <c r="E4973" s="2">
        <v>0.0</v>
      </c>
      <c r="F4973" s="2">
        <v>0.0</v>
      </c>
      <c r="G4973" s="4" t="s">
        <v>3237</v>
      </c>
      <c r="H4973" s="2" t="s">
        <v>3242</v>
      </c>
    </row>
    <row r="4974">
      <c r="A4974" s="54">
        <v>46154.0</v>
      </c>
      <c r="B4974" s="4" t="s">
        <v>208</v>
      </c>
      <c r="C4974" s="2" t="s">
        <v>1957</v>
      </c>
      <c r="D4974" s="2" t="s">
        <v>9298</v>
      </c>
      <c r="E4974" s="2">
        <v>0.0</v>
      </c>
      <c r="F4974" s="2">
        <v>0.0</v>
      </c>
      <c r="G4974" s="4" t="s">
        <v>3237</v>
      </c>
      <c r="H4974" s="2" t="s">
        <v>3242</v>
      </c>
    </row>
    <row r="4975">
      <c r="A4975" s="54">
        <v>46155.0</v>
      </c>
      <c r="B4975" s="4" t="s">
        <v>303</v>
      </c>
      <c r="C4975" s="2" t="s">
        <v>1957</v>
      </c>
      <c r="D4975" s="2" t="s">
        <v>9298</v>
      </c>
      <c r="E4975" s="2">
        <v>0.0</v>
      </c>
      <c r="F4975" s="2">
        <v>0.0</v>
      </c>
      <c r="G4975" s="4" t="s">
        <v>3237</v>
      </c>
      <c r="H4975" s="2" t="s">
        <v>3242</v>
      </c>
    </row>
    <row r="4976">
      <c r="A4976" s="54">
        <v>46156.0</v>
      </c>
      <c r="B4976" s="4" t="s">
        <v>148</v>
      </c>
      <c r="C4976" s="2" t="s">
        <v>1957</v>
      </c>
      <c r="D4976" s="2" t="s">
        <v>9298</v>
      </c>
      <c r="E4976" s="2">
        <v>1.0</v>
      </c>
      <c r="F4976" s="2">
        <v>1.0</v>
      </c>
      <c r="G4976" s="4" t="s">
        <v>3237</v>
      </c>
      <c r="H4976" s="2" t="s">
        <v>3242</v>
      </c>
    </row>
    <row r="4977">
      <c r="A4977" s="54">
        <v>46157.0</v>
      </c>
      <c r="B4977" s="4" t="s">
        <v>196</v>
      </c>
      <c r="C4977" s="2" t="s">
        <v>1957</v>
      </c>
      <c r="D4977" s="2" t="s">
        <v>9298</v>
      </c>
      <c r="E4977" s="2">
        <v>0.0</v>
      </c>
      <c r="F4977" s="2">
        <v>0.0</v>
      </c>
      <c r="G4977" s="4" t="s">
        <v>3237</v>
      </c>
      <c r="H4977" s="2" t="s">
        <v>3242</v>
      </c>
    </row>
    <row r="4978">
      <c r="A4978" s="54">
        <v>46158.0</v>
      </c>
      <c r="B4978" s="4" t="s">
        <v>288</v>
      </c>
      <c r="C4978" s="2" t="s">
        <v>1957</v>
      </c>
      <c r="D4978" s="2" t="s">
        <v>9298</v>
      </c>
      <c r="E4978" s="2">
        <v>0.0</v>
      </c>
      <c r="F4978" s="2">
        <v>0.0</v>
      </c>
      <c r="G4978" s="4" t="s">
        <v>3237</v>
      </c>
      <c r="H4978" s="2" t="s">
        <v>3242</v>
      </c>
    </row>
    <row r="4979">
      <c r="A4979" s="54">
        <v>46159.0</v>
      </c>
      <c r="B4979" s="4" t="s">
        <v>256</v>
      </c>
      <c r="C4979" s="2" t="s">
        <v>1957</v>
      </c>
      <c r="D4979" s="2" t="s">
        <v>9298</v>
      </c>
      <c r="E4979" s="2">
        <v>0.0</v>
      </c>
      <c r="F4979" s="2">
        <v>0.0</v>
      </c>
      <c r="G4979" s="4" t="s">
        <v>3237</v>
      </c>
      <c r="H4979" s="2" t="s">
        <v>3242</v>
      </c>
    </row>
    <row r="4980">
      <c r="A4980" s="54">
        <v>46160.0</v>
      </c>
      <c r="B4980" s="4" t="s">
        <v>180</v>
      </c>
      <c r="C4980" s="2" t="s">
        <v>1957</v>
      </c>
      <c r="D4980" s="2" t="s">
        <v>9298</v>
      </c>
      <c r="E4980" s="2">
        <v>0.0</v>
      </c>
      <c r="F4980" s="2">
        <v>0.0</v>
      </c>
      <c r="G4980" s="4" t="s">
        <v>3237</v>
      </c>
      <c r="H4980" s="2" t="s">
        <v>3242</v>
      </c>
    </row>
    <row r="4981">
      <c r="A4981" s="54">
        <v>46161.0</v>
      </c>
      <c r="B4981" s="4" t="s">
        <v>208</v>
      </c>
      <c r="C4981" s="2" t="s">
        <v>1957</v>
      </c>
      <c r="D4981" s="2" t="s">
        <v>9298</v>
      </c>
      <c r="E4981" s="2">
        <v>0.0</v>
      </c>
      <c r="F4981" s="2">
        <v>0.0</v>
      </c>
      <c r="G4981" s="4" t="s">
        <v>3237</v>
      </c>
      <c r="H4981" s="2" t="s">
        <v>3242</v>
      </c>
    </row>
    <row r="4982">
      <c r="A4982" s="54">
        <v>46162.0</v>
      </c>
      <c r="B4982" s="4" t="s">
        <v>303</v>
      </c>
      <c r="C4982" s="2" t="s">
        <v>1957</v>
      </c>
      <c r="D4982" s="2" t="s">
        <v>9298</v>
      </c>
      <c r="E4982" s="2">
        <v>0.0</v>
      </c>
      <c r="F4982" s="2">
        <v>0.0</v>
      </c>
      <c r="G4982" s="4" t="s">
        <v>3237</v>
      </c>
      <c r="H4982" s="2" t="s">
        <v>3242</v>
      </c>
    </row>
    <row r="4983">
      <c r="A4983" s="54">
        <v>46163.0</v>
      </c>
      <c r="B4983" s="4" t="s">
        <v>148</v>
      </c>
      <c r="C4983" s="2" t="s">
        <v>1957</v>
      </c>
      <c r="D4983" s="2" t="s">
        <v>9298</v>
      </c>
      <c r="E4983" s="2">
        <v>0.0</v>
      </c>
      <c r="F4983" s="2">
        <v>0.0</v>
      </c>
      <c r="G4983" s="4" t="s">
        <v>3237</v>
      </c>
      <c r="H4983" s="2" t="s">
        <v>3242</v>
      </c>
    </row>
    <row r="4984">
      <c r="A4984" s="54">
        <v>46164.0</v>
      </c>
      <c r="B4984" s="4" t="s">
        <v>196</v>
      </c>
      <c r="C4984" s="2" t="s">
        <v>1957</v>
      </c>
      <c r="D4984" s="2" t="s">
        <v>9298</v>
      </c>
      <c r="E4984" s="2">
        <v>0.0</v>
      </c>
      <c r="F4984" s="2">
        <v>0.0</v>
      </c>
      <c r="G4984" s="4" t="s">
        <v>3237</v>
      </c>
      <c r="H4984" s="2" t="s">
        <v>3242</v>
      </c>
    </row>
    <row r="4985">
      <c r="A4985" s="54">
        <v>46165.0</v>
      </c>
      <c r="B4985" s="4" t="s">
        <v>288</v>
      </c>
      <c r="C4985" s="2" t="s">
        <v>1957</v>
      </c>
      <c r="D4985" s="2" t="s">
        <v>9298</v>
      </c>
      <c r="E4985" s="2">
        <v>0.0</v>
      </c>
      <c r="F4985" s="2">
        <v>0.0</v>
      </c>
      <c r="G4985" s="4" t="s">
        <v>3237</v>
      </c>
      <c r="H4985" s="2" t="s">
        <v>3242</v>
      </c>
    </row>
    <row r="4986">
      <c r="A4986" s="54">
        <v>46166.0</v>
      </c>
      <c r="B4986" s="4" t="s">
        <v>256</v>
      </c>
      <c r="C4986" s="2" t="s">
        <v>1957</v>
      </c>
      <c r="D4986" s="2" t="s">
        <v>9298</v>
      </c>
      <c r="E4986" s="2">
        <v>0.0</v>
      </c>
      <c r="F4986" s="2">
        <v>0.0</v>
      </c>
      <c r="G4986" s="4" t="s">
        <v>3237</v>
      </c>
      <c r="H4986" s="2" t="s">
        <v>3242</v>
      </c>
    </row>
    <row r="4987">
      <c r="A4987" s="54">
        <v>46167.0</v>
      </c>
      <c r="B4987" s="4" t="s">
        <v>180</v>
      </c>
      <c r="C4987" s="2" t="s">
        <v>1957</v>
      </c>
      <c r="D4987" s="2" t="s">
        <v>9298</v>
      </c>
      <c r="E4987" s="2">
        <v>0.0</v>
      </c>
      <c r="F4987" s="2">
        <v>0.0</v>
      </c>
      <c r="G4987" s="4" t="s">
        <v>3237</v>
      </c>
      <c r="H4987" s="2" t="s">
        <v>3242</v>
      </c>
    </row>
    <row r="4988">
      <c r="A4988" s="54">
        <v>46168.0</v>
      </c>
      <c r="B4988" s="4" t="s">
        <v>208</v>
      </c>
      <c r="C4988" s="2" t="s">
        <v>1957</v>
      </c>
      <c r="D4988" s="2" t="s">
        <v>9298</v>
      </c>
      <c r="E4988" s="2">
        <v>0.0</v>
      </c>
      <c r="F4988" s="2">
        <v>0.0</v>
      </c>
      <c r="G4988" s="4" t="s">
        <v>3237</v>
      </c>
      <c r="H4988" s="2" t="s">
        <v>3242</v>
      </c>
    </row>
    <row r="4989">
      <c r="A4989" s="54">
        <v>46169.0</v>
      </c>
      <c r="B4989" s="4" t="s">
        <v>303</v>
      </c>
      <c r="C4989" s="2" t="s">
        <v>1957</v>
      </c>
      <c r="D4989" s="2" t="s">
        <v>9298</v>
      </c>
      <c r="E4989" s="2">
        <v>0.0</v>
      </c>
      <c r="F4989" s="2">
        <v>0.0</v>
      </c>
      <c r="G4989" s="4" t="s">
        <v>3237</v>
      </c>
      <c r="H4989" s="2" t="s">
        <v>3242</v>
      </c>
    </row>
    <row r="4990">
      <c r="A4990" s="54">
        <v>46170.0</v>
      </c>
      <c r="B4990" s="4" t="s">
        <v>148</v>
      </c>
      <c r="C4990" s="2" t="s">
        <v>1957</v>
      </c>
      <c r="D4990" s="2" t="s">
        <v>9298</v>
      </c>
      <c r="E4990" s="2">
        <v>0.0</v>
      </c>
      <c r="F4990" s="2">
        <v>0.0</v>
      </c>
      <c r="G4990" s="4" t="s">
        <v>3237</v>
      </c>
      <c r="H4990" s="2" t="s">
        <v>3242</v>
      </c>
    </row>
    <row r="4991">
      <c r="A4991" s="54">
        <v>46171.0</v>
      </c>
      <c r="B4991" s="4" t="s">
        <v>196</v>
      </c>
      <c r="C4991" s="2" t="s">
        <v>1957</v>
      </c>
      <c r="D4991" s="2" t="s">
        <v>9298</v>
      </c>
      <c r="E4991" s="2">
        <v>0.0</v>
      </c>
      <c r="F4991" s="2">
        <v>0.0</v>
      </c>
      <c r="G4991" s="4" t="s">
        <v>3237</v>
      </c>
      <c r="H4991" s="2" t="s">
        <v>3242</v>
      </c>
    </row>
    <row r="4992">
      <c r="A4992" s="54">
        <v>46172.0</v>
      </c>
      <c r="B4992" s="4" t="s">
        <v>288</v>
      </c>
      <c r="C4992" s="2" t="s">
        <v>1957</v>
      </c>
      <c r="D4992" s="2" t="s">
        <v>9298</v>
      </c>
      <c r="E4992" s="2">
        <v>0.0</v>
      </c>
      <c r="F4992" s="2">
        <v>0.0</v>
      </c>
      <c r="G4992" s="4" t="s">
        <v>3237</v>
      </c>
      <c r="H4992" s="2" t="s">
        <v>3242</v>
      </c>
    </row>
    <row r="4993">
      <c r="A4993" s="54">
        <v>46173.0</v>
      </c>
      <c r="B4993" s="4" t="s">
        <v>256</v>
      </c>
      <c r="C4993" s="2" t="s">
        <v>1957</v>
      </c>
      <c r="D4993" s="2" t="s">
        <v>9298</v>
      </c>
      <c r="E4993" s="2">
        <v>0.0</v>
      </c>
      <c r="F4993" s="2">
        <v>0.0</v>
      </c>
      <c r="G4993" s="4" t="s">
        <v>3237</v>
      </c>
      <c r="H4993" s="2" t="s">
        <v>3242</v>
      </c>
    </row>
    <row r="4994">
      <c r="A4994" s="54">
        <v>46174.0</v>
      </c>
      <c r="B4994" s="4" t="s">
        <v>180</v>
      </c>
      <c r="C4994" s="2" t="s">
        <v>1957</v>
      </c>
      <c r="D4994" s="2" t="s">
        <v>9298</v>
      </c>
      <c r="E4994" s="2">
        <v>0.0</v>
      </c>
      <c r="F4994" s="2">
        <v>0.0</v>
      </c>
      <c r="G4994" s="4" t="s">
        <v>3237</v>
      </c>
      <c r="H4994" s="2" t="s">
        <v>3242</v>
      </c>
    </row>
    <row r="4995">
      <c r="A4995" s="54">
        <v>46175.0</v>
      </c>
      <c r="B4995" s="4" t="s">
        <v>208</v>
      </c>
      <c r="C4995" s="2" t="s">
        <v>1957</v>
      </c>
      <c r="D4995" s="2" t="s">
        <v>9298</v>
      </c>
      <c r="E4995" s="2">
        <v>0.0</v>
      </c>
      <c r="F4995" s="2">
        <v>0.0</v>
      </c>
      <c r="G4995" s="4" t="s">
        <v>3237</v>
      </c>
      <c r="H4995" s="2" t="s">
        <v>3242</v>
      </c>
    </row>
    <row r="4996">
      <c r="A4996" s="54">
        <v>46176.0</v>
      </c>
      <c r="B4996" s="4" t="s">
        <v>303</v>
      </c>
      <c r="C4996" s="2" t="s">
        <v>1957</v>
      </c>
      <c r="D4996" s="2" t="s">
        <v>9298</v>
      </c>
      <c r="E4996" s="2">
        <v>0.0</v>
      </c>
      <c r="F4996" s="2">
        <v>0.0</v>
      </c>
      <c r="G4996" s="4" t="s">
        <v>3237</v>
      </c>
      <c r="H4996" s="2" t="s">
        <v>3242</v>
      </c>
    </row>
    <row r="4997">
      <c r="A4997" s="54">
        <v>46177.0</v>
      </c>
      <c r="B4997" s="4" t="s">
        <v>148</v>
      </c>
      <c r="C4997" s="2" t="s">
        <v>1957</v>
      </c>
      <c r="D4997" s="2" t="s">
        <v>9298</v>
      </c>
      <c r="E4997" s="2">
        <v>0.0</v>
      </c>
      <c r="F4997" s="2">
        <v>0.0</v>
      </c>
      <c r="G4997" s="4" t="s">
        <v>3237</v>
      </c>
      <c r="H4997" s="2" t="s">
        <v>3242</v>
      </c>
    </row>
    <row r="4998">
      <c r="A4998" s="54">
        <v>46178.0</v>
      </c>
      <c r="B4998" s="4" t="s">
        <v>196</v>
      </c>
      <c r="C4998" s="2" t="s">
        <v>1957</v>
      </c>
      <c r="D4998" s="2" t="s">
        <v>9298</v>
      </c>
      <c r="E4998" s="2">
        <v>0.0</v>
      </c>
      <c r="F4998" s="2">
        <v>0.0</v>
      </c>
      <c r="G4998" s="4" t="s">
        <v>3237</v>
      </c>
      <c r="H4998" s="2" t="s">
        <v>3242</v>
      </c>
    </row>
    <row r="4999">
      <c r="A4999" s="54">
        <v>46179.0</v>
      </c>
      <c r="B4999" s="4" t="s">
        <v>288</v>
      </c>
      <c r="C4999" s="2" t="s">
        <v>1957</v>
      </c>
      <c r="D4999" s="2" t="s">
        <v>9298</v>
      </c>
      <c r="E4999" s="2">
        <v>0.0</v>
      </c>
      <c r="F4999" s="2">
        <v>0.0</v>
      </c>
      <c r="G4999" s="4" t="s">
        <v>3237</v>
      </c>
      <c r="H4999" s="2" t="s">
        <v>3242</v>
      </c>
    </row>
    <row r="5000">
      <c r="A5000" s="54">
        <v>46180.0</v>
      </c>
      <c r="B5000" s="4" t="s">
        <v>256</v>
      </c>
      <c r="C5000" s="2" t="s">
        <v>1957</v>
      </c>
      <c r="D5000" s="2" t="s">
        <v>9298</v>
      </c>
      <c r="E5000" s="2">
        <v>0.0</v>
      </c>
      <c r="F5000" s="2">
        <v>0.0</v>
      </c>
      <c r="G5000" s="4" t="s">
        <v>3237</v>
      </c>
      <c r="H5000" s="2" t="s">
        <v>3242</v>
      </c>
    </row>
    <row r="5001">
      <c r="A5001" s="54">
        <v>46181.0</v>
      </c>
      <c r="B5001" s="4" t="s">
        <v>180</v>
      </c>
      <c r="C5001" s="2" t="s">
        <v>1957</v>
      </c>
      <c r="D5001" s="2" t="s">
        <v>9298</v>
      </c>
      <c r="E5001" s="2">
        <v>0.0</v>
      </c>
      <c r="F5001" s="2">
        <v>0.0</v>
      </c>
      <c r="G5001" s="4" t="s">
        <v>3237</v>
      </c>
      <c r="H5001" s="2" t="s">
        <v>3242</v>
      </c>
    </row>
    <row r="5002">
      <c r="A5002" s="54">
        <v>46182.0</v>
      </c>
      <c r="B5002" s="4" t="s">
        <v>208</v>
      </c>
      <c r="C5002" s="2" t="s">
        <v>1957</v>
      </c>
      <c r="D5002" s="2" t="s">
        <v>9298</v>
      </c>
      <c r="E5002" s="2">
        <v>0.0</v>
      </c>
      <c r="F5002" s="2">
        <v>0.0</v>
      </c>
      <c r="G5002" s="4" t="s">
        <v>3237</v>
      </c>
      <c r="H5002" s="2" t="s">
        <v>3242</v>
      </c>
    </row>
    <row r="5003">
      <c r="A5003" s="54">
        <v>46183.0</v>
      </c>
      <c r="B5003" s="4" t="s">
        <v>303</v>
      </c>
      <c r="C5003" s="2" t="s">
        <v>1957</v>
      </c>
      <c r="D5003" s="2" t="s">
        <v>9298</v>
      </c>
      <c r="E5003" s="2">
        <v>0.0</v>
      </c>
      <c r="F5003" s="2">
        <v>0.0</v>
      </c>
      <c r="G5003" s="4" t="s">
        <v>3237</v>
      </c>
      <c r="H5003" s="2" t="s">
        <v>3242</v>
      </c>
    </row>
    <row r="5004">
      <c r="A5004" s="54">
        <v>46184.0</v>
      </c>
      <c r="B5004" s="4" t="s">
        <v>148</v>
      </c>
      <c r="C5004" s="2" t="s">
        <v>1957</v>
      </c>
      <c r="D5004" s="2" t="s">
        <v>9298</v>
      </c>
      <c r="E5004" s="2">
        <v>0.0</v>
      </c>
      <c r="F5004" s="2">
        <v>0.0</v>
      </c>
      <c r="G5004" s="4" t="s">
        <v>3237</v>
      </c>
      <c r="H5004" s="2" t="s">
        <v>3242</v>
      </c>
    </row>
    <row r="5005">
      <c r="A5005" s="54">
        <v>46185.0</v>
      </c>
      <c r="B5005" s="4" t="s">
        <v>196</v>
      </c>
      <c r="C5005" s="2" t="s">
        <v>1957</v>
      </c>
      <c r="D5005" s="2" t="s">
        <v>9298</v>
      </c>
      <c r="E5005" s="2">
        <v>0.0</v>
      </c>
      <c r="F5005" s="2">
        <v>0.0</v>
      </c>
      <c r="G5005" s="4" t="s">
        <v>3237</v>
      </c>
      <c r="H5005" s="2" t="s">
        <v>3242</v>
      </c>
    </row>
    <row r="5006">
      <c r="A5006" s="54">
        <v>46186.0</v>
      </c>
      <c r="B5006" s="4" t="s">
        <v>288</v>
      </c>
      <c r="C5006" s="2" t="s">
        <v>1957</v>
      </c>
      <c r="D5006" s="2" t="s">
        <v>9298</v>
      </c>
      <c r="E5006" s="2">
        <v>0.0</v>
      </c>
      <c r="F5006" s="2">
        <v>0.0</v>
      </c>
      <c r="G5006" s="4" t="s">
        <v>3237</v>
      </c>
      <c r="H5006" s="2" t="s">
        <v>3242</v>
      </c>
    </row>
    <row r="5007">
      <c r="A5007" s="54">
        <v>46187.0</v>
      </c>
      <c r="B5007" s="4" t="s">
        <v>256</v>
      </c>
      <c r="C5007" s="2" t="s">
        <v>1957</v>
      </c>
      <c r="D5007" s="2" t="s">
        <v>9298</v>
      </c>
      <c r="E5007" s="2">
        <v>0.0</v>
      </c>
      <c r="F5007" s="2">
        <v>0.0</v>
      </c>
      <c r="G5007" s="4" t="s">
        <v>3237</v>
      </c>
      <c r="H5007" s="2" t="s">
        <v>3242</v>
      </c>
    </row>
    <row r="5008">
      <c r="A5008" s="54">
        <v>46188.0</v>
      </c>
      <c r="B5008" s="4" t="s">
        <v>180</v>
      </c>
      <c r="C5008" s="2" t="s">
        <v>1957</v>
      </c>
      <c r="D5008" s="2" t="s">
        <v>9298</v>
      </c>
      <c r="E5008" s="2">
        <v>0.0</v>
      </c>
      <c r="F5008" s="2">
        <v>0.0</v>
      </c>
      <c r="G5008" s="4" t="s">
        <v>3237</v>
      </c>
      <c r="H5008" s="2" t="s">
        <v>3242</v>
      </c>
    </row>
    <row r="5009">
      <c r="A5009" s="54">
        <v>46189.0</v>
      </c>
      <c r="B5009" s="4" t="s">
        <v>208</v>
      </c>
      <c r="C5009" s="2" t="s">
        <v>1957</v>
      </c>
      <c r="D5009" s="2" t="s">
        <v>9298</v>
      </c>
      <c r="E5009" s="2">
        <v>0.0</v>
      </c>
      <c r="F5009" s="2">
        <v>0.0</v>
      </c>
      <c r="G5009" s="4" t="s">
        <v>3237</v>
      </c>
      <c r="H5009" s="2" t="s">
        <v>3242</v>
      </c>
    </row>
    <row r="5010">
      <c r="A5010" s="54">
        <v>46190.0</v>
      </c>
      <c r="B5010" s="4" t="s">
        <v>303</v>
      </c>
      <c r="C5010" s="2" t="s">
        <v>1957</v>
      </c>
      <c r="D5010" s="2" t="s">
        <v>9298</v>
      </c>
      <c r="E5010" s="2">
        <v>0.0</v>
      </c>
      <c r="F5010" s="2">
        <v>0.0</v>
      </c>
      <c r="G5010" s="4" t="s">
        <v>3237</v>
      </c>
      <c r="H5010" s="2" t="s">
        <v>3242</v>
      </c>
    </row>
    <row r="5011">
      <c r="A5011" s="54">
        <v>46191.0</v>
      </c>
      <c r="B5011" s="4" t="s">
        <v>148</v>
      </c>
      <c r="C5011" s="2" t="s">
        <v>1957</v>
      </c>
      <c r="D5011" s="2" t="s">
        <v>9298</v>
      </c>
      <c r="E5011" s="2">
        <v>0.0</v>
      </c>
      <c r="F5011" s="2">
        <v>0.0</v>
      </c>
      <c r="G5011" s="4" t="s">
        <v>3237</v>
      </c>
      <c r="H5011" s="2" t="s">
        <v>3242</v>
      </c>
    </row>
    <row r="5012">
      <c r="A5012" s="54">
        <v>46192.0</v>
      </c>
      <c r="B5012" s="4" t="s">
        <v>196</v>
      </c>
      <c r="C5012" s="2" t="s">
        <v>1957</v>
      </c>
      <c r="D5012" s="2" t="s">
        <v>9298</v>
      </c>
      <c r="E5012" s="2">
        <v>0.0</v>
      </c>
      <c r="F5012" s="2">
        <v>0.0</v>
      </c>
      <c r="G5012" s="4" t="s">
        <v>3237</v>
      </c>
      <c r="H5012" s="2" t="s">
        <v>3242</v>
      </c>
    </row>
    <row r="5013">
      <c r="A5013" s="54">
        <v>46193.0</v>
      </c>
      <c r="B5013" s="4" t="s">
        <v>288</v>
      </c>
      <c r="C5013" s="2" t="s">
        <v>1957</v>
      </c>
      <c r="D5013" s="2" t="s">
        <v>9298</v>
      </c>
      <c r="E5013" s="2">
        <v>0.0</v>
      </c>
      <c r="F5013" s="2">
        <v>0.0</v>
      </c>
      <c r="G5013" s="4" t="s">
        <v>3237</v>
      </c>
      <c r="H5013" s="2" t="s">
        <v>3242</v>
      </c>
    </row>
    <row r="5014">
      <c r="A5014" s="54">
        <v>46194.0</v>
      </c>
      <c r="B5014" s="4" t="s">
        <v>256</v>
      </c>
      <c r="C5014" s="2" t="s">
        <v>1957</v>
      </c>
      <c r="D5014" s="2" t="s">
        <v>9298</v>
      </c>
      <c r="E5014" s="2">
        <v>0.0</v>
      </c>
      <c r="F5014" s="2">
        <v>0.0</v>
      </c>
      <c r="G5014" s="4" t="s">
        <v>3237</v>
      </c>
      <c r="H5014" s="2" t="s">
        <v>3242</v>
      </c>
    </row>
    <row r="5015">
      <c r="A5015" s="54">
        <v>46195.0</v>
      </c>
      <c r="B5015" s="4" t="s">
        <v>180</v>
      </c>
      <c r="C5015" s="2" t="s">
        <v>1957</v>
      </c>
      <c r="D5015" s="2" t="s">
        <v>9298</v>
      </c>
      <c r="E5015" s="2">
        <v>0.0</v>
      </c>
      <c r="F5015" s="2">
        <v>0.0</v>
      </c>
      <c r="G5015" s="4" t="s">
        <v>3237</v>
      </c>
      <c r="H5015" s="2" t="s">
        <v>3242</v>
      </c>
    </row>
    <row r="5016">
      <c r="A5016" s="54">
        <v>46196.0</v>
      </c>
      <c r="B5016" s="4" t="s">
        <v>208</v>
      </c>
      <c r="C5016" s="2" t="s">
        <v>1957</v>
      </c>
      <c r="D5016" s="2" t="s">
        <v>9298</v>
      </c>
      <c r="E5016" s="2">
        <v>0.0</v>
      </c>
      <c r="F5016" s="2">
        <v>0.0</v>
      </c>
      <c r="G5016" s="4" t="s">
        <v>3237</v>
      </c>
      <c r="H5016" s="2" t="s">
        <v>3242</v>
      </c>
    </row>
    <row r="5017">
      <c r="A5017" s="54">
        <v>46197.0</v>
      </c>
      <c r="B5017" s="4" t="s">
        <v>303</v>
      </c>
      <c r="C5017" s="2" t="s">
        <v>1957</v>
      </c>
      <c r="D5017" s="2" t="s">
        <v>9298</v>
      </c>
      <c r="E5017" s="2">
        <v>0.0</v>
      </c>
      <c r="F5017" s="2">
        <v>0.0</v>
      </c>
      <c r="G5017" s="4" t="s">
        <v>3237</v>
      </c>
      <c r="H5017" s="2" t="s">
        <v>3242</v>
      </c>
    </row>
    <row r="5018">
      <c r="A5018" s="54">
        <v>46198.0</v>
      </c>
      <c r="B5018" s="4" t="s">
        <v>148</v>
      </c>
      <c r="C5018" s="2" t="s">
        <v>1957</v>
      </c>
      <c r="D5018" s="2" t="s">
        <v>9298</v>
      </c>
      <c r="E5018" s="2">
        <v>0.0</v>
      </c>
      <c r="F5018" s="2">
        <v>0.0</v>
      </c>
      <c r="G5018" s="4" t="s">
        <v>3237</v>
      </c>
      <c r="H5018" s="2" t="s">
        <v>3242</v>
      </c>
    </row>
    <row r="5019">
      <c r="A5019" s="54">
        <v>46199.0</v>
      </c>
      <c r="B5019" s="4" t="s">
        <v>196</v>
      </c>
      <c r="C5019" s="2" t="s">
        <v>1957</v>
      </c>
      <c r="D5019" s="2" t="s">
        <v>9298</v>
      </c>
      <c r="E5019" s="2">
        <v>1.0</v>
      </c>
      <c r="F5019" s="2">
        <v>1.0</v>
      </c>
      <c r="G5019" s="4" t="s">
        <v>3237</v>
      </c>
      <c r="H5019" s="2" t="s">
        <v>3242</v>
      </c>
    </row>
    <row r="5020">
      <c r="A5020" s="54">
        <v>46200.0</v>
      </c>
      <c r="B5020" s="4" t="s">
        <v>288</v>
      </c>
      <c r="C5020" s="2" t="s">
        <v>1957</v>
      </c>
      <c r="D5020" s="2" t="s">
        <v>9298</v>
      </c>
      <c r="E5020" s="2">
        <v>0.0</v>
      </c>
      <c r="F5020" s="2">
        <v>0.0</v>
      </c>
      <c r="G5020" s="4" t="s">
        <v>3237</v>
      </c>
      <c r="H5020" s="2" t="s">
        <v>3242</v>
      </c>
    </row>
    <row r="5021">
      <c r="A5021" s="54">
        <v>46201.0</v>
      </c>
      <c r="B5021" s="4" t="s">
        <v>256</v>
      </c>
      <c r="C5021" s="2" t="s">
        <v>1957</v>
      </c>
      <c r="D5021" s="2" t="s">
        <v>9298</v>
      </c>
      <c r="E5021" s="2">
        <v>0.0</v>
      </c>
      <c r="F5021" s="2">
        <v>0.0</v>
      </c>
      <c r="G5021" s="4" t="s">
        <v>3237</v>
      </c>
      <c r="H5021" s="2" t="s">
        <v>3242</v>
      </c>
    </row>
    <row r="5022">
      <c r="A5022" s="54">
        <v>46202.0</v>
      </c>
      <c r="B5022" s="4" t="s">
        <v>180</v>
      </c>
      <c r="C5022" s="2" t="s">
        <v>1957</v>
      </c>
      <c r="D5022" s="2" t="s">
        <v>9298</v>
      </c>
      <c r="E5022" s="2">
        <v>0.0</v>
      </c>
      <c r="F5022" s="2">
        <v>0.0</v>
      </c>
      <c r="G5022" s="4" t="s">
        <v>3237</v>
      </c>
      <c r="H5022" s="2" t="s">
        <v>3242</v>
      </c>
    </row>
    <row r="5023">
      <c r="A5023" s="54">
        <v>46203.0</v>
      </c>
      <c r="B5023" s="4" t="s">
        <v>208</v>
      </c>
      <c r="C5023" s="2" t="s">
        <v>1957</v>
      </c>
      <c r="D5023" s="2" t="s">
        <v>9298</v>
      </c>
      <c r="E5023" s="2">
        <v>0.0</v>
      </c>
      <c r="F5023" s="2">
        <v>0.0</v>
      </c>
      <c r="G5023" s="4" t="s">
        <v>3237</v>
      </c>
      <c r="H5023" s="2" t="s">
        <v>3242</v>
      </c>
    </row>
    <row r="5024">
      <c r="A5024" s="54">
        <v>46204.0</v>
      </c>
      <c r="B5024" s="4" t="s">
        <v>303</v>
      </c>
      <c r="C5024" s="2" t="s">
        <v>1957</v>
      </c>
      <c r="D5024" s="2" t="s">
        <v>9298</v>
      </c>
      <c r="E5024" s="2">
        <v>0.0</v>
      </c>
      <c r="F5024" s="2">
        <v>0.0</v>
      </c>
      <c r="G5024" s="4" t="s">
        <v>3237</v>
      </c>
      <c r="H5024" s="2" t="s">
        <v>3242</v>
      </c>
    </row>
    <row r="5025">
      <c r="A5025" s="54">
        <v>46205.0</v>
      </c>
      <c r="B5025" s="4" t="s">
        <v>148</v>
      </c>
      <c r="C5025" s="2" t="s">
        <v>1957</v>
      </c>
      <c r="D5025" s="2" t="s">
        <v>9298</v>
      </c>
      <c r="E5025" s="2">
        <v>0.0</v>
      </c>
      <c r="F5025" s="2">
        <v>0.0</v>
      </c>
      <c r="G5025" s="4" t="s">
        <v>3237</v>
      </c>
      <c r="H5025" s="2" t="s">
        <v>3242</v>
      </c>
    </row>
    <row r="5026">
      <c r="A5026" s="54">
        <v>46206.0</v>
      </c>
      <c r="B5026" s="4" t="s">
        <v>196</v>
      </c>
      <c r="C5026" s="2" t="s">
        <v>1957</v>
      </c>
      <c r="D5026" s="2" t="s">
        <v>9298</v>
      </c>
      <c r="E5026" s="2">
        <v>0.0</v>
      </c>
      <c r="F5026" s="2">
        <v>0.0</v>
      </c>
      <c r="G5026" s="4" t="s">
        <v>3237</v>
      </c>
      <c r="H5026" s="2" t="s">
        <v>3242</v>
      </c>
    </row>
    <row r="5027">
      <c r="A5027" s="54">
        <v>46207.0</v>
      </c>
      <c r="B5027" s="4" t="s">
        <v>288</v>
      </c>
      <c r="C5027" s="2" t="s">
        <v>1957</v>
      </c>
      <c r="D5027" s="2" t="s">
        <v>9298</v>
      </c>
      <c r="E5027" s="2">
        <v>0.0</v>
      </c>
      <c r="F5027" s="2">
        <v>0.0</v>
      </c>
      <c r="G5027" s="4" t="s">
        <v>3237</v>
      </c>
      <c r="H5027" s="2" t="s">
        <v>3242</v>
      </c>
    </row>
    <row r="5028">
      <c r="A5028" s="54">
        <v>46208.0</v>
      </c>
      <c r="B5028" s="4" t="s">
        <v>256</v>
      </c>
      <c r="C5028" s="2" t="s">
        <v>1957</v>
      </c>
      <c r="D5028" s="2" t="s">
        <v>9298</v>
      </c>
      <c r="E5028" s="2">
        <v>0.0</v>
      </c>
      <c r="F5028" s="2">
        <v>0.0</v>
      </c>
      <c r="G5028" s="4" t="s">
        <v>3237</v>
      </c>
      <c r="H5028" s="2" t="s">
        <v>3242</v>
      </c>
    </row>
    <row r="5029">
      <c r="A5029" s="54">
        <v>46209.0</v>
      </c>
      <c r="B5029" s="4" t="s">
        <v>180</v>
      </c>
      <c r="C5029" s="2" t="s">
        <v>1957</v>
      </c>
      <c r="D5029" s="2" t="s">
        <v>9298</v>
      </c>
      <c r="E5029" s="2">
        <v>0.0</v>
      </c>
      <c r="F5029" s="2">
        <v>0.0</v>
      </c>
      <c r="G5029" s="4" t="s">
        <v>3237</v>
      </c>
      <c r="H5029" s="2" t="s">
        <v>3242</v>
      </c>
    </row>
    <row r="5030">
      <c r="A5030" s="54">
        <v>46210.0</v>
      </c>
      <c r="B5030" s="4" t="s">
        <v>208</v>
      </c>
      <c r="C5030" s="2" t="s">
        <v>1957</v>
      </c>
      <c r="D5030" s="2" t="s">
        <v>9298</v>
      </c>
      <c r="E5030" s="2">
        <v>0.0</v>
      </c>
      <c r="F5030" s="2">
        <v>0.0</v>
      </c>
      <c r="G5030" s="4" t="s">
        <v>3237</v>
      </c>
      <c r="H5030" s="2" t="s">
        <v>3242</v>
      </c>
    </row>
    <row r="5031">
      <c r="A5031" s="54">
        <v>46211.0</v>
      </c>
      <c r="B5031" s="4" t="s">
        <v>303</v>
      </c>
      <c r="C5031" s="2" t="s">
        <v>1957</v>
      </c>
      <c r="D5031" s="2" t="s">
        <v>9298</v>
      </c>
      <c r="E5031" s="2">
        <v>0.0</v>
      </c>
      <c r="F5031" s="2">
        <v>0.0</v>
      </c>
      <c r="G5031" s="4" t="s">
        <v>3237</v>
      </c>
      <c r="H5031" s="2" t="s">
        <v>3242</v>
      </c>
    </row>
    <row r="5032">
      <c r="A5032" s="54">
        <v>46212.0</v>
      </c>
      <c r="B5032" s="4" t="s">
        <v>148</v>
      </c>
      <c r="C5032" s="2" t="s">
        <v>1957</v>
      </c>
      <c r="D5032" s="2" t="s">
        <v>9298</v>
      </c>
      <c r="E5032" s="2">
        <v>0.0</v>
      </c>
      <c r="F5032" s="2">
        <v>0.0</v>
      </c>
      <c r="G5032" s="4" t="s">
        <v>3237</v>
      </c>
      <c r="H5032" s="2" t="s">
        <v>3242</v>
      </c>
    </row>
    <row r="5033">
      <c r="A5033" s="54">
        <v>46213.0</v>
      </c>
      <c r="B5033" s="4" t="s">
        <v>196</v>
      </c>
      <c r="C5033" s="2" t="s">
        <v>1957</v>
      </c>
      <c r="D5033" s="2" t="s">
        <v>9298</v>
      </c>
      <c r="E5033" s="2">
        <v>0.0</v>
      </c>
      <c r="F5033" s="2">
        <v>0.0</v>
      </c>
      <c r="G5033" s="4" t="s">
        <v>3237</v>
      </c>
      <c r="H5033" s="2" t="s">
        <v>3242</v>
      </c>
    </row>
    <row r="5034">
      <c r="A5034" s="54">
        <v>46214.0</v>
      </c>
      <c r="B5034" s="4" t="s">
        <v>288</v>
      </c>
      <c r="C5034" s="2" t="s">
        <v>1957</v>
      </c>
      <c r="D5034" s="2" t="s">
        <v>9298</v>
      </c>
      <c r="E5034" s="2">
        <v>0.0</v>
      </c>
      <c r="F5034" s="2">
        <v>0.0</v>
      </c>
      <c r="G5034" s="4" t="s">
        <v>3237</v>
      </c>
      <c r="H5034" s="2" t="s">
        <v>3242</v>
      </c>
    </row>
    <row r="5035">
      <c r="A5035" s="54">
        <v>46215.0</v>
      </c>
      <c r="B5035" s="4" t="s">
        <v>256</v>
      </c>
      <c r="C5035" s="2" t="s">
        <v>1957</v>
      </c>
      <c r="D5035" s="2" t="s">
        <v>9298</v>
      </c>
      <c r="E5035" s="2">
        <v>0.0</v>
      </c>
      <c r="F5035" s="2">
        <v>0.0</v>
      </c>
      <c r="G5035" s="4" t="s">
        <v>3237</v>
      </c>
      <c r="H5035" s="2" t="s">
        <v>3242</v>
      </c>
    </row>
    <row r="5036">
      <c r="A5036" s="54">
        <v>46216.0</v>
      </c>
      <c r="B5036" s="4" t="s">
        <v>180</v>
      </c>
      <c r="C5036" s="2" t="s">
        <v>1957</v>
      </c>
      <c r="D5036" s="2" t="s">
        <v>9298</v>
      </c>
      <c r="E5036" s="2">
        <v>0.0</v>
      </c>
      <c r="F5036" s="2">
        <v>0.0</v>
      </c>
      <c r="G5036" s="4" t="s">
        <v>3237</v>
      </c>
      <c r="H5036" s="2" t="s">
        <v>3242</v>
      </c>
    </row>
    <row r="5037">
      <c r="A5037" s="54">
        <v>46217.0</v>
      </c>
      <c r="B5037" s="4" t="s">
        <v>208</v>
      </c>
      <c r="C5037" s="2" t="s">
        <v>1957</v>
      </c>
      <c r="D5037" s="2" t="s">
        <v>9298</v>
      </c>
      <c r="E5037" s="2">
        <v>0.0</v>
      </c>
      <c r="F5037" s="2">
        <v>0.0</v>
      </c>
      <c r="G5037" s="4" t="s">
        <v>3237</v>
      </c>
      <c r="H5037" s="2" t="s">
        <v>3242</v>
      </c>
    </row>
    <row r="5038">
      <c r="A5038" s="54">
        <v>46218.0</v>
      </c>
      <c r="B5038" s="4" t="s">
        <v>303</v>
      </c>
      <c r="C5038" s="2" t="s">
        <v>1957</v>
      </c>
      <c r="D5038" s="2" t="s">
        <v>9298</v>
      </c>
      <c r="E5038" s="2">
        <v>0.0</v>
      </c>
      <c r="F5038" s="2">
        <v>0.0</v>
      </c>
      <c r="G5038" s="4" t="s">
        <v>3237</v>
      </c>
      <c r="H5038" s="2" t="s">
        <v>3242</v>
      </c>
    </row>
    <row r="5039">
      <c r="A5039" s="54">
        <v>46219.0</v>
      </c>
      <c r="B5039" s="4" t="s">
        <v>148</v>
      </c>
      <c r="C5039" s="2" t="s">
        <v>1957</v>
      </c>
      <c r="D5039" s="2" t="s">
        <v>9298</v>
      </c>
      <c r="E5039" s="2">
        <v>0.0</v>
      </c>
      <c r="F5039" s="2">
        <v>0.0</v>
      </c>
      <c r="G5039" s="4" t="s">
        <v>3237</v>
      </c>
      <c r="H5039" s="2" t="s">
        <v>3242</v>
      </c>
    </row>
    <row r="5040">
      <c r="A5040" s="54">
        <v>46220.0</v>
      </c>
      <c r="B5040" s="4" t="s">
        <v>196</v>
      </c>
      <c r="C5040" s="2" t="s">
        <v>1957</v>
      </c>
      <c r="D5040" s="2" t="s">
        <v>9298</v>
      </c>
      <c r="E5040" s="2">
        <v>0.0</v>
      </c>
      <c r="F5040" s="2">
        <v>0.0</v>
      </c>
      <c r="G5040" s="4" t="s">
        <v>3237</v>
      </c>
      <c r="H5040" s="2" t="s">
        <v>3242</v>
      </c>
    </row>
    <row r="5041">
      <c r="A5041" s="54">
        <v>46221.0</v>
      </c>
      <c r="B5041" s="4" t="s">
        <v>288</v>
      </c>
      <c r="C5041" s="2" t="s">
        <v>1957</v>
      </c>
      <c r="D5041" s="2" t="s">
        <v>9298</v>
      </c>
      <c r="E5041" s="2">
        <v>0.0</v>
      </c>
      <c r="F5041" s="2">
        <v>0.0</v>
      </c>
      <c r="G5041" s="4" t="s">
        <v>3237</v>
      </c>
      <c r="H5041" s="2" t="s">
        <v>3242</v>
      </c>
    </row>
    <row r="5042">
      <c r="A5042" s="54">
        <v>46222.0</v>
      </c>
      <c r="B5042" s="4" t="s">
        <v>256</v>
      </c>
      <c r="C5042" s="2" t="s">
        <v>1957</v>
      </c>
      <c r="D5042" s="2" t="s">
        <v>9298</v>
      </c>
      <c r="E5042" s="2">
        <v>0.0</v>
      </c>
      <c r="F5042" s="2">
        <v>0.0</v>
      </c>
      <c r="G5042" s="4" t="s">
        <v>3237</v>
      </c>
      <c r="H5042" s="2" t="s">
        <v>3242</v>
      </c>
    </row>
    <row r="5043">
      <c r="A5043" s="54">
        <v>46223.0</v>
      </c>
      <c r="B5043" s="4" t="s">
        <v>180</v>
      </c>
      <c r="C5043" s="2" t="s">
        <v>1957</v>
      </c>
      <c r="D5043" s="2" t="s">
        <v>9298</v>
      </c>
      <c r="E5043" s="2">
        <v>0.0</v>
      </c>
      <c r="F5043" s="2">
        <v>0.0</v>
      </c>
      <c r="G5043" s="4" t="s">
        <v>3237</v>
      </c>
      <c r="H5043" s="2" t="s">
        <v>3242</v>
      </c>
    </row>
    <row r="5044">
      <c r="A5044" s="54">
        <v>46224.0</v>
      </c>
      <c r="B5044" s="4" t="s">
        <v>208</v>
      </c>
      <c r="C5044" s="2" t="s">
        <v>1957</v>
      </c>
      <c r="D5044" s="2" t="s">
        <v>9298</v>
      </c>
      <c r="E5044" s="2">
        <v>0.0</v>
      </c>
      <c r="F5044" s="2">
        <v>0.0</v>
      </c>
      <c r="G5044" s="4" t="s">
        <v>3237</v>
      </c>
      <c r="H5044" s="2" t="s">
        <v>3242</v>
      </c>
    </row>
    <row r="5045">
      <c r="A5045" s="54">
        <v>46225.0</v>
      </c>
      <c r="B5045" s="4" t="s">
        <v>303</v>
      </c>
      <c r="C5045" s="2" t="s">
        <v>1957</v>
      </c>
      <c r="D5045" s="2" t="s">
        <v>9298</v>
      </c>
      <c r="E5045" s="2">
        <v>0.0</v>
      </c>
      <c r="F5045" s="2">
        <v>0.0</v>
      </c>
      <c r="G5045" s="4" t="s">
        <v>3237</v>
      </c>
      <c r="H5045" s="2" t="s">
        <v>3242</v>
      </c>
    </row>
    <row r="5046">
      <c r="A5046" s="54">
        <v>46226.0</v>
      </c>
      <c r="B5046" s="4" t="s">
        <v>148</v>
      </c>
      <c r="C5046" s="2" t="s">
        <v>1957</v>
      </c>
      <c r="D5046" s="2" t="s">
        <v>9298</v>
      </c>
      <c r="E5046" s="2">
        <v>0.0</v>
      </c>
      <c r="F5046" s="2">
        <v>0.0</v>
      </c>
      <c r="G5046" s="4" t="s">
        <v>3237</v>
      </c>
      <c r="H5046" s="2" t="s">
        <v>3242</v>
      </c>
    </row>
    <row r="5047">
      <c r="A5047" s="54">
        <v>46227.0</v>
      </c>
      <c r="B5047" s="4" t="s">
        <v>196</v>
      </c>
      <c r="C5047" s="2" t="s">
        <v>1957</v>
      </c>
      <c r="D5047" s="2" t="s">
        <v>9298</v>
      </c>
      <c r="E5047" s="2">
        <v>0.0</v>
      </c>
      <c r="F5047" s="2">
        <v>0.0</v>
      </c>
      <c r="G5047" s="4" t="s">
        <v>3237</v>
      </c>
      <c r="H5047" s="2" t="s">
        <v>3242</v>
      </c>
    </row>
    <row r="5048">
      <c r="A5048" s="54">
        <v>46228.0</v>
      </c>
      <c r="B5048" s="4" t="s">
        <v>288</v>
      </c>
      <c r="C5048" s="2" t="s">
        <v>1957</v>
      </c>
      <c r="D5048" s="2" t="s">
        <v>9298</v>
      </c>
      <c r="E5048" s="2">
        <v>0.0</v>
      </c>
      <c r="F5048" s="2">
        <v>0.0</v>
      </c>
      <c r="G5048" s="4" t="s">
        <v>3237</v>
      </c>
      <c r="H5048" s="2" t="s">
        <v>3242</v>
      </c>
    </row>
    <row r="5049">
      <c r="A5049" s="54">
        <v>46229.0</v>
      </c>
      <c r="B5049" s="4" t="s">
        <v>256</v>
      </c>
      <c r="C5049" s="2" t="s">
        <v>1957</v>
      </c>
      <c r="D5049" s="2" t="s">
        <v>9298</v>
      </c>
      <c r="E5049" s="2">
        <v>0.0</v>
      </c>
      <c r="F5049" s="2">
        <v>0.0</v>
      </c>
      <c r="G5049" s="4" t="s">
        <v>3237</v>
      </c>
      <c r="H5049" s="2" t="s">
        <v>3242</v>
      </c>
    </row>
    <row r="5050">
      <c r="A5050" s="54">
        <v>46230.0</v>
      </c>
      <c r="B5050" s="4" t="s">
        <v>180</v>
      </c>
      <c r="C5050" s="2" t="s">
        <v>1957</v>
      </c>
      <c r="D5050" s="2" t="s">
        <v>9298</v>
      </c>
      <c r="E5050" s="2">
        <v>0.0</v>
      </c>
      <c r="F5050" s="2">
        <v>0.0</v>
      </c>
      <c r="G5050" s="4" t="s">
        <v>3237</v>
      </c>
      <c r="H5050" s="2" t="s">
        <v>3242</v>
      </c>
    </row>
    <row r="5051">
      <c r="A5051" s="54">
        <v>46231.0</v>
      </c>
      <c r="B5051" s="4" t="s">
        <v>208</v>
      </c>
      <c r="C5051" s="2" t="s">
        <v>1957</v>
      </c>
      <c r="D5051" s="2" t="s">
        <v>9298</v>
      </c>
      <c r="E5051" s="2">
        <v>0.0</v>
      </c>
      <c r="F5051" s="2">
        <v>0.0</v>
      </c>
      <c r="G5051" s="4" t="s">
        <v>3237</v>
      </c>
      <c r="H5051" s="2" t="s">
        <v>3242</v>
      </c>
    </row>
    <row r="5052">
      <c r="A5052" s="54">
        <v>46232.0</v>
      </c>
      <c r="B5052" s="4" t="s">
        <v>303</v>
      </c>
      <c r="C5052" s="2" t="s">
        <v>1957</v>
      </c>
      <c r="D5052" s="2" t="s">
        <v>9298</v>
      </c>
      <c r="E5052" s="2">
        <v>0.0</v>
      </c>
      <c r="F5052" s="2">
        <v>0.0</v>
      </c>
      <c r="G5052" s="4" t="s">
        <v>3237</v>
      </c>
      <c r="H5052" s="2" t="s">
        <v>3242</v>
      </c>
    </row>
    <row r="5053">
      <c r="A5053" s="54">
        <v>46233.0</v>
      </c>
      <c r="B5053" s="4" t="s">
        <v>148</v>
      </c>
      <c r="C5053" s="2" t="s">
        <v>1957</v>
      </c>
      <c r="D5053" s="2" t="s">
        <v>9298</v>
      </c>
      <c r="E5053" s="2">
        <v>0.0</v>
      </c>
      <c r="F5053" s="2">
        <v>0.0</v>
      </c>
      <c r="G5053" s="4" t="s">
        <v>3237</v>
      </c>
      <c r="H5053" s="2" t="s">
        <v>3242</v>
      </c>
    </row>
    <row r="5054">
      <c r="A5054" s="54">
        <v>46234.0</v>
      </c>
      <c r="B5054" s="4" t="s">
        <v>196</v>
      </c>
      <c r="C5054" s="2" t="s">
        <v>1957</v>
      </c>
      <c r="D5054" s="2" t="s">
        <v>9298</v>
      </c>
      <c r="E5054" s="2">
        <v>0.0</v>
      </c>
      <c r="F5054" s="2">
        <v>0.0</v>
      </c>
      <c r="G5054" s="4" t="s">
        <v>3237</v>
      </c>
      <c r="H5054" s="2" t="s">
        <v>3242</v>
      </c>
    </row>
    <row r="5055">
      <c r="A5055" s="54">
        <v>46235.0</v>
      </c>
      <c r="B5055" s="4" t="s">
        <v>288</v>
      </c>
      <c r="C5055" s="2" t="s">
        <v>1957</v>
      </c>
      <c r="D5055" s="2" t="s">
        <v>9298</v>
      </c>
      <c r="E5055" s="2">
        <v>0.0</v>
      </c>
      <c r="F5055" s="2">
        <v>0.0</v>
      </c>
      <c r="G5055" s="4" t="s">
        <v>3237</v>
      </c>
      <c r="H5055" s="2" t="s">
        <v>3242</v>
      </c>
    </row>
    <row r="5056">
      <c r="A5056" s="54">
        <v>46236.0</v>
      </c>
      <c r="B5056" s="4" t="s">
        <v>256</v>
      </c>
      <c r="C5056" s="2" t="s">
        <v>1957</v>
      </c>
      <c r="D5056" s="2" t="s">
        <v>9298</v>
      </c>
      <c r="E5056" s="2">
        <v>0.0</v>
      </c>
      <c r="F5056" s="2">
        <v>0.0</v>
      </c>
      <c r="G5056" s="4" t="s">
        <v>3237</v>
      </c>
      <c r="H5056" s="2" t="s">
        <v>3242</v>
      </c>
    </row>
    <row r="5057">
      <c r="A5057" s="54">
        <v>46237.0</v>
      </c>
      <c r="B5057" s="4" t="s">
        <v>180</v>
      </c>
      <c r="C5057" s="2" t="s">
        <v>1957</v>
      </c>
      <c r="D5057" s="2" t="s">
        <v>9298</v>
      </c>
      <c r="E5057" s="2">
        <v>0.0</v>
      </c>
      <c r="F5057" s="2">
        <v>0.0</v>
      </c>
      <c r="G5057" s="4" t="s">
        <v>3237</v>
      </c>
      <c r="H5057" s="2" t="s">
        <v>3242</v>
      </c>
    </row>
    <row r="5058">
      <c r="A5058" s="54">
        <v>46238.0</v>
      </c>
      <c r="B5058" s="4" t="s">
        <v>208</v>
      </c>
      <c r="C5058" s="2" t="s">
        <v>1957</v>
      </c>
      <c r="D5058" s="2" t="s">
        <v>9298</v>
      </c>
      <c r="E5058" s="2">
        <v>0.0</v>
      </c>
      <c r="F5058" s="2">
        <v>0.0</v>
      </c>
      <c r="G5058" s="4" t="s">
        <v>3237</v>
      </c>
      <c r="H5058" s="2" t="s">
        <v>3242</v>
      </c>
    </row>
    <row r="5059">
      <c r="A5059" s="54">
        <v>46239.0</v>
      </c>
      <c r="B5059" s="4" t="s">
        <v>303</v>
      </c>
      <c r="C5059" s="2" t="s">
        <v>1957</v>
      </c>
      <c r="D5059" s="2" t="s">
        <v>9298</v>
      </c>
      <c r="E5059" s="2">
        <v>0.0</v>
      </c>
      <c r="F5059" s="2">
        <v>0.0</v>
      </c>
      <c r="G5059" s="4" t="s">
        <v>3237</v>
      </c>
      <c r="H5059" s="2" t="s">
        <v>3242</v>
      </c>
    </row>
    <row r="5060">
      <c r="A5060" s="54">
        <v>46240.0</v>
      </c>
      <c r="B5060" s="4" t="s">
        <v>148</v>
      </c>
      <c r="C5060" s="2" t="s">
        <v>1957</v>
      </c>
      <c r="D5060" s="2" t="s">
        <v>9298</v>
      </c>
      <c r="E5060" s="2">
        <v>0.0</v>
      </c>
      <c r="F5060" s="2">
        <v>0.0</v>
      </c>
      <c r="G5060" s="4" t="s">
        <v>3237</v>
      </c>
      <c r="H5060" s="2" t="s">
        <v>3242</v>
      </c>
    </row>
    <row r="5061">
      <c r="A5061" s="54">
        <v>46241.0</v>
      </c>
      <c r="B5061" s="4" t="s">
        <v>196</v>
      </c>
      <c r="C5061" s="2" t="s">
        <v>1957</v>
      </c>
      <c r="D5061" s="2" t="s">
        <v>9298</v>
      </c>
      <c r="E5061" s="2">
        <v>0.0</v>
      </c>
      <c r="F5061" s="2">
        <v>0.0</v>
      </c>
      <c r="G5061" s="4" t="s">
        <v>3237</v>
      </c>
      <c r="H5061" s="2" t="s">
        <v>3242</v>
      </c>
    </row>
    <row r="5062">
      <c r="A5062" s="54">
        <v>46242.0</v>
      </c>
      <c r="B5062" s="4" t="s">
        <v>288</v>
      </c>
      <c r="C5062" s="2" t="s">
        <v>1957</v>
      </c>
      <c r="D5062" s="2" t="s">
        <v>9298</v>
      </c>
      <c r="E5062" s="2">
        <v>0.0</v>
      </c>
      <c r="F5062" s="2">
        <v>0.0</v>
      </c>
      <c r="G5062" s="4" t="s">
        <v>3237</v>
      </c>
      <c r="H5062" s="2" t="s">
        <v>3242</v>
      </c>
    </row>
    <row r="5063">
      <c r="A5063" s="54">
        <v>46243.0</v>
      </c>
      <c r="B5063" s="4" t="s">
        <v>256</v>
      </c>
      <c r="C5063" s="2" t="s">
        <v>1957</v>
      </c>
      <c r="D5063" s="2" t="s">
        <v>9298</v>
      </c>
      <c r="E5063" s="2">
        <v>0.0</v>
      </c>
      <c r="F5063" s="2">
        <v>0.0</v>
      </c>
      <c r="G5063" s="4" t="s">
        <v>3237</v>
      </c>
      <c r="H5063" s="2" t="s">
        <v>3242</v>
      </c>
    </row>
    <row r="5064">
      <c r="A5064" s="54">
        <v>46244.0</v>
      </c>
      <c r="B5064" s="4" t="s">
        <v>180</v>
      </c>
      <c r="C5064" s="2" t="s">
        <v>1957</v>
      </c>
      <c r="D5064" s="2" t="s">
        <v>9298</v>
      </c>
      <c r="E5064" s="2">
        <v>0.0</v>
      </c>
      <c r="F5064" s="2">
        <v>0.0</v>
      </c>
      <c r="G5064" s="4" t="s">
        <v>3237</v>
      </c>
      <c r="H5064" s="2" t="s">
        <v>3242</v>
      </c>
    </row>
    <row r="5065">
      <c r="A5065" s="54">
        <v>46245.0</v>
      </c>
      <c r="B5065" s="4" t="s">
        <v>208</v>
      </c>
      <c r="C5065" s="2" t="s">
        <v>1957</v>
      </c>
      <c r="D5065" s="2" t="s">
        <v>9298</v>
      </c>
      <c r="E5065" s="2">
        <v>0.0</v>
      </c>
      <c r="F5065" s="2">
        <v>0.0</v>
      </c>
      <c r="G5065" s="4" t="s">
        <v>3237</v>
      </c>
      <c r="H5065" s="2" t="s">
        <v>3242</v>
      </c>
    </row>
    <row r="5066">
      <c r="A5066" s="54">
        <v>46246.0</v>
      </c>
      <c r="B5066" s="4" t="s">
        <v>303</v>
      </c>
      <c r="C5066" s="2" t="s">
        <v>1957</v>
      </c>
      <c r="D5066" s="2" t="s">
        <v>9298</v>
      </c>
      <c r="E5066" s="2">
        <v>0.0</v>
      </c>
      <c r="F5066" s="2">
        <v>0.0</v>
      </c>
      <c r="G5066" s="4" t="s">
        <v>3237</v>
      </c>
      <c r="H5066" s="2" t="s">
        <v>3242</v>
      </c>
    </row>
    <row r="5067">
      <c r="A5067" s="54">
        <v>46247.0</v>
      </c>
      <c r="B5067" s="4" t="s">
        <v>148</v>
      </c>
      <c r="C5067" s="2" t="s">
        <v>1957</v>
      </c>
      <c r="D5067" s="2" t="s">
        <v>9298</v>
      </c>
      <c r="E5067" s="2">
        <v>0.0</v>
      </c>
      <c r="F5067" s="2">
        <v>0.0</v>
      </c>
      <c r="G5067" s="4" t="s">
        <v>3237</v>
      </c>
      <c r="H5067" s="2" t="s">
        <v>3242</v>
      </c>
    </row>
    <row r="5068">
      <c r="A5068" s="54">
        <v>46248.0</v>
      </c>
      <c r="B5068" s="4" t="s">
        <v>196</v>
      </c>
      <c r="C5068" s="2" t="s">
        <v>1957</v>
      </c>
      <c r="D5068" s="2" t="s">
        <v>9298</v>
      </c>
      <c r="E5068" s="2">
        <v>0.0</v>
      </c>
      <c r="F5068" s="2">
        <v>0.0</v>
      </c>
      <c r="G5068" s="4" t="s">
        <v>3237</v>
      </c>
      <c r="H5068" s="2" t="s">
        <v>3242</v>
      </c>
    </row>
    <row r="5069">
      <c r="A5069" s="54">
        <v>46249.0</v>
      </c>
      <c r="B5069" s="4" t="s">
        <v>288</v>
      </c>
      <c r="C5069" s="2" t="s">
        <v>1957</v>
      </c>
      <c r="D5069" s="2" t="s">
        <v>9298</v>
      </c>
      <c r="E5069" s="2">
        <v>0.0</v>
      </c>
      <c r="F5069" s="2">
        <v>0.0</v>
      </c>
      <c r="G5069" s="4" t="s">
        <v>3237</v>
      </c>
      <c r="H5069" s="2" t="s">
        <v>3242</v>
      </c>
    </row>
    <row r="5070">
      <c r="A5070" s="54">
        <v>46250.0</v>
      </c>
      <c r="B5070" s="4" t="s">
        <v>256</v>
      </c>
      <c r="C5070" s="2" t="s">
        <v>1957</v>
      </c>
      <c r="D5070" s="2" t="s">
        <v>9298</v>
      </c>
      <c r="E5070" s="2">
        <v>1.0</v>
      </c>
      <c r="F5070" s="2">
        <v>1.0</v>
      </c>
      <c r="G5070" s="4" t="s">
        <v>3237</v>
      </c>
      <c r="H5070" s="2" t="s">
        <v>3242</v>
      </c>
    </row>
    <row r="5071">
      <c r="A5071" s="54">
        <v>46251.0</v>
      </c>
      <c r="B5071" s="4" t="s">
        <v>180</v>
      </c>
      <c r="C5071" s="2" t="s">
        <v>1957</v>
      </c>
      <c r="D5071" s="2" t="s">
        <v>9298</v>
      </c>
      <c r="E5071" s="2">
        <v>0.0</v>
      </c>
      <c r="F5071" s="2">
        <v>0.0</v>
      </c>
      <c r="G5071" s="4" t="s">
        <v>3237</v>
      </c>
      <c r="H5071" s="2" t="s">
        <v>3242</v>
      </c>
    </row>
    <row r="5072">
      <c r="A5072" s="54">
        <v>46252.0</v>
      </c>
      <c r="B5072" s="4" t="s">
        <v>208</v>
      </c>
      <c r="C5072" s="2" t="s">
        <v>1957</v>
      </c>
      <c r="D5072" s="2" t="s">
        <v>9298</v>
      </c>
      <c r="E5072" s="2">
        <v>0.0</v>
      </c>
      <c r="F5072" s="2">
        <v>0.0</v>
      </c>
      <c r="G5072" s="4" t="s">
        <v>3237</v>
      </c>
      <c r="H5072" s="2" t="s">
        <v>3242</v>
      </c>
    </row>
    <row r="5073">
      <c r="A5073" s="54">
        <v>46253.0</v>
      </c>
      <c r="B5073" s="4" t="s">
        <v>303</v>
      </c>
      <c r="C5073" s="2" t="s">
        <v>1957</v>
      </c>
      <c r="D5073" s="2" t="s">
        <v>9298</v>
      </c>
      <c r="E5073" s="2">
        <v>0.0</v>
      </c>
      <c r="F5073" s="2">
        <v>0.0</v>
      </c>
      <c r="G5073" s="4" t="s">
        <v>3237</v>
      </c>
      <c r="H5073" s="2" t="s">
        <v>3242</v>
      </c>
    </row>
    <row r="5074">
      <c r="A5074" s="54">
        <v>46254.0</v>
      </c>
      <c r="B5074" s="4" t="s">
        <v>148</v>
      </c>
      <c r="C5074" s="2" t="s">
        <v>1957</v>
      </c>
      <c r="D5074" s="2" t="s">
        <v>9298</v>
      </c>
      <c r="E5074" s="2">
        <v>0.0</v>
      </c>
      <c r="F5074" s="2">
        <v>0.0</v>
      </c>
      <c r="G5074" s="4" t="s">
        <v>3237</v>
      </c>
      <c r="H5074" s="2" t="s">
        <v>3242</v>
      </c>
    </row>
    <row r="5075">
      <c r="A5075" s="54">
        <v>46255.0</v>
      </c>
      <c r="B5075" s="4" t="s">
        <v>196</v>
      </c>
      <c r="C5075" s="2" t="s">
        <v>1957</v>
      </c>
      <c r="D5075" s="2" t="s">
        <v>9298</v>
      </c>
      <c r="E5075" s="2">
        <v>0.0</v>
      </c>
      <c r="F5075" s="2">
        <v>0.0</v>
      </c>
      <c r="G5075" s="4" t="s">
        <v>3237</v>
      </c>
      <c r="H5075" s="2" t="s">
        <v>3242</v>
      </c>
    </row>
    <row r="5076">
      <c r="A5076" s="54">
        <v>46256.0</v>
      </c>
      <c r="B5076" s="4" t="s">
        <v>288</v>
      </c>
      <c r="C5076" s="2" t="s">
        <v>1957</v>
      </c>
      <c r="D5076" s="2" t="s">
        <v>9298</v>
      </c>
      <c r="E5076" s="2">
        <v>0.0</v>
      </c>
      <c r="F5076" s="2">
        <v>0.0</v>
      </c>
      <c r="G5076" s="4" t="s">
        <v>3237</v>
      </c>
      <c r="H5076" s="2" t="s">
        <v>3242</v>
      </c>
    </row>
    <row r="5077">
      <c r="A5077" s="54">
        <v>46257.0</v>
      </c>
      <c r="B5077" s="4" t="s">
        <v>256</v>
      </c>
      <c r="C5077" s="2" t="s">
        <v>1957</v>
      </c>
      <c r="D5077" s="2" t="s">
        <v>9298</v>
      </c>
      <c r="E5077" s="2">
        <v>0.0</v>
      </c>
      <c r="F5077" s="2">
        <v>0.0</v>
      </c>
      <c r="G5077" s="4" t="s">
        <v>3237</v>
      </c>
      <c r="H5077" s="2" t="s">
        <v>3242</v>
      </c>
    </row>
    <row r="5078">
      <c r="A5078" s="54">
        <v>46258.0</v>
      </c>
      <c r="B5078" s="4" t="s">
        <v>180</v>
      </c>
      <c r="C5078" s="2" t="s">
        <v>1957</v>
      </c>
      <c r="D5078" s="2" t="s">
        <v>9298</v>
      </c>
      <c r="E5078" s="2">
        <v>0.0</v>
      </c>
      <c r="F5078" s="2">
        <v>0.0</v>
      </c>
      <c r="G5078" s="4" t="s">
        <v>3237</v>
      </c>
      <c r="H5078" s="2" t="s">
        <v>3242</v>
      </c>
    </row>
    <row r="5079">
      <c r="A5079" s="54">
        <v>46259.0</v>
      </c>
      <c r="B5079" s="4" t="s">
        <v>208</v>
      </c>
      <c r="C5079" s="2" t="s">
        <v>1957</v>
      </c>
      <c r="D5079" s="2" t="s">
        <v>9298</v>
      </c>
      <c r="E5079" s="2">
        <v>0.0</v>
      </c>
      <c r="F5079" s="2">
        <v>0.0</v>
      </c>
      <c r="G5079" s="4" t="s">
        <v>3237</v>
      </c>
      <c r="H5079" s="2" t="s">
        <v>3242</v>
      </c>
    </row>
    <row r="5080">
      <c r="A5080" s="54">
        <v>46260.0</v>
      </c>
      <c r="B5080" s="4" t="s">
        <v>303</v>
      </c>
      <c r="C5080" s="2" t="s">
        <v>1957</v>
      </c>
      <c r="D5080" s="2" t="s">
        <v>9298</v>
      </c>
      <c r="E5080" s="2">
        <v>0.0</v>
      </c>
      <c r="F5080" s="2">
        <v>0.0</v>
      </c>
      <c r="G5080" s="4" t="s">
        <v>3237</v>
      </c>
      <c r="H5080" s="2" t="s">
        <v>3242</v>
      </c>
    </row>
    <row r="5081">
      <c r="A5081" s="54">
        <v>46261.0</v>
      </c>
      <c r="B5081" s="4" t="s">
        <v>148</v>
      </c>
      <c r="C5081" s="2" t="s">
        <v>1957</v>
      </c>
      <c r="D5081" s="2" t="s">
        <v>9298</v>
      </c>
      <c r="E5081" s="2">
        <v>1.0</v>
      </c>
      <c r="F5081" s="2">
        <v>1.0</v>
      </c>
      <c r="G5081" s="4" t="s">
        <v>3237</v>
      </c>
      <c r="H5081" s="2" t="s">
        <v>3242</v>
      </c>
    </row>
    <row r="5082">
      <c r="A5082" s="54">
        <v>46262.0</v>
      </c>
      <c r="B5082" s="4" t="s">
        <v>196</v>
      </c>
      <c r="C5082" s="2" t="s">
        <v>1957</v>
      </c>
      <c r="D5082" s="2" t="s">
        <v>9298</v>
      </c>
      <c r="E5082" s="2">
        <v>0.0</v>
      </c>
      <c r="F5082" s="2">
        <v>0.0</v>
      </c>
      <c r="G5082" s="4" t="s">
        <v>3237</v>
      </c>
      <c r="H5082" s="2" t="s">
        <v>3242</v>
      </c>
    </row>
    <row r="5083">
      <c r="A5083" s="54">
        <v>46263.0</v>
      </c>
      <c r="B5083" s="4" t="s">
        <v>288</v>
      </c>
      <c r="C5083" s="2" t="s">
        <v>1957</v>
      </c>
      <c r="D5083" s="2" t="s">
        <v>9298</v>
      </c>
      <c r="E5083" s="2">
        <v>0.0</v>
      </c>
      <c r="F5083" s="2">
        <v>0.0</v>
      </c>
      <c r="G5083" s="4" t="s">
        <v>3237</v>
      </c>
      <c r="H5083" s="2" t="s">
        <v>3242</v>
      </c>
    </row>
    <row r="5084">
      <c r="A5084" s="54">
        <v>46264.0</v>
      </c>
      <c r="B5084" s="4" t="s">
        <v>256</v>
      </c>
      <c r="C5084" s="2" t="s">
        <v>1957</v>
      </c>
      <c r="D5084" s="2" t="s">
        <v>9298</v>
      </c>
      <c r="E5084" s="2">
        <v>0.0</v>
      </c>
      <c r="F5084" s="2">
        <v>0.0</v>
      </c>
      <c r="G5084" s="4" t="s">
        <v>3237</v>
      </c>
      <c r="H5084" s="2" t="s">
        <v>3242</v>
      </c>
    </row>
    <row r="5085">
      <c r="A5085" s="54">
        <v>46265.0</v>
      </c>
      <c r="B5085" s="4" t="s">
        <v>180</v>
      </c>
      <c r="C5085" s="2" t="s">
        <v>1957</v>
      </c>
      <c r="D5085" s="2" t="s">
        <v>9298</v>
      </c>
      <c r="E5085" s="2">
        <v>0.0</v>
      </c>
      <c r="F5085" s="2">
        <v>0.0</v>
      </c>
      <c r="G5085" s="4" t="s">
        <v>3237</v>
      </c>
      <c r="H5085" s="2" t="s">
        <v>3242</v>
      </c>
    </row>
    <row r="5086">
      <c r="A5086" s="54">
        <v>46266.0</v>
      </c>
      <c r="B5086" s="4" t="s">
        <v>208</v>
      </c>
      <c r="C5086" s="2" t="s">
        <v>1957</v>
      </c>
      <c r="D5086" s="2" t="s">
        <v>9298</v>
      </c>
      <c r="E5086" s="2">
        <v>0.0</v>
      </c>
      <c r="F5086" s="2">
        <v>0.0</v>
      </c>
      <c r="G5086" s="4" t="s">
        <v>3237</v>
      </c>
      <c r="H5086" s="2" t="s">
        <v>3242</v>
      </c>
    </row>
    <row r="5087">
      <c r="A5087" s="54">
        <v>46267.0</v>
      </c>
      <c r="B5087" s="4" t="s">
        <v>303</v>
      </c>
      <c r="C5087" s="2" t="s">
        <v>1957</v>
      </c>
      <c r="D5087" s="2" t="s">
        <v>9298</v>
      </c>
      <c r="E5087" s="2">
        <v>0.0</v>
      </c>
      <c r="F5087" s="2">
        <v>0.0</v>
      </c>
      <c r="G5087" s="4" t="s">
        <v>3237</v>
      </c>
      <c r="H5087" s="2" t="s">
        <v>3242</v>
      </c>
    </row>
    <row r="5088">
      <c r="A5088" s="54">
        <v>46268.0</v>
      </c>
      <c r="B5088" s="4" t="s">
        <v>148</v>
      </c>
      <c r="C5088" s="2" t="s">
        <v>1957</v>
      </c>
      <c r="D5088" s="2" t="s">
        <v>9298</v>
      </c>
      <c r="E5088" s="2">
        <v>0.0</v>
      </c>
      <c r="F5088" s="2">
        <v>0.0</v>
      </c>
      <c r="G5088" s="4" t="s">
        <v>3237</v>
      </c>
      <c r="H5088" s="2" t="s">
        <v>3242</v>
      </c>
    </row>
    <row r="5089">
      <c r="A5089" s="54">
        <v>46269.0</v>
      </c>
      <c r="B5089" s="4" t="s">
        <v>196</v>
      </c>
      <c r="C5089" s="2" t="s">
        <v>1957</v>
      </c>
      <c r="D5089" s="2" t="s">
        <v>9298</v>
      </c>
      <c r="E5089" s="2">
        <v>0.0</v>
      </c>
      <c r="F5089" s="2">
        <v>0.0</v>
      </c>
      <c r="G5089" s="4" t="s">
        <v>3237</v>
      </c>
      <c r="H5089" s="2" t="s">
        <v>3242</v>
      </c>
    </row>
    <row r="5090">
      <c r="A5090" s="54">
        <v>46270.0</v>
      </c>
      <c r="B5090" s="4" t="s">
        <v>288</v>
      </c>
      <c r="C5090" s="2" t="s">
        <v>1957</v>
      </c>
      <c r="D5090" s="2" t="s">
        <v>9298</v>
      </c>
      <c r="E5090" s="2">
        <v>0.0</v>
      </c>
      <c r="F5090" s="2">
        <v>0.0</v>
      </c>
      <c r="G5090" s="4" t="s">
        <v>3237</v>
      </c>
      <c r="H5090" s="2" t="s">
        <v>3242</v>
      </c>
    </row>
    <row r="5091">
      <c r="A5091" s="54">
        <v>46271.0</v>
      </c>
      <c r="B5091" s="4" t="s">
        <v>256</v>
      </c>
      <c r="C5091" s="2" t="s">
        <v>1957</v>
      </c>
      <c r="D5091" s="2" t="s">
        <v>9298</v>
      </c>
      <c r="E5091" s="2">
        <v>0.0</v>
      </c>
      <c r="F5091" s="2">
        <v>0.0</v>
      </c>
      <c r="G5091" s="4" t="s">
        <v>3237</v>
      </c>
      <c r="H5091" s="2" t="s">
        <v>3242</v>
      </c>
    </row>
    <row r="5092">
      <c r="A5092" s="54">
        <v>46272.0</v>
      </c>
      <c r="B5092" s="4" t="s">
        <v>180</v>
      </c>
      <c r="C5092" s="2" t="s">
        <v>1957</v>
      </c>
      <c r="D5092" s="2" t="s">
        <v>9298</v>
      </c>
      <c r="E5092" s="2">
        <v>0.0</v>
      </c>
      <c r="F5092" s="2">
        <v>0.0</v>
      </c>
      <c r="G5092" s="4" t="s">
        <v>3237</v>
      </c>
      <c r="H5092" s="2" t="s">
        <v>3242</v>
      </c>
    </row>
    <row r="5093">
      <c r="A5093" s="54">
        <v>46273.0</v>
      </c>
      <c r="B5093" s="4" t="s">
        <v>208</v>
      </c>
      <c r="C5093" s="2" t="s">
        <v>1957</v>
      </c>
      <c r="D5093" s="2" t="s">
        <v>9298</v>
      </c>
      <c r="E5093" s="2">
        <v>0.0</v>
      </c>
      <c r="F5093" s="2">
        <v>0.0</v>
      </c>
      <c r="G5093" s="4" t="s">
        <v>3237</v>
      </c>
      <c r="H5093" s="2" t="s">
        <v>3242</v>
      </c>
    </row>
    <row r="5094">
      <c r="A5094" s="54">
        <v>46274.0</v>
      </c>
      <c r="B5094" s="4" t="s">
        <v>303</v>
      </c>
      <c r="C5094" s="2" t="s">
        <v>1957</v>
      </c>
      <c r="D5094" s="2" t="s">
        <v>9298</v>
      </c>
      <c r="E5094" s="2">
        <v>0.0</v>
      </c>
      <c r="F5094" s="2">
        <v>0.0</v>
      </c>
      <c r="G5094" s="4" t="s">
        <v>3237</v>
      </c>
      <c r="H5094" s="2" t="s">
        <v>3242</v>
      </c>
    </row>
    <row r="5095">
      <c r="A5095" s="54">
        <v>46275.0</v>
      </c>
      <c r="B5095" s="4" t="s">
        <v>148</v>
      </c>
      <c r="C5095" s="2" t="s">
        <v>1957</v>
      </c>
      <c r="D5095" s="2" t="s">
        <v>9298</v>
      </c>
      <c r="E5095" s="2">
        <v>0.0</v>
      </c>
      <c r="F5095" s="2">
        <v>0.0</v>
      </c>
      <c r="G5095" s="4" t="s">
        <v>3237</v>
      </c>
      <c r="H5095" s="2" t="s">
        <v>3242</v>
      </c>
    </row>
    <row r="5096">
      <c r="A5096" s="54">
        <v>46276.0</v>
      </c>
      <c r="B5096" s="4" t="s">
        <v>196</v>
      </c>
      <c r="C5096" s="2" t="s">
        <v>1957</v>
      </c>
      <c r="D5096" s="2" t="s">
        <v>9298</v>
      </c>
      <c r="E5096" s="2">
        <v>0.0</v>
      </c>
      <c r="F5096" s="2">
        <v>0.0</v>
      </c>
      <c r="G5096" s="4" t="s">
        <v>3237</v>
      </c>
      <c r="H5096" s="2" t="s">
        <v>3242</v>
      </c>
    </row>
    <row r="5097">
      <c r="A5097" s="54">
        <v>46277.0</v>
      </c>
      <c r="B5097" s="4" t="s">
        <v>288</v>
      </c>
      <c r="C5097" s="2" t="s">
        <v>1957</v>
      </c>
      <c r="D5097" s="2" t="s">
        <v>9298</v>
      </c>
      <c r="E5097" s="2">
        <v>0.0</v>
      </c>
      <c r="F5097" s="2">
        <v>0.0</v>
      </c>
      <c r="G5097" s="4" t="s">
        <v>3237</v>
      </c>
      <c r="H5097" s="2" t="s">
        <v>3242</v>
      </c>
    </row>
    <row r="5098">
      <c r="A5098" s="54">
        <v>46278.0</v>
      </c>
      <c r="B5098" s="4" t="s">
        <v>256</v>
      </c>
      <c r="C5098" s="2" t="s">
        <v>1957</v>
      </c>
      <c r="D5098" s="2" t="s">
        <v>9298</v>
      </c>
      <c r="E5098" s="2">
        <v>0.0</v>
      </c>
      <c r="F5098" s="2">
        <v>0.0</v>
      </c>
      <c r="G5098" s="4" t="s">
        <v>3237</v>
      </c>
      <c r="H5098" s="2" t="s">
        <v>3242</v>
      </c>
    </row>
    <row r="5099">
      <c r="A5099" s="54">
        <v>46279.0</v>
      </c>
      <c r="B5099" s="4" t="s">
        <v>180</v>
      </c>
      <c r="C5099" s="2" t="s">
        <v>1957</v>
      </c>
      <c r="D5099" s="2" t="s">
        <v>9298</v>
      </c>
      <c r="E5099" s="2">
        <v>0.0</v>
      </c>
      <c r="F5099" s="2">
        <v>0.0</v>
      </c>
      <c r="G5099" s="4" t="s">
        <v>3237</v>
      </c>
      <c r="H5099" s="2" t="s">
        <v>3242</v>
      </c>
    </row>
    <row r="5100">
      <c r="A5100" s="54">
        <v>46280.0</v>
      </c>
      <c r="B5100" s="4" t="s">
        <v>208</v>
      </c>
      <c r="C5100" s="2" t="s">
        <v>1957</v>
      </c>
      <c r="D5100" s="2" t="s">
        <v>9298</v>
      </c>
      <c r="E5100" s="2">
        <v>0.0</v>
      </c>
      <c r="F5100" s="2">
        <v>0.0</v>
      </c>
      <c r="G5100" s="4" t="s">
        <v>3237</v>
      </c>
      <c r="H5100" s="2" t="s">
        <v>3242</v>
      </c>
    </row>
    <row r="5101">
      <c r="A5101" s="54">
        <v>46281.0</v>
      </c>
      <c r="B5101" s="4" t="s">
        <v>303</v>
      </c>
      <c r="C5101" s="2" t="s">
        <v>1957</v>
      </c>
      <c r="D5101" s="2" t="s">
        <v>9298</v>
      </c>
      <c r="E5101" s="2">
        <v>0.0</v>
      </c>
      <c r="F5101" s="2">
        <v>0.0</v>
      </c>
      <c r="G5101" s="4" t="s">
        <v>3237</v>
      </c>
      <c r="H5101" s="2" t="s">
        <v>3242</v>
      </c>
    </row>
    <row r="5102">
      <c r="A5102" s="54">
        <v>46282.0</v>
      </c>
      <c r="B5102" s="4" t="s">
        <v>148</v>
      </c>
      <c r="C5102" s="2" t="s">
        <v>1957</v>
      </c>
      <c r="D5102" s="2" t="s">
        <v>9298</v>
      </c>
      <c r="E5102" s="2">
        <v>0.0</v>
      </c>
      <c r="F5102" s="2">
        <v>0.0</v>
      </c>
      <c r="G5102" s="4" t="s">
        <v>3237</v>
      </c>
      <c r="H5102" s="2" t="s">
        <v>3242</v>
      </c>
    </row>
    <row r="5103">
      <c r="A5103" s="54">
        <v>46283.0</v>
      </c>
      <c r="B5103" s="4" t="s">
        <v>196</v>
      </c>
      <c r="C5103" s="2" t="s">
        <v>1957</v>
      </c>
      <c r="D5103" s="2" t="s">
        <v>9298</v>
      </c>
      <c r="E5103" s="2">
        <v>0.0</v>
      </c>
      <c r="F5103" s="2">
        <v>0.0</v>
      </c>
      <c r="G5103" s="4" t="s">
        <v>3237</v>
      </c>
      <c r="H5103" s="2" t="s">
        <v>3242</v>
      </c>
    </row>
    <row r="5104">
      <c r="A5104" s="54">
        <v>46284.0</v>
      </c>
      <c r="B5104" s="4" t="s">
        <v>288</v>
      </c>
      <c r="C5104" s="2" t="s">
        <v>1957</v>
      </c>
      <c r="D5104" s="2" t="s">
        <v>9298</v>
      </c>
      <c r="E5104" s="2">
        <v>0.0</v>
      </c>
      <c r="F5104" s="2">
        <v>0.0</v>
      </c>
      <c r="G5104" s="4" t="s">
        <v>3237</v>
      </c>
      <c r="H5104" s="2" t="s">
        <v>3242</v>
      </c>
    </row>
    <row r="5105">
      <c r="A5105" s="54">
        <v>46285.0</v>
      </c>
      <c r="B5105" s="4" t="s">
        <v>256</v>
      </c>
      <c r="C5105" s="2" t="s">
        <v>1957</v>
      </c>
      <c r="D5105" s="2" t="s">
        <v>9298</v>
      </c>
      <c r="E5105" s="2">
        <v>0.0</v>
      </c>
      <c r="F5105" s="2">
        <v>0.0</v>
      </c>
      <c r="G5105" s="4" t="s">
        <v>3237</v>
      </c>
      <c r="H5105" s="2" t="s">
        <v>3242</v>
      </c>
    </row>
    <row r="5106">
      <c r="A5106" s="54">
        <v>46286.0</v>
      </c>
      <c r="B5106" s="4" t="s">
        <v>180</v>
      </c>
      <c r="C5106" s="2" t="s">
        <v>1957</v>
      </c>
      <c r="D5106" s="2" t="s">
        <v>9298</v>
      </c>
      <c r="E5106" s="2">
        <v>0.0</v>
      </c>
      <c r="F5106" s="2">
        <v>0.0</v>
      </c>
      <c r="G5106" s="4" t="s">
        <v>3237</v>
      </c>
      <c r="H5106" s="2" t="s">
        <v>3242</v>
      </c>
    </row>
    <row r="5107">
      <c r="A5107" s="54">
        <v>46287.0</v>
      </c>
      <c r="B5107" s="4" t="s">
        <v>208</v>
      </c>
      <c r="C5107" s="2" t="s">
        <v>1957</v>
      </c>
      <c r="D5107" s="2" t="s">
        <v>9298</v>
      </c>
      <c r="E5107" s="2">
        <v>1.0</v>
      </c>
      <c r="F5107" s="2">
        <v>1.0</v>
      </c>
      <c r="G5107" s="4" t="s">
        <v>3237</v>
      </c>
      <c r="H5107" s="2" t="s">
        <v>3242</v>
      </c>
    </row>
    <row r="5108">
      <c r="A5108" s="54">
        <v>46288.0</v>
      </c>
      <c r="B5108" s="4" t="s">
        <v>303</v>
      </c>
      <c r="C5108" s="2" t="s">
        <v>1957</v>
      </c>
      <c r="D5108" s="2" t="s">
        <v>9298</v>
      </c>
      <c r="E5108" s="2">
        <v>0.0</v>
      </c>
      <c r="F5108" s="2">
        <v>0.0</v>
      </c>
      <c r="G5108" s="4" t="s">
        <v>3237</v>
      </c>
      <c r="H5108" s="2" t="s">
        <v>3242</v>
      </c>
    </row>
    <row r="5109">
      <c r="A5109" s="54">
        <v>46289.0</v>
      </c>
      <c r="B5109" s="4" t="s">
        <v>148</v>
      </c>
      <c r="C5109" s="2" t="s">
        <v>1957</v>
      </c>
      <c r="D5109" s="2" t="s">
        <v>9298</v>
      </c>
      <c r="E5109" s="2">
        <v>0.0</v>
      </c>
      <c r="F5109" s="2">
        <v>0.0</v>
      </c>
      <c r="G5109" s="4" t="s">
        <v>3237</v>
      </c>
      <c r="H5109" s="2" t="s">
        <v>3242</v>
      </c>
    </row>
    <row r="5110">
      <c r="A5110" s="54">
        <v>46290.0</v>
      </c>
      <c r="B5110" s="4" t="s">
        <v>196</v>
      </c>
      <c r="C5110" s="2" t="s">
        <v>1957</v>
      </c>
      <c r="D5110" s="2" t="s">
        <v>9298</v>
      </c>
      <c r="E5110" s="2">
        <v>0.0</v>
      </c>
      <c r="F5110" s="2">
        <v>0.0</v>
      </c>
      <c r="G5110" s="4" t="s">
        <v>3237</v>
      </c>
      <c r="H5110" s="2" t="s">
        <v>3242</v>
      </c>
    </row>
    <row r="5111">
      <c r="A5111" s="54">
        <v>46291.0</v>
      </c>
      <c r="B5111" s="4" t="s">
        <v>288</v>
      </c>
      <c r="C5111" s="2" t="s">
        <v>1957</v>
      </c>
      <c r="D5111" s="2" t="s">
        <v>9298</v>
      </c>
      <c r="E5111" s="2">
        <v>0.0</v>
      </c>
      <c r="F5111" s="2">
        <v>0.0</v>
      </c>
      <c r="G5111" s="4" t="s">
        <v>3237</v>
      </c>
      <c r="H5111" s="2" t="s">
        <v>3242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1" t="s">
        <v>3337</v>
      </c>
      <c r="B1" s="91" t="s">
        <v>3338</v>
      </c>
      <c r="C1" s="91" t="s">
        <v>103</v>
      </c>
      <c r="D1" s="91" t="s">
        <v>104</v>
      </c>
      <c r="E1" s="91" t="s">
        <v>106</v>
      </c>
      <c r="F1" s="91" t="s">
        <v>9</v>
      </c>
      <c r="G1" s="91" t="s">
        <v>10</v>
      </c>
      <c r="H1" s="91" t="s">
        <v>11</v>
      </c>
      <c r="I1" s="91" t="s">
        <v>12</v>
      </c>
      <c r="J1" s="92" t="s">
        <v>3339</v>
      </c>
      <c r="K1" s="92" t="s">
        <v>71</v>
      </c>
      <c r="L1" s="92" t="s">
        <v>15</v>
      </c>
      <c r="M1" s="92" t="s">
        <v>16</v>
      </c>
      <c r="N1" s="92" t="s">
        <v>3340</v>
      </c>
      <c r="O1" s="92" t="s">
        <v>99</v>
      </c>
      <c r="P1" s="91" t="s">
        <v>3341</v>
      </c>
      <c r="Q1" s="92" t="s">
        <v>3342</v>
      </c>
      <c r="R1" s="92" t="s">
        <v>3343</v>
      </c>
      <c r="S1" s="92" t="s">
        <v>3344</v>
      </c>
      <c r="T1" s="91" t="s">
        <v>84</v>
      </c>
      <c r="U1" s="91" t="s">
        <v>3345</v>
      </c>
      <c r="V1" s="91" t="s">
        <v>3346</v>
      </c>
      <c r="W1" s="91" t="s">
        <v>3347</v>
      </c>
      <c r="X1" s="91" t="s">
        <v>3348</v>
      </c>
      <c r="Y1" s="91" t="s">
        <v>93</v>
      </c>
      <c r="Z1" s="91" t="s">
        <v>95</v>
      </c>
      <c r="AA1" s="92" t="s">
        <v>97</v>
      </c>
      <c r="AB1" s="91" t="s">
        <v>3349</v>
      </c>
      <c r="AC1" s="91" t="s">
        <v>3350</v>
      </c>
      <c r="AD1" s="91" t="s">
        <v>3351</v>
      </c>
      <c r="AE1" s="91" t="s">
        <v>3352</v>
      </c>
      <c r="AF1" s="91" t="s">
        <v>3353</v>
      </c>
      <c r="AG1" s="91" t="s">
        <v>3354</v>
      </c>
      <c r="AH1" s="91" t="s">
        <v>3355</v>
      </c>
      <c r="AI1" s="91" t="s">
        <v>3356</v>
      </c>
      <c r="AJ1" s="92" t="s">
        <v>3357</v>
      </c>
      <c r="AK1" s="91" t="s">
        <v>3358</v>
      </c>
      <c r="AL1" s="91" t="s">
        <v>2704</v>
      </c>
      <c r="AM1" s="91" t="s">
        <v>2740</v>
      </c>
    </row>
    <row r="2">
      <c r="A2" s="24">
        <f t="shared" ref="A2:A15" si="1">B2-1</f>
        <v>46306</v>
      </c>
      <c r="B2" s="24">
        <f>'Дашборд'!$B$2</f>
        <v>46307</v>
      </c>
      <c r="C2" s="85" t="str">
        <f>'Налаштування'!R39</f>
        <v>Київ</v>
      </c>
      <c r="D2" s="22" t="s">
        <v>146</v>
      </c>
      <c r="E2" s="23" t="str">
        <f>'Дашборд'!$E$2</f>
        <v>Понеділок</v>
      </c>
      <c r="F2" s="98">
        <f t="array" ref="F2">INDEX('Дашборд'!$B$5:$B$18,MATCH(C2,'Дашборд'!$A$5:$A$18,0))</f>
        <v>0</v>
      </c>
      <c r="G2" s="98">
        <f t="array" ref="G2">INDEX('Дашборд'!$C$5:$C$18,MATCH(C2,'Дашборд'!$A$5:$A$18,0))</f>
        <v>0</v>
      </c>
      <c r="H2" s="98">
        <f t="array" ref="H2">INDEX('Дашборд'!$D$5:$D$18,MATCH(C2,'Дашборд'!$A$5:$A$18,0))</f>
        <v>0.08</v>
      </c>
      <c r="I2" s="98">
        <f t="array" ref="I2">INDEX('Дашборд'!$E$5:$E$18,MATCH(C2,'Дашборд'!$A$5:$A$18,0))</f>
        <v>0.03846153846</v>
      </c>
      <c r="J2" s="98">
        <f t="array" ref="J2">INDEX('Дашборд'!$F$5:$F$18,MATCH(C2,'Дашборд'!$A$5:$A$18,0))</f>
        <v>0.1167918588</v>
      </c>
      <c r="K2" s="23" t="str">
        <f t="array" ref="K2">INDEX('Дашборд'!$G$5:$G$18,MATCH(C2,'Дашборд'!$A$5:$A$18,0))</f>
        <v>Четвер</v>
      </c>
      <c r="L2" s="98">
        <f t="array" ref="L2">INDEX('Дашборд'!$H$5:$H$18,MATCH(C2,'Дашборд'!$A$5:$A$18,0))</f>
        <v>0.3333333333</v>
      </c>
      <c r="M2" s="23" t="str">
        <f t="array" ref="M2">INDEX('Дашборд'!$I$5:$I$18,MATCH(C2,'Дашборд'!$A$5:$A$18,0))</f>
        <v>—</v>
      </c>
      <c r="N2" s="23" t="str">
        <f>'Глобальні хвилі'!$N$4</f>
        <v>Очікуємо новий цикл</v>
      </c>
      <c r="O2" s="98" t="str">
        <f t="array" ref="O2">IFNA(INDEX('Оперативна оцінка'!$B:$O,MATCH("Робочий % - після індикаторів",'Оперативна оцінка'!$A:$A,0),MATCH(C2,'Оперативна оцінка'!$B$4:$O$4,0)),"")</f>
        <v/>
      </c>
      <c r="P2" s="23" t="str">
        <f t="array" ref="P2">INDEX('Оперативна оцінка'!$B$13:$O$13,1,MATCH(C2,'Оперативна оцінка'!$B$4:$O$4,0))</f>
        <v/>
      </c>
      <c r="Q2" s="23" t="str">
        <f>IFERROR(__xludf.DUMMYFUNCTION("IF(B2&lt;=DATE(2026,9,29),IFERROR(INDEX(FILTER('Архів оцінок'!$Q$2:$Q$7000,'Архів оцінок'!$B$2:$B$7000=B2,'Архів оцінок'!$C$2:$C$7000=C2,'Архів оцінок'!$AG$2:$AG$7000=""OPS_FINAL""),1),""""),"""")"),"")</f>
        <v/>
      </c>
      <c r="R2" s="23" t="str">
        <f t="array" ref="R2">IFNA(INDEX('Оперативна оцінка'!$B:$O,MATCH("Кількість споряджених ПУ Іскандер-М / KN-23",'Оперативна оцінка'!$A:$A,0),MATCH(C2,'Оперативна оцінка'!$B$4:$O$4,0)),"")</f>
        <v/>
      </c>
      <c r="S2" s="23" t="str">
        <f t="array" ref="S2">IFNA(INDEX('Оперативна оцінка'!$B:$O,MATCH("Кількість споряджених ПУ Циркон / Онікс",'Оперативна оцінка'!$A:$A,0),MATCH(C2,'Оперативна оцінка'!$B$4:$O$4,0)),"")</f>
        <v/>
      </c>
      <c r="T2" s="23" t="str">
        <f t="array" ref="T2">INDEX('Оперативна оцінка'!$B$16:$O$16,1,MATCH(C2,'Оперативна оцінка'!$B$4:$O$4,0))</f>
        <v/>
      </c>
      <c r="U2" s="23" t="str">
        <f t="array" ref="U2">INDEX('Оперативна оцінка'!$B$17:$O$17,1,MATCH(C2,'Оперативна оцінка'!$B$4:$O$4,0))</f>
        <v/>
      </c>
      <c r="V2" s="23" t="str">
        <f t="array" ref="V2">INDEX('Оперативна оцінка'!$B$18:$O$18,1,MATCH(C2,'Оперативна оцінка'!$B$4:$O$4,0))</f>
        <v/>
      </c>
      <c r="W2" s="23" t="str">
        <f t="array" ref="W2">INDEX('Оперативна оцінка'!$B$19:$O$19,1,MATCH(C2,'Оперативна оцінка'!$B$4:$O$4,0))</f>
        <v/>
      </c>
      <c r="X2" s="23" t="str">
        <f t="array" ref="X2">INDEX('Оперативна оцінка'!$B$20:$O$20,1,MATCH(C2,'Оперативна оцінка'!$B$4:$O$4,0))</f>
        <v/>
      </c>
      <c r="Y2" s="23" t="str">
        <f t="array" ref="Y2">INDEX('Оперативна оцінка'!$B$21:$O$21,1,MATCH(C2,'Оперативна оцінка'!$B$4:$O$4,0))</f>
        <v/>
      </c>
      <c r="Z2" s="23" t="str">
        <f t="array" ref="Z2">INDEX('Оперативна оцінка'!$B$22:$O$22,1,MATCH(C2,'Оперативна оцінка'!$B$4:$O$4,0))</f>
        <v/>
      </c>
      <c r="AA2" s="23" t="str">
        <f t="array" ref="AA2">IFNA(INDEX('Оперативна оцінка'!$B:$O,MATCH("Наші добрі дрони",'Оперативна оцінка'!$A:$A,0),MATCH(C2,'Оперативна оцінка'!$B$4:$O$4,0)),"")</f>
        <v/>
      </c>
      <c r="AB2" s="23" t="str">
        <f>IF(B2&gt;'Розрахунок'!$K$2,"Очікуємо",IF(COUNTIFS('Аудит покриття'!$A$2:$A$7600,B2,'Аудит покриття'!$B$2:$B$7600,C2,'Аудит покриття'!$C$2:$C$7600,"VERIFIED")&gt;0,IF(SUMIFS('Аудит покриття'!$D$2:$D$7600,'Аудит покриття'!$A$2:$A$7600,B2,'Аудит покриття'!$B$2:$B$7600,C2,'Аудит покриття'!$C$2:$C$7600,"VERIFIED")&gt;0,"Так","Ні"),IF(COUNTIFS('Календар 365'!$A$2:$A$5111,B2,'Календар 365'!$C$2:$C$5111,C2,'Календар 365'!$D$2:$D$5111,"SYSTEMATIC_OSINT_V1")=0,"Очікуємо",IF(COUNTIFS('Календар 365'!$A$2:$A$5111,B2,'Календар 365'!$C$2:$C$5111,C2,'Календар 365'!$D$2:$D$5111,"SYSTEMATIC_OSINT_V1",'Календар 365'!$E$2:$E$5111,1)&gt;0,"Так","Ні"))))</f>
        <v>Очікуємо</v>
      </c>
      <c r="AC2" s="23"/>
      <c r="AD2" s="23" t="str">
        <f t="array" ref="AD2">INDEX('Оперативна оцінка'!$B$25:$O$25,1,MATCH(C2,'Оперативна оцінка'!$B$4:$O$4,0))</f>
        <v/>
      </c>
      <c r="AE2" s="22" t="str">
        <f>"BADK regime "&amp;'Налаштування'!$G$2</f>
        <v>BADK regime v2.1-shrink</v>
      </c>
      <c r="AF2" s="102">
        <f t="shared" ref="AF2:AF15" si="2">NOW()</f>
        <v>46306.2391</v>
      </c>
      <c r="AG2" s="23" t="str">
        <f>'Контроль моделі'!$B$28</f>
        <v>PREVIEW</v>
      </c>
      <c r="AH2" s="23" t="str">
        <f>IF(IFERROR(VLOOKUP(C2,'Налаштування'!$F$39:$K$100,6,FALSE),"ONBOARDING")&lt;&gt;"ACTIVE","EXCLUDE_ONBOARDING",IF(MOD(NOW(),1)&lt;TIME(5,0,0),"LOCKED_ACTIVE_NIGHT",IF(OR(AG2="STAT_20",AG2="OPS_FINAL"),"VALID_PRE_EVENT","NOT_YET")))</f>
        <v>NOT_YET</v>
      </c>
      <c r="AI2" s="23" t="str">
        <f t="shared" ref="AI2:AI15" si="3">IF(AB2="Так",1,IF(AB2="Ні",0,""))</f>
        <v/>
      </c>
      <c r="AJ2" s="23" t="str">
        <f t="shared" ref="AJ2:AJ15" si="4">IF(AND(AH2="VALID_PRE_EVENT",AI2&lt;&gt;""),(J2-AI2)^2,"")</f>
        <v/>
      </c>
      <c r="AK2" s="23" t="str">
        <f t="shared" ref="AK2:AK15" si="5">IF(AND(AH2="VALID_PRE_EVENT",AI2&lt;&gt;""),(I2-AI2)^2,"")</f>
        <v/>
      </c>
      <c r="AL2" s="23" t="str">
        <f t="shared" ref="AL2:AL15" si="6">IF(AND(AH2="VALID_PRE_EVENT",AI2&lt;&gt;"",O2&lt;&gt;""),(O2-AI2)^2,"")</f>
        <v/>
      </c>
      <c r="AM2" s="23" t="str">
        <f>TEXT(B2,"yyyymmdd")&amp;"|"&amp;C2&amp;"|"&amp;AG2&amp;"|BADK "&amp;'Налаштування'!$G$2</f>
        <v>20261012|Київ|PREVIEW|BADK v2.1-shrink</v>
      </c>
    </row>
    <row r="3">
      <c r="A3" s="24">
        <f t="shared" si="1"/>
        <v>46306</v>
      </c>
      <c r="B3" s="24">
        <f>'Дашборд'!$B$2</f>
        <v>46307</v>
      </c>
      <c r="C3" s="85" t="str">
        <f>'Налаштування'!R40</f>
        <v>Дніпро</v>
      </c>
      <c r="D3" s="22" t="s">
        <v>146</v>
      </c>
      <c r="E3" s="23" t="str">
        <f>'Дашборд'!$E$2</f>
        <v>Понеділок</v>
      </c>
      <c r="F3" s="98">
        <f t="array" ref="F3">INDEX('Дашборд'!$B$5:$B$18,MATCH(C3,'Дашборд'!$A$5:$A$18,0))</f>
        <v>0</v>
      </c>
      <c r="G3" s="98">
        <f t="array" ref="G3">INDEX('Дашборд'!$C$5:$C$18,MATCH(C3,'Дашборд'!$A$5:$A$18,0))</f>
        <v>0</v>
      </c>
      <c r="H3" s="98">
        <f t="array" ref="H3">INDEX('Дашборд'!$D$5:$D$18,MATCH(C3,'Дашборд'!$A$5:$A$18,0))</f>
        <v>0.08</v>
      </c>
      <c r="I3" s="98">
        <f t="array" ref="I3">INDEX('Дашборд'!$E$5:$E$18,MATCH(C3,'Дашборд'!$A$5:$A$18,0))</f>
        <v>0.07692307692</v>
      </c>
      <c r="J3" s="98">
        <f t="array" ref="J3">INDEX('Дашборд'!$F$5:$F$18,MATCH(C3,'Дашборд'!$A$5:$A$18,0))</f>
        <v>0.04934588505</v>
      </c>
      <c r="K3" s="23" t="str">
        <f t="array" ref="K3">INDEX('Дашборд'!$G$5:$G$18,MATCH(C3,'Дашборд'!$A$5:$A$18,0))</f>
        <v>Вівторок/Середа/Субота • по 1 (нічия)</v>
      </c>
      <c r="L3" s="98">
        <f t="array" ref="L3">INDEX('Дашборд'!$H$5:$H$18,MATCH(C3,'Дашборд'!$A$5:$A$18,0))</f>
        <v>0</v>
      </c>
      <c r="M3" s="23" t="str">
        <f t="array" ref="M3">INDEX('Дашборд'!$I$5:$I$18,MATCH(C3,'Дашборд'!$A$5:$A$18,0))</f>
        <v>—</v>
      </c>
      <c r="N3" s="23" t="str">
        <f>'Глобальні хвилі'!$N$4</f>
        <v>Очікуємо новий цикл</v>
      </c>
      <c r="O3" s="98" t="str">
        <f t="array" ref="O3">IFNA(INDEX('Оперативна оцінка'!$B:$O,MATCH("Робочий % - після індикаторів",'Оперативна оцінка'!$A:$A,0),MATCH(C3,'Оперативна оцінка'!$B$4:$O$4,0)),"")</f>
        <v/>
      </c>
      <c r="P3" s="23" t="str">
        <f t="array" ref="P3">INDEX('Оперативна оцінка'!$B$13:$O$13,1,MATCH(C3,'Оперативна оцінка'!$B$4:$O$4,0))</f>
        <v/>
      </c>
      <c r="Q3" s="23" t="str">
        <f>IFERROR(__xludf.DUMMYFUNCTION("IF(B3&lt;=DATE(2026,9,29),IFERROR(INDEX(FILTER('Архів оцінок'!$Q$2:$Q$7000,'Архів оцінок'!$B$2:$B$7000=B3,'Архів оцінок'!$C$2:$C$7000=C3,'Архів оцінок'!$AG$2:$AG$7000=""OPS_FINAL""),1),""""),"""")"),"")</f>
        <v/>
      </c>
      <c r="R3" s="23" t="str">
        <f t="array" ref="R3">IFNA(INDEX('Оперативна оцінка'!$B:$O,MATCH("Кількість споряджених ПУ Іскандер-М / KN-23",'Оперативна оцінка'!$A:$A,0),MATCH(C3,'Оперативна оцінка'!$B$4:$O$4,0)),"")</f>
        <v/>
      </c>
      <c r="S3" s="23" t="str">
        <f t="array" ref="S3">IFNA(INDEX('Оперативна оцінка'!$B:$O,MATCH("Кількість споряджених ПУ Циркон / Онікс",'Оперативна оцінка'!$A:$A,0),MATCH(C3,'Оперативна оцінка'!$B$4:$O$4,0)),"")</f>
        <v/>
      </c>
      <c r="T3" s="23" t="str">
        <f t="array" ref="T3">INDEX('Оперативна оцінка'!$B$16:$O$16,1,MATCH(C3,'Оперативна оцінка'!$B$4:$O$4,0))</f>
        <v/>
      </c>
      <c r="U3" s="23" t="str">
        <f t="array" ref="U3">INDEX('Оперативна оцінка'!$B$17:$O$17,1,MATCH(C3,'Оперативна оцінка'!$B$4:$O$4,0))</f>
        <v/>
      </c>
      <c r="V3" s="23" t="str">
        <f t="array" ref="V3">INDEX('Оперативна оцінка'!$B$18:$O$18,1,MATCH(C3,'Оперативна оцінка'!$B$4:$O$4,0))</f>
        <v/>
      </c>
      <c r="W3" s="23" t="str">
        <f t="array" ref="W3">INDEX('Оперативна оцінка'!$B$19:$O$19,1,MATCH(C3,'Оперативна оцінка'!$B$4:$O$4,0))</f>
        <v/>
      </c>
      <c r="X3" s="23" t="str">
        <f t="array" ref="X3">INDEX('Оперативна оцінка'!$B$20:$O$20,1,MATCH(C3,'Оперативна оцінка'!$B$4:$O$4,0))</f>
        <v/>
      </c>
      <c r="Y3" s="23" t="str">
        <f t="array" ref="Y3">INDEX('Оперативна оцінка'!$B$21:$O$21,1,MATCH(C3,'Оперативна оцінка'!$B$4:$O$4,0))</f>
        <v/>
      </c>
      <c r="Z3" s="23" t="str">
        <f t="array" ref="Z3">INDEX('Оперативна оцінка'!$B$22:$O$22,1,MATCH(C3,'Оперативна оцінка'!$B$4:$O$4,0))</f>
        <v/>
      </c>
      <c r="AA3" s="23" t="str">
        <f t="array" ref="AA3">IFNA(INDEX('Оперативна оцінка'!$B:$O,MATCH("Наші добрі дрони",'Оперативна оцінка'!$A:$A,0),MATCH(C3,'Оперативна оцінка'!$B$4:$O$4,0)),"")</f>
        <v/>
      </c>
      <c r="AB3" s="23" t="str">
        <f>IF(B3&gt;'Розрахунок'!$K$2,"Очікуємо",IF(COUNTIFS('Аудит покриття'!$A$2:$A$7600,B3,'Аудит покриття'!$B$2:$B$7600,C3,'Аудит покриття'!$C$2:$C$7600,"VERIFIED")&gt;0,IF(SUMIFS('Аудит покриття'!$D$2:$D$7600,'Аудит покриття'!$A$2:$A$7600,B3,'Аудит покриття'!$B$2:$B$7600,C3,'Аудит покриття'!$C$2:$C$7600,"VERIFIED")&gt;0,"Так","Ні"),IF(COUNTIFS('Календар 365'!$A$2:$A$5111,B3,'Календар 365'!$C$2:$C$5111,C3,'Календар 365'!$D$2:$D$5111,"SYSTEMATIC_OSINT_V1")=0,"Очікуємо",IF(COUNTIFS('Календар 365'!$A$2:$A$5111,B3,'Календар 365'!$C$2:$C$5111,C3,'Календар 365'!$D$2:$D$5111,"SYSTEMATIC_OSINT_V1",'Календар 365'!$E$2:$E$5111,1)&gt;0,"Так","Ні"))))</f>
        <v>Очікуємо</v>
      </c>
      <c r="AC3" s="23"/>
      <c r="AD3" s="23" t="str">
        <f t="array" ref="AD3">INDEX('Оперативна оцінка'!$B$25:$O$25,1,MATCH(C3,'Оперативна оцінка'!$B$4:$O$4,0))</f>
        <v/>
      </c>
      <c r="AE3" s="22" t="str">
        <f>"BADK regime "&amp;'Налаштування'!$G$2</f>
        <v>BADK regime v2.1-shrink</v>
      </c>
      <c r="AF3" s="102">
        <f t="shared" si="2"/>
        <v>46306.2391</v>
      </c>
      <c r="AG3" s="23" t="str">
        <f>'Контроль моделі'!$B$28</f>
        <v>PREVIEW</v>
      </c>
      <c r="AH3" s="23" t="str">
        <f>IF(IFERROR(VLOOKUP(C3,'Налаштування'!$F$39:$K$100,6,FALSE),"ONBOARDING")&lt;&gt;"ACTIVE","EXCLUDE_ONBOARDING",IF(MOD(NOW(),1)&lt;TIME(5,0,0),"LOCKED_ACTIVE_NIGHT",IF(OR(AG3="STAT_20",AG3="OPS_FINAL"),"VALID_PRE_EVENT","NOT_YET")))</f>
        <v>NOT_YET</v>
      </c>
      <c r="AI3" s="23" t="str">
        <f t="shared" si="3"/>
        <v/>
      </c>
      <c r="AJ3" s="23" t="str">
        <f t="shared" si="4"/>
        <v/>
      </c>
      <c r="AK3" s="23" t="str">
        <f t="shared" si="5"/>
        <v/>
      </c>
      <c r="AL3" s="23" t="str">
        <f t="shared" si="6"/>
        <v/>
      </c>
      <c r="AM3" s="23" t="str">
        <f>TEXT(B3,"yyyymmdd")&amp;"|"&amp;C3&amp;"|"&amp;AG3&amp;"|BADK "&amp;'Налаштування'!$G$2</f>
        <v>20261012|Дніпро|PREVIEW|BADK v2.1-shrink</v>
      </c>
    </row>
    <row r="4">
      <c r="A4" s="24">
        <f t="shared" si="1"/>
        <v>46306</v>
      </c>
      <c r="B4" s="24">
        <f>'Дашборд'!$B$2</f>
        <v>46307</v>
      </c>
      <c r="C4" s="85" t="str">
        <f>'Налаштування'!R41</f>
        <v>Житомир</v>
      </c>
      <c r="D4" s="22" t="s">
        <v>146</v>
      </c>
      <c r="E4" s="23" t="str">
        <f>'Дашборд'!$E$2</f>
        <v>Понеділок</v>
      </c>
      <c r="F4" s="98">
        <f t="array" ref="F4">INDEX('Дашборд'!$B$5:$B$18,MATCH(C4,'Дашборд'!$A$5:$A$18,0))</f>
        <v>0</v>
      </c>
      <c r="G4" s="98">
        <f t="array" ref="G4">INDEX('Дашборд'!$C$5:$C$18,MATCH(C4,'Дашборд'!$A$5:$A$18,0))</f>
        <v>0</v>
      </c>
      <c r="H4" s="98">
        <f t="array" ref="H4">INDEX('Дашборд'!$D$5:$D$18,MATCH(C4,'Дашборд'!$A$5:$A$18,0))</f>
        <v>0</v>
      </c>
      <c r="I4" s="98">
        <f t="array" ref="I4">INDEX('Дашборд'!$E$5:$E$18,MATCH(C4,'Дашборд'!$A$5:$A$18,0))</f>
        <v>0</v>
      </c>
      <c r="J4" s="98">
        <f t="array" ref="J4">INDEX('Дашборд'!$F$5:$F$18,MATCH(C4,'Дашборд'!$A$5:$A$18,0))</f>
        <v>0.0002907764605</v>
      </c>
      <c r="K4" s="23" t="str">
        <f t="array" ref="K4">INDEX('Дашборд'!$G$5:$G$18,MATCH(C4,'Дашборд'!$A$5:$A$18,0))</f>
        <v>Немає</v>
      </c>
      <c r="L4" s="98">
        <f t="array" ref="L4">INDEX('Дашборд'!$H$5:$H$18,MATCH(C4,'Дашборд'!$A$5:$A$18,0))</f>
        <v>0</v>
      </c>
      <c r="M4" s="23" t="str">
        <f t="array" ref="M4">INDEX('Дашборд'!$I$5:$I$18,MATCH(C4,'Дашборд'!$A$5:$A$18,0))</f>
        <v>—</v>
      </c>
      <c r="N4" s="23" t="str">
        <f>'Глобальні хвилі'!$N$4</f>
        <v>Очікуємо новий цикл</v>
      </c>
      <c r="O4" s="98" t="str">
        <f t="array" ref="O4">IFNA(INDEX('Оперативна оцінка'!$B:$O,MATCH("Робочий % - після індикаторів",'Оперативна оцінка'!$A:$A,0),MATCH(C4,'Оперативна оцінка'!$B$4:$O$4,0)),"")</f>
        <v/>
      </c>
      <c r="P4" s="23" t="str">
        <f t="array" ref="P4">INDEX('Оперативна оцінка'!$B$13:$O$13,1,MATCH(C4,'Оперативна оцінка'!$B$4:$O$4,0))</f>
        <v/>
      </c>
      <c r="Q4" s="23" t="str">
        <f>IFERROR(__xludf.DUMMYFUNCTION("IF(B4&lt;=DATE(2026,9,29),IFERROR(INDEX(FILTER('Архів оцінок'!$Q$2:$Q$7000,'Архів оцінок'!$B$2:$B$7000=B4,'Архів оцінок'!$C$2:$C$7000=C4,'Архів оцінок'!$AG$2:$AG$7000=""OPS_FINAL""),1),""""),"""")"),"")</f>
        <v/>
      </c>
      <c r="R4" s="23" t="str">
        <f t="array" ref="R4">IFNA(INDEX('Оперативна оцінка'!$B:$O,MATCH("Кількість споряджених ПУ Іскандер-М / KN-23",'Оперативна оцінка'!$A:$A,0),MATCH(C4,'Оперативна оцінка'!$B$4:$O$4,0)),"")</f>
        <v/>
      </c>
      <c r="S4" s="23" t="str">
        <f t="array" ref="S4">IFNA(INDEX('Оперативна оцінка'!$B:$O,MATCH("Кількість споряджених ПУ Циркон / Онікс",'Оперативна оцінка'!$A:$A,0),MATCH(C4,'Оперативна оцінка'!$B$4:$O$4,0)),"")</f>
        <v/>
      </c>
      <c r="T4" s="23" t="str">
        <f t="array" ref="T4">INDEX('Оперативна оцінка'!$B$16:$O$16,1,MATCH(C4,'Оперативна оцінка'!$B$4:$O$4,0))</f>
        <v/>
      </c>
      <c r="U4" s="23" t="str">
        <f t="array" ref="U4">INDEX('Оперативна оцінка'!$B$17:$O$17,1,MATCH(C4,'Оперативна оцінка'!$B$4:$O$4,0))</f>
        <v/>
      </c>
      <c r="V4" s="23" t="str">
        <f t="array" ref="V4">INDEX('Оперативна оцінка'!$B$18:$O$18,1,MATCH(C4,'Оперативна оцінка'!$B$4:$O$4,0))</f>
        <v/>
      </c>
      <c r="W4" s="23" t="str">
        <f t="array" ref="W4">INDEX('Оперативна оцінка'!$B$19:$O$19,1,MATCH(C4,'Оперативна оцінка'!$B$4:$O$4,0))</f>
        <v/>
      </c>
      <c r="X4" s="23" t="str">
        <f t="array" ref="X4">INDEX('Оперативна оцінка'!$B$20:$O$20,1,MATCH(C4,'Оперативна оцінка'!$B$4:$O$4,0))</f>
        <v/>
      </c>
      <c r="Y4" s="23" t="str">
        <f t="array" ref="Y4">INDEX('Оперативна оцінка'!$B$21:$O$21,1,MATCH(C4,'Оперативна оцінка'!$B$4:$O$4,0))</f>
        <v/>
      </c>
      <c r="Z4" s="23" t="str">
        <f t="array" ref="Z4">INDEX('Оперативна оцінка'!$B$22:$O$22,1,MATCH(C4,'Оперативна оцінка'!$B$4:$O$4,0))</f>
        <v/>
      </c>
      <c r="AA4" s="23" t="str">
        <f t="array" ref="AA4">IFNA(INDEX('Оперативна оцінка'!$B:$O,MATCH("Наші добрі дрони",'Оперативна оцінка'!$A:$A,0),MATCH(C4,'Оперативна оцінка'!$B$4:$O$4,0)),"")</f>
        <v/>
      </c>
      <c r="AB4" s="23" t="str">
        <f>IF(B4&gt;'Розрахунок'!$K$2,"Очікуємо",IF(COUNTIFS('Аудит покриття'!$A$2:$A$7600,B4,'Аудит покриття'!$B$2:$B$7600,C4,'Аудит покриття'!$C$2:$C$7600,"VERIFIED")&gt;0,IF(SUMIFS('Аудит покриття'!$D$2:$D$7600,'Аудит покриття'!$A$2:$A$7600,B4,'Аудит покриття'!$B$2:$B$7600,C4,'Аудит покриття'!$C$2:$C$7600,"VERIFIED")&gt;0,"Так","Ні"),IF(COUNTIFS('Календар 365'!$A$2:$A$5111,B4,'Календар 365'!$C$2:$C$5111,C4,'Календар 365'!$D$2:$D$5111,"SYSTEMATIC_OSINT_V1")=0,"Очікуємо",IF(COUNTIFS('Календар 365'!$A$2:$A$5111,B4,'Календар 365'!$C$2:$C$5111,C4,'Календар 365'!$D$2:$D$5111,"SYSTEMATIC_OSINT_V1",'Календар 365'!$E$2:$E$5111,1)&gt;0,"Так","Ні"))))</f>
        <v>Очікуємо</v>
      </c>
      <c r="AC4" s="23"/>
      <c r="AD4" s="23" t="str">
        <f t="array" ref="AD4">INDEX('Оперативна оцінка'!$B$25:$O$25,1,MATCH(C4,'Оперативна оцінка'!$B$4:$O$4,0))</f>
        <v/>
      </c>
      <c r="AE4" s="22" t="str">
        <f>"BADK regime "&amp;'Налаштування'!$G$2</f>
        <v>BADK regime v2.1-shrink</v>
      </c>
      <c r="AF4" s="102">
        <f t="shared" si="2"/>
        <v>46306.2391</v>
      </c>
      <c r="AG4" s="23" t="str">
        <f>'Контроль моделі'!$B$28</f>
        <v>PREVIEW</v>
      </c>
      <c r="AH4" s="23" t="str">
        <f>IF(IFERROR(VLOOKUP(C4,'Налаштування'!$F$39:$K$100,6,FALSE),"ONBOARDING")&lt;&gt;"ACTIVE","EXCLUDE_ONBOARDING",IF(MOD(NOW(),1)&lt;TIME(5,0,0),"LOCKED_ACTIVE_NIGHT",IF(OR(AG4="STAT_20",AG4="OPS_FINAL"),"VALID_PRE_EVENT","NOT_YET")))</f>
        <v>NOT_YET</v>
      </c>
      <c r="AI4" s="23" t="str">
        <f t="shared" si="3"/>
        <v/>
      </c>
      <c r="AJ4" s="23" t="str">
        <f t="shared" si="4"/>
        <v/>
      </c>
      <c r="AK4" s="23" t="str">
        <f t="shared" si="5"/>
        <v/>
      </c>
      <c r="AL4" s="23" t="str">
        <f t="shared" si="6"/>
        <v/>
      </c>
      <c r="AM4" s="23" t="str">
        <f>TEXT(B4,"yyyymmdd")&amp;"|"&amp;C4&amp;"|"&amp;AG4&amp;"|BADK "&amp;'Налаштування'!$G$2</f>
        <v>20261012|Житомир|PREVIEW|BADK v2.1-shrink</v>
      </c>
    </row>
    <row r="5">
      <c r="A5" s="24">
        <f t="shared" si="1"/>
        <v>46306</v>
      </c>
      <c r="B5" s="24">
        <f>'Дашборд'!$B$2</f>
        <v>46307</v>
      </c>
      <c r="C5" s="85" t="str">
        <f>'Налаштування'!R42</f>
        <v>Запоріжжя</v>
      </c>
      <c r="D5" s="22" t="s">
        <v>146</v>
      </c>
      <c r="E5" s="23" t="str">
        <f>'Дашборд'!$E$2</f>
        <v>Понеділок</v>
      </c>
      <c r="F5" s="98">
        <f t="array" ref="F5">INDEX('Дашборд'!$B$5:$B$18,MATCH(C5,'Дашборд'!$A$5:$A$18,0))</f>
        <v>0</v>
      </c>
      <c r="G5" s="98">
        <f t="array" ref="G5">INDEX('Дашборд'!$C$5:$C$18,MATCH(C5,'Дашборд'!$A$5:$A$18,0))</f>
        <v>0</v>
      </c>
      <c r="H5" s="98">
        <f t="array" ref="H5">INDEX('Дашборд'!$D$5:$D$18,MATCH(C5,'Дашборд'!$A$5:$A$18,0))</f>
        <v>0</v>
      </c>
      <c r="I5" s="98">
        <f t="array" ref="I5">INDEX('Дашборд'!$E$5:$E$18,MATCH(C5,'Дашборд'!$A$5:$A$18,0))</f>
        <v>0</v>
      </c>
      <c r="J5" s="98">
        <f t="array" ref="J5">INDEX('Дашборд'!$F$5:$F$18,MATCH(C5,'Дашборд'!$A$5:$A$18,0))</f>
        <v>0.02682313835</v>
      </c>
      <c r="K5" s="23" t="str">
        <f t="array" ref="K5">INDEX('Дашборд'!$G$5:$G$18,MATCH(C5,'Дашборд'!$A$5:$A$18,0))</f>
        <v>Середа/Четвер • по 2 (нічия)</v>
      </c>
      <c r="L5" s="98">
        <f t="array" ref="L5">INDEX('Дашборд'!$H$5:$H$18,MATCH(C5,'Дашборд'!$A$5:$A$18,0))</f>
        <v>0</v>
      </c>
      <c r="M5" s="23" t="str">
        <f t="array" ref="M5">INDEX('Дашборд'!$I$5:$I$18,MATCH(C5,'Дашборд'!$A$5:$A$18,0))</f>
        <v>—</v>
      </c>
      <c r="N5" s="23" t="str">
        <f>'Глобальні хвилі'!$N$4</f>
        <v>Очікуємо новий цикл</v>
      </c>
      <c r="O5" s="98" t="str">
        <f t="array" ref="O5">IFNA(INDEX('Оперативна оцінка'!$B:$O,MATCH("Робочий % - після індикаторів",'Оперативна оцінка'!$A:$A,0),MATCH(C5,'Оперативна оцінка'!$B$4:$O$4,0)),"")</f>
        <v/>
      </c>
      <c r="P5" s="23" t="str">
        <f t="array" ref="P5">INDEX('Оперативна оцінка'!$B$13:$O$13,1,MATCH(C5,'Оперативна оцінка'!$B$4:$O$4,0))</f>
        <v/>
      </c>
      <c r="Q5" s="23" t="str">
        <f>IFERROR(__xludf.DUMMYFUNCTION("IF(B5&lt;=DATE(2026,9,29),IFERROR(INDEX(FILTER('Архів оцінок'!$Q$2:$Q$7000,'Архів оцінок'!$B$2:$B$7000=B5,'Архів оцінок'!$C$2:$C$7000=C5,'Архів оцінок'!$AG$2:$AG$7000=""OPS_FINAL""),1),""""),"""")"),"")</f>
        <v/>
      </c>
      <c r="R5" s="23" t="str">
        <f t="array" ref="R5">IFNA(INDEX('Оперативна оцінка'!$B:$O,MATCH("Кількість споряджених ПУ Іскандер-М / KN-23",'Оперативна оцінка'!$A:$A,0),MATCH(C5,'Оперативна оцінка'!$B$4:$O$4,0)),"")</f>
        <v/>
      </c>
      <c r="S5" s="23" t="str">
        <f t="array" ref="S5">IFNA(INDEX('Оперативна оцінка'!$B:$O,MATCH("Кількість споряджених ПУ Циркон / Онікс",'Оперативна оцінка'!$A:$A,0),MATCH(C5,'Оперативна оцінка'!$B$4:$O$4,0)),"")</f>
        <v/>
      </c>
      <c r="T5" s="23" t="str">
        <f t="array" ref="T5">INDEX('Оперативна оцінка'!$B$16:$O$16,1,MATCH(C5,'Оперативна оцінка'!$B$4:$O$4,0))</f>
        <v/>
      </c>
      <c r="U5" s="23" t="str">
        <f t="array" ref="U5">INDEX('Оперативна оцінка'!$B$17:$O$17,1,MATCH(C5,'Оперативна оцінка'!$B$4:$O$4,0))</f>
        <v/>
      </c>
      <c r="V5" s="23" t="str">
        <f t="array" ref="V5">INDEX('Оперативна оцінка'!$B$18:$O$18,1,MATCH(C5,'Оперативна оцінка'!$B$4:$O$4,0))</f>
        <v/>
      </c>
      <c r="W5" s="23" t="str">
        <f t="array" ref="W5">INDEX('Оперативна оцінка'!$B$19:$O$19,1,MATCH(C5,'Оперативна оцінка'!$B$4:$O$4,0))</f>
        <v/>
      </c>
      <c r="X5" s="23" t="str">
        <f t="array" ref="X5">INDEX('Оперативна оцінка'!$B$20:$O$20,1,MATCH(C5,'Оперативна оцінка'!$B$4:$O$4,0))</f>
        <v/>
      </c>
      <c r="Y5" s="23" t="str">
        <f t="array" ref="Y5">INDEX('Оперативна оцінка'!$B$21:$O$21,1,MATCH(C5,'Оперативна оцінка'!$B$4:$O$4,0))</f>
        <v/>
      </c>
      <c r="Z5" s="23" t="str">
        <f t="array" ref="Z5">INDEX('Оперативна оцінка'!$B$22:$O$22,1,MATCH(C5,'Оперативна оцінка'!$B$4:$O$4,0))</f>
        <v/>
      </c>
      <c r="AA5" s="23" t="str">
        <f t="array" ref="AA5">IFNA(INDEX('Оперативна оцінка'!$B:$O,MATCH("Наші добрі дрони",'Оперативна оцінка'!$A:$A,0),MATCH(C5,'Оперативна оцінка'!$B$4:$O$4,0)),"")</f>
        <v/>
      </c>
      <c r="AB5" s="23" t="str">
        <f>IF(B5&gt;'Розрахунок'!$K$2,"Очікуємо",IF(COUNTIFS('Аудит покриття'!$A$2:$A$7600,B5,'Аудит покриття'!$B$2:$B$7600,C5,'Аудит покриття'!$C$2:$C$7600,"VERIFIED")&gt;0,IF(SUMIFS('Аудит покриття'!$D$2:$D$7600,'Аудит покриття'!$A$2:$A$7600,B5,'Аудит покриття'!$B$2:$B$7600,C5,'Аудит покриття'!$C$2:$C$7600,"VERIFIED")&gt;0,"Так","Ні"),IF(COUNTIFS('Календар 365'!$A$2:$A$5111,B5,'Календар 365'!$C$2:$C$5111,C5,'Календар 365'!$D$2:$D$5111,"SYSTEMATIC_OSINT_V1")=0,"Очікуємо",IF(COUNTIFS('Календар 365'!$A$2:$A$5111,B5,'Календар 365'!$C$2:$C$5111,C5,'Календар 365'!$D$2:$D$5111,"SYSTEMATIC_OSINT_V1",'Календар 365'!$E$2:$E$5111,1)&gt;0,"Так","Ні"))))</f>
        <v>Очікуємо</v>
      </c>
      <c r="AC5" s="23"/>
      <c r="AD5" s="23" t="str">
        <f t="array" ref="AD5">INDEX('Оперативна оцінка'!$B$25:$O$25,1,MATCH(C5,'Оперативна оцінка'!$B$4:$O$4,0))</f>
        <v/>
      </c>
      <c r="AE5" s="22" t="str">
        <f>"BADK regime "&amp;'Налаштування'!$G$2</f>
        <v>BADK regime v2.1-shrink</v>
      </c>
      <c r="AF5" s="102">
        <f t="shared" si="2"/>
        <v>46306.2391</v>
      </c>
      <c r="AG5" s="23" t="str">
        <f>'Контроль моделі'!$B$28</f>
        <v>PREVIEW</v>
      </c>
      <c r="AH5" s="23" t="str">
        <f>IF(IFERROR(VLOOKUP(C5,'Налаштування'!$F$39:$K$100,6,FALSE),"ONBOARDING")&lt;&gt;"ACTIVE","EXCLUDE_ONBOARDING",IF(MOD(NOW(),1)&lt;TIME(5,0,0),"LOCKED_ACTIVE_NIGHT",IF(OR(AG5="STAT_20",AG5="OPS_FINAL"),"VALID_PRE_EVENT","NOT_YET")))</f>
        <v>NOT_YET</v>
      </c>
      <c r="AI5" s="23" t="str">
        <f t="shared" si="3"/>
        <v/>
      </c>
      <c r="AJ5" s="23" t="str">
        <f t="shared" si="4"/>
        <v/>
      </c>
      <c r="AK5" s="23" t="str">
        <f t="shared" si="5"/>
        <v/>
      </c>
      <c r="AL5" s="23" t="str">
        <f t="shared" si="6"/>
        <v/>
      </c>
      <c r="AM5" s="23" t="str">
        <f>TEXT(B5,"yyyymmdd")&amp;"|"&amp;C5&amp;"|"&amp;AG5&amp;"|BADK "&amp;'Налаштування'!$G$2</f>
        <v>20261012|Запоріжжя|PREVIEW|BADK v2.1-shrink</v>
      </c>
    </row>
    <row r="6">
      <c r="A6" s="24">
        <f t="shared" si="1"/>
        <v>46306</v>
      </c>
      <c r="B6" s="24">
        <f>'Дашборд'!$B$2</f>
        <v>46307</v>
      </c>
      <c r="C6" s="85" t="str">
        <f>'Налаштування'!R43</f>
        <v>Миколаїв</v>
      </c>
      <c r="D6" s="22" t="s">
        <v>146</v>
      </c>
      <c r="E6" s="23" t="str">
        <f>'Дашборд'!$E$2</f>
        <v>Понеділок</v>
      </c>
      <c r="F6" s="98">
        <f t="array" ref="F6">INDEX('Дашборд'!$B$5:$B$18,MATCH(C6,'Дашборд'!$A$5:$A$18,0))</f>
        <v>0</v>
      </c>
      <c r="G6" s="98">
        <f t="array" ref="G6">INDEX('Дашборд'!$C$5:$C$18,MATCH(C6,'Дашборд'!$A$5:$A$18,0))</f>
        <v>0</v>
      </c>
      <c r="H6" s="98">
        <f t="array" ref="H6">INDEX('Дашборд'!$D$5:$D$18,MATCH(C6,'Дашборд'!$A$5:$A$18,0))</f>
        <v>0</v>
      </c>
      <c r="I6" s="98">
        <f t="array" ref="I6">INDEX('Дашборд'!$E$5:$E$18,MATCH(C6,'Дашборд'!$A$5:$A$18,0))</f>
        <v>0</v>
      </c>
      <c r="J6" s="98">
        <f t="array" ref="J6">INDEX('Дашборд'!$F$5:$F$18,MATCH(C6,'Дашборд'!$A$5:$A$18,0))</f>
        <v>0.00898195316</v>
      </c>
      <c r="K6" s="23" t="str">
        <f t="array" ref="K6">INDEX('Дашборд'!$G$5:$G$18,MATCH(C6,'Дашборд'!$A$5:$A$18,0))</f>
        <v>Середа/П’ятниця • по 1 (нічия)</v>
      </c>
      <c r="L6" s="98">
        <f t="array" ref="L6">INDEX('Дашборд'!$H$5:$H$18,MATCH(C6,'Дашборд'!$A$5:$A$18,0))</f>
        <v>0</v>
      </c>
      <c r="M6" s="23" t="str">
        <f t="array" ref="M6">INDEX('Дашборд'!$I$5:$I$18,MATCH(C6,'Дашборд'!$A$5:$A$18,0))</f>
        <v>—</v>
      </c>
      <c r="N6" s="23" t="str">
        <f>'Глобальні хвилі'!$N$4</f>
        <v>Очікуємо новий цикл</v>
      </c>
      <c r="O6" s="98" t="str">
        <f t="array" ref="O6">IFNA(INDEX('Оперативна оцінка'!$B:$O,MATCH("Робочий % - після індикаторів",'Оперативна оцінка'!$A:$A,0),MATCH(C6,'Оперативна оцінка'!$B$4:$O$4,0)),"")</f>
        <v/>
      </c>
      <c r="P6" s="23" t="str">
        <f t="array" ref="P6">INDEX('Оперативна оцінка'!$B$13:$O$13,1,MATCH(C6,'Оперативна оцінка'!$B$4:$O$4,0))</f>
        <v/>
      </c>
      <c r="Q6" s="23" t="str">
        <f>IFERROR(__xludf.DUMMYFUNCTION("IF(B6&lt;=DATE(2026,9,29),IFERROR(INDEX(FILTER('Архів оцінок'!$Q$2:$Q$7000,'Архів оцінок'!$B$2:$B$7000=B6,'Архів оцінок'!$C$2:$C$7000=C6,'Архів оцінок'!$AG$2:$AG$7000=""OPS_FINAL""),1),""""),"""")"),"")</f>
        <v/>
      </c>
      <c r="R6" s="23" t="str">
        <f t="array" ref="R6">IFNA(INDEX('Оперативна оцінка'!$B:$O,MATCH("Кількість споряджених ПУ Іскандер-М / KN-23",'Оперативна оцінка'!$A:$A,0),MATCH(C6,'Оперативна оцінка'!$B$4:$O$4,0)),"")</f>
        <v/>
      </c>
      <c r="S6" s="23" t="str">
        <f t="array" ref="S6">IFNA(INDEX('Оперативна оцінка'!$B:$O,MATCH("Кількість споряджених ПУ Циркон / Онікс",'Оперативна оцінка'!$A:$A,0),MATCH(C6,'Оперативна оцінка'!$B$4:$O$4,0)),"")</f>
        <v/>
      </c>
      <c r="T6" s="23" t="str">
        <f t="array" ref="T6">INDEX('Оперативна оцінка'!$B$16:$O$16,1,MATCH(C6,'Оперативна оцінка'!$B$4:$O$4,0))</f>
        <v/>
      </c>
      <c r="U6" s="23" t="str">
        <f t="array" ref="U6">INDEX('Оперативна оцінка'!$B$17:$O$17,1,MATCH(C6,'Оперативна оцінка'!$B$4:$O$4,0))</f>
        <v/>
      </c>
      <c r="V6" s="23" t="str">
        <f t="array" ref="V6">INDEX('Оперативна оцінка'!$B$18:$O$18,1,MATCH(C6,'Оперативна оцінка'!$B$4:$O$4,0))</f>
        <v/>
      </c>
      <c r="W6" s="23" t="str">
        <f t="array" ref="W6">INDEX('Оперативна оцінка'!$B$19:$O$19,1,MATCH(C6,'Оперативна оцінка'!$B$4:$O$4,0))</f>
        <v/>
      </c>
      <c r="X6" s="23" t="str">
        <f t="array" ref="X6">INDEX('Оперативна оцінка'!$B$20:$O$20,1,MATCH(C6,'Оперативна оцінка'!$B$4:$O$4,0))</f>
        <v/>
      </c>
      <c r="Y6" s="23" t="str">
        <f t="array" ref="Y6">INDEX('Оперативна оцінка'!$B$21:$O$21,1,MATCH(C6,'Оперативна оцінка'!$B$4:$O$4,0))</f>
        <v/>
      </c>
      <c r="Z6" s="23" t="str">
        <f t="array" ref="Z6">INDEX('Оперативна оцінка'!$B$22:$O$22,1,MATCH(C6,'Оперативна оцінка'!$B$4:$O$4,0))</f>
        <v/>
      </c>
      <c r="AA6" s="23" t="str">
        <f t="array" ref="AA6">IFNA(INDEX('Оперативна оцінка'!$B:$O,MATCH("Наші добрі дрони",'Оперативна оцінка'!$A:$A,0),MATCH(C6,'Оперативна оцінка'!$B$4:$O$4,0)),"")</f>
        <v/>
      </c>
      <c r="AB6" s="23" t="str">
        <f>IF(B6&gt;'Розрахунок'!$K$2,"Очікуємо",IF(COUNTIFS('Аудит покриття'!$A$2:$A$7600,B6,'Аудит покриття'!$B$2:$B$7600,C6,'Аудит покриття'!$C$2:$C$7600,"VERIFIED")&gt;0,IF(SUMIFS('Аудит покриття'!$D$2:$D$7600,'Аудит покриття'!$A$2:$A$7600,B6,'Аудит покриття'!$B$2:$B$7600,C6,'Аудит покриття'!$C$2:$C$7600,"VERIFIED")&gt;0,"Так","Ні"),IF(COUNTIFS('Календар 365'!$A$2:$A$5111,B6,'Календар 365'!$C$2:$C$5111,C6,'Календар 365'!$D$2:$D$5111,"SYSTEMATIC_OSINT_V1")=0,"Очікуємо",IF(COUNTIFS('Календар 365'!$A$2:$A$5111,B6,'Календар 365'!$C$2:$C$5111,C6,'Календар 365'!$D$2:$D$5111,"SYSTEMATIC_OSINT_V1",'Календар 365'!$E$2:$E$5111,1)&gt;0,"Так","Ні"))))</f>
        <v>Очікуємо</v>
      </c>
      <c r="AC6" s="23"/>
      <c r="AD6" s="23" t="str">
        <f t="array" ref="AD6">INDEX('Оперативна оцінка'!$B$25:$O$25,1,MATCH(C6,'Оперативна оцінка'!$B$4:$O$4,0))</f>
        <v/>
      </c>
      <c r="AE6" s="22" t="str">
        <f>"BADK regime "&amp;'Налаштування'!$G$2</f>
        <v>BADK regime v2.1-shrink</v>
      </c>
      <c r="AF6" s="102">
        <f t="shared" si="2"/>
        <v>46306.2391</v>
      </c>
      <c r="AG6" s="23" t="str">
        <f>'Контроль моделі'!$B$28</f>
        <v>PREVIEW</v>
      </c>
      <c r="AH6" s="23" t="str">
        <f>IF(IFERROR(VLOOKUP(C6,'Налаштування'!$F$39:$K$100,6,FALSE),"ONBOARDING")&lt;&gt;"ACTIVE","EXCLUDE_ONBOARDING",IF(MOD(NOW(),1)&lt;TIME(5,0,0),"LOCKED_ACTIVE_NIGHT",IF(OR(AG6="STAT_20",AG6="OPS_FINAL"),"VALID_PRE_EVENT","NOT_YET")))</f>
        <v>NOT_YET</v>
      </c>
      <c r="AI6" s="23" t="str">
        <f t="shared" si="3"/>
        <v/>
      </c>
      <c r="AJ6" s="23" t="str">
        <f t="shared" si="4"/>
        <v/>
      </c>
      <c r="AK6" s="23" t="str">
        <f t="shared" si="5"/>
        <v/>
      </c>
      <c r="AL6" s="23" t="str">
        <f t="shared" si="6"/>
        <v/>
      </c>
      <c r="AM6" s="23" t="str">
        <f>TEXT(B6,"yyyymmdd")&amp;"|"&amp;C6&amp;"|"&amp;AG6&amp;"|BADK "&amp;'Налаштування'!$G$2</f>
        <v>20261012|Миколаїв|PREVIEW|BADK v2.1-shrink</v>
      </c>
    </row>
    <row r="7">
      <c r="A7" s="24">
        <f t="shared" si="1"/>
        <v>46306</v>
      </c>
      <c r="B7" s="24">
        <f>'Дашборд'!$B$2</f>
        <v>46307</v>
      </c>
      <c r="C7" s="85" t="str">
        <f>'Налаштування'!R44</f>
        <v>Одеса</v>
      </c>
      <c r="D7" s="22" t="s">
        <v>146</v>
      </c>
      <c r="E7" s="23" t="str">
        <f>'Дашборд'!$E$2</f>
        <v>Понеділок</v>
      </c>
      <c r="F7" s="98">
        <f t="array" ref="F7">INDEX('Дашборд'!$B$5:$B$18,MATCH(C7,'Дашборд'!$A$5:$A$18,0))</f>
        <v>0</v>
      </c>
      <c r="G7" s="98">
        <f t="array" ref="G7">INDEX('Дашборд'!$C$5:$C$18,MATCH(C7,'Дашборд'!$A$5:$A$18,0))</f>
        <v>0</v>
      </c>
      <c r="H7" s="98">
        <f t="array" ref="H7">INDEX('Дашборд'!$D$5:$D$18,MATCH(C7,'Дашборд'!$A$5:$A$18,0))</f>
        <v>0.04</v>
      </c>
      <c r="I7" s="98">
        <f t="array" ref="I7">INDEX('Дашборд'!$E$5:$E$18,MATCH(C7,'Дашборд'!$A$5:$A$18,0))</f>
        <v>0.07692307692</v>
      </c>
      <c r="J7" s="98">
        <f t="array" ref="J7">INDEX('Дашборд'!$F$5:$F$18,MATCH(C7,'Дашборд'!$A$5:$A$18,0))</f>
        <v>0.0616665664</v>
      </c>
      <c r="K7" s="23" t="str">
        <f t="array" ref="K7">INDEX('Дашборд'!$G$5:$G$18,MATCH(C7,'Дашборд'!$A$5:$A$18,0))</f>
        <v>Вівторок/Середа/Четвер • по 1 (нічия)</v>
      </c>
      <c r="L7" s="98">
        <f t="array" ref="L7">INDEX('Дашборд'!$H$5:$H$18,MATCH(C7,'Дашборд'!$A$5:$A$18,0))</f>
        <v>0</v>
      </c>
      <c r="M7" s="23" t="str">
        <f t="array" ref="M7">INDEX('Дашборд'!$I$5:$I$18,MATCH(C7,'Дашборд'!$A$5:$A$18,0))</f>
        <v>—</v>
      </c>
      <c r="N7" s="23" t="str">
        <f>'Глобальні хвилі'!$N$4</f>
        <v>Очікуємо новий цикл</v>
      </c>
      <c r="O7" s="98" t="str">
        <f t="array" ref="O7">IFNA(INDEX('Оперативна оцінка'!$B:$O,MATCH("Робочий % - після індикаторів",'Оперативна оцінка'!$A:$A,0),MATCH(C7,'Оперативна оцінка'!$B$4:$O$4,0)),"")</f>
        <v/>
      </c>
      <c r="P7" s="23" t="str">
        <f t="array" ref="P7">INDEX('Оперативна оцінка'!$B$13:$O$13,1,MATCH(C7,'Оперативна оцінка'!$B$4:$O$4,0))</f>
        <v/>
      </c>
      <c r="Q7" s="23" t="str">
        <f>IFERROR(__xludf.DUMMYFUNCTION("IF(B7&lt;=DATE(2026,9,29),IFERROR(INDEX(FILTER('Архів оцінок'!$Q$2:$Q$7000,'Архів оцінок'!$B$2:$B$7000=B7,'Архів оцінок'!$C$2:$C$7000=C7,'Архів оцінок'!$AG$2:$AG$7000=""OPS_FINAL""),1),""""),"""")"),"")</f>
        <v/>
      </c>
      <c r="R7" s="23" t="str">
        <f t="array" ref="R7">IFNA(INDEX('Оперативна оцінка'!$B:$O,MATCH("Кількість споряджених ПУ Іскандер-М / KN-23",'Оперативна оцінка'!$A:$A,0),MATCH(C7,'Оперативна оцінка'!$B$4:$O$4,0)),"")</f>
        <v/>
      </c>
      <c r="S7" s="23" t="str">
        <f t="array" ref="S7">IFNA(INDEX('Оперативна оцінка'!$B:$O,MATCH("Кількість споряджених ПУ Циркон / Онікс",'Оперативна оцінка'!$A:$A,0),MATCH(C7,'Оперативна оцінка'!$B$4:$O$4,0)),"")</f>
        <v/>
      </c>
      <c r="T7" s="23" t="str">
        <f t="array" ref="T7">INDEX('Оперативна оцінка'!$B$16:$O$16,1,MATCH(C7,'Оперативна оцінка'!$B$4:$O$4,0))</f>
        <v/>
      </c>
      <c r="U7" s="23" t="str">
        <f t="array" ref="U7">INDEX('Оперативна оцінка'!$B$17:$O$17,1,MATCH(C7,'Оперативна оцінка'!$B$4:$O$4,0))</f>
        <v/>
      </c>
      <c r="V7" s="23" t="str">
        <f t="array" ref="V7">INDEX('Оперативна оцінка'!$B$18:$O$18,1,MATCH(C7,'Оперативна оцінка'!$B$4:$O$4,0))</f>
        <v/>
      </c>
      <c r="W7" s="23" t="str">
        <f t="array" ref="W7">INDEX('Оперативна оцінка'!$B$19:$O$19,1,MATCH(C7,'Оперативна оцінка'!$B$4:$O$4,0))</f>
        <v/>
      </c>
      <c r="X7" s="23" t="str">
        <f t="array" ref="X7">INDEX('Оперативна оцінка'!$B$20:$O$20,1,MATCH(C7,'Оперативна оцінка'!$B$4:$O$4,0))</f>
        <v/>
      </c>
      <c r="Y7" s="23" t="str">
        <f t="array" ref="Y7">INDEX('Оперативна оцінка'!$B$21:$O$21,1,MATCH(C7,'Оперативна оцінка'!$B$4:$O$4,0))</f>
        <v/>
      </c>
      <c r="Z7" s="23" t="str">
        <f t="array" ref="Z7">INDEX('Оперативна оцінка'!$B$22:$O$22,1,MATCH(C7,'Оперативна оцінка'!$B$4:$O$4,0))</f>
        <v/>
      </c>
      <c r="AA7" s="23" t="str">
        <f t="array" ref="AA7">IFNA(INDEX('Оперативна оцінка'!$B:$O,MATCH("Наші добрі дрони",'Оперативна оцінка'!$A:$A,0),MATCH(C7,'Оперативна оцінка'!$B$4:$O$4,0)),"")</f>
        <v/>
      </c>
      <c r="AB7" s="23" t="str">
        <f>IF(B7&gt;'Розрахунок'!$K$2,"Очікуємо",IF(COUNTIFS('Аудит покриття'!$A$2:$A$7600,B7,'Аудит покриття'!$B$2:$B$7600,C7,'Аудит покриття'!$C$2:$C$7600,"VERIFIED")&gt;0,IF(SUMIFS('Аудит покриття'!$D$2:$D$7600,'Аудит покриття'!$A$2:$A$7600,B7,'Аудит покриття'!$B$2:$B$7600,C7,'Аудит покриття'!$C$2:$C$7600,"VERIFIED")&gt;0,"Так","Ні"),IF(COUNTIFS('Календар 365'!$A$2:$A$5111,B7,'Календар 365'!$C$2:$C$5111,C7,'Календар 365'!$D$2:$D$5111,"SYSTEMATIC_OSINT_V1")=0,"Очікуємо",IF(COUNTIFS('Календар 365'!$A$2:$A$5111,B7,'Календар 365'!$C$2:$C$5111,C7,'Календар 365'!$D$2:$D$5111,"SYSTEMATIC_OSINT_V1",'Календар 365'!$E$2:$E$5111,1)&gt;0,"Так","Ні"))))</f>
        <v>Очікуємо</v>
      </c>
      <c r="AC7" s="23"/>
      <c r="AD7" s="23" t="str">
        <f t="array" ref="AD7">INDEX('Оперативна оцінка'!$B$25:$O$25,1,MATCH(C7,'Оперативна оцінка'!$B$4:$O$4,0))</f>
        <v/>
      </c>
      <c r="AE7" s="22" t="str">
        <f>"BADK regime "&amp;'Налаштування'!$G$2</f>
        <v>BADK regime v2.1-shrink</v>
      </c>
      <c r="AF7" s="102">
        <f t="shared" si="2"/>
        <v>46306.2391</v>
      </c>
      <c r="AG7" s="23" t="str">
        <f>'Контроль моделі'!$B$28</f>
        <v>PREVIEW</v>
      </c>
      <c r="AH7" s="23" t="str">
        <f>IF(IFERROR(VLOOKUP(C7,'Налаштування'!$F$39:$K$100,6,FALSE),"ONBOARDING")&lt;&gt;"ACTIVE","EXCLUDE_ONBOARDING",IF(MOD(NOW(),1)&lt;TIME(5,0,0),"LOCKED_ACTIVE_NIGHT",IF(OR(AG7="STAT_20",AG7="OPS_FINAL"),"VALID_PRE_EVENT","NOT_YET")))</f>
        <v>NOT_YET</v>
      </c>
      <c r="AI7" s="23" t="str">
        <f t="shared" si="3"/>
        <v/>
      </c>
      <c r="AJ7" s="23" t="str">
        <f t="shared" si="4"/>
        <v/>
      </c>
      <c r="AK7" s="23" t="str">
        <f t="shared" si="5"/>
        <v/>
      </c>
      <c r="AL7" s="23" t="str">
        <f t="shared" si="6"/>
        <v/>
      </c>
      <c r="AM7" s="23" t="str">
        <f>TEXT(B7,"yyyymmdd")&amp;"|"&amp;C7&amp;"|"&amp;AG7&amp;"|BADK "&amp;'Налаштування'!$G$2</f>
        <v>20261012|Одеса|PREVIEW|BADK v2.1-shrink</v>
      </c>
    </row>
    <row r="8">
      <c r="A8" s="24">
        <f t="shared" si="1"/>
        <v>46306</v>
      </c>
      <c r="B8" s="24">
        <f>'Дашборд'!$B$2</f>
        <v>46307</v>
      </c>
      <c r="C8" s="85" t="str">
        <f>'Налаштування'!R45</f>
        <v>Харків</v>
      </c>
      <c r="D8" s="22" t="s">
        <v>146</v>
      </c>
      <c r="E8" s="23" t="str">
        <f>'Дашборд'!$E$2</f>
        <v>Понеділок</v>
      </c>
      <c r="F8" s="98">
        <f t="array" ref="F8">INDEX('Дашборд'!$B$5:$B$18,MATCH(C8,'Дашборд'!$A$5:$A$18,0))</f>
        <v>0</v>
      </c>
      <c r="G8" s="98">
        <f t="array" ref="G8">INDEX('Дашборд'!$C$5:$C$18,MATCH(C8,'Дашборд'!$A$5:$A$18,0))</f>
        <v>0</v>
      </c>
      <c r="H8" s="98">
        <f t="array" ref="H8">INDEX('Дашборд'!$D$5:$D$18,MATCH(C8,'Дашборд'!$A$5:$A$18,0))</f>
        <v>0.12</v>
      </c>
      <c r="I8" s="98">
        <f t="array" ref="I8">INDEX('Дашборд'!$E$5:$E$18,MATCH(C8,'Дашборд'!$A$5:$A$18,0))</f>
        <v>0.05769230769</v>
      </c>
      <c r="J8" s="98">
        <f t="array" ref="J8">INDEX('Дашборд'!$F$5:$F$18,MATCH(C8,'Дашборд'!$A$5:$A$18,0))</f>
        <v>0.04241433932</v>
      </c>
      <c r="K8" s="23" t="str">
        <f t="array" ref="K8">INDEX('Дашборд'!$G$5:$G$18,MATCH(C8,'Дашборд'!$A$5:$A$18,0))</f>
        <v>Немає</v>
      </c>
      <c r="L8" s="98">
        <f t="array" ref="L8">INDEX('Дашборд'!$H$5:$H$18,MATCH(C8,'Дашборд'!$A$5:$A$18,0))</f>
        <v>0</v>
      </c>
      <c r="M8" s="23" t="str">
        <f t="array" ref="M8">INDEX('Дашборд'!$I$5:$I$18,MATCH(C8,'Дашборд'!$A$5:$A$18,0))</f>
        <v>—</v>
      </c>
      <c r="N8" s="23" t="str">
        <f>'Глобальні хвилі'!$N$4</f>
        <v>Очікуємо новий цикл</v>
      </c>
      <c r="O8" s="98" t="str">
        <f t="array" ref="O8">IFNA(INDEX('Оперативна оцінка'!$B:$O,MATCH("Робочий % - після індикаторів",'Оперативна оцінка'!$A:$A,0),MATCH(C8,'Оперативна оцінка'!$B$4:$O$4,0)),"")</f>
        <v/>
      </c>
      <c r="P8" s="23" t="str">
        <f t="array" ref="P8">INDEX('Оперативна оцінка'!$B$13:$O$13,1,MATCH(C8,'Оперативна оцінка'!$B$4:$O$4,0))</f>
        <v/>
      </c>
      <c r="Q8" s="23" t="str">
        <f>IFERROR(__xludf.DUMMYFUNCTION("IF(B8&lt;=DATE(2026,9,29),IFERROR(INDEX(FILTER('Архів оцінок'!$Q$2:$Q$7000,'Архів оцінок'!$B$2:$B$7000=B8,'Архів оцінок'!$C$2:$C$7000=C8,'Архів оцінок'!$AG$2:$AG$7000=""OPS_FINAL""),1),""""),"""")"),"")</f>
        <v/>
      </c>
      <c r="R8" s="23" t="str">
        <f t="array" ref="R8">IFNA(INDEX('Оперативна оцінка'!$B:$O,MATCH("Кількість споряджених ПУ Іскандер-М / KN-23",'Оперативна оцінка'!$A:$A,0),MATCH(C8,'Оперативна оцінка'!$B$4:$O$4,0)),"")</f>
        <v/>
      </c>
      <c r="S8" s="23" t="str">
        <f t="array" ref="S8">IFNA(INDEX('Оперативна оцінка'!$B:$O,MATCH("Кількість споряджених ПУ Циркон / Онікс",'Оперативна оцінка'!$A:$A,0),MATCH(C8,'Оперативна оцінка'!$B$4:$O$4,0)),"")</f>
        <v/>
      </c>
      <c r="T8" s="23" t="str">
        <f t="array" ref="T8">INDEX('Оперативна оцінка'!$B$16:$O$16,1,MATCH(C8,'Оперативна оцінка'!$B$4:$O$4,0))</f>
        <v/>
      </c>
      <c r="U8" s="23" t="str">
        <f t="array" ref="U8">INDEX('Оперативна оцінка'!$B$17:$O$17,1,MATCH(C8,'Оперативна оцінка'!$B$4:$O$4,0))</f>
        <v/>
      </c>
      <c r="V8" s="23" t="str">
        <f t="array" ref="V8">INDEX('Оперативна оцінка'!$B$18:$O$18,1,MATCH(C8,'Оперативна оцінка'!$B$4:$O$4,0))</f>
        <v/>
      </c>
      <c r="W8" s="23" t="str">
        <f t="array" ref="W8">INDEX('Оперативна оцінка'!$B$19:$O$19,1,MATCH(C8,'Оперативна оцінка'!$B$4:$O$4,0))</f>
        <v/>
      </c>
      <c r="X8" s="23" t="str">
        <f t="array" ref="X8">INDEX('Оперативна оцінка'!$B$20:$O$20,1,MATCH(C8,'Оперативна оцінка'!$B$4:$O$4,0))</f>
        <v/>
      </c>
      <c r="Y8" s="23" t="str">
        <f t="array" ref="Y8">INDEX('Оперативна оцінка'!$B$21:$O$21,1,MATCH(C8,'Оперативна оцінка'!$B$4:$O$4,0))</f>
        <v/>
      </c>
      <c r="Z8" s="23" t="str">
        <f t="array" ref="Z8">INDEX('Оперативна оцінка'!$B$22:$O$22,1,MATCH(C8,'Оперативна оцінка'!$B$4:$O$4,0))</f>
        <v/>
      </c>
      <c r="AA8" s="23" t="str">
        <f t="array" ref="AA8">IFNA(INDEX('Оперативна оцінка'!$B:$O,MATCH("Наші добрі дрони",'Оперативна оцінка'!$A:$A,0),MATCH(C8,'Оперативна оцінка'!$B$4:$O$4,0)),"")</f>
        <v/>
      </c>
      <c r="AB8" s="23" t="str">
        <f>IF(B8&gt;'Розрахунок'!$K$2,"Очікуємо",IF(COUNTIFS('Аудит покриття'!$A$2:$A$7600,B8,'Аудит покриття'!$B$2:$B$7600,C8,'Аудит покриття'!$C$2:$C$7600,"VERIFIED")&gt;0,IF(SUMIFS('Аудит покриття'!$D$2:$D$7600,'Аудит покриття'!$A$2:$A$7600,B8,'Аудит покриття'!$B$2:$B$7600,C8,'Аудит покриття'!$C$2:$C$7600,"VERIFIED")&gt;0,"Так","Ні"),IF(COUNTIFS('Календар 365'!$A$2:$A$5111,B8,'Календар 365'!$C$2:$C$5111,C8,'Календар 365'!$D$2:$D$5111,"SYSTEMATIC_OSINT_V1")=0,"Очікуємо",IF(COUNTIFS('Календар 365'!$A$2:$A$5111,B8,'Календар 365'!$C$2:$C$5111,C8,'Календар 365'!$D$2:$D$5111,"SYSTEMATIC_OSINT_V1",'Календар 365'!$E$2:$E$5111,1)&gt;0,"Так","Ні"))))</f>
        <v>Очікуємо</v>
      </c>
      <c r="AC8" s="23"/>
      <c r="AD8" s="23" t="str">
        <f t="array" ref="AD8">INDEX('Оперативна оцінка'!$B$25:$O$25,1,MATCH(C8,'Оперативна оцінка'!$B$4:$O$4,0))</f>
        <v/>
      </c>
      <c r="AE8" s="22" t="str">
        <f>"BADK regime "&amp;'Налаштування'!$G$2</f>
        <v>BADK regime v2.1-shrink</v>
      </c>
      <c r="AF8" s="102">
        <f t="shared" si="2"/>
        <v>46306.2391</v>
      </c>
      <c r="AG8" s="23" t="str">
        <f>'Контроль моделі'!$B$28</f>
        <v>PREVIEW</v>
      </c>
      <c r="AH8" s="23" t="str">
        <f>IF(IFERROR(VLOOKUP(C8,'Налаштування'!$F$39:$K$100,6,FALSE),"ONBOARDING")&lt;&gt;"ACTIVE","EXCLUDE_ONBOARDING",IF(MOD(NOW(),1)&lt;TIME(5,0,0),"LOCKED_ACTIVE_NIGHT",IF(OR(AG8="STAT_20",AG8="OPS_FINAL"),"VALID_PRE_EVENT","NOT_YET")))</f>
        <v>NOT_YET</v>
      </c>
      <c r="AI8" s="23" t="str">
        <f t="shared" si="3"/>
        <v/>
      </c>
      <c r="AJ8" s="23" t="str">
        <f t="shared" si="4"/>
        <v/>
      </c>
      <c r="AK8" s="23" t="str">
        <f t="shared" si="5"/>
        <v/>
      </c>
      <c r="AL8" s="23" t="str">
        <f t="shared" si="6"/>
        <v/>
      </c>
      <c r="AM8" s="23" t="str">
        <f>TEXT(B8,"yyyymmdd")&amp;"|"&amp;C8&amp;"|"&amp;AG8&amp;"|BADK "&amp;'Налаштування'!$G$2</f>
        <v>20261012|Харків|PREVIEW|BADK v2.1-shrink</v>
      </c>
    </row>
    <row r="9">
      <c r="A9" s="24">
        <f t="shared" si="1"/>
        <v>46306</v>
      </c>
      <c r="B9" s="24">
        <f>'Дашборд'!$B$2</f>
        <v>46307</v>
      </c>
      <c r="C9" s="85" t="str">
        <f>'Налаштування'!R46</f>
        <v>Херсон</v>
      </c>
      <c r="D9" s="22" t="s">
        <v>146</v>
      </c>
      <c r="E9" s="23" t="str">
        <f>'Дашборд'!$E$2</f>
        <v>Понеділок</v>
      </c>
      <c r="F9" s="98">
        <f t="array" ref="F9">INDEX('Дашборд'!$B$5:$B$18,MATCH(C9,'Дашборд'!$A$5:$A$18,0))</f>
        <v>0</v>
      </c>
      <c r="G9" s="98">
        <f t="array" ref="G9">INDEX('Дашборд'!$C$5:$C$18,MATCH(C9,'Дашборд'!$A$5:$A$18,0))</f>
        <v>0</v>
      </c>
      <c r="H9" s="98">
        <f t="array" ref="H9">INDEX('Дашборд'!$D$5:$D$18,MATCH(C9,'Дашборд'!$A$5:$A$18,0))</f>
        <v>0</v>
      </c>
      <c r="I9" s="98">
        <f t="array" ref="I9">INDEX('Дашборд'!$E$5:$E$18,MATCH(C9,'Дашборд'!$A$5:$A$18,0))</f>
        <v>0</v>
      </c>
      <c r="J9" s="98">
        <f t="array" ref="J9">INDEX('Дашборд'!$F$5:$F$18,MATCH(C9,'Дашборд'!$A$5:$A$18,0))</f>
        <v>0</v>
      </c>
      <c r="K9" s="23" t="str">
        <f t="array" ref="K9">INDEX('Дашборд'!$G$5:$G$18,MATCH(C9,'Дашборд'!$A$5:$A$18,0))</f>
        <v>Немає</v>
      </c>
      <c r="L9" s="98">
        <f t="array" ref="L9">INDEX('Дашборд'!$H$5:$H$18,MATCH(C9,'Дашборд'!$A$5:$A$18,0))</f>
        <v>0</v>
      </c>
      <c r="M9" s="23" t="str">
        <f t="array" ref="M9">INDEX('Дашборд'!$I$5:$I$18,MATCH(C9,'Дашборд'!$A$5:$A$18,0))</f>
        <v>—</v>
      </c>
      <c r="N9" s="23" t="str">
        <f>'Глобальні хвилі'!$N$4</f>
        <v>Очікуємо новий цикл</v>
      </c>
      <c r="O9" s="98" t="str">
        <f t="array" ref="O9">IFNA(INDEX('Оперативна оцінка'!$B:$O,MATCH("Робочий % - після індикаторів",'Оперативна оцінка'!$A:$A,0),MATCH(C9,'Оперативна оцінка'!$B$4:$O$4,0)),"")</f>
        <v/>
      </c>
      <c r="P9" s="23" t="str">
        <f t="array" ref="P9">INDEX('Оперативна оцінка'!$B$13:$O$13,1,MATCH(C9,'Оперативна оцінка'!$B$4:$O$4,0))</f>
        <v/>
      </c>
      <c r="Q9" s="23" t="str">
        <f>IFERROR(__xludf.DUMMYFUNCTION("IF(B9&lt;=DATE(2026,9,29),IFERROR(INDEX(FILTER('Архів оцінок'!$Q$2:$Q$7000,'Архів оцінок'!$B$2:$B$7000=B9,'Архів оцінок'!$C$2:$C$7000=C9,'Архів оцінок'!$AG$2:$AG$7000=""OPS_FINAL""),1),""""),"""")"),"")</f>
        <v/>
      </c>
      <c r="R9" s="23" t="str">
        <f t="array" ref="R9">IFNA(INDEX('Оперативна оцінка'!$B:$O,MATCH("Кількість споряджених ПУ Іскандер-М / KN-23",'Оперативна оцінка'!$A:$A,0),MATCH(C9,'Оперативна оцінка'!$B$4:$O$4,0)),"")</f>
        <v/>
      </c>
      <c r="S9" s="23" t="str">
        <f t="array" ref="S9">IFNA(INDEX('Оперативна оцінка'!$B:$O,MATCH("Кількість споряджених ПУ Циркон / Онікс",'Оперативна оцінка'!$A:$A,0),MATCH(C9,'Оперативна оцінка'!$B$4:$O$4,0)),"")</f>
        <v/>
      </c>
      <c r="T9" s="23" t="str">
        <f t="array" ref="T9">INDEX('Оперативна оцінка'!$B$16:$O$16,1,MATCH(C9,'Оперативна оцінка'!$B$4:$O$4,0))</f>
        <v/>
      </c>
      <c r="U9" s="23" t="str">
        <f t="array" ref="U9">INDEX('Оперативна оцінка'!$B$17:$O$17,1,MATCH(C9,'Оперативна оцінка'!$B$4:$O$4,0))</f>
        <v/>
      </c>
      <c r="V9" s="23" t="str">
        <f t="array" ref="V9">INDEX('Оперативна оцінка'!$B$18:$O$18,1,MATCH(C9,'Оперативна оцінка'!$B$4:$O$4,0))</f>
        <v/>
      </c>
      <c r="W9" s="23" t="str">
        <f t="array" ref="W9">INDEX('Оперативна оцінка'!$B$19:$O$19,1,MATCH(C9,'Оперативна оцінка'!$B$4:$O$4,0))</f>
        <v/>
      </c>
      <c r="X9" s="23" t="str">
        <f t="array" ref="X9">INDEX('Оперативна оцінка'!$B$20:$O$20,1,MATCH(C9,'Оперативна оцінка'!$B$4:$O$4,0))</f>
        <v/>
      </c>
      <c r="Y9" s="23" t="str">
        <f t="array" ref="Y9">INDEX('Оперативна оцінка'!$B$21:$O$21,1,MATCH(C9,'Оперативна оцінка'!$B$4:$O$4,0))</f>
        <v/>
      </c>
      <c r="Z9" s="23" t="str">
        <f t="array" ref="Z9">INDEX('Оперативна оцінка'!$B$22:$O$22,1,MATCH(C9,'Оперативна оцінка'!$B$4:$O$4,0))</f>
        <v/>
      </c>
      <c r="AA9" s="23" t="str">
        <f t="array" ref="AA9">IFNA(INDEX('Оперативна оцінка'!$B:$O,MATCH("Наші добрі дрони",'Оперативна оцінка'!$A:$A,0),MATCH(C9,'Оперативна оцінка'!$B$4:$O$4,0)),"")</f>
        <v/>
      </c>
      <c r="AB9" s="23" t="str">
        <f>IF(B9&gt;'Розрахунок'!$K$2,"Очікуємо",IF(COUNTIFS('Аудит покриття'!$A$2:$A$7600,B9,'Аудит покриття'!$B$2:$B$7600,C9,'Аудит покриття'!$C$2:$C$7600,"VERIFIED")&gt;0,IF(SUMIFS('Аудит покриття'!$D$2:$D$7600,'Аудит покриття'!$A$2:$A$7600,B9,'Аудит покриття'!$B$2:$B$7600,C9,'Аудит покриття'!$C$2:$C$7600,"VERIFIED")&gt;0,"Так","Ні"),IF(COUNTIFS('Календар 365'!$A$2:$A$5111,B9,'Календар 365'!$C$2:$C$5111,C9,'Календар 365'!$D$2:$D$5111,"SYSTEMATIC_OSINT_V1")=0,"Очікуємо",IF(COUNTIFS('Календар 365'!$A$2:$A$5111,B9,'Календар 365'!$C$2:$C$5111,C9,'Календар 365'!$D$2:$D$5111,"SYSTEMATIC_OSINT_V1",'Календар 365'!$E$2:$E$5111,1)&gt;0,"Так","Ні"))))</f>
        <v>Очікуємо</v>
      </c>
      <c r="AC9" s="23"/>
      <c r="AD9" s="23" t="str">
        <f t="array" ref="AD9">INDEX('Оперативна оцінка'!$B$25:$O$25,1,MATCH(C9,'Оперативна оцінка'!$B$4:$O$4,0))</f>
        <v/>
      </c>
      <c r="AE9" s="22" t="str">
        <f>"BADK regime "&amp;'Налаштування'!$G$2</f>
        <v>BADK regime v2.1-shrink</v>
      </c>
      <c r="AF9" s="102">
        <f t="shared" si="2"/>
        <v>46306.2391</v>
      </c>
      <c r="AG9" s="23" t="str">
        <f>'Контроль моделі'!$B$28</f>
        <v>PREVIEW</v>
      </c>
      <c r="AH9" s="23" t="str">
        <f>IF(IFERROR(VLOOKUP(C9,'Налаштування'!$F$39:$K$100,6,FALSE),"ONBOARDING")&lt;&gt;"ACTIVE","EXCLUDE_ONBOARDING",IF(MOD(NOW(),1)&lt;TIME(5,0,0),"LOCKED_ACTIVE_NIGHT",IF(OR(AG9="STAT_20",AG9="OPS_FINAL"),"VALID_PRE_EVENT","NOT_YET")))</f>
        <v>NOT_YET</v>
      </c>
      <c r="AI9" s="23" t="str">
        <f t="shared" si="3"/>
        <v/>
      </c>
      <c r="AJ9" s="23" t="str">
        <f t="shared" si="4"/>
        <v/>
      </c>
      <c r="AK9" s="23" t="str">
        <f t="shared" si="5"/>
        <v/>
      </c>
      <c r="AL9" s="23" t="str">
        <f t="shared" si="6"/>
        <v/>
      </c>
      <c r="AM9" s="23" t="str">
        <f>TEXT(B9,"yyyymmdd")&amp;"|"&amp;C9&amp;"|"&amp;AG9&amp;"|BADK "&amp;'Налаштування'!$G$2</f>
        <v>20261012|Херсон|PREVIEW|BADK v2.1-shrink</v>
      </c>
    </row>
    <row r="10">
      <c r="A10" s="24">
        <f t="shared" si="1"/>
        <v>46306</v>
      </c>
      <c r="B10" s="24">
        <f>'Дашборд'!$B$2</f>
        <v>46307</v>
      </c>
      <c r="C10" s="85" t="str">
        <f>'Налаштування'!R47</f>
        <v>Чернігів</v>
      </c>
      <c r="D10" s="22" t="s">
        <v>146</v>
      </c>
      <c r="E10" s="23" t="str">
        <f>'Дашборд'!$E$2</f>
        <v>Понеділок</v>
      </c>
      <c r="F10" s="98">
        <f t="array" ref="F10">INDEX('Дашборд'!$B$5:$B$18,MATCH(C10,'Дашборд'!$A$5:$A$18,0))</f>
        <v>0</v>
      </c>
      <c r="G10" s="98">
        <f t="array" ref="G10">INDEX('Дашборд'!$C$5:$C$18,MATCH(C10,'Дашборд'!$A$5:$A$18,0))</f>
        <v>0</v>
      </c>
      <c r="H10" s="98">
        <f t="array" ref="H10">INDEX('Дашборд'!$D$5:$D$18,MATCH(C10,'Дашборд'!$A$5:$A$18,0))</f>
        <v>0</v>
      </c>
      <c r="I10" s="98">
        <f t="array" ref="I10">INDEX('Дашборд'!$E$5:$E$18,MATCH(C10,'Дашборд'!$A$5:$A$18,0))</f>
        <v>0.01923076923</v>
      </c>
      <c r="J10" s="98">
        <f t="array" ref="J10">INDEX('Дашборд'!$F$5:$F$18,MATCH(C10,'Дашборд'!$A$5:$A$18,0))</f>
        <v>0.004818431013</v>
      </c>
      <c r="K10" s="23" t="str">
        <f t="array" ref="K10">INDEX('Дашборд'!$G$5:$G$18,MATCH(C10,'Дашборд'!$A$5:$A$18,0))</f>
        <v>Немає</v>
      </c>
      <c r="L10" s="98">
        <f t="array" ref="L10">INDEX('Дашборд'!$H$5:$H$18,MATCH(C10,'Дашборд'!$A$5:$A$18,0))</f>
        <v>0</v>
      </c>
      <c r="M10" s="23" t="str">
        <f t="array" ref="M10">INDEX('Дашборд'!$I$5:$I$18,MATCH(C10,'Дашборд'!$A$5:$A$18,0))</f>
        <v>—</v>
      </c>
      <c r="N10" s="23" t="str">
        <f>'Глобальні хвилі'!$N$4</f>
        <v>Очікуємо новий цикл</v>
      </c>
      <c r="O10" s="98" t="str">
        <f t="array" ref="O10">IFNA(INDEX('Оперативна оцінка'!$B:$O,MATCH("Робочий % - після індикаторів",'Оперативна оцінка'!$A:$A,0),MATCH(C10,'Оперативна оцінка'!$B$4:$O$4,0)),"")</f>
        <v/>
      </c>
      <c r="P10" s="23" t="str">
        <f t="array" ref="P10">INDEX('Оперативна оцінка'!$B$13:$O$13,1,MATCH(C10,'Оперативна оцінка'!$B$4:$O$4,0))</f>
        <v/>
      </c>
      <c r="Q10" s="23" t="str">
        <f>IFERROR(__xludf.DUMMYFUNCTION("IF(B10&lt;=DATE(2026,9,29),IFERROR(INDEX(FILTER('Архів оцінок'!$Q$2:$Q$7000,'Архів оцінок'!$B$2:$B$7000=B10,'Архів оцінок'!$C$2:$C$7000=C10,'Архів оцінок'!$AG$2:$AG$7000=""OPS_FINAL""),1),""""),"""")"),"")</f>
        <v/>
      </c>
      <c r="R10" s="23" t="str">
        <f t="array" ref="R10">IFNA(INDEX('Оперативна оцінка'!$B:$O,MATCH("Кількість споряджених ПУ Іскандер-М / KN-23",'Оперативна оцінка'!$A:$A,0),MATCH(C10,'Оперативна оцінка'!$B$4:$O$4,0)),"")</f>
        <v/>
      </c>
      <c r="S10" s="23" t="str">
        <f t="array" ref="S10">IFNA(INDEX('Оперативна оцінка'!$B:$O,MATCH("Кількість споряджених ПУ Циркон / Онікс",'Оперативна оцінка'!$A:$A,0),MATCH(C10,'Оперативна оцінка'!$B$4:$O$4,0)),"")</f>
        <v/>
      </c>
      <c r="T10" s="23" t="str">
        <f t="array" ref="T10">INDEX('Оперативна оцінка'!$B$16:$O$16,1,MATCH(C10,'Оперативна оцінка'!$B$4:$O$4,0))</f>
        <v/>
      </c>
      <c r="U10" s="23" t="str">
        <f t="array" ref="U10">INDEX('Оперативна оцінка'!$B$17:$O$17,1,MATCH(C10,'Оперативна оцінка'!$B$4:$O$4,0))</f>
        <v/>
      </c>
      <c r="V10" s="23" t="str">
        <f t="array" ref="V10">INDEX('Оперативна оцінка'!$B$18:$O$18,1,MATCH(C10,'Оперативна оцінка'!$B$4:$O$4,0))</f>
        <v/>
      </c>
      <c r="W10" s="23" t="str">
        <f t="array" ref="W10">INDEX('Оперативна оцінка'!$B$19:$O$19,1,MATCH(C10,'Оперативна оцінка'!$B$4:$O$4,0))</f>
        <v/>
      </c>
      <c r="X10" s="23" t="str">
        <f t="array" ref="X10">INDEX('Оперативна оцінка'!$B$20:$O$20,1,MATCH(C10,'Оперативна оцінка'!$B$4:$O$4,0))</f>
        <v/>
      </c>
      <c r="Y10" s="23" t="str">
        <f t="array" ref="Y10">INDEX('Оперативна оцінка'!$B$21:$O$21,1,MATCH(C10,'Оперативна оцінка'!$B$4:$O$4,0))</f>
        <v/>
      </c>
      <c r="Z10" s="23" t="str">
        <f t="array" ref="Z10">INDEX('Оперативна оцінка'!$B$22:$O$22,1,MATCH(C10,'Оперативна оцінка'!$B$4:$O$4,0))</f>
        <v/>
      </c>
      <c r="AA10" s="23" t="str">
        <f t="array" ref="AA10">IFNA(INDEX('Оперативна оцінка'!$B:$O,MATCH("Наші добрі дрони",'Оперативна оцінка'!$A:$A,0),MATCH(C10,'Оперативна оцінка'!$B$4:$O$4,0)),"")</f>
        <v/>
      </c>
      <c r="AB10" s="23" t="str">
        <f>IF(B10&gt;'Розрахунок'!$K$2,"Очікуємо",IF(COUNTIFS('Аудит покриття'!$A$2:$A$7600,B10,'Аудит покриття'!$B$2:$B$7600,C10,'Аудит покриття'!$C$2:$C$7600,"VERIFIED")&gt;0,IF(SUMIFS('Аудит покриття'!$D$2:$D$7600,'Аудит покриття'!$A$2:$A$7600,B10,'Аудит покриття'!$B$2:$B$7600,C10,'Аудит покриття'!$C$2:$C$7600,"VERIFIED")&gt;0,"Так","Ні"),IF(COUNTIFS('Календар 365'!$A$2:$A$5111,B10,'Календар 365'!$C$2:$C$5111,C10,'Календар 365'!$D$2:$D$5111,"SYSTEMATIC_OSINT_V1")=0,"Очікуємо",IF(COUNTIFS('Календар 365'!$A$2:$A$5111,B10,'Календар 365'!$C$2:$C$5111,C10,'Календар 365'!$D$2:$D$5111,"SYSTEMATIC_OSINT_V1",'Календар 365'!$E$2:$E$5111,1)&gt;0,"Так","Ні"))))</f>
        <v>Очікуємо</v>
      </c>
      <c r="AC10" s="23"/>
      <c r="AD10" s="23" t="str">
        <f t="array" ref="AD10">INDEX('Оперативна оцінка'!$B$25:$O$25,1,MATCH(C10,'Оперативна оцінка'!$B$4:$O$4,0))</f>
        <v/>
      </c>
      <c r="AE10" s="22" t="str">
        <f>"BADK regime "&amp;'Налаштування'!$G$2</f>
        <v>BADK regime v2.1-shrink</v>
      </c>
      <c r="AF10" s="102">
        <f t="shared" si="2"/>
        <v>46306.2391</v>
      </c>
      <c r="AG10" s="23" t="str">
        <f>'Контроль моделі'!$B$28</f>
        <v>PREVIEW</v>
      </c>
      <c r="AH10" s="23" t="str">
        <f>IF(IFERROR(VLOOKUP(C10,'Налаштування'!$F$39:$K$100,6,FALSE),"ONBOARDING")&lt;&gt;"ACTIVE","EXCLUDE_ONBOARDING",IF(MOD(NOW(),1)&lt;TIME(5,0,0),"LOCKED_ACTIVE_NIGHT",IF(OR(AG10="STAT_20",AG10="OPS_FINAL"),"VALID_PRE_EVENT","NOT_YET")))</f>
        <v>NOT_YET</v>
      </c>
      <c r="AI10" s="23" t="str">
        <f t="shared" si="3"/>
        <v/>
      </c>
      <c r="AJ10" s="23" t="str">
        <f t="shared" si="4"/>
        <v/>
      </c>
      <c r="AK10" s="23" t="str">
        <f t="shared" si="5"/>
        <v/>
      </c>
      <c r="AL10" s="23" t="str">
        <f t="shared" si="6"/>
        <v/>
      </c>
      <c r="AM10" s="23" t="str">
        <f>TEXT(B10,"yyyymmdd")&amp;"|"&amp;C10&amp;"|"&amp;AG10&amp;"|BADK "&amp;'Налаштування'!$G$2</f>
        <v>20261012|Чернігів|PREVIEW|BADK v2.1-shrink</v>
      </c>
    </row>
    <row r="11">
      <c r="A11" s="24">
        <f t="shared" si="1"/>
        <v>46306</v>
      </c>
      <c r="B11" s="24">
        <f>'Дашборд'!$B$2</f>
        <v>46307</v>
      </c>
      <c r="C11" s="85" t="str">
        <f>'Налаштування'!R48</f>
        <v>Кривий Ріг</v>
      </c>
      <c r="D11" s="22" t="s">
        <v>146</v>
      </c>
      <c r="E11" s="23" t="str">
        <f>'Дашборд'!$E$2</f>
        <v>Понеділок</v>
      </c>
      <c r="F11" s="98">
        <f t="array" ref="F11">INDEX('Дашборд'!$B$5:$B$18,MATCH(C11,'Дашборд'!$A$5:$A$18,0))</f>
        <v>0</v>
      </c>
      <c r="G11" s="98">
        <f t="array" ref="G11">INDEX('Дашборд'!$C$5:$C$18,MATCH(C11,'Дашборд'!$A$5:$A$18,0))</f>
        <v>0</v>
      </c>
      <c r="H11" s="98">
        <f t="array" ref="H11">INDEX('Дашборд'!$D$5:$D$18,MATCH(C11,'Дашборд'!$A$5:$A$18,0))</f>
        <v>0</v>
      </c>
      <c r="I11" s="98">
        <f t="array" ref="I11">INDEX('Дашборд'!$E$5:$E$18,MATCH(C11,'Дашборд'!$A$5:$A$18,0))</f>
        <v>0.01923076923</v>
      </c>
      <c r="J11" s="98">
        <f t="array" ref="J11">INDEX('Дашборд'!$F$5:$F$18,MATCH(C11,'Дашборд'!$A$5:$A$18,0))</f>
        <v>0.02554505676</v>
      </c>
      <c r="K11" s="23" t="str">
        <f t="array" ref="K11">INDEX('Дашборд'!$G$5:$G$18,MATCH(C11,'Дашборд'!$A$5:$A$18,0))</f>
        <v>Немає</v>
      </c>
      <c r="L11" s="98">
        <f t="array" ref="L11">INDEX('Дашборд'!$H$5:$H$18,MATCH(C11,'Дашборд'!$A$5:$A$18,0))</f>
        <v>0</v>
      </c>
      <c r="M11" s="23" t="str">
        <f t="array" ref="M11">INDEX('Дашборд'!$I$5:$I$18,MATCH(C11,'Дашборд'!$A$5:$A$18,0))</f>
        <v>—</v>
      </c>
      <c r="N11" s="23" t="str">
        <f>'Глобальні хвилі'!$N$4</f>
        <v>Очікуємо новий цикл</v>
      </c>
      <c r="O11" s="98" t="str">
        <f t="array" ref="O11">IFNA(INDEX('Оперативна оцінка'!$B:$O,MATCH("Робочий % - після індикаторів",'Оперативна оцінка'!$A:$A,0),MATCH(C11,'Оперативна оцінка'!$B$4:$O$4,0)),"")</f>
        <v/>
      </c>
      <c r="P11" s="23" t="str">
        <f t="array" ref="P11">INDEX('Оперативна оцінка'!$B$13:$O$13,1,MATCH(C11,'Оперативна оцінка'!$B$4:$O$4,0))</f>
        <v/>
      </c>
      <c r="Q11" s="23" t="str">
        <f>IFERROR(__xludf.DUMMYFUNCTION("IF(B11&lt;=DATE(2026,9,29),IFERROR(INDEX(FILTER('Архів оцінок'!$Q$2:$Q$7000,'Архів оцінок'!$B$2:$B$7000=B11,'Архів оцінок'!$C$2:$C$7000=C11,'Архів оцінок'!$AG$2:$AG$7000=""OPS_FINAL""),1),""""),"""")"),"")</f>
        <v/>
      </c>
      <c r="R11" s="23" t="str">
        <f t="array" ref="R11">IFNA(INDEX('Оперативна оцінка'!$B:$O,MATCH("Кількість споряджених ПУ Іскандер-М / KN-23",'Оперативна оцінка'!$A:$A,0),MATCH(C11,'Оперативна оцінка'!$B$4:$O$4,0)),"")</f>
        <v/>
      </c>
      <c r="S11" s="23" t="str">
        <f t="array" ref="S11">IFNA(INDEX('Оперативна оцінка'!$B:$O,MATCH("Кількість споряджених ПУ Циркон / Онікс",'Оперативна оцінка'!$A:$A,0),MATCH(C11,'Оперативна оцінка'!$B$4:$O$4,0)),"")</f>
        <v/>
      </c>
      <c r="T11" s="23" t="str">
        <f t="array" ref="T11">INDEX('Оперативна оцінка'!$B$16:$O$16,1,MATCH(C11,'Оперативна оцінка'!$B$4:$O$4,0))</f>
        <v/>
      </c>
      <c r="U11" s="23" t="str">
        <f t="array" ref="U11">INDEX('Оперативна оцінка'!$B$17:$O$17,1,MATCH(C11,'Оперативна оцінка'!$B$4:$O$4,0))</f>
        <v/>
      </c>
      <c r="V11" s="23" t="str">
        <f t="array" ref="V11">INDEX('Оперативна оцінка'!$B$18:$O$18,1,MATCH(C11,'Оперативна оцінка'!$B$4:$O$4,0))</f>
        <v/>
      </c>
      <c r="W11" s="23" t="str">
        <f t="array" ref="W11">INDEX('Оперативна оцінка'!$B$19:$O$19,1,MATCH(C11,'Оперативна оцінка'!$B$4:$O$4,0))</f>
        <v/>
      </c>
      <c r="X11" s="23" t="str">
        <f t="array" ref="X11">INDEX('Оперативна оцінка'!$B$20:$O$20,1,MATCH(C11,'Оперативна оцінка'!$B$4:$O$4,0))</f>
        <v/>
      </c>
      <c r="Y11" s="23" t="str">
        <f t="array" ref="Y11">INDEX('Оперативна оцінка'!$B$21:$O$21,1,MATCH(C11,'Оперативна оцінка'!$B$4:$O$4,0))</f>
        <v/>
      </c>
      <c r="Z11" s="23" t="str">
        <f t="array" ref="Z11">INDEX('Оперативна оцінка'!$B$22:$O$22,1,MATCH(C11,'Оперативна оцінка'!$B$4:$O$4,0))</f>
        <v/>
      </c>
      <c r="AA11" s="23" t="str">
        <f t="array" ref="AA11">IFNA(INDEX('Оперативна оцінка'!$B:$O,MATCH("Наші добрі дрони",'Оперативна оцінка'!$A:$A,0),MATCH(C11,'Оперативна оцінка'!$B$4:$O$4,0)),"")</f>
        <v/>
      </c>
      <c r="AB11" s="23" t="str">
        <f>IF(B11&gt;'Розрахунок'!$K$2,"Очікуємо",IF(COUNTIFS('Аудит покриття'!$A$2:$A$7600,B11,'Аудит покриття'!$B$2:$B$7600,C11,'Аудит покриття'!$C$2:$C$7600,"VERIFIED")&gt;0,IF(SUMIFS('Аудит покриття'!$D$2:$D$7600,'Аудит покриття'!$A$2:$A$7600,B11,'Аудит покриття'!$B$2:$B$7600,C11,'Аудит покриття'!$C$2:$C$7600,"VERIFIED")&gt;0,"Так","Ні"),IF(COUNTIFS('Календар 365'!$A$2:$A$5111,B11,'Календар 365'!$C$2:$C$5111,C11,'Календар 365'!$D$2:$D$5111,"SYSTEMATIC_OSINT_V1")=0,"Очікуємо",IF(COUNTIFS('Календар 365'!$A$2:$A$5111,B11,'Календар 365'!$C$2:$C$5111,C11,'Календар 365'!$D$2:$D$5111,"SYSTEMATIC_OSINT_V1",'Календар 365'!$E$2:$E$5111,1)&gt;0,"Так","Ні"))))</f>
        <v>Очікуємо</v>
      </c>
      <c r="AC11" s="23"/>
      <c r="AD11" s="23" t="str">
        <f t="array" ref="AD11">INDEX('Оперативна оцінка'!$B$25:$O$25,1,MATCH(C11,'Оперативна оцінка'!$B$4:$O$4,0))</f>
        <v/>
      </c>
      <c r="AE11" s="22" t="str">
        <f>"BADK regime "&amp;'Налаштування'!$G$2</f>
        <v>BADK regime v2.1-shrink</v>
      </c>
      <c r="AF11" s="102">
        <f t="shared" si="2"/>
        <v>46306.2391</v>
      </c>
      <c r="AG11" s="23" t="str">
        <f>'Контроль моделі'!$B$28</f>
        <v>PREVIEW</v>
      </c>
      <c r="AH11" s="23" t="str">
        <f>IF(IFERROR(VLOOKUP(C11,'Налаштування'!$F$39:$K$100,6,FALSE),"ONBOARDING")&lt;&gt;"ACTIVE","EXCLUDE_ONBOARDING",IF(MOD(NOW(),1)&lt;TIME(5,0,0),"LOCKED_ACTIVE_NIGHT",IF(OR(AG11="STAT_20",AG11="OPS_FINAL"),"VALID_PRE_EVENT","NOT_YET")))</f>
        <v>NOT_YET</v>
      </c>
      <c r="AI11" s="23" t="str">
        <f t="shared" si="3"/>
        <v/>
      </c>
      <c r="AJ11" s="23" t="str">
        <f t="shared" si="4"/>
        <v/>
      </c>
      <c r="AK11" s="23" t="str">
        <f t="shared" si="5"/>
        <v/>
      </c>
      <c r="AL11" s="23" t="str">
        <f t="shared" si="6"/>
        <v/>
      </c>
      <c r="AM11" s="23" t="str">
        <f>TEXT(B11,"yyyymmdd")&amp;"|"&amp;C11&amp;"|"&amp;AG11&amp;"|BADK "&amp;'Налаштування'!$G$2</f>
        <v>20261012|Кривий Ріг|PREVIEW|BADK v2.1-shrink</v>
      </c>
    </row>
    <row r="12">
      <c r="A12" s="24">
        <f t="shared" si="1"/>
        <v>46306</v>
      </c>
      <c r="B12" s="24">
        <f>'Дашборд'!$B$2</f>
        <v>46307</v>
      </c>
      <c r="C12" s="85" t="str">
        <f>'Налаштування'!R49</f>
        <v>Павлоград</v>
      </c>
      <c r="D12" s="22" t="s">
        <v>146</v>
      </c>
      <c r="E12" s="23" t="str">
        <f>'Дашборд'!$E$2</f>
        <v>Понеділок</v>
      </c>
      <c r="F12" s="98">
        <f t="array" ref="F12">INDEX('Дашборд'!$B$5:$B$18,MATCH(C12,'Дашборд'!$A$5:$A$18,0))</f>
        <v>0</v>
      </c>
      <c r="G12" s="98">
        <f t="array" ref="G12">INDEX('Дашборд'!$C$5:$C$18,MATCH(C12,'Дашборд'!$A$5:$A$18,0))</f>
        <v>0</v>
      </c>
      <c r="H12" s="98">
        <f t="array" ref="H12">INDEX('Дашборд'!$D$5:$D$18,MATCH(C12,'Дашборд'!$A$5:$A$18,0))</f>
        <v>0</v>
      </c>
      <c r="I12" s="98">
        <f t="array" ref="I12">INDEX('Дашборд'!$E$5:$E$18,MATCH(C12,'Дашборд'!$A$5:$A$18,0))</f>
        <v>0</v>
      </c>
      <c r="J12" s="98">
        <f t="array" ref="J12">INDEX('Дашборд'!$F$5:$F$18,MATCH(C12,'Дашборд'!$A$5:$A$18,0))</f>
        <v>0.003801392938</v>
      </c>
      <c r="K12" s="23" t="str">
        <f t="array" ref="K12">INDEX('Дашборд'!$G$5:$G$18,MATCH(C12,'Дашборд'!$A$5:$A$18,0))</f>
        <v>Немає</v>
      </c>
      <c r="L12" s="98">
        <f t="array" ref="L12">INDEX('Дашборд'!$H$5:$H$18,MATCH(C12,'Дашборд'!$A$5:$A$18,0))</f>
        <v>0</v>
      </c>
      <c r="M12" s="23" t="str">
        <f t="array" ref="M12">INDEX('Дашборд'!$I$5:$I$18,MATCH(C12,'Дашборд'!$A$5:$A$18,0))</f>
        <v>—</v>
      </c>
      <c r="N12" s="23" t="str">
        <f>'Глобальні хвилі'!$N$4</f>
        <v>Очікуємо новий цикл</v>
      </c>
      <c r="O12" s="98" t="str">
        <f t="array" ref="O12">IFNA(INDEX('Оперативна оцінка'!$B:$O,MATCH("Робочий % - після індикаторів",'Оперативна оцінка'!$A:$A,0),MATCH(C12,'Оперативна оцінка'!$B$4:$O$4,0)),"")</f>
        <v/>
      </c>
      <c r="P12" s="23" t="str">
        <f t="array" ref="P12">INDEX('Оперативна оцінка'!$B$13:$O$13,1,MATCH(C12,'Оперативна оцінка'!$B$4:$O$4,0))</f>
        <v/>
      </c>
      <c r="Q12" s="23" t="str">
        <f>IFERROR(__xludf.DUMMYFUNCTION("IF(B12&lt;=DATE(2026,9,29),IFERROR(INDEX(FILTER('Архів оцінок'!$Q$2:$Q$7000,'Архів оцінок'!$B$2:$B$7000=B12,'Архів оцінок'!$C$2:$C$7000=C12,'Архів оцінок'!$AG$2:$AG$7000=""OPS_FINAL""),1),""""),"""")"),"")</f>
        <v/>
      </c>
      <c r="R12" s="23" t="str">
        <f t="array" ref="R12">IFNA(INDEX('Оперативна оцінка'!$B:$O,MATCH("Кількість споряджених ПУ Іскандер-М / KN-23",'Оперативна оцінка'!$A:$A,0),MATCH(C12,'Оперативна оцінка'!$B$4:$O$4,0)),"")</f>
        <v/>
      </c>
      <c r="S12" s="23" t="str">
        <f t="array" ref="S12">IFNA(INDEX('Оперативна оцінка'!$B:$O,MATCH("Кількість споряджених ПУ Циркон / Онікс",'Оперативна оцінка'!$A:$A,0),MATCH(C12,'Оперативна оцінка'!$B$4:$O$4,0)),"")</f>
        <v/>
      </c>
      <c r="T12" s="23" t="str">
        <f t="array" ref="T12">INDEX('Оперативна оцінка'!$B$16:$O$16,1,MATCH(C12,'Оперативна оцінка'!$B$4:$O$4,0))</f>
        <v/>
      </c>
      <c r="U12" s="23" t="str">
        <f t="array" ref="U12">INDEX('Оперативна оцінка'!$B$17:$O$17,1,MATCH(C12,'Оперативна оцінка'!$B$4:$O$4,0))</f>
        <v/>
      </c>
      <c r="V12" s="23" t="str">
        <f t="array" ref="V12">INDEX('Оперативна оцінка'!$B$18:$O$18,1,MATCH(C12,'Оперативна оцінка'!$B$4:$O$4,0))</f>
        <v/>
      </c>
      <c r="W12" s="23" t="str">
        <f t="array" ref="W12">INDEX('Оперативна оцінка'!$B$19:$O$19,1,MATCH(C12,'Оперативна оцінка'!$B$4:$O$4,0))</f>
        <v/>
      </c>
      <c r="X12" s="23" t="str">
        <f t="array" ref="X12">INDEX('Оперативна оцінка'!$B$20:$O$20,1,MATCH(C12,'Оперативна оцінка'!$B$4:$O$4,0))</f>
        <v/>
      </c>
      <c r="Y12" s="23" t="str">
        <f t="array" ref="Y12">INDEX('Оперативна оцінка'!$B$21:$O$21,1,MATCH(C12,'Оперативна оцінка'!$B$4:$O$4,0))</f>
        <v/>
      </c>
      <c r="Z12" s="23" t="str">
        <f t="array" ref="Z12">INDEX('Оперативна оцінка'!$B$22:$O$22,1,MATCH(C12,'Оперативна оцінка'!$B$4:$O$4,0))</f>
        <v/>
      </c>
      <c r="AA12" s="23" t="str">
        <f t="array" ref="AA12">IFNA(INDEX('Оперативна оцінка'!$B:$O,MATCH("Наші добрі дрони",'Оперативна оцінка'!$A:$A,0),MATCH(C12,'Оперативна оцінка'!$B$4:$O$4,0)),"")</f>
        <v/>
      </c>
      <c r="AB12" s="23" t="str">
        <f>IF(B12&gt;'Розрахунок'!$K$2,"Очікуємо",IF(COUNTIFS('Аудит покриття'!$A$2:$A$7600,B12,'Аудит покриття'!$B$2:$B$7600,C12,'Аудит покриття'!$C$2:$C$7600,"VERIFIED")&gt;0,IF(SUMIFS('Аудит покриття'!$D$2:$D$7600,'Аудит покриття'!$A$2:$A$7600,B12,'Аудит покриття'!$B$2:$B$7600,C12,'Аудит покриття'!$C$2:$C$7600,"VERIFIED")&gt;0,"Так","Ні"),IF(COUNTIFS('Календар 365'!$A$2:$A$5111,B12,'Календар 365'!$C$2:$C$5111,C12,'Календар 365'!$D$2:$D$5111,"SYSTEMATIC_OSINT_V1")=0,"Очікуємо",IF(COUNTIFS('Календар 365'!$A$2:$A$5111,B12,'Календар 365'!$C$2:$C$5111,C12,'Календар 365'!$D$2:$D$5111,"SYSTEMATIC_OSINT_V1",'Календар 365'!$E$2:$E$5111,1)&gt;0,"Так","Ні"))))</f>
        <v>Очікуємо</v>
      </c>
      <c r="AC12" s="23"/>
      <c r="AD12" s="23" t="str">
        <f t="array" ref="AD12">INDEX('Оперативна оцінка'!$B$25:$O$25,1,MATCH(C12,'Оперативна оцінка'!$B$4:$O$4,0))</f>
        <v/>
      </c>
      <c r="AE12" s="22" t="str">
        <f>"BADK regime "&amp;'Налаштування'!$G$2</f>
        <v>BADK regime v2.1-shrink</v>
      </c>
      <c r="AF12" s="102">
        <f t="shared" si="2"/>
        <v>46306.2391</v>
      </c>
      <c r="AG12" s="23" t="str">
        <f>'Контроль моделі'!$B$28</f>
        <v>PREVIEW</v>
      </c>
      <c r="AH12" s="23" t="str">
        <f>IF(IFERROR(VLOOKUP(C12,'Налаштування'!$F$39:$K$100,6,FALSE),"ONBOARDING")&lt;&gt;"ACTIVE","EXCLUDE_ONBOARDING",IF(MOD(NOW(),1)&lt;TIME(5,0,0),"LOCKED_ACTIVE_NIGHT",IF(OR(AG12="STAT_20",AG12="OPS_FINAL"),"VALID_PRE_EVENT","NOT_YET")))</f>
        <v>NOT_YET</v>
      </c>
      <c r="AI12" s="23" t="str">
        <f t="shared" si="3"/>
        <v/>
      </c>
      <c r="AJ12" s="23" t="str">
        <f t="shared" si="4"/>
        <v/>
      </c>
      <c r="AK12" s="23" t="str">
        <f t="shared" si="5"/>
        <v/>
      </c>
      <c r="AL12" s="23" t="str">
        <f t="shared" si="6"/>
        <v/>
      </c>
      <c r="AM12" s="23" t="str">
        <f>TEXT(B12,"yyyymmdd")&amp;"|"&amp;C12&amp;"|"&amp;AG12&amp;"|BADK "&amp;'Налаштування'!$G$2</f>
        <v>20261012|Павлоград|PREVIEW|BADK v2.1-shrink</v>
      </c>
    </row>
    <row r="13">
      <c r="A13" s="24">
        <f t="shared" si="1"/>
        <v>46306</v>
      </c>
      <c r="B13" s="24">
        <f>'Дашборд'!$B$2</f>
        <v>46307</v>
      </c>
      <c r="C13" s="85" t="str">
        <f>'Налаштування'!R50</f>
        <v>Полтава</v>
      </c>
      <c r="D13" s="22" t="s">
        <v>146</v>
      </c>
      <c r="E13" s="23" t="str">
        <f>'Дашборд'!$E$2</f>
        <v>Понеділок</v>
      </c>
      <c r="F13" s="98">
        <f t="array" ref="F13">INDEX('Дашборд'!$B$5:$B$18,MATCH(C13,'Дашборд'!$A$5:$A$18,0))</f>
        <v>0</v>
      </c>
      <c r="G13" s="98">
        <f t="array" ref="G13">INDEX('Дашборд'!$C$5:$C$18,MATCH(C13,'Дашборд'!$A$5:$A$18,0))</f>
        <v>0</v>
      </c>
      <c r="H13" s="98">
        <f t="array" ref="H13">INDEX('Дашборд'!$D$5:$D$18,MATCH(C13,'Дашборд'!$A$5:$A$18,0))</f>
        <v>0</v>
      </c>
      <c r="I13" s="98">
        <f t="array" ref="I13">INDEX('Дашборд'!$E$5:$E$18,MATCH(C13,'Дашборд'!$A$5:$A$18,0))</f>
        <v>0</v>
      </c>
      <c r="J13" s="98">
        <f t="array" ref="J13">INDEX('Дашборд'!$F$5:$F$18,MATCH(C13,'Дашборд'!$A$5:$A$18,0))</f>
        <v>0.009104749113</v>
      </c>
      <c r="K13" s="23" t="str">
        <f t="array" ref="K13">INDEX('Дашборд'!$G$5:$G$18,MATCH(C13,'Дашборд'!$A$5:$A$18,0))</f>
        <v>Немає</v>
      </c>
      <c r="L13" s="98">
        <f t="array" ref="L13">INDEX('Дашборд'!$H$5:$H$18,MATCH(C13,'Дашборд'!$A$5:$A$18,0))</f>
        <v>0</v>
      </c>
      <c r="M13" s="23" t="str">
        <f t="array" ref="M13">INDEX('Дашборд'!$I$5:$I$18,MATCH(C13,'Дашборд'!$A$5:$A$18,0))</f>
        <v>—</v>
      </c>
      <c r="N13" s="23" t="str">
        <f>'Глобальні хвилі'!$N$4</f>
        <v>Очікуємо новий цикл</v>
      </c>
      <c r="O13" s="98" t="str">
        <f t="array" ref="O13">IFNA(INDEX('Оперативна оцінка'!$B:$O,MATCH("Робочий % - після індикаторів",'Оперативна оцінка'!$A:$A,0),MATCH(C13,'Оперативна оцінка'!$B$4:$O$4,0)),"")</f>
        <v/>
      </c>
      <c r="P13" s="23" t="str">
        <f t="array" ref="P13">INDEX('Оперативна оцінка'!$B$13:$O$13,1,MATCH(C13,'Оперативна оцінка'!$B$4:$O$4,0))</f>
        <v/>
      </c>
      <c r="Q13" s="23" t="str">
        <f>IFERROR(__xludf.DUMMYFUNCTION("IF(B13&lt;=DATE(2026,9,29),IFERROR(INDEX(FILTER('Архів оцінок'!$Q$2:$Q$7000,'Архів оцінок'!$B$2:$B$7000=B13,'Архів оцінок'!$C$2:$C$7000=C13,'Архів оцінок'!$AG$2:$AG$7000=""OPS_FINAL""),1),""""),"""")"),"")</f>
        <v/>
      </c>
      <c r="R13" s="23" t="str">
        <f t="array" ref="R13">IFNA(INDEX('Оперативна оцінка'!$B:$O,MATCH("Кількість споряджених ПУ Іскандер-М / KN-23",'Оперативна оцінка'!$A:$A,0),MATCH(C13,'Оперативна оцінка'!$B$4:$O$4,0)),"")</f>
        <v/>
      </c>
      <c r="S13" s="23" t="str">
        <f t="array" ref="S13">IFNA(INDEX('Оперативна оцінка'!$B:$O,MATCH("Кількість споряджених ПУ Циркон / Онікс",'Оперативна оцінка'!$A:$A,0),MATCH(C13,'Оперативна оцінка'!$B$4:$O$4,0)),"")</f>
        <v/>
      </c>
      <c r="T13" s="23" t="str">
        <f t="array" ref="T13">INDEX('Оперативна оцінка'!$B$16:$O$16,1,MATCH(C13,'Оперативна оцінка'!$B$4:$O$4,0))</f>
        <v/>
      </c>
      <c r="U13" s="23" t="str">
        <f t="array" ref="U13">INDEX('Оперативна оцінка'!$B$17:$O$17,1,MATCH(C13,'Оперативна оцінка'!$B$4:$O$4,0))</f>
        <v/>
      </c>
      <c r="V13" s="23" t="str">
        <f t="array" ref="V13">INDEX('Оперативна оцінка'!$B$18:$O$18,1,MATCH(C13,'Оперативна оцінка'!$B$4:$O$4,0))</f>
        <v/>
      </c>
      <c r="W13" s="23" t="str">
        <f t="array" ref="W13">INDEX('Оперативна оцінка'!$B$19:$O$19,1,MATCH(C13,'Оперативна оцінка'!$B$4:$O$4,0))</f>
        <v/>
      </c>
      <c r="X13" s="23" t="str">
        <f t="array" ref="X13">INDEX('Оперативна оцінка'!$B$20:$O$20,1,MATCH(C13,'Оперативна оцінка'!$B$4:$O$4,0))</f>
        <v/>
      </c>
      <c r="Y13" s="23" t="str">
        <f t="array" ref="Y13">INDEX('Оперативна оцінка'!$B$21:$O$21,1,MATCH(C13,'Оперативна оцінка'!$B$4:$O$4,0))</f>
        <v/>
      </c>
      <c r="Z13" s="23" t="str">
        <f t="array" ref="Z13">INDEX('Оперативна оцінка'!$B$22:$O$22,1,MATCH(C13,'Оперативна оцінка'!$B$4:$O$4,0))</f>
        <v/>
      </c>
      <c r="AA13" s="23" t="str">
        <f t="array" ref="AA13">IFNA(INDEX('Оперативна оцінка'!$B:$O,MATCH("Наші добрі дрони",'Оперативна оцінка'!$A:$A,0),MATCH(C13,'Оперативна оцінка'!$B$4:$O$4,0)),"")</f>
        <v/>
      </c>
      <c r="AB13" s="23" t="str">
        <f>IF(B13&gt;'Розрахунок'!$K$2,"Очікуємо",IF(COUNTIFS('Аудит покриття'!$A$2:$A$7600,B13,'Аудит покриття'!$B$2:$B$7600,C13,'Аудит покриття'!$C$2:$C$7600,"VERIFIED")&gt;0,IF(SUMIFS('Аудит покриття'!$D$2:$D$7600,'Аудит покриття'!$A$2:$A$7600,B13,'Аудит покриття'!$B$2:$B$7600,C13,'Аудит покриття'!$C$2:$C$7600,"VERIFIED")&gt;0,"Так","Ні"),IF(COUNTIFS('Календар 365'!$A$2:$A$5111,B13,'Календар 365'!$C$2:$C$5111,C13,'Календар 365'!$D$2:$D$5111,"SYSTEMATIC_OSINT_V1")=0,"Очікуємо",IF(COUNTIFS('Календар 365'!$A$2:$A$5111,B13,'Календар 365'!$C$2:$C$5111,C13,'Календар 365'!$D$2:$D$5111,"SYSTEMATIC_OSINT_V1",'Календар 365'!$E$2:$E$5111,1)&gt;0,"Так","Ні"))))</f>
        <v>Очікуємо</v>
      </c>
      <c r="AC13" s="23"/>
      <c r="AD13" s="23" t="str">
        <f t="array" ref="AD13">INDEX('Оперативна оцінка'!$B$25:$O$25,1,MATCH(C13,'Оперативна оцінка'!$B$4:$O$4,0))</f>
        <v/>
      </c>
      <c r="AE13" s="22" t="str">
        <f>"BADK regime "&amp;'Налаштування'!$G$2</f>
        <v>BADK regime v2.1-shrink</v>
      </c>
      <c r="AF13" s="102">
        <f t="shared" si="2"/>
        <v>46306.2391</v>
      </c>
      <c r="AG13" s="23" t="str">
        <f>'Контроль моделі'!$B$28</f>
        <v>PREVIEW</v>
      </c>
      <c r="AH13" s="23" t="str">
        <f>IF(IFERROR(VLOOKUP(C13,'Налаштування'!$F$39:$K$100,6,FALSE),"ONBOARDING")&lt;&gt;"ACTIVE","EXCLUDE_ONBOARDING",IF(MOD(NOW(),1)&lt;TIME(5,0,0),"LOCKED_ACTIVE_NIGHT",IF(OR(AG13="STAT_20",AG13="OPS_FINAL"),"VALID_PRE_EVENT","NOT_YET")))</f>
        <v>NOT_YET</v>
      </c>
      <c r="AI13" s="23" t="str">
        <f t="shared" si="3"/>
        <v/>
      </c>
      <c r="AJ13" s="23" t="str">
        <f t="shared" si="4"/>
        <v/>
      </c>
      <c r="AK13" s="23" t="str">
        <f t="shared" si="5"/>
        <v/>
      </c>
      <c r="AL13" s="23" t="str">
        <f t="shared" si="6"/>
        <v/>
      </c>
      <c r="AM13" s="23" t="str">
        <f>TEXT(B13,"yyyymmdd")&amp;"|"&amp;C13&amp;"|"&amp;AG13&amp;"|BADK "&amp;'Налаштування'!$G$2</f>
        <v>20261012|Полтава|PREVIEW|BADK v2.1-shrink</v>
      </c>
    </row>
    <row r="14">
      <c r="A14" s="24">
        <f t="shared" si="1"/>
        <v>46306</v>
      </c>
      <c r="B14" s="24">
        <f>'Дашборд'!$B$2</f>
        <v>46307</v>
      </c>
      <c r="C14" s="22" t="str">
        <f>'Налаштування'!R51</f>
        <v>Суми</v>
      </c>
      <c r="D14" s="22" t="s">
        <v>146</v>
      </c>
      <c r="E14" s="23" t="str">
        <f>'Дашборд'!$E$2</f>
        <v>Понеділок</v>
      </c>
      <c r="F14" s="98">
        <f t="array" ref="F14">INDEX('Дашборд'!$B$5:$B$18,MATCH(C14,'Дашборд'!$A$5:$A$18,0))</f>
        <v>0</v>
      </c>
      <c r="G14" s="98">
        <f t="array" ref="G14">INDEX('Дашборд'!$C$5:$C$18,MATCH(C14,'Дашборд'!$A$5:$A$18,0))</f>
        <v>0</v>
      </c>
      <c r="H14" s="98">
        <f t="array" ref="H14">INDEX('Дашборд'!$D$5:$D$18,MATCH(C14,'Дашборд'!$A$5:$A$18,0))</f>
        <v>0</v>
      </c>
      <c r="I14" s="98">
        <f t="array" ref="I14">INDEX('Дашборд'!$E$5:$E$18,MATCH(C14,'Дашборд'!$A$5:$A$18,0))</f>
        <v>0</v>
      </c>
      <c r="J14" s="98">
        <f t="array" ref="J14">INDEX('Дашборд'!$F$5:$F$18,MATCH(C14,'Дашборд'!$A$5:$A$18,0))</f>
        <v>0.0003581650019</v>
      </c>
      <c r="K14" s="23" t="str">
        <f t="array" ref="K14">INDEX('Дашборд'!$G$5:$G$18,MATCH(C14,'Дашборд'!$A$5:$A$18,0))</f>
        <v>Немає</v>
      </c>
      <c r="L14" s="98">
        <f t="array" ref="L14">INDEX('Дашборд'!$H$5:$H$18,MATCH(C14,'Дашборд'!$A$5:$A$18,0))</f>
        <v>0</v>
      </c>
      <c r="M14" s="23" t="str">
        <f t="array" ref="M14">INDEX('Дашборд'!$I$5:$I$18,MATCH(C14,'Дашборд'!$A$5:$A$18,0))</f>
        <v>—</v>
      </c>
      <c r="N14" s="23" t="str">
        <f>'Глобальні хвилі'!$N$4</f>
        <v>Очікуємо новий цикл</v>
      </c>
      <c r="O14" s="98" t="str">
        <f t="array" ref="O14">IFNA(INDEX('Оперативна оцінка'!$B:$O,MATCH("Робочий % - після індикаторів",'Оперативна оцінка'!$A:$A,0),MATCH(C14,'Оперативна оцінка'!$B$4:$O$4,0)),"")</f>
        <v/>
      </c>
      <c r="P14" s="23" t="str">
        <f t="array" ref="P14">INDEX('Оперативна оцінка'!$B$13:$O$13,1,MATCH(C14,'Оперативна оцінка'!$B$4:$O$4,0))</f>
        <v/>
      </c>
      <c r="Q14" s="23" t="str">
        <f>IFERROR(__xludf.DUMMYFUNCTION("IF(B14&lt;=DATE(2026,9,29),IFERROR(INDEX(FILTER('Архів оцінок'!$Q$2:$Q$7000,'Архів оцінок'!$B$2:$B$7000=B14,'Архів оцінок'!$C$2:$C$7000=C14,'Архів оцінок'!$AG$2:$AG$7000=""OPS_FINAL""),1),""""),"""")"),"")</f>
        <v/>
      </c>
      <c r="R14" s="23" t="str">
        <f t="array" ref="R14">IFNA(INDEX('Оперативна оцінка'!$B:$O,MATCH("Кількість споряджених ПУ Іскандер-М / KN-23",'Оперативна оцінка'!$A:$A,0),MATCH(C14,'Оперативна оцінка'!$B$4:$O$4,0)),"")</f>
        <v/>
      </c>
      <c r="S14" s="23" t="str">
        <f t="array" ref="S14">IFNA(INDEX('Оперативна оцінка'!$B:$O,MATCH("Кількість споряджених ПУ Циркон / Онікс",'Оперативна оцінка'!$A:$A,0),MATCH(C14,'Оперативна оцінка'!$B$4:$O$4,0)),"")</f>
        <v/>
      </c>
      <c r="T14" s="23" t="str">
        <f t="array" ref="T14">INDEX('Оперативна оцінка'!$B$16:$O$16,1,MATCH(C14,'Оперативна оцінка'!$B$4:$O$4,0))</f>
        <v/>
      </c>
      <c r="U14" s="23" t="str">
        <f t="array" ref="U14">INDEX('Оперативна оцінка'!$B$17:$O$17,1,MATCH(C14,'Оперативна оцінка'!$B$4:$O$4,0))</f>
        <v/>
      </c>
      <c r="V14" s="23" t="str">
        <f t="array" ref="V14">INDEX('Оперативна оцінка'!$B$18:$O$18,1,MATCH(C14,'Оперативна оцінка'!$B$4:$O$4,0))</f>
        <v/>
      </c>
      <c r="W14" s="23" t="str">
        <f t="array" ref="W14">INDEX('Оперативна оцінка'!$B$19:$O$19,1,MATCH(C14,'Оперативна оцінка'!$B$4:$O$4,0))</f>
        <v/>
      </c>
      <c r="X14" s="23" t="str">
        <f t="array" ref="X14">INDEX('Оперативна оцінка'!$B$20:$O$20,1,MATCH(C14,'Оперативна оцінка'!$B$4:$O$4,0))</f>
        <v/>
      </c>
      <c r="Y14" s="23" t="str">
        <f t="array" ref="Y14">INDEX('Оперативна оцінка'!$B$21:$O$21,1,MATCH(C14,'Оперативна оцінка'!$B$4:$O$4,0))</f>
        <v/>
      </c>
      <c r="Z14" s="23" t="str">
        <f t="array" ref="Z14">INDEX('Оперативна оцінка'!$B$22:$O$22,1,MATCH(C14,'Оперативна оцінка'!$B$4:$O$4,0))</f>
        <v/>
      </c>
      <c r="AA14" s="23" t="str">
        <f t="array" ref="AA14">IFNA(INDEX('Оперативна оцінка'!$B:$O,MATCH("Наші добрі дрони",'Оперативна оцінка'!$A:$A,0),MATCH(C14,'Оперативна оцінка'!$B$4:$O$4,0)),"")</f>
        <v/>
      </c>
      <c r="AB14" s="23" t="str">
        <f>IF(B14&gt;'Розрахунок'!$K$2,"Очікуємо",IF(COUNTIFS('Аудит покриття'!$A$2:$A$7600,B14,'Аудит покриття'!$B$2:$B$7600,C14,'Аудит покриття'!$C$2:$C$7600,"VERIFIED")&gt;0,IF(SUMIFS('Аудит покриття'!$D$2:$D$7600,'Аудит покриття'!$A$2:$A$7600,B14,'Аудит покриття'!$B$2:$B$7600,C14,'Аудит покриття'!$C$2:$C$7600,"VERIFIED")&gt;0,"Так","Ні"),IF(COUNTIFS('Календар 365'!$A$2:$A$5111,B14,'Календар 365'!$C$2:$C$5111,C14,'Календар 365'!$D$2:$D$5111,"SYSTEMATIC_OSINT_V1")=0,"Очікуємо",IF(COUNTIFS('Календар 365'!$A$2:$A$5111,B14,'Календар 365'!$C$2:$C$5111,C14,'Календар 365'!$D$2:$D$5111,"SYSTEMATIC_OSINT_V1",'Календар 365'!$E$2:$E$5111,1)&gt;0,"Так","Ні"))))</f>
        <v>Очікуємо</v>
      </c>
      <c r="AC14" s="23"/>
      <c r="AD14" s="23" t="str">
        <f t="array" ref="AD14">INDEX('Оперативна оцінка'!$B$25:$O$25,1,MATCH(C14,'Оперативна оцінка'!$B$4:$O$4,0))</f>
        <v/>
      </c>
      <c r="AE14" s="22" t="str">
        <f>"BADK regime "&amp;'Налаштування'!$G$2</f>
        <v>BADK regime v2.1-shrink</v>
      </c>
      <c r="AF14" s="102">
        <f t="shared" si="2"/>
        <v>46306.2391</v>
      </c>
      <c r="AG14" s="23" t="str">
        <f>'Контроль моделі'!$B$28</f>
        <v>PREVIEW</v>
      </c>
      <c r="AH14" s="23" t="str">
        <f>IF(IFERROR(VLOOKUP(C14,'Налаштування'!$F$39:$K$100,6,FALSE),"ONBOARDING")&lt;&gt;"ACTIVE","EXCLUDE_ONBOARDING",IF(MOD(NOW(),1)&lt;TIME(5,0,0),"LOCKED_ACTIVE_NIGHT",IF(OR(AG14="STAT_20",AG14="OPS_FINAL"),"VALID_PRE_EVENT","NOT_YET")))</f>
        <v>NOT_YET</v>
      </c>
      <c r="AI14" s="23" t="str">
        <f t="shared" si="3"/>
        <v/>
      </c>
      <c r="AJ14" s="23" t="str">
        <f t="shared" si="4"/>
        <v/>
      </c>
      <c r="AK14" s="23" t="str">
        <f t="shared" si="5"/>
        <v/>
      </c>
      <c r="AL14" s="23" t="str">
        <f t="shared" si="6"/>
        <v/>
      </c>
      <c r="AM14" s="23" t="str">
        <f>TEXT(B14,"yyyymmdd")&amp;"|"&amp;C14&amp;"|"&amp;AG14&amp;"|BADK "&amp;'Налаштування'!$G$2</f>
        <v>20261012|Суми|PREVIEW|BADK v2.1-shrink</v>
      </c>
    </row>
    <row r="15">
      <c r="A15" s="24">
        <f t="shared" si="1"/>
        <v>46306</v>
      </c>
      <c r="B15" s="24">
        <f>'Дашборд'!$B$2</f>
        <v>46307</v>
      </c>
      <c r="C15" s="22" t="str">
        <f>'Налаштування'!R52</f>
        <v>Кременчук</v>
      </c>
      <c r="D15" s="22" t="s">
        <v>146</v>
      </c>
      <c r="E15" s="23" t="str">
        <f>'Дашборд'!$E$2</f>
        <v>Понеділок</v>
      </c>
      <c r="F15" s="98">
        <f t="array" ref="F15">INDEX('Дашборд'!$B$5:$B$18,MATCH(C15,'Дашборд'!$A$5:$A$18,0))</f>
        <v>0</v>
      </c>
      <c r="G15" s="98">
        <f t="array" ref="G15">INDEX('Дашборд'!$C$5:$C$18,MATCH(C15,'Дашборд'!$A$5:$A$18,0))</f>
        <v>0</v>
      </c>
      <c r="H15" s="98">
        <f t="array" ref="H15">INDEX('Дашборд'!$D$5:$D$18,MATCH(C15,'Дашборд'!$A$5:$A$18,0))</f>
        <v>0</v>
      </c>
      <c r="I15" s="98">
        <f t="array" ref="I15">INDEX('Дашборд'!$E$5:$E$18,MATCH(C15,'Дашборд'!$A$5:$A$18,0))</f>
        <v>0</v>
      </c>
      <c r="J15" s="98">
        <f t="array" ref="J15">INDEX('Дашборд'!$F$5:$F$18,MATCH(C15,'Дашборд'!$A$5:$A$18,0))</f>
        <v>0.01491086071</v>
      </c>
      <c r="K15" s="23" t="str">
        <f t="array" ref="K15">INDEX('Дашборд'!$G$5:$G$18,MATCH(C15,'Дашборд'!$A$5:$A$18,0))</f>
        <v>Немає</v>
      </c>
      <c r="L15" s="98">
        <f t="array" ref="L15">INDEX('Дашборд'!$H$5:$H$18,MATCH(C15,'Дашборд'!$A$5:$A$18,0))</f>
        <v>0</v>
      </c>
      <c r="M15" s="23" t="str">
        <f t="array" ref="M15">INDEX('Дашборд'!$I$5:$I$18,MATCH(C15,'Дашборд'!$A$5:$A$18,0))</f>
        <v>—</v>
      </c>
      <c r="N15" s="23" t="str">
        <f>'Глобальні хвилі'!$N$4</f>
        <v>Очікуємо новий цикл</v>
      </c>
      <c r="O15" s="98" t="str">
        <f t="array" ref="O15">IFNA(INDEX('Оперативна оцінка'!$B:$O,MATCH("Робочий % - після індикаторів",'Оперативна оцінка'!$A:$A,0),MATCH(C15,'Оперативна оцінка'!$B$4:$O$4,0)),"")</f>
        <v/>
      </c>
      <c r="P15" s="23" t="str">
        <f t="array" ref="P15">INDEX('Оперативна оцінка'!$B$13:$O$13,1,MATCH(C15,'Оперативна оцінка'!$B$4:$O$4,0))</f>
        <v/>
      </c>
      <c r="Q15" s="23" t="str">
        <f>IFERROR(__xludf.DUMMYFUNCTION("IF(B15&lt;=DATE(2026,9,29),IFERROR(INDEX(FILTER('Архів оцінок'!$Q$2:$Q$7000,'Архів оцінок'!$B$2:$B$7000=B15,'Архів оцінок'!$C$2:$C$7000=C15,'Архів оцінок'!$AG$2:$AG$7000=""OPS_FINAL""),1),""""),"""")"),"")</f>
        <v/>
      </c>
      <c r="R15" s="23" t="str">
        <f t="array" ref="R15">IFNA(INDEX('Оперативна оцінка'!$B:$O,MATCH("Кількість споряджених ПУ Іскандер-М / KN-23",'Оперативна оцінка'!$A:$A,0),MATCH(C15,'Оперативна оцінка'!$B$4:$O$4,0)),"")</f>
        <v/>
      </c>
      <c r="S15" s="23" t="str">
        <f t="array" ref="S15">IFNA(INDEX('Оперативна оцінка'!$B:$O,MATCH("Кількість споряджених ПУ Циркон / Онікс",'Оперативна оцінка'!$A:$A,0),MATCH(C15,'Оперативна оцінка'!$B$4:$O$4,0)),"")</f>
        <v/>
      </c>
      <c r="T15" s="23" t="str">
        <f t="array" ref="T15">INDEX('Оперативна оцінка'!$B$16:$O$16,1,MATCH(C15,'Оперативна оцінка'!$B$4:$O$4,0))</f>
        <v/>
      </c>
      <c r="U15" s="23" t="str">
        <f t="array" ref="U15">INDEX('Оперативна оцінка'!$B$17:$O$17,1,MATCH(C15,'Оперативна оцінка'!$B$4:$O$4,0))</f>
        <v/>
      </c>
      <c r="V15" s="23" t="str">
        <f t="array" ref="V15">INDEX('Оперативна оцінка'!$B$18:$O$18,1,MATCH(C15,'Оперативна оцінка'!$B$4:$O$4,0))</f>
        <v/>
      </c>
      <c r="W15" s="23" t="str">
        <f t="array" ref="W15">INDEX('Оперативна оцінка'!$B$19:$O$19,1,MATCH(C15,'Оперативна оцінка'!$B$4:$O$4,0))</f>
        <v/>
      </c>
      <c r="X15" s="23" t="str">
        <f t="array" ref="X15">INDEX('Оперативна оцінка'!$B$20:$O$20,1,MATCH(C15,'Оперативна оцінка'!$B$4:$O$4,0))</f>
        <v/>
      </c>
      <c r="Y15" s="23" t="str">
        <f t="array" ref="Y15">INDEX('Оперативна оцінка'!$B$21:$O$21,1,MATCH(C15,'Оперативна оцінка'!$B$4:$O$4,0))</f>
        <v/>
      </c>
      <c r="Z15" s="23" t="str">
        <f t="array" ref="Z15">INDEX('Оперативна оцінка'!$B$22:$O$22,1,MATCH(C15,'Оперативна оцінка'!$B$4:$O$4,0))</f>
        <v/>
      </c>
      <c r="AA15" s="23" t="str">
        <f t="array" ref="AA15">IFNA(INDEX('Оперативна оцінка'!$B:$O,MATCH("Наші добрі дрони",'Оперативна оцінка'!$A:$A,0),MATCH(C15,'Оперативна оцінка'!$B$4:$O$4,0)),"")</f>
        <v/>
      </c>
      <c r="AB15" s="23" t="str">
        <f>IF(B15&gt;'Розрахунок'!$K$2,"Очікуємо",IF(COUNTIFS('Аудит покриття'!$A$2:$A$7600,B15,'Аудит покриття'!$B$2:$B$7600,C15,'Аудит покриття'!$C$2:$C$7600,"VERIFIED")&gt;0,IF(SUMIFS('Аудит покриття'!$D$2:$D$7600,'Аудит покриття'!$A$2:$A$7600,B15,'Аудит покриття'!$B$2:$B$7600,C15,'Аудит покриття'!$C$2:$C$7600,"VERIFIED")&gt;0,"Так","Ні"),IF(COUNTIFS('Календар 365'!$A$2:$A$5111,B15,'Календар 365'!$C$2:$C$5111,C15,'Календар 365'!$D$2:$D$5111,"SYSTEMATIC_OSINT_V1")=0,"Очікуємо",IF(COUNTIFS('Календар 365'!$A$2:$A$5111,B15,'Календар 365'!$C$2:$C$5111,C15,'Календар 365'!$D$2:$D$5111,"SYSTEMATIC_OSINT_V1",'Календар 365'!$E$2:$E$5111,1)&gt;0,"Так","Ні"))))</f>
        <v>Очікуємо</v>
      </c>
      <c r="AC15" s="23"/>
      <c r="AD15" s="23" t="str">
        <f t="array" ref="AD15">INDEX('Оперативна оцінка'!$B$25:$O$25,1,MATCH(C15,'Оперативна оцінка'!$B$4:$O$4,0))</f>
        <v/>
      </c>
      <c r="AE15" s="22" t="str">
        <f>"BADK regime "&amp;'Налаштування'!$G$2</f>
        <v>BADK regime v2.1-shrink</v>
      </c>
      <c r="AF15" s="102">
        <f t="shared" si="2"/>
        <v>46306.2391</v>
      </c>
      <c r="AG15" s="23" t="str">
        <f>'Контроль моделі'!$B$28</f>
        <v>PREVIEW</v>
      </c>
      <c r="AH15" s="23" t="str">
        <f>IF(IFERROR(VLOOKUP(C15,'Налаштування'!$F$39:$K$100,6,FALSE),"ONBOARDING")&lt;&gt;"ACTIVE","EXCLUDE_ONBOARDING",IF(MOD(NOW(),1)&lt;TIME(5,0,0),"LOCKED_ACTIVE_NIGHT",IF(OR(AG15="STAT_20",AG15="OPS_FINAL"),"VALID_PRE_EVENT","NOT_YET")))</f>
        <v>NOT_YET</v>
      </c>
      <c r="AI15" s="23" t="str">
        <f t="shared" si="3"/>
        <v/>
      </c>
      <c r="AJ15" s="23" t="str">
        <f t="shared" si="4"/>
        <v/>
      </c>
      <c r="AK15" s="23" t="str">
        <f t="shared" si="5"/>
        <v/>
      </c>
      <c r="AL15" s="23" t="str">
        <f t="shared" si="6"/>
        <v/>
      </c>
      <c r="AM15" s="23" t="str">
        <f>TEXT(B15,"yyyymmdd")&amp;"|"&amp;C15&amp;"|"&amp;AG15&amp;"|BADK "&amp;'Налаштування'!$G$2</f>
        <v>20261012|Кременчук|PREVIEW|BADK v2.1-shrink</v>
      </c>
    </row>
    <row r="16">
      <c r="B16" s="4">
        <f>COUNTA(C2:C15)</f>
        <v>14</v>
      </c>
      <c r="E16" s="4" t="str">
        <f>COUNTIF('Налаштування'!$K$39:$K$52,"ACTIVE")&amp;" ACTIVE • "&amp;COUNTIF('Налаштування'!$K$39:$K$52,"ONBOARDING")&amp;" ONBOARDING"</f>
        <v>14 ACTIVE • 0 ONBOARDING</v>
      </c>
      <c r="G16" s="2" t="s">
        <v>9300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6" max="17" width="12.63"/>
  </cols>
  <sheetData>
    <row r="1">
      <c r="A1" s="45" t="s">
        <v>9301</v>
      </c>
      <c r="B1" s="45" t="s">
        <v>2763</v>
      </c>
      <c r="C1" s="45" t="s">
        <v>9302</v>
      </c>
      <c r="D1" s="45" t="s">
        <v>9303</v>
      </c>
      <c r="E1" s="45" t="s">
        <v>9304</v>
      </c>
      <c r="F1" s="45" t="s">
        <v>9305</v>
      </c>
      <c r="G1" s="45" t="s">
        <v>9306</v>
      </c>
      <c r="H1" s="45" t="s">
        <v>9307</v>
      </c>
      <c r="I1" s="45" t="s">
        <v>9308</v>
      </c>
      <c r="J1" s="45" t="s">
        <v>9309</v>
      </c>
      <c r="K1" s="45" t="s">
        <v>9310</v>
      </c>
      <c r="L1" s="45" t="s">
        <v>9311</v>
      </c>
      <c r="M1" s="45" t="s">
        <v>9312</v>
      </c>
      <c r="N1" s="45" t="s">
        <v>9313</v>
      </c>
      <c r="O1" s="45" t="s">
        <v>9314</v>
      </c>
      <c r="P1" s="81" t="s">
        <v>3166</v>
      </c>
      <c r="Q1" s="81" t="s">
        <v>9315</v>
      </c>
    </row>
    <row r="2">
      <c r="A2" s="54">
        <v>45927.0</v>
      </c>
      <c r="B2" s="2" t="s">
        <v>194</v>
      </c>
      <c r="C2" s="2" t="s">
        <v>288</v>
      </c>
      <c r="D2" s="2">
        <v>0.0</v>
      </c>
      <c r="E2" s="53">
        <v>0.161</v>
      </c>
      <c r="F2" s="53">
        <v>0.107</v>
      </c>
      <c r="G2" s="53">
        <v>0.091</v>
      </c>
      <c r="H2" s="53">
        <v>0.083</v>
      </c>
      <c r="I2" s="53">
        <v>0.076</v>
      </c>
      <c r="J2" s="53">
        <v>0.081</v>
      </c>
      <c r="K2" s="53">
        <v>0.086</v>
      </c>
      <c r="L2" s="94">
        <v>0.0083</v>
      </c>
      <c r="M2" s="94">
        <v>0.0066</v>
      </c>
      <c r="N2" s="94">
        <v>0.0074</v>
      </c>
      <c r="O2" s="2" t="s">
        <v>9316</v>
      </c>
      <c r="P2" s="2">
        <v>1.0</v>
      </c>
      <c r="Q2" s="2" t="s">
        <v>9317</v>
      </c>
    </row>
    <row r="3">
      <c r="A3" s="54">
        <v>45927.0</v>
      </c>
      <c r="B3" s="2" t="s">
        <v>145</v>
      </c>
      <c r="C3" s="2" t="s">
        <v>288</v>
      </c>
      <c r="D3" s="2">
        <v>0.0</v>
      </c>
      <c r="E3" s="53">
        <v>0.196</v>
      </c>
      <c r="F3" s="53">
        <v>0.187</v>
      </c>
      <c r="G3" s="53">
        <v>0.185</v>
      </c>
      <c r="H3" s="53">
        <v>0.185</v>
      </c>
      <c r="I3" s="53">
        <v>0.186</v>
      </c>
      <c r="J3" s="53">
        <v>0.047</v>
      </c>
      <c r="K3" s="53">
        <v>0.116</v>
      </c>
      <c r="L3" s="94">
        <v>0.0342</v>
      </c>
      <c r="M3" s="94">
        <v>0.0022</v>
      </c>
      <c r="N3" s="94">
        <v>0.0135</v>
      </c>
      <c r="O3" s="2" t="s">
        <v>9316</v>
      </c>
      <c r="P3" s="2">
        <v>2.0</v>
      </c>
      <c r="Q3" s="2" t="s">
        <v>9317</v>
      </c>
    </row>
    <row r="4">
      <c r="A4" s="54">
        <v>45927.0</v>
      </c>
      <c r="B4" s="2" t="s">
        <v>1801</v>
      </c>
      <c r="C4" s="2" t="s">
        <v>288</v>
      </c>
      <c r="D4" s="2">
        <v>0.0</v>
      </c>
      <c r="E4" s="53">
        <v>0.0</v>
      </c>
      <c r="F4" s="53">
        <v>0.0</v>
      </c>
      <c r="G4" s="53">
        <v>0.0</v>
      </c>
      <c r="H4" s="53">
        <v>0.0</v>
      </c>
      <c r="I4" s="53">
        <v>0.0</v>
      </c>
      <c r="J4" s="53">
        <v>0.0</v>
      </c>
      <c r="K4" s="53">
        <v>0.0</v>
      </c>
      <c r="L4" s="94">
        <v>0.0</v>
      </c>
      <c r="M4" s="94">
        <v>0.0</v>
      </c>
      <c r="N4" s="94">
        <v>0.0</v>
      </c>
      <c r="O4" s="2" t="s">
        <v>9316</v>
      </c>
      <c r="P4" s="2">
        <v>3.0</v>
      </c>
      <c r="Q4" s="2" t="s">
        <v>9318</v>
      </c>
    </row>
    <row r="5">
      <c r="A5" s="54">
        <v>45927.0</v>
      </c>
      <c r="B5" s="2" t="s">
        <v>932</v>
      </c>
      <c r="C5" s="2" t="s">
        <v>288</v>
      </c>
      <c r="D5" s="2">
        <v>0.0</v>
      </c>
      <c r="E5" s="53">
        <v>0.09939885198027552</v>
      </c>
      <c r="F5" s="53">
        <v>0.08397630697463172</v>
      </c>
      <c r="G5" s="53">
        <v>0.07725233056609312</v>
      </c>
      <c r="H5" s="53">
        <v>0.07368561272115734</v>
      </c>
      <c r="I5" s="53">
        <v>0.07001846896578137</v>
      </c>
      <c r="J5" s="53">
        <v>0.0199554122260705</v>
      </c>
      <c r="K5" s="53">
        <v>0.04860387139608181</v>
      </c>
      <c r="L5" s="94">
        <v>0.005967922577892926</v>
      </c>
      <c r="M5" s="94">
        <v>3.9821847711240404E-4</v>
      </c>
      <c r="N5" s="94">
        <v>0.00236233631468686</v>
      </c>
      <c r="O5" s="2" t="s">
        <v>9316</v>
      </c>
      <c r="P5" s="2">
        <v>4.0</v>
      </c>
      <c r="Q5" s="2" t="s">
        <v>9318</v>
      </c>
    </row>
    <row r="6">
      <c r="A6" s="54">
        <v>45927.0</v>
      </c>
      <c r="B6" s="2" t="s">
        <v>515</v>
      </c>
      <c r="C6" s="2" t="s">
        <v>288</v>
      </c>
      <c r="D6" s="2">
        <v>0.0</v>
      </c>
      <c r="E6" s="53">
        <v>0.0</v>
      </c>
      <c r="F6" s="53">
        <v>0.0</v>
      </c>
      <c r="G6" s="53">
        <v>0.0</v>
      </c>
      <c r="H6" s="53">
        <v>0.0</v>
      </c>
      <c r="I6" s="53">
        <v>0.0</v>
      </c>
      <c r="J6" s="53">
        <v>0.0</v>
      </c>
      <c r="K6" s="53">
        <v>0.0</v>
      </c>
      <c r="L6" s="94">
        <v>0.0</v>
      </c>
      <c r="M6" s="94">
        <v>0.0</v>
      </c>
      <c r="N6" s="94">
        <v>0.0</v>
      </c>
      <c r="O6" s="2" t="s">
        <v>9316</v>
      </c>
      <c r="P6" s="2">
        <v>5.0</v>
      </c>
      <c r="Q6" s="2" t="s">
        <v>9318</v>
      </c>
    </row>
    <row r="7">
      <c r="A7" s="54">
        <v>45927.0</v>
      </c>
      <c r="B7" s="2" t="s">
        <v>229</v>
      </c>
      <c r="C7" s="2" t="s">
        <v>288</v>
      </c>
      <c r="D7" s="2">
        <v>0.0</v>
      </c>
      <c r="E7" s="53">
        <v>0.0</v>
      </c>
      <c r="F7" s="53">
        <v>0.0</v>
      </c>
      <c r="G7" s="53">
        <v>0.0</v>
      </c>
      <c r="H7" s="53">
        <v>0.0</v>
      </c>
      <c r="I7" s="53">
        <v>0.0</v>
      </c>
      <c r="J7" s="53">
        <v>0.06742952201658364</v>
      </c>
      <c r="K7" s="53">
        <v>0.03371476100829182</v>
      </c>
      <c r="L7" s="94">
        <v>0.0</v>
      </c>
      <c r="M7" s="94">
        <v>0.004546740439384938</v>
      </c>
      <c r="N7" s="94">
        <v>0.0011366851098462344</v>
      </c>
      <c r="O7" s="2" t="s">
        <v>9316</v>
      </c>
      <c r="P7" s="2">
        <v>6.0</v>
      </c>
      <c r="Q7" s="2" t="s">
        <v>9317</v>
      </c>
    </row>
    <row r="8">
      <c r="A8" s="54">
        <v>45927.0</v>
      </c>
      <c r="B8" s="2" t="s">
        <v>178</v>
      </c>
      <c r="C8" s="2" t="s">
        <v>288</v>
      </c>
      <c r="D8" s="2">
        <v>0.0</v>
      </c>
      <c r="E8" s="53">
        <v>0.044277154906924396</v>
      </c>
      <c r="F8" s="53">
        <v>0.05604746067787772</v>
      </c>
      <c r="G8" s="53">
        <v>0.05899896182584087</v>
      </c>
      <c r="H8" s="53">
        <v>0.06019803065331897</v>
      </c>
      <c r="I8" s="53">
        <v>0.061189795240290085</v>
      </c>
      <c r="J8" s="53">
        <v>0.02267555089385008</v>
      </c>
      <c r="K8" s="53">
        <v>0.040837256359845475</v>
      </c>
      <c r="L8" s="94">
        <v>0.003480877496527028</v>
      </c>
      <c r="M8" s="94">
        <v>5.141806083395851E-4</v>
      </c>
      <c r="N8" s="94">
        <v>0.0016676815069997398</v>
      </c>
      <c r="O8" s="2" t="s">
        <v>9316</v>
      </c>
      <c r="P8" s="2">
        <v>7.0</v>
      </c>
      <c r="Q8" s="2" t="s">
        <v>9318</v>
      </c>
    </row>
    <row r="9">
      <c r="A9" s="54">
        <v>45927.0</v>
      </c>
      <c r="B9" s="2" t="s">
        <v>1876</v>
      </c>
      <c r="C9" s="2" t="s">
        <v>288</v>
      </c>
      <c r="D9" s="2">
        <v>0.0</v>
      </c>
      <c r="E9" s="53">
        <v>0.0</v>
      </c>
      <c r="F9" s="53">
        <v>0.0</v>
      </c>
      <c r="G9" s="53">
        <v>0.0</v>
      </c>
      <c r="H9" s="53">
        <v>0.0</v>
      </c>
      <c r="I9" s="53">
        <v>0.0</v>
      </c>
      <c r="J9" s="53">
        <v>6.477629880605036E-4</v>
      </c>
      <c r="K9" s="53">
        <v>3.238814940302518E-4</v>
      </c>
      <c r="L9" s="94">
        <v>0.0</v>
      </c>
      <c r="M9" s="94">
        <v>4.1959688870107214E-7</v>
      </c>
      <c r="N9" s="94">
        <v>1.0489922217526803E-7</v>
      </c>
      <c r="O9" s="2" t="s">
        <v>9316</v>
      </c>
      <c r="P9" s="2">
        <v>8.0</v>
      </c>
      <c r="Q9" s="2" t="s">
        <v>9318</v>
      </c>
    </row>
    <row r="10">
      <c r="A10" s="54">
        <v>45927.0</v>
      </c>
      <c r="B10" s="2" t="s">
        <v>687</v>
      </c>
      <c r="C10" s="2" t="s">
        <v>288</v>
      </c>
      <c r="D10" s="2">
        <v>0.0</v>
      </c>
      <c r="E10" s="53">
        <v>0.0</v>
      </c>
      <c r="F10" s="53">
        <v>0.0</v>
      </c>
      <c r="G10" s="53">
        <v>0.0</v>
      </c>
      <c r="H10" s="53">
        <v>0.0</v>
      </c>
      <c r="I10" s="53">
        <v>0.0</v>
      </c>
      <c r="J10" s="53">
        <v>0.004497640509815635</v>
      </c>
      <c r="K10" s="53">
        <v>0.0022488202549078174</v>
      </c>
      <c r="L10" s="94">
        <v>0.0</v>
      </c>
      <c r="M10" s="94">
        <v>2.0228770155534643E-5</v>
      </c>
      <c r="N10" s="94">
        <v>5.057192538883661E-6</v>
      </c>
      <c r="O10" s="2" t="s">
        <v>9316</v>
      </c>
      <c r="P10" s="2">
        <v>9.0</v>
      </c>
      <c r="Q10" s="2" t="s">
        <v>9318</v>
      </c>
    </row>
    <row r="11">
      <c r="A11" s="54">
        <v>45927.0</v>
      </c>
      <c r="B11" s="2" t="s">
        <v>301</v>
      </c>
      <c r="C11" s="2" t="s">
        <v>288</v>
      </c>
      <c r="D11" s="2">
        <v>0.0</v>
      </c>
      <c r="E11" s="53">
        <v>0.0</v>
      </c>
      <c r="F11" s="53">
        <v>0.0</v>
      </c>
      <c r="G11" s="53">
        <v>0.0</v>
      </c>
      <c r="H11" s="53">
        <v>0.0</v>
      </c>
      <c r="I11" s="53">
        <v>0.0</v>
      </c>
      <c r="J11" s="53">
        <v>0.018000000000000002</v>
      </c>
      <c r="K11" s="53">
        <v>0.009000000000000001</v>
      </c>
      <c r="L11" s="94">
        <v>0.0</v>
      </c>
      <c r="M11" s="94">
        <v>3.0E-4</v>
      </c>
      <c r="N11" s="94">
        <v>1.0E-4</v>
      </c>
      <c r="O11" s="2" t="s">
        <v>9316</v>
      </c>
      <c r="P11" s="2">
        <v>10.0</v>
      </c>
      <c r="Q11" s="2" t="s">
        <v>9317</v>
      </c>
    </row>
    <row r="12">
      <c r="A12" s="54">
        <v>45927.0</v>
      </c>
      <c r="B12" s="2" t="s">
        <v>450</v>
      </c>
      <c r="C12" s="2" t="s">
        <v>288</v>
      </c>
      <c r="D12" s="2">
        <v>0.0</v>
      </c>
      <c r="E12" s="53">
        <v>0.0</v>
      </c>
      <c r="F12" s="53">
        <v>0.0</v>
      </c>
      <c r="G12" s="53">
        <v>0.0</v>
      </c>
      <c r="H12" s="53">
        <v>0.0</v>
      </c>
      <c r="I12" s="53">
        <v>0.0</v>
      </c>
      <c r="J12" s="53">
        <v>0.0</v>
      </c>
      <c r="K12" s="53">
        <v>0.0</v>
      </c>
      <c r="L12" s="94">
        <v>0.0</v>
      </c>
      <c r="M12" s="94">
        <v>0.0</v>
      </c>
      <c r="N12" s="94">
        <v>0.0</v>
      </c>
      <c r="O12" s="2" t="s">
        <v>9316</v>
      </c>
      <c r="P12" s="2">
        <v>11.0</v>
      </c>
      <c r="Q12" s="2" t="s">
        <v>9318</v>
      </c>
    </row>
    <row r="13">
      <c r="A13" s="54">
        <v>45927.0</v>
      </c>
      <c r="B13" s="2" t="s">
        <v>1189</v>
      </c>
      <c r="C13" s="2" t="s">
        <v>288</v>
      </c>
      <c r="D13" s="2">
        <v>0.0</v>
      </c>
      <c r="E13" s="53">
        <v>0.03766512165965462</v>
      </c>
      <c r="F13" s="53">
        <v>0.051693480592577785</v>
      </c>
      <c r="G13" s="53">
        <v>0.055902460774440804</v>
      </c>
      <c r="H13" s="53">
        <v>0.05781255998479857</v>
      </c>
      <c r="I13" s="53">
        <v>0.059562412209246844</v>
      </c>
      <c r="J13" s="53">
        <v>0.012894837615424603</v>
      </c>
      <c r="K13" s="53">
        <v>0.034398649194932705</v>
      </c>
      <c r="L13" s="94">
        <v>0.0031250851206378926</v>
      </c>
      <c r="M13" s="94">
        <v>1.6627683712816925E-4</v>
      </c>
      <c r="N13" s="94">
        <v>0.0011832670664360444</v>
      </c>
      <c r="O13" s="2" t="s">
        <v>9319</v>
      </c>
      <c r="P13" s="2">
        <v>99.0</v>
      </c>
      <c r="Q13" s="2" t="s">
        <v>9320</v>
      </c>
    </row>
    <row r="14">
      <c r="A14" s="54">
        <v>45928.0</v>
      </c>
      <c r="B14" s="2" t="s">
        <v>194</v>
      </c>
      <c r="C14" s="2" t="s">
        <v>256</v>
      </c>
      <c r="D14" s="2">
        <v>0.0</v>
      </c>
      <c r="E14" s="53">
        <v>0.063</v>
      </c>
      <c r="F14" s="53">
        <v>0.088</v>
      </c>
      <c r="G14" s="53">
        <v>0.097</v>
      </c>
      <c r="H14" s="53">
        <v>0.102</v>
      </c>
      <c r="I14" s="53">
        <v>0.107</v>
      </c>
      <c r="J14" s="53">
        <v>0.08</v>
      </c>
      <c r="K14" s="53">
        <v>0.088</v>
      </c>
      <c r="L14" s="94">
        <v>0.0094</v>
      </c>
      <c r="M14" s="94">
        <v>0.0064</v>
      </c>
      <c r="N14" s="94">
        <v>0.0077</v>
      </c>
      <c r="O14" s="2" t="s">
        <v>9316</v>
      </c>
      <c r="P14" s="2">
        <v>1.0</v>
      </c>
      <c r="Q14" s="2" t="s">
        <v>9317</v>
      </c>
    </row>
    <row r="15">
      <c r="A15" s="54">
        <v>45928.0</v>
      </c>
      <c r="B15" s="2" t="s">
        <v>145</v>
      </c>
      <c r="C15" s="2" t="s">
        <v>256</v>
      </c>
      <c r="D15" s="2">
        <v>0.0</v>
      </c>
      <c r="E15" s="53">
        <v>0.0</v>
      </c>
      <c r="F15" s="53">
        <v>0.0</v>
      </c>
      <c r="G15" s="53">
        <v>0.0</v>
      </c>
      <c r="H15" s="53">
        <v>0.0</v>
      </c>
      <c r="I15" s="53">
        <v>0.0</v>
      </c>
      <c r="J15" s="53">
        <v>0.047</v>
      </c>
      <c r="K15" s="53">
        <v>0.023</v>
      </c>
      <c r="L15" s="94">
        <v>0.0</v>
      </c>
      <c r="M15" s="94">
        <v>0.0022</v>
      </c>
      <c r="N15" s="94">
        <v>5.0E-4</v>
      </c>
      <c r="O15" s="2" t="s">
        <v>9316</v>
      </c>
      <c r="P15" s="2">
        <v>2.0</v>
      </c>
      <c r="Q15" s="2" t="s">
        <v>9317</v>
      </c>
    </row>
    <row r="16">
      <c r="A16" s="54">
        <v>45928.0</v>
      </c>
      <c r="B16" s="2" t="s">
        <v>1801</v>
      </c>
      <c r="C16" s="2" t="s">
        <v>256</v>
      </c>
      <c r="D16" s="2">
        <v>0.0</v>
      </c>
      <c r="E16" s="53">
        <v>0.0</v>
      </c>
      <c r="F16" s="53">
        <v>0.0</v>
      </c>
      <c r="G16" s="53">
        <v>0.0</v>
      </c>
      <c r="H16" s="53">
        <v>0.0</v>
      </c>
      <c r="I16" s="53">
        <v>0.0</v>
      </c>
      <c r="J16" s="53">
        <v>0.0</v>
      </c>
      <c r="K16" s="53">
        <v>0.0</v>
      </c>
      <c r="L16" s="94">
        <v>0.0</v>
      </c>
      <c r="M16" s="94">
        <v>0.0</v>
      </c>
      <c r="N16" s="94">
        <v>0.0</v>
      </c>
      <c r="O16" s="2" t="s">
        <v>9316</v>
      </c>
      <c r="P16" s="2">
        <v>3.0</v>
      </c>
      <c r="Q16" s="2" t="s">
        <v>9318</v>
      </c>
    </row>
    <row r="17">
      <c r="A17" s="54">
        <v>45928.0</v>
      </c>
      <c r="B17" s="2" t="s">
        <v>932</v>
      </c>
      <c r="C17" s="2" t="s">
        <v>256</v>
      </c>
      <c r="D17" s="2">
        <v>0.0</v>
      </c>
      <c r="E17" s="53">
        <v>0.0</v>
      </c>
      <c r="F17" s="53">
        <v>0.0</v>
      </c>
      <c r="G17" s="53">
        <v>0.0</v>
      </c>
      <c r="H17" s="53">
        <v>0.0</v>
      </c>
      <c r="I17" s="53">
        <v>0.0</v>
      </c>
      <c r="J17" s="53">
        <v>0.019700281907176386</v>
      </c>
      <c r="K17" s="53">
        <v>0.009850140953588193</v>
      </c>
      <c r="L17" s="94">
        <v>0.0</v>
      </c>
      <c r="M17" s="94">
        <v>3.8810110722222124E-4</v>
      </c>
      <c r="N17" s="94">
        <v>9.702527680555531E-5</v>
      </c>
      <c r="O17" s="2" t="s">
        <v>9316</v>
      </c>
      <c r="P17" s="2">
        <v>4.0</v>
      </c>
      <c r="Q17" s="2" t="s">
        <v>9318</v>
      </c>
    </row>
    <row r="18">
      <c r="A18" s="54">
        <v>45928.0</v>
      </c>
      <c r="B18" s="2" t="s">
        <v>515</v>
      </c>
      <c r="C18" s="2" t="s">
        <v>256</v>
      </c>
      <c r="D18" s="2">
        <v>0.0</v>
      </c>
      <c r="E18" s="53">
        <v>0.0</v>
      </c>
      <c r="F18" s="53">
        <v>0.0</v>
      </c>
      <c r="G18" s="53">
        <v>0.0</v>
      </c>
      <c r="H18" s="53">
        <v>0.0</v>
      </c>
      <c r="I18" s="53">
        <v>0.0</v>
      </c>
      <c r="J18" s="53">
        <v>0.0</v>
      </c>
      <c r="K18" s="53">
        <v>0.0</v>
      </c>
      <c r="L18" s="94">
        <v>0.0</v>
      </c>
      <c r="M18" s="94">
        <v>0.0</v>
      </c>
      <c r="N18" s="94">
        <v>0.0</v>
      </c>
      <c r="O18" s="2" t="s">
        <v>9316</v>
      </c>
      <c r="P18" s="2">
        <v>5.0</v>
      </c>
      <c r="Q18" s="2" t="s">
        <v>9318</v>
      </c>
    </row>
    <row r="19">
      <c r="A19" s="54">
        <v>45928.0</v>
      </c>
      <c r="B19" s="2" t="s">
        <v>229</v>
      </c>
      <c r="C19" s="2" t="s">
        <v>256</v>
      </c>
      <c r="D19" s="2">
        <v>0.0</v>
      </c>
      <c r="E19" s="53">
        <v>0.0</v>
      </c>
      <c r="F19" s="53">
        <v>0.0</v>
      </c>
      <c r="G19" s="53">
        <v>0.0</v>
      </c>
      <c r="H19" s="53">
        <v>0.0</v>
      </c>
      <c r="I19" s="53">
        <v>0.0</v>
      </c>
      <c r="J19" s="53">
        <v>0.06656743431525851</v>
      </c>
      <c r="K19" s="53">
        <v>0.033283717157629254</v>
      </c>
      <c r="L19" s="94">
        <v>0.0</v>
      </c>
      <c r="M19" s="94">
        <v>0.004431223311316256</v>
      </c>
      <c r="N19" s="94">
        <v>0.001107805827829064</v>
      </c>
      <c r="O19" s="2" t="s">
        <v>9316</v>
      </c>
      <c r="P19" s="2">
        <v>6.0</v>
      </c>
      <c r="Q19" s="2" t="s">
        <v>9317</v>
      </c>
    </row>
    <row r="20">
      <c r="A20" s="54">
        <v>45928.0</v>
      </c>
      <c r="B20" s="2" t="s">
        <v>178</v>
      </c>
      <c r="C20" s="2" t="s">
        <v>256</v>
      </c>
      <c r="D20" s="2">
        <v>0.0</v>
      </c>
      <c r="E20" s="53">
        <v>0.07106563730748194</v>
      </c>
      <c r="F20" s="53">
        <v>0.06939908673184157</v>
      </c>
      <c r="G20" s="53">
        <v>0.06679583355222254</v>
      </c>
      <c r="H20" s="53">
        <v>0.06512451995376277</v>
      </c>
      <c r="I20" s="53">
        <v>0.06322533136753032</v>
      </c>
      <c r="J20" s="53">
        <v>0.022385643551164888</v>
      </c>
      <c r="K20" s="53">
        <v>0.044590738551693716</v>
      </c>
      <c r="L20" s="94">
        <v>0.004461683379936219</v>
      </c>
      <c r="M20" s="94">
        <v>5.011170371998101E-4</v>
      </c>
      <c r="N20" s="94">
        <v>0.001988333964585504</v>
      </c>
      <c r="O20" s="2" t="s">
        <v>9316</v>
      </c>
      <c r="P20" s="2">
        <v>7.0</v>
      </c>
      <c r="Q20" s="2" t="s">
        <v>9318</v>
      </c>
    </row>
    <row r="21">
      <c r="A21" s="54">
        <v>45928.0</v>
      </c>
      <c r="B21" s="2" t="s">
        <v>1876</v>
      </c>
      <c r="C21" s="2" t="s">
        <v>256</v>
      </c>
      <c r="D21" s="2">
        <v>0.0</v>
      </c>
      <c r="E21" s="53">
        <v>0.0</v>
      </c>
      <c r="F21" s="53">
        <v>0.0</v>
      </c>
      <c r="G21" s="53">
        <v>0.0</v>
      </c>
      <c r="H21" s="53">
        <v>0.0</v>
      </c>
      <c r="I21" s="53">
        <v>0.0</v>
      </c>
      <c r="J21" s="53">
        <v>6.427933156072271E-4</v>
      </c>
      <c r="K21" s="53">
        <v>3.2139665780361355E-4</v>
      </c>
      <c r="L21" s="94">
        <v>0.0</v>
      </c>
      <c r="M21" s="94">
        <v>4.1318324658933225E-7</v>
      </c>
      <c r="N21" s="94">
        <v>1.0329581164733306E-7</v>
      </c>
      <c r="O21" s="2" t="s">
        <v>9316</v>
      </c>
      <c r="P21" s="2">
        <v>8.0</v>
      </c>
      <c r="Q21" s="2" t="s">
        <v>9318</v>
      </c>
    </row>
    <row r="22">
      <c r="A22" s="54">
        <v>45928.0</v>
      </c>
      <c r="B22" s="2" t="s">
        <v>687</v>
      </c>
      <c r="C22" s="2" t="s">
        <v>256</v>
      </c>
      <c r="D22" s="2">
        <v>0.0</v>
      </c>
      <c r="E22" s="53">
        <v>0.0</v>
      </c>
      <c r="F22" s="53">
        <v>0.0</v>
      </c>
      <c r="G22" s="53">
        <v>0.0</v>
      </c>
      <c r="H22" s="53">
        <v>0.0</v>
      </c>
      <c r="I22" s="53">
        <v>0.0</v>
      </c>
      <c r="J22" s="53">
        <v>0.004463134370134366</v>
      </c>
      <c r="K22" s="53">
        <v>0.002231567185067183</v>
      </c>
      <c r="L22" s="94">
        <v>0.0</v>
      </c>
      <c r="M22" s="94">
        <v>1.991956840587469E-5</v>
      </c>
      <c r="N22" s="94">
        <v>4.979892101468672E-6</v>
      </c>
      <c r="O22" s="2" t="s">
        <v>9316</v>
      </c>
      <c r="P22" s="2">
        <v>9.0</v>
      </c>
      <c r="Q22" s="2" t="s">
        <v>9318</v>
      </c>
    </row>
    <row r="23">
      <c r="A23" s="54">
        <v>45928.0</v>
      </c>
      <c r="B23" s="2" t="s">
        <v>301</v>
      </c>
      <c r="C23" s="2" t="s">
        <v>256</v>
      </c>
      <c r="D23" s="2">
        <v>0.0</v>
      </c>
      <c r="E23" s="53">
        <v>0.115</v>
      </c>
      <c r="F23" s="53">
        <v>0.08800000000000001</v>
      </c>
      <c r="G23" s="53">
        <v>0.079</v>
      </c>
      <c r="H23" s="53">
        <v>0.07400000000000001</v>
      </c>
      <c r="I23" s="53">
        <v>0.069</v>
      </c>
      <c r="J23" s="53">
        <v>0.018000000000000002</v>
      </c>
      <c r="K23" s="53">
        <v>0.048</v>
      </c>
      <c r="L23" s="94">
        <v>0.0062</v>
      </c>
      <c r="M23" s="94">
        <v>3.0E-4</v>
      </c>
      <c r="N23" s="94">
        <v>0.0023</v>
      </c>
      <c r="O23" s="2" t="s">
        <v>9316</v>
      </c>
      <c r="P23" s="2">
        <v>10.0</v>
      </c>
      <c r="Q23" s="2" t="s">
        <v>9317</v>
      </c>
    </row>
    <row r="24">
      <c r="A24" s="54">
        <v>45928.0</v>
      </c>
      <c r="B24" s="2" t="s">
        <v>450</v>
      </c>
      <c r="C24" s="2" t="s">
        <v>256</v>
      </c>
      <c r="D24" s="2">
        <v>0.0</v>
      </c>
      <c r="E24" s="53">
        <v>0.0</v>
      </c>
      <c r="F24" s="53">
        <v>0.0</v>
      </c>
      <c r="G24" s="53">
        <v>0.0</v>
      </c>
      <c r="H24" s="53">
        <v>0.0</v>
      </c>
      <c r="I24" s="53">
        <v>0.0</v>
      </c>
      <c r="J24" s="53">
        <v>0.0</v>
      </c>
      <c r="K24" s="53">
        <v>0.0</v>
      </c>
      <c r="L24" s="94">
        <v>0.0</v>
      </c>
      <c r="M24" s="94">
        <v>0.0</v>
      </c>
      <c r="N24" s="94">
        <v>0.0</v>
      </c>
      <c r="O24" s="2" t="s">
        <v>9316</v>
      </c>
      <c r="P24" s="2">
        <v>11.0</v>
      </c>
      <c r="Q24" s="2" t="s">
        <v>9318</v>
      </c>
    </row>
    <row r="25">
      <c r="A25" s="54">
        <v>45928.0</v>
      </c>
      <c r="B25" s="2" t="s">
        <v>1189</v>
      </c>
      <c r="C25" s="2" t="s">
        <v>256</v>
      </c>
      <c r="D25" s="2">
        <v>0.0</v>
      </c>
      <c r="E25" s="53">
        <v>0.0</v>
      </c>
      <c r="F25" s="53">
        <v>0.0</v>
      </c>
      <c r="G25" s="53">
        <v>0.0</v>
      </c>
      <c r="H25" s="53">
        <v>0.0</v>
      </c>
      <c r="I25" s="53">
        <v>0.0</v>
      </c>
      <c r="J25" s="53">
        <v>0.012729976875108094</v>
      </c>
      <c r="K25" s="53">
        <v>0.006364988437554047</v>
      </c>
      <c r="L25" s="94">
        <v>0.0</v>
      </c>
      <c r="M25" s="94">
        <v>1.6205231124078685E-4</v>
      </c>
      <c r="N25" s="94">
        <v>4.051307781019671E-5</v>
      </c>
      <c r="O25" s="2" t="s">
        <v>9319</v>
      </c>
      <c r="P25" s="2">
        <v>99.0</v>
      </c>
      <c r="Q25" s="2" t="s">
        <v>9320</v>
      </c>
    </row>
    <row r="26">
      <c r="A26" s="54">
        <v>45929.0</v>
      </c>
      <c r="B26" s="2" t="s">
        <v>194</v>
      </c>
      <c r="C26" s="2" t="s">
        <v>180</v>
      </c>
      <c r="D26" s="2">
        <v>0.0</v>
      </c>
      <c r="E26" s="53">
        <v>0.057</v>
      </c>
      <c r="F26" s="53">
        <v>0.087</v>
      </c>
      <c r="G26" s="53">
        <v>0.097</v>
      </c>
      <c r="H26" s="53">
        <v>0.103</v>
      </c>
      <c r="I26" s="53">
        <v>0.108</v>
      </c>
      <c r="J26" s="53">
        <v>0.079</v>
      </c>
      <c r="K26" s="53">
        <v>0.088</v>
      </c>
      <c r="L26" s="94">
        <v>0.0094</v>
      </c>
      <c r="M26" s="94">
        <v>0.0062</v>
      </c>
      <c r="N26" s="94">
        <v>0.0077</v>
      </c>
      <c r="O26" s="2" t="s">
        <v>9316</v>
      </c>
      <c r="P26" s="2">
        <v>1.0</v>
      </c>
      <c r="Q26" s="2" t="s">
        <v>9317</v>
      </c>
    </row>
    <row r="27">
      <c r="A27" s="54">
        <v>45929.0</v>
      </c>
      <c r="B27" s="2" t="s">
        <v>145</v>
      </c>
      <c r="C27" s="2" t="s">
        <v>180</v>
      </c>
      <c r="D27" s="2">
        <v>0.0</v>
      </c>
      <c r="E27" s="53">
        <v>0.0</v>
      </c>
      <c r="F27" s="53">
        <v>0.0</v>
      </c>
      <c r="G27" s="53">
        <v>0.0</v>
      </c>
      <c r="H27" s="53">
        <v>0.0</v>
      </c>
      <c r="I27" s="53">
        <v>0.0</v>
      </c>
      <c r="J27" s="53">
        <v>0.046</v>
      </c>
      <c r="K27" s="53">
        <v>0.023</v>
      </c>
      <c r="L27" s="94">
        <v>0.0</v>
      </c>
      <c r="M27" s="94">
        <v>0.0021</v>
      </c>
      <c r="N27" s="94">
        <v>5.0E-4</v>
      </c>
      <c r="O27" s="2" t="s">
        <v>9316</v>
      </c>
      <c r="P27" s="2">
        <v>2.0</v>
      </c>
      <c r="Q27" s="2" t="s">
        <v>9317</v>
      </c>
    </row>
    <row r="28">
      <c r="A28" s="54">
        <v>45929.0</v>
      </c>
      <c r="B28" s="2" t="s">
        <v>1801</v>
      </c>
      <c r="C28" s="2" t="s">
        <v>180</v>
      </c>
      <c r="D28" s="2">
        <v>0.0</v>
      </c>
      <c r="E28" s="53">
        <v>0.0</v>
      </c>
      <c r="F28" s="53">
        <v>0.0</v>
      </c>
      <c r="G28" s="53">
        <v>0.0</v>
      </c>
      <c r="H28" s="53">
        <v>0.0</v>
      </c>
      <c r="I28" s="53">
        <v>0.0</v>
      </c>
      <c r="J28" s="53">
        <v>0.0</v>
      </c>
      <c r="K28" s="53">
        <v>0.0</v>
      </c>
      <c r="L28" s="94">
        <v>0.0</v>
      </c>
      <c r="M28" s="94">
        <v>0.0</v>
      </c>
      <c r="N28" s="94">
        <v>0.0</v>
      </c>
      <c r="O28" s="2" t="s">
        <v>9316</v>
      </c>
      <c r="P28" s="2">
        <v>3.0</v>
      </c>
      <c r="Q28" s="2" t="s">
        <v>9318</v>
      </c>
    </row>
    <row r="29">
      <c r="A29" s="54">
        <v>45929.0</v>
      </c>
      <c r="B29" s="2" t="s">
        <v>932</v>
      </c>
      <c r="C29" s="2" t="s">
        <v>180</v>
      </c>
      <c r="D29" s="2">
        <v>0.0</v>
      </c>
      <c r="E29" s="53">
        <v>0.07106563730748194</v>
      </c>
      <c r="F29" s="53">
        <v>0.06939908673184157</v>
      </c>
      <c r="G29" s="53">
        <v>0.06679583355222254</v>
      </c>
      <c r="H29" s="53">
        <v>0.06512451995376277</v>
      </c>
      <c r="I29" s="53">
        <v>0.06322533136753032</v>
      </c>
      <c r="J29" s="53">
        <v>0.01944969467791423</v>
      </c>
      <c r="K29" s="53">
        <v>0.043122764115068386</v>
      </c>
      <c r="L29" s="94">
        <v>0.004461683379936219</v>
      </c>
      <c r="M29" s="94">
        <v>3.782906230640852E-4</v>
      </c>
      <c r="N29" s="94">
        <v>0.0018595727849238298</v>
      </c>
      <c r="O29" s="2" t="s">
        <v>9316</v>
      </c>
      <c r="P29" s="2">
        <v>4.0</v>
      </c>
      <c r="Q29" s="2" t="s">
        <v>9318</v>
      </c>
    </row>
    <row r="30">
      <c r="A30" s="54">
        <v>45929.0</v>
      </c>
      <c r="B30" s="2" t="s">
        <v>515</v>
      </c>
      <c r="C30" s="2" t="s">
        <v>180</v>
      </c>
      <c r="D30" s="2">
        <v>0.0</v>
      </c>
      <c r="E30" s="53">
        <v>0.0</v>
      </c>
      <c r="F30" s="53">
        <v>0.0</v>
      </c>
      <c r="G30" s="53">
        <v>0.0</v>
      </c>
      <c r="H30" s="53">
        <v>0.0</v>
      </c>
      <c r="I30" s="53">
        <v>0.0</v>
      </c>
      <c r="J30" s="53">
        <v>0.0</v>
      </c>
      <c r="K30" s="53">
        <v>0.0</v>
      </c>
      <c r="L30" s="94">
        <v>0.0</v>
      </c>
      <c r="M30" s="94">
        <v>0.0</v>
      </c>
      <c r="N30" s="94">
        <v>0.0</v>
      </c>
      <c r="O30" s="2" t="s">
        <v>9316</v>
      </c>
      <c r="P30" s="2">
        <v>5.0</v>
      </c>
      <c r="Q30" s="2" t="s">
        <v>9318</v>
      </c>
    </row>
    <row r="31">
      <c r="A31" s="54">
        <v>45929.0</v>
      </c>
      <c r="B31" s="2" t="s">
        <v>229</v>
      </c>
      <c r="C31" s="2" t="s">
        <v>180</v>
      </c>
      <c r="D31" s="2">
        <v>0.0</v>
      </c>
      <c r="E31" s="53">
        <v>0.051142784139722106</v>
      </c>
      <c r="F31" s="53">
        <v>0.0826589612380208</v>
      </c>
      <c r="G31" s="53">
        <v>0.09440836404149533</v>
      </c>
      <c r="H31" s="53">
        <v>0.10033033693475713</v>
      </c>
      <c r="I31" s="53">
        <v>0.10621413787985501</v>
      </c>
      <c r="J31" s="53">
        <v>0.0657206977557134</v>
      </c>
      <c r="K31" s="53">
        <v>0.08006453089860437</v>
      </c>
      <c r="L31" s="94">
        <v>0.008912939200991508</v>
      </c>
      <c r="M31" s="94">
        <v>0.004319210113497833</v>
      </c>
      <c r="N31" s="94">
        <v>0.006410329108013573</v>
      </c>
      <c r="O31" s="2" t="s">
        <v>9316</v>
      </c>
      <c r="P31" s="2">
        <v>6.0</v>
      </c>
      <c r="Q31" s="2" t="s">
        <v>9317</v>
      </c>
    </row>
    <row r="32">
      <c r="A32" s="54">
        <v>45929.0</v>
      </c>
      <c r="B32" s="2" t="s">
        <v>178</v>
      </c>
      <c r="C32" s="2" t="s">
        <v>180</v>
      </c>
      <c r="D32" s="2">
        <v>0.0</v>
      </c>
      <c r="E32" s="53">
        <v>0.011995434939070793</v>
      </c>
      <c r="F32" s="53">
        <v>0.028512278704326724</v>
      </c>
      <c r="G32" s="53">
        <v>0.03691488235089423</v>
      </c>
      <c r="H32" s="53">
        <v>0.0417429964713273</v>
      </c>
      <c r="I32" s="53">
        <v>0.0470020901996109</v>
      </c>
      <c r="J32" s="53">
        <v>0.02210089857039925</v>
      </c>
      <c r="K32" s="53">
        <v>0.02950789046064674</v>
      </c>
      <c r="L32" s="94">
        <v>0.0013627085389803625</v>
      </c>
      <c r="M32" s="94">
        <v>4.884497176190756E-4</v>
      </c>
      <c r="N32" s="94">
        <v>8.70715599437527E-4</v>
      </c>
      <c r="O32" s="2" t="s">
        <v>9316</v>
      </c>
      <c r="P32" s="2">
        <v>7.0</v>
      </c>
      <c r="Q32" s="2" t="s">
        <v>9318</v>
      </c>
    </row>
    <row r="33">
      <c r="A33" s="54">
        <v>45929.0</v>
      </c>
      <c r="B33" s="2" t="s">
        <v>1876</v>
      </c>
      <c r="C33" s="2" t="s">
        <v>180</v>
      </c>
      <c r="D33" s="2">
        <v>0.0</v>
      </c>
      <c r="E33" s="53">
        <v>0.0</v>
      </c>
      <c r="F33" s="53">
        <v>0.0</v>
      </c>
      <c r="G33" s="53">
        <v>0.0</v>
      </c>
      <c r="H33" s="53">
        <v>0.0</v>
      </c>
      <c r="I33" s="53">
        <v>0.0</v>
      </c>
      <c r="J33" s="53">
        <v>6.378617707480676E-4</v>
      </c>
      <c r="K33" s="53">
        <v>3.189308853740338E-4</v>
      </c>
      <c r="L33" s="94">
        <v>0.0</v>
      </c>
      <c r="M33" s="94">
        <v>4.068676385818603E-7</v>
      </c>
      <c r="N33" s="94">
        <v>1.0171690964546507E-7</v>
      </c>
      <c r="O33" s="2" t="s">
        <v>9316</v>
      </c>
      <c r="P33" s="2">
        <v>8.0</v>
      </c>
      <c r="Q33" s="2" t="s">
        <v>9318</v>
      </c>
    </row>
    <row r="34">
      <c r="A34" s="54">
        <v>45929.0</v>
      </c>
      <c r="B34" s="2" t="s">
        <v>687</v>
      </c>
      <c r="C34" s="2" t="s">
        <v>180</v>
      </c>
      <c r="D34" s="2">
        <v>0.0</v>
      </c>
      <c r="E34" s="53">
        <v>0.0</v>
      </c>
      <c r="F34" s="53">
        <v>0.0</v>
      </c>
      <c r="G34" s="53">
        <v>0.0</v>
      </c>
      <c r="H34" s="53">
        <v>0.0</v>
      </c>
      <c r="I34" s="53">
        <v>0.0</v>
      </c>
      <c r="J34" s="53">
        <v>0.004428892963410992</v>
      </c>
      <c r="K34" s="53">
        <v>0.002214446481705496</v>
      </c>
      <c r="L34" s="94">
        <v>0.0</v>
      </c>
      <c r="M34" s="94">
        <v>1.9615092881351398E-5</v>
      </c>
      <c r="N34" s="94">
        <v>4.9037732203378495E-6</v>
      </c>
      <c r="O34" s="2" t="s">
        <v>9316</v>
      </c>
      <c r="P34" s="2">
        <v>9.0</v>
      </c>
      <c r="Q34" s="2" t="s">
        <v>9318</v>
      </c>
    </row>
    <row r="35">
      <c r="A35" s="54">
        <v>45929.0</v>
      </c>
      <c r="B35" s="2" t="s">
        <v>301</v>
      </c>
      <c r="C35" s="2" t="s">
        <v>180</v>
      </c>
      <c r="D35" s="2">
        <v>0.0</v>
      </c>
      <c r="E35" s="53">
        <v>0.0</v>
      </c>
      <c r="F35" s="53">
        <v>0.0</v>
      </c>
      <c r="G35" s="53">
        <v>0.0</v>
      </c>
      <c r="H35" s="53">
        <v>0.0</v>
      </c>
      <c r="I35" s="53">
        <v>0.0</v>
      </c>
      <c r="J35" s="53">
        <v>0.018000000000000002</v>
      </c>
      <c r="K35" s="53">
        <v>0.009000000000000001</v>
      </c>
      <c r="L35" s="94">
        <v>0.0</v>
      </c>
      <c r="M35" s="94">
        <v>3.0E-4</v>
      </c>
      <c r="N35" s="94">
        <v>1.0E-4</v>
      </c>
      <c r="O35" s="2" t="s">
        <v>9316</v>
      </c>
      <c r="P35" s="2">
        <v>10.0</v>
      </c>
      <c r="Q35" s="2" t="s">
        <v>9317</v>
      </c>
    </row>
    <row r="36">
      <c r="A36" s="54">
        <v>45929.0</v>
      </c>
      <c r="B36" s="2" t="s">
        <v>450</v>
      </c>
      <c r="C36" s="2" t="s">
        <v>180</v>
      </c>
      <c r="D36" s="2">
        <v>0.0</v>
      </c>
      <c r="E36" s="53">
        <v>0.0</v>
      </c>
      <c r="F36" s="53">
        <v>0.0</v>
      </c>
      <c r="G36" s="53">
        <v>0.0</v>
      </c>
      <c r="H36" s="53">
        <v>0.0</v>
      </c>
      <c r="I36" s="53">
        <v>0.0</v>
      </c>
      <c r="J36" s="53">
        <v>0.0</v>
      </c>
      <c r="K36" s="53">
        <v>0.0</v>
      </c>
      <c r="L36" s="94">
        <v>0.0</v>
      </c>
      <c r="M36" s="94">
        <v>0.0</v>
      </c>
      <c r="N36" s="94">
        <v>0.0</v>
      </c>
      <c r="O36" s="2" t="s">
        <v>9316</v>
      </c>
      <c r="P36" s="2">
        <v>11.0</v>
      </c>
      <c r="Q36" s="2" t="s">
        <v>9318</v>
      </c>
    </row>
    <row r="37">
      <c r="A37" s="54">
        <v>45929.0</v>
      </c>
      <c r="B37" s="2" t="s">
        <v>1189</v>
      </c>
      <c r="C37" s="2" t="s">
        <v>180</v>
      </c>
      <c r="D37" s="2">
        <v>0.0</v>
      </c>
      <c r="E37" s="53">
        <v>0.0</v>
      </c>
      <c r="F37" s="53">
        <v>0.0</v>
      </c>
      <c r="G37" s="53">
        <v>0.0</v>
      </c>
      <c r="H37" s="53">
        <v>0.0</v>
      </c>
      <c r="I37" s="53">
        <v>0.0</v>
      </c>
      <c r="J37" s="53">
        <v>0.012568051799683531</v>
      </c>
      <c r="K37" s="53">
        <v>0.006284025899841766</v>
      </c>
      <c r="L37" s="94">
        <v>0.0</v>
      </c>
      <c r="M37" s="94">
        <v>1.5795592603952844E-4</v>
      </c>
      <c r="N37" s="94">
        <v>3.948898150988211E-5</v>
      </c>
      <c r="O37" s="2" t="s">
        <v>9319</v>
      </c>
      <c r="P37" s="2">
        <v>99.0</v>
      </c>
      <c r="Q37" s="2" t="s">
        <v>9320</v>
      </c>
    </row>
    <row r="38">
      <c r="A38" s="54">
        <v>45930.0</v>
      </c>
      <c r="B38" s="2" t="s">
        <v>194</v>
      </c>
      <c r="C38" s="2" t="s">
        <v>208</v>
      </c>
      <c r="D38" s="2">
        <v>0.0</v>
      </c>
      <c r="E38" s="53">
        <v>0.031</v>
      </c>
      <c r="F38" s="53">
        <v>0.064</v>
      </c>
      <c r="G38" s="53">
        <v>0.08</v>
      </c>
      <c r="H38" s="53">
        <v>0.089</v>
      </c>
      <c r="I38" s="53">
        <v>0.098</v>
      </c>
      <c r="J38" s="53">
        <v>0.078</v>
      </c>
      <c r="K38" s="53">
        <v>0.079</v>
      </c>
      <c r="L38" s="94">
        <v>0.0064</v>
      </c>
      <c r="M38" s="94">
        <v>0.0061</v>
      </c>
      <c r="N38" s="94">
        <v>0.0062</v>
      </c>
      <c r="O38" s="2" t="s">
        <v>9316</v>
      </c>
      <c r="P38" s="2">
        <v>1.0</v>
      </c>
      <c r="Q38" s="2" t="s">
        <v>9317</v>
      </c>
    </row>
    <row r="39">
      <c r="A39" s="54">
        <v>45930.0</v>
      </c>
      <c r="B39" s="2" t="s">
        <v>145</v>
      </c>
      <c r="C39" s="2" t="s">
        <v>208</v>
      </c>
      <c r="D39" s="2">
        <v>0.0</v>
      </c>
      <c r="E39" s="53">
        <v>0.019</v>
      </c>
      <c r="F39" s="53">
        <v>0.036</v>
      </c>
      <c r="G39" s="53">
        <v>0.043</v>
      </c>
      <c r="H39" s="53">
        <v>0.047</v>
      </c>
      <c r="I39" s="53">
        <v>0.051</v>
      </c>
      <c r="J39" s="53">
        <v>0.046</v>
      </c>
      <c r="K39" s="53">
        <v>0.044</v>
      </c>
      <c r="L39" s="94">
        <v>0.0018</v>
      </c>
      <c r="M39" s="94">
        <v>0.0021</v>
      </c>
      <c r="N39" s="94">
        <v>0.0019</v>
      </c>
      <c r="O39" s="2" t="s">
        <v>9316</v>
      </c>
      <c r="P39" s="2">
        <v>2.0</v>
      </c>
      <c r="Q39" s="2" t="s">
        <v>9317</v>
      </c>
    </row>
    <row r="40">
      <c r="A40" s="54">
        <v>45930.0</v>
      </c>
      <c r="B40" s="2" t="s">
        <v>1801</v>
      </c>
      <c r="C40" s="2" t="s">
        <v>208</v>
      </c>
      <c r="D40" s="2">
        <v>0.0</v>
      </c>
      <c r="E40" s="53">
        <v>0.0</v>
      </c>
      <c r="F40" s="53">
        <v>0.0</v>
      </c>
      <c r="G40" s="53">
        <v>0.0</v>
      </c>
      <c r="H40" s="53">
        <v>0.0</v>
      </c>
      <c r="I40" s="53">
        <v>0.0</v>
      </c>
      <c r="J40" s="53">
        <v>0.0</v>
      </c>
      <c r="K40" s="53">
        <v>0.0</v>
      </c>
      <c r="L40" s="94">
        <v>0.0</v>
      </c>
      <c r="M40" s="94">
        <v>0.0</v>
      </c>
      <c r="N40" s="94">
        <v>0.0</v>
      </c>
      <c r="O40" s="2" t="s">
        <v>9316</v>
      </c>
      <c r="P40" s="2">
        <v>3.0</v>
      </c>
      <c r="Q40" s="2" t="s">
        <v>9318</v>
      </c>
    </row>
    <row r="41">
      <c r="A41" s="54">
        <v>45930.0</v>
      </c>
      <c r="B41" s="2" t="s">
        <v>932</v>
      </c>
      <c r="C41" s="2" t="s">
        <v>208</v>
      </c>
      <c r="D41" s="2">
        <v>0.0</v>
      </c>
      <c r="E41" s="53">
        <v>0.0</v>
      </c>
      <c r="F41" s="53">
        <v>0.0</v>
      </c>
      <c r="G41" s="53">
        <v>0.0</v>
      </c>
      <c r="H41" s="53">
        <v>0.0</v>
      </c>
      <c r="I41" s="53">
        <v>0.0</v>
      </c>
      <c r="J41" s="53">
        <v>0.019203537497435953</v>
      </c>
      <c r="K41" s="53">
        <v>0.009601768748717977</v>
      </c>
      <c r="L41" s="94">
        <v>0.0</v>
      </c>
      <c r="M41" s="94">
        <v>3.687758524154287E-4</v>
      </c>
      <c r="N41" s="94">
        <v>9.219396310385718E-5</v>
      </c>
      <c r="O41" s="2" t="s">
        <v>9316</v>
      </c>
      <c r="P41" s="2">
        <v>4.0</v>
      </c>
      <c r="Q41" s="2" t="s">
        <v>9318</v>
      </c>
    </row>
    <row r="42">
      <c r="A42" s="54">
        <v>45930.0</v>
      </c>
      <c r="B42" s="2" t="s">
        <v>515</v>
      </c>
      <c r="C42" s="2" t="s">
        <v>208</v>
      </c>
      <c r="D42" s="2">
        <v>0.0</v>
      </c>
      <c r="E42" s="53">
        <v>0.0</v>
      </c>
      <c r="F42" s="53">
        <v>0.0</v>
      </c>
      <c r="G42" s="53">
        <v>0.0</v>
      </c>
      <c r="H42" s="53">
        <v>0.0</v>
      </c>
      <c r="I42" s="53">
        <v>0.0</v>
      </c>
      <c r="J42" s="53">
        <v>0.0</v>
      </c>
      <c r="K42" s="53">
        <v>0.0</v>
      </c>
      <c r="L42" s="94">
        <v>0.0</v>
      </c>
      <c r="M42" s="94">
        <v>0.0</v>
      </c>
      <c r="N42" s="94">
        <v>0.0</v>
      </c>
      <c r="O42" s="2" t="s">
        <v>9316</v>
      </c>
      <c r="P42" s="2">
        <v>5.0</v>
      </c>
      <c r="Q42" s="2" t="s">
        <v>9318</v>
      </c>
    </row>
    <row r="43">
      <c r="A43" s="54">
        <v>45930.0</v>
      </c>
      <c r="B43" s="2" t="s">
        <v>229</v>
      </c>
      <c r="C43" s="2" t="s">
        <v>208</v>
      </c>
      <c r="D43" s="2">
        <v>0.0</v>
      </c>
      <c r="E43" s="53">
        <v>0.33317093843744533</v>
      </c>
      <c r="F43" s="53">
        <v>0.31507471483171706</v>
      </c>
      <c r="G43" s="53">
        <v>0.30863403503439774</v>
      </c>
      <c r="H43" s="53">
        <v>0.30523615564680395</v>
      </c>
      <c r="I43" s="53">
        <v>0.30169418205109494</v>
      </c>
      <c r="J43" s="53">
        <v>0.06488893037187979</v>
      </c>
      <c r="K43" s="53">
        <v>0.18676148270313875</v>
      </c>
      <c r="L43" s="94">
        <v>0.09525496758161385</v>
      </c>
      <c r="M43" s="94">
        <v>0.004210573284806663</v>
      </c>
      <c r="N43" s="94">
        <v>0.034879851421474796</v>
      </c>
      <c r="O43" s="2" t="s">
        <v>9316</v>
      </c>
      <c r="P43" s="2">
        <v>6.0</v>
      </c>
      <c r="Q43" s="2" t="s">
        <v>9317</v>
      </c>
    </row>
    <row r="44">
      <c r="A44" s="54">
        <v>45930.0</v>
      </c>
      <c r="B44" s="2" t="s">
        <v>178</v>
      </c>
      <c r="C44" s="2" t="s">
        <v>208</v>
      </c>
      <c r="D44" s="2">
        <v>0.0</v>
      </c>
      <c r="E44" s="53">
        <v>0.0</v>
      </c>
      <c r="F44" s="53">
        <v>0.0</v>
      </c>
      <c r="G44" s="53">
        <v>0.0</v>
      </c>
      <c r="H44" s="53">
        <v>0.0</v>
      </c>
      <c r="I44" s="53">
        <v>0.0</v>
      </c>
      <c r="J44" s="53">
        <v>0.021821187502014023</v>
      </c>
      <c r="K44" s="53">
        <v>0.010910593751007011</v>
      </c>
      <c r="L44" s="94">
        <v>0.0</v>
      </c>
      <c r="M44" s="94">
        <v>4.76164223998053E-4</v>
      </c>
      <c r="N44" s="94">
        <v>1.1904105599951325E-4</v>
      </c>
      <c r="O44" s="2" t="s">
        <v>9316</v>
      </c>
      <c r="P44" s="2">
        <v>7.0</v>
      </c>
      <c r="Q44" s="2" t="s">
        <v>9318</v>
      </c>
    </row>
    <row r="45">
      <c r="A45" s="54">
        <v>45930.0</v>
      </c>
      <c r="B45" s="2" t="s">
        <v>1876</v>
      </c>
      <c r="C45" s="2" t="s">
        <v>208</v>
      </c>
      <c r="D45" s="2">
        <v>0.0</v>
      </c>
      <c r="E45" s="53">
        <v>0.0</v>
      </c>
      <c r="F45" s="53">
        <v>0.0</v>
      </c>
      <c r="G45" s="53">
        <v>0.0</v>
      </c>
      <c r="H45" s="53">
        <v>0.0</v>
      </c>
      <c r="I45" s="53">
        <v>0.0</v>
      </c>
      <c r="J45" s="53">
        <v>6.329680609660746E-4</v>
      </c>
      <c r="K45" s="53">
        <v>3.164840304830373E-4</v>
      </c>
      <c r="L45" s="94">
        <v>0.0</v>
      </c>
      <c r="M45" s="94">
        <v>4.006485662031523E-7</v>
      </c>
      <c r="N45" s="94">
        <v>1.0016214155078807E-7</v>
      </c>
      <c r="O45" s="2" t="s">
        <v>9316</v>
      </c>
      <c r="P45" s="2">
        <v>8.0</v>
      </c>
      <c r="Q45" s="2" t="s">
        <v>9318</v>
      </c>
    </row>
    <row r="46">
      <c r="A46" s="54">
        <v>45930.0</v>
      </c>
      <c r="B46" s="2" t="s">
        <v>687</v>
      </c>
      <c r="C46" s="2" t="s">
        <v>208</v>
      </c>
      <c r="D46" s="2">
        <v>0.0</v>
      </c>
      <c r="E46" s="53">
        <v>0.0</v>
      </c>
      <c r="F46" s="53">
        <v>0.0</v>
      </c>
      <c r="G46" s="53">
        <v>0.0</v>
      </c>
      <c r="H46" s="53">
        <v>0.0</v>
      </c>
      <c r="I46" s="53">
        <v>0.0</v>
      </c>
      <c r="J46" s="53">
        <v>0.004394914258600032</v>
      </c>
      <c r="K46" s="53">
        <v>0.002197457129300016</v>
      </c>
      <c r="L46" s="94">
        <v>0.0</v>
      </c>
      <c r="M46" s="94">
        <v>1.9315271340445867E-5</v>
      </c>
      <c r="N46" s="94">
        <v>4.828817835111467E-6</v>
      </c>
      <c r="O46" s="2" t="s">
        <v>9316</v>
      </c>
      <c r="P46" s="2">
        <v>9.0</v>
      </c>
      <c r="Q46" s="2" t="s">
        <v>9318</v>
      </c>
    </row>
    <row r="47">
      <c r="A47" s="54">
        <v>45930.0</v>
      </c>
      <c r="B47" s="2" t="s">
        <v>301</v>
      </c>
      <c r="C47" s="2" t="s">
        <v>208</v>
      </c>
      <c r="D47" s="2">
        <v>0.0</v>
      </c>
      <c r="E47" s="53">
        <v>0.0</v>
      </c>
      <c r="F47" s="53">
        <v>0.0</v>
      </c>
      <c r="G47" s="53">
        <v>0.0</v>
      </c>
      <c r="H47" s="53">
        <v>0.0</v>
      </c>
      <c r="I47" s="53">
        <v>0.0</v>
      </c>
      <c r="J47" s="53">
        <v>0.018000000000000002</v>
      </c>
      <c r="K47" s="53">
        <v>0.009000000000000001</v>
      </c>
      <c r="L47" s="94">
        <v>0.0</v>
      </c>
      <c r="M47" s="94">
        <v>3.0E-4</v>
      </c>
      <c r="N47" s="94">
        <v>1.0E-4</v>
      </c>
      <c r="O47" s="2" t="s">
        <v>9316</v>
      </c>
      <c r="P47" s="2">
        <v>10.0</v>
      </c>
      <c r="Q47" s="2" t="s">
        <v>9317</v>
      </c>
    </row>
    <row r="48">
      <c r="A48" s="54">
        <v>45930.0</v>
      </c>
      <c r="B48" s="2" t="s">
        <v>450</v>
      </c>
      <c r="C48" s="2" t="s">
        <v>208</v>
      </c>
      <c r="D48" s="2">
        <v>0.0</v>
      </c>
      <c r="E48" s="53">
        <v>0.0</v>
      </c>
      <c r="F48" s="53">
        <v>0.0</v>
      </c>
      <c r="G48" s="53">
        <v>0.0</v>
      </c>
      <c r="H48" s="53">
        <v>0.0</v>
      </c>
      <c r="I48" s="53">
        <v>0.0</v>
      </c>
      <c r="J48" s="53">
        <v>0.0</v>
      </c>
      <c r="K48" s="53">
        <v>0.0</v>
      </c>
      <c r="L48" s="94">
        <v>0.0</v>
      </c>
      <c r="M48" s="94">
        <v>0.0</v>
      </c>
      <c r="N48" s="94">
        <v>0.0</v>
      </c>
      <c r="O48" s="2" t="s">
        <v>9316</v>
      </c>
      <c r="P48" s="2">
        <v>11.0</v>
      </c>
      <c r="Q48" s="2" t="s">
        <v>9318</v>
      </c>
    </row>
    <row r="49">
      <c r="A49" s="54">
        <v>45930.0</v>
      </c>
      <c r="B49" s="2" t="s">
        <v>1189</v>
      </c>
      <c r="C49" s="2" t="s">
        <v>208</v>
      </c>
      <c r="D49" s="2">
        <v>0.0</v>
      </c>
      <c r="E49" s="53">
        <v>0.0</v>
      </c>
      <c r="F49" s="53">
        <v>0.0</v>
      </c>
      <c r="G49" s="53">
        <v>0.0</v>
      </c>
      <c r="H49" s="53">
        <v>0.0</v>
      </c>
      <c r="I49" s="53">
        <v>0.0</v>
      </c>
      <c r="J49" s="53">
        <v>0.012408989344136196</v>
      </c>
      <c r="K49" s="53">
        <v>0.006204494672068098</v>
      </c>
      <c r="L49" s="94">
        <v>0.0</v>
      </c>
      <c r="M49" s="94">
        <v>1.5398301654288567E-4</v>
      </c>
      <c r="N49" s="94">
        <v>3.8495754135721416E-5</v>
      </c>
      <c r="O49" s="2" t="s">
        <v>9319</v>
      </c>
      <c r="P49" s="2">
        <v>99.0</v>
      </c>
      <c r="Q49" s="2" t="s">
        <v>9320</v>
      </c>
    </row>
    <row r="50">
      <c r="A50" s="54">
        <v>45931.0</v>
      </c>
      <c r="B50" s="2" t="s">
        <v>194</v>
      </c>
      <c r="C50" s="2" t="s">
        <v>303</v>
      </c>
      <c r="D50" s="2">
        <v>0.0</v>
      </c>
      <c r="E50" s="53">
        <v>0.0</v>
      </c>
      <c r="F50" s="53">
        <v>0.0</v>
      </c>
      <c r="G50" s="53">
        <v>0.0</v>
      </c>
      <c r="H50" s="53">
        <v>0.0</v>
      </c>
      <c r="I50" s="53">
        <v>0.0</v>
      </c>
      <c r="J50" s="53">
        <v>0.077</v>
      </c>
      <c r="K50" s="53">
        <v>0.038</v>
      </c>
      <c r="L50" s="94">
        <v>0.0</v>
      </c>
      <c r="M50" s="94">
        <v>0.0059</v>
      </c>
      <c r="N50" s="94">
        <v>0.0014</v>
      </c>
      <c r="O50" s="2" t="s">
        <v>9316</v>
      </c>
      <c r="P50" s="2">
        <v>1.0</v>
      </c>
      <c r="Q50" s="2" t="s">
        <v>9317</v>
      </c>
    </row>
    <row r="51">
      <c r="A51" s="54">
        <v>45931.0</v>
      </c>
      <c r="B51" s="2" t="s">
        <v>145</v>
      </c>
      <c r="C51" s="2" t="s">
        <v>303</v>
      </c>
      <c r="D51" s="2">
        <v>0.0</v>
      </c>
      <c r="E51" s="53">
        <v>0.0</v>
      </c>
      <c r="F51" s="53">
        <v>0.0</v>
      </c>
      <c r="G51" s="53">
        <v>0.0</v>
      </c>
      <c r="H51" s="53">
        <v>0.0</v>
      </c>
      <c r="I51" s="53">
        <v>0.0</v>
      </c>
      <c r="J51" s="53">
        <v>0.045</v>
      </c>
      <c r="K51" s="53">
        <v>0.022</v>
      </c>
      <c r="L51" s="94">
        <v>0.0</v>
      </c>
      <c r="M51" s="94">
        <v>0.002</v>
      </c>
      <c r="N51" s="94">
        <v>5.0E-4</v>
      </c>
      <c r="O51" s="2" t="s">
        <v>9316</v>
      </c>
      <c r="P51" s="2">
        <v>2.0</v>
      </c>
      <c r="Q51" s="2" t="s">
        <v>9317</v>
      </c>
    </row>
    <row r="52">
      <c r="A52" s="54">
        <v>45931.0</v>
      </c>
      <c r="B52" s="2" t="s">
        <v>1801</v>
      </c>
      <c r="C52" s="2" t="s">
        <v>303</v>
      </c>
      <c r="D52" s="2">
        <v>0.0</v>
      </c>
      <c r="E52" s="53">
        <v>0.0</v>
      </c>
      <c r="F52" s="53">
        <v>0.0</v>
      </c>
      <c r="G52" s="53">
        <v>0.0</v>
      </c>
      <c r="H52" s="53">
        <v>0.0</v>
      </c>
      <c r="I52" s="53">
        <v>0.0</v>
      </c>
      <c r="J52" s="53">
        <v>0.0</v>
      </c>
      <c r="K52" s="53">
        <v>0.0</v>
      </c>
      <c r="L52" s="94">
        <v>0.0</v>
      </c>
      <c r="M52" s="94">
        <v>0.0</v>
      </c>
      <c r="N52" s="94">
        <v>0.0</v>
      </c>
      <c r="O52" s="2" t="s">
        <v>9316</v>
      </c>
      <c r="P52" s="2">
        <v>3.0</v>
      </c>
      <c r="Q52" s="2" t="s">
        <v>9318</v>
      </c>
    </row>
    <row r="53">
      <c r="A53" s="54">
        <v>45931.0</v>
      </c>
      <c r="B53" s="2" t="s">
        <v>932</v>
      </c>
      <c r="C53" s="2" t="s">
        <v>303</v>
      </c>
      <c r="D53" s="2">
        <v>0.0</v>
      </c>
      <c r="E53" s="53">
        <v>0.0</v>
      </c>
      <c r="F53" s="53">
        <v>0.0</v>
      </c>
      <c r="G53" s="53">
        <v>0.0</v>
      </c>
      <c r="H53" s="53">
        <v>0.0</v>
      </c>
      <c r="I53" s="53">
        <v>0.0</v>
      </c>
      <c r="J53" s="53">
        <v>0.018961701028481458</v>
      </c>
      <c r="K53" s="53">
        <v>0.009480850514240729</v>
      </c>
      <c r="L53" s="94">
        <v>0.0</v>
      </c>
      <c r="M53" s="94">
        <v>3.595461058935148E-4</v>
      </c>
      <c r="N53" s="94">
        <v>8.98865264733787E-5</v>
      </c>
      <c r="O53" s="2" t="s">
        <v>9316</v>
      </c>
      <c r="P53" s="2">
        <v>4.0</v>
      </c>
      <c r="Q53" s="2" t="s">
        <v>9318</v>
      </c>
    </row>
    <row r="54">
      <c r="A54" s="54">
        <v>45931.0</v>
      </c>
      <c r="B54" s="2" t="s">
        <v>515</v>
      </c>
      <c r="C54" s="2" t="s">
        <v>303</v>
      </c>
      <c r="D54" s="2">
        <v>0.0</v>
      </c>
      <c r="E54" s="53">
        <v>0.0</v>
      </c>
      <c r="F54" s="53">
        <v>0.0</v>
      </c>
      <c r="G54" s="53">
        <v>0.0</v>
      </c>
      <c r="H54" s="53">
        <v>0.0</v>
      </c>
      <c r="I54" s="53">
        <v>0.0</v>
      </c>
      <c r="J54" s="53">
        <v>0.0</v>
      </c>
      <c r="K54" s="53">
        <v>0.0</v>
      </c>
      <c r="L54" s="94">
        <v>0.0</v>
      </c>
      <c r="M54" s="94">
        <v>0.0</v>
      </c>
      <c r="N54" s="94">
        <v>0.0</v>
      </c>
      <c r="O54" s="2" t="s">
        <v>9316</v>
      </c>
      <c r="P54" s="2">
        <v>5.0</v>
      </c>
      <c r="Q54" s="2" t="s">
        <v>9318</v>
      </c>
    </row>
    <row r="55">
      <c r="A55" s="54">
        <v>45931.0</v>
      </c>
      <c r="B55" s="2" t="s">
        <v>229</v>
      </c>
      <c r="C55" s="2" t="s">
        <v>303</v>
      </c>
      <c r="D55" s="2">
        <v>0.0</v>
      </c>
      <c r="E55" s="53">
        <v>0.07106563730748194</v>
      </c>
      <c r="F55" s="53">
        <v>0.06939908673184157</v>
      </c>
      <c r="G55" s="53">
        <v>0.06679583355222254</v>
      </c>
      <c r="H55" s="53">
        <v>0.06512451995376277</v>
      </c>
      <c r="I55" s="53">
        <v>0.06322533136753032</v>
      </c>
      <c r="J55" s="53">
        <v>0.06407176271214705</v>
      </c>
      <c r="K55" s="53">
        <v>0.0654337981321848</v>
      </c>
      <c r="L55" s="94">
        <v>0.004461683379936219</v>
      </c>
      <c r="M55" s="94">
        <v>0.004105190777041677</v>
      </c>
      <c r="N55" s="94">
        <v>0.004281581938003512</v>
      </c>
      <c r="O55" s="2" t="s">
        <v>9316</v>
      </c>
      <c r="P55" s="2">
        <v>6.0</v>
      </c>
      <c r="Q55" s="2" t="s">
        <v>9317</v>
      </c>
    </row>
    <row r="56">
      <c r="A56" s="54">
        <v>45931.0</v>
      </c>
      <c r="B56" s="2" t="s">
        <v>178</v>
      </c>
      <c r="C56" s="2" t="s">
        <v>303</v>
      </c>
      <c r="D56" s="2">
        <v>0.0</v>
      </c>
      <c r="E56" s="53">
        <v>0.0</v>
      </c>
      <c r="F56" s="53">
        <v>0.0</v>
      </c>
      <c r="G56" s="53">
        <v>0.0</v>
      </c>
      <c r="H56" s="53">
        <v>0.0</v>
      </c>
      <c r="I56" s="53">
        <v>0.0</v>
      </c>
      <c r="J56" s="53">
        <v>0.02154638610489718</v>
      </c>
      <c r="K56" s="53">
        <v>0.01077319305244859</v>
      </c>
      <c r="L56" s="94">
        <v>0.0</v>
      </c>
      <c r="M56" s="94">
        <v>4.642467541813062E-4</v>
      </c>
      <c r="N56" s="94">
        <v>1.1606168854532655E-4</v>
      </c>
      <c r="O56" s="2" t="s">
        <v>9316</v>
      </c>
      <c r="P56" s="2">
        <v>7.0</v>
      </c>
      <c r="Q56" s="2" t="s">
        <v>9318</v>
      </c>
    </row>
    <row r="57">
      <c r="A57" s="54">
        <v>45931.0</v>
      </c>
      <c r="B57" s="2" t="s">
        <v>1876</v>
      </c>
      <c r="C57" s="2" t="s">
        <v>303</v>
      </c>
      <c r="D57" s="2">
        <v>0.0</v>
      </c>
      <c r="E57" s="53">
        <v>0.0</v>
      </c>
      <c r="F57" s="53">
        <v>0.0</v>
      </c>
      <c r="G57" s="53">
        <v>0.0</v>
      </c>
      <c r="H57" s="53">
        <v>0.0</v>
      </c>
      <c r="I57" s="53">
        <v>0.0</v>
      </c>
      <c r="J57" s="53">
        <v>6.281118959885021E-4</v>
      </c>
      <c r="K57" s="53">
        <v>3.1405594799425107E-4</v>
      </c>
      <c r="L57" s="94">
        <v>0.0</v>
      </c>
      <c r="M57" s="94">
        <v>3.945245538822709E-7</v>
      </c>
      <c r="N57" s="94">
        <v>9.863113847056773E-8</v>
      </c>
      <c r="O57" s="2" t="s">
        <v>9316</v>
      </c>
      <c r="P57" s="2">
        <v>8.0</v>
      </c>
      <c r="Q57" s="2" t="s">
        <v>9318</v>
      </c>
    </row>
    <row r="58">
      <c r="A58" s="54">
        <v>45931.0</v>
      </c>
      <c r="B58" s="2" t="s">
        <v>687</v>
      </c>
      <c r="C58" s="2" t="s">
        <v>303</v>
      </c>
      <c r="D58" s="2">
        <v>0.0</v>
      </c>
      <c r="E58" s="53">
        <v>0.0</v>
      </c>
      <c r="F58" s="53">
        <v>0.0</v>
      </c>
      <c r="G58" s="53">
        <v>0.0</v>
      </c>
      <c r="H58" s="53">
        <v>0.0</v>
      </c>
      <c r="I58" s="53">
        <v>0.0</v>
      </c>
      <c r="J58" s="53">
        <v>0.004361196240238297</v>
      </c>
      <c r="K58" s="53">
        <v>0.0021805981201191483</v>
      </c>
      <c r="L58" s="94">
        <v>0.0</v>
      </c>
      <c r="M58" s="94">
        <v>1.9020032645868655E-5</v>
      </c>
      <c r="N58" s="94">
        <v>4.755008161467164E-6</v>
      </c>
      <c r="O58" s="2" t="s">
        <v>9316</v>
      </c>
      <c r="P58" s="2">
        <v>9.0</v>
      </c>
      <c r="Q58" s="2" t="s">
        <v>9318</v>
      </c>
    </row>
    <row r="59">
      <c r="A59" s="54">
        <v>45931.0</v>
      </c>
      <c r="B59" s="2" t="s">
        <v>301</v>
      </c>
      <c r="C59" s="2" t="s">
        <v>303</v>
      </c>
      <c r="D59" s="2">
        <v>0.0</v>
      </c>
      <c r="E59" s="53">
        <v>0.032</v>
      </c>
      <c r="F59" s="53">
        <v>0.046</v>
      </c>
      <c r="G59" s="53">
        <v>0.051</v>
      </c>
      <c r="H59" s="53">
        <v>0.053</v>
      </c>
      <c r="I59" s="53">
        <v>0.055</v>
      </c>
      <c r="J59" s="53">
        <v>0.018000000000000002</v>
      </c>
      <c r="K59" s="53">
        <v>0.034</v>
      </c>
      <c r="L59" s="94">
        <v>0.0026</v>
      </c>
      <c r="M59" s="94">
        <v>3.0E-4</v>
      </c>
      <c r="N59" s="94">
        <v>0.0012</v>
      </c>
      <c r="O59" s="2" t="s">
        <v>9316</v>
      </c>
      <c r="P59" s="2">
        <v>10.0</v>
      </c>
      <c r="Q59" s="2" t="s">
        <v>9317</v>
      </c>
    </row>
    <row r="60">
      <c r="A60" s="54">
        <v>45931.0</v>
      </c>
      <c r="B60" s="2" t="s">
        <v>450</v>
      </c>
      <c r="C60" s="2" t="s">
        <v>303</v>
      </c>
      <c r="D60" s="2">
        <v>0.0</v>
      </c>
      <c r="E60" s="53">
        <v>0.0</v>
      </c>
      <c r="F60" s="53">
        <v>0.0</v>
      </c>
      <c r="G60" s="53">
        <v>0.0</v>
      </c>
      <c r="H60" s="53">
        <v>0.0</v>
      </c>
      <c r="I60" s="53">
        <v>0.0</v>
      </c>
      <c r="J60" s="53">
        <v>0.0</v>
      </c>
      <c r="K60" s="53">
        <v>0.0</v>
      </c>
      <c r="L60" s="94">
        <v>0.0</v>
      </c>
      <c r="M60" s="94">
        <v>0.0</v>
      </c>
      <c r="N60" s="94">
        <v>0.0</v>
      </c>
      <c r="O60" s="2" t="s">
        <v>9316</v>
      </c>
      <c r="P60" s="2">
        <v>11.0</v>
      </c>
      <c r="Q60" s="2" t="s">
        <v>9318</v>
      </c>
    </row>
    <row r="61">
      <c r="A61" s="54">
        <v>45931.0</v>
      </c>
      <c r="B61" s="2" t="s">
        <v>1189</v>
      </c>
      <c r="C61" s="2" t="s">
        <v>303</v>
      </c>
      <c r="D61" s="2">
        <v>0.0</v>
      </c>
      <c r="E61" s="53">
        <v>0.011995434939070793</v>
      </c>
      <c r="F61" s="53">
        <v>0.028512278704326724</v>
      </c>
      <c r="G61" s="53">
        <v>0.03691488235089423</v>
      </c>
      <c r="H61" s="53">
        <v>0.0417429964713273</v>
      </c>
      <c r="I61" s="53">
        <v>0.0470020901996109</v>
      </c>
      <c r="J61" s="53">
        <v>0.012252718856644994</v>
      </c>
      <c r="K61" s="53">
        <v>0.024583800603769614</v>
      </c>
      <c r="L61" s="94">
        <v>0.0013627085389803625</v>
      </c>
      <c r="M61" s="94">
        <v>1.501291193799838E-4</v>
      </c>
      <c r="N61" s="94">
        <v>6.043632521259032E-4</v>
      </c>
      <c r="O61" s="2" t="s">
        <v>9319</v>
      </c>
      <c r="P61" s="2">
        <v>99.0</v>
      </c>
      <c r="Q61" s="2" t="s">
        <v>9320</v>
      </c>
    </row>
    <row r="62">
      <c r="A62" s="54">
        <v>45932.0</v>
      </c>
      <c r="B62" s="2" t="s">
        <v>194</v>
      </c>
      <c r="C62" s="2" t="s">
        <v>148</v>
      </c>
      <c r="D62" s="2">
        <v>0.0</v>
      </c>
      <c r="E62" s="53">
        <v>0.11</v>
      </c>
      <c r="F62" s="53">
        <v>0.118</v>
      </c>
      <c r="G62" s="53">
        <v>0.119</v>
      </c>
      <c r="H62" s="53">
        <v>0.119</v>
      </c>
      <c r="I62" s="53">
        <v>0.119</v>
      </c>
      <c r="J62" s="53">
        <v>0.076</v>
      </c>
      <c r="K62" s="53">
        <v>0.097</v>
      </c>
      <c r="L62" s="94">
        <v>0.0142</v>
      </c>
      <c r="M62" s="94">
        <v>0.0058</v>
      </c>
      <c r="N62" s="94">
        <v>0.0094</v>
      </c>
      <c r="O62" s="2" t="s">
        <v>9316</v>
      </c>
      <c r="P62" s="2">
        <v>1.0</v>
      </c>
      <c r="Q62" s="2" t="s">
        <v>9317</v>
      </c>
    </row>
    <row r="63">
      <c r="A63" s="54">
        <v>45932.0</v>
      </c>
      <c r="B63" s="2" t="s">
        <v>145</v>
      </c>
      <c r="C63" s="2" t="s">
        <v>148</v>
      </c>
      <c r="D63" s="2">
        <v>0.0</v>
      </c>
      <c r="E63" s="53">
        <v>0.0</v>
      </c>
      <c r="F63" s="53">
        <v>0.0</v>
      </c>
      <c r="G63" s="53">
        <v>0.0</v>
      </c>
      <c r="H63" s="53">
        <v>0.0</v>
      </c>
      <c r="I63" s="53">
        <v>0.0</v>
      </c>
      <c r="J63" s="53">
        <v>0.044</v>
      </c>
      <c r="K63" s="53">
        <v>0.022</v>
      </c>
      <c r="L63" s="94">
        <v>0.0</v>
      </c>
      <c r="M63" s="94">
        <v>0.0019</v>
      </c>
      <c r="N63" s="94">
        <v>5.0E-4</v>
      </c>
      <c r="O63" s="2" t="s">
        <v>9316</v>
      </c>
      <c r="P63" s="2">
        <v>2.0</v>
      </c>
      <c r="Q63" s="2" t="s">
        <v>9317</v>
      </c>
    </row>
    <row r="64">
      <c r="A64" s="54">
        <v>45932.0</v>
      </c>
      <c r="B64" s="2" t="s">
        <v>1801</v>
      </c>
      <c r="C64" s="2" t="s">
        <v>148</v>
      </c>
      <c r="D64" s="2">
        <v>0.0</v>
      </c>
      <c r="E64" s="53">
        <v>0.0</v>
      </c>
      <c r="F64" s="53">
        <v>0.0</v>
      </c>
      <c r="G64" s="53">
        <v>0.0</v>
      </c>
      <c r="H64" s="53">
        <v>0.0</v>
      </c>
      <c r="I64" s="53">
        <v>0.0</v>
      </c>
      <c r="J64" s="53">
        <v>0.0</v>
      </c>
      <c r="K64" s="53">
        <v>0.0</v>
      </c>
      <c r="L64" s="94">
        <v>0.0</v>
      </c>
      <c r="M64" s="94">
        <v>0.0</v>
      </c>
      <c r="N64" s="94">
        <v>0.0</v>
      </c>
      <c r="O64" s="2" t="s">
        <v>9316</v>
      </c>
      <c r="P64" s="2">
        <v>3.0</v>
      </c>
      <c r="Q64" s="2" t="s">
        <v>9318</v>
      </c>
    </row>
    <row r="65">
      <c r="A65" s="54">
        <v>45932.0</v>
      </c>
      <c r="B65" s="2" t="s">
        <v>932</v>
      </c>
      <c r="C65" s="2" t="s">
        <v>148</v>
      </c>
      <c r="D65" s="2">
        <v>0.0</v>
      </c>
      <c r="E65" s="53">
        <v>0.0</v>
      </c>
      <c r="F65" s="53">
        <v>0.0</v>
      </c>
      <c r="G65" s="53">
        <v>0.0</v>
      </c>
      <c r="H65" s="53">
        <v>0.0</v>
      </c>
      <c r="I65" s="53">
        <v>0.0</v>
      </c>
      <c r="J65" s="53">
        <v>0.018724079486841547</v>
      </c>
      <c r="K65" s="53">
        <v>0.009362039743420774</v>
      </c>
      <c r="L65" s="94">
        <v>0.0</v>
      </c>
      <c r="M65" s="94">
        <v>3.5059115262956044E-4</v>
      </c>
      <c r="N65" s="94">
        <v>8.764778815739011E-5</v>
      </c>
      <c r="O65" s="2" t="s">
        <v>9316</v>
      </c>
      <c r="P65" s="2">
        <v>4.0</v>
      </c>
      <c r="Q65" s="2" t="s">
        <v>9318</v>
      </c>
    </row>
    <row r="66">
      <c r="A66" s="54">
        <v>45932.0</v>
      </c>
      <c r="B66" s="2" t="s">
        <v>515</v>
      </c>
      <c r="C66" s="2" t="s">
        <v>148</v>
      </c>
      <c r="D66" s="2">
        <v>0.0</v>
      </c>
      <c r="E66" s="53">
        <v>0.0</v>
      </c>
      <c r="F66" s="53">
        <v>0.0</v>
      </c>
      <c r="G66" s="53">
        <v>0.0</v>
      </c>
      <c r="H66" s="53">
        <v>0.0</v>
      </c>
      <c r="I66" s="53">
        <v>0.0</v>
      </c>
      <c r="J66" s="53">
        <v>0.0</v>
      </c>
      <c r="K66" s="53">
        <v>0.0</v>
      </c>
      <c r="L66" s="94">
        <v>0.0</v>
      </c>
      <c r="M66" s="94">
        <v>0.0</v>
      </c>
      <c r="N66" s="94">
        <v>0.0</v>
      </c>
      <c r="O66" s="2" t="s">
        <v>9316</v>
      </c>
      <c r="P66" s="2">
        <v>5.0</v>
      </c>
      <c r="Q66" s="2" t="s">
        <v>9318</v>
      </c>
    </row>
    <row r="67">
      <c r="A67" s="54">
        <v>45932.0</v>
      </c>
      <c r="B67" s="2" t="s">
        <v>229</v>
      </c>
      <c r="C67" s="2" t="s">
        <v>148</v>
      </c>
      <c r="D67" s="2">
        <v>0.0</v>
      </c>
      <c r="E67" s="53">
        <v>0.0</v>
      </c>
      <c r="F67" s="53">
        <v>0.0</v>
      </c>
      <c r="G67" s="53">
        <v>0.0</v>
      </c>
      <c r="H67" s="53">
        <v>0.0</v>
      </c>
      <c r="I67" s="53">
        <v>0.0</v>
      </c>
      <c r="J67" s="53">
        <v>0.06326883733069638</v>
      </c>
      <c r="K67" s="53">
        <v>0.03163441866534819</v>
      </c>
      <c r="L67" s="94">
        <v>0.0</v>
      </c>
      <c r="M67" s="94">
        <v>0.00400294577717812</v>
      </c>
      <c r="N67" s="94">
        <v>0.00100073644429453</v>
      </c>
      <c r="O67" s="2" t="s">
        <v>9316</v>
      </c>
      <c r="P67" s="2">
        <v>6.0</v>
      </c>
      <c r="Q67" s="2" t="s">
        <v>9317</v>
      </c>
    </row>
    <row r="68">
      <c r="A68" s="54">
        <v>45932.0</v>
      </c>
      <c r="B68" s="2" t="s">
        <v>178</v>
      </c>
      <c r="C68" s="2" t="s">
        <v>148</v>
      </c>
      <c r="D68" s="2">
        <v>0.0</v>
      </c>
      <c r="E68" s="53">
        <v>0.0</v>
      </c>
      <c r="F68" s="53">
        <v>0.0</v>
      </c>
      <c r="G68" s="53">
        <v>0.0</v>
      </c>
      <c r="H68" s="53">
        <v>0.0</v>
      </c>
      <c r="I68" s="53">
        <v>0.0</v>
      </c>
      <c r="J68" s="53">
        <v>0.021276374175306895</v>
      </c>
      <c r="K68" s="53">
        <v>0.010638187087653447</v>
      </c>
      <c r="L68" s="94">
        <v>0.0</v>
      </c>
      <c r="M68" s="94">
        <v>4.5268409804766614E-4</v>
      </c>
      <c r="N68" s="94">
        <v>1.1317102451191654E-4</v>
      </c>
      <c r="O68" s="2" t="s">
        <v>9316</v>
      </c>
      <c r="P68" s="2">
        <v>7.0</v>
      </c>
      <c r="Q68" s="2" t="s">
        <v>9318</v>
      </c>
    </row>
    <row r="69">
      <c r="A69" s="54">
        <v>45932.0</v>
      </c>
      <c r="B69" s="2" t="s">
        <v>1876</v>
      </c>
      <c r="C69" s="2" t="s">
        <v>148</v>
      </c>
      <c r="D69" s="2">
        <v>0.0</v>
      </c>
      <c r="E69" s="53">
        <v>0.0</v>
      </c>
      <c r="F69" s="53">
        <v>0.0</v>
      </c>
      <c r="G69" s="53">
        <v>0.0</v>
      </c>
      <c r="H69" s="53">
        <v>0.0</v>
      </c>
      <c r="I69" s="53">
        <v>0.0</v>
      </c>
      <c r="J69" s="53">
        <v>6.232929877695941E-4</v>
      </c>
      <c r="K69" s="53">
        <v>3.1164649388479705E-4</v>
      </c>
      <c r="L69" s="94">
        <v>0.0</v>
      </c>
      <c r="M69" s="94">
        <v>3.884941486027474E-7</v>
      </c>
      <c r="N69" s="94">
        <v>9.712353715068685E-8</v>
      </c>
      <c r="O69" s="2" t="s">
        <v>9316</v>
      </c>
      <c r="P69" s="2">
        <v>8.0</v>
      </c>
      <c r="Q69" s="2" t="s">
        <v>9318</v>
      </c>
    </row>
    <row r="70">
      <c r="A70" s="54">
        <v>45932.0</v>
      </c>
      <c r="B70" s="2" t="s">
        <v>687</v>
      </c>
      <c r="C70" s="2" t="s">
        <v>148</v>
      </c>
      <c r="D70" s="2">
        <v>0.0</v>
      </c>
      <c r="E70" s="53">
        <v>0.0</v>
      </c>
      <c r="F70" s="53">
        <v>0.0</v>
      </c>
      <c r="G70" s="53">
        <v>0.0</v>
      </c>
      <c r="H70" s="53">
        <v>0.0</v>
      </c>
      <c r="I70" s="53">
        <v>0.0</v>
      </c>
      <c r="J70" s="53">
        <v>0.004327736908325339</v>
      </c>
      <c r="K70" s="53">
        <v>0.0021638684541626695</v>
      </c>
      <c r="L70" s="94">
        <v>0.0</v>
      </c>
      <c r="M70" s="94">
        <v>1.8729306747681363E-5</v>
      </c>
      <c r="N70" s="94">
        <v>4.682326686920341E-6</v>
      </c>
      <c r="O70" s="2" t="s">
        <v>9316</v>
      </c>
      <c r="P70" s="2">
        <v>9.0</v>
      </c>
      <c r="Q70" s="2" t="s">
        <v>9318</v>
      </c>
    </row>
    <row r="71">
      <c r="A71" s="54">
        <v>45932.0</v>
      </c>
      <c r="B71" s="2" t="s">
        <v>301</v>
      </c>
      <c r="C71" s="2" t="s">
        <v>148</v>
      </c>
      <c r="D71" s="2">
        <v>0.0</v>
      </c>
      <c r="E71" s="53">
        <v>0.0</v>
      </c>
      <c r="F71" s="53">
        <v>0.0</v>
      </c>
      <c r="G71" s="53">
        <v>0.0</v>
      </c>
      <c r="H71" s="53">
        <v>0.0</v>
      </c>
      <c r="I71" s="53">
        <v>0.0</v>
      </c>
      <c r="J71" s="53">
        <v>0.017</v>
      </c>
      <c r="K71" s="53">
        <v>0.009000000000000001</v>
      </c>
      <c r="L71" s="94">
        <v>0.0</v>
      </c>
      <c r="M71" s="94">
        <v>3.0E-4</v>
      </c>
      <c r="N71" s="94">
        <v>1.0E-4</v>
      </c>
      <c r="O71" s="2" t="s">
        <v>9316</v>
      </c>
      <c r="P71" s="2">
        <v>10.0</v>
      </c>
      <c r="Q71" s="2" t="s">
        <v>9317</v>
      </c>
    </row>
    <row r="72">
      <c r="A72" s="54">
        <v>45932.0</v>
      </c>
      <c r="B72" s="2" t="s">
        <v>450</v>
      </c>
      <c r="C72" s="2" t="s">
        <v>148</v>
      </c>
      <c r="D72" s="2">
        <v>0.0</v>
      </c>
      <c r="E72" s="53">
        <v>0.0</v>
      </c>
      <c r="F72" s="53">
        <v>0.0</v>
      </c>
      <c r="G72" s="53">
        <v>0.0</v>
      </c>
      <c r="H72" s="53">
        <v>0.0</v>
      </c>
      <c r="I72" s="53">
        <v>0.0</v>
      </c>
      <c r="J72" s="53">
        <v>0.0</v>
      </c>
      <c r="K72" s="53">
        <v>0.0</v>
      </c>
      <c r="L72" s="94">
        <v>0.0</v>
      </c>
      <c r="M72" s="94">
        <v>0.0</v>
      </c>
      <c r="N72" s="94">
        <v>0.0</v>
      </c>
      <c r="O72" s="2" t="s">
        <v>9316</v>
      </c>
      <c r="P72" s="2">
        <v>11.0</v>
      </c>
      <c r="Q72" s="2" t="s">
        <v>9318</v>
      </c>
    </row>
    <row r="73">
      <c r="A73" s="54">
        <v>45932.0</v>
      </c>
      <c r="B73" s="2" t="s">
        <v>1189</v>
      </c>
      <c r="C73" s="2" t="s">
        <v>148</v>
      </c>
      <c r="D73" s="2">
        <v>0.0</v>
      </c>
      <c r="E73" s="53">
        <v>0.0</v>
      </c>
      <c r="F73" s="53">
        <v>0.0</v>
      </c>
      <c r="G73" s="53">
        <v>0.0</v>
      </c>
      <c r="H73" s="53">
        <v>0.0</v>
      </c>
      <c r="I73" s="53">
        <v>0.0</v>
      </c>
      <c r="J73" s="53">
        <v>0.012099171981308063</v>
      </c>
      <c r="K73" s="53">
        <v>0.006049585990654032</v>
      </c>
      <c r="L73" s="94">
        <v>0.0</v>
      </c>
      <c r="M73" s="94">
        <v>1.4638996263327008E-4</v>
      </c>
      <c r="N73" s="94">
        <v>3.659749065831752E-5</v>
      </c>
      <c r="O73" s="2" t="s">
        <v>9319</v>
      </c>
      <c r="P73" s="2">
        <v>99.0</v>
      </c>
      <c r="Q73" s="2" t="s">
        <v>9320</v>
      </c>
    </row>
    <row r="74">
      <c r="A74" s="54">
        <v>45933.0</v>
      </c>
      <c r="B74" s="2" t="s">
        <v>194</v>
      </c>
      <c r="C74" s="2" t="s">
        <v>196</v>
      </c>
      <c r="D74" s="2">
        <v>0.0</v>
      </c>
      <c r="E74" s="53">
        <v>0.035</v>
      </c>
      <c r="F74" s="53">
        <v>0.068</v>
      </c>
      <c r="G74" s="53">
        <v>0.083</v>
      </c>
      <c r="H74" s="53">
        <v>0.091</v>
      </c>
      <c r="I74" s="53">
        <v>0.099</v>
      </c>
      <c r="J74" s="53">
        <v>0.075</v>
      </c>
      <c r="K74" s="53">
        <v>0.079</v>
      </c>
      <c r="L74" s="94">
        <v>0.0069</v>
      </c>
      <c r="M74" s="94">
        <v>0.0056</v>
      </c>
      <c r="N74" s="94">
        <v>0.0062</v>
      </c>
      <c r="O74" s="2" t="s">
        <v>9316</v>
      </c>
      <c r="P74" s="2">
        <v>1.0</v>
      </c>
      <c r="Q74" s="2" t="s">
        <v>9317</v>
      </c>
    </row>
    <row r="75">
      <c r="A75" s="54">
        <v>45933.0</v>
      </c>
      <c r="B75" s="2" t="s">
        <v>145</v>
      </c>
      <c r="C75" s="2" t="s">
        <v>196</v>
      </c>
      <c r="D75" s="2">
        <v>0.0</v>
      </c>
      <c r="E75" s="53">
        <v>0.083</v>
      </c>
      <c r="F75" s="53">
        <v>0.103</v>
      </c>
      <c r="G75" s="53">
        <v>0.109</v>
      </c>
      <c r="H75" s="53">
        <v>0.112</v>
      </c>
      <c r="I75" s="53">
        <v>0.114</v>
      </c>
      <c r="J75" s="53">
        <v>0.044</v>
      </c>
      <c r="K75" s="53">
        <v>0.076</v>
      </c>
      <c r="L75" s="94">
        <v>0.0119</v>
      </c>
      <c r="M75" s="94">
        <v>0.0019</v>
      </c>
      <c r="N75" s="94">
        <v>0.0058</v>
      </c>
      <c r="O75" s="2" t="s">
        <v>9316</v>
      </c>
      <c r="P75" s="2">
        <v>2.0</v>
      </c>
      <c r="Q75" s="2" t="s">
        <v>9317</v>
      </c>
    </row>
    <row r="76">
      <c r="A76" s="54">
        <v>45933.0</v>
      </c>
      <c r="B76" s="2" t="s">
        <v>1801</v>
      </c>
      <c r="C76" s="2" t="s">
        <v>196</v>
      </c>
      <c r="D76" s="2">
        <v>0.0</v>
      </c>
      <c r="E76" s="53">
        <v>0.0</v>
      </c>
      <c r="F76" s="53">
        <v>0.0</v>
      </c>
      <c r="G76" s="53">
        <v>0.0</v>
      </c>
      <c r="H76" s="53">
        <v>0.0</v>
      </c>
      <c r="I76" s="53">
        <v>0.0</v>
      </c>
      <c r="J76" s="53">
        <v>0.0</v>
      </c>
      <c r="K76" s="53">
        <v>0.0</v>
      </c>
      <c r="L76" s="94">
        <v>0.0</v>
      </c>
      <c r="M76" s="94">
        <v>0.0</v>
      </c>
      <c r="N76" s="94">
        <v>0.0</v>
      </c>
      <c r="O76" s="2" t="s">
        <v>9316</v>
      </c>
      <c r="P76" s="2">
        <v>3.0</v>
      </c>
      <c r="Q76" s="2" t="s">
        <v>9318</v>
      </c>
    </row>
    <row r="77">
      <c r="A77" s="54">
        <v>45933.0</v>
      </c>
      <c r="B77" s="2" t="s">
        <v>932</v>
      </c>
      <c r="C77" s="2" t="s">
        <v>196</v>
      </c>
      <c r="D77" s="2">
        <v>0.0</v>
      </c>
      <c r="E77" s="53">
        <v>0.0</v>
      </c>
      <c r="F77" s="53">
        <v>0.0</v>
      </c>
      <c r="G77" s="53">
        <v>0.0</v>
      </c>
      <c r="H77" s="53">
        <v>0.0</v>
      </c>
      <c r="I77" s="53">
        <v>0.0</v>
      </c>
      <c r="J77" s="53">
        <v>0.018490570498104972</v>
      </c>
      <c r="K77" s="53">
        <v>0.009245285249052486</v>
      </c>
      <c r="L77" s="94">
        <v>0.0</v>
      </c>
      <c r="M77" s="94">
        <v>3.4190119734538995E-4</v>
      </c>
      <c r="N77" s="94">
        <v>8.547529933634749E-5</v>
      </c>
      <c r="O77" s="2" t="s">
        <v>9316</v>
      </c>
      <c r="P77" s="2">
        <v>4.0</v>
      </c>
      <c r="Q77" s="2" t="s">
        <v>9318</v>
      </c>
    </row>
    <row r="78">
      <c r="A78" s="54">
        <v>45933.0</v>
      </c>
      <c r="B78" s="2" t="s">
        <v>515</v>
      </c>
      <c r="C78" s="2" t="s">
        <v>196</v>
      </c>
      <c r="D78" s="2">
        <v>0.0</v>
      </c>
      <c r="E78" s="53">
        <v>0.0</v>
      </c>
      <c r="F78" s="53">
        <v>0.0</v>
      </c>
      <c r="G78" s="53">
        <v>0.0</v>
      </c>
      <c r="H78" s="53">
        <v>0.0</v>
      </c>
      <c r="I78" s="53">
        <v>0.0</v>
      </c>
      <c r="J78" s="53">
        <v>0.0</v>
      </c>
      <c r="K78" s="53">
        <v>0.0</v>
      </c>
      <c r="L78" s="94">
        <v>0.0</v>
      </c>
      <c r="M78" s="94">
        <v>0.0</v>
      </c>
      <c r="N78" s="94">
        <v>0.0</v>
      </c>
      <c r="O78" s="2" t="s">
        <v>9316</v>
      </c>
      <c r="P78" s="2">
        <v>5.0</v>
      </c>
      <c r="Q78" s="2" t="s">
        <v>9318</v>
      </c>
    </row>
    <row r="79">
      <c r="A79" s="54">
        <v>45933.0</v>
      </c>
      <c r="B79" s="2" t="s">
        <v>229</v>
      </c>
      <c r="C79" s="2" t="s">
        <v>196</v>
      </c>
      <c r="D79" s="2">
        <v>0.0</v>
      </c>
      <c r="E79" s="53">
        <v>0.0</v>
      </c>
      <c r="F79" s="53">
        <v>0.0</v>
      </c>
      <c r="G79" s="53">
        <v>0.0</v>
      </c>
      <c r="H79" s="53">
        <v>0.0</v>
      </c>
      <c r="I79" s="53">
        <v>0.0</v>
      </c>
      <c r="J79" s="53">
        <v>0.06247980830344769</v>
      </c>
      <c r="K79" s="53">
        <v>0.031239904151723844</v>
      </c>
      <c r="L79" s="94">
        <v>0.0</v>
      </c>
      <c r="M79" s="94">
        <v>0.0039037264456355707</v>
      </c>
      <c r="N79" s="94">
        <v>9.759316114088927E-4</v>
      </c>
      <c r="O79" s="2" t="s">
        <v>9316</v>
      </c>
      <c r="P79" s="2">
        <v>6.0</v>
      </c>
      <c r="Q79" s="2" t="s">
        <v>9317</v>
      </c>
    </row>
    <row r="80">
      <c r="A80" s="54">
        <v>45933.0</v>
      </c>
      <c r="B80" s="2" t="s">
        <v>178</v>
      </c>
      <c r="C80" s="2" t="s">
        <v>196</v>
      </c>
      <c r="D80" s="2">
        <v>0.0</v>
      </c>
      <c r="E80" s="53">
        <v>0.0</v>
      </c>
      <c r="F80" s="53">
        <v>0.0</v>
      </c>
      <c r="G80" s="53">
        <v>0.0</v>
      </c>
      <c r="H80" s="53">
        <v>0.0</v>
      </c>
      <c r="I80" s="53">
        <v>0.0</v>
      </c>
      <c r="J80" s="53">
        <v>0.021011035384091634</v>
      </c>
      <c r="K80" s="53">
        <v>0.010505517692045817</v>
      </c>
      <c r="L80" s="94">
        <v>0.0</v>
      </c>
      <c r="M80" s="94">
        <v>4.414636079115507E-4</v>
      </c>
      <c r="N80" s="94">
        <v>1.1036590197788768E-4</v>
      </c>
      <c r="O80" s="2" t="s">
        <v>9316</v>
      </c>
      <c r="P80" s="2">
        <v>7.0</v>
      </c>
      <c r="Q80" s="2" t="s">
        <v>9318</v>
      </c>
    </row>
    <row r="81">
      <c r="A81" s="54">
        <v>45933.0</v>
      </c>
      <c r="B81" s="2" t="s">
        <v>1876</v>
      </c>
      <c r="C81" s="2" t="s">
        <v>196</v>
      </c>
      <c r="D81" s="2">
        <v>0.0</v>
      </c>
      <c r="E81" s="53">
        <v>7.463737938930121E-5</v>
      </c>
      <c r="F81" s="53">
        <v>0.0017628319840855135</v>
      </c>
      <c r="G81" s="53">
        <v>0.004433495355110501</v>
      </c>
      <c r="H81" s="53">
        <v>0.006749088193284877</v>
      </c>
      <c r="I81" s="53">
        <v>0.009938627997771744</v>
      </c>
      <c r="J81" s="53">
        <v>6.185110504734951E-4</v>
      </c>
      <c r="K81" s="53">
        <v>0.0025260032027919982</v>
      </c>
      <c r="L81" s="94">
        <v>1.9655881063786386E-5</v>
      </c>
      <c r="M81" s="94">
        <v>3.825559195578265E-7</v>
      </c>
      <c r="N81" s="94">
        <v>6.380692180515433E-6</v>
      </c>
      <c r="O81" s="2" t="s">
        <v>9316</v>
      </c>
      <c r="P81" s="2">
        <v>8.0</v>
      </c>
      <c r="Q81" s="2" t="s">
        <v>9318</v>
      </c>
    </row>
    <row r="82">
      <c r="A82" s="54">
        <v>45933.0</v>
      </c>
      <c r="B82" s="2" t="s">
        <v>687</v>
      </c>
      <c r="C82" s="2" t="s">
        <v>196</v>
      </c>
      <c r="D82" s="2">
        <v>0.0</v>
      </c>
      <c r="E82" s="53">
        <v>0.011550673779334147</v>
      </c>
      <c r="F82" s="53">
        <v>0.025273998224206617</v>
      </c>
      <c r="G82" s="53">
        <v>0.03078327826189718</v>
      </c>
      <c r="H82" s="53">
        <v>0.03334932365519267</v>
      </c>
      <c r="I82" s="53">
        <v>0.03558845031892448</v>
      </c>
      <c r="J82" s="53">
        <v>0.004294534278204824</v>
      </c>
      <c r="K82" s="53">
        <v>0.017538906270051002</v>
      </c>
      <c r="L82" s="94">
        <v>9.476102205493913E-4</v>
      </c>
      <c r="M82" s="94">
        <v>1.8443024666676226E-5</v>
      </c>
      <c r="N82" s="94">
        <v>3.0761323314963435E-4</v>
      </c>
      <c r="O82" s="2" t="s">
        <v>9316</v>
      </c>
      <c r="P82" s="2">
        <v>9.0</v>
      </c>
      <c r="Q82" s="2" t="s">
        <v>9318</v>
      </c>
    </row>
    <row r="83">
      <c r="A83" s="54">
        <v>45933.0</v>
      </c>
      <c r="B83" s="2" t="s">
        <v>301</v>
      </c>
      <c r="C83" s="2" t="s">
        <v>196</v>
      </c>
      <c r="D83" s="2">
        <v>0.0</v>
      </c>
      <c r="E83" s="53">
        <v>0.0</v>
      </c>
      <c r="F83" s="53">
        <v>0.0</v>
      </c>
      <c r="G83" s="53">
        <v>0.0</v>
      </c>
      <c r="H83" s="53">
        <v>0.0</v>
      </c>
      <c r="I83" s="53">
        <v>0.0</v>
      </c>
      <c r="J83" s="53">
        <v>0.017</v>
      </c>
      <c r="K83" s="53">
        <v>0.009000000000000001</v>
      </c>
      <c r="L83" s="94">
        <v>0.0</v>
      </c>
      <c r="M83" s="94">
        <v>3.0E-4</v>
      </c>
      <c r="N83" s="94">
        <v>1.0E-4</v>
      </c>
      <c r="O83" s="2" t="s">
        <v>9316</v>
      </c>
      <c r="P83" s="2">
        <v>10.0</v>
      </c>
      <c r="Q83" s="2" t="s">
        <v>9317</v>
      </c>
    </row>
    <row r="84">
      <c r="A84" s="54">
        <v>45933.0</v>
      </c>
      <c r="B84" s="2" t="s">
        <v>450</v>
      </c>
      <c r="C84" s="2" t="s">
        <v>196</v>
      </c>
      <c r="D84" s="2">
        <v>1.0</v>
      </c>
      <c r="E84" s="53">
        <v>0.0</v>
      </c>
      <c r="F84" s="53">
        <v>0.0</v>
      </c>
      <c r="G84" s="53">
        <v>0.0</v>
      </c>
      <c r="H84" s="53">
        <v>0.0</v>
      </c>
      <c r="I84" s="53">
        <v>0.0</v>
      </c>
      <c r="J84" s="53">
        <v>0.0</v>
      </c>
      <c r="K84" s="53">
        <v>0.0</v>
      </c>
      <c r="L84" s="94">
        <v>1.0</v>
      </c>
      <c r="M84" s="94">
        <v>1.0</v>
      </c>
      <c r="N84" s="94">
        <v>1.0</v>
      </c>
      <c r="O84" s="2" t="s">
        <v>9316</v>
      </c>
      <c r="P84" s="2">
        <v>11.0</v>
      </c>
      <c r="Q84" s="2" t="s">
        <v>9318</v>
      </c>
    </row>
    <row r="85">
      <c r="A85" s="54">
        <v>45933.0</v>
      </c>
      <c r="B85" s="2" t="s">
        <v>1189</v>
      </c>
      <c r="C85" s="2" t="s">
        <v>196</v>
      </c>
      <c r="D85" s="2">
        <v>0.0</v>
      </c>
      <c r="E85" s="53">
        <v>0.0</v>
      </c>
      <c r="F85" s="53">
        <v>0.0</v>
      </c>
      <c r="G85" s="53">
        <v>0.0</v>
      </c>
      <c r="H85" s="53">
        <v>0.0</v>
      </c>
      <c r="I85" s="53">
        <v>0.0</v>
      </c>
      <c r="J85" s="53">
        <v>0.011948282565575202</v>
      </c>
      <c r="K85" s="53">
        <v>0.005974141282787601</v>
      </c>
      <c r="L85" s="94">
        <v>0.0</v>
      </c>
      <c r="M85" s="94">
        <v>1.4276145626682834E-4</v>
      </c>
      <c r="N85" s="94">
        <v>3.5690364066707085E-5</v>
      </c>
      <c r="O85" s="2" t="s">
        <v>9319</v>
      </c>
      <c r="P85" s="2">
        <v>99.0</v>
      </c>
      <c r="Q85" s="2" t="s">
        <v>9320</v>
      </c>
    </row>
    <row r="86">
      <c r="A86" s="54">
        <v>45934.0</v>
      </c>
      <c r="B86" s="2" t="s">
        <v>194</v>
      </c>
      <c r="C86" s="2" t="s">
        <v>288</v>
      </c>
      <c r="D86" s="2">
        <v>0.0</v>
      </c>
      <c r="E86" s="53">
        <v>0.136</v>
      </c>
      <c r="F86" s="53">
        <v>0.096</v>
      </c>
      <c r="G86" s="53">
        <v>0.083</v>
      </c>
      <c r="H86" s="53">
        <v>0.077</v>
      </c>
      <c r="I86" s="53">
        <v>0.07</v>
      </c>
      <c r="J86" s="53">
        <v>0.074</v>
      </c>
      <c r="K86" s="53">
        <v>0.078</v>
      </c>
      <c r="L86" s="94">
        <v>0.0069</v>
      </c>
      <c r="M86" s="94">
        <v>0.0055</v>
      </c>
      <c r="N86" s="94">
        <v>0.0061</v>
      </c>
      <c r="O86" s="2" t="s">
        <v>9316</v>
      </c>
      <c r="P86" s="2">
        <v>1.0</v>
      </c>
      <c r="Q86" s="2" t="s">
        <v>9317</v>
      </c>
    </row>
    <row r="87">
      <c r="A87" s="54">
        <v>45934.0</v>
      </c>
      <c r="B87" s="2" t="s">
        <v>145</v>
      </c>
      <c r="C87" s="2" t="s">
        <v>288</v>
      </c>
      <c r="D87" s="2">
        <v>0.0</v>
      </c>
      <c r="E87" s="53">
        <v>0.165</v>
      </c>
      <c r="F87" s="53">
        <v>0.167</v>
      </c>
      <c r="G87" s="53">
        <v>0.169</v>
      </c>
      <c r="H87" s="53">
        <v>0.171</v>
      </c>
      <c r="I87" s="53">
        <v>0.172</v>
      </c>
      <c r="J87" s="53">
        <v>0.043</v>
      </c>
      <c r="K87" s="53">
        <v>0.106</v>
      </c>
      <c r="L87" s="94">
        <v>0.0286</v>
      </c>
      <c r="M87" s="94">
        <v>0.0018</v>
      </c>
      <c r="N87" s="94">
        <v>0.0112</v>
      </c>
      <c r="O87" s="2" t="s">
        <v>9316</v>
      </c>
      <c r="P87" s="2">
        <v>2.0</v>
      </c>
      <c r="Q87" s="2" t="s">
        <v>9317</v>
      </c>
    </row>
    <row r="88">
      <c r="A88" s="54">
        <v>45934.0</v>
      </c>
      <c r="B88" s="2" t="s">
        <v>1801</v>
      </c>
      <c r="C88" s="2" t="s">
        <v>288</v>
      </c>
      <c r="D88" s="2">
        <v>0.0</v>
      </c>
      <c r="E88" s="53">
        <v>0.0</v>
      </c>
      <c r="F88" s="53">
        <v>0.0</v>
      </c>
      <c r="G88" s="53">
        <v>0.0</v>
      </c>
      <c r="H88" s="53">
        <v>0.0</v>
      </c>
      <c r="I88" s="53">
        <v>0.0</v>
      </c>
      <c r="J88" s="53">
        <v>0.0</v>
      </c>
      <c r="K88" s="53">
        <v>0.0</v>
      </c>
      <c r="L88" s="94">
        <v>0.0</v>
      </c>
      <c r="M88" s="94">
        <v>0.0</v>
      </c>
      <c r="N88" s="94">
        <v>0.0</v>
      </c>
      <c r="O88" s="2" t="s">
        <v>9316</v>
      </c>
      <c r="P88" s="2">
        <v>3.0</v>
      </c>
      <c r="Q88" s="2" t="s">
        <v>9318</v>
      </c>
    </row>
    <row r="89">
      <c r="A89" s="54">
        <v>45934.0</v>
      </c>
      <c r="B89" s="2" t="s">
        <v>932</v>
      </c>
      <c r="C89" s="2" t="s">
        <v>288</v>
      </c>
      <c r="D89" s="2">
        <v>0.0</v>
      </c>
      <c r="E89" s="53">
        <v>0.0835410611455207</v>
      </c>
      <c r="F89" s="53">
        <v>0.07524435460904128</v>
      </c>
      <c r="G89" s="53">
        <v>0.07049573094418435</v>
      </c>
      <c r="H89" s="53">
        <v>0.06781169782985097</v>
      </c>
      <c r="I89" s="53">
        <v>0.06495279383224949</v>
      </c>
      <c r="J89" s="53">
        <v>0.01826107496128167</v>
      </c>
      <c r="K89" s="53">
        <v>0.04437840295273301</v>
      </c>
      <c r="L89" s="94">
        <v>0.004969648081354831</v>
      </c>
      <c r="M89" s="94">
        <v>3.334668587415484E-4</v>
      </c>
      <c r="N89" s="94">
        <v>0.0019694426486351418</v>
      </c>
      <c r="O89" s="2" t="s">
        <v>9316</v>
      </c>
      <c r="P89" s="2">
        <v>4.0</v>
      </c>
      <c r="Q89" s="2" t="s">
        <v>9318</v>
      </c>
    </row>
    <row r="90">
      <c r="A90" s="54">
        <v>45934.0</v>
      </c>
      <c r="B90" s="2" t="s">
        <v>515</v>
      </c>
      <c r="C90" s="2" t="s">
        <v>288</v>
      </c>
      <c r="D90" s="2">
        <v>0.0</v>
      </c>
      <c r="E90" s="53">
        <v>0.0</v>
      </c>
      <c r="F90" s="53">
        <v>0.0</v>
      </c>
      <c r="G90" s="53">
        <v>0.0</v>
      </c>
      <c r="H90" s="53">
        <v>0.0</v>
      </c>
      <c r="I90" s="53">
        <v>0.0</v>
      </c>
      <c r="J90" s="53">
        <v>0.0</v>
      </c>
      <c r="K90" s="53">
        <v>0.0</v>
      </c>
      <c r="L90" s="94">
        <v>0.0</v>
      </c>
      <c r="M90" s="94">
        <v>0.0</v>
      </c>
      <c r="N90" s="94">
        <v>0.0</v>
      </c>
      <c r="O90" s="2" t="s">
        <v>9316</v>
      </c>
      <c r="P90" s="2">
        <v>5.0</v>
      </c>
      <c r="Q90" s="2" t="s">
        <v>9318</v>
      </c>
    </row>
    <row r="91">
      <c r="A91" s="54">
        <v>45934.0</v>
      </c>
      <c r="B91" s="2" t="s">
        <v>229</v>
      </c>
      <c r="C91" s="2" t="s">
        <v>288</v>
      </c>
      <c r="D91" s="2">
        <v>0.0</v>
      </c>
      <c r="E91" s="53">
        <v>0.0</v>
      </c>
      <c r="F91" s="53">
        <v>0.0</v>
      </c>
      <c r="G91" s="53">
        <v>0.0</v>
      </c>
      <c r="H91" s="53">
        <v>0.0</v>
      </c>
      <c r="I91" s="53">
        <v>0.0</v>
      </c>
      <c r="J91" s="53">
        <v>0.06170434076724126</v>
      </c>
      <c r="K91" s="53">
        <v>0.03085217038362063</v>
      </c>
      <c r="L91" s="94">
        <v>0.0</v>
      </c>
      <c r="M91" s="94">
        <v>0.0038074256695198316</v>
      </c>
      <c r="N91" s="94">
        <v>9.518564173799579E-4</v>
      </c>
      <c r="O91" s="2" t="s">
        <v>9316</v>
      </c>
      <c r="P91" s="2">
        <v>6.0</v>
      </c>
      <c r="Q91" s="2" t="s">
        <v>9317</v>
      </c>
    </row>
    <row r="92">
      <c r="A92" s="54">
        <v>45934.0</v>
      </c>
      <c r="B92" s="2" t="s">
        <v>178</v>
      </c>
      <c r="C92" s="2" t="s">
        <v>288</v>
      </c>
      <c r="D92" s="2">
        <v>0.0</v>
      </c>
      <c r="E92" s="53">
        <v>0.03721331214331405</v>
      </c>
      <c r="F92" s="53">
        <v>0.05021958166672551</v>
      </c>
      <c r="G92" s="53">
        <v>0.053838828011826836</v>
      </c>
      <c r="H92" s="53">
        <v>0.055399290497354724</v>
      </c>
      <c r="I92" s="53">
        <v>0.05676285433808142</v>
      </c>
      <c r="J92" s="53">
        <v>0.020750257121723816</v>
      </c>
      <c r="K92" s="53">
        <v>0.03729454256677533</v>
      </c>
      <c r="L92" s="94">
        <v>0.00289861940168707</v>
      </c>
      <c r="M92" s="94">
        <v>4.3057317061764996E-4</v>
      </c>
      <c r="N92" s="94">
        <v>0.0013908829052650168</v>
      </c>
      <c r="O92" s="2" t="s">
        <v>9316</v>
      </c>
      <c r="P92" s="2">
        <v>7.0</v>
      </c>
      <c r="Q92" s="2" t="s">
        <v>9318</v>
      </c>
    </row>
    <row r="93">
      <c r="A93" s="54">
        <v>45934.0</v>
      </c>
      <c r="B93" s="2" t="s">
        <v>1876</v>
      </c>
      <c r="C93" s="2" t="s">
        <v>288</v>
      </c>
      <c r="D93" s="2">
        <v>0.0</v>
      </c>
      <c r="E93" s="53">
        <v>0.0</v>
      </c>
      <c r="F93" s="53">
        <v>0.0</v>
      </c>
      <c r="G93" s="53">
        <v>0.0</v>
      </c>
      <c r="H93" s="53">
        <v>0.0</v>
      </c>
      <c r="I93" s="53">
        <v>0.0</v>
      </c>
      <c r="J93" s="53">
        <v>6.137658004572991E-4</v>
      </c>
      <c r="K93" s="53">
        <v>3.0688290022864957E-4</v>
      </c>
      <c r="L93" s="94">
        <v>0.0</v>
      </c>
      <c r="M93" s="94">
        <v>3.7670845781098916E-7</v>
      </c>
      <c r="N93" s="94">
        <v>9.417711445274729E-8</v>
      </c>
      <c r="O93" s="2" t="s">
        <v>9316</v>
      </c>
      <c r="P93" s="2">
        <v>8.0</v>
      </c>
      <c r="Q93" s="2" t="s">
        <v>9318</v>
      </c>
    </row>
    <row r="94">
      <c r="A94" s="54">
        <v>45934.0</v>
      </c>
      <c r="B94" s="2" t="s">
        <v>687</v>
      </c>
      <c r="C94" s="2" t="s">
        <v>288</v>
      </c>
      <c r="D94" s="2">
        <v>0.0</v>
      </c>
      <c r="E94" s="53">
        <v>0.0</v>
      </c>
      <c r="F94" s="53">
        <v>0.0</v>
      </c>
      <c r="G94" s="53">
        <v>0.0</v>
      </c>
      <c r="H94" s="53">
        <v>0.0</v>
      </c>
      <c r="I94" s="53">
        <v>0.0</v>
      </c>
      <c r="J94" s="53">
        <v>0.0042615863804468055</v>
      </c>
      <c r="K94" s="53">
        <v>0.0021307931902234028</v>
      </c>
      <c r="L94" s="94">
        <v>0.0</v>
      </c>
      <c r="M94" s="94">
        <v>1.8161118478009705E-5</v>
      </c>
      <c r="N94" s="94">
        <v>4.540279619502426E-6</v>
      </c>
      <c r="O94" s="2" t="s">
        <v>9316</v>
      </c>
      <c r="P94" s="2">
        <v>9.0</v>
      </c>
      <c r="Q94" s="2" t="s">
        <v>9318</v>
      </c>
    </row>
    <row r="95">
      <c r="A95" s="54">
        <v>45934.0</v>
      </c>
      <c r="B95" s="2" t="s">
        <v>301</v>
      </c>
      <c r="C95" s="2" t="s">
        <v>288</v>
      </c>
      <c r="D95" s="2">
        <v>0.0</v>
      </c>
      <c r="E95" s="53">
        <v>0.0</v>
      </c>
      <c r="F95" s="53">
        <v>0.0</v>
      </c>
      <c r="G95" s="53">
        <v>0.0</v>
      </c>
      <c r="H95" s="53">
        <v>0.0</v>
      </c>
      <c r="I95" s="53">
        <v>0.0</v>
      </c>
      <c r="J95" s="53">
        <v>0.017</v>
      </c>
      <c r="K95" s="53">
        <v>0.008</v>
      </c>
      <c r="L95" s="94">
        <v>0.0</v>
      </c>
      <c r="M95" s="94">
        <v>3.0E-4</v>
      </c>
      <c r="N95" s="94">
        <v>1.0E-4</v>
      </c>
      <c r="O95" s="2" t="s">
        <v>9316</v>
      </c>
      <c r="P95" s="2">
        <v>10.0</v>
      </c>
      <c r="Q95" s="2" t="s">
        <v>9317</v>
      </c>
    </row>
    <row r="96">
      <c r="A96" s="54">
        <v>45934.0</v>
      </c>
      <c r="B96" s="2" t="s">
        <v>450</v>
      </c>
      <c r="C96" s="2" t="s">
        <v>288</v>
      </c>
      <c r="D96" s="2">
        <v>0.0</v>
      </c>
      <c r="E96" s="53">
        <v>0.0</v>
      </c>
      <c r="F96" s="53">
        <v>0.0</v>
      </c>
      <c r="G96" s="53">
        <v>0.0</v>
      </c>
      <c r="H96" s="53">
        <v>0.0</v>
      </c>
      <c r="I96" s="53">
        <v>0.0</v>
      </c>
      <c r="J96" s="53">
        <v>0.012411490324044825</v>
      </c>
      <c r="K96" s="53">
        <v>0.006205745162022412</v>
      </c>
      <c r="L96" s="94">
        <v>0.0</v>
      </c>
      <c r="M96" s="94">
        <v>1.540450920638583E-4</v>
      </c>
      <c r="N96" s="94">
        <v>3.851127301596458E-5</v>
      </c>
      <c r="O96" s="2" t="s">
        <v>9316</v>
      </c>
      <c r="P96" s="2">
        <v>11.0</v>
      </c>
      <c r="Q96" s="2" t="s">
        <v>9318</v>
      </c>
    </row>
    <row r="97">
      <c r="A97" s="54">
        <v>45934.0</v>
      </c>
      <c r="B97" s="2" t="s">
        <v>1189</v>
      </c>
      <c r="C97" s="2" t="s">
        <v>288</v>
      </c>
      <c r="D97" s="2">
        <v>0.0</v>
      </c>
      <c r="E97" s="53">
        <v>0.03165614259053096</v>
      </c>
      <c r="F97" s="53">
        <v>0.046318333406332485</v>
      </c>
      <c r="G97" s="53">
        <v>0.05101315138319588</v>
      </c>
      <c r="H97" s="53">
        <v>0.053203979768680666</v>
      </c>
      <c r="I97" s="53">
        <v>0.05525320872510592</v>
      </c>
      <c r="J97" s="53">
        <v>0.011799986572123613</v>
      </c>
      <c r="K97" s="53">
        <v>0.03140656897765975</v>
      </c>
      <c r="L97" s="94">
        <v>0.0026023416140448594</v>
      </c>
      <c r="M97" s="94">
        <v>1.3923968310229756E-4</v>
      </c>
      <c r="N97" s="94">
        <v>9.863725749484997E-4</v>
      </c>
      <c r="O97" s="2" t="s">
        <v>9319</v>
      </c>
      <c r="P97" s="2">
        <v>99.0</v>
      </c>
      <c r="Q97" s="2" t="s">
        <v>9320</v>
      </c>
    </row>
    <row r="98">
      <c r="A98" s="54">
        <v>45935.0</v>
      </c>
      <c r="B98" s="2" t="s">
        <v>194</v>
      </c>
      <c r="C98" s="2" t="s">
        <v>256</v>
      </c>
      <c r="D98" s="2">
        <v>0.0</v>
      </c>
      <c r="E98" s="53">
        <v>0.053</v>
      </c>
      <c r="F98" s="53">
        <v>0.079</v>
      </c>
      <c r="G98" s="53">
        <v>0.089</v>
      </c>
      <c r="H98" s="53">
        <v>0.094</v>
      </c>
      <c r="I98" s="53">
        <v>0.1</v>
      </c>
      <c r="J98" s="53">
        <v>0.073</v>
      </c>
      <c r="K98" s="53">
        <v>0.081</v>
      </c>
      <c r="L98" s="94">
        <v>0.0079</v>
      </c>
      <c r="M98" s="94">
        <v>0.0053</v>
      </c>
      <c r="N98" s="94">
        <v>0.0066</v>
      </c>
      <c r="O98" s="2" t="s">
        <v>9316</v>
      </c>
      <c r="P98" s="2">
        <v>1.0</v>
      </c>
      <c r="Q98" s="2" t="s">
        <v>9317</v>
      </c>
    </row>
    <row r="99">
      <c r="A99" s="54">
        <v>45935.0</v>
      </c>
      <c r="B99" s="2" t="s">
        <v>145</v>
      </c>
      <c r="C99" s="2" t="s">
        <v>256</v>
      </c>
      <c r="D99" s="2">
        <v>0.0</v>
      </c>
      <c r="E99" s="53">
        <v>0.0</v>
      </c>
      <c r="F99" s="53">
        <v>0.0</v>
      </c>
      <c r="G99" s="53">
        <v>0.0</v>
      </c>
      <c r="H99" s="53">
        <v>0.0</v>
      </c>
      <c r="I99" s="53">
        <v>0.0</v>
      </c>
      <c r="J99" s="53">
        <v>0.043</v>
      </c>
      <c r="K99" s="53">
        <v>0.021</v>
      </c>
      <c r="L99" s="94">
        <v>0.0</v>
      </c>
      <c r="M99" s="94">
        <v>0.0018</v>
      </c>
      <c r="N99" s="94">
        <v>4.0E-4</v>
      </c>
      <c r="O99" s="2" t="s">
        <v>9316</v>
      </c>
      <c r="P99" s="2">
        <v>2.0</v>
      </c>
      <c r="Q99" s="2" t="s">
        <v>9317</v>
      </c>
    </row>
    <row r="100">
      <c r="A100" s="54">
        <v>45935.0</v>
      </c>
      <c r="B100" s="2" t="s">
        <v>1801</v>
      </c>
      <c r="C100" s="2" t="s">
        <v>256</v>
      </c>
      <c r="D100" s="2">
        <v>0.0</v>
      </c>
      <c r="E100" s="53">
        <v>0.0</v>
      </c>
      <c r="F100" s="53">
        <v>0.0</v>
      </c>
      <c r="G100" s="53">
        <v>0.0</v>
      </c>
      <c r="H100" s="53">
        <v>0.0</v>
      </c>
      <c r="I100" s="53">
        <v>0.0</v>
      </c>
      <c r="J100" s="53">
        <v>0.0</v>
      </c>
      <c r="K100" s="53">
        <v>0.0</v>
      </c>
      <c r="L100" s="94">
        <v>0.0</v>
      </c>
      <c r="M100" s="94">
        <v>0.0</v>
      </c>
      <c r="N100" s="94">
        <v>0.0</v>
      </c>
      <c r="O100" s="2" t="s">
        <v>9316</v>
      </c>
      <c r="P100" s="2">
        <v>3.0</v>
      </c>
      <c r="Q100" s="2" t="s">
        <v>9318</v>
      </c>
    </row>
    <row r="101">
      <c r="A101" s="54">
        <v>45935.0</v>
      </c>
      <c r="B101" s="2" t="s">
        <v>932</v>
      </c>
      <c r="C101" s="2" t="s">
        <v>256</v>
      </c>
      <c r="D101" s="2">
        <v>0.0</v>
      </c>
      <c r="E101" s="53">
        <v>0.0</v>
      </c>
      <c r="F101" s="53">
        <v>0.0</v>
      </c>
      <c r="G101" s="53">
        <v>0.0</v>
      </c>
      <c r="H101" s="53">
        <v>0.0</v>
      </c>
      <c r="I101" s="53">
        <v>0.0</v>
      </c>
      <c r="J101" s="53">
        <v>0.018035496918920254</v>
      </c>
      <c r="K101" s="53">
        <v>0.009017748459460127</v>
      </c>
      <c r="L101" s="94">
        <v>0.0</v>
      </c>
      <c r="M101" s="94">
        <v>3.25279149112382E-4</v>
      </c>
      <c r="N101" s="94">
        <v>8.13197872780955E-5</v>
      </c>
      <c r="O101" s="2" t="s">
        <v>9316</v>
      </c>
      <c r="P101" s="2">
        <v>4.0</v>
      </c>
      <c r="Q101" s="2" t="s">
        <v>9318</v>
      </c>
    </row>
    <row r="102">
      <c r="A102" s="54">
        <v>45935.0</v>
      </c>
      <c r="B102" s="2" t="s">
        <v>515</v>
      </c>
      <c r="C102" s="2" t="s">
        <v>256</v>
      </c>
      <c r="D102" s="2">
        <v>0.0</v>
      </c>
      <c r="E102" s="53">
        <v>0.0</v>
      </c>
      <c r="F102" s="53">
        <v>0.0</v>
      </c>
      <c r="G102" s="53">
        <v>0.0</v>
      </c>
      <c r="H102" s="53">
        <v>0.0</v>
      </c>
      <c r="I102" s="53">
        <v>0.0</v>
      </c>
      <c r="J102" s="53">
        <v>0.0</v>
      </c>
      <c r="K102" s="53">
        <v>0.0</v>
      </c>
      <c r="L102" s="94">
        <v>0.0</v>
      </c>
      <c r="M102" s="94">
        <v>0.0</v>
      </c>
      <c r="N102" s="94">
        <v>0.0</v>
      </c>
      <c r="O102" s="2" t="s">
        <v>9316</v>
      </c>
      <c r="P102" s="2">
        <v>5.0</v>
      </c>
      <c r="Q102" s="2" t="s">
        <v>9318</v>
      </c>
    </row>
    <row r="103">
      <c r="A103" s="54">
        <v>45935.0</v>
      </c>
      <c r="B103" s="2" t="s">
        <v>229</v>
      </c>
      <c r="C103" s="2" t="s">
        <v>256</v>
      </c>
      <c r="D103" s="2">
        <v>0.0</v>
      </c>
      <c r="E103" s="53">
        <v>0.0</v>
      </c>
      <c r="F103" s="53">
        <v>0.0</v>
      </c>
      <c r="G103" s="53">
        <v>0.0</v>
      </c>
      <c r="H103" s="53">
        <v>0.0</v>
      </c>
      <c r="I103" s="53">
        <v>0.0</v>
      </c>
      <c r="J103" s="53">
        <v>0.06094211048096358</v>
      </c>
      <c r="K103" s="53">
        <v>0.03047105524048179</v>
      </c>
      <c r="L103" s="94">
        <v>0.0</v>
      </c>
      <c r="M103" s="94">
        <v>0.0037139408298739714</v>
      </c>
      <c r="N103" s="94">
        <v>9.284852074684929E-4</v>
      </c>
      <c r="O103" s="2" t="s">
        <v>9316</v>
      </c>
      <c r="P103" s="2">
        <v>6.0</v>
      </c>
      <c r="Q103" s="2" t="s">
        <v>9317</v>
      </c>
    </row>
    <row r="104">
      <c r="A104" s="54">
        <v>45935.0</v>
      </c>
      <c r="B104" s="2" t="s">
        <v>178</v>
      </c>
      <c r="C104" s="2" t="s">
        <v>256</v>
      </c>
      <c r="D104" s="2">
        <v>0.0</v>
      </c>
      <c r="E104" s="53">
        <v>0.05984256308010928</v>
      </c>
      <c r="F104" s="53">
        <v>0.062367794638888245</v>
      </c>
      <c r="G104" s="53">
        <v>0.061151208693565696</v>
      </c>
      <c r="H104" s="53">
        <v>0.06013315819737984</v>
      </c>
      <c r="I104" s="53">
        <v>0.058851247369539256</v>
      </c>
      <c r="J104" s="53">
        <v>0.020493930350712855</v>
      </c>
      <c r="K104" s="53">
        <v>0.04082256952213928</v>
      </c>
      <c r="L104" s="94">
        <v>0.003739470324684025</v>
      </c>
      <c r="M104" s="94">
        <v>4.2000118121986955E-4</v>
      </c>
      <c r="N104" s="94">
        <v>0.0016664821823898948</v>
      </c>
      <c r="O104" s="2" t="s">
        <v>9316</v>
      </c>
      <c r="P104" s="2">
        <v>7.0</v>
      </c>
      <c r="Q104" s="2" t="s">
        <v>9318</v>
      </c>
    </row>
    <row r="105">
      <c r="A105" s="54">
        <v>45935.0</v>
      </c>
      <c r="B105" s="2" t="s">
        <v>1876</v>
      </c>
      <c r="C105" s="2" t="s">
        <v>256</v>
      </c>
      <c r="D105" s="2">
        <v>0.0</v>
      </c>
      <c r="E105" s="53">
        <v>0.0</v>
      </c>
      <c r="F105" s="53">
        <v>0.0</v>
      </c>
      <c r="G105" s="53">
        <v>0.0</v>
      </c>
      <c r="H105" s="53">
        <v>0.0</v>
      </c>
      <c r="I105" s="53">
        <v>0.0</v>
      </c>
      <c r="J105" s="53">
        <v>6.090569562542233E-4</v>
      </c>
      <c r="K105" s="53">
        <v>3.0452847812711167E-4</v>
      </c>
      <c r="L105" s="94">
        <v>0.0</v>
      </c>
      <c r="M105" s="94">
        <v>3.709503759616589E-7</v>
      </c>
      <c r="N105" s="94">
        <v>9.273759399041473E-8</v>
      </c>
      <c r="O105" s="2" t="s">
        <v>9316</v>
      </c>
      <c r="P105" s="2">
        <v>8.0</v>
      </c>
      <c r="Q105" s="2" t="s">
        <v>9318</v>
      </c>
    </row>
    <row r="106">
      <c r="A106" s="54">
        <v>45935.0</v>
      </c>
      <c r="B106" s="2" t="s">
        <v>687</v>
      </c>
      <c r="C106" s="2" t="s">
        <v>256</v>
      </c>
      <c r="D106" s="2">
        <v>0.0</v>
      </c>
      <c r="E106" s="53">
        <v>0.0</v>
      </c>
      <c r="F106" s="53">
        <v>0.0</v>
      </c>
      <c r="G106" s="53">
        <v>0.0</v>
      </c>
      <c r="H106" s="53">
        <v>0.0</v>
      </c>
      <c r="I106" s="53">
        <v>0.0</v>
      </c>
      <c r="J106" s="53">
        <v>0.004228891260730909</v>
      </c>
      <c r="K106" s="53">
        <v>0.0021144456303654547</v>
      </c>
      <c r="L106" s="94">
        <v>0.0</v>
      </c>
      <c r="M106" s="94">
        <v>1.7883521295086258E-5</v>
      </c>
      <c r="N106" s="94">
        <v>4.4708803237715646E-6</v>
      </c>
      <c r="O106" s="2" t="s">
        <v>9316</v>
      </c>
      <c r="P106" s="2">
        <v>9.0</v>
      </c>
      <c r="Q106" s="2" t="s">
        <v>9318</v>
      </c>
    </row>
    <row r="107">
      <c r="A107" s="54">
        <v>45935.0</v>
      </c>
      <c r="B107" s="2" t="s">
        <v>301</v>
      </c>
      <c r="C107" s="2" t="s">
        <v>256</v>
      </c>
      <c r="D107" s="2">
        <v>0.0</v>
      </c>
      <c r="E107" s="53">
        <v>0.09699999999999999</v>
      </c>
      <c r="F107" s="53">
        <v>0.079</v>
      </c>
      <c r="G107" s="53">
        <v>0.07200000000000001</v>
      </c>
      <c r="H107" s="53">
        <v>0.068</v>
      </c>
      <c r="I107" s="53">
        <v>0.064</v>
      </c>
      <c r="J107" s="53">
        <v>0.017</v>
      </c>
      <c r="K107" s="53">
        <v>0.044000000000000004</v>
      </c>
      <c r="L107" s="94">
        <v>0.0052</v>
      </c>
      <c r="M107" s="94">
        <v>3.0E-4</v>
      </c>
      <c r="N107" s="94">
        <v>0.002</v>
      </c>
      <c r="O107" s="2" t="s">
        <v>9316</v>
      </c>
      <c r="P107" s="2">
        <v>10.0</v>
      </c>
      <c r="Q107" s="2" t="s">
        <v>9317</v>
      </c>
    </row>
    <row r="108">
      <c r="A108" s="54">
        <v>45935.0</v>
      </c>
      <c r="B108" s="2" t="s">
        <v>450</v>
      </c>
      <c r="C108" s="2" t="s">
        <v>256</v>
      </c>
      <c r="D108" s="2">
        <v>0.0</v>
      </c>
      <c r="E108" s="53">
        <v>0.0</v>
      </c>
      <c r="F108" s="53">
        <v>0.0</v>
      </c>
      <c r="G108" s="53">
        <v>0.0</v>
      </c>
      <c r="H108" s="53">
        <v>0.0</v>
      </c>
      <c r="I108" s="53">
        <v>0.0</v>
      </c>
      <c r="J108" s="53">
        <v>0.012258171875047604</v>
      </c>
      <c r="K108" s="53">
        <v>0.006129085937523802</v>
      </c>
      <c r="L108" s="94">
        <v>0.0</v>
      </c>
      <c r="M108" s="94">
        <v>1.5026277771820808E-4</v>
      </c>
      <c r="N108" s="94">
        <v>3.756569442955202E-5</v>
      </c>
      <c r="O108" s="2" t="s">
        <v>9316</v>
      </c>
      <c r="P108" s="2">
        <v>11.0</v>
      </c>
      <c r="Q108" s="2" t="s">
        <v>9318</v>
      </c>
    </row>
    <row r="109">
      <c r="A109" s="54">
        <v>45935.0</v>
      </c>
      <c r="B109" s="2" t="s">
        <v>1189</v>
      </c>
      <c r="C109" s="2" t="s">
        <v>256</v>
      </c>
      <c r="D109" s="2">
        <v>0.0</v>
      </c>
      <c r="E109" s="53">
        <v>0.0</v>
      </c>
      <c r="F109" s="53">
        <v>0.0</v>
      </c>
      <c r="G109" s="53">
        <v>0.0</v>
      </c>
      <c r="H109" s="53">
        <v>0.0</v>
      </c>
      <c r="I109" s="53">
        <v>0.0</v>
      </c>
      <c r="J109" s="53">
        <v>0.011654221994930079</v>
      </c>
      <c r="K109" s="53">
        <v>0.005827110997465039</v>
      </c>
      <c r="L109" s="94">
        <v>0.0</v>
      </c>
      <c r="M109" s="94">
        <v>1.3582089030711203E-4</v>
      </c>
      <c r="N109" s="94">
        <v>3.395522257677801E-5</v>
      </c>
      <c r="O109" s="2" t="s">
        <v>9319</v>
      </c>
      <c r="P109" s="2">
        <v>99.0</v>
      </c>
      <c r="Q109" s="2" t="s">
        <v>9320</v>
      </c>
    </row>
    <row r="110">
      <c r="A110" s="54">
        <v>45936.0</v>
      </c>
      <c r="B110" s="2" t="s">
        <v>194</v>
      </c>
      <c r="C110" s="2" t="s">
        <v>180</v>
      </c>
      <c r="D110" s="2">
        <v>0.0</v>
      </c>
      <c r="E110" s="53">
        <v>0.048</v>
      </c>
      <c r="F110" s="53">
        <v>0.078</v>
      </c>
      <c r="G110" s="53">
        <v>0.089</v>
      </c>
      <c r="H110" s="53">
        <v>0.095</v>
      </c>
      <c r="I110" s="53">
        <v>0.1</v>
      </c>
      <c r="J110" s="53">
        <v>0.072</v>
      </c>
      <c r="K110" s="53">
        <v>0.081</v>
      </c>
      <c r="L110" s="94">
        <v>0.0079</v>
      </c>
      <c r="M110" s="94">
        <v>0.0052</v>
      </c>
      <c r="N110" s="94">
        <v>0.0066</v>
      </c>
      <c r="O110" s="2" t="s">
        <v>9316</v>
      </c>
      <c r="P110" s="2">
        <v>1.0</v>
      </c>
      <c r="Q110" s="2" t="s">
        <v>9317</v>
      </c>
    </row>
    <row r="111">
      <c r="A111" s="54">
        <v>45936.0</v>
      </c>
      <c r="B111" s="2" t="s">
        <v>145</v>
      </c>
      <c r="C111" s="2" t="s">
        <v>180</v>
      </c>
      <c r="D111" s="2">
        <v>0.0</v>
      </c>
      <c r="E111" s="53">
        <v>0.0</v>
      </c>
      <c r="F111" s="53">
        <v>0.0</v>
      </c>
      <c r="G111" s="53">
        <v>0.0</v>
      </c>
      <c r="H111" s="53">
        <v>0.0</v>
      </c>
      <c r="I111" s="53">
        <v>0.0</v>
      </c>
      <c r="J111" s="53">
        <v>0.042</v>
      </c>
      <c r="K111" s="53">
        <v>0.021</v>
      </c>
      <c r="L111" s="94">
        <v>0.0</v>
      </c>
      <c r="M111" s="94">
        <v>0.0018</v>
      </c>
      <c r="N111" s="94">
        <v>4.0E-4</v>
      </c>
      <c r="O111" s="2" t="s">
        <v>9316</v>
      </c>
      <c r="P111" s="2">
        <v>2.0</v>
      </c>
      <c r="Q111" s="2" t="s">
        <v>9317</v>
      </c>
    </row>
    <row r="112">
      <c r="A112" s="54">
        <v>45936.0</v>
      </c>
      <c r="B112" s="2" t="s">
        <v>1801</v>
      </c>
      <c r="C112" s="2" t="s">
        <v>180</v>
      </c>
      <c r="D112" s="2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>
        <v>0.0</v>
      </c>
      <c r="K112" s="53">
        <v>0.0</v>
      </c>
      <c r="L112" s="94">
        <v>0.0</v>
      </c>
      <c r="M112" s="94">
        <v>0.0</v>
      </c>
      <c r="N112" s="94">
        <v>0.0</v>
      </c>
      <c r="O112" s="2" t="s">
        <v>9316</v>
      </c>
      <c r="P112" s="2">
        <v>3.0</v>
      </c>
      <c r="Q112" s="2" t="s">
        <v>9318</v>
      </c>
    </row>
    <row r="113">
      <c r="A113" s="54">
        <v>45936.0</v>
      </c>
      <c r="B113" s="2" t="s">
        <v>932</v>
      </c>
      <c r="C113" s="2" t="s">
        <v>180</v>
      </c>
      <c r="D113" s="2">
        <v>0.0</v>
      </c>
      <c r="E113" s="53">
        <v>0.05984256308010928</v>
      </c>
      <c r="F113" s="53">
        <v>0.062367794638888245</v>
      </c>
      <c r="G113" s="53">
        <v>0.061151208693565696</v>
      </c>
      <c r="H113" s="53">
        <v>0.06013315819737984</v>
      </c>
      <c r="I113" s="53">
        <v>0.058851247369539256</v>
      </c>
      <c r="J113" s="53">
        <v>0.01781374343336169</v>
      </c>
      <c r="K113" s="53">
        <v>0.039482476063463695</v>
      </c>
      <c r="L113" s="94">
        <v>0.003739470324684025</v>
      </c>
      <c r="M113" s="94">
        <v>3.1732945510963675E-4</v>
      </c>
      <c r="N113" s="94">
        <v>0.0015588659161019835</v>
      </c>
      <c r="O113" s="2" t="s">
        <v>9316</v>
      </c>
      <c r="P113" s="2">
        <v>4.0</v>
      </c>
      <c r="Q113" s="2" t="s">
        <v>9318</v>
      </c>
    </row>
    <row r="114">
      <c r="A114" s="54">
        <v>45936.0</v>
      </c>
      <c r="B114" s="2" t="s">
        <v>515</v>
      </c>
      <c r="C114" s="2" t="s">
        <v>180</v>
      </c>
      <c r="D114" s="2">
        <v>0.0</v>
      </c>
      <c r="E114" s="53">
        <v>0.0</v>
      </c>
      <c r="F114" s="53">
        <v>0.0</v>
      </c>
      <c r="G114" s="53">
        <v>0.0</v>
      </c>
      <c r="H114" s="53">
        <v>0.0</v>
      </c>
      <c r="I114" s="53">
        <v>0.0</v>
      </c>
      <c r="J114" s="53">
        <v>0.0</v>
      </c>
      <c r="K114" s="53">
        <v>0.0</v>
      </c>
      <c r="L114" s="94">
        <v>0.0</v>
      </c>
      <c r="M114" s="94">
        <v>0.0</v>
      </c>
      <c r="N114" s="94">
        <v>0.0</v>
      </c>
      <c r="O114" s="2" t="s">
        <v>9316</v>
      </c>
      <c r="P114" s="2">
        <v>5.0</v>
      </c>
      <c r="Q114" s="2" t="s">
        <v>9318</v>
      </c>
    </row>
    <row r="115">
      <c r="A115" s="54">
        <v>45936.0</v>
      </c>
      <c r="B115" s="2" t="s">
        <v>229</v>
      </c>
      <c r="C115" s="2" t="s">
        <v>180</v>
      </c>
      <c r="D115" s="2">
        <v>0.0</v>
      </c>
      <c r="E115" s="53">
        <v>0.0430660358779547</v>
      </c>
      <c r="F115" s="53">
        <v>0.07428422133963584</v>
      </c>
      <c r="G115" s="53">
        <v>0.08643032454121549</v>
      </c>
      <c r="H115" s="53">
        <v>0.0926406832200471</v>
      </c>
      <c r="I115" s="53">
        <v>0.0988659824679044</v>
      </c>
      <c r="J115" s="53">
        <v>0.06019280340740733</v>
      </c>
      <c r="K115" s="53">
        <v>0.0733115639743114</v>
      </c>
      <c r="L115" s="94">
        <v>0.007470201000299837</v>
      </c>
      <c r="M115" s="94">
        <v>0.003623173582042788</v>
      </c>
      <c r="N115" s="94">
        <v>0.005374585412359554</v>
      </c>
      <c r="O115" s="2" t="s">
        <v>9316</v>
      </c>
      <c r="P115" s="2">
        <v>6.0</v>
      </c>
      <c r="Q115" s="2" t="s">
        <v>9317</v>
      </c>
    </row>
    <row r="116">
      <c r="A116" s="54">
        <v>45936.0</v>
      </c>
      <c r="B116" s="2" t="s">
        <v>178</v>
      </c>
      <c r="C116" s="2" t="s">
        <v>180</v>
      </c>
      <c r="D116" s="2">
        <v>0.0</v>
      </c>
      <c r="E116" s="53">
        <v>0.01010105022922401</v>
      </c>
      <c r="F116" s="53">
        <v>0.025623506398425023</v>
      </c>
      <c r="G116" s="53">
        <v>0.03379536648454396</v>
      </c>
      <c r="H116" s="53">
        <v>0.038543673139167026</v>
      </c>
      <c r="I116" s="53">
        <v>0.043750369944968906</v>
      </c>
      <c r="J116" s="53">
        <v>0.020241949464990906</v>
      </c>
      <c r="K116" s="53">
        <v>0.027018657974767435</v>
      </c>
      <c r="L116" s="94">
        <v>0.0011421267958246371</v>
      </c>
      <c r="M116" s="94">
        <v>4.097365181432456E-4</v>
      </c>
      <c r="N116" s="94">
        <v>7.300078787574639E-4</v>
      </c>
      <c r="O116" s="2" t="s">
        <v>9316</v>
      </c>
      <c r="P116" s="2">
        <v>7.0</v>
      </c>
      <c r="Q116" s="2" t="s">
        <v>9318</v>
      </c>
    </row>
    <row r="117">
      <c r="A117" s="54">
        <v>45936.0</v>
      </c>
      <c r="B117" s="2" t="s">
        <v>1876</v>
      </c>
      <c r="C117" s="2" t="s">
        <v>180</v>
      </c>
      <c r="D117" s="2">
        <v>0.0</v>
      </c>
      <c r="E117" s="53">
        <v>0.0</v>
      </c>
      <c r="F117" s="53">
        <v>0.0</v>
      </c>
      <c r="G117" s="53">
        <v>0.0</v>
      </c>
      <c r="H117" s="53">
        <v>0.0</v>
      </c>
      <c r="I117" s="53">
        <v>0.0</v>
      </c>
      <c r="J117" s="53">
        <v>6.04384238556913E-4</v>
      </c>
      <c r="K117" s="53">
        <v>3.021921192784565E-4</v>
      </c>
      <c r="L117" s="94">
        <v>0.0</v>
      </c>
      <c r="M117" s="94">
        <v>3.6528030781601947E-7</v>
      </c>
      <c r="N117" s="94">
        <v>9.132007695400487E-8</v>
      </c>
      <c r="O117" s="2" t="s">
        <v>9316</v>
      </c>
      <c r="P117" s="2">
        <v>8.0</v>
      </c>
      <c r="Q117" s="2" t="s">
        <v>9318</v>
      </c>
    </row>
    <row r="118">
      <c r="A118" s="54">
        <v>45936.0</v>
      </c>
      <c r="B118" s="2" t="s">
        <v>687</v>
      </c>
      <c r="C118" s="2" t="s">
        <v>180</v>
      </c>
      <c r="D118" s="2">
        <v>0.0</v>
      </c>
      <c r="E118" s="53">
        <v>0.0</v>
      </c>
      <c r="F118" s="53">
        <v>0.0</v>
      </c>
      <c r="G118" s="53">
        <v>0.0</v>
      </c>
      <c r="H118" s="53">
        <v>0.0</v>
      </c>
      <c r="I118" s="53">
        <v>0.0</v>
      </c>
      <c r="J118" s="53">
        <v>0.0041964469797304135</v>
      </c>
      <c r="K118" s="53">
        <v>0.0020982234898652067</v>
      </c>
      <c r="L118" s="94">
        <v>0.0</v>
      </c>
      <c r="M118" s="94">
        <v>1.7610167253688508E-5</v>
      </c>
      <c r="N118" s="94">
        <v>4.402541813422127E-6</v>
      </c>
      <c r="O118" s="2" t="s">
        <v>9316</v>
      </c>
      <c r="P118" s="2">
        <v>9.0</v>
      </c>
      <c r="Q118" s="2" t="s">
        <v>9318</v>
      </c>
    </row>
    <row r="119">
      <c r="A119" s="54">
        <v>45936.0</v>
      </c>
      <c r="B119" s="2" t="s">
        <v>301</v>
      </c>
      <c r="C119" s="2" t="s">
        <v>180</v>
      </c>
      <c r="D119" s="2">
        <v>0.0</v>
      </c>
      <c r="E119" s="53">
        <v>0.0</v>
      </c>
      <c r="F119" s="53">
        <v>0.0</v>
      </c>
      <c r="G119" s="53">
        <v>0.0</v>
      </c>
      <c r="H119" s="53">
        <v>0.0</v>
      </c>
      <c r="I119" s="53">
        <v>0.0</v>
      </c>
      <c r="J119" s="53">
        <v>0.016</v>
      </c>
      <c r="K119" s="53">
        <v>0.008</v>
      </c>
      <c r="L119" s="94">
        <v>0.0</v>
      </c>
      <c r="M119" s="94">
        <v>3.0E-4</v>
      </c>
      <c r="N119" s="94">
        <v>1.0E-4</v>
      </c>
      <c r="O119" s="2" t="s">
        <v>9316</v>
      </c>
      <c r="P119" s="2">
        <v>10.0</v>
      </c>
      <c r="Q119" s="2" t="s">
        <v>9317</v>
      </c>
    </row>
    <row r="120">
      <c r="A120" s="54">
        <v>45936.0</v>
      </c>
      <c r="B120" s="2" t="s">
        <v>450</v>
      </c>
      <c r="C120" s="2" t="s">
        <v>180</v>
      </c>
      <c r="D120" s="2">
        <v>0.0</v>
      </c>
      <c r="E120" s="53">
        <v>0.0</v>
      </c>
      <c r="F120" s="53">
        <v>0.0</v>
      </c>
      <c r="G120" s="53">
        <v>0.0</v>
      </c>
      <c r="H120" s="53">
        <v>0.0</v>
      </c>
      <c r="I120" s="53">
        <v>0.0</v>
      </c>
      <c r="J120" s="53">
        <v>0.012107452859536802</v>
      </c>
      <c r="K120" s="53">
        <v>0.006053726429768401</v>
      </c>
      <c r="L120" s="94">
        <v>0.0</v>
      </c>
      <c r="M120" s="94">
        <v>1.465904147459059E-4</v>
      </c>
      <c r="N120" s="94">
        <v>3.6647603686476476E-5</v>
      </c>
      <c r="O120" s="2" t="s">
        <v>9316</v>
      </c>
      <c r="P120" s="2">
        <v>11.0</v>
      </c>
      <c r="Q120" s="2" t="s">
        <v>9318</v>
      </c>
    </row>
    <row r="121">
      <c r="A121" s="54">
        <v>45936.0</v>
      </c>
      <c r="B121" s="2" t="s">
        <v>1189</v>
      </c>
      <c r="C121" s="2" t="s">
        <v>180</v>
      </c>
      <c r="D121" s="2">
        <v>0.0</v>
      </c>
      <c r="E121" s="53">
        <v>0.0</v>
      </c>
      <c r="F121" s="53">
        <v>0.0</v>
      </c>
      <c r="G121" s="53">
        <v>0.0</v>
      </c>
      <c r="H121" s="53">
        <v>0.0</v>
      </c>
      <c r="I121" s="53">
        <v>0.0</v>
      </c>
      <c r="J121" s="53">
        <v>0.011510928779308286</v>
      </c>
      <c r="K121" s="53">
        <v>0.005755464389654143</v>
      </c>
      <c r="L121" s="94">
        <v>0.0</v>
      </c>
      <c r="M121" s="94">
        <v>1.3250148136230774E-4</v>
      </c>
      <c r="N121" s="94">
        <v>3.3125370340576936E-5</v>
      </c>
      <c r="O121" s="2" t="s">
        <v>9319</v>
      </c>
      <c r="P121" s="2">
        <v>99.0</v>
      </c>
      <c r="Q121" s="2" t="s">
        <v>9320</v>
      </c>
    </row>
    <row r="122">
      <c r="A122" s="54">
        <v>45937.0</v>
      </c>
      <c r="B122" s="2" t="s">
        <v>194</v>
      </c>
      <c r="C122" s="2" t="s">
        <v>208</v>
      </c>
      <c r="D122" s="2">
        <v>0.0</v>
      </c>
      <c r="E122" s="53">
        <v>0.026</v>
      </c>
      <c r="F122" s="53">
        <v>0.058</v>
      </c>
      <c r="G122" s="53">
        <v>0.073</v>
      </c>
      <c r="H122" s="53">
        <v>0.082</v>
      </c>
      <c r="I122" s="53">
        <v>0.091</v>
      </c>
      <c r="J122" s="53">
        <v>0.071</v>
      </c>
      <c r="K122" s="53">
        <v>0.072</v>
      </c>
      <c r="L122" s="94">
        <v>0.0053</v>
      </c>
      <c r="M122" s="94">
        <v>0.005</v>
      </c>
      <c r="N122" s="94">
        <v>0.0052</v>
      </c>
      <c r="O122" s="2" t="s">
        <v>9316</v>
      </c>
      <c r="P122" s="2">
        <v>1.0</v>
      </c>
      <c r="Q122" s="2" t="s">
        <v>9317</v>
      </c>
    </row>
    <row r="123">
      <c r="A123" s="54">
        <v>45937.0</v>
      </c>
      <c r="B123" s="2" t="s">
        <v>145</v>
      </c>
      <c r="C123" s="2" t="s">
        <v>208</v>
      </c>
      <c r="D123" s="2">
        <v>0.0</v>
      </c>
      <c r="E123" s="53">
        <v>0.016</v>
      </c>
      <c r="F123" s="53">
        <v>0.033</v>
      </c>
      <c r="G123" s="53">
        <v>0.04</v>
      </c>
      <c r="H123" s="53">
        <v>0.044</v>
      </c>
      <c r="I123" s="53">
        <v>0.047</v>
      </c>
      <c r="J123" s="53">
        <v>0.042</v>
      </c>
      <c r="K123" s="53">
        <v>0.041</v>
      </c>
      <c r="L123" s="94">
        <v>0.0016</v>
      </c>
      <c r="M123" s="94">
        <v>0.0018</v>
      </c>
      <c r="N123" s="94">
        <v>0.0017</v>
      </c>
      <c r="O123" s="2" t="s">
        <v>9316</v>
      </c>
      <c r="P123" s="2">
        <v>2.0</v>
      </c>
      <c r="Q123" s="2" t="s">
        <v>9317</v>
      </c>
    </row>
    <row r="124">
      <c r="A124" s="54">
        <v>45937.0</v>
      </c>
      <c r="B124" s="2" t="s">
        <v>1801</v>
      </c>
      <c r="C124" s="2" t="s">
        <v>208</v>
      </c>
      <c r="D124" s="2">
        <v>0.0</v>
      </c>
      <c r="E124" s="53">
        <v>0.0</v>
      </c>
      <c r="F124" s="53">
        <v>0.0</v>
      </c>
      <c r="G124" s="53">
        <v>0.0</v>
      </c>
      <c r="H124" s="53">
        <v>0.0</v>
      </c>
      <c r="I124" s="53">
        <v>0.0</v>
      </c>
      <c r="J124" s="53">
        <v>0.0</v>
      </c>
      <c r="K124" s="53">
        <v>0.0</v>
      </c>
      <c r="L124" s="94">
        <v>0.0</v>
      </c>
      <c r="M124" s="94">
        <v>0.0</v>
      </c>
      <c r="N124" s="94">
        <v>0.0</v>
      </c>
      <c r="O124" s="2" t="s">
        <v>9316</v>
      </c>
      <c r="P124" s="2">
        <v>3.0</v>
      </c>
      <c r="Q124" s="2" t="s">
        <v>9318</v>
      </c>
    </row>
    <row r="125">
      <c r="A125" s="54">
        <v>45937.0</v>
      </c>
      <c r="B125" s="2" t="s">
        <v>932</v>
      </c>
      <c r="C125" s="2" t="s">
        <v>208</v>
      </c>
      <c r="D125" s="2">
        <v>0.0</v>
      </c>
      <c r="E125" s="53">
        <v>0.0</v>
      </c>
      <c r="F125" s="53">
        <v>0.0</v>
      </c>
      <c r="G125" s="53">
        <v>0.0</v>
      </c>
      <c r="H125" s="53">
        <v>0.0</v>
      </c>
      <c r="I125" s="53">
        <v>0.0</v>
      </c>
      <c r="J125" s="53">
        <v>0.017595724468793712</v>
      </c>
      <c r="K125" s="53">
        <v>0.008797862234396856</v>
      </c>
      <c r="L125" s="94">
        <v>0.0</v>
      </c>
      <c r="M125" s="94">
        <v>3.0960951958170575E-4</v>
      </c>
      <c r="N125" s="94">
        <v>7.740237989542644E-5</v>
      </c>
      <c r="O125" s="2" t="s">
        <v>9316</v>
      </c>
      <c r="P125" s="2">
        <v>4.0</v>
      </c>
      <c r="Q125" s="2" t="s">
        <v>9318</v>
      </c>
    </row>
    <row r="126">
      <c r="A126" s="54">
        <v>45937.0</v>
      </c>
      <c r="B126" s="2" t="s">
        <v>515</v>
      </c>
      <c r="C126" s="2" t="s">
        <v>208</v>
      </c>
      <c r="D126" s="2">
        <v>0.0</v>
      </c>
      <c r="E126" s="53">
        <v>0.0</v>
      </c>
      <c r="F126" s="53">
        <v>0.0</v>
      </c>
      <c r="G126" s="53">
        <v>0.0</v>
      </c>
      <c r="H126" s="53">
        <v>0.0</v>
      </c>
      <c r="I126" s="53">
        <v>0.0</v>
      </c>
      <c r="J126" s="53">
        <v>0.0</v>
      </c>
      <c r="K126" s="53">
        <v>0.0</v>
      </c>
      <c r="L126" s="94">
        <v>0.0</v>
      </c>
      <c r="M126" s="94">
        <v>0.0</v>
      </c>
      <c r="N126" s="94">
        <v>0.0</v>
      </c>
      <c r="O126" s="2" t="s">
        <v>9316</v>
      </c>
      <c r="P126" s="2">
        <v>5.0</v>
      </c>
      <c r="Q126" s="2" t="s">
        <v>9318</v>
      </c>
    </row>
    <row r="127">
      <c r="A127" s="54">
        <v>45937.0</v>
      </c>
      <c r="B127" s="2" t="s">
        <v>229</v>
      </c>
      <c r="C127" s="2" t="s">
        <v>208</v>
      </c>
      <c r="D127" s="2">
        <v>0.0</v>
      </c>
      <c r="E127" s="53">
        <v>0.2805547611377424</v>
      </c>
      <c r="F127" s="53">
        <v>0.283152358855391</v>
      </c>
      <c r="G127" s="53">
        <v>0.28255271747705796</v>
      </c>
      <c r="H127" s="53">
        <v>0.28184183235593757</v>
      </c>
      <c r="I127" s="53">
        <v>0.2808222361798171</v>
      </c>
      <c r="J127" s="53">
        <v>0.05945611531473223</v>
      </c>
      <c r="K127" s="53">
        <v>0.1710044163958951</v>
      </c>
      <c r="L127" s="94">
        <v>0.07983603815367013</v>
      </c>
      <c r="M127" s="94">
        <v>0.0035350296483187362</v>
      </c>
      <c r="N127" s="94">
        <v>0.029242510426900674</v>
      </c>
      <c r="O127" s="2" t="s">
        <v>9316</v>
      </c>
      <c r="P127" s="2">
        <v>6.0</v>
      </c>
      <c r="Q127" s="2" t="s">
        <v>9317</v>
      </c>
    </row>
    <row r="128">
      <c r="A128" s="54">
        <v>45937.0</v>
      </c>
      <c r="B128" s="2" t="s">
        <v>178</v>
      </c>
      <c r="C128" s="2" t="s">
        <v>208</v>
      </c>
      <c r="D128" s="2">
        <v>0.0</v>
      </c>
      <c r="E128" s="53">
        <v>0.0</v>
      </c>
      <c r="F128" s="53">
        <v>0.0</v>
      </c>
      <c r="G128" s="53">
        <v>0.0</v>
      </c>
      <c r="H128" s="53">
        <v>0.0</v>
      </c>
      <c r="I128" s="53">
        <v>0.0</v>
      </c>
      <c r="J128" s="53">
        <v>0.019994212155890013</v>
      </c>
      <c r="K128" s="53">
        <v>0.009997106077945007</v>
      </c>
      <c r="L128" s="94">
        <v>0.0</v>
      </c>
      <c r="M128" s="94">
        <v>3.9976851973474E-4</v>
      </c>
      <c r="N128" s="94">
        <v>9.9942129933685E-5</v>
      </c>
      <c r="O128" s="2" t="s">
        <v>9316</v>
      </c>
      <c r="P128" s="2">
        <v>7.0</v>
      </c>
      <c r="Q128" s="2" t="s">
        <v>9318</v>
      </c>
    </row>
    <row r="129">
      <c r="A129" s="54">
        <v>45937.0</v>
      </c>
      <c r="B129" s="2" t="s">
        <v>1876</v>
      </c>
      <c r="C129" s="2" t="s">
        <v>208</v>
      </c>
      <c r="D129" s="2">
        <v>0.0</v>
      </c>
      <c r="E129" s="53">
        <v>0.0</v>
      </c>
      <c r="F129" s="53">
        <v>0.0</v>
      </c>
      <c r="G129" s="53">
        <v>0.0</v>
      </c>
      <c r="H129" s="53">
        <v>0.0</v>
      </c>
      <c r="I129" s="53">
        <v>0.0</v>
      </c>
      <c r="J129" s="53">
        <v>5.997473702008743E-4</v>
      </c>
      <c r="K129" s="53">
        <v>2.9987368510043714E-4</v>
      </c>
      <c r="L129" s="94">
        <v>0.0</v>
      </c>
      <c r="M129" s="94">
        <v>3.5969690806286454E-7</v>
      </c>
      <c r="N129" s="94">
        <v>8.992422701571614E-8</v>
      </c>
      <c r="O129" s="2" t="s">
        <v>9316</v>
      </c>
      <c r="P129" s="2">
        <v>8.0</v>
      </c>
      <c r="Q129" s="2" t="s">
        <v>9318</v>
      </c>
    </row>
    <row r="130">
      <c r="A130" s="54">
        <v>45937.0</v>
      </c>
      <c r="B130" s="2" t="s">
        <v>687</v>
      </c>
      <c r="C130" s="2" t="s">
        <v>208</v>
      </c>
      <c r="D130" s="2">
        <v>0.0</v>
      </c>
      <c r="E130" s="53">
        <v>0.0</v>
      </c>
      <c r="F130" s="53">
        <v>0.0</v>
      </c>
      <c r="G130" s="53">
        <v>0.0</v>
      </c>
      <c r="H130" s="53">
        <v>0.0</v>
      </c>
      <c r="I130" s="53">
        <v>0.0</v>
      </c>
      <c r="J130" s="53">
        <v>0.004164251612997213</v>
      </c>
      <c r="K130" s="53">
        <v>0.0020821258064986064</v>
      </c>
      <c r="L130" s="94">
        <v>0.0</v>
      </c>
      <c r="M130" s="94">
        <v>1.734099149634989E-5</v>
      </c>
      <c r="N130" s="94">
        <v>4.3352478740874725E-6</v>
      </c>
      <c r="O130" s="2" t="s">
        <v>9316</v>
      </c>
      <c r="P130" s="2">
        <v>9.0</v>
      </c>
      <c r="Q130" s="2" t="s">
        <v>9318</v>
      </c>
    </row>
    <row r="131">
      <c r="A131" s="54">
        <v>45937.0</v>
      </c>
      <c r="B131" s="2" t="s">
        <v>301</v>
      </c>
      <c r="C131" s="2" t="s">
        <v>208</v>
      </c>
      <c r="D131" s="2">
        <v>0.0</v>
      </c>
      <c r="E131" s="53">
        <v>0.0</v>
      </c>
      <c r="F131" s="53">
        <v>0.0</v>
      </c>
      <c r="G131" s="53">
        <v>0.0</v>
      </c>
      <c r="H131" s="53">
        <v>0.0</v>
      </c>
      <c r="I131" s="53">
        <v>0.0</v>
      </c>
      <c r="J131" s="53">
        <v>0.016</v>
      </c>
      <c r="K131" s="53">
        <v>0.008</v>
      </c>
      <c r="L131" s="94">
        <v>0.0</v>
      </c>
      <c r="M131" s="94">
        <v>3.0E-4</v>
      </c>
      <c r="N131" s="94">
        <v>1.0E-4</v>
      </c>
      <c r="O131" s="2" t="s">
        <v>9316</v>
      </c>
      <c r="P131" s="2">
        <v>10.0</v>
      </c>
      <c r="Q131" s="2" t="s">
        <v>9317</v>
      </c>
    </row>
    <row r="132">
      <c r="A132" s="54">
        <v>45937.0</v>
      </c>
      <c r="B132" s="2" t="s">
        <v>450</v>
      </c>
      <c r="C132" s="2" t="s">
        <v>208</v>
      </c>
      <c r="D132" s="2">
        <v>0.0</v>
      </c>
      <c r="E132" s="53">
        <v>0.0</v>
      </c>
      <c r="F132" s="53">
        <v>0.0</v>
      </c>
      <c r="G132" s="53">
        <v>0.0</v>
      </c>
      <c r="H132" s="53">
        <v>0.0</v>
      </c>
      <c r="I132" s="53">
        <v>0.0</v>
      </c>
      <c r="J132" s="53">
        <v>0.01195927208294336</v>
      </c>
      <c r="K132" s="53">
        <v>0.00597963604147168</v>
      </c>
      <c r="L132" s="94">
        <v>0.0</v>
      </c>
      <c r="M132" s="94">
        <v>1.4302418875386842E-4</v>
      </c>
      <c r="N132" s="94">
        <v>3.5756047188467104E-5</v>
      </c>
      <c r="O132" s="2" t="s">
        <v>9316</v>
      </c>
      <c r="P132" s="2">
        <v>11.0</v>
      </c>
      <c r="Q132" s="2" t="s">
        <v>9318</v>
      </c>
    </row>
    <row r="133">
      <c r="A133" s="54">
        <v>45937.0</v>
      </c>
      <c r="B133" s="2" t="s">
        <v>1189</v>
      </c>
      <c r="C133" s="2" t="s">
        <v>208</v>
      </c>
      <c r="D133" s="2">
        <v>0.0</v>
      </c>
      <c r="E133" s="53">
        <v>0.0</v>
      </c>
      <c r="F133" s="53">
        <v>0.0</v>
      </c>
      <c r="G133" s="53">
        <v>0.0</v>
      </c>
      <c r="H133" s="53">
        <v>0.0</v>
      </c>
      <c r="I133" s="53">
        <v>0.0</v>
      </c>
      <c r="J133" s="53">
        <v>0.01137004874569443</v>
      </c>
      <c r="K133" s="53">
        <v>0.005685024372847215</v>
      </c>
      <c r="L133" s="94">
        <v>0.0</v>
      </c>
      <c r="M133" s="94">
        <v>1.2927800847946749E-4</v>
      </c>
      <c r="N133" s="94">
        <v>3.231950211986687E-5</v>
      </c>
      <c r="O133" s="2" t="s">
        <v>9319</v>
      </c>
      <c r="P133" s="2">
        <v>99.0</v>
      </c>
      <c r="Q133" s="2" t="s">
        <v>9320</v>
      </c>
    </row>
    <row r="134">
      <c r="A134" s="54">
        <v>45938.0</v>
      </c>
      <c r="B134" s="2" t="s">
        <v>194</v>
      </c>
      <c r="C134" s="2" t="s">
        <v>303</v>
      </c>
      <c r="D134" s="2">
        <v>0.0</v>
      </c>
      <c r="E134" s="53">
        <v>0.0</v>
      </c>
      <c r="F134" s="53">
        <v>0.0</v>
      </c>
      <c r="G134" s="53">
        <v>0.0</v>
      </c>
      <c r="H134" s="53">
        <v>0.0</v>
      </c>
      <c r="I134" s="53">
        <v>0.0</v>
      </c>
      <c r="J134" s="53">
        <v>0.07</v>
      </c>
      <c r="K134" s="53">
        <v>0.035</v>
      </c>
      <c r="L134" s="94">
        <v>0.0</v>
      </c>
      <c r="M134" s="94">
        <v>0.0049</v>
      </c>
      <c r="N134" s="94">
        <v>0.0012</v>
      </c>
      <c r="O134" s="2" t="s">
        <v>9316</v>
      </c>
      <c r="P134" s="2">
        <v>1.0</v>
      </c>
      <c r="Q134" s="2" t="s">
        <v>9317</v>
      </c>
    </row>
    <row r="135">
      <c r="A135" s="54">
        <v>45938.0</v>
      </c>
      <c r="B135" s="2" t="s">
        <v>145</v>
      </c>
      <c r="C135" s="2" t="s">
        <v>303</v>
      </c>
      <c r="D135" s="2">
        <v>0.0</v>
      </c>
      <c r="E135" s="53">
        <v>0.0</v>
      </c>
      <c r="F135" s="53">
        <v>0.0</v>
      </c>
      <c r="G135" s="53">
        <v>0.0</v>
      </c>
      <c r="H135" s="53">
        <v>0.0</v>
      </c>
      <c r="I135" s="53">
        <v>0.0</v>
      </c>
      <c r="J135" s="53">
        <v>0.041</v>
      </c>
      <c r="K135" s="53">
        <v>0.021</v>
      </c>
      <c r="L135" s="94">
        <v>0.0</v>
      </c>
      <c r="M135" s="94">
        <v>0.0017</v>
      </c>
      <c r="N135" s="94">
        <v>4.0E-4</v>
      </c>
      <c r="O135" s="2" t="s">
        <v>9316</v>
      </c>
      <c r="P135" s="2">
        <v>2.0</v>
      </c>
      <c r="Q135" s="2" t="s">
        <v>9317</v>
      </c>
    </row>
    <row r="136">
      <c r="A136" s="54">
        <v>45938.0</v>
      </c>
      <c r="B136" s="2" t="s">
        <v>1801</v>
      </c>
      <c r="C136" s="2" t="s">
        <v>303</v>
      </c>
      <c r="D136" s="2">
        <v>0.0</v>
      </c>
      <c r="E136" s="53">
        <v>0.0</v>
      </c>
      <c r="F136" s="53">
        <v>0.0</v>
      </c>
      <c r="G136" s="53">
        <v>0.0</v>
      </c>
      <c r="H136" s="53">
        <v>0.0</v>
      </c>
      <c r="I136" s="53">
        <v>0.0</v>
      </c>
      <c r="J136" s="53">
        <v>0.0</v>
      </c>
      <c r="K136" s="53">
        <v>0.0</v>
      </c>
      <c r="L136" s="94">
        <v>0.0</v>
      </c>
      <c r="M136" s="94">
        <v>0.0</v>
      </c>
      <c r="N136" s="94">
        <v>0.0</v>
      </c>
      <c r="O136" s="2" t="s">
        <v>9316</v>
      </c>
      <c r="P136" s="2">
        <v>3.0</v>
      </c>
      <c r="Q136" s="2" t="s">
        <v>9318</v>
      </c>
    </row>
    <row r="137">
      <c r="A137" s="54">
        <v>45938.0</v>
      </c>
      <c r="B137" s="2" t="s">
        <v>932</v>
      </c>
      <c r="C137" s="2" t="s">
        <v>303</v>
      </c>
      <c r="D137" s="2">
        <v>0.0</v>
      </c>
      <c r="E137" s="53">
        <v>0.0</v>
      </c>
      <c r="F137" s="53">
        <v>0.0</v>
      </c>
      <c r="G137" s="53">
        <v>0.0</v>
      </c>
      <c r="H137" s="53">
        <v>0.0</v>
      </c>
      <c r="I137" s="53">
        <v>0.0</v>
      </c>
      <c r="J137" s="53">
        <v>0.017381352778791073</v>
      </c>
      <c r="K137" s="53">
        <v>0.008690676389395536</v>
      </c>
      <c r="L137" s="94">
        <v>0.0</v>
      </c>
      <c r="M137" s="94">
        <v>3.0211142442078815E-4</v>
      </c>
      <c r="N137" s="94">
        <v>7.552785610519704E-5</v>
      </c>
      <c r="O137" s="2" t="s">
        <v>9316</v>
      </c>
      <c r="P137" s="2">
        <v>4.0</v>
      </c>
      <c r="Q137" s="2" t="s">
        <v>9318</v>
      </c>
    </row>
    <row r="138">
      <c r="A138" s="54">
        <v>45938.0</v>
      </c>
      <c r="B138" s="2" t="s">
        <v>515</v>
      </c>
      <c r="C138" s="2" t="s">
        <v>303</v>
      </c>
      <c r="D138" s="2">
        <v>0.0</v>
      </c>
      <c r="E138" s="53">
        <v>0.0</v>
      </c>
      <c r="F138" s="53">
        <v>0.0</v>
      </c>
      <c r="G138" s="53">
        <v>0.0</v>
      </c>
      <c r="H138" s="53">
        <v>0.0</v>
      </c>
      <c r="I138" s="53">
        <v>0.0</v>
      </c>
      <c r="J138" s="53">
        <v>0.0</v>
      </c>
      <c r="K138" s="53">
        <v>0.0</v>
      </c>
      <c r="L138" s="94">
        <v>0.0</v>
      </c>
      <c r="M138" s="94">
        <v>0.0</v>
      </c>
      <c r="N138" s="94">
        <v>0.0</v>
      </c>
      <c r="O138" s="2" t="s">
        <v>9316</v>
      </c>
      <c r="P138" s="2">
        <v>5.0</v>
      </c>
      <c r="Q138" s="2" t="s">
        <v>9318</v>
      </c>
    </row>
    <row r="139">
      <c r="A139" s="54">
        <v>45938.0</v>
      </c>
      <c r="B139" s="2" t="s">
        <v>229</v>
      </c>
      <c r="C139" s="2" t="s">
        <v>303</v>
      </c>
      <c r="D139" s="2">
        <v>0.0</v>
      </c>
      <c r="E139" s="53">
        <v>0.05984256308010928</v>
      </c>
      <c r="F139" s="53">
        <v>0.062367794638888245</v>
      </c>
      <c r="G139" s="53">
        <v>0.061151208693565696</v>
      </c>
      <c r="H139" s="53">
        <v>0.06013315819737984</v>
      </c>
      <c r="I139" s="53">
        <v>0.058851247369539256</v>
      </c>
      <c r="J139" s="53">
        <v>0.058731751396462445</v>
      </c>
      <c r="K139" s="53">
        <v>0.05994148004501407</v>
      </c>
      <c r="L139" s="94">
        <v>0.003739470324684025</v>
      </c>
      <c r="M139" s="94">
        <v>0.0034494186220958684</v>
      </c>
      <c r="N139" s="94">
        <v>0.0035929810299868198</v>
      </c>
      <c r="O139" s="2" t="s">
        <v>9316</v>
      </c>
      <c r="P139" s="2">
        <v>6.0</v>
      </c>
      <c r="Q139" s="2" t="s">
        <v>9317</v>
      </c>
    </row>
    <row r="140">
      <c r="A140" s="54">
        <v>45938.0</v>
      </c>
      <c r="B140" s="2" t="s">
        <v>178</v>
      </c>
      <c r="C140" s="2" t="s">
        <v>303</v>
      </c>
      <c r="D140" s="2">
        <v>0.0</v>
      </c>
      <c r="E140" s="53">
        <v>0.0</v>
      </c>
      <c r="F140" s="53">
        <v>0.0</v>
      </c>
      <c r="G140" s="53">
        <v>0.0</v>
      </c>
      <c r="H140" s="53">
        <v>0.0</v>
      </c>
      <c r="I140" s="53">
        <v>0.0</v>
      </c>
      <c r="J140" s="53">
        <v>0.019750619284352896</v>
      </c>
      <c r="K140" s="53">
        <v>0.009875309642176448</v>
      </c>
      <c r="L140" s="94">
        <v>0.0</v>
      </c>
      <c r="M140" s="94">
        <v>3.900869621154525E-4</v>
      </c>
      <c r="N140" s="94">
        <v>9.752174052886313E-5</v>
      </c>
      <c r="O140" s="2" t="s">
        <v>9316</v>
      </c>
      <c r="P140" s="2">
        <v>7.0</v>
      </c>
      <c r="Q140" s="2" t="s">
        <v>9318</v>
      </c>
    </row>
    <row r="141">
      <c r="A141" s="54">
        <v>45938.0</v>
      </c>
      <c r="B141" s="2" t="s">
        <v>1876</v>
      </c>
      <c r="C141" s="2" t="s">
        <v>303</v>
      </c>
      <c r="D141" s="2">
        <v>0.0</v>
      </c>
      <c r="E141" s="53">
        <v>0.0</v>
      </c>
      <c r="F141" s="53">
        <v>0.0</v>
      </c>
      <c r="G141" s="53">
        <v>0.0</v>
      </c>
      <c r="H141" s="53">
        <v>0.0</v>
      </c>
      <c r="I141" s="53">
        <v>0.0</v>
      </c>
      <c r="J141" s="53">
        <v>5.951460761480349E-4</v>
      </c>
      <c r="K141" s="53">
        <v>2.9757303807401744E-4</v>
      </c>
      <c r="L141" s="94">
        <v>0.0</v>
      </c>
      <c r="M141" s="94">
        <v>3.541988519544025E-7</v>
      </c>
      <c r="N141" s="94">
        <v>8.854971298860063E-8</v>
      </c>
      <c r="O141" s="2" t="s">
        <v>9316</v>
      </c>
      <c r="P141" s="2">
        <v>8.0</v>
      </c>
      <c r="Q141" s="2" t="s">
        <v>9318</v>
      </c>
    </row>
    <row r="142">
      <c r="A142" s="54">
        <v>45938.0</v>
      </c>
      <c r="B142" s="2" t="s">
        <v>687</v>
      </c>
      <c r="C142" s="2" t="s">
        <v>303</v>
      </c>
      <c r="D142" s="2">
        <v>0.0</v>
      </c>
      <c r="E142" s="53">
        <v>0.0</v>
      </c>
      <c r="F142" s="53">
        <v>0.0</v>
      </c>
      <c r="G142" s="53">
        <v>0.0</v>
      </c>
      <c r="H142" s="53">
        <v>0.0</v>
      </c>
      <c r="I142" s="53">
        <v>0.0</v>
      </c>
      <c r="J142" s="53">
        <v>0.004132303250847673</v>
      </c>
      <c r="K142" s="53">
        <v>0.0020661516254238364</v>
      </c>
      <c r="L142" s="94">
        <v>0.0</v>
      </c>
      <c r="M142" s="94">
        <v>1.7075930156966246E-5</v>
      </c>
      <c r="N142" s="94">
        <v>4.2689825392415615E-6</v>
      </c>
      <c r="O142" s="2" t="s">
        <v>9316</v>
      </c>
      <c r="P142" s="2">
        <v>9.0</v>
      </c>
      <c r="Q142" s="2" t="s">
        <v>9318</v>
      </c>
    </row>
    <row r="143">
      <c r="A143" s="54">
        <v>45938.0</v>
      </c>
      <c r="B143" s="2" t="s">
        <v>301</v>
      </c>
      <c r="C143" s="2" t="s">
        <v>303</v>
      </c>
      <c r="D143" s="2">
        <v>0.0</v>
      </c>
      <c r="E143" s="53">
        <v>0.027000000000000003</v>
      </c>
      <c r="F143" s="53">
        <v>0.042</v>
      </c>
      <c r="G143" s="53">
        <v>0.047</v>
      </c>
      <c r="H143" s="53">
        <v>0.049</v>
      </c>
      <c r="I143" s="53">
        <v>0.051</v>
      </c>
      <c r="J143" s="53">
        <v>0.016</v>
      </c>
      <c r="K143" s="53">
        <v>0.031</v>
      </c>
      <c r="L143" s="94">
        <v>0.0022</v>
      </c>
      <c r="M143" s="94">
        <v>3.0E-4</v>
      </c>
      <c r="N143" s="94">
        <v>0.001</v>
      </c>
      <c r="O143" s="2" t="s">
        <v>9316</v>
      </c>
      <c r="P143" s="2">
        <v>10.0</v>
      </c>
      <c r="Q143" s="2" t="s">
        <v>9317</v>
      </c>
    </row>
    <row r="144">
      <c r="A144" s="54">
        <v>45938.0</v>
      </c>
      <c r="B144" s="2" t="s">
        <v>450</v>
      </c>
      <c r="C144" s="2" t="s">
        <v>303</v>
      </c>
      <c r="D144" s="2">
        <v>0.0</v>
      </c>
      <c r="E144" s="53">
        <v>0.0</v>
      </c>
      <c r="F144" s="53">
        <v>0.0</v>
      </c>
      <c r="G144" s="53">
        <v>0.0</v>
      </c>
      <c r="H144" s="53">
        <v>0.0</v>
      </c>
      <c r="I144" s="53">
        <v>0.0</v>
      </c>
      <c r="J144" s="53">
        <v>0.01181357024655869</v>
      </c>
      <c r="K144" s="53">
        <v>0.005906785123279345</v>
      </c>
      <c r="L144" s="94">
        <v>0.0</v>
      </c>
      <c r="M144" s="94">
        <v>1.3956044197037677E-4</v>
      </c>
      <c r="N144" s="94">
        <v>3.489011049259419E-5</v>
      </c>
      <c r="O144" s="2" t="s">
        <v>9316</v>
      </c>
      <c r="P144" s="2">
        <v>11.0</v>
      </c>
      <c r="Q144" s="2" t="s">
        <v>9318</v>
      </c>
    </row>
    <row r="145">
      <c r="A145" s="54">
        <v>45938.0</v>
      </c>
      <c r="B145" s="2" t="s">
        <v>1189</v>
      </c>
      <c r="C145" s="2" t="s">
        <v>303</v>
      </c>
      <c r="D145" s="2">
        <v>0.0</v>
      </c>
      <c r="E145" s="53">
        <v>0.01010105022922401</v>
      </c>
      <c r="F145" s="53">
        <v>0.025623506398425023</v>
      </c>
      <c r="G145" s="53">
        <v>0.03379536648454396</v>
      </c>
      <c r="H145" s="53">
        <v>0.038543673139167026</v>
      </c>
      <c r="I145" s="53">
        <v>0.043750369944968906</v>
      </c>
      <c r="J145" s="53">
        <v>0.011231525516977724</v>
      </c>
      <c r="K145" s="53">
        <v>0.022513446000760842</v>
      </c>
      <c r="L145" s="94">
        <v>0.0011421267958246371</v>
      </c>
      <c r="M145" s="94">
        <v>1.2614716543852172E-4</v>
      </c>
      <c r="N145" s="94">
        <v>5.068552508291743E-4</v>
      </c>
      <c r="O145" s="2" t="s">
        <v>9319</v>
      </c>
      <c r="P145" s="2">
        <v>99.0</v>
      </c>
      <c r="Q145" s="2" t="s">
        <v>9320</v>
      </c>
    </row>
    <row r="146">
      <c r="A146" s="54">
        <v>45939.0</v>
      </c>
      <c r="B146" s="2" t="s">
        <v>194</v>
      </c>
      <c r="C146" s="2" t="s">
        <v>148</v>
      </c>
      <c r="D146" s="2">
        <v>0.0</v>
      </c>
      <c r="E146" s="53">
        <v>0.093</v>
      </c>
      <c r="F146" s="53">
        <v>0.106</v>
      </c>
      <c r="G146" s="53">
        <v>0.109</v>
      </c>
      <c r="H146" s="53">
        <v>0.11</v>
      </c>
      <c r="I146" s="53">
        <v>0.111</v>
      </c>
      <c r="J146" s="53">
        <v>0.07</v>
      </c>
      <c r="K146" s="53">
        <v>0.089</v>
      </c>
      <c r="L146" s="94">
        <v>0.0119</v>
      </c>
      <c r="M146" s="94">
        <v>0.0049</v>
      </c>
      <c r="N146" s="94">
        <v>0.0079</v>
      </c>
      <c r="O146" s="2" t="s">
        <v>9316</v>
      </c>
      <c r="P146" s="2">
        <v>1.0</v>
      </c>
      <c r="Q146" s="2" t="s">
        <v>9317</v>
      </c>
    </row>
    <row r="147">
      <c r="A147" s="54">
        <v>45939.0</v>
      </c>
      <c r="B147" s="2" t="s">
        <v>145</v>
      </c>
      <c r="C147" s="2" t="s">
        <v>148</v>
      </c>
      <c r="D147" s="2">
        <v>0.0</v>
      </c>
      <c r="E147" s="53">
        <v>0.0</v>
      </c>
      <c r="F147" s="53">
        <v>0.0</v>
      </c>
      <c r="G147" s="53">
        <v>0.0</v>
      </c>
      <c r="H147" s="53">
        <v>0.0</v>
      </c>
      <c r="I147" s="53">
        <v>0.0</v>
      </c>
      <c r="J147" s="53">
        <v>0.041</v>
      </c>
      <c r="K147" s="53">
        <v>0.02</v>
      </c>
      <c r="L147" s="94">
        <v>0.0</v>
      </c>
      <c r="M147" s="94">
        <v>0.0017</v>
      </c>
      <c r="N147" s="94">
        <v>4.0E-4</v>
      </c>
      <c r="O147" s="2" t="s">
        <v>9316</v>
      </c>
      <c r="P147" s="2">
        <v>2.0</v>
      </c>
      <c r="Q147" s="2" t="s">
        <v>9317</v>
      </c>
    </row>
    <row r="148">
      <c r="A148" s="54">
        <v>45939.0</v>
      </c>
      <c r="B148" s="2" t="s">
        <v>1801</v>
      </c>
      <c r="C148" s="2" t="s">
        <v>148</v>
      </c>
      <c r="D148" s="2">
        <v>0.0</v>
      </c>
      <c r="E148" s="53">
        <v>0.0</v>
      </c>
      <c r="F148" s="53">
        <v>0.0</v>
      </c>
      <c r="G148" s="53">
        <v>0.0</v>
      </c>
      <c r="H148" s="53">
        <v>0.0</v>
      </c>
      <c r="I148" s="53">
        <v>0.0</v>
      </c>
      <c r="J148" s="53">
        <v>0.0</v>
      </c>
      <c r="K148" s="53">
        <v>0.0</v>
      </c>
      <c r="L148" s="94">
        <v>0.0</v>
      </c>
      <c r="M148" s="94">
        <v>0.0</v>
      </c>
      <c r="N148" s="94">
        <v>0.0</v>
      </c>
      <c r="O148" s="2" t="s">
        <v>9316</v>
      </c>
      <c r="P148" s="2">
        <v>3.0</v>
      </c>
      <c r="Q148" s="2" t="s">
        <v>9318</v>
      </c>
    </row>
    <row r="149">
      <c r="A149" s="54">
        <v>45939.0</v>
      </c>
      <c r="B149" s="2" t="s">
        <v>932</v>
      </c>
      <c r="C149" s="2" t="s">
        <v>148</v>
      </c>
      <c r="D149" s="2">
        <v>0.0</v>
      </c>
      <c r="E149" s="53">
        <v>0.0</v>
      </c>
      <c r="F149" s="53">
        <v>0.0</v>
      </c>
      <c r="G149" s="53">
        <v>0.0</v>
      </c>
      <c r="H149" s="53">
        <v>0.0</v>
      </c>
      <c r="I149" s="53">
        <v>0.0</v>
      </c>
      <c r="J149" s="53">
        <v>0.017170543799046412</v>
      </c>
      <c r="K149" s="53">
        <v>0.008585271899523206</v>
      </c>
      <c r="L149" s="94">
        <v>0.0</v>
      </c>
      <c r="M149" s="94">
        <v>2.948275743549712E-4</v>
      </c>
      <c r="N149" s="94">
        <v>7.37068935887428E-5</v>
      </c>
      <c r="O149" s="2" t="s">
        <v>9316</v>
      </c>
      <c r="P149" s="2">
        <v>4.0</v>
      </c>
      <c r="Q149" s="2" t="s">
        <v>9318</v>
      </c>
    </row>
    <row r="150">
      <c r="A150" s="54">
        <v>45939.0</v>
      </c>
      <c r="B150" s="2" t="s">
        <v>515</v>
      </c>
      <c r="C150" s="2" t="s">
        <v>148</v>
      </c>
      <c r="D150" s="2">
        <v>0.0</v>
      </c>
      <c r="E150" s="53">
        <v>0.0</v>
      </c>
      <c r="F150" s="53">
        <v>0.0</v>
      </c>
      <c r="G150" s="53">
        <v>0.0</v>
      </c>
      <c r="H150" s="53">
        <v>0.0</v>
      </c>
      <c r="I150" s="53">
        <v>0.0</v>
      </c>
      <c r="J150" s="53">
        <v>0.0</v>
      </c>
      <c r="K150" s="53">
        <v>0.0</v>
      </c>
      <c r="L150" s="94">
        <v>0.0</v>
      </c>
      <c r="M150" s="94">
        <v>0.0</v>
      </c>
      <c r="N150" s="94">
        <v>0.0</v>
      </c>
      <c r="O150" s="2" t="s">
        <v>9316</v>
      </c>
      <c r="P150" s="2">
        <v>5.0</v>
      </c>
      <c r="Q150" s="2" t="s">
        <v>9318</v>
      </c>
    </row>
    <row r="151">
      <c r="A151" s="54">
        <v>45939.0</v>
      </c>
      <c r="B151" s="2" t="s">
        <v>229</v>
      </c>
      <c r="C151" s="2" t="s">
        <v>148</v>
      </c>
      <c r="D151" s="2">
        <v>0.0</v>
      </c>
      <c r="E151" s="53">
        <v>0.0</v>
      </c>
      <c r="F151" s="53">
        <v>0.0</v>
      </c>
      <c r="G151" s="53">
        <v>0.0</v>
      </c>
      <c r="H151" s="53">
        <v>0.0</v>
      </c>
      <c r="I151" s="53">
        <v>0.0</v>
      </c>
      <c r="J151" s="53">
        <v>0.05801942590902324</v>
      </c>
      <c r="K151" s="53">
        <v>0.02900971295451162</v>
      </c>
      <c r="L151" s="94">
        <v>0.0</v>
      </c>
      <c r="M151" s="94">
        <v>0.003366253782812637</v>
      </c>
      <c r="N151" s="94">
        <v>8.415634457031592E-4</v>
      </c>
      <c r="O151" s="2" t="s">
        <v>9316</v>
      </c>
      <c r="P151" s="2">
        <v>6.0</v>
      </c>
      <c r="Q151" s="2" t="s">
        <v>9317</v>
      </c>
    </row>
    <row r="152">
      <c r="A152" s="54">
        <v>45939.0</v>
      </c>
      <c r="B152" s="2" t="s">
        <v>178</v>
      </c>
      <c r="C152" s="2" t="s">
        <v>148</v>
      </c>
      <c r="D152" s="2">
        <v>0.0</v>
      </c>
      <c r="E152" s="53">
        <v>0.0</v>
      </c>
      <c r="F152" s="53">
        <v>0.0</v>
      </c>
      <c r="G152" s="53">
        <v>0.0</v>
      </c>
      <c r="H152" s="53">
        <v>0.0</v>
      </c>
      <c r="I152" s="53">
        <v>0.0</v>
      </c>
      <c r="J152" s="53">
        <v>0.019511074759041833</v>
      </c>
      <c r="K152" s="53">
        <v>0.009755537379520916</v>
      </c>
      <c r="L152" s="94">
        <v>0.0</v>
      </c>
      <c r="M152" s="94">
        <v>3.806820382529193E-4</v>
      </c>
      <c r="N152" s="94">
        <v>9.517050956322983E-5</v>
      </c>
      <c r="O152" s="2" t="s">
        <v>9316</v>
      </c>
      <c r="P152" s="2">
        <v>7.0</v>
      </c>
      <c r="Q152" s="2" t="s">
        <v>9318</v>
      </c>
    </row>
    <row r="153">
      <c r="A153" s="54">
        <v>45939.0</v>
      </c>
      <c r="B153" s="2" t="s">
        <v>1876</v>
      </c>
      <c r="C153" s="2" t="s">
        <v>148</v>
      </c>
      <c r="D153" s="2">
        <v>0.0</v>
      </c>
      <c r="E153" s="53">
        <v>0.0</v>
      </c>
      <c r="F153" s="53">
        <v>0.0</v>
      </c>
      <c r="G153" s="53">
        <v>0.0</v>
      </c>
      <c r="H153" s="53">
        <v>0.0</v>
      </c>
      <c r="I153" s="53">
        <v>0.0</v>
      </c>
      <c r="J153" s="53">
        <v>5.905800834704288E-4</v>
      </c>
      <c r="K153" s="53">
        <v>2.952900417352144E-4</v>
      </c>
      <c r="L153" s="94">
        <v>0.0</v>
      </c>
      <c r="M153" s="94">
        <v>3.487848349919386E-7</v>
      </c>
      <c r="N153" s="94">
        <v>8.719620874798466E-8</v>
      </c>
      <c r="O153" s="2" t="s">
        <v>9316</v>
      </c>
      <c r="P153" s="2">
        <v>8.0</v>
      </c>
      <c r="Q153" s="2" t="s">
        <v>9318</v>
      </c>
    </row>
    <row r="154">
      <c r="A154" s="54">
        <v>45939.0</v>
      </c>
      <c r="B154" s="2" t="s">
        <v>687</v>
      </c>
      <c r="C154" s="2" t="s">
        <v>148</v>
      </c>
      <c r="D154" s="2">
        <v>0.0</v>
      </c>
      <c r="E154" s="53">
        <v>0.0</v>
      </c>
      <c r="F154" s="53">
        <v>0.0</v>
      </c>
      <c r="G154" s="53">
        <v>0.0</v>
      </c>
      <c r="H154" s="53">
        <v>0.0</v>
      </c>
      <c r="I154" s="53">
        <v>0.0</v>
      </c>
      <c r="J154" s="53">
        <v>0.004100599998249357</v>
      </c>
      <c r="K154" s="53">
        <v>0.0020502999991246786</v>
      </c>
      <c r="L154" s="94">
        <v>0.0</v>
      </c>
      <c r="M154" s="94">
        <v>1.6814920345642628E-5</v>
      </c>
      <c r="N154" s="94">
        <v>4.203730086410657E-6</v>
      </c>
      <c r="O154" s="2" t="s">
        <v>9316</v>
      </c>
      <c r="P154" s="2">
        <v>9.0</v>
      </c>
      <c r="Q154" s="2" t="s">
        <v>9318</v>
      </c>
    </row>
    <row r="155">
      <c r="A155" s="54">
        <v>45939.0</v>
      </c>
      <c r="B155" s="2" t="s">
        <v>301</v>
      </c>
      <c r="C155" s="2" t="s">
        <v>148</v>
      </c>
      <c r="D155" s="2">
        <v>0.0</v>
      </c>
      <c r="E155" s="53">
        <v>0.0</v>
      </c>
      <c r="F155" s="53">
        <v>0.0</v>
      </c>
      <c r="G155" s="53">
        <v>0.0</v>
      </c>
      <c r="H155" s="53">
        <v>0.0</v>
      </c>
      <c r="I155" s="53">
        <v>0.0</v>
      </c>
      <c r="J155" s="53">
        <v>0.016</v>
      </c>
      <c r="K155" s="53">
        <v>0.008</v>
      </c>
      <c r="L155" s="94">
        <v>0.0</v>
      </c>
      <c r="M155" s="94">
        <v>3.0E-4</v>
      </c>
      <c r="N155" s="94">
        <v>1.0E-4</v>
      </c>
      <c r="O155" s="2" t="s">
        <v>9316</v>
      </c>
      <c r="P155" s="2">
        <v>10.0</v>
      </c>
      <c r="Q155" s="2" t="s">
        <v>9317</v>
      </c>
    </row>
    <row r="156">
      <c r="A156" s="54">
        <v>45939.0</v>
      </c>
      <c r="B156" s="2" t="s">
        <v>450</v>
      </c>
      <c r="C156" s="2" t="s">
        <v>148</v>
      </c>
      <c r="D156" s="2">
        <v>0.0</v>
      </c>
      <c r="E156" s="53">
        <v>0.0</v>
      </c>
      <c r="F156" s="53">
        <v>0.0</v>
      </c>
      <c r="G156" s="53">
        <v>0.0</v>
      </c>
      <c r="H156" s="53">
        <v>0.0</v>
      </c>
      <c r="I156" s="53">
        <v>0.0</v>
      </c>
      <c r="J156" s="53">
        <v>0.011670289874627126</v>
      </c>
      <c r="K156" s="53">
        <v>0.005835144937313563</v>
      </c>
      <c r="L156" s="94">
        <v>0.0</v>
      </c>
      <c r="M156" s="94">
        <v>1.3619566575782442E-4</v>
      </c>
      <c r="N156" s="94">
        <v>3.4048916439456105E-5</v>
      </c>
      <c r="O156" s="2" t="s">
        <v>9316</v>
      </c>
      <c r="P156" s="2">
        <v>11.0</v>
      </c>
      <c r="Q156" s="2" t="s">
        <v>9318</v>
      </c>
    </row>
    <row r="157">
      <c r="A157" s="54">
        <v>45939.0</v>
      </c>
      <c r="B157" s="2" t="s">
        <v>1189</v>
      </c>
      <c r="C157" s="2" t="s">
        <v>148</v>
      </c>
      <c r="D157" s="2">
        <v>0.0</v>
      </c>
      <c r="E157" s="53">
        <v>0.0</v>
      </c>
      <c r="F157" s="53">
        <v>0.0</v>
      </c>
      <c r="G157" s="53">
        <v>0.0</v>
      </c>
      <c r="H157" s="53">
        <v>0.0</v>
      </c>
      <c r="I157" s="53">
        <v>0.0</v>
      </c>
      <c r="J157" s="53">
        <v>0.011095304449184929</v>
      </c>
      <c r="K157" s="53">
        <v>0.0055476522245924646</v>
      </c>
      <c r="L157" s="94">
        <v>0.0</v>
      </c>
      <c r="M157" s="94">
        <v>1.231057808201029E-4</v>
      </c>
      <c r="N157" s="94">
        <v>3.077644520502572E-5</v>
      </c>
      <c r="O157" s="2" t="s">
        <v>9319</v>
      </c>
      <c r="P157" s="2">
        <v>99.0</v>
      </c>
      <c r="Q157" s="2" t="s">
        <v>9320</v>
      </c>
    </row>
    <row r="158">
      <c r="A158" s="54">
        <v>45940.0</v>
      </c>
      <c r="B158" s="2" t="s">
        <v>194</v>
      </c>
      <c r="C158" s="2" t="s">
        <v>196</v>
      </c>
      <c r="D158" s="2">
        <v>1.0</v>
      </c>
      <c r="E158" s="53">
        <v>0.029</v>
      </c>
      <c r="F158" s="53">
        <v>0.061</v>
      </c>
      <c r="G158" s="53">
        <v>0.076</v>
      </c>
      <c r="H158" s="53">
        <v>0.084</v>
      </c>
      <c r="I158" s="53">
        <v>0.092</v>
      </c>
      <c r="J158" s="53">
        <v>0.069</v>
      </c>
      <c r="K158" s="53">
        <v>0.072</v>
      </c>
      <c r="L158" s="94">
        <v>0.8538</v>
      </c>
      <c r="M158" s="94">
        <v>0.8668</v>
      </c>
      <c r="N158" s="94">
        <v>0.8612</v>
      </c>
      <c r="O158" s="2" t="s">
        <v>9316</v>
      </c>
      <c r="P158" s="2">
        <v>1.0</v>
      </c>
      <c r="Q158" s="2" t="s">
        <v>9317</v>
      </c>
    </row>
    <row r="159">
      <c r="A159" s="54">
        <v>45940.0</v>
      </c>
      <c r="B159" s="2" t="s">
        <v>145</v>
      </c>
      <c r="C159" s="2" t="s">
        <v>196</v>
      </c>
      <c r="D159" s="2">
        <v>0.0</v>
      </c>
      <c r="E159" s="53">
        <v>0.07</v>
      </c>
      <c r="F159" s="53">
        <v>0.093</v>
      </c>
      <c r="G159" s="53">
        <v>0.1</v>
      </c>
      <c r="H159" s="53">
        <v>0.103</v>
      </c>
      <c r="I159" s="53">
        <v>0.106</v>
      </c>
      <c r="J159" s="53">
        <v>0.04</v>
      </c>
      <c r="K159" s="53">
        <v>0.07</v>
      </c>
      <c r="L159" s="94">
        <v>0.01</v>
      </c>
      <c r="M159" s="94">
        <v>0.0016</v>
      </c>
      <c r="N159" s="94">
        <v>0.0049</v>
      </c>
      <c r="O159" s="2" t="s">
        <v>9316</v>
      </c>
      <c r="P159" s="2">
        <v>2.0</v>
      </c>
      <c r="Q159" s="2" t="s">
        <v>9317</v>
      </c>
    </row>
    <row r="160">
      <c r="A160" s="54">
        <v>45940.0</v>
      </c>
      <c r="B160" s="2" t="s">
        <v>1801</v>
      </c>
      <c r="C160" s="2" t="s">
        <v>196</v>
      </c>
      <c r="D160" s="2">
        <v>0.0</v>
      </c>
      <c r="E160" s="53">
        <v>0.0</v>
      </c>
      <c r="F160" s="53">
        <v>0.0</v>
      </c>
      <c r="G160" s="53">
        <v>0.0</v>
      </c>
      <c r="H160" s="53">
        <v>0.0</v>
      </c>
      <c r="I160" s="53">
        <v>0.0</v>
      </c>
      <c r="J160" s="53">
        <v>0.0</v>
      </c>
      <c r="K160" s="53">
        <v>0.0</v>
      </c>
      <c r="L160" s="94">
        <v>0.0</v>
      </c>
      <c r="M160" s="94">
        <v>0.0</v>
      </c>
      <c r="N160" s="94">
        <v>0.0</v>
      </c>
      <c r="O160" s="2" t="s">
        <v>9316</v>
      </c>
      <c r="P160" s="2">
        <v>3.0</v>
      </c>
      <c r="Q160" s="2" t="s">
        <v>9318</v>
      </c>
    </row>
    <row r="161">
      <c r="A161" s="54">
        <v>45940.0</v>
      </c>
      <c r="B161" s="2" t="s">
        <v>932</v>
      </c>
      <c r="C161" s="2" t="s">
        <v>196</v>
      </c>
      <c r="D161" s="2">
        <v>1.0</v>
      </c>
      <c r="E161" s="53">
        <v>0.0</v>
      </c>
      <c r="F161" s="53">
        <v>0.0</v>
      </c>
      <c r="G161" s="53">
        <v>0.0</v>
      </c>
      <c r="H161" s="53">
        <v>0.0</v>
      </c>
      <c r="I161" s="53">
        <v>0.0</v>
      </c>
      <c r="J161" s="53">
        <v>0.01696321554501417</v>
      </c>
      <c r="K161" s="53">
        <v>0.008481607772507085</v>
      </c>
      <c r="L161" s="94">
        <v>1.0</v>
      </c>
      <c r="M161" s="94">
        <v>0.9663613195915983</v>
      </c>
      <c r="N161" s="94">
        <v>0.9831087221253926</v>
      </c>
      <c r="O161" s="2" t="s">
        <v>9316</v>
      </c>
      <c r="P161" s="2">
        <v>4.0</v>
      </c>
      <c r="Q161" s="2" t="s">
        <v>9318</v>
      </c>
    </row>
    <row r="162">
      <c r="A162" s="54">
        <v>45940.0</v>
      </c>
      <c r="B162" s="2" t="s">
        <v>515</v>
      </c>
      <c r="C162" s="2" t="s">
        <v>196</v>
      </c>
      <c r="D162" s="2">
        <v>0.0</v>
      </c>
      <c r="E162" s="53">
        <v>0.0</v>
      </c>
      <c r="F162" s="53">
        <v>0.0</v>
      </c>
      <c r="G162" s="53">
        <v>0.0</v>
      </c>
      <c r="H162" s="53">
        <v>0.0</v>
      </c>
      <c r="I162" s="53">
        <v>0.0</v>
      </c>
      <c r="J162" s="53">
        <v>0.0</v>
      </c>
      <c r="K162" s="53">
        <v>0.0</v>
      </c>
      <c r="L162" s="94">
        <v>0.0</v>
      </c>
      <c r="M162" s="94">
        <v>0.0</v>
      </c>
      <c r="N162" s="94">
        <v>0.0</v>
      </c>
      <c r="O162" s="2" t="s">
        <v>9316</v>
      </c>
      <c r="P162" s="2">
        <v>5.0</v>
      </c>
      <c r="Q162" s="2" t="s">
        <v>9318</v>
      </c>
    </row>
    <row r="163">
      <c r="A163" s="54">
        <v>45940.0</v>
      </c>
      <c r="B163" s="2" t="s">
        <v>229</v>
      </c>
      <c r="C163" s="2" t="s">
        <v>196</v>
      </c>
      <c r="D163" s="2">
        <v>0.0</v>
      </c>
      <c r="E163" s="53">
        <v>0.0</v>
      </c>
      <c r="F163" s="53">
        <v>0.0</v>
      </c>
      <c r="G163" s="53">
        <v>0.0</v>
      </c>
      <c r="H163" s="53">
        <v>0.0</v>
      </c>
      <c r="I163" s="53">
        <v>0.0</v>
      </c>
      <c r="J163" s="53">
        <v>0.057318861825878774</v>
      </c>
      <c r="K163" s="53">
        <v>0.028659430912939387</v>
      </c>
      <c r="L163" s="94">
        <v>0.0</v>
      </c>
      <c r="M163" s="94">
        <v>0.003285451921014183</v>
      </c>
      <c r="N163" s="94">
        <v>8.213629802535457E-4</v>
      </c>
      <c r="O163" s="2" t="s">
        <v>9316</v>
      </c>
      <c r="P163" s="2">
        <v>6.0</v>
      </c>
      <c r="Q163" s="2" t="s">
        <v>9317</v>
      </c>
    </row>
    <row r="164">
      <c r="A164" s="54">
        <v>45940.0</v>
      </c>
      <c r="B164" s="2" t="s">
        <v>178</v>
      </c>
      <c r="C164" s="2" t="s">
        <v>196</v>
      </c>
      <c r="D164" s="2">
        <v>0.0</v>
      </c>
      <c r="E164" s="53">
        <v>0.0</v>
      </c>
      <c r="F164" s="53">
        <v>0.0</v>
      </c>
      <c r="G164" s="53">
        <v>0.0</v>
      </c>
      <c r="H164" s="53">
        <v>0.0</v>
      </c>
      <c r="I164" s="53">
        <v>0.0</v>
      </c>
      <c r="J164" s="53">
        <v>0.019275485420030363</v>
      </c>
      <c r="K164" s="53">
        <v>0.009637742710015182</v>
      </c>
      <c r="L164" s="94">
        <v>0.0</v>
      </c>
      <c r="M164" s="94">
        <v>3.715443381778031E-4</v>
      </c>
      <c r="N164" s="94">
        <v>9.288608454445078E-5</v>
      </c>
      <c r="O164" s="2" t="s">
        <v>9316</v>
      </c>
      <c r="P164" s="2">
        <v>7.0</v>
      </c>
      <c r="Q164" s="2" t="s">
        <v>9318</v>
      </c>
    </row>
    <row r="165">
      <c r="A165" s="54">
        <v>45940.0</v>
      </c>
      <c r="B165" s="2" t="s">
        <v>1876</v>
      </c>
      <c r="C165" s="2" t="s">
        <v>196</v>
      </c>
      <c r="D165" s="2">
        <v>0.0</v>
      </c>
      <c r="E165" s="53">
        <v>6.349156762590879E-5</v>
      </c>
      <c r="F165" s="53">
        <v>0.0016258884854932999</v>
      </c>
      <c r="G165" s="53">
        <v>0.004200807819539933</v>
      </c>
      <c r="H165" s="53">
        <v>0.006481641704593959</v>
      </c>
      <c r="I165" s="53">
        <v>0.00967430361995825</v>
      </c>
      <c r="J165" s="53">
        <v>5.860491213340084E-4</v>
      </c>
      <c r="K165" s="53">
        <v>0.002393428470436971</v>
      </c>
      <c r="L165" s="94">
        <v>1.7646786336707848E-5</v>
      </c>
      <c r="M165" s="94">
        <v>3.4345357261636333E-7</v>
      </c>
      <c r="N165" s="94">
        <v>5.728499843098259E-6</v>
      </c>
      <c r="O165" s="2" t="s">
        <v>9316</v>
      </c>
      <c r="P165" s="2">
        <v>8.0</v>
      </c>
      <c r="Q165" s="2" t="s">
        <v>9318</v>
      </c>
    </row>
    <row r="166">
      <c r="A166" s="54">
        <v>45940.0</v>
      </c>
      <c r="B166" s="2" t="s">
        <v>687</v>
      </c>
      <c r="C166" s="2" t="s">
        <v>196</v>
      </c>
      <c r="D166" s="2">
        <v>0.0</v>
      </c>
      <c r="E166" s="53">
        <v>0.009825778870935668</v>
      </c>
      <c r="F166" s="53">
        <v>0.02331061783884803</v>
      </c>
      <c r="G166" s="53">
        <v>0.02916764892616612</v>
      </c>
      <c r="H166" s="53">
        <v>0.032027788174196506</v>
      </c>
      <c r="I166" s="53">
        <v>0.03464195197025851</v>
      </c>
      <c r="J166" s="53">
        <v>0.004069139974708614</v>
      </c>
      <c r="K166" s="53">
        <v>0.016618394450437366</v>
      </c>
      <c r="L166" s="94">
        <v>8.507517438800797E-4</v>
      </c>
      <c r="M166" s="94">
        <v>1.6557900133771625E-5</v>
      </c>
      <c r="N166" s="94">
        <v>2.7617103411032743E-4</v>
      </c>
      <c r="O166" s="2" t="s">
        <v>9316</v>
      </c>
      <c r="P166" s="2">
        <v>9.0</v>
      </c>
      <c r="Q166" s="2" t="s">
        <v>9318</v>
      </c>
    </row>
    <row r="167">
      <c r="A167" s="54">
        <v>45940.0</v>
      </c>
      <c r="B167" s="2" t="s">
        <v>301</v>
      </c>
      <c r="C167" s="2" t="s">
        <v>196</v>
      </c>
      <c r="D167" s="2">
        <v>0.0</v>
      </c>
      <c r="E167" s="53">
        <v>0.0</v>
      </c>
      <c r="F167" s="53">
        <v>0.0</v>
      </c>
      <c r="G167" s="53">
        <v>0.0</v>
      </c>
      <c r="H167" s="53">
        <v>0.0</v>
      </c>
      <c r="I167" s="53">
        <v>0.0</v>
      </c>
      <c r="J167" s="53">
        <v>0.016</v>
      </c>
      <c r="K167" s="53">
        <v>0.008</v>
      </c>
      <c r="L167" s="94">
        <v>0.0</v>
      </c>
      <c r="M167" s="94">
        <v>2.0E-4</v>
      </c>
      <c r="N167" s="94">
        <v>1.0E-4</v>
      </c>
      <c r="O167" s="2" t="s">
        <v>9316</v>
      </c>
      <c r="P167" s="2">
        <v>10.0</v>
      </c>
      <c r="Q167" s="2" t="s">
        <v>9317</v>
      </c>
    </row>
    <row r="168">
      <c r="A168" s="54">
        <v>45940.0</v>
      </c>
      <c r="B168" s="2" t="s">
        <v>450</v>
      </c>
      <c r="C168" s="2" t="s">
        <v>196</v>
      </c>
      <c r="D168" s="2">
        <v>0.0</v>
      </c>
      <c r="E168" s="53">
        <v>0.15792547077026028</v>
      </c>
      <c r="F168" s="53">
        <v>0.10131678130178111</v>
      </c>
      <c r="G168" s="53">
        <v>0.08450564291923589</v>
      </c>
      <c r="H168" s="53">
        <v>0.07664335583474088</v>
      </c>
      <c r="I168" s="53">
        <v>0.06918246062744061</v>
      </c>
      <c r="J168" s="53">
        <v>0.011529375244777663</v>
      </c>
      <c r="K168" s="53">
        <v>0.048017509082006776</v>
      </c>
      <c r="L168" s="94">
        <v>0.0071412036851934025</v>
      </c>
      <c r="M168" s="94">
        <v>1.32926493534892E-4</v>
      </c>
      <c r="N168" s="94">
        <v>0.0023056811784406034</v>
      </c>
      <c r="O168" s="2" t="s">
        <v>9316</v>
      </c>
      <c r="P168" s="2">
        <v>11.0</v>
      </c>
      <c r="Q168" s="2" t="s">
        <v>9318</v>
      </c>
    </row>
    <row r="169">
      <c r="A169" s="54">
        <v>45940.0</v>
      </c>
      <c r="B169" s="2" t="s">
        <v>1189</v>
      </c>
      <c r="C169" s="2" t="s">
        <v>196</v>
      </c>
      <c r="D169" s="2">
        <v>0.0</v>
      </c>
      <c r="E169" s="53">
        <v>0.0</v>
      </c>
      <c r="F169" s="53">
        <v>0.0</v>
      </c>
      <c r="G169" s="53">
        <v>0.0</v>
      </c>
      <c r="H169" s="53">
        <v>0.0</v>
      </c>
      <c r="I169" s="53">
        <v>0.0</v>
      </c>
      <c r="J169" s="53">
        <v>0.010961332565339673</v>
      </c>
      <c r="K169" s="53">
        <v>0.005480666282669837</v>
      </c>
      <c r="L169" s="94">
        <v>0.0</v>
      </c>
      <c r="M169" s="94">
        <v>1.2015081160797602E-4</v>
      </c>
      <c r="N169" s="94">
        <v>3.0037702901994006E-5</v>
      </c>
      <c r="O169" s="2" t="s">
        <v>9319</v>
      </c>
      <c r="P169" s="2">
        <v>99.0</v>
      </c>
      <c r="Q169" s="2" t="s">
        <v>9320</v>
      </c>
    </row>
    <row r="170">
      <c r="A170" s="54">
        <v>45941.0</v>
      </c>
      <c r="B170" s="2" t="s">
        <v>194</v>
      </c>
      <c r="C170" s="2" t="s">
        <v>288</v>
      </c>
      <c r="D170" s="2">
        <v>0.0</v>
      </c>
      <c r="E170" s="53">
        <v>0.114</v>
      </c>
      <c r="F170" s="53">
        <v>0.086</v>
      </c>
      <c r="G170" s="53">
        <v>0.076</v>
      </c>
      <c r="H170" s="53">
        <v>0.071</v>
      </c>
      <c r="I170" s="53">
        <v>0.066</v>
      </c>
      <c r="J170" s="53">
        <v>0.08</v>
      </c>
      <c r="K170" s="53">
        <v>0.078</v>
      </c>
      <c r="L170" s="94">
        <v>0.0058</v>
      </c>
      <c r="M170" s="94">
        <v>0.0064</v>
      </c>
      <c r="N170" s="94">
        <v>0.0061</v>
      </c>
      <c r="O170" s="2" t="s">
        <v>9316</v>
      </c>
      <c r="P170" s="2">
        <v>1.0</v>
      </c>
      <c r="Q170" s="2" t="s">
        <v>9317</v>
      </c>
    </row>
    <row r="171">
      <c r="A171" s="54">
        <v>45941.0</v>
      </c>
      <c r="B171" s="2" t="s">
        <v>145</v>
      </c>
      <c r="C171" s="2" t="s">
        <v>288</v>
      </c>
      <c r="D171" s="2">
        <v>0.0</v>
      </c>
      <c r="E171" s="53">
        <v>0.139</v>
      </c>
      <c r="F171" s="53">
        <v>0.15</v>
      </c>
      <c r="G171" s="53">
        <v>0.155</v>
      </c>
      <c r="H171" s="53">
        <v>0.158</v>
      </c>
      <c r="I171" s="53">
        <v>0.16</v>
      </c>
      <c r="J171" s="53">
        <v>0.04</v>
      </c>
      <c r="K171" s="53">
        <v>0.097</v>
      </c>
      <c r="L171" s="94">
        <v>0.024</v>
      </c>
      <c r="M171" s="94">
        <v>0.0016</v>
      </c>
      <c r="N171" s="94">
        <v>0.0094</v>
      </c>
      <c r="O171" s="2" t="s">
        <v>9316</v>
      </c>
      <c r="P171" s="2">
        <v>2.0</v>
      </c>
      <c r="Q171" s="2" t="s">
        <v>9317</v>
      </c>
    </row>
    <row r="172">
      <c r="A172" s="54">
        <v>45941.0</v>
      </c>
      <c r="B172" s="2" t="s">
        <v>1801</v>
      </c>
      <c r="C172" s="2" t="s">
        <v>288</v>
      </c>
      <c r="D172" s="2">
        <v>0.0</v>
      </c>
      <c r="E172" s="53">
        <v>0.0</v>
      </c>
      <c r="F172" s="53">
        <v>0.0</v>
      </c>
      <c r="G172" s="53">
        <v>0.0</v>
      </c>
      <c r="H172" s="53">
        <v>0.0</v>
      </c>
      <c r="I172" s="53">
        <v>0.0</v>
      </c>
      <c r="J172" s="53">
        <v>0.0</v>
      </c>
      <c r="K172" s="53">
        <v>0.0</v>
      </c>
      <c r="L172" s="94">
        <v>0.0</v>
      </c>
      <c r="M172" s="94">
        <v>0.0</v>
      </c>
      <c r="N172" s="94">
        <v>0.0</v>
      </c>
      <c r="O172" s="2" t="s">
        <v>9316</v>
      </c>
      <c r="P172" s="2">
        <v>3.0</v>
      </c>
      <c r="Q172" s="2" t="s">
        <v>9318</v>
      </c>
    </row>
    <row r="173">
      <c r="A173" s="54">
        <v>45941.0</v>
      </c>
      <c r="B173" s="2" t="s">
        <v>932</v>
      </c>
      <c r="C173" s="2" t="s">
        <v>288</v>
      </c>
      <c r="D173" s="2">
        <v>0.0</v>
      </c>
      <c r="E173" s="53">
        <v>0.07034779973546726</v>
      </c>
      <c r="F173" s="53">
        <v>0.06762083878892339</v>
      </c>
      <c r="G173" s="53">
        <v>0.06453844387768458</v>
      </c>
      <c r="H173" s="53">
        <v>0.06261438174331976</v>
      </c>
      <c r="I173" s="53">
        <v>0.06045919973030761</v>
      </c>
      <c r="J173" s="53">
        <v>0.028781008704336034</v>
      </c>
      <c r="K173" s="53">
        <v>0.046659726291010305</v>
      </c>
      <c r="L173" s="94">
        <v>0.004165210738153042</v>
      </c>
      <c r="M173" s="94">
        <v>8.283464620390666E-4</v>
      </c>
      <c r="N173" s="94">
        <v>0.002177130057551998</v>
      </c>
      <c r="O173" s="2" t="s">
        <v>9316</v>
      </c>
      <c r="P173" s="2">
        <v>4.0</v>
      </c>
      <c r="Q173" s="2" t="s">
        <v>9318</v>
      </c>
    </row>
    <row r="174">
      <c r="A174" s="54">
        <v>45941.0</v>
      </c>
      <c r="B174" s="2" t="s">
        <v>515</v>
      </c>
      <c r="C174" s="2" t="s">
        <v>288</v>
      </c>
      <c r="D174" s="2">
        <v>0.0</v>
      </c>
      <c r="E174" s="53">
        <v>0.0</v>
      </c>
      <c r="F174" s="53">
        <v>0.0</v>
      </c>
      <c r="G174" s="53">
        <v>0.0</v>
      </c>
      <c r="H174" s="53">
        <v>0.0</v>
      </c>
      <c r="I174" s="53">
        <v>0.0</v>
      </c>
      <c r="J174" s="53">
        <v>0.0</v>
      </c>
      <c r="K174" s="53">
        <v>0.0</v>
      </c>
      <c r="L174" s="94">
        <v>0.0</v>
      </c>
      <c r="M174" s="94">
        <v>0.0</v>
      </c>
      <c r="N174" s="94">
        <v>0.0</v>
      </c>
      <c r="O174" s="2" t="s">
        <v>9316</v>
      </c>
      <c r="P174" s="2">
        <v>5.0</v>
      </c>
      <c r="Q174" s="2" t="s">
        <v>9318</v>
      </c>
    </row>
    <row r="175">
      <c r="A175" s="54">
        <v>45941.0</v>
      </c>
      <c r="B175" s="2" t="s">
        <v>229</v>
      </c>
      <c r="C175" s="2" t="s">
        <v>288</v>
      </c>
      <c r="D175" s="2">
        <v>0.0</v>
      </c>
      <c r="E175" s="53">
        <v>0.0</v>
      </c>
      <c r="F175" s="53">
        <v>0.0</v>
      </c>
      <c r="G175" s="53">
        <v>0.0</v>
      </c>
      <c r="H175" s="53">
        <v>0.0</v>
      </c>
      <c r="I175" s="53">
        <v>0.0</v>
      </c>
      <c r="J175" s="53">
        <v>0.0566297905073914</v>
      </c>
      <c r="K175" s="53">
        <v>0.0283148952536957</v>
      </c>
      <c r="L175" s="94">
        <v>0.0</v>
      </c>
      <c r="M175" s="94">
        <v>0.003206933172911037</v>
      </c>
      <c r="N175" s="94">
        <v>8.017332932277592E-4</v>
      </c>
      <c r="O175" s="2" t="s">
        <v>9316</v>
      </c>
      <c r="P175" s="2">
        <v>6.0</v>
      </c>
      <c r="Q175" s="2" t="s">
        <v>9317</v>
      </c>
    </row>
    <row r="176">
      <c r="A176" s="54">
        <v>45941.0</v>
      </c>
      <c r="B176" s="2" t="s">
        <v>178</v>
      </c>
      <c r="C176" s="2" t="s">
        <v>288</v>
      </c>
      <c r="D176" s="2">
        <v>0.0</v>
      </c>
      <c r="E176" s="53">
        <v>0.03133638230416053</v>
      </c>
      <c r="F176" s="53">
        <v>0.04513149529393094</v>
      </c>
      <c r="G176" s="53">
        <v>0.049289143236669254</v>
      </c>
      <c r="H176" s="53">
        <v>0.05115330296277378</v>
      </c>
      <c r="I176" s="53">
        <v>0.05283586040273595</v>
      </c>
      <c r="J176" s="53">
        <v>0.01904376092778185</v>
      </c>
      <c r="K176" s="53">
        <v>0.03416645208222555</v>
      </c>
      <c r="L176" s="94">
        <v>0.0024294196410048984</v>
      </c>
      <c r="M176" s="94">
        <v>3.6266483027451067E-4</v>
      </c>
      <c r="N176" s="94">
        <v>0.001167346447887015</v>
      </c>
      <c r="O176" s="2" t="s">
        <v>9316</v>
      </c>
      <c r="P176" s="2">
        <v>7.0</v>
      </c>
      <c r="Q176" s="2" t="s">
        <v>9318</v>
      </c>
    </row>
    <row r="177">
      <c r="A177" s="54">
        <v>45941.0</v>
      </c>
      <c r="B177" s="2" t="s">
        <v>1876</v>
      </c>
      <c r="C177" s="2" t="s">
        <v>288</v>
      </c>
      <c r="D177" s="2">
        <v>0.0</v>
      </c>
      <c r="E177" s="53">
        <v>0.0</v>
      </c>
      <c r="F177" s="53">
        <v>0.0</v>
      </c>
      <c r="G177" s="53">
        <v>0.0</v>
      </c>
      <c r="H177" s="53">
        <v>0.0</v>
      </c>
      <c r="I177" s="53">
        <v>0.0</v>
      </c>
      <c r="J177" s="53">
        <v>5.815529209825792E-4</v>
      </c>
      <c r="K177" s="53">
        <v>2.907764604912896E-4</v>
      </c>
      <c r="L177" s="94">
        <v>0.0</v>
      </c>
      <c r="M177" s="94">
        <v>3.3820379990337E-7</v>
      </c>
      <c r="N177" s="94">
        <v>8.45509499758425E-8</v>
      </c>
      <c r="O177" s="2" t="s">
        <v>9316</v>
      </c>
      <c r="P177" s="2">
        <v>8.0</v>
      </c>
      <c r="Q177" s="2" t="s">
        <v>9318</v>
      </c>
    </row>
    <row r="178">
      <c r="A178" s="54">
        <v>45941.0</v>
      </c>
      <c r="B178" s="2" t="s">
        <v>687</v>
      </c>
      <c r="C178" s="2" t="s">
        <v>288</v>
      </c>
      <c r="D178" s="2">
        <v>0.0</v>
      </c>
      <c r="E178" s="53">
        <v>0.0</v>
      </c>
      <c r="F178" s="53">
        <v>0.0</v>
      </c>
      <c r="G178" s="53">
        <v>0.0</v>
      </c>
      <c r="H178" s="53">
        <v>0.0</v>
      </c>
      <c r="I178" s="53">
        <v>0.0</v>
      </c>
      <c r="J178" s="53">
        <v>0.004037921314159045</v>
      </c>
      <c r="K178" s="53">
        <v>0.0020189606570795225</v>
      </c>
      <c r="L178" s="94">
        <v>0.0</v>
      </c>
      <c r="M178" s="94">
        <v>1.630480853933991E-5</v>
      </c>
      <c r="N178" s="94">
        <v>4.0762021348349775E-6</v>
      </c>
      <c r="O178" s="2" t="s">
        <v>9316</v>
      </c>
      <c r="P178" s="2">
        <v>9.0</v>
      </c>
      <c r="Q178" s="2" t="s">
        <v>9318</v>
      </c>
    </row>
    <row r="179">
      <c r="A179" s="54">
        <v>45941.0</v>
      </c>
      <c r="B179" s="2" t="s">
        <v>301</v>
      </c>
      <c r="C179" s="2" t="s">
        <v>288</v>
      </c>
      <c r="D179" s="2">
        <v>0.0</v>
      </c>
      <c r="E179" s="53">
        <v>0.0</v>
      </c>
      <c r="F179" s="53">
        <v>0.0</v>
      </c>
      <c r="G179" s="53">
        <v>0.0</v>
      </c>
      <c r="H179" s="53">
        <v>0.0</v>
      </c>
      <c r="I179" s="53">
        <v>0.0</v>
      </c>
      <c r="J179" s="53">
        <v>0.016</v>
      </c>
      <c r="K179" s="53">
        <v>0.008</v>
      </c>
      <c r="L179" s="94">
        <v>0.0</v>
      </c>
      <c r="M179" s="94">
        <v>2.0E-4</v>
      </c>
      <c r="N179" s="94">
        <v>1.0E-4</v>
      </c>
      <c r="O179" s="2" t="s">
        <v>9316</v>
      </c>
      <c r="P179" s="2">
        <v>10.0</v>
      </c>
      <c r="Q179" s="2" t="s">
        <v>9317</v>
      </c>
    </row>
    <row r="180">
      <c r="A180" s="54">
        <v>45941.0</v>
      </c>
      <c r="B180" s="2" t="s">
        <v>450</v>
      </c>
      <c r="C180" s="2" t="s">
        <v>288</v>
      </c>
      <c r="D180" s="2">
        <v>0.0</v>
      </c>
      <c r="E180" s="53">
        <v>0.0</v>
      </c>
      <c r="F180" s="53">
        <v>0.0</v>
      </c>
      <c r="G180" s="53">
        <v>0.0</v>
      </c>
      <c r="H180" s="53">
        <v>0.0</v>
      </c>
      <c r="I180" s="53">
        <v>0.0</v>
      </c>
      <c r="J180" s="53">
        <v>0.011390772321617946</v>
      </c>
      <c r="K180" s="53">
        <v>0.005695386160808973</v>
      </c>
      <c r="L180" s="94">
        <v>0.0</v>
      </c>
      <c r="M180" s="94">
        <v>1.297496940829375E-4</v>
      </c>
      <c r="N180" s="94">
        <v>3.2437423520734374E-5</v>
      </c>
      <c r="O180" s="2" t="s">
        <v>9316</v>
      </c>
      <c r="P180" s="2">
        <v>11.0</v>
      </c>
      <c r="Q180" s="2" t="s">
        <v>9318</v>
      </c>
    </row>
    <row r="181">
      <c r="A181" s="54">
        <v>45941.0</v>
      </c>
      <c r="B181" s="2" t="s">
        <v>1189</v>
      </c>
      <c r="C181" s="2" t="s">
        <v>288</v>
      </c>
      <c r="D181" s="2">
        <v>0.0</v>
      </c>
      <c r="E181" s="53">
        <v>0.026656831369150882</v>
      </c>
      <c r="F181" s="53">
        <v>0.041625508950340125</v>
      </c>
      <c r="G181" s="53">
        <v>0.0467022522282226</v>
      </c>
      <c r="H181" s="53">
        <v>0.04912624821544532</v>
      </c>
      <c r="I181" s="53">
        <v>0.05143065578794152</v>
      </c>
      <c r="J181" s="53">
        <v>0.010829558492328212</v>
      </c>
      <c r="K181" s="53">
        <v>0.028765905360275408</v>
      </c>
      <c r="L181" s="94">
        <v>0.0021811003631885227</v>
      </c>
      <c r="M181" s="94">
        <v>1.172793371387581E-4</v>
      </c>
      <c r="N181" s="94">
        <v>8.274773111963215E-4</v>
      </c>
      <c r="O181" s="2" t="s">
        <v>9319</v>
      </c>
      <c r="P181" s="2">
        <v>99.0</v>
      </c>
      <c r="Q181" s="2" t="s">
        <v>9320</v>
      </c>
    </row>
    <row r="182">
      <c r="A182" s="54">
        <v>45942.0</v>
      </c>
      <c r="B182" s="2" t="s">
        <v>194</v>
      </c>
      <c r="C182" s="2" t="s">
        <v>256</v>
      </c>
      <c r="D182" s="2">
        <v>0.0</v>
      </c>
      <c r="E182" s="53">
        <v>0.045</v>
      </c>
      <c r="F182" s="53">
        <v>0.071</v>
      </c>
      <c r="G182" s="53">
        <v>0.081</v>
      </c>
      <c r="H182" s="53">
        <v>0.087</v>
      </c>
      <c r="I182" s="53">
        <v>0.093</v>
      </c>
      <c r="J182" s="53">
        <v>0.079</v>
      </c>
      <c r="K182" s="53">
        <v>0.08</v>
      </c>
      <c r="L182" s="94">
        <v>0.0066</v>
      </c>
      <c r="M182" s="94">
        <v>0.0062</v>
      </c>
      <c r="N182" s="94">
        <v>0.0064</v>
      </c>
      <c r="O182" s="2" t="s">
        <v>9316</v>
      </c>
      <c r="P182" s="2">
        <v>1.0</v>
      </c>
      <c r="Q182" s="2" t="s">
        <v>9317</v>
      </c>
    </row>
    <row r="183">
      <c r="A183" s="54">
        <v>45942.0</v>
      </c>
      <c r="B183" s="2" t="s">
        <v>145</v>
      </c>
      <c r="C183" s="2" t="s">
        <v>256</v>
      </c>
      <c r="D183" s="2">
        <v>0.0</v>
      </c>
      <c r="E183" s="53">
        <v>0.0</v>
      </c>
      <c r="F183" s="53">
        <v>0.0</v>
      </c>
      <c r="G183" s="53">
        <v>0.0</v>
      </c>
      <c r="H183" s="53">
        <v>0.0</v>
      </c>
      <c r="I183" s="53">
        <v>0.0</v>
      </c>
      <c r="J183" s="53">
        <v>0.039</v>
      </c>
      <c r="K183" s="53">
        <v>0.02</v>
      </c>
      <c r="L183" s="94">
        <v>0.0</v>
      </c>
      <c r="M183" s="94">
        <v>0.0015</v>
      </c>
      <c r="N183" s="94">
        <v>4.0E-4</v>
      </c>
      <c r="O183" s="2" t="s">
        <v>9316</v>
      </c>
      <c r="P183" s="2">
        <v>2.0</v>
      </c>
      <c r="Q183" s="2" t="s">
        <v>9317</v>
      </c>
    </row>
    <row r="184">
      <c r="A184" s="54">
        <v>45942.0</v>
      </c>
      <c r="B184" s="2" t="s">
        <v>1801</v>
      </c>
      <c r="C184" s="2" t="s">
        <v>256</v>
      </c>
      <c r="D184" s="2">
        <v>0.0</v>
      </c>
      <c r="E184" s="53">
        <v>0.0</v>
      </c>
      <c r="F184" s="53">
        <v>0.0</v>
      </c>
      <c r="G184" s="53">
        <v>0.0</v>
      </c>
      <c r="H184" s="53">
        <v>0.0</v>
      </c>
      <c r="I184" s="53">
        <v>0.0</v>
      </c>
      <c r="J184" s="53">
        <v>0.0</v>
      </c>
      <c r="K184" s="53">
        <v>0.0</v>
      </c>
      <c r="L184" s="94">
        <v>0.0</v>
      </c>
      <c r="M184" s="94">
        <v>0.0</v>
      </c>
      <c r="N184" s="94">
        <v>0.0</v>
      </c>
      <c r="O184" s="2" t="s">
        <v>9316</v>
      </c>
      <c r="P184" s="2">
        <v>3.0</v>
      </c>
      <c r="Q184" s="2" t="s">
        <v>9318</v>
      </c>
    </row>
    <row r="185">
      <c r="A185" s="54">
        <v>45942.0</v>
      </c>
      <c r="B185" s="2" t="s">
        <v>932</v>
      </c>
      <c r="C185" s="2" t="s">
        <v>256</v>
      </c>
      <c r="D185" s="2">
        <v>0.0</v>
      </c>
      <c r="E185" s="53">
        <v>0.0</v>
      </c>
      <c r="F185" s="53">
        <v>0.0</v>
      </c>
      <c r="G185" s="53">
        <v>0.0</v>
      </c>
      <c r="H185" s="53">
        <v>0.0</v>
      </c>
      <c r="I185" s="53">
        <v>0.0</v>
      </c>
      <c r="J185" s="53">
        <v>0.028436509925683466</v>
      </c>
      <c r="K185" s="53">
        <v>0.014218254962841733</v>
      </c>
      <c r="L185" s="94">
        <v>0.0</v>
      </c>
      <c r="M185" s="94">
        <v>8.086350967534943E-4</v>
      </c>
      <c r="N185" s="94">
        <v>2.0215877418837356E-4</v>
      </c>
      <c r="O185" s="2" t="s">
        <v>9316</v>
      </c>
      <c r="P185" s="2">
        <v>4.0</v>
      </c>
      <c r="Q185" s="2" t="s">
        <v>9318</v>
      </c>
    </row>
    <row r="186">
      <c r="A186" s="54">
        <v>45942.0</v>
      </c>
      <c r="B186" s="2" t="s">
        <v>515</v>
      </c>
      <c r="C186" s="2" t="s">
        <v>256</v>
      </c>
      <c r="D186" s="2">
        <v>0.0</v>
      </c>
      <c r="E186" s="53">
        <v>0.0</v>
      </c>
      <c r="F186" s="53">
        <v>0.0</v>
      </c>
      <c r="G186" s="53">
        <v>0.0</v>
      </c>
      <c r="H186" s="53">
        <v>0.0</v>
      </c>
      <c r="I186" s="53">
        <v>0.0</v>
      </c>
      <c r="J186" s="53">
        <v>0.0</v>
      </c>
      <c r="K186" s="53">
        <v>0.0</v>
      </c>
      <c r="L186" s="94">
        <v>0.0</v>
      </c>
      <c r="M186" s="94">
        <v>0.0</v>
      </c>
      <c r="N186" s="94">
        <v>0.0</v>
      </c>
      <c r="O186" s="2" t="s">
        <v>9316</v>
      </c>
      <c r="P186" s="2">
        <v>5.0</v>
      </c>
      <c r="Q186" s="2" t="s">
        <v>9318</v>
      </c>
    </row>
    <row r="187">
      <c r="A187" s="54">
        <v>45942.0</v>
      </c>
      <c r="B187" s="2" t="s">
        <v>229</v>
      </c>
      <c r="C187" s="2" t="s">
        <v>256</v>
      </c>
      <c r="D187" s="2">
        <v>0.0</v>
      </c>
      <c r="E187" s="53">
        <v>0.0</v>
      </c>
      <c r="F187" s="53">
        <v>0.0</v>
      </c>
      <c r="G187" s="53">
        <v>0.0</v>
      </c>
      <c r="H187" s="53">
        <v>0.0</v>
      </c>
      <c r="I187" s="53">
        <v>0.0</v>
      </c>
      <c r="J187" s="53">
        <v>0.05595195138557466</v>
      </c>
      <c r="K187" s="53">
        <v>0.02797597569278733</v>
      </c>
      <c r="L187" s="94">
        <v>0.0</v>
      </c>
      <c r="M187" s="94">
        <v>0.0031306208638537105</v>
      </c>
      <c r="N187" s="94">
        <v>7.826552159634276E-4</v>
      </c>
      <c r="O187" s="2" t="s">
        <v>9316</v>
      </c>
      <c r="P187" s="2">
        <v>6.0</v>
      </c>
      <c r="Q187" s="2" t="s">
        <v>9317</v>
      </c>
    </row>
    <row r="188">
      <c r="A188" s="54">
        <v>45942.0</v>
      </c>
      <c r="B188" s="2" t="s">
        <v>178</v>
      </c>
      <c r="C188" s="2" t="s">
        <v>256</v>
      </c>
      <c r="D188" s="2">
        <v>0.0</v>
      </c>
      <c r="E188" s="53">
        <v>0.05047241238765564</v>
      </c>
      <c r="F188" s="53">
        <v>0.056194777195408815</v>
      </c>
      <c r="G188" s="53">
        <v>0.056143927884812886</v>
      </c>
      <c r="H188" s="53">
        <v>0.05568886254141761</v>
      </c>
      <c r="I188" s="53">
        <v>0.054946081771616424</v>
      </c>
      <c r="J188" s="53">
        <v>0.018815813657136544</v>
      </c>
      <c r="K188" s="53">
        <v>0.03747987077097471</v>
      </c>
      <c r="L188" s="94">
        <v>0.00315214063833507</v>
      </c>
      <c r="M188" s="94">
        <v>3.540348435800861E-4</v>
      </c>
      <c r="N188" s="94">
        <v>0.0014047407130089646</v>
      </c>
      <c r="O188" s="2" t="s">
        <v>9316</v>
      </c>
      <c r="P188" s="2">
        <v>7.0</v>
      </c>
      <c r="Q188" s="2" t="s">
        <v>9318</v>
      </c>
    </row>
    <row r="189">
      <c r="A189" s="54">
        <v>45942.0</v>
      </c>
      <c r="B189" s="2" t="s">
        <v>1876</v>
      </c>
      <c r="C189" s="2" t="s">
        <v>256</v>
      </c>
      <c r="D189" s="2">
        <v>0.0</v>
      </c>
      <c r="E189" s="53">
        <v>0.0</v>
      </c>
      <c r="F189" s="53">
        <v>0.0</v>
      </c>
      <c r="G189" s="53">
        <v>0.0</v>
      </c>
      <c r="H189" s="53">
        <v>0.0</v>
      </c>
      <c r="I189" s="53">
        <v>0.0</v>
      </c>
      <c r="J189" s="53">
        <v>5.770912157218585E-4</v>
      </c>
      <c r="K189" s="53">
        <v>2.8854560786092926E-4</v>
      </c>
      <c r="L189" s="94">
        <v>0.0</v>
      </c>
      <c r="M189" s="94">
        <v>3.3303427126333264E-7</v>
      </c>
      <c r="N189" s="94">
        <v>8.325856781583316E-8</v>
      </c>
      <c r="O189" s="2" t="s">
        <v>9316</v>
      </c>
      <c r="P189" s="2">
        <v>8.0</v>
      </c>
      <c r="Q189" s="2" t="s">
        <v>9318</v>
      </c>
    </row>
    <row r="190">
      <c r="A190" s="54">
        <v>45942.0</v>
      </c>
      <c r="B190" s="2" t="s">
        <v>687</v>
      </c>
      <c r="C190" s="2" t="s">
        <v>256</v>
      </c>
      <c r="D190" s="2">
        <v>0.0</v>
      </c>
      <c r="E190" s="53">
        <v>0.0</v>
      </c>
      <c r="F190" s="53">
        <v>0.0</v>
      </c>
      <c r="G190" s="53">
        <v>0.0</v>
      </c>
      <c r="H190" s="53">
        <v>0.0</v>
      </c>
      <c r="I190" s="53">
        <v>0.0</v>
      </c>
      <c r="J190" s="53">
        <v>0.004006942164850811</v>
      </c>
      <c r="K190" s="53">
        <v>0.0020034710824254056</v>
      </c>
      <c r="L190" s="94">
        <v>0.0</v>
      </c>
      <c r="M190" s="94">
        <v>1.6055585512459305E-5</v>
      </c>
      <c r="N190" s="94">
        <v>4.013896378114826E-6</v>
      </c>
      <c r="O190" s="2" t="s">
        <v>9316</v>
      </c>
      <c r="P190" s="2">
        <v>9.0</v>
      </c>
      <c r="Q190" s="2" t="s">
        <v>9318</v>
      </c>
    </row>
    <row r="191">
      <c r="A191" s="54">
        <v>45942.0</v>
      </c>
      <c r="B191" s="2" t="s">
        <v>301</v>
      </c>
      <c r="C191" s="2" t="s">
        <v>256</v>
      </c>
      <c r="D191" s="2">
        <v>0.0</v>
      </c>
      <c r="E191" s="53">
        <v>0.08199999999999999</v>
      </c>
      <c r="F191" s="53">
        <v>0.07200000000000001</v>
      </c>
      <c r="G191" s="53">
        <v>0.066</v>
      </c>
      <c r="H191" s="53">
        <v>0.063</v>
      </c>
      <c r="I191" s="53">
        <v>0.06</v>
      </c>
      <c r="J191" s="53">
        <v>0.015</v>
      </c>
      <c r="K191" s="53">
        <v>0.040999999999999995</v>
      </c>
      <c r="L191" s="94">
        <v>0.0044</v>
      </c>
      <c r="M191" s="94">
        <v>2.0E-4</v>
      </c>
      <c r="N191" s="94">
        <v>0.0017</v>
      </c>
      <c r="O191" s="2" t="s">
        <v>9316</v>
      </c>
      <c r="P191" s="2">
        <v>10.0</v>
      </c>
      <c r="Q191" s="2" t="s">
        <v>9317</v>
      </c>
    </row>
    <row r="192">
      <c r="A192" s="54">
        <v>45942.0</v>
      </c>
      <c r="B192" s="2" t="s">
        <v>450</v>
      </c>
      <c r="C192" s="2" t="s">
        <v>256</v>
      </c>
      <c r="D192" s="2">
        <v>0.0</v>
      </c>
      <c r="E192" s="53">
        <v>0.0</v>
      </c>
      <c r="F192" s="53">
        <v>0.0</v>
      </c>
      <c r="G192" s="53">
        <v>0.0</v>
      </c>
      <c r="H192" s="53">
        <v>0.0</v>
      </c>
      <c r="I192" s="53">
        <v>0.0</v>
      </c>
      <c r="J192" s="53">
        <v>0.01125442869332407</v>
      </c>
      <c r="K192" s="53">
        <v>0.005627214346662035</v>
      </c>
      <c r="L192" s="94">
        <v>0.0</v>
      </c>
      <c r="M192" s="94">
        <v>1.2666216521311615E-4</v>
      </c>
      <c r="N192" s="94">
        <v>3.166554130327904E-5</v>
      </c>
      <c r="O192" s="2" t="s">
        <v>9316</v>
      </c>
      <c r="P192" s="2">
        <v>11.0</v>
      </c>
      <c r="Q192" s="2" t="s">
        <v>9318</v>
      </c>
    </row>
    <row r="193">
      <c r="A193" s="54">
        <v>45942.0</v>
      </c>
      <c r="B193" s="2" t="s">
        <v>1189</v>
      </c>
      <c r="C193" s="2" t="s">
        <v>256</v>
      </c>
      <c r="D193" s="2">
        <v>0.0</v>
      </c>
      <c r="E193" s="53">
        <v>0.0</v>
      </c>
      <c r="F193" s="53">
        <v>0.0</v>
      </c>
      <c r="G193" s="53">
        <v>0.0</v>
      </c>
      <c r="H193" s="53">
        <v>0.0</v>
      </c>
      <c r="I193" s="53">
        <v>0.0</v>
      </c>
      <c r="J193" s="53">
        <v>0.010699932400613383</v>
      </c>
      <c r="K193" s="53">
        <v>0.005349966200306692</v>
      </c>
      <c r="L193" s="94">
        <v>0.0</v>
      </c>
      <c r="M193" s="94">
        <v>1.1448855337769608E-4</v>
      </c>
      <c r="N193" s="94">
        <v>2.862213834442402E-5</v>
      </c>
      <c r="O193" s="2" t="s">
        <v>9319</v>
      </c>
      <c r="P193" s="2">
        <v>99.0</v>
      </c>
      <c r="Q193" s="2" t="s">
        <v>9320</v>
      </c>
    </row>
    <row r="194">
      <c r="A194" s="54">
        <v>45943.0</v>
      </c>
      <c r="B194" s="2" t="s">
        <v>194</v>
      </c>
      <c r="C194" s="2" t="s">
        <v>180</v>
      </c>
      <c r="D194" s="2">
        <v>0.0</v>
      </c>
      <c r="E194" s="53">
        <v>0.04</v>
      </c>
      <c r="F194" s="53">
        <v>0.07</v>
      </c>
      <c r="G194" s="53">
        <v>0.082</v>
      </c>
      <c r="H194" s="53">
        <v>0.088</v>
      </c>
      <c r="I194" s="53">
        <v>0.094</v>
      </c>
      <c r="J194" s="53">
        <v>0.078</v>
      </c>
      <c r="K194" s="53">
        <v>0.08</v>
      </c>
      <c r="L194" s="94">
        <v>0.0067</v>
      </c>
      <c r="M194" s="94">
        <v>0.0061</v>
      </c>
      <c r="N194" s="94">
        <v>0.0064</v>
      </c>
      <c r="O194" s="2" t="s">
        <v>9316</v>
      </c>
      <c r="P194" s="2">
        <v>1.0</v>
      </c>
      <c r="Q194" s="2" t="s">
        <v>9317</v>
      </c>
    </row>
    <row r="195">
      <c r="A195" s="54">
        <v>45943.0</v>
      </c>
      <c r="B195" s="2" t="s">
        <v>145</v>
      </c>
      <c r="C195" s="2" t="s">
        <v>180</v>
      </c>
      <c r="D195" s="2">
        <v>0.0</v>
      </c>
      <c r="E195" s="53">
        <v>0.0</v>
      </c>
      <c r="F195" s="53">
        <v>0.0</v>
      </c>
      <c r="G195" s="53">
        <v>0.0</v>
      </c>
      <c r="H195" s="53">
        <v>0.0</v>
      </c>
      <c r="I195" s="53">
        <v>0.0</v>
      </c>
      <c r="J195" s="53">
        <v>0.039</v>
      </c>
      <c r="K195" s="53">
        <v>0.019</v>
      </c>
      <c r="L195" s="94">
        <v>0.0</v>
      </c>
      <c r="M195" s="94">
        <v>0.0015</v>
      </c>
      <c r="N195" s="94">
        <v>4.0E-4</v>
      </c>
      <c r="O195" s="2" t="s">
        <v>9316</v>
      </c>
      <c r="P195" s="2">
        <v>2.0</v>
      </c>
      <c r="Q195" s="2" t="s">
        <v>9317</v>
      </c>
    </row>
    <row r="196">
      <c r="A196" s="54">
        <v>45943.0</v>
      </c>
      <c r="B196" s="2" t="s">
        <v>1801</v>
      </c>
      <c r="C196" s="2" t="s">
        <v>180</v>
      </c>
      <c r="D196" s="2">
        <v>0.0</v>
      </c>
      <c r="E196" s="53">
        <v>0.0</v>
      </c>
      <c r="F196" s="53">
        <v>0.0</v>
      </c>
      <c r="G196" s="53">
        <v>0.0</v>
      </c>
      <c r="H196" s="53">
        <v>0.0</v>
      </c>
      <c r="I196" s="53">
        <v>0.0</v>
      </c>
      <c r="J196" s="53">
        <v>0.0</v>
      </c>
      <c r="K196" s="53">
        <v>0.0</v>
      </c>
      <c r="L196" s="94">
        <v>0.0</v>
      </c>
      <c r="M196" s="94">
        <v>0.0</v>
      </c>
      <c r="N196" s="94">
        <v>0.0</v>
      </c>
      <c r="O196" s="2" t="s">
        <v>9316</v>
      </c>
      <c r="P196" s="2">
        <v>3.0</v>
      </c>
      <c r="Q196" s="2" t="s">
        <v>9318</v>
      </c>
    </row>
    <row r="197">
      <c r="A197" s="54">
        <v>45943.0</v>
      </c>
      <c r="B197" s="2" t="s">
        <v>932</v>
      </c>
      <c r="C197" s="2" t="s">
        <v>180</v>
      </c>
      <c r="D197" s="2">
        <v>0.0</v>
      </c>
      <c r="E197" s="53">
        <v>0.05047241238765564</v>
      </c>
      <c r="F197" s="53">
        <v>0.056194777195408815</v>
      </c>
      <c r="G197" s="53">
        <v>0.056143927884812886</v>
      </c>
      <c r="H197" s="53">
        <v>0.05568886254141761</v>
      </c>
      <c r="I197" s="53">
        <v>0.054946081771616424</v>
      </c>
      <c r="J197" s="53">
        <v>0.028097591216835683</v>
      </c>
      <c r="K197" s="53">
        <v>0.04212075955082428</v>
      </c>
      <c r="L197" s="94">
        <v>0.00315214063833507</v>
      </c>
      <c r="M197" s="94">
        <v>7.894746321884017E-4</v>
      </c>
      <c r="N197" s="94">
        <v>0.001774158385138355</v>
      </c>
      <c r="O197" s="2" t="s">
        <v>9316</v>
      </c>
      <c r="P197" s="2">
        <v>4.0</v>
      </c>
      <c r="Q197" s="2" t="s">
        <v>9318</v>
      </c>
    </row>
    <row r="198">
      <c r="A198" s="54">
        <v>45943.0</v>
      </c>
      <c r="B198" s="2" t="s">
        <v>515</v>
      </c>
      <c r="C198" s="2" t="s">
        <v>180</v>
      </c>
      <c r="D198" s="2">
        <v>0.0</v>
      </c>
      <c r="E198" s="53">
        <v>0.0</v>
      </c>
      <c r="F198" s="53">
        <v>0.0</v>
      </c>
      <c r="G198" s="53">
        <v>0.0</v>
      </c>
      <c r="H198" s="53">
        <v>0.0</v>
      </c>
      <c r="I198" s="53">
        <v>0.0</v>
      </c>
      <c r="J198" s="53">
        <v>0.0</v>
      </c>
      <c r="K198" s="53">
        <v>0.0</v>
      </c>
      <c r="L198" s="94">
        <v>0.0</v>
      </c>
      <c r="M198" s="94">
        <v>0.0</v>
      </c>
      <c r="N198" s="94">
        <v>0.0</v>
      </c>
      <c r="O198" s="2" t="s">
        <v>9316</v>
      </c>
      <c r="P198" s="2">
        <v>5.0</v>
      </c>
      <c r="Q198" s="2" t="s">
        <v>9318</v>
      </c>
    </row>
    <row r="199">
      <c r="A199" s="54">
        <v>45943.0</v>
      </c>
      <c r="B199" s="2" t="s">
        <v>229</v>
      </c>
      <c r="C199" s="2" t="s">
        <v>180</v>
      </c>
      <c r="D199" s="2">
        <v>0.0</v>
      </c>
      <c r="E199" s="53">
        <v>0.0363227544218638</v>
      </c>
      <c r="F199" s="53">
        <v>0.06693174404330166</v>
      </c>
      <c r="G199" s="53">
        <v>0.0793530988474731</v>
      </c>
      <c r="H199" s="53">
        <v>0.08579383535204058</v>
      </c>
      <c r="I199" s="53">
        <v>0.09230557719536742</v>
      </c>
      <c r="J199" s="53">
        <v>0.05528509166296201</v>
      </c>
      <c r="K199" s="53">
        <v>0.06731909525521756</v>
      </c>
      <c r="L199" s="94">
        <v>0.006296914296696837</v>
      </c>
      <c r="M199" s="94">
        <v>0.003056441360182112</v>
      </c>
      <c r="N199" s="94">
        <v>0.004531860585981056</v>
      </c>
      <c r="O199" s="2" t="s">
        <v>9316</v>
      </c>
      <c r="P199" s="2">
        <v>6.0</v>
      </c>
      <c r="Q199" s="2" t="s">
        <v>9317</v>
      </c>
    </row>
    <row r="200">
      <c r="A200" s="54">
        <v>45943.0</v>
      </c>
      <c r="B200" s="2" t="s">
        <v>178</v>
      </c>
      <c r="C200" s="2" t="s">
        <v>180</v>
      </c>
      <c r="D200" s="2">
        <v>0.0</v>
      </c>
      <c r="E200" s="53">
        <v>0.008519427418831183</v>
      </c>
      <c r="F200" s="53">
        <v>0.02308735207588693</v>
      </c>
      <c r="G200" s="53">
        <v>0.031028080381160186</v>
      </c>
      <c r="H200" s="53">
        <v>0.03569500388193363</v>
      </c>
      <c r="I200" s="53">
        <v>0.04084724643880647</v>
      </c>
      <c r="J200" s="53">
        <v>0.018591558596045603</v>
      </c>
      <c r="K200" s="53">
        <v>0.024809819488602895</v>
      </c>
      <c r="L200" s="94">
        <v>9.627417721397377E-4</v>
      </c>
      <c r="M200" s="94">
        <v>3.456460510301971E-4</v>
      </c>
      <c r="N200" s="94">
        <v>6.1552714305706E-4</v>
      </c>
      <c r="O200" s="2" t="s">
        <v>9316</v>
      </c>
      <c r="P200" s="2">
        <v>7.0</v>
      </c>
      <c r="Q200" s="2" t="s">
        <v>9318</v>
      </c>
    </row>
    <row r="201">
      <c r="A201" s="54">
        <v>45943.0</v>
      </c>
      <c r="B201" s="2" t="s">
        <v>1876</v>
      </c>
      <c r="C201" s="2" t="s">
        <v>180</v>
      </c>
      <c r="D201" s="2">
        <v>0.0</v>
      </c>
      <c r="E201" s="53">
        <v>0.0</v>
      </c>
      <c r="F201" s="53">
        <v>0.0</v>
      </c>
      <c r="G201" s="53">
        <v>0.0</v>
      </c>
      <c r="H201" s="53">
        <v>0.0</v>
      </c>
      <c r="I201" s="53">
        <v>0.0</v>
      </c>
      <c r="J201" s="53">
        <v>5.726637409036572E-4</v>
      </c>
      <c r="K201" s="53">
        <v>2.863318704518286E-4</v>
      </c>
      <c r="L201" s="94">
        <v>0.0</v>
      </c>
      <c r="M201" s="94">
        <v>3.2794376014577097E-7</v>
      </c>
      <c r="N201" s="94">
        <v>8.198594003644274E-8</v>
      </c>
      <c r="O201" s="2" t="s">
        <v>9316</v>
      </c>
      <c r="P201" s="2">
        <v>8.0</v>
      </c>
      <c r="Q201" s="2" t="s">
        <v>9318</v>
      </c>
    </row>
    <row r="202">
      <c r="A202" s="54">
        <v>45943.0</v>
      </c>
      <c r="B202" s="2" t="s">
        <v>687</v>
      </c>
      <c r="C202" s="2" t="s">
        <v>180</v>
      </c>
      <c r="D202" s="2">
        <v>0.0</v>
      </c>
      <c r="E202" s="53">
        <v>0.0</v>
      </c>
      <c r="F202" s="53">
        <v>0.0</v>
      </c>
      <c r="G202" s="53">
        <v>0.0</v>
      </c>
      <c r="H202" s="53">
        <v>0.0</v>
      </c>
      <c r="I202" s="53">
        <v>0.0</v>
      </c>
      <c r="J202" s="53">
        <v>0.003976200689240798</v>
      </c>
      <c r="K202" s="53">
        <v>0.001988100344620399</v>
      </c>
      <c r="L202" s="94">
        <v>0.0</v>
      </c>
      <c r="M202" s="94">
        <v>1.5810171921119E-5</v>
      </c>
      <c r="N202" s="94">
        <v>3.95254298027975E-6</v>
      </c>
      <c r="O202" s="2" t="s">
        <v>9316</v>
      </c>
      <c r="P202" s="2">
        <v>9.0</v>
      </c>
      <c r="Q202" s="2" t="s">
        <v>9318</v>
      </c>
    </row>
    <row r="203">
      <c r="A203" s="54">
        <v>45943.0</v>
      </c>
      <c r="B203" s="2" t="s">
        <v>301</v>
      </c>
      <c r="C203" s="2" t="s">
        <v>180</v>
      </c>
      <c r="D203" s="2">
        <v>0.0</v>
      </c>
      <c r="E203" s="53">
        <v>0.0</v>
      </c>
      <c r="F203" s="53">
        <v>0.0</v>
      </c>
      <c r="G203" s="53">
        <v>0.0</v>
      </c>
      <c r="H203" s="53">
        <v>0.0</v>
      </c>
      <c r="I203" s="53">
        <v>0.0</v>
      </c>
      <c r="J203" s="53">
        <v>0.015</v>
      </c>
      <c r="K203" s="53">
        <v>0.008</v>
      </c>
      <c r="L203" s="94">
        <v>0.0</v>
      </c>
      <c r="M203" s="94">
        <v>2.0E-4</v>
      </c>
      <c r="N203" s="94">
        <v>1.0E-4</v>
      </c>
      <c r="O203" s="2" t="s">
        <v>9316</v>
      </c>
      <c r="P203" s="2">
        <v>10.0</v>
      </c>
      <c r="Q203" s="2" t="s">
        <v>9317</v>
      </c>
    </row>
    <row r="204">
      <c r="A204" s="54">
        <v>45943.0</v>
      </c>
      <c r="B204" s="2" t="s">
        <v>450</v>
      </c>
      <c r="C204" s="2" t="s">
        <v>180</v>
      </c>
      <c r="D204" s="2">
        <v>0.0</v>
      </c>
      <c r="E204" s="53">
        <v>0.0</v>
      </c>
      <c r="F204" s="53">
        <v>0.0</v>
      </c>
      <c r="G204" s="53">
        <v>0.0</v>
      </c>
      <c r="H204" s="53">
        <v>0.0</v>
      </c>
      <c r="I204" s="53">
        <v>0.0</v>
      </c>
      <c r="J204" s="53">
        <v>0.011120293511069662</v>
      </c>
      <c r="K204" s="53">
        <v>0.005560146755534831</v>
      </c>
      <c r="L204" s="94">
        <v>0.0</v>
      </c>
      <c r="M204" s="94">
        <v>1.2366092777233803E-4</v>
      </c>
      <c r="N204" s="94">
        <v>3.091523194308451E-5</v>
      </c>
      <c r="O204" s="2" t="s">
        <v>9316</v>
      </c>
      <c r="P204" s="2">
        <v>11.0</v>
      </c>
      <c r="Q204" s="2" t="s">
        <v>9318</v>
      </c>
    </row>
    <row r="205">
      <c r="A205" s="54">
        <v>45943.0</v>
      </c>
      <c r="B205" s="2" t="s">
        <v>1189</v>
      </c>
      <c r="C205" s="2" t="s">
        <v>180</v>
      </c>
      <c r="D205" s="2">
        <v>0.0</v>
      </c>
      <c r="E205" s="53">
        <v>0.0</v>
      </c>
      <c r="F205" s="53">
        <v>0.0</v>
      </c>
      <c r="G205" s="53">
        <v>0.0</v>
      </c>
      <c r="H205" s="53">
        <v>0.0</v>
      </c>
      <c r="I205" s="53">
        <v>0.0</v>
      </c>
      <c r="J205" s="53">
        <v>0.010572405946647979</v>
      </c>
      <c r="K205" s="53">
        <v>0.005286202973323989</v>
      </c>
      <c r="L205" s="94">
        <v>0.0</v>
      </c>
      <c r="M205" s="94">
        <v>1.1177576750071754E-4</v>
      </c>
      <c r="N205" s="94">
        <v>2.7943941875179385E-5</v>
      </c>
      <c r="O205" s="2" t="s">
        <v>9319</v>
      </c>
      <c r="P205" s="2">
        <v>99.0</v>
      </c>
      <c r="Q205" s="2" t="s">
        <v>9320</v>
      </c>
    </row>
    <row r="206">
      <c r="A206" s="54">
        <v>45944.0</v>
      </c>
      <c r="B206" s="2" t="s">
        <v>194</v>
      </c>
      <c r="C206" s="2" t="s">
        <v>208</v>
      </c>
      <c r="D206" s="2">
        <v>0.0</v>
      </c>
      <c r="E206" s="53">
        <v>0.022</v>
      </c>
      <c r="F206" s="53">
        <v>0.052</v>
      </c>
      <c r="G206" s="53">
        <v>0.067</v>
      </c>
      <c r="H206" s="53">
        <v>0.076</v>
      </c>
      <c r="I206" s="53">
        <v>0.085</v>
      </c>
      <c r="J206" s="53">
        <v>0.077</v>
      </c>
      <c r="K206" s="53">
        <v>0.072</v>
      </c>
      <c r="L206" s="94">
        <v>0.0045</v>
      </c>
      <c r="M206" s="94">
        <v>0.0059</v>
      </c>
      <c r="N206" s="94">
        <v>0.0052</v>
      </c>
      <c r="O206" s="2" t="s">
        <v>9316</v>
      </c>
      <c r="P206" s="2">
        <v>1.0</v>
      </c>
      <c r="Q206" s="2" t="s">
        <v>9317</v>
      </c>
    </row>
    <row r="207">
      <c r="A207" s="54">
        <v>45944.0</v>
      </c>
      <c r="B207" s="2" t="s">
        <v>145</v>
      </c>
      <c r="C207" s="2" t="s">
        <v>208</v>
      </c>
      <c r="D207" s="2">
        <v>0.0</v>
      </c>
      <c r="E207" s="53">
        <v>0.014</v>
      </c>
      <c r="F207" s="53">
        <v>0.029</v>
      </c>
      <c r="G207" s="53">
        <v>0.036</v>
      </c>
      <c r="H207" s="53">
        <v>0.04</v>
      </c>
      <c r="I207" s="53">
        <v>0.044</v>
      </c>
      <c r="J207" s="53">
        <v>0.038</v>
      </c>
      <c r="K207" s="53">
        <v>0.037</v>
      </c>
      <c r="L207" s="94">
        <v>0.0013</v>
      </c>
      <c r="M207" s="94">
        <v>0.0014</v>
      </c>
      <c r="N207" s="94">
        <v>0.0014</v>
      </c>
      <c r="O207" s="2" t="s">
        <v>9316</v>
      </c>
      <c r="P207" s="2">
        <v>2.0</v>
      </c>
      <c r="Q207" s="2" t="s">
        <v>9317</v>
      </c>
    </row>
    <row r="208">
      <c r="A208" s="54">
        <v>45944.0</v>
      </c>
      <c r="B208" s="2" t="s">
        <v>1801</v>
      </c>
      <c r="C208" s="2" t="s">
        <v>208</v>
      </c>
      <c r="D208" s="2">
        <v>0.0</v>
      </c>
      <c r="E208" s="53">
        <v>0.0</v>
      </c>
      <c r="F208" s="53">
        <v>0.0</v>
      </c>
      <c r="G208" s="53">
        <v>0.0</v>
      </c>
      <c r="H208" s="53">
        <v>0.0</v>
      </c>
      <c r="I208" s="53">
        <v>0.0</v>
      </c>
      <c r="J208" s="53">
        <v>0.0</v>
      </c>
      <c r="K208" s="53">
        <v>0.0</v>
      </c>
      <c r="L208" s="94">
        <v>0.0</v>
      </c>
      <c r="M208" s="94">
        <v>0.0</v>
      </c>
      <c r="N208" s="94">
        <v>0.0</v>
      </c>
      <c r="O208" s="2" t="s">
        <v>9316</v>
      </c>
      <c r="P208" s="2">
        <v>3.0</v>
      </c>
      <c r="Q208" s="2" t="s">
        <v>9318</v>
      </c>
    </row>
    <row r="209">
      <c r="A209" s="54">
        <v>45944.0</v>
      </c>
      <c r="B209" s="2" t="s">
        <v>932</v>
      </c>
      <c r="C209" s="2" t="s">
        <v>208</v>
      </c>
      <c r="D209" s="2">
        <v>0.0</v>
      </c>
      <c r="E209" s="53">
        <v>0.0</v>
      </c>
      <c r="F209" s="53">
        <v>0.0</v>
      </c>
      <c r="G209" s="53">
        <v>0.0</v>
      </c>
      <c r="H209" s="53">
        <v>0.0</v>
      </c>
      <c r="I209" s="53">
        <v>0.0</v>
      </c>
      <c r="J209" s="53">
        <v>0.027764127901287867</v>
      </c>
      <c r="K209" s="53">
        <v>0.013882063950643933</v>
      </c>
      <c r="L209" s="94">
        <v>0.0</v>
      </c>
      <c r="M209" s="94">
        <v>7.708467981190714E-4</v>
      </c>
      <c r="N209" s="94">
        <v>1.9271169952976786E-4</v>
      </c>
      <c r="O209" s="2" t="s">
        <v>9316</v>
      </c>
      <c r="P209" s="2">
        <v>4.0</v>
      </c>
      <c r="Q209" s="2" t="s">
        <v>9318</v>
      </c>
    </row>
    <row r="210">
      <c r="A210" s="54">
        <v>45944.0</v>
      </c>
      <c r="B210" s="2" t="s">
        <v>515</v>
      </c>
      <c r="C210" s="2" t="s">
        <v>208</v>
      </c>
      <c r="D210" s="2">
        <v>0.0</v>
      </c>
      <c r="E210" s="53">
        <v>0.0</v>
      </c>
      <c r="F210" s="53">
        <v>0.0</v>
      </c>
      <c r="G210" s="53">
        <v>0.0</v>
      </c>
      <c r="H210" s="53">
        <v>0.0</v>
      </c>
      <c r="I210" s="53">
        <v>0.0</v>
      </c>
      <c r="J210" s="53">
        <v>0.0</v>
      </c>
      <c r="K210" s="53">
        <v>0.0</v>
      </c>
      <c r="L210" s="94">
        <v>0.0</v>
      </c>
      <c r="M210" s="94">
        <v>0.0</v>
      </c>
      <c r="N210" s="94">
        <v>0.0</v>
      </c>
      <c r="O210" s="2" t="s">
        <v>9316</v>
      </c>
      <c r="P210" s="2">
        <v>5.0</v>
      </c>
      <c r="Q210" s="2" t="s">
        <v>9318</v>
      </c>
    </row>
    <row r="211">
      <c r="A211" s="54">
        <v>45944.0</v>
      </c>
      <c r="B211" s="2" t="s">
        <v>229</v>
      </c>
      <c r="C211" s="2" t="s">
        <v>208</v>
      </c>
      <c r="D211" s="2">
        <v>0.0</v>
      </c>
      <c r="E211" s="53">
        <v>0.23662548648707543</v>
      </c>
      <c r="F211" s="53">
        <v>0.2551266051711842</v>
      </c>
      <c r="G211" s="53">
        <v>0.25941628518225857</v>
      </c>
      <c r="H211" s="53">
        <v>0.2610115871342172</v>
      </c>
      <c r="I211" s="53">
        <v>0.2621878420950997</v>
      </c>
      <c r="J211" s="53">
        <v>0.05462896602485927</v>
      </c>
      <c r="K211" s="53">
        <v>0.15702262560355892</v>
      </c>
      <c r="L211" s="94">
        <v>0.0672968090177629</v>
      </c>
      <c r="M211" s="94">
        <v>0.002984323928945228</v>
      </c>
      <c r="N211" s="94">
        <v>0.02465610495143544</v>
      </c>
      <c r="O211" s="2" t="s">
        <v>9316</v>
      </c>
      <c r="P211" s="2">
        <v>6.0</v>
      </c>
      <c r="Q211" s="2" t="s">
        <v>9317</v>
      </c>
    </row>
    <row r="212">
      <c r="A212" s="54">
        <v>45944.0</v>
      </c>
      <c r="B212" s="2" t="s">
        <v>178</v>
      </c>
      <c r="C212" s="2" t="s">
        <v>208</v>
      </c>
      <c r="D212" s="2">
        <v>0.0</v>
      </c>
      <c r="E212" s="53">
        <v>0.0</v>
      </c>
      <c r="F212" s="53">
        <v>0.0</v>
      </c>
      <c r="G212" s="53">
        <v>0.0</v>
      </c>
      <c r="H212" s="53">
        <v>0.0</v>
      </c>
      <c r="I212" s="53">
        <v>0.0</v>
      </c>
      <c r="J212" s="53">
        <v>0.018370913248805867</v>
      </c>
      <c r="K212" s="53">
        <v>0.009185456624402934</v>
      </c>
      <c r="L212" s="94">
        <v>0.0</v>
      </c>
      <c r="M212" s="94">
        <v>3.3749045359515094E-4</v>
      </c>
      <c r="N212" s="94">
        <v>8.437261339878773E-5</v>
      </c>
      <c r="O212" s="2" t="s">
        <v>9316</v>
      </c>
      <c r="P212" s="2">
        <v>7.0</v>
      </c>
      <c r="Q212" s="2" t="s">
        <v>9318</v>
      </c>
    </row>
    <row r="213">
      <c r="A213" s="54">
        <v>45944.0</v>
      </c>
      <c r="B213" s="2" t="s">
        <v>1876</v>
      </c>
      <c r="C213" s="2" t="s">
        <v>208</v>
      </c>
      <c r="D213" s="2">
        <v>0.0</v>
      </c>
      <c r="E213" s="53">
        <v>0.0</v>
      </c>
      <c r="F213" s="53">
        <v>0.0</v>
      </c>
      <c r="G213" s="53">
        <v>0.0</v>
      </c>
      <c r="H213" s="53">
        <v>0.0</v>
      </c>
      <c r="I213" s="53">
        <v>0.0</v>
      </c>
      <c r="J213" s="53">
        <v>5.682702339101805E-4</v>
      </c>
      <c r="K213" s="53">
        <v>2.8413511695509023E-4</v>
      </c>
      <c r="L213" s="94">
        <v>0.0</v>
      </c>
      <c r="M213" s="94">
        <v>3.2293105874833124E-7</v>
      </c>
      <c r="N213" s="94">
        <v>8.073276468708281E-8</v>
      </c>
      <c r="O213" s="2" t="s">
        <v>9316</v>
      </c>
      <c r="P213" s="2">
        <v>8.0</v>
      </c>
      <c r="Q213" s="2" t="s">
        <v>9318</v>
      </c>
    </row>
    <row r="214">
      <c r="A214" s="54">
        <v>45944.0</v>
      </c>
      <c r="B214" s="2" t="s">
        <v>687</v>
      </c>
      <c r="C214" s="2" t="s">
        <v>208</v>
      </c>
      <c r="D214" s="2">
        <v>0.0</v>
      </c>
      <c r="E214" s="53">
        <v>0.0</v>
      </c>
      <c r="F214" s="53">
        <v>0.0</v>
      </c>
      <c r="G214" s="53">
        <v>0.0</v>
      </c>
      <c r="H214" s="53">
        <v>0.0</v>
      </c>
      <c r="I214" s="53">
        <v>0.0</v>
      </c>
      <c r="J214" s="53">
        <v>0.003945695063883621</v>
      </c>
      <c r="K214" s="53">
        <v>0.0019728475319418107</v>
      </c>
      <c r="L214" s="94">
        <v>0.0</v>
      </c>
      <c r="M214" s="94">
        <v>1.5568509537155576E-5</v>
      </c>
      <c r="N214" s="94">
        <v>3.892127384288894E-6</v>
      </c>
      <c r="O214" s="2" t="s">
        <v>9316</v>
      </c>
      <c r="P214" s="2">
        <v>9.0</v>
      </c>
      <c r="Q214" s="2" t="s">
        <v>9318</v>
      </c>
    </row>
    <row r="215">
      <c r="A215" s="54">
        <v>45944.0</v>
      </c>
      <c r="B215" s="2" t="s">
        <v>301</v>
      </c>
      <c r="C215" s="2" t="s">
        <v>208</v>
      </c>
      <c r="D215" s="2">
        <v>0.0</v>
      </c>
      <c r="E215" s="53">
        <v>0.0</v>
      </c>
      <c r="F215" s="53">
        <v>0.0</v>
      </c>
      <c r="G215" s="53">
        <v>0.0</v>
      </c>
      <c r="H215" s="53">
        <v>0.0</v>
      </c>
      <c r="I215" s="53">
        <v>0.0</v>
      </c>
      <c r="J215" s="53">
        <v>0.015</v>
      </c>
      <c r="K215" s="53">
        <v>0.006999999999999999</v>
      </c>
      <c r="L215" s="94">
        <v>0.0</v>
      </c>
      <c r="M215" s="94">
        <v>2.0E-4</v>
      </c>
      <c r="N215" s="94">
        <v>1.0E-4</v>
      </c>
      <c r="O215" s="2" t="s">
        <v>9316</v>
      </c>
      <c r="P215" s="2">
        <v>10.0</v>
      </c>
      <c r="Q215" s="2" t="s">
        <v>9317</v>
      </c>
    </row>
    <row r="216">
      <c r="A216" s="54">
        <v>45944.0</v>
      </c>
      <c r="B216" s="2" t="s">
        <v>450</v>
      </c>
      <c r="C216" s="2" t="s">
        <v>208</v>
      </c>
      <c r="D216" s="2">
        <v>0.0</v>
      </c>
      <c r="E216" s="53">
        <v>0.0</v>
      </c>
      <c r="F216" s="53">
        <v>0.0</v>
      </c>
      <c r="G216" s="53">
        <v>0.0</v>
      </c>
      <c r="H216" s="53">
        <v>0.0</v>
      </c>
      <c r="I216" s="53">
        <v>0.0</v>
      </c>
      <c r="J216" s="53">
        <v>0.010988317431147043</v>
      </c>
      <c r="K216" s="53">
        <v>0.005494158715573521</v>
      </c>
      <c r="L216" s="94">
        <v>0.0</v>
      </c>
      <c r="M216" s="94">
        <v>1.2074311996764994E-4</v>
      </c>
      <c r="N216" s="94">
        <v>3.0185779991912486E-5</v>
      </c>
      <c r="O216" s="2" t="s">
        <v>9316</v>
      </c>
      <c r="P216" s="2">
        <v>11.0</v>
      </c>
      <c r="Q216" s="2" t="s">
        <v>9318</v>
      </c>
    </row>
    <row r="217">
      <c r="A217" s="54">
        <v>45944.0</v>
      </c>
      <c r="B217" s="2" t="s">
        <v>1189</v>
      </c>
      <c r="C217" s="2" t="s">
        <v>208</v>
      </c>
      <c r="D217" s="2">
        <v>0.0</v>
      </c>
      <c r="E217" s="53">
        <v>0.0</v>
      </c>
      <c r="F217" s="53">
        <v>0.0</v>
      </c>
      <c r="G217" s="53">
        <v>0.0</v>
      </c>
      <c r="H217" s="53">
        <v>0.0</v>
      </c>
      <c r="I217" s="53">
        <v>0.0</v>
      </c>
      <c r="J217" s="53">
        <v>0.010446932217847543</v>
      </c>
      <c r="K217" s="53">
        <v>0.0052234661089237714</v>
      </c>
      <c r="L217" s="94">
        <v>0.0</v>
      </c>
      <c r="M217" s="94">
        <v>1.0913839276430098E-4</v>
      </c>
      <c r="N217" s="94">
        <v>2.7284598191075245E-5</v>
      </c>
      <c r="O217" s="2" t="s">
        <v>9319</v>
      </c>
      <c r="P217" s="2">
        <v>99.0</v>
      </c>
      <c r="Q217" s="2" t="s">
        <v>9320</v>
      </c>
    </row>
    <row r="218">
      <c r="A218" s="54">
        <v>45945.0</v>
      </c>
      <c r="B218" s="2" t="s">
        <v>194</v>
      </c>
      <c r="C218" s="2" t="s">
        <v>303</v>
      </c>
      <c r="D218" s="2">
        <v>0.0</v>
      </c>
      <c r="E218" s="53">
        <v>0.0</v>
      </c>
      <c r="F218" s="53">
        <v>0.0</v>
      </c>
      <c r="G218" s="53">
        <v>0.0</v>
      </c>
      <c r="H218" s="53">
        <v>0.0</v>
      </c>
      <c r="I218" s="53">
        <v>0.0</v>
      </c>
      <c r="J218" s="53">
        <v>0.076</v>
      </c>
      <c r="K218" s="53">
        <v>0.038</v>
      </c>
      <c r="L218" s="94">
        <v>0.0</v>
      </c>
      <c r="M218" s="94">
        <v>0.0058</v>
      </c>
      <c r="N218" s="94">
        <v>0.0014</v>
      </c>
      <c r="O218" s="2" t="s">
        <v>9316</v>
      </c>
      <c r="P218" s="2">
        <v>1.0</v>
      </c>
      <c r="Q218" s="2" t="s">
        <v>9317</v>
      </c>
    </row>
    <row r="219">
      <c r="A219" s="54">
        <v>45945.0</v>
      </c>
      <c r="B219" s="2" t="s">
        <v>145</v>
      </c>
      <c r="C219" s="2" t="s">
        <v>303</v>
      </c>
      <c r="D219" s="2">
        <v>0.0</v>
      </c>
      <c r="E219" s="53">
        <v>0.0</v>
      </c>
      <c r="F219" s="53">
        <v>0.0</v>
      </c>
      <c r="G219" s="53">
        <v>0.0</v>
      </c>
      <c r="H219" s="53">
        <v>0.0</v>
      </c>
      <c r="I219" s="53">
        <v>0.0</v>
      </c>
      <c r="J219" s="53">
        <v>0.038</v>
      </c>
      <c r="K219" s="53">
        <v>0.019</v>
      </c>
      <c r="L219" s="94">
        <v>0.0</v>
      </c>
      <c r="M219" s="94">
        <v>0.0014</v>
      </c>
      <c r="N219" s="94">
        <v>4.0E-4</v>
      </c>
      <c r="O219" s="2" t="s">
        <v>9316</v>
      </c>
      <c r="P219" s="2">
        <v>2.0</v>
      </c>
      <c r="Q219" s="2" t="s">
        <v>9317</v>
      </c>
    </row>
    <row r="220">
      <c r="A220" s="54">
        <v>45945.0</v>
      </c>
      <c r="B220" s="2" t="s">
        <v>1801</v>
      </c>
      <c r="C220" s="2" t="s">
        <v>303</v>
      </c>
      <c r="D220" s="2">
        <v>0.0</v>
      </c>
      <c r="E220" s="53">
        <v>0.0</v>
      </c>
      <c r="F220" s="53">
        <v>0.0</v>
      </c>
      <c r="G220" s="53">
        <v>0.0</v>
      </c>
      <c r="H220" s="53">
        <v>0.0</v>
      </c>
      <c r="I220" s="53">
        <v>0.0</v>
      </c>
      <c r="J220" s="53">
        <v>0.0</v>
      </c>
      <c r="K220" s="53">
        <v>0.0</v>
      </c>
      <c r="L220" s="94">
        <v>0.0</v>
      </c>
      <c r="M220" s="94">
        <v>0.0</v>
      </c>
      <c r="N220" s="94">
        <v>0.0</v>
      </c>
      <c r="O220" s="2" t="s">
        <v>9316</v>
      </c>
      <c r="P220" s="2">
        <v>3.0</v>
      </c>
      <c r="Q220" s="2" t="s">
        <v>9318</v>
      </c>
    </row>
    <row r="221">
      <c r="A221" s="54">
        <v>45945.0</v>
      </c>
      <c r="B221" s="2" t="s">
        <v>932</v>
      </c>
      <c r="C221" s="2" t="s">
        <v>303</v>
      </c>
      <c r="D221" s="2">
        <v>0.0</v>
      </c>
      <c r="E221" s="53">
        <v>0.0</v>
      </c>
      <c r="F221" s="53">
        <v>0.0</v>
      </c>
      <c r="G221" s="53">
        <v>0.0</v>
      </c>
      <c r="H221" s="53">
        <v>0.0</v>
      </c>
      <c r="I221" s="53">
        <v>0.0</v>
      </c>
      <c r="J221" s="53">
        <v>0.027435998965721093</v>
      </c>
      <c r="K221" s="53">
        <v>0.013717999482860547</v>
      </c>
      <c r="L221" s="94">
        <v>0.0</v>
      </c>
      <c r="M221" s="94">
        <v>7.527340392470489E-4</v>
      </c>
      <c r="N221" s="94">
        <v>1.8818350981176222E-4</v>
      </c>
      <c r="O221" s="2" t="s">
        <v>9316</v>
      </c>
      <c r="P221" s="2">
        <v>4.0</v>
      </c>
      <c r="Q221" s="2" t="s">
        <v>9318</v>
      </c>
    </row>
    <row r="222">
      <c r="A222" s="54">
        <v>45945.0</v>
      </c>
      <c r="B222" s="2" t="s">
        <v>515</v>
      </c>
      <c r="C222" s="2" t="s">
        <v>303</v>
      </c>
      <c r="D222" s="2">
        <v>0.0</v>
      </c>
      <c r="E222" s="53">
        <v>0.0</v>
      </c>
      <c r="F222" s="53">
        <v>0.0</v>
      </c>
      <c r="G222" s="53">
        <v>0.0</v>
      </c>
      <c r="H222" s="53">
        <v>0.0</v>
      </c>
      <c r="I222" s="53">
        <v>0.0</v>
      </c>
      <c r="J222" s="53">
        <v>0.0</v>
      </c>
      <c r="K222" s="53">
        <v>0.0</v>
      </c>
      <c r="L222" s="94">
        <v>0.0</v>
      </c>
      <c r="M222" s="94">
        <v>0.0</v>
      </c>
      <c r="N222" s="94">
        <v>0.0</v>
      </c>
      <c r="O222" s="2" t="s">
        <v>9316</v>
      </c>
      <c r="P222" s="2">
        <v>5.0</v>
      </c>
      <c r="Q222" s="2" t="s">
        <v>9318</v>
      </c>
    </row>
    <row r="223">
      <c r="A223" s="54">
        <v>45945.0</v>
      </c>
      <c r="B223" s="2" t="s">
        <v>229</v>
      </c>
      <c r="C223" s="2" t="s">
        <v>303</v>
      </c>
      <c r="D223" s="2">
        <v>0.0</v>
      </c>
      <c r="E223" s="53">
        <v>0.05047241238765564</v>
      </c>
      <c r="F223" s="53">
        <v>0.056194777195408815</v>
      </c>
      <c r="G223" s="53">
        <v>0.056143927884812886</v>
      </c>
      <c r="H223" s="53">
        <v>0.05568886254141761</v>
      </c>
      <c r="I223" s="53">
        <v>0.054946081771616424</v>
      </c>
      <c r="J223" s="53">
        <v>0.053983336364292166</v>
      </c>
      <c r="K223" s="53">
        <v>0.05506363212455252</v>
      </c>
      <c r="L223" s="94">
        <v>0.00315214063833507</v>
      </c>
      <c r="M223" s="94">
        <v>0.002914200605020309</v>
      </c>
      <c r="N223" s="94">
        <v>0.0030320035827480526</v>
      </c>
      <c r="O223" s="2" t="s">
        <v>9316</v>
      </c>
      <c r="P223" s="2">
        <v>6.0</v>
      </c>
      <c r="Q223" s="2" t="s">
        <v>9317</v>
      </c>
    </row>
    <row r="224">
      <c r="A224" s="54">
        <v>45945.0</v>
      </c>
      <c r="B224" s="2" t="s">
        <v>178</v>
      </c>
      <c r="C224" s="2" t="s">
        <v>303</v>
      </c>
      <c r="D224" s="2">
        <v>0.0</v>
      </c>
      <c r="E224" s="53">
        <v>0.0</v>
      </c>
      <c r="F224" s="53">
        <v>0.0</v>
      </c>
      <c r="G224" s="53">
        <v>0.0</v>
      </c>
      <c r="H224" s="53">
        <v>0.0</v>
      </c>
      <c r="I224" s="53">
        <v>0.0</v>
      </c>
      <c r="J224" s="53">
        <v>0.01815379754356376</v>
      </c>
      <c r="K224" s="53">
        <v>0.00907689877178188</v>
      </c>
      <c r="L224" s="94">
        <v>0.0</v>
      </c>
      <c r="M224" s="94">
        <v>3.295603652527016E-4</v>
      </c>
      <c r="N224" s="94">
        <v>8.23900913131754E-5</v>
      </c>
      <c r="O224" s="2" t="s">
        <v>9316</v>
      </c>
      <c r="P224" s="2">
        <v>7.0</v>
      </c>
      <c r="Q224" s="2" t="s">
        <v>9318</v>
      </c>
    </row>
    <row r="225">
      <c r="A225" s="54">
        <v>45945.0</v>
      </c>
      <c r="B225" s="2" t="s">
        <v>1876</v>
      </c>
      <c r="C225" s="2" t="s">
        <v>303</v>
      </c>
      <c r="D225" s="2">
        <v>0.0</v>
      </c>
      <c r="E225" s="53">
        <v>0.0</v>
      </c>
      <c r="F225" s="53">
        <v>0.0</v>
      </c>
      <c r="G225" s="53">
        <v>0.0</v>
      </c>
      <c r="H225" s="53">
        <v>0.0</v>
      </c>
      <c r="I225" s="53">
        <v>0.0</v>
      </c>
      <c r="J225" s="53">
        <v>5.63910434138452E-4</v>
      </c>
      <c r="K225" s="53">
        <v>2.81955217069226E-4</v>
      </c>
      <c r="L225" s="94">
        <v>0.0</v>
      </c>
      <c r="M225" s="94">
        <v>3.179949777302174E-7</v>
      </c>
      <c r="N225" s="94">
        <v>7.949874443255436E-8</v>
      </c>
      <c r="O225" s="2" t="s">
        <v>9316</v>
      </c>
      <c r="P225" s="2">
        <v>8.0</v>
      </c>
      <c r="Q225" s="2" t="s">
        <v>9318</v>
      </c>
    </row>
    <row r="226">
      <c r="A226" s="54">
        <v>45945.0</v>
      </c>
      <c r="B226" s="2" t="s">
        <v>687</v>
      </c>
      <c r="C226" s="2" t="s">
        <v>303</v>
      </c>
      <c r="D226" s="2">
        <v>0.0</v>
      </c>
      <c r="E226" s="53">
        <v>0.0</v>
      </c>
      <c r="F226" s="53">
        <v>0.0</v>
      </c>
      <c r="G226" s="53">
        <v>0.0</v>
      </c>
      <c r="H226" s="53">
        <v>0.0</v>
      </c>
      <c r="I226" s="53">
        <v>0.0</v>
      </c>
      <c r="J226" s="53">
        <v>0.0039154234793234675</v>
      </c>
      <c r="K226" s="53">
        <v>0.0019577117396617338</v>
      </c>
      <c r="L226" s="94">
        <v>0.0</v>
      </c>
      <c r="M226" s="94">
        <v>1.533054102243749E-5</v>
      </c>
      <c r="N226" s="94">
        <v>3.8326352556093725E-6</v>
      </c>
      <c r="O226" s="2" t="s">
        <v>9316</v>
      </c>
      <c r="P226" s="2">
        <v>9.0</v>
      </c>
      <c r="Q226" s="2" t="s">
        <v>9318</v>
      </c>
    </row>
    <row r="227">
      <c r="A227" s="54">
        <v>45945.0</v>
      </c>
      <c r="B227" s="2" t="s">
        <v>301</v>
      </c>
      <c r="C227" s="2" t="s">
        <v>303</v>
      </c>
      <c r="D227" s="2">
        <v>0.0</v>
      </c>
      <c r="E227" s="53">
        <v>0.022000000000000002</v>
      </c>
      <c r="F227" s="53">
        <v>0.038</v>
      </c>
      <c r="G227" s="53">
        <v>0.043</v>
      </c>
      <c r="H227" s="53">
        <v>0.045</v>
      </c>
      <c r="I227" s="53">
        <v>0.048</v>
      </c>
      <c r="J227" s="53">
        <v>0.015</v>
      </c>
      <c r="K227" s="53">
        <v>0.028999999999999998</v>
      </c>
      <c r="L227" s="94">
        <v>0.0018</v>
      </c>
      <c r="M227" s="94">
        <v>2.0E-4</v>
      </c>
      <c r="N227" s="94">
        <v>8.0E-4</v>
      </c>
      <c r="O227" s="2" t="s">
        <v>9316</v>
      </c>
      <c r="P227" s="2">
        <v>10.0</v>
      </c>
      <c r="Q227" s="2" t="s">
        <v>9317</v>
      </c>
    </row>
    <row r="228">
      <c r="A228" s="54">
        <v>45945.0</v>
      </c>
      <c r="B228" s="2" t="s">
        <v>450</v>
      </c>
      <c r="C228" s="2" t="s">
        <v>303</v>
      </c>
      <c r="D228" s="2">
        <v>0.0</v>
      </c>
      <c r="E228" s="53">
        <v>0.0</v>
      </c>
      <c r="F228" s="53">
        <v>0.0</v>
      </c>
      <c r="G228" s="53">
        <v>0.0</v>
      </c>
      <c r="H228" s="53">
        <v>0.0</v>
      </c>
      <c r="I228" s="53">
        <v>0.0</v>
      </c>
      <c r="J228" s="53">
        <v>0.010858452559641936</v>
      </c>
      <c r="K228" s="53">
        <v>0.005429226279820968</v>
      </c>
      <c r="L228" s="94">
        <v>0.0</v>
      </c>
      <c r="M228" s="94">
        <v>1.1790599198999452E-4</v>
      </c>
      <c r="N228" s="94">
        <v>2.947649799749863E-5</v>
      </c>
      <c r="O228" s="2" t="s">
        <v>9316</v>
      </c>
      <c r="P228" s="2">
        <v>11.0</v>
      </c>
      <c r="Q228" s="2" t="s">
        <v>9318</v>
      </c>
    </row>
    <row r="229">
      <c r="A229" s="54">
        <v>45945.0</v>
      </c>
      <c r="B229" s="2" t="s">
        <v>1189</v>
      </c>
      <c r="C229" s="2" t="s">
        <v>303</v>
      </c>
      <c r="D229" s="2">
        <v>0.0</v>
      </c>
      <c r="E229" s="53">
        <v>0.008519427418831183</v>
      </c>
      <c r="F229" s="53">
        <v>0.02308735207588693</v>
      </c>
      <c r="G229" s="53">
        <v>0.031028080381160186</v>
      </c>
      <c r="H229" s="53">
        <v>0.03569500388193363</v>
      </c>
      <c r="I229" s="53">
        <v>0.04084724643880647</v>
      </c>
      <c r="J229" s="53">
        <v>0.010323465679990918</v>
      </c>
      <c r="K229" s="53">
        <v>0.02067577303057555</v>
      </c>
      <c r="L229" s="94">
        <v>9.627417721397377E-4</v>
      </c>
      <c r="M229" s="94">
        <v>1.0657394364595034E-4</v>
      </c>
      <c r="N229" s="94">
        <v>4.274875904118753E-4</v>
      </c>
      <c r="O229" s="2" t="s">
        <v>9319</v>
      </c>
      <c r="P229" s="2">
        <v>99.0</v>
      </c>
      <c r="Q229" s="2" t="s">
        <v>9320</v>
      </c>
    </row>
    <row r="230">
      <c r="A230" s="54">
        <v>45946.0</v>
      </c>
      <c r="B230" s="2" t="s">
        <v>194</v>
      </c>
      <c r="C230" s="2" t="s">
        <v>148</v>
      </c>
      <c r="D230" s="2">
        <v>0.0</v>
      </c>
      <c r="E230" s="53">
        <v>0.078</v>
      </c>
      <c r="F230" s="53">
        <v>0.096</v>
      </c>
      <c r="G230" s="53">
        <v>0.1</v>
      </c>
      <c r="H230" s="53">
        <v>0.102</v>
      </c>
      <c r="I230" s="53">
        <v>0.103</v>
      </c>
      <c r="J230" s="53">
        <v>0.075</v>
      </c>
      <c r="K230" s="53">
        <v>0.088</v>
      </c>
      <c r="L230" s="94">
        <v>0.01</v>
      </c>
      <c r="M230" s="94">
        <v>0.0056</v>
      </c>
      <c r="N230" s="94">
        <v>0.0077</v>
      </c>
      <c r="O230" s="2" t="s">
        <v>9316</v>
      </c>
      <c r="P230" s="2">
        <v>1.0</v>
      </c>
      <c r="Q230" s="2" t="s">
        <v>9317</v>
      </c>
    </row>
    <row r="231">
      <c r="A231" s="54">
        <v>45946.0</v>
      </c>
      <c r="B231" s="2" t="s">
        <v>145</v>
      </c>
      <c r="C231" s="2" t="s">
        <v>148</v>
      </c>
      <c r="D231" s="2">
        <v>0.0</v>
      </c>
      <c r="E231" s="53">
        <v>0.0</v>
      </c>
      <c r="F231" s="53">
        <v>0.0</v>
      </c>
      <c r="G231" s="53">
        <v>0.0</v>
      </c>
      <c r="H231" s="53">
        <v>0.0</v>
      </c>
      <c r="I231" s="53">
        <v>0.0</v>
      </c>
      <c r="J231" s="53">
        <v>0.037</v>
      </c>
      <c r="K231" s="53">
        <v>0.019</v>
      </c>
      <c r="L231" s="94">
        <v>0.0</v>
      </c>
      <c r="M231" s="94">
        <v>0.0014</v>
      </c>
      <c r="N231" s="94">
        <v>4.0E-4</v>
      </c>
      <c r="O231" s="2" t="s">
        <v>9316</v>
      </c>
      <c r="P231" s="2">
        <v>2.0</v>
      </c>
      <c r="Q231" s="2" t="s">
        <v>9317</v>
      </c>
    </row>
    <row r="232">
      <c r="A232" s="54">
        <v>45946.0</v>
      </c>
      <c r="B232" s="2" t="s">
        <v>1801</v>
      </c>
      <c r="C232" s="2" t="s">
        <v>148</v>
      </c>
      <c r="D232" s="2">
        <v>0.0</v>
      </c>
      <c r="E232" s="53">
        <v>0.0</v>
      </c>
      <c r="F232" s="53">
        <v>0.0</v>
      </c>
      <c r="G232" s="53">
        <v>0.0</v>
      </c>
      <c r="H232" s="53">
        <v>0.0</v>
      </c>
      <c r="I232" s="53">
        <v>0.0</v>
      </c>
      <c r="J232" s="53">
        <v>0.0</v>
      </c>
      <c r="K232" s="53">
        <v>0.0</v>
      </c>
      <c r="L232" s="94">
        <v>0.0</v>
      </c>
      <c r="M232" s="94">
        <v>0.0</v>
      </c>
      <c r="N232" s="94">
        <v>0.0</v>
      </c>
      <c r="O232" s="2" t="s">
        <v>9316</v>
      </c>
      <c r="P232" s="2">
        <v>3.0</v>
      </c>
      <c r="Q232" s="2" t="s">
        <v>9318</v>
      </c>
    </row>
    <row r="233">
      <c r="A233" s="54">
        <v>45946.0</v>
      </c>
      <c r="B233" s="2" t="s">
        <v>932</v>
      </c>
      <c r="C233" s="2" t="s">
        <v>148</v>
      </c>
      <c r="D233" s="2">
        <v>0.0</v>
      </c>
      <c r="E233" s="53">
        <v>0.0</v>
      </c>
      <c r="F233" s="53">
        <v>0.0</v>
      </c>
      <c r="G233" s="53">
        <v>0.0</v>
      </c>
      <c r="H233" s="53">
        <v>0.0</v>
      </c>
      <c r="I233" s="53">
        <v>0.0</v>
      </c>
      <c r="J233" s="53">
        <v>0.027113086926334393</v>
      </c>
      <c r="K233" s="53">
        <v>0.013556543463167196</v>
      </c>
      <c r="L233" s="94">
        <v>0.0</v>
      </c>
      <c r="M233" s="94">
        <v>7.35119482674965E-4</v>
      </c>
      <c r="N233" s="94">
        <v>1.8377987066874125E-4</v>
      </c>
      <c r="O233" s="2" t="s">
        <v>9316</v>
      </c>
      <c r="P233" s="2">
        <v>4.0</v>
      </c>
      <c r="Q233" s="2" t="s">
        <v>9318</v>
      </c>
    </row>
    <row r="234">
      <c r="A234" s="54">
        <v>45946.0</v>
      </c>
      <c r="B234" s="2" t="s">
        <v>515</v>
      </c>
      <c r="C234" s="2" t="s">
        <v>148</v>
      </c>
      <c r="D234" s="2">
        <v>0.0</v>
      </c>
      <c r="E234" s="53">
        <v>0.0</v>
      </c>
      <c r="F234" s="53">
        <v>0.0</v>
      </c>
      <c r="G234" s="53">
        <v>0.0</v>
      </c>
      <c r="H234" s="53">
        <v>0.0</v>
      </c>
      <c r="I234" s="53">
        <v>0.0</v>
      </c>
      <c r="J234" s="53">
        <v>0.0</v>
      </c>
      <c r="K234" s="53">
        <v>0.0</v>
      </c>
      <c r="L234" s="94">
        <v>0.0</v>
      </c>
      <c r="M234" s="94">
        <v>0.0</v>
      </c>
      <c r="N234" s="94">
        <v>0.0</v>
      </c>
      <c r="O234" s="2" t="s">
        <v>9316</v>
      </c>
      <c r="P234" s="2">
        <v>5.0</v>
      </c>
      <c r="Q234" s="2" t="s">
        <v>9318</v>
      </c>
    </row>
    <row r="235">
      <c r="A235" s="54">
        <v>45946.0</v>
      </c>
      <c r="B235" s="2" t="s">
        <v>229</v>
      </c>
      <c r="C235" s="2" t="s">
        <v>148</v>
      </c>
      <c r="D235" s="2">
        <v>0.0</v>
      </c>
      <c r="E235" s="53">
        <v>0.0</v>
      </c>
      <c r="F235" s="53">
        <v>0.0</v>
      </c>
      <c r="G235" s="53">
        <v>0.0</v>
      </c>
      <c r="H235" s="53">
        <v>0.0</v>
      </c>
      <c r="I235" s="53">
        <v>0.0</v>
      </c>
      <c r="J235" s="53">
        <v>0.05334797151899998</v>
      </c>
      <c r="K235" s="53">
        <v>0.02667398575949999</v>
      </c>
      <c r="L235" s="94">
        <v>0.0</v>
      </c>
      <c r="M235" s="94">
        <v>0.0028460060651920335</v>
      </c>
      <c r="N235" s="94">
        <v>7.115015162980084E-4</v>
      </c>
      <c r="O235" s="2" t="s">
        <v>9316</v>
      </c>
      <c r="P235" s="2">
        <v>6.0</v>
      </c>
      <c r="Q235" s="2" t="s">
        <v>9317</v>
      </c>
    </row>
    <row r="236">
      <c r="A236" s="54">
        <v>45946.0</v>
      </c>
      <c r="B236" s="2" t="s">
        <v>178</v>
      </c>
      <c r="C236" s="2" t="s">
        <v>148</v>
      </c>
      <c r="D236" s="2">
        <v>0.0</v>
      </c>
      <c r="E236" s="53">
        <v>0.0</v>
      </c>
      <c r="F236" s="53">
        <v>0.0</v>
      </c>
      <c r="G236" s="53">
        <v>0.0</v>
      </c>
      <c r="H236" s="53">
        <v>0.0</v>
      </c>
      <c r="I236" s="53">
        <v>0.0</v>
      </c>
      <c r="J236" s="53">
        <v>0.017940133743870167</v>
      </c>
      <c r="K236" s="53">
        <v>0.008970066871935084</v>
      </c>
      <c r="L236" s="94">
        <v>0.0</v>
      </c>
      <c r="M236" s="94">
        <v>3.21848398747949E-4</v>
      </c>
      <c r="N236" s="94">
        <v>8.046209968698725E-5</v>
      </c>
      <c r="O236" s="2" t="s">
        <v>9316</v>
      </c>
      <c r="P236" s="2">
        <v>7.0</v>
      </c>
      <c r="Q236" s="2" t="s">
        <v>9318</v>
      </c>
    </row>
    <row r="237">
      <c r="A237" s="54">
        <v>45946.0</v>
      </c>
      <c r="B237" s="2" t="s">
        <v>1876</v>
      </c>
      <c r="C237" s="2" t="s">
        <v>148</v>
      </c>
      <c r="D237" s="2">
        <v>0.0</v>
      </c>
      <c r="E237" s="53">
        <v>0.0</v>
      </c>
      <c r="F237" s="53">
        <v>0.0</v>
      </c>
      <c r="G237" s="53">
        <v>0.0</v>
      </c>
      <c r="H237" s="53">
        <v>0.0</v>
      </c>
      <c r="I237" s="53">
        <v>0.0</v>
      </c>
      <c r="J237" s="53">
        <v>5.595840829848548E-4</v>
      </c>
      <c r="K237" s="53">
        <v>2.797920414924274E-4</v>
      </c>
      <c r="L237" s="94">
        <v>0.0</v>
      </c>
      <c r="M237" s="94">
        <v>3.1313434593000087E-7</v>
      </c>
      <c r="N237" s="94">
        <v>7.828358648250022E-8</v>
      </c>
      <c r="O237" s="2" t="s">
        <v>9316</v>
      </c>
      <c r="P237" s="2">
        <v>8.0</v>
      </c>
      <c r="Q237" s="2" t="s">
        <v>9318</v>
      </c>
    </row>
    <row r="238">
      <c r="A238" s="54">
        <v>45946.0</v>
      </c>
      <c r="B238" s="2" t="s">
        <v>687</v>
      </c>
      <c r="C238" s="2" t="s">
        <v>148</v>
      </c>
      <c r="D238" s="2">
        <v>0.0</v>
      </c>
      <c r="E238" s="53">
        <v>0.0</v>
      </c>
      <c r="F238" s="53">
        <v>0.0</v>
      </c>
      <c r="G238" s="53">
        <v>0.0</v>
      </c>
      <c r="H238" s="53">
        <v>0.0</v>
      </c>
      <c r="I238" s="53">
        <v>0.0</v>
      </c>
      <c r="J238" s="53">
        <v>0.0038853841399867656</v>
      </c>
      <c r="K238" s="53">
        <v>0.0019426920699933828</v>
      </c>
      <c r="L238" s="94">
        <v>0.0</v>
      </c>
      <c r="M238" s="94">
        <v>1.5096209915260698E-5</v>
      </c>
      <c r="N238" s="94">
        <v>3.7740524788151745E-6</v>
      </c>
      <c r="O238" s="2" t="s">
        <v>9316</v>
      </c>
      <c r="P238" s="2">
        <v>9.0</v>
      </c>
      <c r="Q238" s="2" t="s">
        <v>9318</v>
      </c>
    </row>
    <row r="239">
      <c r="A239" s="54">
        <v>45946.0</v>
      </c>
      <c r="B239" s="2" t="s">
        <v>301</v>
      </c>
      <c r="C239" s="2" t="s">
        <v>148</v>
      </c>
      <c r="D239" s="2">
        <v>0.0</v>
      </c>
      <c r="E239" s="53">
        <v>0.0</v>
      </c>
      <c r="F239" s="53">
        <v>0.0</v>
      </c>
      <c r="G239" s="53">
        <v>0.0</v>
      </c>
      <c r="H239" s="53">
        <v>0.0</v>
      </c>
      <c r="I239" s="53">
        <v>0.0</v>
      </c>
      <c r="J239" s="53">
        <v>0.015</v>
      </c>
      <c r="K239" s="53">
        <v>0.006999999999999999</v>
      </c>
      <c r="L239" s="94">
        <v>0.0</v>
      </c>
      <c r="M239" s="94">
        <v>2.0E-4</v>
      </c>
      <c r="N239" s="94">
        <v>1.0E-4</v>
      </c>
      <c r="O239" s="2" t="s">
        <v>9316</v>
      </c>
      <c r="P239" s="2">
        <v>10.0</v>
      </c>
      <c r="Q239" s="2" t="s">
        <v>9317</v>
      </c>
    </row>
    <row r="240">
      <c r="A240" s="54">
        <v>45946.0</v>
      </c>
      <c r="B240" s="2" t="s">
        <v>450</v>
      </c>
      <c r="C240" s="2" t="s">
        <v>148</v>
      </c>
      <c r="D240" s="2">
        <v>0.0</v>
      </c>
      <c r="E240" s="53">
        <v>0.0</v>
      </c>
      <c r="F240" s="53">
        <v>0.0</v>
      </c>
      <c r="G240" s="53">
        <v>0.0</v>
      </c>
      <c r="H240" s="53">
        <v>0.0</v>
      </c>
      <c r="I240" s="53">
        <v>0.0</v>
      </c>
      <c r="J240" s="53">
        <v>0.01073065239953118</v>
      </c>
      <c r="K240" s="53">
        <v>0.00536532619976559</v>
      </c>
      <c r="L240" s="94">
        <v>0.0</v>
      </c>
      <c r="M240" s="94">
        <v>1.1514690091956425E-4</v>
      </c>
      <c r="N240" s="94">
        <v>2.8786725229891063E-5</v>
      </c>
      <c r="O240" s="2" t="s">
        <v>9316</v>
      </c>
      <c r="P240" s="2">
        <v>11.0</v>
      </c>
      <c r="Q240" s="2" t="s">
        <v>9318</v>
      </c>
    </row>
    <row r="241">
      <c r="A241" s="54">
        <v>45946.0</v>
      </c>
      <c r="B241" s="2" t="s">
        <v>1189</v>
      </c>
      <c r="C241" s="2" t="s">
        <v>148</v>
      </c>
      <c r="D241" s="2">
        <v>0.0</v>
      </c>
      <c r="E241" s="53">
        <v>0.0</v>
      </c>
      <c r="F241" s="53">
        <v>0.0</v>
      </c>
      <c r="G241" s="53">
        <v>0.0</v>
      </c>
      <c r="H241" s="53">
        <v>0.0</v>
      </c>
      <c r="I241" s="53">
        <v>0.0</v>
      </c>
      <c r="J241" s="53">
        <v>0.010201962126924398</v>
      </c>
      <c r="K241" s="53">
        <v>0.005100981063462199</v>
      </c>
      <c r="L241" s="94">
        <v>0.0</v>
      </c>
      <c r="M241" s="94">
        <v>1.0408003123919979E-4</v>
      </c>
      <c r="N241" s="94">
        <v>2.6020007809799948E-5</v>
      </c>
      <c r="O241" s="2" t="s">
        <v>9319</v>
      </c>
      <c r="P241" s="2">
        <v>99.0</v>
      </c>
      <c r="Q241" s="2" t="s">
        <v>9320</v>
      </c>
    </row>
    <row r="242">
      <c r="A242" s="54">
        <v>45947.0</v>
      </c>
      <c r="B242" s="2" t="s">
        <v>194</v>
      </c>
      <c r="C242" s="2" t="s">
        <v>196</v>
      </c>
      <c r="D242" s="2">
        <v>0.0</v>
      </c>
      <c r="E242" s="53">
        <v>0.181</v>
      </c>
      <c r="F242" s="53">
        <v>0.154</v>
      </c>
      <c r="G242" s="53">
        <v>0.151</v>
      </c>
      <c r="H242" s="53">
        <v>0.152</v>
      </c>
      <c r="I242" s="53">
        <v>0.153</v>
      </c>
      <c r="J242" s="53">
        <v>0.074</v>
      </c>
      <c r="K242" s="53">
        <v>0.113</v>
      </c>
      <c r="L242" s="94">
        <v>0.0228</v>
      </c>
      <c r="M242" s="94">
        <v>0.0055</v>
      </c>
      <c r="N242" s="94">
        <v>0.0128</v>
      </c>
      <c r="O242" s="2" t="s">
        <v>9316</v>
      </c>
      <c r="P242" s="2">
        <v>1.0</v>
      </c>
      <c r="Q242" s="2" t="s">
        <v>9317</v>
      </c>
    </row>
    <row r="243">
      <c r="A243" s="54">
        <v>45947.0</v>
      </c>
      <c r="B243" s="2" t="s">
        <v>145</v>
      </c>
      <c r="C243" s="2" t="s">
        <v>196</v>
      </c>
      <c r="D243" s="2">
        <v>0.0</v>
      </c>
      <c r="E243" s="53">
        <v>0.059</v>
      </c>
      <c r="F243" s="53">
        <v>0.084</v>
      </c>
      <c r="G243" s="53">
        <v>0.092</v>
      </c>
      <c r="H243" s="53">
        <v>0.095</v>
      </c>
      <c r="I243" s="53">
        <v>0.099</v>
      </c>
      <c r="J243" s="53">
        <v>0.037</v>
      </c>
      <c r="K243" s="53">
        <v>0.064</v>
      </c>
      <c r="L243" s="94">
        <v>0.0085</v>
      </c>
      <c r="M243" s="94">
        <v>0.0014</v>
      </c>
      <c r="N243" s="94">
        <v>0.0041</v>
      </c>
      <c r="O243" s="2" t="s">
        <v>9316</v>
      </c>
      <c r="P243" s="2">
        <v>2.0</v>
      </c>
      <c r="Q243" s="2" t="s">
        <v>9317</v>
      </c>
    </row>
    <row r="244">
      <c r="A244" s="54">
        <v>45947.0</v>
      </c>
      <c r="B244" s="2" t="s">
        <v>1801</v>
      </c>
      <c r="C244" s="2" t="s">
        <v>196</v>
      </c>
      <c r="D244" s="2">
        <v>0.0</v>
      </c>
      <c r="E244" s="53">
        <v>0.0</v>
      </c>
      <c r="F244" s="53">
        <v>0.0</v>
      </c>
      <c r="G244" s="53">
        <v>0.0</v>
      </c>
      <c r="H244" s="53">
        <v>0.0</v>
      </c>
      <c r="I244" s="53">
        <v>0.0</v>
      </c>
      <c r="J244" s="53">
        <v>0.0</v>
      </c>
      <c r="K244" s="53">
        <v>0.0</v>
      </c>
      <c r="L244" s="94">
        <v>0.0</v>
      </c>
      <c r="M244" s="94">
        <v>0.0</v>
      </c>
      <c r="N244" s="94">
        <v>0.0</v>
      </c>
      <c r="O244" s="2" t="s">
        <v>9316</v>
      </c>
      <c r="P244" s="2">
        <v>3.0</v>
      </c>
      <c r="Q244" s="2" t="s">
        <v>9318</v>
      </c>
    </row>
    <row r="245">
      <c r="A245" s="54">
        <v>45947.0</v>
      </c>
      <c r="B245" s="2" t="s">
        <v>932</v>
      </c>
      <c r="C245" s="2" t="s">
        <v>196</v>
      </c>
      <c r="D245" s="2">
        <v>0.0</v>
      </c>
      <c r="E245" s="53">
        <v>0.1565800361844483</v>
      </c>
      <c r="F245" s="53">
        <v>0.09897764510067124</v>
      </c>
      <c r="G245" s="53">
        <v>0.08188359503807621</v>
      </c>
      <c r="H245" s="53">
        <v>0.07390757095069539</v>
      </c>
      <c r="I245" s="53">
        <v>0.06635654760894852</v>
      </c>
      <c r="J245" s="53">
        <v>0.026795277700988586</v>
      </c>
      <c r="K245" s="53">
        <v>0.054339436369532396</v>
      </c>
      <c r="L245" s="94">
        <v>0.0067049231363596595</v>
      </c>
      <c r="M245" s="94">
        <v>7.179869070730962E-4</v>
      </c>
      <c r="N245" s="94">
        <v>0.0029527743449584603</v>
      </c>
      <c r="O245" s="2" t="s">
        <v>9316</v>
      </c>
      <c r="P245" s="2">
        <v>4.0</v>
      </c>
      <c r="Q245" s="2" t="s">
        <v>9318</v>
      </c>
    </row>
    <row r="246">
      <c r="A246" s="54">
        <v>45947.0</v>
      </c>
      <c r="B246" s="2" t="s">
        <v>515</v>
      </c>
      <c r="C246" s="2" t="s">
        <v>196</v>
      </c>
      <c r="D246" s="2">
        <v>0.0</v>
      </c>
      <c r="E246" s="53">
        <v>0.0</v>
      </c>
      <c r="F246" s="53">
        <v>0.0</v>
      </c>
      <c r="G246" s="53">
        <v>0.0</v>
      </c>
      <c r="H246" s="53">
        <v>0.0</v>
      </c>
      <c r="I246" s="53">
        <v>0.0</v>
      </c>
      <c r="J246" s="53">
        <v>0.0</v>
      </c>
      <c r="K246" s="53">
        <v>0.0</v>
      </c>
      <c r="L246" s="94">
        <v>0.0</v>
      </c>
      <c r="M246" s="94">
        <v>0.0</v>
      </c>
      <c r="N246" s="94">
        <v>0.0</v>
      </c>
      <c r="O246" s="2" t="s">
        <v>9316</v>
      </c>
      <c r="P246" s="2">
        <v>5.0</v>
      </c>
      <c r="Q246" s="2" t="s">
        <v>9318</v>
      </c>
    </row>
    <row r="247">
      <c r="A247" s="54">
        <v>45947.0</v>
      </c>
      <c r="B247" s="2" t="s">
        <v>229</v>
      </c>
      <c r="C247" s="2" t="s">
        <v>196</v>
      </c>
      <c r="D247" s="2">
        <v>0.0</v>
      </c>
      <c r="E247" s="53">
        <v>0.0</v>
      </c>
      <c r="F247" s="53">
        <v>0.0</v>
      </c>
      <c r="G247" s="53">
        <v>0.0</v>
      </c>
      <c r="H247" s="53">
        <v>0.0</v>
      </c>
      <c r="I247" s="53">
        <v>0.0</v>
      </c>
      <c r="J247" s="53">
        <v>0.05272264701986461</v>
      </c>
      <c r="K247" s="53">
        <v>0.026361323509932304</v>
      </c>
      <c r="L247" s="94">
        <v>0.0</v>
      </c>
      <c r="M247" s="94">
        <v>0.0027796775087812384</v>
      </c>
      <c r="N247" s="94">
        <v>6.949193771953096E-4</v>
      </c>
      <c r="O247" s="2" t="s">
        <v>9316</v>
      </c>
      <c r="P247" s="2">
        <v>6.0</v>
      </c>
      <c r="Q247" s="2" t="s">
        <v>9317</v>
      </c>
    </row>
    <row r="248">
      <c r="A248" s="54">
        <v>45947.0</v>
      </c>
      <c r="B248" s="2" t="s">
        <v>178</v>
      </c>
      <c r="C248" s="2" t="s">
        <v>196</v>
      </c>
      <c r="D248" s="2">
        <v>0.0</v>
      </c>
      <c r="E248" s="53">
        <v>0.0</v>
      </c>
      <c r="F248" s="53">
        <v>0.0</v>
      </c>
      <c r="G248" s="53">
        <v>0.0</v>
      </c>
      <c r="H248" s="53">
        <v>0.0</v>
      </c>
      <c r="I248" s="53">
        <v>0.0</v>
      </c>
      <c r="J248" s="53">
        <v>0.017729846364080825</v>
      </c>
      <c r="K248" s="53">
        <v>0.008864923182040413</v>
      </c>
      <c r="L248" s="94">
        <v>0.0</v>
      </c>
      <c r="M248" s="94">
        <v>3.1434745209391003E-4</v>
      </c>
      <c r="N248" s="94">
        <v>7.858686302347751E-5</v>
      </c>
      <c r="O248" s="2" t="s">
        <v>9316</v>
      </c>
      <c r="P248" s="2">
        <v>7.0</v>
      </c>
      <c r="Q248" s="2" t="s">
        <v>9318</v>
      </c>
    </row>
    <row r="249">
      <c r="A249" s="54">
        <v>45947.0</v>
      </c>
      <c r="B249" s="2" t="s">
        <v>1876</v>
      </c>
      <c r="C249" s="2" t="s">
        <v>196</v>
      </c>
      <c r="D249" s="2">
        <v>0.0</v>
      </c>
      <c r="E249" s="53">
        <v>5.401019157665106E-5</v>
      </c>
      <c r="F249" s="53">
        <v>0.0014995832791353876</v>
      </c>
      <c r="G249" s="53">
        <v>0.003980332654767833</v>
      </c>
      <c r="H249" s="53">
        <v>0.006224793332606311</v>
      </c>
      <c r="I249" s="53">
        <v>0.009417009123605467</v>
      </c>
      <c r="J249" s="53">
        <v>5.552909238297934E-4</v>
      </c>
      <c r="K249" s="53">
        <v>0.0022678117892988136</v>
      </c>
      <c r="L249" s="94">
        <v>1.5843048042611146E-5</v>
      </c>
      <c r="M249" s="94">
        <v>3.083480100877454E-7</v>
      </c>
      <c r="N249" s="94">
        <v>5.142970311682687E-6</v>
      </c>
      <c r="O249" s="2" t="s">
        <v>9316</v>
      </c>
      <c r="P249" s="2">
        <v>8.0</v>
      </c>
      <c r="Q249" s="2" t="s">
        <v>9318</v>
      </c>
    </row>
    <row r="250">
      <c r="A250" s="54">
        <v>45947.0</v>
      </c>
      <c r="B250" s="2" t="s">
        <v>687</v>
      </c>
      <c r="C250" s="2" t="s">
        <v>196</v>
      </c>
      <c r="D250" s="2">
        <v>0.0</v>
      </c>
      <c r="E250" s="53">
        <v>0.008358467416269751</v>
      </c>
      <c r="F250" s="53">
        <v>0.021499760315262812</v>
      </c>
      <c r="G250" s="53">
        <v>0.027636814267865684</v>
      </c>
      <c r="H250" s="53">
        <v>0.030758621252322826</v>
      </c>
      <c r="I250" s="53">
        <v>0.03372062637050404</v>
      </c>
      <c r="J250" s="53">
        <v>0.0038555752640756797</v>
      </c>
      <c r="K250" s="53">
        <v>0.01574619476597068</v>
      </c>
      <c r="L250" s="94">
        <v>7.637935028765042E-4</v>
      </c>
      <c r="M250" s="94">
        <v>1.4865460616952247E-5</v>
      </c>
      <c r="N250" s="94">
        <v>2.479426496078825E-4</v>
      </c>
      <c r="O250" s="2" t="s">
        <v>9316</v>
      </c>
      <c r="P250" s="2">
        <v>9.0</v>
      </c>
      <c r="Q250" s="2" t="s">
        <v>9318</v>
      </c>
    </row>
    <row r="251">
      <c r="A251" s="54">
        <v>45947.0</v>
      </c>
      <c r="B251" s="2" t="s">
        <v>301</v>
      </c>
      <c r="C251" s="2" t="s">
        <v>196</v>
      </c>
      <c r="D251" s="2">
        <v>0.0</v>
      </c>
      <c r="E251" s="53">
        <v>0.0</v>
      </c>
      <c r="F251" s="53">
        <v>0.0</v>
      </c>
      <c r="G251" s="53">
        <v>0.0</v>
      </c>
      <c r="H251" s="53">
        <v>0.0</v>
      </c>
      <c r="I251" s="53">
        <v>0.0</v>
      </c>
      <c r="J251" s="53">
        <v>0.013999999999999999</v>
      </c>
      <c r="K251" s="53">
        <v>0.006999999999999999</v>
      </c>
      <c r="L251" s="94">
        <v>0.0</v>
      </c>
      <c r="M251" s="94">
        <v>2.0E-4</v>
      </c>
      <c r="N251" s="94">
        <v>1.0E-4</v>
      </c>
      <c r="O251" s="2" t="s">
        <v>9316</v>
      </c>
      <c r="P251" s="2">
        <v>10.0</v>
      </c>
      <c r="Q251" s="2" t="s">
        <v>9317</v>
      </c>
    </row>
    <row r="252">
      <c r="A252" s="54">
        <v>45947.0</v>
      </c>
      <c r="B252" s="2" t="s">
        <v>450</v>
      </c>
      <c r="C252" s="2" t="s">
        <v>196</v>
      </c>
      <c r="D252" s="2">
        <v>0.0</v>
      </c>
      <c r="E252" s="53">
        <v>0.1331974948426069</v>
      </c>
      <c r="F252" s="53">
        <v>0.09128868487935109</v>
      </c>
      <c r="G252" s="53">
        <v>0.07758601707600489</v>
      </c>
      <c r="H252" s="53">
        <v>0.07097883157548537</v>
      </c>
      <c r="I252" s="53">
        <v>0.06459175138511164</v>
      </c>
      <c r="J252" s="53">
        <v>0.010604871800080594</v>
      </c>
      <c r="K252" s="53">
        <v>0.04409544443804274</v>
      </c>
      <c r="L252" s="94">
        <v>0.006019590045718122</v>
      </c>
      <c r="M252" s="94">
        <v>1.1246330589614462E-4</v>
      </c>
      <c r="N252" s="94">
        <v>0.0019444082201885142</v>
      </c>
      <c r="O252" s="2" t="s">
        <v>9316</v>
      </c>
      <c r="P252" s="2">
        <v>11.0</v>
      </c>
      <c r="Q252" s="2" t="s">
        <v>9318</v>
      </c>
    </row>
    <row r="253">
      <c r="A253" s="54">
        <v>45947.0</v>
      </c>
      <c r="B253" s="2" t="s">
        <v>1189</v>
      </c>
      <c r="C253" s="2" t="s">
        <v>196</v>
      </c>
      <c r="D253" s="2">
        <v>0.0</v>
      </c>
      <c r="E253" s="53">
        <v>0.0</v>
      </c>
      <c r="F253" s="53">
        <v>0.0</v>
      </c>
      <c r="G253" s="53">
        <v>0.0</v>
      </c>
      <c r="H253" s="53">
        <v>0.0</v>
      </c>
      <c r="I253" s="53">
        <v>0.0</v>
      </c>
      <c r="J253" s="53">
        <v>0.010082378632452732</v>
      </c>
      <c r="K253" s="53">
        <v>0.005041189316226366</v>
      </c>
      <c r="L253" s="94">
        <v>0.0</v>
      </c>
      <c r="M253" s="94">
        <v>1.0165435888813942E-4</v>
      </c>
      <c r="N253" s="94">
        <v>2.5413589722034855E-5</v>
      </c>
      <c r="O253" s="2" t="s">
        <v>9319</v>
      </c>
      <c r="P253" s="2">
        <v>99.0</v>
      </c>
      <c r="Q253" s="2" t="s">
        <v>9320</v>
      </c>
    </row>
    <row r="254">
      <c r="A254" s="54">
        <v>45948.0</v>
      </c>
      <c r="B254" s="2" t="s">
        <v>194</v>
      </c>
      <c r="C254" s="2" t="s">
        <v>288</v>
      </c>
      <c r="D254" s="2">
        <v>0.0</v>
      </c>
      <c r="E254" s="53">
        <v>0.096</v>
      </c>
      <c r="F254" s="53">
        <v>0.078</v>
      </c>
      <c r="G254" s="53">
        <v>0.07</v>
      </c>
      <c r="H254" s="53">
        <v>0.065</v>
      </c>
      <c r="I254" s="53">
        <v>0.061</v>
      </c>
      <c r="J254" s="53">
        <v>0.074</v>
      </c>
      <c r="K254" s="53">
        <v>0.072</v>
      </c>
      <c r="L254" s="94">
        <v>0.0049</v>
      </c>
      <c r="M254" s="94">
        <v>0.0055</v>
      </c>
      <c r="N254" s="94">
        <v>0.0052</v>
      </c>
      <c r="O254" s="2" t="s">
        <v>9316</v>
      </c>
      <c r="P254" s="2">
        <v>1.0</v>
      </c>
      <c r="Q254" s="2" t="s">
        <v>9317</v>
      </c>
    </row>
    <row r="255">
      <c r="A255" s="54">
        <v>45948.0</v>
      </c>
      <c r="B255" s="2" t="s">
        <v>145</v>
      </c>
      <c r="C255" s="2" t="s">
        <v>288</v>
      </c>
      <c r="D255" s="2">
        <v>0.0</v>
      </c>
      <c r="E255" s="53">
        <v>0.117</v>
      </c>
      <c r="F255" s="53">
        <v>0.135</v>
      </c>
      <c r="G255" s="53">
        <v>0.142</v>
      </c>
      <c r="H255" s="53">
        <v>0.146</v>
      </c>
      <c r="I255" s="53">
        <v>0.15</v>
      </c>
      <c r="J255" s="53">
        <v>0.037</v>
      </c>
      <c r="K255" s="53">
        <v>0.089</v>
      </c>
      <c r="L255" s="94">
        <v>0.0202</v>
      </c>
      <c r="M255" s="94">
        <v>0.0014</v>
      </c>
      <c r="N255" s="94">
        <v>0.0079</v>
      </c>
      <c r="O255" s="2" t="s">
        <v>9316</v>
      </c>
      <c r="P255" s="2">
        <v>2.0</v>
      </c>
      <c r="Q255" s="2" t="s">
        <v>9317</v>
      </c>
    </row>
    <row r="256">
      <c r="A256" s="54">
        <v>45948.0</v>
      </c>
      <c r="B256" s="2" t="s">
        <v>1801</v>
      </c>
      <c r="C256" s="2" t="s">
        <v>288</v>
      </c>
      <c r="D256" s="2">
        <v>0.0</v>
      </c>
      <c r="E256" s="53">
        <v>0.0</v>
      </c>
      <c r="F256" s="53">
        <v>0.0</v>
      </c>
      <c r="G256" s="53">
        <v>0.0</v>
      </c>
      <c r="H256" s="53">
        <v>0.0</v>
      </c>
      <c r="I256" s="53">
        <v>0.0</v>
      </c>
      <c r="J256" s="53">
        <v>0.0</v>
      </c>
      <c r="K256" s="53">
        <v>0.0</v>
      </c>
      <c r="L256" s="94">
        <v>0.0</v>
      </c>
      <c r="M256" s="94">
        <v>0.0</v>
      </c>
      <c r="N256" s="94">
        <v>0.0</v>
      </c>
      <c r="O256" s="2" t="s">
        <v>9316</v>
      </c>
      <c r="P256" s="2">
        <v>3.0</v>
      </c>
      <c r="Q256" s="2" t="s">
        <v>9318</v>
      </c>
    </row>
    <row r="257">
      <c r="A257" s="54">
        <v>45948.0</v>
      </c>
      <c r="B257" s="2" t="s">
        <v>932</v>
      </c>
      <c r="C257" s="2" t="s">
        <v>288</v>
      </c>
      <c r="D257" s="2">
        <v>0.0</v>
      </c>
      <c r="E257" s="53">
        <v>0.05933273870739147</v>
      </c>
      <c r="F257" s="53">
        <v>0.060927887405863614</v>
      </c>
      <c r="G257" s="53">
        <v>0.05925380407481664</v>
      </c>
      <c r="H257" s="53">
        <v>0.05798670488209144</v>
      </c>
      <c r="I257" s="53">
        <v>0.05644733596500453</v>
      </c>
      <c r="J257" s="53">
        <v>0.026482460486869152</v>
      </c>
      <c r="K257" s="53">
        <v>0.042868132280842894</v>
      </c>
      <c r="L257" s="94">
        <v>0.003511013297336757</v>
      </c>
      <c r="M257" s="94">
        <v>7.01320713438586E-4</v>
      </c>
      <c r="N257" s="94">
        <v>0.0018376767652478446</v>
      </c>
      <c r="O257" s="2" t="s">
        <v>9316</v>
      </c>
      <c r="P257" s="2">
        <v>4.0</v>
      </c>
      <c r="Q257" s="2" t="s">
        <v>9318</v>
      </c>
    </row>
    <row r="258">
      <c r="A258" s="54">
        <v>45948.0</v>
      </c>
      <c r="B258" s="2" t="s">
        <v>515</v>
      </c>
      <c r="C258" s="2" t="s">
        <v>288</v>
      </c>
      <c r="D258" s="2">
        <v>0.0</v>
      </c>
      <c r="E258" s="53">
        <v>0.0</v>
      </c>
      <c r="F258" s="53">
        <v>0.0</v>
      </c>
      <c r="G258" s="53">
        <v>0.0</v>
      </c>
      <c r="H258" s="53">
        <v>0.0</v>
      </c>
      <c r="I258" s="53">
        <v>0.0</v>
      </c>
      <c r="J258" s="53">
        <v>0.0</v>
      </c>
      <c r="K258" s="53">
        <v>0.0</v>
      </c>
      <c r="L258" s="94">
        <v>0.0</v>
      </c>
      <c r="M258" s="94">
        <v>0.0</v>
      </c>
      <c r="N258" s="94">
        <v>0.0</v>
      </c>
      <c r="O258" s="2" t="s">
        <v>9316</v>
      </c>
      <c r="P258" s="2">
        <v>5.0</v>
      </c>
      <c r="Q258" s="2" t="s">
        <v>9318</v>
      </c>
    </row>
    <row r="259">
      <c r="A259" s="54">
        <v>45948.0</v>
      </c>
      <c r="B259" s="2" t="s">
        <v>229</v>
      </c>
      <c r="C259" s="2" t="s">
        <v>288</v>
      </c>
      <c r="D259" s="2">
        <v>0.0</v>
      </c>
      <c r="E259" s="53">
        <v>0.0</v>
      </c>
      <c r="F259" s="53">
        <v>0.0</v>
      </c>
      <c r="G259" s="53">
        <v>0.0</v>
      </c>
      <c r="H259" s="53">
        <v>0.0</v>
      </c>
      <c r="I259" s="53">
        <v>0.0</v>
      </c>
      <c r="J259" s="53">
        <v>0.0521071448501988</v>
      </c>
      <c r="K259" s="53">
        <v>0.0260535724250994</v>
      </c>
      <c r="L259" s="94">
        <v>0.0</v>
      </c>
      <c r="M259" s="94">
        <v>0.0027151545444395993</v>
      </c>
      <c r="N259" s="94">
        <v>6.787886361098998E-4</v>
      </c>
      <c r="O259" s="2" t="s">
        <v>9316</v>
      </c>
      <c r="P259" s="2">
        <v>6.0</v>
      </c>
      <c r="Q259" s="2" t="s">
        <v>9317</v>
      </c>
    </row>
    <row r="260">
      <c r="A260" s="54">
        <v>45948.0</v>
      </c>
      <c r="B260" s="2" t="s">
        <v>178</v>
      </c>
      <c r="C260" s="2" t="s">
        <v>288</v>
      </c>
      <c r="D260" s="2">
        <v>0.0</v>
      </c>
      <c r="E260" s="53">
        <v>0.026429730429085377</v>
      </c>
      <c r="F260" s="53">
        <v>0.040664486169865635</v>
      </c>
      <c r="G260" s="53">
        <v>0.04525317099210409</v>
      </c>
      <c r="H260" s="53">
        <v>0.04737268659469017</v>
      </c>
      <c r="I260" s="53">
        <v>0.04932985511646205</v>
      </c>
      <c r="J260" s="53">
        <v>0.017522862088408524</v>
      </c>
      <c r="K260" s="53">
        <v>0.0313880165402563</v>
      </c>
      <c r="L260" s="94">
        <v>0.002047849484840611</v>
      </c>
      <c r="M260" s="94">
        <v>3.070506957693847E-4</v>
      </c>
      <c r="N260" s="94">
        <v>9.852075823314032E-4</v>
      </c>
      <c r="O260" s="2" t="s">
        <v>9316</v>
      </c>
      <c r="P260" s="2">
        <v>7.0</v>
      </c>
      <c r="Q260" s="2" t="s">
        <v>9318</v>
      </c>
    </row>
    <row r="261">
      <c r="A261" s="54">
        <v>45948.0</v>
      </c>
      <c r="B261" s="2" t="s">
        <v>1876</v>
      </c>
      <c r="C261" s="2" t="s">
        <v>288</v>
      </c>
      <c r="D261" s="2">
        <v>0.0</v>
      </c>
      <c r="E261" s="53">
        <v>0.0</v>
      </c>
      <c r="F261" s="53">
        <v>0.0</v>
      </c>
      <c r="G261" s="53">
        <v>0.0</v>
      </c>
      <c r="H261" s="53">
        <v>0.0</v>
      </c>
      <c r="I261" s="53">
        <v>0.0</v>
      </c>
      <c r="J261" s="53">
        <v>5.510307020224716E-4</v>
      </c>
      <c r="K261" s="53">
        <v>2.755153510112358E-4</v>
      </c>
      <c r="L261" s="94">
        <v>0.0</v>
      </c>
      <c r="M261" s="94">
        <v>3.036348345713779E-7</v>
      </c>
      <c r="N261" s="94">
        <v>7.590870864284448E-8</v>
      </c>
      <c r="O261" s="2" t="s">
        <v>9316</v>
      </c>
      <c r="P261" s="2">
        <v>8.0</v>
      </c>
      <c r="Q261" s="2" t="s">
        <v>9318</v>
      </c>
    </row>
    <row r="262">
      <c r="A262" s="54">
        <v>45948.0</v>
      </c>
      <c r="B262" s="2" t="s">
        <v>687</v>
      </c>
      <c r="C262" s="2" t="s">
        <v>288</v>
      </c>
      <c r="D262" s="2">
        <v>0.0</v>
      </c>
      <c r="E262" s="53">
        <v>0.0</v>
      </c>
      <c r="F262" s="53">
        <v>0.0</v>
      </c>
      <c r="G262" s="53">
        <v>0.0</v>
      </c>
      <c r="H262" s="53">
        <v>0.0</v>
      </c>
      <c r="I262" s="53">
        <v>0.0</v>
      </c>
      <c r="J262" s="53">
        <v>0.003825995083462425</v>
      </c>
      <c r="K262" s="53">
        <v>0.0019129975417312125</v>
      </c>
      <c r="L262" s="94">
        <v>0.0</v>
      </c>
      <c r="M262" s="94">
        <v>1.4638238378678648E-5</v>
      </c>
      <c r="N262" s="94">
        <v>3.659559594669662E-6</v>
      </c>
      <c r="O262" s="2" t="s">
        <v>9316</v>
      </c>
      <c r="P262" s="2">
        <v>9.0</v>
      </c>
      <c r="Q262" s="2" t="s">
        <v>9318</v>
      </c>
    </row>
    <row r="263">
      <c r="A263" s="54">
        <v>45948.0</v>
      </c>
      <c r="B263" s="2" t="s">
        <v>301</v>
      </c>
      <c r="C263" s="2" t="s">
        <v>288</v>
      </c>
      <c r="D263" s="2">
        <v>0.0</v>
      </c>
      <c r="E263" s="53">
        <v>0.0</v>
      </c>
      <c r="F263" s="53">
        <v>0.0</v>
      </c>
      <c r="G263" s="53">
        <v>0.0</v>
      </c>
      <c r="H263" s="53">
        <v>0.0</v>
      </c>
      <c r="I263" s="53">
        <v>0.0</v>
      </c>
      <c r="J263" s="53">
        <v>0.013999999999999999</v>
      </c>
      <c r="K263" s="53">
        <v>0.006999999999999999</v>
      </c>
      <c r="L263" s="94">
        <v>0.0</v>
      </c>
      <c r="M263" s="94">
        <v>2.0E-4</v>
      </c>
      <c r="N263" s="94">
        <v>1.0E-4</v>
      </c>
      <c r="O263" s="2" t="s">
        <v>9316</v>
      </c>
      <c r="P263" s="2">
        <v>10.0</v>
      </c>
      <c r="Q263" s="2" t="s">
        <v>9317</v>
      </c>
    </row>
    <row r="264">
      <c r="A264" s="54">
        <v>45948.0</v>
      </c>
      <c r="B264" s="2" t="s">
        <v>450</v>
      </c>
      <c r="C264" s="2" t="s">
        <v>288</v>
      </c>
      <c r="D264" s="2">
        <v>0.0</v>
      </c>
      <c r="E264" s="53">
        <v>0.0</v>
      </c>
      <c r="F264" s="53">
        <v>0.0</v>
      </c>
      <c r="G264" s="53">
        <v>0.0</v>
      </c>
      <c r="H264" s="53">
        <v>0.0</v>
      </c>
      <c r="I264" s="53">
        <v>0.0</v>
      </c>
      <c r="J264" s="53">
        <v>0.010481066908427147</v>
      </c>
      <c r="K264" s="53">
        <v>0.005240533454213573</v>
      </c>
      <c r="L264" s="94">
        <v>0.0</v>
      </c>
      <c r="M264" s="94">
        <v>1.0985276353892659E-4</v>
      </c>
      <c r="N264" s="94">
        <v>2.7463190884731647E-5</v>
      </c>
      <c r="O264" s="2" t="s">
        <v>9316</v>
      </c>
      <c r="P264" s="2">
        <v>11.0</v>
      </c>
      <c r="Q264" s="2" t="s">
        <v>9318</v>
      </c>
    </row>
    <row r="265">
      <c r="A265" s="54">
        <v>45948.0</v>
      </c>
      <c r="B265" s="2" t="s">
        <v>1189</v>
      </c>
      <c r="C265" s="2" t="s">
        <v>288</v>
      </c>
      <c r="D265" s="2">
        <v>0.0</v>
      </c>
      <c r="E265" s="53">
        <v>0.022482903748806498</v>
      </c>
      <c r="F265" s="53">
        <v>0.03750551409831854</v>
      </c>
      <c r="G265" s="53">
        <v>0.04287810391940072</v>
      </c>
      <c r="H265" s="53">
        <v>0.045495446539920825</v>
      </c>
      <c r="I265" s="53">
        <v>0.04801789502858953</v>
      </c>
      <c r="J265" s="53">
        <v>0.009964673504306782</v>
      </c>
      <c r="K265" s="53">
        <v>0.026421388711853754</v>
      </c>
      <c r="L265" s="94">
        <v>0.0018385317957229277</v>
      </c>
      <c r="M265" s="94">
        <v>9.929471804743361E-5</v>
      </c>
      <c r="N265" s="94">
        <v>6.98089781462873E-4</v>
      </c>
      <c r="O265" s="2" t="s">
        <v>9319</v>
      </c>
      <c r="P265" s="2">
        <v>99.0</v>
      </c>
      <c r="Q265" s="2" t="s">
        <v>9320</v>
      </c>
    </row>
    <row r="266">
      <c r="A266" s="54">
        <v>45949.0</v>
      </c>
      <c r="B266" s="2" t="s">
        <v>194</v>
      </c>
      <c r="C266" s="2" t="s">
        <v>256</v>
      </c>
      <c r="D266" s="2">
        <v>0.0</v>
      </c>
      <c r="E266" s="53">
        <v>0.038</v>
      </c>
      <c r="F266" s="53">
        <v>0.064</v>
      </c>
      <c r="G266" s="53">
        <v>0.075</v>
      </c>
      <c r="H266" s="53">
        <v>0.081</v>
      </c>
      <c r="I266" s="53">
        <v>0.087</v>
      </c>
      <c r="J266" s="53">
        <v>0.073</v>
      </c>
      <c r="K266" s="53">
        <v>0.074</v>
      </c>
      <c r="L266" s="94">
        <v>0.0056</v>
      </c>
      <c r="M266" s="94">
        <v>0.0053</v>
      </c>
      <c r="N266" s="94">
        <v>0.0055</v>
      </c>
      <c r="O266" s="2" t="s">
        <v>9316</v>
      </c>
      <c r="P266" s="2">
        <v>1.0</v>
      </c>
      <c r="Q266" s="2" t="s">
        <v>9317</v>
      </c>
    </row>
    <row r="267">
      <c r="A267" s="54">
        <v>45949.0</v>
      </c>
      <c r="B267" s="2" t="s">
        <v>145</v>
      </c>
      <c r="C267" s="2" t="s">
        <v>256</v>
      </c>
      <c r="D267" s="2">
        <v>0.0</v>
      </c>
      <c r="E267" s="53">
        <v>0.0</v>
      </c>
      <c r="F267" s="53">
        <v>0.0</v>
      </c>
      <c r="G267" s="53">
        <v>0.0</v>
      </c>
      <c r="H267" s="53">
        <v>0.0</v>
      </c>
      <c r="I267" s="53">
        <v>0.0</v>
      </c>
      <c r="J267" s="53">
        <v>0.036</v>
      </c>
      <c r="K267" s="53">
        <v>0.018</v>
      </c>
      <c r="L267" s="94">
        <v>0.0</v>
      </c>
      <c r="M267" s="94">
        <v>0.0013</v>
      </c>
      <c r="N267" s="94">
        <v>3.0E-4</v>
      </c>
      <c r="O267" s="2" t="s">
        <v>9316</v>
      </c>
      <c r="P267" s="2">
        <v>2.0</v>
      </c>
      <c r="Q267" s="2" t="s">
        <v>9317</v>
      </c>
    </row>
    <row r="268">
      <c r="A268" s="54">
        <v>45949.0</v>
      </c>
      <c r="B268" s="2" t="s">
        <v>1801</v>
      </c>
      <c r="C268" s="2" t="s">
        <v>256</v>
      </c>
      <c r="D268" s="2">
        <v>0.0</v>
      </c>
      <c r="E268" s="53">
        <v>0.0</v>
      </c>
      <c r="F268" s="53">
        <v>0.0</v>
      </c>
      <c r="G268" s="53">
        <v>0.0</v>
      </c>
      <c r="H268" s="53">
        <v>0.0</v>
      </c>
      <c r="I268" s="53">
        <v>0.0</v>
      </c>
      <c r="J268" s="53">
        <v>0.0</v>
      </c>
      <c r="K268" s="53">
        <v>0.0</v>
      </c>
      <c r="L268" s="94">
        <v>0.0</v>
      </c>
      <c r="M268" s="94">
        <v>0.0</v>
      </c>
      <c r="N268" s="94">
        <v>0.0</v>
      </c>
      <c r="O268" s="2" t="s">
        <v>9316</v>
      </c>
      <c r="P268" s="2">
        <v>3.0</v>
      </c>
      <c r="Q268" s="2" t="s">
        <v>9318</v>
      </c>
    </row>
    <row r="269">
      <c r="A269" s="54">
        <v>45949.0</v>
      </c>
      <c r="B269" s="2" t="s">
        <v>932</v>
      </c>
      <c r="C269" s="2" t="s">
        <v>256</v>
      </c>
      <c r="D269" s="2">
        <v>0.0</v>
      </c>
      <c r="E269" s="53">
        <v>0.0</v>
      </c>
      <c r="F269" s="53">
        <v>0.0</v>
      </c>
      <c r="G269" s="53">
        <v>0.0</v>
      </c>
      <c r="H269" s="53">
        <v>0.0</v>
      </c>
      <c r="I269" s="53">
        <v>0.0</v>
      </c>
      <c r="J269" s="53">
        <v>0.026174527643392256</v>
      </c>
      <c r="K269" s="53">
        <v>0.013087263821696128</v>
      </c>
      <c r="L269" s="94">
        <v>0.0</v>
      </c>
      <c r="M269" s="94">
        <v>6.851058973547054E-4</v>
      </c>
      <c r="N269" s="94">
        <v>1.7127647433867635E-4</v>
      </c>
      <c r="O269" s="2" t="s">
        <v>9316</v>
      </c>
      <c r="P269" s="2">
        <v>4.0</v>
      </c>
      <c r="Q269" s="2" t="s">
        <v>9318</v>
      </c>
    </row>
    <row r="270">
      <c r="A270" s="54">
        <v>45949.0</v>
      </c>
      <c r="B270" s="2" t="s">
        <v>515</v>
      </c>
      <c r="C270" s="2" t="s">
        <v>256</v>
      </c>
      <c r="D270" s="2">
        <v>0.0</v>
      </c>
      <c r="E270" s="53">
        <v>0.0</v>
      </c>
      <c r="F270" s="53">
        <v>0.0</v>
      </c>
      <c r="G270" s="53">
        <v>0.0</v>
      </c>
      <c r="H270" s="53">
        <v>0.0</v>
      </c>
      <c r="I270" s="53">
        <v>0.0</v>
      </c>
      <c r="J270" s="53">
        <v>0.0</v>
      </c>
      <c r="K270" s="53">
        <v>0.0</v>
      </c>
      <c r="L270" s="94">
        <v>0.0</v>
      </c>
      <c r="M270" s="94">
        <v>0.0</v>
      </c>
      <c r="N270" s="94">
        <v>0.0</v>
      </c>
      <c r="O270" s="2" t="s">
        <v>9316</v>
      </c>
      <c r="P270" s="2">
        <v>5.0</v>
      </c>
      <c r="Q270" s="2" t="s">
        <v>9318</v>
      </c>
    </row>
    <row r="271">
      <c r="A271" s="54">
        <v>45949.0</v>
      </c>
      <c r="B271" s="2" t="s">
        <v>229</v>
      </c>
      <c r="C271" s="2" t="s">
        <v>256</v>
      </c>
      <c r="D271" s="2">
        <v>0.0</v>
      </c>
      <c r="E271" s="53">
        <v>0.0</v>
      </c>
      <c r="F271" s="53">
        <v>0.0</v>
      </c>
      <c r="G271" s="53">
        <v>0.0</v>
      </c>
      <c r="H271" s="53">
        <v>0.0</v>
      </c>
      <c r="I271" s="53">
        <v>0.0</v>
      </c>
      <c r="J271" s="53">
        <v>0.051501253215350914</v>
      </c>
      <c r="K271" s="53">
        <v>0.025750626607675457</v>
      </c>
      <c r="L271" s="94">
        <v>0.0</v>
      </c>
      <c r="M271" s="94">
        <v>0.002652379082751693</v>
      </c>
      <c r="N271" s="94">
        <v>6.630947706879232E-4</v>
      </c>
      <c r="O271" s="2" t="s">
        <v>9316</v>
      </c>
      <c r="P271" s="2">
        <v>6.0</v>
      </c>
      <c r="Q271" s="2" t="s">
        <v>9317</v>
      </c>
    </row>
    <row r="272">
      <c r="A272" s="54">
        <v>45949.0</v>
      </c>
      <c r="B272" s="2" t="s">
        <v>178</v>
      </c>
      <c r="C272" s="2" t="s">
        <v>256</v>
      </c>
      <c r="D272" s="2">
        <v>0.0</v>
      </c>
      <c r="E272" s="53">
        <v>0.04262630253453097</v>
      </c>
      <c r="F272" s="53">
        <v>0.05074871798789291</v>
      </c>
      <c r="G272" s="53">
        <v>0.051677958943280415</v>
      </c>
      <c r="H272" s="53">
        <v>0.05170945028742462</v>
      </c>
      <c r="I272" s="53">
        <v>0.051439475265424126</v>
      </c>
      <c r="J272" s="53">
        <v>0.0173191096934446</v>
      </c>
      <c r="K272" s="53">
        <v>0.03449853431836251</v>
      </c>
      <c r="L272" s="94">
        <v>0.0026706114405433763</v>
      </c>
      <c r="M272" s="94">
        <v>2.999515605735667E-4</v>
      </c>
      <c r="N272" s="94">
        <v>0.0011901488701152358</v>
      </c>
      <c r="O272" s="2" t="s">
        <v>9316</v>
      </c>
      <c r="P272" s="2">
        <v>7.0</v>
      </c>
      <c r="Q272" s="2" t="s">
        <v>9318</v>
      </c>
    </row>
    <row r="273">
      <c r="A273" s="54">
        <v>45949.0</v>
      </c>
      <c r="B273" s="2" t="s">
        <v>1876</v>
      </c>
      <c r="C273" s="2" t="s">
        <v>256</v>
      </c>
      <c r="D273" s="2">
        <v>0.0</v>
      </c>
      <c r="E273" s="53">
        <v>0.0</v>
      </c>
      <c r="F273" s="53">
        <v>0.0</v>
      </c>
      <c r="G273" s="53">
        <v>0.0</v>
      </c>
      <c r="H273" s="53">
        <v>0.0</v>
      </c>
      <c r="I273" s="53">
        <v>0.0</v>
      </c>
      <c r="J273" s="53">
        <v>5.468031648657871E-4</v>
      </c>
      <c r="K273" s="53">
        <v>2.734015824328936E-4</v>
      </c>
      <c r="L273" s="94">
        <v>0.0</v>
      </c>
      <c r="M273" s="94">
        <v>2.989937011072412E-7</v>
      </c>
      <c r="N273" s="94">
        <v>7.47484252768103E-8</v>
      </c>
      <c r="O273" s="2" t="s">
        <v>9316</v>
      </c>
      <c r="P273" s="2">
        <v>8.0</v>
      </c>
      <c r="Q273" s="2" t="s">
        <v>9318</v>
      </c>
    </row>
    <row r="274">
      <c r="A274" s="54">
        <v>45949.0</v>
      </c>
      <c r="B274" s="2" t="s">
        <v>687</v>
      </c>
      <c r="C274" s="2" t="s">
        <v>256</v>
      </c>
      <c r="D274" s="2">
        <v>0.0</v>
      </c>
      <c r="E274" s="53">
        <v>0.0</v>
      </c>
      <c r="F274" s="53">
        <v>0.0</v>
      </c>
      <c r="G274" s="53">
        <v>0.0</v>
      </c>
      <c r="H274" s="53">
        <v>0.0</v>
      </c>
      <c r="I274" s="53">
        <v>0.0</v>
      </c>
      <c r="J274" s="53">
        <v>0.0037966418435843876</v>
      </c>
      <c r="K274" s="53">
        <v>0.0018983209217921938</v>
      </c>
      <c r="L274" s="94">
        <v>0.0</v>
      </c>
      <c r="M274" s="94">
        <v>1.4414489288455858E-5</v>
      </c>
      <c r="N274" s="94">
        <v>3.6036223221139644E-6</v>
      </c>
      <c r="O274" s="2" t="s">
        <v>9316</v>
      </c>
      <c r="P274" s="2">
        <v>9.0</v>
      </c>
      <c r="Q274" s="2" t="s">
        <v>9318</v>
      </c>
    </row>
    <row r="275">
      <c r="A275" s="54">
        <v>45949.0</v>
      </c>
      <c r="B275" s="2" t="s">
        <v>301</v>
      </c>
      <c r="C275" s="2" t="s">
        <v>256</v>
      </c>
      <c r="D275" s="2">
        <v>0.0</v>
      </c>
      <c r="E275" s="53">
        <v>0.069</v>
      </c>
      <c r="F275" s="53">
        <v>0.065</v>
      </c>
      <c r="G275" s="53">
        <v>0.061</v>
      </c>
      <c r="H275" s="53">
        <v>0.057999999999999996</v>
      </c>
      <c r="I275" s="53">
        <v>0.055999999999999994</v>
      </c>
      <c r="J275" s="53">
        <v>0.013999999999999999</v>
      </c>
      <c r="K275" s="53">
        <v>0.037000000000000005</v>
      </c>
      <c r="L275" s="94">
        <v>0.0037</v>
      </c>
      <c r="M275" s="94">
        <v>2.0E-4</v>
      </c>
      <c r="N275" s="94">
        <v>0.0014</v>
      </c>
      <c r="O275" s="2" t="s">
        <v>9316</v>
      </c>
      <c r="P275" s="2">
        <v>10.0</v>
      </c>
      <c r="Q275" s="2" t="s">
        <v>9317</v>
      </c>
    </row>
    <row r="276">
      <c r="A276" s="54">
        <v>45949.0</v>
      </c>
      <c r="B276" s="2" t="s">
        <v>450</v>
      </c>
      <c r="C276" s="2" t="s">
        <v>256</v>
      </c>
      <c r="D276" s="2">
        <v>0.0</v>
      </c>
      <c r="E276" s="53">
        <v>0.0</v>
      </c>
      <c r="F276" s="53">
        <v>0.0</v>
      </c>
      <c r="G276" s="53">
        <v>0.0</v>
      </c>
      <c r="H276" s="53">
        <v>0.0</v>
      </c>
      <c r="I276" s="53">
        <v>0.0</v>
      </c>
      <c r="J276" s="53">
        <v>0.010359195123236199</v>
      </c>
      <c r="K276" s="53">
        <v>0.0051795975616180994</v>
      </c>
      <c r="L276" s="94">
        <v>0.0</v>
      </c>
      <c r="M276" s="94">
        <v>1.0731292360128065E-4</v>
      </c>
      <c r="N276" s="94">
        <v>2.6828230900320163E-5</v>
      </c>
      <c r="O276" s="2" t="s">
        <v>9316</v>
      </c>
      <c r="P276" s="2">
        <v>11.0</v>
      </c>
      <c r="Q276" s="2" t="s">
        <v>9318</v>
      </c>
    </row>
    <row r="277">
      <c r="A277" s="54">
        <v>45949.0</v>
      </c>
      <c r="B277" s="2" t="s">
        <v>1189</v>
      </c>
      <c r="C277" s="2" t="s">
        <v>256</v>
      </c>
      <c r="D277" s="2">
        <v>0.0</v>
      </c>
      <c r="E277" s="53">
        <v>0.0</v>
      </c>
      <c r="F277" s="53">
        <v>0.0</v>
      </c>
      <c r="G277" s="53">
        <v>0.0</v>
      </c>
      <c r="H277" s="53">
        <v>0.0</v>
      </c>
      <c r="I277" s="53">
        <v>0.0</v>
      </c>
      <c r="J277" s="53">
        <v>0.009848806240084055</v>
      </c>
      <c r="K277" s="53">
        <v>0.0049244031200420275</v>
      </c>
      <c r="L277" s="94">
        <v>0.0</v>
      </c>
      <c r="M277" s="94">
        <v>9.699898435471862E-5</v>
      </c>
      <c r="N277" s="94">
        <v>2.4249746088679655E-5</v>
      </c>
      <c r="O277" s="2" t="s">
        <v>9319</v>
      </c>
      <c r="P277" s="2">
        <v>99.0</v>
      </c>
      <c r="Q277" s="2" t="s">
        <v>9320</v>
      </c>
    </row>
    <row r="278">
      <c r="A278" s="54">
        <v>45950.0</v>
      </c>
      <c r="B278" s="2" t="s">
        <v>194</v>
      </c>
      <c r="C278" s="2" t="s">
        <v>180</v>
      </c>
      <c r="D278" s="2">
        <v>0.0</v>
      </c>
      <c r="E278" s="53">
        <v>0.034</v>
      </c>
      <c r="F278" s="53">
        <v>0.063</v>
      </c>
      <c r="G278" s="53">
        <v>0.075</v>
      </c>
      <c r="H278" s="53">
        <v>0.081</v>
      </c>
      <c r="I278" s="53">
        <v>0.088</v>
      </c>
      <c r="J278" s="53">
        <v>0.072</v>
      </c>
      <c r="K278" s="53">
        <v>0.074</v>
      </c>
      <c r="L278" s="94">
        <v>0.0056</v>
      </c>
      <c r="M278" s="94">
        <v>0.0052</v>
      </c>
      <c r="N278" s="94">
        <v>0.0055</v>
      </c>
      <c r="O278" s="2" t="s">
        <v>9316</v>
      </c>
      <c r="P278" s="2">
        <v>1.0</v>
      </c>
      <c r="Q278" s="2" t="s">
        <v>9317</v>
      </c>
    </row>
    <row r="279">
      <c r="A279" s="54">
        <v>45950.0</v>
      </c>
      <c r="B279" s="2" t="s">
        <v>145</v>
      </c>
      <c r="C279" s="2" t="s">
        <v>180</v>
      </c>
      <c r="D279" s="2">
        <v>0.0</v>
      </c>
      <c r="E279" s="53">
        <v>0.0</v>
      </c>
      <c r="F279" s="53">
        <v>0.0</v>
      </c>
      <c r="G279" s="53">
        <v>0.0</v>
      </c>
      <c r="H279" s="53">
        <v>0.0</v>
      </c>
      <c r="I279" s="53">
        <v>0.0</v>
      </c>
      <c r="J279" s="53">
        <v>0.036</v>
      </c>
      <c r="K279" s="53">
        <v>0.018</v>
      </c>
      <c r="L279" s="94">
        <v>0.0</v>
      </c>
      <c r="M279" s="94">
        <v>0.0013</v>
      </c>
      <c r="N279" s="94">
        <v>3.0E-4</v>
      </c>
      <c r="O279" s="2" t="s">
        <v>9316</v>
      </c>
      <c r="P279" s="2">
        <v>2.0</v>
      </c>
      <c r="Q279" s="2" t="s">
        <v>9317</v>
      </c>
    </row>
    <row r="280">
      <c r="A280" s="54">
        <v>45950.0</v>
      </c>
      <c r="B280" s="2" t="s">
        <v>1801</v>
      </c>
      <c r="C280" s="2" t="s">
        <v>180</v>
      </c>
      <c r="D280" s="2">
        <v>0.0</v>
      </c>
      <c r="E280" s="53">
        <v>0.0</v>
      </c>
      <c r="F280" s="53">
        <v>0.0</v>
      </c>
      <c r="G280" s="53">
        <v>0.0</v>
      </c>
      <c r="H280" s="53">
        <v>0.0</v>
      </c>
      <c r="I280" s="53">
        <v>0.0</v>
      </c>
      <c r="J280" s="53">
        <v>0.0</v>
      </c>
      <c r="K280" s="53">
        <v>0.0</v>
      </c>
      <c r="L280" s="94">
        <v>0.0</v>
      </c>
      <c r="M280" s="94">
        <v>0.0</v>
      </c>
      <c r="N280" s="94">
        <v>0.0</v>
      </c>
      <c r="O280" s="2" t="s">
        <v>9316</v>
      </c>
      <c r="P280" s="2">
        <v>3.0</v>
      </c>
      <c r="Q280" s="2" t="s">
        <v>9318</v>
      </c>
    </row>
    <row r="281">
      <c r="A281" s="54">
        <v>45950.0</v>
      </c>
      <c r="B281" s="2" t="s">
        <v>932</v>
      </c>
      <c r="C281" s="2" t="s">
        <v>180</v>
      </c>
      <c r="D281" s="2">
        <v>0.0</v>
      </c>
      <c r="E281" s="53">
        <v>0.04262630253453097</v>
      </c>
      <c r="F281" s="53">
        <v>0.05074871798789291</v>
      </c>
      <c r="G281" s="53">
        <v>0.051677958943280415</v>
      </c>
      <c r="H281" s="53">
        <v>0.05170945028742462</v>
      </c>
      <c r="I281" s="53">
        <v>0.051439475265424126</v>
      </c>
      <c r="J281" s="53">
        <v>0.025871374580093552</v>
      </c>
      <c r="K281" s="53">
        <v>0.038774666761686984</v>
      </c>
      <c r="L281" s="94">
        <v>0.0026706114405433763</v>
      </c>
      <c r="M281" s="94">
        <v>6.693280226635108E-4</v>
      </c>
      <c r="N281" s="94">
        <v>0.0015034747824798733</v>
      </c>
      <c r="O281" s="2" t="s">
        <v>9316</v>
      </c>
      <c r="P281" s="2">
        <v>4.0</v>
      </c>
      <c r="Q281" s="2" t="s">
        <v>9318</v>
      </c>
    </row>
    <row r="282">
      <c r="A282" s="54">
        <v>45950.0</v>
      </c>
      <c r="B282" s="2" t="s">
        <v>515</v>
      </c>
      <c r="C282" s="2" t="s">
        <v>180</v>
      </c>
      <c r="D282" s="2">
        <v>0.0</v>
      </c>
      <c r="E282" s="53">
        <v>0.0</v>
      </c>
      <c r="F282" s="53">
        <v>0.0</v>
      </c>
      <c r="G282" s="53">
        <v>0.0</v>
      </c>
      <c r="H282" s="53">
        <v>0.0</v>
      </c>
      <c r="I282" s="53">
        <v>0.0</v>
      </c>
      <c r="J282" s="53">
        <v>0.0</v>
      </c>
      <c r="K282" s="53">
        <v>0.0</v>
      </c>
      <c r="L282" s="94">
        <v>0.0</v>
      </c>
      <c r="M282" s="94">
        <v>0.0</v>
      </c>
      <c r="N282" s="94">
        <v>0.0</v>
      </c>
      <c r="O282" s="2" t="s">
        <v>9316</v>
      </c>
      <c r="P282" s="2">
        <v>5.0</v>
      </c>
      <c r="Q282" s="2" t="s">
        <v>9318</v>
      </c>
    </row>
    <row r="283">
      <c r="A283" s="54">
        <v>45950.0</v>
      </c>
      <c r="B283" s="2" t="s">
        <v>229</v>
      </c>
      <c r="C283" s="2" t="s">
        <v>180</v>
      </c>
      <c r="D283" s="2">
        <v>1.0</v>
      </c>
      <c r="E283" s="53">
        <v>0.030676257496511445</v>
      </c>
      <c r="F283" s="53">
        <v>0.06044512270383843</v>
      </c>
      <c r="G283" s="53">
        <v>0.07304095631989206</v>
      </c>
      <c r="H283" s="53">
        <v>0.07966318329458386</v>
      </c>
      <c r="I283" s="53">
        <v>0.08641472334164797</v>
      </c>
      <c r="J283" s="53">
        <v>0.050904766322113805</v>
      </c>
      <c r="K283" s="53">
        <v>0.06197286132100294</v>
      </c>
      <c r="L283" s="94">
        <v>0.8592530686603402</v>
      </c>
      <c r="M283" s="94">
        <v>0.9007817625900814</v>
      </c>
      <c r="N283" s="94">
        <v>0.8798949128983065</v>
      </c>
      <c r="O283" s="2" t="s">
        <v>9316</v>
      </c>
      <c r="P283" s="2">
        <v>6.0</v>
      </c>
      <c r="Q283" s="2" t="s">
        <v>9317</v>
      </c>
    </row>
    <row r="284">
      <c r="A284" s="54">
        <v>45950.0</v>
      </c>
      <c r="B284" s="2" t="s">
        <v>178</v>
      </c>
      <c r="C284" s="2" t="s">
        <v>180</v>
      </c>
      <c r="D284" s="2">
        <v>0.0</v>
      </c>
      <c r="E284" s="53">
        <v>0.007195053166606609</v>
      </c>
      <c r="F284" s="53">
        <v>0.02084986502414864</v>
      </c>
      <c r="G284" s="53">
        <v>0.028559951617851517</v>
      </c>
      <c r="H284" s="53">
        <v>0.033144311887669066</v>
      </c>
      <c r="I284" s="53">
        <v>0.0382404141496959</v>
      </c>
      <c r="J284" s="53">
        <v>0.017118519973977418</v>
      </c>
      <c r="K284" s="53">
        <v>0.022839235795914466</v>
      </c>
      <c r="L284" s="94">
        <v>8.156708364140194E-4</v>
      </c>
      <c r="M284" s="94">
        <v>2.930437260994638E-4</v>
      </c>
      <c r="N284" s="94">
        <v>5.216306917413807E-4</v>
      </c>
      <c r="O284" s="2" t="s">
        <v>9316</v>
      </c>
      <c r="P284" s="2">
        <v>7.0</v>
      </c>
      <c r="Q284" s="2" t="s">
        <v>9318</v>
      </c>
    </row>
    <row r="285">
      <c r="A285" s="54">
        <v>45950.0</v>
      </c>
      <c r="B285" s="2" t="s">
        <v>1876</v>
      </c>
      <c r="C285" s="2" t="s">
        <v>180</v>
      </c>
      <c r="D285" s="2">
        <v>0.0</v>
      </c>
      <c r="E285" s="53">
        <v>0.0</v>
      </c>
      <c r="F285" s="53">
        <v>0.0</v>
      </c>
      <c r="G285" s="53">
        <v>0.0</v>
      </c>
      <c r="H285" s="53">
        <v>0.0</v>
      </c>
      <c r="I285" s="53">
        <v>0.0</v>
      </c>
      <c r="J285" s="53">
        <v>5.426080616013443E-4</v>
      </c>
      <c r="K285" s="53">
        <v>2.7130403080067217E-4</v>
      </c>
      <c r="L285" s="94">
        <v>0.0</v>
      </c>
      <c r="M285" s="94">
        <v>2.944235085147683E-7</v>
      </c>
      <c r="N285" s="94">
        <v>7.360587712869208E-8</v>
      </c>
      <c r="O285" s="2" t="s">
        <v>9316</v>
      </c>
      <c r="P285" s="2">
        <v>8.0</v>
      </c>
      <c r="Q285" s="2" t="s">
        <v>9318</v>
      </c>
    </row>
    <row r="286">
      <c r="A286" s="54">
        <v>45950.0</v>
      </c>
      <c r="B286" s="2" t="s">
        <v>687</v>
      </c>
      <c r="C286" s="2" t="s">
        <v>180</v>
      </c>
      <c r="D286" s="2">
        <v>0.0</v>
      </c>
      <c r="E286" s="53">
        <v>0.0</v>
      </c>
      <c r="F286" s="53">
        <v>0.0</v>
      </c>
      <c r="G286" s="53">
        <v>0.0</v>
      </c>
      <c r="H286" s="53">
        <v>0.0</v>
      </c>
      <c r="I286" s="53">
        <v>0.0</v>
      </c>
      <c r="J286" s="53">
        <v>0.0037675138033400513</v>
      </c>
      <c r="K286" s="53">
        <v>0.0018837569016700256</v>
      </c>
      <c r="L286" s="94">
        <v>0.0</v>
      </c>
      <c r="M286" s="94">
        <v>1.4194160258357818E-5</v>
      </c>
      <c r="N286" s="94">
        <v>3.5485400645894545E-6</v>
      </c>
      <c r="O286" s="2" t="s">
        <v>9316</v>
      </c>
      <c r="P286" s="2">
        <v>9.0</v>
      </c>
      <c r="Q286" s="2" t="s">
        <v>9318</v>
      </c>
    </row>
    <row r="287">
      <c r="A287" s="54">
        <v>45950.0</v>
      </c>
      <c r="B287" s="2" t="s">
        <v>301</v>
      </c>
      <c r="C287" s="2" t="s">
        <v>180</v>
      </c>
      <c r="D287" s="2">
        <v>0.0</v>
      </c>
      <c r="E287" s="53">
        <v>0.0</v>
      </c>
      <c r="F287" s="53">
        <v>0.0</v>
      </c>
      <c r="G287" s="53">
        <v>0.0</v>
      </c>
      <c r="H287" s="53">
        <v>0.0</v>
      </c>
      <c r="I287" s="53">
        <v>0.0</v>
      </c>
      <c r="J287" s="53">
        <v>0.013999999999999999</v>
      </c>
      <c r="K287" s="53">
        <v>0.006999999999999999</v>
      </c>
      <c r="L287" s="94">
        <v>0.0</v>
      </c>
      <c r="M287" s="94">
        <v>2.0E-4</v>
      </c>
      <c r="N287" s="94">
        <v>0.0</v>
      </c>
      <c r="O287" s="2" t="s">
        <v>9316</v>
      </c>
      <c r="P287" s="2">
        <v>10.0</v>
      </c>
      <c r="Q287" s="2" t="s">
        <v>9317</v>
      </c>
    </row>
    <row r="288">
      <c r="A288" s="54">
        <v>45950.0</v>
      </c>
      <c r="B288" s="2" t="s">
        <v>450</v>
      </c>
      <c r="C288" s="2" t="s">
        <v>180</v>
      </c>
      <c r="D288" s="2">
        <v>0.0</v>
      </c>
      <c r="E288" s="53">
        <v>0.0</v>
      </c>
      <c r="F288" s="53">
        <v>0.0</v>
      </c>
      <c r="G288" s="53">
        <v>0.0</v>
      </c>
      <c r="H288" s="53">
        <v>0.0</v>
      </c>
      <c r="I288" s="53">
        <v>0.0</v>
      </c>
      <c r="J288" s="53">
        <v>0.010239215050330819</v>
      </c>
      <c r="K288" s="53">
        <v>0.005119607525165409</v>
      </c>
      <c r="L288" s="94">
        <v>0.0</v>
      </c>
      <c r="M288" s="94">
        <v>1.0484152484692115E-4</v>
      </c>
      <c r="N288" s="94">
        <v>2.621038121173029E-5</v>
      </c>
      <c r="O288" s="2" t="s">
        <v>9316</v>
      </c>
      <c r="P288" s="2">
        <v>11.0</v>
      </c>
      <c r="Q288" s="2" t="s">
        <v>9318</v>
      </c>
    </row>
    <row r="289">
      <c r="A289" s="54">
        <v>45950.0</v>
      </c>
      <c r="B289" s="2" t="s">
        <v>1189</v>
      </c>
      <c r="C289" s="2" t="s">
        <v>180</v>
      </c>
      <c r="D289" s="2">
        <v>0.0</v>
      </c>
      <c r="E289" s="53">
        <v>0.0</v>
      </c>
      <c r="F289" s="53">
        <v>0.0</v>
      </c>
      <c r="G289" s="53">
        <v>0.0</v>
      </c>
      <c r="H289" s="53">
        <v>0.0</v>
      </c>
      <c r="I289" s="53">
        <v>0.0</v>
      </c>
      <c r="J289" s="53">
        <v>0.009734737485064109</v>
      </c>
      <c r="K289" s="53">
        <v>0.0048673687425320545</v>
      </c>
      <c r="L289" s="94">
        <v>0.0</v>
      </c>
      <c r="M289" s="94">
        <v>9.476511390311229E-5</v>
      </c>
      <c r="N289" s="94">
        <v>2.3691278475778072E-5</v>
      </c>
      <c r="O289" s="2" t="s">
        <v>9319</v>
      </c>
      <c r="P289" s="2">
        <v>99.0</v>
      </c>
      <c r="Q289" s="2" t="s">
        <v>9320</v>
      </c>
    </row>
    <row r="290">
      <c r="A290" s="54">
        <v>45951.0</v>
      </c>
      <c r="B290" s="2" t="s">
        <v>194</v>
      </c>
      <c r="C290" s="2" t="s">
        <v>208</v>
      </c>
      <c r="D290" s="2">
        <v>0.0</v>
      </c>
      <c r="E290" s="53">
        <v>0.018</v>
      </c>
      <c r="F290" s="53">
        <v>0.047</v>
      </c>
      <c r="G290" s="53">
        <v>0.062</v>
      </c>
      <c r="H290" s="53">
        <v>0.07</v>
      </c>
      <c r="I290" s="53">
        <v>0.08</v>
      </c>
      <c r="J290" s="53">
        <v>0.071</v>
      </c>
      <c r="K290" s="53">
        <v>0.066</v>
      </c>
      <c r="L290" s="94">
        <v>0.0038</v>
      </c>
      <c r="M290" s="94">
        <v>0.005</v>
      </c>
      <c r="N290" s="94">
        <v>0.0044</v>
      </c>
      <c r="O290" s="2" t="s">
        <v>9316</v>
      </c>
      <c r="P290" s="2">
        <v>1.0</v>
      </c>
      <c r="Q290" s="2" t="s">
        <v>9317</v>
      </c>
    </row>
    <row r="291">
      <c r="A291" s="54">
        <v>45951.0</v>
      </c>
      <c r="B291" s="2" t="s">
        <v>145</v>
      </c>
      <c r="C291" s="2" t="s">
        <v>208</v>
      </c>
      <c r="D291" s="2">
        <v>0.0</v>
      </c>
      <c r="E291" s="53">
        <v>0.012</v>
      </c>
      <c r="F291" s="53">
        <v>0.027</v>
      </c>
      <c r="G291" s="53">
        <v>0.034</v>
      </c>
      <c r="H291" s="53">
        <v>0.037</v>
      </c>
      <c r="I291" s="53">
        <v>0.041</v>
      </c>
      <c r="J291" s="53">
        <v>0.035</v>
      </c>
      <c r="K291" s="53">
        <v>0.034</v>
      </c>
      <c r="L291" s="94">
        <v>0.0012</v>
      </c>
      <c r="M291" s="94">
        <v>0.0012</v>
      </c>
      <c r="N291" s="94">
        <v>0.0012</v>
      </c>
      <c r="O291" s="2" t="s">
        <v>9316</v>
      </c>
      <c r="P291" s="2">
        <v>2.0</v>
      </c>
      <c r="Q291" s="2" t="s">
        <v>9317</v>
      </c>
    </row>
    <row r="292">
      <c r="A292" s="54">
        <v>45951.0</v>
      </c>
      <c r="B292" s="2" t="s">
        <v>1801</v>
      </c>
      <c r="C292" s="2" t="s">
        <v>208</v>
      </c>
      <c r="D292" s="2">
        <v>0.0</v>
      </c>
      <c r="E292" s="53">
        <v>0.0</v>
      </c>
      <c r="F292" s="53">
        <v>0.0</v>
      </c>
      <c r="G292" s="53">
        <v>0.0</v>
      </c>
      <c r="H292" s="53">
        <v>0.0</v>
      </c>
      <c r="I292" s="53">
        <v>0.0</v>
      </c>
      <c r="J292" s="53">
        <v>0.0</v>
      </c>
      <c r="K292" s="53">
        <v>0.0</v>
      </c>
      <c r="L292" s="94">
        <v>0.0</v>
      </c>
      <c r="M292" s="94">
        <v>0.0</v>
      </c>
      <c r="N292" s="94">
        <v>0.0</v>
      </c>
      <c r="O292" s="2" t="s">
        <v>9316</v>
      </c>
      <c r="P292" s="2">
        <v>3.0</v>
      </c>
      <c r="Q292" s="2" t="s">
        <v>9318</v>
      </c>
    </row>
    <row r="293">
      <c r="A293" s="54">
        <v>45951.0</v>
      </c>
      <c r="B293" s="2" t="s">
        <v>932</v>
      </c>
      <c r="C293" s="2" t="s">
        <v>208</v>
      </c>
      <c r="D293" s="2">
        <v>0.0</v>
      </c>
      <c r="E293" s="53">
        <v>0.0</v>
      </c>
      <c r="F293" s="53">
        <v>0.0</v>
      </c>
      <c r="G293" s="53">
        <v>0.0</v>
      </c>
      <c r="H293" s="53">
        <v>0.0</v>
      </c>
      <c r="I293" s="53">
        <v>0.0</v>
      </c>
      <c r="J293" s="53">
        <v>0.0255728996492541</v>
      </c>
      <c r="K293" s="53">
        <v>0.01278644982462705</v>
      </c>
      <c r="L293" s="94">
        <v>0.0</v>
      </c>
      <c r="M293" s="94">
        <v>6.539731964708206E-4</v>
      </c>
      <c r="N293" s="94">
        <v>1.6349329911770515E-4</v>
      </c>
      <c r="O293" s="2" t="s">
        <v>9316</v>
      </c>
      <c r="P293" s="2">
        <v>4.0</v>
      </c>
      <c r="Q293" s="2" t="s">
        <v>9318</v>
      </c>
    </row>
    <row r="294">
      <c r="A294" s="54">
        <v>45951.0</v>
      </c>
      <c r="B294" s="2" t="s">
        <v>515</v>
      </c>
      <c r="C294" s="2" t="s">
        <v>208</v>
      </c>
      <c r="D294" s="2">
        <v>0.0</v>
      </c>
      <c r="E294" s="53">
        <v>0.0</v>
      </c>
      <c r="F294" s="53">
        <v>0.0</v>
      </c>
      <c r="G294" s="53">
        <v>0.0</v>
      </c>
      <c r="H294" s="53">
        <v>0.0</v>
      </c>
      <c r="I294" s="53">
        <v>0.0</v>
      </c>
      <c r="J294" s="53">
        <v>0.0</v>
      </c>
      <c r="K294" s="53">
        <v>0.0</v>
      </c>
      <c r="L294" s="94">
        <v>0.0</v>
      </c>
      <c r="M294" s="94">
        <v>0.0</v>
      </c>
      <c r="N294" s="94">
        <v>0.0</v>
      </c>
      <c r="O294" s="2" t="s">
        <v>9316</v>
      </c>
      <c r="P294" s="2">
        <v>5.0</v>
      </c>
      <c r="Q294" s="2" t="s">
        <v>9318</v>
      </c>
    </row>
    <row r="295">
      <c r="A295" s="54">
        <v>45951.0</v>
      </c>
      <c r="B295" s="2" t="s">
        <v>229</v>
      </c>
      <c r="C295" s="2" t="s">
        <v>208</v>
      </c>
      <c r="D295" s="2">
        <v>0.0</v>
      </c>
      <c r="E295" s="53">
        <v>0.19984124192259847</v>
      </c>
      <c r="F295" s="53">
        <v>0.23040127184806672</v>
      </c>
      <c r="G295" s="53">
        <v>0.23878101586286554</v>
      </c>
      <c r="H295" s="53">
        <v>0.24236023279018534</v>
      </c>
      <c r="I295" s="53">
        <v>0.24545526420616773</v>
      </c>
      <c r="J295" s="53">
        <v>0.06185436366009312</v>
      </c>
      <c r="K295" s="53">
        <v>0.15031768976147933</v>
      </c>
      <c r="L295" s="94">
        <v>0.057016373536502046</v>
      </c>
      <c r="M295" s="94">
        <v>0.0038259623037950486</v>
      </c>
      <c r="N295" s="94">
        <v>0.022595407855228348</v>
      </c>
      <c r="O295" s="2" t="s">
        <v>9316</v>
      </c>
      <c r="P295" s="2">
        <v>6.0</v>
      </c>
      <c r="Q295" s="2" t="s">
        <v>9317</v>
      </c>
    </row>
    <row r="296">
      <c r="A296" s="54">
        <v>45951.0</v>
      </c>
      <c r="B296" s="2" t="s">
        <v>178</v>
      </c>
      <c r="C296" s="2" t="s">
        <v>208</v>
      </c>
      <c r="D296" s="2">
        <v>0.0</v>
      </c>
      <c r="E296" s="53">
        <v>0.0</v>
      </c>
      <c r="F296" s="53">
        <v>0.0</v>
      </c>
      <c r="G296" s="53">
        <v>0.0</v>
      </c>
      <c r="H296" s="53">
        <v>0.0</v>
      </c>
      <c r="I296" s="53">
        <v>0.0</v>
      </c>
      <c r="J296" s="53">
        <v>0.016921025671945315</v>
      </c>
      <c r="K296" s="53">
        <v>0.008460512835972657</v>
      </c>
      <c r="L296" s="94">
        <v>0.0</v>
      </c>
      <c r="M296" s="94">
        <v>2.863211097906324E-4</v>
      </c>
      <c r="N296" s="94">
        <v>7.15802774476581E-5</v>
      </c>
      <c r="O296" s="2" t="s">
        <v>9316</v>
      </c>
      <c r="P296" s="2">
        <v>7.0</v>
      </c>
      <c r="Q296" s="2" t="s">
        <v>9318</v>
      </c>
    </row>
    <row r="297">
      <c r="A297" s="54">
        <v>45951.0</v>
      </c>
      <c r="B297" s="2" t="s">
        <v>1876</v>
      </c>
      <c r="C297" s="2" t="s">
        <v>208</v>
      </c>
      <c r="D297" s="2">
        <v>0.0</v>
      </c>
      <c r="E297" s="53">
        <v>0.0</v>
      </c>
      <c r="F297" s="53">
        <v>0.0</v>
      </c>
      <c r="G297" s="53">
        <v>0.0</v>
      </c>
      <c r="H297" s="53">
        <v>0.0</v>
      </c>
      <c r="I297" s="53">
        <v>0.0</v>
      </c>
      <c r="J297" s="53">
        <v>5.384451433945789E-4</v>
      </c>
      <c r="K297" s="53">
        <v>2.6922257169728945E-4</v>
      </c>
      <c r="L297" s="94">
        <v>0.0</v>
      </c>
      <c r="M297" s="94">
        <v>2.8992317244520863E-7</v>
      </c>
      <c r="N297" s="94">
        <v>7.248079311130216E-8</v>
      </c>
      <c r="O297" s="2" t="s">
        <v>9316</v>
      </c>
      <c r="P297" s="2">
        <v>8.0</v>
      </c>
      <c r="Q297" s="2" t="s">
        <v>9318</v>
      </c>
    </row>
    <row r="298">
      <c r="A298" s="54">
        <v>45951.0</v>
      </c>
      <c r="B298" s="2" t="s">
        <v>687</v>
      </c>
      <c r="C298" s="2" t="s">
        <v>208</v>
      </c>
      <c r="D298" s="2">
        <v>0.0</v>
      </c>
      <c r="E298" s="53">
        <v>0.0</v>
      </c>
      <c r="F298" s="53">
        <v>0.0</v>
      </c>
      <c r="G298" s="53">
        <v>0.0</v>
      </c>
      <c r="H298" s="53">
        <v>0.0</v>
      </c>
      <c r="I298" s="53">
        <v>0.0</v>
      </c>
      <c r="J298" s="53">
        <v>0.0037386092349857235</v>
      </c>
      <c r="K298" s="53">
        <v>0.0018693046174928618</v>
      </c>
      <c r="L298" s="94">
        <v>0.0</v>
      </c>
      <c r="M298" s="94">
        <v>1.3977199011920536E-5</v>
      </c>
      <c r="N298" s="94">
        <v>3.494299752980134E-6</v>
      </c>
      <c r="O298" s="2" t="s">
        <v>9316</v>
      </c>
      <c r="P298" s="2">
        <v>9.0</v>
      </c>
      <c r="Q298" s="2" t="s">
        <v>9318</v>
      </c>
    </row>
    <row r="299">
      <c r="A299" s="54">
        <v>45951.0</v>
      </c>
      <c r="B299" s="2" t="s">
        <v>301</v>
      </c>
      <c r="C299" s="2" t="s">
        <v>208</v>
      </c>
      <c r="D299" s="2">
        <v>0.0</v>
      </c>
      <c r="E299" s="53">
        <v>0.0</v>
      </c>
      <c r="F299" s="53">
        <v>0.0</v>
      </c>
      <c r="G299" s="53">
        <v>0.0</v>
      </c>
      <c r="H299" s="53">
        <v>0.0</v>
      </c>
      <c r="I299" s="53">
        <v>0.0</v>
      </c>
      <c r="J299" s="53">
        <v>0.013999999999999999</v>
      </c>
      <c r="K299" s="53">
        <v>0.006999999999999999</v>
      </c>
      <c r="L299" s="94">
        <v>0.0</v>
      </c>
      <c r="M299" s="94">
        <v>2.0E-4</v>
      </c>
      <c r="N299" s="94">
        <v>0.0</v>
      </c>
      <c r="O299" s="2" t="s">
        <v>9316</v>
      </c>
      <c r="P299" s="2">
        <v>10.0</v>
      </c>
      <c r="Q299" s="2" t="s">
        <v>9317</v>
      </c>
    </row>
    <row r="300">
      <c r="A300" s="54">
        <v>45951.0</v>
      </c>
      <c r="B300" s="2" t="s">
        <v>450</v>
      </c>
      <c r="C300" s="2" t="s">
        <v>208</v>
      </c>
      <c r="D300" s="2">
        <v>0.0</v>
      </c>
      <c r="E300" s="53">
        <v>0.0</v>
      </c>
      <c r="F300" s="53">
        <v>0.0</v>
      </c>
      <c r="G300" s="53">
        <v>0.0</v>
      </c>
      <c r="H300" s="53">
        <v>0.0</v>
      </c>
      <c r="I300" s="53">
        <v>0.0</v>
      </c>
      <c r="J300" s="53">
        <v>0.01012108646019594</v>
      </c>
      <c r="K300" s="53">
        <v>0.00506054323009797</v>
      </c>
      <c r="L300" s="94">
        <v>0.0</v>
      </c>
      <c r="M300" s="94">
        <v>1.0243639113476159E-4</v>
      </c>
      <c r="N300" s="94">
        <v>2.5609097783690397E-5</v>
      </c>
      <c r="O300" s="2" t="s">
        <v>9316</v>
      </c>
      <c r="P300" s="2">
        <v>11.0</v>
      </c>
      <c r="Q300" s="2" t="s">
        <v>9318</v>
      </c>
    </row>
    <row r="301">
      <c r="A301" s="54">
        <v>45951.0</v>
      </c>
      <c r="B301" s="2" t="s">
        <v>1189</v>
      </c>
      <c r="C301" s="2" t="s">
        <v>208</v>
      </c>
      <c r="D301" s="2">
        <v>0.0</v>
      </c>
      <c r="E301" s="53">
        <v>0.0</v>
      </c>
      <c r="F301" s="53">
        <v>0.0</v>
      </c>
      <c r="G301" s="53">
        <v>0.0</v>
      </c>
      <c r="H301" s="53">
        <v>0.0</v>
      </c>
      <c r="I301" s="53">
        <v>0.0</v>
      </c>
      <c r="J301" s="53">
        <v>0.009622428991806454</v>
      </c>
      <c r="K301" s="53">
        <v>0.004811214495903227</v>
      </c>
      <c r="L301" s="94">
        <v>0.0</v>
      </c>
      <c r="M301" s="94">
        <v>9.259113970235736E-5</v>
      </c>
      <c r="N301" s="94">
        <v>2.314778492558934E-5</v>
      </c>
      <c r="O301" s="2" t="s">
        <v>9319</v>
      </c>
      <c r="P301" s="2">
        <v>99.0</v>
      </c>
      <c r="Q301" s="2" t="s">
        <v>9320</v>
      </c>
    </row>
    <row r="302">
      <c r="A302" s="54">
        <v>45952.0</v>
      </c>
      <c r="B302" s="2" t="s">
        <v>194</v>
      </c>
      <c r="C302" s="2" t="s">
        <v>303</v>
      </c>
      <c r="D302" s="2">
        <v>1.0</v>
      </c>
      <c r="E302" s="53">
        <v>0.0</v>
      </c>
      <c r="F302" s="53">
        <v>0.0</v>
      </c>
      <c r="G302" s="53">
        <v>0.0</v>
      </c>
      <c r="H302" s="53">
        <v>0.0</v>
      </c>
      <c r="I302" s="53">
        <v>0.0</v>
      </c>
      <c r="J302" s="53">
        <v>0.07</v>
      </c>
      <c r="K302" s="53">
        <v>0.035</v>
      </c>
      <c r="L302" s="94">
        <v>1.0</v>
      </c>
      <c r="M302" s="94">
        <v>0.8649</v>
      </c>
      <c r="N302" s="94">
        <v>0.9312</v>
      </c>
      <c r="O302" s="2" t="s">
        <v>9316</v>
      </c>
      <c r="P302" s="2">
        <v>1.0</v>
      </c>
      <c r="Q302" s="2" t="s">
        <v>9317</v>
      </c>
    </row>
    <row r="303">
      <c r="A303" s="54">
        <v>45952.0</v>
      </c>
      <c r="B303" s="2" t="s">
        <v>145</v>
      </c>
      <c r="C303" s="2" t="s">
        <v>303</v>
      </c>
      <c r="D303" s="2">
        <v>0.0</v>
      </c>
      <c r="E303" s="53">
        <v>0.0</v>
      </c>
      <c r="F303" s="53">
        <v>0.0</v>
      </c>
      <c r="G303" s="53">
        <v>0.0</v>
      </c>
      <c r="H303" s="53">
        <v>0.0</v>
      </c>
      <c r="I303" s="53">
        <v>0.0</v>
      </c>
      <c r="J303" s="53">
        <v>0.035</v>
      </c>
      <c r="K303" s="53">
        <v>0.017</v>
      </c>
      <c r="L303" s="94">
        <v>0.0</v>
      </c>
      <c r="M303" s="94">
        <v>0.0012</v>
      </c>
      <c r="N303" s="94">
        <v>3.0E-4</v>
      </c>
      <c r="O303" s="2" t="s">
        <v>9316</v>
      </c>
      <c r="P303" s="2">
        <v>2.0</v>
      </c>
      <c r="Q303" s="2" t="s">
        <v>9317</v>
      </c>
    </row>
    <row r="304">
      <c r="A304" s="54">
        <v>45952.0</v>
      </c>
      <c r="B304" s="2" t="s">
        <v>1801</v>
      </c>
      <c r="C304" s="2" t="s">
        <v>303</v>
      </c>
      <c r="D304" s="2">
        <v>0.0</v>
      </c>
      <c r="E304" s="53">
        <v>0.0</v>
      </c>
      <c r="F304" s="53">
        <v>0.0</v>
      </c>
      <c r="G304" s="53">
        <v>0.0</v>
      </c>
      <c r="H304" s="53">
        <v>0.0</v>
      </c>
      <c r="I304" s="53">
        <v>0.0</v>
      </c>
      <c r="J304" s="53">
        <v>0.0</v>
      </c>
      <c r="K304" s="53">
        <v>0.0</v>
      </c>
      <c r="L304" s="94">
        <v>0.0</v>
      </c>
      <c r="M304" s="94">
        <v>0.0</v>
      </c>
      <c r="N304" s="94">
        <v>0.0</v>
      </c>
      <c r="O304" s="2" t="s">
        <v>9316</v>
      </c>
      <c r="P304" s="2">
        <v>3.0</v>
      </c>
      <c r="Q304" s="2" t="s">
        <v>9318</v>
      </c>
    </row>
    <row r="305">
      <c r="A305" s="54">
        <v>45952.0</v>
      </c>
      <c r="B305" s="2" t="s">
        <v>932</v>
      </c>
      <c r="C305" s="2" t="s">
        <v>303</v>
      </c>
      <c r="D305" s="2">
        <v>0.0</v>
      </c>
      <c r="E305" s="53">
        <v>0.0</v>
      </c>
      <c r="F305" s="53">
        <v>0.0</v>
      </c>
      <c r="G305" s="53">
        <v>0.0</v>
      </c>
      <c r="H305" s="53">
        <v>0.0</v>
      </c>
      <c r="I305" s="53">
        <v>0.0</v>
      </c>
      <c r="J305" s="53">
        <v>0.025279004043031704</v>
      </c>
      <c r="K305" s="53">
        <v>0.012639502021515852</v>
      </c>
      <c r="L305" s="94">
        <v>0.0</v>
      </c>
      <c r="M305" s="94">
        <v>6.390280454076133E-4</v>
      </c>
      <c r="N305" s="94">
        <v>1.597570113519033E-4</v>
      </c>
      <c r="O305" s="2" t="s">
        <v>9316</v>
      </c>
      <c r="P305" s="2">
        <v>4.0</v>
      </c>
      <c r="Q305" s="2" t="s">
        <v>9318</v>
      </c>
    </row>
    <row r="306">
      <c r="A306" s="54">
        <v>45952.0</v>
      </c>
      <c r="B306" s="2" t="s">
        <v>515</v>
      </c>
      <c r="C306" s="2" t="s">
        <v>303</v>
      </c>
      <c r="D306" s="2">
        <v>0.0</v>
      </c>
      <c r="E306" s="53">
        <v>0.0</v>
      </c>
      <c r="F306" s="53">
        <v>0.0</v>
      </c>
      <c r="G306" s="53">
        <v>0.0</v>
      </c>
      <c r="H306" s="53">
        <v>0.0</v>
      </c>
      <c r="I306" s="53">
        <v>0.0</v>
      </c>
      <c r="J306" s="53">
        <v>0.0</v>
      </c>
      <c r="K306" s="53">
        <v>0.0</v>
      </c>
      <c r="L306" s="94">
        <v>0.0</v>
      </c>
      <c r="M306" s="94">
        <v>0.0</v>
      </c>
      <c r="N306" s="94">
        <v>0.0</v>
      </c>
      <c r="O306" s="2" t="s">
        <v>9316</v>
      </c>
      <c r="P306" s="2">
        <v>5.0</v>
      </c>
      <c r="Q306" s="2" t="s">
        <v>9318</v>
      </c>
    </row>
    <row r="307">
      <c r="A307" s="54">
        <v>45952.0</v>
      </c>
      <c r="B307" s="2" t="s">
        <v>229</v>
      </c>
      <c r="C307" s="2" t="s">
        <v>303</v>
      </c>
      <c r="D307" s="2">
        <v>0.0</v>
      </c>
      <c r="E307" s="53">
        <v>0.04262630253453097</v>
      </c>
      <c r="F307" s="53">
        <v>0.05074871798789291</v>
      </c>
      <c r="G307" s="53">
        <v>0.051677958943280415</v>
      </c>
      <c r="H307" s="53">
        <v>0.05170945028742462</v>
      </c>
      <c r="I307" s="53">
        <v>0.051439475265424126</v>
      </c>
      <c r="J307" s="53">
        <v>0.061143504666599416</v>
      </c>
      <c r="K307" s="53">
        <v>0.05641073180493991</v>
      </c>
      <c r="L307" s="94">
        <v>0.0026706114405433763</v>
      </c>
      <c r="M307" s="94">
        <v>0.0037385281629144645</v>
      </c>
      <c r="N307" s="94">
        <v>0.0031821706627688595</v>
      </c>
      <c r="O307" s="2" t="s">
        <v>9316</v>
      </c>
      <c r="P307" s="2">
        <v>6.0</v>
      </c>
      <c r="Q307" s="2" t="s">
        <v>9317</v>
      </c>
    </row>
    <row r="308">
      <c r="A308" s="54">
        <v>45952.0</v>
      </c>
      <c r="B308" s="2" t="s">
        <v>178</v>
      </c>
      <c r="C308" s="2" t="s">
        <v>303</v>
      </c>
      <c r="D308" s="2">
        <v>0.0</v>
      </c>
      <c r="E308" s="53">
        <v>0.0</v>
      </c>
      <c r="F308" s="53">
        <v>0.0</v>
      </c>
      <c r="G308" s="53">
        <v>0.0</v>
      </c>
      <c r="H308" s="53">
        <v>0.0</v>
      </c>
      <c r="I308" s="53">
        <v>0.0</v>
      </c>
      <c r="J308" s="53">
        <v>0.016726561408370644</v>
      </c>
      <c r="K308" s="53">
        <v>0.008363280704185322</v>
      </c>
      <c r="L308" s="94">
        <v>0.0</v>
      </c>
      <c r="M308" s="94">
        <v>2.7977785654799414E-4</v>
      </c>
      <c r="N308" s="94">
        <v>6.994446413699854E-5</v>
      </c>
      <c r="O308" s="2" t="s">
        <v>9316</v>
      </c>
      <c r="P308" s="2">
        <v>7.0</v>
      </c>
      <c r="Q308" s="2" t="s">
        <v>9318</v>
      </c>
    </row>
    <row r="309">
      <c r="A309" s="54">
        <v>45952.0</v>
      </c>
      <c r="B309" s="2" t="s">
        <v>1876</v>
      </c>
      <c r="C309" s="2" t="s">
        <v>303</v>
      </c>
      <c r="D309" s="2">
        <v>0.0</v>
      </c>
      <c r="E309" s="53">
        <v>0.0</v>
      </c>
      <c r="F309" s="53">
        <v>0.0</v>
      </c>
      <c r="G309" s="53">
        <v>0.0</v>
      </c>
      <c r="H309" s="53">
        <v>0.0</v>
      </c>
      <c r="I309" s="53">
        <v>0.0</v>
      </c>
      <c r="J309" s="53">
        <v>5.343141633199985E-4</v>
      </c>
      <c r="K309" s="53">
        <v>2.6715708165999926E-4</v>
      </c>
      <c r="L309" s="94">
        <v>0.0</v>
      </c>
      <c r="M309" s="94">
        <v>2.8549162512435006E-7</v>
      </c>
      <c r="N309" s="94">
        <v>7.137290628108752E-8</v>
      </c>
      <c r="O309" s="2" t="s">
        <v>9316</v>
      </c>
      <c r="P309" s="2">
        <v>8.0</v>
      </c>
      <c r="Q309" s="2" t="s">
        <v>9318</v>
      </c>
    </row>
    <row r="310">
      <c r="A310" s="54">
        <v>45952.0</v>
      </c>
      <c r="B310" s="2" t="s">
        <v>687</v>
      </c>
      <c r="C310" s="2" t="s">
        <v>303</v>
      </c>
      <c r="D310" s="2">
        <v>0.0</v>
      </c>
      <c r="E310" s="53">
        <v>0.0</v>
      </c>
      <c r="F310" s="53">
        <v>0.0</v>
      </c>
      <c r="G310" s="53">
        <v>0.0</v>
      </c>
      <c r="H310" s="53">
        <v>0.0</v>
      </c>
      <c r="I310" s="53">
        <v>0.0</v>
      </c>
      <c r="J310" s="53">
        <v>0.0037099264240330566</v>
      </c>
      <c r="K310" s="53">
        <v>0.0018549632120165283</v>
      </c>
      <c r="L310" s="94">
        <v>0.0</v>
      </c>
      <c r="M310" s="94">
        <v>1.3763554071738702E-5</v>
      </c>
      <c r="N310" s="94">
        <v>3.4408885179346756E-6</v>
      </c>
      <c r="O310" s="2" t="s">
        <v>9316</v>
      </c>
      <c r="P310" s="2">
        <v>9.0</v>
      </c>
      <c r="Q310" s="2" t="s">
        <v>9318</v>
      </c>
    </row>
    <row r="311">
      <c r="A311" s="54">
        <v>45952.0</v>
      </c>
      <c r="B311" s="2" t="s">
        <v>301</v>
      </c>
      <c r="C311" s="2" t="s">
        <v>303</v>
      </c>
      <c r="D311" s="2">
        <v>0.0</v>
      </c>
      <c r="E311" s="53">
        <v>0.019</v>
      </c>
      <c r="F311" s="53">
        <v>0.034</v>
      </c>
      <c r="G311" s="53">
        <v>0.039</v>
      </c>
      <c r="H311" s="53">
        <v>0.042</v>
      </c>
      <c r="I311" s="53">
        <v>0.045</v>
      </c>
      <c r="J311" s="53">
        <v>0.013999999999999999</v>
      </c>
      <c r="K311" s="53">
        <v>0.027000000000000003</v>
      </c>
      <c r="L311" s="94">
        <v>0.0016</v>
      </c>
      <c r="M311" s="94">
        <v>2.0E-4</v>
      </c>
      <c r="N311" s="94">
        <v>7.0E-4</v>
      </c>
      <c r="O311" s="2" t="s">
        <v>9316</v>
      </c>
      <c r="P311" s="2">
        <v>10.0</v>
      </c>
      <c r="Q311" s="2" t="s">
        <v>9317</v>
      </c>
    </row>
    <row r="312">
      <c r="A312" s="54">
        <v>45952.0</v>
      </c>
      <c r="B312" s="2" t="s">
        <v>450</v>
      </c>
      <c r="C312" s="2" t="s">
        <v>303</v>
      </c>
      <c r="D312" s="2">
        <v>0.0</v>
      </c>
      <c r="E312" s="53">
        <v>0.0</v>
      </c>
      <c r="F312" s="53">
        <v>0.0</v>
      </c>
      <c r="G312" s="53">
        <v>0.0</v>
      </c>
      <c r="H312" s="53">
        <v>0.0</v>
      </c>
      <c r="I312" s="53">
        <v>0.0</v>
      </c>
      <c r="J312" s="53">
        <v>0.01000477024726561</v>
      </c>
      <c r="K312" s="53">
        <v>0.005002385123632805</v>
      </c>
      <c r="L312" s="94">
        <v>0.0</v>
      </c>
      <c r="M312" s="94">
        <v>1.0009542770057118E-4</v>
      </c>
      <c r="N312" s="94">
        <v>2.5023856925142794E-5</v>
      </c>
      <c r="O312" s="2" t="s">
        <v>9316</v>
      </c>
      <c r="P312" s="2">
        <v>11.0</v>
      </c>
      <c r="Q312" s="2" t="s">
        <v>9318</v>
      </c>
    </row>
    <row r="313">
      <c r="A313" s="54">
        <v>45952.0</v>
      </c>
      <c r="B313" s="2" t="s">
        <v>1189</v>
      </c>
      <c r="C313" s="2" t="s">
        <v>303</v>
      </c>
      <c r="D313" s="2">
        <v>0.0</v>
      </c>
      <c r="E313" s="53">
        <v>0.007195053166606609</v>
      </c>
      <c r="F313" s="53">
        <v>0.02084986502414864</v>
      </c>
      <c r="G313" s="53">
        <v>0.028559951617851517</v>
      </c>
      <c r="H313" s="53">
        <v>0.033144311887669066</v>
      </c>
      <c r="I313" s="53">
        <v>0.0382404141496959</v>
      </c>
      <c r="J313" s="53">
        <v>0.009511843581443675</v>
      </c>
      <c r="K313" s="53">
        <v>0.019035897599647595</v>
      </c>
      <c r="L313" s="94">
        <v>8.156708364140194E-4</v>
      </c>
      <c r="M313" s="94">
        <v>9.047516831785124E-5</v>
      </c>
      <c r="N313" s="94">
        <v>3.623653974242691E-4</v>
      </c>
      <c r="O313" s="2" t="s">
        <v>9319</v>
      </c>
      <c r="P313" s="2">
        <v>99.0</v>
      </c>
      <c r="Q313" s="2" t="s">
        <v>9320</v>
      </c>
    </row>
    <row r="314">
      <c r="A314" s="54">
        <v>45953.0</v>
      </c>
      <c r="B314" s="2" t="s">
        <v>194</v>
      </c>
      <c r="C314" s="2" t="s">
        <v>148</v>
      </c>
      <c r="D314" s="2">
        <v>0.0</v>
      </c>
      <c r="E314" s="53">
        <v>0.066</v>
      </c>
      <c r="F314" s="53">
        <v>0.086</v>
      </c>
      <c r="G314" s="53">
        <v>0.092</v>
      </c>
      <c r="H314" s="53">
        <v>0.094</v>
      </c>
      <c r="I314" s="53">
        <v>0.097</v>
      </c>
      <c r="J314" s="53">
        <v>0.081</v>
      </c>
      <c r="K314" s="53">
        <v>0.086</v>
      </c>
      <c r="L314" s="94">
        <v>0.0085</v>
      </c>
      <c r="M314" s="94">
        <v>0.0066</v>
      </c>
      <c r="N314" s="94">
        <v>0.0074</v>
      </c>
      <c r="O314" s="2" t="s">
        <v>9316</v>
      </c>
      <c r="P314" s="2">
        <v>1.0</v>
      </c>
      <c r="Q314" s="2" t="s">
        <v>9317</v>
      </c>
    </row>
    <row r="315">
      <c r="A315" s="54">
        <v>45953.0</v>
      </c>
      <c r="B315" s="2" t="s">
        <v>145</v>
      </c>
      <c r="C315" s="2" t="s">
        <v>148</v>
      </c>
      <c r="D315" s="2">
        <v>0.0</v>
      </c>
      <c r="E315" s="53">
        <v>0.0</v>
      </c>
      <c r="F315" s="53">
        <v>0.0</v>
      </c>
      <c r="G315" s="53">
        <v>0.0</v>
      </c>
      <c r="H315" s="53">
        <v>0.0</v>
      </c>
      <c r="I315" s="53">
        <v>0.0</v>
      </c>
      <c r="J315" s="53">
        <v>0.035</v>
      </c>
      <c r="K315" s="53">
        <v>0.017</v>
      </c>
      <c r="L315" s="94">
        <v>0.0</v>
      </c>
      <c r="M315" s="94">
        <v>0.0012</v>
      </c>
      <c r="N315" s="94">
        <v>3.0E-4</v>
      </c>
      <c r="O315" s="2" t="s">
        <v>9316</v>
      </c>
      <c r="P315" s="2">
        <v>2.0</v>
      </c>
      <c r="Q315" s="2" t="s">
        <v>9317</v>
      </c>
    </row>
    <row r="316">
      <c r="A316" s="54">
        <v>45953.0</v>
      </c>
      <c r="B316" s="2" t="s">
        <v>1801</v>
      </c>
      <c r="C316" s="2" t="s">
        <v>148</v>
      </c>
      <c r="D316" s="2">
        <v>0.0</v>
      </c>
      <c r="E316" s="53">
        <v>0.0</v>
      </c>
      <c r="F316" s="53">
        <v>0.0</v>
      </c>
      <c r="G316" s="53">
        <v>0.0</v>
      </c>
      <c r="H316" s="53">
        <v>0.0</v>
      </c>
      <c r="I316" s="53">
        <v>0.0</v>
      </c>
      <c r="J316" s="53">
        <v>0.0</v>
      </c>
      <c r="K316" s="53">
        <v>0.0</v>
      </c>
      <c r="L316" s="94">
        <v>0.0</v>
      </c>
      <c r="M316" s="94">
        <v>0.0</v>
      </c>
      <c r="N316" s="94">
        <v>0.0</v>
      </c>
      <c r="O316" s="2" t="s">
        <v>9316</v>
      </c>
      <c r="P316" s="2">
        <v>3.0</v>
      </c>
      <c r="Q316" s="2" t="s">
        <v>9318</v>
      </c>
    </row>
    <row r="317">
      <c r="A317" s="54">
        <v>45953.0</v>
      </c>
      <c r="B317" s="2" t="s">
        <v>932</v>
      </c>
      <c r="C317" s="2" t="s">
        <v>148</v>
      </c>
      <c r="D317" s="2">
        <v>0.0</v>
      </c>
      <c r="E317" s="53">
        <v>0.0</v>
      </c>
      <c r="F317" s="53">
        <v>0.0</v>
      </c>
      <c r="G317" s="53">
        <v>0.0</v>
      </c>
      <c r="H317" s="53">
        <v>0.0</v>
      </c>
      <c r="I317" s="53">
        <v>0.0</v>
      </c>
      <c r="J317" s="53">
        <v>0.02498959169487838</v>
      </c>
      <c r="K317" s="53">
        <v>0.01249479584743919</v>
      </c>
      <c r="L317" s="94">
        <v>0.0</v>
      </c>
      <c r="M317" s="94">
        <v>6.244796930767345E-4</v>
      </c>
      <c r="N317" s="94">
        <v>1.5611992326918363E-4</v>
      </c>
      <c r="O317" s="2" t="s">
        <v>9316</v>
      </c>
      <c r="P317" s="2">
        <v>4.0</v>
      </c>
      <c r="Q317" s="2" t="s">
        <v>9318</v>
      </c>
    </row>
    <row r="318">
      <c r="A318" s="54">
        <v>45953.0</v>
      </c>
      <c r="B318" s="2" t="s">
        <v>515</v>
      </c>
      <c r="C318" s="2" t="s">
        <v>148</v>
      </c>
      <c r="D318" s="2">
        <v>0.0</v>
      </c>
      <c r="E318" s="53">
        <v>0.0</v>
      </c>
      <c r="F318" s="53">
        <v>0.0</v>
      </c>
      <c r="G318" s="53">
        <v>0.0</v>
      </c>
      <c r="H318" s="53">
        <v>0.0</v>
      </c>
      <c r="I318" s="53">
        <v>0.0</v>
      </c>
      <c r="J318" s="53">
        <v>0.0</v>
      </c>
      <c r="K318" s="53">
        <v>0.0</v>
      </c>
      <c r="L318" s="94">
        <v>0.0</v>
      </c>
      <c r="M318" s="94">
        <v>0.0</v>
      </c>
      <c r="N318" s="94">
        <v>0.0</v>
      </c>
      <c r="O318" s="2" t="s">
        <v>9316</v>
      </c>
      <c r="P318" s="2">
        <v>5.0</v>
      </c>
      <c r="Q318" s="2" t="s">
        <v>9318</v>
      </c>
    </row>
    <row r="319">
      <c r="A319" s="54">
        <v>45953.0</v>
      </c>
      <c r="B319" s="2" t="s">
        <v>229</v>
      </c>
      <c r="C319" s="2" t="s">
        <v>148</v>
      </c>
      <c r="D319" s="2">
        <v>0.0</v>
      </c>
      <c r="E319" s="53">
        <v>0.0</v>
      </c>
      <c r="F319" s="53">
        <v>0.0</v>
      </c>
      <c r="G319" s="53">
        <v>0.0</v>
      </c>
      <c r="H319" s="53">
        <v>0.0</v>
      </c>
      <c r="I319" s="53">
        <v>0.0</v>
      </c>
      <c r="J319" s="53">
        <v>0.06044348953824384</v>
      </c>
      <c r="K319" s="53">
        <v>0.03022174476912192</v>
      </c>
      <c r="L319" s="94">
        <v>0.0</v>
      </c>
      <c r="M319" s="94">
        <v>0.003653415427559793</v>
      </c>
      <c r="N319" s="94">
        <v>9.133538568899482E-4</v>
      </c>
      <c r="O319" s="2" t="s">
        <v>9316</v>
      </c>
      <c r="P319" s="2">
        <v>6.0</v>
      </c>
      <c r="Q319" s="2" t="s">
        <v>9317</v>
      </c>
    </row>
    <row r="320">
      <c r="A320" s="54">
        <v>45953.0</v>
      </c>
      <c r="B320" s="2" t="s">
        <v>178</v>
      </c>
      <c r="C320" s="2" t="s">
        <v>148</v>
      </c>
      <c r="D320" s="2">
        <v>0.0</v>
      </c>
      <c r="E320" s="53">
        <v>0.0</v>
      </c>
      <c r="F320" s="53">
        <v>0.0</v>
      </c>
      <c r="G320" s="53">
        <v>0.0</v>
      </c>
      <c r="H320" s="53">
        <v>0.0</v>
      </c>
      <c r="I320" s="53">
        <v>0.0</v>
      </c>
      <c r="J320" s="53">
        <v>0.0165350636181299</v>
      </c>
      <c r="K320" s="53">
        <v>0.00826753180906495</v>
      </c>
      <c r="L320" s="94">
        <v>0.0</v>
      </c>
      <c r="M320" s="94">
        <v>2.7340832885560306E-4</v>
      </c>
      <c r="N320" s="94">
        <v>6.835208221390077E-5</v>
      </c>
      <c r="O320" s="2" t="s">
        <v>9316</v>
      </c>
      <c r="P320" s="2">
        <v>7.0</v>
      </c>
      <c r="Q320" s="2" t="s">
        <v>9318</v>
      </c>
    </row>
    <row r="321">
      <c r="A321" s="54">
        <v>45953.0</v>
      </c>
      <c r="B321" s="2" t="s">
        <v>1876</v>
      </c>
      <c r="C321" s="2" t="s">
        <v>148</v>
      </c>
      <c r="D321" s="2">
        <v>0.0</v>
      </c>
      <c r="E321" s="53">
        <v>0.0</v>
      </c>
      <c r="F321" s="53">
        <v>0.0</v>
      </c>
      <c r="G321" s="53">
        <v>0.0</v>
      </c>
      <c r="H321" s="53">
        <v>0.0</v>
      </c>
      <c r="I321" s="53">
        <v>0.0</v>
      </c>
      <c r="J321" s="53">
        <v>5.30214876346537E-4</v>
      </c>
      <c r="K321" s="53">
        <v>2.651074381732685E-4</v>
      </c>
      <c r="L321" s="94">
        <v>0.0</v>
      </c>
      <c r="M321" s="94">
        <v>2.811278150991735E-7</v>
      </c>
      <c r="N321" s="94">
        <v>7.028195377479338E-8</v>
      </c>
      <c r="O321" s="2" t="s">
        <v>9316</v>
      </c>
      <c r="P321" s="2">
        <v>8.0</v>
      </c>
      <c r="Q321" s="2" t="s">
        <v>9318</v>
      </c>
    </row>
    <row r="322">
      <c r="A322" s="54">
        <v>45953.0</v>
      </c>
      <c r="B322" s="2" t="s">
        <v>687</v>
      </c>
      <c r="C322" s="2" t="s">
        <v>148</v>
      </c>
      <c r="D322" s="2">
        <v>0.0</v>
      </c>
      <c r="E322" s="53">
        <v>0.0</v>
      </c>
      <c r="F322" s="53">
        <v>0.0</v>
      </c>
      <c r="G322" s="53">
        <v>0.0</v>
      </c>
      <c r="H322" s="53">
        <v>0.0</v>
      </c>
      <c r="I322" s="53">
        <v>0.0</v>
      </c>
      <c r="J322" s="53">
        <v>0.0036814636691473493</v>
      </c>
      <c r="K322" s="53">
        <v>0.0018407318345736747</v>
      </c>
      <c r="L322" s="94">
        <v>0.0</v>
      </c>
      <c r="M322" s="94">
        <v>1.3553174747251864E-5</v>
      </c>
      <c r="N322" s="94">
        <v>3.388293686812966E-6</v>
      </c>
      <c r="O322" s="2" t="s">
        <v>9316</v>
      </c>
      <c r="P322" s="2">
        <v>9.0</v>
      </c>
      <c r="Q322" s="2" t="s">
        <v>9318</v>
      </c>
    </row>
    <row r="323">
      <c r="A323" s="54">
        <v>45953.0</v>
      </c>
      <c r="B323" s="2" t="s">
        <v>301</v>
      </c>
      <c r="C323" s="2" t="s">
        <v>148</v>
      </c>
      <c r="D323" s="2">
        <v>0.0</v>
      </c>
      <c r="E323" s="53">
        <v>0.0</v>
      </c>
      <c r="F323" s="53">
        <v>0.0</v>
      </c>
      <c r="G323" s="53">
        <v>0.0</v>
      </c>
      <c r="H323" s="53">
        <v>0.0</v>
      </c>
      <c r="I323" s="53">
        <v>0.0</v>
      </c>
      <c r="J323" s="53">
        <v>0.013000000000000001</v>
      </c>
      <c r="K323" s="53">
        <v>0.006999999999999999</v>
      </c>
      <c r="L323" s="94">
        <v>0.0</v>
      </c>
      <c r="M323" s="94">
        <v>2.0E-4</v>
      </c>
      <c r="N323" s="94">
        <v>0.0</v>
      </c>
      <c r="O323" s="2" t="s">
        <v>9316</v>
      </c>
      <c r="P323" s="2">
        <v>10.0</v>
      </c>
      <c r="Q323" s="2" t="s">
        <v>9317</v>
      </c>
    </row>
    <row r="324">
      <c r="A324" s="54">
        <v>45953.0</v>
      </c>
      <c r="B324" s="2" t="s">
        <v>450</v>
      </c>
      <c r="C324" s="2" t="s">
        <v>148</v>
      </c>
      <c r="D324" s="2">
        <v>0.0</v>
      </c>
      <c r="E324" s="53">
        <v>0.0</v>
      </c>
      <c r="F324" s="53">
        <v>0.0</v>
      </c>
      <c r="G324" s="53">
        <v>0.0</v>
      </c>
      <c r="H324" s="53">
        <v>0.0</v>
      </c>
      <c r="I324" s="53">
        <v>0.0</v>
      </c>
      <c r="J324" s="53">
        <v>0.009890228390906605</v>
      </c>
      <c r="K324" s="53">
        <v>0.0049451141954533024</v>
      </c>
      <c r="L324" s="94">
        <v>0.0</v>
      </c>
      <c r="M324" s="94">
        <v>9.781661762429505E-5</v>
      </c>
      <c r="N324" s="94">
        <v>2.4454154406073763E-5</v>
      </c>
      <c r="O324" s="2" t="s">
        <v>9316</v>
      </c>
      <c r="P324" s="2">
        <v>11.0</v>
      </c>
      <c r="Q324" s="2" t="s">
        <v>9318</v>
      </c>
    </row>
    <row r="325">
      <c r="A325" s="54">
        <v>45953.0</v>
      </c>
      <c r="B325" s="2" t="s">
        <v>1189</v>
      </c>
      <c r="C325" s="2" t="s">
        <v>148</v>
      </c>
      <c r="D325" s="2">
        <v>0.0</v>
      </c>
      <c r="E325" s="53">
        <v>0.0</v>
      </c>
      <c r="F325" s="53">
        <v>0.0</v>
      </c>
      <c r="G325" s="53">
        <v>0.0</v>
      </c>
      <c r="H325" s="53">
        <v>0.0</v>
      </c>
      <c r="I325" s="53">
        <v>0.0</v>
      </c>
      <c r="J325" s="53">
        <v>0.00940294510658736</v>
      </c>
      <c r="K325" s="53">
        <v>0.00470147255329368</v>
      </c>
      <c r="L325" s="94">
        <v>0.0</v>
      </c>
      <c r="M325" s="94">
        <v>8.841537667749517E-5</v>
      </c>
      <c r="N325" s="94">
        <v>2.2103844169373793E-5</v>
      </c>
      <c r="O325" s="2" t="s">
        <v>9319</v>
      </c>
      <c r="P325" s="2">
        <v>99.0</v>
      </c>
      <c r="Q325" s="2" t="s">
        <v>9320</v>
      </c>
    </row>
    <row r="326">
      <c r="A326" s="54">
        <v>45954.0</v>
      </c>
      <c r="B326" s="2" t="s">
        <v>194</v>
      </c>
      <c r="C326" s="2" t="s">
        <v>196</v>
      </c>
      <c r="D326" s="2">
        <v>0.0</v>
      </c>
      <c r="E326" s="53">
        <v>0.153</v>
      </c>
      <c r="F326" s="53">
        <v>0.139</v>
      </c>
      <c r="G326" s="53">
        <v>0.139</v>
      </c>
      <c r="H326" s="53">
        <v>0.141</v>
      </c>
      <c r="I326" s="53">
        <v>0.143</v>
      </c>
      <c r="J326" s="53">
        <v>0.08</v>
      </c>
      <c r="K326" s="53">
        <v>0.11</v>
      </c>
      <c r="L326" s="94">
        <v>0.0193</v>
      </c>
      <c r="M326" s="94">
        <v>0.0064</v>
      </c>
      <c r="N326" s="94">
        <v>0.0121</v>
      </c>
      <c r="O326" s="2" t="s">
        <v>9316</v>
      </c>
      <c r="P326" s="2">
        <v>1.0</v>
      </c>
      <c r="Q326" s="2" t="s">
        <v>9317</v>
      </c>
    </row>
    <row r="327">
      <c r="A327" s="54">
        <v>45954.0</v>
      </c>
      <c r="B327" s="2" t="s">
        <v>145</v>
      </c>
      <c r="C327" s="2" t="s">
        <v>196</v>
      </c>
      <c r="D327" s="2">
        <v>0.0</v>
      </c>
      <c r="E327" s="53">
        <v>0.05</v>
      </c>
      <c r="F327" s="53">
        <v>0.076</v>
      </c>
      <c r="G327" s="53">
        <v>0.084</v>
      </c>
      <c r="H327" s="53">
        <v>0.089</v>
      </c>
      <c r="I327" s="53">
        <v>0.093</v>
      </c>
      <c r="J327" s="53">
        <v>0.034</v>
      </c>
      <c r="K327" s="53">
        <v>0.059</v>
      </c>
      <c r="L327" s="94">
        <v>0.0071</v>
      </c>
      <c r="M327" s="94">
        <v>0.0012</v>
      </c>
      <c r="N327" s="94">
        <v>0.0035</v>
      </c>
      <c r="O327" s="2" t="s">
        <v>9316</v>
      </c>
      <c r="P327" s="2">
        <v>2.0</v>
      </c>
      <c r="Q327" s="2" t="s">
        <v>9317</v>
      </c>
    </row>
    <row r="328">
      <c r="A328" s="54">
        <v>45954.0</v>
      </c>
      <c r="B328" s="2" t="s">
        <v>1801</v>
      </c>
      <c r="C328" s="2" t="s">
        <v>196</v>
      </c>
      <c r="D328" s="2">
        <v>0.0</v>
      </c>
      <c r="E328" s="53">
        <v>0.0</v>
      </c>
      <c r="F328" s="53">
        <v>0.0</v>
      </c>
      <c r="G328" s="53">
        <v>0.0</v>
      </c>
      <c r="H328" s="53">
        <v>0.0</v>
      </c>
      <c r="I328" s="53">
        <v>0.0</v>
      </c>
      <c r="J328" s="53">
        <v>0.0</v>
      </c>
      <c r="K328" s="53">
        <v>0.0</v>
      </c>
      <c r="L328" s="94">
        <v>0.0</v>
      </c>
      <c r="M328" s="94">
        <v>0.0</v>
      </c>
      <c r="N328" s="94">
        <v>0.0</v>
      </c>
      <c r="O328" s="2" t="s">
        <v>9316</v>
      </c>
      <c r="P328" s="2">
        <v>3.0</v>
      </c>
      <c r="Q328" s="2" t="s">
        <v>9318</v>
      </c>
    </row>
    <row r="329">
      <c r="A329" s="54">
        <v>45954.0</v>
      </c>
      <c r="B329" s="2" t="s">
        <v>932</v>
      </c>
      <c r="C329" s="2" t="s">
        <v>196</v>
      </c>
      <c r="D329" s="2">
        <v>0.0</v>
      </c>
      <c r="E329" s="53">
        <v>0.13223913178555555</v>
      </c>
      <c r="F329" s="53">
        <v>0.08938532812138458</v>
      </c>
      <c r="G329" s="53">
        <v>0.0753701641820924</v>
      </c>
      <c r="H329" s="53">
        <v>0.06862628704432515</v>
      </c>
      <c r="I329" s="53">
        <v>0.06212173606149079</v>
      </c>
      <c r="J329" s="53">
        <v>0.024704569185037266</v>
      </c>
      <c r="K329" s="53">
        <v>0.05003736668356483</v>
      </c>
      <c r="L329" s="94">
        <v>0.005680661648835564</v>
      </c>
      <c r="M329" s="94">
        <v>6.103157386182929E-4</v>
      </c>
      <c r="N329" s="94">
        <v>0.0025037380646255234</v>
      </c>
      <c r="O329" s="2" t="s">
        <v>9316</v>
      </c>
      <c r="P329" s="2">
        <v>4.0</v>
      </c>
      <c r="Q329" s="2" t="s">
        <v>9318</v>
      </c>
    </row>
    <row r="330">
      <c r="A330" s="54">
        <v>45954.0</v>
      </c>
      <c r="B330" s="2" t="s">
        <v>515</v>
      </c>
      <c r="C330" s="2" t="s">
        <v>196</v>
      </c>
      <c r="D330" s="2">
        <v>0.0</v>
      </c>
      <c r="E330" s="53">
        <v>0.0</v>
      </c>
      <c r="F330" s="53">
        <v>0.0</v>
      </c>
      <c r="G330" s="53">
        <v>0.0</v>
      </c>
      <c r="H330" s="53">
        <v>0.0</v>
      </c>
      <c r="I330" s="53">
        <v>0.0</v>
      </c>
      <c r="J330" s="53">
        <v>0.0</v>
      </c>
      <c r="K330" s="53">
        <v>0.0</v>
      </c>
      <c r="L330" s="94">
        <v>0.0</v>
      </c>
      <c r="M330" s="94">
        <v>0.0</v>
      </c>
      <c r="N330" s="94">
        <v>0.0</v>
      </c>
      <c r="O330" s="2" t="s">
        <v>9316</v>
      </c>
      <c r="P330" s="2">
        <v>5.0</v>
      </c>
      <c r="Q330" s="2" t="s">
        <v>9318</v>
      </c>
    </row>
    <row r="331">
      <c r="A331" s="54">
        <v>45954.0</v>
      </c>
      <c r="B331" s="2" t="s">
        <v>229</v>
      </c>
      <c r="C331" s="2" t="s">
        <v>196</v>
      </c>
      <c r="D331" s="2">
        <v>0.0</v>
      </c>
      <c r="E331" s="53">
        <v>0.0</v>
      </c>
      <c r="F331" s="53">
        <v>0.0</v>
      </c>
      <c r="G331" s="53">
        <v>0.0</v>
      </c>
      <c r="H331" s="53">
        <v>0.0</v>
      </c>
      <c r="I331" s="53">
        <v>0.0</v>
      </c>
      <c r="J331" s="53">
        <v>0.05975409231630859</v>
      </c>
      <c r="K331" s="53">
        <v>0.029877046158154296</v>
      </c>
      <c r="L331" s="94">
        <v>0.0</v>
      </c>
      <c r="M331" s="94">
        <v>0.0035705515485459295</v>
      </c>
      <c r="N331" s="94">
        <v>8.926378871364824E-4</v>
      </c>
      <c r="O331" s="2" t="s">
        <v>9316</v>
      </c>
      <c r="P331" s="2">
        <v>6.0</v>
      </c>
      <c r="Q331" s="2" t="s">
        <v>9317</v>
      </c>
    </row>
    <row r="332">
      <c r="A332" s="54">
        <v>45954.0</v>
      </c>
      <c r="B332" s="2" t="s">
        <v>178</v>
      </c>
      <c r="C332" s="2" t="s">
        <v>196</v>
      </c>
      <c r="D332" s="2">
        <v>0.0</v>
      </c>
      <c r="E332" s="53">
        <v>0.0</v>
      </c>
      <c r="F332" s="53">
        <v>0.0</v>
      </c>
      <c r="G332" s="53">
        <v>0.0</v>
      </c>
      <c r="H332" s="53">
        <v>0.0</v>
      </c>
      <c r="I332" s="53">
        <v>0.0</v>
      </c>
      <c r="J332" s="53">
        <v>0.0163464704874231</v>
      </c>
      <c r="K332" s="53">
        <v>0.00817323524371155</v>
      </c>
      <c r="L332" s="94">
        <v>0.0</v>
      </c>
      <c r="M332" s="94">
        <v>2.672070973961944E-4</v>
      </c>
      <c r="N332" s="94">
        <v>6.68017743490486E-5</v>
      </c>
      <c r="O332" s="2" t="s">
        <v>9316</v>
      </c>
      <c r="P332" s="2">
        <v>7.0</v>
      </c>
      <c r="Q332" s="2" t="s">
        <v>9318</v>
      </c>
    </row>
    <row r="333">
      <c r="A333" s="54">
        <v>45954.0</v>
      </c>
      <c r="B333" s="2" t="s">
        <v>1876</v>
      </c>
      <c r="C333" s="2" t="s">
        <v>196</v>
      </c>
      <c r="D333" s="2">
        <v>0.0</v>
      </c>
      <c r="E333" s="53">
        <v>4.5944696330921586E-5</v>
      </c>
      <c r="F333" s="53">
        <v>0.0013830899419772717</v>
      </c>
      <c r="G333" s="53">
        <v>0.003771428906820657</v>
      </c>
      <c r="H333" s="53">
        <v>0.005978123105168979</v>
      </c>
      <c r="I333" s="53">
        <v>0.00916655754437148</v>
      </c>
      <c r="J333" s="53">
        <v>5.261470393230197E-4</v>
      </c>
      <c r="K333" s="53">
        <v>0.0021487879730718385</v>
      </c>
      <c r="L333" s="94">
        <v>1.4223675999202456E-5</v>
      </c>
      <c r="M333" s="94">
        <v>2.7683070698837923E-7</v>
      </c>
      <c r="N333" s="94">
        <v>4.61728975321818E-6</v>
      </c>
      <c r="O333" s="2" t="s">
        <v>9316</v>
      </c>
      <c r="P333" s="2">
        <v>8.0</v>
      </c>
      <c r="Q333" s="2" t="s">
        <v>9318</v>
      </c>
    </row>
    <row r="334">
      <c r="A334" s="54">
        <v>45954.0</v>
      </c>
      <c r="B334" s="2" t="s">
        <v>687</v>
      </c>
      <c r="C334" s="2" t="s">
        <v>196</v>
      </c>
      <c r="D334" s="2">
        <v>0.0</v>
      </c>
      <c r="E334" s="53">
        <v>0.007110273746898422</v>
      </c>
      <c r="F334" s="53">
        <v>0.019829577096983228</v>
      </c>
      <c r="G334" s="53">
        <v>0.026186323923808267</v>
      </c>
      <c r="H334" s="53">
        <v>0.02953974767780168</v>
      </c>
      <c r="I334" s="53">
        <v>0.03282380403377273</v>
      </c>
      <c r="J334" s="53">
        <v>0.0036532192820466305</v>
      </c>
      <c r="K334" s="53">
        <v>0.01491977160292745</v>
      </c>
      <c r="L334" s="94">
        <v>6.857235606426132E-4</v>
      </c>
      <c r="M334" s="94">
        <v>1.3346011122717299E-5</v>
      </c>
      <c r="N334" s="94">
        <v>2.2259958468352032E-4</v>
      </c>
      <c r="O334" s="2" t="s">
        <v>9316</v>
      </c>
      <c r="P334" s="2">
        <v>9.0</v>
      </c>
      <c r="Q334" s="2" t="s">
        <v>9318</v>
      </c>
    </row>
    <row r="335">
      <c r="A335" s="54">
        <v>45954.0</v>
      </c>
      <c r="B335" s="2" t="s">
        <v>301</v>
      </c>
      <c r="C335" s="2" t="s">
        <v>196</v>
      </c>
      <c r="D335" s="2">
        <v>0.0</v>
      </c>
      <c r="E335" s="53">
        <v>0.0</v>
      </c>
      <c r="F335" s="53">
        <v>0.0</v>
      </c>
      <c r="G335" s="53">
        <v>0.0</v>
      </c>
      <c r="H335" s="53">
        <v>0.0</v>
      </c>
      <c r="I335" s="53">
        <v>0.0</v>
      </c>
      <c r="J335" s="53">
        <v>0.013000000000000001</v>
      </c>
      <c r="K335" s="53">
        <v>0.006999999999999999</v>
      </c>
      <c r="L335" s="94">
        <v>0.0</v>
      </c>
      <c r="M335" s="94">
        <v>2.0E-4</v>
      </c>
      <c r="N335" s="94">
        <v>0.0</v>
      </c>
      <c r="O335" s="2" t="s">
        <v>9316</v>
      </c>
      <c r="P335" s="2">
        <v>10.0</v>
      </c>
      <c r="Q335" s="2" t="s">
        <v>9317</v>
      </c>
    </row>
    <row r="336">
      <c r="A336" s="54">
        <v>45954.0</v>
      </c>
      <c r="B336" s="2" t="s">
        <v>450</v>
      </c>
      <c r="C336" s="2" t="s">
        <v>196</v>
      </c>
      <c r="D336" s="2">
        <v>0.0</v>
      </c>
      <c r="E336" s="53">
        <v>0.11249148680262458</v>
      </c>
      <c r="F336" s="53">
        <v>0.08244153559534564</v>
      </c>
      <c r="G336" s="53">
        <v>0.07141443707416513</v>
      </c>
      <c r="H336" s="53">
        <v>0.06590682939667412</v>
      </c>
      <c r="I336" s="53">
        <v>0.0604695674485968</v>
      </c>
      <c r="J336" s="53">
        <v>0.009777423918016568</v>
      </c>
      <c r="K336" s="53">
        <v>0.04059593049609085</v>
      </c>
      <c r="L336" s="94">
        <v>0.005100021822619891</v>
      </c>
      <c r="M336" s="94">
        <v>9.559801847260245E-5</v>
      </c>
      <c r="N336" s="94">
        <v>0.0016480295728434392</v>
      </c>
      <c r="O336" s="2" t="s">
        <v>9316</v>
      </c>
      <c r="P336" s="2">
        <v>11.0</v>
      </c>
      <c r="Q336" s="2" t="s">
        <v>9318</v>
      </c>
    </row>
    <row r="337">
      <c r="A337" s="54">
        <v>45954.0</v>
      </c>
      <c r="B337" s="2" t="s">
        <v>1189</v>
      </c>
      <c r="C337" s="2" t="s">
        <v>196</v>
      </c>
      <c r="D337" s="2">
        <v>0.0</v>
      </c>
      <c r="E337" s="53">
        <v>0.0</v>
      </c>
      <c r="F337" s="53">
        <v>0.0</v>
      </c>
      <c r="G337" s="53">
        <v>0.0</v>
      </c>
      <c r="H337" s="53">
        <v>0.0</v>
      </c>
      <c r="I337" s="53">
        <v>0.0</v>
      </c>
      <c r="J337" s="53">
        <v>0.009295698415768999</v>
      </c>
      <c r="K337" s="53">
        <v>0.0046478492078844994</v>
      </c>
      <c r="L337" s="94">
        <v>0.0</v>
      </c>
      <c r="M337" s="94">
        <v>8.641000903693027E-5</v>
      </c>
      <c r="N337" s="94">
        <v>2.1602502259232567E-5</v>
      </c>
      <c r="O337" s="2" t="s">
        <v>9319</v>
      </c>
      <c r="P337" s="2">
        <v>99.0</v>
      </c>
      <c r="Q337" s="2" t="s">
        <v>9320</v>
      </c>
    </row>
    <row r="338">
      <c r="A338" s="54">
        <v>45955.0</v>
      </c>
      <c r="B338" s="2" t="s">
        <v>194</v>
      </c>
      <c r="C338" s="2" t="s">
        <v>288</v>
      </c>
      <c r="D338" s="2">
        <v>1.0</v>
      </c>
      <c r="E338" s="53">
        <v>0.081</v>
      </c>
      <c r="F338" s="53">
        <v>0.07</v>
      </c>
      <c r="G338" s="53">
        <v>0.064</v>
      </c>
      <c r="H338" s="53">
        <v>0.061</v>
      </c>
      <c r="I338" s="53">
        <v>0.057</v>
      </c>
      <c r="J338" s="53">
        <v>0.079</v>
      </c>
      <c r="K338" s="53">
        <v>0.072</v>
      </c>
      <c r="L338" s="94">
        <v>0.8761</v>
      </c>
      <c r="M338" s="94">
        <v>0.8482</v>
      </c>
      <c r="N338" s="94">
        <v>0.8612</v>
      </c>
      <c r="O338" s="2" t="s">
        <v>9316</v>
      </c>
      <c r="P338" s="2">
        <v>1.0</v>
      </c>
      <c r="Q338" s="2" t="s">
        <v>9317</v>
      </c>
    </row>
    <row r="339">
      <c r="A339" s="54">
        <v>45955.0</v>
      </c>
      <c r="B339" s="2" t="s">
        <v>145</v>
      </c>
      <c r="C339" s="2" t="s">
        <v>288</v>
      </c>
      <c r="D339" s="2">
        <v>0.0</v>
      </c>
      <c r="E339" s="53">
        <v>0.099</v>
      </c>
      <c r="F339" s="53">
        <v>0.122</v>
      </c>
      <c r="G339" s="53">
        <v>0.131</v>
      </c>
      <c r="H339" s="53">
        <v>0.136</v>
      </c>
      <c r="I339" s="53">
        <v>0.14</v>
      </c>
      <c r="J339" s="53">
        <v>0.034</v>
      </c>
      <c r="K339" s="53">
        <v>0.082</v>
      </c>
      <c r="L339" s="94">
        <v>0.0172</v>
      </c>
      <c r="M339" s="94">
        <v>0.0012</v>
      </c>
      <c r="N339" s="94">
        <v>0.0067</v>
      </c>
      <c r="O339" s="2" t="s">
        <v>9316</v>
      </c>
      <c r="P339" s="2">
        <v>2.0</v>
      </c>
      <c r="Q339" s="2" t="s">
        <v>9317</v>
      </c>
    </row>
    <row r="340">
      <c r="A340" s="54">
        <v>45955.0</v>
      </c>
      <c r="B340" s="2" t="s">
        <v>1801</v>
      </c>
      <c r="C340" s="2" t="s">
        <v>288</v>
      </c>
      <c r="D340" s="2">
        <v>0.0</v>
      </c>
      <c r="E340" s="53">
        <v>0.0</v>
      </c>
      <c r="F340" s="53">
        <v>0.0</v>
      </c>
      <c r="G340" s="53">
        <v>0.0</v>
      </c>
      <c r="H340" s="53">
        <v>0.0</v>
      </c>
      <c r="I340" s="53">
        <v>0.0</v>
      </c>
      <c r="J340" s="53">
        <v>0.0</v>
      </c>
      <c r="K340" s="53">
        <v>0.0</v>
      </c>
      <c r="L340" s="94">
        <v>0.0</v>
      </c>
      <c r="M340" s="94">
        <v>0.0</v>
      </c>
      <c r="N340" s="94">
        <v>0.0</v>
      </c>
      <c r="O340" s="2" t="s">
        <v>9316</v>
      </c>
      <c r="P340" s="2">
        <v>3.0</v>
      </c>
      <c r="Q340" s="2" t="s">
        <v>9318</v>
      </c>
    </row>
    <row r="341">
      <c r="A341" s="54">
        <v>45955.0</v>
      </c>
      <c r="B341" s="2" t="s">
        <v>932</v>
      </c>
      <c r="C341" s="2" t="s">
        <v>288</v>
      </c>
      <c r="D341" s="2">
        <v>0.0</v>
      </c>
      <c r="E341" s="53">
        <v>0.05010926069707956</v>
      </c>
      <c r="F341" s="53">
        <v>0.05502312367582243</v>
      </c>
      <c r="G341" s="53">
        <v>0.05454046002078648</v>
      </c>
      <c r="H341" s="53">
        <v>0.05384309351267533</v>
      </c>
      <c r="I341" s="53">
        <v>0.05284492084876676</v>
      </c>
      <c r="J341" s="53">
        <v>0.024423845649923278</v>
      </c>
      <c r="K341" s="53">
        <v>0.03948215283535488</v>
      </c>
      <c r="L341" s="94">
        <v>0.0029746617792790085</v>
      </c>
      <c r="M341" s="94">
        <v>5.965242363312762E-4</v>
      </c>
      <c r="N341" s="94">
        <v>0.0015588403925143215</v>
      </c>
      <c r="O341" s="2" t="s">
        <v>9316</v>
      </c>
      <c r="P341" s="2">
        <v>4.0</v>
      </c>
      <c r="Q341" s="2" t="s">
        <v>9318</v>
      </c>
    </row>
    <row r="342">
      <c r="A342" s="54">
        <v>45955.0</v>
      </c>
      <c r="B342" s="2" t="s">
        <v>515</v>
      </c>
      <c r="C342" s="2" t="s">
        <v>288</v>
      </c>
      <c r="D342" s="2">
        <v>0.0</v>
      </c>
      <c r="E342" s="53">
        <v>0.0</v>
      </c>
      <c r="F342" s="53">
        <v>0.0</v>
      </c>
      <c r="G342" s="53">
        <v>0.0</v>
      </c>
      <c r="H342" s="53">
        <v>0.0</v>
      </c>
      <c r="I342" s="53">
        <v>0.0</v>
      </c>
      <c r="J342" s="53">
        <v>0.0</v>
      </c>
      <c r="K342" s="53">
        <v>0.0</v>
      </c>
      <c r="L342" s="94">
        <v>0.0</v>
      </c>
      <c r="M342" s="94">
        <v>0.0</v>
      </c>
      <c r="N342" s="94">
        <v>0.0</v>
      </c>
      <c r="O342" s="2" t="s">
        <v>9316</v>
      </c>
      <c r="P342" s="2">
        <v>5.0</v>
      </c>
      <c r="Q342" s="2" t="s">
        <v>9318</v>
      </c>
    </row>
    <row r="343">
      <c r="A343" s="54">
        <v>45955.0</v>
      </c>
      <c r="B343" s="2" t="s">
        <v>229</v>
      </c>
      <c r="C343" s="2" t="s">
        <v>288</v>
      </c>
      <c r="D343" s="2">
        <v>0.0</v>
      </c>
      <c r="E343" s="53">
        <v>0.0</v>
      </c>
      <c r="F343" s="53">
        <v>0.0</v>
      </c>
      <c r="G343" s="53">
        <v>0.0</v>
      </c>
      <c r="H343" s="53">
        <v>0.0</v>
      </c>
      <c r="I343" s="53">
        <v>0.0</v>
      </c>
      <c r="J343" s="53">
        <v>0.059075093224807675</v>
      </c>
      <c r="K343" s="53">
        <v>0.029537546612403837</v>
      </c>
      <c r="L343" s="94">
        <v>0.0</v>
      </c>
      <c r="M343" s="94">
        <v>0.0034898666395197175</v>
      </c>
      <c r="N343" s="94">
        <v>8.724666598799294E-4</v>
      </c>
      <c r="O343" s="2" t="s">
        <v>9316</v>
      </c>
      <c r="P343" s="2">
        <v>6.0</v>
      </c>
      <c r="Q343" s="2" t="s">
        <v>9317</v>
      </c>
    </row>
    <row r="344">
      <c r="A344" s="54">
        <v>45955.0</v>
      </c>
      <c r="B344" s="2" t="s">
        <v>178</v>
      </c>
      <c r="C344" s="2" t="s">
        <v>288</v>
      </c>
      <c r="D344" s="2">
        <v>0.0</v>
      </c>
      <c r="E344" s="53">
        <v>0.022321138060994138</v>
      </c>
      <c r="F344" s="53">
        <v>0.036723529191707294</v>
      </c>
      <c r="G344" s="53">
        <v>0.04165350734599743</v>
      </c>
      <c r="H344" s="53">
        <v>0.04398753127033291</v>
      </c>
      <c r="I344" s="53">
        <v>0.04618167083609965</v>
      </c>
      <c r="J344" s="53">
        <v>0.016160721893812926</v>
      </c>
      <c r="K344" s="53">
        <v>0.02890711461990518</v>
      </c>
      <c r="L344" s="94">
        <v>0.001735014674223062</v>
      </c>
      <c r="M344" s="94">
        <v>2.611689321291644E-4</v>
      </c>
      <c r="N344" s="94">
        <v>8.356212756483358E-4</v>
      </c>
      <c r="O344" s="2" t="s">
        <v>9316</v>
      </c>
      <c r="P344" s="2">
        <v>7.0</v>
      </c>
      <c r="Q344" s="2" t="s">
        <v>9318</v>
      </c>
    </row>
    <row r="345">
      <c r="A345" s="54">
        <v>45955.0</v>
      </c>
      <c r="B345" s="2" t="s">
        <v>1876</v>
      </c>
      <c r="C345" s="2" t="s">
        <v>288</v>
      </c>
      <c r="D345" s="2">
        <v>0.0</v>
      </c>
      <c r="E345" s="53">
        <v>0.0</v>
      </c>
      <c r="F345" s="53">
        <v>0.0</v>
      </c>
      <c r="G345" s="53">
        <v>0.0</v>
      </c>
      <c r="H345" s="53">
        <v>0.0</v>
      </c>
      <c r="I345" s="53">
        <v>0.0</v>
      </c>
      <c r="J345" s="53">
        <v>5.221104109637401E-4</v>
      </c>
      <c r="K345" s="53">
        <v>2.6105520548187007E-4</v>
      </c>
      <c r="L345" s="94">
        <v>0.0</v>
      </c>
      <c r="M345" s="94">
        <v>2.725992812367256E-7</v>
      </c>
      <c r="N345" s="94">
        <v>6.81498203091814E-8</v>
      </c>
      <c r="O345" s="2" t="s">
        <v>9316</v>
      </c>
      <c r="P345" s="2">
        <v>8.0</v>
      </c>
      <c r="Q345" s="2" t="s">
        <v>9318</v>
      </c>
    </row>
    <row r="346">
      <c r="A346" s="54">
        <v>45955.0</v>
      </c>
      <c r="B346" s="2" t="s">
        <v>687</v>
      </c>
      <c r="C346" s="2" t="s">
        <v>288</v>
      </c>
      <c r="D346" s="2">
        <v>0.0</v>
      </c>
      <c r="E346" s="53">
        <v>0.0</v>
      </c>
      <c r="F346" s="53">
        <v>0.0</v>
      </c>
      <c r="G346" s="53">
        <v>0.0</v>
      </c>
      <c r="H346" s="53">
        <v>0.0</v>
      </c>
      <c r="I346" s="53">
        <v>0.0</v>
      </c>
      <c r="J346" s="53">
        <v>0.003625191587401517</v>
      </c>
      <c r="K346" s="53">
        <v>0.0018125957937007585</v>
      </c>
      <c r="L346" s="94">
        <v>0.0</v>
      </c>
      <c r="M346" s="94">
        <v>1.3142014045366731E-5</v>
      </c>
      <c r="N346" s="94">
        <v>3.2855035113416828E-6</v>
      </c>
      <c r="O346" s="2" t="s">
        <v>9316</v>
      </c>
      <c r="P346" s="2">
        <v>9.0</v>
      </c>
      <c r="Q346" s="2" t="s">
        <v>9318</v>
      </c>
    </row>
    <row r="347">
      <c r="A347" s="54">
        <v>45955.0</v>
      </c>
      <c r="B347" s="2" t="s">
        <v>301</v>
      </c>
      <c r="C347" s="2" t="s">
        <v>288</v>
      </c>
      <c r="D347" s="2">
        <v>0.0</v>
      </c>
      <c r="E347" s="53">
        <v>0.0</v>
      </c>
      <c r="F347" s="53">
        <v>0.0</v>
      </c>
      <c r="G347" s="53">
        <v>0.0</v>
      </c>
      <c r="H347" s="53">
        <v>0.0</v>
      </c>
      <c r="I347" s="53">
        <v>0.0</v>
      </c>
      <c r="J347" s="53">
        <v>0.013000000000000001</v>
      </c>
      <c r="K347" s="53">
        <v>0.006999999999999999</v>
      </c>
      <c r="L347" s="94">
        <v>0.0</v>
      </c>
      <c r="M347" s="94">
        <v>2.0E-4</v>
      </c>
      <c r="N347" s="94">
        <v>0.0</v>
      </c>
      <c r="O347" s="2" t="s">
        <v>9316</v>
      </c>
      <c r="P347" s="2">
        <v>10.0</v>
      </c>
      <c r="Q347" s="2" t="s">
        <v>9317</v>
      </c>
    </row>
    <row r="348">
      <c r="A348" s="54">
        <v>45955.0</v>
      </c>
      <c r="B348" s="2" t="s">
        <v>450</v>
      </c>
      <c r="C348" s="2" t="s">
        <v>288</v>
      </c>
      <c r="D348" s="2">
        <v>0.0</v>
      </c>
      <c r="E348" s="53">
        <v>0.0</v>
      </c>
      <c r="F348" s="53">
        <v>0.0</v>
      </c>
      <c r="G348" s="53">
        <v>0.0</v>
      </c>
      <c r="H348" s="53">
        <v>0.0</v>
      </c>
      <c r="I348" s="53">
        <v>0.0</v>
      </c>
      <c r="J348" s="53">
        <v>0.009666320867159236</v>
      </c>
      <c r="K348" s="53">
        <v>0.004833160433579618</v>
      </c>
      <c r="L348" s="94">
        <v>0.0</v>
      </c>
      <c r="M348" s="94">
        <v>9.343775910687808E-5</v>
      </c>
      <c r="N348" s="94">
        <v>2.335943977671952E-5</v>
      </c>
      <c r="O348" s="2" t="s">
        <v>9316</v>
      </c>
      <c r="P348" s="2">
        <v>11.0</v>
      </c>
      <c r="Q348" s="2" t="s">
        <v>9318</v>
      </c>
    </row>
    <row r="349">
      <c r="A349" s="54">
        <v>45955.0</v>
      </c>
      <c r="B349" s="2" t="s">
        <v>1189</v>
      </c>
      <c r="C349" s="2" t="s">
        <v>288</v>
      </c>
      <c r="D349" s="2">
        <v>0.0</v>
      </c>
      <c r="E349" s="53">
        <v>0.01898785914353797</v>
      </c>
      <c r="F349" s="53">
        <v>0.03387070565913759</v>
      </c>
      <c r="G349" s="53">
        <v>0.03946736499196554</v>
      </c>
      <c r="H349" s="53">
        <v>0.04224443495161276</v>
      </c>
      <c r="I349" s="53">
        <v>0.0449534387890931</v>
      </c>
      <c r="J349" s="53">
        <v>0.009190069319342227</v>
      </c>
      <c r="K349" s="53">
        <v>0.024328717155653885</v>
      </c>
      <c r="L349" s="94">
        <v>0.0015576728994090273</v>
      </c>
      <c r="M349" s="94">
        <v>8.44573740943153E-5</v>
      </c>
      <c r="N349" s="94">
        <v>5.918864784398076E-4</v>
      </c>
      <c r="O349" s="2" t="s">
        <v>9319</v>
      </c>
      <c r="P349" s="2">
        <v>99.0</v>
      </c>
      <c r="Q349" s="2" t="s">
        <v>9320</v>
      </c>
    </row>
    <row r="350">
      <c r="A350" s="54">
        <v>45956.0</v>
      </c>
      <c r="B350" s="2" t="s">
        <v>194</v>
      </c>
      <c r="C350" s="2" t="s">
        <v>256</v>
      </c>
      <c r="D350" s="2">
        <v>0.0</v>
      </c>
      <c r="E350" s="53">
        <v>0.032</v>
      </c>
      <c r="F350" s="53">
        <v>0.058</v>
      </c>
      <c r="G350" s="53">
        <v>0.069</v>
      </c>
      <c r="H350" s="53">
        <v>0.075</v>
      </c>
      <c r="I350" s="53">
        <v>0.082</v>
      </c>
      <c r="J350" s="53">
        <v>0.089</v>
      </c>
      <c r="K350" s="53">
        <v>0.079</v>
      </c>
      <c r="L350" s="94">
        <v>0.0048</v>
      </c>
      <c r="M350" s="94">
        <v>0.0079</v>
      </c>
      <c r="N350" s="94">
        <v>0.0062</v>
      </c>
      <c r="O350" s="2" t="s">
        <v>9316</v>
      </c>
      <c r="P350" s="2">
        <v>1.0</v>
      </c>
      <c r="Q350" s="2" t="s">
        <v>9317</v>
      </c>
    </row>
    <row r="351">
      <c r="A351" s="54">
        <v>45956.0</v>
      </c>
      <c r="B351" s="2" t="s">
        <v>145</v>
      </c>
      <c r="C351" s="2" t="s">
        <v>256</v>
      </c>
      <c r="D351" s="2">
        <v>0.0</v>
      </c>
      <c r="E351" s="53">
        <v>0.0</v>
      </c>
      <c r="F351" s="53">
        <v>0.0</v>
      </c>
      <c r="G351" s="53">
        <v>0.0</v>
      </c>
      <c r="H351" s="53">
        <v>0.0</v>
      </c>
      <c r="I351" s="53">
        <v>0.0</v>
      </c>
      <c r="J351" s="53">
        <v>0.033</v>
      </c>
      <c r="K351" s="53">
        <v>0.017</v>
      </c>
      <c r="L351" s="94">
        <v>0.0</v>
      </c>
      <c r="M351" s="94">
        <v>0.0011</v>
      </c>
      <c r="N351" s="94">
        <v>3.0E-4</v>
      </c>
      <c r="O351" s="2" t="s">
        <v>9316</v>
      </c>
      <c r="P351" s="2">
        <v>2.0</v>
      </c>
      <c r="Q351" s="2" t="s">
        <v>9317</v>
      </c>
    </row>
    <row r="352">
      <c r="A352" s="54">
        <v>45956.0</v>
      </c>
      <c r="B352" s="2" t="s">
        <v>1801</v>
      </c>
      <c r="C352" s="2" t="s">
        <v>256</v>
      </c>
      <c r="D352" s="2">
        <v>0.0</v>
      </c>
      <c r="E352" s="53">
        <v>0.0</v>
      </c>
      <c r="F352" s="53">
        <v>0.0</v>
      </c>
      <c r="G352" s="53">
        <v>0.0</v>
      </c>
      <c r="H352" s="53">
        <v>0.0</v>
      </c>
      <c r="I352" s="53">
        <v>0.0</v>
      </c>
      <c r="J352" s="53">
        <v>0.0</v>
      </c>
      <c r="K352" s="53">
        <v>0.0</v>
      </c>
      <c r="L352" s="94">
        <v>0.0</v>
      </c>
      <c r="M352" s="94">
        <v>0.0</v>
      </c>
      <c r="N352" s="94">
        <v>0.0</v>
      </c>
      <c r="O352" s="2" t="s">
        <v>9316</v>
      </c>
      <c r="P352" s="2">
        <v>3.0</v>
      </c>
      <c r="Q352" s="2" t="s">
        <v>9318</v>
      </c>
    </row>
    <row r="353">
      <c r="A353" s="54">
        <v>45956.0</v>
      </c>
      <c r="B353" s="2" t="s">
        <v>932</v>
      </c>
      <c r="C353" s="2" t="s">
        <v>256</v>
      </c>
      <c r="D353" s="2">
        <v>0.0</v>
      </c>
      <c r="E353" s="53">
        <v>0.0</v>
      </c>
      <c r="F353" s="53">
        <v>0.0</v>
      </c>
      <c r="G353" s="53">
        <v>0.0</v>
      </c>
      <c r="H353" s="53">
        <v>0.0</v>
      </c>
      <c r="I353" s="53">
        <v>0.0</v>
      </c>
      <c r="J353" s="53">
        <v>0.02414733269520254</v>
      </c>
      <c r="K353" s="53">
        <v>0.01207366634760127</v>
      </c>
      <c r="L353" s="94">
        <v>0.0</v>
      </c>
      <c r="M353" s="94">
        <v>5.830936762927975E-4</v>
      </c>
      <c r="N353" s="94">
        <v>1.4577341907319938E-4</v>
      </c>
      <c r="O353" s="2" t="s">
        <v>9316</v>
      </c>
      <c r="P353" s="2">
        <v>4.0</v>
      </c>
      <c r="Q353" s="2" t="s">
        <v>9318</v>
      </c>
    </row>
    <row r="354">
      <c r="A354" s="54">
        <v>45956.0</v>
      </c>
      <c r="B354" s="2" t="s">
        <v>515</v>
      </c>
      <c r="C354" s="2" t="s">
        <v>256</v>
      </c>
      <c r="D354" s="2">
        <v>0.0</v>
      </c>
      <c r="E354" s="53">
        <v>0.0</v>
      </c>
      <c r="F354" s="53">
        <v>0.0</v>
      </c>
      <c r="G354" s="53">
        <v>0.0</v>
      </c>
      <c r="H354" s="53">
        <v>0.0</v>
      </c>
      <c r="I354" s="53">
        <v>0.0</v>
      </c>
      <c r="J354" s="53">
        <v>0.0</v>
      </c>
      <c r="K354" s="53">
        <v>0.0</v>
      </c>
      <c r="L354" s="94">
        <v>0.0</v>
      </c>
      <c r="M354" s="94">
        <v>0.0</v>
      </c>
      <c r="N354" s="94">
        <v>0.0</v>
      </c>
      <c r="O354" s="2" t="s">
        <v>9316</v>
      </c>
      <c r="P354" s="2">
        <v>5.0</v>
      </c>
      <c r="Q354" s="2" t="s">
        <v>9318</v>
      </c>
    </row>
    <row r="355">
      <c r="A355" s="54">
        <v>45956.0</v>
      </c>
      <c r="B355" s="2" t="s">
        <v>229</v>
      </c>
      <c r="C355" s="2" t="s">
        <v>256</v>
      </c>
      <c r="D355" s="2">
        <v>0.0</v>
      </c>
      <c r="E355" s="53">
        <v>0.0</v>
      </c>
      <c r="F355" s="53">
        <v>0.0</v>
      </c>
      <c r="G355" s="53">
        <v>0.0</v>
      </c>
      <c r="H355" s="53">
        <v>0.0</v>
      </c>
      <c r="I355" s="53">
        <v>0.0</v>
      </c>
      <c r="J355" s="53">
        <v>0.05840627846024803</v>
      </c>
      <c r="K355" s="53">
        <v>0.029203139230124017</v>
      </c>
      <c r="L355" s="94">
        <v>0.0</v>
      </c>
      <c r="M355" s="94">
        <v>0.0034112933635760336</v>
      </c>
      <c r="N355" s="94">
        <v>8.528233408940084E-4</v>
      </c>
      <c r="O355" s="2" t="s">
        <v>9316</v>
      </c>
      <c r="P355" s="2">
        <v>6.0</v>
      </c>
      <c r="Q355" s="2" t="s">
        <v>9317</v>
      </c>
    </row>
    <row r="356">
      <c r="A356" s="54">
        <v>45956.0</v>
      </c>
      <c r="B356" s="2" t="s">
        <v>178</v>
      </c>
      <c r="C356" s="2" t="s">
        <v>256</v>
      </c>
      <c r="D356" s="2">
        <v>0.0</v>
      </c>
      <c r="E356" s="53">
        <v>0.03604020822440179</v>
      </c>
      <c r="F356" s="53">
        <v>0.045923252535890025</v>
      </c>
      <c r="G356" s="53">
        <v>0.04767554488905693</v>
      </c>
      <c r="H356" s="53">
        <v>0.048128387160458815</v>
      </c>
      <c r="I356" s="53">
        <v>0.048274469276928036</v>
      </c>
      <c r="J356" s="53">
        <v>0.01597775934871134</v>
      </c>
      <c r="K356" s="53">
        <v>0.031826652118884136</v>
      </c>
      <c r="L356" s="94">
        <v>0.0022729575804684827</v>
      </c>
      <c r="M356" s="94">
        <v>2.5528879380533255E-4</v>
      </c>
      <c r="N356" s="94">
        <v>0.001012935785096472</v>
      </c>
      <c r="O356" s="2" t="s">
        <v>9316</v>
      </c>
      <c r="P356" s="2">
        <v>7.0</v>
      </c>
      <c r="Q356" s="2" t="s">
        <v>9318</v>
      </c>
    </row>
    <row r="357">
      <c r="A357" s="54">
        <v>45956.0</v>
      </c>
      <c r="B357" s="2" t="s">
        <v>1876</v>
      </c>
      <c r="C357" s="2" t="s">
        <v>256</v>
      </c>
      <c r="D357" s="2">
        <v>0.0</v>
      </c>
      <c r="E357" s="53">
        <v>0.0</v>
      </c>
      <c r="F357" s="53">
        <v>0.0</v>
      </c>
      <c r="G357" s="53">
        <v>0.0</v>
      </c>
      <c r="H357" s="53">
        <v>0.0</v>
      </c>
      <c r="I357" s="53">
        <v>0.0</v>
      </c>
      <c r="J357" s="53">
        <v>5.181047518341499E-4</v>
      </c>
      <c r="K357" s="53">
        <v>2.5905237591707493E-4</v>
      </c>
      <c r="L357" s="94">
        <v>0.0</v>
      </c>
      <c r="M357" s="94">
        <v>2.68432533873126E-7</v>
      </c>
      <c r="N357" s="94">
        <v>6.71081334682815E-8</v>
      </c>
      <c r="O357" s="2" t="s">
        <v>9316</v>
      </c>
      <c r="P357" s="2">
        <v>8.0</v>
      </c>
      <c r="Q357" s="2" t="s">
        <v>9318</v>
      </c>
    </row>
    <row r="358">
      <c r="A358" s="54">
        <v>45956.0</v>
      </c>
      <c r="B358" s="2" t="s">
        <v>687</v>
      </c>
      <c r="C358" s="2" t="s">
        <v>256</v>
      </c>
      <c r="D358" s="2">
        <v>0.0</v>
      </c>
      <c r="E358" s="53">
        <v>0.0</v>
      </c>
      <c r="F358" s="53">
        <v>0.0</v>
      </c>
      <c r="G358" s="53">
        <v>0.0</v>
      </c>
      <c r="H358" s="53">
        <v>0.0</v>
      </c>
      <c r="I358" s="53">
        <v>0.0</v>
      </c>
      <c r="J358" s="53">
        <v>0.003597378922735848</v>
      </c>
      <c r="K358" s="53">
        <v>0.001798689461367924</v>
      </c>
      <c r="L358" s="94">
        <v>0.0</v>
      </c>
      <c r="M358" s="94">
        <v>1.2941135113744129E-5</v>
      </c>
      <c r="N358" s="94">
        <v>3.2352837784360322E-6</v>
      </c>
      <c r="O358" s="2" t="s">
        <v>9316</v>
      </c>
      <c r="P358" s="2">
        <v>9.0</v>
      </c>
      <c r="Q358" s="2" t="s">
        <v>9318</v>
      </c>
    </row>
    <row r="359">
      <c r="A359" s="54">
        <v>45956.0</v>
      </c>
      <c r="B359" s="2" t="s">
        <v>301</v>
      </c>
      <c r="C359" s="2" t="s">
        <v>256</v>
      </c>
      <c r="D359" s="2">
        <v>0.0</v>
      </c>
      <c r="E359" s="53">
        <v>0.059000000000000004</v>
      </c>
      <c r="F359" s="53">
        <v>0.059000000000000004</v>
      </c>
      <c r="G359" s="53">
        <v>0.055999999999999994</v>
      </c>
      <c r="H359" s="53">
        <v>0.054000000000000006</v>
      </c>
      <c r="I359" s="53">
        <v>0.052000000000000005</v>
      </c>
      <c r="J359" s="53">
        <v>0.013000000000000001</v>
      </c>
      <c r="K359" s="53">
        <v>0.035</v>
      </c>
      <c r="L359" s="94">
        <v>0.0031</v>
      </c>
      <c r="M359" s="94">
        <v>2.0E-4</v>
      </c>
      <c r="N359" s="94">
        <v>0.0012</v>
      </c>
      <c r="O359" s="2" t="s">
        <v>9316</v>
      </c>
      <c r="P359" s="2">
        <v>10.0</v>
      </c>
      <c r="Q359" s="2" t="s">
        <v>9317</v>
      </c>
    </row>
    <row r="360">
      <c r="A360" s="54">
        <v>45956.0</v>
      </c>
      <c r="B360" s="2" t="s">
        <v>450</v>
      </c>
      <c r="C360" s="2" t="s">
        <v>256</v>
      </c>
      <c r="D360" s="2">
        <v>1.0</v>
      </c>
      <c r="E360" s="53">
        <v>0.0</v>
      </c>
      <c r="F360" s="53">
        <v>0.0</v>
      </c>
      <c r="G360" s="53">
        <v>0.0</v>
      </c>
      <c r="H360" s="53">
        <v>0.0</v>
      </c>
      <c r="I360" s="53">
        <v>0.0</v>
      </c>
      <c r="J360" s="53">
        <v>0.009556884254163553</v>
      </c>
      <c r="K360" s="53">
        <v>0.0047784421270817765</v>
      </c>
      <c r="L360" s="94">
        <v>1.0</v>
      </c>
      <c r="M360" s="94">
        <v>0.9809775655283204</v>
      </c>
      <c r="N360" s="94">
        <v>0.9904659492549983</v>
      </c>
      <c r="O360" s="2" t="s">
        <v>9316</v>
      </c>
      <c r="P360" s="2">
        <v>11.0</v>
      </c>
      <c r="Q360" s="2" t="s">
        <v>9318</v>
      </c>
    </row>
    <row r="361">
      <c r="A361" s="54">
        <v>45956.0</v>
      </c>
      <c r="B361" s="2" t="s">
        <v>1189</v>
      </c>
      <c r="C361" s="2" t="s">
        <v>256</v>
      </c>
      <c r="D361" s="2">
        <v>0.0</v>
      </c>
      <c r="E361" s="53">
        <v>0.0</v>
      </c>
      <c r="F361" s="53">
        <v>0.0</v>
      </c>
      <c r="G361" s="53">
        <v>0.0</v>
      </c>
      <c r="H361" s="53">
        <v>0.0</v>
      </c>
      <c r="I361" s="53">
        <v>0.0</v>
      </c>
      <c r="J361" s="53">
        <v>0.009086024556776847</v>
      </c>
      <c r="K361" s="53">
        <v>0.004543012278388423</v>
      </c>
      <c r="L361" s="94">
        <v>0.0</v>
      </c>
      <c r="M361" s="94">
        <v>8.25558422463519E-5</v>
      </c>
      <c r="N361" s="94">
        <v>2.0638960561587974E-5</v>
      </c>
      <c r="O361" s="2" t="s">
        <v>9319</v>
      </c>
      <c r="P361" s="2">
        <v>99.0</v>
      </c>
      <c r="Q361" s="2" t="s">
        <v>9320</v>
      </c>
    </row>
    <row r="362">
      <c r="A362" s="54">
        <v>45957.0</v>
      </c>
      <c r="B362" s="2" t="s">
        <v>194</v>
      </c>
      <c r="C362" s="2" t="s">
        <v>180</v>
      </c>
      <c r="D362" s="2">
        <v>0.0</v>
      </c>
      <c r="E362" s="53">
        <v>0.029</v>
      </c>
      <c r="F362" s="53">
        <v>0.057</v>
      </c>
      <c r="G362" s="53">
        <v>0.069</v>
      </c>
      <c r="H362" s="53">
        <v>0.076</v>
      </c>
      <c r="I362" s="53">
        <v>0.082</v>
      </c>
      <c r="J362" s="53">
        <v>0.088</v>
      </c>
      <c r="K362" s="53">
        <v>0.079</v>
      </c>
      <c r="L362" s="94">
        <v>0.0048</v>
      </c>
      <c r="M362" s="94">
        <v>0.0077</v>
      </c>
      <c r="N362" s="94">
        <v>0.0062</v>
      </c>
      <c r="O362" s="2" t="s">
        <v>9316</v>
      </c>
      <c r="P362" s="2">
        <v>1.0</v>
      </c>
      <c r="Q362" s="2" t="s">
        <v>9317</v>
      </c>
    </row>
    <row r="363">
      <c r="A363" s="54">
        <v>45957.0</v>
      </c>
      <c r="B363" s="2" t="s">
        <v>145</v>
      </c>
      <c r="C363" s="2" t="s">
        <v>180</v>
      </c>
      <c r="D363" s="2">
        <v>0.0</v>
      </c>
      <c r="E363" s="53">
        <v>0.0</v>
      </c>
      <c r="F363" s="53">
        <v>0.0</v>
      </c>
      <c r="G363" s="53">
        <v>0.0</v>
      </c>
      <c r="H363" s="53">
        <v>0.0</v>
      </c>
      <c r="I363" s="53">
        <v>0.0</v>
      </c>
      <c r="J363" s="53">
        <v>0.033</v>
      </c>
      <c r="K363" s="53">
        <v>0.016</v>
      </c>
      <c r="L363" s="94">
        <v>0.0</v>
      </c>
      <c r="M363" s="94">
        <v>0.0011</v>
      </c>
      <c r="N363" s="94">
        <v>3.0E-4</v>
      </c>
      <c r="O363" s="2" t="s">
        <v>9316</v>
      </c>
      <c r="P363" s="2">
        <v>2.0</v>
      </c>
      <c r="Q363" s="2" t="s">
        <v>9317</v>
      </c>
    </row>
    <row r="364">
      <c r="A364" s="54">
        <v>45957.0</v>
      </c>
      <c r="B364" s="2" t="s">
        <v>1801</v>
      </c>
      <c r="C364" s="2" t="s">
        <v>180</v>
      </c>
      <c r="D364" s="2">
        <v>0.0</v>
      </c>
      <c r="E364" s="53">
        <v>0.0</v>
      </c>
      <c r="F364" s="53">
        <v>0.0</v>
      </c>
      <c r="G364" s="53">
        <v>0.0</v>
      </c>
      <c r="H364" s="53">
        <v>0.0</v>
      </c>
      <c r="I364" s="53">
        <v>0.0</v>
      </c>
      <c r="J364" s="53">
        <v>0.0</v>
      </c>
      <c r="K364" s="53">
        <v>0.0</v>
      </c>
      <c r="L364" s="94">
        <v>0.0</v>
      </c>
      <c r="M364" s="94">
        <v>0.0</v>
      </c>
      <c r="N364" s="94">
        <v>0.0</v>
      </c>
      <c r="O364" s="2" t="s">
        <v>9316</v>
      </c>
      <c r="P364" s="2">
        <v>3.0</v>
      </c>
      <c r="Q364" s="2" t="s">
        <v>9318</v>
      </c>
    </row>
    <row r="365">
      <c r="A365" s="54">
        <v>45957.0</v>
      </c>
      <c r="B365" s="2" t="s">
        <v>932</v>
      </c>
      <c r="C365" s="2" t="s">
        <v>180</v>
      </c>
      <c r="D365" s="2">
        <v>0.0</v>
      </c>
      <c r="E365" s="53">
        <v>0.03604020822440179</v>
      </c>
      <c r="F365" s="53">
        <v>0.045923252535890025</v>
      </c>
      <c r="G365" s="53">
        <v>0.04767554488905693</v>
      </c>
      <c r="H365" s="53">
        <v>0.048128387160458815</v>
      </c>
      <c r="I365" s="53">
        <v>0.048274469276928036</v>
      </c>
      <c r="J365" s="53">
        <v>0.023874944312395733</v>
      </c>
      <c r="K365" s="53">
        <v>0.035775244600726334</v>
      </c>
      <c r="L365" s="94">
        <v>0.0022729575804684827</v>
      </c>
      <c r="M365" s="94">
        <v>5.700129659199974E-4</v>
      </c>
      <c r="N365" s="94">
        <v>0.0012798681262417987</v>
      </c>
      <c r="O365" s="2" t="s">
        <v>9316</v>
      </c>
      <c r="P365" s="2">
        <v>4.0</v>
      </c>
      <c r="Q365" s="2" t="s">
        <v>9318</v>
      </c>
    </row>
    <row r="366">
      <c r="A366" s="54">
        <v>45957.0</v>
      </c>
      <c r="B366" s="2" t="s">
        <v>515</v>
      </c>
      <c r="C366" s="2" t="s">
        <v>180</v>
      </c>
      <c r="D366" s="2">
        <v>0.0</v>
      </c>
      <c r="E366" s="53">
        <v>0.0</v>
      </c>
      <c r="F366" s="53">
        <v>0.0</v>
      </c>
      <c r="G366" s="53">
        <v>0.0</v>
      </c>
      <c r="H366" s="53">
        <v>0.0</v>
      </c>
      <c r="I366" s="53">
        <v>0.0</v>
      </c>
      <c r="J366" s="53">
        <v>0.0</v>
      </c>
      <c r="K366" s="53">
        <v>0.0</v>
      </c>
      <c r="L366" s="94">
        <v>0.0</v>
      </c>
      <c r="M366" s="94">
        <v>0.0</v>
      </c>
      <c r="N366" s="94">
        <v>0.0</v>
      </c>
      <c r="O366" s="2" t="s">
        <v>9316</v>
      </c>
      <c r="P366" s="2">
        <v>5.0</v>
      </c>
      <c r="Q366" s="2" t="s">
        <v>9318</v>
      </c>
    </row>
    <row r="367">
      <c r="A367" s="54">
        <v>45957.0</v>
      </c>
      <c r="B367" s="2" t="s">
        <v>229</v>
      </c>
      <c r="C367" s="2" t="s">
        <v>180</v>
      </c>
      <c r="D367" s="2">
        <v>0.0</v>
      </c>
      <c r="E367" s="53">
        <v>0.18044429285457955</v>
      </c>
      <c r="F367" s="53">
        <v>0.14978313517806616</v>
      </c>
      <c r="G367" s="53">
        <v>0.14483314741990905</v>
      </c>
      <c r="H367" s="53">
        <v>0.14339977728994416</v>
      </c>
      <c r="I367" s="53">
        <v>0.14262647232830822</v>
      </c>
      <c r="J367" s="53">
        <v>0.057747439989914134</v>
      </c>
      <c r="K367" s="53">
        <v>0.10129029370491159</v>
      </c>
      <c r="L367" s="94">
        <v>0.020976640591557107</v>
      </c>
      <c r="M367" s="94">
        <v>0.003334766825388734</v>
      </c>
      <c r="N367" s="94">
        <v>0.010259723598827254</v>
      </c>
      <c r="O367" s="2" t="s">
        <v>9316</v>
      </c>
      <c r="P367" s="2">
        <v>6.0</v>
      </c>
      <c r="Q367" s="2" t="s">
        <v>9317</v>
      </c>
    </row>
    <row r="368">
      <c r="A368" s="54">
        <v>45957.0</v>
      </c>
      <c r="B368" s="2" t="s">
        <v>178</v>
      </c>
      <c r="C368" s="2" t="s">
        <v>180</v>
      </c>
      <c r="D368" s="2">
        <v>0.0</v>
      </c>
      <c r="E368" s="53">
        <v>0.006083361654463914</v>
      </c>
      <c r="F368" s="53">
        <v>0.01886734591150908</v>
      </c>
      <c r="G368" s="53">
        <v>0.02634800760766543</v>
      </c>
      <c r="H368" s="53">
        <v>0.030848950546369887</v>
      </c>
      <c r="I368" s="53">
        <v>0.03588752973239099</v>
      </c>
      <c r="J368" s="53">
        <v>0.015797525942197806</v>
      </c>
      <c r="K368" s="53">
        <v>0.02107276677493162</v>
      </c>
      <c r="L368" s="94">
        <v>6.942175048935955E-4</v>
      </c>
      <c r="M368" s="94">
        <v>2.495618258944127E-4</v>
      </c>
      <c r="N368" s="94">
        <v>4.4406149955066195E-4</v>
      </c>
      <c r="O368" s="2" t="s">
        <v>9316</v>
      </c>
      <c r="P368" s="2">
        <v>7.0</v>
      </c>
      <c r="Q368" s="2" t="s">
        <v>9318</v>
      </c>
    </row>
    <row r="369">
      <c r="A369" s="54">
        <v>45957.0</v>
      </c>
      <c r="B369" s="2" t="s">
        <v>1876</v>
      </c>
      <c r="C369" s="2" t="s">
        <v>180</v>
      </c>
      <c r="D369" s="2">
        <v>0.0</v>
      </c>
      <c r="E369" s="53">
        <v>0.0</v>
      </c>
      <c r="F369" s="53">
        <v>0.0</v>
      </c>
      <c r="G369" s="53">
        <v>0.0</v>
      </c>
      <c r="H369" s="53">
        <v>0.0</v>
      </c>
      <c r="I369" s="53">
        <v>0.0</v>
      </c>
      <c r="J369" s="53">
        <v>5.141298243366537E-4</v>
      </c>
      <c r="K369" s="53">
        <v>2.5706491216832687E-4</v>
      </c>
      <c r="L369" s="94">
        <v>0.0</v>
      </c>
      <c r="M369" s="94">
        <v>2.643294762724384E-7</v>
      </c>
      <c r="N369" s="94">
        <v>6.60823690681096E-8</v>
      </c>
      <c r="O369" s="2" t="s">
        <v>9316</v>
      </c>
      <c r="P369" s="2">
        <v>8.0</v>
      </c>
      <c r="Q369" s="2" t="s">
        <v>9318</v>
      </c>
    </row>
    <row r="370">
      <c r="A370" s="54">
        <v>45957.0</v>
      </c>
      <c r="B370" s="2" t="s">
        <v>687</v>
      </c>
      <c r="C370" s="2" t="s">
        <v>180</v>
      </c>
      <c r="D370" s="2">
        <v>0.0</v>
      </c>
      <c r="E370" s="53">
        <v>0.0</v>
      </c>
      <c r="F370" s="53">
        <v>0.0</v>
      </c>
      <c r="G370" s="53">
        <v>0.0</v>
      </c>
      <c r="H370" s="53">
        <v>0.0</v>
      </c>
      <c r="I370" s="53">
        <v>0.0</v>
      </c>
      <c r="J370" s="53">
        <v>0.003569779638328064</v>
      </c>
      <c r="K370" s="53">
        <v>0.001784889819164032</v>
      </c>
      <c r="L370" s="94">
        <v>0.0</v>
      </c>
      <c r="M370" s="94">
        <v>1.2743326666221644E-5</v>
      </c>
      <c r="N370" s="94">
        <v>3.185831666555411E-6</v>
      </c>
      <c r="O370" s="2" t="s">
        <v>9316</v>
      </c>
      <c r="P370" s="2">
        <v>9.0</v>
      </c>
      <c r="Q370" s="2" t="s">
        <v>9318</v>
      </c>
    </row>
    <row r="371">
      <c r="A371" s="54">
        <v>45957.0</v>
      </c>
      <c r="B371" s="2" t="s">
        <v>301</v>
      </c>
      <c r="C371" s="2" t="s">
        <v>180</v>
      </c>
      <c r="D371" s="2">
        <v>0.0</v>
      </c>
      <c r="E371" s="53">
        <v>0.0</v>
      </c>
      <c r="F371" s="53">
        <v>0.0</v>
      </c>
      <c r="G371" s="53">
        <v>0.0</v>
      </c>
      <c r="H371" s="53">
        <v>0.0</v>
      </c>
      <c r="I371" s="53">
        <v>0.0</v>
      </c>
      <c r="J371" s="53">
        <v>0.013000000000000001</v>
      </c>
      <c r="K371" s="53">
        <v>0.006</v>
      </c>
      <c r="L371" s="94">
        <v>0.0</v>
      </c>
      <c r="M371" s="94">
        <v>2.0E-4</v>
      </c>
      <c r="N371" s="94">
        <v>0.0</v>
      </c>
      <c r="O371" s="2" t="s">
        <v>9316</v>
      </c>
      <c r="P371" s="2">
        <v>10.0</v>
      </c>
      <c r="Q371" s="2" t="s">
        <v>9317</v>
      </c>
    </row>
    <row r="372">
      <c r="A372" s="54">
        <v>45957.0</v>
      </c>
      <c r="B372" s="2" t="s">
        <v>450</v>
      </c>
      <c r="C372" s="2" t="s">
        <v>180</v>
      </c>
      <c r="D372" s="2">
        <v>0.0</v>
      </c>
      <c r="E372" s="53">
        <v>0.0</v>
      </c>
      <c r="F372" s="53">
        <v>0.0</v>
      </c>
      <c r="G372" s="53">
        <v>0.0</v>
      </c>
      <c r="H372" s="53">
        <v>0.0</v>
      </c>
      <c r="I372" s="53">
        <v>0.0</v>
      </c>
      <c r="J372" s="53">
        <v>0.02072934797781704</v>
      </c>
      <c r="K372" s="53">
        <v>0.01036467398890852</v>
      </c>
      <c r="L372" s="94">
        <v>0.0</v>
      </c>
      <c r="M372" s="94">
        <v>4.2970586758542744E-4</v>
      </c>
      <c r="N372" s="94">
        <v>1.0742646689635686E-4</v>
      </c>
      <c r="O372" s="2" t="s">
        <v>9316</v>
      </c>
      <c r="P372" s="2">
        <v>11.0</v>
      </c>
      <c r="Q372" s="2" t="s">
        <v>9318</v>
      </c>
    </row>
    <row r="373">
      <c r="A373" s="54">
        <v>45957.0</v>
      </c>
      <c r="B373" s="2" t="s">
        <v>1189</v>
      </c>
      <c r="C373" s="2" t="s">
        <v>180</v>
      </c>
      <c r="D373" s="2">
        <v>0.0</v>
      </c>
      <c r="E373" s="53">
        <v>0.0</v>
      </c>
      <c r="F373" s="53">
        <v>0.0</v>
      </c>
      <c r="G373" s="53">
        <v>0.0</v>
      </c>
      <c r="H373" s="53">
        <v>0.0</v>
      </c>
      <c r="I373" s="53">
        <v>0.0</v>
      </c>
      <c r="J373" s="53">
        <v>0.008983531765278798</v>
      </c>
      <c r="K373" s="53">
        <v>0.004491765882639399</v>
      </c>
      <c r="L373" s="94">
        <v>0.0</v>
      </c>
      <c r="M373" s="94">
        <v>8.07038429777732E-5</v>
      </c>
      <c r="N373" s="94">
        <v>2.01759607444433E-5</v>
      </c>
      <c r="O373" s="2" t="s">
        <v>9319</v>
      </c>
      <c r="P373" s="2">
        <v>99.0</v>
      </c>
      <c r="Q373" s="2" t="s">
        <v>9320</v>
      </c>
    </row>
    <row r="374">
      <c r="A374" s="54">
        <v>45958.0</v>
      </c>
      <c r="B374" s="2" t="s">
        <v>194</v>
      </c>
      <c r="C374" s="2" t="s">
        <v>208</v>
      </c>
      <c r="D374" s="2">
        <v>0.0</v>
      </c>
      <c r="E374" s="53">
        <v>0.016</v>
      </c>
      <c r="F374" s="53">
        <v>0.043</v>
      </c>
      <c r="G374" s="53">
        <v>0.057</v>
      </c>
      <c r="H374" s="53">
        <v>0.066</v>
      </c>
      <c r="I374" s="53">
        <v>0.075</v>
      </c>
      <c r="J374" s="53">
        <v>0.087</v>
      </c>
      <c r="K374" s="53">
        <v>0.072</v>
      </c>
      <c r="L374" s="94">
        <v>0.0032</v>
      </c>
      <c r="M374" s="94">
        <v>0.0076</v>
      </c>
      <c r="N374" s="94">
        <v>0.0052</v>
      </c>
      <c r="O374" s="2" t="s">
        <v>9316</v>
      </c>
      <c r="P374" s="2">
        <v>1.0</v>
      </c>
      <c r="Q374" s="2" t="s">
        <v>9317</v>
      </c>
    </row>
    <row r="375">
      <c r="A375" s="54">
        <v>45958.0</v>
      </c>
      <c r="B375" s="2" t="s">
        <v>145</v>
      </c>
      <c r="C375" s="2" t="s">
        <v>208</v>
      </c>
      <c r="D375" s="2">
        <v>0.0</v>
      </c>
      <c r="E375" s="53">
        <v>0.01</v>
      </c>
      <c r="F375" s="53">
        <v>0.024</v>
      </c>
      <c r="G375" s="53">
        <v>0.031</v>
      </c>
      <c r="H375" s="53">
        <v>0.035</v>
      </c>
      <c r="I375" s="53">
        <v>0.039</v>
      </c>
      <c r="J375" s="53">
        <v>0.033</v>
      </c>
      <c r="K375" s="53">
        <v>0.032</v>
      </c>
      <c r="L375" s="94">
        <v>0.001</v>
      </c>
      <c r="M375" s="94">
        <v>0.0011</v>
      </c>
      <c r="N375" s="94">
        <v>0.001</v>
      </c>
      <c r="O375" s="2" t="s">
        <v>9316</v>
      </c>
      <c r="P375" s="2">
        <v>2.0</v>
      </c>
      <c r="Q375" s="2" t="s">
        <v>9317</v>
      </c>
    </row>
    <row r="376">
      <c r="A376" s="54">
        <v>45958.0</v>
      </c>
      <c r="B376" s="2" t="s">
        <v>1801</v>
      </c>
      <c r="C376" s="2" t="s">
        <v>208</v>
      </c>
      <c r="D376" s="2">
        <v>0.0</v>
      </c>
      <c r="E376" s="53">
        <v>0.0</v>
      </c>
      <c r="F376" s="53">
        <v>0.0</v>
      </c>
      <c r="G376" s="53">
        <v>0.0</v>
      </c>
      <c r="H376" s="53">
        <v>0.0</v>
      </c>
      <c r="I376" s="53">
        <v>0.0</v>
      </c>
      <c r="J376" s="53">
        <v>0.0</v>
      </c>
      <c r="K376" s="53">
        <v>0.0</v>
      </c>
      <c r="L376" s="94">
        <v>0.0</v>
      </c>
      <c r="M376" s="94">
        <v>0.0</v>
      </c>
      <c r="N376" s="94">
        <v>0.0</v>
      </c>
      <c r="O376" s="2" t="s">
        <v>9316</v>
      </c>
      <c r="P376" s="2">
        <v>3.0</v>
      </c>
      <c r="Q376" s="2" t="s">
        <v>9318</v>
      </c>
    </row>
    <row r="377">
      <c r="A377" s="54">
        <v>45958.0</v>
      </c>
      <c r="B377" s="2" t="s">
        <v>932</v>
      </c>
      <c r="C377" s="2" t="s">
        <v>208</v>
      </c>
      <c r="D377" s="2">
        <v>0.0</v>
      </c>
      <c r="E377" s="53">
        <v>0.0</v>
      </c>
      <c r="F377" s="53">
        <v>0.0</v>
      </c>
      <c r="G377" s="53">
        <v>0.0</v>
      </c>
      <c r="H377" s="53">
        <v>0.0</v>
      </c>
      <c r="I377" s="53">
        <v>0.0</v>
      </c>
      <c r="J377" s="53">
        <v>0.023606596798839766</v>
      </c>
      <c r="K377" s="53">
        <v>0.011803298399419883</v>
      </c>
      <c r="L377" s="94">
        <v>0.0</v>
      </c>
      <c r="M377" s="94">
        <v>5.572714124229918E-4</v>
      </c>
      <c r="N377" s="94">
        <v>1.3931785310574796E-4</v>
      </c>
      <c r="O377" s="2" t="s">
        <v>9316</v>
      </c>
      <c r="P377" s="2">
        <v>4.0</v>
      </c>
      <c r="Q377" s="2" t="s">
        <v>9318</v>
      </c>
    </row>
    <row r="378">
      <c r="A378" s="54">
        <v>45958.0</v>
      </c>
      <c r="B378" s="2" t="s">
        <v>515</v>
      </c>
      <c r="C378" s="2" t="s">
        <v>208</v>
      </c>
      <c r="D378" s="2">
        <v>0.0</v>
      </c>
      <c r="E378" s="53">
        <v>0.0</v>
      </c>
      <c r="F378" s="53">
        <v>0.0</v>
      </c>
      <c r="G378" s="53">
        <v>0.0</v>
      </c>
      <c r="H378" s="53">
        <v>0.0</v>
      </c>
      <c r="I378" s="53">
        <v>0.0</v>
      </c>
      <c r="J378" s="53">
        <v>0.0</v>
      </c>
      <c r="K378" s="53">
        <v>0.0</v>
      </c>
      <c r="L378" s="94">
        <v>0.0</v>
      </c>
      <c r="M378" s="94">
        <v>0.0</v>
      </c>
      <c r="N378" s="94">
        <v>0.0</v>
      </c>
      <c r="O378" s="2" t="s">
        <v>9316</v>
      </c>
      <c r="P378" s="2">
        <v>5.0</v>
      </c>
      <c r="Q378" s="2" t="s">
        <v>9318</v>
      </c>
    </row>
    <row r="379">
      <c r="A379" s="54">
        <v>45958.0</v>
      </c>
      <c r="B379" s="2" t="s">
        <v>229</v>
      </c>
      <c r="C379" s="2" t="s">
        <v>208</v>
      </c>
      <c r="D379" s="2">
        <v>0.0</v>
      </c>
      <c r="E379" s="53">
        <v>0.16896422026937483</v>
      </c>
      <c r="F379" s="53">
        <v>0.2084934597597769</v>
      </c>
      <c r="G379" s="53">
        <v>0.22028762886938477</v>
      </c>
      <c r="H379" s="53">
        <v>0.2255759257000198</v>
      </c>
      <c r="I379" s="53">
        <v>0.23035271160212523</v>
      </c>
      <c r="J379" s="53">
        <v>0.057098375358275576</v>
      </c>
      <c r="K379" s="53">
        <v>0.13869300211383018</v>
      </c>
      <c r="L379" s="94">
        <v>0.048526639432895806</v>
      </c>
      <c r="M379" s="94">
        <v>0.0032602244685545315</v>
      </c>
      <c r="N379" s="94">
        <v>0.019235748835346903</v>
      </c>
      <c r="O379" s="2" t="s">
        <v>9316</v>
      </c>
      <c r="P379" s="2">
        <v>6.0</v>
      </c>
      <c r="Q379" s="2" t="s">
        <v>9317</v>
      </c>
    </row>
    <row r="380">
      <c r="A380" s="54">
        <v>45958.0</v>
      </c>
      <c r="B380" s="2" t="s">
        <v>178</v>
      </c>
      <c r="C380" s="2" t="s">
        <v>208</v>
      </c>
      <c r="D380" s="2">
        <v>0.0</v>
      </c>
      <c r="E380" s="53">
        <v>0.0</v>
      </c>
      <c r="F380" s="53">
        <v>0.0</v>
      </c>
      <c r="G380" s="53">
        <v>0.0</v>
      </c>
      <c r="H380" s="53">
        <v>0.0</v>
      </c>
      <c r="I380" s="53">
        <v>0.0</v>
      </c>
      <c r="J380" s="53">
        <v>0.015619966290059743</v>
      </c>
      <c r="K380" s="53">
        <v>0.007809983145029871</v>
      </c>
      <c r="L380" s="94">
        <v>0.0</v>
      </c>
      <c r="M380" s="94">
        <v>2.4398334690260272E-4</v>
      </c>
      <c r="N380" s="94">
        <v>6.099583672565068E-5</v>
      </c>
      <c r="O380" s="2" t="s">
        <v>9316</v>
      </c>
      <c r="P380" s="2">
        <v>7.0</v>
      </c>
      <c r="Q380" s="2" t="s">
        <v>9318</v>
      </c>
    </row>
    <row r="381">
      <c r="A381" s="54">
        <v>45958.0</v>
      </c>
      <c r="B381" s="2" t="s">
        <v>1876</v>
      </c>
      <c r="C381" s="2" t="s">
        <v>208</v>
      </c>
      <c r="D381" s="2">
        <v>0.0</v>
      </c>
      <c r="E381" s="53">
        <v>0.0</v>
      </c>
      <c r="F381" s="53">
        <v>0.0</v>
      </c>
      <c r="G381" s="53">
        <v>0.0</v>
      </c>
      <c r="H381" s="53">
        <v>0.0</v>
      </c>
      <c r="I381" s="53">
        <v>0.0</v>
      </c>
      <c r="J381" s="53">
        <v>5.101853926965194E-4</v>
      </c>
      <c r="K381" s="53">
        <v>2.550926963482597E-4</v>
      </c>
      <c r="L381" s="94">
        <v>0.0</v>
      </c>
      <c r="M381" s="94">
        <v>2.6028913492090173E-7</v>
      </c>
      <c r="N381" s="94">
        <v>6.507228373022543E-8</v>
      </c>
      <c r="O381" s="2" t="s">
        <v>9316</v>
      </c>
      <c r="P381" s="2">
        <v>8.0</v>
      </c>
      <c r="Q381" s="2" t="s">
        <v>9318</v>
      </c>
    </row>
    <row r="382">
      <c r="A382" s="54">
        <v>45958.0</v>
      </c>
      <c r="B382" s="2" t="s">
        <v>687</v>
      </c>
      <c r="C382" s="2" t="s">
        <v>208</v>
      </c>
      <c r="D382" s="2">
        <v>0.0</v>
      </c>
      <c r="E382" s="53">
        <v>0.0</v>
      </c>
      <c r="F382" s="53">
        <v>0.0</v>
      </c>
      <c r="G382" s="53">
        <v>0.0</v>
      </c>
      <c r="H382" s="53">
        <v>0.0</v>
      </c>
      <c r="I382" s="53">
        <v>0.0</v>
      </c>
      <c r="J382" s="53">
        <v>0.003542392097113361</v>
      </c>
      <c r="K382" s="53">
        <v>0.0017711960485566804</v>
      </c>
      <c r="L382" s="94">
        <v>0.0</v>
      </c>
      <c r="M382" s="94">
        <v>1.2548541769691195E-5</v>
      </c>
      <c r="N382" s="94">
        <v>3.1371354424227986E-6</v>
      </c>
      <c r="O382" s="2" t="s">
        <v>9316</v>
      </c>
      <c r="P382" s="2">
        <v>9.0</v>
      </c>
      <c r="Q382" s="2" t="s">
        <v>9318</v>
      </c>
    </row>
    <row r="383">
      <c r="A383" s="54">
        <v>45958.0</v>
      </c>
      <c r="B383" s="2" t="s">
        <v>301</v>
      </c>
      <c r="C383" s="2" t="s">
        <v>208</v>
      </c>
      <c r="D383" s="2">
        <v>0.0</v>
      </c>
      <c r="E383" s="53">
        <v>0.0</v>
      </c>
      <c r="F383" s="53">
        <v>0.0</v>
      </c>
      <c r="G383" s="53">
        <v>0.0</v>
      </c>
      <c r="H383" s="53">
        <v>0.0</v>
      </c>
      <c r="I383" s="53">
        <v>0.0</v>
      </c>
      <c r="J383" s="53">
        <v>0.013000000000000001</v>
      </c>
      <c r="K383" s="53">
        <v>0.006</v>
      </c>
      <c r="L383" s="94">
        <v>0.0</v>
      </c>
      <c r="M383" s="94">
        <v>2.0E-4</v>
      </c>
      <c r="N383" s="94">
        <v>0.0</v>
      </c>
      <c r="O383" s="2" t="s">
        <v>9316</v>
      </c>
      <c r="P383" s="2">
        <v>10.0</v>
      </c>
      <c r="Q383" s="2" t="s">
        <v>9317</v>
      </c>
    </row>
    <row r="384">
      <c r="A384" s="54">
        <v>45958.0</v>
      </c>
      <c r="B384" s="2" t="s">
        <v>450</v>
      </c>
      <c r="C384" s="2" t="s">
        <v>208</v>
      </c>
      <c r="D384" s="2">
        <v>0.0</v>
      </c>
      <c r="E384" s="53">
        <v>0.0</v>
      </c>
      <c r="F384" s="53">
        <v>0.0</v>
      </c>
      <c r="G384" s="53">
        <v>0.0</v>
      </c>
      <c r="H384" s="53">
        <v>0.0</v>
      </c>
      <c r="I384" s="53">
        <v>0.0</v>
      </c>
      <c r="J384" s="53">
        <v>0.020496356063168027</v>
      </c>
      <c r="K384" s="53">
        <v>0.010248178031584013</v>
      </c>
      <c r="L384" s="94">
        <v>0.0</v>
      </c>
      <c r="M384" s="94">
        <v>4.201006118681647E-4</v>
      </c>
      <c r="N384" s="94">
        <v>1.0502515296704118E-4</v>
      </c>
      <c r="O384" s="2" t="s">
        <v>9316</v>
      </c>
      <c r="P384" s="2">
        <v>11.0</v>
      </c>
      <c r="Q384" s="2" t="s">
        <v>9318</v>
      </c>
    </row>
    <row r="385">
      <c r="A385" s="54">
        <v>45958.0</v>
      </c>
      <c r="B385" s="2" t="s">
        <v>1189</v>
      </c>
      <c r="C385" s="2" t="s">
        <v>208</v>
      </c>
      <c r="D385" s="2">
        <v>0.0</v>
      </c>
      <c r="E385" s="53">
        <v>0.0</v>
      </c>
      <c r="F385" s="53">
        <v>0.0</v>
      </c>
      <c r="G385" s="53">
        <v>0.0</v>
      </c>
      <c r="H385" s="53">
        <v>0.0</v>
      </c>
      <c r="I385" s="53">
        <v>0.0</v>
      </c>
      <c r="J385" s="53">
        <v>0.008882559449673776</v>
      </c>
      <c r="K385" s="53">
        <v>0.004441279724836888</v>
      </c>
      <c r="L385" s="94">
        <v>0.0</v>
      </c>
      <c r="M385" s="94">
        <v>7.889986237698889E-5</v>
      </c>
      <c r="N385" s="94">
        <v>1.9724965594247222E-5</v>
      </c>
      <c r="O385" s="2" t="s">
        <v>9319</v>
      </c>
      <c r="P385" s="2">
        <v>99.0</v>
      </c>
      <c r="Q385" s="2" t="s">
        <v>9320</v>
      </c>
    </row>
    <row r="386">
      <c r="A386" s="54">
        <v>45959.0</v>
      </c>
      <c r="B386" s="2" t="s">
        <v>194</v>
      </c>
      <c r="C386" s="2" t="s">
        <v>303</v>
      </c>
      <c r="D386" s="2">
        <v>0.0</v>
      </c>
      <c r="E386" s="53">
        <v>0.155</v>
      </c>
      <c r="F386" s="53">
        <v>0.095</v>
      </c>
      <c r="G386" s="53">
        <v>0.077</v>
      </c>
      <c r="H386" s="53">
        <v>0.069</v>
      </c>
      <c r="I386" s="53">
        <v>0.062</v>
      </c>
      <c r="J386" s="53">
        <v>0.086</v>
      </c>
      <c r="K386" s="53">
        <v>0.082</v>
      </c>
      <c r="L386" s="94">
        <v>0.0059</v>
      </c>
      <c r="M386" s="94">
        <v>0.0074</v>
      </c>
      <c r="N386" s="94">
        <v>0.0067</v>
      </c>
      <c r="O386" s="2" t="s">
        <v>9316</v>
      </c>
      <c r="P386" s="2">
        <v>1.0</v>
      </c>
      <c r="Q386" s="2" t="s">
        <v>9317</v>
      </c>
    </row>
    <row r="387">
      <c r="A387" s="54">
        <v>45959.0</v>
      </c>
      <c r="B387" s="2" t="s">
        <v>145</v>
      </c>
      <c r="C387" s="2" t="s">
        <v>303</v>
      </c>
      <c r="D387" s="2">
        <v>0.0</v>
      </c>
      <c r="E387" s="53">
        <v>0.0</v>
      </c>
      <c r="F387" s="53">
        <v>0.0</v>
      </c>
      <c r="G387" s="53">
        <v>0.0</v>
      </c>
      <c r="H387" s="53">
        <v>0.0</v>
      </c>
      <c r="I387" s="53">
        <v>0.0</v>
      </c>
      <c r="J387" s="53">
        <v>0.032</v>
      </c>
      <c r="K387" s="53">
        <v>0.016</v>
      </c>
      <c r="L387" s="94">
        <v>0.0</v>
      </c>
      <c r="M387" s="94">
        <v>0.001</v>
      </c>
      <c r="N387" s="94">
        <v>3.0E-4</v>
      </c>
      <c r="O387" s="2" t="s">
        <v>9316</v>
      </c>
      <c r="P387" s="2">
        <v>2.0</v>
      </c>
      <c r="Q387" s="2" t="s">
        <v>9317</v>
      </c>
    </row>
    <row r="388">
      <c r="A388" s="54">
        <v>45959.0</v>
      </c>
      <c r="B388" s="2" t="s">
        <v>1801</v>
      </c>
      <c r="C388" s="2" t="s">
        <v>303</v>
      </c>
      <c r="D388" s="2">
        <v>0.0</v>
      </c>
      <c r="E388" s="53">
        <v>0.0</v>
      </c>
      <c r="F388" s="53">
        <v>0.0</v>
      </c>
      <c r="G388" s="53">
        <v>0.0</v>
      </c>
      <c r="H388" s="53">
        <v>0.0</v>
      </c>
      <c r="I388" s="53">
        <v>0.0</v>
      </c>
      <c r="J388" s="53">
        <v>0.0</v>
      </c>
      <c r="K388" s="53">
        <v>0.0</v>
      </c>
      <c r="L388" s="94">
        <v>0.0</v>
      </c>
      <c r="M388" s="94">
        <v>0.0</v>
      </c>
      <c r="N388" s="94">
        <v>0.0</v>
      </c>
      <c r="O388" s="2" t="s">
        <v>9316</v>
      </c>
      <c r="P388" s="2">
        <v>3.0</v>
      </c>
      <c r="Q388" s="2" t="s">
        <v>9318</v>
      </c>
    </row>
    <row r="389">
      <c r="A389" s="54">
        <v>45959.0</v>
      </c>
      <c r="B389" s="2" t="s">
        <v>932</v>
      </c>
      <c r="C389" s="2" t="s">
        <v>303</v>
      </c>
      <c r="D389" s="2">
        <v>0.0</v>
      </c>
      <c r="E389" s="53">
        <v>0.0</v>
      </c>
      <c r="F389" s="53">
        <v>0.0</v>
      </c>
      <c r="G389" s="53">
        <v>0.0</v>
      </c>
      <c r="H389" s="53">
        <v>0.0</v>
      </c>
      <c r="I389" s="53">
        <v>0.0</v>
      </c>
      <c r="J389" s="53">
        <v>0.02334220868085101</v>
      </c>
      <c r="K389" s="53">
        <v>0.011671104340425505</v>
      </c>
      <c r="L389" s="94">
        <v>0.0</v>
      </c>
      <c r="M389" s="94">
        <v>5.448587061003963E-4</v>
      </c>
      <c r="N389" s="94">
        <v>1.3621467652509908E-4</v>
      </c>
      <c r="O389" s="2" t="s">
        <v>9316</v>
      </c>
      <c r="P389" s="2">
        <v>4.0</v>
      </c>
      <c r="Q389" s="2" t="s">
        <v>9318</v>
      </c>
    </row>
    <row r="390">
      <c r="A390" s="54">
        <v>45959.0</v>
      </c>
      <c r="B390" s="2" t="s">
        <v>515</v>
      </c>
      <c r="C390" s="2" t="s">
        <v>303</v>
      </c>
      <c r="D390" s="2">
        <v>0.0</v>
      </c>
      <c r="E390" s="53">
        <v>0.0</v>
      </c>
      <c r="F390" s="53">
        <v>0.0</v>
      </c>
      <c r="G390" s="53">
        <v>0.0</v>
      </c>
      <c r="H390" s="53">
        <v>0.0</v>
      </c>
      <c r="I390" s="53">
        <v>0.0</v>
      </c>
      <c r="J390" s="53">
        <v>0.0</v>
      </c>
      <c r="K390" s="53">
        <v>0.0</v>
      </c>
      <c r="L390" s="94">
        <v>0.0</v>
      </c>
      <c r="M390" s="94">
        <v>0.0</v>
      </c>
      <c r="N390" s="94">
        <v>0.0</v>
      </c>
      <c r="O390" s="2" t="s">
        <v>9316</v>
      </c>
      <c r="P390" s="2">
        <v>5.0</v>
      </c>
      <c r="Q390" s="2" t="s">
        <v>9318</v>
      </c>
    </row>
    <row r="391">
      <c r="A391" s="54">
        <v>45959.0</v>
      </c>
      <c r="B391" s="2" t="s">
        <v>229</v>
      </c>
      <c r="C391" s="2" t="s">
        <v>303</v>
      </c>
      <c r="D391" s="2">
        <v>0.0</v>
      </c>
      <c r="E391" s="53">
        <v>0.03604020822440179</v>
      </c>
      <c r="F391" s="53">
        <v>0.045923252535890025</v>
      </c>
      <c r="G391" s="53">
        <v>0.04767554488905693</v>
      </c>
      <c r="H391" s="53">
        <v>0.048128387160458815</v>
      </c>
      <c r="I391" s="53">
        <v>0.048274469276928036</v>
      </c>
      <c r="J391" s="53">
        <v>0.05645888750113846</v>
      </c>
      <c r="K391" s="53">
        <v>0.0520672161950977</v>
      </c>
      <c r="L391" s="94">
        <v>0.0022729575804684827</v>
      </c>
      <c r="M391" s="94">
        <v>0.003187605977866209</v>
      </c>
      <c r="N391" s="94">
        <v>0.002710995002307044</v>
      </c>
      <c r="O391" s="2" t="s">
        <v>9316</v>
      </c>
      <c r="P391" s="2">
        <v>6.0</v>
      </c>
      <c r="Q391" s="2" t="s">
        <v>9317</v>
      </c>
    </row>
    <row r="392">
      <c r="A392" s="54">
        <v>45959.0</v>
      </c>
      <c r="B392" s="2" t="s">
        <v>178</v>
      </c>
      <c r="C392" s="2" t="s">
        <v>303</v>
      </c>
      <c r="D392" s="2">
        <v>0.0</v>
      </c>
      <c r="E392" s="53">
        <v>0.0</v>
      </c>
      <c r="F392" s="53">
        <v>0.0</v>
      </c>
      <c r="G392" s="53">
        <v>0.0</v>
      </c>
      <c r="H392" s="53">
        <v>0.0</v>
      </c>
      <c r="I392" s="53">
        <v>0.0</v>
      </c>
      <c r="J392" s="53">
        <v>0.015445026482951265</v>
      </c>
      <c r="K392" s="53">
        <v>0.007722513241475632</v>
      </c>
      <c r="L392" s="94">
        <v>0.0</v>
      </c>
      <c r="M392" s="94">
        <v>2.385488430590659E-4</v>
      </c>
      <c r="N392" s="94">
        <v>5.963721076476648E-5</v>
      </c>
      <c r="O392" s="2" t="s">
        <v>9316</v>
      </c>
      <c r="P392" s="2">
        <v>7.0</v>
      </c>
      <c r="Q392" s="2" t="s">
        <v>9318</v>
      </c>
    </row>
    <row r="393">
      <c r="A393" s="54">
        <v>45959.0</v>
      </c>
      <c r="B393" s="2" t="s">
        <v>1876</v>
      </c>
      <c r="C393" s="2" t="s">
        <v>303</v>
      </c>
      <c r="D393" s="2">
        <v>0.0</v>
      </c>
      <c r="E393" s="53">
        <v>0.0</v>
      </c>
      <c r="F393" s="53">
        <v>0.0</v>
      </c>
      <c r="G393" s="53">
        <v>0.0</v>
      </c>
      <c r="H393" s="53">
        <v>0.0</v>
      </c>
      <c r="I393" s="53">
        <v>0.0</v>
      </c>
      <c r="J393" s="53">
        <v>5.062712229478906E-4</v>
      </c>
      <c r="K393" s="53">
        <v>2.531356114739453E-4</v>
      </c>
      <c r="L393" s="94">
        <v>0.0</v>
      </c>
      <c r="M393" s="94">
        <v>2.5631055118515276E-7</v>
      </c>
      <c r="N393" s="94">
        <v>6.407763779628819E-8</v>
      </c>
      <c r="O393" s="2" t="s">
        <v>9316</v>
      </c>
      <c r="P393" s="2">
        <v>8.0</v>
      </c>
      <c r="Q393" s="2" t="s">
        <v>9318</v>
      </c>
    </row>
    <row r="394">
      <c r="A394" s="54">
        <v>45959.0</v>
      </c>
      <c r="B394" s="2" t="s">
        <v>687</v>
      </c>
      <c r="C394" s="2" t="s">
        <v>303</v>
      </c>
      <c r="D394" s="2">
        <v>0.0</v>
      </c>
      <c r="E394" s="53">
        <v>0.0</v>
      </c>
      <c r="F394" s="53">
        <v>0.0</v>
      </c>
      <c r="G394" s="53">
        <v>0.0</v>
      </c>
      <c r="H394" s="53">
        <v>0.0</v>
      </c>
      <c r="I394" s="53">
        <v>0.0</v>
      </c>
      <c r="J394" s="53">
        <v>0.003515214674586583</v>
      </c>
      <c r="K394" s="53">
        <v>0.0017576073372932914</v>
      </c>
      <c r="L394" s="94">
        <v>0.0</v>
      </c>
      <c r="M394" s="94">
        <v>1.2356734208428855E-5</v>
      </c>
      <c r="N394" s="94">
        <v>3.0891835521072137E-6</v>
      </c>
      <c r="O394" s="2" t="s">
        <v>9316</v>
      </c>
      <c r="P394" s="2">
        <v>9.0</v>
      </c>
      <c r="Q394" s="2" t="s">
        <v>9318</v>
      </c>
    </row>
    <row r="395">
      <c r="A395" s="54">
        <v>45959.0</v>
      </c>
      <c r="B395" s="2" t="s">
        <v>301</v>
      </c>
      <c r="C395" s="2" t="s">
        <v>303</v>
      </c>
      <c r="D395" s="2">
        <v>0.0</v>
      </c>
      <c r="E395" s="53">
        <v>0.016</v>
      </c>
      <c r="F395" s="53">
        <v>0.031</v>
      </c>
      <c r="G395" s="53">
        <v>0.036000000000000004</v>
      </c>
      <c r="H395" s="53">
        <v>0.039</v>
      </c>
      <c r="I395" s="53">
        <v>0.042</v>
      </c>
      <c r="J395" s="53">
        <v>0.013000000000000001</v>
      </c>
      <c r="K395" s="53">
        <v>0.024</v>
      </c>
      <c r="L395" s="94">
        <v>0.0013</v>
      </c>
      <c r="M395" s="94">
        <v>2.0E-4</v>
      </c>
      <c r="N395" s="94">
        <v>6.0E-4</v>
      </c>
      <c r="O395" s="2" t="s">
        <v>9316</v>
      </c>
      <c r="P395" s="2">
        <v>10.0</v>
      </c>
      <c r="Q395" s="2" t="s">
        <v>9317</v>
      </c>
    </row>
    <row r="396">
      <c r="A396" s="54">
        <v>45959.0</v>
      </c>
      <c r="B396" s="2" t="s">
        <v>450</v>
      </c>
      <c r="C396" s="2" t="s">
        <v>303</v>
      </c>
      <c r="D396" s="2">
        <v>0.0</v>
      </c>
      <c r="E396" s="53">
        <v>0.0</v>
      </c>
      <c r="F396" s="53">
        <v>0.0</v>
      </c>
      <c r="G396" s="53">
        <v>0.0</v>
      </c>
      <c r="H396" s="53">
        <v>0.0</v>
      </c>
      <c r="I396" s="53">
        <v>0.0</v>
      </c>
      <c r="J396" s="53">
        <v>0.020266801881709956</v>
      </c>
      <c r="K396" s="53">
        <v>0.010133400940854978</v>
      </c>
      <c r="L396" s="94">
        <v>0.0</v>
      </c>
      <c r="M396" s="94">
        <v>4.1074325851248223E-4</v>
      </c>
      <c r="N396" s="94">
        <v>1.0268581462812056E-4</v>
      </c>
      <c r="O396" s="2" t="s">
        <v>9316</v>
      </c>
      <c r="P396" s="2">
        <v>11.0</v>
      </c>
      <c r="Q396" s="2" t="s">
        <v>9318</v>
      </c>
    </row>
    <row r="397">
      <c r="A397" s="54">
        <v>45959.0</v>
      </c>
      <c r="B397" s="2" t="s">
        <v>1189</v>
      </c>
      <c r="C397" s="2" t="s">
        <v>303</v>
      </c>
      <c r="D397" s="2">
        <v>0.0</v>
      </c>
      <c r="E397" s="53">
        <v>0.006083361654463914</v>
      </c>
      <c r="F397" s="53">
        <v>0.01886734591150908</v>
      </c>
      <c r="G397" s="53">
        <v>0.02634800760766543</v>
      </c>
      <c r="H397" s="53">
        <v>0.030848950546369887</v>
      </c>
      <c r="I397" s="53">
        <v>0.03588752973239099</v>
      </c>
      <c r="J397" s="53">
        <v>0.008783076953495507</v>
      </c>
      <c r="K397" s="53">
        <v>0.01756554228058047</v>
      </c>
      <c r="L397" s="94">
        <v>6.942175048935955E-4</v>
      </c>
      <c r="M397" s="94">
        <v>7.714244077102392E-5</v>
      </c>
      <c r="N397" s="94">
        <v>3.085482756108601E-4</v>
      </c>
      <c r="O397" s="2" t="s">
        <v>9319</v>
      </c>
      <c r="P397" s="2">
        <v>99.0</v>
      </c>
      <c r="Q397" s="2" t="s">
        <v>9320</v>
      </c>
    </row>
    <row r="398">
      <c r="A398" s="54">
        <v>45960.0</v>
      </c>
      <c r="B398" s="2" t="s">
        <v>194</v>
      </c>
      <c r="C398" s="2" t="s">
        <v>148</v>
      </c>
      <c r="D398" s="2">
        <v>0.0</v>
      </c>
      <c r="E398" s="53">
        <v>0.056</v>
      </c>
      <c r="F398" s="53">
        <v>0.078</v>
      </c>
      <c r="G398" s="53">
        <v>0.085</v>
      </c>
      <c r="H398" s="53">
        <v>0.088</v>
      </c>
      <c r="I398" s="53">
        <v>0.091</v>
      </c>
      <c r="J398" s="53">
        <v>0.085</v>
      </c>
      <c r="K398" s="53">
        <v>0.085</v>
      </c>
      <c r="L398" s="94">
        <v>0.0072</v>
      </c>
      <c r="M398" s="94">
        <v>0.0072</v>
      </c>
      <c r="N398" s="94">
        <v>0.0072</v>
      </c>
      <c r="O398" s="2" t="s">
        <v>9316</v>
      </c>
      <c r="P398" s="2">
        <v>1.0</v>
      </c>
      <c r="Q398" s="2" t="s">
        <v>9317</v>
      </c>
    </row>
    <row r="399">
      <c r="A399" s="54">
        <v>45960.0</v>
      </c>
      <c r="B399" s="2" t="s">
        <v>145</v>
      </c>
      <c r="C399" s="2" t="s">
        <v>148</v>
      </c>
      <c r="D399" s="2">
        <v>0.0</v>
      </c>
      <c r="E399" s="53">
        <v>0.0</v>
      </c>
      <c r="F399" s="53">
        <v>0.0</v>
      </c>
      <c r="G399" s="53">
        <v>0.0</v>
      </c>
      <c r="H399" s="53">
        <v>0.0</v>
      </c>
      <c r="I399" s="53">
        <v>0.0</v>
      </c>
      <c r="J399" s="53">
        <v>0.032</v>
      </c>
      <c r="K399" s="53">
        <v>0.016</v>
      </c>
      <c r="L399" s="94">
        <v>0.0</v>
      </c>
      <c r="M399" s="94">
        <v>0.001</v>
      </c>
      <c r="N399" s="94">
        <v>3.0E-4</v>
      </c>
      <c r="O399" s="2" t="s">
        <v>9316</v>
      </c>
      <c r="P399" s="2">
        <v>2.0</v>
      </c>
      <c r="Q399" s="2" t="s">
        <v>9317</v>
      </c>
    </row>
    <row r="400">
      <c r="A400" s="54">
        <v>45960.0</v>
      </c>
      <c r="B400" s="2" t="s">
        <v>1801</v>
      </c>
      <c r="C400" s="2" t="s">
        <v>148</v>
      </c>
      <c r="D400" s="2">
        <v>0.0</v>
      </c>
      <c r="E400" s="53">
        <v>0.0</v>
      </c>
      <c r="F400" s="53">
        <v>0.0</v>
      </c>
      <c r="G400" s="53">
        <v>0.0</v>
      </c>
      <c r="H400" s="53">
        <v>0.0</v>
      </c>
      <c r="I400" s="53">
        <v>0.0</v>
      </c>
      <c r="J400" s="53">
        <v>0.0</v>
      </c>
      <c r="K400" s="53">
        <v>0.0</v>
      </c>
      <c r="L400" s="94">
        <v>0.0</v>
      </c>
      <c r="M400" s="94">
        <v>0.0</v>
      </c>
      <c r="N400" s="94">
        <v>0.0</v>
      </c>
      <c r="O400" s="2" t="s">
        <v>9316</v>
      </c>
      <c r="P400" s="2">
        <v>3.0</v>
      </c>
      <c r="Q400" s="2" t="s">
        <v>9318</v>
      </c>
    </row>
    <row r="401">
      <c r="A401" s="54">
        <v>45960.0</v>
      </c>
      <c r="B401" s="2" t="s">
        <v>932</v>
      </c>
      <c r="C401" s="2" t="s">
        <v>148</v>
      </c>
      <c r="D401" s="2">
        <v>1.0</v>
      </c>
      <c r="E401" s="53">
        <v>0.0</v>
      </c>
      <c r="F401" s="53">
        <v>0.0</v>
      </c>
      <c r="G401" s="53">
        <v>0.0</v>
      </c>
      <c r="H401" s="53">
        <v>0.0</v>
      </c>
      <c r="I401" s="53">
        <v>0.0</v>
      </c>
      <c r="J401" s="53">
        <v>0.023081700639941742</v>
      </c>
      <c r="K401" s="53">
        <v>0.011540850319970871</v>
      </c>
      <c r="L401" s="94">
        <v>1.0</v>
      </c>
      <c r="M401" s="94">
        <v>0.9543693636245484</v>
      </c>
      <c r="N401" s="94">
        <v>0.9770514905861662</v>
      </c>
      <c r="O401" s="2" t="s">
        <v>9316</v>
      </c>
      <c r="P401" s="2">
        <v>4.0</v>
      </c>
      <c r="Q401" s="2" t="s">
        <v>9318</v>
      </c>
    </row>
    <row r="402">
      <c r="A402" s="54">
        <v>45960.0</v>
      </c>
      <c r="B402" s="2" t="s">
        <v>515</v>
      </c>
      <c r="C402" s="2" t="s">
        <v>148</v>
      </c>
      <c r="D402" s="2">
        <v>0.0</v>
      </c>
      <c r="E402" s="53">
        <v>0.0</v>
      </c>
      <c r="F402" s="53">
        <v>0.0</v>
      </c>
      <c r="G402" s="53">
        <v>0.0</v>
      </c>
      <c r="H402" s="53">
        <v>0.0</v>
      </c>
      <c r="I402" s="53">
        <v>0.0</v>
      </c>
      <c r="J402" s="53">
        <v>0.0</v>
      </c>
      <c r="K402" s="53">
        <v>0.0</v>
      </c>
      <c r="L402" s="94">
        <v>0.0</v>
      </c>
      <c r="M402" s="94">
        <v>0.0</v>
      </c>
      <c r="N402" s="94">
        <v>0.0</v>
      </c>
      <c r="O402" s="2" t="s">
        <v>9316</v>
      </c>
      <c r="P402" s="2">
        <v>5.0</v>
      </c>
      <c r="Q402" s="2" t="s">
        <v>9318</v>
      </c>
    </row>
    <row r="403">
      <c r="A403" s="54">
        <v>45960.0</v>
      </c>
      <c r="B403" s="2" t="s">
        <v>229</v>
      </c>
      <c r="C403" s="2" t="s">
        <v>148</v>
      </c>
      <c r="D403" s="2">
        <v>0.0</v>
      </c>
      <c r="E403" s="53">
        <v>0.0</v>
      </c>
      <c r="F403" s="53">
        <v>0.0</v>
      </c>
      <c r="G403" s="53">
        <v>0.0</v>
      </c>
      <c r="H403" s="53">
        <v>0.0</v>
      </c>
      <c r="I403" s="53">
        <v>0.0</v>
      </c>
      <c r="J403" s="53">
        <v>0.05582878456718157</v>
      </c>
      <c r="K403" s="53">
        <v>0.027914392283590786</v>
      </c>
      <c r="L403" s="94">
        <v>0.0</v>
      </c>
      <c r="M403" s="94">
        <v>0.0031168531862487713</v>
      </c>
      <c r="N403" s="94">
        <v>7.792132965621928E-4</v>
      </c>
      <c r="O403" s="2" t="s">
        <v>9316</v>
      </c>
      <c r="P403" s="2">
        <v>6.0</v>
      </c>
      <c r="Q403" s="2" t="s">
        <v>9317</v>
      </c>
    </row>
    <row r="404">
      <c r="A404" s="54">
        <v>45960.0</v>
      </c>
      <c r="B404" s="2" t="s">
        <v>178</v>
      </c>
      <c r="C404" s="2" t="s">
        <v>148</v>
      </c>
      <c r="D404" s="2">
        <v>0.0</v>
      </c>
      <c r="E404" s="53">
        <v>0.0</v>
      </c>
      <c r="F404" s="53">
        <v>0.0</v>
      </c>
      <c r="G404" s="53">
        <v>0.0</v>
      </c>
      <c r="H404" s="53">
        <v>0.0</v>
      </c>
      <c r="I404" s="53">
        <v>0.0</v>
      </c>
      <c r="J404" s="53">
        <v>0.015272654037572254</v>
      </c>
      <c r="K404" s="53">
        <v>0.007636327018786127</v>
      </c>
      <c r="L404" s="94">
        <v>0.0</v>
      </c>
      <c r="M404" s="94">
        <v>2.332539613513721E-4</v>
      </c>
      <c r="N404" s="94">
        <v>5.8313490337843024E-5</v>
      </c>
      <c r="O404" s="2" t="s">
        <v>9316</v>
      </c>
      <c r="P404" s="2">
        <v>7.0</v>
      </c>
      <c r="Q404" s="2" t="s">
        <v>9318</v>
      </c>
    </row>
    <row r="405">
      <c r="A405" s="54">
        <v>45960.0</v>
      </c>
      <c r="B405" s="2" t="s">
        <v>1876</v>
      </c>
      <c r="C405" s="2" t="s">
        <v>148</v>
      </c>
      <c r="D405" s="2">
        <v>0.0</v>
      </c>
      <c r="E405" s="53">
        <v>0.0</v>
      </c>
      <c r="F405" s="53">
        <v>0.0</v>
      </c>
      <c r="G405" s="53">
        <v>0.0</v>
      </c>
      <c r="H405" s="53">
        <v>0.0</v>
      </c>
      <c r="I405" s="53">
        <v>0.0</v>
      </c>
      <c r="J405" s="53">
        <v>5.02387082919909E-4</v>
      </c>
      <c r="K405" s="53">
        <v>2.511935414599545E-4</v>
      </c>
      <c r="L405" s="94">
        <v>0.0</v>
      </c>
      <c r="M405" s="94">
        <v>2.523927810847755E-7</v>
      </c>
      <c r="N405" s="94">
        <v>6.309819527119387E-8</v>
      </c>
      <c r="O405" s="2" t="s">
        <v>9316</v>
      </c>
      <c r="P405" s="2">
        <v>8.0</v>
      </c>
      <c r="Q405" s="2" t="s">
        <v>9318</v>
      </c>
    </row>
    <row r="406">
      <c r="A406" s="54">
        <v>45960.0</v>
      </c>
      <c r="B406" s="2" t="s">
        <v>687</v>
      </c>
      <c r="C406" s="2" t="s">
        <v>148</v>
      </c>
      <c r="D406" s="2">
        <v>0.0</v>
      </c>
      <c r="E406" s="53">
        <v>0.0</v>
      </c>
      <c r="F406" s="53">
        <v>0.0</v>
      </c>
      <c r="G406" s="53">
        <v>0.0</v>
      </c>
      <c r="H406" s="53">
        <v>0.0</v>
      </c>
      <c r="I406" s="53">
        <v>0.0</v>
      </c>
      <c r="J406" s="53">
        <v>0.0034882457587058643</v>
      </c>
      <c r="K406" s="53">
        <v>0.0017441228793529321</v>
      </c>
      <c r="L406" s="94">
        <v>0.0</v>
      </c>
      <c r="M406" s="94">
        <v>1.216785847312945E-5</v>
      </c>
      <c r="N406" s="94">
        <v>3.0419646182823627E-6</v>
      </c>
      <c r="O406" s="2" t="s">
        <v>9316</v>
      </c>
      <c r="P406" s="2">
        <v>9.0</v>
      </c>
      <c r="Q406" s="2" t="s">
        <v>9318</v>
      </c>
    </row>
    <row r="407">
      <c r="A407" s="54">
        <v>45960.0</v>
      </c>
      <c r="B407" s="2" t="s">
        <v>301</v>
      </c>
      <c r="C407" s="2" t="s">
        <v>148</v>
      </c>
      <c r="D407" s="2">
        <v>0.0</v>
      </c>
      <c r="E407" s="53">
        <v>0.0</v>
      </c>
      <c r="F407" s="53">
        <v>0.0</v>
      </c>
      <c r="G407" s="53">
        <v>0.0</v>
      </c>
      <c r="H407" s="53">
        <v>0.0</v>
      </c>
      <c r="I407" s="53">
        <v>0.0</v>
      </c>
      <c r="J407" s="53">
        <v>0.012</v>
      </c>
      <c r="K407" s="53">
        <v>0.006</v>
      </c>
      <c r="L407" s="94">
        <v>0.0</v>
      </c>
      <c r="M407" s="94">
        <v>2.0E-4</v>
      </c>
      <c r="N407" s="94">
        <v>0.0</v>
      </c>
      <c r="O407" s="2" t="s">
        <v>9316</v>
      </c>
      <c r="P407" s="2">
        <v>10.0</v>
      </c>
      <c r="Q407" s="2" t="s">
        <v>9317</v>
      </c>
    </row>
    <row r="408">
      <c r="A408" s="54">
        <v>45960.0</v>
      </c>
      <c r="B408" s="2" t="s">
        <v>450</v>
      </c>
      <c r="C408" s="2" t="s">
        <v>148</v>
      </c>
      <c r="D408" s="2">
        <v>0.0</v>
      </c>
      <c r="E408" s="53">
        <v>0.0</v>
      </c>
      <c r="F408" s="53">
        <v>0.0</v>
      </c>
      <c r="G408" s="53">
        <v>0.0</v>
      </c>
      <c r="H408" s="53">
        <v>0.0</v>
      </c>
      <c r="I408" s="53">
        <v>0.0</v>
      </c>
      <c r="J408" s="53">
        <v>0.020040616565406462</v>
      </c>
      <c r="K408" s="53">
        <v>0.010020308282703231</v>
      </c>
      <c r="L408" s="94">
        <v>0.0</v>
      </c>
      <c r="M408" s="94">
        <v>4.016263123216439E-4</v>
      </c>
      <c r="N408" s="94">
        <v>1.0040657808041097E-4</v>
      </c>
      <c r="O408" s="2" t="s">
        <v>9316</v>
      </c>
      <c r="P408" s="2">
        <v>11.0</v>
      </c>
      <c r="Q408" s="2" t="s">
        <v>9318</v>
      </c>
    </row>
    <row r="409">
      <c r="A409" s="54">
        <v>45960.0</v>
      </c>
      <c r="B409" s="2" t="s">
        <v>1189</v>
      </c>
      <c r="C409" s="2" t="s">
        <v>148</v>
      </c>
      <c r="D409" s="2">
        <v>0.0</v>
      </c>
      <c r="E409" s="53">
        <v>0.0</v>
      </c>
      <c r="F409" s="53">
        <v>0.0</v>
      </c>
      <c r="G409" s="53">
        <v>0.0</v>
      </c>
      <c r="H409" s="53">
        <v>0.0</v>
      </c>
      <c r="I409" s="53">
        <v>0.0</v>
      </c>
      <c r="J409" s="53">
        <v>0.008685054431222904</v>
      </c>
      <c r="K409" s="53">
        <v>0.004342527215611452</v>
      </c>
      <c r="L409" s="94">
        <v>0.0</v>
      </c>
      <c r="M409" s="94">
        <v>7.54301704733046E-5</v>
      </c>
      <c r="N409" s="94">
        <v>1.885754261832615E-5</v>
      </c>
      <c r="O409" s="2" t="s">
        <v>9319</v>
      </c>
      <c r="P409" s="2">
        <v>99.0</v>
      </c>
      <c r="Q409" s="2" t="s">
        <v>9320</v>
      </c>
    </row>
    <row r="410">
      <c r="A410" s="54">
        <v>45961.0</v>
      </c>
      <c r="B410" s="2" t="s">
        <v>194</v>
      </c>
      <c r="C410" s="2" t="s">
        <v>196</v>
      </c>
      <c r="D410" s="2">
        <v>0.0</v>
      </c>
      <c r="E410" s="53">
        <v>0.13</v>
      </c>
      <c r="F410" s="53">
        <v>0.126</v>
      </c>
      <c r="G410" s="53">
        <v>0.129</v>
      </c>
      <c r="H410" s="53">
        <v>0.131</v>
      </c>
      <c r="I410" s="53">
        <v>0.134</v>
      </c>
      <c r="J410" s="53">
        <v>0.085</v>
      </c>
      <c r="K410" s="53">
        <v>0.107</v>
      </c>
      <c r="L410" s="94">
        <v>0.0166</v>
      </c>
      <c r="M410" s="94">
        <v>0.0072</v>
      </c>
      <c r="N410" s="94">
        <v>0.0114</v>
      </c>
      <c r="O410" s="2" t="s">
        <v>9316</v>
      </c>
      <c r="P410" s="2">
        <v>1.0</v>
      </c>
      <c r="Q410" s="2" t="s">
        <v>9317</v>
      </c>
    </row>
    <row r="411">
      <c r="A411" s="54">
        <v>45961.0</v>
      </c>
      <c r="B411" s="2" t="s">
        <v>145</v>
      </c>
      <c r="C411" s="2" t="s">
        <v>196</v>
      </c>
      <c r="D411" s="2">
        <v>0.0</v>
      </c>
      <c r="E411" s="53">
        <v>0.042</v>
      </c>
      <c r="F411" s="53">
        <v>0.068</v>
      </c>
      <c r="G411" s="53">
        <v>0.078</v>
      </c>
      <c r="H411" s="53">
        <v>0.082</v>
      </c>
      <c r="I411" s="53">
        <v>0.087</v>
      </c>
      <c r="J411" s="53">
        <v>0.032</v>
      </c>
      <c r="K411" s="53">
        <v>0.055</v>
      </c>
      <c r="L411" s="94">
        <v>0.0061</v>
      </c>
      <c r="M411" s="94">
        <v>0.001</v>
      </c>
      <c r="N411" s="94">
        <v>0.003</v>
      </c>
      <c r="O411" s="2" t="s">
        <v>9316</v>
      </c>
      <c r="P411" s="2">
        <v>2.0</v>
      </c>
      <c r="Q411" s="2" t="s">
        <v>9317</v>
      </c>
    </row>
    <row r="412">
      <c r="A412" s="54">
        <v>45961.0</v>
      </c>
      <c r="B412" s="2" t="s">
        <v>1801</v>
      </c>
      <c r="C412" s="2" t="s">
        <v>196</v>
      </c>
      <c r="D412" s="2">
        <v>0.0</v>
      </c>
      <c r="E412" s="53">
        <v>0.0</v>
      </c>
      <c r="F412" s="53">
        <v>0.0</v>
      </c>
      <c r="G412" s="53">
        <v>0.0</v>
      </c>
      <c r="H412" s="53">
        <v>0.0</v>
      </c>
      <c r="I412" s="53">
        <v>0.0</v>
      </c>
      <c r="J412" s="53">
        <v>0.0</v>
      </c>
      <c r="K412" s="53">
        <v>0.0</v>
      </c>
      <c r="L412" s="94">
        <v>0.0</v>
      </c>
      <c r="M412" s="94">
        <v>0.0</v>
      </c>
      <c r="N412" s="94">
        <v>0.0</v>
      </c>
      <c r="O412" s="2" t="s">
        <v>9316</v>
      </c>
      <c r="P412" s="2">
        <v>3.0</v>
      </c>
      <c r="Q412" s="2" t="s">
        <v>9318</v>
      </c>
    </row>
    <row r="413">
      <c r="A413" s="54">
        <v>45961.0</v>
      </c>
      <c r="B413" s="2" t="s">
        <v>932</v>
      </c>
      <c r="C413" s="2" t="s">
        <v>196</v>
      </c>
      <c r="D413" s="2">
        <v>0.0</v>
      </c>
      <c r="E413" s="53">
        <v>0.11180716040535586</v>
      </c>
      <c r="F413" s="53">
        <v>0.08088608262579226</v>
      </c>
      <c r="G413" s="53">
        <v>0.06953280894283788</v>
      </c>
      <c r="H413" s="53">
        <v>0.06387367287594808</v>
      </c>
      <c r="I413" s="53">
        <v>0.05829946404888046</v>
      </c>
      <c r="J413" s="53">
        <v>0.03394658487753795</v>
      </c>
      <c r="K413" s="53">
        <v>0.05173969691018791</v>
      </c>
      <c r="L413" s="94">
        <v>0.0048348115194811955</v>
      </c>
      <c r="M413" s="94">
        <v>0.001152370624847888</v>
      </c>
      <c r="N413" s="94">
        <v>0.0026769962363581085</v>
      </c>
      <c r="O413" s="2" t="s">
        <v>9316</v>
      </c>
      <c r="P413" s="2">
        <v>4.0</v>
      </c>
      <c r="Q413" s="2" t="s">
        <v>9318</v>
      </c>
    </row>
    <row r="414">
      <c r="A414" s="54">
        <v>45961.0</v>
      </c>
      <c r="B414" s="2" t="s">
        <v>515</v>
      </c>
      <c r="C414" s="2" t="s">
        <v>196</v>
      </c>
      <c r="D414" s="2">
        <v>0.0</v>
      </c>
      <c r="E414" s="53">
        <v>0.0</v>
      </c>
      <c r="F414" s="53">
        <v>0.0</v>
      </c>
      <c r="G414" s="53">
        <v>0.0</v>
      </c>
      <c r="H414" s="53">
        <v>0.0</v>
      </c>
      <c r="I414" s="53">
        <v>0.0</v>
      </c>
      <c r="J414" s="53">
        <v>0.0</v>
      </c>
      <c r="K414" s="53">
        <v>0.0</v>
      </c>
      <c r="L414" s="94">
        <v>0.0</v>
      </c>
      <c r="M414" s="94">
        <v>0.0</v>
      </c>
      <c r="N414" s="94">
        <v>0.0</v>
      </c>
      <c r="O414" s="2" t="s">
        <v>9316</v>
      </c>
      <c r="P414" s="2">
        <v>5.0</v>
      </c>
      <c r="Q414" s="2" t="s">
        <v>9318</v>
      </c>
    </row>
    <row r="415">
      <c r="A415" s="54">
        <v>45961.0</v>
      </c>
      <c r="B415" s="2" t="s">
        <v>229</v>
      </c>
      <c r="C415" s="2" t="s">
        <v>196</v>
      </c>
      <c r="D415" s="2">
        <v>0.0</v>
      </c>
      <c r="E415" s="53">
        <v>0.0</v>
      </c>
      <c r="F415" s="53">
        <v>0.0</v>
      </c>
      <c r="G415" s="53">
        <v>0.0</v>
      </c>
      <c r="H415" s="53">
        <v>0.0</v>
      </c>
      <c r="I415" s="53">
        <v>0.0</v>
      </c>
      <c r="J415" s="53">
        <v>0.05520787974653744</v>
      </c>
      <c r="K415" s="53">
        <v>0.02760393987326872</v>
      </c>
      <c r="L415" s="94">
        <v>0.0</v>
      </c>
      <c r="M415" s="94">
        <v>0.0030479099861081384</v>
      </c>
      <c r="N415" s="94">
        <v>7.619774965270346E-4</v>
      </c>
      <c r="O415" s="2" t="s">
        <v>9316</v>
      </c>
      <c r="P415" s="2">
        <v>6.0</v>
      </c>
      <c r="Q415" s="2" t="s">
        <v>9317</v>
      </c>
    </row>
    <row r="416">
      <c r="A416" s="54">
        <v>45961.0</v>
      </c>
      <c r="B416" s="2" t="s">
        <v>178</v>
      </c>
      <c r="C416" s="2" t="s">
        <v>196</v>
      </c>
      <c r="D416" s="2">
        <v>0.0</v>
      </c>
      <c r="E416" s="53">
        <v>0.0</v>
      </c>
      <c r="F416" s="53">
        <v>0.0</v>
      </c>
      <c r="G416" s="53">
        <v>0.0</v>
      </c>
      <c r="H416" s="53">
        <v>0.0</v>
      </c>
      <c r="I416" s="53">
        <v>0.0</v>
      </c>
      <c r="J416" s="53">
        <v>0.01510279784977459</v>
      </c>
      <c r="K416" s="53">
        <v>0.007551398924887295</v>
      </c>
      <c r="L416" s="94">
        <v>0.0</v>
      </c>
      <c r="M416" s="94">
        <v>2.28094502891156E-4</v>
      </c>
      <c r="N416" s="94">
        <v>5.7023625722789E-5</v>
      </c>
      <c r="O416" s="2" t="s">
        <v>9316</v>
      </c>
      <c r="P416" s="2">
        <v>7.0</v>
      </c>
      <c r="Q416" s="2" t="s">
        <v>9318</v>
      </c>
    </row>
    <row r="417">
      <c r="A417" s="54">
        <v>45961.0</v>
      </c>
      <c r="B417" s="2" t="s">
        <v>1876</v>
      </c>
      <c r="C417" s="2" t="s">
        <v>196</v>
      </c>
      <c r="D417" s="2">
        <v>0.0</v>
      </c>
      <c r="E417" s="53">
        <v>3.908364438857428E-5</v>
      </c>
      <c r="F417" s="53">
        <v>0.001275646250671475</v>
      </c>
      <c r="G417" s="53">
        <v>0.0035734892615481894</v>
      </c>
      <c r="H417" s="53">
        <v>0.005741227692388587</v>
      </c>
      <c r="I417" s="53">
        <v>0.008922766890354565</v>
      </c>
      <c r="J417" s="53">
        <v>4.985327422229444E-4</v>
      </c>
      <c r="K417" s="53">
        <v>0.002036011001885567</v>
      </c>
      <c r="L417" s="94">
        <v>1.2769825502400224E-5</v>
      </c>
      <c r="M417" s="94">
        <v>2.4853489506832876E-7</v>
      </c>
      <c r="N417" s="94">
        <v>4.145340799799071E-6</v>
      </c>
      <c r="O417" s="2" t="s">
        <v>9316</v>
      </c>
      <c r="P417" s="2">
        <v>8.0</v>
      </c>
      <c r="Q417" s="2" t="s">
        <v>9318</v>
      </c>
    </row>
    <row r="418">
      <c r="A418" s="54">
        <v>45961.0</v>
      </c>
      <c r="B418" s="2" t="s">
        <v>687</v>
      </c>
      <c r="C418" s="2" t="s">
        <v>196</v>
      </c>
      <c r="D418" s="2">
        <v>0.0</v>
      </c>
      <c r="E418" s="53">
        <v>0.0060484763818574845</v>
      </c>
      <c r="F418" s="53">
        <v>0.018289140068508493</v>
      </c>
      <c r="G418" s="53">
        <v>0.02481196110363301</v>
      </c>
      <c r="H418" s="53">
        <v>0.028369174473393963</v>
      </c>
      <c r="I418" s="53">
        <v>0.03195083327959576</v>
      </c>
      <c r="J418" s="53">
        <v>0.0034614837497970144</v>
      </c>
      <c r="K418" s="53">
        <v>0.014136722426715011</v>
      </c>
      <c r="L418" s="94">
        <v>6.156334138081973E-4</v>
      </c>
      <c r="M418" s="94">
        <v>1.19818697501088E-5</v>
      </c>
      <c r="N418" s="94">
        <v>1.9984692096998717E-4</v>
      </c>
      <c r="O418" s="2" t="s">
        <v>9316</v>
      </c>
      <c r="P418" s="2">
        <v>9.0</v>
      </c>
      <c r="Q418" s="2" t="s">
        <v>9318</v>
      </c>
    </row>
    <row r="419">
      <c r="A419" s="54">
        <v>45961.0</v>
      </c>
      <c r="B419" s="2" t="s">
        <v>301</v>
      </c>
      <c r="C419" s="2" t="s">
        <v>196</v>
      </c>
      <c r="D419" s="2">
        <v>0.0</v>
      </c>
      <c r="E419" s="53">
        <v>0.0</v>
      </c>
      <c r="F419" s="53">
        <v>0.0</v>
      </c>
      <c r="G419" s="53">
        <v>0.0</v>
      </c>
      <c r="H419" s="53">
        <v>0.0</v>
      </c>
      <c r="I419" s="53">
        <v>0.0</v>
      </c>
      <c r="J419" s="53">
        <v>0.012</v>
      </c>
      <c r="K419" s="53">
        <v>0.006</v>
      </c>
      <c r="L419" s="94">
        <v>0.0</v>
      </c>
      <c r="M419" s="94">
        <v>2.0E-4</v>
      </c>
      <c r="N419" s="94">
        <v>0.0</v>
      </c>
      <c r="O419" s="2" t="s">
        <v>9316</v>
      </c>
      <c r="P419" s="2">
        <v>10.0</v>
      </c>
      <c r="Q419" s="2" t="s">
        <v>9317</v>
      </c>
    </row>
    <row r="420">
      <c r="A420" s="54">
        <v>45961.0</v>
      </c>
      <c r="B420" s="2" t="s">
        <v>450</v>
      </c>
      <c r="C420" s="2" t="s">
        <v>196</v>
      </c>
      <c r="D420" s="2">
        <v>0.0</v>
      </c>
      <c r="E420" s="53">
        <v>0.095110679716001</v>
      </c>
      <c r="F420" s="53">
        <v>0.07460254384149849</v>
      </c>
      <c r="G420" s="53">
        <v>0.06588344954166966</v>
      </c>
      <c r="H420" s="53">
        <v>0.06134254733109871</v>
      </c>
      <c r="I420" s="53">
        <v>0.05674895128544514</v>
      </c>
      <c r="J420" s="53">
        <v>0.01981773305592995</v>
      </c>
      <c r="K420" s="53">
        <v>0.042850591298799805</v>
      </c>
      <c r="L420" s="94">
        <v>0.004340628923509732</v>
      </c>
      <c r="M420" s="94">
        <v>3.9274254347609856E-4</v>
      </c>
      <c r="N420" s="94">
        <v>0.0018361731746567775</v>
      </c>
      <c r="O420" s="2" t="s">
        <v>9316</v>
      </c>
      <c r="P420" s="2">
        <v>11.0</v>
      </c>
      <c r="Q420" s="2" t="s">
        <v>9318</v>
      </c>
    </row>
    <row r="421">
      <c r="A421" s="54">
        <v>45961.0</v>
      </c>
      <c r="B421" s="2" t="s">
        <v>1189</v>
      </c>
      <c r="C421" s="2" t="s">
        <v>196</v>
      </c>
      <c r="D421" s="2">
        <v>0.0</v>
      </c>
      <c r="E421" s="53">
        <v>0.0</v>
      </c>
      <c r="F421" s="53">
        <v>0.0</v>
      </c>
      <c r="G421" s="53">
        <v>0.0</v>
      </c>
      <c r="H421" s="53">
        <v>0.0</v>
      </c>
      <c r="I421" s="53">
        <v>0.0</v>
      </c>
      <c r="J421" s="53">
        <v>0.008588462821613102</v>
      </c>
      <c r="K421" s="53">
        <v>0.004294231410806551</v>
      </c>
      <c r="L421" s="94">
        <v>0.0</v>
      </c>
      <c r="M421" s="94">
        <v>7.376169363823049E-5</v>
      </c>
      <c r="N421" s="94">
        <v>1.844042340955762E-5</v>
      </c>
      <c r="O421" s="2" t="s">
        <v>9319</v>
      </c>
      <c r="P421" s="2">
        <v>99.0</v>
      </c>
      <c r="Q421" s="2" t="s">
        <v>9320</v>
      </c>
    </row>
    <row r="422">
      <c r="A422" s="54">
        <v>45962.0</v>
      </c>
      <c r="B422" s="2" t="s">
        <v>194</v>
      </c>
      <c r="C422" s="2" t="s">
        <v>288</v>
      </c>
      <c r="D422" s="2">
        <v>0.0</v>
      </c>
      <c r="E422" s="53">
        <v>0.223</v>
      </c>
      <c r="F422" s="53">
        <v>0.159</v>
      </c>
      <c r="G422" s="53">
        <v>0.137</v>
      </c>
      <c r="H422" s="53">
        <v>0.126</v>
      </c>
      <c r="I422" s="53">
        <v>0.115</v>
      </c>
      <c r="J422" s="53">
        <v>0.084</v>
      </c>
      <c r="K422" s="53">
        <v>0.11</v>
      </c>
      <c r="L422" s="94">
        <v>0.0188</v>
      </c>
      <c r="M422" s="94">
        <v>0.0071</v>
      </c>
      <c r="N422" s="94">
        <v>0.0121</v>
      </c>
      <c r="O422" s="2" t="s">
        <v>9316</v>
      </c>
      <c r="P422" s="2">
        <v>1.0</v>
      </c>
      <c r="Q422" s="2" t="s">
        <v>9317</v>
      </c>
    </row>
    <row r="423">
      <c r="A423" s="54">
        <v>45962.0</v>
      </c>
      <c r="B423" s="2" t="s">
        <v>145</v>
      </c>
      <c r="C423" s="2" t="s">
        <v>288</v>
      </c>
      <c r="D423" s="2">
        <v>0.0</v>
      </c>
      <c r="E423" s="53">
        <v>0.084</v>
      </c>
      <c r="F423" s="53">
        <v>0.111</v>
      </c>
      <c r="G423" s="53">
        <v>0.121</v>
      </c>
      <c r="H423" s="53">
        <v>0.126</v>
      </c>
      <c r="I423" s="53">
        <v>0.132</v>
      </c>
      <c r="J423" s="53">
        <v>0.031</v>
      </c>
      <c r="K423" s="53">
        <v>0.076</v>
      </c>
      <c r="L423" s="94">
        <v>0.0146</v>
      </c>
      <c r="M423" s="94">
        <v>0.001</v>
      </c>
      <c r="N423" s="94">
        <v>0.0058</v>
      </c>
      <c r="O423" s="2" t="s">
        <v>9316</v>
      </c>
      <c r="P423" s="2">
        <v>2.0</v>
      </c>
      <c r="Q423" s="2" t="s">
        <v>9317</v>
      </c>
    </row>
    <row r="424">
      <c r="A424" s="54">
        <v>45962.0</v>
      </c>
      <c r="B424" s="2" t="s">
        <v>1801</v>
      </c>
      <c r="C424" s="2" t="s">
        <v>288</v>
      </c>
      <c r="D424" s="2">
        <v>0.0</v>
      </c>
      <c r="E424" s="53">
        <v>0.0</v>
      </c>
      <c r="F424" s="53">
        <v>0.0</v>
      </c>
      <c r="G424" s="53">
        <v>0.0</v>
      </c>
      <c r="H424" s="53">
        <v>0.0</v>
      </c>
      <c r="I424" s="53">
        <v>0.0</v>
      </c>
      <c r="J424" s="53">
        <v>0.0</v>
      </c>
      <c r="K424" s="53">
        <v>0.0</v>
      </c>
      <c r="L424" s="94">
        <v>0.0</v>
      </c>
      <c r="M424" s="94">
        <v>0.0</v>
      </c>
      <c r="N424" s="94">
        <v>0.0</v>
      </c>
      <c r="O424" s="2" t="s">
        <v>9316</v>
      </c>
      <c r="P424" s="2">
        <v>3.0</v>
      </c>
      <c r="Q424" s="2" t="s">
        <v>9318</v>
      </c>
    </row>
    <row r="425">
      <c r="A425" s="54">
        <v>45962.0</v>
      </c>
      <c r="B425" s="2" t="s">
        <v>932</v>
      </c>
      <c r="C425" s="2" t="s">
        <v>288</v>
      </c>
      <c r="D425" s="2">
        <v>0.0</v>
      </c>
      <c r="E425" s="53">
        <v>0.04236699132022083</v>
      </c>
      <c r="F425" s="53">
        <v>0.049791224371049714</v>
      </c>
      <c r="G425" s="53">
        <v>0.050316347687894246</v>
      </c>
      <c r="H425" s="53">
        <v>0.050114268012727885</v>
      </c>
      <c r="I425" s="53">
        <v>0.04959343956741762</v>
      </c>
      <c r="J425" s="53">
        <v>0.033570342758410816</v>
      </c>
      <c r="K425" s="53">
        <v>0.04194334522315253</v>
      </c>
      <c r="L425" s="94">
        <v>0.0025317348446490607</v>
      </c>
      <c r="M425" s="94">
        <v>0.0011269679129171856</v>
      </c>
      <c r="N425" s="94">
        <v>0.0017592442085085523</v>
      </c>
      <c r="O425" s="2" t="s">
        <v>9316</v>
      </c>
      <c r="P425" s="2">
        <v>4.0</v>
      </c>
      <c r="Q425" s="2" t="s">
        <v>9318</v>
      </c>
    </row>
    <row r="426">
      <c r="A426" s="54">
        <v>45962.0</v>
      </c>
      <c r="B426" s="2" t="s">
        <v>515</v>
      </c>
      <c r="C426" s="2" t="s">
        <v>288</v>
      </c>
      <c r="D426" s="2">
        <v>1.0</v>
      </c>
      <c r="E426" s="53">
        <v>0.0</v>
      </c>
      <c r="F426" s="53">
        <v>0.0</v>
      </c>
      <c r="G426" s="53">
        <v>0.0</v>
      </c>
      <c r="H426" s="53">
        <v>0.0</v>
      </c>
      <c r="I426" s="53">
        <v>0.0</v>
      </c>
      <c r="J426" s="53">
        <v>0.0</v>
      </c>
      <c r="K426" s="53">
        <v>0.0</v>
      </c>
      <c r="L426" s="94">
        <v>1.0</v>
      </c>
      <c r="M426" s="94">
        <v>1.0</v>
      </c>
      <c r="N426" s="94">
        <v>1.0</v>
      </c>
      <c r="O426" s="2" t="s">
        <v>9316</v>
      </c>
      <c r="P426" s="2">
        <v>5.0</v>
      </c>
      <c r="Q426" s="2" t="s">
        <v>9318</v>
      </c>
    </row>
    <row r="427">
      <c r="A427" s="54">
        <v>45962.0</v>
      </c>
      <c r="B427" s="2" t="s">
        <v>229</v>
      </c>
      <c r="C427" s="2" t="s">
        <v>288</v>
      </c>
      <c r="D427" s="2">
        <v>0.0</v>
      </c>
      <c r="E427" s="53">
        <v>0.0</v>
      </c>
      <c r="F427" s="53">
        <v>0.0</v>
      </c>
      <c r="G427" s="53">
        <v>0.0</v>
      </c>
      <c r="H427" s="53">
        <v>0.0</v>
      </c>
      <c r="I427" s="53">
        <v>0.0</v>
      </c>
      <c r="J427" s="53">
        <v>0.05459599110609583</v>
      </c>
      <c r="K427" s="53">
        <v>0.027297995553047915</v>
      </c>
      <c r="L427" s="94">
        <v>0.0</v>
      </c>
      <c r="M427" s="94">
        <v>0.002980722244856895</v>
      </c>
      <c r="N427" s="94">
        <v>7.451805612142238E-4</v>
      </c>
      <c r="O427" s="2" t="s">
        <v>9316</v>
      </c>
      <c r="P427" s="2">
        <v>6.0</v>
      </c>
      <c r="Q427" s="2" t="s">
        <v>9317</v>
      </c>
    </row>
    <row r="428">
      <c r="A428" s="54">
        <v>45962.0</v>
      </c>
      <c r="B428" s="2" t="s">
        <v>178</v>
      </c>
      <c r="C428" s="2" t="s">
        <v>288</v>
      </c>
      <c r="D428" s="2">
        <v>0.0</v>
      </c>
      <c r="E428" s="53">
        <v>0.01887234912932381</v>
      </c>
      <c r="F428" s="53">
        <v>0.03323165533919973</v>
      </c>
      <c r="G428" s="53">
        <v>0.038427478558902724</v>
      </c>
      <c r="H428" s="53">
        <v>0.04094123846693112</v>
      </c>
      <c r="I428" s="53">
        <v>0.0433401709179763</v>
      </c>
      <c r="J428" s="53">
        <v>0.014935408149507341</v>
      </c>
      <c r="K428" s="53">
        <v>0.026681443354205032</v>
      </c>
      <c r="L428" s="94">
        <v>0.0014766711083949286</v>
      </c>
      <c r="M428" s="94">
        <v>2.230664165923703E-4</v>
      </c>
      <c r="N428" s="94">
        <v>7.118994194636519E-4</v>
      </c>
      <c r="O428" s="2" t="s">
        <v>9316</v>
      </c>
      <c r="P428" s="2">
        <v>7.0</v>
      </c>
      <c r="Q428" s="2" t="s">
        <v>9318</v>
      </c>
    </row>
    <row r="429">
      <c r="A429" s="54">
        <v>45962.0</v>
      </c>
      <c r="B429" s="2" t="s">
        <v>1876</v>
      </c>
      <c r="C429" s="2" t="s">
        <v>288</v>
      </c>
      <c r="D429" s="2">
        <v>0.0</v>
      </c>
      <c r="E429" s="53">
        <v>0.0</v>
      </c>
      <c r="F429" s="53">
        <v>0.0</v>
      </c>
      <c r="G429" s="53">
        <v>0.0</v>
      </c>
      <c r="H429" s="53">
        <v>0.0</v>
      </c>
      <c r="I429" s="53">
        <v>0.0</v>
      </c>
      <c r="J429" s="53">
        <v>4.947079722349278E-4</v>
      </c>
      <c r="K429" s="53">
        <v>2.473539861174639E-4</v>
      </c>
      <c r="L429" s="94">
        <v>0.0</v>
      </c>
      <c r="M429" s="94">
        <v>2.447359777927941E-7</v>
      </c>
      <c r="N429" s="94">
        <v>6.118399444819853E-8</v>
      </c>
      <c r="O429" s="2" t="s">
        <v>9316</v>
      </c>
      <c r="P429" s="2">
        <v>8.0</v>
      </c>
      <c r="Q429" s="2" t="s">
        <v>9318</v>
      </c>
    </row>
    <row r="430">
      <c r="A430" s="54">
        <v>45962.0</v>
      </c>
      <c r="B430" s="2" t="s">
        <v>687</v>
      </c>
      <c r="C430" s="2" t="s">
        <v>288</v>
      </c>
      <c r="D430" s="2">
        <v>0.0</v>
      </c>
      <c r="E430" s="53">
        <v>0.0</v>
      </c>
      <c r="F430" s="53">
        <v>0.0</v>
      </c>
      <c r="G430" s="53">
        <v>0.0</v>
      </c>
      <c r="H430" s="53">
        <v>0.0</v>
      </c>
      <c r="I430" s="53">
        <v>0.0</v>
      </c>
      <c r="J430" s="53">
        <v>0.0034349270604586233</v>
      </c>
      <c r="K430" s="53">
        <v>0.0017174635302293116</v>
      </c>
      <c r="L430" s="94">
        <v>0.0</v>
      </c>
      <c r="M430" s="94">
        <v>1.179872391067092E-5</v>
      </c>
      <c r="N430" s="94">
        <v>2.94968097766773E-6</v>
      </c>
      <c r="O430" s="2" t="s">
        <v>9316</v>
      </c>
      <c r="P430" s="2">
        <v>9.0</v>
      </c>
      <c r="Q430" s="2" t="s">
        <v>9318</v>
      </c>
    </row>
    <row r="431">
      <c r="A431" s="54">
        <v>45962.0</v>
      </c>
      <c r="B431" s="2" t="s">
        <v>301</v>
      </c>
      <c r="C431" s="2" t="s">
        <v>288</v>
      </c>
      <c r="D431" s="2">
        <v>0.0</v>
      </c>
      <c r="E431" s="53">
        <v>0.0</v>
      </c>
      <c r="F431" s="53">
        <v>0.0</v>
      </c>
      <c r="G431" s="53">
        <v>0.0</v>
      </c>
      <c r="H431" s="53">
        <v>0.0</v>
      </c>
      <c r="I431" s="53">
        <v>0.0</v>
      </c>
      <c r="J431" s="53">
        <v>0.012</v>
      </c>
      <c r="K431" s="53">
        <v>0.006</v>
      </c>
      <c r="L431" s="94">
        <v>0.0</v>
      </c>
      <c r="M431" s="94">
        <v>1.0E-4</v>
      </c>
      <c r="N431" s="94">
        <v>0.0</v>
      </c>
      <c r="O431" s="2" t="s">
        <v>9316</v>
      </c>
      <c r="P431" s="2">
        <v>10.0</v>
      </c>
      <c r="Q431" s="2" t="s">
        <v>9317</v>
      </c>
    </row>
    <row r="432">
      <c r="A432" s="54">
        <v>45962.0</v>
      </c>
      <c r="B432" s="2" t="s">
        <v>450</v>
      </c>
      <c r="C432" s="2" t="s">
        <v>288</v>
      </c>
      <c r="D432" s="2">
        <v>0.0</v>
      </c>
      <c r="E432" s="53">
        <v>0.0</v>
      </c>
      <c r="F432" s="53">
        <v>0.0</v>
      </c>
      <c r="G432" s="53">
        <v>0.0</v>
      </c>
      <c r="H432" s="53">
        <v>0.0</v>
      </c>
      <c r="I432" s="53">
        <v>0.0</v>
      </c>
      <c r="J432" s="53">
        <v>0.01959808604554121</v>
      </c>
      <c r="K432" s="53">
        <v>0.009799043022770605</v>
      </c>
      <c r="L432" s="94">
        <v>0.0</v>
      </c>
      <c r="M432" s="94">
        <v>3.840849766484371E-4</v>
      </c>
      <c r="N432" s="94">
        <v>9.602124416210928E-5</v>
      </c>
      <c r="O432" s="2" t="s">
        <v>9316</v>
      </c>
      <c r="P432" s="2">
        <v>11.0</v>
      </c>
      <c r="Q432" s="2" t="s">
        <v>9318</v>
      </c>
    </row>
    <row r="433">
      <c r="A433" s="54">
        <v>45962.0</v>
      </c>
      <c r="B433" s="2" t="s">
        <v>1189</v>
      </c>
      <c r="C433" s="2" t="s">
        <v>288</v>
      </c>
      <c r="D433" s="2">
        <v>0.0</v>
      </c>
      <c r="E433" s="53">
        <v>0.01605408765431524</v>
      </c>
      <c r="F433" s="53">
        <v>0.03065009385901055</v>
      </c>
      <c r="G433" s="53">
        <v>0.036410651074521815</v>
      </c>
      <c r="H433" s="53">
        <v>0.0393188577605221</v>
      </c>
      <c r="I433" s="53">
        <v>0.042187510438602985</v>
      </c>
      <c r="J433" s="53">
        <v>0.008493273822080299</v>
      </c>
      <c r="K433" s="53">
        <v>0.022451962448301055</v>
      </c>
      <c r="L433" s="94">
        <v>0.0013257355116705765</v>
      </c>
      <c r="M433" s="94">
        <v>7.213570021683449E-5</v>
      </c>
      <c r="N433" s="94">
        <v>5.040906177799207E-4</v>
      </c>
      <c r="O433" s="2" t="s">
        <v>9319</v>
      </c>
      <c r="P433" s="2">
        <v>99.0</v>
      </c>
      <c r="Q433" s="2" t="s">
        <v>9320</v>
      </c>
    </row>
    <row r="434">
      <c r="A434" s="54">
        <v>45963.0</v>
      </c>
      <c r="B434" s="2" t="s">
        <v>194</v>
      </c>
      <c r="C434" s="2" t="s">
        <v>256</v>
      </c>
      <c r="D434" s="2">
        <v>0.0</v>
      </c>
      <c r="E434" s="53">
        <v>0.027</v>
      </c>
      <c r="F434" s="53">
        <v>0.053</v>
      </c>
      <c r="G434" s="53">
        <v>0.064</v>
      </c>
      <c r="H434" s="53">
        <v>0.07</v>
      </c>
      <c r="I434" s="53">
        <v>0.077</v>
      </c>
      <c r="J434" s="53">
        <v>0.083</v>
      </c>
      <c r="K434" s="53">
        <v>0.073</v>
      </c>
      <c r="L434" s="94">
        <v>0.0041</v>
      </c>
      <c r="M434" s="94">
        <v>0.0069</v>
      </c>
      <c r="N434" s="94">
        <v>0.0053</v>
      </c>
      <c r="O434" s="2" t="s">
        <v>9316</v>
      </c>
      <c r="P434" s="2">
        <v>1.0</v>
      </c>
      <c r="Q434" s="2" t="s">
        <v>9317</v>
      </c>
    </row>
    <row r="435">
      <c r="A435" s="54">
        <v>45963.0</v>
      </c>
      <c r="B435" s="2" t="s">
        <v>145</v>
      </c>
      <c r="C435" s="2" t="s">
        <v>256</v>
      </c>
      <c r="D435" s="2">
        <v>0.0</v>
      </c>
      <c r="E435" s="53">
        <v>0.0</v>
      </c>
      <c r="F435" s="53">
        <v>0.0</v>
      </c>
      <c r="G435" s="53">
        <v>0.0</v>
      </c>
      <c r="H435" s="53">
        <v>0.0</v>
      </c>
      <c r="I435" s="53">
        <v>0.0</v>
      </c>
      <c r="J435" s="53">
        <v>0.031</v>
      </c>
      <c r="K435" s="53">
        <v>0.015</v>
      </c>
      <c r="L435" s="94">
        <v>0.0</v>
      </c>
      <c r="M435" s="94">
        <v>0.001</v>
      </c>
      <c r="N435" s="94">
        <v>2.0E-4</v>
      </c>
      <c r="O435" s="2" t="s">
        <v>9316</v>
      </c>
      <c r="P435" s="2">
        <v>2.0</v>
      </c>
      <c r="Q435" s="2" t="s">
        <v>9317</v>
      </c>
    </row>
    <row r="436">
      <c r="A436" s="54">
        <v>45963.0</v>
      </c>
      <c r="B436" s="2" t="s">
        <v>1801</v>
      </c>
      <c r="C436" s="2" t="s">
        <v>256</v>
      </c>
      <c r="D436" s="2">
        <v>0.0</v>
      </c>
      <c r="E436" s="53">
        <v>0.0</v>
      </c>
      <c r="F436" s="53">
        <v>0.0</v>
      </c>
      <c r="G436" s="53">
        <v>0.0</v>
      </c>
      <c r="H436" s="53">
        <v>0.0</v>
      </c>
      <c r="I436" s="53">
        <v>0.0</v>
      </c>
      <c r="J436" s="53">
        <v>0.0</v>
      </c>
      <c r="K436" s="53">
        <v>0.0</v>
      </c>
      <c r="L436" s="94">
        <v>0.0</v>
      </c>
      <c r="M436" s="94">
        <v>0.0</v>
      </c>
      <c r="N436" s="94">
        <v>0.0</v>
      </c>
      <c r="O436" s="2" t="s">
        <v>9316</v>
      </c>
      <c r="P436" s="2">
        <v>3.0</v>
      </c>
      <c r="Q436" s="2" t="s">
        <v>9318</v>
      </c>
    </row>
    <row r="437">
      <c r="A437" s="54">
        <v>45963.0</v>
      </c>
      <c r="B437" s="2" t="s">
        <v>932</v>
      </c>
      <c r="C437" s="2" t="s">
        <v>256</v>
      </c>
      <c r="D437" s="2">
        <v>0.0</v>
      </c>
      <c r="E437" s="53">
        <v>0.0</v>
      </c>
      <c r="F437" s="53">
        <v>0.0</v>
      </c>
      <c r="G437" s="53">
        <v>0.0</v>
      </c>
      <c r="H437" s="53">
        <v>0.0</v>
      </c>
      <c r="I437" s="53">
        <v>0.0</v>
      </c>
      <c r="J437" s="53">
        <v>0.0331995356006755</v>
      </c>
      <c r="K437" s="53">
        <v>0.01659976780033775</v>
      </c>
      <c r="L437" s="94">
        <v>0.0</v>
      </c>
      <c r="M437" s="94">
        <v>0.0011022091641005197</v>
      </c>
      <c r="N437" s="94">
        <v>2.755522910251299E-4</v>
      </c>
      <c r="O437" s="2" t="s">
        <v>9316</v>
      </c>
      <c r="P437" s="2">
        <v>4.0</v>
      </c>
      <c r="Q437" s="2" t="s">
        <v>9318</v>
      </c>
    </row>
    <row r="438">
      <c r="A438" s="54">
        <v>45963.0</v>
      </c>
      <c r="B438" s="2" t="s">
        <v>515</v>
      </c>
      <c r="C438" s="2" t="s">
        <v>256</v>
      </c>
      <c r="D438" s="2">
        <v>0.0</v>
      </c>
      <c r="E438" s="53">
        <v>0.0</v>
      </c>
      <c r="F438" s="53">
        <v>0.0</v>
      </c>
      <c r="G438" s="53">
        <v>0.0</v>
      </c>
      <c r="H438" s="53">
        <v>0.0</v>
      </c>
      <c r="I438" s="53">
        <v>0.0</v>
      </c>
      <c r="J438" s="53">
        <v>0.011045676846490483</v>
      </c>
      <c r="K438" s="53">
        <v>0.005522838423245241</v>
      </c>
      <c r="L438" s="94">
        <v>0.0</v>
      </c>
      <c r="M438" s="94">
        <v>1.2200697699709593E-4</v>
      </c>
      <c r="N438" s="94">
        <v>3.0501744249273983E-5</v>
      </c>
      <c r="O438" s="2" t="s">
        <v>9316</v>
      </c>
      <c r="P438" s="2">
        <v>5.0</v>
      </c>
      <c r="Q438" s="2" t="s">
        <v>9318</v>
      </c>
    </row>
    <row r="439">
      <c r="A439" s="54">
        <v>45963.0</v>
      </c>
      <c r="B439" s="2" t="s">
        <v>229</v>
      </c>
      <c r="C439" s="2" t="s">
        <v>256</v>
      </c>
      <c r="D439" s="2">
        <v>0.0</v>
      </c>
      <c r="E439" s="53">
        <v>0.0</v>
      </c>
      <c r="F439" s="53">
        <v>0.0</v>
      </c>
      <c r="G439" s="53">
        <v>0.0</v>
      </c>
      <c r="H439" s="53">
        <v>0.0</v>
      </c>
      <c r="I439" s="53">
        <v>0.0</v>
      </c>
      <c r="J439" s="53">
        <v>0.053992941431224024</v>
      </c>
      <c r="K439" s="53">
        <v>0.026996470715612012</v>
      </c>
      <c r="L439" s="94">
        <v>0.0</v>
      </c>
      <c r="M439" s="94">
        <v>0.002915237724395588</v>
      </c>
      <c r="N439" s="94">
        <v>7.28809431098897E-4</v>
      </c>
      <c r="O439" s="2" t="s">
        <v>9316</v>
      </c>
      <c r="P439" s="2">
        <v>6.0</v>
      </c>
      <c r="Q439" s="2" t="s">
        <v>9317</v>
      </c>
    </row>
    <row r="440">
      <c r="A440" s="54">
        <v>45963.0</v>
      </c>
      <c r="B440" s="2" t="s">
        <v>178</v>
      </c>
      <c r="C440" s="2" t="s">
        <v>256</v>
      </c>
      <c r="D440" s="2">
        <v>0.0</v>
      </c>
      <c r="E440" s="53">
        <v>0.030500384682009447</v>
      </c>
      <c r="F440" s="53">
        <v>0.04163130570437655</v>
      </c>
      <c r="G440" s="53">
        <v>0.044073051232814534</v>
      </c>
      <c r="H440" s="53">
        <v>0.04489123097610035</v>
      </c>
      <c r="I440" s="53">
        <v>0.04540446035531124</v>
      </c>
      <c r="J440" s="53">
        <v>0.014770436457517444</v>
      </c>
      <c r="K440" s="53">
        <v>0.02942174384516599</v>
      </c>
      <c r="L440" s="94">
        <v>0.0019424338449702946</v>
      </c>
      <c r="M440" s="94">
        <v>2.1816579314556044E-4</v>
      </c>
      <c r="N440" s="94">
        <v>8.656390108905628E-4</v>
      </c>
      <c r="O440" s="2" t="s">
        <v>9316</v>
      </c>
      <c r="P440" s="2">
        <v>7.0</v>
      </c>
      <c r="Q440" s="2" t="s">
        <v>9318</v>
      </c>
    </row>
    <row r="441">
      <c r="A441" s="54">
        <v>45963.0</v>
      </c>
      <c r="B441" s="2" t="s">
        <v>1876</v>
      </c>
      <c r="C441" s="2" t="s">
        <v>256</v>
      </c>
      <c r="D441" s="2">
        <v>0.0</v>
      </c>
      <c r="E441" s="53">
        <v>0.0</v>
      </c>
      <c r="F441" s="53">
        <v>0.0</v>
      </c>
      <c r="G441" s="53">
        <v>0.0</v>
      </c>
      <c r="H441" s="53">
        <v>0.0</v>
      </c>
      <c r="I441" s="53">
        <v>0.0</v>
      </c>
      <c r="J441" s="53">
        <v>0.0</v>
      </c>
      <c r="K441" s="53">
        <v>0.0</v>
      </c>
      <c r="L441" s="94">
        <v>0.0</v>
      </c>
      <c r="M441" s="94">
        <v>0.0</v>
      </c>
      <c r="N441" s="94">
        <v>0.0</v>
      </c>
      <c r="O441" s="2" t="s">
        <v>9316</v>
      </c>
      <c r="P441" s="2">
        <v>8.0</v>
      </c>
      <c r="Q441" s="2" t="s">
        <v>9318</v>
      </c>
    </row>
    <row r="442">
      <c r="A442" s="54">
        <v>45963.0</v>
      </c>
      <c r="B442" s="2" t="s">
        <v>687</v>
      </c>
      <c r="C442" s="2" t="s">
        <v>256</v>
      </c>
      <c r="D442" s="2">
        <v>0.0</v>
      </c>
      <c r="E442" s="53">
        <v>0.0</v>
      </c>
      <c r="F442" s="53">
        <v>0.0</v>
      </c>
      <c r="G442" s="53">
        <v>0.0</v>
      </c>
      <c r="H442" s="53">
        <v>0.0</v>
      </c>
      <c r="I442" s="53">
        <v>0.0</v>
      </c>
      <c r="J442" s="53">
        <v>0.003408574115467915</v>
      </c>
      <c r="K442" s="53">
        <v>0.0017042870577339574</v>
      </c>
      <c r="L442" s="94">
        <v>0.0</v>
      </c>
      <c r="M442" s="94">
        <v>1.1618377500637879E-5</v>
      </c>
      <c r="N442" s="94">
        <v>2.9045943751594698E-6</v>
      </c>
      <c r="O442" s="2" t="s">
        <v>9316</v>
      </c>
      <c r="P442" s="2">
        <v>9.0</v>
      </c>
      <c r="Q442" s="2" t="s">
        <v>9318</v>
      </c>
    </row>
    <row r="443">
      <c r="A443" s="54">
        <v>45963.0</v>
      </c>
      <c r="B443" s="2" t="s">
        <v>301</v>
      </c>
      <c r="C443" s="2" t="s">
        <v>256</v>
      </c>
      <c r="D443" s="2">
        <v>0.0</v>
      </c>
      <c r="E443" s="53">
        <v>0.05</v>
      </c>
      <c r="F443" s="53">
        <v>0.053</v>
      </c>
      <c r="G443" s="53">
        <v>0.052000000000000005</v>
      </c>
      <c r="H443" s="53">
        <v>0.051</v>
      </c>
      <c r="I443" s="53">
        <v>0.049</v>
      </c>
      <c r="J443" s="53">
        <v>0.012</v>
      </c>
      <c r="K443" s="53">
        <v>0.032</v>
      </c>
      <c r="L443" s="94">
        <v>0.0027</v>
      </c>
      <c r="M443" s="94">
        <v>1.0E-4</v>
      </c>
      <c r="N443" s="94">
        <v>0.001</v>
      </c>
      <c r="O443" s="2" t="s">
        <v>9316</v>
      </c>
      <c r="P443" s="2">
        <v>10.0</v>
      </c>
      <c r="Q443" s="2" t="s">
        <v>9317</v>
      </c>
    </row>
    <row r="444">
      <c r="A444" s="54">
        <v>45963.0</v>
      </c>
      <c r="B444" s="2" t="s">
        <v>450</v>
      </c>
      <c r="C444" s="2" t="s">
        <v>256</v>
      </c>
      <c r="D444" s="2">
        <v>0.0</v>
      </c>
      <c r="E444" s="53">
        <v>0.15371230676301942</v>
      </c>
      <c r="F444" s="53">
        <v>0.09345912134945639</v>
      </c>
      <c r="G444" s="53">
        <v>0.07556271595061091</v>
      </c>
      <c r="H444" s="53">
        <v>0.06726084906119686</v>
      </c>
      <c r="I444" s="53">
        <v>0.05945190003338814</v>
      </c>
      <c r="J444" s="53">
        <v>0.019381611920272452</v>
      </c>
      <c r="K444" s="53">
        <v>0.04747216393544168</v>
      </c>
      <c r="L444" s="94">
        <v>0.0057097240418327085</v>
      </c>
      <c r="M444" s="94">
        <v>3.756468806280472E-4</v>
      </c>
      <c r="N444" s="94">
        <v>0.0022536063487134496</v>
      </c>
      <c r="O444" s="2" t="s">
        <v>9316</v>
      </c>
      <c r="P444" s="2">
        <v>11.0</v>
      </c>
      <c r="Q444" s="2" t="s">
        <v>9318</v>
      </c>
    </row>
    <row r="445">
      <c r="A445" s="54">
        <v>45963.0</v>
      </c>
      <c r="B445" s="2" t="s">
        <v>1189</v>
      </c>
      <c r="C445" s="2" t="s">
        <v>256</v>
      </c>
      <c r="D445" s="2">
        <v>0.0</v>
      </c>
      <c r="E445" s="53">
        <v>0.0</v>
      </c>
      <c r="F445" s="53">
        <v>0.0</v>
      </c>
      <c r="G445" s="53">
        <v>0.0</v>
      </c>
      <c r="H445" s="53">
        <v>0.0</v>
      </c>
      <c r="I445" s="53">
        <v>0.0</v>
      </c>
      <c r="J445" s="53">
        <v>0.00839945986407284</v>
      </c>
      <c r="K445" s="53">
        <v>0.00419972993203642</v>
      </c>
      <c r="L445" s="94">
        <v>0.0</v>
      </c>
      <c r="M445" s="94">
        <v>7.055092600817054E-5</v>
      </c>
      <c r="N445" s="94">
        <v>1.7637731502042635E-5</v>
      </c>
      <c r="O445" s="2" t="s">
        <v>9319</v>
      </c>
      <c r="P445" s="2">
        <v>99.0</v>
      </c>
      <c r="Q445" s="2" t="s">
        <v>9320</v>
      </c>
    </row>
    <row r="446">
      <c r="A446" s="54">
        <v>45964.0</v>
      </c>
      <c r="B446" s="2" t="s">
        <v>194</v>
      </c>
      <c r="C446" s="2" t="s">
        <v>180</v>
      </c>
      <c r="D446" s="2">
        <v>0.0</v>
      </c>
      <c r="E446" s="53">
        <v>0.024</v>
      </c>
      <c r="F446" s="53">
        <v>0.052</v>
      </c>
      <c r="G446" s="53">
        <v>0.064</v>
      </c>
      <c r="H446" s="53">
        <v>0.071</v>
      </c>
      <c r="I446" s="53">
        <v>0.077</v>
      </c>
      <c r="J446" s="53">
        <v>0.082</v>
      </c>
      <c r="K446" s="53">
        <v>0.073</v>
      </c>
      <c r="L446" s="94">
        <v>0.0041</v>
      </c>
      <c r="M446" s="94">
        <v>0.0067</v>
      </c>
      <c r="N446" s="94">
        <v>0.0053</v>
      </c>
      <c r="O446" s="2" t="s">
        <v>9316</v>
      </c>
      <c r="P446" s="2">
        <v>1.0</v>
      </c>
      <c r="Q446" s="2" t="s">
        <v>9317</v>
      </c>
    </row>
    <row r="447">
      <c r="A447" s="54">
        <v>45964.0</v>
      </c>
      <c r="B447" s="2" t="s">
        <v>145</v>
      </c>
      <c r="C447" s="2" t="s">
        <v>180</v>
      </c>
      <c r="D447" s="2">
        <v>1.0</v>
      </c>
      <c r="E447" s="53">
        <v>0.0</v>
      </c>
      <c r="F447" s="53">
        <v>0.0</v>
      </c>
      <c r="G447" s="53">
        <v>0.0</v>
      </c>
      <c r="H447" s="53">
        <v>0.0</v>
      </c>
      <c r="I447" s="53">
        <v>0.0</v>
      </c>
      <c r="J447" s="53">
        <v>0.03</v>
      </c>
      <c r="K447" s="53">
        <v>0.015</v>
      </c>
      <c r="L447" s="94">
        <v>1.0</v>
      </c>
      <c r="M447" s="94">
        <v>0.9409</v>
      </c>
      <c r="N447" s="94">
        <v>0.9702</v>
      </c>
      <c r="O447" s="2" t="s">
        <v>9316</v>
      </c>
      <c r="P447" s="2">
        <v>2.0</v>
      </c>
      <c r="Q447" s="2" t="s">
        <v>9317</v>
      </c>
    </row>
    <row r="448">
      <c r="A448" s="54">
        <v>45964.0</v>
      </c>
      <c r="B448" s="2" t="s">
        <v>1801</v>
      </c>
      <c r="C448" s="2" t="s">
        <v>180</v>
      </c>
      <c r="D448" s="2">
        <v>0.0</v>
      </c>
      <c r="E448" s="53">
        <v>0.0</v>
      </c>
      <c r="F448" s="53">
        <v>0.0</v>
      </c>
      <c r="G448" s="53">
        <v>0.0</v>
      </c>
      <c r="H448" s="53">
        <v>0.0</v>
      </c>
      <c r="I448" s="53">
        <v>0.0</v>
      </c>
      <c r="J448" s="53">
        <v>0.0</v>
      </c>
      <c r="K448" s="53">
        <v>0.0</v>
      </c>
      <c r="L448" s="94">
        <v>0.0</v>
      </c>
      <c r="M448" s="94">
        <v>0.0</v>
      </c>
      <c r="N448" s="94">
        <v>0.0</v>
      </c>
      <c r="O448" s="2" t="s">
        <v>9316</v>
      </c>
      <c r="P448" s="2">
        <v>3.0</v>
      </c>
      <c r="Q448" s="2" t="s">
        <v>9318</v>
      </c>
    </row>
    <row r="449">
      <c r="A449" s="54">
        <v>45964.0</v>
      </c>
      <c r="B449" s="2" t="s">
        <v>932</v>
      </c>
      <c r="C449" s="2" t="s">
        <v>180</v>
      </c>
      <c r="D449" s="2">
        <v>0.0</v>
      </c>
      <c r="E449" s="53">
        <v>0.030500384682009447</v>
      </c>
      <c r="F449" s="53">
        <v>0.04163130570437655</v>
      </c>
      <c r="G449" s="53">
        <v>0.044073051232814534</v>
      </c>
      <c r="H449" s="53">
        <v>0.04489123097610035</v>
      </c>
      <c r="I449" s="53">
        <v>0.04540446035531124</v>
      </c>
      <c r="J449" s="53">
        <v>0.03283405724520289</v>
      </c>
      <c r="K449" s="53">
        <v>0.038453554239008716</v>
      </c>
      <c r="L449" s="94">
        <v>0.0019424338449702946</v>
      </c>
      <c r="M449" s="94">
        <v>0.0010780753151812606</v>
      </c>
      <c r="N449" s="94">
        <v>0.0014786758336123853</v>
      </c>
      <c r="O449" s="2" t="s">
        <v>9316</v>
      </c>
      <c r="P449" s="2">
        <v>4.0</v>
      </c>
      <c r="Q449" s="2" t="s">
        <v>9318</v>
      </c>
    </row>
    <row r="450">
      <c r="A450" s="54">
        <v>45964.0</v>
      </c>
      <c r="B450" s="2" t="s">
        <v>515</v>
      </c>
      <c r="C450" s="2" t="s">
        <v>180</v>
      </c>
      <c r="D450" s="2">
        <v>0.0</v>
      </c>
      <c r="E450" s="53">
        <v>0.0</v>
      </c>
      <c r="F450" s="53">
        <v>0.0</v>
      </c>
      <c r="G450" s="53">
        <v>0.0</v>
      </c>
      <c r="H450" s="53">
        <v>0.0</v>
      </c>
      <c r="I450" s="53">
        <v>0.0</v>
      </c>
      <c r="J450" s="53">
        <v>0.010924080091117344</v>
      </c>
      <c r="K450" s="53">
        <v>0.005462040045558672</v>
      </c>
      <c r="L450" s="94">
        <v>0.0</v>
      </c>
      <c r="M450" s="94">
        <v>1.1933552583714631E-4</v>
      </c>
      <c r="N450" s="94">
        <v>2.9833881459286577E-5</v>
      </c>
      <c r="O450" s="2" t="s">
        <v>9316</v>
      </c>
      <c r="P450" s="2">
        <v>5.0</v>
      </c>
      <c r="Q450" s="2" t="s">
        <v>9318</v>
      </c>
    </row>
    <row r="451">
      <c r="A451" s="54">
        <v>45964.0</v>
      </c>
      <c r="B451" s="2" t="s">
        <v>229</v>
      </c>
      <c r="C451" s="2" t="s">
        <v>180</v>
      </c>
      <c r="D451" s="2">
        <v>0.0</v>
      </c>
      <c r="E451" s="53">
        <v>0.15270778435768032</v>
      </c>
      <c r="F451" s="53">
        <v>0.13578453497135726</v>
      </c>
      <c r="G451" s="53">
        <v>0.1338891614411855</v>
      </c>
      <c r="H451" s="53">
        <v>0.133754586514236</v>
      </c>
      <c r="I451" s="53">
        <v>0.1341470575533308</v>
      </c>
      <c r="J451" s="53">
        <v>0.053398558073614336</v>
      </c>
      <c r="K451" s="53">
        <v>0.09364385975739992</v>
      </c>
      <c r="L451" s="94">
        <v>0.017926307551423836</v>
      </c>
      <c r="M451" s="94">
        <v>0.0028514060043411628</v>
      </c>
      <c r="N451" s="94">
        <v>0.008769172470263584</v>
      </c>
      <c r="O451" s="2" t="s">
        <v>9316</v>
      </c>
      <c r="P451" s="2">
        <v>6.0</v>
      </c>
      <c r="Q451" s="2" t="s">
        <v>9317</v>
      </c>
    </row>
    <row r="452">
      <c r="A452" s="54">
        <v>45964.0</v>
      </c>
      <c r="B452" s="2" t="s">
        <v>178</v>
      </c>
      <c r="C452" s="2" t="s">
        <v>180</v>
      </c>
      <c r="D452" s="2">
        <v>0.0</v>
      </c>
      <c r="E452" s="53">
        <v>0.005148274101682567</v>
      </c>
      <c r="F452" s="53">
        <v>0.017104020340423187</v>
      </c>
      <c r="G452" s="53">
        <v>0.02435708059294288</v>
      </c>
      <c r="H452" s="53">
        <v>0.028774023939974178</v>
      </c>
      <c r="I452" s="53">
        <v>0.03375394790229564</v>
      </c>
      <c r="J452" s="53">
        <v>0.014607835543726463</v>
      </c>
      <c r="K452" s="53">
        <v>0.019482458068334672</v>
      </c>
      <c r="L452" s="94">
        <v>5.932673750111146E-4</v>
      </c>
      <c r="M452" s="94">
        <v>2.133888592725582E-4</v>
      </c>
      <c r="N452" s="94">
        <v>3.7956617238441877E-4</v>
      </c>
      <c r="O452" s="2" t="s">
        <v>9316</v>
      </c>
      <c r="P452" s="2">
        <v>7.0</v>
      </c>
      <c r="Q452" s="2" t="s">
        <v>9318</v>
      </c>
    </row>
    <row r="453">
      <c r="A453" s="54">
        <v>45964.0</v>
      </c>
      <c r="B453" s="2" t="s">
        <v>1876</v>
      </c>
      <c r="C453" s="2" t="s">
        <v>180</v>
      </c>
      <c r="D453" s="2">
        <v>0.0</v>
      </c>
      <c r="E453" s="53">
        <v>0.0</v>
      </c>
      <c r="F453" s="53">
        <v>0.0</v>
      </c>
      <c r="G453" s="53">
        <v>0.0</v>
      </c>
      <c r="H453" s="53">
        <v>0.0</v>
      </c>
      <c r="I453" s="53">
        <v>0.0</v>
      </c>
      <c r="J453" s="53">
        <v>0.0</v>
      </c>
      <c r="K453" s="53">
        <v>0.0</v>
      </c>
      <c r="L453" s="94">
        <v>0.0</v>
      </c>
      <c r="M453" s="94">
        <v>0.0</v>
      </c>
      <c r="N453" s="94">
        <v>0.0</v>
      </c>
      <c r="O453" s="2" t="s">
        <v>9316</v>
      </c>
      <c r="P453" s="2">
        <v>8.0</v>
      </c>
      <c r="Q453" s="2" t="s">
        <v>9318</v>
      </c>
    </row>
    <row r="454">
      <c r="A454" s="54">
        <v>45964.0</v>
      </c>
      <c r="B454" s="2" t="s">
        <v>687</v>
      </c>
      <c r="C454" s="2" t="s">
        <v>180</v>
      </c>
      <c r="D454" s="2">
        <v>0.0</v>
      </c>
      <c r="E454" s="53">
        <v>0.0</v>
      </c>
      <c r="F454" s="53">
        <v>0.0</v>
      </c>
      <c r="G454" s="53">
        <v>0.0</v>
      </c>
      <c r="H454" s="53">
        <v>0.0</v>
      </c>
      <c r="I454" s="53">
        <v>0.0</v>
      </c>
      <c r="J454" s="53">
        <v>0.003382423351687305</v>
      </c>
      <c r="K454" s="53">
        <v>0.0016912116758436525</v>
      </c>
      <c r="L454" s="94">
        <v>0.0</v>
      </c>
      <c r="M454" s="94">
        <v>1.1440787730039583E-5</v>
      </c>
      <c r="N454" s="94">
        <v>2.8601969325098957E-6</v>
      </c>
      <c r="O454" s="2" t="s">
        <v>9316</v>
      </c>
      <c r="P454" s="2">
        <v>9.0</v>
      </c>
      <c r="Q454" s="2" t="s">
        <v>9318</v>
      </c>
    </row>
    <row r="455">
      <c r="A455" s="54">
        <v>45964.0</v>
      </c>
      <c r="B455" s="2" t="s">
        <v>301</v>
      </c>
      <c r="C455" s="2" t="s">
        <v>180</v>
      </c>
      <c r="D455" s="2">
        <v>0.0</v>
      </c>
      <c r="E455" s="53">
        <v>0.0</v>
      </c>
      <c r="F455" s="53">
        <v>0.0</v>
      </c>
      <c r="G455" s="53">
        <v>0.0</v>
      </c>
      <c r="H455" s="53">
        <v>0.0</v>
      </c>
      <c r="I455" s="53">
        <v>0.0</v>
      </c>
      <c r="J455" s="53">
        <v>0.012</v>
      </c>
      <c r="K455" s="53">
        <v>0.006</v>
      </c>
      <c r="L455" s="94">
        <v>0.0</v>
      </c>
      <c r="M455" s="94">
        <v>1.0E-4</v>
      </c>
      <c r="N455" s="94">
        <v>0.0</v>
      </c>
      <c r="O455" s="2" t="s">
        <v>9316</v>
      </c>
      <c r="P455" s="2">
        <v>10.0</v>
      </c>
      <c r="Q455" s="2" t="s">
        <v>9317</v>
      </c>
    </row>
    <row r="456">
      <c r="A456" s="54">
        <v>45964.0</v>
      </c>
      <c r="B456" s="2" t="s">
        <v>450</v>
      </c>
      <c r="C456" s="2" t="s">
        <v>180</v>
      </c>
      <c r="D456" s="2">
        <v>0.0</v>
      </c>
      <c r="E456" s="53">
        <v>0.0</v>
      </c>
      <c r="F456" s="53">
        <v>0.0</v>
      </c>
      <c r="G456" s="53">
        <v>0.0</v>
      </c>
      <c r="H456" s="53">
        <v>0.0</v>
      </c>
      <c r="I456" s="53">
        <v>0.0</v>
      </c>
      <c r="J456" s="53">
        <v>0.019168248705309733</v>
      </c>
      <c r="K456" s="53">
        <v>0.009584124352654867</v>
      </c>
      <c r="L456" s="94">
        <v>0.0</v>
      </c>
      <c r="M456" s="94">
        <v>3.6742175842860826E-4</v>
      </c>
      <c r="N456" s="94">
        <v>9.185543960715207E-5</v>
      </c>
      <c r="O456" s="2" t="s">
        <v>9316</v>
      </c>
      <c r="P456" s="2">
        <v>11.0</v>
      </c>
      <c r="Q456" s="2" t="s">
        <v>9318</v>
      </c>
    </row>
    <row r="457">
      <c r="A457" s="54">
        <v>45964.0</v>
      </c>
      <c r="B457" s="2" t="s">
        <v>1189</v>
      </c>
      <c r="C457" s="2" t="s">
        <v>180</v>
      </c>
      <c r="D457" s="2">
        <v>0.0</v>
      </c>
      <c r="E457" s="53">
        <v>0.0</v>
      </c>
      <c r="F457" s="53">
        <v>0.0</v>
      </c>
      <c r="G457" s="53">
        <v>0.0</v>
      </c>
      <c r="H457" s="53">
        <v>0.0</v>
      </c>
      <c r="I457" s="53">
        <v>0.0</v>
      </c>
      <c r="J457" s="53">
        <v>0.008306994089403484</v>
      </c>
      <c r="K457" s="53">
        <v>0.004153497044701742</v>
      </c>
      <c r="L457" s="94">
        <v>0.0</v>
      </c>
      <c r="M457" s="94">
        <v>6.900615080138442E-5</v>
      </c>
      <c r="N457" s="94">
        <v>1.7251537700346106E-5</v>
      </c>
      <c r="O457" s="2" t="s">
        <v>9319</v>
      </c>
      <c r="P457" s="2">
        <v>99.0</v>
      </c>
      <c r="Q457" s="2" t="s">
        <v>9320</v>
      </c>
    </row>
    <row r="458">
      <c r="A458" s="54">
        <v>45965.0</v>
      </c>
      <c r="B458" s="2" t="s">
        <v>194</v>
      </c>
      <c r="C458" s="2" t="s">
        <v>208</v>
      </c>
      <c r="D458" s="2">
        <v>0.0</v>
      </c>
      <c r="E458" s="53">
        <v>0.013</v>
      </c>
      <c r="F458" s="53">
        <v>0.039</v>
      </c>
      <c r="G458" s="53">
        <v>0.053</v>
      </c>
      <c r="H458" s="53">
        <v>0.061</v>
      </c>
      <c r="I458" s="53">
        <v>0.07</v>
      </c>
      <c r="J458" s="53">
        <v>0.081</v>
      </c>
      <c r="K458" s="53">
        <v>0.067</v>
      </c>
      <c r="L458" s="94">
        <v>0.0028</v>
      </c>
      <c r="M458" s="94">
        <v>0.0066</v>
      </c>
      <c r="N458" s="94">
        <v>0.0045</v>
      </c>
      <c r="O458" s="2" t="s">
        <v>9316</v>
      </c>
      <c r="P458" s="2">
        <v>1.0</v>
      </c>
      <c r="Q458" s="2" t="s">
        <v>9317</v>
      </c>
    </row>
    <row r="459">
      <c r="A459" s="54">
        <v>45965.0</v>
      </c>
      <c r="B459" s="2" t="s">
        <v>145</v>
      </c>
      <c r="C459" s="2" t="s">
        <v>208</v>
      </c>
      <c r="D459" s="2">
        <v>0.0</v>
      </c>
      <c r="E459" s="53">
        <v>0.008</v>
      </c>
      <c r="F459" s="53">
        <v>0.022</v>
      </c>
      <c r="G459" s="53">
        <v>0.029</v>
      </c>
      <c r="H459" s="53">
        <v>0.032</v>
      </c>
      <c r="I459" s="53">
        <v>0.037</v>
      </c>
      <c r="J459" s="53">
        <v>0.041</v>
      </c>
      <c r="K459" s="53">
        <v>0.035</v>
      </c>
      <c r="L459" s="94">
        <v>8.0E-4</v>
      </c>
      <c r="M459" s="94">
        <v>0.0017</v>
      </c>
      <c r="N459" s="94">
        <v>0.0012</v>
      </c>
      <c r="O459" s="2" t="s">
        <v>9316</v>
      </c>
      <c r="P459" s="2">
        <v>2.0</v>
      </c>
      <c r="Q459" s="2" t="s">
        <v>9317</v>
      </c>
    </row>
    <row r="460">
      <c r="A460" s="54">
        <v>45965.0</v>
      </c>
      <c r="B460" s="2" t="s">
        <v>1801</v>
      </c>
      <c r="C460" s="2" t="s">
        <v>208</v>
      </c>
      <c r="D460" s="2">
        <v>0.0</v>
      </c>
      <c r="E460" s="53">
        <v>0.0</v>
      </c>
      <c r="F460" s="53">
        <v>0.0</v>
      </c>
      <c r="G460" s="53">
        <v>0.0</v>
      </c>
      <c r="H460" s="53">
        <v>0.0</v>
      </c>
      <c r="I460" s="53">
        <v>0.0</v>
      </c>
      <c r="J460" s="53">
        <v>0.0</v>
      </c>
      <c r="K460" s="53">
        <v>0.0</v>
      </c>
      <c r="L460" s="94">
        <v>0.0</v>
      </c>
      <c r="M460" s="94">
        <v>0.0</v>
      </c>
      <c r="N460" s="94">
        <v>0.0</v>
      </c>
      <c r="O460" s="2" t="s">
        <v>9316</v>
      </c>
      <c r="P460" s="2">
        <v>3.0</v>
      </c>
      <c r="Q460" s="2" t="s">
        <v>9318</v>
      </c>
    </row>
    <row r="461">
      <c r="A461" s="54">
        <v>45965.0</v>
      </c>
      <c r="B461" s="2" t="s">
        <v>932</v>
      </c>
      <c r="C461" s="2" t="s">
        <v>208</v>
      </c>
      <c r="D461" s="2">
        <v>0.0</v>
      </c>
      <c r="E461" s="53">
        <v>0.0</v>
      </c>
      <c r="F461" s="53">
        <v>0.0</v>
      </c>
      <c r="G461" s="53">
        <v>0.0</v>
      </c>
      <c r="H461" s="53">
        <v>0.0</v>
      </c>
      <c r="I461" s="53">
        <v>0.0</v>
      </c>
      <c r="J461" s="53">
        <v>0.03247380425067779</v>
      </c>
      <c r="K461" s="53">
        <v>0.016236902125338896</v>
      </c>
      <c r="L461" s="94">
        <v>0.0</v>
      </c>
      <c r="M461" s="94">
        <v>0.0010545479625113392</v>
      </c>
      <c r="N461" s="94">
        <v>2.636369906278348E-4</v>
      </c>
      <c r="O461" s="2" t="s">
        <v>9316</v>
      </c>
      <c r="P461" s="2">
        <v>4.0</v>
      </c>
      <c r="Q461" s="2" t="s">
        <v>9318</v>
      </c>
    </row>
    <row r="462">
      <c r="A462" s="54">
        <v>45965.0</v>
      </c>
      <c r="B462" s="2" t="s">
        <v>515</v>
      </c>
      <c r="C462" s="2" t="s">
        <v>208</v>
      </c>
      <c r="D462" s="2">
        <v>0.0</v>
      </c>
      <c r="E462" s="53">
        <v>0.0</v>
      </c>
      <c r="F462" s="53">
        <v>0.0</v>
      </c>
      <c r="G462" s="53">
        <v>0.0</v>
      </c>
      <c r="H462" s="53">
        <v>0.0</v>
      </c>
      <c r="I462" s="53">
        <v>0.0</v>
      </c>
      <c r="J462" s="53">
        <v>0.010804221843448848</v>
      </c>
      <c r="K462" s="53">
        <v>0.005402110921724424</v>
      </c>
      <c r="L462" s="94">
        <v>0.0</v>
      </c>
      <c r="M462" s="94">
        <v>1.1673120964245723E-4</v>
      </c>
      <c r="N462" s="94">
        <v>2.918280241061431E-5</v>
      </c>
      <c r="O462" s="2" t="s">
        <v>9316</v>
      </c>
      <c r="P462" s="2">
        <v>5.0</v>
      </c>
      <c r="Q462" s="2" t="s">
        <v>9318</v>
      </c>
    </row>
    <row r="463">
      <c r="A463" s="54">
        <v>45965.0</v>
      </c>
      <c r="B463" s="2" t="s">
        <v>229</v>
      </c>
      <c r="C463" s="2" t="s">
        <v>208</v>
      </c>
      <c r="D463" s="2">
        <v>0.0</v>
      </c>
      <c r="E463" s="53">
        <v>0.14299234021135432</v>
      </c>
      <c r="F463" s="53">
        <v>0.18900784420351993</v>
      </c>
      <c r="G463" s="53">
        <v>0.20364209734169386</v>
      </c>
      <c r="H463" s="53">
        <v>0.21040349740967107</v>
      </c>
      <c r="I463" s="53">
        <v>0.21665780521953582</v>
      </c>
      <c r="J463" s="53">
        <v>0.052812672804983606</v>
      </c>
      <c r="K463" s="53">
        <v>0.12822738507333872</v>
      </c>
      <c r="L463" s="94">
        <v>0.04147010380972392</v>
      </c>
      <c r="M463" s="94">
        <v>0.0027891784088062547</v>
      </c>
      <c r="N463" s="94">
        <v>0.01644226228274629</v>
      </c>
      <c r="O463" s="2" t="s">
        <v>9316</v>
      </c>
      <c r="P463" s="2">
        <v>6.0</v>
      </c>
      <c r="Q463" s="2" t="s">
        <v>9317</v>
      </c>
    </row>
    <row r="464">
      <c r="A464" s="54">
        <v>45965.0</v>
      </c>
      <c r="B464" s="2" t="s">
        <v>178</v>
      </c>
      <c r="C464" s="2" t="s">
        <v>208</v>
      </c>
      <c r="D464" s="2">
        <v>0.0</v>
      </c>
      <c r="E464" s="53">
        <v>0.0</v>
      </c>
      <c r="F464" s="53">
        <v>0.0</v>
      </c>
      <c r="G464" s="53">
        <v>0.0</v>
      </c>
      <c r="H464" s="53">
        <v>0.0</v>
      </c>
      <c r="I464" s="53">
        <v>0.0</v>
      </c>
      <c r="J464" s="53">
        <v>0.014447559387208325</v>
      </c>
      <c r="K464" s="53">
        <v>0.0072237796936041624</v>
      </c>
      <c r="L464" s="94">
        <v>0.0</v>
      </c>
      <c r="M464" s="94">
        <v>2.0873197224691137E-4</v>
      </c>
      <c r="N464" s="94">
        <v>5.2182993061727844E-5</v>
      </c>
      <c r="O464" s="2" t="s">
        <v>9316</v>
      </c>
      <c r="P464" s="2">
        <v>7.0</v>
      </c>
      <c r="Q464" s="2" t="s">
        <v>9318</v>
      </c>
    </row>
    <row r="465">
      <c r="A465" s="54">
        <v>45965.0</v>
      </c>
      <c r="B465" s="2" t="s">
        <v>1876</v>
      </c>
      <c r="C465" s="2" t="s">
        <v>208</v>
      </c>
      <c r="D465" s="2">
        <v>0.0</v>
      </c>
      <c r="E465" s="53">
        <v>0.0</v>
      </c>
      <c r="F465" s="53">
        <v>0.0</v>
      </c>
      <c r="G465" s="53">
        <v>0.0</v>
      </c>
      <c r="H465" s="53">
        <v>0.0</v>
      </c>
      <c r="I465" s="53">
        <v>0.0</v>
      </c>
      <c r="J465" s="53">
        <v>0.0</v>
      </c>
      <c r="K465" s="53">
        <v>0.0</v>
      </c>
      <c r="L465" s="94">
        <v>0.0</v>
      </c>
      <c r="M465" s="94">
        <v>0.0</v>
      </c>
      <c r="N465" s="94">
        <v>0.0</v>
      </c>
      <c r="O465" s="2" t="s">
        <v>9316</v>
      </c>
      <c r="P465" s="2">
        <v>8.0</v>
      </c>
      <c r="Q465" s="2" t="s">
        <v>9318</v>
      </c>
    </row>
    <row r="466">
      <c r="A466" s="54">
        <v>45965.0</v>
      </c>
      <c r="B466" s="2" t="s">
        <v>687</v>
      </c>
      <c r="C466" s="2" t="s">
        <v>208</v>
      </c>
      <c r="D466" s="2">
        <v>0.0</v>
      </c>
      <c r="E466" s="53">
        <v>0.0</v>
      </c>
      <c r="F466" s="53">
        <v>0.0</v>
      </c>
      <c r="G466" s="53">
        <v>0.0</v>
      </c>
      <c r="H466" s="53">
        <v>0.0</v>
      </c>
      <c r="I466" s="53">
        <v>0.0</v>
      </c>
      <c r="J466" s="53">
        <v>0.0033564732179716854</v>
      </c>
      <c r="K466" s="53">
        <v>0.0016782366089858427</v>
      </c>
      <c r="L466" s="94">
        <v>0.0</v>
      </c>
      <c r="M466" s="94">
        <v>1.1265912462961202E-5</v>
      </c>
      <c r="N466" s="94">
        <v>2.8164781157403004E-6</v>
      </c>
      <c r="O466" s="2" t="s">
        <v>9316</v>
      </c>
      <c r="P466" s="2">
        <v>9.0</v>
      </c>
      <c r="Q466" s="2" t="s">
        <v>9318</v>
      </c>
    </row>
    <row r="467">
      <c r="A467" s="54">
        <v>45965.0</v>
      </c>
      <c r="B467" s="2" t="s">
        <v>301</v>
      </c>
      <c r="C467" s="2" t="s">
        <v>208</v>
      </c>
      <c r="D467" s="2">
        <v>0.0</v>
      </c>
      <c r="E467" s="53">
        <v>0.0</v>
      </c>
      <c r="F467" s="53">
        <v>0.0</v>
      </c>
      <c r="G467" s="53">
        <v>0.0</v>
      </c>
      <c r="H467" s="53">
        <v>0.0</v>
      </c>
      <c r="I467" s="53">
        <v>0.0</v>
      </c>
      <c r="J467" s="53">
        <v>0.012</v>
      </c>
      <c r="K467" s="53">
        <v>0.006</v>
      </c>
      <c r="L467" s="94">
        <v>0.0</v>
      </c>
      <c r="M467" s="94">
        <v>1.0E-4</v>
      </c>
      <c r="N467" s="94">
        <v>0.0</v>
      </c>
      <c r="O467" s="2" t="s">
        <v>9316</v>
      </c>
      <c r="P467" s="2">
        <v>10.0</v>
      </c>
      <c r="Q467" s="2" t="s">
        <v>9317</v>
      </c>
    </row>
    <row r="468">
      <c r="A468" s="54">
        <v>45965.0</v>
      </c>
      <c r="B468" s="2" t="s">
        <v>450</v>
      </c>
      <c r="C468" s="2" t="s">
        <v>208</v>
      </c>
      <c r="D468" s="2">
        <v>0.0</v>
      </c>
      <c r="E468" s="53">
        <v>0.0</v>
      </c>
      <c r="F468" s="53">
        <v>0.0</v>
      </c>
      <c r="G468" s="53">
        <v>0.0</v>
      </c>
      <c r="H468" s="53">
        <v>0.0</v>
      </c>
      <c r="I468" s="53">
        <v>0.0</v>
      </c>
      <c r="J468" s="53">
        <v>0.018957936012476178</v>
      </c>
      <c r="K468" s="53">
        <v>0.009478968006238089</v>
      </c>
      <c r="L468" s="94">
        <v>0.0</v>
      </c>
      <c r="M468" s="94">
        <v>3.594033378531412E-4</v>
      </c>
      <c r="N468" s="94">
        <v>8.98508344632853E-5</v>
      </c>
      <c r="O468" s="2" t="s">
        <v>9316</v>
      </c>
      <c r="P468" s="2">
        <v>11.0</v>
      </c>
      <c r="Q468" s="2" t="s">
        <v>9318</v>
      </c>
    </row>
    <row r="469">
      <c r="A469" s="54">
        <v>45965.0</v>
      </c>
      <c r="B469" s="2" t="s">
        <v>1189</v>
      </c>
      <c r="C469" s="2" t="s">
        <v>208</v>
      </c>
      <c r="D469" s="2">
        <v>0.0</v>
      </c>
      <c r="E469" s="53">
        <v>0.0</v>
      </c>
      <c r="F469" s="53">
        <v>0.0</v>
      </c>
      <c r="G469" s="53">
        <v>0.0</v>
      </c>
      <c r="H469" s="53">
        <v>0.0</v>
      </c>
      <c r="I469" s="53">
        <v>0.0</v>
      </c>
      <c r="J469" s="53">
        <v>0.008215850327490015</v>
      </c>
      <c r="K469" s="53">
        <v>0.004107925163745007</v>
      </c>
      <c r="L469" s="94">
        <v>0.0</v>
      </c>
      <c r="M469" s="94">
        <v>6.750019660371778E-5</v>
      </c>
      <c r="N469" s="94">
        <v>1.6875049150929444E-5</v>
      </c>
      <c r="O469" s="2" t="s">
        <v>9319</v>
      </c>
      <c r="P469" s="2">
        <v>99.0</v>
      </c>
      <c r="Q469" s="2" t="s">
        <v>9320</v>
      </c>
    </row>
    <row r="470">
      <c r="A470" s="54">
        <v>45966.0</v>
      </c>
      <c r="B470" s="2" t="s">
        <v>194</v>
      </c>
      <c r="C470" s="2" t="s">
        <v>303</v>
      </c>
      <c r="D470" s="2">
        <v>0.0</v>
      </c>
      <c r="E470" s="53">
        <v>0.131</v>
      </c>
      <c r="F470" s="53">
        <v>0.086</v>
      </c>
      <c r="G470" s="53">
        <v>0.072</v>
      </c>
      <c r="H470" s="53">
        <v>0.065</v>
      </c>
      <c r="I470" s="53">
        <v>0.058</v>
      </c>
      <c r="J470" s="53">
        <v>0.08</v>
      </c>
      <c r="K470" s="53">
        <v>0.076</v>
      </c>
      <c r="L470" s="94">
        <v>0.0052</v>
      </c>
      <c r="M470" s="94">
        <v>0.0064</v>
      </c>
      <c r="N470" s="94">
        <v>0.0058</v>
      </c>
      <c r="O470" s="2" t="s">
        <v>9316</v>
      </c>
      <c r="P470" s="2">
        <v>1.0</v>
      </c>
      <c r="Q470" s="2" t="s">
        <v>9317</v>
      </c>
    </row>
    <row r="471">
      <c r="A471" s="54">
        <v>45966.0</v>
      </c>
      <c r="B471" s="2" t="s">
        <v>145</v>
      </c>
      <c r="C471" s="2" t="s">
        <v>303</v>
      </c>
      <c r="D471" s="2">
        <v>0.0</v>
      </c>
      <c r="E471" s="53">
        <v>0.0</v>
      </c>
      <c r="F471" s="53">
        <v>0.0</v>
      </c>
      <c r="G471" s="53">
        <v>0.0</v>
      </c>
      <c r="H471" s="53">
        <v>0.0</v>
      </c>
      <c r="I471" s="53">
        <v>0.0</v>
      </c>
      <c r="J471" s="53">
        <v>0.041</v>
      </c>
      <c r="K471" s="53">
        <v>0.02</v>
      </c>
      <c r="L471" s="94">
        <v>0.0</v>
      </c>
      <c r="M471" s="94">
        <v>0.0017</v>
      </c>
      <c r="N471" s="94">
        <v>4.0E-4</v>
      </c>
      <c r="O471" s="2" t="s">
        <v>9316</v>
      </c>
      <c r="P471" s="2">
        <v>2.0</v>
      </c>
      <c r="Q471" s="2" t="s">
        <v>9317</v>
      </c>
    </row>
    <row r="472">
      <c r="A472" s="54">
        <v>45966.0</v>
      </c>
      <c r="B472" s="2" t="s">
        <v>1801</v>
      </c>
      <c r="C472" s="2" t="s">
        <v>303</v>
      </c>
      <c r="D472" s="2">
        <v>0.0</v>
      </c>
      <c r="E472" s="53">
        <v>0.0</v>
      </c>
      <c r="F472" s="53">
        <v>0.0</v>
      </c>
      <c r="G472" s="53">
        <v>0.0</v>
      </c>
      <c r="H472" s="53">
        <v>0.0</v>
      </c>
      <c r="I472" s="53">
        <v>0.0</v>
      </c>
      <c r="J472" s="53">
        <v>0.0</v>
      </c>
      <c r="K472" s="53">
        <v>0.0</v>
      </c>
      <c r="L472" s="94">
        <v>0.0</v>
      </c>
      <c r="M472" s="94">
        <v>0.0</v>
      </c>
      <c r="N472" s="94">
        <v>0.0</v>
      </c>
      <c r="O472" s="2" t="s">
        <v>9316</v>
      </c>
      <c r="P472" s="2">
        <v>3.0</v>
      </c>
      <c r="Q472" s="2" t="s">
        <v>9318</v>
      </c>
    </row>
    <row r="473">
      <c r="A473" s="54">
        <v>45966.0</v>
      </c>
      <c r="B473" s="2" t="s">
        <v>932</v>
      </c>
      <c r="C473" s="2" t="s">
        <v>303</v>
      </c>
      <c r="D473" s="2">
        <v>0.0</v>
      </c>
      <c r="E473" s="53">
        <v>0.0</v>
      </c>
      <c r="F473" s="53">
        <v>0.0</v>
      </c>
      <c r="G473" s="53">
        <v>0.0</v>
      </c>
      <c r="H473" s="53">
        <v>0.0</v>
      </c>
      <c r="I473" s="53">
        <v>0.0</v>
      </c>
      <c r="J473" s="53">
        <v>0.0321186758070786</v>
      </c>
      <c r="K473" s="53">
        <v>0.0160593379035393</v>
      </c>
      <c r="L473" s="94">
        <v>0.0</v>
      </c>
      <c r="M473" s="94">
        <v>0.001031609335600216</v>
      </c>
      <c r="N473" s="94">
        <v>2.57902333900054E-4</v>
      </c>
      <c r="O473" s="2" t="s">
        <v>9316</v>
      </c>
      <c r="P473" s="2">
        <v>4.0</v>
      </c>
      <c r="Q473" s="2" t="s">
        <v>9318</v>
      </c>
    </row>
    <row r="474">
      <c r="A474" s="54">
        <v>45966.0</v>
      </c>
      <c r="B474" s="2" t="s">
        <v>515</v>
      </c>
      <c r="C474" s="2" t="s">
        <v>303</v>
      </c>
      <c r="D474" s="2">
        <v>0.0</v>
      </c>
      <c r="E474" s="53">
        <v>0.0</v>
      </c>
      <c r="F474" s="53">
        <v>0.0</v>
      </c>
      <c r="G474" s="53">
        <v>0.0</v>
      </c>
      <c r="H474" s="53">
        <v>0.0</v>
      </c>
      <c r="I474" s="53">
        <v>0.0</v>
      </c>
      <c r="J474" s="53">
        <v>0.010686068563409777</v>
      </c>
      <c r="K474" s="53">
        <v>0.0053430342817048886</v>
      </c>
      <c r="L474" s="94">
        <v>0.0</v>
      </c>
      <c r="M474" s="94">
        <v>1.1419206134189469E-4</v>
      </c>
      <c r="N474" s="94">
        <v>2.8548015335473673E-5</v>
      </c>
      <c r="O474" s="2" t="s">
        <v>9316</v>
      </c>
      <c r="P474" s="2">
        <v>5.0</v>
      </c>
      <c r="Q474" s="2" t="s">
        <v>9318</v>
      </c>
    </row>
    <row r="475">
      <c r="A475" s="54">
        <v>45966.0</v>
      </c>
      <c r="B475" s="2" t="s">
        <v>229</v>
      </c>
      <c r="C475" s="2" t="s">
        <v>303</v>
      </c>
      <c r="D475" s="2">
        <v>0.0</v>
      </c>
      <c r="E475" s="53">
        <v>0.030500384682009447</v>
      </c>
      <c r="F475" s="53">
        <v>0.04163130570437655</v>
      </c>
      <c r="G475" s="53">
        <v>0.044073051232814534</v>
      </c>
      <c r="H475" s="53">
        <v>0.04489123097610035</v>
      </c>
      <c r="I475" s="53">
        <v>0.04540446035531124</v>
      </c>
      <c r="J475" s="53">
        <v>0.052235121676364134</v>
      </c>
      <c r="K475" s="53">
        <v>0.04815408645458934</v>
      </c>
      <c r="L475" s="94">
        <v>0.0019424338449702946</v>
      </c>
      <c r="M475" s="94">
        <v>0.002728507936544566</v>
      </c>
      <c r="N475" s="94">
        <v>0.002318816042276064</v>
      </c>
      <c r="O475" s="2" t="s">
        <v>9316</v>
      </c>
      <c r="P475" s="2">
        <v>6.0</v>
      </c>
      <c r="Q475" s="2" t="s">
        <v>9317</v>
      </c>
    </row>
    <row r="476">
      <c r="A476" s="54">
        <v>45966.0</v>
      </c>
      <c r="B476" s="2" t="s">
        <v>178</v>
      </c>
      <c r="C476" s="2" t="s">
        <v>303</v>
      </c>
      <c r="D476" s="2">
        <v>0.0</v>
      </c>
      <c r="E476" s="53">
        <v>0.0</v>
      </c>
      <c r="F476" s="53">
        <v>0.0</v>
      </c>
      <c r="G476" s="53">
        <v>0.0</v>
      </c>
      <c r="H476" s="53">
        <v>0.0</v>
      </c>
      <c r="I476" s="53">
        <v>0.0</v>
      </c>
      <c r="J476" s="53">
        <v>0.014289563137696566</v>
      </c>
      <c r="K476" s="53">
        <v>0.007144781568848283</v>
      </c>
      <c r="L476" s="94">
        <v>0.0</v>
      </c>
      <c r="M476" s="94">
        <v>2.0419161466621652E-4</v>
      </c>
      <c r="N476" s="94">
        <v>5.104790366655413E-5</v>
      </c>
      <c r="O476" s="2" t="s">
        <v>9316</v>
      </c>
      <c r="P476" s="2">
        <v>7.0</v>
      </c>
      <c r="Q476" s="2" t="s">
        <v>9318</v>
      </c>
    </row>
    <row r="477">
      <c r="A477" s="54">
        <v>45966.0</v>
      </c>
      <c r="B477" s="2" t="s">
        <v>1876</v>
      </c>
      <c r="C477" s="2" t="s">
        <v>303</v>
      </c>
      <c r="D477" s="2">
        <v>0.0</v>
      </c>
      <c r="E477" s="53">
        <v>0.0</v>
      </c>
      <c r="F477" s="53">
        <v>0.0</v>
      </c>
      <c r="G477" s="53">
        <v>0.0</v>
      </c>
      <c r="H477" s="53">
        <v>0.0</v>
      </c>
      <c r="I477" s="53">
        <v>0.0</v>
      </c>
      <c r="J477" s="53">
        <v>0.0</v>
      </c>
      <c r="K477" s="53">
        <v>0.0</v>
      </c>
      <c r="L477" s="94">
        <v>0.0</v>
      </c>
      <c r="M477" s="94">
        <v>0.0</v>
      </c>
      <c r="N477" s="94">
        <v>0.0</v>
      </c>
      <c r="O477" s="2" t="s">
        <v>9316</v>
      </c>
      <c r="P477" s="2">
        <v>8.0</v>
      </c>
      <c r="Q477" s="2" t="s">
        <v>9318</v>
      </c>
    </row>
    <row r="478">
      <c r="A478" s="54">
        <v>45966.0</v>
      </c>
      <c r="B478" s="2" t="s">
        <v>687</v>
      </c>
      <c r="C478" s="2" t="s">
        <v>303</v>
      </c>
      <c r="D478" s="2">
        <v>0.0</v>
      </c>
      <c r="E478" s="53">
        <v>0.0</v>
      </c>
      <c r="F478" s="53">
        <v>0.0</v>
      </c>
      <c r="G478" s="53">
        <v>0.0</v>
      </c>
      <c r="H478" s="53">
        <v>0.0</v>
      </c>
      <c r="I478" s="53">
        <v>0.0</v>
      </c>
      <c r="J478" s="53">
        <v>0.0033307221750764155</v>
      </c>
      <c r="K478" s="53">
        <v>0.0016653610875382078</v>
      </c>
      <c r="L478" s="94">
        <v>0.0</v>
      </c>
      <c r="M478" s="94">
        <v>1.1093710207545768E-5</v>
      </c>
      <c r="N478" s="94">
        <v>2.773427551886442E-6</v>
      </c>
      <c r="O478" s="2" t="s">
        <v>9316</v>
      </c>
      <c r="P478" s="2">
        <v>9.0</v>
      </c>
      <c r="Q478" s="2" t="s">
        <v>9318</v>
      </c>
    </row>
    <row r="479">
      <c r="A479" s="54">
        <v>45966.0</v>
      </c>
      <c r="B479" s="2" t="s">
        <v>301</v>
      </c>
      <c r="C479" s="2" t="s">
        <v>303</v>
      </c>
      <c r="D479" s="2">
        <v>0.0</v>
      </c>
      <c r="E479" s="53">
        <v>0.013999999999999999</v>
      </c>
      <c r="F479" s="53">
        <v>0.027999999999999997</v>
      </c>
      <c r="G479" s="53">
        <v>0.034</v>
      </c>
      <c r="H479" s="53">
        <v>0.037000000000000005</v>
      </c>
      <c r="I479" s="53">
        <v>0.04</v>
      </c>
      <c r="J479" s="53">
        <v>0.012</v>
      </c>
      <c r="K479" s="53">
        <v>0.023</v>
      </c>
      <c r="L479" s="94">
        <v>0.0011</v>
      </c>
      <c r="M479" s="94">
        <v>1.0E-4</v>
      </c>
      <c r="N479" s="94">
        <v>5.0E-4</v>
      </c>
      <c r="O479" s="2" t="s">
        <v>9316</v>
      </c>
      <c r="P479" s="2">
        <v>10.0</v>
      </c>
      <c r="Q479" s="2" t="s">
        <v>9317</v>
      </c>
    </row>
    <row r="480">
      <c r="A480" s="54">
        <v>45966.0</v>
      </c>
      <c r="B480" s="2" t="s">
        <v>450</v>
      </c>
      <c r="C480" s="2" t="s">
        <v>303</v>
      </c>
      <c r="D480" s="2">
        <v>0.0</v>
      </c>
      <c r="E480" s="53">
        <v>0.0</v>
      </c>
      <c r="F480" s="53">
        <v>0.0</v>
      </c>
      <c r="G480" s="53">
        <v>0.0</v>
      </c>
      <c r="H480" s="53">
        <v>0.0</v>
      </c>
      <c r="I480" s="53">
        <v>0.0</v>
      </c>
      <c r="J480" s="53">
        <v>0.018750614989722178</v>
      </c>
      <c r="K480" s="53">
        <v>0.009375307494861089</v>
      </c>
      <c r="L480" s="94">
        <v>0.0</v>
      </c>
      <c r="M480" s="94">
        <v>3.5158556249279406E-4</v>
      </c>
      <c r="N480" s="94">
        <v>8.789639062319851E-5</v>
      </c>
      <c r="O480" s="2" t="s">
        <v>9316</v>
      </c>
      <c r="P480" s="2">
        <v>11.0</v>
      </c>
      <c r="Q480" s="2" t="s">
        <v>9318</v>
      </c>
    </row>
    <row r="481">
      <c r="A481" s="54">
        <v>45966.0</v>
      </c>
      <c r="B481" s="2" t="s">
        <v>1189</v>
      </c>
      <c r="C481" s="2" t="s">
        <v>303</v>
      </c>
      <c r="D481" s="2">
        <v>0.0</v>
      </c>
      <c r="E481" s="53">
        <v>0.005148274101682567</v>
      </c>
      <c r="F481" s="53">
        <v>0.017104020340423187</v>
      </c>
      <c r="G481" s="53">
        <v>0.02435708059294288</v>
      </c>
      <c r="H481" s="53">
        <v>0.028774023939974178</v>
      </c>
      <c r="I481" s="53">
        <v>0.03375394790229564</v>
      </c>
      <c r="J481" s="53">
        <v>0.008126003073465735</v>
      </c>
      <c r="K481" s="53">
        <v>0.016241541833204306</v>
      </c>
      <c r="L481" s="94">
        <v>5.932673750111146E-4</v>
      </c>
      <c r="M481" s="94">
        <v>6.603192594997456E-5</v>
      </c>
      <c r="N481" s="94">
        <v>2.637876811197255E-4</v>
      </c>
      <c r="O481" s="2" t="s">
        <v>9319</v>
      </c>
      <c r="P481" s="2">
        <v>99.0</v>
      </c>
      <c r="Q481" s="2" t="s">
        <v>9320</v>
      </c>
    </row>
    <row r="482">
      <c r="A482" s="54">
        <v>45967.0</v>
      </c>
      <c r="B482" s="2" t="s">
        <v>194</v>
      </c>
      <c r="C482" s="2" t="s">
        <v>148</v>
      </c>
      <c r="D482" s="2">
        <v>0.0</v>
      </c>
      <c r="E482" s="53">
        <v>0.047</v>
      </c>
      <c r="F482" s="53">
        <v>0.071</v>
      </c>
      <c r="G482" s="53">
        <v>0.078</v>
      </c>
      <c r="H482" s="53">
        <v>0.082</v>
      </c>
      <c r="I482" s="53">
        <v>0.085</v>
      </c>
      <c r="J482" s="53">
        <v>0.079</v>
      </c>
      <c r="K482" s="53">
        <v>0.079</v>
      </c>
      <c r="L482" s="94">
        <v>0.0061</v>
      </c>
      <c r="M482" s="94">
        <v>0.0062</v>
      </c>
      <c r="N482" s="94">
        <v>0.0062</v>
      </c>
      <c r="O482" s="2" t="s">
        <v>9316</v>
      </c>
      <c r="P482" s="2">
        <v>1.0</v>
      </c>
      <c r="Q482" s="2" t="s">
        <v>9317</v>
      </c>
    </row>
    <row r="483">
      <c r="A483" s="54">
        <v>45967.0</v>
      </c>
      <c r="B483" s="2" t="s">
        <v>145</v>
      </c>
      <c r="C483" s="2" t="s">
        <v>148</v>
      </c>
      <c r="D483" s="2">
        <v>0.0</v>
      </c>
      <c r="E483" s="53">
        <v>0.0</v>
      </c>
      <c r="F483" s="53">
        <v>0.0</v>
      </c>
      <c r="G483" s="53">
        <v>0.0</v>
      </c>
      <c r="H483" s="53">
        <v>0.0</v>
      </c>
      <c r="I483" s="53">
        <v>0.0</v>
      </c>
      <c r="J483" s="53">
        <v>0.04</v>
      </c>
      <c r="K483" s="53">
        <v>0.02</v>
      </c>
      <c r="L483" s="94">
        <v>0.0</v>
      </c>
      <c r="M483" s="94">
        <v>0.0016</v>
      </c>
      <c r="N483" s="94">
        <v>4.0E-4</v>
      </c>
      <c r="O483" s="2" t="s">
        <v>9316</v>
      </c>
      <c r="P483" s="2">
        <v>2.0</v>
      </c>
      <c r="Q483" s="2" t="s">
        <v>9317</v>
      </c>
    </row>
    <row r="484">
      <c r="A484" s="54">
        <v>45967.0</v>
      </c>
      <c r="B484" s="2" t="s">
        <v>1801</v>
      </c>
      <c r="C484" s="2" t="s">
        <v>148</v>
      </c>
      <c r="D484" s="2">
        <v>0.0</v>
      </c>
      <c r="E484" s="53">
        <v>0.0</v>
      </c>
      <c r="F484" s="53">
        <v>0.0</v>
      </c>
      <c r="G484" s="53">
        <v>0.0</v>
      </c>
      <c r="H484" s="53">
        <v>0.0</v>
      </c>
      <c r="I484" s="53">
        <v>0.0</v>
      </c>
      <c r="J484" s="53">
        <v>0.0</v>
      </c>
      <c r="K484" s="53">
        <v>0.0</v>
      </c>
      <c r="L484" s="94">
        <v>0.0</v>
      </c>
      <c r="M484" s="94">
        <v>0.0</v>
      </c>
      <c r="N484" s="94">
        <v>0.0</v>
      </c>
      <c r="O484" s="2" t="s">
        <v>9316</v>
      </c>
      <c r="P484" s="2">
        <v>3.0</v>
      </c>
      <c r="Q484" s="2" t="s">
        <v>9318</v>
      </c>
    </row>
    <row r="485">
      <c r="A485" s="54">
        <v>45967.0</v>
      </c>
      <c r="B485" s="2" t="s">
        <v>932</v>
      </c>
      <c r="C485" s="2" t="s">
        <v>148</v>
      </c>
      <c r="D485" s="2">
        <v>0.0</v>
      </c>
      <c r="E485" s="53">
        <v>0.15371230676301942</v>
      </c>
      <c r="F485" s="53">
        <v>0.09345912134945639</v>
      </c>
      <c r="G485" s="53">
        <v>0.07556271595061091</v>
      </c>
      <c r="H485" s="53">
        <v>0.06726084906119686</v>
      </c>
      <c r="I485" s="53">
        <v>0.05945190003338814</v>
      </c>
      <c r="J485" s="53">
        <v>0.03176857365244281</v>
      </c>
      <c r="K485" s="53">
        <v>0.05366564480152686</v>
      </c>
      <c r="L485" s="94">
        <v>0.0057097240418327085</v>
      </c>
      <c r="M485" s="94">
        <v>0.0010092422719106835</v>
      </c>
      <c r="N485" s="94">
        <v>0.002880001431963647</v>
      </c>
      <c r="O485" s="2" t="s">
        <v>9316</v>
      </c>
      <c r="P485" s="2">
        <v>4.0</v>
      </c>
      <c r="Q485" s="2" t="s">
        <v>9318</v>
      </c>
    </row>
    <row r="486">
      <c r="A486" s="54">
        <v>45967.0</v>
      </c>
      <c r="B486" s="2" t="s">
        <v>515</v>
      </c>
      <c r="C486" s="2" t="s">
        <v>148</v>
      </c>
      <c r="D486" s="2">
        <v>0.0</v>
      </c>
      <c r="E486" s="53">
        <v>0.0</v>
      </c>
      <c r="F486" s="53">
        <v>0.0</v>
      </c>
      <c r="G486" s="53">
        <v>0.0</v>
      </c>
      <c r="H486" s="53">
        <v>0.0</v>
      </c>
      <c r="I486" s="53">
        <v>0.0</v>
      </c>
      <c r="J486" s="53">
        <v>0.010569587558678845</v>
      </c>
      <c r="K486" s="53">
        <v>0.005284793779339422</v>
      </c>
      <c r="L486" s="94">
        <v>0.0</v>
      </c>
      <c r="M486" s="94">
        <v>1.1171618116057862E-4</v>
      </c>
      <c r="N486" s="94">
        <v>2.7929045290144654E-5</v>
      </c>
      <c r="O486" s="2" t="s">
        <v>9316</v>
      </c>
      <c r="P486" s="2">
        <v>5.0</v>
      </c>
      <c r="Q486" s="2" t="s">
        <v>9318</v>
      </c>
    </row>
    <row r="487">
      <c r="A487" s="54">
        <v>45967.0</v>
      </c>
      <c r="B487" s="2" t="s">
        <v>229</v>
      </c>
      <c r="C487" s="2" t="s">
        <v>148</v>
      </c>
      <c r="D487" s="2">
        <v>0.0</v>
      </c>
      <c r="E487" s="53">
        <v>0.0</v>
      </c>
      <c r="F487" s="53">
        <v>0.0</v>
      </c>
      <c r="G487" s="53">
        <v>0.0</v>
      </c>
      <c r="H487" s="53">
        <v>0.0</v>
      </c>
      <c r="I487" s="53">
        <v>0.0</v>
      </c>
      <c r="J487" s="53">
        <v>0.0516657448827378</v>
      </c>
      <c r="K487" s="53">
        <v>0.0258328724413689</v>
      </c>
      <c r="L487" s="94">
        <v>0.0</v>
      </c>
      <c r="M487" s="94">
        <v>0.002669349194288147</v>
      </c>
      <c r="N487" s="94">
        <v>6.673372985720367E-4</v>
      </c>
      <c r="O487" s="2" t="s">
        <v>9316</v>
      </c>
      <c r="P487" s="2">
        <v>6.0</v>
      </c>
      <c r="Q487" s="2" t="s">
        <v>9317</v>
      </c>
    </row>
    <row r="488">
      <c r="A488" s="54">
        <v>45967.0</v>
      </c>
      <c r="B488" s="2" t="s">
        <v>178</v>
      </c>
      <c r="C488" s="2" t="s">
        <v>148</v>
      </c>
      <c r="D488" s="2">
        <v>0.0</v>
      </c>
      <c r="E488" s="53">
        <v>0.0</v>
      </c>
      <c r="F488" s="53">
        <v>0.0</v>
      </c>
      <c r="G488" s="53">
        <v>0.0</v>
      </c>
      <c r="H488" s="53">
        <v>0.0</v>
      </c>
      <c r="I488" s="53">
        <v>0.0</v>
      </c>
      <c r="J488" s="53">
        <v>0.014133803078553367</v>
      </c>
      <c r="K488" s="53">
        <v>0.007066901539276684</v>
      </c>
      <c r="L488" s="94">
        <v>0.0</v>
      </c>
      <c r="M488" s="94">
        <v>1.9976438946332463E-4</v>
      </c>
      <c r="N488" s="94">
        <v>4.994109736583116E-5</v>
      </c>
      <c r="O488" s="2" t="s">
        <v>9316</v>
      </c>
      <c r="P488" s="2">
        <v>7.0</v>
      </c>
      <c r="Q488" s="2" t="s">
        <v>9318</v>
      </c>
    </row>
    <row r="489">
      <c r="A489" s="54">
        <v>45967.0</v>
      </c>
      <c r="B489" s="2" t="s">
        <v>1876</v>
      </c>
      <c r="C489" s="2" t="s">
        <v>148</v>
      </c>
      <c r="D489" s="2">
        <v>0.0</v>
      </c>
      <c r="E489" s="53">
        <v>0.0</v>
      </c>
      <c r="F489" s="53">
        <v>0.0</v>
      </c>
      <c r="G489" s="53">
        <v>0.0</v>
      </c>
      <c r="H489" s="53">
        <v>0.0</v>
      </c>
      <c r="I489" s="53">
        <v>0.0</v>
      </c>
      <c r="J489" s="53">
        <v>0.0</v>
      </c>
      <c r="K489" s="53">
        <v>0.0</v>
      </c>
      <c r="L489" s="94">
        <v>0.0</v>
      </c>
      <c r="M489" s="94">
        <v>0.0</v>
      </c>
      <c r="N489" s="94">
        <v>0.0</v>
      </c>
      <c r="O489" s="2" t="s">
        <v>9316</v>
      </c>
      <c r="P489" s="2">
        <v>8.0</v>
      </c>
      <c r="Q489" s="2" t="s">
        <v>9318</v>
      </c>
    </row>
    <row r="490">
      <c r="A490" s="54">
        <v>45967.0</v>
      </c>
      <c r="B490" s="2" t="s">
        <v>687</v>
      </c>
      <c r="C490" s="2" t="s">
        <v>148</v>
      </c>
      <c r="D490" s="2">
        <v>0.0</v>
      </c>
      <c r="E490" s="53">
        <v>0.0</v>
      </c>
      <c r="F490" s="53">
        <v>0.0</v>
      </c>
      <c r="G490" s="53">
        <v>0.0</v>
      </c>
      <c r="H490" s="53">
        <v>0.0</v>
      </c>
      <c r="I490" s="53">
        <v>0.0</v>
      </c>
      <c r="J490" s="53">
        <v>0.003305168695566024</v>
      </c>
      <c r="K490" s="53">
        <v>0.001652584347783012</v>
      </c>
      <c r="L490" s="94">
        <v>0.0</v>
      </c>
      <c r="M490" s="94">
        <v>1.0924140106149612E-5</v>
      </c>
      <c r="N490" s="94">
        <v>2.731035026537403E-6</v>
      </c>
      <c r="O490" s="2" t="s">
        <v>9316</v>
      </c>
      <c r="P490" s="2">
        <v>9.0</v>
      </c>
      <c r="Q490" s="2" t="s">
        <v>9318</v>
      </c>
    </row>
    <row r="491">
      <c r="A491" s="54">
        <v>45967.0</v>
      </c>
      <c r="B491" s="2" t="s">
        <v>301</v>
      </c>
      <c r="C491" s="2" t="s">
        <v>148</v>
      </c>
      <c r="D491" s="2">
        <v>0.0</v>
      </c>
      <c r="E491" s="53">
        <v>0.0</v>
      </c>
      <c r="F491" s="53">
        <v>0.0</v>
      </c>
      <c r="G491" s="53">
        <v>0.0</v>
      </c>
      <c r="H491" s="53">
        <v>0.0</v>
      </c>
      <c r="I491" s="53">
        <v>0.0</v>
      </c>
      <c r="J491" s="53">
        <v>0.012</v>
      </c>
      <c r="K491" s="53">
        <v>0.006</v>
      </c>
      <c r="L491" s="94">
        <v>0.0</v>
      </c>
      <c r="M491" s="94">
        <v>1.0E-4</v>
      </c>
      <c r="N491" s="94">
        <v>0.0</v>
      </c>
      <c r="O491" s="2" t="s">
        <v>9316</v>
      </c>
      <c r="P491" s="2">
        <v>10.0</v>
      </c>
      <c r="Q491" s="2" t="s">
        <v>9317</v>
      </c>
    </row>
    <row r="492">
      <c r="A492" s="54">
        <v>45967.0</v>
      </c>
      <c r="B492" s="2" t="s">
        <v>450</v>
      </c>
      <c r="C492" s="2" t="s">
        <v>148</v>
      </c>
      <c r="D492" s="2">
        <v>0.0</v>
      </c>
      <c r="E492" s="53">
        <v>0.0</v>
      </c>
      <c r="F492" s="53">
        <v>0.0</v>
      </c>
      <c r="G492" s="53">
        <v>0.0</v>
      </c>
      <c r="H492" s="53">
        <v>0.0</v>
      </c>
      <c r="I492" s="53">
        <v>0.0</v>
      </c>
      <c r="J492" s="53">
        <v>0.018546228272533757</v>
      </c>
      <c r="K492" s="53">
        <v>0.009273114136266879</v>
      </c>
      <c r="L492" s="94">
        <v>0.0</v>
      </c>
      <c r="M492" s="94">
        <v>3.4396258313693046E-4</v>
      </c>
      <c r="N492" s="94">
        <v>8.599064578423262E-5</v>
      </c>
      <c r="O492" s="2" t="s">
        <v>9316</v>
      </c>
      <c r="P492" s="2">
        <v>11.0</v>
      </c>
      <c r="Q492" s="2" t="s">
        <v>9318</v>
      </c>
    </row>
    <row r="493">
      <c r="A493" s="54">
        <v>45967.0</v>
      </c>
      <c r="B493" s="2" t="s">
        <v>1189</v>
      </c>
      <c r="C493" s="2" t="s">
        <v>148</v>
      </c>
      <c r="D493" s="2">
        <v>0.0</v>
      </c>
      <c r="E493" s="53">
        <v>0.0</v>
      </c>
      <c r="F493" s="53">
        <v>0.0</v>
      </c>
      <c r="G493" s="53">
        <v>0.0</v>
      </c>
      <c r="H493" s="53">
        <v>0.0</v>
      </c>
      <c r="I493" s="53">
        <v>0.0</v>
      </c>
      <c r="J493" s="53">
        <v>0.00803742746712114</v>
      </c>
      <c r="K493" s="53">
        <v>0.00401871373356057</v>
      </c>
      <c r="L493" s="94">
        <v>0.0</v>
      </c>
      <c r="M493" s="94">
        <v>6.460024028923335E-5</v>
      </c>
      <c r="N493" s="94">
        <v>1.6150060072308337E-5</v>
      </c>
      <c r="O493" s="2" t="s">
        <v>9319</v>
      </c>
      <c r="P493" s="2">
        <v>99.0</v>
      </c>
      <c r="Q493" s="2" t="s">
        <v>9320</v>
      </c>
    </row>
    <row r="494">
      <c r="A494" s="54">
        <v>45968.0</v>
      </c>
      <c r="B494" s="2" t="s">
        <v>194</v>
      </c>
      <c r="C494" s="2" t="s">
        <v>196</v>
      </c>
      <c r="D494" s="2">
        <v>0.0</v>
      </c>
      <c r="E494" s="53">
        <v>0.11</v>
      </c>
      <c r="F494" s="53">
        <v>0.114</v>
      </c>
      <c r="G494" s="53">
        <v>0.119</v>
      </c>
      <c r="H494" s="53">
        <v>0.122</v>
      </c>
      <c r="I494" s="53">
        <v>0.126</v>
      </c>
      <c r="J494" s="53">
        <v>0.078</v>
      </c>
      <c r="K494" s="53">
        <v>0.099</v>
      </c>
      <c r="L494" s="94">
        <v>0.0142</v>
      </c>
      <c r="M494" s="94">
        <v>0.0061</v>
      </c>
      <c r="N494" s="94">
        <v>0.0098</v>
      </c>
      <c r="O494" s="2" t="s">
        <v>9316</v>
      </c>
      <c r="P494" s="2">
        <v>1.0</v>
      </c>
      <c r="Q494" s="2" t="s">
        <v>9317</v>
      </c>
    </row>
    <row r="495">
      <c r="A495" s="54">
        <v>45968.0</v>
      </c>
      <c r="B495" s="2" t="s">
        <v>145</v>
      </c>
      <c r="C495" s="2" t="s">
        <v>196</v>
      </c>
      <c r="D495" s="2">
        <v>0.0</v>
      </c>
      <c r="E495" s="53">
        <v>0.036</v>
      </c>
      <c r="F495" s="53">
        <v>0.062</v>
      </c>
      <c r="G495" s="53">
        <v>0.072</v>
      </c>
      <c r="H495" s="53">
        <v>0.077</v>
      </c>
      <c r="I495" s="53">
        <v>0.082</v>
      </c>
      <c r="J495" s="53">
        <v>0.04</v>
      </c>
      <c r="K495" s="53">
        <v>0.056</v>
      </c>
      <c r="L495" s="94">
        <v>0.0052</v>
      </c>
      <c r="M495" s="94">
        <v>0.0016</v>
      </c>
      <c r="N495" s="94">
        <v>0.0031</v>
      </c>
      <c r="O495" s="2" t="s">
        <v>9316</v>
      </c>
      <c r="P495" s="2">
        <v>2.0</v>
      </c>
      <c r="Q495" s="2" t="s">
        <v>9317</v>
      </c>
    </row>
    <row r="496">
      <c r="A496" s="54">
        <v>45968.0</v>
      </c>
      <c r="B496" s="2" t="s">
        <v>1801</v>
      </c>
      <c r="C496" s="2" t="s">
        <v>196</v>
      </c>
      <c r="D496" s="2">
        <v>0.0</v>
      </c>
      <c r="E496" s="53">
        <v>0.0</v>
      </c>
      <c r="F496" s="53">
        <v>0.0</v>
      </c>
      <c r="G496" s="53">
        <v>0.0</v>
      </c>
      <c r="H496" s="53">
        <v>0.0</v>
      </c>
      <c r="I496" s="53">
        <v>0.0</v>
      </c>
      <c r="J496" s="53">
        <v>0.0</v>
      </c>
      <c r="K496" s="53">
        <v>0.0</v>
      </c>
      <c r="L496" s="94">
        <v>0.0</v>
      </c>
      <c r="M496" s="94">
        <v>0.0</v>
      </c>
      <c r="N496" s="94">
        <v>0.0</v>
      </c>
      <c r="O496" s="2" t="s">
        <v>9316</v>
      </c>
      <c r="P496" s="2">
        <v>3.0</v>
      </c>
      <c r="Q496" s="2" t="s">
        <v>9318</v>
      </c>
    </row>
    <row r="497">
      <c r="A497" s="54">
        <v>45968.0</v>
      </c>
      <c r="B497" s="2" t="s">
        <v>932</v>
      </c>
      <c r="C497" s="2" t="s">
        <v>196</v>
      </c>
      <c r="D497" s="2">
        <v>0.0</v>
      </c>
      <c r="E497" s="53">
        <v>0.09462102386682568</v>
      </c>
      <c r="F497" s="53">
        <v>0.0733265404141862</v>
      </c>
      <c r="G497" s="53">
        <v>0.06427872105144213</v>
      </c>
      <c r="H497" s="53">
        <v>0.05957747540565468</v>
      </c>
      <c r="I497" s="53">
        <v>0.05483345014024631</v>
      </c>
      <c r="J497" s="53">
        <v>0.03142340199277344</v>
      </c>
      <c r="K497" s="53">
        <v>0.04785106152210779</v>
      </c>
      <c r="L497" s="94">
        <v>0.004131753980009109</v>
      </c>
      <c r="M497" s="94">
        <v>9.87430192799438E-4</v>
      </c>
      <c r="N497" s="94">
        <v>0.0022897240887925444</v>
      </c>
      <c r="O497" s="2" t="s">
        <v>9316</v>
      </c>
      <c r="P497" s="2">
        <v>4.0</v>
      </c>
      <c r="Q497" s="2" t="s">
        <v>9318</v>
      </c>
    </row>
    <row r="498">
      <c r="A498" s="54">
        <v>45968.0</v>
      </c>
      <c r="B498" s="2" t="s">
        <v>515</v>
      </c>
      <c r="C498" s="2" t="s">
        <v>196</v>
      </c>
      <c r="D498" s="2">
        <v>0.0</v>
      </c>
      <c r="E498" s="53">
        <v>0.0</v>
      </c>
      <c r="F498" s="53">
        <v>0.0</v>
      </c>
      <c r="G498" s="53">
        <v>0.0</v>
      </c>
      <c r="H498" s="53">
        <v>0.0</v>
      </c>
      <c r="I498" s="53">
        <v>0.0</v>
      </c>
      <c r="J498" s="53">
        <v>0.010454746958041133</v>
      </c>
      <c r="K498" s="53">
        <v>0.005227373479020567</v>
      </c>
      <c r="L498" s="94">
        <v>0.0</v>
      </c>
      <c r="M498" s="94">
        <v>1.0930173395667033E-4</v>
      </c>
      <c r="N498" s="94">
        <v>2.7325433489167583E-5</v>
      </c>
      <c r="O498" s="2" t="s">
        <v>9316</v>
      </c>
      <c r="P498" s="2">
        <v>5.0</v>
      </c>
      <c r="Q498" s="2" t="s">
        <v>9318</v>
      </c>
    </row>
    <row r="499">
      <c r="A499" s="54">
        <v>45968.0</v>
      </c>
      <c r="B499" s="2" t="s">
        <v>229</v>
      </c>
      <c r="C499" s="2" t="s">
        <v>196</v>
      </c>
      <c r="D499" s="2">
        <v>0.0</v>
      </c>
      <c r="E499" s="53">
        <v>0.0</v>
      </c>
      <c r="F499" s="53">
        <v>0.0</v>
      </c>
      <c r="G499" s="53">
        <v>0.0</v>
      </c>
      <c r="H499" s="53">
        <v>0.0</v>
      </c>
      <c r="I499" s="53">
        <v>0.0</v>
      </c>
      <c r="J499" s="53">
        <v>0.051104386632778796</v>
      </c>
      <c r="K499" s="53">
        <v>0.025552193316389398</v>
      </c>
      <c r="L499" s="94">
        <v>0.0</v>
      </c>
      <c r="M499" s="94">
        <v>0.00261165833311254</v>
      </c>
      <c r="N499" s="94">
        <v>6.52914583278135E-4</v>
      </c>
      <c r="O499" s="2" t="s">
        <v>9316</v>
      </c>
      <c r="P499" s="2">
        <v>6.0</v>
      </c>
      <c r="Q499" s="2" t="s">
        <v>9317</v>
      </c>
    </row>
    <row r="500">
      <c r="A500" s="54">
        <v>45968.0</v>
      </c>
      <c r="B500" s="2" t="s">
        <v>178</v>
      </c>
      <c r="C500" s="2" t="s">
        <v>196</v>
      </c>
      <c r="D500" s="2">
        <v>0.0</v>
      </c>
      <c r="E500" s="53">
        <v>0.0</v>
      </c>
      <c r="F500" s="53">
        <v>0.0</v>
      </c>
      <c r="G500" s="53">
        <v>0.0</v>
      </c>
      <c r="H500" s="53">
        <v>0.0</v>
      </c>
      <c r="I500" s="53">
        <v>0.0</v>
      </c>
      <c r="J500" s="53">
        <v>0.013980236591136036</v>
      </c>
      <c r="K500" s="53">
        <v>0.006990118295568018</v>
      </c>
      <c r="L500" s="94">
        <v>0.0</v>
      </c>
      <c r="M500" s="94">
        <v>1.9544701514413894E-4</v>
      </c>
      <c r="N500" s="94">
        <v>4.8861753786034735E-5</v>
      </c>
      <c r="O500" s="2" t="s">
        <v>9316</v>
      </c>
      <c r="P500" s="2">
        <v>7.0</v>
      </c>
      <c r="Q500" s="2" t="s">
        <v>9318</v>
      </c>
    </row>
    <row r="501">
      <c r="A501" s="54">
        <v>45968.0</v>
      </c>
      <c r="B501" s="2" t="s">
        <v>1876</v>
      </c>
      <c r="C501" s="2" t="s">
        <v>196</v>
      </c>
      <c r="D501" s="2">
        <v>0.0</v>
      </c>
      <c r="E501" s="53">
        <v>0.0</v>
      </c>
      <c r="F501" s="53">
        <v>0.0</v>
      </c>
      <c r="G501" s="53">
        <v>0.0</v>
      </c>
      <c r="H501" s="53">
        <v>0.0</v>
      </c>
      <c r="I501" s="53">
        <v>0.0</v>
      </c>
      <c r="J501" s="53">
        <v>0.0</v>
      </c>
      <c r="K501" s="53">
        <v>0.0</v>
      </c>
      <c r="L501" s="94">
        <v>0.0</v>
      </c>
      <c r="M501" s="94">
        <v>0.0</v>
      </c>
      <c r="N501" s="94">
        <v>0.0</v>
      </c>
      <c r="O501" s="2" t="s">
        <v>9316</v>
      </c>
      <c r="P501" s="2">
        <v>8.0</v>
      </c>
      <c r="Q501" s="2" t="s">
        <v>9318</v>
      </c>
    </row>
    <row r="502">
      <c r="A502" s="54">
        <v>45968.0</v>
      </c>
      <c r="B502" s="2" t="s">
        <v>687</v>
      </c>
      <c r="C502" s="2" t="s">
        <v>196</v>
      </c>
      <c r="D502" s="2">
        <v>0.0</v>
      </c>
      <c r="E502" s="53">
        <v>0.005145240231833008</v>
      </c>
      <c r="F502" s="53">
        <v>0.01686837005194683</v>
      </c>
      <c r="G502" s="53">
        <v>0.0235097303309714</v>
      </c>
      <c r="H502" s="53">
        <v>0.02724498763767913</v>
      </c>
      <c r="I502" s="53">
        <v>0.031101079759376926</v>
      </c>
      <c r="J502" s="53">
        <v>0.0032798112637236034</v>
      </c>
      <c r="K502" s="53">
        <v>0.0133947707973475</v>
      </c>
      <c r="L502" s="94">
        <v>5.527074202349966E-4</v>
      </c>
      <c r="M502" s="94">
        <v>1.075716192564822E-5</v>
      </c>
      <c r="N502" s="94">
        <v>1.794198847134734E-4</v>
      </c>
      <c r="O502" s="2" t="s">
        <v>9316</v>
      </c>
      <c r="P502" s="2">
        <v>9.0</v>
      </c>
      <c r="Q502" s="2" t="s">
        <v>9318</v>
      </c>
    </row>
    <row r="503">
      <c r="A503" s="54">
        <v>45968.0</v>
      </c>
      <c r="B503" s="2" t="s">
        <v>301</v>
      </c>
      <c r="C503" s="2" t="s">
        <v>196</v>
      </c>
      <c r="D503" s="2">
        <v>0.0</v>
      </c>
      <c r="E503" s="53">
        <v>0.0</v>
      </c>
      <c r="F503" s="53">
        <v>0.0</v>
      </c>
      <c r="G503" s="53">
        <v>0.0</v>
      </c>
      <c r="H503" s="53">
        <v>0.0</v>
      </c>
      <c r="I503" s="53">
        <v>0.0</v>
      </c>
      <c r="J503" s="53">
        <v>0.011000000000000001</v>
      </c>
      <c r="K503" s="53">
        <v>0.006</v>
      </c>
      <c r="L503" s="94">
        <v>0.0</v>
      </c>
      <c r="M503" s="94">
        <v>1.0E-4</v>
      </c>
      <c r="N503" s="94">
        <v>0.0</v>
      </c>
      <c r="O503" s="2" t="s">
        <v>9316</v>
      </c>
      <c r="P503" s="2">
        <v>10.0</v>
      </c>
      <c r="Q503" s="2" t="s">
        <v>9317</v>
      </c>
    </row>
    <row r="504">
      <c r="A504" s="54">
        <v>45968.0</v>
      </c>
      <c r="B504" s="2" t="s">
        <v>450</v>
      </c>
      <c r="C504" s="2" t="s">
        <v>196</v>
      </c>
      <c r="D504" s="2">
        <v>0.0</v>
      </c>
      <c r="E504" s="53">
        <v>0.08049099773905576</v>
      </c>
      <c r="F504" s="53">
        <v>0.06763025564363775</v>
      </c>
      <c r="G504" s="53">
        <v>0.060905117158106065</v>
      </c>
      <c r="H504" s="53">
        <v>0.05721659551403236</v>
      </c>
      <c r="I504" s="53">
        <v>0.05337511830662325</v>
      </c>
      <c r="J504" s="53">
        <v>0.018344719937174632</v>
      </c>
      <c r="K504" s="53">
        <v>0.039624918547640345</v>
      </c>
      <c r="L504" s="94">
        <v>0.0037094332960426256</v>
      </c>
      <c r="M504" s="94">
        <v>3.3652874957337245E-4</v>
      </c>
      <c r="N504" s="94">
        <v>0.0015701341699071317</v>
      </c>
      <c r="O504" s="2" t="s">
        <v>9316</v>
      </c>
      <c r="P504" s="2">
        <v>11.0</v>
      </c>
      <c r="Q504" s="2" t="s">
        <v>9318</v>
      </c>
    </row>
    <row r="505">
      <c r="A505" s="54">
        <v>45968.0</v>
      </c>
      <c r="B505" s="2" t="s">
        <v>1189</v>
      </c>
      <c r="C505" s="2" t="s">
        <v>196</v>
      </c>
      <c r="D505" s="2">
        <v>0.0</v>
      </c>
      <c r="E505" s="53">
        <v>0.0</v>
      </c>
      <c r="F505" s="53">
        <v>0.0</v>
      </c>
      <c r="G505" s="53">
        <v>0.0</v>
      </c>
      <c r="H505" s="53">
        <v>0.0</v>
      </c>
      <c r="I505" s="53">
        <v>0.0</v>
      </c>
      <c r="J505" s="53">
        <v>0.007950099272640333</v>
      </c>
      <c r="K505" s="53">
        <v>0.003975049636320166</v>
      </c>
      <c r="L505" s="94">
        <v>0.0</v>
      </c>
      <c r="M505" s="94">
        <v>6.320407844483635E-5</v>
      </c>
      <c r="N505" s="94">
        <v>1.5801019611209087E-5</v>
      </c>
      <c r="O505" s="2" t="s">
        <v>9319</v>
      </c>
      <c r="P505" s="2">
        <v>99.0</v>
      </c>
      <c r="Q505" s="2" t="s">
        <v>9320</v>
      </c>
    </row>
    <row r="506">
      <c r="A506" s="54">
        <v>45969.0</v>
      </c>
      <c r="B506" s="2" t="s">
        <v>194</v>
      </c>
      <c r="C506" s="2" t="s">
        <v>288</v>
      </c>
      <c r="D506" s="2">
        <v>1.0</v>
      </c>
      <c r="E506" s="53">
        <v>0.189</v>
      </c>
      <c r="F506" s="53">
        <v>0.144</v>
      </c>
      <c r="G506" s="53">
        <v>0.126</v>
      </c>
      <c r="H506" s="53">
        <v>0.117</v>
      </c>
      <c r="I506" s="53">
        <v>0.108</v>
      </c>
      <c r="J506" s="53">
        <v>0.077</v>
      </c>
      <c r="K506" s="53">
        <v>0.102</v>
      </c>
      <c r="L506" s="94">
        <v>0.7639</v>
      </c>
      <c r="M506" s="94">
        <v>0.8519</v>
      </c>
      <c r="N506" s="94">
        <v>0.8064</v>
      </c>
      <c r="O506" s="2" t="s">
        <v>9316</v>
      </c>
      <c r="P506" s="2">
        <v>1.0</v>
      </c>
      <c r="Q506" s="2" t="s">
        <v>9317</v>
      </c>
    </row>
    <row r="507">
      <c r="A507" s="54">
        <v>45969.0</v>
      </c>
      <c r="B507" s="2" t="s">
        <v>145</v>
      </c>
      <c r="C507" s="2" t="s">
        <v>288</v>
      </c>
      <c r="D507" s="2">
        <v>0.0</v>
      </c>
      <c r="E507" s="53">
        <v>0.071</v>
      </c>
      <c r="F507" s="53">
        <v>0.1</v>
      </c>
      <c r="G507" s="53">
        <v>0.112</v>
      </c>
      <c r="H507" s="53">
        <v>0.118</v>
      </c>
      <c r="I507" s="53">
        <v>0.124</v>
      </c>
      <c r="J507" s="53">
        <v>0.039</v>
      </c>
      <c r="K507" s="53">
        <v>0.076</v>
      </c>
      <c r="L507" s="94">
        <v>0.0125</v>
      </c>
      <c r="M507" s="94">
        <v>0.0015</v>
      </c>
      <c r="N507" s="94">
        <v>0.0058</v>
      </c>
      <c r="O507" s="2" t="s">
        <v>9316</v>
      </c>
      <c r="P507" s="2">
        <v>2.0</v>
      </c>
      <c r="Q507" s="2" t="s">
        <v>9317</v>
      </c>
    </row>
    <row r="508">
      <c r="A508" s="54">
        <v>45969.0</v>
      </c>
      <c r="B508" s="2" t="s">
        <v>1801</v>
      </c>
      <c r="C508" s="2" t="s">
        <v>288</v>
      </c>
      <c r="D508" s="2">
        <v>0.0</v>
      </c>
      <c r="E508" s="53">
        <v>0.0</v>
      </c>
      <c r="F508" s="53">
        <v>0.0</v>
      </c>
      <c r="G508" s="53">
        <v>0.0</v>
      </c>
      <c r="H508" s="53">
        <v>0.0</v>
      </c>
      <c r="I508" s="53">
        <v>0.0</v>
      </c>
      <c r="J508" s="53">
        <v>0.0</v>
      </c>
      <c r="K508" s="53">
        <v>0.0</v>
      </c>
      <c r="L508" s="94">
        <v>0.0</v>
      </c>
      <c r="M508" s="94">
        <v>0.0</v>
      </c>
      <c r="N508" s="94">
        <v>0.0</v>
      </c>
      <c r="O508" s="2" t="s">
        <v>9316</v>
      </c>
      <c r="P508" s="2">
        <v>3.0</v>
      </c>
      <c r="Q508" s="2" t="s">
        <v>9318</v>
      </c>
    </row>
    <row r="509">
      <c r="A509" s="54">
        <v>45969.0</v>
      </c>
      <c r="B509" s="2" t="s">
        <v>932</v>
      </c>
      <c r="C509" s="2" t="s">
        <v>288</v>
      </c>
      <c r="D509" s="2">
        <v>0.0</v>
      </c>
      <c r="E509" s="53">
        <v>0.03585466335378086</v>
      </c>
      <c r="F509" s="53">
        <v>0.045137780290417776</v>
      </c>
      <c r="G509" s="53">
        <v>0.04651430779988171</v>
      </c>
      <c r="H509" s="53">
        <v>0.046743539796111434</v>
      </c>
      <c r="I509" s="53">
        <v>0.04664501535594364</v>
      </c>
      <c r="J509" s="53">
        <v>0.031083067424949068</v>
      </c>
      <c r="K509" s="53">
        <v>0.03879868761241539</v>
      </c>
      <c r="L509" s="94">
        <v>0.0021635808301021364</v>
      </c>
      <c r="M509" s="94">
        <v>9.661570805439299E-4</v>
      </c>
      <c r="N509" s="94">
        <v>0.0015053381604457953</v>
      </c>
      <c r="O509" s="2" t="s">
        <v>9316</v>
      </c>
      <c r="P509" s="2">
        <v>4.0</v>
      </c>
      <c r="Q509" s="2" t="s">
        <v>9318</v>
      </c>
    </row>
    <row r="510">
      <c r="A510" s="54">
        <v>45969.0</v>
      </c>
      <c r="B510" s="2" t="s">
        <v>515</v>
      </c>
      <c r="C510" s="2" t="s">
        <v>288</v>
      </c>
      <c r="D510" s="2">
        <v>0.0</v>
      </c>
      <c r="E510" s="53">
        <v>0.15371230676301942</v>
      </c>
      <c r="F510" s="53">
        <v>0.09345912134945639</v>
      </c>
      <c r="G510" s="53">
        <v>0.07556271595061091</v>
      </c>
      <c r="H510" s="53">
        <v>0.06726084906119686</v>
      </c>
      <c r="I510" s="53">
        <v>0.05945190003338814</v>
      </c>
      <c r="J510" s="53">
        <v>0.010341515685739799</v>
      </c>
      <c r="K510" s="53">
        <v>0.04295211581817535</v>
      </c>
      <c r="L510" s="94">
        <v>0.0057097240418327085</v>
      </c>
      <c r="M510" s="94">
        <v>1.0694694667840231E-4</v>
      </c>
      <c r="N510" s="94">
        <v>0.0018448842532579493</v>
      </c>
      <c r="O510" s="2" t="s">
        <v>9316</v>
      </c>
      <c r="P510" s="2">
        <v>5.0</v>
      </c>
      <c r="Q510" s="2" t="s">
        <v>9318</v>
      </c>
    </row>
    <row r="511">
      <c r="A511" s="54">
        <v>45969.0</v>
      </c>
      <c r="B511" s="2" t="s">
        <v>229</v>
      </c>
      <c r="C511" s="2" t="s">
        <v>288</v>
      </c>
      <c r="D511" s="2">
        <v>0.0</v>
      </c>
      <c r="E511" s="53">
        <v>0.0</v>
      </c>
      <c r="F511" s="53">
        <v>0.0</v>
      </c>
      <c r="G511" s="53">
        <v>0.0</v>
      </c>
      <c r="H511" s="53">
        <v>0.0</v>
      </c>
      <c r="I511" s="53">
        <v>0.0</v>
      </c>
      <c r="J511" s="53">
        <v>0.05055089502348086</v>
      </c>
      <c r="K511" s="53">
        <v>0.02527544751174043</v>
      </c>
      <c r="L511" s="94">
        <v>0.0</v>
      </c>
      <c r="M511" s="94">
        <v>0.0025553929876749822</v>
      </c>
      <c r="N511" s="94">
        <v>6.388482469187456E-4</v>
      </c>
      <c r="O511" s="2" t="s">
        <v>9316</v>
      </c>
      <c r="P511" s="2">
        <v>6.0</v>
      </c>
      <c r="Q511" s="2" t="s">
        <v>9317</v>
      </c>
    </row>
    <row r="512">
      <c r="A512" s="54">
        <v>45969.0</v>
      </c>
      <c r="B512" s="2" t="s">
        <v>178</v>
      </c>
      <c r="C512" s="2" t="s">
        <v>288</v>
      </c>
      <c r="D512" s="2">
        <v>0.0</v>
      </c>
      <c r="E512" s="53">
        <v>0.015971436810618387</v>
      </c>
      <c r="F512" s="53">
        <v>0.030125854030210158</v>
      </c>
      <c r="G512" s="53">
        <v>0.03552379391185816</v>
      </c>
      <c r="H512" s="53">
        <v>0.0381874960060284</v>
      </c>
      <c r="I512" s="53">
        <v>0.04076351540913083</v>
      </c>
      <c r="J512" s="53">
        <v>0.013828822120499762</v>
      </c>
      <c r="K512" s="53">
        <v>0.024676308016178962</v>
      </c>
      <c r="L512" s="94">
        <v>0.0012619399338921712</v>
      </c>
      <c r="M512" s="94">
        <v>1.9123632124042354E-4</v>
      </c>
      <c r="N512" s="94">
        <v>6.089201773093381E-4</v>
      </c>
      <c r="O512" s="2" t="s">
        <v>9316</v>
      </c>
      <c r="P512" s="2">
        <v>7.0</v>
      </c>
      <c r="Q512" s="2" t="s">
        <v>9318</v>
      </c>
    </row>
    <row r="513">
      <c r="A513" s="54">
        <v>45969.0</v>
      </c>
      <c r="B513" s="2" t="s">
        <v>1876</v>
      </c>
      <c r="C513" s="2" t="s">
        <v>288</v>
      </c>
      <c r="D513" s="2">
        <v>0.0</v>
      </c>
      <c r="E513" s="53">
        <v>0.0</v>
      </c>
      <c r="F513" s="53">
        <v>0.0</v>
      </c>
      <c r="G513" s="53">
        <v>0.0</v>
      </c>
      <c r="H513" s="53">
        <v>0.0</v>
      </c>
      <c r="I513" s="53">
        <v>0.0</v>
      </c>
      <c r="J513" s="53">
        <v>0.0</v>
      </c>
      <c r="K513" s="53">
        <v>0.0</v>
      </c>
      <c r="L513" s="94">
        <v>0.0</v>
      </c>
      <c r="M513" s="94">
        <v>0.0</v>
      </c>
      <c r="N513" s="94">
        <v>0.0</v>
      </c>
      <c r="O513" s="2" t="s">
        <v>9316</v>
      </c>
      <c r="P513" s="2">
        <v>8.0</v>
      </c>
      <c r="Q513" s="2" t="s">
        <v>9318</v>
      </c>
    </row>
    <row r="514">
      <c r="A514" s="54">
        <v>45969.0</v>
      </c>
      <c r="B514" s="2" t="s">
        <v>687</v>
      </c>
      <c r="C514" s="2" t="s">
        <v>288</v>
      </c>
      <c r="D514" s="2">
        <v>0.0</v>
      </c>
      <c r="E514" s="53">
        <v>0.0</v>
      </c>
      <c r="F514" s="53">
        <v>0.0</v>
      </c>
      <c r="G514" s="53">
        <v>0.0</v>
      </c>
      <c r="H514" s="53">
        <v>0.0</v>
      </c>
      <c r="I514" s="53">
        <v>0.0</v>
      </c>
      <c r="J514" s="53">
        <v>0.003254648375460914</v>
      </c>
      <c r="K514" s="53">
        <v>0.001627324187730457</v>
      </c>
      <c r="L514" s="94">
        <v>0.0</v>
      </c>
      <c r="M514" s="94">
        <v>1.0592736047890365E-5</v>
      </c>
      <c r="N514" s="94">
        <v>2.6481840119725912E-6</v>
      </c>
      <c r="O514" s="2" t="s">
        <v>9316</v>
      </c>
      <c r="P514" s="2">
        <v>9.0</v>
      </c>
      <c r="Q514" s="2" t="s">
        <v>9318</v>
      </c>
    </row>
    <row r="515">
      <c r="A515" s="54">
        <v>45969.0</v>
      </c>
      <c r="B515" s="2" t="s">
        <v>301</v>
      </c>
      <c r="C515" s="2" t="s">
        <v>288</v>
      </c>
      <c r="D515" s="2">
        <v>0.0</v>
      </c>
      <c r="E515" s="53">
        <v>0.0</v>
      </c>
      <c r="F515" s="53">
        <v>0.0</v>
      </c>
      <c r="G515" s="53">
        <v>0.0</v>
      </c>
      <c r="H515" s="53">
        <v>0.0</v>
      </c>
      <c r="I515" s="53">
        <v>0.0</v>
      </c>
      <c r="J515" s="53">
        <v>0.011000000000000001</v>
      </c>
      <c r="K515" s="53">
        <v>0.006</v>
      </c>
      <c r="L515" s="94">
        <v>0.0</v>
      </c>
      <c r="M515" s="94">
        <v>1.0E-4</v>
      </c>
      <c r="N515" s="94">
        <v>0.0</v>
      </c>
      <c r="O515" s="2" t="s">
        <v>9316</v>
      </c>
      <c r="P515" s="2">
        <v>10.0</v>
      </c>
      <c r="Q515" s="2" t="s">
        <v>9317</v>
      </c>
    </row>
    <row r="516">
      <c r="A516" s="54">
        <v>45969.0</v>
      </c>
      <c r="B516" s="2" t="s">
        <v>450</v>
      </c>
      <c r="C516" s="2" t="s">
        <v>288</v>
      </c>
      <c r="D516" s="2">
        <v>0.0</v>
      </c>
      <c r="E516" s="53">
        <v>0.0</v>
      </c>
      <c r="F516" s="53">
        <v>0.0</v>
      </c>
      <c r="G516" s="53">
        <v>0.0</v>
      </c>
      <c r="H516" s="53">
        <v>0.0</v>
      </c>
      <c r="I516" s="53">
        <v>0.0</v>
      </c>
      <c r="J516" s="53">
        <v>0.018146035455681726</v>
      </c>
      <c r="K516" s="53">
        <v>0.009073017727840863</v>
      </c>
      <c r="L516" s="94">
        <v>0.0</v>
      </c>
      <c r="M516" s="94">
        <v>3.292786027588583E-4</v>
      </c>
      <c r="N516" s="94">
        <v>8.231965068971458E-5</v>
      </c>
      <c r="O516" s="2" t="s">
        <v>9316</v>
      </c>
      <c r="P516" s="2">
        <v>11.0</v>
      </c>
      <c r="Q516" s="2" t="s">
        <v>9318</v>
      </c>
    </row>
    <row r="517">
      <c r="A517" s="54">
        <v>45969.0</v>
      </c>
      <c r="B517" s="2" t="s">
        <v>1189</v>
      </c>
      <c r="C517" s="2" t="s">
        <v>288</v>
      </c>
      <c r="D517" s="2">
        <v>0.0</v>
      </c>
      <c r="E517" s="53">
        <v>0.01358637680799473</v>
      </c>
      <c r="F517" s="53">
        <v>0.02778556301766906</v>
      </c>
      <c r="G517" s="53">
        <v>0.03365936338980092</v>
      </c>
      <c r="H517" s="53">
        <v>0.03667423800343296</v>
      </c>
      <c r="I517" s="53">
        <v>0.039679382785349646</v>
      </c>
      <c r="J517" s="53">
        <v>0.007863994859097296</v>
      </c>
      <c r="K517" s="53">
        <v>0.02076167912444911</v>
      </c>
      <c r="L517" s="94">
        <v>0.0011329527438066703</v>
      </c>
      <c r="M517" s="94">
        <v>6.184241514390869E-5</v>
      </c>
      <c r="N517" s="94">
        <v>4.310473200665859E-4</v>
      </c>
      <c r="O517" s="2" t="s">
        <v>9319</v>
      </c>
      <c r="P517" s="2">
        <v>99.0</v>
      </c>
      <c r="Q517" s="2" t="s">
        <v>9320</v>
      </c>
    </row>
    <row r="518">
      <c r="A518" s="54">
        <v>45970.0</v>
      </c>
      <c r="B518" s="2" t="s">
        <v>194</v>
      </c>
      <c r="C518" s="2" t="s">
        <v>256</v>
      </c>
      <c r="D518" s="2">
        <v>0.0</v>
      </c>
      <c r="E518" s="53">
        <v>0.023</v>
      </c>
      <c r="F518" s="53">
        <v>0.048</v>
      </c>
      <c r="G518" s="53">
        <v>0.059</v>
      </c>
      <c r="H518" s="53">
        <v>0.066</v>
      </c>
      <c r="I518" s="53">
        <v>0.072</v>
      </c>
      <c r="J518" s="53">
        <v>0.087</v>
      </c>
      <c r="K518" s="53">
        <v>0.073</v>
      </c>
      <c r="L518" s="94">
        <v>0.0035</v>
      </c>
      <c r="M518" s="94">
        <v>0.0076</v>
      </c>
      <c r="N518" s="94">
        <v>0.0053</v>
      </c>
      <c r="O518" s="2" t="s">
        <v>9316</v>
      </c>
      <c r="P518" s="2">
        <v>1.0</v>
      </c>
      <c r="Q518" s="2" t="s">
        <v>9317</v>
      </c>
    </row>
    <row r="519">
      <c r="A519" s="54">
        <v>45970.0</v>
      </c>
      <c r="B519" s="2" t="s">
        <v>145</v>
      </c>
      <c r="C519" s="2" t="s">
        <v>256</v>
      </c>
      <c r="D519" s="2">
        <v>0.0</v>
      </c>
      <c r="E519" s="53">
        <v>0.0</v>
      </c>
      <c r="F519" s="53">
        <v>0.0</v>
      </c>
      <c r="G519" s="53">
        <v>0.0</v>
      </c>
      <c r="H519" s="53">
        <v>0.0</v>
      </c>
      <c r="I519" s="53">
        <v>0.0</v>
      </c>
      <c r="J519" s="53">
        <v>0.039</v>
      </c>
      <c r="K519" s="53">
        <v>0.019</v>
      </c>
      <c r="L519" s="94">
        <v>0.0</v>
      </c>
      <c r="M519" s="94">
        <v>0.0015</v>
      </c>
      <c r="N519" s="94">
        <v>4.0E-4</v>
      </c>
      <c r="O519" s="2" t="s">
        <v>9316</v>
      </c>
      <c r="P519" s="2">
        <v>2.0</v>
      </c>
      <c r="Q519" s="2" t="s">
        <v>9317</v>
      </c>
    </row>
    <row r="520">
      <c r="A520" s="54">
        <v>45970.0</v>
      </c>
      <c r="B520" s="2" t="s">
        <v>1801</v>
      </c>
      <c r="C520" s="2" t="s">
        <v>256</v>
      </c>
      <c r="D520" s="2">
        <v>0.0</v>
      </c>
      <c r="E520" s="53">
        <v>0.0</v>
      </c>
      <c r="F520" s="53">
        <v>0.0</v>
      </c>
      <c r="G520" s="53">
        <v>0.0</v>
      </c>
      <c r="H520" s="53">
        <v>0.0</v>
      </c>
      <c r="I520" s="53">
        <v>0.0</v>
      </c>
      <c r="J520" s="53">
        <v>0.0</v>
      </c>
      <c r="K520" s="53">
        <v>0.0</v>
      </c>
      <c r="L520" s="94">
        <v>0.0</v>
      </c>
      <c r="M520" s="94">
        <v>0.0</v>
      </c>
      <c r="N520" s="94">
        <v>0.0</v>
      </c>
      <c r="O520" s="2" t="s">
        <v>9316</v>
      </c>
      <c r="P520" s="2">
        <v>3.0</v>
      </c>
      <c r="Q520" s="2" t="s">
        <v>9318</v>
      </c>
    </row>
    <row r="521">
      <c r="A521" s="54">
        <v>45970.0</v>
      </c>
      <c r="B521" s="2" t="s">
        <v>932</v>
      </c>
      <c r="C521" s="2" t="s">
        <v>256</v>
      </c>
      <c r="D521" s="2">
        <v>0.0</v>
      </c>
      <c r="E521" s="53">
        <v>0.0</v>
      </c>
      <c r="F521" s="53">
        <v>0.0</v>
      </c>
      <c r="G521" s="53">
        <v>0.0</v>
      </c>
      <c r="H521" s="53">
        <v>0.0</v>
      </c>
      <c r="I521" s="53">
        <v>0.0</v>
      </c>
      <c r="J521" s="53">
        <v>0.030747478862506856</v>
      </c>
      <c r="K521" s="53">
        <v>0.015373739431253428</v>
      </c>
      <c r="L521" s="94">
        <v>0.0</v>
      </c>
      <c r="M521" s="94">
        <v>9.454074564003059E-4</v>
      </c>
      <c r="N521" s="94">
        <v>2.3635186410007647E-4</v>
      </c>
      <c r="O521" s="2" t="s">
        <v>9316</v>
      </c>
      <c r="P521" s="2">
        <v>4.0</v>
      </c>
      <c r="Q521" s="2" t="s">
        <v>9318</v>
      </c>
    </row>
    <row r="522">
      <c r="A522" s="54">
        <v>45970.0</v>
      </c>
      <c r="B522" s="2" t="s">
        <v>515</v>
      </c>
      <c r="C522" s="2" t="s">
        <v>256</v>
      </c>
      <c r="D522" s="2">
        <v>0.0</v>
      </c>
      <c r="E522" s="53">
        <v>0.0</v>
      </c>
      <c r="F522" s="53">
        <v>0.0</v>
      </c>
      <c r="G522" s="53">
        <v>0.0</v>
      </c>
      <c r="H522" s="53">
        <v>0.0</v>
      </c>
      <c r="I522" s="53">
        <v>0.0</v>
      </c>
      <c r="J522" s="53">
        <v>0.010229863436783653</v>
      </c>
      <c r="K522" s="53">
        <v>0.005114931718391827</v>
      </c>
      <c r="L522" s="94">
        <v>0.0</v>
      </c>
      <c r="M522" s="94">
        <v>1.0465010593524305E-4</v>
      </c>
      <c r="N522" s="94">
        <v>2.6162526483810762E-5</v>
      </c>
      <c r="O522" s="2" t="s">
        <v>9316</v>
      </c>
      <c r="P522" s="2">
        <v>5.0</v>
      </c>
      <c r="Q522" s="2" t="s">
        <v>9318</v>
      </c>
    </row>
    <row r="523">
      <c r="A523" s="54">
        <v>45970.0</v>
      </c>
      <c r="B523" s="2" t="s">
        <v>229</v>
      </c>
      <c r="C523" s="2" t="s">
        <v>256</v>
      </c>
      <c r="D523" s="2">
        <v>0.0</v>
      </c>
      <c r="E523" s="53">
        <v>0.0</v>
      </c>
      <c r="F523" s="53">
        <v>0.0</v>
      </c>
      <c r="G523" s="53">
        <v>0.0</v>
      </c>
      <c r="H523" s="53">
        <v>0.0</v>
      </c>
      <c r="I523" s="53">
        <v>0.0</v>
      </c>
      <c r="J523" s="53">
        <v>0.05000512191945701</v>
      </c>
      <c r="K523" s="53">
        <v>0.025002560959728505</v>
      </c>
      <c r="L523" s="94">
        <v>0.0</v>
      </c>
      <c r="M523" s="94">
        <v>0.0025005122181797597</v>
      </c>
      <c r="N523" s="94">
        <v>6.251280545449399E-4</v>
      </c>
      <c r="O523" s="2" t="s">
        <v>9316</v>
      </c>
      <c r="P523" s="2">
        <v>6.0</v>
      </c>
      <c r="Q523" s="2" t="s">
        <v>9317</v>
      </c>
    </row>
    <row r="524">
      <c r="A524" s="54">
        <v>45970.0</v>
      </c>
      <c r="B524" s="2" t="s">
        <v>178</v>
      </c>
      <c r="C524" s="2" t="s">
        <v>256</v>
      </c>
      <c r="D524" s="2">
        <v>0.0</v>
      </c>
      <c r="E524" s="53">
        <v>0.02583254285794031</v>
      </c>
      <c r="F524" s="53">
        <v>0.037800906210952064</v>
      </c>
      <c r="G524" s="53">
        <v>0.04081789659610704</v>
      </c>
      <c r="H524" s="53">
        <v>0.041953003050788334</v>
      </c>
      <c r="I524" s="53">
        <v>0.04279094906956511</v>
      </c>
      <c r="J524" s="53">
        <v>0.013679519142378542</v>
      </c>
      <c r="K524" s="53">
        <v>0.02724870786924279</v>
      </c>
      <c r="L524" s="94">
        <v>0.0016661006825304866</v>
      </c>
      <c r="M524" s="94">
        <v>1.8712924396670097E-4</v>
      </c>
      <c r="N524" s="94">
        <v>7.424920805433339E-4</v>
      </c>
      <c r="O524" s="2" t="s">
        <v>9316</v>
      </c>
      <c r="P524" s="2">
        <v>7.0</v>
      </c>
      <c r="Q524" s="2" t="s">
        <v>9318</v>
      </c>
    </row>
    <row r="525">
      <c r="A525" s="54">
        <v>45970.0</v>
      </c>
      <c r="B525" s="2" t="s">
        <v>1876</v>
      </c>
      <c r="C525" s="2" t="s">
        <v>256</v>
      </c>
      <c r="D525" s="2">
        <v>0.0</v>
      </c>
      <c r="E525" s="53">
        <v>0.0</v>
      </c>
      <c r="F525" s="53">
        <v>0.0</v>
      </c>
      <c r="G525" s="53">
        <v>0.0</v>
      </c>
      <c r="H525" s="53">
        <v>0.0</v>
      </c>
      <c r="I525" s="53">
        <v>0.0</v>
      </c>
      <c r="J525" s="53">
        <v>0.0</v>
      </c>
      <c r="K525" s="53">
        <v>0.0</v>
      </c>
      <c r="L525" s="94">
        <v>0.0</v>
      </c>
      <c r="M525" s="94">
        <v>0.0</v>
      </c>
      <c r="N525" s="94">
        <v>0.0</v>
      </c>
      <c r="O525" s="2" t="s">
        <v>9316</v>
      </c>
      <c r="P525" s="2">
        <v>8.0</v>
      </c>
      <c r="Q525" s="2" t="s">
        <v>9318</v>
      </c>
    </row>
    <row r="526">
      <c r="A526" s="54">
        <v>45970.0</v>
      </c>
      <c r="B526" s="2" t="s">
        <v>687</v>
      </c>
      <c r="C526" s="2" t="s">
        <v>256</v>
      </c>
      <c r="D526" s="2">
        <v>0.0</v>
      </c>
      <c r="E526" s="53">
        <v>0.0</v>
      </c>
      <c r="F526" s="53">
        <v>0.0</v>
      </c>
      <c r="G526" s="53">
        <v>0.0</v>
      </c>
      <c r="H526" s="53">
        <v>0.0</v>
      </c>
      <c r="I526" s="53">
        <v>0.0</v>
      </c>
      <c r="J526" s="53">
        <v>0.003229678538229154</v>
      </c>
      <c r="K526" s="53">
        <v>0.001614839269114577</v>
      </c>
      <c r="L526" s="94">
        <v>0.0</v>
      </c>
      <c r="M526" s="94">
        <v>1.0430823460298005E-5</v>
      </c>
      <c r="N526" s="94">
        <v>2.6077058650745012E-6</v>
      </c>
      <c r="O526" s="2" t="s">
        <v>9316</v>
      </c>
      <c r="P526" s="2">
        <v>9.0</v>
      </c>
      <c r="Q526" s="2" t="s">
        <v>9318</v>
      </c>
    </row>
    <row r="527">
      <c r="A527" s="54">
        <v>45970.0</v>
      </c>
      <c r="B527" s="2" t="s">
        <v>301</v>
      </c>
      <c r="C527" s="2" t="s">
        <v>256</v>
      </c>
      <c r="D527" s="2">
        <v>0.0</v>
      </c>
      <c r="E527" s="53">
        <v>0.042</v>
      </c>
      <c r="F527" s="53">
        <v>0.048</v>
      </c>
      <c r="G527" s="53">
        <v>0.048</v>
      </c>
      <c r="H527" s="53">
        <v>0.047</v>
      </c>
      <c r="I527" s="53">
        <v>0.046</v>
      </c>
      <c r="J527" s="53">
        <v>0.011000000000000001</v>
      </c>
      <c r="K527" s="53">
        <v>0.03</v>
      </c>
      <c r="L527" s="94">
        <v>0.0023</v>
      </c>
      <c r="M527" s="94">
        <v>1.0E-4</v>
      </c>
      <c r="N527" s="94">
        <v>9.0E-4</v>
      </c>
      <c r="O527" s="2" t="s">
        <v>9316</v>
      </c>
      <c r="P527" s="2">
        <v>10.0</v>
      </c>
      <c r="Q527" s="2" t="s">
        <v>9317</v>
      </c>
    </row>
    <row r="528">
      <c r="A528" s="54">
        <v>45970.0</v>
      </c>
      <c r="B528" s="2" t="s">
        <v>450</v>
      </c>
      <c r="C528" s="2" t="s">
        <v>256</v>
      </c>
      <c r="D528" s="2">
        <v>0.0</v>
      </c>
      <c r="E528" s="53">
        <v>0.13018785807612185</v>
      </c>
      <c r="F528" s="53">
        <v>0.0848601652269915</v>
      </c>
      <c r="G528" s="53">
        <v>0.06998179249946335</v>
      </c>
      <c r="H528" s="53">
        <v>0.06285848136722517</v>
      </c>
      <c r="I528" s="53">
        <v>0.056029808668786436</v>
      </c>
      <c r="J528" s="53">
        <v>0.0179501216525379</v>
      </c>
      <c r="K528" s="53">
        <v>0.04396595707600062</v>
      </c>
      <c r="L528" s="94">
        <v>0.004897451281437945</v>
      </c>
      <c r="M528" s="94">
        <v>3.2220686734091E-4</v>
      </c>
      <c r="N528" s="94">
        <v>0.0019330053816087292</v>
      </c>
      <c r="O528" s="2" t="s">
        <v>9316</v>
      </c>
      <c r="P528" s="2">
        <v>11.0</v>
      </c>
      <c r="Q528" s="2" t="s">
        <v>9318</v>
      </c>
    </row>
    <row r="529">
      <c r="A529" s="54">
        <v>45970.0</v>
      </c>
      <c r="B529" s="2" t="s">
        <v>1189</v>
      </c>
      <c r="C529" s="2" t="s">
        <v>256</v>
      </c>
      <c r="D529" s="2">
        <v>0.0</v>
      </c>
      <c r="E529" s="53">
        <v>0.0</v>
      </c>
      <c r="F529" s="53">
        <v>0.0</v>
      </c>
      <c r="G529" s="53">
        <v>0.0</v>
      </c>
      <c r="H529" s="53">
        <v>0.0</v>
      </c>
      <c r="I529" s="53">
        <v>0.0</v>
      </c>
      <c r="J529" s="53">
        <v>0.007779091181679051</v>
      </c>
      <c r="K529" s="53">
        <v>0.0038895455908395256</v>
      </c>
      <c r="L529" s="94">
        <v>0.0</v>
      </c>
      <c r="M529" s="94">
        <v>6.051425961287678E-5</v>
      </c>
      <c r="N529" s="94">
        <v>1.5128564903219195E-5</v>
      </c>
      <c r="O529" s="2" t="s">
        <v>9319</v>
      </c>
      <c r="P529" s="2">
        <v>99.0</v>
      </c>
      <c r="Q529" s="2" t="s">
        <v>9320</v>
      </c>
    </row>
    <row r="530">
      <c r="A530" s="54">
        <v>45971.0</v>
      </c>
      <c r="B530" s="2" t="s">
        <v>194</v>
      </c>
      <c r="C530" s="2" t="s">
        <v>180</v>
      </c>
      <c r="D530" s="2">
        <v>0.0</v>
      </c>
      <c r="E530" s="53">
        <v>0.021</v>
      </c>
      <c r="F530" s="53">
        <v>0.047</v>
      </c>
      <c r="G530" s="53">
        <v>0.059</v>
      </c>
      <c r="H530" s="53">
        <v>0.066</v>
      </c>
      <c r="I530" s="53">
        <v>0.073</v>
      </c>
      <c r="J530" s="53">
        <v>0.086</v>
      </c>
      <c r="K530" s="53">
        <v>0.073</v>
      </c>
      <c r="L530" s="94">
        <v>0.0035</v>
      </c>
      <c r="M530" s="94">
        <v>0.0074</v>
      </c>
      <c r="N530" s="94">
        <v>0.0053</v>
      </c>
      <c r="O530" s="2" t="s">
        <v>9316</v>
      </c>
      <c r="P530" s="2">
        <v>1.0</v>
      </c>
      <c r="Q530" s="2" t="s">
        <v>9317</v>
      </c>
    </row>
    <row r="531">
      <c r="A531" s="54">
        <v>45971.0</v>
      </c>
      <c r="B531" s="2" t="s">
        <v>145</v>
      </c>
      <c r="C531" s="2" t="s">
        <v>180</v>
      </c>
      <c r="D531" s="2">
        <v>0.0</v>
      </c>
      <c r="E531" s="53">
        <v>0.153</v>
      </c>
      <c r="F531" s="53">
        <v>0.092</v>
      </c>
      <c r="G531" s="53">
        <v>0.074</v>
      </c>
      <c r="H531" s="53">
        <v>0.065</v>
      </c>
      <c r="I531" s="53">
        <v>0.058</v>
      </c>
      <c r="J531" s="53">
        <v>0.039</v>
      </c>
      <c r="K531" s="53">
        <v>0.056</v>
      </c>
      <c r="L531" s="94">
        <v>0.0055</v>
      </c>
      <c r="M531" s="94">
        <v>0.0015</v>
      </c>
      <c r="N531" s="94">
        <v>0.0031</v>
      </c>
      <c r="O531" s="2" t="s">
        <v>9316</v>
      </c>
      <c r="P531" s="2">
        <v>2.0</v>
      </c>
      <c r="Q531" s="2" t="s">
        <v>9317</v>
      </c>
    </row>
    <row r="532">
      <c r="A532" s="54">
        <v>45971.0</v>
      </c>
      <c r="B532" s="2" t="s">
        <v>1801</v>
      </c>
      <c r="C532" s="2" t="s">
        <v>180</v>
      </c>
      <c r="D532" s="2">
        <v>0.0</v>
      </c>
      <c r="E532" s="53">
        <v>0.0</v>
      </c>
      <c r="F532" s="53">
        <v>0.0</v>
      </c>
      <c r="G532" s="53">
        <v>0.0</v>
      </c>
      <c r="H532" s="53">
        <v>0.0</v>
      </c>
      <c r="I532" s="53">
        <v>0.0</v>
      </c>
      <c r="J532" s="53">
        <v>0.0</v>
      </c>
      <c r="K532" s="53">
        <v>0.0</v>
      </c>
      <c r="L532" s="94">
        <v>0.0</v>
      </c>
      <c r="M532" s="94">
        <v>0.0</v>
      </c>
      <c r="N532" s="94">
        <v>0.0</v>
      </c>
      <c r="O532" s="2" t="s">
        <v>9316</v>
      </c>
      <c r="P532" s="2">
        <v>3.0</v>
      </c>
      <c r="Q532" s="2" t="s">
        <v>9318</v>
      </c>
    </row>
    <row r="533">
      <c r="A533" s="54">
        <v>45971.0</v>
      </c>
      <c r="B533" s="2" t="s">
        <v>932</v>
      </c>
      <c r="C533" s="2" t="s">
        <v>180</v>
      </c>
      <c r="D533" s="2">
        <v>0.0</v>
      </c>
      <c r="E533" s="53">
        <v>0.02583254285794031</v>
      </c>
      <c r="F533" s="53">
        <v>0.037800906210952064</v>
      </c>
      <c r="G533" s="53">
        <v>0.04081789659610704</v>
      </c>
      <c r="H533" s="53">
        <v>0.041953003050788334</v>
      </c>
      <c r="I533" s="53">
        <v>0.04279094906956511</v>
      </c>
      <c r="J533" s="53">
        <v>0.030416547464174333</v>
      </c>
      <c r="K533" s="53">
        <v>0.035617222030140686</v>
      </c>
      <c r="L533" s="94">
        <v>0.0016661006825304866</v>
      </c>
      <c r="M533" s="94">
        <v>9.251663596403701E-4</v>
      </c>
      <c r="N533" s="94">
        <v>0.001268586505144339</v>
      </c>
      <c r="O533" s="2" t="s">
        <v>9316</v>
      </c>
      <c r="P533" s="2">
        <v>4.0</v>
      </c>
      <c r="Q533" s="2" t="s">
        <v>9318</v>
      </c>
    </row>
    <row r="534">
      <c r="A534" s="54">
        <v>45971.0</v>
      </c>
      <c r="B534" s="2" t="s">
        <v>515</v>
      </c>
      <c r="C534" s="2" t="s">
        <v>180</v>
      </c>
      <c r="D534" s="2">
        <v>0.0</v>
      </c>
      <c r="E534" s="53">
        <v>0.0</v>
      </c>
      <c r="F534" s="53">
        <v>0.0</v>
      </c>
      <c r="G534" s="53">
        <v>0.0</v>
      </c>
      <c r="H534" s="53">
        <v>0.0</v>
      </c>
      <c r="I534" s="53">
        <v>0.0</v>
      </c>
      <c r="J534" s="53">
        <v>0.0101197606531693</v>
      </c>
      <c r="K534" s="53">
        <v>0.00505988032658465</v>
      </c>
      <c r="L534" s="94">
        <v>0.0</v>
      </c>
      <c r="M534" s="94">
        <v>1.0240955567743354E-4</v>
      </c>
      <c r="N534" s="94">
        <v>2.5602388919358385E-5</v>
      </c>
      <c r="O534" s="2" t="s">
        <v>9316</v>
      </c>
      <c r="P534" s="2">
        <v>5.0</v>
      </c>
      <c r="Q534" s="2" t="s">
        <v>9318</v>
      </c>
    </row>
    <row r="535">
      <c r="A535" s="54">
        <v>45971.0</v>
      </c>
      <c r="B535" s="2" t="s">
        <v>229</v>
      </c>
      <c r="C535" s="2" t="s">
        <v>180</v>
      </c>
      <c r="D535" s="2">
        <v>0.0</v>
      </c>
      <c r="E535" s="53">
        <v>0.12933706985301494</v>
      </c>
      <c r="F535" s="53">
        <v>0.12329131610230577</v>
      </c>
      <c r="G535" s="53">
        <v>0.12400035382566793</v>
      </c>
      <c r="H535" s="53">
        <v>0.1250000602361769</v>
      </c>
      <c r="I535" s="53">
        <v>0.12642546266768087</v>
      </c>
      <c r="J535" s="53">
        <v>0.04946692283670968</v>
      </c>
      <c r="K535" s="53">
        <v>0.0867336383311888</v>
      </c>
      <c r="L535" s="94">
        <v>0.01537608774889084</v>
      </c>
      <c r="M535" s="94">
        <v>0.0024469764549329893</v>
      </c>
      <c r="N535" s="94">
        <v>0.007522724018165463</v>
      </c>
      <c r="O535" s="2" t="s">
        <v>9316</v>
      </c>
      <c r="P535" s="2">
        <v>6.0</v>
      </c>
      <c r="Q535" s="2" t="s">
        <v>9317</v>
      </c>
    </row>
    <row r="536">
      <c r="A536" s="54">
        <v>45971.0</v>
      </c>
      <c r="B536" s="2" t="s">
        <v>178</v>
      </c>
      <c r="C536" s="2" t="s">
        <v>180</v>
      </c>
      <c r="D536" s="2">
        <v>0.0</v>
      </c>
      <c r="E536" s="53">
        <v>0.0043603716072008955</v>
      </c>
      <c r="F536" s="53">
        <v>0.015530319258052578</v>
      </c>
      <c r="G536" s="53">
        <v>0.02255811134504692</v>
      </c>
      <c r="H536" s="53">
        <v>0.026890701989880198</v>
      </c>
      <c r="I536" s="53">
        <v>0.031811047951700415</v>
      </c>
      <c r="J536" s="53">
        <v>0.013532288131389087</v>
      </c>
      <c r="K536" s="53">
        <v>0.018045199738218005</v>
      </c>
      <c r="L536" s="94">
        <v>5.088683874555346E-4</v>
      </c>
      <c r="M536" s="94">
        <v>1.8312282207093395E-4</v>
      </c>
      <c r="N536" s="94">
        <v>3.2562923359218316E-4</v>
      </c>
      <c r="O536" s="2" t="s">
        <v>9316</v>
      </c>
      <c r="P536" s="2">
        <v>7.0</v>
      </c>
      <c r="Q536" s="2" t="s">
        <v>9318</v>
      </c>
    </row>
    <row r="537">
      <c r="A537" s="54">
        <v>45971.0</v>
      </c>
      <c r="B537" s="2" t="s">
        <v>1876</v>
      </c>
      <c r="C537" s="2" t="s">
        <v>180</v>
      </c>
      <c r="D537" s="2">
        <v>0.0</v>
      </c>
      <c r="E537" s="53">
        <v>0.0</v>
      </c>
      <c r="F537" s="53">
        <v>0.0</v>
      </c>
      <c r="G537" s="53">
        <v>0.0</v>
      </c>
      <c r="H537" s="53">
        <v>0.0</v>
      </c>
      <c r="I537" s="53">
        <v>0.0</v>
      </c>
      <c r="J537" s="53">
        <v>0.0</v>
      </c>
      <c r="K537" s="53">
        <v>0.0</v>
      </c>
      <c r="L537" s="94">
        <v>0.0</v>
      </c>
      <c r="M537" s="94">
        <v>0.0</v>
      </c>
      <c r="N537" s="94">
        <v>0.0</v>
      </c>
      <c r="O537" s="2" t="s">
        <v>9316</v>
      </c>
      <c r="P537" s="2">
        <v>8.0</v>
      </c>
      <c r="Q537" s="2" t="s">
        <v>9318</v>
      </c>
    </row>
    <row r="538">
      <c r="A538" s="54">
        <v>45971.0</v>
      </c>
      <c r="B538" s="2" t="s">
        <v>687</v>
      </c>
      <c r="C538" s="2" t="s">
        <v>180</v>
      </c>
      <c r="D538" s="2">
        <v>0.0</v>
      </c>
      <c r="E538" s="53">
        <v>0.0</v>
      </c>
      <c r="F538" s="53">
        <v>0.0</v>
      </c>
      <c r="G538" s="53">
        <v>0.0</v>
      </c>
      <c r="H538" s="53">
        <v>0.0</v>
      </c>
      <c r="I538" s="53">
        <v>0.0</v>
      </c>
      <c r="J538" s="53">
        <v>0.0032049002709304414</v>
      </c>
      <c r="K538" s="53">
        <v>0.0016024501354652207</v>
      </c>
      <c r="L538" s="94">
        <v>0.0</v>
      </c>
      <c r="M538" s="94">
        <v>1.0271385746610017E-5</v>
      </c>
      <c r="N538" s="94">
        <v>2.5678464366525043E-6</v>
      </c>
      <c r="O538" s="2" t="s">
        <v>9316</v>
      </c>
      <c r="P538" s="2">
        <v>9.0</v>
      </c>
      <c r="Q538" s="2" t="s">
        <v>9318</v>
      </c>
    </row>
    <row r="539">
      <c r="A539" s="54">
        <v>45971.0</v>
      </c>
      <c r="B539" s="2" t="s">
        <v>301</v>
      </c>
      <c r="C539" s="2" t="s">
        <v>180</v>
      </c>
      <c r="D539" s="2">
        <v>0.0</v>
      </c>
      <c r="E539" s="53">
        <v>0.0</v>
      </c>
      <c r="F539" s="53">
        <v>0.0</v>
      </c>
      <c r="G539" s="53">
        <v>0.0</v>
      </c>
      <c r="H539" s="53">
        <v>0.0</v>
      </c>
      <c r="I539" s="53">
        <v>0.0</v>
      </c>
      <c r="J539" s="53">
        <v>0.011000000000000001</v>
      </c>
      <c r="K539" s="53">
        <v>0.006</v>
      </c>
      <c r="L539" s="94">
        <v>0.0</v>
      </c>
      <c r="M539" s="94">
        <v>1.0E-4</v>
      </c>
      <c r="N539" s="94">
        <v>0.0</v>
      </c>
      <c r="O539" s="2" t="s">
        <v>9316</v>
      </c>
      <c r="P539" s="2">
        <v>10.0</v>
      </c>
      <c r="Q539" s="2" t="s">
        <v>9317</v>
      </c>
    </row>
    <row r="540">
      <c r="A540" s="54">
        <v>45971.0</v>
      </c>
      <c r="B540" s="2" t="s">
        <v>450</v>
      </c>
      <c r="C540" s="2" t="s">
        <v>180</v>
      </c>
      <c r="D540" s="2">
        <v>0.0</v>
      </c>
      <c r="E540" s="53">
        <v>0.0</v>
      </c>
      <c r="F540" s="53">
        <v>0.0</v>
      </c>
      <c r="G540" s="53">
        <v>0.0</v>
      </c>
      <c r="H540" s="53">
        <v>0.0</v>
      </c>
      <c r="I540" s="53">
        <v>0.0</v>
      </c>
      <c r="J540" s="53">
        <v>0.01775692666294945</v>
      </c>
      <c r="K540" s="53">
        <v>0.008878463331474726</v>
      </c>
      <c r="L540" s="94">
        <v>0.0</v>
      </c>
      <c r="M540" s="94">
        <v>3.153084445133651E-4</v>
      </c>
      <c r="N540" s="94">
        <v>7.882711112834128E-5</v>
      </c>
      <c r="O540" s="2" t="s">
        <v>9316</v>
      </c>
      <c r="P540" s="2">
        <v>11.0</v>
      </c>
      <c r="Q540" s="2" t="s">
        <v>9318</v>
      </c>
    </row>
    <row r="541">
      <c r="A541" s="54">
        <v>45971.0</v>
      </c>
      <c r="B541" s="2" t="s">
        <v>1189</v>
      </c>
      <c r="C541" s="2" t="s">
        <v>180</v>
      </c>
      <c r="D541" s="2">
        <v>0.0</v>
      </c>
      <c r="E541" s="53">
        <v>0.0</v>
      </c>
      <c r="F541" s="53">
        <v>0.0</v>
      </c>
      <c r="G541" s="53">
        <v>0.0</v>
      </c>
      <c r="H541" s="53">
        <v>0.0</v>
      </c>
      <c r="I541" s="53">
        <v>0.0</v>
      </c>
      <c r="J541" s="53">
        <v>0.00769536576360426</v>
      </c>
      <c r="K541" s="53">
        <v>0.00384768288180213</v>
      </c>
      <c r="L541" s="94">
        <v>0.0</v>
      </c>
      <c r="M541" s="94">
        <v>5.921865423565257E-5</v>
      </c>
      <c r="N541" s="94">
        <v>1.4804663558913143E-5</v>
      </c>
      <c r="O541" s="2" t="s">
        <v>9319</v>
      </c>
      <c r="P541" s="2">
        <v>99.0</v>
      </c>
      <c r="Q541" s="2" t="s">
        <v>9320</v>
      </c>
    </row>
    <row r="542">
      <c r="A542" s="54">
        <v>45972.0</v>
      </c>
      <c r="B542" s="2" t="s">
        <v>194</v>
      </c>
      <c r="C542" s="2" t="s">
        <v>208</v>
      </c>
      <c r="D542" s="2">
        <v>0.0</v>
      </c>
      <c r="E542" s="53">
        <v>0.011</v>
      </c>
      <c r="F542" s="53">
        <v>0.035</v>
      </c>
      <c r="G542" s="53">
        <v>0.049</v>
      </c>
      <c r="H542" s="53">
        <v>0.057</v>
      </c>
      <c r="I542" s="53">
        <v>0.066</v>
      </c>
      <c r="J542" s="53">
        <v>0.085</v>
      </c>
      <c r="K542" s="53">
        <v>0.067</v>
      </c>
      <c r="L542" s="94">
        <v>0.0024</v>
      </c>
      <c r="M542" s="94">
        <v>0.0072</v>
      </c>
      <c r="N542" s="94">
        <v>0.0045</v>
      </c>
      <c r="O542" s="2" t="s">
        <v>9316</v>
      </c>
      <c r="P542" s="2">
        <v>1.0</v>
      </c>
      <c r="Q542" s="2" t="s">
        <v>9317</v>
      </c>
    </row>
    <row r="543">
      <c r="A543" s="54">
        <v>45972.0</v>
      </c>
      <c r="B543" s="2" t="s">
        <v>145</v>
      </c>
      <c r="C543" s="2" t="s">
        <v>208</v>
      </c>
      <c r="D543" s="2">
        <v>0.0</v>
      </c>
      <c r="E543" s="53">
        <v>0.007</v>
      </c>
      <c r="F543" s="53">
        <v>0.02</v>
      </c>
      <c r="G543" s="53">
        <v>0.027</v>
      </c>
      <c r="H543" s="53">
        <v>0.03</v>
      </c>
      <c r="I543" s="53">
        <v>0.034</v>
      </c>
      <c r="J543" s="53">
        <v>0.038</v>
      </c>
      <c r="K543" s="53">
        <v>0.032</v>
      </c>
      <c r="L543" s="94">
        <v>7.0E-4</v>
      </c>
      <c r="M543" s="94">
        <v>0.0014</v>
      </c>
      <c r="N543" s="94">
        <v>0.001</v>
      </c>
      <c r="O543" s="2" t="s">
        <v>9316</v>
      </c>
      <c r="P543" s="2">
        <v>2.0</v>
      </c>
      <c r="Q543" s="2" t="s">
        <v>9317</v>
      </c>
    </row>
    <row r="544">
      <c r="A544" s="54">
        <v>45972.0</v>
      </c>
      <c r="B544" s="2" t="s">
        <v>1801</v>
      </c>
      <c r="C544" s="2" t="s">
        <v>208</v>
      </c>
      <c r="D544" s="2">
        <v>0.0</v>
      </c>
      <c r="E544" s="53">
        <v>0.0</v>
      </c>
      <c r="F544" s="53">
        <v>0.0</v>
      </c>
      <c r="G544" s="53">
        <v>0.0</v>
      </c>
      <c r="H544" s="53">
        <v>0.0</v>
      </c>
      <c r="I544" s="53">
        <v>0.0</v>
      </c>
      <c r="J544" s="53">
        <v>0.0</v>
      </c>
      <c r="K544" s="53">
        <v>0.0</v>
      </c>
      <c r="L544" s="94">
        <v>0.0</v>
      </c>
      <c r="M544" s="94">
        <v>0.0</v>
      </c>
      <c r="N544" s="94">
        <v>0.0</v>
      </c>
      <c r="O544" s="2" t="s">
        <v>9316</v>
      </c>
      <c r="P544" s="2">
        <v>3.0</v>
      </c>
      <c r="Q544" s="2" t="s">
        <v>9318</v>
      </c>
    </row>
    <row r="545">
      <c r="A545" s="54">
        <v>45972.0</v>
      </c>
      <c r="B545" s="2" t="s">
        <v>932</v>
      </c>
      <c r="C545" s="2" t="s">
        <v>208</v>
      </c>
      <c r="D545" s="2">
        <v>0.0</v>
      </c>
      <c r="E545" s="53">
        <v>0.0</v>
      </c>
      <c r="F545" s="53">
        <v>0.0</v>
      </c>
      <c r="G545" s="53">
        <v>0.0</v>
      </c>
      <c r="H545" s="53">
        <v>0.0</v>
      </c>
      <c r="I545" s="53">
        <v>0.0</v>
      </c>
      <c r="J545" s="53">
        <v>0.030090186565032092</v>
      </c>
      <c r="K545" s="53">
        <v>0.015045093282516046</v>
      </c>
      <c r="L545" s="94">
        <v>0.0</v>
      </c>
      <c r="M545" s="94">
        <v>9.054193275184378E-4</v>
      </c>
      <c r="N545" s="94">
        <v>2.2635483187960945E-4</v>
      </c>
      <c r="O545" s="2" t="s">
        <v>9316</v>
      </c>
      <c r="P545" s="2">
        <v>4.0</v>
      </c>
      <c r="Q545" s="2" t="s">
        <v>9318</v>
      </c>
    </row>
    <row r="546">
      <c r="A546" s="54">
        <v>45972.0</v>
      </c>
      <c r="B546" s="2" t="s">
        <v>515</v>
      </c>
      <c r="C546" s="2" t="s">
        <v>208</v>
      </c>
      <c r="D546" s="2">
        <v>0.0</v>
      </c>
      <c r="E546" s="53">
        <v>0.0</v>
      </c>
      <c r="F546" s="53">
        <v>0.0</v>
      </c>
      <c r="G546" s="53">
        <v>0.0</v>
      </c>
      <c r="H546" s="53">
        <v>0.0</v>
      </c>
      <c r="I546" s="53">
        <v>0.0</v>
      </c>
      <c r="J546" s="53">
        <v>0.010011178500978534</v>
      </c>
      <c r="K546" s="53">
        <v>0.005005589250489267</v>
      </c>
      <c r="L546" s="94">
        <v>0.0</v>
      </c>
      <c r="M546" s="94">
        <v>1.002236949784548E-4</v>
      </c>
      <c r="N546" s="94">
        <v>2.50559237446137E-5</v>
      </c>
      <c r="O546" s="2" t="s">
        <v>9316</v>
      </c>
      <c r="P546" s="2">
        <v>5.0</v>
      </c>
      <c r="Q546" s="2" t="s">
        <v>9318</v>
      </c>
    </row>
    <row r="547">
      <c r="A547" s="54">
        <v>45972.0</v>
      </c>
      <c r="B547" s="2" t="s">
        <v>229</v>
      </c>
      <c r="C547" s="2" t="s">
        <v>208</v>
      </c>
      <c r="D547" s="2">
        <v>0.0</v>
      </c>
      <c r="E547" s="53">
        <v>0.121108497331373</v>
      </c>
      <c r="F547" s="53">
        <v>0.17161767259008648</v>
      </c>
      <c r="G547" s="53">
        <v>0.18860146596155694</v>
      </c>
      <c r="H547" s="53">
        <v>0.19663213453478037</v>
      </c>
      <c r="I547" s="53">
        <v>0.20418683618576314</v>
      </c>
      <c r="J547" s="53">
        <v>0.04893615683067946</v>
      </c>
      <c r="K547" s="53">
        <v>0.1187688113961182</v>
      </c>
      <c r="L547" s="94">
        <v>0.03557051296284832</v>
      </c>
      <c r="M547" s="94">
        <v>0.0023947474453568556</v>
      </c>
      <c r="N547" s="94">
        <v>0.014106030560446695</v>
      </c>
      <c r="O547" s="2" t="s">
        <v>9316</v>
      </c>
      <c r="P547" s="2">
        <v>6.0</v>
      </c>
      <c r="Q547" s="2" t="s">
        <v>9317</v>
      </c>
    </row>
    <row r="548">
      <c r="A548" s="54">
        <v>45972.0</v>
      </c>
      <c r="B548" s="2" t="s">
        <v>178</v>
      </c>
      <c r="C548" s="2" t="s">
        <v>208</v>
      </c>
      <c r="D548" s="2">
        <v>0.0</v>
      </c>
      <c r="E548" s="53">
        <v>0.0</v>
      </c>
      <c r="F548" s="53">
        <v>0.0</v>
      </c>
      <c r="G548" s="53">
        <v>0.0</v>
      </c>
      <c r="H548" s="53">
        <v>0.0</v>
      </c>
      <c r="I548" s="53">
        <v>0.0</v>
      </c>
      <c r="J548" s="53">
        <v>0.013387090530405151</v>
      </c>
      <c r="K548" s="53">
        <v>0.006693545265202576</v>
      </c>
      <c r="L548" s="94">
        <v>0.0</v>
      </c>
      <c r="M548" s="94">
        <v>1.7921419286926328E-4</v>
      </c>
      <c r="N548" s="94">
        <v>4.480354821731582E-5</v>
      </c>
      <c r="O548" s="2" t="s">
        <v>9316</v>
      </c>
      <c r="P548" s="2">
        <v>7.0</v>
      </c>
      <c r="Q548" s="2" t="s">
        <v>9318</v>
      </c>
    </row>
    <row r="549">
      <c r="A549" s="54">
        <v>45972.0</v>
      </c>
      <c r="B549" s="2" t="s">
        <v>1876</v>
      </c>
      <c r="C549" s="2" t="s">
        <v>208</v>
      </c>
      <c r="D549" s="2">
        <v>0.0</v>
      </c>
      <c r="E549" s="53">
        <v>0.0</v>
      </c>
      <c r="F549" s="53">
        <v>0.0</v>
      </c>
      <c r="G549" s="53">
        <v>0.0</v>
      </c>
      <c r="H549" s="53">
        <v>0.0</v>
      </c>
      <c r="I549" s="53">
        <v>0.0</v>
      </c>
      <c r="J549" s="53">
        <v>0.0</v>
      </c>
      <c r="K549" s="53">
        <v>0.0</v>
      </c>
      <c r="L549" s="94">
        <v>0.0</v>
      </c>
      <c r="M549" s="94">
        <v>0.0</v>
      </c>
      <c r="N549" s="94">
        <v>0.0</v>
      </c>
      <c r="O549" s="2" t="s">
        <v>9316</v>
      </c>
      <c r="P549" s="2">
        <v>8.0</v>
      </c>
      <c r="Q549" s="2" t="s">
        <v>9318</v>
      </c>
    </row>
    <row r="550">
      <c r="A550" s="54">
        <v>45972.0</v>
      </c>
      <c r="B550" s="2" t="s">
        <v>687</v>
      </c>
      <c r="C550" s="2" t="s">
        <v>208</v>
      </c>
      <c r="D550" s="2">
        <v>0.0</v>
      </c>
      <c r="E550" s="53">
        <v>0.0</v>
      </c>
      <c r="F550" s="53">
        <v>0.0</v>
      </c>
      <c r="G550" s="53">
        <v>0.0</v>
      </c>
      <c r="H550" s="53">
        <v>0.0</v>
      </c>
      <c r="I550" s="53">
        <v>0.0</v>
      </c>
      <c r="J550" s="53">
        <v>0.003180312103829956</v>
      </c>
      <c r="K550" s="53">
        <v>0.001590156051914978</v>
      </c>
      <c r="L550" s="94">
        <v>0.0</v>
      </c>
      <c r="M550" s="94">
        <v>1.0114385077767321E-5</v>
      </c>
      <c r="N550" s="94">
        <v>2.5285962694418303E-6</v>
      </c>
      <c r="O550" s="2" t="s">
        <v>9316</v>
      </c>
      <c r="P550" s="2">
        <v>9.0</v>
      </c>
      <c r="Q550" s="2" t="s">
        <v>9318</v>
      </c>
    </row>
    <row r="551">
      <c r="A551" s="54">
        <v>45972.0</v>
      </c>
      <c r="B551" s="2" t="s">
        <v>301</v>
      </c>
      <c r="C551" s="2" t="s">
        <v>208</v>
      </c>
      <c r="D551" s="2">
        <v>0.0</v>
      </c>
      <c r="E551" s="53">
        <v>0.0</v>
      </c>
      <c r="F551" s="53">
        <v>0.0</v>
      </c>
      <c r="G551" s="53">
        <v>0.0</v>
      </c>
      <c r="H551" s="53">
        <v>0.0</v>
      </c>
      <c r="I551" s="53">
        <v>0.0</v>
      </c>
      <c r="J551" s="53">
        <v>0.011000000000000001</v>
      </c>
      <c r="K551" s="53">
        <v>0.005</v>
      </c>
      <c r="L551" s="94">
        <v>0.0</v>
      </c>
      <c r="M551" s="94">
        <v>1.0E-4</v>
      </c>
      <c r="N551" s="94">
        <v>0.0</v>
      </c>
      <c r="O551" s="2" t="s">
        <v>9316</v>
      </c>
      <c r="P551" s="2">
        <v>10.0</v>
      </c>
      <c r="Q551" s="2" t="s">
        <v>9317</v>
      </c>
    </row>
    <row r="552">
      <c r="A552" s="54">
        <v>45972.0</v>
      </c>
      <c r="B552" s="2" t="s">
        <v>450</v>
      </c>
      <c r="C552" s="2" t="s">
        <v>208</v>
      </c>
      <c r="D552" s="2">
        <v>0.0</v>
      </c>
      <c r="E552" s="53">
        <v>0.0</v>
      </c>
      <c r="F552" s="53">
        <v>0.0</v>
      </c>
      <c r="G552" s="53">
        <v>0.0</v>
      </c>
      <c r="H552" s="53">
        <v>0.0</v>
      </c>
      <c r="I552" s="53">
        <v>0.0</v>
      </c>
      <c r="J552" s="53">
        <v>0.0175663998926594</v>
      </c>
      <c r="K552" s="53">
        <v>0.0087831999463297</v>
      </c>
      <c r="L552" s="94">
        <v>0.0</v>
      </c>
      <c r="M552" s="94">
        <v>3.085784051888242E-4</v>
      </c>
      <c r="N552" s="94">
        <v>7.714460129720606E-5</v>
      </c>
      <c r="O552" s="2" t="s">
        <v>9316</v>
      </c>
      <c r="P552" s="2">
        <v>11.0</v>
      </c>
      <c r="Q552" s="2" t="s">
        <v>9318</v>
      </c>
    </row>
    <row r="553">
      <c r="A553" s="54">
        <v>45972.0</v>
      </c>
      <c r="B553" s="2" t="s">
        <v>1189</v>
      </c>
      <c r="C553" s="2" t="s">
        <v>208</v>
      </c>
      <c r="D553" s="2">
        <v>0.0</v>
      </c>
      <c r="E553" s="53">
        <v>0.0</v>
      </c>
      <c r="F553" s="53">
        <v>0.0</v>
      </c>
      <c r="G553" s="53">
        <v>0.0</v>
      </c>
      <c r="H553" s="53">
        <v>0.0</v>
      </c>
      <c r="I553" s="53">
        <v>0.0</v>
      </c>
      <c r="J553" s="53">
        <v>0.007612796678707415</v>
      </c>
      <c r="K553" s="53">
        <v>0.0038063983393537074</v>
      </c>
      <c r="L553" s="94">
        <v>0.0</v>
      </c>
      <c r="M553" s="94">
        <v>5.7954673271338645E-5</v>
      </c>
      <c r="N553" s="94">
        <v>1.4488668317834661E-5</v>
      </c>
      <c r="O553" s="2" t="s">
        <v>9319</v>
      </c>
      <c r="P553" s="2">
        <v>99.0</v>
      </c>
      <c r="Q553" s="2" t="s">
        <v>9320</v>
      </c>
    </row>
    <row r="554">
      <c r="A554" s="54">
        <v>45973.0</v>
      </c>
      <c r="B554" s="2" t="s">
        <v>194</v>
      </c>
      <c r="C554" s="2" t="s">
        <v>303</v>
      </c>
      <c r="D554" s="2">
        <v>0.0</v>
      </c>
      <c r="E554" s="53">
        <v>0.111</v>
      </c>
      <c r="F554" s="53">
        <v>0.078</v>
      </c>
      <c r="G554" s="53">
        <v>0.066</v>
      </c>
      <c r="H554" s="53">
        <v>0.06</v>
      </c>
      <c r="I554" s="53">
        <v>0.055</v>
      </c>
      <c r="J554" s="53">
        <v>0.085</v>
      </c>
      <c r="K554" s="53">
        <v>0.075</v>
      </c>
      <c r="L554" s="94">
        <v>0.0044</v>
      </c>
      <c r="M554" s="94">
        <v>0.0072</v>
      </c>
      <c r="N554" s="94">
        <v>0.0056</v>
      </c>
      <c r="O554" s="2" t="s">
        <v>9316</v>
      </c>
      <c r="P554" s="2">
        <v>1.0</v>
      </c>
      <c r="Q554" s="2" t="s">
        <v>9317</v>
      </c>
    </row>
    <row r="555">
      <c r="A555" s="54">
        <v>45973.0</v>
      </c>
      <c r="B555" s="2" t="s">
        <v>145</v>
      </c>
      <c r="C555" s="2" t="s">
        <v>303</v>
      </c>
      <c r="D555" s="2">
        <v>0.0</v>
      </c>
      <c r="E555" s="53">
        <v>0.0</v>
      </c>
      <c r="F555" s="53">
        <v>0.0</v>
      </c>
      <c r="G555" s="53">
        <v>0.0</v>
      </c>
      <c r="H555" s="53">
        <v>0.0</v>
      </c>
      <c r="I555" s="53">
        <v>0.0</v>
      </c>
      <c r="J555" s="53">
        <v>0.038</v>
      </c>
      <c r="K555" s="53">
        <v>0.019</v>
      </c>
      <c r="L555" s="94">
        <v>0.0</v>
      </c>
      <c r="M555" s="94">
        <v>0.0014</v>
      </c>
      <c r="N555" s="94">
        <v>4.0E-4</v>
      </c>
      <c r="O555" s="2" t="s">
        <v>9316</v>
      </c>
      <c r="P555" s="2">
        <v>2.0</v>
      </c>
      <c r="Q555" s="2" t="s">
        <v>9317</v>
      </c>
    </row>
    <row r="556">
      <c r="A556" s="54">
        <v>45973.0</v>
      </c>
      <c r="B556" s="2" t="s">
        <v>1801</v>
      </c>
      <c r="C556" s="2" t="s">
        <v>303</v>
      </c>
      <c r="D556" s="2">
        <v>0.0</v>
      </c>
      <c r="E556" s="53">
        <v>0.0</v>
      </c>
      <c r="F556" s="53">
        <v>0.0</v>
      </c>
      <c r="G556" s="53">
        <v>0.0</v>
      </c>
      <c r="H556" s="53">
        <v>0.0</v>
      </c>
      <c r="I556" s="53">
        <v>0.0</v>
      </c>
      <c r="J556" s="53">
        <v>0.0</v>
      </c>
      <c r="K556" s="53">
        <v>0.0</v>
      </c>
      <c r="L556" s="94">
        <v>0.0</v>
      </c>
      <c r="M556" s="94">
        <v>0.0</v>
      </c>
      <c r="N556" s="94">
        <v>0.0</v>
      </c>
      <c r="O556" s="2" t="s">
        <v>9316</v>
      </c>
      <c r="P556" s="2">
        <v>3.0</v>
      </c>
      <c r="Q556" s="2" t="s">
        <v>9318</v>
      </c>
    </row>
    <row r="557">
      <c r="A557" s="54">
        <v>45973.0</v>
      </c>
      <c r="B557" s="2" t="s">
        <v>932</v>
      </c>
      <c r="C557" s="2" t="s">
        <v>303</v>
      </c>
      <c r="D557" s="2">
        <v>0.0</v>
      </c>
      <c r="E557" s="53">
        <v>0.0</v>
      </c>
      <c r="F557" s="53">
        <v>0.0</v>
      </c>
      <c r="G557" s="53">
        <v>0.0</v>
      </c>
      <c r="H557" s="53">
        <v>0.0</v>
      </c>
      <c r="I557" s="53">
        <v>0.0</v>
      </c>
      <c r="J557" s="53">
        <v>0.029768311610194855</v>
      </c>
      <c r="K557" s="53">
        <v>0.014884155805097428</v>
      </c>
      <c r="L557" s="94">
        <v>0.0</v>
      </c>
      <c r="M557" s="94">
        <v>8.861523761216618E-4</v>
      </c>
      <c r="N557" s="94">
        <v>2.2153809403041544E-4</v>
      </c>
      <c r="O557" s="2" t="s">
        <v>9316</v>
      </c>
      <c r="P557" s="2">
        <v>4.0</v>
      </c>
      <c r="Q557" s="2" t="s">
        <v>9318</v>
      </c>
    </row>
    <row r="558">
      <c r="A558" s="54">
        <v>45973.0</v>
      </c>
      <c r="B558" s="2" t="s">
        <v>515</v>
      </c>
      <c r="C558" s="2" t="s">
        <v>303</v>
      </c>
      <c r="D558" s="2">
        <v>0.0</v>
      </c>
      <c r="E558" s="53">
        <v>0.0</v>
      </c>
      <c r="F558" s="53">
        <v>0.0</v>
      </c>
      <c r="G558" s="53">
        <v>0.0</v>
      </c>
      <c r="H558" s="53">
        <v>0.0</v>
      </c>
      <c r="I558" s="53">
        <v>0.0</v>
      </c>
      <c r="J558" s="53">
        <v>0.009904088848313678</v>
      </c>
      <c r="K558" s="53">
        <v>0.004952044424156839</v>
      </c>
      <c r="L558" s="94">
        <v>0.0</v>
      </c>
      <c r="M558" s="94">
        <v>9.809097591529136E-5</v>
      </c>
      <c r="N558" s="94">
        <v>2.452274397882284E-5</v>
      </c>
      <c r="O558" s="2" t="s">
        <v>9316</v>
      </c>
      <c r="P558" s="2">
        <v>5.0</v>
      </c>
      <c r="Q558" s="2" t="s">
        <v>9318</v>
      </c>
    </row>
    <row r="559">
      <c r="A559" s="54">
        <v>45973.0</v>
      </c>
      <c r="B559" s="2" t="s">
        <v>229</v>
      </c>
      <c r="C559" s="2" t="s">
        <v>303</v>
      </c>
      <c r="D559" s="2">
        <v>1.0</v>
      </c>
      <c r="E559" s="53">
        <v>0.02583254285794031</v>
      </c>
      <c r="F559" s="53">
        <v>0.037800906210952064</v>
      </c>
      <c r="G559" s="53">
        <v>0.04081789659610704</v>
      </c>
      <c r="H559" s="53">
        <v>0.041953003050788334</v>
      </c>
      <c r="I559" s="53">
        <v>0.04279094906956511</v>
      </c>
      <c r="J559" s="53">
        <v>0.048412686388389546</v>
      </c>
      <c r="K559" s="53">
        <v>0.04461529149224829</v>
      </c>
      <c r="L559" s="94">
        <v>0.9200303074903164</v>
      </c>
      <c r="M559" s="94">
        <v>0.9055184154265614</v>
      </c>
      <c r="N559" s="94">
        <v>0.9127599412504417</v>
      </c>
      <c r="O559" s="2" t="s">
        <v>9316</v>
      </c>
      <c r="P559" s="2">
        <v>6.0</v>
      </c>
      <c r="Q559" s="2" t="s">
        <v>9317</v>
      </c>
    </row>
    <row r="560">
      <c r="A560" s="54">
        <v>45973.0</v>
      </c>
      <c r="B560" s="2" t="s">
        <v>178</v>
      </c>
      <c r="C560" s="2" t="s">
        <v>303</v>
      </c>
      <c r="D560" s="2">
        <v>0.0</v>
      </c>
      <c r="E560" s="53">
        <v>0.0</v>
      </c>
      <c r="F560" s="53">
        <v>0.0</v>
      </c>
      <c r="G560" s="53">
        <v>0.0</v>
      </c>
      <c r="H560" s="53">
        <v>0.0</v>
      </c>
      <c r="I560" s="53">
        <v>0.0</v>
      </c>
      <c r="J560" s="53">
        <v>0.013243888721052343</v>
      </c>
      <c r="K560" s="53">
        <v>0.006621944360526172</v>
      </c>
      <c r="L560" s="94">
        <v>0.0</v>
      </c>
      <c r="M560" s="94">
        <v>1.7540058845561747E-4</v>
      </c>
      <c r="N560" s="94">
        <v>4.385014711390437E-5</v>
      </c>
      <c r="O560" s="2" t="s">
        <v>9316</v>
      </c>
      <c r="P560" s="2">
        <v>7.0</v>
      </c>
      <c r="Q560" s="2" t="s">
        <v>9318</v>
      </c>
    </row>
    <row r="561">
      <c r="A561" s="54">
        <v>45973.0</v>
      </c>
      <c r="B561" s="2" t="s">
        <v>1876</v>
      </c>
      <c r="C561" s="2" t="s">
        <v>303</v>
      </c>
      <c r="D561" s="2">
        <v>0.0</v>
      </c>
      <c r="E561" s="53">
        <v>0.0</v>
      </c>
      <c r="F561" s="53">
        <v>0.0</v>
      </c>
      <c r="G561" s="53">
        <v>0.0</v>
      </c>
      <c r="H561" s="53">
        <v>0.0</v>
      </c>
      <c r="I561" s="53">
        <v>0.0</v>
      </c>
      <c r="J561" s="53">
        <v>0.0</v>
      </c>
      <c r="K561" s="53">
        <v>0.0</v>
      </c>
      <c r="L561" s="94">
        <v>0.0</v>
      </c>
      <c r="M561" s="94">
        <v>0.0</v>
      </c>
      <c r="N561" s="94">
        <v>0.0</v>
      </c>
      <c r="O561" s="2" t="s">
        <v>9316</v>
      </c>
      <c r="P561" s="2">
        <v>8.0</v>
      </c>
      <c r="Q561" s="2" t="s">
        <v>9318</v>
      </c>
    </row>
    <row r="562">
      <c r="A562" s="54">
        <v>45973.0</v>
      </c>
      <c r="B562" s="2" t="s">
        <v>687</v>
      </c>
      <c r="C562" s="2" t="s">
        <v>303</v>
      </c>
      <c r="D562" s="2">
        <v>0.0</v>
      </c>
      <c r="E562" s="53">
        <v>0.0</v>
      </c>
      <c r="F562" s="53">
        <v>0.0</v>
      </c>
      <c r="G562" s="53">
        <v>0.0</v>
      </c>
      <c r="H562" s="53">
        <v>0.0</v>
      </c>
      <c r="I562" s="53">
        <v>0.0</v>
      </c>
      <c r="J562" s="53">
        <v>0.003155912578468761</v>
      </c>
      <c r="K562" s="53">
        <v>0.0015779562892343805</v>
      </c>
      <c r="L562" s="94">
        <v>0.0</v>
      </c>
      <c r="M562" s="94">
        <v>9.959784202937344E-6</v>
      </c>
      <c r="N562" s="94">
        <v>2.489946050734336E-6</v>
      </c>
      <c r="O562" s="2" t="s">
        <v>9316</v>
      </c>
      <c r="P562" s="2">
        <v>9.0</v>
      </c>
      <c r="Q562" s="2" t="s">
        <v>9318</v>
      </c>
    </row>
    <row r="563">
      <c r="A563" s="54">
        <v>45973.0</v>
      </c>
      <c r="B563" s="2" t="s">
        <v>301</v>
      </c>
      <c r="C563" s="2" t="s">
        <v>303</v>
      </c>
      <c r="D563" s="2">
        <v>0.0</v>
      </c>
      <c r="E563" s="53">
        <v>0.012</v>
      </c>
      <c r="F563" s="53">
        <v>0.025</v>
      </c>
      <c r="G563" s="53">
        <v>0.031</v>
      </c>
      <c r="H563" s="53">
        <v>0.034</v>
      </c>
      <c r="I563" s="53">
        <v>0.037000000000000005</v>
      </c>
      <c r="J563" s="53">
        <v>0.011000000000000001</v>
      </c>
      <c r="K563" s="53">
        <v>0.021</v>
      </c>
      <c r="L563" s="94">
        <v>0.001</v>
      </c>
      <c r="M563" s="94">
        <v>1.0E-4</v>
      </c>
      <c r="N563" s="94">
        <v>4.0E-4</v>
      </c>
      <c r="O563" s="2" t="s">
        <v>9316</v>
      </c>
      <c r="P563" s="2">
        <v>10.0</v>
      </c>
      <c r="Q563" s="2" t="s">
        <v>9317</v>
      </c>
    </row>
    <row r="564">
      <c r="A564" s="54">
        <v>45973.0</v>
      </c>
      <c r="B564" s="2" t="s">
        <v>450</v>
      </c>
      <c r="C564" s="2" t="s">
        <v>303</v>
      </c>
      <c r="D564" s="2">
        <v>0.0</v>
      </c>
      <c r="E564" s="53">
        <v>0.0</v>
      </c>
      <c r="F564" s="53">
        <v>0.0</v>
      </c>
      <c r="G564" s="53">
        <v>0.0</v>
      </c>
      <c r="H564" s="53">
        <v>0.0</v>
      </c>
      <c r="I564" s="53">
        <v>0.0</v>
      </c>
      <c r="J564" s="53">
        <v>0.01737849197923113</v>
      </c>
      <c r="K564" s="53">
        <v>0.008689245989615565</v>
      </c>
      <c r="L564" s="94">
        <v>0.0</v>
      </c>
      <c r="M564" s="94">
        <v>3.020119834722007E-4</v>
      </c>
      <c r="N564" s="94">
        <v>7.550299586805017E-5</v>
      </c>
      <c r="O564" s="2" t="s">
        <v>9316</v>
      </c>
      <c r="P564" s="2">
        <v>11.0</v>
      </c>
      <c r="Q564" s="2" t="s">
        <v>9318</v>
      </c>
    </row>
    <row r="565">
      <c r="A565" s="54">
        <v>45973.0</v>
      </c>
      <c r="B565" s="2" t="s">
        <v>1189</v>
      </c>
      <c r="C565" s="2" t="s">
        <v>303</v>
      </c>
      <c r="D565" s="2">
        <v>0.0</v>
      </c>
      <c r="E565" s="53">
        <v>0.0043603716072008955</v>
      </c>
      <c r="F565" s="53">
        <v>0.015530319258052578</v>
      </c>
      <c r="G565" s="53">
        <v>0.02255811134504692</v>
      </c>
      <c r="H565" s="53">
        <v>0.026890701989880198</v>
      </c>
      <c r="I565" s="53">
        <v>0.031811047951700415</v>
      </c>
      <c r="J565" s="53">
        <v>0.007531362534660211</v>
      </c>
      <c r="K565" s="53">
        <v>0.015044736939853566</v>
      </c>
      <c r="L565" s="94">
        <v>5.088683874555346E-4</v>
      </c>
      <c r="M565" s="94">
        <v>5.672142162848348E-5</v>
      </c>
      <c r="N565" s="94">
        <v>2.2634410958939443E-4</v>
      </c>
      <c r="O565" s="2" t="s">
        <v>9319</v>
      </c>
      <c r="P565" s="2">
        <v>99.0</v>
      </c>
      <c r="Q565" s="2" t="s">
        <v>9320</v>
      </c>
    </row>
    <row r="566">
      <c r="A566" s="54">
        <v>45974.0</v>
      </c>
      <c r="B566" s="2" t="s">
        <v>194</v>
      </c>
      <c r="C566" s="2" t="s">
        <v>148</v>
      </c>
      <c r="D566" s="2">
        <v>0.0</v>
      </c>
      <c r="E566" s="53">
        <v>0.04</v>
      </c>
      <c r="F566" s="53">
        <v>0.064</v>
      </c>
      <c r="G566" s="53">
        <v>0.073</v>
      </c>
      <c r="H566" s="53">
        <v>0.077</v>
      </c>
      <c r="I566" s="53">
        <v>0.08</v>
      </c>
      <c r="J566" s="53">
        <v>0.084</v>
      </c>
      <c r="K566" s="53">
        <v>0.078</v>
      </c>
      <c r="L566" s="94">
        <v>0.0053</v>
      </c>
      <c r="M566" s="94">
        <v>0.0071</v>
      </c>
      <c r="N566" s="94">
        <v>0.0061</v>
      </c>
      <c r="O566" s="2" t="s">
        <v>9316</v>
      </c>
      <c r="P566" s="2">
        <v>1.0</v>
      </c>
      <c r="Q566" s="2" t="s">
        <v>9317</v>
      </c>
    </row>
    <row r="567">
      <c r="A567" s="54">
        <v>45974.0</v>
      </c>
      <c r="B567" s="2" t="s">
        <v>145</v>
      </c>
      <c r="C567" s="2" t="s">
        <v>148</v>
      </c>
      <c r="D567" s="2">
        <v>0.0</v>
      </c>
      <c r="E567" s="53">
        <v>0.0</v>
      </c>
      <c r="F567" s="53">
        <v>0.0</v>
      </c>
      <c r="G567" s="53">
        <v>0.0</v>
      </c>
      <c r="H567" s="53">
        <v>0.0</v>
      </c>
      <c r="I567" s="53">
        <v>0.0</v>
      </c>
      <c r="J567" s="53">
        <v>0.037</v>
      </c>
      <c r="K567" s="53">
        <v>0.019</v>
      </c>
      <c r="L567" s="94">
        <v>0.0</v>
      </c>
      <c r="M567" s="94">
        <v>0.0014</v>
      </c>
      <c r="N567" s="94">
        <v>4.0E-4</v>
      </c>
      <c r="O567" s="2" t="s">
        <v>9316</v>
      </c>
      <c r="P567" s="2">
        <v>2.0</v>
      </c>
      <c r="Q567" s="2" t="s">
        <v>9317</v>
      </c>
    </row>
    <row r="568">
      <c r="A568" s="54">
        <v>45974.0</v>
      </c>
      <c r="B568" s="2" t="s">
        <v>1801</v>
      </c>
      <c r="C568" s="2" t="s">
        <v>148</v>
      </c>
      <c r="D568" s="2">
        <v>0.0</v>
      </c>
      <c r="E568" s="53">
        <v>0.0</v>
      </c>
      <c r="F568" s="53">
        <v>0.0</v>
      </c>
      <c r="G568" s="53">
        <v>0.0</v>
      </c>
      <c r="H568" s="53">
        <v>0.0</v>
      </c>
      <c r="I568" s="53">
        <v>0.0</v>
      </c>
      <c r="J568" s="53">
        <v>0.0</v>
      </c>
      <c r="K568" s="53">
        <v>0.0</v>
      </c>
      <c r="L568" s="94">
        <v>0.0</v>
      </c>
      <c r="M568" s="94">
        <v>0.0</v>
      </c>
      <c r="N568" s="94">
        <v>0.0</v>
      </c>
      <c r="O568" s="2" t="s">
        <v>9316</v>
      </c>
      <c r="P568" s="2">
        <v>3.0</v>
      </c>
      <c r="Q568" s="2" t="s">
        <v>9318</v>
      </c>
    </row>
    <row r="569">
      <c r="A569" s="54">
        <v>45974.0</v>
      </c>
      <c r="B569" s="2" t="s">
        <v>932</v>
      </c>
      <c r="C569" s="2" t="s">
        <v>148</v>
      </c>
      <c r="D569" s="2">
        <v>0.0</v>
      </c>
      <c r="E569" s="53">
        <v>0.13018785807612185</v>
      </c>
      <c r="F569" s="53">
        <v>0.0848601652269915</v>
      </c>
      <c r="G569" s="53">
        <v>0.06998179249946335</v>
      </c>
      <c r="H569" s="53">
        <v>0.06285848136722517</v>
      </c>
      <c r="I569" s="53">
        <v>0.056029808668786436</v>
      </c>
      <c r="J569" s="53">
        <v>0.029450840090904307</v>
      </c>
      <c r="K569" s="53">
        <v>0.049716316295183825</v>
      </c>
      <c r="L569" s="94">
        <v>0.004897451281437945</v>
      </c>
      <c r="M569" s="94">
        <v>8.673519820600165E-4</v>
      </c>
      <c r="N569" s="94">
        <v>0.0024717121059627607</v>
      </c>
      <c r="O569" s="2" t="s">
        <v>9316</v>
      </c>
      <c r="P569" s="2">
        <v>4.0</v>
      </c>
      <c r="Q569" s="2" t="s">
        <v>9318</v>
      </c>
    </row>
    <row r="570">
      <c r="A570" s="54">
        <v>45974.0</v>
      </c>
      <c r="B570" s="2" t="s">
        <v>515</v>
      </c>
      <c r="C570" s="2" t="s">
        <v>148</v>
      </c>
      <c r="D570" s="2">
        <v>0.0</v>
      </c>
      <c r="E570" s="53">
        <v>0.0</v>
      </c>
      <c r="F570" s="53">
        <v>0.0</v>
      </c>
      <c r="G570" s="53">
        <v>0.0</v>
      </c>
      <c r="H570" s="53">
        <v>0.0</v>
      </c>
      <c r="I570" s="53">
        <v>0.0</v>
      </c>
      <c r="J570" s="53">
        <v>0.009798464244035285</v>
      </c>
      <c r="K570" s="53">
        <v>0.004899232122017642</v>
      </c>
      <c r="L570" s="94">
        <v>0.0</v>
      </c>
      <c r="M570" s="94">
        <v>9.600990154163797E-5</v>
      </c>
      <c r="N570" s="94">
        <v>2.4002475385409492E-5</v>
      </c>
      <c r="O570" s="2" t="s">
        <v>9316</v>
      </c>
      <c r="P570" s="2">
        <v>5.0</v>
      </c>
      <c r="Q570" s="2" t="s">
        <v>9318</v>
      </c>
    </row>
    <row r="571">
      <c r="A571" s="54">
        <v>45974.0</v>
      </c>
      <c r="B571" s="2" t="s">
        <v>229</v>
      </c>
      <c r="C571" s="2" t="s">
        <v>148</v>
      </c>
      <c r="D571" s="2">
        <v>0.0</v>
      </c>
      <c r="E571" s="53">
        <v>0.0</v>
      </c>
      <c r="F571" s="53">
        <v>0.0</v>
      </c>
      <c r="G571" s="53">
        <v>0.0</v>
      </c>
      <c r="H571" s="53">
        <v>0.0</v>
      </c>
      <c r="I571" s="53">
        <v>0.0</v>
      </c>
      <c r="J571" s="53">
        <v>0.05856112457144144</v>
      </c>
      <c r="K571" s="53">
        <v>0.02928056228572072</v>
      </c>
      <c r="L571" s="94">
        <v>0.0</v>
      </c>
      <c r="M571" s="94">
        <v>0.0034294053110718826</v>
      </c>
      <c r="N571" s="94">
        <v>8.573513277679707E-4</v>
      </c>
      <c r="O571" s="2" t="s">
        <v>9316</v>
      </c>
      <c r="P571" s="2">
        <v>6.0</v>
      </c>
      <c r="Q571" s="2" t="s">
        <v>9317</v>
      </c>
    </row>
    <row r="572">
      <c r="A572" s="54">
        <v>45974.0</v>
      </c>
      <c r="B572" s="2" t="s">
        <v>178</v>
      </c>
      <c r="C572" s="2" t="s">
        <v>148</v>
      </c>
      <c r="D572" s="2">
        <v>0.0</v>
      </c>
      <c r="E572" s="53">
        <v>0.0</v>
      </c>
      <c r="F572" s="53">
        <v>0.0</v>
      </c>
      <c r="G572" s="53">
        <v>0.0</v>
      </c>
      <c r="H572" s="53">
        <v>0.0</v>
      </c>
      <c r="I572" s="53">
        <v>0.0</v>
      </c>
      <c r="J572" s="53">
        <v>0.013102645995275868</v>
      </c>
      <c r="K572" s="53">
        <v>0.006551322997637934</v>
      </c>
      <c r="L572" s="94">
        <v>0.0</v>
      </c>
      <c r="M572" s="94">
        <v>1.7167933207751874E-4</v>
      </c>
      <c r="N572" s="94">
        <v>4.2919833019379686E-5</v>
      </c>
      <c r="O572" s="2" t="s">
        <v>9316</v>
      </c>
      <c r="P572" s="2">
        <v>7.0</v>
      </c>
      <c r="Q572" s="2" t="s">
        <v>9318</v>
      </c>
    </row>
    <row r="573">
      <c r="A573" s="54">
        <v>45974.0</v>
      </c>
      <c r="B573" s="2" t="s">
        <v>1876</v>
      </c>
      <c r="C573" s="2" t="s">
        <v>148</v>
      </c>
      <c r="D573" s="2">
        <v>0.0</v>
      </c>
      <c r="E573" s="53">
        <v>0.0</v>
      </c>
      <c r="F573" s="53">
        <v>0.0</v>
      </c>
      <c r="G573" s="53">
        <v>0.0</v>
      </c>
      <c r="H573" s="53">
        <v>0.0</v>
      </c>
      <c r="I573" s="53">
        <v>0.0</v>
      </c>
      <c r="J573" s="53">
        <v>0.0</v>
      </c>
      <c r="K573" s="53">
        <v>0.0</v>
      </c>
      <c r="L573" s="94">
        <v>0.0</v>
      </c>
      <c r="M573" s="94">
        <v>0.0</v>
      </c>
      <c r="N573" s="94">
        <v>0.0</v>
      </c>
      <c r="O573" s="2" t="s">
        <v>9316</v>
      </c>
      <c r="P573" s="2">
        <v>8.0</v>
      </c>
      <c r="Q573" s="2" t="s">
        <v>9318</v>
      </c>
    </row>
    <row r="574">
      <c r="A574" s="54">
        <v>45974.0</v>
      </c>
      <c r="B574" s="2" t="s">
        <v>687</v>
      </c>
      <c r="C574" s="2" t="s">
        <v>148</v>
      </c>
      <c r="D574" s="2">
        <v>0.0</v>
      </c>
      <c r="E574" s="53">
        <v>0.0</v>
      </c>
      <c r="F574" s="53">
        <v>0.0</v>
      </c>
      <c r="G574" s="53">
        <v>0.0</v>
      </c>
      <c r="H574" s="53">
        <v>0.0</v>
      </c>
      <c r="I574" s="53">
        <v>0.0</v>
      </c>
      <c r="J574" s="53">
        <v>0.003131700247577296</v>
      </c>
      <c r="K574" s="53">
        <v>0.001565850123788648</v>
      </c>
      <c r="L574" s="94">
        <v>0.0</v>
      </c>
      <c r="M574" s="94">
        <v>9.807546440675699E-6</v>
      </c>
      <c r="N574" s="94">
        <v>2.4518866101689247E-6</v>
      </c>
      <c r="O574" s="2" t="s">
        <v>9316</v>
      </c>
      <c r="P574" s="2">
        <v>9.0</v>
      </c>
      <c r="Q574" s="2" t="s">
        <v>9318</v>
      </c>
    </row>
    <row r="575">
      <c r="A575" s="54">
        <v>45974.0</v>
      </c>
      <c r="B575" s="2" t="s">
        <v>301</v>
      </c>
      <c r="C575" s="2" t="s">
        <v>148</v>
      </c>
      <c r="D575" s="2">
        <v>0.0</v>
      </c>
      <c r="E575" s="53">
        <v>0.0</v>
      </c>
      <c r="F575" s="53">
        <v>0.0</v>
      </c>
      <c r="G575" s="53">
        <v>0.0</v>
      </c>
      <c r="H575" s="53">
        <v>0.0</v>
      </c>
      <c r="I575" s="53">
        <v>0.0</v>
      </c>
      <c r="J575" s="53">
        <v>0.011000000000000001</v>
      </c>
      <c r="K575" s="53">
        <v>0.005</v>
      </c>
      <c r="L575" s="94">
        <v>0.0</v>
      </c>
      <c r="M575" s="94">
        <v>1.0E-4</v>
      </c>
      <c r="N575" s="94">
        <v>0.0</v>
      </c>
      <c r="O575" s="2" t="s">
        <v>9316</v>
      </c>
      <c r="P575" s="2">
        <v>10.0</v>
      </c>
      <c r="Q575" s="2" t="s">
        <v>9317</v>
      </c>
    </row>
    <row r="576">
      <c r="A576" s="54">
        <v>45974.0</v>
      </c>
      <c r="B576" s="2" t="s">
        <v>450</v>
      </c>
      <c r="C576" s="2" t="s">
        <v>148</v>
      </c>
      <c r="D576" s="2">
        <v>0.0</v>
      </c>
      <c r="E576" s="53">
        <v>0.0</v>
      </c>
      <c r="F576" s="53">
        <v>0.0</v>
      </c>
      <c r="G576" s="53">
        <v>0.0</v>
      </c>
      <c r="H576" s="53">
        <v>0.0</v>
      </c>
      <c r="I576" s="53">
        <v>0.0</v>
      </c>
      <c r="J576" s="53">
        <v>0.017193154754739846</v>
      </c>
      <c r="K576" s="53">
        <v>0.008596577377369923</v>
      </c>
      <c r="L576" s="94">
        <v>0.0</v>
      </c>
      <c r="M576" s="94">
        <v>2.9560457042043337E-4</v>
      </c>
      <c r="N576" s="94">
        <v>7.390114260510834E-5</v>
      </c>
      <c r="O576" s="2" t="s">
        <v>9316</v>
      </c>
      <c r="P576" s="2">
        <v>11.0</v>
      </c>
      <c r="Q576" s="2" t="s">
        <v>9318</v>
      </c>
    </row>
    <row r="577">
      <c r="A577" s="54">
        <v>45974.0</v>
      </c>
      <c r="B577" s="2" t="s">
        <v>1189</v>
      </c>
      <c r="C577" s="2" t="s">
        <v>148</v>
      </c>
      <c r="D577" s="2">
        <v>0.0</v>
      </c>
      <c r="E577" s="53">
        <v>0.0</v>
      </c>
      <c r="F577" s="53">
        <v>0.0</v>
      </c>
      <c r="G577" s="53">
        <v>0.0</v>
      </c>
      <c r="H577" s="53">
        <v>0.0</v>
      </c>
      <c r="I577" s="53">
        <v>0.0</v>
      </c>
      <c r="J577" s="53">
        <v>0.007451042456803068</v>
      </c>
      <c r="K577" s="53">
        <v>0.003725521228401534</v>
      </c>
      <c r="L577" s="94">
        <v>0.0</v>
      </c>
      <c r="M577" s="94">
        <v>5.55180336930819E-5</v>
      </c>
      <c r="N577" s="94">
        <v>1.3879508423270475E-5</v>
      </c>
      <c r="O577" s="2" t="s">
        <v>9319</v>
      </c>
      <c r="P577" s="2">
        <v>99.0</v>
      </c>
      <c r="Q577" s="2" t="s">
        <v>9320</v>
      </c>
    </row>
    <row r="578">
      <c r="A578" s="54">
        <v>45975.0</v>
      </c>
      <c r="B578" s="2" t="s">
        <v>194</v>
      </c>
      <c r="C578" s="2" t="s">
        <v>196</v>
      </c>
      <c r="D578" s="2">
        <v>1.0</v>
      </c>
      <c r="E578" s="53">
        <v>0.093</v>
      </c>
      <c r="F578" s="53">
        <v>0.104</v>
      </c>
      <c r="G578" s="53">
        <v>0.11</v>
      </c>
      <c r="H578" s="53">
        <v>0.114</v>
      </c>
      <c r="I578" s="53">
        <v>0.119</v>
      </c>
      <c r="J578" s="53">
        <v>0.083</v>
      </c>
      <c r="K578" s="53">
        <v>0.096</v>
      </c>
      <c r="L578" s="94">
        <v>0.7921</v>
      </c>
      <c r="M578" s="94">
        <v>0.8409</v>
      </c>
      <c r="N578" s="94">
        <v>0.8172</v>
      </c>
      <c r="O578" s="2" t="s">
        <v>9316</v>
      </c>
      <c r="P578" s="2">
        <v>1.0</v>
      </c>
      <c r="Q578" s="2" t="s">
        <v>9317</v>
      </c>
    </row>
    <row r="579">
      <c r="A579" s="54">
        <v>45975.0</v>
      </c>
      <c r="B579" s="2" t="s">
        <v>145</v>
      </c>
      <c r="C579" s="2" t="s">
        <v>196</v>
      </c>
      <c r="D579" s="2">
        <v>0.0</v>
      </c>
      <c r="E579" s="53">
        <v>0.03</v>
      </c>
      <c r="F579" s="53">
        <v>0.056</v>
      </c>
      <c r="G579" s="53">
        <v>0.067</v>
      </c>
      <c r="H579" s="53">
        <v>0.072</v>
      </c>
      <c r="I579" s="53">
        <v>0.077</v>
      </c>
      <c r="J579" s="53">
        <v>0.037</v>
      </c>
      <c r="K579" s="53">
        <v>0.052</v>
      </c>
      <c r="L579" s="94">
        <v>0.0045</v>
      </c>
      <c r="M579" s="94">
        <v>0.0014</v>
      </c>
      <c r="N579" s="94">
        <v>0.0027</v>
      </c>
      <c r="O579" s="2" t="s">
        <v>9316</v>
      </c>
      <c r="P579" s="2">
        <v>2.0</v>
      </c>
      <c r="Q579" s="2" t="s">
        <v>9317</v>
      </c>
    </row>
    <row r="580">
      <c r="A580" s="54">
        <v>45975.0</v>
      </c>
      <c r="B580" s="2" t="s">
        <v>1801</v>
      </c>
      <c r="C580" s="2" t="s">
        <v>196</v>
      </c>
      <c r="D580" s="2">
        <v>0.0</v>
      </c>
      <c r="E580" s="53">
        <v>0.0</v>
      </c>
      <c r="F580" s="53">
        <v>0.0</v>
      </c>
      <c r="G580" s="53">
        <v>0.0</v>
      </c>
      <c r="H580" s="53">
        <v>0.0</v>
      </c>
      <c r="I580" s="53">
        <v>0.0</v>
      </c>
      <c r="J580" s="53">
        <v>0.0</v>
      </c>
      <c r="K580" s="53">
        <v>0.0</v>
      </c>
      <c r="L580" s="94">
        <v>0.0</v>
      </c>
      <c r="M580" s="94">
        <v>0.0</v>
      </c>
      <c r="N580" s="94">
        <v>0.0</v>
      </c>
      <c r="O580" s="2" t="s">
        <v>9316</v>
      </c>
      <c r="P580" s="2">
        <v>3.0</v>
      </c>
      <c r="Q580" s="2" t="s">
        <v>9318</v>
      </c>
    </row>
    <row r="581">
      <c r="A581" s="54">
        <v>45975.0</v>
      </c>
      <c r="B581" s="2" t="s">
        <v>932</v>
      </c>
      <c r="C581" s="2" t="s">
        <v>196</v>
      </c>
      <c r="D581" s="2">
        <v>0.0</v>
      </c>
      <c r="E581" s="53">
        <v>0.08014002707787911</v>
      </c>
      <c r="F581" s="53">
        <v>0.06657993618198833</v>
      </c>
      <c r="G581" s="53">
        <v>0.059531212743770386</v>
      </c>
      <c r="H581" s="53">
        <v>0.055678001095189</v>
      </c>
      <c r="I581" s="53">
        <v>0.05167719985874356</v>
      </c>
      <c r="J581" s="53">
        <v>0.029137691482931792</v>
      </c>
      <c r="K581" s="53">
        <v>0.04433445211335109</v>
      </c>
      <c r="L581" s="94">
        <v>0.0035439652907440495</v>
      </c>
      <c r="M581" s="94">
        <v>8.49005064954516E-4</v>
      </c>
      <c r="N581" s="94">
        <v>0.001965543644191021</v>
      </c>
      <c r="O581" s="2" t="s">
        <v>9316</v>
      </c>
      <c r="P581" s="2">
        <v>4.0</v>
      </c>
      <c r="Q581" s="2" t="s">
        <v>9318</v>
      </c>
    </row>
    <row r="582">
      <c r="A582" s="54">
        <v>45975.0</v>
      </c>
      <c r="B582" s="2" t="s">
        <v>515</v>
      </c>
      <c r="C582" s="2" t="s">
        <v>196</v>
      </c>
      <c r="D582" s="2">
        <v>0.0</v>
      </c>
      <c r="E582" s="53">
        <v>0.0</v>
      </c>
      <c r="F582" s="53">
        <v>0.0</v>
      </c>
      <c r="G582" s="53">
        <v>0.0</v>
      </c>
      <c r="H582" s="53">
        <v>0.0</v>
      </c>
      <c r="I582" s="53">
        <v>0.0</v>
      </c>
      <c r="J582" s="53">
        <v>0.009694277897268365</v>
      </c>
      <c r="K582" s="53">
        <v>0.0048471389486341825</v>
      </c>
      <c r="L582" s="94">
        <v>0.0</v>
      </c>
      <c r="M582" s="94">
        <v>9.397902394946595E-5</v>
      </c>
      <c r="N582" s="94">
        <v>2.3494755987366487E-5</v>
      </c>
      <c r="O582" s="2" t="s">
        <v>9316</v>
      </c>
      <c r="P582" s="2">
        <v>5.0</v>
      </c>
      <c r="Q582" s="2" t="s">
        <v>9318</v>
      </c>
    </row>
    <row r="583">
      <c r="A583" s="54">
        <v>45975.0</v>
      </c>
      <c r="B583" s="2" t="s">
        <v>229</v>
      </c>
      <c r="C583" s="2" t="s">
        <v>196</v>
      </c>
      <c r="D583" s="2">
        <v>0.0</v>
      </c>
      <c r="E583" s="53">
        <v>0.0</v>
      </c>
      <c r="F583" s="53">
        <v>0.0</v>
      </c>
      <c r="G583" s="53">
        <v>0.0</v>
      </c>
      <c r="H583" s="53">
        <v>0.0</v>
      </c>
      <c r="I583" s="53">
        <v>0.0</v>
      </c>
      <c r="J583" s="53">
        <v>0.0579384484581541</v>
      </c>
      <c r="K583" s="53">
        <v>0.02896922422907705</v>
      </c>
      <c r="L583" s="94">
        <v>0.0</v>
      </c>
      <c r="M583" s="94">
        <v>0.0033568638097381796</v>
      </c>
      <c r="N583" s="94">
        <v>8.392159524345449E-4</v>
      </c>
      <c r="O583" s="2" t="s">
        <v>9316</v>
      </c>
      <c r="P583" s="2">
        <v>6.0</v>
      </c>
      <c r="Q583" s="2" t="s">
        <v>9317</v>
      </c>
    </row>
    <row r="584">
      <c r="A584" s="54">
        <v>45975.0</v>
      </c>
      <c r="B584" s="2" t="s">
        <v>178</v>
      </c>
      <c r="C584" s="2" t="s">
        <v>196</v>
      </c>
      <c r="D584" s="2">
        <v>0.0</v>
      </c>
      <c r="E584" s="53">
        <v>0.0</v>
      </c>
      <c r="F584" s="53">
        <v>0.0</v>
      </c>
      <c r="G584" s="53">
        <v>0.0</v>
      </c>
      <c r="H584" s="53">
        <v>0.0</v>
      </c>
      <c r="I584" s="53">
        <v>0.0</v>
      </c>
      <c r="J584" s="53">
        <v>0.012963326527935972</v>
      </c>
      <c r="K584" s="53">
        <v>0.006481663263967986</v>
      </c>
      <c r="L584" s="94">
        <v>0.0</v>
      </c>
      <c r="M584" s="94">
        <v>1.680478346698885E-4</v>
      </c>
      <c r="N584" s="94">
        <v>4.201195866747212E-5</v>
      </c>
      <c r="O584" s="2" t="s">
        <v>9316</v>
      </c>
      <c r="P584" s="2">
        <v>7.0</v>
      </c>
      <c r="Q584" s="2" t="s">
        <v>9318</v>
      </c>
    </row>
    <row r="585">
      <c r="A585" s="54">
        <v>45975.0</v>
      </c>
      <c r="B585" s="2" t="s">
        <v>1876</v>
      </c>
      <c r="C585" s="2" t="s">
        <v>196</v>
      </c>
      <c r="D585" s="2">
        <v>0.0</v>
      </c>
      <c r="E585" s="53">
        <v>0.0</v>
      </c>
      <c r="F585" s="53">
        <v>0.0</v>
      </c>
      <c r="G585" s="53">
        <v>0.0</v>
      </c>
      <c r="H585" s="53">
        <v>0.0</v>
      </c>
      <c r="I585" s="53">
        <v>0.0</v>
      </c>
      <c r="J585" s="53">
        <v>0.0</v>
      </c>
      <c r="K585" s="53">
        <v>0.0</v>
      </c>
      <c r="L585" s="94">
        <v>0.0</v>
      </c>
      <c r="M585" s="94">
        <v>0.0</v>
      </c>
      <c r="N585" s="94">
        <v>0.0</v>
      </c>
      <c r="O585" s="2" t="s">
        <v>9316</v>
      </c>
      <c r="P585" s="2">
        <v>8.0</v>
      </c>
      <c r="Q585" s="2" t="s">
        <v>9318</v>
      </c>
    </row>
    <row r="586">
      <c r="A586" s="54">
        <v>45975.0</v>
      </c>
      <c r="B586" s="2" t="s">
        <v>687</v>
      </c>
      <c r="C586" s="2" t="s">
        <v>196</v>
      </c>
      <c r="D586" s="2">
        <v>0.0</v>
      </c>
      <c r="E586" s="53">
        <v>0.004376886900423508</v>
      </c>
      <c r="F586" s="53">
        <v>0.015557970858310656</v>
      </c>
      <c r="G586" s="53">
        <v>0.022275845828005448</v>
      </c>
      <c r="H586" s="53">
        <v>0.02616534901547611</v>
      </c>
      <c r="I586" s="53">
        <v>0.03027392599544006</v>
      </c>
      <c r="J586" s="53">
        <v>0.00310767367498953</v>
      </c>
      <c r="K586" s="53">
        <v>0.01269175975149749</v>
      </c>
      <c r="L586" s="94">
        <v>4.962133073530677E-4</v>
      </c>
      <c r="M586" s="94">
        <v>9.65763567022293E-6</v>
      </c>
      <c r="N586" s="94">
        <v>1.610807655897316E-4</v>
      </c>
      <c r="O586" s="2" t="s">
        <v>9316</v>
      </c>
      <c r="P586" s="2">
        <v>9.0</v>
      </c>
      <c r="Q586" s="2" t="s">
        <v>9318</v>
      </c>
    </row>
    <row r="587">
      <c r="A587" s="54">
        <v>45975.0</v>
      </c>
      <c r="B587" s="2" t="s">
        <v>301</v>
      </c>
      <c r="C587" s="2" t="s">
        <v>196</v>
      </c>
      <c r="D587" s="2">
        <v>0.0</v>
      </c>
      <c r="E587" s="53">
        <v>0.0</v>
      </c>
      <c r="F587" s="53">
        <v>0.0</v>
      </c>
      <c r="G587" s="53">
        <v>0.0</v>
      </c>
      <c r="H587" s="53">
        <v>0.0</v>
      </c>
      <c r="I587" s="53">
        <v>0.0</v>
      </c>
      <c r="J587" s="53">
        <v>0.011000000000000001</v>
      </c>
      <c r="K587" s="53">
        <v>0.005</v>
      </c>
      <c r="L587" s="94">
        <v>0.0</v>
      </c>
      <c r="M587" s="94">
        <v>1.0E-4</v>
      </c>
      <c r="N587" s="94">
        <v>0.0</v>
      </c>
      <c r="O587" s="2" t="s">
        <v>9316</v>
      </c>
      <c r="P587" s="2">
        <v>10.0</v>
      </c>
      <c r="Q587" s="2" t="s">
        <v>9317</v>
      </c>
    </row>
    <row r="588">
      <c r="A588" s="54">
        <v>45975.0</v>
      </c>
      <c r="B588" s="2" t="s">
        <v>450</v>
      </c>
      <c r="C588" s="2" t="s">
        <v>196</v>
      </c>
      <c r="D588" s="2">
        <v>0.0</v>
      </c>
      <c r="E588" s="53">
        <v>0.06817248931286413</v>
      </c>
      <c r="F588" s="53">
        <v>0.06140775330856623</v>
      </c>
      <c r="G588" s="53">
        <v>0.05640677703935316</v>
      </c>
      <c r="H588" s="53">
        <v>0.0534716458863397</v>
      </c>
      <c r="I588" s="53">
        <v>0.0503028105866158</v>
      </c>
      <c r="J588" s="53">
        <v>0.017010341209812634</v>
      </c>
      <c r="K588" s="53">
        <v>0.036708559124582894</v>
      </c>
      <c r="L588" s="94">
        <v>0.0031817244959672984</v>
      </c>
      <c r="M588" s="94">
        <v>2.8935170807425E-4</v>
      </c>
      <c r="N588" s="94">
        <v>0.0013475183130029981</v>
      </c>
      <c r="O588" s="2" t="s">
        <v>9316</v>
      </c>
      <c r="P588" s="2">
        <v>11.0</v>
      </c>
      <c r="Q588" s="2" t="s">
        <v>9318</v>
      </c>
    </row>
    <row r="589">
      <c r="A589" s="54">
        <v>45975.0</v>
      </c>
      <c r="B589" s="2" t="s">
        <v>1189</v>
      </c>
      <c r="C589" s="2" t="s">
        <v>196</v>
      </c>
      <c r="D589" s="2">
        <v>0.0</v>
      </c>
      <c r="E589" s="53">
        <v>0.0</v>
      </c>
      <c r="F589" s="53">
        <v>0.0</v>
      </c>
      <c r="G589" s="53">
        <v>0.0</v>
      </c>
      <c r="H589" s="53">
        <v>0.0</v>
      </c>
      <c r="I589" s="53">
        <v>0.0</v>
      </c>
      <c r="J589" s="53">
        <v>0.007371816072561062</v>
      </c>
      <c r="K589" s="53">
        <v>0.003685908036280531</v>
      </c>
      <c r="L589" s="94">
        <v>0.0</v>
      </c>
      <c r="M589" s="94">
        <v>5.43436722076696E-5</v>
      </c>
      <c r="N589" s="94">
        <v>1.35859180519174E-5</v>
      </c>
      <c r="O589" s="2" t="s">
        <v>9319</v>
      </c>
      <c r="P589" s="2">
        <v>99.0</v>
      </c>
      <c r="Q589" s="2" t="s">
        <v>9320</v>
      </c>
    </row>
    <row r="590">
      <c r="A590" s="54">
        <v>45976.0</v>
      </c>
      <c r="B590" s="2" t="s">
        <v>194</v>
      </c>
      <c r="C590" s="2" t="s">
        <v>288</v>
      </c>
      <c r="D590" s="2">
        <v>0.0</v>
      </c>
      <c r="E590" s="53">
        <v>0.313</v>
      </c>
      <c r="F590" s="53">
        <v>0.223</v>
      </c>
      <c r="G590" s="53">
        <v>0.191</v>
      </c>
      <c r="H590" s="53">
        <v>0.175</v>
      </c>
      <c r="I590" s="53">
        <v>0.16</v>
      </c>
      <c r="J590" s="53">
        <v>0.092</v>
      </c>
      <c r="K590" s="53">
        <v>0.142</v>
      </c>
      <c r="L590" s="94">
        <v>0.0365</v>
      </c>
      <c r="M590" s="94">
        <v>0.0085</v>
      </c>
      <c r="N590" s="94">
        <v>0.0202</v>
      </c>
      <c r="O590" s="2" t="s">
        <v>9316</v>
      </c>
      <c r="P590" s="2">
        <v>1.0</v>
      </c>
      <c r="Q590" s="2" t="s">
        <v>9317</v>
      </c>
    </row>
    <row r="591">
      <c r="A591" s="54">
        <v>45976.0</v>
      </c>
      <c r="B591" s="2" t="s">
        <v>145</v>
      </c>
      <c r="C591" s="2" t="s">
        <v>288</v>
      </c>
      <c r="D591" s="2">
        <v>0.0</v>
      </c>
      <c r="E591" s="53">
        <v>0.06</v>
      </c>
      <c r="F591" s="53">
        <v>0.091</v>
      </c>
      <c r="G591" s="53">
        <v>0.103</v>
      </c>
      <c r="H591" s="53">
        <v>0.11</v>
      </c>
      <c r="I591" s="53">
        <v>0.117</v>
      </c>
      <c r="J591" s="53">
        <v>0.037</v>
      </c>
      <c r="K591" s="53">
        <v>0.07</v>
      </c>
      <c r="L591" s="94">
        <v>0.0106</v>
      </c>
      <c r="M591" s="94">
        <v>0.0014</v>
      </c>
      <c r="N591" s="94">
        <v>0.0049</v>
      </c>
      <c r="O591" s="2" t="s">
        <v>9316</v>
      </c>
      <c r="P591" s="2">
        <v>2.0</v>
      </c>
      <c r="Q591" s="2" t="s">
        <v>9317</v>
      </c>
    </row>
    <row r="592">
      <c r="A592" s="54">
        <v>45976.0</v>
      </c>
      <c r="B592" s="2" t="s">
        <v>1801</v>
      </c>
      <c r="C592" s="2" t="s">
        <v>288</v>
      </c>
      <c r="D592" s="2">
        <v>0.0</v>
      </c>
      <c r="E592" s="53">
        <v>0.0</v>
      </c>
      <c r="F592" s="53">
        <v>0.0</v>
      </c>
      <c r="G592" s="53">
        <v>0.0</v>
      </c>
      <c r="H592" s="53">
        <v>0.0</v>
      </c>
      <c r="I592" s="53">
        <v>0.0</v>
      </c>
      <c r="J592" s="53">
        <v>0.0</v>
      </c>
      <c r="K592" s="53">
        <v>0.0</v>
      </c>
      <c r="L592" s="94">
        <v>0.0</v>
      </c>
      <c r="M592" s="94">
        <v>0.0</v>
      </c>
      <c r="N592" s="94">
        <v>0.0</v>
      </c>
      <c r="O592" s="2" t="s">
        <v>9316</v>
      </c>
      <c r="P592" s="2">
        <v>3.0</v>
      </c>
      <c r="Q592" s="2" t="s">
        <v>9318</v>
      </c>
    </row>
    <row r="593">
      <c r="A593" s="54">
        <v>45976.0</v>
      </c>
      <c r="B593" s="2" t="s">
        <v>932</v>
      </c>
      <c r="C593" s="2" t="s">
        <v>288</v>
      </c>
      <c r="D593" s="2">
        <v>0.0</v>
      </c>
      <c r="E593" s="53">
        <v>0.030367391670633313</v>
      </c>
      <c r="F593" s="53">
        <v>0.040984758235657996</v>
      </c>
      <c r="G593" s="53">
        <v>0.04307884643578874</v>
      </c>
      <c r="H593" s="53">
        <v>0.043684074261963156</v>
      </c>
      <c r="I593" s="53">
        <v>0.043960096889727344</v>
      </c>
      <c r="J593" s="53">
        <v>0.028828787187194192</v>
      </c>
      <c r="K593" s="53">
        <v>0.03595381681149147</v>
      </c>
      <c r="L593" s="94">
        <v>0.0018557870102382684</v>
      </c>
      <c r="M593" s="94">
        <v>8.31098970684532E-4</v>
      </c>
      <c r="N593" s="94">
        <v>0.0012926769433142867</v>
      </c>
      <c r="O593" s="2" t="s">
        <v>9316</v>
      </c>
      <c r="P593" s="2">
        <v>4.0</v>
      </c>
      <c r="Q593" s="2" t="s">
        <v>9318</v>
      </c>
    </row>
    <row r="594">
      <c r="A594" s="54">
        <v>45976.0</v>
      </c>
      <c r="B594" s="2" t="s">
        <v>515</v>
      </c>
      <c r="C594" s="2" t="s">
        <v>288</v>
      </c>
      <c r="D594" s="2">
        <v>0.0</v>
      </c>
      <c r="E594" s="53">
        <v>0.13018785807612185</v>
      </c>
      <c r="F594" s="53">
        <v>0.0848601652269915</v>
      </c>
      <c r="G594" s="53">
        <v>0.06998179249946335</v>
      </c>
      <c r="H594" s="53">
        <v>0.06285848136722517</v>
      </c>
      <c r="I594" s="53">
        <v>0.056029808668786436</v>
      </c>
      <c r="J594" s="53">
        <v>0.009591503657644938</v>
      </c>
      <c r="K594" s="53">
        <v>0.03978664807855414</v>
      </c>
      <c r="L594" s="94">
        <v>0.004897451281437945</v>
      </c>
      <c r="M594" s="94">
        <v>9.199694241461623E-5</v>
      </c>
      <c r="N594" s="94">
        <v>0.001582977365326716</v>
      </c>
      <c r="O594" s="2" t="s">
        <v>9316</v>
      </c>
      <c r="P594" s="2">
        <v>5.0</v>
      </c>
      <c r="Q594" s="2" t="s">
        <v>9318</v>
      </c>
    </row>
    <row r="595">
      <c r="A595" s="54">
        <v>45976.0</v>
      </c>
      <c r="B595" s="2" t="s">
        <v>229</v>
      </c>
      <c r="C595" s="2" t="s">
        <v>288</v>
      </c>
      <c r="D595" s="2">
        <v>0.0</v>
      </c>
      <c r="E595" s="53">
        <v>0.0</v>
      </c>
      <c r="F595" s="53">
        <v>0.0</v>
      </c>
      <c r="G595" s="53">
        <v>0.0</v>
      </c>
      <c r="H595" s="53">
        <v>0.0</v>
      </c>
      <c r="I595" s="53">
        <v>0.0</v>
      </c>
      <c r="J595" s="53">
        <v>0.05732421189011372</v>
      </c>
      <c r="K595" s="53">
        <v>0.02866210594505686</v>
      </c>
      <c r="L595" s="94">
        <v>0.0</v>
      </c>
      <c r="M595" s="94">
        <v>0.003286065268822655</v>
      </c>
      <c r="N595" s="94">
        <v>8.215163172056638E-4</v>
      </c>
      <c r="O595" s="2" t="s">
        <v>9316</v>
      </c>
      <c r="P595" s="2">
        <v>6.0</v>
      </c>
      <c r="Q595" s="2" t="s">
        <v>9317</v>
      </c>
    </row>
    <row r="596">
      <c r="A596" s="54">
        <v>45976.0</v>
      </c>
      <c r="B596" s="2" t="s">
        <v>178</v>
      </c>
      <c r="C596" s="2" t="s">
        <v>288</v>
      </c>
      <c r="D596" s="2">
        <v>0.0</v>
      </c>
      <c r="E596" s="53">
        <v>0.013527135156316419</v>
      </c>
      <c r="F596" s="53">
        <v>0.027354044353239917</v>
      </c>
      <c r="G596" s="53">
        <v>0.032900071722650394</v>
      </c>
      <c r="H596" s="53">
        <v>0.035688041998576704</v>
      </c>
      <c r="I596" s="53">
        <v>0.038417140036871</v>
      </c>
      <c r="J596" s="53">
        <v>0.012825895350388004</v>
      </c>
      <c r="K596" s="53">
        <v>0.0228629835365192</v>
      </c>
      <c r="L596" s="94">
        <v>0.00108241471935554</v>
      </c>
      <c r="M596" s="94">
        <v>1.645035915391046E-4</v>
      </c>
      <c r="N596" s="94">
        <v>5.22716016191148E-4</v>
      </c>
      <c r="O596" s="2" t="s">
        <v>9316</v>
      </c>
      <c r="P596" s="2">
        <v>7.0</v>
      </c>
      <c r="Q596" s="2" t="s">
        <v>9318</v>
      </c>
    </row>
    <row r="597">
      <c r="A597" s="54">
        <v>45976.0</v>
      </c>
      <c r="B597" s="2" t="s">
        <v>1876</v>
      </c>
      <c r="C597" s="2" t="s">
        <v>288</v>
      </c>
      <c r="D597" s="2">
        <v>0.0</v>
      </c>
      <c r="E597" s="53">
        <v>0.0</v>
      </c>
      <c r="F597" s="53">
        <v>0.0</v>
      </c>
      <c r="G597" s="53">
        <v>0.0</v>
      </c>
      <c r="H597" s="53">
        <v>0.0</v>
      </c>
      <c r="I597" s="53">
        <v>0.0</v>
      </c>
      <c r="J597" s="53">
        <v>0.0</v>
      </c>
      <c r="K597" s="53">
        <v>0.0</v>
      </c>
      <c r="L597" s="94">
        <v>0.0</v>
      </c>
      <c r="M597" s="94">
        <v>0.0</v>
      </c>
      <c r="N597" s="94">
        <v>0.0</v>
      </c>
      <c r="O597" s="2" t="s">
        <v>9316</v>
      </c>
      <c r="P597" s="2">
        <v>8.0</v>
      </c>
      <c r="Q597" s="2" t="s">
        <v>9318</v>
      </c>
    </row>
    <row r="598">
      <c r="A598" s="54">
        <v>45976.0</v>
      </c>
      <c r="B598" s="2" t="s">
        <v>687</v>
      </c>
      <c r="C598" s="2" t="s">
        <v>288</v>
      </c>
      <c r="D598" s="2">
        <v>0.0</v>
      </c>
      <c r="E598" s="53">
        <v>0.0</v>
      </c>
      <c r="F598" s="53">
        <v>0.0</v>
      </c>
      <c r="G598" s="53">
        <v>0.0</v>
      </c>
      <c r="H598" s="53">
        <v>0.0</v>
      </c>
      <c r="I598" s="53">
        <v>0.0</v>
      </c>
      <c r="J598" s="53">
        <v>0.0030838314355577743</v>
      </c>
      <c r="K598" s="53">
        <v>0.0015419157177788871</v>
      </c>
      <c r="L598" s="94">
        <v>0.0</v>
      </c>
      <c r="M598" s="94">
        <v>9.510016322934322E-6</v>
      </c>
      <c r="N598" s="94">
        <v>2.3775040807335806E-6</v>
      </c>
      <c r="O598" s="2" t="s">
        <v>9316</v>
      </c>
      <c r="P598" s="2">
        <v>9.0</v>
      </c>
      <c r="Q598" s="2" t="s">
        <v>9318</v>
      </c>
    </row>
    <row r="599">
      <c r="A599" s="54">
        <v>45976.0</v>
      </c>
      <c r="B599" s="2" t="s">
        <v>301</v>
      </c>
      <c r="C599" s="2" t="s">
        <v>288</v>
      </c>
      <c r="D599" s="2">
        <v>0.0</v>
      </c>
      <c r="E599" s="53">
        <v>0.0</v>
      </c>
      <c r="F599" s="53">
        <v>0.0</v>
      </c>
      <c r="G599" s="53">
        <v>0.0</v>
      </c>
      <c r="H599" s="53">
        <v>0.0</v>
      </c>
      <c r="I599" s="53">
        <v>0.0</v>
      </c>
      <c r="J599" s="53">
        <v>0.01</v>
      </c>
      <c r="K599" s="53">
        <v>0.005</v>
      </c>
      <c r="L599" s="94">
        <v>0.0</v>
      </c>
      <c r="M599" s="94">
        <v>1.0E-4</v>
      </c>
      <c r="N599" s="94">
        <v>0.0</v>
      </c>
      <c r="O599" s="2" t="s">
        <v>9316</v>
      </c>
      <c r="P599" s="2">
        <v>10.0</v>
      </c>
      <c r="Q599" s="2" t="s">
        <v>9317</v>
      </c>
    </row>
    <row r="600">
      <c r="A600" s="54">
        <v>45976.0</v>
      </c>
      <c r="B600" s="2" t="s">
        <v>450</v>
      </c>
      <c r="C600" s="2" t="s">
        <v>288</v>
      </c>
      <c r="D600" s="2">
        <v>0.0</v>
      </c>
      <c r="E600" s="53">
        <v>0.0</v>
      </c>
      <c r="F600" s="53">
        <v>0.0</v>
      </c>
      <c r="G600" s="53">
        <v>0.0</v>
      </c>
      <c r="H600" s="53">
        <v>0.0</v>
      </c>
      <c r="I600" s="53">
        <v>0.0</v>
      </c>
      <c r="J600" s="53">
        <v>0.01683000545896046</v>
      </c>
      <c r="K600" s="53">
        <v>0.00841500272948023</v>
      </c>
      <c r="L600" s="94">
        <v>0.0</v>
      </c>
      <c r="M600" s="94">
        <v>2.8324908374863884E-4</v>
      </c>
      <c r="N600" s="94">
        <v>7.081227093715971E-5</v>
      </c>
      <c r="O600" s="2" t="s">
        <v>9316</v>
      </c>
      <c r="P600" s="2">
        <v>11.0</v>
      </c>
      <c r="Q600" s="2" t="s">
        <v>9318</v>
      </c>
    </row>
    <row r="601">
      <c r="A601" s="54">
        <v>45976.0</v>
      </c>
      <c r="B601" s="2" t="s">
        <v>1189</v>
      </c>
      <c r="C601" s="2" t="s">
        <v>288</v>
      </c>
      <c r="D601" s="2">
        <v>0.0</v>
      </c>
      <c r="E601" s="53">
        <v>0.011507089659222196</v>
      </c>
      <c r="F601" s="53">
        <v>0.025229078067061195</v>
      </c>
      <c r="G601" s="53">
        <v>0.03117334461546756</v>
      </c>
      <c r="H601" s="53">
        <v>0.03427382999727704</v>
      </c>
      <c r="I601" s="53">
        <v>0.037395410816308906</v>
      </c>
      <c r="J601" s="53">
        <v>0.007293663496419758</v>
      </c>
      <c r="K601" s="53">
        <v>0.019233504055943658</v>
      </c>
      <c r="L601" s="94">
        <v>9.717774145147004E-4</v>
      </c>
      <c r="M601" s="94">
        <v>5.3197527199006095E-5</v>
      </c>
      <c r="N601" s="94">
        <v>3.6992767827000113E-4</v>
      </c>
      <c r="O601" s="2" t="s">
        <v>9319</v>
      </c>
      <c r="P601" s="2">
        <v>99.0</v>
      </c>
      <c r="Q601" s="2" t="s">
        <v>9320</v>
      </c>
    </row>
    <row r="602">
      <c r="A602" s="54">
        <v>45977.0</v>
      </c>
      <c r="B602" s="2" t="s">
        <v>194</v>
      </c>
      <c r="C602" s="2" t="s">
        <v>256</v>
      </c>
      <c r="D602" s="2">
        <v>0.0</v>
      </c>
      <c r="E602" s="53">
        <v>0.02</v>
      </c>
      <c r="F602" s="53">
        <v>0.043</v>
      </c>
      <c r="G602" s="53">
        <v>0.055</v>
      </c>
      <c r="H602" s="53">
        <v>0.061</v>
      </c>
      <c r="I602" s="53">
        <v>0.068</v>
      </c>
      <c r="J602" s="53">
        <v>0.092</v>
      </c>
      <c r="K602" s="53">
        <v>0.073</v>
      </c>
      <c r="L602" s="94">
        <v>0.003</v>
      </c>
      <c r="M602" s="94">
        <v>0.0085</v>
      </c>
      <c r="N602" s="94">
        <v>0.0053</v>
      </c>
      <c r="O602" s="2" t="s">
        <v>9316</v>
      </c>
      <c r="P602" s="2">
        <v>1.0</v>
      </c>
      <c r="Q602" s="2" t="s">
        <v>9317</v>
      </c>
    </row>
    <row r="603">
      <c r="A603" s="54">
        <v>45977.0</v>
      </c>
      <c r="B603" s="2" t="s">
        <v>145</v>
      </c>
      <c r="C603" s="2" t="s">
        <v>256</v>
      </c>
      <c r="D603" s="2">
        <v>0.0</v>
      </c>
      <c r="E603" s="53">
        <v>0.0</v>
      </c>
      <c r="F603" s="53">
        <v>0.0</v>
      </c>
      <c r="G603" s="53">
        <v>0.0</v>
      </c>
      <c r="H603" s="53">
        <v>0.0</v>
      </c>
      <c r="I603" s="53">
        <v>0.0</v>
      </c>
      <c r="J603" s="53">
        <v>0.036</v>
      </c>
      <c r="K603" s="53">
        <v>0.018</v>
      </c>
      <c r="L603" s="94">
        <v>0.0</v>
      </c>
      <c r="M603" s="94">
        <v>0.0013</v>
      </c>
      <c r="N603" s="94">
        <v>3.0E-4</v>
      </c>
      <c r="O603" s="2" t="s">
        <v>9316</v>
      </c>
      <c r="P603" s="2">
        <v>2.0</v>
      </c>
      <c r="Q603" s="2" t="s">
        <v>9317</v>
      </c>
    </row>
    <row r="604">
      <c r="A604" s="54">
        <v>45977.0</v>
      </c>
      <c r="B604" s="2" t="s">
        <v>1801</v>
      </c>
      <c r="C604" s="2" t="s">
        <v>256</v>
      </c>
      <c r="D604" s="2">
        <v>0.0</v>
      </c>
      <c r="E604" s="53">
        <v>0.0</v>
      </c>
      <c r="F604" s="53">
        <v>0.0</v>
      </c>
      <c r="G604" s="53">
        <v>0.0</v>
      </c>
      <c r="H604" s="53">
        <v>0.0</v>
      </c>
      <c r="I604" s="53">
        <v>0.0</v>
      </c>
      <c r="J604" s="53">
        <v>0.0</v>
      </c>
      <c r="K604" s="53">
        <v>0.0</v>
      </c>
      <c r="L604" s="94">
        <v>0.0</v>
      </c>
      <c r="M604" s="94">
        <v>0.0</v>
      </c>
      <c r="N604" s="94">
        <v>0.0</v>
      </c>
      <c r="O604" s="2" t="s">
        <v>9316</v>
      </c>
      <c r="P604" s="2">
        <v>3.0</v>
      </c>
      <c r="Q604" s="2" t="s">
        <v>9318</v>
      </c>
    </row>
    <row r="605">
      <c r="A605" s="54">
        <v>45977.0</v>
      </c>
      <c r="B605" s="2" t="s">
        <v>932</v>
      </c>
      <c r="C605" s="2" t="s">
        <v>256</v>
      </c>
      <c r="D605" s="2">
        <v>0.0</v>
      </c>
      <c r="E605" s="53">
        <v>0.0</v>
      </c>
      <c r="F605" s="53">
        <v>0.0</v>
      </c>
      <c r="G605" s="53">
        <v>0.0</v>
      </c>
      <c r="H605" s="53">
        <v>0.0</v>
      </c>
      <c r="I605" s="53">
        <v>0.0</v>
      </c>
      <c r="J605" s="53">
        <v>0.028524050472490632</v>
      </c>
      <c r="K605" s="53">
        <v>0.014262025236245316</v>
      </c>
      <c r="L605" s="94">
        <v>0.0</v>
      </c>
      <c r="M605" s="94">
        <v>8.136214553571931E-4</v>
      </c>
      <c r="N605" s="94">
        <v>2.0340536383929827E-4</v>
      </c>
      <c r="O605" s="2" t="s">
        <v>9316</v>
      </c>
      <c r="P605" s="2">
        <v>4.0</v>
      </c>
      <c r="Q605" s="2" t="s">
        <v>9318</v>
      </c>
    </row>
    <row r="606">
      <c r="A606" s="54">
        <v>45977.0</v>
      </c>
      <c r="B606" s="2" t="s">
        <v>515</v>
      </c>
      <c r="C606" s="2" t="s">
        <v>256</v>
      </c>
      <c r="D606" s="2">
        <v>0.0</v>
      </c>
      <c r="E606" s="53">
        <v>0.0</v>
      </c>
      <c r="F606" s="53">
        <v>0.0</v>
      </c>
      <c r="G606" s="53">
        <v>0.0</v>
      </c>
      <c r="H606" s="53">
        <v>0.0</v>
      </c>
      <c r="I606" s="53">
        <v>0.0</v>
      </c>
      <c r="J606" s="53">
        <v>0.009490115996252225</v>
      </c>
      <c r="K606" s="53">
        <v>0.004745057998126113</v>
      </c>
      <c r="L606" s="94">
        <v>0.0</v>
      </c>
      <c r="M606" s="94">
        <v>9.006230162232237E-5</v>
      </c>
      <c r="N606" s="94">
        <v>2.251557540558059E-5</v>
      </c>
      <c r="O606" s="2" t="s">
        <v>9316</v>
      </c>
      <c r="P606" s="2">
        <v>5.0</v>
      </c>
      <c r="Q606" s="2" t="s">
        <v>9318</v>
      </c>
    </row>
    <row r="607">
      <c r="A607" s="54">
        <v>45977.0</v>
      </c>
      <c r="B607" s="2" t="s">
        <v>229</v>
      </c>
      <c r="C607" s="2" t="s">
        <v>256</v>
      </c>
      <c r="D607" s="2">
        <v>0.0</v>
      </c>
      <c r="E607" s="53">
        <v>0.0</v>
      </c>
      <c r="F607" s="53">
        <v>0.0</v>
      </c>
      <c r="G607" s="53">
        <v>0.0</v>
      </c>
      <c r="H607" s="53">
        <v>0.0</v>
      </c>
      <c r="I607" s="53">
        <v>0.0</v>
      </c>
      <c r="J607" s="53">
        <v>0.056718262292201976</v>
      </c>
      <c r="K607" s="53">
        <v>0.028359131146100988</v>
      </c>
      <c r="L607" s="94">
        <v>0.0</v>
      </c>
      <c r="M607" s="94">
        <v>0.0032169612774470206</v>
      </c>
      <c r="N607" s="94">
        <v>8.042403193617552E-4</v>
      </c>
      <c r="O607" s="2" t="s">
        <v>9316</v>
      </c>
      <c r="P607" s="2">
        <v>6.0</v>
      </c>
      <c r="Q607" s="2" t="s">
        <v>9317</v>
      </c>
    </row>
    <row r="608">
      <c r="A608" s="54">
        <v>45977.0</v>
      </c>
      <c r="B608" s="2" t="s">
        <v>178</v>
      </c>
      <c r="C608" s="2" t="s">
        <v>256</v>
      </c>
      <c r="D608" s="2">
        <v>0.0</v>
      </c>
      <c r="E608" s="53">
        <v>0.021893687282301517</v>
      </c>
      <c r="F608" s="53">
        <v>0.03437204736628632</v>
      </c>
      <c r="G608" s="53">
        <v>0.03786625068984064</v>
      </c>
      <c r="H608" s="53">
        <v>0.039276216763430224</v>
      </c>
      <c r="I608" s="53">
        <v>0.04040185168134174</v>
      </c>
      <c r="J608" s="53">
        <v>0.012690318325006063</v>
      </c>
      <c r="K608" s="53">
        <v>0.02527828450742335</v>
      </c>
      <c r="L608" s="94">
        <v>0.0014338529413058568</v>
      </c>
      <c r="M608" s="94">
        <v>1.6104417918998468E-4</v>
      </c>
      <c r="N608" s="94">
        <v>6.389916676382394E-4</v>
      </c>
      <c r="O608" s="2" t="s">
        <v>9316</v>
      </c>
      <c r="P608" s="2">
        <v>7.0</v>
      </c>
      <c r="Q608" s="2" t="s">
        <v>9318</v>
      </c>
    </row>
    <row r="609">
      <c r="A609" s="54">
        <v>45977.0</v>
      </c>
      <c r="B609" s="2" t="s">
        <v>1876</v>
      </c>
      <c r="C609" s="2" t="s">
        <v>256</v>
      </c>
      <c r="D609" s="2">
        <v>0.0</v>
      </c>
      <c r="E609" s="53">
        <v>0.0</v>
      </c>
      <c r="F609" s="53">
        <v>0.0</v>
      </c>
      <c r="G609" s="53">
        <v>0.0</v>
      </c>
      <c r="H609" s="53">
        <v>0.0</v>
      </c>
      <c r="I609" s="53">
        <v>0.0</v>
      </c>
      <c r="J609" s="53">
        <v>0.0</v>
      </c>
      <c r="K609" s="53">
        <v>0.0</v>
      </c>
      <c r="L609" s="94">
        <v>0.0</v>
      </c>
      <c r="M609" s="94">
        <v>0.0</v>
      </c>
      <c r="N609" s="94">
        <v>0.0</v>
      </c>
      <c r="O609" s="2" t="s">
        <v>9316</v>
      </c>
      <c r="P609" s="2">
        <v>8.0</v>
      </c>
      <c r="Q609" s="2" t="s">
        <v>9318</v>
      </c>
    </row>
    <row r="610">
      <c r="A610" s="54">
        <v>45977.0</v>
      </c>
      <c r="B610" s="2" t="s">
        <v>687</v>
      </c>
      <c r="C610" s="2" t="s">
        <v>256</v>
      </c>
      <c r="D610" s="2">
        <v>0.0</v>
      </c>
      <c r="E610" s="53">
        <v>0.0</v>
      </c>
      <c r="F610" s="53">
        <v>0.0</v>
      </c>
      <c r="G610" s="53">
        <v>0.0</v>
      </c>
      <c r="H610" s="53">
        <v>0.0</v>
      </c>
      <c r="I610" s="53">
        <v>0.0</v>
      </c>
      <c r="J610" s="53">
        <v>0.0030601721150681515</v>
      </c>
      <c r="K610" s="53">
        <v>0.0015300860575340758</v>
      </c>
      <c r="L610" s="94">
        <v>0.0</v>
      </c>
      <c r="M610" s="94">
        <v>9.364653373840683E-6</v>
      </c>
      <c r="N610" s="94">
        <v>2.341163343460171E-6</v>
      </c>
      <c r="O610" s="2" t="s">
        <v>9316</v>
      </c>
      <c r="P610" s="2">
        <v>9.0</v>
      </c>
      <c r="Q610" s="2" t="s">
        <v>9318</v>
      </c>
    </row>
    <row r="611">
      <c r="A611" s="54">
        <v>45977.0</v>
      </c>
      <c r="B611" s="2" t="s">
        <v>301</v>
      </c>
      <c r="C611" s="2" t="s">
        <v>256</v>
      </c>
      <c r="D611" s="2">
        <v>0.0</v>
      </c>
      <c r="E611" s="53">
        <v>0.036000000000000004</v>
      </c>
      <c r="F611" s="53">
        <v>0.044000000000000004</v>
      </c>
      <c r="G611" s="53">
        <v>0.045</v>
      </c>
      <c r="H611" s="53">
        <v>0.044000000000000004</v>
      </c>
      <c r="I611" s="53">
        <v>0.044000000000000004</v>
      </c>
      <c r="J611" s="53">
        <v>0.01</v>
      </c>
      <c r="K611" s="53">
        <v>0.027000000000000003</v>
      </c>
      <c r="L611" s="94">
        <v>0.002</v>
      </c>
      <c r="M611" s="94">
        <v>1.0E-4</v>
      </c>
      <c r="N611" s="94">
        <v>8.0E-4</v>
      </c>
      <c r="O611" s="2" t="s">
        <v>9316</v>
      </c>
      <c r="P611" s="2">
        <v>10.0</v>
      </c>
      <c r="Q611" s="2" t="s">
        <v>9317</v>
      </c>
    </row>
    <row r="612">
      <c r="A612" s="54">
        <v>45977.0</v>
      </c>
      <c r="B612" s="2" t="s">
        <v>450</v>
      </c>
      <c r="C612" s="2" t="s">
        <v>256</v>
      </c>
      <c r="D612" s="2">
        <v>0.0</v>
      </c>
      <c r="E612" s="53">
        <v>0.11033726986714945</v>
      </c>
      <c r="F612" s="53">
        <v>0.07716263738269706</v>
      </c>
      <c r="G612" s="53">
        <v>0.0649212311141438</v>
      </c>
      <c r="H612" s="53">
        <v>0.05884783352959006</v>
      </c>
      <c r="I612" s="53">
        <v>0.05290156140005594</v>
      </c>
      <c r="J612" s="53">
        <v>0.016652102707148383</v>
      </c>
      <c r="K612" s="53">
        <v>0.04078666691064609</v>
      </c>
      <c r="L612" s="94">
        <v>0.004214766249376074</v>
      </c>
      <c r="M612" s="94">
        <v>2.772925245694185E-4</v>
      </c>
      <c r="N612" s="94">
        <v>0.0016635521976799928</v>
      </c>
      <c r="O612" s="2" t="s">
        <v>9316</v>
      </c>
      <c r="P612" s="2">
        <v>11.0</v>
      </c>
      <c r="Q612" s="2" t="s">
        <v>9318</v>
      </c>
    </row>
    <row r="613">
      <c r="A613" s="54">
        <v>45977.0</v>
      </c>
      <c r="B613" s="2" t="s">
        <v>1189</v>
      </c>
      <c r="C613" s="2" t="s">
        <v>256</v>
      </c>
      <c r="D613" s="2">
        <v>0.0</v>
      </c>
      <c r="E613" s="53">
        <v>0.0</v>
      </c>
      <c r="F613" s="53">
        <v>0.0</v>
      </c>
      <c r="G613" s="53">
        <v>0.0</v>
      </c>
      <c r="H613" s="53">
        <v>0.0</v>
      </c>
      <c r="I613" s="53">
        <v>0.0</v>
      </c>
      <c r="J613" s="53">
        <v>0.007216565315437676</v>
      </c>
      <c r="K613" s="53">
        <v>0.003608282657718838</v>
      </c>
      <c r="L613" s="94">
        <v>0.0</v>
      </c>
      <c r="M613" s="94">
        <v>5.2078814951978085E-5</v>
      </c>
      <c r="N613" s="94">
        <v>1.3019703737994521E-5</v>
      </c>
      <c r="O613" s="2" t="s">
        <v>9319</v>
      </c>
      <c r="P613" s="2">
        <v>99.0</v>
      </c>
      <c r="Q613" s="2" t="s">
        <v>9320</v>
      </c>
    </row>
    <row r="614">
      <c r="A614" s="54">
        <v>45978.0</v>
      </c>
      <c r="B614" s="2" t="s">
        <v>194</v>
      </c>
      <c r="C614" s="2" t="s">
        <v>180</v>
      </c>
      <c r="D614" s="2">
        <v>0.0</v>
      </c>
      <c r="E614" s="53">
        <v>0.017</v>
      </c>
      <c r="F614" s="53">
        <v>0.043</v>
      </c>
      <c r="G614" s="53">
        <v>0.055</v>
      </c>
      <c r="H614" s="53">
        <v>0.062</v>
      </c>
      <c r="I614" s="53">
        <v>0.069</v>
      </c>
      <c r="J614" s="53">
        <v>0.091</v>
      </c>
      <c r="K614" s="53">
        <v>0.073</v>
      </c>
      <c r="L614" s="94">
        <v>0.003</v>
      </c>
      <c r="M614" s="94">
        <v>0.0083</v>
      </c>
      <c r="N614" s="94">
        <v>0.0053</v>
      </c>
      <c r="O614" s="2" t="s">
        <v>9316</v>
      </c>
      <c r="P614" s="2">
        <v>1.0</v>
      </c>
      <c r="Q614" s="2" t="s">
        <v>9317</v>
      </c>
    </row>
    <row r="615">
      <c r="A615" s="54">
        <v>45978.0</v>
      </c>
      <c r="B615" s="2" t="s">
        <v>145</v>
      </c>
      <c r="C615" s="2" t="s">
        <v>180</v>
      </c>
      <c r="D615" s="2">
        <v>0.0</v>
      </c>
      <c r="E615" s="53">
        <v>0.13</v>
      </c>
      <c r="F615" s="53">
        <v>0.084</v>
      </c>
      <c r="G615" s="53">
        <v>0.069</v>
      </c>
      <c r="H615" s="53">
        <v>0.061</v>
      </c>
      <c r="I615" s="53">
        <v>0.054</v>
      </c>
      <c r="J615" s="53">
        <v>0.036</v>
      </c>
      <c r="K615" s="53">
        <v>0.052</v>
      </c>
      <c r="L615" s="94">
        <v>0.0048</v>
      </c>
      <c r="M615" s="94">
        <v>0.0013</v>
      </c>
      <c r="N615" s="94">
        <v>0.0027</v>
      </c>
      <c r="O615" s="2" t="s">
        <v>9316</v>
      </c>
      <c r="P615" s="2">
        <v>2.0</v>
      </c>
      <c r="Q615" s="2" t="s">
        <v>9317</v>
      </c>
    </row>
    <row r="616">
      <c r="A616" s="54">
        <v>45978.0</v>
      </c>
      <c r="B616" s="2" t="s">
        <v>1801</v>
      </c>
      <c r="C616" s="2" t="s">
        <v>180</v>
      </c>
      <c r="D616" s="2">
        <v>0.0</v>
      </c>
      <c r="E616" s="53">
        <v>0.0</v>
      </c>
      <c r="F616" s="53">
        <v>0.0</v>
      </c>
      <c r="G616" s="53">
        <v>0.0</v>
      </c>
      <c r="H616" s="53">
        <v>0.0</v>
      </c>
      <c r="I616" s="53">
        <v>0.0</v>
      </c>
      <c r="J616" s="53">
        <v>0.0</v>
      </c>
      <c r="K616" s="53">
        <v>0.0</v>
      </c>
      <c r="L616" s="94">
        <v>0.0</v>
      </c>
      <c r="M616" s="94">
        <v>0.0</v>
      </c>
      <c r="N616" s="94">
        <v>0.0</v>
      </c>
      <c r="O616" s="2" t="s">
        <v>9316</v>
      </c>
      <c r="P616" s="2">
        <v>3.0</v>
      </c>
      <c r="Q616" s="2" t="s">
        <v>9318</v>
      </c>
    </row>
    <row r="617">
      <c r="A617" s="54">
        <v>45978.0</v>
      </c>
      <c r="B617" s="2" t="s">
        <v>932</v>
      </c>
      <c r="C617" s="2" t="s">
        <v>180</v>
      </c>
      <c r="D617" s="2">
        <v>0.0</v>
      </c>
      <c r="E617" s="53">
        <v>0.021893687282301517</v>
      </c>
      <c r="F617" s="53">
        <v>0.03437204736628632</v>
      </c>
      <c r="G617" s="53">
        <v>0.03786625068984064</v>
      </c>
      <c r="H617" s="53">
        <v>0.039276216763430224</v>
      </c>
      <c r="I617" s="53">
        <v>0.04040185168134174</v>
      </c>
      <c r="J617" s="53">
        <v>0.028223406420272386</v>
      </c>
      <c r="K617" s="53">
        <v>0.03304482855505651</v>
      </c>
      <c r="L617" s="94">
        <v>0.0014338529413058568</v>
      </c>
      <c r="M617" s="94">
        <v>7.965606699638726E-4</v>
      </c>
      <c r="N617" s="94">
        <v>0.0010919606942330783</v>
      </c>
      <c r="O617" s="2" t="s">
        <v>9316</v>
      </c>
      <c r="P617" s="2">
        <v>4.0</v>
      </c>
      <c r="Q617" s="2" t="s">
        <v>9318</v>
      </c>
    </row>
    <row r="618">
      <c r="A618" s="54">
        <v>45978.0</v>
      </c>
      <c r="B618" s="2" t="s">
        <v>515</v>
      </c>
      <c r="C618" s="2" t="s">
        <v>180</v>
      </c>
      <c r="D618" s="2">
        <v>0.0</v>
      </c>
      <c r="E618" s="53">
        <v>0.0</v>
      </c>
      <c r="F618" s="53">
        <v>0.0</v>
      </c>
      <c r="G618" s="53">
        <v>0.0</v>
      </c>
      <c r="H618" s="53">
        <v>0.0</v>
      </c>
      <c r="I618" s="53">
        <v>0.0</v>
      </c>
      <c r="J618" s="53">
        <v>0.009390089987257249</v>
      </c>
      <c r="K618" s="53">
        <v>0.0046950449936286245</v>
      </c>
      <c r="L618" s="94">
        <v>0.0</v>
      </c>
      <c r="M618" s="94">
        <v>8.817378996878884E-5</v>
      </c>
      <c r="N618" s="94">
        <v>2.204344749219721E-5</v>
      </c>
      <c r="O618" s="2" t="s">
        <v>9316</v>
      </c>
      <c r="P618" s="2">
        <v>5.0</v>
      </c>
      <c r="Q618" s="2" t="s">
        <v>9318</v>
      </c>
    </row>
    <row r="619">
      <c r="A619" s="54">
        <v>45978.0</v>
      </c>
      <c r="B619" s="2" t="s">
        <v>229</v>
      </c>
      <c r="C619" s="2" t="s">
        <v>180</v>
      </c>
      <c r="D619" s="2">
        <v>0.0</v>
      </c>
      <c r="E619" s="53">
        <v>0.10961620684975305</v>
      </c>
      <c r="F619" s="53">
        <v>0.11210776094284276</v>
      </c>
      <c r="G619" s="53">
        <v>0.11503357289702927</v>
      </c>
      <c r="H619" s="53">
        <v>0.11702450609636786</v>
      </c>
      <c r="I619" s="53">
        <v>0.11936689656359059</v>
      </c>
      <c r="J619" s="53">
        <v>0.05612045069364409</v>
      </c>
      <c r="K619" s="53">
        <v>0.08557701179533668</v>
      </c>
      <c r="L619" s="94">
        <v>0.013232722893456146</v>
      </c>
      <c r="M619" s="94">
        <v>0.0031495049860577372</v>
      </c>
      <c r="N619" s="94">
        <v>0.007323424947819193</v>
      </c>
      <c r="O619" s="2" t="s">
        <v>9316</v>
      </c>
      <c r="P619" s="2">
        <v>6.0</v>
      </c>
      <c r="Q619" s="2" t="s">
        <v>9317</v>
      </c>
    </row>
    <row r="620">
      <c r="A620" s="54">
        <v>45978.0</v>
      </c>
      <c r="B620" s="2" t="s">
        <v>178</v>
      </c>
      <c r="C620" s="2" t="s">
        <v>180</v>
      </c>
      <c r="D620" s="2">
        <v>0.0</v>
      </c>
      <c r="E620" s="53">
        <v>0.003695517430384881</v>
      </c>
      <c r="F620" s="53">
        <v>0.014121589206680746</v>
      </c>
      <c r="G620" s="53">
        <v>0.0209268769464802</v>
      </c>
      <c r="H620" s="53">
        <v>0.025174956820057555</v>
      </c>
      <c r="I620" s="53">
        <v>0.030034978637264245</v>
      </c>
      <c r="J620" s="53">
        <v>0.012556562120611145</v>
      </c>
      <c r="K620" s="53">
        <v>0.01674171953354567</v>
      </c>
      <c r="L620" s="94">
        <v>4.3793417873312445E-4</v>
      </c>
      <c r="M620" s="94">
        <v>1.5766725228876665E-4</v>
      </c>
      <c r="N620" s="94">
        <v>2.802851729399047E-4</v>
      </c>
      <c r="O620" s="2" t="s">
        <v>9316</v>
      </c>
      <c r="P620" s="2">
        <v>7.0</v>
      </c>
      <c r="Q620" s="2" t="s">
        <v>9318</v>
      </c>
    </row>
    <row r="621">
      <c r="A621" s="54">
        <v>45978.0</v>
      </c>
      <c r="B621" s="2" t="s">
        <v>1876</v>
      </c>
      <c r="C621" s="2" t="s">
        <v>180</v>
      </c>
      <c r="D621" s="2">
        <v>0.0</v>
      </c>
      <c r="E621" s="53">
        <v>0.0</v>
      </c>
      <c r="F621" s="53">
        <v>0.0</v>
      </c>
      <c r="G621" s="53">
        <v>0.0</v>
      </c>
      <c r="H621" s="53">
        <v>0.0</v>
      </c>
      <c r="I621" s="53">
        <v>0.0</v>
      </c>
      <c r="J621" s="53">
        <v>0.0</v>
      </c>
      <c r="K621" s="53">
        <v>0.0</v>
      </c>
      <c r="L621" s="94">
        <v>0.0</v>
      </c>
      <c r="M621" s="94">
        <v>0.0</v>
      </c>
      <c r="N621" s="94">
        <v>0.0</v>
      </c>
      <c r="O621" s="2" t="s">
        <v>9316</v>
      </c>
      <c r="P621" s="2">
        <v>8.0</v>
      </c>
      <c r="Q621" s="2" t="s">
        <v>9318</v>
      </c>
    </row>
    <row r="622">
      <c r="A622" s="54">
        <v>45978.0</v>
      </c>
      <c r="B622" s="2" t="s">
        <v>687</v>
      </c>
      <c r="C622" s="2" t="s">
        <v>180</v>
      </c>
      <c r="D622" s="2">
        <v>0.0</v>
      </c>
      <c r="E622" s="53">
        <v>0.0</v>
      </c>
      <c r="F622" s="53">
        <v>0.0</v>
      </c>
      <c r="G622" s="53">
        <v>0.0</v>
      </c>
      <c r="H622" s="53">
        <v>0.0</v>
      </c>
      <c r="I622" s="53">
        <v>0.0</v>
      </c>
      <c r="J622" s="53">
        <v>0.0030366943101567062</v>
      </c>
      <c r="K622" s="53">
        <v>0.0015183471550783531</v>
      </c>
      <c r="L622" s="94">
        <v>0.0</v>
      </c>
      <c r="M622" s="94">
        <v>9.221512333338115E-6</v>
      </c>
      <c r="N622" s="94">
        <v>2.3053780833345287E-6</v>
      </c>
      <c r="O622" s="2" t="s">
        <v>9316</v>
      </c>
      <c r="P622" s="2">
        <v>9.0</v>
      </c>
      <c r="Q622" s="2" t="s">
        <v>9318</v>
      </c>
    </row>
    <row r="623">
      <c r="A623" s="54">
        <v>45978.0</v>
      </c>
      <c r="B623" s="2" t="s">
        <v>301</v>
      </c>
      <c r="C623" s="2" t="s">
        <v>180</v>
      </c>
      <c r="D623" s="2">
        <v>0.0</v>
      </c>
      <c r="E623" s="53">
        <v>0.0</v>
      </c>
      <c r="F623" s="53">
        <v>0.0</v>
      </c>
      <c r="G623" s="53">
        <v>0.0</v>
      </c>
      <c r="H623" s="53">
        <v>0.0</v>
      </c>
      <c r="I623" s="53">
        <v>0.0</v>
      </c>
      <c r="J623" s="53">
        <v>0.01</v>
      </c>
      <c r="K623" s="53">
        <v>0.005</v>
      </c>
      <c r="L623" s="94">
        <v>0.0</v>
      </c>
      <c r="M623" s="94">
        <v>1.0E-4</v>
      </c>
      <c r="N623" s="94">
        <v>0.0</v>
      </c>
      <c r="O623" s="2" t="s">
        <v>9316</v>
      </c>
      <c r="P623" s="2">
        <v>10.0</v>
      </c>
      <c r="Q623" s="2" t="s">
        <v>9317</v>
      </c>
    </row>
    <row r="624">
      <c r="A624" s="54">
        <v>45978.0</v>
      </c>
      <c r="B624" s="2" t="s">
        <v>450</v>
      </c>
      <c r="C624" s="2" t="s">
        <v>180</v>
      </c>
      <c r="D624" s="2">
        <v>0.0</v>
      </c>
      <c r="E624" s="53">
        <v>0.0</v>
      </c>
      <c r="F624" s="53">
        <v>0.0</v>
      </c>
      <c r="G624" s="53">
        <v>0.0</v>
      </c>
      <c r="H624" s="53">
        <v>0.0</v>
      </c>
      <c r="I624" s="53">
        <v>0.0</v>
      </c>
      <c r="J624" s="53">
        <v>0.016476589217552653</v>
      </c>
      <c r="K624" s="53">
        <v>0.008238294608776326</v>
      </c>
      <c r="L624" s="94">
        <v>0.0</v>
      </c>
      <c r="M624" s="94">
        <v>2.714779922439723E-4</v>
      </c>
      <c r="N624" s="94">
        <v>6.786949806099308E-5</v>
      </c>
      <c r="O624" s="2" t="s">
        <v>9316</v>
      </c>
      <c r="P624" s="2">
        <v>11.0</v>
      </c>
      <c r="Q624" s="2" t="s">
        <v>9318</v>
      </c>
    </row>
    <row r="625">
      <c r="A625" s="54">
        <v>45978.0</v>
      </c>
      <c r="B625" s="2" t="s">
        <v>1189</v>
      </c>
      <c r="C625" s="2" t="s">
        <v>180</v>
      </c>
      <c r="D625" s="2">
        <v>0.0</v>
      </c>
      <c r="E625" s="53">
        <v>0.0</v>
      </c>
      <c r="F625" s="53">
        <v>0.0</v>
      </c>
      <c r="G625" s="53">
        <v>0.0</v>
      </c>
      <c r="H625" s="53">
        <v>0.0</v>
      </c>
      <c r="I625" s="53">
        <v>0.0</v>
      </c>
      <c r="J625" s="53">
        <v>0.00714050257527308</v>
      </c>
      <c r="K625" s="53">
        <v>0.00357025128763654</v>
      </c>
      <c r="L625" s="94">
        <v>0.0</v>
      </c>
      <c r="M625" s="94">
        <v>5.098677702748149E-5</v>
      </c>
      <c r="N625" s="94">
        <v>1.2746694256870373E-5</v>
      </c>
      <c r="O625" s="2" t="s">
        <v>9319</v>
      </c>
      <c r="P625" s="2">
        <v>99.0</v>
      </c>
      <c r="Q625" s="2" t="s">
        <v>9320</v>
      </c>
    </row>
    <row r="626">
      <c r="A626" s="54">
        <v>45979.0</v>
      </c>
      <c r="B626" s="2" t="s">
        <v>194</v>
      </c>
      <c r="C626" s="2" t="s">
        <v>208</v>
      </c>
      <c r="D626" s="2">
        <v>0.0</v>
      </c>
      <c r="E626" s="53">
        <v>0.009</v>
      </c>
      <c r="F626" s="53">
        <v>0.032</v>
      </c>
      <c r="G626" s="53">
        <v>0.045</v>
      </c>
      <c r="H626" s="53">
        <v>0.054</v>
      </c>
      <c r="I626" s="53">
        <v>0.063</v>
      </c>
      <c r="J626" s="53">
        <v>0.09</v>
      </c>
      <c r="K626" s="53">
        <v>0.067</v>
      </c>
      <c r="L626" s="94">
        <v>0.002</v>
      </c>
      <c r="M626" s="94">
        <v>0.0081</v>
      </c>
      <c r="N626" s="94">
        <v>0.0045</v>
      </c>
      <c r="O626" s="2" t="s">
        <v>9316</v>
      </c>
      <c r="P626" s="2">
        <v>1.0</v>
      </c>
      <c r="Q626" s="2" t="s">
        <v>9317</v>
      </c>
    </row>
    <row r="627">
      <c r="A627" s="54">
        <v>45979.0</v>
      </c>
      <c r="B627" s="2" t="s">
        <v>145</v>
      </c>
      <c r="C627" s="2" t="s">
        <v>208</v>
      </c>
      <c r="D627" s="2">
        <v>0.0</v>
      </c>
      <c r="E627" s="53">
        <v>0.006</v>
      </c>
      <c r="F627" s="53">
        <v>0.018</v>
      </c>
      <c r="G627" s="53">
        <v>0.025</v>
      </c>
      <c r="H627" s="53">
        <v>0.028</v>
      </c>
      <c r="I627" s="53">
        <v>0.033</v>
      </c>
      <c r="J627" s="53">
        <v>0.035</v>
      </c>
      <c r="K627" s="53">
        <v>0.03</v>
      </c>
      <c r="L627" s="94">
        <v>6.0E-4</v>
      </c>
      <c r="M627" s="94">
        <v>0.0012</v>
      </c>
      <c r="N627" s="94">
        <v>9.0E-4</v>
      </c>
      <c r="O627" s="2" t="s">
        <v>9316</v>
      </c>
      <c r="P627" s="2">
        <v>2.0</v>
      </c>
      <c r="Q627" s="2" t="s">
        <v>9317</v>
      </c>
    </row>
    <row r="628">
      <c r="A628" s="54">
        <v>45979.0</v>
      </c>
      <c r="B628" s="2" t="s">
        <v>1801</v>
      </c>
      <c r="C628" s="2" t="s">
        <v>208</v>
      </c>
      <c r="D628" s="2">
        <v>0.0</v>
      </c>
      <c r="E628" s="53">
        <v>0.0</v>
      </c>
      <c r="F628" s="53">
        <v>0.0</v>
      </c>
      <c r="G628" s="53">
        <v>0.0</v>
      </c>
      <c r="H628" s="53">
        <v>0.0</v>
      </c>
      <c r="I628" s="53">
        <v>0.0</v>
      </c>
      <c r="J628" s="53">
        <v>0.0</v>
      </c>
      <c r="K628" s="53">
        <v>0.0</v>
      </c>
      <c r="L628" s="94">
        <v>0.0</v>
      </c>
      <c r="M628" s="94">
        <v>0.0</v>
      </c>
      <c r="N628" s="94">
        <v>0.0</v>
      </c>
      <c r="O628" s="2" t="s">
        <v>9316</v>
      </c>
      <c r="P628" s="2">
        <v>3.0</v>
      </c>
      <c r="Q628" s="2" t="s">
        <v>9318</v>
      </c>
    </row>
    <row r="629">
      <c r="A629" s="54">
        <v>45979.0</v>
      </c>
      <c r="B629" s="2" t="s">
        <v>932</v>
      </c>
      <c r="C629" s="2" t="s">
        <v>208</v>
      </c>
      <c r="D629" s="2">
        <v>0.0</v>
      </c>
      <c r="E629" s="53">
        <v>0.0</v>
      </c>
      <c r="F629" s="53">
        <v>0.0</v>
      </c>
      <c r="G629" s="53">
        <v>0.0</v>
      </c>
      <c r="H629" s="53">
        <v>0.0</v>
      </c>
      <c r="I629" s="53">
        <v>0.0</v>
      </c>
      <c r="J629" s="53">
        <v>0.027926781871361963</v>
      </c>
      <c r="K629" s="53">
        <v>0.013963390935680981</v>
      </c>
      <c r="L629" s="94">
        <v>0.0</v>
      </c>
      <c r="M629" s="94">
        <v>7.799051456906312E-4</v>
      </c>
      <c r="N629" s="94">
        <v>1.949762864226578E-4</v>
      </c>
      <c r="O629" s="2" t="s">
        <v>9316</v>
      </c>
      <c r="P629" s="2">
        <v>4.0</v>
      </c>
      <c r="Q629" s="2" t="s">
        <v>9318</v>
      </c>
    </row>
    <row r="630">
      <c r="A630" s="54">
        <v>45979.0</v>
      </c>
      <c r="B630" s="2" t="s">
        <v>515</v>
      </c>
      <c r="C630" s="2" t="s">
        <v>208</v>
      </c>
      <c r="D630" s="2">
        <v>0.0</v>
      </c>
      <c r="E630" s="53">
        <v>0.0</v>
      </c>
      <c r="F630" s="53">
        <v>0.0</v>
      </c>
      <c r="G630" s="53">
        <v>0.0</v>
      </c>
      <c r="H630" s="53">
        <v>0.0</v>
      </c>
      <c r="I630" s="53">
        <v>0.0</v>
      </c>
      <c r="J630" s="53">
        <v>0.009291401290179996</v>
      </c>
      <c r="K630" s="53">
        <v>0.004645700645089998</v>
      </c>
      <c r="L630" s="94">
        <v>0.0</v>
      </c>
      <c r="M630" s="94">
        <v>8.633013793515849E-5</v>
      </c>
      <c r="N630" s="94">
        <v>2.1582534483789622E-5</v>
      </c>
      <c r="O630" s="2" t="s">
        <v>9316</v>
      </c>
      <c r="P630" s="2">
        <v>5.0</v>
      </c>
      <c r="Q630" s="2" t="s">
        <v>9318</v>
      </c>
    </row>
    <row r="631">
      <c r="A631" s="54">
        <v>45979.0</v>
      </c>
      <c r="B631" s="2" t="s">
        <v>229</v>
      </c>
      <c r="C631" s="2" t="s">
        <v>208</v>
      </c>
      <c r="D631" s="2">
        <v>0.0</v>
      </c>
      <c r="E631" s="53">
        <v>0.10264229821987955</v>
      </c>
      <c r="F631" s="53">
        <v>0.15605051207606221</v>
      </c>
      <c r="G631" s="53">
        <v>0.1749632143282191</v>
      </c>
      <c r="H631" s="53">
        <v>0.1840861387036961</v>
      </c>
      <c r="I631" s="53">
        <v>0.19278670957842972</v>
      </c>
      <c r="J631" s="53">
        <v>0.05553063162206333</v>
      </c>
      <c r="K631" s="53">
        <v>0.11524692297514122</v>
      </c>
      <c r="L631" s="94">
        <v>0.03061212636806233</v>
      </c>
      <c r="M631" s="94">
        <v>0.0030836510483452997</v>
      </c>
      <c r="N631" s="94">
        <v>0.013281853255238132</v>
      </c>
      <c r="O631" s="2" t="s">
        <v>9316</v>
      </c>
      <c r="P631" s="2">
        <v>6.0</v>
      </c>
      <c r="Q631" s="2" t="s">
        <v>9317</v>
      </c>
    </row>
    <row r="632">
      <c r="A632" s="54">
        <v>45979.0</v>
      </c>
      <c r="B632" s="2" t="s">
        <v>178</v>
      </c>
      <c r="C632" s="2" t="s">
        <v>208</v>
      </c>
      <c r="D632" s="2">
        <v>0.0</v>
      </c>
      <c r="E632" s="53">
        <v>0.0</v>
      </c>
      <c r="F632" s="53">
        <v>0.0</v>
      </c>
      <c r="G632" s="53">
        <v>0.0</v>
      </c>
      <c r="H632" s="53">
        <v>0.0</v>
      </c>
      <c r="I632" s="53">
        <v>0.0</v>
      </c>
      <c r="J632" s="53">
        <v>0.012424594188766581</v>
      </c>
      <c r="K632" s="53">
        <v>0.0062122970943832906</v>
      </c>
      <c r="L632" s="94">
        <v>0.0</v>
      </c>
      <c r="M632" s="94">
        <v>1.5437054075553229E-4</v>
      </c>
      <c r="N632" s="94">
        <v>3.859263518888307E-5</v>
      </c>
      <c r="O632" s="2" t="s">
        <v>9316</v>
      </c>
      <c r="P632" s="2">
        <v>7.0</v>
      </c>
      <c r="Q632" s="2" t="s">
        <v>9318</v>
      </c>
    </row>
    <row r="633">
      <c r="A633" s="54">
        <v>45979.0</v>
      </c>
      <c r="B633" s="2" t="s">
        <v>1876</v>
      </c>
      <c r="C633" s="2" t="s">
        <v>208</v>
      </c>
      <c r="D633" s="2">
        <v>0.0</v>
      </c>
      <c r="E633" s="53">
        <v>0.0</v>
      </c>
      <c r="F633" s="53">
        <v>0.0</v>
      </c>
      <c r="G633" s="53">
        <v>0.0</v>
      </c>
      <c r="H633" s="53">
        <v>0.0</v>
      </c>
      <c r="I633" s="53">
        <v>0.0</v>
      </c>
      <c r="J633" s="53">
        <v>0.0</v>
      </c>
      <c r="K633" s="53">
        <v>0.0</v>
      </c>
      <c r="L633" s="94">
        <v>0.0</v>
      </c>
      <c r="M633" s="94">
        <v>0.0</v>
      </c>
      <c r="N633" s="94">
        <v>0.0</v>
      </c>
      <c r="O633" s="2" t="s">
        <v>9316</v>
      </c>
      <c r="P633" s="2">
        <v>8.0</v>
      </c>
      <c r="Q633" s="2" t="s">
        <v>9318</v>
      </c>
    </row>
    <row r="634">
      <c r="A634" s="54">
        <v>45979.0</v>
      </c>
      <c r="B634" s="2" t="s">
        <v>687</v>
      </c>
      <c r="C634" s="2" t="s">
        <v>208</v>
      </c>
      <c r="D634" s="2">
        <v>0.0</v>
      </c>
      <c r="E634" s="53">
        <v>0.0</v>
      </c>
      <c r="F634" s="53">
        <v>0.0</v>
      </c>
      <c r="G634" s="53">
        <v>0.0</v>
      </c>
      <c r="H634" s="53">
        <v>0.0</v>
      </c>
      <c r="I634" s="53">
        <v>0.0</v>
      </c>
      <c r="J634" s="53">
        <v>0.003013396628226171</v>
      </c>
      <c r="K634" s="53">
        <v>0.0015066983141130855</v>
      </c>
      <c r="L634" s="94">
        <v>0.0</v>
      </c>
      <c r="M634" s="94">
        <v>9.080559239004856E-6</v>
      </c>
      <c r="N634" s="94">
        <v>2.270139809751214E-6</v>
      </c>
      <c r="O634" s="2" t="s">
        <v>9316</v>
      </c>
      <c r="P634" s="2">
        <v>9.0</v>
      </c>
      <c r="Q634" s="2" t="s">
        <v>9318</v>
      </c>
    </row>
    <row r="635">
      <c r="A635" s="54">
        <v>45979.0</v>
      </c>
      <c r="B635" s="2" t="s">
        <v>301</v>
      </c>
      <c r="C635" s="2" t="s">
        <v>208</v>
      </c>
      <c r="D635" s="2">
        <v>0.0</v>
      </c>
      <c r="E635" s="53">
        <v>0.0</v>
      </c>
      <c r="F635" s="53">
        <v>0.0</v>
      </c>
      <c r="G635" s="53">
        <v>0.0</v>
      </c>
      <c r="H635" s="53">
        <v>0.0</v>
      </c>
      <c r="I635" s="53">
        <v>0.0</v>
      </c>
      <c r="J635" s="53">
        <v>0.01</v>
      </c>
      <c r="K635" s="53">
        <v>0.005</v>
      </c>
      <c r="L635" s="94">
        <v>0.0</v>
      </c>
      <c r="M635" s="94">
        <v>1.0E-4</v>
      </c>
      <c r="N635" s="94">
        <v>0.0</v>
      </c>
      <c r="O635" s="2" t="s">
        <v>9316</v>
      </c>
      <c r="P635" s="2">
        <v>10.0</v>
      </c>
      <c r="Q635" s="2" t="s">
        <v>9317</v>
      </c>
    </row>
    <row r="636">
      <c r="A636" s="54">
        <v>45979.0</v>
      </c>
      <c r="B636" s="2" t="s">
        <v>450</v>
      </c>
      <c r="C636" s="2" t="s">
        <v>208</v>
      </c>
      <c r="D636" s="2">
        <v>0.0</v>
      </c>
      <c r="E636" s="53">
        <v>0.0</v>
      </c>
      <c r="F636" s="53">
        <v>0.0</v>
      </c>
      <c r="G636" s="53">
        <v>0.0</v>
      </c>
      <c r="H636" s="53">
        <v>0.0</v>
      </c>
      <c r="I636" s="53">
        <v>0.0</v>
      </c>
      <c r="J636" s="53">
        <v>0.016303422280455775</v>
      </c>
      <c r="K636" s="53">
        <v>0.008151711140227887</v>
      </c>
      <c r="L636" s="94">
        <v>0.0</v>
      </c>
      <c r="M636" s="94">
        <v>2.6580157805486176E-4</v>
      </c>
      <c r="N636" s="94">
        <v>6.645039451371544E-5</v>
      </c>
      <c r="O636" s="2" t="s">
        <v>9316</v>
      </c>
      <c r="P636" s="2">
        <v>11.0</v>
      </c>
      <c r="Q636" s="2" t="s">
        <v>9318</v>
      </c>
    </row>
    <row r="637">
      <c r="A637" s="54">
        <v>45979.0</v>
      </c>
      <c r="B637" s="2" t="s">
        <v>1189</v>
      </c>
      <c r="C637" s="2" t="s">
        <v>208</v>
      </c>
      <c r="D637" s="2">
        <v>0.0</v>
      </c>
      <c r="E637" s="53">
        <v>0.0</v>
      </c>
      <c r="F637" s="53">
        <v>0.0</v>
      </c>
      <c r="G637" s="53">
        <v>0.0</v>
      </c>
      <c r="H637" s="53">
        <v>0.0</v>
      </c>
      <c r="I637" s="53">
        <v>0.0</v>
      </c>
      <c r="J637" s="53">
        <v>0.007065456766703965</v>
      </c>
      <c r="K637" s="53">
        <v>0.0035327283833519827</v>
      </c>
      <c r="L637" s="94">
        <v>0.0</v>
      </c>
      <c r="M637" s="94">
        <v>4.9920679322162856E-5</v>
      </c>
      <c r="N637" s="94">
        <v>1.2480169830540714E-5</v>
      </c>
      <c r="O637" s="2" t="s">
        <v>9319</v>
      </c>
      <c r="P637" s="2">
        <v>99.0</v>
      </c>
      <c r="Q637" s="2" t="s">
        <v>9320</v>
      </c>
    </row>
    <row r="638">
      <c r="A638" s="54">
        <v>45980.0</v>
      </c>
      <c r="B638" s="2" t="s">
        <v>194</v>
      </c>
      <c r="C638" s="2" t="s">
        <v>303</v>
      </c>
      <c r="D638" s="2">
        <v>0.0</v>
      </c>
      <c r="E638" s="53">
        <v>0.094</v>
      </c>
      <c r="F638" s="53">
        <v>0.071</v>
      </c>
      <c r="G638" s="53">
        <v>0.062</v>
      </c>
      <c r="H638" s="53">
        <v>0.057</v>
      </c>
      <c r="I638" s="53">
        <v>0.051</v>
      </c>
      <c r="J638" s="53">
        <v>0.089</v>
      </c>
      <c r="K638" s="53">
        <v>0.075</v>
      </c>
      <c r="L638" s="94">
        <v>0.0038</v>
      </c>
      <c r="M638" s="94">
        <v>0.0079</v>
      </c>
      <c r="N638" s="94">
        <v>0.0056</v>
      </c>
      <c r="O638" s="2" t="s">
        <v>9316</v>
      </c>
      <c r="P638" s="2">
        <v>1.0</v>
      </c>
      <c r="Q638" s="2" t="s">
        <v>9317</v>
      </c>
    </row>
    <row r="639">
      <c r="A639" s="54">
        <v>45980.0</v>
      </c>
      <c r="B639" s="2" t="s">
        <v>145</v>
      </c>
      <c r="C639" s="2" t="s">
        <v>303</v>
      </c>
      <c r="D639" s="2">
        <v>0.0</v>
      </c>
      <c r="E639" s="53">
        <v>0.0</v>
      </c>
      <c r="F639" s="53">
        <v>0.0</v>
      </c>
      <c r="G639" s="53">
        <v>0.0</v>
      </c>
      <c r="H639" s="53">
        <v>0.0</v>
      </c>
      <c r="I639" s="53">
        <v>0.0</v>
      </c>
      <c r="J639" s="53">
        <v>0.035</v>
      </c>
      <c r="K639" s="53">
        <v>0.017</v>
      </c>
      <c r="L639" s="94">
        <v>0.0</v>
      </c>
      <c r="M639" s="94">
        <v>0.0012</v>
      </c>
      <c r="N639" s="94">
        <v>3.0E-4</v>
      </c>
      <c r="O639" s="2" t="s">
        <v>9316</v>
      </c>
      <c r="P639" s="2">
        <v>2.0</v>
      </c>
      <c r="Q639" s="2" t="s">
        <v>9317</v>
      </c>
    </row>
    <row r="640">
      <c r="A640" s="54">
        <v>45980.0</v>
      </c>
      <c r="B640" s="2" t="s">
        <v>1801</v>
      </c>
      <c r="C640" s="2" t="s">
        <v>303</v>
      </c>
      <c r="D640" s="2">
        <v>0.0</v>
      </c>
      <c r="E640" s="53">
        <v>0.0</v>
      </c>
      <c r="F640" s="53">
        <v>0.0</v>
      </c>
      <c r="G640" s="53">
        <v>0.0</v>
      </c>
      <c r="H640" s="53">
        <v>0.0</v>
      </c>
      <c r="I640" s="53">
        <v>0.0</v>
      </c>
      <c r="J640" s="53">
        <v>0.0</v>
      </c>
      <c r="K640" s="53">
        <v>0.0</v>
      </c>
      <c r="L640" s="94">
        <v>0.0</v>
      </c>
      <c r="M640" s="94">
        <v>0.0</v>
      </c>
      <c r="N640" s="94">
        <v>0.0</v>
      </c>
      <c r="O640" s="2" t="s">
        <v>9316</v>
      </c>
      <c r="P640" s="2">
        <v>3.0</v>
      </c>
      <c r="Q640" s="2" t="s">
        <v>9318</v>
      </c>
    </row>
    <row r="641">
      <c r="A641" s="54">
        <v>45980.0</v>
      </c>
      <c r="B641" s="2" t="s">
        <v>932</v>
      </c>
      <c r="C641" s="2" t="s">
        <v>303</v>
      </c>
      <c r="D641" s="2">
        <v>0.0</v>
      </c>
      <c r="E641" s="53">
        <v>0.0</v>
      </c>
      <c r="F641" s="53">
        <v>0.0</v>
      </c>
      <c r="G641" s="53">
        <v>0.0</v>
      </c>
      <c r="H641" s="53">
        <v>0.0</v>
      </c>
      <c r="I641" s="53">
        <v>0.0</v>
      </c>
      <c r="J641" s="53">
        <v>0.027634105374541838</v>
      </c>
      <c r="K641" s="53">
        <v>0.013817052687270919</v>
      </c>
      <c r="L641" s="94">
        <v>0.0</v>
      </c>
      <c r="M641" s="94">
        <v>7.636437798512821E-4</v>
      </c>
      <c r="N641" s="94">
        <v>1.9091094496282053E-4</v>
      </c>
      <c r="O641" s="2" t="s">
        <v>9316</v>
      </c>
      <c r="P641" s="2">
        <v>4.0</v>
      </c>
      <c r="Q641" s="2" t="s">
        <v>9318</v>
      </c>
    </row>
    <row r="642">
      <c r="A642" s="54">
        <v>45980.0</v>
      </c>
      <c r="B642" s="2" t="s">
        <v>515</v>
      </c>
      <c r="C642" s="2" t="s">
        <v>303</v>
      </c>
      <c r="D642" s="2">
        <v>0.0</v>
      </c>
      <c r="E642" s="53">
        <v>0.0</v>
      </c>
      <c r="F642" s="53">
        <v>0.0</v>
      </c>
      <c r="G642" s="53">
        <v>0.0</v>
      </c>
      <c r="H642" s="53">
        <v>0.0</v>
      </c>
      <c r="I642" s="53">
        <v>0.0</v>
      </c>
      <c r="J642" s="53">
        <v>0.009194026132788571</v>
      </c>
      <c r="K642" s="53">
        <v>0.0045970130663942855</v>
      </c>
      <c r="L642" s="94">
        <v>0.0</v>
      </c>
      <c r="M642" s="94">
        <v>8.453011653039917E-5</v>
      </c>
      <c r="N642" s="94">
        <v>2.1132529132599793E-5</v>
      </c>
      <c r="O642" s="2" t="s">
        <v>9316</v>
      </c>
      <c r="P642" s="2">
        <v>5.0</v>
      </c>
      <c r="Q642" s="2" t="s">
        <v>9318</v>
      </c>
    </row>
    <row r="643">
      <c r="A643" s="54">
        <v>45980.0</v>
      </c>
      <c r="B643" s="2" t="s">
        <v>229</v>
      </c>
      <c r="C643" s="2" t="s">
        <v>303</v>
      </c>
      <c r="D643" s="2">
        <v>0.0</v>
      </c>
      <c r="E643" s="53">
        <v>0.17437018165219573</v>
      </c>
      <c r="F643" s="53">
        <v>0.12508042418483717</v>
      </c>
      <c r="G643" s="53">
        <v>0.11017879377536334</v>
      </c>
      <c r="H643" s="53">
        <v>0.10308061913523653</v>
      </c>
      <c r="I643" s="53">
        <v>0.09623369089433564</v>
      </c>
      <c r="J643" s="53">
        <v>0.05494866300125275</v>
      </c>
      <c r="K643" s="53">
        <v>0.08256372838830804</v>
      </c>
      <c r="L643" s="94">
        <v>0.012139366597794044</v>
      </c>
      <c r="M643" s="94">
        <v>0.003019355565625243</v>
      </c>
      <c r="N643" s="94">
        <v>0.006816769245378303</v>
      </c>
      <c r="O643" s="2" t="s">
        <v>9316</v>
      </c>
      <c r="P643" s="2">
        <v>6.0</v>
      </c>
      <c r="Q643" s="2" t="s">
        <v>9317</v>
      </c>
    </row>
    <row r="644">
      <c r="A644" s="54">
        <v>45980.0</v>
      </c>
      <c r="B644" s="2" t="s">
        <v>178</v>
      </c>
      <c r="C644" s="2" t="s">
        <v>303</v>
      </c>
      <c r="D644" s="2">
        <v>0.0</v>
      </c>
      <c r="E644" s="53">
        <v>0.0</v>
      </c>
      <c r="F644" s="53">
        <v>0.0</v>
      </c>
      <c r="G644" s="53">
        <v>0.0</v>
      </c>
      <c r="H644" s="53">
        <v>0.0</v>
      </c>
      <c r="I644" s="53">
        <v>0.0</v>
      </c>
      <c r="J644" s="53">
        <v>0.012294382740905167</v>
      </c>
      <c r="K644" s="53">
        <v>0.006147191370452583</v>
      </c>
      <c r="L644" s="94">
        <v>0.0</v>
      </c>
      <c r="M644" s="94">
        <v>1.5115184697986683E-4</v>
      </c>
      <c r="N644" s="94">
        <v>3.778796174496671E-5</v>
      </c>
      <c r="O644" s="2" t="s">
        <v>9316</v>
      </c>
      <c r="P644" s="2">
        <v>7.0</v>
      </c>
      <c r="Q644" s="2" t="s">
        <v>9318</v>
      </c>
    </row>
    <row r="645">
      <c r="A645" s="54">
        <v>45980.0</v>
      </c>
      <c r="B645" s="2" t="s">
        <v>1876</v>
      </c>
      <c r="C645" s="2" t="s">
        <v>303</v>
      </c>
      <c r="D645" s="2">
        <v>0.0</v>
      </c>
      <c r="E645" s="53">
        <v>0.0</v>
      </c>
      <c r="F645" s="53">
        <v>0.0</v>
      </c>
      <c r="G645" s="53">
        <v>0.0</v>
      </c>
      <c r="H645" s="53">
        <v>0.0</v>
      </c>
      <c r="I645" s="53">
        <v>0.0</v>
      </c>
      <c r="J645" s="53">
        <v>0.0</v>
      </c>
      <c r="K645" s="53">
        <v>0.0</v>
      </c>
      <c r="L645" s="94">
        <v>0.0</v>
      </c>
      <c r="M645" s="94">
        <v>0.0</v>
      </c>
      <c r="N645" s="94">
        <v>0.0</v>
      </c>
      <c r="O645" s="2" t="s">
        <v>9316</v>
      </c>
      <c r="P645" s="2">
        <v>8.0</v>
      </c>
      <c r="Q645" s="2" t="s">
        <v>9318</v>
      </c>
    </row>
    <row r="646">
      <c r="A646" s="54">
        <v>45980.0</v>
      </c>
      <c r="B646" s="2" t="s">
        <v>687</v>
      </c>
      <c r="C646" s="2" t="s">
        <v>303</v>
      </c>
      <c r="D646" s="2">
        <v>0.0</v>
      </c>
      <c r="E646" s="53">
        <v>0.0</v>
      </c>
      <c r="F646" s="53">
        <v>0.0</v>
      </c>
      <c r="G646" s="53">
        <v>0.0</v>
      </c>
      <c r="H646" s="53">
        <v>0.0</v>
      </c>
      <c r="I646" s="53">
        <v>0.0</v>
      </c>
      <c r="J646" s="53">
        <v>0.002990277687363354</v>
      </c>
      <c r="K646" s="53">
        <v>0.001495138843681677</v>
      </c>
      <c r="L646" s="94">
        <v>0.0</v>
      </c>
      <c r="M646" s="94">
        <v>8.941760647543129E-6</v>
      </c>
      <c r="N646" s="94">
        <v>2.2354401618857823E-6</v>
      </c>
      <c r="O646" s="2" t="s">
        <v>9316</v>
      </c>
      <c r="P646" s="2">
        <v>9.0</v>
      </c>
      <c r="Q646" s="2" t="s">
        <v>9318</v>
      </c>
    </row>
    <row r="647">
      <c r="A647" s="54">
        <v>45980.0</v>
      </c>
      <c r="B647" s="2" t="s">
        <v>301</v>
      </c>
      <c r="C647" s="2" t="s">
        <v>303</v>
      </c>
      <c r="D647" s="2">
        <v>0.0</v>
      </c>
      <c r="E647" s="53">
        <v>0.01</v>
      </c>
      <c r="F647" s="53">
        <v>0.023</v>
      </c>
      <c r="G647" s="53">
        <v>0.028999999999999998</v>
      </c>
      <c r="H647" s="53">
        <v>0.032</v>
      </c>
      <c r="I647" s="53">
        <v>0.035</v>
      </c>
      <c r="J647" s="53">
        <v>0.01</v>
      </c>
      <c r="K647" s="53">
        <v>0.019</v>
      </c>
      <c r="L647" s="94">
        <v>8.0E-4</v>
      </c>
      <c r="M647" s="94">
        <v>1.0E-4</v>
      </c>
      <c r="N647" s="94">
        <v>4.0E-4</v>
      </c>
      <c r="O647" s="2" t="s">
        <v>9316</v>
      </c>
      <c r="P647" s="2">
        <v>10.0</v>
      </c>
      <c r="Q647" s="2" t="s">
        <v>9317</v>
      </c>
    </row>
    <row r="648">
      <c r="A648" s="54">
        <v>45980.0</v>
      </c>
      <c r="B648" s="2" t="s">
        <v>450</v>
      </c>
      <c r="C648" s="2" t="s">
        <v>303</v>
      </c>
      <c r="D648" s="2">
        <v>0.0</v>
      </c>
      <c r="E648" s="53">
        <v>0.0</v>
      </c>
      <c r="F648" s="53">
        <v>0.0</v>
      </c>
      <c r="G648" s="53">
        <v>0.0</v>
      </c>
      <c r="H648" s="53">
        <v>0.0</v>
      </c>
      <c r="I648" s="53">
        <v>0.0</v>
      </c>
      <c r="J648" s="53">
        <v>0.016132560183233034</v>
      </c>
      <c r="K648" s="53">
        <v>0.008066280091616517</v>
      </c>
      <c r="L648" s="94">
        <v>0.0</v>
      </c>
      <c r="M648" s="94">
        <v>2.6025949806563587E-4</v>
      </c>
      <c r="N648" s="94">
        <v>6.506487451640897E-5</v>
      </c>
      <c r="O648" s="2" t="s">
        <v>9316</v>
      </c>
      <c r="P648" s="2">
        <v>11.0</v>
      </c>
      <c r="Q648" s="2" t="s">
        <v>9318</v>
      </c>
    </row>
    <row r="649">
      <c r="A649" s="54">
        <v>45980.0</v>
      </c>
      <c r="B649" s="2" t="s">
        <v>1189</v>
      </c>
      <c r="C649" s="2" t="s">
        <v>303</v>
      </c>
      <c r="D649" s="2">
        <v>0.0</v>
      </c>
      <c r="E649" s="53">
        <v>0.003695517430384881</v>
      </c>
      <c r="F649" s="53">
        <v>0.014121589206680746</v>
      </c>
      <c r="G649" s="53">
        <v>0.0209268769464802</v>
      </c>
      <c r="H649" s="53">
        <v>0.025174956820057555</v>
      </c>
      <c r="I649" s="53">
        <v>0.030034978637264245</v>
      </c>
      <c r="J649" s="53">
        <v>0.006991409812621027</v>
      </c>
      <c r="K649" s="53">
        <v>0.013959143379550613</v>
      </c>
      <c r="L649" s="94">
        <v>4.3793417873312445E-4</v>
      </c>
      <c r="M649" s="94">
        <v>4.887981116801359E-5</v>
      </c>
      <c r="N649" s="94">
        <v>1.948576838908517E-4</v>
      </c>
      <c r="O649" s="2" t="s">
        <v>9319</v>
      </c>
      <c r="P649" s="2">
        <v>99.0</v>
      </c>
      <c r="Q649" s="2" t="s">
        <v>9320</v>
      </c>
    </row>
    <row r="650">
      <c r="A650" s="54">
        <v>45981.0</v>
      </c>
      <c r="B650" s="2" t="s">
        <v>194</v>
      </c>
      <c r="C650" s="2" t="s">
        <v>148</v>
      </c>
      <c r="D650" s="2">
        <v>0.0</v>
      </c>
      <c r="E650" s="53">
        <v>0.034</v>
      </c>
      <c r="F650" s="53">
        <v>0.058</v>
      </c>
      <c r="G650" s="53">
        <v>0.067</v>
      </c>
      <c r="H650" s="53">
        <v>0.072</v>
      </c>
      <c r="I650" s="53">
        <v>0.076</v>
      </c>
      <c r="J650" s="53">
        <v>0.088</v>
      </c>
      <c r="K650" s="53">
        <v>0.078</v>
      </c>
      <c r="L650" s="94">
        <v>0.0045</v>
      </c>
      <c r="M650" s="94">
        <v>0.0077</v>
      </c>
      <c r="N650" s="94">
        <v>0.0061</v>
      </c>
      <c r="O650" s="2" t="s">
        <v>9316</v>
      </c>
      <c r="P650" s="2">
        <v>1.0</v>
      </c>
      <c r="Q650" s="2" t="s">
        <v>9317</v>
      </c>
    </row>
    <row r="651">
      <c r="A651" s="54">
        <v>45981.0</v>
      </c>
      <c r="B651" s="2" t="s">
        <v>145</v>
      </c>
      <c r="C651" s="2" t="s">
        <v>148</v>
      </c>
      <c r="D651" s="2">
        <v>0.0</v>
      </c>
      <c r="E651" s="53">
        <v>0.0</v>
      </c>
      <c r="F651" s="53">
        <v>0.0</v>
      </c>
      <c r="G651" s="53">
        <v>0.0</v>
      </c>
      <c r="H651" s="53">
        <v>0.0</v>
      </c>
      <c r="I651" s="53">
        <v>0.0</v>
      </c>
      <c r="J651" s="53">
        <v>0.035</v>
      </c>
      <c r="K651" s="53">
        <v>0.017</v>
      </c>
      <c r="L651" s="94">
        <v>0.0</v>
      </c>
      <c r="M651" s="94">
        <v>0.0012</v>
      </c>
      <c r="N651" s="94">
        <v>3.0E-4</v>
      </c>
      <c r="O651" s="2" t="s">
        <v>9316</v>
      </c>
      <c r="P651" s="2">
        <v>2.0</v>
      </c>
      <c r="Q651" s="2" t="s">
        <v>9317</v>
      </c>
    </row>
    <row r="652">
      <c r="A652" s="54">
        <v>45981.0</v>
      </c>
      <c r="B652" s="2" t="s">
        <v>1801</v>
      </c>
      <c r="C652" s="2" t="s">
        <v>148</v>
      </c>
      <c r="D652" s="2">
        <v>0.0</v>
      </c>
      <c r="E652" s="53">
        <v>0.0</v>
      </c>
      <c r="F652" s="53">
        <v>0.0</v>
      </c>
      <c r="G652" s="53">
        <v>0.0</v>
      </c>
      <c r="H652" s="53">
        <v>0.0</v>
      </c>
      <c r="I652" s="53">
        <v>0.0</v>
      </c>
      <c r="J652" s="53">
        <v>0.0</v>
      </c>
      <c r="K652" s="53">
        <v>0.0</v>
      </c>
      <c r="L652" s="94">
        <v>0.0</v>
      </c>
      <c r="M652" s="94">
        <v>0.0</v>
      </c>
      <c r="N652" s="94">
        <v>0.0</v>
      </c>
      <c r="O652" s="2" t="s">
        <v>9316</v>
      </c>
      <c r="P652" s="2">
        <v>3.0</v>
      </c>
      <c r="Q652" s="2" t="s">
        <v>9318</v>
      </c>
    </row>
    <row r="653">
      <c r="A653" s="54">
        <v>45981.0</v>
      </c>
      <c r="B653" s="2" t="s">
        <v>932</v>
      </c>
      <c r="C653" s="2" t="s">
        <v>148</v>
      </c>
      <c r="D653" s="2">
        <v>0.0</v>
      </c>
      <c r="E653" s="53">
        <v>0.11033726986714945</v>
      </c>
      <c r="F653" s="53">
        <v>0.07716263738269706</v>
      </c>
      <c r="G653" s="53">
        <v>0.0649212311141438</v>
      </c>
      <c r="H653" s="53">
        <v>0.05884783352959006</v>
      </c>
      <c r="I653" s="53">
        <v>0.05290156140005594</v>
      </c>
      <c r="J653" s="53">
        <v>0.027345307136936652</v>
      </c>
      <c r="K653" s="53">
        <v>0.04613326912554023</v>
      </c>
      <c r="L653" s="94">
        <v>0.004214766249376074</v>
      </c>
      <c r="M653" s="94">
        <v>7.477658224133986E-4</v>
      </c>
      <c r="N653" s="94">
        <v>0.0021282785202095234</v>
      </c>
      <c r="O653" s="2" t="s">
        <v>9316</v>
      </c>
      <c r="P653" s="2">
        <v>4.0</v>
      </c>
      <c r="Q653" s="2" t="s">
        <v>9318</v>
      </c>
    </row>
    <row r="654">
      <c r="A654" s="54">
        <v>45981.0</v>
      </c>
      <c r="B654" s="2" t="s">
        <v>515</v>
      </c>
      <c r="C654" s="2" t="s">
        <v>148</v>
      </c>
      <c r="D654" s="2">
        <v>0.0</v>
      </c>
      <c r="E654" s="53">
        <v>0.0</v>
      </c>
      <c r="F654" s="53">
        <v>0.0</v>
      </c>
      <c r="G654" s="53">
        <v>0.0</v>
      </c>
      <c r="H654" s="53">
        <v>0.0</v>
      </c>
      <c r="I654" s="53">
        <v>0.0</v>
      </c>
      <c r="J654" s="53">
        <v>0.009097941294591076</v>
      </c>
      <c r="K654" s="53">
        <v>0.004548970647295538</v>
      </c>
      <c r="L654" s="94">
        <v>0.0</v>
      </c>
      <c r="M654" s="94">
        <v>8.277253579982554E-5</v>
      </c>
      <c r="N654" s="94">
        <v>2.0693133949956385E-5</v>
      </c>
      <c r="O654" s="2" t="s">
        <v>9316</v>
      </c>
      <c r="P654" s="2">
        <v>5.0</v>
      </c>
      <c r="Q654" s="2" t="s">
        <v>9318</v>
      </c>
    </row>
    <row r="655">
      <c r="A655" s="54">
        <v>45981.0</v>
      </c>
      <c r="B655" s="2" t="s">
        <v>229</v>
      </c>
      <c r="C655" s="2" t="s">
        <v>148</v>
      </c>
      <c r="D655" s="2">
        <v>0.0</v>
      </c>
      <c r="E655" s="53">
        <v>0.0</v>
      </c>
      <c r="F655" s="53">
        <v>0.0</v>
      </c>
      <c r="G655" s="53">
        <v>0.0</v>
      </c>
      <c r="H655" s="53">
        <v>0.0</v>
      </c>
      <c r="I655" s="53">
        <v>0.0</v>
      </c>
      <c r="J655" s="53">
        <v>0.054374406052513494</v>
      </c>
      <c r="K655" s="53">
        <v>0.027187203026256747</v>
      </c>
      <c r="L655" s="94">
        <v>0.0</v>
      </c>
      <c r="M655" s="94">
        <v>0.002956576033563616</v>
      </c>
      <c r="N655" s="94">
        <v>7.39144008390904E-4</v>
      </c>
      <c r="O655" s="2" t="s">
        <v>9316</v>
      </c>
      <c r="P655" s="2">
        <v>6.0</v>
      </c>
      <c r="Q655" s="2" t="s">
        <v>9317</v>
      </c>
    </row>
    <row r="656">
      <c r="A656" s="54">
        <v>45981.0</v>
      </c>
      <c r="B656" s="2" t="s">
        <v>178</v>
      </c>
      <c r="C656" s="2" t="s">
        <v>148</v>
      </c>
      <c r="D656" s="2">
        <v>0.0</v>
      </c>
      <c r="E656" s="53">
        <v>0.0</v>
      </c>
      <c r="F656" s="53">
        <v>0.0</v>
      </c>
      <c r="G656" s="53">
        <v>0.0</v>
      </c>
      <c r="H656" s="53">
        <v>0.0</v>
      </c>
      <c r="I656" s="53">
        <v>0.0</v>
      </c>
      <c r="J656" s="53">
        <v>0.012165896726254297</v>
      </c>
      <c r="K656" s="53">
        <v>0.0060829483631271485</v>
      </c>
      <c r="L656" s="94">
        <v>0.0</v>
      </c>
      <c r="M656" s="94">
        <v>1.4800904315388503E-4</v>
      </c>
      <c r="N656" s="94">
        <v>3.700226078847126E-5</v>
      </c>
      <c r="O656" s="2" t="s">
        <v>9316</v>
      </c>
      <c r="P656" s="2">
        <v>7.0</v>
      </c>
      <c r="Q656" s="2" t="s">
        <v>9318</v>
      </c>
    </row>
    <row r="657">
      <c r="A657" s="54">
        <v>45981.0</v>
      </c>
      <c r="B657" s="2" t="s">
        <v>1876</v>
      </c>
      <c r="C657" s="2" t="s">
        <v>148</v>
      </c>
      <c r="D657" s="2">
        <v>0.0</v>
      </c>
      <c r="E657" s="53">
        <v>0.0</v>
      </c>
      <c r="F657" s="53">
        <v>0.0</v>
      </c>
      <c r="G657" s="53">
        <v>0.0</v>
      </c>
      <c r="H657" s="53">
        <v>0.0</v>
      </c>
      <c r="I657" s="53">
        <v>0.0</v>
      </c>
      <c r="J657" s="53">
        <v>0.0</v>
      </c>
      <c r="K657" s="53">
        <v>0.0</v>
      </c>
      <c r="L657" s="94">
        <v>0.0</v>
      </c>
      <c r="M657" s="94">
        <v>0.0</v>
      </c>
      <c r="N657" s="94">
        <v>0.0</v>
      </c>
      <c r="O657" s="2" t="s">
        <v>9316</v>
      </c>
      <c r="P657" s="2">
        <v>8.0</v>
      </c>
      <c r="Q657" s="2" t="s">
        <v>9318</v>
      </c>
    </row>
    <row r="658">
      <c r="A658" s="54">
        <v>45981.0</v>
      </c>
      <c r="B658" s="2" t="s">
        <v>687</v>
      </c>
      <c r="C658" s="2" t="s">
        <v>148</v>
      </c>
      <c r="D658" s="2">
        <v>0.0</v>
      </c>
      <c r="E658" s="53">
        <v>0.0</v>
      </c>
      <c r="F658" s="53">
        <v>0.0</v>
      </c>
      <c r="G658" s="53">
        <v>0.0</v>
      </c>
      <c r="H658" s="53">
        <v>0.0</v>
      </c>
      <c r="I658" s="53">
        <v>0.0</v>
      </c>
      <c r="J658" s="53">
        <v>0.002967336116257181</v>
      </c>
      <c r="K658" s="53">
        <v>0.0014836680581285905</v>
      </c>
      <c r="L658" s="94">
        <v>0.0</v>
      </c>
      <c r="M658" s="94">
        <v>8.80508362684425E-6</v>
      </c>
      <c r="N658" s="94">
        <v>2.2012709067110627E-6</v>
      </c>
      <c r="O658" s="2" t="s">
        <v>9316</v>
      </c>
      <c r="P658" s="2">
        <v>9.0</v>
      </c>
      <c r="Q658" s="2" t="s">
        <v>9318</v>
      </c>
    </row>
    <row r="659">
      <c r="A659" s="54">
        <v>45981.0</v>
      </c>
      <c r="B659" s="2" t="s">
        <v>301</v>
      </c>
      <c r="C659" s="2" t="s">
        <v>148</v>
      </c>
      <c r="D659" s="2">
        <v>0.0</v>
      </c>
      <c r="E659" s="53">
        <v>0.0</v>
      </c>
      <c r="F659" s="53">
        <v>0.0</v>
      </c>
      <c r="G659" s="53">
        <v>0.0</v>
      </c>
      <c r="H659" s="53">
        <v>0.0</v>
      </c>
      <c r="I659" s="53">
        <v>0.0</v>
      </c>
      <c r="J659" s="53">
        <v>0.01</v>
      </c>
      <c r="K659" s="53">
        <v>0.005</v>
      </c>
      <c r="L659" s="94">
        <v>0.0</v>
      </c>
      <c r="M659" s="94">
        <v>1.0E-4</v>
      </c>
      <c r="N659" s="94">
        <v>0.0</v>
      </c>
      <c r="O659" s="2" t="s">
        <v>9316</v>
      </c>
      <c r="P659" s="2">
        <v>10.0</v>
      </c>
      <c r="Q659" s="2" t="s">
        <v>9317</v>
      </c>
    </row>
    <row r="660">
      <c r="A660" s="54">
        <v>45981.0</v>
      </c>
      <c r="B660" s="2" t="s">
        <v>450</v>
      </c>
      <c r="C660" s="2" t="s">
        <v>148</v>
      </c>
      <c r="D660" s="2">
        <v>0.0</v>
      </c>
      <c r="E660" s="53">
        <v>0.0</v>
      </c>
      <c r="F660" s="53">
        <v>0.0</v>
      </c>
      <c r="G660" s="53">
        <v>0.0</v>
      </c>
      <c r="H660" s="53">
        <v>0.0</v>
      </c>
      <c r="I660" s="53">
        <v>0.0</v>
      </c>
      <c r="J660" s="53">
        <v>0.015963962181386026</v>
      </c>
      <c r="K660" s="53">
        <v>0.007981981090693013</v>
      </c>
      <c r="L660" s="94">
        <v>0.0</v>
      </c>
      <c r="M660" s="94">
        <v>2.5484808852872326E-4</v>
      </c>
      <c r="N660" s="94">
        <v>6.371202213218082E-5</v>
      </c>
      <c r="O660" s="2" t="s">
        <v>9316</v>
      </c>
      <c r="P660" s="2">
        <v>11.0</v>
      </c>
      <c r="Q660" s="2" t="s">
        <v>9318</v>
      </c>
    </row>
    <row r="661">
      <c r="A661" s="54">
        <v>45981.0</v>
      </c>
      <c r="B661" s="2" t="s">
        <v>1189</v>
      </c>
      <c r="C661" s="2" t="s">
        <v>148</v>
      </c>
      <c r="D661" s="2">
        <v>0.0</v>
      </c>
      <c r="E661" s="53">
        <v>0.0</v>
      </c>
      <c r="F661" s="53">
        <v>0.0</v>
      </c>
      <c r="G661" s="53">
        <v>0.0</v>
      </c>
      <c r="H661" s="53">
        <v>0.0</v>
      </c>
      <c r="I661" s="53">
        <v>0.0</v>
      </c>
      <c r="J661" s="53">
        <v>0.006918344055474401</v>
      </c>
      <c r="K661" s="53">
        <v>0.0034591720277372005</v>
      </c>
      <c r="L661" s="94">
        <v>0.0</v>
      </c>
      <c r="M661" s="94">
        <v>4.7863484469917985E-5</v>
      </c>
      <c r="N661" s="94">
        <v>1.1965871117479496E-5</v>
      </c>
      <c r="O661" s="2" t="s">
        <v>9319</v>
      </c>
      <c r="P661" s="2">
        <v>99.0</v>
      </c>
      <c r="Q661" s="2" t="s">
        <v>9320</v>
      </c>
    </row>
    <row r="662">
      <c r="A662" s="54">
        <v>45982.0</v>
      </c>
      <c r="B662" s="2" t="s">
        <v>194</v>
      </c>
      <c r="C662" s="2" t="s">
        <v>196</v>
      </c>
      <c r="D662" s="2">
        <v>0.0</v>
      </c>
      <c r="E662" s="53">
        <v>0.231</v>
      </c>
      <c r="F662" s="53">
        <v>0.185</v>
      </c>
      <c r="G662" s="53">
        <v>0.174</v>
      </c>
      <c r="H662" s="53">
        <v>0.171</v>
      </c>
      <c r="I662" s="53">
        <v>0.168</v>
      </c>
      <c r="J662" s="53">
        <v>0.087</v>
      </c>
      <c r="K662" s="53">
        <v>0.131</v>
      </c>
      <c r="L662" s="94">
        <v>0.0303</v>
      </c>
      <c r="M662" s="94">
        <v>0.0076</v>
      </c>
      <c r="N662" s="94">
        <v>0.0172</v>
      </c>
      <c r="O662" s="2" t="s">
        <v>9316</v>
      </c>
      <c r="P662" s="2">
        <v>1.0</v>
      </c>
      <c r="Q662" s="2" t="s">
        <v>9317</v>
      </c>
    </row>
    <row r="663">
      <c r="A663" s="54">
        <v>45982.0</v>
      </c>
      <c r="B663" s="2" t="s">
        <v>145</v>
      </c>
      <c r="C663" s="2" t="s">
        <v>196</v>
      </c>
      <c r="D663" s="2">
        <v>0.0</v>
      </c>
      <c r="E663" s="53">
        <v>0.026</v>
      </c>
      <c r="F663" s="53">
        <v>0.051</v>
      </c>
      <c r="G663" s="53">
        <v>0.062</v>
      </c>
      <c r="H663" s="53">
        <v>0.067</v>
      </c>
      <c r="I663" s="53">
        <v>0.073</v>
      </c>
      <c r="J663" s="53">
        <v>0.034</v>
      </c>
      <c r="K663" s="53">
        <v>0.048</v>
      </c>
      <c r="L663" s="94">
        <v>0.0038</v>
      </c>
      <c r="M663" s="94">
        <v>0.0012</v>
      </c>
      <c r="N663" s="94">
        <v>0.0023</v>
      </c>
      <c r="O663" s="2" t="s">
        <v>9316</v>
      </c>
      <c r="P663" s="2">
        <v>2.0</v>
      </c>
      <c r="Q663" s="2" t="s">
        <v>9317</v>
      </c>
    </row>
    <row r="664">
      <c r="A664" s="54">
        <v>45982.0</v>
      </c>
      <c r="B664" s="2" t="s">
        <v>1801</v>
      </c>
      <c r="C664" s="2" t="s">
        <v>196</v>
      </c>
      <c r="D664" s="2">
        <v>0.0</v>
      </c>
      <c r="E664" s="53">
        <v>0.0</v>
      </c>
      <c r="F664" s="53">
        <v>0.0</v>
      </c>
      <c r="G664" s="53">
        <v>0.0</v>
      </c>
      <c r="H664" s="53">
        <v>0.0</v>
      </c>
      <c r="I664" s="53">
        <v>0.0</v>
      </c>
      <c r="J664" s="53">
        <v>0.0</v>
      </c>
      <c r="K664" s="53">
        <v>0.0</v>
      </c>
      <c r="L664" s="94">
        <v>0.0</v>
      </c>
      <c r="M664" s="94">
        <v>0.0</v>
      </c>
      <c r="N664" s="94">
        <v>0.0</v>
      </c>
      <c r="O664" s="2" t="s">
        <v>9316</v>
      </c>
      <c r="P664" s="2">
        <v>3.0</v>
      </c>
      <c r="Q664" s="2" t="s">
        <v>9318</v>
      </c>
    </row>
    <row r="665">
      <c r="A665" s="54">
        <v>45982.0</v>
      </c>
      <c r="B665" s="2" t="s">
        <v>932</v>
      </c>
      <c r="C665" s="2" t="s">
        <v>196</v>
      </c>
      <c r="D665" s="2">
        <v>0.0</v>
      </c>
      <c r="E665" s="53">
        <v>0.06792055669033571</v>
      </c>
      <c r="F665" s="53">
        <v>0.06054057824223747</v>
      </c>
      <c r="G665" s="53">
        <v>0.05522635935730307</v>
      </c>
      <c r="H665" s="53">
        <v>0.0521254995100537</v>
      </c>
      <c r="I665" s="53">
        <v>0.04879196674525245</v>
      </c>
      <c r="J665" s="53">
        <v>0.02706031897611618</v>
      </c>
      <c r="K665" s="53">
        <v>0.041143339166709626</v>
      </c>
      <c r="L665" s="94">
        <v>0.0030499507678619768</v>
      </c>
      <c r="M665" s="94">
        <v>7.322608630891535E-4</v>
      </c>
      <c r="N665" s="94">
        <v>0.0016927743577869023</v>
      </c>
      <c r="O665" s="2" t="s">
        <v>9316</v>
      </c>
      <c r="P665" s="2">
        <v>4.0</v>
      </c>
      <c r="Q665" s="2" t="s">
        <v>9318</v>
      </c>
    </row>
    <row r="666">
      <c r="A666" s="54">
        <v>45982.0</v>
      </c>
      <c r="B666" s="2" t="s">
        <v>515</v>
      </c>
      <c r="C666" s="2" t="s">
        <v>196</v>
      </c>
      <c r="D666" s="2">
        <v>0.0</v>
      </c>
      <c r="E666" s="53">
        <v>0.0</v>
      </c>
      <c r="F666" s="53">
        <v>0.0</v>
      </c>
      <c r="G666" s="53">
        <v>0.0</v>
      </c>
      <c r="H666" s="53">
        <v>0.0</v>
      </c>
      <c r="I666" s="53">
        <v>0.0</v>
      </c>
      <c r="J666" s="53">
        <v>0.009003124090899994</v>
      </c>
      <c r="K666" s="53">
        <v>0.004501562045449997</v>
      </c>
      <c r="L666" s="94">
        <v>0.0</v>
      </c>
      <c r="M666" s="94">
        <v>8.105624339614383E-5</v>
      </c>
      <c r="N666" s="94">
        <v>2.026406084903596E-5</v>
      </c>
      <c r="O666" s="2" t="s">
        <v>9316</v>
      </c>
      <c r="P666" s="2">
        <v>5.0</v>
      </c>
      <c r="Q666" s="2" t="s">
        <v>9318</v>
      </c>
    </row>
    <row r="667">
      <c r="A667" s="54">
        <v>45982.0</v>
      </c>
      <c r="B667" s="2" t="s">
        <v>229</v>
      </c>
      <c r="C667" s="2" t="s">
        <v>196</v>
      </c>
      <c r="D667" s="2">
        <v>0.0</v>
      </c>
      <c r="E667" s="53">
        <v>0.0</v>
      </c>
      <c r="F667" s="53">
        <v>0.0</v>
      </c>
      <c r="G667" s="53">
        <v>0.0</v>
      </c>
      <c r="H667" s="53">
        <v>0.0</v>
      </c>
      <c r="I667" s="53">
        <v>0.0</v>
      </c>
      <c r="J667" s="53">
        <v>0.053807725199414576</v>
      </c>
      <c r="K667" s="53">
        <v>0.026903862599707288</v>
      </c>
      <c r="L667" s="94">
        <v>0.0</v>
      </c>
      <c r="M667" s="94">
        <v>0.0028952712911357145</v>
      </c>
      <c r="N667" s="94">
        <v>7.238178227839286E-4</v>
      </c>
      <c r="O667" s="2" t="s">
        <v>9316</v>
      </c>
      <c r="P667" s="2">
        <v>6.0</v>
      </c>
      <c r="Q667" s="2" t="s">
        <v>9317</v>
      </c>
    </row>
    <row r="668">
      <c r="A668" s="54">
        <v>45982.0</v>
      </c>
      <c r="B668" s="2" t="s">
        <v>178</v>
      </c>
      <c r="C668" s="2" t="s">
        <v>196</v>
      </c>
      <c r="D668" s="2">
        <v>0.0</v>
      </c>
      <c r="E668" s="53">
        <v>0.0</v>
      </c>
      <c r="F668" s="53">
        <v>0.0</v>
      </c>
      <c r="G668" s="53">
        <v>0.0</v>
      </c>
      <c r="H668" s="53">
        <v>0.0</v>
      </c>
      <c r="I668" s="53">
        <v>0.0</v>
      </c>
      <c r="J668" s="53">
        <v>0.012039105810526614</v>
      </c>
      <c r="K668" s="53">
        <v>0.006019552905263307</v>
      </c>
      <c r="L668" s="94">
        <v>0.0</v>
      </c>
      <c r="M668" s="94">
        <v>1.4494006871705568E-4</v>
      </c>
      <c r="N668" s="94">
        <v>3.623501717926392E-5</v>
      </c>
      <c r="O668" s="2" t="s">
        <v>9316</v>
      </c>
      <c r="P668" s="2">
        <v>7.0</v>
      </c>
      <c r="Q668" s="2" t="s">
        <v>9318</v>
      </c>
    </row>
    <row r="669">
      <c r="A669" s="54">
        <v>45982.0</v>
      </c>
      <c r="B669" s="2" t="s">
        <v>1876</v>
      </c>
      <c r="C669" s="2" t="s">
        <v>196</v>
      </c>
      <c r="D669" s="2">
        <v>0.0</v>
      </c>
      <c r="E669" s="53">
        <v>0.0</v>
      </c>
      <c r="F669" s="53">
        <v>0.0</v>
      </c>
      <c r="G669" s="53">
        <v>0.0</v>
      </c>
      <c r="H669" s="53">
        <v>0.0</v>
      </c>
      <c r="I669" s="53">
        <v>0.0</v>
      </c>
      <c r="J669" s="53">
        <v>0.0</v>
      </c>
      <c r="K669" s="53">
        <v>0.0</v>
      </c>
      <c r="L669" s="94">
        <v>0.0</v>
      </c>
      <c r="M669" s="94">
        <v>0.0</v>
      </c>
      <c r="N669" s="94">
        <v>0.0</v>
      </c>
      <c r="O669" s="2" t="s">
        <v>9316</v>
      </c>
      <c r="P669" s="2">
        <v>8.0</v>
      </c>
      <c r="Q669" s="2" t="s">
        <v>9318</v>
      </c>
    </row>
    <row r="670">
      <c r="A670" s="54">
        <v>45982.0</v>
      </c>
      <c r="B670" s="2" t="s">
        <v>687</v>
      </c>
      <c r="C670" s="2" t="s">
        <v>196</v>
      </c>
      <c r="D670" s="2">
        <v>0.0</v>
      </c>
      <c r="E670" s="53">
        <v>0.003723273953386256</v>
      </c>
      <c r="F670" s="53">
        <v>0.01434936846195805</v>
      </c>
      <c r="G670" s="53">
        <v>0.021106720509650546</v>
      </c>
      <c r="H670" s="53">
        <v>0.025128493292280184</v>
      </c>
      <c r="I670" s="53">
        <v>0.029468770932335707</v>
      </c>
      <c r="J670" s="53">
        <v>0.0029445705541173476</v>
      </c>
      <c r="K670" s="53">
        <v>0.012025645531883946</v>
      </c>
      <c r="L670" s="94">
        <v>4.45493650672503E-4</v>
      </c>
      <c r="M670" s="94">
        <v>8.670495748174943E-6</v>
      </c>
      <c r="N670" s="94">
        <v>1.4461615045852032E-4</v>
      </c>
      <c r="O670" s="2" t="s">
        <v>9316</v>
      </c>
      <c r="P670" s="2">
        <v>9.0</v>
      </c>
      <c r="Q670" s="2" t="s">
        <v>9318</v>
      </c>
    </row>
    <row r="671">
      <c r="A671" s="54">
        <v>45982.0</v>
      </c>
      <c r="B671" s="2" t="s">
        <v>301</v>
      </c>
      <c r="C671" s="2" t="s">
        <v>196</v>
      </c>
      <c r="D671" s="2">
        <v>0.0</v>
      </c>
      <c r="E671" s="53">
        <v>0.0</v>
      </c>
      <c r="F671" s="53">
        <v>0.0</v>
      </c>
      <c r="G671" s="53">
        <v>0.0</v>
      </c>
      <c r="H671" s="53">
        <v>0.0</v>
      </c>
      <c r="I671" s="53">
        <v>0.0</v>
      </c>
      <c r="J671" s="53">
        <v>0.01</v>
      </c>
      <c r="K671" s="53">
        <v>0.005</v>
      </c>
      <c r="L671" s="94">
        <v>0.0</v>
      </c>
      <c r="M671" s="94">
        <v>1.0E-4</v>
      </c>
      <c r="N671" s="94">
        <v>0.0</v>
      </c>
      <c r="O671" s="2" t="s">
        <v>9316</v>
      </c>
      <c r="P671" s="2">
        <v>10.0</v>
      </c>
      <c r="Q671" s="2" t="s">
        <v>9317</v>
      </c>
    </row>
    <row r="672">
      <c r="A672" s="54">
        <v>45982.0</v>
      </c>
      <c r="B672" s="2" t="s">
        <v>450</v>
      </c>
      <c r="C672" s="2" t="s">
        <v>196</v>
      </c>
      <c r="D672" s="2">
        <v>0.0</v>
      </c>
      <c r="E672" s="53">
        <v>0.05777778712996952</v>
      </c>
      <c r="F672" s="53">
        <v>0.05583755568187219</v>
      </c>
      <c r="G672" s="53">
        <v>0.052327859544379456</v>
      </c>
      <c r="H672" s="53">
        <v>0.050059919476724946</v>
      </c>
      <c r="I672" s="53">
        <v>0.04749431215398218</v>
      </c>
      <c r="J672" s="53">
        <v>0.015797588470580805</v>
      </c>
      <c r="K672" s="53">
        <v>0.03406272400748013</v>
      </c>
      <c r="L672" s="94">
        <v>0.002738204884496304</v>
      </c>
      <c r="M672" s="94">
        <v>2.495638014858276E-4</v>
      </c>
      <c r="N672" s="94">
        <v>0.0011602691668097633</v>
      </c>
      <c r="O672" s="2" t="s">
        <v>9316</v>
      </c>
      <c r="P672" s="2">
        <v>11.0</v>
      </c>
      <c r="Q672" s="2" t="s">
        <v>9318</v>
      </c>
    </row>
    <row r="673">
      <c r="A673" s="54">
        <v>45982.0</v>
      </c>
      <c r="B673" s="2" t="s">
        <v>1189</v>
      </c>
      <c r="C673" s="2" t="s">
        <v>196</v>
      </c>
      <c r="D673" s="2">
        <v>0.0</v>
      </c>
      <c r="E673" s="53">
        <v>0.0</v>
      </c>
      <c r="F673" s="53">
        <v>0.0</v>
      </c>
      <c r="G673" s="53">
        <v>0.0</v>
      </c>
      <c r="H673" s="53">
        <v>0.0</v>
      </c>
      <c r="I673" s="53">
        <v>0.0</v>
      </c>
      <c r="J673" s="53">
        <v>0.006846242245155742</v>
      </c>
      <c r="K673" s="53">
        <v>0.003423121122577871</v>
      </c>
      <c r="L673" s="94">
        <v>0.0</v>
      </c>
      <c r="M673" s="94">
        <v>4.6871032879355135E-5</v>
      </c>
      <c r="N673" s="94">
        <v>1.1717758219838784E-5</v>
      </c>
      <c r="O673" s="2" t="s">
        <v>9319</v>
      </c>
      <c r="P673" s="2">
        <v>99.0</v>
      </c>
      <c r="Q673" s="2" t="s">
        <v>9320</v>
      </c>
    </row>
    <row r="674">
      <c r="A674" s="54">
        <v>45983.0</v>
      </c>
      <c r="B674" s="2" t="s">
        <v>194</v>
      </c>
      <c r="C674" s="2" t="s">
        <v>288</v>
      </c>
      <c r="D674" s="2">
        <v>0.0</v>
      </c>
      <c r="E674" s="53">
        <v>0.265</v>
      </c>
      <c r="F674" s="53">
        <v>0.202</v>
      </c>
      <c r="G674" s="53">
        <v>0.177</v>
      </c>
      <c r="H674" s="53">
        <v>0.164</v>
      </c>
      <c r="I674" s="53">
        <v>0.151</v>
      </c>
      <c r="J674" s="53">
        <v>0.086</v>
      </c>
      <c r="K674" s="53">
        <v>0.131</v>
      </c>
      <c r="L674" s="94">
        <v>0.0313</v>
      </c>
      <c r="M674" s="94">
        <v>0.0074</v>
      </c>
      <c r="N674" s="94">
        <v>0.0172</v>
      </c>
      <c r="O674" s="2" t="s">
        <v>9316</v>
      </c>
      <c r="P674" s="2">
        <v>1.0</v>
      </c>
      <c r="Q674" s="2" t="s">
        <v>9317</v>
      </c>
    </row>
    <row r="675">
      <c r="A675" s="54">
        <v>45983.0</v>
      </c>
      <c r="B675" s="2" t="s">
        <v>145</v>
      </c>
      <c r="C675" s="2" t="s">
        <v>288</v>
      </c>
      <c r="D675" s="2">
        <v>0.0</v>
      </c>
      <c r="E675" s="53">
        <v>0.051</v>
      </c>
      <c r="F675" s="53">
        <v>0.083</v>
      </c>
      <c r="G675" s="53">
        <v>0.096</v>
      </c>
      <c r="H675" s="53">
        <v>0.103</v>
      </c>
      <c r="I675" s="53">
        <v>0.11</v>
      </c>
      <c r="J675" s="53">
        <v>0.034</v>
      </c>
      <c r="K675" s="53">
        <v>0.065</v>
      </c>
      <c r="L675" s="94">
        <v>0.0092</v>
      </c>
      <c r="M675" s="94">
        <v>0.0012</v>
      </c>
      <c r="N675" s="94">
        <v>0.0042</v>
      </c>
      <c r="O675" s="2" t="s">
        <v>9316</v>
      </c>
      <c r="P675" s="2">
        <v>2.0</v>
      </c>
      <c r="Q675" s="2" t="s">
        <v>9317</v>
      </c>
    </row>
    <row r="676">
      <c r="A676" s="54">
        <v>45983.0</v>
      </c>
      <c r="B676" s="2" t="s">
        <v>1801</v>
      </c>
      <c r="C676" s="2" t="s">
        <v>288</v>
      </c>
      <c r="D676" s="2">
        <v>0.0</v>
      </c>
      <c r="E676" s="53">
        <v>0.0</v>
      </c>
      <c r="F676" s="53">
        <v>0.0</v>
      </c>
      <c r="G676" s="53">
        <v>0.0</v>
      </c>
      <c r="H676" s="53">
        <v>0.0</v>
      </c>
      <c r="I676" s="53">
        <v>0.0</v>
      </c>
      <c r="J676" s="53">
        <v>0.0</v>
      </c>
      <c r="K676" s="53">
        <v>0.0</v>
      </c>
      <c r="L676" s="94">
        <v>0.0</v>
      </c>
      <c r="M676" s="94">
        <v>0.0</v>
      </c>
      <c r="N676" s="94">
        <v>0.0</v>
      </c>
      <c r="O676" s="2" t="s">
        <v>9316</v>
      </c>
      <c r="P676" s="2">
        <v>3.0</v>
      </c>
      <c r="Q676" s="2" t="s">
        <v>9318</v>
      </c>
    </row>
    <row r="677">
      <c r="A677" s="54">
        <v>45983.0</v>
      </c>
      <c r="B677" s="2" t="s">
        <v>932</v>
      </c>
      <c r="C677" s="2" t="s">
        <v>288</v>
      </c>
      <c r="D677" s="2">
        <v>0.0</v>
      </c>
      <c r="E677" s="53">
        <v>0.02573707824553762</v>
      </c>
      <c r="F677" s="53">
        <v>0.037267097341800726</v>
      </c>
      <c r="G677" s="53">
        <v>0.03996370549682615</v>
      </c>
      <c r="H677" s="53">
        <v>0.040896838010513005</v>
      </c>
      <c r="I677" s="53">
        <v>0.04150572382839247</v>
      </c>
      <c r="J677" s="53">
        <v>0.026779074273850106</v>
      </c>
      <c r="K677" s="53">
        <v>0.03337138988533813</v>
      </c>
      <c r="L677" s="94">
        <v>0.0015970977570370529</v>
      </c>
      <c r="M677" s="94">
        <v>7.171188189643806E-4</v>
      </c>
      <c r="N677" s="94">
        <v>0.001113649662879248</v>
      </c>
      <c r="O677" s="2" t="s">
        <v>9316</v>
      </c>
      <c r="P677" s="2">
        <v>4.0</v>
      </c>
      <c r="Q677" s="2" t="s">
        <v>9318</v>
      </c>
    </row>
    <row r="678">
      <c r="A678" s="54">
        <v>45983.0</v>
      </c>
      <c r="B678" s="2" t="s">
        <v>515</v>
      </c>
      <c r="C678" s="2" t="s">
        <v>288</v>
      </c>
      <c r="D678" s="2">
        <v>0.0</v>
      </c>
      <c r="E678" s="53">
        <v>0.11033726986714945</v>
      </c>
      <c r="F678" s="53">
        <v>0.07716263738269706</v>
      </c>
      <c r="G678" s="53">
        <v>0.0649212311141438</v>
      </c>
      <c r="H678" s="53">
        <v>0.05884783352959006</v>
      </c>
      <c r="I678" s="53">
        <v>0.05290156140005594</v>
      </c>
      <c r="J678" s="53">
        <v>0.008909552357446128</v>
      </c>
      <c r="K678" s="53">
        <v>0.036915391735794965</v>
      </c>
      <c r="L678" s="94">
        <v>0.004214766249376074</v>
      </c>
      <c r="M678" s="94">
        <v>7.938012321007385E-5</v>
      </c>
      <c r="N678" s="94">
        <v>0.0013627461470071991</v>
      </c>
      <c r="O678" s="2" t="s">
        <v>9316</v>
      </c>
      <c r="P678" s="2">
        <v>5.0</v>
      </c>
      <c r="Q678" s="2" t="s">
        <v>9318</v>
      </c>
    </row>
    <row r="679">
      <c r="A679" s="54">
        <v>45983.0</v>
      </c>
      <c r="B679" s="2" t="s">
        <v>229</v>
      </c>
      <c r="C679" s="2" t="s">
        <v>288</v>
      </c>
      <c r="D679" s="2">
        <v>1.0</v>
      </c>
      <c r="E679" s="53">
        <v>0.0</v>
      </c>
      <c r="F679" s="53">
        <v>0.0</v>
      </c>
      <c r="G679" s="53">
        <v>0.0</v>
      </c>
      <c r="H679" s="53">
        <v>0.0</v>
      </c>
      <c r="I679" s="53">
        <v>0.0</v>
      </c>
      <c r="J679" s="53">
        <v>0.05324848797583711</v>
      </c>
      <c r="K679" s="53">
        <v>0.026624243987918555</v>
      </c>
      <c r="L679" s="94">
        <v>1.0</v>
      </c>
      <c r="M679" s="94">
        <v>0.8963384255200386</v>
      </c>
      <c r="N679" s="94">
        <v>0.9474603623920912</v>
      </c>
      <c r="O679" s="2" t="s">
        <v>9316</v>
      </c>
      <c r="P679" s="2">
        <v>6.0</v>
      </c>
      <c r="Q679" s="2" t="s">
        <v>9317</v>
      </c>
    </row>
    <row r="680">
      <c r="A680" s="54">
        <v>45983.0</v>
      </c>
      <c r="B680" s="2" t="s">
        <v>178</v>
      </c>
      <c r="C680" s="2" t="s">
        <v>288</v>
      </c>
      <c r="D680" s="2">
        <v>0.0</v>
      </c>
      <c r="E680" s="53">
        <v>0.011464565008813538</v>
      </c>
      <c r="F680" s="53">
        <v>0.024872803390534878</v>
      </c>
      <c r="G680" s="53">
        <v>0.03052098386868945</v>
      </c>
      <c r="H680" s="53">
        <v>0.0334109878070376</v>
      </c>
      <c r="I680" s="53">
        <v>0.03627224045130935</v>
      </c>
      <c r="J680" s="53">
        <v>0.01191398035534555</v>
      </c>
      <c r="K680" s="53">
        <v>0.0212174821120175</v>
      </c>
      <c r="L680" s="94">
        <v>9.315304563128015E-4</v>
      </c>
      <c r="M680" s="94">
        <v>1.4194292790755967E-4</v>
      </c>
      <c r="N680" s="94">
        <v>4.5018154717378254E-4</v>
      </c>
      <c r="O680" s="2" t="s">
        <v>9316</v>
      </c>
      <c r="P680" s="2">
        <v>7.0</v>
      </c>
      <c r="Q680" s="2" t="s">
        <v>9318</v>
      </c>
    </row>
    <row r="681">
      <c r="A681" s="54">
        <v>45983.0</v>
      </c>
      <c r="B681" s="2" t="s">
        <v>1876</v>
      </c>
      <c r="C681" s="2" t="s">
        <v>288</v>
      </c>
      <c r="D681" s="2">
        <v>0.0</v>
      </c>
      <c r="E681" s="53">
        <v>0.0</v>
      </c>
      <c r="F681" s="53">
        <v>0.0</v>
      </c>
      <c r="G681" s="53">
        <v>0.0</v>
      </c>
      <c r="H681" s="53">
        <v>0.0</v>
      </c>
      <c r="I681" s="53">
        <v>0.0</v>
      </c>
      <c r="J681" s="53">
        <v>0.0</v>
      </c>
      <c r="K681" s="53">
        <v>0.0</v>
      </c>
      <c r="L681" s="94">
        <v>0.0</v>
      </c>
      <c r="M681" s="94">
        <v>0.0</v>
      </c>
      <c r="N681" s="94">
        <v>0.0</v>
      </c>
      <c r="O681" s="2" t="s">
        <v>9316</v>
      </c>
      <c r="P681" s="2">
        <v>8.0</v>
      </c>
      <c r="Q681" s="2" t="s">
        <v>9318</v>
      </c>
    </row>
    <row r="682">
      <c r="A682" s="54">
        <v>45983.0</v>
      </c>
      <c r="B682" s="2" t="s">
        <v>687</v>
      </c>
      <c r="C682" s="2" t="s">
        <v>288</v>
      </c>
      <c r="D682" s="2">
        <v>0.0</v>
      </c>
      <c r="E682" s="53">
        <v>0.0</v>
      </c>
      <c r="F682" s="53">
        <v>0.0</v>
      </c>
      <c r="G682" s="53">
        <v>0.0</v>
      </c>
      <c r="H682" s="53">
        <v>0.0</v>
      </c>
      <c r="I682" s="53">
        <v>0.0</v>
      </c>
      <c r="J682" s="53">
        <v>0.0029219796505936054</v>
      </c>
      <c r="K682" s="53">
        <v>0.0014609898252968027</v>
      </c>
      <c r="L682" s="94">
        <v>0.0</v>
      </c>
      <c r="M682" s="94">
        <v>8.537965078483128E-6</v>
      </c>
      <c r="N682" s="94">
        <v>2.134491269620782E-6</v>
      </c>
      <c r="O682" s="2" t="s">
        <v>9316</v>
      </c>
      <c r="P682" s="2">
        <v>9.0</v>
      </c>
      <c r="Q682" s="2" t="s">
        <v>9318</v>
      </c>
    </row>
    <row r="683">
      <c r="A683" s="54">
        <v>45983.0</v>
      </c>
      <c r="B683" s="2" t="s">
        <v>301</v>
      </c>
      <c r="C683" s="2" t="s">
        <v>288</v>
      </c>
      <c r="D683" s="2">
        <v>0.0</v>
      </c>
      <c r="E683" s="53">
        <v>0.0</v>
      </c>
      <c r="F683" s="53">
        <v>0.0</v>
      </c>
      <c r="G683" s="53">
        <v>0.0</v>
      </c>
      <c r="H683" s="53">
        <v>0.0</v>
      </c>
      <c r="I683" s="53">
        <v>0.0</v>
      </c>
      <c r="J683" s="53">
        <v>0.01</v>
      </c>
      <c r="K683" s="53">
        <v>0.005</v>
      </c>
      <c r="L683" s="94">
        <v>0.0</v>
      </c>
      <c r="M683" s="94">
        <v>1.0E-4</v>
      </c>
      <c r="N683" s="94">
        <v>0.0</v>
      </c>
      <c r="O683" s="2" t="s">
        <v>9316</v>
      </c>
      <c r="P683" s="2">
        <v>10.0</v>
      </c>
      <c r="Q683" s="2" t="s">
        <v>9317</v>
      </c>
    </row>
    <row r="684">
      <c r="A684" s="54">
        <v>45983.0</v>
      </c>
      <c r="B684" s="2" t="s">
        <v>450</v>
      </c>
      <c r="C684" s="2" t="s">
        <v>288</v>
      </c>
      <c r="D684" s="2">
        <v>0.0</v>
      </c>
      <c r="E684" s="53">
        <v>0.0</v>
      </c>
      <c r="F684" s="53">
        <v>0.0</v>
      </c>
      <c r="G684" s="53">
        <v>0.0</v>
      </c>
      <c r="H684" s="53">
        <v>0.0</v>
      </c>
      <c r="I684" s="53">
        <v>0.0</v>
      </c>
      <c r="J684" s="53">
        <v>0.015633400159650254</v>
      </c>
      <c r="K684" s="53">
        <v>0.007816700079825127</v>
      </c>
      <c r="L684" s="94">
        <v>0.0</v>
      </c>
      <c r="M684" s="94">
        <v>2.444032005517526E-4</v>
      </c>
      <c r="N684" s="94">
        <v>6.110080013793815E-5</v>
      </c>
      <c r="O684" s="2" t="s">
        <v>9316</v>
      </c>
      <c r="P684" s="2">
        <v>11.0</v>
      </c>
      <c r="Q684" s="2" t="s">
        <v>9318</v>
      </c>
    </row>
    <row r="685">
      <c r="A685" s="54">
        <v>45983.0</v>
      </c>
      <c r="B685" s="2" t="s">
        <v>1189</v>
      </c>
      <c r="C685" s="2" t="s">
        <v>288</v>
      </c>
      <c r="D685" s="2">
        <v>0.0</v>
      </c>
      <c r="E685" s="53">
        <v>0.009752528967583935</v>
      </c>
      <c r="F685" s="53">
        <v>0.022940589346969572</v>
      </c>
      <c r="G685" s="53">
        <v>0.028919120789841716</v>
      </c>
      <c r="H685" s="53">
        <v>0.03208700875730789</v>
      </c>
      <c r="I685" s="53">
        <v>0.0353075562523089</v>
      </c>
      <c r="J685" s="53">
        <v>0.006775087527298214</v>
      </c>
      <c r="K685" s="53">
        <v>0.017847104158569965</v>
      </c>
      <c r="L685" s="94">
        <v>8.363155472574553E-4</v>
      </c>
      <c r="M685" s="94">
        <v>4.5901811002551824E-5</v>
      </c>
      <c r="N685" s="94">
        <v>3.1851912684684533E-4</v>
      </c>
      <c r="O685" s="2" t="s">
        <v>9319</v>
      </c>
      <c r="P685" s="2">
        <v>99.0</v>
      </c>
      <c r="Q685" s="2" t="s">
        <v>9320</v>
      </c>
    </row>
    <row r="686">
      <c r="A686" s="54">
        <v>45984.0</v>
      </c>
      <c r="B686" s="2" t="s">
        <v>194</v>
      </c>
      <c r="C686" s="2" t="s">
        <v>256</v>
      </c>
      <c r="D686" s="2">
        <v>0.0</v>
      </c>
      <c r="E686" s="53">
        <v>0.017</v>
      </c>
      <c r="F686" s="53">
        <v>0.039</v>
      </c>
      <c r="G686" s="53">
        <v>0.051</v>
      </c>
      <c r="H686" s="53">
        <v>0.058</v>
      </c>
      <c r="I686" s="53">
        <v>0.065</v>
      </c>
      <c r="J686" s="53">
        <v>0.085</v>
      </c>
      <c r="K686" s="53">
        <v>0.068</v>
      </c>
      <c r="L686" s="94">
        <v>0.0026</v>
      </c>
      <c r="M686" s="94">
        <v>0.0072</v>
      </c>
      <c r="N686" s="94">
        <v>0.0046</v>
      </c>
      <c r="O686" s="2" t="s">
        <v>9316</v>
      </c>
      <c r="P686" s="2">
        <v>1.0</v>
      </c>
      <c r="Q686" s="2" t="s">
        <v>9317</v>
      </c>
    </row>
    <row r="687">
      <c r="A687" s="54">
        <v>45984.0</v>
      </c>
      <c r="B687" s="2" t="s">
        <v>145</v>
      </c>
      <c r="C687" s="2" t="s">
        <v>256</v>
      </c>
      <c r="D687" s="2">
        <v>0.0</v>
      </c>
      <c r="E687" s="53">
        <v>0.0</v>
      </c>
      <c r="F687" s="53">
        <v>0.0</v>
      </c>
      <c r="G687" s="53">
        <v>0.0</v>
      </c>
      <c r="H687" s="53">
        <v>0.0</v>
      </c>
      <c r="I687" s="53">
        <v>0.0</v>
      </c>
      <c r="J687" s="53">
        <v>0.034</v>
      </c>
      <c r="K687" s="53">
        <v>0.017</v>
      </c>
      <c r="L687" s="94">
        <v>0.0</v>
      </c>
      <c r="M687" s="94">
        <v>0.0012</v>
      </c>
      <c r="N687" s="94">
        <v>3.0E-4</v>
      </c>
      <c r="O687" s="2" t="s">
        <v>9316</v>
      </c>
      <c r="P687" s="2">
        <v>2.0</v>
      </c>
      <c r="Q687" s="2" t="s">
        <v>9317</v>
      </c>
    </row>
    <row r="688">
      <c r="A688" s="54">
        <v>45984.0</v>
      </c>
      <c r="B688" s="2" t="s">
        <v>1801</v>
      </c>
      <c r="C688" s="2" t="s">
        <v>256</v>
      </c>
      <c r="D688" s="2">
        <v>0.0</v>
      </c>
      <c r="E688" s="53">
        <v>0.0</v>
      </c>
      <c r="F688" s="53">
        <v>0.0</v>
      </c>
      <c r="G688" s="53">
        <v>0.0</v>
      </c>
      <c r="H688" s="53">
        <v>0.0</v>
      </c>
      <c r="I688" s="53">
        <v>0.0</v>
      </c>
      <c r="J688" s="53">
        <v>0.0</v>
      </c>
      <c r="K688" s="53">
        <v>0.0</v>
      </c>
      <c r="L688" s="94">
        <v>0.0</v>
      </c>
      <c r="M688" s="94">
        <v>0.0</v>
      </c>
      <c r="N688" s="94">
        <v>0.0</v>
      </c>
      <c r="O688" s="2" t="s">
        <v>9316</v>
      </c>
      <c r="P688" s="2">
        <v>3.0</v>
      </c>
      <c r="Q688" s="2" t="s">
        <v>9318</v>
      </c>
    </row>
    <row r="689">
      <c r="A689" s="54">
        <v>45984.0</v>
      </c>
      <c r="B689" s="2" t="s">
        <v>932</v>
      </c>
      <c r="C689" s="2" t="s">
        <v>256</v>
      </c>
      <c r="D689" s="2">
        <v>0.0</v>
      </c>
      <c r="E689" s="53">
        <v>0.0</v>
      </c>
      <c r="F689" s="53">
        <v>0.0</v>
      </c>
      <c r="G689" s="53">
        <v>0.0</v>
      </c>
      <c r="H689" s="53">
        <v>0.0</v>
      </c>
      <c r="I689" s="53">
        <v>0.0</v>
      </c>
      <c r="J689" s="53">
        <v>0.026501507931448235</v>
      </c>
      <c r="K689" s="53">
        <v>0.013250753965724118</v>
      </c>
      <c r="L689" s="94">
        <v>0.0</v>
      </c>
      <c r="M689" s="94">
        <v>7.023299226406137E-4</v>
      </c>
      <c r="N689" s="94">
        <v>1.7558248066015342E-4</v>
      </c>
      <c r="O689" s="2" t="s">
        <v>9316</v>
      </c>
      <c r="P689" s="2">
        <v>4.0</v>
      </c>
      <c r="Q689" s="2" t="s">
        <v>9318</v>
      </c>
    </row>
    <row r="690">
      <c r="A690" s="54">
        <v>45984.0</v>
      </c>
      <c r="B690" s="2" t="s">
        <v>515</v>
      </c>
      <c r="C690" s="2" t="s">
        <v>256</v>
      </c>
      <c r="D690" s="2">
        <v>0.0</v>
      </c>
      <c r="E690" s="53">
        <v>0.0</v>
      </c>
      <c r="F690" s="53">
        <v>0.0</v>
      </c>
      <c r="G690" s="53">
        <v>0.0</v>
      </c>
      <c r="H690" s="53">
        <v>0.0</v>
      </c>
      <c r="I690" s="53">
        <v>0.0</v>
      </c>
      <c r="J690" s="53">
        <v>0.008817204435520046</v>
      </c>
      <c r="K690" s="53">
        <v>0.004408602217760023</v>
      </c>
      <c r="L690" s="94">
        <v>0.0</v>
      </c>
      <c r="M690" s="94">
        <v>7.774309405775437E-5</v>
      </c>
      <c r="N690" s="94">
        <v>1.9435773514438593E-5</v>
      </c>
      <c r="O690" s="2" t="s">
        <v>9316</v>
      </c>
      <c r="P690" s="2">
        <v>5.0</v>
      </c>
      <c r="Q690" s="2" t="s">
        <v>9318</v>
      </c>
    </row>
    <row r="691">
      <c r="A691" s="54">
        <v>45984.0</v>
      </c>
      <c r="B691" s="2" t="s">
        <v>229</v>
      </c>
      <c r="C691" s="2" t="s">
        <v>256</v>
      </c>
      <c r="D691" s="2">
        <v>0.0</v>
      </c>
      <c r="E691" s="53">
        <v>0.0</v>
      </c>
      <c r="F691" s="53">
        <v>0.0</v>
      </c>
      <c r="G691" s="53">
        <v>0.0</v>
      </c>
      <c r="H691" s="53">
        <v>0.0</v>
      </c>
      <c r="I691" s="53">
        <v>0.0</v>
      </c>
      <c r="J691" s="53">
        <v>0.06306161115062134</v>
      </c>
      <c r="K691" s="53">
        <v>0.03153080557531067</v>
      </c>
      <c r="L691" s="94">
        <v>0.0</v>
      </c>
      <c r="M691" s="94">
        <v>0.0039767668009121696</v>
      </c>
      <c r="N691" s="94">
        <v>9.941917002280424E-4</v>
      </c>
      <c r="O691" s="2" t="s">
        <v>9316</v>
      </c>
      <c r="P691" s="2">
        <v>6.0</v>
      </c>
      <c r="Q691" s="2" t="s">
        <v>9317</v>
      </c>
    </row>
    <row r="692">
      <c r="A692" s="54">
        <v>45984.0</v>
      </c>
      <c r="B692" s="2" t="s">
        <v>178</v>
      </c>
      <c r="C692" s="2" t="s">
        <v>256</v>
      </c>
      <c r="D692" s="2">
        <v>0.0</v>
      </c>
      <c r="E692" s="53">
        <v>0.01856587608803276</v>
      </c>
      <c r="F692" s="53">
        <v>0.031294301065146496</v>
      </c>
      <c r="G692" s="53">
        <v>0.03518128478838704</v>
      </c>
      <c r="H692" s="53">
        <v>0.036829379265684206</v>
      </c>
      <c r="I692" s="53">
        <v>0.03821021701670507</v>
      </c>
      <c r="J692" s="53">
        <v>0.011790491398376256</v>
      </c>
      <c r="K692" s="53">
        <v>0.02348588809338165</v>
      </c>
      <c r="L692" s="94">
        <v>0.0012377227993615935</v>
      </c>
      <c r="M692" s="94">
        <v>1.3901568741518446E-4</v>
      </c>
      <c r="N692" s="94">
        <v>5.515869395348459E-4</v>
      </c>
      <c r="O692" s="2" t="s">
        <v>9316</v>
      </c>
      <c r="P692" s="2">
        <v>7.0</v>
      </c>
      <c r="Q692" s="2" t="s">
        <v>9318</v>
      </c>
    </row>
    <row r="693">
      <c r="A693" s="54">
        <v>45984.0</v>
      </c>
      <c r="B693" s="2" t="s">
        <v>1876</v>
      </c>
      <c r="C693" s="2" t="s">
        <v>256</v>
      </c>
      <c r="D693" s="2">
        <v>0.0</v>
      </c>
      <c r="E693" s="53">
        <v>0.0</v>
      </c>
      <c r="F693" s="53">
        <v>0.0</v>
      </c>
      <c r="G693" s="53">
        <v>0.0</v>
      </c>
      <c r="H693" s="53">
        <v>0.0</v>
      </c>
      <c r="I693" s="53">
        <v>0.0</v>
      </c>
      <c r="J693" s="53">
        <v>0.0</v>
      </c>
      <c r="K693" s="53">
        <v>0.0</v>
      </c>
      <c r="L693" s="94">
        <v>0.0</v>
      </c>
      <c r="M693" s="94">
        <v>0.0</v>
      </c>
      <c r="N693" s="94">
        <v>0.0</v>
      </c>
      <c r="O693" s="2" t="s">
        <v>9316</v>
      </c>
      <c r="P693" s="2">
        <v>8.0</v>
      </c>
      <c r="Q693" s="2" t="s">
        <v>9318</v>
      </c>
    </row>
    <row r="694">
      <c r="A694" s="54">
        <v>45984.0</v>
      </c>
      <c r="B694" s="2" t="s">
        <v>687</v>
      </c>
      <c r="C694" s="2" t="s">
        <v>256</v>
      </c>
      <c r="D694" s="2">
        <v>0.0</v>
      </c>
      <c r="E694" s="53">
        <v>0.0</v>
      </c>
      <c r="F694" s="53">
        <v>0.0</v>
      </c>
      <c r="G694" s="53">
        <v>0.0</v>
      </c>
      <c r="H694" s="53">
        <v>0.0</v>
      </c>
      <c r="I694" s="53">
        <v>0.0</v>
      </c>
      <c r="J694" s="53">
        <v>0.002899562065695665</v>
      </c>
      <c r="K694" s="53">
        <v>0.0014497810328478326</v>
      </c>
      <c r="L694" s="94">
        <v>0.0</v>
      </c>
      <c r="M694" s="94">
        <v>8.407460172821312E-6</v>
      </c>
      <c r="N694" s="94">
        <v>2.101865043205328E-6</v>
      </c>
      <c r="O694" s="2" t="s">
        <v>9316</v>
      </c>
      <c r="P694" s="2">
        <v>9.0</v>
      </c>
      <c r="Q694" s="2" t="s">
        <v>9318</v>
      </c>
    </row>
    <row r="695">
      <c r="A695" s="54">
        <v>45984.0</v>
      </c>
      <c r="B695" s="2" t="s">
        <v>301</v>
      </c>
      <c r="C695" s="2" t="s">
        <v>256</v>
      </c>
      <c r="D695" s="2">
        <v>0.0</v>
      </c>
      <c r="E695" s="53">
        <v>0.03</v>
      </c>
      <c r="F695" s="53">
        <v>0.04</v>
      </c>
      <c r="G695" s="53">
        <v>0.040999999999999995</v>
      </c>
      <c r="H695" s="53">
        <v>0.042</v>
      </c>
      <c r="I695" s="53">
        <v>0.040999999999999995</v>
      </c>
      <c r="J695" s="53">
        <v>0.01</v>
      </c>
      <c r="K695" s="53">
        <v>0.025</v>
      </c>
      <c r="L695" s="94">
        <v>0.0017</v>
      </c>
      <c r="M695" s="94">
        <v>1.0E-4</v>
      </c>
      <c r="N695" s="94">
        <v>6.0E-4</v>
      </c>
      <c r="O695" s="2" t="s">
        <v>9316</v>
      </c>
      <c r="P695" s="2">
        <v>10.0</v>
      </c>
      <c r="Q695" s="2" t="s">
        <v>9317</v>
      </c>
    </row>
    <row r="696">
      <c r="A696" s="54">
        <v>45984.0</v>
      </c>
      <c r="B696" s="2" t="s">
        <v>450</v>
      </c>
      <c r="C696" s="2" t="s">
        <v>256</v>
      </c>
      <c r="D696" s="2">
        <v>0.0</v>
      </c>
      <c r="E696" s="53">
        <v>0.09356615237220942</v>
      </c>
      <c r="F696" s="53">
        <v>0.07025333054798906</v>
      </c>
      <c r="G696" s="53">
        <v>0.06031788938777027</v>
      </c>
      <c r="H696" s="53">
        <v>0.05518171959074997</v>
      </c>
      <c r="I696" s="53">
        <v>0.05003186877576191</v>
      </c>
      <c r="J696" s="53">
        <v>0.015471359244522118</v>
      </c>
      <c r="K696" s="53">
        <v>0.037894624316146194</v>
      </c>
      <c r="L696" s="94">
        <v>0.003638247780195289</v>
      </c>
      <c r="M696" s="94">
        <v>2.3936295687306002E-4</v>
      </c>
      <c r="N696" s="94">
        <v>0.0014360025520618585</v>
      </c>
      <c r="O696" s="2" t="s">
        <v>9316</v>
      </c>
      <c r="P696" s="2">
        <v>11.0</v>
      </c>
      <c r="Q696" s="2" t="s">
        <v>9318</v>
      </c>
    </row>
    <row r="697">
      <c r="A697" s="54">
        <v>45984.0</v>
      </c>
      <c r="B697" s="2" t="s">
        <v>1189</v>
      </c>
      <c r="C697" s="2" t="s">
        <v>256</v>
      </c>
      <c r="D697" s="2">
        <v>0.0</v>
      </c>
      <c r="E697" s="53">
        <v>0.0</v>
      </c>
      <c r="F697" s="53">
        <v>0.0</v>
      </c>
      <c r="G697" s="53">
        <v>0.0</v>
      </c>
      <c r="H697" s="53">
        <v>0.0</v>
      </c>
      <c r="I697" s="53">
        <v>0.0</v>
      </c>
      <c r="J697" s="53">
        <v>0.006704863431977598</v>
      </c>
      <c r="K697" s="53">
        <v>0.003352431715988799</v>
      </c>
      <c r="L697" s="94">
        <v>0.0</v>
      </c>
      <c r="M697" s="94">
        <v>4.495519364147041E-5</v>
      </c>
      <c r="N697" s="94">
        <v>1.1238798410367603E-5</v>
      </c>
      <c r="O697" s="2" t="s">
        <v>9319</v>
      </c>
      <c r="P697" s="2">
        <v>99.0</v>
      </c>
      <c r="Q697" s="2" t="s">
        <v>9320</v>
      </c>
    </row>
    <row r="698">
      <c r="A698" s="54">
        <v>45985.0</v>
      </c>
      <c r="B698" s="2" t="s">
        <v>194</v>
      </c>
      <c r="C698" s="2" t="s">
        <v>180</v>
      </c>
      <c r="D698" s="2">
        <v>0.0</v>
      </c>
      <c r="E698" s="53">
        <v>0.015</v>
      </c>
      <c r="F698" s="53">
        <v>0.039</v>
      </c>
      <c r="G698" s="53">
        <v>0.051</v>
      </c>
      <c r="H698" s="53">
        <v>0.058</v>
      </c>
      <c r="I698" s="53">
        <v>0.065</v>
      </c>
      <c r="J698" s="53">
        <v>0.084</v>
      </c>
      <c r="K698" s="53">
        <v>0.068</v>
      </c>
      <c r="L698" s="94">
        <v>0.0026</v>
      </c>
      <c r="M698" s="94">
        <v>0.0071</v>
      </c>
      <c r="N698" s="94">
        <v>0.0046</v>
      </c>
      <c r="O698" s="2" t="s">
        <v>9316</v>
      </c>
      <c r="P698" s="2">
        <v>1.0</v>
      </c>
      <c r="Q698" s="2" t="s">
        <v>9317</v>
      </c>
    </row>
    <row r="699">
      <c r="A699" s="54">
        <v>45985.0</v>
      </c>
      <c r="B699" s="2" t="s">
        <v>145</v>
      </c>
      <c r="C699" s="2" t="s">
        <v>180</v>
      </c>
      <c r="D699" s="2">
        <v>0.0</v>
      </c>
      <c r="E699" s="53">
        <v>0.11</v>
      </c>
      <c r="F699" s="53">
        <v>0.076</v>
      </c>
      <c r="G699" s="53">
        <v>0.064</v>
      </c>
      <c r="H699" s="53">
        <v>0.057</v>
      </c>
      <c r="I699" s="53">
        <v>0.051</v>
      </c>
      <c r="J699" s="53">
        <v>0.033</v>
      </c>
      <c r="K699" s="53">
        <v>0.048</v>
      </c>
      <c r="L699" s="94">
        <v>0.0041</v>
      </c>
      <c r="M699" s="94">
        <v>0.0011</v>
      </c>
      <c r="N699" s="94">
        <v>0.0023</v>
      </c>
      <c r="O699" s="2" t="s">
        <v>9316</v>
      </c>
      <c r="P699" s="2">
        <v>2.0</v>
      </c>
      <c r="Q699" s="2" t="s">
        <v>9317</v>
      </c>
    </row>
    <row r="700">
      <c r="A700" s="54">
        <v>45985.0</v>
      </c>
      <c r="B700" s="2" t="s">
        <v>1801</v>
      </c>
      <c r="C700" s="2" t="s">
        <v>180</v>
      </c>
      <c r="D700" s="2">
        <v>0.0</v>
      </c>
      <c r="E700" s="53">
        <v>0.0</v>
      </c>
      <c r="F700" s="53">
        <v>0.0</v>
      </c>
      <c r="G700" s="53">
        <v>0.0</v>
      </c>
      <c r="H700" s="53">
        <v>0.0</v>
      </c>
      <c r="I700" s="53">
        <v>0.0</v>
      </c>
      <c r="J700" s="53">
        <v>0.0</v>
      </c>
      <c r="K700" s="53">
        <v>0.0</v>
      </c>
      <c r="L700" s="94">
        <v>0.0</v>
      </c>
      <c r="M700" s="94">
        <v>0.0</v>
      </c>
      <c r="N700" s="94">
        <v>0.0</v>
      </c>
      <c r="O700" s="2" t="s">
        <v>9316</v>
      </c>
      <c r="P700" s="2">
        <v>3.0</v>
      </c>
      <c r="Q700" s="2" t="s">
        <v>9318</v>
      </c>
    </row>
    <row r="701">
      <c r="A701" s="54">
        <v>45985.0</v>
      </c>
      <c r="B701" s="2" t="s">
        <v>932</v>
      </c>
      <c r="C701" s="2" t="s">
        <v>180</v>
      </c>
      <c r="D701" s="2">
        <v>0.0</v>
      </c>
      <c r="E701" s="53">
        <v>0.01856587608803276</v>
      </c>
      <c r="F701" s="53">
        <v>0.031294301065146496</v>
      </c>
      <c r="G701" s="53">
        <v>0.03518128478838704</v>
      </c>
      <c r="H701" s="53">
        <v>0.036829379265684206</v>
      </c>
      <c r="I701" s="53">
        <v>0.03821021701670507</v>
      </c>
      <c r="J701" s="53">
        <v>0.026227556326623346</v>
      </c>
      <c r="K701" s="53">
        <v>0.030704420557505194</v>
      </c>
      <c r="L701" s="94">
        <v>0.0012377227993615935</v>
      </c>
      <c r="M701" s="94">
        <v>6.878847108662003E-4</v>
      </c>
      <c r="N701" s="94">
        <v>9.427614417721476E-4</v>
      </c>
      <c r="O701" s="2" t="s">
        <v>9316</v>
      </c>
      <c r="P701" s="2">
        <v>4.0</v>
      </c>
      <c r="Q701" s="2" t="s">
        <v>9318</v>
      </c>
    </row>
    <row r="702">
      <c r="A702" s="54">
        <v>45985.0</v>
      </c>
      <c r="B702" s="2" t="s">
        <v>515</v>
      </c>
      <c r="C702" s="2" t="s">
        <v>180</v>
      </c>
      <c r="D702" s="2">
        <v>0.0</v>
      </c>
      <c r="E702" s="53">
        <v>0.0</v>
      </c>
      <c r="F702" s="53">
        <v>0.0</v>
      </c>
      <c r="G702" s="53">
        <v>0.0</v>
      </c>
      <c r="H702" s="53">
        <v>0.0</v>
      </c>
      <c r="I702" s="53">
        <v>0.0</v>
      </c>
      <c r="J702" s="53">
        <v>0.008726059157620087</v>
      </c>
      <c r="K702" s="53">
        <v>0.004363029578810043</v>
      </c>
      <c r="L702" s="94">
        <v>0.0</v>
      </c>
      <c r="M702" s="94">
        <v>7.614410842228537E-5</v>
      </c>
      <c r="N702" s="94">
        <v>1.9036027105571343E-5</v>
      </c>
      <c r="O702" s="2" t="s">
        <v>9316</v>
      </c>
      <c r="P702" s="2">
        <v>5.0</v>
      </c>
      <c r="Q702" s="2" t="s">
        <v>9318</v>
      </c>
    </row>
    <row r="703">
      <c r="A703" s="54">
        <v>45985.0</v>
      </c>
      <c r="B703" s="2" t="s">
        <v>229</v>
      </c>
      <c r="C703" s="2" t="s">
        <v>180</v>
      </c>
      <c r="D703" s="2">
        <v>0.0</v>
      </c>
      <c r="E703" s="53">
        <v>0.0929546899693703</v>
      </c>
      <c r="F703" s="53">
        <v>0.10206939334448631</v>
      </c>
      <c r="G703" s="53">
        <v>0.10687693697126104</v>
      </c>
      <c r="H703" s="53">
        <v>0.10973409033671126</v>
      </c>
      <c r="I703" s="53">
        <v>0.11289173224730556</v>
      </c>
      <c r="J703" s="53">
        <v>0.06240973014738775</v>
      </c>
      <c r="K703" s="53">
        <v>0.0846433335593244</v>
      </c>
      <c r="L703" s="94">
        <v>0.011422679656358905</v>
      </c>
      <c r="M703" s="94">
        <v>0.0038949744170697596</v>
      </c>
      <c r="N703" s="94">
        <v>0.007164493916035051</v>
      </c>
      <c r="O703" s="2" t="s">
        <v>9316</v>
      </c>
      <c r="P703" s="2">
        <v>6.0</v>
      </c>
      <c r="Q703" s="2" t="s">
        <v>9317</v>
      </c>
    </row>
    <row r="704">
      <c r="A704" s="54">
        <v>45985.0</v>
      </c>
      <c r="B704" s="2" t="s">
        <v>178</v>
      </c>
      <c r="C704" s="2" t="s">
        <v>180</v>
      </c>
      <c r="D704" s="2">
        <v>0.0</v>
      </c>
      <c r="E704" s="53">
        <v>0.003133803722005041</v>
      </c>
      <c r="F704" s="53">
        <v>0.01285711204348133</v>
      </c>
      <c r="G704" s="53">
        <v>0.01944302391108344</v>
      </c>
      <c r="H704" s="53">
        <v>0.023606602395228937</v>
      </c>
      <c r="I704" s="53">
        <v>0.028405704294785294</v>
      </c>
      <c r="J704" s="53">
        <v>0.011668610634133918</v>
      </c>
      <c r="K704" s="53">
        <v>0.01555581727260868</v>
      </c>
      <c r="L704" s="94">
        <v>3.7803117880696243E-4</v>
      </c>
      <c r="M704" s="94">
        <v>1.3615647413102317E-4</v>
      </c>
      <c r="N704" s="94">
        <v>2.4198345101879054E-4</v>
      </c>
      <c r="O704" s="2" t="s">
        <v>9316</v>
      </c>
      <c r="P704" s="2">
        <v>7.0</v>
      </c>
      <c r="Q704" s="2" t="s">
        <v>9318</v>
      </c>
    </row>
    <row r="705">
      <c r="A705" s="54">
        <v>45985.0</v>
      </c>
      <c r="B705" s="2" t="s">
        <v>1876</v>
      </c>
      <c r="C705" s="2" t="s">
        <v>180</v>
      </c>
      <c r="D705" s="2">
        <v>0.0</v>
      </c>
      <c r="E705" s="53">
        <v>0.0</v>
      </c>
      <c r="F705" s="53">
        <v>0.0</v>
      </c>
      <c r="G705" s="53">
        <v>0.0</v>
      </c>
      <c r="H705" s="53">
        <v>0.0</v>
      </c>
      <c r="I705" s="53">
        <v>0.0</v>
      </c>
      <c r="J705" s="53">
        <v>0.0</v>
      </c>
      <c r="K705" s="53">
        <v>0.0</v>
      </c>
      <c r="L705" s="94">
        <v>0.0</v>
      </c>
      <c r="M705" s="94">
        <v>0.0</v>
      </c>
      <c r="N705" s="94">
        <v>0.0</v>
      </c>
      <c r="O705" s="2" t="s">
        <v>9316</v>
      </c>
      <c r="P705" s="2">
        <v>8.0</v>
      </c>
      <c r="Q705" s="2" t="s">
        <v>9318</v>
      </c>
    </row>
    <row r="706">
      <c r="A706" s="54">
        <v>45985.0</v>
      </c>
      <c r="B706" s="2" t="s">
        <v>687</v>
      </c>
      <c r="C706" s="2" t="s">
        <v>180</v>
      </c>
      <c r="D706" s="2">
        <v>0.0</v>
      </c>
      <c r="E706" s="53">
        <v>0.0</v>
      </c>
      <c r="F706" s="53">
        <v>0.0</v>
      </c>
      <c r="G706" s="53">
        <v>0.0</v>
      </c>
      <c r="H706" s="53">
        <v>0.0</v>
      </c>
      <c r="I706" s="53">
        <v>0.0</v>
      </c>
      <c r="J706" s="53">
        <v>0.002877316469713718</v>
      </c>
      <c r="K706" s="53">
        <v>0.001438658234856859</v>
      </c>
      <c r="L706" s="94">
        <v>0.0</v>
      </c>
      <c r="M706" s="94">
        <v>8.278950066885812E-6</v>
      </c>
      <c r="N706" s="94">
        <v>2.069737516721453E-6</v>
      </c>
      <c r="O706" s="2" t="s">
        <v>9316</v>
      </c>
      <c r="P706" s="2">
        <v>9.0</v>
      </c>
      <c r="Q706" s="2" t="s">
        <v>9318</v>
      </c>
    </row>
    <row r="707">
      <c r="A707" s="54">
        <v>45985.0</v>
      </c>
      <c r="B707" s="2" t="s">
        <v>301</v>
      </c>
      <c r="C707" s="2" t="s">
        <v>180</v>
      </c>
      <c r="D707" s="2">
        <v>0.0</v>
      </c>
      <c r="E707" s="53">
        <v>0.0</v>
      </c>
      <c r="F707" s="53">
        <v>0.0</v>
      </c>
      <c r="G707" s="53">
        <v>0.0</v>
      </c>
      <c r="H707" s="53">
        <v>0.0</v>
      </c>
      <c r="I707" s="53">
        <v>0.0</v>
      </c>
      <c r="J707" s="53">
        <v>0.01</v>
      </c>
      <c r="K707" s="53">
        <v>0.005</v>
      </c>
      <c r="L707" s="94">
        <v>0.0</v>
      </c>
      <c r="M707" s="94">
        <v>1.0E-4</v>
      </c>
      <c r="N707" s="94">
        <v>0.0</v>
      </c>
      <c r="O707" s="2" t="s">
        <v>9316</v>
      </c>
      <c r="P707" s="2">
        <v>10.0</v>
      </c>
      <c r="Q707" s="2" t="s">
        <v>9317</v>
      </c>
    </row>
    <row r="708">
      <c r="A708" s="54">
        <v>45985.0</v>
      </c>
      <c r="B708" s="2" t="s">
        <v>450</v>
      </c>
      <c r="C708" s="2" t="s">
        <v>180</v>
      </c>
      <c r="D708" s="2">
        <v>0.0</v>
      </c>
      <c r="E708" s="53">
        <v>0.0</v>
      </c>
      <c r="F708" s="53">
        <v>0.0</v>
      </c>
      <c r="G708" s="53">
        <v>0.0</v>
      </c>
      <c r="H708" s="53">
        <v>0.0</v>
      </c>
      <c r="I708" s="53">
        <v>0.0</v>
      </c>
      <c r="J708" s="53">
        <v>0.015311428583035884</v>
      </c>
      <c r="K708" s="53">
        <v>0.007655714291517942</v>
      </c>
      <c r="L708" s="94">
        <v>0.0</v>
      </c>
      <c r="M708" s="94">
        <v>2.3443984525340825E-4</v>
      </c>
      <c r="N708" s="94">
        <v>5.860996131335206E-5</v>
      </c>
      <c r="O708" s="2" t="s">
        <v>9316</v>
      </c>
      <c r="P708" s="2">
        <v>11.0</v>
      </c>
      <c r="Q708" s="2" t="s">
        <v>9318</v>
      </c>
    </row>
    <row r="709">
      <c r="A709" s="54">
        <v>45985.0</v>
      </c>
      <c r="B709" s="2" t="s">
        <v>1189</v>
      </c>
      <c r="C709" s="2" t="s">
        <v>180</v>
      </c>
      <c r="D709" s="2">
        <v>0.0</v>
      </c>
      <c r="E709" s="53">
        <v>0.0</v>
      </c>
      <c r="F709" s="53">
        <v>0.0</v>
      </c>
      <c r="G709" s="53">
        <v>0.0</v>
      </c>
      <c r="H709" s="53">
        <v>0.0</v>
      </c>
      <c r="I709" s="53">
        <v>0.0</v>
      </c>
      <c r="J709" s="53">
        <v>0.00663555386279862</v>
      </c>
      <c r="K709" s="53">
        <v>0.00331777693139931</v>
      </c>
      <c r="L709" s="94">
        <v>0.0</v>
      </c>
      <c r="M709" s="94">
        <v>4.403057506610168E-5</v>
      </c>
      <c r="N709" s="94">
        <v>1.100764376652542E-5</v>
      </c>
      <c r="O709" s="2" t="s">
        <v>9319</v>
      </c>
      <c r="P709" s="2">
        <v>99.0</v>
      </c>
      <c r="Q709" s="2" t="s">
        <v>9320</v>
      </c>
    </row>
    <row r="710">
      <c r="A710" s="54">
        <v>45986.0</v>
      </c>
      <c r="B710" s="2" t="s">
        <v>194</v>
      </c>
      <c r="C710" s="2" t="s">
        <v>208</v>
      </c>
      <c r="D710" s="2">
        <v>1.0</v>
      </c>
      <c r="E710" s="53">
        <v>0.008</v>
      </c>
      <c r="F710" s="53">
        <v>0.029</v>
      </c>
      <c r="G710" s="53">
        <v>0.042</v>
      </c>
      <c r="H710" s="53">
        <v>0.05</v>
      </c>
      <c r="I710" s="53">
        <v>0.059</v>
      </c>
      <c r="J710" s="53">
        <v>0.083</v>
      </c>
      <c r="K710" s="53">
        <v>0.063</v>
      </c>
      <c r="L710" s="94">
        <v>0.9178</v>
      </c>
      <c r="M710" s="94">
        <v>0.8409</v>
      </c>
      <c r="N710" s="94">
        <v>0.878</v>
      </c>
      <c r="O710" s="2" t="s">
        <v>9316</v>
      </c>
      <c r="P710" s="2">
        <v>1.0</v>
      </c>
      <c r="Q710" s="2" t="s">
        <v>9317</v>
      </c>
    </row>
    <row r="711">
      <c r="A711" s="54">
        <v>45986.0</v>
      </c>
      <c r="B711" s="2" t="s">
        <v>145</v>
      </c>
      <c r="C711" s="2" t="s">
        <v>208</v>
      </c>
      <c r="D711" s="2">
        <v>0.0</v>
      </c>
      <c r="E711" s="53">
        <v>0.005</v>
      </c>
      <c r="F711" s="53">
        <v>0.016</v>
      </c>
      <c r="G711" s="53">
        <v>0.023</v>
      </c>
      <c r="H711" s="53">
        <v>0.027</v>
      </c>
      <c r="I711" s="53">
        <v>0.031</v>
      </c>
      <c r="J711" s="53">
        <v>0.033</v>
      </c>
      <c r="K711" s="53">
        <v>0.028</v>
      </c>
      <c r="L711" s="94">
        <v>5.0E-4</v>
      </c>
      <c r="M711" s="94">
        <v>0.0011</v>
      </c>
      <c r="N711" s="94">
        <v>8.0E-4</v>
      </c>
      <c r="O711" s="2" t="s">
        <v>9316</v>
      </c>
      <c r="P711" s="2">
        <v>2.0</v>
      </c>
      <c r="Q711" s="2" t="s">
        <v>9317</v>
      </c>
    </row>
    <row r="712">
      <c r="A712" s="54">
        <v>45986.0</v>
      </c>
      <c r="B712" s="2" t="s">
        <v>1801</v>
      </c>
      <c r="C712" s="2" t="s">
        <v>208</v>
      </c>
      <c r="D712" s="2">
        <v>0.0</v>
      </c>
      <c r="E712" s="53">
        <v>0.0</v>
      </c>
      <c r="F712" s="53">
        <v>0.0</v>
      </c>
      <c r="G712" s="53">
        <v>0.0</v>
      </c>
      <c r="H712" s="53">
        <v>0.0</v>
      </c>
      <c r="I712" s="53">
        <v>0.0</v>
      </c>
      <c r="J712" s="53">
        <v>0.0</v>
      </c>
      <c r="K712" s="53">
        <v>0.0</v>
      </c>
      <c r="L712" s="94">
        <v>0.0</v>
      </c>
      <c r="M712" s="94">
        <v>0.0</v>
      </c>
      <c r="N712" s="94">
        <v>0.0</v>
      </c>
      <c r="O712" s="2" t="s">
        <v>9316</v>
      </c>
      <c r="P712" s="2">
        <v>3.0</v>
      </c>
      <c r="Q712" s="2" t="s">
        <v>9318</v>
      </c>
    </row>
    <row r="713">
      <c r="A713" s="54">
        <v>45986.0</v>
      </c>
      <c r="B713" s="2" t="s">
        <v>932</v>
      </c>
      <c r="C713" s="2" t="s">
        <v>208</v>
      </c>
      <c r="D713" s="2">
        <v>0.0</v>
      </c>
      <c r="E713" s="53">
        <v>0.0</v>
      </c>
      <c r="F713" s="53">
        <v>0.0</v>
      </c>
      <c r="G713" s="53">
        <v>0.0</v>
      </c>
      <c r="H713" s="53">
        <v>0.0</v>
      </c>
      <c r="I713" s="53">
        <v>0.0</v>
      </c>
      <c r="J713" s="53">
        <v>0.025957157271816272</v>
      </c>
      <c r="K713" s="53">
        <v>0.012978578635908136</v>
      </c>
      <c r="L713" s="94">
        <v>0.0</v>
      </c>
      <c r="M713" s="94">
        <v>6.737740136338044E-4</v>
      </c>
      <c r="N713" s="94">
        <v>1.684435034084511E-4</v>
      </c>
      <c r="O713" s="2" t="s">
        <v>9316</v>
      </c>
      <c r="P713" s="2">
        <v>4.0</v>
      </c>
      <c r="Q713" s="2" t="s">
        <v>9318</v>
      </c>
    </row>
    <row r="714">
      <c r="A714" s="54">
        <v>45986.0</v>
      </c>
      <c r="B714" s="2" t="s">
        <v>515</v>
      </c>
      <c r="C714" s="2" t="s">
        <v>208</v>
      </c>
      <c r="D714" s="2">
        <v>0.0</v>
      </c>
      <c r="E714" s="53">
        <v>0.0</v>
      </c>
      <c r="F714" s="53">
        <v>0.0</v>
      </c>
      <c r="G714" s="53">
        <v>0.0</v>
      </c>
      <c r="H714" s="53">
        <v>0.0</v>
      </c>
      <c r="I714" s="53">
        <v>0.0</v>
      </c>
      <c r="J714" s="53">
        <v>0.008636095833586883</v>
      </c>
      <c r="K714" s="53">
        <v>0.004318047916793442</v>
      </c>
      <c r="L714" s="94">
        <v>0.0</v>
      </c>
      <c r="M714" s="94">
        <v>7.458215124689673E-5</v>
      </c>
      <c r="N714" s="94">
        <v>1.8645537811724183E-5</v>
      </c>
      <c r="O714" s="2" t="s">
        <v>9316</v>
      </c>
      <c r="P714" s="2">
        <v>5.0</v>
      </c>
      <c r="Q714" s="2" t="s">
        <v>9318</v>
      </c>
    </row>
    <row r="715">
      <c r="A715" s="54">
        <v>45986.0</v>
      </c>
      <c r="B715" s="2" t="s">
        <v>229</v>
      </c>
      <c r="C715" s="2" t="s">
        <v>208</v>
      </c>
      <c r="D715" s="2">
        <v>0.0</v>
      </c>
      <c r="E715" s="53">
        <v>0.08704080612687289</v>
      </c>
      <c r="F715" s="53">
        <v>0.1420774169847247</v>
      </c>
      <c r="G715" s="53">
        <v>0.16255717317226112</v>
      </c>
      <c r="H715" s="53">
        <v>0.17261790413037875</v>
      </c>
      <c r="I715" s="53">
        <v>0.18232882168443365</v>
      </c>
      <c r="J715" s="53">
        <v>0.06176630260757198</v>
      </c>
      <c r="K715" s="53">
        <v>0.11216173788991655</v>
      </c>
      <c r="L715" s="94">
        <v>0.02642483454975649</v>
      </c>
      <c r="M715" s="94">
        <v>0.003815076137810153</v>
      </c>
      <c r="N715" s="94">
        <v>0.012580255446486343</v>
      </c>
      <c r="O715" s="2" t="s">
        <v>9316</v>
      </c>
      <c r="P715" s="2">
        <v>6.0</v>
      </c>
      <c r="Q715" s="2" t="s">
        <v>9317</v>
      </c>
    </row>
    <row r="716">
      <c r="A716" s="54">
        <v>45986.0</v>
      </c>
      <c r="B716" s="2" t="s">
        <v>178</v>
      </c>
      <c r="C716" s="2" t="s">
        <v>208</v>
      </c>
      <c r="D716" s="2">
        <v>0.0</v>
      </c>
      <c r="E716" s="53">
        <v>0.0</v>
      </c>
      <c r="F716" s="53">
        <v>0.0</v>
      </c>
      <c r="G716" s="53">
        <v>0.0</v>
      </c>
      <c r="H716" s="53">
        <v>0.0</v>
      </c>
      <c r="I716" s="53">
        <v>0.0</v>
      </c>
      <c r="J716" s="53">
        <v>0.011548310395442648</v>
      </c>
      <c r="K716" s="53">
        <v>0.005774155197721324</v>
      </c>
      <c r="L716" s="94">
        <v>0.0</v>
      </c>
      <c r="M716" s="94">
        <v>1.3336347298948873E-4</v>
      </c>
      <c r="N716" s="94">
        <v>3.334086824737218E-5</v>
      </c>
      <c r="O716" s="2" t="s">
        <v>9316</v>
      </c>
      <c r="P716" s="2">
        <v>7.0</v>
      </c>
      <c r="Q716" s="2" t="s">
        <v>9318</v>
      </c>
    </row>
    <row r="717">
      <c r="A717" s="54">
        <v>45986.0</v>
      </c>
      <c r="B717" s="2" t="s">
        <v>1876</v>
      </c>
      <c r="C717" s="2" t="s">
        <v>208</v>
      </c>
      <c r="D717" s="2">
        <v>0.0</v>
      </c>
      <c r="E717" s="53">
        <v>0.0</v>
      </c>
      <c r="F717" s="53">
        <v>0.0</v>
      </c>
      <c r="G717" s="53">
        <v>0.0</v>
      </c>
      <c r="H717" s="53">
        <v>0.0</v>
      </c>
      <c r="I717" s="53">
        <v>0.0</v>
      </c>
      <c r="J717" s="53">
        <v>0.0</v>
      </c>
      <c r="K717" s="53">
        <v>0.0</v>
      </c>
      <c r="L717" s="94">
        <v>0.0</v>
      </c>
      <c r="M717" s="94">
        <v>0.0</v>
      </c>
      <c r="N717" s="94">
        <v>0.0</v>
      </c>
      <c r="O717" s="2" t="s">
        <v>9316</v>
      </c>
      <c r="P717" s="2">
        <v>8.0</v>
      </c>
      <c r="Q717" s="2" t="s">
        <v>9318</v>
      </c>
    </row>
    <row r="718">
      <c r="A718" s="54">
        <v>45986.0</v>
      </c>
      <c r="B718" s="2" t="s">
        <v>687</v>
      </c>
      <c r="C718" s="2" t="s">
        <v>208</v>
      </c>
      <c r="D718" s="2">
        <v>0.0</v>
      </c>
      <c r="E718" s="53">
        <v>0.0</v>
      </c>
      <c r="F718" s="53">
        <v>0.0</v>
      </c>
      <c r="G718" s="53">
        <v>0.0</v>
      </c>
      <c r="H718" s="53">
        <v>0.0</v>
      </c>
      <c r="I718" s="53">
        <v>0.0</v>
      </c>
      <c r="J718" s="53">
        <v>0.002855241543139557</v>
      </c>
      <c r="K718" s="53">
        <v>0.0014276207715697784</v>
      </c>
      <c r="L718" s="94">
        <v>0.0</v>
      </c>
      <c r="M718" s="94">
        <v>8.152404269669958E-6</v>
      </c>
      <c r="N718" s="94">
        <v>2.0381010674174896E-6</v>
      </c>
      <c r="O718" s="2" t="s">
        <v>9316</v>
      </c>
      <c r="P718" s="2">
        <v>9.0</v>
      </c>
      <c r="Q718" s="2" t="s">
        <v>9318</v>
      </c>
    </row>
    <row r="719">
      <c r="A719" s="54">
        <v>45986.0</v>
      </c>
      <c r="B719" s="2" t="s">
        <v>301</v>
      </c>
      <c r="C719" s="2" t="s">
        <v>208</v>
      </c>
      <c r="D719" s="2">
        <v>0.0</v>
      </c>
      <c r="E719" s="53">
        <v>0.0</v>
      </c>
      <c r="F719" s="53">
        <v>0.0</v>
      </c>
      <c r="G719" s="53">
        <v>0.0</v>
      </c>
      <c r="H719" s="53">
        <v>0.0</v>
      </c>
      <c r="I719" s="53">
        <v>0.0</v>
      </c>
      <c r="J719" s="53">
        <v>0.009000000000000001</v>
      </c>
      <c r="K719" s="53">
        <v>0.005</v>
      </c>
      <c r="L719" s="94">
        <v>0.0</v>
      </c>
      <c r="M719" s="94">
        <v>1.0E-4</v>
      </c>
      <c r="N719" s="94">
        <v>0.0</v>
      </c>
      <c r="O719" s="2" t="s">
        <v>9316</v>
      </c>
      <c r="P719" s="2">
        <v>10.0</v>
      </c>
      <c r="Q719" s="2" t="s">
        <v>9317</v>
      </c>
    </row>
    <row r="720">
      <c r="A720" s="54">
        <v>45986.0</v>
      </c>
      <c r="B720" s="2" t="s">
        <v>450</v>
      </c>
      <c r="C720" s="2" t="s">
        <v>208</v>
      </c>
      <c r="D720" s="2">
        <v>0.0</v>
      </c>
      <c r="E720" s="53">
        <v>0.0</v>
      </c>
      <c r="F720" s="53">
        <v>0.0</v>
      </c>
      <c r="G720" s="53">
        <v>0.0</v>
      </c>
      <c r="H720" s="53">
        <v>0.0</v>
      </c>
      <c r="I720" s="53">
        <v>0.0</v>
      </c>
      <c r="J720" s="53">
        <v>0.0151535718706133</v>
      </c>
      <c r="K720" s="53">
        <v>0.00757678593530665</v>
      </c>
      <c r="L720" s="94">
        <v>0.0</v>
      </c>
      <c r="M720" s="94">
        <v>2.2963074043784267E-4</v>
      </c>
      <c r="N720" s="94">
        <v>5.740768510946067E-5</v>
      </c>
      <c r="O720" s="2" t="s">
        <v>9316</v>
      </c>
      <c r="P720" s="2">
        <v>11.0</v>
      </c>
      <c r="Q720" s="2" t="s">
        <v>9318</v>
      </c>
    </row>
    <row r="721">
      <c r="A721" s="54">
        <v>45986.0</v>
      </c>
      <c r="B721" s="2" t="s">
        <v>1189</v>
      </c>
      <c r="C721" s="2" t="s">
        <v>208</v>
      </c>
      <c r="D721" s="2">
        <v>0.0</v>
      </c>
      <c r="E721" s="53">
        <v>0.0</v>
      </c>
      <c r="F721" s="53">
        <v>0.0</v>
      </c>
      <c r="G721" s="53">
        <v>0.0</v>
      </c>
      <c r="H721" s="53">
        <v>0.0</v>
      </c>
      <c r="I721" s="53">
        <v>0.0</v>
      </c>
      <c r="J721" s="53">
        <v>0.0065671430863512206</v>
      </c>
      <c r="K721" s="53">
        <v>0.0032835715431756103</v>
      </c>
      <c r="L721" s="94">
        <v>0.0</v>
      </c>
      <c r="M721" s="94">
        <v>4.312736831661063E-5</v>
      </c>
      <c r="N721" s="94">
        <v>1.0781842079152658E-5</v>
      </c>
      <c r="O721" s="2" t="s">
        <v>9319</v>
      </c>
      <c r="P721" s="2">
        <v>99.0</v>
      </c>
      <c r="Q721" s="2" t="s">
        <v>9320</v>
      </c>
    </row>
    <row r="722">
      <c r="A722" s="54">
        <v>45987.0</v>
      </c>
      <c r="B722" s="2" t="s">
        <v>194</v>
      </c>
      <c r="C722" s="2" t="s">
        <v>303</v>
      </c>
      <c r="D722" s="2">
        <v>0.0</v>
      </c>
      <c r="E722" s="53">
        <v>0.08</v>
      </c>
      <c r="F722" s="53">
        <v>0.065</v>
      </c>
      <c r="G722" s="53">
        <v>0.057</v>
      </c>
      <c r="H722" s="53">
        <v>0.053</v>
      </c>
      <c r="I722" s="53">
        <v>0.049</v>
      </c>
      <c r="J722" s="53">
        <v>0.093</v>
      </c>
      <c r="K722" s="53">
        <v>0.075</v>
      </c>
      <c r="L722" s="94">
        <v>0.0032</v>
      </c>
      <c r="M722" s="94">
        <v>0.0086</v>
      </c>
      <c r="N722" s="94">
        <v>0.0056</v>
      </c>
      <c r="O722" s="2" t="s">
        <v>9316</v>
      </c>
      <c r="P722" s="2">
        <v>1.0</v>
      </c>
      <c r="Q722" s="2" t="s">
        <v>9317</v>
      </c>
    </row>
    <row r="723">
      <c r="A723" s="54">
        <v>45987.0</v>
      </c>
      <c r="B723" s="2" t="s">
        <v>145</v>
      </c>
      <c r="C723" s="2" t="s">
        <v>303</v>
      </c>
      <c r="D723" s="2">
        <v>0.0</v>
      </c>
      <c r="E723" s="53">
        <v>0.0</v>
      </c>
      <c r="F723" s="53">
        <v>0.0</v>
      </c>
      <c r="G723" s="53">
        <v>0.0</v>
      </c>
      <c r="H723" s="53">
        <v>0.0</v>
      </c>
      <c r="I723" s="53">
        <v>0.0</v>
      </c>
      <c r="J723" s="53">
        <v>0.033</v>
      </c>
      <c r="K723" s="53">
        <v>0.016</v>
      </c>
      <c r="L723" s="94">
        <v>0.0</v>
      </c>
      <c r="M723" s="94">
        <v>0.0011</v>
      </c>
      <c r="N723" s="94">
        <v>3.0E-4</v>
      </c>
      <c r="O723" s="2" t="s">
        <v>9316</v>
      </c>
      <c r="P723" s="2">
        <v>2.0</v>
      </c>
      <c r="Q723" s="2" t="s">
        <v>9317</v>
      </c>
    </row>
    <row r="724">
      <c r="A724" s="54">
        <v>45987.0</v>
      </c>
      <c r="B724" s="2" t="s">
        <v>1801</v>
      </c>
      <c r="C724" s="2" t="s">
        <v>303</v>
      </c>
      <c r="D724" s="2">
        <v>0.0</v>
      </c>
      <c r="E724" s="53">
        <v>0.0</v>
      </c>
      <c r="F724" s="53">
        <v>0.0</v>
      </c>
      <c r="G724" s="53">
        <v>0.0</v>
      </c>
      <c r="H724" s="53">
        <v>0.0</v>
      </c>
      <c r="I724" s="53">
        <v>0.0</v>
      </c>
      <c r="J724" s="53">
        <v>0.0</v>
      </c>
      <c r="K724" s="53">
        <v>0.0</v>
      </c>
      <c r="L724" s="94">
        <v>0.0</v>
      </c>
      <c r="M724" s="94">
        <v>0.0</v>
      </c>
      <c r="N724" s="94">
        <v>0.0</v>
      </c>
      <c r="O724" s="2" t="s">
        <v>9316</v>
      </c>
      <c r="P724" s="2">
        <v>3.0</v>
      </c>
      <c r="Q724" s="2" t="s">
        <v>9318</v>
      </c>
    </row>
    <row r="725">
      <c r="A725" s="54">
        <v>45987.0</v>
      </c>
      <c r="B725" s="2" t="s">
        <v>932</v>
      </c>
      <c r="C725" s="2" t="s">
        <v>303</v>
      </c>
      <c r="D725" s="2">
        <v>0.0</v>
      </c>
      <c r="E725" s="53">
        <v>0.0</v>
      </c>
      <c r="F725" s="53">
        <v>0.0</v>
      </c>
      <c r="G725" s="53">
        <v>0.0</v>
      </c>
      <c r="H725" s="53">
        <v>0.0</v>
      </c>
      <c r="I725" s="53">
        <v>0.0</v>
      </c>
      <c r="J725" s="53">
        <v>0.025690249973925806</v>
      </c>
      <c r="K725" s="53">
        <v>0.012845124986962903</v>
      </c>
      <c r="L725" s="94">
        <v>0.0</v>
      </c>
      <c r="M725" s="94">
        <v>6.599889437227949E-4</v>
      </c>
      <c r="N725" s="94">
        <v>1.6499723593069873E-4</v>
      </c>
      <c r="O725" s="2" t="s">
        <v>9316</v>
      </c>
      <c r="P725" s="2">
        <v>4.0</v>
      </c>
      <c r="Q725" s="2" t="s">
        <v>9318</v>
      </c>
    </row>
    <row r="726">
      <c r="A726" s="54">
        <v>45987.0</v>
      </c>
      <c r="B726" s="2" t="s">
        <v>515</v>
      </c>
      <c r="C726" s="2" t="s">
        <v>303</v>
      </c>
      <c r="D726" s="2">
        <v>0.0</v>
      </c>
      <c r="E726" s="53">
        <v>0.0</v>
      </c>
      <c r="F726" s="53">
        <v>0.0</v>
      </c>
      <c r="G726" s="53">
        <v>0.0</v>
      </c>
      <c r="H726" s="53">
        <v>0.0</v>
      </c>
      <c r="I726" s="53">
        <v>0.0</v>
      </c>
      <c r="J726" s="53">
        <v>0.008547294237205275</v>
      </c>
      <c r="K726" s="53">
        <v>0.0042736471186026375</v>
      </c>
      <c r="L726" s="94">
        <v>0.0</v>
      </c>
      <c r="M726" s="94">
        <v>7.30562387773625E-5</v>
      </c>
      <c r="N726" s="94">
        <v>1.8264059694340627E-5</v>
      </c>
      <c r="O726" s="2" t="s">
        <v>9316</v>
      </c>
      <c r="P726" s="2">
        <v>5.0</v>
      </c>
      <c r="Q726" s="2" t="s">
        <v>9318</v>
      </c>
    </row>
    <row r="727">
      <c r="A727" s="54">
        <v>45987.0</v>
      </c>
      <c r="B727" s="2" t="s">
        <v>229</v>
      </c>
      <c r="C727" s="2" t="s">
        <v>303</v>
      </c>
      <c r="D727" s="2">
        <v>0.0</v>
      </c>
      <c r="E727" s="53">
        <v>0.14786614718021643</v>
      </c>
      <c r="F727" s="53">
        <v>0.11388045670028532</v>
      </c>
      <c r="G727" s="53">
        <v>0.10236639357833228</v>
      </c>
      <c r="H727" s="53">
        <v>0.09665888239541351</v>
      </c>
      <c r="I727" s="53">
        <v>0.0910134080584537</v>
      </c>
      <c r="J727" s="53">
        <v>0.06113118387106952</v>
      </c>
      <c r="K727" s="53">
        <v>0.0817487887247009</v>
      </c>
      <c r="L727" s="94">
        <v>0.010478878534234029</v>
      </c>
      <c r="M727" s="94">
        <v>0.00373702164147851</v>
      </c>
      <c r="N727" s="94">
        <v>0.006682864457955785</v>
      </c>
      <c r="O727" s="2" t="s">
        <v>9316</v>
      </c>
      <c r="P727" s="2">
        <v>6.0</v>
      </c>
      <c r="Q727" s="2" t="s">
        <v>9317</v>
      </c>
    </row>
    <row r="728">
      <c r="A728" s="54">
        <v>45987.0</v>
      </c>
      <c r="B728" s="2" t="s">
        <v>178</v>
      </c>
      <c r="C728" s="2" t="s">
        <v>303</v>
      </c>
      <c r="D728" s="2">
        <v>0.0</v>
      </c>
      <c r="E728" s="53">
        <v>0.0</v>
      </c>
      <c r="F728" s="53">
        <v>0.0</v>
      </c>
      <c r="G728" s="53">
        <v>0.0</v>
      </c>
      <c r="H728" s="53">
        <v>0.0</v>
      </c>
      <c r="I728" s="53">
        <v>0.0</v>
      </c>
      <c r="J728" s="53">
        <v>0.011429563635519339</v>
      </c>
      <c r="K728" s="53">
        <v>0.005714781817759669</v>
      </c>
      <c r="L728" s="94">
        <v>0.0</v>
      </c>
      <c r="M728" s="94">
        <v>1.3063492489838604E-4</v>
      </c>
      <c r="N728" s="94">
        <v>3.265873122459651E-5</v>
      </c>
      <c r="O728" s="2" t="s">
        <v>9316</v>
      </c>
      <c r="P728" s="2">
        <v>7.0</v>
      </c>
      <c r="Q728" s="2" t="s">
        <v>9318</v>
      </c>
    </row>
    <row r="729">
      <c r="A729" s="54">
        <v>45987.0</v>
      </c>
      <c r="B729" s="2" t="s">
        <v>1876</v>
      </c>
      <c r="C729" s="2" t="s">
        <v>303</v>
      </c>
      <c r="D729" s="2">
        <v>0.0</v>
      </c>
      <c r="E729" s="53">
        <v>0.0</v>
      </c>
      <c r="F729" s="53">
        <v>0.0</v>
      </c>
      <c r="G729" s="53">
        <v>0.0</v>
      </c>
      <c r="H729" s="53">
        <v>0.0</v>
      </c>
      <c r="I729" s="53">
        <v>0.0</v>
      </c>
      <c r="J729" s="53">
        <v>0.0</v>
      </c>
      <c r="K729" s="53">
        <v>0.0</v>
      </c>
      <c r="L729" s="94">
        <v>0.0</v>
      </c>
      <c r="M729" s="94">
        <v>0.0</v>
      </c>
      <c r="N729" s="94">
        <v>0.0</v>
      </c>
      <c r="O729" s="2" t="s">
        <v>9316</v>
      </c>
      <c r="P729" s="2">
        <v>8.0</v>
      </c>
      <c r="Q729" s="2" t="s">
        <v>9318</v>
      </c>
    </row>
    <row r="730">
      <c r="A730" s="54">
        <v>45987.0</v>
      </c>
      <c r="B730" s="2" t="s">
        <v>687</v>
      </c>
      <c r="C730" s="2" t="s">
        <v>303</v>
      </c>
      <c r="D730" s="2">
        <v>0.0</v>
      </c>
      <c r="E730" s="53">
        <v>0.0</v>
      </c>
      <c r="F730" s="53">
        <v>0.0</v>
      </c>
      <c r="G730" s="53">
        <v>0.0</v>
      </c>
      <c r="H730" s="53">
        <v>0.0</v>
      </c>
      <c r="I730" s="53">
        <v>0.0</v>
      </c>
      <c r="J730" s="53">
        <v>0.0028333359765883134</v>
      </c>
      <c r="K730" s="53">
        <v>0.0014166679882941567</v>
      </c>
      <c r="L730" s="94">
        <v>0.0</v>
      </c>
      <c r="M730" s="94">
        <v>8.027792756229653E-6</v>
      </c>
      <c r="N730" s="94">
        <v>2.006948189057413E-6</v>
      </c>
      <c r="O730" s="2" t="s">
        <v>9316</v>
      </c>
      <c r="P730" s="2">
        <v>9.0</v>
      </c>
      <c r="Q730" s="2" t="s">
        <v>9318</v>
      </c>
    </row>
    <row r="731">
      <c r="A731" s="54">
        <v>45987.0</v>
      </c>
      <c r="B731" s="2" t="s">
        <v>301</v>
      </c>
      <c r="C731" s="2" t="s">
        <v>303</v>
      </c>
      <c r="D731" s="2">
        <v>0.0</v>
      </c>
      <c r="E731" s="53">
        <v>0.008</v>
      </c>
      <c r="F731" s="53">
        <v>0.021</v>
      </c>
      <c r="G731" s="53">
        <v>0.027000000000000003</v>
      </c>
      <c r="H731" s="53">
        <v>0.03</v>
      </c>
      <c r="I731" s="53">
        <v>0.033</v>
      </c>
      <c r="J731" s="53">
        <v>0.009000000000000001</v>
      </c>
      <c r="K731" s="53">
        <v>0.018000000000000002</v>
      </c>
      <c r="L731" s="94">
        <v>7.0E-4</v>
      </c>
      <c r="M731" s="94">
        <v>1.0E-4</v>
      </c>
      <c r="N731" s="94">
        <v>3.0E-4</v>
      </c>
      <c r="O731" s="2" t="s">
        <v>9316</v>
      </c>
      <c r="P731" s="2">
        <v>10.0</v>
      </c>
      <c r="Q731" s="2" t="s">
        <v>9317</v>
      </c>
    </row>
    <row r="732">
      <c r="A732" s="54">
        <v>45987.0</v>
      </c>
      <c r="B732" s="2" t="s">
        <v>450</v>
      </c>
      <c r="C732" s="2" t="s">
        <v>303</v>
      </c>
      <c r="D732" s="2">
        <v>0.0</v>
      </c>
      <c r="E732" s="53">
        <v>0.0</v>
      </c>
      <c r="F732" s="53">
        <v>0.0</v>
      </c>
      <c r="G732" s="53">
        <v>0.0</v>
      </c>
      <c r="H732" s="53">
        <v>0.0</v>
      </c>
      <c r="I732" s="53">
        <v>0.0</v>
      </c>
      <c r="J732" s="53">
        <v>0.01499775361674904</v>
      </c>
      <c r="K732" s="53">
        <v>0.00749887680837452</v>
      </c>
      <c r="L732" s="94">
        <v>0.0</v>
      </c>
      <c r="M732" s="94">
        <v>2.2493261354870892E-4</v>
      </c>
      <c r="N732" s="94">
        <v>5.623315338717723E-5</v>
      </c>
      <c r="O732" s="2" t="s">
        <v>9316</v>
      </c>
      <c r="P732" s="2">
        <v>11.0</v>
      </c>
      <c r="Q732" s="2" t="s">
        <v>9318</v>
      </c>
    </row>
    <row r="733">
      <c r="A733" s="54">
        <v>45987.0</v>
      </c>
      <c r="B733" s="2" t="s">
        <v>1189</v>
      </c>
      <c r="C733" s="2" t="s">
        <v>303</v>
      </c>
      <c r="D733" s="2">
        <v>0.0</v>
      </c>
      <c r="E733" s="53">
        <v>0.003133803722005041</v>
      </c>
      <c r="F733" s="53">
        <v>0.01285711204348133</v>
      </c>
      <c r="G733" s="53">
        <v>0.01944302391108344</v>
      </c>
      <c r="H733" s="53">
        <v>0.023606602395228937</v>
      </c>
      <c r="I733" s="53">
        <v>0.028405704294785294</v>
      </c>
      <c r="J733" s="53">
        <v>0.006499615722022262</v>
      </c>
      <c r="K733" s="53">
        <v>0.012971319816552852</v>
      </c>
      <c r="L733" s="94">
        <v>3.7803117880696243E-4</v>
      </c>
      <c r="M733" s="94">
        <v>4.224500453395897E-5</v>
      </c>
      <c r="N733" s="94">
        <v>1.682551377832967E-4</v>
      </c>
      <c r="O733" s="2" t="s">
        <v>9319</v>
      </c>
      <c r="P733" s="2">
        <v>99.0</v>
      </c>
      <c r="Q733" s="2" t="s">
        <v>9320</v>
      </c>
    </row>
    <row r="734">
      <c r="A734" s="54">
        <v>45988.0</v>
      </c>
      <c r="B734" s="2" t="s">
        <v>194</v>
      </c>
      <c r="C734" s="2" t="s">
        <v>148</v>
      </c>
      <c r="D734" s="2">
        <v>0.0</v>
      </c>
      <c r="E734" s="53">
        <v>0.029</v>
      </c>
      <c r="F734" s="53">
        <v>0.053</v>
      </c>
      <c r="G734" s="53">
        <v>0.063</v>
      </c>
      <c r="H734" s="53">
        <v>0.067</v>
      </c>
      <c r="I734" s="53">
        <v>0.072</v>
      </c>
      <c r="J734" s="53">
        <v>0.092</v>
      </c>
      <c r="K734" s="53">
        <v>0.077</v>
      </c>
      <c r="L734" s="94">
        <v>0.004</v>
      </c>
      <c r="M734" s="94">
        <v>0.0085</v>
      </c>
      <c r="N734" s="94">
        <v>0.0059</v>
      </c>
      <c r="O734" s="2" t="s">
        <v>9316</v>
      </c>
      <c r="P734" s="2">
        <v>1.0</v>
      </c>
      <c r="Q734" s="2" t="s">
        <v>9317</v>
      </c>
    </row>
    <row r="735">
      <c r="A735" s="54">
        <v>45988.0</v>
      </c>
      <c r="B735" s="2" t="s">
        <v>145</v>
      </c>
      <c r="C735" s="2" t="s">
        <v>148</v>
      </c>
      <c r="D735" s="2">
        <v>0.0</v>
      </c>
      <c r="E735" s="53">
        <v>0.0</v>
      </c>
      <c r="F735" s="53">
        <v>0.0</v>
      </c>
      <c r="G735" s="53">
        <v>0.0</v>
      </c>
      <c r="H735" s="53">
        <v>0.0</v>
      </c>
      <c r="I735" s="53">
        <v>0.0</v>
      </c>
      <c r="J735" s="53">
        <v>0.032</v>
      </c>
      <c r="K735" s="53">
        <v>0.016</v>
      </c>
      <c r="L735" s="94">
        <v>0.0</v>
      </c>
      <c r="M735" s="94">
        <v>0.001</v>
      </c>
      <c r="N735" s="94">
        <v>3.0E-4</v>
      </c>
      <c r="O735" s="2" t="s">
        <v>9316</v>
      </c>
      <c r="P735" s="2">
        <v>2.0</v>
      </c>
      <c r="Q735" s="2" t="s">
        <v>9317</v>
      </c>
    </row>
    <row r="736">
      <c r="A736" s="54">
        <v>45988.0</v>
      </c>
      <c r="B736" s="2" t="s">
        <v>1801</v>
      </c>
      <c r="C736" s="2" t="s">
        <v>148</v>
      </c>
      <c r="D736" s="2">
        <v>0.0</v>
      </c>
      <c r="E736" s="53">
        <v>0.0</v>
      </c>
      <c r="F736" s="53">
        <v>0.0</v>
      </c>
      <c r="G736" s="53">
        <v>0.0</v>
      </c>
      <c r="H736" s="53">
        <v>0.0</v>
      </c>
      <c r="I736" s="53">
        <v>0.0</v>
      </c>
      <c r="J736" s="53">
        <v>0.0</v>
      </c>
      <c r="K736" s="53">
        <v>0.0</v>
      </c>
      <c r="L736" s="94">
        <v>0.0</v>
      </c>
      <c r="M736" s="94">
        <v>0.0</v>
      </c>
      <c r="N736" s="94">
        <v>0.0</v>
      </c>
      <c r="O736" s="2" t="s">
        <v>9316</v>
      </c>
      <c r="P736" s="2">
        <v>3.0</v>
      </c>
      <c r="Q736" s="2" t="s">
        <v>9318</v>
      </c>
    </row>
    <row r="737">
      <c r="A737" s="54">
        <v>45988.0</v>
      </c>
      <c r="B737" s="2" t="s">
        <v>932</v>
      </c>
      <c r="C737" s="2" t="s">
        <v>148</v>
      </c>
      <c r="D737" s="2">
        <v>0.0</v>
      </c>
      <c r="E737" s="53">
        <v>0.09356615237220942</v>
      </c>
      <c r="F737" s="53">
        <v>0.07025333054798906</v>
      </c>
      <c r="G737" s="53">
        <v>0.06031788938777027</v>
      </c>
      <c r="H737" s="53">
        <v>0.05518171959074997</v>
      </c>
      <c r="I737" s="53">
        <v>0.05003186877576191</v>
      </c>
      <c r="J737" s="53">
        <v>0.02542677499538846</v>
      </c>
      <c r="K737" s="53">
        <v>0.04287233219157936</v>
      </c>
      <c r="L737" s="94">
        <v>0.003638247780195289</v>
      </c>
      <c r="M737" s="94">
        <v>6.465208866661118E-4</v>
      </c>
      <c r="N737" s="94">
        <v>0.001838036867545132</v>
      </c>
      <c r="O737" s="2" t="s">
        <v>9316</v>
      </c>
      <c r="P737" s="2">
        <v>4.0</v>
      </c>
      <c r="Q737" s="2" t="s">
        <v>9318</v>
      </c>
    </row>
    <row r="738">
      <c r="A738" s="54">
        <v>45988.0</v>
      </c>
      <c r="B738" s="2" t="s">
        <v>515</v>
      </c>
      <c r="C738" s="2" t="s">
        <v>148</v>
      </c>
      <c r="D738" s="2">
        <v>0.0</v>
      </c>
      <c r="E738" s="53">
        <v>0.0</v>
      </c>
      <c r="F738" s="53">
        <v>0.0</v>
      </c>
      <c r="G738" s="53">
        <v>0.0</v>
      </c>
      <c r="H738" s="53">
        <v>0.0</v>
      </c>
      <c r="I738" s="53">
        <v>0.0</v>
      </c>
      <c r="J738" s="53">
        <v>0.008459634593255305</v>
      </c>
      <c r="K738" s="53">
        <v>0.004229817296627652</v>
      </c>
      <c r="L738" s="94">
        <v>0.0</v>
      </c>
      <c r="M738" s="94">
        <v>7.156541745140185E-5</v>
      </c>
      <c r="N738" s="94">
        <v>1.7891354362850463E-5</v>
      </c>
      <c r="O738" s="2" t="s">
        <v>9316</v>
      </c>
      <c r="P738" s="2">
        <v>5.0</v>
      </c>
      <c r="Q738" s="2" t="s">
        <v>9318</v>
      </c>
    </row>
    <row r="739">
      <c r="A739" s="54">
        <v>45988.0</v>
      </c>
      <c r="B739" s="2" t="s">
        <v>229</v>
      </c>
      <c r="C739" s="2" t="s">
        <v>148</v>
      </c>
      <c r="D739" s="2">
        <v>1.0</v>
      </c>
      <c r="E739" s="53">
        <v>0.0</v>
      </c>
      <c r="F739" s="53">
        <v>0.0</v>
      </c>
      <c r="G739" s="53">
        <v>0.0</v>
      </c>
      <c r="H739" s="53">
        <v>0.0</v>
      </c>
      <c r="I739" s="53">
        <v>0.0</v>
      </c>
      <c r="J739" s="53">
        <v>0.06050423250334285</v>
      </c>
      <c r="K739" s="53">
        <v>0.030252116251671426</v>
      </c>
      <c r="L739" s="94">
        <v>1.0</v>
      </c>
      <c r="M739" s="94">
        <v>0.882652297144133</v>
      </c>
      <c r="N739" s="94">
        <v>0.9404109580343617</v>
      </c>
      <c r="O739" s="2" t="s">
        <v>9316</v>
      </c>
      <c r="P739" s="2">
        <v>6.0</v>
      </c>
      <c r="Q739" s="2" t="s">
        <v>9317</v>
      </c>
    </row>
    <row r="740">
      <c r="A740" s="54">
        <v>45988.0</v>
      </c>
      <c r="B740" s="2" t="s">
        <v>178</v>
      </c>
      <c r="C740" s="2" t="s">
        <v>148</v>
      </c>
      <c r="D740" s="2">
        <v>0.0</v>
      </c>
      <c r="E740" s="53">
        <v>0.0</v>
      </c>
      <c r="F740" s="53">
        <v>0.0</v>
      </c>
      <c r="G740" s="53">
        <v>0.0</v>
      </c>
      <c r="H740" s="53">
        <v>0.0</v>
      </c>
      <c r="I740" s="53">
        <v>0.0</v>
      </c>
      <c r="J740" s="53">
        <v>0.011312343910658112</v>
      </c>
      <c r="K740" s="53">
        <v>0.005656171955329056</v>
      </c>
      <c r="L740" s="94">
        <v>0.0</v>
      </c>
      <c r="M740" s="94">
        <v>1.2796912475300366E-4</v>
      </c>
      <c r="N740" s="94">
        <v>3.1992281188250914E-5</v>
      </c>
      <c r="O740" s="2" t="s">
        <v>9316</v>
      </c>
      <c r="P740" s="2">
        <v>7.0</v>
      </c>
      <c r="Q740" s="2" t="s">
        <v>9318</v>
      </c>
    </row>
    <row r="741">
      <c r="A741" s="54">
        <v>45988.0</v>
      </c>
      <c r="B741" s="2" t="s">
        <v>1876</v>
      </c>
      <c r="C741" s="2" t="s">
        <v>148</v>
      </c>
      <c r="D741" s="2">
        <v>0.0</v>
      </c>
      <c r="E741" s="53">
        <v>0.0</v>
      </c>
      <c r="F741" s="53">
        <v>0.0</v>
      </c>
      <c r="G741" s="53">
        <v>0.0</v>
      </c>
      <c r="H741" s="53">
        <v>0.0</v>
      </c>
      <c r="I741" s="53">
        <v>0.0</v>
      </c>
      <c r="J741" s="53">
        <v>0.0</v>
      </c>
      <c r="K741" s="53">
        <v>0.0</v>
      </c>
      <c r="L741" s="94">
        <v>0.0</v>
      </c>
      <c r="M741" s="94">
        <v>0.0</v>
      </c>
      <c r="N741" s="94">
        <v>0.0</v>
      </c>
      <c r="O741" s="2" t="s">
        <v>9316</v>
      </c>
      <c r="P741" s="2">
        <v>8.0</v>
      </c>
      <c r="Q741" s="2" t="s">
        <v>9318</v>
      </c>
    </row>
    <row r="742">
      <c r="A742" s="54">
        <v>45988.0</v>
      </c>
      <c r="B742" s="2" t="s">
        <v>687</v>
      </c>
      <c r="C742" s="2" t="s">
        <v>148</v>
      </c>
      <c r="D742" s="2">
        <v>0.0</v>
      </c>
      <c r="E742" s="53">
        <v>0.0</v>
      </c>
      <c r="F742" s="53">
        <v>0.0</v>
      </c>
      <c r="G742" s="53">
        <v>0.0</v>
      </c>
      <c r="H742" s="53">
        <v>0.0</v>
      </c>
      <c r="I742" s="53">
        <v>0.0</v>
      </c>
      <c r="J742" s="53">
        <v>0.002811598470720793</v>
      </c>
      <c r="K742" s="53">
        <v>0.0014057992353603964</v>
      </c>
      <c r="L742" s="94">
        <v>0.0</v>
      </c>
      <c r="M742" s="94">
        <v>7.905085960559501E-6</v>
      </c>
      <c r="N742" s="94">
        <v>1.9762714901398754E-6</v>
      </c>
      <c r="O742" s="2" t="s">
        <v>9316</v>
      </c>
      <c r="P742" s="2">
        <v>9.0</v>
      </c>
      <c r="Q742" s="2" t="s">
        <v>9318</v>
      </c>
    </row>
    <row r="743">
      <c r="A743" s="54">
        <v>45988.0</v>
      </c>
      <c r="B743" s="2" t="s">
        <v>301</v>
      </c>
      <c r="C743" s="2" t="s">
        <v>148</v>
      </c>
      <c r="D743" s="2">
        <v>0.0</v>
      </c>
      <c r="E743" s="53">
        <v>0.0</v>
      </c>
      <c r="F743" s="53">
        <v>0.0</v>
      </c>
      <c r="G743" s="53">
        <v>0.0</v>
      </c>
      <c r="H743" s="53">
        <v>0.0</v>
      </c>
      <c r="I743" s="53">
        <v>0.0</v>
      </c>
      <c r="J743" s="53">
        <v>0.009000000000000001</v>
      </c>
      <c r="K743" s="53">
        <v>0.005</v>
      </c>
      <c r="L743" s="94">
        <v>0.0</v>
      </c>
      <c r="M743" s="94">
        <v>1.0E-4</v>
      </c>
      <c r="N743" s="94">
        <v>0.0</v>
      </c>
      <c r="O743" s="2" t="s">
        <v>9316</v>
      </c>
      <c r="P743" s="2">
        <v>10.0</v>
      </c>
      <c r="Q743" s="2" t="s">
        <v>9317</v>
      </c>
    </row>
    <row r="744">
      <c r="A744" s="54">
        <v>45988.0</v>
      </c>
      <c r="B744" s="2" t="s">
        <v>450</v>
      </c>
      <c r="C744" s="2" t="s">
        <v>148</v>
      </c>
      <c r="D744" s="2">
        <v>0.0</v>
      </c>
      <c r="E744" s="53">
        <v>0.0</v>
      </c>
      <c r="F744" s="53">
        <v>0.0</v>
      </c>
      <c r="G744" s="53">
        <v>0.0</v>
      </c>
      <c r="H744" s="53">
        <v>0.0</v>
      </c>
      <c r="I744" s="53">
        <v>0.0</v>
      </c>
      <c r="J744" s="53">
        <v>0.01484393912228939</v>
      </c>
      <c r="K744" s="53">
        <v>0.007421969561144695</v>
      </c>
      <c r="L744" s="94">
        <v>0.0</v>
      </c>
      <c r="M744" s="94">
        <v>2.2034252866623354E-4</v>
      </c>
      <c r="N744" s="94">
        <v>5.5085632166558384E-5</v>
      </c>
      <c r="O744" s="2" t="s">
        <v>9316</v>
      </c>
      <c r="P744" s="2">
        <v>11.0</v>
      </c>
      <c r="Q744" s="2" t="s">
        <v>9318</v>
      </c>
    </row>
    <row r="745">
      <c r="A745" s="54">
        <v>45988.0</v>
      </c>
      <c r="B745" s="2" t="s">
        <v>1189</v>
      </c>
      <c r="C745" s="2" t="s">
        <v>148</v>
      </c>
      <c r="D745" s="2">
        <v>0.0</v>
      </c>
      <c r="E745" s="53">
        <v>0.0</v>
      </c>
      <c r="F745" s="53">
        <v>0.0</v>
      </c>
      <c r="G745" s="53">
        <v>0.0</v>
      </c>
      <c r="H745" s="53">
        <v>0.0</v>
      </c>
      <c r="I745" s="53">
        <v>0.0</v>
      </c>
      <c r="J745" s="53">
        <v>0.006432956732148714</v>
      </c>
      <c r="K745" s="53">
        <v>0.003216478366074357</v>
      </c>
      <c r="L745" s="94">
        <v>0.0</v>
      </c>
      <c r="M745" s="94">
        <v>4.138293231769746E-5</v>
      </c>
      <c r="N745" s="94">
        <v>1.0345733079424365E-5</v>
      </c>
      <c r="O745" s="2" t="s">
        <v>9319</v>
      </c>
      <c r="P745" s="2">
        <v>99.0</v>
      </c>
      <c r="Q745" s="2" t="s">
        <v>9320</v>
      </c>
    </row>
    <row r="746">
      <c r="A746" s="54">
        <v>45989.0</v>
      </c>
      <c r="B746" s="2" t="s">
        <v>194</v>
      </c>
      <c r="C746" s="2" t="s">
        <v>196</v>
      </c>
      <c r="D746" s="2">
        <v>0.0</v>
      </c>
      <c r="E746" s="53">
        <v>0.196</v>
      </c>
      <c r="F746" s="53">
        <v>0.168</v>
      </c>
      <c r="G746" s="53">
        <v>0.162</v>
      </c>
      <c r="H746" s="53">
        <v>0.16</v>
      </c>
      <c r="I746" s="53">
        <v>0.159</v>
      </c>
      <c r="J746" s="53">
        <v>0.091</v>
      </c>
      <c r="K746" s="53">
        <v>0.126</v>
      </c>
      <c r="L746" s="94">
        <v>0.0262</v>
      </c>
      <c r="M746" s="94">
        <v>0.0083</v>
      </c>
      <c r="N746" s="94">
        <v>0.0159</v>
      </c>
      <c r="O746" s="2" t="s">
        <v>9316</v>
      </c>
      <c r="P746" s="2">
        <v>1.0</v>
      </c>
      <c r="Q746" s="2" t="s">
        <v>9317</v>
      </c>
    </row>
    <row r="747">
      <c r="A747" s="54">
        <v>45989.0</v>
      </c>
      <c r="B747" s="2" t="s">
        <v>145</v>
      </c>
      <c r="C747" s="2" t="s">
        <v>196</v>
      </c>
      <c r="D747" s="2">
        <v>0.0</v>
      </c>
      <c r="E747" s="53">
        <v>0.022</v>
      </c>
      <c r="F747" s="53">
        <v>0.047</v>
      </c>
      <c r="G747" s="53">
        <v>0.057</v>
      </c>
      <c r="H747" s="53">
        <v>0.063</v>
      </c>
      <c r="I747" s="53">
        <v>0.069</v>
      </c>
      <c r="J747" s="53">
        <v>0.032</v>
      </c>
      <c r="K747" s="53">
        <v>0.045</v>
      </c>
      <c r="L747" s="94">
        <v>0.0032</v>
      </c>
      <c r="M747" s="94">
        <v>0.001</v>
      </c>
      <c r="N747" s="94">
        <v>0.002</v>
      </c>
      <c r="O747" s="2" t="s">
        <v>9316</v>
      </c>
      <c r="P747" s="2">
        <v>2.0</v>
      </c>
      <c r="Q747" s="2" t="s">
        <v>9317</v>
      </c>
    </row>
    <row r="748">
      <c r="A748" s="54">
        <v>45989.0</v>
      </c>
      <c r="B748" s="2" t="s">
        <v>1801</v>
      </c>
      <c r="C748" s="2" t="s">
        <v>196</v>
      </c>
      <c r="D748" s="2">
        <v>0.0</v>
      </c>
      <c r="E748" s="53">
        <v>0.0</v>
      </c>
      <c r="F748" s="53">
        <v>0.0</v>
      </c>
      <c r="G748" s="53">
        <v>0.0</v>
      </c>
      <c r="H748" s="53">
        <v>0.0</v>
      </c>
      <c r="I748" s="53">
        <v>0.0</v>
      </c>
      <c r="J748" s="53">
        <v>0.0</v>
      </c>
      <c r="K748" s="53">
        <v>0.0</v>
      </c>
      <c r="L748" s="94">
        <v>0.0</v>
      </c>
      <c r="M748" s="94">
        <v>0.0</v>
      </c>
      <c r="N748" s="94">
        <v>0.0</v>
      </c>
      <c r="O748" s="2" t="s">
        <v>9316</v>
      </c>
      <c r="P748" s="2">
        <v>3.0</v>
      </c>
      <c r="Q748" s="2" t="s">
        <v>9318</v>
      </c>
    </row>
    <row r="749">
      <c r="A749" s="54">
        <v>45989.0</v>
      </c>
      <c r="B749" s="2" t="s">
        <v>932</v>
      </c>
      <c r="C749" s="2" t="s">
        <v>196</v>
      </c>
      <c r="D749" s="2">
        <v>0.0</v>
      </c>
      <c r="E749" s="53">
        <v>0.057596722885612406</v>
      </c>
      <c r="F749" s="53">
        <v>0.05511964597223624</v>
      </c>
      <c r="G749" s="53">
        <v>0.05131044772004228</v>
      </c>
      <c r="H749" s="53">
        <v>0.04887817486170073</v>
      </c>
      <c r="I749" s="53">
        <v>0.04614520276725193</v>
      </c>
      <c r="J749" s="53">
        <v>0.02516667421655557</v>
      </c>
      <c r="K749" s="53">
        <v>0.038238560968298925</v>
      </c>
      <c r="L749" s="94">
        <v>0.002632762045231192</v>
      </c>
      <c r="M749" s="94">
        <v>6.333614911222428E-4</v>
      </c>
      <c r="N749" s="94">
        <v>0.001462187544926314</v>
      </c>
      <c r="O749" s="2" t="s">
        <v>9316</v>
      </c>
      <c r="P749" s="2">
        <v>4.0</v>
      </c>
      <c r="Q749" s="2" t="s">
        <v>9318</v>
      </c>
    </row>
    <row r="750">
      <c r="A750" s="54">
        <v>45989.0</v>
      </c>
      <c r="B750" s="2" t="s">
        <v>515</v>
      </c>
      <c r="C750" s="2" t="s">
        <v>196</v>
      </c>
      <c r="D750" s="2">
        <v>0.0</v>
      </c>
      <c r="E750" s="53">
        <v>0.0</v>
      </c>
      <c r="F750" s="53">
        <v>0.0</v>
      </c>
      <c r="G750" s="53">
        <v>0.0</v>
      </c>
      <c r="H750" s="53">
        <v>0.0</v>
      </c>
      <c r="I750" s="53">
        <v>0.0</v>
      </c>
      <c r="J750" s="53">
        <v>0.008373097564994882</v>
      </c>
      <c r="K750" s="53">
        <v>0.004186548782497441</v>
      </c>
      <c r="L750" s="94">
        <v>0.0</v>
      </c>
      <c r="M750" s="94">
        <v>7.010876283292323E-5</v>
      </c>
      <c r="N750" s="94">
        <v>1.7527190708230807E-5</v>
      </c>
      <c r="O750" s="2" t="s">
        <v>9316</v>
      </c>
      <c r="P750" s="2">
        <v>5.0</v>
      </c>
      <c r="Q750" s="2" t="s">
        <v>9318</v>
      </c>
    </row>
    <row r="751">
      <c r="A751" s="54">
        <v>45989.0</v>
      </c>
      <c r="B751" s="2" t="s">
        <v>229</v>
      </c>
      <c r="C751" s="2" t="s">
        <v>196</v>
      </c>
      <c r="D751" s="2">
        <v>0.0</v>
      </c>
      <c r="E751" s="53">
        <v>0.0</v>
      </c>
      <c r="F751" s="53">
        <v>0.0</v>
      </c>
      <c r="G751" s="53">
        <v>0.0</v>
      </c>
      <c r="H751" s="53">
        <v>0.0</v>
      </c>
      <c r="I751" s="53">
        <v>0.0</v>
      </c>
      <c r="J751" s="53">
        <v>0.0701147151886382</v>
      </c>
      <c r="K751" s="53">
        <v>0.0350573575943191</v>
      </c>
      <c r="L751" s="94">
        <v>0.0</v>
      </c>
      <c r="M751" s="94">
        <v>0.004916073285983852</v>
      </c>
      <c r="N751" s="94">
        <v>0.001229018321495963</v>
      </c>
      <c r="O751" s="2" t="s">
        <v>9316</v>
      </c>
      <c r="P751" s="2">
        <v>6.0</v>
      </c>
      <c r="Q751" s="2" t="s">
        <v>9317</v>
      </c>
    </row>
    <row r="752">
      <c r="A752" s="54">
        <v>45989.0</v>
      </c>
      <c r="B752" s="2" t="s">
        <v>178</v>
      </c>
      <c r="C752" s="2" t="s">
        <v>196</v>
      </c>
      <c r="D752" s="2">
        <v>0.0</v>
      </c>
      <c r="E752" s="53">
        <v>0.0</v>
      </c>
      <c r="F752" s="53">
        <v>0.0</v>
      </c>
      <c r="G752" s="53">
        <v>0.0</v>
      </c>
      <c r="H752" s="53">
        <v>0.0</v>
      </c>
      <c r="I752" s="53">
        <v>0.0</v>
      </c>
      <c r="J752" s="53">
        <v>0.011196625363491936</v>
      </c>
      <c r="K752" s="53">
        <v>0.005598312681745968</v>
      </c>
      <c r="L752" s="94">
        <v>0.0</v>
      </c>
      <c r="M752" s="94">
        <v>1.2536441953039094E-4</v>
      </c>
      <c r="N752" s="94">
        <v>3.1341104882597734E-5</v>
      </c>
      <c r="O752" s="2" t="s">
        <v>9316</v>
      </c>
      <c r="P752" s="2">
        <v>7.0</v>
      </c>
      <c r="Q752" s="2" t="s">
        <v>9318</v>
      </c>
    </row>
    <row r="753">
      <c r="A753" s="54">
        <v>45989.0</v>
      </c>
      <c r="B753" s="2" t="s">
        <v>1876</v>
      </c>
      <c r="C753" s="2" t="s">
        <v>196</v>
      </c>
      <c r="D753" s="2">
        <v>0.0</v>
      </c>
      <c r="E753" s="53">
        <v>0.0</v>
      </c>
      <c r="F753" s="53">
        <v>0.0</v>
      </c>
      <c r="G753" s="53">
        <v>0.0</v>
      </c>
      <c r="H753" s="53">
        <v>0.0</v>
      </c>
      <c r="I753" s="53">
        <v>0.0</v>
      </c>
      <c r="J753" s="53">
        <v>0.0</v>
      </c>
      <c r="K753" s="53">
        <v>0.0</v>
      </c>
      <c r="L753" s="94">
        <v>0.0</v>
      </c>
      <c r="M753" s="94">
        <v>0.0</v>
      </c>
      <c r="N753" s="94">
        <v>0.0</v>
      </c>
      <c r="O753" s="2" t="s">
        <v>9316</v>
      </c>
      <c r="P753" s="2">
        <v>8.0</v>
      </c>
      <c r="Q753" s="2" t="s">
        <v>9318</v>
      </c>
    </row>
    <row r="754">
      <c r="A754" s="54">
        <v>45989.0</v>
      </c>
      <c r="B754" s="2" t="s">
        <v>687</v>
      </c>
      <c r="C754" s="2" t="s">
        <v>196</v>
      </c>
      <c r="D754" s="2">
        <v>0.0</v>
      </c>
      <c r="E754" s="53">
        <v>0.003167266883369355</v>
      </c>
      <c r="F754" s="53">
        <v>0.01323465490019527</v>
      </c>
      <c r="G754" s="53">
        <v>0.019998955555367664</v>
      </c>
      <c r="H754" s="53">
        <v>0.024132725107801525</v>
      </c>
      <c r="I754" s="53">
        <v>0.028685029500081227</v>
      </c>
      <c r="J754" s="53">
        <v>0.0027900277361663966</v>
      </c>
      <c r="K754" s="53">
        <v>0.01139449164576703</v>
      </c>
      <c r="L754" s="94">
        <v>3.9995822330557115E-4</v>
      </c>
      <c r="M754" s="94">
        <v>7.784254768577788E-6</v>
      </c>
      <c r="N754" s="94">
        <v>1.2983443986545464E-4</v>
      </c>
      <c r="O754" s="2" t="s">
        <v>9316</v>
      </c>
      <c r="P754" s="2">
        <v>9.0</v>
      </c>
      <c r="Q754" s="2" t="s">
        <v>9318</v>
      </c>
    </row>
    <row r="755">
      <c r="A755" s="54">
        <v>45989.0</v>
      </c>
      <c r="B755" s="2" t="s">
        <v>301</v>
      </c>
      <c r="C755" s="2" t="s">
        <v>196</v>
      </c>
      <c r="D755" s="2">
        <v>0.0</v>
      </c>
      <c r="E755" s="53">
        <v>0.0</v>
      </c>
      <c r="F755" s="53">
        <v>0.0</v>
      </c>
      <c r="G755" s="53">
        <v>0.0</v>
      </c>
      <c r="H755" s="53">
        <v>0.0</v>
      </c>
      <c r="I755" s="53">
        <v>0.0</v>
      </c>
      <c r="J755" s="53">
        <v>0.009000000000000001</v>
      </c>
      <c r="K755" s="53">
        <v>0.005</v>
      </c>
      <c r="L755" s="94">
        <v>0.0</v>
      </c>
      <c r="M755" s="94">
        <v>1.0E-4</v>
      </c>
      <c r="N755" s="94">
        <v>0.0</v>
      </c>
      <c r="O755" s="2" t="s">
        <v>9316</v>
      </c>
      <c r="P755" s="2">
        <v>10.0</v>
      </c>
      <c r="Q755" s="2" t="s">
        <v>9317</v>
      </c>
    </row>
    <row r="756">
      <c r="A756" s="54">
        <v>45989.0</v>
      </c>
      <c r="B756" s="2" t="s">
        <v>450</v>
      </c>
      <c r="C756" s="2" t="s">
        <v>196</v>
      </c>
      <c r="D756" s="2">
        <v>0.0</v>
      </c>
      <c r="E756" s="53">
        <v>0.048995640737177076</v>
      </c>
      <c r="F756" s="53">
        <v>0.05083774206491747</v>
      </c>
      <c r="G756" s="53">
        <v>0.04861747058288645</v>
      </c>
      <c r="H756" s="53">
        <v>0.04694127674064949</v>
      </c>
      <c r="I756" s="53">
        <v>0.04491794061262997</v>
      </c>
      <c r="J756" s="53">
        <v>0.014692094457468326</v>
      </c>
      <c r="K756" s="53">
        <v>0.03165478252017739</v>
      </c>
      <c r="L756" s="94">
        <v>0.0023636584458778293</v>
      </c>
      <c r="M756" s="94">
        <v>2.158576395471715E-4</v>
      </c>
      <c r="N756" s="94">
        <v>0.0010020252563997278</v>
      </c>
      <c r="O756" s="2" t="s">
        <v>9316</v>
      </c>
      <c r="P756" s="2">
        <v>11.0</v>
      </c>
      <c r="Q756" s="2" t="s">
        <v>9318</v>
      </c>
    </row>
    <row r="757">
      <c r="A757" s="54">
        <v>45989.0</v>
      </c>
      <c r="B757" s="2" t="s">
        <v>1189</v>
      </c>
      <c r="C757" s="2" t="s">
        <v>196</v>
      </c>
      <c r="D757" s="2">
        <v>0.0</v>
      </c>
      <c r="E757" s="53">
        <v>0.0</v>
      </c>
      <c r="F757" s="53">
        <v>0.0</v>
      </c>
      <c r="G757" s="53">
        <v>0.0</v>
      </c>
      <c r="H757" s="53">
        <v>0.0</v>
      </c>
      <c r="I757" s="53">
        <v>0.0</v>
      </c>
      <c r="J757" s="53">
        <v>0.006367151412499108</v>
      </c>
      <c r="K757" s="53">
        <v>0.003183575706249554</v>
      </c>
      <c r="L757" s="94">
        <v>0.0</v>
      </c>
      <c r="M757" s="94">
        <v>4.0540617109689394E-5</v>
      </c>
      <c r="N757" s="94">
        <v>1.0135154277422348E-5</v>
      </c>
      <c r="O757" s="2" t="s">
        <v>9319</v>
      </c>
      <c r="P757" s="2">
        <v>99.0</v>
      </c>
      <c r="Q757" s="2" t="s">
        <v>9320</v>
      </c>
    </row>
    <row r="758">
      <c r="A758" s="54">
        <v>45990.0</v>
      </c>
      <c r="B758" s="2" t="s">
        <v>194</v>
      </c>
      <c r="C758" s="2" t="s">
        <v>288</v>
      </c>
      <c r="D758" s="2">
        <v>1.0</v>
      </c>
      <c r="E758" s="53">
        <v>0.225</v>
      </c>
      <c r="F758" s="53">
        <v>0.184</v>
      </c>
      <c r="G758" s="53">
        <v>0.164</v>
      </c>
      <c r="H758" s="53">
        <v>0.154</v>
      </c>
      <c r="I758" s="53">
        <v>0.143</v>
      </c>
      <c r="J758" s="53">
        <v>0.09</v>
      </c>
      <c r="K758" s="53">
        <v>0.127</v>
      </c>
      <c r="L758" s="94">
        <v>0.6989</v>
      </c>
      <c r="M758" s="94">
        <v>0.8281</v>
      </c>
      <c r="N758" s="94">
        <v>0.7621</v>
      </c>
      <c r="O758" s="2" t="s">
        <v>9316</v>
      </c>
      <c r="P758" s="2">
        <v>1.0</v>
      </c>
      <c r="Q758" s="2" t="s">
        <v>9317</v>
      </c>
    </row>
    <row r="759">
      <c r="A759" s="54">
        <v>45990.0</v>
      </c>
      <c r="B759" s="2" t="s">
        <v>145</v>
      </c>
      <c r="C759" s="2" t="s">
        <v>288</v>
      </c>
      <c r="D759" s="2">
        <v>0.0</v>
      </c>
      <c r="E759" s="53">
        <v>0.043</v>
      </c>
      <c r="F759" s="53">
        <v>0.075</v>
      </c>
      <c r="G759" s="53">
        <v>0.089</v>
      </c>
      <c r="H759" s="53">
        <v>0.097</v>
      </c>
      <c r="I759" s="53">
        <v>0.104</v>
      </c>
      <c r="J759" s="53">
        <v>0.032</v>
      </c>
      <c r="K759" s="53">
        <v>0.06</v>
      </c>
      <c r="L759" s="94">
        <v>0.0079</v>
      </c>
      <c r="M759" s="94">
        <v>0.001</v>
      </c>
      <c r="N759" s="94">
        <v>0.0036</v>
      </c>
      <c r="O759" s="2" t="s">
        <v>9316</v>
      </c>
      <c r="P759" s="2">
        <v>2.0</v>
      </c>
      <c r="Q759" s="2" t="s">
        <v>9317</v>
      </c>
    </row>
    <row r="760">
      <c r="A760" s="54">
        <v>45990.0</v>
      </c>
      <c r="B760" s="2" t="s">
        <v>1801</v>
      </c>
      <c r="C760" s="2" t="s">
        <v>288</v>
      </c>
      <c r="D760" s="2">
        <v>0.0</v>
      </c>
      <c r="E760" s="53">
        <v>0.0</v>
      </c>
      <c r="F760" s="53">
        <v>0.0</v>
      </c>
      <c r="G760" s="53">
        <v>0.0</v>
      </c>
      <c r="H760" s="53">
        <v>0.0</v>
      </c>
      <c r="I760" s="53">
        <v>0.0</v>
      </c>
      <c r="J760" s="53">
        <v>0.0</v>
      </c>
      <c r="K760" s="53">
        <v>0.0</v>
      </c>
      <c r="L760" s="94">
        <v>0.0</v>
      </c>
      <c r="M760" s="94">
        <v>0.0</v>
      </c>
      <c r="N760" s="94">
        <v>0.0</v>
      </c>
      <c r="O760" s="2" t="s">
        <v>9316</v>
      </c>
      <c r="P760" s="2">
        <v>3.0</v>
      </c>
      <c r="Q760" s="2" t="s">
        <v>9318</v>
      </c>
    </row>
    <row r="761">
      <c r="A761" s="54">
        <v>45990.0</v>
      </c>
      <c r="B761" s="2" t="s">
        <v>932</v>
      </c>
      <c r="C761" s="2" t="s">
        <v>288</v>
      </c>
      <c r="D761" s="2">
        <v>0.0</v>
      </c>
      <c r="E761" s="53">
        <v>0.02182507676360783</v>
      </c>
      <c r="F761" s="53">
        <v>0.033930122102134135</v>
      </c>
      <c r="G761" s="53">
        <v>0.03713001627225499</v>
      </c>
      <c r="H761" s="53">
        <v>0.0383490387307071</v>
      </c>
      <c r="I761" s="53">
        <v>0.03925420862951977</v>
      </c>
      <c r="J761" s="53">
        <v>0.024909890799317637</v>
      </c>
      <c r="K761" s="53">
        <v>0.031019953535786314</v>
      </c>
      <c r="L761" s="94">
        <v>0.0013786381083779205</v>
      </c>
      <c r="M761" s="94">
        <v>6.205026596339295E-4</v>
      </c>
      <c r="N761" s="94">
        <v>9.622375173623419E-4</v>
      </c>
      <c r="O761" s="2" t="s">
        <v>9316</v>
      </c>
      <c r="P761" s="2">
        <v>4.0</v>
      </c>
      <c r="Q761" s="2" t="s">
        <v>9318</v>
      </c>
    </row>
    <row r="762">
      <c r="A762" s="54">
        <v>45990.0</v>
      </c>
      <c r="B762" s="2" t="s">
        <v>515</v>
      </c>
      <c r="C762" s="2" t="s">
        <v>288</v>
      </c>
      <c r="D762" s="2">
        <v>0.0</v>
      </c>
      <c r="E762" s="53">
        <v>0.09356615237220942</v>
      </c>
      <c r="F762" s="53">
        <v>0.07025333054798906</v>
      </c>
      <c r="G762" s="53">
        <v>0.06031788938777027</v>
      </c>
      <c r="H762" s="53">
        <v>0.05518171959074997</v>
      </c>
      <c r="I762" s="53">
        <v>0.05003186877576191</v>
      </c>
      <c r="J762" s="53">
        <v>0.008287664242057376</v>
      </c>
      <c r="K762" s="53">
        <v>0.034302776814913824</v>
      </c>
      <c r="L762" s="94">
        <v>0.003638247780195289</v>
      </c>
      <c r="M762" s="94">
        <v>6.868537858907647E-5</v>
      </c>
      <c r="N762" s="94">
        <v>0.0011766804972137895</v>
      </c>
      <c r="O762" s="2" t="s">
        <v>9316</v>
      </c>
      <c r="P762" s="2">
        <v>5.0</v>
      </c>
      <c r="Q762" s="2" t="s">
        <v>9318</v>
      </c>
    </row>
    <row r="763">
      <c r="A763" s="54">
        <v>45990.0</v>
      </c>
      <c r="B763" s="2" t="s">
        <v>229</v>
      </c>
      <c r="C763" s="2" t="s">
        <v>288</v>
      </c>
      <c r="D763" s="2">
        <v>1.0</v>
      </c>
      <c r="E763" s="53">
        <v>0.15199866296431955</v>
      </c>
      <c r="F763" s="53">
        <v>0.08954212905451242</v>
      </c>
      <c r="G763" s="53">
        <v>0.07090656858123963</v>
      </c>
      <c r="H763" s="53">
        <v>0.062298197213949864</v>
      </c>
      <c r="I763" s="53">
        <v>0.054245896498075596</v>
      </c>
      <c r="J763" s="53">
        <v>0.06939931290664104</v>
      </c>
      <c r="K763" s="53">
        <v>0.07015294074394034</v>
      </c>
      <c r="L763" s="94">
        <v>0.8632146043054867</v>
      </c>
      <c r="M763" s="94">
        <v>0.8660176388186318</v>
      </c>
      <c r="N763" s="94">
        <v>0.8646155536071423</v>
      </c>
      <c r="O763" s="2" t="s">
        <v>9316</v>
      </c>
      <c r="P763" s="2">
        <v>6.0</v>
      </c>
      <c r="Q763" s="2" t="s">
        <v>9317</v>
      </c>
    </row>
    <row r="764">
      <c r="A764" s="54">
        <v>45990.0</v>
      </c>
      <c r="B764" s="2" t="s">
        <v>178</v>
      </c>
      <c r="C764" s="2" t="s">
        <v>288</v>
      </c>
      <c r="D764" s="2">
        <v>0.0</v>
      </c>
      <c r="E764" s="53">
        <v>0.009721966456006358</v>
      </c>
      <c r="F764" s="53">
        <v>0.022645639619392092</v>
      </c>
      <c r="G764" s="53">
        <v>0.028356845632837316</v>
      </c>
      <c r="H764" s="53">
        <v>0.03132954349952189</v>
      </c>
      <c r="I764" s="53">
        <v>0.034304620250034314</v>
      </c>
      <c r="J764" s="53">
        <v>0.011082382706809113</v>
      </c>
      <c r="K764" s="53">
        <v>0.019719614169823214</v>
      </c>
      <c r="L764" s="94">
        <v>8.041106942445647E-4</v>
      </c>
      <c r="M764" s="94">
        <v>1.228192064601817E-4</v>
      </c>
      <c r="N764" s="94">
        <v>3.888631830066925E-4</v>
      </c>
      <c r="O764" s="2" t="s">
        <v>9316</v>
      </c>
      <c r="P764" s="2">
        <v>7.0</v>
      </c>
      <c r="Q764" s="2" t="s">
        <v>9318</v>
      </c>
    </row>
    <row r="765">
      <c r="A765" s="54">
        <v>45990.0</v>
      </c>
      <c r="B765" s="2" t="s">
        <v>1876</v>
      </c>
      <c r="C765" s="2" t="s">
        <v>288</v>
      </c>
      <c r="D765" s="2">
        <v>0.0</v>
      </c>
      <c r="E765" s="53">
        <v>0.0</v>
      </c>
      <c r="F765" s="53">
        <v>0.0</v>
      </c>
      <c r="G765" s="53">
        <v>0.0</v>
      </c>
      <c r="H765" s="53">
        <v>0.0</v>
      </c>
      <c r="I765" s="53">
        <v>0.0</v>
      </c>
      <c r="J765" s="53">
        <v>0.0</v>
      </c>
      <c r="K765" s="53">
        <v>0.0</v>
      </c>
      <c r="L765" s="94">
        <v>0.0</v>
      </c>
      <c r="M765" s="94">
        <v>0.0</v>
      </c>
      <c r="N765" s="94">
        <v>0.0</v>
      </c>
      <c r="O765" s="2" t="s">
        <v>9316</v>
      </c>
      <c r="P765" s="2">
        <v>8.0</v>
      </c>
      <c r="Q765" s="2" t="s">
        <v>9318</v>
      </c>
    </row>
    <row r="766">
      <c r="A766" s="54">
        <v>45990.0</v>
      </c>
      <c r="B766" s="2" t="s">
        <v>687</v>
      </c>
      <c r="C766" s="2" t="s">
        <v>288</v>
      </c>
      <c r="D766" s="2">
        <v>0.0</v>
      </c>
      <c r="E766" s="53">
        <v>0.0</v>
      </c>
      <c r="F766" s="53">
        <v>0.0</v>
      </c>
      <c r="G766" s="53">
        <v>0.0</v>
      </c>
      <c r="H766" s="53">
        <v>0.0</v>
      </c>
      <c r="I766" s="53">
        <v>0.0</v>
      </c>
      <c r="J766" s="53">
        <v>0.00276862249344665</v>
      </c>
      <c r="K766" s="53">
        <v>0.001384311246723325</v>
      </c>
      <c r="L766" s="94">
        <v>0.0</v>
      </c>
      <c r="M766" s="94">
        <v>7.665270511218745E-6</v>
      </c>
      <c r="N766" s="94">
        <v>1.9163176278046862E-6</v>
      </c>
      <c r="O766" s="2" t="s">
        <v>9316</v>
      </c>
      <c r="P766" s="2">
        <v>9.0</v>
      </c>
      <c r="Q766" s="2" t="s">
        <v>9318</v>
      </c>
    </row>
    <row r="767">
      <c r="A767" s="54">
        <v>45990.0</v>
      </c>
      <c r="B767" s="2" t="s">
        <v>301</v>
      </c>
      <c r="C767" s="2" t="s">
        <v>288</v>
      </c>
      <c r="D767" s="2">
        <v>0.0</v>
      </c>
      <c r="E767" s="53">
        <v>0.0</v>
      </c>
      <c r="F767" s="53">
        <v>0.0</v>
      </c>
      <c r="G767" s="53">
        <v>0.0</v>
      </c>
      <c r="H767" s="53">
        <v>0.0</v>
      </c>
      <c r="I767" s="53">
        <v>0.0</v>
      </c>
      <c r="J767" s="53">
        <v>0.009000000000000001</v>
      </c>
      <c r="K767" s="53">
        <v>0.005</v>
      </c>
      <c r="L767" s="94">
        <v>0.0</v>
      </c>
      <c r="M767" s="94">
        <v>1.0E-4</v>
      </c>
      <c r="N767" s="94">
        <v>0.0</v>
      </c>
      <c r="O767" s="2" t="s">
        <v>9316</v>
      </c>
      <c r="P767" s="2">
        <v>10.0</v>
      </c>
      <c r="Q767" s="2" t="s">
        <v>9317</v>
      </c>
    </row>
    <row r="768">
      <c r="A768" s="54">
        <v>45990.0</v>
      </c>
      <c r="B768" s="2" t="s">
        <v>450</v>
      </c>
      <c r="C768" s="2" t="s">
        <v>288</v>
      </c>
      <c r="D768" s="2">
        <v>0.0</v>
      </c>
      <c r="E768" s="53">
        <v>0.0</v>
      </c>
      <c r="F768" s="53">
        <v>0.0</v>
      </c>
      <c r="G768" s="53">
        <v>0.0</v>
      </c>
      <c r="H768" s="53">
        <v>0.0</v>
      </c>
      <c r="I768" s="53">
        <v>0.0</v>
      </c>
      <c r="J768" s="53">
        <v>0.014542186440671678</v>
      </c>
      <c r="K768" s="53">
        <v>0.007271093220335839</v>
      </c>
      <c r="L768" s="94">
        <v>0.0</v>
      </c>
      <c r="M768" s="94">
        <v>2.1147518647525522E-4</v>
      </c>
      <c r="N768" s="94">
        <v>5.2868796618813804E-5</v>
      </c>
      <c r="O768" s="2" t="s">
        <v>9316</v>
      </c>
      <c r="P768" s="2">
        <v>11.0</v>
      </c>
      <c r="Q768" s="2" t="s">
        <v>9318</v>
      </c>
    </row>
    <row r="769">
      <c r="A769" s="54">
        <v>45990.0</v>
      </c>
      <c r="B769" s="2" t="s">
        <v>1189</v>
      </c>
      <c r="C769" s="2" t="s">
        <v>288</v>
      </c>
      <c r="D769" s="2">
        <v>0.0</v>
      </c>
      <c r="E769" s="53">
        <v>0.008270157603990379</v>
      </c>
      <c r="F769" s="53">
        <v>0.02088644013507665</v>
      </c>
      <c r="G769" s="53">
        <v>0.026868565168247652</v>
      </c>
      <c r="H769" s="53">
        <v>0.03008804595773939</v>
      </c>
      <c r="I769" s="53">
        <v>0.033392266210246165</v>
      </c>
      <c r="J769" s="53">
        <v>0.006302185383070502</v>
      </c>
      <c r="K769" s="53">
        <v>0.01658537527565908</v>
      </c>
      <c r="L769" s="94">
        <v>7.21919794200371E-4</v>
      </c>
      <c r="M769" s="94">
        <v>3.971754060258748E-5</v>
      </c>
      <c r="N769" s="94">
        <v>2.7507467303444343E-4</v>
      </c>
      <c r="O769" s="2" t="s">
        <v>9319</v>
      </c>
      <c r="P769" s="2">
        <v>99.0</v>
      </c>
      <c r="Q769" s="2" t="s">
        <v>9320</v>
      </c>
    </row>
    <row r="770">
      <c r="A770" s="54">
        <v>45991.0</v>
      </c>
      <c r="B770" s="2" t="s">
        <v>194</v>
      </c>
      <c r="C770" s="2" t="s">
        <v>256</v>
      </c>
      <c r="D770" s="2">
        <v>0.0</v>
      </c>
      <c r="E770" s="53">
        <v>0.014</v>
      </c>
      <c r="F770" s="53">
        <v>0.036</v>
      </c>
      <c r="G770" s="53">
        <v>0.047</v>
      </c>
      <c r="H770" s="53">
        <v>0.054</v>
      </c>
      <c r="I770" s="53">
        <v>0.061</v>
      </c>
      <c r="J770" s="53">
        <v>0.099</v>
      </c>
      <c r="K770" s="53">
        <v>0.073</v>
      </c>
      <c r="L770" s="94">
        <v>0.0022</v>
      </c>
      <c r="M770" s="94">
        <v>0.0098</v>
      </c>
      <c r="N770" s="94">
        <v>0.0053</v>
      </c>
      <c r="O770" s="2" t="s">
        <v>9316</v>
      </c>
      <c r="P770" s="2">
        <v>1.0</v>
      </c>
      <c r="Q770" s="2" t="s">
        <v>9317</v>
      </c>
    </row>
    <row r="771">
      <c r="A771" s="54">
        <v>45991.0</v>
      </c>
      <c r="B771" s="2" t="s">
        <v>145</v>
      </c>
      <c r="C771" s="2" t="s">
        <v>256</v>
      </c>
      <c r="D771" s="2">
        <v>0.0</v>
      </c>
      <c r="E771" s="53">
        <v>0.0</v>
      </c>
      <c r="F771" s="53">
        <v>0.0</v>
      </c>
      <c r="G771" s="53">
        <v>0.0</v>
      </c>
      <c r="H771" s="53">
        <v>0.0</v>
      </c>
      <c r="I771" s="53">
        <v>0.0</v>
      </c>
      <c r="J771" s="53">
        <v>0.031</v>
      </c>
      <c r="K771" s="53">
        <v>0.016</v>
      </c>
      <c r="L771" s="94">
        <v>0.0</v>
      </c>
      <c r="M771" s="94">
        <v>0.001</v>
      </c>
      <c r="N771" s="94">
        <v>3.0E-4</v>
      </c>
      <c r="O771" s="2" t="s">
        <v>9316</v>
      </c>
      <c r="P771" s="2">
        <v>2.0</v>
      </c>
      <c r="Q771" s="2" t="s">
        <v>9317</v>
      </c>
    </row>
    <row r="772">
      <c r="A772" s="54">
        <v>45991.0</v>
      </c>
      <c r="B772" s="2" t="s">
        <v>1801</v>
      </c>
      <c r="C772" s="2" t="s">
        <v>256</v>
      </c>
      <c r="D772" s="2">
        <v>0.0</v>
      </c>
      <c r="E772" s="53">
        <v>0.0</v>
      </c>
      <c r="F772" s="53">
        <v>0.0</v>
      </c>
      <c r="G772" s="53">
        <v>0.0</v>
      </c>
      <c r="H772" s="53">
        <v>0.0</v>
      </c>
      <c r="I772" s="53">
        <v>0.0</v>
      </c>
      <c r="J772" s="53">
        <v>0.0</v>
      </c>
      <c r="K772" s="53">
        <v>0.0</v>
      </c>
      <c r="L772" s="94">
        <v>0.0</v>
      </c>
      <c r="M772" s="94">
        <v>0.0</v>
      </c>
      <c r="N772" s="94">
        <v>0.0</v>
      </c>
      <c r="O772" s="2" t="s">
        <v>9316</v>
      </c>
      <c r="P772" s="2">
        <v>3.0</v>
      </c>
      <c r="Q772" s="2" t="s">
        <v>9318</v>
      </c>
    </row>
    <row r="773">
      <c r="A773" s="54">
        <v>45991.0</v>
      </c>
      <c r="B773" s="2" t="s">
        <v>932</v>
      </c>
      <c r="C773" s="2" t="s">
        <v>256</v>
      </c>
      <c r="D773" s="2">
        <v>0.0</v>
      </c>
      <c r="E773" s="53">
        <v>0.0</v>
      </c>
      <c r="F773" s="53">
        <v>0.0</v>
      </c>
      <c r="G773" s="53">
        <v>0.0</v>
      </c>
      <c r="H773" s="53">
        <v>0.0</v>
      </c>
      <c r="I773" s="53">
        <v>0.0</v>
      </c>
      <c r="J773" s="53">
        <v>0.02465636915192781</v>
      </c>
      <c r="K773" s="53">
        <v>0.012328184575963906</v>
      </c>
      <c r="L773" s="94">
        <v>0.0</v>
      </c>
      <c r="M773" s="94">
        <v>6.079365397561374E-4</v>
      </c>
      <c r="N773" s="94">
        <v>1.5198413493903434E-4</v>
      </c>
      <c r="O773" s="2" t="s">
        <v>9316</v>
      </c>
      <c r="P773" s="2">
        <v>4.0</v>
      </c>
      <c r="Q773" s="2" t="s">
        <v>9318</v>
      </c>
    </row>
    <row r="774">
      <c r="A774" s="54">
        <v>45991.0</v>
      </c>
      <c r="B774" s="2" t="s">
        <v>515</v>
      </c>
      <c r="C774" s="2" t="s">
        <v>256</v>
      </c>
      <c r="D774" s="2">
        <v>0.0</v>
      </c>
      <c r="E774" s="53">
        <v>0.0</v>
      </c>
      <c r="F774" s="53">
        <v>0.0</v>
      </c>
      <c r="G774" s="53">
        <v>0.0</v>
      </c>
      <c r="H774" s="53">
        <v>0.0</v>
      </c>
      <c r="I774" s="53">
        <v>0.0</v>
      </c>
      <c r="J774" s="53">
        <v>0.008203316128748197</v>
      </c>
      <c r="K774" s="53">
        <v>0.004101658064374098</v>
      </c>
      <c r="L774" s="94">
        <v>0.0</v>
      </c>
      <c r="M774" s="94">
        <v>6.72943955081803E-5</v>
      </c>
      <c r="N774" s="94">
        <v>1.6823598877045073E-5</v>
      </c>
      <c r="O774" s="2" t="s">
        <v>9316</v>
      </c>
      <c r="P774" s="2">
        <v>5.0</v>
      </c>
      <c r="Q774" s="2" t="s">
        <v>9318</v>
      </c>
    </row>
    <row r="775">
      <c r="A775" s="54">
        <v>45991.0</v>
      </c>
      <c r="B775" s="2" t="s">
        <v>229</v>
      </c>
      <c r="C775" s="2" t="s">
        <v>256</v>
      </c>
      <c r="D775" s="2">
        <v>0.0</v>
      </c>
      <c r="E775" s="53">
        <v>0.0</v>
      </c>
      <c r="F775" s="53">
        <v>0.0</v>
      </c>
      <c r="G775" s="53">
        <v>0.0</v>
      </c>
      <c r="H775" s="53">
        <v>0.0</v>
      </c>
      <c r="I775" s="53">
        <v>0.0</v>
      </c>
      <c r="J775" s="53">
        <v>0.07887054749191968</v>
      </c>
      <c r="K775" s="53">
        <v>0.03943527374595984</v>
      </c>
      <c r="L775" s="94">
        <v>0.0</v>
      </c>
      <c r="M775" s="94">
        <v>0.006220563261675158</v>
      </c>
      <c r="N775" s="94">
        <v>0.0015551408154187896</v>
      </c>
      <c r="O775" s="2" t="s">
        <v>9316</v>
      </c>
      <c r="P775" s="2">
        <v>6.0</v>
      </c>
      <c r="Q775" s="2" t="s">
        <v>9317</v>
      </c>
    </row>
    <row r="776">
      <c r="A776" s="54">
        <v>45991.0</v>
      </c>
      <c r="B776" s="2" t="s">
        <v>178</v>
      </c>
      <c r="C776" s="2" t="s">
        <v>256</v>
      </c>
      <c r="D776" s="2">
        <v>0.0</v>
      </c>
      <c r="E776" s="53">
        <v>0.015751390668431033</v>
      </c>
      <c r="F776" s="53">
        <v>0.028524982197131593</v>
      </c>
      <c r="G776" s="53">
        <v>0.032731825948372366</v>
      </c>
      <c r="H776" s="53">
        <v>0.03458583895449537</v>
      </c>
      <c r="I776" s="53">
        <v>0.03619323944476005</v>
      </c>
      <c r="J776" s="53">
        <v>0.010969591207903315</v>
      </c>
      <c r="K776" s="53">
        <v>0.02185070857813784</v>
      </c>
      <c r="L776" s="94">
        <v>0.0010713724299145425</v>
      </c>
      <c r="M776" s="94">
        <v>1.203319312685097E-4</v>
      </c>
      <c r="N776" s="94">
        <v>4.7745346536670657E-4</v>
      </c>
      <c r="O776" s="2" t="s">
        <v>9316</v>
      </c>
      <c r="P776" s="2">
        <v>7.0</v>
      </c>
      <c r="Q776" s="2" t="s">
        <v>9318</v>
      </c>
    </row>
    <row r="777">
      <c r="A777" s="54">
        <v>45991.0</v>
      </c>
      <c r="B777" s="2" t="s">
        <v>1876</v>
      </c>
      <c r="C777" s="2" t="s">
        <v>256</v>
      </c>
      <c r="D777" s="2">
        <v>0.0</v>
      </c>
      <c r="E777" s="53">
        <v>0.0</v>
      </c>
      <c r="F777" s="53">
        <v>0.0</v>
      </c>
      <c r="G777" s="53">
        <v>0.0</v>
      </c>
      <c r="H777" s="53">
        <v>0.0</v>
      </c>
      <c r="I777" s="53">
        <v>0.0</v>
      </c>
      <c r="J777" s="53">
        <v>0.0</v>
      </c>
      <c r="K777" s="53">
        <v>0.0</v>
      </c>
      <c r="L777" s="94">
        <v>0.0</v>
      </c>
      <c r="M777" s="94">
        <v>0.0</v>
      </c>
      <c r="N777" s="94">
        <v>0.0</v>
      </c>
      <c r="O777" s="2" t="s">
        <v>9316</v>
      </c>
      <c r="P777" s="2">
        <v>8.0</v>
      </c>
      <c r="Q777" s="2" t="s">
        <v>9318</v>
      </c>
    </row>
    <row r="778">
      <c r="A778" s="54">
        <v>45991.0</v>
      </c>
      <c r="B778" s="2" t="s">
        <v>687</v>
      </c>
      <c r="C778" s="2" t="s">
        <v>256</v>
      </c>
      <c r="D778" s="2">
        <v>0.0</v>
      </c>
      <c r="E778" s="53">
        <v>0.0</v>
      </c>
      <c r="F778" s="53">
        <v>0.0</v>
      </c>
      <c r="G778" s="53">
        <v>0.0</v>
      </c>
      <c r="H778" s="53">
        <v>0.0</v>
      </c>
      <c r="I778" s="53">
        <v>0.0</v>
      </c>
      <c r="J778" s="53">
        <v>0.002747381472899304</v>
      </c>
      <c r="K778" s="53">
        <v>0.001373690736449652</v>
      </c>
      <c r="L778" s="94">
        <v>0.0</v>
      </c>
      <c r="M778" s="94">
        <v>7.548104957630349E-6</v>
      </c>
      <c r="N778" s="94">
        <v>1.8870262394075873E-6</v>
      </c>
      <c r="O778" s="2" t="s">
        <v>9316</v>
      </c>
      <c r="P778" s="2">
        <v>9.0</v>
      </c>
      <c r="Q778" s="2" t="s">
        <v>9318</v>
      </c>
    </row>
    <row r="779">
      <c r="A779" s="54">
        <v>45991.0</v>
      </c>
      <c r="B779" s="2" t="s">
        <v>301</v>
      </c>
      <c r="C779" s="2" t="s">
        <v>256</v>
      </c>
      <c r="D779" s="2">
        <v>0.0</v>
      </c>
      <c r="E779" s="53">
        <v>0.026000000000000002</v>
      </c>
      <c r="F779" s="53">
        <v>0.036000000000000004</v>
      </c>
      <c r="G779" s="53">
        <v>0.038</v>
      </c>
      <c r="H779" s="53">
        <v>0.039</v>
      </c>
      <c r="I779" s="53">
        <v>0.039</v>
      </c>
      <c r="J779" s="53">
        <v>0.009000000000000001</v>
      </c>
      <c r="K779" s="53">
        <v>0.024</v>
      </c>
      <c r="L779" s="94">
        <v>0.0015</v>
      </c>
      <c r="M779" s="94">
        <v>1.0E-4</v>
      </c>
      <c r="N779" s="94">
        <v>6.0E-4</v>
      </c>
      <c r="O779" s="2" t="s">
        <v>9316</v>
      </c>
      <c r="P779" s="2">
        <v>10.0</v>
      </c>
      <c r="Q779" s="2" t="s">
        <v>9317</v>
      </c>
    </row>
    <row r="780">
      <c r="A780" s="54">
        <v>45991.0</v>
      </c>
      <c r="B780" s="2" t="s">
        <v>450</v>
      </c>
      <c r="C780" s="2" t="s">
        <v>256</v>
      </c>
      <c r="D780" s="2">
        <v>0.0</v>
      </c>
      <c r="E780" s="53">
        <v>0.07938203467309574</v>
      </c>
      <c r="F780" s="53">
        <v>0.06403641988996145</v>
      </c>
      <c r="G780" s="53">
        <v>0.056118321684072575</v>
      </c>
      <c r="H780" s="53">
        <v>0.051820207265237624</v>
      </c>
      <c r="I780" s="53">
        <v>0.04739086945458323</v>
      </c>
      <c r="J780" s="53">
        <v>0.014394182617901402</v>
      </c>
      <c r="K780" s="53">
        <v>0.03525625215098699</v>
      </c>
      <c r="L780" s="94">
        <v>0.00314926602863705</v>
      </c>
      <c r="M780" s="94">
        <v>2.0719249323749485E-4</v>
      </c>
      <c r="N780" s="94">
        <v>0.0012430033157339747</v>
      </c>
      <c r="O780" s="2" t="s">
        <v>9316</v>
      </c>
      <c r="P780" s="2">
        <v>11.0</v>
      </c>
      <c r="Q780" s="2" t="s">
        <v>9318</v>
      </c>
    </row>
    <row r="781">
      <c r="A781" s="54">
        <v>45991.0</v>
      </c>
      <c r="B781" s="2" t="s">
        <v>1189</v>
      </c>
      <c r="C781" s="2" t="s">
        <v>256</v>
      </c>
      <c r="D781" s="2">
        <v>0.0</v>
      </c>
      <c r="E781" s="53">
        <v>0.0</v>
      </c>
      <c r="F781" s="53">
        <v>0.0</v>
      </c>
      <c r="G781" s="53">
        <v>0.0</v>
      </c>
      <c r="H781" s="53">
        <v>0.0</v>
      </c>
      <c r="I781" s="53">
        <v>0.0</v>
      </c>
      <c r="J781" s="53">
        <v>0.006238044579188862</v>
      </c>
      <c r="K781" s="53">
        <v>0.003119022289594431</v>
      </c>
      <c r="L781" s="94">
        <v>0.0</v>
      </c>
      <c r="M781" s="94">
        <v>3.8913200171947545E-5</v>
      </c>
      <c r="N781" s="94">
        <v>9.728300042986886E-6</v>
      </c>
      <c r="O781" s="2" t="s">
        <v>9319</v>
      </c>
      <c r="P781" s="2">
        <v>99.0</v>
      </c>
      <c r="Q781" s="2" t="s">
        <v>9320</v>
      </c>
    </row>
    <row r="782">
      <c r="A782" s="54">
        <v>45992.0</v>
      </c>
      <c r="B782" s="2" t="s">
        <v>194</v>
      </c>
      <c r="C782" s="2" t="s">
        <v>180</v>
      </c>
      <c r="D782" s="2">
        <v>0.0</v>
      </c>
      <c r="E782" s="53">
        <v>0.013</v>
      </c>
      <c r="F782" s="53">
        <v>0.036</v>
      </c>
      <c r="G782" s="53">
        <v>0.048</v>
      </c>
      <c r="H782" s="53">
        <v>0.054</v>
      </c>
      <c r="I782" s="53">
        <v>0.062</v>
      </c>
      <c r="J782" s="53">
        <v>0.098</v>
      </c>
      <c r="K782" s="53">
        <v>0.073</v>
      </c>
      <c r="L782" s="94">
        <v>0.0023</v>
      </c>
      <c r="M782" s="94">
        <v>0.0096</v>
      </c>
      <c r="N782" s="94">
        <v>0.0053</v>
      </c>
      <c r="O782" s="2" t="s">
        <v>9316</v>
      </c>
      <c r="P782" s="2">
        <v>1.0</v>
      </c>
      <c r="Q782" s="2" t="s">
        <v>9317</v>
      </c>
    </row>
    <row r="783">
      <c r="A783" s="54">
        <v>45992.0</v>
      </c>
      <c r="B783" s="2" t="s">
        <v>145</v>
      </c>
      <c r="C783" s="2" t="s">
        <v>180</v>
      </c>
      <c r="D783" s="2">
        <v>1.0</v>
      </c>
      <c r="E783" s="53">
        <v>0.093</v>
      </c>
      <c r="F783" s="53">
        <v>0.069</v>
      </c>
      <c r="G783" s="53">
        <v>0.059</v>
      </c>
      <c r="H783" s="53">
        <v>0.054</v>
      </c>
      <c r="I783" s="53">
        <v>0.049</v>
      </c>
      <c r="J783" s="53">
        <v>0.031</v>
      </c>
      <c r="K783" s="53">
        <v>0.045</v>
      </c>
      <c r="L783" s="94">
        <v>0.8855</v>
      </c>
      <c r="M783" s="94">
        <v>0.939</v>
      </c>
      <c r="N783" s="94">
        <v>0.912</v>
      </c>
      <c r="O783" s="2" t="s">
        <v>9316</v>
      </c>
      <c r="P783" s="2">
        <v>2.0</v>
      </c>
      <c r="Q783" s="2" t="s">
        <v>9317</v>
      </c>
    </row>
    <row r="784">
      <c r="A784" s="54">
        <v>45992.0</v>
      </c>
      <c r="B784" s="2" t="s">
        <v>1801</v>
      </c>
      <c r="C784" s="2" t="s">
        <v>180</v>
      </c>
      <c r="D784" s="2">
        <v>0.0</v>
      </c>
      <c r="E784" s="53">
        <v>0.0</v>
      </c>
      <c r="F784" s="53">
        <v>0.0</v>
      </c>
      <c r="G784" s="53">
        <v>0.0</v>
      </c>
      <c r="H784" s="53">
        <v>0.0</v>
      </c>
      <c r="I784" s="53">
        <v>0.0</v>
      </c>
      <c r="J784" s="53">
        <v>0.0</v>
      </c>
      <c r="K784" s="53">
        <v>0.0</v>
      </c>
      <c r="L784" s="94">
        <v>0.0</v>
      </c>
      <c r="M784" s="94">
        <v>0.0</v>
      </c>
      <c r="N784" s="94">
        <v>0.0</v>
      </c>
      <c r="O784" s="2" t="s">
        <v>9316</v>
      </c>
      <c r="P784" s="2">
        <v>3.0</v>
      </c>
      <c r="Q784" s="2" t="s">
        <v>9318</v>
      </c>
    </row>
    <row r="785">
      <c r="A785" s="54">
        <v>45992.0</v>
      </c>
      <c r="B785" s="2" t="s">
        <v>932</v>
      </c>
      <c r="C785" s="2" t="s">
        <v>180</v>
      </c>
      <c r="D785" s="2">
        <v>0.0</v>
      </c>
      <c r="E785" s="53">
        <v>0.015751390668431033</v>
      </c>
      <c r="F785" s="53">
        <v>0.028524982197131593</v>
      </c>
      <c r="G785" s="53">
        <v>0.032731825948372366</v>
      </c>
      <c r="H785" s="53">
        <v>0.03458583895449537</v>
      </c>
      <c r="I785" s="53">
        <v>0.03619323944476005</v>
      </c>
      <c r="J785" s="53">
        <v>0.02440605489497878</v>
      </c>
      <c r="K785" s="53">
        <v>0.02856894042167557</v>
      </c>
      <c r="L785" s="94">
        <v>0.0010713724299145425</v>
      </c>
      <c r="M785" s="94">
        <v>5.956555155367176E-4</v>
      </c>
      <c r="N785" s="94">
        <v>8.161843568172483E-4</v>
      </c>
      <c r="O785" s="2" t="s">
        <v>9316</v>
      </c>
      <c r="P785" s="2">
        <v>4.0</v>
      </c>
      <c r="Q785" s="2" t="s">
        <v>9318</v>
      </c>
    </row>
    <row r="786">
      <c r="A786" s="54">
        <v>45992.0</v>
      </c>
      <c r="B786" s="2" t="s">
        <v>515</v>
      </c>
      <c r="C786" s="2" t="s">
        <v>180</v>
      </c>
      <c r="D786" s="2">
        <v>0.0</v>
      </c>
      <c r="E786" s="53">
        <v>0.0</v>
      </c>
      <c r="F786" s="53">
        <v>0.0</v>
      </c>
      <c r="G786" s="53">
        <v>0.0</v>
      </c>
      <c r="H786" s="53">
        <v>0.0</v>
      </c>
      <c r="I786" s="53">
        <v>0.0</v>
      </c>
      <c r="J786" s="53">
        <v>0.008120035132725103</v>
      </c>
      <c r="K786" s="53">
        <v>0.0040600175663625514</v>
      </c>
      <c r="L786" s="94">
        <v>0.0</v>
      </c>
      <c r="M786" s="94">
        <v>6.593497055668998E-5</v>
      </c>
      <c r="N786" s="94">
        <v>1.6483742639172496E-5</v>
      </c>
      <c r="O786" s="2" t="s">
        <v>9316</v>
      </c>
      <c r="P786" s="2">
        <v>5.0</v>
      </c>
      <c r="Q786" s="2" t="s">
        <v>9318</v>
      </c>
    </row>
    <row r="787">
      <c r="A787" s="54">
        <v>45992.0</v>
      </c>
      <c r="B787" s="2" t="s">
        <v>229</v>
      </c>
      <c r="C787" s="2" t="s">
        <v>180</v>
      </c>
      <c r="D787" s="2">
        <v>0.0</v>
      </c>
      <c r="E787" s="53">
        <v>0.0788632666310972</v>
      </c>
      <c r="F787" s="53">
        <v>0.09303699168620062</v>
      </c>
      <c r="G787" s="53">
        <v>0.0994357460189522</v>
      </c>
      <c r="H787" s="53">
        <v>0.10304940381495283</v>
      </c>
      <c r="I787" s="53">
        <v>0.10693259069358735</v>
      </c>
      <c r="J787" s="53">
        <v>0.0780698447457467</v>
      </c>
      <c r="K787" s="53">
        <v>0.08875279538234945</v>
      </c>
      <c r="L787" s="94">
        <v>0.00988746758634557</v>
      </c>
      <c r="M787" s="94">
        <v>0.006094900658624993</v>
      </c>
      <c r="N787" s="94">
        <v>0.00787705868818119</v>
      </c>
      <c r="O787" s="2" t="s">
        <v>9316</v>
      </c>
      <c r="P787" s="2">
        <v>6.0</v>
      </c>
      <c r="Q787" s="2" t="s">
        <v>9317</v>
      </c>
    </row>
    <row r="788">
      <c r="A788" s="54">
        <v>45992.0</v>
      </c>
      <c r="B788" s="2" t="s">
        <v>178</v>
      </c>
      <c r="C788" s="2" t="s">
        <v>180</v>
      </c>
      <c r="D788" s="2">
        <v>0.0</v>
      </c>
      <c r="E788" s="53">
        <v>0.0026587361926487477</v>
      </c>
      <c r="F788" s="53">
        <v>0.011719350797557563</v>
      </c>
      <c r="G788" s="53">
        <v>0.018089324434726047</v>
      </c>
      <c r="H788" s="53">
        <v>0.022168555782989378</v>
      </c>
      <c r="I788" s="53">
        <v>0.026906271081599507</v>
      </c>
      <c r="J788" s="53">
        <v>0.010858226673436718</v>
      </c>
      <c r="K788" s="53">
        <v>0.014473775554081383</v>
      </c>
      <c r="L788" s="94">
        <v>3.272236585047768E-4</v>
      </c>
      <c r="M788" s="94">
        <v>1.1790108649173262E-4</v>
      </c>
      <c r="N788" s="94">
        <v>2.0949017878992384E-4</v>
      </c>
      <c r="O788" s="2" t="s">
        <v>9316</v>
      </c>
      <c r="P788" s="2">
        <v>7.0</v>
      </c>
      <c r="Q788" s="2" t="s">
        <v>9318</v>
      </c>
    </row>
    <row r="789">
      <c r="A789" s="54">
        <v>45992.0</v>
      </c>
      <c r="B789" s="2" t="s">
        <v>1876</v>
      </c>
      <c r="C789" s="2" t="s">
        <v>180</v>
      </c>
      <c r="D789" s="2">
        <v>0.0</v>
      </c>
      <c r="E789" s="53">
        <v>0.0</v>
      </c>
      <c r="F789" s="53">
        <v>0.0</v>
      </c>
      <c r="G789" s="53">
        <v>0.0</v>
      </c>
      <c r="H789" s="53">
        <v>0.0</v>
      </c>
      <c r="I789" s="53">
        <v>0.0</v>
      </c>
      <c r="J789" s="53">
        <v>0.0</v>
      </c>
      <c r="K789" s="53">
        <v>0.0</v>
      </c>
      <c r="L789" s="94">
        <v>0.0</v>
      </c>
      <c r="M789" s="94">
        <v>0.0</v>
      </c>
      <c r="N789" s="94">
        <v>0.0</v>
      </c>
      <c r="O789" s="2" t="s">
        <v>9316</v>
      </c>
      <c r="P789" s="2">
        <v>8.0</v>
      </c>
      <c r="Q789" s="2" t="s">
        <v>9318</v>
      </c>
    </row>
    <row r="790">
      <c r="A790" s="54">
        <v>45992.0</v>
      </c>
      <c r="B790" s="2" t="s">
        <v>687</v>
      </c>
      <c r="C790" s="2" t="s">
        <v>180</v>
      </c>
      <c r="D790" s="2">
        <v>0.0</v>
      </c>
      <c r="E790" s="53">
        <v>0.0</v>
      </c>
      <c r="F790" s="53">
        <v>0.0</v>
      </c>
      <c r="G790" s="53">
        <v>0.0</v>
      </c>
      <c r="H790" s="53">
        <v>0.0</v>
      </c>
      <c r="I790" s="53">
        <v>0.0</v>
      </c>
      <c r="J790" s="53">
        <v>0.002726303414603027</v>
      </c>
      <c r="K790" s="53">
        <v>0.0013631517073015135</v>
      </c>
      <c r="L790" s="94">
        <v>0.0</v>
      </c>
      <c r="M790" s="94">
        <v>7.432730308476125E-6</v>
      </c>
      <c r="N790" s="94">
        <v>1.8581825771190313E-6</v>
      </c>
      <c r="O790" s="2" t="s">
        <v>9316</v>
      </c>
      <c r="P790" s="2">
        <v>9.0</v>
      </c>
      <c r="Q790" s="2" t="s">
        <v>9318</v>
      </c>
    </row>
    <row r="791">
      <c r="A791" s="54">
        <v>45992.0</v>
      </c>
      <c r="B791" s="2" t="s">
        <v>301</v>
      </c>
      <c r="C791" s="2" t="s">
        <v>180</v>
      </c>
      <c r="D791" s="2">
        <v>0.0</v>
      </c>
      <c r="E791" s="53">
        <v>0.0</v>
      </c>
      <c r="F791" s="53">
        <v>0.0</v>
      </c>
      <c r="G791" s="53">
        <v>0.0</v>
      </c>
      <c r="H791" s="53">
        <v>0.0</v>
      </c>
      <c r="I791" s="53">
        <v>0.0</v>
      </c>
      <c r="J791" s="53">
        <v>0.009000000000000001</v>
      </c>
      <c r="K791" s="53">
        <v>0.004</v>
      </c>
      <c r="L791" s="94">
        <v>0.0</v>
      </c>
      <c r="M791" s="94">
        <v>1.0E-4</v>
      </c>
      <c r="N791" s="94">
        <v>0.0</v>
      </c>
      <c r="O791" s="2" t="s">
        <v>9316</v>
      </c>
      <c r="P791" s="2">
        <v>10.0</v>
      </c>
      <c r="Q791" s="2" t="s">
        <v>9317</v>
      </c>
    </row>
    <row r="792">
      <c r="A792" s="54">
        <v>45992.0</v>
      </c>
      <c r="B792" s="2" t="s">
        <v>450</v>
      </c>
      <c r="C792" s="2" t="s">
        <v>180</v>
      </c>
      <c r="D792" s="2">
        <v>0.0</v>
      </c>
      <c r="E792" s="53">
        <v>0.0</v>
      </c>
      <c r="F792" s="53">
        <v>0.0</v>
      </c>
      <c r="G792" s="53">
        <v>0.0</v>
      </c>
      <c r="H792" s="53">
        <v>0.0</v>
      </c>
      <c r="I792" s="53">
        <v>0.0</v>
      </c>
      <c r="J792" s="53">
        <v>0.01424805124291317</v>
      </c>
      <c r="K792" s="53">
        <v>0.007124025621456585</v>
      </c>
      <c r="L792" s="94">
        <v>0.0</v>
      </c>
      <c r="M792" s="94">
        <v>2.0300696422067952E-4</v>
      </c>
      <c r="N792" s="94">
        <v>5.075174105516988E-5</v>
      </c>
      <c r="O792" s="2" t="s">
        <v>9316</v>
      </c>
      <c r="P792" s="2">
        <v>11.0</v>
      </c>
      <c r="Q792" s="2" t="s">
        <v>9318</v>
      </c>
    </row>
    <row r="793">
      <c r="A793" s="54">
        <v>45992.0</v>
      </c>
      <c r="B793" s="2" t="s">
        <v>1189</v>
      </c>
      <c r="C793" s="2" t="s">
        <v>180</v>
      </c>
      <c r="D793" s="2">
        <v>0.0</v>
      </c>
      <c r="E793" s="53">
        <v>0.0</v>
      </c>
      <c r="F793" s="53">
        <v>0.0</v>
      </c>
      <c r="G793" s="53">
        <v>0.0</v>
      </c>
      <c r="H793" s="53">
        <v>0.0</v>
      </c>
      <c r="I793" s="53">
        <v>0.0</v>
      </c>
      <c r="J793" s="53">
        <v>0.006174715242901223</v>
      </c>
      <c r="K793" s="53">
        <v>0.0030873576214506117</v>
      </c>
      <c r="L793" s="94">
        <v>0.0</v>
      </c>
      <c r="M793" s="94">
        <v>3.8127108330916716E-5</v>
      </c>
      <c r="N793" s="94">
        <v>9.531777082729179E-6</v>
      </c>
      <c r="O793" s="2" t="s">
        <v>9319</v>
      </c>
      <c r="P793" s="2">
        <v>99.0</v>
      </c>
      <c r="Q793" s="2" t="s">
        <v>9320</v>
      </c>
    </row>
    <row r="794">
      <c r="A794" s="54">
        <v>45993.0</v>
      </c>
      <c r="B794" s="2" t="s">
        <v>194</v>
      </c>
      <c r="C794" s="2" t="s">
        <v>208</v>
      </c>
      <c r="D794" s="2">
        <v>0.0</v>
      </c>
      <c r="E794" s="53">
        <v>0.158</v>
      </c>
      <c r="F794" s="53">
        <v>0.115</v>
      </c>
      <c r="G794" s="53">
        <v>0.109</v>
      </c>
      <c r="H794" s="53">
        <v>0.108</v>
      </c>
      <c r="I794" s="53">
        <v>0.109</v>
      </c>
      <c r="J794" s="53">
        <v>0.097</v>
      </c>
      <c r="K794" s="53">
        <v>0.103</v>
      </c>
      <c r="L794" s="94">
        <v>0.0119</v>
      </c>
      <c r="M794" s="94">
        <v>0.0094</v>
      </c>
      <c r="N794" s="94">
        <v>0.0106</v>
      </c>
      <c r="O794" s="2" t="s">
        <v>9316</v>
      </c>
      <c r="P794" s="2">
        <v>1.0</v>
      </c>
      <c r="Q794" s="2" t="s">
        <v>9317</v>
      </c>
    </row>
    <row r="795">
      <c r="A795" s="54">
        <v>45993.0</v>
      </c>
      <c r="B795" s="2" t="s">
        <v>145</v>
      </c>
      <c r="C795" s="2" t="s">
        <v>208</v>
      </c>
      <c r="D795" s="2">
        <v>0.0</v>
      </c>
      <c r="E795" s="53">
        <v>0.004</v>
      </c>
      <c r="F795" s="53">
        <v>0.015</v>
      </c>
      <c r="G795" s="53">
        <v>0.021</v>
      </c>
      <c r="H795" s="53">
        <v>0.025</v>
      </c>
      <c r="I795" s="53">
        <v>0.029</v>
      </c>
      <c r="J795" s="53">
        <v>0.041</v>
      </c>
      <c r="K795" s="53">
        <v>0.031</v>
      </c>
      <c r="L795" s="94">
        <v>4.0E-4</v>
      </c>
      <c r="M795" s="94">
        <v>0.0017</v>
      </c>
      <c r="N795" s="94">
        <v>0.001</v>
      </c>
      <c r="O795" s="2" t="s">
        <v>9316</v>
      </c>
      <c r="P795" s="2">
        <v>2.0</v>
      </c>
      <c r="Q795" s="2" t="s">
        <v>9317</v>
      </c>
    </row>
    <row r="796">
      <c r="A796" s="54">
        <v>45993.0</v>
      </c>
      <c r="B796" s="2" t="s">
        <v>1801</v>
      </c>
      <c r="C796" s="2" t="s">
        <v>208</v>
      </c>
      <c r="D796" s="2">
        <v>0.0</v>
      </c>
      <c r="E796" s="53">
        <v>0.0</v>
      </c>
      <c r="F796" s="53">
        <v>0.0</v>
      </c>
      <c r="G796" s="53">
        <v>0.0</v>
      </c>
      <c r="H796" s="53">
        <v>0.0</v>
      </c>
      <c r="I796" s="53">
        <v>0.0</v>
      </c>
      <c r="J796" s="53">
        <v>0.0</v>
      </c>
      <c r="K796" s="53">
        <v>0.0</v>
      </c>
      <c r="L796" s="94">
        <v>0.0</v>
      </c>
      <c r="M796" s="94">
        <v>0.0</v>
      </c>
      <c r="N796" s="94">
        <v>0.0</v>
      </c>
      <c r="O796" s="2" t="s">
        <v>9316</v>
      </c>
      <c r="P796" s="2">
        <v>3.0</v>
      </c>
      <c r="Q796" s="2" t="s">
        <v>9318</v>
      </c>
    </row>
    <row r="797">
      <c r="A797" s="54">
        <v>45993.0</v>
      </c>
      <c r="B797" s="2" t="s">
        <v>932</v>
      </c>
      <c r="C797" s="2" t="s">
        <v>208</v>
      </c>
      <c r="D797" s="2">
        <v>0.0</v>
      </c>
      <c r="E797" s="53">
        <v>0.0</v>
      </c>
      <c r="F797" s="53">
        <v>0.0</v>
      </c>
      <c r="G797" s="53">
        <v>0.0</v>
      </c>
      <c r="H797" s="53">
        <v>0.0</v>
      </c>
      <c r="I797" s="53">
        <v>0.0</v>
      </c>
      <c r="J797" s="53">
        <v>0.024158894828489073</v>
      </c>
      <c r="K797" s="53">
        <v>0.012079447414244536</v>
      </c>
      <c r="L797" s="94">
        <v>0.0</v>
      </c>
      <c r="M797" s="94">
        <v>5.836521993339961E-4</v>
      </c>
      <c r="N797" s="94">
        <v>1.4591304983349902E-4</v>
      </c>
      <c r="O797" s="2" t="s">
        <v>9316</v>
      </c>
      <c r="P797" s="2">
        <v>4.0</v>
      </c>
      <c r="Q797" s="2" t="s">
        <v>9318</v>
      </c>
    </row>
    <row r="798">
      <c r="A798" s="54">
        <v>45993.0</v>
      </c>
      <c r="B798" s="2" t="s">
        <v>515</v>
      </c>
      <c r="C798" s="2" t="s">
        <v>208</v>
      </c>
      <c r="D798" s="2">
        <v>0.0</v>
      </c>
      <c r="E798" s="53">
        <v>0.0</v>
      </c>
      <c r="F798" s="53">
        <v>0.0</v>
      </c>
      <c r="G798" s="53">
        <v>0.0</v>
      </c>
      <c r="H798" s="53">
        <v>0.0</v>
      </c>
      <c r="I798" s="53">
        <v>0.0</v>
      </c>
      <c r="J798" s="53">
        <v>0.008037803554047634</v>
      </c>
      <c r="K798" s="53">
        <v>0.004018901777023817</v>
      </c>
      <c r="L798" s="94">
        <v>0.0</v>
      </c>
      <c r="M798" s="94">
        <v>6.460628597346077E-5</v>
      </c>
      <c r="N798" s="94">
        <v>1.6151571493365193E-5</v>
      </c>
      <c r="O798" s="2" t="s">
        <v>9316</v>
      </c>
      <c r="P798" s="2">
        <v>5.0</v>
      </c>
      <c r="Q798" s="2" t="s">
        <v>9318</v>
      </c>
    </row>
    <row r="799">
      <c r="A799" s="54">
        <v>45993.0</v>
      </c>
      <c r="B799" s="2" t="s">
        <v>229</v>
      </c>
      <c r="C799" s="2" t="s">
        <v>208</v>
      </c>
      <c r="D799" s="2">
        <v>0.0</v>
      </c>
      <c r="E799" s="53">
        <v>0.0738458952811428</v>
      </c>
      <c r="F799" s="53">
        <v>0.1295045951551033</v>
      </c>
      <c r="G799" s="53">
        <v>0.1512393060952172</v>
      </c>
      <c r="H799" s="53">
        <v>0.16210251576187917</v>
      </c>
      <c r="I799" s="53">
        <v>0.1727043502009064</v>
      </c>
      <c r="J799" s="53">
        <v>0.07727923159252588</v>
      </c>
      <c r="K799" s="53">
        <v>0.11425926884387155</v>
      </c>
      <c r="L799" s="94">
        <v>0.022873327708162805</v>
      </c>
      <c r="M799" s="94">
        <v>0.00597207963553125</v>
      </c>
      <c r="N799" s="94">
        <v>0.013055180516736117</v>
      </c>
      <c r="O799" s="2" t="s">
        <v>9316</v>
      </c>
      <c r="P799" s="2">
        <v>6.0</v>
      </c>
      <c r="Q799" s="2" t="s">
        <v>9317</v>
      </c>
    </row>
    <row r="800">
      <c r="A800" s="54">
        <v>45993.0</v>
      </c>
      <c r="B800" s="2" t="s">
        <v>178</v>
      </c>
      <c r="C800" s="2" t="s">
        <v>208</v>
      </c>
      <c r="D800" s="2">
        <v>0.0</v>
      </c>
      <c r="E800" s="53">
        <v>0.0</v>
      </c>
      <c r="F800" s="53">
        <v>0.0</v>
      </c>
      <c r="G800" s="53">
        <v>0.0</v>
      </c>
      <c r="H800" s="53">
        <v>0.0</v>
      </c>
      <c r="I800" s="53">
        <v>0.0</v>
      </c>
      <c r="J800" s="53">
        <v>0.010748265434796752</v>
      </c>
      <c r="K800" s="53">
        <v>0.005374132717398376</v>
      </c>
      <c r="L800" s="94">
        <v>0.0</v>
      </c>
      <c r="M800" s="94">
        <v>1.1552520985684662E-4</v>
      </c>
      <c r="N800" s="94">
        <v>2.8881302464211656E-5</v>
      </c>
      <c r="O800" s="2" t="s">
        <v>9316</v>
      </c>
      <c r="P800" s="2">
        <v>7.0</v>
      </c>
      <c r="Q800" s="2" t="s">
        <v>9318</v>
      </c>
    </row>
    <row r="801">
      <c r="A801" s="54">
        <v>45993.0</v>
      </c>
      <c r="B801" s="2" t="s">
        <v>1876</v>
      </c>
      <c r="C801" s="2" t="s">
        <v>208</v>
      </c>
      <c r="D801" s="2">
        <v>0.0</v>
      </c>
      <c r="E801" s="53">
        <v>0.0</v>
      </c>
      <c r="F801" s="53">
        <v>0.0</v>
      </c>
      <c r="G801" s="53">
        <v>0.0</v>
      </c>
      <c r="H801" s="53">
        <v>0.0</v>
      </c>
      <c r="I801" s="53">
        <v>0.0</v>
      </c>
      <c r="J801" s="53">
        <v>0.0</v>
      </c>
      <c r="K801" s="53">
        <v>0.0</v>
      </c>
      <c r="L801" s="94">
        <v>0.0</v>
      </c>
      <c r="M801" s="94">
        <v>0.0</v>
      </c>
      <c r="N801" s="94">
        <v>0.0</v>
      </c>
      <c r="O801" s="2" t="s">
        <v>9316</v>
      </c>
      <c r="P801" s="2">
        <v>8.0</v>
      </c>
      <c r="Q801" s="2" t="s">
        <v>9318</v>
      </c>
    </row>
    <row r="802">
      <c r="A802" s="54">
        <v>45993.0</v>
      </c>
      <c r="B802" s="2" t="s">
        <v>687</v>
      </c>
      <c r="C802" s="2" t="s">
        <v>208</v>
      </c>
      <c r="D802" s="2">
        <v>0.0</v>
      </c>
      <c r="E802" s="53">
        <v>0.0</v>
      </c>
      <c r="F802" s="53">
        <v>0.0</v>
      </c>
      <c r="G802" s="53">
        <v>0.0</v>
      </c>
      <c r="H802" s="53">
        <v>0.0</v>
      </c>
      <c r="I802" s="53">
        <v>0.0</v>
      </c>
      <c r="J802" s="53">
        <v>0.0027053870683026717</v>
      </c>
      <c r="K802" s="53">
        <v>0.0013526935341513359</v>
      </c>
      <c r="L802" s="94">
        <v>0.0</v>
      </c>
      <c r="M802" s="94">
        <v>7.319119189339325E-6</v>
      </c>
      <c r="N802" s="94">
        <v>1.8297797973348312E-6</v>
      </c>
      <c r="O802" s="2" t="s">
        <v>9316</v>
      </c>
      <c r="P802" s="2">
        <v>9.0</v>
      </c>
      <c r="Q802" s="2" t="s">
        <v>9318</v>
      </c>
    </row>
    <row r="803">
      <c r="A803" s="54">
        <v>45993.0</v>
      </c>
      <c r="B803" s="2" t="s">
        <v>301</v>
      </c>
      <c r="C803" s="2" t="s">
        <v>208</v>
      </c>
      <c r="D803" s="2">
        <v>0.0</v>
      </c>
      <c r="E803" s="53">
        <v>0.0</v>
      </c>
      <c r="F803" s="53">
        <v>0.0</v>
      </c>
      <c r="G803" s="53">
        <v>0.0</v>
      </c>
      <c r="H803" s="53">
        <v>0.0</v>
      </c>
      <c r="I803" s="53">
        <v>0.0</v>
      </c>
      <c r="J803" s="53">
        <v>0.009000000000000001</v>
      </c>
      <c r="K803" s="53">
        <v>0.004</v>
      </c>
      <c r="L803" s="94">
        <v>0.0</v>
      </c>
      <c r="M803" s="94">
        <v>1.0E-4</v>
      </c>
      <c r="N803" s="94">
        <v>0.0</v>
      </c>
      <c r="O803" s="2" t="s">
        <v>9316</v>
      </c>
      <c r="P803" s="2">
        <v>10.0</v>
      </c>
      <c r="Q803" s="2" t="s">
        <v>9317</v>
      </c>
    </row>
    <row r="804">
      <c r="A804" s="54">
        <v>45993.0</v>
      </c>
      <c r="B804" s="2" t="s">
        <v>450</v>
      </c>
      <c r="C804" s="2" t="s">
        <v>208</v>
      </c>
      <c r="D804" s="2">
        <v>0.0</v>
      </c>
      <c r="E804" s="53">
        <v>0.0</v>
      </c>
      <c r="F804" s="53">
        <v>0.0</v>
      </c>
      <c r="G804" s="53">
        <v>0.0</v>
      </c>
      <c r="H804" s="53">
        <v>0.0</v>
      </c>
      <c r="I804" s="53">
        <v>0.0</v>
      </c>
      <c r="J804" s="53">
        <v>0.01410376125800161</v>
      </c>
      <c r="K804" s="53">
        <v>0.007051880629000805</v>
      </c>
      <c r="L804" s="94">
        <v>0.0</v>
      </c>
      <c r="M804" s="94">
        <v>1.9891608162270717E-4</v>
      </c>
      <c r="N804" s="94">
        <v>4.972902040567679E-5</v>
      </c>
      <c r="O804" s="2" t="s">
        <v>9316</v>
      </c>
      <c r="P804" s="2">
        <v>11.0</v>
      </c>
      <c r="Q804" s="2" t="s">
        <v>9318</v>
      </c>
    </row>
    <row r="805">
      <c r="A805" s="54">
        <v>45993.0</v>
      </c>
      <c r="B805" s="2" t="s">
        <v>1189</v>
      </c>
      <c r="C805" s="2" t="s">
        <v>208</v>
      </c>
      <c r="D805" s="2">
        <v>0.0</v>
      </c>
      <c r="E805" s="53">
        <v>0.0</v>
      </c>
      <c r="F805" s="53">
        <v>0.0</v>
      </c>
      <c r="G805" s="53">
        <v>0.0</v>
      </c>
      <c r="H805" s="53">
        <v>0.0</v>
      </c>
      <c r="I805" s="53">
        <v>0.0</v>
      </c>
      <c r="J805" s="53">
        <v>0.00611218391464856</v>
      </c>
      <c r="K805" s="53">
        <v>0.00305609195732428</v>
      </c>
      <c r="L805" s="94">
        <v>0.0</v>
      </c>
      <c r="M805" s="94">
        <v>3.73587922064886E-5</v>
      </c>
      <c r="N805" s="94">
        <v>9.33969805162215E-6</v>
      </c>
      <c r="O805" s="2" t="s">
        <v>9319</v>
      </c>
      <c r="P805" s="2">
        <v>99.0</v>
      </c>
      <c r="Q805" s="2" t="s">
        <v>9320</v>
      </c>
    </row>
    <row r="806">
      <c r="A806" s="54">
        <v>45994.0</v>
      </c>
      <c r="B806" s="2" t="s">
        <v>194</v>
      </c>
      <c r="C806" s="2" t="s">
        <v>303</v>
      </c>
      <c r="D806" s="2">
        <v>0.0</v>
      </c>
      <c r="E806" s="53">
        <v>0.068</v>
      </c>
      <c r="F806" s="53">
        <v>0.059</v>
      </c>
      <c r="G806" s="53">
        <v>0.053</v>
      </c>
      <c r="H806" s="53">
        <v>0.05</v>
      </c>
      <c r="I806" s="53">
        <v>0.046</v>
      </c>
      <c r="J806" s="53">
        <v>0.096</v>
      </c>
      <c r="K806" s="53">
        <v>0.075</v>
      </c>
      <c r="L806" s="94">
        <v>0.0028</v>
      </c>
      <c r="M806" s="94">
        <v>0.0092</v>
      </c>
      <c r="N806" s="94">
        <v>0.0056</v>
      </c>
      <c r="O806" s="2" t="s">
        <v>9316</v>
      </c>
      <c r="P806" s="2">
        <v>1.0</v>
      </c>
      <c r="Q806" s="2" t="s">
        <v>9317</v>
      </c>
    </row>
    <row r="807">
      <c r="A807" s="54">
        <v>45994.0</v>
      </c>
      <c r="B807" s="2" t="s">
        <v>145</v>
      </c>
      <c r="C807" s="2" t="s">
        <v>303</v>
      </c>
      <c r="D807" s="2">
        <v>0.0</v>
      </c>
      <c r="E807" s="53">
        <v>0.0</v>
      </c>
      <c r="F807" s="53">
        <v>0.0</v>
      </c>
      <c r="G807" s="53">
        <v>0.0</v>
      </c>
      <c r="H807" s="53">
        <v>0.0</v>
      </c>
      <c r="I807" s="53">
        <v>0.0</v>
      </c>
      <c r="J807" s="53">
        <v>0.04</v>
      </c>
      <c r="K807" s="53">
        <v>0.02</v>
      </c>
      <c r="L807" s="94">
        <v>0.0</v>
      </c>
      <c r="M807" s="94">
        <v>0.0016</v>
      </c>
      <c r="N807" s="94">
        <v>4.0E-4</v>
      </c>
      <c r="O807" s="2" t="s">
        <v>9316</v>
      </c>
      <c r="P807" s="2">
        <v>2.0</v>
      </c>
      <c r="Q807" s="2" t="s">
        <v>9317</v>
      </c>
    </row>
    <row r="808">
      <c r="A808" s="54">
        <v>45994.0</v>
      </c>
      <c r="B808" s="2" t="s">
        <v>1801</v>
      </c>
      <c r="C808" s="2" t="s">
        <v>303</v>
      </c>
      <c r="D808" s="2">
        <v>0.0</v>
      </c>
      <c r="E808" s="53">
        <v>0.0</v>
      </c>
      <c r="F808" s="53">
        <v>0.0</v>
      </c>
      <c r="G808" s="53">
        <v>0.0</v>
      </c>
      <c r="H808" s="53">
        <v>0.0</v>
      </c>
      <c r="I808" s="53">
        <v>0.0</v>
      </c>
      <c r="J808" s="53">
        <v>0.0</v>
      </c>
      <c r="K808" s="53">
        <v>0.0</v>
      </c>
      <c r="L808" s="94">
        <v>0.0</v>
      </c>
      <c r="M808" s="94">
        <v>0.0</v>
      </c>
      <c r="N808" s="94">
        <v>0.0</v>
      </c>
      <c r="O808" s="2" t="s">
        <v>9316</v>
      </c>
      <c r="P808" s="2">
        <v>3.0</v>
      </c>
      <c r="Q808" s="2" t="s">
        <v>9318</v>
      </c>
    </row>
    <row r="809">
      <c r="A809" s="54">
        <v>45994.0</v>
      </c>
      <c r="B809" s="2" t="s">
        <v>932</v>
      </c>
      <c r="C809" s="2" t="s">
        <v>303</v>
      </c>
      <c r="D809" s="2">
        <v>0.0</v>
      </c>
      <c r="E809" s="53">
        <v>0.0</v>
      </c>
      <c r="F809" s="53">
        <v>0.0</v>
      </c>
      <c r="G809" s="53">
        <v>0.0</v>
      </c>
      <c r="H809" s="53">
        <v>0.0</v>
      </c>
      <c r="I809" s="53">
        <v>0.0</v>
      </c>
      <c r="J809" s="53">
        <v>0.0239148369000569</v>
      </c>
      <c r="K809" s="53">
        <v>0.01195741845002845</v>
      </c>
      <c r="L809" s="94">
        <v>0.0</v>
      </c>
      <c r="M809" s="94">
        <v>5.719194239563231E-4</v>
      </c>
      <c r="N809" s="94">
        <v>1.4297985598908078E-4</v>
      </c>
      <c r="O809" s="2" t="s">
        <v>9316</v>
      </c>
      <c r="P809" s="2">
        <v>4.0</v>
      </c>
      <c r="Q809" s="2" t="s">
        <v>9318</v>
      </c>
    </row>
    <row r="810">
      <c r="A810" s="54">
        <v>45994.0</v>
      </c>
      <c r="B810" s="2" t="s">
        <v>515</v>
      </c>
      <c r="C810" s="2" t="s">
        <v>303</v>
      </c>
      <c r="D810" s="2">
        <v>0.0</v>
      </c>
      <c r="E810" s="53">
        <v>0.0</v>
      </c>
      <c r="F810" s="53">
        <v>0.0</v>
      </c>
      <c r="G810" s="53">
        <v>0.0</v>
      </c>
      <c r="H810" s="53">
        <v>0.0</v>
      </c>
      <c r="I810" s="53">
        <v>0.0</v>
      </c>
      <c r="J810" s="53">
        <v>0.007956604074581696</v>
      </c>
      <c r="K810" s="53">
        <v>0.003978302037290848</v>
      </c>
      <c r="L810" s="94">
        <v>0.0</v>
      </c>
      <c r="M810" s="94">
        <v>6.330754839965004E-5</v>
      </c>
      <c r="N810" s="94">
        <v>1.582688709991251E-5</v>
      </c>
      <c r="O810" s="2" t="s">
        <v>9316</v>
      </c>
      <c r="P810" s="2">
        <v>5.0</v>
      </c>
      <c r="Q810" s="2" t="s">
        <v>9318</v>
      </c>
    </row>
    <row r="811">
      <c r="A811" s="54">
        <v>45994.0</v>
      </c>
      <c r="B811" s="2" t="s">
        <v>229</v>
      </c>
      <c r="C811" s="2" t="s">
        <v>303</v>
      </c>
      <c r="D811" s="2">
        <v>0.0</v>
      </c>
      <c r="E811" s="53">
        <v>0.12545044682123063</v>
      </c>
      <c r="F811" s="53">
        <v>0.10380286152467383</v>
      </c>
      <c r="G811" s="53">
        <v>0.0952392443232933</v>
      </c>
      <c r="H811" s="53">
        <v>0.0907707000960548</v>
      </c>
      <c r="I811" s="53">
        <v>0.08620914320123173</v>
      </c>
      <c r="J811" s="53">
        <v>0.076498541527554</v>
      </c>
      <c r="K811" s="53">
        <v>0.08586889292542366</v>
      </c>
      <c r="L811" s="94">
        <v>0.009070513659271954</v>
      </c>
      <c r="M811" s="94">
        <v>0.005852026855842904</v>
      </c>
      <c r="N811" s="94">
        <v>0.007373466772237873</v>
      </c>
      <c r="O811" s="2" t="s">
        <v>9316</v>
      </c>
      <c r="P811" s="2">
        <v>6.0</v>
      </c>
      <c r="Q811" s="2" t="s">
        <v>9317</v>
      </c>
    </row>
    <row r="812">
      <c r="A812" s="54">
        <v>45994.0</v>
      </c>
      <c r="B812" s="2" t="s">
        <v>178</v>
      </c>
      <c r="C812" s="2" t="s">
        <v>303</v>
      </c>
      <c r="D812" s="2">
        <v>1.0</v>
      </c>
      <c r="E812" s="53">
        <v>0.0</v>
      </c>
      <c r="F812" s="53">
        <v>0.0</v>
      </c>
      <c r="G812" s="53">
        <v>0.0</v>
      </c>
      <c r="H812" s="53">
        <v>0.0</v>
      </c>
      <c r="I812" s="53">
        <v>0.0</v>
      </c>
      <c r="J812" s="53">
        <v>0.010639684333927757</v>
      </c>
      <c r="K812" s="53">
        <v>0.0053198421669638785</v>
      </c>
      <c r="L812" s="94">
        <v>1.0</v>
      </c>
      <c r="M812" s="94">
        <v>0.97883383421487</v>
      </c>
      <c r="N812" s="94">
        <v>0.9893886163867536</v>
      </c>
      <c r="O812" s="2" t="s">
        <v>9316</v>
      </c>
      <c r="P812" s="2">
        <v>7.0</v>
      </c>
      <c r="Q812" s="2" t="s">
        <v>9318</v>
      </c>
    </row>
    <row r="813">
      <c r="A813" s="54">
        <v>45994.0</v>
      </c>
      <c r="B813" s="2" t="s">
        <v>1876</v>
      </c>
      <c r="C813" s="2" t="s">
        <v>303</v>
      </c>
      <c r="D813" s="2">
        <v>0.0</v>
      </c>
      <c r="E813" s="53">
        <v>0.0</v>
      </c>
      <c r="F813" s="53">
        <v>0.0</v>
      </c>
      <c r="G813" s="53">
        <v>0.0</v>
      </c>
      <c r="H813" s="53">
        <v>0.0</v>
      </c>
      <c r="I813" s="53">
        <v>0.0</v>
      </c>
      <c r="J813" s="53">
        <v>0.0</v>
      </c>
      <c r="K813" s="53">
        <v>0.0</v>
      </c>
      <c r="L813" s="94">
        <v>0.0</v>
      </c>
      <c r="M813" s="94">
        <v>0.0</v>
      </c>
      <c r="N813" s="94">
        <v>0.0</v>
      </c>
      <c r="O813" s="2" t="s">
        <v>9316</v>
      </c>
      <c r="P813" s="2">
        <v>8.0</v>
      </c>
      <c r="Q813" s="2" t="s">
        <v>9318</v>
      </c>
    </row>
    <row r="814">
      <c r="A814" s="54">
        <v>45994.0</v>
      </c>
      <c r="B814" s="2" t="s">
        <v>687</v>
      </c>
      <c r="C814" s="2" t="s">
        <v>303</v>
      </c>
      <c r="D814" s="2">
        <v>0.0</v>
      </c>
      <c r="E814" s="53">
        <v>0.0</v>
      </c>
      <c r="F814" s="53">
        <v>0.0</v>
      </c>
      <c r="G814" s="53">
        <v>0.0</v>
      </c>
      <c r="H814" s="53">
        <v>0.0</v>
      </c>
      <c r="I814" s="53">
        <v>0.0</v>
      </c>
      <c r="J814" s="53">
        <v>0.0026846311933351155</v>
      </c>
      <c r="K814" s="53">
        <v>0.0013423155966675578</v>
      </c>
      <c r="L814" s="94">
        <v>0.0</v>
      </c>
      <c r="M814" s="94">
        <v>7.207244644227926E-6</v>
      </c>
      <c r="N814" s="94">
        <v>1.8018111610569816E-6</v>
      </c>
      <c r="O814" s="2" t="s">
        <v>9316</v>
      </c>
      <c r="P814" s="2">
        <v>9.0</v>
      </c>
      <c r="Q814" s="2" t="s">
        <v>9318</v>
      </c>
    </row>
    <row r="815">
      <c r="A815" s="54">
        <v>45994.0</v>
      </c>
      <c r="B815" s="2" t="s">
        <v>301</v>
      </c>
      <c r="C815" s="2" t="s">
        <v>303</v>
      </c>
      <c r="D815" s="2">
        <v>1.0</v>
      </c>
      <c r="E815" s="53">
        <v>0.006999999999999999</v>
      </c>
      <c r="F815" s="53">
        <v>0.019</v>
      </c>
      <c r="G815" s="53">
        <v>0.025</v>
      </c>
      <c r="H815" s="53">
        <v>0.027999999999999997</v>
      </c>
      <c r="I815" s="53">
        <v>0.032</v>
      </c>
      <c r="J815" s="53">
        <v>0.009000000000000001</v>
      </c>
      <c r="K815" s="53">
        <v>0.017</v>
      </c>
      <c r="L815" s="94">
        <v>0.9506</v>
      </c>
      <c r="M815" s="94">
        <v>0.9827</v>
      </c>
      <c r="N815" s="94">
        <v>0.9666</v>
      </c>
      <c r="O815" s="2" t="s">
        <v>9316</v>
      </c>
      <c r="P815" s="2">
        <v>10.0</v>
      </c>
      <c r="Q815" s="2" t="s">
        <v>9317</v>
      </c>
    </row>
    <row r="816">
      <c r="A816" s="54">
        <v>45994.0</v>
      </c>
      <c r="B816" s="2" t="s">
        <v>450</v>
      </c>
      <c r="C816" s="2" t="s">
        <v>303</v>
      </c>
      <c r="D816" s="2">
        <v>0.0</v>
      </c>
      <c r="E816" s="53">
        <v>0.0</v>
      </c>
      <c r="F816" s="53">
        <v>0.0</v>
      </c>
      <c r="G816" s="53">
        <v>0.0</v>
      </c>
      <c r="H816" s="53">
        <v>0.0</v>
      </c>
      <c r="I816" s="53">
        <v>0.0</v>
      </c>
      <c r="J816" s="53">
        <v>0.013961282275408802</v>
      </c>
      <c r="K816" s="53">
        <v>0.006980641137704401</v>
      </c>
      <c r="L816" s="94">
        <v>0.0</v>
      </c>
      <c r="M816" s="94">
        <v>1.9491740277364396E-4</v>
      </c>
      <c r="N816" s="94">
        <v>4.872935069341099E-5</v>
      </c>
      <c r="O816" s="2" t="s">
        <v>9316</v>
      </c>
      <c r="P816" s="2">
        <v>11.0</v>
      </c>
      <c r="Q816" s="2" t="s">
        <v>9318</v>
      </c>
    </row>
    <row r="817">
      <c r="A817" s="54">
        <v>45994.0</v>
      </c>
      <c r="B817" s="2" t="s">
        <v>1189</v>
      </c>
      <c r="C817" s="2" t="s">
        <v>303</v>
      </c>
      <c r="D817" s="2">
        <v>0.0</v>
      </c>
      <c r="E817" s="53">
        <v>0.0026587361926487477</v>
      </c>
      <c r="F817" s="53">
        <v>0.011719350797557563</v>
      </c>
      <c r="G817" s="53">
        <v>0.018089324434726047</v>
      </c>
      <c r="H817" s="53">
        <v>0.022168555782989378</v>
      </c>
      <c r="I817" s="53">
        <v>0.026906271081599507</v>
      </c>
      <c r="J817" s="53">
        <v>0.006050437425208717</v>
      </c>
      <c r="K817" s="53">
        <v>0.012069880929967382</v>
      </c>
      <c r="L817" s="94">
        <v>3.272236585047768E-4</v>
      </c>
      <c r="M817" s="94">
        <v>3.660779303636629E-5</v>
      </c>
      <c r="N817" s="94">
        <v>1.456820256635903E-4</v>
      </c>
      <c r="O817" s="2" t="s">
        <v>9319</v>
      </c>
      <c r="P817" s="2">
        <v>99.0</v>
      </c>
      <c r="Q817" s="2" t="s">
        <v>9320</v>
      </c>
    </row>
    <row r="818">
      <c r="A818" s="54">
        <v>45995.0</v>
      </c>
      <c r="B818" s="2" t="s">
        <v>194</v>
      </c>
      <c r="C818" s="2" t="s">
        <v>148</v>
      </c>
      <c r="D818" s="2">
        <v>0.0</v>
      </c>
      <c r="E818" s="53">
        <v>0.024</v>
      </c>
      <c r="F818" s="53">
        <v>0.048</v>
      </c>
      <c r="G818" s="53">
        <v>0.058</v>
      </c>
      <c r="H818" s="53">
        <v>0.063</v>
      </c>
      <c r="I818" s="53">
        <v>0.068</v>
      </c>
      <c r="J818" s="53">
        <v>0.095</v>
      </c>
      <c r="K818" s="53">
        <v>0.077</v>
      </c>
      <c r="L818" s="94">
        <v>0.0034</v>
      </c>
      <c r="M818" s="94">
        <v>0.009</v>
      </c>
      <c r="N818" s="94">
        <v>0.0059</v>
      </c>
      <c r="O818" s="2" t="s">
        <v>9316</v>
      </c>
      <c r="P818" s="2">
        <v>1.0</v>
      </c>
      <c r="Q818" s="2" t="s">
        <v>9317</v>
      </c>
    </row>
    <row r="819">
      <c r="A819" s="54">
        <v>45995.0</v>
      </c>
      <c r="B819" s="2" t="s">
        <v>145</v>
      </c>
      <c r="C819" s="2" t="s">
        <v>148</v>
      </c>
      <c r="D819" s="2">
        <v>0.0</v>
      </c>
      <c r="E819" s="53">
        <v>0.0</v>
      </c>
      <c r="F819" s="53">
        <v>0.0</v>
      </c>
      <c r="G819" s="53">
        <v>0.0</v>
      </c>
      <c r="H819" s="53">
        <v>0.0</v>
      </c>
      <c r="I819" s="53">
        <v>0.0</v>
      </c>
      <c r="J819" s="53">
        <v>0.04</v>
      </c>
      <c r="K819" s="53">
        <v>0.02</v>
      </c>
      <c r="L819" s="94">
        <v>0.0</v>
      </c>
      <c r="M819" s="94">
        <v>0.0016</v>
      </c>
      <c r="N819" s="94">
        <v>4.0E-4</v>
      </c>
      <c r="O819" s="2" t="s">
        <v>9316</v>
      </c>
      <c r="P819" s="2">
        <v>2.0</v>
      </c>
      <c r="Q819" s="2" t="s">
        <v>9317</v>
      </c>
    </row>
    <row r="820">
      <c r="A820" s="54">
        <v>45995.0</v>
      </c>
      <c r="B820" s="2" t="s">
        <v>1801</v>
      </c>
      <c r="C820" s="2" t="s">
        <v>148</v>
      </c>
      <c r="D820" s="2">
        <v>0.0</v>
      </c>
      <c r="E820" s="53">
        <v>0.0</v>
      </c>
      <c r="F820" s="53">
        <v>0.0</v>
      </c>
      <c r="G820" s="53">
        <v>0.0</v>
      </c>
      <c r="H820" s="53">
        <v>0.0</v>
      </c>
      <c r="I820" s="53">
        <v>0.0</v>
      </c>
      <c r="J820" s="53">
        <v>0.0</v>
      </c>
      <c r="K820" s="53">
        <v>0.0</v>
      </c>
      <c r="L820" s="94">
        <v>0.0</v>
      </c>
      <c r="M820" s="94">
        <v>0.0</v>
      </c>
      <c r="N820" s="94">
        <v>0.0</v>
      </c>
      <c r="O820" s="2" t="s">
        <v>9316</v>
      </c>
      <c r="P820" s="2">
        <v>3.0</v>
      </c>
      <c r="Q820" s="2" t="s">
        <v>9318</v>
      </c>
    </row>
    <row r="821">
      <c r="A821" s="54">
        <v>45995.0</v>
      </c>
      <c r="B821" s="2" t="s">
        <v>932</v>
      </c>
      <c r="C821" s="2" t="s">
        <v>148</v>
      </c>
      <c r="D821" s="2">
        <v>0.0</v>
      </c>
      <c r="E821" s="53">
        <v>0.07938203467309574</v>
      </c>
      <c r="F821" s="53">
        <v>0.06403641988996145</v>
      </c>
      <c r="G821" s="53">
        <v>0.056118321684072575</v>
      </c>
      <c r="H821" s="53">
        <v>0.051820207265237624</v>
      </c>
      <c r="I821" s="53">
        <v>0.04739086945458323</v>
      </c>
      <c r="J821" s="53">
        <v>0.023673830174041215</v>
      </c>
      <c r="K821" s="53">
        <v>0.0398960759290569</v>
      </c>
      <c r="L821" s="94">
        <v>0.00314926602863705</v>
      </c>
      <c r="M821" s="94">
        <v>5.604502351093443E-4</v>
      </c>
      <c r="N821" s="94">
        <v>0.001591696874537073</v>
      </c>
      <c r="O821" s="2" t="s">
        <v>9316</v>
      </c>
      <c r="P821" s="2">
        <v>4.0</v>
      </c>
      <c r="Q821" s="2" t="s">
        <v>9318</v>
      </c>
    </row>
    <row r="822">
      <c r="A822" s="54">
        <v>45995.0</v>
      </c>
      <c r="B822" s="2" t="s">
        <v>515</v>
      </c>
      <c r="C822" s="2" t="s">
        <v>148</v>
      </c>
      <c r="D822" s="2">
        <v>0.0</v>
      </c>
      <c r="E822" s="53">
        <v>0.0</v>
      </c>
      <c r="F822" s="53">
        <v>0.0</v>
      </c>
      <c r="G822" s="53">
        <v>0.0</v>
      </c>
      <c r="H822" s="53">
        <v>0.0</v>
      </c>
      <c r="I822" s="53">
        <v>0.0</v>
      </c>
      <c r="J822" s="53">
        <v>0.007876419747745939</v>
      </c>
      <c r="K822" s="53">
        <v>0.0039382098738729695</v>
      </c>
      <c r="L822" s="94">
        <v>0.0</v>
      </c>
      <c r="M822" s="94">
        <v>6.20379880426822E-5</v>
      </c>
      <c r="N822" s="94">
        <v>1.550949701067055E-5</v>
      </c>
      <c r="O822" s="2" t="s">
        <v>9316</v>
      </c>
      <c r="P822" s="2">
        <v>5.0</v>
      </c>
      <c r="Q822" s="2" t="s">
        <v>9318</v>
      </c>
    </row>
    <row r="823">
      <c r="A823" s="54">
        <v>45995.0</v>
      </c>
      <c r="B823" s="2" t="s">
        <v>229</v>
      </c>
      <c r="C823" s="2" t="s">
        <v>148</v>
      </c>
      <c r="D823" s="2">
        <v>0.0</v>
      </c>
      <c r="E823" s="53">
        <v>0.15159453861786207</v>
      </c>
      <c r="F823" s="53">
        <v>0.08849275343296241</v>
      </c>
      <c r="G823" s="53">
        <v>0.06962391665762044</v>
      </c>
      <c r="H823" s="53">
        <v>0.060917136153832735</v>
      </c>
      <c r="I823" s="53">
        <v>0.052786341701833994</v>
      </c>
      <c r="J823" s="53">
        <v>0.07572761161841099</v>
      </c>
      <c r="K823" s="53">
        <v>0.07267576413801571</v>
      </c>
      <c r="L823" s="94">
        <v>0.004847489770747277</v>
      </c>
      <c r="M823" s="94">
        <v>0.005734671161428895</v>
      </c>
      <c r="N823" s="94">
        <v>0.005281766693044491</v>
      </c>
      <c r="O823" s="2" t="s">
        <v>9316</v>
      </c>
      <c r="P823" s="2">
        <v>6.0</v>
      </c>
      <c r="Q823" s="2" t="s">
        <v>9317</v>
      </c>
    </row>
    <row r="824">
      <c r="A824" s="54">
        <v>45995.0</v>
      </c>
      <c r="B824" s="2" t="s">
        <v>178</v>
      </c>
      <c r="C824" s="2" t="s">
        <v>148</v>
      </c>
      <c r="D824" s="2">
        <v>0.0</v>
      </c>
      <c r="E824" s="53">
        <v>0.0</v>
      </c>
      <c r="F824" s="53">
        <v>0.0</v>
      </c>
      <c r="G824" s="53">
        <v>0.0</v>
      </c>
      <c r="H824" s="53">
        <v>0.0</v>
      </c>
      <c r="I824" s="53">
        <v>0.0</v>
      </c>
      <c r="J824" s="53">
        <v>0.020610167993297974</v>
      </c>
      <c r="K824" s="53">
        <v>0.010305083996648987</v>
      </c>
      <c r="L824" s="94">
        <v>0.0</v>
      </c>
      <c r="M824" s="94">
        <v>4.247790247119642E-4</v>
      </c>
      <c r="N824" s="94">
        <v>1.0619475617799105E-4</v>
      </c>
      <c r="O824" s="2" t="s">
        <v>9316</v>
      </c>
      <c r="P824" s="2">
        <v>7.0</v>
      </c>
      <c r="Q824" s="2" t="s">
        <v>9318</v>
      </c>
    </row>
    <row r="825">
      <c r="A825" s="54">
        <v>45995.0</v>
      </c>
      <c r="B825" s="2" t="s">
        <v>1876</v>
      </c>
      <c r="C825" s="2" t="s">
        <v>148</v>
      </c>
      <c r="D825" s="2">
        <v>0.0</v>
      </c>
      <c r="E825" s="53">
        <v>0.0</v>
      </c>
      <c r="F825" s="53">
        <v>0.0</v>
      </c>
      <c r="G825" s="53">
        <v>0.0</v>
      </c>
      <c r="H825" s="53">
        <v>0.0</v>
      </c>
      <c r="I825" s="53">
        <v>0.0</v>
      </c>
      <c r="J825" s="53">
        <v>0.0</v>
      </c>
      <c r="K825" s="53">
        <v>0.0</v>
      </c>
      <c r="L825" s="94">
        <v>0.0</v>
      </c>
      <c r="M825" s="94">
        <v>0.0</v>
      </c>
      <c r="N825" s="94">
        <v>0.0</v>
      </c>
      <c r="O825" s="2" t="s">
        <v>9316</v>
      </c>
      <c r="P825" s="2">
        <v>8.0</v>
      </c>
      <c r="Q825" s="2" t="s">
        <v>9318</v>
      </c>
    </row>
    <row r="826">
      <c r="A826" s="54">
        <v>45995.0</v>
      </c>
      <c r="B826" s="2" t="s">
        <v>687</v>
      </c>
      <c r="C826" s="2" t="s">
        <v>148</v>
      </c>
      <c r="D826" s="2">
        <v>0.0</v>
      </c>
      <c r="E826" s="53">
        <v>0.0</v>
      </c>
      <c r="F826" s="53">
        <v>0.0</v>
      </c>
      <c r="G826" s="53">
        <v>0.0</v>
      </c>
      <c r="H826" s="53">
        <v>0.0</v>
      </c>
      <c r="I826" s="53">
        <v>0.0</v>
      </c>
      <c r="J826" s="53">
        <v>0.002664034558555671</v>
      </c>
      <c r="K826" s="53">
        <v>0.0013320172792778355</v>
      </c>
      <c r="L826" s="94">
        <v>0.0</v>
      </c>
      <c r="M826" s="94">
        <v>7.097080129178908E-6</v>
      </c>
      <c r="N826" s="94">
        <v>1.774270032294727E-6</v>
      </c>
      <c r="O826" s="2" t="s">
        <v>9316</v>
      </c>
      <c r="P826" s="2">
        <v>9.0</v>
      </c>
      <c r="Q826" s="2" t="s">
        <v>9318</v>
      </c>
    </row>
    <row r="827">
      <c r="A827" s="54">
        <v>45995.0</v>
      </c>
      <c r="B827" s="2" t="s">
        <v>301</v>
      </c>
      <c r="C827" s="2" t="s">
        <v>148</v>
      </c>
      <c r="D827" s="2">
        <v>0.0</v>
      </c>
      <c r="E827" s="53">
        <v>0.0</v>
      </c>
      <c r="F827" s="53">
        <v>0.0</v>
      </c>
      <c r="G827" s="53">
        <v>0.0</v>
      </c>
      <c r="H827" s="53">
        <v>0.0</v>
      </c>
      <c r="I827" s="53">
        <v>0.0</v>
      </c>
      <c r="J827" s="53">
        <v>0.019</v>
      </c>
      <c r="K827" s="53">
        <v>0.009000000000000001</v>
      </c>
      <c r="L827" s="94">
        <v>0.0</v>
      </c>
      <c r="M827" s="94">
        <v>3.0E-4</v>
      </c>
      <c r="N827" s="94">
        <v>1.0E-4</v>
      </c>
      <c r="O827" s="2" t="s">
        <v>9316</v>
      </c>
      <c r="P827" s="2">
        <v>10.0</v>
      </c>
      <c r="Q827" s="2" t="s">
        <v>9317</v>
      </c>
    </row>
    <row r="828">
      <c r="A828" s="54">
        <v>45995.0</v>
      </c>
      <c r="B828" s="2" t="s">
        <v>450</v>
      </c>
      <c r="C828" s="2" t="s">
        <v>148</v>
      </c>
      <c r="D828" s="2">
        <v>0.0</v>
      </c>
      <c r="E828" s="53">
        <v>0.0</v>
      </c>
      <c r="F828" s="53">
        <v>0.0</v>
      </c>
      <c r="G828" s="53">
        <v>0.0</v>
      </c>
      <c r="H828" s="53">
        <v>0.0</v>
      </c>
      <c r="I828" s="53">
        <v>0.0</v>
      </c>
      <c r="J828" s="53">
        <v>0.013820584559332426</v>
      </c>
      <c r="K828" s="53">
        <v>0.006910292279666213</v>
      </c>
      <c r="L828" s="94">
        <v>0.0</v>
      </c>
      <c r="M828" s="94">
        <v>1.9100855756165787E-4</v>
      </c>
      <c r="N828" s="94">
        <v>4.7752139390414466E-5</v>
      </c>
      <c r="O828" s="2" t="s">
        <v>9316</v>
      </c>
      <c r="P828" s="2">
        <v>11.0</v>
      </c>
      <c r="Q828" s="2" t="s">
        <v>9318</v>
      </c>
    </row>
    <row r="829">
      <c r="A829" s="54">
        <v>45995.0</v>
      </c>
      <c r="B829" s="2" t="s">
        <v>1189</v>
      </c>
      <c r="C829" s="2" t="s">
        <v>148</v>
      </c>
      <c r="D829" s="2">
        <v>0.0</v>
      </c>
      <c r="E829" s="53">
        <v>0.0</v>
      </c>
      <c r="F829" s="53">
        <v>0.0</v>
      </c>
      <c r="G829" s="53">
        <v>0.0</v>
      </c>
      <c r="H829" s="53">
        <v>0.0</v>
      </c>
      <c r="I829" s="53">
        <v>0.0</v>
      </c>
      <c r="J829" s="53">
        <v>0.00598946288789925</v>
      </c>
      <c r="K829" s="53">
        <v>0.002994731443949625</v>
      </c>
      <c r="L829" s="94">
        <v>0.0</v>
      </c>
      <c r="M829" s="94">
        <v>3.5873665685522425E-5</v>
      </c>
      <c r="N829" s="94">
        <v>8.968416421380606E-6</v>
      </c>
      <c r="O829" s="2" t="s">
        <v>9319</v>
      </c>
      <c r="P829" s="2">
        <v>99.0</v>
      </c>
      <c r="Q829" s="2" t="s">
        <v>9320</v>
      </c>
    </row>
    <row r="830">
      <c r="A830" s="54">
        <v>45996.0</v>
      </c>
      <c r="B830" s="2" t="s">
        <v>194</v>
      </c>
      <c r="C830" s="2" t="s">
        <v>196</v>
      </c>
      <c r="D830" s="2">
        <v>0.0</v>
      </c>
      <c r="E830" s="53">
        <v>0.166</v>
      </c>
      <c r="F830" s="53">
        <v>0.153</v>
      </c>
      <c r="G830" s="53">
        <v>0.151</v>
      </c>
      <c r="H830" s="53">
        <v>0.15</v>
      </c>
      <c r="I830" s="53">
        <v>0.151</v>
      </c>
      <c r="J830" s="53">
        <v>0.094</v>
      </c>
      <c r="K830" s="53">
        <v>0.123</v>
      </c>
      <c r="L830" s="94">
        <v>0.0228</v>
      </c>
      <c r="M830" s="94">
        <v>0.0088</v>
      </c>
      <c r="N830" s="94">
        <v>0.0151</v>
      </c>
      <c r="O830" s="2" t="s">
        <v>9316</v>
      </c>
      <c r="P830" s="2">
        <v>1.0</v>
      </c>
      <c r="Q830" s="2" t="s">
        <v>9317</v>
      </c>
    </row>
    <row r="831">
      <c r="A831" s="54">
        <v>45996.0</v>
      </c>
      <c r="B831" s="2" t="s">
        <v>145</v>
      </c>
      <c r="C831" s="2" t="s">
        <v>196</v>
      </c>
      <c r="D831" s="2">
        <v>0.0</v>
      </c>
      <c r="E831" s="53">
        <v>0.018</v>
      </c>
      <c r="F831" s="53">
        <v>0.043</v>
      </c>
      <c r="G831" s="53">
        <v>0.053</v>
      </c>
      <c r="H831" s="53">
        <v>0.059</v>
      </c>
      <c r="I831" s="53">
        <v>0.065</v>
      </c>
      <c r="J831" s="53">
        <v>0.04</v>
      </c>
      <c r="K831" s="53">
        <v>0.046</v>
      </c>
      <c r="L831" s="94">
        <v>0.0028</v>
      </c>
      <c r="M831" s="94">
        <v>0.0016</v>
      </c>
      <c r="N831" s="94">
        <v>0.0021</v>
      </c>
      <c r="O831" s="2" t="s">
        <v>9316</v>
      </c>
      <c r="P831" s="2">
        <v>2.0</v>
      </c>
      <c r="Q831" s="2" t="s">
        <v>9317</v>
      </c>
    </row>
    <row r="832">
      <c r="A832" s="54">
        <v>45996.0</v>
      </c>
      <c r="B832" s="2" t="s">
        <v>1801</v>
      </c>
      <c r="C832" s="2" t="s">
        <v>196</v>
      </c>
      <c r="D832" s="2">
        <v>0.0</v>
      </c>
      <c r="E832" s="53">
        <v>0.0</v>
      </c>
      <c r="F832" s="53">
        <v>0.0</v>
      </c>
      <c r="G832" s="53">
        <v>0.0</v>
      </c>
      <c r="H832" s="53">
        <v>0.0</v>
      </c>
      <c r="I832" s="53">
        <v>0.0</v>
      </c>
      <c r="J832" s="53">
        <v>0.0</v>
      </c>
      <c r="K832" s="53">
        <v>0.0</v>
      </c>
      <c r="L832" s="94">
        <v>0.0</v>
      </c>
      <c r="M832" s="94">
        <v>0.0</v>
      </c>
      <c r="N832" s="94">
        <v>0.0</v>
      </c>
      <c r="O832" s="2" t="s">
        <v>9316</v>
      </c>
      <c r="P832" s="2">
        <v>3.0</v>
      </c>
      <c r="Q832" s="2" t="s">
        <v>9318</v>
      </c>
    </row>
    <row r="833">
      <c r="A833" s="54">
        <v>45996.0</v>
      </c>
      <c r="B833" s="2" t="s">
        <v>932</v>
      </c>
      <c r="C833" s="2" t="s">
        <v>196</v>
      </c>
      <c r="D833" s="2">
        <v>0.0</v>
      </c>
      <c r="E833" s="53">
        <v>0.04886537425386713</v>
      </c>
      <c r="F833" s="53">
        <v>0.05024195673190295</v>
      </c>
      <c r="G833" s="53">
        <v>0.047738013384316866</v>
      </c>
      <c r="H833" s="53">
        <v>0.04590065642869966</v>
      </c>
      <c r="I833" s="53">
        <v>0.043709366326079364</v>
      </c>
      <c r="J833" s="53">
        <v>0.02343582480173173</v>
      </c>
      <c r="K833" s="53">
        <v>0.0355869190930243</v>
      </c>
      <c r="L833" s="94">
        <v>0.0022789179218812164</v>
      </c>
      <c r="M833" s="94">
        <v>5.492378841374641E-4</v>
      </c>
      <c r="N833" s="94">
        <v>0.0012664288105334574</v>
      </c>
      <c r="O833" s="2" t="s">
        <v>9316</v>
      </c>
      <c r="P833" s="2">
        <v>4.0</v>
      </c>
      <c r="Q833" s="2" t="s">
        <v>9318</v>
      </c>
    </row>
    <row r="834">
      <c r="A834" s="54">
        <v>45996.0</v>
      </c>
      <c r="B834" s="2" t="s">
        <v>515</v>
      </c>
      <c r="C834" s="2" t="s">
        <v>196</v>
      </c>
      <c r="D834" s="2">
        <v>0.0</v>
      </c>
      <c r="E834" s="53">
        <v>0.0</v>
      </c>
      <c r="F834" s="53">
        <v>0.0</v>
      </c>
      <c r="G834" s="53">
        <v>0.0</v>
      </c>
      <c r="H834" s="53">
        <v>0.0</v>
      </c>
      <c r="I834" s="53">
        <v>0.0</v>
      </c>
      <c r="J834" s="53">
        <v>0.0077972339885871355</v>
      </c>
      <c r="K834" s="53">
        <v>0.0038986169942935678</v>
      </c>
      <c r="L834" s="94">
        <v>0.0</v>
      </c>
      <c r="M834" s="94">
        <v>6.079685787277845E-5</v>
      </c>
      <c r="N834" s="94">
        <v>1.5199214468194612E-5</v>
      </c>
      <c r="O834" s="2" t="s">
        <v>9316</v>
      </c>
      <c r="P834" s="2">
        <v>5.0</v>
      </c>
      <c r="Q834" s="2" t="s">
        <v>9318</v>
      </c>
    </row>
    <row r="835">
      <c r="A835" s="54">
        <v>45996.0</v>
      </c>
      <c r="B835" s="2" t="s">
        <v>229</v>
      </c>
      <c r="C835" s="2" t="s">
        <v>196</v>
      </c>
      <c r="D835" s="2">
        <v>0.0</v>
      </c>
      <c r="E835" s="53">
        <v>0.0</v>
      </c>
      <c r="F835" s="53">
        <v>0.0</v>
      </c>
      <c r="G835" s="53">
        <v>0.0</v>
      </c>
      <c r="H835" s="53">
        <v>0.0</v>
      </c>
      <c r="I835" s="53">
        <v>0.0</v>
      </c>
      <c r="J835" s="53">
        <v>0.07496628240954004</v>
      </c>
      <c r="K835" s="53">
        <v>0.03748314120477002</v>
      </c>
      <c r="L835" s="94">
        <v>0.0</v>
      </c>
      <c r="M835" s="94">
        <v>0.005619943498306912</v>
      </c>
      <c r="N835" s="94">
        <v>0.001404985874576728</v>
      </c>
      <c r="O835" s="2" t="s">
        <v>9316</v>
      </c>
      <c r="P835" s="2">
        <v>6.0</v>
      </c>
      <c r="Q835" s="2" t="s">
        <v>9317</v>
      </c>
    </row>
    <row r="836">
      <c r="A836" s="54">
        <v>45996.0</v>
      </c>
      <c r="B836" s="2" t="s">
        <v>178</v>
      </c>
      <c r="C836" s="2" t="s">
        <v>196</v>
      </c>
      <c r="D836" s="2">
        <v>0.0</v>
      </c>
      <c r="E836" s="53">
        <v>0.0</v>
      </c>
      <c r="F836" s="53">
        <v>0.0</v>
      </c>
      <c r="G836" s="53">
        <v>0.0</v>
      </c>
      <c r="H836" s="53">
        <v>0.0</v>
      </c>
      <c r="I836" s="53">
        <v>0.0</v>
      </c>
      <c r="J836" s="53">
        <v>0.020402963216101223</v>
      </c>
      <c r="K836" s="53">
        <v>0.010201481608050612</v>
      </c>
      <c r="L836" s="94">
        <v>0.0</v>
      </c>
      <c r="M836" s="94">
        <v>4.1628090799757957E-4</v>
      </c>
      <c r="N836" s="94">
        <v>1.0407022699939489E-4</v>
      </c>
      <c r="O836" s="2" t="s">
        <v>9316</v>
      </c>
      <c r="P836" s="2">
        <v>7.0</v>
      </c>
      <c r="Q836" s="2" t="s">
        <v>9318</v>
      </c>
    </row>
    <row r="837">
      <c r="A837" s="54">
        <v>45996.0</v>
      </c>
      <c r="B837" s="2" t="s">
        <v>1876</v>
      </c>
      <c r="C837" s="2" t="s">
        <v>196</v>
      </c>
      <c r="D837" s="2">
        <v>0.0</v>
      </c>
      <c r="E837" s="53">
        <v>0.0</v>
      </c>
      <c r="F837" s="53">
        <v>0.0</v>
      </c>
      <c r="G837" s="53">
        <v>0.0</v>
      </c>
      <c r="H837" s="53">
        <v>0.0</v>
      </c>
      <c r="I837" s="53">
        <v>0.0</v>
      </c>
      <c r="J837" s="53">
        <v>0.0</v>
      </c>
      <c r="K837" s="53">
        <v>0.0</v>
      </c>
      <c r="L837" s="94">
        <v>0.0</v>
      </c>
      <c r="M837" s="94">
        <v>0.0</v>
      </c>
      <c r="N837" s="94">
        <v>0.0</v>
      </c>
      <c r="O837" s="2" t="s">
        <v>9316</v>
      </c>
      <c r="P837" s="2">
        <v>8.0</v>
      </c>
      <c r="Q837" s="2" t="s">
        <v>9318</v>
      </c>
    </row>
    <row r="838">
      <c r="A838" s="54">
        <v>45996.0</v>
      </c>
      <c r="B838" s="2" t="s">
        <v>687</v>
      </c>
      <c r="C838" s="2" t="s">
        <v>196</v>
      </c>
      <c r="D838" s="2">
        <v>0.0</v>
      </c>
      <c r="E838" s="53">
        <v>0.0026942899276494745</v>
      </c>
      <c r="F838" s="53">
        <v>0.012206536530971604</v>
      </c>
      <c r="G838" s="53">
        <v>0.018949330528288358</v>
      </c>
      <c r="H838" s="53">
        <v>0.023176416283885667</v>
      </c>
      <c r="I838" s="53">
        <v>0.027922132189016687</v>
      </c>
      <c r="J838" s="53">
        <v>0.002643595942265056</v>
      </c>
      <c r="K838" s="53">
        <v>0.010796463235276707</v>
      </c>
      <c r="L838" s="94">
        <v>3.5907712747032115E-4</v>
      </c>
      <c r="M838" s="94">
        <v>6.988599505960268E-6</v>
      </c>
      <c r="N838" s="94">
        <v>1.1656361839068159E-4</v>
      </c>
      <c r="O838" s="2" t="s">
        <v>9316</v>
      </c>
      <c r="P838" s="2">
        <v>9.0</v>
      </c>
      <c r="Q838" s="2" t="s">
        <v>9318</v>
      </c>
    </row>
    <row r="839">
      <c r="A839" s="54">
        <v>45996.0</v>
      </c>
      <c r="B839" s="2" t="s">
        <v>301</v>
      </c>
      <c r="C839" s="2" t="s">
        <v>196</v>
      </c>
      <c r="D839" s="2">
        <v>0.0</v>
      </c>
      <c r="E839" s="53">
        <v>0.0</v>
      </c>
      <c r="F839" s="53">
        <v>0.0</v>
      </c>
      <c r="G839" s="53">
        <v>0.0</v>
      </c>
      <c r="H839" s="53">
        <v>0.0</v>
      </c>
      <c r="I839" s="53">
        <v>0.0</v>
      </c>
      <c r="J839" s="53">
        <v>0.018000000000000002</v>
      </c>
      <c r="K839" s="53">
        <v>0.009000000000000001</v>
      </c>
      <c r="L839" s="94">
        <v>0.0</v>
      </c>
      <c r="M839" s="94">
        <v>3.0E-4</v>
      </c>
      <c r="N839" s="94">
        <v>1.0E-4</v>
      </c>
      <c r="O839" s="2" t="s">
        <v>9316</v>
      </c>
      <c r="P839" s="2">
        <v>10.0</v>
      </c>
      <c r="Q839" s="2" t="s">
        <v>9317</v>
      </c>
    </row>
    <row r="840">
      <c r="A840" s="54">
        <v>45996.0</v>
      </c>
      <c r="B840" s="2" t="s">
        <v>450</v>
      </c>
      <c r="C840" s="2" t="s">
        <v>196</v>
      </c>
      <c r="D840" s="2">
        <v>0.0</v>
      </c>
      <c r="E840" s="53">
        <v>0.04156816918533819</v>
      </c>
      <c r="F840" s="53">
        <v>0.04633897029127818</v>
      </c>
      <c r="G840" s="53">
        <v>0.04523253186291924</v>
      </c>
      <c r="H840" s="53">
        <v>0.04408174859420459</v>
      </c>
      <c r="I840" s="53">
        <v>0.042546886850909</v>
      </c>
      <c r="J840" s="53">
        <v>0.013681639008511269</v>
      </c>
      <c r="K840" s="53">
        <v>0.029457085435715256</v>
      </c>
      <c r="L840" s="94">
        <v>0.0020459819387300044</v>
      </c>
      <c r="M840" s="94">
        <v>1.8718724595921722E-4</v>
      </c>
      <c r="N840" s="94">
        <v>8.677198823670278E-4</v>
      </c>
      <c r="O840" s="2" t="s">
        <v>9316</v>
      </c>
      <c r="P840" s="2">
        <v>11.0</v>
      </c>
      <c r="Q840" s="2" t="s">
        <v>9318</v>
      </c>
    </row>
    <row r="841">
      <c r="A841" s="54">
        <v>45996.0</v>
      </c>
      <c r="B841" s="2" t="s">
        <v>1189</v>
      </c>
      <c r="C841" s="2" t="s">
        <v>196</v>
      </c>
      <c r="D841" s="2">
        <v>0.0</v>
      </c>
      <c r="E841" s="53">
        <v>0.0</v>
      </c>
      <c r="F841" s="53">
        <v>0.0</v>
      </c>
      <c r="G841" s="53">
        <v>0.0</v>
      </c>
      <c r="H841" s="53">
        <v>0.0</v>
      </c>
      <c r="I841" s="53">
        <v>0.0</v>
      </c>
      <c r="J841" s="53">
        <v>0.005929247691030455</v>
      </c>
      <c r="K841" s="53">
        <v>0.0029646238455152277</v>
      </c>
      <c r="L841" s="94">
        <v>0.0</v>
      </c>
      <c r="M841" s="94">
        <v>3.5155978181589986E-5</v>
      </c>
      <c r="N841" s="94">
        <v>8.788994545397497E-6</v>
      </c>
      <c r="O841" s="2" t="s">
        <v>9319</v>
      </c>
      <c r="P841" s="2">
        <v>99.0</v>
      </c>
      <c r="Q841" s="2" t="s">
        <v>9320</v>
      </c>
    </row>
    <row r="842">
      <c r="A842" s="54">
        <v>45997.0</v>
      </c>
      <c r="B842" s="2" t="s">
        <v>194</v>
      </c>
      <c r="C842" s="2" t="s">
        <v>288</v>
      </c>
      <c r="D842" s="2">
        <v>1.0</v>
      </c>
      <c r="E842" s="53">
        <v>0.343</v>
      </c>
      <c r="F842" s="53">
        <v>0.256</v>
      </c>
      <c r="G842" s="53">
        <v>0.223</v>
      </c>
      <c r="H842" s="53">
        <v>0.205</v>
      </c>
      <c r="I842" s="53">
        <v>0.188</v>
      </c>
      <c r="J842" s="53">
        <v>0.093</v>
      </c>
      <c r="K842" s="53">
        <v>0.158</v>
      </c>
      <c r="L842" s="94">
        <v>0.6037</v>
      </c>
      <c r="M842" s="94">
        <v>0.8226</v>
      </c>
      <c r="N842" s="94">
        <v>0.709</v>
      </c>
      <c r="O842" s="2" t="s">
        <v>9316</v>
      </c>
      <c r="P842" s="2">
        <v>1.0</v>
      </c>
      <c r="Q842" s="2" t="s">
        <v>9317</v>
      </c>
    </row>
    <row r="843">
      <c r="A843" s="54">
        <v>45997.0</v>
      </c>
      <c r="B843" s="2" t="s">
        <v>145</v>
      </c>
      <c r="C843" s="2" t="s">
        <v>288</v>
      </c>
      <c r="D843" s="2">
        <v>1.0</v>
      </c>
      <c r="E843" s="53">
        <v>0.036</v>
      </c>
      <c r="F843" s="53">
        <v>0.069</v>
      </c>
      <c r="G843" s="53">
        <v>0.083</v>
      </c>
      <c r="H843" s="53">
        <v>0.091</v>
      </c>
      <c r="I843" s="53">
        <v>0.099</v>
      </c>
      <c r="J843" s="53">
        <v>0.039</v>
      </c>
      <c r="K843" s="53">
        <v>0.061</v>
      </c>
      <c r="L843" s="94">
        <v>0.8409</v>
      </c>
      <c r="M843" s="94">
        <v>0.9235</v>
      </c>
      <c r="N843" s="94">
        <v>0.8817</v>
      </c>
      <c r="O843" s="2" t="s">
        <v>9316</v>
      </c>
      <c r="P843" s="2">
        <v>2.0</v>
      </c>
      <c r="Q843" s="2" t="s">
        <v>9317</v>
      </c>
    </row>
    <row r="844">
      <c r="A844" s="54">
        <v>45997.0</v>
      </c>
      <c r="B844" s="2" t="s">
        <v>1801</v>
      </c>
      <c r="C844" s="2" t="s">
        <v>288</v>
      </c>
      <c r="D844" s="2">
        <v>0.0</v>
      </c>
      <c r="E844" s="53">
        <v>0.0</v>
      </c>
      <c r="F844" s="53">
        <v>0.0</v>
      </c>
      <c r="G844" s="53">
        <v>0.0</v>
      </c>
      <c r="H844" s="53">
        <v>0.0</v>
      </c>
      <c r="I844" s="53">
        <v>0.0</v>
      </c>
      <c r="J844" s="53">
        <v>0.0</v>
      </c>
      <c r="K844" s="53">
        <v>0.0</v>
      </c>
      <c r="L844" s="94">
        <v>0.0</v>
      </c>
      <c r="M844" s="94">
        <v>0.0</v>
      </c>
      <c r="N844" s="94">
        <v>0.0</v>
      </c>
      <c r="O844" s="2" t="s">
        <v>9316</v>
      </c>
      <c r="P844" s="2">
        <v>3.0</v>
      </c>
      <c r="Q844" s="2" t="s">
        <v>9318</v>
      </c>
    </row>
    <row r="845">
      <c r="A845" s="54">
        <v>45997.0</v>
      </c>
      <c r="B845" s="2" t="s">
        <v>932</v>
      </c>
      <c r="C845" s="2" t="s">
        <v>288</v>
      </c>
      <c r="D845" s="2">
        <v>0.0</v>
      </c>
      <c r="E845" s="53">
        <v>0.018516514321329273</v>
      </c>
      <c r="F845" s="53">
        <v>0.030927552172999664</v>
      </c>
      <c r="G845" s="53">
        <v>0.03454487911381941</v>
      </c>
      <c r="H845" s="53">
        <v>0.03601292511698001</v>
      </c>
      <c r="I845" s="53">
        <v>0.03718212255956686</v>
      </c>
      <c r="J845" s="53">
        <v>0.023200771992470857</v>
      </c>
      <c r="K845" s="53">
        <v>0.028872825553145135</v>
      </c>
      <c r="L845" s="94">
        <v>0.0011933486729883967</v>
      </c>
      <c r="M845" s="94">
        <v>5.382758210466202E-4</v>
      </c>
      <c r="N845" s="94">
        <v>8.336400554223507E-4</v>
      </c>
      <c r="O845" s="2" t="s">
        <v>9316</v>
      </c>
      <c r="P845" s="2">
        <v>4.0</v>
      </c>
      <c r="Q845" s="2" t="s">
        <v>9318</v>
      </c>
    </row>
    <row r="846">
      <c r="A846" s="54">
        <v>45997.0</v>
      </c>
      <c r="B846" s="2" t="s">
        <v>515</v>
      </c>
      <c r="C846" s="2" t="s">
        <v>288</v>
      </c>
      <c r="D846" s="2">
        <v>0.0</v>
      </c>
      <c r="E846" s="53">
        <v>0.07938203467309574</v>
      </c>
      <c r="F846" s="53">
        <v>0.06403641988996145</v>
      </c>
      <c r="G846" s="53">
        <v>0.056118321684072575</v>
      </c>
      <c r="H846" s="53">
        <v>0.051820207265237624</v>
      </c>
      <c r="I846" s="53">
        <v>0.04739086945458323</v>
      </c>
      <c r="J846" s="53">
        <v>0.007719030564172291</v>
      </c>
      <c r="K846" s="53">
        <v>0.031918676124122435</v>
      </c>
      <c r="L846" s="94">
        <v>0.00314926602863705</v>
      </c>
      <c r="M846" s="94">
        <v>5.9583432850626004E-5</v>
      </c>
      <c r="N846" s="94">
        <v>0.0010188018855166235</v>
      </c>
      <c r="O846" s="2" t="s">
        <v>9316</v>
      </c>
      <c r="P846" s="2">
        <v>5.0</v>
      </c>
      <c r="Q846" s="2" t="s">
        <v>9318</v>
      </c>
    </row>
    <row r="847">
      <c r="A847" s="54">
        <v>45997.0</v>
      </c>
      <c r="B847" s="2" t="s">
        <v>229</v>
      </c>
      <c r="C847" s="2" t="s">
        <v>288</v>
      </c>
      <c r="D847" s="2">
        <v>1.0</v>
      </c>
      <c r="E847" s="53">
        <v>0.2805510343995737</v>
      </c>
      <c r="F847" s="53">
        <v>0.17011105293919138</v>
      </c>
      <c r="G847" s="53">
        <v>0.135593692217482</v>
      </c>
      <c r="H847" s="53">
        <v>0.11942030560596208</v>
      </c>
      <c r="I847" s="53">
        <v>0.10416879577143985</v>
      </c>
      <c r="J847" s="53">
        <v>0.07421439782987276</v>
      </c>
      <c r="K847" s="53">
        <v>0.10490404502367737</v>
      </c>
      <c r="L847" s="94">
        <v>0.7471982649342053</v>
      </c>
      <c r="M847" s="94">
        <v>0.8570789811855052</v>
      </c>
      <c r="N847" s="94">
        <v>0.801196768614975</v>
      </c>
      <c r="O847" s="2" t="s">
        <v>9316</v>
      </c>
      <c r="P847" s="2">
        <v>6.0</v>
      </c>
      <c r="Q847" s="2" t="s">
        <v>9317</v>
      </c>
    </row>
    <row r="848">
      <c r="A848" s="54">
        <v>45997.0</v>
      </c>
      <c r="B848" s="2" t="s">
        <v>178</v>
      </c>
      <c r="C848" s="2" t="s">
        <v>288</v>
      </c>
      <c r="D848" s="2">
        <v>0.0</v>
      </c>
      <c r="E848" s="53">
        <v>0.00824816943664974</v>
      </c>
      <c r="F848" s="53">
        <v>0.0206416646162215</v>
      </c>
      <c r="G848" s="53">
        <v>0.02638253097582364</v>
      </c>
      <c r="H848" s="53">
        <v>0.029421037432524087</v>
      </c>
      <c r="I848" s="53">
        <v>0.03249380484356435</v>
      </c>
      <c r="J848" s="53">
        <v>0.02019832890680068</v>
      </c>
      <c r="K848" s="53">
        <v>0.02329042994131216</v>
      </c>
      <c r="L848" s="94">
        <v>6.960379406902938E-4</v>
      </c>
      <c r="M848" s="94">
        <v>4.079724906273E-4</v>
      </c>
      <c r="N848" s="94">
        <v>5.4244412685117E-4</v>
      </c>
      <c r="O848" s="2" t="s">
        <v>9316</v>
      </c>
      <c r="P848" s="2">
        <v>7.0</v>
      </c>
      <c r="Q848" s="2" t="s">
        <v>9318</v>
      </c>
    </row>
    <row r="849">
      <c r="A849" s="54">
        <v>45997.0</v>
      </c>
      <c r="B849" s="2" t="s">
        <v>1876</v>
      </c>
      <c r="C849" s="2" t="s">
        <v>288</v>
      </c>
      <c r="D849" s="2">
        <v>0.0</v>
      </c>
      <c r="E849" s="53">
        <v>0.0</v>
      </c>
      <c r="F849" s="53">
        <v>0.0</v>
      </c>
      <c r="G849" s="53">
        <v>0.0</v>
      </c>
      <c r="H849" s="53">
        <v>0.0</v>
      </c>
      <c r="I849" s="53">
        <v>0.0</v>
      </c>
      <c r="J849" s="53">
        <v>0.0</v>
      </c>
      <c r="K849" s="53">
        <v>0.0</v>
      </c>
      <c r="L849" s="94">
        <v>0.0</v>
      </c>
      <c r="M849" s="94">
        <v>0.0</v>
      </c>
      <c r="N849" s="94">
        <v>0.0</v>
      </c>
      <c r="O849" s="2" t="s">
        <v>9316</v>
      </c>
      <c r="P849" s="2">
        <v>8.0</v>
      </c>
      <c r="Q849" s="2" t="s">
        <v>9318</v>
      </c>
    </row>
    <row r="850">
      <c r="A850" s="54">
        <v>45997.0</v>
      </c>
      <c r="B850" s="2" t="s">
        <v>687</v>
      </c>
      <c r="C850" s="2" t="s">
        <v>288</v>
      </c>
      <c r="D850" s="2">
        <v>0.0</v>
      </c>
      <c r="E850" s="53">
        <v>0.0</v>
      </c>
      <c r="F850" s="53">
        <v>0.0</v>
      </c>
      <c r="G850" s="53">
        <v>0.0</v>
      </c>
      <c r="H850" s="53">
        <v>0.0</v>
      </c>
      <c r="I850" s="53">
        <v>0.0</v>
      </c>
      <c r="J850" s="53">
        <v>0.002623314132136933</v>
      </c>
      <c r="K850" s="53">
        <v>0.0013116570660684666</v>
      </c>
      <c r="L850" s="94">
        <v>0.0</v>
      </c>
      <c r="M850" s="94">
        <v>6.881777035869351E-6</v>
      </c>
      <c r="N850" s="94">
        <v>1.7204442589673378E-6</v>
      </c>
      <c r="O850" s="2" t="s">
        <v>9316</v>
      </c>
      <c r="P850" s="2">
        <v>9.0</v>
      </c>
      <c r="Q850" s="2" t="s">
        <v>9318</v>
      </c>
    </row>
    <row r="851">
      <c r="A851" s="54">
        <v>45997.0</v>
      </c>
      <c r="B851" s="2" t="s">
        <v>301</v>
      </c>
      <c r="C851" s="2" t="s">
        <v>288</v>
      </c>
      <c r="D851" s="2">
        <v>0.0</v>
      </c>
      <c r="E851" s="53">
        <v>0.0</v>
      </c>
      <c r="F851" s="53">
        <v>0.0</v>
      </c>
      <c r="G851" s="53">
        <v>0.0</v>
      </c>
      <c r="H851" s="53">
        <v>0.0</v>
      </c>
      <c r="I851" s="53">
        <v>0.0</v>
      </c>
      <c r="J851" s="53">
        <v>0.018000000000000002</v>
      </c>
      <c r="K851" s="53">
        <v>0.009000000000000001</v>
      </c>
      <c r="L851" s="94">
        <v>0.0</v>
      </c>
      <c r="M851" s="94">
        <v>3.0E-4</v>
      </c>
      <c r="N851" s="94">
        <v>1.0E-4</v>
      </c>
      <c r="O851" s="2" t="s">
        <v>9316</v>
      </c>
      <c r="P851" s="2">
        <v>10.0</v>
      </c>
      <c r="Q851" s="2" t="s">
        <v>9317</v>
      </c>
    </row>
    <row r="852">
      <c r="A852" s="54">
        <v>45997.0</v>
      </c>
      <c r="B852" s="2" t="s">
        <v>450</v>
      </c>
      <c r="C852" s="2" t="s">
        <v>288</v>
      </c>
      <c r="D852" s="2">
        <v>0.0</v>
      </c>
      <c r="E852" s="53">
        <v>0.0</v>
      </c>
      <c r="F852" s="53">
        <v>0.0</v>
      </c>
      <c r="G852" s="53">
        <v>0.0</v>
      </c>
      <c r="H852" s="53">
        <v>0.0</v>
      </c>
      <c r="I852" s="53">
        <v>0.0</v>
      </c>
      <c r="J852" s="53">
        <v>0.013544417139366471</v>
      </c>
      <c r="K852" s="53">
        <v>0.0067722085696832355</v>
      </c>
      <c r="L852" s="94">
        <v>0.0</v>
      </c>
      <c r="M852" s="94">
        <v>1.8345123564516422E-4</v>
      </c>
      <c r="N852" s="94">
        <v>4.5862808911291055E-5</v>
      </c>
      <c r="O852" s="2" t="s">
        <v>9316</v>
      </c>
      <c r="P852" s="2">
        <v>11.0</v>
      </c>
      <c r="Q852" s="2" t="s">
        <v>9318</v>
      </c>
    </row>
    <row r="853">
      <c r="A853" s="54">
        <v>45997.0</v>
      </c>
      <c r="B853" s="2" t="s">
        <v>1189</v>
      </c>
      <c r="C853" s="2" t="s">
        <v>288</v>
      </c>
      <c r="D853" s="2">
        <v>0.0</v>
      </c>
      <c r="E853" s="53">
        <v>0.007016446877716454</v>
      </c>
      <c r="F853" s="53">
        <v>0.01903814153811098</v>
      </c>
      <c r="G853" s="53">
        <v>0.02499787042626373</v>
      </c>
      <c r="H853" s="53">
        <v>0.028255168365528997</v>
      </c>
      <c r="I853" s="53">
        <v>0.03162961063587351</v>
      </c>
      <c r="J853" s="53">
        <v>0.005869779490599239</v>
      </c>
      <c r="K853" s="53">
        <v>0.015433824958431486</v>
      </c>
      <c r="L853" s="94">
        <v>6.248935258482708E-4</v>
      </c>
      <c r="M853" s="94">
        <v>3.445431126825946E-5</v>
      </c>
      <c r="N853" s="94">
        <v>2.3820295284750266E-4</v>
      </c>
      <c r="O853" s="2" t="s">
        <v>9319</v>
      </c>
      <c r="P853" s="2">
        <v>99.0</v>
      </c>
      <c r="Q853" s="2" t="s">
        <v>9320</v>
      </c>
    </row>
    <row r="854">
      <c r="A854" s="54">
        <v>45998.0</v>
      </c>
      <c r="B854" s="2" t="s">
        <v>194</v>
      </c>
      <c r="C854" s="2" t="s">
        <v>256</v>
      </c>
      <c r="D854" s="2">
        <v>0.0</v>
      </c>
      <c r="E854" s="53">
        <v>0.012</v>
      </c>
      <c r="F854" s="53">
        <v>0.033</v>
      </c>
      <c r="G854" s="53">
        <v>0.044</v>
      </c>
      <c r="H854" s="53">
        <v>0.051</v>
      </c>
      <c r="I854" s="53">
        <v>0.058</v>
      </c>
      <c r="J854" s="53">
        <v>0.102</v>
      </c>
      <c r="K854" s="53">
        <v>0.073</v>
      </c>
      <c r="L854" s="94">
        <v>0.0019</v>
      </c>
      <c r="M854" s="94">
        <v>0.0104</v>
      </c>
      <c r="N854" s="94">
        <v>0.0053</v>
      </c>
      <c r="O854" s="2" t="s">
        <v>9316</v>
      </c>
      <c r="P854" s="2">
        <v>1.0</v>
      </c>
      <c r="Q854" s="2" t="s">
        <v>9317</v>
      </c>
    </row>
    <row r="855">
      <c r="A855" s="54">
        <v>45998.0</v>
      </c>
      <c r="B855" s="2" t="s">
        <v>145</v>
      </c>
      <c r="C855" s="2" t="s">
        <v>256</v>
      </c>
      <c r="D855" s="2">
        <v>0.0</v>
      </c>
      <c r="E855" s="53">
        <v>0.0</v>
      </c>
      <c r="F855" s="53">
        <v>0.0</v>
      </c>
      <c r="G855" s="53">
        <v>0.0</v>
      </c>
      <c r="H855" s="53">
        <v>0.0</v>
      </c>
      <c r="I855" s="53">
        <v>0.0</v>
      </c>
      <c r="J855" s="53">
        <v>0.049</v>
      </c>
      <c r="K855" s="53">
        <v>0.024</v>
      </c>
      <c r="L855" s="94">
        <v>0.0</v>
      </c>
      <c r="M855" s="94">
        <v>0.0024</v>
      </c>
      <c r="N855" s="94">
        <v>6.0E-4</v>
      </c>
      <c r="O855" s="2" t="s">
        <v>9316</v>
      </c>
      <c r="P855" s="2">
        <v>2.0</v>
      </c>
      <c r="Q855" s="2" t="s">
        <v>9317</v>
      </c>
    </row>
    <row r="856">
      <c r="A856" s="54">
        <v>45998.0</v>
      </c>
      <c r="B856" s="2" t="s">
        <v>1801</v>
      </c>
      <c r="C856" s="2" t="s">
        <v>256</v>
      </c>
      <c r="D856" s="2">
        <v>0.0</v>
      </c>
      <c r="E856" s="53">
        <v>0.0</v>
      </c>
      <c r="F856" s="53">
        <v>0.0</v>
      </c>
      <c r="G856" s="53">
        <v>0.0</v>
      </c>
      <c r="H856" s="53">
        <v>0.0</v>
      </c>
      <c r="I856" s="53">
        <v>0.0</v>
      </c>
      <c r="J856" s="53">
        <v>0.0</v>
      </c>
      <c r="K856" s="53">
        <v>0.0</v>
      </c>
      <c r="L856" s="94">
        <v>0.0</v>
      </c>
      <c r="M856" s="94">
        <v>0.0</v>
      </c>
      <c r="N856" s="94">
        <v>0.0</v>
      </c>
      <c r="O856" s="2" t="s">
        <v>9316</v>
      </c>
      <c r="P856" s="2">
        <v>3.0</v>
      </c>
      <c r="Q856" s="2" t="s">
        <v>9318</v>
      </c>
    </row>
    <row r="857">
      <c r="A857" s="54">
        <v>45998.0</v>
      </c>
      <c r="B857" s="2" t="s">
        <v>932</v>
      </c>
      <c r="C857" s="2" t="s">
        <v>256</v>
      </c>
      <c r="D857" s="2">
        <v>0.0</v>
      </c>
      <c r="E857" s="53">
        <v>0.0</v>
      </c>
      <c r="F857" s="53">
        <v>0.0</v>
      </c>
      <c r="G857" s="53">
        <v>0.0</v>
      </c>
      <c r="H857" s="53">
        <v>0.0</v>
      </c>
      <c r="I857" s="53">
        <v>0.0</v>
      </c>
      <c r="J857" s="53">
        <v>0.022968623985692497</v>
      </c>
      <c r="K857" s="53">
        <v>0.011484311992846248</v>
      </c>
      <c r="L857" s="94">
        <v>0.0</v>
      </c>
      <c r="M857" s="94">
        <v>5.275576877961286E-4</v>
      </c>
      <c r="N857" s="94">
        <v>1.3188942194903216E-4</v>
      </c>
      <c r="O857" s="2" t="s">
        <v>9316</v>
      </c>
      <c r="P857" s="2">
        <v>4.0</v>
      </c>
      <c r="Q857" s="2" t="s">
        <v>9318</v>
      </c>
    </row>
    <row r="858">
      <c r="A858" s="54">
        <v>45998.0</v>
      </c>
      <c r="B858" s="2" t="s">
        <v>515</v>
      </c>
      <c r="C858" s="2" t="s">
        <v>256</v>
      </c>
      <c r="D858" s="2">
        <v>0.0</v>
      </c>
      <c r="E858" s="53">
        <v>0.0</v>
      </c>
      <c r="F858" s="53">
        <v>0.0</v>
      </c>
      <c r="G858" s="53">
        <v>0.0</v>
      </c>
      <c r="H858" s="53">
        <v>0.0</v>
      </c>
      <c r="I858" s="53">
        <v>0.0</v>
      </c>
      <c r="J858" s="53">
        <v>0.0076417935842857864</v>
      </c>
      <c r="K858" s="53">
        <v>0.0038208967921428932</v>
      </c>
      <c r="L858" s="94">
        <v>0.0</v>
      </c>
      <c r="M858" s="94">
        <v>5.8397009184831406E-5</v>
      </c>
      <c r="N858" s="94">
        <v>1.4599252296207852E-5</v>
      </c>
      <c r="O858" s="2" t="s">
        <v>9316</v>
      </c>
      <c r="P858" s="2">
        <v>5.0</v>
      </c>
      <c r="Q858" s="2" t="s">
        <v>9318</v>
      </c>
    </row>
    <row r="859">
      <c r="A859" s="54">
        <v>45998.0</v>
      </c>
      <c r="B859" s="2" t="s">
        <v>229</v>
      </c>
      <c r="C859" s="2" t="s">
        <v>256</v>
      </c>
      <c r="D859" s="2">
        <v>0.0</v>
      </c>
      <c r="E859" s="53">
        <v>0.0</v>
      </c>
      <c r="F859" s="53">
        <v>0.0</v>
      </c>
      <c r="G859" s="53">
        <v>0.0</v>
      </c>
      <c r="H859" s="53">
        <v>0.0</v>
      </c>
      <c r="I859" s="53">
        <v>0.0</v>
      </c>
      <c r="J859" s="53">
        <v>0.08347785174932197</v>
      </c>
      <c r="K859" s="53">
        <v>0.041738925874660986</v>
      </c>
      <c r="L859" s="94">
        <v>0.0</v>
      </c>
      <c r="M859" s="94">
        <v>0.006968551732681777</v>
      </c>
      <c r="N859" s="94">
        <v>0.0017421379331704443</v>
      </c>
      <c r="O859" s="2" t="s">
        <v>9316</v>
      </c>
      <c r="P859" s="2">
        <v>6.0</v>
      </c>
      <c r="Q859" s="2" t="s">
        <v>9317</v>
      </c>
    </row>
    <row r="860">
      <c r="A860" s="54">
        <v>45998.0</v>
      </c>
      <c r="B860" s="2" t="s">
        <v>178</v>
      </c>
      <c r="C860" s="2" t="s">
        <v>256</v>
      </c>
      <c r="D860" s="2">
        <v>0.0</v>
      </c>
      <c r="E860" s="53">
        <v>0.013368954222941792</v>
      </c>
      <c r="F860" s="53">
        <v>0.026027720747581713</v>
      </c>
      <c r="G860" s="53">
        <v>0.030491310295559727</v>
      </c>
      <c r="H860" s="53">
        <v>0.032522889064587494</v>
      </c>
      <c r="I860" s="53">
        <v>0.034331491194700414</v>
      </c>
      <c r="J860" s="53">
        <v>0.019996223485589305</v>
      </c>
      <c r="K860" s="53">
        <v>0.025243766890574518</v>
      </c>
      <c r="L860" s="94">
        <v>9.297200035401066E-4</v>
      </c>
      <c r="M860" s="94">
        <v>3.998489536856333E-4</v>
      </c>
      <c r="N860" s="94">
        <v>6.372477668256663E-4</v>
      </c>
      <c r="O860" s="2" t="s">
        <v>9316</v>
      </c>
      <c r="P860" s="2">
        <v>7.0</v>
      </c>
      <c r="Q860" s="2" t="s">
        <v>9318</v>
      </c>
    </row>
    <row r="861">
      <c r="A861" s="54">
        <v>45998.0</v>
      </c>
      <c r="B861" s="2" t="s">
        <v>1876</v>
      </c>
      <c r="C861" s="2" t="s">
        <v>256</v>
      </c>
      <c r="D861" s="2">
        <v>0.0</v>
      </c>
      <c r="E861" s="53">
        <v>0.0</v>
      </c>
      <c r="F861" s="53">
        <v>0.0</v>
      </c>
      <c r="G861" s="53">
        <v>0.0</v>
      </c>
      <c r="H861" s="53">
        <v>0.0</v>
      </c>
      <c r="I861" s="53">
        <v>0.0</v>
      </c>
      <c r="J861" s="53">
        <v>0.0</v>
      </c>
      <c r="K861" s="53">
        <v>0.0</v>
      </c>
      <c r="L861" s="94">
        <v>0.0</v>
      </c>
      <c r="M861" s="94">
        <v>0.0</v>
      </c>
      <c r="N861" s="94">
        <v>0.0</v>
      </c>
      <c r="O861" s="2" t="s">
        <v>9316</v>
      </c>
      <c r="P861" s="2">
        <v>8.0</v>
      </c>
      <c r="Q861" s="2" t="s">
        <v>9318</v>
      </c>
    </row>
    <row r="862">
      <c r="A862" s="54">
        <v>45998.0</v>
      </c>
      <c r="B862" s="2" t="s">
        <v>687</v>
      </c>
      <c r="C862" s="2" t="s">
        <v>256</v>
      </c>
      <c r="D862" s="2">
        <v>0.0</v>
      </c>
      <c r="E862" s="53">
        <v>0.0</v>
      </c>
      <c r="F862" s="53">
        <v>0.0</v>
      </c>
      <c r="G862" s="53">
        <v>0.0</v>
      </c>
      <c r="H862" s="53">
        <v>0.0</v>
      </c>
      <c r="I862" s="53">
        <v>0.0</v>
      </c>
      <c r="J862" s="53">
        <v>0.0026031879251459987</v>
      </c>
      <c r="K862" s="53">
        <v>0.0013015939625729994</v>
      </c>
      <c r="L862" s="94">
        <v>0.0</v>
      </c>
      <c r="M862" s="94">
        <v>6.77658737362593E-6</v>
      </c>
      <c r="N862" s="94">
        <v>1.6941468434064824E-6</v>
      </c>
      <c r="O862" s="2" t="s">
        <v>9316</v>
      </c>
      <c r="P862" s="2">
        <v>9.0</v>
      </c>
      <c r="Q862" s="2" t="s">
        <v>9318</v>
      </c>
    </row>
    <row r="863">
      <c r="A863" s="54">
        <v>45998.0</v>
      </c>
      <c r="B863" s="2" t="s">
        <v>301</v>
      </c>
      <c r="C863" s="2" t="s">
        <v>256</v>
      </c>
      <c r="D863" s="2">
        <v>0.0</v>
      </c>
      <c r="E863" s="53">
        <v>0.022000000000000002</v>
      </c>
      <c r="F863" s="53">
        <v>0.033</v>
      </c>
      <c r="G863" s="53">
        <v>0.036000000000000004</v>
      </c>
      <c r="H863" s="53">
        <v>0.037000000000000005</v>
      </c>
      <c r="I863" s="53">
        <v>0.037000000000000005</v>
      </c>
      <c r="J863" s="53">
        <v>0.018000000000000002</v>
      </c>
      <c r="K863" s="53">
        <v>0.027000000000000003</v>
      </c>
      <c r="L863" s="94">
        <v>0.0013</v>
      </c>
      <c r="M863" s="94">
        <v>3.0E-4</v>
      </c>
      <c r="N863" s="94">
        <v>7.0E-4</v>
      </c>
      <c r="O863" s="2" t="s">
        <v>9316</v>
      </c>
      <c r="P863" s="2">
        <v>10.0</v>
      </c>
      <c r="Q863" s="2" t="s">
        <v>9317</v>
      </c>
    </row>
    <row r="864">
      <c r="A864" s="54">
        <v>45998.0</v>
      </c>
      <c r="B864" s="2" t="s">
        <v>450</v>
      </c>
      <c r="C864" s="2" t="s">
        <v>256</v>
      </c>
      <c r="D864" s="2">
        <v>0.0</v>
      </c>
      <c r="E864" s="53">
        <v>0.06737530736226129</v>
      </c>
      <c r="F864" s="53">
        <v>0.058430257486309874</v>
      </c>
      <c r="G864" s="53">
        <v>0.05227698456034905</v>
      </c>
      <c r="H864" s="53">
        <v>0.048729274845946684</v>
      </c>
      <c r="I864" s="53">
        <v>0.04495312501309614</v>
      </c>
      <c r="J864" s="53">
        <v>0.013408891069677971</v>
      </c>
      <c r="K864" s="53">
        <v>0.03284293781501351</v>
      </c>
      <c r="L864" s="94">
        <v>0.002732883114722973</v>
      </c>
      <c r="M864" s="94">
        <v>1.7979835971848964E-4</v>
      </c>
      <c r="N864" s="94">
        <v>0.0010786585643208445</v>
      </c>
      <c r="O864" s="2" t="s">
        <v>9316</v>
      </c>
      <c r="P864" s="2">
        <v>11.0</v>
      </c>
      <c r="Q864" s="2" t="s">
        <v>9318</v>
      </c>
    </row>
    <row r="865">
      <c r="A865" s="54">
        <v>45998.0</v>
      </c>
      <c r="B865" s="2" t="s">
        <v>1189</v>
      </c>
      <c r="C865" s="2" t="s">
        <v>256</v>
      </c>
      <c r="D865" s="2">
        <v>0.0</v>
      </c>
      <c r="E865" s="53">
        <v>0.0</v>
      </c>
      <c r="F865" s="53">
        <v>0.0</v>
      </c>
      <c r="G865" s="53">
        <v>0.0</v>
      </c>
      <c r="H865" s="53">
        <v>0.0</v>
      </c>
      <c r="I865" s="53">
        <v>0.0</v>
      </c>
      <c r="J865" s="53">
        <v>0.005811046203214951</v>
      </c>
      <c r="K865" s="53">
        <v>0.0029055231016074756</v>
      </c>
      <c r="L865" s="94">
        <v>0.0</v>
      </c>
      <c r="M865" s="94">
        <v>3.37682579758989E-5</v>
      </c>
      <c r="N865" s="94">
        <v>8.442064493974726E-6</v>
      </c>
      <c r="O865" s="2" t="s">
        <v>9319</v>
      </c>
      <c r="P865" s="2">
        <v>99.0</v>
      </c>
      <c r="Q865" s="2" t="s">
        <v>9320</v>
      </c>
    </row>
    <row r="866">
      <c r="A866" s="54">
        <v>45999.0</v>
      </c>
      <c r="B866" s="2" t="s">
        <v>194</v>
      </c>
      <c r="C866" s="2" t="s">
        <v>180</v>
      </c>
      <c r="D866" s="2">
        <v>0.0</v>
      </c>
      <c r="E866" s="53">
        <v>0.011</v>
      </c>
      <c r="F866" s="53">
        <v>0.032</v>
      </c>
      <c r="G866" s="53">
        <v>0.044</v>
      </c>
      <c r="H866" s="53">
        <v>0.051</v>
      </c>
      <c r="I866" s="53">
        <v>0.058</v>
      </c>
      <c r="J866" s="53">
        <v>0.101</v>
      </c>
      <c r="K866" s="53">
        <v>0.073</v>
      </c>
      <c r="L866" s="94">
        <v>0.0019</v>
      </c>
      <c r="M866" s="94">
        <v>0.0102</v>
      </c>
      <c r="N866" s="94">
        <v>0.0053</v>
      </c>
      <c r="O866" s="2" t="s">
        <v>9316</v>
      </c>
      <c r="P866" s="2">
        <v>1.0</v>
      </c>
      <c r="Q866" s="2" t="s">
        <v>9317</v>
      </c>
    </row>
    <row r="867">
      <c r="A867" s="54">
        <v>45999.0</v>
      </c>
      <c r="B867" s="2" t="s">
        <v>145</v>
      </c>
      <c r="C867" s="2" t="s">
        <v>180</v>
      </c>
      <c r="D867" s="2">
        <v>0.0</v>
      </c>
      <c r="E867" s="53">
        <v>0.23</v>
      </c>
      <c r="F867" s="53">
        <v>0.151</v>
      </c>
      <c r="G867" s="53">
        <v>0.124</v>
      </c>
      <c r="H867" s="53">
        <v>0.11</v>
      </c>
      <c r="I867" s="53">
        <v>0.098</v>
      </c>
      <c r="J867" s="53">
        <v>0.048</v>
      </c>
      <c r="K867" s="53">
        <v>0.086</v>
      </c>
      <c r="L867" s="94">
        <v>0.0154</v>
      </c>
      <c r="M867" s="94">
        <v>0.0023</v>
      </c>
      <c r="N867" s="94">
        <v>0.0074</v>
      </c>
      <c r="O867" s="2" t="s">
        <v>9316</v>
      </c>
      <c r="P867" s="2">
        <v>2.0</v>
      </c>
      <c r="Q867" s="2" t="s">
        <v>9317</v>
      </c>
    </row>
    <row r="868">
      <c r="A868" s="54">
        <v>45999.0</v>
      </c>
      <c r="B868" s="2" t="s">
        <v>1801</v>
      </c>
      <c r="C868" s="2" t="s">
        <v>180</v>
      </c>
      <c r="D868" s="2">
        <v>0.0</v>
      </c>
      <c r="E868" s="53">
        <v>0.0</v>
      </c>
      <c r="F868" s="53">
        <v>0.0</v>
      </c>
      <c r="G868" s="53">
        <v>0.0</v>
      </c>
      <c r="H868" s="53">
        <v>0.0</v>
      </c>
      <c r="I868" s="53">
        <v>0.0</v>
      </c>
      <c r="J868" s="53">
        <v>0.0</v>
      </c>
      <c r="K868" s="53">
        <v>0.0</v>
      </c>
      <c r="L868" s="94">
        <v>0.0</v>
      </c>
      <c r="M868" s="94">
        <v>0.0</v>
      </c>
      <c r="N868" s="94">
        <v>0.0</v>
      </c>
      <c r="O868" s="2" t="s">
        <v>9316</v>
      </c>
      <c r="P868" s="2">
        <v>3.0</v>
      </c>
      <c r="Q868" s="2" t="s">
        <v>9318</v>
      </c>
    </row>
    <row r="869">
      <c r="A869" s="54">
        <v>45999.0</v>
      </c>
      <c r="B869" s="2" t="s">
        <v>932</v>
      </c>
      <c r="C869" s="2" t="s">
        <v>180</v>
      </c>
      <c r="D869" s="2">
        <v>0.0</v>
      </c>
      <c r="E869" s="53">
        <v>0.013368954222941792</v>
      </c>
      <c r="F869" s="53">
        <v>0.026027720747581713</v>
      </c>
      <c r="G869" s="53">
        <v>0.030491310295559727</v>
      </c>
      <c r="H869" s="53">
        <v>0.032522889064587494</v>
      </c>
      <c r="I869" s="53">
        <v>0.034331491194700414</v>
      </c>
      <c r="J869" s="53">
        <v>0.022739334023843753</v>
      </c>
      <c r="K869" s="53">
        <v>0.02661532215970174</v>
      </c>
      <c r="L869" s="94">
        <v>9.297200035401066E-4</v>
      </c>
      <c r="M869" s="94">
        <v>5.170773118479381E-4</v>
      </c>
      <c r="N869" s="94">
        <v>7.083753736647106E-4</v>
      </c>
      <c r="O869" s="2" t="s">
        <v>9316</v>
      </c>
      <c r="P869" s="2">
        <v>4.0</v>
      </c>
      <c r="Q869" s="2" t="s">
        <v>9318</v>
      </c>
    </row>
    <row r="870">
      <c r="A870" s="54">
        <v>45999.0</v>
      </c>
      <c r="B870" s="2" t="s">
        <v>515</v>
      </c>
      <c r="C870" s="2" t="s">
        <v>180</v>
      </c>
      <c r="D870" s="2">
        <v>0.0</v>
      </c>
      <c r="E870" s="53">
        <v>0.0</v>
      </c>
      <c r="F870" s="53">
        <v>0.0</v>
      </c>
      <c r="G870" s="53">
        <v>0.0</v>
      </c>
      <c r="H870" s="53">
        <v>0.0</v>
      </c>
      <c r="I870" s="53">
        <v>0.0</v>
      </c>
      <c r="J870" s="53">
        <v>0.007565507492420277</v>
      </c>
      <c r="K870" s="53">
        <v>0.0037827537462101386</v>
      </c>
      <c r="L870" s="94">
        <v>0.0</v>
      </c>
      <c r="M870" s="94">
        <v>5.723690361786735E-5</v>
      </c>
      <c r="N870" s="94">
        <v>1.4309225904466838E-5</v>
      </c>
      <c r="O870" s="2" t="s">
        <v>9316</v>
      </c>
      <c r="P870" s="2">
        <v>5.0</v>
      </c>
      <c r="Q870" s="2" t="s">
        <v>9318</v>
      </c>
    </row>
    <row r="871">
      <c r="A871" s="54">
        <v>45999.0</v>
      </c>
      <c r="B871" s="2" t="s">
        <v>229</v>
      </c>
      <c r="C871" s="2" t="s">
        <v>180</v>
      </c>
      <c r="D871" s="2">
        <v>0.0</v>
      </c>
      <c r="E871" s="53">
        <v>0.06693500425812307</v>
      </c>
      <c r="F871" s="53">
        <v>0.08489193164323923</v>
      </c>
      <c r="G871" s="53">
        <v>0.09262930186408087</v>
      </c>
      <c r="H871" s="53">
        <v>0.09690279113527116</v>
      </c>
      <c r="I871" s="53">
        <v>0.10143207273354182</v>
      </c>
      <c r="J871" s="53">
        <v>0.08264451347643542</v>
      </c>
      <c r="K871" s="53">
        <v>0.08763690767025814</v>
      </c>
      <c r="L871" s="94">
        <v>0.008580187563827016</v>
      </c>
      <c r="M871" s="94">
        <v>0.006830115607756716</v>
      </c>
      <c r="N871" s="94">
        <v>0.0076802275860053506</v>
      </c>
      <c r="O871" s="2" t="s">
        <v>9316</v>
      </c>
      <c r="P871" s="2">
        <v>6.0</v>
      </c>
      <c r="Q871" s="2" t="s">
        <v>9317</v>
      </c>
    </row>
    <row r="872">
      <c r="A872" s="54">
        <v>45999.0</v>
      </c>
      <c r="B872" s="2" t="s">
        <v>178</v>
      </c>
      <c r="C872" s="2" t="s">
        <v>180</v>
      </c>
      <c r="D872" s="2">
        <v>0.0</v>
      </c>
      <c r="E872" s="53">
        <v>0.002256595826909306</v>
      </c>
      <c r="F872" s="53">
        <v>0.01069336302451576</v>
      </c>
      <c r="G872" s="53">
        <v>0.016851097926717094</v>
      </c>
      <c r="H872" s="53">
        <v>0.02084626258165617</v>
      </c>
      <c r="I872" s="53">
        <v>0.02552223627647375</v>
      </c>
      <c r="J872" s="53">
        <v>0.01979660624587195</v>
      </c>
      <c r="K872" s="53">
        <v>0.01832385208629452</v>
      </c>
      <c r="L872" s="94">
        <v>2.8395950133580915E-4</v>
      </c>
      <c r="M872" s="94">
        <v>3.919056188540963E-4</v>
      </c>
      <c r="N872" s="94">
        <v>3.357635552804001E-4</v>
      </c>
      <c r="O872" s="2" t="s">
        <v>9316</v>
      </c>
      <c r="P872" s="2">
        <v>7.0</v>
      </c>
      <c r="Q872" s="2" t="s">
        <v>9318</v>
      </c>
    </row>
    <row r="873">
      <c r="A873" s="54">
        <v>45999.0</v>
      </c>
      <c r="B873" s="2" t="s">
        <v>1876</v>
      </c>
      <c r="C873" s="2" t="s">
        <v>180</v>
      </c>
      <c r="D873" s="2">
        <v>0.0</v>
      </c>
      <c r="E873" s="53">
        <v>0.0</v>
      </c>
      <c r="F873" s="53">
        <v>0.0</v>
      </c>
      <c r="G873" s="53">
        <v>0.0</v>
      </c>
      <c r="H873" s="53">
        <v>0.0</v>
      </c>
      <c r="I873" s="53">
        <v>0.0</v>
      </c>
      <c r="J873" s="53">
        <v>0.0</v>
      </c>
      <c r="K873" s="53">
        <v>0.0</v>
      </c>
      <c r="L873" s="94">
        <v>0.0</v>
      </c>
      <c r="M873" s="94">
        <v>0.0</v>
      </c>
      <c r="N873" s="94">
        <v>0.0</v>
      </c>
      <c r="O873" s="2" t="s">
        <v>9316</v>
      </c>
      <c r="P873" s="2">
        <v>8.0</v>
      </c>
      <c r="Q873" s="2" t="s">
        <v>9318</v>
      </c>
    </row>
    <row r="874">
      <c r="A874" s="54">
        <v>45999.0</v>
      </c>
      <c r="B874" s="2" t="s">
        <v>687</v>
      </c>
      <c r="C874" s="2" t="s">
        <v>180</v>
      </c>
      <c r="D874" s="2">
        <v>0.0</v>
      </c>
      <c r="E874" s="53">
        <v>0.0</v>
      </c>
      <c r="F874" s="53">
        <v>0.0</v>
      </c>
      <c r="G874" s="53">
        <v>0.0</v>
      </c>
      <c r="H874" s="53">
        <v>0.0</v>
      </c>
      <c r="I874" s="53">
        <v>0.0</v>
      </c>
      <c r="J874" s="53">
        <v>0.002583216127496623</v>
      </c>
      <c r="K874" s="53">
        <v>0.0012916080637483114</v>
      </c>
      <c r="L874" s="94">
        <v>0.0</v>
      </c>
      <c r="M874" s="94">
        <v>6.673005561358648E-6</v>
      </c>
      <c r="N874" s="94">
        <v>1.668251390339662E-6</v>
      </c>
      <c r="O874" s="2" t="s">
        <v>9316</v>
      </c>
      <c r="P874" s="2">
        <v>9.0</v>
      </c>
      <c r="Q874" s="2" t="s">
        <v>9318</v>
      </c>
    </row>
    <row r="875">
      <c r="A875" s="54">
        <v>45999.0</v>
      </c>
      <c r="B875" s="2" t="s">
        <v>301</v>
      </c>
      <c r="C875" s="2" t="s">
        <v>180</v>
      </c>
      <c r="D875" s="2">
        <v>0.0</v>
      </c>
      <c r="E875" s="53">
        <v>0.0</v>
      </c>
      <c r="F875" s="53">
        <v>0.0</v>
      </c>
      <c r="G875" s="53">
        <v>0.0</v>
      </c>
      <c r="H875" s="53">
        <v>0.0</v>
      </c>
      <c r="I875" s="53">
        <v>0.0</v>
      </c>
      <c r="J875" s="53">
        <v>0.018000000000000002</v>
      </c>
      <c r="K875" s="53">
        <v>0.009000000000000001</v>
      </c>
      <c r="L875" s="94">
        <v>0.0</v>
      </c>
      <c r="M875" s="94">
        <v>3.0E-4</v>
      </c>
      <c r="N875" s="94">
        <v>1.0E-4</v>
      </c>
      <c r="O875" s="2" t="s">
        <v>9316</v>
      </c>
      <c r="P875" s="2">
        <v>10.0</v>
      </c>
      <c r="Q875" s="2" t="s">
        <v>9317</v>
      </c>
    </row>
    <row r="876">
      <c r="A876" s="54">
        <v>45999.0</v>
      </c>
      <c r="B876" s="2" t="s">
        <v>450</v>
      </c>
      <c r="C876" s="2" t="s">
        <v>180</v>
      </c>
      <c r="D876" s="2">
        <v>0.0</v>
      </c>
      <c r="E876" s="53">
        <v>0.0</v>
      </c>
      <c r="F876" s="53">
        <v>0.0</v>
      </c>
      <c r="G876" s="53">
        <v>0.0</v>
      </c>
      <c r="H876" s="53">
        <v>0.0</v>
      </c>
      <c r="I876" s="53">
        <v>0.0</v>
      </c>
      <c r="J876" s="53">
        <v>0.013275033502776458</v>
      </c>
      <c r="K876" s="53">
        <v>0.006637516751388229</v>
      </c>
      <c r="L876" s="94">
        <v>0.0</v>
      </c>
      <c r="M876" s="94">
        <v>1.762265144998374E-4</v>
      </c>
      <c r="N876" s="94">
        <v>4.405662862495935E-5</v>
      </c>
      <c r="O876" s="2" t="s">
        <v>9316</v>
      </c>
      <c r="P876" s="2">
        <v>11.0</v>
      </c>
      <c r="Q876" s="2" t="s">
        <v>9318</v>
      </c>
    </row>
    <row r="877">
      <c r="A877" s="54">
        <v>45999.0</v>
      </c>
      <c r="B877" s="2" t="s">
        <v>1189</v>
      </c>
      <c r="C877" s="2" t="s">
        <v>180</v>
      </c>
      <c r="D877" s="2">
        <v>0.0</v>
      </c>
      <c r="E877" s="53">
        <v>0.0</v>
      </c>
      <c r="F877" s="53">
        <v>0.0</v>
      </c>
      <c r="G877" s="53">
        <v>0.0</v>
      </c>
      <c r="H877" s="53">
        <v>0.0</v>
      </c>
      <c r="I877" s="53">
        <v>0.0</v>
      </c>
      <c r="J877" s="53">
        <v>0.005753035999248601</v>
      </c>
      <c r="K877" s="53">
        <v>0.0028765179996243003</v>
      </c>
      <c r="L877" s="94">
        <v>0.0</v>
      </c>
      <c r="M877" s="94">
        <v>3.3097423208650346E-5</v>
      </c>
      <c r="N877" s="94">
        <v>8.274355802162587E-6</v>
      </c>
      <c r="O877" s="2" t="s">
        <v>9319</v>
      </c>
      <c r="P877" s="2">
        <v>99.0</v>
      </c>
      <c r="Q877" s="2" t="s">
        <v>9320</v>
      </c>
    </row>
    <row r="878">
      <c r="A878" s="54">
        <v>46000.0</v>
      </c>
      <c r="B878" s="2" t="s">
        <v>194</v>
      </c>
      <c r="C878" s="2" t="s">
        <v>208</v>
      </c>
      <c r="D878" s="2">
        <v>0.0</v>
      </c>
      <c r="E878" s="53">
        <v>0.134</v>
      </c>
      <c r="F878" s="53">
        <v>0.105</v>
      </c>
      <c r="G878" s="53">
        <v>0.101</v>
      </c>
      <c r="H878" s="53">
        <v>0.102</v>
      </c>
      <c r="I878" s="53">
        <v>0.103</v>
      </c>
      <c r="J878" s="53">
        <v>0.1</v>
      </c>
      <c r="K878" s="53">
        <v>0.101</v>
      </c>
      <c r="L878" s="94">
        <v>0.0102</v>
      </c>
      <c r="M878" s="94">
        <v>0.01</v>
      </c>
      <c r="N878" s="94">
        <v>0.0102</v>
      </c>
      <c r="O878" s="2" t="s">
        <v>9316</v>
      </c>
      <c r="P878" s="2">
        <v>1.0</v>
      </c>
      <c r="Q878" s="2" t="s">
        <v>9317</v>
      </c>
    </row>
    <row r="879">
      <c r="A879" s="54">
        <v>46000.0</v>
      </c>
      <c r="B879" s="2" t="s">
        <v>145</v>
      </c>
      <c r="C879" s="2" t="s">
        <v>208</v>
      </c>
      <c r="D879" s="2">
        <v>0.0</v>
      </c>
      <c r="E879" s="53">
        <v>0.004</v>
      </c>
      <c r="F879" s="53">
        <v>0.014</v>
      </c>
      <c r="G879" s="53">
        <v>0.02</v>
      </c>
      <c r="H879" s="53">
        <v>0.024</v>
      </c>
      <c r="I879" s="53">
        <v>0.028</v>
      </c>
      <c r="J879" s="53">
        <v>0.048</v>
      </c>
      <c r="K879" s="53">
        <v>0.034</v>
      </c>
      <c r="L879" s="94">
        <v>4.0E-4</v>
      </c>
      <c r="M879" s="94">
        <v>0.0023</v>
      </c>
      <c r="N879" s="94">
        <v>0.0012</v>
      </c>
      <c r="O879" s="2" t="s">
        <v>9316</v>
      </c>
      <c r="P879" s="2">
        <v>2.0</v>
      </c>
      <c r="Q879" s="2" t="s">
        <v>9317</v>
      </c>
    </row>
    <row r="880">
      <c r="A880" s="54">
        <v>46000.0</v>
      </c>
      <c r="B880" s="2" t="s">
        <v>1801</v>
      </c>
      <c r="C880" s="2" t="s">
        <v>208</v>
      </c>
      <c r="D880" s="2">
        <v>0.0</v>
      </c>
      <c r="E880" s="53">
        <v>0.0</v>
      </c>
      <c r="F880" s="53">
        <v>0.0</v>
      </c>
      <c r="G880" s="53">
        <v>0.0</v>
      </c>
      <c r="H880" s="53">
        <v>0.0</v>
      </c>
      <c r="I880" s="53">
        <v>0.0</v>
      </c>
      <c r="J880" s="53">
        <v>0.0</v>
      </c>
      <c r="K880" s="53">
        <v>0.0</v>
      </c>
      <c r="L880" s="94">
        <v>0.0</v>
      </c>
      <c r="M880" s="94">
        <v>0.0</v>
      </c>
      <c r="N880" s="94">
        <v>0.0</v>
      </c>
      <c r="O880" s="2" t="s">
        <v>9316</v>
      </c>
      <c r="P880" s="2">
        <v>3.0</v>
      </c>
      <c r="Q880" s="2" t="s">
        <v>9318</v>
      </c>
    </row>
    <row r="881">
      <c r="A881" s="54">
        <v>46000.0</v>
      </c>
      <c r="B881" s="2" t="s">
        <v>932</v>
      </c>
      <c r="C881" s="2" t="s">
        <v>208</v>
      </c>
      <c r="D881" s="2">
        <v>0.0</v>
      </c>
      <c r="E881" s="53">
        <v>0.0</v>
      </c>
      <c r="F881" s="53">
        <v>0.0</v>
      </c>
      <c r="G881" s="53">
        <v>0.0</v>
      </c>
      <c r="H881" s="53">
        <v>0.0</v>
      </c>
      <c r="I881" s="53">
        <v>0.0</v>
      </c>
      <c r="J881" s="53">
        <v>0.022512856326157318</v>
      </c>
      <c r="K881" s="53">
        <v>0.011256428163078659</v>
      </c>
      <c r="L881" s="94">
        <v>0.0</v>
      </c>
      <c r="M881" s="94">
        <v>5.068286999622016E-4</v>
      </c>
      <c r="N881" s="94">
        <v>1.267071749905504E-4</v>
      </c>
      <c r="O881" s="2" t="s">
        <v>9316</v>
      </c>
      <c r="P881" s="2">
        <v>4.0</v>
      </c>
      <c r="Q881" s="2" t="s">
        <v>9318</v>
      </c>
    </row>
    <row r="882">
      <c r="A882" s="54">
        <v>46000.0</v>
      </c>
      <c r="B882" s="2" t="s">
        <v>515</v>
      </c>
      <c r="C882" s="2" t="s">
        <v>208</v>
      </c>
      <c r="D882" s="2">
        <v>0.0</v>
      </c>
      <c r="E882" s="53">
        <v>0.0</v>
      </c>
      <c r="F882" s="53">
        <v>0.0</v>
      </c>
      <c r="G882" s="53">
        <v>0.0</v>
      </c>
      <c r="H882" s="53">
        <v>0.0</v>
      </c>
      <c r="I882" s="53">
        <v>0.0</v>
      </c>
      <c r="J882" s="53">
        <v>0.007490157057050615</v>
      </c>
      <c r="K882" s="53">
        <v>0.0037450785285253075</v>
      </c>
      <c r="L882" s="94">
        <v>0.0</v>
      </c>
      <c r="M882" s="94">
        <v>5.610245273928513E-5</v>
      </c>
      <c r="N882" s="94">
        <v>1.4025613184821282E-5</v>
      </c>
      <c r="O882" s="2" t="s">
        <v>9316</v>
      </c>
      <c r="P882" s="2">
        <v>5.0</v>
      </c>
      <c r="Q882" s="2" t="s">
        <v>9318</v>
      </c>
    </row>
    <row r="883">
      <c r="A883" s="54">
        <v>46000.0</v>
      </c>
      <c r="B883" s="2" t="s">
        <v>229</v>
      </c>
      <c r="C883" s="2" t="s">
        <v>208</v>
      </c>
      <c r="D883" s="2">
        <v>0.0</v>
      </c>
      <c r="E883" s="53">
        <v>0.0626765226224999</v>
      </c>
      <c r="F883" s="53">
        <v>0.11816692522124002</v>
      </c>
      <c r="G883" s="53">
        <v>0.14088687317071957</v>
      </c>
      <c r="H883" s="53">
        <v>0.1524335478503377</v>
      </c>
      <c r="I883" s="53">
        <v>0.16382059105978383</v>
      </c>
      <c r="J883" s="53">
        <v>0.08182139618025902</v>
      </c>
      <c r="K883" s="53">
        <v>0.1113541346754893</v>
      </c>
      <c r="L883" s="94">
        <v>0.019849111031822422</v>
      </c>
      <c r="M883" s="94">
        <v>0.006694740872886905</v>
      </c>
      <c r="N883" s="94">
        <v>0.012399743309327008</v>
      </c>
      <c r="O883" s="2" t="s">
        <v>9316</v>
      </c>
      <c r="P883" s="2">
        <v>6.0</v>
      </c>
      <c r="Q883" s="2" t="s">
        <v>9317</v>
      </c>
    </row>
    <row r="884">
      <c r="A884" s="54">
        <v>46000.0</v>
      </c>
      <c r="B884" s="2" t="s">
        <v>178</v>
      </c>
      <c r="C884" s="2" t="s">
        <v>208</v>
      </c>
      <c r="D884" s="2">
        <v>0.0</v>
      </c>
      <c r="E884" s="53">
        <v>0.0</v>
      </c>
      <c r="F884" s="53">
        <v>0.0</v>
      </c>
      <c r="G884" s="53">
        <v>0.0</v>
      </c>
      <c r="H884" s="53">
        <v>0.0</v>
      </c>
      <c r="I884" s="53">
        <v>0.0</v>
      </c>
      <c r="J884" s="53">
        <v>0.01959943733143194</v>
      </c>
      <c r="K884" s="53">
        <v>0.00979971866571597</v>
      </c>
      <c r="L884" s="94">
        <v>0.0</v>
      </c>
      <c r="M884" s="94">
        <v>3.84137943708728E-4</v>
      </c>
      <c r="N884" s="94">
        <v>9.6034485927182E-5</v>
      </c>
      <c r="O884" s="2" t="s">
        <v>9316</v>
      </c>
      <c r="P884" s="2">
        <v>7.0</v>
      </c>
      <c r="Q884" s="2" t="s">
        <v>9318</v>
      </c>
    </row>
    <row r="885">
      <c r="A885" s="54">
        <v>46000.0</v>
      </c>
      <c r="B885" s="2" t="s">
        <v>1876</v>
      </c>
      <c r="C885" s="2" t="s">
        <v>208</v>
      </c>
      <c r="D885" s="2">
        <v>0.0</v>
      </c>
      <c r="E885" s="53">
        <v>0.0</v>
      </c>
      <c r="F885" s="53">
        <v>0.0</v>
      </c>
      <c r="G885" s="53">
        <v>0.0</v>
      </c>
      <c r="H885" s="53">
        <v>0.0</v>
      </c>
      <c r="I885" s="53">
        <v>0.0</v>
      </c>
      <c r="J885" s="53">
        <v>0.0</v>
      </c>
      <c r="K885" s="53">
        <v>0.0</v>
      </c>
      <c r="L885" s="94">
        <v>0.0</v>
      </c>
      <c r="M885" s="94">
        <v>0.0</v>
      </c>
      <c r="N885" s="94">
        <v>0.0</v>
      </c>
      <c r="O885" s="2" t="s">
        <v>9316</v>
      </c>
      <c r="P885" s="2">
        <v>8.0</v>
      </c>
      <c r="Q885" s="2" t="s">
        <v>9318</v>
      </c>
    </row>
    <row r="886">
      <c r="A886" s="54">
        <v>46000.0</v>
      </c>
      <c r="B886" s="2" t="s">
        <v>687</v>
      </c>
      <c r="C886" s="2" t="s">
        <v>208</v>
      </c>
      <c r="D886" s="2">
        <v>0.0</v>
      </c>
      <c r="E886" s="53">
        <v>0.0</v>
      </c>
      <c r="F886" s="53">
        <v>0.0</v>
      </c>
      <c r="G886" s="53">
        <v>0.0</v>
      </c>
      <c r="H886" s="53">
        <v>0.0</v>
      </c>
      <c r="I886" s="53">
        <v>0.0</v>
      </c>
      <c r="J886" s="53">
        <v>0.0025633975545520373</v>
      </c>
      <c r="K886" s="53">
        <v>0.0012816987772760187</v>
      </c>
      <c r="L886" s="94">
        <v>0.0</v>
      </c>
      <c r="M886" s="94">
        <v>6.5710070226833656E-6</v>
      </c>
      <c r="N886" s="94">
        <v>1.6427517556708414E-6</v>
      </c>
      <c r="O886" s="2" t="s">
        <v>9316</v>
      </c>
      <c r="P886" s="2">
        <v>9.0</v>
      </c>
      <c r="Q886" s="2" t="s">
        <v>9318</v>
      </c>
    </row>
    <row r="887">
      <c r="A887" s="54">
        <v>46000.0</v>
      </c>
      <c r="B887" s="2" t="s">
        <v>301</v>
      </c>
      <c r="C887" s="2" t="s">
        <v>208</v>
      </c>
      <c r="D887" s="2">
        <v>0.0</v>
      </c>
      <c r="E887" s="53">
        <v>0.0</v>
      </c>
      <c r="F887" s="53">
        <v>0.0</v>
      </c>
      <c r="G887" s="53">
        <v>0.0</v>
      </c>
      <c r="H887" s="53">
        <v>0.0</v>
      </c>
      <c r="I887" s="53">
        <v>0.0</v>
      </c>
      <c r="J887" s="53">
        <v>0.018000000000000002</v>
      </c>
      <c r="K887" s="53">
        <v>0.009000000000000001</v>
      </c>
      <c r="L887" s="94">
        <v>0.0</v>
      </c>
      <c r="M887" s="94">
        <v>3.0E-4</v>
      </c>
      <c r="N887" s="94">
        <v>1.0E-4</v>
      </c>
      <c r="O887" s="2" t="s">
        <v>9316</v>
      </c>
      <c r="P887" s="2">
        <v>10.0</v>
      </c>
      <c r="Q887" s="2" t="s">
        <v>9317</v>
      </c>
    </row>
    <row r="888">
      <c r="A888" s="54">
        <v>46000.0</v>
      </c>
      <c r="B888" s="2" t="s">
        <v>450</v>
      </c>
      <c r="C888" s="2" t="s">
        <v>208</v>
      </c>
      <c r="D888" s="2">
        <v>0.0</v>
      </c>
      <c r="E888" s="53">
        <v>0.0</v>
      </c>
      <c r="F888" s="53">
        <v>0.0</v>
      </c>
      <c r="G888" s="53">
        <v>0.0</v>
      </c>
      <c r="H888" s="53">
        <v>0.0</v>
      </c>
      <c r="I888" s="53">
        <v>0.0</v>
      </c>
      <c r="J888" s="53">
        <v>0.013142817712231908</v>
      </c>
      <c r="K888" s="53">
        <v>0.006571408856115954</v>
      </c>
      <c r="L888" s="94">
        <v>0.0</v>
      </c>
      <c r="M888" s="94">
        <v>1.7273365741695676E-4</v>
      </c>
      <c r="N888" s="94">
        <v>4.318341435423919E-5</v>
      </c>
      <c r="O888" s="2" t="s">
        <v>9316</v>
      </c>
      <c r="P888" s="2">
        <v>11.0</v>
      </c>
      <c r="Q888" s="2" t="s">
        <v>9318</v>
      </c>
    </row>
    <row r="889">
      <c r="A889" s="54">
        <v>46000.0</v>
      </c>
      <c r="B889" s="2" t="s">
        <v>1189</v>
      </c>
      <c r="C889" s="2" t="s">
        <v>208</v>
      </c>
      <c r="D889" s="2">
        <v>0.0</v>
      </c>
      <c r="E889" s="53">
        <v>0.0</v>
      </c>
      <c r="F889" s="53">
        <v>0.0</v>
      </c>
      <c r="G889" s="53">
        <v>0.0</v>
      </c>
      <c r="H889" s="53">
        <v>0.0</v>
      </c>
      <c r="I889" s="53">
        <v>0.0</v>
      </c>
      <c r="J889" s="53">
        <v>0.00569573729619728</v>
      </c>
      <c r="K889" s="53">
        <v>0.00284786864809864</v>
      </c>
      <c r="L889" s="94">
        <v>0.0</v>
      </c>
      <c r="M889" s="94">
        <v>3.24414233472927E-5</v>
      </c>
      <c r="N889" s="94">
        <v>8.110355836823174E-6</v>
      </c>
      <c r="O889" s="2" t="s">
        <v>9319</v>
      </c>
      <c r="P889" s="2">
        <v>99.0</v>
      </c>
      <c r="Q889" s="2" t="s">
        <v>9320</v>
      </c>
    </row>
    <row r="890">
      <c r="A890" s="54">
        <v>46001.0</v>
      </c>
      <c r="B890" s="2" t="s">
        <v>194</v>
      </c>
      <c r="C890" s="2" t="s">
        <v>303</v>
      </c>
      <c r="D890" s="2">
        <v>0.0</v>
      </c>
      <c r="E890" s="53">
        <v>0.057</v>
      </c>
      <c r="F890" s="53">
        <v>0.054</v>
      </c>
      <c r="G890" s="53">
        <v>0.05</v>
      </c>
      <c r="H890" s="53">
        <v>0.047</v>
      </c>
      <c r="I890" s="53">
        <v>0.044</v>
      </c>
      <c r="J890" s="53">
        <v>0.099</v>
      </c>
      <c r="K890" s="53">
        <v>0.074</v>
      </c>
      <c r="L890" s="94">
        <v>0.0025</v>
      </c>
      <c r="M890" s="94">
        <v>0.0098</v>
      </c>
      <c r="N890" s="94">
        <v>0.0055</v>
      </c>
      <c r="O890" s="2" t="s">
        <v>9316</v>
      </c>
      <c r="P890" s="2">
        <v>1.0</v>
      </c>
      <c r="Q890" s="2" t="s">
        <v>9317</v>
      </c>
    </row>
    <row r="891">
      <c r="A891" s="54">
        <v>46001.0</v>
      </c>
      <c r="B891" s="2" t="s">
        <v>145</v>
      </c>
      <c r="C891" s="2" t="s">
        <v>303</v>
      </c>
      <c r="D891" s="2">
        <v>0.0</v>
      </c>
      <c r="E891" s="53">
        <v>0.0</v>
      </c>
      <c r="F891" s="53">
        <v>0.0</v>
      </c>
      <c r="G891" s="53">
        <v>0.0</v>
      </c>
      <c r="H891" s="53">
        <v>0.0</v>
      </c>
      <c r="I891" s="53">
        <v>0.0</v>
      </c>
      <c r="J891" s="53">
        <v>0.047</v>
      </c>
      <c r="K891" s="53">
        <v>0.024</v>
      </c>
      <c r="L891" s="94">
        <v>0.0</v>
      </c>
      <c r="M891" s="94">
        <v>0.0022</v>
      </c>
      <c r="N891" s="94">
        <v>6.0E-4</v>
      </c>
      <c r="O891" s="2" t="s">
        <v>9316</v>
      </c>
      <c r="P891" s="2">
        <v>2.0</v>
      </c>
      <c r="Q891" s="2" t="s">
        <v>9317</v>
      </c>
    </row>
    <row r="892">
      <c r="A892" s="54">
        <v>46001.0</v>
      </c>
      <c r="B892" s="2" t="s">
        <v>1801</v>
      </c>
      <c r="C892" s="2" t="s">
        <v>303</v>
      </c>
      <c r="D892" s="2">
        <v>0.0</v>
      </c>
      <c r="E892" s="53">
        <v>0.0</v>
      </c>
      <c r="F892" s="53">
        <v>0.0</v>
      </c>
      <c r="G892" s="53">
        <v>0.0</v>
      </c>
      <c r="H892" s="53">
        <v>0.0</v>
      </c>
      <c r="I892" s="53">
        <v>0.0</v>
      </c>
      <c r="J892" s="53">
        <v>0.0</v>
      </c>
      <c r="K892" s="53">
        <v>0.0</v>
      </c>
      <c r="L892" s="94">
        <v>0.0</v>
      </c>
      <c r="M892" s="94">
        <v>0.0</v>
      </c>
      <c r="N892" s="94">
        <v>0.0</v>
      </c>
      <c r="O892" s="2" t="s">
        <v>9316</v>
      </c>
      <c r="P892" s="2">
        <v>3.0</v>
      </c>
      <c r="Q892" s="2" t="s">
        <v>9318</v>
      </c>
    </row>
    <row r="893">
      <c r="A893" s="54">
        <v>46001.0</v>
      </c>
      <c r="B893" s="2" t="s">
        <v>932</v>
      </c>
      <c r="C893" s="2" t="s">
        <v>303</v>
      </c>
      <c r="D893" s="2">
        <v>0.0</v>
      </c>
      <c r="E893" s="53">
        <v>0.0</v>
      </c>
      <c r="F893" s="53">
        <v>0.0</v>
      </c>
      <c r="G893" s="53">
        <v>0.0</v>
      </c>
      <c r="H893" s="53">
        <v>0.0</v>
      </c>
      <c r="I893" s="53">
        <v>0.0</v>
      </c>
      <c r="J893" s="53">
        <v>0.02228914606324344</v>
      </c>
      <c r="K893" s="53">
        <v>0.01114457303162172</v>
      </c>
      <c r="L893" s="94">
        <v>0.0</v>
      </c>
      <c r="M893" s="94">
        <v>4.968060322286006E-4</v>
      </c>
      <c r="N893" s="94">
        <v>1.2420150805715014E-4</v>
      </c>
      <c r="O893" s="2" t="s">
        <v>9316</v>
      </c>
      <c r="P893" s="2">
        <v>4.0</v>
      </c>
      <c r="Q893" s="2" t="s">
        <v>9318</v>
      </c>
    </row>
    <row r="894">
      <c r="A894" s="54">
        <v>46001.0</v>
      </c>
      <c r="B894" s="2" t="s">
        <v>515</v>
      </c>
      <c r="C894" s="2" t="s">
        <v>303</v>
      </c>
      <c r="D894" s="2">
        <v>0.0</v>
      </c>
      <c r="E894" s="53">
        <v>0.0</v>
      </c>
      <c r="F894" s="53">
        <v>0.0</v>
      </c>
      <c r="G894" s="53">
        <v>0.0</v>
      </c>
      <c r="H894" s="53">
        <v>0.0</v>
      </c>
      <c r="I894" s="53">
        <v>0.0</v>
      </c>
      <c r="J894" s="53">
        <v>0.007415727363180444</v>
      </c>
      <c r="K894" s="53">
        <v>0.003707863681590222</v>
      </c>
      <c r="L894" s="94">
        <v>0.0</v>
      </c>
      <c r="M894" s="94">
        <v>5.499301232502318E-5</v>
      </c>
      <c r="N894" s="94">
        <v>1.3748253081255794E-5</v>
      </c>
      <c r="O894" s="2" t="s">
        <v>9316</v>
      </c>
      <c r="P894" s="2">
        <v>5.0</v>
      </c>
      <c r="Q894" s="2" t="s">
        <v>9318</v>
      </c>
    </row>
    <row r="895">
      <c r="A895" s="54">
        <v>46001.0</v>
      </c>
      <c r="B895" s="2" t="s">
        <v>229</v>
      </c>
      <c r="C895" s="2" t="s">
        <v>303</v>
      </c>
      <c r="D895" s="2">
        <v>0.0</v>
      </c>
      <c r="E895" s="53">
        <v>0.10647575925863839</v>
      </c>
      <c r="F895" s="53">
        <v>0.09471528759922544</v>
      </c>
      <c r="G895" s="53">
        <v>0.08872005355144462</v>
      </c>
      <c r="H895" s="53">
        <v>0.0853564782228659</v>
      </c>
      <c r="I895" s="53">
        <v>0.0817746210651572</v>
      </c>
      <c r="J895" s="53">
        <v>0.08100833693152217</v>
      </c>
      <c r="K895" s="53">
        <v>0.08486419524148339</v>
      </c>
      <c r="L895" s="94">
        <v>0.0078712479021712</v>
      </c>
      <c r="M895" s="94">
        <v>0.006562350652411018</v>
      </c>
      <c r="N895" s="94">
        <v>0.007201931633984612</v>
      </c>
      <c r="O895" s="2" t="s">
        <v>9316</v>
      </c>
      <c r="P895" s="2">
        <v>6.0</v>
      </c>
      <c r="Q895" s="2" t="s">
        <v>9317</v>
      </c>
    </row>
    <row r="896">
      <c r="A896" s="54">
        <v>46001.0</v>
      </c>
      <c r="B896" s="2" t="s">
        <v>178</v>
      </c>
      <c r="C896" s="2" t="s">
        <v>303</v>
      </c>
      <c r="D896" s="2">
        <v>0.0</v>
      </c>
      <c r="E896" s="53">
        <v>0.15125245101463475</v>
      </c>
      <c r="F896" s="53">
        <v>0.08754646829546478</v>
      </c>
      <c r="G896" s="53">
        <v>0.06845067721998128</v>
      </c>
      <c r="H896" s="53">
        <v>0.059647241537847444</v>
      </c>
      <c r="I896" s="53">
        <v>0.051439116216749105</v>
      </c>
      <c r="J896" s="53">
        <v>0.019404677714311112</v>
      </c>
      <c r="K896" s="53">
        <v>0.043927677467146195</v>
      </c>
      <c r="L896" s="94">
        <v>0.004685495211874065</v>
      </c>
      <c r="M896" s="94">
        <v>3.765415171962823E-4</v>
      </c>
      <c r="N896" s="94">
        <v>0.0019296408476576236</v>
      </c>
      <c r="O896" s="2" t="s">
        <v>9316</v>
      </c>
      <c r="P896" s="2">
        <v>7.0</v>
      </c>
      <c r="Q896" s="2" t="s">
        <v>9318</v>
      </c>
    </row>
    <row r="897">
      <c r="A897" s="54">
        <v>46001.0</v>
      </c>
      <c r="B897" s="2" t="s">
        <v>1876</v>
      </c>
      <c r="C897" s="2" t="s">
        <v>303</v>
      </c>
      <c r="D897" s="2">
        <v>0.0</v>
      </c>
      <c r="E897" s="53">
        <v>0.0</v>
      </c>
      <c r="F897" s="53">
        <v>0.0</v>
      </c>
      <c r="G897" s="53">
        <v>0.0</v>
      </c>
      <c r="H897" s="53">
        <v>0.0</v>
      </c>
      <c r="I897" s="53">
        <v>0.0</v>
      </c>
      <c r="J897" s="53">
        <v>0.0</v>
      </c>
      <c r="K897" s="53">
        <v>0.0</v>
      </c>
      <c r="L897" s="94">
        <v>0.0</v>
      </c>
      <c r="M897" s="94">
        <v>0.0</v>
      </c>
      <c r="N897" s="94">
        <v>0.0</v>
      </c>
      <c r="O897" s="2" t="s">
        <v>9316</v>
      </c>
      <c r="P897" s="2">
        <v>8.0</v>
      </c>
      <c r="Q897" s="2" t="s">
        <v>9318</v>
      </c>
    </row>
    <row r="898">
      <c r="A898" s="54">
        <v>46001.0</v>
      </c>
      <c r="B898" s="2" t="s">
        <v>687</v>
      </c>
      <c r="C898" s="2" t="s">
        <v>303</v>
      </c>
      <c r="D898" s="2">
        <v>0.0</v>
      </c>
      <c r="E898" s="53">
        <v>0.0</v>
      </c>
      <c r="F898" s="53">
        <v>0.0</v>
      </c>
      <c r="G898" s="53">
        <v>0.0</v>
      </c>
      <c r="H898" s="53">
        <v>0.0</v>
      </c>
      <c r="I898" s="53">
        <v>0.0</v>
      </c>
      <c r="J898" s="53">
        <v>0.002543731030764075</v>
      </c>
      <c r="K898" s="53">
        <v>0.0012718655153820375</v>
      </c>
      <c r="L898" s="94">
        <v>0.0</v>
      </c>
      <c r="M898" s="94">
        <v>6.470567556872063E-6</v>
      </c>
      <c r="N898" s="94">
        <v>1.6176418892180157E-6</v>
      </c>
      <c r="O898" s="2" t="s">
        <v>9316</v>
      </c>
      <c r="P898" s="2">
        <v>9.0</v>
      </c>
      <c r="Q898" s="2" t="s">
        <v>9318</v>
      </c>
    </row>
    <row r="899">
      <c r="A899" s="54">
        <v>46001.0</v>
      </c>
      <c r="B899" s="2" t="s">
        <v>301</v>
      </c>
      <c r="C899" s="2" t="s">
        <v>303</v>
      </c>
      <c r="D899" s="2">
        <v>0.0</v>
      </c>
      <c r="E899" s="53">
        <v>0.157</v>
      </c>
      <c r="F899" s="53">
        <v>0.105</v>
      </c>
      <c r="G899" s="53">
        <v>0.092</v>
      </c>
      <c r="H899" s="53">
        <v>0.086</v>
      </c>
      <c r="I899" s="53">
        <v>0.081</v>
      </c>
      <c r="J899" s="53">
        <v>0.018000000000000002</v>
      </c>
      <c r="K899" s="53">
        <v>0.055</v>
      </c>
      <c r="L899" s="94">
        <v>0.0084</v>
      </c>
      <c r="M899" s="94">
        <v>3.0E-4</v>
      </c>
      <c r="N899" s="94">
        <v>0.003</v>
      </c>
      <c r="O899" s="2" t="s">
        <v>9316</v>
      </c>
      <c r="P899" s="2">
        <v>10.0</v>
      </c>
      <c r="Q899" s="2" t="s">
        <v>9317</v>
      </c>
    </row>
    <row r="900">
      <c r="A900" s="54">
        <v>46001.0</v>
      </c>
      <c r="B900" s="2" t="s">
        <v>450</v>
      </c>
      <c r="C900" s="2" t="s">
        <v>303</v>
      </c>
      <c r="D900" s="2">
        <v>0.0</v>
      </c>
      <c r="E900" s="53">
        <v>0.0</v>
      </c>
      <c r="F900" s="53">
        <v>0.0</v>
      </c>
      <c r="G900" s="53">
        <v>0.0</v>
      </c>
      <c r="H900" s="53">
        <v>0.0</v>
      </c>
      <c r="I900" s="53">
        <v>0.0</v>
      </c>
      <c r="J900" s="53">
        <v>0.013012217527020566</v>
      </c>
      <c r="K900" s="53">
        <v>0.006506108763510283</v>
      </c>
      <c r="L900" s="94">
        <v>0.0</v>
      </c>
      <c r="M900" s="94">
        <v>1.693178049705012E-4</v>
      </c>
      <c r="N900" s="94">
        <v>4.23294512426253E-5</v>
      </c>
      <c r="O900" s="2" t="s">
        <v>9316</v>
      </c>
      <c r="P900" s="2">
        <v>11.0</v>
      </c>
      <c r="Q900" s="2" t="s">
        <v>9318</v>
      </c>
    </row>
    <row r="901">
      <c r="A901" s="54">
        <v>46001.0</v>
      </c>
      <c r="B901" s="2" t="s">
        <v>1189</v>
      </c>
      <c r="C901" s="2" t="s">
        <v>303</v>
      </c>
      <c r="D901" s="2">
        <v>0.0</v>
      </c>
      <c r="E901" s="53">
        <v>0.002256595826909306</v>
      </c>
      <c r="F901" s="53">
        <v>0.01069336302451576</v>
      </c>
      <c r="G901" s="53">
        <v>0.016851097926717094</v>
      </c>
      <c r="H901" s="53">
        <v>0.02084626258165617</v>
      </c>
      <c r="I901" s="53">
        <v>0.02552223627647375</v>
      </c>
      <c r="J901" s="53">
        <v>0.005639138752255959</v>
      </c>
      <c r="K901" s="53">
        <v>0.011245118339486528</v>
      </c>
      <c r="L901" s="94">
        <v>2.8395950133580915E-4</v>
      </c>
      <c r="M901" s="94">
        <v>3.179988586719489E-5</v>
      </c>
      <c r="N901" s="94">
        <v>1.2645268646905623E-4</v>
      </c>
      <c r="O901" s="2" t="s">
        <v>9319</v>
      </c>
      <c r="P901" s="2">
        <v>99.0</v>
      </c>
      <c r="Q901" s="2" t="s">
        <v>9320</v>
      </c>
    </row>
    <row r="902">
      <c r="A902" s="54">
        <v>46002.0</v>
      </c>
      <c r="B902" s="2" t="s">
        <v>194</v>
      </c>
      <c r="C902" s="2" t="s">
        <v>148</v>
      </c>
      <c r="D902" s="2">
        <v>0.0</v>
      </c>
      <c r="E902" s="53">
        <v>0.021</v>
      </c>
      <c r="F902" s="53">
        <v>0.044</v>
      </c>
      <c r="G902" s="53">
        <v>0.054</v>
      </c>
      <c r="H902" s="53">
        <v>0.059</v>
      </c>
      <c r="I902" s="53">
        <v>0.064</v>
      </c>
      <c r="J902" s="53">
        <v>0.098</v>
      </c>
      <c r="K902" s="53">
        <v>0.076</v>
      </c>
      <c r="L902" s="94">
        <v>0.0029</v>
      </c>
      <c r="M902" s="94">
        <v>0.0096</v>
      </c>
      <c r="N902" s="94">
        <v>0.0058</v>
      </c>
      <c r="O902" s="2" t="s">
        <v>9316</v>
      </c>
      <c r="P902" s="2">
        <v>1.0</v>
      </c>
      <c r="Q902" s="2" t="s">
        <v>9317</v>
      </c>
    </row>
    <row r="903">
      <c r="A903" s="54">
        <v>46002.0</v>
      </c>
      <c r="B903" s="2" t="s">
        <v>145</v>
      </c>
      <c r="C903" s="2" t="s">
        <v>148</v>
      </c>
      <c r="D903" s="2">
        <v>0.0</v>
      </c>
      <c r="E903" s="53">
        <v>0.0</v>
      </c>
      <c r="F903" s="53">
        <v>0.0</v>
      </c>
      <c r="G903" s="53">
        <v>0.0</v>
      </c>
      <c r="H903" s="53">
        <v>0.0</v>
      </c>
      <c r="I903" s="53">
        <v>0.0</v>
      </c>
      <c r="J903" s="53">
        <v>0.047</v>
      </c>
      <c r="K903" s="53">
        <v>0.023</v>
      </c>
      <c r="L903" s="94">
        <v>0.0</v>
      </c>
      <c r="M903" s="94">
        <v>0.0022</v>
      </c>
      <c r="N903" s="94">
        <v>5.0E-4</v>
      </c>
      <c r="O903" s="2" t="s">
        <v>9316</v>
      </c>
      <c r="P903" s="2">
        <v>2.0</v>
      </c>
      <c r="Q903" s="2" t="s">
        <v>9317</v>
      </c>
    </row>
    <row r="904">
      <c r="A904" s="54">
        <v>46002.0</v>
      </c>
      <c r="B904" s="2" t="s">
        <v>1801</v>
      </c>
      <c r="C904" s="2" t="s">
        <v>148</v>
      </c>
      <c r="D904" s="2">
        <v>0.0</v>
      </c>
      <c r="E904" s="53">
        <v>0.0</v>
      </c>
      <c r="F904" s="53">
        <v>0.0</v>
      </c>
      <c r="G904" s="53">
        <v>0.0</v>
      </c>
      <c r="H904" s="53">
        <v>0.0</v>
      </c>
      <c r="I904" s="53">
        <v>0.0</v>
      </c>
      <c r="J904" s="53">
        <v>0.0</v>
      </c>
      <c r="K904" s="53">
        <v>0.0</v>
      </c>
      <c r="L904" s="94">
        <v>0.0</v>
      </c>
      <c r="M904" s="94">
        <v>0.0</v>
      </c>
      <c r="N904" s="94">
        <v>0.0</v>
      </c>
      <c r="O904" s="2" t="s">
        <v>9316</v>
      </c>
      <c r="P904" s="2">
        <v>3.0</v>
      </c>
      <c r="Q904" s="2" t="s">
        <v>9318</v>
      </c>
    </row>
    <row r="905">
      <c r="A905" s="54">
        <v>46002.0</v>
      </c>
      <c r="B905" s="2" t="s">
        <v>932</v>
      </c>
      <c r="C905" s="2" t="s">
        <v>148</v>
      </c>
      <c r="D905" s="2">
        <v>0.0</v>
      </c>
      <c r="E905" s="53">
        <v>0.06737530736226129</v>
      </c>
      <c r="F905" s="53">
        <v>0.058430257486309874</v>
      </c>
      <c r="G905" s="53">
        <v>0.05227698456034905</v>
      </c>
      <c r="H905" s="53">
        <v>0.048729274845946684</v>
      </c>
      <c r="I905" s="53">
        <v>0.04495312501309614</v>
      </c>
      <c r="J905" s="53">
        <v>0.02206815933247181</v>
      </c>
      <c r="K905" s="53">
        <v>0.03717257194641043</v>
      </c>
      <c r="L905" s="94">
        <v>0.002732883114722973</v>
      </c>
      <c r="M905" s="94">
        <v>4.870036563233627E-4</v>
      </c>
      <c r="N905" s="94">
        <v>0.0013818001051110597</v>
      </c>
      <c r="O905" s="2" t="s">
        <v>9316</v>
      </c>
      <c r="P905" s="2">
        <v>4.0</v>
      </c>
      <c r="Q905" s="2" t="s">
        <v>9318</v>
      </c>
    </row>
    <row r="906">
      <c r="A906" s="54">
        <v>46002.0</v>
      </c>
      <c r="B906" s="2" t="s">
        <v>515</v>
      </c>
      <c r="C906" s="2" t="s">
        <v>148</v>
      </c>
      <c r="D906" s="2">
        <v>0.0</v>
      </c>
      <c r="E906" s="53">
        <v>0.0</v>
      </c>
      <c r="F906" s="53">
        <v>0.0</v>
      </c>
      <c r="G906" s="53">
        <v>0.0</v>
      </c>
      <c r="H906" s="53">
        <v>0.0</v>
      </c>
      <c r="I906" s="53">
        <v>0.0</v>
      </c>
      <c r="J906" s="53">
        <v>0.007342203804151618</v>
      </c>
      <c r="K906" s="53">
        <v>0.003671101902075809</v>
      </c>
      <c r="L906" s="94">
        <v>0.0</v>
      </c>
      <c r="M906" s="94">
        <v>5.390795670169849E-5</v>
      </c>
      <c r="N906" s="94">
        <v>1.3476989175424623E-5</v>
      </c>
      <c r="O906" s="2" t="s">
        <v>9316</v>
      </c>
      <c r="P906" s="2">
        <v>5.0</v>
      </c>
      <c r="Q906" s="2" t="s">
        <v>9318</v>
      </c>
    </row>
    <row r="907">
      <c r="A907" s="54">
        <v>46002.0</v>
      </c>
      <c r="B907" s="2" t="s">
        <v>229</v>
      </c>
      <c r="C907" s="2" t="s">
        <v>148</v>
      </c>
      <c r="D907" s="2">
        <v>0.0</v>
      </c>
      <c r="E907" s="53">
        <v>0.12866549309147773</v>
      </c>
      <c r="F907" s="53">
        <v>0.08074552540016518</v>
      </c>
      <c r="G907" s="53">
        <v>0.06485811241169878</v>
      </c>
      <c r="H907" s="53">
        <v>0.05728359701987114</v>
      </c>
      <c r="I907" s="53">
        <v>0.05007105893637632</v>
      </c>
      <c r="J907" s="53">
        <v>0.08020517616919642</v>
      </c>
      <c r="K907" s="53">
        <v>0.0725316442904476</v>
      </c>
      <c r="L907" s="94">
        <v>0.004206574745608555</v>
      </c>
      <c r="M907" s="94">
        <v>0.0064328702843318335</v>
      </c>
      <c r="N907" s="94">
        <v>0.0052608394234760205</v>
      </c>
      <c r="O907" s="2" t="s">
        <v>9316</v>
      </c>
      <c r="P907" s="2">
        <v>6.0</v>
      </c>
      <c r="Q907" s="2" t="s">
        <v>9317</v>
      </c>
    </row>
    <row r="908">
      <c r="A908" s="54">
        <v>46002.0</v>
      </c>
      <c r="B908" s="2" t="s">
        <v>178</v>
      </c>
      <c r="C908" s="2" t="s">
        <v>148</v>
      </c>
      <c r="D908" s="2">
        <v>0.0</v>
      </c>
      <c r="E908" s="53">
        <v>0.0</v>
      </c>
      <c r="F908" s="53">
        <v>0.0</v>
      </c>
      <c r="G908" s="53">
        <v>0.0</v>
      </c>
      <c r="H908" s="53">
        <v>0.0</v>
      </c>
      <c r="I908" s="53">
        <v>0.0</v>
      </c>
      <c r="J908" s="53">
        <v>0.01921228917337753</v>
      </c>
      <c r="K908" s="53">
        <v>0.009606144586688766</v>
      </c>
      <c r="L908" s="94">
        <v>0.0</v>
      </c>
      <c r="M908" s="94">
        <v>3.6911205528147953E-4</v>
      </c>
      <c r="N908" s="94">
        <v>9.227801382036988E-5</v>
      </c>
      <c r="O908" s="2" t="s">
        <v>9316</v>
      </c>
      <c r="P908" s="2">
        <v>7.0</v>
      </c>
      <c r="Q908" s="2" t="s">
        <v>9318</v>
      </c>
    </row>
    <row r="909">
      <c r="A909" s="54">
        <v>46002.0</v>
      </c>
      <c r="B909" s="2" t="s">
        <v>1876</v>
      </c>
      <c r="C909" s="2" t="s">
        <v>148</v>
      </c>
      <c r="D909" s="2">
        <v>0.0</v>
      </c>
      <c r="E909" s="53">
        <v>0.0</v>
      </c>
      <c r="F909" s="53">
        <v>0.0</v>
      </c>
      <c r="G909" s="53">
        <v>0.0</v>
      </c>
      <c r="H909" s="53">
        <v>0.0</v>
      </c>
      <c r="I909" s="53">
        <v>0.0</v>
      </c>
      <c r="J909" s="53">
        <v>0.0</v>
      </c>
      <c r="K909" s="53">
        <v>0.0</v>
      </c>
      <c r="L909" s="94">
        <v>0.0</v>
      </c>
      <c r="M909" s="94">
        <v>0.0</v>
      </c>
      <c r="N909" s="94">
        <v>0.0</v>
      </c>
      <c r="O909" s="2" t="s">
        <v>9316</v>
      </c>
      <c r="P909" s="2">
        <v>8.0</v>
      </c>
      <c r="Q909" s="2" t="s">
        <v>9318</v>
      </c>
    </row>
    <row r="910">
      <c r="A910" s="54">
        <v>46002.0</v>
      </c>
      <c r="B910" s="2" t="s">
        <v>687</v>
      </c>
      <c r="C910" s="2" t="s">
        <v>148</v>
      </c>
      <c r="D910" s="2">
        <v>0.0</v>
      </c>
      <c r="E910" s="53">
        <v>0.0</v>
      </c>
      <c r="F910" s="53">
        <v>0.0</v>
      </c>
      <c r="G910" s="53">
        <v>0.0</v>
      </c>
      <c r="H910" s="53">
        <v>0.0</v>
      </c>
      <c r="I910" s="53">
        <v>0.0</v>
      </c>
      <c r="J910" s="53">
        <v>0.0025242153896034344</v>
      </c>
      <c r="K910" s="53">
        <v>0.0012621076948017172</v>
      </c>
      <c r="L910" s="94">
        <v>0.0</v>
      </c>
      <c r="M910" s="94">
        <v>6.371663333110818E-6</v>
      </c>
      <c r="N910" s="94">
        <v>1.5929158332777046E-6</v>
      </c>
      <c r="O910" s="2" t="s">
        <v>9316</v>
      </c>
      <c r="P910" s="2">
        <v>9.0</v>
      </c>
      <c r="Q910" s="2" t="s">
        <v>9318</v>
      </c>
    </row>
    <row r="911">
      <c r="A911" s="54">
        <v>46002.0</v>
      </c>
      <c r="B911" s="2" t="s">
        <v>301</v>
      </c>
      <c r="C911" s="2" t="s">
        <v>148</v>
      </c>
      <c r="D911" s="2">
        <v>0.0</v>
      </c>
      <c r="E911" s="53">
        <v>0.0</v>
      </c>
      <c r="F911" s="53">
        <v>0.0</v>
      </c>
      <c r="G911" s="53">
        <v>0.0</v>
      </c>
      <c r="H911" s="53">
        <v>0.0</v>
      </c>
      <c r="I911" s="53">
        <v>0.0</v>
      </c>
      <c r="J911" s="53">
        <v>0.017</v>
      </c>
      <c r="K911" s="53">
        <v>0.009000000000000001</v>
      </c>
      <c r="L911" s="94">
        <v>0.0</v>
      </c>
      <c r="M911" s="94">
        <v>3.0E-4</v>
      </c>
      <c r="N911" s="94">
        <v>1.0E-4</v>
      </c>
      <c r="O911" s="2" t="s">
        <v>9316</v>
      </c>
      <c r="P911" s="2">
        <v>10.0</v>
      </c>
      <c r="Q911" s="2" t="s">
        <v>9317</v>
      </c>
    </row>
    <row r="912">
      <c r="A912" s="54">
        <v>46002.0</v>
      </c>
      <c r="B912" s="2" t="s">
        <v>450</v>
      </c>
      <c r="C912" s="2" t="s">
        <v>148</v>
      </c>
      <c r="D912" s="2">
        <v>0.0</v>
      </c>
      <c r="E912" s="53">
        <v>0.0</v>
      </c>
      <c r="F912" s="53">
        <v>0.0</v>
      </c>
      <c r="G912" s="53">
        <v>0.0</v>
      </c>
      <c r="H912" s="53">
        <v>0.0</v>
      </c>
      <c r="I912" s="53">
        <v>0.0</v>
      </c>
      <c r="J912" s="53">
        <v>0.012883207317153098</v>
      </c>
      <c r="K912" s="53">
        <v>0.006441603658576549</v>
      </c>
      <c r="L912" s="94">
        <v>0.0</v>
      </c>
      <c r="M912" s="94">
        <v>1.6597703077674713E-4</v>
      </c>
      <c r="N912" s="94">
        <v>4.149425769418678E-5</v>
      </c>
      <c r="O912" s="2" t="s">
        <v>9316</v>
      </c>
      <c r="P912" s="2">
        <v>11.0</v>
      </c>
      <c r="Q912" s="2" t="s">
        <v>9318</v>
      </c>
    </row>
    <row r="913">
      <c r="A913" s="54">
        <v>46002.0</v>
      </c>
      <c r="B913" s="2" t="s">
        <v>1189</v>
      </c>
      <c r="C913" s="2" t="s">
        <v>148</v>
      </c>
      <c r="D913" s="2">
        <v>0.0</v>
      </c>
      <c r="E913" s="53">
        <v>0.0</v>
      </c>
      <c r="F913" s="53">
        <v>0.0</v>
      </c>
      <c r="G913" s="53">
        <v>0.0</v>
      </c>
      <c r="H913" s="53">
        <v>0.0</v>
      </c>
      <c r="I913" s="53">
        <v>0.0</v>
      </c>
      <c r="J913" s="53">
        <v>0.005583229260089109</v>
      </c>
      <c r="K913" s="53">
        <v>0.0027916146300445547</v>
      </c>
      <c r="L913" s="94">
        <v>0.0</v>
      </c>
      <c r="M913" s="94">
        <v>3.1172448970715185E-5</v>
      </c>
      <c r="N913" s="94">
        <v>7.793112242678796E-6</v>
      </c>
      <c r="O913" s="2" t="s">
        <v>9319</v>
      </c>
      <c r="P913" s="2">
        <v>99.0</v>
      </c>
      <c r="Q913" s="2" t="s">
        <v>9320</v>
      </c>
    </row>
    <row r="914">
      <c r="A914" s="54">
        <v>46003.0</v>
      </c>
      <c r="B914" s="2" t="s">
        <v>194</v>
      </c>
      <c r="C914" s="2" t="s">
        <v>196</v>
      </c>
      <c r="D914" s="2">
        <v>0.0</v>
      </c>
      <c r="E914" s="53">
        <v>0.141</v>
      </c>
      <c r="F914" s="53">
        <v>0.14</v>
      </c>
      <c r="G914" s="53">
        <v>0.14</v>
      </c>
      <c r="H914" s="53">
        <v>0.141</v>
      </c>
      <c r="I914" s="53">
        <v>0.143</v>
      </c>
      <c r="J914" s="53">
        <v>0.097</v>
      </c>
      <c r="K914" s="53">
        <v>0.119</v>
      </c>
      <c r="L914" s="94">
        <v>0.0196</v>
      </c>
      <c r="M914" s="94">
        <v>0.0094</v>
      </c>
      <c r="N914" s="94">
        <v>0.0142</v>
      </c>
      <c r="O914" s="2" t="s">
        <v>9316</v>
      </c>
      <c r="P914" s="2">
        <v>1.0</v>
      </c>
      <c r="Q914" s="2" t="s">
        <v>9317</v>
      </c>
    </row>
    <row r="915">
      <c r="A915" s="54">
        <v>46003.0</v>
      </c>
      <c r="B915" s="2" t="s">
        <v>145</v>
      </c>
      <c r="C915" s="2" t="s">
        <v>196</v>
      </c>
      <c r="D915" s="2">
        <v>0.0</v>
      </c>
      <c r="E915" s="53">
        <v>0.016</v>
      </c>
      <c r="F915" s="53">
        <v>0.039</v>
      </c>
      <c r="G915" s="53">
        <v>0.05</v>
      </c>
      <c r="H915" s="53">
        <v>0.056</v>
      </c>
      <c r="I915" s="53">
        <v>0.062</v>
      </c>
      <c r="J915" s="53">
        <v>0.046</v>
      </c>
      <c r="K915" s="53">
        <v>0.048</v>
      </c>
      <c r="L915" s="94">
        <v>0.0025</v>
      </c>
      <c r="M915" s="94">
        <v>0.0021</v>
      </c>
      <c r="N915" s="94">
        <v>0.0023</v>
      </c>
      <c r="O915" s="2" t="s">
        <v>9316</v>
      </c>
      <c r="P915" s="2">
        <v>2.0</v>
      </c>
      <c r="Q915" s="2" t="s">
        <v>9317</v>
      </c>
    </row>
    <row r="916">
      <c r="A916" s="54">
        <v>46003.0</v>
      </c>
      <c r="B916" s="2" t="s">
        <v>1801</v>
      </c>
      <c r="C916" s="2" t="s">
        <v>196</v>
      </c>
      <c r="D916" s="2">
        <v>0.0</v>
      </c>
      <c r="E916" s="53">
        <v>0.0</v>
      </c>
      <c r="F916" s="53">
        <v>0.0</v>
      </c>
      <c r="G916" s="53">
        <v>0.0</v>
      </c>
      <c r="H916" s="53">
        <v>0.0</v>
      </c>
      <c r="I916" s="53">
        <v>0.0</v>
      </c>
      <c r="J916" s="53">
        <v>0.0</v>
      </c>
      <c r="K916" s="53">
        <v>0.0</v>
      </c>
      <c r="L916" s="94">
        <v>0.0</v>
      </c>
      <c r="M916" s="94">
        <v>0.0</v>
      </c>
      <c r="N916" s="94">
        <v>0.0</v>
      </c>
      <c r="O916" s="2" t="s">
        <v>9316</v>
      </c>
      <c r="P916" s="2">
        <v>3.0</v>
      </c>
      <c r="Q916" s="2" t="s">
        <v>9318</v>
      </c>
    </row>
    <row r="917">
      <c r="A917" s="54">
        <v>46003.0</v>
      </c>
      <c r="B917" s="2" t="s">
        <v>932</v>
      </c>
      <c r="C917" s="2" t="s">
        <v>196</v>
      </c>
      <c r="D917" s="2">
        <v>0.0</v>
      </c>
      <c r="E917" s="53">
        <v>0.04147436662822229</v>
      </c>
      <c r="F917" s="53">
        <v>0.0458434508597713</v>
      </c>
      <c r="G917" s="53">
        <v>0.044470314039023844</v>
      </c>
      <c r="H917" s="53">
        <v>0.04316280888795126</v>
      </c>
      <c r="I917" s="53">
        <v>0.0414609951518717</v>
      </c>
      <c r="J917" s="53">
        <v>0.021849853134114767</v>
      </c>
      <c r="K917" s="53">
        <v>0.03316008358656931</v>
      </c>
      <c r="L917" s="94">
        <v>0.001977608830729401</v>
      </c>
      <c r="M917" s="94">
        <v>4.774160819823849E-4</v>
      </c>
      <c r="N917" s="94">
        <v>0.0010995911434682631</v>
      </c>
      <c r="O917" s="2" t="s">
        <v>9316</v>
      </c>
      <c r="P917" s="2">
        <v>4.0</v>
      </c>
      <c r="Q917" s="2" t="s">
        <v>9318</v>
      </c>
    </row>
    <row r="918">
      <c r="A918" s="54">
        <v>46003.0</v>
      </c>
      <c r="B918" s="2" t="s">
        <v>515</v>
      </c>
      <c r="C918" s="2" t="s">
        <v>196</v>
      </c>
      <c r="D918" s="2">
        <v>0.0</v>
      </c>
      <c r="E918" s="53">
        <v>0.0</v>
      </c>
      <c r="F918" s="53">
        <v>0.0</v>
      </c>
      <c r="G918" s="53">
        <v>0.0</v>
      </c>
      <c r="H918" s="53">
        <v>0.0</v>
      </c>
      <c r="I918" s="53">
        <v>0.0</v>
      </c>
      <c r="J918" s="53">
        <v>0.0072695720737069106</v>
      </c>
      <c r="K918" s="53">
        <v>0.0036347860368534553</v>
      </c>
      <c r="L918" s="94">
        <v>0.0</v>
      </c>
      <c r="M918" s="94">
        <v>5.284667813481939E-5</v>
      </c>
      <c r="N918" s="94">
        <v>1.3211669533704848E-5</v>
      </c>
      <c r="O918" s="2" t="s">
        <v>9316</v>
      </c>
      <c r="P918" s="2">
        <v>5.0</v>
      </c>
      <c r="Q918" s="2" t="s">
        <v>9318</v>
      </c>
    </row>
    <row r="919">
      <c r="A919" s="54">
        <v>46003.0</v>
      </c>
      <c r="B919" s="2" t="s">
        <v>229</v>
      </c>
      <c r="C919" s="2" t="s">
        <v>196</v>
      </c>
      <c r="D919" s="2">
        <v>1.0</v>
      </c>
      <c r="E919" s="53">
        <v>0.0</v>
      </c>
      <c r="F919" s="53">
        <v>0.0</v>
      </c>
      <c r="G919" s="53">
        <v>0.0</v>
      </c>
      <c r="H919" s="53">
        <v>0.0</v>
      </c>
      <c r="I919" s="53">
        <v>0.0</v>
      </c>
      <c r="J919" s="53">
        <v>0.07941175761378975</v>
      </c>
      <c r="K919" s="53">
        <v>0.03970587880689488</v>
      </c>
      <c r="L919" s="94">
        <v>1.0</v>
      </c>
      <c r="M919" s="94">
        <v>0.8474827120197319</v>
      </c>
      <c r="N919" s="94">
        <v>0.922164799198038</v>
      </c>
      <c r="O919" s="2" t="s">
        <v>9316</v>
      </c>
      <c r="P919" s="2">
        <v>6.0</v>
      </c>
      <c r="Q919" s="2" t="s">
        <v>9317</v>
      </c>
    </row>
    <row r="920">
      <c r="A920" s="54">
        <v>46003.0</v>
      </c>
      <c r="B920" s="2" t="s">
        <v>178</v>
      </c>
      <c r="C920" s="2" t="s">
        <v>196</v>
      </c>
      <c r="D920" s="2">
        <v>0.0</v>
      </c>
      <c r="E920" s="53">
        <v>0.0</v>
      </c>
      <c r="F920" s="53">
        <v>0.0</v>
      </c>
      <c r="G920" s="53">
        <v>0.0</v>
      </c>
      <c r="H920" s="53">
        <v>0.0</v>
      </c>
      <c r="I920" s="53">
        <v>0.0</v>
      </c>
      <c r="J920" s="53">
        <v>0.019022234273556107</v>
      </c>
      <c r="K920" s="53">
        <v>0.009511117136778054</v>
      </c>
      <c r="L920" s="94">
        <v>0.0</v>
      </c>
      <c r="M920" s="94">
        <v>3.6184539675805264E-4</v>
      </c>
      <c r="N920" s="94">
        <v>9.046134918951316E-5</v>
      </c>
      <c r="O920" s="2" t="s">
        <v>9316</v>
      </c>
      <c r="P920" s="2">
        <v>7.0</v>
      </c>
      <c r="Q920" s="2" t="s">
        <v>9318</v>
      </c>
    </row>
    <row r="921">
      <c r="A921" s="54">
        <v>46003.0</v>
      </c>
      <c r="B921" s="2" t="s">
        <v>1876</v>
      </c>
      <c r="C921" s="2" t="s">
        <v>196</v>
      </c>
      <c r="D921" s="2">
        <v>0.0</v>
      </c>
      <c r="E921" s="53">
        <v>0.0</v>
      </c>
      <c r="F921" s="53">
        <v>0.0</v>
      </c>
      <c r="G921" s="53">
        <v>0.0</v>
      </c>
      <c r="H921" s="53">
        <v>0.0</v>
      </c>
      <c r="I921" s="53">
        <v>0.0</v>
      </c>
      <c r="J921" s="53">
        <v>0.0</v>
      </c>
      <c r="K921" s="53">
        <v>0.0</v>
      </c>
      <c r="L921" s="94">
        <v>0.0</v>
      </c>
      <c r="M921" s="94">
        <v>0.0</v>
      </c>
      <c r="N921" s="94">
        <v>0.0</v>
      </c>
      <c r="O921" s="2" t="s">
        <v>9316</v>
      </c>
      <c r="P921" s="2">
        <v>8.0</v>
      </c>
      <c r="Q921" s="2" t="s">
        <v>9318</v>
      </c>
    </row>
    <row r="922">
      <c r="A922" s="54">
        <v>46003.0</v>
      </c>
      <c r="B922" s="2" t="s">
        <v>687</v>
      </c>
      <c r="C922" s="2" t="s">
        <v>196</v>
      </c>
      <c r="D922" s="2">
        <v>0.0</v>
      </c>
      <c r="E922" s="53">
        <v>0.0022919439635320656</v>
      </c>
      <c r="F922" s="53">
        <v>0.011258286310113445</v>
      </c>
      <c r="G922" s="53">
        <v>0.017954794012927634</v>
      </c>
      <c r="H922" s="53">
        <v>0.022258003162283328</v>
      </c>
      <c r="I922" s="53">
        <v>0.027179524635967844</v>
      </c>
      <c r="J922" s="53">
        <v>0.002504849473490493</v>
      </c>
      <c r="K922" s="53">
        <v>0.010229821743209064</v>
      </c>
      <c r="L922" s="94">
        <v>3.2237462804666204E-4</v>
      </c>
      <c r="M922" s="94">
        <v>6.274270884845599E-6</v>
      </c>
      <c r="N922" s="94">
        <v>1.0464925289783293E-4</v>
      </c>
      <c r="O922" s="2" t="s">
        <v>9316</v>
      </c>
      <c r="P922" s="2">
        <v>9.0</v>
      </c>
      <c r="Q922" s="2" t="s">
        <v>9318</v>
      </c>
    </row>
    <row r="923">
      <c r="A923" s="54">
        <v>46003.0</v>
      </c>
      <c r="B923" s="2" t="s">
        <v>301</v>
      </c>
      <c r="C923" s="2" t="s">
        <v>196</v>
      </c>
      <c r="D923" s="2">
        <v>0.0</v>
      </c>
      <c r="E923" s="53">
        <v>0.0</v>
      </c>
      <c r="F923" s="53">
        <v>0.0</v>
      </c>
      <c r="G923" s="53">
        <v>0.0</v>
      </c>
      <c r="H923" s="53">
        <v>0.0</v>
      </c>
      <c r="I923" s="53">
        <v>0.0</v>
      </c>
      <c r="J923" s="53">
        <v>0.017</v>
      </c>
      <c r="K923" s="53">
        <v>0.009000000000000001</v>
      </c>
      <c r="L923" s="94">
        <v>0.0</v>
      </c>
      <c r="M923" s="94">
        <v>3.0E-4</v>
      </c>
      <c r="N923" s="94">
        <v>1.0E-4</v>
      </c>
      <c r="O923" s="2" t="s">
        <v>9316</v>
      </c>
      <c r="P923" s="2">
        <v>10.0</v>
      </c>
      <c r="Q923" s="2" t="s">
        <v>9317</v>
      </c>
    </row>
    <row r="924">
      <c r="A924" s="54">
        <v>46003.0</v>
      </c>
      <c r="B924" s="2" t="s">
        <v>450</v>
      </c>
      <c r="C924" s="2" t="s">
        <v>196</v>
      </c>
      <c r="D924" s="2">
        <v>0.0</v>
      </c>
      <c r="E924" s="53">
        <v>0.03528088171186477</v>
      </c>
      <c r="F924" s="53">
        <v>0.042282157097828316</v>
      </c>
      <c r="G924" s="53">
        <v>0.04213633442452804</v>
      </c>
      <c r="H924" s="53">
        <v>0.04145239388839541</v>
      </c>
      <c r="I924" s="53">
        <v>0.040358312593524216</v>
      </c>
      <c r="J924" s="53">
        <v>0.01275576197974723</v>
      </c>
      <c r="K924" s="53">
        <v>0.027446048202137637</v>
      </c>
      <c r="L924" s="94">
        <v>0.001775470678735667</v>
      </c>
      <c r="M924" s="94">
        <v>1.6270946368396498E-4</v>
      </c>
      <c r="N924" s="94">
        <v>7.532855619140626E-4</v>
      </c>
      <c r="O924" s="2" t="s">
        <v>9316</v>
      </c>
      <c r="P924" s="2">
        <v>11.0</v>
      </c>
      <c r="Q924" s="2" t="s">
        <v>9318</v>
      </c>
    </row>
    <row r="925">
      <c r="A925" s="54">
        <v>46003.0</v>
      </c>
      <c r="B925" s="2" t="s">
        <v>1189</v>
      </c>
      <c r="C925" s="2" t="s">
        <v>196</v>
      </c>
      <c r="D925" s="2">
        <v>0.0</v>
      </c>
      <c r="E925" s="53">
        <v>0.0</v>
      </c>
      <c r="F925" s="53">
        <v>0.0</v>
      </c>
      <c r="G925" s="53">
        <v>0.0</v>
      </c>
      <c r="H925" s="53">
        <v>0.0</v>
      </c>
      <c r="I925" s="53">
        <v>0.0</v>
      </c>
      <c r="J925" s="53">
        <v>0.0055279979407949625</v>
      </c>
      <c r="K925" s="53">
        <v>0.0027639989703974813</v>
      </c>
      <c r="L925" s="94">
        <v>0.0</v>
      </c>
      <c r="M925" s="94">
        <v>3.0558761233433345E-5</v>
      </c>
      <c r="N925" s="94">
        <v>7.639690308358336E-6</v>
      </c>
      <c r="O925" s="2" t="s">
        <v>9319</v>
      </c>
      <c r="P925" s="2">
        <v>99.0</v>
      </c>
      <c r="Q925" s="2" t="s">
        <v>9320</v>
      </c>
    </row>
    <row r="926">
      <c r="A926" s="54">
        <v>46004.0</v>
      </c>
      <c r="B926" s="2" t="s">
        <v>194</v>
      </c>
      <c r="C926" s="2" t="s">
        <v>288</v>
      </c>
      <c r="D926" s="2">
        <v>0.0</v>
      </c>
      <c r="E926" s="53">
        <v>0.442</v>
      </c>
      <c r="F926" s="53">
        <v>0.322</v>
      </c>
      <c r="G926" s="53">
        <v>0.276</v>
      </c>
      <c r="H926" s="53">
        <v>0.253</v>
      </c>
      <c r="I926" s="53">
        <v>0.23</v>
      </c>
      <c r="J926" s="53">
        <v>0.096</v>
      </c>
      <c r="K926" s="53">
        <v>0.186</v>
      </c>
      <c r="L926" s="94">
        <v>0.0762</v>
      </c>
      <c r="M926" s="94">
        <v>0.0092</v>
      </c>
      <c r="N926" s="94">
        <v>0.0346</v>
      </c>
      <c r="O926" s="2" t="s">
        <v>9316</v>
      </c>
      <c r="P926" s="2">
        <v>1.0</v>
      </c>
      <c r="Q926" s="2" t="s">
        <v>9317</v>
      </c>
    </row>
    <row r="927">
      <c r="A927" s="54">
        <v>46004.0</v>
      </c>
      <c r="B927" s="2" t="s">
        <v>145</v>
      </c>
      <c r="C927" s="2" t="s">
        <v>288</v>
      </c>
      <c r="D927" s="2">
        <v>0.0</v>
      </c>
      <c r="E927" s="53">
        <v>0.182</v>
      </c>
      <c r="F927" s="53">
        <v>0.15</v>
      </c>
      <c r="G927" s="53">
        <v>0.146</v>
      </c>
      <c r="H927" s="53">
        <v>0.145</v>
      </c>
      <c r="I927" s="53">
        <v>0.145</v>
      </c>
      <c r="J927" s="53">
        <v>0.046</v>
      </c>
      <c r="K927" s="53">
        <v>0.096</v>
      </c>
      <c r="L927" s="94">
        <v>0.0213</v>
      </c>
      <c r="M927" s="94">
        <v>0.0021</v>
      </c>
      <c r="N927" s="94">
        <v>0.0092</v>
      </c>
      <c r="O927" s="2" t="s">
        <v>9316</v>
      </c>
      <c r="P927" s="2">
        <v>2.0</v>
      </c>
      <c r="Q927" s="2" t="s">
        <v>9317</v>
      </c>
    </row>
    <row r="928">
      <c r="A928" s="54">
        <v>46004.0</v>
      </c>
      <c r="B928" s="2" t="s">
        <v>1801</v>
      </c>
      <c r="C928" s="2" t="s">
        <v>288</v>
      </c>
      <c r="D928" s="2">
        <v>0.0</v>
      </c>
      <c r="E928" s="53">
        <v>0.0</v>
      </c>
      <c r="F928" s="53">
        <v>0.0</v>
      </c>
      <c r="G928" s="53">
        <v>0.0</v>
      </c>
      <c r="H928" s="53">
        <v>0.0</v>
      </c>
      <c r="I928" s="53">
        <v>0.0</v>
      </c>
      <c r="J928" s="53">
        <v>0.0</v>
      </c>
      <c r="K928" s="53">
        <v>0.0</v>
      </c>
      <c r="L928" s="94">
        <v>0.0</v>
      </c>
      <c r="M928" s="94">
        <v>0.0</v>
      </c>
      <c r="N928" s="94">
        <v>0.0</v>
      </c>
      <c r="O928" s="2" t="s">
        <v>9316</v>
      </c>
      <c r="P928" s="2">
        <v>3.0</v>
      </c>
      <c r="Q928" s="2" t="s">
        <v>9318</v>
      </c>
    </row>
    <row r="929">
      <c r="A929" s="54">
        <v>46004.0</v>
      </c>
      <c r="B929" s="2" t="s">
        <v>932</v>
      </c>
      <c r="C929" s="2" t="s">
        <v>288</v>
      </c>
      <c r="D929" s="2">
        <v>0.0</v>
      </c>
      <c r="E929" s="53">
        <v>0.015715846145980636</v>
      </c>
      <c r="F929" s="53">
        <v>0.028219954207229815</v>
      </c>
      <c r="G929" s="53">
        <v>0.03218025874399609</v>
      </c>
      <c r="H929" s="53">
        <v>0.03386485347404309</v>
      </c>
      <c r="I929" s="53">
        <v>0.03526950703603989</v>
      </c>
      <c r="J929" s="53">
        <v>0.021634185348224623</v>
      </c>
      <c r="K929" s="53">
        <v>0.026907222046110357</v>
      </c>
      <c r="L929" s="94">
        <v>0.001035569052830537</v>
      </c>
      <c r="M929" s="94">
        <v>4.6803797568133697E-4</v>
      </c>
      <c r="N929" s="94">
        <v>7.239985982386872E-4</v>
      </c>
      <c r="O929" s="2" t="s">
        <v>9316</v>
      </c>
      <c r="P929" s="2">
        <v>4.0</v>
      </c>
      <c r="Q929" s="2" t="s">
        <v>9318</v>
      </c>
    </row>
    <row r="930">
      <c r="A930" s="54">
        <v>46004.0</v>
      </c>
      <c r="B930" s="2" t="s">
        <v>515</v>
      </c>
      <c r="C930" s="2" t="s">
        <v>288</v>
      </c>
      <c r="D930" s="2">
        <v>0.0</v>
      </c>
      <c r="E930" s="53">
        <v>0.06737530736226129</v>
      </c>
      <c r="F930" s="53">
        <v>0.058430257486309874</v>
      </c>
      <c r="G930" s="53">
        <v>0.05227698456034905</v>
      </c>
      <c r="H930" s="53">
        <v>0.048729274845946684</v>
      </c>
      <c r="I930" s="53">
        <v>0.04495312501309614</v>
      </c>
      <c r="J930" s="53">
        <v>0.007197818158296958</v>
      </c>
      <c r="K930" s="53">
        <v>0.029737401359323005</v>
      </c>
      <c r="L930" s="94">
        <v>0.002732883114722973</v>
      </c>
      <c r="M930" s="94">
        <v>5.180858623990941E-5</v>
      </c>
      <c r="N930" s="94">
        <v>8.843130396054658E-4</v>
      </c>
      <c r="O930" s="2" t="s">
        <v>9316</v>
      </c>
      <c r="P930" s="2">
        <v>5.0</v>
      </c>
      <c r="Q930" s="2" t="s">
        <v>9318</v>
      </c>
    </row>
    <row r="931">
      <c r="A931" s="54">
        <v>46004.0</v>
      </c>
      <c r="B931" s="2" t="s">
        <v>229</v>
      </c>
      <c r="C931" s="2" t="s">
        <v>288</v>
      </c>
      <c r="D931" s="2">
        <v>1.0</v>
      </c>
      <c r="E931" s="53">
        <v>0.3893694538265818</v>
      </c>
      <c r="F931" s="53">
        <v>0.24276489933180706</v>
      </c>
      <c r="G931" s="53">
        <v>0.1947628893784189</v>
      </c>
      <c r="H931" s="53">
        <v>0.17194445533080716</v>
      </c>
      <c r="I931" s="53">
        <v>0.15024956119634303</v>
      </c>
      <c r="J931" s="53">
        <v>0.08849837374495025</v>
      </c>
      <c r="K931" s="53">
        <v>0.14163063156168457</v>
      </c>
      <c r="L931" s="94">
        <v>0.6484068043221924</v>
      </c>
      <c r="M931" s="94">
        <v>0.8308352146656003</v>
      </c>
      <c r="N931" s="94">
        <v>0.7367979726731926</v>
      </c>
      <c r="O931" s="2" t="s">
        <v>9316</v>
      </c>
      <c r="P931" s="2">
        <v>6.0</v>
      </c>
      <c r="Q931" s="2" t="s">
        <v>9317</v>
      </c>
    </row>
    <row r="932">
      <c r="A932" s="54">
        <v>46004.0</v>
      </c>
      <c r="B932" s="2" t="s">
        <v>178</v>
      </c>
      <c r="C932" s="2" t="s">
        <v>288</v>
      </c>
      <c r="D932" s="2">
        <v>0.0</v>
      </c>
      <c r="E932" s="53">
        <v>0.007000613592972468</v>
      </c>
      <c r="F932" s="53">
        <v>0.018834559779331846</v>
      </c>
      <c r="G932" s="53">
        <v>0.024576628863751376</v>
      </c>
      <c r="H932" s="53">
        <v>0.027666153706492277</v>
      </c>
      <c r="I932" s="53">
        <v>0.030822352239891875</v>
      </c>
      <c r="J932" s="53">
        <v>0.018834476345698185</v>
      </c>
      <c r="K932" s="53">
        <v>0.02170555260472478</v>
      </c>
      <c r="L932" s="94">
        <v>6.040106863065772E-4</v>
      </c>
      <c r="M932" s="94">
        <v>3.5473749921666447E-4</v>
      </c>
      <c r="N932" s="94">
        <v>4.711310138764747E-4</v>
      </c>
      <c r="O932" s="2" t="s">
        <v>9316</v>
      </c>
      <c r="P932" s="2">
        <v>7.0</v>
      </c>
      <c r="Q932" s="2" t="s">
        <v>9318</v>
      </c>
    </row>
    <row r="933">
      <c r="A933" s="54">
        <v>46004.0</v>
      </c>
      <c r="B933" s="2" t="s">
        <v>1876</v>
      </c>
      <c r="C933" s="2" t="s">
        <v>288</v>
      </c>
      <c r="D933" s="2">
        <v>0.0</v>
      </c>
      <c r="E933" s="53">
        <v>0.0</v>
      </c>
      <c r="F933" s="53">
        <v>0.0</v>
      </c>
      <c r="G933" s="53">
        <v>0.0</v>
      </c>
      <c r="H933" s="53">
        <v>0.0</v>
      </c>
      <c r="I933" s="53">
        <v>0.0</v>
      </c>
      <c r="J933" s="53">
        <v>0.0</v>
      </c>
      <c r="K933" s="53">
        <v>0.0</v>
      </c>
      <c r="L933" s="94">
        <v>0.0</v>
      </c>
      <c r="M933" s="94">
        <v>0.0</v>
      </c>
      <c r="N933" s="94">
        <v>0.0</v>
      </c>
      <c r="O933" s="2" t="s">
        <v>9316</v>
      </c>
      <c r="P933" s="2">
        <v>8.0</v>
      </c>
      <c r="Q933" s="2" t="s">
        <v>9318</v>
      </c>
    </row>
    <row r="934">
      <c r="A934" s="54">
        <v>46004.0</v>
      </c>
      <c r="B934" s="2" t="s">
        <v>687</v>
      </c>
      <c r="C934" s="2" t="s">
        <v>288</v>
      </c>
      <c r="D934" s="2">
        <v>0.0</v>
      </c>
      <c r="E934" s="53">
        <v>0.0</v>
      </c>
      <c r="F934" s="53">
        <v>0.0</v>
      </c>
      <c r="G934" s="53">
        <v>0.0</v>
      </c>
      <c r="H934" s="53">
        <v>0.0</v>
      </c>
      <c r="I934" s="53">
        <v>0.0</v>
      </c>
      <c r="J934" s="53">
        <v>0.0024856321337266354</v>
      </c>
      <c r="K934" s="53">
        <v>0.0012428160668633177</v>
      </c>
      <c r="L934" s="94">
        <v>0.0</v>
      </c>
      <c r="M934" s="94">
        <v>6.1783671042144265E-6</v>
      </c>
      <c r="N934" s="94">
        <v>1.5445917760536066E-6</v>
      </c>
      <c r="O934" s="2" t="s">
        <v>9316</v>
      </c>
      <c r="P934" s="2">
        <v>9.0</v>
      </c>
      <c r="Q934" s="2" t="s">
        <v>9318</v>
      </c>
    </row>
    <row r="935">
      <c r="A935" s="54">
        <v>46004.0</v>
      </c>
      <c r="B935" s="2" t="s">
        <v>301</v>
      </c>
      <c r="C935" s="2" t="s">
        <v>288</v>
      </c>
      <c r="D935" s="2">
        <v>0.0</v>
      </c>
      <c r="E935" s="53">
        <v>0.0</v>
      </c>
      <c r="F935" s="53">
        <v>0.0</v>
      </c>
      <c r="G935" s="53">
        <v>0.0</v>
      </c>
      <c r="H935" s="53">
        <v>0.0</v>
      </c>
      <c r="I935" s="53">
        <v>0.0</v>
      </c>
      <c r="J935" s="53">
        <v>0.017</v>
      </c>
      <c r="K935" s="53">
        <v>0.009000000000000001</v>
      </c>
      <c r="L935" s="94">
        <v>0.0</v>
      </c>
      <c r="M935" s="94">
        <v>3.0E-4</v>
      </c>
      <c r="N935" s="94">
        <v>1.0E-4</v>
      </c>
      <c r="O935" s="2" t="s">
        <v>9316</v>
      </c>
      <c r="P935" s="2">
        <v>10.0</v>
      </c>
      <c r="Q935" s="2" t="s">
        <v>9317</v>
      </c>
    </row>
    <row r="936">
      <c r="A936" s="54">
        <v>46004.0</v>
      </c>
      <c r="B936" s="2" t="s">
        <v>450</v>
      </c>
      <c r="C936" s="2" t="s">
        <v>288</v>
      </c>
      <c r="D936" s="2">
        <v>0.0</v>
      </c>
      <c r="E936" s="53">
        <v>0.0</v>
      </c>
      <c r="F936" s="53">
        <v>0.0</v>
      </c>
      <c r="G936" s="53">
        <v>0.0</v>
      </c>
      <c r="H936" s="53">
        <v>0.0</v>
      </c>
      <c r="I936" s="53">
        <v>0.0</v>
      </c>
      <c r="J936" s="53">
        <v>0.01262985692552888</v>
      </c>
      <c r="K936" s="53">
        <v>0.00631492846276444</v>
      </c>
      <c r="L936" s="94">
        <v>0.0</v>
      </c>
      <c r="M936" s="94">
        <v>1.595132859593298E-4</v>
      </c>
      <c r="N936" s="94">
        <v>3.987832148983245E-5</v>
      </c>
      <c r="O936" s="2" t="s">
        <v>9316</v>
      </c>
      <c r="P936" s="2">
        <v>11.0</v>
      </c>
      <c r="Q936" s="2" t="s">
        <v>9318</v>
      </c>
    </row>
    <row r="937">
      <c r="A937" s="54">
        <v>46004.0</v>
      </c>
      <c r="B937" s="2" t="s">
        <v>1189</v>
      </c>
      <c r="C937" s="2" t="s">
        <v>288</v>
      </c>
      <c r="D937" s="2">
        <v>0.0</v>
      </c>
      <c r="E937" s="53">
        <v>0.005955192090047858</v>
      </c>
      <c r="F937" s="53">
        <v>0.017371419483540176</v>
      </c>
      <c r="G937" s="53">
        <v>0.02328674926652864</v>
      </c>
      <c r="H937" s="53">
        <v>0.026569825513337742</v>
      </c>
      <c r="I937" s="53">
        <v>0.030002611418484284</v>
      </c>
      <c r="J937" s="53">
        <v>0.0054734341380554795</v>
      </c>
      <c r="K937" s="53">
        <v>0.014380091702292059</v>
      </c>
      <c r="L937" s="94">
        <v>5.422726914021721E-4</v>
      </c>
      <c r="M937" s="94">
        <v>2.995848126363113E-5</v>
      </c>
      <c r="N937" s="94">
        <v>2.0678703736632891E-4</v>
      </c>
      <c r="O937" s="2" t="s">
        <v>9319</v>
      </c>
      <c r="P937" s="2">
        <v>99.0</v>
      </c>
      <c r="Q937" s="2" t="s">
        <v>9320</v>
      </c>
    </row>
    <row r="938">
      <c r="A938" s="54">
        <v>46005.0</v>
      </c>
      <c r="B938" s="2" t="s">
        <v>194</v>
      </c>
      <c r="C938" s="2" t="s">
        <v>256</v>
      </c>
      <c r="D938" s="2">
        <v>0.0</v>
      </c>
      <c r="E938" s="53">
        <v>0.01</v>
      </c>
      <c r="F938" s="53">
        <v>0.03</v>
      </c>
      <c r="G938" s="53">
        <v>0.041</v>
      </c>
      <c r="H938" s="53">
        <v>0.048</v>
      </c>
      <c r="I938" s="53">
        <v>0.055</v>
      </c>
      <c r="J938" s="53">
        <v>0.095</v>
      </c>
      <c r="K938" s="53">
        <v>0.068</v>
      </c>
      <c r="L938" s="94">
        <v>0.0017</v>
      </c>
      <c r="M938" s="94">
        <v>0.009</v>
      </c>
      <c r="N938" s="94">
        <v>0.0046</v>
      </c>
      <c r="O938" s="2" t="s">
        <v>9316</v>
      </c>
      <c r="P938" s="2">
        <v>1.0</v>
      </c>
      <c r="Q938" s="2" t="s">
        <v>9317</v>
      </c>
    </row>
    <row r="939">
      <c r="A939" s="54">
        <v>46005.0</v>
      </c>
      <c r="B939" s="2" t="s">
        <v>145</v>
      </c>
      <c r="C939" s="2" t="s">
        <v>256</v>
      </c>
      <c r="D939" s="2">
        <v>0.0</v>
      </c>
      <c r="E939" s="53">
        <v>0.0</v>
      </c>
      <c r="F939" s="53">
        <v>0.0</v>
      </c>
      <c r="G939" s="53">
        <v>0.0</v>
      </c>
      <c r="H939" s="53">
        <v>0.0</v>
      </c>
      <c r="I939" s="53">
        <v>0.0</v>
      </c>
      <c r="J939" s="53">
        <v>0.045</v>
      </c>
      <c r="K939" s="53">
        <v>0.023</v>
      </c>
      <c r="L939" s="94">
        <v>0.0</v>
      </c>
      <c r="M939" s="94">
        <v>0.002</v>
      </c>
      <c r="N939" s="94">
        <v>5.0E-4</v>
      </c>
      <c r="O939" s="2" t="s">
        <v>9316</v>
      </c>
      <c r="P939" s="2">
        <v>2.0</v>
      </c>
      <c r="Q939" s="2" t="s">
        <v>9317</v>
      </c>
    </row>
    <row r="940">
      <c r="A940" s="54">
        <v>46005.0</v>
      </c>
      <c r="B940" s="2" t="s">
        <v>1801</v>
      </c>
      <c r="C940" s="2" t="s">
        <v>256</v>
      </c>
      <c r="D940" s="2">
        <v>0.0</v>
      </c>
      <c r="E940" s="53">
        <v>0.0</v>
      </c>
      <c r="F940" s="53">
        <v>0.0</v>
      </c>
      <c r="G940" s="53">
        <v>0.0</v>
      </c>
      <c r="H940" s="53">
        <v>0.0</v>
      </c>
      <c r="I940" s="53">
        <v>0.0</v>
      </c>
      <c r="J940" s="53">
        <v>0.0</v>
      </c>
      <c r="K940" s="53">
        <v>0.0</v>
      </c>
      <c r="L940" s="94">
        <v>0.0</v>
      </c>
      <c r="M940" s="94">
        <v>0.0</v>
      </c>
      <c r="N940" s="94">
        <v>0.0</v>
      </c>
      <c r="O940" s="2" t="s">
        <v>9316</v>
      </c>
      <c r="P940" s="2">
        <v>3.0</v>
      </c>
      <c r="Q940" s="2" t="s">
        <v>9318</v>
      </c>
    </row>
    <row r="941">
      <c r="A941" s="54">
        <v>46005.0</v>
      </c>
      <c r="B941" s="2" t="s">
        <v>932</v>
      </c>
      <c r="C941" s="2" t="s">
        <v>256</v>
      </c>
      <c r="D941" s="2">
        <v>0.0</v>
      </c>
      <c r="E941" s="53">
        <v>0.0</v>
      </c>
      <c r="F941" s="53">
        <v>0.0</v>
      </c>
      <c r="G941" s="53">
        <v>0.0</v>
      </c>
      <c r="H941" s="53">
        <v>0.0</v>
      </c>
      <c r="I941" s="53">
        <v>0.0</v>
      </c>
      <c r="J941" s="53">
        <v>0.021421114712218765</v>
      </c>
      <c r="K941" s="53">
        <v>0.010710557356109382</v>
      </c>
      <c r="L941" s="94">
        <v>0.0</v>
      </c>
      <c r="M941" s="94">
        <v>4.588641555140352E-4</v>
      </c>
      <c r="N941" s="94">
        <v>1.147160388785088E-4</v>
      </c>
      <c r="O941" s="2" t="s">
        <v>9316</v>
      </c>
      <c r="P941" s="2">
        <v>4.0</v>
      </c>
      <c r="Q941" s="2" t="s">
        <v>9318</v>
      </c>
    </row>
    <row r="942">
      <c r="A942" s="54">
        <v>46005.0</v>
      </c>
      <c r="B942" s="2" t="s">
        <v>515</v>
      </c>
      <c r="C942" s="2" t="s">
        <v>256</v>
      </c>
      <c r="D942" s="2">
        <v>0.0</v>
      </c>
      <c r="E942" s="53">
        <v>0.0</v>
      </c>
      <c r="F942" s="53">
        <v>0.0</v>
      </c>
      <c r="G942" s="53">
        <v>0.0</v>
      </c>
      <c r="H942" s="53">
        <v>0.0</v>
      </c>
      <c r="I942" s="53">
        <v>0.0</v>
      </c>
      <c r="J942" s="53">
        <v>0.007126928329622696</v>
      </c>
      <c r="K942" s="53">
        <v>0.003563464164811348</v>
      </c>
      <c r="L942" s="94">
        <v>0.0</v>
      </c>
      <c r="M942" s="94">
        <v>5.079310741557855E-5</v>
      </c>
      <c r="N942" s="94">
        <v>1.2698276853894637E-5</v>
      </c>
      <c r="O942" s="2" t="s">
        <v>9316</v>
      </c>
      <c r="P942" s="2">
        <v>5.0</v>
      </c>
      <c r="Q942" s="2" t="s">
        <v>9318</v>
      </c>
    </row>
    <row r="943">
      <c r="A943" s="54">
        <v>46005.0</v>
      </c>
      <c r="B943" s="2" t="s">
        <v>229</v>
      </c>
      <c r="C943" s="2" t="s">
        <v>256</v>
      </c>
      <c r="D943" s="2">
        <v>0.0</v>
      </c>
      <c r="E943" s="53">
        <v>0.0</v>
      </c>
      <c r="F943" s="53">
        <v>0.0</v>
      </c>
      <c r="G943" s="53">
        <v>0.0</v>
      </c>
      <c r="H943" s="53">
        <v>0.0</v>
      </c>
      <c r="I943" s="53">
        <v>0.0</v>
      </c>
      <c r="J943" s="53">
        <v>0.09747556554119595</v>
      </c>
      <c r="K943" s="53">
        <v>0.048737782770597975</v>
      </c>
      <c r="L943" s="94">
        <v>0.0</v>
      </c>
      <c r="M943" s="94">
        <v>0.009501485877575986</v>
      </c>
      <c r="N943" s="94">
        <v>0.0023753714693939966</v>
      </c>
      <c r="O943" s="2" t="s">
        <v>9316</v>
      </c>
      <c r="P943" s="2">
        <v>6.0</v>
      </c>
      <c r="Q943" s="2" t="s">
        <v>9317</v>
      </c>
    </row>
    <row r="944">
      <c r="A944" s="54">
        <v>46005.0</v>
      </c>
      <c r="B944" s="2" t="s">
        <v>178</v>
      </c>
      <c r="C944" s="2" t="s">
        <v>256</v>
      </c>
      <c r="D944" s="2">
        <v>0.0</v>
      </c>
      <c r="E944" s="53">
        <v>0.011350741314866642</v>
      </c>
      <c r="F944" s="53">
        <v>0.023771339642267644</v>
      </c>
      <c r="G944" s="53">
        <v>0.028436960610870882</v>
      </c>
      <c r="H944" s="53">
        <v>0.03062106335069503</v>
      </c>
      <c r="I944" s="53">
        <v>0.032608319176661175</v>
      </c>
      <c r="J944" s="53">
        <v>0.01864897946706741</v>
      </c>
      <c r="K944" s="53">
        <v>0.023542970038969144</v>
      </c>
      <c r="L944" s="94">
        <v>8.086607287842221E-4</v>
      </c>
      <c r="M944" s="94">
        <v>3.477844351631018E-4</v>
      </c>
      <c r="N944" s="94">
        <v>5.542714382557988E-4</v>
      </c>
      <c r="O944" s="2" t="s">
        <v>9316</v>
      </c>
      <c r="P944" s="2">
        <v>7.0</v>
      </c>
      <c r="Q944" s="2" t="s">
        <v>9318</v>
      </c>
    </row>
    <row r="945">
      <c r="A945" s="54">
        <v>46005.0</v>
      </c>
      <c r="B945" s="2" t="s">
        <v>1876</v>
      </c>
      <c r="C945" s="2" t="s">
        <v>256</v>
      </c>
      <c r="D945" s="2">
        <v>0.0</v>
      </c>
      <c r="E945" s="53">
        <v>0.0</v>
      </c>
      <c r="F945" s="53">
        <v>0.0</v>
      </c>
      <c r="G945" s="53">
        <v>0.0</v>
      </c>
      <c r="H945" s="53">
        <v>0.0</v>
      </c>
      <c r="I945" s="53">
        <v>0.0</v>
      </c>
      <c r="J945" s="53">
        <v>0.0</v>
      </c>
      <c r="K945" s="53">
        <v>0.0</v>
      </c>
      <c r="L945" s="94">
        <v>0.0</v>
      </c>
      <c r="M945" s="94">
        <v>0.0</v>
      </c>
      <c r="N945" s="94">
        <v>0.0</v>
      </c>
      <c r="O945" s="2" t="s">
        <v>9316</v>
      </c>
      <c r="P945" s="2">
        <v>8.0</v>
      </c>
      <c r="Q945" s="2" t="s">
        <v>9318</v>
      </c>
    </row>
    <row r="946">
      <c r="A946" s="54">
        <v>46005.0</v>
      </c>
      <c r="B946" s="2" t="s">
        <v>687</v>
      </c>
      <c r="C946" s="2" t="s">
        <v>256</v>
      </c>
      <c r="D946" s="2">
        <v>0.0</v>
      </c>
      <c r="E946" s="53">
        <v>0.0</v>
      </c>
      <c r="F946" s="53">
        <v>0.0</v>
      </c>
      <c r="G946" s="53">
        <v>0.0</v>
      </c>
      <c r="H946" s="53">
        <v>0.0</v>
      </c>
      <c r="I946" s="53">
        <v>0.0</v>
      </c>
      <c r="J946" s="53">
        <v>0.0024665622304261303</v>
      </c>
      <c r="K946" s="53">
        <v>0.0012332811152130651</v>
      </c>
      <c r="L946" s="94">
        <v>0.0</v>
      </c>
      <c r="M946" s="94">
        <v>6.083929236564726E-6</v>
      </c>
      <c r="N946" s="94">
        <v>1.5209823091411816E-6</v>
      </c>
      <c r="O946" s="2" t="s">
        <v>9316</v>
      </c>
      <c r="P946" s="2">
        <v>9.0</v>
      </c>
      <c r="Q946" s="2" t="s">
        <v>9318</v>
      </c>
    </row>
    <row r="947">
      <c r="A947" s="54">
        <v>46005.0</v>
      </c>
      <c r="B947" s="2" t="s">
        <v>301</v>
      </c>
      <c r="C947" s="2" t="s">
        <v>256</v>
      </c>
      <c r="D947" s="2">
        <v>0.0</v>
      </c>
      <c r="E947" s="53">
        <v>0.018000000000000002</v>
      </c>
      <c r="F947" s="53">
        <v>0.03</v>
      </c>
      <c r="G947" s="53">
        <v>0.033</v>
      </c>
      <c r="H947" s="53">
        <v>0.035</v>
      </c>
      <c r="I947" s="53">
        <v>0.035</v>
      </c>
      <c r="J947" s="53">
        <v>0.017</v>
      </c>
      <c r="K947" s="53">
        <v>0.025</v>
      </c>
      <c r="L947" s="94">
        <v>0.0011</v>
      </c>
      <c r="M947" s="94">
        <v>3.0E-4</v>
      </c>
      <c r="N947" s="94">
        <v>6.0E-4</v>
      </c>
      <c r="O947" s="2" t="s">
        <v>9316</v>
      </c>
      <c r="P947" s="2">
        <v>10.0</v>
      </c>
      <c r="Q947" s="2" t="s">
        <v>9317</v>
      </c>
    </row>
    <row r="948">
      <c r="A948" s="54">
        <v>46005.0</v>
      </c>
      <c r="B948" s="2" t="s">
        <v>450</v>
      </c>
      <c r="C948" s="2" t="s">
        <v>256</v>
      </c>
      <c r="D948" s="2">
        <v>0.0</v>
      </c>
      <c r="E948" s="53">
        <v>0.057204151658047576</v>
      </c>
      <c r="F948" s="53">
        <v>0.05336485317183507</v>
      </c>
      <c r="G948" s="53">
        <v>0.04875482674859781</v>
      </c>
      <c r="H948" s="53">
        <v>0.04587975591983555</v>
      </c>
      <c r="I948" s="53">
        <v>0.04269683015230243</v>
      </c>
      <c r="J948" s="53">
        <v>0.01250546806574654</v>
      </c>
      <c r="K948" s="53">
        <v>0.030630147407172174</v>
      </c>
      <c r="L948" s="94">
        <v>0.0023770331312857884</v>
      </c>
      <c r="M948" s="94">
        <v>1.5638673154340653E-4</v>
      </c>
      <c r="N948" s="94">
        <v>9.382059301850963E-4</v>
      </c>
      <c r="O948" s="2" t="s">
        <v>9316</v>
      </c>
      <c r="P948" s="2">
        <v>11.0</v>
      </c>
      <c r="Q948" s="2" t="s">
        <v>9318</v>
      </c>
    </row>
    <row r="949">
      <c r="A949" s="54">
        <v>46005.0</v>
      </c>
      <c r="B949" s="2" t="s">
        <v>1189</v>
      </c>
      <c r="C949" s="2" t="s">
        <v>256</v>
      </c>
      <c r="D949" s="2">
        <v>0.0</v>
      </c>
      <c r="E949" s="53">
        <v>0.0</v>
      </c>
      <c r="F949" s="53">
        <v>0.0</v>
      </c>
      <c r="G949" s="53">
        <v>0.0</v>
      </c>
      <c r="H949" s="53">
        <v>0.0</v>
      </c>
      <c r="I949" s="53">
        <v>0.0</v>
      </c>
      <c r="J949" s="53">
        <v>0.005419527412465401</v>
      </c>
      <c r="K949" s="53">
        <v>0.0027097637062327004</v>
      </c>
      <c r="L949" s="94">
        <v>0.0</v>
      </c>
      <c r="M949" s="94">
        <v>2.9371277374463923E-5</v>
      </c>
      <c r="N949" s="94">
        <v>7.342819343615981E-6</v>
      </c>
      <c r="O949" s="2" t="s">
        <v>9319</v>
      </c>
      <c r="P949" s="2">
        <v>99.0</v>
      </c>
      <c r="Q949" s="2" t="s">
        <v>9320</v>
      </c>
    </row>
    <row r="950">
      <c r="A950" s="54">
        <v>46006.0</v>
      </c>
      <c r="B950" s="2" t="s">
        <v>194</v>
      </c>
      <c r="C950" s="2" t="s">
        <v>180</v>
      </c>
      <c r="D950" s="2">
        <v>0.0</v>
      </c>
      <c r="E950" s="53">
        <v>0.009</v>
      </c>
      <c r="F950" s="53">
        <v>0.03</v>
      </c>
      <c r="G950" s="53">
        <v>0.041</v>
      </c>
      <c r="H950" s="53">
        <v>0.048</v>
      </c>
      <c r="I950" s="53">
        <v>0.056</v>
      </c>
      <c r="J950" s="53">
        <v>0.095</v>
      </c>
      <c r="K950" s="53">
        <v>0.068</v>
      </c>
      <c r="L950" s="94">
        <v>0.0017</v>
      </c>
      <c r="M950" s="94">
        <v>0.009</v>
      </c>
      <c r="N950" s="94">
        <v>0.0046</v>
      </c>
      <c r="O950" s="2" t="s">
        <v>9316</v>
      </c>
      <c r="P950" s="2">
        <v>1.0</v>
      </c>
      <c r="Q950" s="2" t="s">
        <v>9317</v>
      </c>
    </row>
    <row r="951">
      <c r="A951" s="54">
        <v>46006.0</v>
      </c>
      <c r="B951" s="2" t="s">
        <v>145</v>
      </c>
      <c r="C951" s="2" t="s">
        <v>180</v>
      </c>
      <c r="D951" s="2">
        <v>0.0</v>
      </c>
      <c r="E951" s="53">
        <v>0.196</v>
      </c>
      <c r="F951" s="53">
        <v>0.138</v>
      </c>
      <c r="G951" s="53">
        <v>0.115</v>
      </c>
      <c r="H951" s="53">
        <v>0.104</v>
      </c>
      <c r="I951" s="53">
        <v>0.093</v>
      </c>
      <c r="J951" s="53">
        <v>0.045</v>
      </c>
      <c r="K951" s="53">
        <v>0.08</v>
      </c>
      <c r="L951" s="94">
        <v>0.0132</v>
      </c>
      <c r="M951" s="94">
        <v>0.002</v>
      </c>
      <c r="N951" s="94">
        <v>0.0064</v>
      </c>
      <c r="O951" s="2" t="s">
        <v>9316</v>
      </c>
      <c r="P951" s="2">
        <v>2.0</v>
      </c>
      <c r="Q951" s="2" t="s">
        <v>9317</v>
      </c>
    </row>
    <row r="952">
      <c r="A952" s="54">
        <v>46006.0</v>
      </c>
      <c r="B952" s="2" t="s">
        <v>1801</v>
      </c>
      <c r="C952" s="2" t="s">
        <v>180</v>
      </c>
      <c r="D952" s="2">
        <v>0.0</v>
      </c>
      <c r="E952" s="53">
        <v>0.0</v>
      </c>
      <c r="F952" s="53">
        <v>0.0</v>
      </c>
      <c r="G952" s="53">
        <v>0.0</v>
      </c>
      <c r="H952" s="53">
        <v>0.0</v>
      </c>
      <c r="I952" s="53">
        <v>0.0</v>
      </c>
      <c r="J952" s="53">
        <v>0.0</v>
      </c>
      <c r="K952" s="53">
        <v>0.0</v>
      </c>
      <c r="L952" s="94">
        <v>0.0</v>
      </c>
      <c r="M952" s="94">
        <v>0.0</v>
      </c>
      <c r="N952" s="94">
        <v>0.0</v>
      </c>
      <c r="O952" s="2" t="s">
        <v>9316</v>
      </c>
      <c r="P952" s="2">
        <v>3.0</v>
      </c>
      <c r="Q952" s="2" t="s">
        <v>9318</v>
      </c>
    </row>
    <row r="953">
      <c r="A953" s="54">
        <v>46006.0</v>
      </c>
      <c r="B953" s="2" t="s">
        <v>932</v>
      </c>
      <c r="C953" s="2" t="s">
        <v>180</v>
      </c>
      <c r="D953" s="2">
        <v>0.0</v>
      </c>
      <c r="E953" s="53">
        <v>0.011350741314866642</v>
      </c>
      <c r="F953" s="53">
        <v>0.023771339642267644</v>
      </c>
      <c r="G953" s="53">
        <v>0.028436960610870882</v>
      </c>
      <c r="H953" s="53">
        <v>0.03062106335069503</v>
      </c>
      <c r="I953" s="53">
        <v>0.032608319176661175</v>
      </c>
      <c r="J953" s="53">
        <v>0.021210600799147446</v>
      </c>
      <c r="K953" s="53">
        <v>0.024823780705009166</v>
      </c>
      <c r="L953" s="94">
        <v>8.086607287842221E-4</v>
      </c>
      <c r="M953" s="94">
        <v>4.498895862607943E-4</v>
      </c>
      <c r="N953" s="94">
        <v>6.162200884903854E-4</v>
      </c>
      <c r="O953" s="2" t="s">
        <v>9316</v>
      </c>
      <c r="P953" s="2">
        <v>4.0</v>
      </c>
      <c r="Q953" s="2" t="s">
        <v>9318</v>
      </c>
    </row>
    <row r="954">
      <c r="A954" s="54">
        <v>46006.0</v>
      </c>
      <c r="B954" s="2" t="s">
        <v>515</v>
      </c>
      <c r="C954" s="2" t="s">
        <v>180</v>
      </c>
      <c r="D954" s="2">
        <v>0.0</v>
      </c>
      <c r="E954" s="53">
        <v>0.0</v>
      </c>
      <c r="F954" s="53">
        <v>0.0</v>
      </c>
      <c r="G954" s="53">
        <v>0.0</v>
      </c>
      <c r="H954" s="53">
        <v>0.0</v>
      </c>
      <c r="I954" s="53">
        <v>0.0</v>
      </c>
      <c r="J954" s="53">
        <v>0.007056889137404939</v>
      </c>
      <c r="K954" s="53">
        <v>0.0035284445687024696</v>
      </c>
      <c r="L954" s="94">
        <v>0.0</v>
      </c>
      <c r="M954" s="94">
        <v>4.979968429762383E-5</v>
      </c>
      <c r="N954" s="94">
        <v>1.2449921074405957E-5</v>
      </c>
      <c r="O954" s="2" t="s">
        <v>9316</v>
      </c>
      <c r="P954" s="2">
        <v>5.0</v>
      </c>
      <c r="Q954" s="2" t="s">
        <v>9318</v>
      </c>
    </row>
    <row r="955">
      <c r="A955" s="54">
        <v>46006.0</v>
      </c>
      <c r="B955" s="2" t="s">
        <v>229</v>
      </c>
      <c r="C955" s="2" t="s">
        <v>180</v>
      </c>
      <c r="D955" s="2">
        <v>0.0</v>
      </c>
      <c r="E955" s="53">
        <v>0.05683031788228155</v>
      </c>
      <c r="F955" s="53">
        <v>0.07753252616893486</v>
      </c>
      <c r="G955" s="53">
        <v>0.08638840977932405</v>
      </c>
      <c r="H955" s="53">
        <v>0.09123625211522832</v>
      </c>
      <c r="I955" s="53">
        <v>0.096340976967415</v>
      </c>
      <c r="J955" s="53">
        <v>0.0965176339392886</v>
      </c>
      <c r="K955" s="53">
        <v>0.09145302185930632</v>
      </c>
      <c r="L955" s="94">
        <v>0.007462957344200411</v>
      </c>
      <c r="M955" s="94">
        <v>0.009315653661238514</v>
      </c>
      <c r="N955" s="94">
        <v>0.00836365520719876</v>
      </c>
      <c r="O955" s="2" t="s">
        <v>9316</v>
      </c>
      <c r="P955" s="2">
        <v>6.0</v>
      </c>
      <c r="Q955" s="2" t="s">
        <v>9317</v>
      </c>
    </row>
    <row r="956">
      <c r="A956" s="54">
        <v>46006.0</v>
      </c>
      <c r="B956" s="2" t="s">
        <v>178</v>
      </c>
      <c r="C956" s="2" t="s">
        <v>180</v>
      </c>
      <c r="D956" s="2">
        <v>0.0</v>
      </c>
      <c r="E956" s="53">
        <v>0.0019159341154374031</v>
      </c>
      <c r="F956" s="53">
        <v>0.009766339774390283</v>
      </c>
      <c r="G956" s="53">
        <v>0.015715756500689453</v>
      </c>
      <c r="H956" s="53">
        <v>0.01962724547227161</v>
      </c>
      <c r="I956" s="53">
        <v>0.024241219872613202</v>
      </c>
      <c r="J956" s="53">
        <v>0.018465708442419956</v>
      </c>
      <c r="K956" s="53">
        <v>0.017090732471554702</v>
      </c>
      <c r="L956" s="94">
        <v>2.469850023889628E-4</v>
      </c>
      <c r="M956" s="94">
        <v>3.4098238828045963E-4</v>
      </c>
      <c r="N956" s="94">
        <v>2.920931364142543E-4</v>
      </c>
      <c r="O956" s="2" t="s">
        <v>9316</v>
      </c>
      <c r="P956" s="2">
        <v>7.0</v>
      </c>
      <c r="Q956" s="2" t="s">
        <v>9318</v>
      </c>
    </row>
    <row r="957">
      <c r="A957" s="54">
        <v>46006.0</v>
      </c>
      <c r="B957" s="2" t="s">
        <v>1876</v>
      </c>
      <c r="C957" s="2" t="s">
        <v>180</v>
      </c>
      <c r="D957" s="2">
        <v>0.0</v>
      </c>
      <c r="E957" s="53">
        <v>0.0</v>
      </c>
      <c r="F957" s="53">
        <v>0.0</v>
      </c>
      <c r="G957" s="53">
        <v>0.0</v>
      </c>
      <c r="H957" s="53">
        <v>0.0</v>
      </c>
      <c r="I957" s="53">
        <v>0.0</v>
      </c>
      <c r="J957" s="53">
        <v>0.0</v>
      </c>
      <c r="K957" s="53">
        <v>0.0</v>
      </c>
      <c r="L957" s="94">
        <v>0.0</v>
      </c>
      <c r="M957" s="94">
        <v>0.0</v>
      </c>
      <c r="N957" s="94">
        <v>0.0</v>
      </c>
      <c r="O957" s="2" t="s">
        <v>9316</v>
      </c>
      <c r="P957" s="2">
        <v>8.0</v>
      </c>
      <c r="Q957" s="2" t="s">
        <v>9318</v>
      </c>
    </row>
    <row r="958">
      <c r="A958" s="54">
        <v>46006.0</v>
      </c>
      <c r="B958" s="2" t="s">
        <v>687</v>
      </c>
      <c r="C958" s="2" t="s">
        <v>180</v>
      </c>
      <c r="D958" s="2">
        <v>0.0</v>
      </c>
      <c r="E958" s="53">
        <v>0.0</v>
      </c>
      <c r="F958" s="53">
        <v>0.0</v>
      </c>
      <c r="G958" s="53">
        <v>0.0</v>
      </c>
      <c r="H958" s="53">
        <v>0.0</v>
      </c>
      <c r="I958" s="53">
        <v>0.0</v>
      </c>
      <c r="J958" s="53">
        <v>0.002447638632448507</v>
      </c>
      <c r="K958" s="53">
        <v>0.0012238193162242535</v>
      </c>
      <c r="L958" s="94">
        <v>0.0</v>
      </c>
      <c r="M958" s="94">
        <v>5.990934875054397E-6</v>
      </c>
      <c r="N958" s="94">
        <v>1.4977337187635993E-6</v>
      </c>
      <c r="O958" s="2" t="s">
        <v>9316</v>
      </c>
      <c r="P958" s="2">
        <v>9.0</v>
      </c>
      <c r="Q958" s="2" t="s">
        <v>9318</v>
      </c>
    </row>
    <row r="959">
      <c r="A959" s="54">
        <v>46006.0</v>
      </c>
      <c r="B959" s="2" t="s">
        <v>301</v>
      </c>
      <c r="C959" s="2" t="s">
        <v>180</v>
      </c>
      <c r="D959" s="2">
        <v>0.0</v>
      </c>
      <c r="E959" s="53">
        <v>0.0</v>
      </c>
      <c r="F959" s="53">
        <v>0.0</v>
      </c>
      <c r="G959" s="53">
        <v>0.0</v>
      </c>
      <c r="H959" s="53">
        <v>0.0</v>
      </c>
      <c r="I959" s="53">
        <v>0.0</v>
      </c>
      <c r="J959" s="53">
        <v>0.017</v>
      </c>
      <c r="K959" s="53">
        <v>0.008</v>
      </c>
      <c r="L959" s="94">
        <v>0.0</v>
      </c>
      <c r="M959" s="94">
        <v>3.0E-4</v>
      </c>
      <c r="N959" s="94">
        <v>1.0E-4</v>
      </c>
      <c r="O959" s="2" t="s">
        <v>9316</v>
      </c>
      <c r="P959" s="2">
        <v>10.0</v>
      </c>
      <c r="Q959" s="2" t="s">
        <v>9317</v>
      </c>
    </row>
    <row r="960">
      <c r="A960" s="54">
        <v>46006.0</v>
      </c>
      <c r="B960" s="2" t="s">
        <v>450</v>
      </c>
      <c r="C960" s="2" t="s">
        <v>180</v>
      </c>
      <c r="D960" s="2">
        <v>0.0</v>
      </c>
      <c r="E960" s="53">
        <v>0.0</v>
      </c>
      <c r="F960" s="53">
        <v>0.0</v>
      </c>
      <c r="G960" s="53">
        <v>0.0</v>
      </c>
      <c r="H960" s="53">
        <v>0.0</v>
      </c>
      <c r="I960" s="53">
        <v>0.0</v>
      </c>
      <c r="J960" s="53">
        <v>0.012382571799484212</v>
      </c>
      <c r="K960" s="53">
        <v>0.006191285899742106</v>
      </c>
      <c r="L960" s="94">
        <v>0.0</v>
      </c>
      <c r="M960" s="94">
        <v>1.5332808436938167E-4</v>
      </c>
      <c r="N960" s="94">
        <v>3.833202109234542E-5</v>
      </c>
      <c r="O960" s="2" t="s">
        <v>9316</v>
      </c>
      <c r="P960" s="2">
        <v>11.0</v>
      </c>
      <c r="Q960" s="2" t="s">
        <v>9318</v>
      </c>
    </row>
    <row r="961">
      <c r="A961" s="54">
        <v>46006.0</v>
      </c>
      <c r="B961" s="2" t="s">
        <v>1189</v>
      </c>
      <c r="C961" s="2" t="s">
        <v>180</v>
      </c>
      <c r="D961" s="2">
        <v>0.0</v>
      </c>
      <c r="E961" s="53">
        <v>0.0</v>
      </c>
      <c r="F961" s="53">
        <v>0.0</v>
      </c>
      <c r="G961" s="53">
        <v>0.0</v>
      </c>
      <c r="H961" s="53">
        <v>0.0</v>
      </c>
      <c r="I961" s="53">
        <v>0.0</v>
      </c>
      <c r="J961" s="53">
        <v>0.005366267536034012</v>
      </c>
      <c r="K961" s="53">
        <v>0.002683133768017006</v>
      </c>
      <c r="L961" s="94">
        <v>0.0</v>
      </c>
      <c r="M961" s="94">
        <v>2.8796827268292552E-5</v>
      </c>
      <c r="N961" s="94">
        <v>7.199206817073138E-6</v>
      </c>
      <c r="O961" s="2" t="s">
        <v>9319</v>
      </c>
      <c r="P961" s="2">
        <v>99.0</v>
      </c>
      <c r="Q961" s="2" t="s">
        <v>9320</v>
      </c>
    </row>
    <row r="962">
      <c r="A962" s="54">
        <v>46007.0</v>
      </c>
      <c r="B962" s="2" t="s">
        <v>194</v>
      </c>
      <c r="C962" s="2" t="s">
        <v>208</v>
      </c>
      <c r="D962" s="2">
        <v>0.0</v>
      </c>
      <c r="E962" s="53">
        <v>0.114</v>
      </c>
      <c r="F962" s="53">
        <v>0.096</v>
      </c>
      <c r="G962" s="53">
        <v>0.095</v>
      </c>
      <c r="H962" s="53">
        <v>0.096</v>
      </c>
      <c r="I962" s="53">
        <v>0.098</v>
      </c>
      <c r="J962" s="53">
        <v>0.094</v>
      </c>
      <c r="K962" s="53">
        <v>0.094</v>
      </c>
      <c r="L962" s="94">
        <v>0.009</v>
      </c>
      <c r="M962" s="94">
        <v>0.0088</v>
      </c>
      <c r="N962" s="94">
        <v>0.0088</v>
      </c>
      <c r="O962" s="2" t="s">
        <v>9316</v>
      </c>
      <c r="P962" s="2">
        <v>1.0</v>
      </c>
      <c r="Q962" s="2" t="s">
        <v>9317</v>
      </c>
    </row>
    <row r="963">
      <c r="A963" s="54">
        <v>46007.0</v>
      </c>
      <c r="B963" s="2" t="s">
        <v>145</v>
      </c>
      <c r="C963" s="2" t="s">
        <v>208</v>
      </c>
      <c r="D963" s="2">
        <v>0.0</v>
      </c>
      <c r="E963" s="53">
        <v>0.003</v>
      </c>
      <c r="F963" s="53">
        <v>0.012</v>
      </c>
      <c r="G963" s="53">
        <v>0.018</v>
      </c>
      <c r="H963" s="53">
        <v>0.022</v>
      </c>
      <c r="I963" s="53">
        <v>0.026</v>
      </c>
      <c r="J963" s="53">
        <v>0.045</v>
      </c>
      <c r="K963" s="53">
        <v>0.032</v>
      </c>
      <c r="L963" s="94">
        <v>3.0E-4</v>
      </c>
      <c r="M963" s="94">
        <v>0.002</v>
      </c>
      <c r="N963" s="94">
        <v>0.001</v>
      </c>
      <c r="O963" s="2" t="s">
        <v>9316</v>
      </c>
      <c r="P963" s="2">
        <v>2.0</v>
      </c>
      <c r="Q963" s="2" t="s">
        <v>9317</v>
      </c>
    </row>
    <row r="964">
      <c r="A964" s="54">
        <v>46007.0</v>
      </c>
      <c r="B964" s="2" t="s">
        <v>1801</v>
      </c>
      <c r="C964" s="2" t="s">
        <v>208</v>
      </c>
      <c r="D964" s="2">
        <v>0.0</v>
      </c>
      <c r="E964" s="53">
        <v>0.0</v>
      </c>
      <c r="F964" s="53">
        <v>0.0</v>
      </c>
      <c r="G964" s="53">
        <v>0.0</v>
      </c>
      <c r="H964" s="53">
        <v>0.0</v>
      </c>
      <c r="I964" s="53">
        <v>0.0</v>
      </c>
      <c r="J964" s="53">
        <v>0.0</v>
      </c>
      <c r="K964" s="53">
        <v>0.0</v>
      </c>
      <c r="L964" s="94">
        <v>0.0</v>
      </c>
      <c r="M964" s="94">
        <v>0.0</v>
      </c>
      <c r="N964" s="94">
        <v>0.0</v>
      </c>
      <c r="O964" s="2" t="s">
        <v>9316</v>
      </c>
      <c r="P964" s="2">
        <v>3.0</v>
      </c>
      <c r="Q964" s="2" t="s">
        <v>9318</v>
      </c>
    </row>
    <row r="965">
      <c r="A965" s="54">
        <v>46007.0</v>
      </c>
      <c r="B965" s="2" t="s">
        <v>932</v>
      </c>
      <c r="C965" s="2" t="s">
        <v>208</v>
      </c>
      <c r="D965" s="2">
        <v>0.0</v>
      </c>
      <c r="E965" s="53">
        <v>0.0</v>
      </c>
      <c r="F965" s="53">
        <v>0.0</v>
      </c>
      <c r="G965" s="53">
        <v>0.0</v>
      </c>
      <c r="H965" s="53">
        <v>0.0</v>
      </c>
      <c r="I965" s="53">
        <v>0.0</v>
      </c>
      <c r="J965" s="53">
        <v>0.021002603996620146</v>
      </c>
      <c r="K965" s="53">
        <v>0.010501301998310073</v>
      </c>
      <c r="L965" s="94">
        <v>0.0</v>
      </c>
      <c r="M965" s="94">
        <v>4.411093746388445E-4</v>
      </c>
      <c r="N965" s="94">
        <v>1.1027734365971112E-4</v>
      </c>
      <c r="O965" s="2" t="s">
        <v>9316</v>
      </c>
      <c r="P965" s="2">
        <v>4.0</v>
      </c>
      <c r="Q965" s="2" t="s">
        <v>9318</v>
      </c>
    </row>
    <row r="966">
      <c r="A966" s="54">
        <v>46007.0</v>
      </c>
      <c r="B966" s="2" t="s">
        <v>515</v>
      </c>
      <c r="C966" s="2" t="s">
        <v>208</v>
      </c>
      <c r="D966" s="2">
        <v>0.0</v>
      </c>
      <c r="E966" s="53">
        <v>0.0</v>
      </c>
      <c r="F966" s="53">
        <v>0.0</v>
      </c>
      <c r="G966" s="53">
        <v>0.0</v>
      </c>
      <c r="H966" s="53">
        <v>0.0</v>
      </c>
      <c r="I966" s="53">
        <v>0.0</v>
      </c>
      <c r="J966" s="53">
        <v>0.006987687402373047</v>
      </c>
      <c r="K966" s="53">
        <v>0.0034938437011865233</v>
      </c>
      <c r="L966" s="94">
        <v>0.0</v>
      </c>
      <c r="M966" s="94">
        <v>4.8827775233282976E-5</v>
      </c>
      <c r="N966" s="94">
        <v>1.2206943808320744E-5</v>
      </c>
      <c r="O966" s="2" t="s">
        <v>9316</v>
      </c>
      <c r="P966" s="2">
        <v>5.0</v>
      </c>
      <c r="Q966" s="2" t="s">
        <v>9318</v>
      </c>
    </row>
    <row r="967">
      <c r="A967" s="54">
        <v>46007.0</v>
      </c>
      <c r="B967" s="2" t="s">
        <v>229</v>
      </c>
      <c r="C967" s="2" t="s">
        <v>208</v>
      </c>
      <c r="D967" s="2">
        <v>0.0</v>
      </c>
      <c r="E967" s="53">
        <v>0.05321470796739977</v>
      </c>
      <c r="F967" s="53">
        <v>0.1079228619808182</v>
      </c>
      <c r="G967" s="53">
        <v>0.13139463093286421</v>
      </c>
      <c r="H967" s="53">
        <v>0.14351976284231113</v>
      </c>
      <c r="I967" s="53">
        <v>0.15559808022004368</v>
      </c>
      <c r="J967" s="53">
        <v>0.09557115630591202</v>
      </c>
      <c r="K967" s="53">
        <v>0.11348289361938813</v>
      </c>
      <c r="L967" s="94">
        <v>0.017264549037983596</v>
      </c>
      <c r="M967" s="94">
        <v>0.009133845917649068</v>
      </c>
      <c r="N967" s="94">
        <v>0.012878367144229363</v>
      </c>
      <c r="O967" s="2" t="s">
        <v>9316</v>
      </c>
      <c r="P967" s="2">
        <v>6.0</v>
      </c>
      <c r="Q967" s="2" t="s">
        <v>9317</v>
      </c>
    </row>
    <row r="968">
      <c r="A968" s="54">
        <v>46007.0</v>
      </c>
      <c r="B968" s="2" t="s">
        <v>178</v>
      </c>
      <c r="C968" s="2" t="s">
        <v>208</v>
      </c>
      <c r="D968" s="2">
        <v>0.0</v>
      </c>
      <c r="E968" s="53">
        <v>0.0</v>
      </c>
      <c r="F968" s="53">
        <v>0.0</v>
      </c>
      <c r="G968" s="53">
        <v>0.0</v>
      </c>
      <c r="H968" s="53">
        <v>0.0</v>
      </c>
      <c r="I968" s="53">
        <v>0.0</v>
      </c>
      <c r="J968" s="53">
        <v>0.018284628785657987</v>
      </c>
      <c r="K968" s="53">
        <v>0.009142314392828994</v>
      </c>
      <c r="L968" s="94">
        <v>0.0</v>
      </c>
      <c r="M968" s="94">
        <v>3.343276498293127E-4</v>
      </c>
      <c r="N968" s="94">
        <v>8.358191245732817E-5</v>
      </c>
      <c r="O968" s="2" t="s">
        <v>9316</v>
      </c>
      <c r="P968" s="2">
        <v>7.0</v>
      </c>
      <c r="Q968" s="2" t="s">
        <v>9318</v>
      </c>
    </row>
    <row r="969">
      <c r="A969" s="54">
        <v>46007.0</v>
      </c>
      <c r="B969" s="2" t="s">
        <v>1876</v>
      </c>
      <c r="C969" s="2" t="s">
        <v>208</v>
      </c>
      <c r="D969" s="2">
        <v>0.0</v>
      </c>
      <c r="E969" s="53">
        <v>0.0</v>
      </c>
      <c r="F969" s="53">
        <v>0.0</v>
      </c>
      <c r="G969" s="53">
        <v>0.0</v>
      </c>
      <c r="H969" s="53">
        <v>0.0</v>
      </c>
      <c r="I969" s="53">
        <v>0.0</v>
      </c>
      <c r="J969" s="53">
        <v>0.0</v>
      </c>
      <c r="K969" s="53">
        <v>0.0</v>
      </c>
      <c r="L969" s="94">
        <v>0.0</v>
      </c>
      <c r="M969" s="94">
        <v>0.0</v>
      </c>
      <c r="N969" s="94">
        <v>0.0</v>
      </c>
      <c r="O969" s="2" t="s">
        <v>9316</v>
      </c>
      <c r="P969" s="2">
        <v>8.0</v>
      </c>
      <c r="Q969" s="2" t="s">
        <v>9318</v>
      </c>
    </row>
    <row r="970">
      <c r="A970" s="54">
        <v>46007.0</v>
      </c>
      <c r="B970" s="2" t="s">
        <v>687</v>
      </c>
      <c r="C970" s="2" t="s">
        <v>208</v>
      </c>
      <c r="D970" s="2">
        <v>0.0</v>
      </c>
      <c r="E970" s="53">
        <v>0.0</v>
      </c>
      <c r="F970" s="53">
        <v>0.0</v>
      </c>
      <c r="G970" s="53">
        <v>0.0</v>
      </c>
      <c r="H970" s="53">
        <v>0.0</v>
      </c>
      <c r="I970" s="53">
        <v>0.0</v>
      </c>
      <c r="J970" s="53">
        <v>0.0024288602173314668</v>
      </c>
      <c r="K970" s="53">
        <v>0.0012144301086657334</v>
      </c>
      <c r="L970" s="94">
        <v>0.0</v>
      </c>
      <c r="M970" s="94">
        <v>5.89936195533546E-6</v>
      </c>
      <c r="N970" s="94">
        <v>1.474840488833865E-6</v>
      </c>
      <c r="O970" s="2" t="s">
        <v>9316</v>
      </c>
      <c r="P970" s="2">
        <v>9.0</v>
      </c>
      <c r="Q970" s="2" t="s">
        <v>9318</v>
      </c>
    </row>
    <row r="971">
      <c r="A971" s="54">
        <v>46007.0</v>
      </c>
      <c r="B971" s="2" t="s">
        <v>301</v>
      </c>
      <c r="C971" s="2" t="s">
        <v>208</v>
      </c>
      <c r="D971" s="2">
        <v>0.0</v>
      </c>
      <c r="E971" s="53">
        <v>0.0</v>
      </c>
      <c r="F971" s="53">
        <v>0.0</v>
      </c>
      <c r="G971" s="53">
        <v>0.0</v>
      </c>
      <c r="H971" s="53">
        <v>0.0</v>
      </c>
      <c r="I971" s="53">
        <v>0.0</v>
      </c>
      <c r="J971" s="53">
        <v>0.017</v>
      </c>
      <c r="K971" s="53">
        <v>0.008</v>
      </c>
      <c r="L971" s="94">
        <v>0.0</v>
      </c>
      <c r="M971" s="94">
        <v>3.0E-4</v>
      </c>
      <c r="N971" s="94">
        <v>1.0E-4</v>
      </c>
      <c r="O971" s="2" t="s">
        <v>9316</v>
      </c>
      <c r="P971" s="2">
        <v>10.0</v>
      </c>
      <c r="Q971" s="2" t="s">
        <v>9317</v>
      </c>
    </row>
    <row r="972">
      <c r="A972" s="54">
        <v>46007.0</v>
      </c>
      <c r="B972" s="2" t="s">
        <v>450</v>
      </c>
      <c r="C972" s="2" t="s">
        <v>208</v>
      </c>
      <c r="D972" s="2">
        <v>0.0</v>
      </c>
      <c r="E972" s="53">
        <v>0.0</v>
      </c>
      <c r="F972" s="53">
        <v>0.0</v>
      </c>
      <c r="G972" s="53">
        <v>0.0</v>
      </c>
      <c r="H972" s="53">
        <v>0.0</v>
      </c>
      <c r="I972" s="53">
        <v>0.0</v>
      </c>
      <c r="J972" s="53">
        <v>0.01226114500135877</v>
      </c>
      <c r="K972" s="53">
        <v>0.006130572500679385</v>
      </c>
      <c r="L972" s="94">
        <v>0.0</v>
      </c>
      <c r="M972" s="94">
        <v>1.5033567674434516E-4</v>
      </c>
      <c r="N972" s="94">
        <v>3.758391918608629E-5</v>
      </c>
      <c r="O972" s="2" t="s">
        <v>9316</v>
      </c>
      <c r="P972" s="2">
        <v>11.0</v>
      </c>
      <c r="Q972" s="2" t="s">
        <v>9318</v>
      </c>
    </row>
    <row r="973">
      <c r="A973" s="54">
        <v>46007.0</v>
      </c>
      <c r="B973" s="2" t="s">
        <v>1189</v>
      </c>
      <c r="C973" s="2" t="s">
        <v>208</v>
      </c>
      <c r="D973" s="2">
        <v>0.0</v>
      </c>
      <c r="E973" s="53">
        <v>0.0</v>
      </c>
      <c r="F973" s="53">
        <v>0.0</v>
      </c>
      <c r="G973" s="53">
        <v>0.0</v>
      </c>
      <c r="H973" s="53">
        <v>0.0</v>
      </c>
      <c r="I973" s="53">
        <v>0.0</v>
      </c>
      <c r="J973" s="53">
        <v>0.005313644486853529</v>
      </c>
      <c r="K973" s="53">
        <v>0.0026568222434267645</v>
      </c>
      <c r="L973" s="94">
        <v>0.0</v>
      </c>
      <c r="M973" s="94">
        <v>2.8234817732668903E-5</v>
      </c>
      <c r="N973" s="94">
        <v>7.058704433167226E-6</v>
      </c>
      <c r="O973" s="2" t="s">
        <v>9319</v>
      </c>
      <c r="P973" s="2">
        <v>99.0</v>
      </c>
      <c r="Q973" s="2" t="s">
        <v>9320</v>
      </c>
    </row>
    <row r="974">
      <c r="A974" s="54">
        <v>46008.0</v>
      </c>
      <c r="B974" s="2" t="s">
        <v>194</v>
      </c>
      <c r="C974" s="2" t="s">
        <v>303</v>
      </c>
      <c r="D974" s="2">
        <v>0.0</v>
      </c>
      <c r="E974" s="53">
        <v>0.049</v>
      </c>
      <c r="F974" s="53">
        <v>0.049</v>
      </c>
      <c r="G974" s="53">
        <v>0.046</v>
      </c>
      <c r="H974" s="53">
        <v>0.044</v>
      </c>
      <c r="I974" s="53">
        <v>0.042</v>
      </c>
      <c r="J974" s="53">
        <v>0.093</v>
      </c>
      <c r="K974" s="53">
        <v>0.069</v>
      </c>
      <c r="L974" s="94">
        <v>0.0021</v>
      </c>
      <c r="M974" s="94">
        <v>0.0086</v>
      </c>
      <c r="N974" s="94">
        <v>0.0048</v>
      </c>
      <c r="O974" s="2" t="s">
        <v>9316</v>
      </c>
      <c r="P974" s="2">
        <v>1.0</v>
      </c>
      <c r="Q974" s="2" t="s">
        <v>9317</v>
      </c>
    </row>
    <row r="975">
      <c r="A975" s="54">
        <v>46008.0</v>
      </c>
      <c r="B975" s="2" t="s">
        <v>145</v>
      </c>
      <c r="C975" s="2" t="s">
        <v>303</v>
      </c>
      <c r="D975" s="2">
        <v>0.0</v>
      </c>
      <c r="E975" s="53">
        <v>0.0</v>
      </c>
      <c r="F975" s="53">
        <v>0.0</v>
      </c>
      <c r="G975" s="53">
        <v>0.0</v>
      </c>
      <c r="H975" s="53">
        <v>0.0</v>
      </c>
      <c r="I975" s="53">
        <v>0.0</v>
      </c>
      <c r="J975" s="53">
        <v>0.044</v>
      </c>
      <c r="K975" s="53">
        <v>0.022</v>
      </c>
      <c r="L975" s="94">
        <v>0.0</v>
      </c>
      <c r="M975" s="94">
        <v>0.0019</v>
      </c>
      <c r="N975" s="94">
        <v>5.0E-4</v>
      </c>
      <c r="O975" s="2" t="s">
        <v>9316</v>
      </c>
      <c r="P975" s="2">
        <v>2.0</v>
      </c>
      <c r="Q975" s="2" t="s">
        <v>9317</v>
      </c>
    </row>
    <row r="976">
      <c r="A976" s="54">
        <v>46008.0</v>
      </c>
      <c r="B976" s="2" t="s">
        <v>1801</v>
      </c>
      <c r="C976" s="2" t="s">
        <v>303</v>
      </c>
      <c r="D976" s="2">
        <v>0.0</v>
      </c>
      <c r="E976" s="53">
        <v>0.0</v>
      </c>
      <c r="F976" s="53">
        <v>0.0</v>
      </c>
      <c r="G976" s="53">
        <v>0.0</v>
      </c>
      <c r="H976" s="53">
        <v>0.0</v>
      </c>
      <c r="I976" s="53">
        <v>0.0</v>
      </c>
      <c r="J976" s="53">
        <v>0.0</v>
      </c>
      <c r="K976" s="53">
        <v>0.0</v>
      </c>
      <c r="L976" s="94">
        <v>0.0</v>
      </c>
      <c r="M976" s="94">
        <v>0.0</v>
      </c>
      <c r="N976" s="94">
        <v>0.0</v>
      </c>
      <c r="O976" s="2" t="s">
        <v>9316</v>
      </c>
      <c r="P976" s="2">
        <v>3.0</v>
      </c>
      <c r="Q976" s="2" t="s">
        <v>9318</v>
      </c>
    </row>
    <row r="977">
      <c r="A977" s="54">
        <v>46008.0</v>
      </c>
      <c r="B977" s="2" t="s">
        <v>932</v>
      </c>
      <c r="C977" s="2" t="s">
        <v>303</v>
      </c>
      <c r="D977" s="2">
        <v>0.0</v>
      </c>
      <c r="E977" s="53">
        <v>0.0</v>
      </c>
      <c r="F977" s="53">
        <v>0.0</v>
      </c>
      <c r="G977" s="53">
        <v>0.0</v>
      </c>
      <c r="H977" s="53">
        <v>0.0</v>
      </c>
      <c r="I977" s="53">
        <v>0.0</v>
      </c>
      <c r="J977" s="53">
        <v>0.020797085486367273</v>
      </c>
      <c r="K977" s="53">
        <v>0.010398542743183636</v>
      </c>
      <c r="L977" s="94">
        <v>0.0</v>
      </c>
      <c r="M977" s="94">
        <v>4.325187647272683E-4</v>
      </c>
      <c r="N977" s="94">
        <v>1.0812969118181707E-4</v>
      </c>
      <c r="O977" s="2" t="s">
        <v>9316</v>
      </c>
      <c r="P977" s="2">
        <v>4.0</v>
      </c>
      <c r="Q977" s="2" t="s">
        <v>9318</v>
      </c>
    </row>
    <row r="978">
      <c r="A978" s="54">
        <v>46008.0</v>
      </c>
      <c r="B978" s="2" t="s">
        <v>515</v>
      </c>
      <c r="C978" s="2" t="s">
        <v>303</v>
      </c>
      <c r="D978" s="2">
        <v>0.0</v>
      </c>
      <c r="E978" s="53">
        <v>0.0</v>
      </c>
      <c r="F978" s="53">
        <v>0.0</v>
      </c>
      <c r="G978" s="53">
        <v>0.0</v>
      </c>
      <c r="H978" s="53">
        <v>0.0</v>
      </c>
      <c r="I978" s="53">
        <v>0.0</v>
      </c>
      <c r="J978" s="53">
        <v>0.006919310209464987</v>
      </c>
      <c r="K978" s="53">
        <v>0.0034596551047324934</v>
      </c>
      <c r="L978" s="94">
        <v>0.0</v>
      </c>
      <c r="M978" s="94">
        <v>4.78768537748064E-5</v>
      </c>
      <c r="N978" s="94">
        <v>1.19692134437016E-5</v>
      </c>
      <c r="O978" s="2" t="s">
        <v>9316</v>
      </c>
      <c r="P978" s="2">
        <v>5.0</v>
      </c>
      <c r="Q978" s="2" t="s">
        <v>9318</v>
      </c>
    </row>
    <row r="979">
      <c r="A979" s="54">
        <v>46008.0</v>
      </c>
      <c r="B979" s="2" t="s">
        <v>229</v>
      </c>
      <c r="C979" s="2" t="s">
        <v>303</v>
      </c>
      <c r="D979" s="2">
        <v>0.0</v>
      </c>
      <c r="E979" s="53">
        <v>0.09040189527875261</v>
      </c>
      <c r="F979" s="53">
        <v>0.08650428105755056</v>
      </c>
      <c r="G979" s="53">
        <v>0.08274254677091346</v>
      </c>
      <c r="H979" s="53">
        <v>0.08036512752185129</v>
      </c>
      <c r="I979" s="53">
        <v>0.07767017544098949</v>
      </c>
      <c r="J979" s="53">
        <v>0.09463595600073577</v>
      </c>
      <c r="K979" s="53">
        <v>0.08868925138582462</v>
      </c>
      <c r="L979" s="94">
        <v>0.006846329046136801</v>
      </c>
      <c r="M979" s="94">
        <v>0.008955964168173196</v>
      </c>
      <c r="N979" s="94">
        <v>0.007865783311377994</v>
      </c>
      <c r="O979" s="2" t="s">
        <v>9316</v>
      </c>
      <c r="P979" s="2">
        <v>6.0</v>
      </c>
      <c r="Q979" s="2" t="s">
        <v>9317</v>
      </c>
    </row>
    <row r="980">
      <c r="A980" s="54">
        <v>46008.0</v>
      </c>
      <c r="B980" s="2" t="s">
        <v>178</v>
      </c>
      <c r="C980" s="2" t="s">
        <v>303</v>
      </c>
      <c r="D980" s="2">
        <v>0.0</v>
      </c>
      <c r="E980" s="53">
        <v>0.12841897848378422</v>
      </c>
      <c r="F980" s="53">
        <v>0.07995693716384551</v>
      </c>
      <c r="G980" s="53">
        <v>0.06383881810994217</v>
      </c>
      <c r="H980" s="53">
        <v>0.056159277799627434</v>
      </c>
      <c r="I980" s="53">
        <v>0.04885727538744505</v>
      </c>
      <c r="J980" s="53">
        <v>0.01810570670203636</v>
      </c>
      <c r="K980" s="53">
        <v>0.040972262405989265</v>
      </c>
      <c r="L980" s="94">
        <v>0.004075394697674281</v>
      </c>
      <c r="M980" s="94">
        <v>3.2781661518016433E-4</v>
      </c>
      <c r="N980" s="94">
        <v>0.0016787262866652412</v>
      </c>
      <c r="O980" s="2" t="s">
        <v>9316</v>
      </c>
      <c r="P980" s="2">
        <v>7.0</v>
      </c>
      <c r="Q980" s="2" t="s">
        <v>9318</v>
      </c>
    </row>
    <row r="981">
      <c r="A981" s="54">
        <v>46008.0</v>
      </c>
      <c r="B981" s="2" t="s">
        <v>1876</v>
      </c>
      <c r="C981" s="2" t="s">
        <v>303</v>
      </c>
      <c r="D981" s="2">
        <v>0.0</v>
      </c>
      <c r="E981" s="53">
        <v>0.0</v>
      </c>
      <c r="F981" s="53">
        <v>0.0</v>
      </c>
      <c r="G981" s="53">
        <v>0.0</v>
      </c>
      <c r="H981" s="53">
        <v>0.0</v>
      </c>
      <c r="I981" s="53">
        <v>0.0</v>
      </c>
      <c r="J981" s="53">
        <v>0.0</v>
      </c>
      <c r="K981" s="53">
        <v>0.0</v>
      </c>
      <c r="L981" s="94">
        <v>0.0</v>
      </c>
      <c r="M981" s="94">
        <v>0.0</v>
      </c>
      <c r="N981" s="94">
        <v>0.0</v>
      </c>
      <c r="O981" s="2" t="s">
        <v>9316</v>
      </c>
      <c r="P981" s="2">
        <v>8.0</v>
      </c>
      <c r="Q981" s="2" t="s">
        <v>9318</v>
      </c>
    </row>
    <row r="982">
      <c r="A982" s="54">
        <v>46008.0</v>
      </c>
      <c r="B982" s="2" t="s">
        <v>687</v>
      </c>
      <c r="C982" s="2" t="s">
        <v>303</v>
      </c>
      <c r="D982" s="2">
        <v>0.0</v>
      </c>
      <c r="E982" s="53">
        <v>0.0</v>
      </c>
      <c r="F982" s="53">
        <v>0.0</v>
      </c>
      <c r="G982" s="53">
        <v>0.0</v>
      </c>
      <c r="H982" s="53">
        <v>0.0</v>
      </c>
      <c r="I982" s="53">
        <v>0.0</v>
      </c>
      <c r="J982" s="53">
        <v>0.0024102258712243013</v>
      </c>
      <c r="K982" s="53">
        <v>0.0012051129356121506</v>
      </c>
      <c r="L982" s="94">
        <v>0.0</v>
      </c>
      <c r="M982" s="94">
        <v>5.809188750318942E-6</v>
      </c>
      <c r="N982" s="94">
        <v>1.4522971875797355E-6</v>
      </c>
      <c r="O982" s="2" t="s">
        <v>9316</v>
      </c>
      <c r="P982" s="2">
        <v>9.0</v>
      </c>
      <c r="Q982" s="2" t="s">
        <v>9318</v>
      </c>
    </row>
    <row r="983">
      <c r="A983" s="54">
        <v>46008.0</v>
      </c>
      <c r="B983" s="2" t="s">
        <v>301</v>
      </c>
      <c r="C983" s="2" t="s">
        <v>303</v>
      </c>
      <c r="D983" s="2">
        <v>0.0</v>
      </c>
      <c r="E983" s="53">
        <v>0.133</v>
      </c>
      <c r="F983" s="53">
        <v>0.096</v>
      </c>
      <c r="G983" s="53">
        <v>0.086</v>
      </c>
      <c r="H983" s="53">
        <v>0.081</v>
      </c>
      <c r="I983" s="53">
        <v>0.077</v>
      </c>
      <c r="J983" s="53">
        <v>0.016</v>
      </c>
      <c r="K983" s="53">
        <v>0.051</v>
      </c>
      <c r="L983" s="94">
        <v>0.0073</v>
      </c>
      <c r="M983" s="94">
        <v>3.0E-4</v>
      </c>
      <c r="N983" s="94">
        <v>0.0026</v>
      </c>
      <c r="O983" s="2" t="s">
        <v>9316</v>
      </c>
      <c r="P983" s="2">
        <v>10.0</v>
      </c>
      <c r="Q983" s="2" t="s">
        <v>9317</v>
      </c>
    </row>
    <row r="984">
      <c r="A984" s="54">
        <v>46008.0</v>
      </c>
      <c r="B984" s="2" t="s">
        <v>450</v>
      </c>
      <c r="C984" s="2" t="s">
        <v>303</v>
      </c>
      <c r="D984" s="2">
        <v>0.0</v>
      </c>
      <c r="E984" s="53">
        <v>0.0</v>
      </c>
      <c r="F984" s="53">
        <v>0.0</v>
      </c>
      <c r="G984" s="53">
        <v>0.0</v>
      </c>
      <c r="H984" s="53">
        <v>0.0</v>
      </c>
      <c r="I984" s="53">
        <v>0.0</v>
      </c>
      <c r="J984" s="53">
        <v>0.012141165009588261</v>
      </c>
      <c r="K984" s="53">
        <v>0.006070582504794131</v>
      </c>
      <c r="L984" s="94">
        <v>0.0</v>
      </c>
      <c r="M984" s="94">
        <v>1.4740788779005033E-4</v>
      </c>
      <c r="N984" s="94">
        <v>3.685197194751258E-5</v>
      </c>
      <c r="O984" s="2" t="s">
        <v>9316</v>
      </c>
      <c r="P984" s="2">
        <v>11.0</v>
      </c>
      <c r="Q984" s="2" t="s">
        <v>9318</v>
      </c>
    </row>
    <row r="985">
      <c r="A985" s="54">
        <v>46008.0</v>
      </c>
      <c r="B985" s="2" t="s">
        <v>1189</v>
      </c>
      <c r="C985" s="2" t="s">
        <v>303</v>
      </c>
      <c r="D985" s="2">
        <v>0.0</v>
      </c>
      <c r="E985" s="53">
        <v>0.0019159341154374031</v>
      </c>
      <c r="F985" s="53">
        <v>0.009766339774390283</v>
      </c>
      <c r="G985" s="53">
        <v>0.015715756500689453</v>
      </c>
      <c r="H985" s="53">
        <v>0.01962724547227161</v>
      </c>
      <c r="I985" s="53">
        <v>0.024241219872613202</v>
      </c>
      <c r="J985" s="53">
        <v>0.00526164844392822</v>
      </c>
      <c r="K985" s="53">
        <v>0.010488702472308837</v>
      </c>
      <c r="L985" s="94">
        <v>2.469850023889628E-4</v>
      </c>
      <c r="M985" s="94">
        <v>2.7684944347492265E-5</v>
      </c>
      <c r="N985" s="94">
        <v>1.1001287955261751E-4</v>
      </c>
      <c r="O985" s="2" t="s">
        <v>9319</v>
      </c>
      <c r="P985" s="2">
        <v>99.0</v>
      </c>
      <c r="Q985" s="2" t="s">
        <v>9320</v>
      </c>
    </row>
    <row r="986">
      <c r="A986" s="54">
        <v>46009.0</v>
      </c>
      <c r="B986" s="2" t="s">
        <v>194</v>
      </c>
      <c r="C986" s="2" t="s">
        <v>148</v>
      </c>
      <c r="D986" s="2">
        <v>0.0</v>
      </c>
      <c r="E986" s="53">
        <v>0.018</v>
      </c>
      <c r="F986" s="53">
        <v>0.04</v>
      </c>
      <c r="G986" s="53">
        <v>0.051</v>
      </c>
      <c r="H986" s="53">
        <v>0.056</v>
      </c>
      <c r="I986" s="53">
        <v>0.061</v>
      </c>
      <c r="J986" s="53">
        <v>0.092</v>
      </c>
      <c r="K986" s="53">
        <v>0.071</v>
      </c>
      <c r="L986" s="94">
        <v>0.0026</v>
      </c>
      <c r="M986" s="94">
        <v>0.0085</v>
      </c>
      <c r="N986" s="94">
        <v>0.005</v>
      </c>
      <c r="O986" s="2" t="s">
        <v>9316</v>
      </c>
      <c r="P986" s="2">
        <v>1.0</v>
      </c>
      <c r="Q986" s="2" t="s">
        <v>9317</v>
      </c>
    </row>
    <row r="987">
      <c r="A987" s="54">
        <v>46009.0</v>
      </c>
      <c r="B987" s="2" t="s">
        <v>145</v>
      </c>
      <c r="C987" s="2" t="s">
        <v>148</v>
      </c>
      <c r="D987" s="2">
        <v>0.0</v>
      </c>
      <c r="E987" s="53">
        <v>0.0</v>
      </c>
      <c r="F987" s="53">
        <v>0.0</v>
      </c>
      <c r="G987" s="53">
        <v>0.0</v>
      </c>
      <c r="H987" s="53">
        <v>0.0</v>
      </c>
      <c r="I987" s="53">
        <v>0.0</v>
      </c>
      <c r="J987" s="53">
        <v>0.044</v>
      </c>
      <c r="K987" s="53">
        <v>0.022</v>
      </c>
      <c r="L987" s="94">
        <v>0.0</v>
      </c>
      <c r="M987" s="94">
        <v>0.0019</v>
      </c>
      <c r="N987" s="94">
        <v>5.0E-4</v>
      </c>
      <c r="O987" s="2" t="s">
        <v>9316</v>
      </c>
      <c r="P987" s="2">
        <v>2.0</v>
      </c>
      <c r="Q987" s="2" t="s">
        <v>9317</v>
      </c>
    </row>
    <row r="988">
      <c r="A988" s="54">
        <v>46009.0</v>
      </c>
      <c r="B988" s="2" t="s">
        <v>1801</v>
      </c>
      <c r="C988" s="2" t="s">
        <v>148</v>
      </c>
      <c r="D988" s="2">
        <v>0.0</v>
      </c>
      <c r="E988" s="53">
        <v>0.0</v>
      </c>
      <c r="F988" s="53">
        <v>0.0</v>
      </c>
      <c r="G988" s="53">
        <v>0.0</v>
      </c>
      <c r="H988" s="53">
        <v>0.0</v>
      </c>
      <c r="I988" s="53">
        <v>0.0</v>
      </c>
      <c r="J988" s="53">
        <v>0.0</v>
      </c>
      <c r="K988" s="53">
        <v>0.0</v>
      </c>
      <c r="L988" s="94">
        <v>0.0</v>
      </c>
      <c r="M988" s="94">
        <v>0.0</v>
      </c>
      <c r="N988" s="94">
        <v>0.0</v>
      </c>
      <c r="O988" s="2" t="s">
        <v>9316</v>
      </c>
      <c r="P988" s="2">
        <v>3.0</v>
      </c>
      <c r="Q988" s="2" t="s">
        <v>9318</v>
      </c>
    </row>
    <row r="989">
      <c r="A989" s="54">
        <v>46009.0</v>
      </c>
      <c r="B989" s="2" t="s">
        <v>932</v>
      </c>
      <c r="C989" s="2" t="s">
        <v>148</v>
      </c>
      <c r="D989" s="2">
        <v>0.0</v>
      </c>
      <c r="E989" s="53">
        <v>0.057204151658047576</v>
      </c>
      <c r="F989" s="53">
        <v>0.05336485317183507</v>
      </c>
      <c r="G989" s="53">
        <v>0.04875482674859781</v>
      </c>
      <c r="H989" s="53">
        <v>0.04587975591983555</v>
      </c>
      <c r="I989" s="53">
        <v>0.04269683015230243</v>
      </c>
      <c r="J989" s="53">
        <v>0.02059400722441499</v>
      </c>
      <c r="K989" s="53">
        <v>0.034674416986506404</v>
      </c>
      <c r="L989" s="94">
        <v>0.0023770331312857884</v>
      </c>
      <c r="M989" s="94">
        <v>4.2411313355925686E-4</v>
      </c>
      <c r="N989" s="94">
        <v>0.0012023151933541238</v>
      </c>
      <c r="O989" s="2" t="s">
        <v>9316</v>
      </c>
      <c r="P989" s="2">
        <v>4.0</v>
      </c>
      <c r="Q989" s="2" t="s">
        <v>9318</v>
      </c>
    </row>
    <row r="990">
      <c r="A990" s="54">
        <v>46009.0</v>
      </c>
      <c r="B990" s="2" t="s">
        <v>515</v>
      </c>
      <c r="C990" s="2" t="s">
        <v>148</v>
      </c>
      <c r="D990" s="2">
        <v>0.0</v>
      </c>
      <c r="E990" s="53">
        <v>0.0</v>
      </c>
      <c r="F990" s="53">
        <v>0.0</v>
      </c>
      <c r="G990" s="53">
        <v>0.0</v>
      </c>
      <c r="H990" s="53">
        <v>0.0</v>
      </c>
      <c r="I990" s="53">
        <v>0.0</v>
      </c>
      <c r="J990" s="53">
        <v>0.006851744901231392</v>
      </c>
      <c r="K990" s="53">
        <v>0.003425872450615696</v>
      </c>
      <c r="L990" s="94">
        <v>0.0</v>
      </c>
      <c r="M990" s="94">
        <v>4.6946408191550386E-5</v>
      </c>
      <c r="N990" s="94">
        <v>1.1736602047887596E-5</v>
      </c>
      <c r="O990" s="2" t="s">
        <v>9316</v>
      </c>
      <c r="P990" s="2">
        <v>5.0</v>
      </c>
      <c r="Q990" s="2" t="s">
        <v>9318</v>
      </c>
    </row>
    <row r="991">
      <c r="A991" s="54">
        <v>46009.0</v>
      </c>
      <c r="B991" s="2" t="s">
        <v>229</v>
      </c>
      <c r="C991" s="2" t="s">
        <v>148</v>
      </c>
      <c r="D991" s="2">
        <v>0.0</v>
      </c>
      <c r="E991" s="53">
        <v>0.10924180783900973</v>
      </c>
      <c r="F991" s="53">
        <v>0.07374557793574812</v>
      </c>
      <c r="G991" s="53">
        <v>0.06048830207915003</v>
      </c>
      <c r="H991" s="53">
        <v>0.05393385101236568</v>
      </c>
      <c r="I991" s="53">
        <v>0.04755788386968782</v>
      </c>
      <c r="J991" s="53">
        <v>0.09371185990681818</v>
      </c>
      <c r="K991" s="53">
        <v>0.0771000809929841</v>
      </c>
      <c r="L991" s="94">
        <v>0.0036588346884185055</v>
      </c>
      <c r="M991" s="94">
        <v>0.008781912687195118</v>
      </c>
      <c r="N991" s="94">
        <v>0.005944422489124708</v>
      </c>
      <c r="O991" s="2" t="s">
        <v>9316</v>
      </c>
      <c r="P991" s="2">
        <v>6.0</v>
      </c>
      <c r="Q991" s="2" t="s">
        <v>9317</v>
      </c>
    </row>
    <row r="992">
      <c r="A992" s="54">
        <v>46009.0</v>
      </c>
      <c r="B992" s="2" t="s">
        <v>178</v>
      </c>
      <c r="C992" s="2" t="s">
        <v>148</v>
      </c>
      <c r="D992" s="2">
        <v>0.0</v>
      </c>
      <c r="E992" s="53">
        <v>0.0</v>
      </c>
      <c r="F992" s="53">
        <v>0.0</v>
      </c>
      <c r="G992" s="53">
        <v>0.0</v>
      </c>
      <c r="H992" s="53">
        <v>0.0</v>
      </c>
      <c r="I992" s="53">
        <v>0.0</v>
      </c>
      <c r="J992" s="53">
        <v>0.017928909070903016</v>
      </c>
      <c r="K992" s="53">
        <v>0.008964454535451508</v>
      </c>
      <c r="L992" s="94">
        <v>0.0</v>
      </c>
      <c r="M992" s="94">
        <v>3.2144578047270844E-4</v>
      </c>
      <c r="N992" s="94">
        <v>8.036144511817711E-5</v>
      </c>
      <c r="O992" s="2" t="s">
        <v>9316</v>
      </c>
      <c r="P992" s="2">
        <v>7.0</v>
      </c>
      <c r="Q992" s="2" t="s">
        <v>9318</v>
      </c>
    </row>
    <row r="993">
      <c r="A993" s="54">
        <v>46009.0</v>
      </c>
      <c r="B993" s="2" t="s">
        <v>1876</v>
      </c>
      <c r="C993" s="2" t="s">
        <v>148</v>
      </c>
      <c r="D993" s="2">
        <v>0.0</v>
      </c>
      <c r="E993" s="53">
        <v>0.0</v>
      </c>
      <c r="F993" s="53">
        <v>0.0</v>
      </c>
      <c r="G993" s="53">
        <v>0.0</v>
      </c>
      <c r="H993" s="53">
        <v>0.0</v>
      </c>
      <c r="I993" s="53">
        <v>0.0</v>
      </c>
      <c r="J993" s="53">
        <v>0.0</v>
      </c>
      <c r="K993" s="53">
        <v>0.0</v>
      </c>
      <c r="L993" s="94">
        <v>0.0</v>
      </c>
      <c r="M993" s="94">
        <v>0.0</v>
      </c>
      <c r="N993" s="94">
        <v>0.0</v>
      </c>
      <c r="O993" s="2" t="s">
        <v>9316</v>
      </c>
      <c r="P993" s="2">
        <v>8.0</v>
      </c>
      <c r="Q993" s="2" t="s">
        <v>9318</v>
      </c>
    </row>
    <row r="994">
      <c r="A994" s="54">
        <v>46009.0</v>
      </c>
      <c r="B994" s="2" t="s">
        <v>687</v>
      </c>
      <c r="C994" s="2" t="s">
        <v>148</v>
      </c>
      <c r="D994" s="2">
        <v>0.0</v>
      </c>
      <c r="E994" s="53">
        <v>0.0</v>
      </c>
      <c r="F994" s="53">
        <v>0.0</v>
      </c>
      <c r="G994" s="53">
        <v>0.0</v>
      </c>
      <c r="H994" s="53">
        <v>0.0</v>
      </c>
      <c r="I994" s="53">
        <v>0.0</v>
      </c>
      <c r="J994" s="53">
        <v>0.0023917344888218237</v>
      </c>
      <c r="K994" s="53">
        <v>0.0011958672444109118</v>
      </c>
      <c r="L994" s="94">
        <v>0.0</v>
      </c>
      <c r="M994" s="94">
        <v>5.7203938650197905E-6</v>
      </c>
      <c r="N994" s="94">
        <v>1.4300984662549476E-6</v>
      </c>
      <c r="O994" s="2" t="s">
        <v>9316</v>
      </c>
      <c r="P994" s="2">
        <v>9.0</v>
      </c>
      <c r="Q994" s="2" t="s">
        <v>9318</v>
      </c>
    </row>
    <row r="995">
      <c r="A995" s="54">
        <v>46009.0</v>
      </c>
      <c r="B995" s="2" t="s">
        <v>301</v>
      </c>
      <c r="C995" s="2" t="s">
        <v>148</v>
      </c>
      <c r="D995" s="2">
        <v>0.0</v>
      </c>
      <c r="E995" s="53">
        <v>0.0</v>
      </c>
      <c r="F995" s="53">
        <v>0.0</v>
      </c>
      <c r="G995" s="53">
        <v>0.0</v>
      </c>
      <c r="H995" s="53">
        <v>0.0</v>
      </c>
      <c r="I995" s="53">
        <v>0.0</v>
      </c>
      <c r="J995" s="53">
        <v>0.016</v>
      </c>
      <c r="K995" s="53">
        <v>0.008</v>
      </c>
      <c r="L995" s="94">
        <v>0.0</v>
      </c>
      <c r="M995" s="94">
        <v>3.0E-4</v>
      </c>
      <c r="N995" s="94">
        <v>1.0E-4</v>
      </c>
      <c r="O995" s="2" t="s">
        <v>9316</v>
      </c>
      <c r="P995" s="2">
        <v>10.0</v>
      </c>
      <c r="Q995" s="2" t="s">
        <v>9317</v>
      </c>
    </row>
    <row r="996">
      <c r="A996" s="54">
        <v>46009.0</v>
      </c>
      <c r="B996" s="2" t="s">
        <v>450</v>
      </c>
      <c r="C996" s="2" t="s">
        <v>148</v>
      </c>
      <c r="D996" s="2">
        <v>0.0</v>
      </c>
      <c r="E996" s="53">
        <v>0.0</v>
      </c>
      <c r="F996" s="53">
        <v>0.0</v>
      </c>
      <c r="G996" s="53">
        <v>0.0</v>
      </c>
      <c r="H996" s="53">
        <v>0.0</v>
      </c>
      <c r="I996" s="53">
        <v>0.0</v>
      </c>
      <c r="J996" s="53">
        <v>0.012022609614418141</v>
      </c>
      <c r="K996" s="53">
        <v>0.006011304807209071</v>
      </c>
      <c r="L996" s="94">
        <v>0.0</v>
      </c>
      <c r="M996" s="94">
        <v>1.4454314194069952E-4</v>
      </c>
      <c r="N996" s="94">
        <v>3.613578548517488E-5</v>
      </c>
      <c r="O996" s="2" t="s">
        <v>9316</v>
      </c>
      <c r="P996" s="2">
        <v>11.0</v>
      </c>
      <c r="Q996" s="2" t="s">
        <v>9318</v>
      </c>
    </row>
    <row r="997">
      <c r="A997" s="54">
        <v>46009.0</v>
      </c>
      <c r="B997" s="2" t="s">
        <v>1189</v>
      </c>
      <c r="C997" s="2" t="s">
        <v>148</v>
      </c>
      <c r="D997" s="2">
        <v>0.0</v>
      </c>
      <c r="E997" s="53">
        <v>0.0</v>
      </c>
      <c r="F997" s="53">
        <v>0.0</v>
      </c>
      <c r="G997" s="53">
        <v>0.0</v>
      </c>
      <c r="H997" s="53">
        <v>0.0</v>
      </c>
      <c r="I997" s="53">
        <v>0.0</v>
      </c>
      <c r="J997" s="53">
        <v>0.005210269782158651</v>
      </c>
      <c r="K997" s="53">
        <v>0.0026051348910793256</v>
      </c>
      <c r="L997" s="94">
        <v>0.0</v>
      </c>
      <c r="M997" s="94">
        <v>2.7146911202875557E-5</v>
      </c>
      <c r="N997" s="94">
        <v>6.786727800718889E-6</v>
      </c>
      <c r="O997" s="2" t="s">
        <v>9319</v>
      </c>
      <c r="P997" s="2">
        <v>99.0</v>
      </c>
      <c r="Q997" s="2" t="s">
        <v>9320</v>
      </c>
    </row>
    <row r="998">
      <c r="A998" s="54">
        <v>46010.0</v>
      </c>
      <c r="B998" s="2" t="s">
        <v>194</v>
      </c>
      <c r="C998" s="2" t="s">
        <v>196</v>
      </c>
      <c r="D998" s="2">
        <v>0.0</v>
      </c>
      <c r="E998" s="53">
        <v>0.12</v>
      </c>
      <c r="F998" s="53">
        <v>0.128</v>
      </c>
      <c r="G998" s="53">
        <v>0.131</v>
      </c>
      <c r="H998" s="53">
        <v>0.133</v>
      </c>
      <c r="I998" s="53">
        <v>0.136</v>
      </c>
      <c r="J998" s="53">
        <v>0.091</v>
      </c>
      <c r="K998" s="53">
        <v>0.111</v>
      </c>
      <c r="L998" s="94">
        <v>0.0172</v>
      </c>
      <c r="M998" s="94">
        <v>0.0083</v>
      </c>
      <c r="N998" s="94">
        <v>0.0123</v>
      </c>
      <c r="O998" s="2" t="s">
        <v>9316</v>
      </c>
      <c r="P998" s="2">
        <v>1.0</v>
      </c>
      <c r="Q998" s="2" t="s">
        <v>9317</v>
      </c>
    </row>
    <row r="999">
      <c r="A999" s="54">
        <v>46010.0</v>
      </c>
      <c r="B999" s="2" t="s">
        <v>145</v>
      </c>
      <c r="C999" s="2" t="s">
        <v>196</v>
      </c>
      <c r="D999" s="2">
        <v>0.0</v>
      </c>
      <c r="E999" s="53">
        <v>0.013</v>
      </c>
      <c r="F999" s="53">
        <v>0.035</v>
      </c>
      <c r="G999" s="53">
        <v>0.046</v>
      </c>
      <c r="H999" s="53">
        <v>0.052</v>
      </c>
      <c r="I999" s="53">
        <v>0.059</v>
      </c>
      <c r="J999" s="53">
        <v>0.043</v>
      </c>
      <c r="K999" s="53">
        <v>0.045</v>
      </c>
      <c r="L999" s="94">
        <v>0.0021</v>
      </c>
      <c r="M999" s="94">
        <v>0.0018</v>
      </c>
      <c r="N999" s="94">
        <v>0.002</v>
      </c>
      <c r="O999" s="2" t="s">
        <v>9316</v>
      </c>
      <c r="P999" s="2">
        <v>2.0</v>
      </c>
      <c r="Q999" s="2" t="s">
        <v>9317</v>
      </c>
    </row>
    <row r="1000">
      <c r="A1000" s="54">
        <v>46010.0</v>
      </c>
      <c r="B1000" s="2" t="s">
        <v>1801</v>
      </c>
      <c r="C1000" s="2" t="s">
        <v>196</v>
      </c>
      <c r="D1000" s="2">
        <v>0.0</v>
      </c>
      <c r="E1000" s="53">
        <v>0.0</v>
      </c>
      <c r="F1000" s="53">
        <v>0.0</v>
      </c>
      <c r="G1000" s="53">
        <v>0.0</v>
      </c>
      <c r="H1000" s="53">
        <v>0.0</v>
      </c>
      <c r="I1000" s="53">
        <v>0.0</v>
      </c>
      <c r="J1000" s="53">
        <v>0.0</v>
      </c>
      <c r="K1000" s="53">
        <v>0.0</v>
      </c>
      <c r="L1000" s="94">
        <v>0.0</v>
      </c>
      <c r="M1000" s="94">
        <v>0.0</v>
      </c>
      <c r="N1000" s="94">
        <v>0.0</v>
      </c>
      <c r="O1000" s="2" t="s">
        <v>9316</v>
      </c>
      <c r="P1000" s="2">
        <v>3.0</v>
      </c>
      <c r="Q1000" s="2" t="s">
        <v>9318</v>
      </c>
    </row>
    <row r="1001">
      <c r="A1001" s="54">
        <v>46010.0</v>
      </c>
      <c r="B1001" s="2" t="s">
        <v>932</v>
      </c>
      <c r="C1001" s="2" t="s">
        <v>196</v>
      </c>
      <c r="D1001" s="2">
        <v>0.0</v>
      </c>
      <c r="E1001" s="53">
        <v>0.035213285866970305</v>
      </c>
      <c r="F1001" s="53">
        <v>0.04186921518521678</v>
      </c>
      <c r="G1001" s="53">
        <v>0.04147413005288054</v>
      </c>
      <c r="H1001" s="53">
        <v>0.04063879757813458</v>
      </c>
      <c r="I1001" s="53">
        <v>0.03937997786425694</v>
      </c>
      <c r="J1001" s="53">
        <v>0.020393331921851866</v>
      </c>
      <c r="K1001" s="53">
        <v>0.030933730987366202</v>
      </c>
      <c r="L1001" s="94">
        <v>0.0017201034636432485</v>
      </c>
      <c r="M1001" s="94">
        <v>4.1588798687482235E-4</v>
      </c>
      <c r="N1001" s="94">
        <v>9.5689571279874E-4</v>
      </c>
      <c r="O1001" s="2" t="s">
        <v>9316</v>
      </c>
      <c r="P1001" s="2">
        <v>4.0</v>
      </c>
      <c r="Q1001" s="2" t="s">
        <v>9318</v>
      </c>
    </row>
    <row r="1002">
      <c r="A1002" s="54">
        <v>46010.0</v>
      </c>
      <c r="B1002" s="2" t="s">
        <v>515</v>
      </c>
      <c r="C1002" s="2" t="s">
        <v>196</v>
      </c>
      <c r="D1002" s="2">
        <v>0.0</v>
      </c>
      <c r="E1002" s="53">
        <v>0.0</v>
      </c>
      <c r="F1002" s="53">
        <v>0.0</v>
      </c>
      <c r="G1002" s="53">
        <v>0.0</v>
      </c>
      <c r="H1002" s="53">
        <v>0.0</v>
      </c>
      <c r="I1002" s="53">
        <v>0.0</v>
      </c>
      <c r="J1002" s="53">
        <v>0.006784979071436505</v>
      </c>
      <c r="K1002" s="53">
        <v>0.0033924895357182526</v>
      </c>
      <c r="L1002" s="94">
        <v>0.0</v>
      </c>
      <c r="M1002" s="94">
        <v>4.603594099983138E-5</v>
      </c>
      <c r="N1002" s="94">
        <v>1.1508985249957846E-5</v>
      </c>
      <c r="O1002" s="2" t="s">
        <v>9316</v>
      </c>
      <c r="P1002" s="2">
        <v>5.0</v>
      </c>
      <c r="Q1002" s="2" t="s">
        <v>9318</v>
      </c>
    </row>
    <row r="1003">
      <c r="A1003" s="54">
        <v>46010.0</v>
      </c>
      <c r="B1003" s="2" t="s">
        <v>229</v>
      </c>
      <c r="C1003" s="2" t="s">
        <v>196</v>
      </c>
      <c r="D1003" s="2">
        <v>1.0</v>
      </c>
      <c r="E1003" s="53">
        <v>0.15096266128369232</v>
      </c>
      <c r="F1003" s="53">
        <v>0.08669145974004339</v>
      </c>
      <c r="G1003" s="53">
        <v>0.06737492304448477</v>
      </c>
      <c r="H1003" s="53">
        <v>0.05847653048644023</v>
      </c>
      <c r="I1003" s="53">
        <v>0.050192169290485984</v>
      </c>
      <c r="J1003" s="53">
        <v>0.09279869834308624</v>
      </c>
      <c r="K1003" s="53">
        <v>0.08008681069378551</v>
      </c>
      <c r="L1003" s="94">
        <v>0.8697895341662807</v>
      </c>
      <c r="M1003" s="94">
        <v>0.8230142017279988</v>
      </c>
      <c r="N1003" s="94">
        <v>0.8462402758595312</v>
      </c>
      <c r="O1003" s="2" t="s">
        <v>9316</v>
      </c>
      <c r="P1003" s="2">
        <v>6.0</v>
      </c>
      <c r="Q1003" s="2" t="s">
        <v>9317</v>
      </c>
    </row>
    <row r="1004">
      <c r="A1004" s="54">
        <v>46010.0</v>
      </c>
      <c r="B1004" s="2" t="s">
        <v>178</v>
      </c>
      <c r="C1004" s="2" t="s">
        <v>196</v>
      </c>
      <c r="D1004" s="2">
        <v>0.0</v>
      </c>
      <c r="E1004" s="53">
        <v>0.0</v>
      </c>
      <c r="F1004" s="53">
        <v>0.0</v>
      </c>
      <c r="G1004" s="53">
        <v>0.0</v>
      </c>
      <c r="H1004" s="53">
        <v>0.0</v>
      </c>
      <c r="I1004" s="53">
        <v>0.0</v>
      </c>
      <c r="J1004" s="53">
        <v>0.017754203428954677</v>
      </c>
      <c r="K1004" s="53">
        <v>0.008877101714477338</v>
      </c>
      <c r="L1004" s="94">
        <v>0.0</v>
      </c>
      <c r="M1004" s="94">
        <v>3.15211739396706E-4</v>
      </c>
      <c r="N1004" s="94">
        <v>7.88029348491765E-5</v>
      </c>
      <c r="O1004" s="2" t="s">
        <v>9316</v>
      </c>
      <c r="P1004" s="2">
        <v>7.0</v>
      </c>
      <c r="Q1004" s="2" t="s">
        <v>9318</v>
      </c>
    </row>
    <row r="1005">
      <c r="A1005" s="54">
        <v>46010.0</v>
      </c>
      <c r="B1005" s="2" t="s">
        <v>1876</v>
      </c>
      <c r="C1005" s="2" t="s">
        <v>196</v>
      </c>
      <c r="D1005" s="2">
        <v>0.0</v>
      </c>
      <c r="E1005" s="53">
        <v>0.0</v>
      </c>
      <c r="F1005" s="53">
        <v>0.0</v>
      </c>
      <c r="G1005" s="53">
        <v>0.0</v>
      </c>
      <c r="H1005" s="53">
        <v>0.0</v>
      </c>
      <c r="I1005" s="53">
        <v>0.0</v>
      </c>
      <c r="J1005" s="53">
        <v>0.0</v>
      </c>
      <c r="K1005" s="53">
        <v>0.0</v>
      </c>
      <c r="L1005" s="94">
        <v>0.0</v>
      </c>
      <c r="M1005" s="94">
        <v>0.0</v>
      </c>
      <c r="N1005" s="94">
        <v>0.0</v>
      </c>
      <c r="O1005" s="2" t="s">
        <v>9316</v>
      </c>
      <c r="P1005" s="2">
        <v>8.0</v>
      </c>
      <c r="Q1005" s="2" t="s">
        <v>9318</v>
      </c>
    </row>
    <row r="1006">
      <c r="A1006" s="54">
        <v>46010.0</v>
      </c>
      <c r="B1006" s="2" t="s">
        <v>687</v>
      </c>
      <c r="C1006" s="2" t="s">
        <v>196</v>
      </c>
      <c r="D1006" s="2">
        <v>0.0</v>
      </c>
      <c r="E1006" s="53">
        <v>0.0019496814645162724</v>
      </c>
      <c r="F1006" s="53">
        <v>0.010383699775844519</v>
      </c>
      <c r="G1006" s="53">
        <v>0.017012454744266953</v>
      </c>
      <c r="H1006" s="53">
        <v>0.021375984047916605</v>
      </c>
      <c r="I1006" s="53">
        <v>0.026456667221415292</v>
      </c>
      <c r="J1006" s="53">
        <v>0.0023733849732988114</v>
      </c>
      <c r="K1006" s="53">
        <v>0.009692919858782883</v>
      </c>
      <c r="L1006" s="94">
        <v>2.894236164257312E-4</v>
      </c>
      <c r="M1006" s="94">
        <v>5.6329562314806E-6</v>
      </c>
      <c r="N1006" s="94">
        <v>9.395269538878758E-5</v>
      </c>
      <c r="O1006" s="2" t="s">
        <v>9316</v>
      </c>
      <c r="P1006" s="2">
        <v>9.0</v>
      </c>
      <c r="Q1006" s="2" t="s">
        <v>9318</v>
      </c>
    </row>
    <row r="1007">
      <c r="A1007" s="54">
        <v>46010.0</v>
      </c>
      <c r="B1007" s="2" t="s">
        <v>301</v>
      </c>
      <c r="C1007" s="2" t="s">
        <v>196</v>
      </c>
      <c r="D1007" s="2">
        <v>0.0</v>
      </c>
      <c r="E1007" s="53">
        <v>0.0</v>
      </c>
      <c r="F1007" s="53">
        <v>0.0</v>
      </c>
      <c r="G1007" s="53">
        <v>0.0</v>
      </c>
      <c r="H1007" s="53">
        <v>0.0</v>
      </c>
      <c r="I1007" s="53">
        <v>0.0</v>
      </c>
      <c r="J1007" s="53">
        <v>0.016</v>
      </c>
      <c r="K1007" s="53">
        <v>0.008</v>
      </c>
      <c r="L1007" s="94">
        <v>0.0</v>
      </c>
      <c r="M1007" s="94">
        <v>3.0E-4</v>
      </c>
      <c r="N1007" s="94">
        <v>1.0E-4</v>
      </c>
      <c r="O1007" s="2" t="s">
        <v>9316</v>
      </c>
      <c r="P1007" s="2">
        <v>10.0</v>
      </c>
      <c r="Q1007" s="2" t="s">
        <v>9317</v>
      </c>
    </row>
    <row r="1008">
      <c r="A1008" s="54">
        <v>46010.0</v>
      </c>
      <c r="B1008" s="2" t="s">
        <v>450</v>
      </c>
      <c r="C1008" s="2" t="s">
        <v>196</v>
      </c>
      <c r="D1008" s="2">
        <v>0.0</v>
      </c>
      <c r="E1008" s="53">
        <v>0.029954785916206518</v>
      </c>
      <c r="F1008" s="53">
        <v>0.03861665517805974</v>
      </c>
      <c r="G1008" s="53">
        <v>0.03929740213529879</v>
      </c>
      <c r="H1008" s="53">
        <v>0.03902840171344472</v>
      </c>
      <c r="I1008" s="53">
        <v>0.03833264133555169</v>
      </c>
      <c r="J1008" s="53">
        <v>0.011905457046892992</v>
      </c>
      <c r="K1008" s="53">
        <v>0.02560142959109589</v>
      </c>
      <c r="L1008" s="94">
        <v>0.0015442858145833858</v>
      </c>
      <c r="M1008" s="94">
        <v>1.41739907495414E-4</v>
      </c>
      <c r="N1008" s="94">
        <v>6.554331971078402E-4</v>
      </c>
      <c r="O1008" s="2" t="s">
        <v>9316</v>
      </c>
      <c r="P1008" s="2">
        <v>11.0</v>
      </c>
      <c r="Q1008" s="2" t="s">
        <v>9318</v>
      </c>
    </row>
    <row r="1009">
      <c r="A1009" s="54">
        <v>46010.0</v>
      </c>
      <c r="B1009" s="2" t="s">
        <v>1189</v>
      </c>
      <c r="C1009" s="2" t="s">
        <v>196</v>
      </c>
      <c r="D1009" s="2">
        <v>0.0</v>
      </c>
      <c r="E1009" s="53">
        <v>0.0</v>
      </c>
      <c r="F1009" s="53">
        <v>0.0</v>
      </c>
      <c r="G1009" s="53">
        <v>0.0</v>
      </c>
      <c r="H1009" s="53">
        <v>0.0</v>
      </c>
      <c r="I1009" s="53">
        <v>0.0</v>
      </c>
      <c r="J1009" s="53">
        <v>0.005159499067475662</v>
      </c>
      <c r="K1009" s="53">
        <v>0.002579749533737831</v>
      </c>
      <c r="L1009" s="94">
        <v>0.0</v>
      </c>
      <c r="M1009" s="94">
        <v>2.6620430627282225E-5</v>
      </c>
      <c r="N1009" s="94">
        <v>6.655107656820556E-6</v>
      </c>
      <c r="O1009" s="2" t="s">
        <v>9319</v>
      </c>
      <c r="P1009" s="2">
        <v>99.0</v>
      </c>
      <c r="Q1009" s="2" t="s">
        <v>9320</v>
      </c>
    </row>
    <row r="1010">
      <c r="A1010" s="54">
        <v>46011.0</v>
      </c>
      <c r="B1010" s="2" t="s">
        <v>194</v>
      </c>
      <c r="C1010" s="2" t="s">
        <v>288</v>
      </c>
      <c r="D1010" s="2">
        <v>0.0</v>
      </c>
      <c r="E1010" s="53">
        <v>0.375</v>
      </c>
      <c r="F1010" s="53">
        <v>0.294</v>
      </c>
      <c r="G1010" s="53">
        <v>0.257</v>
      </c>
      <c r="H1010" s="53">
        <v>0.238</v>
      </c>
      <c r="I1010" s="53">
        <v>0.218</v>
      </c>
      <c r="J1010" s="53">
        <v>0.09</v>
      </c>
      <c r="K1010" s="53">
        <v>0.174</v>
      </c>
      <c r="L1010" s="94">
        <v>0.066</v>
      </c>
      <c r="M1010" s="94">
        <v>0.0081</v>
      </c>
      <c r="N1010" s="94">
        <v>0.0303</v>
      </c>
      <c r="O1010" s="2" t="s">
        <v>9316</v>
      </c>
      <c r="P1010" s="2">
        <v>1.0</v>
      </c>
      <c r="Q1010" s="2" t="s">
        <v>9317</v>
      </c>
    </row>
    <row r="1011">
      <c r="A1011" s="54">
        <v>46011.0</v>
      </c>
      <c r="B1011" s="2" t="s">
        <v>145</v>
      </c>
      <c r="C1011" s="2" t="s">
        <v>288</v>
      </c>
      <c r="D1011" s="2">
        <v>0.0</v>
      </c>
      <c r="E1011" s="53">
        <v>0.155</v>
      </c>
      <c r="F1011" s="53">
        <v>0.137</v>
      </c>
      <c r="G1011" s="53">
        <v>0.136</v>
      </c>
      <c r="H1011" s="53">
        <v>0.136</v>
      </c>
      <c r="I1011" s="53">
        <v>0.138</v>
      </c>
      <c r="J1011" s="53">
        <v>0.043</v>
      </c>
      <c r="K1011" s="53">
        <v>0.089</v>
      </c>
      <c r="L1011" s="94">
        <v>0.0185</v>
      </c>
      <c r="M1011" s="94">
        <v>0.0018</v>
      </c>
      <c r="N1011" s="94">
        <v>0.0079</v>
      </c>
      <c r="O1011" s="2" t="s">
        <v>9316</v>
      </c>
      <c r="P1011" s="2">
        <v>2.0</v>
      </c>
      <c r="Q1011" s="2" t="s">
        <v>9317</v>
      </c>
    </row>
    <row r="1012">
      <c r="A1012" s="54">
        <v>46011.0</v>
      </c>
      <c r="B1012" s="2" t="s">
        <v>1801</v>
      </c>
      <c r="C1012" s="2" t="s">
        <v>288</v>
      </c>
      <c r="D1012" s="2">
        <v>0.0</v>
      </c>
      <c r="E1012" s="53">
        <v>0.0</v>
      </c>
      <c r="F1012" s="53">
        <v>0.0</v>
      </c>
      <c r="G1012" s="53">
        <v>0.0</v>
      </c>
      <c r="H1012" s="53">
        <v>0.0</v>
      </c>
      <c r="I1012" s="53">
        <v>0.0</v>
      </c>
      <c r="J1012" s="53">
        <v>0.0</v>
      </c>
      <c r="K1012" s="53">
        <v>0.0</v>
      </c>
      <c r="L1012" s="94">
        <v>0.0</v>
      </c>
      <c r="M1012" s="94">
        <v>0.0</v>
      </c>
      <c r="N1012" s="94">
        <v>0.0</v>
      </c>
      <c r="O1012" s="2" t="s">
        <v>9316</v>
      </c>
      <c r="P1012" s="2">
        <v>3.0</v>
      </c>
      <c r="Q1012" s="2" t="s">
        <v>9318</v>
      </c>
    </row>
    <row r="1013">
      <c r="A1013" s="54">
        <v>46011.0</v>
      </c>
      <c r="B1013" s="2" t="s">
        <v>932</v>
      </c>
      <c r="C1013" s="2" t="s">
        <v>288</v>
      </c>
      <c r="D1013" s="2">
        <v>0.0</v>
      </c>
      <c r="E1013" s="53">
        <v>0.01334334018745834</v>
      </c>
      <c r="F1013" s="53">
        <v>0.025773525183207885</v>
      </c>
      <c r="G1013" s="53">
        <v>0.030012116287567742</v>
      </c>
      <c r="H1013" s="53">
        <v>0.031884554337449376</v>
      </c>
      <c r="I1013" s="53">
        <v>0.03349925396809499</v>
      </c>
      <c r="J1013" s="53">
        <v>0.02019502302616676</v>
      </c>
      <c r="K1013" s="53">
        <v>0.02510356965686725</v>
      </c>
      <c r="L1013" s="94">
        <v>9.00727124058489E-4</v>
      </c>
      <c r="M1013" s="94">
        <v>4.078389550274056E-4</v>
      </c>
      <c r="N1013" s="94">
        <v>6.301892095171861E-4</v>
      </c>
      <c r="O1013" s="2" t="s">
        <v>9316</v>
      </c>
      <c r="P1013" s="2">
        <v>4.0</v>
      </c>
      <c r="Q1013" s="2" t="s">
        <v>9318</v>
      </c>
    </row>
    <row r="1014">
      <c r="A1014" s="54">
        <v>46011.0</v>
      </c>
      <c r="B1014" s="2" t="s">
        <v>515</v>
      </c>
      <c r="C1014" s="2" t="s">
        <v>288</v>
      </c>
      <c r="D1014" s="2">
        <v>0.0</v>
      </c>
      <c r="E1014" s="53">
        <v>0.057204151658047576</v>
      </c>
      <c r="F1014" s="53">
        <v>0.05336485317183507</v>
      </c>
      <c r="G1014" s="53">
        <v>0.04875482674859781</v>
      </c>
      <c r="H1014" s="53">
        <v>0.04587975591983555</v>
      </c>
      <c r="I1014" s="53">
        <v>0.04269683015230243</v>
      </c>
      <c r="J1014" s="53">
        <v>0.006719000558849193</v>
      </c>
      <c r="K1014" s="53">
        <v>0.0277369136537235</v>
      </c>
      <c r="L1014" s="94">
        <v>0.0023770331312857884</v>
      </c>
      <c r="M1014" s="94">
        <v>4.514496850981576E-5</v>
      </c>
      <c r="N1014" s="94">
        <v>7.693363790341131E-4</v>
      </c>
      <c r="O1014" s="2" t="s">
        <v>9316</v>
      </c>
      <c r="P1014" s="2">
        <v>5.0</v>
      </c>
      <c r="Q1014" s="2" t="s">
        <v>9318</v>
      </c>
    </row>
    <row r="1015">
      <c r="A1015" s="54">
        <v>46011.0</v>
      </c>
      <c r="B1015" s="2" t="s">
        <v>229</v>
      </c>
      <c r="C1015" s="2" t="s">
        <v>288</v>
      </c>
      <c r="D1015" s="2">
        <v>0.0</v>
      </c>
      <c r="E1015" s="53">
        <v>0.48155186613803563</v>
      </c>
      <c r="F1015" s="53">
        <v>0.30841071557513144</v>
      </c>
      <c r="G1015" s="53">
        <v>0.2490156777391112</v>
      </c>
      <c r="H1015" s="53">
        <v>0.22036627063312106</v>
      </c>
      <c r="I1015" s="53">
        <v>0.19290037907544094</v>
      </c>
      <c r="J1015" s="53">
        <v>0.10162050779458169</v>
      </c>
      <c r="K1015" s="53">
        <v>0.17531809276684646</v>
      </c>
      <c r="L1015" s="94">
        <v>0.06200880775986888</v>
      </c>
      <c r="M1015" s="94">
        <v>0.010326727604428638</v>
      </c>
      <c r="N1015" s="94">
        <v>0.03073643365140458</v>
      </c>
      <c r="O1015" s="2" t="s">
        <v>9316</v>
      </c>
      <c r="P1015" s="2">
        <v>6.0</v>
      </c>
      <c r="Q1015" s="2" t="s">
        <v>9317</v>
      </c>
    </row>
    <row r="1016">
      <c r="A1016" s="54">
        <v>46011.0</v>
      </c>
      <c r="B1016" s="2" t="s">
        <v>178</v>
      </c>
      <c r="C1016" s="2" t="s">
        <v>288</v>
      </c>
      <c r="D1016" s="2">
        <v>0.0</v>
      </c>
      <c r="E1016" s="53">
        <v>0.005943782334358553</v>
      </c>
      <c r="F1016" s="53">
        <v>0.01720176429850046</v>
      </c>
      <c r="G1016" s="53">
        <v>0.022920780385363264</v>
      </c>
      <c r="H1016" s="53">
        <v>0.026048333025832034</v>
      </c>
      <c r="I1016" s="53">
        <v>0.02927531151833623</v>
      </c>
      <c r="J1016" s="53">
        <v>0.017581557953989788</v>
      </c>
      <c r="K1016" s="53">
        <v>0.020251169169676526</v>
      </c>
      <c r="L1016" s="94">
        <v>5.253621734740533E-4</v>
      </c>
      <c r="M1016" s="94">
        <v>3.0911118008950157E-4</v>
      </c>
      <c r="N1016" s="94">
        <v>4.1010985273885704E-4</v>
      </c>
      <c r="O1016" s="2" t="s">
        <v>9316</v>
      </c>
      <c r="P1016" s="2">
        <v>7.0</v>
      </c>
      <c r="Q1016" s="2" t="s">
        <v>9318</v>
      </c>
    </row>
    <row r="1017">
      <c r="A1017" s="54">
        <v>46011.0</v>
      </c>
      <c r="B1017" s="2" t="s">
        <v>1876</v>
      </c>
      <c r="C1017" s="2" t="s">
        <v>288</v>
      </c>
      <c r="D1017" s="2">
        <v>0.0</v>
      </c>
      <c r="E1017" s="53">
        <v>0.0</v>
      </c>
      <c r="F1017" s="53">
        <v>0.0</v>
      </c>
      <c r="G1017" s="53">
        <v>0.0</v>
      </c>
      <c r="H1017" s="53">
        <v>0.0</v>
      </c>
      <c r="I1017" s="53">
        <v>0.0</v>
      </c>
      <c r="J1017" s="53">
        <v>0.0</v>
      </c>
      <c r="K1017" s="53">
        <v>0.0</v>
      </c>
      <c r="L1017" s="94">
        <v>0.0</v>
      </c>
      <c r="M1017" s="94">
        <v>0.0</v>
      </c>
      <c r="N1017" s="94">
        <v>0.0</v>
      </c>
      <c r="O1017" s="2" t="s">
        <v>9316</v>
      </c>
      <c r="P1017" s="2">
        <v>8.0</v>
      </c>
      <c r="Q1017" s="2" t="s">
        <v>9318</v>
      </c>
    </row>
    <row r="1018">
      <c r="A1018" s="54">
        <v>46011.0</v>
      </c>
      <c r="B1018" s="2" t="s">
        <v>687</v>
      </c>
      <c r="C1018" s="2" t="s">
        <v>288</v>
      </c>
      <c r="D1018" s="2">
        <v>0.0</v>
      </c>
      <c r="E1018" s="53">
        <v>0.0</v>
      </c>
      <c r="F1018" s="53">
        <v>0.0</v>
      </c>
      <c r="G1018" s="53">
        <v>0.0</v>
      </c>
      <c r="H1018" s="53">
        <v>0.0</v>
      </c>
      <c r="I1018" s="53">
        <v>0.0</v>
      </c>
      <c r="J1018" s="53">
        <v>0.0023551762362449408</v>
      </c>
      <c r="K1018" s="53">
        <v>0.0011775881181224704</v>
      </c>
      <c r="L1018" s="94">
        <v>0.0</v>
      </c>
      <c r="M1018" s="94">
        <v>5.546855103772885E-6</v>
      </c>
      <c r="N1018" s="94">
        <v>1.3867137759432213E-6</v>
      </c>
      <c r="O1018" s="2" t="s">
        <v>9316</v>
      </c>
      <c r="P1018" s="2">
        <v>9.0</v>
      </c>
      <c r="Q1018" s="2" t="s">
        <v>9318</v>
      </c>
    </row>
    <row r="1019">
      <c r="A1019" s="54">
        <v>46011.0</v>
      </c>
      <c r="B1019" s="2" t="s">
        <v>301</v>
      </c>
      <c r="C1019" s="2" t="s">
        <v>288</v>
      </c>
      <c r="D1019" s="2">
        <v>0.0</v>
      </c>
      <c r="E1019" s="53">
        <v>0.0</v>
      </c>
      <c r="F1019" s="53">
        <v>0.0</v>
      </c>
      <c r="G1019" s="53">
        <v>0.0</v>
      </c>
      <c r="H1019" s="53">
        <v>0.0</v>
      </c>
      <c r="I1019" s="53">
        <v>0.0</v>
      </c>
      <c r="J1019" s="53">
        <v>0.016</v>
      </c>
      <c r="K1019" s="53">
        <v>0.008</v>
      </c>
      <c r="L1019" s="94">
        <v>0.0</v>
      </c>
      <c r="M1019" s="94">
        <v>3.0E-4</v>
      </c>
      <c r="N1019" s="94">
        <v>1.0E-4</v>
      </c>
      <c r="O1019" s="2" t="s">
        <v>9316</v>
      </c>
      <c r="P1019" s="2">
        <v>10.0</v>
      </c>
      <c r="Q1019" s="2" t="s">
        <v>9317</v>
      </c>
    </row>
    <row r="1020">
      <c r="A1020" s="54">
        <v>46011.0</v>
      </c>
      <c r="B1020" s="2" t="s">
        <v>450</v>
      </c>
      <c r="C1020" s="2" t="s">
        <v>288</v>
      </c>
      <c r="D1020" s="2">
        <v>0.0</v>
      </c>
      <c r="E1020" s="53">
        <v>0.0</v>
      </c>
      <c r="F1020" s="53">
        <v>0.0</v>
      </c>
      <c r="G1020" s="53">
        <v>0.0</v>
      </c>
      <c r="H1020" s="53">
        <v>0.0</v>
      </c>
      <c r="I1020" s="53">
        <v>0.0</v>
      </c>
      <c r="J1020" s="53">
        <v>0.011789685967961743</v>
      </c>
      <c r="K1020" s="53">
        <v>0.005894842983980872</v>
      </c>
      <c r="L1020" s="94">
        <v>0.0</v>
      </c>
      <c r="M1020" s="94">
        <v>1.38996695223154E-4</v>
      </c>
      <c r="N1020" s="94">
        <v>3.47491738057885E-5</v>
      </c>
      <c r="O1020" s="2" t="s">
        <v>9316</v>
      </c>
      <c r="P1020" s="2">
        <v>11.0</v>
      </c>
      <c r="Q1020" s="2" t="s">
        <v>9318</v>
      </c>
    </row>
    <row r="1021">
      <c r="A1021" s="54">
        <v>46011.0</v>
      </c>
      <c r="B1021" s="2" t="s">
        <v>1189</v>
      </c>
      <c r="C1021" s="2" t="s">
        <v>288</v>
      </c>
      <c r="D1021" s="2">
        <v>0.0</v>
      </c>
      <c r="E1021" s="53">
        <v>0.00505618044367864</v>
      </c>
      <c r="F1021" s="53">
        <v>0.015865465770755448</v>
      </c>
      <c r="G1021" s="53">
        <v>0.021717806326740058</v>
      </c>
      <c r="H1021" s="53">
        <v>0.02501611430168765</v>
      </c>
      <c r="I1021" s="53">
        <v>0.028496715267011058</v>
      </c>
      <c r="J1021" s="53">
        <v>0.0051093270521188625</v>
      </c>
      <c r="K1021" s="53">
        <v>0.01341356668942946</v>
      </c>
      <c r="L1021" s="94">
        <v>4.7166311164579047E-4</v>
      </c>
      <c r="M1021" s="94">
        <v>2.6105222925513625E-5</v>
      </c>
      <c r="N1021" s="94">
        <v>1.7992377133177158E-4</v>
      </c>
      <c r="O1021" s="2" t="s">
        <v>9319</v>
      </c>
      <c r="P1021" s="2">
        <v>99.0</v>
      </c>
      <c r="Q1021" s="2" t="s">
        <v>9320</v>
      </c>
    </row>
    <row r="1022">
      <c r="A1022" s="54">
        <v>46012.0</v>
      </c>
      <c r="B1022" s="2" t="s">
        <v>194</v>
      </c>
      <c r="C1022" s="2" t="s">
        <v>256</v>
      </c>
      <c r="D1022" s="2">
        <v>0.0</v>
      </c>
      <c r="E1022" s="53">
        <v>0.009</v>
      </c>
      <c r="F1022" s="53">
        <v>0.027</v>
      </c>
      <c r="G1022" s="53">
        <v>0.039</v>
      </c>
      <c r="H1022" s="53">
        <v>0.045</v>
      </c>
      <c r="I1022" s="53">
        <v>0.052</v>
      </c>
      <c r="J1022" s="53">
        <v>0.089</v>
      </c>
      <c r="K1022" s="53">
        <v>0.064</v>
      </c>
      <c r="L1022" s="94">
        <v>0.0015</v>
      </c>
      <c r="M1022" s="94">
        <v>0.0079</v>
      </c>
      <c r="N1022" s="94">
        <v>0.0041</v>
      </c>
      <c r="O1022" s="2" t="s">
        <v>9316</v>
      </c>
      <c r="P1022" s="2">
        <v>1.0</v>
      </c>
      <c r="Q1022" s="2" t="s">
        <v>9317</v>
      </c>
    </row>
    <row r="1023">
      <c r="A1023" s="54">
        <v>46012.0</v>
      </c>
      <c r="B1023" s="2" t="s">
        <v>145</v>
      </c>
      <c r="C1023" s="2" t="s">
        <v>256</v>
      </c>
      <c r="D1023" s="2">
        <v>0.0</v>
      </c>
      <c r="E1023" s="53">
        <v>0.0</v>
      </c>
      <c r="F1023" s="53">
        <v>0.0</v>
      </c>
      <c r="G1023" s="53">
        <v>0.0</v>
      </c>
      <c r="H1023" s="53">
        <v>0.0</v>
      </c>
      <c r="I1023" s="53">
        <v>0.0</v>
      </c>
      <c r="J1023" s="53">
        <v>0.042</v>
      </c>
      <c r="K1023" s="53">
        <v>0.021</v>
      </c>
      <c r="L1023" s="94">
        <v>0.0</v>
      </c>
      <c r="M1023" s="94">
        <v>0.0018</v>
      </c>
      <c r="N1023" s="94">
        <v>4.0E-4</v>
      </c>
      <c r="O1023" s="2" t="s">
        <v>9316</v>
      </c>
      <c r="P1023" s="2">
        <v>2.0</v>
      </c>
      <c r="Q1023" s="2" t="s">
        <v>9317</v>
      </c>
    </row>
    <row r="1024">
      <c r="A1024" s="54">
        <v>46012.0</v>
      </c>
      <c r="B1024" s="2" t="s">
        <v>1801</v>
      </c>
      <c r="C1024" s="2" t="s">
        <v>256</v>
      </c>
      <c r="D1024" s="2">
        <v>0.0</v>
      </c>
      <c r="E1024" s="53">
        <v>0.0</v>
      </c>
      <c r="F1024" s="53">
        <v>0.0</v>
      </c>
      <c r="G1024" s="53">
        <v>0.0</v>
      </c>
      <c r="H1024" s="53">
        <v>0.0</v>
      </c>
      <c r="I1024" s="53">
        <v>0.0</v>
      </c>
      <c r="J1024" s="53">
        <v>0.0</v>
      </c>
      <c r="K1024" s="53">
        <v>0.0</v>
      </c>
      <c r="L1024" s="94">
        <v>0.0</v>
      </c>
      <c r="M1024" s="94">
        <v>0.0</v>
      </c>
      <c r="N1024" s="94">
        <v>0.0</v>
      </c>
      <c r="O1024" s="2" t="s">
        <v>9316</v>
      </c>
      <c r="P1024" s="2">
        <v>3.0</v>
      </c>
      <c r="Q1024" s="2" t="s">
        <v>9318</v>
      </c>
    </row>
    <row r="1025">
      <c r="A1025" s="54">
        <v>46012.0</v>
      </c>
      <c r="B1025" s="2" t="s">
        <v>932</v>
      </c>
      <c r="C1025" s="2" t="s">
        <v>256</v>
      </c>
      <c r="D1025" s="2">
        <v>0.0</v>
      </c>
      <c r="E1025" s="53">
        <v>0.0</v>
      </c>
      <c r="F1025" s="53">
        <v>0.0</v>
      </c>
      <c r="G1025" s="53">
        <v>0.0</v>
      </c>
      <c r="H1025" s="53">
        <v>0.0</v>
      </c>
      <c r="I1025" s="53">
        <v>0.0</v>
      </c>
      <c r="J1025" s="53">
        <v>0.019999044703138274</v>
      </c>
      <c r="K1025" s="53">
        <v>0.009999522351569137</v>
      </c>
      <c r="L1025" s="94">
        <v>0.0</v>
      </c>
      <c r="M1025" s="94">
        <v>3.9996178903812303E-4</v>
      </c>
      <c r="N1025" s="94">
        <v>9.999044725953076E-5</v>
      </c>
      <c r="O1025" s="2" t="s">
        <v>9316</v>
      </c>
      <c r="P1025" s="2">
        <v>4.0</v>
      </c>
      <c r="Q1025" s="2" t="s">
        <v>9318</v>
      </c>
    </row>
    <row r="1026">
      <c r="A1026" s="54">
        <v>46012.0</v>
      </c>
      <c r="B1026" s="2" t="s">
        <v>515</v>
      </c>
      <c r="C1026" s="2" t="s">
        <v>256</v>
      </c>
      <c r="D1026" s="2">
        <v>0.0</v>
      </c>
      <c r="E1026" s="53">
        <v>0.0</v>
      </c>
      <c r="F1026" s="53">
        <v>0.0</v>
      </c>
      <c r="G1026" s="53">
        <v>0.0</v>
      </c>
      <c r="H1026" s="53">
        <v>0.0</v>
      </c>
      <c r="I1026" s="53">
        <v>0.0</v>
      </c>
      <c r="J1026" s="53">
        <v>0.00665379744121746</v>
      </c>
      <c r="K1026" s="53">
        <v>0.00332689872060873</v>
      </c>
      <c r="L1026" s="94">
        <v>0.0</v>
      </c>
      <c r="M1026" s="94">
        <v>4.4273020388752015E-5</v>
      </c>
      <c r="N1026" s="94">
        <v>1.1068255097188004E-5</v>
      </c>
      <c r="O1026" s="2" t="s">
        <v>9316</v>
      </c>
      <c r="P1026" s="2">
        <v>5.0</v>
      </c>
      <c r="Q1026" s="2" t="s">
        <v>9318</v>
      </c>
    </row>
    <row r="1027">
      <c r="A1027" s="54">
        <v>46012.0</v>
      </c>
      <c r="B1027" s="2" t="s">
        <v>229</v>
      </c>
      <c r="C1027" s="2" t="s">
        <v>256</v>
      </c>
      <c r="D1027" s="2">
        <v>0.0</v>
      </c>
      <c r="E1027" s="53">
        <v>0.0</v>
      </c>
      <c r="F1027" s="53">
        <v>0.0</v>
      </c>
      <c r="G1027" s="53">
        <v>0.0</v>
      </c>
      <c r="H1027" s="53">
        <v>0.0</v>
      </c>
      <c r="I1027" s="53">
        <v>0.0</v>
      </c>
      <c r="J1027" s="53">
        <v>0.10063435310304801</v>
      </c>
      <c r="K1027" s="53">
        <v>0.050317176551524005</v>
      </c>
      <c r="L1027" s="94">
        <v>0.0</v>
      </c>
      <c r="M1027" s="94">
        <v>0.010127273024468949</v>
      </c>
      <c r="N1027" s="94">
        <v>0.002531818256117237</v>
      </c>
      <c r="O1027" s="2" t="s">
        <v>9316</v>
      </c>
      <c r="P1027" s="2">
        <v>6.0</v>
      </c>
      <c r="Q1027" s="2" t="s">
        <v>9317</v>
      </c>
    </row>
    <row r="1028">
      <c r="A1028" s="54">
        <v>46012.0</v>
      </c>
      <c r="B1028" s="2" t="s">
        <v>178</v>
      </c>
      <c r="C1028" s="2" t="s">
        <v>256</v>
      </c>
      <c r="D1028" s="2">
        <v>0.0</v>
      </c>
      <c r="E1028" s="53">
        <v>0.009639991416653474</v>
      </c>
      <c r="F1028" s="53">
        <v>0.021728964515803893</v>
      </c>
      <c r="G1028" s="53">
        <v>0.02654913407255093</v>
      </c>
      <c r="H1028" s="53">
        <v>0.028863577492826194</v>
      </c>
      <c r="I1028" s="53">
        <v>0.03100936659855156</v>
      </c>
      <c r="J1028" s="53">
        <v>0.01741094144914171</v>
      </c>
      <c r="K1028" s="53">
        <v>0.021980037760846317</v>
      </c>
      <c r="L1028" s="94">
        <v>7.048565200022846E-4</v>
      </c>
      <c r="M1028" s="94">
        <v>3.031408821454408E-4</v>
      </c>
      <c r="N1028" s="94">
        <v>4.8312205996823E-4</v>
      </c>
      <c r="O1028" s="2" t="s">
        <v>9316</v>
      </c>
      <c r="P1028" s="2">
        <v>7.0</v>
      </c>
      <c r="Q1028" s="2" t="s">
        <v>9318</v>
      </c>
    </row>
    <row r="1029">
      <c r="A1029" s="54">
        <v>46012.0</v>
      </c>
      <c r="B1029" s="2" t="s">
        <v>1876</v>
      </c>
      <c r="C1029" s="2" t="s">
        <v>256</v>
      </c>
      <c r="D1029" s="2">
        <v>0.0</v>
      </c>
      <c r="E1029" s="53">
        <v>0.0</v>
      </c>
      <c r="F1029" s="53">
        <v>0.0</v>
      </c>
      <c r="G1029" s="53">
        <v>0.0</v>
      </c>
      <c r="H1029" s="53">
        <v>0.0</v>
      </c>
      <c r="I1029" s="53">
        <v>0.0</v>
      </c>
      <c r="J1029" s="53">
        <v>0.0</v>
      </c>
      <c r="K1029" s="53">
        <v>0.0</v>
      </c>
      <c r="L1029" s="94">
        <v>0.0</v>
      </c>
      <c r="M1029" s="94">
        <v>0.0</v>
      </c>
      <c r="N1029" s="94">
        <v>0.0</v>
      </c>
      <c r="O1029" s="2" t="s">
        <v>9316</v>
      </c>
      <c r="P1029" s="2">
        <v>8.0</v>
      </c>
      <c r="Q1029" s="2" t="s">
        <v>9318</v>
      </c>
    </row>
    <row r="1030">
      <c r="A1030" s="54">
        <v>46012.0</v>
      </c>
      <c r="B1030" s="2" t="s">
        <v>687</v>
      </c>
      <c r="C1030" s="2" t="s">
        <v>256</v>
      </c>
      <c r="D1030" s="2">
        <v>0.0</v>
      </c>
      <c r="E1030" s="53">
        <v>0.0</v>
      </c>
      <c r="F1030" s="53">
        <v>0.0</v>
      </c>
      <c r="G1030" s="53">
        <v>0.0</v>
      </c>
      <c r="H1030" s="53">
        <v>0.0</v>
      </c>
      <c r="I1030" s="53">
        <v>0.0</v>
      </c>
      <c r="J1030" s="53">
        <v>0.0023371071976002306</v>
      </c>
      <c r="K1030" s="53">
        <v>0.0011685535988001153</v>
      </c>
      <c r="L1030" s="94">
        <v>0.0</v>
      </c>
      <c r="M1030" s="94">
        <v>5.4620700530748035E-6</v>
      </c>
      <c r="N1030" s="94">
        <v>1.3655175132687009E-6</v>
      </c>
      <c r="O1030" s="2" t="s">
        <v>9316</v>
      </c>
      <c r="P1030" s="2">
        <v>9.0</v>
      </c>
      <c r="Q1030" s="2" t="s">
        <v>9318</v>
      </c>
    </row>
    <row r="1031">
      <c r="A1031" s="54">
        <v>46012.0</v>
      </c>
      <c r="B1031" s="2" t="s">
        <v>301</v>
      </c>
      <c r="C1031" s="2" t="s">
        <v>256</v>
      </c>
      <c r="D1031" s="2">
        <v>0.0</v>
      </c>
      <c r="E1031" s="53">
        <v>0.016</v>
      </c>
      <c r="F1031" s="53">
        <v>0.027999999999999997</v>
      </c>
      <c r="G1031" s="53">
        <v>0.031</v>
      </c>
      <c r="H1031" s="53">
        <v>0.033</v>
      </c>
      <c r="I1031" s="53">
        <v>0.034</v>
      </c>
      <c r="J1031" s="53">
        <v>0.016</v>
      </c>
      <c r="K1031" s="53">
        <v>0.023</v>
      </c>
      <c r="L1031" s="94">
        <v>0.001</v>
      </c>
      <c r="M1031" s="94">
        <v>2.0E-4</v>
      </c>
      <c r="N1031" s="94">
        <v>6.0E-4</v>
      </c>
      <c r="O1031" s="2" t="s">
        <v>9316</v>
      </c>
      <c r="P1031" s="2">
        <v>10.0</v>
      </c>
      <c r="Q1031" s="2" t="s">
        <v>9317</v>
      </c>
    </row>
    <row r="1032">
      <c r="A1032" s="54">
        <v>46012.0</v>
      </c>
      <c r="B1032" s="2" t="s">
        <v>450</v>
      </c>
      <c r="C1032" s="2" t="s">
        <v>256</v>
      </c>
      <c r="D1032" s="2">
        <v>0.0</v>
      </c>
      <c r="E1032" s="53">
        <v>0.04858251242659045</v>
      </c>
      <c r="F1032" s="53">
        <v>0.048779876036101844</v>
      </c>
      <c r="G1032" s="53">
        <v>0.04551817086730756</v>
      </c>
      <c r="H1032" s="53">
        <v>0.043246502421479996</v>
      </c>
      <c r="I1032" s="53">
        <v>0.04060318631008945</v>
      </c>
      <c r="J1032" s="53">
        <v>0.011675275457904895</v>
      </c>
      <c r="K1032" s="53">
        <v>0.028596723162606228</v>
      </c>
      <c r="L1032" s="94">
        <v>0.002071903879105407</v>
      </c>
      <c r="M1032" s="94">
        <v>1.3631205701795636E-4</v>
      </c>
      <c r="N1032" s="94">
        <v>8.177725756387395E-4</v>
      </c>
      <c r="O1032" s="2" t="s">
        <v>9316</v>
      </c>
      <c r="P1032" s="2">
        <v>11.0</v>
      </c>
      <c r="Q1032" s="2" t="s">
        <v>9318</v>
      </c>
    </row>
    <row r="1033">
      <c r="A1033" s="54">
        <v>46012.0</v>
      </c>
      <c r="B1033" s="2" t="s">
        <v>1189</v>
      </c>
      <c r="C1033" s="2" t="s">
        <v>256</v>
      </c>
      <c r="D1033" s="2">
        <v>0.0</v>
      </c>
      <c r="E1033" s="53">
        <v>0.0</v>
      </c>
      <c r="F1033" s="53">
        <v>0.0</v>
      </c>
      <c r="G1033" s="53">
        <v>0.0</v>
      </c>
      <c r="H1033" s="53">
        <v>0.0</v>
      </c>
      <c r="I1033" s="53">
        <v>0.0</v>
      </c>
      <c r="J1033" s="53">
        <v>0.0050597446700546824</v>
      </c>
      <c r="K1033" s="53">
        <v>0.0025298723350273412</v>
      </c>
      <c r="L1033" s="94">
        <v>0.0</v>
      </c>
      <c r="M1033" s="94">
        <v>2.560101612614677E-5</v>
      </c>
      <c r="N1033" s="94">
        <v>6.400254031536692E-6</v>
      </c>
      <c r="O1033" s="2" t="s">
        <v>9319</v>
      </c>
      <c r="P1033" s="2">
        <v>99.0</v>
      </c>
      <c r="Q1033" s="2" t="s">
        <v>9320</v>
      </c>
    </row>
    <row r="1034">
      <c r="A1034" s="54">
        <v>46013.0</v>
      </c>
      <c r="B1034" s="2" t="s">
        <v>194</v>
      </c>
      <c r="C1034" s="2" t="s">
        <v>180</v>
      </c>
      <c r="D1034" s="2">
        <v>0.0</v>
      </c>
      <c r="E1034" s="53">
        <v>0.008</v>
      </c>
      <c r="F1034" s="53">
        <v>0.027</v>
      </c>
      <c r="G1034" s="53">
        <v>0.039</v>
      </c>
      <c r="H1034" s="53">
        <v>0.045</v>
      </c>
      <c r="I1034" s="53">
        <v>0.053</v>
      </c>
      <c r="J1034" s="53">
        <v>0.088</v>
      </c>
      <c r="K1034" s="53">
        <v>0.063</v>
      </c>
      <c r="L1034" s="94">
        <v>0.0015</v>
      </c>
      <c r="M1034" s="94">
        <v>0.0077</v>
      </c>
      <c r="N1034" s="94">
        <v>0.004</v>
      </c>
      <c r="O1034" s="2" t="s">
        <v>9316</v>
      </c>
      <c r="P1034" s="2">
        <v>1.0</v>
      </c>
      <c r="Q1034" s="2" t="s">
        <v>9317</v>
      </c>
    </row>
    <row r="1035">
      <c r="A1035" s="54">
        <v>46013.0</v>
      </c>
      <c r="B1035" s="2" t="s">
        <v>145</v>
      </c>
      <c r="C1035" s="2" t="s">
        <v>180</v>
      </c>
      <c r="D1035" s="2">
        <v>0.0</v>
      </c>
      <c r="E1035" s="53">
        <v>0.166</v>
      </c>
      <c r="F1035" s="53">
        <v>0.126</v>
      </c>
      <c r="G1035" s="53">
        <v>0.108</v>
      </c>
      <c r="H1035" s="53">
        <v>0.098</v>
      </c>
      <c r="I1035" s="53">
        <v>0.088</v>
      </c>
      <c r="J1035" s="53">
        <v>0.042</v>
      </c>
      <c r="K1035" s="53">
        <v>0.075</v>
      </c>
      <c r="L1035" s="94">
        <v>0.0117</v>
      </c>
      <c r="M1035" s="94">
        <v>0.0018</v>
      </c>
      <c r="N1035" s="94">
        <v>0.0056</v>
      </c>
      <c r="O1035" s="2" t="s">
        <v>9316</v>
      </c>
      <c r="P1035" s="2">
        <v>2.0</v>
      </c>
      <c r="Q1035" s="2" t="s">
        <v>9317</v>
      </c>
    </row>
    <row r="1036">
      <c r="A1036" s="54">
        <v>46013.0</v>
      </c>
      <c r="B1036" s="2" t="s">
        <v>1801</v>
      </c>
      <c r="C1036" s="2" t="s">
        <v>180</v>
      </c>
      <c r="D1036" s="2">
        <v>0.0</v>
      </c>
      <c r="E1036" s="53">
        <v>0.0</v>
      </c>
      <c r="F1036" s="53">
        <v>0.0</v>
      </c>
      <c r="G1036" s="53">
        <v>0.0</v>
      </c>
      <c r="H1036" s="53">
        <v>0.0</v>
      </c>
      <c r="I1036" s="53">
        <v>0.0</v>
      </c>
      <c r="J1036" s="53">
        <v>0.0</v>
      </c>
      <c r="K1036" s="53">
        <v>0.0</v>
      </c>
      <c r="L1036" s="94">
        <v>0.0</v>
      </c>
      <c r="M1036" s="94">
        <v>0.0</v>
      </c>
      <c r="N1036" s="94">
        <v>0.0</v>
      </c>
      <c r="O1036" s="2" t="s">
        <v>9316</v>
      </c>
      <c r="P1036" s="2">
        <v>3.0</v>
      </c>
      <c r="Q1036" s="2" t="s">
        <v>9318</v>
      </c>
    </row>
    <row r="1037">
      <c r="A1037" s="54">
        <v>46013.0</v>
      </c>
      <c r="B1037" s="2" t="s">
        <v>932</v>
      </c>
      <c r="C1037" s="2" t="s">
        <v>180</v>
      </c>
      <c r="D1037" s="2">
        <v>0.0</v>
      </c>
      <c r="E1037" s="53">
        <v>0.009639991416653474</v>
      </c>
      <c r="F1037" s="53">
        <v>0.021728964515803893</v>
      </c>
      <c r="G1037" s="53">
        <v>0.02654913407255093</v>
      </c>
      <c r="H1037" s="53">
        <v>0.028863577492826194</v>
      </c>
      <c r="I1037" s="53">
        <v>0.03100936659855156</v>
      </c>
      <c r="J1037" s="53">
        <v>0.019805361819256895</v>
      </c>
      <c r="K1037" s="53">
        <v>0.023177247945903912</v>
      </c>
      <c r="L1037" s="94">
        <v>7.048565200022846E-4</v>
      </c>
      <c r="M1037" s="94">
        <v>3.9225235679167883E-4</v>
      </c>
      <c r="N1037" s="94">
        <v>5.371848223459071E-4</v>
      </c>
      <c r="O1037" s="2" t="s">
        <v>9316</v>
      </c>
      <c r="P1037" s="2">
        <v>4.0</v>
      </c>
      <c r="Q1037" s="2" t="s">
        <v>9318</v>
      </c>
    </row>
    <row r="1038">
      <c r="A1038" s="54">
        <v>46013.0</v>
      </c>
      <c r="B1038" s="2" t="s">
        <v>515</v>
      </c>
      <c r="C1038" s="2" t="s">
        <v>180</v>
      </c>
      <c r="D1038" s="2">
        <v>0.0</v>
      </c>
      <c r="E1038" s="53">
        <v>0.0</v>
      </c>
      <c r="F1038" s="53">
        <v>0.0</v>
      </c>
      <c r="G1038" s="53">
        <v>0.0</v>
      </c>
      <c r="H1038" s="53">
        <v>0.0</v>
      </c>
      <c r="I1038" s="53">
        <v>0.0</v>
      </c>
      <c r="J1038" s="53">
        <v>0.00658935802942019</v>
      </c>
      <c r="K1038" s="53">
        <v>0.003294679014710095</v>
      </c>
      <c r="L1038" s="94">
        <v>0.0</v>
      </c>
      <c r="M1038" s="94">
        <v>4.341963923988433E-5</v>
      </c>
      <c r="N1038" s="94">
        <v>1.0854909809971083E-5</v>
      </c>
      <c r="O1038" s="2" t="s">
        <v>9316</v>
      </c>
      <c r="P1038" s="2">
        <v>5.0</v>
      </c>
      <c r="Q1038" s="2" t="s">
        <v>9318</v>
      </c>
    </row>
    <row r="1039">
      <c r="A1039" s="54">
        <v>46013.0</v>
      </c>
      <c r="B1039" s="2" t="s">
        <v>229</v>
      </c>
      <c r="C1039" s="2" t="s">
        <v>180</v>
      </c>
      <c r="D1039" s="2">
        <v>0.0</v>
      </c>
      <c r="E1039" s="53">
        <v>0.04826502176323443</v>
      </c>
      <c r="F1039" s="53">
        <v>0.07087112191817187</v>
      </c>
      <c r="G1039" s="53">
        <v>0.08065339699732084</v>
      </c>
      <c r="H1039" s="53">
        <v>0.0859997774382694</v>
      </c>
      <c r="I1039" s="53">
        <v>0.09161688638595682</v>
      </c>
      <c r="J1039" s="53">
        <v>0.0996597489649075</v>
      </c>
      <c r="K1039" s="53">
        <v>0.09015657298111417</v>
      </c>
      <c r="L1039" s="94">
        <v>0.006504970447207442</v>
      </c>
      <c r="M1039" s="94">
        <v>0.00993206556374838</v>
      </c>
      <c r="N1039" s="94">
        <v>0.008128207651698966</v>
      </c>
      <c r="O1039" s="2" t="s">
        <v>9316</v>
      </c>
      <c r="P1039" s="2">
        <v>6.0</v>
      </c>
      <c r="Q1039" s="2" t="s">
        <v>9317</v>
      </c>
    </row>
    <row r="1040">
      <c r="A1040" s="54">
        <v>46013.0</v>
      </c>
      <c r="B1040" s="2" t="s">
        <v>178</v>
      </c>
      <c r="C1040" s="2" t="s">
        <v>180</v>
      </c>
      <c r="D1040" s="2">
        <v>0.0</v>
      </c>
      <c r="E1040" s="53">
        <v>0.0016271702363174795</v>
      </c>
      <c r="F1040" s="53">
        <v>0.008927239844307188</v>
      </c>
      <c r="G1040" s="53">
        <v>0.014672444502696454</v>
      </c>
      <c r="H1040" s="53">
        <v>0.018500746174994448</v>
      </c>
      <c r="I1040" s="53">
        <v>0.02305254894474829</v>
      </c>
      <c r="J1040" s="53">
        <v>0.01724232332757561</v>
      </c>
      <c r="K1040" s="53">
        <v>0.01595738391513603</v>
      </c>
      <c r="L1040" s="94">
        <v>2.152806276847074E-4</v>
      </c>
      <c r="M1040" s="94">
        <v>2.97297713732658E-4</v>
      </c>
      <c r="N1040" s="94">
        <v>2.546381014150421E-4</v>
      </c>
      <c r="O1040" s="2" t="s">
        <v>9316</v>
      </c>
      <c r="P1040" s="2">
        <v>7.0</v>
      </c>
      <c r="Q1040" s="2" t="s">
        <v>9318</v>
      </c>
    </row>
    <row r="1041">
      <c r="A1041" s="54">
        <v>46013.0</v>
      </c>
      <c r="B1041" s="2" t="s">
        <v>1876</v>
      </c>
      <c r="C1041" s="2" t="s">
        <v>180</v>
      </c>
      <c r="D1041" s="2">
        <v>0.0</v>
      </c>
      <c r="E1041" s="53">
        <v>0.0</v>
      </c>
      <c r="F1041" s="53">
        <v>0.0</v>
      </c>
      <c r="G1041" s="53">
        <v>0.0</v>
      </c>
      <c r="H1041" s="53">
        <v>0.0</v>
      </c>
      <c r="I1041" s="53">
        <v>0.0</v>
      </c>
      <c r="J1041" s="53">
        <v>0.0</v>
      </c>
      <c r="K1041" s="53">
        <v>0.0</v>
      </c>
      <c r="L1041" s="94">
        <v>0.0</v>
      </c>
      <c r="M1041" s="94">
        <v>0.0</v>
      </c>
      <c r="N1041" s="94">
        <v>0.0</v>
      </c>
      <c r="O1041" s="2" t="s">
        <v>9316</v>
      </c>
      <c r="P1041" s="2">
        <v>8.0</v>
      </c>
      <c r="Q1041" s="2" t="s">
        <v>9318</v>
      </c>
    </row>
    <row r="1042">
      <c r="A1042" s="54">
        <v>46013.0</v>
      </c>
      <c r="B1042" s="2" t="s">
        <v>687</v>
      </c>
      <c r="C1042" s="2" t="s">
        <v>180</v>
      </c>
      <c r="D1042" s="2">
        <v>0.0</v>
      </c>
      <c r="E1042" s="53">
        <v>0.0</v>
      </c>
      <c r="F1042" s="53">
        <v>0.0</v>
      </c>
      <c r="G1042" s="53">
        <v>0.0</v>
      </c>
      <c r="H1042" s="53">
        <v>0.0</v>
      </c>
      <c r="I1042" s="53">
        <v>0.0</v>
      </c>
      <c r="J1042" s="53">
        <v>0.0023191767855909803</v>
      </c>
      <c r="K1042" s="53">
        <v>0.0011595883927954902</v>
      </c>
      <c r="L1042" s="94">
        <v>0.0</v>
      </c>
      <c r="M1042" s="94">
        <v>5.378580962824112E-6</v>
      </c>
      <c r="N1042" s="94">
        <v>1.344645240706028E-6</v>
      </c>
      <c r="O1042" s="2" t="s">
        <v>9316</v>
      </c>
      <c r="P1042" s="2">
        <v>9.0</v>
      </c>
      <c r="Q1042" s="2" t="s">
        <v>9318</v>
      </c>
    </row>
    <row r="1043">
      <c r="A1043" s="54">
        <v>46013.0</v>
      </c>
      <c r="B1043" s="2" t="s">
        <v>301</v>
      </c>
      <c r="C1043" s="2" t="s">
        <v>180</v>
      </c>
      <c r="D1043" s="2">
        <v>0.0</v>
      </c>
      <c r="E1043" s="53">
        <v>0.0</v>
      </c>
      <c r="F1043" s="53">
        <v>0.0</v>
      </c>
      <c r="G1043" s="53">
        <v>0.0</v>
      </c>
      <c r="H1043" s="53">
        <v>0.0</v>
      </c>
      <c r="I1043" s="53">
        <v>0.0</v>
      </c>
      <c r="J1043" s="53">
        <v>0.016</v>
      </c>
      <c r="K1043" s="53">
        <v>0.008</v>
      </c>
      <c r="L1043" s="94">
        <v>0.0</v>
      </c>
      <c r="M1043" s="94">
        <v>2.0E-4</v>
      </c>
      <c r="N1043" s="94">
        <v>1.0E-4</v>
      </c>
      <c r="O1043" s="2" t="s">
        <v>9316</v>
      </c>
      <c r="P1043" s="2">
        <v>10.0</v>
      </c>
      <c r="Q1043" s="2" t="s">
        <v>9317</v>
      </c>
    </row>
    <row r="1044">
      <c r="A1044" s="54">
        <v>46013.0</v>
      </c>
      <c r="B1044" s="2" t="s">
        <v>450</v>
      </c>
      <c r="C1044" s="2" t="s">
        <v>180</v>
      </c>
      <c r="D1044" s="2">
        <v>0.0</v>
      </c>
      <c r="E1044" s="53">
        <v>0.0</v>
      </c>
      <c r="F1044" s="53">
        <v>0.0</v>
      </c>
      <c r="G1044" s="53">
        <v>0.0</v>
      </c>
      <c r="H1044" s="53">
        <v>0.0</v>
      </c>
      <c r="I1044" s="53">
        <v>0.0</v>
      </c>
      <c r="J1044" s="53">
        <v>0.01156220500607268</v>
      </c>
      <c r="K1044" s="53">
        <v>0.00578110250303634</v>
      </c>
      <c r="L1044" s="94">
        <v>0.0</v>
      </c>
      <c r="M1044" s="94">
        <v>1.3368458460245213E-4</v>
      </c>
      <c r="N1044" s="94">
        <v>3.342114615061303E-5</v>
      </c>
      <c r="O1044" s="2" t="s">
        <v>9316</v>
      </c>
      <c r="P1044" s="2">
        <v>11.0</v>
      </c>
      <c r="Q1044" s="2" t="s">
        <v>9318</v>
      </c>
    </row>
    <row r="1045">
      <c r="A1045" s="54">
        <v>46013.0</v>
      </c>
      <c r="B1045" s="2" t="s">
        <v>1189</v>
      </c>
      <c r="C1045" s="2" t="s">
        <v>180</v>
      </c>
      <c r="D1045" s="2">
        <v>0.0</v>
      </c>
      <c r="E1045" s="53">
        <v>0.0</v>
      </c>
      <c r="F1045" s="53">
        <v>0.0</v>
      </c>
      <c r="G1045" s="53">
        <v>0.0</v>
      </c>
      <c r="H1045" s="53">
        <v>0.0</v>
      </c>
      <c r="I1045" s="53">
        <v>0.0</v>
      </c>
      <c r="J1045" s="53">
        <v>0.0050107430325291745</v>
      </c>
      <c r="K1045" s="53">
        <v>0.0025053715162645872</v>
      </c>
      <c r="L1045" s="94">
        <v>0.0</v>
      </c>
      <c r="M1045" s="94">
        <v>2.5107545738039668E-5</v>
      </c>
      <c r="N1045" s="94">
        <v>6.276886434509917E-6</v>
      </c>
      <c r="O1045" s="2" t="s">
        <v>9319</v>
      </c>
      <c r="P1045" s="2">
        <v>99.0</v>
      </c>
      <c r="Q1045" s="2" t="s">
        <v>9320</v>
      </c>
    </row>
    <row r="1046">
      <c r="A1046" s="54">
        <v>46014.0</v>
      </c>
      <c r="B1046" s="2" t="s">
        <v>194</v>
      </c>
      <c r="C1046" s="2" t="s">
        <v>208</v>
      </c>
      <c r="D1046" s="2">
        <v>0.0</v>
      </c>
      <c r="E1046" s="53">
        <v>0.097</v>
      </c>
      <c r="F1046" s="53">
        <v>0.088</v>
      </c>
      <c r="G1046" s="53">
        <v>0.088</v>
      </c>
      <c r="H1046" s="53">
        <v>0.09</v>
      </c>
      <c r="I1046" s="53">
        <v>0.093</v>
      </c>
      <c r="J1046" s="53">
        <v>0.087</v>
      </c>
      <c r="K1046" s="53">
        <v>0.088</v>
      </c>
      <c r="L1046" s="94">
        <v>0.0077</v>
      </c>
      <c r="M1046" s="94">
        <v>0.0076</v>
      </c>
      <c r="N1046" s="94">
        <v>0.0077</v>
      </c>
      <c r="O1046" s="2" t="s">
        <v>9316</v>
      </c>
      <c r="P1046" s="2">
        <v>1.0</v>
      </c>
      <c r="Q1046" s="2" t="s">
        <v>9317</v>
      </c>
    </row>
    <row r="1047">
      <c r="A1047" s="54">
        <v>46014.0</v>
      </c>
      <c r="B1047" s="2" t="s">
        <v>145</v>
      </c>
      <c r="C1047" s="2" t="s">
        <v>208</v>
      </c>
      <c r="D1047" s="2">
        <v>0.0</v>
      </c>
      <c r="E1047" s="53">
        <v>0.003</v>
      </c>
      <c r="F1047" s="53">
        <v>0.011</v>
      </c>
      <c r="G1047" s="53">
        <v>0.017</v>
      </c>
      <c r="H1047" s="53">
        <v>0.021</v>
      </c>
      <c r="I1047" s="53">
        <v>0.025</v>
      </c>
      <c r="J1047" s="53">
        <v>0.042</v>
      </c>
      <c r="K1047" s="53">
        <v>0.029</v>
      </c>
      <c r="L1047" s="94">
        <v>3.0E-4</v>
      </c>
      <c r="M1047" s="94">
        <v>0.0018</v>
      </c>
      <c r="N1047" s="94">
        <v>8.0E-4</v>
      </c>
      <c r="O1047" s="2" t="s">
        <v>9316</v>
      </c>
      <c r="P1047" s="2">
        <v>2.0</v>
      </c>
      <c r="Q1047" s="2" t="s">
        <v>9317</v>
      </c>
    </row>
    <row r="1048">
      <c r="A1048" s="54">
        <v>46014.0</v>
      </c>
      <c r="B1048" s="2" t="s">
        <v>1801</v>
      </c>
      <c r="C1048" s="2" t="s">
        <v>208</v>
      </c>
      <c r="D1048" s="2">
        <v>0.0</v>
      </c>
      <c r="E1048" s="53">
        <v>0.0</v>
      </c>
      <c r="F1048" s="53">
        <v>0.0</v>
      </c>
      <c r="G1048" s="53">
        <v>0.0</v>
      </c>
      <c r="H1048" s="53">
        <v>0.0</v>
      </c>
      <c r="I1048" s="53">
        <v>0.0</v>
      </c>
      <c r="J1048" s="53">
        <v>0.0</v>
      </c>
      <c r="K1048" s="53">
        <v>0.0</v>
      </c>
      <c r="L1048" s="94">
        <v>0.0</v>
      </c>
      <c r="M1048" s="94">
        <v>0.0</v>
      </c>
      <c r="N1048" s="94">
        <v>0.0</v>
      </c>
      <c r="O1048" s="2" t="s">
        <v>9316</v>
      </c>
      <c r="P1048" s="2">
        <v>3.0</v>
      </c>
      <c r="Q1048" s="2" t="s">
        <v>9318</v>
      </c>
    </row>
    <row r="1049">
      <c r="A1049" s="54">
        <v>46014.0</v>
      </c>
      <c r="B1049" s="2" t="s">
        <v>932</v>
      </c>
      <c r="C1049" s="2" t="s">
        <v>208</v>
      </c>
      <c r="D1049" s="2">
        <v>0.0</v>
      </c>
      <c r="E1049" s="53">
        <v>0.0</v>
      </c>
      <c r="F1049" s="53">
        <v>0.0</v>
      </c>
      <c r="G1049" s="53">
        <v>0.0</v>
      </c>
      <c r="H1049" s="53">
        <v>0.0</v>
      </c>
      <c r="I1049" s="53">
        <v>0.0</v>
      </c>
      <c r="J1049" s="53">
        <v>0.019613939924661532</v>
      </c>
      <c r="K1049" s="53">
        <v>0.009806969962330766</v>
      </c>
      <c r="L1049" s="94">
        <v>0.0</v>
      </c>
      <c r="M1049" s="94">
        <v>3.847066393682316E-4</v>
      </c>
      <c r="N1049" s="94">
        <v>9.61766598420579E-5</v>
      </c>
      <c r="O1049" s="2" t="s">
        <v>9316</v>
      </c>
      <c r="P1049" s="2">
        <v>4.0</v>
      </c>
      <c r="Q1049" s="2" t="s">
        <v>9318</v>
      </c>
    </row>
    <row r="1050">
      <c r="A1050" s="54">
        <v>46014.0</v>
      </c>
      <c r="B1050" s="2" t="s">
        <v>515</v>
      </c>
      <c r="C1050" s="2" t="s">
        <v>208</v>
      </c>
      <c r="D1050" s="2">
        <v>0.0</v>
      </c>
      <c r="E1050" s="53">
        <v>0.0</v>
      </c>
      <c r="F1050" s="53">
        <v>0.0</v>
      </c>
      <c r="G1050" s="53">
        <v>0.0</v>
      </c>
      <c r="H1050" s="53">
        <v>0.0</v>
      </c>
      <c r="I1050" s="53">
        <v>0.0</v>
      </c>
      <c r="J1050" s="53">
        <v>0.006525670861790039</v>
      </c>
      <c r="K1050" s="53">
        <v>0.0032628354308950197</v>
      </c>
      <c r="L1050" s="94">
        <v>0.0</v>
      </c>
      <c r="M1050" s="94">
        <v>4.258438019641555E-5</v>
      </c>
      <c r="N1050" s="94">
        <v>1.0646095049103888E-5</v>
      </c>
      <c r="O1050" s="2" t="s">
        <v>9316</v>
      </c>
      <c r="P1050" s="2">
        <v>5.0</v>
      </c>
      <c r="Q1050" s="2" t="s">
        <v>9318</v>
      </c>
    </row>
    <row r="1051">
      <c r="A1051" s="54">
        <v>46014.0</v>
      </c>
      <c r="B1051" s="2" t="s">
        <v>229</v>
      </c>
      <c r="C1051" s="2" t="s">
        <v>208</v>
      </c>
      <c r="D1051" s="2">
        <v>0.0</v>
      </c>
      <c r="E1051" s="53">
        <v>0.04519434579779974</v>
      </c>
      <c r="F1051" s="53">
        <v>0.09865039470705637</v>
      </c>
      <c r="G1051" s="53">
        <v>0.12267181858093544</v>
      </c>
      <c r="H1051" s="53">
        <v>0.1352824932664221</v>
      </c>
      <c r="I1051" s="53">
        <v>0.14796831095261034</v>
      </c>
      <c r="J1051" s="53">
        <v>0.09869652202990588</v>
      </c>
      <c r="K1051" s="53">
        <v>0.11068417030542066</v>
      </c>
      <c r="L1051" s="94">
        <v>0.015048375073953938</v>
      </c>
      <c r="M1051" s="94">
        <v>0.009741003460799697</v>
      </c>
      <c r="N1051" s="94">
        <v>0.012250985556199365</v>
      </c>
      <c r="O1051" s="2" t="s">
        <v>9316</v>
      </c>
      <c r="P1051" s="2">
        <v>6.0</v>
      </c>
      <c r="Q1051" s="2" t="s">
        <v>9317</v>
      </c>
    </row>
    <row r="1052">
      <c r="A1052" s="54">
        <v>46014.0</v>
      </c>
      <c r="B1052" s="2" t="s">
        <v>178</v>
      </c>
      <c r="C1052" s="2" t="s">
        <v>208</v>
      </c>
      <c r="D1052" s="2">
        <v>0.0</v>
      </c>
      <c r="E1052" s="53">
        <v>0.0</v>
      </c>
      <c r="F1052" s="53">
        <v>0.0</v>
      </c>
      <c r="G1052" s="53">
        <v>0.0</v>
      </c>
      <c r="H1052" s="53">
        <v>0.0</v>
      </c>
      <c r="I1052" s="53">
        <v>0.0</v>
      </c>
      <c r="J1052" s="53">
        <v>0.01707567359763322</v>
      </c>
      <c r="K1052" s="53">
        <v>0.00853783679881661</v>
      </c>
      <c r="L1052" s="94">
        <v>0.0</v>
      </c>
      <c r="M1052" s="94">
        <v>2.9157862881290823E-4</v>
      </c>
      <c r="N1052" s="94">
        <v>7.289465720322706E-5</v>
      </c>
      <c r="O1052" s="2" t="s">
        <v>9316</v>
      </c>
      <c r="P1052" s="2">
        <v>7.0</v>
      </c>
      <c r="Q1052" s="2" t="s">
        <v>9318</v>
      </c>
    </row>
    <row r="1053">
      <c r="A1053" s="54">
        <v>46014.0</v>
      </c>
      <c r="B1053" s="2" t="s">
        <v>1876</v>
      </c>
      <c r="C1053" s="2" t="s">
        <v>208</v>
      </c>
      <c r="D1053" s="2">
        <v>0.0</v>
      </c>
      <c r="E1053" s="53">
        <v>0.0</v>
      </c>
      <c r="F1053" s="53">
        <v>0.0</v>
      </c>
      <c r="G1053" s="53">
        <v>0.0</v>
      </c>
      <c r="H1053" s="53">
        <v>0.0</v>
      </c>
      <c r="I1053" s="53">
        <v>0.0</v>
      </c>
      <c r="J1053" s="53">
        <v>0.0</v>
      </c>
      <c r="K1053" s="53">
        <v>0.0</v>
      </c>
      <c r="L1053" s="94">
        <v>0.0</v>
      </c>
      <c r="M1053" s="94">
        <v>0.0</v>
      </c>
      <c r="N1053" s="94">
        <v>0.0</v>
      </c>
      <c r="O1053" s="2" t="s">
        <v>9316</v>
      </c>
      <c r="P1053" s="2">
        <v>8.0</v>
      </c>
      <c r="Q1053" s="2" t="s">
        <v>9318</v>
      </c>
    </row>
    <row r="1054">
      <c r="A1054" s="54">
        <v>46014.0</v>
      </c>
      <c r="B1054" s="2" t="s">
        <v>687</v>
      </c>
      <c r="C1054" s="2" t="s">
        <v>208</v>
      </c>
      <c r="D1054" s="2">
        <v>0.0</v>
      </c>
      <c r="E1054" s="53">
        <v>0.0</v>
      </c>
      <c r="F1054" s="53">
        <v>0.0</v>
      </c>
      <c r="G1054" s="53">
        <v>0.0</v>
      </c>
      <c r="H1054" s="53">
        <v>0.0</v>
      </c>
      <c r="I1054" s="53">
        <v>0.0</v>
      </c>
      <c r="J1054" s="53">
        <v>0.0023013839366661923</v>
      </c>
      <c r="K1054" s="53">
        <v>0.0011506919683330961</v>
      </c>
      <c r="L1054" s="94">
        <v>0.0</v>
      </c>
      <c r="M1054" s="94">
        <v>5.296368023945181E-6</v>
      </c>
      <c r="N1054" s="94">
        <v>1.3240920059862952E-6</v>
      </c>
      <c r="O1054" s="2" t="s">
        <v>9316</v>
      </c>
      <c r="P1054" s="2">
        <v>9.0</v>
      </c>
      <c r="Q1054" s="2" t="s">
        <v>9318</v>
      </c>
    </row>
    <row r="1055">
      <c r="A1055" s="54">
        <v>46014.0</v>
      </c>
      <c r="B1055" s="2" t="s">
        <v>301</v>
      </c>
      <c r="C1055" s="2" t="s">
        <v>208</v>
      </c>
      <c r="D1055" s="2">
        <v>0.0</v>
      </c>
      <c r="E1055" s="53">
        <v>0.0</v>
      </c>
      <c r="F1055" s="53">
        <v>0.0</v>
      </c>
      <c r="G1055" s="53">
        <v>0.0</v>
      </c>
      <c r="H1055" s="53">
        <v>0.0</v>
      </c>
      <c r="I1055" s="53">
        <v>0.0</v>
      </c>
      <c r="J1055" s="53">
        <v>0.015</v>
      </c>
      <c r="K1055" s="53">
        <v>0.008</v>
      </c>
      <c r="L1055" s="94">
        <v>0.0</v>
      </c>
      <c r="M1055" s="94">
        <v>2.0E-4</v>
      </c>
      <c r="N1055" s="94">
        <v>1.0E-4</v>
      </c>
      <c r="O1055" s="2" t="s">
        <v>9316</v>
      </c>
      <c r="P1055" s="2">
        <v>10.0</v>
      </c>
      <c r="Q1055" s="2" t="s">
        <v>9317</v>
      </c>
    </row>
    <row r="1056">
      <c r="A1056" s="54">
        <v>46014.0</v>
      </c>
      <c r="B1056" s="2" t="s">
        <v>450</v>
      </c>
      <c r="C1056" s="2" t="s">
        <v>208</v>
      </c>
      <c r="D1056" s="2">
        <v>0.0</v>
      </c>
      <c r="E1056" s="53">
        <v>0.0</v>
      </c>
      <c r="F1056" s="53">
        <v>0.0</v>
      </c>
      <c r="G1056" s="53">
        <v>0.0</v>
      </c>
      <c r="H1056" s="53">
        <v>0.0</v>
      </c>
      <c r="I1056" s="53">
        <v>0.0</v>
      </c>
      <c r="J1056" s="53">
        <v>0.011450454500923588</v>
      </c>
      <c r="K1056" s="53">
        <v>0.005725227250461794</v>
      </c>
      <c r="L1056" s="94">
        <v>0.0</v>
      </c>
      <c r="M1056" s="94">
        <v>1.3111290827772125E-4</v>
      </c>
      <c r="N1056" s="94">
        <v>3.277822706943031E-5</v>
      </c>
      <c r="O1056" s="2" t="s">
        <v>9316</v>
      </c>
      <c r="P1056" s="2">
        <v>11.0</v>
      </c>
      <c r="Q1056" s="2" t="s">
        <v>9318</v>
      </c>
    </row>
    <row r="1057">
      <c r="A1057" s="54">
        <v>46014.0</v>
      </c>
      <c r="B1057" s="2" t="s">
        <v>1189</v>
      </c>
      <c r="C1057" s="2" t="s">
        <v>208</v>
      </c>
      <c r="D1057" s="2">
        <v>0.0</v>
      </c>
      <c r="E1057" s="53">
        <v>0.0</v>
      </c>
      <c r="F1057" s="53">
        <v>0.0</v>
      </c>
      <c r="G1057" s="53">
        <v>0.0</v>
      </c>
      <c r="H1057" s="53">
        <v>0.0</v>
      </c>
      <c r="I1057" s="53">
        <v>0.0</v>
      </c>
      <c r="J1057" s="53">
        <v>0.0049623134237509765</v>
      </c>
      <c r="K1057" s="53">
        <v>0.0024811567118754882</v>
      </c>
      <c r="L1057" s="94">
        <v>0.0</v>
      </c>
      <c r="M1057" s="94">
        <v>2.4624554515539138E-5</v>
      </c>
      <c r="N1057" s="94">
        <v>6.1561386288847845E-6</v>
      </c>
      <c r="O1057" s="2" t="s">
        <v>9319</v>
      </c>
      <c r="P1057" s="2">
        <v>99.0</v>
      </c>
      <c r="Q1057" s="2" t="s">
        <v>9320</v>
      </c>
    </row>
    <row r="1058">
      <c r="A1058" s="54">
        <v>46015.0</v>
      </c>
      <c r="B1058" s="2" t="s">
        <v>194</v>
      </c>
      <c r="C1058" s="2" t="s">
        <v>303</v>
      </c>
      <c r="D1058" s="2">
        <v>0.0</v>
      </c>
      <c r="E1058" s="53">
        <v>0.041</v>
      </c>
      <c r="F1058" s="53">
        <v>0.045</v>
      </c>
      <c r="G1058" s="53">
        <v>0.043</v>
      </c>
      <c r="H1058" s="53">
        <v>0.042</v>
      </c>
      <c r="I1058" s="53">
        <v>0.04</v>
      </c>
      <c r="J1058" s="53">
        <v>0.087</v>
      </c>
      <c r="K1058" s="53">
        <v>0.065</v>
      </c>
      <c r="L1058" s="94">
        <v>0.0018</v>
      </c>
      <c r="M1058" s="94">
        <v>0.0076</v>
      </c>
      <c r="N1058" s="94">
        <v>0.0042</v>
      </c>
      <c r="O1058" s="2" t="s">
        <v>9316</v>
      </c>
      <c r="P1058" s="2">
        <v>1.0</v>
      </c>
      <c r="Q1058" s="2" t="s">
        <v>9317</v>
      </c>
    </row>
    <row r="1059">
      <c r="A1059" s="54">
        <v>46015.0</v>
      </c>
      <c r="B1059" s="2" t="s">
        <v>145</v>
      </c>
      <c r="C1059" s="2" t="s">
        <v>303</v>
      </c>
      <c r="D1059" s="2">
        <v>0.0</v>
      </c>
      <c r="E1059" s="53">
        <v>0.0</v>
      </c>
      <c r="F1059" s="53">
        <v>0.0</v>
      </c>
      <c r="G1059" s="53">
        <v>0.0</v>
      </c>
      <c r="H1059" s="53">
        <v>0.0</v>
      </c>
      <c r="I1059" s="53">
        <v>0.0</v>
      </c>
      <c r="J1059" s="53">
        <v>0.041</v>
      </c>
      <c r="K1059" s="53">
        <v>0.021</v>
      </c>
      <c r="L1059" s="94">
        <v>0.0</v>
      </c>
      <c r="M1059" s="94">
        <v>0.0017</v>
      </c>
      <c r="N1059" s="94">
        <v>4.0E-4</v>
      </c>
      <c r="O1059" s="2" t="s">
        <v>9316</v>
      </c>
      <c r="P1059" s="2">
        <v>2.0</v>
      </c>
      <c r="Q1059" s="2" t="s">
        <v>9317</v>
      </c>
    </row>
    <row r="1060">
      <c r="A1060" s="54">
        <v>46015.0</v>
      </c>
      <c r="B1060" s="2" t="s">
        <v>1801</v>
      </c>
      <c r="C1060" s="2" t="s">
        <v>303</v>
      </c>
      <c r="D1060" s="2">
        <v>0.0</v>
      </c>
      <c r="E1060" s="53">
        <v>0.0</v>
      </c>
      <c r="F1060" s="53">
        <v>0.0</v>
      </c>
      <c r="G1060" s="53">
        <v>0.0</v>
      </c>
      <c r="H1060" s="53">
        <v>0.0</v>
      </c>
      <c r="I1060" s="53">
        <v>0.0</v>
      </c>
      <c r="J1060" s="53">
        <v>0.0</v>
      </c>
      <c r="K1060" s="53">
        <v>0.0</v>
      </c>
      <c r="L1060" s="94">
        <v>0.0</v>
      </c>
      <c r="M1060" s="94">
        <v>0.0</v>
      </c>
      <c r="N1060" s="94">
        <v>0.0</v>
      </c>
      <c r="O1060" s="2" t="s">
        <v>9316</v>
      </c>
      <c r="P1060" s="2">
        <v>3.0</v>
      </c>
      <c r="Q1060" s="2" t="s">
        <v>9318</v>
      </c>
    </row>
    <row r="1061">
      <c r="A1061" s="54">
        <v>46015.0</v>
      </c>
      <c r="B1061" s="2" t="s">
        <v>932</v>
      </c>
      <c r="C1061" s="2" t="s">
        <v>303</v>
      </c>
      <c r="D1061" s="2">
        <v>0.0</v>
      </c>
      <c r="E1061" s="53">
        <v>0.0</v>
      </c>
      <c r="F1061" s="53">
        <v>0.0</v>
      </c>
      <c r="G1061" s="53">
        <v>0.0</v>
      </c>
      <c r="H1061" s="53">
        <v>0.0</v>
      </c>
      <c r="I1061" s="53">
        <v>0.0</v>
      </c>
      <c r="J1061" s="53">
        <v>0.019424745236573036</v>
      </c>
      <c r="K1061" s="53">
        <v>0.009712372618286518</v>
      </c>
      <c r="L1061" s="94">
        <v>0.0</v>
      </c>
      <c r="M1061" s="94">
        <v>3.7732072750576684E-4</v>
      </c>
      <c r="N1061" s="94">
        <v>9.433018187644171E-5</v>
      </c>
      <c r="O1061" s="2" t="s">
        <v>9316</v>
      </c>
      <c r="P1061" s="2">
        <v>4.0</v>
      </c>
      <c r="Q1061" s="2" t="s">
        <v>9318</v>
      </c>
    </row>
    <row r="1062">
      <c r="A1062" s="54">
        <v>46015.0</v>
      </c>
      <c r="B1062" s="2" t="s">
        <v>515</v>
      </c>
      <c r="C1062" s="2" t="s">
        <v>303</v>
      </c>
      <c r="D1062" s="2">
        <v>0.0</v>
      </c>
      <c r="E1062" s="53">
        <v>0.0</v>
      </c>
      <c r="F1062" s="53">
        <v>0.0</v>
      </c>
      <c r="G1062" s="53">
        <v>0.0</v>
      </c>
      <c r="H1062" s="53">
        <v>0.0</v>
      </c>
      <c r="I1062" s="53">
        <v>0.0</v>
      </c>
      <c r="J1062" s="53">
        <v>0.006462724698601674</v>
      </c>
      <c r="K1062" s="53">
        <v>0.003231362349300837</v>
      </c>
      <c r="L1062" s="94">
        <v>0.0</v>
      </c>
      <c r="M1062" s="94">
        <v>4.17668105299161E-5</v>
      </c>
      <c r="N1062" s="94">
        <v>1.0441702632479025E-5</v>
      </c>
      <c r="O1062" s="2" t="s">
        <v>9316</v>
      </c>
      <c r="P1062" s="2">
        <v>5.0</v>
      </c>
      <c r="Q1062" s="2" t="s">
        <v>9318</v>
      </c>
    </row>
    <row r="1063">
      <c r="A1063" s="54">
        <v>46015.0</v>
      </c>
      <c r="B1063" s="2" t="s">
        <v>229</v>
      </c>
      <c r="C1063" s="2" t="s">
        <v>303</v>
      </c>
      <c r="D1063" s="2">
        <v>0.0</v>
      </c>
      <c r="E1063" s="53">
        <v>0.07677679108015337</v>
      </c>
      <c r="F1063" s="53">
        <v>0.0790720456588174</v>
      </c>
      <c r="G1063" s="53">
        <v>0.07724956959308538</v>
      </c>
      <c r="H1063" s="53">
        <v>0.07575259746475016</v>
      </c>
      <c r="I1063" s="53">
        <v>0.07386160970073251</v>
      </c>
      <c r="J1063" s="53">
        <v>0.09774450230451716</v>
      </c>
      <c r="K1063" s="53">
        <v>0.08749703594880126</v>
      </c>
      <c r="L1063" s="94">
        <v>0.005967496002316941</v>
      </c>
      <c r="M1063" s="94">
        <v>0.00955398773075776</v>
      </c>
      <c r="N1063" s="94">
        <v>0.00765573129982582</v>
      </c>
      <c r="O1063" s="2" t="s">
        <v>9316</v>
      </c>
      <c r="P1063" s="2">
        <v>6.0</v>
      </c>
      <c r="Q1063" s="2" t="s">
        <v>9317</v>
      </c>
    </row>
    <row r="1064">
      <c r="A1064" s="54">
        <v>46015.0</v>
      </c>
      <c r="B1064" s="2" t="s">
        <v>178</v>
      </c>
      <c r="C1064" s="2" t="s">
        <v>303</v>
      </c>
      <c r="D1064" s="2">
        <v>0.0</v>
      </c>
      <c r="E1064" s="53">
        <v>0.10906405282073257</v>
      </c>
      <c r="F1064" s="53">
        <v>0.07308723347405864</v>
      </c>
      <c r="G1064" s="53">
        <v>0.05960079082383136</v>
      </c>
      <c r="H1064" s="53">
        <v>0.05293603452454594</v>
      </c>
      <c r="I1064" s="53">
        <v>0.04646155342407319</v>
      </c>
      <c r="J1064" s="53">
        <v>0.016910962848410264</v>
      </c>
      <c r="K1064" s="53">
        <v>0.03825587683612081</v>
      </c>
      <c r="L1064" s="94">
        <v>0.0035522542668261</v>
      </c>
      <c r="M1064" s="94">
        <v>2.859806644603122E-4</v>
      </c>
      <c r="N1064" s="94">
        <v>0.0014635121125004449</v>
      </c>
      <c r="O1064" s="2" t="s">
        <v>9316</v>
      </c>
      <c r="P1064" s="2">
        <v>7.0</v>
      </c>
      <c r="Q1064" s="2" t="s">
        <v>9318</v>
      </c>
    </row>
    <row r="1065">
      <c r="A1065" s="54">
        <v>46015.0</v>
      </c>
      <c r="B1065" s="2" t="s">
        <v>1876</v>
      </c>
      <c r="C1065" s="2" t="s">
        <v>303</v>
      </c>
      <c r="D1065" s="2">
        <v>0.0</v>
      </c>
      <c r="E1065" s="53">
        <v>0.0</v>
      </c>
      <c r="F1065" s="53">
        <v>0.0</v>
      </c>
      <c r="G1065" s="53">
        <v>0.0</v>
      </c>
      <c r="H1065" s="53">
        <v>0.0</v>
      </c>
      <c r="I1065" s="53">
        <v>0.0</v>
      </c>
      <c r="J1065" s="53">
        <v>0.0</v>
      </c>
      <c r="K1065" s="53">
        <v>0.0</v>
      </c>
      <c r="L1065" s="94">
        <v>0.0</v>
      </c>
      <c r="M1065" s="94">
        <v>0.0</v>
      </c>
      <c r="N1065" s="94">
        <v>0.0</v>
      </c>
      <c r="O1065" s="2" t="s">
        <v>9316</v>
      </c>
      <c r="P1065" s="2">
        <v>8.0</v>
      </c>
      <c r="Q1065" s="2" t="s">
        <v>9318</v>
      </c>
    </row>
    <row r="1066">
      <c r="A1066" s="54">
        <v>46015.0</v>
      </c>
      <c r="B1066" s="2" t="s">
        <v>687</v>
      </c>
      <c r="C1066" s="2" t="s">
        <v>303</v>
      </c>
      <c r="D1066" s="2">
        <v>0.0</v>
      </c>
      <c r="E1066" s="53">
        <v>0.0</v>
      </c>
      <c r="F1066" s="53">
        <v>0.0</v>
      </c>
      <c r="G1066" s="53">
        <v>0.0</v>
      </c>
      <c r="H1066" s="53">
        <v>0.0</v>
      </c>
      <c r="I1066" s="53">
        <v>0.0</v>
      </c>
      <c r="J1066" s="53">
        <v>0.0022837275954344905</v>
      </c>
      <c r="K1066" s="53">
        <v>0.0011418637977172452</v>
      </c>
      <c r="L1066" s="94">
        <v>0.0</v>
      </c>
      <c r="M1066" s="94">
        <v>5.215411730149E-6</v>
      </c>
      <c r="N1066" s="94">
        <v>1.30385293253725E-6</v>
      </c>
      <c r="O1066" s="2" t="s">
        <v>9316</v>
      </c>
      <c r="P1066" s="2">
        <v>9.0</v>
      </c>
      <c r="Q1066" s="2" t="s">
        <v>9318</v>
      </c>
    </row>
    <row r="1067">
      <c r="A1067" s="54">
        <v>46015.0</v>
      </c>
      <c r="B1067" s="2" t="s">
        <v>301</v>
      </c>
      <c r="C1067" s="2" t="s">
        <v>303</v>
      </c>
      <c r="D1067" s="2">
        <v>0.0</v>
      </c>
      <c r="E1067" s="53">
        <v>0.113</v>
      </c>
      <c r="F1067" s="53">
        <v>0.08800000000000001</v>
      </c>
      <c r="G1067" s="53">
        <v>0.08</v>
      </c>
      <c r="H1067" s="53">
        <v>0.077</v>
      </c>
      <c r="I1067" s="53">
        <v>0.07400000000000001</v>
      </c>
      <c r="J1067" s="53">
        <v>0.015</v>
      </c>
      <c r="K1067" s="53">
        <v>0.048</v>
      </c>
      <c r="L1067" s="94">
        <v>0.0064</v>
      </c>
      <c r="M1067" s="94">
        <v>2.0E-4</v>
      </c>
      <c r="N1067" s="94">
        <v>0.0023</v>
      </c>
      <c r="O1067" s="2" t="s">
        <v>9316</v>
      </c>
      <c r="P1067" s="2">
        <v>10.0</v>
      </c>
      <c r="Q1067" s="2" t="s">
        <v>9317</v>
      </c>
    </row>
    <row r="1068">
      <c r="A1068" s="54">
        <v>46015.0</v>
      </c>
      <c r="B1068" s="2" t="s">
        <v>450</v>
      </c>
      <c r="C1068" s="2" t="s">
        <v>303</v>
      </c>
      <c r="D1068" s="2">
        <v>0.0</v>
      </c>
      <c r="E1068" s="53">
        <v>0.0</v>
      </c>
      <c r="F1068" s="53">
        <v>0.0</v>
      </c>
      <c r="G1068" s="53">
        <v>0.0</v>
      </c>
      <c r="H1068" s="53">
        <v>0.0</v>
      </c>
      <c r="I1068" s="53">
        <v>0.0</v>
      </c>
      <c r="J1068" s="53">
        <v>0.01134000422035299</v>
      </c>
      <c r="K1068" s="53">
        <v>0.005670002110176495</v>
      </c>
      <c r="L1068" s="94">
        <v>0.0</v>
      </c>
      <c r="M1068" s="94">
        <v>1.2859569571762363E-4</v>
      </c>
      <c r="N1068" s="94">
        <v>3.214892392940591E-5</v>
      </c>
      <c r="O1068" s="2" t="s">
        <v>9316</v>
      </c>
      <c r="P1068" s="2">
        <v>11.0</v>
      </c>
      <c r="Q1068" s="2" t="s">
        <v>9318</v>
      </c>
    </row>
    <row r="1069">
      <c r="A1069" s="54">
        <v>46015.0</v>
      </c>
      <c r="B1069" s="2" t="s">
        <v>1189</v>
      </c>
      <c r="C1069" s="2" t="s">
        <v>303</v>
      </c>
      <c r="D1069" s="2">
        <v>0.0</v>
      </c>
      <c r="E1069" s="53">
        <v>0.0016271702363174795</v>
      </c>
      <c r="F1069" s="53">
        <v>0.008927239844307188</v>
      </c>
      <c r="G1069" s="53">
        <v>0.014672444502696454</v>
      </c>
      <c r="H1069" s="53">
        <v>0.018500746174994448</v>
      </c>
      <c r="I1069" s="53">
        <v>0.02305254894474829</v>
      </c>
      <c r="J1069" s="53">
        <v>0.004914447296700008</v>
      </c>
      <c r="K1069" s="53">
        <v>0.00979344589969823</v>
      </c>
      <c r="L1069" s="94">
        <v>2.152806276847074E-4</v>
      </c>
      <c r="M1069" s="94">
        <v>2.4151792232042016E-5</v>
      </c>
      <c r="N1069" s="94">
        <v>9.591158259031609E-5</v>
      </c>
      <c r="O1069" s="2" t="s">
        <v>9319</v>
      </c>
      <c r="P1069" s="2">
        <v>99.0</v>
      </c>
      <c r="Q1069" s="2" t="s">
        <v>9320</v>
      </c>
    </row>
    <row r="1070">
      <c r="A1070" s="54">
        <v>46016.0</v>
      </c>
      <c r="B1070" s="2" t="s">
        <v>194</v>
      </c>
      <c r="C1070" s="2" t="s">
        <v>148</v>
      </c>
      <c r="D1070" s="2">
        <v>0.0</v>
      </c>
      <c r="E1070" s="53">
        <v>0.015</v>
      </c>
      <c r="F1070" s="53">
        <v>0.037</v>
      </c>
      <c r="G1070" s="53">
        <v>0.047</v>
      </c>
      <c r="H1070" s="53">
        <v>0.053</v>
      </c>
      <c r="I1070" s="53">
        <v>0.058</v>
      </c>
      <c r="J1070" s="53">
        <v>0.086</v>
      </c>
      <c r="K1070" s="53">
        <v>0.066</v>
      </c>
      <c r="L1070" s="94">
        <v>0.0022</v>
      </c>
      <c r="M1070" s="94">
        <v>0.0074</v>
      </c>
      <c r="N1070" s="94">
        <v>0.0044</v>
      </c>
      <c r="O1070" s="2" t="s">
        <v>9316</v>
      </c>
      <c r="P1070" s="2">
        <v>1.0</v>
      </c>
      <c r="Q1070" s="2" t="s">
        <v>9317</v>
      </c>
    </row>
    <row r="1071">
      <c r="A1071" s="54">
        <v>46016.0</v>
      </c>
      <c r="B1071" s="2" t="s">
        <v>145</v>
      </c>
      <c r="C1071" s="2" t="s">
        <v>148</v>
      </c>
      <c r="D1071" s="2">
        <v>0.0</v>
      </c>
      <c r="E1071" s="53">
        <v>0.0</v>
      </c>
      <c r="F1071" s="53">
        <v>0.0</v>
      </c>
      <c r="G1071" s="53">
        <v>0.0</v>
      </c>
      <c r="H1071" s="53">
        <v>0.0</v>
      </c>
      <c r="I1071" s="53">
        <v>0.0</v>
      </c>
      <c r="J1071" s="53">
        <v>0.041</v>
      </c>
      <c r="K1071" s="53">
        <v>0.02</v>
      </c>
      <c r="L1071" s="94">
        <v>0.0</v>
      </c>
      <c r="M1071" s="94">
        <v>0.0017</v>
      </c>
      <c r="N1071" s="94">
        <v>4.0E-4</v>
      </c>
      <c r="O1071" s="2" t="s">
        <v>9316</v>
      </c>
      <c r="P1071" s="2">
        <v>2.0</v>
      </c>
      <c r="Q1071" s="2" t="s">
        <v>9317</v>
      </c>
    </row>
    <row r="1072">
      <c r="A1072" s="54">
        <v>46016.0</v>
      </c>
      <c r="B1072" s="2" t="s">
        <v>1801</v>
      </c>
      <c r="C1072" s="2" t="s">
        <v>148</v>
      </c>
      <c r="D1072" s="2">
        <v>0.0</v>
      </c>
      <c r="E1072" s="53">
        <v>0.0</v>
      </c>
      <c r="F1072" s="53">
        <v>0.0</v>
      </c>
      <c r="G1072" s="53">
        <v>0.0</v>
      </c>
      <c r="H1072" s="53">
        <v>0.0</v>
      </c>
      <c r="I1072" s="53">
        <v>0.0</v>
      </c>
      <c r="J1072" s="53">
        <v>0.0</v>
      </c>
      <c r="K1072" s="53">
        <v>0.0</v>
      </c>
      <c r="L1072" s="94">
        <v>0.0</v>
      </c>
      <c r="M1072" s="94">
        <v>0.0</v>
      </c>
      <c r="N1072" s="94">
        <v>0.0</v>
      </c>
      <c r="O1072" s="2" t="s">
        <v>9316</v>
      </c>
      <c r="P1072" s="2">
        <v>3.0</v>
      </c>
      <c r="Q1072" s="2" t="s">
        <v>9318</v>
      </c>
    </row>
    <row r="1073">
      <c r="A1073" s="54">
        <v>46016.0</v>
      </c>
      <c r="B1073" s="2" t="s">
        <v>932</v>
      </c>
      <c r="C1073" s="2" t="s">
        <v>148</v>
      </c>
      <c r="D1073" s="2">
        <v>0.0</v>
      </c>
      <c r="E1073" s="53">
        <v>0.04858251242659045</v>
      </c>
      <c r="F1073" s="53">
        <v>0.048779876036101844</v>
      </c>
      <c r="G1073" s="53">
        <v>0.04551817086730756</v>
      </c>
      <c r="H1073" s="53">
        <v>0.043246502421479996</v>
      </c>
      <c r="I1073" s="53">
        <v>0.04060318631008945</v>
      </c>
      <c r="J1073" s="53">
        <v>0.01923774462320794</v>
      </c>
      <c r="K1073" s="53">
        <v>0.03237795774525775</v>
      </c>
      <c r="L1073" s="94">
        <v>0.002071903879105407</v>
      </c>
      <c r="M1073" s="94">
        <v>3.700908181877661E-4</v>
      </c>
      <c r="N1073" s="94">
        <v>0.0010483321477536963</v>
      </c>
      <c r="O1073" s="2" t="s">
        <v>9316</v>
      </c>
      <c r="P1073" s="2">
        <v>4.0</v>
      </c>
      <c r="Q1073" s="2" t="s">
        <v>9318</v>
      </c>
    </row>
    <row r="1074">
      <c r="A1074" s="54">
        <v>46016.0</v>
      </c>
      <c r="B1074" s="2" t="s">
        <v>515</v>
      </c>
      <c r="C1074" s="2" t="s">
        <v>148</v>
      </c>
      <c r="D1074" s="2">
        <v>0.0</v>
      </c>
      <c r="E1074" s="53">
        <v>0.0</v>
      </c>
      <c r="F1074" s="53">
        <v>0.0</v>
      </c>
      <c r="G1074" s="53">
        <v>0.0</v>
      </c>
      <c r="H1074" s="53">
        <v>0.0</v>
      </c>
      <c r="I1074" s="53">
        <v>0.0</v>
      </c>
      <c r="J1074" s="53">
        <v>0.006400508516719771</v>
      </c>
      <c r="K1074" s="53">
        <v>0.0032002542583598856</v>
      </c>
      <c r="L1074" s="94">
        <v>0.0</v>
      </c>
      <c r="M1074" s="94">
        <v>4.096650927260233E-5</v>
      </c>
      <c r="N1074" s="94">
        <v>1.0241627318150582E-5</v>
      </c>
      <c r="O1074" s="2" t="s">
        <v>9316</v>
      </c>
      <c r="P1074" s="2">
        <v>5.0</v>
      </c>
      <c r="Q1074" s="2" t="s">
        <v>9318</v>
      </c>
    </row>
    <row r="1075">
      <c r="A1075" s="54">
        <v>46016.0</v>
      </c>
      <c r="B1075" s="2" t="s">
        <v>229</v>
      </c>
      <c r="C1075" s="2" t="s">
        <v>148</v>
      </c>
      <c r="D1075" s="2">
        <v>0.0</v>
      </c>
      <c r="E1075" s="53">
        <v>0.09277720817480675</v>
      </c>
      <c r="F1075" s="53">
        <v>0.06740953897752061</v>
      </c>
      <c r="G1075" s="53">
        <v>0.05647270338400396</v>
      </c>
      <c r="H1075" s="53">
        <v>0.05083833537565982</v>
      </c>
      <c r="I1075" s="53">
        <v>0.04522587771472778</v>
      </c>
      <c r="J1075" s="53">
        <v>0.09680352307099828</v>
      </c>
      <c r="K1075" s="53">
        <v>0.07663811322750112</v>
      </c>
      <c r="L1075" s="94">
        <v>0.0031891662274976923</v>
      </c>
      <c r="M1075" s="94">
        <v>0.009370922078957296</v>
      </c>
      <c r="N1075" s="94">
        <v>0.005873400399071283</v>
      </c>
      <c r="O1075" s="2" t="s">
        <v>9316</v>
      </c>
      <c r="P1075" s="2">
        <v>6.0</v>
      </c>
      <c r="Q1075" s="2" t="s">
        <v>9317</v>
      </c>
    </row>
    <row r="1076">
      <c r="A1076" s="54">
        <v>46016.0</v>
      </c>
      <c r="B1076" s="2" t="s">
        <v>178</v>
      </c>
      <c r="C1076" s="2" t="s">
        <v>148</v>
      </c>
      <c r="D1076" s="2">
        <v>0.0</v>
      </c>
      <c r="E1076" s="53">
        <v>0.0</v>
      </c>
      <c r="F1076" s="53">
        <v>0.0</v>
      </c>
      <c r="G1076" s="53">
        <v>0.0</v>
      </c>
      <c r="H1076" s="53">
        <v>0.0</v>
      </c>
      <c r="I1076" s="53">
        <v>0.0</v>
      </c>
      <c r="J1076" s="53">
        <v>0.016748162235751887</v>
      </c>
      <c r="K1076" s="53">
        <v>0.008374081117875944</v>
      </c>
      <c r="L1076" s="94">
        <v>0.0</v>
      </c>
      <c r="M1076" s="94">
        <v>2.8050093827506565E-4</v>
      </c>
      <c r="N1076" s="94">
        <v>7.012523456876641E-5</v>
      </c>
      <c r="O1076" s="2" t="s">
        <v>9316</v>
      </c>
      <c r="P1076" s="2">
        <v>7.0</v>
      </c>
      <c r="Q1076" s="2" t="s">
        <v>9318</v>
      </c>
    </row>
    <row r="1077">
      <c r="A1077" s="54">
        <v>46016.0</v>
      </c>
      <c r="B1077" s="2" t="s">
        <v>1876</v>
      </c>
      <c r="C1077" s="2" t="s">
        <v>148</v>
      </c>
      <c r="D1077" s="2">
        <v>0.0</v>
      </c>
      <c r="E1077" s="53">
        <v>0.0</v>
      </c>
      <c r="F1077" s="53">
        <v>0.0</v>
      </c>
      <c r="G1077" s="53">
        <v>0.0</v>
      </c>
      <c r="H1077" s="53">
        <v>0.0</v>
      </c>
      <c r="I1077" s="53">
        <v>0.0</v>
      </c>
      <c r="J1077" s="53">
        <v>0.0</v>
      </c>
      <c r="K1077" s="53">
        <v>0.0</v>
      </c>
      <c r="L1077" s="94">
        <v>0.0</v>
      </c>
      <c r="M1077" s="94">
        <v>0.0</v>
      </c>
      <c r="N1077" s="94">
        <v>0.0</v>
      </c>
      <c r="O1077" s="2" t="s">
        <v>9316</v>
      </c>
      <c r="P1077" s="2">
        <v>8.0</v>
      </c>
      <c r="Q1077" s="2" t="s">
        <v>9318</v>
      </c>
    </row>
    <row r="1078">
      <c r="A1078" s="54">
        <v>46016.0</v>
      </c>
      <c r="B1078" s="2" t="s">
        <v>687</v>
      </c>
      <c r="C1078" s="2" t="s">
        <v>148</v>
      </c>
      <c r="D1078" s="2">
        <v>0.0</v>
      </c>
      <c r="E1078" s="53">
        <v>0.0</v>
      </c>
      <c r="F1078" s="53">
        <v>0.0</v>
      </c>
      <c r="G1078" s="53">
        <v>0.0</v>
      </c>
      <c r="H1078" s="53">
        <v>0.0</v>
      </c>
      <c r="I1078" s="53">
        <v>0.0</v>
      </c>
      <c r="J1078" s="53">
        <v>0.0022662067146015184</v>
      </c>
      <c r="K1078" s="53">
        <v>0.0011331033573007592</v>
      </c>
      <c r="L1078" s="94">
        <v>0.0</v>
      </c>
      <c r="M1078" s="94">
        <v>5.135692873305008E-6</v>
      </c>
      <c r="N1078" s="94">
        <v>1.283923218326252E-6</v>
      </c>
      <c r="O1078" s="2" t="s">
        <v>9316</v>
      </c>
      <c r="P1078" s="2">
        <v>9.0</v>
      </c>
      <c r="Q1078" s="2" t="s">
        <v>9318</v>
      </c>
    </row>
    <row r="1079">
      <c r="A1079" s="54">
        <v>46016.0</v>
      </c>
      <c r="B1079" s="2" t="s">
        <v>301</v>
      </c>
      <c r="C1079" s="2" t="s">
        <v>148</v>
      </c>
      <c r="D1079" s="2">
        <v>0.0</v>
      </c>
      <c r="E1079" s="53">
        <v>0.0</v>
      </c>
      <c r="F1079" s="53">
        <v>0.0</v>
      </c>
      <c r="G1079" s="53">
        <v>0.0</v>
      </c>
      <c r="H1079" s="53">
        <v>0.0</v>
      </c>
      <c r="I1079" s="53">
        <v>0.0</v>
      </c>
      <c r="J1079" s="53">
        <v>0.015</v>
      </c>
      <c r="K1079" s="53">
        <v>0.008</v>
      </c>
      <c r="L1079" s="94">
        <v>0.0</v>
      </c>
      <c r="M1079" s="94">
        <v>2.0E-4</v>
      </c>
      <c r="N1079" s="94">
        <v>1.0E-4</v>
      </c>
      <c r="O1079" s="2" t="s">
        <v>9316</v>
      </c>
      <c r="P1079" s="2">
        <v>10.0</v>
      </c>
      <c r="Q1079" s="2" t="s">
        <v>9317</v>
      </c>
    </row>
    <row r="1080">
      <c r="A1080" s="54">
        <v>46016.0</v>
      </c>
      <c r="B1080" s="2" t="s">
        <v>450</v>
      </c>
      <c r="C1080" s="2" t="s">
        <v>148</v>
      </c>
      <c r="D1080" s="2">
        <v>0.0</v>
      </c>
      <c r="E1080" s="53">
        <v>0.0</v>
      </c>
      <c r="F1080" s="53">
        <v>0.0</v>
      </c>
      <c r="G1080" s="53">
        <v>0.0</v>
      </c>
      <c r="H1080" s="53">
        <v>0.0</v>
      </c>
      <c r="I1080" s="53">
        <v>0.0</v>
      </c>
      <c r="J1080" s="53">
        <v>0.011230834822302091</v>
      </c>
      <c r="K1080" s="53">
        <v>0.005615417411151046</v>
      </c>
      <c r="L1080" s="94">
        <v>0.0</v>
      </c>
      <c r="M1080" s="94">
        <v>1.2613165080583324E-4</v>
      </c>
      <c r="N1080" s="94">
        <v>3.153291270145831E-5</v>
      </c>
      <c r="O1080" s="2" t="s">
        <v>9316</v>
      </c>
      <c r="P1080" s="2">
        <v>11.0</v>
      </c>
      <c r="Q1080" s="2" t="s">
        <v>9318</v>
      </c>
    </row>
    <row r="1081">
      <c r="A1081" s="54">
        <v>46016.0</v>
      </c>
      <c r="B1081" s="2" t="s">
        <v>1189</v>
      </c>
      <c r="C1081" s="2" t="s">
        <v>148</v>
      </c>
      <c r="D1081" s="2">
        <v>0.0</v>
      </c>
      <c r="E1081" s="53">
        <v>0.0</v>
      </c>
      <c r="F1081" s="53">
        <v>0.0</v>
      </c>
      <c r="G1081" s="53">
        <v>0.0</v>
      </c>
      <c r="H1081" s="53">
        <v>0.0</v>
      </c>
      <c r="I1081" s="53">
        <v>0.0</v>
      </c>
      <c r="J1081" s="53">
        <v>0.004867136269057647</v>
      </c>
      <c r="K1081" s="53">
        <v>0.0024335681345288235</v>
      </c>
      <c r="L1081" s="94">
        <v>0.0</v>
      </c>
      <c r="M1081" s="94">
        <v>2.3689015461576392E-5</v>
      </c>
      <c r="N1081" s="94">
        <v>5.922253865394098E-6</v>
      </c>
      <c r="O1081" s="2" t="s">
        <v>9319</v>
      </c>
      <c r="P1081" s="2">
        <v>99.0</v>
      </c>
      <c r="Q1081" s="2" t="s">
        <v>9320</v>
      </c>
    </row>
    <row r="1082">
      <c r="A1082" s="54">
        <v>46017.0</v>
      </c>
      <c r="B1082" s="2" t="s">
        <v>194</v>
      </c>
      <c r="C1082" s="2" t="s">
        <v>196</v>
      </c>
      <c r="D1082" s="2">
        <v>0.0</v>
      </c>
      <c r="E1082" s="53">
        <v>0.102</v>
      </c>
      <c r="F1082" s="53">
        <v>0.117</v>
      </c>
      <c r="G1082" s="53">
        <v>0.122</v>
      </c>
      <c r="H1082" s="53">
        <v>0.125</v>
      </c>
      <c r="I1082" s="53">
        <v>0.129</v>
      </c>
      <c r="J1082" s="53">
        <v>0.085</v>
      </c>
      <c r="K1082" s="53">
        <v>0.104</v>
      </c>
      <c r="L1082" s="94">
        <v>0.0149</v>
      </c>
      <c r="M1082" s="94">
        <v>0.0072</v>
      </c>
      <c r="N1082" s="94">
        <v>0.0108</v>
      </c>
      <c r="O1082" s="2" t="s">
        <v>9316</v>
      </c>
      <c r="P1082" s="2">
        <v>1.0</v>
      </c>
      <c r="Q1082" s="2" t="s">
        <v>9317</v>
      </c>
    </row>
    <row r="1083">
      <c r="A1083" s="54">
        <v>46017.0</v>
      </c>
      <c r="B1083" s="2" t="s">
        <v>145</v>
      </c>
      <c r="C1083" s="2" t="s">
        <v>196</v>
      </c>
      <c r="D1083" s="2">
        <v>0.0</v>
      </c>
      <c r="E1083" s="53">
        <v>0.011</v>
      </c>
      <c r="F1083" s="53">
        <v>0.032</v>
      </c>
      <c r="G1083" s="53">
        <v>0.043</v>
      </c>
      <c r="H1083" s="53">
        <v>0.049</v>
      </c>
      <c r="I1083" s="53">
        <v>0.056</v>
      </c>
      <c r="J1083" s="53">
        <v>0.04</v>
      </c>
      <c r="K1083" s="53">
        <v>0.042</v>
      </c>
      <c r="L1083" s="94">
        <v>0.0018</v>
      </c>
      <c r="M1083" s="94">
        <v>0.0016</v>
      </c>
      <c r="N1083" s="94">
        <v>0.0018</v>
      </c>
      <c r="O1083" s="2" t="s">
        <v>9316</v>
      </c>
      <c r="P1083" s="2">
        <v>2.0</v>
      </c>
      <c r="Q1083" s="2" t="s">
        <v>9317</v>
      </c>
    </row>
    <row r="1084">
      <c r="A1084" s="54">
        <v>46017.0</v>
      </c>
      <c r="B1084" s="2" t="s">
        <v>1801</v>
      </c>
      <c r="C1084" s="2" t="s">
        <v>196</v>
      </c>
      <c r="D1084" s="2">
        <v>0.0</v>
      </c>
      <c r="E1084" s="53">
        <v>0.0</v>
      </c>
      <c r="F1084" s="53">
        <v>0.0</v>
      </c>
      <c r="G1084" s="53">
        <v>0.0</v>
      </c>
      <c r="H1084" s="53">
        <v>0.0</v>
      </c>
      <c r="I1084" s="53">
        <v>0.0</v>
      </c>
      <c r="J1084" s="53">
        <v>0.0</v>
      </c>
      <c r="K1084" s="53">
        <v>0.0</v>
      </c>
      <c r="L1084" s="94">
        <v>0.0</v>
      </c>
      <c r="M1084" s="94">
        <v>0.0</v>
      </c>
      <c r="N1084" s="94">
        <v>0.0</v>
      </c>
      <c r="O1084" s="2" t="s">
        <v>9316</v>
      </c>
      <c r="P1084" s="2">
        <v>3.0</v>
      </c>
      <c r="Q1084" s="2" t="s">
        <v>9318</v>
      </c>
    </row>
    <row r="1085">
      <c r="A1085" s="54">
        <v>46017.0</v>
      </c>
      <c r="B1085" s="2" t="s">
        <v>932</v>
      </c>
      <c r="C1085" s="2" t="s">
        <v>196</v>
      </c>
      <c r="D1085" s="2">
        <v>0.0</v>
      </c>
      <c r="E1085" s="53">
        <v>0.0299060443801284</v>
      </c>
      <c r="F1085" s="53">
        <v>0.03827191503530029</v>
      </c>
      <c r="G1085" s="53">
        <v>0.03872081318336847</v>
      </c>
      <c r="H1085" s="53">
        <v>0.03830634715972856</v>
      </c>
      <c r="I1085" s="53">
        <v>0.03744897624498241</v>
      </c>
      <c r="J1085" s="53">
        <v>0.019052905588156126</v>
      </c>
      <c r="K1085" s="53">
        <v>0.028886859385762298</v>
      </c>
      <c r="L1085" s="94">
        <v>0.0014993013735813217</v>
      </c>
      <c r="M1085" s="94">
        <v>3.6301321135119097E-4</v>
      </c>
      <c r="N1085" s="94">
        <v>8.344506451728033E-4</v>
      </c>
      <c r="O1085" s="2" t="s">
        <v>9316</v>
      </c>
      <c r="P1085" s="2">
        <v>4.0</v>
      </c>
      <c r="Q1085" s="2" t="s">
        <v>9318</v>
      </c>
    </row>
    <row r="1086">
      <c r="A1086" s="54">
        <v>46017.0</v>
      </c>
      <c r="B1086" s="2" t="s">
        <v>515</v>
      </c>
      <c r="C1086" s="2" t="s">
        <v>196</v>
      </c>
      <c r="D1086" s="2">
        <v>0.0</v>
      </c>
      <c r="E1086" s="53">
        <v>0.0</v>
      </c>
      <c r="F1086" s="53">
        <v>0.0</v>
      </c>
      <c r="G1086" s="53">
        <v>0.0</v>
      </c>
      <c r="H1086" s="53">
        <v>0.0</v>
      </c>
      <c r="I1086" s="53">
        <v>0.0</v>
      </c>
      <c r="J1086" s="53">
        <v>0.006339011504401383</v>
      </c>
      <c r="K1086" s="53">
        <v>0.0031695057522006915</v>
      </c>
      <c r="L1086" s="94">
        <v>0.0</v>
      </c>
      <c r="M1086" s="94">
        <v>4.0183066852933086E-5</v>
      </c>
      <c r="N1086" s="94">
        <v>1.0045766713233271E-5</v>
      </c>
      <c r="O1086" s="2" t="s">
        <v>9316</v>
      </c>
      <c r="P1086" s="2">
        <v>5.0</v>
      </c>
      <c r="Q1086" s="2" t="s">
        <v>9318</v>
      </c>
    </row>
    <row r="1087">
      <c r="A1087" s="54">
        <v>46017.0</v>
      </c>
      <c r="B1087" s="2" t="s">
        <v>229</v>
      </c>
      <c r="C1087" s="2" t="s">
        <v>196</v>
      </c>
      <c r="D1087" s="2">
        <v>0.0</v>
      </c>
      <c r="E1087" s="53">
        <v>0.2789270382786733</v>
      </c>
      <c r="F1087" s="53">
        <v>0.16516068669505857</v>
      </c>
      <c r="G1087" s="53">
        <v>0.12928851481934742</v>
      </c>
      <c r="H1087" s="53">
        <v>0.11251496029440179</v>
      </c>
      <c r="I1087" s="53">
        <v>0.0967661025065429</v>
      </c>
      <c r="J1087" s="53">
        <v>0.09587342080877811</v>
      </c>
      <c r="K1087" s="53">
        <v>0.11258096781406277</v>
      </c>
      <c r="L1087" s="94">
        <v>0.016715520064192618</v>
      </c>
      <c r="M1087" s="94">
        <v>0.009191712817577049</v>
      </c>
      <c r="N1087" s="94">
        <v>0.012674474313951037</v>
      </c>
      <c r="O1087" s="2" t="s">
        <v>9316</v>
      </c>
      <c r="P1087" s="2">
        <v>6.0</v>
      </c>
      <c r="Q1087" s="2" t="s">
        <v>9317</v>
      </c>
    </row>
    <row r="1088">
      <c r="A1088" s="54">
        <v>46017.0</v>
      </c>
      <c r="B1088" s="2" t="s">
        <v>178</v>
      </c>
      <c r="C1088" s="2" t="s">
        <v>196</v>
      </c>
      <c r="D1088" s="2">
        <v>0.0</v>
      </c>
      <c r="E1088" s="53">
        <v>0.0</v>
      </c>
      <c r="F1088" s="53">
        <v>0.0</v>
      </c>
      <c r="G1088" s="53">
        <v>0.0</v>
      </c>
      <c r="H1088" s="53">
        <v>0.0</v>
      </c>
      <c r="I1088" s="53">
        <v>0.0</v>
      </c>
      <c r="J1088" s="53">
        <v>0.016587243468652074</v>
      </c>
      <c r="K1088" s="53">
        <v>0.008293621734326037</v>
      </c>
      <c r="L1088" s="94">
        <v>0.0</v>
      </c>
      <c r="M1088" s="94">
        <v>2.7513664588834085E-4</v>
      </c>
      <c r="N1088" s="94">
        <v>6.878416147208521E-5</v>
      </c>
      <c r="O1088" s="2" t="s">
        <v>9316</v>
      </c>
      <c r="P1088" s="2">
        <v>7.0</v>
      </c>
      <c r="Q1088" s="2" t="s">
        <v>9318</v>
      </c>
    </row>
    <row r="1089">
      <c r="A1089" s="54">
        <v>46017.0</v>
      </c>
      <c r="B1089" s="2" t="s">
        <v>1876</v>
      </c>
      <c r="C1089" s="2" t="s">
        <v>196</v>
      </c>
      <c r="D1089" s="2">
        <v>0.0</v>
      </c>
      <c r="E1089" s="53">
        <v>0.0</v>
      </c>
      <c r="F1089" s="53">
        <v>0.0</v>
      </c>
      <c r="G1089" s="53">
        <v>0.0</v>
      </c>
      <c r="H1089" s="53">
        <v>0.0</v>
      </c>
      <c r="I1089" s="53">
        <v>0.0</v>
      </c>
      <c r="J1089" s="53">
        <v>0.0</v>
      </c>
      <c r="K1089" s="53">
        <v>0.0</v>
      </c>
      <c r="L1089" s="94">
        <v>0.0</v>
      </c>
      <c r="M1089" s="94">
        <v>0.0</v>
      </c>
      <c r="N1089" s="94">
        <v>0.0</v>
      </c>
      <c r="O1089" s="2" t="s">
        <v>9316</v>
      </c>
      <c r="P1089" s="2">
        <v>8.0</v>
      </c>
      <c r="Q1089" s="2" t="s">
        <v>9318</v>
      </c>
    </row>
    <row r="1090">
      <c r="A1090" s="54">
        <v>46017.0</v>
      </c>
      <c r="B1090" s="2" t="s">
        <v>687</v>
      </c>
      <c r="C1090" s="2" t="s">
        <v>196</v>
      </c>
      <c r="D1090" s="2">
        <v>0.0</v>
      </c>
      <c r="E1090" s="53">
        <v>0.0016585299961785645</v>
      </c>
      <c r="F1090" s="53">
        <v>0.009577054452596087</v>
      </c>
      <c r="G1090" s="53">
        <v>0.016119573202418434</v>
      </c>
      <c r="H1090" s="53">
        <v>0.020528916753460955</v>
      </c>
      <c r="I1090" s="53">
        <v>0.0257530346773773</v>
      </c>
      <c r="J1090" s="53">
        <v>0.002248820254907817</v>
      </c>
      <c r="K1090" s="53">
        <v>0.009184196728663125</v>
      </c>
      <c r="L1090" s="94">
        <v>2.598406402281265E-4</v>
      </c>
      <c r="M1090" s="94">
        <v>5.057192538883659E-6</v>
      </c>
      <c r="N1090" s="94">
        <v>8.434946955078645E-5</v>
      </c>
      <c r="O1090" s="2" t="s">
        <v>9316</v>
      </c>
      <c r="P1090" s="2">
        <v>9.0</v>
      </c>
      <c r="Q1090" s="2" t="s">
        <v>9318</v>
      </c>
    </row>
    <row r="1091">
      <c r="A1091" s="54">
        <v>46017.0</v>
      </c>
      <c r="B1091" s="2" t="s">
        <v>301</v>
      </c>
      <c r="C1091" s="2" t="s">
        <v>196</v>
      </c>
      <c r="D1091" s="2">
        <v>0.0</v>
      </c>
      <c r="E1091" s="53">
        <v>0.0</v>
      </c>
      <c r="F1091" s="53">
        <v>0.0</v>
      </c>
      <c r="G1091" s="53">
        <v>0.0</v>
      </c>
      <c r="H1091" s="53">
        <v>0.0</v>
      </c>
      <c r="I1091" s="53">
        <v>0.0</v>
      </c>
      <c r="J1091" s="53">
        <v>0.015</v>
      </c>
      <c r="K1091" s="53">
        <v>0.008</v>
      </c>
      <c r="L1091" s="94">
        <v>0.0</v>
      </c>
      <c r="M1091" s="94">
        <v>2.0E-4</v>
      </c>
      <c r="N1091" s="94">
        <v>1.0E-4</v>
      </c>
      <c r="O1091" s="2" t="s">
        <v>9316</v>
      </c>
      <c r="P1091" s="2">
        <v>10.0</v>
      </c>
      <c r="Q1091" s="2" t="s">
        <v>9317</v>
      </c>
    </row>
    <row r="1092">
      <c r="A1092" s="54">
        <v>46017.0</v>
      </c>
      <c r="B1092" s="2" t="s">
        <v>450</v>
      </c>
      <c r="C1092" s="2" t="s">
        <v>196</v>
      </c>
      <c r="D1092" s="2">
        <v>0.0</v>
      </c>
      <c r="E1092" s="53">
        <v>0.025440089868114125</v>
      </c>
      <c r="F1092" s="53">
        <v>0.03529880699660264</v>
      </c>
      <c r="G1092" s="53">
        <v>0.036688590326849464</v>
      </c>
      <c r="H1092" s="53">
        <v>0.036788379435934694</v>
      </c>
      <c r="I1092" s="53">
        <v>0.036452995980108156</v>
      </c>
      <c r="J1092" s="53">
        <v>0.011122927335637757</v>
      </c>
      <c r="K1092" s="53">
        <v>0.02390575883124361</v>
      </c>
      <c r="L1092" s="94">
        <v>0.001346052660171392</v>
      </c>
      <c r="M1092" s="94">
        <v>1.2371951251387764E-4</v>
      </c>
      <c r="N1092" s="94">
        <v>5.714853052975819E-4</v>
      </c>
      <c r="O1092" s="2" t="s">
        <v>9316</v>
      </c>
      <c r="P1092" s="2">
        <v>11.0</v>
      </c>
      <c r="Q1092" s="2" t="s">
        <v>9318</v>
      </c>
    </row>
    <row r="1093">
      <c r="A1093" s="54">
        <v>46017.0</v>
      </c>
      <c r="B1093" s="2" t="s">
        <v>1189</v>
      </c>
      <c r="C1093" s="2" t="s">
        <v>196</v>
      </c>
      <c r="D1093" s="2">
        <v>0.0</v>
      </c>
      <c r="E1093" s="53">
        <v>0.0</v>
      </c>
      <c r="F1093" s="53">
        <v>0.0</v>
      </c>
      <c r="G1093" s="53">
        <v>0.0</v>
      </c>
      <c r="H1093" s="53">
        <v>0.0</v>
      </c>
      <c r="I1093" s="53">
        <v>0.0</v>
      </c>
      <c r="J1093" s="53">
        <v>0.004820372119254296</v>
      </c>
      <c r="K1093" s="53">
        <v>0.002410186059627148</v>
      </c>
      <c r="L1093" s="94">
        <v>0.0</v>
      </c>
      <c r="M1093" s="94">
        <v>2.3235987368084158E-5</v>
      </c>
      <c r="N1093" s="94">
        <v>5.808996842021039E-6</v>
      </c>
      <c r="O1093" s="2" t="s">
        <v>9319</v>
      </c>
      <c r="P1093" s="2">
        <v>99.0</v>
      </c>
      <c r="Q1093" s="2" t="s">
        <v>9320</v>
      </c>
    </row>
    <row r="1094">
      <c r="A1094" s="54">
        <v>46018.0</v>
      </c>
      <c r="B1094" s="2" t="s">
        <v>194</v>
      </c>
      <c r="C1094" s="2" t="s">
        <v>288</v>
      </c>
      <c r="D1094" s="2">
        <v>1.0</v>
      </c>
      <c r="E1094" s="53">
        <v>0.319</v>
      </c>
      <c r="F1094" s="53">
        <v>0.268</v>
      </c>
      <c r="G1094" s="53">
        <v>0.24</v>
      </c>
      <c r="H1094" s="53">
        <v>0.224</v>
      </c>
      <c r="I1094" s="53">
        <v>0.207</v>
      </c>
      <c r="J1094" s="53">
        <v>0.084</v>
      </c>
      <c r="K1094" s="53">
        <v>0.162</v>
      </c>
      <c r="L1094" s="94">
        <v>0.5776</v>
      </c>
      <c r="M1094" s="94">
        <v>0.8391</v>
      </c>
      <c r="N1094" s="94">
        <v>0.7022</v>
      </c>
      <c r="O1094" s="2" t="s">
        <v>9316</v>
      </c>
      <c r="P1094" s="2">
        <v>1.0</v>
      </c>
      <c r="Q1094" s="2" t="s">
        <v>9317</v>
      </c>
    </row>
    <row r="1095">
      <c r="A1095" s="54">
        <v>46018.0</v>
      </c>
      <c r="B1095" s="2" t="s">
        <v>145</v>
      </c>
      <c r="C1095" s="2" t="s">
        <v>288</v>
      </c>
      <c r="D1095" s="2">
        <v>0.0</v>
      </c>
      <c r="E1095" s="53">
        <v>0.131</v>
      </c>
      <c r="F1095" s="53">
        <v>0.125</v>
      </c>
      <c r="G1095" s="53">
        <v>0.127</v>
      </c>
      <c r="H1095" s="53">
        <v>0.129</v>
      </c>
      <c r="I1095" s="53">
        <v>0.131</v>
      </c>
      <c r="J1095" s="53">
        <v>0.04</v>
      </c>
      <c r="K1095" s="53">
        <v>0.083</v>
      </c>
      <c r="L1095" s="94">
        <v>0.0161</v>
      </c>
      <c r="M1095" s="94">
        <v>0.0016</v>
      </c>
      <c r="N1095" s="94">
        <v>0.0069</v>
      </c>
      <c r="O1095" s="2" t="s">
        <v>9316</v>
      </c>
      <c r="P1095" s="2">
        <v>2.0</v>
      </c>
      <c r="Q1095" s="2" t="s">
        <v>9317</v>
      </c>
    </row>
    <row r="1096">
      <c r="A1096" s="54">
        <v>46018.0</v>
      </c>
      <c r="B1096" s="2" t="s">
        <v>1801</v>
      </c>
      <c r="C1096" s="2" t="s">
        <v>288</v>
      </c>
      <c r="D1096" s="2">
        <v>0.0</v>
      </c>
      <c r="E1096" s="53">
        <v>0.0</v>
      </c>
      <c r="F1096" s="53">
        <v>0.0</v>
      </c>
      <c r="G1096" s="53">
        <v>0.0</v>
      </c>
      <c r="H1096" s="53">
        <v>0.0</v>
      </c>
      <c r="I1096" s="53">
        <v>0.0</v>
      </c>
      <c r="J1096" s="53">
        <v>0.0</v>
      </c>
      <c r="K1096" s="53">
        <v>0.0</v>
      </c>
      <c r="L1096" s="94">
        <v>0.0</v>
      </c>
      <c r="M1096" s="94">
        <v>0.0</v>
      </c>
      <c r="N1096" s="94">
        <v>0.0</v>
      </c>
      <c r="O1096" s="2" t="s">
        <v>9316</v>
      </c>
      <c r="P1096" s="2">
        <v>3.0</v>
      </c>
      <c r="Q1096" s="2" t="s">
        <v>9318</v>
      </c>
    </row>
    <row r="1097">
      <c r="A1097" s="54">
        <v>46018.0</v>
      </c>
      <c r="B1097" s="2" t="s">
        <v>932</v>
      </c>
      <c r="C1097" s="2" t="s">
        <v>288</v>
      </c>
      <c r="D1097" s="2">
        <v>0.0</v>
      </c>
      <c r="E1097" s="53">
        <v>0.011332271726438952</v>
      </c>
      <c r="F1097" s="53">
        <v>0.02355912719186063</v>
      </c>
      <c r="G1097" s="53">
        <v>0.028019720884482513</v>
      </c>
      <c r="H1097" s="53">
        <v>0.030054550830035394</v>
      </c>
      <c r="I1097" s="53">
        <v>0.03185661430283523</v>
      </c>
      <c r="J1097" s="53">
        <v>0.018870196255206962</v>
      </c>
      <c r="K1097" s="53">
        <v>0.023444958569844736</v>
      </c>
      <c r="L1097" s="94">
        <v>7.851047584443055E-4</v>
      </c>
      <c r="M1097" s="94">
        <v>3.5608430671002684E-4</v>
      </c>
      <c r="N1097" s="94">
        <v>5.496660823417362E-4</v>
      </c>
      <c r="O1097" s="2" t="s">
        <v>9316</v>
      </c>
      <c r="P1097" s="2">
        <v>4.0</v>
      </c>
      <c r="Q1097" s="2" t="s">
        <v>9318</v>
      </c>
    </row>
    <row r="1098">
      <c r="A1098" s="54">
        <v>46018.0</v>
      </c>
      <c r="B1098" s="2" t="s">
        <v>515</v>
      </c>
      <c r="C1098" s="2" t="s">
        <v>288</v>
      </c>
      <c r="D1098" s="2">
        <v>0.0</v>
      </c>
      <c r="E1098" s="53">
        <v>0.04858251242659045</v>
      </c>
      <c r="F1098" s="53">
        <v>0.048779876036101844</v>
      </c>
      <c r="G1098" s="53">
        <v>0.04551817086730756</v>
      </c>
      <c r="H1098" s="53">
        <v>0.043246502421479996</v>
      </c>
      <c r="I1098" s="53">
        <v>0.04060318631008945</v>
      </c>
      <c r="J1098" s="53">
        <v>0.006278223056247512</v>
      </c>
      <c r="K1098" s="53">
        <v>0.025898196961777538</v>
      </c>
      <c r="L1098" s="94">
        <v>0.002071903879105407</v>
      </c>
      <c r="M1098" s="94">
        <v>3.9416084743997854E-5</v>
      </c>
      <c r="N1098" s="94">
        <v>6.707166058710233E-4</v>
      </c>
      <c r="O1098" s="2" t="s">
        <v>9316</v>
      </c>
      <c r="P1098" s="2">
        <v>5.0</v>
      </c>
      <c r="Q1098" s="2" t="s">
        <v>9318</v>
      </c>
    </row>
    <row r="1099">
      <c r="A1099" s="54">
        <v>46018.0</v>
      </c>
      <c r="B1099" s="2" t="s">
        <v>229</v>
      </c>
      <c r="C1099" s="2" t="s">
        <v>288</v>
      </c>
      <c r="D1099" s="2">
        <v>0.0</v>
      </c>
      <c r="E1099" s="53">
        <v>0.4089738042187658</v>
      </c>
      <c r="F1099" s="53">
        <v>0.28191282426127673</v>
      </c>
      <c r="G1099" s="53">
        <v>0.23248443126286458</v>
      </c>
      <c r="H1099" s="53">
        <v>0.20771842102210436</v>
      </c>
      <c r="I1099" s="53">
        <v>0.18344148741132357</v>
      </c>
      <c r="J1099" s="53">
        <v>0.09495403511810342</v>
      </c>
      <c r="K1099" s="53">
        <v>0.163719233190484</v>
      </c>
      <c r="L1099" s="94">
        <v>0.05404901077961761</v>
      </c>
      <c r="M1099" s="94">
        <v>0.009016268785210018</v>
      </c>
      <c r="N1099" s="94">
        <v>0.02680398731648008</v>
      </c>
      <c r="O1099" s="2" t="s">
        <v>9316</v>
      </c>
      <c r="P1099" s="2">
        <v>6.0</v>
      </c>
      <c r="Q1099" s="2" t="s">
        <v>9317</v>
      </c>
    </row>
    <row r="1100">
      <c r="A1100" s="54">
        <v>46018.0</v>
      </c>
      <c r="B1100" s="2" t="s">
        <v>178</v>
      </c>
      <c r="C1100" s="2" t="s">
        <v>288</v>
      </c>
      <c r="D1100" s="2">
        <v>0.0</v>
      </c>
      <c r="E1100" s="53">
        <v>0.005047953177351235</v>
      </c>
      <c r="F1100" s="53">
        <v>0.015723830952578264</v>
      </c>
      <c r="G1100" s="53">
        <v>0.021399153018690654</v>
      </c>
      <c r="H1100" s="53">
        <v>0.024553297520707475</v>
      </c>
      <c r="I1100" s="53">
        <v>0.027839793343553732</v>
      </c>
      <c r="J1100" s="53">
        <v>0.016428178796043465</v>
      </c>
      <c r="K1100" s="53">
        <v>0.01891366590736706</v>
      </c>
      <c r="L1100" s="94">
        <v>4.579237499173373E-4</v>
      </c>
      <c r="M1100" s="94">
        <v>2.698850585547721E-4</v>
      </c>
      <c r="N1100" s="94">
        <v>3.57726758055499E-4</v>
      </c>
      <c r="O1100" s="2" t="s">
        <v>9316</v>
      </c>
      <c r="P1100" s="2">
        <v>7.0</v>
      </c>
      <c r="Q1100" s="2" t="s">
        <v>9318</v>
      </c>
    </row>
    <row r="1101">
      <c r="A1101" s="54">
        <v>46018.0</v>
      </c>
      <c r="B1101" s="2" t="s">
        <v>1876</v>
      </c>
      <c r="C1101" s="2" t="s">
        <v>288</v>
      </c>
      <c r="D1101" s="2">
        <v>0.0</v>
      </c>
      <c r="E1101" s="53">
        <v>0.0</v>
      </c>
      <c r="F1101" s="53">
        <v>0.0</v>
      </c>
      <c r="G1101" s="53">
        <v>0.0</v>
      </c>
      <c r="H1101" s="53">
        <v>0.0</v>
      </c>
      <c r="I1101" s="53">
        <v>0.0</v>
      </c>
      <c r="J1101" s="53">
        <v>0.0</v>
      </c>
      <c r="K1101" s="53">
        <v>0.0</v>
      </c>
      <c r="L1101" s="94">
        <v>0.0</v>
      </c>
      <c r="M1101" s="94">
        <v>0.0</v>
      </c>
      <c r="N1101" s="94">
        <v>0.0</v>
      </c>
      <c r="O1101" s="2" t="s">
        <v>9316</v>
      </c>
      <c r="P1101" s="2">
        <v>8.0</v>
      </c>
      <c r="Q1101" s="2" t="s">
        <v>9318</v>
      </c>
    </row>
    <row r="1102">
      <c r="A1102" s="54">
        <v>46018.0</v>
      </c>
      <c r="B1102" s="2" t="s">
        <v>687</v>
      </c>
      <c r="C1102" s="2" t="s">
        <v>288</v>
      </c>
      <c r="D1102" s="2">
        <v>0.0</v>
      </c>
      <c r="E1102" s="53">
        <v>0.0</v>
      </c>
      <c r="F1102" s="53">
        <v>0.0</v>
      </c>
      <c r="G1102" s="53">
        <v>0.0</v>
      </c>
      <c r="H1102" s="53">
        <v>0.0</v>
      </c>
      <c r="I1102" s="53">
        <v>0.0</v>
      </c>
      <c r="J1102" s="53">
        <v>0.002231567185067183</v>
      </c>
      <c r="K1102" s="53">
        <v>0.0011157835925335916</v>
      </c>
      <c r="L1102" s="94">
        <v>0.0</v>
      </c>
      <c r="M1102" s="94">
        <v>4.979892101468672E-6</v>
      </c>
      <c r="N1102" s="94">
        <v>1.244973025367168E-6</v>
      </c>
      <c r="O1102" s="2" t="s">
        <v>9316</v>
      </c>
      <c r="P1102" s="2">
        <v>9.0</v>
      </c>
      <c r="Q1102" s="2" t="s">
        <v>9318</v>
      </c>
    </row>
    <row r="1103">
      <c r="A1103" s="54">
        <v>46018.0</v>
      </c>
      <c r="B1103" s="2" t="s">
        <v>301</v>
      </c>
      <c r="C1103" s="2" t="s">
        <v>288</v>
      </c>
      <c r="D1103" s="2">
        <v>0.0</v>
      </c>
      <c r="E1103" s="53">
        <v>0.0</v>
      </c>
      <c r="F1103" s="53">
        <v>0.0</v>
      </c>
      <c r="G1103" s="53">
        <v>0.0</v>
      </c>
      <c r="H1103" s="53">
        <v>0.0</v>
      </c>
      <c r="I1103" s="53">
        <v>0.0</v>
      </c>
      <c r="J1103" s="53">
        <v>0.015</v>
      </c>
      <c r="K1103" s="53">
        <v>0.006999999999999999</v>
      </c>
      <c r="L1103" s="94">
        <v>0.0</v>
      </c>
      <c r="M1103" s="94">
        <v>2.0E-4</v>
      </c>
      <c r="N1103" s="94">
        <v>1.0E-4</v>
      </c>
      <c r="O1103" s="2" t="s">
        <v>9316</v>
      </c>
      <c r="P1103" s="2">
        <v>10.0</v>
      </c>
      <c r="Q1103" s="2" t="s">
        <v>9317</v>
      </c>
    </row>
    <row r="1104">
      <c r="A1104" s="54">
        <v>46018.0</v>
      </c>
      <c r="B1104" s="2" t="s">
        <v>450</v>
      </c>
      <c r="C1104" s="2" t="s">
        <v>288</v>
      </c>
      <c r="D1104" s="2">
        <v>0.0</v>
      </c>
      <c r="E1104" s="53">
        <v>0.0</v>
      </c>
      <c r="F1104" s="53">
        <v>0.0</v>
      </c>
      <c r="G1104" s="53">
        <v>0.0</v>
      </c>
      <c r="H1104" s="53">
        <v>0.0</v>
      </c>
      <c r="I1104" s="53">
        <v>0.0</v>
      </c>
      <c r="J1104" s="53">
        <v>0.011016263151294154</v>
      </c>
      <c r="K1104" s="53">
        <v>0.005508131575647077</v>
      </c>
      <c r="L1104" s="94">
        <v>0.0</v>
      </c>
      <c r="M1104" s="94">
        <v>1.2135805381856141E-4</v>
      </c>
      <c r="N1104" s="94">
        <v>3.0339513454640352E-5</v>
      </c>
      <c r="O1104" s="2" t="s">
        <v>9316</v>
      </c>
      <c r="P1104" s="2">
        <v>11.0</v>
      </c>
      <c r="Q1104" s="2" t="s">
        <v>9318</v>
      </c>
    </row>
    <row r="1105">
      <c r="A1105" s="54">
        <v>46018.0</v>
      </c>
      <c r="B1105" s="2" t="s">
        <v>1189</v>
      </c>
      <c r="C1105" s="2" t="s">
        <v>288</v>
      </c>
      <c r="D1105" s="2">
        <v>0.0</v>
      </c>
      <c r="E1105" s="53">
        <v>0.004294127997990229</v>
      </c>
      <c r="F1105" s="53">
        <v>0.014502343912770763</v>
      </c>
      <c r="G1105" s="53">
        <v>0.020276040038888617</v>
      </c>
      <c r="H1105" s="53">
        <v>0.02358032265067536</v>
      </c>
      <c r="I1105" s="53">
        <v>0.027099375646499262</v>
      </c>
      <c r="J1105" s="53">
        <v>0.004774146782630407</v>
      </c>
      <c r="K1105" s="53">
        <v>0.01252509341075951</v>
      </c>
      <c r="L1105" s="94">
        <v>4.111177996586143E-4</v>
      </c>
      <c r="M1105" s="94">
        <v>2.2792477502100263E-5</v>
      </c>
      <c r="N1105" s="94">
        <v>1.568779649482513E-4</v>
      </c>
      <c r="O1105" s="2" t="s">
        <v>9319</v>
      </c>
      <c r="P1105" s="2">
        <v>99.0</v>
      </c>
      <c r="Q1105" s="2" t="s">
        <v>9320</v>
      </c>
    </row>
    <row r="1106">
      <c r="A1106" s="54">
        <v>46019.0</v>
      </c>
      <c r="B1106" s="2" t="s">
        <v>194</v>
      </c>
      <c r="C1106" s="2" t="s">
        <v>256</v>
      </c>
      <c r="D1106" s="2">
        <v>0.0</v>
      </c>
      <c r="E1106" s="53">
        <v>0.007</v>
      </c>
      <c r="F1106" s="53">
        <v>0.025</v>
      </c>
      <c r="G1106" s="53">
        <v>0.036</v>
      </c>
      <c r="H1106" s="53">
        <v>0.043</v>
      </c>
      <c r="I1106" s="53">
        <v>0.05</v>
      </c>
      <c r="J1106" s="53">
        <v>0.093</v>
      </c>
      <c r="K1106" s="53">
        <v>0.064</v>
      </c>
      <c r="L1106" s="94">
        <v>0.0013</v>
      </c>
      <c r="M1106" s="94">
        <v>0.0086</v>
      </c>
      <c r="N1106" s="94">
        <v>0.0041</v>
      </c>
      <c r="O1106" s="2" t="s">
        <v>9316</v>
      </c>
      <c r="P1106" s="2">
        <v>1.0</v>
      </c>
      <c r="Q1106" s="2" t="s">
        <v>9317</v>
      </c>
    </row>
    <row r="1107">
      <c r="A1107" s="54">
        <v>46019.0</v>
      </c>
      <c r="B1107" s="2" t="s">
        <v>145</v>
      </c>
      <c r="C1107" s="2" t="s">
        <v>256</v>
      </c>
      <c r="D1107" s="2">
        <v>0.0</v>
      </c>
      <c r="E1107" s="53">
        <v>0.0</v>
      </c>
      <c r="F1107" s="53">
        <v>0.0</v>
      </c>
      <c r="G1107" s="53">
        <v>0.0</v>
      </c>
      <c r="H1107" s="53">
        <v>0.0</v>
      </c>
      <c r="I1107" s="53">
        <v>0.0</v>
      </c>
      <c r="J1107" s="53">
        <v>0.04</v>
      </c>
      <c r="K1107" s="53">
        <v>0.02</v>
      </c>
      <c r="L1107" s="94">
        <v>0.0</v>
      </c>
      <c r="M1107" s="94">
        <v>0.0016</v>
      </c>
      <c r="N1107" s="94">
        <v>4.0E-4</v>
      </c>
      <c r="O1107" s="2" t="s">
        <v>9316</v>
      </c>
      <c r="P1107" s="2">
        <v>2.0</v>
      </c>
      <c r="Q1107" s="2" t="s">
        <v>9317</v>
      </c>
    </row>
    <row r="1108">
      <c r="A1108" s="54">
        <v>46019.0</v>
      </c>
      <c r="B1108" s="2" t="s">
        <v>1801</v>
      </c>
      <c r="C1108" s="2" t="s">
        <v>256</v>
      </c>
      <c r="D1108" s="2">
        <v>0.0</v>
      </c>
      <c r="E1108" s="53">
        <v>0.0</v>
      </c>
      <c r="F1108" s="53">
        <v>0.0</v>
      </c>
      <c r="G1108" s="53">
        <v>0.0</v>
      </c>
      <c r="H1108" s="53">
        <v>0.0</v>
      </c>
      <c r="I1108" s="53">
        <v>0.0</v>
      </c>
      <c r="J1108" s="53">
        <v>0.0</v>
      </c>
      <c r="K1108" s="53">
        <v>0.0</v>
      </c>
      <c r="L1108" s="94">
        <v>0.0</v>
      </c>
      <c r="M1108" s="94">
        <v>0.0</v>
      </c>
      <c r="N1108" s="94">
        <v>0.0</v>
      </c>
      <c r="O1108" s="2" t="s">
        <v>9316</v>
      </c>
      <c r="P1108" s="2">
        <v>3.0</v>
      </c>
      <c r="Q1108" s="2" t="s">
        <v>9318</v>
      </c>
    </row>
    <row r="1109">
      <c r="A1109" s="54">
        <v>46019.0</v>
      </c>
      <c r="B1109" s="2" t="s">
        <v>932</v>
      </c>
      <c r="C1109" s="2" t="s">
        <v>256</v>
      </c>
      <c r="D1109" s="2">
        <v>0.0</v>
      </c>
      <c r="E1109" s="53">
        <v>0.0</v>
      </c>
      <c r="F1109" s="53">
        <v>0.0</v>
      </c>
      <c r="G1109" s="53">
        <v>0.0</v>
      </c>
      <c r="H1109" s="53">
        <v>0.0</v>
      </c>
      <c r="I1109" s="53">
        <v>0.0</v>
      </c>
      <c r="J1109" s="53">
        <v>0.018689585353609026</v>
      </c>
      <c r="K1109" s="53">
        <v>0.009344792676804513</v>
      </c>
      <c r="L1109" s="94">
        <v>0.0</v>
      </c>
      <c r="M1109" s="94">
        <v>3.49300600689837E-4</v>
      </c>
      <c r="N1109" s="94">
        <v>8.732515017245925E-5</v>
      </c>
      <c r="O1109" s="2" t="s">
        <v>9316</v>
      </c>
      <c r="P1109" s="2">
        <v>4.0</v>
      </c>
      <c r="Q1109" s="2" t="s">
        <v>9318</v>
      </c>
    </row>
    <row r="1110">
      <c r="A1110" s="54">
        <v>46019.0</v>
      </c>
      <c r="B1110" s="2" t="s">
        <v>515</v>
      </c>
      <c r="C1110" s="2" t="s">
        <v>256</v>
      </c>
      <c r="D1110" s="2">
        <v>0.0</v>
      </c>
      <c r="E1110" s="53">
        <v>0.0</v>
      </c>
      <c r="F1110" s="53">
        <v>0.0</v>
      </c>
      <c r="G1110" s="53">
        <v>0.0</v>
      </c>
      <c r="H1110" s="53">
        <v>0.0</v>
      </c>
      <c r="I1110" s="53">
        <v>0.0</v>
      </c>
      <c r="J1110" s="53">
        <v>0.00621813276829892</v>
      </c>
      <c r="K1110" s="53">
        <v>0.00310906638414946</v>
      </c>
      <c r="L1110" s="94">
        <v>0.0</v>
      </c>
      <c r="M1110" s="94">
        <v>3.8665175124192786E-5</v>
      </c>
      <c r="N1110" s="94">
        <v>9.666293781048196E-6</v>
      </c>
      <c r="O1110" s="2" t="s">
        <v>9316</v>
      </c>
      <c r="P1110" s="2">
        <v>5.0</v>
      </c>
      <c r="Q1110" s="2" t="s">
        <v>9318</v>
      </c>
    </row>
    <row r="1111">
      <c r="A1111" s="54">
        <v>46019.0</v>
      </c>
      <c r="B1111" s="2" t="s">
        <v>229</v>
      </c>
      <c r="C1111" s="2" t="s">
        <v>256</v>
      </c>
      <c r="D1111" s="2">
        <v>0.0</v>
      </c>
      <c r="E1111" s="53">
        <v>0.0</v>
      </c>
      <c r="F1111" s="53">
        <v>0.0</v>
      </c>
      <c r="G1111" s="53">
        <v>0.0</v>
      </c>
      <c r="H1111" s="53">
        <v>0.0</v>
      </c>
      <c r="I1111" s="53">
        <v>0.0</v>
      </c>
      <c r="J1111" s="53">
        <v>0.09404520864586623</v>
      </c>
      <c r="K1111" s="53">
        <v>0.04702260432293311</v>
      </c>
      <c r="L1111" s="94">
        <v>0.0</v>
      </c>
      <c r="M1111" s="94">
        <v>0.008844501269244512</v>
      </c>
      <c r="N1111" s="94">
        <v>0.002211125317311128</v>
      </c>
      <c r="O1111" s="2" t="s">
        <v>9316</v>
      </c>
      <c r="P1111" s="2">
        <v>6.0</v>
      </c>
      <c r="Q1111" s="2" t="s">
        <v>9317</v>
      </c>
    </row>
    <row r="1112">
      <c r="A1112" s="54">
        <v>46019.0</v>
      </c>
      <c r="B1112" s="2" t="s">
        <v>178</v>
      </c>
      <c r="C1112" s="2" t="s">
        <v>256</v>
      </c>
      <c r="D1112" s="2">
        <v>0.0</v>
      </c>
      <c r="E1112" s="53">
        <v>0.00818908895450973</v>
      </c>
      <c r="F1112" s="53">
        <v>0.019877311272156552</v>
      </c>
      <c r="G1112" s="53">
        <v>0.02481080044965784</v>
      </c>
      <c r="H1112" s="53">
        <v>0.02723588222230265</v>
      </c>
      <c r="I1112" s="53">
        <v>0.029522190259796965</v>
      </c>
      <c r="J1112" s="53">
        <v>0.016270940993964603</v>
      </c>
      <c r="K1112" s="53">
        <v>0.02054087072181122</v>
      </c>
      <c r="L1112" s="94">
        <v>6.155758189527417E-4</v>
      </c>
      <c r="M1112" s="94">
        <v>2.647435208290778E-4</v>
      </c>
      <c r="N1112" s="94">
        <v>4.2192737001016145E-4</v>
      </c>
      <c r="O1112" s="2" t="s">
        <v>9316</v>
      </c>
      <c r="P1112" s="2">
        <v>7.0</v>
      </c>
      <c r="Q1112" s="2" t="s">
        <v>9318</v>
      </c>
    </row>
    <row r="1113">
      <c r="A1113" s="54">
        <v>46019.0</v>
      </c>
      <c r="B1113" s="2" t="s">
        <v>1876</v>
      </c>
      <c r="C1113" s="2" t="s">
        <v>256</v>
      </c>
      <c r="D1113" s="2">
        <v>0.0</v>
      </c>
      <c r="E1113" s="53">
        <v>0.0</v>
      </c>
      <c r="F1113" s="53">
        <v>0.0</v>
      </c>
      <c r="G1113" s="53">
        <v>0.0</v>
      </c>
      <c r="H1113" s="53">
        <v>0.0</v>
      </c>
      <c r="I1113" s="53">
        <v>0.0</v>
      </c>
      <c r="J1113" s="53">
        <v>0.0</v>
      </c>
      <c r="K1113" s="53">
        <v>0.0</v>
      </c>
      <c r="L1113" s="94">
        <v>0.0</v>
      </c>
      <c r="M1113" s="94">
        <v>0.0</v>
      </c>
      <c r="N1113" s="94">
        <v>0.0</v>
      </c>
      <c r="O1113" s="2" t="s">
        <v>9316</v>
      </c>
      <c r="P1113" s="2">
        <v>8.0</v>
      </c>
      <c r="Q1113" s="2" t="s">
        <v>9318</v>
      </c>
    </row>
    <row r="1114">
      <c r="A1114" s="54">
        <v>46019.0</v>
      </c>
      <c r="B1114" s="2" t="s">
        <v>687</v>
      </c>
      <c r="C1114" s="2" t="s">
        <v>256</v>
      </c>
      <c r="D1114" s="2">
        <v>0.0</v>
      </c>
      <c r="E1114" s="53">
        <v>0.0</v>
      </c>
      <c r="F1114" s="53">
        <v>0.0</v>
      </c>
      <c r="G1114" s="53">
        <v>0.0</v>
      </c>
      <c r="H1114" s="53">
        <v>0.0</v>
      </c>
      <c r="I1114" s="53">
        <v>0.0</v>
      </c>
      <c r="J1114" s="53">
        <v>0.0022144464817054964</v>
      </c>
      <c r="K1114" s="53">
        <v>0.0011072232408527482</v>
      </c>
      <c r="L1114" s="94">
        <v>0.0</v>
      </c>
      <c r="M1114" s="94">
        <v>4.903773220337851E-6</v>
      </c>
      <c r="N1114" s="94">
        <v>1.2259433050844628E-6</v>
      </c>
      <c r="O1114" s="2" t="s">
        <v>9316</v>
      </c>
      <c r="P1114" s="2">
        <v>9.0</v>
      </c>
      <c r="Q1114" s="2" t="s">
        <v>9318</v>
      </c>
    </row>
    <row r="1115">
      <c r="A1115" s="54">
        <v>46019.0</v>
      </c>
      <c r="B1115" s="2" t="s">
        <v>301</v>
      </c>
      <c r="C1115" s="2" t="s">
        <v>256</v>
      </c>
      <c r="D1115" s="2">
        <v>0.0</v>
      </c>
      <c r="E1115" s="53">
        <v>0.013000000000000001</v>
      </c>
      <c r="F1115" s="53">
        <v>0.025</v>
      </c>
      <c r="G1115" s="53">
        <v>0.028999999999999998</v>
      </c>
      <c r="H1115" s="53">
        <v>0.031</v>
      </c>
      <c r="I1115" s="53">
        <v>0.032</v>
      </c>
      <c r="J1115" s="53">
        <v>0.015</v>
      </c>
      <c r="K1115" s="53">
        <v>0.022000000000000002</v>
      </c>
      <c r="L1115" s="94">
        <v>9.0E-4</v>
      </c>
      <c r="M1115" s="94">
        <v>2.0E-4</v>
      </c>
      <c r="N1115" s="94">
        <v>5.0E-4</v>
      </c>
      <c r="O1115" s="2" t="s">
        <v>9316</v>
      </c>
      <c r="P1115" s="2">
        <v>10.0</v>
      </c>
      <c r="Q1115" s="2" t="s">
        <v>9317</v>
      </c>
    </row>
    <row r="1116">
      <c r="A1116" s="54">
        <v>46019.0</v>
      </c>
      <c r="B1116" s="2" t="s">
        <v>450</v>
      </c>
      <c r="C1116" s="2" t="s">
        <v>256</v>
      </c>
      <c r="D1116" s="2">
        <v>0.0</v>
      </c>
      <c r="E1116" s="53">
        <v>0.041270422212993645</v>
      </c>
      <c r="F1116" s="53">
        <v>0.04462305505085566</v>
      </c>
      <c r="G1116" s="53">
        <v>0.042537818790474996</v>
      </c>
      <c r="H1116" s="53">
        <v>0.04080771507865586</v>
      </c>
      <c r="I1116" s="53">
        <v>0.038655900551558986</v>
      </c>
      <c r="J1116" s="53">
        <v>0.010910824013667466</v>
      </c>
      <c r="K1116" s="53">
        <v>0.026724321402071233</v>
      </c>
      <c r="L1116" s="94">
        <v>0.0018094660274512876</v>
      </c>
      <c r="M1116" s="94">
        <v>1.1904608065722263E-4</v>
      </c>
      <c r="N1116" s="94">
        <v>7.141893544012026E-4</v>
      </c>
      <c r="O1116" s="2" t="s">
        <v>9316</v>
      </c>
      <c r="P1116" s="2">
        <v>11.0</v>
      </c>
      <c r="Q1116" s="2" t="s">
        <v>9318</v>
      </c>
    </row>
    <row r="1117">
      <c r="A1117" s="54">
        <v>46019.0</v>
      </c>
      <c r="B1117" s="2" t="s">
        <v>1189</v>
      </c>
      <c r="C1117" s="2" t="s">
        <v>256</v>
      </c>
      <c r="D1117" s="2">
        <v>0.0</v>
      </c>
      <c r="E1117" s="53">
        <v>0.0</v>
      </c>
      <c r="F1117" s="53">
        <v>0.0</v>
      </c>
      <c r="G1117" s="53">
        <v>0.0</v>
      </c>
      <c r="H1117" s="53">
        <v>0.0</v>
      </c>
      <c r="I1117" s="53">
        <v>0.0</v>
      </c>
      <c r="J1117" s="53">
        <v>0.004728452347707196</v>
      </c>
      <c r="K1117" s="53">
        <v>0.002364226173853598</v>
      </c>
      <c r="L1117" s="94">
        <v>0.0</v>
      </c>
      <c r="M1117" s="94">
        <v>2.235826160453769E-5</v>
      </c>
      <c r="N1117" s="94">
        <v>5.589565401134422E-6</v>
      </c>
      <c r="O1117" s="2" t="s">
        <v>9319</v>
      </c>
      <c r="P1117" s="2">
        <v>99.0</v>
      </c>
      <c r="Q1117" s="2" t="s">
        <v>9320</v>
      </c>
    </row>
    <row r="1118">
      <c r="A1118" s="54">
        <v>46020.0</v>
      </c>
      <c r="B1118" s="2" t="s">
        <v>194</v>
      </c>
      <c r="C1118" s="2" t="s">
        <v>180</v>
      </c>
      <c r="D1118" s="2">
        <v>0.0</v>
      </c>
      <c r="E1118" s="53">
        <v>0.007</v>
      </c>
      <c r="F1118" s="53">
        <v>0.025</v>
      </c>
      <c r="G1118" s="53">
        <v>0.036</v>
      </c>
      <c r="H1118" s="53">
        <v>0.043</v>
      </c>
      <c r="I1118" s="53">
        <v>0.05</v>
      </c>
      <c r="J1118" s="53">
        <v>0.092</v>
      </c>
      <c r="K1118" s="53">
        <v>0.064</v>
      </c>
      <c r="L1118" s="94">
        <v>0.0013</v>
      </c>
      <c r="M1118" s="94">
        <v>0.0085</v>
      </c>
      <c r="N1118" s="94">
        <v>0.0041</v>
      </c>
      <c r="O1118" s="2" t="s">
        <v>9316</v>
      </c>
      <c r="P1118" s="2">
        <v>1.0</v>
      </c>
      <c r="Q1118" s="2" t="s">
        <v>9317</v>
      </c>
    </row>
    <row r="1119">
      <c r="A1119" s="54">
        <v>46020.0</v>
      </c>
      <c r="B1119" s="2" t="s">
        <v>145</v>
      </c>
      <c r="C1119" s="2" t="s">
        <v>180</v>
      </c>
      <c r="D1119" s="2">
        <v>0.0</v>
      </c>
      <c r="E1119" s="53">
        <v>0.141</v>
      </c>
      <c r="F1119" s="53">
        <v>0.115</v>
      </c>
      <c r="G1119" s="53">
        <v>0.101</v>
      </c>
      <c r="H1119" s="53">
        <v>0.092</v>
      </c>
      <c r="I1119" s="53">
        <v>0.084</v>
      </c>
      <c r="J1119" s="53">
        <v>0.039</v>
      </c>
      <c r="K1119" s="53">
        <v>0.07</v>
      </c>
      <c r="L1119" s="94">
        <v>0.0102</v>
      </c>
      <c r="M1119" s="94">
        <v>0.0015</v>
      </c>
      <c r="N1119" s="94">
        <v>0.0049</v>
      </c>
      <c r="O1119" s="2" t="s">
        <v>9316</v>
      </c>
      <c r="P1119" s="2">
        <v>2.0</v>
      </c>
      <c r="Q1119" s="2" t="s">
        <v>9317</v>
      </c>
    </row>
    <row r="1120">
      <c r="A1120" s="54">
        <v>46020.0</v>
      </c>
      <c r="B1120" s="2" t="s">
        <v>1801</v>
      </c>
      <c r="C1120" s="2" t="s">
        <v>180</v>
      </c>
      <c r="D1120" s="2">
        <v>0.0</v>
      </c>
      <c r="E1120" s="53">
        <v>0.0</v>
      </c>
      <c r="F1120" s="53">
        <v>0.0</v>
      </c>
      <c r="G1120" s="53">
        <v>0.0</v>
      </c>
      <c r="H1120" s="53">
        <v>0.0</v>
      </c>
      <c r="I1120" s="53">
        <v>0.0</v>
      </c>
      <c r="J1120" s="53">
        <v>0.0</v>
      </c>
      <c r="K1120" s="53">
        <v>0.0</v>
      </c>
      <c r="L1120" s="94">
        <v>0.0</v>
      </c>
      <c r="M1120" s="94">
        <v>0.0</v>
      </c>
      <c r="N1120" s="94">
        <v>0.0</v>
      </c>
      <c r="O1120" s="2" t="s">
        <v>9316</v>
      </c>
      <c r="P1120" s="2">
        <v>3.0</v>
      </c>
      <c r="Q1120" s="2" t="s">
        <v>9318</v>
      </c>
    </row>
    <row r="1121">
      <c r="A1121" s="54">
        <v>46020.0</v>
      </c>
      <c r="B1121" s="2" t="s">
        <v>932</v>
      </c>
      <c r="C1121" s="2" t="s">
        <v>180</v>
      </c>
      <c r="D1121" s="2">
        <v>0.0</v>
      </c>
      <c r="E1121" s="53">
        <v>0.00818908895450973</v>
      </c>
      <c r="F1121" s="53">
        <v>0.019877311272156552</v>
      </c>
      <c r="G1121" s="53">
        <v>0.02481080044965784</v>
      </c>
      <c r="H1121" s="53">
        <v>0.02723588222230265</v>
      </c>
      <c r="I1121" s="53">
        <v>0.029522190259796965</v>
      </c>
      <c r="J1121" s="53">
        <v>0.01851104220374885</v>
      </c>
      <c r="K1121" s="53">
        <v>0.021660921326703345</v>
      </c>
      <c r="L1121" s="94">
        <v>6.155758189527417E-4</v>
      </c>
      <c r="M1121" s="94">
        <v>3.4265868346897106E-4</v>
      </c>
      <c r="N1121" s="94">
        <v>4.691955127216318E-4</v>
      </c>
      <c r="O1121" s="2" t="s">
        <v>9316</v>
      </c>
      <c r="P1121" s="2">
        <v>4.0</v>
      </c>
      <c r="Q1121" s="2" t="s">
        <v>9318</v>
      </c>
    </row>
    <row r="1122">
      <c r="A1122" s="54">
        <v>46020.0</v>
      </c>
      <c r="B1122" s="2" t="s">
        <v>515</v>
      </c>
      <c r="C1122" s="2" t="s">
        <v>180</v>
      </c>
      <c r="D1122" s="2">
        <v>0.0</v>
      </c>
      <c r="E1122" s="53">
        <v>0.0</v>
      </c>
      <c r="F1122" s="53">
        <v>0.0</v>
      </c>
      <c r="G1122" s="53">
        <v>0.0</v>
      </c>
      <c r="H1122" s="53">
        <v>0.0</v>
      </c>
      <c r="I1122" s="53">
        <v>0.0</v>
      </c>
      <c r="J1122" s="53">
        <v>0.006158730433271381</v>
      </c>
      <c r="K1122" s="53">
        <v>0.0030793652166356904</v>
      </c>
      <c r="L1122" s="94">
        <v>0.0</v>
      </c>
      <c r="M1122" s="94">
        <v>3.7929960549703093E-5</v>
      </c>
      <c r="N1122" s="94">
        <v>9.482490137425773E-6</v>
      </c>
      <c r="O1122" s="2" t="s">
        <v>9316</v>
      </c>
      <c r="P1122" s="2">
        <v>5.0</v>
      </c>
      <c r="Q1122" s="2" t="s">
        <v>9318</v>
      </c>
    </row>
    <row r="1123">
      <c r="A1123" s="54">
        <v>46020.0</v>
      </c>
      <c r="B1123" s="2" t="s">
        <v>229</v>
      </c>
      <c r="C1123" s="2" t="s">
        <v>180</v>
      </c>
      <c r="D1123" s="2">
        <v>0.0</v>
      </c>
      <c r="E1123" s="53">
        <v>0.041000716652887306</v>
      </c>
      <c r="F1123" s="53">
        <v>0.06483177555699281</v>
      </c>
      <c r="G1123" s="53">
        <v>0.07537252751894706</v>
      </c>
      <c r="H1123" s="53">
        <v>0.0811500171811724</v>
      </c>
      <c r="I1123" s="53">
        <v>0.08722303766832686</v>
      </c>
      <c r="J1123" s="53">
        <v>0.09314678701353997</v>
      </c>
      <c r="K1123" s="53">
        <v>0.08425965726624352</v>
      </c>
      <c r="L1123" s="94">
        <v>0.005681017904594432</v>
      </c>
      <c r="M1123" s="94">
        <v>0.008676323930945778</v>
      </c>
      <c r="N1123" s="94">
        <v>0.007099689842624823</v>
      </c>
      <c r="O1123" s="2" t="s">
        <v>9316</v>
      </c>
      <c r="P1123" s="2">
        <v>6.0</v>
      </c>
      <c r="Q1123" s="2" t="s">
        <v>9317</v>
      </c>
    </row>
    <row r="1124">
      <c r="A1124" s="54">
        <v>46020.0</v>
      </c>
      <c r="B1124" s="2" t="s">
        <v>178</v>
      </c>
      <c r="C1124" s="2" t="s">
        <v>180</v>
      </c>
      <c r="D1124" s="2">
        <v>0.0</v>
      </c>
      <c r="E1124" s="53">
        <v>0.001382266978611092</v>
      </c>
      <c r="F1124" s="53">
        <v>0.008166497076168996</v>
      </c>
      <c r="G1124" s="53">
        <v>0.013711750133555417</v>
      </c>
      <c r="H1124" s="53">
        <v>0.017457439015385438</v>
      </c>
      <c r="I1124" s="53">
        <v>0.0219469731430093</v>
      </c>
      <c r="J1124" s="53">
        <v>0.016115503353092035</v>
      </c>
      <c r="K1124" s="53">
        <v>0.014913626743323725</v>
      </c>
      <c r="L1124" s="94">
        <v>1.8801209172505698E-4</v>
      </c>
      <c r="M1124" s="94">
        <v>2.597094483235206E-4</v>
      </c>
      <c r="N1124" s="94">
        <v>2.224162626391806E-4</v>
      </c>
      <c r="O1124" s="2" t="s">
        <v>9316</v>
      </c>
      <c r="P1124" s="2">
        <v>7.0</v>
      </c>
      <c r="Q1124" s="2" t="s">
        <v>9318</v>
      </c>
    </row>
    <row r="1125">
      <c r="A1125" s="54">
        <v>46020.0</v>
      </c>
      <c r="B1125" s="2" t="s">
        <v>1876</v>
      </c>
      <c r="C1125" s="2" t="s">
        <v>180</v>
      </c>
      <c r="D1125" s="2">
        <v>0.0</v>
      </c>
      <c r="E1125" s="53">
        <v>0.0</v>
      </c>
      <c r="F1125" s="53">
        <v>0.0</v>
      </c>
      <c r="G1125" s="53">
        <v>0.0</v>
      </c>
      <c r="H1125" s="53">
        <v>0.0</v>
      </c>
      <c r="I1125" s="53">
        <v>0.0</v>
      </c>
      <c r="J1125" s="53">
        <v>0.0</v>
      </c>
      <c r="K1125" s="53">
        <v>0.0</v>
      </c>
      <c r="L1125" s="94">
        <v>0.0</v>
      </c>
      <c r="M1125" s="94">
        <v>0.0</v>
      </c>
      <c r="N1125" s="94">
        <v>0.0</v>
      </c>
      <c r="O1125" s="2" t="s">
        <v>9316</v>
      </c>
      <c r="P1125" s="2">
        <v>8.0</v>
      </c>
      <c r="Q1125" s="2" t="s">
        <v>9318</v>
      </c>
    </row>
    <row r="1126">
      <c r="A1126" s="54">
        <v>46020.0</v>
      </c>
      <c r="B1126" s="2" t="s">
        <v>687</v>
      </c>
      <c r="C1126" s="2" t="s">
        <v>180</v>
      </c>
      <c r="D1126" s="2">
        <v>0.0</v>
      </c>
      <c r="E1126" s="53">
        <v>0.0</v>
      </c>
      <c r="F1126" s="53">
        <v>0.0</v>
      </c>
      <c r="G1126" s="53">
        <v>0.0</v>
      </c>
      <c r="H1126" s="53">
        <v>0.0</v>
      </c>
      <c r="I1126" s="53">
        <v>0.0</v>
      </c>
      <c r="J1126" s="53">
        <v>0.0021974571293000163</v>
      </c>
      <c r="K1126" s="53">
        <v>0.0010987285646500082</v>
      </c>
      <c r="L1126" s="94">
        <v>0.0</v>
      </c>
      <c r="M1126" s="94">
        <v>4.8288178351114685E-6</v>
      </c>
      <c r="N1126" s="94">
        <v>1.2072044587778671E-6</v>
      </c>
      <c r="O1126" s="2" t="s">
        <v>9316</v>
      </c>
      <c r="P1126" s="2">
        <v>9.0</v>
      </c>
      <c r="Q1126" s="2" t="s">
        <v>9318</v>
      </c>
    </row>
    <row r="1127">
      <c r="A1127" s="54">
        <v>46020.0</v>
      </c>
      <c r="B1127" s="2" t="s">
        <v>301</v>
      </c>
      <c r="C1127" s="2" t="s">
        <v>180</v>
      </c>
      <c r="D1127" s="2">
        <v>0.0</v>
      </c>
      <c r="E1127" s="53">
        <v>0.0</v>
      </c>
      <c r="F1127" s="53">
        <v>0.0</v>
      </c>
      <c r="G1127" s="53">
        <v>0.0</v>
      </c>
      <c r="H1127" s="53">
        <v>0.0</v>
      </c>
      <c r="I1127" s="53">
        <v>0.0</v>
      </c>
      <c r="J1127" s="53">
        <v>0.015</v>
      </c>
      <c r="K1127" s="53">
        <v>0.006999999999999999</v>
      </c>
      <c r="L1127" s="94">
        <v>0.0</v>
      </c>
      <c r="M1127" s="94">
        <v>2.0E-4</v>
      </c>
      <c r="N1127" s="94">
        <v>1.0E-4</v>
      </c>
      <c r="O1127" s="2" t="s">
        <v>9316</v>
      </c>
      <c r="P1127" s="2">
        <v>10.0</v>
      </c>
      <c r="Q1127" s="2" t="s">
        <v>9317</v>
      </c>
    </row>
    <row r="1128">
      <c r="A1128" s="54">
        <v>46020.0</v>
      </c>
      <c r="B1128" s="2" t="s">
        <v>450</v>
      </c>
      <c r="C1128" s="2" t="s">
        <v>180</v>
      </c>
      <c r="D1128" s="2">
        <v>0.0</v>
      </c>
      <c r="E1128" s="53">
        <v>0.0</v>
      </c>
      <c r="F1128" s="53">
        <v>0.0</v>
      </c>
      <c r="G1128" s="53">
        <v>0.0</v>
      </c>
      <c r="H1128" s="53">
        <v>0.0</v>
      </c>
      <c r="I1128" s="53">
        <v>0.0</v>
      </c>
      <c r="J1128" s="53">
        <v>0.010806592012255298</v>
      </c>
      <c r="K1128" s="53">
        <v>0.005403296006127649</v>
      </c>
      <c r="L1128" s="94">
        <v>0.0</v>
      </c>
      <c r="M1128" s="94">
        <v>1.1678243091934E-4</v>
      </c>
      <c r="N1128" s="94">
        <v>2.9195607729835E-5</v>
      </c>
      <c r="O1128" s="2" t="s">
        <v>9316</v>
      </c>
      <c r="P1128" s="2">
        <v>11.0</v>
      </c>
      <c r="Q1128" s="2" t="s">
        <v>9318</v>
      </c>
    </row>
    <row r="1129">
      <c r="A1129" s="54">
        <v>46020.0</v>
      </c>
      <c r="B1129" s="2" t="s">
        <v>1189</v>
      </c>
      <c r="C1129" s="2" t="s">
        <v>180</v>
      </c>
      <c r="D1129" s="2">
        <v>0.0</v>
      </c>
      <c r="E1129" s="53">
        <v>0.0</v>
      </c>
      <c r="F1129" s="53">
        <v>0.0</v>
      </c>
      <c r="G1129" s="53">
        <v>0.0</v>
      </c>
      <c r="H1129" s="53">
        <v>0.0</v>
      </c>
      <c r="I1129" s="53">
        <v>0.0</v>
      </c>
      <c r="J1129" s="53">
        <v>0.0046832810525633825</v>
      </c>
      <c r="K1129" s="53">
        <v>0.0023416405262816913</v>
      </c>
      <c r="L1129" s="94">
        <v>0.0</v>
      </c>
      <c r="M1129" s="94">
        <v>2.1933121417299183E-5</v>
      </c>
      <c r="N1129" s="94">
        <v>5.483280354324796E-6</v>
      </c>
      <c r="O1129" s="2" t="s">
        <v>9319</v>
      </c>
      <c r="P1129" s="2">
        <v>99.0</v>
      </c>
      <c r="Q1129" s="2" t="s">
        <v>9320</v>
      </c>
    </row>
    <row r="1130">
      <c r="A1130" s="54">
        <v>46021.0</v>
      </c>
      <c r="B1130" s="2" t="s">
        <v>194</v>
      </c>
      <c r="C1130" s="2" t="s">
        <v>208</v>
      </c>
      <c r="D1130" s="2">
        <v>0.0</v>
      </c>
      <c r="E1130" s="53">
        <v>0.082</v>
      </c>
      <c r="F1130" s="53">
        <v>0.08</v>
      </c>
      <c r="G1130" s="53">
        <v>0.083</v>
      </c>
      <c r="H1130" s="53">
        <v>0.085</v>
      </c>
      <c r="I1130" s="53">
        <v>0.089</v>
      </c>
      <c r="J1130" s="53">
        <v>0.091</v>
      </c>
      <c r="K1130" s="53">
        <v>0.087</v>
      </c>
      <c r="L1130" s="94">
        <v>0.0069</v>
      </c>
      <c r="M1130" s="94">
        <v>0.0083</v>
      </c>
      <c r="N1130" s="94">
        <v>0.0076</v>
      </c>
      <c r="O1130" s="2" t="s">
        <v>9316</v>
      </c>
      <c r="P1130" s="2">
        <v>1.0</v>
      </c>
      <c r="Q1130" s="2" t="s">
        <v>9317</v>
      </c>
    </row>
    <row r="1131">
      <c r="A1131" s="54">
        <v>46021.0</v>
      </c>
      <c r="B1131" s="2" t="s">
        <v>145</v>
      </c>
      <c r="C1131" s="2" t="s">
        <v>208</v>
      </c>
      <c r="D1131" s="2">
        <v>0.0</v>
      </c>
      <c r="E1131" s="53">
        <v>0.002</v>
      </c>
      <c r="F1131" s="53">
        <v>0.01</v>
      </c>
      <c r="G1131" s="53">
        <v>0.016</v>
      </c>
      <c r="H1131" s="53">
        <v>0.02</v>
      </c>
      <c r="I1131" s="53">
        <v>0.024</v>
      </c>
      <c r="J1131" s="53">
        <v>0.039</v>
      </c>
      <c r="K1131" s="53">
        <v>0.028</v>
      </c>
      <c r="L1131" s="94">
        <v>3.0E-4</v>
      </c>
      <c r="M1131" s="94">
        <v>0.0015</v>
      </c>
      <c r="N1131" s="94">
        <v>8.0E-4</v>
      </c>
      <c r="O1131" s="2" t="s">
        <v>9316</v>
      </c>
      <c r="P1131" s="2">
        <v>2.0</v>
      </c>
      <c r="Q1131" s="2" t="s">
        <v>9317</v>
      </c>
    </row>
    <row r="1132">
      <c r="A1132" s="54">
        <v>46021.0</v>
      </c>
      <c r="B1132" s="2" t="s">
        <v>1801</v>
      </c>
      <c r="C1132" s="2" t="s">
        <v>208</v>
      </c>
      <c r="D1132" s="2">
        <v>0.0</v>
      </c>
      <c r="E1132" s="53">
        <v>0.0</v>
      </c>
      <c r="F1132" s="53">
        <v>0.0</v>
      </c>
      <c r="G1132" s="53">
        <v>0.0</v>
      </c>
      <c r="H1132" s="53">
        <v>0.0</v>
      </c>
      <c r="I1132" s="53">
        <v>0.0</v>
      </c>
      <c r="J1132" s="53">
        <v>0.0</v>
      </c>
      <c r="K1132" s="53">
        <v>0.0</v>
      </c>
      <c r="L1132" s="94">
        <v>0.0</v>
      </c>
      <c r="M1132" s="94">
        <v>0.0</v>
      </c>
      <c r="N1132" s="94">
        <v>0.0</v>
      </c>
      <c r="O1132" s="2" t="s">
        <v>9316</v>
      </c>
      <c r="P1132" s="2">
        <v>3.0</v>
      </c>
      <c r="Q1132" s="2" t="s">
        <v>9318</v>
      </c>
    </row>
    <row r="1133">
      <c r="A1133" s="54">
        <v>46021.0</v>
      </c>
      <c r="B1133" s="2" t="s">
        <v>932</v>
      </c>
      <c r="C1133" s="2" t="s">
        <v>208</v>
      </c>
      <c r="D1133" s="2">
        <v>0.0</v>
      </c>
      <c r="E1133" s="53">
        <v>0.0</v>
      </c>
      <c r="F1133" s="53">
        <v>0.0</v>
      </c>
      <c r="G1133" s="53">
        <v>0.0</v>
      </c>
      <c r="H1133" s="53">
        <v>0.0</v>
      </c>
      <c r="I1133" s="53">
        <v>0.0</v>
      </c>
      <c r="J1133" s="53">
        <v>0.018334536703235024</v>
      </c>
      <c r="K1133" s="53">
        <v>0.009167268351617512</v>
      </c>
      <c r="L1133" s="94">
        <v>0.0</v>
      </c>
      <c r="M1133" s="94">
        <v>3.361552361222722E-4</v>
      </c>
      <c r="N1133" s="94">
        <v>8.403880903056805E-5</v>
      </c>
      <c r="O1133" s="2" t="s">
        <v>9316</v>
      </c>
      <c r="P1133" s="2">
        <v>4.0</v>
      </c>
      <c r="Q1133" s="2" t="s">
        <v>9318</v>
      </c>
    </row>
    <row r="1134">
      <c r="A1134" s="54">
        <v>46021.0</v>
      </c>
      <c r="B1134" s="2" t="s">
        <v>515</v>
      </c>
      <c r="C1134" s="2" t="s">
        <v>208</v>
      </c>
      <c r="D1134" s="2">
        <v>0.0</v>
      </c>
      <c r="E1134" s="53">
        <v>0.0</v>
      </c>
      <c r="F1134" s="53">
        <v>0.0</v>
      </c>
      <c r="G1134" s="53">
        <v>0.0</v>
      </c>
      <c r="H1134" s="53">
        <v>0.0</v>
      </c>
      <c r="I1134" s="53">
        <v>0.0</v>
      </c>
      <c r="J1134" s="53">
        <v>0.006100006035925773</v>
      </c>
      <c r="K1134" s="53">
        <v>0.0030500030179628863</v>
      </c>
      <c r="L1134" s="94">
        <v>0.0</v>
      </c>
      <c r="M1134" s="94">
        <v>3.721007363833086E-5</v>
      </c>
      <c r="N1134" s="94">
        <v>9.302518409582714E-6</v>
      </c>
      <c r="O1134" s="2" t="s">
        <v>9316</v>
      </c>
      <c r="P1134" s="2">
        <v>5.0</v>
      </c>
      <c r="Q1134" s="2" t="s">
        <v>9318</v>
      </c>
    </row>
    <row r="1135">
      <c r="A1135" s="54">
        <v>46021.0</v>
      </c>
      <c r="B1135" s="2" t="s">
        <v>229</v>
      </c>
      <c r="C1135" s="2" t="s">
        <v>208</v>
      </c>
      <c r="D1135" s="2">
        <v>1.0</v>
      </c>
      <c r="E1135" s="53">
        <v>0.038392204098822276</v>
      </c>
      <c r="F1135" s="53">
        <v>0.09024381264404299</v>
      </c>
      <c r="G1135" s="53">
        <v>0.11463974694206593</v>
      </c>
      <c r="H1135" s="53">
        <v>0.127653547252051</v>
      </c>
      <c r="I1135" s="53">
        <v>0.14087190766959448</v>
      </c>
      <c r="J1135" s="53">
        <v>0.09225861874715517</v>
      </c>
      <c r="K1135" s="53">
        <v>0.10344918284461055</v>
      </c>
      <c r="L1135" s="94">
        <v>0.783862777694809</v>
      </c>
      <c r="M1135" s="94">
        <v>0.8239944152388227</v>
      </c>
      <c r="N1135" s="94">
        <v>0.8038033677419966</v>
      </c>
      <c r="O1135" s="2" t="s">
        <v>9316</v>
      </c>
      <c r="P1135" s="2">
        <v>6.0</v>
      </c>
      <c r="Q1135" s="2" t="s">
        <v>9317</v>
      </c>
    </row>
    <row r="1136">
      <c r="A1136" s="54">
        <v>46021.0</v>
      </c>
      <c r="B1136" s="2" t="s">
        <v>178</v>
      </c>
      <c r="C1136" s="2" t="s">
        <v>208</v>
      </c>
      <c r="D1136" s="2">
        <v>0.0</v>
      </c>
      <c r="E1136" s="53">
        <v>0.0</v>
      </c>
      <c r="F1136" s="53">
        <v>0.0</v>
      </c>
      <c r="G1136" s="53">
        <v>0.0</v>
      </c>
      <c r="H1136" s="53">
        <v>0.0</v>
      </c>
      <c r="I1136" s="53">
        <v>0.0</v>
      </c>
      <c r="J1136" s="53">
        <v>0.015961839666625278</v>
      </c>
      <c r="K1136" s="53">
        <v>0.007980919833312639</v>
      </c>
      <c r="L1136" s="94">
        <v>0.0</v>
      </c>
      <c r="M1136" s="94">
        <v>2.547803255430522E-4</v>
      </c>
      <c r="N1136" s="94">
        <v>6.369508138576304E-5</v>
      </c>
      <c r="O1136" s="2" t="s">
        <v>9316</v>
      </c>
      <c r="P1136" s="2">
        <v>7.0</v>
      </c>
      <c r="Q1136" s="2" t="s">
        <v>9318</v>
      </c>
    </row>
    <row r="1137">
      <c r="A1137" s="54">
        <v>46021.0</v>
      </c>
      <c r="B1137" s="2" t="s">
        <v>1876</v>
      </c>
      <c r="C1137" s="2" t="s">
        <v>208</v>
      </c>
      <c r="D1137" s="2">
        <v>0.0</v>
      </c>
      <c r="E1137" s="53">
        <v>0.0</v>
      </c>
      <c r="F1137" s="53">
        <v>0.0</v>
      </c>
      <c r="G1137" s="53">
        <v>0.0</v>
      </c>
      <c r="H1137" s="53">
        <v>0.0</v>
      </c>
      <c r="I1137" s="53">
        <v>0.0</v>
      </c>
      <c r="J1137" s="53">
        <v>0.0</v>
      </c>
      <c r="K1137" s="53">
        <v>0.0</v>
      </c>
      <c r="L1137" s="94">
        <v>0.0</v>
      </c>
      <c r="M1137" s="94">
        <v>0.0</v>
      </c>
      <c r="N1137" s="94">
        <v>0.0</v>
      </c>
      <c r="O1137" s="2" t="s">
        <v>9316</v>
      </c>
      <c r="P1137" s="2">
        <v>8.0</v>
      </c>
      <c r="Q1137" s="2" t="s">
        <v>9318</v>
      </c>
    </row>
    <row r="1138">
      <c r="A1138" s="54">
        <v>46021.0</v>
      </c>
      <c r="B1138" s="2" t="s">
        <v>687</v>
      </c>
      <c r="C1138" s="2" t="s">
        <v>208</v>
      </c>
      <c r="D1138" s="2">
        <v>0.0</v>
      </c>
      <c r="E1138" s="53">
        <v>0.0</v>
      </c>
      <c r="F1138" s="53">
        <v>0.0</v>
      </c>
      <c r="G1138" s="53">
        <v>0.0</v>
      </c>
      <c r="H1138" s="53">
        <v>0.0</v>
      </c>
      <c r="I1138" s="53">
        <v>0.0</v>
      </c>
      <c r="J1138" s="53">
        <v>0.0021805981201191483</v>
      </c>
      <c r="K1138" s="53">
        <v>0.0010902990600595742</v>
      </c>
      <c r="L1138" s="94">
        <v>0.0</v>
      </c>
      <c r="M1138" s="94">
        <v>4.755008161467164E-6</v>
      </c>
      <c r="N1138" s="94">
        <v>1.188752040366791E-6</v>
      </c>
      <c r="O1138" s="2" t="s">
        <v>9316</v>
      </c>
      <c r="P1138" s="2">
        <v>9.0</v>
      </c>
      <c r="Q1138" s="2" t="s">
        <v>9318</v>
      </c>
    </row>
    <row r="1139">
      <c r="A1139" s="54">
        <v>46021.0</v>
      </c>
      <c r="B1139" s="2" t="s">
        <v>301</v>
      </c>
      <c r="C1139" s="2" t="s">
        <v>208</v>
      </c>
      <c r="D1139" s="2">
        <v>0.0</v>
      </c>
      <c r="E1139" s="53">
        <v>0.0</v>
      </c>
      <c r="F1139" s="53">
        <v>0.0</v>
      </c>
      <c r="G1139" s="53">
        <v>0.0</v>
      </c>
      <c r="H1139" s="53">
        <v>0.0</v>
      </c>
      <c r="I1139" s="53">
        <v>0.0</v>
      </c>
      <c r="J1139" s="53">
        <v>0.013999999999999999</v>
      </c>
      <c r="K1139" s="53">
        <v>0.006999999999999999</v>
      </c>
      <c r="L1139" s="94">
        <v>0.0</v>
      </c>
      <c r="M1139" s="94">
        <v>2.0E-4</v>
      </c>
      <c r="N1139" s="94">
        <v>1.0E-4</v>
      </c>
      <c r="O1139" s="2" t="s">
        <v>9316</v>
      </c>
      <c r="P1139" s="2">
        <v>10.0</v>
      </c>
      <c r="Q1139" s="2" t="s">
        <v>9317</v>
      </c>
    </row>
    <row r="1140">
      <c r="A1140" s="54">
        <v>46021.0</v>
      </c>
      <c r="B1140" s="2" t="s">
        <v>450</v>
      </c>
      <c r="C1140" s="2" t="s">
        <v>208</v>
      </c>
      <c r="D1140" s="2">
        <v>0.0</v>
      </c>
      <c r="E1140" s="53">
        <v>0.0</v>
      </c>
      <c r="F1140" s="53">
        <v>0.0</v>
      </c>
      <c r="G1140" s="53">
        <v>0.0</v>
      </c>
      <c r="H1140" s="53">
        <v>0.0</v>
      </c>
      <c r="I1140" s="53">
        <v>0.0</v>
      </c>
      <c r="J1140" s="53">
        <v>0.010703549573532666</v>
      </c>
      <c r="K1140" s="53">
        <v>0.005351774786766333</v>
      </c>
      <c r="L1140" s="94">
        <v>0.0</v>
      </c>
      <c r="M1140" s="94">
        <v>1.145659734730713E-4</v>
      </c>
      <c r="N1140" s="94">
        <v>2.8641493368267826E-5</v>
      </c>
      <c r="O1140" s="2" t="s">
        <v>9316</v>
      </c>
      <c r="P1140" s="2">
        <v>11.0</v>
      </c>
      <c r="Q1140" s="2" t="s">
        <v>9318</v>
      </c>
    </row>
    <row r="1141">
      <c r="A1141" s="54">
        <v>46021.0</v>
      </c>
      <c r="B1141" s="2" t="s">
        <v>1189</v>
      </c>
      <c r="C1141" s="2" t="s">
        <v>208</v>
      </c>
      <c r="D1141" s="2">
        <v>0.0</v>
      </c>
      <c r="E1141" s="53">
        <v>0.0</v>
      </c>
      <c r="F1141" s="53">
        <v>0.0</v>
      </c>
      <c r="G1141" s="53">
        <v>0.0</v>
      </c>
      <c r="H1141" s="53">
        <v>0.0</v>
      </c>
      <c r="I1141" s="53">
        <v>0.0</v>
      </c>
      <c r="J1141" s="53">
        <v>0.004638625281314468</v>
      </c>
      <c r="K1141" s="53">
        <v>0.002319312640657234</v>
      </c>
      <c r="L1141" s="94">
        <v>0.0</v>
      </c>
      <c r="M1141" s="94">
        <v>2.1516844500449726E-5</v>
      </c>
      <c r="N1141" s="94">
        <v>5.3792111251124315E-6</v>
      </c>
      <c r="O1141" s="2" t="s">
        <v>9319</v>
      </c>
      <c r="P1141" s="2">
        <v>99.0</v>
      </c>
      <c r="Q1141" s="2" t="s">
        <v>9320</v>
      </c>
    </row>
    <row r="1142">
      <c r="A1142" s="54">
        <v>46022.0</v>
      </c>
      <c r="B1142" s="2" t="s">
        <v>194</v>
      </c>
      <c r="C1142" s="2" t="s">
        <v>303</v>
      </c>
      <c r="D1142" s="2">
        <v>0.0</v>
      </c>
      <c r="E1142" s="53">
        <v>0.035</v>
      </c>
      <c r="F1142" s="53">
        <v>0.041</v>
      </c>
      <c r="G1142" s="53">
        <v>0.04</v>
      </c>
      <c r="H1142" s="53">
        <v>0.039</v>
      </c>
      <c r="I1142" s="53">
        <v>0.038</v>
      </c>
      <c r="J1142" s="53">
        <v>0.09</v>
      </c>
      <c r="K1142" s="53">
        <v>0.065</v>
      </c>
      <c r="L1142" s="94">
        <v>0.0016</v>
      </c>
      <c r="M1142" s="94">
        <v>0.0081</v>
      </c>
      <c r="N1142" s="94">
        <v>0.0042</v>
      </c>
      <c r="O1142" s="2" t="s">
        <v>9316</v>
      </c>
      <c r="P1142" s="2">
        <v>1.0</v>
      </c>
      <c r="Q1142" s="2" t="s">
        <v>9317</v>
      </c>
    </row>
    <row r="1143">
      <c r="A1143" s="54">
        <v>46022.0</v>
      </c>
      <c r="B1143" s="2" t="s">
        <v>145</v>
      </c>
      <c r="C1143" s="2" t="s">
        <v>303</v>
      </c>
      <c r="D1143" s="2">
        <v>0.0</v>
      </c>
      <c r="E1143" s="53">
        <v>0.0</v>
      </c>
      <c r="F1143" s="53">
        <v>0.0</v>
      </c>
      <c r="G1143" s="53">
        <v>0.0</v>
      </c>
      <c r="H1143" s="53">
        <v>0.0</v>
      </c>
      <c r="I1143" s="53">
        <v>0.0</v>
      </c>
      <c r="J1143" s="53">
        <v>0.039</v>
      </c>
      <c r="K1143" s="53">
        <v>0.019</v>
      </c>
      <c r="L1143" s="94">
        <v>0.0</v>
      </c>
      <c r="M1143" s="94">
        <v>0.0015</v>
      </c>
      <c r="N1143" s="94">
        <v>4.0E-4</v>
      </c>
      <c r="O1143" s="2" t="s">
        <v>9316</v>
      </c>
      <c r="P1143" s="2">
        <v>2.0</v>
      </c>
      <c r="Q1143" s="2" t="s">
        <v>9317</v>
      </c>
    </row>
    <row r="1144">
      <c r="A1144" s="54">
        <v>46022.0</v>
      </c>
      <c r="B1144" s="2" t="s">
        <v>1801</v>
      </c>
      <c r="C1144" s="2" t="s">
        <v>303</v>
      </c>
      <c r="D1144" s="2">
        <v>0.0</v>
      </c>
      <c r="E1144" s="53">
        <v>0.0</v>
      </c>
      <c r="F1144" s="53">
        <v>0.0</v>
      </c>
      <c r="G1144" s="53">
        <v>0.0</v>
      </c>
      <c r="H1144" s="53">
        <v>0.0</v>
      </c>
      <c r="I1144" s="53">
        <v>0.0</v>
      </c>
      <c r="J1144" s="53">
        <v>0.0</v>
      </c>
      <c r="K1144" s="53">
        <v>0.0</v>
      </c>
      <c r="L1144" s="94">
        <v>0.0</v>
      </c>
      <c r="M1144" s="94">
        <v>0.0</v>
      </c>
      <c r="N1144" s="94">
        <v>0.0</v>
      </c>
      <c r="O1144" s="2" t="s">
        <v>9316</v>
      </c>
      <c r="P1144" s="2">
        <v>3.0</v>
      </c>
      <c r="Q1144" s="2" t="s">
        <v>9318</v>
      </c>
    </row>
    <row r="1145">
      <c r="A1145" s="54">
        <v>46022.0</v>
      </c>
      <c r="B1145" s="2" t="s">
        <v>932</v>
      </c>
      <c r="C1145" s="2" t="s">
        <v>303</v>
      </c>
      <c r="D1145" s="2">
        <v>0.0</v>
      </c>
      <c r="E1145" s="53">
        <v>0.0</v>
      </c>
      <c r="F1145" s="53">
        <v>0.0</v>
      </c>
      <c r="G1145" s="53">
        <v>0.0</v>
      </c>
      <c r="H1145" s="53">
        <v>0.0</v>
      </c>
      <c r="I1145" s="53">
        <v>0.0</v>
      </c>
      <c r="J1145" s="53">
        <v>0.018160039313374246</v>
      </c>
      <c r="K1145" s="53">
        <v>0.009080019656687123</v>
      </c>
      <c r="L1145" s="94">
        <v>0.0</v>
      </c>
      <c r="M1145" s="94">
        <v>3.2978702786329815E-4</v>
      </c>
      <c r="N1145" s="94">
        <v>8.244675696582454E-5</v>
      </c>
      <c r="O1145" s="2" t="s">
        <v>9316</v>
      </c>
      <c r="P1145" s="2">
        <v>4.0</v>
      </c>
      <c r="Q1145" s="2" t="s">
        <v>9318</v>
      </c>
    </row>
    <row r="1146">
      <c r="A1146" s="54">
        <v>46022.0</v>
      </c>
      <c r="B1146" s="2" t="s">
        <v>515</v>
      </c>
      <c r="C1146" s="2" t="s">
        <v>303</v>
      </c>
      <c r="D1146" s="2">
        <v>0.0</v>
      </c>
      <c r="E1146" s="53">
        <v>0.0</v>
      </c>
      <c r="F1146" s="53">
        <v>0.0</v>
      </c>
      <c r="G1146" s="53">
        <v>0.0</v>
      </c>
      <c r="H1146" s="53">
        <v>0.0</v>
      </c>
      <c r="I1146" s="53">
        <v>0.0</v>
      </c>
      <c r="J1146" s="53">
        <v>0.006041949748568577</v>
      </c>
      <c r="K1146" s="53">
        <v>0.0030209748742842887</v>
      </c>
      <c r="L1146" s="94">
        <v>0.0</v>
      </c>
      <c r="M1146" s="94">
        <v>3.65051567642279E-5</v>
      </c>
      <c r="N1146" s="94">
        <v>9.126289191056974E-6</v>
      </c>
      <c r="O1146" s="2" t="s">
        <v>9316</v>
      </c>
      <c r="P1146" s="2">
        <v>5.0</v>
      </c>
      <c r="Q1146" s="2" t="s">
        <v>9318</v>
      </c>
    </row>
    <row r="1147">
      <c r="A1147" s="54">
        <v>46022.0</v>
      </c>
      <c r="B1147" s="2" t="s">
        <v>229</v>
      </c>
      <c r="C1147" s="2" t="s">
        <v>303</v>
      </c>
      <c r="D1147" s="2">
        <v>0.0</v>
      </c>
      <c r="E1147" s="53">
        <v>0.06522121697235385</v>
      </c>
      <c r="F1147" s="53">
        <v>0.07233385020916813</v>
      </c>
      <c r="G1147" s="53">
        <v>0.07219156944096299</v>
      </c>
      <c r="H1147" s="53">
        <v>0.07148070342618569</v>
      </c>
      <c r="I1147" s="53">
        <v>0.07031928522466961</v>
      </c>
      <c r="J1147" s="53">
        <v>0.1008979699487207</v>
      </c>
      <c r="K1147" s="53">
        <v>0.08654476969484184</v>
      </c>
      <c r="L1147" s="94">
        <v>0.005211622698349381</v>
      </c>
      <c r="M1147" s="94">
        <v>0.010180400339772947</v>
      </c>
      <c r="N1147" s="94">
        <v>0.007489997161533216</v>
      </c>
      <c r="O1147" s="2" t="s">
        <v>9316</v>
      </c>
      <c r="P1147" s="2">
        <v>6.0</v>
      </c>
      <c r="Q1147" s="2" t="s">
        <v>9317</v>
      </c>
    </row>
    <row r="1148">
      <c r="A1148" s="54">
        <v>46022.0</v>
      </c>
      <c r="B1148" s="2" t="s">
        <v>178</v>
      </c>
      <c r="C1148" s="2" t="s">
        <v>303</v>
      </c>
      <c r="D1148" s="2">
        <v>0.0</v>
      </c>
      <c r="E1148" s="53">
        <v>0.09264896530357898</v>
      </c>
      <c r="F1148" s="53">
        <v>0.0668590391745548</v>
      </c>
      <c r="G1148" s="53">
        <v>0.055698363785836105</v>
      </c>
      <c r="H1148" s="53">
        <v>0.04995082823619552</v>
      </c>
      <c r="I1148" s="53">
        <v>0.044233306591153626</v>
      </c>
      <c r="J1148" s="53">
        <v>0.015809924218513034</v>
      </c>
      <c r="K1148" s="53">
        <v>0.03575414400217457</v>
      </c>
      <c r="L1148" s="94">
        <v>0.003102307728419339</v>
      </c>
      <c r="M1148" s="94">
        <v>2.4995370379512496E-4</v>
      </c>
      <c r="N1148" s="94">
        <v>0.0012783588133282355</v>
      </c>
      <c r="O1148" s="2" t="s">
        <v>9316</v>
      </c>
      <c r="P1148" s="2">
        <v>7.0</v>
      </c>
      <c r="Q1148" s="2" t="s">
        <v>9318</v>
      </c>
    </row>
    <row r="1149">
      <c r="A1149" s="54">
        <v>46022.0</v>
      </c>
      <c r="B1149" s="2" t="s">
        <v>1876</v>
      </c>
      <c r="C1149" s="2" t="s">
        <v>303</v>
      </c>
      <c r="D1149" s="2">
        <v>0.0</v>
      </c>
      <c r="E1149" s="53">
        <v>0.0</v>
      </c>
      <c r="F1149" s="53">
        <v>0.0</v>
      </c>
      <c r="G1149" s="53">
        <v>0.0</v>
      </c>
      <c r="H1149" s="53">
        <v>0.0</v>
      </c>
      <c r="I1149" s="53">
        <v>0.0</v>
      </c>
      <c r="J1149" s="53">
        <v>0.0</v>
      </c>
      <c r="K1149" s="53">
        <v>0.0</v>
      </c>
      <c r="L1149" s="94">
        <v>0.0</v>
      </c>
      <c r="M1149" s="94">
        <v>0.0</v>
      </c>
      <c r="N1149" s="94">
        <v>0.0</v>
      </c>
      <c r="O1149" s="2" t="s">
        <v>9316</v>
      </c>
      <c r="P1149" s="2">
        <v>8.0</v>
      </c>
      <c r="Q1149" s="2" t="s">
        <v>9318</v>
      </c>
    </row>
    <row r="1150">
      <c r="A1150" s="54">
        <v>46022.0</v>
      </c>
      <c r="B1150" s="2" t="s">
        <v>687</v>
      </c>
      <c r="C1150" s="2" t="s">
        <v>303</v>
      </c>
      <c r="D1150" s="2">
        <v>0.0</v>
      </c>
      <c r="E1150" s="53">
        <v>0.0</v>
      </c>
      <c r="F1150" s="53">
        <v>0.0</v>
      </c>
      <c r="G1150" s="53">
        <v>0.0</v>
      </c>
      <c r="H1150" s="53">
        <v>0.0</v>
      </c>
      <c r="I1150" s="53">
        <v>0.0</v>
      </c>
      <c r="J1150" s="53">
        <v>0.0021638684541626695</v>
      </c>
      <c r="K1150" s="53">
        <v>0.0010819342270813347</v>
      </c>
      <c r="L1150" s="94">
        <v>0.0</v>
      </c>
      <c r="M1150" s="94">
        <v>4.682326686920341E-6</v>
      </c>
      <c r="N1150" s="94">
        <v>1.1705816717300852E-6</v>
      </c>
      <c r="O1150" s="2" t="s">
        <v>9316</v>
      </c>
      <c r="P1150" s="2">
        <v>9.0</v>
      </c>
      <c r="Q1150" s="2" t="s">
        <v>9318</v>
      </c>
    </row>
    <row r="1151">
      <c r="A1151" s="54">
        <v>46022.0</v>
      </c>
      <c r="B1151" s="2" t="s">
        <v>301</v>
      </c>
      <c r="C1151" s="2" t="s">
        <v>303</v>
      </c>
      <c r="D1151" s="2">
        <v>0.0</v>
      </c>
      <c r="E1151" s="53">
        <v>0.096</v>
      </c>
      <c r="F1151" s="53">
        <v>0.08</v>
      </c>
      <c r="G1151" s="53">
        <v>0.075</v>
      </c>
      <c r="H1151" s="53">
        <v>0.07200000000000001</v>
      </c>
      <c r="I1151" s="53">
        <v>0.07</v>
      </c>
      <c r="J1151" s="53">
        <v>0.013999999999999999</v>
      </c>
      <c r="K1151" s="53">
        <v>0.044000000000000004</v>
      </c>
      <c r="L1151" s="94">
        <v>0.0056</v>
      </c>
      <c r="M1151" s="94">
        <v>2.0E-4</v>
      </c>
      <c r="N1151" s="94">
        <v>0.002</v>
      </c>
      <c r="O1151" s="2" t="s">
        <v>9316</v>
      </c>
      <c r="P1151" s="2">
        <v>10.0</v>
      </c>
      <c r="Q1151" s="2" t="s">
        <v>9317</v>
      </c>
    </row>
    <row r="1152">
      <c r="A1152" s="54">
        <v>46022.0</v>
      </c>
      <c r="B1152" s="2" t="s">
        <v>450</v>
      </c>
      <c r="C1152" s="2" t="s">
        <v>303</v>
      </c>
      <c r="D1152" s="2">
        <v>0.0</v>
      </c>
      <c r="E1152" s="53">
        <v>0.0</v>
      </c>
      <c r="F1152" s="53">
        <v>0.0</v>
      </c>
      <c r="G1152" s="53">
        <v>0.0</v>
      </c>
      <c r="H1152" s="53">
        <v>0.0</v>
      </c>
      <c r="I1152" s="53">
        <v>0.0</v>
      </c>
      <c r="J1152" s="53">
        <v>0.010601679453056845</v>
      </c>
      <c r="K1152" s="53">
        <v>0.005300839726528422</v>
      </c>
      <c r="L1152" s="94">
        <v>0.0</v>
      </c>
      <c r="M1152" s="94">
        <v>1.1239560722536768E-4</v>
      </c>
      <c r="N1152" s="94">
        <v>2.809890180634192E-5</v>
      </c>
      <c r="O1152" s="2" t="s">
        <v>9316</v>
      </c>
      <c r="P1152" s="2">
        <v>11.0</v>
      </c>
      <c r="Q1152" s="2" t="s">
        <v>9318</v>
      </c>
    </row>
    <row r="1153">
      <c r="A1153" s="54">
        <v>46022.0</v>
      </c>
      <c r="B1153" s="2" t="s">
        <v>1189</v>
      </c>
      <c r="C1153" s="2" t="s">
        <v>303</v>
      </c>
      <c r="D1153" s="2">
        <v>0.0</v>
      </c>
      <c r="E1153" s="53">
        <v>0.001382266978611092</v>
      </c>
      <c r="F1153" s="53">
        <v>0.008166497076168996</v>
      </c>
      <c r="G1153" s="53">
        <v>0.013711750133555417</v>
      </c>
      <c r="H1153" s="53">
        <v>0.017457439015385438</v>
      </c>
      <c r="I1153" s="53">
        <v>0.0219469731430093</v>
      </c>
      <c r="J1153" s="53">
        <v>0.004594477560691192</v>
      </c>
      <c r="K1153" s="53">
        <v>0.009153113847123305</v>
      </c>
      <c r="L1153" s="94">
        <v>1.8801209172505698E-4</v>
      </c>
      <c r="M1153" s="94">
        <v>2.1109224055694883E-5</v>
      </c>
      <c r="N1153" s="94">
        <v>8.377949309840038E-5</v>
      </c>
      <c r="O1153" s="2" t="s">
        <v>9319</v>
      </c>
      <c r="P1153" s="2">
        <v>99.0</v>
      </c>
      <c r="Q1153" s="2" t="s">
        <v>9320</v>
      </c>
    </row>
    <row r="1154">
      <c r="A1154" s="54">
        <v>46023.0</v>
      </c>
      <c r="B1154" s="2" t="s">
        <v>194</v>
      </c>
      <c r="C1154" s="2" t="s">
        <v>148</v>
      </c>
      <c r="D1154" s="2">
        <v>0.0</v>
      </c>
      <c r="E1154" s="53">
        <v>0.013</v>
      </c>
      <c r="F1154" s="53">
        <v>0.034</v>
      </c>
      <c r="G1154" s="53">
        <v>0.044</v>
      </c>
      <c r="H1154" s="53">
        <v>0.05</v>
      </c>
      <c r="I1154" s="53">
        <v>0.055</v>
      </c>
      <c r="J1154" s="53">
        <v>0.089</v>
      </c>
      <c r="K1154" s="53">
        <v>0.067</v>
      </c>
      <c r="L1154" s="94">
        <v>0.0019</v>
      </c>
      <c r="M1154" s="94">
        <v>0.0079</v>
      </c>
      <c r="N1154" s="94">
        <v>0.0045</v>
      </c>
      <c r="O1154" s="2" t="s">
        <v>9316</v>
      </c>
      <c r="P1154" s="2">
        <v>1.0</v>
      </c>
      <c r="Q1154" s="2" t="s">
        <v>9317</v>
      </c>
    </row>
    <row r="1155">
      <c r="A1155" s="54">
        <v>46023.0</v>
      </c>
      <c r="B1155" s="2" t="s">
        <v>145</v>
      </c>
      <c r="C1155" s="2" t="s">
        <v>148</v>
      </c>
      <c r="D1155" s="2">
        <v>0.0</v>
      </c>
      <c r="E1155" s="53">
        <v>0.0</v>
      </c>
      <c r="F1155" s="53">
        <v>0.0</v>
      </c>
      <c r="G1155" s="53">
        <v>0.0</v>
      </c>
      <c r="H1155" s="53">
        <v>0.0</v>
      </c>
      <c r="I1155" s="53">
        <v>0.0</v>
      </c>
      <c r="J1155" s="53">
        <v>0.038</v>
      </c>
      <c r="K1155" s="53">
        <v>0.019</v>
      </c>
      <c r="L1155" s="94">
        <v>0.0</v>
      </c>
      <c r="M1155" s="94">
        <v>0.0014</v>
      </c>
      <c r="N1155" s="94">
        <v>4.0E-4</v>
      </c>
      <c r="O1155" s="2" t="s">
        <v>9316</v>
      </c>
      <c r="P1155" s="2">
        <v>2.0</v>
      </c>
      <c r="Q1155" s="2" t="s">
        <v>9317</v>
      </c>
    </row>
    <row r="1156">
      <c r="A1156" s="54">
        <v>46023.0</v>
      </c>
      <c r="B1156" s="2" t="s">
        <v>1801</v>
      </c>
      <c r="C1156" s="2" t="s">
        <v>148</v>
      </c>
      <c r="D1156" s="2">
        <v>0.0</v>
      </c>
      <c r="E1156" s="53">
        <v>0.0</v>
      </c>
      <c r="F1156" s="53">
        <v>0.0</v>
      </c>
      <c r="G1156" s="53">
        <v>0.0</v>
      </c>
      <c r="H1156" s="53">
        <v>0.0</v>
      </c>
      <c r="I1156" s="53">
        <v>0.0</v>
      </c>
      <c r="J1156" s="53">
        <v>0.0</v>
      </c>
      <c r="K1156" s="53">
        <v>0.0</v>
      </c>
      <c r="L1156" s="94">
        <v>0.0</v>
      </c>
      <c r="M1156" s="94">
        <v>0.0</v>
      </c>
      <c r="N1156" s="94">
        <v>0.0</v>
      </c>
      <c r="O1156" s="2" t="s">
        <v>9316</v>
      </c>
      <c r="P1156" s="2">
        <v>3.0</v>
      </c>
      <c r="Q1156" s="2" t="s">
        <v>9318</v>
      </c>
    </row>
    <row r="1157">
      <c r="A1157" s="54">
        <v>46023.0</v>
      </c>
      <c r="B1157" s="2" t="s">
        <v>932</v>
      </c>
      <c r="C1157" s="2" t="s">
        <v>148</v>
      </c>
      <c r="D1157" s="2">
        <v>0.0</v>
      </c>
      <c r="E1157" s="53">
        <v>0.041270422212993645</v>
      </c>
      <c r="F1157" s="53">
        <v>0.04462305505085566</v>
      </c>
      <c r="G1157" s="53">
        <v>0.042537818790474996</v>
      </c>
      <c r="H1157" s="53">
        <v>0.04080771507865586</v>
      </c>
      <c r="I1157" s="53">
        <v>0.038655900551558986</v>
      </c>
      <c r="J1157" s="53">
        <v>0.017987521046026494</v>
      </c>
      <c r="K1157" s="53">
        <v>0.030262669918250745</v>
      </c>
      <c r="L1157" s="94">
        <v>0.0018094660274512876</v>
      </c>
      <c r="M1157" s="94">
        <v>3.2355091338124605E-4</v>
      </c>
      <c r="N1157" s="94">
        <v>9.158291905809985E-4</v>
      </c>
      <c r="O1157" s="2" t="s">
        <v>9316</v>
      </c>
      <c r="P1157" s="2">
        <v>4.0</v>
      </c>
      <c r="Q1157" s="2" t="s">
        <v>9318</v>
      </c>
    </row>
    <row r="1158">
      <c r="A1158" s="54">
        <v>46023.0</v>
      </c>
      <c r="B1158" s="2" t="s">
        <v>515</v>
      </c>
      <c r="C1158" s="2" t="s">
        <v>148</v>
      </c>
      <c r="D1158" s="2">
        <v>0.0</v>
      </c>
      <c r="E1158" s="53">
        <v>0.0</v>
      </c>
      <c r="F1158" s="53">
        <v>0.0</v>
      </c>
      <c r="G1158" s="53">
        <v>0.0</v>
      </c>
      <c r="H1158" s="53">
        <v>0.0</v>
      </c>
      <c r="I1158" s="53">
        <v>0.0</v>
      </c>
      <c r="J1158" s="53">
        <v>0.005984551926678534</v>
      </c>
      <c r="K1158" s="53">
        <v>0.002992275963339267</v>
      </c>
      <c r="L1158" s="94">
        <v>0.0</v>
      </c>
      <c r="M1158" s="94">
        <v>3.581486176311175E-5</v>
      </c>
      <c r="N1158" s="94">
        <v>8.953715440777938E-6</v>
      </c>
      <c r="O1158" s="2" t="s">
        <v>9316</v>
      </c>
      <c r="P1158" s="2">
        <v>5.0</v>
      </c>
      <c r="Q1158" s="2" t="s">
        <v>9318</v>
      </c>
    </row>
    <row r="1159">
      <c r="A1159" s="54">
        <v>46023.0</v>
      </c>
      <c r="B1159" s="2" t="s">
        <v>229</v>
      </c>
      <c r="C1159" s="2" t="s">
        <v>148</v>
      </c>
      <c r="D1159" s="2">
        <v>0.0</v>
      </c>
      <c r="E1159" s="53">
        <v>0.07881343227982987</v>
      </c>
      <c r="F1159" s="53">
        <v>0.06166517451828857</v>
      </c>
      <c r="G1159" s="53">
        <v>0.052775091296174005</v>
      </c>
      <c r="H1159" s="53">
        <v>0.04797142402093195</v>
      </c>
      <c r="I1159" s="53">
        <v>0.04305689257847887</v>
      </c>
      <c r="J1159" s="53">
        <v>0.09993945093595408</v>
      </c>
      <c r="K1159" s="53">
        <v>0.07635727111606404</v>
      </c>
      <c r="L1159" s="94">
        <v>0.0027852102613195014</v>
      </c>
      <c r="M1159" s="94">
        <v>0.009987893853379972</v>
      </c>
      <c r="N1159" s="94">
        <v>0.0058304328522921075</v>
      </c>
      <c r="O1159" s="2" t="s">
        <v>9316</v>
      </c>
      <c r="P1159" s="2">
        <v>6.0</v>
      </c>
      <c r="Q1159" s="2" t="s">
        <v>9317</v>
      </c>
    </row>
    <row r="1160">
      <c r="A1160" s="54">
        <v>46023.0</v>
      </c>
      <c r="B1160" s="2" t="s">
        <v>178</v>
      </c>
      <c r="C1160" s="2" t="s">
        <v>148</v>
      </c>
      <c r="D1160" s="2">
        <v>0.0</v>
      </c>
      <c r="E1160" s="53">
        <v>0.0</v>
      </c>
      <c r="F1160" s="53">
        <v>0.0</v>
      </c>
      <c r="G1160" s="53">
        <v>0.0</v>
      </c>
      <c r="H1160" s="53">
        <v>0.0</v>
      </c>
      <c r="I1160" s="53">
        <v>0.0</v>
      </c>
      <c r="J1160" s="53">
        <v>0.01565973177200944</v>
      </c>
      <c r="K1160" s="53">
        <v>0.00782986588600472</v>
      </c>
      <c r="L1160" s="94">
        <v>0.0</v>
      </c>
      <c r="M1160" s="94">
        <v>2.452271991712819E-4</v>
      </c>
      <c r="N1160" s="94">
        <v>6.130679979282047E-5</v>
      </c>
      <c r="O1160" s="2" t="s">
        <v>9316</v>
      </c>
      <c r="P1160" s="2">
        <v>7.0</v>
      </c>
      <c r="Q1160" s="2" t="s">
        <v>9318</v>
      </c>
    </row>
    <row r="1161">
      <c r="A1161" s="54">
        <v>46023.0</v>
      </c>
      <c r="B1161" s="2" t="s">
        <v>1876</v>
      </c>
      <c r="C1161" s="2" t="s">
        <v>148</v>
      </c>
      <c r="D1161" s="2">
        <v>0.0</v>
      </c>
      <c r="E1161" s="53">
        <v>0.0</v>
      </c>
      <c r="F1161" s="53">
        <v>0.0</v>
      </c>
      <c r="G1161" s="53">
        <v>0.0</v>
      </c>
      <c r="H1161" s="53">
        <v>0.0</v>
      </c>
      <c r="I1161" s="53">
        <v>0.0</v>
      </c>
      <c r="J1161" s="53">
        <v>0.0</v>
      </c>
      <c r="K1161" s="53">
        <v>0.0</v>
      </c>
      <c r="L1161" s="94">
        <v>0.0</v>
      </c>
      <c r="M1161" s="94">
        <v>0.0</v>
      </c>
      <c r="N1161" s="94">
        <v>0.0</v>
      </c>
      <c r="O1161" s="2" t="s">
        <v>9316</v>
      </c>
      <c r="P1161" s="2">
        <v>8.0</v>
      </c>
      <c r="Q1161" s="2" t="s">
        <v>9318</v>
      </c>
    </row>
    <row r="1162">
      <c r="A1162" s="54">
        <v>46023.0</v>
      </c>
      <c r="B1162" s="2" t="s">
        <v>687</v>
      </c>
      <c r="C1162" s="2" t="s">
        <v>148</v>
      </c>
      <c r="D1162" s="2">
        <v>0.0</v>
      </c>
      <c r="E1162" s="53">
        <v>0.0</v>
      </c>
      <c r="F1162" s="53">
        <v>0.0</v>
      </c>
      <c r="G1162" s="53">
        <v>0.0</v>
      </c>
      <c r="H1162" s="53">
        <v>0.0</v>
      </c>
      <c r="I1162" s="53">
        <v>0.0</v>
      </c>
      <c r="J1162" s="53">
        <v>0.002147267139102412</v>
      </c>
      <c r="K1162" s="53">
        <v>0.001073633569551206</v>
      </c>
      <c r="L1162" s="94">
        <v>0.0</v>
      </c>
      <c r="M1162" s="94">
        <v>4.6107561666690565E-6</v>
      </c>
      <c r="N1162" s="94">
        <v>1.1526890416672641E-6</v>
      </c>
      <c r="O1162" s="2" t="s">
        <v>9316</v>
      </c>
      <c r="P1162" s="2">
        <v>9.0</v>
      </c>
      <c r="Q1162" s="2" t="s">
        <v>9318</v>
      </c>
    </row>
    <row r="1163">
      <c r="A1163" s="54">
        <v>46023.0</v>
      </c>
      <c r="B1163" s="2" t="s">
        <v>301</v>
      </c>
      <c r="C1163" s="2" t="s">
        <v>148</v>
      </c>
      <c r="D1163" s="2">
        <v>0.0</v>
      </c>
      <c r="E1163" s="53">
        <v>0.0</v>
      </c>
      <c r="F1163" s="53">
        <v>0.0</v>
      </c>
      <c r="G1163" s="53">
        <v>0.0</v>
      </c>
      <c r="H1163" s="53">
        <v>0.0</v>
      </c>
      <c r="I1163" s="53">
        <v>0.0</v>
      </c>
      <c r="J1163" s="53">
        <v>0.013999999999999999</v>
      </c>
      <c r="K1163" s="53">
        <v>0.006999999999999999</v>
      </c>
      <c r="L1163" s="94">
        <v>0.0</v>
      </c>
      <c r="M1163" s="94">
        <v>2.0E-4</v>
      </c>
      <c r="N1163" s="94">
        <v>1.0E-4</v>
      </c>
      <c r="O1163" s="2" t="s">
        <v>9316</v>
      </c>
      <c r="P1163" s="2">
        <v>10.0</v>
      </c>
      <c r="Q1163" s="2" t="s">
        <v>9317</v>
      </c>
    </row>
    <row r="1164">
      <c r="A1164" s="54">
        <v>46023.0</v>
      </c>
      <c r="B1164" s="2" t="s">
        <v>450</v>
      </c>
      <c r="C1164" s="2" t="s">
        <v>148</v>
      </c>
      <c r="D1164" s="2">
        <v>0.0</v>
      </c>
      <c r="E1164" s="53">
        <v>0.0</v>
      </c>
      <c r="F1164" s="53">
        <v>0.0</v>
      </c>
      <c r="G1164" s="53">
        <v>0.0</v>
      </c>
      <c r="H1164" s="53">
        <v>0.0</v>
      </c>
      <c r="I1164" s="53">
        <v>0.0</v>
      </c>
      <c r="J1164" s="53">
        <v>0.010500964727793523</v>
      </c>
      <c r="K1164" s="53">
        <v>0.005250482363896762</v>
      </c>
      <c r="L1164" s="94">
        <v>0.0</v>
      </c>
      <c r="M1164" s="94">
        <v>1.102702602143637E-4</v>
      </c>
      <c r="N1164" s="94">
        <v>2.7567565053590925E-5</v>
      </c>
      <c r="O1164" s="2" t="s">
        <v>9316</v>
      </c>
      <c r="P1164" s="2">
        <v>11.0</v>
      </c>
      <c r="Q1164" s="2" t="s">
        <v>9318</v>
      </c>
    </row>
    <row r="1165">
      <c r="A1165" s="54">
        <v>46023.0</v>
      </c>
      <c r="B1165" s="2" t="s">
        <v>1189</v>
      </c>
      <c r="C1165" s="2" t="s">
        <v>148</v>
      </c>
      <c r="D1165" s="2">
        <v>0.0</v>
      </c>
      <c r="E1165" s="53">
        <v>0.0</v>
      </c>
      <c r="F1165" s="53">
        <v>0.0</v>
      </c>
      <c r="G1165" s="53">
        <v>0.0</v>
      </c>
      <c r="H1165" s="53">
        <v>0.0</v>
      </c>
      <c r="I1165" s="53">
        <v>0.0</v>
      </c>
      <c r="J1165" s="53">
        <v>0.004550830556713903</v>
      </c>
      <c r="K1165" s="53">
        <v>0.0022754152783569515</v>
      </c>
      <c r="L1165" s="94">
        <v>0.0</v>
      </c>
      <c r="M1165" s="94">
        <v>2.0710058755920973E-5</v>
      </c>
      <c r="N1165" s="94">
        <v>5.177514688980243E-6</v>
      </c>
      <c r="O1165" s="2" t="s">
        <v>9319</v>
      </c>
      <c r="P1165" s="2">
        <v>99.0</v>
      </c>
      <c r="Q1165" s="2" t="s">
        <v>9320</v>
      </c>
    </row>
    <row r="1166">
      <c r="A1166" s="54">
        <v>46024.0</v>
      </c>
      <c r="B1166" s="2" t="s">
        <v>194</v>
      </c>
      <c r="C1166" s="2" t="s">
        <v>196</v>
      </c>
      <c r="D1166" s="2">
        <v>0.0</v>
      </c>
      <c r="E1166" s="53">
        <v>0.086</v>
      </c>
      <c r="F1166" s="53">
        <v>0.107</v>
      </c>
      <c r="G1166" s="53">
        <v>0.114</v>
      </c>
      <c r="H1166" s="53">
        <v>0.118</v>
      </c>
      <c r="I1166" s="53">
        <v>0.123</v>
      </c>
      <c r="J1166" s="53">
        <v>0.089</v>
      </c>
      <c r="K1166" s="53">
        <v>0.101</v>
      </c>
      <c r="L1166" s="94">
        <v>0.013</v>
      </c>
      <c r="M1166" s="94">
        <v>0.0079</v>
      </c>
      <c r="N1166" s="94">
        <v>0.0102</v>
      </c>
      <c r="O1166" s="2" t="s">
        <v>9316</v>
      </c>
      <c r="P1166" s="2">
        <v>1.0</v>
      </c>
      <c r="Q1166" s="2" t="s">
        <v>9317</v>
      </c>
    </row>
    <row r="1167">
      <c r="A1167" s="54">
        <v>46024.0</v>
      </c>
      <c r="B1167" s="2" t="s">
        <v>145</v>
      </c>
      <c r="C1167" s="2" t="s">
        <v>196</v>
      </c>
      <c r="D1167" s="2">
        <v>0.0</v>
      </c>
      <c r="E1167" s="53">
        <v>0.01</v>
      </c>
      <c r="F1167" s="53">
        <v>0.03</v>
      </c>
      <c r="G1167" s="53">
        <v>0.041</v>
      </c>
      <c r="H1167" s="53">
        <v>0.047</v>
      </c>
      <c r="I1167" s="53">
        <v>0.053</v>
      </c>
      <c r="J1167" s="53">
        <v>0.038</v>
      </c>
      <c r="K1167" s="53">
        <v>0.039</v>
      </c>
      <c r="L1167" s="94">
        <v>0.0017</v>
      </c>
      <c r="M1167" s="94">
        <v>0.0014</v>
      </c>
      <c r="N1167" s="94">
        <v>0.0015</v>
      </c>
      <c r="O1167" s="2" t="s">
        <v>9316</v>
      </c>
      <c r="P1167" s="2">
        <v>2.0</v>
      </c>
      <c r="Q1167" s="2" t="s">
        <v>9317</v>
      </c>
    </row>
    <row r="1168">
      <c r="A1168" s="54">
        <v>46024.0</v>
      </c>
      <c r="B1168" s="2" t="s">
        <v>1801</v>
      </c>
      <c r="C1168" s="2" t="s">
        <v>196</v>
      </c>
      <c r="D1168" s="2">
        <v>0.0</v>
      </c>
      <c r="E1168" s="53">
        <v>0.0</v>
      </c>
      <c r="F1168" s="53">
        <v>0.0</v>
      </c>
      <c r="G1168" s="53">
        <v>0.0</v>
      </c>
      <c r="H1168" s="53">
        <v>0.0</v>
      </c>
      <c r="I1168" s="53">
        <v>0.0</v>
      </c>
      <c r="J1168" s="53">
        <v>0.0</v>
      </c>
      <c r="K1168" s="53">
        <v>0.0</v>
      </c>
      <c r="L1168" s="94">
        <v>0.0</v>
      </c>
      <c r="M1168" s="94">
        <v>0.0</v>
      </c>
      <c r="N1168" s="94">
        <v>0.0</v>
      </c>
      <c r="O1168" s="2" t="s">
        <v>9316</v>
      </c>
      <c r="P1168" s="2">
        <v>3.0</v>
      </c>
      <c r="Q1168" s="2" t="s">
        <v>9318</v>
      </c>
    </row>
    <row r="1169">
      <c r="A1169" s="54">
        <v>46024.0</v>
      </c>
      <c r="B1169" s="2" t="s">
        <v>932</v>
      </c>
      <c r="C1169" s="2" t="s">
        <v>196</v>
      </c>
      <c r="D1169" s="2">
        <v>0.0</v>
      </c>
      <c r="E1169" s="53">
        <v>0.025404924871956534</v>
      </c>
      <c r="F1169" s="53">
        <v>0.03501053939247264</v>
      </c>
      <c r="G1169" s="53">
        <v>0.036185525543535324</v>
      </c>
      <c r="H1169" s="53">
        <v>0.036146148545456995</v>
      </c>
      <c r="I1169" s="53">
        <v>0.035652963056350497</v>
      </c>
      <c r="J1169" s="53">
        <v>0.017816953450827035</v>
      </c>
      <c r="K1169" s="53">
        <v>0.02700123949718118</v>
      </c>
      <c r="L1169" s="94">
        <v>0.0013093922588618475</v>
      </c>
      <c r="M1169" s="94">
        <v>3.174438302689374E-4</v>
      </c>
      <c r="N1169" s="94">
        <v>7.29066934384137E-4</v>
      </c>
      <c r="O1169" s="2" t="s">
        <v>9316</v>
      </c>
      <c r="P1169" s="2">
        <v>4.0</v>
      </c>
      <c r="Q1169" s="2" t="s">
        <v>9318</v>
      </c>
    </row>
    <row r="1170">
      <c r="A1170" s="54">
        <v>46024.0</v>
      </c>
      <c r="B1170" s="2" t="s">
        <v>515</v>
      </c>
      <c r="C1170" s="2" t="s">
        <v>196</v>
      </c>
      <c r="D1170" s="2">
        <v>0.0</v>
      </c>
      <c r="E1170" s="53">
        <v>0.0</v>
      </c>
      <c r="F1170" s="53">
        <v>0.0</v>
      </c>
      <c r="G1170" s="53">
        <v>0.0</v>
      </c>
      <c r="H1170" s="53">
        <v>0.0</v>
      </c>
      <c r="I1170" s="53">
        <v>0.0</v>
      </c>
      <c r="J1170" s="53">
        <v>0.005927803104655315</v>
      </c>
      <c r="K1170" s="53">
        <v>0.0029639015523276577</v>
      </c>
      <c r="L1170" s="94">
        <v>0.0</v>
      </c>
      <c r="M1170" s="94">
        <v>3.51388496475612E-5</v>
      </c>
      <c r="N1170" s="94">
        <v>8.7847124118903E-6</v>
      </c>
      <c r="O1170" s="2" t="s">
        <v>9316</v>
      </c>
      <c r="P1170" s="2">
        <v>5.0</v>
      </c>
      <c r="Q1170" s="2" t="s">
        <v>9318</v>
      </c>
    </row>
    <row r="1171">
      <c r="A1171" s="54">
        <v>46024.0</v>
      </c>
      <c r="B1171" s="2" t="s">
        <v>229</v>
      </c>
      <c r="C1171" s="2" t="s">
        <v>196</v>
      </c>
      <c r="D1171" s="2">
        <v>0.0</v>
      </c>
      <c r="E1171" s="53">
        <v>0.23694609565066838</v>
      </c>
      <c r="F1171" s="53">
        <v>0.1510863703133691</v>
      </c>
      <c r="G1171" s="53">
        <v>0.12082320774943632</v>
      </c>
      <c r="H1171" s="53">
        <v>0.10616993709761131</v>
      </c>
      <c r="I1171" s="53">
        <v>0.09212530284416107</v>
      </c>
      <c r="J1171" s="53">
        <v>0.09899176994266534</v>
      </c>
      <c r="K1171" s="53">
        <v>0.10990748884605084</v>
      </c>
      <c r="L1171" s="94">
        <v>0.014598247530863449</v>
      </c>
      <c r="M1171" s="94">
        <v>0.009799370516381582</v>
      </c>
      <c r="N1171" s="94">
        <v>0.012079656104444789</v>
      </c>
      <c r="O1171" s="2" t="s">
        <v>9316</v>
      </c>
      <c r="P1171" s="2">
        <v>6.0</v>
      </c>
      <c r="Q1171" s="2" t="s">
        <v>9317</v>
      </c>
    </row>
    <row r="1172">
      <c r="A1172" s="54">
        <v>46024.0</v>
      </c>
      <c r="B1172" s="2" t="s">
        <v>178</v>
      </c>
      <c r="C1172" s="2" t="s">
        <v>196</v>
      </c>
      <c r="D1172" s="2">
        <v>1.0</v>
      </c>
      <c r="E1172" s="53">
        <v>0.0</v>
      </c>
      <c r="F1172" s="53">
        <v>0.0</v>
      </c>
      <c r="G1172" s="53">
        <v>0.0</v>
      </c>
      <c r="H1172" s="53">
        <v>0.0</v>
      </c>
      <c r="I1172" s="53">
        <v>0.0</v>
      </c>
      <c r="J1172" s="53">
        <v>0.015511237558549697</v>
      </c>
      <c r="K1172" s="53">
        <v>0.007755618779274848</v>
      </c>
      <c r="L1172" s="94">
        <v>1.0</v>
      </c>
      <c r="M1172" s="94">
        <v>0.9692181233734984</v>
      </c>
      <c r="N1172" s="94">
        <v>0.9845489120640997</v>
      </c>
      <c r="O1172" s="2" t="s">
        <v>9316</v>
      </c>
      <c r="P1172" s="2">
        <v>7.0</v>
      </c>
      <c r="Q1172" s="2" t="s">
        <v>9318</v>
      </c>
    </row>
    <row r="1173">
      <c r="A1173" s="54">
        <v>46024.0</v>
      </c>
      <c r="B1173" s="2" t="s">
        <v>1876</v>
      </c>
      <c r="C1173" s="2" t="s">
        <v>196</v>
      </c>
      <c r="D1173" s="2">
        <v>0.0</v>
      </c>
      <c r="E1173" s="53">
        <v>0.0</v>
      </c>
      <c r="F1173" s="53">
        <v>0.0</v>
      </c>
      <c r="G1173" s="53">
        <v>0.0</v>
      </c>
      <c r="H1173" s="53">
        <v>0.0</v>
      </c>
      <c r="I1173" s="53">
        <v>0.0</v>
      </c>
      <c r="J1173" s="53">
        <v>0.0</v>
      </c>
      <c r="K1173" s="53">
        <v>0.0</v>
      </c>
      <c r="L1173" s="94">
        <v>0.0</v>
      </c>
      <c r="M1173" s="94">
        <v>0.0</v>
      </c>
      <c r="N1173" s="94">
        <v>0.0</v>
      </c>
      <c r="O1173" s="2" t="s">
        <v>9316</v>
      </c>
      <c r="P1173" s="2">
        <v>8.0</v>
      </c>
      <c r="Q1173" s="2" t="s">
        <v>9318</v>
      </c>
    </row>
    <row r="1174">
      <c r="A1174" s="54">
        <v>46024.0</v>
      </c>
      <c r="B1174" s="2" t="s">
        <v>687</v>
      </c>
      <c r="C1174" s="2" t="s">
        <v>196</v>
      </c>
      <c r="D1174" s="2">
        <v>0.0</v>
      </c>
      <c r="E1174" s="53">
        <v>0.0014108570032010533</v>
      </c>
      <c r="F1174" s="53">
        <v>0.008833072408483696</v>
      </c>
      <c r="G1174" s="53">
        <v>0.015273553648434569</v>
      </c>
      <c r="H1174" s="53">
        <v>0.019715416241228204</v>
      </c>
      <c r="I1174" s="53">
        <v>0.02506811570572112</v>
      </c>
      <c r="J1174" s="53">
        <v>0.0021307931902234028</v>
      </c>
      <c r="K1174" s="53">
        <v>0.008702173419328985</v>
      </c>
      <c r="L1174" s="94">
        <v>2.3328144105160892E-4</v>
      </c>
      <c r="M1174" s="94">
        <v>4.540279619502426E-6</v>
      </c>
      <c r="N1174" s="94">
        <v>7.572782222007592E-5</v>
      </c>
      <c r="O1174" s="2" t="s">
        <v>9316</v>
      </c>
      <c r="P1174" s="2">
        <v>9.0</v>
      </c>
      <c r="Q1174" s="2" t="s">
        <v>9318</v>
      </c>
    </row>
    <row r="1175">
      <c r="A1175" s="54">
        <v>46024.0</v>
      </c>
      <c r="B1175" s="2" t="s">
        <v>301</v>
      </c>
      <c r="C1175" s="2" t="s">
        <v>196</v>
      </c>
      <c r="D1175" s="2">
        <v>0.0</v>
      </c>
      <c r="E1175" s="53">
        <v>0.0</v>
      </c>
      <c r="F1175" s="53">
        <v>0.0</v>
      </c>
      <c r="G1175" s="53">
        <v>0.0</v>
      </c>
      <c r="H1175" s="53">
        <v>0.0</v>
      </c>
      <c r="I1175" s="53">
        <v>0.0</v>
      </c>
      <c r="J1175" s="53">
        <v>0.013999999999999999</v>
      </c>
      <c r="K1175" s="53">
        <v>0.006999999999999999</v>
      </c>
      <c r="L1175" s="94">
        <v>0.0</v>
      </c>
      <c r="M1175" s="94">
        <v>2.0E-4</v>
      </c>
      <c r="N1175" s="94">
        <v>0.0</v>
      </c>
      <c r="O1175" s="2" t="s">
        <v>9316</v>
      </c>
      <c r="P1175" s="2">
        <v>10.0</v>
      </c>
      <c r="Q1175" s="2" t="s">
        <v>9317</v>
      </c>
    </row>
    <row r="1176">
      <c r="A1176" s="54">
        <v>46024.0</v>
      </c>
      <c r="B1176" s="2" t="s">
        <v>450</v>
      </c>
      <c r="C1176" s="2" t="s">
        <v>196</v>
      </c>
      <c r="D1176" s="2">
        <v>0.0</v>
      </c>
      <c r="E1176" s="53">
        <v>0.021611135314997046</v>
      </c>
      <c r="F1176" s="53">
        <v>0.032290787427855946</v>
      </c>
      <c r="G1176" s="53">
        <v>0.03428636470369246</v>
      </c>
      <c r="H1176" s="53">
        <v>0.03471378313085161</v>
      </c>
      <c r="I1176" s="53">
        <v>0.03470474894881066</v>
      </c>
      <c r="J1176" s="53">
        <v>0.01040138878865711</v>
      </c>
      <c r="K1176" s="53">
        <v>0.022343876746174784</v>
      </c>
      <c r="L1176" s="94">
        <v>0.001175554804594608</v>
      </c>
      <c r="M1176" s="94">
        <v>1.081888887328018E-4</v>
      </c>
      <c r="N1176" s="94">
        <v>4.992488280482503E-4</v>
      </c>
      <c r="O1176" s="2" t="s">
        <v>9316</v>
      </c>
      <c r="P1176" s="2">
        <v>11.0</v>
      </c>
      <c r="Q1176" s="2" t="s">
        <v>9318</v>
      </c>
    </row>
    <row r="1177">
      <c r="A1177" s="54">
        <v>46024.0</v>
      </c>
      <c r="B1177" s="2" t="s">
        <v>1189</v>
      </c>
      <c r="C1177" s="2" t="s">
        <v>196</v>
      </c>
      <c r="D1177" s="2">
        <v>0.0</v>
      </c>
      <c r="E1177" s="53">
        <v>0.0</v>
      </c>
      <c r="F1177" s="53">
        <v>0.0</v>
      </c>
      <c r="G1177" s="53">
        <v>0.0</v>
      </c>
      <c r="H1177" s="53">
        <v>0.0</v>
      </c>
      <c r="I1177" s="53">
        <v>0.0</v>
      </c>
      <c r="J1177" s="53">
        <v>0.004507677071459725</v>
      </c>
      <c r="K1177" s="53">
        <v>0.0022538385357298626</v>
      </c>
      <c r="L1177" s="94">
        <v>0.0</v>
      </c>
      <c r="M1177" s="94">
        <v>2.0319152580563723E-5</v>
      </c>
      <c r="N1177" s="94">
        <v>5.079788145140931E-6</v>
      </c>
      <c r="O1177" s="2" t="s">
        <v>9319</v>
      </c>
      <c r="P1177" s="2">
        <v>99.0</v>
      </c>
      <c r="Q1177" s="2" t="s">
        <v>9320</v>
      </c>
    </row>
    <row r="1178">
      <c r="A1178" s="54">
        <v>46025.0</v>
      </c>
      <c r="B1178" s="2" t="s">
        <v>194</v>
      </c>
      <c r="C1178" s="2" t="s">
        <v>288</v>
      </c>
      <c r="D1178" s="2">
        <v>0.0</v>
      </c>
      <c r="E1178" s="53">
        <v>0.421</v>
      </c>
      <c r="F1178" s="53">
        <v>0.331</v>
      </c>
      <c r="G1178" s="53">
        <v>0.29</v>
      </c>
      <c r="H1178" s="53">
        <v>0.268</v>
      </c>
      <c r="I1178" s="53">
        <v>0.245</v>
      </c>
      <c r="J1178" s="53">
        <v>0.088</v>
      </c>
      <c r="K1178" s="53">
        <v>0.189</v>
      </c>
      <c r="L1178" s="94">
        <v>0.0841</v>
      </c>
      <c r="M1178" s="94">
        <v>0.0077</v>
      </c>
      <c r="N1178" s="94">
        <v>0.0357</v>
      </c>
      <c r="O1178" s="2" t="s">
        <v>9316</v>
      </c>
      <c r="P1178" s="2">
        <v>1.0</v>
      </c>
      <c r="Q1178" s="2" t="s">
        <v>9317</v>
      </c>
    </row>
    <row r="1179">
      <c r="A1179" s="54">
        <v>46025.0</v>
      </c>
      <c r="B1179" s="2" t="s">
        <v>145</v>
      </c>
      <c r="C1179" s="2" t="s">
        <v>288</v>
      </c>
      <c r="D1179" s="2">
        <v>0.0</v>
      </c>
      <c r="E1179" s="53">
        <v>0.112</v>
      </c>
      <c r="F1179" s="53">
        <v>0.115</v>
      </c>
      <c r="G1179" s="53">
        <v>0.119</v>
      </c>
      <c r="H1179" s="53">
        <v>0.121</v>
      </c>
      <c r="I1179" s="53">
        <v>0.125</v>
      </c>
      <c r="J1179" s="53">
        <v>0.037</v>
      </c>
      <c r="K1179" s="53">
        <v>0.078</v>
      </c>
      <c r="L1179" s="94">
        <v>0.0142</v>
      </c>
      <c r="M1179" s="94">
        <v>0.0014</v>
      </c>
      <c r="N1179" s="94">
        <v>0.0061</v>
      </c>
      <c r="O1179" s="2" t="s">
        <v>9316</v>
      </c>
      <c r="P1179" s="2">
        <v>2.0</v>
      </c>
      <c r="Q1179" s="2" t="s">
        <v>9317</v>
      </c>
    </row>
    <row r="1180">
      <c r="A1180" s="54">
        <v>46025.0</v>
      </c>
      <c r="B1180" s="2" t="s">
        <v>1801</v>
      </c>
      <c r="C1180" s="2" t="s">
        <v>288</v>
      </c>
      <c r="D1180" s="2">
        <v>0.0</v>
      </c>
      <c r="E1180" s="53">
        <v>0.0</v>
      </c>
      <c r="F1180" s="53">
        <v>0.0</v>
      </c>
      <c r="G1180" s="53">
        <v>0.0</v>
      </c>
      <c r="H1180" s="53">
        <v>0.0</v>
      </c>
      <c r="I1180" s="53">
        <v>0.0</v>
      </c>
      <c r="J1180" s="53">
        <v>0.0</v>
      </c>
      <c r="K1180" s="53">
        <v>0.0</v>
      </c>
      <c r="L1180" s="94">
        <v>0.0</v>
      </c>
      <c r="M1180" s="94">
        <v>0.0</v>
      </c>
      <c r="N1180" s="94">
        <v>0.0</v>
      </c>
      <c r="O1180" s="2" t="s">
        <v>9316</v>
      </c>
      <c r="P1180" s="2">
        <v>3.0</v>
      </c>
      <c r="Q1180" s="2" t="s">
        <v>9318</v>
      </c>
    </row>
    <row r="1181">
      <c r="A1181" s="54">
        <v>46025.0</v>
      </c>
      <c r="B1181" s="2" t="s">
        <v>932</v>
      </c>
      <c r="C1181" s="2" t="s">
        <v>288</v>
      </c>
      <c r="D1181" s="2">
        <v>0.0</v>
      </c>
      <c r="E1181" s="53">
        <v>0.00962666637484414</v>
      </c>
      <c r="F1181" s="53">
        <v>0.0215515149906174</v>
      </c>
      <c r="G1181" s="53">
        <v>0.02618509897988585</v>
      </c>
      <c r="H1181" s="53">
        <v>0.028359693348979326</v>
      </c>
      <c r="I1181" s="53">
        <v>0.03032880486263142</v>
      </c>
      <c r="J1181" s="53">
        <v>0.0176483086027633</v>
      </c>
      <c r="K1181" s="53">
        <v>0.021916703791324574</v>
      </c>
      <c r="L1181" s="94">
        <v>6.85659408586419E-4</v>
      </c>
      <c r="M1181" s="94">
        <v>3.1146279653836904E-4</v>
      </c>
      <c r="N1181" s="94">
        <v>4.80341905076661E-4</v>
      </c>
      <c r="O1181" s="2" t="s">
        <v>9316</v>
      </c>
      <c r="P1181" s="2">
        <v>4.0</v>
      </c>
      <c r="Q1181" s="2" t="s">
        <v>9318</v>
      </c>
    </row>
    <row r="1182">
      <c r="A1182" s="54">
        <v>46025.0</v>
      </c>
      <c r="B1182" s="2" t="s">
        <v>515</v>
      </c>
      <c r="C1182" s="2" t="s">
        <v>288</v>
      </c>
      <c r="D1182" s="2">
        <v>0.0</v>
      </c>
      <c r="E1182" s="53">
        <v>0.041270422212993645</v>
      </c>
      <c r="F1182" s="53">
        <v>0.04462305505085566</v>
      </c>
      <c r="G1182" s="53">
        <v>0.042537818790474996</v>
      </c>
      <c r="H1182" s="53">
        <v>0.04080771507865586</v>
      </c>
      <c r="I1182" s="53">
        <v>0.038655900551558986</v>
      </c>
      <c r="J1182" s="53">
        <v>0.00587169399168629</v>
      </c>
      <c r="K1182" s="53">
        <v>0.024204756391080644</v>
      </c>
      <c r="L1182" s="94">
        <v>0.0018094660274512876</v>
      </c>
      <c r="M1182" s="94">
        <v>3.447679033200488E-5</v>
      </c>
      <c r="N1182" s="94">
        <v>5.858702319515593E-4</v>
      </c>
      <c r="O1182" s="2" t="s">
        <v>9316</v>
      </c>
      <c r="P1182" s="2">
        <v>5.0</v>
      </c>
      <c r="Q1182" s="2" t="s">
        <v>9318</v>
      </c>
    </row>
    <row r="1183">
      <c r="A1183" s="54">
        <v>46025.0</v>
      </c>
      <c r="B1183" s="2" t="s">
        <v>229</v>
      </c>
      <c r="C1183" s="2" t="s">
        <v>288</v>
      </c>
      <c r="D1183" s="2">
        <v>0.0</v>
      </c>
      <c r="E1183" s="53">
        <v>0.3474196934476492</v>
      </c>
      <c r="F1183" s="53">
        <v>0.2578893695269514</v>
      </c>
      <c r="G1183" s="53">
        <v>0.21726225857131723</v>
      </c>
      <c r="H1183" s="53">
        <v>0.19600461695251772</v>
      </c>
      <c r="I1183" s="53">
        <v>0.1746438282022247</v>
      </c>
      <c r="J1183" s="53">
        <v>0.09805477181626761</v>
      </c>
      <c r="K1183" s="53">
        <v>0.15765851519379243</v>
      </c>
      <c r="L1183" s="94">
        <v>0.047202888999509904</v>
      </c>
      <c r="M1183" s="94">
        <v>0.009614738275940308</v>
      </c>
      <c r="N1183" s="94">
        <v>0.024856207413111276</v>
      </c>
      <c r="O1183" s="2" t="s">
        <v>9316</v>
      </c>
      <c r="P1183" s="2">
        <v>6.0</v>
      </c>
      <c r="Q1183" s="2" t="s">
        <v>9317</v>
      </c>
    </row>
    <row r="1184">
      <c r="A1184" s="54">
        <v>46025.0</v>
      </c>
      <c r="B1184" s="2" t="s">
        <v>178</v>
      </c>
      <c r="C1184" s="2" t="s">
        <v>288</v>
      </c>
      <c r="D1184" s="2">
        <v>0.0</v>
      </c>
      <c r="E1184" s="53">
        <v>0.004288192366656678</v>
      </c>
      <c r="F1184" s="53">
        <v>0.014383910563609525</v>
      </c>
      <c r="G1184" s="53">
        <v>0.01999802004417741</v>
      </c>
      <c r="H1184" s="53">
        <v>0.023168670606038083</v>
      </c>
      <c r="I1184" s="53">
        <v>0.02650462637699322</v>
      </c>
      <c r="J1184" s="53">
        <v>0.02482983168411746</v>
      </c>
      <c r="K1184" s="53">
        <v>0.022413925864147435</v>
      </c>
      <c r="L1184" s="94">
        <v>3.9992080568732144E-4</v>
      </c>
      <c r="M1184" s="94">
        <v>6.165205414616034E-4</v>
      </c>
      <c r="N1184" s="94">
        <v>5.023840726434974E-4</v>
      </c>
      <c r="O1184" s="2" t="s">
        <v>9316</v>
      </c>
      <c r="P1184" s="2">
        <v>7.0</v>
      </c>
      <c r="Q1184" s="2" t="s">
        <v>9318</v>
      </c>
    </row>
    <row r="1185">
      <c r="A1185" s="54">
        <v>46025.0</v>
      </c>
      <c r="B1185" s="2" t="s">
        <v>1876</v>
      </c>
      <c r="C1185" s="2" t="s">
        <v>288</v>
      </c>
      <c r="D1185" s="2">
        <v>0.0</v>
      </c>
      <c r="E1185" s="53">
        <v>0.0</v>
      </c>
      <c r="F1185" s="53">
        <v>0.0</v>
      </c>
      <c r="G1185" s="53">
        <v>0.0</v>
      </c>
      <c r="H1185" s="53">
        <v>0.0</v>
      </c>
      <c r="I1185" s="53">
        <v>0.0</v>
      </c>
      <c r="J1185" s="53">
        <v>0.0</v>
      </c>
      <c r="K1185" s="53">
        <v>0.0</v>
      </c>
      <c r="L1185" s="94">
        <v>0.0</v>
      </c>
      <c r="M1185" s="94">
        <v>0.0</v>
      </c>
      <c r="N1185" s="94">
        <v>0.0</v>
      </c>
      <c r="O1185" s="2" t="s">
        <v>9316</v>
      </c>
      <c r="P1185" s="2">
        <v>8.0</v>
      </c>
      <c r="Q1185" s="2" t="s">
        <v>9318</v>
      </c>
    </row>
    <row r="1186">
      <c r="A1186" s="54">
        <v>46025.0</v>
      </c>
      <c r="B1186" s="2" t="s">
        <v>687</v>
      </c>
      <c r="C1186" s="2" t="s">
        <v>288</v>
      </c>
      <c r="D1186" s="2">
        <v>0.0</v>
      </c>
      <c r="E1186" s="53">
        <v>0.0</v>
      </c>
      <c r="F1186" s="53">
        <v>0.0</v>
      </c>
      <c r="G1186" s="53">
        <v>0.0</v>
      </c>
      <c r="H1186" s="53">
        <v>0.0</v>
      </c>
      <c r="I1186" s="53">
        <v>0.0</v>
      </c>
      <c r="J1186" s="53">
        <v>0.0021144456303654547</v>
      </c>
      <c r="K1186" s="53">
        <v>0.0010572228151827273</v>
      </c>
      <c r="L1186" s="94">
        <v>0.0</v>
      </c>
      <c r="M1186" s="94">
        <v>4.4708803237715646E-6</v>
      </c>
      <c r="N1186" s="94">
        <v>1.1177200809428911E-6</v>
      </c>
      <c r="O1186" s="2" t="s">
        <v>9316</v>
      </c>
      <c r="P1186" s="2">
        <v>9.0</v>
      </c>
      <c r="Q1186" s="2" t="s">
        <v>9318</v>
      </c>
    </row>
    <row r="1187">
      <c r="A1187" s="54">
        <v>46025.0</v>
      </c>
      <c r="B1187" s="2" t="s">
        <v>301</v>
      </c>
      <c r="C1187" s="2" t="s">
        <v>288</v>
      </c>
      <c r="D1187" s="2">
        <v>0.0</v>
      </c>
      <c r="E1187" s="53">
        <v>0.0</v>
      </c>
      <c r="F1187" s="53">
        <v>0.0</v>
      </c>
      <c r="G1187" s="53">
        <v>0.0</v>
      </c>
      <c r="H1187" s="53">
        <v>0.0</v>
      </c>
      <c r="I1187" s="53">
        <v>0.0</v>
      </c>
      <c r="J1187" s="53">
        <v>0.013999999999999999</v>
      </c>
      <c r="K1187" s="53">
        <v>0.006999999999999999</v>
      </c>
      <c r="L1187" s="94">
        <v>0.0</v>
      </c>
      <c r="M1187" s="94">
        <v>2.0E-4</v>
      </c>
      <c r="N1187" s="94">
        <v>0.0</v>
      </c>
      <c r="O1187" s="2" t="s">
        <v>9316</v>
      </c>
      <c r="P1187" s="2">
        <v>10.0</v>
      </c>
      <c r="Q1187" s="2" t="s">
        <v>9317</v>
      </c>
    </row>
    <row r="1188">
      <c r="A1188" s="54">
        <v>46025.0</v>
      </c>
      <c r="B1188" s="2" t="s">
        <v>450</v>
      </c>
      <c r="C1188" s="2" t="s">
        <v>288</v>
      </c>
      <c r="D1188" s="2">
        <v>0.0</v>
      </c>
      <c r="E1188" s="53">
        <v>0.0</v>
      </c>
      <c r="F1188" s="53">
        <v>0.0</v>
      </c>
      <c r="G1188" s="53">
        <v>0.0</v>
      </c>
      <c r="H1188" s="53">
        <v>0.0</v>
      </c>
      <c r="I1188" s="53">
        <v>0.0</v>
      </c>
      <c r="J1188" s="53">
        <v>0.010302935333258231</v>
      </c>
      <c r="K1188" s="53">
        <v>0.0051514676666291155</v>
      </c>
      <c r="L1188" s="94">
        <v>0.0</v>
      </c>
      <c r="M1188" s="94">
        <v>1.061504764813009E-4</v>
      </c>
      <c r="N1188" s="94">
        <v>2.6537619120325225E-5</v>
      </c>
      <c r="O1188" s="2" t="s">
        <v>9316</v>
      </c>
      <c r="P1188" s="2">
        <v>11.0</v>
      </c>
      <c r="Q1188" s="2" t="s">
        <v>9318</v>
      </c>
    </row>
    <row r="1189">
      <c r="A1189" s="54">
        <v>46025.0</v>
      </c>
      <c r="B1189" s="2" t="s">
        <v>1189</v>
      </c>
      <c r="C1189" s="2" t="s">
        <v>288</v>
      </c>
      <c r="D1189" s="2">
        <v>0.0</v>
      </c>
      <c r="E1189" s="53">
        <v>0.003647824426154967</v>
      </c>
      <c r="F1189" s="53">
        <v>0.013266513639908916</v>
      </c>
      <c r="G1189" s="53">
        <v>0.018948444116460104</v>
      </c>
      <c r="H1189" s="53">
        <v>0.02225056442283743</v>
      </c>
      <c r="I1189" s="53">
        <v>0.025799718327527175</v>
      </c>
      <c r="J1189" s="53">
        <v>0.004465010039919526</v>
      </c>
      <c r="K1189" s="53">
        <v>0.011706727078189816</v>
      </c>
      <c r="L1189" s="94">
        <v>3.590435344346115E-4</v>
      </c>
      <c r="M1189" s="94">
        <v>1.993631465658217E-5</v>
      </c>
      <c r="N1189" s="94">
        <v>1.3704745888322266E-4</v>
      </c>
      <c r="O1189" s="2" t="s">
        <v>9319</v>
      </c>
      <c r="P1189" s="2">
        <v>99.0</v>
      </c>
      <c r="Q1189" s="2" t="s">
        <v>9320</v>
      </c>
    </row>
    <row r="1190">
      <c r="A1190" s="54">
        <v>46026.0</v>
      </c>
      <c r="B1190" s="2" t="s">
        <v>194</v>
      </c>
      <c r="C1190" s="2" t="s">
        <v>256</v>
      </c>
      <c r="D1190" s="2">
        <v>0.0</v>
      </c>
      <c r="E1190" s="53">
        <v>0.006</v>
      </c>
      <c r="F1190" s="53">
        <v>0.023</v>
      </c>
      <c r="G1190" s="53">
        <v>0.034</v>
      </c>
      <c r="H1190" s="53">
        <v>0.04</v>
      </c>
      <c r="I1190" s="53">
        <v>0.048</v>
      </c>
      <c r="J1190" s="53">
        <v>0.087</v>
      </c>
      <c r="K1190" s="53">
        <v>0.06</v>
      </c>
      <c r="L1190" s="94">
        <v>0.0012</v>
      </c>
      <c r="M1190" s="94">
        <v>0.0076</v>
      </c>
      <c r="N1190" s="94">
        <v>0.0036</v>
      </c>
      <c r="O1190" s="2" t="s">
        <v>9316</v>
      </c>
      <c r="P1190" s="2">
        <v>1.0</v>
      </c>
      <c r="Q1190" s="2" t="s">
        <v>9317</v>
      </c>
    </row>
    <row r="1191">
      <c r="A1191" s="54">
        <v>46026.0</v>
      </c>
      <c r="B1191" s="2" t="s">
        <v>145</v>
      </c>
      <c r="C1191" s="2" t="s">
        <v>256</v>
      </c>
      <c r="D1191" s="2">
        <v>0.0</v>
      </c>
      <c r="E1191" s="53">
        <v>0.0</v>
      </c>
      <c r="F1191" s="53">
        <v>0.0</v>
      </c>
      <c r="G1191" s="53">
        <v>0.0</v>
      </c>
      <c r="H1191" s="53">
        <v>0.0</v>
      </c>
      <c r="I1191" s="53">
        <v>0.0</v>
      </c>
      <c r="J1191" s="53">
        <v>0.037</v>
      </c>
      <c r="K1191" s="53">
        <v>0.019</v>
      </c>
      <c r="L1191" s="94">
        <v>0.0</v>
      </c>
      <c r="M1191" s="94">
        <v>0.0014</v>
      </c>
      <c r="N1191" s="94">
        <v>4.0E-4</v>
      </c>
      <c r="O1191" s="2" t="s">
        <v>9316</v>
      </c>
      <c r="P1191" s="2">
        <v>2.0</v>
      </c>
      <c r="Q1191" s="2" t="s">
        <v>9317</v>
      </c>
    </row>
    <row r="1192">
      <c r="A1192" s="54">
        <v>46026.0</v>
      </c>
      <c r="B1192" s="2" t="s">
        <v>1801</v>
      </c>
      <c r="C1192" s="2" t="s">
        <v>256</v>
      </c>
      <c r="D1192" s="2">
        <v>0.0</v>
      </c>
      <c r="E1192" s="53">
        <v>0.0</v>
      </c>
      <c r="F1192" s="53">
        <v>0.0</v>
      </c>
      <c r="G1192" s="53">
        <v>0.0</v>
      </c>
      <c r="H1192" s="53">
        <v>0.0</v>
      </c>
      <c r="I1192" s="53">
        <v>0.0</v>
      </c>
      <c r="J1192" s="53">
        <v>0.0</v>
      </c>
      <c r="K1192" s="53">
        <v>0.0</v>
      </c>
      <c r="L1192" s="94">
        <v>0.0</v>
      </c>
      <c r="M1192" s="94">
        <v>0.0</v>
      </c>
      <c r="N1192" s="94">
        <v>0.0</v>
      </c>
      <c r="O1192" s="2" t="s">
        <v>9316</v>
      </c>
      <c r="P1192" s="2">
        <v>3.0</v>
      </c>
      <c r="Q1192" s="2" t="s">
        <v>9318</v>
      </c>
    </row>
    <row r="1193">
      <c r="A1193" s="54">
        <v>46026.0</v>
      </c>
      <c r="B1193" s="2" t="s">
        <v>932</v>
      </c>
      <c r="C1193" s="2" t="s">
        <v>256</v>
      </c>
      <c r="D1193" s="2">
        <v>0.0</v>
      </c>
      <c r="E1193" s="53">
        <v>0.0</v>
      </c>
      <c r="F1193" s="53">
        <v>0.0</v>
      </c>
      <c r="G1193" s="53">
        <v>0.0</v>
      </c>
      <c r="H1193" s="53">
        <v>0.0</v>
      </c>
      <c r="I1193" s="53">
        <v>0.0</v>
      </c>
      <c r="J1193" s="53">
        <v>0.017481559090095262</v>
      </c>
      <c r="K1193" s="53">
        <v>0.008740779545047631</v>
      </c>
      <c r="L1193" s="94">
        <v>0.0</v>
      </c>
      <c r="M1193" s="94">
        <v>3.0560490822049226E-4</v>
      </c>
      <c r="N1193" s="94">
        <v>7.640122705512306E-5</v>
      </c>
      <c r="O1193" s="2" t="s">
        <v>9316</v>
      </c>
      <c r="P1193" s="2">
        <v>4.0</v>
      </c>
      <c r="Q1193" s="2" t="s">
        <v>9318</v>
      </c>
    </row>
    <row r="1194">
      <c r="A1194" s="54">
        <v>46026.0</v>
      </c>
      <c r="B1194" s="2" t="s">
        <v>515</v>
      </c>
      <c r="C1194" s="2" t="s">
        <v>256</v>
      </c>
      <c r="D1194" s="2">
        <v>0.0</v>
      </c>
      <c r="E1194" s="53">
        <v>0.0</v>
      </c>
      <c r="F1194" s="53">
        <v>0.0</v>
      </c>
      <c r="G1194" s="53">
        <v>0.0</v>
      </c>
      <c r="H1194" s="53">
        <v>0.0</v>
      </c>
      <c r="I1194" s="53">
        <v>0.0</v>
      </c>
      <c r="J1194" s="53">
        <v>0.005816215467727556</v>
      </c>
      <c r="K1194" s="53">
        <v>0.002908107733863778</v>
      </c>
      <c r="L1194" s="94">
        <v>0.0</v>
      </c>
      <c r="M1194" s="94">
        <v>3.382836236703327E-5</v>
      </c>
      <c r="N1194" s="94">
        <v>8.457090591758318E-6</v>
      </c>
      <c r="O1194" s="2" t="s">
        <v>9316</v>
      </c>
      <c r="P1194" s="2">
        <v>5.0</v>
      </c>
      <c r="Q1194" s="2" t="s">
        <v>9318</v>
      </c>
    </row>
    <row r="1195">
      <c r="A1195" s="54">
        <v>46026.0</v>
      </c>
      <c r="B1195" s="2" t="s">
        <v>229</v>
      </c>
      <c r="C1195" s="2" t="s">
        <v>256</v>
      </c>
      <c r="D1195" s="2">
        <v>0.0</v>
      </c>
      <c r="E1195" s="53">
        <v>0.0</v>
      </c>
      <c r="F1195" s="53">
        <v>0.0</v>
      </c>
      <c r="G1195" s="53">
        <v>0.0</v>
      </c>
      <c r="H1195" s="53">
        <v>0.0</v>
      </c>
      <c r="I1195" s="53">
        <v>0.0</v>
      </c>
      <c r="J1195" s="53">
        <v>0.09712830425593842</v>
      </c>
      <c r="K1195" s="53">
        <v>0.04856415212796921</v>
      </c>
      <c r="L1195" s="94">
        <v>0.0</v>
      </c>
      <c r="M1195" s="94">
        <v>0.009433907487634145</v>
      </c>
      <c r="N1195" s="94">
        <v>0.0023584768719085362</v>
      </c>
      <c r="O1195" s="2" t="s">
        <v>9316</v>
      </c>
      <c r="P1195" s="2">
        <v>6.0</v>
      </c>
      <c r="Q1195" s="2" t="s">
        <v>9317</v>
      </c>
    </row>
    <row r="1196">
      <c r="A1196" s="54">
        <v>46026.0</v>
      </c>
      <c r="B1196" s="2" t="s">
        <v>178</v>
      </c>
      <c r="C1196" s="2" t="s">
        <v>256</v>
      </c>
      <c r="D1196" s="2">
        <v>0.0</v>
      </c>
      <c r="E1196" s="53">
        <v>0.006958007484684653</v>
      </c>
      <c r="F1196" s="53">
        <v>0.018196111278004426</v>
      </c>
      <c r="G1196" s="53">
        <v>0.023207121288514862</v>
      </c>
      <c r="H1196" s="53">
        <v>0.025725302941096515</v>
      </c>
      <c r="I1196" s="53">
        <v>0.028135951917517766</v>
      </c>
      <c r="J1196" s="53">
        <v>0.024595227766759185</v>
      </c>
      <c r="K1196" s="53">
        <v>0.02390117452763702</v>
      </c>
      <c r="L1196" s="94">
        <v>5.385704784998397E-4</v>
      </c>
      <c r="M1196" s="94">
        <v>6.04925228898762E-4</v>
      </c>
      <c r="N1196" s="94">
        <v>5.712661438005648E-4</v>
      </c>
      <c r="O1196" s="2" t="s">
        <v>9316</v>
      </c>
      <c r="P1196" s="2">
        <v>7.0</v>
      </c>
      <c r="Q1196" s="2" t="s">
        <v>9318</v>
      </c>
    </row>
    <row r="1197">
      <c r="A1197" s="54">
        <v>46026.0</v>
      </c>
      <c r="B1197" s="2" t="s">
        <v>1876</v>
      </c>
      <c r="C1197" s="2" t="s">
        <v>256</v>
      </c>
      <c r="D1197" s="2">
        <v>0.0</v>
      </c>
      <c r="E1197" s="53">
        <v>0.0</v>
      </c>
      <c r="F1197" s="53">
        <v>0.0</v>
      </c>
      <c r="G1197" s="53">
        <v>0.0</v>
      </c>
      <c r="H1197" s="53">
        <v>0.0</v>
      </c>
      <c r="I1197" s="53">
        <v>0.0</v>
      </c>
      <c r="J1197" s="53">
        <v>0.0</v>
      </c>
      <c r="K1197" s="53">
        <v>0.0</v>
      </c>
      <c r="L1197" s="94">
        <v>0.0</v>
      </c>
      <c r="M1197" s="94">
        <v>0.0</v>
      </c>
      <c r="N1197" s="94">
        <v>0.0</v>
      </c>
      <c r="O1197" s="2" t="s">
        <v>9316</v>
      </c>
      <c r="P1197" s="2">
        <v>8.0</v>
      </c>
      <c r="Q1197" s="2" t="s">
        <v>9318</v>
      </c>
    </row>
    <row r="1198">
      <c r="A1198" s="54">
        <v>46026.0</v>
      </c>
      <c r="B1198" s="2" t="s">
        <v>687</v>
      </c>
      <c r="C1198" s="2" t="s">
        <v>256</v>
      </c>
      <c r="D1198" s="2">
        <v>0.0</v>
      </c>
      <c r="E1198" s="53">
        <v>0.0</v>
      </c>
      <c r="F1198" s="53">
        <v>0.0</v>
      </c>
      <c r="G1198" s="53">
        <v>0.0</v>
      </c>
      <c r="H1198" s="53">
        <v>0.0</v>
      </c>
      <c r="I1198" s="53">
        <v>0.0</v>
      </c>
      <c r="J1198" s="53">
        <v>0.0016073109437774158</v>
      </c>
      <c r="K1198" s="53">
        <v>8.036554718887079E-4</v>
      </c>
      <c r="L1198" s="94">
        <v>0.0</v>
      </c>
      <c r="M1198" s="94">
        <v>2.5834484699866473E-6</v>
      </c>
      <c r="N1198" s="94">
        <v>6.458621174966618E-7</v>
      </c>
      <c r="O1198" s="2" t="s">
        <v>9316</v>
      </c>
      <c r="P1198" s="2">
        <v>9.0</v>
      </c>
      <c r="Q1198" s="2" t="s">
        <v>9318</v>
      </c>
    </row>
    <row r="1199">
      <c r="A1199" s="54">
        <v>46026.0</v>
      </c>
      <c r="B1199" s="2" t="s">
        <v>301</v>
      </c>
      <c r="C1199" s="2" t="s">
        <v>256</v>
      </c>
      <c r="D1199" s="2">
        <v>0.0</v>
      </c>
      <c r="E1199" s="53">
        <v>0.011000000000000001</v>
      </c>
      <c r="F1199" s="53">
        <v>0.023</v>
      </c>
      <c r="G1199" s="53">
        <v>0.027000000000000003</v>
      </c>
      <c r="H1199" s="53">
        <v>0.028999999999999998</v>
      </c>
      <c r="I1199" s="53">
        <v>0.031</v>
      </c>
      <c r="J1199" s="53">
        <v>0.013999999999999999</v>
      </c>
      <c r="K1199" s="53">
        <v>0.021</v>
      </c>
      <c r="L1199" s="94">
        <v>7.0E-4</v>
      </c>
      <c r="M1199" s="94">
        <v>2.0E-4</v>
      </c>
      <c r="N1199" s="94">
        <v>4.0E-4</v>
      </c>
      <c r="O1199" s="2" t="s">
        <v>9316</v>
      </c>
      <c r="P1199" s="2">
        <v>10.0</v>
      </c>
      <c r="Q1199" s="2" t="s">
        <v>9317</v>
      </c>
    </row>
    <row r="1200">
      <c r="A1200" s="54">
        <v>46026.0</v>
      </c>
      <c r="B1200" s="2" t="s">
        <v>450</v>
      </c>
      <c r="C1200" s="2" t="s">
        <v>256</v>
      </c>
      <c r="D1200" s="2">
        <v>0.0</v>
      </c>
      <c r="E1200" s="53">
        <v>0.0350661603811211</v>
      </c>
      <c r="F1200" s="53">
        <v>0.04084888867274826</v>
      </c>
      <c r="G1200" s="53">
        <v>0.03978833016784163</v>
      </c>
      <c r="H1200" s="53">
        <v>0.03854440345144142</v>
      </c>
      <c r="I1200" s="53">
        <v>0.036840781448662485</v>
      </c>
      <c r="J1200" s="53">
        <v>0.010205588358851733</v>
      </c>
      <c r="K1200" s="53">
        <v>0.024996959263346684</v>
      </c>
      <c r="L1200" s="94">
        <v>0.0015831112175451766</v>
      </c>
      <c r="M1200" s="94">
        <v>1.0415403375033001E-4</v>
      </c>
      <c r="N1200" s="94">
        <v>6.248479724134136E-4</v>
      </c>
      <c r="O1200" s="2" t="s">
        <v>9316</v>
      </c>
      <c r="P1200" s="2">
        <v>11.0</v>
      </c>
      <c r="Q1200" s="2" t="s">
        <v>9318</v>
      </c>
    </row>
    <row r="1201">
      <c r="A1201" s="54">
        <v>46026.0</v>
      </c>
      <c r="B1201" s="2" t="s">
        <v>1189</v>
      </c>
      <c r="C1201" s="2" t="s">
        <v>256</v>
      </c>
      <c r="D1201" s="2">
        <v>0.0</v>
      </c>
      <c r="E1201" s="53">
        <v>0.0</v>
      </c>
      <c r="F1201" s="53">
        <v>0.0</v>
      </c>
      <c r="G1201" s="53">
        <v>0.0</v>
      </c>
      <c r="H1201" s="53">
        <v>0.0</v>
      </c>
      <c r="I1201" s="53">
        <v>0.0</v>
      </c>
      <c r="J1201" s="53">
        <v>0.004422822526941772</v>
      </c>
      <c r="K1201" s="53">
        <v>0.002211411263470886</v>
      </c>
      <c r="L1201" s="94">
        <v>0.0</v>
      </c>
      <c r="M1201" s="94">
        <v>1.9561359104823603E-5</v>
      </c>
      <c r="N1201" s="94">
        <v>4.890339776205901E-6</v>
      </c>
      <c r="O1201" s="2" t="s">
        <v>9319</v>
      </c>
      <c r="P1201" s="2">
        <v>99.0</v>
      </c>
      <c r="Q1201" s="2" t="s">
        <v>9320</v>
      </c>
    </row>
    <row r="1202">
      <c r="A1202" s="54">
        <v>46027.0</v>
      </c>
      <c r="B1202" s="2" t="s">
        <v>194</v>
      </c>
      <c r="C1202" s="2" t="s">
        <v>180</v>
      </c>
      <c r="D1202" s="2">
        <v>0.0</v>
      </c>
      <c r="E1202" s="53">
        <v>0.006</v>
      </c>
      <c r="F1202" s="53">
        <v>0.023</v>
      </c>
      <c r="G1202" s="53">
        <v>0.034</v>
      </c>
      <c r="H1202" s="53">
        <v>0.04</v>
      </c>
      <c r="I1202" s="53">
        <v>0.048</v>
      </c>
      <c r="J1202" s="53">
        <v>0.086</v>
      </c>
      <c r="K1202" s="53">
        <v>0.06</v>
      </c>
      <c r="L1202" s="94">
        <v>0.0012</v>
      </c>
      <c r="M1202" s="94">
        <v>0.0074</v>
      </c>
      <c r="N1202" s="94">
        <v>0.0036</v>
      </c>
      <c r="O1202" s="2" t="s">
        <v>9316</v>
      </c>
      <c r="P1202" s="2">
        <v>1.0</v>
      </c>
      <c r="Q1202" s="2" t="s">
        <v>9317</v>
      </c>
    </row>
    <row r="1203">
      <c r="A1203" s="54">
        <v>46027.0</v>
      </c>
      <c r="B1203" s="2" t="s">
        <v>145</v>
      </c>
      <c r="C1203" s="2" t="s">
        <v>180</v>
      </c>
      <c r="D1203" s="2">
        <v>0.0</v>
      </c>
      <c r="E1203" s="53">
        <v>0.12</v>
      </c>
      <c r="F1203" s="53">
        <v>0.105</v>
      </c>
      <c r="G1203" s="53">
        <v>0.094</v>
      </c>
      <c r="H1203" s="53">
        <v>0.087</v>
      </c>
      <c r="I1203" s="53">
        <v>0.08</v>
      </c>
      <c r="J1203" s="53">
        <v>0.037</v>
      </c>
      <c r="K1203" s="53">
        <v>0.065</v>
      </c>
      <c r="L1203" s="94">
        <v>0.0088</v>
      </c>
      <c r="M1203" s="94">
        <v>0.0014</v>
      </c>
      <c r="N1203" s="94">
        <v>0.0042</v>
      </c>
      <c r="O1203" s="2" t="s">
        <v>9316</v>
      </c>
      <c r="P1203" s="2">
        <v>2.0</v>
      </c>
      <c r="Q1203" s="2" t="s">
        <v>9317</v>
      </c>
    </row>
    <row r="1204">
      <c r="A1204" s="54">
        <v>46027.0</v>
      </c>
      <c r="B1204" s="2" t="s">
        <v>1801</v>
      </c>
      <c r="C1204" s="2" t="s">
        <v>180</v>
      </c>
      <c r="D1204" s="2">
        <v>0.0</v>
      </c>
      <c r="E1204" s="53">
        <v>0.0</v>
      </c>
      <c r="F1204" s="53">
        <v>0.0</v>
      </c>
      <c r="G1204" s="53">
        <v>0.0</v>
      </c>
      <c r="H1204" s="53">
        <v>0.0</v>
      </c>
      <c r="I1204" s="53">
        <v>0.0</v>
      </c>
      <c r="J1204" s="53">
        <v>0.0</v>
      </c>
      <c r="K1204" s="53">
        <v>0.0</v>
      </c>
      <c r="L1204" s="94">
        <v>0.0</v>
      </c>
      <c r="M1204" s="94">
        <v>0.0</v>
      </c>
      <c r="N1204" s="94">
        <v>0.0</v>
      </c>
      <c r="O1204" s="2" t="s">
        <v>9316</v>
      </c>
      <c r="P1204" s="2">
        <v>3.0</v>
      </c>
      <c r="Q1204" s="2" t="s">
        <v>9318</v>
      </c>
    </row>
    <row r="1205">
      <c r="A1205" s="54">
        <v>46027.0</v>
      </c>
      <c r="B1205" s="2" t="s">
        <v>932</v>
      </c>
      <c r="C1205" s="2" t="s">
        <v>180</v>
      </c>
      <c r="D1205" s="2">
        <v>0.0</v>
      </c>
      <c r="E1205" s="53">
        <v>0.006958007484684653</v>
      </c>
      <c r="F1205" s="53">
        <v>0.018196111278004426</v>
      </c>
      <c r="G1205" s="53">
        <v>0.023207121288514862</v>
      </c>
      <c r="H1205" s="53">
        <v>0.025725302941096515</v>
      </c>
      <c r="I1205" s="53">
        <v>0.028135951917517766</v>
      </c>
      <c r="J1205" s="53">
        <v>0.017316678002608204</v>
      </c>
      <c r="K1205" s="53">
        <v>0.020261899645561535</v>
      </c>
      <c r="L1205" s="94">
        <v>5.385704784998397E-4</v>
      </c>
      <c r="M1205" s="94">
        <v>2.9986733704601484E-4</v>
      </c>
      <c r="N1205" s="94">
        <v>4.1054457724680666E-4</v>
      </c>
      <c r="O1205" s="2" t="s">
        <v>9316</v>
      </c>
      <c r="P1205" s="2">
        <v>4.0</v>
      </c>
      <c r="Q1205" s="2" t="s">
        <v>9318</v>
      </c>
    </row>
    <row r="1206">
      <c r="A1206" s="54">
        <v>46027.0</v>
      </c>
      <c r="B1206" s="2" t="s">
        <v>515</v>
      </c>
      <c r="C1206" s="2" t="s">
        <v>180</v>
      </c>
      <c r="D1206" s="2">
        <v>0.0</v>
      </c>
      <c r="E1206" s="53">
        <v>0.0</v>
      </c>
      <c r="F1206" s="53">
        <v>0.0</v>
      </c>
      <c r="G1206" s="53">
        <v>0.0</v>
      </c>
      <c r="H1206" s="53">
        <v>0.0</v>
      </c>
      <c r="I1206" s="53">
        <v>0.0</v>
      </c>
      <c r="J1206" s="53">
        <v>0.005761358579595575</v>
      </c>
      <c r="K1206" s="53">
        <v>0.0028806792897977875</v>
      </c>
      <c r="L1206" s="94">
        <v>0.0</v>
      </c>
      <c r="M1206" s="94">
        <v>3.319325268267954E-5</v>
      </c>
      <c r="N1206" s="94">
        <v>8.298313170669885E-6</v>
      </c>
      <c r="O1206" s="2" t="s">
        <v>9316</v>
      </c>
      <c r="P1206" s="2">
        <v>5.0</v>
      </c>
      <c r="Q1206" s="2" t="s">
        <v>9318</v>
      </c>
    </row>
    <row r="1207">
      <c r="A1207" s="54">
        <v>46027.0</v>
      </c>
      <c r="B1207" s="2" t="s">
        <v>229</v>
      </c>
      <c r="C1207" s="2" t="s">
        <v>180</v>
      </c>
      <c r="D1207" s="2">
        <v>0.0</v>
      </c>
      <c r="E1207" s="53">
        <v>0.034837000175839954</v>
      </c>
      <c r="F1207" s="53">
        <v>0.05934837897508362</v>
      </c>
      <c r="G1207" s="53">
        <v>0.07050072372728512</v>
      </c>
      <c r="H1207" s="53">
        <v>0.07664920705051978</v>
      </c>
      <c r="I1207" s="53">
        <v>0.08312740932632834</v>
      </c>
      <c r="J1207" s="53">
        <v>0.09621221774735199</v>
      </c>
      <c r="K1207" s="53">
        <v>0.08335647073731856</v>
      </c>
      <c r="L1207" s="94">
        <v>0.004970352046070984</v>
      </c>
      <c r="M1207" s="94">
        <v>0.009256790843863874</v>
      </c>
      <c r="N1207" s="94">
        <v>0.006948301213781444</v>
      </c>
      <c r="O1207" s="2" t="s">
        <v>9316</v>
      </c>
      <c r="P1207" s="2">
        <v>6.0</v>
      </c>
      <c r="Q1207" s="2" t="s">
        <v>9317</v>
      </c>
    </row>
    <row r="1208">
      <c r="A1208" s="54">
        <v>46027.0</v>
      </c>
      <c r="B1208" s="2" t="s">
        <v>178</v>
      </c>
      <c r="C1208" s="2" t="s">
        <v>180</v>
      </c>
      <c r="D1208" s="2">
        <v>0.0</v>
      </c>
      <c r="E1208" s="53">
        <v>0.0011744681290477234</v>
      </c>
      <c r="F1208" s="53">
        <v>0.0074757842001307515</v>
      </c>
      <c r="G1208" s="53">
        <v>0.012825472885201446</v>
      </c>
      <c r="H1208" s="53">
        <v>0.0164891999304783</v>
      </c>
      <c r="I1208" s="53">
        <v>0.020916435252694234</v>
      </c>
      <c r="J1208" s="53">
        <v>0.02436325258192154</v>
      </c>
      <c r="K1208" s="53">
        <v>0.018594362733561492</v>
      </c>
      <c r="L1208" s="94">
        <v>1.644927547290375E-4</v>
      </c>
      <c r="M1208" s="94">
        <v>5.935680763705066E-4</v>
      </c>
      <c r="N1208" s="94">
        <v>3.4575032546726043E-4</v>
      </c>
      <c r="O1208" s="2" t="s">
        <v>9316</v>
      </c>
      <c r="P1208" s="2">
        <v>7.0</v>
      </c>
      <c r="Q1208" s="2" t="s">
        <v>9318</v>
      </c>
    </row>
    <row r="1209">
      <c r="A1209" s="54">
        <v>46027.0</v>
      </c>
      <c r="B1209" s="2" t="s">
        <v>1876</v>
      </c>
      <c r="C1209" s="2" t="s">
        <v>180</v>
      </c>
      <c r="D1209" s="2">
        <v>0.0</v>
      </c>
      <c r="E1209" s="53">
        <v>0.0</v>
      </c>
      <c r="F1209" s="53">
        <v>0.0</v>
      </c>
      <c r="G1209" s="53">
        <v>0.0</v>
      </c>
      <c r="H1209" s="53">
        <v>0.0</v>
      </c>
      <c r="I1209" s="53">
        <v>0.0</v>
      </c>
      <c r="J1209" s="53">
        <v>0.0</v>
      </c>
      <c r="K1209" s="53">
        <v>0.0</v>
      </c>
      <c r="L1209" s="94">
        <v>0.0</v>
      </c>
      <c r="M1209" s="94">
        <v>0.0</v>
      </c>
      <c r="N1209" s="94">
        <v>0.0</v>
      </c>
      <c r="O1209" s="2" t="s">
        <v>9316</v>
      </c>
      <c r="P1209" s="2">
        <v>8.0</v>
      </c>
      <c r="Q1209" s="2" t="s">
        <v>9318</v>
      </c>
    </row>
    <row r="1210">
      <c r="A1210" s="54">
        <v>46027.0</v>
      </c>
      <c r="B1210" s="2" t="s">
        <v>687</v>
      </c>
      <c r="C1210" s="2" t="s">
        <v>180</v>
      </c>
      <c r="D1210" s="2">
        <v>1.0</v>
      </c>
      <c r="E1210" s="53">
        <v>0.0</v>
      </c>
      <c r="F1210" s="53">
        <v>0.0</v>
      </c>
      <c r="G1210" s="53">
        <v>0.0</v>
      </c>
      <c r="H1210" s="53">
        <v>0.0</v>
      </c>
      <c r="I1210" s="53">
        <v>0.0</v>
      </c>
      <c r="J1210" s="53">
        <v>0.0015949795678445963</v>
      </c>
      <c r="K1210" s="53">
        <v>7.974897839222981E-4</v>
      </c>
      <c r="L1210" s="94">
        <v>1.0</v>
      </c>
      <c r="M1210" s="94">
        <v>0.9968125848241326</v>
      </c>
      <c r="N1210" s="94">
        <v>0.998405656422111</v>
      </c>
      <c r="O1210" s="2" t="s">
        <v>9316</v>
      </c>
      <c r="P1210" s="2">
        <v>9.0</v>
      </c>
      <c r="Q1210" s="2" t="s">
        <v>9318</v>
      </c>
    </row>
    <row r="1211">
      <c r="A1211" s="54">
        <v>46027.0</v>
      </c>
      <c r="B1211" s="2" t="s">
        <v>301</v>
      </c>
      <c r="C1211" s="2" t="s">
        <v>180</v>
      </c>
      <c r="D1211" s="2">
        <v>0.0</v>
      </c>
      <c r="E1211" s="53">
        <v>0.0</v>
      </c>
      <c r="F1211" s="53">
        <v>0.0</v>
      </c>
      <c r="G1211" s="53">
        <v>0.0</v>
      </c>
      <c r="H1211" s="53">
        <v>0.0</v>
      </c>
      <c r="I1211" s="53">
        <v>0.0</v>
      </c>
      <c r="J1211" s="53">
        <v>0.013999999999999999</v>
      </c>
      <c r="K1211" s="53">
        <v>0.006999999999999999</v>
      </c>
      <c r="L1211" s="94">
        <v>0.0</v>
      </c>
      <c r="M1211" s="94">
        <v>2.0E-4</v>
      </c>
      <c r="N1211" s="94">
        <v>0.0</v>
      </c>
      <c r="O1211" s="2" t="s">
        <v>9316</v>
      </c>
      <c r="P1211" s="2">
        <v>10.0</v>
      </c>
      <c r="Q1211" s="2" t="s">
        <v>9317</v>
      </c>
    </row>
    <row r="1212">
      <c r="A1212" s="54">
        <v>46027.0</v>
      </c>
      <c r="B1212" s="2" t="s">
        <v>450</v>
      </c>
      <c r="C1212" s="2" t="s">
        <v>180</v>
      </c>
      <c r="D1212" s="2">
        <v>0.0</v>
      </c>
      <c r="E1212" s="53">
        <v>0.0</v>
      </c>
      <c r="F1212" s="53">
        <v>0.0</v>
      </c>
      <c r="G1212" s="53">
        <v>0.0</v>
      </c>
      <c r="H1212" s="53">
        <v>0.0</v>
      </c>
      <c r="I1212" s="53">
        <v>0.0</v>
      </c>
      <c r="J1212" s="53">
        <v>0.010109332155478767</v>
      </c>
      <c r="K1212" s="53">
        <v>0.005054666077739384</v>
      </c>
      <c r="L1212" s="94">
        <v>0.0</v>
      </c>
      <c r="M1212" s="94">
        <v>1.0219859662979699E-4</v>
      </c>
      <c r="N1212" s="94">
        <v>2.5549649157449246E-5</v>
      </c>
      <c r="O1212" s="2" t="s">
        <v>9316</v>
      </c>
      <c r="P1212" s="2">
        <v>11.0</v>
      </c>
      <c r="Q1212" s="2" t="s">
        <v>9318</v>
      </c>
    </row>
    <row r="1213">
      <c r="A1213" s="54">
        <v>46027.0</v>
      </c>
      <c r="B1213" s="2" t="s">
        <v>1189</v>
      </c>
      <c r="C1213" s="2" t="s">
        <v>180</v>
      </c>
      <c r="D1213" s="2">
        <v>0.0</v>
      </c>
      <c r="E1213" s="53">
        <v>0.0</v>
      </c>
      <c r="F1213" s="53">
        <v>0.0</v>
      </c>
      <c r="G1213" s="53">
        <v>0.0</v>
      </c>
      <c r="H1213" s="53">
        <v>0.0</v>
      </c>
      <c r="I1213" s="53">
        <v>0.0</v>
      </c>
      <c r="J1213" s="53">
        <v>0.004381107724260495</v>
      </c>
      <c r="K1213" s="53">
        <v>0.0021905538621302474</v>
      </c>
      <c r="L1213" s="94">
        <v>0.0</v>
      </c>
      <c r="M1213" s="94">
        <v>1.9194104891574972E-5</v>
      </c>
      <c r="N1213" s="94">
        <v>4.798526222893743E-6</v>
      </c>
      <c r="O1213" s="2" t="s">
        <v>9319</v>
      </c>
      <c r="P1213" s="2">
        <v>99.0</v>
      </c>
      <c r="Q1213" s="2" t="s">
        <v>9320</v>
      </c>
    </row>
    <row r="1214">
      <c r="A1214" s="54">
        <v>46028.0</v>
      </c>
      <c r="B1214" s="2" t="s">
        <v>194</v>
      </c>
      <c r="C1214" s="2" t="s">
        <v>208</v>
      </c>
      <c r="D1214" s="2">
        <v>0.0</v>
      </c>
      <c r="E1214" s="53">
        <v>0.07</v>
      </c>
      <c r="F1214" s="53">
        <v>0.073</v>
      </c>
      <c r="G1214" s="53">
        <v>0.077</v>
      </c>
      <c r="H1214" s="53">
        <v>0.08</v>
      </c>
      <c r="I1214" s="53">
        <v>0.085</v>
      </c>
      <c r="J1214" s="53">
        <v>0.085</v>
      </c>
      <c r="K1214" s="53">
        <v>0.081</v>
      </c>
      <c r="L1214" s="94">
        <v>0.0059</v>
      </c>
      <c r="M1214" s="94">
        <v>0.0072</v>
      </c>
      <c r="N1214" s="94">
        <v>0.0066</v>
      </c>
      <c r="O1214" s="2" t="s">
        <v>9316</v>
      </c>
      <c r="P1214" s="2">
        <v>1.0</v>
      </c>
      <c r="Q1214" s="2" t="s">
        <v>9317</v>
      </c>
    </row>
    <row r="1215">
      <c r="A1215" s="54">
        <v>46028.0</v>
      </c>
      <c r="B1215" s="2" t="s">
        <v>145</v>
      </c>
      <c r="C1215" s="2" t="s">
        <v>208</v>
      </c>
      <c r="D1215" s="2">
        <v>0.0</v>
      </c>
      <c r="E1215" s="53">
        <v>0.002</v>
      </c>
      <c r="F1215" s="53">
        <v>0.01</v>
      </c>
      <c r="G1215" s="53">
        <v>0.015</v>
      </c>
      <c r="H1215" s="53">
        <v>0.019</v>
      </c>
      <c r="I1215" s="53">
        <v>0.023</v>
      </c>
      <c r="J1215" s="53">
        <v>0.036</v>
      </c>
      <c r="K1215" s="53">
        <v>0.026</v>
      </c>
      <c r="L1215" s="94">
        <v>2.0E-4</v>
      </c>
      <c r="M1215" s="94">
        <v>0.0013</v>
      </c>
      <c r="N1215" s="94">
        <v>7.0E-4</v>
      </c>
      <c r="O1215" s="2" t="s">
        <v>9316</v>
      </c>
      <c r="P1215" s="2">
        <v>2.0</v>
      </c>
      <c r="Q1215" s="2" t="s">
        <v>9317</v>
      </c>
    </row>
    <row r="1216">
      <c r="A1216" s="54">
        <v>46028.0</v>
      </c>
      <c r="B1216" s="2" t="s">
        <v>1801</v>
      </c>
      <c r="C1216" s="2" t="s">
        <v>208</v>
      </c>
      <c r="D1216" s="2">
        <v>0.0</v>
      </c>
      <c r="E1216" s="53">
        <v>0.0</v>
      </c>
      <c r="F1216" s="53">
        <v>0.0</v>
      </c>
      <c r="G1216" s="53">
        <v>0.0</v>
      </c>
      <c r="H1216" s="53">
        <v>0.0</v>
      </c>
      <c r="I1216" s="53">
        <v>0.0</v>
      </c>
      <c r="J1216" s="53">
        <v>0.0</v>
      </c>
      <c r="K1216" s="53">
        <v>0.0</v>
      </c>
      <c r="L1216" s="94">
        <v>0.0</v>
      </c>
      <c r="M1216" s="94">
        <v>0.0</v>
      </c>
      <c r="N1216" s="94">
        <v>0.0</v>
      </c>
      <c r="O1216" s="2" t="s">
        <v>9316</v>
      </c>
      <c r="P1216" s="2">
        <v>3.0</v>
      </c>
      <c r="Q1216" s="2" t="s">
        <v>9318</v>
      </c>
    </row>
    <row r="1217">
      <c r="A1217" s="54">
        <v>46028.0</v>
      </c>
      <c r="B1217" s="2" t="s">
        <v>932</v>
      </c>
      <c r="C1217" s="2" t="s">
        <v>208</v>
      </c>
      <c r="D1217" s="2">
        <v>0.0</v>
      </c>
      <c r="E1217" s="53">
        <v>0.0</v>
      </c>
      <c r="F1217" s="53">
        <v>0.0</v>
      </c>
      <c r="G1217" s="53">
        <v>0.0</v>
      </c>
      <c r="H1217" s="53">
        <v>0.0</v>
      </c>
      <c r="I1217" s="53">
        <v>0.0</v>
      </c>
      <c r="J1217" s="53">
        <v>0.017153638920187314</v>
      </c>
      <c r="K1217" s="53">
        <v>0.008576819460093657</v>
      </c>
      <c r="L1217" s="94">
        <v>0.0</v>
      </c>
      <c r="M1217" s="94">
        <v>2.94247328204165E-4</v>
      </c>
      <c r="N1217" s="94">
        <v>7.356183205104125E-5</v>
      </c>
      <c r="O1217" s="2" t="s">
        <v>9316</v>
      </c>
      <c r="P1217" s="2">
        <v>4.0</v>
      </c>
      <c r="Q1217" s="2" t="s">
        <v>9318</v>
      </c>
    </row>
    <row r="1218">
      <c r="A1218" s="54">
        <v>46028.0</v>
      </c>
      <c r="B1218" s="2" t="s">
        <v>515</v>
      </c>
      <c r="C1218" s="2" t="s">
        <v>208</v>
      </c>
      <c r="D1218" s="2">
        <v>0.0</v>
      </c>
      <c r="E1218" s="53">
        <v>0.0</v>
      </c>
      <c r="F1218" s="53">
        <v>0.0</v>
      </c>
      <c r="G1218" s="53">
        <v>0.0</v>
      </c>
      <c r="H1218" s="53">
        <v>0.0</v>
      </c>
      <c r="I1218" s="53">
        <v>0.0</v>
      </c>
      <c r="J1218" s="53">
        <v>0.005707114537165872</v>
      </c>
      <c r="K1218" s="53">
        <v>0.002853557268582936</v>
      </c>
      <c r="L1218" s="94">
        <v>0.0</v>
      </c>
      <c r="M1218" s="94">
        <v>3.257115634033002E-5</v>
      </c>
      <c r="N1218" s="94">
        <v>8.142789085082506E-6</v>
      </c>
      <c r="O1218" s="2" t="s">
        <v>9316</v>
      </c>
      <c r="P1218" s="2">
        <v>5.0</v>
      </c>
      <c r="Q1218" s="2" t="s">
        <v>9318</v>
      </c>
    </row>
    <row r="1219">
      <c r="A1219" s="54">
        <v>46028.0</v>
      </c>
      <c r="B1219" s="2" t="s">
        <v>229</v>
      </c>
      <c r="C1219" s="2" t="s">
        <v>208</v>
      </c>
      <c r="D1219" s="2">
        <v>0.0</v>
      </c>
      <c r="E1219" s="53">
        <v>0.1829525508418317</v>
      </c>
      <c r="F1219" s="53">
        <v>0.16718993860249384</v>
      </c>
      <c r="G1219" s="53">
        <v>0.1718661871294426</v>
      </c>
      <c r="H1219" s="53">
        <v>0.17603635588659758</v>
      </c>
      <c r="I1219" s="53">
        <v>0.18121296272130674</v>
      </c>
      <c r="J1219" s="53">
        <v>0.09530636549919881</v>
      </c>
      <c r="K1219" s="53">
        <v>0.1335862763143207</v>
      </c>
      <c r="L1219" s="94">
        <v>0.02953798627841258</v>
      </c>
      <c r="M1219" s="94">
        <v>0.009083303304666874</v>
      </c>
      <c r="N1219" s="94">
        <v>0.01784529321952604</v>
      </c>
      <c r="O1219" s="2" t="s">
        <v>9316</v>
      </c>
      <c r="P1219" s="2">
        <v>6.0</v>
      </c>
      <c r="Q1219" s="2" t="s">
        <v>9317</v>
      </c>
    </row>
    <row r="1220">
      <c r="A1220" s="54">
        <v>46028.0</v>
      </c>
      <c r="B1220" s="2" t="s">
        <v>178</v>
      </c>
      <c r="C1220" s="2" t="s">
        <v>208</v>
      </c>
      <c r="D1220" s="2">
        <v>0.0</v>
      </c>
      <c r="E1220" s="53">
        <v>0.0</v>
      </c>
      <c r="F1220" s="53">
        <v>0.0</v>
      </c>
      <c r="G1220" s="53">
        <v>0.0</v>
      </c>
      <c r="H1220" s="53">
        <v>0.0</v>
      </c>
      <c r="I1220" s="53">
        <v>0.0</v>
      </c>
      <c r="J1220" s="53">
        <v>0.02413386895850678</v>
      </c>
      <c r="K1220" s="53">
        <v>0.01206693447925339</v>
      </c>
      <c r="L1220" s="94">
        <v>0.0</v>
      </c>
      <c r="M1220" s="94">
        <v>5.824436309063771E-4</v>
      </c>
      <c r="N1220" s="94">
        <v>1.4561090772659429E-4</v>
      </c>
      <c r="O1220" s="2" t="s">
        <v>9316</v>
      </c>
      <c r="P1220" s="2">
        <v>7.0</v>
      </c>
      <c r="Q1220" s="2" t="s">
        <v>9318</v>
      </c>
    </row>
    <row r="1221">
      <c r="A1221" s="54">
        <v>46028.0</v>
      </c>
      <c r="B1221" s="2" t="s">
        <v>1876</v>
      </c>
      <c r="C1221" s="2" t="s">
        <v>208</v>
      </c>
      <c r="D1221" s="2">
        <v>0.0</v>
      </c>
      <c r="E1221" s="53">
        <v>0.0</v>
      </c>
      <c r="F1221" s="53">
        <v>0.0</v>
      </c>
      <c r="G1221" s="53">
        <v>0.0</v>
      </c>
      <c r="H1221" s="53">
        <v>0.0</v>
      </c>
      <c r="I1221" s="53">
        <v>0.0</v>
      </c>
      <c r="J1221" s="53">
        <v>0.0</v>
      </c>
      <c r="K1221" s="53">
        <v>0.0</v>
      </c>
      <c r="L1221" s="94">
        <v>0.0</v>
      </c>
      <c r="M1221" s="94">
        <v>0.0</v>
      </c>
      <c r="N1221" s="94">
        <v>0.0</v>
      </c>
      <c r="O1221" s="2" t="s">
        <v>9316</v>
      </c>
      <c r="P1221" s="2">
        <v>8.0</v>
      </c>
      <c r="Q1221" s="2" t="s">
        <v>9318</v>
      </c>
    </row>
    <row r="1222">
      <c r="A1222" s="54">
        <v>46028.0</v>
      </c>
      <c r="B1222" s="2" t="s">
        <v>687</v>
      </c>
      <c r="C1222" s="2" t="s">
        <v>208</v>
      </c>
      <c r="D1222" s="2">
        <v>0.0</v>
      </c>
      <c r="E1222" s="53">
        <v>0.0</v>
      </c>
      <c r="F1222" s="53">
        <v>0.0</v>
      </c>
      <c r="G1222" s="53">
        <v>0.0</v>
      </c>
      <c r="H1222" s="53">
        <v>0.0</v>
      </c>
      <c r="I1222" s="53">
        <v>0.0</v>
      </c>
      <c r="J1222" s="53">
        <v>0.009745709082034894</v>
      </c>
      <c r="K1222" s="53">
        <v>0.004872854541017447</v>
      </c>
      <c r="L1222" s="94">
        <v>0.0</v>
      </c>
      <c r="M1222" s="94">
        <v>9.497884551165743E-5</v>
      </c>
      <c r="N1222" s="94">
        <v>2.3744711377914358E-5</v>
      </c>
      <c r="O1222" s="2" t="s">
        <v>9316</v>
      </c>
      <c r="P1222" s="2">
        <v>9.0</v>
      </c>
      <c r="Q1222" s="2" t="s">
        <v>9318</v>
      </c>
    </row>
    <row r="1223">
      <c r="A1223" s="54">
        <v>46028.0</v>
      </c>
      <c r="B1223" s="2" t="s">
        <v>301</v>
      </c>
      <c r="C1223" s="2" t="s">
        <v>208</v>
      </c>
      <c r="D1223" s="2">
        <v>0.0</v>
      </c>
      <c r="E1223" s="53">
        <v>0.0</v>
      </c>
      <c r="F1223" s="53">
        <v>0.0</v>
      </c>
      <c r="G1223" s="53">
        <v>0.0</v>
      </c>
      <c r="H1223" s="53">
        <v>0.0</v>
      </c>
      <c r="I1223" s="53">
        <v>0.0</v>
      </c>
      <c r="J1223" s="53">
        <v>0.013999999999999999</v>
      </c>
      <c r="K1223" s="53">
        <v>0.006999999999999999</v>
      </c>
      <c r="L1223" s="94">
        <v>0.0</v>
      </c>
      <c r="M1223" s="94">
        <v>2.0E-4</v>
      </c>
      <c r="N1223" s="94">
        <v>0.0</v>
      </c>
      <c r="O1223" s="2" t="s">
        <v>9316</v>
      </c>
      <c r="P1223" s="2">
        <v>10.0</v>
      </c>
      <c r="Q1223" s="2" t="s">
        <v>9317</v>
      </c>
    </row>
    <row r="1224">
      <c r="A1224" s="54">
        <v>46028.0</v>
      </c>
      <c r="B1224" s="2" t="s">
        <v>450</v>
      </c>
      <c r="C1224" s="2" t="s">
        <v>208</v>
      </c>
      <c r="D1224" s="2">
        <v>0.0</v>
      </c>
      <c r="E1224" s="53">
        <v>0.0</v>
      </c>
      <c r="F1224" s="53">
        <v>0.0</v>
      </c>
      <c r="G1224" s="53">
        <v>0.0</v>
      </c>
      <c r="H1224" s="53">
        <v>0.0</v>
      </c>
      <c r="I1224" s="53">
        <v>0.0</v>
      </c>
      <c r="J1224" s="53">
        <v>0.010014151299296708</v>
      </c>
      <c r="K1224" s="53">
        <v>0.005007075649648354</v>
      </c>
      <c r="L1224" s="94">
        <v>0.0</v>
      </c>
      <c r="M1224" s="94">
        <v>1.0028322624520595E-4</v>
      </c>
      <c r="N1224" s="94">
        <v>2.5070806561301487E-5</v>
      </c>
      <c r="O1224" s="2" t="s">
        <v>9316</v>
      </c>
      <c r="P1224" s="2">
        <v>11.0</v>
      </c>
      <c r="Q1224" s="2" t="s">
        <v>9318</v>
      </c>
    </row>
    <row r="1225">
      <c r="A1225" s="54">
        <v>46028.0</v>
      </c>
      <c r="B1225" s="2" t="s">
        <v>1189</v>
      </c>
      <c r="C1225" s="2" t="s">
        <v>208</v>
      </c>
      <c r="D1225" s="2">
        <v>0.0</v>
      </c>
      <c r="E1225" s="53">
        <v>0.0</v>
      </c>
      <c r="F1225" s="53">
        <v>0.0</v>
      </c>
      <c r="G1225" s="53">
        <v>0.0</v>
      </c>
      <c r="H1225" s="53">
        <v>0.0</v>
      </c>
      <c r="I1225" s="53">
        <v>0.0</v>
      </c>
      <c r="J1225" s="53">
        <v>0.004339858947604665</v>
      </c>
      <c r="K1225" s="53">
        <v>0.0021699294738023326</v>
      </c>
      <c r="L1225" s="94">
        <v>0.0</v>
      </c>
      <c r="M1225" s="94">
        <v>1.8834375685104272E-5</v>
      </c>
      <c r="N1225" s="94">
        <v>4.708593921276068E-6</v>
      </c>
      <c r="O1225" s="2" t="s">
        <v>9319</v>
      </c>
      <c r="P1225" s="2">
        <v>99.0</v>
      </c>
      <c r="Q1225" s="2" t="s">
        <v>9320</v>
      </c>
    </row>
    <row r="1226">
      <c r="A1226" s="54">
        <v>46029.0</v>
      </c>
      <c r="B1226" s="2" t="s">
        <v>194</v>
      </c>
      <c r="C1226" s="2" t="s">
        <v>303</v>
      </c>
      <c r="D1226" s="2">
        <v>0.0</v>
      </c>
      <c r="E1226" s="53">
        <v>0.03</v>
      </c>
      <c r="F1226" s="53">
        <v>0.038</v>
      </c>
      <c r="G1226" s="53">
        <v>0.038</v>
      </c>
      <c r="H1226" s="53">
        <v>0.037</v>
      </c>
      <c r="I1226" s="53">
        <v>0.036</v>
      </c>
      <c r="J1226" s="53">
        <v>0.084</v>
      </c>
      <c r="K1226" s="53">
        <v>0.061</v>
      </c>
      <c r="L1226" s="94">
        <v>0.0014</v>
      </c>
      <c r="M1226" s="94">
        <v>0.0071</v>
      </c>
      <c r="N1226" s="94">
        <v>0.0037</v>
      </c>
      <c r="O1226" s="2" t="s">
        <v>9316</v>
      </c>
      <c r="P1226" s="2">
        <v>1.0</v>
      </c>
      <c r="Q1226" s="2" t="s">
        <v>9317</v>
      </c>
    </row>
    <row r="1227">
      <c r="A1227" s="54">
        <v>46029.0</v>
      </c>
      <c r="B1227" s="2" t="s">
        <v>145</v>
      </c>
      <c r="C1227" s="2" t="s">
        <v>303</v>
      </c>
      <c r="D1227" s="2">
        <v>0.0</v>
      </c>
      <c r="E1227" s="53">
        <v>0.0</v>
      </c>
      <c r="F1227" s="53">
        <v>0.0</v>
      </c>
      <c r="G1227" s="53">
        <v>0.0</v>
      </c>
      <c r="H1227" s="53">
        <v>0.0</v>
      </c>
      <c r="I1227" s="53">
        <v>0.0</v>
      </c>
      <c r="J1227" s="53">
        <v>0.036</v>
      </c>
      <c r="K1227" s="53">
        <v>0.018</v>
      </c>
      <c r="L1227" s="94">
        <v>0.0</v>
      </c>
      <c r="M1227" s="94">
        <v>0.0013</v>
      </c>
      <c r="N1227" s="94">
        <v>3.0E-4</v>
      </c>
      <c r="O1227" s="2" t="s">
        <v>9316</v>
      </c>
      <c r="P1227" s="2">
        <v>2.0</v>
      </c>
      <c r="Q1227" s="2" t="s">
        <v>9317</v>
      </c>
    </row>
    <row r="1228">
      <c r="A1228" s="54">
        <v>46029.0</v>
      </c>
      <c r="B1228" s="2" t="s">
        <v>1801</v>
      </c>
      <c r="C1228" s="2" t="s">
        <v>303</v>
      </c>
      <c r="D1228" s="2">
        <v>0.0</v>
      </c>
      <c r="E1228" s="53">
        <v>0.0</v>
      </c>
      <c r="F1228" s="53">
        <v>0.0</v>
      </c>
      <c r="G1228" s="53">
        <v>0.0</v>
      </c>
      <c r="H1228" s="53">
        <v>0.0</v>
      </c>
      <c r="I1228" s="53">
        <v>0.0</v>
      </c>
      <c r="J1228" s="53">
        <v>0.0</v>
      </c>
      <c r="K1228" s="53">
        <v>0.0</v>
      </c>
      <c r="L1228" s="94">
        <v>0.0</v>
      </c>
      <c r="M1228" s="94">
        <v>0.0</v>
      </c>
      <c r="N1228" s="94">
        <v>0.0</v>
      </c>
      <c r="O1228" s="2" t="s">
        <v>9316</v>
      </c>
      <c r="P1228" s="2">
        <v>3.0</v>
      </c>
      <c r="Q1228" s="2" t="s">
        <v>9318</v>
      </c>
    </row>
    <row r="1229">
      <c r="A1229" s="54">
        <v>46029.0</v>
      </c>
      <c r="B1229" s="2" t="s">
        <v>932</v>
      </c>
      <c r="C1229" s="2" t="s">
        <v>303</v>
      </c>
      <c r="D1229" s="2">
        <v>0.0</v>
      </c>
      <c r="E1229" s="53">
        <v>0.0</v>
      </c>
      <c r="F1229" s="53">
        <v>0.0</v>
      </c>
      <c r="G1229" s="53">
        <v>0.0</v>
      </c>
      <c r="H1229" s="53">
        <v>0.0</v>
      </c>
      <c r="I1229" s="53">
        <v>0.0</v>
      </c>
      <c r="J1229" s="53">
        <v>0.016992415901703826</v>
      </c>
      <c r="K1229" s="53">
        <v>0.008496207950851913</v>
      </c>
      <c r="L1229" s="94">
        <v>0.0</v>
      </c>
      <c r="M1229" s="94">
        <v>2.8874219817647705E-4</v>
      </c>
      <c r="N1229" s="94">
        <v>7.218554954411926E-5</v>
      </c>
      <c r="O1229" s="2" t="s">
        <v>9316</v>
      </c>
      <c r="P1229" s="2">
        <v>4.0</v>
      </c>
      <c r="Q1229" s="2" t="s">
        <v>9318</v>
      </c>
    </row>
    <row r="1230">
      <c r="A1230" s="54">
        <v>46029.0</v>
      </c>
      <c r="B1230" s="2" t="s">
        <v>515</v>
      </c>
      <c r="C1230" s="2" t="s">
        <v>303</v>
      </c>
      <c r="D1230" s="2">
        <v>0.0</v>
      </c>
      <c r="E1230" s="53">
        <v>0.0</v>
      </c>
      <c r="F1230" s="53">
        <v>0.0</v>
      </c>
      <c r="G1230" s="53">
        <v>0.0</v>
      </c>
      <c r="H1230" s="53">
        <v>0.0</v>
      </c>
      <c r="I1230" s="53">
        <v>0.0</v>
      </c>
      <c r="J1230" s="53">
        <v>0.005653474709675389</v>
      </c>
      <c r="K1230" s="53">
        <v>0.0028267373548376946</v>
      </c>
      <c r="L1230" s="94">
        <v>0.0</v>
      </c>
      <c r="M1230" s="94">
        <v>3.196177629293923E-5</v>
      </c>
      <c r="N1230" s="94">
        <v>7.990444073234807E-6</v>
      </c>
      <c r="O1230" s="2" t="s">
        <v>9316</v>
      </c>
      <c r="P1230" s="2">
        <v>5.0</v>
      </c>
      <c r="Q1230" s="2" t="s">
        <v>9318</v>
      </c>
    </row>
    <row r="1231">
      <c r="A1231" s="54">
        <v>46029.0</v>
      </c>
      <c r="B1231" s="2" t="s">
        <v>229</v>
      </c>
      <c r="C1231" s="2" t="s">
        <v>303</v>
      </c>
      <c r="D1231" s="2">
        <v>1.0</v>
      </c>
      <c r="E1231" s="53">
        <v>0.05541638616637164</v>
      </c>
      <c r="F1231" s="53">
        <v>0.06621593683126586</v>
      </c>
      <c r="G1231" s="53">
        <v>0.06752537111505306</v>
      </c>
      <c r="H1231" s="53">
        <v>0.06751618086288803</v>
      </c>
      <c r="I1231" s="53">
        <v>0.06701738626248961</v>
      </c>
      <c r="J1231" s="53">
        <v>0.09441060338143682</v>
      </c>
      <c r="K1231" s="53">
        <v>0.08096798724824494</v>
      </c>
      <c r="L1231" s="94">
        <v>0.8695089335141195</v>
      </c>
      <c r="M1231" s="94">
        <v>0.8200921552679733</v>
      </c>
      <c r="N1231" s="94">
        <v>0.844619840462542</v>
      </c>
      <c r="O1231" s="2" t="s">
        <v>9316</v>
      </c>
      <c r="P1231" s="2">
        <v>6.0</v>
      </c>
      <c r="Q1231" s="2" t="s">
        <v>9317</v>
      </c>
    </row>
    <row r="1232">
      <c r="A1232" s="54">
        <v>46029.0</v>
      </c>
      <c r="B1232" s="2" t="s">
        <v>178</v>
      </c>
      <c r="C1232" s="2" t="s">
        <v>303</v>
      </c>
      <c r="D1232" s="2">
        <v>0.0</v>
      </c>
      <c r="E1232" s="53">
        <v>0.07872086841547635</v>
      </c>
      <c r="F1232" s="53">
        <v>0.061204178980926435</v>
      </c>
      <c r="G1232" s="53">
        <v>0.0520982257937409</v>
      </c>
      <c r="H1232" s="53">
        <v>0.04718041361930105</v>
      </c>
      <c r="I1232" s="53">
        <v>0.042156295872678905</v>
      </c>
      <c r="J1232" s="53">
        <v>0.02390704039931423</v>
      </c>
      <c r="K1232" s="53">
        <v>0.038002633096527565</v>
      </c>
      <c r="L1232" s="94">
        <v>0.0027142251308556096</v>
      </c>
      <c r="M1232" s="94">
        <v>5.715465806544426E-4</v>
      </c>
      <c r="N1232" s="94">
        <v>0.0014442001222692922</v>
      </c>
      <c r="O1232" s="2" t="s">
        <v>9316</v>
      </c>
      <c r="P1232" s="2">
        <v>7.0</v>
      </c>
      <c r="Q1232" s="2" t="s">
        <v>9318</v>
      </c>
    </row>
    <row r="1233">
      <c r="A1233" s="54">
        <v>46029.0</v>
      </c>
      <c r="B1233" s="2" t="s">
        <v>1876</v>
      </c>
      <c r="C1233" s="2" t="s">
        <v>303</v>
      </c>
      <c r="D1233" s="2">
        <v>0.0</v>
      </c>
      <c r="E1233" s="53">
        <v>0.0</v>
      </c>
      <c r="F1233" s="53">
        <v>0.0</v>
      </c>
      <c r="G1233" s="53">
        <v>0.0</v>
      </c>
      <c r="H1233" s="53">
        <v>0.0</v>
      </c>
      <c r="I1233" s="53">
        <v>0.0</v>
      </c>
      <c r="J1233" s="53">
        <v>0.0</v>
      </c>
      <c r="K1233" s="53">
        <v>0.0</v>
      </c>
      <c r="L1233" s="94">
        <v>0.0</v>
      </c>
      <c r="M1233" s="94">
        <v>0.0</v>
      </c>
      <c r="N1233" s="94">
        <v>0.0</v>
      </c>
      <c r="O1233" s="2" t="s">
        <v>9316</v>
      </c>
      <c r="P1233" s="2">
        <v>8.0</v>
      </c>
      <c r="Q1233" s="2" t="s">
        <v>9318</v>
      </c>
    </row>
    <row r="1234">
      <c r="A1234" s="54">
        <v>46029.0</v>
      </c>
      <c r="B1234" s="2" t="s">
        <v>687</v>
      </c>
      <c r="C1234" s="2" t="s">
        <v>303</v>
      </c>
      <c r="D1234" s="2">
        <v>0.0</v>
      </c>
      <c r="E1234" s="53">
        <v>0.0</v>
      </c>
      <c r="F1234" s="53">
        <v>0.0</v>
      </c>
      <c r="G1234" s="53">
        <v>0.0</v>
      </c>
      <c r="H1234" s="53">
        <v>0.0</v>
      </c>
      <c r="I1234" s="53">
        <v>0.0</v>
      </c>
      <c r="J1234" s="53">
        <v>0.009670939478251801</v>
      </c>
      <c r="K1234" s="53">
        <v>0.0048354697391259005</v>
      </c>
      <c r="L1234" s="94">
        <v>0.0</v>
      </c>
      <c r="M1234" s="94">
        <v>9.352707039200921E-5</v>
      </c>
      <c r="N1234" s="94">
        <v>2.3381767598002303E-5</v>
      </c>
      <c r="O1234" s="2" t="s">
        <v>9316</v>
      </c>
      <c r="P1234" s="2">
        <v>9.0</v>
      </c>
      <c r="Q1234" s="2" t="s">
        <v>9318</v>
      </c>
    </row>
    <row r="1235">
      <c r="A1235" s="54">
        <v>46029.0</v>
      </c>
      <c r="B1235" s="2" t="s">
        <v>301</v>
      </c>
      <c r="C1235" s="2" t="s">
        <v>303</v>
      </c>
      <c r="D1235" s="2">
        <v>0.0</v>
      </c>
      <c r="E1235" s="53">
        <v>0.08199999999999999</v>
      </c>
      <c r="F1235" s="53">
        <v>0.073</v>
      </c>
      <c r="G1235" s="53">
        <v>0.07</v>
      </c>
      <c r="H1235" s="53">
        <v>0.068</v>
      </c>
      <c r="I1235" s="53">
        <v>0.067</v>
      </c>
      <c r="J1235" s="53">
        <v>0.013000000000000001</v>
      </c>
      <c r="K1235" s="53">
        <v>0.042</v>
      </c>
      <c r="L1235" s="94">
        <v>0.0049</v>
      </c>
      <c r="M1235" s="94">
        <v>2.0E-4</v>
      </c>
      <c r="N1235" s="94">
        <v>0.0017</v>
      </c>
      <c r="O1235" s="2" t="s">
        <v>9316</v>
      </c>
      <c r="P1235" s="2">
        <v>10.0</v>
      </c>
      <c r="Q1235" s="2" t="s">
        <v>9317</v>
      </c>
    </row>
    <row r="1236">
      <c r="A1236" s="54">
        <v>46029.0</v>
      </c>
      <c r="B1236" s="2" t="s">
        <v>450</v>
      </c>
      <c r="C1236" s="2" t="s">
        <v>303</v>
      </c>
      <c r="D1236" s="2">
        <v>0.0</v>
      </c>
      <c r="E1236" s="53">
        <v>0.0</v>
      </c>
      <c r="F1236" s="53">
        <v>0.0</v>
      </c>
      <c r="G1236" s="53">
        <v>0.0</v>
      </c>
      <c r="H1236" s="53">
        <v>0.0</v>
      </c>
      <c r="I1236" s="53">
        <v>0.0</v>
      </c>
      <c r="J1236" s="53">
        <v>0.009920030646090998</v>
      </c>
      <c r="K1236" s="53">
        <v>0.004960015323045499</v>
      </c>
      <c r="L1236" s="94">
        <v>0.0</v>
      </c>
      <c r="M1236" s="94">
        <v>9.840700801938459E-5</v>
      </c>
      <c r="N1236" s="94">
        <v>2.4601752004846147E-5</v>
      </c>
      <c r="O1236" s="2" t="s">
        <v>9316</v>
      </c>
      <c r="P1236" s="2">
        <v>11.0</v>
      </c>
      <c r="Q1236" s="2" t="s">
        <v>9318</v>
      </c>
    </row>
    <row r="1237">
      <c r="A1237" s="54">
        <v>46029.0</v>
      </c>
      <c r="B1237" s="2" t="s">
        <v>1189</v>
      </c>
      <c r="C1237" s="2" t="s">
        <v>303</v>
      </c>
      <c r="D1237" s="2">
        <v>0.0</v>
      </c>
      <c r="E1237" s="53">
        <v>0.0011744681290477234</v>
      </c>
      <c r="F1237" s="53">
        <v>0.0074757842001307515</v>
      </c>
      <c r="G1237" s="53">
        <v>0.012825472885201446</v>
      </c>
      <c r="H1237" s="53">
        <v>0.0164891999304783</v>
      </c>
      <c r="I1237" s="53">
        <v>0.020916435252694234</v>
      </c>
      <c r="J1237" s="53">
        <v>0.004299069633886398</v>
      </c>
      <c r="K1237" s="53">
        <v>0.008562271259543923</v>
      </c>
      <c r="L1237" s="94">
        <v>1.644927547290375E-4</v>
      </c>
      <c r="M1237" s="94">
        <v>1.848199971700413E-5</v>
      </c>
      <c r="N1237" s="94">
        <v>7.331248912201187E-5</v>
      </c>
      <c r="O1237" s="2" t="s">
        <v>9319</v>
      </c>
      <c r="P1237" s="2">
        <v>99.0</v>
      </c>
      <c r="Q1237" s="2" t="s">
        <v>9320</v>
      </c>
    </row>
    <row r="1238">
      <c r="A1238" s="54">
        <v>46030.0</v>
      </c>
      <c r="B1238" s="2" t="s">
        <v>194</v>
      </c>
      <c r="C1238" s="2" t="s">
        <v>148</v>
      </c>
      <c r="D1238" s="2">
        <v>0.0</v>
      </c>
      <c r="E1238" s="53">
        <v>0.011</v>
      </c>
      <c r="F1238" s="53">
        <v>0.031</v>
      </c>
      <c r="G1238" s="53">
        <v>0.041</v>
      </c>
      <c r="H1238" s="53">
        <v>0.047</v>
      </c>
      <c r="I1238" s="53">
        <v>0.053</v>
      </c>
      <c r="J1238" s="53">
        <v>0.084</v>
      </c>
      <c r="K1238" s="53">
        <v>0.062</v>
      </c>
      <c r="L1238" s="94">
        <v>0.0017</v>
      </c>
      <c r="M1238" s="94">
        <v>0.0071</v>
      </c>
      <c r="N1238" s="94">
        <v>0.0038</v>
      </c>
      <c r="O1238" s="2" t="s">
        <v>9316</v>
      </c>
      <c r="P1238" s="2">
        <v>1.0</v>
      </c>
      <c r="Q1238" s="2" t="s">
        <v>9317</v>
      </c>
    </row>
    <row r="1239">
      <c r="A1239" s="54">
        <v>46030.0</v>
      </c>
      <c r="B1239" s="2" t="s">
        <v>145</v>
      </c>
      <c r="C1239" s="2" t="s">
        <v>148</v>
      </c>
      <c r="D1239" s="2">
        <v>0.0</v>
      </c>
      <c r="E1239" s="53">
        <v>0.0</v>
      </c>
      <c r="F1239" s="53">
        <v>0.0</v>
      </c>
      <c r="G1239" s="53">
        <v>0.0</v>
      </c>
      <c r="H1239" s="53">
        <v>0.0</v>
      </c>
      <c r="I1239" s="53">
        <v>0.0</v>
      </c>
      <c r="J1239" s="53">
        <v>0.036</v>
      </c>
      <c r="K1239" s="53">
        <v>0.018</v>
      </c>
      <c r="L1239" s="94">
        <v>0.0</v>
      </c>
      <c r="M1239" s="94">
        <v>0.0013</v>
      </c>
      <c r="N1239" s="94">
        <v>3.0E-4</v>
      </c>
      <c r="O1239" s="2" t="s">
        <v>9316</v>
      </c>
      <c r="P1239" s="2">
        <v>2.0</v>
      </c>
      <c r="Q1239" s="2" t="s">
        <v>9317</v>
      </c>
    </row>
    <row r="1240">
      <c r="A1240" s="54">
        <v>46030.0</v>
      </c>
      <c r="B1240" s="2" t="s">
        <v>1801</v>
      </c>
      <c r="C1240" s="2" t="s">
        <v>148</v>
      </c>
      <c r="D1240" s="2">
        <v>0.0</v>
      </c>
      <c r="E1240" s="53">
        <v>0.0</v>
      </c>
      <c r="F1240" s="53">
        <v>0.0</v>
      </c>
      <c r="G1240" s="53">
        <v>0.0</v>
      </c>
      <c r="H1240" s="53">
        <v>0.0</v>
      </c>
      <c r="I1240" s="53">
        <v>0.0</v>
      </c>
      <c r="J1240" s="53">
        <v>0.0</v>
      </c>
      <c r="K1240" s="53">
        <v>0.0</v>
      </c>
      <c r="L1240" s="94">
        <v>0.0</v>
      </c>
      <c r="M1240" s="94">
        <v>0.0</v>
      </c>
      <c r="N1240" s="94">
        <v>0.0</v>
      </c>
      <c r="O1240" s="2" t="s">
        <v>9316</v>
      </c>
      <c r="P1240" s="2">
        <v>3.0</v>
      </c>
      <c r="Q1240" s="2" t="s">
        <v>9318</v>
      </c>
    </row>
    <row r="1241">
      <c r="A1241" s="54">
        <v>46030.0</v>
      </c>
      <c r="B1241" s="2" t="s">
        <v>932</v>
      </c>
      <c r="C1241" s="2" t="s">
        <v>148</v>
      </c>
      <c r="D1241" s="2">
        <v>0.0</v>
      </c>
      <c r="E1241" s="53">
        <v>0.0350661603811211</v>
      </c>
      <c r="F1241" s="53">
        <v>0.04084888867274826</v>
      </c>
      <c r="G1241" s="53">
        <v>0.03978833016784163</v>
      </c>
      <c r="H1241" s="53">
        <v>0.03854440345144142</v>
      </c>
      <c r="I1241" s="53">
        <v>0.036840781448662485</v>
      </c>
      <c r="J1241" s="53">
        <v>0.01683298347420288</v>
      </c>
      <c r="K1241" s="53">
        <v>0.028310656821022257</v>
      </c>
      <c r="L1241" s="94">
        <v>0.0015831112175451766</v>
      </c>
      <c r="M1241" s="94">
        <v>2.833493326427873E-4</v>
      </c>
      <c r="N1241" s="94">
        <v>8.014932896376941E-4</v>
      </c>
      <c r="O1241" s="2" t="s">
        <v>9316</v>
      </c>
      <c r="P1241" s="2">
        <v>4.0</v>
      </c>
      <c r="Q1241" s="2" t="s">
        <v>9318</v>
      </c>
    </row>
    <row r="1242">
      <c r="A1242" s="54">
        <v>46030.0</v>
      </c>
      <c r="B1242" s="2" t="s">
        <v>515</v>
      </c>
      <c r="C1242" s="2" t="s">
        <v>148</v>
      </c>
      <c r="D1242" s="2">
        <v>0.0</v>
      </c>
      <c r="E1242" s="53">
        <v>0.0</v>
      </c>
      <c r="F1242" s="53">
        <v>0.0</v>
      </c>
      <c r="G1242" s="53">
        <v>0.0</v>
      </c>
      <c r="H1242" s="53">
        <v>0.0</v>
      </c>
      <c r="I1242" s="53">
        <v>0.0</v>
      </c>
      <c r="J1242" s="53">
        <v>0.005600430622125228</v>
      </c>
      <c r="K1242" s="53">
        <v>0.002800215311062614</v>
      </c>
      <c r="L1242" s="94">
        <v>0.0</v>
      </c>
      <c r="M1242" s="94">
        <v>3.136482315323797E-5</v>
      </c>
      <c r="N1242" s="94">
        <v>7.841205788309492E-6</v>
      </c>
      <c r="O1242" s="2" t="s">
        <v>9316</v>
      </c>
      <c r="P1242" s="2">
        <v>5.0</v>
      </c>
      <c r="Q1242" s="2" t="s">
        <v>9318</v>
      </c>
    </row>
    <row r="1243">
      <c r="A1243" s="54">
        <v>46030.0</v>
      </c>
      <c r="B1243" s="2" t="s">
        <v>229</v>
      </c>
      <c r="C1243" s="2" t="s">
        <v>148</v>
      </c>
      <c r="D1243" s="2">
        <v>0.0</v>
      </c>
      <c r="E1243" s="53">
        <v>0.06696525764257916</v>
      </c>
      <c r="F1243" s="53">
        <v>0.05644960538924062</v>
      </c>
      <c r="G1243" s="53">
        <v>0.04936390291832143</v>
      </c>
      <c r="H1243" s="53">
        <v>0.045310792776292665</v>
      </c>
      <c r="I1243" s="53">
        <v>0.04103512133229307</v>
      </c>
      <c r="J1243" s="53">
        <v>0.10290735373507752</v>
      </c>
      <c r="K1243" s="53">
        <v>0.07613562832669947</v>
      </c>
      <c r="L1243" s="94">
        <v>0.002436794911329463</v>
      </c>
      <c r="M1243" s="94">
        <v>0.010589923452756373</v>
      </c>
      <c r="N1243" s="94">
        <v>0.005796633900701322</v>
      </c>
      <c r="O1243" s="2" t="s">
        <v>9316</v>
      </c>
      <c r="P1243" s="2">
        <v>6.0</v>
      </c>
      <c r="Q1243" s="2" t="s">
        <v>9317</v>
      </c>
    </row>
    <row r="1244">
      <c r="A1244" s="54">
        <v>46030.0</v>
      </c>
      <c r="B1244" s="2" t="s">
        <v>178</v>
      </c>
      <c r="C1244" s="2" t="s">
        <v>148</v>
      </c>
      <c r="D1244" s="2">
        <v>0.0</v>
      </c>
      <c r="E1244" s="53">
        <v>0.0</v>
      </c>
      <c r="F1244" s="53">
        <v>0.0</v>
      </c>
      <c r="G1244" s="53">
        <v>0.0</v>
      </c>
      <c r="H1244" s="53">
        <v>0.0</v>
      </c>
      <c r="I1244" s="53">
        <v>0.0</v>
      </c>
      <c r="J1244" s="53">
        <v>0.023682731065828362</v>
      </c>
      <c r="K1244" s="53">
        <v>0.011841365532914181</v>
      </c>
      <c r="L1244" s="94">
        <v>0.0</v>
      </c>
      <c r="M1244" s="94">
        <v>5.608717507363518E-4</v>
      </c>
      <c r="N1244" s="94">
        <v>1.4021793768408794E-4</v>
      </c>
      <c r="O1244" s="2" t="s">
        <v>9316</v>
      </c>
      <c r="P1244" s="2">
        <v>7.0</v>
      </c>
      <c r="Q1244" s="2" t="s">
        <v>9318</v>
      </c>
    </row>
    <row r="1245">
      <c r="A1245" s="54">
        <v>46030.0</v>
      </c>
      <c r="B1245" s="2" t="s">
        <v>1876</v>
      </c>
      <c r="C1245" s="2" t="s">
        <v>148</v>
      </c>
      <c r="D1245" s="2">
        <v>0.0</v>
      </c>
      <c r="E1245" s="53">
        <v>0.0</v>
      </c>
      <c r="F1245" s="53">
        <v>0.0</v>
      </c>
      <c r="G1245" s="53">
        <v>0.0</v>
      </c>
      <c r="H1245" s="53">
        <v>0.0</v>
      </c>
      <c r="I1245" s="53">
        <v>0.0</v>
      </c>
      <c r="J1245" s="53">
        <v>0.0</v>
      </c>
      <c r="K1245" s="53">
        <v>0.0</v>
      </c>
      <c r="L1245" s="94">
        <v>0.0</v>
      </c>
      <c r="M1245" s="94">
        <v>0.0</v>
      </c>
      <c r="N1245" s="94">
        <v>0.0</v>
      </c>
      <c r="O1245" s="2" t="s">
        <v>9316</v>
      </c>
      <c r="P1245" s="2">
        <v>8.0</v>
      </c>
      <c r="Q1245" s="2" t="s">
        <v>9318</v>
      </c>
    </row>
    <row r="1246">
      <c r="A1246" s="54">
        <v>46030.0</v>
      </c>
      <c r="B1246" s="2" t="s">
        <v>687</v>
      </c>
      <c r="C1246" s="2" t="s">
        <v>148</v>
      </c>
      <c r="D1246" s="2">
        <v>0.0</v>
      </c>
      <c r="E1246" s="53">
        <v>0.0</v>
      </c>
      <c r="F1246" s="53">
        <v>0.0</v>
      </c>
      <c r="G1246" s="53">
        <v>0.0</v>
      </c>
      <c r="H1246" s="53">
        <v>0.0</v>
      </c>
      <c r="I1246" s="53">
        <v>0.0</v>
      </c>
      <c r="J1246" s="53">
        <v>0.00959674351088683</v>
      </c>
      <c r="K1246" s="53">
        <v>0.004798371755443415</v>
      </c>
      <c r="L1246" s="94">
        <v>0.0</v>
      </c>
      <c r="M1246" s="94">
        <v>9.209748601374849E-5</v>
      </c>
      <c r="N1246" s="94">
        <v>2.3024371503437122E-5</v>
      </c>
      <c r="O1246" s="2" t="s">
        <v>9316</v>
      </c>
      <c r="P1246" s="2">
        <v>9.0</v>
      </c>
      <c r="Q1246" s="2" t="s">
        <v>9318</v>
      </c>
    </row>
    <row r="1247">
      <c r="A1247" s="54">
        <v>46030.0</v>
      </c>
      <c r="B1247" s="2" t="s">
        <v>301</v>
      </c>
      <c r="C1247" s="2" t="s">
        <v>148</v>
      </c>
      <c r="D1247" s="2">
        <v>1.0</v>
      </c>
      <c r="E1247" s="53">
        <v>0.0</v>
      </c>
      <c r="F1247" s="53">
        <v>0.0</v>
      </c>
      <c r="G1247" s="53">
        <v>0.0</v>
      </c>
      <c r="H1247" s="53">
        <v>0.0</v>
      </c>
      <c r="I1247" s="53">
        <v>0.0</v>
      </c>
      <c r="J1247" s="53">
        <v>0.013000000000000001</v>
      </c>
      <c r="K1247" s="53">
        <v>0.006999999999999999</v>
      </c>
      <c r="L1247" s="94">
        <v>1.0</v>
      </c>
      <c r="M1247" s="94">
        <v>0.9736</v>
      </c>
      <c r="N1247" s="94">
        <v>0.9868</v>
      </c>
      <c r="O1247" s="2" t="s">
        <v>9316</v>
      </c>
      <c r="P1247" s="2">
        <v>10.0</v>
      </c>
      <c r="Q1247" s="2" t="s">
        <v>9317</v>
      </c>
    </row>
    <row r="1248">
      <c r="A1248" s="54">
        <v>46030.0</v>
      </c>
      <c r="B1248" s="2" t="s">
        <v>450</v>
      </c>
      <c r="C1248" s="2" t="s">
        <v>148</v>
      </c>
      <c r="D1248" s="2">
        <v>0.0</v>
      </c>
      <c r="E1248" s="53">
        <v>0.0</v>
      </c>
      <c r="F1248" s="53">
        <v>0.0</v>
      </c>
      <c r="G1248" s="53">
        <v>0.0</v>
      </c>
      <c r="H1248" s="53">
        <v>0.0</v>
      </c>
      <c r="I1248" s="53">
        <v>0.0</v>
      </c>
      <c r="J1248" s="53">
        <v>0.009826955324963093</v>
      </c>
      <c r="K1248" s="53">
        <v>0.0049134776624815465</v>
      </c>
      <c r="L1248" s="94">
        <v>0.0</v>
      </c>
      <c r="M1248" s="94">
        <v>9.656905095882049E-5</v>
      </c>
      <c r="N1248" s="94">
        <v>2.414226273970512E-5</v>
      </c>
      <c r="O1248" s="2" t="s">
        <v>9316</v>
      </c>
      <c r="P1248" s="2">
        <v>11.0</v>
      </c>
      <c r="Q1248" s="2" t="s">
        <v>9318</v>
      </c>
    </row>
    <row r="1249">
      <c r="A1249" s="54">
        <v>46030.0</v>
      </c>
      <c r="B1249" s="2" t="s">
        <v>1189</v>
      </c>
      <c r="C1249" s="2" t="s">
        <v>148</v>
      </c>
      <c r="D1249" s="2">
        <v>0.0</v>
      </c>
      <c r="E1249" s="53">
        <v>0.0</v>
      </c>
      <c r="F1249" s="53">
        <v>0.0</v>
      </c>
      <c r="G1249" s="53">
        <v>0.0</v>
      </c>
      <c r="H1249" s="53">
        <v>0.0</v>
      </c>
      <c r="I1249" s="53">
        <v>0.0</v>
      </c>
      <c r="J1249" s="53">
        <v>0.004258733338465488</v>
      </c>
      <c r="K1249" s="53">
        <v>0.002129366669232744</v>
      </c>
      <c r="L1249" s="94">
        <v>0.0</v>
      </c>
      <c r="M1249" s="94">
        <v>1.81368096481574E-5</v>
      </c>
      <c r="N1249" s="94">
        <v>4.53420241203935E-6</v>
      </c>
      <c r="O1249" s="2" t="s">
        <v>9319</v>
      </c>
      <c r="P1249" s="2">
        <v>99.0</v>
      </c>
      <c r="Q1249" s="2" t="s">
        <v>9320</v>
      </c>
    </row>
    <row r="1250">
      <c r="A1250" s="54">
        <v>46031.0</v>
      </c>
      <c r="B1250" s="2" t="s">
        <v>194</v>
      </c>
      <c r="C1250" s="2" t="s">
        <v>196</v>
      </c>
      <c r="D1250" s="2">
        <v>1.0</v>
      </c>
      <c r="E1250" s="53">
        <v>0.073</v>
      </c>
      <c r="F1250" s="53">
        <v>0.098</v>
      </c>
      <c r="G1250" s="53">
        <v>0.107</v>
      </c>
      <c r="H1250" s="53">
        <v>0.112</v>
      </c>
      <c r="I1250" s="53">
        <v>0.117</v>
      </c>
      <c r="J1250" s="53">
        <v>0.083</v>
      </c>
      <c r="K1250" s="53">
        <v>0.095</v>
      </c>
      <c r="L1250" s="94">
        <v>0.7974</v>
      </c>
      <c r="M1250" s="94">
        <v>0.8409</v>
      </c>
      <c r="N1250" s="94">
        <v>0.819</v>
      </c>
      <c r="O1250" s="2" t="s">
        <v>9316</v>
      </c>
      <c r="P1250" s="2">
        <v>1.0</v>
      </c>
      <c r="Q1250" s="2" t="s">
        <v>9317</v>
      </c>
    </row>
    <row r="1251">
      <c r="A1251" s="54">
        <v>46031.0</v>
      </c>
      <c r="B1251" s="2" t="s">
        <v>145</v>
      </c>
      <c r="C1251" s="2" t="s">
        <v>196</v>
      </c>
      <c r="D1251" s="2">
        <v>0.0</v>
      </c>
      <c r="E1251" s="53">
        <v>0.008</v>
      </c>
      <c r="F1251" s="53">
        <v>0.027</v>
      </c>
      <c r="G1251" s="53">
        <v>0.038</v>
      </c>
      <c r="H1251" s="53">
        <v>0.044</v>
      </c>
      <c r="I1251" s="53">
        <v>0.051</v>
      </c>
      <c r="J1251" s="53">
        <v>0.035</v>
      </c>
      <c r="K1251" s="53">
        <v>0.037</v>
      </c>
      <c r="L1251" s="94">
        <v>0.0014</v>
      </c>
      <c r="M1251" s="94">
        <v>0.0012</v>
      </c>
      <c r="N1251" s="94">
        <v>0.0014</v>
      </c>
      <c r="O1251" s="2" t="s">
        <v>9316</v>
      </c>
      <c r="P1251" s="2">
        <v>2.0</v>
      </c>
      <c r="Q1251" s="2" t="s">
        <v>9317</v>
      </c>
    </row>
    <row r="1252">
      <c r="A1252" s="54">
        <v>46031.0</v>
      </c>
      <c r="B1252" s="2" t="s">
        <v>1801</v>
      </c>
      <c r="C1252" s="2" t="s">
        <v>196</v>
      </c>
      <c r="D1252" s="2">
        <v>0.0</v>
      </c>
      <c r="E1252" s="53">
        <v>0.0</v>
      </c>
      <c r="F1252" s="53">
        <v>0.0</v>
      </c>
      <c r="G1252" s="53">
        <v>0.0</v>
      </c>
      <c r="H1252" s="53">
        <v>0.0</v>
      </c>
      <c r="I1252" s="53">
        <v>0.0</v>
      </c>
      <c r="J1252" s="53">
        <v>0.0</v>
      </c>
      <c r="K1252" s="53">
        <v>0.0</v>
      </c>
      <c r="L1252" s="94">
        <v>0.0</v>
      </c>
      <c r="M1252" s="94">
        <v>0.0</v>
      </c>
      <c r="N1252" s="94">
        <v>0.0</v>
      </c>
      <c r="O1252" s="2" t="s">
        <v>9316</v>
      </c>
      <c r="P1252" s="2">
        <v>3.0</v>
      </c>
      <c r="Q1252" s="2" t="s">
        <v>9318</v>
      </c>
    </row>
    <row r="1253">
      <c r="A1253" s="54">
        <v>46031.0</v>
      </c>
      <c r="B1253" s="2" t="s">
        <v>932</v>
      </c>
      <c r="C1253" s="2" t="s">
        <v>196</v>
      </c>
      <c r="D1253" s="2">
        <v>0.0</v>
      </c>
      <c r="E1253" s="53">
        <v>0.021585753725337043</v>
      </c>
      <c r="F1253" s="53">
        <v>0.032049388469392995</v>
      </c>
      <c r="G1253" s="53">
        <v>0.03384662586285313</v>
      </c>
      <c r="H1253" s="53">
        <v>0.03414138062046373</v>
      </c>
      <c r="I1253" s="53">
        <v>0.033978849314461865</v>
      </c>
      <c r="J1253" s="53">
        <v>0.016675316622383536</v>
      </c>
      <c r="K1253" s="53">
        <v>0.025260971242618332</v>
      </c>
      <c r="L1253" s="94">
        <v>0.0011455940822999583</v>
      </c>
      <c r="M1253" s="94">
        <v>2.7806618445674067E-4</v>
      </c>
      <c r="N1253" s="94">
        <v>6.381166681203904E-4</v>
      </c>
      <c r="O1253" s="2" t="s">
        <v>9316</v>
      </c>
      <c r="P1253" s="2">
        <v>4.0</v>
      </c>
      <c r="Q1253" s="2" t="s">
        <v>9318</v>
      </c>
    </row>
    <row r="1254">
      <c r="A1254" s="54">
        <v>46031.0</v>
      </c>
      <c r="B1254" s="2" t="s">
        <v>515</v>
      </c>
      <c r="C1254" s="2" t="s">
        <v>196</v>
      </c>
      <c r="D1254" s="2">
        <v>0.0</v>
      </c>
      <c r="E1254" s="53">
        <v>0.0</v>
      </c>
      <c r="F1254" s="53">
        <v>0.0</v>
      </c>
      <c r="G1254" s="53">
        <v>0.0</v>
      </c>
      <c r="H1254" s="53">
        <v>0.0</v>
      </c>
      <c r="I1254" s="53">
        <v>0.0</v>
      </c>
      <c r="J1254" s="53">
        <v>0.005547973951780582</v>
      </c>
      <c r="K1254" s="53">
        <v>0.002773986975890291</v>
      </c>
      <c r="L1254" s="94">
        <v>0.0</v>
      </c>
      <c r="M1254" s="94">
        <v>3.078001496963584E-5</v>
      </c>
      <c r="N1254" s="94">
        <v>7.69500374240896E-6</v>
      </c>
      <c r="O1254" s="2" t="s">
        <v>9316</v>
      </c>
      <c r="P1254" s="2">
        <v>5.0</v>
      </c>
      <c r="Q1254" s="2" t="s">
        <v>9318</v>
      </c>
    </row>
    <row r="1255">
      <c r="A1255" s="54">
        <v>46031.0</v>
      </c>
      <c r="B1255" s="2" t="s">
        <v>229</v>
      </c>
      <c r="C1255" s="2" t="s">
        <v>196</v>
      </c>
      <c r="D1255" s="2">
        <v>0.0</v>
      </c>
      <c r="E1255" s="53">
        <v>0.20132553403223596</v>
      </c>
      <c r="F1255" s="53">
        <v>0.13830765988269306</v>
      </c>
      <c r="G1255" s="53">
        <v>0.11301363865297086</v>
      </c>
      <c r="H1255" s="53">
        <v>0.10028145124069711</v>
      </c>
      <c r="I1255" s="53">
        <v>0.08779948467237828</v>
      </c>
      <c r="J1255" s="53">
        <v>0.10194346765289046</v>
      </c>
      <c r="K1255" s="53">
        <v>0.10747855315293066</v>
      </c>
      <c r="L1255" s="94">
        <v>0.01277208252158427</v>
      </c>
      <c r="M1255" s="94">
        <v>0.010392470597095924</v>
      </c>
      <c r="N1255" s="94">
        <v>0.01155163938784734</v>
      </c>
      <c r="O1255" s="2" t="s">
        <v>9316</v>
      </c>
      <c r="P1255" s="2">
        <v>6.0</v>
      </c>
      <c r="Q1255" s="2" t="s">
        <v>9317</v>
      </c>
    </row>
    <row r="1256">
      <c r="A1256" s="54">
        <v>46031.0</v>
      </c>
      <c r="B1256" s="2" t="s">
        <v>178</v>
      </c>
      <c r="C1256" s="2" t="s">
        <v>196</v>
      </c>
      <c r="D1256" s="2">
        <v>1.0</v>
      </c>
      <c r="E1256" s="53">
        <v>0.1503319205181086</v>
      </c>
      <c r="F1256" s="53">
        <v>0.08457884324159527</v>
      </c>
      <c r="G1256" s="53">
        <v>0.06463633305168492</v>
      </c>
      <c r="H1256" s="53">
        <v>0.05546283644776401</v>
      </c>
      <c r="I1256" s="53">
        <v>0.04695580951413909</v>
      </c>
      <c r="J1256" s="53">
        <v>0.023460905763418017</v>
      </c>
      <c r="K1256" s="53">
        <v>0.04404861940755147</v>
      </c>
      <c r="L1256" s="94">
        <v>0.8749051894469985</v>
      </c>
      <c r="M1256" s="94">
        <v>0.953628602572404</v>
      </c>
      <c r="N1256" s="94">
        <v>0.9138430420566084</v>
      </c>
      <c r="O1256" s="2" t="s">
        <v>9316</v>
      </c>
      <c r="P1256" s="2">
        <v>7.0</v>
      </c>
      <c r="Q1256" s="2" t="s">
        <v>9318</v>
      </c>
    </row>
    <row r="1257">
      <c r="A1257" s="54">
        <v>46031.0</v>
      </c>
      <c r="B1257" s="2" t="s">
        <v>1876</v>
      </c>
      <c r="C1257" s="2" t="s">
        <v>196</v>
      </c>
      <c r="D1257" s="2">
        <v>0.0</v>
      </c>
      <c r="E1257" s="53">
        <v>0.0</v>
      </c>
      <c r="F1257" s="53">
        <v>0.0</v>
      </c>
      <c r="G1257" s="53">
        <v>0.0</v>
      </c>
      <c r="H1257" s="53">
        <v>0.0</v>
      </c>
      <c r="I1257" s="53">
        <v>0.0</v>
      </c>
      <c r="J1257" s="53">
        <v>0.0</v>
      </c>
      <c r="K1257" s="53">
        <v>0.0</v>
      </c>
      <c r="L1257" s="94">
        <v>0.0</v>
      </c>
      <c r="M1257" s="94">
        <v>0.0</v>
      </c>
      <c r="N1257" s="94">
        <v>0.0</v>
      </c>
      <c r="O1257" s="2" t="s">
        <v>9316</v>
      </c>
      <c r="P1257" s="2">
        <v>8.0</v>
      </c>
      <c r="Q1257" s="2" t="s">
        <v>9318</v>
      </c>
    </row>
    <row r="1258">
      <c r="A1258" s="54">
        <v>46031.0</v>
      </c>
      <c r="B1258" s="2" t="s">
        <v>687</v>
      </c>
      <c r="C1258" s="2" t="s">
        <v>196</v>
      </c>
      <c r="D1258" s="2">
        <v>0.0</v>
      </c>
      <c r="E1258" s="53">
        <v>0.0011669225486090303</v>
      </c>
      <c r="F1258" s="53">
        <v>0.006970336527180173</v>
      </c>
      <c r="G1258" s="53">
        <v>0.011085998299039149</v>
      </c>
      <c r="H1258" s="53">
        <v>0.013420432611347122</v>
      </c>
      <c r="I1258" s="53">
        <v>0.015715952596777785</v>
      </c>
      <c r="J1258" s="53">
        <v>0.00952311677897056</v>
      </c>
      <c r="K1258" s="53">
        <v>0.010304557539004854</v>
      </c>
      <c r="L1258" s="94">
        <v>1.228993582862989E-4</v>
      </c>
      <c r="M1258" s="94">
        <v>9.068975318591061E-5</v>
      </c>
      <c r="N1258" s="94">
        <v>1.0618390607466176E-4</v>
      </c>
      <c r="O1258" s="2" t="s">
        <v>9316</v>
      </c>
      <c r="P1258" s="2">
        <v>9.0</v>
      </c>
      <c r="Q1258" s="2" t="s">
        <v>9318</v>
      </c>
    </row>
    <row r="1259">
      <c r="A1259" s="54">
        <v>46031.0</v>
      </c>
      <c r="B1259" s="2" t="s">
        <v>301</v>
      </c>
      <c r="C1259" s="2" t="s">
        <v>196</v>
      </c>
      <c r="D1259" s="2">
        <v>0.0</v>
      </c>
      <c r="E1259" s="53">
        <v>0.0</v>
      </c>
      <c r="F1259" s="53">
        <v>0.0</v>
      </c>
      <c r="G1259" s="53">
        <v>0.0</v>
      </c>
      <c r="H1259" s="53">
        <v>0.0</v>
      </c>
      <c r="I1259" s="53">
        <v>0.0</v>
      </c>
      <c r="J1259" s="53">
        <v>0.023</v>
      </c>
      <c r="K1259" s="53">
        <v>0.011000000000000001</v>
      </c>
      <c r="L1259" s="94">
        <v>0.0</v>
      </c>
      <c r="M1259" s="94">
        <v>5.0E-4</v>
      </c>
      <c r="N1259" s="94">
        <v>1.0E-4</v>
      </c>
      <c r="O1259" s="2" t="s">
        <v>9316</v>
      </c>
      <c r="P1259" s="2">
        <v>10.0</v>
      </c>
      <c r="Q1259" s="2" t="s">
        <v>9317</v>
      </c>
    </row>
    <row r="1260">
      <c r="A1260" s="54">
        <v>46031.0</v>
      </c>
      <c r="B1260" s="2" t="s">
        <v>450</v>
      </c>
      <c r="C1260" s="2" t="s">
        <v>196</v>
      </c>
      <c r="D1260" s="2">
        <v>0.0</v>
      </c>
      <c r="E1260" s="53">
        <v>0.018362291838516818</v>
      </c>
      <c r="F1260" s="53">
        <v>0.029559669979847637</v>
      </c>
      <c r="G1260" s="53">
        <v>0.032070219815573064</v>
      </c>
      <c r="H1260" s="53">
        <v>0.032788458254582036</v>
      </c>
      <c r="I1260" s="53">
        <v>0.033075159367934294</v>
      </c>
      <c r="J1260" s="53">
        <v>0.009734910732188984</v>
      </c>
      <c r="K1260" s="53">
        <v>0.020902565273881023</v>
      </c>
      <c r="L1260" s="94">
        <v>0.0010284989990191752</v>
      </c>
      <c r="M1260" s="94">
        <v>9.476848696368827E-5</v>
      </c>
      <c r="N1260" s="94">
        <v>4.369172350288569E-4</v>
      </c>
      <c r="O1260" s="2" t="s">
        <v>9316</v>
      </c>
      <c r="P1260" s="2">
        <v>11.0</v>
      </c>
      <c r="Q1260" s="2" t="s">
        <v>9318</v>
      </c>
    </row>
    <row r="1261">
      <c r="A1261" s="54">
        <v>46031.0</v>
      </c>
      <c r="B1261" s="2" t="s">
        <v>1189</v>
      </c>
      <c r="C1261" s="2" t="s">
        <v>196</v>
      </c>
      <c r="D1261" s="2">
        <v>0.0</v>
      </c>
      <c r="E1261" s="53">
        <v>0.0</v>
      </c>
      <c r="F1261" s="53">
        <v>0.0</v>
      </c>
      <c r="G1261" s="53">
        <v>0.0</v>
      </c>
      <c r="H1261" s="53">
        <v>0.0</v>
      </c>
      <c r="I1261" s="53">
        <v>0.0</v>
      </c>
      <c r="J1261" s="53">
        <v>0.004218843732487856</v>
      </c>
      <c r="K1261" s="53">
        <v>0.002109421866243928</v>
      </c>
      <c r="L1261" s="94">
        <v>0.0</v>
      </c>
      <c r="M1261" s="94">
        <v>1.7798642439152062E-5</v>
      </c>
      <c r="N1261" s="94">
        <v>4.449660609788016E-6</v>
      </c>
      <c r="O1261" s="2" t="s">
        <v>9319</v>
      </c>
      <c r="P1261" s="2">
        <v>99.0</v>
      </c>
      <c r="Q1261" s="2" t="s">
        <v>9320</v>
      </c>
    </row>
    <row r="1262">
      <c r="A1262" s="54">
        <v>46032.0</v>
      </c>
      <c r="B1262" s="2" t="s">
        <v>194</v>
      </c>
      <c r="C1262" s="2" t="s">
        <v>288</v>
      </c>
      <c r="D1262" s="2">
        <v>0.0</v>
      </c>
      <c r="E1262" s="53">
        <v>0.358</v>
      </c>
      <c r="F1262" s="53">
        <v>0.303</v>
      </c>
      <c r="G1262" s="53">
        <v>0.271</v>
      </c>
      <c r="H1262" s="53">
        <v>0.253</v>
      </c>
      <c r="I1262" s="53">
        <v>0.234</v>
      </c>
      <c r="J1262" s="53">
        <v>0.091</v>
      </c>
      <c r="K1262" s="53">
        <v>0.181</v>
      </c>
      <c r="L1262" s="94">
        <v>0.0734</v>
      </c>
      <c r="M1262" s="94">
        <v>0.0083</v>
      </c>
      <c r="N1262" s="94">
        <v>0.0328</v>
      </c>
      <c r="O1262" s="2" t="s">
        <v>9316</v>
      </c>
      <c r="P1262" s="2">
        <v>1.0</v>
      </c>
      <c r="Q1262" s="2" t="s">
        <v>9317</v>
      </c>
    </row>
    <row r="1263">
      <c r="A1263" s="54">
        <v>46032.0</v>
      </c>
      <c r="B1263" s="2" t="s">
        <v>145</v>
      </c>
      <c r="C1263" s="2" t="s">
        <v>288</v>
      </c>
      <c r="D1263" s="2">
        <v>0.0</v>
      </c>
      <c r="E1263" s="53">
        <v>0.095</v>
      </c>
      <c r="F1263" s="53">
        <v>0.105</v>
      </c>
      <c r="G1263" s="53">
        <v>0.111</v>
      </c>
      <c r="H1263" s="53">
        <v>0.115</v>
      </c>
      <c r="I1263" s="53">
        <v>0.119</v>
      </c>
      <c r="J1263" s="53">
        <v>0.035</v>
      </c>
      <c r="K1263" s="53">
        <v>0.073</v>
      </c>
      <c r="L1263" s="94">
        <v>0.0123</v>
      </c>
      <c r="M1263" s="94">
        <v>0.0012</v>
      </c>
      <c r="N1263" s="94">
        <v>0.0053</v>
      </c>
      <c r="O1263" s="2" t="s">
        <v>9316</v>
      </c>
      <c r="P1263" s="2">
        <v>2.0</v>
      </c>
      <c r="Q1263" s="2" t="s">
        <v>9317</v>
      </c>
    </row>
    <row r="1264">
      <c r="A1264" s="54">
        <v>46032.0</v>
      </c>
      <c r="B1264" s="2" t="s">
        <v>1801</v>
      </c>
      <c r="C1264" s="2" t="s">
        <v>288</v>
      </c>
      <c r="D1264" s="2">
        <v>0.0</v>
      </c>
      <c r="E1264" s="53">
        <v>0.0</v>
      </c>
      <c r="F1264" s="53">
        <v>0.0</v>
      </c>
      <c r="G1264" s="53">
        <v>0.0</v>
      </c>
      <c r="H1264" s="53">
        <v>0.0</v>
      </c>
      <c r="I1264" s="53">
        <v>0.0</v>
      </c>
      <c r="J1264" s="53">
        <v>0.0</v>
      </c>
      <c r="K1264" s="53">
        <v>0.0</v>
      </c>
      <c r="L1264" s="94">
        <v>0.0</v>
      </c>
      <c r="M1264" s="94">
        <v>0.0</v>
      </c>
      <c r="N1264" s="94">
        <v>0.0</v>
      </c>
      <c r="O1264" s="2" t="s">
        <v>9316</v>
      </c>
      <c r="P1264" s="2">
        <v>3.0</v>
      </c>
      <c r="Q1264" s="2" t="s">
        <v>9318</v>
      </c>
    </row>
    <row r="1265">
      <c r="A1265" s="54">
        <v>46032.0</v>
      </c>
      <c r="B1265" s="2" t="s">
        <v>932</v>
      </c>
      <c r="C1265" s="2" t="s">
        <v>288</v>
      </c>
      <c r="D1265" s="2">
        <v>0.0</v>
      </c>
      <c r="E1265" s="53">
        <v>0.008179471130526722</v>
      </c>
      <c r="F1265" s="53">
        <v>0.019728712782607082</v>
      </c>
      <c r="G1265" s="53">
        <v>0.02449259020123061</v>
      </c>
      <c r="H1265" s="53">
        <v>0.026786784315056142</v>
      </c>
      <c r="I1265" s="53">
        <v>0.028904691278710204</v>
      </c>
      <c r="J1265" s="53">
        <v>0.016519390778361787</v>
      </c>
      <c r="K1265" s="53">
        <v>0.0205059904897962</v>
      </c>
      <c r="L1265" s="94">
        <v>5.998869747654177E-4</v>
      </c>
      <c r="M1265" s="94">
        <v>2.7289027168822446E-4</v>
      </c>
      <c r="N1265" s="94">
        <v>4.2049564596761214E-4</v>
      </c>
      <c r="O1265" s="2" t="s">
        <v>9316</v>
      </c>
      <c r="P1265" s="2">
        <v>4.0</v>
      </c>
      <c r="Q1265" s="2" t="s">
        <v>9318</v>
      </c>
    </row>
    <row r="1266">
      <c r="A1266" s="54">
        <v>46032.0</v>
      </c>
      <c r="B1266" s="2" t="s">
        <v>515</v>
      </c>
      <c r="C1266" s="2" t="s">
        <v>288</v>
      </c>
      <c r="D1266" s="2">
        <v>0.0</v>
      </c>
      <c r="E1266" s="53">
        <v>0.0350661603811211</v>
      </c>
      <c r="F1266" s="53">
        <v>0.04084888867274826</v>
      </c>
      <c r="G1266" s="53">
        <v>0.03978833016784163</v>
      </c>
      <c r="H1266" s="53">
        <v>0.03854440345144142</v>
      </c>
      <c r="I1266" s="53">
        <v>0.036840781448662485</v>
      </c>
      <c r="J1266" s="53">
        <v>0.00549609652476484</v>
      </c>
      <c r="K1266" s="53">
        <v>0.022642213346303237</v>
      </c>
      <c r="L1266" s="94">
        <v>0.0015831112175451766</v>
      </c>
      <c r="M1266" s="94">
        <v>3.020707700953215E-5</v>
      </c>
      <c r="N1266" s="94">
        <v>5.126698252195124E-4</v>
      </c>
      <c r="O1266" s="2" t="s">
        <v>9316</v>
      </c>
      <c r="P1266" s="2">
        <v>5.0</v>
      </c>
      <c r="Q1266" s="2" t="s">
        <v>9318</v>
      </c>
    </row>
    <row r="1267">
      <c r="A1267" s="54">
        <v>46032.0</v>
      </c>
      <c r="B1267" s="2" t="s">
        <v>229</v>
      </c>
      <c r="C1267" s="2" t="s">
        <v>288</v>
      </c>
      <c r="D1267" s="2">
        <v>0.0</v>
      </c>
      <c r="E1267" s="53">
        <v>0.2951914237058516</v>
      </c>
      <c r="F1267" s="53">
        <v>0.23607738496805752</v>
      </c>
      <c r="G1267" s="53">
        <v>0.20321922286674027</v>
      </c>
      <c r="H1267" s="53">
        <v>0.1851336449394736</v>
      </c>
      <c r="I1267" s="53">
        <v>0.16644328587234103</v>
      </c>
      <c r="J1267" s="53">
        <v>0.1009902251090611</v>
      </c>
      <c r="K1267" s="53">
        <v>0.15210472398790068</v>
      </c>
      <c r="L1267" s="94">
        <v>0.04129805254256185</v>
      </c>
      <c r="M1267" s="94">
        <v>0.010199025567578835</v>
      </c>
      <c r="N1267" s="94">
        <v>0.023135847059435447</v>
      </c>
      <c r="O1267" s="2" t="s">
        <v>9316</v>
      </c>
      <c r="P1267" s="2">
        <v>6.0</v>
      </c>
      <c r="Q1267" s="2" t="s">
        <v>9317</v>
      </c>
    </row>
    <row r="1268">
      <c r="A1268" s="54">
        <v>46032.0</v>
      </c>
      <c r="B1268" s="2" t="s">
        <v>178</v>
      </c>
      <c r="C1268" s="2" t="s">
        <v>288</v>
      </c>
      <c r="D1268" s="2">
        <v>0.0</v>
      </c>
      <c r="E1268" s="53">
        <v>0.0036435401726260864</v>
      </c>
      <c r="F1268" s="53">
        <v>0.013167336046848867</v>
      </c>
      <c r="G1268" s="53">
        <v>0.01870542136022769</v>
      </c>
      <c r="H1268" s="53">
        <v>0.021883670417503272</v>
      </c>
      <c r="I1268" s="53">
        <v>0.025260080189591708</v>
      </c>
      <c r="J1268" s="53">
        <v>0.032592227581000874</v>
      </c>
      <c r="K1268" s="53">
        <v>0.025648824470614284</v>
      </c>
      <c r="L1268" s="94">
        <v>3.498927882636624E-4</v>
      </c>
      <c r="M1268" s="94">
        <v>0.001062253298691754</v>
      </c>
      <c r="N1268" s="94">
        <v>6.578621967243822E-4</v>
      </c>
      <c r="O1268" s="2" t="s">
        <v>9316</v>
      </c>
      <c r="P1268" s="2">
        <v>7.0</v>
      </c>
      <c r="Q1268" s="2" t="s">
        <v>9318</v>
      </c>
    </row>
    <row r="1269">
      <c r="A1269" s="54">
        <v>46032.0</v>
      </c>
      <c r="B1269" s="2" t="s">
        <v>1876</v>
      </c>
      <c r="C1269" s="2" t="s">
        <v>288</v>
      </c>
      <c r="D1269" s="2">
        <v>0.0</v>
      </c>
      <c r="E1269" s="53">
        <v>0.0</v>
      </c>
      <c r="F1269" s="53">
        <v>0.0</v>
      </c>
      <c r="G1269" s="53">
        <v>0.0</v>
      </c>
      <c r="H1269" s="53">
        <v>0.0</v>
      </c>
      <c r="I1269" s="53">
        <v>0.0</v>
      </c>
      <c r="J1269" s="53">
        <v>0.0</v>
      </c>
      <c r="K1269" s="53">
        <v>0.0</v>
      </c>
      <c r="L1269" s="94">
        <v>0.0</v>
      </c>
      <c r="M1269" s="94">
        <v>0.0</v>
      </c>
      <c r="N1269" s="94">
        <v>0.0</v>
      </c>
      <c r="O1269" s="2" t="s">
        <v>9316</v>
      </c>
      <c r="P1269" s="2">
        <v>8.0</v>
      </c>
      <c r="Q1269" s="2" t="s">
        <v>9318</v>
      </c>
    </row>
    <row r="1270">
      <c r="A1270" s="54">
        <v>46032.0</v>
      </c>
      <c r="B1270" s="2" t="s">
        <v>687</v>
      </c>
      <c r="C1270" s="2" t="s">
        <v>288</v>
      </c>
      <c r="D1270" s="2">
        <v>0.0</v>
      </c>
      <c r="E1270" s="53">
        <v>0.0</v>
      </c>
      <c r="F1270" s="53">
        <v>0.0</v>
      </c>
      <c r="G1270" s="53">
        <v>0.0</v>
      </c>
      <c r="H1270" s="53">
        <v>0.0</v>
      </c>
      <c r="I1270" s="53">
        <v>0.0</v>
      </c>
      <c r="J1270" s="53">
        <v>0.009450054915298033</v>
      </c>
      <c r="K1270" s="53">
        <v>0.0047250274576490165</v>
      </c>
      <c r="L1270" s="94">
        <v>0.0</v>
      </c>
      <c r="M1270" s="94">
        <v>8.930353790214852E-5</v>
      </c>
      <c r="N1270" s="94">
        <v>2.232588447553713E-5</v>
      </c>
      <c r="O1270" s="2" t="s">
        <v>9316</v>
      </c>
      <c r="P1270" s="2">
        <v>9.0</v>
      </c>
      <c r="Q1270" s="2" t="s">
        <v>9318</v>
      </c>
    </row>
    <row r="1271">
      <c r="A1271" s="54">
        <v>46032.0</v>
      </c>
      <c r="B1271" s="2" t="s">
        <v>301</v>
      </c>
      <c r="C1271" s="2" t="s">
        <v>288</v>
      </c>
      <c r="D1271" s="2">
        <v>0.0</v>
      </c>
      <c r="E1271" s="53">
        <v>0.0</v>
      </c>
      <c r="F1271" s="53">
        <v>0.0</v>
      </c>
      <c r="G1271" s="53">
        <v>0.0</v>
      </c>
      <c r="H1271" s="53">
        <v>0.0</v>
      </c>
      <c r="I1271" s="53">
        <v>0.0</v>
      </c>
      <c r="J1271" s="53">
        <v>0.022000000000000002</v>
      </c>
      <c r="K1271" s="53">
        <v>0.011000000000000001</v>
      </c>
      <c r="L1271" s="94">
        <v>0.0</v>
      </c>
      <c r="M1271" s="94">
        <v>5.0E-4</v>
      </c>
      <c r="N1271" s="94">
        <v>1.0E-4</v>
      </c>
      <c r="O1271" s="2" t="s">
        <v>9316</v>
      </c>
      <c r="P1271" s="2">
        <v>10.0</v>
      </c>
      <c r="Q1271" s="2" t="s">
        <v>9317</v>
      </c>
    </row>
    <row r="1272">
      <c r="A1272" s="54">
        <v>46032.0</v>
      </c>
      <c r="B1272" s="2" t="s">
        <v>450</v>
      </c>
      <c r="C1272" s="2" t="s">
        <v>288</v>
      </c>
      <c r="D1272" s="2">
        <v>0.0</v>
      </c>
      <c r="E1272" s="53">
        <v>0.0</v>
      </c>
      <c r="F1272" s="53">
        <v>0.0</v>
      </c>
      <c r="G1272" s="53">
        <v>0.0</v>
      </c>
      <c r="H1272" s="53">
        <v>0.0</v>
      </c>
      <c r="I1272" s="53">
        <v>0.0</v>
      </c>
      <c r="J1272" s="53">
        <v>0.00964388252524295</v>
      </c>
      <c r="K1272" s="53">
        <v>0.004821941262621475</v>
      </c>
      <c r="L1272" s="94">
        <v>0.0</v>
      </c>
      <c r="M1272" s="94">
        <v>9.300447016068632E-5</v>
      </c>
      <c r="N1272" s="94">
        <v>2.325111754017158E-5</v>
      </c>
      <c r="O1272" s="2" t="s">
        <v>9316</v>
      </c>
      <c r="P1272" s="2">
        <v>11.0</v>
      </c>
      <c r="Q1272" s="2" t="s">
        <v>9318</v>
      </c>
    </row>
    <row r="1273">
      <c r="A1273" s="54">
        <v>46032.0</v>
      </c>
      <c r="B1273" s="2" t="s">
        <v>1189</v>
      </c>
      <c r="C1273" s="2" t="s">
        <v>288</v>
      </c>
      <c r="D1273" s="2">
        <v>0.0</v>
      </c>
      <c r="E1273" s="53">
        <v>0.003099439974458223</v>
      </c>
      <c r="F1273" s="53">
        <v>0.012144447262396574</v>
      </c>
      <c r="G1273" s="53">
        <v>0.017723686171737352</v>
      </c>
      <c r="H1273" s="53">
        <v>0.021016485007383158</v>
      </c>
      <c r="I1273" s="53">
        <v>0.02458827166822137</v>
      </c>
      <c r="J1273" s="53">
        <v>0.004179394600295605</v>
      </c>
      <c r="K1273" s="53">
        <v>0.010951540386016478</v>
      </c>
      <c r="L1273" s="94">
        <v>3.1412905151423386E-4</v>
      </c>
      <c r="M1273" s="94">
        <v>1.7467339224980063E-5</v>
      </c>
      <c r="N1273" s="94">
        <v>1.1993623682654996E-4</v>
      </c>
      <c r="O1273" s="2" t="s">
        <v>9319</v>
      </c>
      <c r="P1273" s="2">
        <v>99.0</v>
      </c>
      <c r="Q1273" s="2" t="s">
        <v>9320</v>
      </c>
    </row>
    <row r="1274">
      <c r="A1274" s="54">
        <v>46033.0</v>
      </c>
      <c r="B1274" s="2" t="s">
        <v>194</v>
      </c>
      <c r="C1274" s="2" t="s">
        <v>256</v>
      </c>
      <c r="D1274" s="2">
        <v>0.0</v>
      </c>
      <c r="E1274" s="53">
        <v>0.005</v>
      </c>
      <c r="F1274" s="53">
        <v>0.021</v>
      </c>
      <c r="G1274" s="53">
        <v>0.032</v>
      </c>
      <c r="H1274" s="53">
        <v>0.038</v>
      </c>
      <c r="I1274" s="53">
        <v>0.045</v>
      </c>
      <c r="J1274" s="53">
        <v>0.091</v>
      </c>
      <c r="K1274" s="53">
        <v>0.061</v>
      </c>
      <c r="L1274" s="94">
        <v>0.001</v>
      </c>
      <c r="M1274" s="94">
        <v>0.0083</v>
      </c>
      <c r="N1274" s="94">
        <v>0.0037</v>
      </c>
      <c r="O1274" s="2" t="s">
        <v>9316</v>
      </c>
      <c r="P1274" s="2">
        <v>1.0</v>
      </c>
      <c r="Q1274" s="2" t="s">
        <v>9317</v>
      </c>
    </row>
    <row r="1275">
      <c r="A1275" s="54">
        <v>46033.0</v>
      </c>
      <c r="B1275" s="2" t="s">
        <v>145</v>
      </c>
      <c r="C1275" s="2" t="s">
        <v>256</v>
      </c>
      <c r="D1275" s="2">
        <v>0.0</v>
      </c>
      <c r="E1275" s="53">
        <v>0.0</v>
      </c>
      <c r="F1275" s="53">
        <v>0.0</v>
      </c>
      <c r="G1275" s="53">
        <v>0.0</v>
      </c>
      <c r="H1275" s="53">
        <v>0.0</v>
      </c>
      <c r="I1275" s="53">
        <v>0.0</v>
      </c>
      <c r="J1275" s="53">
        <v>0.035</v>
      </c>
      <c r="K1275" s="53">
        <v>0.017</v>
      </c>
      <c r="L1275" s="94">
        <v>0.0</v>
      </c>
      <c r="M1275" s="94">
        <v>0.0012</v>
      </c>
      <c r="N1275" s="94">
        <v>3.0E-4</v>
      </c>
      <c r="O1275" s="2" t="s">
        <v>9316</v>
      </c>
      <c r="P1275" s="2">
        <v>2.0</v>
      </c>
      <c r="Q1275" s="2" t="s">
        <v>9317</v>
      </c>
    </row>
    <row r="1276">
      <c r="A1276" s="54">
        <v>46033.0</v>
      </c>
      <c r="B1276" s="2" t="s">
        <v>1801</v>
      </c>
      <c r="C1276" s="2" t="s">
        <v>256</v>
      </c>
      <c r="D1276" s="2">
        <v>0.0</v>
      </c>
      <c r="E1276" s="53">
        <v>0.0</v>
      </c>
      <c r="F1276" s="53">
        <v>0.0</v>
      </c>
      <c r="G1276" s="53">
        <v>0.0</v>
      </c>
      <c r="H1276" s="53">
        <v>0.0</v>
      </c>
      <c r="I1276" s="53">
        <v>0.0</v>
      </c>
      <c r="J1276" s="53">
        <v>0.0</v>
      </c>
      <c r="K1276" s="53">
        <v>0.0</v>
      </c>
      <c r="L1276" s="94">
        <v>0.0</v>
      </c>
      <c r="M1276" s="94">
        <v>0.0</v>
      </c>
      <c r="N1276" s="94">
        <v>0.0</v>
      </c>
      <c r="O1276" s="2" t="s">
        <v>9316</v>
      </c>
      <c r="P1276" s="2">
        <v>3.0</v>
      </c>
      <c r="Q1276" s="2" t="s">
        <v>9318</v>
      </c>
    </row>
    <row r="1277">
      <c r="A1277" s="54">
        <v>46033.0</v>
      </c>
      <c r="B1277" s="2" t="s">
        <v>932</v>
      </c>
      <c r="C1277" s="2" t="s">
        <v>256</v>
      </c>
      <c r="D1277" s="2">
        <v>0.0</v>
      </c>
      <c r="E1277" s="53">
        <v>0.0</v>
      </c>
      <c r="F1277" s="53">
        <v>0.0</v>
      </c>
      <c r="G1277" s="53">
        <v>0.0</v>
      </c>
      <c r="H1277" s="53">
        <v>0.0</v>
      </c>
      <c r="I1277" s="53">
        <v>0.0</v>
      </c>
      <c r="J1277" s="53">
        <v>0.016365181811707766</v>
      </c>
      <c r="K1277" s="53">
        <v>0.008182590905853883</v>
      </c>
      <c r="L1277" s="94">
        <v>0.0</v>
      </c>
      <c r="M1277" s="94">
        <v>2.678191757302507E-4</v>
      </c>
      <c r="N1277" s="94">
        <v>6.695479393256267E-5</v>
      </c>
      <c r="O1277" s="2" t="s">
        <v>9316</v>
      </c>
      <c r="P1277" s="2">
        <v>4.0</v>
      </c>
      <c r="Q1277" s="2" t="s">
        <v>9318</v>
      </c>
    </row>
    <row r="1278">
      <c r="A1278" s="54">
        <v>46033.0</v>
      </c>
      <c r="B1278" s="2" t="s">
        <v>515</v>
      </c>
      <c r="C1278" s="2" t="s">
        <v>256</v>
      </c>
      <c r="D1278" s="2">
        <v>0.0</v>
      </c>
      <c r="E1278" s="53">
        <v>0.0</v>
      </c>
      <c r="F1278" s="53">
        <v>0.0</v>
      </c>
      <c r="G1278" s="53">
        <v>0.0</v>
      </c>
      <c r="H1278" s="53">
        <v>0.0</v>
      </c>
      <c r="I1278" s="53">
        <v>0.0</v>
      </c>
      <c r="J1278" s="53">
        <v>0.005444790312744908</v>
      </c>
      <c r="K1278" s="53">
        <v>0.002722395156372454</v>
      </c>
      <c r="L1278" s="94">
        <v>0.0</v>
      </c>
      <c r="M1278" s="94">
        <v>2.964574154976079E-5</v>
      </c>
      <c r="N1278" s="94">
        <v>7.4114353874401975E-6</v>
      </c>
      <c r="O1278" s="2" t="s">
        <v>9316</v>
      </c>
      <c r="P1278" s="2">
        <v>5.0</v>
      </c>
      <c r="Q1278" s="2" t="s">
        <v>9318</v>
      </c>
    </row>
    <row r="1279">
      <c r="A1279" s="54">
        <v>46033.0</v>
      </c>
      <c r="B1279" s="2" t="s">
        <v>229</v>
      </c>
      <c r="C1279" s="2" t="s">
        <v>256</v>
      </c>
      <c r="D1279" s="2">
        <v>0.0</v>
      </c>
      <c r="E1279" s="53">
        <v>0.0</v>
      </c>
      <c r="F1279" s="53">
        <v>0.0</v>
      </c>
      <c r="G1279" s="53">
        <v>0.0</v>
      </c>
      <c r="H1279" s="53">
        <v>0.0</v>
      </c>
      <c r="I1279" s="53">
        <v>0.0</v>
      </c>
      <c r="J1279" s="53">
        <v>0.10004747858377006</v>
      </c>
      <c r="K1279" s="53">
        <v>0.05002373929188503</v>
      </c>
      <c r="L1279" s="94">
        <v>0.0</v>
      </c>
      <c r="M1279" s="94">
        <v>0.010009497970969929</v>
      </c>
      <c r="N1279" s="94">
        <v>0.002502374492742482</v>
      </c>
      <c r="O1279" s="2" t="s">
        <v>9316</v>
      </c>
      <c r="P1279" s="2">
        <v>6.0</v>
      </c>
      <c r="Q1279" s="2" t="s">
        <v>9317</v>
      </c>
    </row>
    <row r="1280">
      <c r="A1280" s="54">
        <v>46033.0</v>
      </c>
      <c r="B1280" s="2" t="s">
        <v>178</v>
      </c>
      <c r="C1280" s="2" t="s">
        <v>256</v>
      </c>
      <c r="D1280" s="2">
        <v>0.0</v>
      </c>
      <c r="E1280" s="53">
        <v>0.005913040863319727</v>
      </c>
      <c r="F1280" s="53">
        <v>0.016667644072288552</v>
      </c>
      <c r="G1280" s="53">
        <v>0.021725107998409644</v>
      </c>
      <c r="H1280" s="53">
        <v>0.02432074691385546</v>
      </c>
      <c r="I1280" s="53">
        <v>0.026841167521790173</v>
      </c>
      <c r="J1280" s="53">
        <v>0.032287978241321694</v>
      </c>
      <c r="K1280" s="53">
        <v>0.027006543119865667</v>
      </c>
      <c r="L1280" s="94">
        <v>4.7198031754256266E-4</v>
      </c>
      <c r="M1280" s="94">
        <v>0.001042513538912063</v>
      </c>
      <c r="N1280" s="94">
        <v>7.293533712851636E-4</v>
      </c>
      <c r="O1280" s="2" t="s">
        <v>9316</v>
      </c>
      <c r="P1280" s="2">
        <v>7.0</v>
      </c>
      <c r="Q1280" s="2" t="s">
        <v>9318</v>
      </c>
    </row>
    <row r="1281">
      <c r="A1281" s="54">
        <v>46033.0</v>
      </c>
      <c r="B1281" s="2" t="s">
        <v>1876</v>
      </c>
      <c r="C1281" s="2" t="s">
        <v>256</v>
      </c>
      <c r="D1281" s="2">
        <v>0.0</v>
      </c>
      <c r="E1281" s="53">
        <v>0.0</v>
      </c>
      <c r="F1281" s="53">
        <v>0.0</v>
      </c>
      <c r="G1281" s="53">
        <v>0.0</v>
      </c>
      <c r="H1281" s="53">
        <v>0.0</v>
      </c>
      <c r="I1281" s="53">
        <v>0.0</v>
      </c>
      <c r="J1281" s="53">
        <v>0.0</v>
      </c>
      <c r="K1281" s="53">
        <v>0.0</v>
      </c>
      <c r="L1281" s="94">
        <v>0.0</v>
      </c>
      <c r="M1281" s="94">
        <v>0.0</v>
      </c>
      <c r="N1281" s="94">
        <v>0.0</v>
      </c>
      <c r="O1281" s="2" t="s">
        <v>9316</v>
      </c>
      <c r="P1281" s="2">
        <v>8.0</v>
      </c>
      <c r="Q1281" s="2" t="s">
        <v>9318</v>
      </c>
    </row>
    <row r="1282">
      <c r="A1282" s="54">
        <v>46033.0</v>
      </c>
      <c r="B1282" s="2" t="s">
        <v>687</v>
      </c>
      <c r="C1282" s="2" t="s">
        <v>256</v>
      </c>
      <c r="D1282" s="2">
        <v>0.0</v>
      </c>
      <c r="E1282" s="53">
        <v>0.0</v>
      </c>
      <c r="F1282" s="53">
        <v>0.0</v>
      </c>
      <c r="G1282" s="53">
        <v>0.0</v>
      </c>
      <c r="H1282" s="53">
        <v>0.0</v>
      </c>
      <c r="I1282" s="53">
        <v>0.0</v>
      </c>
      <c r="J1282" s="53">
        <v>0.009377553586169731</v>
      </c>
      <c r="K1282" s="53">
        <v>0.0046887767930848655</v>
      </c>
      <c r="L1282" s="94">
        <v>0.0</v>
      </c>
      <c r="M1282" s="94">
        <v>8.793851126148478E-5</v>
      </c>
      <c r="N1282" s="94">
        <v>2.1984627815371195E-5</v>
      </c>
      <c r="O1282" s="2" t="s">
        <v>9316</v>
      </c>
      <c r="P1282" s="2">
        <v>9.0</v>
      </c>
      <c r="Q1282" s="2" t="s">
        <v>9318</v>
      </c>
    </row>
    <row r="1283">
      <c r="A1283" s="54">
        <v>46033.0</v>
      </c>
      <c r="B1283" s="2" t="s">
        <v>301</v>
      </c>
      <c r="C1283" s="2" t="s">
        <v>256</v>
      </c>
      <c r="D1283" s="2">
        <v>0.0</v>
      </c>
      <c r="E1283" s="53">
        <v>0.01</v>
      </c>
      <c r="F1283" s="53">
        <v>0.021</v>
      </c>
      <c r="G1283" s="53">
        <v>0.026000000000000002</v>
      </c>
      <c r="H1283" s="53">
        <v>0.027000000000000003</v>
      </c>
      <c r="I1283" s="53">
        <v>0.028999999999999998</v>
      </c>
      <c r="J1283" s="53">
        <v>0.022000000000000002</v>
      </c>
      <c r="K1283" s="53">
        <v>0.024</v>
      </c>
      <c r="L1283" s="94">
        <v>7.0E-4</v>
      </c>
      <c r="M1283" s="94">
        <v>5.0E-4</v>
      </c>
      <c r="N1283" s="94">
        <v>6.0E-4</v>
      </c>
      <c r="O1283" s="2" t="s">
        <v>9316</v>
      </c>
      <c r="P1283" s="2">
        <v>10.0</v>
      </c>
      <c r="Q1283" s="2" t="s">
        <v>9317</v>
      </c>
    </row>
    <row r="1284">
      <c r="A1284" s="54">
        <v>46033.0</v>
      </c>
      <c r="B1284" s="2" t="s">
        <v>450</v>
      </c>
      <c r="C1284" s="2" t="s">
        <v>256</v>
      </c>
      <c r="D1284" s="2">
        <v>0.0</v>
      </c>
      <c r="E1284" s="53">
        <v>0.02979985861034031</v>
      </c>
      <c r="F1284" s="53">
        <v>0.037417595811745176</v>
      </c>
      <c r="G1284" s="53">
        <v>0.03724743621693967</v>
      </c>
      <c r="H1284" s="53">
        <v>0.03643994721595635</v>
      </c>
      <c r="I1284" s="53">
        <v>0.03514541073271952</v>
      </c>
      <c r="J1284" s="53">
        <v>0.009553856616981339</v>
      </c>
      <c r="K1284" s="53">
        <v>0.023400646416960505</v>
      </c>
      <c r="L1284" s="94">
        <v>0.001387371504734989</v>
      </c>
      <c r="M1284" s="94">
        <v>9.127617625783812E-5</v>
      </c>
      <c r="N1284" s="94">
        <v>5.475902527316065E-4</v>
      </c>
      <c r="O1284" s="2" t="s">
        <v>9316</v>
      </c>
      <c r="P1284" s="2">
        <v>11.0</v>
      </c>
      <c r="Q1284" s="2" t="s">
        <v>9318</v>
      </c>
    </row>
    <row r="1285">
      <c r="A1285" s="54">
        <v>46033.0</v>
      </c>
      <c r="B1285" s="2" t="s">
        <v>1189</v>
      </c>
      <c r="C1285" s="2" t="s">
        <v>256</v>
      </c>
      <c r="D1285" s="2">
        <v>0.0</v>
      </c>
      <c r="E1285" s="53">
        <v>0.0</v>
      </c>
      <c r="F1285" s="53">
        <v>0.0</v>
      </c>
      <c r="G1285" s="53">
        <v>0.0</v>
      </c>
      <c r="H1285" s="53">
        <v>0.0</v>
      </c>
      <c r="I1285" s="53">
        <v>0.0</v>
      </c>
      <c r="J1285" s="53">
        <v>0.004140379836906437</v>
      </c>
      <c r="K1285" s="53">
        <v>0.0020701899184532185</v>
      </c>
      <c r="L1285" s="94">
        <v>0.0</v>
      </c>
      <c r="M1285" s="94">
        <v>1.7142745193861373E-5</v>
      </c>
      <c r="N1285" s="94">
        <v>4.285686298465343E-6</v>
      </c>
      <c r="O1285" s="2" t="s">
        <v>9319</v>
      </c>
      <c r="P1285" s="2">
        <v>99.0</v>
      </c>
      <c r="Q1285" s="2" t="s">
        <v>9320</v>
      </c>
    </row>
    <row r="1286">
      <c r="A1286" s="54">
        <v>46034.0</v>
      </c>
      <c r="B1286" s="2" t="s">
        <v>194</v>
      </c>
      <c r="C1286" s="2" t="s">
        <v>180</v>
      </c>
      <c r="D1286" s="2">
        <v>0.0</v>
      </c>
      <c r="E1286" s="53">
        <v>0.005</v>
      </c>
      <c r="F1286" s="53">
        <v>0.021</v>
      </c>
      <c r="G1286" s="53">
        <v>0.032</v>
      </c>
      <c r="H1286" s="53">
        <v>0.038</v>
      </c>
      <c r="I1286" s="53">
        <v>0.046</v>
      </c>
      <c r="J1286" s="53">
        <v>0.09</v>
      </c>
      <c r="K1286" s="53">
        <v>0.061</v>
      </c>
      <c r="L1286" s="94">
        <v>0.001</v>
      </c>
      <c r="M1286" s="94">
        <v>0.0081</v>
      </c>
      <c r="N1286" s="94">
        <v>0.0037</v>
      </c>
      <c r="O1286" s="2" t="s">
        <v>9316</v>
      </c>
      <c r="P1286" s="2">
        <v>1.0</v>
      </c>
      <c r="Q1286" s="2" t="s">
        <v>9317</v>
      </c>
    </row>
    <row r="1287">
      <c r="A1287" s="54">
        <v>46034.0</v>
      </c>
      <c r="B1287" s="2" t="s">
        <v>145</v>
      </c>
      <c r="C1287" s="2" t="s">
        <v>180</v>
      </c>
      <c r="D1287" s="2">
        <v>0.0</v>
      </c>
      <c r="E1287" s="53">
        <v>0.102</v>
      </c>
      <c r="F1287" s="53">
        <v>0.097</v>
      </c>
      <c r="G1287" s="53">
        <v>0.088</v>
      </c>
      <c r="H1287" s="53">
        <v>0.083</v>
      </c>
      <c r="I1287" s="53">
        <v>0.076</v>
      </c>
      <c r="J1287" s="53">
        <v>0.034</v>
      </c>
      <c r="K1287" s="53">
        <v>0.061</v>
      </c>
      <c r="L1287" s="94">
        <v>0.0077</v>
      </c>
      <c r="M1287" s="94">
        <v>0.0012</v>
      </c>
      <c r="N1287" s="94">
        <v>0.0037</v>
      </c>
      <c r="O1287" s="2" t="s">
        <v>9316</v>
      </c>
      <c r="P1287" s="2">
        <v>2.0</v>
      </c>
      <c r="Q1287" s="2" t="s">
        <v>9317</v>
      </c>
    </row>
    <row r="1288">
      <c r="A1288" s="54">
        <v>46034.0</v>
      </c>
      <c r="B1288" s="2" t="s">
        <v>1801</v>
      </c>
      <c r="C1288" s="2" t="s">
        <v>180</v>
      </c>
      <c r="D1288" s="2">
        <v>0.0</v>
      </c>
      <c r="E1288" s="53">
        <v>0.0</v>
      </c>
      <c r="F1288" s="53">
        <v>0.0</v>
      </c>
      <c r="G1288" s="53">
        <v>0.0</v>
      </c>
      <c r="H1288" s="53">
        <v>0.0</v>
      </c>
      <c r="I1288" s="53">
        <v>0.0</v>
      </c>
      <c r="J1288" s="53">
        <v>0.0</v>
      </c>
      <c r="K1288" s="53">
        <v>0.0</v>
      </c>
      <c r="L1288" s="94">
        <v>0.0</v>
      </c>
      <c r="M1288" s="94">
        <v>0.0</v>
      </c>
      <c r="N1288" s="94">
        <v>0.0</v>
      </c>
      <c r="O1288" s="2" t="s">
        <v>9316</v>
      </c>
      <c r="P1288" s="2">
        <v>3.0</v>
      </c>
      <c r="Q1288" s="2" t="s">
        <v>9318</v>
      </c>
    </row>
    <row r="1289">
      <c r="A1289" s="54">
        <v>46034.0</v>
      </c>
      <c r="B1289" s="2" t="s">
        <v>932</v>
      </c>
      <c r="C1289" s="2" t="s">
        <v>180</v>
      </c>
      <c r="D1289" s="2">
        <v>0.0</v>
      </c>
      <c r="E1289" s="53">
        <v>0.005913040863319727</v>
      </c>
      <c r="F1289" s="53">
        <v>0.016667644072288552</v>
      </c>
      <c r="G1289" s="53">
        <v>0.021725107998409644</v>
      </c>
      <c r="H1289" s="53">
        <v>0.02432074691385546</v>
      </c>
      <c r="I1289" s="53">
        <v>0.026841167521790173</v>
      </c>
      <c r="J1289" s="53">
        <v>0.01621266601974854</v>
      </c>
      <c r="K1289" s="53">
        <v>0.018968887009079092</v>
      </c>
      <c r="L1289" s="94">
        <v>4.7198031754256266E-4</v>
      </c>
      <c r="M1289" s="94">
        <v>2.6285053946790895E-4</v>
      </c>
      <c r="N1289" s="94">
        <v>3.598186743632095E-4</v>
      </c>
      <c r="O1289" s="2" t="s">
        <v>9316</v>
      </c>
      <c r="P1289" s="2">
        <v>4.0</v>
      </c>
      <c r="Q1289" s="2" t="s">
        <v>9318</v>
      </c>
    </row>
    <row r="1290">
      <c r="A1290" s="54">
        <v>46034.0</v>
      </c>
      <c r="B1290" s="2" t="s">
        <v>515</v>
      </c>
      <c r="C1290" s="2" t="s">
        <v>180</v>
      </c>
      <c r="D1290" s="2">
        <v>0.0</v>
      </c>
      <c r="E1290" s="53">
        <v>0.0</v>
      </c>
      <c r="F1290" s="53">
        <v>0.0</v>
      </c>
      <c r="G1290" s="53">
        <v>0.0</v>
      </c>
      <c r="H1290" s="53">
        <v>0.0</v>
      </c>
      <c r="I1290" s="53">
        <v>0.0</v>
      </c>
      <c r="J1290" s="53">
        <v>0.0053940474297048836</v>
      </c>
      <c r="K1290" s="53">
        <v>0.0026970237148524418</v>
      </c>
      <c r="L1290" s="94">
        <v>0.0</v>
      </c>
      <c r="M1290" s="94">
        <v>2.9095747673905862E-5</v>
      </c>
      <c r="N1290" s="94">
        <v>7.273936918476466E-6</v>
      </c>
      <c r="O1290" s="2" t="s">
        <v>9316</v>
      </c>
      <c r="P1290" s="2">
        <v>5.0</v>
      </c>
      <c r="Q1290" s="2" t="s">
        <v>9318</v>
      </c>
    </row>
    <row r="1291">
      <c r="A1291" s="54">
        <v>46034.0</v>
      </c>
      <c r="B1291" s="2" t="s">
        <v>229</v>
      </c>
      <c r="C1291" s="2" t="s">
        <v>180</v>
      </c>
      <c r="D1291" s="2">
        <v>0.0</v>
      </c>
      <c r="E1291" s="53">
        <v>0.029605114114727646</v>
      </c>
      <c r="F1291" s="53">
        <v>0.05436313517271877</v>
      </c>
      <c r="G1291" s="53">
        <v>0.06599852768896901</v>
      </c>
      <c r="H1291" s="53">
        <v>0.07246429595374629</v>
      </c>
      <c r="I1291" s="53">
        <v>0.07930198082230898</v>
      </c>
      <c r="J1291" s="53">
        <v>0.09911508317226224</v>
      </c>
      <c r="K1291" s="53">
        <v>0.08255680543061562</v>
      </c>
      <c r="L1291" s="94">
        <v>0.004355805657111609</v>
      </c>
      <c r="M1291" s="94">
        <v>0.00982379971224446</v>
      </c>
      <c r="N1291" s="94">
        <v>0.006815626122908525</v>
      </c>
      <c r="O1291" s="2" t="s">
        <v>9316</v>
      </c>
      <c r="P1291" s="2">
        <v>6.0</v>
      </c>
      <c r="Q1291" s="2" t="s">
        <v>9317</v>
      </c>
    </row>
    <row r="1292">
      <c r="A1292" s="54">
        <v>46034.0</v>
      </c>
      <c r="B1292" s="2" t="s">
        <v>178</v>
      </c>
      <c r="C1292" s="2" t="s">
        <v>180</v>
      </c>
      <c r="D1292" s="2">
        <v>0.0</v>
      </c>
      <c r="E1292" s="53">
        <v>9.980843014342627E-4</v>
      </c>
      <c r="F1292" s="53">
        <v>0.006847820850581382</v>
      </c>
      <c r="G1292" s="53">
        <v>0.012006434580904762</v>
      </c>
      <c r="H1292" s="53">
        <v>0.01558891878705442</v>
      </c>
      <c r="I1292" s="53">
        <v>0.019953884774259082</v>
      </c>
      <c r="J1292" s="53">
        <v>0.03198706948094884</v>
      </c>
      <c r="K1292" s="53">
        <v>0.021996752030926804</v>
      </c>
      <c r="L1292" s="94">
        <v>1.441544713455457E-4</v>
      </c>
      <c r="M1292" s="94">
        <v>0.001023172613979049</v>
      </c>
      <c r="N1292" s="94">
        <v>4.8385709991008246E-4</v>
      </c>
      <c r="O1292" s="2" t="s">
        <v>9316</v>
      </c>
      <c r="P1292" s="2">
        <v>7.0</v>
      </c>
      <c r="Q1292" s="2" t="s">
        <v>9318</v>
      </c>
    </row>
    <row r="1293">
      <c r="A1293" s="54">
        <v>46034.0</v>
      </c>
      <c r="B1293" s="2" t="s">
        <v>1876</v>
      </c>
      <c r="C1293" s="2" t="s">
        <v>180</v>
      </c>
      <c r="D1293" s="2">
        <v>0.0</v>
      </c>
      <c r="E1293" s="53">
        <v>0.0</v>
      </c>
      <c r="F1293" s="53">
        <v>0.0</v>
      </c>
      <c r="G1293" s="53">
        <v>0.0</v>
      </c>
      <c r="H1293" s="53">
        <v>0.0</v>
      </c>
      <c r="I1293" s="53">
        <v>0.0</v>
      </c>
      <c r="J1293" s="53">
        <v>0.0</v>
      </c>
      <c r="K1293" s="53">
        <v>0.0</v>
      </c>
      <c r="L1293" s="94">
        <v>0.0</v>
      </c>
      <c r="M1293" s="94">
        <v>0.0</v>
      </c>
      <c r="N1293" s="94">
        <v>0.0</v>
      </c>
      <c r="O1293" s="2" t="s">
        <v>9316</v>
      </c>
      <c r="P1293" s="2">
        <v>8.0</v>
      </c>
      <c r="Q1293" s="2" t="s">
        <v>9318</v>
      </c>
    </row>
    <row r="1294">
      <c r="A1294" s="54">
        <v>46034.0</v>
      </c>
      <c r="B1294" s="2" t="s">
        <v>687</v>
      </c>
      <c r="C1294" s="2" t="s">
        <v>180</v>
      </c>
      <c r="D1294" s="2">
        <v>0.0</v>
      </c>
      <c r="E1294" s="53">
        <v>0.14936608622195593</v>
      </c>
      <c r="F1294" s="53">
        <v>0.07886035560834227</v>
      </c>
      <c r="G1294" s="53">
        <v>0.055869930464232734</v>
      </c>
      <c r="H1294" s="53">
        <v>0.04514077469614337</v>
      </c>
      <c r="I1294" s="53">
        <v>0.0352811206858244</v>
      </c>
      <c r="J1294" s="53">
        <v>0.00930560849113451</v>
      </c>
      <c r="K1294" s="53">
        <v>0.032587769477683624</v>
      </c>
      <c r="L1294" s="94">
        <v>0.003121449130078201</v>
      </c>
      <c r="M1294" s="94">
        <v>8.659434939027469E-5</v>
      </c>
      <c r="N1294" s="94">
        <v>0.0010619627195306484</v>
      </c>
      <c r="O1294" s="2" t="s">
        <v>9316</v>
      </c>
      <c r="P1294" s="2">
        <v>9.0</v>
      </c>
      <c r="Q1294" s="2" t="s">
        <v>9318</v>
      </c>
    </row>
    <row r="1295">
      <c r="A1295" s="54">
        <v>46034.0</v>
      </c>
      <c r="B1295" s="2" t="s">
        <v>301</v>
      </c>
      <c r="C1295" s="2" t="s">
        <v>180</v>
      </c>
      <c r="D1295" s="2">
        <v>0.0</v>
      </c>
      <c r="E1295" s="53">
        <v>0.0</v>
      </c>
      <c r="F1295" s="53">
        <v>0.0</v>
      </c>
      <c r="G1295" s="53">
        <v>0.0</v>
      </c>
      <c r="H1295" s="53">
        <v>0.0</v>
      </c>
      <c r="I1295" s="53">
        <v>0.0</v>
      </c>
      <c r="J1295" s="53">
        <v>0.022000000000000002</v>
      </c>
      <c r="K1295" s="53">
        <v>0.011000000000000001</v>
      </c>
      <c r="L1295" s="94">
        <v>0.0</v>
      </c>
      <c r="M1295" s="94">
        <v>5.0E-4</v>
      </c>
      <c r="N1295" s="94">
        <v>1.0E-4</v>
      </c>
      <c r="O1295" s="2" t="s">
        <v>9316</v>
      </c>
      <c r="P1295" s="2">
        <v>10.0</v>
      </c>
      <c r="Q1295" s="2" t="s">
        <v>9317</v>
      </c>
    </row>
    <row r="1296">
      <c r="A1296" s="54">
        <v>46034.0</v>
      </c>
      <c r="B1296" s="2" t="s">
        <v>450</v>
      </c>
      <c r="C1296" s="2" t="s">
        <v>180</v>
      </c>
      <c r="D1296" s="2">
        <v>0.0</v>
      </c>
      <c r="E1296" s="53">
        <v>0.0</v>
      </c>
      <c r="F1296" s="53">
        <v>0.0</v>
      </c>
      <c r="G1296" s="53">
        <v>0.0</v>
      </c>
      <c r="H1296" s="53">
        <v>0.0</v>
      </c>
      <c r="I1296" s="53">
        <v>0.0</v>
      </c>
      <c r="J1296" s="53">
        <v>0.009464819169981431</v>
      </c>
      <c r="K1296" s="53">
        <v>0.0047324095849907155</v>
      </c>
      <c r="L1296" s="94">
        <v>0.0</v>
      </c>
      <c r="M1296" s="94">
        <v>8.958280192044798E-5</v>
      </c>
      <c r="N1296" s="94">
        <v>2.2395700480111996E-5</v>
      </c>
      <c r="O1296" s="2" t="s">
        <v>9316</v>
      </c>
      <c r="P1296" s="2">
        <v>11.0</v>
      </c>
      <c r="Q1296" s="2" t="s">
        <v>9318</v>
      </c>
    </row>
    <row r="1297">
      <c r="A1297" s="54">
        <v>46034.0</v>
      </c>
      <c r="B1297" s="2" t="s">
        <v>1189</v>
      </c>
      <c r="C1297" s="2" t="s">
        <v>180</v>
      </c>
      <c r="D1297" s="2">
        <v>0.0</v>
      </c>
      <c r="E1297" s="53">
        <v>0.0</v>
      </c>
      <c r="F1297" s="53">
        <v>0.0</v>
      </c>
      <c r="G1297" s="53">
        <v>0.0</v>
      </c>
      <c r="H1297" s="53">
        <v>0.0</v>
      </c>
      <c r="I1297" s="53">
        <v>0.0</v>
      </c>
      <c r="J1297" s="53">
        <v>0.004101793445560267</v>
      </c>
      <c r="K1297" s="53">
        <v>0.0020508967227801335</v>
      </c>
      <c r="L1297" s="94">
        <v>0.0</v>
      </c>
      <c r="M1297" s="94">
        <v>1.6824709470041167E-5</v>
      </c>
      <c r="N1297" s="94">
        <v>4.206177367510292E-6</v>
      </c>
      <c r="O1297" s="2" t="s">
        <v>9319</v>
      </c>
      <c r="P1297" s="2">
        <v>99.0</v>
      </c>
      <c r="Q1297" s="2" t="s">
        <v>9320</v>
      </c>
    </row>
    <row r="1298">
      <c r="A1298" s="54">
        <v>46035.0</v>
      </c>
      <c r="B1298" s="2" t="s">
        <v>194</v>
      </c>
      <c r="C1298" s="2" t="s">
        <v>208</v>
      </c>
      <c r="D1298" s="2">
        <v>1.0</v>
      </c>
      <c r="E1298" s="53">
        <v>0.059</v>
      </c>
      <c r="F1298" s="53">
        <v>0.067</v>
      </c>
      <c r="G1298" s="53">
        <v>0.072</v>
      </c>
      <c r="H1298" s="53">
        <v>0.076</v>
      </c>
      <c r="I1298" s="53">
        <v>0.081</v>
      </c>
      <c r="J1298" s="53">
        <v>0.089</v>
      </c>
      <c r="K1298" s="53">
        <v>0.081</v>
      </c>
      <c r="L1298" s="94">
        <v>0.8612</v>
      </c>
      <c r="M1298" s="94">
        <v>0.8299</v>
      </c>
      <c r="N1298" s="94">
        <v>0.8446</v>
      </c>
      <c r="O1298" s="2" t="s">
        <v>9316</v>
      </c>
      <c r="P1298" s="2">
        <v>1.0</v>
      </c>
      <c r="Q1298" s="2" t="s">
        <v>9317</v>
      </c>
    </row>
    <row r="1299">
      <c r="A1299" s="54">
        <v>46035.0</v>
      </c>
      <c r="B1299" s="2" t="s">
        <v>145</v>
      </c>
      <c r="C1299" s="2" t="s">
        <v>208</v>
      </c>
      <c r="D1299" s="2">
        <v>0.0</v>
      </c>
      <c r="E1299" s="53">
        <v>0.002</v>
      </c>
      <c r="F1299" s="53">
        <v>0.009</v>
      </c>
      <c r="G1299" s="53">
        <v>0.014</v>
      </c>
      <c r="H1299" s="53">
        <v>0.018</v>
      </c>
      <c r="I1299" s="53">
        <v>0.022</v>
      </c>
      <c r="J1299" s="53">
        <v>0.034</v>
      </c>
      <c r="K1299" s="53">
        <v>0.024</v>
      </c>
      <c r="L1299" s="94">
        <v>2.0E-4</v>
      </c>
      <c r="M1299" s="94">
        <v>0.0012</v>
      </c>
      <c r="N1299" s="94">
        <v>6.0E-4</v>
      </c>
      <c r="O1299" s="2" t="s">
        <v>9316</v>
      </c>
      <c r="P1299" s="2">
        <v>2.0</v>
      </c>
      <c r="Q1299" s="2" t="s">
        <v>9317</v>
      </c>
    </row>
    <row r="1300">
      <c r="A1300" s="54">
        <v>46035.0</v>
      </c>
      <c r="B1300" s="2" t="s">
        <v>1801</v>
      </c>
      <c r="C1300" s="2" t="s">
        <v>208</v>
      </c>
      <c r="D1300" s="2">
        <v>0.0</v>
      </c>
      <c r="E1300" s="53">
        <v>0.0</v>
      </c>
      <c r="F1300" s="53">
        <v>0.0</v>
      </c>
      <c r="G1300" s="53">
        <v>0.0</v>
      </c>
      <c r="H1300" s="53">
        <v>0.0</v>
      </c>
      <c r="I1300" s="53">
        <v>0.0</v>
      </c>
      <c r="J1300" s="53">
        <v>0.0</v>
      </c>
      <c r="K1300" s="53">
        <v>0.0</v>
      </c>
      <c r="L1300" s="94">
        <v>0.0</v>
      </c>
      <c r="M1300" s="94">
        <v>0.0</v>
      </c>
      <c r="N1300" s="94">
        <v>0.0</v>
      </c>
      <c r="O1300" s="2" t="s">
        <v>9316</v>
      </c>
      <c r="P1300" s="2">
        <v>3.0</v>
      </c>
      <c r="Q1300" s="2" t="s">
        <v>9318</v>
      </c>
    </row>
    <row r="1301">
      <c r="A1301" s="54">
        <v>46035.0</v>
      </c>
      <c r="B1301" s="2" t="s">
        <v>932</v>
      </c>
      <c r="C1301" s="2" t="s">
        <v>208</v>
      </c>
      <c r="D1301" s="2">
        <v>0.0</v>
      </c>
      <c r="E1301" s="53">
        <v>0.0</v>
      </c>
      <c r="F1301" s="53">
        <v>0.0</v>
      </c>
      <c r="G1301" s="53">
        <v>0.0</v>
      </c>
      <c r="H1301" s="53">
        <v>0.0</v>
      </c>
      <c r="I1301" s="53">
        <v>0.0</v>
      </c>
      <c r="J1301" s="53">
        <v>0.016061820118128362</v>
      </c>
      <c r="K1301" s="53">
        <v>0.008030910059064181</v>
      </c>
      <c r="L1301" s="94">
        <v>0.0</v>
      </c>
      <c r="M1301" s="94">
        <v>2.57982065507113E-4</v>
      </c>
      <c r="N1301" s="94">
        <v>6.449551637677825E-5</v>
      </c>
      <c r="O1301" s="2" t="s">
        <v>9316</v>
      </c>
      <c r="P1301" s="2">
        <v>4.0</v>
      </c>
      <c r="Q1301" s="2" t="s">
        <v>9318</v>
      </c>
    </row>
    <row r="1302">
      <c r="A1302" s="54">
        <v>46035.0</v>
      </c>
      <c r="B1302" s="2" t="s">
        <v>515</v>
      </c>
      <c r="C1302" s="2" t="s">
        <v>208</v>
      </c>
      <c r="D1302" s="2">
        <v>0.0</v>
      </c>
      <c r="E1302" s="53">
        <v>0.0</v>
      </c>
      <c r="F1302" s="53">
        <v>0.0</v>
      </c>
      <c r="G1302" s="53">
        <v>0.0</v>
      </c>
      <c r="H1302" s="53">
        <v>0.0</v>
      </c>
      <c r="I1302" s="53">
        <v>0.0</v>
      </c>
      <c r="J1302" s="53">
        <v>0.005343860128805408</v>
      </c>
      <c r="K1302" s="53">
        <v>0.002671930064402704</v>
      </c>
      <c r="L1302" s="94">
        <v>0.0</v>
      </c>
      <c r="M1302" s="94">
        <v>2.855684107623615E-5</v>
      </c>
      <c r="N1302" s="94">
        <v>7.139210269059037E-6</v>
      </c>
      <c r="O1302" s="2" t="s">
        <v>9316</v>
      </c>
      <c r="P1302" s="2">
        <v>5.0</v>
      </c>
      <c r="Q1302" s="2" t="s">
        <v>9318</v>
      </c>
    </row>
    <row r="1303">
      <c r="A1303" s="54">
        <v>46035.0</v>
      </c>
      <c r="B1303" s="2" t="s">
        <v>229</v>
      </c>
      <c r="C1303" s="2" t="s">
        <v>208</v>
      </c>
      <c r="D1303" s="2">
        <v>0.0</v>
      </c>
      <c r="E1303" s="53">
        <v>0.15547639342980094</v>
      </c>
      <c r="F1303" s="53">
        <v>0.15314604019061365</v>
      </c>
      <c r="G1303" s="53">
        <v>0.16089076409963324</v>
      </c>
      <c r="H1303" s="53">
        <v>0.16642508229964667</v>
      </c>
      <c r="I1303" s="53">
        <v>0.17287374899493443</v>
      </c>
      <c r="J1303" s="53">
        <v>0.09819289652713757</v>
      </c>
      <c r="K1303" s="53">
        <v>0.1295418303133854</v>
      </c>
      <c r="L1303" s="94">
        <v>0.02588583797256383</v>
      </c>
      <c r="M1303" s="94">
        <v>0.009641844928389145</v>
      </c>
      <c r="N1303" s="94">
        <v>0.016781085800941935</v>
      </c>
      <c r="O1303" s="2" t="s">
        <v>9316</v>
      </c>
      <c r="P1303" s="2">
        <v>6.0</v>
      </c>
      <c r="Q1303" s="2" t="s">
        <v>9317</v>
      </c>
    </row>
    <row r="1304">
      <c r="A1304" s="54">
        <v>46035.0</v>
      </c>
      <c r="B1304" s="2" t="s">
        <v>178</v>
      </c>
      <c r="C1304" s="2" t="s">
        <v>208</v>
      </c>
      <c r="D1304" s="2">
        <v>0.0</v>
      </c>
      <c r="E1304" s="53">
        <v>0.0</v>
      </c>
      <c r="F1304" s="53">
        <v>0.0</v>
      </c>
      <c r="G1304" s="53">
        <v>0.0</v>
      </c>
      <c r="H1304" s="53">
        <v>0.0</v>
      </c>
      <c r="I1304" s="53">
        <v>0.0</v>
      </c>
      <c r="J1304" s="53">
        <v>0.03168945536059605</v>
      </c>
      <c r="K1304" s="53">
        <v>0.015844727680298026</v>
      </c>
      <c r="L1304" s="94">
        <v>0.0</v>
      </c>
      <c r="M1304" s="94">
        <v>0.0010042215810512098</v>
      </c>
      <c r="N1304" s="94">
        <v>2.5105539526280244E-4</v>
      </c>
      <c r="O1304" s="2" t="s">
        <v>9316</v>
      </c>
      <c r="P1304" s="2">
        <v>7.0</v>
      </c>
      <c r="Q1304" s="2" t="s">
        <v>9318</v>
      </c>
    </row>
    <row r="1305">
      <c r="A1305" s="54">
        <v>46035.0</v>
      </c>
      <c r="B1305" s="2" t="s">
        <v>1876</v>
      </c>
      <c r="C1305" s="2" t="s">
        <v>208</v>
      </c>
      <c r="D1305" s="2">
        <v>0.0</v>
      </c>
      <c r="E1305" s="53">
        <v>0.0</v>
      </c>
      <c r="F1305" s="53">
        <v>0.0</v>
      </c>
      <c r="G1305" s="53">
        <v>0.0</v>
      </c>
      <c r="H1305" s="53">
        <v>0.0</v>
      </c>
      <c r="I1305" s="53">
        <v>0.0</v>
      </c>
      <c r="J1305" s="53">
        <v>0.0</v>
      </c>
      <c r="K1305" s="53">
        <v>0.0</v>
      </c>
      <c r="L1305" s="94">
        <v>0.0</v>
      </c>
      <c r="M1305" s="94">
        <v>0.0</v>
      </c>
      <c r="N1305" s="94">
        <v>0.0</v>
      </c>
      <c r="O1305" s="2" t="s">
        <v>9316</v>
      </c>
      <c r="P1305" s="2">
        <v>8.0</v>
      </c>
      <c r="Q1305" s="2" t="s">
        <v>9318</v>
      </c>
    </row>
    <row r="1306">
      <c r="A1306" s="54">
        <v>46035.0</v>
      </c>
      <c r="B1306" s="2" t="s">
        <v>687</v>
      </c>
      <c r="C1306" s="2" t="s">
        <v>208</v>
      </c>
      <c r="D1306" s="2">
        <v>0.0</v>
      </c>
      <c r="E1306" s="53">
        <v>0.0</v>
      </c>
      <c r="F1306" s="53">
        <v>0.0</v>
      </c>
      <c r="G1306" s="53">
        <v>0.0</v>
      </c>
      <c r="H1306" s="53">
        <v>0.0</v>
      </c>
      <c r="I1306" s="53">
        <v>0.0</v>
      </c>
      <c r="J1306" s="53">
        <v>0.009234215362734517</v>
      </c>
      <c r="K1306" s="53">
        <v>0.004617107681367258</v>
      </c>
      <c r="L1306" s="94">
        <v>0.0</v>
      </c>
      <c r="M1306" s="94">
        <v>8.527073336536216E-5</v>
      </c>
      <c r="N1306" s="94">
        <v>2.131768334134054E-5</v>
      </c>
      <c r="O1306" s="2" t="s">
        <v>9316</v>
      </c>
      <c r="P1306" s="2">
        <v>9.0</v>
      </c>
      <c r="Q1306" s="2" t="s">
        <v>9318</v>
      </c>
    </row>
    <row r="1307">
      <c r="A1307" s="54">
        <v>46035.0</v>
      </c>
      <c r="B1307" s="2" t="s">
        <v>301</v>
      </c>
      <c r="C1307" s="2" t="s">
        <v>208</v>
      </c>
      <c r="D1307" s="2">
        <v>0.0</v>
      </c>
      <c r="E1307" s="53">
        <v>0.0</v>
      </c>
      <c r="F1307" s="53">
        <v>0.0</v>
      </c>
      <c r="G1307" s="53">
        <v>0.0</v>
      </c>
      <c r="H1307" s="53">
        <v>0.0</v>
      </c>
      <c r="I1307" s="53">
        <v>0.0</v>
      </c>
      <c r="J1307" s="53">
        <v>0.022000000000000002</v>
      </c>
      <c r="K1307" s="53">
        <v>0.011000000000000001</v>
      </c>
      <c r="L1307" s="94">
        <v>0.0</v>
      </c>
      <c r="M1307" s="94">
        <v>5.0E-4</v>
      </c>
      <c r="N1307" s="94">
        <v>1.0E-4</v>
      </c>
      <c r="O1307" s="2" t="s">
        <v>9316</v>
      </c>
      <c r="P1307" s="2">
        <v>10.0</v>
      </c>
      <c r="Q1307" s="2" t="s">
        <v>9317</v>
      </c>
    </row>
    <row r="1308">
      <c r="A1308" s="54">
        <v>46035.0</v>
      </c>
      <c r="B1308" s="2" t="s">
        <v>450</v>
      </c>
      <c r="C1308" s="2" t="s">
        <v>208</v>
      </c>
      <c r="D1308" s="2">
        <v>0.0</v>
      </c>
      <c r="E1308" s="53">
        <v>0.0</v>
      </c>
      <c r="F1308" s="53">
        <v>0.0</v>
      </c>
      <c r="G1308" s="53">
        <v>0.0</v>
      </c>
      <c r="H1308" s="53">
        <v>0.0</v>
      </c>
      <c r="I1308" s="53">
        <v>0.0</v>
      </c>
      <c r="J1308" s="53">
        <v>0.009376756591030586</v>
      </c>
      <c r="K1308" s="53">
        <v>0.004688378295515293</v>
      </c>
      <c r="L1308" s="94">
        <v>0.0</v>
      </c>
      <c r="M1308" s="94">
        <v>8.792356416743552E-5</v>
      </c>
      <c r="N1308" s="94">
        <v>2.198089104185888E-5</v>
      </c>
      <c r="O1308" s="2" t="s">
        <v>9316</v>
      </c>
      <c r="P1308" s="2">
        <v>11.0</v>
      </c>
      <c r="Q1308" s="2" t="s">
        <v>9318</v>
      </c>
    </row>
    <row r="1309">
      <c r="A1309" s="54">
        <v>46035.0</v>
      </c>
      <c r="B1309" s="2" t="s">
        <v>1189</v>
      </c>
      <c r="C1309" s="2" t="s">
        <v>208</v>
      </c>
      <c r="D1309" s="2">
        <v>0.0</v>
      </c>
      <c r="E1309" s="53">
        <v>0.0</v>
      </c>
      <c r="F1309" s="53">
        <v>0.0</v>
      </c>
      <c r="G1309" s="53">
        <v>0.0</v>
      </c>
      <c r="H1309" s="53">
        <v>0.0</v>
      </c>
      <c r="I1309" s="53">
        <v>0.0</v>
      </c>
      <c r="J1309" s="53">
        <v>0.004063629535330968</v>
      </c>
      <c r="K1309" s="53">
        <v>0.002031814767665484</v>
      </c>
      <c r="L1309" s="94">
        <v>0.0</v>
      </c>
      <c r="M1309" s="94">
        <v>1.6513085000414177E-5</v>
      </c>
      <c r="N1309" s="94">
        <v>4.128271250103544E-6</v>
      </c>
      <c r="O1309" s="2" t="s">
        <v>9319</v>
      </c>
      <c r="P1309" s="2">
        <v>99.0</v>
      </c>
      <c r="Q1309" s="2" t="s">
        <v>9320</v>
      </c>
    </row>
    <row r="1310">
      <c r="A1310" s="54">
        <v>46036.0</v>
      </c>
      <c r="B1310" s="2" t="s">
        <v>194</v>
      </c>
      <c r="C1310" s="2" t="s">
        <v>303</v>
      </c>
      <c r="D1310" s="2">
        <v>0.0</v>
      </c>
      <c r="E1310" s="53">
        <v>0.025</v>
      </c>
      <c r="F1310" s="53">
        <v>0.035</v>
      </c>
      <c r="G1310" s="53">
        <v>0.035</v>
      </c>
      <c r="H1310" s="53">
        <v>0.035</v>
      </c>
      <c r="I1310" s="53">
        <v>0.034</v>
      </c>
      <c r="J1310" s="53">
        <v>0.097</v>
      </c>
      <c r="K1310" s="53">
        <v>0.066</v>
      </c>
      <c r="L1310" s="94">
        <v>0.0012</v>
      </c>
      <c r="M1310" s="94">
        <v>0.0094</v>
      </c>
      <c r="N1310" s="94">
        <v>0.0044</v>
      </c>
      <c r="O1310" s="2" t="s">
        <v>9316</v>
      </c>
      <c r="P1310" s="2">
        <v>1.0</v>
      </c>
      <c r="Q1310" s="2" t="s">
        <v>9317</v>
      </c>
    </row>
    <row r="1311">
      <c r="A1311" s="54">
        <v>46036.0</v>
      </c>
      <c r="B1311" s="2" t="s">
        <v>145</v>
      </c>
      <c r="C1311" s="2" t="s">
        <v>303</v>
      </c>
      <c r="D1311" s="2">
        <v>0.0</v>
      </c>
      <c r="E1311" s="53">
        <v>0.0</v>
      </c>
      <c r="F1311" s="53">
        <v>0.0</v>
      </c>
      <c r="G1311" s="53">
        <v>0.0</v>
      </c>
      <c r="H1311" s="53">
        <v>0.0</v>
      </c>
      <c r="I1311" s="53">
        <v>0.0</v>
      </c>
      <c r="J1311" s="53">
        <v>0.034</v>
      </c>
      <c r="K1311" s="53">
        <v>0.017</v>
      </c>
      <c r="L1311" s="94">
        <v>0.0</v>
      </c>
      <c r="M1311" s="94">
        <v>0.0012</v>
      </c>
      <c r="N1311" s="94">
        <v>3.0E-4</v>
      </c>
      <c r="O1311" s="2" t="s">
        <v>9316</v>
      </c>
      <c r="P1311" s="2">
        <v>2.0</v>
      </c>
      <c r="Q1311" s="2" t="s">
        <v>9317</v>
      </c>
    </row>
    <row r="1312">
      <c r="A1312" s="54">
        <v>46036.0</v>
      </c>
      <c r="B1312" s="2" t="s">
        <v>1801</v>
      </c>
      <c r="C1312" s="2" t="s">
        <v>303</v>
      </c>
      <c r="D1312" s="2">
        <v>0.0</v>
      </c>
      <c r="E1312" s="53">
        <v>0.0</v>
      </c>
      <c r="F1312" s="53">
        <v>0.0</v>
      </c>
      <c r="G1312" s="53">
        <v>0.0</v>
      </c>
      <c r="H1312" s="53">
        <v>0.0</v>
      </c>
      <c r="I1312" s="53">
        <v>0.0</v>
      </c>
      <c r="J1312" s="53">
        <v>0.0</v>
      </c>
      <c r="K1312" s="53">
        <v>0.0</v>
      </c>
      <c r="L1312" s="94">
        <v>0.0</v>
      </c>
      <c r="M1312" s="94">
        <v>0.0</v>
      </c>
      <c r="N1312" s="94">
        <v>0.0</v>
      </c>
      <c r="O1312" s="2" t="s">
        <v>9316</v>
      </c>
      <c r="P1312" s="2">
        <v>3.0</v>
      </c>
      <c r="Q1312" s="2" t="s">
        <v>9318</v>
      </c>
    </row>
    <row r="1313">
      <c r="A1313" s="54">
        <v>46036.0</v>
      </c>
      <c r="B1313" s="2" t="s">
        <v>932</v>
      </c>
      <c r="C1313" s="2" t="s">
        <v>303</v>
      </c>
      <c r="D1313" s="2">
        <v>0.0</v>
      </c>
      <c r="E1313" s="53">
        <v>0.0</v>
      </c>
      <c r="F1313" s="53">
        <v>0.0</v>
      </c>
      <c r="G1313" s="53">
        <v>0.0</v>
      </c>
      <c r="H1313" s="53">
        <v>0.0</v>
      </c>
      <c r="I1313" s="53">
        <v>0.0</v>
      </c>
      <c r="J1313" s="53">
        <v>0.01591262123161831</v>
      </c>
      <c r="K1313" s="53">
        <v>0.007956310615809155</v>
      </c>
      <c r="L1313" s="94">
        <v>0.0</v>
      </c>
      <c r="M1313" s="94">
        <v>2.532115144609498E-4</v>
      </c>
      <c r="N1313" s="94">
        <v>6.330287861523745E-5</v>
      </c>
      <c r="O1313" s="2" t="s">
        <v>9316</v>
      </c>
      <c r="P1313" s="2">
        <v>4.0</v>
      </c>
      <c r="Q1313" s="2" t="s">
        <v>9318</v>
      </c>
    </row>
    <row r="1314">
      <c r="A1314" s="54">
        <v>46036.0</v>
      </c>
      <c r="B1314" s="2" t="s">
        <v>515</v>
      </c>
      <c r="C1314" s="2" t="s">
        <v>303</v>
      </c>
      <c r="D1314" s="2">
        <v>0.0</v>
      </c>
      <c r="E1314" s="53">
        <v>0.0</v>
      </c>
      <c r="F1314" s="53">
        <v>0.0</v>
      </c>
      <c r="G1314" s="53">
        <v>0.0</v>
      </c>
      <c r="H1314" s="53">
        <v>0.0</v>
      </c>
      <c r="I1314" s="53">
        <v>0.0</v>
      </c>
      <c r="J1314" s="53">
        <v>0.005294220799325971</v>
      </c>
      <c r="K1314" s="53">
        <v>0.0026471103996629857</v>
      </c>
      <c r="L1314" s="94">
        <v>0.0</v>
      </c>
      <c r="M1314" s="94">
        <v>2.8028773872015728E-5</v>
      </c>
      <c r="N1314" s="94">
        <v>7.007193468003932E-6</v>
      </c>
      <c r="O1314" s="2" t="s">
        <v>9316</v>
      </c>
      <c r="P1314" s="2">
        <v>5.0</v>
      </c>
      <c r="Q1314" s="2" t="s">
        <v>9318</v>
      </c>
    </row>
    <row r="1315">
      <c r="A1315" s="54">
        <v>46036.0</v>
      </c>
      <c r="B1315" s="2" t="s">
        <v>229</v>
      </c>
      <c r="C1315" s="2" t="s">
        <v>303</v>
      </c>
      <c r="D1315" s="2">
        <v>0.0</v>
      </c>
      <c r="E1315" s="53">
        <v>0.19727572588640263</v>
      </c>
      <c r="F1315" s="53">
        <v>0.14465348296227934</v>
      </c>
      <c r="G1315" s="53">
        <v>0.1270734630784169</v>
      </c>
      <c r="H1315" s="53">
        <v>0.11842814763244082</v>
      </c>
      <c r="I1315" s="53">
        <v>0.10995218133513668</v>
      </c>
      <c r="J1315" s="53">
        <v>0.09728077880216628</v>
      </c>
      <c r="K1315" s="53">
        <v>0.11217712094029159</v>
      </c>
      <c r="L1315" s="94">
        <v>0.016147665018741784</v>
      </c>
      <c r="M1315" s="94">
        <v>0.009463549924356003</v>
      </c>
      <c r="N1315" s="94">
        <v>0.012583706462452805</v>
      </c>
      <c r="O1315" s="2" t="s">
        <v>9316</v>
      </c>
      <c r="P1315" s="2">
        <v>6.0</v>
      </c>
      <c r="Q1315" s="2" t="s">
        <v>9317</v>
      </c>
    </row>
    <row r="1316">
      <c r="A1316" s="54">
        <v>46036.0</v>
      </c>
      <c r="B1316" s="2" t="s">
        <v>178</v>
      </c>
      <c r="C1316" s="2" t="s">
        <v>303</v>
      </c>
      <c r="D1316" s="2">
        <v>0.0</v>
      </c>
      <c r="E1316" s="53">
        <v>0.0668984206701846</v>
      </c>
      <c r="F1316" s="53">
        <v>0.056063048604449085</v>
      </c>
      <c r="G1316" s="53">
        <v>0.048771218447274466</v>
      </c>
      <c r="H1316" s="53">
        <v>0.04460444650752598</v>
      </c>
      <c r="I1316" s="53">
        <v>0.040216311249530755</v>
      </c>
      <c r="J1316" s="53">
        <v>0.031395090748171185</v>
      </c>
      <c r="K1316" s="53">
        <v>0.040083154597722825</v>
      </c>
      <c r="L1316" s="94">
        <v>0.0023786317488317652</v>
      </c>
      <c r="M1316" s="94">
        <v>9.85651723085904E-4</v>
      </c>
      <c r="N1316" s="94">
        <v>0.0016066592825049486</v>
      </c>
      <c r="O1316" s="2" t="s">
        <v>9316</v>
      </c>
      <c r="P1316" s="2">
        <v>7.0</v>
      </c>
      <c r="Q1316" s="2" t="s">
        <v>9318</v>
      </c>
    </row>
    <row r="1317">
      <c r="A1317" s="54">
        <v>46036.0</v>
      </c>
      <c r="B1317" s="2" t="s">
        <v>1876</v>
      </c>
      <c r="C1317" s="2" t="s">
        <v>303</v>
      </c>
      <c r="D1317" s="2">
        <v>0.0</v>
      </c>
      <c r="E1317" s="53">
        <v>0.0</v>
      </c>
      <c r="F1317" s="53">
        <v>0.0</v>
      </c>
      <c r="G1317" s="53">
        <v>0.0</v>
      </c>
      <c r="H1317" s="53">
        <v>0.0</v>
      </c>
      <c r="I1317" s="53">
        <v>0.0</v>
      </c>
      <c r="J1317" s="53">
        <v>0.0</v>
      </c>
      <c r="K1317" s="53">
        <v>0.0</v>
      </c>
      <c r="L1317" s="94">
        <v>0.0</v>
      </c>
      <c r="M1317" s="94">
        <v>0.0</v>
      </c>
      <c r="N1317" s="94">
        <v>0.0</v>
      </c>
      <c r="O1317" s="2" t="s">
        <v>9316</v>
      </c>
      <c r="P1317" s="2">
        <v>8.0</v>
      </c>
      <c r="Q1317" s="2" t="s">
        <v>9318</v>
      </c>
    </row>
    <row r="1318">
      <c r="A1318" s="54">
        <v>46036.0</v>
      </c>
      <c r="B1318" s="2" t="s">
        <v>687</v>
      </c>
      <c r="C1318" s="2" t="s">
        <v>303</v>
      </c>
      <c r="D1318" s="2">
        <v>0.0</v>
      </c>
      <c r="E1318" s="53">
        <v>0.0</v>
      </c>
      <c r="F1318" s="53">
        <v>0.0</v>
      </c>
      <c r="G1318" s="53">
        <v>0.0</v>
      </c>
      <c r="H1318" s="53">
        <v>0.0</v>
      </c>
      <c r="I1318" s="53">
        <v>0.0</v>
      </c>
      <c r="J1318" s="53">
        <v>0.009163369966252066</v>
      </c>
      <c r="K1318" s="53">
        <v>0.004581684983126033</v>
      </c>
      <c r="L1318" s="94">
        <v>0.0</v>
      </c>
      <c r="M1318" s="94">
        <v>8.396734913841038E-5</v>
      </c>
      <c r="N1318" s="94">
        <v>2.0991837284602595E-5</v>
      </c>
      <c r="O1318" s="2" t="s">
        <v>9316</v>
      </c>
      <c r="P1318" s="2">
        <v>9.0</v>
      </c>
      <c r="Q1318" s="2" t="s">
        <v>9318</v>
      </c>
    </row>
    <row r="1319">
      <c r="A1319" s="54">
        <v>46036.0</v>
      </c>
      <c r="B1319" s="2" t="s">
        <v>301</v>
      </c>
      <c r="C1319" s="2" t="s">
        <v>303</v>
      </c>
      <c r="D1319" s="2">
        <v>0.0</v>
      </c>
      <c r="E1319" s="53">
        <v>0.07</v>
      </c>
      <c r="F1319" s="53">
        <v>0.067</v>
      </c>
      <c r="G1319" s="53">
        <v>0.065</v>
      </c>
      <c r="H1319" s="53">
        <v>0.064</v>
      </c>
      <c r="I1319" s="53">
        <v>0.064</v>
      </c>
      <c r="J1319" s="53">
        <v>0.021</v>
      </c>
      <c r="K1319" s="53">
        <v>0.043</v>
      </c>
      <c r="L1319" s="94">
        <v>0.0043</v>
      </c>
      <c r="M1319" s="94">
        <v>5.0E-4</v>
      </c>
      <c r="N1319" s="94">
        <v>0.0019</v>
      </c>
      <c r="O1319" s="2" t="s">
        <v>9316</v>
      </c>
      <c r="P1319" s="2">
        <v>10.0</v>
      </c>
      <c r="Q1319" s="2" t="s">
        <v>9317</v>
      </c>
    </row>
    <row r="1320">
      <c r="A1320" s="54">
        <v>46036.0</v>
      </c>
      <c r="B1320" s="2" t="s">
        <v>450</v>
      </c>
      <c r="C1320" s="2" t="s">
        <v>303</v>
      </c>
      <c r="D1320" s="2">
        <v>0.0</v>
      </c>
      <c r="E1320" s="53">
        <v>0.0</v>
      </c>
      <c r="F1320" s="53">
        <v>0.0</v>
      </c>
      <c r="G1320" s="53">
        <v>0.0</v>
      </c>
      <c r="H1320" s="53">
        <v>0.0</v>
      </c>
      <c r="I1320" s="53">
        <v>0.0</v>
      </c>
      <c r="J1320" s="53">
        <v>0.009289655525760995</v>
      </c>
      <c r="K1320" s="53">
        <v>0.004644827762880497</v>
      </c>
      <c r="L1320" s="94">
        <v>0.0</v>
      </c>
      <c r="M1320" s="94">
        <v>8.629769978730179E-5</v>
      </c>
      <c r="N1320" s="94">
        <v>2.1574424946825446E-5</v>
      </c>
      <c r="O1320" s="2" t="s">
        <v>9316</v>
      </c>
      <c r="P1320" s="2">
        <v>11.0</v>
      </c>
      <c r="Q1320" s="2" t="s">
        <v>9318</v>
      </c>
    </row>
    <row r="1321">
      <c r="A1321" s="54">
        <v>46036.0</v>
      </c>
      <c r="B1321" s="2" t="s">
        <v>1189</v>
      </c>
      <c r="C1321" s="2" t="s">
        <v>303</v>
      </c>
      <c r="D1321" s="2">
        <v>0.0</v>
      </c>
      <c r="E1321" s="53">
        <v>9.980843014342627E-4</v>
      </c>
      <c r="F1321" s="53">
        <v>0.006847820850581382</v>
      </c>
      <c r="G1321" s="53">
        <v>0.012006434580904762</v>
      </c>
      <c r="H1321" s="53">
        <v>0.01558891878705442</v>
      </c>
      <c r="I1321" s="53">
        <v>0.019953884774259082</v>
      </c>
      <c r="J1321" s="53">
        <v>0.004025882318801228</v>
      </c>
      <c r="K1321" s="53">
        <v>0.008016158449852994</v>
      </c>
      <c r="L1321" s="94">
        <v>1.441544713455457E-4</v>
      </c>
      <c r="M1321" s="94">
        <v>1.6207728444836355E-5</v>
      </c>
      <c r="N1321" s="94">
        <v>6.425879629314956E-5</v>
      </c>
      <c r="O1321" s="2" t="s">
        <v>9319</v>
      </c>
      <c r="P1321" s="2">
        <v>99.0</v>
      </c>
      <c r="Q1321" s="2" t="s">
        <v>9320</v>
      </c>
    </row>
    <row r="1322">
      <c r="A1322" s="54">
        <v>46037.0</v>
      </c>
      <c r="B1322" s="2" t="s">
        <v>194</v>
      </c>
      <c r="C1322" s="2" t="s">
        <v>148</v>
      </c>
      <c r="D1322" s="2">
        <v>0.0</v>
      </c>
      <c r="E1322" s="53">
        <v>0.009</v>
      </c>
      <c r="F1322" s="53">
        <v>0.028</v>
      </c>
      <c r="G1322" s="53">
        <v>0.039</v>
      </c>
      <c r="H1322" s="53">
        <v>0.044</v>
      </c>
      <c r="I1322" s="53">
        <v>0.05</v>
      </c>
      <c r="J1322" s="53">
        <v>0.096</v>
      </c>
      <c r="K1322" s="53">
        <v>0.068</v>
      </c>
      <c r="L1322" s="94">
        <v>0.0015</v>
      </c>
      <c r="M1322" s="94">
        <v>0.0092</v>
      </c>
      <c r="N1322" s="94">
        <v>0.0046</v>
      </c>
      <c r="O1322" s="2" t="s">
        <v>9316</v>
      </c>
      <c r="P1322" s="2">
        <v>1.0</v>
      </c>
      <c r="Q1322" s="2" t="s">
        <v>9317</v>
      </c>
    </row>
    <row r="1323">
      <c r="A1323" s="54">
        <v>46037.0</v>
      </c>
      <c r="B1323" s="2" t="s">
        <v>145</v>
      </c>
      <c r="C1323" s="2" t="s">
        <v>148</v>
      </c>
      <c r="D1323" s="2">
        <v>0.0</v>
      </c>
      <c r="E1323" s="53">
        <v>0.0</v>
      </c>
      <c r="F1323" s="53">
        <v>0.0</v>
      </c>
      <c r="G1323" s="53">
        <v>0.0</v>
      </c>
      <c r="H1323" s="53">
        <v>0.0</v>
      </c>
      <c r="I1323" s="53">
        <v>0.0</v>
      </c>
      <c r="J1323" s="53">
        <v>0.033</v>
      </c>
      <c r="K1323" s="53">
        <v>0.017</v>
      </c>
      <c r="L1323" s="94">
        <v>0.0</v>
      </c>
      <c r="M1323" s="94">
        <v>0.0011</v>
      </c>
      <c r="N1323" s="94">
        <v>3.0E-4</v>
      </c>
      <c r="O1323" s="2" t="s">
        <v>9316</v>
      </c>
      <c r="P1323" s="2">
        <v>2.0</v>
      </c>
      <c r="Q1323" s="2" t="s">
        <v>9317</v>
      </c>
    </row>
    <row r="1324">
      <c r="A1324" s="54">
        <v>46037.0</v>
      </c>
      <c r="B1324" s="2" t="s">
        <v>1801</v>
      </c>
      <c r="C1324" s="2" t="s">
        <v>148</v>
      </c>
      <c r="D1324" s="2">
        <v>0.0</v>
      </c>
      <c r="E1324" s="53">
        <v>0.0</v>
      </c>
      <c r="F1324" s="53">
        <v>0.0</v>
      </c>
      <c r="G1324" s="53">
        <v>0.0</v>
      </c>
      <c r="H1324" s="53">
        <v>0.0</v>
      </c>
      <c r="I1324" s="53">
        <v>0.0</v>
      </c>
      <c r="J1324" s="53">
        <v>0.0</v>
      </c>
      <c r="K1324" s="53">
        <v>0.0</v>
      </c>
      <c r="L1324" s="94">
        <v>0.0</v>
      </c>
      <c r="M1324" s="94">
        <v>0.0</v>
      </c>
      <c r="N1324" s="94">
        <v>0.0</v>
      </c>
      <c r="O1324" s="2" t="s">
        <v>9316</v>
      </c>
      <c r="P1324" s="2">
        <v>3.0</v>
      </c>
      <c r="Q1324" s="2" t="s">
        <v>9318</v>
      </c>
    </row>
    <row r="1325">
      <c r="A1325" s="54">
        <v>46037.0</v>
      </c>
      <c r="B1325" s="2" t="s">
        <v>932</v>
      </c>
      <c r="C1325" s="2" t="s">
        <v>148</v>
      </c>
      <c r="D1325" s="2">
        <v>0.0</v>
      </c>
      <c r="E1325" s="53">
        <v>0.02979985861034031</v>
      </c>
      <c r="F1325" s="53">
        <v>0.037417595811745176</v>
      </c>
      <c r="G1325" s="53">
        <v>0.03724743621693967</v>
      </c>
      <c r="H1325" s="53">
        <v>0.03643994721595635</v>
      </c>
      <c r="I1325" s="53">
        <v>0.03514541073271952</v>
      </c>
      <c r="J1325" s="53">
        <v>0.015765046885167815</v>
      </c>
      <c r="K1325" s="53">
        <v>0.026506241551053744</v>
      </c>
      <c r="L1325" s="94">
        <v>0.001387371504734989</v>
      </c>
      <c r="M1325" s="94">
        <v>2.485367032915394E-4</v>
      </c>
      <c r="N1325" s="94">
        <v>7.02580841162808E-4</v>
      </c>
      <c r="O1325" s="2" t="s">
        <v>9316</v>
      </c>
      <c r="P1325" s="2">
        <v>4.0</v>
      </c>
      <c r="Q1325" s="2" t="s">
        <v>9318</v>
      </c>
    </row>
    <row r="1326">
      <c r="A1326" s="54">
        <v>46037.0</v>
      </c>
      <c r="B1326" s="2" t="s">
        <v>515</v>
      </c>
      <c r="C1326" s="2" t="s">
        <v>148</v>
      </c>
      <c r="D1326" s="2">
        <v>1.0</v>
      </c>
      <c r="E1326" s="53">
        <v>0.0</v>
      </c>
      <c r="F1326" s="53">
        <v>0.0</v>
      </c>
      <c r="G1326" s="53">
        <v>0.0</v>
      </c>
      <c r="H1326" s="53">
        <v>0.0</v>
      </c>
      <c r="I1326" s="53">
        <v>0.0</v>
      </c>
      <c r="J1326" s="53">
        <v>0.005245121963687708</v>
      </c>
      <c r="K1326" s="53">
        <v>0.002622560981843854</v>
      </c>
      <c r="L1326" s="94">
        <v>1.0</v>
      </c>
      <c r="M1326" s="94">
        <v>0.9895372673770384</v>
      </c>
      <c r="N1326" s="94">
        <v>0.9947617558624158</v>
      </c>
      <c r="O1326" s="2" t="s">
        <v>9316</v>
      </c>
      <c r="P1326" s="2">
        <v>5.0</v>
      </c>
      <c r="Q1326" s="2" t="s">
        <v>9318</v>
      </c>
    </row>
    <row r="1327">
      <c r="A1327" s="54">
        <v>46037.0</v>
      </c>
      <c r="B1327" s="2" t="s">
        <v>229</v>
      </c>
      <c r="C1327" s="2" t="s">
        <v>148</v>
      </c>
      <c r="D1327" s="2">
        <v>1.0</v>
      </c>
      <c r="E1327" s="53">
        <v>0.056908289583601966</v>
      </c>
      <c r="F1327" s="53">
        <v>0.051707857589678975</v>
      </c>
      <c r="G1327" s="53">
        <v>0.04621151019942691</v>
      </c>
      <c r="H1327" s="53">
        <v>0.04283690365480271</v>
      </c>
      <c r="I1327" s="53">
        <v>0.03914673188189877</v>
      </c>
      <c r="J1327" s="53">
        <v>0.09637859259758297</v>
      </c>
      <c r="K1327" s="53">
        <v>0.07129505139850494</v>
      </c>
      <c r="L1327" s="94">
        <v>0.9097124832760579</v>
      </c>
      <c r="M1327" s="94">
        <v>0.8165316479159249</v>
      </c>
      <c r="N1327" s="94">
        <v>0.8624928815569056</v>
      </c>
      <c r="O1327" s="2" t="s">
        <v>9316</v>
      </c>
      <c r="P1327" s="2">
        <v>6.0</v>
      </c>
      <c r="Q1327" s="2" t="s">
        <v>9317</v>
      </c>
    </row>
    <row r="1328">
      <c r="A1328" s="54">
        <v>46037.0</v>
      </c>
      <c r="B1328" s="2" t="s">
        <v>178</v>
      </c>
      <c r="C1328" s="2" t="s">
        <v>148</v>
      </c>
      <c r="D1328" s="2">
        <v>0.0</v>
      </c>
      <c r="E1328" s="53">
        <v>0.0</v>
      </c>
      <c r="F1328" s="53">
        <v>0.0</v>
      </c>
      <c r="G1328" s="53">
        <v>0.0</v>
      </c>
      <c r="H1328" s="53">
        <v>0.0</v>
      </c>
      <c r="I1328" s="53">
        <v>0.0</v>
      </c>
      <c r="J1328" s="53">
        <v>0.03110393130112109</v>
      </c>
      <c r="K1328" s="53">
        <v>0.015551965650560546</v>
      </c>
      <c r="L1328" s="94">
        <v>0.0</v>
      </c>
      <c r="M1328" s="94">
        <v>9.674545423848604E-4</v>
      </c>
      <c r="N1328" s="94">
        <v>2.418636355962151E-4</v>
      </c>
      <c r="O1328" s="2" t="s">
        <v>9316</v>
      </c>
      <c r="P1328" s="2">
        <v>7.0</v>
      </c>
      <c r="Q1328" s="2" t="s">
        <v>9318</v>
      </c>
    </row>
    <row r="1329">
      <c r="A1329" s="54">
        <v>46037.0</v>
      </c>
      <c r="B1329" s="2" t="s">
        <v>1876</v>
      </c>
      <c r="C1329" s="2" t="s">
        <v>148</v>
      </c>
      <c r="D1329" s="2">
        <v>0.0</v>
      </c>
      <c r="E1329" s="53">
        <v>0.0</v>
      </c>
      <c r="F1329" s="53">
        <v>0.0</v>
      </c>
      <c r="G1329" s="53">
        <v>0.0</v>
      </c>
      <c r="H1329" s="53">
        <v>0.0</v>
      </c>
      <c r="I1329" s="53">
        <v>0.0</v>
      </c>
      <c r="J1329" s="53">
        <v>0.0</v>
      </c>
      <c r="K1329" s="53">
        <v>0.0</v>
      </c>
      <c r="L1329" s="94">
        <v>0.0</v>
      </c>
      <c r="M1329" s="94">
        <v>0.0</v>
      </c>
      <c r="N1329" s="94">
        <v>0.0</v>
      </c>
      <c r="O1329" s="2" t="s">
        <v>9316</v>
      </c>
      <c r="P1329" s="2">
        <v>8.0</v>
      </c>
      <c r="Q1329" s="2" t="s">
        <v>9318</v>
      </c>
    </row>
    <row r="1330">
      <c r="A1330" s="54">
        <v>46037.0</v>
      </c>
      <c r="B1330" s="2" t="s">
        <v>687</v>
      </c>
      <c r="C1330" s="2" t="s">
        <v>148</v>
      </c>
      <c r="D1330" s="2">
        <v>0.0</v>
      </c>
      <c r="E1330" s="53">
        <v>0.0</v>
      </c>
      <c r="F1330" s="53">
        <v>0.0</v>
      </c>
      <c r="G1330" s="53">
        <v>0.0</v>
      </c>
      <c r="H1330" s="53">
        <v>0.0</v>
      </c>
      <c r="I1330" s="53">
        <v>0.0</v>
      </c>
      <c r="J1330" s="53">
        <v>0.00909306809945845</v>
      </c>
      <c r="K1330" s="53">
        <v>0.004546534049729225</v>
      </c>
      <c r="L1330" s="94">
        <v>0.0</v>
      </c>
      <c r="M1330" s="94">
        <v>8.26838874613889E-5</v>
      </c>
      <c r="N1330" s="94">
        <v>2.0670971865347226E-5</v>
      </c>
      <c r="O1330" s="2" t="s">
        <v>9316</v>
      </c>
      <c r="P1330" s="2">
        <v>9.0</v>
      </c>
      <c r="Q1330" s="2" t="s">
        <v>9318</v>
      </c>
    </row>
    <row r="1331">
      <c r="A1331" s="54">
        <v>46037.0</v>
      </c>
      <c r="B1331" s="2" t="s">
        <v>301</v>
      </c>
      <c r="C1331" s="2" t="s">
        <v>148</v>
      </c>
      <c r="D1331" s="2">
        <v>0.0</v>
      </c>
      <c r="E1331" s="53">
        <v>0.15</v>
      </c>
      <c r="F1331" s="53">
        <v>0.084</v>
      </c>
      <c r="G1331" s="53">
        <v>0.064</v>
      </c>
      <c r="H1331" s="53">
        <v>0.055</v>
      </c>
      <c r="I1331" s="53">
        <v>0.046</v>
      </c>
      <c r="J1331" s="53">
        <v>0.021</v>
      </c>
      <c r="K1331" s="53">
        <v>0.043</v>
      </c>
      <c r="L1331" s="94">
        <v>0.0041</v>
      </c>
      <c r="M1331" s="94">
        <v>5.0E-4</v>
      </c>
      <c r="N1331" s="94">
        <v>0.0018</v>
      </c>
      <c r="O1331" s="2" t="s">
        <v>9316</v>
      </c>
      <c r="P1331" s="2">
        <v>10.0</v>
      </c>
      <c r="Q1331" s="2" t="s">
        <v>9317</v>
      </c>
    </row>
    <row r="1332">
      <c r="A1332" s="54">
        <v>46037.0</v>
      </c>
      <c r="B1332" s="2" t="s">
        <v>450</v>
      </c>
      <c r="C1332" s="2" t="s">
        <v>148</v>
      </c>
      <c r="D1332" s="2">
        <v>0.0</v>
      </c>
      <c r="E1332" s="53">
        <v>0.0</v>
      </c>
      <c r="F1332" s="53">
        <v>0.0</v>
      </c>
      <c r="G1332" s="53">
        <v>0.0</v>
      </c>
      <c r="H1332" s="53">
        <v>0.0</v>
      </c>
      <c r="I1332" s="53">
        <v>0.0</v>
      </c>
      <c r="J1332" s="53">
        <v>0.009203502853425626</v>
      </c>
      <c r="K1332" s="53">
        <v>0.004601751426712813</v>
      </c>
      <c r="L1332" s="94">
        <v>0.0</v>
      </c>
      <c r="M1332" s="94">
        <v>8.470446477301363E-5</v>
      </c>
      <c r="N1332" s="94">
        <v>2.117611619325341E-5</v>
      </c>
      <c r="O1332" s="2" t="s">
        <v>9316</v>
      </c>
      <c r="P1332" s="2">
        <v>11.0</v>
      </c>
      <c r="Q1332" s="2" t="s">
        <v>9318</v>
      </c>
    </row>
    <row r="1333">
      <c r="A1333" s="54">
        <v>46037.0</v>
      </c>
      <c r="B1333" s="2" t="s">
        <v>1189</v>
      </c>
      <c r="C1333" s="2" t="s">
        <v>148</v>
      </c>
      <c r="D1333" s="2">
        <v>0.0</v>
      </c>
      <c r="E1333" s="53">
        <v>0.0</v>
      </c>
      <c r="F1333" s="53">
        <v>0.0</v>
      </c>
      <c r="G1333" s="53">
        <v>0.0</v>
      </c>
      <c r="H1333" s="53">
        <v>0.0</v>
      </c>
      <c r="I1333" s="53">
        <v>0.0</v>
      </c>
      <c r="J1333" s="53">
        <v>0.003988546109798578</v>
      </c>
      <c r="K1333" s="53">
        <v>0.001994273054899289</v>
      </c>
      <c r="L1333" s="94">
        <v>0.0</v>
      </c>
      <c r="M1333" s="94">
        <v>1.5908500069989372E-5</v>
      </c>
      <c r="N1333" s="94">
        <v>3.977125017497343E-6</v>
      </c>
      <c r="O1333" s="2" t="s">
        <v>9319</v>
      </c>
      <c r="P1333" s="2">
        <v>99.0</v>
      </c>
      <c r="Q1333" s="2" t="s">
        <v>9320</v>
      </c>
    </row>
    <row r="1334">
      <c r="A1334" s="54">
        <v>46038.0</v>
      </c>
      <c r="B1334" s="2" t="s">
        <v>194</v>
      </c>
      <c r="C1334" s="2" t="s">
        <v>196</v>
      </c>
      <c r="D1334" s="2">
        <v>0.0</v>
      </c>
      <c r="E1334" s="53">
        <v>0.213</v>
      </c>
      <c r="F1334" s="53">
        <v>0.174</v>
      </c>
      <c r="G1334" s="53">
        <v>0.164</v>
      </c>
      <c r="H1334" s="53">
        <v>0.16</v>
      </c>
      <c r="I1334" s="53">
        <v>0.158</v>
      </c>
      <c r="J1334" s="53">
        <v>0.096</v>
      </c>
      <c r="K1334" s="53">
        <v>0.13</v>
      </c>
      <c r="L1334" s="94">
        <v>0.0269</v>
      </c>
      <c r="M1334" s="94">
        <v>0.0092</v>
      </c>
      <c r="N1334" s="94">
        <v>0.0169</v>
      </c>
      <c r="O1334" s="2" t="s">
        <v>9316</v>
      </c>
      <c r="P1334" s="2">
        <v>1.0</v>
      </c>
      <c r="Q1334" s="2" t="s">
        <v>9317</v>
      </c>
    </row>
    <row r="1335">
      <c r="A1335" s="54">
        <v>46038.0</v>
      </c>
      <c r="B1335" s="2" t="s">
        <v>145</v>
      </c>
      <c r="C1335" s="2" t="s">
        <v>196</v>
      </c>
      <c r="D1335" s="2">
        <v>0.0</v>
      </c>
      <c r="E1335" s="53">
        <v>0.007</v>
      </c>
      <c r="F1335" s="53">
        <v>0.025</v>
      </c>
      <c r="G1335" s="53">
        <v>0.035</v>
      </c>
      <c r="H1335" s="53">
        <v>0.042</v>
      </c>
      <c r="I1335" s="53">
        <v>0.048</v>
      </c>
      <c r="J1335" s="53">
        <v>0.033</v>
      </c>
      <c r="K1335" s="53">
        <v>0.034</v>
      </c>
      <c r="L1335" s="94">
        <v>0.0012</v>
      </c>
      <c r="M1335" s="94">
        <v>0.0011</v>
      </c>
      <c r="N1335" s="94">
        <v>0.0012</v>
      </c>
      <c r="O1335" s="2" t="s">
        <v>9316</v>
      </c>
      <c r="P1335" s="2">
        <v>2.0</v>
      </c>
      <c r="Q1335" s="2" t="s">
        <v>9317</v>
      </c>
    </row>
    <row r="1336">
      <c r="A1336" s="54">
        <v>46038.0</v>
      </c>
      <c r="B1336" s="2" t="s">
        <v>1801</v>
      </c>
      <c r="C1336" s="2" t="s">
        <v>196</v>
      </c>
      <c r="D1336" s="2">
        <v>0.0</v>
      </c>
      <c r="E1336" s="53">
        <v>0.0</v>
      </c>
      <c r="F1336" s="53">
        <v>0.0</v>
      </c>
      <c r="G1336" s="53">
        <v>0.0</v>
      </c>
      <c r="H1336" s="53">
        <v>0.0</v>
      </c>
      <c r="I1336" s="53">
        <v>0.0</v>
      </c>
      <c r="J1336" s="53">
        <v>0.0</v>
      </c>
      <c r="K1336" s="53">
        <v>0.0</v>
      </c>
      <c r="L1336" s="94">
        <v>0.0</v>
      </c>
      <c r="M1336" s="94">
        <v>0.0</v>
      </c>
      <c r="N1336" s="94">
        <v>0.0</v>
      </c>
      <c r="O1336" s="2" t="s">
        <v>9316</v>
      </c>
      <c r="P1336" s="2">
        <v>3.0</v>
      </c>
      <c r="Q1336" s="2" t="s">
        <v>9318</v>
      </c>
    </row>
    <row r="1337">
      <c r="A1337" s="54">
        <v>46038.0</v>
      </c>
      <c r="B1337" s="2" t="s">
        <v>932</v>
      </c>
      <c r="C1337" s="2" t="s">
        <v>196</v>
      </c>
      <c r="D1337" s="2">
        <v>0.0</v>
      </c>
      <c r="E1337" s="53">
        <v>0.01834396472329444</v>
      </c>
      <c r="F1337" s="53">
        <v>0.029357250655423328</v>
      </c>
      <c r="G1337" s="53">
        <v>0.031685170819362146</v>
      </c>
      <c r="H1337" s="53">
        <v>0.03227732164169863</v>
      </c>
      <c r="I1337" s="53">
        <v>0.032415181449016284</v>
      </c>
      <c r="J1337" s="53">
        <v>0.015619074995190507</v>
      </c>
      <c r="K1337" s="53">
        <v>0.023652122907276328</v>
      </c>
      <c r="L1337" s="94">
        <v>0.0010039500498521584</v>
      </c>
      <c r="M1337" s="94">
        <v>2.439555037053853E-4</v>
      </c>
      <c r="N1337" s="94">
        <v>5.594229180209057E-4</v>
      </c>
      <c r="O1337" s="2" t="s">
        <v>9316</v>
      </c>
      <c r="P1337" s="2">
        <v>4.0</v>
      </c>
      <c r="Q1337" s="2" t="s">
        <v>9318</v>
      </c>
    </row>
    <row r="1338">
      <c r="A1338" s="54">
        <v>46038.0</v>
      </c>
      <c r="B1338" s="2" t="s">
        <v>515</v>
      </c>
      <c r="C1338" s="2" t="s">
        <v>196</v>
      </c>
      <c r="D1338" s="2">
        <v>0.0</v>
      </c>
      <c r="E1338" s="53">
        <v>0.0</v>
      </c>
      <c r="F1338" s="53">
        <v>0.0</v>
      </c>
      <c r="G1338" s="53">
        <v>0.0</v>
      </c>
      <c r="H1338" s="53">
        <v>0.0</v>
      </c>
      <c r="I1338" s="53">
        <v>0.0</v>
      </c>
      <c r="J1338" s="53">
        <v>0.014455766922043017</v>
      </c>
      <c r="K1338" s="53">
        <v>0.007227883461021508</v>
      </c>
      <c r="L1338" s="94">
        <v>0.0</v>
      </c>
      <c r="M1338" s="94">
        <v>2.0896919730443303E-4</v>
      </c>
      <c r="N1338" s="94">
        <v>5.224229932610826E-5</v>
      </c>
      <c r="O1338" s="2" t="s">
        <v>9316</v>
      </c>
      <c r="P1338" s="2">
        <v>5.0</v>
      </c>
      <c r="Q1338" s="2" t="s">
        <v>9318</v>
      </c>
    </row>
    <row r="1339">
      <c r="A1339" s="54">
        <v>46038.0</v>
      </c>
      <c r="B1339" s="2" t="s">
        <v>229</v>
      </c>
      <c r="C1339" s="2" t="s">
        <v>196</v>
      </c>
      <c r="D1339" s="2">
        <v>0.0</v>
      </c>
      <c r="E1339" s="53">
        <v>0.17109008752614618</v>
      </c>
      <c r="F1339" s="53">
        <v>0.12668986313479447</v>
      </c>
      <c r="G1339" s="53">
        <v>0.10579655591510707</v>
      </c>
      <c r="H1339" s="53">
        <v>0.09480626142143206</v>
      </c>
      <c r="I1339" s="53">
        <v>0.08375905259316577</v>
      </c>
      <c r="J1339" s="53">
        <v>0.10474541355430231</v>
      </c>
      <c r="K1339" s="53">
        <v>0.1052709847347047</v>
      </c>
      <c r="L1339" s="94">
        <v>0.011192911243498378</v>
      </c>
      <c r="M1339" s="94">
        <v>0.010971601660661818</v>
      </c>
      <c r="N1339" s="94">
        <v>0.01108198022701443</v>
      </c>
      <c r="O1339" s="2" t="s">
        <v>9316</v>
      </c>
      <c r="P1339" s="2">
        <v>6.0</v>
      </c>
      <c r="Q1339" s="2" t="s">
        <v>9317</v>
      </c>
    </row>
    <row r="1340">
      <c r="A1340" s="54">
        <v>46038.0</v>
      </c>
      <c r="B1340" s="2" t="s">
        <v>178</v>
      </c>
      <c r="C1340" s="2" t="s">
        <v>196</v>
      </c>
      <c r="D1340" s="2">
        <v>0.0</v>
      </c>
      <c r="E1340" s="53">
        <v>0.27793666717182064</v>
      </c>
      <c r="F1340" s="53">
        <v>0.16147391143207507</v>
      </c>
      <c r="G1340" s="53">
        <v>0.12436891979802085</v>
      </c>
      <c r="H1340" s="53">
        <v>0.10703289449754151</v>
      </c>
      <c r="I1340" s="53">
        <v>0.09081381545250002</v>
      </c>
      <c r="J1340" s="53">
        <v>0.030815933449238993</v>
      </c>
      <c r="K1340" s="53">
        <v>0.07759242662362992</v>
      </c>
      <c r="L1340" s="94">
        <v>0.015467628211726543</v>
      </c>
      <c r="M1340" s="94">
        <v>9.496217543479267E-4</v>
      </c>
      <c r="N1340" s="94">
        <v>0.006020584669343393</v>
      </c>
      <c r="O1340" s="2" t="s">
        <v>9316</v>
      </c>
      <c r="P1340" s="2">
        <v>7.0</v>
      </c>
      <c r="Q1340" s="2" t="s">
        <v>9318</v>
      </c>
    </row>
    <row r="1341">
      <c r="A1341" s="54">
        <v>46038.0</v>
      </c>
      <c r="B1341" s="2" t="s">
        <v>1876</v>
      </c>
      <c r="C1341" s="2" t="s">
        <v>196</v>
      </c>
      <c r="D1341" s="2">
        <v>0.0</v>
      </c>
      <c r="E1341" s="53">
        <v>0.0</v>
      </c>
      <c r="F1341" s="53">
        <v>0.0</v>
      </c>
      <c r="G1341" s="53">
        <v>0.0</v>
      </c>
      <c r="H1341" s="53">
        <v>0.0</v>
      </c>
      <c r="I1341" s="53">
        <v>0.0</v>
      </c>
      <c r="J1341" s="53">
        <v>0.0</v>
      </c>
      <c r="K1341" s="53">
        <v>0.0</v>
      </c>
      <c r="L1341" s="94">
        <v>0.0</v>
      </c>
      <c r="M1341" s="94">
        <v>0.0</v>
      </c>
      <c r="N1341" s="94">
        <v>0.0</v>
      </c>
      <c r="O1341" s="2" t="s">
        <v>9316</v>
      </c>
      <c r="P1341" s="2">
        <v>8.0</v>
      </c>
      <c r="Q1341" s="2" t="s">
        <v>9318</v>
      </c>
    </row>
    <row r="1342">
      <c r="A1342" s="54">
        <v>46038.0</v>
      </c>
      <c r="B1342" s="2" t="s">
        <v>687</v>
      </c>
      <c r="C1342" s="2" t="s">
        <v>196</v>
      </c>
      <c r="D1342" s="2">
        <v>0.0</v>
      </c>
      <c r="E1342" s="53">
        <v>9.92662691474781E-4</v>
      </c>
      <c r="F1342" s="53">
        <v>0.006428854253761854</v>
      </c>
      <c r="G1342" s="53">
        <v>0.010504160850947668</v>
      </c>
      <c r="H1342" s="53">
        <v>0.012888620390817973</v>
      </c>
      <c r="I1342" s="53">
        <v>0.015297976454314152</v>
      </c>
      <c r="J1342" s="53">
        <v>0.009023305592364689</v>
      </c>
      <c r="K1342" s="53">
        <v>0.00976373322165618</v>
      </c>
      <c r="L1342" s="94">
        <v>1.1033739518258164E-4</v>
      </c>
      <c r="M1342" s="94">
        <v>8.142004381319987E-5</v>
      </c>
      <c r="N1342" s="94">
        <v>9.533048642367256E-5</v>
      </c>
      <c r="O1342" s="2" t="s">
        <v>9316</v>
      </c>
      <c r="P1342" s="2">
        <v>9.0</v>
      </c>
      <c r="Q1342" s="2" t="s">
        <v>9318</v>
      </c>
    </row>
    <row r="1343">
      <c r="A1343" s="54">
        <v>46038.0</v>
      </c>
      <c r="B1343" s="2" t="s">
        <v>301</v>
      </c>
      <c r="C1343" s="2" t="s">
        <v>196</v>
      </c>
      <c r="D1343" s="2">
        <v>0.0</v>
      </c>
      <c r="E1343" s="53">
        <v>0.0</v>
      </c>
      <c r="F1343" s="53">
        <v>0.0</v>
      </c>
      <c r="G1343" s="53">
        <v>0.0</v>
      </c>
      <c r="H1343" s="53">
        <v>0.0</v>
      </c>
      <c r="I1343" s="53">
        <v>0.0</v>
      </c>
      <c r="J1343" s="53">
        <v>0.021</v>
      </c>
      <c r="K1343" s="53">
        <v>0.011000000000000001</v>
      </c>
      <c r="L1343" s="94">
        <v>0.0</v>
      </c>
      <c r="M1343" s="94">
        <v>4.0E-4</v>
      </c>
      <c r="N1343" s="94">
        <v>1.0E-4</v>
      </c>
      <c r="O1343" s="2" t="s">
        <v>9316</v>
      </c>
      <c r="P1343" s="2">
        <v>10.0</v>
      </c>
      <c r="Q1343" s="2" t="s">
        <v>9317</v>
      </c>
    </row>
    <row r="1344">
      <c r="A1344" s="54">
        <v>46038.0</v>
      </c>
      <c r="B1344" s="2" t="s">
        <v>450</v>
      </c>
      <c r="C1344" s="2" t="s">
        <v>196</v>
      </c>
      <c r="D1344" s="2">
        <v>0.0</v>
      </c>
      <c r="E1344" s="53">
        <v>0.015604608391747531</v>
      </c>
      <c r="F1344" s="53">
        <v>0.027076667678658364</v>
      </c>
      <c r="G1344" s="53">
        <v>0.030022206561693236</v>
      </c>
      <c r="H1344" s="53">
        <v>0.03099826644339663</v>
      </c>
      <c r="I1344" s="53">
        <v>0.031553078282448035</v>
      </c>
      <c r="J1344" s="53">
        <v>0.009118285681810992</v>
      </c>
      <c r="K1344" s="53">
        <v>0.019570246121752115</v>
      </c>
      <c r="L1344" s="94">
        <v>9.013328868329764E-4</v>
      </c>
      <c r="M1344" s="94">
        <v>8.314313377511935E-5</v>
      </c>
      <c r="N1344" s="94">
        <v>3.829945332659537E-4</v>
      </c>
      <c r="O1344" s="2" t="s">
        <v>9316</v>
      </c>
      <c r="P1344" s="2">
        <v>11.0</v>
      </c>
      <c r="Q1344" s="2" t="s">
        <v>9318</v>
      </c>
    </row>
    <row r="1345">
      <c r="A1345" s="54">
        <v>46038.0</v>
      </c>
      <c r="B1345" s="2" t="s">
        <v>1189</v>
      </c>
      <c r="C1345" s="2" t="s">
        <v>196</v>
      </c>
      <c r="D1345" s="2">
        <v>0.0</v>
      </c>
      <c r="E1345" s="53">
        <v>0.0</v>
      </c>
      <c r="F1345" s="53">
        <v>0.0</v>
      </c>
      <c r="G1345" s="53">
        <v>0.0</v>
      </c>
      <c r="H1345" s="53">
        <v>0.0</v>
      </c>
      <c r="I1345" s="53">
        <v>0.0</v>
      </c>
      <c r="J1345" s="53">
        <v>0.003951615321190731</v>
      </c>
      <c r="K1345" s="53">
        <v>0.0019758076605953653</v>
      </c>
      <c r="L1345" s="94">
        <v>0.0</v>
      </c>
      <c r="M1345" s="94">
        <v>1.561526364666932E-5</v>
      </c>
      <c r="N1345" s="94">
        <v>3.90381591166733E-6</v>
      </c>
      <c r="O1345" s="2" t="s">
        <v>9319</v>
      </c>
      <c r="P1345" s="2">
        <v>99.0</v>
      </c>
      <c r="Q1345" s="2" t="s">
        <v>9320</v>
      </c>
    </row>
    <row r="1346">
      <c r="A1346" s="54">
        <v>46039.0</v>
      </c>
      <c r="B1346" s="2" t="s">
        <v>194</v>
      </c>
      <c r="C1346" s="2" t="s">
        <v>288</v>
      </c>
      <c r="D1346" s="2">
        <v>0.0</v>
      </c>
      <c r="E1346" s="53">
        <v>0.304</v>
      </c>
      <c r="F1346" s="53">
        <v>0.277</v>
      </c>
      <c r="G1346" s="53">
        <v>0.254</v>
      </c>
      <c r="H1346" s="53">
        <v>0.239</v>
      </c>
      <c r="I1346" s="53">
        <v>0.223</v>
      </c>
      <c r="J1346" s="53">
        <v>0.095</v>
      </c>
      <c r="K1346" s="53">
        <v>0.174</v>
      </c>
      <c r="L1346" s="94">
        <v>0.0645</v>
      </c>
      <c r="M1346" s="94">
        <v>0.009</v>
      </c>
      <c r="N1346" s="94">
        <v>0.0303</v>
      </c>
      <c r="O1346" s="2" t="s">
        <v>9316</v>
      </c>
      <c r="P1346" s="2">
        <v>1.0</v>
      </c>
      <c r="Q1346" s="2" t="s">
        <v>9317</v>
      </c>
    </row>
    <row r="1347">
      <c r="A1347" s="54">
        <v>46039.0</v>
      </c>
      <c r="B1347" s="2" t="s">
        <v>145</v>
      </c>
      <c r="C1347" s="2" t="s">
        <v>288</v>
      </c>
      <c r="D1347" s="2">
        <v>0.0</v>
      </c>
      <c r="E1347" s="53">
        <v>0.081</v>
      </c>
      <c r="F1347" s="53">
        <v>0.096</v>
      </c>
      <c r="G1347" s="53">
        <v>0.104</v>
      </c>
      <c r="H1347" s="53">
        <v>0.108</v>
      </c>
      <c r="I1347" s="53">
        <v>0.113</v>
      </c>
      <c r="J1347" s="53">
        <v>0.033</v>
      </c>
      <c r="K1347" s="53">
        <v>0.068</v>
      </c>
      <c r="L1347" s="94">
        <v>0.0108</v>
      </c>
      <c r="M1347" s="94">
        <v>0.0011</v>
      </c>
      <c r="N1347" s="94">
        <v>0.0046</v>
      </c>
      <c r="O1347" s="2" t="s">
        <v>9316</v>
      </c>
      <c r="P1347" s="2">
        <v>2.0</v>
      </c>
      <c r="Q1347" s="2" t="s">
        <v>9317</v>
      </c>
    </row>
    <row r="1348">
      <c r="A1348" s="54">
        <v>46039.0</v>
      </c>
      <c r="B1348" s="2" t="s">
        <v>1801</v>
      </c>
      <c r="C1348" s="2" t="s">
        <v>288</v>
      </c>
      <c r="D1348" s="2">
        <v>0.0</v>
      </c>
      <c r="E1348" s="53">
        <v>0.0</v>
      </c>
      <c r="F1348" s="53">
        <v>0.0</v>
      </c>
      <c r="G1348" s="53">
        <v>0.0</v>
      </c>
      <c r="H1348" s="53">
        <v>0.0</v>
      </c>
      <c r="I1348" s="53">
        <v>0.0</v>
      </c>
      <c r="J1348" s="53">
        <v>0.0</v>
      </c>
      <c r="K1348" s="53">
        <v>0.0</v>
      </c>
      <c r="L1348" s="94">
        <v>0.0</v>
      </c>
      <c r="M1348" s="94">
        <v>0.0</v>
      </c>
      <c r="N1348" s="94">
        <v>0.0</v>
      </c>
      <c r="O1348" s="2" t="s">
        <v>9316</v>
      </c>
      <c r="P1348" s="2">
        <v>3.0</v>
      </c>
      <c r="Q1348" s="2" t="s">
        <v>9318</v>
      </c>
    </row>
    <row r="1349">
      <c r="A1349" s="54">
        <v>46039.0</v>
      </c>
      <c r="B1349" s="2" t="s">
        <v>932</v>
      </c>
      <c r="C1349" s="2" t="s">
        <v>288</v>
      </c>
      <c r="D1349" s="2">
        <v>0.0</v>
      </c>
      <c r="E1349" s="53">
        <v>0.006951062806644927</v>
      </c>
      <c r="F1349" s="53">
        <v>0.01807150756779541</v>
      </c>
      <c r="G1349" s="53">
        <v>0.022928486504953185</v>
      </c>
      <c r="H1349" s="53">
        <v>0.025324273282775388</v>
      </c>
      <c r="I1349" s="53">
        <v>0.027574530374941526</v>
      </c>
      <c r="J1349" s="53">
        <v>0.015474683861077424</v>
      </c>
      <c r="K1349" s="53">
        <v>0.019201585183015304</v>
      </c>
      <c r="L1349" s="94">
        <v>5.257154934078203E-4</v>
      </c>
      <c r="M1349" s="94">
        <v>2.394658406002901E-4</v>
      </c>
      <c r="N1349" s="94">
        <v>3.687008735405929E-4</v>
      </c>
      <c r="O1349" s="2" t="s">
        <v>9316</v>
      </c>
      <c r="P1349" s="2">
        <v>4.0</v>
      </c>
      <c r="Q1349" s="2" t="s">
        <v>9318</v>
      </c>
    </row>
    <row r="1350">
      <c r="A1350" s="54">
        <v>46039.0</v>
      </c>
      <c r="B1350" s="2" t="s">
        <v>515</v>
      </c>
      <c r="C1350" s="2" t="s">
        <v>288</v>
      </c>
      <c r="D1350" s="2">
        <v>0.0</v>
      </c>
      <c r="E1350" s="53">
        <v>0.02979985861034031</v>
      </c>
      <c r="F1350" s="53">
        <v>0.037417595811745176</v>
      </c>
      <c r="G1350" s="53">
        <v>0.03724743621693967</v>
      </c>
      <c r="H1350" s="53">
        <v>0.03643994721595635</v>
      </c>
      <c r="I1350" s="53">
        <v>0.03514541073271952</v>
      </c>
      <c r="J1350" s="53">
        <v>0.014322130033751561</v>
      </c>
      <c r="K1350" s="53">
        <v>0.025784783125345614</v>
      </c>
      <c r="L1350" s="94">
        <v>0.001387371504734989</v>
      </c>
      <c r="M1350" s="94">
        <v>2.051234087036885E-4</v>
      </c>
      <c r="N1350" s="94">
        <v>6.64855040821108E-4</v>
      </c>
      <c r="O1350" s="2" t="s">
        <v>9316</v>
      </c>
      <c r="P1350" s="2">
        <v>5.0</v>
      </c>
      <c r="Q1350" s="2" t="s">
        <v>9318</v>
      </c>
    </row>
    <row r="1351">
      <c r="A1351" s="54">
        <v>46039.0</v>
      </c>
      <c r="B1351" s="2" t="s">
        <v>229</v>
      </c>
      <c r="C1351" s="2" t="s">
        <v>288</v>
      </c>
      <c r="D1351" s="2">
        <v>0.0</v>
      </c>
      <c r="E1351" s="53">
        <v>0.250859021740954</v>
      </c>
      <c r="F1351" s="53">
        <v>0.2162469643126827</v>
      </c>
      <c r="G1351" s="53">
        <v>0.19024158615992418</v>
      </c>
      <c r="H1351" s="53">
        <v>0.1750256754652078</v>
      </c>
      <c r="I1351" s="53">
        <v>0.1587837558179498</v>
      </c>
      <c r="J1351" s="53">
        <v>0.10377709058633484</v>
      </c>
      <c r="K1351" s="53">
        <v>0.14700933837312952</v>
      </c>
      <c r="L1351" s="94">
        <v>0.036191861104643855</v>
      </c>
      <c r="M1351" s="94">
        <v>0.010769684530564348</v>
      </c>
      <c r="N1351" s="94">
        <v>0.02161174556890529</v>
      </c>
      <c r="O1351" s="2" t="s">
        <v>9316</v>
      </c>
      <c r="P1351" s="2">
        <v>6.0</v>
      </c>
      <c r="Q1351" s="2" t="s">
        <v>9317</v>
      </c>
    </row>
    <row r="1352">
      <c r="A1352" s="54">
        <v>46039.0</v>
      </c>
      <c r="B1352" s="2" t="s">
        <v>178</v>
      </c>
      <c r="C1352" s="2" t="s">
        <v>288</v>
      </c>
      <c r="D1352" s="2">
        <v>0.0</v>
      </c>
      <c r="E1352" s="53">
        <v>0.003096346472076479</v>
      </c>
      <c r="F1352" s="53">
        <v>0.012061284263214348</v>
      </c>
      <c r="G1352" s="53">
        <v>0.017510887893183898</v>
      </c>
      <c r="H1352" s="53">
        <v>0.020688860729413713</v>
      </c>
      <c r="I1352" s="53">
        <v>0.0240976401285555</v>
      </c>
      <c r="J1352" s="53">
        <v>0.030531054377920173</v>
      </c>
      <c r="K1352" s="53">
        <v>0.024020971135552037</v>
      </c>
      <c r="L1352" s="94">
        <v>3.066311948076544E-4</v>
      </c>
      <c r="M1352" s="94">
        <v>9.321452814275186E-4</v>
      </c>
      <c r="N1352" s="94">
        <v>5.770070542950241E-4</v>
      </c>
      <c r="O1352" s="2" t="s">
        <v>9316</v>
      </c>
      <c r="P1352" s="2">
        <v>7.0</v>
      </c>
      <c r="Q1352" s="2" t="s">
        <v>9318</v>
      </c>
    </row>
    <row r="1353">
      <c r="A1353" s="54">
        <v>46039.0</v>
      </c>
      <c r="B1353" s="2" t="s">
        <v>1876</v>
      </c>
      <c r="C1353" s="2" t="s">
        <v>288</v>
      </c>
      <c r="D1353" s="2">
        <v>0.0</v>
      </c>
      <c r="E1353" s="53">
        <v>0.0</v>
      </c>
      <c r="F1353" s="53">
        <v>0.0</v>
      </c>
      <c r="G1353" s="53">
        <v>0.0</v>
      </c>
      <c r="H1353" s="53">
        <v>0.0</v>
      </c>
      <c r="I1353" s="53">
        <v>0.0</v>
      </c>
      <c r="J1353" s="53">
        <v>0.0</v>
      </c>
      <c r="K1353" s="53">
        <v>0.0</v>
      </c>
      <c r="L1353" s="94">
        <v>0.0</v>
      </c>
      <c r="M1353" s="94">
        <v>0.0</v>
      </c>
      <c r="N1353" s="94">
        <v>0.0</v>
      </c>
      <c r="O1353" s="2" t="s">
        <v>9316</v>
      </c>
      <c r="P1353" s="2">
        <v>8.0</v>
      </c>
      <c r="Q1353" s="2" t="s">
        <v>9318</v>
      </c>
    </row>
    <row r="1354">
      <c r="A1354" s="54">
        <v>46039.0</v>
      </c>
      <c r="B1354" s="2" t="s">
        <v>687</v>
      </c>
      <c r="C1354" s="2" t="s">
        <v>288</v>
      </c>
      <c r="D1354" s="2">
        <v>0.0</v>
      </c>
      <c r="E1354" s="53">
        <v>0.0</v>
      </c>
      <c r="F1354" s="53">
        <v>0.0</v>
      </c>
      <c r="G1354" s="53">
        <v>0.0</v>
      </c>
      <c r="H1354" s="53">
        <v>0.0</v>
      </c>
      <c r="I1354" s="53">
        <v>0.0</v>
      </c>
      <c r="J1354" s="53">
        <v>0.008954078306974185</v>
      </c>
      <c r="K1354" s="53">
        <v>0.004477039153487092</v>
      </c>
      <c r="L1354" s="94">
        <v>0.0</v>
      </c>
      <c r="M1354" s="94">
        <v>8.017551832742568E-5</v>
      </c>
      <c r="N1354" s="94">
        <v>2.004387958185642E-5</v>
      </c>
      <c r="O1354" s="2" t="s">
        <v>9316</v>
      </c>
      <c r="P1354" s="2">
        <v>9.0</v>
      </c>
      <c r="Q1354" s="2" t="s">
        <v>9318</v>
      </c>
    </row>
    <row r="1355">
      <c r="A1355" s="54">
        <v>46039.0</v>
      </c>
      <c r="B1355" s="2" t="s">
        <v>301</v>
      </c>
      <c r="C1355" s="2" t="s">
        <v>288</v>
      </c>
      <c r="D1355" s="2">
        <v>0.0</v>
      </c>
      <c r="E1355" s="53">
        <v>0.0</v>
      </c>
      <c r="F1355" s="53">
        <v>0.0</v>
      </c>
      <c r="G1355" s="53">
        <v>0.0</v>
      </c>
      <c r="H1355" s="53">
        <v>0.0</v>
      </c>
      <c r="I1355" s="53">
        <v>0.0</v>
      </c>
      <c r="J1355" s="53">
        <v>0.021</v>
      </c>
      <c r="K1355" s="53">
        <v>0.01</v>
      </c>
      <c r="L1355" s="94">
        <v>0.0</v>
      </c>
      <c r="M1355" s="94">
        <v>4.0E-4</v>
      </c>
      <c r="N1355" s="94">
        <v>1.0E-4</v>
      </c>
      <c r="O1355" s="2" t="s">
        <v>9316</v>
      </c>
      <c r="P1355" s="2">
        <v>10.0</v>
      </c>
      <c r="Q1355" s="2" t="s">
        <v>9317</v>
      </c>
    </row>
    <row r="1356">
      <c r="A1356" s="54">
        <v>46039.0</v>
      </c>
      <c r="B1356" s="2" t="s">
        <v>450</v>
      </c>
      <c r="C1356" s="2" t="s">
        <v>288</v>
      </c>
      <c r="D1356" s="2">
        <v>0.0</v>
      </c>
      <c r="E1356" s="53">
        <v>0.0</v>
      </c>
      <c r="F1356" s="53">
        <v>0.0</v>
      </c>
      <c r="G1356" s="53">
        <v>0.0</v>
      </c>
      <c r="H1356" s="53">
        <v>0.0</v>
      </c>
      <c r="I1356" s="53">
        <v>0.0</v>
      </c>
      <c r="J1356" s="53">
        <v>0.009033991342282615</v>
      </c>
      <c r="K1356" s="53">
        <v>0.004516995671141308</v>
      </c>
      <c r="L1356" s="94">
        <v>0.0</v>
      </c>
      <c r="M1356" s="94">
        <v>8.161299957243725E-5</v>
      </c>
      <c r="N1356" s="94">
        <v>2.0403249893109312E-5</v>
      </c>
      <c r="O1356" s="2" t="s">
        <v>9316</v>
      </c>
      <c r="P1356" s="2">
        <v>11.0</v>
      </c>
      <c r="Q1356" s="2" t="s">
        <v>9318</v>
      </c>
    </row>
    <row r="1357">
      <c r="A1357" s="54">
        <v>46039.0</v>
      </c>
      <c r="B1357" s="2" t="s">
        <v>1189</v>
      </c>
      <c r="C1357" s="2" t="s">
        <v>288</v>
      </c>
      <c r="D1357" s="2">
        <v>0.0</v>
      </c>
      <c r="E1357" s="53">
        <v>0.002633960262721496</v>
      </c>
      <c r="F1357" s="53">
        <v>0.011124317791405847</v>
      </c>
      <c r="G1357" s="53">
        <v>0.0165918465898428</v>
      </c>
      <c r="H1357" s="53">
        <v>0.019869022108457115</v>
      </c>
      <c r="I1357" s="53">
        <v>0.02345674746860464</v>
      </c>
      <c r="J1357" s="53">
        <v>0.003915084462738418</v>
      </c>
      <c r="K1357" s="53">
        <v>0.010253465526290608</v>
      </c>
      <c r="L1357" s="94">
        <v>2.7528937326087817E-4</v>
      </c>
      <c r="M1357" s="94">
        <v>1.5327886350375766E-5</v>
      </c>
      <c r="N1357" s="94">
        <v>1.0513355529882993E-4</v>
      </c>
      <c r="O1357" s="2" t="s">
        <v>9319</v>
      </c>
      <c r="P1357" s="2">
        <v>99.0</v>
      </c>
      <c r="Q1357" s="2" t="s">
        <v>9320</v>
      </c>
    </row>
    <row r="1358">
      <c r="A1358" s="54">
        <v>46040.0</v>
      </c>
      <c r="B1358" s="2" t="s">
        <v>194</v>
      </c>
      <c r="C1358" s="2" t="s">
        <v>256</v>
      </c>
      <c r="D1358" s="2">
        <v>0.0</v>
      </c>
      <c r="E1358" s="53">
        <v>0.004</v>
      </c>
      <c r="F1358" s="53">
        <v>0.019</v>
      </c>
      <c r="G1358" s="53">
        <v>0.03</v>
      </c>
      <c r="H1358" s="53">
        <v>0.036</v>
      </c>
      <c r="I1358" s="53">
        <v>0.043</v>
      </c>
      <c r="J1358" s="53">
        <v>0.094</v>
      </c>
      <c r="K1358" s="53">
        <v>0.062</v>
      </c>
      <c r="L1358" s="94">
        <v>9.0E-4</v>
      </c>
      <c r="M1358" s="94">
        <v>0.0088</v>
      </c>
      <c r="N1358" s="94">
        <v>0.0038</v>
      </c>
      <c r="O1358" s="2" t="s">
        <v>9316</v>
      </c>
      <c r="P1358" s="2">
        <v>1.0</v>
      </c>
      <c r="Q1358" s="2" t="s">
        <v>9317</v>
      </c>
    </row>
    <row r="1359">
      <c r="A1359" s="54">
        <v>46040.0</v>
      </c>
      <c r="B1359" s="2" t="s">
        <v>145</v>
      </c>
      <c r="C1359" s="2" t="s">
        <v>256</v>
      </c>
      <c r="D1359" s="2">
        <v>0.0</v>
      </c>
      <c r="E1359" s="53">
        <v>0.0</v>
      </c>
      <c r="F1359" s="53">
        <v>0.0</v>
      </c>
      <c r="G1359" s="53">
        <v>0.0</v>
      </c>
      <c r="H1359" s="53">
        <v>0.0</v>
      </c>
      <c r="I1359" s="53">
        <v>0.0</v>
      </c>
      <c r="J1359" s="53">
        <v>0.033</v>
      </c>
      <c r="K1359" s="53">
        <v>0.016</v>
      </c>
      <c r="L1359" s="94">
        <v>0.0</v>
      </c>
      <c r="M1359" s="94">
        <v>0.0011</v>
      </c>
      <c r="N1359" s="94">
        <v>3.0E-4</v>
      </c>
      <c r="O1359" s="2" t="s">
        <v>9316</v>
      </c>
      <c r="P1359" s="2">
        <v>2.0</v>
      </c>
      <c r="Q1359" s="2" t="s">
        <v>9317</v>
      </c>
    </row>
    <row r="1360">
      <c r="A1360" s="54">
        <v>46040.0</v>
      </c>
      <c r="B1360" s="2" t="s">
        <v>1801</v>
      </c>
      <c r="C1360" s="2" t="s">
        <v>256</v>
      </c>
      <c r="D1360" s="2">
        <v>0.0</v>
      </c>
      <c r="E1360" s="53">
        <v>0.0</v>
      </c>
      <c r="F1360" s="53">
        <v>0.0</v>
      </c>
      <c r="G1360" s="53">
        <v>0.0</v>
      </c>
      <c r="H1360" s="53">
        <v>0.0</v>
      </c>
      <c r="I1360" s="53">
        <v>0.0</v>
      </c>
      <c r="J1360" s="53">
        <v>0.0</v>
      </c>
      <c r="K1360" s="53">
        <v>0.0</v>
      </c>
      <c r="L1360" s="94">
        <v>0.0</v>
      </c>
      <c r="M1360" s="94">
        <v>0.0</v>
      </c>
      <c r="N1360" s="94">
        <v>0.0</v>
      </c>
      <c r="O1360" s="2" t="s">
        <v>9316</v>
      </c>
      <c r="P1360" s="2">
        <v>3.0</v>
      </c>
      <c r="Q1360" s="2" t="s">
        <v>9318</v>
      </c>
    </row>
    <row r="1361">
      <c r="A1361" s="54">
        <v>46040.0</v>
      </c>
      <c r="B1361" s="2" t="s">
        <v>932</v>
      </c>
      <c r="C1361" s="2" t="s">
        <v>256</v>
      </c>
      <c r="D1361" s="2">
        <v>0.0</v>
      </c>
      <c r="E1361" s="53">
        <v>0.0</v>
      </c>
      <c r="F1361" s="53">
        <v>0.0</v>
      </c>
      <c r="G1361" s="53">
        <v>0.0</v>
      </c>
      <c r="H1361" s="53">
        <v>0.0</v>
      </c>
      <c r="I1361" s="53">
        <v>0.0</v>
      </c>
      <c r="J1361" s="53">
        <v>0.01533185215693055</v>
      </c>
      <c r="K1361" s="53">
        <v>0.007665926078465275</v>
      </c>
      <c r="L1361" s="94">
        <v>0.0</v>
      </c>
      <c r="M1361" s="94">
        <v>2.3506569056197597E-4</v>
      </c>
      <c r="N1361" s="94">
        <v>5.876642264049399E-5</v>
      </c>
      <c r="O1361" s="2" t="s">
        <v>9316</v>
      </c>
      <c r="P1361" s="2">
        <v>4.0</v>
      </c>
      <c r="Q1361" s="2" t="s">
        <v>9318</v>
      </c>
    </row>
    <row r="1362">
      <c r="A1362" s="54">
        <v>46040.0</v>
      </c>
      <c r="B1362" s="2" t="s">
        <v>515</v>
      </c>
      <c r="C1362" s="2" t="s">
        <v>256</v>
      </c>
      <c r="D1362" s="2">
        <v>0.0</v>
      </c>
      <c r="E1362" s="53">
        <v>0.0</v>
      </c>
      <c r="F1362" s="53">
        <v>0.0</v>
      </c>
      <c r="G1362" s="53">
        <v>0.0</v>
      </c>
      <c r="H1362" s="53">
        <v>0.0</v>
      </c>
      <c r="I1362" s="53">
        <v>0.0</v>
      </c>
      <c r="J1362" s="53">
        <v>0.014189936429145573</v>
      </c>
      <c r="K1362" s="53">
        <v>0.007094968214572787</v>
      </c>
      <c r="L1362" s="94">
        <v>0.0</v>
      </c>
      <c r="M1362" s="94">
        <v>2.0135429586319264E-4</v>
      </c>
      <c r="N1362" s="94">
        <v>5.033857396579816E-5</v>
      </c>
      <c r="O1362" s="2" t="s">
        <v>9316</v>
      </c>
      <c r="P1362" s="2">
        <v>5.0</v>
      </c>
      <c r="Q1362" s="2" t="s">
        <v>9318</v>
      </c>
    </row>
    <row r="1363">
      <c r="A1363" s="54">
        <v>46040.0</v>
      </c>
      <c r="B1363" s="2" t="s">
        <v>229</v>
      </c>
      <c r="C1363" s="2" t="s">
        <v>256</v>
      </c>
      <c r="D1363" s="2">
        <v>0.0</v>
      </c>
      <c r="E1363" s="53">
        <v>0.0</v>
      </c>
      <c r="F1363" s="53">
        <v>0.0</v>
      </c>
      <c r="G1363" s="53">
        <v>0.0</v>
      </c>
      <c r="H1363" s="53">
        <v>0.0</v>
      </c>
      <c r="I1363" s="53">
        <v>0.0</v>
      </c>
      <c r="J1363" s="53">
        <v>0.10281922554476629</v>
      </c>
      <c r="K1363" s="53">
        <v>0.051409612772383144</v>
      </c>
      <c r="L1363" s="94">
        <v>0.0</v>
      </c>
      <c r="M1363" s="94">
        <v>0.01057179314162552</v>
      </c>
      <c r="N1363" s="94">
        <v>0.00264294828540638</v>
      </c>
      <c r="O1363" s="2" t="s">
        <v>9316</v>
      </c>
      <c r="P1363" s="2">
        <v>6.0</v>
      </c>
      <c r="Q1363" s="2" t="s">
        <v>9317</v>
      </c>
    </row>
    <row r="1364">
      <c r="A1364" s="54">
        <v>46040.0</v>
      </c>
      <c r="B1364" s="2" t="s">
        <v>178</v>
      </c>
      <c r="C1364" s="2" t="s">
        <v>256</v>
      </c>
      <c r="D1364" s="2">
        <v>0.0</v>
      </c>
      <c r="E1364" s="53">
        <v>0.005025762622657393</v>
      </c>
      <c r="F1364" s="53">
        <v>0.015276354778874209</v>
      </c>
      <c r="G1364" s="53">
        <v>0.02035334209893555</v>
      </c>
      <c r="H1364" s="53">
        <v>0.023012463698822</v>
      </c>
      <c r="I1364" s="53">
        <v>0.025629502044720566</v>
      </c>
      <c r="J1364" s="53">
        <v>0.030249252011852596</v>
      </c>
      <c r="K1364" s="53">
        <v>0.02530129705539407</v>
      </c>
      <c r="L1364" s="94">
        <v>4.142585345963022E-4</v>
      </c>
      <c r="M1364" s="94">
        <v>9.150172472765683E-4</v>
      </c>
      <c r="N1364" s="94">
        <v>6.401556326852927E-4</v>
      </c>
      <c r="O1364" s="2" t="s">
        <v>9316</v>
      </c>
      <c r="P1364" s="2">
        <v>7.0</v>
      </c>
      <c r="Q1364" s="2" t="s">
        <v>9318</v>
      </c>
    </row>
    <row r="1365">
      <c r="A1365" s="54">
        <v>46040.0</v>
      </c>
      <c r="B1365" s="2" t="s">
        <v>1876</v>
      </c>
      <c r="C1365" s="2" t="s">
        <v>256</v>
      </c>
      <c r="D1365" s="2">
        <v>0.0</v>
      </c>
      <c r="E1365" s="53">
        <v>0.0</v>
      </c>
      <c r="F1365" s="53">
        <v>0.0</v>
      </c>
      <c r="G1365" s="53">
        <v>0.0</v>
      </c>
      <c r="H1365" s="53">
        <v>0.0</v>
      </c>
      <c r="I1365" s="53">
        <v>0.0</v>
      </c>
      <c r="J1365" s="53">
        <v>0.0</v>
      </c>
      <c r="K1365" s="53">
        <v>0.0</v>
      </c>
      <c r="L1365" s="94">
        <v>0.0</v>
      </c>
      <c r="M1365" s="94">
        <v>0.0</v>
      </c>
      <c r="N1365" s="94">
        <v>0.0</v>
      </c>
      <c r="O1365" s="2" t="s">
        <v>9316</v>
      </c>
      <c r="P1365" s="2">
        <v>8.0</v>
      </c>
      <c r="Q1365" s="2" t="s">
        <v>9318</v>
      </c>
    </row>
    <row r="1366">
      <c r="A1366" s="54">
        <v>46040.0</v>
      </c>
      <c r="B1366" s="2" t="s">
        <v>687</v>
      </c>
      <c r="C1366" s="2" t="s">
        <v>256</v>
      </c>
      <c r="D1366" s="2">
        <v>0.0</v>
      </c>
      <c r="E1366" s="53">
        <v>0.0</v>
      </c>
      <c r="F1366" s="53">
        <v>0.0</v>
      </c>
      <c r="G1366" s="53">
        <v>0.0</v>
      </c>
      <c r="H1366" s="53">
        <v>0.0</v>
      </c>
      <c r="I1366" s="53">
        <v>0.0</v>
      </c>
      <c r="J1366" s="53">
        <v>0.008885382137037268</v>
      </c>
      <c r="K1366" s="53">
        <v>0.004442691068518634</v>
      </c>
      <c r="L1366" s="94">
        <v>0.0</v>
      </c>
      <c r="M1366" s="94">
        <v>7.895001572118096E-5</v>
      </c>
      <c r="N1366" s="94">
        <v>1.973750393029524E-5</v>
      </c>
      <c r="O1366" s="2" t="s">
        <v>9316</v>
      </c>
      <c r="P1366" s="2">
        <v>9.0</v>
      </c>
      <c r="Q1366" s="2" t="s">
        <v>9318</v>
      </c>
    </row>
    <row r="1367">
      <c r="A1367" s="54">
        <v>46040.0</v>
      </c>
      <c r="B1367" s="2" t="s">
        <v>301</v>
      </c>
      <c r="C1367" s="2" t="s">
        <v>256</v>
      </c>
      <c r="D1367" s="2">
        <v>0.0</v>
      </c>
      <c r="E1367" s="53">
        <v>0.008</v>
      </c>
      <c r="F1367" s="53">
        <v>0.019</v>
      </c>
      <c r="G1367" s="53">
        <v>0.024</v>
      </c>
      <c r="H1367" s="53">
        <v>0.026000000000000002</v>
      </c>
      <c r="I1367" s="53">
        <v>0.027999999999999997</v>
      </c>
      <c r="J1367" s="53">
        <v>0.021</v>
      </c>
      <c r="K1367" s="53">
        <v>0.022000000000000002</v>
      </c>
      <c r="L1367" s="94">
        <v>6.0E-4</v>
      </c>
      <c r="M1367" s="94">
        <v>4.0E-4</v>
      </c>
      <c r="N1367" s="94">
        <v>5.0E-4</v>
      </c>
      <c r="O1367" s="2" t="s">
        <v>9316</v>
      </c>
      <c r="P1367" s="2">
        <v>10.0</v>
      </c>
      <c r="Q1367" s="2" t="s">
        <v>9317</v>
      </c>
    </row>
    <row r="1368">
      <c r="A1368" s="54">
        <v>46040.0</v>
      </c>
      <c r="B1368" s="2" t="s">
        <v>450</v>
      </c>
      <c r="C1368" s="2" t="s">
        <v>256</v>
      </c>
      <c r="D1368" s="2">
        <v>0.0</v>
      </c>
      <c r="E1368" s="53">
        <v>0.025328256480243665</v>
      </c>
      <c r="F1368" s="53">
        <v>0.034294256951591655</v>
      </c>
      <c r="G1368" s="53">
        <v>0.03489556009052526</v>
      </c>
      <c r="H1368" s="53">
        <v>0.03447973721631274</v>
      </c>
      <c r="I1368" s="53">
        <v>0.03355887464677255</v>
      </c>
      <c r="J1368" s="53">
        <v>0.008950607384959142</v>
      </c>
      <c r="K1368" s="53">
        <v>0.0219230837377422</v>
      </c>
      <c r="L1368" s="94">
        <v>0.0012177001140314594</v>
      </c>
      <c r="M1368" s="94">
        <v>8.011337255968513E-5</v>
      </c>
      <c r="N1368" s="94">
        <v>4.8062160057205653E-4</v>
      </c>
      <c r="O1368" s="2" t="s">
        <v>9316</v>
      </c>
      <c r="P1368" s="2">
        <v>11.0</v>
      </c>
      <c r="Q1368" s="2" t="s">
        <v>9318</v>
      </c>
    </row>
    <row r="1369">
      <c r="A1369" s="54">
        <v>46040.0</v>
      </c>
      <c r="B1369" s="2" t="s">
        <v>1189</v>
      </c>
      <c r="C1369" s="2" t="s">
        <v>256</v>
      </c>
      <c r="D1369" s="2">
        <v>0.0</v>
      </c>
      <c r="E1369" s="53">
        <v>0.0</v>
      </c>
      <c r="F1369" s="53">
        <v>0.0</v>
      </c>
      <c r="G1369" s="53">
        <v>0.0</v>
      </c>
      <c r="H1369" s="53">
        <v>0.0</v>
      </c>
      <c r="I1369" s="53">
        <v>0.0</v>
      </c>
      <c r="J1369" s="53">
        <v>0.0038789481390039864</v>
      </c>
      <c r="K1369" s="53">
        <v>0.0019394740695019932</v>
      </c>
      <c r="L1369" s="94">
        <v>0.0</v>
      </c>
      <c r="M1369" s="94">
        <v>1.504623866508249E-5</v>
      </c>
      <c r="N1369" s="94">
        <v>3.7615596662706225E-6</v>
      </c>
      <c r="O1369" s="2" t="s">
        <v>9319</v>
      </c>
      <c r="P1369" s="2">
        <v>99.0</v>
      </c>
      <c r="Q1369" s="2" t="s">
        <v>9320</v>
      </c>
    </row>
    <row r="1370">
      <c r="A1370" s="54">
        <v>46041.0</v>
      </c>
      <c r="B1370" s="2" t="s">
        <v>194</v>
      </c>
      <c r="C1370" s="2" t="s">
        <v>180</v>
      </c>
      <c r="D1370" s="2">
        <v>0.0</v>
      </c>
      <c r="E1370" s="53">
        <v>0.004</v>
      </c>
      <c r="F1370" s="53">
        <v>0.019</v>
      </c>
      <c r="G1370" s="53">
        <v>0.03</v>
      </c>
      <c r="H1370" s="53">
        <v>0.036</v>
      </c>
      <c r="I1370" s="53">
        <v>0.044</v>
      </c>
      <c r="J1370" s="53">
        <v>0.093</v>
      </c>
      <c r="K1370" s="53">
        <v>0.061</v>
      </c>
      <c r="L1370" s="94">
        <v>9.0E-4</v>
      </c>
      <c r="M1370" s="94">
        <v>0.0086</v>
      </c>
      <c r="N1370" s="94">
        <v>0.0037</v>
      </c>
      <c r="O1370" s="2" t="s">
        <v>9316</v>
      </c>
      <c r="P1370" s="2">
        <v>1.0</v>
      </c>
      <c r="Q1370" s="2" t="s">
        <v>9317</v>
      </c>
    </row>
    <row r="1371">
      <c r="A1371" s="54">
        <v>46041.0</v>
      </c>
      <c r="B1371" s="2" t="s">
        <v>145</v>
      </c>
      <c r="C1371" s="2" t="s">
        <v>180</v>
      </c>
      <c r="D1371" s="2">
        <v>0.0</v>
      </c>
      <c r="E1371" s="53">
        <v>0.087</v>
      </c>
      <c r="F1371" s="53">
        <v>0.089</v>
      </c>
      <c r="G1371" s="53">
        <v>0.083</v>
      </c>
      <c r="H1371" s="53">
        <v>0.078</v>
      </c>
      <c r="I1371" s="53">
        <v>0.073</v>
      </c>
      <c r="J1371" s="53">
        <v>0.032</v>
      </c>
      <c r="K1371" s="53">
        <v>0.057</v>
      </c>
      <c r="L1371" s="94">
        <v>0.0069</v>
      </c>
      <c r="M1371" s="94">
        <v>0.001</v>
      </c>
      <c r="N1371" s="94">
        <v>0.0032</v>
      </c>
      <c r="O1371" s="2" t="s">
        <v>9316</v>
      </c>
      <c r="P1371" s="2">
        <v>2.0</v>
      </c>
      <c r="Q1371" s="2" t="s">
        <v>9317</v>
      </c>
    </row>
    <row r="1372">
      <c r="A1372" s="54">
        <v>46041.0</v>
      </c>
      <c r="B1372" s="2" t="s">
        <v>1801</v>
      </c>
      <c r="C1372" s="2" t="s">
        <v>180</v>
      </c>
      <c r="D1372" s="2">
        <v>0.0</v>
      </c>
      <c r="E1372" s="53">
        <v>0.0</v>
      </c>
      <c r="F1372" s="53">
        <v>0.0</v>
      </c>
      <c r="G1372" s="53">
        <v>0.0</v>
      </c>
      <c r="H1372" s="53">
        <v>0.0</v>
      </c>
      <c r="I1372" s="53">
        <v>0.0</v>
      </c>
      <c r="J1372" s="53">
        <v>0.0</v>
      </c>
      <c r="K1372" s="53">
        <v>0.0</v>
      </c>
      <c r="L1372" s="94">
        <v>0.0</v>
      </c>
      <c r="M1372" s="94">
        <v>0.0</v>
      </c>
      <c r="N1372" s="94">
        <v>0.0</v>
      </c>
      <c r="O1372" s="2" t="s">
        <v>9316</v>
      </c>
      <c r="P1372" s="2">
        <v>3.0</v>
      </c>
      <c r="Q1372" s="2" t="s">
        <v>9318</v>
      </c>
    </row>
    <row r="1373">
      <c r="A1373" s="54">
        <v>46041.0</v>
      </c>
      <c r="B1373" s="2" t="s">
        <v>932</v>
      </c>
      <c r="C1373" s="2" t="s">
        <v>180</v>
      </c>
      <c r="D1373" s="2">
        <v>0.0</v>
      </c>
      <c r="E1373" s="53">
        <v>0.005025762622657393</v>
      </c>
      <c r="F1373" s="53">
        <v>0.015276354778874209</v>
      </c>
      <c r="G1373" s="53">
        <v>0.02035334209893555</v>
      </c>
      <c r="H1373" s="53">
        <v>0.023012463698822</v>
      </c>
      <c r="I1373" s="53">
        <v>0.025629502044720566</v>
      </c>
      <c r="J1373" s="53">
        <v>0.01519055892351009</v>
      </c>
      <c r="K1373" s="53">
        <v>0.01777195051122282</v>
      </c>
      <c r="L1373" s="94">
        <v>4.142585345963022E-4</v>
      </c>
      <c r="M1373" s="94">
        <v>2.30753080408632E-4</v>
      </c>
      <c r="N1373" s="94">
        <v>3.1584222497335303E-4</v>
      </c>
      <c r="O1373" s="2" t="s">
        <v>9316</v>
      </c>
      <c r="P1373" s="2">
        <v>4.0</v>
      </c>
      <c r="Q1373" s="2" t="s">
        <v>9318</v>
      </c>
    </row>
    <row r="1374">
      <c r="A1374" s="54">
        <v>46041.0</v>
      </c>
      <c r="B1374" s="2" t="s">
        <v>515</v>
      </c>
      <c r="C1374" s="2" t="s">
        <v>180</v>
      </c>
      <c r="D1374" s="2">
        <v>0.0</v>
      </c>
      <c r="E1374" s="53">
        <v>0.0</v>
      </c>
      <c r="F1374" s="53">
        <v>0.0</v>
      </c>
      <c r="G1374" s="53">
        <v>0.0</v>
      </c>
      <c r="H1374" s="53">
        <v>0.0</v>
      </c>
      <c r="I1374" s="53">
        <v>0.0</v>
      </c>
      <c r="J1374" s="53">
        <v>0.014059166710028603</v>
      </c>
      <c r="K1374" s="53">
        <v>0.007029583355014302</v>
      </c>
      <c r="L1374" s="94">
        <v>0.0</v>
      </c>
      <c r="M1374" s="94">
        <v>1.976601685803765E-4</v>
      </c>
      <c r="N1374" s="94">
        <v>4.9415042145094123E-5</v>
      </c>
      <c r="O1374" s="2" t="s">
        <v>9316</v>
      </c>
      <c r="P1374" s="2">
        <v>5.0</v>
      </c>
      <c r="Q1374" s="2" t="s">
        <v>9318</v>
      </c>
    </row>
    <row r="1375">
      <c r="A1375" s="54">
        <v>46041.0</v>
      </c>
      <c r="B1375" s="2" t="s">
        <v>229</v>
      </c>
      <c r="C1375" s="2" t="s">
        <v>180</v>
      </c>
      <c r="D1375" s="2">
        <v>0.0</v>
      </c>
      <c r="E1375" s="53">
        <v>0.025162734267622097</v>
      </c>
      <c r="F1375" s="53">
        <v>0.04982531041511011</v>
      </c>
      <c r="G1375" s="53">
        <v>0.061831251295873434</v>
      </c>
      <c r="H1375" s="53">
        <v>0.06856623219685179</v>
      </c>
      <c r="I1375" s="53">
        <v>0.0757221263935617</v>
      </c>
      <c r="J1375" s="53">
        <v>0.10187167787170577</v>
      </c>
      <c r="K1375" s="53">
        <v>0.0818514645837896</v>
      </c>
      <c r="L1375" s="94">
        <v>0.00382310363681345</v>
      </c>
      <c r="M1375" s="94">
        <v>0.010377838752396586</v>
      </c>
      <c r="N1375" s="94">
        <v>0.006699662254511363</v>
      </c>
      <c r="O1375" s="2" t="s">
        <v>9316</v>
      </c>
      <c r="P1375" s="2">
        <v>6.0</v>
      </c>
      <c r="Q1375" s="2" t="s">
        <v>9317</v>
      </c>
    </row>
    <row r="1376">
      <c r="A1376" s="54">
        <v>46041.0</v>
      </c>
      <c r="B1376" s="2" t="s">
        <v>178</v>
      </c>
      <c r="C1376" s="2" t="s">
        <v>180</v>
      </c>
      <c r="D1376" s="2">
        <v>0.0</v>
      </c>
      <c r="E1376" s="53">
        <v>8.483172858699392E-4</v>
      </c>
      <c r="F1376" s="53">
        <v>0.006276216381988644</v>
      </c>
      <c r="G1376" s="53">
        <v>0.011248324769273106</v>
      </c>
      <c r="H1376" s="53">
        <v>0.014750345824560234</v>
      </c>
      <c r="I1376" s="53">
        <v>0.0190531253980223</v>
      </c>
      <c r="J1376" s="53">
        <v>0.02997048499912916</v>
      </c>
      <c r="K1376" s="53">
        <v>0.020609404884201134</v>
      </c>
      <c r="L1376" s="94">
        <v>1.2652481011504288E-4</v>
      </c>
      <c r="M1376" s="94">
        <v>8.98229971083026E-4</v>
      </c>
      <c r="N1376" s="94">
        <v>4.2474756968093356E-4</v>
      </c>
      <c r="O1376" s="2" t="s">
        <v>9316</v>
      </c>
      <c r="P1376" s="2">
        <v>7.0</v>
      </c>
      <c r="Q1376" s="2" t="s">
        <v>9318</v>
      </c>
    </row>
    <row r="1377">
      <c r="A1377" s="54">
        <v>46041.0</v>
      </c>
      <c r="B1377" s="2" t="s">
        <v>1876</v>
      </c>
      <c r="C1377" s="2" t="s">
        <v>180</v>
      </c>
      <c r="D1377" s="2">
        <v>0.0</v>
      </c>
      <c r="E1377" s="53">
        <v>0.0</v>
      </c>
      <c r="F1377" s="53">
        <v>0.0</v>
      </c>
      <c r="G1377" s="53">
        <v>0.0</v>
      </c>
      <c r="H1377" s="53">
        <v>0.0</v>
      </c>
      <c r="I1377" s="53">
        <v>0.0</v>
      </c>
      <c r="J1377" s="53">
        <v>0.0</v>
      </c>
      <c r="K1377" s="53">
        <v>0.0</v>
      </c>
      <c r="L1377" s="94">
        <v>0.0</v>
      </c>
      <c r="M1377" s="94">
        <v>0.0</v>
      </c>
      <c r="N1377" s="94">
        <v>0.0</v>
      </c>
      <c r="O1377" s="2" t="s">
        <v>9316</v>
      </c>
      <c r="P1377" s="2">
        <v>8.0</v>
      </c>
      <c r="Q1377" s="2" t="s">
        <v>9318</v>
      </c>
    </row>
    <row r="1378">
      <c r="A1378" s="54">
        <v>46041.0</v>
      </c>
      <c r="B1378" s="2" t="s">
        <v>687</v>
      </c>
      <c r="C1378" s="2" t="s">
        <v>180</v>
      </c>
      <c r="D1378" s="2">
        <v>0.0</v>
      </c>
      <c r="E1378" s="53">
        <v>0.12706082450877199</v>
      </c>
      <c r="F1378" s="53">
        <v>0.07273418300951981</v>
      </c>
      <c r="G1378" s="53">
        <v>0.05293765347036244</v>
      </c>
      <c r="H1378" s="53">
        <v>0.043351978736819057</v>
      </c>
      <c r="I1378" s="53">
        <v>0.034342795971796035</v>
      </c>
      <c r="J1378" s="53">
        <v>0.008817213007807636</v>
      </c>
      <c r="K1378" s="53">
        <v>0.030877433239085036</v>
      </c>
      <c r="L1378" s="94">
        <v>0.0028023951549481763</v>
      </c>
      <c r="M1378" s="94">
        <v>7.774324522505217E-5</v>
      </c>
      <c r="N1378" s="94">
        <v>9.534158834341534E-4</v>
      </c>
      <c r="O1378" s="2" t="s">
        <v>9316</v>
      </c>
      <c r="P1378" s="2">
        <v>9.0</v>
      </c>
      <c r="Q1378" s="2" t="s">
        <v>9318</v>
      </c>
    </row>
    <row r="1379">
      <c r="A1379" s="54">
        <v>46041.0</v>
      </c>
      <c r="B1379" s="2" t="s">
        <v>301</v>
      </c>
      <c r="C1379" s="2" t="s">
        <v>180</v>
      </c>
      <c r="D1379" s="2">
        <v>0.0</v>
      </c>
      <c r="E1379" s="53">
        <v>0.0</v>
      </c>
      <c r="F1379" s="53">
        <v>0.0</v>
      </c>
      <c r="G1379" s="53">
        <v>0.0</v>
      </c>
      <c r="H1379" s="53">
        <v>0.0</v>
      </c>
      <c r="I1379" s="53">
        <v>0.0</v>
      </c>
      <c r="J1379" s="53">
        <v>0.021</v>
      </c>
      <c r="K1379" s="53">
        <v>0.01</v>
      </c>
      <c r="L1379" s="94">
        <v>0.0</v>
      </c>
      <c r="M1379" s="94">
        <v>4.0E-4</v>
      </c>
      <c r="N1379" s="94">
        <v>1.0E-4</v>
      </c>
      <c r="O1379" s="2" t="s">
        <v>9316</v>
      </c>
      <c r="P1379" s="2">
        <v>10.0</v>
      </c>
      <c r="Q1379" s="2" t="s">
        <v>9317</v>
      </c>
    </row>
    <row r="1380">
      <c r="A1380" s="54">
        <v>46041.0</v>
      </c>
      <c r="B1380" s="2" t="s">
        <v>450</v>
      </c>
      <c r="C1380" s="2" t="s">
        <v>180</v>
      </c>
      <c r="D1380" s="2">
        <v>0.0</v>
      </c>
      <c r="E1380" s="53">
        <v>0.0</v>
      </c>
      <c r="F1380" s="53">
        <v>0.0</v>
      </c>
      <c r="G1380" s="53">
        <v>0.0</v>
      </c>
      <c r="H1380" s="53">
        <v>0.0</v>
      </c>
      <c r="I1380" s="53">
        <v>0.0</v>
      </c>
      <c r="J1380" s="53">
        <v>0.008868121574011229</v>
      </c>
      <c r="K1380" s="53">
        <v>0.004434060787005614</v>
      </c>
      <c r="L1380" s="94">
        <v>0.0</v>
      </c>
      <c r="M1380" s="94">
        <v>7.86435802514434E-5</v>
      </c>
      <c r="N1380" s="94">
        <v>1.966089506286085E-5</v>
      </c>
      <c r="O1380" s="2" t="s">
        <v>9316</v>
      </c>
      <c r="P1380" s="2">
        <v>11.0</v>
      </c>
      <c r="Q1380" s="2" t="s">
        <v>9318</v>
      </c>
    </row>
    <row r="1381">
      <c r="A1381" s="54">
        <v>46041.0</v>
      </c>
      <c r="B1381" s="2" t="s">
        <v>1189</v>
      </c>
      <c r="C1381" s="2" t="s">
        <v>180</v>
      </c>
      <c r="D1381" s="2">
        <v>0.0</v>
      </c>
      <c r="E1381" s="53">
        <v>0.0</v>
      </c>
      <c r="F1381" s="53">
        <v>0.0</v>
      </c>
      <c r="G1381" s="53">
        <v>0.0</v>
      </c>
      <c r="H1381" s="53">
        <v>0.0</v>
      </c>
      <c r="I1381" s="53">
        <v>0.0</v>
      </c>
      <c r="J1381" s="53">
        <v>0.0038432010473140633</v>
      </c>
      <c r="K1381" s="53">
        <v>0.0019216005236570317</v>
      </c>
      <c r="L1381" s="94">
        <v>0.0</v>
      </c>
      <c r="M1381" s="94">
        <v>1.4770194290075913E-5</v>
      </c>
      <c r="N1381" s="94">
        <v>3.692548572518978E-6</v>
      </c>
      <c r="O1381" s="2" t="s">
        <v>9319</v>
      </c>
      <c r="P1381" s="2">
        <v>99.0</v>
      </c>
      <c r="Q1381" s="2" t="s">
        <v>9320</v>
      </c>
    </row>
    <row r="1382">
      <c r="A1382" s="54">
        <v>46042.0</v>
      </c>
      <c r="B1382" s="2" t="s">
        <v>194</v>
      </c>
      <c r="C1382" s="2" t="s">
        <v>208</v>
      </c>
      <c r="D1382" s="2">
        <v>1.0</v>
      </c>
      <c r="E1382" s="53">
        <v>0.201</v>
      </c>
      <c r="F1382" s="53">
        <v>0.145</v>
      </c>
      <c r="G1382" s="53">
        <v>0.131</v>
      </c>
      <c r="H1382" s="53">
        <v>0.126</v>
      </c>
      <c r="I1382" s="53">
        <v>0.122</v>
      </c>
      <c r="J1382" s="53">
        <v>0.092</v>
      </c>
      <c r="K1382" s="53">
        <v>0.111</v>
      </c>
      <c r="L1382" s="94">
        <v>0.7552</v>
      </c>
      <c r="M1382" s="94">
        <v>0.8245</v>
      </c>
      <c r="N1382" s="94">
        <v>0.7903</v>
      </c>
      <c r="O1382" s="2" t="s">
        <v>9316</v>
      </c>
      <c r="P1382" s="2">
        <v>1.0</v>
      </c>
      <c r="Q1382" s="2" t="s">
        <v>9317</v>
      </c>
    </row>
    <row r="1383">
      <c r="A1383" s="54">
        <v>46042.0</v>
      </c>
      <c r="B1383" s="2" t="s">
        <v>145</v>
      </c>
      <c r="C1383" s="2" t="s">
        <v>208</v>
      </c>
      <c r="D1383" s="2">
        <v>0.0</v>
      </c>
      <c r="E1383" s="53">
        <v>0.001</v>
      </c>
      <c r="F1383" s="53">
        <v>0.008</v>
      </c>
      <c r="G1383" s="53">
        <v>0.013</v>
      </c>
      <c r="H1383" s="53">
        <v>0.017</v>
      </c>
      <c r="I1383" s="53">
        <v>0.021</v>
      </c>
      <c r="J1383" s="53">
        <v>0.032</v>
      </c>
      <c r="K1383" s="53">
        <v>0.023</v>
      </c>
      <c r="L1383" s="94">
        <v>2.0E-4</v>
      </c>
      <c r="M1383" s="94">
        <v>0.001</v>
      </c>
      <c r="N1383" s="94">
        <v>5.0E-4</v>
      </c>
      <c r="O1383" s="2" t="s">
        <v>9316</v>
      </c>
      <c r="P1383" s="2">
        <v>2.0</v>
      </c>
      <c r="Q1383" s="2" t="s">
        <v>9317</v>
      </c>
    </row>
    <row r="1384">
      <c r="A1384" s="54">
        <v>46042.0</v>
      </c>
      <c r="B1384" s="2" t="s">
        <v>1801</v>
      </c>
      <c r="C1384" s="2" t="s">
        <v>208</v>
      </c>
      <c r="D1384" s="2">
        <v>0.0</v>
      </c>
      <c r="E1384" s="53">
        <v>0.0</v>
      </c>
      <c r="F1384" s="53">
        <v>0.0</v>
      </c>
      <c r="G1384" s="53">
        <v>0.0</v>
      </c>
      <c r="H1384" s="53">
        <v>0.0</v>
      </c>
      <c r="I1384" s="53">
        <v>0.0</v>
      </c>
      <c r="J1384" s="53">
        <v>0.0</v>
      </c>
      <c r="K1384" s="53">
        <v>0.0</v>
      </c>
      <c r="L1384" s="94">
        <v>0.0</v>
      </c>
      <c r="M1384" s="94">
        <v>0.0</v>
      </c>
      <c r="N1384" s="94">
        <v>0.0</v>
      </c>
      <c r="O1384" s="2" t="s">
        <v>9316</v>
      </c>
      <c r="P1384" s="2">
        <v>3.0</v>
      </c>
      <c r="Q1384" s="2" t="s">
        <v>9318</v>
      </c>
    </row>
    <row r="1385">
      <c r="A1385" s="54">
        <v>46042.0</v>
      </c>
      <c r="B1385" s="2" t="s">
        <v>932</v>
      </c>
      <c r="C1385" s="2" t="s">
        <v>208</v>
      </c>
      <c r="D1385" s="2">
        <v>0.0</v>
      </c>
      <c r="E1385" s="53">
        <v>0.0</v>
      </c>
      <c r="F1385" s="53">
        <v>0.0</v>
      </c>
      <c r="G1385" s="53">
        <v>0.0</v>
      </c>
      <c r="H1385" s="53">
        <v>0.0</v>
      </c>
      <c r="I1385" s="53">
        <v>0.0</v>
      </c>
      <c r="J1385" s="53">
        <v>0.015050783560389108</v>
      </c>
      <c r="K1385" s="53">
        <v>0.007525391780194554</v>
      </c>
      <c r="L1385" s="94">
        <v>0.0</v>
      </c>
      <c r="M1385" s="94">
        <v>2.2652608578167905E-4</v>
      </c>
      <c r="N1385" s="94">
        <v>5.663152144541976E-5</v>
      </c>
      <c r="O1385" s="2" t="s">
        <v>9316</v>
      </c>
      <c r="P1385" s="2">
        <v>4.0</v>
      </c>
      <c r="Q1385" s="2" t="s">
        <v>9318</v>
      </c>
    </row>
    <row r="1386">
      <c r="A1386" s="54">
        <v>46042.0</v>
      </c>
      <c r="B1386" s="2" t="s">
        <v>515</v>
      </c>
      <c r="C1386" s="2" t="s">
        <v>208</v>
      </c>
      <c r="D1386" s="2">
        <v>0.0</v>
      </c>
      <c r="E1386" s="53">
        <v>0.0</v>
      </c>
      <c r="F1386" s="53">
        <v>0.0</v>
      </c>
      <c r="G1386" s="53">
        <v>0.0</v>
      </c>
      <c r="H1386" s="53">
        <v>0.0</v>
      </c>
      <c r="I1386" s="53">
        <v>0.0</v>
      </c>
      <c r="J1386" s="53">
        <v>0.013929801810292672</v>
      </c>
      <c r="K1386" s="53">
        <v>0.006964900905146336</v>
      </c>
      <c r="L1386" s="94">
        <v>0.0</v>
      </c>
      <c r="M1386" s="94">
        <v>1.94039378474033E-4</v>
      </c>
      <c r="N1386" s="94">
        <v>4.850984461850825E-5</v>
      </c>
      <c r="O1386" s="2" t="s">
        <v>9316</v>
      </c>
      <c r="P1386" s="2">
        <v>5.0</v>
      </c>
      <c r="Q1386" s="2" t="s">
        <v>9318</v>
      </c>
    </row>
    <row r="1387">
      <c r="A1387" s="54">
        <v>46042.0</v>
      </c>
      <c r="B1387" s="2" t="s">
        <v>229</v>
      </c>
      <c r="C1387" s="2" t="s">
        <v>208</v>
      </c>
      <c r="D1387" s="2">
        <v>0.0</v>
      </c>
      <c r="E1387" s="53">
        <v>0.132146464884462</v>
      </c>
      <c r="F1387" s="53">
        <v>0.1403625631063956</v>
      </c>
      <c r="G1387" s="53">
        <v>0.1507318059140922</v>
      </c>
      <c r="H1387" s="53">
        <v>0.15747259648560494</v>
      </c>
      <c r="I1387" s="53">
        <v>0.16506987260324202</v>
      </c>
      <c r="J1387" s="53">
        <v>0.10093430941555084</v>
      </c>
      <c r="K1387" s="53">
        <v>0.1258330576648215</v>
      </c>
      <c r="L1387" s="94">
        <v>0.022720077314123555</v>
      </c>
      <c r="M1387" s="94">
        <v>0.010187734817194156</v>
      </c>
      <c r="N1387" s="94">
        <v>0.015833958401278294</v>
      </c>
      <c r="O1387" s="2" t="s">
        <v>9316</v>
      </c>
      <c r="P1387" s="2">
        <v>6.0</v>
      </c>
      <c r="Q1387" s="2" t="s">
        <v>9317</v>
      </c>
    </row>
    <row r="1388">
      <c r="A1388" s="54">
        <v>46042.0</v>
      </c>
      <c r="B1388" s="2" t="s">
        <v>178</v>
      </c>
      <c r="C1388" s="2" t="s">
        <v>208</v>
      </c>
      <c r="D1388" s="2">
        <v>0.0</v>
      </c>
      <c r="E1388" s="53">
        <v>0.0</v>
      </c>
      <c r="F1388" s="53">
        <v>0.0</v>
      </c>
      <c r="G1388" s="53">
        <v>0.0</v>
      </c>
      <c r="H1388" s="53">
        <v>0.0</v>
      </c>
      <c r="I1388" s="53">
        <v>0.0</v>
      </c>
      <c r="J1388" s="53">
        <v>0.02969471269576896</v>
      </c>
      <c r="K1388" s="53">
        <v>0.01484735634788448</v>
      </c>
      <c r="L1388" s="94">
        <v>0.0</v>
      </c>
      <c r="M1388" s="94">
        <v>8.817759620842623E-4</v>
      </c>
      <c r="N1388" s="94">
        <v>2.2044399052106558E-4</v>
      </c>
      <c r="O1388" s="2" t="s">
        <v>9316</v>
      </c>
      <c r="P1388" s="2">
        <v>7.0</v>
      </c>
      <c r="Q1388" s="2" t="s">
        <v>9318</v>
      </c>
    </row>
    <row r="1389">
      <c r="A1389" s="54">
        <v>46042.0</v>
      </c>
      <c r="B1389" s="2" t="s">
        <v>1876</v>
      </c>
      <c r="C1389" s="2" t="s">
        <v>208</v>
      </c>
      <c r="D1389" s="2">
        <v>0.0</v>
      </c>
      <c r="E1389" s="53">
        <v>0.0</v>
      </c>
      <c r="F1389" s="53">
        <v>0.0</v>
      </c>
      <c r="G1389" s="53">
        <v>0.0</v>
      </c>
      <c r="H1389" s="53">
        <v>0.0</v>
      </c>
      <c r="I1389" s="53">
        <v>0.0</v>
      </c>
      <c r="J1389" s="53">
        <v>0.0</v>
      </c>
      <c r="K1389" s="53">
        <v>0.0</v>
      </c>
      <c r="L1389" s="94">
        <v>0.0</v>
      </c>
      <c r="M1389" s="94">
        <v>0.0</v>
      </c>
      <c r="N1389" s="94">
        <v>0.0</v>
      </c>
      <c r="O1389" s="2" t="s">
        <v>9316</v>
      </c>
      <c r="P1389" s="2">
        <v>8.0</v>
      </c>
      <c r="Q1389" s="2" t="s">
        <v>9318</v>
      </c>
    </row>
    <row r="1390">
      <c r="A1390" s="54">
        <v>46042.0</v>
      </c>
      <c r="B1390" s="2" t="s">
        <v>687</v>
      </c>
      <c r="C1390" s="2" t="s">
        <v>208</v>
      </c>
      <c r="D1390" s="2">
        <v>0.0</v>
      </c>
      <c r="E1390" s="53">
        <v>0.0</v>
      </c>
      <c r="F1390" s="53">
        <v>0.0</v>
      </c>
      <c r="G1390" s="53">
        <v>0.0</v>
      </c>
      <c r="H1390" s="53">
        <v>0.0</v>
      </c>
      <c r="I1390" s="53">
        <v>0.0</v>
      </c>
      <c r="J1390" s="53">
        <v>0.00874956687580066</v>
      </c>
      <c r="K1390" s="53">
        <v>0.00437478343790033</v>
      </c>
      <c r="L1390" s="94">
        <v>0.0</v>
      </c>
      <c r="M1390" s="94">
        <v>7.655492051410812E-5</v>
      </c>
      <c r="N1390" s="94">
        <v>1.913873012852703E-5</v>
      </c>
      <c r="O1390" s="2" t="s">
        <v>9316</v>
      </c>
      <c r="P1390" s="2">
        <v>9.0</v>
      </c>
      <c r="Q1390" s="2" t="s">
        <v>9318</v>
      </c>
    </row>
    <row r="1391">
      <c r="A1391" s="54">
        <v>46042.0</v>
      </c>
      <c r="B1391" s="2" t="s">
        <v>301</v>
      </c>
      <c r="C1391" s="2" t="s">
        <v>208</v>
      </c>
      <c r="D1391" s="2">
        <v>0.0</v>
      </c>
      <c r="E1391" s="53">
        <v>0.0</v>
      </c>
      <c r="F1391" s="53">
        <v>0.0</v>
      </c>
      <c r="G1391" s="53">
        <v>0.0</v>
      </c>
      <c r="H1391" s="53">
        <v>0.0</v>
      </c>
      <c r="I1391" s="53">
        <v>0.0</v>
      </c>
      <c r="J1391" s="53">
        <v>0.02</v>
      </c>
      <c r="K1391" s="53">
        <v>0.01</v>
      </c>
      <c r="L1391" s="94">
        <v>0.0</v>
      </c>
      <c r="M1391" s="94">
        <v>4.0E-4</v>
      </c>
      <c r="N1391" s="94">
        <v>1.0E-4</v>
      </c>
      <c r="O1391" s="2" t="s">
        <v>9316</v>
      </c>
      <c r="P1391" s="2">
        <v>10.0</v>
      </c>
      <c r="Q1391" s="2" t="s">
        <v>9317</v>
      </c>
    </row>
    <row r="1392">
      <c r="A1392" s="54">
        <v>46042.0</v>
      </c>
      <c r="B1392" s="2" t="s">
        <v>450</v>
      </c>
      <c r="C1392" s="2" t="s">
        <v>208</v>
      </c>
      <c r="D1392" s="2">
        <v>0.0</v>
      </c>
      <c r="E1392" s="53">
        <v>0.0</v>
      </c>
      <c r="F1392" s="53">
        <v>0.0</v>
      </c>
      <c r="G1392" s="53">
        <v>0.0</v>
      </c>
      <c r="H1392" s="53">
        <v>0.0</v>
      </c>
      <c r="I1392" s="53">
        <v>0.0</v>
      </c>
      <c r="J1392" s="53">
        <v>0.008786521883081488</v>
      </c>
      <c r="K1392" s="53">
        <v>0.004393260941540744</v>
      </c>
      <c r="L1392" s="94">
        <v>0.0</v>
      </c>
      <c r="M1392" s="94">
        <v>7.720296680186987E-5</v>
      </c>
      <c r="N1392" s="94">
        <v>1.9300741700467467E-5</v>
      </c>
      <c r="O1392" s="2" t="s">
        <v>9316</v>
      </c>
      <c r="P1392" s="2">
        <v>11.0</v>
      </c>
      <c r="Q1392" s="2" t="s">
        <v>9318</v>
      </c>
    </row>
    <row r="1393">
      <c r="A1393" s="54">
        <v>46042.0</v>
      </c>
      <c r="B1393" s="2" t="s">
        <v>1189</v>
      </c>
      <c r="C1393" s="2" t="s">
        <v>208</v>
      </c>
      <c r="D1393" s="2">
        <v>0.0</v>
      </c>
      <c r="E1393" s="53">
        <v>0.0</v>
      </c>
      <c r="F1393" s="53">
        <v>0.0</v>
      </c>
      <c r="G1393" s="53">
        <v>0.0</v>
      </c>
      <c r="H1393" s="53">
        <v>0.0</v>
      </c>
      <c r="I1393" s="53">
        <v>0.0</v>
      </c>
      <c r="J1393" s="53">
        <v>0.003807837975774683</v>
      </c>
      <c r="K1393" s="53">
        <v>0.0019039189878873415</v>
      </c>
      <c r="L1393" s="94">
        <v>0.0</v>
      </c>
      <c r="M1393" s="94">
        <v>1.4499630049751835E-5</v>
      </c>
      <c r="N1393" s="94">
        <v>3.6249075124379588E-6</v>
      </c>
      <c r="O1393" s="2" t="s">
        <v>9319</v>
      </c>
      <c r="P1393" s="2">
        <v>99.0</v>
      </c>
      <c r="Q1393" s="2" t="s">
        <v>9320</v>
      </c>
    </row>
    <row r="1394">
      <c r="A1394" s="54">
        <v>46043.0</v>
      </c>
      <c r="B1394" s="2" t="s">
        <v>194</v>
      </c>
      <c r="C1394" s="2" t="s">
        <v>303</v>
      </c>
      <c r="D1394" s="2">
        <v>0.0</v>
      </c>
      <c r="E1394" s="53">
        <v>0.022</v>
      </c>
      <c r="F1394" s="53">
        <v>0.032</v>
      </c>
      <c r="G1394" s="53">
        <v>0.033</v>
      </c>
      <c r="H1394" s="53">
        <v>0.033</v>
      </c>
      <c r="I1394" s="53">
        <v>0.033</v>
      </c>
      <c r="J1394" s="53">
        <v>0.1</v>
      </c>
      <c r="K1394" s="53">
        <v>0.067</v>
      </c>
      <c r="L1394" s="94">
        <v>0.0011</v>
      </c>
      <c r="M1394" s="94">
        <v>0.01</v>
      </c>
      <c r="N1394" s="94">
        <v>0.0045</v>
      </c>
      <c r="O1394" s="2" t="s">
        <v>9316</v>
      </c>
      <c r="P1394" s="2">
        <v>1.0</v>
      </c>
      <c r="Q1394" s="2" t="s">
        <v>9317</v>
      </c>
    </row>
    <row r="1395">
      <c r="A1395" s="54">
        <v>46043.0</v>
      </c>
      <c r="B1395" s="2" t="s">
        <v>145</v>
      </c>
      <c r="C1395" s="2" t="s">
        <v>303</v>
      </c>
      <c r="D1395" s="2">
        <v>0.0</v>
      </c>
      <c r="E1395" s="53">
        <v>0.0</v>
      </c>
      <c r="F1395" s="53">
        <v>0.0</v>
      </c>
      <c r="G1395" s="53">
        <v>0.0</v>
      </c>
      <c r="H1395" s="53">
        <v>0.0</v>
      </c>
      <c r="I1395" s="53">
        <v>0.0</v>
      </c>
      <c r="J1395" s="53">
        <v>0.032</v>
      </c>
      <c r="K1395" s="53">
        <v>0.016</v>
      </c>
      <c r="L1395" s="94">
        <v>0.0</v>
      </c>
      <c r="M1395" s="94">
        <v>0.001</v>
      </c>
      <c r="N1395" s="94">
        <v>3.0E-4</v>
      </c>
      <c r="O1395" s="2" t="s">
        <v>9316</v>
      </c>
      <c r="P1395" s="2">
        <v>2.0</v>
      </c>
      <c r="Q1395" s="2" t="s">
        <v>9317</v>
      </c>
    </row>
    <row r="1396">
      <c r="A1396" s="54">
        <v>46043.0</v>
      </c>
      <c r="B1396" s="2" t="s">
        <v>1801</v>
      </c>
      <c r="C1396" s="2" t="s">
        <v>303</v>
      </c>
      <c r="D1396" s="2">
        <v>0.0</v>
      </c>
      <c r="E1396" s="53">
        <v>0.0</v>
      </c>
      <c r="F1396" s="53">
        <v>0.0</v>
      </c>
      <c r="G1396" s="53">
        <v>0.0</v>
      </c>
      <c r="H1396" s="53">
        <v>0.0</v>
      </c>
      <c r="I1396" s="53">
        <v>0.0</v>
      </c>
      <c r="J1396" s="53">
        <v>0.0</v>
      </c>
      <c r="K1396" s="53">
        <v>0.0</v>
      </c>
      <c r="L1396" s="94">
        <v>0.0</v>
      </c>
      <c r="M1396" s="94">
        <v>0.0</v>
      </c>
      <c r="N1396" s="94">
        <v>0.0</v>
      </c>
      <c r="O1396" s="2" t="s">
        <v>9316</v>
      </c>
      <c r="P1396" s="2">
        <v>3.0</v>
      </c>
      <c r="Q1396" s="2" t="s">
        <v>9318</v>
      </c>
    </row>
    <row r="1397">
      <c r="A1397" s="54">
        <v>46043.0</v>
      </c>
      <c r="B1397" s="2" t="s">
        <v>932</v>
      </c>
      <c r="C1397" s="2" t="s">
        <v>303</v>
      </c>
      <c r="D1397" s="2">
        <v>0.0</v>
      </c>
      <c r="E1397" s="53">
        <v>0.0</v>
      </c>
      <c r="F1397" s="53">
        <v>0.0</v>
      </c>
      <c r="G1397" s="53">
        <v>0.0</v>
      </c>
      <c r="H1397" s="53">
        <v>0.0</v>
      </c>
      <c r="I1397" s="53">
        <v>0.0</v>
      </c>
      <c r="J1397" s="53">
        <v>0.014912505818309219</v>
      </c>
      <c r="K1397" s="53">
        <v>0.007456252909154609</v>
      </c>
      <c r="L1397" s="94">
        <v>0.0</v>
      </c>
      <c r="M1397" s="94">
        <v>2.223828297811063E-4</v>
      </c>
      <c r="N1397" s="94">
        <v>5.559570744527657E-5</v>
      </c>
      <c r="O1397" s="2" t="s">
        <v>9316</v>
      </c>
      <c r="P1397" s="2">
        <v>4.0</v>
      </c>
      <c r="Q1397" s="2" t="s">
        <v>9318</v>
      </c>
    </row>
    <row r="1398">
      <c r="A1398" s="54">
        <v>46043.0</v>
      </c>
      <c r="B1398" s="2" t="s">
        <v>515</v>
      </c>
      <c r="C1398" s="2" t="s">
        <v>303</v>
      </c>
      <c r="D1398" s="2">
        <v>0.0</v>
      </c>
      <c r="E1398" s="53">
        <v>0.0</v>
      </c>
      <c r="F1398" s="53">
        <v>0.0</v>
      </c>
      <c r="G1398" s="53">
        <v>0.0</v>
      </c>
      <c r="H1398" s="53">
        <v>0.0</v>
      </c>
      <c r="I1398" s="53">
        <v>0.0</v>
      </c>
      <c r="J1398" s="53">
        <v>0.013801822988843334</v>
      </c>
      <c r="K1398" s="53">
        <v>0.006900911494421667</v>
      </c>
      <c r="L1398" s="94">
        <v>0.0</v>
      </c>
      <c r="M1398" s="94">
        <v>1.9049031781536433E-4</v>
      </c>
      <c r="N1398" s="94">
        <v>4.762257945384108E-5</v>
      </c>
      <c r="O1398" s="2" t="s">
        <v>9316</v>
      </c>
      <c r="P1398" s="2">
        <v>5.0</v>
      </c>
      <c r="Q1398" s="2" t="s">
        <v>9318</v>
      </c>
    </row>
    <row r="1399">
      <c r="A1399" s="54">
        <v>46043.0</v>
      </c>
      <c r="B1399" s="2" t="s">
        <v>229</v>
      </c>
      <c r="C1399" s="2" t="s">
        <v>303</v>
      </c>
      <c r="D1399" s="2">
        <v>0.0</v>
      </c>
      <c r="E1399" s="53">
        <v>0.16767362046621428</v>
      </c>
      <c r="F1399" s="53">
        <v>0.13257890054213292</v>
      </c>
      <c r="G1399" s="53">
        <v>0.11904979556008681</v>
      </c>
      <c r="H1399" s="53">
        <v>0.11205755554972976</v>
      </c>
      <c r="I1399" s="53">
        <v>0.10498871385019483</v>
      </c>
      <c r="J1399" s="53">
        <v>0.10000698437972295</v>
      </c>
      <c r="K1399" s="53">
        <v>0.10952838996990488</v>
      </c>
      <c r="L1399" s="94">
        <v>0.014172853822898466</v>
      </c>
      <c r="M1399" s="94">
        <v>0.01000139692472615</v>
      </c>
      <c r="N1399" s="94">
        <v>0.01199646820939956</v>
      </c>
      <c r="O1399" s="2" t="s">
        <v>9316</v>
      </c>
      <c r="P1399" s="2">
        <v>6.0</v>
      </c>
      <c r="Q1399" s="2" t="s">
        <v>9317</v>
      </c>
    </row>
    <row r="1400">
      <c r="A1400" s="54">
        <v>46043.0</v>
      </c>
      <c r="B1400" s="2" t="s">
        <v>178</v>
      </c>
      <c r="C1400" s="2" t="s">
        <v>303</v>
      </c>
      <c r="D1400" s="2">
        <v>0.0</v>
      </c>
      <c r="E1400" s="53">
        <v>0.0568600132978389</v>
      </c>
      <c r="F1400" s="53">
        <v>0.0513833278867971</v>
      </c>
      <c r="G1400" s="53">
        <v>0.045691708124625176</v>
      </c>
      <c r="H1400" s="53">
        <v>0.042205044511841</v>
      </c>
      <c r="I1400" s="53">
        <v>0.038400864290430194</v>
      </c>
      <c r="J1400" s="53">
        <v>0.029421895150635397</v>
      </c>
      <c r="K1400" s="53">
        <v>0.03755680163763028</v>
      </c>
      <c r="L1400" s="94">
        <v>0.0020877321913459384</v>
      </c>
      <c r="M1400" s="94">
        <v>8.656479142549827E-4</v>
      </c>
      <c r="N1400" s="94">
        <v>0.0014105133492483086</v>
      </c>
      <c r="O1400" s="2" t="s">
        <v>9316</v>
      </c>
      <c r="P1400" s="2">
        <v>7.0</v>
      </c>
      <c r="Q1400" s="2" t="s">
        <v>9318</v>
      </c>
    </row>
    <row r="1401">
      <c r="A1401" s="54">
        <v>46043.0</v>
      </c>
      <c r="B1401" s="2" t="s">
        <v>1876</v>
      </c>
      <c r="C1401" s="2" t="s">
        <v>303</v>
      </c>
      <c r="D1401" s="2">
        <v>0.0</v>
      </c>
      <c r="E1401" s="53">
        <v>0.0</v>
      </c>
      <c r="F1401" s="53">
        <v>0.0</v>
      </c>
      <c r="G1401" s="53">
        <v>0.0</v>
      </c>
      <c r="H1401" s="53">
        <v>0.0</v>
      </c>
      <c r="I1401" s="53">
        <v>0.0</v>
      </c>
      <c r="J1401" s="53">
        <v>0.0</v>
      </c>
      <c r="K1401" s="53">
        <v>0.0</v>
      </c>
      <c r="L1401" s="94">
        <v>0.0</v>
      </c>
      <c r="M1401" s="94">
        <v>0.0</v>
      </c>
      <c r="N1401" s="94">
        <v>0.0</v>
      </c>
      <c r="O1401" s="2" t="s">
        <v>9316</v>
      </c>
      <c r="P1401" s="2">
        <v>8.0</v>
      </c>
      <c r="Q1401" s="2" t="s">
        <v>9318</v>
      </c>
    </row>
    <row r="1402">
      <c r="A1402" s="54">
        <v>46043.0</v>
      </c>
      <c r="B1402" s="2" t="s">
        <v>687</v>
      </c>
      <c r="C1402" s="2" t="s">
        <v>303</v>
      </c>
      <c r="D1402" s="2">
        <v>0.0</v>
      </c>
      <c r="E1402" s="53">
        <v>0.0</v>
      </c>
      <c r="F1402" s="53">
        <v>0.0</v>
      </c>
      <c r="G1402" s="53">
        <v>0.0</v>
      </c>
      <c r="H1402" s="53">
        <v>0.0</v>
      </c>
      <c r="I1402" s="53">
        <v>0.0</v>
      </c>
      <c r="J1402" s="53">
        <v>0.008682439728553547</v>
      </c>
      <c r="K1402" s="53">
        <v>0.004341219864276774</v>
      </c>
      <c r="L1402" s="94">
        <v>0.0</v>
      </c>
      <c r="M1402" s="94">
        <v>7.5384759639965E-5</v>
      </c>
      <c r="N1402" s="94">
        <v>1.884618990999125E-5</v>
      </c>
      <c r="O1402" s="2" t="s">
        <v>9316</v>
      </c>
      <c r="P1402" s="2">
        <v>9.0</v>
      </c>
      <c r="Q1402" s="2" t="s">
        <v>9318</v>
      </c>
    </row>
    <row r="1403">
      <c r="A1403" s="54">
        <v>46043.0</v>
      </c>
      <c r="B1403" s="2" t="s">
        <v>301</v>
      </c>
      <c r="C1403" s="2" t="s">
        <v>303</v>
      </c>
      <c r="D1403" s="2">
        <v>1.0</v>
      </c>
      <c r="E1403" s="53">
        <v>0.059000000000000004</v>
      </c>
      <c r="F1403" s="53">
        <v>0.062</v>
      </c>
      <c r="G1403" s="53">
        <v>0.061</v>
      </c>
      <c r="H1403" s="53">
        <v>0.061</v>
      </c>
      <c r="I1403" s="53">
        <v>0.061</v>
      </c>
      <c r="J1403" s="53">
        <v>0.02</v>
      </c>
      <c r="K1403" s="53">
        <v>0.040999999999999995</v>
      </c>
      <c r="L1403" s="94">
        <v>0.8813</v>
      </c>
      <c r="M1403" s="94">
        <v>0.9601</v>
      </c>
      <c r="N1403" s="94">
        <v>0.9203</v>
      </c>
      <c r="O1403" s="2" t="s">
        <v>9316</v>
      </c>
      <c r="P1403" s="2">
        <v>10.0</v>
      </c>
      <c r="Q1403" s="2" t="s">
        <v>9317</v>
      </c>
    </row>
    <row r="1404">
      <c r="A1404" s="54">
        <v>46043.0</v>
      </c>
      <c r="B1404" s="2" t="s">
        <v>450</v>
      </c>
      <c r="C1404" s="2" t="s">
        <v>303</v>
      </c>
      <c r="D1404" s="2">
        <v>0.0</v>
      </c>
      <c r="E1404" s="53">
        <v>0.0</v>
      </c>
      <c r="F1404" s="53">
        <v>0.0</v>
      </c>
      <c r="G1404" s="53">
        <v>0.0</v>
      </c>
      <c r="H1404" s="53">
        <v>0.0</v>
      </c>
      <c r="I1404" s="53">
        <v>0.0</v>
      </c>
      <c r="J1404" s="53">
        <v>0.008705796490821803</v>
      </c>
      <c r="K1404" s="53">
        <v>0.004352898245410902</v>
      </c>
      <c r="L1404" s="94">
        <v>0.0</v>
      </c>
      <c r="M1404" s="94">
        <v>7.579089253960523E-5</v>
      </c>
      <c r="N1404" s="94">
        <v>1.8947723134901308E-5</v>
      </c>
      <c r="O1404" s="2" t="s">
        <v>9316</v>
      </c>
      <c r="P1404" s="2">
        <v>11.0</v>
      </c>
      <c r="Q1404" s="2" t="s">
        <v>9318</v>
      </c>
    </row>
    <row r="1405">
      <c r="A1405" s="54">
        <v>46043.0</v>
      </c>
      <c r="B1405" s="2" t="s">
        <v>1189</v>
      </c>
      <c r="C1405" s="2" t="s">
        <v>303</v>
      </c>
      <c r="D1405" s="2">
        <v>0.0</v>
      </c>
      <c r="E1405" s="53">
        <v>8.483172858699392E-4</v>
      </c>
      <c r="F1405" s="53">
        <v>0.006276216381988644</v>
      </c>
      <c r="G1405" s="53">
        <v>0.011248324769273106</v>
      </c>
      <c r="H1405" s="53">
        <v>0.014750345824560234</v>
      </c>
      <c r="I1405" s="53">
        <v>0.0190531253980223</v>
      </c>
      <c r="J1405" s="53">
        <v>0.0037728538013372835</v>
      </c>
      <c r="K1405" s="53">
        <v>0.007510589285305194</v>
      </c>
      <c r="L1405" s="94">
        <v>1.2652481011504288E-4</v>
      </c>
      <c r="M1405" s="94">
        <v>1.423442580626519E-5</v>
      </c>
      <c r="N1405" s="94">
        <v>5.640895141254119E-5</v>
      </c>
      <c r="O1405" s="2" t="s">
        <v>9319</v>
      </c>
      <c r="P1405" s="2">
        <v>99.0</v>
      </c>
      <c r="Q1405" s="2" t="s">
        <v>9320</v>
      </c>
    </row>
    <row r="1406">
      <c r="A1406" s="54">
        <v>46044.0</v>
      </c>
      <c r="B1406" s="2" t="s">
        <v>194</v>
      </c>
      <c r="C1406" s="2" t="s">
        <v>148</v>
      </c>
      <c r="D1406" s="2">
        <v>0.0</v>
      </c>
      <c r="E1406" s="53">
        <v>0.008</v>
      </c>
      <c r="F1406" s="53">
        <v>0.026</v>
      </c>
      <c r="G1406" s="53">
        <v>0.036</v>
      </c>
      <c r="H1406" s="53">
        <v>0.042</v>
      </c>
      <c r="I1406" s="53">
        <v>0.048</v>
      </c>
      <c r="J1406" s="53">
        <v>0.1</v>
      </c>
      <c r="K1406" s="53">
        <v>0.068</v>
      </c>
      <c r="L1406" s="94">
        <v>0.0013</v>
      </c>
      <c r="M1406" s="94">
        <v>0.01</v>
      </c>
      <c r="N1406" s="94">
        <v>0.0046</v>
      </c>
      <c r="O1406" s="2" t="s">
        <v>9316</v>
      </c>
      <c r="P1406" s="2">
        <v>1.0</v>
      </c>
      <c r="Q1406" s="2" t="s">
        <v>9317</v>
      </c>
    </row>
    <row r="1407">
      <c r="A1407" s="54">
        <v>46044.0</v>
      </c>
      <c r="B1407" s="2" t="s">
        <v>145</v>
      </c>
      <c r="C1407" s="2" t="s">
        <v>148</v>
      </c>
      <c r="D1407" s="2">
        <v>0.0</v>
      </c>
      <c r="E1407" s="53">
        <v>0.0</v>
      </c>
      <c r="F1407" s="53">
        <v>0.0</v>
      </c>
      <c r="G1407" s="53">
        <v>0.0</v>
      </c>
      <c r="H1407" s="53">
        <v>0.0</v>
      </c>
      <c r="I1407" s="53">
        <v>0.0</v>
      </c>
      <c r="J1407" s="53">
        <v>0.031</v>
      </c>
      <c r="K1407" s="53">
        <v>0.016</v>
      </c>
      <c r="L1407" s="94">
        <v>0.0</v>
      </c>
      <c r="M1407" s="94">
        <v>0.001</v>
      </c>
      <c r="N1407" s="94">
        <v>3.0E-4</v>
      </c>
      <c r="O1407" s="2" t="s">
        <v>9316</v>
      </c>
      <c r="P1407" s="2">
        <v>2.0</v>
      </c>
      <c r="Q1407" s="2" t="s">
        <v>9317</v>
      </c>
    </row>
    <row r="1408">
      <c r="A1408" s="54">
        <v>46044.0</v>
      </c>
      <c r="B1408" s="2" t="s">
        <v>1801</v>
      </c>
      <c r="C1408" s="2" t="s">
        <v>148</v>
      </c>
      <c r="D1408" s="2">
        <v>0.0</v>
      </c>
      <c r="E1408" s="53">
        <v>0.0</v>
      </c>
      <c r="F1408" s="53">
        <v>0.0</v>
      </c>
      <c r="G1408" s="53">
        <v>0.0</v>
      </c>
      <c r="H1408" s="53">
        <v>0.0</v>
      </c>
      <c r="I1408" s="53">
        <v>0.0</v>
      </c>
      <c r="J1408" s="53">
        <v>0.0</v>
      </c>
      <c r="K1408" s="53">
        <v>0.0</v>
      </c>
      <c r="L1408" s="94">
        <v>0.0</v>
      </c>
      <c r="M1408" s="94">
        <v>0.0</v>
      </c>
      <c r="N1408" s="94">
        <v>0.0</v>
      </c>
      <c r="O1408" s="2" t="s">
        <v>9316</v>
      </c>
      <c r="P1408" s="2">
        <v>3.0</v>
      </c>
      <c r="Q1408" s="2" t="s">
        <v>9318</v>
      </c>
    </row>
    <row r="1409">
      <c r="A1409" s="54">
        <v>46044.0</v>
      </c>
      <c r="B1409" s="2" t="s">
        <v>932</v>
      </c>
      <c r="C1409" s="2" t="s">
        <v>148</v>
      </c>
      <c r="D1409" s="2">
        <v>0.0</v>
      </c>
      <c r="E1409" s="53">
        <v>0.025328256480243665</v>
      </c>
      <c r="F1409" s="53">
        <v>0.034294256951591655</v>
      </c>
      <c r="G1409" s="53">
        <v>0.03489556009052526</v>
      </c>
      <c r="H1409" s="53">
        <v>0.03447973721631274</v>
      </c>
      <c r="I1409" s="53">
        <v>0.03355887464677255</v>
      </c>
      <c r="J1409" s="53">
        <v>0.014775705791731418</v>
      </c>
      <c r="K1409" s="53">
        <v>0.02483563294112834</v>
      </c>
      <c r="L1409" s="94">
        <v>0.0012177001140314594</v>
      </c>
      <c r="M1409" s="94">
        <v>2.1832148164380538E-4</v>
      </c>
      <c r="N1409" s="94">
        <v>6.16808663586459E-4</v>
      </c>
      <c r="O1409" s="2" t="s">
        <v>9316</v>
      </c>
      <c r="P1409" s="2">
        <v>4.0</v>
      </c>
      <c r="Q1409" s="2" t="s">
        <v>9318</v>
      </c>
    </row>
    <row r="1410">
      <c r="A1410" s="54">
        <v>46044.0</v>
      </c>
      <c r="B1410" s="2" t="s">
        <v>515</v>
      </c>
      <c r="C1410" s="2" t="s">
        <v>148</v>
      </c>
      <c r="D1410" s="2">
        <v>0.0</v>
      </c>
      <c r="E1410" s="53">
        <v>0.1500544747063008</v>
      </c>
      <c r="F1410" s="53">
        <v>0.08347246241761826</v>
      </c>
      <c r="G1410" s="53">
        <v>0.0631419599651478</v>
      </c>
      <c r="H1410" s="53">
        <v>0.053792888009049446</v>
      </c>
      <c r="I1410" s="53">
        <v>0.045142055616096216</v>
      </c>
      <c r="J1410" s="53">
        <v>0.013675211822705334</v>
      </c>
      <c r="K1410" s="53">
        <v>0.03840858589392657</v>
      </c>
      <c r="L1410" s="94">
        <v>0.003986907108240329</v>
      </c>
      <c r="M1410" s="94">
        <v>1.8701141839585974E-4</v>
      </c>
      <c r="N1410" s="94">
        <v>0.0014752194703711349</v>
      </c>
      <c r="O1410" s="2" t="s">
        <v>9316</v>
      </c>
      <c r="P1410" s="2">
        <v>5.0</v>
      </c>
      <c r="Q1410" s="2" t="s">
        <v>9318</v>
      </c>
    </row>
    <row r="1411">
      <c r="A1411" s="54">
        <v>46044.0</v>
      </c>
      <c r="B1411" s="2" t="s">
        <v>229</v>
      </c>
      <c r="C1411" s="2" t="s">
        <v>148</v>
      </c>
      <c r="D1411" s="2">
        <v>0.0</v>
      </c>
      <c r="E1411" s="53">
        <v>0.19842342079000133</v>
      </c>
      <c r="F1411" s="53">
        <v>0.13086413780794717</v>
      </c>
      <c r="G1411" s="53">
        <v>0.10643558483763349</v>
      </c>
      <c r="H1411" s="53">
        <v>0.0943254709028949</v>
      </c>
      <c r="I1411" s="53">
        <v>0.0825216235501939</v>
      </c>
      <c r="J1411" s="53">
        <v>0.0990895692727116</v>
      </c>
      <c r="K1411" s="53">
        <v>0.10276257705517255</v>
      </c>
      <c r="L1411" s="94">
        <v>0.011328533719729077</v>
      </c>
      <c r="M1411" s="94">
        <v>0.009818742738651512</v>
      </c>
      <c r="N1411" s="94">
        <v>0.010560147243020276</v>
      </c>
      <c r="O1411" s="2" t="s">
        <v>9316</v>
      </c>
      <c r="P1411" s="2">
        <v>6.0</v>
      </c>
      <c r="Q1411" s="2" t="s">
        <v>9317</v>
      </c>
    </row>
    <row r="1412">
      <c r="A1412" s="54">
        <v>46044.0</v>
      </c>
      <c r="B1412" s="2" t="s">
        <v>178</v>
      </c>
      <c r="C1412" s="2" t="s">
        <v>148</v>
      </c>
      <c r="D1412" s="2">
        <v>0.0</v>
      </c>
      <c r="E1412" s="53">
        <v>0.0</v>
      </c>
      <c r="F1412" s="53">
        <v>0.0</v>
      </c>
      <c r="G1412" s="53">
        <v>0.0</v>
      </c>
      <c r="H1412" s="53">
        <v>0.0</v>
      </c>
      <c r="I1412" s="53">
        <v>0.0</v>
      </c>
      <c r="J1412" s="53">
        <v>0.029151993090739164</v>
      </c>
      <c r="K1412" s="53">
        <v>0.014575996545369582</v>
      </c>
      <c r="L1412" s="94">
        <v>0.0</v>
      </c>
      <c r="M1412" s="94">
        <v>8.498387011625039E-4</v>
      </c>
      <c r="N1412" s="94">
        <v>2.1245967529062598E-4</v>
      </c>
      <c r="O1412" s="2" t="s">
        <v>9316</v>
      </c>
      <c r="P1412" s="2">
        <v>7.0</v>
      </c>
      <c r="Q1412" s="2" t="s">
        <v>9318</v>
      </c>
    </row>
    <row r="1413">
      <c r="A1413" s="54">
        <v>46044.0</v>
      </c>
      <c r="B1413" s="2" t="s">
        <v>1876</v>
      </c>
      <c r="C1413" s="2" t="s">
        <v>148</v>
      </c>
      <c r="D1413" s="2">
        <v>0.0</v>
      </c>
      <c r="E1413" s="53">
        <v>0.0</v>
      </c>
      <c r="F1413" s="53">
        <v>0.0</v>
      </c>
      <c r="G1413" s="53">
        <v>0.0</v>
      </c>
      <c r="H1413" s="53">
        <v>0.0</v>
      </c>
      <c r="I1413" s="53">
        <v>0.0</v>
      </c>
      <c r="J1413" s="53">
        <v>0.0</v>
      </c>
      <c r="K1413" s="53">
        <v>0.0</v>
      </c>
      <c r="L1413" s="94">
        <v>0.0</v>
      </c>
      <c r="M1413" s="94">
        <v>0.0</v>
      </c>
      <c r="N1413" s="94">
        <v>0.0</v>
      </c>
      <c r="O1413" s="2" t="s">
        <v>9316</v>
      </c>
      <c r="P1413" s="2">
        <v>8.0</v>
      </c>
      <c r="Q1413" s="2" t="s">
        <v>9318</v>
      </c>
    </row>
    <row r="1414">
      <c r="A1414" s="54">
        <v>46044.0</v>
      </c>
      <c r="B1414" s="2" t="s">
        <v>687</v>
      </c>
      <c r="C1414" s="2" t="s">
        <v>148</v>
      </c>
      <c r="D1414" s="2">
        <v>0.0</v>
      </c>
      <c r="E1414" s="53">
        <v>0.0</v>
      </c>
      <c r="F1414" s="53">
        <v>0.0</v>
      </c>
      <c r="G1414" s="53">
        <v>0.0</v>
      </c>
      <c r="H1414" s="53">
        <v>0.0</v>
      </c>
      <c r="I1414" s="53">
        <v>0.0</v>
      </c>
      <c r="J1414" s="53">
        <v>0.008615827584387333</v>
      </c>
      <c r="K1414" s="53">
        <v>0.004307913792193667</v>
      </c>
      <c r="L1414" s="94">
        <v>0.0</v>
      </c>
      <c r="M1414" s="94">
        <v>7.423248496388967E-5</v>
      </c>
      <c r="N1414" s="94">
        <v>1.855812124097242E-5</v>
      </c>
      <c r="O1414" s="2" t="s">
        <v>9316</v>
      </c>
      <c r="P1414" s="2">
        <v>9.0</v>
      </c>
      <c r="Q1414" s="2" t="s">
        <v>9318</v>
      </c>
    </row>
    <row r="1415">
      <c r="A1415" s="54">
        <v>46044.0</v>
      </c>
      <c r="B1415" s="2" t="s">
        <v>301</v>
      </c>
      <c r="C1415" s="2" t="s">
        <v>148</v>
      </c>
      <c r="D1415" s="2">
        <v>1.0</v>
      </c>
      <c r="E1415" s="53">
        <v>0.128</v>
      </c>
      <c r="F1415" s="53">
        <v>0.077</v>
      </c>
      <c r="G1415" s="53">
        <v>0.06</v>
      </c>
      <c r="H1415" s="53">
        <v>0.052000000000000005</v>
      </c>
      <c r="I1415" s="53">
        <v>0.044000000000000004</v>
      </c>
      <c r="J1415" s="53">
        <v>0.028999999999999998</v>
      </c>
      <c r="K1415" s="53">
        <v>0.044000000000000004</v>
      </c>
      <c r="L1415" s="94">
        <v>0.8839</v>
      </c>
      <c r="M1415" s="94">
        <v>0.9426</v>
      </c>
      <c r="N1415" s="94">
        <v>0.913</v>
      </c>
      <c r="O1415" s="2" t="s">
        <v>9316</v>
      </c>
      <c r="P1415" s="2">
        <v>10.0</v>
      </c>
      <c r="Q1415" s="2" t="s">
        <v>9317</v>
      </c>
    </row>
    <row r="1416">
      <c r="A1416" s="54">
        <v>46044.0</v>
      </c>
      <c r="B1416" s="2" t="s">
        <v>450</v>
      </c>
      <c r="C1416" s="2" t="s">
        <v>148</v>
      </c>
      <c r="D1416" s="2">
        <v>0.0</v>
      </c>
      <c r="E1416" s="53">
        <v>0.0</v>
      </c>
      <c r="F1416" s="53">
        <v>0.0</v>
      </c>
      <c r="G1416" s="53">
        <v>0.0</v>
      </c>
      <c r="H1416" s="53">
        <v>0.0</v>
      </c>
      <c r="I1416" s="53">
        <v>0.0</v>
      </c>
      <c r="J1416" s="53">
        <v>0.008625933776544562</v>
      </c>
      <c r="K1416" s="53">
        <v>0.004312966888272281</v>
      </c>
      <c r="L1416" s="94">
        <v>0.0</v>
      </c>
      <c r="M1416" s="94">
        <v>7.440673351733233E-5</v>
      </c>
      <c r="N1416" s="94">
        <v>1.8601683379333082E-5</v>
      </c>
      <c r="O1416" s="2" t="s">
        <v>9316</v>
      </c>
      <c r="P1416" s="2">
        <v>11.0</v>
      </c>
      <c r="Q1416" s="2" t="s">
        <v>9318</v>
      </c>
    </row>
    <row r="1417">
      <c r="A1417" s="54">
        <v>46044.0</v>
      </c>
      <c r="B1417" s="2" t="s">
        <v>1189</v>
      </c>
      <c r="C1417" s="2" t="s">
        <v>148</v>
      </c>
      <c r="D1417" s="2">
        <v>0.0</v>
      </c>
      <c r="E1417" s="53">
        <v>0.0</v>
      </c>
      <c r="F1417" s="53">
        <v>0.0</v>
      </c>
      <c r="G1417" s="53">
        <v>0.0</v>
      </c>
      <c r="H1417" s="53">
        <v>0.0</v>
      </c>
      <c r="I1417" s="53">
        <v>0.0</v>
      </c>
      <c r="J1417" s="53">
        <v>0.0037382434879140755</v>
      </c>
      <c r="K1417" s="53">
        <v>0.0018691217439570377</v>
      </c>
      <c r="L1417" s="94">
        <v>0.0</v>
      </c>
      <c r="M1417" s="94">
        <v>1.3974464374931993E-5</v>
      </c>
      <c r="N1417" s="94">
        <v>3.4936160937329983E-6</v>
      </c>
      <c r="O1417" s="2" t="s">
        <v>9319</v>
      </c>
      <c r="P1417" s="2">
        <v>99.0</v>
      </c>
      <c r="Q1417" s="2" t="s">
        <v>9320</v>
      </c>
    </row>
    <row r="1418">
      <c r="A1418" s="54">
        <v>46045.0</v>
      </c>
      <c r="B1418" s="2" t="s">
        <v>194</v>
      </c>
      <c r="C1418" s="2" t="s">
        <v>196</v>
      </c>
      <c r="D1418" s="2">
        <v>0.0</v>
      </c>
      <c r="E1418" s="53">
        <v>0.181</v>
      </c>
      <c r="F1418" s="53">
        <v>0.159</v>
      </c>
      <c r="G1418" s="53">
        <v>0.154</v>
      </c>
      <c r="H1418" s="53">
        <v>0.152</v>
      </c>
      <c r="I1418" s="53">
        <v>0.151</v>
      </c>
      <c r="J1418" s="53">
        <v>0.099</v>
      </c>
      <c r="K1418" s="53">
        <v>0.126</v>
      </c>
      <c r="L1418" s="94">
        <v>0.0237</v>
      </c>
      <c r="M1418" s="94">
        <v>0.0098</v>
      </c>
      <c r="N1418" s="94">
        <v>0.0159</v>
      </c>
      <c r="O1418" s="2" t="s">
        <v>9316</v>
      </c>
      <c r="P1418" s="2">
        <v>1.0</v>
      </c>
      <c r="Q1418" s="2" t="s">
        <v>9317</v>
      </c>
    </row>
    <row r="1419">
      <c r="A1419" s="54">
        <v>46045.0</v>
      </c>
      <c r="B1419" s="2" t="s">
        <v>145</v>
      </c>
      <c r="C1419" s="2" t="s">
        <v>196</v>
      </c>
      <c r="D1419" s="2">
        <v>0.0</v>
      </c>
      <c r="E1419" s="53">
        <v>0.006</v>
      </c>
      <c r="F1419" s="53">
        <v>0.023</v>
      </c>
      <c r="G1419" s="53">
        <v>0.033</v>
      </c>
      <c r="H1419" s="53">
        <v>0.039</v>
      </c>
      <c r="I1419" s="53">
        <v>0.046</v>
      </c>
      <c r="J1419" s="53">
        <v>0.031</v>
      </c>
      <c r="K1419" s="53">
        <v>0.032</v>
      </c>
      <c r="L1419" s="94">
        <v>0.0011</v>
      </c>
      <c r="M1419" s="94">
        <v>0.001</v>
      </c>
      <c r="N1419" s="94">
        <v>0.001</v>
      </c>
      <c r="O1419" s="2" t="s">
        <v>9316</v>
      </c>
      <c r="P1419" s="2">
        <v>2.0</v>
      </c>
      <c r="Q1419" s="2" t="s">
        <v>9317</v>
      </c>
    </row>
    <row r="1420">
      <c r="A1420" s="54">
        <v>46045.0</v>
      </c>
      <c r="B1420" s="2" t="s">
        <v>1801</v>
      </c>
      <c r="C1420" s="2" t="s">
        <v>196</v>
      </c>
      <c r="D1420" s="2">
        <v>0.0</v>
      </c>
      <c r="E1420" s="53">
        <v>0.0</v>
      </c>
      <c r="F1420" s="53">
        <v>0.0</v>
      </c>
      <c r="G1420" s="53">
        <v>0.0</v>
      </c>
      <c r="H1420" s="53">
        <v>0.0</v>
      </c>
      <c r="I1420" s="53">
        <v>0.0</v>
      </c>
      <c r="J1420" s="53">
        <v>0.0</v>
      </c>
      <c r="K1420" s="53">
        <v>0.0</v>
      </c>
      <c r="L1420" s="94">
        <v>0.0</v>
      </c>
      <c r="M1420" s="94">
        <v>0.0</v>
      </c>
      <c r="N1420" s="94">
        <v>0.0</v>
      </c>
      <c r="O1420" s="2" t="s">
        <v>9316</v>
      </c>
      <c r="P1420" s="2">
        <v>3.0</v>
      </c>
      <c r="Q1420" s="2" t="s">
        <v>9318</v>
      </c>
    </row>
    <row r="1421">
      <c r="A1421" s="54">
        <v>46045.0</v>
      </c>
      <c r="B1421" s="2" t="s">
        <v>932</v>
      </c>
      <c r="C1421" s="2" t="s">
        <v>196</v>
      </c>
      <c r="D1421" s="2">
        <v>0.0</v>
      </c>
      <c r="E1421" s="53">
        <v>0.01559137073270958</v>
      </c>
      <c r="F1421" s="53">
        <v>0.026906728653403905</v>
      </c>
      <c r="G1421" s="53">
        <v>0.02968450703199711</v>
      </c>
      <c r="H1421" s="53">
        <v>0.03054103129339467</v>
      </c>
      <c r="I1421" s="53">
        <v>0.030951893525238937</v>
      </c>
      <c r="J1421" s="53">
        <v>0.014640363911576271</v>
      </c>
      <c r="K1421" s="53">
        <v>0.02216243547178669</v>
      </c>
      <c r="L1421" s="94">
        <v>8.811699577326858E-4</v>
      </c>
      <c r="M1421" s="94">
        <v>2.1434025546338486E-4</v>
      </c>
      <c r="N1421" s="94">
        <v>4.911735460411089E-4</v>
      </c>
      <c r="O1421" s="2" t="s">
        <v>9316</v>
      </c>
      <c r="P1421" s="2">
        <v>4.0</v>
      </c>
      <c r="Q1421" s="2" t="s">
        <v>9318</v>
      </c>
    </row>
    <row r="1422">
      <c r="A1422" s="54">
        <v>46045.0</v>
      </c>
      <c r="B1422" s="2" t="s">
        <v>515</v>
      </c>
      <c r="C1422" s="2" t="s">
        <v>196</v>
      </c>
      <c r="D1422" s="2">
        <v>0.0</v>
      </c>
      <c r="E1422" s="53">
        <v>0.0</v>
      </c>
      <c r="F1422" s="53">
        <v>0.0</v>
      </c>
      <c r="G1422" s="53">
        <v>0.0</v>
      </c>
      <c r="H1422" s="53">
        <v>0.0</v>
      </c>
      <c r="I1422" s="53">
        <v>0.0</v>
      </c>
      <c r="J1422" s="53">
        <v>0.013549950200303473</v>
      </c>
      <c r="K1422" s="53">
        <v>0.006774975100151737</v>
      </c>
      <c r="L1422" s="94">
        <v>0.0</v>
      </c>
      <c r="M1422" s="94">
        <v>1.8360115043070414E-4</v>
      </c>
      <c r="N1422" s="94">
        <v>4.5900287607676035E-5</v>
      </c>
      <c r="O1422" s="2" t="s">
        <v>9316</v>
      </c>
      <c r="P1422" s="2">
        <v>5.0</v>
      </c>
      <c r="Q1422" s="2" t="s">
        <v>9318</v>
      </c>
    </row>
    <row r="1423">
      <c r="A1423" s="54">
        <v>46045.0</v>
      </c>
      <c r="B1423" s="2" t="s">
        <v>229</v>
      </c>
      <c r="C1423" s="2" t="s">
        <v>196</v>
      </c>
      <c r="D1423" s="2">
        <v>0.0</v>
      </c>
      <c r="E1423" s="53">
        <v>0.14541725431495528</v>
      </c>
      <c r="F1423" s="53">
        <v>0.11611474829558212</v>
      </c>
      <c r="G1423" s="53">
        <v>0.09911635401706485</v>
      </c>
      <c r="H1423" s="53">
        <v>0.0897063588182323</v>
      </c>
      <c r="I1423" s="53">
        <v>0.07997799678265353</v>
      </c>
      <c r="J1423" s="53">
        <v>0.09818193285938796</v>
      </c>
      <c r="K1423" s="53">
        <v>0.09864914343822641</v>
      </c>
      <c r="L1423" s="94">
        <v>0.009824051633636128</v>
      </c>
      <c r="M1423" s="94">
        <v>0.009639691940005366</v>
      </c>
      <c r="N1423" s="94">
        <v>0.009731653501095769</v>
      </c>
      <c r="O1423" s="2" t="s">
        <v>9316</v>
      </c>
      <c r="P1423" s="2">
        <v>6.0</v>
      </c>
      <c r="Q1423" s="2" t="s">
        <v>9317</v>
      </c>
    </row>
    <row r="1424">
      <c r="A1424" s="54">
        <v>46045.0</v>
      </c>
      <c r="B1424" s="2" t="s">
        <v>178</v>
      </c>
      <c r="C1424" s="2" t="s">
        <v>196</v>
      </c>
      <c r="D1424" s="2">
        <v>0.0</v>
      </c>
      <c r="E1424" s="53">
        <v>0.23623102657773312</v>
      </c>
      <c r="F1424" s="53">
        <v>0.14799528642863535</v>
      </c>
      <c r="G1424" s="53">
        <v>0.11651602244322552</v>
      </c>
      <c r="H1424" s="53">
        <v>0.10127528599055086</v>
      </c>
      <c r="I1424" s="53">
        <v>0.08671429314463336</v>
      </c>
      <c r="J1424" s="53">
        <v>0.028884967906914895</v>
      </c>
      <c r="K1424" s="53">
        <v>0.07270049517507021</v>
      </c>
      <c r="L1424" s="94">
        <v>0.013575983485990234</v>
      </c>
      <c r="M1424" s="94">
        <v>8.343413709835034E-4</v>
      </c>
      <c r="N1424" s="94">
        <v>0.005285361998700407</v>
      </c>
      <c r="O1424" s="2" t="s">
        <v>9316</v>
      </c>
      <c r="P1424" s="2">
        <v>7.0</v>
      </c>
      <c r="Q1424" s="2" t="s">
        <v>9318</v>
      </c>
    </row>
    <row r="1425">
      <c r="A1425" s="54">
        <v>46045.0</v>
      </c>
      <c r="B1425" s="2" t="s">
        <v>1876</v>
      </c>
      <c r="C1425" s="2" t="s">
        <v>196</v>
      </c>
      <c r="D1425" s="2">
        <v>0.0</v>
      </c>
      <c r="E1425" s="53">
        <v>0.0</v>
      </c>
      <c r="F1425" s="53">
        <v>0.0</v>
      </c>
      <c r="G1425" s="53">
        <v>0.0</v>
      </c>
      <c r="H1425" s="53">
        <v>0.0</v>
      </c>
      <c r="I1425" s="53">
        <v>0.0</v>
      </c>
      <c r="J1425" s="53">
        <v>0.0</v>
      </c>
      <c r="K1425" s="53">
        <v>0.0</v>
      </c>
      <c r="L1425" s="94">
        <v>0.0</v>
      </c>
      <c r="M1425" s="94">
        <v>0.0</v>
      </c>
      <c r="N1425" s="94">
        <v>0.0</v>
      </c>
      <c r="O1425" s="2" t="s">
        <v>9316</v>
      </c>
      <c r="P1425" s="2">
        <v>8.0</v>
      </c>
      <c r="Q1425" s="2" t="s">
        <v>9318</v>
      </c>
    </row>
    <row r="1426">
      <c r="A1426" s="54">
        <v>46045.0</v>
      </c>
      <c r="B1426" s="2" t="s">
        <v>687</v>
      </c>
      <c r="C1426" s="2" t="s">
        <v>196</v>
      </c>
      <c r="D1426" s="2">
        <v>0.0</v>
      </c>
      <c r="E1426" s="53">
        <v>8.444255535386874E-4</v>
      </c>
      <c r="F1426" s="53">
        <v>0.005929436384448407</v>
      </c>
      <c r="G1426" s="53">
        <v>0.009952860554934849</v>
      </c>
      <c r="H1426" s="53">
        <v>0.012377882322374285</v>
      </c>
      <c r="I1426" s="53">
        <v>0.014891116663506131</v>
      </c>
      <c r="J1426" s="53">
        <v>0.008549726492170699</v>
      </c>
      <c r="K1426" s="53">
        <v>0.009251293523552775</v>
      </c>
      <c r="L1426" s="94">
        <v>9.905943322597803E-5</v>
      </c>
      <c r="M1426" s="94">
        <v>7.309782309092548E-5</v>
      </c>
      <c r="N1426" s="94">
        <v>8.558643185892952E-5</v>
      </c>
      <c r="O1426" s="2" t="s">
        <v>9316</v>
      </c>
      <c r="P1426" s="2">
        <v>9.0</v>
      </c>
      <c r="Q1426" s="2" t="s">
        <v>9318</v>
      </c>
    </row>
    <row r="1427">
      <c r="A1427" s="54">
        <v>46045.0</v>
      </c>
      <c r="B1427" s="2" t="s">
        <v>301</v>
      </c>
      <c r="C1427" s="2" t="s">
        <v>196</v>
      </c>
      <c r="D1427" s="2">
        <v>0.0</v>
      </c>
      <c r="E1427" s="53">
        <v>0.0</v>
      </c>
      <c r="F1427" s="53">
        <v>0.0</v>
      </c>
      <c r="G1427" s="53">
        <v>0.0</v>
      </c>
      <c r="H1427" s="53">
        <v>0.0</v>
      </c>
      <c r="I1427" s="53">
        <v>0.0</v>
      </c>
      <c r="J1427" s="53">
        <v>0.038</v>
      </c>
      <c r="K1427" s="53">
        <v>0.019</v>
      </c>
      <c r="L1427" s="94">
        <v>0.0</v>
      </c>
      <c r="M1427" s="94">
        <v>0.0014</v>
      </c>
      <c r="N1427" s="94">
        <v>4.0E-4</v>
      </c>
      <c r="O1427" s="2" t="s">
        <v>9316</v>
      </c>
      <c r="P1427" s="2">
        <v>10.0</v>
      </c>
      <c r="Q1427" s="2" t="s">
        <v>9317</v>
      </c>
    </row>
    <row r="1428">
      <c r="A1428" s="54">
        <v>46045.0</v>
      </c>
      <c r="B1428" s="2" t="s">
        <v>450</v>
      </c>
      <c r="C1428" s="2" t="s">
        <v>196</v>
      </c>
      <c r="D1428" s="2">
        <v>0.0</v>
      </c>
      <c r="E1428" s="53">
        <v>0.013263067076526322</v>
      </c>
      <c r="F1428" s="53">
        <v>0.024816511553457214</v>
      </c>
      <c r="G1428" s="53">
        <v>0.028126545596909407</v>
      </c>
      <c r="H1428" s="53">
        <v>0.029330780168132318</v>
      </c>
      <c r="I1428" s="53">
        <v>0.03012870746776273</v>
      </c>
      <c r="J1428" s="53">
        <v>0.00854692231598444</v>
      </c>
      <c r="K1428" s="53">
        <v>0.018336733956446923</v>
      </c>
      <c r="L1428" s="94">
        <v>7.911025672150239E-4</v>
      </c>
      <c r="M1428" s="94">
        <v>7.304988107547283E-5</v>
      </c>
      <c r="N1428" s="94">
        <v>3.362358121895136E-4</v>
      </c>
      <c r="O1428" s="2" t="s">
        <v>9316</v>
      </c>
      <c r="P1428" s="2">
        <v>11.0</v>
      </c>
      <c r="Q1428" s="2" t="s">
        <v>9318</v>
      </c>
    </row>
    <row r="1429">
      <c r="A1429" s="54">
        <v>46045.0</v>
      </c>
      <c r="B1429" s="2" t="s">
        <v>1189</v>
      </c>
      <c r="C1429" s="2" t="s">
        <v>196</v>
      </c>
      <c r="D1429" s="2">
        <v>0.0</v>
      </c>
      <c r="E1429" s="53">
        <v>0.0</v>
      </c>
      <c r="F1429" s="53">
        <v>0.0</v>
      </c>
      <c r="G1429" s="53">
        <v>0.0</v>
      </c>
      <c r="H1429" s="53">
        <v>0.0</v>
      </c>
      <c r="I1429" s="53">
        <v>0.0</v>
      </c>
      <c r="J1429" s="53">
        <v>0.003704002084541307</v>
      </c>
      <c r="K1429" s="53">
        <v>0.0018520010422706536</v>
      </c>
      <c r="L1429" s="94">
        <v>0.0</v>
      </c>
      <c r="M1429" s="94">
        <v>1.3719631442286349E-5</v>
      </c>
      <c r="N1429" s="94">
        <v>3.4299078605715873E-6</v>
      </c>
      <c r="O1429" s="2" t="s">
        <v>9319</v>
      </c>
      <c r="P1429" s="2">
        <v>99.0</v>
      </c>
      <c r="Q1429" s="2" t="s">
        <v>9320</v>
      </c>
    </row>
    <row r="1430">
      <c r="A1430" s="54">
        <v>46046.0</v>
      </c>
      <c r="B1430" s="2" t="s">
        <v>194</v>
      </c>
      <c r="C1430" s="2" t="s">
        <v>288</v>
      </c>
      <c r="D1430" s="2">
        <v>1.0</v>
      </c>
      <c r="E1430" s="53">
        <v>0.259</v>
      </c>
      <c r="F1430" s="53">
        <v>0.254</v>
      </c>
      <c r="G1430" s="53">
        <v>0.238</v>
      </c>
      <c r="H1430" s="53">
        <v>0.226</v>
      </c>
      <c r="I1430" s="53">
        <v>0.213</v>
      </c>
      <c r="J1430" s="53">
        <v>0.098</v>
      </c>
      <c r="K1430" s="53">
        <v>0.168</v>
      </c>
      <c r="L1430" s="94">
        <v>0.5806</v>
      </c>
      <c r="M1430" s="94">
        <v>0.8136</v>
      </c>
      <c r="N1430" s="94">
        <v>0.6922</v>
      </c>
      <c r="O1430" s="2" t="s">
        <v>9316</v>
      </c>
      <c r="P1430" s="2">
        <v>1.0</v>
      </c>
      <c r="Q1430" s="2" t="s">
        <v>9317</v>
      </c>
    </row>
    <row r="1431">
      <c r="A1431" s="54">
        <v>46046.0</v>
      </c>
      <c r="B1431" s="2" t="s">
        <v>145</v>
      </c>
      <c r="C1431" s="2" t="s">
        <v>288</v>
      </c>
      <c r="D1431" s="2">
        <v>0.0</v>
      </c>
      <c r="E1431" s="53">
        <v>0.069</v>
      </c>
      <c r="F1431" s="53">
        <v>0.088</v>
      </c>
      <c r="G1431" s="53">
        <v>0.097</v>
      </c>
      <c r="H1431" s="53">
        <v>0.103</v>
      </c>
      <c r="I1431" s="53">
        <v>0.108</v>
      </c>
      <c r="J1431" s="53">
        <v>0.031</v>
      </c>
      <c r="K1431" s="53">
        <v>0.064</v>
      </c>
      <c r="L1431" s="94">
        <v>0.0094</v>
      </c>
      <c r="M1431" s="94">
        <v>0.001</v>
      </c>
      <c r="N1431" s="94">
        <v>0.0041</v>
      </c>
      <c r="O1431" s="2" t="s">
        <v>9316</v>
      </c>
      <c r="P1431" s="2">
        <v>2.0</v>
      </c>
      <c r="Q1431" s="2" t="s">
        <v>9317</v>
      </c>
    </row>
    <row r="1432">
      <c r="A1432" s="54">
        <v>46046.0</v>
      </c>
      <c r="B1432" s="2" t="s">
        <v>1801</v>
      </c>
      <c r="C1432" s="2" t="s">
        <v>288</v>
      </c>
      <c r="D1432" s="2">
        <v>0.0</v>
      </c>
      <c r="E1432" s="53">
        <v>0.0</v>
      </c>
      <c r="F1432" s="53">
        <v>0.0</v>
      </c>
      <c r="G1432" s="53">
        <v>0.0</v>
      </c>
      <c r="H1432" s="53">
        <v>0.0</v>
      </c>
      <c r="I1432" s="53">
        <v>0.0</v>
      </c>
      <c r="J1432" s="53">
        <v>0.0</v>
      </c>
      <c r="K1432" s="53">
        <v>0.0</v>
      </c>
      <c r="L1432" s="94">
        <v>0.0</v>
      </c>
      <c r="M1432" s="94">
        <v>0.0</v>
      </c>
      <c r="N1432" s="94">
        <v>0.0</v>
      </c>
      <c r="O1432" s="2" t="s">
        <v>9316</v>
      </c>
      <c r="P1432" s="2">
        <v>3.0</v>
      </c>
      <c r="Q1432" s="2" t="s">
        <v>9318</v>
      </c>
    </row>
    <row r="1433">
      <c r="A1433" s="54">
        <v>46046.0</v>
      </c>
      <c r="B1433" s="2" t="s">
        <v>932</v>
      </c>
      <c r="C1433" s="2" t="s">
        <v>288</v>
      </c>
      <c r="D1433" s="2">
        <v>0.0</v>
      </c>
      <c r="E1433" s="53">
        <v>0.005908024728543317</v>
      </c>
      <c r="F1433" s="53">
        <v>0.016563034331512898</v>
      </c>
      <c r="G1433" s="53">
        <v>0.021480736927995996</v>
      </c>
      <c r="H1433" s="53">
        <v>0.023962007486164488</v>
      </c>
      <c r="I1433" s="53">
        <v>0.02632975939116818</v>
      </c>
      <c r="J1433" s="53">
        <v>0.01450646093814779</v>
      </c>
      <c r="K1433" s="53">
        <v>0.017993598933071894</v>
      </c>
      <c r="L1433" s="94">
        <v>4.6142205896977087E-4</v>
      </c>
      <c r="M1433" s="94">
        <v>2.1043740895000762E-4</v>
      </c>
      <c r="N1433" s="94">
        <v>3.23769602564246E-4</v>
      </c>
      <c r="O1433" s="2" t="s">
        <v>9316</v>
      </c>
      <c r="P1433" s="2">
        <v>4.0</v>
      </c>
      <c r="Q1433" s="2" t="s">
        <v>9318</v>
      </c>
    </row>
    <row r="1434">
      <c r="A1434" s="54">
        <v>46046.0</v>
      </c>
      <c r="B1434" s="2" t="s">
        <v>515</v>
      </c>
      <c r="C1434" s="2" t="s">
        <v>288</v>
      </c>
      <c r="D1434" s="2">
        <v>0.0</v>
      </c>
      <c r="E1434" s="53">
        <v>0.025328256480243665</v>
      </c>
      <c r="F1434" s="53">
        <v>0.034294256951591655</v>
      </c>
      <c r="G1434" s="53">
        <v>0.03489556009052526</v>
      </c>
      <c r="H1434" s="53">
        <v>0.03447973721631274</v>
      </c>
      <c r="I1434" s="53">
        <v>0.03355887464677255</v>
      </c>
      <c r="J1434" s="53">
        <v>0.013426020314913545</v>
      </c>
      <c r="K1434" s="53">
        <v>0.0241607902027194</v>
      </c>
      <c r="L1434" s="94">
        <v>0.0012177001140314594</v>
      </c>
      <c r="M1434" s="94">
        <v>1.8025802149647122E-4</v>
      </c>
      <c r="N1434" s="94">
        <v>5.837437832198219E-4</v>
      </c>
      <c r="O1434" s="2" t="s">
        <v>9316</v>
      </c>
      <c r="P1434" s="2">
        <v>5.0</v>
      </c>
      <c r="Q1434" s="2" t="s">
        <v>9318</v>
      </c>
    </row>
    <row r="1435">
      <c r="A1435" s="54">
        <v>46046.0</v>
      </c>
      <c r="B1435" s="2" t="s">
        <v>229</v>
      </c>
      <c r="C1435" s="2" t="s">
        <v>288</v>
      </c>
      <c r="D1435" s="2">
        <v>0.0</v>
      </c>
      <c r="E1435" s="53">
        <v>0.21321650300827863</v>
      </c>
      <c r="F1435" s="53">
        <v>0.19819629771116828</v>
      </c>
      <c r="G1435" s="53">
        <v>0.17822935954290806</v>
      </c>
      <c r="H1435" s="53">
        <v>0.16561053890619964</v>
      </c>
      <c r="I1435" s="53">
        <v>0.15161593068188325</v>
      </c>
      <c r="J1435" s="53">
        <v>0.09728394611355082</v>
      </c>
      <c r="K1435" s="53">
        <v>0.13775665282822944</v>
      </c>
      <c r="L1435" s="94">
        <v>0.03176570460307519</v>
      </c>
      <c r="M1435" s="94">
        <v>0.00946416617142426</v>
      </c>
      <c r="N1435" s="94">
        <v>0.018976895398437332</v>
      </c>
      <c r="O1435" s="2" t="s">
        <v>9316</v>
      </c>
      <c r="P1435" s="2">
        <v>6.0</v>
      </c>
      <c r="Q1435" s="2" t="s">
        <v>9317</v>
      </c>
    </row>
    <row r="1436">
      <c r="A1436" s="54">
        <v>46046.0</v>
      </c>
      <c r="B1436" s="2" t="s">
        <v>178</v>
      </c>
      <c r="C1436" s="2" t="s">
        <v>288</v>
      </c>
      <c r="D1436" s="2">
        <v>1.0</v>
      </c>
      <c r="E1436" s="53">
        <v>0.0026317258287003346</v>
      </c>
      <c r="F1436" s="53">
        <v>0.011054499165844977</v>
      </c>
      <c r="G1436" s="53">
        <v>0.01640521611087829</v>
      </c>
      <c r="H1436" s="53">
        <v>0.01957594716116154</v>
      </c>
      <c r="I1436" s="53">
        <v>0.023009823117655575</v>
      </c>
      <c r="J1436" s="53">
        <v>0.028620781639860156</v>
      </c>
      <c r="K1436" s="53">
        <v>0.02251299887536922</v>
      </c>
      <c r="L1436" s="94">
        <v>0.967458698893888</v>
      </c>
      <c r="M1436" s="94">
        <v>0.9435775858619563</v>
      </c>
      <c r="N1436" s="94">
        <v>0.955480837367624</v>
      </c>
      <c r="O1436" s="2" t="s">
        <v>9316</v>
      </c>
      <c r="P1436" s="2">
        <v>7.0</v>
      </c>
      <c r="Q1436" s="2" t="s">
        <v>9318</v>
      </c>
    </row>
    <row r="1437">
      <c r="A1437" s="54">
        <v>46046.0</v>
      </c>
      <c r="B1437" s="2" t="s">
        <v>1876</v>
      </c>
      <c r="C1437" s="2" t="s">
        <v>288</v>
      </c>
      <c r="D1437" s="2">
        <v>0.0</v>
      </c>
      <c r="E1437" s="53">
        <v>0.0</v>
      </c>
      <c r="F1437" s="53">
        <v>0.0</v>
      </c>
      <c r="G1437" s="53">
        <v>0.0</v>
      </c>
      <c r="H1437" s="53">
        <v>0.0</v>
      </c>
      <c r="I1437" s="53">
        <v>0.0</v>
      </c>
      <c r="J1437" s="53">
        <v>0.0</v>
      </c>
      <c r="K1437" s="53">
        <v>0.0</v>
      </c>
      <c r="L1437" s="94">
        <v>0.0</v>
      </c>
      <c r="M1437" s="94">
        <v>0.0</v>
      </c>
      <c r="N1437" s="94">
        <v>0.0</v>
      </c>
      <c r="O1437" s="2" t="s">
        <v>9316</v>
      </c>
      <c r="P1437" s="2">
        <v>8.0</v>
      </c>
      <c r="Q1437" s="2" t="s">
        <v>9318</v>
      </c>
    </row>
    <row r="1438">
      <c r="A1438" s="54">
        <v>46046.0</v>
      </c>
      <c r="B1438" s="2" t="s">
        <v>687</v>
      </c>
      <c r="C1438" s="2" t="s">
        <v>288</v>
      </c>
      <c r="D1438" s="2">
        <v>0.0</v>
      </c>
      <c r="E1438" s="53">
        <v>0.0</v>
      </c>
      <c r="F1438" s="53">
        <v>0.0</v>
      </c>
      <c r="G1438" s="53">
        <v>0.0</v>
      </c>
      <c r="H1438" s="53">
        <v>0.0</v>
      </c>
      <c r="I1438" s="53">
        <v>0.0</v>
      </c>
      <c r="J1438" s="53">
        <v>0.008484132531085627</v>
      </c>
      <c r="K1438" s="53">
        <v>0.0042420662655428135</v>
      </c>
      <c r="L1438" s="94">
        <v>0.0</v>
      </c>
      <c r="M1438" s="94">
        <v>7.19805048050254E-5</v>
      </c>
      <c r="N1438" s="94">
        <v>1.799512620125635E-5</v>
      </c>
      <c r="O1438" s="2" t="s">
        <v>9316</v>
      </c>
      <c r="P1438" s="2">
        <v>9.0</v>
      </c>
      <c r="Q1438" s="2" t="s">
        <v>9318</v>
      </c>
    </row>
    <row r="1439">
      <c r="A1439" s="54">
        <v>46046.0</v>
      </c>
      <c r="B1439" s="2" t="s">
        <v>301</v>
      </c>
      <c r="C1439" s="2" t="s">
        <v>288</v>
      </c>
      <c r="D1439" s="2">
        <v>0.0</v>
      </c>
      <c r="E1439" s="53">
        <v>0.0</v>
      </c>
      <c r="F1439" s="53">
        <v>0.0</v>
      </c>
      <c r="G1439" s="53">
        <v>0.0</v>
      </c>
      <c r="H1439" s="53">
        <v>0.0</v>
      </c>
      <c r="I1439" s="53">
        <v>0.0</v>
      </c>
      <c r="J1439" s="53">
        <v>0.038</v>
      </c>
      <c r="K1439" s="53">
        <v>0.019</v>
      </c>
      <c r="L1439" s="94">
        <v>0.0</v>
      </c>
      <c r="M1439" s="94">
        <v>0.0014</v>
      </c>
      <c r="N1439" s="94">
        <v>4.0E-4</v>
      </c>
      <c r="O1439" s="2" t="s">
        <v>9316</v>
      </c>
      <c r="P1439" s="2">
        <v>10.0</v>
      </c>
      <c r="Q1439" s="2" t="s">
        <v>9317</v>
      </c>
    </row>
    <row r="1440">
      <c r="A1440" s="54">
        <v>46046.0</v>
      </c>
      <c r="B1440" s="2" t="s">
        <v>450</v>
      </c>
      <c r="C1440" s="2" t="s">
        <v>288</v>
      </c>
      <c r="D1440" s="2">
        <v>0.0</v>
      </c>
      <c r="E1440" s="53">
        <v>0.0</v>
      </c>
      <c r="F1440" s="53">
        <v>0.0</v>
      </c>
      <c r="G1440" s="53">
        <v>0.0</v>
      </c>
      <c r="H1440" s="53">
        <v>0.0</v>
      </c>
      <c r="I1440" s="53">
        <v>0.0</v>
      </c>
      <c r="J1440" s="53">
        <v>0.00846875087716743</v>
      </c>
      <c r="K1440" s="53">
        <v>0.004234375438583715</v>
      </c>
      <c r="L1440" s="94">
        <v>0.0</v>
      </c>
      <c r="M1440" s="94">
        <v>7.17197414195241E-5</v>
      </c>
      <c r="N1440" s="94">
        <v>1.7929935354881026E-5</v>
      </c>
      <c r="O1440" s="2" t="s">
        <v>9316</v>
      </c>
      <c r="P1440" s="2">
        <v>11.0</v>
      </c>
      <c r="Q1440" s="2" t="s">
        <v>9318</v>
      </c>
    </row>
    <row r="1441">
      <c r="A1441" s="54">
        <v>46046.0</v>
      </c>
      <c r="B1441" s="2" t="s">
        <v>1189</v>
      </c>
      <c r="C1441" s="2" t="s">
        <v>288</v>
      </c>
      <c r="D1441" s="2">
        <v>0.0</v>
      </c>
      <c r="E1441" s="53">
        <v>0.0022387227391015515</v>
      </c>
      <c r="F1441" s="53">
        <v>0.01019574359264108</v>
      </c>
      <c r="G1441" s="53">
        <v>0.01554420487671907</v>
      </c>
      <c r="H1441" s="53">
        <v>0.018800210027327555</v>
      </c>
      <c r="I1441" s="53">
        <v>0.022397861669804165</v>
      </c>
      <c r="J1441" s="53">
        <v>0.0036701247235890154</v>
      </c>
      <c r="K1441" s="53">
        <v>0.009607164800154042</v>
      </c>
      <c r="L1441" s="94">
        <v>2.416223052494169E-4</v>
      </c>
      <c r="M1441" s="94">
        <v>1.3469815486699347E-5</v>
      </c>
      <c r="N1441" s="94">
        <v>9.229761549731884E-5</v>
      </c>
      <c r="O1441" s="2" t="s">
        <v>9319</v>
      </c>
      <c r="P1441" s="2">
        <v>99.0</v>
      </c>
      <c r="Q1441" s="2" t="s">
        <v>9320</v>
      </c>
    </row>
    <row r="1442">
      <c r="A1442" s="54">
        <v>46047.0</v>
      </c>
      <c r="B1442" s="2" t="s">
        <v>194</v>
      </c>
      <c r="C1442" s="2" t="s">
        <v>256</v>
      </c>
      <c r="D1442" s="2">
        <v>0.0</v>
      </c>
      <c r="E1442" s="53">
        <v>0.004</v>
      </c>
      <c r="F1442" s="53">
        <v>0.018</v>
      </c>
      <c r="G1442" s="53">
        <v>0.028</v>
      </c>
      <c r="H1442" s="53">
        <v>0.034</v>
      </c>
      <c r="I1442" s="53">
        <v>0.041</v>
      </c>
      <c r="J1442" s="53">
        <v>0.106</v>
      </c>
      <c r="K1442" s="53">
        <v>0.067</v>
      </c>
      <c r="L1442" s="94">
        <v>8.0E-4</v>
      </c>
      <c r="M1442" s="94">
        <v>0.0112</v>
      </c>
      <c r="N1442" s="94">
        <v>0.0045</v>
      </c>
      <c r="O1442" s="2" t="s">
        <v>9316</v>
      </c>
      <c r="P1442" s="2">
        <v>1.0</v>
      </c>
      <c r="Q1442" s="2" t="s">
        <v>9317</v>
      </c>
    </row>
    <row r="1443">
      <c r="A1443" s="54">
        <v>46047.0</v>
      </c>
      <c r="B1443" s="2" t="s">
        <v>145</v>
      </c>
      <c r="C1443" s="2" t="s">
        <v>256</v>
      </c>
      <c r="D1443" s="2">
        <v>0.0</v>
      </c>
      <c r="E1443" s="53">
        <v>0.0</v>
      </c>
      <c r="F1443" s="53">
        <v>0.0</v>
      </c>
      <c r="G1443" s="53">
        <v>0.0</v>
      </c>
      <c r="H1443" s="53">
        <v>0.0</v>
      </c>
      <c r="I1443" s="53">
        <v>0.0</v>
      </c>
      <c r="J1443" s="53">
        <v>0.03</v>
      </c>
      <c r="K1443" s="53">
        <v>0.015</v>
      </c>
      <c r="L1443" s="94">
        <v>0.0</v>
      </c>
      <c r="M1443" s="94">
        <v>9.0E-4</v>
      </c>
      <c r="N1443" s="94">
        <v>2.0E-4</v>
      </c>
      <c r="O1443" s="2" t="s">
        <v>9316</v>
      </c>
      <c r="P1443" s="2">
        <v>2.0</v>
      </c>
      <c r="Q1443" s="2" t="s">
        <v>9317</v>
      </c>
    </row>
    <row r="1444">
      <c r="A1444" s="54">
        <v>46047.0</v>
      </c>
      <c r="B1444" s="2" t="s">
        <v>1801</v>
      </c>
      <c r="C1444" s="2" t="s">
        <v>256</v>
      </c>
      <c r="D1444" s="2">
        <v>0.0</v>
      </c>
      <c r="E1444" s="53">
        <v>0.0</v>
      </c>
      <c r="F1444" s="53">
        <v>0.0</v>
      </c>
      <c r="G1444" s="53">
        <v>0.0</v>
      </c>
      <c r="H1444" s="53">
        <v>0.0</v>
      </c>
      <c r="I1444" s="53">
        <v>0.0</v>
      </c>
      <c r="J1444" s="53">
        <v>0.0</v>
      </c>
      <c r="K1444" s="53">
        <v>0.0</v>
      </c>
      <c r="L1444" s="94">
        <v>0.0</v>
      </c>
      <c r="M1444" s="94">
        <v>0.0</v>
      </c>
      <c r="N1444" s="94">
        <v>0.0</v>
      </c>
      <c r="O1444" s="2" t="s">
        <v>9316</v>
      </c>
      <c r="P1444" s="2">
        <v>3.0</v>
      </c>
      <c r="Q1444" s="2" t="s">
        <v>9318</v>
      </c>
    </row>
    <row r="1445">
      <c r="A1445" s="54">
        <v>46047.0</v>
      </c>
      <c r="B1445" s="2" t="s">
        <v>932</v>
      </c>
      <c r="C1445" s="2" t="s">
        <v>256</v>
      </c>
      <c r="D1445" s="2">
        <v>0.0</v>
      </c>
      <c r="E1445" s="53">
        <v>0.0</v>
      </c>
      <c r="F1445" s="53">
        <v>0.0</v>
      </c>
      <c r="G1445" s="53">
        <v>0.0</v>
      </c>
      <c r="H1445" s="53">
        <v>0.0</v>
      </c>
      <c r="I1445" s="53">
        <v>0.0</v>
      </c>
      <c r="J1445" s="53">
        <v>0.014373977954235678</v>
      </c>
      <c r="K1445" s="53">
        <v>0.007186988977117839</v>
      </c>
      <c r="L1445" s="94">
        <v>0.0</v>
      </c>
      <c r="M1445" s="94">
        <v>2.0661124222885329E-4</v>
      </c>
      <c r="N1445" s="94">
        <v>5.165281055721332E-5</v>
      </c>
      <c r="O1445" s="2" t="s">
        <v>9316</v>
      </c>
      <c r="P1445" s="2">
        <v>4.0</v>
      </c>
      <c r="Q1445" s="2" t="s">
        <v>9318</v>
      </c>
    </row>
    <row r="1446">
      <c r="A1446" s="54">
        <v>46047.0</v>
      </c>
      <c r="B1446" s="2" t="s">
        <v>515</v>
      </c>
      <c r="C1446" s="2" t="s">
        <v>256</v>
      </c>
      <c r="D1446" s="2">
        <v>0.0</v>
      </c>
      <c r="E1446" s="53">
        <v>0.0</v>
      </c>
      <c r="F1446" s="53">
        <v>0.0</v>
      </c>
      <c r="G1446" s="53">
        <v>0.0</v>
      </c>
      <c r="H1446" s="53">
        <v>0.0</v>
      </c>
      <c r="I1446" s="53">
        <v>0.0</v>
      </c>
      <c r="J1446" s="53">
        <v>0.013303404658278308</v>
      </c>
      <c r="K1446" s="53">
        <v>0.006651702329139154</v>
      </c>
      <c r="L1446" s="94">
        <v>0.0</v>
      </c>
      <c r="M1446" s="94">
        <v>1.76980575501901E-4</v>
      </c>
      <c r="N1446" s="94">
        <v>4.424514387547525E-5</v>
      </c>
      <c r="O1446" s="2" t="s">
        <v>9316</v>
      </c>
      <c r="P1446" s="2">
        <v>5.0</v>
      </c>
      <c r="Q1446" s="2" t="s">
        <v>9318</v>
      </c>
    </row>
    <row r="1447">
      <c r="A1447" s="54">
        <v>46047.0</v>
      </c>
      <c r="B1447" s="2" t="s">
        <v>229</v>
      </c>
      <c r="C1447" s="2" t="s">
        <v>256</v>
      </c>
      <c r="D1447" s="2">
        <v>0.0</v>
      </c>
      <c r="E1447" s="53">
        <v>0.0</v>
      </c>
      <c r="F1447" s="53">
        <v>0.0</v>
      </c>
      <c r="G1447" s="53">
        <v>0.0</v>
      </c>
      <c r="H1447" s="53">
        <v>0.0</v>
      </c>
      <c r="I1447" s="53">
        <v>0.0</v>
      </c>
      <c r="J1447" s="53">
        <v>0.09639548217166855</v>
      </c>
      <c r="K1447" s="53">
        <v>0.04819774108583427</v>
      </c>
      <c r="L1447" s="94">
        <v>0.0</v>
      </c>
      <c r="M1447" s="94">
        <v>0.009292088983108468</v>
      </c>
      <c r="N1447" s="94">
        <v>0.002323022245777117</v>
      </c>
      <c r="O1447" s="2" t="s">
        <v>9316</v>
      </c>
      <c r="P1447" s="2">
        <v>6.0</v>
      </c>
      <c r="Q1447" s="2" t="s">
        <v>9317</v>
      </c>
    </row>
    <row r="1448">
      <c r="A1448" s="54">
        <v>46047.0</v>
      </c>
      <c r="B1448" s="2" t="s">
        <v>178</v>
      </c>
      <c r="C1448" s="2" t="s">
        <v>256</v>
      </c>
      <c r="D1448" s="2">
        <v>0.0</v>
      </c>
      <c r="E1448" s="53">
        <v>0.004272168272869818</v>
      </c>
      <c r="F1448" s="53">
        <v>0.014008538779413122</v>
      </c>
      <c r="G1448" s="53">
        <v>0.019081744829692313</v>
      </c>
      <c r="H1448" s="53">
        <v>0.021791847856511583</v>
      </c>
      <c r="I1448" s="53">
        <v>0.02449360051636294</v>
      </c>
      <c r="J1448" s="53">
        <v>0.03749208511679198</v>
      </c>
      <c r="K1448" s="53">
        <v>0.028286914973242146</v>
      </c>
      <c r="L1448" s="94">
        <v>3.641129857454893E-4</v>
      </c>
      <c r="M1448" s="94">
        <v>0.0014056564464047746</v>
      </c>
      <c r="N1448" s="94">
        <v>8.001495587034307E-4</v>
      </c>
      <c r="O1448" s="2" t="s">
        <v>9316</v>
      </c>
      <c r="P1448" s="2">
        <v>7.0</v>
      </c>
      <c r="Q1448" s="2" t="s">
        <v>9318</v>
      </c>
    </row>
    <row r="1449">
      <c r="A1449" s="54">
        <v>46047.0</v>
      </c>
      <c r="B1449" s="2" t="s">
        <v>1876</v>
      </c>
      <c r="C1449" s="2" t="s">
        <v>256</v>
      </c>
      <c r="D1449" s="2">
        <v>0.0</v>
      </c>
      <c r="E1449" s="53">
        <v>0.0</v>
      </c>
      <c r="F1449" s="53">
        <v>0.0</v>
      </c>
      <c r="G1449" s="53">
        <v>0.0</v>
      </c>
      <c r="H1449" s="53">
        <v>0.0</v>
      </c>
      <c r="I1449" s="53">
        <v>0.0</v>
      </c>
      <c r="J1449" s="53">
        <v>0.0</v>
      </c>
      <c r="K1449" s="53">
        <v>0.0</v>
      </c>
      <c r="L1449" s="94">
        <v>0.0</v>
      </c>
      <c r="M1449" s="94">
        <v>0.0</v>
      </c>
      <c r="N1449" s="94">
        <v>0.0</v>
      </c>
      <c r="O1449" s="2" t="s">
        <v>9316</v>
      </c>
      <c r="P1449" s="2">
        <v>8.0</v>
      </c>
      <c r="Q1449" s="2" t="s">
        <v>9318</v>
      </c>
    </row>
    <row r="1450">
      <c r="A1450" s="54">
        <v>46047.0</v>
      </c>
      <c r="B1450" s="2" t="s">
        <v>687</v>
      </c>
      <c r="C1450" s="2" t="s">
        <v>256</v>
      </c>
      <c r="D1450" s="2">
        <v>0.0</v>
      </c>
      <c r="E1450" s="53">
        <v>0.0</v>
      </c>
      <c r="F1450" s="53">
        <v>0.0</v>
      </c>
      <c r="G1450" s="53">
        <v>0.0</v>
      </c>
      <c r="H1450" s="53">
        <v>0.0</v>
      </c>
      <c r="I1450" s="53">
        <v>0.0</v>
      </c>
      <c r="J1450" s="53">
        <v>0.00841904181039483</v>
      </c>
      <c r="K1450" s="53">
        <v>0.004209520905197415</v>
      </c>
      <c r="L1450" s="94">
        <v>0.0</v>
      </c>
      <c r="M1450" s="94">
        <v>7.088026500517625E-5</v>
      </c>
      <c r="N1450" s="94">
        <v>1.7720066251294062E-5</v>
      </c>
      <c r="O1450" s="2" t="s">
        <v>9316</v>
      </c>
      <c r="P1450" s="2">
        <v>9.0</v>
      </c>
      <c r="Q1450" s="2" t="s">
        <v>9318</v>
      </c>
    </row>
    <row r="1451">
      <c r="A1451" s="54">
        <v>46047.0</v>
      </c>
      <c r="B1451" s="2" t="s">
        <v>301</v>
      </c>
      <c r="C1451" s="2" t="s">
        <v>256</v>
      </c>
      <c r="D1451" s="2">
        <v>0.0</v>
      </c>
      <c r="E1451" s="53">
        <v>0.006999999999999999</v>
      </c>
      <c r="F1451" s="53">
        <v>0.018000000000000002</v>
      </c>
      <c r="G1451" s="53">
        <v>0.022000000000000002</v>
      </c>
      <c r="H1451" s="53">
        <v>0.025</v>
      </c>
      <c r="I1451" s="53">
        <v>0.027000000000000003</v>
      </c>
      <c r="J1451" s="53">
        <v>0.037000000000000005</v>
      </c>
      <c r="K1451" s="53">
        <v>0.03</v>
      </c>
      <c r="L1451" s="94">
        <v>5.0E-4</v>
      </c>
      <c r="M1451" s="94">
        <v>0.0014</v>
      </c>
      <c r="N1451" s="94">
        <v>9.0E-4</v>
      </c>
      <c r="O1451" s="2" t="s">
        <v>9316</v>
      </c>
      <c r="P1451" s="2">
        <v>10.0</v>
      </c>
      <c r="Q1451" s="2" t="s">
        <v>9317</v>
      </c>
    </row>
    <row r="1452">
      <c r="A1452" s="54">
        <v>46047.0</v>
      </c>
      <c r="B1452" s="2" t="s">
        <v>450</v>
      </c>
      <c r="C1452" s="2" t="s">
        <v>256</v>
      </c>
      <c r="D1452" s="2">
        <v>0.0</v>
      </c>
      <c r="E1452" s="53">
        <v>0.021530378942726826</v>
      </c>
      <c r="F1452" s="53">
        <v>0.031448106264322664</v>
      </c>
      <c r="G1452" s="53">
        <v>0.03271542187518294</v>
      </c>
      <c r="H1452" s="53">
        <v>0.032650879861631246</v>
      </c>
      <c r="I1452" s="53">
        <v>0.0320715427066234</v>
      </c>
      <c r="J1452" s="53">
        <v>0.00839140841638397</v>
      </c>
      <c r="K1452" s="53">
        <v>0.020553415145783457</v>
      </c>
      <c r="L1452" s="94">
        <v>0.0010702988284711985</v>
      </c>
      <c r="M1452" s="94">
        <v>7.041573521055973E-5</v>
      </c>
      <c r="N1452" s="94">
        <v>4.224428741549208E-4</v>
      </c>
      <c r="O1452" s="2" t="s">
        <v>9316</v>
      </c>
      <c r="P1452" s="2">
        <v>11.0</v>
      </c>
      <c r="Q1452" s="2" t="s">
        <v>9318</v>
      </c>
    </row>
    <row r="1453">
      <c r="A1453" s="54">
        <v>46047.0</v>
      </c>
      <c r="B1453" s="2" t="s">
        <v>1189</v>
      </c>
      <c r="C1453" s="2" t="s">
        <v>256</v>
      </c>
      <c r="D1453" s="2">
        <v>0.0</v>
      </c>
      <c r="E1453" s="53">
        <v>0.0</v>
      </c>
      <c r="F1453" s="53">
        <v>0.0</v>
      </c>
      <c r="G1453" s="53">
        <v>0.0</v>
      </c>
      <c r="H1453" s="53">
        <v>0.0</v>
      </c>
      <c r="I1453" s="53">
        <v>0.0</v>
      </c>
      <c r="J1453" s="53">
        <v>0.0036366066190158973</v>
      </c>
      <c r="K1453" s="53">
        <v>0.0018183033095079486</v>
      </c>
      <c r="L1453" s="94">
        <v>0.0</v>
      </c>
      <c r="M1453" s="94">
        <v>1.3224907701470236E-5</v>
      </c>
      <c r="N1453" s="94">
        <v>3.306226925367559E-6</v>
      </c>
      <c r="O1453" s="2" t="s">
        <v>9319</v>
      </c>
      <c r="P1453" s="2">
        <v>99.0</v>
      </c>
      <c r="Q1453" s="2" t="s">
        <v>9320</v>
      </c>
    </row>
    <row r="1454">
      <c r="A1454" s="54">
        <v>46048.0</v>
      </c>
      <c r="B1454" s="2" t="s">
        <v>194</v>
      </c>
      <c r="C1454" s="2" t="s">
        <v>180</v>
      </c>
      <c r="D1454" s="2">
        <v>0.0</v>
      </c>
      <c r="E1454" s="53">
        <v>0.003</v>
      </c>
      <c r="F1454" s="53">
        <v>0.017</v>
      </c>
      <c r="G1454" s="53">
        <v>0.028</v>
      </c>
      <c r="H1454" s="53">
        <v>0.034</v>
      </c>
      <c r="I1454" s="53">
        <v>0.042</v>
      </c>
      <c r="J1454" s="53">
        <v>0.105</v>
      </c>
      <c r="K1454" s="53">
        <v>0.066</v>
      </c>
      <c r="L1454" s="94">
        <v>8.0E-4</v>
      </c>
      <c r="M1454" s="94">
        <v>0.011</v>
      </c>
      <c r="N1454" s="94">
        <v>0.0044</v>
      </c>
      <c r="O1454" s="2" t="s">
        <v>9316</v>
      </c>
      <c r="P1454" s="2">
        <v>1.0</v>
      </c>
      <c r="Q1454" s="2" t="s">
        <v>9317</v>
      </c>
    </row>
    <row r="1455">
      <c r="A1455" s="54">
        <v>46048.0</v>
      </c>
      <c r="B1455" s="2" t="s">
        <v>145</v>
      </c>
      <c r="C1455" s="2" t="s">
        <v>180</v>
      </c>
      <c r="D1455" s="2">
        <v>0.0</v>
      </c>
      <c r="E1455" s="53">
        <v>0.074</v>
      </c>
      <c r="F1455" s="53">
        <v>0.081</v>
      </c>
      <c r="G1455" s="53">
        <v>0.077</v>
      </c>
      <c r="H1455" s="53">
        <v>0.074</v>
      </c>
      <c r="I1455" s="53">
        <v>0.07</v>
      </c>
      <c r="J1455" s="53">
        <v>0.03</v>
      </c>
      <c r="K1455" s="53">
        <v>0.054</v>
      </c>
      <c r="L1455" s="94">
        <v>0.0059</v>
      </c>
      <c r="M1455" s="94">
        <v>9.0E-4</v>
      </c>
      <c r="N1455" s="94">
        <v>0.0029</v>
      </c>
      <c r="O1455" s="2" t="s">
        <v>9316</v>
      </c>
      <c r="P1455" s="2">
        <v>2.0</v>
      </c>
      <c r="Q1455" s="2" t="s">
        <v>9317</v>
      </c>
    </row>
    <row r="1456">
      <c r="A1456" s="54">
        <v>46048.0</v>
      </c>
      <c r="B1456" s="2" t="s">
        <v>1801</v>
      </c>
      <c r="C1456" s="2" t="s">
        <v>180</v>
      </c>
      <c r="D1456" s="2">
        <v>0.0</v>
      </c>
      <c r="E1456" s="53">
        <v>0.0</v>
      </c>
      <c r="F1456" s="53">
        <v>0.0</v>
      </c>
      <c r="G1456" s="53">
        <v>0.0</v>
      </c>
      <c r="H1456" s="53">
        <v>0.0</v>
      </c>
      <c r="I1456" s="53">
        <v>0.0</v>
      </c>
      <c r="J1456" s="53">
        <v>0.0</v>
      </c>
      <c r="K1456" s="53">
        <v>0.0</v>
      </c>
      <c r="L1456" s="94">
        <v>0.0</v>
      </c>
      <c r="M1456" s="94">
        <v>0.0</v>
      </c>
      <c r="N1456" s="94">
        <v>0.0</v>
      </c>
      <c r="O1456" s="2" t="s">
        <v>9316</v>
      </c>
      <c r="P1456" s="2">
        <v>3.0</v>
      </c>
      <c r="Q1456" s="2" t="s">
        <v>9318</v>
      </c>
    </row>
    <row r="1457">
      <c r="A1457" s="54">
        <v>46048.0</v>
      </c>
      <c r="B1457" s="2" t="s">
        <v>932</v>
      </c>
      <c r="C1457" s="2" t="s">
        <v>180</v>
      </c>
      <c r="D1457" s="2">
        <v>0.0</v>
      </c>
      <c r="E1457" s="53">
        <v>0.004272168272869818</v>
      </c>
      <c r="F1457" s="53">
        <v>0.014008538779413122</v>
      </c>
      <c r="G1457" s="53">
        <v>0.019081744829692313</v>
      </c>
      <c r="H1457" s="53">
        <v>0.021791847856511583</v>
      </c>
      <c r="I1457" s="53">
        <v>0.02449360051636294</v>
      </c>
      <c r="J1457" s="53">
        <v>0.014242896358390681</v>
      </c>
      <c r="K1457" s="53">
        <v>0.016662320594041498</v>
      </c>
      <c r="L1457" s="94">
        <v>3.641129857454893E-4</v>
      </c>
      <c r="M1457" s="94">
        <v>2.0286009667585853E-4</v>
      </c>
      <c r="N1457" s="94">
        <v>2.776329275786194E-4</v>
      </c>
      <c r="O1457" s="2" t="s">
        <v>9316</v>
      </c>
      <c r="P1457" s="2">
        <v>4.0</v>
      </c>
      <c r="Q1457" s="2" t="s">
        <v>9318</v>
      </c>
    </row>
    <row r="1458">
      <c r="A1458" s="54">
        <v>46048.0</v>
      </c>
      <c r="B1458" s="2" t="s">
        <v>515</v>
      </c>
      <c r="C1458" s="2" t="s">
        <v>180</v>
      </c>
      <c r="D1458" s="2">
        <v>0.0</v>
      </c>
      <c r="E1458" s="53">
        <v>0.0</v>
      </c>
      <c r="F1458" s="53">
        <v>0.0</v>
      </c>
      <c r="G1458" s="53">
        <v>0.0</v>
      </c>
      <c r="H1458" s="53">
        <v>0.0</v>
      </c>
      <c r="I1458" s="53">
        <v>0.0</v>
      </c>
      <c r="J1458" s="53">
        <v>0.0131820860143837</v>
      </c>
      <c r="K1458" s="53">
        <v>0.00659104300719185</v>
      </c>
      <c r="L1458" s="94">
        <v>0.0</v>
      </c>
      <c r="M1458" s="94">
        <v>1.7376739169061033E-4</v>
      </c>
      <c r="N1458" s="94">
        <v>4.344184792265258E-5</v>
      </c>
      <c r="O1458" s="2" t="s">
        <v>9316</v>
      </c>
      <c r="P1458" s="2">
        <v>5.0</v>
      </c>
      <c r="Q1458" s="2" t="s">
        <v>9318</v>
      </c>
    </row>
    <row r="1459">
      <c r="A1459" s="54">
        <v>46048.0</v>
      </c>
      <c r="B1459" s="2" t="s">
        <v>229</v>
      </c>
      <c r="C1459" s="2" t="s">
        <v>180</v>
      </c>
      <c r="D1459" s="2">
        <v>0.0</v>
      </c>
      <c r="E1459" s="53">
        <v>0.021389676168180907</v>
      </c>
      <c r="F1459" s="53">
        <v>0.04569020576241185</v>
      </c>
      <c r="G1459" s="53">
        <v>0.0579682763643099</v>
      </c>
      <c r="H1459" s="53">
        <v>0.06492937564979305</v>
      </c>
      <c r="I1459" s="53">
        <v>0.07236611584950771</v>
      </c>
      <c r="J1459" s="53">
        <v>0.09551641628778168</v>
      </c>
      <c r="K1459" s="53">
        <v>0.07674234632604579</v>
      </c>
      <c r="L1459" s="94">
        <v>0.00336032106464901</v>
      </c>
      <c r="M1459" s="94">
        <v>0.009123385780460805</v>
      </c>
      <c r="N1459" s="94">
        <v>0.005889387719626753</v>
      </c>
      <c r="O1459" s="2" t="s">
        <v>9316</v>
      </c>
      <c r="P1459" s="2">
        <v>6.0</v>
      </c>
      <c r="Q1459" s="2" t="s">
        <v>9317</v>
      </c>
    </row>
    <row r="1460">
      <c r="A1460" s="54">
        <v>46048.0</v>
      </c>
      <c r="B1460" s="2" t="s">
        <v>178</v>
      </c>
      <c r="C1460" s="2" t="s">
        <v>180</v>
      </c>
      <c r="D1460" s="2">
        <v>0.0</v>
      </c>
      <c r="E1460" s="53">
        <v>7.211152746614006E-4</v>
      </c>
      <c r="F1460" s="53">
        <v>0.005755340318271603</v>
      </c>
      <c r="G1460" s="53">
        <v>0.010545573398483898</v>
      </c>
      <c r="H1460" s="53">
        <v>0.013967965196885973</v>
      </c>
      <c r="I1460" s="53">
        <v>0.018208689395253334</v>
      </c>
      <c r="J1460" s="53">
        <v>0.03715018099224744</v>
      </c>
      <c r="K1460" s="53">
        <v>0.02384787719536567</v>
      </c>
      <c r="L1460" s="94">
        <v>1.1120911830281123E-4</v>
      </c>
      <c r="M1460" s="94">
        <v>0.001380135947756743</v>
      </c>
      <c r="N1460" s="94">
        <v>5.68721246725242E-4</v>
      </c>
      <c r="O1460" s="2" t="s">
        <v>9316</v>
      </c>
      <c r="P1460" s="2">
        <v>7.0</v>
      </c>
      <c r="Q1460" s="2" t="s">
        <v>9318</v>
      </c>
    </row>
    <row r="1461">
      <c r="A1461" s="54">
        <v>46048.0</v>
      </c>
      <c r="B1461" s="2" t="s">
        <v>1876</v>
      </c>
      <c r="C1461" s="2" t="s">
        <v>180</v>
      </c>
      <c r="D1461" s="2">
        <v>0.0</v>
      </c>
      <c r="E1461" s="53">
        <v>0.0</v>
      </c>
      <c r="F1461" s="53">
        <v>0.0</v>
      </c>
      <c r="G1461" s="53">
        <v>0.0</v>
      </c>
      <c r="H1461" s="53">
        <v>0.0</v>
      </c>
      <c r="I1461" s="53">
        <v>0.0</v>
      </c>
      <c r="J1461" s="53">
        <v>0.0</v>
      </c>
      <c r="K1461" s="53">
        <v>0.0</v>
      </c>
      <c r="L1461" s="94">
        <v>0.0</v>
      </c>
      <c r="M1461" s="94">
        <v>0.0</v>
      </c>
      <c r="N1461" s="94">
        <v>0.0</v>
      </c>
      <c r="O1461" s="2" t="s">
        <v>9316</v>
      </c>
      <c r="P1461" s="2">
        <v>8.0</v>
      </c>
      <c r="Q1461" s="2" t="s">
        <v>9318</v>
      </c>
    </row>
    <row r="1462">
      <c r="A1462" s="54">
        <v>46048.0</v>
      </c>
      <c r="B1462" s="2" t="s">
        <v>687</v>
      </c>
      <c r="C1462" s="2" t="s">
        <v>180</v>
      </c>
      <c r="D1462" s="2">
        <v>0.0</v>
      </c>
      <c r="E1462" s="53">
        <v>0.10808647085295196</v>
      </c>
      <c r="F1462" s="53">
        <v>0.06708391481692341</v>
      </c>
      <c r="G1462" s="53">
        <v>0.05015927407932315</v>
      </c>
      <c r="H1462" s="53">
        <v>0.04163406749326743</v>
      </c>
      <c r="I1462" s="53">
        <v>0.033429426623465854</v>
      </c>
      <c r="J1462" s="53">
        <v>0.008354450469210956</v>
      </c>
      <c r="K1462" s="53">
        <v>0.02925686227426705</v>
      </c>
      <c r="L1462" s="94">
        <v>0.002515952776164659</v>
      </c>
      <c r="M1462" s="94">
        <v>6.979684264249916E-5</v>
      </c>
      <c r="N1462" s="94">
        <v>8.559639901354306E-4</v>
      </c>
      <c r="O1462" s="2" t="s">
        <v>9316</v>
      </c>
      <c r="P1462" s="2">
        <v>9.0</v>
      </c>
      <c r="Q1462" s="2" t="s">
        <v>9318</v>
      </c>
    </row>
    <row r="1463">
      <c r="A1463" s="54">
        <v>46048.0</v>
      </c>
      <c r="B1463" s="2" t="s">
        <v>301</v>
      </c>
      <c r="C1463" s="2" t="s">
        <v>180</v>
      </c>
      <c r="D1463" s="2">
        <v>0.0</v>
      </c>
      <c r="E1463" s="53">
        <v>0.0</v>
      </c>
      <c r="F1463" s="53">
        <v>0.0</v>
      </c>
      <c r="G1463" s="53">
        <v>0.0</v>
      </c>
      <c r="H1463" s="53">
        <v>0.0</v>
      </c>
      <c r="I1463" s="53">
        <v>0.0</v>
      </c>
      <c r="J1463" s="53">
        <v>0.037000000000000005</v>
      </c>
      <c r="K1463" s="53">
        <v>0.018000000000000002</v>
      </c>
      <c r="L1463" s="94">
        <v>0.0</v>
      </c>
      <c r="M1463" s="94">
        <v>0.0014</v>
      </c>
      <c r="N1463" s="94">
        <v>3.0E-4</v>
      </c>
      <c r="O1463" s="2" t="s">
        <v>9316</v>
      </c>
      <c r="P1463" s="2">
        <v>10.0</v>
      </c>
      <c r="Q1463" s="2" t="s">
        <v>9317</v>
      </c>
    </row>
    <row r="1464">
      <c r="A1464" s="54">
        <v>46048.0</v>
      </c>
      <c r="B1464" s="2" t="s">
        <v>450</v>
      </c>
      <c r="C1464" s="2" t="s">
        <v>180</v>
      </c>
      <c r="D1464" s="2">
        <v>0.0</v>
      </c>
      <c r="E1464" s="53">
        <v>0.0</v>
      </c>
      <c r="F1464" s="53">
        <v>0.0</v>
      </c>
      <c r="G1464" s="53">
        <v>0.0</v>
      </c>
      <c r="H1464" s="53">
        <v>0.0</v>
      </c>
      <c r="I1464" s="53">
        <v>0.0</v>
      </c>
      <c r="J1464" s="53">
        <v>0.008314884074263174</v>
      </c>
      <c r="K1464" s="53">
        <v>0.004157442037131587</v>
      </c>
      <c r="L1464" s="94">
        <v>0.0</v>
      </c>
      <c r="M1464" s="94">
        <v>6.913729716843535E-5</v>
      </c>
      <c r="N1464" s="94">
        <v>1.7284324292108838E-5</v>
      </c>
      <c r="O1464" s="2" t="s">
        <v>9316</v>
      </c>
      <c r="P1464" s="2">
        <v>11.0</v>
      </c>
      <c r="Q1464" s="2" t="s">
        <v>9318</v>
      </c>
    </row>
    <row r="1465">
      <c r="A1465" s="54">
        <v>46048.0</v>
      </c>
      <c r="B1465" s="2" t="s">
        <v>1189</v>
      </c>
      <c r="C1465" s="2" t="s">
        <v>180</v>
      </c>
      <c r="D1465" s="2">
        <v>0.0</v>
      </c>
      <c r="E1465" s="53">
        <v>0.0</v>
      </c>
      <c r="F1465" s="53">
        <v>0.0</v>
      </c>
      <c r="G1465" s="53">
        <v>0.0</v>
      </c>
      <c r="H1465" s="53">
        <v>0.0</v>
      </c>
      <c r="I1465" s="53">
        <v>0.0</v>
      </c>
      <c r="J1465" s="53">
        <v>0.0036034430646679793</v>
      </c>
      <c r="K1465" s="53">
        <v>0.0018017215323339897</v>
      </c>
      <c r="L1465" s="94">
        <v>0.0</v>
      </c>
      <c r="M1465" s="94">
        <v>1.298480192030376E-5</v>
      </c>
      <c r="N1465" s="94">
        <v>3.24620048007594E-6</v>
      </c>
      <c r="O1465" s="2" t="s">
        <v>9319</v>
      </c>
      <c r="P1465" s="2">
        <v>99.0</v>
      </c>
      <c r="Q1465" s="2" t="s">
        <v>9320</v>
      </c>
    </row>
    <row r="1466">
      <c r="A1466" s="54">
        <v>46049.0</v>
      </c>
      <c r="B1466" s="2" t="s">
        <v>194</v>
      </c>
      <c r="C1466" s="2" t="s">
        <v>208</v>
      </c>
      <c r="D1466" s="2">
        <v>0.0</v>
      </c>
      <c r="E1466" s="53">
        <v>0.32</v>
      </c>
      <c r="F1466" s="53">
        <v>0.216</v>
      </c>
      <c r="G1466" s="53">
        <v>0.185</v>
      </c>
      <c r="H1466" s="53">
        <v>0.172</v>
      </c>
      <c r="I1466" s="53">
        <v>0.161</v>
      </c>
      <c r="J1466" s="53">
        <v>0.104</v>
      </c>
      <c r="K1466" s="53">
        <v>0.145</v>
      </c>
      <c r="L1466" s="94">
        <v>0.0342</v>
      </c>
      <c r="M1466" s="94">
        <v>0.0108</v>
      </c>
      <c r="N1466" s="94">
        <v>0.021</v>
      </c>
      <c r="O1466" s="2" t="s">
        <v>9316</v>
      </c>
      <c r="P1466" s="2">
        <v>1.0</v>
      </c>
      <c r="Q1466" s="2" t="s">
        <v>9317</v>
      </c>
    </row>
    <row r="1467">
      <c r="A1467" s="54">
        <v>46049.0</v>
      </c>
      <c r="B1467" s="2" t="s">
        <v>145</v>
      </c>
      <c r="C1467" s="2" t="s">
        <v>208</v>
      </c>
      <c r="D1467" s="2">
        <v>0.0</v>
      </c>
      <c r="E1467" s="53">
        <v>0.001</v>
      </c>
      <c r="F1467" s="53">
        <v>0.007</v>
      </c>
      <c r="G1467" s="53">
        <v>0.012</v>
      </c>
      <c r="H1467" s="53">
        <v>0.016</v>
      </c>
      <c r="I1467" s="53">
        <v>0.02</v>
      </c>
      <c r="J1467" s="53">
        <v>0.03</v>
      </c>
      <c r="K1467" s="53">
        <v>0.021</v>
      </c>
      <c r="L1467" s="94">
        <v>1.0E-4</v>
      </c>
      <c r="M1467" s="94">
        <v>9.0E-4</v>
      </c>
      <c r="N1467" s="94">
        <v>4.0E-4</v>
      </c>
      <c r="O1467" s="2" t="s">
        <v>9316</v>
      </c>
      <c r="P1467" s="2">
        <v>2.0</v>
      </c>
      <c r="Q1467" s="2" t="s">
        <v>9317</v>
      </c>
    </row>
    <row r="1468">
      <c r="A1468" s="54">
        <v>46049.0</v>
      </c>
      <c r="B1468" s="2" t="s">
        <v>1801</v>
      </c>
      <c r="C1468" s="2" t="s">
        <v>208</v>
      </c>
      <c r="D1468" s="2">
        <v>0.0</v>
      </c>
      <c r="E1468" s="53">
        <v>0.0</v>
      </c>
      <c r="F1468" s="53">
        <v>0.0</v>
      </c>
      <c r="G1468" s="53">
        <v>0.0</v>
      </c>
      <c r="H1468" s="53">
        <v>0.0</v>
      </c>
      <c r="I1468" s="53">
        <v>0.0</v>
      </c>
      <c r="J1468" s="53">
        <v>0.0</v>
      </c>
      <c r="K1468" s="53">
        <v>0.0</v>
      </c>
      <c r="L1468" s="94">
        <v>0.0</v>
      </c>
      <c r="M1468" s="94">
        <v>0.0</v>
      </c>
      <c r="N1468" s="94">
        <v>0.0</v>
      </c>
      <c r="O1468" s="2" t="s">
        <v>9316</v>
      </c>
      <c r="P1468" s="2">
        <v>3.0</v>
      </c>
      <c r="Q1468" s="2" t="s">
        <v>9318</v>
      </c>
    </row>
    <row r="1469">
      <c r="A1469" s="54">
        <v>46049.0</v>
      </c>
      <c r="B1469" s="2" t="s">
        <v>932</v>
      </c>
      <c r="C1469" s="2" t="s">
        <v>208</v>
      </c>
      <c r="D1469" s="2">
        <v>0.0</v>
      </c>
      <c r="E1469" s="53">
        <v>0.0</v>
      </c>
      <c r="F1469" s="53">
        <v>0.0</v>
      </c>
      <c r="G1469" s="53">
        <v>0.0</v>
      </c>
      <c r="H1469" s="53">
        <v>0.0</v>
      </c>
      <c r="I1469" s="53">
        <v>0.0</v>
      </c>
      <c r="J1469" s="53">
        <v>0.014113197858367984</v>
      </c>
      <c r="K1469" s="53">
        <v>0.007056598929183992</v>
      </c>
      <c r="L1469" s="94">
        <v>0.0</v>
      </c>
      <c r="M1469" s="94">
        <v>1.9918235378944263E-4</v>
      </c>
      <c r="N1469" s="94">
        <v>4.9795588447360656E-5</v>
      </c>
      <c r="O1469" s="2" t="s">
        <v>9316</v>
      </c>
      <c r="P1469" s="2">
        <v>4.0</v>
      </c>
      <c r="Q1469" s="2" t="s">
        <v>9318</v>
      </c>
    </row>
    <row r="1470">
      <c r="A1470" s="54">
        <v>46049.0</v>
      </c>
      <c r="B1470" s="2" t="s">
        <v>515</v>
      </c>
      <c r="C1470" s="2" t="s">
        <v>208</v>
      </c>
      <c r="D1470" s="2">
        <v>0.0</v>
      </c>
      <c r="E1470" s="53">
        <v>0.0</v>
      </c>
      <c r="F1470" s="53">
        <v>0.0</v>
      </c>
      <c r="G1470" s="53">
        <v>0.0</v>
      </c>
      <c r="H1470" s="53">
        <v>0.0</v>
      </c>
      <c r="I1470" s="53">
        <v>0.0</v>
      </c>
      <c r="J1470" s="53">
        <v>0.013062047453390555</v>
      </c>
      <c r="K1470" s="53">
        <v>0.006531023726695277</v>
      </c>
      <c r="L1470" s="94">
        <v>0.0</v>
      </c>
      <c r="M1470" s="94">
        <v>1.7061708367462666E-4</v>
      </c>
      <c r="N1470" s="94">
        <v>4.2654270918656665E-5</v>
      </c>
      <c r="O1470" s="2" t="s">
        <v>9316</v>
      </c>
      <c r="P1470" s="2">
        <v>5.0</v>
      </c>
      <c r="Q1470" s="2" t="s">
        <v>9318</v>
      </c>
    </row>
    <row r="1471">
      <c r="A1471" s="54">
        <v>46049.0</v>
      </c>
      <c r="B1471" s="2" t="s">
        <v>229</v>
      </c>
      <c r="C1471" s="2" t="s">
        <v>208</v>
      </c>
      <c r="D1471" s="2">
        <v>0.0</v>
      </c>
      <c r="E1471" s="53">
        <v>0.1123315956281267</v>
      </c>
      <c r="F1471" s="53">
        <v>0.1287135862524573</v>
      </c>
      <c r="G1471" s="53">
        <v>0.14131467177185789</v>
      </c>
      <c r="H1471" s="53">
        <v>0.14912001205502418</v>
      </c>
      <c r="I1471" s="53">
        <v>0.15775396298281127</v>
      </c>
      <c r="J1471" s="53">
        <v>0.094646625789533</v>
      </c>
      <c r="K1471" s="53">
        <v>0.11798064878069545</v>
      </c>
      <c r="L1471" s="94">
        <v>0.019969836457987927</v>
      </c>
      <c r="M1471" s="94">
        <v>0.008957983773343895</v>
      </c>
      <c r="N1471" s="94">
        <v>0.013919433486713814</v>
      </c>
      <c r="O1471" s="2" t="s">
        <v>9316</v>
      </c>
      <c r="P1471" s="2">
        <v>6.0</v>
      </c>
      <c r="Q1471" s="2" t="s">
        <v>9317</v>
      </c>
    </row>
    <row r="1472">
      <c r="A1472" s="54">
        <v>46049.0</v>
      </c>
      <c r="B1472" s="2" t="s">
        <v>178</v>
      </c>
      <c r="C1472" s="2" t="s">
        <v>208</v>
      </c>
      <c r="D1472" s="2">
        <v>0.0</v>
      </c>
      <c r="E1472" s="53">
        <v>0.0</v>
      </c>
      <c r="F1472" s="53">
        <v>0.0</v>
      </c>
      <c r="G1472" s="53">
        <v>0.0</v>
      </c>
      <c r="H1472" s="53">
        <v>0.0</v>
      </c>
      <c r="I1472" s="53">
        <v>0.0</v>
      </c>
      <c r="J1472" s="53">
        <v>0.036811884438721805</v>
      </c>
      <c r="K1472" s="53">
        <v>0.018405942219360902</v>
      </c>
      <c r="L1472" s="94">
        <v>0.0</v>
      </c>
      <c r="M1472" s="94">
        <v>0.0013551148359298086</v>
      </c>
      <c r="N1472" s="94">
        <v>3.3877870898245215E-4</v>
      </c>
      <c r="O1472" s="2" t="s">
        <v>9316</v>
      </c>
      <c r="P1472" s="2">
        <v>7.0</v>
      </c>
      <c r="Q1472" s="2" t="s">
        <v>9318</v>
      </c>
    </row>
    <row r="1473">
      <c r="A1473" s="54">
        <v>46049.0</v>
      </c>
      <c r="B1473" s="2" t="s">
        <v>1876</v>
      </c>
      <c r="C1473" s="2" t="s">
        <v>208</v>
      </c>
      <c r="D1473" s="2">
        <v>0.0</v>
      </c>
      <c r="E1473" s="53">
        <v>0.0</v>
      </c>
      <c r="F1473" s="53">
        <v>0.0</v>
      </c>
      <c r="G1473" s="53">
        <v>0.0</v>
      </c>
      <c r="H1473" s="53">
        <v>0.0</v>
      </c>
      <c r="I1473" s="53">
        <v>0.0</v>
      </c>
      <c r="J1473" s="53">
        <v>0.0</v>
      </c>
      <c r="K1473" s="53">
        <v>0.0</v>
      </c>
      <c r="L1473" s="94">
        <v>0.0</v>
      </c>
      <c r="M1473" s="94">
        <v>0.0</v>
      </c>
      <c r="N1473" s="94">
        <v>0.0</v>
      </c>
      <c r="O1473" s="2" t="s">
        <v>9316</v>
      </c>
      <c r="P1473" s="2">
        <v>8.0</v>
      </c>
      <c r="Q1473" s="2" t="s">
        <v>9318</v>
      </c>
    </row>
    <row r="1474">
      <c r="A1474" s="54">
        <v>46049.0</v>
      </c>
      <c r="B1474" s="2" t="s">
        <v>687</v>
      </c>
      <c r="C1474" s="2" t="s">
        <v>208</v>
      </c>
      <c r="D1474" s="2">
        <v>0.0</v>
      </c>
      <c r="E1474" s="53">
        <v>0.0</v>
      </c>
      <c r="F1474" s="53">
        <v>0.0</v>
      </c>
      <c r="G1474" s="53">
        <v>0.0</v>
      </c>
      <c r="H1474" s="53">
        <v>0.0</v>
      </c>
      <c r="I1474" s="53">
        <v>0.0</v>
      </c>
      <c r="J1474" s="53">
        <v>0.008290354676267592</v>
      </c>
      <c r="K1474" s="53">
        <v>0.004145177338133796</v>
      </c>
      <c r="L1474" s="94">
        <v>0.0</v>
      </c>
      <c r="M1474" s="94">
        <v>6.872998065831193E-5</v>
      </c>
      <c r="N1474" s="94">
        <v>1.7182495164577983E-5</v>
      </c>
      <c r="O1474" s="2" t="s">
        <v>9316</v>
      </c>
      <c r="P1474" s="2">
        <v>9.0</v>
      </c>
      <c r="Q1474" s="2" t="s">
        <v>9318</v>
      </c>
    </row>
    <row r="1475">
      <c r="A1475" s="54">
        <v>46049.0</v>
      </c>
      <c r="B1475" s="2" t="s">
        <v>301</v>
      </c>
      <c r="C1475" s="2" t="s">
        <v>208</v>
      </c>
      <c r="D1475" s="2">
        <v>0.0</v>
      </c>
      <c r="E1475" s="53">
        <v>0.0</v>
      </c>
      <c r="F1475" s="53">
        <v>0.0</v>
      </c>
      <c r="G1475" s="53">
        <v>0.0</v>
      </c>
      <c r="H1475" s="53">
        <v>0.0</v>
      </c>
      <c r="I1475" s="53">
        <v>0.0</v>
      </c>
      <c r="J1475" s="53">
        <v>0.037000000000000005</v>
      </c>
      <c r="K1475" s="53">
        <v>0.018000000000000002</v>
      </c>
      <c r="L1475" s="94">
        <v>0.0</v>
      </c>
      <c r="M1475" s="94">
        <v>0.0013</v>
      </c>
      <c r="N1475" s="94">
        <v>3.0E-4</v>
      </c>
      <c r="O1475" s="2" t="s">
        <v>9316</v>
      </c>
      <c r="P1475" s="2">
        <v>10.0</v>
      </c>
      <c r="Q1475" s="2" t="s">
        <v>9317</v>
      </c>
    </row>
    <row r="1476">
      <c r="A1476" s="54">
        <v>46049.0</v>
      </c>
      <c r="B1476" s="2" t="s">
        <v>450</v>
      </c>
      <c r="C1476" s="2" t="s">
        <v>208</v>
      </c>
      <c r="D1476" s="2">
        <v>0.0</v>
      </c>
      <c r="E1476" s="53">
        <v>0.0</v>
      </c>
      <c r="F1476" s="53">
        <v>0.0</v>
      </c>
      <c r="G1476" s="53">
        <v>0.0</v>
      </c>
      <c r="H1476" s="53">
        <v>0.0</v>
      </c>
      <c r="I1476" s="53">
        <v>0.0</v>
      </c>
      <c r="J1476" s="53">
        <v>0.00823916717194511</v>
      </c>
      <c r="K1476" s="53">
        <v>0.004119583585972555</v>
      </c>
      <c r="L1476" s="94">
        <v>0.0</v>
      </c>
      <c r="M1476" s="94">
        <v>6.788387568725798E-5</v>
      </c>
      <c r="N1476" s="94">
        <v>1.6970968921814494E-5</v>
      </c>
      <c r="O1476" s="2" t="s">
        <v>9316</v>
      </c>
      <c r="P1476" s="2">
        <v>11.0</v>
      </c>
      <c r="Q1476" s="2" t="s">
        <v>9318</v>
      </c>
    </row>
    <row r="1477">
      <c r="A1477" s="54">
        <v>46049.0</v>
      </c>
      <c r="B1477" s="2" t="s">
        <v>1189</v>
      </c>
      <c r="C1477" s="2" t="s">
        <v>208</v>
      </c>
      <c r="D1477" s="2">
        <v>0.0</v>
      </c>
      <c r="E1477" s="53">
        <v>0.0</v>
      </c>
      <c r="F1477" s="53">
        <v>0.0</v>
      </c>
      <c r="G1477" s="53">
        <v>0.0</v>
      </c>
      <c r="H1477" s="53">
        <v>0.0</v>
      </c>
      <c r="I1477" s="53">
        <v>0.0</v>
      </c>
      <c r="J1477" s="53">
        <v>0.003570629432619797</v>
      </c>
      <c r="K1477" s="53">
        <v>0.0017853147163098984</v>
      </c>
      <c r="L1477" s="94">
        <v>0.0</v>
      </c>
      <c r="M1477" s="94">
        <v>1.2749394545090773E-5</v>
      </c>
      <c r="N1477" s="94">
        <v>3.187348636272693E-6</v>
      </c>
      <c r="O1477" s="2" t="s">
        <v>9319</v>
      </c>
      <c r="P1477" s="2">
        <v>99.0</v>
      </c>
      <c r="Q1477" s="2" t="s">
        <v>9320</v>
      </c>
    </row>
    <row r="1478">
      <c r="A1478" s="54">
        <v>46050.0</v>
      </c>
      <c r="B1478" s="2" t="s">
        <v>194</v>
      </c>
      <c r="C1478" s="2" t="s">
        <v>303</v>
      </c>
      <c r="D1478" s="2">
        <v>0.0</v>
      </c>
      <c r="E1478" s="53">
        <v>0.018</v>
      </c>
      <c r="F1478" s="53">
        <v>0.029</v>
      </c>
      <c r="G1478" s="53">
        <v>0.031</v>
      </c>
      <c r="H1478" s="53">
        <v>0.031</v>
      </c>
      <c r="I1478" s="53">
        <v>0.031</v>
      </c>
      <c r="J1478" s="53">
        <v>0.103</v>
      </c>
      <c r="K1478" s="53">
        <v>0.067</v>
      </c>
      <c r="L1478" s="94">
        <v>0.001</v>
      </c>
      <c r="M1478" s="94">
        <v>0.0106</v>
      </c>
      <c r="N1478" s="94">
        <v>0.0045</v>
      </c>
      <c r="O1478" s="2" t="s">
        <v>9316</v>
      </c>
      <c r="P1478" s="2">
        <v>1.0</v>
      </c>
      <c r="Q1478" s="2" t="s">
        <v>9317</v>
      </c>
    </row>
    <row r="1479">
      <c r="A1479" s="54">
        <v>46050.0</v>
      </c>
      <c r="B1479" s="2" t="s">
        <v>145</v>
      </c>
      <c r="C1479" s="2" t="s">
        <v>303</v>
      </c>
      <c r="D1479" s="2">
        <v>0.0</v>
      </c>
      <c r="E1479" s="53">
        <v>0.0</v>
      </c>
      <c r="F1479" s="53">
        <v>0.0</v>
      </c>
      <c r="G1479" s="53">
        <v>0.0</v>
      </c>
      <c r="H1479" s="53">
        <v>0.0</v>
      </c>
      <c r="I1479" s="53">
        <v>0.0</v>
      </c>
      <c r="J1479" s="53">
        <v>0.03</v>
      </c>
      <c r="K1479" s="53">
        <v>0.015</v>
      </c>
      <c r="L1479" s="94">
        <v>0.0</v>
      </c>
      <c r="M1479" s="94">
        <v>9.0E-4</v>
      </c>
      <c r="N1479" s="94">
        <v>2.0E-4</v>
      </c>
      <c r="O1479" s="2" t="s">
        <v>9316</v>
      </c>
      <c r="P1479" s="2">
        <v>2.0</v>
      </c>
      <c r="Q1479" s="2" t="s">
        <v>9317</v>
      </c>
    </row>
    <row r="1480">
      <c r="A1480" s="54">
        <v>46050.0</v>
      </c>
      <c r="B1480" s="2" t="s">
        <v>1801</v>
      </c>
      <c r="C1480" s="2" t="s">
        <v>303</v>
      </c>
      <c r="D1480" s="2">
        <v>0.0</v>
      </c>
      <c r="E1480" s="53">
        <v>0.0</v>
      </c>
      <c r="F1480" s="53">
        <v>0.0</v>
      </c>
      <c r="G1480" s="53">
        <v>0.0</v>
      </c>
      <c r="H1480" s="53">
        <v>0.0</v>
      </c>
      <c r="I1480" s="53">
        <v>0.0</v>
      </c>
      <c r="J1480" s="53">
        <v>0.0</v>
      </c>
      <c r="K1480" s="53">
        <v>0.0</v>
      </c>
      <c r="L1480" s="94">
        <v>0.0</v>
      </c>
      <c r="M1480" s="94">
        <v>0.0</v>
      </c>
      <c r="N1480" s="94">
        <v>0.0</v>
      </c>
      <c r="O1480" s="2" t="s">
        <v>9316</v>
      </c>
      <c r="P1480" s="2">
        <v>3.0</v>
      </c>
      <c r="Q1480" s="2" t="s">
        <v>9318</v>
      </c>
    </row>
    <row r="1481">
      <c r="A1481" s="54">
        <v>46050.0</v>
      </c>
      <c r="B1481" s="2" t="s">
        <v>932</v>
      </c>
      <c r="C1481" s="2" t="s">
        <v>303</v>
      </c>
      <c r="D1481" s="2">
        <v>0.0</v>
      </c>
      <c r="E1481" s="53">
        <v>0.0</v>
      </c>
      <c r="F1481" s="53">
        <v>0.0</v>
      </c>
      <c r="G1481" s="53">
        <v>0.0</v>
      </c>
      <c r="H1481" s="53">
        <v>0.0</v>
      </c>
      <c r="I1481" s="53">
        <v>0.0</v>
      </c>
      <c r="J1481" s="53">
        <v>0.01398486446473378</v>
      </c>
      <c r="K1481" s="53">
        <v>0.00699243223236689</v>
      </c>
      <c r="L1481" s="94">
        <v>0.0</v>
      </c>
      <c r="M1481" s="94">
        <v>1.9557643409697366E-4</v>
      </c>
      <c r="N1481" s="94">
        <v>4.8894108524243414E-5</v>
      </c>
      <c r="O1481" s="2" t="s">
        <v>9316</v>
      </c>
      <c r="P1481" s="2">
        <v>4.0</v>
      </c>
      <c r="Q1481" s="2" t="s">
        <v>9318</v>
      </c>
    </row>
    <row r="1482">
      <c r="A1482" s="54">
        <v>46050.0</v>
      </c>
      <c r="B1482" s="2" t="s">
        <v>515</v>
      </c>
      <c r="C1482" s="2" t="s">
        <v>303</v>
      </c>
      <c r="D1482" s="2">
        <v>0.0</v>
      </c>
      <c r="E1482" s="53">
        <v>0.0</v>
      </c>
      <c r="F1482" s="53">
        <v>0.0</v>
      </c>
      <c r="G1482" s="53">
        <v>0.0</v>
      </c>
      <c r="H1482" s="53">
        <v>0.0</v>
      </c>
      <c r="I1482" s="53">
        <v>0.0</v>
      </c>
      <c r="J1482" s="53">
        <v>0.012943272325717367</v>
      </c>
      <c r="K1482" s="53">
        <v>0.006471636162858683</v>
      </c>
      <c r="L1482" s="94">
        <v>0.0</v>
      </c>
      <c r="M1482" s="94">
        <v>1.6752829849768104E-4</v>
      </c>
      <c r="N1482" s="94">
        <v>4.188207462442026E-5</v>
      </c>
      <c r="O1482" s="2" t="s">
        <v>9316</v>
      </c>
      <c r="P1482" s="2">
        <v>5.0</v>
      </c>
      <c r="Q1482" s="2" t="s">
        <v>9318</v>
      </c>
    </row>
    <row r="1483">
      <c r="A1483" s="54">
        <v>46050.0</v>
      </c>
      <c r="B1483" s="2" t="s">
        <v>229</v>
      </c>
      <c r="C1483" s="2" t="s">
        <v>303</v>
      </c>
      <c r="D1483" s="2">
        <v>0.0</v>
      </c>
      <c r="E1483" s="53">
        <v>0.14253158681303044</v>
      </c>
      <c r="F1483" s="53">
        <v>0.12157590580082696</v>
      </c>
      <c r="G1483" s="53">
        <v>0.11161202960487847</v>
      </c>
      <c r="H1483" s="53">
        <v>0.10611385350440805</v>
      </c>
      <c r="I1483" s="53">
        <v>0.10033560586882835</v>
      </c>
      <c r="J1483" s="53">
        <v>0.09378599003529144</v>
      </c>
      <c r="K1483" s="53">
        <v>0.10269900982008495</v>
      </c>
      <c r="L1483" s="94">
        <v>0.012457245152520268</v>
      </c>
      <c r="M1483" s="94">
        <v>0.008795811926899785</v>
      </c>
      <c r="N1483" s="94">
        <v>0.010547086618025905</v>
      </c>
      <c r="O1483" s="2" t="s">
        <v>9316</v>
      </c>
      <c r="P1483" s="2">
        <v>6.0</v>
      </c>
      <c r="Q1483" s="2" t="s">
        <v>9317</v>
      </c>
    </row>
    <row r="1484">
      <c r="A1484" s="54">
        <v>46050.0</v>
      </c>
      <c r="B1484" s="2" t="s">
        <v>178</v>
      </c>
      <c r="C1484" s="2" t="s">
        <v>303</v>
      </c>
      <c r="D1484" s="2">
        <v>0.0</v>
      </c>
      <c r="E1484" s="53">
        <v>0.04833406649786029</v>
      </c>
      <c r="F1484" s="53">
        <v>0.04711892017020455</v>
      </c>
      <c r="G1484" s="53">
        <v>0.04283706877370645</v>
      </c>
      <c r="H1484" s="53">
        <v>0.03996642518664434</v>
      </c>
      <c r="I1484" s="53">
        <v>0.03669893499185694</v>
      </c>
      <c r="J1484" s="53">
        <v>0.03647714853382623</v>
      </c>
      <c r="K1484" s="53">
        <v>0.03965710865376634</v>
      </c>
      <c r="L1484" s="94">
        <v>0.0018350144611232564</v>
      </c>
      <c r="M1484" s="94">
        <v>0.0013305823651588208</v>
      </c>
      <c r="N1484" s="94">
        <v>0.0015726862667766294</v>
      </c>
      <c r="O1484" s="2" t="s">
        <v>9316</v>
      </c>
      <c r="P1484" s="2">
        <v>7.0</v>
      </c>
      <c r="Q1484" s="2" t="s">
        <v>9318</v>
      </c>
    </row>
    <row r="1485">
      <c r="A1485" s="54">
        <v>46050.0</v>
      </c>
      <c r="B1485" s="2" t="s">
        <v>1876</v>
      </c>
      <c r="C1485" s="2" t="s">
        <v>303</v>
      </c>
      <c r="D1485" s="2">
        <v>0.0</v>
      </c>
      <c r="E1485" s="53">
        <v>0.0</v>
      </c>
      <c r="F1485" s="53">
        <v>0.0</v>
      </c>
      <c r="G1485" s="53">
        <v>0.0</v>
      </c>
      <c r="H1485" s="53">
        <v>0.0</v>
      </c>
      <c r="I1485" s="53">
        <v>0.0</v>
      </c>
      <c r="J1485" s="53">
        <v>0.0</v>
      </c>
      <c r="K1485" s="53">
        <v>0.0</v>
      </c>
      <c r="L1485" s="94">
        <v>0.0</v>
      </c>
      <c r="M1485" s="94">
        <v>0.0</v>
      </c>
      <c r="N1485" s="94">
        <v>0.0</v>
      </c>
      <c r="O1485" s="2" t="s">
        <v>9316</v>
      </c>
      <c r="P1485" s="2">
        <v>8.0</v>
      </c>
      <c r="Q1485" s="2" t="s">
        <v>9318</v>
      </c>
    </row>
    <row r="1486">
      <c r="A1486" s="54">
        <v>46050.0</v>
      </c>
      <c r="B1486" s="2" t="s">
        <v>687</v>
      </c>
      <c r="C1486" s="2" t="s">
        <v>303</v>
      </c>
      <c r="D1486" s="2">
        <v>0.0</v>
      </c>
      <c r="E1486" s="53">
        <v>0.0</v>
      </c>
      <c r="F1486" s="53">
        <v>0.0</v>
      </c>
      <c r="G1486" s="53">
        <v>0.0</v>
      </c>
      <c r="H1486" s="53">
        <v>0.0</v>
      </c>
      <c r="I1486" s="53">
        <v>0.0</v>
      </c>
      <c r="J1486" s="53">
        <v>0.00822675062969201</v>
      </c>
      <c r="K1486" s="53">
        <v>0.004113375314846005</v>
      </c>
      <c r="L1486" s="94">
        <v>0.0</v>
      </c>
      <c r="M1486" s="94">
        <v>6.767942592313788E-5</v>
      </c>
      <c r="N1486" s="94">
        <v>1.691985648078447E-5</v>
      </c>
      <c r="O1486" s="2" t="s">
        <v>9316</v>
      </c>
      <c r="P1486" s="2">
        <v>9.0</v>
      </c>
      <c r="Q1486" s="2" t="s">
        <v>9318</v>
      </c>
    </row>
    <row r="1487">
      <c r="A1487" s="54">
        <v>46050.0</v>
      </c>
      <c r="B1487" s="2" t="s">
        <v>301</v>
      </c>
      <c r="C1487" s="2" t="s">
        <v>303</v>
      </c>
      <c r="D1487" s="2">
        <v>1.0</v>
      </c>
      <c r="E1487" s="53">
        <v>0.2</v>
      </c>
      <c r="F1487" s="53">
        <v>0.139</v>
      </c>
      <c r="G1487" s="53">
        <v>0.12</v>
      </c>
      <c r="H1487" s="53">
        <v>0.111</v>
      </c>
      <c r="I1487" s="53">
        <v>0.102</v>
      </c>
      <c r="J1487" s="53">
        <v>0.036000000000000004</v>
      </c>
      <c r="K1487" s="53">
        <v>0.078</v>
      </c>
      <c r="L1487" s="94">
        <v>0.7746</v>
      </c>
      <c r="M1487" s="94">
        <v>0.9287</v>
      </c>
      <c r="N1487" s="94">
        <v>0.8499</v>
      </c>
      <c r="O1487" s="2" t="s">
        <v>9316</v>
      </c>
      <c r="P1487" s="2">
        <v>10.0</v>
      </c>
      <c r="Q1487" s="2" t="s">
        <v>9317</v>
      </c>
    </row>
    <row r="1488">
      <c r="A1488" s="54">
        <v>46050.0</v>
      </c>
      <c r="B1488" s="2" t="s">
        <v>450</v>
      </c>
      <c r="C1488" s="2" t="s">
        <v>303</v>
      </c>
      <c r="D1488" s="2">
        <v>0.0</v>
      </c>
      <c r="E1488" s="53">
        <v>0.0</v>
      </c>
      <c r="F1488" s="53">
        <v>0.0</v>
      </c>
      <c r="G1488" s="53">
        <v>0.0</v>
      </c>
      <c r="H1488" s="53">
        <v>0.0</v>
      </c>
      <c r="I1488" s="53">
        <v>0.0</v>
      </c>
      <c r="J1488" s="53">
        <v>0.008164247207348404</v>
      </c>
      <c r="K1488" s="53">
        <v>0.004082123603674202</v>
      </c>
      <c r="L1488" s="94">
        <v>0.0</v>
      </c>
      <c r="M1488" s="94">
        <v>6.665493246269621E-5</v>
      </c>
      <c r="N1488" s="94">
        <v>1.6663733115674053E-5</v>
      </c>
      <c r="O1488" s="2" t="s">
        <v>9316</v>
      </c>
      <c r="P1488" s="2">
        <v>11.0</v>
      </c>
      <c r="Q1488" s="2" t="s">
        <v>9318</v>
      </c>
    </row>
    <row r="1489">
      <c r="A1489" s="54">
        <v>46050.0</v>
      </c>
      <c r="B1489" s="2" t="s">
        <v>1189</v>
      </c>
      <c r="C1489" s="2" t="s">
        <v>303</v>
      </c>
      <c r="D1489" s="2">
        <v>0.0</v>
      </c>
      <c r="E1489" s="53">
        <v>7.211152746614006E-4</v>
      </c>
      <c r="F1489" s="53">
        <v>0.005755340318271603</v>
      </c>
      <c r="G1489" s="53">
        <v>0.010545573398483898</v>
      </c>
      <c r="H1489" s="53">
        <v>0.013967965196885973</v>
      </c>
      <c r="I1489" s="53">
        <v>0.018208689395253334</v>
      </c>
      <c r="J1489" s="53">
        <v>0.0035381611715568674</v>
      </c>
      <c r="K1489" s="53">
        <v>0.0070418672850203826</v>
      </c>
      <c r="L1489" s="94">
        <v>1.1120911830281123E-4</v>
      </c>
      <c r="M1489" s="94">
        <v>1.2518584475912665E-5</v>
      </c>
      <c r="N1489" s="94">
        <v>4.958789485984033E-5</v>
      </c>
      <c r="O1489" s="2" t="s">
        <v>9319</v>
      </c>
      <c r="P1489" s="2">
        <v>99.0</v>
      </c>
      <c r="Q1489" s="2" t="s">
        <v>9320</v>
      </c>
    </row>
    <row r="1490">
      <c r="A1490" s="54">
        <v>46051.0</v>
      </c>
      <c r="B1490" s="2" t="s">
        <v>194</v>
      </c>
      <c r="C1490" s="2" t="s">
        <v>148</v>
      </c>
      <c r="D1490" s="2">
        <v>0.0</v>
      </c>
      <c r="E1490" s="53">
        <v>0.007</v>
      </c>
      <c r="F1490" s="53">
        <v>0.024</v>
      </c>
      <c r="G1490" s="53">
        <v>0.034</v>
      </c>
      <c r="H1490" s="53">
        <v>0.04</v>
      </c>
      <c r="I1490" s="53">
        <v>0.046</v>
      </c>
      <c r="J1490" s="53">
        <v>0.102</v>
      </c>
      <c r="K1490" s="53">
        <v>0.068</v>
      </c>
      <c r="L1490" s="94">
        <v>0.0012</v>
      </c>
      <c r="M1490" s="94">
        <v>0.0104</v>
      </c>
      <c r="N1490" s="94">
        <v>0.0046</v>
      </c>
      <c r="O1490" s="2" t="s">
        <v>9316</v>
      </c>
      <c r="P1490" s="2">
        <v>1.0</v>
      </c>
      <c r="Q1490" s="2" t="s">
        <v>9317</v>
      </c>
    </row>
    <row r="1491">
      <c r="A1491" s="54">
        <v>46051.0</v>
      </c>
      <c r="B1491" s="2" t="s">
        <v>145</v>
      </c>
      <c r="C1491" s="2" t="s">
        <v>148</v>
      </c>
      <c r="D1491" s="2">
        <v>0.0</v>
      </c>
      <c r="E1491" s="53">
        <v>0.0</v>
      </c>
      <c r="F1491" s="53">
        <v>0.0</v>
      </c>
      <c r="G1491" s="53">
        <v>0.0</v>
      </c>
      <c r="H1491" s="53">
        <v>0.0</v>
      </c>
      <c r="I1491" s="53">
        <v>0.0</v>
      </c>
      <c r="J1491" s="53">
        <v>0.029</v>
      </c>
      <c r="K1491" s="53">
        <v>0.015</v>
      </c>
      <c r="L1491" s="94">
        <v>0.0</v>
      </c>
      <c r="M1491" s="94">
        <v>8.0E-4</v>
      </c>
      <c r="N1491" s="94">
        <v>2.0E-4</v>
      </c>
      <c r="O1491" s="2" t="s">
        <v>9316</v>
      </c>
      <c r="P1491" s="2">
        <v>2.0</v>
      </c>
      <c r="Q1491" s="2" t="s">
        <v>9317</v>
      </c>
    </row>
    <row r="1492">
      <c r="A1492" s="54">
        <v>46051.0</v>
      </c>
      <c r="B1492" s="2" t="s">
        <v>1801</v>
      </c>
      <c r="C1492" s="2" t="s">
        <v>148</v>
      </c>
      <c r="D1492" s="2">
        <v>0.0</v>
      </c>
      <c r="E1492" s="53">
        <v>0.0</v>
      </c>
      <c r="F1492" s="53">
        <v>0.0</v>
      </c>
      <c r="G1492" s="53">
        <v>0.0</v>
      </c>
      <c r="H1492" s="53">
        <v>0.0</v>
      </c>
      <c r="I1492" s="53">
        <v>0.0</v>
      </c>
      <c r="J1492" s="53">
        <v>0.0</v>
      </c>
      <c r="K1492" s="53">
        <v>0.0</v>
      </c>
      <c r="L1492" s="94">
        <v>0.0</v>
      </c>
      <c r="M1492" s="94">
        <v>0.0</v>
      </c>
      <c r="N1492" s="94">
        <v>0.0</v>
      </c>
      <c r="O1492" s="2" t="s">
        <v>9316</v>
      </c>
      <c r="P1492" s="2">
        <v>3.0</v>
      </c>
      <c r="Q1492" s="2" t="s">
        <v>9318</v>
      </c>
    </row>
    <row r="1493">
      <c r="A1493" s="54">
        <v>46051.0</v>
      </c>
      <c r="B1493" s="2" t="s">
        <v>932</v>
      </c>
      <c r="C1493" s="2" t="s">
        <v>148</v>
      </c>
      <c r="D1493" s="2">
        <v>0.0</v>
      </c>
      <c r="E1493" s="53">
        <v>0.021530378942726826</v>
      </c>
      <c r="F1493" s="53">
        <v>0.031448106264322664</v>
      </c>
      <c r="G1493" s="53">
        <v>0.03271542187518294</v>
      </c>
      <c r="H1493" s="53">
        <v>0.032650879861631246</v>
      </c>
      <c r="I1493" s="53">
        <v>0.0320715427066234</v>
      </c>
      <c r="J1493" s="53">
        <v>0.01385787848463033</v>
      </c>
      <c r="K1493" s="53">
        <v>0.023286650179906637</v>
      </c>
      <c r="L1493" s="94">
        <v>0.0010702988284711985</v>
      </c>
      <c r="M1493" s="94">
        <v>1.920407960947802E-4</v>
      </c>
      <c r="N1493" s="94">
        <v>5.422680766013459E-4</v>
      </c>
      <c r="O1493" s="2" t="s">
        <v>9316</v>
      </c>
      <c r="P1493" s="2">
        <v>4.0</v>
      </c>
      <c r="Q1493" s="2" t="s">
        <v>9318</v>
      </c>
    </row>
    <row r="1494">
      <c r="A1494" s="54">
        <v>46051.0</v>
      </c>
      <c r="B1494" s="2" t="s">
        <v>515</v>
      </c>
      <c r="C1494" s="2" t="s">
        <v>148</v>
      </c>
      <c r="D1494" s="2">
        <v>0.0</v>
      </c>
      <c r="E1494" s="53">
        <v>0.12755436620749955</v>
      </c>
      <c r="F1494" s="53">
        <v>0.07654491164393361</v>
      </c>
      <c r="G1494" s="53">
        <v>0.05919709707845037</v>
      </c>
      <c r="H1494" s="53">
        <v>0.050939631957597764</v>
      </c>
      <c r="I1494" s="53">
        <v>0.04314135619251568</v>
      </c>
      <c r="J1494" s="53">
        <v>0.012825744256269724</v>
      </c>
      <c r="K1494" s="53">
        <v>0.036011420667360045</v>
      </c>
      <c r="L1494" s="94">
        <v>0.003504296302515477</v>
      </c>
      <c r="M1494" s="94">
        <v>1.6449971572723583E-4</v>
      </c>
      <c r="N1494" s="94">
        <v>0.0012968224184815662</v>
      </c>
      <c r="O1494" s="2" t="s">
        <v>9316</v>
      </c>
      <c r="P1494" s="2">
        <v>5.0</v>
      </c>
      <c r="Q1494" s="2" t="s">
        <v>9318</v>
      </c>
    </row>
    <row r="1495">
      <c r="A1495" s="54">
        <v>46051.0</v>
      </c>
      <c r="B1495" s="2" t="s">
        <v>229</v>
      </c>
      <c r="C1495" s="2" t="s">
        <v>148</v>
      </c>
      <c r="D1495" s="2">
        <v>0.0</v>
      </c>
      <c r="E1495" s="53">
        <v>0.16867056933244426</v>
      </c>
      <c r="F1495" s="53">
        <v>0.1200034547411964</v>
      </c>
      <c r="G1495" s="53">
        <v>0.09978590546940239</v>
      </c>
      <c r="H1495" s="53">
        <v>0.08932230541725603</v>
      </c>
      <c r="I1495" s="53">
        <v>0.07886425876215947</v>
      </c>
      <c r="J1495" s="53">
        <v>0.09293439037233892</v>
      </c>
      <c r="K1495" s="53">
        <v>0.09636014792087065</v>
      </c>
      <c r="L1495" s="94">
        <v>0.00995722693034851</v>
      </c>
      <c r="M1495" s="94">
        <v>0.00863680091387828</v>
      </c>
      <c r="N1495" s="94">
        <v>0.009285278107332073</v>
      </c>
      <c r="O1495" s="2" t="s">
        <v>9316</v>
      </c>
      <c r="P1495" s="2">
        <v>6.0</v>
      </c>
      <c r="Q1495" s="2" t="s">
        <v>9317</v>
      </c>
    </row>
    <row r="1496">
      <c r="A1496" s="54">
        <v>46051.0</v>
      </c>
      <c r="B1496" s="2" t="s">
        <v>178</v>
      </c>
      <c r="C1496" s="2" t="s">
        <v>148</v>
      </c>
      <c r="D1496" s="2">
        <v>0.0</v>
      </c>
      <c r="E1496" s="53">
        <v>0.0</v>
      </c>
      <c r="F1496" s="53">
        <v>0.0</v>
      </c>
      <c r="G1496" s="53">
        <v>0.0</v>
      </c>
      <c r="H1496" s="53">
        <v>0.0</v>
      </c>
      <c r="I1496" s="53">
        <v>0.0</v>
      </c>
      <c r="J1496" s="53">
        <v>0.03614592712874017</v>
      </c>
      <c r="K1496" s="53">
        <v>0.018072963564370086</v>
      </c>
      <c r="L1496" s="94">
        <v>0.0</v>
      </c>
      <c r="M1496" s="94">
        <v>0.0013065280479961949</v>
      </c>
      <c r="N1496" s="94">
        <v>3.266320119990487E-4</v>
      </c>
      <c r="O1496" s="2" t="s">
        <v>9316</v>
      </c>
      <c r="P1496" s="2">
        <v>7.0</v>
      </c>
      <c r="Q1496" s="2" t="s">
        <v>9318</v>
      </c>
    </row>
    <row r="1497">
      <c r="A1497" s="54">
        <v>46051.0</v>
      </c>
      <c r="B1497" s="2" t="s">
        <v>1876</v>
      </c>
      <c r="C1497" s="2" t="s">
        <v>148</v>
      </c>
      <c r="D1497" s="2">
        <v>0.0</v>
      </c>
      <c r="E1497" s="53">
        <v>0.0</v>
      </c>
      <c r="F1497" s="53">
        <v>0.0</v>
      </c>
      <c r="G1497" s="53">
        <v>0.0</v>
      </c>
      <c r="H1497" s="53">
        <v>0.0</v>
      </c>
      <c r="I1497" s="53">
        <v>0.0</v>
      </c>
      <c r="J1497" s="53">
        <v>0.0</v>
      </c>
      <c r="K1497" s="53">
        <v>0.0</v>
      </c>
      <c r="L1497" s="94">
        <v>0.0</v>
      </c>
      <c r="M1497" s="94">
        <v>0.0</v>
      </c>
      <c r="N1497" s="94">
        <v>0.0</v>
      </c>
      <c r="O1497" s="2" t="s">
        <v>9316</v>
      </c>
      <c r="P1497" s="2">
        <v>8.0</v>
      </c>
      <c r="Q1497" s="2" t="s">
        <v>9318</v>
      </c>
    </row>
    <row r="1498">
      <c r="A1498" s="54">
        <v>46051.0</v>
      </c>
      <c r="B1498" s="2" t="s">
        <v>687</v>
      </c>
      <c r="C1498" s="2" t="s">
        <v>148</v>
      </c>
      <c r="D1498" s="2">
        <v>0.0</v>
      </c>
      <c r="E1498" s="53">
        <v>0.0</v>
      </c>
      <c r="F1498" s="53">
        <v>0.0</v>
      </c>
      <c r="G1498" s="53">
        <v>0.0</v>
      </c>
      <c r="H1498" s="53">
        <v>0.0</v>
      </c>
      <c r="I1498" s="53">
        <v>0.0</v>
      </c>
      <c r="J1498" s="53">
        <v>0.00816363455677965</v>
      </c>
      <c r="K1498" s="53">
        <v>0.004081817278389825</v>
      </c>
      <c r="L1498" s="94">
        <v>0.0</v>
      </c>
      <c r="M1498" s="94">
        <v>6.664492917664686E-5</v>
      </c>
      <c r="N1498" s="94">
        <v>1.6661232294161715E-5</v>
      </c>
      <c r="O1498" s="2" t="s">
        <v>9316</v>
      </c>
      <c r="P1498" s="2">
        <v>9.0</v>
      </c>
      <c r="Q1498" s="2" t="s">
        <v>9318</v>
      </c>
    </row>
    <row r="1499">
      <c r="A1499" s="54">
        <v>46051.0</v>
      </c>
      <c r="B1499" s="2" t="s">
        <v>301</v>
      </c>
      <c r="C1499" s="2" t="s">
        <v>148</v>
      </c>
      <c r="D1499" s="2">
        <v>0.0</v>
      </c>
      <c r="E1499" s="53">
        <v>0.258</v>
      </c>
      <c r="F1499" s="53">
        <v>0.154</v>
      </c>
      <c r="G1499" s="53">
        <v>0.11900000000000001</v>
      </c>
      <c r="H1499" s="53">
        <v>0.102</v>
      </c>
      <c r="I1499" s="53">
        <v>0.086</v>
      </c>
      <c r="J1499" s="53">
        <v>0.045</v>
      </c>
      <c r="K1499" s="53">
        <v>0.08199999999999999</v>
      </c>
      <c r="L1499" s="94">
        <v>0.0141</v>
      </c>
      <c r="M1499" s="94">
        <v>0.002</v>
      </c>
      <c r="N1499" s="94">
        <v>0.0067</v>
      </c>
      <c r="O1499" s="2" t="s">
        <v>9316</v>
      </c>
      <c r="P1499" s="2">
        <v>10.0</v>
      </c>
      <c r="Q1499" s="2" t="s">
        <v>9317</v>
      </c>
    </row>
    <row r="1500">
      <c r="A1500" s="54">
        <v>46051.0</v>
      </c>
      <c r="B1500" s="2" t="s">
        <v>450</v>
      </c>
      <c r="C1500" s="2" t="s">
        <v>148</v>
      </c>
      <c r="D1500" s="2">
        <v>0.0</v>
      </c>
      <c r="E1500" s="53">
        <v>0.0</v>
      </c>
      <c r="F1500" s="53">
        <v>0.0</v>
      </c>
      <c r="G1500" s="53">
        <v>0.0</v>
      </c>
      <c r="H1500" s="53">
        <v>0.0</v>
      </c>
      <c r="I1500" s="53">
        <v>0.0</v>
      </c>
      <c r="J1500" s="53">
        <v>0.008090113851530306</v>
      </c>
      <c r="K1500" s="53">
        <v>0.004045056925765153</v>
      </c>
      <c r="L1500" s="94">
        <v>0.0</v>
      </c>
      <c r="M1500" s="94">
        <v>6.544994213072252E-5</v>
      </c>
      <c r="N1500" s="94">
        <v>1.636248553268063E-5</v>
      </c>
      <c r="O1500" s="2" t="s">
        <v>9316</v>
      </c>
      <c r="P1500" s="2">
        <v>11.0</v>
      </c>
      <c r="Q1500" s="2" t="s">
        <v>9318</v>
      </c>
    </row>
    <row r="1501">
      <c r="A1501" s="54">
        <v>46051.0</v>
      </c>
      <c r="B1501" s="2" t="s">
        <v>1189</v>
      </c>
      <c r="C1501" s="2" t="s">
        <v>148</v>
      </c>
      <c r="D1501" s="2">
        <v>0.0</v>
      </c>
      <c r="E1501" s="53">
        <v>0.0</v>
      </c>
      <c r="F1501" s="53">
        <v>0.0</v>
      </c>
      <c r="G1501" s="53">
        <v>0.0</v>
      </c>
      <c r="H1501" s="53">
        <v>0.0</v>
      </c>
      <c r="I1501" s="53">
        <v>0.0</v>
      </c>
      <c r="J1501" s="53">
        <v>0.0035060338051982496</v>
      </c>
      <c r="K1501" s="53">
        <v>0.0017530169025991248</v>
      </c>
      <c r="L1501" s="94">
        <v>0.0</v>
      </c>
      <c r="M1501" s="94">
        <v>1.2292273043192917E-5</v>
      </c>
      <c r="N1501" s="94">
        <v>3.0730682607982294E-6</v>
      </c>
      <c r="O1501" s="2" t="s">
        <v>9319</v>
      </c>
      <c r="P1501" s="2">
        <v>99.0</v>
      </c>
      <c r="Q1501" s="2" t="s">
        <v>9320</v>
      </c>
    </row>
    <row r="1502">
      <c r="A1502" s="54">
        <v>46052.0</v>
      </c>
      <c r="B1502" s="2" t="s">
        <v>194</v>
      </c>
      <c r="C1502" s="2" t="s">
        <v>196</v>
      </c>
      <c r="D1502" s="2">
        <v>0.0</v>
      </c>
      <c r="E1502" s="53">
        <v>0.154</v>
      </c>
      <c r="F1502" s="53">
        <v>0.146</v>
      </c>
      <c r="G1502" s="53">
        <v>0.144</v>
      </c>
      <c r="H1502" s="53">
        <v>0.144</v>
      </c>
      <c r="I1502" s="53">
        <v>0.144</v>
      </c>
      <c r="J1502" s="53">
        <v>0.101</v>
      </c>
      <c r="K1502" s="53">
        <v>0.123</v>
      </c>
      <c r="L1502" s="94">
        <v>0.0207</v>
      </c>
      <c r="M1502" s="94">
        <v>0.0102</v>
      </c>
      <c r="N1502" s="94">
        <v>0.0151</v>
      </c>
      <c r="O1502" s="2" t="s">
        <v>9316</v>
      </c>
      <c r="P1502" s="2">
        <v>1.0</v>
      </c>
      <c r="Q1502" s="2" t="s">
        <v>9317</v>
      </c>
    </row>
    <row r="1503">
      <c r="A1503" s="54">
        <v>46052.0</v>
      </c>
      <c r="B1503" s="2" t="s">
        <v>145</v>
      </c>
      <c r="C1503" s="2" t="s">
        <v>196</v>
      </c>
      <c r="D1503" s="2">
        <v>0.0</v>
      </c>
      <c r="E1503" s="53">
        <v>0.005</v>
      </c>
      <c r="F1503" s="53">
        <v>0.021</v>
      </c>
      <c r="G1503" s="53">
        <v>0.031</v>
      </c>
      <c r="H1503" s="53">
        <v>0.037</v>
      </c>
      <c r="I1503" s="53">
        <v>0.044</v>
      </c>
      <c r="J1503" s="53">
        <v>0.029</v>
      </c>
      <c r="K1503" s="53">
        <v>0.03</v>
      </c>
      <c r="L1503" s="94">
        <v>0.001</v>
      </c>
      <c r="M1503" s="94">
        <v>8.0E-4</v>
      </c>
      <c r="N1503" s="94">
        <v>9.0E-4</v>
      </c>
      <c r="O1503" s="2" t="s">
        <v>9316</v>
      </c>
      <c r="P1503" s="2">
        <v>2.0</v>
      </c>
      <c r="Q1503" s="2" t="s">
        <v>9317</v>
      </c>
    </row>
    <row r="1504">
      <c r="A1504" s="54">
        <v>46052.0</v>
      </c>
      <c r="B1504" s="2" t="s">
        <v>1801</v>
      </c>
      <c r="C1504" s="2" t="s">
        <v>196</v>
      </c>
      <c r="D1504" s="2">
        <v>0.0</v>
      </c>
      <c r="E1504" s="53">
        <v>0.0</v>
      </c>
      <c r="F1504" s="53">
        <v>0.0</v>
      </c>
      <c r="G1504" s="53">
        <v>0.0</v>
      </c>
      <c r="H1504" s="53">
        <v>0.0</v>
      </c>
      <c r="I1504" s="53">
        <v>0.0</v>
      </c>
      <c r="J1504" s="53">
        <v>0.0</v>
      </c>
      <c r="K1504" s="53">
        <v>0.0</v>
      </c>
      <c r="L1504" s="94">
        <v>0.0</v>
      </c>
      <c r="M1504" s="94">
        <v>0.0</v>
      </c>
      <c r="N1504" s="94">
        <v>0.0</v>
      </c>
      <c r="O1504" s="2" t="s">
        <v>9316</v>
      </c>
      <c r="P1504" s="2">
        <v>3.0</v>
      </c>
      <c r="Q1504" s="2" t="s">
        <v>9318</v>
      </c>
    </row>
    <row r="1505">
      <c r="A1505" s="54">
        <v>46052.0</v>
      </c>
      <c r="B1505" s="2" t="s">
        <v>932</v>
      </c>
      <c r="C1505" s="2" t="s">
        <v>196</v>
      </c>
      <c r="D1505" s="2">
        <v>0.0</v>
      </c>
      <c r="E1505" s="53">
        <v>0.013253502876268579</v>
      </c>
      <c r="F1505" s="53">
        <v>0.02467368408395475</v>
      </c>
      <c r="G1505" s="53">
        <v>0.027829935045871394</v>
      </c>
      <c r="H1505" s="53">
        <v>0.028921088851546334</v>
      </c>
      <c r="I1505" s="53">
        <v>0.029580103191601786</v>
      </c>
      <c r="J1505" s="53">
        <v>0.013732222515694852</v>
      </c>
      <c r="K1505" s="53">
        <v>0.020781078780783124</v>
      </c>
      <c r="L1505" s="94">
        <v>7.745052846574208E-4</v>
      </c>
      <c r="M1505" s="94">
        <v>1.8857393522055664E-4</v>
      </c>
      <c r="N1505" s="94">
        <v>4.318532352931146E-4</v>
      </c>
      <c r="O1505" s="2" t="s">
        <v>9316</v>
      </c>
      <c r="P1505" s="2">
        <v>4.0</v>
      </c>
      <c r="Q1505" s="2" t="s">
        <v>9318</v>
      </c>
    </row>
    <row r="1506">
      <c r="A1506" s="54">
        <v>46052.0</v>
      </c>
      <c r="B1506" s="2" t="s">
        <v>515</v>
      </c>
      <c r="C1506" s="2" t="s">
        <v>196</v>
      </c>
      <c r="D1506" s="2">
        <v>0.0</v>
      </c>
      <c r="E1506" s="53">
        <v>0.0</v>
      </c>
      <c r="F1506" s="53">
        <v>0.0</v>
      </c>
      <c r="G1506" s="53">
        <v>0.0</v>
      </c>
      <c r="H1506" s="53">
        <v>0.0</v>
      </c>
      <c r="I1506" s="53">
        <v>0.0</v>
      </c>
      <c r="J1506" s="53">
        <v>0.012709447138812124</v>
      </c>
      <c r="K1506" s="53">
        <v>0.006354723569406062</v>
      </c>
      <c r="L1506" s="94">
        <v>0.0</v>
      </c>
      <c r="M1506" s="94">
        <v>1.6153004657425967E-4</v>
      </c>
      <c r="N1506" s="94">
        <v>4.038251164356492E-5</v>
      </c>
      <c r="O1506" s="2" t="s">
        <v>9316</v>
      </c>
      <c r="P1506" s="2">
        <v>5.0</v>
      </c>
      <c r="Q1506" s="2" t="s">
        <v>9318</v>
      </c>
    </row>
    <row r="1507">
      <c r="A1507" s="54">
        <v>46052.0</v>
      </c>
      <c r="B1507" s="2" t="s">
        <v>229</v>
      </c>
      <c r="C1507" s="2" t="s">
        <v>196</v>
      </c>
      <c r="D1507" s="2">
        <v>0.0</v>
      </c>
      <c r="E1507" s="53">
        <v>0.12361247970834452</v>
      </c>
      <c r="F1507" s="53">
        <v>0.1064781473005517</v>
      </c>
      <c r="G1507" s="53">
        <v>0.09292395158542506</v>
      </c>
      <c r="H1507" s="53">
        <v>0.08494819801621777</v>
      </c>
      <c r="I1507" s="53">
        <v>0.07643336573122385</v>
      </c>
      <c r="J1507" s="53">
        <v>0.09209171009608914</v>
      </c>
      <c r="K1507" s="53">
        <v>0.0925078308407571</v>
      </c>
      <c r="L1507" s="94">
        <v>0.00863486077825042</v>
      </c>
      <c r="M1507" s="94">
        <v>0.008480883068422127</v>
      </c>
      <c r="N1507" s="94">
        <v>0.00855769876686213</v>
      </c>
      <c r="O1507" s="2" t="s">
        <v>9316</v>
      </c>
      <c r="P1507" s="2">
        <v>6.0</v>
      </c>
      <c r="Q1507" s="2" t="s">
        <v>9317</v>
      </c>
    </row>
    <row r="1508">
      <c r="A1508" s="54">
        <v>46052.0</v>
      </c>
      <c r="B1508" s="2" t="s">
        <v>178</v>
      </c>
      <c r="C1508" s="2" t="s">
        <v>196</v>
      </c>
      <c r="D1508" s="2">
        <v>0.0</v>
      </c>
      <c r="E1508" s="53">
        <v>0.2008090657252787</v>
      </c>
      <c r="F1508" s="53">
        <v>0.135712854219184</v>
      </c>
      <c r="G1508" s="53">
        <v>0.10923655672984585</v>
      </c>
      <c r="H1508" s="53">
        <v>0.09590349181273267</v>
      </c>
      <c r="I1508" s="53">
        <v>0.08287110891336852</v>
      </c>
      <c r="J1508" s="53">
        <v>0.035818174832350044</v>
      </c>
      <c r="K1508" s="53">
        <v>0.07252736578109795</v>
      </c>
      <c r="L1508" s="94">
        <v>0.01193262532619283</v>
      </c>
      <c r="M1508" s="94">
        <v>0.001282941648320794</v>
      </c>
      <c r="N1508" s="94">
        <v>0.005260218787145178</v>
      </c>
      <c r="O1508" s="2" t="s">
        <v>9316</v>
      </c>
      <c r="P1508" s="2">
        <v>7.0</v>
      </c>
      <c r="Q1508" s="2" t="s">
        <v>9318</v>
      </c>
    </row>
    <row r="1509">
      <c r="A1509" s="54">
        <v>46052.0</v>
      </c>
      <c r="B1509" s="2" t="s">
        <v>1876</v>
      </c>
      <c r="C1509" s="2" t="s">
        <v>196</v>
      </c>
      <c r="D1509" s="2">
        <v>0.0</v>
      </c>
      <c r="E1509" s="53">
        <v>0.0</v>
      </c>
      <c r="F1509" s="53">
        <v>0.0</v>
      </c>
      <c r="G1509" s="53">
        <v>0.0</v>
      </c>
      <c r="H1509" s="53">
        <v>0.0</v>
      </c>
      <c r="I1509" s="53">
        <v>0.0</v>
      </c>
      <c r="J1509" s="53">
        <v>0.0</v>
      </c>
      <c r="K1509" s="53">
        <v>0.0</v>
      </c>
      <c r="L1509" s="94">
        <v>0.0</v>
      </c>
      <c r="M1509" s="94">
        <v>0.0</v>
      </c>
      <c r="N1509" s="94">
        <v>0.0</v>
      </c>
      <c r="O1509" s="2" t="s">
        <v>9316</v>
      </c>
      <c r="P1509" s="2">
        <v>8.0</v>
      </c>
      <c r="Q1509" s="2" t="s">
        <v>9318</v>
      </c>
    </row>
    <row r="1510">
      <c r="A1510" s="54">
        <v>46052.0</v>
      </c>
      <c r="B1510" s="2" t="s">
        <v>687</v>
      </c>
      <c r="C1510" s="2" t="s">
        <v>196</v>
      </c>
      <c r="D1510" s="2">
        <v>0.0</v>
      </c>
      <c r="E1510" s="53">
        <v>7.183250882631102E-4</v>
      </c>
      <c r="F1510" s="53">
        <v>0.005468815196214429</v>
      </c>
      <c r="G1510" s="53">
        <v>0.00943049469934965</v>
      </c>
      <c r="H1510" s="53">
        <v>0.011887383299433354</v>
      </c>
      <c r="I1510" s="53">
        <v>0.014495077577637143</v>
      </c>
      <c r="J1510" s="53">
        <v>0.008101002713770344</v>
      </c>
      <c r="K1510" s="53">
        <v>0.008765748706559998</v>
      </c>
      <c r="L1510" s="94">
        <v>8.893423027446185E-5</v>
      </c>
      <c r="M1510" s="94">
        <v>6.562624496851448E-5</v>
      </c>
      <c r="N1510" s="94">
        <v>7.683835038655828E-5</v>
      </c>
      <c r="O1510" s="2" t="s">
        <v>9316</v>
      </c>
      <c r="P1510" s="2">
        <v>9.0</v>
      </c>
      <c r="Q1510" s="2" t="s">
        <v>9318</v>
      </c>
    </row>
    <row r="1511">
      <c r="A1511" s="54">
        <v>46052.0</v>
      </c>
      <c r="B1511" s="2" t="s">
        <v>301</v>
      </c>
      <c r="C1511" s="2" t="s">
        <v>196</v>
      </c>
      <c r="D1511" s="2">
        <v>0.0</v>
      </c>
      <c r="E1511" s="53">
        <v>0.0</v>
      </c>
      <c r="F1511" s="53">
        <v>0.0</v>
      </c>
      <c r="G1511" s="53">
        <v>0.0</v>
      </c>
      <c r="H1511" s="53">
        <v>0.0</v>
      </c>
      <c r="I1511" s="53">
        <v>0.0</v>
      </c>
      <c r="J1511" s="53">
        <v>0.045</v>
      </c>
      <c r="K1511" s="53">
        <v>0.022000000000000002</v>
      </c>
      <c r="L1511" s="94">
        <v>0.0</v>
      </c>
      <c r="M1511" s="94">
        <v>0.002</v>
      </c>
      <c r="N1511" s="94">
        <v>5.0E-4</v>
      </c>
      <c r="O1511" s="2" t="s">
        <v>9316</v>
      </c>
      <c r="P1511" s="2">
        <v>10.0</v>
      </c>
      <c r="Q1511" s="2" t="s">
        <v>9317</v>
      </c>
    </row>
    <row r="1512">
      <c r="A1512" s="54">
        <v>46052.0</v>
      </c>
      <c r="B1512" s="2" t="s">
        <v>450</v>
      </c>
      <c r="C1512" s="2" t="s">
        <v>196</v>
      </c>
      <c r="D1512" s="2">
        <v>0.0</v>
      </c>
      <c r="E1512" s="53">
        <v>0.01127431966440939</v>
      </c>
      <c r="F1512" s="53">
        <v>0.02275693838605512</v>
      </c>
      <c r="G1512" s="53">
        <v>0.02636930895241033</v>
      </c>
      <c r="H1512" s="53">
        <v>0.02777503127444132</v>
      </c>
      <c r="I1512" s="53">
        <v>0.028793400804357574</v>
      </c>
      <c r="J1512" s="53">
        <v>0.0080167569451366</v>
      </c>
      <c r="K1512" s="53">
        <v>0.017193032948773466</v>
      </c>
      <c r="L1512" s="94">
        <v>6.953404546276675E-4</v>
      </c>
      <c r="M1512" s="94">
        <v>6.426839191739592E-5</v>
      </c>
      <c r="N1512" s="94">
        <v>2.9560038197761005E-4</v>
      </c>
      <c r="O1512" s="2" t="s">
        <v>9316</v>
      </c>
      <c r="P1512" s="2">
        <v>11.0</v>
      </c>
      <c r="Q1512" s="2" t="s">
        <v>9318</v>
      </c>
    </row>
    <row r="1513">
      <c r="A1513" s="54">
        <v>46052.0</v>
      </c>
      <c r="B1513" s="2" t="s">
        <v>1189</v>
      </c>
      <c r="C1513" s="2" t="s">
        <v>196</v>
      </c>
      <c r="D1513" s="2">
        <v>0.0</v>
      </c>
      <c r="E1513" s="53">
        <v>0.0</v>
      </c>
      <c r="F1513" s="53">
        <v>0.0</v>
      </c>
      <c r="G1513" s="53">
        <v>0.0</v>
      </c>
      <c r="H1513" s="53">
        <v>0.0</v>
      </c>
      <c r="I1513" s="53">
        <v>0.0</v>
      </c>
      <c r="J1513" s="53">
        <v>0.0034742429307580277</v>
      </c>
      <c r="K1513" s="53">
        <v>0.0017371214653790139</v>
      </c>
      <c r="L1513" s="94">
        <v>0.0</v>
      </c>
      <c r="M1513" s="94">
        <v>1.207036394192213E-5</v>
      </c>
      <c r="N1513" s="94">
        <v>3.0175909854805323E-6</v>
      </c>
      <c r="O1513" s="2" t="s">
        <v>9319</v>
      </c>
      <c r="P1513" s="2">
        <v>99.0</v>
      </c>
      <c r="Q1513" s="2" t="s">
        <v>9320</v>
      </c>
    </row>
    <row r="1514">
      <c r="A1514" s="54">
        <v>46053.0</v>
      </c>
      <c r="B1514" s="2" t="s">
        <v>194</v>
      </c>
      <c r="C1514" s="2" t="s">
        <v>288</v>
      </c>
      <c r="D1514" s="2">
        <v>0.0</v>
      </c>
      <c r="E1514" s="53">
        <v>0.37</v>
      </c>
      <c r="F1514" s="53">
        <v>0.316</v>
      </c>
      <c r="G1514" s="53">
        <v>0.285</v>
      </c>
      <c r="H1514" s="53">
        <v>0.267</v>
      </c>
      <c r="I1514" s="53">
        <v>0.248</v>
      </c>
      <c r="J1514" s="53">
        <v>0.1</v>
      </c>
      <c r="K1514" s="53">
        <v>0.193</v>
      </c>
      <c r="L1514" s="94">
        <v>0.0812</v>
      </c>
      <c r="M1514" s="94">
        <v>0.01</v>
      </c>
      <c r="N1514" s="94">
        <v>0.0372</v>
      </c>
      <c r="O1514" s="2" t="s">
        <v>9316</v>
      </c>
      <c r="P1514" s="2">
        <v>1.0</v>
      </c>
      <c r="Q1514" s="2" t="s">
        <v>9317</v>
      </c>
    </row>
    <row r="1515">
      <c r="A1515" s="54">
        <v>46053.0</v>
      </c>
      <c r="B1515" s="2" t="s">
        <v>145</v>
      </c>
      <c r="C1515" s="2" t="s">
        <v>288</v>
      </c>
      <c r="D1515" s="2">
        <v>0.0</v>
      </c>
      <c r="E1515" s="53">
        <v>0.058</v>
      </c>
      <c r="F1515" s="53">
        <v>0.081</v>
      </c>
      <c r="G1515" s="53">
        <v>0.091</v>
      </c>
      <c r="H1515" s="53">
        <v>0.097</v>
      </c>
      <c r="I1515" s="53">
        <v>0.103</v>
      </c>
      <c r="J1515" s="53">
        <v>0.029</v>
      </c>
      <c r="K1515" s="53">
        <v>0.06</v>
      </c>
      <c r="L1515" s="94">
        <v>0.0083</v>
      </c>
      <c r="M1515" s="94">
        <v>8.0E-4</v>
      </c>
      <c r="N1515" s="94">
        <v>0.0036</v>
      </c>
      <c r="O1515" s="2" t="s">
        <v>9316</v>
      </c>
      <c r="P1515" s="2">
        <v>2.0</v>
      </c>
      <c r="Q1515" s="2" t="s">
        <v>9317</v>
      </c>
    </row>
    <row r="1516">
      <c r="A1516" s="54">
        <v>46053.0</v>
      </c>
      <c r="B1516" s="2" t="s">
        <v>1801</v>
      </c>
      <c r="C1516" s="2" t="s">
        <v>288</v>
      </c>
      <c r="D1516" s="2">
        <v>0.0</v>
      </c>
      <c r="E1516" s="53">
        <v>0.0</v>
      </c>
      <c r="F1516" s="53">
        <v>0.0</v>
      </c>
      <c r="G1516" s="53">
        <v>0.0</v>
      </c>
      <c r="H1516" s="53">
        <v>0.0</v>
      </c>
      <c r="I1516" s="53">
        <v>0.0</v>
      </c>
      <c r="J1516" s="53">
        <v>0.0</v>
      </c>
      <c r="K1516" s="53">
        <v>0.0</v>
      </c>
      <c r="L1516" s="94">
        <v>0.0</v>
      </c>
      <c r="M1516" s="94">
        <v>0.0</v>
      </c>
      <c r="N1516" s="94">
        <v>0.0</v>
      </c>
      <c r="O1516" s="2" t="s">
        <v>9316</v>
      </c>
      <c r="P1516" s="2">
        <v>3.0</v>
      </c>
      <c r="Q1516" s="2" t="s">
        <v>9318</v>
      </c>
    </row>
    <row r="1517">
      <c r="A1517" s="54">
        <v>46053.0</v>
      </c>
      <c r="B1517" s="2" t="s">
        <v>932</v>
      </c>
      <c r="C1517" s="2" t="s">
        <v>288</v>
      </c>
      <c r="D1517" s="2">
        <v>0.0</v>
      </c>
      <c r="E1517" s="53">
        <v>0.005022138468463373</v>
      </c>
      <c r="F1517" s="53">
        <v>0.015188434158299135</v>
      </c>
      <c r="G1517" s="53">
        <v>0.020138704435926774</v>
      </c>
      <c r="H1517" s="53">
        <v>0.022691026406782253</v>
      </c>
      <c r="I1517" s="53">
        <v>0.025162822402633237</v>
      </c>
      <c r="J1517" s="53">
        <v>0.01360787944012795</v>
      </c>
      <c r="K1517" s="53">
        <v>0.016873291938027363</v>
      </c>
      <c r="L1517" s="94">
        <v>4.0556741635761675E-4</v>
      </c>
      <c r="M1517" s="94">
        <v>1.8517438285705696E-4</v>
      </c>
      <c r="N1517" s="94">
        <v>2.847079808258992E-4</v>
      </c>
      <c r="O1517" s="2" t="s">
        <v>9316</v>
      </c>
      <c r="P1517" s="2">
        <v>4.0</v>
      </c>
      <c r="Q1517" s="2" t="s">
        <v>9318</v>
      </c>
    </row>
    <row r="1518">
      <c r="A1518" s="54">
        <v>46053.0</v>
      </c>
      <c r="B1518" s="2" t="s">
        <v>515</v>
      </c>
      <c r="C1518" s="2" t="s">
        <v>288</v>
      </c>
      <c r="D1518" s="2">
        <v>0.0</v>
      </c>
      <c r="E1518" s="53">
        <v>0.021530378942726826</v>
      </c>
      <c r="F1518" s="53">
        <v>0.031448106264322664</v>
      </c>
      <c r="G1518" s="53">
        <v>0.03271542187518294</v>
      </c>
      <c r="H1518" s="53">
        <v>0.032650879861631246</v>
      </c>
      <c r="I1518" s="53">
        <v>0.0320715427066234</v>
      </c>
      <c r="J1518" s="53">
        <v>0.012594365130478173</v>
      </c>
      <c r="K1518" s="53">
        <v>0.022654893502830557</v>
      </c>
      <c r="L1518" s="94">
        <v>0.0010702988284711985</v>
      </c>
      <c r="M1518" s="94">
        <v>1.586180330398045E-4</v>
      </c>
      <c r="N1518" s="94">
        <v>5.132441996245942E-4</v>
      </c>
      <c r="O1518" s="2" t="s">
        <v>9316</v>
      </c>
      <c r="P1518" s="2">
        <v>5.0</v>
      </c>
      <c r="Q1518" s="2" t="s">
        <v>9318</v>
      </c>
    </row>
    <row r="1519">
      <c r="A1519" s="54">
        <v>46053.0</v>
      </c>
      <c r="B1519" s="2" t="s">
        <v>229</v>
      </c>
      <c r="C1519" s="2" t="s">
        <v>288</v>
      </c>
      <c r="D1519" s="2">
        <v>0.0</v>
      </c>
      <c r="E1519" s="53">
        <v>0.18124548407791277</v>
      </c>
      <c r="F1519" s="53">
        <v>0.1817475806638485</v>
      </c>
      <c r="G1519" s="53">
        <v>0.1670942857161096</v>
      </c>
      <c r="H1519" s="53">
        <v>0.1568263057146522</v>
      </c>
      <c r="I1519" s="53">
        <v>0.14489630081609778</v>
      </c>
      <c r="J1519" s="53">
        <v>0.0912578344103088</v>
      </c>
      <c r="K1519" s="53">
        <v>0.1291760600632092</v>
      </c>
      <c r="L1519" s="94">
        <v>0.027920500318976867</v>
      </c>
      <c r="M1519" s="94">
        <v>0.00832799234125934</v>
      </c>
      <c r="N1519" s="94">
        <v>0.01668645449345383</v>
      </c>
      <c r="O1519" s="2" t="s">
        <v>9316</v>
      </c>
      <c r="P1519" s="2">
        <v>6.0</v>
      </c>
      <c r="Q1519" s="2" t="s">
        <v>9317</v>
      </c>
    </row>
    <row r="1520">
      <c r="A1520" s="54">
        <v>46053.0</v>
      </c>
      <c r="B1520" s="2" t="s">
        <v>178</v>
      </c>
      <c r="C1520" s="2" t="s">
        <v>288</v>
      </c>
      <c r="D1520" s="2">
        <v>0.0</v>
      </c>
      <c r="E1520" s="53">
        <v>0.15218337649449745</v>
      </c>
      <c r="F1520" s="53">
        <v>0.09312911360766833</v>
      </c>
      <c r="G1520" s="53">
        <v>0.07785637411508177</v>
      </c>
      <c r="H1520" s="53">
        <v>0.07157912016947077</v>
      </c>
      <c r="I1520" s="53">
        <v>0.06631010391026032</v>
      </c>
      <c r="J1520" s="53">
        <v>0.035493846995777546</v>
      </c>
      <c r="K1520" s="53">
        <v>0.05667511055542966</v>
      </c>
      <c r="L1520" s="94">
        <v>0.006061614990347575</v>
      </c>
      <c r="M1520" s="94">
        <v>0.0012598131745596667</v>
      </c>
      <c r="N1520" s="94">
        <v>0.0032120681564701747</v>
      </c>
      <c r="O1520" s="2" t="s">
        <v>9316</v>
      </c>
      <c r="P1520" s="2">
        <v>7.0</v>
      </c>
      <c r="Q1520" s="2" t="s">
        <v>9318</v>
      </c>
    </row>
    <row r="1521">
      <c r="A1521" s="54">
        <v>46053.0</v>
      </c>
      <c r="B1521" s="2" t="s">
        <v>1876</v>
      </c>
      <c r="C1521" s="2" t="s">
        <v>288</v>
      </c>
      <c r="D1521" s="2">
        <v>0.0</v>
      </c>
      <c r="E1521" s="53">
        <v>0.0</v>
      </c>
      <c r="F1521" s="53">
        <v>0.0</v>
      </c>
      <c r="G1521" s="53">
        <v>0.0</v>
      </c>
      <c r="H1521" s="53">
        <v>0.0</v>
      </c>
      <c r="I1521" s="53">
        <v>0.0</v>
      </c>
      <c r="J1521" s="53">
        <v>0.0</v>
      </c>
      <c r="K1521" s="53">
        <v>0.0</v>
      </c>
      <c r="L1521" s="94">
        <v>0.0</v>
      </c>
      <c r="M1521" s="94">
        <v>0.0</v>
      </c>
      <c r="N1521" s="94">
        <v>0.0</v>
      </c>
      <c r="O1521" s="2" t="s">
        <v>9316</v>
      </c>
      <c r="P1521" s="2">
        <v>8.0</v>
      </c>
      <c r="Q1521" s="2" t="s">
        <v>9318</v>
      </c>
    </row>
    <row r="1522">
      <c r="A1522" s="54">
        <v>46053.0</v>
      </c>
      <c r="B1522" s="2" t="s">
        <v>687</v>
      </c>
      <c r="C1522" s="2" t="s">
        <v>288</v>
      </c>
      <c r="D1522" s="2">
        <v>0.0</v>
      </c>
      <c r="E1522" s="53">
        <v>0.0</v>
      </c>
      <c r="F1522" s="53">
        <v>0.0</v>
      </c>
      <c r="G1522" s="53">
        <v>0.0</v>
      </c>
      <c r="H1522" s="53">
        <v>0.0</v>
      </c>
      <c r="I1522" s="53">
        <v>0.0</v>
      </c>
      <c r="J1522" s="53">
        <v>0.008038851385626256</v>
      </c>
      <c r="K1522" s="53">
        <v>0.004019425692813128</v>
      </c>
      <c r="L1522" s="94">
        <v>0.0</v>
      </c>
      <c r="M1522" s="94">
        <v>6.462313160018518E-5</v>
      </c>
      <c r="N1522" s="94">
        <v>1.6155782900046296E-5</v>
      </c>
      <c r="O1522" s="2" t="s">
        <v>9316</v>
      </c>
      <c r="P1522" s="2">
        <v>9.0</v>
      </c>
      <c r="Q1522" s="2" t="s">
        <v>9318</v>
      </c>
    </row>
    <row r="1523">
      <c r="A1523" s="54">
        <v>46053.0</v>
      </c>
      <c r="B1523" s="2" t="s">
        <v>301</v>
      </c>
      <c r="C1523" s="2" t="s">
        <v>288</v>
      </c>
      <c r="D1523" s="2">
        <v>0.0</v>
      </c>
      <c r="E1523" s="53">
        <v>0.0</v>
      </c>
      <c r="F1523" s="53">
        <v>0.0</v>
      </c>
      <c r="G1523" s="53">
        <v>0.0</v>
      </c>
      <c r="H1523" s="53">
        <v>0.0</v>
      </c>
      <c r="I1523" s="53">
        <v>0.0</v>
      </c>
      <c r="J1523" s="53">
        <v>0.044000000000000004</v>
      </c>
      <c r="K1523" s="53">
        <v>0.022000000000000002</v>
      </c>
      <c r="L1523" s="94">
        <v>0.0</v>
      </c>
      <c r="M1523" s="94">
        <v>0.002</v>
      </c>
      <c r="N1523" s="94">
        <v>5.0E-4</v>
      </c>
      <c r="O1523" s="2" t="s">
        <v>9316</v>
      </c>
      <c r="P1523" s="2">
        <v>10.0</v>
      </c>
      <c r="Q1523" s="2" t="s">
        <v>9317</v>
      </c>
    </row>
    <row r="1524">
      <c r="A1524" s="54">
        <v>46053.0</v>
      </c>
      <c r="B1524" s="2" t="s">
        <v>450</v>
      </c>
      <c r="C1524" s="2" t="s">
        <v>288</v>
      </c>
      <c r="D1524" s="2">
        <v>0.0</v>
      </c>
      <c r="E1524" s="53">
        <v>0.0</v>
      </c>
      <c r="F1524" s="53">
        <v>0.0</v>
      </c>
      <c r="G1524" s="53">
        <v>0.0</v>
      </c>
      <c r="H1524" s="53">
        <v>0.0</v>
      </c>
      <c r="I1524" s="53">
        <v>0.0</v>
      </c>
      <c r="J1524" s="53">
        <v>0.007944166494938804</v>
      </c>
      <c r="K1524" s="53">
        <v>0.003972083247469402</v>
      </c>
      <c r="L1524" s="94">
        <v>0.0</v>
      </c>
      <c r="M1524" s="94">
        <v>6.310978129930829E-5</v>
      </c>
      <c r="N1524" s="94">
        <v>1.577744532482707E-5</v>
      </c>
      <c r="O1524" s="2" t="s">
        <v>9316</v>
      </c>
      <c r="P1524" s="2">
        <v>11.0</v>
      </c>
      <c r="Q1524" s="2" t="s">
        <v>9318</v>
      </c>
    </row>
    <row r="1525">
      <c r="A1525" s="54">
        <v>46053.0</v>
      </c>
      <c r="B1525" s="2" t="s">
        <v>1189</v>
      </c>
      <c r="C1525" s="2" t="s">
        <v>288</v>
      </c>
      <c r="D1525" s="2">
        <v>0.0</v>
      </c>
      <c r="E1525" s="53">
        <v>0.0019030346189897738</v>
      </c>
      <c r="F1525" s="53">
        <v>0.00934957793072354</v>
      </c>
      <c r="G1525" s="53">
        <v>0.014573063706010452</v>
      </c>
      <c r="H1525" s="53">
        <v>0.017803018483716605</v>
      </c>
      <c r="I1525" s="53">
        <v>0.021405186694758604</v>
      </c>
      <c r="J1525" s="53">
        <v>0.003442784217444631</v>
      </c>
      <c r="K1525" s="53">
        <v>0.009007923961727542</v>
      </c>
      <c r="L1525" s="94">
        <v>2.123741857794391E-4</v>
      </c>
      <c r="M1525" s="94">
        <v>1.1852763167885838E-5</v>
      </c>
      <c r="N1525" s="94">
        <v>8.114269410026522E-5</v>
      </c>
      <c r="O1525" s="2" t="s">
        <v>9319</v>
      </c>
      <c r="P1525" s="2">
        <v>99.0</v>
      </c>
      <c r="Q1525" s="2" t="s">
        <v>9320</v>
      </c>
    </row>
    <row r="1526">
      <c r="A1526" s="54">
        <v>46054.0</v>
      </c>
      <c r="B1526" s="2" t="s">
        <v>194</v>
      </c>
      <c r="C1526" s="2" t="s">
        <v>256</v>
      </c>
      <c r="D1526" s="2">
        <v>0.0</v>
      </c>
      <c r="E1526" s="53">
        <v>0.003</v>
      </c>
      <c r="F1526" s="53">
        <v>0.016</v>
      </c>
      <c r="G1526" s="53">
        <v>0.026</v>
      </c>
      <c r="H1526" s="53">
        <v>0.032</v>
      </c>
      <c r="I1526" s="53">
        <v>0.04</v>
      </c>
      <c r="J1526" s="53">
        <v>0.099</v>
      </c>
      <c r="K1526" s="53">
        <v>0.063</v>
      </c>
      <c r="L1526" s="94">
        <v>7.0E-4</v>
      </c>
      <c r="M1526" s="94">
        <v>0.0098</v>
      </c>
      <c r="N1526" s="94">
        <v>0.004</v>
      </c>
      <c r="O1526" s="2" t="s">
        <v>9316</v>
      </c>
      <c r="P1526" s="2">
        <v>1.0</v>
      </c>
      <c r="Q1526" s="2" t="s">
        <v>9317</v>
      </c>
    </row>
    <row r="1527">
      <c r="A1527" s="54">
        <v>46054.0</v>
      </c>
      <c r="B1527" s="2" t="s">
        <v>145</v>
      </c>
      <c r="C1527" s="2" t="s">
        <v>256</v>
      </c>
      <c r="D1527" s="2">
        <v>0.0</v>
      </c>
      <c r="E1527" s="53">
        <v>0.0</v>
      </c>
      <c r="F1527" s="53">
        <v>0.0</v>
      </c>
      <c r="G1527" s="53">
        <v>0.0</v>
      </c>
      <c r="H1527" s="53">
        <v>0.0</v>
      </c>
      <c r="I1527" s="53">
        <v>0.0</v>
      </c>
      <c r="J1527" s="53">
        <v>0.029</v>
      </c>
      <c r="K1527" s="53">
        <v>0.014</v>
      </c>
      <c r="L1527" s="94">
        <v>0.0</v>
      </c>
      <c r="M1527" s="94">
        <v>8.0E-4</v>
      </c>
      <c r="N1527" s="94">
        <v>2.0E-4</v>
      </c>
      <c r="O1527" s="2" t="s">
        <v>9316</v>
      </c>
      <c r="P1527" s="2">
        <v>2.0</v>
      </c>
      <c r="Q1527" s="2" t="s">
        <v>9317</v>
      </c>
    </row>
    <row r="1528">
      <c r="A1528" s="54">
        <v>46054.0</v>
      </c>
      <c r="B1528" s="2" t="s">
        <v>1801</v>
      </c>
      <c r="C1528" s="2" t="s">
        <v>256</v>
      </c>
      <c r="D1528" s="2">
        <v>0.0</v>
      </c>
      <c r="E1528" s="53">
        <v>0.0</v>
      </c>
      <c r="F1528" s="53">
        <v>0.0</v>
      </c>
      <c r="G1528" s="53">
        <v>0.0</v>
      </c>
      <c r="H1528" s="53">
        <v>0.0</v>
      </c>
      <c r="I1528" s="53">
        <v>0.0</v>
      </c>
      <c r="J1528" s="53">
        <v>0.0</v>
      </c>
      <c r="K1528" s="53">
        <v>0.0</v>
      </c>
      <c r="L1528" s="94">
        <v>0.0</v>
      </c>
      <c r="M1528" s="94">
        <v>0.0</v>
      </c>
      <c r="N1528" s="94">
        <v>0.0</v>
      </c>
      <c r="O1528" s="2" t="s">
        <v>9316</v>
      </c>
      <c r="P1528" s="2">
        <v>3.0</v>
      </c>
      <c r="Q1528" s="2" t="s">
        <v>9318</v>
      </c>
    </row>
    <row r="1529">
      <c r="A1529" s="54">
        <v>46054.0</v>
      </c>
      <c r="B1529" s="2" t="s">
        <v>932</v>
      </c>
      <c r="C1529" s="2" t="s">
        <v>256</v>
      </c>
      <c r="D1529" s="2">
        <v>0.0</v>
      </c>
      <c r="E1529" s="53">
        <v>0.0</v>
      </c>
      <c r="F1529" s="53">
        <v>0.0</v>
      </c>
      <c r="G1529" s="53">
        <v>0.0</v>
      </c>
      <c r="H1529" s="53">
        <v>0.0</v>
      </c>
      <c r="I1529" s="53">
        <v>0.0</v>
      </c>
      <c r="J1529" s="53">
        <v>0.013484832418907187</v>
      </c>
      <c r="K1529" s="53">
        <v>0.0067424162094535936</v>
      </c>
      <c r="L1529" s="94">
        <v>0.0</v>
      </c>
      <c r="M1529" s="94">
        <v>1.8184070536601026E-4</v>
      </c>
      <c r="N1529" s="94">
        <v>4.5460176341502566E-5</v>
      </c>
      <c r="O1529" s="2" t="s">
        <v>9316</v>
      </c>
      <c r="P1529" s="2">
        <v>4.0</v>
      </c>
      <c r="Q1529" s="2" t="s">
        <v>9318</v>
      </c>
    </row>
    <row r="1530">
      <c r="A1530" s="54">
        <v>46054.0</v>
      </c>
      <c r="B1530" s="2" t="s">
        <v>515</v>
      </c>
      <c r="C1530" s="2" t="s">
        <v>256</v>
      </c>
      <c r="D1530" s="2">
        <v>0.0</v>
      </c>
      <c r="E1530" s="53">
        <v>0.0</v>
      </c>
      <c r="F1530" s="53">
        <v>0.0</v>
      </c>
      <c r="G1530" s="53">
        <v>0.0</v>
      </c>
      <c r="H1530" s="53">
        <v>0.0</v>
      </c>
      <c r="I1530" s="53">
        <v>0.0</v>
      </c>
      <c r="J1530" s="53">
        <v>0.012480482646415148</v>
      </c>
      <c r="K1530" s="53">
        <v>0.006240241323207574</v>
      </c>
      <c r="L1530" s="94">
        <v>0.0</v>
      </c>
      <c r="M1530" s="94">
        <v>1.5576244708746966E-4</v>
      </c>
      <c r="N1530" s="94">
        <v>3.8940611771867414E-5</v>
      </c>
      <c r="O1530" s="2" t="s">
        <v>9316</v>
      </c>
      <c r="P1530" s="2">
        <v>5.0</v>
      </c>
      <c r="Q1530" s="2" t="s">
        <v>9318</v>
      </c>
    </row>
    <row r="1531">
      <c r="A1531" s="54">
        <v>46054.0</v>
      </c>
      <c r="B1531" s="2" t="s">
        <v>229</v>
      </c>
      <c r="C1531" s="2" t="s">
        <v>256</v>
      </c>
      <c r="D1531" s="2">
        <v>0.0</v>
      </c>
      <c r="E1531" s="53">
        <v>0.0</v>
      </c>
      <c r="F1531" s="53">
        <v>0.0</v>
      </c>
      <c r="G1531" s="53">
        <v>0.0</v>
      </c>
      <c r="H1531" s="53">
        <v>0.0</v>
      </c>
      <c r="I1531" s="53">
        <v>0.0</v>
      </c>
      <c r="J1531" s="53">
        <v>0.09043265038831247</v>
      </c>
      <c r="K1531" s="53">
        <v>0.045216325194156234</v>
      </c>
      <c r="L1531" s="94">
        <v>0.0</v>
      </c>
      <c r="M1531" s="94">
        <v>0.00817806425625475</v>
      </c>
      <c r="N1531" s="94">
        <v>0.0020445160640636876</v>
      </c>
      <c r="O1531" s="2" t="s">
        <v>9316</v>
      </c>
      <c r="P1531" s="2">
        <v>6.0</v>
      </c>
      <c r="Q1531" s="2" t="s">
        <v>9317</v>
      </c>
    </row>
    <row r="1532">
      <c r="A1532" s="54">
        <v>46054.0</v>
      </c>
      <c r="B1532" s="2" t="s">
        <v>178</v>
      </c>
      <c r="C1532" s="2" t="s">
        <v>256</v>
      </c>
      <c r="D1532" s="2">
        <v>0.0</v>
      </c>
      <c r="E1532" s="53">
        <v>0.003631965302639897</v>
      </c>
      <c r="F1532" s="53">
        <v>0.012852080192619669</v>
      </c>
      <c r="G1532" s="53">
        <v>0.0179013862486776</v>
      </c>
      <c r="H1532" s="53">
        <v>0.020651275480418466</v>
      </c>
      <c r="I1532" s="53">
        <v>0.023426948026102186</v>
      </c>
      <c r="J1532" s="53">
        <v>0.03517289969728687</v>
      </c>
      <c r="K1532" s="53">
        <v>0.026537142972982236</v>
      </c>
      <c r="L1532" s="94">
        <v>3.2045962962434354E-4</v>
      </c>
      <c r="M1532" s="94">
        <v>0.0012371328731154026</v>
      </c>
      <c r="N1532" s="94">
        <v>7.042199571685005E-4</v>
      </c>
      <c r="O1532" s="2" t="s">
        <v>9316</v>
      </c>
      <c r="P1532" s="2">
        <v>7.0</v>
      </c>
      <c r="Q1532" s="2" t="s">
        <v>9318</v>
      </c>
    </row>
    <row r="1533">
      <c r="A1533" s="54">
        <v>46054.0</v>
      </c>
      <c r="B1533" s="2" t="s">
        <v>1876</v>
      </c>
      <c r="C1533" s="2" t="s">
        <v>256</v>
      </c>
      <c r="D1533" s="2">
        <v>0.0</v>
      </c>
      <c r="E1533" s="53">
        <v>0.0</v>
      </c>
      <c r="F1533" s="53">
        <v>0.0</v>
      </c>
      <c r="G1533" s="53">
        <v>0.0</v>
      </c>
      <c r="H1533" s="53">
        <v>0.0</v>
      </c>
      <c r="I1533" s="53">
        <v>0.0</v>
      </c>
      <c r="J1533" s="53">
        <v>0.0</v>
      </c>
      <c r="K1533" s="53">
        <v>0.0</v>
      </c>
      <c r="L1533" s="94">
        <v>0.0</v>
      </c>
      <c r="M1533" s="94">
        <v>0.0</v>
      </c>
      <c r="N1533" s="94">
        <v>0.0</v>
      </c>
      <c r="O1533" s="2" t="s">
        <v>9316</v>
      </c>
      <c r="P1533" s="2">
        <v>8.0</v>
      </c>
      <c r="Q1533" s="2" t="s">
        <v>9318</v>
      </c>
    </row>
    <row r="1534">
      <c r="A1534" s="54">
        <v>46054.0</v>
      </c>
      <c r="B1534" s="2" t="s">
        <v>687</v>
      </c>
      <c r="C1534" s="2" t="s">
        <v>256</v>
      </c>
      <c r="D1534" s="2">
        <v>0.0</v>
      </c>
      <c r="E1534" s="53">
        <v>0.0</v>
      </c>
      <c r="F1534" s="53">
        <v>0.0</v>
      </c>
      <c r="G1534" s="53">
        <v>0.0</v>
      </c>
      <c r="H1534" s="53">
        <v>0.0</v>
      </c>
      <c r="I1534" s="53">
        <v>0.0</v>
      </c>
      <c r="J1534" s="53">
        <v>0.00797717688581152</v>
      </c>
      <c r="K1534" s="53">
        <v>0.00398858844290576</v>
      </c>
      <c r="L1534" s="94">
        <v>0.0</v>
      </c>
      <c r="M1534" s="94">
        <v>6.363535106752559E-5</v>
      </c>
      <c r="N1534" s="94">
        <v>1.5908837766881398E-5</v>
      </c>
      <c r="O1534" s="2" t="s">
        <v>9316</v>
      </c>
      <c r="P1534" s="2">
        <v>9.0</v>
      </c>
      <c r="Q1534" s="2" t="s">
        <v>9318</v>
      </c>
    </row>
    <row r="1535">
      <c r="A1535" s="54">
        <v>46054.0</v>
      </c>
      <c r="B1535" s="2" t="s">
        <v>301</v>
      </c>
      <c r="C1535" s="2" t="s">
        <v>256</v>
      </c>
      <c r="D1535" s="2">
        <v>0.0</v>
      </c>
      <c r="E1535" s="53">
        <v>0.006</v>
      </c>
      <c r="F1535" s="53">
        <v>0.016</v>
      </c>
      <c r="G1535" s="53">
        <v>0.021</v>
      </c>
      <c r="H1535" s="53">
        <v>0.023</v>
      </c>
      <c r="I1535" s="53">
        <v>0.025</v>
      </c>
      <c r="J1535" s="53">
        <v>0.044000000000000004</v>
      </c>
      <c r="K1535" s="53">
        <v>0.032</v>
      </c>
      <c r="L1535" s="94">
        <v>4.0E-4</v>
      </c>
      <c r="M1535" s="94">
        <v>0.0019</v>
      </c>
      <c r="N1535" s="94">
        <v>0.0011</v>
      </c>
      <c r="O1535" s="2" t="s">
        <v>9316</v>
      </c>
      <c r="P1535" s="2">
        <v>10.0</v>
      </c>
      <c r="Q1535" s="2" t="s">
        <v>9317</v>
      </c>
    </row>
    <row r="1536">
      <c r="A1536" s="54">
        <v>46054.0</v>
      </c>
      <c r="B1536" s="2" t="s">
        <v>450</v>
      </c>
      <c r="C1536" s="2" t="s">
        <v>256</v>
      </c>
      <c r="D1536" s="2">
        <v>0.0</v>
      </c>
      <c r="E1536" s="53">
        <v>0.018303958149135234</v>
      </c>
      <c r="F1536" s="53">
        <v>0.028851944516088385</v>
      </c>
      <c r="G1536" s="53">
        <v>0.030691711292815234</v>
      </c>
      <c r="H1536" s="53">
        <v>0.030941952198840876</v>
      </c>
      <c r="I1536" s="53">
        <v>0.030674884388803995</v>
      </c>
      <c r="J1536" s="53">
        <v>0.007872332670456096</v>
      </c>
      <c r="K1536" s="53">
        <v>0.019282021981635665</v>
      </c>
      <c r="L1536" s="94">
        <v>9.419811420815222E-4</v>
      </c>
      <c r="M1536" s="94">
        <v>6.19736216743304E-5</v>
      </c>
      <c r="N1536" s="94">
        <v>3.71796371700281E-4</v>
      </c>
      <c r="O1536" s="2" t="s">
        <v>9316</v>
      </c>
      <c r="P1536" s="2">
        <v>11.0</v>
      </c>
      <c r="Q1536" s="2" t="s">
        <v>9318</v>
      </c>
    </row>
    <row r="1537">
      <c r="A1537" s="54">
        <v>46054.0</v>
      </c>
      <c r="B1537" s="2" t="s">
        <v>1189</v>
      </c>
      <c r="C1537" s="2" t="s">
        <v>256</v>
      </c>
      <c r="D1537" s="2">
        <v>0.0</v>
      </c>
      <c r="E1537" s="53">
        <v>0.0</v>
      </c>
      <c r="F1537" s="53">
        <v>0.0</v>
      </c>
      <c r="G1537" s="53">
        <v>0.0</v>
      </c>
      <c r="H1537" s="53">
        <v>0.0</v>
      </c>
      <c r="I1537" s="53">
        <v>0.0</v>
      </c>
      <c r="J1537" s="53">
        <v>0.003411653404996866</v>
      </c>
      <c r="K1537" s="53">
        <v>0.001705826702498433</v>
      </c>
      <c r="L1537" s="94">
        <v>0.0</v>
      </c>
      <c r="M1537" s="94">
        <v>1.163937895582671E-5</v>
      </c>
      <c r="N1537" s="94">
        <v>2.9098447389566775E-6</v>
      </c>
      <c r="O1537" s="2" t="s">
        <v>9319</v>
      </c>
      <c r="P1537" s="2">
        <v>99.0</v>
      </c>
      <c r="Q1537" s="2" t="s">
        <v>9320</v>
      </c>
    </row>
    <row r="1538">
      <c r="A1538" s="54">
        <v>46055.0</v>
      </c>
      <c r="B1538" s="2" t="s">
        <v>194</v>
      </c>
      <c r="C1538" s="2" t="s">
        <v>180</v>
      </c>
      <c r="D1538" s="2">
        <v>0.0</v>
      </c>
      <c r="E1538" s="53">
        <v>0.003</v>
      </c>
      <c r="F1538" s="53">
        <v>0.016</v>
      </c>
      <c r="G1538" s="53">
        <v>0.026</v>
      </c>
      <c r="H1538" s="53">
        <v>0.033</v>
      </c>
      <c r="I1538" s="53">
        <v>0.04</v>
      </c>
      <c r="J1538" s="53">
        <v>0.098</v>
      </c>
      <c r="K1538" s="53">
        <v>0.062</v>
      </c>
      <c r="L1538" s="94">
        <v>7.0E-4</v>
      </c>
      <c r="M1538" s="94">
        <v>0.0096</v>
      </c>
      <c r="N1538" s="94">
        <v>0.0038</v>
      </c>
      <c r="O1538" s="2" t="s">
        <v>9316</v>
      </c>
      <c r="P1538" s="2">
        <v>1.0</v>
      </c>
      <c r="Q1538" s="2" t="s">
        <v>9317</v>
      </c>
    </row>
    <row r="1539">
      <c r="A1539" s="54">
        <v>46055.0</v>
      </c>
      <c r="B1539" s="2" t="s">
        <v>145</v>
      </c>
      <c r="C1539" s="2" t="s">
        <v>180</v>
      </c>
      <c r="D1539" s="2">
        <v>0.0</v>
      </c>
      <c r="E1539" s="53">
        <v>0.063</v>
      </c>
      <c r="F1539" s="53">
        <v>0.075</v>
      </c>
      <c r="G1539" s="53">
        <v>0.073</v>
      </c>
      <c r="H1539" s="53">
        <v>0.07</v>
      </c>
      <c r="I1539" s="53">
        <v>0.067</v>
      </c>
      <c r="J1539" s="53">
        <v>0.028</v>
      </c>
      <c r="K1539" s="53">
        <v>0.05</v>
      </c>
      <c r="L1539" s="94">
        <v>0.0053</v>
      </c>
      <c r="M1539" s="94">
        <v>8.0E-4</v>
      </c>
      <c r="N1539" s="94">
        <v>0.0025</v>
      </c>
      <c r="O1539" s="2" t="s">
        <v>9316</v>
      </c>
      <c r="P1539" s="2">
        <v>2.0</v>
      </c>
      <c r="Q1539" s="2" t="s">
        <v>9317</v>
      </c>
    </row>
    <row r="1540">
      <c r="A1540" s="54">
        <v>46055.0</v>
      </c>
      <c r="B1540" s="2" t="s">
        <v>1801</v>
      </c>
      <c r="C1540" s="2" t="s">
        <v>180</v>
      </c>
      <c r="D1540" s="2">
        <v>0.0</v>
      </c>
      <c r="E1540" s="53">
        <v>0.0</v>
      </c>
      <c r="F1540" s="53">
        <v>0.0</v>
      </c>
      <c r="G1540" s="53">
        <v>0.0</v>
      </c>
      <c r="H1540" s="53">
        <v>0.0</v>
      </c>
      <c r="I1540" s="53">
        <v>0.0</v>
      </c>
      <c r="J1540" s="53">
        <v>0.0</v>
      </c>
      <c r="K1540" s="53">
        <v>0.0</v>
      </c>
      <c r="L1540" s="94">
        <v>0.0</v>
      </c>
      <c r="M1540" s="94">
        <v>0.0</v>
      </c>
      <c r="N1540" s="94">
        <v>0.0</v>
      </c>
      <c r="O1540" s="2" t="s">
        <v>9316</v>
      </c>
      <c r="P1540" s="2">
        <v>3.0</v>
      </c>
      <c r="Q1540" s="2" t="s">
        <v>9318</v>
      </c>
    </row>
    <row r="1541">
      <c r="A1541" s="54">
        <v>46055.0</v>
      </c>
      <c r="B1541" s="2" t="s">
        <v>932</v>
      </c>
      <c r="C1541" s="2" t="s">
        <v>180</v>
      </c>
      <c r="D1541" s="2">
        <v>0.0</v>
      </c>
      <c r="E1541" s="53">
        <v>0.003631965302639897</v>
      </c>
      <c r="F1541" s="53">
        <v>0.012852080192619669</v>
      </c>
      <c r="G1541" s="53">
        <v>0.0179013862486776</v>
      </c>
      <c r="H1541" s="53">
        <v>0.020651275480418466</v>
      </c>
      <c r="I1541" s="53">
        <v>0.023426948026102186</v>
      </c>
      <c r="J1541" s="53">
        <v>0.013363064886141791</v>
      </c>
      <c r="K1541" s="53">
        <v>0.015632225567409695</v>
      </c>
      <c r="L1541" s="94">
        <v>3.2045962962434354E-4</v>
      </c>
      <c r="M1541" s="94">
        <v>1.7857150315123572E-4</v>
      </c>
      <c r="N1541" s="94">
        <v>2.4436647619037737E-4</v>
      </c>
      <c r="O1541" s="2" t="s">
        <v>9316</v>
      </c>
      <c r="P1541" s="2">
        <v>4.0</v>
      </c>
      <c r="Q1541" s="2" t="s">
        <v>9318</v>
      </c>
    </row>
    <row r="1542">
      <c r="A1542" s="54">
        <v>46055.0</v>
      </c>
      <c r="B1542" s="2" t="s">
        <v>515</v>
      </c>
      <c r="C1542" s="2" t="s">
        <v>180</v>
      </c>
      <c r="D1542" s="2">
        <v>0.0</v>
      </c>
      <c r="E1542" s="53">
        <v>0.0</v>
      </c>
      <c r="F1542" s="53">
        <v>0.0</v>
      </c>
      <c r="G1542" s="53">
        <v>0.0</v>
      </c>
      <c r="H1542" s="53">
        <v>0.0</v>
      </c>
      <c r="I1542" s="53">
        <v>0.0</v>
      </c>
      <c r="J1542" s="53">
        <v>0.012367784354559139</v>
      </c>
      <c r="K1542" s="53">
        <v>0.006183892177279569</v>
      </c>
      <c r="L1542" s="94">
        <v>0.0</v>
      </c>
      <c r="M1542" s="94">
        <v>1.5296208984087782E-4</v>
      </c>
      <c r="N1542" s="94">
        <v>3.8240522460219456E-5</v>
      </c>
      <c r="O1542" s="2" t="s">
        <v>9316</v>
      </c>
      <c r="P1542" s="2">
        <v>5.0</v>
      </c>
      <c r="Q1542" s="2" t="s">
        <v>9318</v>
      </c>
    </row>
    <row r="1543">
      <c r="A1543" s="54">
        <v>46055.0</v>
      </c>
      <c r="B1543" s="2" t="s">
        <v>229</v>
      </c>
      <c r="C1543" s="2" t="s">
        <v>180</v>
      </c>
      <c r="D1543" s="2">
        <v>0.0</v>
      </c>
      <c r="E1543" s="53">
        <v>0.018184340296444085</v>
      </c>
      <c r="F1543" s="53">
        <v>0.04191830409455535</v>
      </c>
      <c r="G1543" s="53">
        <v>0.0543824746965937</v>
      </c>
      <c r="H1543" s="53">
        <v>0.06153101068548379</v>
      </c>
      <c r="I1543" s="53">
        <v>0.06921470094708006</v>
      </c>
      <c r="J1543" s="53">
        <v>0.08961604693510371</v>
      </c>
      <c r="K1543" s="53">
        <v>0.0719992608158487</v>
      </c>
      <c r="L1543" s="94">
        <v>0.002957453554125654</v>
      </c>
      <c r="M1543" s="94">
        <v>0.008031035868274711</v>
      </c>
      <c r="N1543" s="94">
        <v>0.005183893558028606</v>
      </c>
      <c r="O1543" s="2" t="s">
        <v>9316</v>
      </c>
      <c r="P1543" s="2">
        <v>6.0</v>
      </c>
      <c r="Q1543" s="2" t="s">
        <v>9317</v>
      </c>
    </row>
    <row r="1544">
      <c r="A1544" s="54">
        <v>46055.0</v>
      </c>
      <c r="B1544" s="2" t="s">
        <v>178</v>
      </c>
      <c r="C1544" s="2" t="s">
        <v>180</v>
      </c>
      <c r="D1544" s="2">
        <v>0.0</v>
      </c>
      <c r="E1544" s="53">
        <v>6.13053018863065E-4</v>
      </c>
      <c r="F1544" s="53">
        <v>0.00528021490827773</v>
      </c>
      <c r="G1544" s="53">
        <v>0.009893245314038922</v>
      </c>
      <c r="H1544" s="53">
        <v>0.013236890193118555</v>
      </c>
      <c r="I1544" s="53">
        <v>0.017415733542362023</v>
      </c>
      <c r="J1544" s="53">
        <v>0.034855289727559816</v>
      </c>
      <c r="K1544" s="53">
        <v>0.02237426752079937</v>
      </c>
      <c r="L1544" s="94">
        <v>9.787630284375308E-5</v>
      </c>
      <c r="M1544" s="94">
        <v>0.0012148912219921368</v>
      </c>
      <c r="N1544" s="94">
        <v>5.006078470922975E-4</v>
      </c>
      <c r="O1544" s="2" t="s">
        <v>9316</v>
      </c>
      <c r="P1544" s="2">
        <v>7.0</v>
      </c>
      <c r="Q1544" s="2" t="s">
        <v>9318</v>
      </c>
    </row>
    <row r="1545">
      <c r="A1545" s="54">
        <v>46055.0</v>
      </c>
      <c r="B1545" s="2" t="s">
        <v>1876</v>
      </c>
      <c r="C1545" s="2" t="s">
        <v>180</v>
      </c>
      <c r="D1545" s="2">
        <v>0.0</v>
      </c>
      <c r="E1545" s="53">
        <v>0.0</v>
      </c>
      <c r="F1545" s="53">
        <v>0.0</v>
      </c>
      <c r="G1545" s="53">
        <v>0.0</v>
      </c>
      <c r="H1545" s="53">
        <v>0.0</v>
      </c>
      <c r="I1545" s="53">
        <v>0.0</v>
      </c>
      <c r="J1545" s="53">
        <v>0.0</v>
      </c>
      <c r="K1545" s="53">
        <v>0.0</v>
      </c>
      <c r="L1545" s="94">
        <v>0.0</v>
      </c>
      <c r="M1545" s="94">
        <v>0.0</v>
      </c>
      <c r="N1545" s="94">
        <v>0.0</v>
      </c>
      <c r="O1545" s="2" t="s">
        <v>9316</v>
      </c>
      <c r="P1545" s="2">
        <v>8.0</v>
      </c>
      <c r="Q1545" s="2" t="s">
        <v>9318</v>
      </c>
    </row>
    <row r="1546">
      <c r="A1546" s="54">
        <v>46055.0</v>
      </c>
      <c r="B1546" s="2" t="s">
        <v>687</v>
      </c>
      <c r="C1546" s="2" t="s">
        <v>180</v>
      </c>
      <c r="D1546" s="2">
        <v>0.0</v>
      </c>
      <c r="E1546" s="53">
        <v>0.09194561129767806</v>
      </c>
      <c r="F1546" s="53">
        <v>0.06187258096478819</v>
      </c>
      <c r="G1546" s="53">
        <v>0.047526715130530583</v>
      </c>
      <c r="H1546" s="53">
        <v>0.03998423201296152</v>
      </c>
      <c r="I1546" s="53">
        <v>0.03254034893639571</v>
      </c>
      <c r="J1546" s="53">
        <v>0.00791597555607357</v>
      </c>
      <c r="K1546" s="53">
        <v>0.027721345343302076</v>
      </c>
      <c r="L1546" s="94">
        <v>0.0022587886510986046</v>
      </c>
      <c r="M1546" s="94">
        <v>6.266266900435427E-5</v>
      </c>
      <c r="N1546" s="94">
        <v>7.684729876426157E-4</v>
      </c>
      <c r="O1546" s="2" t="s">
        <v>9316</v>
      </c>
      <c r="P1546" s="2">
        <v>9.0</v>
      </c>
      <c r="Q1546" s="2" t="s">
        <v>9318</v>
      </c>
    </row>
    <row r="1547">
      <c r="A1547" s="54">
        <v>46055.0</v>
      </c>
      <c r="B1547" s="2" t="s">
        <v>301</v>
      </c>
      <c r="C1547" s="2" t="s">
        <v>180</v>
      </c>
      <c r="D1547" s="2">
        <v>0.0</v>
      </c>
      <c r="E1547" s="53">
        <v>0.0</v>
      </c>
      <c r="F1547" s="53">
        <v>0.0</v>
      </c>
      <c r="G1547" s="53">
        <v>0.0</v>
      </c>
      <c r="H1547" s="53">
        <v>0.0</v>
      </c>
      <c r="I1547" s="53">
        <v>0.0</v>
      </c>
      <c r="J1547" s="53">
        <v>0.043</v>
      </c>
      <c r="K1547" s="53">
        <v>0.022000000000000002</v>
      </c>
      <c r="L1547" s="94">
        <v>0.0</v>
      </c>
      <c r="M1547" s="94">
        <v>0.0019</v>
      </c>
      <c r="N1547" s="94">
        <v>5.0E-4</v>
      </c>
      <c r="O1547" s="2" t="s">
        <v>9316</v>
      </c>
      <c r="P1547" s="2">
        <v>10.0</v>
      </c>
      <c r="Q1547" s="2" t="s">
        <v>9317</v>
      </c>
    </row>
    <row r="1548">
      <c r="A1548" s="54">
        <v>46055.0</v>
      </c>
      <c r="B1548" s="2" t="s">
        <v>450</v>
      </c>
      <c r="C1548" s="2" t="s">
        <v>180</v>
      </c>
      <c r="D1548" s="2">
        <v>0.0</v>
      </c>
      <c r="E1548" s="53">
        <v>0.0</v>
      </c>
      <c r="F1548" s="53">
        <v>0.0</v>
      </c>
      <c r="G1548" s="53">
        <v>0.0</v>
      </c>
      <c r="H1548" s="53">
        <v>0.0</v>
      </c>
      <c r="I1548" s="53">
        <v>0.0</v>
      </c>
      <c r="J1548" s="53">
        <v>0.00780124580065964</v>
      </c>
      <c r="K1548" s="53">
        <v>0.00390062290032982</v>
      </c>
      <c r="L1548" s="94">
        <v>0.0</v>
      </c>
      <c r="M1548" s="94">
        <v>6.085943604230967E-5</v>
      </c>
      <c r="N1548" s="94">
        <v>1.5214859010577417E-5</v>
      </c>
      <c r="O1548" s="2" t="s">
        <v>9316</v>
      </c>
      <c r="P1548" s="2">
        <v>11.0</v>
      </c>
      <c r="Q1548" s="2" t="s">
        <v>9318</v>
      </c>
    </row>
    <row r="1549">
      <c r="A1549" s="54">
        <v>46055.0</v>
      </c>
      <c r="B1549" s="2" t="s">
        <v>1189</v>
      </c>
      <c r="C1549" s="2" t="s">
        <v>180</v>
      </c>
      <c r="D1549" s="2">
        <v>0.0</v>
      </c>
      <c r="E1549" s="53">
        <v>0.0</v>
      </c>
      <c r="F1549" s="53">
        <v>0.0</v>
      </c>
      <c r="G1549" s="53">
        <v>0.0</v>
      </c>
      <c r="H1549" s="53">
        <v>0.0</v>
      </c>
      <c r="I1549" s="53">
        <v>0.0</v>
      </c>
      <c r="J1549" s="53">
        <v>0.003380846302255666</v>
      </c>
      <c r="K1549" s="53">
        <v>0.001690423151127833</v>
      </c>
      <c r="L1549" s="94">
        <v>0.0</v>
      </c>
      <c r="M1549" s="94">
        <v>1.1430121719475811E-5</v>
      </c>
      <c r="N1549" s="94">
        <v>2.857530429868953E-6</v>
      </c>
      <c r="O1549" s="2" t="s">
        <v>9319</v>
      </c>
      <c r="P1549" s="2">
        <v>99.0</v>
      </c>
      <c r="Q1549" s="2" t="s">
        <v>9320</v>
      </c>
    </row>
    <row r="1550">
      <c r="A1550" s="54">
        <v>46056.0</v>
      </c>
      <c r="B1550" s="2" t="s">
        <v>194</v>
      </c>
      <c r="C1550" s="2" t="s">
        <v>208</v>
      </c>
      <c r="D1550" s="2">
        <v>1.0</v>
      </c>
      <c r="E1550" s="53">
        <v>0.272</v>
      </c>
      <c r="F1550" s="53">
        <v>0.198</v>
      </c>
      <c r="G1550" s="53">
        <v>0.174</v>
      </c>
      <c r="H1550" s="53">
        <v>0.163</v>
      </c>
      <c r="I1550" s="53">
        <v>0.154</v>
      </c>
      <c r="J1550" s="53">
        <v>0.098</v>
      </c>
      <c r="K1550" s="53">
        <v>0.136</v>
      </c>
      <c r="L1550" s="94">
        <v>0.6823</v>
      </c>
      <c r="M1550" s="94">
        <v>0.8136</v>
      </c>
      <c r="N1550" s="94">
        <v>0.7465</v>
      </c>
      <c r="O1550" s="2" t="s">
        <v>9316</v>
      </c>
      <c r="P1550" s="2">
        <v>1.0</v>
      </c>
      <c r="Q1550" s="2" t="s">
        <v>9317</v>
      </c>
    </row>
    <row r="1551">
      <c r="A1551" s="54">
        <v>46056.0</v>
      </c>
      <c r="B1551" s="2" t="s">
        <v>145</v>
      </c>
      <c r="C1551" s="2" t="s">
        <v>208</v>
      </c>
      <c r="D1551" s="2">
        <v>0.0</v>
      </c>
      <c r="E1551" s="53">
        <v>0.001</v>
      </c>
      <c r="F1551" s="53">
        <v>0.007</v>
      </c>
      <c r="G1551" s="53">
        <v>0.012</v>
      </c>
      <c r="H1551" s="53">
        <v>0.015</v>
      </c>
      <c r="I1551" s="53">
        <v>0.019</v>
      </c>
      <c r="J1551" s="53">
        <v>0.028</v>
      </c>
      <c r="K1551" s="53">
        <v>0.02</v>
      </c>
      <c r="L1551" s="94">
        <v>1.0E-4</v>
      </c>
      <c r="M1551" s="94">
        <v>8.0E-4</v>
      </c>
      <c r="N1551" s="94">
        <v>4.0E-4</v>
      </c>
      <c r="O1551" s="2" t="s">
        <v>9316</v>
      </c>
      <c r="P1551" s="2">
        <v>2.0</v>
      </c>
      <c r="Q1551" s="2" t="s">
        <v>9317</v>
      </c>
    </row>
    <row r="1552">
      <c r="A1552" s="54">
        <v>46056.0</v>
      </c>
      <c r="B1552" s="2" t="s">
        <v>1801</v>
      </c>
      <c r="C1552" s="2" t="s">
        <v>208</v>
      </c>
      <c r="D1552" s="2">
        <v>0.0</v>
      </c>
      <c r="E1552" s="53">
        <v>0.0</v>
      </c>
      <c r="F1552" s="53">
        <v>0.0</v>
      </c>
      <c r="G1552" s="53">
        <v>0.0</v>
      </c>
      <c r="H1552" s="53">
        <v>0.0</v>
      </c>
      <c r="I1552" s="53">
        <v>0.0</v>
      </c>
      <c r="J1552" s="53">
        <v>0.0</v>
      </c>
      <c r="K1552" s="53">
        <v>0.0</v>
      </c>
      <c r="L1552" s="94">
        <v>0.0</v>
      </c>
      <c r="M1552" s="94">
        <v>0.0</v>
      </c>
      <c r="N1552" s="94">
        <v>0.0</v>
      </c>
      <c r="O1552" s="2" t="s">
        <v>9316</v>
      </c>
      <c r="P1552" s="2">
        <v>3.0</v>
      </c>
      <c r="Q1552" s="2" t="s">
        <v>9318</v>
      </c>
    </row>
    <row r="1553">
      <c r="A1553" s="54">
        <v>46056.0</v>
      </c>
      <c r="B1553" s="2" t="s">
        <v>932</v>
      </c>
      <c r="C1553" s="2" t="s">
        <v>208</v>
      </c>
      <c r="D1553" s="2">
        <v>0.0</v>
      </c>
      <c r="E1553" s="53">
        <v>0.0</v>
      </c>
      <c r="F1553" s="53">
        <v>0.0</v>
      </c>
      <c r="G1553" s="53">
        <v>0.0</v>
      </c>
      <c r="H1553" s="53">
        <v>0.0</v>
      </c>
      <c r="I1553" s="53">
        <v>0.0</v>
      </c>
      <c r="J1553" s="53">
        <v>0.013242560543564354</v>
      </c>
      <c r="K1553" s="53">
        <v>0.006621280271782177</v>
      </c>
      <c r="L1553" s="94">
        <v>0.0</v>
      </c>
      <c r="M1553" s="94">
        <v>1.7536540974996743E-4</v>
      </c>
      <c r="N1553" s="94">
        <v>4.384135243749186E-5</v>
      </c>
      <c r="O1553" s="2" t="s">
        <v>9316</v>
      </c>
      <c r="P1553" s="2">
        <v>4.0</v>
      </c>
      <c r="Q1553" s="2" t="s">
        <v>9318</v>
      </c>
    </row>
    <row r="1554">
      <c r="A1554" s="54">
        <v>46056.0</v>
      </c>
      <c r="B1554" s="2" t="s">
        <v>515</v>
      </c>
      <c r="C1554" s="2" t="s">
        <v>208</v>
      </c>
      <c r="D1554" s="2">
        <v>0.0</v>
      </c>
      <c r="E1554" s="53">
        <v>0.0</v>
      </c>
      <c r="F1554" s="53">
        <v>0.0</v>
      </c>
      <c r="G1554" s="53">
        <v>0.0</v>
      </c>
      <c r="H1554" s="53">
        <v>0.0</v>
      </c>
      <c r="I1554" s="53">
        <v>0.0</v>
      </c>
      <c r="J1554" s="53">
        <v>0.012256255170537047</v>
      </c>
      <c r="K1554" s="53">
        <v>0.0061281275852685235</v>
      </c>
      <c r="L1554" s="94">
        <v>0.0</v>
      </c>
      <c r="M1554" s="94">
        <v>1.502157908053161E-4</v>
      </c>
      <c r="N1554" s="94">
        <v>3.7553947701329025E-5</v>
      </c>
      <c r="O1554" s="2" t="s">
        <v>9316</v>
      </c>
      <c r="P1554" s="2">
        <v>5.0</v>
      </c>
      <c r="Q1554" s="2" t="s">
        <v>9318</v>
      </c>
    </row>
    <row r="1555">
      <c r="A1555" s="54">
        <v>46056.0</v>
      </c>
      <c r="B1555" s="2" t="s">
        <v>229</v>
      </c>
      <c r="C1555" s="2" t="s">
        <v>208</v>
      </c>
      <c r="D1555" s="2">
        <v>0.0</v>
      </c>
      <c r="E1555" s="53">
        <v>0.09549821815362838</v>
      </c>
      <c r="F1555" s="53">
        <v>0.11808778620274862</v>
      </c>
      <c r="G1555" s="53">
        <v>0.13257322873622748</v>
      </c>
      <c r="H1555" s="53">
        <v>0.14131515917643678</v>
      </c>
      <c r="I1555" s="53">
        <v>0.1508840600727958</v>
      </c>
      <c r="J1555" s="53">
        <v>0.08880791475043531</v>
      </c>
      <c r="K1555" s="53">
        <v>0.1106905717433314</v>
      </c>
      <c r="L1555" s="94">
        <v>0.01757566097754809</v>
      </c>
      <c r="M1555" s="94">
        <v>0.007886845722320585</v>
      </c>
      <c r="N1555" s="94">
        <v>0.012252402672865596</v>
      </c>
      <c r="O1555" s="2" t="s">
        <v>9316</v>
      </c>
      <c r="P1555" s="2">
        <v>6.0</v>
      </c>
      <c r="Q1555" s="2" t="s">
        <v>9317</v>
      </c>
    </row>
    <row r="1556">
      <c r="A1556" s="54">
        <v>46056.0</v>
      </c>
      <c r="B1556" s="2" t="s">
        <v>178</v>
      </c>
      <c r="C1556" s="2" t="s">
        <v>208</v>
      </c>
      <c r="D1556" s="2">
        <v>0.0</v>
      </c>
      <c r="E1556" s="53">
        <v>0.0</v>
      </c>
      <c r="F1556" s="53">
        <v>0.0</v>
      </c>
      <c r="G1556" s="53">
        <v>0.0</v>
      </c>
      <c r="H1556" s="53">
        <v>0.0</v>
      </c>
      <c r="I1556" s="53">
        <v>0.0</v>
      </c>
      <c r="J1556" s="53">
        <v>0.034540974575328426</v>
      </c>
      <c r="K1556" s="53">
        <v>0.017270487287664213</v>
      </c>
      <c r="L1556" s="94">
        <v>0.0</v>
      </c>
      <c r="M1556" s="94">
        <v>0.0011930789246134847</v>
      </c>
      <c r="N1556" s="94">
        <v>2.982697311533712E-4</v>
      </c>
      <c r="O1556" s="2" t="s">
        <v>9316</v>
      </c>
      <c r="P1556" s="2">
        <v>7.0</v>
      </c>
      <c r="Q1556" s="2" t="s">
        <v>9318</v>
      </c>
    </row>
    <row r="1557">
      <c r="A1557" s="54">
        <v>46056.0</v>
      </c>
      <c r="B1557" s="2" t="s">
        <v>1876</v>
      </c>
      <c r="C1557" s="2" t="s">
        <v>208</v>
      </c>
      <c r="D1557" s="2">
        <v>0.0</v>
      </c>
      <c r="E1557" s="53">
        <v>0.0</v>
      </c>
      <c r="F1557" s="53">
        <v>0.0</v>
      </c>
      <c r="G1557" s="53">
        <v>0.0</v>
      </c>
      <c r="H1557" s="53">
        <v>0.0</v>
      </c>
      <c r="I1557" s="53">
        <v>0.0</v>
      </c>
      <c r="J1557" s="53">
        <v>0.0</v>
      </c>
      <c r="K1557" s="53">
        <v>0.0</v>
      </c>
      <c r="L1557" s="94">
        <v>0.0</v>
      </c>
      <c r="M1557" s="94">
        <v>0.0</v>
      </c>
      <c r="N1557" s="94">
        <v>0.0</v>
      </c>
      <c r="O1557" s="2" t="s">
        <v>9316</v>
      </c>
      <c r="P1557" s="2">
        <v>8.0</v>
      </c>
      <c r="Q1557" s="2" t="s">
        <v>9318</v>
      </c>
    </row>
    <row r="1558">
      <c r="A1558" s="54">
        <v>46056.0</v>
      </c>
      <c r="B1558" s="2" t="s">
        <v>687</v>
      </c>
      <c r="C1558" s="2" t="s">
        <v>208</v>
      </c>
      <c r="D1558" s="2">
        <v>0.0</v>
      </c>
      <c r="E1558" s="53">
        <v>0.0</v>
      </c>
      <c r="F1558" s="53">
        <v>0.0</v>
      </c>
      <c r="G1558" s="53">
        <v>0.0</v>
      </c>
      <c r="H1558" s="53">
        <v>0.0</v>
      </c>
      <c r="I1558" s="53">
        <v>0.0</v>
      </c>
      <c r="J1558" s="53">
        <v>0.007855243766226148</v>
      </c>
      <c r="K1558" s="53">
        <v>0.003927621883113074</v>
      </c>
      <c r="L1558" s="94">
        <v>0.0</v>
      </c>
      <c r="M1558" s="94">
        <v>6.170485462683476E-5</v>
      </c>
      <c r="N1558" s="94">
        <v>1.542621365670869E-5</v>
      </c>
      <c r="O1558" s="2" t="s">
        <v>9316</v>
      </c>
      <c r="P1558" s="2">
        <v>9.0</v>
      </c>
      <c r="Q1558" s="2" t="s">
        <v>9318</v>
      </c>
    </row>
    <row r="1559">
      <c r="A1559" s="54">
        <v>46056.0</v>
      </c>
      <c r="B1559" s="2" t="s">
        <v>301</v>
      </c>
      <c r="C1559" s="2" t="s">
        <v>208</v>
      </c>
      <c r="D1559" s="2">
        <v>0.0</v>
      </c>
      <c r="E1559" s="53">
        <v>0.0</v>
      </c>
      <c r="F1559" s="53">
        <v>0.0</v>
      </c>
      <c r="G1559" s="53">
        <v>0.0</v>
      </c>
      <c r="H1559" s="53">
        <v>0.0</v>
      </c>
      <c r="I1559" s="53">
        <v>0.0</v>
      </c>
      <c r="J1559" s="53">
        <v>0.043</v>
      </c>
      <c r="K1559" s="53">
        <v>0.022000000000000002</v>
      </c>
      <c r="L1559" s="94">
        <v>0.0</v>
      </c>
      <c r="M1559" s="94">
        <v>0.0019</v>
      </c>
      <c r="N1559" s="94">
        <v>5.0E-4</v>
      </c>
      <c r="O1559" s="2" t="s">
        <v>9316</v>
      </c>
      <c r="P1559" s="2">
        <v>10.0</v>
      </c>
      <c r="Q1559" s="2" t="s">
        <v>9317</v>
      </c>
    </row>
    <row r="1560">
      <c r="A1560" s="54">
        <v>46056.0</v>
      </c>
      <c r="B1560" s="2" t="s">
        <v>450</v>
      </c>
      <c r="C1560" s="2" t="s">
        <v>208</v>
      </c>
      <c r="D1560" s="2">
        <v>0.0</v>
      </c>
      <c r="E1560" s="53">
        <v>0.0</v>
      </c>
      <c r="F1560" s="53">
        <v>0.0</v>
      </c>
      <c r="G1560" s="53">
        <v>0.0</v>
      </c>
      <c r="H1560" s="53">
        <v>0.0</v>
      </c>
      <c r="I1560" s="53">
        <v>0.0</v>
      </c>
      <c r="J1560" s="53">
        <v>0.007730896370756894</v>
      </c>
      <c r="K1560" s="53">
        <v>0.003865448185378447</v>
      </c>
      <c r="L1560" s="94">
        <v>0.0</v>
      </c>
      <c r="M1560" s="94">
        <v>5.976675869538212E-5</v>
      </c>
      <c r="N1560" s="94">
        <v>1.494168967384553E-5</v>
      </c>
      <c r="O1560" s="2" t="s">
        <v>9316</v>
      </c>
      <c r="P1560" s="2">
        <v>11.0</v>
      </c>
      <c r="Q1560" s="2" t="s">
        <v>9318</v>
      </c>
    </row>
    <row r="1561">
      <c r="A1561" s="54">
        <v>46056.0</v>
      </c>
      <c r="B1561" s="2" t="s">
        <v>1189</v>
      </c>
      <c r="C1561" s="2" t="s">
        <v>208</v>
      </c>
      <c r="D1561" s="2">
        <v>0.0</v>
      </c>
      <c r="E1561" s="53">
        <v>0.0</v>
      </c>
      <c r="F1561" s="53">
        <v>0.0</v>
      </c>
      <c r="G1561" s="53">
        <v>0.0</v>
      </c>
      <c r="H1561" s="53">
        <v>0.0</v>
      </c>
      <c r="I1561" s="53">
        <v>0.0</v>
      </c>
      <c r="J1561" s="53">
        <v>0.0033503587857704937</v>
      </c>
      <c r="K1561" s="53">
        <v>0.0016751793928852469</v>
      </c>
      <c r="L1561" s="94">
        <v>0.0</v>
      </c>
      <c r="M1561" s="94">
        <v>1.1224903993389537E-5</v>
      </c>
      <c r="N1561" s="94">
        <v>2.8062259983473843E-6</v>
      </c>
      <c r="O1561" s="2" t="s">
        <v>9319</v>
      </c>
      <c r="P1561" s="2">
        <v>99.0</v>
      </c>
      <c r="Q1561" s="2" t="s">
        <v>9320</v>
      </c>
    </row>
    <row r="1562">
      <c r="A1562" s="54">
        <v>46057.0</v>
      </c>
      <c r="B1562" s="2" t="s">
        <v>194</v>
      </c>
      <c r="C1562" s="2" t="s">
        <v>303</v>
      </c>
      <c r="D1562" s="2">
        <v>0.0</v>
      </c>
      <c r="E1562" s="53">
        <v>0.016</v>
      </c>
      <c r="F1562" s="53">
        <v>0.027</v>
      </c>
      <c r="G1562" s="53">
        <v>0.029</v>
      </c>
      <c r="H1562" s="53">
        <v>0.03</v>
      </c>
      <c r="I1562" s="53">
        <v>0.03</v>
      </c>
      <c r="J1562" s="53">
        <v>0.106</v>
      </c>
      <c r="K1562" s="53">
        <v>0.067</v>
      </c>
      <c r="L1562" s="94">
        <v>8.0E-4</v>
      </c>
      <c r="M1562" s="94">
        <v>0.0112</v>
      </c>
      <c r="N1562" s="94">
        <v>0.0045</v>
      </c>
      <c r="O1562" s="2" t="s">
        <v>9316</v>
      </c>
      <c r="P1562" s="2">
        <v>1.0</v>
      </c>
      <c r="Q1562" s="2" t="s">
        <v>9317</v>
      </c>
    </row>
    <row r="1563">
      <c r="A1563" s="54">
        <v>46057.0</v>
      </c>
      <c r="B1563" s="2" t="s">
        <v>145</v>
      </c>
      <c r="C1563" s="2" t="s">
        <v>303</v>
      </c>
      <c r="D1563" s="2">
        <v>0.0</v>
      </c>
      <c r="E1563" s="53">
        <v>0.0</v>
      </c>
      <c r="F1563" s="53">
        <v>0.0</v>
      </c>
      <c r="G1563" s="53">
        <v>0.0</v>
      </c>
      <c r="H1563" s="53">
        <v>0.0</v>
      </c>
      <c r="I1563" s="53">
        <v>0.0</v>
      </c>
      <c r="J1563" s="53">
        <v>0.028</v>
      </c>
      <c r="K1563" s="53">
        <v>0.014</v>
      </c>
      <c r="L1563" s="94">
        <v>0.0</v>
      </c>
      <c r="M1563" s="94">
        <v>8.0E-4</v>
      </c>
      <c r="N1563" s="94">
        <v>2.0E-4</v>
      </c>
      <c r="O1563" s="2" t="s">
        <v>9316</v>
      </c>
      <c r="P1563" s="2">
        <v>2.0</v>
      </c>
      <c r="Q1563" s="2" t="s">
        <v>9317</v>
      </c>
    </row>
    <row r="1564">
      <c r="A1564" s="54">
        <v>46057.0</v>
      </c>
      <c r="B1564" s="2" t="s">
        <v>1801</v>
      </c>
      <c r="C1564" s="2" t="s">
        <v>303</v>
      </c>
      <c r="D1564" s="2">
        <v>0.0</v>
      </c>
      <c r="E1564" s="53">
        <v>0.0</v>
      </c>
      <c r="F1564" s="53">
        <v>0.0</v>
      </c>
      <c r="G1564" s="53">
        <v>0.0</v>
      </c>
      <c r="H1564" s="53">
        <v>0.0</v>
      </c>
      <c r="I1564" s="53">
        <v>0.0</v>
      </c>
      <c r="J1564" s="53">
        <v>0.0</v>
      </c>
      <c r="K1564" s="53">
        <v>0.0</v>
      </c>
      <c r="L1564" s="94">
        <v>0.0</v>
      </c>
      <c r="M1564" s="94">
        <v>0.0</v>
      </c>
      <c r="N1564" s="94">
        <v>0.0</v>
      </c>
      <c r="O1564" s="2" t="s">
        <v>9316</v>
      </c>
      <c r="P1564" s="2">
        <v>3.0</v>
      </c>
      <c r="Q1564" s="2" t="s">
        <v>9318</v>
      </c>
    </row>
    <row r="1565">
      <c r="A1565" s="54">
        <v>46057.0</v>
      </c>
      <c r="B1565" s="2" t="s">
        <v>932</v>
      </c>
      <c r="C1565" s="2" t="s">
        <v>303</v>
      </c>
      <c r="D1565" s="2">
        <v>0.0</v>
      </c>
      <c r="E1565" s="53">
        <v>0.0</v>
      </c>
      <c r="F1565" s="53">
        <v>0.0</v>
      </c>
      <c r="G1565" s="53">
        <v>0.0</v>
      </c>
      <c r="H1565" s="53">
        <v>0.0</v>
      </c>
      <c r="I1565" s="53">
        <v>0.0</v>
      </c>
      <c r="J1565" s="53">
        <v>0.0131233033551558</v>
      </c>
      <c r="K1565" s="53">
        <v>0.0065616516775779</v>
      </c>
      <c r="L1565" s="94">
        <v>0.0</v>
      </c>
      <c r="M1565" s="94">
        <v>1.7222109095144347E-4</v>
      </c>
      <c r="N1565" s="94">
        <v>4.305527273786087E-5</v>
      </c>
      <c r="O1565" s="2" t="s">
        <v>9316</v>
      </c>
      <c r="P1565" s="2">
        <v>4.0</v>
      </c>
      <c r="Q1565" s="2" t="s">
        <v>9318</v>
      </c>
    </row>
    <row r="1566">
      <c r="A1566" s="54">
        <v>46057.0</v>
      </c>
      <c r="B1566" s="2" t="s">
        <v>515</v>
      </c>
      <c r="C1566" s="2" t="s">
        <v>303</v>
      </c>
      <c r="D1566" s="2">
        <v>0.0</v>
      </c>
      <c r="E1566" s="53">
        <v>0.0</v>
      </c>
      <c r="F1566" s="53">
        <v>0.0</v>
      </c>
      <c r="G1566" s="53">
        <v>0.0</v>
      </c>
      <c r="H1566" s="53">
        <v>0.0</v>
      </c>
      <c r="I1566" s="53">
        <v>0.0</v>
      </c>
      <c r="J1566" s="53">
        <v>0.012145880252691844</v>
      </c>
      <c r="K1566" s="53">
        <v>0.006072940126345922</v>
      </c>
      <c r="L1566" s="94">
        <v>0.0</v>
      </c>
      <c r="M1566" s="94">
        <v>1.475224071127297E-4</v>
      </c>
      <c r="N1566" s="94">
        <v>3.6880601778182426E-5</v>
      </c>
      <c r="O1566" s="2" t="s">
        <v>9316</v>
      </c>
      <c r="P1566" s="2">
        <v>5.0</v>
      </c>
      <c r="Q1566" s="2" t="s">
        <v>9318</v>
      </c>
    </row>
    <row r="1567">
      <c r="A1567" s="54">
        <v>46057.0</v>
      </c>
      <c r="B1567" s="2" t="s">
        <v>229</v>
      </c>
      <c r="C1567" s="2" t="s">
        <v>303</v>
      </c>
      <c r="D1567" s="2">
        <v>1.0</v>
      </c>
      <c r="E1567" s="53">
        <v>0.12117260949728216</v>
      </c>
      <c r="F1567" s="53">
        <v>0.11153934863919213</v>
      </c>
      <c r="G1567" s="53">
        <v>0.10470793262295112</v>
      </c>
      <c r="H1567" s="53">
        <v>0.10055991742588709</v>
      </c>
      <c r="I1567" s="53">
        <v>0.09596616970568402</v>
      </c>
      <c r="J1567" s="53">
        <v>0.08800814629276263</v>
      </c>
      <c r="K1567" s="53">
        <v>0.09635803945785687</v>
      </c>
      <c r="L1567" s="94">
        <v>0.8015478859082703</v>
      </c>
      <c r="M1567" s="94">
        <v>0.831729141228363</v>
      </c>
      <c r="N1567" s="94">
        <v>0.8165687928524481</v>
      </c>
      <c r="O1567" s="2" t="s">
        <v>9316</v>
      </c>
      <c r="P1567" s="2">
        <v>6.0</v>
      </c>
      <c r="Q1567" s="2" t="s">
        <v>9317</v>
      </c>
    </row>
    <row r="1568">
      <c r="A1568" s="54">
        <v>46057.0</v>
      </c>
      <c r="B1568" s="2" t="s">
        <v>178</v>
      </c>
      <c r="C1568" s="2" t="s">
        <v>303</v>
      </c>
      <c r="D1568" s="2">
        <v>0.0</v>
      </c>
      <c r="E1568" s="53">
        <v>0.04109099671249475</v>
      </c>
      <c r="F1568" s="53">
        <v>0.043229072650108585</v>
      </c>
      <c r="G1568" s="53">
        <v>0.040187253352535805</v>
      </c>
      <c r="H1568" s="53">
        <v>0.03787460622575444</v>
      </c>
      <c r="I1568" s="53">
        <v>0.03510076201713112</v>
      </c>
      <c r="J1568" s="53">
        <v>0.034229912413355004</v>
      </c>
      <c r="K1568" s="53">
        <v>0.0372085828829454</v>
      </c>
      <c r="L1568" s="94">
        <v>0.0016150153320209004</v>
      </c>
      <c r="M1568" s="94">
        <v>0.001171686903825955</v>
      </c>
      <c r="N1568" s="94">
        <v>0.0013844786401570174</v>
      </c>
      <c r="O1568" s="2" t="s">
        <v>9316</v>
      </c>
      <c r="P1568" s="2">
        <v>7.0</v>
      </c>
      <c r="Q1568" s="2" t="s">
        <v>9318</v>
      </c>
    </row>
    <row r="1569">
      <c r="A1569" s="54">
        <v>46057.0</v>
      </c>
      <c r="B1569" s="2" t="s">
        <v>1876</v>
      </c>
      <c r="C1569" s="2" t="s">
        <v>303</v>
      </c>
      <c r="D1569" s="2">
        <v>0.0</v>
      </c>
      <c r="E1569" s="53">
        <v>0.0</v>
      </c>
      <c r="F1569" s="53">
        <v>0.0</v>
      </c>
      <c r="G1569" s="53">
        <v>0.0</v>
      </c>
      <c r="H1569" s="53">
        <v>0.0</v>
      </c>
      <c r="I1569" s="53">
        <v>0.0</v>
      </c>
      <c r="J1569" s="53">
        <v>0.0</v>
      </c>
      <c r="K1569" s="53">
        <v>0.0</v>
      </c>
      <c r="L1569" s="94">
        <v>0.0</v>
      </c>
      <c r="M1569" s="94">
        <v>0.0</v>
      </c>
      <c r="N1569" s="94">
        <v>0.0</v>
      </c>
      <c r="O1569" s="2" t="s">
        <v>9316</v>
      </c>
      <c r="P1569" s="2">
        <v>8.0</v>
      </c>
      <c r="Q1569" s="2" t="s">
        <v>9318</v>
      </c>
    </row>
    <row r="1570">
      <c r="A1570" s="54">
        <v>46057.0</v>
      </c>
      <c r="B1570" s="2" t="s">
        <v>687</v>
      </c>
      <c r="C1570" s="2" t="s">
        <v>303</v>
      </c>
      <c r="D1570" s="2">
        <v>0.0</v>
      </c>
      <c r="E1570" s="53">
        <v>0.0</v>
      </c>
      <c r="F1570" s="53">
        <v>0.0</v>
      </c>
      <c r="G1570" s="53">
        <v>0.0</v>
      </c>
      <c r="H1570" s="53">
        <v>0.0</v>
      </c>
      <c r="I1570" s="53">
        <v>0.0</v>
      </c>
      <c r="J1570" s="53">
        <v>0.007794977913933983</v>
      </c>
      <c r="K1570" s="53">
        <v>0.0038974889569669915</v>
      </c>
      <c r="L1570" s="94">
        <v>0.0</v>
      </c>
      <c r="M1570" s="94">
        <v>6.0761680678718586E-5</v>
      </c>
      <c r="N1570" s="94">
        <v>1.5190420169679647E-5</v>
      </c>
      <c r="O1570" s="2" t="s">
        <v>9316</v>
      </c>
      <c r="P1570" s="2">
        <v>9.0</v>
      </c>
      <c r="Q1570" s="2" t="s">
        <v>9318</v>
      </c>
    </row>
    <row r="1571">
      <c r="A1571" s="54">
        <v>46057.0</v>
      </c>
      <c r="B1571" s="2" t="s">
        <v>301</v>
      </c>
      <c r="C1571" s="2" t="s">
        <v>303</v>
      </c>
      <c r="D1571" s="2">
        <v>1.0</v>
      </c>
      <c r="E1571" s="53">
        <v>0.32</v>
      </c>
      <c r="F1571" s="53">
        <v>0.21100000000000002</v>
      </c>
      <c r="G1571" s="53">
        <v>0.174</v>
      </c>
      <c r="H1571" s="53">
        <v>0.157</v>
      </c>
      <c r="I1571" s="53">
        <v>0.142</v>
      </c>
      <c r="J1571" s="53">
        <v>0.043</v>
      </c>
      <c r="K1571" s="53">
        <v>0.109</v>
      </c>
      <c r="L1571" s="94">
        <v>0.6817</v>
      </c>
      <c r="M1571" s="94">
        <v>0.9165</v>
      </c>
      <c r="N1571" s="94">
        <v>0.7948</v>
      </c>
      <c r="O1571" s="2" t="s">
        <v>9316</v>
      </c>
      <c r="P1571" s="2">
        <v>10.0</v>
      </c>
      <c r="Q1571" s="2" t="s">
        <v>9317</v>
      </c>
    </row>
    <row r="1572">
      <c r="A1572" s="54">
        <v>46057.0</v>
      </c>
      <c r="B1572" s="2" t="s">
        <v>450</v>
      </c>
      <c r="C1572" s="2" t="s">
        <v>303</v>
      </c>
      <c r="D1572" s="2">
        <v>0.0</v>
      </c>
      <c r="E1572" s="53">
        <v>0.0</v>
      </c>
      <c r="F1572" s="53">
        <v>0.0</v>
      </c>
      <c r="G1572" s="53">
        <v>0.0</v>
      </c>
      <c r="H1572" s="53">
        <v>0.0</v>
      </c>
      <c r="I1572" s="53">
        <v>0.0</v>
      </c>
      <c r="J1572" s="53">
        <v>0.007661275019053698</v>
      </c>
      <c r="K1572" s="53">
        <v>0.003830637509526849</v>
      </c>
      <c r="L1572" s="94">
        <v>0.0</v>
      </c>
      <c r="M1572" s="94">
        <v>5.869513491757624E-5</v>
      </c>
      <c r="N1572" s="94">
        <v>1.467378372939406E-5</v>
      </c>
      <c r="O1572" s="2" t="s">
        <v>9316</v>
      </c>
      <c r="P1572" s="2">
        <v>11.0</v>
      </c>
      <c r="Q1572" s="2" t="s">
        <v>9318</v>
      </c>
    </row>
    <row r="1573">
      <c r="A1573" s="54">
        <v>46057.0</v>
      </c>
      <c r="B1573" s="2" t="s">
        <v>1189</v>
      </c>
      <c r="C1573" s="2" t="s">
        <v>303</v>
      </c>
      <c r="D1573" s="2">
        <v>0.0</v>
      </c>
      <c r="E1573" s="53">
        <v>6.13053018863065E-4</v>
      </c>
      <c r="F1573" s="53">
        <v>0.00528021490827773</v>
      </c>
      <c r="G1573" s="53">
        <v>0.009893245314038922</v>
      </c>
      <c r="H1573" s="53">
        <v>0.013236890193118555</v>
      </c>
      <c r="I1573" s="53">
        <v>0.017415733542362023</v>
      </c>
      <c r="J1573" s="53">
        <v>0.0033201867984394592</v>
      </c>
      <c r="K1573" s="53">
        <v>0.006606716056239191</v>
      </c>
      <c r="L1573" s="94">
        <v>9.787630284375308E-5</v>
      </c>
      <c r="M1573" s="94">
        <v>1.1023640376531666E-5</v>
      </c>
      <c r="N1573" s="94">
        <v>4.364869704776873E-5</v>
      </c>
      <c r="O1573" s="2" t="s">
        <v>9319</v>
      </c>
      <c r="P1573" s="2">
        <v>99.0</v>
      </c>
      <c r="Q1573" s="2" t="s">
        <v>9320</v>
      </c>
    </row>
    <row r="1574">
      <c r="A1574" s="54">
        <v>46058.0</v>
      </c>
      <c r="B1574" s="2" t="s">
        <v>194</v>
      </c>
      <c r="C1574" s="2" t="s">
        <v>148</v>
      </c>
      <c r="D1574" s="2">
        <v>0.0</v>
      </c>
      <c r="E1574" s="53">
        <v>0.006</v>
      </c>
      <c r="F1574" s="53">
        <v>0.022</v>
      </c>
      <c r="G1574" s="53">
        <v>0.032</v>
      </c>
      <c r="H1574" s="53">
        <v>0.038</v>
      </c>
      <c r="I1574" s="53">
        <v>0.044</v>
      </c>
      <c r="J1574" s="53">
        <v>0.105</v>
      </c>
      <c r="K1574" s="53">
        <v>0.068</v>
      </c>
      <c r="L1574" s="94">
        <v>0.001</v>
      </c>
      <c r="M1574" s="94">
        <v>0.011</v>
      </c>
      <c r="N1574" s="94">
        <v>0.0046</v>
      </c>
      <c r="O1574" s="2" t="s">
        <v>9316</v>
      </c>
      <c r="P1574" s="2">
        <v>1.0</v>
      </c>
      <c r="Q1574" s="2" t="s">
        <v>9317</v>
      </c>
    </row>
    <row r="1575">
      <c r="A1575" s="54">
        <v>46058.0</v>
      </c>
      <c r="B1575" s="2" t="s">
        <v>145</v>
      </c>
      <c r="C1575" s="2" t="s">
        <v>148</v>
      </c>
      <c r="D1575" s="2">
        <v>0.0</v>
      </c>
      <c r="E1575" s="53">
        <v>0.0</v>
      </c>
      <c r="F1575" s="53">
        <v>0.0</v>
      </c>
      <c r="G1575" s="53">
        <v>0.0</v>
      </c>
      <c r="H1575" s="53">
        <v>0.0</v>
      </c>
      <c r="I1575" s="53">
        <v>0.0</v>
      </c>
      <c r="J1575" s="53">
        <v>0.028</v>
      </c>
      <c r="K1575" s="53">
        <v>0.014</v>
      </c>
      <c r="L1575" s="94">
        <v>0.0</v>
      </c>
      <c r="M1575" s="94">
        <v>8.0E-4</v>
      </c>
      <c r="N1575" s="94">
        <v>2.0E-4</v>
      </c>
      <c r="O1575" s="2" t="s">
        <v>9316</v>
      </c>
      <c r="P1575" s="2">
        <v>2.0</v>
      </c>
      <c r="Q1575" s="2" t="s">
        <v>9317</v>
      </c>
    </row>
    <row r="1576">
      <c r="A1576" s="54">
        <v>46058.0</v>
      </c>
      <c r="B1576" s="2" t="s">
        <v>1801</v>
      </c>
      <c r="C1576" s="2" t="s">
        <v>148</v>
      </c>
      <c r="D1576" s="2">
        <v>0.0</v>
      </c>
      <c r="E1576" s="53">
        <v>0.0</v>
      </c>
      <c r="F1576" s="53">
        <v>0.0</v>
      </c>
      <c r="G1576" s="53">
        <v>0.0</v>
      </c>
      <c r="H1576" s="53">
        <v>0.0</v>
      </c>
      <c r="I1576" s="53">
        <v>0.0</v>
      </c>
      <c r="J1576" s="53">
        <v>0.0</v>
      </c>
      <c r="K1576" s="53">
        <v>0.0</v>
      </c>
      <c r="L1576" s="94">
        <v>0.0</v>
      </c>
      <c r="M1576" s="94">
        <v>0.0</v>
      </c>
      <c r="N1576" s="94">
        <v>0.0</v>
      </c>
      <c r="O1576" s="2" t="s">
        <v>9316</v>
      </c>
      <c r="P1576" s="2">
        <v>3.0</v>
      </c>
      <c r="Q1576" s="2" t="s">
        <v>9318</v>
      </c>
    </row>
    <row r="1577">
      <c r="A1577" s="54">
        <v>46058.0</v>
      </c>
      <c r="B1577" s="2" t="s">
        <v>932</v>
      </c>
      <c r="C1577" s="2" t="s">
        <v>148</v>
      </c>
      <c r="D1577" s="2">
        <v>0.0</v>
      </c>
      <c r="E1577" s="53">
        <v>0.018303958149135234</v>
      </c>
      <c r="F1577" s="53">
        <v>0.028851944516088385</v>
      </c>
      <c r="G1577" s="53">
        <v>0.030691711292815234</v>
      </c>
      <c r="H1577" s="53">
        <v>0.030941952198840876</v>
      </c>
      <c r="I1577" s="53">
        <v>0.030674884388803995</v>
      </c>
      <c r="J1577" s="53">
        <v>0.013005277541899786</v>
      </c>
      <c r="K1577" s="53">
        <v>0.02184849441735751</v>
      </c>
      <c r="L1577" s="94">
        <v>9.419811420815222E-4</v>
      </c>
      <c r="M1577" s="94">
        <v>1.6913724394184294E-4</v>
      </c>
      <c r="N1577" s="94">
        <v>4.7735670830530223E-4</v>
      </c>
      <c r="O1577" s="2" t="s">
        <v>9316</v>
      </c>
      <c r="P1577" s="2">
        <v>4.0</v>
      </c>
      <c r="Q1577" s="2" t="s">
        <v>9318</v>
      </c>
    </row>
    <row r="1578">
      <c r="A1578" s="54">
        <v>46058.0</v>
      </c>
      <c r="B1578" s="2" t="s">
        <v>515</v>
      </c>
      <c r="C1578" s="2" t="s">
        <v>148</v>
      </c>
      <c r="D1578" s="2">
        <v>0.0</v>
      </c>
      <c r="E1578" s="53">
        <v>0.10843979044735963</v>
      </c>
      <c r="F1578" s="53">
        <v>0.070225835704617</v>
      </c>
      <c r="G1578" s="53">
        <v>0.05553528301839742</v>
      </c>
      <c r="H1578" s="53">
        <v>0.04827348187056762</v>
      </c>
      <c r="I1578" s="53">
        <v>0.0412626272981977</v>
      </c>
      <c r="J1578" s="53">
        <v>0.012036644997227685</v>
      </c>
      <c r="K1578" s="53">
        <v>0.03378596400781255</v>
      </c>
      <c r="L1578" s="94">
        <v>0.0030841676599335007</v>
      </c>
      <c r="M1578" s="94">
        <v>1.4488082278928626E-4</v>
      </c>
      <c r="N1578" s="94">
        <v>0.0011414913639372051</v>
      </c>
      <c r="O1578" s="2" t="s">
        <v>9316</v>
      </c>
      <c r="P1578" s="2">
        <v>5.0</v>
      </c>
      <c r="Q1578" s="2" t="s">
        <v>9318</v>
      </c>
    </row>
    <row r="1579">
      <c r="A1579" s="54">
        <v>46058.0</v>
      </c>
      <c r="B1579" s="2" t="s">
        <v>229</v>
      </c>
      <c r="C1579" s="2" t="s">
        <v>148</v>
      </c>
      <c r="D1579" s="2">
        <v>0.0</v>
      </c>
      <c r="E1579" s="53">
        <v>0.14339455196141848</v>
      </c>
      <c r="F1579" s="53">
        <v>0.1100967094435152</v>
      </c>
      <c r="G1579" s="53">
        <v>0.09361334888003564</v>
      </c>
      <c r="H1579" s="53">
        <v>0.08464722899424251</v>
      </c>
      <c r="I1579" s="53">
        <v>0.07542986135925299</v>
      </c>
      <c r="J1579" s="53">
        <v>0.09621024124581193</v>
      </c>
      <c r="K1579" s="53">
        <v>0.09491179506292378</v>
      </c>
      <c r="L1579" s="94">
        <v>0.00876345908853527</v>
      </c>
      <c r="M1579" s="94">
        <v>0.009256410520577331</v>
      </c>
      <c r="N1579" s="94">
        <v>0.009008248842066444</v>
      </c>
      <c r="O1579" s="2" t="s">
        <v>9316</v>
      </c>
      <c r="P1579" s="2">
        <v>6.0</v>
      </c>
      <c r="Q1579" s="2" t="s">
        <v>9317</v>
      </c>
    </row>
    <row r="1580">
      <c r="A1580" s="54">
        <v>46058.0</v>
      </c>
      <c r="B1580" s="2" t="s">
        <v>178</v>
      </c>
      <c r="C1580" s="2" t="s">
        <v>148</v>
      </c>
      <c r="D1580" s="2">
        <v>0.0</v>
      </c>
      <c r="E1580" s="53">
        <v>0.0</v>
      </c>
      <c r="F1580" s="53">
        <v>0.0</v>
      </c>
      <c r="G1580" s="53">
        <v>0.0</v>
      </c>
      <c r="H1580" s="53">
        <v>0.0</v>
      </c>
      <c r="I1580" s="53">
        <v>0.0</v>
      </c>
      <c r="J1580" s="53">
        <v>0.03392206208474996</v>
      </c>
      <c r="K1580" s="53">
        <v>0.01696103104237498</v>
      </c>
      <c r="L1580" s="94">
        <v>0.0</v>
      </c>
      <c r="M1580" s="94">
        <v>0.0011507062960816308</v>
      </c>
      <c r="N1580" s="94">
        <v>2.876765740204077E-4</v>
      </c>
      <c r="O1580" s="2" t="s">
        <v>9316</v>
      </c>
      <c r="P1580" s="2">
        <v>7.0</v>
      </c>
      <c r="Q1580" s="2" t="s">
        <v>9318</v>
      </c>
    </row>
    <row r="1581">
      <c r="A1581" s="54">
        <v>46058.0</v>
      </c>
      <c r="B1581" s="2" t="s">
        <v>1876</v>
      </c>
      <c r="C1581" s="2" t="s">
        <v>148</v>
      </c>
      <c r="D1581" s="2">
        <v>0.0</v>
      </c>
      <c r="E1581" s="53">
        <v>0.0</v>
      </c>
      <c r="F1581" s="53">
        <v>0.0</v>
      </c>
      <c r="G1581" s="53">
        <v>0.0</v>
      </c>
      <c r="H1581" s="53">
        <v>0.0</v>
      </c>
      <c r="I1581" s="53">
        <v>0.0</v>
      </c>
      <c r="J1581" s="53">
        <v>0.0</v>
      </c>
      <c r="K1581" s="53">
        <v>0.0</v>
      </c>
      <c r="L1581" s="94">
        <v>0.0</v>
      </c>
      <c r="M1581" s="94">
        <v>0.0</v>
      </c>
      <c r="N1581" s="94">
        <v>0.0</v>
      </c>
      <c r="O1581" s="2" t="s">
        <v>9316</v>
      </c>
      <c r="P1581" s="2">
        <v>8.0</v>
      </c>
      <c r="Q1581" s="2" t="s">
        <v>9318</v>
      </c>
    </row>
    <row r="1582">
      <c r="A1582" s="54">
        <v>46058.0</v>
      </c>
      <c r="B1582" s="2" t="s">
        <v>687</v>
      </c>
      <c r="C1582" s="2" t="s">
        <v>148</v>
      </c>
      <c r="D1582" s="2">
        <v>0.0</v>
      </c>
      <c r="E1582" s="53">
        <v>0.0</v>
      </c>
      <c r="F1582" s="53">
        <v>0.0</v>
      </c>
      <c r="G1582" s="53">
        <v>0.0</v>
      </c>
      <c r="H1582" s="53">
        <v>0.0</v>
      </c>
      <c r="I1582" s="53">
        <v>0.0</v>
      </c>
      <c r="J1582" s="53">
        <v>0.007735174424499112</v>
      </c>
      <c r="K1582" s="53">
        <v>0.003867587212249556</v>
      </c>
      <c r="L1582" s="94">
        <v>0.0</v>
      </c>
      <c r="M1582" s="94">
        <v>5.983292337742517E-5</v>
      </c>
      <c r="N1582" s="94">
        <v>1.4958230844356293E-5</v>
      </c>
      <c r="O1582" s="2" t="s">
        <v>9316</v>
      </c>
      <c r="P1582" s="2">
        <v>9.0</v>
      </c>
      <c r="Q1582" s="2" t="s">
        <v>9318</v>
      </c>
    </row>
    <row r="1583">
      <c r="A1583" s="54">
        <v>46058.0</v>
      </c>
      <c r="B1583" s="2" t="s">
        <v>301</v>
      </c>
      <c r="C1583" s="2" t="s">
        <v>148</v>
      </c>
      <c r="D1583" s="2">
        <v>0.0</v>
      </c>
      <c r="E1583" s="53">
        <v>0.22</v>
      </c>
      <c r="F1583" s="53">
        <v>0.141</v>
      </c>
      <c r="G1583" s="53">
        <v>0.111</v>
      </c>
      <c r="H1583" s="53">
        <v>0.09699999999999999</v>
      </c>
      <c r="I1583" s="53">
        <v>0.083</v>
      </c>
      <c r="J1583" s="53">
        <v>0.051</v>
      </c>
      <c r="K1583" s="53">
        <v>0.081</v>
      </c>
      <c r="L1583" s="94">
        <v>0.0124</v>
      </c>
      <c r="M1583" s="94">
        <v>0.0026</v>
      </c>
      <c r="N1583" s="94">
        <v>0.0066</v>
      </c>
      <c r="O1583" s="2" t="s">
        <v>9316</v>
      </c>
      <c r="P1583" s="2">
        <v>10.0</v>
      </c>
      <c r="Q1583" s="2" t="s">
        <v>9317</v>
      </c>
    </row>
    <row r="1584">
      <c r="A1584" s="54">
        <v>46058.0</v>
      </c>
      <c r="B1584" s="2" t="s">
        <v>450</v>
      </c>
      <c r="C1584" s="2" t="s">
        <v>148</v>
      </c>
      <c r="D1584" s="2">
        <v>0.0</v>
      </c>
      <c r="E1584" s="53">
        <v>0.0</v>
      </c>
      <c r="F1584" s="53">
        <v>0.0</v>
      </c>
      <c r="G1584" s="53">
        <v>0.0</v>
      </c>
      <c r="H1584" s="53">
        <v>0.0</v>
      </c>
      <c r="I1584" s="53">
        <v>0.0</v>
      </c>
      <c r="J1584" s="53">
        <v>0.007592372533891945</v>
      </c>
      <c r="K1584" s="53">
        <v>0.0037961862669459727</v>
      </c>
      <c r="L1584" s="94">
        <v>0.0</v>
      </c>
      <c r="M1584" s="94">
        <v>5.76441206933968E-5</v>
      </c>
      <c r="N1584" s="94">
        <v>1.44110301733492E-5</v>
      </c>
      <c r="O1584" s="2" t="s">
        <v>9316</v>
      </c>
      <c r="P1584" s="2">
        <v>11.0</v>
      </c>
      <c r="Q1584" s="2" t="s">
        <v>9318</v>
      </c>
    </row>
    <row r="1585">
      <c r="A1585" s="54">
        <v>46058.0</v>
      </c>
      <c r="B1585" s="2" t="s">
        <v>1189</v>
      </c>
      <c r="C1585" s="2" t="s">
        <v>148</v>
      </c>
      <c r="D1585" s="2">
        <v>0.0</v>
      </c>
      <c r="E1585" s="53">
        <v>0.0</v>
      </c>
      <c r="F1585" s="53">
        <v>0.0</v>
      </c>
      <c r="G1585" s="53">
        <v>0.0</v>
      </c>
      <c r="H1585" s="53">
        <v>0.0</v>
      </c>
      <c r="I1585" s="53">
        <v>0.0</v>
      </c>
      <c r="J1585" s="53">
        <v>0.0032903263481821885</v>
      </c>
      <c r="K1585" s="53">
        <v>0.0016451631740910942</v>
      </c>
      <c r="L1585" s="94">
        <v>0.0</v>
      </c>
      <c r="M1585" s="94">
        <v>1.0826247477541936E-5</v>
      </c>
      <c r="N1585" s="94">
        <v>2.706561869385484E-6</v>
      </c>
      <c r="O1585" s="2" t="s">
        <v>9319</v>
      </c>
      <c r="P1585" s="2">
        <v>99.0</v>
      </c>
      <c r="Q1585" s="2" t="s">
        <v>9320</v>
      </c>
    </row>
    <row r="1586">
      <c r="A1586" s="54">
        <v>46059.0</v>
      </c>
      <c r="B1586" s="2" t="s">
        <v>194</v>
      </c>
      <c r="C1586" s="2" t="s">
        <v>196</v>
      </c>
      <c r="D1586" s="2">
        <v>0.0</v>
      </c>
      <c r="E1586" s="53">
        <v>0.131</v>
      </c>
      <c r="F1586" s="53">
        <v>0.134</v>
      </c>
      <c r="G1586" s="53">
        <v>0.135</v>
      </c>
      <c r="H1586" s="53">
        <v>0.136</v>
      </c>
      <c r="I1586" s="53">
        <v>0.138</v>
      </c>
      <c r="J1586" s="53">
        <v>0.104</v>
      </c>
      <c r="K1586" s="53">
        <v>0.119</v>
      </c>
      <c r="L1586" s="94">
        <v>0.0182</v>
      </c>
      <c r="M1586" s="94">
        <v>0.0108</v>
      </c>
      <c r="N1586" s="94">
        <v>0.0142</v>
      </c>
      <c r="O1586" s="2" t="s">
        <v>9316</v>
      </c>
      <c r="P1586" s="2">
        <v>1.0</v>
      </c>
      <c r="Q1586" s="2" t="s">
        <v>9317</v>
      </c>
    </row>
    <row r="1587">
      <c r="A1587" s="54">
        <v>46059.0</v>
      </c>
      <c r="B1587" s="2" t="s">
        <v>145</v>
      </c>
      <c r="C1587" s="2" t="s">
        <v>196</v>
      </c>
      <c r="D1587" s="2">
        <v>0.0</v>
      </c>
      <c r="E1587" s="53">
        <v>0.004</v>
      </c>
      <c r="F1587" s="53">
        <v>0.019</v>
      </c>
      <c r="G1587" s="53">
        <v>0.029</v>
      </c>
      <c r="H1587" s="53">
        <v>0.035</v>
      </c>
      <c r="I1587" s="53">
        <v>0.042</v>
      </c>
      <c r="J1587" s="53">
        <v>0.027</v>
      </c>
      <c r="K1587" s="53">
        <v>0.028</v>
      </c>
      <c r="L1587" s="94">
        <v>8.0E-4</v>
      </c>
      <c r="M1587" s="94">
        <v>7.0E-4</v>
      </c>
      <c r="N1587" s="94">
        <v>8.0E-4</v>
      </c>
      <c r="O1587" s="2" t="s">
        <v>9316</v>
      </c>
      <c r="P1587" s="2">
        <v>2.0</v>
      </c>
      <c r="Q1587" s="2" t="s">
        <v>9317</v>
      </c>
    </row>
    <row r="1588">
      <c r="A1588" s="54">
        <v>46059.0</v>
      </c>
      <c r="B1588" s="2" t="s">
        <v>1801</v>
      </c>
      <c r="C1588" s="2" t="s">
        <v>196</v>
      </c>
      <c r="D1588" s="2">
        <v>0.0</v>
      </c>
      <c r="E1588" s="53">
        <v>0.0</v>
      </c>
      <c r="F1588" s="53">
        <v>0.0</v>
      </c>
      <c r="G1588" s="53">
        <v>0.0</v>
      </c>
      <c r="H1588" s="53">
        <v>0.0</v>
      </c>
      <c r="I1588" s="53">
        <v>0.0</v>
      </c>
      <c r="J1588" s="53">
        <v>0.0</v>
      </c>
      <c r="K1588" s="53">
        <v>0.0</v>
      </c>
      <c r="L1588" s="94">
        <v>0.0</v>
      </c>
      <c r="M1588" s="94">
        <v>0.0</v>
      </c>
      <c r="N1588" s="94">
        <v>0.0</v>
      </c>
      <c r="O1588" s="2" t="s">
        <v>9316</v>
      </c>
      <c r="P1588" s="2">
        <v>3.0</v>
      </c>
      <c r="Q1588" s="2" t="s">
        <v>9318</v>
      </c>
    </row>
    <row r="1589">
      <c r="A1589" s="54">
        <v>46059.0</v>
      </c>
      <c r="B1589" s="2" t="s">
        <v>932</v>
      </c>
      <c r="C1589" s="2" t="s">
        <v>196</v>
      </c>
      <c r="D1589" s="2">
        <v>0.0</v>
      </c>
      <c r="E1589" s="53">
        <v>0.011267407908703498</v>
      </c>
      <c r="F1589" s="53">
        <v>0.022636776860722314</v>
      </c>
      <c r="G1589" s="53">
        <v>0.026108430910182452</v>
      </c>
      <c r="H1589" s="53">
        <v>0.027407376235351114</v>
      </c>
      <c r="I1589" s="53">
        <v>0.028291942608170452</v>
      </c>
      <c r="J1589" s="53">
        <v>0.012888467576662907</v>
      </c>
      <c r="K1589" s="53">
        <v>0.01949844924342268</v>
      </c>
      <c r="L1589" s="94">
        <v>6.816501645917706E-4</v>
      </c>
      <c r="M1589" s="94">
        <v>1.6611259647469103E-4</v>
      </c>
      <c r="N1589" s="94">
        <v>3.8018952289833044E-4</v>
      </c>
      <c r="O1589" s="2" t="s">
        <v>9316</v>
      </c>
      <c r="P1589" s="2">
        <v>4.0</v>
      </c>
      <c r="Q1589" s="2" t="s">
        <v>9318</v>
      </c>
    </row>
    <row r="1590">
      <c r="A1590" s="54">
        <v>46059.0</v>
      </c>
      <c r="B1590" s="2" t="s">
        <v>515</v>
      </c>
      <c r="C1590" s="2" t="s">
        <v>196</v>
      </c>
      <c r="D1590" s="2">
        <v>0.0</v>
      </c>
      <c r="E1590" s="53">
        <v>0.0</v>
      </c>
      <c r="F1590" s="53">
        <v>0.0</v>
      </c>
      <c r="G1590" s="53">
        <v>0.0</v>
      </c>
      <c r="H1590" s="53">
        <v>0.0</v>
      </c>
      <c r="I1590" s="53">
        <v>0.0</v>
      </c>
      <c r="J1590" s="53">
        <v>0.011928535033471433</v>
      </c>
      <c r="K1590" s="53">
        <v>0.005964267516735716</v>
      </c>
      <c r="L1590" s="94">
        <v>0.0</v>
      </c>
      <c r="M1590" s="94">
        <v>1.422899480447553E-4</v>
      </c>
      <c r="N1590" s="94">
        <v>3.557248701118883E-5</v>
      </c>
      <c r="O1590" s="2" t="s">
        <v>9316</v>
      </c>
      <c r="P1590" s="2">
        <v>5.0</v>
      </c>
      <c r="Q1590" s="2" t="s">
        <v>9318</v>
      </c>
    </row>
    <row r="1591">
      <c r="A1591" s="54">
        <v>46059.0</v>
      </c>
      <c r="B1591" s="2" t="s">
        <v>229</v>
      </c>
      <c r="C1591" s="2" t="s">
        <v>196</v>
      </c>
      <c r="D1591" s="2">
        <v>0.0</v>
      </c>
      <c r="E1591" s="53">
        <v>0.1050886127601899</v>
      </c>
      <c r="F1591" s="53">
        <v>0.09768796798987704</v>
      </c>
      <c r="G1591" s="53">
        <v>0.08717586174277198</v>
      </c>
      <c r="H1591" s="53">
        <v>0.0805020597770856</v>
      </c>
      <c r="I1591" s="53">
        <v>0.07310482937162428</v>
      </c>
      <c r="J1591" s="53">
        <v>0.09534610628989515</v>
      </c>
      <c r="K1591" s="53">
        <v>0.09126098401633356</v>
      </c>
      <c r="L1591" s="94">
        <v>0.007599630870594894</v>
      </c>
      <c r="M1591" s="94">
        <v>0.009090879984643984</v>
      </c>
      <c r="N1591" s="94">
        <v>0.00832856720362949</v>
      </c>
      <c r="O1591" s="2" t="s">
        <v>9316</v>
      </c>
      <c r="P1591" s="2">
        <v>6.0</v>
      </c>
      <c r="Q1591" s="2" t="s">
        <v>9317</v>
      </c>
    </row>
    <row r="1592">
      <c r="A1592" s="54">
        <v>46059.0</v>
      </c>
      <c r="B1592" s="2" t="s">
        <v>178</v>
      </c>
      <c r="C1592" s="2" t="s">
        <v>196</v>
      </c>
      <c r="D1592" s="2">
        <v>0.0</v>
      </c>
      <c r="E1592" s="53">
        <v>0.17071695508843343</v>
      </c>
      <c r="F1592" s="53">
        <v>0.1245092377627217</v>
      </c>
      <c r="G1592" s="53">
        <v>0.10247940175018494</v>
      </c>
      <c r="H1592" s="53">
        <v>0.09088396000190506</v>
      </c>
      <c r="I1592" s="53">
        <v>0.0792622203535154</v>
      </c>
      <c r="J1592" s="53">
        <v>0.033617383089617654</v>
      </c>
      <c r="K1592" s="53">
        <v>0.0680483924199013</v>
      </c>
      <c r="L1592" s="94">
        <v>0.010502027783075808</v>
      </c>
      <c r="M1592" s="94">
        <v>0.001130128445794111</v>
      </c>
      <c r="N1592" s="94">
        <v>0.00463058371093288</v>
      </c>
      <c r="O1592" s="2" t="s">
        <v>9316</v>
      </c>
      <c r="P1592" s="2">
        <v>7.0</v>
      </c>
      <c r="Q1592" s="2" t="s">
        <v>9318</v>
      </c>
    </row>
    <row r="1593">
      <c r="A1593" s="54">
        <v>46059.0</v>
      </c>
      <c r="B1593" s="2" t="s">
        <v>1876</v>
      </c>
      <c r="C1593" s="2" t="s">
        <v>196</v>
      </c>
      <c r="D1593" s="2">
        <v>0.0</v>
      </c>
      <c r="E1593" s="53">
        <v>0.0</v>
      </c>
      <c r="F1593" s="53">
        <v>0.0</v>
      </c>
      <c r="G1593" s="53">
        <v>0.0</v>
      </c>
      <c r="H1593" s="53">
        <v>0.0</v>
      </c>
      <c r="I1593" s="53">
        <v>0.0</v>
      </c>
      <c r="J1593" s="53">
        <v>0.0</v>
      </c>
      <c r="K1593" s="53">
        <v>0.0</v>
      </c>
      <c r="L1593" s="94">
        <v>0.0</v>
      </c>
      <c r="M1593" s="94">
        <v>0.0</v>
      </c>
      <c r="N1593" s="94">
        <v>0.0</v>
      </c>
      <c r="O1593" s="2" t="s">
        <v>9316</v>
      </c>
      <c r="P1593" s="2">
        <v>8.0</v>
      </c>
      <c r="Q1593" s="2" t="s">
        <v>9318</v>
      </c>
    </row>
    <row r="1594">
      <c r="A1594" s="54">
        <v>46059.0</v>
      </c>
      <c r="B1594" s="2" t="s">
        <v>687</v>
      </c>
      <c r="C1594" s="2" t="s">
        <v>196</v>
      </c>
      <c r="D1594" s="2">
        <v>0.0</v>
      </c>
      <c r="E1594" s="53">
        <v>6.110555634725524E-4</v>
      </c>
      <c r="F1594" s="53">
        <v>0.0050439768151974325</v>
      </c>
      <c r="G1594" s="53">
        <v>0.008935544689246776</v>
      </c>
      <c r="H1594" s="53">
        <v>0.011416321308226934</v>
      </c>
      <c r="I1594" s="53">
        <v>0.014109571412910348</v>
      </c>
      <c r="J1594" s="53">
        <v>0.007675829750648849</v>
      </c>
      <c r="K1594" s="53">
        <v>0.008305687219947813</v>
      </c>
      <c r="L1594" s="94">
        <v>7.984395889352627E-5</v>
      </c>
      <c r="M1594" s="94">
        <v>5.891836236094597E-5</v>
      </c>
      <c r="N1594" s="94">
        <v>6.898444019560442E-5</v>
      </c>
      <c r="O1594" s="2" t="s">
        <v>9316</v>
      </c>
      <c r="P1594" s="2">
        <v>9.0</v>
      </c>
      <c r="Q1594" s="2" t="s">
        <v>9318</v>
      </c>
    </row>
    <row r="1595">
      <c r="A1595" s="54">
        <v>46059.0</v>
      </c>
      <c r="B1595" s="2" t="s">
        <v>301</v>
      </c>
      <c r="C1595" s="2" t="s">
        <v>196</v>
      </c>
      <c r="D1595" s="2">
        <v>0.0</v>
      </c>
      <c r="E1595" s="53">
        <v>0.0</v>
      </c>
      <c r="F1595" s="53">
        <v>0.0</v>
      </c>
      <c r="G1595" s="53">
        <v>0.0</v>
      </c>
      <c r="H1595" s="53">
        <v>0.0</v>
      </c>
      <c r="I1595" s="53">
        <v>0.0</v>
      </c>
      <c r="J1595" s="53">
        <v>0.051</v>
      </c>
      <c r="K1595" s="53">
        <v>0.025</v>
      </c>
      <c r="L1595" s="94">
        <v>0.0</v>
      </c>
      <c r="M1595" s="94">
        <v>0.0026</v>
      </c>
      <c r="N1595" s="94">
        <v>6.0E-4</v>
      </c>
      <c r="O1595" s="2" t="s">
        <v>9316</v>
      </c>
      <c r="P1595" s="2">
        <v>10.0</v>
      </c>
      <c r="Q1595" s="2" t="s">
        <v>9317</v>
      </c>
    </row>
    <row r="1596">
      <c r="A1596" s="54">
        <v>46059.0</v>
      </c>
      <c r="B1596" s="2" t="s">
        <v>450</v>
      </c>
      <c r="C1596" s="2" t="s">
        <v>196</v>
      </c>
      <c r="D1596" s="2">
        <v>0.0</v>
      </c>
      <c r="E1596" s="53">
        <v>0.009584813896972022</v>
      </c>
      <c r="F1596" s="53">
        <v>0.02087826586923567</v>
      </c>
      <c r="G1596" s="53">
        <v>0.024738156226325612</v>
      </c>
      <c r="H1596" s="53">
        <v>0.026321302631265052</v>
      </c>
      <c r="I1596" s="53">
        <v>0.027539499702699345</v>
      </c>
      <c r="J1596" s="53">
        <v>0.007524179850660691</v>
      </c>
      <c r="K1596" s="53">
        <v>0.01613116803849315</v>
      </c>
      <c r="L1596" s="94">
        <v>6.119763734780926E-4</v>
      </c>
      <c r="M1596" s="94">
        <v>5.6613282425088336E-5</v>
      </c>
      <c r="N1596" s="94">
        <v>2.6021458228610295E-4</v>
      </c>
      <c r="O1596" s="2" t="s">
        <v>9316</v>
      </c>
      <c r="P1596" s="2">
        <v>11.0</v>
      </c>
      <c r="Q1596" s="2" t="s">
        <v>9318</v>
      </c>
    </row>
    <row r="1597">
      <c r="A1597" s="54">
        <v>46059.0</v>
      </c>
      <c r="B1597" s="2" t="s">
        <v>1189</v>
      </c>
      <c r="C1597" s="2" t="s">
        <v>196</v>
      </c>
      <c r="D1597" s="2">
        <v>0.0</v>
      </c>
      <c r="E1597" s="53">
        <v>0.0</v>
      </c>
      <c r="F1597" s="53">
        <v>0.0</v>
      </c>
      <c r="G1597" s="53">
        <v>0.0</v>
      </c>
      <c r="H1597" s="53">
        <v>0.0</v>
      </c>
      <c r="I1597" s="53">
        <v>0.0</v>
      </c>
      <c r="J1597" s="53">
        <v>0.0032607735066445217</v>
      </c>
      <c r="K1597" s="53">
        <v>0.0016303867533222609</v>
      </c>
      <c r="L1597" s="94">
        <v>0.0</v>
      </c>
      <c r="M1597" s="94">
        <v>1.063264386163481E-5</v>
      </c>
      <c r="N1597" s="94">
        <v>2.6581609654087027E-6</v>
      </c>
      <c r="O1597" s="2" t="s">
        <v>9319</v>
      </c>
      <c r="P1597" s="2">
        <v>99.0</v>
      </c>
      <c r="Q1597" s="2" t="s">
        <v>9320</v>
      </c>
    </row>
    <row r="1598">
      <c r="A1598" s="54">
        <v>46060.0</v>
      </c>
      <c r="B1598" s="2" t="s">
        <v>194</v>
      </c>
      <c r="C1598" s="2" t="s">
        <v>288</v>
      </c>
      <c r="D1598" s="2">
        <v>0.0</v>
      </c>
      <c r="E1598" s="53">
        <v>0.314</v>
      </c>
      <c r="F1598" s="53">
        <v>0.29</v>
      </c>
      <c r="G1598" s="53">
        <v>0.268</v>
      </c>
      <c r="H1598" s="53">
        <v>0.253</v>
      </c>
      <c r="I1598" s="53">
        <v>0.237</v>
      </c>
      <c r="J1598" s="53">
        <v>0.103</v>
      </c>
      <c r="K1598" s="53">
        <v>0.185</v>
      </c>
      <c r="L1598" s="94">
        <v>0.0718</v>
      </c>
      <c r="M1598" s="94">
        <v>0.0106</v>
      </c>
      <c r="N1598" s="94">
        <v>0.0342</v>
      </c>
      <c r="O1598" s="2" t="s">
        <v>9316</v>
      </c>
      <c r="P1598" s="2">
        <v>1.0</v>
      </c>
      <c r="Q1598" s="2" t="s">
        <v>9317</v>
      </c>
    </row>
    <row r="1599">
      <c r="A1599" s="54">
        <v>46060.0</v>
      </c>
      <c r="B1599" s="2" t="s">
        <v>145</v>
      </c>
      <c r="C1599" s="2" t="s">
        <v>288</v>
      </c>
      <c r="D1599" s="2">
        <v>0.0</v>
      </c>
      <c r="E1599" s="53">
        <v>0.05</v>
      </c>
      <c r="F1599" s="53">
        <v>0.074</v>
      </c>
      <c r="G1599" s="53">
        <v>0.086</v>
      </c>
      <c r="H1599" s="53">
        <v>0.092</v>
      </c>
      <c r="I1599" s="53">
        <v>0.099</v>
      </c>
      <c r="J1599" s="53">
        <v>0.027</v>
      </c>
      <c r="K1599" s="53">
        <v>0.056</v>
      </c>
      <c r="L1599" s="94">
        <v>0.0074</v>
      </c>
      <c r="M1599" s="94">
        <v>7.0E-4</v>
      </c>
      <c r="N1599" s="94">
        <v>0.0031</v>
      </c>
      <c r="O1599" s="2" t="s">
        <v>9316</v>
      </c>
      <c r="P1599" s="2">
        <v>2.0</v>
      </c>
      <c r="Q1599" s="2" t="s">
        <v>9317</v>
      </c>
    </row>
    <row r="1600">
      <c r="A1600" s="54">
        <v>46060.0</v>
      </c>
      <c r="B1600" s="2" t="s">
        <v>1801</v>
      </c>
      <c r="C1600" s="2" t="s">
        <v>288</v>
      </c>
      <c r="D1600" s="2">
        <v>0.0</v>
      </c>
      <c r="E1600" s="53">
        <v>0.0</v>
      </c>
      <c r="F1600" s="53">
        <v>0.0</v>
      </c>
      <c r="G1600" s="53">
        <v>0.0</v>
      </c>
      <c r="H1600" s="53">
        <v>0.0</v>
      </c>
      <c r="I1600" s="53">
        <v>0.0</v>
      </c>
      <c r="J1600" s="53">
        <v>0.0</v>
      </c>
      <c r="K1600" s="53">
        <v>0.0</v>
      </c>
      <c r="L1600" s="94">
        <v>0.0</v>
      </c>
      <c r="M1600" s="94">
        <v>0.0</v>
      </c>
      <c r="N1600" s="94">
        <v>0.0</v>
      </c>
      <c r="O1600" s="2" t="s">
        <v>9316</v>
      </c>
      <c r="P1600" s="2">
        <v>3.0</v>
      </c>
      <c r="Q1600" s="2" t="s">
        <v>9318</v>
      </c>
    </row>
    <row r="1601">
      <c r="A1601" s="54">
        <v>46060.0</v>
      </c>
      <c r="B1601" s="2" t="s">
        <v>932</v>
      </c>
      <c r="C1601" s="2" t="s">
        <v>288</v>
      </c>
      <c r="D1601" s="2">
        <v>0.0</v>
      </c>
      <c r="E1601" s="53">
        <v>0.0042695492072130446</v>
      </c>
      <c r="F1601" s="53">
        <v>0.013934570684106876</v>
      </c>
      <c r="G1601" s="53">
        <v>0.018892964447072273</v>
      </c>
      <c r="H1601" s="53">
        <v>0.021503391559329798</v>
      </c>
      <c r="I1601" s="53">
        <v>0.024067026496276903</v>
      </c>
      <c r="J1601" s="53">
        <v>0.012772858179197275</v>
      </c>
      <c r="K1601" s="53">
        <v>0.015832911313134773</v>
      </c>
      <c r="L1601" s="94">
        <v>3.569441055983369E-4</v>
      </c>
      <c r="M1601" s="94">
        <v>1.6314590606588672E-4</v>
      </c>
      <c r="N1601" s="94">
        <v>2.506810806495911E-4</v>
      </c>
      <c r="O1601" s="2" t="s">
        <v>9316</v>
      </c>
      <c r="P1601" s="2">
        <v>4.0</v>
      </c>
      <c r="Q1601" s="2" t="s">
        <v>9318</v>
      </c>
    </row>
    <row r="1602">
      <c r="A1602" s="54">
        <v>46060.0</v>
      </c>
      <c r="B1602" s="2" t="s">
        <v>515</v>
      </c>
      <c r="C1602" s="2" t="s">
        <v>288</v>
      </c>
      <c r="D1602" s="2">
        <v>0.0</v>
      </c>
      <c r="E1602" s="53">
        <v>0.018303958149135234</v>
      </c>
      <c r="F1602" s="53">
        <v>0.028851944516088385</v>
      </c>
      <c r="G1602" s="53">
        <v>0.030691711292815234</v>
      </c>
      <c r="H1602" s="53">
        <v>0.030941952198840876</v>
      </c>
      <c r="I1602" s="53">
        <v>0.030674884388803995</v>
      </c>
      <c r="J1602" s="53">
        <v>0.011821536219247438</v>
      </c>
      <c r="K1602" s="53">
        <v>0.021256623756031337</v>
      </c>
      <c r="L1602" s="94">
        <v>9.419811420815222E-4</v>
      </c>
      <c r="M1602" s="94">
        <v>1.39748718582979E-4</v>
      </c>
      <c r="N1602" s="94">
        <v>4.518440535054758E-4</v>
      </c>
      <c r="O1602" s="2" t="s">
        <v>9316</v>
      </c>
      <c r="P1602" s="2">
        <v>5.0</v>
      </c>
      <c r="Q1602" s="2" t="s">
        <v>9318</v>
      </c>
    </row>
    <row r="1603">
      <c r="A1603" s="54">
        <v>46060.0</v>
      </c>
      <c r="B1603" s="2" t="s">
        <v>229</v>
      </c>
      <c r="C1603" s="2" t="s">
        <v>288</v>
      </c>
      <c r="D1603" s="2">
        <v>0.0</v>
      </c>
      <c r="E1603" s="53">
        <v>0.1540850611179121</v>
      </c>
      <c r="F1603" s="53">
        <v>0.16674362103627283</v>
      </c>
      <c r="G1603" s="53">
        <v>0.1567581673084978</v>
      </c>
      <c r="H1603" s="53">
        <v>0.14861811000217073</v>
      </c>
      <c r="I1603" s="53">
        <v>0.1385863260946675</v>
      </c>
      <c r="J1603" s="53">
        <v>0.09449085287568569</v>
      </c>
      <c r="K1603" s="53">
        <v>0.12562451009209175</v>
      </c>
      <c r="L1603" s="94">
        <v>0.024573123017918985</v>
      </c>
      <c r="M1603" s="94">
        <v>0.00892852127717448</v>
      </c>
      <c r="N1603" s="94">
        <v>0.015781517535878063</v>
      </c>
      <c r="O1603" s="2" t="s">
        <v>9316</v>
      </c>
      <c r="P1603" s="2">
        <v>6.0</v>
      </c>
      <c r="Q1603" s="2" t="s">
        <v>9317</v>
      </c>
    </row>
    <row r="1604">
      <c r="A1604" s="54">
        <v>46060.0</v>
      </c>
      <c r="B1604" s="2" t="s">
        <v>178</v>
      </c>
      <c r="C1604" s="2" t="s">
        <v>288</v>
      </c>
      <c r="D1604" s="2">
        <v>0.0</v>
      </c>
      <c r="E1604" s="53">
        <v>0.12937803657609848</v>
      </c>
      <c r="F1604" s="53">
        <v>0.08544094821026613</v>
      </c>
      <c r="G1604" s="53">
        <v>0.07304033448696405</v>
      </c>
      <c r="H1604" s="53">
        <v>0.06783271152583878</v>
      </c>
      <c r="I1604" s="53">
        <v>0.06342241749526888</v>
      </c>
      <c r="J1604" s="53">
        <v>0.03331583557202144</v>
      </c>
      <c r="K1604" s="53">
        <v>0.05317808502949274</v>
      </c>
      <c r="L1604" s="94">
        <v>0.00533489046196759</v>
      </c>
      <c r="M1604" s="94">
        <v>0.001109944899861969</v>
      </c>
      <c r="N1604" s="94">
        <v>0.00282790872740396</v>
      </c>
      <c r="O1604" s="2" t="s">
        <v>9316</v>
      </c>
      <c r="P1604" s="2">
        <v>7.0</v>
      </c>
      <c r="Q1604" s="2" t="s">
        <v>9318</v>
      </c>
    </row>
    <row r="1605">
      <c r="A1605" s="54">
        <v>46060.0</v>
      </c>
      <c r="B1605" s="2" t="s">
        <v>1876</v>
      </c>
      <c r="C1605" s="2" t="s">
        <v>288</v>
      </c>
      <c r="D1605" s="2">
        <v>0.0</v>
      </c>
      <c r="E1605" s="53">
        <v>0.0</v>
      </c>
      <c r="F1605" s="53">
        <v>0.0</v>
      </c>
      <c r="G1605" s="53">
        <v>0.0</v>
      </c>
      <c r="H1605" s="53">
        <v>0.0</v>
      </c>
      <c r="I1605" s="53">
        <v>0.0</v>
      </c>
      <c r="J1605" s="53">
        <v>0.0</v>
      </c>
      <c r="K1605" s="53">
        <v>0.0</v>
      </c>
      <c r="L1605" s="94">
        <v>0.0</v>
      </c>
      <c r="M1605" s="94">
        <v>0.0</v>
      </c>
      <c r="N1605" s="94">
        <v>0.0</v>
      </c>
      <c r="O1605" s="2" t="s">
        <v>9316</v>
      </c>
      <c r="P1605" s="2">
        <v>8.0</v>
      </c>
      <c r="Q1605" s="2" t="s">
        <v>9318</v>
      </c>
    </row>
    <row r="1606">
      <c r="A1606" s="54">
        <v>46060.0</v>
      </c>
      <c r="B1606" s="2" t="s">
        <v>687</v>
      </c>
      <c r="C1606" s="2" t="s">
        <v>288</v>
      </c>
      <c r="D1606" s="2">
        <v>0.0</v>
      </c>
      <c r="E1606" s="53">
        <v>0.0</v>
      </c>
      <c r="F1606" s="53">
        <v>0.0</v>
      </c>
      <c r="G1606" s="53">
        <v>0.0</v>
      </c>
      <c r="H1606" s="53">
        <v>0.0</v>
      </c>
      <c r="I1606" s="53">
        <v>0.0</v>
      </c>
      <c r="J1606" s="53">
        <v>0.007616940372325375</v>
      </c>
      <c r="K1606" s="53">
        <v>0.0038084701861626877</v>
      </c>
      <c r="L1606" s="94">
        <v>0.0</v>
      </c>
      <c r="M1606" s="94">
        <v>5.8017780635560226E-5</v>
      </c>
      <c r="N1606" s="94">
        <v>1.4504445158890056E-5</v>
      </c>
      <c r="O1606" s="2" t="s">
        <v>9316</v>
      </c>
      <c r="P1606" s="2">
        <v>9.0</v>
      </c>
      <c r="Q1606" s="2" t="s">
        <v>9318</v>
      </c>
    </row>
    <row r="1607">
      <c r="A1607" s="54">
        <v>46060.0</v>
      </c>
      <c r="B1607" s="2" t="s">
        <v>301</v>
      </c>
      <c r="C1607" s="2" t="s">
        <v>288</v>
      </c>
      <c r="D1607" s="2">
        <v>0.0</v>
      </c>
      <c r="E1607" s="53">
        <v>0.0</v>
      </c>
      <c r="F1607" s="53">
        <v>0.0</v>
      </c>
      <c r="G1607" s="53">
        <v>0.0</v>
      </c>
      <c r="H1607" s="53">
        <v>0.0</v>
      </c>
      <c r="I1607" s="53">
        <v>0.0</v>
      </c>
      <c r="J1607" s="53">
        <v>0.05</v>
      </c>
      <c r="K1607" s="53">
        <v>0.025</v>
      </c>
      <c r="L1607" s="94">
        <v>0.0</v>
      </c>
      <c r="M1607" s="94">
        <v>0.0025</v>
      </c>
      <c r="N1607" s="94">
        <v>6.0E-4</v>
      </c>
      <c r="O1607" s="2" t="s">
        <v>9316</v>
      </c>
      <c r="P1607" s="2">
        <v>10.0</v>
      </c>
      <c r="Q1607" s="2" t="s">
        <v>9317</v>
      </c>
    </row>
    <row r="1608">
      <c r="A1608" s="54">
        <v>46060.0</v>
      </c>
      <c r="B1608" s="2" t="s">
        <v>450</v>
      </c>
      <c r="C1608" s="2" t="s">
        <v>288</v>
      </c>
      <c r="D1608" s="2">
        <v>0.0</v>
      </c>
      <c r="E1608" s="53">
        <v>0.0</v>
      </c>
      <c r="F1608" s="53">
        <v>0.0</v>
      </c>
      <c r="G1608" s="53">
        <v>0.0</v>
      </c>
      <c r="H1608" s="53">
        <v>0.0</v>
      </c>
      <c r="I1608" s="53">
        <v>0.0</v>
      </c>
      <c r="J1608" s="53">
        <v>0.0074566880488786845</v>
      </c>
      <c r="K1608" s="53">
        <v>0.0037283440244393422</v>
      </c>
      <c r="L1608" s="94">
        <v>0.0</v>
      </c>
      <c r="M1608" s="94">
        <v>5.5602196658290205E-5</v>
      </c>
      <c r="N1608" s="94">
        <v>1.3900549164572551E-5</v>
      </c>
      <c r="O1608" s="2" t="s">
        <v>9316</v>
      </c>
      <c r="P1608" s="2">
        <v>11.0</v>
      </c>
      <c r="Q1608" s="2" t="s">
        <v>9318</v>
      </c>
    </row>
    <row r="1609">
      <c r="A1609" s="54">
        <v>46060.0</v>
      </c>
      <c r="B1609" s="2" t="s">
        <v>1189</v>
      </c>
      <c r="C1609" s="2" t="s">
        <v>288</v>
      </c>
      <c r="D1609" s="2">
        <v>0.0</v>
      </c>
      <c r="E1609" s="53">
        <v>0.0016178566162260365</v>
      </c>
      <c r="F1609" s="53">
        <v>0.008577734425049013</v>
      </c>
      <c r="G1609" s="53">
        <v>0.013671603124151234</v>
      </c>
      <c r="H1609" s="53">
        <v>0.016871219068297374</v>
      </c>
      <c r="I1609" s="53">
        <v>0.020473029102116895</v>
      </c>
      <c r="J1609" s="53">
        <v>0.0032315244079341634</v>
      </c>
      <c r="K1609" s="53">
        <v>0.008451563766042699</v>
      </c>
      <c r="L1609" s="94">
        <v>1.8691273198430177E-4</v>
      </c>
      <c r="M1609" s="94">
        <v>1.0442749999074245E-5</v>
      </c>
      <c r="N1609" s="94">
        <v>7.142893009148584E-5</v>
      </c>
      <c r="O1609" s="2" t="s">
        <v>9319</v>
      </c>
      <c r="P1609" s="2">
        <v>99.0</v>
      </c>
      <c r="Q1609" s="2" t="s">
        <v>9320</v>
      </c>
    </row>
    <row r="1610">
      <c r="A1610" s="54">
        <v>46061.0</v>
      </c>
      <c r="B1610" s="2" t="s">
        <v>194</v>
      </c>
      <c r="C1610" s="2" t="s">
        <v>256</v>
      </c>
      <c r="D1610" s="2">
        <v>0.0</v>
      </c>
      <c r="E1610" s="53">
        <v>0.003</v>
      </c>
      <c r="F1610" s="53">
        <v>0.015</v>
      </c>
      <c r="G1610" s="53">
        <v>0.024</v>
      </c>
      <c r="H1610" s="53">
        <v>0.031</v>
      </c>
      <c r="I1610" s="53">
        <v>0.038</v>
      </c>
      <c r="J1610" s="53">
        <v>0.102</v>
      </c>
      <c r="K1610" s="53">
        <v>0.063</v>
      </c>
      <c r="L1610" s="94">
        <v>6.0E-4</v>
      </c>
      <c r="M1610" s="94">
        <v>0.0104</v>
      </c>
      <c r="N1610" s="94">
        <v>0.004</v>
      </c>
      <c r="O1610" s="2" t="s">
        <v>9316</v>
      </c>
      <c r="P1610" s="2">
        <v>1.0</v>
      </c>
      <c r="Q1610" s="2" t="s">
        <v>9317</v>
      </c>
    </row>
    <row r="1611">
      <c r="A1611" s="54">
        <v>46061.0</v>
      </c>
      <c r="B1611" s="2" t="s">
        <v>145</v>
      </c>
      <c r="C1611" s="2" t="s">
        <v>256</v>
      </c>
      <c r="D1611" s="2">
        <v>0.0</v>
      </c>
      <c r="E1611" s="53">
        <v>0.0</v>
      </c>
      <c r="F1611" s="53">
        <v>0.0</v>
      </c>
      <c r="G1611" s="53">
        <v>0.0</v>
      </c>
      <c r="H1611" s="53">
        <v>0.0</v>
      </c>
      <c r="I1611" s="53">
        <v>0.0</v>
      </c>
      <c r="J1611" s="53">
        <v>0.027</v>
      </c>
      <c r="K1611" s="53">
        <v>0.013</v>
      </c>
      <c r="L1611" s="94">
        <v>0.0</v>
      </c>
      <c r="M1611" s="94">
        <v>7.0E-4</v>
      </c>
      <c r="N1611" s="94">
        <v>2.0E-4</v>
      </c>
      <c r="O1611" s="2" t="s">
        <v>9316</v>
      </c>
      <c r="P1611" s="2">
        <v>2.0</v>
      </c>
      <c r="Q1611" s="2" t="s">
        <v>9317</v>
      </c>
    </row>
    <row r="1612">
      <c r="A1612" s="54">
        <v>46061.0</v>
      </c>
      <c r="B1612" s="2" t="s">
        <v>1801</v>
      </c>
      <c r="C1612" s="2" t="s">
        <v>256</v>
      </c>
      <c r="D1612" s="2">
        <v>0.0</v>
      </c>
      <c r="E1612" s="53">
        <v>0.0</v>
      </c>
      <c r="F1612" s="53">
        <v>0.0</v>
      </c>
      <c r="G1612" s="53">
        <v>0.0</v>
      </c>
      <c r="H1612" s="53">
        <v>0.0</v>
      </c>
      <c r="I1612" s="53">
        <v>0.0</v>
      </c>
      <c r="J1612" s="53">
        <v>0.0</v>
      </c>
      <c r="K1612" s="53">
        <v>0.0</v>
      </c>
      <c r="L1612" s="94">
        <v>0.0</v>
      </c>
      <c r="M1612" s="94">
        <v>0.0</v>
      </c>
      <c r="N1612" s="94">
        <v>0.0</v>
      </c>
      <c r="O1612" s="2" t="s">
        <v>9316</v>
      </c>
      <c r="P1612" s="2">
        <v>3.0</v>
      </c>
      <c r="Q1612" s="2" t="s">
        <v>9318</v>
      </c>
    </row>
    <row r="1613">
      <c r="A1613" s="54">
        <v>46061.0</v>
      </c>
      <c r="B1613" s="2" t="s">
        <v>932</v>
      </c>
      <c r="C1613" s="2" t="s">
        <v>256</v>
      </c>
      <c r="D1613" s="2">
        <v>0.0</v>
      </c>
      <c r="E1613" s="53">
        <v>0.0</v>
      </c>
      <c r="F1613" s="53">
        <v>0.0</v>
      </c>
      <c r="G1613" s="53">
        <v>0.0</v>
      </c>
      <c r="H1613" s="53">
        <v>0.0</v>
      </c>
      <c r="I1613" s="53">
        <v>0.0</v>
      </c>
      <c r="J1613" s="53">
        <v>0.012658434311261959</v>
      </c>
      <c r="K1613" s="53">
        <v>0.006329217155630979</v>
      </c>
      <c r="L1613" s="94">
        <v>0.0</v>
      </c>
      <c r="M1613" s="94">
        <v>1.6023595921253403E-4</v>
      </c>
      <c r="N1613" s="94">
        <v>4.005898980313351E-5</v>
      </c>
      <c r="O1613" s="2" t="s">
        <v>9316</v>
      </c>
      <c r="P1613" s="2">
        <v>4.0</v>
      </c>
      <c r="Q1613" s="2" t="s">
        <v>9318</v>
      </c>
    </row>
    <row r="1614">
      <c r="A1614" s="54">
        <v>46061.0</v>
      </c>
      <c r="B1614" s="2" t="s">
        <v>515</v>
      </c>
      <c r="C1614" s="2" t="s">
        <v>256</v>
      </c>
      <c r="D1614" s="2">
        <v>0.0</v>
      </c>
      <c r="E1614" s="53">
        <v>0.0</v>
      </c>
      <c r="F1614" s="53">
        <v>0.0</v>
      </c>
      <c r="G1614" s="53">
        <v>0.0</v>
      </c>
      <c r="H1614" s="53">
        <v>0.0</v>
      </c>
      <c r="I1614" s="53">
        <v>0.0</v>
      </c>
      <c r="J1614" s="53">
        <v>0.01171563463636235</v>
      </c>
      <c r="K1614" s="53">
        <v>0.005857817318181175</v>
      </c>
      <c r="L1614" s="94">
        <v>0.0</v>
      </c>
      <c r="M1614" s="94">
        <v>1.3725609493273319E-4</v>
      </c>
      <c r="N1614" s="94">
        <v>3.4314023733183296E-5</v>
      </c>
      <c r="O1614" s="2" t="s">
        <v>9316</v>
      </c>
      <c r="P1614" s="2">
        <v>5.0</v>
      </c>
      <c r="Q1614" s="2" t="s">
        <v>9318</v>
      </c>
    </row>
    <row r="1615">
      <c r="A1615" s="54">
        <v>46061.0</v>
      </c>
      <c r="B1615" s="2" t="s">
        <v>229</v>
      </c>
      <c r="C1615" s="2" t="s">
        <v>256</v>
      </c>
      <c r="D1615" s="2">
        <v>0.0</v>
      </c>
      <c r="E1615" s="53">
        <v>0.0</v>
      </c>
      <c r="F1615" s="53">
        <v>0.0</v>
      </c>
      <c r="G1615" s="53">
        <v>0.0</v>
      </c>
      <c r="H1615" s="53">
        <v>0.0</v>
      </c>
      <c r="I1615" s="53">
        <v>0.0</v>
      </c>
      <c r="J1615" s="53">
        <v>0.09364436975351718</v>
      </c>
      <c r="K1615" s="53">
        <v>0.04682218487675859</v>
      </c>
      <c r="L1615" s="94">
        <v>0.0</v>
      </c>
      <c r="M1615" s="94">
        <v>0.008769267986533444</v>
      </c>
      <c r="N1615" s="94">
        <v>0.002192316996633361</v>
      </c>
      <c r="O1615" s="2" t="s">
        <v>9316</v>
      </c>
      <c r="P1615" s="2">
        <v>6.0</v>
      </c>
      <c r="Q1615" s="2" t="s">
        <v>9317</v>
      </c>
    </row>
    <row r="1616">
      <c r="A1616" s="54">
        <v>46061.0</v>
      </c>
      <c r="B1616" s="2" t="s">
        <v>178</v>
      </c>
      <c r="C1616" s="2" t="s">
        <v>256</v>
      </c>
      <c r="D1616" s="2">
        <v>0.0</v>
      </c>
      <c r="E1616" s="53">
        <v>0.0030879832168497177</v>
      </c>
      <c r="F1616" s="53">
        <v>0.011796233697870853</v>
      </c>
      <c r="G1616" s="53">
        <v>0.016804326139914876</v>
      </c>
      <c r="H1616" s="53">
        <v>0.01958396797307171</v>
      </c>
      <c r="I1616" s="53">
        <v>0.022423753057320764</v>
      </c>
      <c r="J1616" s="53">
        <v>0.03301738030725882</v>
      </c>
      <c r="K1616" s="53">
        <v>0.024910853223586847</v>
      </c>
      <c r="L1616" s="94">
        <v>2.8238537701662643E-4</v>
      </c>
      <c r="M1616" s="94">
        <v>0.0010901474023541627</v>
      </c>
      <c r="N1616" s="94">
        <v>6.205506083270873E-4</v>
      </c>
      <c r="O1616" s="2" t="s">
        <v>9316</v>
      </c>
      <c r="P1616" s="2">
        <v>7.0</v>
      </c>
      <c r="Q1616" s="2" t="s">
        <v>9318</v>
      </c>
    </row>
    <row r="1617">
      <c r="A1617" s="54">
        <v>46061.0</v>
      </c>
      <c r="B1617" s="2" t="s">
        <v>1876</v>
      </c>
      <c r="C1617" s="2" t="s">
        <v>256</v>
      </c>
      <c r="D1617" s="2">
        <v>0.0</v>
      </c>
      <c r="E1617" s="53">
        <v>0.0</v>
      </c>
      <c r="F1617" s="53">
        <v>0.0</v>
      </c>
      <c r="G1617" s="53">
        <v>0.0</v>
      </c>
      <c r="H1617" s="53">
        <v>0.0</v>
      </c>
      <c r="I1617" s="53">
        <v>0.0</v>
      </c>
      <c r="J1617" s="53">
        <v>0.0</v>
      </c>
      <c r="K1617" s="53">
        <v>0.0</v>
      </c>
      <c r="L1617" s="94">
        <v>0.0</v>
      </c>
      <c r="M1617" s="94">
        <v>0.0</v>
      </c>
      <c r="N1617" s="94">
        <v>0.0</v>
      </c>
      <c r="O1617" s="2" t="s">
        <v>9316</v>
      </c>
      <c r="P1617" s="2">
        <v>8.0</v>
      </c>
      <c r="Q1617" s="2" t="s">
        <v>9318</v>
      </c>
    </row>
    <row r="1618">
      <c r="A1618" s="54">
        <v>46061.0</v>
      </c>
      <c r="B1618" s="2" t="s">
        <v>687</v>
      </c>
      <c r="C1618" s="2" t="s">
        <v>256</v>
      </c>
      <c r="D1618" s="2">
        <v>0.0</v>
      </c>
      <c r="E1618" s="53">
        <v>0.0</v>
      </c>
      <c r="F1618" s="53">
        <v>0.0</v>
      </c>
      <c r="G1618" s="53">
        <v>0.0</v>
      </c>
      <c r="H1618" s="53">
        <v>0.0</v>
      </c>
      <c r="I1618" s="53">
        <v>0.0</v>
      </c>
      <c r="J1618" s="53">
        <v>0.007558502796476939</v>
      </c>
      <c r="K1618" s="53">
        <v>0.0037792513982384695</v>
      </c>
      <c r="L1618" s="94">
        <v>0.0</v>
      </c>
      <c r="M1618" s="94">
        <v>5.713096452434971E-5</v>
      </c>
      <c r="N1618" s="94">
        <v>1.4282741131087427E-5</v>
      </c>
      <c r="O1618" s="2" t="s">
        <v>9316</v>
      </c>
      <c r="P1618" s="2">
        <v>9.0</v>
      </c>
      <c r="Q1618" s="2" t="s">
        <v>9318</v>
      </c>
    </row>
    <row r="1619">
      <c r="A1619" s="54">
        <v>46061.0</v>
      </c>
      <c r="B1619" s="2" t="s">
        <v>301</v>
      </c>
      <c r="C1619" s="2" t="s">
        <v>256</v>
      </c>
      <c r="D1619" s="2">
        <v>0.0</v>
      </c>
      <c r="E1619" s="53">
        <v>0.005</v>
      </c>
      <c r="F1619" s="53">
        <v>0.015</v>
      </c>
      <c r="G1619" s="53">
        <v>0.02</v>
      </c>
      <c r="H1619" s="53">
        <v>0.022000000000000002</v>
      </c>
      <c r="I1619" s="53">
        <v>0.024</v>
      </c>
      <c r="J1619" s="53">
        <v>0.05</v>
      </c>
      <c r="K1619" s="53">
        <v>0.035</v>
      </c>
      <c r="L1619" s="94">
        <v>4.0E-4</v>
      </c>
      <c r="M1619" s="94">
        <v>0.0025</v>
      </c>
      <c r="N1619" s="94">
        <v>0.0012</v>
      </c>
      <c r="O1619" s="2" t="s">
        <v>9316</v>
      </c>
      <c r="P1619" s="2">
        <v>10.0</v>
      </c>
      <c r="Q1619" s="2" t="s">
        <v>9317</v>
      </c>
    </row>
    <row r="1620">
      <c r="A1620" s="54">
        <v>46061.0</v>
      </c>
      <c r="B1620" s="2" t="s">
        <v>450</v>
      </c>
      <c r="C1620" s="2" t="s">
        <v>256</v>
      </c>
      <c r="D1620" s="2">
        <v>0.0</v>
      </c>
      <c r="E1620" s="53">
        <v>0.015562460226524175</v>
      </c>
      <c r="F1620" s="53">
        <v>0.026481649277696334</v>
      </c>
      <c r="G1620" s="53">
        <v>0.028810814938685262</v>
      </c>
      <c r="H1620" s="53">
        <v>0.029342797807379622</v>
      </c>
      <c r="I1620" s="53">
        <v>0.02936131637078846</v>
      </c>
      <c r="J1620" s="53">
        <v>0.007389888349346331</v>
      </c>
      <c r="K1620" s="53">
        <v>0.018100351644015796</v>
      </c>
      <c r="L1620" s="94">
        <v>8.300630574311699E-4</v>
      </c>
      <c r="M1620" s="94">
        <v>5.461044981580465E-5</v>
      </c>
      <c r="N1620" s="94">
        <v>3.2762272963702535E-4</v>
      </c>
      <c r="O1620" s="2" t="s">
        <v>9316</v>
      </c>
      <c r="P1620" s="2">
        <v>11.0</v>
      </c>
      <c r="Q1620" s="2" t="s">
        <v>9318</v>
      </c>
    </row>
    <row r="1621">
      <c r="A1621" s="54">
        <v>46061.0</v>
      </c>
      <c r="B1621" s="2" t="s">
        <v>1189</v>
      </c>
      <c r="C1621" s="2" t="s">
        <v>256</v>
      </c>
      <c r="D1621" s="2">
        <v>0.0</v>
      </c>
      <c r="E1621" s="53">
        <v>0.0</v>
      </c>
      <c r="F1621" s="53">
        <v>0.0</v>
      </c>
      <c r="G1621" s="53">
        <v>0.0</v>
      </c>
      <c r="H1621" s="53">
        <v>0.0</v>
      </c>
      <c r="I1621" s="53">
        <v>0.0</v>
      </c>
      <c r="J1621" s="53">
        <v>0.0032025752473864148</v>
      </c>
      <c r="K1621" s="53">
        <v>0.0016012876236932074</v>
      </c>
      <c r="L1621" s="94">
        <v>0.0</v>
      </c>
      <c r="M1621" s="94">
        <v>1.0256488215172155E-5</v>
      </c>
      <c r="N1621" s="94">
        <v>2.564122053793039E-6</v>
      </c>
      <c r="O1621" s="2" t="s">
        <v>9319</v>
      </c>
      <c r="P1621" s="2">
        <v>99.0</v>
      </c>
      <c r="Q1621" s="2" t="s">
        <v>9320</v>
      </c>
    </row>
    <row r="1622">
      <c r="A1622" s="54">
        <v>46062.0</v>
      </c>
      <c r="B1622" s="2" t="s">
        <v>194</v>
      </c>
      <c r="C1622" s="2" t="s">
        <v>180</v>
      </c>
      <c r="D1622" s="2">
        <v>0.0</v>
      </c>
      <c r="E1622" s="53">
        <v>0.002</v>
      </c>
      <c r="F1622" s="53">
        <v>0.015</v>
      </c>
      <c r="G1622" s="53">
        <v>0.024</v>
      </c>
      <c r="H1622" s="53">
        <v>0.031</v>
      </c>
      <c r="I1622" s="53">
        <v>0.038</v>
      </c>
      <c r="J1622" s="53">
        <v>0.101</v>
      </c>
      <c r="K1622" s="53">
        <v>0.063</v>
      </c>
      <c r="L1622" s="94">
        <v>6.0E-4</v>
      </c>
      <c r="M1622" s="94">
        <v>0.0102</v>
      </c>
      <c r="N1622" s="94">
        <v>0.004</v>
      </c>
      <c r="O1622" s="2" t="s">
        <v>9316</v>
      </c>
      <c r="P1622" s="2">
        <v>1.0</v>
      </c>
      <c r="Q1622" s="2" t="s">
        <v>9317</v>
      </c>
    </row>
    <row r="1623">
      <c r="A1623" s="54">
        <v>46062.0</v>
      </c>
      <c r="B1623" s="2" t="s">
        <v>145</v>
      </c>
      <c r="C1623" s="2" t="s">
        <v>180</v>
      </c>
      <c r="D1623" s="2">
        <v>0.0</v>
      </c>
      <c r="E1623" s="53">
        <v>0.053</v>
      </c>
      <c r="F1623" s="53">
        <v>0.068</v>
      </c>
      <c r="G1623" s="53">
        <v>0.068</v>
      </c>
      <c r="H1623" s="53">
        <v>0.066</v>
      </c>
      <c r="I1623" s="53">
        <v>0.064</v>
      </c>
      <c r="J1623" s="53">
        <v>0.027</v>
      </c>
      <c r="K1623" s="53">
        <v>0.047</v>
      </c>
      <c r="L1623" s="94">
        <v>0.0046</v>
      </c>
      <c r="M1623" s="94">
        <v>7.0E-4</v>
      </c>
      <c r="N1623" s="94">
        <v>0.0022</v>
      </c>
      <c r="O1623" s="2" t="s">
        <v>9316</v>
      </c>
      <c r="P1623" s="2">
        <v>2.0</v>
      </c>
      <c r="Q1623" s="2" t="s">
        <v>9317</v>
      </c>
    </row>
    <row r="1624">
      <c r="A1624" s="54">
        <v>46062.0</v>
      </c>
      <c r="B1624" s="2" t="s">
        <v>1801</v>
      </c>
      <c r="C1624" s="2" t="s">
        <v>180</v>
      </c>
      <c r="D1624" s="2">
        <v>0.0</v>
      </c>
      <c r="E1624" s="53">
        <v>0.0</v>
      </c>
      <c r="F1624" s="53">
        <v>0.0</v>
      </c>
      <c r="G1624" s="53">
        <v>0.0</v>
      </c>
      <c r="H1624" s="53">
        <v>0.0</v>
      </c>
      <c r="I1624" s="53">
        <v>0.0</v>
      </c>
      <c r="J1624" s="53">
        <v>0.0</v>
      </c>
      <c r="K1624" s="53">
        <v>0.0</v>
      </c>
      <c r="L1624" s="94">
        <v>0.0</v>
      </c>
      <c r="M1624" s="94">
        <v>0.0</v>
      </c>
      <c r="N1624" s="94">
        <v>0.0</v>
      </c>
      <c r="O1624" s="2" t="s">
        <v>9316</v>
      </c>
      <c r="P1624" s="2">
        <v>3.0</v>
      </c>
      <c r="Q1624" s="2" t="s">
        <v>9318</v>
      </c>
    </row>
    <row r="1625">
      <c r="A1625" s="54">
        <v>46062.0</v>
      </c>
      <c r="B1625" s="2" t="s">
        <v>932</v>
      </c>
      <c r="C1625" s="2" t="s">
        <v>180</v>
      </c>
      <c r="D1625" s="2">
        <v>0.0</v>
      </c>
      <c r="E1625" s="53">
        <v>0.0030879832168497177</v>
      </c>
      <c r="F1625" s="53">
        <v>0.011796233697870853</v>
      </c>
      <c r="G1625" s="53">
        <v>0.016804326139914876</v>
      </c>
      <c r="H1625" s="53">
        <v>0.01958396797307171</v>
      </c>
      <c r="I1625" s="53">
        <v>0.022423753057320764</v>
      </c>
      <c r="J1625" s="53">
        <v>0.012545181171860107</v>
      </c>
      <c r="K1625" s="53">
        <v>0.014674753655887492</v>
      </c>
      <c r="L1625" s="94">
        <v>2.8238537701662643E-4</v>
      </c>
      <c r="M1625" s="94">
        <v>1.5738157063479333E-4</v>
      </c>
      <c r="N1625" s="94">
        <v>2.1534839486098332E-4</v>
      </c>
      <c r="O1625" s="2" t="s">
        <v>9316</v>
      </c>
      <c r="P1625" s="2">
        <v>4.0</v>
      </c>
      <c r="Q1625" s="2" t="s">
        <v>9318</v>
      </c>
    </row>
    <row r="1626">
      <c r="A1626" s="54">
        <v>46062.0</v>
      </c>
      <c r="B1626" s="2" t="s">
        <v>515</v>
      </c>
      <c r="C1626" s="2" t="s">
        <v>180</v>
      </c>
      <c r="D1626" s="2">
        <v>0.0</v>
      </c>
      <c r="E1626" s="53">
        <v>0.0</v>
      </c>
      <c r="F1626" s="53">
        <v>0.0</v>
      </c>
      <c r="G1626" s="53">
        <v>0.0</v>
      </c>
      <c r="H1626" s="53">
        <v>0.0</v>
      </c>
      <c r="I1626" s="53">
        <v>0.0</v>
      </c>
      <c r="J1626" s="53">
        <v>0.011610816586196962</v>
      </c>
      <c r="K1626" s="53">
        <v>0.005805408293098481</v>
      </c>
      <c r="L1626" s="94">
        <v>0.0</v>
      </c>
      <c r="M1626" s="94">
        <v>1.3481106179830647E-4</v>
      </c>
      <c r="N1626" s="94">
        <v>3.370276544957662E-5</v>
      </c>
      <c r="O1626" s="2" t="s">
        <v>9316</v>
      </c>
      <c r="P1626" s="2">
        <v>5.0</v>
      </c>
      <c r="Q1626" s="2" t="s">
        <v>9318</v>
      </c>
    </row>
    <row r="1627">
      <c r="A1627" s="54">
        <v>46062.0</v>
      </c>
      <c r="B1627" s="2" t="s">
        <v>229</v>
      </c>
      <c r="C1627" s="2" t="s">
        <v>180</v>
      </c>
      <c r="D1627" s="2">
        <v>0.0</v>
      </c>
      <c r="E1627" s="53">
        <v>0.01546075828535271</v>
      </c>
      <c r="F1627" s="53">
        <v>0.03847455850779289</v>
      </c>
      <c r="G1627" s="53">
        <v>0.05104972477562942</v>
      </c>
      <c r="H1627" s="53">
        <v>0.058350940297021786</v>
      </c>
      <c r="I1627" s="53">
        <v>0.06625077070407716</v>
      </c>
      <c r="J1627" s="53">
        <v>0.09280654742880373</v>
      </c>
      <c r="K1627" s="53">
        <v>0.07192813610221657</v>
      </c>
      <c r="L1627" s="94">
        <v>0.002606074399667512</v>
      </c>
      <c r="M1627" s="94">
        <v>0.008613055245654797</v>
      </c>
      <c r="N1627" s="94">
        <v>0.005173656763138991</v>
      </c>
      <c r="O1627" s="2" t="s">
        <v>9316</v>
      </c>
      <c r="P1627" s="2">
        <v>6.0</v>
      </c>
      <c r="Q1627" s="2" t="s">
        <v>9317</v>
      </c>
    </row>
    <row r="1628">
      <c r="A1628" s="54">
        <v>46062.0</v>
      </c>
      <c r="B1628" s="2" t="s">
        <v>178</v>
      </c>
      <c r="C1628" s="2" t="s">
        <v>180</v>
      </c>
      <c r="D1628" s="2">
        <v>0.0</v>
      </c>
      <c r="E1628" s="53">
        <v>5.212322463301611E-4</v>
      </c>
      <c r="F1628" s="53">
        <v>0.0048464254890655</v>
      </c>
      <c r="G1628" s="53">
        <v>0.009286952335972064</v>
      </c>
      <c r="H1628" s="53">
        <v>0.012552775921802185</v>
      </c>
      <c r="I1628" s="53">
        <v>0.01666995239119078</v>
      </c>
      <c r="J1628" s="53">
        <v>0.03272197868943827</v>
      </c>
      <c r="K1628" s="53">
        <v>0.021004465512705166</v>
      </c>
      <c r="L1628" s="94">
        <v>8.624748369061697E-5</v>
      </c>
      <c r="M1628" s="94">
        <v>0.0010707278893520521</v>
      </c>
      <c r="N1628" s="94">
        <v>4.411875714744207E-4</v>
      </c>
      <c r="O1628" s="2" t="s">
        <v>9316</v>
      </c>
      <c r="P1628" s="2">
        <v>7.0</v>
      </c>
      <c r="Q1628" s="2" t="s">
        <v>9318</v>
      </c>
    </row>
    <row r="1629">
      <c r="A1629" s="54">
        <v>46062.0</v>
      </c>
      <c r="B1629" s="2" t="s">
        <v>1876</v>
      </c>
      <c r="C1629" s="2" t="s">
        <v>180</v>
      </c>
      <c r="D1629" s="2">
        <v>0.0</v>
      </c>
      <c r="E1629" s="53">
        <v>0.0</v>
      </c>
      <c r="F1629" s="53">
        <v>0.0</v>
      </c>
      <c r="G1629" s="53">
        <v>0.0</v>
      </c>
      <c r="H1629" s="53">
        <v>0.0</v>
      </c>
      <c r="I1629" s="53">
        <v>0.0</v>
      </c>
      <c r="J1629" s="53">
        <v>0.0</v>
      </c>
      <c r="K1629" s="53">
        <v>0.0</v>
      </c>
      <c r="L1629" s="94">
        <v>0.0</v>
      </c>
      <c r="M1629" s="94">
        <v>0.0</v>
      </c>
      <c r="N1629" s="94">
        <v>0.0</v>
      </c>
      <c r="O1629" s="2" t="s">
        <v>9316</v>
      </c>
      <c r="P1629" s="2">
        <v>8.0</v>
      </c>
      <c r="Q1629" s="2" t="s">
        <v>9318</v>
      </c>
    </row>
    <row r="1630">
      <c r="A1630" s="54">
        <v>46062.0</v>
      </c>
      <c r="B1630" s="2" t="s">
        <v>687</v>
      </c>
      <c r="C1630" s="2" t="s">
        <v>180</v>
      </c>
      <c r="D1630" s="2">
        <v>0.0</v>
      </c>
      <c r="E1630" s="53">
        <v>0.07821511212448673</v>
      </c>
      <c r="F1630" s="53">
        <v>0.05706608336278128</v>
      </c>
      <c r="G1630" s="53">
        <v>0.04503232338503342</v>
      </c>
      <c r="H1630" s="53">
        <v>0.0383997746538905</v>
      </c>
      <c r="I1630" s="53">
        <v>0.03167491685780545</v>
      </c>
      <c r="J1630" s="53">
        <v>0.007500513556850676</v>
      </c>
      <c r="K1630" s="53">
        <v>0.02626641847094205</v>
      </c>
      <c r="L1630" s="94">
        <v>0.002027910149454228</v>
      </c>
      <c r="M1630" s="94">
        <v>5.6257703616500784E-5</v>
      </c>
      <c r="N1630" s="94">
        <v>6.899247392906456E-4</v>
      </c>
      <c r="O1630" s="2" t="s">
        <v>9316</v>
      </c>
      <c r="P1630" s="2">
        <v>9.0</v>
      </c>
      <c r="Q1630" s="2" t="s">
        <v>9318</v>
      </c>
    </row>
    <row r="1631">
      <c r="A1631" s="54">
        <v>46062.0</v>
      </c>
      <c r="B1631" s="2" t="s">
        <v>301</v>
      </c>
      <c r="C1631" s="2" t="s">
        <v>180</v>
      </c>
      <c r="D1631" s="2">
        <v>0.0</v>
      </c>
      <c r="E1631" s="53">
        <v>0.0</v>
      </c>
      <c r="F1631" s="53">
        <v>0.0</v>
      </c>
      <c r="G1631" s="53">
        <v>0.0</v>
      </c>
      <c r="H1631" s="53">
        <v>0.0</v>
      </c>
      <c r="I1631" s="53">
        <v>0.0</v>
      </c>
      <c r="J1631" s="53">
        <v>0.049</v>
      </c>
      <c r="K1631" s="53">
        <v>0.025</v>
      </c>
      <c r="L1631" s="94">
        <v>0.0</v>
      </c>
      <c r="M1631" s="94">
        <v>0.0024</v>
      </c>
      <c r="N1631" s="94">
        <v>6.0E-4</v>
      </c>
      <c r="O1631" s="2" t="s">
        <v>9316</v>
      </c>
      <c r="P1631" s="2">
        <v>10.0</v>
      </c>
      <c r="Q1631" s="2" t="s">
        <v>9317</v>
      </c>
    </row>
    <row r="1632">
      <c r="A1632" s="54">
        <v>46062.0</v>
      </c>
      <c r="B1632" s="2" t="s">
        <v>450</v>
      </c>
      <c r="C1632" s="2" t="s">
        <v>180</v>
      </c>
      <c r="D1632" s="2">
        <v>0.0</v>
      </c>
      <c r="E1632" s="53">
        <v>0.0</v>
      </c>
      <c r="F1632" s="53">
        <v>0.0</v>
      </c>
      <c r="G1632" s="53">
        <v>0.0</v>
      </c>
      <c r="H1632" s="53">
        <v>0.0</v>
      </c>
      <c r="I1632" s="53">
        <v>0.0</v>
      </c>
      <c r="J1632" s="53">
        <v>0.007323772111365141</v>
      </c>
      <c r="K1632" s="53">
        <v>0.0036618860556825706</v>
      </c>
      <c r="L1632" s="94">
        <v>0.0</v>
      </c>
      <c r="M1632" s="94">
        <v>5.3637637939209814E-5</v>
      </c>
      <c r="N1632" s="94">
        <v>1.3409409484802454E-5</v>
      </c>
      <c r="O1632" s="2" t="s">
        <v>9316</v>
      </c>
      <c r="P1632" s="2">
        <v>11.0</v>
      </c>
      <c r="Q1632" s="2" t="s">
        <v>9318</v>
      </c>
    </row>
    <row r="1633">
      <c r="A1633" s="54">
        <v>46062.0</v>
      </c>
      <c r="B1633" s="2" t="s">
        <v>1189</v>
      </c>
      <c r="C1633" s="2" t="s">
        <v>180</v>
      </c>
      <c r="D1633" s="2">
        <v>0.0</v>
      </c>
      <c r="E1633" s="53">
        <v>0.0</v>
      </c>
      <c r="F1633" s="53">
        <v>0.0</v>
      </c>
      <c r="G1633" s="53">
        <v>0.0</v>
      </c>
      <c r="H1633" s="53">
        <v>0.0</v>
      </c>
      <c r="I1633" s="53">
        <v>0.0</v>
      </c>
      <c r="J1633" s="53">
        <v>0.003173922280359167</v>
      </c>
      <c r="K1633" s="53">
        <v>0.0015869611401795834</v>
      </c>
      <c r="L1633" s="94">
        <v>0.0</v>
      </c>
      <c r="M1633" s="94">
        <v>1.0073782641760334E-5</v>
      </c>
      <c r="N1633" s="94">
        <v>2.5184456604400835E-6</v>
      </c>
      <c r="O1633" s="2" t="s">
        <v>9319</v>
      </c>
      <c r="P1633" s="2">
        <v>99.0</v>
      </c>
      <c r="Q1633" s="2" t="s">
        <v>9320</v>
      </c>
    </row>
    <row r="1634">
      <c r="A1634" s="54">
        <v>46063.0</v>
      </c>
      <c r="B1634" s="2" t="s">
        <v>194</v>
      </c>
      <c r="C1634" s="2" t="s">
        <v>208</v>
      </c>
      <c r="D1634" s="2">
        <v>0.0</v>
      </c>
      <c r="E1634" s="53">
        <v>0.381</v>
      </c>
      <c r="F1634" s="53">
        <v>0.264</v>
      </c>
      <c r="G1634" s="53">
        <v>0.224</v>
      </c>
      <c r="H1634" s="53">
        <v>0.206</v>
      </c>
      <c r="I1634" s="53">
        <v>0.19</v>
      </c>
      <c r="J1634" s="53">
        <v>0.1</v>
      </c>
      <c r="K1634" s="53">
        <v>0.162</v>
      </c>
      <c r="L1634" s="94">
        <v>0.0502</v>
      </c>
      <c r="M1634" s="94">
        <v>0.01</v>
      </c>
      <c r="N1634" s="94">
        <v>0.0262</v>
      </c>
      <c r="O1634" s="2" t="s">
        <v>9316</v>
      </c>
      <c r="P1634" s="2">
        <v>1.0</v>
      </c>
      <c r="Q1634" s="2" t="s">
        <v>9317</v>
      </c>
    </row>
    <row r="1635">
      <c r="A1635" s="54">
        <v>46063.0</v>
      </c>
      <c r="B1635" s="2" t="s">
        <v>145</v>
      </c>
      <c r="C1635" s="2" t="s">
        <v>208</v>
      </c>
      <c r="D1635" s="2">
        <v>0.0</v>
      </c>
      <c r="E1635" s="53">
        <v>0.001</v>
      </c>
      <c r="F1635" s="53">
        <v>0.006</v>
      </c>
      <c r="G1635" s="53">
        <v>0.011</v>
      </c>
      <c r="H1635" s="53">
        <v>0.014</v>
      </c>
      <c r="I1635" s="53">
        <v>0.018</v>
      </c>
      <c r="J1635" s="53">
        <v>0.026</v>
      </c>
      <c r="K1635" s="53">
        <v>0.019</v>
      </c>
      <c r="L1635" s="94">
        <v>1.0E-4</v>
      </c>
      <c r="M1635" s="94">
        <v>7.0E-4</v>
      </c>
      <c r="N1635" s="94">
        <v>4.0E-4</v>
      </c>
      <c r="O1635" s="2" t="s">
        <v>9316</v>
      </c>
      <c r="P1635" s="2">
        <v>2.0</v>
      </c>
      <c r="Q1635" s="2" t="s">
        <v>9317</v>
      </c>
    </row>
    <row r="1636">
      <c r="A1636" s="54">
        <v>46063.0</v>
      </c>
      <c r="B1636" s="2" t="s">
        <v>1801</v>
      </c>
      <c r="C1636" s="2" t="s">
        <v>208</v>
      </c>
      <c r="D1636" s="2">
        <v>0.0</v>
      </c>
      <c r="E1636" s="53">
        <v>0.0</v>
      </c>
      <c r="F1636" s="53">
        <v>0.0</v>
      </c>
      <c r="G1636" s="53">
        <v>0.0</v>
      </c>
      <c r="H1636" s="53">
        <v>0.0</v>
      </c>
      <c r="I1636" s="53">
        <v>0.0</v>
      </c>
      <c r="J1636" s="53">
        <v>0.0</v>
      </c>
      <c r="K1636" s="53">
        <v>0.0</v>
      </c>
      <c r="L1636" s="94">
        <v>0.0</v>
      </c>
      <c r="M1636" s="94">
        <v>0.0</v>
      </c>
      <c r="N1636" s="94">
        <v>0.0</v>
      </c>
      <c r="O1636" s="2" t="s">
        <v>9316</v>
      </c>
      <c r="P1636" s="2">
        <v>3.0</v>
      </c>
      <c r="Q1636" s="2" t="s">
        <v>9318</v>
      </c>
    </row>
    <row r="1637">
      <c r="A1637" s="54">
        <v>46063.0</v>
      </c>
      <c r="B1637" s="2" t="s">
        <v>932</v>
      </c>
      <c r="C1637" s="2" t="s">
        <v>208</v>
      </c>
      <c r="D1637" s="2">
        <v>0.0</v>
      </c>
      <c r="E1637" s="53">
        <v>0.0</v>
      </c>
      <c r="F1637" s="53">
        <v>0.0</v>
      </c>
      <c r="G1637" s="53">
        <v>0.0</v>
      </c>
      <c r="H1637" s="53">
        <v>0.0</v>
      </c>
      <c r="I1637" s="53">
        <v>0.0</v>
      </c>
      <c r="J1637" s="53">
        <v>0.012433084192588475</v>
      </c>
      <c r="K1637" s="53">
        <v>0.006216542096294238</v>
      </c>
      <c r="L1637" s="94">
        <v>0.0</v>
      </c>
      <c r="M1637" s="94">
        <v>1.5458158253999342E-4</v>
      </c>
      <c r="N1637" s="94">
        <v>3.8645395634998355E-5</v>
      </c>
      <c r="O1637" s="2" t="s">
        <v>9316</v>
      </c>
      <c r="P1637" s="2">
        <v>4.0</v>
      </c>
      <c r="Q1637" s="2" t="s">
        <v>9318</v>
      </c>
    </row>
    <row r="1638">
      <c r="A1638" s="54">
        <v>46063.0</v>
      </c>
      <c r="B1638" s="2" t="s">
        <v>515</v>
      </c>
      <c r="C1638" s="2" t="s">
        <v>208</v>
      </c>
      <c r="D1638" s="2">
        <v>0.0</v>
      </c>
      <c r="E1638" s="53">
        <v>0.0</v>
      </c>
      <c r="F1638" s="53">
        <v>0.0</v>
      </c>
      <c r="G1638" s="53">
        <v>0.0</v>
      </c>
      <c r="H1638" s="53">
        <v>0.0</v>
      </c>
      <c r="I1638" s="53">
        <v>0.0</v>
      </c>
      <c r="J1638" s="53">
        <v>0.011507068585402116</v>
      </c>
      <c r="K1638" s="53">
        <v>0.005753534292701058</v>
      </c>
      <c r="L1638" s="94">
        <v>0.0</v>
      </c>
      <c r="M1638" s="94">
        <v>1.3241262742914826E-4</v>
      </c>
      <c r="N1638" s="94">
        <v>3.3103156857287065E-5</v>
      </c>
      <c r="O1638" s="2" t="s">
        <v>9316</v>
      </c>
      <c r="P1638" s="2">
        <v>5.0</v>
      </c>
      <c r="Q1638" s="2" t="s">
        <v>9318</v>
      </c>
    </row>
    <row r="1639">
      <c r="A1639" s="54">
        <v>46063.0</v>
      </c>
      <c r="B1639" s="2" t="s">
        <v>229</v>
      </c>
      <c r="C1639" s="2" t="s">
        <v>208</v>
      </c>
      <c r="D1639" s="2">
        <v>0.0</v>
      </c>
      <c r="E1639" s="53">
        <v>0.08119485466535473</v>
      </c>
      <c r="F1639" s="53">
        <v>0.10838643254900947</v>
      </c>
      <c r="G1639" s="53">
        <v>0.1244486735360884</v>
      </c>
      <c r="H1639" s="53">
        <v>0.13401165240592633</v>
      </c>
      <c r="I1639" s="53">
        <v>0.1444228629178915</v>
      </c>
      <c r="J1639" s="53">
        <v>0.091977278127637</v>
      </c>
      <c r="K1639" s="53">
        <v>0.1082129758318627</v>
      </c>
      <c r="L1639" s="94">
        <v>0.01548747234489191</v>
      </c>
      <c r="M1639" s="94">
        <v>0.008459819691768691</v>
      </c>
      <c r="N1639" s="94">
        <v>0.011710048138387302</v>
      </c>
      <c r="O1639" s="2" t="s">
        <v>9316</v>
      </c>
      <c r="P1639" s="2">
        <v>6.0</v>
      </c>
      <c r="Q1639" s="2" t="s">
        <v>9317</v>
      </c>
    </row>
    <row r="1640">
      <c r="A1640" s="54">
        <v>46063.0</v>
      </c>
      <c r="B1640" s="2" t="s">
        <v>178</v>
      </c>
      <c r="C1640" s="2" t="s">
        <v>208</v>
      </c>
      <c r="D1640" s="2">
        <v>0.0</v>
      </c>
      <c r="E1640" s="53">
        <v>0.0</v>
      </c>
      <c r="F1640" s="53">
        <v>0.0</v>
      </c>
      <c r="G1640" s="53">
        <v>0.0</v>
      </c>
      <c r="H1640" s="53">
        <v>0.0</v>
      </c>
      <c r="I1640" s="53">
        <v>0.0</v>
      </c>
      <c r="J1640" s="53">
        <v>0.032429592719349254</v>
      </c>
      <c r="K1640" s="53">
        <v>0.016214796359674627</v>
      </c>
      <c r="L1640" s="94">
        <v>0.0</v>
      </c>
      <c r="M1640" s="94">
        <v>0.00105167848394287</v>
      </c>
      <c r="N1640" s="94">
        <v>2.629196209857175E-4</v>
      </c>
      <c r="O1640" s="2" t="s">
        <v>9316</v>
      </c>
      <c r="P1640" s="2">
        <v>7.0</v>
      </c>
      <c r="Q1640" s="2" t="s">
        <v>9318</v>
      </c>
    </row>
    <row r="1641">
      <c r="A1641" s="54">
        <v>46063.0</v>
      </c>
      <c r="B1641" s="2" t="s">
        <v>1876</v>
      </c>
      <c r="C1641" s="2" t="s">
        <v>208</v>
      </c>
      <c r="D1641" s="2">
        <v>0.0</v>
      </c>
      <c r="E1641" s="53">
        <v>0.0</v>
      </c>
      <c r="F1641" s="53">
        <v>0.0</v>
      </c>
      <c r="G1641" s="53">
        <v>0.0</v>
      </c>
      <c r="H1641" s="53">
        <v>0.0</v>
      </c>
      <c r="I1641" s="53">
        <v>0.0</v>
      </c>
      <c r="J1641" s="53">
        <v>0.0</v>
      </c>
      <c r="K1641" s="53">
        <v>0.0</v>
      </c>
      <c r="L1641" s="94">
        <v>0.0</v>
      </c>
      <c r="M1641" s="94">
        <v>0.0</v>
      </c>
      <c r="N1641" s="94">
        <v>0.0</v>
      </c>
      <c r="O1641" s="2" t="s">
        <v>9316</v>
      </c>
      <c r="P1641" s="2">
        <v>8.0</v>
      </c>
      <c r="Q1641" s="2" t="s">
        <v>9318</v>
      </c>
    </row>
    <row r="1642">
      <c r="A1642" s="54">
        <v>46063.0</v>
      </c>
      <c r="B1642" s="2" t="s">
        <v>687</v>
      </c>
      <c r="C1642" s="2" t="s">
        <v>208</v>
      </c>
      <c r="D1642" s="2">
        <v>0.0</v>
      </c>
      <c r="E1642" s="53">
        <v>0.0</v>
      </c>
      <c r="F1642" s="53">
        <v>0.0</v>
      </c>
      <c r="G1642" s="53">
        <v>0.0</v>
      </c>
      <c r="H1642" s="53">
        <v>0.0</v>
      </c>
      <c r="I1642" s="53">
        <v>0.0</v>
      </c>
      <c r="J1642" s="53">
        <v>0.0074429692137869975</v>
      </c>
      <c r="K1642" s="53">
        <v>0.0037214846068934987</v>
      </c>
      <c r="L1642" s="94">
        <v>0.0</v>
      </c>
      <c r="M1642" s="94">
        <v>5.5397790717381035E-5</v>
      </c>
      <c r="N1642" s="94">
        <v>1.3849447679345259E-5</v>
      </c>
      <c r="O1642" s="2" t="s">
        <v>9316</v>
      </c>
      <c r="P1642" s="2">
        <v>9.0</v>
      </c>
      <c r="Q1642" s="2" t="s">
        <v>9318</v>
      </c>
    </row>
    <row r="1643">
      <c r="A1643" s="54">
        <v>46063.0</v>
      </c>
      <c r="B1643" s="2" t="s">
        <v>301</v>
      </c>
      <c r="C1643" s="2" t="s">
        <v>208</v>
      </c>
      <c r="D1643" s="2">
        <v>0.0</v>
      </c>
      <c r="E1643" s="53">
        <v>0.0</v>
      </c>
      <c r="F1643" s="53">
        <v>0.0</v>
      </c>
      <c r="G1643" s="53">
        <v>0.0</v>
      </c>
      <c r="H1643" s="53">
        <v>0.0</v>
      </c>
      <c r="I1643" s="53">
        <v>0.0</v>
      </c>
      <c r="J1643" s="53">
        <v>0.049</v>
      </c>
      <c r="K1643" s="53">
        <v>0.025</v>
      </c>
      <c r="L1643" s="94">
        <v>0.0</v>
      </c>
      <c r="M1643" s="94">
        <v>0.0024</v>
      </c>
      <c r="N1643" s="94">
        <v>6.0E-4</v>
      </c>
      <c r="O1643" s="2" t="s">
        <v>9316</v>
      </c>
      <c r="P1643" s="2">
        <v>10.0</v>
      </c>
      <c r="Q1643" s="2" t="s">
        <v>9317</v>
      </c>
    </row>
    <row r="1644">
      <c r="A1644" s="54">
        <v>46063.0</v>
      </c>
      <c r="B1644" s="2" t="s">
        <v>450</v>
      </c>
      <c r="C1644" s="2" t="s">
        <v>208</v>
      </c>
      <c r="D1644" s="2">
        <v>0.0</v>
      </c>
      <c r="E1644" s="53">
        <v>0.0</v>
      </c>
      <c r="F1644" s="53">
        <v>0.0</v>
      </c>
      <c r="G1644" s="53">
        <v>0.0</v>
      </c>
      <c r="H1644" s="53">
        <v>0.0</v>
      </c>
      <c r="I1644" s="53">
        <v>0.0</v>
      </c>
      <c r="J1644" s="53">
        <v>0.00725833083002284</v>
      </c>
      <c r="K1644" s="53">
        <v>0.00362916541501142</v>
      </c>
      <c r="L1644" s="94">
        <v>0.0</v>
      </c>
      <c r="M1644" s="94">
        <v>5.268336643806005E-5</v>
      </c>
      <c r="N1644" s="94">
        <v>1.3170841609515012E-5</v>
      </c>
      <c r="O1644" s="2" t="s">
        <v>9316</v>
      </c>
      <c r="P1644" s="2">
        <v>11.0</v>
      </c>
      <c r="Q1644" s="2" t="s">
        <v>9318</v>
      </c>
    </row>
    <row r="1645">
      <c r="A1645" s="54">
        <v>46063.0</v>
      </c>
      <c r="B1645" s="2" t="s">
        <v>1189</v>
      </c>
      <c r="C1645" s="2" t="s">
        <v>208</v>
      </c>
      <c r="D1645" s="2">
        <v>0.0</v>
      </c>
      <c r="E1645" s="53">
        <v>0.0</v>
      </c>
      <c r="F1645" s="53">
        <v>0.0</v>
      </c>
      <c r="G1645" s="53">
        <v>0.0</v>
      </c>
      <c r="H1645" s="53">
        <v>0.0</v>
      </c>
      <c r="I1645" s="53">
        <v>0.0</v>
      </c>
      <c r="J1645" s="53">
        <v>0.0031455618210563343</v>
      </c>
      <c r="K1645" s="53">
        <v>0.0015727809105281672</v>
      </c>
      <c r="L1645" s="94">
        <v>0.0</v>
      </c>
      <c r="M1645" s="94">
        <v>9.894559170087243E-6</v>
      </c>
      <c r="N1645" s="94">
        <v>2.4736397925218107E-6</v>
      </c>
      <c r="O1645" s="2" t="s">
        <v>9319</v>
      </c>
      <c r="P1645" s="2">
        <v>99.0</v>
      </c>
      <c r="Q1645" s="2" t="s">
        <v>9320</v>
      </c>
    </row>
    <row r="1646">
      <c r="A1646" s="54">
        <v>46064.0</v>
      </c>
      <c r="B1646" s="2" t="s">
        <v>194</v>
      </c>
      <c r="C1646" s="2" t="s">
        <v>303</v>
      </c>
      <c r="D1646" s="2">
        <v>0.0</v>
      </c>
      <c r="E1646" s="53">
        <v>0.013</v>
      </c>
      <c r="F1646" s="53">
        <v>0.024</v>
      </c>
      <c r="G1646" s="53">
        <v>0.027</v>
      </c>
      <c r="H1646" s="53">
        <v>0.028</v>
      </c>
      <c r="I1646" s="53">
        <v>0.029</v>
      </c>
      <c r="J1646" s="53">
        <v>0.099</v>
      </c>
      <c r="K1646" s="53">
        <v>0.063</v>
      </c>
      <c r="L1646" s="94">
        <v>7.0E-4</v>
      </c>
      <c r="M1646" s="94">
        <v>0.0098</v>
      </c>
      <c r="N1646" s="94">
        <v>0.004</v>
      </c>
      <c r="O1646" s="2" t="s">
        <v>9316</v>
      </c>
      <c r="P1646" s="2">
        <v>1.0</v>
      </c>
      <c r="Q1646" s="2" t="s">
        <v>9317</v>
      </c>
    </row>
    <row r="1647">
      <c r="A1647" s="54">
        <v>46064.0</v>
      </c>
      <c r="B1647" s="2" t="s">
        <v>145</v>
      </c>
      <c r="C1647" s="2" t="s">
        <v>303</v>
      </c>
      <c r="D1647" s="2">
        <v>0.0</v>
      </c>
      <c r="E1647" s="53">
        <v>0.0</v>
      </c>
      <c r="F1647" s="53">
        <v>0.0</v>
      </c>
      <c r="G1647" s="53">
        <v>0.0</v>
      </c>
      <c r="H1647" s="53">
        <v>0.0</v>
      </c>
      <c r="I1647" s="53">
        <v>0.0</v>
      </c>
      <c r="J1647" s="53">
        <v>0.026</v>
      </c>
      <c r="K1647" s="53">
        <v>0.013</v>
      </c>
      <c r="L1647" s="94">
        <v>0.0</v>
      </c>
      <c r="M1647" s="94">
        <v>7.0E-4</v>
      </c>
      <c r="N1647" s="94">
        <v>2.0E-4</v>
      </c>
      <c r="O1647" s="2" t="s">
        <v>9316</v>
      </c>
      <c r="P1647" s="2">
        <v>2.0</v>
      </c>
      <c r="Q1647" s="2" t="s">
        <v>9317</v>
      </c>
    </row>
    <row r="1648">
      <c r="A1648" s="54">
        <v>46064.0</v>
      </c>
      <c r="B1648" s="2" t="s">
        <v>1801</v>
      </c>
      <c r="C1648" s="2" t="s">
        <v>303</v>
      </c>
      <c r="D1648" s="2">
        <v>0.0</v>
      </c>
      <c r="E1648" s="53">
        <v>0.0</v>
      </c>
      <c r="F1648" s="53">
        <v>0.0</v>
      </c>
      <c r="G1648" s="53">
        <v>0.0</v>
      </c>
      <c r="H1648" s="53">
        <v>0.0</v>
      </c>
      <c r="I1648" s="53">
        <v>0.0</v>
      </c>
      <c r="J1648" s="53">
        <v>0.0</v>
      </c>
      <c r="K1648" s="53">
        <v>0.0</v>
      </c>
      <c r="L1648" s="94">
        <v>0.0</v>
      </c>
      <c r="M1648" s="94">
        <v>0.0</v>
      </c>
      <c r="N1648" s="94">
        <v>0.0</v>
      </c>
      <c r="O1648" s="2" t="s">
        <v>9316</v>
      </c>
      <c r="P1648" s="2">
        <v>3.0</v>
      </c>
      <c r="Q1648" s="2" t="s">
        <v>9318</v>
      </c>
    </row>
    <row r="1649">
      <c r="A1649" s="54">
        <v>46064.0</v>
      </c>
      <c r="B1649" s="2" t="s">
        <v>932</v>
      </c>
      <c r="C1649" s="2" t="s">
        <v>303</v>
      </c>
      <c r="D1649" s="2">
        <v>0.0</v>
      </c>
      <c r="E1649" s="53">
        <v>0.0</v>
      </c>
      <c r="F1649" s="53">
        <v>0.0</v>
      </c>
      <c r="G1649" s="53">
        <v>0.0</v>
      </c>
      <c r="H1649" s="53">
        <v>0.0</v>
      </c>
      <c r="I1649" s="53">
        <v>0.0</v>
      </c>
      <c r="J1649" s="53">
        <v>0.012322129033096334</v>
      </c>
      <c r="K1649" s="53">
        <v>0.006161064516548167</v>
      </c>
      <c r="L1649" s="94">
        <v>0.0</v>
      </c>
      <c r="M1649" s="94">
        <v>1.518348639082756E-4</v>
      </c>
      <c r="N1649" s="94">
        <v>3.79587159770689E-5</v>
      </c>
      <c r="O1649" s="2" t="s">
        <v>9316</v>
      </c>
      <c r="P1649" s="2">
        <v>4.0</v>
      </c>
      <c r="Q1649" s="2" t="s">
        <v>9318</v>
      </c>
    </row>
    <row r="1650">
      <c r="A1650" s="54">
        <v>46064.0</v>
      </c>
      <c r="B1650" s="2" t="s">
        <v>515</v>
      </c>
      <c r="C1650" s="2" t="s">
        <v>303</v>
      </c>
      <c r="D1650" s="2">
        <v>0.0</v>
      </c>
      <c r="E1650" s="53">
        <v>0.0</v>
      </c>
      <c r="F1650" s="53">
        <v>0.0</v>
      </c>
      <c r="G1650" s="53">
        <v>0.0</v>
      </c>
      <c r="H1650" s="53">
        <v>0.0</v>
      </c>
      <c r="I1650" s="53">
        <v>0.0</v>
      </c>
      <c r="J1650" s="53">
        <v>0.01140437736169582</v>
      </c>
      <c r="K1650" s="53">
        <v>0.00570218868084791</v>
      </c>
      <c r="L1650" s="94">
        <v>0.0</v>
      </c>
      <c r="M1650" s="94">
        <v>1.300598230079601E-4</v>
      </c>
      <c r="N1650" s="94">
        <v>3.251495575199002E-5</v>
      </c>
      <c r="O1650" s="2" t="s">
        <v>9316</v>
      </c>
      <c r="P1650" s="2">
        <v>5.0</v>
      </c>
      <c r="Q1650" s="2" t="s">
        <v>9318</v>
      </c>
    </row>
    <row r="1651">
      <c r="A1651" s="54">
        <v>46064.0</v>
      </c>
      <c r="B1651" s="2" t="s">
        <v>229</v>
      </c>
      <c r="C1651" s="2" t="s">
        <v>303</v>
      </c>
      <c r="D1651" s="2">
        <v>0.0</v>
      </c>
      <c r="E1651" s="53">
        <v>0.25280006656239384</v>
      </c>
      <c r="F1651" s="53">
        <v>0.18452971676654406</v>
      </c>
      <c r="G1651" s="53">
        <v>0.15957458926992607</v>
      </c>
      <c r="H1651" s="53">
        <v>0.14704514074539493</v>
      </c>
      <c r="I1651" s="53">
        <v>0.13467894565707852</v>
      </c>
      <c r="J1651" s="53">
        <v>0.09115645576319192</v>
      </c>
      <c r="K1651" s="53">
        <v>0.125365522516559</v>
      </c>
      <c r="L1651" s="94">
        <v>0.025464049540665605</v>
      </c>
      <c r="M1651" s="94">
        <v>0.008309499427306766</v>
      </c>
      <c r="N1651" s="94">
        <v>0.01571651423584986</v>
      </c>
      <c r="O1651" s="2" t="s">
        <v>9316</v>
      </c>
      <c r="P1651" s="2">
        <v>6.0</v>
      </c>
      <c r="Q1651" s="2" t="s">
        <v>9317</v>
      </c>
    </row>
    <row r="1652">
      <c r="A1652" s="54">
        <v>46064.0</v>
      </c>
      <c r="B1652" s="2" t="s">
        <v>178</v>
      </c>
      <c r="C1652" s="2" t="s">
        <v>303</v>
      </c>
      <c r="D1652" s="2">
        <v>0.0</v>
      </c>
      <c r="E1652" s="53">
        <v>0.03493654196519494</v>
      </c>
      <c r="F1652" s="53">
        <v>0.039677642520138674</v>
      </c>
      <c r="G1652" s="53">
        <v>0.03772443667893518</v>
      </c>
      <c r="H1652" s="53">
        <v>0.035917155626595094</v>
      </c>
      <c r="I1652" s="53">
        <v>0.03359766789591883</v>
      </c>
      <c r="J1652" s="53">
        <v>0.032140184992617574</v>
      </c>
      <c r="K1652" s="53">
        <v>0.03493231083577637</v>
      </c>
      <c r="L1652" s="94">
        <v>0.0014231331227429899</v>
      </c>
      <c r="M1652" s="94">
        <v>0.00103299149135968</v>
      </c>
      <c r="N1652" s="94">
        <v>0.0012202663403272993</v>
      </c>
      <c r="O1652" s="2" t="s">
        <v>9316</v>
      </c>
      <c r="P1652" s="2">
        <v>7.0</v>
      </c>
      <c r="Q1652" s="2" t="s">
        <v>9318</v>
      </c>
    </row>
    <row r="1653">
      <c r="A1653" s="54">
        <v>46064.0</v>
      </c>
      <c r="B1653" s="2" t="s">
        <v>1876</v>
      </c>
      <c r="C1653" s="2" t="s">
        <v>303</v>
      </c>
      <c r="D1653" s="2">
        <v>0.0</v>
      </c>
      <c r="E1653" s="53">
        <v>0.0</v>
      </c>
      <c r="F1653" s="53">
        <v>0.0</v>
      </c>
      <c r="G1653" s="53">
        <v>0.0</v>
      </c>
      <c r="H1653" s="53">
        <v>0.0</v>
      </c>
      <c r="I1653" s="53">
        <v>0.0</v>
      </c>
      <c r="J1653" s="53">
        <v>0.0</v>
      </c>
      <c r="K1653" s="53">
        <v>0.0</v>
      </c>
      <c r="L1653" s="94">
        <v>0.0</v>
      </c>
      <c r="M1653" s="94">
        <v>0.0</v>
      </c>
      <c r="N1653" s="94">
        <v>0.0</v>
      </c>
      <c r="O1653" s="2" t="s">
        <v>9316</v>
      </c>
      <c r="P1653" s="2">
        <v>8.0</v>
      </c>
      <c r="Q1653" s="2" t="s">
        <v>9318</v>
      </c>
    </row>
    <row r="1654">
      <c r="A1654" s="54">
        <v>46064.0</v>
      </c>
      <c r="B1654" s="2" t="s">
        <v>687</v>
      </c>
      <c r="C1654" s="2" t="s">
        <v>303</v>
      </c>
      <c r="D1654" s="2">
        <v>0.0</v>
      </c>
      <c r="E1654" s="53">
        <v>0.0</v>
      </c>
      <c r="F1654" s="53">
        <v>0.0</v>
      </c>
      <c r="G1654" s="53">
        <v>0.0</v>
      </c>
      <c r="H1654" s="53">
        <v>0.0</v>
      </c>
      <c r="I1654" s="53">
        <v>0.0</v>
      </c>
      <c r="J1654" s="53">
        <v>0.0073858663540155665</v>
      </c>
      <c r="K1654" s="53">
        <v>0.0036929331770077832</v>
      </c>
      <c r="L1654" s="94">
        <v>0.0</v>
      </c>
      <c r="M1654" s="94">
        <v>5.4551021799379196E-5</v>
      </c>
      <c r="N1654" s="94">
        <v>1.3637755449844799E-5</v>
      </c>
      <c r="O1654" s="2" t="s">
        <v>9316</v>
      </c>
      <c r="P1654" s="2">
        <v>9.0</v>
      </c>
      <c r="Q1654" s="2" t="s">
        <v>9318</v>
      </c>
    </row>
    <row r="1655">
      <c r="A1655" s="54">
        <v>46064.0</v>
      </c>
      <c r="B1655" s="2" t="s">
        <v>301</v>
      </c>
      <c r="C1655" s="2" t="s">
        <v>303</v>
      </c>
      <c r="D1655" s="2">
        <v>0.0</v>
      </c>
      <c r="E1655" s="53">
        <v>0.42200000000000004</v>
      </c>
      <c r="F1655" s="53">
        <v>0.275</v>
      </c>
      <c r="G1655" s="53">
        <v>0.225</v>
      </c>
      <c r="H1655" s="53">
        <v>0.201</v>
      </c>
      <c r="I1655" s="53">
        <v>0.17800000000000002</v>
      </c>
      <c r="J1655" s="53">
        <v>0.049</v>
      </c>
      <c r="K1655" s="53">
        <v>0.13699999999999998</v>
      </c>
      <c r="L1655" s="94">
        <v>0.0506</v>
      </c>
      <c r="M1655" s="94">
        <v>0.0024</v>
      </c>
      <c r="N1655" s="94">
        <v>0.0187</v>
      </c>
      <c r="O1655" s="2" t="s">
        <v>9316</v>
      </c>
      <c r="P1655" s="2">
        <v>10.0</v>
      </c>
      <c r="Q1655" s="2" t="s">
        <v>9317</v>
      </c>
    </row>
    <row r="1656">
      <c r="A1656" s="54">
        <v>46064.0</v>
      </c>
      <c r="B1656" s="2" t="s">
        <v>450</v>
      </c>
      <c r="C1656" s="2" t="s">
        <v>303</v>
      </c>
      <c r="D1656" s="2">
        <v>0.0</v>
      </c>
      <c r="E1656" s="53">
        <v>0.0</v>
      </c>
      <c r="F1656" s="53">
        <v>0.0</v>
      </c>
      <c r="G1656" s="53">
        <v>0.0</v>
      </c>
      <c r="H1656" s="53">
        <v>0.0</v>
      </c>
      <c r="I1656" s="53">
        <v>0.0</v>
      </c>
      <c r="J1656" s="53">
        <v>0.007193556133542299</v>
      </c>
      <c r="K1656" s="53">
        <v>0.0035967780667711495</v>
      </c>
      <c r="L1656" s="94">
        <v>0.0</v>
      </c>
      <c r="M1656" s="94">
        <v>5.174724984642403E-5</v>
      </c>
      <c r="N1656" s="94">
        <v>1.2936812461606008E-5</v>
      </c>
      <c r="O1656" s="2" t="s">
        <v>9316</v>
      </c>
      <c r="P1656" s="2">
        <v>11.0</v>
      </c>
      <c r="Q1656" s="2" t="s">
        <v>9318</v>
      </c>
    </row>
    <row r="1657">
      <c r="A1657" s="54">
        <v>46064.0</v>
      </c>
      <c r="B1657" s="2" t="s">
        <v>1189</v>
      </c>
      <c r="C1657" s="2" t="s">
        <v>303</v>
      </c>
      <c r="D1657" s="2">
        <v>0.0</v>
      </c>
      <c r="E1657" s="53">
        <v>5.212322463301611E-4</v>
      </c>
      <c r="F1657" s="53">
        <v>0.0048464254890655</v>
      </c>
      <c r="G1657" s="53">
        <v>0.009286952335972064</v>
      </c>
      <c r="H1657" s="53">
        <v>0.012552775921802185</v>
      </c>
      <c r="I1657" s="53">
        <v>0.01666995239119078</v>
      </c>
      <c r="J1657" s="53">
        <v>0.0031174902413789642</v>
      </c>
      <c r="K1657" s="53">
        <v>0.006202221288675514</v>
      </c>
      <c r="L1657" s="94">
        <v>8.624748369061697E-5</v>
      </c>
      <c r="M1657" s="94">
        <v>9.718745405093072E-6</v>
      </c>
      <c r="N1657" s="94">
        <v>3.8467548913699755E-5</v>
      </c>
      <c r="O1657" s="2" t="s">
        <v>9319</v>
      </c>
      <c r="P1657" s="2">
        <v>99.0</v>
      </c>
      <c r="Q1657" s="2" t="s">
        <v>9320</v>
      </c>
    </row>
    <row r="1658">
      <c r="A1658" s="54">
        <v>46065.0</v>
      </c>
      <c r="B1658" s="2" t="s">
        <v>194</v>
      </c>
      <c r="C1658" s="2" t="s">
        <v>148</v>
      </c>
      <c r="D1658" s="2">
        <v>1.0</v>
      </c>
      <c r="E1658" s="53">
        <v>0.005</v>
      </c>
      <c r="F1658" s="53">
        <v>0.02</v>
      </c>
      <c r="G1658" s="53">
        <v>0.03</v>
      </c>
      <c r="H1658" s="53">
        <v>0.036</v>
      </c>
      <c r="I1658" s="53">
        <v>0.042</v>
      </c>
      <c r="J1658" s="53">
        <v>0.098</v>
      </c>
      <c r="K1658" s="53">
        <v>0.064</v>
      </c>
      <c r="L1658" s="94">
        <v>0.9409</v>
      </c>
      <c r="M1658" s="94">
        <v>0.8136</v>
      </c>
      <c r="N1658" s="94">
        <v>0.8761</v>
      </c>
      <c r="O1658" s="2" t="s">
        <v>9316</v>
      </c>
      <c r="P1658" s="2">
        <v>1.0</v>
      </c>
      <c r="Q1658" s="2" t="s">
        <v>9317</v>
      </c>
    </row>
    <row r="1659">
      <c r="A1659" s="54">
        <v>46065.0</v>
      </c>
      <c r="B1659" s="2" t="s">
        <v>145</v>
      </c>
      <c r="C1659" s="2" t="s">
        <v>148</v>
      </c>
      <c r="D1659" s="2">
        <v>0.0</v>
      </c>
      <c r="E1659" s="53">
        <v>0.0</v>
      </c>
      <c r="F1659" s="53">
        <v>0.0</v>
      </c>
      <c r="G1659" s="53">
        <v>0.0</v>
      </c>
      <c r="H1659" s="53">
        <v>0.0</v>
      </c>
      <c r="I1659" s="53">
        <v>0.0</v>
      </c>
      <c r="J1659" s="53">
        <v>0.026</v>
      </c>
      <c r="K1659" s="53">
        <v>0.013</v>
      </c>
      <c r="L1659" s="94">
        <v>0.0</v>
      </c>
      <c r="M1659" s="94">
        <v>7.0E-4</v>
      </c>
      <c r="N1659" s="94">
        <v>2.0E-4</v>
      </c>
      <c r="O1659" s="2" t="s">
        <v>9316</v>
      </c>
      <c r="P1659" s="2">
        <v>2.0</v>
      </c>
      <c r="Q1659" s="2" t="s">
        <v>9317</v>
      </c>
    </row>
    <row r="1660">
      <c r="A1660" s="54">
        <v>46065.0</v>
      </c>
      <c r="B1660" s="2" t="s">
        <v>1801</v>
      </c>
      <c r="C1660" s="2" t="s">
        <v>148</v>
      </c>
      <c r="D1660" s="2">
        <v>0.0</v>
      </c>
      <c r="E1660" s="53">
        <v>0.0</v>
      </c>
      <c r="F1660" s="53">
        <v>0.0</v>
      </c>
      <c r="G1660" s="53">
        <v>0.0</v>
      </c>
      <c r="H1660" s="53">
        <v>0.0</v>
      </c>
      <c r="I1660" s="53">
        <v>0.0</v>
      </c>
      <c r="J1660" s="53">
        <v>0.0</v>
      </c>
      <c r="K1660" s="53">
        <v>0.0</v>
      </c>
      <c r="L1660" s="94">
        <v>0.0</v>
      </c>
      <c r="M1660" s="94">
        <v>0.0</v>
      </c>
      <c r="N1660" s="94">
        <v>0.0</v>
      </c>
      <c r="O1660" s="2" t="s">
        <v>9316</v>
      </c>
      <c r="P1660" s="2">
        <v>3.0</v>
      </c>
      <c r="Q1660" s="2" t="s">
        <v>9318</v>
      </c>
    </row>
    <row r="1661">
      <c r="A1661" s="54">
        <v>46065.0</v>
      </c>
      <c r="B1661" s="2" t="s">
        <v>932</v>
      </c>
      <c r="C1661" s="2" t="s">
        <v>148</v>
      </c>
      <c r="D1661" s="2">
        <v>0.0</v>
      </c>
      <c r="E1661" s="53">
        <v>0.015562460226524175</v>
      </c>
      <c r="F1661" s="53">
        <v>0.026481649277696334</v>
      </c>
      <c r="G1661" s="53">
        <v>0.028810814938685262</v>
      </c>
      <c r="H1661" s="53">
        <v>0.029342797807379622</v>
      </c>
      <c r="I1661" s="53">
        <v>0.02936131637078846</v>
      </c>
      <c r="J1661" s="53">
        <v>0.012212301576650725</v>
      </c>
      <c r="K1661" s="53">
        <v>0.020511558257667994</v>
      </c>
      <c r="L1661" s="94">
        <v>8.300630574311699E-4</v>
      </c>
      <c r="M1661" s="94">
        <v>1.491403097990658E-4</v>
      </c>
      <c r="N1661" s="94">
        <v>4.2072402215770805E-4</v>
      </c>
      <c r="O1661" s="2" t="s">
        <v>9316</v>
      </c>
      <c r="P1661" s="2">
        <v>4.0</v>
      </c>
      <c r="Q1661" s="2" t="s">
        <v>9318</v>
      </c>
    </row>
    <row r="1662">
      <c r="A1662" s="54">
        <v>46065.0</v>
      </c>
      <c r="B1662" s="2" t="s">
        <v>515</v>
      </c>
      <c r="C1662" s="2" t="s">
        <v>148</v>
      </c>
      <c r="D1662" s="2">
        <v>0.0</v>
      </c>
      <c r="E1662" s="53">
        <v>0.09219808699624786</v>
      </c>
      <c r="F1662" s="53">
        <v>0.06445652043749742</v>
      </c>
      <c r="G1662" s="53">
        <v>0.05213188493614933</v>
      </c>
      <c r="H1662" s="53">
        <v>0.04577859240695661</v>
      </c>
      <c r="I1662" s="53">
        <v>0.03949566815105939</v>
      </c>
      <c r="J1662" s="53">
        <v>0.011302729849758822</v>
      </c>
      <c r="K1662" s="53">
        <v>0.03171730739295407</v>
      </c>
      <c r="L1662" s="94">
        <v>0.0027177334269959134</v>
      </c>
      <c r="M1662" s="94">
        <v>1.2775170205662906E-4</v>
      </c>
      <c r="N1662" s="94">
        <v>0.001005987588259139</v>
      </c>
      <c r="O1662" s="2" t="s">
        <v>9316</v>
      </c>
      <c r="P1662" s="2">
        <v>5.0</v>
      </c>
      <c r="Q1662" s="2" t="s">
        <v>9318</v>
      </c>
    </row>
    <row r="1663">
      <c r="A1663" s="54">
        <v>46065.0</v>
      </c>
      <c r="B1663" s="2" t="s">
        <v>229</v>
      </c>
      <c r="C1663" s="2" t="s">
        <v>148</v>
      </c>
      <c r="D1663" s="2">
        <v>0.0</v>
      </c>
      <c r="E1663" s="53">
        <v>0.12191745596322066</v>
      </c>
      <c r="F1663" s="53">
        <v>0.10105185265713533</v>
      </c>
      <c r="G1663" s="53">
        <v>0.08787639257523766</v>
      </c>
      <c r="H1663" s="53">
        <v>0.08027245693392498</v>
      </c>
      <c r="I1663" s="53">
        <v>0.0721997838721142</v>
      </c>
      <c r="J1663" s="53">
        <v>0.09034397590291961</v>
      </c>
      <c r="K1663" s="53">
        <v>0.08911018423907863</v>
      </c>
      <c r="L1663" s="94">
        <v>0.0077222603720372845</v>
      </c>
      <c r="M1663" s="94">
        <v>0.00816203398194732</v>
      </c>
      <c r="N1663" s="94">
        <v>0.007940624935122537</v>
      </c>
      <c r="O1663" s="2" t="s">
        <v>9316</v>
      </c>
      <c r="P1663" s="2">
        <v>6.0</v>
      </c>
      <c r="Q1663" s="2" t="s">
        <v>9317</v>
      </c>
    </row>
    <row r="1664">
      <c r="A1664" s="54">
        <v>46065.0</v>
      </c>
      <c r="B1664" s="2" t="s">
        <v>178</v>
      </c>
      <c r="C1664" s="2" t="s">
        <v>148</v>
      </c>
      <c r="D1664" s="2">
        <v>0.0</v>
      </c>
      <c r="E1664" s="53">
        <v>0.0</v>
      </c>
      <c r="F1664" s="53">
        <v>0.0</v>
      </c>
      <c r="G1664" s="53">
        <v>0.0</v>
      </c>
      <c r="H1664" s="53">
        <v>0.0</v>
      </c>
      <c r="I1664" s="53">
        <v>0.0</v>
      </c>
      <c r="J1664" s="53">
        <v>0.03185371868813809</v>
      </c>
      <c r="K1664" s="53">
        <v>0.015926859344069046</v>
      </c>
      <c r="L1664" s="94">
        <v>0.0</v>
      </c>
      <c r="M1664" s="94">
        <v>0.0010146593942630378</v>
      </c>
      <c r="N1664" s="94">
        <v>2.5366484856575945E-4</v>
      </c>
      <c r="O1664" s="2" t="s">
        <v>9316</v>
      </c>
      <c r="P1664" s="2">
        <v>7.0</v>
      </c>
      <c r="Q1664" s="2" t="s">
        <v>9318</v>
      </c>
    </row>
    <row r="1665">
      <c r="A1665" s="54">
        <v>46065.0</v>
      </c>
      <c r="B1665" s="2" t="s">
        <v>1876</v>
      </c>
      <c r="C1665" s="2" t="s">
        <v>148</v>
      </c>
      <c r="D1665" s="2">
        <v>0.0</v>
      </c>
      <c r="E1665" s="53">
        <v>0.0</v>
      </c>
      <c r="F1665" s="53">
        <v>0.0</v>
      </c>
      <c r="G1665" s="53">
        <v>0.0</v>
      </c>
      <c r="H1665" s="53">
        <v>0.0</v>
      </c>
      <c r="I1665" s="53">
        <v>0.0</v>
      </c>
      <c r="J1665" s="53">
        <v>0.0</v>
      </c>
      <c r="K1665" s="53">
        <v>0.0</v>
      </c>
      <c r="L1665" s="94">
        <v>0.0</v>
      </c>
      <c r="M1665" s="94">
        <v>0.0</v>
      </c>
      <c r="N1665" s="94">
        <v>0.0</v>
      </c>
      <c r="O1665" s="2" t="s">
        <v>9316</v>
      </c>
      <c r="P1665" s="2">
        <v>8.0</v>
      </c>
      <c r="Q1665" s="2" t="s">
        <v>9318</v>
      </c>
    </row>
    <row r="1666">
      <c r="A1666" s="54">
        <v>46065.0</v>
      </c>
      <c r="B1666" s="2" t="s">
        <v>687</v>
      </c>
      <c r="C1666" s="2" t="s">
        <v>148</v>
      </c>
      <c r="D1666" s="2">
        <v>0.0</v>
      </c>
      <c r="E1666" s="53">
        <v>0.0</v>
      </c>
      <c r="F1666" s="53">
        <v>0.0</v>
      </c>
      <c r="G1666" s="53">
        <v>0.0</v>
      </c>
      <c r="H1666" s="53">
        <v>0.0</v>
      </c>
      <c r="I1666" s="53">
        <v>0.0</v>
      </c>
      <c r="J1666" s="53">
        <v>0.007329201590452841</v>
      </c>
      <c r="K1666" s="53">
        <v>0.0036646007952264204</v>
      </c>
      <c r="L1666" s="94">
        <v>0.0</v>
      </c>
      <c r="M1666" s="94">
        <v>5.371719595349645E-5</v>
      </c>
      <c r="N1666" s="94">
        <v>1.3429298988374113E-5</v>
      </c>
      <c r="O1666" s="2" t="s">
        <v>9316</v>
      </c>
      <c r="P1666" s="2">
        <v>9.0</v>
      </c>
      <c r="Q1666" s="2" t="s">
        <v>9318</v>
      </c>
    </row>
    <row r="1667">
      <c r="A1667" s="54">
        <v>46065.0</v>
      </c>
      <c r="B1667" s="2" t="s">
        <v>301</v>
      </c>
      <c r="C1667" s="2" t="s">
        <v>148</v>
      </c>
      <c r="D1667" s="2">
        <v>0.0</v>
      </c>
      <c r="E1667" s="53">
        <v>0.187</v>
      </c>
      <c r="F1667" s="53">
        <v>0.129</v>
      </c>
      <c r="G1667" s="53">
        <v>0.10400000000000001</v>
      </c>
      <c r="H1667" s="53">
        <v>0.092</v>
      </c>
      <c r="I1667" s="53">
        <v>0.079</v>
      </c>
      <c r="J1667" s="53">
        <v>0.048</v>
      </c>
      <c r="K1667" s="53">
        <v>0.076</v>
      </c>
      <c r="L1667" s="94">
        <v>0.0109</v>
      </c>
      <c r="M1667" s="94">
        <v>0.0023</v>
      </c>
      <c r="N1667" s="94">
        <v>0.0058</v>
      </c>
      <c r="O1667" s="2" t="s">
        <v>9316</v>
      </c>
      <c r="P1667" s="2">
        <v>10.0</v>
      </c>
      <c r="Q1667" s="2" t="s">
        <v>9317</v>
      </c>
    </row>
    <row r="1668">
      <c r="A1668" s="54">
        <v>46065.0</v>
      </c>
      <c r="B1668" s="2" t="s">
        <v>450</v>
      </c>
      <c r="C1668" s="2" t="s">
        <v>148</v>
      </c>
      <c r="D1668" s="2">
        <v>0.0</v>
      </c>
      <c r="E1668" s="53">
        <v>0.0</v>
      </c>
      <c r="F1668" s="53">
        <v>0.0</v>
      </c>
      <c r="G1668" s="53">
        <v>0.0</v>
      </c>
      <c r="H1668" s="53">
        <v>0.0</v>
      </c>
      <c r="I1668" s="53">
        <v>0.0</v>
      </c>
      <c r="J1668" s="53">
        <v>0.007129439780692592</v>
      </c>
      <c r="K1668" s="53">
        <v>0.003564719890346296</v>
      </c>
      <c r="L1668" s="94">
        <v>0.0</v>
      </c>
      <c r="M1668" s="94">
        <v>5.082891158652203E-5</v>
      </c>
      <c r="N1668" s="94">
        <v>1.2707227896630507E-5</v>
      </c>
      <c r="O1668" s="2" t="s">
        <v>9316</v>
      </c>
      <c r="P1668" s="2">
        <v>11.0</v>
      </c>
      <c r="Q1668" s="2" t="s">
        <v>9318</v>
      </c>
    </row>
    <row r="1669">
      <c r="A1669" s="54">
        <v>46065.0</v>
      </c>
      <c r="B1669" s="2" t="s">
        <v>1189</v>
      </c>
      <c r="C1669" s="2" t="s">
        <v>148</v>
      </c>
      <c r="D1669" s="2">
        <v>0.0</v>
      </c>
      <c r="E1669" s="53">
        <v>0.0</v>
      </c>
      <c r="F1669" s="53">
        <v>0.0</v>
      </c>
      <c r="G1669" s="53">
        <v>0.0</v>
      </c>
      <c r="H1669" s="53">
        <v>0.0</v>
      </c>
      <c r="I1669" s="53">
        <v>0.0</v>
      </c>
      <c r="J1669" s="53">
        <v>0.003089703969803247</v>
      </c>
      <c r="K1669" s="53">
        <v>0.0015448519849016234</v>
      </c>
      <c r="L1669" s="94">
        <v>0.0</v>
      </c>
      <c r="M1669" s="94">
        <v>9.546270621017943E-6</v>
      </c>
      <c r="N1669" s="94">
        <v>2.3865676552544858E-6</v>
      </c>
      <c r="O1669" s="2" t="s">
        <v>9319</v>
      </c>
      <c r="P1669" s="2">
        <v>99.0</v>
      </c>
      <c r="Q1669" s="2" t="s">
        <v>9320</v>
      </c>
    </row>
    <row r="1670">
      <c r="A1670" s="54">
        <v>46066.0</v>
      </c>
      <c r="B1670" s="2" t="s">
        <v>194</v>
      </c>
      <c r="C1670" s="2" t="s">
        <v>196</v>
      </c>
      <c r="D1670" s="2">
        <v>0.0</v>
      </c>
      <c r="E1670" s="53">
        <v>0.111</v>
      </c>
      <c r="F1670" s="53">
        <v>0.123</v>
      </c>
      <c r="G1670" s="53">
        <v>0.127</v>
      </c>
      <c r="H1670" s="53">
        <v>0.129</v>
      </c>
      <c r="I1670" s="53">
        <v>0.132</v>
      </c>
      <c r="J1670" s="53">
        <v>0.106</v>
      </c>
      <c r="K1670" s="53">
        <v>0.117</v>
      </c>
      <c r="L1670" s="94">
        <v>0.0161</v>
      </c>
      <c r="M1670" s="94">
        <v>0.0112</v>
      </c>
      <c r="N1670" s="94">
        <v>0.0137</v>
      </c>
      <c r="O1670" s="2" t="s">
        <v>9316</v>
      </c>
      <c r="P1670" s="2">
        <v>1.0</v>
      </c>
      <c r="Q1670" s="2" t="s">
        <v>9317</v>
      </c>
    </row>
    <row r="1671">
      <c r="A1671" s="54">
        <v>46066.0</v>
      </c>
      <c r="B1671" s="2" t="s">
        <v>145</v>
      </c>
      <c r="C1671" s="2" t="s">
        <v>196</v>
      </c>
      <c r="D1671" s="2">
        <v>0.0</v>
      </c>
      <c r="E1671" s="53">
        <v>0.004</v>
      </c>
      <c r="F1671" s="53">
        <v>0.018</v>
      </c>
      <c r="G1671" s="53">
        <v>0.027</v>
      </c>
      <c r="H1671" s="53">
        <v>0.034</v>
      </c>
      <c r="I1671" s="53">
        <v>0.04</v>
      </c>
      <c r="J1671" s="53">
        <v>0.026</v>
      </c>
      <c r="K1671" s="53">
        <v>0.027</v>
      </c>
      <c r="L1671" s="94">
        <v>7.0E-4</v>
      </c>
      <c r="M1671" s="94">
        <v>7.0E-4</v>
      </c>
      <c r="N1671" s="94">
        <v>7.0E-4</v>
      </c>
      <c r="O1671" s="2" t="s">
        <v>9316</v>
      </c>
      <c r="P1671" s="2">
        <v>2.0</v>
      </c>
      <c r="Q1671" s="2" t="s">
        <v>9317</v>
      </c>
    </row>
    <row r="1672">
      <c r="A1672" s="54">
        <v>46066.0</v>
      </c>
      <c r="B1672" s="2" t="s">
        <v>1801</v>
      </c>
      <c r="C1672" s="2" t="s">
        <v>196</v>
      </c>
      <c r="D1672" s="2">
        <v>0.0</v>
      </c>
      <c r="E1672" s="53">
        <v>0.0</v>
      </c>
      <c r="F1672" s="53">
        <v>0.0</v>
      </c>
      <c r="G1672" s="53">
        <v>0.0</v>
      </c>
      <c r="H1672" s="53">
        <v>0.0</v>
      </c>
      <c r="I1672" s="53">
        <v>0.0</v>
      </c>
      <c r="J1672" s="53">
        <v>0.0</v>
      </c>
      <c r="K1672" s="53">
        <v>0.0</v>
      </c>
      <c r="L1672" s="94">
        <v>0.0</v>
      </c>
      <c r="M1672" s="94">
        <v>0.0</v>
      </c>
      <c r="N1672" s="94">
        <v>0.0</v>
      </c>
      <c r="O1672" s="2" t="s">
        <v>9316</v>
      </c>
      <c r="P1672" s="2">
        <v>3.0</v>
      </c>
      <c r="Q1672" s="2" t="s">
        <v>9318</v>
      </c>
    </row>
    <row r="1673">
      <c r="A1673" s="54">
        <v>46066.0</v>
      </c>
      <c r="B1673" s="2" t="s">
        <v>932</v>
      </c>
      <c r="C1673" s="2" t="s">
        <v>196</v>
      </c>
      <c r="D1673" s="2">
        <v>0.0</v>
      </c>
      <c r="E1673" s="53">
        <v>0.009579817982893847</v>
      </c>
      <c r="F1673" s="53">
        <v>0.020777080909359518</v>
      </c>
      <c r="G1673" s="53">
        <v>0.024508414148571897</v>
      </c>
      <c r="H1673" s="53">
        <v>0.025990897217364833</v>
      </c>
      <c r="I1673" s="53">
        <v>0.027080417553778137</v>
      </c>
      <c r="J1673" s="53">
        <v>0.012103587925805204</v>
      </c>
      <c r="K1673" s="53">
        <v>0.01830600103718855</v>
      </c>
      <c r="L1673" s="94">
        <v>6.006623640779191E-4</v>
      </c>
      <c r="M1673" s="94">
        <v>1.4649684067769751E-4</v>
      </c>
      <c r="N1673" s="94">
        <v>3.3510967397354824E-4</v>
      </c>
      <c r="O1673" s="2" t="s">
        <v>9316</v>
      </c>
      <c r="P1673" s="2">
        <v>4.0</v>
      </c>
      <c r="Q1673" s="2" t="s">
        <v>9318</v>
      </c>
    </row>
    <row r="1674">
      <c r="A1674" s="54">
        <v>46066.0</v>
      </c>
      <c r="B1674" s="2" t="s">
        <v>515</v>
      </c>
      <c r="C1674" s="2" t="s">
        <v>196</v>
      </c>
      <c r="D1674" s="2">
        <v>0.0</v>
      </c>
      <c r="E1674" s="53">
        <v>0.0</v>
      </c>
      <c r="F1674" s="53">
        <v>0.0</v>
      </c>
      <c r="G1674" s="53">
        <v>0.0</v>
      </c>
      <c r="H1674" s="53">
        <v>0.0</v>
      </c>
      <c r="I1674" s="53">
        <v>0.0</v>
      </c>
      <c r="J1674" s="53">
        <v>0.011202113187225917</v>
      </c>
      <c r="K1674" s="53">
        <v>0.005601056593612958</v>
      </c>
      <c r="L1674" s="94">
        <v>0.0</v>
      </c>
      <c r="M1674" s="94">
        <v>1.254873398594208E-4</v>
      </c>
      <c r="N1674" s="94">
        <v>3.13718349648552E-5</v>
      </c>
      <c r="O1674" s="2" t="s">
        <v>9316</v>
      </c>
      <c r="P1674" s="2">
        <v>5.0</v>
      </c>
      <c r="Q1674" s="2" t="s">
        <v>9318</v>
      </c>
    </row>
    <row r="1675">
      <c r="A1675" s="54">
        <v>46066.0</v>
      </c>
      <c r="B1675" s="2" t="s">
        <v>229</v>
      </c>
      <c r="C1675" s="2" t="s">
        <v>196</v>
      </c>
      <c r="D1675" s="2">
        <v>0.0</v>
      </c>
      <c r="E1675" s="53">
        <v>0.08934883608321197</v>
      </c>
      <c r="F1675" s="53">
        <v>0.08966253576136694</v>
      </c>
      <c r="G1675" s="53">
        <v>0.08183341736240593</v>
      </c>
      <c r="H1675" s="53">
        <v>0.07634152001582821</v>
      </c>
      <c r="I1675" s="53">
        <v>0.06997431501962571</v>
      </c>
      <c r="J1675" s="53">
        <v>0.0895397357365054</v>
      </c>
      <c r="K1675" s="53">
        <v>0.08568657654945566</v>
      </c>
      <c r="L1675" s="94">
        <v>0.006696708197209721</v>
      </c>
      <c r="M1675" s="94">
        <v>0.00801736427576322</v>
      </c>
      <c r="N1675" s="94">
        <v>0.007342189400765725</v>
      </c>
      <c r="O1675" s="2" t="s">
        <v>9316</v>
      </c>
      <c r="P1675" s="2">
        <v>6.0</v>
      </c>
      <c r="Q1675" s="2" t="s">
        <v>9317</v>
      </c>
    </row>
    <row r="1676">
      <c r="A1676" s="54">
        <v>46066.0</v>
      </c>
      <c r="B1676" s="2" t="s">
        <v>178</v>
      </c>
      <c r="C1676" s="2" t="s">
        <v>196</v>
      </c>
      <c r="D1676" s="2">
        <v>0.0</v>
      </c>
      <c r="E1676" s="53">
        <v>0.14514761244045882</v>
      </c>
      <c r="F1676" s="53">
        <v>0.11428033782704365</v>
      </c>
      <c r="G1676" s="53">
        <v>0.09619910244440899</v>
      </c>
      <c r="H1676" s="53">
        <v>0.08618685870666487</v>
      </c>
      <c r="I1676" s="53">
        <v>0.0758680325752143</v>
      </c>
      <c r="J1676" s="53">
        <v>0.03157015755677735</v>
      </c>
      <c r="K1676" s="53">
        <v>0.06388463000059316</v>
      </c>
      <c r="L1676" s="94">
        <v>0.009254267311109897</v>
      </c>
      <c r="M1676" s="94">
        <v>9.96674848159746E-4</v>
      </c>
      <c r="N1676" s="94">
        <v>0.004081245950312688</v>
      </c>
      <c r="O1676" s="2" t="s">
        <v>9316</v>
      </c>
      <c r="P1676" s="2">
        <v>7.0</v>
      </c>
      <c r="Q1676" s="2" t="s">
        <v>9318</v>
      </c>
    </row>
    <row r="1677">
      <c r="A1677" s="54">
        <v>46066.0</v>
      </c>
      <c r="B1677" s="2" t="s">
        <v>1876</v>
      </c>
      <c r="C1677" s="2" t="s">
        <v>196</v>
      </c>
      <c r="D1677" s="2">
        <v>0.0</v>
      </c>
      <c r="E1677" s="53">
        <v>0.0</v>
      </c>
      <c r="F1677" s="53">
        <v>0.0</v>
      </c>
      <c r="G1677" s="53">
        <v>0.0</v>
      </c>
      <c r="H1677" s="53">
        <v>0.0</v>
      </c>
      <c r="I1677" s="53">
        <v>0.0</v>
      </c>
      <c r="J1677" s="53">
        <v>0.0</v>
      </c>
      <c r="K1677" s="53">
        <v>0.0</v>
      </c>
      <c r="L1677" s="94">
        <v>0.0</v>
      </c>
      <c r="M1677" s="94">
        <v>0.0</v>
      </c>
      <c r="N1677" s="94">
        <v>0.0</v>
      </c>
      <c r="O1677" s="2" t="s">
        <v>9316</v>
      </c>
      <c r="P1677" s="2">
        <v>8.0</v>
      </c>
      <c r="Q1677" s="2" t="s">
        <v>9318</v>
      </c>
    </row>
    <row r="1678">
      <c r="A1678" s="54">
        <v>46066.0</v>
      </c>
      <c r="B1678" s="2" t="s">
        <v>687</v>
      </c>
      <c r="C1678" s="2" t="s">
        <v>196</v>
      </c>
      <c r="D1678" s="2">
        <v>0.0</v>
      </c>
      <c r="E1678" s="53">
        <v>5.198049013624217E-4</v>
      </c>
      <c r="F1678" s="53">
        <v>0.004652141496728625</v>
      </c>
      <c r="G1678" s="53">
        <v>0.00846657163160619</v>
      </c>
      <c r="H1678" s="53">
        <v>0.010963926116430434</v>
      </c>
      <c r="I1678" s="53">
        <v>0.013734318039329127</v>
      </c>
      <c r="J1678" s="53">
        <v>0.0072729715620011666</v>
      </c>
      <c r="K1678" s="53">
        <v>0.007869771596803679</v>
      </c>
      <c r="L1678" s="94">
        <v>7.168283519311871E-5</v>
      </c>
      <c r="M1678" s="94">
        <v>5.2896115341677686E-5</v>
      </c>
      <c r="N1678" s="94">
        <v>6.193330498585793E-5</v>
      </c>
      <c r="O1678" s="2" t="s">
        <v>9316</v>
      </c>
      <c r="P1678" s="2">
        <v>9.0</v>
      </c>
      <c r="Q1678" s="2" t="s">
        <v>9318</v>
      </c>
    </row>
    <row r="1679">
      <c r="A1679" s="54">
        <v>46066.0</v>
      </c>
      <c r="B1679" s="2" t="s">
        <v>301</v>
      </c>
      <c r="C1679" s="2" t="s">
        <v>196</v>
      </c>
      <c r="D1679" s="2">
        <v>0.0</v>
      </c>
      <c r="E1679" s="53">
        <v>0.0</v>
      </c>
      <c r="F1679" s="53">
        <v>0.0</v>
      </c>
      <c r="G1679" s="53">
        <v>0.0</v>
      </c>
      <c r="H1679" s="53">
        <v>0.0</v>
      </c>
      <c r="I1679" s="53">
        <v>0.0</v>
      </c>
      <c r="J1679" s="53">
        <v>0.048</v>
      </c>
      <c r="K1679" s="53">
        <v>0.024</v>
      </c>
      <c r="L1679" s="94">
        <v>0.0</v>
      </c>
      <c r="M1679" s="94">
        <v>0.0023</v>
      </c>
      <c r="N1679" s="94">
        <v>6.0E-4</v>
      </c>
      <c r="O1679" s="2" t="s">
        <v>9316</v>
      </c>
      <c r="P1679" s="2">
        <v>10.0</v>
      </c>
      <c r="Q1679" s="2" t="s">
        <v>9317</v>
      </c>
    </row>
    <row r="1680">
      <c r="A1680" s="54">
        <v>46066.0</v>
      </c>
      <c r="B1680" s="2" t="s">
        <v>450</v>
      </c>
      <c r="C1680" s="2" t="s">
        <v>196</v>
      </c>
      <c r="D1680" s="2">
        <v>0.0</v>
      </c>
      <c r="E1680" s="53">
        <v>0.008149236565934262</v>
      </c>
      <c r="F1680" s="53">
        <v>0.019163038178147556</v>
      </c>
      <c r="G1680" s="53">
        <v>0.02322211473192755</v>
      </c>
      <c r="H1680" s="53">
        <v>0.024960954505158617</v>
      </c>
      <c r="I1680" s="53">
        <v>0.026360195957554095</v>
      </c>
      <c r="J1680" s="53">
        <v>0.007065973658260414</v>
      </c>
      <c r="K1680" s="53">
        <v>0.015144044195093982</v>
      </c>
      <c r="L1680" s="94">
        <v>5.392666126228065E-4</v>
      </c>
      <c r="M1680" s="94">
        <v>4.9927983739230055E-5</v>
      </c>
      <c r="N1680" s="94">
        <v>2.293420745829597E-4</v>
      </c>
      <c r="O1680" s="2" t="s">
        <v>9316</v>
      </c>
      <c r="P1680" s="2">
        <v>11.0</v>
      </c>
      <c r="Q1680" s="2" t="s">
        <v>9318</v>
      </c>
    </row>
    <row r="1681">
      <c r="A1681" s="54">
        <v>46066.0</v>
      </c>
      <c r="B1681" s="2" t="s">
        <v>1189</v>
      </c>
      <c r="C1681" s="2" t="s">
        <v>196</v>
      </c>
      <c r="D1681" s="2">
        <v>0.0</v>
      </c>
      <c r="E1681" s="53">
        <v>0.0</v>
      </c>
      <c r="F1681" s="53">
        <v>0.0</v>
      </c>
      <c r="G1681" s="53">
        <v>0.0</v>
      </c>
      <c r="H1681" s="53">
        <v>0.0</v>
      </c>
      <c r="I1681" s="53">
        <v>0.0</v>
      </c>
      <c r="J1681" s="53">
        <v>0.003062199490284707</v>
      </c>
      <c r="K1681" s="53">
        <v>0.0015310997451423536</v>
      </c>
      <c r="L1681" s="94">
        <v>0.0</v>
      </c>
      <c r="M1681" s="94">
        <v>9.37706571829992E-6</v>
      </c>
      <c r="N1681" s="94">
        <v>2.34426642957498E-6</v>
      </c>
      <c r="O1681" s="2" t="s">
        <v>9319</v>
      </c>
      <c r="P1681" s="2">
        <v>99.0</v>
      </c>
      <c r="Q1681" s="2" t="s">
        <v>9320</v>
      </c>
    </row>
    <row r="1682">
      <c r="A1682" s="54">
        <v>46067.0</v>
      </c>
      <c r="B1682" s="2" t="s">
        <v>194</v>
      </c>
      <c r="C1682" s="2" t="s">
        <v>288</v>
      </c>
      <c r="D1682" s="2">
        <v>0.0</v>
      </c>
      <c r="E1682" s="53">
        <v>0.267</v>
      </c>
      <c r="F1682" s="53">
        <v>0.266</v>
      </c>
      <c r="G1682" s="53">
        <v>0.251</v>
      </c>
      <c r="H1682" s="53">
        <v>0.24</v>
      </c>
      <c r="I1682" s="53">
        <v>0.227</v>
      </c>
      <c r="J1682" s="53">
        <v>0.105</v>
      </c>
      <c r="K1682" s="53">
        <v>0.178</v>
      </c>
      <c r="L1682" s="94">
        <v>0.063</v>
      </c>
      <c r="M1682" s="94">
        <v>0.011</v>
      </c>
      <c r="N1682" s="94">
        <v>0.0317</v>
      </c>
      <c r="O1682" s="2" t="s">
        <v>9316</v>
      </c>
      <c r="P1682" s="2">
        <v>1.0</v>
      </c>
      <c r="Q1682" s="2" t="s">
        <v>9317</v>
      </c>
    </row>
    <row r="1683">
      <c r="A1683" s="54">
        <v>46067.0</v>
      </c>
      <c r="B1683" s="2" t="s">
        <v>145</v>
      </c>
      <c r="C1683" s="2" t="s">
        <v>288</v>
      </c>
      <c r="D1683" s="2">
        <v>0.0</v>
      </c>
      <c r="E1683" s="53">
        <v>0.042</v>
      </c>
      <c r="F1683" s="53">
        <v>0.068</v>
      </c>
      <c r="G1683" s="53">
        <v>0.08</v>
      </c>
      <c r="H1683" s="53">
        <v>0.087</v>
      </c>
      <c r="I1683" s="53">
        <v>0.095</v>
      </c>
      <c r="J1683" s="53">
        <v>0.025</v>
      </c>
      <c r="K1683" s="53">
        <v>0.053</v>
      </c>
      <c r="L1683" s="94">
        <v>0.0064</v>
      </c>
      <c r="M1683" s="94">
        <v>6.0E-4</v>
      </c>
      <c r="N1683" s="94">
        <v>0.0028</v>
      </c>
      <c r="O1683" s="2" t="s">
        <v>9316</v>
      </c>
      <c r="P1683" s="2">
        <v>2.0</v>
      </c>
      <c r="Q1683" s="2" t="s">
        <v>9317</v>
      </c>
    </row>
    <row r="1684">
      <c r="A1684" s="54">
        <v>46067.0</v>
      </c>
      <c r="B1684" s="2" t="s">
        <v>1801</v>
      </c>
      <c r="C1684" s="2" t="s">
        <v>288</v>
      </c>
      <c r="D1684" s="2">
        <v>0.0</v>
      </c>
      <c r="E1684" s="53">
        <v>0.0</v>
      </c>
      <c r="F1684" s="53">
        <v>0.0</v>
      </c>
      <c r="G1684" s="53">
        <v>0.0</v>
      </c>
      <c r="H1684" s="53">
        <v>0.0</v>
      </c>
      <c r="I1684" s="53">
        <v>0.0</v>
      </c>
      <c r="J1684" s="53">
        <v>0.0</v>
      </c>
      <c r="K1684" s="53">
        <v>0.0</v>
      </c>
      <c r="L1684" s="94">
        <v>0.0</v>
      </c>
      <c r="M1684" s="94">
        <v>0.0</v>
      </c>
      <c r="N1684" s="94">
        <v>0.0</v>
      </c>
      <c r="O1684" s="2" t="s">
        <v>9316</v>
      </c>
      <c r="P1684" s="2">
        <v>3.0</v>
      </c>
      <c r="Q1684" s="2" t="s">
        <v>9318</v>
      </c>
    </row>
    <row r="1685">
      <c r="A1685" s="54">
        <v>46067.0</v>
      </c>
      <c r="B1685" s="2" t="s">
        <v>932</v>
      </c>
      <c r="C1685" s="2" t="s">
        <v>288</v>
      </c>
      <c r="D1685" s="2">
        <v>0.0</v>
      </c>
      <c r="E1685" s="53">
        <v>0.003630072205206609</v>
      </c>
      <c r="F1685" s="53">
        <v>0.012789793543586643</v>
      </c>
      <c r="G1685" s="53">
        <v>0.017735136927838308</v>
      </c>
      <c r="H1685" s="53">
        <v>0.020392044646813358</v>
      </c>
      <c r="I1685" s="53">
        <v>0.023036421917836166</v>
      </c>
      <c r="J1685" s="53">
        <v>0.01199597439816921</v>
      </c>
      <c r="K1685" s="53">
        <v>0.014865555663003759</v>
      </c>
      <c r="L1685" s="94">
        <v>3.1453508184917404E-4</v>
      </c>
      <c r="M1685" s="94">
        <v>1.4390340176153116E-4</v>
      </c>
      <c r="N1685" s="94">
        <v>2.2098474516986312E-4</v>
      </c>
      <c r="O1685" s="2" t="s">
        <v>9316</v>
      </c>
      <c r="P1685" s="2">
        <v>4.0</v>
      </c>
      <c r="Q1685" s="2" t="s">
        <v>9318</v>
      </c>
    </row>
    <row r="1686">
      <c r="A1686" s="54">
        <v>46067.0</v>
      </c>
      <c r="B1686" s="2" t="s">
        <v>515</v>
      </c>
      <c r="C1686" s="2" t="s">
        <v>288</v>
      </c>
      <c r="D1686" s="2">
        <v>0.0</v>
      </c>
      <c r="E1686" s="53">
        <v>0.015562460226524175</v>
      </c>
      <c r="F1686" s="53">
        <v>0.026481649277696334</v>
      </c>
      <c r="G1686" s="53">
        <v>0.028810814938685262</v>
      </c>
      <c r="H1686" s="53">
        <v>0.029342797807379622</v>
      </c>
      <c r="I1686" s="53">
        <v>0.02936131637078846</v>
      </c>
      <c r="J1686" s="53">
        <v>0.011102514710770443</v>
      </c>
      <c r="K1686" s="53">
        <v>0.019956664824727854</v>
      </c>
      <c r="L1686" s="94">
        <v>8.300630574311699E-4</v>
      </c>
      <c r="M1686" s="94">
        <v>1.232658329028741E-4</v>
      </c>
      <c r="N1686" s="94">
        <v>3.9826847092653005E-4</v>
      </c>
      <c r="O1686" s="2" t="s">
        <v>9316</v>
      </c>
      <c r="P1686" s="2">
        <v>5.0</v>
      </c>
      <c r="Q1686" s="2" t="s">
        <v>9318</v>
      </c>
    </row>
    <row r="1687">
      <c r="A1687" s="54">
        <v>46067.0</v>
      </c>
      <c r="B1687" s="2" t="s">
        <v>229</v>
      </c>
      <c r="C1687" s="2" t="s">
        <v>288</v>
      </c>
      <c r="D1687" s="2">
        <v>0.0</v>
      </c>
      <c r="E1687" s="53">
        <v>0.13100678091652784</v>
      </c>
      <c r="F1687" s="53">
        <v>0.15304500842615434</v>
      </c>
      <c r="G1687" s="53">
        <v>0.14715147374365667</v>
      </c>
      <c r="H1687" s="53">
        <v>0.14093716919619448</v>
      </c>
      <c r="I1687" s="53">
        <v>0.13265174575901445</v>
      </c>
      <c r="J1687" s="53">
        <v>0.08874363404457185</v>
      </c>
      <c r="K1687" s="53">
        <v>0.11794755389411427</v>
      </c>
      <c r="L1687" s="94">
        <v>0.02165355622493008</v>
      </c>
      <c r="M1687" s="94">
        <v>0.00787543258343689</v>
      </c>
      <c r="N1687" s="94">
        <v>0.013911625469604989</v>
      </c>
      <c r="O1687" s="2" t="s">
        <v>9316</v>
      </c>
      <c r="P1687" s="2">
        <v>6.0</v>
      </c>
      <c r="Q1687" s="2" t="s">
        <v>9317</v>
      </c>
    </row>
    <row r="1688">
      <c r="A1688" s="54">
        <v>46067.0</v>
      </c>
      <c r="B1688" s="2" t="s">
        <v>178</v>
      </c>
      <c r="C1688" s="2" t="s">
        <v>288</v>
      </c>
      <c r="D1688" s="2">
        <v>0.0</v>
      </c>
      <c r="E1688" s="53">
        <v>0.1100002814689809</v>
      </c>
      <c r="F1688" s="53">
        <v>0.07842165449876025</v>
      </c>
      <c r="G1688" s="53">
        <v>0.06856416508962178</v>
      </c>
      <c r="H1688" s="53">
        <v>0.06432695410548658</v>
      </c>
      <c r="I1688" s="53">
        <v>0.06070652594728244</v>
      </c>
      <c r="J1688" s="53">
        <v>0.031289465910338723</v>
      </c>
      <c r="K1688" s="53">
        <v>0.04992681549998025</v>
      </c>
      <c r="L1688" s="94">
        <v>0.0047010447344369094</v>
      </c>
      <c r="M1688" s="94">
        <v>9.79030676954249E-4</v>
      </c>
      <c r="N1688" s="94">
        <v>0.002492686905969068</v>
      </c>
      <c r="O1688" s="2" t="s">
        <v>9316</v>
      </c>
      <c r="P1688" s="2">
        <v>7.0</v>
      </c>
      <c r="Q1688" s="2" t="s">
        <v>9318</v>
      </c>
    </row>
    <row r="1689">
      <c r="A1689" s="54">
        <v>46067.0</v>
      </c>
      <c r="B1689" s="2" t="s">
        <v>1876</v>
      </c>
      <c r="C1689" s="2" t="s">
        <v>288</v>
      </c>
      <c r="D1689" s="2">
        <v>0.0</v>
      </c>
      <c r="E1689" s="53">
        <v>0.0</v>
      </c>
      <c r="F1689" s="53">
        <v>0.0</v>
      </c>
      <c r="G1689" s="53">
        <v>0.0</v>
      </c>
      <c r="H1689" s="53">
        <v>0.0</v>
      </c>
      <c r="I1689" s="53">
        <v>0.0</v>
      </c>
      <c r="J1689" s="53">
        <v>0.0</v>
      </c>
      <c r="K1689" s="53">
        <v>0.0</v>
      </c>
      <c r="L1689" s="94">
        <v>0.0</v>
      </c>
      <c r="M1689" s="94">
        <v>0.0</v>
      </c>
      <c r="N1689" s="94">
        <v>0.0</v>
      </c>
      <c r="O1689" s="2" t="s">
        <v>9316</v>
      </c>
      <c r="P1689" s="2">
        <v>8.0</v>
      </c>
      <c r="Q1689" s="2" t="s">
        <v>9318</v>
      </c>
    </row>
    <row r="1690">
      <c r="A1690" s="54">
        <v>46067.0</v>
      </c>
      <c r="B1690" s="2" t="s">
        <v>687</v>
      </c>
      <c r="C1690" s="2" t="s">
        <v>288</v>
      </c>
      <c r="D1690" s="2">
        <v>0.0</v>
      </c>
      <c r="E1690" s="53">
        <v>0.0</v>
      </c>
      <c r="F1690" s="53">
        <v>0.0</v>
      </c>
      <c r="G1690" s="53">
        <v>0.0</v>
      </c>
      <c r="H1690" s="53">
        <v>0.0</v>
      </c>
      <c r="I1690" s="53">
        <v>0.0</v>
      </c>
      <c r="J1690" s="53">
        <v>0.007217172933349409</v>
      </c>
      <c r="K1690" s="53">
        <v>0.0036085864666747045</v>
      </c>
      <c r="L1690" s="94">
        <v>0.0</v>
      </c>
      <c r="M1690" s="94">
        <v>5.208758514987131E-5</v>
      </c>
      <c r="N1690" s="94">
        <v>1.3021896287467828E-5</v>
      </c>
      <c r="O1690" s="2" t="s">
        <v>9316</v>
      </c>
      <c r="P1690" s="2">
        <v>9.0</v>
      </c>
      <c r="Q1690" s="2" t="s">
        <v>9318</v>
      </c>
    </row>
    <row r="1691">
      <c r="A1691" s="54">
        <v>46067.0</v>
      </c>
      <c r="B1691" s="2" t="s">
        <v>301</v>
      </c>
      <c r="C1691" s="2" t="s">
        <v>288</v>
      </c>
      <c r="D1691" s="2">
        <v>0.0</v>
      </c>
      <c r="E1691" s="53">
        <v>0.0</v>
      </c>
      <c r="F1691" s="53">
        <v>0.0</v>
      </c>
      <c r="G1691" s="53">
        <v>0.0</v>
      </c>
      <c r="H1691" s="53">
        <v>0.0</v>
      </c>
      <c r="I1691" s="53">
        <v>0.0</v>
      </c>
      <c r="J1691" s="53">
        <v>0.047</v>
      </c>
      <c r="K1691" s="53">
        <v>0.024</v>
      </c>
      <c r="L1691" s="94">
        <v>0.0</v>
      </c>
      <c r="M1691" s="94">
        <v>0.0022</v>
      </c>
      <c r="N1691" s="94">
        <v>6.0E-4</v>
      </c>
      <c r="O1691" s="2" t="s">
        <v>9316</v>
      </c>
      <c r="P1691" s="2">
        <v>10.0</v>
      </c>
      <c r="Q1691" s="2" t="s">
        <v>9317</v>
      </c>
    </row>
    <row r="1692">
      <c r="A1692" s="54">
        <v>46067.0</v>
      </c>
      <c r="B1692" s="2" t="s">
        <v>450</v>
      </c>
      <c r="C1692" s="2" t="s">
        <v>288</v>
      </c>
      <c r="D1692" s="2">
        <v>0.0</v>
      </c>
      <c r="E1692" s="53">
        <v>0.0</v>
      </c>
      <c r="F1692" s="53">
        <v>0.0</v>
      </c>
      <c r="G1692" s="53">
        <v>0.0</v>
      </c>
      <c r="H1692" s="53">
        <v>0.0</v>
      </c>
      <c r="I1692" s="53">
        <v>0.0</v>
      </c>
      <c r="J1692" s="53">
        <v>0.007003149778580305</v>
      </c>
      <c r="K1692" s="53">
        <v>0.0035015748892901523</v>
      </c>
      <c r="L1692" s="94">
        <v>0.0</v>
      </c>
      <c r="M1692" s="94">
        <v>4.9044106821229366E-5</v>
      </c>
      <c r="N1692" s="94">
        <v>1.2261026705307341E-5</v>
      </c>
      <c r="O1692" s="2" t="s">
        <v>9316</v>
      </c>
      <c r="P1692" s="2">
        <v>11.0</v>
      </c>
      <c r="Q1692" s="2" t="s">
        <v>9318</v>
      </c>
    </row>
    <row r="1693">
      <c r="A1693" s="54">
        <v>46067.0</v>
      </c>
      <c r="B1693" s="2" t="s">
        <v>1189</v>
      </c>
      <c r="C1693" s="2" t="s">
        <v>288</v>
      </c>
      <c r="D1693" s="2">
        <v>0.0</v>
      </c>
      <c r="E1693" s="53">
        <v>0.001375540144765147</v>
      </c>
      <c r="F1693" s="53">
        <v>0.007873041434510787</v>
      </c>
      <c r="G1693" s="53">
        <v>0.012833759048726618</v>
      </c>
      <c r="H1693" s="53">
        <v>0.015999273953490323</v>
      </c>
      <c r="I1693" s="53">
        <v>0.019596327631311757</v>
      </c>
      <c r="J1693" s="53">
        <v>0.0030349733411878677</v>
      </c>
      <c r="K1693" s="53">
        <v>0.007934366194957243</v>
      </c>
      <c r="L1693" s="94">
        <v>1.6470537132077235E-4</v>
      </c>
      <c r="M1693" s="94">
        <v>9.211063181721049E-6</v>
      </c>
      <c r="N1693" s="94">
        <v>6.295416691568027E-5</v>
      </c>
      <c r="O1693" s="2" t="s">
        <v>9319</v>
      </c>
      <c r="P1693" s="2">
        <v>99.0</v>
      </c>
      <c r="Q1693" s="2" t="s">
        <v>9320</v>
      </c>
    </row>
    <row r="1694">
      <c r="A1694" s="54">
        <v>46068.0</v>
      </c>
      <c r="B1694" s="2" t="s">
        <v>194</v>
      </c>
      <c r="C1694" s="2" t="s">
        <v>256</v>
      </c>
      <c r="D1694" s="2">
        <v>0.0</v>
      </c>
      <c r="E1694" s="53">
        <v>0.002</v>
      </c>
      <c r="F1694" s="53">
        <v>0.014</v>
      </c>
      <c r="G1694" s="53">
        <v>0.023</v>
      </c>
      <c r="H1694" s="53">
        <v>0.029</v>
      </c>
      <c r="I1694" s="53">
        <v>0.036</v>
      </c>
      <c r="J1694" s="53">
        <v>0.105</v>
      </c>
      <c r="K1694" s="53">
        <v>0.064</v>
      </c>
      <c r="L1694" s="94">
        <v>5.0E-4</v>
      </c>
      <c r="M1694" s="94">
        <v>0.011</v>
      </c>
      <c r="N1694" s="94">
        <v>0.0041</v>
      </c>
      <c r="O1694" s="2" t="s">
        <v>9316</v>
      </c>
      <c r="P1694" s="2">
        <v>1.0</v>
      </c>
      <c r="Q1694" s="2" t="s">
        <v>9317</v>
      </c>
    </row>
    <row r="1695">
      <c r="A1695" s="54">
        <v>46068.0</v>
      </c>
      <c r="B1695" s="2" t="s">
        <v>145</v>
      </c>
      <c r="C1695" s="2" t="s">
        <v>256</v>
      </c>
      <c r="D1695" s="2">
        <v>0.0</v>
      </c>
      <c r="E1695" s="53">
        <v>0.0</v>
      </c>
      <c r="F1695" s="53">
        <v>0.0</v>
      </c>
      <c r="G1695" s="53">
        <v>0.0</v>
      </c>
      <c r="H1695" s="53">
        <v>0.0</v>
      </c>
      <c r="I1695" s="53">
        <v>0.0</v>
      </c>
      <c r="J1695" s="53">
        <v>0.025</v>
      </c>
      <c r="K1695" s="53">
        <v>0.013</v>
      </c>
      <c r="L1695" s="94">
        <v>0.0</v>
      </c>
      <c r="M1695" s="94">
        <v>6.0E-4</v>
      </c>
      <c r="N1695" s="94">
        <v>2.0E-4</v>
      </c>
      <c r="O1695" s="2" t="s">
        <v>9316</v>
      </c>
      <c r="P1695" s="2">
        <v>2.0</v>
      </c>
      <c r="Q1695" s="2" t="s">
        <v>9317</v>
      </c>
    </row>
    <row r="1696">
      <c r="A1696" s="54">
        <v>46068.0</v>
      </c>
      <c r="B1696" s="2" t="s">
        <v>1801</v>
      </c>
      <c r="C1696" s="2" t="s">
        <v>256</v>
      </c>
      <c r="D1696" s="2">
        <v>0.0</v>
      </c>
      <c r="E1696" s="53">
        <v>0.0</v>
      </c>
      <c r="F1696" s="53">
        <v>0.0</v>
      </c>
      <c r="G1696" s="53">
        <v>0.0</v>
      </c>
      <c r="H1696" s="53">
        <v>0.0</v>
      </c>
      <c r="I1696" s="53">
        <v>0.0</v>
      </c>
      <c r="J1696" s="53">
        <v>0.0</v>
      </c>
      <c r="K1696" s="53">
        <v>0.0</v>
      </c>
      <c r="L1696" s="94">
        <v>0.0</v>
      </c>
      <c r="M1696" s="94">
        <v>0.0</v>
      </c>
      <c r="N1696" s="94">
        <v>0.0</v>
      </c>
      <c r="O1696" s="2" t="s">
        <v>9316</v>
      </c>
      <c r="P1696" s="2">
        <v>3.0</v>
      </c>
      <c r="Q1696" s="2" t="s">
        <v>9318</v>
      </c>
    </row>
    <row r="1697">
      <c r="A1697" s="54">
        <v>46068.0</v>
      </c>
      <c r="B1697" s="2" t="s">
        <v>932</v>
      </c>
      <c r="C1697" s="2" t="s">
        <v>256</v>
      </c>
      <c r="D1697" s="2">
        <v>0.0</v>
      </c>
      <c r="E1697" s="53">
        <v>0.0</v>
      </c>
      <c r="F1697" s="53">
        <v>0.0</v>
      </c>
      <c r="G1697" s="53">
        <v>0.0</v>
      </c>
      <c r="H1697" s="53">
        <v>0.0</v>
      </c>
      <c r="I1697" s="53">
        <v>0.0</v>
      </c>
      <c r="J1697" s="53">
        <v>0.01188944752227541</v>
      </c>
      <c r="K1697" s="53">
        <v>0.005944723761137705</v>
      </c>
      <c r="L1697" s="94">
        <v>0.0</v>
      </c>
      <c r="M1697" s="94">
        <v>1.4135896238494087E-4</v>
      </c>
      <c r="N1697" s="94">
        <v>3.533974059623522E-5</v>
      </c>
      <c r="O1697" s="2" t="s">
        <v>9316</v>
      </c>
      <c r="P1697" s="2">
        <v>4.0</v>
      </c>
      <c r="Q1697" s="2" t="s">
        <v>9318</v>
      </c>
    </row>
    <row r="1698">
      <c r="A1698" s="54">
        <v>46068.0</v>
      </c>
      <c r="B1698" s="2" t="s">
        <v>515</v>
      </c>
      <c r="C1698" s="2" t="s">
        <v>256</v>
      </c>
      <c r="D1698" s="2">
        <v>0.0</v>
      </c>
      <c r="E1698" s="53">
        <v>0.0</v>
      </c>
      <c r="F1698" s="53">
        <v>0.0</v>
      </c>
      <c r="G1698" s="53">
        <v>0.0</v>
      </c>
      <c r="H1698" s="53">
        <v>0.0</v>
      </c>
      <c r="I1698" s="53">
        <v>0.0</v>
      </c>
      <c r="J1698" s="53">
        <v>0.011003921952279406</v>
      </c>
      <c r="K1698" s="53">
        <v>0.005501960976139703</v>
      </c>
      <c r="L1698" s="94">
        <v>0.0</v>
      </c>
      <c r="M1698" s="94">
        <v>1.2108629833185661E-4</v>
      </c>
      <c r="N1698" s="94">
        <v>3.0271574582964153E-5</v>
      </c>
      <c r="O1698" s="2" t="s">
        <v>9316</v>
      </c>
      <c r="P1698" s="2">
        <v>5.0</v>
      </c>
      <c r="Q1698" s="2" t="s">
        <v>9318</v>
      </c>
    </row>
    <row r="1699">
      <c r="A1699" s="54">
        <v>46068.0</v>
      </c>
      <c r="B1699" s="2" t="s">
        <v>229</v>
      </c>
      <c r="C1699" s="2" t="s">
        <v>256</v>
      </c>
      <c r="D1699" s="2">
        <v>0.0</v>
      </c>
      <c r="E1699" s="53">
        <v>0.0</v>
      </c>
      <c r="F1699" s="53">
        <v>0.0</v>
      </c>
      <c r="G1699" s="53">
        <v>0.0</v>
      </c>
      <c r="H1699" s="53">
        <v>0.0</v>
      </c>
      <c r="I1699" s="53">
        <v>0.0</v>
      </c>
      <c r="J1699" s="53">
        <v>0.08795557116810605</v>
      </c>
      <c r="K1699" s="53">
        <v>0.04397778558405303</v>
      </c>
      <c r="L1699" s="94">
        <v>0.0</v>
      </c>
      <c r="M1699" s="94">
        <v>0.007736182499507769</v>
      </c>
      <c r="N1699" s="94">
        <v>0.0019340456248769422</v>
      </c>
      <c r="O1699" s="2" t="s">
        <v>9316</v>
      </c>
      <c r="P1699" s="2">
        <v>6.0</v>
      </c>
      <c r="Q1699" s="2" t="s">
        <v>9317</v>
      </c>
    </row>
    <row r="1700">
      <c r="A1700" s="54">
        <v>46068.0</v>
      </c>
      <c r="B1700" s="2" t="s">
        <v>178</v>
      </c>
      <c r="C1700" s="2" t="s">
        <v>256</v>
      </c>
      <c r="D1700" s="2">
        <v>0.0</v>
      </c>
      <c r="E1700" s="53">
        <v>0.002625681701595903</v>
      </c>
      <c r="F1700" s="53">
        <v>0.010831441504870224</v>
      </c>
      <c r="G1700" s="53">
        <v>0.01578348071135195</v>
      </c>
      <c r="H1700" s="53">
        <v>0.01858387791275069</v>
      </c>
      <c r="I1700" s="53">
        <v>0.021478849740935516</v>
      </c>
      <c r="J1700" s="53">
        <v>0.03101160861078307</v>
      </c>
      <c r="K1700" s="53">
        <v>0.02339754466106751</v>
      </c>
      <c r="L1700" s="94">
        <v>2.49118263365619E-4</v>
      </c>
      <c r="M1700" s="94">
        <v>9.617198686283947E-4</v>
      </c>
      <c r="N1700" s="94">
        <v>5.474450961666487E-4</v>
      </c>
      <c r="O1700" s="2" t="s">
        <v>9316</v>
      </c>
      <c r="P1700" s="2">
        <v>7.0</v>
      </c>
      <c r="Q1700" s="2" t="s">
        <v>9318</v>
      </c>
    </row>
    <row r="1701">
      <c r="A1701" s="54">
        <v>46068.0</v>
      </c>
      <c r="B1701" s="2" t="s">
        <v>1876</v>
      </c>
      <c r="C1701" s="2" t="s">
        <v>256</v>
      </c>
      <c r="D1701" s="2">
        <v>0.0</v>
      </c>
      <c r="E1701" s="53">
        <v>0.0</v>
      </c>
      <c r="F1701" s="53">
        <v>0.0</v>
      </c>
      <c r="G1701" s="53">
        <v>0.0</v>
      </c>
      <c r="H1701" s="53">
        <v>0.0</v>
      </c>
      <c r="I1701" s="53">
        <v>0.0</v>
      </c>
      <c r="J1701" s="53">
        <v>0.0</v>
      </c>
      <c r="K1701" s="53">
        <v>0.0</v>
      </c>
      <c r="L1701" s="94">
        <v>0.0</v>
      </c>
      <c r="M1701" s="94">
        <v>0.0</v>
      </c>
      <c r="N1701" s="94">
        <v>0.0</v>
      </c>
      <c r="O1701" s="2" t="s">
        <v>9316</v>
      </c>
      <c r="P1701" s="2">
        <v>8.0</v>
      </c>
      <c r="Q1701" s="2" t="s">
        <v>9318</v>
      </c>
    </row>
    <row r="1702">
      <c r="A1702" s="54">
        <v>46068.0</v>
      </c>
      <c r="B1702" s="2" t="s">
        <v>687</v>
      </c>
      <c r="C1702" s="2" t="s">
        <v>256</v>
      </c>
      <c r="D1702" s="2">
        <v>0.0</v>
      </c>
      <c r="E1702" s="53">
        <v>0.0</v>
      </c>
      <c r="F1702" s="53">
        <v>0.0</v>
      </c>
      <c r="G1702" s="53">
        <v>0.0</v>
      </c>
      <c r="H1702" s="53">
        <v>0.0</v>
      </c>
      <c r="I1702" s="53">
        <v>0.0</v>
      </c>
      <c r="J1702" s="53">
        <v>0.007161802394775123</v>
      </c>
      <c r="K1702" s="53">
        <v>0.0035809011973875616</v>
      </c>
      <c r="L1702" s="94">
        <v>0.0</v>
      </c>
      <c r="M1702" s="94">
        <v>5.129141354180669E-5</v>
      </c>
      <c r="N1702" s="94">
        <v>1.2822853385451672E-5</v>
      </c>
      <c r="O1702" s="2" t="s">
        <v>9316</v>
      </c>
      <c r="P1702" s="2">
        <v>9.0</v>
      </c>
      <c r="Q1702" s="2" t="s">
        <v>9318</v>
      </c>
    </row>
    <row r="1703">
      <c r="A1703" s="54">
        <v>46068.0</v>
      </c>
      <c r="B1703" s="2" t="s">
        <v>301</v>
      </c>
      <c r="C1703" s="2" t="s">
        <v>256</v>
      </c>
      <c r="D1703" s="2">
        <v>0.0</v>
      </c>
      <c r="E1703" s="53">
        <v>0.004</v>
      </c>
      <c r="F1703" s="53">
        <v>0.013999999999999999</v>
      </c>
      <c r="G1703" s="53">
        <v>0.019</v>
      </c>
      <c r="H1703" s="53">
        <v>0.021</v>
      </c>
      <c r="I1703" s="53">
        <v>0.023</v>
      </c>
      <c r="J1703" s="53">
        <v>0.047</v>
      </c>
      <c r="K1703" s="53">
        <v>0.033</v>
      </c>
      <c r="L1703" s="94">
        <v>3.0E-4</v>
      </c>
      <c r="M1703" s="94">
        <v>0.0022</v>
      </c>
      <c r="N1703" s="94">
        <v>0.0011</v>
      </c>
      <c r="O1703" s="2" t="s">
        <v>9316</v>
      </c>
      <c r="P1703" s="2">
        <v>10.0</v>
      </c>
      <c r="Q1703" s="2" t="s">
        <v>9317</v>
      </c>
    </row>
    <row r="1704">
      <c r="A1704" s="54">
        <v>46068.0</v>
      </c>
      <c r="B1704" s="2" t="s">
        <v>450</v>
      </c>
      <c r="C1704" s="2" t="s">
        <v>256</v>
      </c>
      <c r="D1704" s="2">
        <v>0.0</v>
      </c>
      <c r="E1704" s="53">
        <v>0.013232606584657866</v>
      </c>
      <c r="F1704" s="53">
        <v>0.024315764035399576</v>
      </c>
      <c r="G1704" s="53">
        <v>0.027060587736567988</v>
      </c>
      <c r="H1704" s="53">
        <v>0.02784435579248661</v>
      </c>
      <c r="I1704" s="53">
        <v>0.02812407454328194</v>
      </c>
      <c r="J1704" s="53">
        <v>0.006940960277122016</v>
      </c>
      <c r="K1704" s="53">
        <v>0.017000774006845</v>
      </c>
      <c r="L1704" s="94">
        <v>7.322754086484937E-4</v>
      </c>
      <c r="M1704" s="94">
        <v>4.817692956858573E-5</v>
      </c>
      <c r="N1704" s="94">
        <v>2.890263168318166E-4</v>
      </c>
      <c r="O1704" s="2" t="s">
        <v>9316</v>
      </c>
      <c r="P1704" s="2">
        <v>11.0</v>
      </c>
      <c r="Q1704" s="2" t="s">
        <v>9318</v>
      </c>
    </row>
    <row r="1705">
      <c r="A1705" s="54">
        <v>46068.0</v>
      </c>
      <c r="B1705" s="2" t="s">
        <v>1189</v>
      </c>
      <c r="C1705" s="2" t="s">
        <v>256</v>
      </c>
      <c r="D1705" s="2">
        <v>0.0</v>
      </c>
      <c r="E1705" s="53">
        <v>0.0</v>
      </c>
      <c r="F1705" s="53">
        <v>0.0</v>
      </c>
      <c r="G1705" s="53">
        <v>0.0</v>
      </c>
      <c r="H1705" s="53">
        <v>0.0</v>
      </c>
      <c r="I1705" s="53">
        <v>0.0</v>
      </c>
      <c r="J1705" s="53">
        <v>0.003008022114240679</v>
      </c>
      <c r="K1705" s="53">
        <v>0.0015040110571203395</v>
      </c>
      <c r="L1705" s="94">
        <v>0.0</v>
      </c>
      <c r="M1705" s="94">
        <v>9.048197039760964E-6</v>
      </c>
      <c r="N1705" s="94">
        <v>2.262049259940241E-6</v>
      </c>
      <c r="O1705" s="2" t="s">
        <v>9319</v>
      </c>
      <c r="P1705" s="2">
        <v>99.0</v>
      </c>
      <c r="Q1705" s="2" t="s">
        <v>9320</v>
      </c>
    </row>
    <row r="1706">
      <c r="A1706" s="54">
        <v>46069.0</v>
      </c>
      <c r="B1706" s="2" t="s">
        <v>194</v>
      </c>
      <c r="C1706" s="2" t="s">
        <v>180</v>
      </c>
      <c r="D1706" s="2">
        <v>0.0</v>
      </c>
      <c r="E1706" s="53">
        <v>0.002</v>
      </c>
      <c r="F1706" s="53">
        <v>0.014</v>
      </c>
      <c r="G1706" s="53">
        <v>0.023</v>
      </c>
      <c r="H1706" s="53">
        <v>0.029</v>
      </c>
      <c r="I1706" s="53">
        <v>0.037</v>
      </c>
      <c r="J1706" s="53">
        <v>0.104</v>
      </c>
      <c r="K1706" s="53">
        <v>0.063</v>
      </c>
      <c r="L1706" s="94">
        <v>5.0E-4</v>
      </c>
      <c r="M1706" s="94">
        <v>0.0108</v>
      </c>
      <c r="N1706" s="94">
        <v>0.004</v>
      </c>
      <c r="O1706" s="2" t="s">
        <v>9316</v>
      </c>
      <c r="P1706" s="2">
        <v>1.0</v>
      </c>
      <c r="Q1706" s="2" t="s">
        <v>9317</v>
      </c>
    </row>
    <row r="1707">
      <c r="A1707" s="54">
        <v>46069.0</v>
      </c>
      <c r="B1707" s="2" t="s">
        <v>145</v>
      </c>
      <c r="C1707" s="2" t="s">
        <v>180</v>
      </c>
      <c r="D1707" s="2">
        <v>0.0</v>
      </c>
      <c r="E1707" s="53">
        <v>0.045</v>
      </c>
      <c r="F1707" s="53">
        <v>0.063</v>
      </c>
      <c r="G1707" s="53">
        <v>0.064</v>
      </c>
      <c r="H1707" s="53">
        <v>0.063</v>
      </c>
      <c r="I1707" s="53">
        <v>0.061</v>
      </c>
      <c r="J1707" s="53">
        <v>0.025</v>
      </c>
      <c r="K1707" s="53">
        <v>0.044</v>
      </c>
      <c r="L1707" s="94">
        <v>0.0041</v>
      </c>
      <c r="M1707" s="94">
        <v>6.0E-4</v>
      </c>
      <c r="N1707" s="94">
        <v>0.0019</v>
      </c>
      <c r="O1707" s="2" t="s">
        <v>9316</v>
      </c>
      <c r="P1707" s="2">
        <v>2.0</v>
      </c>
      <c r="Q1707" s="2" t="s">
        <v>9317</v>
      </c>
    </row>
    <row r="1708">
      <c r="A1708" s="54">
        <v>46069.0</v>
      </c>
      <c r="B1708" s="2" t="s">
        <v>1801</v>
      </c>
      <c r="C1708" s="2" t="s">
        <v>180</v>
      </c>
      <c r="D1708" s="2">
        <v>0.0</v>
      </c>
      <c r="E1708" s="53">
        <v>0.0</v>
      </c>
      <c r="F1708" s="53">
        <v>0.0</v>
      </c>
      <c r="G1708" s="53">
        <v>0.0</v>
      </c>
      <c r="H1708" s="53">
        <v>0.0</v>
      </c>
      <c r="I1708" s="53">
        <v>0.0</v>
      </c>
      <c r="J1708" s="53">
        <v>0.0</v>
      </c>
      <c r="K1708" s="53">
        <v>0.0</v>
      </c>
      <c r="L1708" s="94">
        <v>0.0</v>
      </c>
      <c r="M1708" s="94">
        <v>0.0</v>
      </c>
      <c r="N1708" s="94">
        <v>0.0</v>
      </c>
      <c r="O1708" s="2" t="s">
        <v>9316</v>
      </c>
      <c r="P1708" s="2">
        <v>3.0</v>
      </c>
      <c r="Q1708" s="2" t="s">
        <v>9318</v>
      </c>
    </row>
    <row r="1709">
      <c r="A1709" s="54">
        <v>46069.0</v>
      </c>
      <c r="B1709" s="2" t="s">
        <v>932</v>
      </c>
      <c r="C1709" s="2" t="s">
        <v>180</v>
      </c>
      <c r="D1709" s="2">
        <v>0.0</v>
      </c>
      <c r="E1709" s="53">
        <v>0.002625681701595903</v>
      </c>
      <c r="F1709" s="53">
        <v>0.010831441504870224</v>
      </c>
      <c r="G1709" s="53">
        <v>0.01578348071135195</v>
      </c>
      <c r="H1709" s="53">
        <v>0.01858387791275069</v>
      </c>
      <c r="I1709" s="53">
        <v>0.021478849740935516</v>
      </c>
      <c r="J1709" s="53">
        <v>0.011783994033542305</v>
      </c>
      <c r="K1709" s="53">
        <v>0.013783737372447126</v>
      </c>
      <c r="L1709" s="94">
        <v>2.49118263365619E-4</v>
      </c>
      <c r="M1709" s="94">
        <v>1.3886251538256064E-4</v>
      </c>
      <c r="N1709" s="94">
        <v>1.8999141595259561E-4</v>
      </c>
      <c r="O1709" s="2" t="s">
        <v>9316</v>
      </c>
      <c r="P1709" s="2">
        <v>4.0</v>
      </c>
      <c r="Q1709" s="2" t="s">
        <v>9318</v>
      </c>
    </row>
    <row r="1710">
      <c r="A1710" s="54">
        <v>46069.0</v>
      </c>
      <c r="B1710" s="2" t="s">
        <v>515</v>
      </c>
      <c r="C1710" s="2" t="s">
        <v>180</v>
      </c>
      <c r="D1710" s="2">
        <v>0.0</v>
      </c>
      <c r="E1710" s="53">
        <v>0.0</v>
      </c>
      <c r="F1710" s="53">
        <v>0.0</v>
      </c>
      <c r="G1710" s="53">
        <v>0.0</v>
      </c>
      <c r="H1710" s="53">
        <v>0.0</v>
      </c>
      <c r="I1710" s="53">
        <v>0.0</v>
      </c>
      <c r="J1710" s="53">
        <v>0.010906322635116804</v>
      </c>
      <c r="K1710" s="53">
        <v>0.005453161317558402</v>
      </c>
      <c r="L1710" s="94">
        <v>0.0</v>
      </c>
      <c r="M1710" s="94">
        <v>1.1894787342126115E-4</v>
      </c>
      <c r="N1710" s="94">
        <v>2.9736968355315287E-5</v>
      </c>
      <c r="O1710" s="2" t="s">
        <v>9316</v>
      </c>
      <c r="P1710" s="2">
        <v>5.0</v>
      </c>
      <c r="Q1710" s="2" t="s">
        <v>9318</v>
      </c>
    </row>
    <row r="1711">
      <c r="A1711" s="54">
        <v>46069.0</v>
      </c>
      <c r="B1711" s="2" t="s">
        <v>229</v>
      </c>
      <c r="C1711" s="2" t="s">
        <v>180</v>
      </c>
      <c r="D1711" s="2">
        <v>0.0</v>
      </c>
      <c r="E1711" s="53">
        <v>0.013146130426208042</v>
      </c>
      <c r="F1711" s="53">
        <v>0.035327795343532725</v>
      </c>
      <c r="G1711" s="53">
        <v>0.04794850680754843</v>
      </c>
      <c r="H1711" s="53">
        <v>0.055371146034608895</v>
      </c>
      <c r="I1711" s="53">
        <v>0.06345906260814252</v>
      </c>
      <c r="J1711" s="53">
        <v>0.08717544897859203</v>
      </c>
      <c r="K1711" s="53">
        <v>0.06756197789307022</v>
      </c>
      <c r="L1711" s="94">
        <v>0.0022990593050735185</v>
      </c>
      <c r="M1711" s="94">
        <v>0.007599558904619102</v>
      </c>
      <c r="N1711" s="94">
        <v>0.004564620856823709</v>
      </c>
      <c r="O1711" s="2" t="s">
        <v>9316</v>
      </c>
      <c r="P1711" s="2">
        <v>6.0</v>
      </c>
      <c r="Q1711" s="2" t="s">
        <v>9317</v>
      </c>
    </row>
    <row r="1712">
      <c r="A1712" s="54">
        <v>46069.0</v>
      </c>
      <c r="B1712" s="2" t="s">
        <v>178</v>
      </c>
      <c r="C1712" s="2" t="s">
        <v>180</v>
      </c>
      <c r="D1712" s="2">
        <v>0.0</v>
      </c>
      <c r="E1712" s="53">
        <v>4.4319864305060366E-4</v>
      </c>
      <c r="F1712" s="53">
        <v>0.004450045288777201</v>
      </c>
      <c r="G1712" s="53">
        <v>0.00872277958911374</v>
      </c>
      <c r="H1712" s="53">
        <v>0.011911746154694048</v>
      </c>
      <c r="I1712" s="53">
        <v>0.015967505603708076</v>
      </c>
      <c r="J1712" s="53">
        <v>0.030736551059697907</v>
      </c>
      <c r="K1712" s="53">
        <v>0.019729665324405822</v>
      </c>
      <c r="L1712" s="94">
        <v>7.608688376025927E-5</v>
      </c>
      <c r="M1712" s="94">
        <v>9.447355710454165E-4</v>
      </c>
      <c r="N1712" s="94">
        <v>3.892596938130615E-4</v>
      </c>
      <c r="O1712" s="2" t="s">
        <v>9316</v>
      </c>
      <c r="P1712" s="2">
        <v>7.0</v>
      </c>
      <c r="Q1712" s="2" t="s">
        <v>9318</v>
      </c>
    </row>
    <row r="1713">
      <c r="A1713" s="54">
        <v>46069.0</v>
      </c>
      <c r="B1713" s="2" t="s">
        <v>1876</v>
      </c>
      <c r="C1713" s="2" t="s">
        <v>180</v>
      </c>
      <c r="D1713" s="2">
        <v>0.0</v>
      </c>
      <c r="E1713" s="53">
        <v>0.0</v>
      </c>
      <c r="F1713" s="53">
        <v>0.0</v>
      </c>
      <c r="G1713" s="53">
        <v>0.0</v>
      </c>
      <c r="H1713" s="53">
        <v>0.0</v>
      </c>
      <c r="I1713" s="53">
        <v>0.0</v>
      </c>
      <c r="J1713" s="53">
        <v>0.0</v>
      </c>
      <c r="K1713" s="53">
        <v>0.0</v>
      </c>
      <c r="L1713" s="94">
        <v>0.0</v>
      </c>
      <c r="M1713" s="94">
        <v>0.0</v>
      </c>
      <c r="N1713" s="94">
        <v>0.0</v>
      </c>
      <c r="O1713" s="2" t="s">
        <v>9316</v>
      </c>
      <c r="P1713" s="2">
        <v>8.0</v>
      </c>
      <c r="Q1713" s="2" t="s">
        <v>9318</v>
      </c>
    </row>
    <row r="1714">
      <c r="A1714" s="54">
        <v>46069.0</v>
      </c>
      <c r="B1714" s="2" t="s">
        <v>687</v>
      </c>
      <c r="C1714" s="2" t="s">
        <v>180</v>
      </c>
      <c r="D1714" s="2">
        <v>0.0</v>
      </c>
      <c r="E1714" s="53">
        <v>0.06653502737438996</v>
      </c>
      <c r="F1714" s="53">
        <v>0.05263297279001832</v>
      </c>
      <c r="G1714" s="53">
        <v>0.04266884727641367</v>
      </c>
      <c r="H1714" s="53">
        <v>0.03687810467365173</v>
      </c>
      <c r="I1714" s="53">
        <v>0.030832501517115488</v>
      </c>
      <c r="J1714" s="53">
        <v>0.007106856661948228</v>
      </c>
      <c r="K1714" s="53">
        <v>0.02488785196918095</v>
      </c>
      <c r="L1714" s="94">
        <v>0.0018206305278979146</v>
      </c>
      <c r="M1714" s="94">
        <v>5.050741161347791E-5</v>
      </c>
      <c r="N1714" s="94">
        <v>6.19405175639864E-4</v>
      </c>
      <c r="O1714" s="2" t="s">
        <v>9316</v>
      </c>
      <c r="P1714" s="2">
        <v>9.0</v>
      </c>
      <c r="Q1714" s="2" t="s">
        <v>9318</v>
      </c>
    </row>
    <row r="1715">
      <c r="A1715" s="54">
        <v>46069.0</v>
      </c>
      <c r="B1715" s="2" t="s">
        <v>301</v>
      </c>
      <c r="C1715" s="2" t="s">
        <v>180</v>
      </c>
      <c r="D1715" s="2">
        <v>1.0</v>
      </c>
      <c r="E1715" s="53">
        <v>0.0</v>
      </c>
      <c r="F1715" s="53">
        <v>0.0</v>
      </c>
      <c r="G1715" s="53">
        <v>0.0</v>
      </c>
      <c r="H1715" s="53">
        <v>0.0</v>
      </c>
      <c r="I1715" s="53">
        <v>0.0</v>
      </c>
      <c r="J1715" s="53">
        <v>0.046</v>
      </c>
      <c r="K1715" s="53">
        <v>0.023</v>
      </c>
      <c r="L1715" s="94">
        <v>1.0</v>
      </c>
      <c r="M1715" s="94">
        <v>0.9092</v>
      </c>
      <c r="N1715" s="94">
        <v>0.9541</v>
      </c>
      <c r="O1715" s="2" t="s">
        <v>9316</v>
      </c>
      <c r="P1715" s="2">
        <v>10.0</v>
      </c>
      <c r="Q1715" s="2" t="s">
        <v>9317</v>
      </c>
    </row>
    <row r="1716">
      <c r="A1716" s="54">
        <v>46069.0</v>
      </c>
      <c r="B1716" s="2" t="s">
        <v>450</v>
      </c>
      <c r="C1716" s="2" t="s">
        <v>180</v>
      </c>
      <c r="D1716" s="2">
        <v>0.0</v>
      </c>
      <c r="E1716" s="53">
        <v>0.0</v>
      </c>
      <c r="F1716" s="53">
        <v>0.0</v>
      </c>
      <c r="G1716" s="53">
        <v>0.0</v>
      </c>
      <c r="H1716" s="53">
        <v>0.0</v>
      </c>
      <c r="I1716" s="53">
        <v>0.0</v>
      </c>
      <c r="J1716" s="53">
        <v>0.006879397410133531</v>
      </c>
      <c r="K1716" s="53">
        <v>0.0034396987050667655</v>
      </c>
      <c r="L1716" s="94">
        <v>0.0</v>
      </c>
      <c r="M1716" s="94">
        <v>4.732610872655193E-5</v>
      </c>
      <c r="N1716" s="94">
        <v>1.1831527181637983E-5</v>
      </c>
      <c r="O1716" s="2" t="s">
        <v>9316</v>
      </c>
      <c r="P1716" s="2">
        <v>11.0</v>
      </c>
      <c r="Q1716" s="2" t="s">
        <v>9318</v>
      </c>
    </row>
    <row r="1717">
      <c r="A1717" s="54">
        <v>46069.0</v>
      </c>
      <c r="B1717" s="2" t="s">
        <v>1189</v>
      </c>
      <c r="C1717" s="2" t="s">
        <v>180</v>
      </c>
      <c r="D1717" s="2">
        <v>0.0</v>
      </c>
      <c r="E1717" s="53">
        <v>0.0</v>
      </c>
      <c r="F1717" s="53">
        <v>0.0</v>
      </c>
      <c r="G1717" s="53">
        <v>0.0</v>
      </c>
      <c r="H1717" s="53">
        <v>0.0</v>
      </c>
      <c r="I1717" s="53">
        <v>0.0</v>
      </c>
      <c r="J1717" s="53">
        <v>0.002981342453513071</v>
      </c>
      <c r="K1717" s="53">
        <v>0.0014906712267565355</v>
      </c>
      <c r="L1717" s="94">
        <v>0.0</v>
      </c>
      <c r="M1717" s="94">
        <v>8.888402825119337E-6</v>
      </c>
      <c r="N1717" s="94">
        <v>2.2221007062798344E-6</v>
      </c>
      <c r="O1717" s="2" t="s">
        <v>9319</v>
      </c>
      <c r="P1717" s="2">
        <v>99.0</v>
      </c>
      <c r="Q1717" s="2" t="s">
        <v>9320</v>
      </c>
    </row>
    <row r="1718">
      <c r="A1718" s="54">
        <v>46070.0</v>
      </c>
      <c r="B1718" s="2" t="s">
        <v>194</v>
      </c>
      <c r="C1718" s="2" t="s">
        <v>208</v>
      </c>
      <c r="D1718" s="2">
        <v>0.0</v>
      </c>
      <c r="E1718" s="53">
        <v>0.324</v>
      </c>
      <c r="F1718" s="53">
        <v>0.242</v>
      </c>
      <c r="G1718" s="53">
        <v>0.211</v>
      </c>
      <c r="H1718" s="53">
        <v>0.196</v>
      </c>
      <c r="I1718" s="53">
        <v>0.182</v>
      </c>
      <c r="J1718" s="53">
        <v>0.103</v>
      </c>
      <c r="K1718" s="53">
        <v>0.157</v>
      </c>
      <c r="L1718" s="94">
        <v>0.0445</v>
      </c>
      <c r="M1718" s="94">
        <v>0.0106</v>
      </c>
      <c r="N1718" s="94">
        <v>0.0246</v>
      </c>
      <c r="O1718" s="2" t="s">
        <v>9316</v>
      </c>
      <c r="P1718" s="2">
        <v>1.0</v>
      </c>
      <c r="Q1718" s="2" t="s">
        <v>9317</v>
      </c>
    </row>
    <row r="1719">
      <c r="A1719" s="54">
        <v>46070.0</v>
      </c>
      <c r="B1719" s="2" t="s">
        <v>145</v>
      </c>
      <c r="C1719" s="2" t="s">
        <v>208</v>
      </c>
      <c r="D1719" s="2">
        <v>1.0</v>
      </c>
      <c r="E1719" s="53">
        <v>0.001</v>
      </c>
      <c r="F1719" s="53">
        <v>0.006</v>
      </c>
      <c r="G1719" s="53">
        <v>0.01</v>
      </c>
      <c r="H1719" s="53">
        <v>0.013</v>
      </c>
      <c r="I1719" s="53">
        <v>0.017</v>
      </c>
      <c r="J1719" s="53">
        <v>0.025</v>
      </c>
      <c r="K1719" s="53">
        <v>0.018</v>
      </c>
      <c r="L1719" s="94">
        <v>0.9801</v>
      </c>
      <c r="M1719" s="94">
        <v>0.9506</v>
      </c>
      <c r="N1719" s="94">
        <v>0.9643</v>
      </c>
      <c r="O1719" s="2" t="s">
        <v>9316</v>
      </c>
      <c r="P1719" s="2">
        <v>2.0</v>
      </c>
      <c r="Q1719" s="2" t="s">
        <v>9317</v>
      </c>
    </row>
    <row r="1720">
      <c r="A1720" s="54">
        <v>46070.0</v>
      </c>
      <c r="B1720" s="2" t="s">
        <v>1801</v>
      </c>
      <c r="C1720" s="2" t="s">
        <v>208</v>
      </c>
      <c r="D1720" s="2">
        <v>0.0</v>
      </c>
      <c r="E1720" s="53">
        <v>0.0</v>
      </c>
      <c r="F1720" s="53">
        <v>0.0</v>
      </c>
      <c r="G1720" s="53">
        <v>0.0</v>
      </c>
      <c r="H1720" s="53">
        <v>0.0</v>
      </c>
      <c r="I1720" s="53">
        <v>0.0</v>
      </c>
      <c r="J1720" s="53">
        <v>0.0</v>
      </c>
      <c r="K1720" s="53">
        <v>0.0</v>
      </c>
      <c r="L1720" s="94">
        <v>0.0</v>
      </c>
      <c r="M1720" s="94">
        <v>0.0</v>
      </c>
      <c r="N1720" s="94">
        <v>0.0</v>
      </c>
      <c r="O1720" s="2" t="s">
        <v>9316</v>
      </c>
      <c r="P1720" s="2">
        <v>3.0</v>
      </c>
      <c r="Q1720" s="2" t="s">
        <v>9318</v>
      </c>
    </row>
    <row r="1721">
      <c r="A1721" s="54">
        <v>46070.0</v>
      </c>
      <c r="B1721" s="2" t="s">
        <v>932</v>
      </c>
      <c r="C1721" s="2" t="s">
        <v>208</v>
      </c>
      <c r="D1721" s="2">
        <v>0.0</v>
      </c>
      <c r="E1721" s="53">
        <v>0.0</v>
      </c>
      <c r="F1721" s="53">
        <v>0.0</v>
      </c>
      <c r="G1721" s="53">
        <v>0.0</v>
      </c>
      <c r="H1721" s="53">
        <v>0.0</v>
      </c>
      <c r="I1721" s="53">
        <v>0.0</v>
      </c>
      <c r="J1721" s="53">
        <v>0.011679600870329616</v>
      </c>
      <c r="K1721" s="53">
        <v>0.005839800435164808</v>
      </c>
      <c r="L1721" s="94">
        <v>0.0</v>
      </c>
      <c r="M1721" s="94">
        <v>1.364130764902043E-4</v>
      </c>
      <c r="N1721" s="94">
        <v>3.4103269122551076E-5</v>
      </c>
      <c r="O1721" s="2" t="s">
        <v>9316</v>
      </c>
      <c r="P1721" s="2">
        <v>4.0</v>
      </c>
      <c r="Q1721" s="2" t="s">
        <v>9318</v>
      </c>
    </row>
    <row r="1722">
      <c r="A1722" s="54">
        <v>46070.0</v>
      </c>
      <c r="B1722" s="2" t="s">
        <v>515</v>
      </c>
      <c r="C1722" s="2" t="s">
        <v>208</v>
      </c>
      <c r="D1722" s="2">
        <v>0.0</v>
      </c>
      <c r="E1722" s="53">
        <v>0.0</v>
      </c>
      <c r="F1722" s="53">
        <v>0.0</v>
      </c>
      <c r="G1722" s="53">
        <v>0.0</v>
      </c>
      <c r="H1722" s="53">
        <v>0.0</v>
      </c>
      <c r="I1722" s="53">
        <v>0.0</v>
      </c>
      <c r="J1722" s="53">
        <v>0.010809704670472797</v>
      </c>
      <c r="K1722" s="53">
        <v>0.0054048523352363985</v>
      </c>
      <c r="L1722" s="94">
        <v>0.0</v>
      </c>
      <c r="M1722" s="94">
        <v>1.168497150628414E-4</v>
      </c>
      <c r="N1722" s="94">
        <v>2.921242876571035E-5</v>
      </c>
      <c r="O1722" s="2" t="s">
        <v>9316</v>
      </c>
      <c r="P1722" s="2">
        <v>5.0</v>
      </c>
      <c r="Q1722" s="2" t="s">
        <v>9318</v>
      </c>
    </row>
    <row r="1723">
      <c r="A1723" s="54">
        <v>46070.0</v>
      </c>
      <c r="B1723" s="2" t="s">
        <v>229</v>
      </c>
      <c r="C1723" s="2" t="s">
        <v>208</v>
      </c>
      <c r="D1723" s="2">
        <v>0.0</v>
      </c>
      <c r="E1723" s="53">
        <v>0.06903918486190917</v>
      </c>
      <c r="F1723" s="53">
        <v>0.09952170617712114</v>
      </c>
      <c r="G1723" s="53">
        <v>0.11688854536360108</v>
      </c>
      <c r="H1723" s="53">
        <v>0.12716810968145664</v>
      </c>
      <c r="I1723" s="53">
        <v>0.13833710012055211</v>
      </c>
      <c r="J1723" s="53">
        <v>0.08640317084882912</v>
      </c>
      <c r="K1723" s="53">
        <v>0.1016458581062151</v>
      </c>
      <c r="L1723" s="94">
        <v>0.013662932037218627</v>
      </c>
      <c r="M1723" s="94">
        <v>0.007465507932731954</v>
      </c>
      <c r="N1723" s="94">
        <v>0.010331880470148814</v>
      </c>
      <c r="O1723" s="2" t="s">
        <v>9316</v>
      </c>
      <c r="P1723" s="2">
        <v>6.0</v>
      </c>
      <c r="Q1723" s="2" t="s">
        <v>9317</v>
      </c>
    </row>
    <row r="1724">
      <c r="A1724" s="54">
        <v>46070.0</v>
      </c>
      <c r="B1724" s="2" t="s">
        <v>178</v>
      </c>
      <c r="C1724" s="2" t="s">
        <v>208</v>
      </c>
      <c r="D1724" s="2">
        <v>0.0</v>
      </c>
      <c r="E1724" s="53">
        <v>0.0</v>
      </c>
      <c r="F1724" s="53">
        <v>0.0</v>
      </c>
      <c r="G1724" s="53">
        <v>0.0</v>
      </c>
      <c r="H1724" s="53">
        <v>0.0</v>
      </c>
      <c r="I1724" s="53">
        <v>0.0</v>
      </c>
      <c r="J1724" s="53">
        <v>0.030464259188008488</v>
      </c>
      <c r="K1724" s="53">
        <v>0.015232129594004244</v>
      </c>
      <c r="L1724" s="94">
        <v>0.0</v>
      </c>
      <c r="M1724" s="94">
        <v>9.280710878741596E-4</v>
      </c>
      <c r="N1724" s="94">
        <v>2.320177719685399E-4</v>
      </c>
      <c r="O1724" s="2" t="s">
        <v>9316</v>
      </c>
      <c r="P1724" s="2">
        <v>7.0</v>
      </c>
      <c r="Q1724" s="2" t="s">
        <v>9318</v>
      </c>
    </row>
    <row r="1725">
      <c r="A1725" s="54">
        <v>46070.0</v>
      </c>
      <c r="B1725" s="2" t="s">
        <v>1876</v>
      </c>
      <c r="C1725" s="2" t="s">
        <v>208</v>
      </c>
      <c r="D1725" s="2">
        <v>0.0</v>
      </c>
      <c r="E1725" s="53">
        <v>0.0</v>
      </c>
      <c r="F1725" s="53">
        <v>0.0</v>
      </c>
      <c r="G1725" s="53">
        <v>0.0</v>
      </c>
      <c r="H1725" s="53">
        <v>0.0</v>
      </c>
      <c r="I1725" s="53">
        <v>0.0</v>
      </c>
      <c r="J1725" s="53">
        <v>0.0</v>
      </c>
      <c r="K1725" s="53">
        <v>0.0</v>
      </c>
      <c r="L1725" s="94">
        <v>0.0</v>
      </c>
      <c r="M1725" s="94">
        <v>0.0</v>
      </c>
      <c r="N1725" s="94">
        <v>0.0</v>
      </c>
      <c r="O1725" s="2" t="s">
        <v>9316</v>
      </c>
      <c r="P1725" s="2">
        <v>8.0</v>
      </c>
      <c r="Q1725" s="2" t="s">
        <v>9318</v>
      </c>
    </row>
    <row r="1726">
      <c r="A1726" s="54">
        <v>46070.0</v>
      </c>
      <c r="B1726" s="2" t="s">
        <v>687</v>
      </c>
      <c r="C1726" s="2" t="s">
        <v>208</v>
      </c>
      <c r="D1726" s="2">
        <v>0.0</v>
      </c>
      <c r="E1726" s="53">
        <v>0.0</v>
      </c>
      <c r="F1726" s="53">
        <v>0.0</v>
      </c>
      <c r="G1726" s="53">
        <v>0.0</v>
      </c>
      <c r="H1726" s="53">
        <v>0.0</v>
      </c>
      <c r="I1726" s="53">
        <v>0.0</v>
      </c>
      <c r="J1726" s="53">
        <v>0.007052332475736203</v>
      </c>
      <c r="K1726" s="53">
        <v>0.0035261662378681014</v>
      </c>
      <c r="L1726" s="94">
        <v>0.0</v>
      </c>
      <c r="M1726" s="94">
        <v>4.973539334832352E-5</v>
      </c>
      <c r="N1726" s="94">
        <v>1.243384833708088E-5</v>
      </c>
      <c r="O1726" s="2" t="s">
        <v>9316</v>
      </c>
      <c r="P1726" s="2">
        <v>9.0</v>
      </c>
      <c r="Q1726" s="2" t="s">
        <v>9318</v>
      </c>
    </row>
    <row r="1727">
      <c r="A1727" s="54">
        <v>46070.0</v>
      </c>
      <c r="B1727" s="2" t="s">
        <v>301</v>
      </c>
      <c r="C1727" s="2" t="s">
        <v>208</v>
      </c>
      <c r="D1727" s="2">
        <v>1.0</v>
      </c>
      <c r="E1727" s="53">
        <v>0.0</v>
      </c>
      <c r="F1727" s="53">
        <v>0.0</v>
      </c>
      <c r="G1727" s="53">
        <v>0.0</v>
      </c>
      <c r="H1727" s="53">
        <v>0.0</v>
      </c>
      <c r="I1727" s="53">
        <v>0.0</v>
      </c>
      <c r="J1727" s="53">
        <v>0.055</v>
      </c>
      <c r="K1727" s="53">
        <v>0.027000000000000003</v>
      </c>
      <c r="L1727" s="94">
        <v>1.0</v>
      </c>
      <c r="M1727" s="94">
        <v>0.8932</v>
      </c>
      <c r="N1727" s="94">
        <v>0.9458</v>
      </c>
      <c r="O1727" s="2" t="s">
        <v>9316</v>
      </c>
      <c r="P1727" s="2">
        <v>10.0</v>
      </c>
      <c r="Q1727" s="2" t="s">
        <v>9317</v>
      </c>
    </row>
    <row r="1728">
      <c r="A1728" s="54">
        <v>46070.0</v>
      </c>
      <c r="B1728" s="2" t="s">
        <v>450</v>
      </c>
      <c r="C1728" s="2" t="s">
        <v>208</v>
      </c>
      <c r="D1728" s="2">
        <v>0.0</v>
      </c>
      <c r="E1728" s="53">
        <v>0.0</v>
      </c>
      <c r="F1728" s="53">
        <v>0.0</v>
      </c>
      <c r="G1728" s="53">
        <v>0.0</v>
      </c>
      <c r="H1728" s="53">
        <v>0.0</v>
      </c>
      <c r="I1728" s="53">
        <v>0.0</v>
      </c>
      <c r="J1728" s="53">
        <v>0.006818453552338219</v>
      </c>
      <c r="K1728" s="53">
        <v>0.0034092267761691095</v>
      </c>
      <c r="L1728" s="94">
        <v>0.0</v>
      </c>
      <c r="M1728" s="94">
        <v>4.6491308845393676E-5</v>
      </c>
      <c r="N1728" s="94">
        <v>1.1622827211348419E-5</v>
      </c>
      <c r="O1728" s="2" t="s">
        <v>9316</v>
      </c>
      <c r="P1728" s="2">
        <v>11.0</v>
      </c>
      <c r="Q1728" s="2" t="s">
        <v>9318</v>
      </c>
    </row>
    <row r="1729">
      <c r="A1729" s="54">
        <v>46070.0</v>
      </c>
      <c r="B1729" s="2" t="s">
        <v>1189</v>
      </c>
      <c r="C1729" s="2" t="s">
        <v>208</v>
      </c>
      <c r="D1729" s="2">
        <v>0.0</v>
      </c>
      <c r="E1729" s="53">
        <v>0.0</v>
      </c>
      <c r="F1729" s="53">
        <v>0.0</v>
      </c>
      <c r="G1729" s="53">
        <v>0.0</v>
      </c>
      <c r="H1729" s="53">
        <v>0.0</v>
      </c>
      <c r="I1729" s="53">
        <v>0.0</v>
      </c>
      <c r="J1729" s="53">
        <v>0.0029549310544189603</v>
      </c>
      <c r="K1729" s="53">
        <v>0.0014774655272094801</v>
      </c>
      <c r="L1729" s="94">
        <v>0.0</v>
      </c>
      <c r="M1729" s="94">
        <v>8.731617536369549E-6</v>
      </c>
      <c r="N1729" s="94">
        <v>2.1829043840923873E-6</v>
      </c>
      <c r="O1729" s="2" t="s">
        <v>9319</v>
      </c>
      <c r="P1729" s="2">
        <v>99.0</v>
      </c>
      <c r="Q1729" s="2" t="s">
        <v>9320</v>
      </c>
    </row>
    <row r="1730">
      <c r="A1730" s="54">
        <v>46071.0</v>
      </c>
      <c r="B1730" s="2" t="s">
        <v>194</v>
      </c>
      <c r="C1730" s="2" t="s">
        <v>303</v>
      </c>
      <c r="D1730" s="2">
        <v>0.0</v>
      </c>
      <c r="E1730" s="53">
        <v>0.011</v>
      </c>
      <c r="F1730" s="53">
        <v>0.022</v>
      </c>
      <c r="G1730" s="53">
        <v>0.026</v>
      </c>
      <c r="H1730" s="53">
        <v>0.027</v>
      </c>
      <c r="I1730" s="53">
        <v>0.027</v>
      </c>
      <c r="J1730" s="53">
        <v>0.102</v>
      </c>
      <c r="K1730" s="53">
        <v>0.064</v>
      </c>
      <c r="L1730" s="94">
        <v>7.0E-4</v>
      </c>
      <c r="M1730" s="94">
        <v>0.0104</v>
      </c>
      <c r="N1730" s="94">
        <v>0.0041</v>
      </c>
      <c r="O1730" s="2" t="s">
        <v>9316</v>
      </c>
      <c r="P1730" s="2">
        <v>1.0</v>
      </c>
      <c r="Q1730" s="2" t="s">
        <v>9317</v>
      </c>
    </row>
    <row r="1731">
      <c r="A1731" s="54">
        <v>46071.0</v>
      </c>
      <c r="B1731" s="2" t="s">
        <v>145</v>
      </c>
      <c r="C1731" s="2" t="s">
        <v>303</v>
      </c>
      <c r="D1731" s="2">
        <v>0.0</v>
      </c>
      <c r="E1731" s="53">
        <v>0.0</v>
      </c>
      <c r="F1731" s="53">
        <v>0.0</v>
      </c>
      <c r="G1731" s="53">
        <v>0.0</v>
      </c>
      <c r="H1731" s="53">
        <v>0.0</v>
      </c>
      <c r="I1731" s="53">
        <v>0.0</v>
      </c>
      <c r="J1731" s="53">
        <v>0.033</v>
      </c>
      <c r="K1731" s="53">
        <v>0.017</v>
      </c>
      <c r="L1731" s="94">
        <v>0.0</v>
      </c>
      <c r="M1731" s="94">
        <v>0.0011</v>
      </c>
      <c r="N1731" s="94">
        <v>3.0E-4</v>
      </c>
      <c r="O1731" s="2" t="s">
        <v>9316</v>
      </c>
      <c r="P1731" s="2">
        <v>2.0</v>
      </c>
      <c r="Q1731" s="2" t="s">
        <v>9317</v>
      </c>
    </row>
    <row r="1732">
      <c r="A1732" s="54">
        <v>46071.0</v>
      </c>
      <c r="B1732" s="2" t="s">
        <v>1801</v>
      </c>
      <c r="C1732" s="2" t="s">
        <v>303</v>
      </c>
      <c r="D1732" s="2">
        <v>0.0</v>
      </c>
      <c r="E1732" s="53">
        <v>0.0</v>
      </c>
      <c r="F1732" s="53">
        <v>0.0</v>
      </c>
      <c r="G1732" s="53">
        <v>0.0</v>
      </c>
      <c r="H1732" s="53">
        <v>0.0</v>
      </c>
      <c r="I1732" s="53">
        <v>0.0</v>
      </c>
      <c r="J1732" s="53">
        <v>0.0</v>
      </c>
      <c r="K1732" s="53">
        <v>0.0</v>
      </c>
      <c r="L1732" s="94">
        <v>0.0</v>
      </c>
      <c r="M1732" s="94">
        <v>0.0</v>
      </c>
      <c r="N1732" s="94">
        <v>0.0</v>
      </c>
      <c r="O1732" s="2" t="s">
        <v>9316</v>
      </c>
      <c r="P1732" s="2">
        <v>3.0</v>
      </c>
      <c r="Q1732" s="2" t="s">
        <v>9318</v>
      </c>
    </row>
    <row r="1733">
      <c r="A1733" s="54">
        <v>46071.0</v>
      </c>
      <c r="B1733" s="2" t="s">
        <v>932</v>
      </c>
      <c r="C1733" s="2" t="s">
        <v>303</v>
      </c>
      <c r="D1733" s="2">
        <v>0.0</v>
      </c>
      <c r="E1733" s="53">
        <v>0.0</v>
      </c>
      <c r="F1733" s="53">
        <v>0.0</v>
      </c>
      <c r="G1733" s="53">
        <v>0.0</v>
      </c>
      <c r="H1733" s="53">
        <v>0.0</v>
      </c>
      <c r="I1733" s="53">
        <v>0.0</v>
      </c>
      <c r="J1733" s="53">
        <v>0.011576255170083918</v>
      </c>
      <c r="K1733" s="53">
        <v>0.005788127585041959</v>
      </c>
      <c r="L1733" s="94">
        <v>0.0</v>
      </c>
      <c r="M1733" s="94">
        <v>1.3400968376289465E-4</v>
      </c>
      <c r="N1733" s="94">
        <v>3.350242094072366E-5</v>
      </c>
      <c r="O1733" s="2" t="s">
        <v>9316</v>
      </c>
      <c r="P1733" s="2">
        <v>4.0</v>
      </c>
      <c r="Q1733" s="2" t="s">
        <v>9318</v>
      </c>
    </row>
    <row r="1734">
      <c r="A1734" s="54">
        <v>46071.0</v>
      </c>
      <c r="B1734" s="2" t="s">
        <v>515</v>
      </c>
      <c r="C1734" s="2" t="s">
        <v>303</v>
      </c>
      <c r="D1734" s="2">
        <v>0.0</v>
      </c>
      <c r="E1734" s="53">
        <v>0.0</v>
      </c>
      <c r="F1734" s="53">
        <v>0.0</v>
      </c>
      <c r="G1734" s="53">
        <v>0.0</v>
      </c>
      <c r="H1734" s="53">
        <v>0.0</v>
      </c>
      <c r="I1734" s="53">
        <v>0.0</v>
      </c>
      <c r="J1734" s="53">
        <v>0.010714056153796414</v>
      </c>
      <c r="K1734" s="53">
        <v>0.005357028076898207</v>
      </c>
      <c r="L1734" s="94">
        <v>0.0</v>
      </c>
      <c r="M1734" s="94">
        <v>1.1479099926670282E-4</v>
      </c>
      <c r="N1734" s="94">
        <v>2.8697749816675705E-5</v>
      </c>
      <c r="O1734" s="2" t="s">
        <v>9316</v>
      </c>
      <c r="P1734" s="2">
        <v>5.0</v>
      </c>
      <c r="Q1734" s="2" t="s">
        <v>9318</v>
      </c>
    </row>
    <row r="1735">
      <c r="A1735" s="54">
        <v>46071.0</v>
      </c>
      <c r="B1735" s="2" t="s">
        <v>229</v>
      </c>
      <c r="C1735" s="2" t="s">
        <v>303</v>
      </c>
      <c r="D1735" s="2">
        <v>0.0</v>
      </c>
      <c r="E1735" s="53">
        <v>0.2149534056121807</v>
      </c>
      <c r="F1735" s="53">
        <v>0.1694373716441248</v>
      </c>
      <c r="G1735" s="53">
        <v>0.14988059805512355</v>
      </c>
      <c r="H1735" s="53">
        <v>0.1395360198215769</v>
      </c>
      <c r="I1735" s="53">
        <v>0.12900377691644274</v>
      </c>
      <c r="J1735" s="53">
        <v>0.08563864162441828</v>
      </c>
      <c r="K1735" s="53">
        <v>0.11775961983977092</v>
      </c>
      <c r="L1735" s="94">
        <v>0.022464193673361506</v>
      </c>
      <c r="M1735" s="94">
        <v>0.007333976939275548</v>
      </c>
      <c r="N1735" s="94">
        <v>0.013867328064807368</v>
      </c>
      <c r="O1735" s="2" t="s">
        <v>9316</v>
      </c>
      <c r="P1735" s="2">
        <v>6.0</v>
      </c>
      <c r="Q1735" s="2" t="s">
        <v>9317</v>
      </c>
    </row>
    <row r="1736">
      <c r="A1736" s="54">
        <v>46071.0</v>
      </c>
      <c r="B1736" s="2" t="s">
        <v>178</v>
      </c>
      <c r="C1736" s="2" t="s">
        <v>303</v>
      </c>
      <c r="D1736" s="2">
        <v>0.0</v>
      </c>
      <c r="E1736" s="53">
        <v>0.029706197382974326</v>
      </c>
      <c r="F1736" s="53">
        <v>0.03643248133390268</v>
      </c>
      <c r="G1736" s="53">
        <v>0.03543271617743117</v>
      </c>
      <c r="H1736" s="53">
        <v>0.03408298236882873</v>
      </c>
      <c r="I1736" s="53">
        <v>0.032181912570014556</v>
      </c>
      <c r="J1736" s="53">
        <v>0.030194699445924393</v>
      </c>
      <c r="K1736" s="53">
        <v>0.03281370781167778</v>
      </c>
      <c r="L1736" s="94">
        <v>0.0012554773757103926</v>
      </c>
      <c r="M1736" s="94">
        <v>9.117198746297068E-4</v>
      </c>
      <c r="N1736" s="94">
        <v>0.0010767394203501633</v>
      </c>
      <c r="O1736" s="2" t="s">
        <v>9316</v>
      </c>
      <c r="P1736" s="2">
        <v>7.0</v>
      </c>
      <c r="Q1736" s="2" t="s">
        <v>9318</v>
      </c>
    </row>
    <row r="1737">
      <c r="A1737" s="54">
        <v>46071.0</v>
      </c>
      <c r="B1737" s="2" t="s">
        <v>1876</v>
      </c>
      <c r="C1737" s="2" t="s">
        <v>303</v>
      </c>
      <c r="D1737" s="2">
        <v>0.0</v>
      </c>
      <c r="E1737" s="53">
        <v>0.0</v>
      </c>
      <c r="F1737" s="53">
        <v>0.0</v>
      </c>
      <c r="G1737" s="53">
        <v>0.0</v>
      </c>
      <c r="H1737" s="53">
        <v>0.0</v>
      </c>
      <c r="I1737" s="53">
        <v>0.0</v>
      </c>
      <c r="J1737" s="53">
        <v>0.0</v>
      </c>
      <c r="K1737" s="53">
        <v>0.0</v>
      </c>
      <c r="L1737" s="94">
        <v>0.0</v>
      </c>
      <c r="M1737" s="94">
        <v>0.0</v>
      </c>
      <c r="N1737" s="94">
        <v>0.0</v>
      </c>
      <c r="O1737" s="2" t="s">
        <v>9316</v>
      </c>
      <c r="P1737" s="2">
        <v>8.0</v>
      </c>
      <c r="Q1737" s="2" t="s">
        <v>9318</v>
      </c>
    </row>
    <row r="1738">
      <c r="A1738" s="54">
        <v>46071.0</v>
      </c>
      <c r="B1738" s="2" t="s">
        <v>687</v>
      </c>
      <c r="C1738" s="2" t="s">
        <v>303</v>
      </c>
      <c r="D1738" s="2">
        <v>0.0</v>
      </c>
      <c r="E1738" s="53">
        <v>0.0</v>
      </c>
      <c r="F1738" s="53">
        <v>0.0</v>
      </c>
      <c r="G1738" s="53">
        <v>0.0</v>
      </c>
      <c r="H1738" s="53">
        <v>0.0</v>
      </c>
      <c r="I1738" s="53">
        <v>0.0</v>
      </c>
      <c r="J1738" s="53">
        <v>0.006998226602010766</v>
      </c>
      <c r="K1738" s="53">
        <v>0.003499113301005383</v>
      </c>
      <c r="L1738" s="94">
        <v>0.0</v>
      </c>
      <c r="M1738" s="94">
        <v>4.8975175573091145E-5</v>
      </c>
      <c r="N1738" s="94">
        <v>1.2243793893272786E-5</v>
      </c>
      <c r="O1738" s="2" t="s">
        <v>9316</v>
      </c>
      <c r="P1738" s="2">
        <v>9.0</v>
      </c>
      <c r="Q1738" s="2" t="s">
        <v>9318</v>
      </c>
    </row>
    <row r="1739">
      <c r="A1739" s="54">
        <v>46071.0</v>
      </c>
      <c r="B1739" s="2" t="s">
        <v>301</v>
      </c>
      <c r="C1739" s="2" t="s">
        <v>303</v>
      </c>
      <c r="D1739" s="2">
        <v>0.0</v>
      </c>
      <c r="E1739" s="53">
        <v>0.359</v>
      </c>
      <c r="F1739" s="53">
        <v>0.253</v>
      </c>
      <c r="G1739" s="53">
        <v>0.21100000000000002</v>
      </c>
      <c r="H1739" s="53">
        <v>0.191</v>
      </c>
      <c r="I1739" s="53">
        <v>0.171</v>
      </c>
      <c r="J1739" s="53">
        <v>0.063</v>
      </c>
      <c r="K1739" s="53">
        <v>0.13699999999999998</v>
      </c>
      <c r="L1739" s="94">
        <v>0.0446</v>
      </c>
      <c r="M1739" s="94">
        <v>0.004</v>
      </c>
      <c r="N1739" s="94">
        <v>0.0188</v>
      </c>
      <c r="O1739" s="2" t="s">
        <v>9316</v>
      </c>
      <c r="P1739" s="2">
        <v>10.0</v>
      </c>
      <c r="Q1739" s="2" t="s">
        <v>9317</v>
      </c>
    </row>
    <row r="1740">
      <c r="A1740" s="54">
        <v>46071.0</v>
      </c>
      <c r="B1740" s="2" t="s">
        <v>450</v>
      </c>
      <c r="C1740" s="2" t="s">
        <v>303</v>
      </c>
      <c r="D1740" s="2">
        <v>0.0</v>
      </c>
      <c r="E1740" s="53">
        <v>0.0</v>
      </c>
      <c r="F1740" s="53">
        <v>0.0</v>
      </c>
      <c r="G1740" s="53">
        <v>0.0</v>
      </c>
      <c r="H1740" s="53">
        <v>0.0</v>
      </c>
      <c r="I1740" s="53">
        <v>0.0</v>
      </c>
      <c r="J1740" s="53">
        <v>0.006758121194684692</v>
      </c>
      <c r="K1740" s="53">
        <v>0.003379060597342346</v>
      </c>
      <c r="L1740" s="94">
        <v>0.0</v>
      </c>
      <c r="M1740" s="94">
        <v>4.567220208204644E-5</v>
      </c>
      <c r="N1740" s="94">
        <v>1.141805052051161E-5</v>
      </c>
      <c r="O1740" s="2" t="s">
        <v>9316</v>
      </c>
      <c r="P1740" s="2">
        <v>11.0</v>
      </c>
      <c r="Q1740" s="2" t="s">
        <v>9318</v>
      </c>
    </row>
    <row r="1741">
      <c r="A1741" s="54">
        <v>46071.0</v>
      </c>
      <c r="B1741" s="2" t="s">
        <v>1189</v>
      </c>
      <c r="C1741" s="2" t="s">
        <v>303</v>
      </c>
      <c r="D1741" s="2">
        <v>0.0</v>
      </c>
      <c r="E1741" s="53">
        <v>4.4319864305060366E-4</v>
      </c>
      <c r="F1741" s="53">
        <v>0.004450045288777201</v>
      </c>
      <c r="G1741" s="53">
        <v>0.00872277958911374</v>
      </c>
      <c r="H1741" s="53">
        <v>0.011911746154694048</v>
      </c>
      <c r="I1741" s="53">
        <v>0.015967505603708076</v>
      </c>
      <c r="J1741" s="53">
        <v>0.0029287846627411023</v>
      </c>
      <c r="K1741" s="53">
        <v>0.005825782125927421</v>
      </c>
      <c r="L1741" s="94">
        <v>7.608688376025927E-5</v>
      </c>
      <c r="M1741" s="94">
        <v>8.577779600707511E-6</v>
      </c>
      <c r="N1741" s="94">
        <v>3.3939737378775425E-5</v>
      </c>
      <c r="O1741" s="2" t="s">
        <v>9319</v>
      </c>
      <c r="P1741" s="2">
        <v>99.0</v>
      </c>
      <c r="Q1741" s="2" t="s">
        <v>9320</v>
      </c>
    </row>
    <row r="1742">
      <c r="A1742" s="54">
        <v>46072.0</v>
      </c>
      <c r="B1742" s="2" t="s">
        <v>194</v>
      </c>
      <c r="C1742" s="2" t="s">
        <v>148</v>
      </c>
      <c r="D1742" s="2">
        <v>0.0</v>
      </c>
      <c r="E1742" s="53">
        <v>0.154</v>
      </c>
      <c r="F1742" s="53">
        <v>0.1</v>
      </c>
      <c r="G1742" s="53">
        <v>0.089</v>
      </c>
      <c r="H1742" s="53">
        <v>0.085</v>
      </c>
      <c r="I1742" s="53">
        <v>0.082</v>
      </c>
      <c r="J1742" s="53">
        <v>0.101</v>
      </c>
      <c r="K1742" s="53">
        <v>0.095</v>
      </c>
      <c r="L1742" s="94">
        <v>0.0079</v>
      </c>
      <c r="M1742" s="94">
        <v>0.0102</v>
      </c>
      <c r="N1742" s="94">
        <v>0.009</v>
      </c>
      <c r="O1742" s="2" t="s">
        <v>9316</v>
      </c>
      <c r="P1742" s="2">
        <v>1.0</v>
      </c>
      <c r="Q1742" s="2" t="s">
        <v>9317</v>
      </c>
    </row>
    <row r="1743">
      <c r="A1743" s="54">
        <v>46072.0</v>
      </c>
      <c r="B1743" s="2" t="s">
        <v>145</v>
      </c>
      <c r="C1743" s="2" t="s">
        <v>148</v>
      </c>
      <c r="D1743" s="2">
        <v>0.0</v>
      </c>
      <c r="E1743" s="53">
        <v>0.0</v>
      </c>
      <c r="F1743" s="53">
        <v>0.0</v>
      </c>
      <c r="G1743" s="53">
        <v>0.0</v>
      </c>
      <c r="H1743" s="53">
        <v>0.0</v>
      </c>
      <c r="I1743" s="53">
        <v>0.0</v>
      </c>
      <c r="J1743" s="53">
        <v>0.033</v>
      </c>
      <c r="K1743" s="53">
        <v>0.017</v>
      </c>
      <c r="L1743" s="94">
        <v>0.0</v>
      </c>
      <c r="M1743" s="94">
        <v>0.0011</v>
      </c>
      <c r="N1743" s="94">
        <v>3.0E-4</v>
      </c>
      <c r="O1743" s="2" t="s">
        <v>9316</v>
      </c>
      <c r="P1743" s="2">
        <v>2.0</v>
      </c>
      <c r="Q1743" s="2" t="s">
        <v>9317</v>
      </c>
    </row>
    <row r="1744">
      <c r="A1744" s="54">
        <v>46072.0</v>
      </c>
      <c r="B1744" s="2" t="s">
        <v>1801</v>
      </c>
      <c r="C1744" s="2" t="s">
        <v>148</v>
      </c>
      <c r="D1744" s="2">
        <v>0.0</v>
      </c>
      <c r="E1744" s="53">
        <v>0.0</v>
      </c>
      <c r="F1744" s="53">
        <v>0.0</v>
      </c>
      <c r="G1744" s="53">
        <v>0.0</v>
      </c>
      <c r="H1744" s="53">
        <v>0.0</v>
      </c>
      <c r="I1744" s="53">
        <v>0.0</v>
      </c>
      <c r="J1744" s="53">
        <v>0.0</v>
      </c>
      <c r="K1744" s="53">
        <v>0.0</v>
      </c>
      <c r="L1744" s="94">
        <v>0.0</v>
      </c>
      <c r="M1744" s="94">
        <v>0.0</v>
      </c>
      <c r="N1744" s="94">
        <v>0.0</v>
      </c>
      <c r="O1744" s="2" t="s">
        <v>9316</v>
      </c>
      <c r="P1744" s="2">
        <v>3.0</v>
      </c>
      <c r="Q1744" s="2" t="s">
        <v>9318</v>
      </c>
    </row>
    <row r="1745">
      <c r="A1745" s="54">
        <v>46072.0</v>
      </c>
      <c r="B1745" s="2" t="s">
        <v>932</v>
      </c>
      <c r="C1745" s="2" t="s">
        <v>148</v>
      </c>
      <c r="D1745" s="2">
        <v>0.0</v>
      </c>
      <c r="E1745" s="53">
        <v>0.013232606584657866</v>
      </c>
      <c r="F1745" s="53">
        <v>0.024315764035399576</v>
      </c>
      <c r="G1745" s="53">
        <v>0.027060587736567988</v>
      </c>
      <c r="H1745" s="53">
        <v>0.02784435579248661</v>
      </c>
      <c r="I1745" s="53">
        <v>0.02812407454328194</v>
      </c>
      <c r="J1745" s="53">
        <v>0.01147394426557212</v>
      </c>
      <c r="K1745" s="53">
        <v>0.019267266001070052</v>
      </c>
      <c r="L1745" s="94">
        <v>7.322754086484937E-4</v>
      </c>
      <c r="M1745" s="94">
        <v>1.3165139700945533E-4</v>
      </c>
      <c r="N1745" s="94">
        <v>3.7122753915598994E-4</v>
      </c>
      <c r="O1745" s="2" t="s">
        <v>9316</v>
      </c>
      <c r="P1745" s="2">
        <v>4.0</v>
      </c>
      <c r="Q1745" s="2" t="s">
        <v>9318</v>
      </c>
    </row>
    <row r="1746">
      <c r="A1746" s="54">
        <v>46072.0</v>
      </c>
      <c r="B1746" s="2" t="s">
        <v>515</v>
      </c>
      <c r="C1746" s="2" t="s">
        <v>148</v>
      </c>
      <c r="D1746" s="2">
        <v>0.0</v>
      </c>
      <c r="E1746" s="53">
        <v>0.07839512489163135</v>
      </c>
      <c r="F1746" s="53">
        <v>0.05918474053733255</v>
      </c>
      <c r="G1746" s="53">
        <v>0.04896492685783472</v>
      </c>
      <c r="H1746" s="53">
        <v>0.0434408273889257</v>
      </c>
      <c r="I1746" s="53">
        <v>0.037831379941882765</v>
      </c>
      <c r="J1746" s="53">
        <v>0.010619365361309575</v>
      </c>
      <c r="K1746" s="53">
        <v>0.02979214610957215</v>
      </c>
      <c r="L1746" s="94">
        <v>0.002397564062193104</v>
      </c>
      <c r="M1746" s="94">
        <v>1.1277092067698164E-4</v>
      </c>
      <c r="N1746" s="94">
        <v>8.875719698140949E-4</v>
      </c>
      <c r="O1746" s="2" t="s">
        <v>9316</v>
      </c>
      <c r="P1746" s="2">
        <v>5.0</v>
      </c>
      <c r="Q1746" s="2" t="s">
        <v>9318</v>
      </c>
    </row>
    <row r="1747">
      <c r="A1747" s="54">
        <v>46072.0</v>
      </c>
      <c r="B1747" s="2" t="s">
        <v>229</v>
      </c>
      <c r="C1747" s="2" t="s">
        <v>148</v>
      </c>
      <c r="D1747" s="2">
        <v>0.0</v>
      </c>
      <c r="E1747" s="53">
        <v>0.10366521148205186</v>
      </c>
      <c r="F1747" s="53">
        <v>0.09278700804410846</v>
      </c>
      <c r="G1747" s="53">
        <v>0.08253799263631054</v>
      </c>
      <c r="H1747" s="53">
        <v>0.0761732015425992</v>
      </c>
      <c r="I1747" s="53">
        <v>0.06915739328528127</v>
      </c>
      <c r="J1747" s="53">
        <v>0.08488176759589836</v>
      </c>
      <c r="K1747" s="53">
        <v>0.08370988011610445</v>
      </c>
      <c r="L1747" s="94">
        <v>0.006812520228431652</v>
      </c>
      <c r="M1747" s="94">
        <v>0.0072049144702041</v>
      </c>
      <c r="N1747" s="94">
        <v>0.0070073440290525785</v>
      </c>
      <c r="O1747" s="2" t="s">
        <v>9316</v>
      </c>
      <c r="P1747" s="2">
        <v>6.0</v>
      </c>
      <c r="Q1747" s="2" t="s">
        <v>9317</v>
      </c>
    </row>
    <row r="1748">
      <c r="A1748" s="54">
        <v>46072.0</v>
      </c>
      <c r="B1748" s="2" t="s">
        <v>178</v>
      </c>
      <c r="C1748" s="2" t="s">
        <v>148</v>
      </c>
      <c r="D1748" s="2">
        <v>0.0</v>
      </c>
      <c r="E1748" s="53">
        <v>0.0</v>
      </c>
      <c r="F1748" s="53">
        <v>0.0</v>
      </c>
      <c r="G1748" s="53">
        <v>0.0</v>
      </c>
      <c r="H1748" s="53">
        <v>0.0</v>
      </c>
      <c r="I1748" s="53">
        <v>0.0</v>
      </c>
      <c r="J1748" s="53">
        <v>0.029927838793115193</v>
      </c>
      <c r="K1748" s="53">
        <v>0.014963919396557597</v>
      </c>
      <c r="L1748" s="94">
        <v>0.0</v>
      </c>
      <c r="M1748" s="94">
        <v>8.956755348266907E-4</v>
      </c>
      <c r="N1748" s="94">
        <v>2.2391888370667268E-4</v>
      </c>
      <c r="O1748" s="2" t="s">
        <v>9316</v>
      </c>
      <c r="P1748" s="2">
        <v>7.0</v>
      </c>
      <c r="Q1748" s="2" t="s">
        <v>9318</v>
      </c>
    </row>
    <row r="1749">
      <c r="A1749" s="54">
        <v>46072.0</v>
      </c>
      <c r="B1749" s="2" t="s">
        <v>1876</v>
      </c>
      <c r="C1749" s="2" t="s">
        <v>148</v>
      </c>
      <c r="D1749" s="2">
        <v>0.0</v>
      </c>
      <c r="E1749" s="53">
        <v>0.0</v>
      </c>
      <c r="F1749" s="53">
        <v>0.0</v>
      </c>
      <c r="G1749" s="53">
        <v>0.0</v>
      </c>
      <c r="H1749" s="53">
        <v>0.0</v>
      </c>
      <c r="I1749" s="53">
        <v>0.0</v>
      </c>
      <c r="J1749" s="53">
        <v>0.0</v>
      </c>
      <c r="K1749" s="53">
        <v>0.0</v>
      </c>
      <c r="L1749" s="94">
        <v>0.0</v>
      </c>
      <c r="M1749" s="94">
        <v>0.0</v>
      </c>
      <c r="N1749" s="94">
        <v>0.0</v>
      </c>
      <c r="O1749" s="2" t="s">
        <v>9316</v>
      </c>
      <c r="P1749" s="2">
        <v>8.0</v>
      </c>
      <c r="Q1749" s="2" t="s">
        <v>9318</v>
      </c>
    </row>
    <row r="1750">
      <c r="A1750" s="54">
        <v>46072.0</v>
      </c>
      <c r="B1750" s="2" t="s">
        <v>687</v>
      </c>
      <c r="C1750" s="2" t="s">
        <v>148</v>
      </c>
      <c r="D1750" s="2">
        <v>0.0</v>
      </c>
      <c r="E1750" s="53">
        <v>0.0</v>
      </c>
      <c r="F1750" s="53">
        <v>0.0</v>
      </c>
      <c r="G1750" s="53">
        <v>0.0</v>
      </c>
      <c r="H1750" s="53">
        <v>0.0</v>
      </c>
      <c r="I1750" s="53">
        <v>0.0</v>
      </c>
      <c r="J1750" s="53">
        <v>0.006944535831456042</v>
      </c>
      <c r="K1750" s="53">
        <v>0.003472267915728021</v>
      </c>
      <c r="L1750" s="94">
        <v>0.0</v>
      </c>
      <c r="M1750" s="94">
        <v>4.822657791437686E-5</v>
      </c>
      <c r="N1750" s="94">
        <v>1.2056644478594214E-5</v>
      </c>
      <c r="O1750" s="2" t="s">
        <v>9316</v>
      </c>
      <c r="P1750" s="2">
        <v>9.0</v>
      </c>
      <c r="Q1750" s="2" t="s">
        <v>9318</v>
      </c>
    </row>
    <row r="1751">
      <c r="A1751" s="54">
        <v>46072.0</v>
      </c>
      <c r="B1751" s="2" t="s">
        <v>301</v>
      </c>
      <c r="C1751" s="2" t="s">
        <v>148</v>
      </c>
      <c r="D1751" s="2">
        <v>0.0</v>
      </c>
      <c r="E1751" s="53">
        <v>0.159</v>
      </c>
      <c r="F1751" s="53">
        <v>0.11900000000000001</v>
      </c>
      <c r="G1751" s="53">
        <v>0.098</v>
      </c>
      <c r="H1751" s="53">
        <v>0.087</v>
      </c>
      <c r="I1751" s="53">
        <v>0.076</v>
      </c>
      <c r="J1751" s="53">
        <v>0.063</v>
      </c>
      <c r="K1751" s="53">
        <v>0.08</v>
      </c>
      <c r="L1751" s="94">
        <v>0.0096</v>
      </c>
      <c r="M1751" s="94">
        <v>0.0039</v>
      </c>
      <c r="N1751" s="94">
        <v>0.0065</v>
      </c>
      <c r="O1751" s="2" t="s">
        <v>9316</v>
      </c>
      <c r="P1751" s="2">
        <v>10.0</v>
      </c>
      <c r="Q1751" s="2" t="s">
        <v>9317</v>
      </c>
    </row>
    <row r="1752">
      <c r="A1752" s="54">
        <v>46072.0</v>
      </c>
      <c r="B1752" s="2" t="s">
        <v>450</v>
      </c>
      <c r="C1752" s="2" t="s">
        <v>148</v>
      </c>
      <c r="D1752" s="2">
        <v>0.0</v>
      </c>
      <c r="E1752" s="53">
        <v>0.0</v>
      </c>
      <c r="F1752" s="53">
        <v>0.0</v>
      </c>
      <c r="G1752" s="53">
        <v>0.0</v>
      </c>
      <c r="H1752" s="53">
        <v>0.0</v>
      </c>
      <c r="I1752" s="53">
        <v>0.0</v>
      </c>
      <c r="J1752" s="53">
        <v>0.006698392942147949</v>
      </c>
      <c r="K1752" s="53">
        <v>0.0033491964710739746</v>
      </c>
      <c r="L1752" s="94">
        <v>0.0</v>
      </c>
      <c r="M1752" s="94">
        <v>4.486846800741746E-5</v>
      </c>
      <c r="N1752" s="94">
        <v>1.1217117001854365E-5</v>
      </c>
      <c r="O1752" s="2" t="s">
        <v>9316</v>
      </c>
      <c r="P1752" s="2">
        <v>11.0</v>
      </c>
      <c r="Q1752" s="2" t="s">
        <v>9318</v>
      </c>
    </row>
    <row r="1753">
      <c r="A1753" s="54">
        <v>46072.0</v>
      </c>
      <c r="B1753" s="2" t="s">
        <v>1189</v>
      </c>
      <c r="C1753" s="2" t="s">
        <v>148</v>
      </c>
      <c r="D1753" s="2">
        <v>0.0</v>
      </c>
      <c r="E1753" s="53">
        <v>0.0</v>
      </c>
      <c r="F1753" s="53">
        <v>0.0</v>
      </c>
      <c r="G1753" s="53">
        <v>0.0</v>
      </c>
      <c r="H1753" s="53">
        <v>0.0</v>
      </c>
      <c r="I1753" s="53">
        <v>0.0</v>
      </c>
      <c r="J1753" s="53">
        <v>0.002902900073678165</v>
      </c>
      <c r="K1753" s="53">
        <v>0.0014514500368390825</v>
      </c>
      <c r="L1753" s="94">
        <v>0.0</v>
      </c>
      <c r="M1753" s="94">
        <v>8.426828837760696E-6</v>
      </c>
      <c r="N1753" s="94">
        <v>2.106707209440174E-6</v>
      </c>
      <c r="O1753" s="2" t="s">
        <v>9319</v>
      </c>
      <c r="P1753" s="2">
        <v>99.0</v>
      </c>
      <c r="Q1753" s="2" t="s">
        <v>9320</v>
      </c>
    </row>
    <row r="1754">
      <c r="A1754" s="54">
        <v>46073.0</v>
      </c>
      <c r="B1754" s="2" t="s">
        <v>194</v>
      </c>
      <c r="C1754" s="2" t="s">
        <v>196</v>
      </c>
      <c r="D1754" s="2">
        <v>0.0</v>
      </c>
      <c r="E1754" s="53">
        <v>0.094</v>
      </c>
      <c r="F1754" s="53">
        <v>0.113</v>
      </c>
      <c r="G1754" s="53">
        <v>0.119</v>
      </c>
      <c r="H1754" s="53">
        <v>0.122</v>
      </c>
      <c r="I1754" s="53">
        <v>0.126</v>
      </c>
      <c r="J1754" s="53">
        <v>0.1</v>
      </c>
      <c r="K1754" s="53">
        <v>0.11</v>
      </c>
      <c r="L1754" s="94">
        <v>0.0142</v>
      </c>
      <c r="M1754" s="94">
        <v>0.01</v>
      </c>
      <c r="N1754" s="94">
        <v>0.0121</v>
      </c>
      <c r="O1754" s="2" t="s">
        <v>9316</v>
      </c>
      <c r="P1754" s="2">
        <v>1.0</v>
      </c>
      <c r="Q1754" s="2" t="s">
        <v>9317</v>
      </c>
    </row>
    <row r="1755">
      <c r="A1755" s="54">
        <v>46073.0</v>
      </c>
      <c r="B1755" s="2" t="s">
        <v>145</v>
      </c>
      <c r="C1755" s="2" t="s">
        <v>196</v>
      </c>
      <c r="D1755" s="2">
        <v>0.0</v>
      </c>
      <c r="E1755" s="53">
        <v>0.003</v>
      </c>
      <c r="F1755" s="53">
        <v>0.016</v>
      </c>
      <c r="G1755" s="53">
        <v>0.026</v>
      </c>
      <c r="H1755" s="53">
        <v>0.032</v>
      </c>
      <c r="I1755" s="53">
        <v>0.039</v>
      </c>
      <c r="J1755" s="53">
        <v>0.033</v>
      </c>
      <c r="K1755" s="53">
        <v>0.029</v>
      </c>
      <c r="L1755" s="94">
        <v>7.0E-4</v>
      </c>
      <c r="M1755" s="94">
        <v>0.0011</v>
      </c>
      <c r="N1755" s="94">
        <v>8.0E-4</v>
      </c>
      <c r="O1755" s="2" t="s">
        <v>9316</v>
      </c>
      <c r="P1755" s="2">
        <v>2.0</v>
      </c>
      <c r="Q1755" s="2" t="s">
        <v>9317</v>
      </c>
    </row>
    <row r="1756">
      <c r="A1756" s="54">
        <v>46073.0</v>
      </c>
      <c r="B1756" s="2" t="s">
        <v>1801</v>
      </c>
      <c r="C1756" s="2" t="s">
        <v>196</v>
      </c>
      <c r="D1756" s="2">
        <v>0.0</v>
      </c>
      <c r="E1756" s="53">
        <v>0.0</v>
      </c>
      <c r="F1756" s="53">
        <v>0.0</v>
      </c>
      <c r="G1756" s="53">
        <v>0.0</v>
      </c>
      <c r="H1756" s="53">
        <v>0.0</v>
      </c>
      <c r="I1756" s="53">
        <v>0.0</v>
      </c>
      <c r="J1756" s="53">
        <v>0.0</v>
      </c>
      <c r="K1756" s="53">
        <v>0.0</v>
      </c>
      <c r="L1756" s="94">
        <v>0.0</v>
      </c>
      <c r="M1756" s="94">
        <v>0.0</v>
      </c>
      <c r="N1756" s="94">
        <v>0.0</v>
      </c>
      <c r="O1756" s="2" t="s">
        <v>9316</v>
      </c>
      <c r="P1756" s="2">
        <v>3.0</v>
      </c>
      <c r="Q1756" s="2" t="s">
        <v>9318</v>
      </c>
    </row>
    <row r="1757">
      <c r="A1757" s="54">
        <v>46073.0</v>
      </c>
      <c r="B1757" s="2" t="s">
        <v>932</v>
      </c>
      <c r="C1757" s="2" t="s">
        <v>196</v>
      </c>
      <c r="D1757" s="2">
        <v>0.0</v>
      </c>
      <c r="E1757" s="53">
        <v>0.008145624835346341</v>
      </c>
      <c r="F1757" s="53">
        <v>0.019077761790384232</v>
      </c>
      <c r="G1757" s="53">
        <v>0.02301955334352783</v>
      </c>
      <c r="H1757" s="53">
        <v>0.024663625951314307</v>
      </c>
      <c r="I1757" s="53">
        <v>0.025939289380887007</v>
      </c>
      <c r="J1757" s="53">
        <v>0.011372655681200508</v>
      </c>
      <c r="K1757" s="53">
        <v>0.01719610451236417</v>
      </c>
      <c r="L1757" s="94">
        <v>5.298998361355232E-4</v>
      </c>
      <c r="M1757" s="94">
        <v>1.293372972431422E-4</v>
      </c>
      <c r="N1757" s="94">
        <v>2.957060104001513E-4</v>
      </c>
      <c r="O1757" s="2" t="s">
        <v>9316</v>
      </c>
      <c r="P1757" s="2">
        <v>4.0</v>
      </c>
      <c r="Q1757" s="2" t="s">
        <v>9318</v>
      </c>
    </row>
    <row r="1758">
      <c r="A1758" s="54">
        <v>46073.0</v>
      </c>
      <c r="B1758" s="2" t="s">
        <v>515</v>
      </c>
      <c r="C1758" s="2" t="s">
        <v>196</v>
      </c>
      <c r="D1758" s="2">
        <v>0.0</v>
      </c>
      <c r="E1758" s="53">
        <v>0.0</v>
      </c>
      <c r="F1758" s="53">
        <v>0.0</v>
      </c>
      <c r="G1758" s="53">
        <v>0.0</v>
      </c>
      <c r="H1758" s="53">
        <v>0.0</v>
      </c>
      <c r="I1758" s="53">
        <v>0.0</v>
      </c>
      <c r="J1758" s="53">
        <v>0.010525620746600281</v>
      </c>
      <c r="K1758" s="53">
        <v>0.0052628103733001405</v>
      </c>
      <c r="L1758" s="94">
        <v>0.0</v>
      </c>
      <c r="M1758" s="94">
        <v>1.1078869210126226E-4</v>
      </c>
      <c r="N1758" s="94">
        <v>2.7697173025315564E-5</v>
      </c>
      <c r="O1758" s="2" t="s">
        <v>9316</v>
      </c>
      <c r="P1758" s="2">
        <v>5.0</v>
      </c>
      <c r="Q1758" s="2" t="s">
        <v>9318</v>
      </c>
    </row>
    <row r="1759">
      <c r="A1759" s="54">
        <v>46073.0</v>
      </c>
      <c r="B1759" s="2" t="s">
        <v>229</v>
      </c>
      <c r="C1759" s="2" t="s">
        <v>196</v>
      </c>
      <c r="D1759" s="2">
        <v>0.0</v>
      </c>
      <c r="E1759" s="53">
        <v>0.07597243491560035</v>
      </c>
      <c r="F1759" s="53">
        <v>0.08232920236675811</v>
      </c>
      <c r="G1759" s="53">
        <v>0.07686212191607049</v>
      </c>
      <c r="H1759" s="53">
        <v>0.07244300489046607</v>
      </c>
      <c r="I1759" s="53">
        <v>0.06702570235185266</v>
      </c>
      <c r="J1759" s="53">
        <v>0.08413245647151493</v>
      </c>
      <c r="K1759" s="53">
        <v>0.0804972891937927</v>
      </c>
      <c r="L1759" s="94">
        <v>0.005907785785440883</v>
      </c>
      <c r="M1759" s="94">
        <v>0.0070782702319313546</v>
      </c>
      <c r="N1759" s="94">
        <v>0.0064798135675490955</v>
      </c>
      <c r="O1759" s="2" t="s">
        <v>9316</v>
      </c>
      <c r="P1759" s="2">
        <v>6.0</v>
      </c>
      <c r="Q1759" s="2" t="s">
        <v>9317</v>
      </c>
    </row>
    <row r="1760">
      <c r="A1760" s="54">
        <v>46073.0</v>
      </c>
      <c r="B1760" s="2" t="s">
        <v>178</v>
      </c>
      <c r="C1760" s="2" t="s">
        <v>196</v>
      </c>
      <c r="D1760" s="2">
        <v>1.0</v>
      </c>
      <c r="E1760" s="53">
        <v>0.12341758463442908</v>
      </c>
      <c r="F1760" s="53">
        <v>0.1049335598152697</v>
      </c>
      <c r="G1760" s="53">
        <v>0.09035510649095213</v>
      </c>
      <c r="H1760" s="53">
        <v>0.08178557389853268</v>
      </c>
      <c r="I1760" s="53">
        <v>0.07267106749070361</v>
      </c>
      <c r="J1760" s="53">
        <v>0.0296636446891093</v>
      </c>
      <c r="K1760" s="53">
        <v>0.060009375590030715</v>
      </c>
      <c r="L1760" s="94">
        <v>0.827453832287087</v>
      </c>
      <c r="M1760" s="94">
        <v>0.9415526424380231</v>
      </c>
      <c r="N1760" s="94">
        <v>0.8835823739786439</v>
      </c>
      <c r="O1760" s="2" t="s">
        <v>9316</v>
      </c>
      <c r="P1760" s="2">
        <v>7.0</v>
      </c>
      <c r="Q1760" s="2" t="s">
        <v>9318</v>
      </c>
    </row>
    <row r="1761">
      <c r="A1761" s="54">
        <v>46073.0</v>
      </c>
      <c r="B1761" s="2" t="s">
        <v>1876</v>
      </c>
      <c r="C1761" s="2" t="s">
        <v>196</v>
      </c>
      <c r="D1761" s="2">
        <v>0.0</v>
      </c>
      <c r="E1761" s="53">
        <v>0.0</v>
      </c>
      <c r="F1761" s="53">
        <v>0.0</v>
      </c>
      <c r="G1761" s="53">
        <v>0.0</v>
      </c>
      <c r="H1761" s="53">
        <v>0.0</v>
      </c>
      <c r="I1761" s="53">
        <v>0.0</v>
      </c>
      <c r="J1761" s="53">
        <v>0.0</v>
      </c>
      <c r="K1761" s="53">
        <v>0.0</v>
      </c>
      <c r="L1761" s="94">
        <v>0.0</v>
      </c>
      <c r="M1761" s="94">
        <v>0.0</v>
      </c>
      <c r="N1761" s="94">
        <v>0.0</v>
      </c>
      <c r="O1761" s="2" t="s">
        <v>9316</v>
      </c>
      <c r="P1761" s="2">
        <v>8.0</v>
      </c>
      <c r="Q1761" s="2" t="s">
        <v>9318</v>
      </c>
    </row>
    <row r="1762">
      <c r="A1762" s="54">
        <v>46073.0</v>
      </c>
      <c r="B1762" s="2" t="s">
        <v>687</v>
      </c>
      <c r="C1762" s="2" t="s">
        <v>196</v>
      </c>
      <c r="D1762" s="2">
        <v>0.0</v>
      </c>
      <c r="E1762" s="53">
        <v>4.42180959690311E-4</v>
      </c>
      <c r="F1762" s="53">
        <v>0.00429074543728594</v>
      </c>
      <c r="G1762" s="53">
        <v>0.008022212152257858</v>
      </c>
      <c r="H1762" s="53">
        <v>0.010529458013757917</v>
      </c>
      <c r="I1762" s="53">
        <v>0.013369044777139185</v>
      </c>
      <c r="J1762" s="53">
        <v>0.006891256979378196</v>
      </c>
      <c r="K1762" s="53">
        <v>0.007456734565818027</v>
      </c>
      <c r="L1762" s="94">
        <v>6.435588781583366E-5</v>
      </c>
      <c r="M1762" s="94">
        <v>4.7489422755828695E-5</v>
      </c>
      <c r="N1762" s="94">
        <v>5.560289038506537E-5</v>
      </c>
      <c r="O1762" s="2" t="s">
        <v>9316</v>
      </c>
      <c r="P1762" s="2">
        <v>9.0</v>
      </c>
      <c r="Q1762" s="2" t="s">
        <v>9318</v>
      </c>
    </row>
    <row r="1763">
      <c r="A1763" s="54">
        <v>46073.0</v>
      </c>
      <c r="B1763" s="2" t="s">
        <v>301</v>
      </c>
      <c r="C1763" s="2" t="s">
        <v>196</v>
      </c>
      <c r="D1763" s="2">
        <v>0.0</v>
      </c>
      <c r="E1763" s="53">
        <v>0.0</v>
      </c>
      <c r="F1763" s="53">
        <v>0.0</v>
      </c>
      <c r="G1763" s="53">
        <v>0.0</v>
      </c>
      <c r="H1763" s="53">
        <v>0.0</v>
      </c>
      <c r="I1763" s="53">
        <v>0.0</v>
      </c>
      <c r="J1763" s="53">
        <v>0.062</v>
      </c>
      <c r="K1763" s="53">
        <v>0.031</v>
      </c>
      <c r="L1763" s="94">
        <v>0.0</v>
      </c>
      <c r="M1763" s="94">
        <v>0.0039</v>
      </c>
      <c r="N1763" s="94">
        <v>0.001</v>
      </c>
      <c r="O1763" s="2" t="s">
        <v>9316</v>
      </c>
      <c r="P1763" s="2">
        <v>10.0</v>
      </c>
      <c r="Q1763" s="2" t="s">
        <v>9317</v>
      </c>
    </row>
    <row r="1764">
      <c r="A1764" s="54">
        <v>46073.0</v>
      </c>
      <c r="B1764" s="2" t="s">
        <v>450</v>
      </c>
      <c r="C1764" s="2" t="s">
        <v>196</v>
      </c>
      <c r="D1764" s="2">
        <v>0.0</v>
      </c>
      <c r="E1764" s="53">
        <v>0.006929215552854854</v>
      </c>
      <c r="F1764" s="53">
        <v>0.01759572863664646</v>
      </c>
      <c r="G1764" s="53">
        <v>0.02181139528574021</v>
      </c>
      <c r="H1764" s="53">
        <v>0.023686279090500095</v>
      </c>
      <c r="I1764" s="53">
        <v>0.025249416842336975</v>
      </c>
      <c r="J1764" s="53">
        <v>0.0066392615115804555</v>
      </c>
      <c r="K1764" s="53">
        <v>0.014225328398660333</v>
      </c>
      <c r="L1764" s="94">
        <v>4.757369643108103E-4</v>
      </c>
      <c r="M1764" s="94">
        <v>4.4079793419153595E-5</v>
      </c>
      <c r="N1764" s="94">
        <v>2.0235996804973214E-4</v>
      </c>
      <c r="O1764" s="2" t="s">
        <v>9316</v>
      </c>
      <c r="P1764" s="2">
        <v>11.0</v>
      </c>
      <c r="Q1764" s="2" t="s">
        <v>9318</v>
      </c>
    </row>
    <row r="1765">
      <c r="A1765" s="54">
        <v>46073.0</v>
      </c>
      <c r="B1765" s="2" t="s">
        <v>1189</v>
      </c>
      <c r="C1765" s="2" t="s">
        <v>196</v>
      </c>
      <c r="D1765" s="2">
        <v>0.0</v>
      </c>
      <c r="E1765" s="53">
        <v>0.0</v>
      </c>
      <c r="F1765" s="53">
        <v>0.0</v>
      </c>
      <c r="G1765" s="53">
        <v>0.0</v>
      </c>
      <c r="H1765" s="53">
        <v>0.0</v>
      </c>
      <c r="I1765" s="53">
        <v>0.0</v>
      </c>
      <c r="J1765" s="53">
        <v>0.0028772741309134476</v>
      </c>
      <c r="K1765" s="53">
        <v>0.0014386370654567238</v>
      </c>
      <c r="L1765" s="94">
        <v>0.0</v>
      </c>
      <c r="M1765" s="94">
        <v>8.278706424423735E-6</v>
      </c>
      <c r="N1765" s="94">
        <v>2.0696766061059337E-6</v>
      </c>
      <c r="O1765" s="2" t="s">
        <v>9319</v>
      </c>
      <c r="P1765" s="2">
        <v>99.0</v>
      </c>
      <c r="Q1765" s="2" t="s">
        <v>9320</v>
      </c>
    </row>
    <row r="1766">
      <c r="A1766" s="54">
        <v>46074.0</v>
      </c>
      <c r="B1766" s="2" t="s">
        <v>194</v>
      </c>
      <c r="C1766" s="2" t="s">
        <v>288</v>
      </c>
      <c r="D1766" s="2">
        <v>0.0</v>
      </c>
      <c r="E1766" s="53">
        <v>0.227</v>
      </c>
      <c r="F1766" s="53">
        <v>0.244</v>
      </c>
      <c r="G1766" s="53">
        <v>0.236</v>
      </c>
      <c r="H1766" s="53">
        <v>0.228</v>
      </c>
      <c r="I1766" s="53">
        <v>0.217</v>
      </c>
      <c r="J1766" s="53">
        <v>0.099</v>
      </c>
      <c r="K1766" s="53">
        <v>0.168</v>
      </c>
      <c r="L1766" s="94">
        <v>0.0557</v>
      </c>
      <c r="M1766" s="94">
        <v>0.0098</v>
      </c>
      <c r="N1766" s="94">
        <v>0.0282</v>
      </c>
      <c r="O1766" s="2" t="s">
        <v>9316</v>
      </c>
      <c r="P1766" s="2">
        <v>1.0</v>
      </c>
      <c r="Q1766" s="2" t="s">
        <v>9317</v>
      </c>
    </row>
    <row r="1767">
      <c r="A1767" s="54">
        <v>46074.0</v>
      </c>
      <c r="B1767" s="2" t="s">
        <v>145</v>
      </c>
      <c r="C1767" s="2" t="s">
        <v>288</v>
      </c>
      <c r="D1767" s="2">
        <v>0.0</v>
      </c>
      <c r="E1767" s="53">
        <v>0.036</v>
      </c>
      <c r="F1767" s="53">
        <v>0.063</v>
      </c>
      <c r="G1767" s="53">
        <v>0.075</v>
      </c>
      <c r="H1767" s="53">
        <v>0.083</v>
      </c>
      <c r="I1767" s="53">
        <v>0.091</v>
      </c>
      <c r="J1767" s="53">
        <v>0.033</v>
      </c>
      <c r="K1767" s="53">
        <v>0.054</v>
      </c>
      <c r="L1767" s="94">
        <v>0.0056</v>
      </c>
      <c r="M1767" s="94">
        <v>0.0011</v>
      </c>
      <c r="N1767" s="94">
        <v>0.0029</v>
      </c>
      <c r="O1767" s="2" t="s">
        <v>9316</v>
      </c>
      <c r="P1767" s="2">
        <v>2.0</v>
      </c>
      <c r="Q1767" s="2" t="s">
        <v>9317</v>
      </c>
    </row>
    <row r="1768">
      <c r="A1768" s="54">
        <v>46074.0</v>
      </c>
      <c r="B1768" s="2" t="s">
        <v>1801</v>
      </c>
      <c r="C1768" s="2" t="s">
        <v>288</v>
      </c>
      <c r="D1768" s="2">
        <v>0.0</v>
      </c>
      <c r="E1768" s="53">
        <v>0.0</v>
      </c>
      <c r="F1768" s="53">
        <v>0.0</v>
      </c>
      <c r="G1768" s="53">
        <v>0.0</v>
      </c>
      <c r="H1768" s="53">
        <v>0.0</v>
      </c>
      <c r="I1768" s="53">
        <v>0.0</v>
      </c>
      <c r="J1768" s="53">
        <v>0.0</v>
      </c>
      <c r="K1768" s="53">
        <v>0.0</v>
      </c>
      <c r="L1768" s="94">
        <v>0.0</v>
      </c>
      <c r="M1768" s="94">
        <v>0.0</v>
      </c>
      <c r="N1768" s="94">
        <v>0.0</v>
      </c>
      <c r="O1768" s="2" t="s">
        <v>9316</v>
      </c>
      <c r="P1768" s="2">
        <v>3.0</v>
      </c>
      <c r="Q1768" s="2" t="s">
        <v>9318</v>
      </c>
    </row>
    <row r="1769">
      <c r="A1769" s="54">
        <v>46074.0</v>
      </c>
      <c r="B1769" s="2" t="s">
        <v>932</v>
      </c>
      <c r="C1769" s="2" t="s">
        <v>288</v>
      </c>
      <c r="D1769" s="2">
        <v>0.0</v>
      </c>
      <c r="E1769" s="53">
        <v>0.003086614626878247</v>
      </c>
      <c r="F1769" s="53">
        <v>0.01174373992367833</v>
      </c>
      <c r="G1769" s="53">
        <v>0.016657745706852814</v>
      </c>
      <c r="H1769" s="53">
        <v>0.019350688717874827</v>
      </c>
      <c r="I1769" s="53">
        <v>0.02206570165472183</v>
      </c>
      <c r="J1769" s="53">
        <v>0.011272377129417034</v>
      </c>
      <c r="K1769" s="53">
        <v>0.013965061418134923</v>
      </c>
      <c r="L1769" s="94">
        <v>2.7748049203417337E-4</v>
      </c>
      <c r="M1769" s="94">
        <v>1.2706648614780423E-4</v>
      </c>
      <c r="N1769" s="94">
        <v>1.950229404122806E-4</v>
      </c>
      <c r="O1769" s="2" t="s">
        <v>9316</v>
      </c>
      <c r="P1769" s="2">
        <v>4.0</v>
      </c>
      <c r="Q1769" s="2" t="s">
        <v>9318</v>
      </c>
    </row>
    <row r="1770">
      <c r="A1770" s="54">
        <v>46074.0</v>
      </c>
      <c r="B1770" s="2" t="s">
        <v>515</v>
      </c>
      <c r="C1770" s="2" t="s">
        <v>288</v>
      </c>
      <c r="D1770" s="2">
        <v>0.0</v>
      </c>
      <c r="E1770" s="53">
        <v>0.013232606584657866</v>
      </c>
      <c r="F1770" s="53">
        <v>0.024315764035399576</v>
      </c>
      <c r="G1770" s="53">
        <v>0.027060587736567988</v>
      </c>
      <c r="H1770" s="53">
        <v>0.02784435579248661</v>
      </c>
      <c r="I1770" s="53">
        <v>0.02812407454328194</v>
      </c>
      <c r="J1770" s="53">
        <v>0.010432810937292864</v>
      </c>
      <c r="K1770" s="53">
        <v>0.018746699336930427</v>
      </c>
      <c r="L1770" s="94">
        <v>7.322754086484937E-4</v>
      </c>
      <c r="M1770" s="94">
        <v>1.088435440532976E-4</v>
      </c>
      <c r="N1770" s="94">
        <v>3.514387360292677E-4</v>
      </c>
      <c r="O1770" s="2" t="s">
        <v>9316</v>
      </c>
      <c r="P1770" s="2">
        <v>5.0</v>
      </c>
      <c r="Q1770" s="2" t="s">
        <v>9318</v>
      </c>
    </row>
    <row r="1771">
      <c r="A1771" s="54">
        <v>46074.0</v>
      </c>
      <c r="B1771" s="2" t="s">
        <v>229</v>
      </c>
      <c r="C1771" s="2" t="s">
        <v>288</v>
      </c>
      <c r="D1771" s="2">
        <v>0.0</v>
      </c>
      <c r="E1771" s="53">
        <v>0.11139377492745323</v>
      </c>
      <c r="F1771" s="53">
        <v>0.14052773951735678</v>
      </c>
      <c r="G1771" s="53">
        <v>0.13821217394509477</v>
      </c>
      <c r="H1771" s="53">
        <v>0.13373996267314947</v>
      </c>
      <c r="I1771" s="53">
        <v>0.12706200018111866</v>
      </c>
      <c r="J1771" s="53">
        <v>0.08339061735060532</v>
      </c>
      <c r="K1771" s="53">
        <v>0.11080139564785005</v>
      </c>
      <c r="L1771" s="94">
        <v>0.019102605026629135</v>
      </c>
      <c r="M1771" s="94">
        <v>0.006953995062115077</v>
      </c>
      <c r="N1771" s="94">
        <v>0.012276949277511403</v>
      </c>
      <c r="O1771" s="2" t="s">
        <v>9316</v>
      </c>
      <c r="P1771" s="2">
        <v>6.0</v>
      </c>
      <c r="Q1771" s="2" t="s">
        <v>9317</v>
      </c>
    </row>
    <row r="1772">
      <c r="A1772" s="54">
        <v>46074.0</v>
      </c>
      <c r="B1772" s="2" t="s">
        <v>178</v>
      </c>
      <c r="C1772" s="2" t="s">
        <v>288</v>
      </c>
      <c r="D1772" s="2">
        <v>0.0</v>
      </c>
      <c r="E1772" s="53">
        <v>0.09353215543643878</v>
      </c>
      <c r="F1772" s="53">
        <v>0.07200769204596036</v>
      </c>
      <c r="G1772" s="53">
        <v>0.06439896299153104</v>
      </c>
      <c r="H1772" s="53">
        <v>0.06104198409838269</v>
      </c>
      <c r="I1772" s="53">
        <v>0.05814844400858184</v>
      </c>
      <c r="J1772" s="53">
        <v>0.03821959918039636</v>
      </c>
      <c r="K1772" s="53">
        <v>0.0513092810859637</v>
      </c>
      <c r="L1772" s="94">
        <v>0.004147226434384585</v>
      </c>
      <c r="M1772" s="94">
        <v>0.001460737761510154</v>
      </c>
      <c r="N1772" s="94">
        <v>0.0026326423255584324</v>
      </c>
      <c r="O1772" s="2" t="s">
        <v>9316</v>
      </c>
      <c r="P1772" s="2">
        <v>7.0</v>
      </c>
      <c r="Q1772" s="2" t="s">
        <v>9318</v>
      </c>
    </row>
    <row r="1773">
      <c r="A1773" s="54">
        <v>46074.0</v>
      </c>
      <c r="B1773" s="2" t="s">
        <v>1876</v>
      </c>
      <c r="C1773" s="2" t="s">
        <v>288</v>
      </c>
      <c r="D1773" s="2">
        <v>0.0</v>
      </c>
      <c r="E1773" s="53">
        <v>0.0</v>
      </c>
      <c r="F1773" s="53">
        <v>0.0</v>
      </c>
      <c r="G1773" s="53">
        <v>0.0</v>
      </c>
      <c r="H1773" s="53">
        <v>0.0</v>
      </c>
      <c r="I1773" s="53">
        <v>0.0</v>
      </c>
      <c r="J1773" s="53">
        <v>0.0</v>
      </c>
      <c r="K1773" s="53">
        <v>0.0</v>
      </c>
      <c r="L1773" s="94">
        <v>0.0</v>
      </c>
      <c r="M1773" s="94">
        <v>0.0</v>
      </c>
      <c r="N1773" s="94">
        <v>0.0</v>
      </c>
      <c r="O1773" s="2" t="s">
        <v>9316</v>
      </c>
      <c r="P1773" s="2">
        <v>8.0</v>
      </c>
      <c r="Q1773" s="2" t="s">
        <v>9318</v>
      </c>
    </row>
    <row r="1774">
      <c r="A1774" s="54">
        <v>46074.0</v>
      </c>
      <c r="B1774" s="2" t="s">
        <v>687</v>
      </c>
      <c r="C1774" s="2" t="s">
        <v>288</v>
      </c>
      <c r="D1774" s="2">
        <v>0.0</v>
      </c>
      <c r="E1774" s="53">
        <v>0.0</v>
      </c>
      <c r="F1774" s="53">
        <v>0.0</v>
      </c>
      <c r="G1774" s="53">
        <v>0.0</v>
      </c>
      <c r="H1774" s="53">
        <v>0.0</v>
      </c>
      <c r="I1774" s="53">
        <v>0.0</v>
      </c>
      <c r="J1774" s="53">
        <v>0.0068383868855165396</v>
      </c>
      <c r="K1774" s="53">
        <v>0.0034191934427582698</v>
      </c>
      <c r="L1774" s="94">
        <v>0.0</v>
      </c>
      <c r="M1774" s="94">
        <v>4.67635351960046E-5</v>
      </c>
      <c r="N1774" s="94">
        <v>1.169088379900115E-5</v>
      </c>
      <c r="O1774" s="2" t="s">
        <v>9316</v>
      </c>
      <c r="P1774" s="2">
        <v>9.0</v>
      </c>
      <c r="Q1774" s="2" t="s">
        <v>9318</v>
      </c>
    </row>
    <row r="1775">
      <c r="A1775" s="54">
        <v>46074.0</v>
      </c>
      <c r="B1775" s="2" t="s">
        <v>301</v>
      </c>
      <c r="C1775" s="2" t="s">
        <v>288</v>
      </c>
      <c r="D1775" s="2">
        <v>0.0</v>
      </c>
      <c r="E1775" s="53">
        <v>0.0</v>
      </c>
      <c r="F1775" s="53">
        <v>0.0</v>
      </c>
      <c r="G1775" s="53">
        <v>0.0</v>
      </c>
      <c r="H1775" s="53">
        <v>0.0</v>
      </c>
      <c r="I1775" s="53">
        <v>0.0</v>
      </c>
      <c r="J1775" s="53">
        <v>0.062</v>
      </c>
      <c r="K1775" s="53">
        <v>0.031</v>
      </c>
      <c r="L1775" s="94">
        <v>0.0</v>
      </c>
      <c r="M1775" s="94">
        <v>0.0038</v>
      </c>
      <c r="N1775" s="94">
        <v>9.0E-4</v>
      </c>
      <c r="O1775" s="2" t="s">
        <v>9316</v>
      </c>
      <c r="P1775" s="2">
        <v>10.0</v>
      </c>
      <c r="Q1775" s="2" t="s">
        <v>9317</v>
      </c>
    </row>
    <row r="1776">
      <c r="A1776" s="54">
        <v>46074.0</v>
      </c>
      <c r="B1776" s="2" t="s">
        <v>450</v>
      </c>
      <c r="C1776" s="2" t="s">
        <v>288</v>
      </c>
      <c r="D1776" s="2">
        <v>0.0</v>
      </c>
      <c r="E1776" s="53">
        <v>0.0</v>
      </c>
      <c r="F1776" s="53">
        <v>0.0</v>
      </c>
      <c r="G1776" s="53">
        <v>0.0</v>
      </c>
      <c r="H1776" s="53">
        <v>0.0</v>
      </c>
      <c r="I1776" s="53">
        <v>0.0</v>
      </c>
      <c r="J1776" s="53">
        <v>0.006580719729611836</v>
      </c>
      <c r="K1776" s="53">
        <v>0.003290359864805918</v>
      </c>
      <c r="L1776" s="94">
        <v>0.0</v>
      </c>
      <c r="M1776" s="94">
        <v>4.330587215970248E-5</v>
      </c>
      <c r="N1776" s="94">
        <v>1.082646803992562E-5</v>
      </c>
      <c r="O1776" s="2" t="s">
        <v>9316</v>
      </c>
      <c r="P1776" s="2">
        <v>11.0</v>
      </c>
      <c r="Q1776" s="2" t="s">
        <v>9318</v>
      </c>
    </row>
    <row r="1777">
      <c r="A1777" s="54">
        <v>46074.0</v>
      </c>
      <c r="B1777" s="2" t="s">
        <v>1189</v>
      </c>
      <c r="C1777" s="2" t="s">
        <v>288</v>
      </c>
      <c r="D1777" s="2">
        <v>0.0</v>
      </c>
      <c r="E1777" s="53">
        <v>0.0011696082310981672</v>
      </c>
      <c r="F1777" s="53">
        <v>0.007229119899406114</v>
      </c>
      <c r="G1777" s="53">
        <v>0.012054121463316305</v>
      </c>
      <c r="H1777" s="53">
        <v>0.015182242651394652</v>
      </c>
      <c r="I1777" s="53">
        <v>0.01877056778101082</v>
      </c>
      <c r="J1777" s="53">
        <v>0.0028519037257046633</v>
      </c>
      <c r="K1777" s="53">
        <v>0.007453012594510484</v>
      </c>
      <c r="L1777" s="94">
        <v>1.4530184425238282E-4</v>
      </c>
      <c r="M1777" s="94">
        <v>8.13335486068814E-6</v>
      </c>
      <c r="N1777" s="94">
        <v>5.55473967339319E-5</v>
      </c>
      <c r="O1777" s="2" t="s">
        <v>9319</v>
      </c>
      <c r="P1777" s="2">
        <v>99.0</v>
      </c>
      <c r="Q1777" s="2" t="s">
        <v>9320</v>
      </c>
    </row>
    <row r="1778">
      <c r="A1778" s="54">
        <v>46075.0</v>
      </c>
      <c r="B1778" s="2" t="s">
        <v>194</v>
      </c>
      <c r="C1778" s="2" t="s">
        <v>256</v>
      </c>
      <c r="D1778" s="2">
        <v>0.0</v>
      </c>
      <c r="E1778" s="53">
        <v>0.002</v>
      </c>
      <c r="F1778" s="53">
        <v>0.013</v>
      </c>
      <c r="G1778" s="53">
        <v>0.022</v>
      </c>
      <c r="H1778" s="53">
        <v>0.028</v>
      </c>
      <c r="I1778" s="53">
        <v>0.035</v>
      </c>
      <c r="J1778" s="53">
        <v>0.098</v>
      </c>
      <c r="K1778" s="53">
        <v>0.06</v>
      </c>
      <c r="L1778" s="94">
        <v>5.0E-4</v>
      </c>
      <c r="M1778" s="94">
        <v>0.0096</v>
      </c>
      <c r="N1778" s="94">
        <v>0.0036</v>
      </c>
      <c r="O1778" s="2" t="s">
        <v>9316</v>
      </c>
      <c r="P1778" s="2">
        <v>1.0</v>
      </c>
      <c r="Q1778" s="2" t="s">
        <v>9317</v>
      </c>
    </row>
    <row r="1779">
      <c r="A1779" s="54">
        <v>46075.0</v>
      </c>
      <c r="B1779" s="2" t="s">
        <v>145</v>
      </c>
      <c r="C1779" s="2" t="s">
        <v>256</v>
      </c>
      <c r="D1779" s="2">
        <v>0.0</v>
      </c>
      <c r="E1779" s="53">
        <v>0.0</v>
      </c>
      <c r="F1779" s="53">
        <v>0.0</v>
      </c>
      <c r="G1779" s="53">
        <v>0.0</v>
      </c>
      <c r="H1779" s="53">
        <v>0.0</v>
      </c>
      <c r="I1779" s="53">
        <v>0.0</v>
      </c>
      <c r="J1779" s="53">
        <v>0.032</v>
      </c>
      <c r="K1779" s="53">
        <v>0.016</v>
      </c>
      <c r="L1779" s="94">
        <v>0.0</v>
      </c>
      <c r="M1779" s="94">
        <v>0.001</v>
      </c>
      <c r="N1779" s="94">
        <v>3.0E-4</v>
      </c>
      <c r="O1779" s="2" t="s">
        <v>9316</v>
      </c>
      <c r="P1779" s="2">
        <v>2.0</v>
      </c>
      <c r="Q1779" s="2" t="s">
        <v>9317</v>
      </c>
    </row>
    <row r="1780">
      <c r="A1780" s="54">
        <v>46075.0</v>
      </c>
      <c r="B1780" s="2" t="s">
        <v>1801</v>
      </c>
      <c r="C1780" s="2" t="s">
        <v>256</v>
      </c>
      <c r="D1780" s="2">
        <v>0.0</v>
      </c>
      <c r="E1780" s="53">
        <v>0.0</v>
      </c>
      <c r="F1780" s="53">
        <v>0.0</v>
      </c>
      <c r="G1780" s="53">
        <v>0.0</v>
      </c>
      <c r="H1780" s="53">
        <v>0.0</v>
      </c>
      <c r="I1780" s="53">
        <v>0.0</v>
      </c>
      <c r="J1780" s="53">
        <v>0.0</v>
      </c>
      <c r="K1780" s="53">
        <v>0.0</v>
      </c>
      <c r="L1780" s="94">
        <v>0.0</v>
      </c>
      <c r="M1780" s="94">
        <v>0.0</v>
      </c>
      <c r="N1780" s="94">
        <v>0.0</v>
      </c>
      <c r="O1780" s="2" t="s">
        <v>9316</v>
      </c>
      <c r="P1780" s="2">
        <v>3.0</v>
      </c>
      <c r="Q1780" s="2" t="s">
        <v>9318</v>
      </c>
    </row>
    <row r="1781">
      <c r="A1781" s="54">
        <v>46075.0</v>
      </c>
      <c r="B1781" s="2" t="s">
        <v>932</v>
      </c>
      <c r="C1781" s="2" t="s">
        <v>256</v>
      </c>
      <c r="D1781" s="2">
        <v>0.0</v>
      </c>
      <c r="E1781" s="53">
        <v>0.0</v>
      </c>
      <c r="F1781" s="53">
        <v>0.0</v>
      </c>
      <c r="G1781" s="53">
        <v>0.0</v>
      </c>
      <c r="H1781" s="53">
        <v>0.0</v>
      </c>
      <c r="I1781" s="53">
        <v>0.0</v>
      </c>
      <c r="J1781" s="53">
        <v>0.011173096507194705</v>
      </c>
      <c r="K1781" s="53">
        <v>0.0055865482535973525</v>
      </c>
      <c r="L1781" s="94">
        <v>0.0</v>
      </c>
      <c r="M1781" s="94">
        <v>1.248380855590865E-4</v>
      </c>
      <c r="N1781" s="94">
        <v>3.120952138977163E-5</v>
      </c>
      <c r="O1781" s="2" t="s">
        <v>9316</v>
      </c>
      <c r="P1781" s="2">
        <v>4.0</v>
      </c>
      <c r="Q1781" s="2" t="s">
        <v>9318</v>
      </c>
    </row>
    <row r="1782">
      <c r="A1782" s="54">
        <v>46075.0</v>
      </c>
      <c r="B1782" s="2" t="s">
        <v>515</v>
      </c>
      <c r="C1782" s="2" t="s">
        <v>256</v>
      </c>
      <c r="D1782" s="2">
        <v>0.0</v>
      </c>
      <c r="E1782" s="53">
        <v>0.0</v>
      </c>
      <c r="F1782" s="53">
        <v>0.0</v>
      </c>
      <c r="G1782" s="53">
        <v>0.0</v>
      </c>
      <c r="H1782" s="53">
        <v>0.0</v>
      </c>
      <c r="I1782" s="53">
        <v>0.0</v>
      </c>
      <c r="J1782" s="53">
        <v>0.010340924731793284</v>
      </c>
      <c r="K1782" s="53">
        <v>0.005170462365896642</v>
      </c>
      <c r="L1782" s="94">
        <v>0.0</v>
      </c>
      <c r="M1782" s="94">
        <v>1.06934724308614E-4</v>
      </c>
      <c r="N1782" s="94">
        <v>2.67336810771535E-5</v>
      </c>
      <c r="O1782" s="2" t="s">
        <v>9316</v>
      </c>
      <c r="P1782" s="2">
        <v>5.0</v>
      </c>
      <c r="Q1782" s="2" t="s">
        <v>9318</v>
      </c>
    </row>
    <row r="1783">
      <c r="A1783" s="54">
        <v>46075.0</v>
      </c>
      <c r="B1783" s="2" t="s">
        <v>229</v>
      </c>
      <c r="C1783" s="2" t="s">
        <v>256</v>
      </c>
      <c r="D1783" s="2">
        <v>0.0</v>
      </c>
      <c r="E1783" s="53">
        <v>0.0</v>
      </c>
      <c r="F1783" s="53">
        <v>0.0</v>
      </c>
      <c r="G1783" s="53">
        <v>0.0</v>
      </c>
      <c r="H1783" s="53">
        <v>0.0</v>
      </c>
      <c r="I1783" s="53">
        <v>0.0</v>
      </c>
      <c r="J1783" s="53">
        <v>0.0826561606975834</v>
      </c>
      <c r="K1783" s="53">
        <v>0.0413280803487917</v>
      </c>
      <c r="L1783" s="94">
        <v>0.0</v>
      </c>
      <c r="M1783" s="94">
        <v>0.0068320409012647305</v>
      </c>
      <c r="N1783" s="94">
        <v>0.0017080102253161826</v>
      </c>
      <c r="O1783" s="2" t="s">
        <v>9316</v>
      </c>
      <c r="P1783" s="2">
        <v>6.0</v>
      </c>
      <c r="Q1783" s="2" t="s">
        <v>9317</v>
      </c>
    </row>
    <row r="1784">
      <c r="A1784" s="54">
        <v>46075.0</v>
      </c>
      <c r="B1784" s="2" t="s">
        <v>178</v>
      </c>
      <c r="C1784" s="2" t="s">
        <v>256</v>
      </c>
      <c r="D1784" s="2">
        <v>0.0</v>
      </c>
      <c r="E1784" s="53">
        <v>0.002232739423449681</v>
      </c>
      <c r="F1784" s="53">
        <v>0.009949178998618028</v>
      </c>
      <c r="G1784" s="53">
        <v>0.014832510331281683</v>
      </c>
      <c r="H1784" s="53">
        <v>0.01764559294137011</v>
      </c>
      <c r="I1784" s="53">
        <v>0.020587615542741286</v>
      </c>
      <c r="J1784" s="53">
        <v>0.03788298290645928</v>
      </c>
      <c r="K1784" s="53">
        <v>0.02635774661887048</v>
      </c>
      <c r="L1784" s="94">
        <v>2.2000336272757785E-4</v>
      </c>
      <c r="M1784" s="94">
        <v>0.0014351203938910858</v>
      </c>
      <c r="N1784" s="94">
        <v>6.947308068245782E-4</v>
      </c>
      <c r="O1784" s="2" t="s">
        <v>9316</v>
      </c>
      <c r="P1784" s="2">
        <v>7.0</v>
      </c>
      <c r="Q1784" s="2" t="s">
        <v>9318</v>
      </c>
    </row>
    <row r="1785">
      <c r="A1785" s="54">
        <v>46075.0</v>
      </c>
      <c r="B1785" s="2" t="s">
        <v>1876</v>
      </c>
      <c r="C1785" s="2" t="s">
        <v>256</v>
      </c>
      <c r="D1785" s="2">
        <v>0.0</v>
      </c>
      <c r="E1785" s="53">
        <v>0.0</v>
      </c>
      <c r="F1785" s="53">
        <v>0.0</v>
      </c>
      <c r="G1785" s="53">
        <v>0.0</v>
      </c>
      <c r="H1785" s="53">
        <v>0.0</v>
      </c>
      <c r="I1785" s="53">
        <v>0.0</v>
      </c>
      <c r="J1785" s="53">
        <v>0.0</v>
      </c>
      <c r="K1785" s="53">
        <v>0.0</v>
      </c>
      <c r="L1785" s="94">
        <v>0.0</v>
      </c>
      <c r="M1785" s="94">
        <v>0.0</v>
      </c>
      <c r="N1785" s="94">
        <v>0.0</v>
      </c>
      <c r="O1785" s="2" t="s">
        <v>9316</v>
      </c>
      <c r="P1785" s="2">
        <v>8.0</v>
      </c>
      <c r="Q1785" s="2" t="s">
        <v>9318</v>
      </c>
    </row>
    <row r="1786">
      <c r="A1786" s="54">
        <v>46075.0</v>
      </c>
      <c r="B1786" s="2" t="s">
        <v>687</v>
      </c>
      <c r="C1786" s="2" t="s">
        <v>256</v>
      </c>
      <c r="D1786" s="2">
        <v>0.0</v>
      </c>
      <c r="E1786" s="53">
        <v>0.0</v>
      </c>
      <c r="F1786" s="53">
        <v>0.0</v>
      </c>
      <c r="G1786" s="53">
        <v>0.0</v>
      </c>
      <c r="H1786" s="53">
        <v>0.0</v>
      </c>
      <c r="I1786" s="53">
        <v>0.0</v>
      </c>
      <c r="J1786" s="53">
        <v>0.006785922413856075</v>
      </c>
      <c r="K1786" s="53">
        <v>0.0033929612069280375</v>
      </c>
      <c r="L1786" s="94">
        <v>0.0</v>
      </c>
      <c r="M1786" s="94">
        <v>4.604874300687426E-5</v>
      </c>
      <c r="N1786" s="94">
        <v>1.1512185751718564E-5</v>
      </c>
      <c r="O1786" s="2" t="s">
        <v>9316</v>
      </c>
      <c r="P1786" s="2">
        <v>9.0</v>
      </c>
      <c r="Q1786" s="2" t="s">
        <v>9318</v>
      </c>
    </row>
    <row r="1787">
      <c r="A1787" s="54">
        <v>46075.0</v>
      </c>
      <c r="B1787" s="2" t="s">
        <v>301</v>
      </c>
      <c r="C1787" s="2" t="s">
        <v>256</v>
      </c>
      <c r="D1787" s="2">
        <v>0.0</v>
      </c>
      <c r="E1787" s="53">
        <v>0.004</v>
      </c>
      <c r="F1787" s="53">
        <v>0.013000000000000001</v>
      </c>
      <c r="G1787" s="53">
        <v>0.017</v>
      </c>
      <c r="H1787" s="53">
        <v>0.02</v>
      </c>
      <c r="I1787" s="53">
        <v>0.022000000000000002</v>
      </c>
      <c r="J1787" s="53">
        <v>0.061</v>
      </c>
      <c r="K1787" s="53">
        <v>0.039</v>
      </c>
      <c r="L1787" s="94">
        <v>3.0E-4</v>
      </c>
      <c r="M1787" s="94">
        <v>0.0037</v>
      </c>
      <c r="N1787" s="94">
        <v>0.0015</v>
      </c>
      <c r="O1787" s="2" t="s">
        <v>9316</v>
      </c>
      <c r="P1787" s="2">
        <v>10.0</v>
      </c>
      <c r="Q1787" s="2" t="s">
        <v>9317</v>
      </c>
    </row>
    <row r="1788">
      <c r="A1788" s="54">
        <v>46075.0</v>
      </c>
      <c r="B1788" s="2" t="s">
        <v>450</v>
      </c>
      <c r="C1788" s="2" t="s">
        <v>256</v>
      </c>
      <c r="D1788" s="2">
        <v>0.0</v>
      </c>
      <c r="E1788" s="53">
        <v>0.011252301594137582</v>
      </c>
      <c r="F1788" s="53">
        <v>0.022335151675570777</v>
      </c>
      <c r="G1788" s="53">
        <v>0.025430160464194523</v>
      </c>
      <c r="H1788" s="53">
        <v>0.026438516779740052</v>
      </c>
      <c r="I1788" s="53">
        <v>0.026957106231297982</v>
      </c>
      <c r="J1788" s="53">
        <v>0.0065227605305958935</v>
      </c>
      <c r="K1788" s="53">
        <v>0.01597646049739521</v>
      </c>
      <c r="L1788" s="94">
        <v>6.466930612346822E-4</v>
      </c>
      <c r="M1788" s="94">
        <v>4.254640493949962E-5</v>
      </c>
      <c r="N1788" s="94">
        <v>2.5524729002482957E-4</v>
      </c>
      <c r="O1788" s="2" t="s">
        <v>9316</v>
      </c>
      <c r="P1788" s="2">
        <v>11.0</v>
      </c>
      <c r="Q1788" s="2" t="s">
        <v>9318</v>
      </c>
    </row>
    <row r="1789">
      <c r="A1789" s="54">
        <v>46075.0</v>
      </c>
      <c r="B1789" s="2" t="s">
        <v>1189</v>
      </c>
      <c r="C1789" s="2" t="s">
        <v>256</v>
      </c>
      <c r="D1789" s="2">
        <v>0.0</v>
      </c>
      <c r="E1789" s="53">
        <v>0.0</v>
      </c>
      <c r="F1789" s="53">
        <v>0.0</v>
      </c>
      <c r="G1789" s="53">
        <v>0.0</v>
      </c>
      <c r="H1789" s="53">
        <v>0.0</v>
      </c>
      <c r="I1789" s="53">
        <v>0.0</v>
      </c>
      <c r="J1789" s="53">
        <v>0.002826785795994234</v>
      </c>
      <c r="K1789" s="53">
        <v>0.001413392897997117</v>
      </c>
      <c r="L1789" s="94">
        <v>0.0</v>
      </c>
      <c r="M1789" s="94">
        <v>7.990717936434755E-6</v>
      </c>
      <c r="N1789" s="94">
        <v>1.997679484108689E-6</v>
      </c>
      <c r="O1789" s="2" t="s">
        <v>9319</v>
      </c>
      <c r="P1789" s="2">
        <v>99.0</v>
      </c>
      <c r="Q1789" s="2" t="s">
        <v>9320</v>
      </c>
    </row>
    <row r="1790">
      <c r="A1790" s="54">
        <v>46076.0</v>
      </c>
      <c r="B1790" s="2" t="s">
        <v>194</v>
      </c>
      <c r="C1790" s="2" t="s">
        <v>180</v>
      </c>
      <c r="D1790" s="2">
        <v>0.0</v>
      </c>
      <c r="E1790" s="53">
        <v>0.002</v>
      </c>
      <c r="F1790" s="53">
        <v>0.012</v>
      </c>
      <c r="G1790" s="53">
        <v>0.022</v>
      </c>
      <c r="H1790" s="53">
        <v>0.028</v>
      </c>
      <c r="I1790" s="53">
        <v>0.035</v>
      </c>
      <c r="J1790" s="53">
        <v>0.097</v>
      </c>
      <c r="K1790" s="53">
        <v>0.059</v>
      </c>
      <c r="L1790" s="94">
        <v>5.0E-4</v>
      </c>
      <c r="M1790" s="94">
        <v>0.0094</v>
      </c>
      <c r="N1790" s="94">
        <v>0.0035</v>
      </c>
      <c r="O1790" s="2" t="s">
        <v>9316</v>
      </c>
      <c r="P1790" s="2">
        <v>1.0</v>
      </c>
      <c r="Q1790" s="2" t="s">
        <v>9317</v>
      </c>
    </row>
    <row r="1791">
      <c r="A1791" s="54">
        <v>46076.0</v>
      </c>
      <c r="B1791" s="2" t="s">
        <v>145</v>
      </c>
      <c r="C1791" s="2" t="s">
        <v>180</v>
      </c>
      <c r="D1791" s="2">
        <v>0.0</v>
      </c>
      <c r="E1791" s="53">
        <v>0.038</v>
      </c>
      <c r="F1791" s="53">
        <v>0.058</v>
      </c>
      <c r="G1791" s="53">
        <v>0.06</v>
      </c>
      <c r="H1791" s="53">
        <v>0.06</v>
      </c>
      <c r="I1791" s="53">
        <v>0.059</v>
      </c>
      <c r="J1791" s="53">
        <v>0.032</v>
      </c>
      <c r="K1791" s="53">
        <v>0.046</v>
      </c>
      <c r="L1791" s="94">
        <v>0.0036</v>
      </c>
      <c r="M1791" s="94">
        <v>0.001</v>
      </c>
      <c r="N1791" s="94">
        <v>0.0021</v>
      </c>
      <c r="O1791" s="2" t="s">
        <v>9316</v>
      </c>
      <c r="P1791" s="2">
        <v>2.0</v>
      </c>
      <c r="Q1791" s="2" t="s">
        <v>9317</v>
      </c>
    </row>
    <row r="1792">
      <c r="A1792" s="54">
        <v>46076.0</v>
      </c>
      <c r="B1792" s="2" t="s">
        <v>1801</v>
      </c>
      <c r="C1792" s="2" t="s">
        <v>180</v>
      </c>
      <c r="D1792" s="2">
        <v>0.0</v>
      </c>
      <c r="E1792" s="53">
        <v>0.0</v>
      </c>
      <c r="F1792" s="53">
        <v>0.0</v>
      </c>
      <c r="G1792" s="53">
        <v>0.0</v>
      </c>
      <c r="H1792" s="53">
        <v>0.0</v>
      </c>
      <c r="I1792" s="53">
        <v>0.0</v>
      </c>
      <c r="J1792" s="53">
        <v>0.0</v>
      </c>
      <c r="K1792" s="53">
        <v>0.0</v>
      </c>
      <c r="L1792" s="94">
        <v>0.0</v>
      </c>
      <c r="M1792" s="94">
        <v>0.0</v>
      </c>
      <c r="N1792" s="94">
        <v>0.0</v>
      </c>
      <c r="O1792" s="2" t="s">
        <v>9316</v>
      </c>
      <c r="P1792" s="2">
        <v>3.0</v>
      </c>
      <c r="Q1792" s="2" t="s">
        <v>9318</v>
      </c>
    </row>
    <row r="1793">
      <c r="A1793" s="54">
        <v>46076.0</v>
      </c>
      <c r="B1793" s="2" t="s">
        <v>932</v>
      </c>
      <c r="C1793" s="2" t="s">
        <v>180</v>
      </c>
      <c r="D1793" s="2">
        <v>0.0</v>
      </c>
      <c r="E1793" s="53">
        <v>0.002232739423449681</v>
      </c>
      <c r="F1793" s="53">
        <v>0.009949178998618028</v>
      </c>
      <c r="G1793" s="53">
        <v>0.014832510331281683</v>
      </c>
      <c r="H1793" s="53">
        <v>0.01764559294137011</v>
      </c>
      <c r="I1793" s="53">
        <v>0.020587615542741286</v>
      </c>
      <c r="J1793" s="53">
        <v>0.011074801892593892</v>
      </c>
      <c r="K1793" s="53">
        <v>0.012953656111937786</v>
      </c>
      <c r="L1793" s="94">
        <v>2.2000336272757785E-4</v>
      </c>
      <c r="M1793" s="94">
        <v>1.2265123696020123E-4</v>
      </c>
      <c r="N1793" s="94">
        <v>1.6779720666634316E-4</v>
      </c>
      <c r="O1793" s="2" t="s">
        <v>9316</v>
      </c>
      <c r="P1793" s="2">
        <v>4.0</v>
      </c>
      <c r="Q1793" s="2" t="s">
        <v>9318</v>
      </c>
    </row>
    <row r="1794">
      <c r="A1794" s="54">
        <v>46076.0</v>
      </c>
      <c r="B1794" s="2" t="s">
        <v>515</v>
      </c>
      <c r="C1794" s="2" t="s">
        <v>180</v>
      </c>
      <c r="D1794" s="2">
        <v>0.0</v>
      </c>
      <c r="E1794" s="53">
        <v>0.0</v>
      </c>
      <c r="F1794" s="53">
        <v>0.0</v>
      </c>
      <c r="G1794" s="53">
        <v>0.0</v>
      </c>
      <c r="H1794" s="53">
        <v>0.0</v>
      </c>
      <c r="I1794" s="53">
        <v>0.0</v>
      </c>
      <c r="J1794" s="53">
        <v>0.0102499510961075</v>
      </c>
      <c r="K1794" s="53">
        <v>0.00512497554805375</v>
      </c>
      <c r="L1794" s="94">
        <v>0.0</v>
      </c>
      <c r="M1794" s="94">
        <v>1.0506149747259535E-4</v>
      </c>
      <c r="N1794" s="94">
        <v>2.6265374368148837E-5</v>
      </c>
      <c r="O1794" s="2" t="s">
        <v>9316</v>
      </c>
      <c r="P1794" s="2">
        <v>5.0</v>
      </c>
      <c r="Q1794" s="2" t="s">
        <v>9318</v>
      </c>
    </row>
    <row r="1795">
      <c r="A1795" s="54">
        <v>46076.0</v>
      </c>
      <c r="B1795" s="2" t="s">
        <v>229</v>
      </c>
      <c r="C1795" s="2" t="s">
        <v>180</v>
      </c>
      <c r="D1795" s="2">
        <v>1.0</v>
      </c>
      <c r="E1795" s="53">
        <v>0.011178766889591312</v>
      </c>
      <c r="F1795" s="53">
        <v>0.03245021074446201</v>
      </c>
      <c r="G1795" s="53">
        <v>0.04505956167710071</v>
      </c>
      <c r="H1795" s="53">
        <v>0.0525755016370127</v>
      </c>
      <c r="I1795" s="53">
        <v>0.06082591942478406</v>
      </c>
      <c r="J1795" s="53">
        <v>0.08192899831650846</v>
      </c>
      <c r="K1795" s="53">
        <v>0.06349427999680458</v>
      </c>
      <c r="L1795" s="94">
        <v>0.911911240744331</v>
      </c>
      <c r="M1795" s="94">
        <v>0.8428543641321296</v>
      </c>
      <c r="N1795" s="94">
        <v>0.8770429635987035</v>
      </c>
      <c r="O1795" s="2" t="s">
        <v>9316</v>
      </c>
      <c r="P1795" s="2">
        <v>6.0</v>
      </c>
      <c r="Q1795" s="2" t="s">
        <v>9317</v>
      </c>
    </row>
    <row r="1796">
      <c r="A1796" s="54">
        <v>46076.0</v>
      </c>
      <c r="B1796" s="2" t="s">
        <v>178</v>
      </c>
      <c r="C1796" s="2" t="s">
        <v>180</v>
      </c>
      <c r="D1796" s="2">
        <v>0.0</v>
      </c>
      <c r="E1796" s="53">
        <v>3.7687244503285897E-4</v>
      </c>
      <c r="F1796" s="53">
        <v>0.004087572010622391</v>
      </c>
      <c r="G1796" s="53">
        <v>0.00819722346034662</v>
      </c>
      <c r="H1796" s="53">
        <v>0.011310331721585798</v>
      </c>
      <c r="I1796" s="53">
        <v>0.0153049567602865</v>
      </c>
      <c r="J1796" s="53">
        <v>0.03754970974424129</v>
      </c>
      <c r="K1796" s="53">
        <v>0.022873466602293953</v>
      </c>
      <c r="L1796" s="94">
        <v>6.719447245885702E-5</v>
      </c>
      <c r="M1796" s="94">
        <v>0.001409980701876769</v>
      </c>
      <c r="N1796" s="94">
        <v>5.231954744062569E-4</v>
      </c>
      <c r="O1796" s="2" t="s">
        <v>9316</v>
      </c>
      <c r="P1796" s="2">
        <v>7.0</v>
      </c>
      <c r="Q1796" s="2" t="s">
        <v>9318</v>
      </c>
    </row>
    <row r="1797">
      <c r="A1797" s="54">
        <v>46076.0</v>
      </c>
      <c r="B1797" s="2" t="s">
        <v>1876</v>
      </c>
      <c r="C1797" s="2" t="s">
        <v>180</v>
      </c>
      <c r="D1797" s="2">
        <v>0.0</v>
      </c>
      <c r="E1797" s="53">
        <v>0.0</v>
      </c>
      <c r="F1797" s="53">
        <v>0.0</v>
      </c>
      <c r="G1797" s="53">
        <v>0.0</v>
      </c>
      <c r="H1797" s="53">
        <v>0.0</v>
      </c>
      <c r="I1797" s="53">
        <v>0.0</v>
      </c>
      <c r="J1797" s="53">
        <v>0.0</v>
      </c>
      <c r="K1797" s="53">
        <v>0.0</v>
      </c>
      <c r="L1797" s="94">
        <v>0.0</v>
      </c>
      <c r="M1797" s="94">
        <v>0.0</v>
      </c>
      <c r="N1797" s="94">
        <v>0.0</v>
      </c>
      <c r="O1797" s="2" t="s">
        <v>9316</v>
      </c>
      <c r="P1797" s="2">
        <v>8.0</v>
      </c>
      <c r="Q1797" s="2" t="s">
        <v>9318</v>
      </c>
    </row>
    <row r="1798">
      <c r="A1798" s="54">
        <v>46076.0</v>
      </c>
      <c r="B1798" s="2" t="s">
        <v>687</v>
      </c>
      <c r="C1798" s="2" t="s">
        <v>180</v>
      </c>
      <c r="D1798" s="2">
        <v>0.0</v>
      </c>
      <c r="E1798" s="53">
        <v>0.05659916284035978</v>
      </c>
      <c r="F1798" s="53">
        <v>0.04854424312080201</v>
      </c>
      <c r="G1798" s="53">
        <v>0.040429415829408524</v>
      </c>
      <c r="H1798" s="53">
        <v>0.035416733993334115</v>
      </c>
      <c r="I1798" s="53">
        <v>0.030012490768974748</v>
      </c>
      <c r="J1798" s="53">
        <v>0.006733860452441474</v>
      </c>
      <c r="K1798" s="53">
        <v>0.023581638140925</v>
      </c>
      <c r="L1798" s="94">
        <v>0.0016345376643072285</v>
      </c>
      <c r="M1798" s="94">
        <v>4.53448765929553E-5</v>
      </c>
      <c r="N1798" s="94">
        <v>5.560936574095286E-4</v>
      </c>
      <c r="O1798" s="2" t="s">
        <v>9316</v>
      </c>
      <c r="P1798" s="2">
        <v>9.0</v>
      </c>
      <c r="Q1798" s="2" t="s">
        <v>9318</v>
      </c>
    </row>
    <row r="1799">
      <c r="A1799" s="54">
        <v>46076.0</v>
      </c>
      <c r="B1799" s="2" t="s">
        <v>301</v>
      </c>
      <c r="C1799" s="2" t="s">
        <v>180</v>
      </c>
      <c r="D1799" s="2">
        <v>0.0</v>
      </c>
      <c r="E1799" s="53">
        <v>0.15</v>
      </c>
      <c r="F1799" s="53">
        <v>0.081</v>
      </c>
      <c r="G1799" s="53">
        <v>0.06</v>
      </c>
      <c r="H1799" s="53">
        <v>0.05</v>
      </c>
      <c r="I1799" s="53">
        <v>0.040999999999999995</v>
      </c>
      <c r="J1799" s="53">
        <v>0.061</v>
      </c>
      <c r="K1799" s="53">
        <v>0.06</v>
      </c>
      <c r="L1799" s="94">
        <v>0.0036</v>
      </c>
      <c r="M1799" s="94">
        <v>0.0037</v>
      </c>
      <c r="N1799" s="94">
        <v>0.0036</v>
      </c>
      <c r="O1799" s="2" t="s">
        <v>9316</v>
      </c>
      <c r="P1799" s="2">
        <v>10.0</v>
      </c>
      <c r="Q1799" s="2" t="s">
        <v>9317</v>
      </c>
    </row>
    <row r="1800">
      <c r="A1800" s="54">
        <v>46076.0</v>
      </c>
      <c r="B1800" s="2" t="s">
        <v>450</v>
      </c>
      <c r="C1800" s="2" t="s">
        <v>180</v>
      </c>
      <c r="D1800" s="2">
        <v>0.0</v>
      </c>
      <c r="E1800" s="53">
        <v>0.0</v>
      </c>
      <c r="F1800" s="53">
        <v>0.0</v>
      </c>
      <c r="G1800" s="53">
        <v>0.0</v>
      </c>
      <c r="H1800" s="53">
        <v>0.0</v>
      </c>
      <c r="I1800" s="53">
        <v>0.0</v>
      </c>
      <c r="J1800" s="53">
        <v>0.006465376954603737</v>
      </c>
      <c r="K1800" s="53">
        <v>0.0032326884773018687</v>
      </c>
      <c r="L1800" s="94">
        <v>0.0</v>
      </c>
      <c r="M1800" s="94">
        <v>4.18010991651211E-5</v>
      </c>
      <c r="N1800" s="94">
        <v>1.0450274791280274E-5</v>
      </c>
      <c r="O1800" s="2" t="s">
        <v>9316</v>
      </c>
      <c r="P1800" s="2">
        <v>11.0</v>
      </c>
      <c r="Q1800" s="2" t="s">
        <v>9318</v>
      </c>
    </row>
    <row r="1801">
      <c r="A1801" s="54">
        <v>46076.0</v>
      </c>
      <c r="B1801" s="2" t="s">
        <v>1189</v>
      </c>
      <c r="C1801" s="2" t="s">
        <v>180</v>
      </c>
      <c r="D1801" s="2">
        <v>0.0</v>
      </c>
      <c r="E1801" s="53">
        <v>0.0</v>
      </c>
      <c r="F1801" s="53">
        <v>0.0</v>
      </c>
      <c r="G1801" s="53">
        <v>0.0</v>
      </c>
      <c r="H1801" s="53">
        <v>0.0</v>
      </c>
      <c r="I1801" s="53">
        <v>0.0</v>
      </c>
      <c r="J1801" s="53">
        <v>0.002801917325539569</v>
      </c>
      <c r="K1801" s="53">
        <v>0.0014009586627697845</v>
      </c>
      <c r="L1801" s="94">
        <v>0.0</v>
      </c>
      <c r="M1801" s="94">
        <v>7.850740699158811E-6</v>
      </c>
      <c r="N1801" s="94">
        <v>1.962685174789703E-6</v>
      </c>
      <c r="O1801" s="2" t="s">
        <v>9319</v>
      </c>
      <c r="P1801" s="2">
        <v>99.0</v>
      </c>
      <c r="Q1801" s="2" t="s">
        <v>9320</v>
      </c>
    </row>
    <row r="1802">
      <c r="A1802" s="54">
        <v>46077.0</v>
      </c>
      <c r="B1802" s="2" t="s">
        <v>194</v>
      </c>
      <c r="C1802" s="2" t="s">
        <v>208</v>
      </c>
      <c r="D1802" s="2">
        <v>0.0</v>
      </c>
      <c r="E1802" s="53">
        <v>0.276</v>
      </c>
      <c r="F1802" s="53">
        <v>0.223</v>
      </c>
      <c r="G1802" s="53">
        <v>0.198</v>
      </c>
      <c r="H1802" s="53">
        <v>0.186</v>
      </c>
      <c r="I1802" s="53">
        <v>0.175</v>
      </c>
      <c r="J1802" s="53">
        <v>0.097</v>
      </c>
      <c r="K1802" s="53">
        <v>0.147</v>
      </c>
      <c r="L1802" s="94">
        <v>0.0392</v>
      </c>
      <c r="M1802" s="94">
        <v>0.0094</v>
      </c>
      <c r="N1802" s="94">
        <v>0.0216</v>
      </c>
      <c r="O1802" s="2" t="s">
        <v>9316</v>
      </c>
      <c r="P1802" s="2">
        <v>1.0</v>
      </c>
      <c r="Q1802" s="2" t="s">
        <v>9317</v>
      </c>
    </row>
    <row r="1803">
      <c r="A1803" s="54">
        <v>46077.0</v>
      </c>
      <c r="B1803" s="2" t="s">
        <v>145</v>
      </c>
      <c r="C1803" s="2" t="s">
        <v>208</v>
      </c>
      <c r="D1803" s="2">
        <v>0.0</v>
      </c>
      <c r="E1803" s="53">
        <v>0.15</v>
      </c>
      <c r="F1803" s="53">
        <v>0.087</v>
      </c>
      <c r="G1803" s="53">
        <v>0.07</v>
      </c>
      <c r="H1803" s="53">
        <v>0.063</v>
      </c>
      <c r="I1803" s="53">
        <v>0.058</v>
      </c>
      <c r="J1803" s="53">
        <v>0.032</v>
      </c>
      <c r="K1803" s="53">
        <v>0.051</v>
      </c>
      <c r="L1803" s="94">
        <v>0.0049</v>
      </c>
      <c r="M1803" s="94">
        <v>0.001</v>
      </c>
      <c r="N1803" s="94">
        <v>0.0026</v>
      </c>
      <c r="O1803" s="2" t="s">
        <v>9316</v>
      </c>
      <c r="P1803" s="2">
        <v>2.0</v>
      </c>
      <c r="Q1803" s="2" t="s">
        <v>9317</v>
      </c>
    </row>
    <row r="1804">
      <c r="A1804" s="54">
        <v>46077.0</v>
      </c>
      <c r="B1804" s="2" t="s">
        <v>1801</v>
      </c>
      <c r="C1804" s="2" t="s">
        <v>208</v>
      </c>
      <c r="D1804" s="2">
        <v>0.0</v>
      </c>
      <c r="E1804" s="53">
        <v>0.0</v>
      </c>
      <c r="F1804" s="53">
        <v>0.0</v>
      </c>
      <c r="G1804" s="53">
        <v>0.0</v>
      </c>
      <c r="H1804" s="53">
        <v>0.0</v>
      </c>
      <c r="I1804" s="53">
        <v>0.0</v>
      </c>
      <c r="J1804" s="53">
        <v>0.0</v>
      </c>
      <c r="K1804" s="53">
        <v>0.0</v>
      </c>
      <c r="L1804" s="94">
        <v>0.0</v>
      </c>
      <c r="M1804" s="94">
        <v>0.0</v>
      </c>
      <c r="N1804" s="94">
        <v>0.0</v>
      </c>
      <c r="O1804" s="2" t="s">
        <v>9316</v>
      </c>
      <c r="P1804" s="2">
        <v>3.0</v>
      </c>
      <c r="Q1804" s="2" t="s">
        <v>9318</v>
      </c>
    </row>
    <row r="1805">
      <c r="A1805" s="54">
        <v>46077.0</v>
      </c>
      <c r="B1805" s="2" t="s">
        <v>932</v>
      </c>
      <c r="C1805" s="2" t="s">
        <v>208</v>
      </c>
      <c r="D1805" s="2">
        <v>0.0</v>
      </c>
      <c r="E1805" s="53">
        <v>0.0</v>
      </c>
      <c r="F1805" s="53">
        <v>0.0</v>
      </c>
      <c r="G1805" s="53">
        <v>0.0</v>
      </c>
      <c r="H1805" s="53">
        <v>0.0</v>
      </c>
      <c r="I1805" s="53">
        <v>0.0</v>
      </c>
      <c r="J1805" s="53">
        <v>0.01097748154140158</v>
      </c>
      <c r="K1805" s="53">
        <v>0.00548874077070079</v>
      </c>
      <c r="L1805" s="94">
        <v>0.0</v>
      </c>
      <c r="M1805" s="94">
        <v>1.2050510099181242E-4</v>
      </c>
      <c r="N1805" s="94">
        <v>3.0126275247953105E-5</v>
      </c>
      <c r="O1805" s="2" t="s">
        <v>9316</v>
      </c>
      <c r="P1805" s="2">
        <v>4.0</v>
      </c>
      <c r="Q1805" s="2" t="s">
        <v>9318</v>
      </c>
    </row>
    <row r="1806">
      <c r="A1806" s="54">
        <v>46077.0</v>
      </c>
      <c r="B1806" s="2" t="s">
        <v>515</v>
      </c>
      <c r="C1806" s="2" t="s">
        <v>208</v>
      </c>
      <c r="D1806" s="2">
        <v>0.0</v>
      </c>
      <c r="E1806" s="53">
        <v>0.0</v>
      </c>
      <c r="F1806" s="53">
        <v>0.0</v>
      </c>
      <c r="G1806" s="53">
        <v>0.0</v>
      </c>
      <c r="H1806" s="53">
        <v>0.0</v>
      </c>
      <c r="I1806" s="53">
        <v>0.0</v>
      </c>
      <c r="J1806" s="53">
        <v>0.010159879160731005</v>
      </c>
      <c r="K1806" s="53">
        <v>0.0050799395803655025</v>
      </c>
      <c r="L1806" s="94">
        <v>0.0</v>
      </c>
      <c r="M1806" s="94">
        <v>1.0322314456065615E-4</v>
      </c>
      <c r="N1806" s="94">
        <v>2.580578614016404E-5</v>
      </c>
      <c r="O1806" s="2" t="s">
        <v>9316</v>
      </c>
      <c r="P1806" s="2">
        <v>5.0</v>
      </c>
      <c r="Q1806" s="2" t="s">
        <v>9318</v>
      </c>
    </row>
    <row r="1807">
      <c r="A1807" s="54">
        <v>46077.0</v>
      </c>
      <c r="B1807" s="2" t="s">
        <v>229</v>
      </c>
      <c r="C1807" s="2" t="s">
        <v>208</v>
      </c>
      <c r="D1807" s="2">
        <v>0.0</v>
      </c>
      <c r="E1807" s="53">
        <v>0.05870723390056152</v>
      </c>
      <c r="F1807" s="53">
        <v>0.0914152810185823</v>
      </c>
      <c r="G1807" s="53">
        <v>0.10984589447796113</v>
      </c>
      <c r="H1807" s="53">
        <v>0.12074749463473805</v>
      </c>
      <c r="I1807" s="53">
        <v>0.13259699969648325</v>
      </c>
      <c r="J1807" s="53">
        <v>0.08999659114298286</v>
      </c>
      <c r="K1807" s="53">
        <v>0.09992124281047199</v>
      </c>
      <c r="L1807" s="94">
        <v>0.012066120533663372</v>
      </c>
      <c r="M1807" s="94">
        <v>0.008099386417357222</v>
      </c>
      <c r="N1807" s="94">
        <v>0.0099842547647893</v>
      </c>
      <c r="O1807" s="2" t="s">
        <v>9316</v>
      </c>
      <c r="P1807" s="2">
        <v>6.0</v>
      </c>
      <c r="Q1807" s="2" t="s">
        <v>9317</v>
      </c>
    </row>
    <row r="1808">
      <c r="A1808" s="54">
        <v>46077.0</v>
      </c>
      <c r="B1808" s="2" t="s">
        <v>178</v>
      </c>
      <c r="C1808" s="2" t="s">
        <v>208</v>
      </c>
      <c r="D1808" s="2">
        <v>0.0</v>
      </c>
      <c r="E1808" s="53">
        <v>0.0</v>
      </c>
      <c r="F1808" s="53">
        <v>0.0</v>
      </c>
      <c r="G1808" s="53">
        <v>0.0</v>
      </c>
      <c r="H1808" s="53">
        <v>0.0</v>
      </c>
      <c r="I1808" s="53">
        <v>0.0</v>
      </c>
      <c r="J1808" s="53">
        <v>0.03721973987435831</v>
      </c>
      <c r="K1808" s="53">
        <v>0.018609869937179155</v>
      </c>
      <c r="L1808" s="94">
        <v>0.0</v>
      </c>
      <c r="M1808" s="94">
        <v>0.0013853090363148979</v>
      </c>
      <c r="N1808" s="94">
        <v>3.4632725907872446E-4</v>
      </c>
      <c r="O1808" s="2" t="s">
        <v>9316</v>
      </c>
      <c r="P1808" s="2">
        <v>7.0</v>
      </c>
      <c r="Q1808" s="2" t="s">
        <v>9318</v>
      </c>
    </row>
    <row r="1809">
      <c r="A1809" s="54">
        <v>46077.0</v>
      </c>
      <c r="B1809" s="2" t="s">
        <v>1876</v>
      </c>
      <c r="C1809" s="2" t="s">
        <v>208</v>
      </c>
      <c r="D1809" s="2">
        <v>0.0</v>
      </c>
      <c r="E1809" s="53">
        <v>0.0</v>
      </c>
      <c r="F1809" s="53">
        <v>0.0</v>
      </c>
      <c r="G1809" s="53">
        <v>0.0</v>
      </c>
      <c r="H1809" s="53">
        <v>0.0</v>
      </c>
      <c r="I1809" s="53">
        <v>0.0</v>
      </c>
      <c r="J1809" s="53">
        <v>0.0</v>
      </c>
      <c r="K1809" s="53">
        <v>0.0</v>
      </c>
      <c r="L1809" s="94">
        <v>0.0</v>
      </c>
      <c r="M1809" s="94">
        <v>0.0</v>
      </c>
      <c r="N1809" s="94">
        <v>0.0</v>
      </c>
      <c r="O1809" s="2" t="s">
        <v>9316</v>
      </c>
      <c r="P1809" s="2">
        <v>8.0</v>
      </c>
      <c r="Q1809" s="2" t="s">
        <v>9318</v>
      </c>
    </row>
    <row r="1810">
      <c r="A1810" s="54">
        <v>46077.0</v>
      </c>
      <c r="B1810" s="2" t="s">
        <v>687</v>
      </c>
      <c r="C1810" s="2" t="s">
        <v>208</v>
      </c>
      <c r="D1810" s="2">
        <v>0.0</v>
      </c>
      <c r="E1810" s="53">
        <v>0.0</v>
      </c>
      <c r="F1810" s="53">
        <v>0.0</v>
      </c>
      <c r="G1810" s="53">
        <v>0.0</v>
      </c>
      <c r="H1810" s="53">
        <v>0.0</v>
      </c>
      <c r="I1810" s="53">
        <v>0.0</v>
      </c>
      <c r="J1810" s="53">
        <v>0.006682197913192503</v>
      </c>
      <c r="K1810" s="53">
        <v>0.0033410989565962517</v>
      </c>
      <c r="L1810" s="94">
        <v>0.0</v>
      </c>
      <c r="M1810" s="94">
        <v>4.4651768951074246E-5</v>
      </c>
      <c r="N1810" s="94">
        <v>1.1162942237768561E-5</v>
      </c>
      <c r="O1810" s="2" t="s">
        <v>9316</v>
      </c>
      <c r="P1810" s="2">
        <v>9.0</v>
      </c>
      <c r="Q1810" s="2" t="s">
        <v>9318</v>
      </c>
    </row>
    <row r="1811">
      <c r="A1811" s="54">
        <v>46077.0</v>
      </c>
      <c r="B1811" s="2" t="s">
        <v>301</v>
      </c>
      <c r="C1811" s="2" t="s">
        <v>208</v>
      </c>
      <c r="D1811" s="2">
        <v>0.0</v>
      </c>
      <c r="E1811" s="53">
        <v>0.15</v>
      </c>
      <c r="F1811" s="53">
        <v>0.081</v>
      </c>
      <c r="G1811" s="53">
        <v>0.06</v>
      </c>
      <c r="H1811" s="53">
        <v>0.05</v>
      </c>
      <c r="I1811" s="53">
        <v>0.040999999999999995</v>
      </c>
      <c r="J1811" s="53">
        <v>0.06</v>
      </c>
      <c r="K1811" s="53">
        <v>0.06</v>
      </c>
      <c r="L1811" s="94">
        <v>0.0036</v>
      </c>
      <c r="M1811" s="94">
        <v>0.0036</v>
      </c>
      <c r="N1811" s="94">
        <v>0.0036</v>
      </c>
      <c r="O1811" s="2" t="s">
        <v>9316</v>
      </c>
      <c r="P1811" s="2">
        <v>10.0</v>
      </c>
      <c r="Q1811" s="2" t="s">
        <v>9317</v>
      </c>
    </row>
    <row r="1812">
      <c r="A1812" s="54">
        <v>46077.0</v>
      </c>
      <c r="B1812" s="2" t="s">
        <v>450</v>
      </c>
      <c r="C1812" s="2" t="s">
        <v>208</v>
      </c>
      <c r="D1812" s="2">
        <v>0.0</v>
      </c>
      <c r="E1812" s="53">
        <v>0.0</v>
      </c>
      <c r="F1812" s="53">
        <v>0.0</v>
      </c>
      <c r="G1812" s="53">
        <v>0.0</v>
      </c>
      <c r="H1812" s="53">
        <v>0.0</v>
      </c>
      <c r="I1812" s="53">
        <v>0.0</v>
      </c>
      <c r="J1812" s="53">
        <v>0.0064085621454617785</v>
      </c>
      <c r="K1812" s="53">
        <v>0.0032042810727308892</v>
      </c>
      <c r="L1812" s="94">
        <v>0.0</v>
      </c>
      <c r="M1812" s="94">
        <v>4.1069668772245674E-5</v>
      </c>
      <c r="N1812" s="94">
        <v>1.0267417193061419E-5</v>
      </c>
      <c r="O1812" s="2" t="s">
        <v>9316</v>
      </c>
      <c r="P1812" s="2">
        <v>11.0</v>
      </c>
      <c r="Q1812" s="2" t="s">
        <v>9318</v>
      </c>
    </row>
    <row r="1813">
      <c r="A1813" s="54">
        <v>46077.0</v>
      </c>
      <c r="B1813" s="2" t="s">
        <v>1189</v>
      </c>
      <c r="C1813" s="2" t="s">
        <v>208</v>
      </c>
      <c r="D1813" s="2">
        <v>0.0</v>
      </c>
      <c r="E1813" s="53">
        <v>0.0</v>
      </c>
      <c r="F1813" s="53">
        <v>0.0</v>
      </c>
      <c r="G1813" s="53">
        <v>0.0</v>
      </c>
      <c r="H1813" s="53">
        <v>0.0</v>
      </c>
      <c r="I1813" s="53">
        <v>0.0</v>
      </c>
      <c r="J1813" s="53">
        <v>0.002777295343062781</v>
      </c>
      <c r="K1813" s="53">
        <v>0.0013886476715313904</v>
      </c>
      <c r="L1813" s="94">
        <v>0.0</v>
      </c>
      <c r="M1813" s="94">
        <v>7.71336942259821E-6</v>
      </c>
      <c r="N1813" s="94">
        <v>1.9283423556495525E-6</v>
      </c>
      <c r="O1813" s="2" t="s">
        <v>9319</v>
      </c>
      <c r="P1813" s="2">
        <v>99.0</v>
      </c>
      <c r="Q1813" s="2" t="s">
        <v>9320</v>
      </c>
    </row>
    <row r="1814">
      <c r="A1814" s="54">
        <v>46078.0</v>
      </c>
      <c r="B1814" s="2" t="s">
        <v>194</v>
      </c>
      <c r="C1814" s="2" t="s">
        <v>303</v>
      </c>
      <c r="D1814" s="2">
        <v>0.0</v>
      </c>
      <c r="E1814" s="53">
        <v>0.01</v>
      </c>
      <c r="F1814" s="53">
        <v>0.021</v>
      </c>
      <c r="G1814" s="53">
        <v>0.024</v>
      </c>
      <c r="H1814" s="53">
        <v>0.025</v>
      </c>
      <c r="I1814" s="53">
        <v>0.026</v>
      </c>
      <c r="J1814" s="53">
        <v>0.096</v>
      </c>
      <c r="K1814" s="53">
        <v>0.06</v>
      </c>
      <c r="L1814" s="94">
        <v>6.0E-4</v>
      </c>
      <c r="M1814" s="94">
        <v>0.0092</v>
      </c>
      <c r="N1814" s="94">
        <v>0.0036</v>
      </c>
      <c r="O1814" s="2" t="s">
        <v>9316</v>
      </c>
      <c r="P1814" s="2">
        <v>1.0</v>
      </c>
      <c r="Q1814" s="2" t="s">
        <v>9317</v>
      </c>
    </row>
    <row r="1815">
      <c r="A1815" s="54">
        <v>46078.0</v>
      </c>
      <c r="B1815" s="2" t="s">
        <v>145</v>
      </c>
      <c r="C1815" s="2" t="s">
        <v>303</v>
      </c>
      <c r="D1815" s="2">
        <v>0.0</v>
      </c>
      <c r="E1815" s="53">
        <v>0.0</v>
      </c>
      <c r="F1815" s="53">
        <v>0.0</v>
      </c>
      <c r="G1815" s="53">
        <v>0.0</v>
      </c>
      <c r="H1815" s="53">
        <v>0.0</v>
      </c>
      <c r="I1815" s="53">
        <v>0.0</v>
      </c>
      <c r="J1815" s="53">
        <v>0.031</v>
      </c>
      <c r="K1815" s="53">
        <v>0.016</v>
      </c>
      <c r="L1815" s="94">
        <v>0.0</v>
      </c>
      <c r="M1815" s="94">
        <v>0.001</v>
      </c>
      <c r="N1815" s="94">
        <v>3.0E-4</v>
      </c>
      <c r="O1815" s="2" t="s">
        <v>9316</v>
      </c>
      <c r="P1815" s="2">
        <v>2.0</v>
      </c>
      <c r="Q1815" s="2" t="s">
        <v>9317</v>
      </c>
    </row>
    <row r="1816">
      <c r="A1816" s="54">
        <v>46078.0</v>
      </c>
      <c r="B1816" s="2" t="s">
        <v>1801</v>
      </c>
      <c r="C1816" s="2" t="s">
        <v>303</v>
      </c>
      <c r="D1816" s="2">
        <v>0.0</v>
      </c>
      <c r="E1816" s="53">
        <v>0.0</v>
      </c>
      <c r="F1816" s="53">
        <v>0.0</v>
      </c>
      <c r="G1816" s="53">
        <v>0.0</v>
      </c>
      <c r="H1816" s="53">
        <v>0.0</v>
      </c>
      <c r="I1816" s="53">
        <v>0.0</v>
      </c>
      <c r="J1816" s="53">
        <v>0.0</v>
      </c>
      <c r="K1816" s="53">
        <v>0.0</v>
      </c>
      <c r="L1816" s="94">
        <v>0.0</v>
      </c>
      <c r="M1816" s="94">
        <v>0.0</v>
      </c>
      <c r="N1816" s="94">
        <v>0.0</v>
      </c>
      <c r="O1816" s="2" t="s">
        <v>9316</v>
      </c>
      <c r="P1816" s="2">
        <v>3.0</v>
      </c>
      <c r="Q1816" s="2" t="s">
        <v>9318</v>
      </c>
    </row>
    <row r="1817">
      <c r="A1817" s="54">
        <v>46078.0</v>
      </c>
      <c r="B1817" s="2" t="s">
        <v>932</v>
      </c>
      <c r="C1817" s="2" t="s">
        <v>303</v>
      </c>
      <c r="D1817" s="2">
        <v>0.0</v>
      </c>
      <c r="E1817" s="53">
        <v>0.0</v>
      </c>
      <c r="F1817" s="53">
        <v>0.0</v>
      </c>
      <c r="G1817" s="53">
        <v>0.0</v>
      </c>
      <c r="H1817" s="53">
        <v>0.0</v>
      </c>
      <c r="I1817" s="53">
        <v>0.0</v>
      </c>
      <c r="J1817" s="53">
        <v>0.010881123883845451</v>
      </c>
      <c r="K1817" s="53">
        <v>0.005440561941922726</v>
      </c>
      <c r="L1817" s="94">
        <v>0.0</v>
      </c>
      <c r="M1817" s="94">
        <v>1.1839885697559192E-4</v>
      </c>
      <c r="N1817" s="94">
        <v>2.959971424389798E-5</v>
      </c>
      <c r="O1817" s="2" t="s">
        <v>9316</v>
      </c>
      <c r="P1817" s="2">
        <v>4.0</v>
      </c>
      <c r="Q1817" s="2" t="s">
        <v>9318</v>
      </c>
    </row>
    <row r="1818">
      <c r="A1818" s="54">
        <v>46078.0</v>
      </c>
      <c r="B1818" s="2" t="s">
        <v>515</v>
      </c>
      <c r="C1818" s="2" t="s">
        <v>303</v>
      </c>
      <c r="D1818" s="2">
        <v>0.0</v>
      </c>
      <c r="E1818" s="53">
        <v>0.0</v>
      </c>
      <c r="F1818" s="53">
        <v>0.0</v>
      </c>
      <c r="G1818" s="53">
        <v>0.0</v>
      </c>
      <c r="H1818" s="53">
        <v>0.0</v>
      </c>
      <c r="I1818" s="53">
        <v>0.0</v>
      </c>
      <c r="J1818" s="53">
        <v>0.010070698217607655</v>
      </c>
      <c r="K1818" s="53">
        <v>0.005035349108803828</v>
      </c>
      <c r="L1818" s="94">
        <v>0.0</v>
      </c>
      <c r="M1818" s="94">
        <v>1.01418962590126E-4</v>
      </c>
      <c r="N1818" s="94">
        <v>2.53547406475315E-5</v>
      </c>
      <c r="O1818" s="2" t="s">
        <v>9316</v>
      </c>
      <c r="P1818" s="2">
        <v>5.0</v>
      </c>
      <c r="Q1818" s="2" t="s">
        <v>9318</v>
      </c>
    </row>
    <row r="1819">
      <c r="A1819" s="54">
        <v>46078.0</v>
      </c>
      <c r="B1819" s="2" t="s">
        <v>229</v>
      </c>
      <c r="C1819" s="2" t="s">
        <v>303</v>
      </c>
      <c r="D1819" s="2">
        <v>1.0</v>
      </c>
      <c r="E1819" s="53">
        <v>0.18278489072890247</v>
      </c>
      <c r="F1819" s="53">
        <v>0.1556360470381326</v>
      </c>
      <c r="G1819" s="53">
        <v>0.14085014324580344</v>
      </c>
      <c r="H1819" s="53">
        <v>0.132490958990919</v>
      </c>
      <c r="I1819" s="53">
        <v>0.1236509494107392</v>
      </c>
      <c r="J1819" s="53">
        <v>0.08920662299975543</v>
      </c>
      <c r="K1819" s="53">
        <v>0.11502838312277944</v>
      </c>
      <c r="L1819" s="94">
        <v>0.7381384763607565</v>
      </c>
      <c r="M1819" s="94">
        <v>0.8295445755875096</v>
      </c>
      <c r="N1819" s="94">
        <v>0.7831747626782821</v>
      </c>
      <c r="O1819" s="2" t="s">
        <v>9316</v>
      </c>
      <c r="P1819" s="2">
        <v>6.0</v>
      </c>
      <c r="Q1819" s="2" t="s">
        <v>9317</v>
      </c>
    </row>
    <row r="1820">
      <c r="A1820" s="54">
        <v>46078.0</v>
      </c>
      <c r="B1820" s="2" t="s">
        <v>178</v>
      </c>
      <c r="C1820" s="2" t="s">
        <v>303</v>
      </c>
      <c r="D1820" s="2">
        <v>0.0</v>
      </c>
      <c r="E1820" s="53">
        <v>0.025260562991100993</v>
      </c>
      <c r="F1820" s="53">
        <v>0.033464915818621765</v>
      </c>
      <c r="G1820" s="53">
        <v>0.03329785985604075</v>
      </c>
      <c r="H1820" s="53">
        <v>0.03236216014396039</v>
      </c>
      <c r="I1820" s="53">
        <v>0.030846570063705635</v>
      </c>
      <c r="J1820" s="53">
        <v>0.03689303406887685</v>
      </c>
      <c r="K1820" s="53">
        <v>0.035095446962458796</v>
      </c>
      <c r="L1820" s="94">
        <v>0.0011087474709925301</v>
      </c>
      <c r="M1820" s="94">
        <v>0.0013610959628073077</v>
      </c>
      <c r="N1820" s="94">
        <v>0.0012316903974947584</v>
      </c>
      <c r="O1820" s="2" t="s">
        <v>9316</v>
      </c>
      <c r="P1820" s="2">
        <v>7.0</v>
      </c>
      <c r="Q1820" s="2" t="s">
        <v>9318</v>
      </c>
    </row>
    <row r="1821">
      <c r="A1821" s="54">
        <v>46078.0</v>
      </c>
      <c r="B1821" s="2" t="s">
        <v>1876</v>
      </c>
      <c r="C1821" s="2" t="s">
        <v>303</v>
      </c>
      <c r="D1821" s="2">
        <v>0.0</v>
      </c>
      <c r="E1821" s="53">
        <v>0.0</v>
      </c>
      <c r="F1821" s="53">
        <v>0.0</v>
      </c>
      <c r="G1821" s="53">
        <v>0.0</v>
      </c>
      <c r="H1821" s="53">
        <v>0.0</v>
      </c>
      <c r="I1821" s="53">
        <v>0.0</v>
      </c>
      <c r="J1821" s="53">
        <v>0.0</v>
      </c>
      <c r="K1821" s="53">
        <v>0.0</v>
      </c>
      <c r="L1821" s="94">
        <v>0.0</v>
      </c>
      <c r="M1821" s="94">
        <v>0.0</v>
      </c>
      <c r="N1821" s="94">
        <v>0.0</v>
      </c>
      <c r="O1821" s="2" t="s">
        <v>9316</v>
      </c>
      <c r="P1821" s="2">
        <v>8.0</v>
      </c>
      <c r="Q1821" s="2" t="s">
        <v>9318</v>
      </c>
    </row>
    <row r="1822">
      <c r="A1822" s="54">
        <v>46078.0</v>
      </c>
      <c r="B1822" s="2" t="s">
        <v>687</v>
      </c>
      <c r="C1822" s="2" t="s">
        <v>303</v>
      </c>
      <c r="D1822" s="2">
        <v>0.0</v>
      </c>
      <c r="E1822" s="53">
        <v>0.0</v>
      </c>
      <c r="F1822" s="53">
        <v>0.0</v>
      </c>
      <c r="G1822" s="53">
        <v>0.0</v>
      </c>
      <c r="H1822" s="53">
        <v>0.0</v>
      </c>
      <c r="I1822" s="53">
        <v>0.0</v>
      </c>
      <c r="J1822" s="53">
        <v>0.006630931731720844</v>
      </c>
      <c r="K1822" s="53">
        <v>0.003315465865860422</v>
      </c>
      <c r="L1822" s="94">
        <v>0.0</v>
      </c>
      <c r="M1822" s="94">
        <v>4.3969255630742396E-5</v>
      </c>
      <c r="N1822" s="94">
        <v>1.0992313907685599E-5</v>
      </c>
      <c r="O1822" s="2" t="s">
        <v>9316</v>
      </c>
      <c r="P1822" s="2">
        <v>9.0</v>
      </c>
      <c r="Q1822" s="2" t="s">
        <v>9318</v>
      </c>
    </row>
    <row r="1823">
      <c r="A1823" s="54">
        <v>46078.0</v>
      </c>
      <c r="B1823" s="2" t="s">
        <v>301</v>
      </c>
      <c r="C1823" s="2" t="s">
        <v>303</v>
      </c>
      <c r="D1823" s="2">
        <v>0.0</v>
      </c>
      <c r="E1823" s="53">
        <v>0.305</v>
      </c>
      <c r="F1823" s="53">
        <v>0.23199999999999998</v>
      </c>
      <c r="G1823" s="53">
        <v>0.19899999999999998</v>
      </c>
      <c r="H1823" s="53">
        <v>0.18100000000000002</v>
      </c>
      <c r="I1823" s="53">
        <v>0.16399999999999998</v>
      </c>
      <c r="J1823" s="53">
        <v>0.059000000000000004</v>
      </c>
      <c r="K1823" s="53">
        <v>0.129</v>
      </c>
      <c r="L1823" s="94">
        <v>0.0394</v>
      </c>
      <c r="M1823" s="94">
        <v>0.0035</v>
      </c>
      <c r="N1823" s="94">
        <v>0.0166</v>
      </c>
      <c r="O1823" s="2" t="s">
        <v>9316</v>
      </c>
      <c r="P1823" s="2">
        <v>10.0</v>
      </c>
      <c r="Q1823" s="2" t="s">
        <v>9317</v>
      </c>
    </row>
    <row r="1824">
      <c r="A1824" s="54">
        <v>46078.0</v>
      </c>
      <c r="B1824" s="2" t="s">
        <v>450</v>
      </c>
      <c r="C1824" s="2" t="s">
        <v>303</v>
      </c>
      <c r="D1824" s="2">
        <v>0.0</v>
      </c>
      <c r="E1824" s="53">
        <v>0.0</v>
      </c>
      <c r="F1824" s="53">
        <v>0.0</v>
      </c>
      <c r="G1824" s="53">
        <v>0.0</v>
      </c>
      <c r="H1824" s="53">
        <v>0.0</v>
      </c>
      <c r="I1824" s="53">
        <v>0.0</v>
      </c>
      <c r="J1824" s="53">
        <v>0.006352309348833461</v>
      </c>
      <c r="K1824" s="53">
        <v>0.0031761546744167304</v>
      </c>
      <c r="L1824" s="94">
        <v>0.0</v>
      </c>
      <c r="M1824" s="94">
        <v>4.035183406327699E-5</v>
      </c>
      <c r="N1824" s="94">
        <v>1.0087958515819247E-5</v>
      </c>
      <c r="O1824" s="2" t="s">
        <v>9316</v>
      </c>
      <c r="P1824" s="2">
        <v>11.0</v>
      </c>
      <c r="Q1824" s="2" t="s">
        <v>9318</v>
      </c>
    </row>
    <row r="1825">
      <c r="A1825" s="54">
        <v>46078.0</v>
      </c>
      <c r="B1825" s="2" t="s">
        <v>1189</v>
      </c>
      <c r="C1825" s="2" t="s">
        <v>303</v>
      </c>
      <c r="D1825" s="2">
        <v>0.0</v>
      </c>
      <c r="E1825" s="53">
        <v>3.7687244503285897E-4</v>
      </c>
      <c r="F1825" s="53">
        <v>0.004087572010622391</v>
      </c>
      <c r="G1825" s="53">
        <v>0.00819722346034662</v>
      </c>
      <c r="H1825" s="53">
        <v>0.011310331721585798</v>
      </c>
      <c r="I1825" s="53">
        <v>0.0153049567602865</v>
      </c>
      <c r="J1825" s="53">
        <v>0.0027529169214193677</v>
      </c>
      <c r="K1825" s="53">
        <v>0.005475070190882994</v>
      </c>
      <c r="L1825" s="94">
        <v>6.719447245885702E-5</v>
      </c>
      <c r="M1825" s="94">
        <v>7.578551576237089E-6</v>
      </c>
      <c r="N1825" s="94">
        <v>2.997639359509554E-5</v>
      </c>
      <c r="O1825" s="2" t="s">
        <v>9319</v>
      </c>
      <c r="P1825" s="2">
        <v>99.0</v>
      </c>
      <c r="Q1825" s="2" t="s">
        <v>9320</v>
      </c>
    </row>
    <row r="1826">
      <c r="A1826" s="54">
        <v>46079.0</v>
      </c>
      <c r="B1826" s="2" t="s">
        <v>194</v>
      </c>
      <c r="C1826" s="2" t="s">
        <v>148</v>
      </c>
      <c r="D1826" s="2">
        <v>0.0</v>
      </c>
      <c r="E1826" s="53">
        <v>0.131</v>
      </c>
      <c r="F1826" s="53">
        <v>0.092</v>
      </c>
      <c r="G1826" s="53">
        <v>0.083</v>
      </c>
      <c r="H1826" s="53">
        <v>0.081</v>
      </c>
      <c r="I1826" s="53">
        <v>0.079</v>
      </c>
      <c r="J1826" s="53">
        <v>0.095</v>
      </c>
      <c r="K1826" s="53">
        <v>0.089</v>
      </c>
      <c r="L1826" s="94">
        <v>0.0069</v>
      </c>
      <c r="M1826" s="94">
        <v>0.009</v>
      </c>
      <c r="N1826" s="94">
        <v>0.0079</v>
      </c>
      <c r="O1826" s="2" t="s">
        <v>9316</v>
      </c>
      <c r="P1826" s="2">
        <v>1.0</v>
      </c>
      <c r="Q1826" s="2" t="s">
        <v>9317</v>
      </c>
    </row>
    <row r="1827">
      <c r="A1827" s="54">
        <v>46079.0</v>
      </c>
      <c r="B1827" s="2" t="s">
        <v>145</v>
      </c>
      <c r="C1827" s="2" t="s">
        <v>148</v>
      </c>
      <c r="D1827" s="2">
        <v>0.0</v>
      </c>
      <c r="E1827" s="53">
        <v>0.0</v>
      </c>
      <c r="F1827" s="53">
        <v>0.0</v>
      </c>
      <c r="G1827" s="53">
        <v>0.0</v>
      </c>
      <c r="H1827" s="53">
        <v>0.0</v>
      </c>
      <c r="I1827" s="53">
        <v>0.0</v>
      </c>
      <c r="J1827" s="53">
        <v>0.031</v>
      </c>
      <c r="K1827" s="53">
        <v>0.016</v>
      </c>
      <c r="L1827" s="94">
        <v>0.0</v>
      </c>
      <c r="M1827" s="94">
        <v>0.001</v>
      </c>
      <c r="N1827" s="94">
        <v>3.0E-4</v>
      </c>
      <c r="O1827" s="2" t="s">
        <v>9316</v>
      </c>
      <c r="P1827" s="2">
        <v>2.0</v>
      </c>
      <c r="Q1827" s="2" t="s">
        <v>9317</v>
      </c>
    </row>
    <row r="1828">
      <c r="A1828" s="54">
        <v>46079.0</v>
      </c>
      <c r="B1828" s="2" t="s">
        <v>1801</v>
      </c>
      <c r="C1828" s="2" t="s">
        <v>148</v>
      </c>
      <c r="D1828" s="2">
        <v>0.0</v>
      </c>
      <c r="E1828" s="53">
        <v>0.0</v>
      </c>
      <c r="F1828" s="53">
        <v>0.0</v>
      </c>
      <c r="G1828" s="53">
        <v>0.0</v>
      </c>
      <c r="H1828" s="53">
        <v>0.0</v>
      </c>
      <c r="I1828" s="53">
        <v>0.0</v>
      </c>
      <c r="J1828" s="53">
        <v>0.0</v>
      </c>
      <c r="K1828" s="53">
        <v>0.0</v>
      </c>
      <c r="L1828" s="94">
        <v>0.0</v>
      </c>
      <c r="M1828" s="94">
        <v>0.0</v>
      </c>
      <c r="N1828" s="94">
        <v>0.0</v>
      </c>
      <c r="O1828" s="2" t="s">
        <v>9316</v>
      </c>
      <c r="P1828" s="2">
        <v>3.0</v>
      </c>
      <c r="Q1828" s="2" t="s">
        <v>9318</v>
      </c>
    </row>
    <row r="1829">
      <c r="A1829" s="54">
        <v>46079.0</v>
      </c>
      <c r="B1829" s="2" t="s">
        <v>932</v>
      </c>
      <c r="C1829" s="2" t="s">
        <v>148</v>
      </c>
      <c r="D1829" s="2">
        <v>0.0</v>
      </c>
      <c r="E1829" s="53">
        <v>0.011252301594137582</v>
      </c>
      <c r="F1829" s="53">
        <v>0.022335151675570777</v>
      </c>
      <c r="G1829" s="53">
        <v>0.025430160464194523</v>
      </c>
      <c r="H1829" s="53">
        <v>0.026438516779740052</v>
      </c>
      <c r="I1829" s="53">
        <v>0.026957106231297982</v>
      </c>
      <c r="J1829" s="53">
        <v>0.010785717521380958</v>
      </c>
      <c r="K1829" s="53">
        <v>0.01810793899278774</v>
      </c>
      <c r="L1829" s="94">
        <v>6.466930612346822E-4</v>
      </c>
      <c r="M1829" s="94">
        <v>1.163317024510242E-4</v>
      </c>
      <c r="N1829" s="94">
        <v>3.278974545665227E-4</v>
      </c>
      <c r="O1829" s="2" t="s">
        <v>9316</v>
      </c>
      <c r="P1829" s="2">
        <v>4.0</v>
      </c>
      <c r="Q1829" s="2" t="s">
        <v>9318</v>
      </c>
    </row>
    <row r="1830">
      <c r="A1830" s="54">
        <v>46079.0</v>
      </c>
      <c r="B1830" s="2" t="s">
        <v>515</v>
      </c>
      <c r="C1830" s="2" t="s">
        <v>148</v>
      </c>
      <c r="D1830" s="2">
        <v>0.0</v>
      </c>
      <c r="E1830" s="53">
        <v>0.06666302539466953</v>
      </c>
      <c r="F1830" s="53">
        <v>0.05436391613507044</v>
      </c>
      <c r="G1830" s="53">
        <v>0.04601474141042467</v>
      </c>
      <c r="H1830" s="53">
        <v>0.04124753513449258</v>
      </c>
      <c r="I1830" s="53">
        <v>0.0362616208544198</v>
      </c>
      <c r="J1830" s="53">
        <v>0.009982397717156038</v>
      </c>
      <c r="K1830" s="53">
        <v>0.027998569563790356</v>
      </c>
      <c r="L1830" s="94">
        <v>0.002117356427068251</v>
      </c>
      <c r="M1830" s="94">
        <v>9.964826418348208E-5</v>
      </c>
      <c r="N1830" s="94">
        <v>7.839198976184077E-4</v>
      </c>
      <c r="O1830" s="2" t="s">
        <v>9316</v>
      </c>
      <c r="P1830" s="2">
        <v>5.0</v>
      </c>
      <c r="Q1830" s="2" t="s">
        <v>9318</v>
      </c>
    </row>
    <row r="1831">
      <c r="A1831" s="54">
        <v>46079.0</v>
      </c>
      <c r="B1831" s="2" t="s">
        <v>229</v>
      </c>
      <c r="C1831" s="2" t="s">
        <v>148</v>
      </c>
      <c r="D1831" s="2">
        <v>0.0</v>
      </c>
      <c r="E1831" s="53">
        <v>0.08815135679832968</v>
      </c>
      <c r="F1831" s="53">
        <v>0.08522914991157556</v>
      </c>
      <c r="G1831" s="53">
        <v>0.07756499664999839</v>
      </c>
      <c r="H1831" s="53">
        <v>0.07232727818016005</v>
      </c>
      <c r="I1831" s="53">
        <v>0.06628780600769338</v>
      </c>
      <c r="J1831" s="53">
        <v>0.09719251526455665</v>
      </c>
      <c r="K1831" s="53">
        <v>0.08737875595727751</v>
      </c>
      <c r="L1831" s="94">
        <v>0.006016328705314261</v>
      </c>
      <c r="M1831" s="94">
        <v>0.009446385023451078</v>
      </c>
      <c r="N1831" s="94">
        <v>0.00763504699264146</v>
      </c>
      <c r="O1831" s="2" t="s">
        <v>9316</v>
      </c>
      <c r="P1831" s="2">
        <v>6.0</v>
      </c>
      <c r="Q1831" s="2" t="s">
        <v>9317</v>
      </c>
    </row>
    <row r="1832">
      <c r="A1832" s="54">
        <v>46079.0</v>
      </c>
      <c r="B1832" s="2" t="s">
        <v>178</v>
      </c>
      <c r="C1832" s="2" t="s">
        <v>148</v>
      </c>
      <c r="D1832" s="2">
        <v>1.0</v>
      </c>
      <c r="E1832" s="53">
        <v>0.0</v>
      </c>
      <c r="F1832" s="53">
        <v>0.0</v>
      </c>
      <c r="G1832" s="53">
        <v>0.0</v>
      </c>
      <c r="H1832" s="53">
        <v>0.0</v>
      </c>
      <c r="I1832" s="53">
        <v>0.0</v>
      </c>
      <c r="J1832" s="53">
        <v>0.036569553680420294</v>
      </c>
      <c r="K1832" s="53">
        <v>0.018284776840210147</v>
      </c>
      <c r="L1832" s="94">
        <v>1.0</v>
      </c>
      <c r="M1832" s="94">
        <v>0.9281982248955446</v>
      </c>
      <c r="N1832" s="94">
        <v>0.963764779383676</v>
      </c>
      <c r="O1832" s="2" t="s">
        <v>9316</v>
      </c>
      <c r="P1832" s="2">
        <v>7.0</v>
      </c>
      <c r="Q1832" s="2" t="s">
        <v>9318</v>
      </c>
    </row>
    <row r="1833">
      <c r="A1833" s="54">
        <v>46079.0</v>
      </c>
      <c r="B1833" s="2" t="s">
        <v>1876</v>
      </c>
      <c r="C1833" s="2" t="s">
        <v>148</v>
      </c>
      <c r="D1833" s="2">
        <v>0.0</v>
      </c>
      <c r="E1833" s="53">
        <v>0.0</v>
      </c>
      <c r="F1833" s="53">
        <v>0.0</v>
      </c>
      <c r="G1833" s="53">
        <v>0.0</v>
      </c>
      <c r="H1833" s="53">
        <v>0.0</v>
      </c>
      <c r="I1833" s="53">
        <v>0.0</v>
      </c>
      <c r="J1833" s="53">
        <v>0.0</v>
      </c>
      <c r="K1833" s="53">
        <v>0.0</v>
      </c>
      <c r="L1833" s="94">
        <v>0.0</v>
      </c>
      <c r="M1833" s="94">
        <v>0.0</v>
      </c>
      <c r="N1833" s="94">
        <v>0.0</v>
      </c>
      <c r="O1833" s="2" t="s">
        <v>9316</v>
      </c>
      <c r="P1833" s="2">
        <v>8.0</v>
      </c>
      <c r="Q1833" s="2" t="s">
        <v>9318</v>
      </c>
    </row>
    <row r="1834">
      <c r="A1834" s="54">
        <v>46079.0</v>
      </c>
      <c r="B1834" s="2" t="s">
        <v>687</v>
      </c>
      <c r="C1834" s="2" t="s">
        <v>148</v>
      </c>
      <c r="D1834" s="2">
        <v>0.0</v>
      </c>
      <c r="E1834" s="53">
        <v>0.0</v>
      </c>
      <c r="F1834" s="53">
        <v>0.0</v>
      </c>
      <c r="G1834" s="53">
        <v>0.0</v>
      </c>
      <c r="H1834" s="53">
        <v>0.0</v>
      </c>
      <c r="I1834" s="53">
        <v>0.0</v>
      </c>
      <c r="J1834" s="53">
        <v>0.006580058867148329</v>
      </c>
      <c r="K1834" s="53">
        <v>0.0032900294335741643</v>
      </c>
      <c r="L1834" s="94">
        <v>0.0</v>
      </c>
      <c r="M1834" s="94">
        <v>4.3297174695137346E-5</v>
      </c>
      <c r="N1834" s="94">
        <v>1.0824293673784337E-5</v>
      </c>
      <c r="O1834" s="2" t="s">
        <v>9316</v>
      </c>
      <c r="P1834" s="2">
        <v>9.0</v>
      </c>
      <c r="Q1834" s="2" t="s">
        <v>9318</v>
      </c>
    </row>
    <row r="1835">
      <c r="A1835" s="54">
        <v>46079.0</v>
      </c>
      <c r="B1835" s="2" t="s">
        <v>301</v>
      </c>
      <c r="C1835" s="2" t="s">
        <v>148</v>
      </c>
      <c r="D1835" s="2">
        <v>0.0</v>
      </c>
      <c r="E1835" s="53">
        <v>0.135</v>
      </c>
      <c r="F1835" s="53">
        <v>0.109</v>
      </c>
      <c r="G1835" s="53">
        <v>0.092</v>
      </c>
      <c r="H1835" s="53">
        <v>0.083</v>
      </c>
      <c r="I1835" s="53">
        <v>0.073</v>
      </c>
      <c r="J1835" s="53">
        <v>0.059000000000000004</v>
      </c>
      <c r="K1835" s="53">
        <v>0.076</v>
      </c>
      <c r="L1835" s="94">
        <v>0.0085</v>
      </c>
      <c r="M1835" s="94">
        <v>0.0035</v>
      </c>
      <c r="N1835" s="94">
        <v>0.0057</v>
      </c>
      <c r="O1835" s="2" t="s">
        <v>9316</v>
      </c>
      <c r="P1835" s="2">
        <v>10.0</v>
      </c>
      <c r="Q1835" s="2" t="s">
        <v>9317</v>
      </c>
    </row>
    <row r="1836">
      <c r="A1836" s="54">
        <v>46079.0</v>
      </c>
      <c r="B1836" s="2" t="s">
        <v>450</v>
      </c>
      <c r="C1836" s="2" t="s">
        <v>148</v>
      </c>
      <c r="D1836" s="2">
        <v>0.0</v>
      </c>
      <c r="E1836" s="53">
        <v>0.0</v>
      </c>
      <c r="F1836" s="53">
        <v>0.0</v>
      </c>
      <c r="G1836" s="53">
        <v>0.0</v>
      </c>
      <c r="H1836" s="53">
        <v>0.0</v>
      </c>
      <c r="I1836" s="53">
        <v>0.0</v>
      </c>
      <c r="J1836" s="53">
        <v>0.0062966119103435685</v>
      </c>
      <c r="K1836" s="53">
        <v>0.0031483059551717842</v>
      </c>
      <c r="L1836" s="94">
        <v>0.0</v>
      </c>
      <c r="M1836" s="94">
        <v>3.9647321549480485E-5</v>
      </c>
      <c r="N1836" s="94">
        <v>9.911830387370121E-6</v>
      </c>
      <c r="O1836" s="2" t="s">
        <v>9316</v>
      </c>
      <c r="P1836" s="2">
        <v>11.0</v>
      </c>
      <c r="Q1836" s="2" t="s">
        <v>9318</v>
      </c>
    </row>
    <row r="1837">
      <c r="A1837" s="54">
        <v>46079.0</v>
      </c>
      <c r="B1837" s="2" t="s">
        <v>1189</v>
      </c>
      <c r="C1837" s="2" t="s">
        <v>148</v>
      </c>
      <c r="D1837" s="2">
        <v>0.0</v>
      </c>
      <c r="E1837" s="53">
        <v>0.0</v>
      </c>
      <c r="F1837" s="53">
        <v>0.0</v>
      </c>
      <c r="G1837" s="53">
        <v>0.0</v>
      </c>
      <c r="H1837" s="53">
        <v>0.0</v>
      </c>
      <c r="I1837" s="53">
        <v>0.0</v>
      </c>
      <c r="J1837" s="53">
        <v>0.0027287791767853314</v>
      </c>
      <c r="K1837" s="53">
        <v>0.0013643895883926657</v>
      </c>
      <c r="L1837" s="94">
        <v>0.0</v>
      </c>
      <c r="M1837" s="94">
        <v>7.446235795657231E-6</v>
      </c>
      <c r="N1837" s="94">
        <v>1.8615589489143077E-6</v>
      </c>
      <c r="O1837" s="2" t="s">
        <v>9319</v>
      </c>
      <c r="P1837" s="2">
        <v>99.0</v>
      </c>
      <c r="Q1837" s="2" t="s">
        <v>9320</v>
      </c>
    </row>
    <row r="1838">
      <c r="A1838" s="54">
        <v>46080.0</v>
      </c>
      <c r="B1838" s="2" t="s">
        <v>194</v>
      </c>
      <c r="C1838" s="2" t="s">
        <v>196</v>
      </c>
      <c r="D1838" s="2">
        <v>0.0</v>
      </c>
      <c r="E1838" s="53">
        <v>0.08</v>
      </c>
      <c r="F1838" s="53">
        <v>0.104</v>
      </c>
      <c r="G1838" s="53">
        <v>0.112</v>
      </c>
      <c r="H1838" s="53">
        <v>0.116</v>
      </c>
      <c r="I1838" s="53">
        <v>0.121</v>
      </c>
      <c r="J1838" s="53">
        <v>0.094</v>
      </c>
      <c r="K1838" s="53">
        <v>0.103</v>
      </c>
      <c r="L1838" s="94">
        <v>0.0125</v>
      </c>
      <c r="M1838" s="94">
        <v>0.0088</v>
      </c>
      <c r="N1838" s="94">
        <v>0.0106</v>
      </c>
      <c r="O1838" s="2" t="s">
        <v>9316</v>
      </c>
      <c r="P1838" s="2">
        <v>1.0</v>
      </c>
      <c r="Q1838" s="2" t="s">
        <v>9317</v>
      </c>
    </row>
    <row r="1839">
      <c r="A1839" s="54">
        <v>46080.0</v>
      </c>
      <c r="B1839" s="2" t="s">
        <v>145</v>
      </c>
      <c r="C1839" s="2" t="s">
        <v>196</v>
      </c>
      <c r="D1839" s="2">
        <v>0.0</v>
      </c>
      <c r="E1839" s="53">
        <v>0.003</v>
      </c>
      <c r="F1839" s="53">
        <v>0.015</v>
      </c>
      <c r="G1839" s="53">
        <v>0.024</v>
      </c>
      <c r="H1839" s="53">
        <v>0.03</v>
      </c>
      <c r="I1839" s="53">
        <v>0.037</v>
      </c>
      <c r="J1839" s="53">
        <v>0.031</v>
      </c>
      <c r="K1839" s="53">
        <v>0.028</v>
      </c>
      <c r="L1839" s="94">
        <v>6.0E-4</v>
      </c>
      <c r="M1839" s="94">
        <v>0.001</v>
      </c>
      <c r="N1839" s="94">
        <v>8.0E-4</v>
      </c>
      <c r="O1839" s="2" t="s">
        <v>9316</v>
      </c>
      <c r="P1839" s="2">
        <v>2.0</v>
      </c>
      <c r="Q1839" s="2" t="s">
        <v>9317</v>
      </c>
    </row>
    <row r="1840">
      <c r="A1840" s="54">
        <v>46080.0</v>
      </c>
      <c r="B1840" s="2" t="s">
        <v>1801</v>
      </c>
      <c r="C1840" s="2" t="s">
        <v>196</v>
      </c>
      <c r="D1840" s="2">
        <v>0.0</v>
      </c>
      <c r="E1840" s="53">
        <v>0.0</v>
      </c>
      <c r="F1840" s="53">
        <v>0.0</v>
      </c>
      <c r="G1840" s="53">
        <v>0.0</v>
      </c>
      <c r="H1840" s="53">
        <v>0.0</v>
      </c>
      <c r="I1840" s="53">
        <v>0.0</v>
      </c>
      <c r="J1840" s="53">
        <v>0.0</v>
      </c>
      <c r="K1840" s="53">
        <v>0.0</v>
      </c>
      <c r="L1840" s="94">
        <v>0.0</v>
      </c>
      <c r="M1840" s="94">
        <v>0.0</v>
      </c>
      <c r="N1840" s="94">
        <v>0.0</v>
      </c>
      <c r="O1840" s="2" t="s">
        <v>9316</v>
      </c>
      <c r="P1840" s="2">
        <v>3.0</v>
      </c>
      <c r="Q1840" s="2" t="s">
        <v>9318</v>
      </c>
    </row>
    <row r="1841">
      <c r="A1841" s="54">
        <v>46080.0</v>
      </c>
      <c r="B1841" s="2" t="s">
        <v>932</v>
      </c>
      <c r="C1841" s="2" t="s">
        <v>196</v>
      </c>
      <c r="D1841" s="2">
        <v>0.0</v>
      </c>
      <c r="E1841" s="53">
        <v>0.00692660412244729</v>
      </c>
      <c r="F1841" s="53">
        <v>0.017523804828764797</v>
      </c>
      <c r="G1841" s="53">
        <v>0.021632602404601048</v>
      </c>
      <c r="H1841" s="53">
        <v>0.023418379416736475</v>
      </c>
      <c r="I1841" s="53">
        <v>0.024862975609342555</v>
      </c>
      <c r="J1841" s="53">
        <v>0.010691251223549435</v>
      </c>
      <c r="K1841" s="53">
        <v>0.01616192681407524</v>
      </c>
      <c r="L1841" s="94">
        <v>4.67969486795551E-4</v>
      </c>
      <c r="M1841" s="94">
        <v>1.1430285272504729E-4</v>
      </c>
      <c r="N1841" s="94">
        <v>2.612078783435243E-4</v>
      </c>
      <c r="O1841" s="2" t="s">
        <v>9316</v>
      </c>
      <c r="P1841" s="2">
        <v>4.0</v>
      </c>
      <c r="Q1841" s="2" t="s">
        <v>9318</v>
      </c>
    </row>
    <row r="1842">
      <c r="A1842" s="54">
        <v>46080.0</v>
      </c>
      <c r="B1842" s="2" t="s">
        <v>515</v>
      </c>
      <c r="C1842" s="2" t="s">
        <v>196</v>
      </c>
      <c r="D1842" s="2">
        <v>0.0</v>
      </c>
      <c r="E1842" s="53">
        <v>0.0</v>
      </c>
      <c r="F1842" s="53">
        <v>0.0</v>
      </c>
      <c r="G1842" s="53">
        <v>0.0</v>
      </c>
      <c r="H1842" s="53">
        <v>0.0</v>
      </c>
      <c r="I1842" s="53">
        <v>0.0</v>
      </c>
      <c r="J1842" s="53">
        <v>0.009894967265361593</v>
      </c>
      <c r="K1842" s="53">
        <v>0.0049474836326807966</v>
      </c>
      <c r="L1842" s="94">
        <v>0.0</v>
      </c>
      <c r="M1842" s="94">
        <v>9.791037718257748E-5</v>
      </c>
      <c r="N1842" s="94">
        <v>2.447759429564437E-5</v>
      </c>
      <c r="O1842" s="2" t="s">
        <v>9316</v>
      </c>
      <c r="P1842" s="2">
        <v>5.0</v>
      </c>
      <c r="Q1842" s="2" t="s">
        <v>9318</v>
      </c>
    </row>
    <row r="1843">
      <c r="A1843" s="54">
        <v>46080.0</v>
      </c>
      <c r="B1843" s="2" t="s">
        <v>229</v>
      </c>
      <c r="C1843" s="2" t="s">
        <v>196</v>
      </c>
      <c r="D1843" s="2">
        <v>0.0</v>
      </c>
      <c r="E1843" s="53">
        <v>0.06460289928837376</v>
      </c>
      <c r="F1843" s="53">
        <v>0.07562317266746273</v>
      </c>
      <c r="G1843" s="53">
        <v>0.07223110277471206</v>
      </c>
      <c r="H1843" s="53">
        <v>0.06878541614125579</v>
      </c>
      <c r="I1843" s="53">
        <v>0.06424456654549189</v>
      </c>
      <c r="J1843" s="53">
        <v>0.0963412583059189</v>
      </c>
      <c r="K1843" s="53">
        <v>0.08428618054031548</v>
      </c>
      <c r="L1843" s="94">
        <v>0.005217332208051016</v>
      </c>
      <c r="M1843" s="94">
        <v>0.009281638051967788</v>
      </c>
      <c r="N1843" s="94">
        <v>0.0071041602300746555</v>
      </c>
      <c r="O1843" s="2" t="s">
        <v>9316</v>
      </c>
      <c r="P1843" s="2">
        <v>6.0</v>
      </c>
      <c r="Q1843" s="2" t="s">
        <v>9317</v>
      </c>
    </row>
    <row r="1844">
      <c r="A1844" s="54">
        <v>46080.0</v>
      </c>
      <c r="B1844" s="2" t="s">
        <v>178</v>
      </c>
      <c r="C1844" s="2" t="s">
        <v>196</v>
      </c>
      <c r="D1844" s="2">
        <v>0.0</v>
      </c>
      <c r="E1844" s="53">
        <v>0.2546011515790853</v>
      </c>
      <c r="F1844" s="53">
        <v>0.17784015866682062</v>
      </c>
      <c r="G1844" s="53">
        <v>0.1451621142688441</v>
      </c>
      <c r="H1844" s="53">
        <v>0.12814547792721379</v>
      </c>
      <c r="I1844" s="53">
        <v>0.11114925731909585</v>
      </c>
      <c r="J1844" s="53">
        <v>0.04500772270362785</v>
      </c>
      <c r="K1844" s="53">
        <v>0.09508491848623597</v>
      </c>
      <c r="L1844" s="94">
        <v>0.02107203941900095</v>
      </c>
      <c r="M1844" s="94">
        <v>0.002025695102966658</v>
      </c>
      <c r="N1844" s="94">
        <v>0.00904114172353414</v>
      </c>
      <c r="O1844" s="2" t="s">
        <v>9316</v>
      </c>
      <c r="P1844" s="2">
        <v>7.0</v>
      </c>
      <c r="Q1844" s="2" t="s">
        <v>9318</v>
      </c>
    </row>
    <row r="1845">
      <c r="A1845" s="54">
        <v>46080.0</v>
      </c>
      <c r="B1845" s="2" t="s">
        <v>1876</v>
      </c>
      <c r="C1845" s="2" t="s">
        <v>196</v>
      </c>
      <c r="D1845" s="2">
        <v>0.0</v>
      </c>
      <c r="E1845" s="53">
        <v>0.0</v>
      </c>
      <c r="F1845" s="53">
        <v>0.0</v>
      </c>
      <c r="G1845" s="53">
        <v>0.0</v>
      </c>
      <c r="H1845" s="53">
        <v>0.0</v>
      </c>
      <c r="I1845" s="53">
        <v>0.0</v>
      </c>
      <c r="J1845" s="53">
        <v>0.0</v>
      </c>
      <c r="K1845" s="53">
        <v>0.0</v>
      </c>
      <c r="L1845" s="94">
        <v>0.0</v>
      </c>
      <c r="M1845" s="94">
        <v>0.0</v>
      </c>
      <c r="N1845" s="94">
        <v>0.0</v>
      </c>
      <c r="O1845" s="2" t="s">
        <v>9316</v>
      </c>
      <c r="P1845" s="2">
        <v>8.0</v>
      </c>
      <c r="Q1845" s="2" t="s">
        <v>9318</v>
      </c>
    </row>
    <row r="1846">
      <c r="A1846" s="54">
        <v>46080.0</v>
      </c>
      <c r="B1846" s="2" t="s">
        <v>687</v>
      </c>
      <c r="C1846" s="2" t="s">
        <v>196</v>
      </c>
      <c r="D1846" s="2">
        <v>0.0</v>
      </c>
      <c r="E1846" s="53">
        <v>3.7614882160628174E-4</v>
      </c>
      <c r="F1846" s="53">
        <v>0.003957423999363805</v>
      </c>
      <c r="G1846" s="53">
        <v>0.00760117443235105</v>
      </c>
      <c r="H1846" s="53">
        <v>0.01011220660246359</v>
      </c>
      <c r="I1846" s="53">
        <v>0.013013486198684457</v>
      </c>
      <c r="J1846" s="53">
        <v>0.006529576301926571</v>
      </c>
      <c r="K1846" s="53">
        <v>0.007065375367138811</v>
      </c>
      <c r="L1846" s="94">
        <v>5.7777852751027316E-5</v>
      </c>
      <c r="M1846" s="94">
        <v>4.263536668268107E-5</v>
      </c>
      <c r="N1846" s="94">
        <v>4.991952907857189E-5</v>
      </c>
      <c r="O1846" s="2" t="s">
        <v>9316</v>
      </c>
      <c r="P1846" s="2">
        <v>9.0</v>
      </c>
      <c r="Q1846" s="2" t="s">
        <v>9318</v>
      </c>
    </row>
    <row r="1847">
      <c r="A1847" s="54">
        <v>46080.0</v>
      </c>
      <c r="B1847" s="2" t="s">
        <v>301</v>
      </c>
      <c r="C1847" s="2" t="s">
        <v>196</v>
      </c>
      <c r="D1847" s="2">
        <v>0.0</v>
      </c>
      <c r="E1847" s="53">
        <v>0.0</v>
      </c>
      <c r="F1847" s="53">
        <v>0.0</v>
      </c>
      <c r="G1847" s="53">
        <v>0.0</v>
      </c>
      <c r="H1847" s="53">
        <v>0.0</v>
      </c>
      <c r="I1847" s="53">
        <v>0.0</v>
      </c>
      <c r="J1847" s="53">
        <v>0.057999999999999996</v>
      </c>
      <c r="K1847" s="53">
        <v>0.028999999999999998</v>
      </c>
      <c r="L1847" s="94">
        <v>0.0</v>
      </c>
      <c r="M1847" s="94">
        <v>0.0034</v>
      </c>
      <c r="N1847" s="94">
        <v>9.0E-4</v>
      </c>
      <c r="O1847" s="2" t="s">
        <v>9316</v>
      </c>
      <c r="P1847" s="2">
        <v>10.0</v>
      </c>
      <c r="Q1847" s="2" t="s">
        <v>9317</v>
      </c>
    </row>
    <row r="1848">
      <c r="A1848" s="54">
        <v>46080.0</v>
      </c>
      <c r="B1848" s="2" t="s">
        <v>450</v>
      </c>
      <c r="C1848" s="2" t="s">
        <v>196</v>
      </c>
      <c r="D1848" s="2">
        <v>0.0</v>
      </c>
      <c r="E1848" s="53">
        <v>0.005892234663872729</v>
      </c>
      <c r="F1848" s="53">
        <v>0.016162488966809246</v>
      </c>
      <c r="G1848" s="53">
        <v>0.020497237069053265</v>
      </c>
      <c r="H1848" s="53">
        <v>0.022490378008773026</v>
      </c>
      <c r="I1848" s="53">
        <v>0.0242017283466414</v>
      </c>
      <c r="J1848" s="53">
        <v>0.006241463273744019</v>
      </c>
      <c r="K1848" s="53">
        <v>0.013369350171398642</v>
      </c>
      <c r="L1848" s="94">
        <v>4.201367274649713E-4</v>
      </c>
      <c r="M1848" s="94">
        <v>3.895586379749541E-5</v>
      </c>
      <c r="N1848" s="94">
        <v>1.787395240054769E-4</v>
      </c>
      <c r="O1848" s="2" t="s">
        <v>9316</v>
      </c>
      <c r="P1848" s="2">
        <v>11.0</v>
      </c>
      <c r="Q1848" s="2" t="s">
        <v>9318</v>
      </c>
    </row>
    <row r="1849">
      <c r="A1849" s="54">
        <v>46080.0</v>
      </c>
      <c r="B1849" s="2" t="s">
        <v>1189</v>
      </c>
      <c r="C1849" s="2" t="s">
        <v>196</v>
      </c>
      <c r="D1849" s="2">
        <v>0.0</v>
      </c>
      <c r="E1849" s="53">
        <v>0.0</v>
      </c>
      <c r="F1849" s="53">
        <v>0.0</v>
      </c>
      <c r="G1849" s="53">
        <v>0.0</v>
      </c>
      <c r="H1849" s="53">
        <v>0.0</v>
      </c>
      <c r="I1849" s="53">
        <v>0.0</v>
      </c>
      <c r="J1849" s="53">
        <v>0.0027048792678622895</v>
      </c>
      <c r="K1849" s="53">
        <v>0.0013524396339311448</v>
      </c>
      <c r="L1849" s="94">
        <v>0.0</v>
      </c>
      <c r="M1849" s="94">
        <v>7.316371853711235E-6</v>
      </c>
      <c r="N1849" s="94">
        <v>1.8290929634278088E-6</v>
      </c>
      <c r="O1849" s="2" t="s">
        <v>9319</v>
      </c>
      <c r="P1849" s="2">
        <v>99.0</v>
      </c>
      <c r="Q1849" s="2" t="s">
        <v>9320</v>
      </c>
    </row>
    <row r="1850">
      <c r="A1850" s="54">
        <v>46081.0</v>
      </c>
      <c r="B1850" s="2" t="s">
        <v>194</v>
      </c>
      <c r="C1850" s="2" t="s">
        <v>288</v>
      </c>
      <c r="D1850" s="2">
        <v>0.0</v>
      </c>
      <c r="E1850" s="53">
        <v>0.193</v>
      </c>
      <c r="F1850" s="53">
        <v>0.224</v>
      </c>
      <c r="G1850" s="53">
        <v>0.222</v>
      </c>
      <c r="H1850" s="53">
        <v>0.217</v>
      </c>
      <c r="I1850" s="53">
        <v>0.208</v>
      </c>
      <c r="J1850" s="53">
        <v>0.093</v>
      </c>
      <c r="K1850" s="53">
        <v>0.158</v>
      </c>
      <c r="L1850" s="94">
        <v>0.0493</v>
      </c>
      <c r="M1850" s="94">
        <v>0.0086</v>
      </c>
      <c r="N1850" s="94">
        <v>0.025</v>
      </c>
      <c r="O1850" s="2" t="s">
        <v>9316</v>
      </c>
      <c r="P1850" s="2">
        <v>1.0</v>
      </c>
      <c r="Q1850" s="2" t="s">
        <v>9317</v>
      </c>
    </row>
    <row r="1851">
      <c r="A1851" s="54">
        <v>46081.0</v>
      </c>
      <c r="B1851" s="2" t="s">
        <v>145</v>
      </c>
      <c r="C1851" s="2" t="s">
        <v>288</v>
      </c>
      <c r="D1851" s="2">
        <v>0.0</v>
      </c>
      <c r="E1851" s="53">
        <v>0.03</v>
      </c>
      <c r="F1851" s="53">
        <v>0.057</v>
      </c>
      <c r="G1851" s="53">
        <v>0.071</v>
      </c>
      <c r="H1851" s="53">
        <v>0.079</v>
      </c>
      <c r="I1851" s="53">
        <v>0.087</v>
      </c>
      <c r="J1851" s="53">
        <v>0.031</v>
      </c>
      <c r="K1851" s="53">
        <v>0.051</v>
      </c>
      <c r="L1851" s="94">
        <v>0.005</v>
      </c>
      <c r="M1851" s="94">
        <v>0.001</v>
      </c>
      <c r="N1851" s="94">
        <v>0.0026</v>
      </c>
      <c r="O1851" s="2" t="s">
        <v>9316</v>
      </c>
      <c r="P1851" s="2">
        <v>2.0</v>
      </c>
      <c r="Q1851" s="2" t="s">
        <v>9317</v>
      </c>
    </row>
    <row r="1852">
      <c r="A1852" s="54">
        <v>46081.0</v>
      </c>
      <c r="B1852" s="2" t="s">
        <v>1801</v>
      </c>
      <c r="C1852" s="2" t="s">
        <v>288</v>
      </c>
      <c r="D1852" s="2">
        <v>0.0</v>
      </c>
      <c r="E1852" s="53">
        <v>0.0</v>
      </c>
      <c r="F1852" s="53">
        <v>0.0</v>
      </c>
      <c r="G1852" s="53">
        <v>0.0</v>
      </c>
      <c r="H1852" s="53">
        <v>0.0</v>
      </c>
      <c r="I1852" s="53">
        <v>0.0</v>
      </c>
      <c r="J1852" s="53">
        <v>0.0</v>
      </c>
      <c r="K1852" s="53">
        <v>0.0</v>
      </c>
      <c r="L1852" s="94">
        <v>0.0</v>
      </c>
      <c r="M1852" s="94">
        <v>0.0</v>
      </c>
      <c r="N1852" s="94">
        <v>0.0</v>
      </c>
      <c r="O1852" s="2" t="s">
        <v>9316</v>
      </c>
      <c r="P1852" s="2">
        <v>3.0</v>
      </c>
      <c r="Q1852" s="2" t="s">
        <v>9318</v>
      </c>
    </row>
    <row r="1853">
      <c r="A1853" s="54">
        <v>46081.0</v>
      </c>
      <c r="B1853" s="2" t="s">
        <v>932</v>
      </c>
      <c r="C1853" s="2" t="s">
        <v>288</v>
      </c>
      <c r="D1853" s="2">
        <v>0.0</v>
      </c>
      <c r="E1853" s="53">
        <v>0.002624692154513145</v>
      </c>
      <c r="F1853" s="53">
        <v>0.010787167207740225</v>
      </c>
      <c r="G1853" s="53">
        <v>0.015654099992978926</v>
      </c>
      <c r="H1853" s="53">
        <v>0.018373688088884024</v>
      </c>
      <c r="I1853" s="53">
        <v>0.021150116874389804</v>
      </c>
      <c r="J1853" s="53">
        <v>0.010597713924905446</v>
      </c>
      <c r="K1853" s="53">
        <v>0.013125906958942186</v>
      </c>
      <c r="L1853" s="94">
        <v>2.450508465901828E-4</v>
      </c>
      <c r="M1853" s="94">
        <v>1.1231154043413478E-4</v>
      </c>
      <c r="N1853" s="94">
        <v>1.722894334948069E-4</v>
      </c>
      <c r="O1853" s="2" t="s">
        <v>9316</v>
      </c>
      <c r="P1853" s="2">
        <v>4.0</v>
      </c>
      <c r="Q1853" s="2" t="s">
        <v>9318</v>
      </c>
    </row>
    <row r="1854">
      <c r="A1854" s="54">
        <v>46081.0</v>
      </c>
      <c r="B1854" s="2" t="s">
        <v>515</v>
      </c>
      <c r="C1854" s="2" t="s">
        <v>288</v>
      </c>
      <c r="D1854" s="2">
        <v>0.0</v>
      </c>
      <c r="E1854" s="53">
        <v>0.011252301594137582</v>
      </c>
      <c r="F1854" s="53">
        <v>0.022335151675570777</v>
      </c>
      <c r="G1854" s="53">
        <v>0.025430160464194523</v>
      </c>
      <c r="H1854" s="53">
        <v>0.026438516779740052</v>
      </c>
      <c r="I1854" s="53">
        <v>0.026957106231297982</v>
      </c>
      <c r="J1854" s="53">
        <v>0.009808396620932818</v>
      </c>
      <c r="K1854" s="53">
        <v>0.01761927854256367</v>
      </c>
      <c r="L1854" s="94">
        <v>6.466930612346822E-4</v>
      </c>
      <c r="M1854" s="94">
        <v>9.620464427352632E-5</v>
      </c>
      <c r="N1854" s="94">
        <v>3.1043897636044455E-4</v>
      </c>
      <c r="O1854" s="2" t="s">
        <v>9316</v>
      </c>
      <c r="P1854" s="2">
        <v>5.0</v>
      </c>
      <c r="Q1854" s="2" t="s">
        <v>9318</v>
      </c>
    </row>
    <row r="1855">
      <c r="A1855" s="54">
        <v>46081.0</v>
      </c>
      <c r="B1855" s="2" t="s">
        <v>229</v>
      </c>
      <c r="C1855" s="2" t="s">
        <v>288</v>
      </c>
      <c r="D1855" s="2">
        <v>0.0</v>
      </c>
      <c r="E1855" s="53">
        <v>0.0947233141992178</v>
      </c>
      <c r="F1855" s="53">
        <v>0.12908121546893792</v>
      </c>
      <c r="G1855" s="53">
        <v>0.12988475327087226</v>
      </c>
      <c r="H1855" s="53">
        <v>0.12698754008200033</v>
      </c>
      <c r="I1855" s="53">
        <v>0.12178974392818945</v>
      </c>
      <c r="J1855" s="53">
        <v>0.09549837276694204</v>
      </c>
      <c r="K1855" s="53">
        <v>0.11269156301890715</v>
      </c>
      <c r="L1855" s="94">
        <v>0.016870049132235363</v>
      </c>
      <c r="M1855" s="94">
        <v>0.009119939201133817</v>
      </c>
      <c r="N1855" s="94">
        <v>0.012699388375644322</v>
      </c>
      <c r="O1855" s="2" t="s">
        <v>9316</v>
      </c>
      <c r="P1855" s="2">
        <v>6.0</v>
      </c>
      <c r="Q1855" s="2" t="s">
        <v>9317</v>
      </c>
    </row>
    <row r="1856">
      <c r="A1856" s="54">
        <v>46081.0</v>
      </c>
      <c r="B1856" s="2" t="s">
        <v>178</v>
      </c>
      <c r="C1856" s="2" t="s">
        <v>288</v>
      </c>
      <c r="D1856" s="2">
        <v>0.0</v>
      </c>
      <c r="E1856" s="53">
        <v>0.07953474736721917</v>
      </c>
      <c r="F1856" s="53">
        <v>0.06614238899970007</v>
      </c>
      <c r="G1856" s="53">
        <v>0.06051886154672487</v>
      </c>
      <c r="H1856" s="53">
        <v>0.057960023671626566</v>
      </c>
      <c r="I1856" s="53">
        <v>0.05573565736044669</v>
      </c>
      <c r="J1856" s="53">
        <v>0.04461395206707766</v>
      </c>
      <c r="K1856" s="53">
        <v>0.052566406806901264</v>
      </c>
      <c r="L1856" s="94">
        <v>0.003662532602911654</v>
      </c>
      <c r="M1856" s="94">
        <v>0.001990404719043503</v>
      </c>
      <c r="N1856" s="94">
        <v>0.0027632271245886355</v>
      </c>
      <c r="O1856" s="2" t="s">
        <v>9316</v>
      </c>
      <c r="P1856" s="2">
        <v>7.0</v>
      </c>
      <c r="Q1856" s="2" t="s">
        <v>9318</v>
      </c>
    </row>
    <row r="1857">
      <c r="A1857" s="54">
        <v>46081.0</v>
      </c>
      <c r="B1857" s="2" t="s">
        <v>1876</v>
      </c>
      <c r="C1857" s="2" t="s">
        <v>288</v>
      </c>
      <c r="D1857" s="2">
        <v>0.0</v>
      </c>
      <c r="E1857" s="53">
        <v>0.0</v>
      </c>
      <c r="F1857" s="53">
        <v>0.0</v>
      </c>
      <c r="G1857" s="53">
        <v>0.0</v>
      </c>
      <c r="H1857" s="53">
        <v>0.0</v>
      </c>
      <c r="I1857" s="53">
        <v>0.0</v>
      </c>
      <c r="J1857" s="53">
        <v>0.0</v>
      </c>
      <c r="K1857" s="53">
        <v>0.0</v>
      </c>
      <c r="L1857" s="94">
        <v>0.0</v>
      </c>
      <c r="M1857" s="94">
        <v>0.0</v>
      </c>
      <c r="N1857" s="94">
        <v>0.0</v>
      </c>
      <c r="O1857" s="2" t="s">
        <v>9316</v>
      </c>
      <c r="P1857" s="2">
        <v>8.0</v>
      </c>
      <c r="Q1857" s="2" t="s">
        <v>9318</v>
      </c>
    </row>
    <row r="1858">
      <c r="A1858" s="54">
        <v>46081.0</v>
      </c>
      <c r="B1858" s="2" t="s">
        <v>687</v>
      </c>
      <c r="C1858" s="2" t="s">
        <v>288</v>
      </c>
      <c r="D1858" s="2">
        <v>0.0</v>
      </c>
      <c r="E1858" s="53">
        <v>0.0</v>
      </c>
      <c r="F1858" s="53">
        <v>0.0</v>
      </c>
      <c r="G1858" s="53">
        <v>0.0</v>
      </c>
      <c r="H1858" s="53">
        <v>0.0</v>
      </c>
      <c r="I1858" s="53">
        <v>0.0</v>
      </c>
      <c r="J1858" s="53">
        <v>0.0064794810416579805</v>
      </c>
      <c r="K1858" s="53">
        <v>0.0032397405208289902</v>
      </c>
      <c r="L1858" s="94">
        <v>0.0</v>
      </c>
      <c r="M1858" s="94">
        <v>4.198367456920519E-5</v>
      </c>
      <c r="N1858" s="94">
        <v>1.0495918642301297E-5</v>
      </c>
      <c r="O1858" s="2" t="s">
        <v>9316</v>
      </c>
      <c r="P1858" s="2">
        <v>9.0</v>
      </c>
      <c r="Q1858" s="2" t="s">
        <v>9318</v>
      </c>
    </row>
    <row r="1859">
      <c r="A1859" s="54">
        <v>46081.0</v>
      </c>
      <c r="B1859" s="2" t="s">
        <v>301</v>
      </c>
      <c r="C1859" s="2" t="s">
        <v>288</v>
      </c>
      <c r="D1859" s="2">
        <v>0.0</v>
      </c>
      <c r="E1859" s="53">
        <v>0.0</v>
      </c>
      <c r="F1859" s="53">
        <v>0.0</v>
      </c>
      <c r="G1859" s="53">
        <v>0.0</v>
      </c>
      <c r="H1859" s="53">
        <v>0.0</v>
      </c>
      <c r="I1859" s="53">
        <v>0.0</v>
      </c>
      <c r="J1859" s="53">
        <v>0.057999999999999996</v>
      </c>
      <c r="K1859" s="53">
        <v>0.028999999999999998</v>
      </c>
      <c r="L1859" s="94">
        <v>0.0</v>
      </c>
      <c r="M1859" s="94">
        <v>0.0034</v>
      </c>
      <c r="N1859" s="94">
        <v>8.0E-4</v>
      </c>
      <c r="O1859" s="2" t="s">
        <v>9316</v>
      </c>
      <c r="P1859" s="2">
        <v>10.0</v>
      </c>
      <c r="Q1859" s="2" t="s">
        <v>9317</v>
      </c>
    </row>
    <row r="1860">
      <c r="A1860" s="54">
        <v>46081.0</v>
      </c>
      <c r="B1860" s="2" t="s">
        <v>450</v>
      </c>
      <c r="C1860" s="2" t="s">
        <v>288</v>
      </c>
      <c r="D1860" s="2">
        <v>0.0</v>
      </c>
      <c r="E1860" s="53">
        <v>0.0</v>
      </c>
      <c r="F1860" s="53">
        <v>0.0</v>
      </c>
      <c r="G1860" s="53">
        <v>0.0</v>
      </c>
      <c r="H1860" s="53">
        <v>0.0</v>
      </c>
      <c r="I1860" s="53">
        <v>0.0</v>
      </c>
      <c r="J1860" s="53">
        <v>0.006186856979120081</v>
      </c>
      <c r="K1860" s="53">
        <v>0.0030934284895600406</v>
      </c>
      <c r="L1860" s="94">
        <v>0.0</v>
      </c>
      <c r="M1860" s="94">
        <v>3.827719928008686E-5</v>
      </c>
      <c r="N1860" s="94">
        <v>9.569299820021714E-6</v>
      </c>
      <c r="O1860" s="2" t="s">
        <v>9316</v>
      </c>
      <c r="P1860" s="2">
        <v>11.0</v>
      </c>
      <c r="Q1860" s="2" t="s">
        <v>9318</v>
      </c>
    </row>
    <row r="1861">
      <c r="A1861" s="54">
        <v>46081.0</v>
      </c>
      <c r="B1861" s="2" t="s">
        <v>1189</v>
      </c>
      <c r="C1861" s="2" t="s">
        <v>288</v>
      </c>
      <c r="D1861" s="2">
        <v>0.0</v>
      </c>
      <c r="E1861" s="53">
        <v>9.945723451463605E-4</v>
      </c>
      <c r="F1861" s="53">
        <v>0.0066402803218134285</v>
      </c>
      <c r="G1861" s="53">
        <v>0.011327848679827019</v>
      </c>
      <c r="H1861" s="53">
        <v>0.014415703494253345</v>
      </c>
      <c r="I1861" s="53">
        <v>0.01799170987531596</v>
      </c>
      <c r="J1861" s="53">
        <v>0.0026812143951000936</v>
      </c>
      <c r="K1861" s="53">
        <v>0.007004531537463556</v>
      </c>
      <c r="L1861" s="94">
        <v>1.2832015571305873E-4</v>
      </c>
      <c r="M1861" s="94">
        <v>7.1889106324919605E-6</v>
      </c>
      <c r="N1861" s="94">
        <v>4.9063462059321564E-5</v>
      </c>
      <c r="O1861" s="2" t="s">
        <v>9319</v>
      </c>
      <c r="P1861" s="2">
        <v>99.0</v>
      </c>
      <c r="Q1861" s="2" t="s">
        <v>9320</v>
      </c>
    </row>
    <row r="1862">
      <c r="A1862" s="54">
        <v>46082.0</v>
      </c>
      <c r="B1862" s="2" t="s">
        <v>194</v>
      </c>
      <c r="C1862" s="2" t="s">
        <v>256</v>
      </c>
      <c r="D1862" s="2">
        <v>0.0</v>
      </c>
      <c r="E1862" s="53">
        <v>0.002</v>
      </c>
      <c r="F1862" s="53">
        <v>0.012</v>
      </c>
      <c r="G1862" s="53">
        <v>0.02</v>
      </c>
      <c r="H1862" s="53">
        <v>0.026</v>
      </c>
      <c r="I1862" s="53">
        <v>0.033</v>
      </c>
      <c r="J1862" s="53">
        <v>0.092</v>
      </c>
      <c r="K1862" s="53">
        <v>0.056</v>
      </c>
      <c r="L1862" s="94">
        <v>4.0E-4</v>
      </c>
      <c r="M1862" s="94">
        <v>0.0085</v>
      </c>
      <c r="N1862" s="94">
        <v>0.0031</v>
      </c>
      <c r="O1862" s="2" t="s">
        <v>9316</v>
      </c>
      <c r="P1862" s="2">
        <v>1.0</v>
      </c>
      <c r="Q1862" s="2" t="s">
        <v>9317</v>
      </c>
    </row>
    <row r="1863">
      <c r="A1863" s="54">
        <v>46082.0</v>
      </c>
      <c r="B1863" s="2" t="s">
        <v>145</v>
      </c>
      <c r="C1863" s="2" t="s">
        <v>256</v>
      </c>
      <c r="D1863" s="2">
        <v>0.0</v>
      </c>
      <c r="E1863" s="53">
        <v>0.0</v>
      </c>
      <c r="F1863" s="53">
        <v>0.0</v>
      </c>
      <c r="G1863" s="53">
        <v>0.0</v>
      </c>
      <c r="H1863" s="53">
        <v>0.0</v>
      </c>
      <c r="I1863" s="53">
        <v>0.0</v>
      </c>
      <c r="J1863" s="53">
        <v>0.03</v>
      </c>
      <c r="K1863" s="53">
        <v>0.015</v>
      </c>
      <c r="L1863" s="94">
        <v>0.0</v>
      </c>
      <c r="M1863" s="94">
        <v>9.0E-4</v>
      </c>
      <c r="N1863" s="94">
        <v>2.0E-4</v>
      </c>
      <c r="O1863" s="2" t="s">
        <v>9316</v>
      </c>
      <c r="P1863" s="2">
        <v>2.0</v>
      </c>
      <c r="Q1863" s="2" t="s">
        <v>9317</v>
      </c>
    </row>
    <row r="1864">
      <c r="A1864" s="54">
        <v>46082.0</v>
      </c>
      <c r="B1864" s="2" t="s">
        <v>1801</v>
      </c>
      <c r="C1864" s="2" t="s">
        <v>256</v>
      </c>
      <c r="D1864" s="2">
        <v>0.0</v>
      </c>
      <c r="E1864" s="53">
        <v>0.0</v>
      </c>
      <c r="F1864" s="53">
        <v>0.0</v>
      </c>
      <c r="G1864" s="53">
        <v>0.0</v>
      </c>
      <c r="H1864" s="53">
        <v>0.0</v>
      </c>
      <c r="I1864" s="53">
        <v>0.0</v>
      </c>
      <c r="J1864" s="53">
        <v>0.0</v>
      </c>
      <c r="K1864" s="53">
        <v>0.0</v>
      </c>
      <c r="L1864" s="94">
        <v>0.0</v>
      </c>
      <c r="M1864" s="94">
        <v>0.0</v>
      </c>
      <c r="N1864" s="94">
        <v>0.0</v>
      </c>
      <c r="O1864" s="2" t="s">
        <v>9316</v>
      </c>
      <c r="P1864" s="2">
        <v>3.0</v>
      </c>
      <c r="Q1864" s="2" t="s">
        <v>9318</v>
      </c>
    </row>
    <row r="1865">
      <c r="A1865" s="54">
        <v>46082.0</v>
      </c>
      <c r="B1865" s="2" t="s">
        <v>932</v>
      </c>
      <c r="C1865" s="2" t="s">
        <v>256</v>
      </c>
      <c r="D1865" s="2">
        <v>0.0</v>
      </c>
      <c r="E1865" s="53">
        <v>0.0</v>
      </c>
      <c r="F1865" s="53">
        <v>0.0</v>
      </c>
      <c r="G1865" s="53">
        <v>0.0</v>
      </c>
      <c r="H1865" s="53">
        <v>0.0</v>
      </c>
      <c r="I1865" s="53">
        <v>0.0</v>
      </c>
      <c r="J1865" s="53">
        <v>0.0105050947220116</v>
      </c>
      <c r="K1865" s="53">
        <v>0.0052525473610058</v>
      </c>
      <c r="L1865" s="94">
        <v>0.0</v>
      </c>
      <c r="M1865" s="94">
        <v>1.1035701511843596E-4</v>
      </c>
      <c r="N1865" s="94">
        <v>2.758925377960899E-5</v>
      </c>
      <c r="O1865" s="2" t="s">
        <v>9316</v>
      </c>
      <c r="P1865" s="2">
        <v>4.0</v>
      </c>
      <c r="Q1865" s="2" t="s">
        <v>9318</v>
      </c>
    </row>
    <row r="1866">
      <c r="A1866" s="54">
        <v>46082.0</v>
      </c>
      <c r="B1866" s="2" t="s">
        <v>515</v>
      </c>
      <c r="C1866" s="2" t="s">
        <v>256</v>
      </c>
      <c r="D1866" s="2">
        <v>0.0</v>
      </c>
      <c r="E1866" s="53">
        <v>0.0</v>
      </c>
      <c r="F1866" s="53">
        <v>0.0</v>
      </c>
      <c r="G1866" s="53">
        <v>0.0</v>
      </c>
      <c r="H1866" s="53">
        <v>0.0</v>
      </c>
      <c r="I1866" s="53">
        <v>0.0</v>
      </c>
      <c r="J1866" s="53">
        <v>0.009722675692519892</v>
      </c>
      <c r="K1866" s="53">
        <v>0.004861337846259946</v>
      </c>
      <c r="L1866" s="94">
        <v>0.0</v>
      </c>
      <c r="M1866" s="94">
        <v>9.453042262191716E-5</v>
      </c>
      <c r="N1866" s="94">
        <v>2.363260565547929E-5</v>
      </c>
      <c r="O1866" s="2" t="s">
        <v>9316</v>
      </c>
      <c r="P1866" s="2">
        <v>5.0</v>
      </c>
      <c r="Q1866" s="2" t="s">
        <v>9318</v>
      </c>
    </row>
    <row r="1867">
      <c r="A1867" s="54">
        <v>46082.0</v>
      </c>
      <c r="B1867" s="2" t="s">
        <v>229</v>
      </c>
      <c r="C1867" s="2" t="s">
        <v>256</v>
      </c>
      <c r="D1867" s="2">
        <v>0.0</v>
      </c>
      <c r="E1867" s="53">
        <v>0.0</v>
      </c>
      <c r="F1867" s="53">
        <v>0.0</v>
      </c>
      <c r="G1867" s="53">
        <v>0.0</v>
      </c>
      <c r="H1867" s="53">
        <v>0.0</v>
      </c>
      <c r="I1867" s="53">
        <v>0.0</v>
      </c>
      <c r="J1867" s="53">
        <v>0.0946637603943107</v>
      </c>
      <c r="K1867" s="53">
        <v>0.04733188019715535</v>
      </c>
      <c r="L1867" s="94">
        <v>0.0</v>
      </c>
      <c r="M1867" s="94">
        <v>0.008961227531991467</v>
      </c>
      <c r="N1867" s="94">
        <v>0.0022403068829978667</v>
      </c>
      <c r="O1867" s="2" t="s">
        <v>9316</v>
      </c>
      <c r="P1867" s="2">
        <v>6.0</v>
      </c>
      <c r="Q1867" s="2" t="s">
        <v>9317</v>
      </c>
    </row>
    <row r="1868">
      <c r="A1868" s="54">
        <v>46082.0</v>
      </c>
      <c r="B1868" s="2" t="s">
        <v>178</v>
      </c>
      <c r="C1868" s="2" t="s">
        <v>256</v>
      </c>
      <c r="D1868" s="2">
        <v>0.0</v>
      </c>
      <c r="E1868" s="53">
        <v>0.0018987093935239816</v>
      </c>
      <c r="F1868" s="53">
        <v>0.00914182391761866</v>
      </c>
      <c r="G1868" s="53">
        <v>0.013945724526320381</v>
      </c>
      <c r="H1868" s="53">
        <v>0.01676425443881533</v>
      </c>
      <c r="I1868" s="53">
        <v>0.01974590161438289</v>
      </c>
      <c r="J1868" s="53">
        <v>0.044224046403679225</v>
      </c>
      <c r="K1868" s="53">
        <v>0.029084885464999804</v>
      </c>
      <c r="L1868" s="94">
        <v>1.9448323256401382E-4</v>
      </c>
      <c r="M1868" s="94">
        <v>0.0019557662803147734</v>
      </c>
      <c r="N1868" s="94">
        <v>8.459305625121568E-4</v>
      </c>
      <c r="O1868" s="2" t="s">
        <v>9316</v>
      </c>
      <c r="P1868" s="2">
        <v>7.0</v>
      </c>
      <c r="Q1868" s="2" t="s">
        <v>9318</v>
      </c>
    </row>
    <row r="1869">
      <c r="A1869" s="54">
        <v>46082.0</v>
      </c>
      <c r="B1869" s="2" t="s">
        <v>1876</v>
      </c>
      <c r="C1869" s="2" t="s">
        <v>256</v>
      </c>
      <c r="D1869" s="2">
        <v>0.0</v>
      </c>
      <c r="E1869" s="53">
        <v>0.0</v>
      </c>
      <c r="F1869" s="53">
        <v>0.0</v>
      </c>
      <c r="G1869" s="53">
        <v>0.0</v>
      </c>
      <c r="H1869" s="53">
        <v>0.0</v>
      </c>
      <c r="I1869" s="53">
        <v>0.0</v>
      </c>
      <c r="J1869" s="53">
        <v>0.0</v>
      </c>
      <c r="K1869" s="53">
        <v>0.0</v>
      </c>
      <c r="L1869" s="94">
        <v>0.0</v>
      </c>
      <c r="M1869" s="94">
        <v>0.0</v>
      </c>
      <c r="N1869" s="94">
        <v>0.0</v>
      </c>
      <c r="O1869" s="2" t="s">
        <v>9316</v>
      </c>
      <c r="P1869" s="2">
        <v>8.0</v>
      </c>
      <c r="Q1869" s="2" t="s">
        <v>9318</v>
      </c>
    </row>
    <row r="1870">
      <c r="A1870" s="54">
        <v>46082.0</v>
      </c>
      <c r="B1870" s="2" t="s">
        <v>687</v>
      </c>
      <c r="C1870" s="2" t="s">
        <v>256</v>
      </c>
      <c r="D1870" s="2">
        <v>0.0</v>
      </c>
      <c r="E1870" s="53">
        <v>0.0</v>
      </c>
      <c r="F1870" s="53">
        <v>0.0</v>
      </c>
      <c r="G1870" s="53">
        <v>0.0</v>
      </c>
      <c r="H1870" s="53">
        <v>0.0</v>
      </c>
      <c r="I1870" s="53">
        <v>0.0</v>
      </c>
      <c r="J1870" s="53">
        <v>0.006429770114918142</v>
      </c>
      <c r="K1870" s="53">
        <v>0.003214885057459071</v>
      </c>
      <c r="L1870" s="94">
        <v>0.0</v>
      </c>
      <c r="M1870" s="94">
        <v>4.134194373069446E-5</v>
      </c>
      <c r="N1870" s="94">
        <v>1.0335485932673615E-5</v>
      </c>
      <c r="O1870" s="2" t="s">
        <v>9316</v>
      </c>
      <c r="P1870" s="2">
        <v>9.0</v>
      </c>
      <c r="Q1870" s="2" t="s">
        <v>9318</v>
      </c>
    </row>
    <row r="1871">
      <c r="A1871" s="54">
        <v>46082.0</v>
      </c>
      <c r="B1871" s="2" t="s">
        <v>301</v>
      </c>
      <c r="C1871" s="2" t="s">
        <v>256</v>
      </c>
      <c r="D1871" s="2">
        <v>0.0</v>
      </c>
      <c r="E1871" s="53">
        <v>0.003</v>
      </c>
      <c r="F1871" s="53">
        <v>0.012</v>
      </c>
      <c r="G1871" s="53">
        <v>0.016</v>
      </c>
      <c r="H1871" s="53">
        <v>0.019</v>
      </c>
      <c r="I1871" s="53">
        <v>0.021</v>
      </c>
      <c r="J1871" s="53">
        <v>0.057</v>
      </c>
      <c r="K1871" s="53">
        <v>0.037000000000000005</v>
      </c>
      <c r="L1871" s="94">
        <v>3.0E-4</v>
      </c>
      <c r="M1871" s="94">
        <v>0.0033</v>
      </c>
      <c r="N1871" s="94">
        <v>0.0014</v>
      </c>
      <c r="O1871" s="2" t="s">
        <v>9316</v>
      </c>
      <c r="P1871" s="2">
        <v>10.0</v>
      </c>
      <c r="Q1871" s="2" t="s">
        <v>9317</v>
      </c>
    </row>
    <row r="1872">
      <c r="A1872" s="54">
        <v>46082.0</v>
      </c>
      <c r="B1872" s="2" t="s">
        <v>450</v>
      </c>
      <c r="C1872" s="2" t="s">
        <v>256</v>
      </c>
      <c r="D1872" s="2">
        <v>0.0</v>
      </c>
      <c r="E1872" s="53">
        <v>0.009568895730135968</v>
      </c>
      <c r="F1872" s="53">
        <v>0.020522700799707715</v>
      </c>
      <c r="G1872" s="53">
        <v>0.02390977687342933</v>
      </c>
      <c r="H1872" s="53">
        <v>0.02511800106423833</v>
      </c>
      <c r="I1872" s="53">
        <v>0.025854978996795567</v>
      </c>
      <c r="J1872" s="53">
        <v>0.006132786661135964</v>
      </c>
      <c r="K1872" s="53">
        <v>0.015021281767282646</v>
      </c>
      <c r="L1872" s="94">
        <v>5.71677430137176E-4</v>
      </c>
      <c r="M1872" s="94">
        <v>3.76110722310072E-5</v>
      </c>
      <c r="N1872" s="94">
        <v>2.2563890593209807E-4</v>
      </c>
      <c r="O1872" s="2" t="s">
        <v>9316</v>
      </c>
      <c r="P1872" s="2">
        <v>11.0</v>
      </c>
      <c r="Q1872" s="2" t="s">
        <v>9318</v>
      </c>
    </row>
    <row r="1873">
      <c r="A1873" s="54">
        <v>46082.0</v>
      </c>
      <c r="B1873" s="2" t="s">
        <v>1189</v>
      </c>
      <c r="C1873" s="2" t="s">
        <v>256</v>
      </c>
      <c r="D1873" s="2">
        <v>0.0</v>
      </c>
      <c r="E1873" s="53">
        <v>0.0</v>
      </c>
      <c r="F1873" s="53">
        <v>0.0</v>
      </c>
      <c r="G1873" s="53">
        <v>0.0</v>
      </c>
      <c r="H1873" s="53">
        <v>0.0</v>
      </c>
      <c r="I1873" s="53">
        <v>0.0</v>
      </c>
      <c r="J1873" s="53">
        <v>0.00265778179993652</v>
      </c>
      <c r="K1873" s="53">
        <v>0.00132889089996826</v>
      </c>
      <c r="L1873" s="94">
        <v>0.0</v>
      </c>
      <c r="M1873" s="94">
        <v>7.0638040960738076E-6</v>
      </c>
      <c r="N1873" s="94">
        <v>1.7659510240184519E-6</v>
      </c>
      <c r="O1873" s="2" t="s">
        <v>9319</v>
      </c>
      <c r="P1873" s="2">
        <v>99.0</v>
      </c>
      <c r="Q1873" s="2" t="s">
        <v>9320</v>
      </c>
    </row>
    <row r="1874">
      <c r="A1874" s="54">
        <v>46083.0</v>
      </c>
      <c r="B1874" s="2" t="s">
        <v>194</v>
      </c>
      <c r="C1874" s="2" t="s">
        <v>180</v>
      </c>
      <c r="D1874" s="2">
        <v>0.0</v>
      </c>
      <c r="E1874" s="53">
        <v>0.002</v>
      </c>
      <c r="F1874" s="53">
        <v>0.011</v>
      </c>
      <c r="G1874" s="53">
        <v>0.02</v>
      </c>
      <c r="H1874" s="53">
        <v>0.026</v>
      </c>
      <c r="I1874" s="53">
        <v>0.034</v>
      </c>
      <c r="J1874" s="53">
        <v>0.092</v>
      </c>
      <c r="K1874" s="53">
        <v>0.056</v>
      </c>
      <c r="L1874" s="94">
        <v>4.0E-4</v>
      </c>
      <c r="M1874" s="94">
        <v>0.0085</v>
      </c>
      <c r="N1874" s="94">
        <v>0.0031</v>
      </c>
      <c r="O1874" s="2" t="s">
        <v>9316</v>
      </c>
      <c r="P1874" s="2">
        <v>1.0</v>
      </c>
      <c r="Q1874" s="2" t="s">
        <v>9317</v>
      </c>
    </row>
    <row r="1875">
      <c r="A1875" s="54">
        <v>46083.0</v>
      </c>
      <c r="B1875" s="2" t="s">
        <v>145</v>
      </c>
      <c r="C1875" s="2" t="s">
        <v>180</v>
      </c>
      <c r="D1875" s="2">
        <v>0.0</v>
      </c>
      <c r="E1875" s="53">
        <v>0.033</v>
      </c>
      <c r="F1875" s="53">
        <v>0.053</v>
      </c>
      <c r="G1875" s="53">
        <v>0.057</v>
      </c>
      <c r="H1875" s="53">
        <v>0.057</v>
      </c>
      <c r="I1875" s="53">
        <v>0.056</v>
      </c>
      <c r="J1875" s="53">
        <v>0.03</v>
      </c>
      <c r="K1875" s="53">
        <v>0.043</v>
      </c>
      <c r="L1875" s="94">
        <v>0.0032</v>
      </c>
      <c r="M1875" s="94">
        <v>9.0E-4</v>
      </c>
      <c r="N1875" s="94">
        <v>0.0018</v>
      </c>
      <c r="O1875" s="2" t="s">
        <v>9316</v>
      </c>
      <c r="P1875" s="2">
        <v>2.0</v>
      </c>
      <c r="Q1875" s="2" t="s">
        <v>9317</v>
      </c>
    </row>
    <row r="1876">
      <c r="A1876" s="54">
        <v>46083.0</v>
      </c>
      <c r="B1876" s="2" t="s">
        <v>1801</v>
      </c>
      <c r="C1876" s="2" t="s">
        <v>180</v>
      </c>
      <c r="D1876" s="2">
        <v>0.0</v>
      </c>
      <c r="E1876" s="53">
        <v>0.0</v>
      </c>
      <c r="F1876" s="53">
        <v>0.0</v>
      </c>
      <c r="G1876" s="53">
        <v>0.0</v>
      </c>
      <c r="H1876" s="53">
        <v>0.0</v>
      </c>
      <c r="I1876" s="53">
        <v>0.0</v>
      </c>
      <c r="J1876" s="53">
        <v>0.0</v>
      </c>
      <c r="K1876" s="53">
        <v>0.0</v>
      </c>
      <c r="L1876" s="94">
        <v>0.0</v>
      </c>
      <c r="M1876" s="94">
        <v>0.0</v>
      </c>
      <c r="N1876" s="94">
        <v>0.0</v>
      </c>
      <c r="O1876" s="2" t="s">
        <v>9316</v>
      </c>
      <c r="P1876" s="2">
        <v>3.0</v>
      </c>
      <c r="Q1876" s="2" t="s">
        <v>9318</v>
      </c>
    </row>
    <row r="1877">
      <c r="A1877" s="54">
        <v>46083.0</v>
      </c>
      <c r="B1877" s="2" t="s">
        <v>932</v>
      </c>
      <c r="C1877" s="2" t="s">
        <v>180</v>
      </c>
      <c r="D1877" s="2">
        <v>0.0</v>
      </c>
      <c r="E1877" s="53">
        <v>0.0018987093935239816</v>
      </c>
      <c r="F1877" s="53">
        <v>0.00914182391761866</v>
      </c>
      <c r="G1877" s="53">
        <v>0.013945724526320381</v>
      </c>
      <c r="H1877" s="53">
        <v>0.01676425443881533</v>
      </c>
      <c r="I1877" s="53">
        <v>0.01974590161438289</v>
      </c>
      <c r="J1877" s="53">
        <v>0.010413382870499083</v>
      </c>
      <c r="K1877" s="53">
        <v>0.012179553698409732</v>
      </c>
      <c r="L1877" s="94">
        <v>1.9448323256401382E-4</v>
      </c>
      <c r="M1877" s="94">
        <v>1.0843854280760372E-4</v>
      </c>
      <c r="N1877" s="94">
        <v>1.483415282924462E-4</v>
      </c>
      <c r="O1877" s="2" t="s">
        <v>9316</v>
      </c>
      <c r="P1877" s="2">
        <v>4.0</v>
      </c>
      <c r="Q1877" s="2" t="s">
        <v>9318</v>
      </c>
    </row>
    <row r="1878">
      <c r="A1878" s="54">
        <v>46083.0</v>
      </c>
      <c r="B1878" s="2" t="s">
        <v>515</v>
      </c>
      <c r="C1878" s="2" t="s">
        <v>180</v>
      </c>
      <c r="D1878" s="2">
        <v>0.0</v>
      </c>
      <c r="E1878" s="53">
        <v>0.0</v>
      </c>
      <c r="F1878" s="53">
        <v>0.0</v>
      </c>
      <c r="G1878" s="53">
        <v>0.0</v>
      </c>
      <c r="H1878" s="53">
        <v>0.0</v>
      </c>
      <c r="I1878" s="53">
        <v>0.0</v>
      </c>
      <c r="J1878" s="53">
        <v>0.009637794535994153</v>
      </c>
      <c r="K1878" s="53">
        <v>0.004818897267997077</v>
      </c>
      <c r="L1878" s="94">
        <v>0.0</v>
      </c>
      <c r="M1878" s="94">
        <v>9.288708351803876E-5</v>
      </c>
      <c r="N1878" s="94">
        <v>2.322177087950969E-5</v>
      </c>
      <c r="O1878" s="2" t="s">
        <v>9316</v>
      </c>
      <c r="P1878" s="2">
        <v>5.0</v>
      </c>
      <c r="Q1878" s="2" t="s">
        <v>9318</v>
      </c>
    </row>
    <row r="1879">
      <c r="A1879" s="54">
        <v>46083.0</v>
      </c>
      <c r="B1879" s="2" t="s">
        <v>229</v>
      </c>
      <c r="C1879" s="2" t="s">
        <v>180</v>
      </c>
      <c r="D1879" s="2">
        <v>0.0</v>
      </c>
      <c r="E1879" s="53">
        <v>0.15911183181335886</v>
      </c>
      <c r="F1879" s="53">
        <v>0.11096485387067685</v>
      </c>
      <c r="G1879" s="53">
        <v>0.10215223219439797</v>
      </c>
      <c r="H1879" s="53">
        <v>0.09989619476675607</v>
      </c>
      <c r="I1879" s="53">
        <v>0.09922356208195261</v>
      </c>
      <c r="J1879" s="53">
        <v>0.09383732436811204</v>
      </c>
      <c r="K1879" s="53">
        <v>0.097994778281255</v>
      </c>
      <c r="L1879" s="94">
        <v>0.010435078542298196</v>
      </c>
      <c r="M1879" s="94">
        <v>0.008805443444566274</v>
      </c>
      <c r="N1879" s="94">
        <v>0.009602976570392326</v>
      </c>
      <c r="O1879" s="2" t="s">
        <v>9316</v>
      </c>
      <c r="P1879" s="2">
        <v>6.0</v>
      </c>
      <c r="Q1879" s="2" t="s">
        <v>9317</v>
      </c>
    </row>
    <row r="1880">
      <c r="A1880" s="54">
        <v>46083.0</v>
      </c>
      <c r="B1880" s="2" t="s">
        <v>178</v>
      </c>
      <c r="C1880" s="2" t="s">
        <v>180</v>
      </c>
      <c r="D1880" s="2">
        <v>0.0</v>
      </c>
      <c r="E1880" s="53">
        <v>3.204902659167682E-4</v>
      </c>
      <c r="F1880" s="53">
        <v>0.0037558740853779896</v>
      </c>
      <c r="G1880" s="53">
        <v>0.007707139095503773</v>
      </c>
      <c r="H1880" s="53">
        <v>0.010745418382826314</v>
      </c>
      <c r="I1880" s="53">
        <v>0.014679221582197938</v>
      </c>
      <c r="J1880" s="53">
        <v>0.04383796048209697</v>
      </c>
      <c r="K1880" s="53">
        <v>0.02577254978880037</v>
      </c>
      <c r="L1880" s="94">
        <v>5.939999303744272E-5</v>
      </c>
      <c r="M1880" s="94">
        <v>0.0019217667792298956</v>
      </c>
      <c r="N1880" s="94">
        <v>6.64224322616194E-4</v>
      </c>
      <c r="O1880" s="2" t="s">
        <v>9316</v>
      </c>
      <c r="P1880" s="2">
        <v>7.0</v>
      </c>
      <c r="Q1880" s="2" t="s">
        <v>9318</v>
      </c>
    </row>
    <row r="1881">
      <c r="A1881" s="54">
        <v>46083.0</v>
      </c>
      <c r="B1881" s="2" t="s">
        <v>1876</v>
      </c>
      <c r="C1881" s="2" t="s">
        <v>180</v>
      </c>
      <c r="D1881" s="2">
        <v>0.0</v>
      </c>
      <c r="E1881" s="53">
        <v>0.0</v>
      </c>
      <c r="F1881" s="53">
        <v>0.0</v>
      </c>
      <c r="G1881" s="53">
        <v>0.0</v>
      </c>
      <c r="H1881" s="53">
        <v>0.0</v>
      </c>
      <c r="I1881" s="53">
        <v>0.0</v>
      </c>
      <c r="J1881" s="53">
        <v>0.0</v>
      </c>
      <c r="K1881" s="53">
        <v>0.0</v>
      </c>
      <c r="L1881" s="94">
        <v>0.0</v>
      </c>
      <c r="M1881" s="94">
        <v>0.0</v>
      </c>
      <c r="N1881" s="94">
        <v>0.0</v>
      </c>
      <c r="O1881" s="2" t="s">
        <v>9316</v>
      </c>
      <c r="P1881" s="2">
        <v>8.0</v>
      </c>
      <c r="Q1881" s="2" t="s">
        <v>9318</v>
      </c>
    </row>
    <row r="1882">
      <c r="A1882" s="54">
        <v>46083.0</v>
      </c>
      <c r="B1882" s="2" t="s">
        <v>687</v>
      </c>
      <c r="C1882" s="2" t="s">
        <v>180</v>
      </c>
      <c r="D1882" s="2">
        <v>0.0</v>
      </c>
      <c r="E1882" s="53">
        <v>0.04814704916560402</v>
      </c>
      <c r="F1882" s="53">
        <v>0.044773141535688524</v>
      </c>
      <c r="G1882" s="53">
        <v>0.038307518684967214</v>
      </c>
      <c r="H1882" s="53">
        <v>0.0340132731292663</v>
      </c>
      <c r="I1882" s="53">
        <v>0.02921428874844222</v>
      </c>
      <c r="J1882" s="53">
        <v>0.006380440573079569</v>
      </c>
      <c r="K1882" s="53">
        <v>0.022343979629023392</v>
      </c>
      <c r="L1882" s="94">
        <v>0.0014674659877991123</v>
      </c>
      <c r="M1882" s="94">
        <v>4.071002190659994E-5</v>
      </c>
      <c r="N1882" s="94">
        <v>4.992534256622124E-4</v>
      </c>
      <c r="O1882" s="2" t="s">
        <v>9316</v>
      </c>
      <c r="P1882" s="2">
        <v>9.0</v>
      </c>
      <c r="Q1882" s="2" t="s">
        <v>9318</v>
      </c>
    </row>
    <row r="1883">
      <c r="A1883" s="54">
        <v>46083.0</v>
      </c>
      <c r="B1883" s="2" t="s">
        <v>301</v>
      </c>
      <c r="C1883" s="2" t="s">
        <v>180</v>
      </c>
      <c r="D1883" s="2">
        <v>0.0</v>
      </c>
      <c r="E1883" s="53">
        <v>0.127</v>
      </c>
      <c r="F1883" s="53">
        <v>0.075</v>
      </c>
      <c r="G1883" s="53">
        <v>0.057</v>
      </c>
      <c r="H1883" s="53">
        <v>0.048</v>
      </c>
      <c r="I1883" s="53">
        <v>0.04</v>
      </c>
      <c r="J1883" s="53">
        <v>0.057</v>
      </c>
      <c r="K1883" s="53">
        <v>0.057</v>
      </c>
      <c r="L1883" s="94">
        <v>0.0032</v>
      </c>
      <c r="M1883" s="94">
        <v>0.0032</v>
      </c>
      <c r="N1883" s="94">
        <v>0.0032</v>
      </c>
      <c r="O1883" s="2" t="s">
        <v>9316</v>
      </c>
      <c r="P1883" s="2">
        <v>10.0</v>
      </c>
      <c r="Q1883" s="2" t="s">
        <v>9317</v>
      </c>
    </row>
    <row r="1884">
      <c r="A1884" s="54">
        <v>46083.0</v>
      </c>
      <c r="B1884" s="2" t="s">
        <v>450</v>
      </c>
      <c r="C1884" s="2" t="s">
        <v>180</v>
      </c>
      <c r="D1884" s="2">
        <v>0.0</v>
      </c>
      <c r="E1884" s="53">
        <v>0.0</v>
      </c>
      <c r="F1884" s="53">
        <v>0.0</v>
      </c>
      <c r="G1884" s="53">
        <v>0.0</v>
      </c>
      <c r="H1884" s="53">
        <v>0.0</v>
      </c>
      <c r="I1884" s="53">
        <v>0.0</v>
      </c>
      <c r="J1884" s="53">
        <v>0.00607924604731879</v>
      </c>
      <c r="K1884" s="53">
        <v>0.003039623023659395</v>
      </c>
      <c r="L1884" s="94">
        <v>0.0</v>
      </c>
      <c r="M1884" s="94">
        <v>3.6957232503841137E-5</v>
      </c>
      <c r="N1884" s="94">
        <v>9.239308125960284E-6</v>
      </c>
      <c r="O1884" s="2" t="s">
        <v>9316</v>
      </c>
      <c r="P1884" s="2">
        <v>11.0</v>
      </c>
      <c r="Q1884" s="2" t="s">
        <v>9318</v>
      </c>
    </row>
    <row r="1885">
      <c r="A1885" s="54">
        <v>46083.0</v>
      </c>
      <c r="B1885" s="2" t="s">
        <v>1189</v>
      </c>
      <c r="C1885" s="2" t="s">
        <v>180</v>
      </c>
      <c r="D1885" s="2">
        <v>0.0</v>
      </c>
      <c r="E1885" s="53">
        <v>0.0</v>
      </c>
      <c r="F1885" s="53">
        <v>0.0</v>
      </c>
      <c r="G1885" s="53">
        <v>0.0</v>
      </c>
      <c r="H1885" s="53">
        <v>0.0</v>
      </c>
      <c r="I1885" s="53">
        <v>0.0</v>
      </c>
      <c r="J1885" s="53">
        <v>0.002634578764053587</v>
      </c>
      <c r="K1885" s="53">
        <v>0.0013172893820267936</v>
      </c>
      <c r="L1885" s="94">
        <v>0.0</v>
      </c>
      <c r="M1885" s="94">
        <v>6.941005264002127E-6</v>
      </c>
      <c r="N1885" s="94">
        <v>1.7352513160005317E-6</v>
      </c>
      <c r="O1885" s="2" t="s">
        <v>9319</v>
      </c>
      <c r="P1885" s="2">
        <v>99.0</v>
      </c>
      <c r="Q1885" s="2" t="s">
        <v>9320</v>
      </c>
    </row>
    <row r="1886">
      <c r="A1886" s="54">
        <v>46084.0</v>
      </c>
      <c r="B1886" s="2" t="s">
        <v>194</v>
      </c>
      <c r="C1886" s="2" t="s">
        <v>208</v>
      </c>
      <c r="D1886" s="2">
        <v>0.0</v>
      </c>
      <c r="E1886" s="53">
        <v>0.235</v>
      </c>
      <c r="F1886" s="53">
        <v>0.205</v>
      </c>
      <c r="G1886" s="53">
        <v>0.186</v>
      </c>
      <c r="H1886" s="53">
        <v>0.177</v>
      </c>
      <c r="I1886" s="53">
        <v>0.168</v>
      </c>
      <c r="J1886" s="53">
        <v>0.091</v>
      </c>
      <c r="K1886" s="53">
        <v>0.138</v>
      </c>
      <c r="L1886" s="94">
        <v>0.0346</v>
      </c>
      <c r="M1886" s="94">
        <v>0.0083</v>
      </c>
      <c r="N1886" s="94">
        <v>0.019</v>
      </c>
      <c r="O1886" s="2" t="s">
        <v>9316</v>
      </c>
      <c r="P1886" s="2">
        <v>1.0</v>
      </c>
      <c r="Q1886" s="2" t="s">
        <v>9317</v>
      </c>
    </row>
    <row r="1887">
      <c r="A1887" s="54">
        <v>46084.0</v>
      </c>
      <c r="B1887" s="2" t="s">
        <v>145</v>
      </c>
      <c r="C1887" s="2" t="s">
        <v>208</v>
      </c>
      <c r="D1887" s="2">
        <v>0.0</v>
      </c>
      <c r="E1887" s="53">
        <v>0.128</v>
      </c>
      <c r="F1887" s="53">
        <v>0.08</v>
      </c>
      <c r="G1887" s="53">
        <v>0.066</v>
      </c>
      <c r="H1887" s="53">
        <v>0.06</v>
      </c>
      <c r="I1887" s="53">
        <v>0.056</v>
      </c>
      <c r="J1887" s="53">
        <v>0.03</v>
      </c>
      <c r="K1887" s="53">
        <v>0.048</v>
      </c>
      <c r="L1887" s="94">
        <v>0.0044</v>
      </c>
      <c r="M1887" s="94">
        <v>9.0E-4</v>
      </c>
      <c r="N1887" s="94">
        <v>0.0023</v>
      </c>
      <c r="O1887" s="2" t="s">
        <v>9316</v>
      </c>
      <c r="P1887" s="2">
        <v>2.0</v>
      </c>
      <c r="Q1887" s="2" t="s">
        <v>9317</v>
      </c>
    </row>
    <row r="1888">
      <c r="A1888" s="54">
        <v>46084.0</v>
      </c>
      <c r="B1888" s="2" t="s">
        <v>1801</v>
      </c>
      <c r="C1888" s="2" t="s">
        <v>208</v>
      </c>
      <c r="D1888" s="2">
        <v>0.0</v>
      </c>
      <c r="E1888" s="53">
        <v>0.0</v>
      </c>
      <c r="F1888" s="53">
        <v>0.0</v>
      </c>
      <c r="G1888" s="53">
        <v>0.0</v>
      </c>
      <c r="H1888" s="53">
        <v>0.0</v>
      </c>
      <c r="I1888" s="53">
        <v>0.0</v>
      </c>
      <c r="J1888" s="53">
        <v>0.0</v>
      </c>
      <c r="K1888" s="53">
        <v>0.0</v>
      </c>
      <c r="L1888" s="94">
        <v>0.0</v>
      </c>
      <c r="M1888" s="94">
        <v>0.0</v>
      </c>
      <c r="N1888" s="94">
        <v>0.0</v>
      </c>
      <c r="O1888" s="2" t="s">
        <v>9316</v>
      </c>
      <c r="P1888" s="2">
        <v>3.0</v>
      </c>
      <c r="Q1888" s="2" t="s">
        <v>9318</v>
      </c>
    </row>
    <row r="1889">
      <c r="A1889" s="54">
        <v>46084.0</v>
      </c>
      <c r="B1889" s="2" t="s">
        <v>932</v>
      </c>
      <c r="C1889" s="2" t="s">
        <v>208</v>
      </c>
      <c r="D1889" s="2">
        <v>0.0</v>
      </c>
      <c r="E1889" s="53">
        <v>0.0</v>
      </c>
      <c r="F1889" s="53">
        <v>0.0</v>
      </c>
      <c r="G1889" s="53">
        <v>0.0</v>
      </c>
      <c r="H1889" s="53">
        <v>0.0</v>
      </c>
      <c r="I1889" s="53">
        <v>0.0</v>
      </c>
      <c r="J1889" s="53">
        <v>0.01032256778219226</v>
      </c>
      <c r="K1889" s="53">
        <v>0.00516128389109613</v>
      </c>
      <c r="L1889" s="94">
        <v>0.0</v>
      </c>
      <c r="M1889" s="94">
        <v>1.0655540561795364E-4</v>
      </c>
      <c r="N1889" s="94">
        <v>2.663885140448841E-5</v>
      </c>
      <c r="O1889" s="2" t="s">
        <v>9316</v>
      </c>
      <c r="P1889" s="2">
        <v>4.0</v>
      </c>
      <c r="Q1889" s="2" t="s">
        <v>9318</v>
      </c>
    </row>
    <row r="1890">
      <c r="A1890" s="54">
        <v>46084.0</v>
      </c>
      <c r="B1890" s="2" t="s">
        <v>515</v>
      </c>
      <c r="C1890" s="2" t="s">
        <v>208</v>
      </c>
      <c r="D1890" s="2">
        <v>0.0</v>
      </c>
      <c r="E1890" s="53">
        <v>0.0</v>
      </c>
      <c r="F1890" s="53">
        <v>0.0</v>
      </c>
      <c r="G1890" s="53">
        <v>0.0</v>
      </c>
      <c r="H1890" s="53">
        <v>0.0</v>
      </c>
      <c r="I1890" s="53">
        <v>0.0</v>
      </c>
      <c r="J1890" s="53">
        <v>0.00955374335178687</v>
      </c>
      <c r="K1890" s="53">
        <v>0.004776871675893435</v>
      </c>
      <c r="L1890" s="94">
        <v>0.0</v>
      </c>
      <c r="M1890" s="94">
        <v>9.127401203181182E-5</v>
      </c>
      <c r="N1890" s="94">
        <v>2.2818503007952955E-5</v>
      </c>
      <c r="O1890" s="2" t="s">
        <v>9316</v>
      </c>
      <c r="P1890" s="2">
        <v>5.0</v>
      </c>
      <c r="Q1890" s="2" t="s">
        <v>9318</v>
      </c>
    </row>
    <row r="1891">
      <c r="A1891" s="54">
        <v>46084.0</v>
      </c>
      <c r="B1891" s="2" t="s">
        <v>229</v>
      </c>
      <c r="C1891" s="2" t="s">
        <v>208</v>
      </c>
      <c r="D1891" s="2">
        <v>0.0</v>
      </c>
      <c r="E1891" s="53">
        <v>0.049924310604317075</v>
      </c>
      <c r="F1891" s="53">
        <v>0.08399712203063071</v>
      </c>
      <c r="G1891" s="53">
        <v>0.10327857864397874</v>
      </c>
      <c r="H1891" s="53">
        <v>0.11471656008568583</v>
      </c>
      <c r="I1891" s="53">
        <v>0.12717584049174893</v>
      </c>
      <c r="J1891" s="53">
        <v>0.09301896927592503</v>
      </c>
      <c r="K1891" s="53">
        <v>0.09814877395995189</v>
      </c>
      <c r="L1891" s="94">
        <v>0.010666464806720502</v>
      </c>
      <c r="M1891" s="94">
        <v>0.008652528645155484</v>
      </c>
      <c r="N1891" s="94">
        <v>0.009633181829841731</v>
      </c>
      <c r="O1891" s="2" t="s">
        <v>9316</v>
      </c>
      <c r="P1891" s="2">
        <v>6.0</v>
      </c>
      <c r="Q1891" s="2" t="s">
        <v>9317</v>
      </c>
    </row>
    <row r="1892">
      <c r="A1892" s="54">
        <v>46084.0</v>
      </c>
      <c r="B1892" s="2" t="s">
        <v>178</v>
      </c>
      <c r="C1892" s="2" t="s">
        <v>208</v>
      </c>
      <c r="D1892" s="2">
        <v>0.0</v>
      </c>
      <c r="E1892" s="53">
        <v>0.0</v>
      </c>
      <c r="F1892" s="53">
        <v>0.0</v>
      </c>
      <c r="G1892" s="53">
        <v>0.0</v>
      </c>
      <c r="H1892" s="53">
        <v>0.0</v>
      </c>
      <c r="I1892" s="53">
        <v>0.0</v>
      </c>
      <c r="J1892" s="53">
        <v>0.043455649728532796</v>
      </c>
      <c r="K1892" s="53">
        <v>0.021727824864266398</v>
      </c>
      <c r="L1892" s="94">
        <v>0.0</v>
      </c>
      <c r="M1892" s="94">
        <v>0.0018883934933289323</v>
      </c>
      <c r="N1892" s="94">
        <v>4.720983733322331E-4</v>
      </c>
      <c r="O1892" s="2" t="s">
        <v>9316</v>
      </c>
      <c r="P1892" s="2">
        <v>7.0</v>
      </c>
      <c r="Q1892" s="2" t="s">
        <v>9318</v>
      </c>
    </row>
    <row r="1893">
      <c r="A1893" s="54">
        <v>46084.0</v>
      </c>
      <c r="B1893" s="2" t="s">
        <v>1876</v>
      </c>
      <c r="C1893" s="2" t="s">
        <v>208</v>
      </c>
      <c r="D1893" s="2">
        <v>0.0</v>
      </c>
      <c r="E1893" s="53">
        <v>0.0</v>
      </c>
      <c r="F1893" s="53">
        <v>0.0</v>
      </c>
      <c r="G1893" s="53">
        <v>0.0</v>
      </c>
      <c r="H1893" s="53">
        <v>0.0</v>
      </c>
      <c r="I1893" s="53">
        <v>0.0</v>
      </c>
      <c r="J1893" s="53">
        <v>0.0</v>
      </c>
      <c r="K1893" s="53">
        <v>0.0</v>
      </c>
      <c r="L1893" s="94">
        <v>0.0</v>
      </c>
      <c r="M1893" s="94">
        <v>0.0</v>
      </c>
      <c r="N1893" s="94">
        <v>0.0</v>
      </c>
      <c r="O1893" s="2" t="s">
        <v>9316</v>
      </c>
      <c r="P1893" s="2">
        <v>8.0</v>
      </c>
      <c r="Q1893" s="2" t="s">
        <v>9318</v>
      </c>
    </row>
    <row r="1894">
      <c r="A1894" s="54">
        <v>46084.0</v>
      </c>
      <c r="B1894" s="2" t="s">
        <v>687</v>
      </c>
      <c r="C1894" s="2" t="s">
        <v>208</v>
      </c>
      <c r="D1894" s="2">
        <v>0.0</v>
      </c>
      <c r="E1894" s="53">
        <v>0.0</v>
      </c>
      <c r="F1894" s="53">
        <v>0.0</v>
      </c>
      <c r="G1894" s="53">
        <v>0.0</v>
      </c>
      <c r="H1894" s="53">
        <v>0.0</v>
      </c>
      <c r="I1894" s="53">
        <v>0.0</v>
      </c>
      <c r="J1894" s="53">
        <v>0.006331489490136807</v>
      </c>
      <c r="K1894" s="53">
        <v>0.0031657447450684035</v>
      </c>
      <c r="L1894" s="94">
        <v>0.0</v>
      </c>
      <c r="M1894" s="94">
        <v>4.008775916371285E-5</v>
      </c>
      <c r="N1894" s="94">
        <v>1.0021939790928212E-5</v>
      </c>
      <c r="O1894" s="2" t="s">
        <v>9316</v>
      </c>
      <c r="P1894" s="2">
        <v>9.0</v>
      </c>
      <c r="Q1894" s="2" t="s">
        <v>9318</v>
      </c>
    </row>
    <row r="1895">
      <c r="A1895" s="54">
        <v>46084.0</v>
      </c>
      <c r="B1895" s="2" t="s">
        <v>301</v>
      </c>
      <c r="C1895" s="2" t="s">
        <v>208</v>
      </c>
      <c r="D1895" s="2">
        <v>0.0</v>
      </c>
      <c r="E1895" s="53">
        <v>0.127</v>
      </c>
      <c r="F1895" s="53">
        <v>0.075</v>
      </c>
      <c r="G1895" s="53">
        <v>0.057</v>
      </c>
      <c r="H1895" s="53">
        <v>0.048</v>
      </c>
      <c r="I1895" s="53">
        <v>0.04</v>
      </c>
      <c r="J1895" s="53">
        <v>0.055999999999999994</v>
      </c>
      <c r="K1895" s="53">
        <v>0.057</v>
      </c>
      <c r="L1895" s="94">
        <v>0.0032</v>
      </c>
      <c r="M1895" s="94">
        <v>0.0032</v>
      </c>
      <c r="N1895" s="94">
        <v>0.0032</v>
      </c>
      <c r="O1895" s="2" t="s">
        <v>9316</v>
      </c>
      <c r="P1895" s="2">
        <v>10.0</v>
      </c>
      <c r="Q1895" s="2" t="s">
        <v>9317</v>
      </c>
    </row>
    <row r="1896">
      <c r="A1896" s="54">
        <v>46084.0</v>
      </c>
      <c r="B1896" s="2" t="s">
        <v>450</v>
      </c>
      <c r="C1896" s="2" t="s">
        <v>208</v>
      </c>
      <c r="D1896" s="2">
        <v>0.0</v>
      </c>
      <c r="E1896" s="53">
        <v>0.0</v>
      </c>
      <c r="F1896" s="53">
        <v>0.0</v>
      </c>
      <c r="G1896" s="53">
        <v>0.0</v>
      </c>
      <c r="H1896" s="53">
        <v>0.0</v>
      </c>
      <c r="I1896" s="53">
        <v>0.0</v>
      </c>
      <c r="J1896" s="53">
        <v>0.006026228956379955</v>
      </c>
      <c r="K1896" s="53">
        <v>0.0030131144781899775</v>
      </c>
      <c r="L1896" s="94">
        <v>0.0</v>
      </c>
      <c r="M1896" s="94">
        <v>3.631543543471224E-5</v>
      </c>
      <c r="N1896" s="94">
        <v>9.07885885867806E-6</v>
      </c>
      <c r="O1896" s="2" t="s">
        <v>9316</v>
      </c>
      <c r="P1896" s="2">
        <v>11.0</v>
      </c>
      <c r="Q1896" s="2" t="s">
        <v>9318</v>
      </c>
    </row>
    <row r="1897">
      <c r="A1897" s="54">
        <v>46084.0</v>
      </c>
      <c r="B1897" s="2" t="s">
        <v>1189</v>
      </c>
      <c r="C1897" s="2" t="s">
        <v>208</v>
      </c>
      <c r="D1897" s="2">
        <v>0.0</v>
      </c>
      <c r="E1897" s="53">
        <v>0.0</v>
      </c>
      <c r="F1897" s="53">
        <v>0.0</v>
      </c>
      <c r="G1897" s="53">
        <v>0.0</v>
      </c>
      <c r="H1897" s="53">
        <v>0.0</v>
      </c>
      <c r="I1897" s="53">
        <v>0.0</v>
      </c>
      <c r="J1897" s="53">
        <v>0.00261160260865008</v>
      </c>
      <c r="K1897" s="53">
        <v>0.00130580130432504</v>
      </c>
      <c r="L1897" s="94">
        <v>0.0</v>
      </c>
      <c r="M1897" s="94">
        <v>6.820468185507904E-6</v>
      </c>
      <c r="N1897" s="94">
        <v>1.705117046376976E-6</v>
      </c>
      <c r="O1897" s="2" t="s">
        <v>9319</v>
      </c>
      <c r="P1897" s="2">
        <v>99.0</v>
      </c>
      <c r="Q1897" s="2" t="s">
        <v>9320</v>
      </c>
    </row>
    <row r="1898">
      <c r="A1898" s="54">
        <v>46085.0</v>
      </c>
      <c r="B1898" s="2" t="s">
        <v>194</v>
      </c>
      <c r="C1898" s="2" t="s">
        <v>303</v>
      </c>
      <c r="D1898" s="2">
        <v>0.0</v>
      </c>
      <c r="E1898" s="53">
        <v>0.008</v>
      </c>
      <c r="F1898" s="53">
        <v>0.019</v>
      </c>
      <c r="G1898" s="53">
        <v>0.023</v>
      </c>
      <c r="H1898" s="53">
        <v>0.024</v>
      </c>
      <c r="I1898" s="53">
        <v>0.025</v>
      </c>
      <c r="J1898" s="53">
        <v>0.09</v>
      </c>
      <c r="K1898" s="53">
        <v>0.056</v>
      </c>
      <c r="L1898" s="94">
        <v>5.0E-4</v>
      </c>
      <c r="M1898" s="94">
        <v>0.0081</v>
      </c>
      <c r="N1898" s="94">
        <v>0.0031</v>
      </c>
      <c r="O1898" s="2" t="s">
        <v>9316</v>
      </c>
      <c r="P1898" s="2">
        <v>1.0</v>
      </c>
      <c r="Q1898" s="2" t="s">
        <v>9317</v>
      </c>
    </row>
    <row r="1899">
      <c r="A1899" s="54">
        <v>46085.0</v>
      </c>
      <c r="B1899" s="2" t="s">
        <v>145</v>
      </c>
      <c r="C1899" s="2" t="s">
        <v>303</v>
      </c>
      <c r="D1899" s="2">
        <v>0.0</v>
      </c>
      <c r="E1899" s="53">
        <v>0.0</v>
      </c>
      <c r="F1899" s="53">
        <v>0.0</v>
      </c>
      <c r="G1899" s="53">
        <v>0.0</v>
      </c>
      <c r="H1899" s="53">
        <v>0.0</v>
      </c>
      <c r="I1899" s="53">
        <v>0.0</v>
      </c>
      <c r="J1899" s="53">
        <v>0.03</v>
      </c>
      <c r="K1899" s="53">
        <v>0.015</v>
      </c>
      <c r="L1899" s="94">
        <v>0.0</v>
      </c>
      <c r="M1899" s="94">
        <v>9.0E-4</v>
      </c>
      <c r="N1899" s="94">
        <v>2.0E-4</v>
      </c>
      <c r="O1899" s="2" t="s">
        <v>9316</v>
      </c>
      <c r="P1899" s="2">
        <v>2.0</v>
      </c>
      <c r="Q1899" s="2" t="s">
        <v>9317</v>
      </c>
    </row>
    <row r="1900">
      <c r="A1900" s="54">
        <v>46085.0</v>
      </c>
      <c r="B1900" s="2" t="s">
        <v>1801</v>
      </c>
      <c r="C1900" s="2" t="s">
        <v>303</v>
      </c>
      <c r="D1900" s="2">
        <v>0.0</v>
      </c>
      <c r="E1900" s="53">
        <v>0.0</v>
      </c>
      <c r="F1900" s="53">
        <v>0.0</v>
      </c>
      <c r="G1900" s="53">
        <v>0.0</v>
      </c>
      <c r="H1900" s="53">
        <v>0.0</v>
      </c>
      <c r="I1900" s="53">
        <v>0.0</v>
      </c>
      <c r="J1900" s="53">
        <v>0.0</v>
      </c>
      <c r="K1900" s="53">
        <v>0.0</v>
      </c>
      <c r="L1900" s="94">
        <v>0.0</v>
      </c>
      <c r="M1900" s="94">
        <v>0.0</v>
      </c>
      <c r="N1900" s="94">
        <v>0.0</v>
      </c>
      <c r="O1900" s="2" t="s">
        <v>9316</v>
      </c>
      <c r="P1900" s="2">
        <v>3.0</v>
      </c>
      <c r="Q1900" s="2" t="s">
        <v>9318</v>
      </c>
    </row>
    <row r="1901">
      <c r="A1901" s="54">
        <v>46085.0</v>
      </c>
      <c r="B1901" s="2" t="s">
        <v>932</v>
      </c>
      <c r="C1901" s="2" t="s">
        <v>303</v>
      </c>
      <c r="D1901" s="2">
        <v>0.0</v>
      </c>
      <c r="E1901" s="53">
        <v>0.0</v>
      </c>
      <c r="F1901" s="53">
        <v>0.0</v>
      </c>
      <c r="G1901" s="53">
        <v>0.0</v>
      </c>
      <c r="H1901" s="53">
        <v>0.0</v>
      </c>
      <c r="I1901" s="53">
        <v>0.0</v>
      </c>
      <c r="J1901" s="53">
        <v>0.010232639022295712</v>
      </c>
      <c r="K1901" s="53">
        <v>0.005116319511147856</v>
      </c>
      <c r="L1901" s="94">
        <v>0.0</v>
      </c>
      <c r="M1901" s="94">
        <v>1.0470690136060895E-4</v>
      </c>
      <c r="N1901" s="94">
        <v>2.6176725340152238E-5</v>
      </c>
      <c r="O1901" s="2" t="s">
        <v>9316</v>
      </c>
      <c r="P1901" s="2">
        <v>4.0</v>
      </c>
      <c r="Q1901" s="2" t="s">
        <v>9318</v>
      </c>
    </row>
    <row r="1902">
      <c r="A1902" s="54">
        <v>46085.0</v>
      </c>
      <c r="B1902" s="2" t="s">
        <v>515</v>
      </c>
      <c r="C1902" s="2" t="s">
        <v>303</v>
      </c>
      <c r="D1902" s="2">
        <v>0.0</v>
      </c>
      <c r="E1902" s="53">
        <v>0.0</v>
      </c>
      <c r="F1902" s="53">
        <v>0.0</v>
      </c>
      <c r="G1902" s="53">
        <v>0.0</v>
      </c>
      <c r="H1902" s="53">
        <v>0.0</v>
      </c>
      <c r="I1902" s="53">
        <v>0.0</v>
      </c>
      <c r="J1902" s="53">
        <v>0.00947051248228575</v>
      </c>
      <c r="K1902" s="53">
        <v>0.004735256241142875</v>
      </c>
      <c r="L1902" s="94">
        <v>0.0</v>
      </c>
      <c r="M1902" s="94">
        <v>8.96906066771302E-5</v>
      </c>
      <c r="N1902" s="94">
        <v>2.242265166928255E-5</v>
      </c>
      <c r="O1902" s="2" t="s">
        <v>9316</v>
      </c>
      <c r="P1902" s="2">
        <v>5.0</v>
      </c>
      <c r="Q1902" s="2" t="s">
        <v>9318</v>
      </c>
    </row>
    <row r="1903">
      <c r="A1903" s="54">
        <v>46085.0</v>
      </c>
      <c r="B1903" s="2" t="s">
        <v>229</v>
      </c>
      <c r="C1903" s="2" t="s">
        <v>303</v>
      </c>
      <c r="D1903" s="2">
        <v>1.0</v>
      </c>
      <c r="E1903" s="53">
        <v>0.30504474091052425</v>
      </c>
      <c r="F1903" s="53">
        <v>0.22415441701933056</v>
      </c>
      <c r="G1903" s="53">
        <v>0.19221581771948676</v>
      </c>
      <c r="H1903" s="53">
        <v>0.17582014162003518</v>
      </c>
      <c r="I1903" s="53">
        <v>0.1594800234700083</v>
      </c>
      <c r="J1903" s="53">
        <v>0.09220860108747199</v>
      </c>
      <c r="K1903" s="53">
        <v>0.14221220940347937</v>
      </c>
      <c r="L1903" s="94">
        <v>0.6525152851425974</v>
      </c>
      <c r="M1903" s="94">
        <v>0.8240852239395646</v>
      </c>
      <c r="N1903" s="94">
        <v>0.7357998936964604</v>
      </c>
      <c r="O1903" s="2" t="s">
        <v>9316</v>
      </c>
      <c r="P1903" s="2">
        <v>6.0</v>
      </c>
      <c r="Q1903" s="2" t="s">
        <v>9317</v>
      </c>
    </row>
    <row r="1904">
      <c r="A1904" s="54">
        <v>46085.0</v>
      </c>
      <c r="B1904" s="2" t="s">
        <v>178</v>
      </c>
      <c r="C1904" s="2" t="s">
        <v>303</v>
      </c>
      <c r="D1904" s="2">
        <v>0.0</v>
      </c>
      <c r="E1904" s="53">
        <v>0.02148144460261447</v>
      </c>
      <c r="F1904" s="53">
        <v>0.030749307844824804</v>
      </c>
      <c r="G1904" s="53">
        <v>0.03130709303394367</v>
      </c>
      <c r="H1904" s="53">
        <v>0.030745778203411032</v>
      </c>
      <c r="I1904" s="53">
        <v>0.029585424128140577</v>
      </c>
      <c r="J1904" s="53">
        <v>0.04307707021488432</v>
      </c>
      <c r="K1904" s="53">
        <v>0.037192081624413995</v>
      </c>
      <c r="L1904" s="94">
        <v>9.801340742360042E-4</v>
      </c>
      <c r="M1904" s="94">
        <v>0.0018556339782980738</v>
      </c>
      <c r="N1904" s="94">
        <v>0.0013832509355570731</v>
      </c>
      <c r="O1904" s="2" t="s">
        <v>9316</v>
      </c>
      <c r="P1904" s="2">
        <v>7.0</v>
      </c>
      <c r="Q1904" s="2" t="s">
        <v>9318</v>
      </c>
    </row>
    <row r="1905">
      <c r="A1905" s="54">
        <v>46085.0</v>
      </c>
      <c r="B1905" s="2" t="s">
        <v>1876</v>
      </c>
      <c r="C1905" s="2" t="s">
        <v>303</v>
      </c>
      <c r="D1905" s="2">
        <v>0.0</v>
      </c>
      <c r="E1905" s="53">
        <v>0.0</v>
      </c>
      <c r="F1905" s="53">
        <v>0.0</v>
      </c>
      <c r="G1905" s="53">
        <v>0.0</v>
      </c>
      <c r="H1905" s="53">
        <v>0.0</v>
      </c>
      <c r="I1905" s="53">
        <v>0.0</v>
      </c>
      <c r="J1905" s="53">
        <v>0.0</v>
      </c>
      <c r="K1905" s="53">
        <v>0.0</v>
      </c>
      <c r="L1905" s="94">
        <v>0.0</v>
      </c>
      <c r="M1905" s="94">
        <v>0.0</v>
      </c>
      <c r="N1905" s="94">
        <v>0.0</v>
      </c>
      <c r="O1905" s="2" t="s">
        <v>9316</v>
      </c>
      <c r="P1905" s="2">
        <v>8.0</v>
      </c>
      <c r="Q1905" s="2" t="s">
        <v>9318</v>
      </c>
    </row>
    <row r="1906">
      <c r="A1906" s="54">
        <v>46085.0</v>
      </c>
      <c r="B1906" s="2" t="s">
        <v>687</v>
      </c>
      <c r="C1906" s="2" t="s">
        <v>303</v>
      </c>
      <c r="D1906" s="2">
        <v>0.0</v>
      </c>
      <c r="E1906" s="53">
        <v>0.0</v>
      </c>
      <c r="F1906" s="53">
        <v>0.0</v>
      </c>
      <c r="G1906" s="53">
        <v>0.0</v>
      </c>
      <c r="H1906" s="53">
        <v>0.0</v>
      </c>
      <c r="I1906" s="53">
        <v>0.0</v>
      </c>
      <c r="J1906" s="53">
        <v>0.006282913962532868</v>
      </c>
      <c r="K1906" s="53">
        <v>0.003141456981266434</v>
      </c>
      <c r="L1906" s="94">
        <v>0.0</v>
      </c>
      <c r="M1906" s="94">
        <v>3.9475007860590465E-5</v>
      </c>
      <c r="N1906" s="94">
        <v>9.868751965147616E-6</v>
      </c>
      <c r="O1906" s="2" t="s">
        <v>9316</v>
      </c>
      <c r="P1906" s="2">
        <v>9.0</v>
      </c>
      <c r="Q1906" s="2" t="s">
        <v>9318</v>
      </c>
    </row>
    <row r="1907">
      <c r="A1907" s="54">
        <v>46085.0</v>
      </c>
      <c r="B1907" s="2" t="s">
        <v>301</v>
      </c>
      <c r="C1907" s="2" t="s">
        <v>303</v>
      </c>
      <c r="D1907" s="2">
        <v>0.0</v>
      </c>
      <c r="E1907" s="53">
        <v>0.259</v>
      </c>
      <c r="F1907" s="53">
        <v>0.213</v>
      </c>
      <c r="G1907" s="53">
        <v>0.187</v>
      </c>
      <c r="H1907" s="53">
        <v>0.172</v>
      </c>
      <c r="I1907" s="53">
        <v>0.157</v>
      </c>
      <c r="J1907" s="53">
        <v>0.055999999999999994</v>
      </c>
      <c r="K1907" s="53">
        <v>0.121</v>
      </c>
      <c r="L1907" s="94">
        <v>0.0348</v>
      </c>
      <c r="M1907" s="94">
        <v>0.0031</v>
      </c>
      <c r="N1907" s="94">
        <v>0.0147</v>
      </c>
      <c r="O1907" s="2" t="s">
        <v>9316</v>
      </c>
      <c r="P1907" s="2">
        <v>10.0</v>
      </c>
      <c r="Q1907" s="2" t="s">
        <v>9317</v>
      </c>
    </row>
    <row r="1908">
      <c r="A1908" s="54">
        <v>46085.0</v>
      </c>
      <c r="B1908" s="2" t="s">
        <v>450</v>
      </c>
      <c r="C1908" s="2" t="s">
        <v>303</v>
      </c>
      <c r="D1908" s="2">
        <v>0.0</v>
      </c>
      <c r="E1908" s="53">
        <v>0.0</v>
      </c>
      <c r="F1908" s="53">
        <v>0.0</v>
      </c>
      <c r="G1908" s="53">
        <v>0.0</v>
      </c>
      <c r="H1908" s="53">
        <v>0.0</v>
      </c>
      <c r="I1908" s="53">
        <v>0.0</v>
      </c>
      <c r="J1908" s="53">
        <v>0.005973729296572944</v>
      </c>
      <c r="K1908" s="53">
        <v>0.002986864648286472</v>
      </c>
      <c r="L1908" s="94">
        <v>0.0</v>
      </c>
      <c r="M1908" s="94">
        <v>3.568544170873388E-5</v>
      </c>
      <c r="N1908" s="94">
        <v>8.92136042718347E-6</v>
      </c>
      <c r="O1908" s="2" t="s">
        <v>9316</v>
      </c>
      <c r="P1908" s="2">
        <v>11.0</v>
      </c>
      <c r="Q1908" s="2" t="s">
        <v>9318</v>
      </c>
    </row>
    <row r="1909">
      <c r="A1909" s="54">
        <v>46085.0</v>
      </c>
      <c r="B1909" s="2" t="s">
        <v>1189</v>
      </c>
      <c r="C1909" s="2" t="s">
        <v>303</v>
      </c>
      <c r="D1909" s="2">
        <v>0.0</v>
      </c>
      <c r="E1909" s="53">
        <v>3.204902659167682E-4</v>
      </c>
      <c r="F1909" s="53">
        <v>0.0037558740853779896</v>
      </c>
      <c r="G1909" s="53">
        <v>0.007707139095503773</v>
      </c>
      <c r="H1909" s="53">
        <v>0.010745418382826314</v>
      </c>
      <c r="I1909" s="53">
        <v>0.014679221582197938</v>
      </c>
      <c r="J1909" s="53">
        <v>0.0025888506937298745</v>
      </c>
      <c r="K1909" s="53">
        <v>0.005147994894616824</v>
      </c>
      <c r="L1909" s="94">
        <v>5.939999303744272E-5</v>
      </c>
      <c r="M1909" s="94">
        <v>6.702147914425652E-6</v>
      </c>
      <c r="N1909" s="94">
        <v>2.6501851435000882E-5</v>
      </c>
      <c r="O1909" s="2" t="s">
        <v>9319</v>
      </c>
      <c r="P1909" s="2">
        <v>99.0</v>
      </c>
      <c r="Q1909" s="2" t="s">
        <v>9320</v>
      </c>
    </row>
    <row r="1910">
      <c r="A1910" s="54">
        <v>46086.0</v>
      </c>
      <c r="B1910" s="2" t="s">
        <v>194</v>
      </c>
      <c r="C1910" s="2" t="s">
        <v>148</v>
      </c>
      <c r="D1910" s="2">
        <v>0.0</v>
      </c>
      <c r="E1910" s="53">
        <v>0.111</v>
      </c>
      <c r="F1910" s="53">
        <v>0.085</v>
      </c>
      <c r="G1910" s="53">
        <v>0.078</v>
      </c>
      <c r="H1910" s="53">
        <v>0.077</v>
      </c>
      <c r="I1910" s="53">
        <v>0.076</v>
      </c>
      <c r="J1910" s="53">
        <v>0.089</v>
      </c>
      <c r="K1910" s="53">
        <v>0.084</v>
      </c>
      <c r="L1910" s="94">
        <v>0.0061</v>
      </c>
      <c r="M1910" s="94">
        <v>0.0079</v>
      </c>
      <c r="N1910" s="94">
        <v>0.0071</v>
      </c>
      <c r="O1910" s="2" t="s">
        <v>9316</v>
      </c>
      <c r="P1910" s="2">
        <v>1.0</v>
      </c>
      <c r="Q1910" s="2" t="s">
        <v>9317</v>
      </c>
    </row>
    <row r="1911">
      <c r="A1911" s="54">
        <v>46086.0</v>
      </c>
      <c r="B1911" s="2" t="s">
        <v>145</v>
      </c>
      <c r="C1911" s="2" t="s">
        <v>148</v>
      </c>
      <c r="D1911" s="2">
        <v>0.0</v>
      </c>
      <c r="E1911" s="53">
        <v>0.0</v>
      </c>
      <c r="F1911" s="53">
        <v>0.0</v>
      </c>
      <c r="G1911" s="53">
        <v>0.0</v>
      </c>
      <c r="H1911" s="53">
        <v>0.0</v>
      </c>
      <c r="I1911" s="53">
        <v>0.0</v>
      </c>
      <c r="J1911" s="53">
        <v>0.029</v>
      </c>
      <c r="K1911" s="53">
        <v>0.015</v>
      </c>
      <c r="L1911" s="94">
        <v>0.0</v>
      </c>
      <c r="M1911" s="94">
        <v>8.0E-4</v>
      </c>
      <c r="N1911" s="94">
        <v>2.0E-4</v>
      </c>
      <c r="O1911" s="2" t="s">
        <v>9316</v>
      </c>
      <c r="P1911" s="2">
        <v>2.0</v>
      </c>
      <c r="Q1911" s="2" t="s">
        <v>9317</v>
      </c>
    </row>
    <row r="1912">
      <c r="A1912" s="54">
        <v>46086.0</v>
      </c>
      <c r="B1912" s="2" t="s">
        <v>1801</v>
      </c>
      <c r="C1912" s="2" t="s">
        <v>148</v>
      </c>
      <c r="D1912" s="2">
        <v>0.0</v>
      </c>
      <c r="E1912" s="53">
        <v>0.0</v>
      </c>
      <c r="F1912" s="53">
        <v>0.0</v>
      </c>
      <c r="G1912" s="53">
        <v>0.0</v>
      </c>
      <c r="H1912" s="53">
        <v>0.0</v>
      </c>
      <c r="I1912" s="53">
        <v>0.0</v>
      </c>
      <c r="J1912" s="53">
        <v>0.0</v>
      </c>
      <c r="K1912" s="53">
        <v>0.0</v>
      </c>
      <c r="L1912" s="94">
        <v>0.0</v>
      </c>
      <c r="M1912" s="94">
        <v>0.0</v>
      </c>
      <c r="N1912" s="94">
        <v>0.0</v>
      </c>
      <c r="O1912" s="2" t="s">
        <v>9316</v>
      </c>
      <c r="P1912" s="2">
        <v>3.0</v>
      </c>
      <c r="Q1912" s="2" t="s">
        <v>9318</v>
      </c>
    </row>
    <row r="1913">
      <c r="A1913" s="54">
        <v>46086.0</v>
      </c>
      <c r="B1913" s="2" t="s">
        <v>932</v>
      </c>
      <c r="C1913" s="2" t="s">
        <v>148</v>
      </c>
      <c r="D1913" s="2">
        <v>0.0</v>
      </c>
      <c r="E1913" s="53">
        <v>0.009568895730135968</v>
      </c>
      <c r="F1913" s="53">
        <v>0.020522700799707715</v>
      </c>
      <c r="G1913" s="53">
        <v>0.02390977687342933</v>
      </c>
      <c r="H1913" s="53">
        <v>0.02511800106423833</v>
      </c>
      <c r="I1913" s="53">
        <v>0.025854978996795567</v>
      </c>
      <c r="J1913" s="53">
        <v>0.010143586306642112</v>
      </c>
      <c r="K1913" s="53">
        <v>0.01702668159003572</v>
      </c>
      <c r="L1913" s="94">
        <v>5.71677430137176E-4</v>
      </c>
      <c r="M1913" s="94">
        <v>1.0289234316029737E-4</v>
      </c>
      <c r="N1913" s="94">
        <v>2.899078859684613E-4</v>
      </c>
      <c r="O1913" s="2" t="s">
        <v>9316</v>
      </c>
      <c r="P1913" s="2">
        <v>4.0</v>
      </c>
      <c r="Q1913" s="2" t="s">
        <v>9318</v>
      </c>
    </row>
    <row r="1914">
      <c r="A1914" s="54">
        <v>46086.0</v>
      </c>
      <c r="B1914" s="2" t="s">
        <v>515</v>
      </c>
      <c r="C1914" s="2" t="s">
        <v>148</v>
      </c>
      <c r="D1914" s="2">
        <v>0.0</v>
      </c>
      <c r="E1914" s="53">
        <v>0.056689872175958965</v>
      </c>
      <c r="F1914" s="53">
        <v>0.04995239796650907</v>
      </c>
      <c r="G1914" s="53">
        <v>0.04326367509795619</v>
      </c>
      <c r="H1914" s="53">
        <v>0.039187358354358465</v>
      </c>
      <c r="I1914" s="53">
        <v>0.034779083390348214</v>
      </c>
      <c r="J1914" s="53">
        <v>0.009388092409287844</v>
      </c>
      <c r="K1914" s="53">
        <v>0.02632588375362202</v>
      </c>
      <c r="L1914" s="94">
        <v>0.0018717455829815148</v>
      </c>
      <c r="M1914" s="94">
        <v>8.813627908532803E-5</v>
      </c>
      <c r="N1914" s="94">
        <v>6.930521554092199E-4</v>
      </c>
      <c r="O1914" s="2" t="s">
        <v>9316</v>
      </c>
      <c r="P1914" s="2">
        <v>5.0</v>
      </c>
      <c r="Q1914" s="2" t="s">
        <v>9318</v>
      </c>
    </row>
    <row r="1915">
      <c r="A1915" s="54">
        <v>46086.0</v>
      </c>
      <c r="B1915" s="2" t="s">
        <v>229</v>
      </c>
      <c r="C1915" s="2" t="s">
        <v>148</v>
      </c>
      <c r="D1915" s="2">
        <v>0.0</v>
      </c>
      <c r="E1915" s="53">
        <v>0.07496343166918809</v>
      </c>
      <c r="F1915" s="53">
        <v>0.07831298253335015</v>
      </c>
      <c r="G1915" s="53">
        <v>0.07292764690576624</v>
      </c>
      <c r="H1915" s="53">
        <v>0.06871477191545329</v>
      </c>
      <c r="I1915" s="53">
        <v>0.06357766361742191</v>
      </c>
      <c r="J1915" s="53">
        <v>0.10010893736865985</v>
      </c>
      <c r="K1915" s="53">
        <v>0.08651829213721304</v>
      </c>
      <c r="L1915" s="94">
        <v>0.005318441683212116</v>
      </c>
      <c r="M1915" s="94">
        <v>0.01002179934108226</v>
      </c>
      <c r="N1915" s="94">
        <v>0.00748541487434014</v>
      </c>
      <c r="O1915" s="2" t="s">
        <v>9316</v>
      </c>
      <c r="P1915" s="2">
        <v>6.0</v>
      </c>
      <c r="Q1915" s="2" t="s">
        <v>9317</v>
      </c>
    </row>
    <row r="1916">
      <c r="A1916" s="54">
        <v>46086.0</v>
      </c>
      <c r="B1916" s="2" t="s">
        <v>178</v>
      </c>
      <c r="C1916" s="2" t="s">
        <v>148</v>
      </c>
      <c r="D1916" s="2">
        <v>0.0</v>
      </c>
      <c r="E1916" s="53">
        <v>0.14960546959376408</v>
      </c>
      <c r="F1916" s="53">
        <v>0.08114790990407468</v>
      </c>
      <c r="G1916" s="53">
        <v>0.0597866298526068</v>
      </c>
      <c r="H1916" s="53">
        <v>0.04994666404711585</v>
      </c>
      <c r="I1916" s="53">
        <v>0.04088447866198688</v>
      </c>
      <c r="J1916" s="53">
        <v>0.04270217864715895</v>
      </c>
      <c r="K1916" s="53">
        <v>0.05124440424988287</v>
      </c>
      <c r="L1916" s="94">
        <v>0.0035744411091326142</v>
      </c>
      <c r="M1916" s="94">
        <v>0.001823476061213878</v>
      </c>
      <c r="N1916" s="94">
        <v>0.0026259889669254135</v>
      </c>
      <c r="O1916" s="2" t="s">
        <v>9316</v>
      </c>
      <c r="P1916" s="2">
        <v>7.0</v>
      </c>
      <c r="Q1916" s="2" t="s">
        <v>9318</v>
      </c>
    </row>
    <row r="1917">
      <c r="A1917" s="54">
        <v>46086.0</v>
      </c>
      <c r="B1917" s="2" t="s">
        <v>1876</v>
      </c>
      <c r="C1917" s="2" t="s">
        <v>148</v>
      </c>
      <c r="D1917" s="2">
        <v>0.0</v>
      </c>
      <c r="E1917" s="53">
        <v>0.0</v>
      </c>
      <c r="F1917" s="53">
        <v>0.0</v>
      </c>
      <c r="G1917" s="53">
        <v>0.0</v>
      </c>
      <c r="H1917" s="53">
        <v>0.0</v>
      </c>
      <c r="I1917" s="53">
        <v>0.0</v>
      </c>
      <c r="J1917" s="53">
        <v>0.0</v>
      </c>
      <c r="K1917" s="53">
        <v>0.0</v>
      </c>
      <c r="L1917" s="94">
        <v>0.0</v>
      </c>
      <c r="M1917" s="94">
        <v>0.0</v>
      </c>
      <c r="N1917" s="94">
        <v>0.0</v>
      </c>
      <c r="O1917" s="2" t="s">
        <v>9316</v>
      </c>
      <c r="P1917" s="2">
        <v>8.0</v>
      </c>
      <c r="Q1917" s="2" t="s">
        <v>9318</v>
      </c>
    </row>
    <row r="1918">
      <c r="A1918" s="54">
        <v>46086.0</v>
      </c>
      <c r="B1918" s="2" t="s">
        <v>687</v>
      </c>
      <c r="C1918" s="2" t="s">
        <v>148</v>
      </c>
      <c r="D1918" s="2">
        <v>0.0</v>
      </c>
      <c r="E1918" s="53">
        <v>0.0</v>
      </c>
      <c r="F1918" s="53">
        <v>0.0</v>
      </c>
      <c r="G1918" s="53">
        <v>0.0</v>
      </c>
      <c r="H1918" s="53">
        <v>0.0</v>
      </c>
      <c r="I1918" s="53">
        <v>0.0</v>
      </c>
      <c r="J1918" s="53">
        <v>0.006234711108987014</v>
      </c>
      <c r="K1918" s="53">
        <v>0.003117355554493507</v>
      </c>
      <c r="L1918" s="94">
        <v>0.0</v>
      </c>
      <c r="M1918" s="94">
        <v>3.8871622612526085E-5</v>
      </c>
      <c r="N1918" s="94">
        <v>9.717905653131521E-6</v>
      </c>
      <c r="O1918" s="2" t="s">
        <v>9316</v>
      </c>
      <c r="P1918" s="2">
        <v>9.0</v>
      </c>
      <c r="Q1918" s="2" t="s">
        <v>9318</v>
      </c>
    </row>
    <row r="1919">
      <c r="A1919" s="54">
        <v>46086.0</v>
      </c>
      <c r="B1919" s="2" t="s">
        <v>301</v>
      </c>
      <c r="C1919" s="2" t="s">
        <v>148</v>
      </c>
      <c r="D1919" s="2">
        <v>0.0</v>
      </c>
      <c r="E1919" s="53">
        <v>0.115</v>
      </c>
      <c r="F1919" s="53">
        <v>0.1</v>
      </c>
      <c r="G1919" s="53">
        <v>0.087</v>
      </c>
      <c r="H1919" s="53">
        <v>0.078</v>
      </c>
      <c r="I1919" s="53">
        <v>0.07</v>
      </c>
      <c r="J1919" s="53">
        <v>0.055</v>
      </c>
      <c r="K1919" s="53">
        <v>0.071</v>
      </c>
      <c r="L1919" s="94">
        <v>0.0075</v>
      </c>
      <c r="M1919" s="94">
        <v>0.0031</v>
      </c>
      <c r="N1919" s="94">
        <v>0.005</v>
      </c>
      <c r="O1919" s="2" t="s">
        <v>9316</v>
      </c>
      <c r="P1919" s="2">
        <v>10.0</v>
      </c>
      <c r="Q1919" s="2" t="s">
        <v>9317</v>
      </c>
    </row>
    <row r="1920">
      <c r="A1920" s="54">
        <v>46086.0</v>
      </c>
      <c r="B1920" s="2" t="s">
        <v>450</v>
      </c>
      <c r="C1920" s="2" t="s">
        <v>148</v>
      </c>
      <c r="D1920" s="2">
        <v>0.0</v>
      </c>
      <c r="E1920" s="53">
        <v>0.0</v>
      </c>
      <c r="F1920" s="53">
        <v>0.0</v>
      </c>
      <c r="G1920" s="53">
        <v>0.0</v>
      </c>
      <c r="H1920" s="53">
        <v>0.0</v>
      </c>
      <c r="I1920" s="53">
        <v>0.0</v>
      </c>
      <c r="J1920" s="53">
        <v>0.005921741064086663</v>
      </c>
      <c r="K1920" s="53">
        <v>0.0029608705320433317</v>
      </c>
      <c r="L1920" s="94">
        <v>0.0</v>
      </c>
      <c r="M1920" s="94">
        <v>3.506701723009025E-5</v>
      </c>
      <c r="N1920" s="94">
        <v>8.766754307522562E-6</v>
      </c>
      <c r="O1920" s="2" t="s">
        <v>9316</v>
      </c>
      <c r="P1920" s="2">
        <v>11.0</v>
      </c>
      <c r="Q1920" s="2" t="s">
        <v>9318</v>
      </c>
    </row>
    <row r="1921">
      <c r="A1921" s="54">
        <v>46086.0</v>
      </c>
      <c r="B1921" s="2" t="s">
        <v>1189</v>
      </c>
      <c r="C1921" s="2" t="s">
        <v>148</v>
      </c>
      <c r="D1921" s="2">
        <v>0.0</v>
      </c>
      <c r="E1921" s="53">
        <v>0.0</v>
      </c>
      <c r="F1921" s="53">
        <v>0.0</v>
      </c>
      <c r="G1921" s="53">
        <v>0.0</v>
      </c>
      <c r="H1921" s="53">
        <v>0.0</v>
      </c>
      <c r="I1921" s="53">
        <v>0.0</v>
      </c>
      <c r="J1921" s="53">
        <v>0.0025663204174056517</v>
      </c>
      <c r="K1921" s="53">
        <v>0.0012831602087028258</v>
      </c>
      <c r="L1921" s="94">
        <v>0.0</v>
      </c>
      <c r="M1921" s="94">
        <v>6.586000484793118E-6</v>
      </c>
      <c r="N1921" s="94">
        <v>1.6465001211982796E-6</v>
      </c>
      <c r="O1921" s="2" t="s">
        <v>9319</v>
      </c>
      <c r="P1921" s="2">
        <v>99.0</v>
      </c>
      <c r="Q1921" s="2" t="s">
        <v>9320</v>
      </c>
    </row>
    <row r="1922">
      <c r="A1922" s="54">
        <v>46087.0</v>
      </c>
      <c r="B1922" s="2" t="s">
        <v>194</v>
      </c>
      <c r="C1922" s="2" t="s">
        <v>196</v>
      </c>
      <c r="D1922" s="2">
        <v>0.0</v>
      </c>
      <c r="E1922" s="53">
        <v>0.068</v>
      </c>
      <c r="F1922" s="53">
        <v>0.095</v>
      </c>
      <c r="G1922" s="53">
        <v>0.105</v>
      </c>
      <c r="H1922" s="53">
        <v>0.11</v>
      </c>
      <c r="I1922" s="53">
        <v>0.116</v>
      </c>
      <c r="J1922" s="53">
        <v>0.088</v>
      </c>
      <c r="K1922" s="53">
        <v>0.097</v>
      </c>
      <c r="L1922" s="94">
        <v>0.011</v>
      </c>
      <c r="M1922" s="94">
        <v>0.0077</v>
      </c>
      <c r="N1922" s="94">
        <v>0.0094</v>
      </c>
      <c r="O1922" s="2" t="s">
        <v>9316</v>
      </c>
      <c r="P1922" s="2">
        <v>1.0</v>
      </c>
      <c r="Q1922" s="2" t="s">
        <v>9317</v>
      </c>
    </row>
    <row r="1923">
      <c r="A1923" s="54">
        <v>46087.0</v>
      </c>
      <c r="B1923" s="2" t="s">
        <v>145</v>
      </c>
      <c r="C1923" s="2" t="s">
        <v>196</v>
      </c>
      <c r="D1923" s="2">
        <v>0.0</v>
      </c>
      <c r="E1923" s="53">
        <v>0.002</v>
      </c>
      <c r="F1923" s="53">
        <v>0.014</v>
      </c>
      <c r="G1923" s="53">
        <v>0.023</v>
      </c>
      <c r="H1923" s="53">
        <v>0.029</v>
      </c>
      <c r="I1923" s="53">
        <v>0.036</v>
      </c>
      <c r="J1923" s="53">
        <v>0.029</v>
      </c>
      <c r="K1923" s="53">
        <v>0.026</v>
      </c>
      <c r="L1923" s="94">
        <v>5.0E-4</v>
      </c>
      <c r="M1923" s="94">
        <v>8.0E-4</v>
      </c>
      <c r="N1923" s="94">
        <v>7.0E-4</v>
      </c>
      <c r="O1923" s="2" t="s">
        <v>9316</v>
      </c>
      <c r="P1923" s="2">
        <v>2.0</v>
      </c>
      <c r="Q1923" s="2" t="s">
        <v>9317</v>
      </c>
    </row>
    <row r="1924">
      <c r="A1924" s="54">
        <v>46087.0</v>
      </c>
      <c r="B1924" s="2" t="s">
        <v>1801</v>
      </c>
      <c r="C1924" s="2" t="s">
        <v>196</v>
      </c>
      <c r="D1924" s="2">
        <v>0.0</v>
      </c>
      <c r="E1924" s="53">
        <v>0.0</v>
      </c>
      <c r="F1924" s="53">
        <v>0.0</v>
      </c>
      <c r="G1924" s="53">
        <v>0.0</v>
      </c>
      <c r="H1924" s="53">
        <v>0.0</v>
      </c>
      <c r="I1924" s="53">
        <v>0.0</v>
      </c>
      <c r="J1924" s="53">
        <v>0.0</v>
      </c>
      <c r="K1924" s="53">
        <v>0.0</v>
      </c>
      <c r="L1924" s="94">
        <v>0.0</v>
      </c>
      <c r="M1924" s="94">
        <v>0.0</v>
      </c>
      <c r="N1924" s="94">
        <v>0.0</v>
      </c>
      <c r="O1924" s="2" t="s">
        <v>9316</v>
      </c>
      <c r="P1924" s="2">
        <v>3.0</v>
      </c>
      <c r="Q1924" s="2" t="s">
        <v>9318</v>
      </c>
    </row>
    <row r="1925">
      <c r="A1925" s="54">
        <v>46087.0</v>
      </c>
      <c r="B1925" s="2" t="s">
        <v>932</v>
      </c>
      <c r="C1925" s="2" t="s">
        <v>196</v>
      </c>
      <c r="D1925" s="2">
        <v>0.0</v>
      </c>
      <c r="E1925" s="53">
        <v>0.00589034626001846</v>
      </c>
      <c r="F1925" s="53">
        <v>0.016101784693343602</v>
      </c>
      <c r="G1925" s="53">
        <v>0.020339262011888553</v>
      </c>
      <c r="H1925" s="53">
        <v>0.02224870948748084</v>
      </c>
      <c r="I1925" s="53">
        <v>0.02384646581356889</v>
      </c>
      <c r="J1925" s="53">
        <v>0.010055399498999449</v>
      </c>
      <c r="K1925" s="53">
        <v>0.015197330755444001</v>
      </c>
      <c r="L1925" s="94">
        <v>4.136855791882528E-4</v>
      </c>
      <c r="M1925" s="94">
        <v>1.0111105908447837E-4</v>
      </c>
      <c r="N1925" s="94">
        <v>2.3095886209036412E-4</v>
      </c>
      <c r="O1925" s="2" t="s">
        <v>9316</v>
      </c>
      <c r="P1925" s="2">
        <v>4.0</v>
      </c>
      <c r="Q1925" s="2" t="s">
        <v>9318</v>
      </c>
    </row>
    <row r="1926">
      <c r="A1926" s="54">
        <v>46087.0</v>
      </c>
      <c r="B1926" s="2" t="s">
        <v>515</v>
      </c>
      <c r="C1926" s="2" t="s">
        <v>196</v>
      </c>
      <c r="D1926" s="2">
        <v>0.0</v>
      </c>
      <c r="E1926" s="53">
        <v>0.0</v>
      </c>
      <c r="F1926" s="53">
        <v>0.0</v>
      </c>
      <c r="G1926" s="53">
        <v>0.0</v>
      </c>
      <c r="H1926" s="53">
        <v>0.0</v>
      </c>
      <c r="I1926" s="53">
        <v>0.0</v>
      </c>
      <c r="J1926" s="53">
        <v>0.00930647375150728</v>
      </c>
      <c r="K1926" s="53">
        <v>0.00465323687575364</v>
      </c>
      <c r="L1926" s="94">
        <v>0.0</v>
      </c>
      <c r="M1926" s="94">
        <v>8.661045368749397E-5</v>
      </c>
      <c r="N1926" s="94">
        <v>2.1652613421873493E-5</v>
      </c>
      <c r="O1926" s="2" t="s">
        <v>9316</v>
      </c>
      <c r="P1926" s="2">
        <v>5.0</v>
      </c>
      <c r="Q1926" s="2" t="s">
        <v>9318</v>
      </c>
    </row>
    <row r="1927">
      <c r="A1927" s="54">
        <v>46087.0</v>
      </c>
      <c r="B1927" s="2" t="s">
        <v>229</v>
      </c>
      <c r="C1927" s="2" t="s">
        <v>196</v>
      </c>
      <c r="D1927" s="2">
        <v>0.0</v>
      </c>
      <c r="E1927" s="53">
        <v>0.05493795220321796</v>
      </c>
      <c r="F1927" s="53">
        <v>0.06948651026518318</v>
      </c>
      <c r="G1927" s="53">
        <v>0.06791264856927476</v>
      </c>
      <c r="H1927" s="53">
        <v>0.0653498140699074</v>
      </c>
      <c r="I1927" s="53">
        <v>0.061617960935414134</v>
      </c>
      <c r="J1927" s="53">
        <v>0.0992386053838804</v>
      </c>
      <c r="K1927" s="53">
        <v>0.08357562697657758</v>
      </c>
      <c r="L1927" s="94">
        <v>0.004612127835693817</v>
      </c>
      <c r="M1927" s="94">
        <v>0.009848300798537534</v>
      </c>
      <c r="N1927" s="94">
        <v>0.006984885424528043</v>
      </c>
      <c r="O1927" s="2" t="s">
        <v>9316</v>
      </c>
      <c r="P1927" s="2">
        <v>6.0</v>
      </c>
      <c r="Q1927" s="2" t="s">
        <v>9317</v>
      </c>
    </row>
    <row r="1928">
      <c r="A1928" s="54">
        <v>46087.0</v>
      </c>
      <c r="B1928" s="2" t="s">
        <v>178</v>
      </c>
      <c r="C1928" s="2" t="s">
        <v>196</v>
      </c>
      <c r="D1928" s="2">
        <v>0.0</v>
      </c>
      <c r="E1928" s="53">
        <v>0.21651142673798313</v>
      </c>
      <c r="F1928" s="53">
        <v>0.16340880149399914</v>
      </c>
      <c r="G1928" s="53">
        <v>0.1364833606744309</v>
      </c>
      <c r="H1928" s="53">
        <v>0.12174503879202611</v>
      </c>
      <c r="I1928" s="53">
        <v>0.10660497787993758</v>
      </c>
      <c r="J1928" s="53">
        <v>0.04233093235413793</v>
      </c>
      <c r="K1928" s="53">
        <v>0.08940714651428441</v>
      </c>
      <c r="L1928" s="94">
        <v>0.01862770774098679</v>
      </c>
      <c r="M1928" s="94">
        <v>0.0017919078339706013</v>
      </c>
      <c r="N1928" s="94">
        <v>0.00799363784782672</v>
      </c>
      <c r="O1928" s="2" t="s">
        <v>9316</v>
      </c>
      <c r="P1928" s="2">
        <v>7.0</v>
      </c>
      <c r="Q1928" s="2" t="s">
        <v>9318</v>
      </c>
    </row>
    <row r="1929">
      <c r="A1929" s="54">
        <v>46087.0</v>
      </c>
      <c r="B1929" s="2" t="s">
        <v>1876</v>
      </c>
      <c r="C1929" s="2" t="s">
        <v>196</v>
      </c>
      <c r="D1929" s="2">
        <v>0.0</v>
      </c>
      <c r="E1929" s="53">
        <v>0.0</v>
      </c>
      <c r="F1929" s="53">
        <v>0.0</v>
      </c>
      <c r="G1929" s="53">
        <v>0.0</v>
      </c>
      <c r="H1929" s="53">
        <v>0.0</v>
      </c>
      <c r="I1929" s="53">
        <v>0.0</v>
      </c>
      <c r="J1929" s="53">
        <v>0.0</v>
      </c>
      <c r="K1929" s="53">
        <v>0.0</v>
      </c>
      <c r="L1929" s="94">
        <v>0.0</v>
      </c>
      <c r="M1929" s="94">
        <v>0.0</v>
      </c>
      <c r="N1929" s="94">
        <v>0.0</v>
      </c>
      <c r="O1929" s="2" t="s">
        <v>9316</v>
      </c>
      <c r="P1929" s="2">
        <v>8.0</v>
      </c>
      <c r="Q1929" s="2" t="s">
        <v>9318</v>
      </c>
    </row>
    <row r="1930">
      <c r="A1930" s="54">
        <v>46087.0</v>
      </c>
      <c r="B1930" s="2" t="s">
        <v>687</v>
      </c>
      <c r="C1930" s="2" t="s">
        <v>196</v>
      </c>
      <c r="D1930" s="2">
        <v>0.0</v>
      </c>
      <c r="E1930" s="53">
        <v>3.1997745017082536E-4</v>
      </c>
      <c r="F1930" s="53">
        <v>0.003649996239498868</v>
      </c>
      <c r="G1930" s="53">
        <v>0.00720223445284549</v>
      </c>
      <c r="H1930" s="53">
        <v>0.009711489635772166</v>
      </c>
      <c r="I1930" s="53">
        <v>0.01266738393553274</v>
      </c>
      <c r="J1930" s="53">
        <v>0.006186878070323842</v>
      </c>
      <c r="K1930" s="53">
        <v>0.006694556261584666</v>
      </c>
      <c r="L1930" s="94">
        <v>5.187218111375458E-5</v>
      </c>
      <c r="M1930" s="94">
        <v>3.827746025705407E-5</v>
      </c>
      <c r="N1930" s="94">
        <v>4.481708353952246E-5</v>
      </c>
      <c r="O1930" s="2" t="s">
        <v>9316</v>
      </c>
      <c r="P1930" s="2">
        <v>9.0</v>
      </c>
      <c r="Q1930" s="2" t="s">
        <v>9318</v>
      </c>
    </row>
    <row r="1931">
      <c r="A1931" s="54">
        <v>46087.0</v>
      </c>
      <c r="B1931" s="2" t="s">
        <v>301</v>
      </c>
      <c r="C1931" s="2" t="s">
        <v>196</v>
      </c>
      <c r="D1931" s="2">
        <v>0.0</v>
      </c>
      <c r="E1931" s="53">
        <v>0.0</v>
      </c>
      <c r="F1931" s="53">
        <v>0.0</v>
      </c>
      <c r="G1931" s="53">
        <v>0.0</v>
      </c>
      <c r="H1931" s="53">
        <v>0.0</v>
      </c>
      <c r="I1931" s="53">
        <v>0.0</v>
      </c>
      <c r="J1931" s="53">
        <v>0.055</v>
      </c>
      <c r="K1931" s="53">
        <v>0.027000000000000003</v>
      </c>
      <c r="L1931" s="94">
        <v>0.0</v>
      </c>
      <c r="M1931" s="94">
        <v>0.003</v>
      </c>
      <c r="N1931" s="94">
        <v>8.0E-4</v>
      </c>
      <c r="O1931" s="2" t="s">
        <v>9316</v>
      </c>
      <c r="P1931" s="2">
        <v>10.0</v>
      </c>
      <c r="Q1931" s="2" t="s">
        <v>9317</v>
      </c>
    </row>
    <row r="1932">
      <c r="A1932" s="54">
        <v>46087.0</v>
      </c>
      <c r="B1932" s="2" t="s">
        <v>450</v>
      </c>
      <c r="C1932" s="2" t="s">
        <v>196</v>
      </c>
      <c r="D1932" s="2">
        <v>0.0</v>
      </c>
      <c r="E1932" s="53">
        <v>0.0050107241300273945</v>
      </c>
      <c r="F1932" s="53">
        <v>0.01485093676830501</v>
      </c>
      <c r="G1932" s="53">
        <v>0.019271776343404646</v>
      </c>
      <c r="H1932" s="53">
        <v>0.021367058654076194</v>
      </c>
      <c r="I1932" s="53">
        <v>0.02321225330046994</v>
      </c>
      <c r="J1932" s="53">
        <v>0.005870258341473428</v>
      </c>
      <c r="K1932" s="53">
        <v>0.012571017342439037</v>
      </c>
      <c r="L1932" s="94">
        <v>3.7140136343021094E-4</v>
      </c>
      <c r="M1932" s="94">
        <v>3.4459932995638365E-5</v>
      </c>
      <c r="N1932" s="94">
        <v>1.5803047702390305E-4</v>
      </c>
      <c r="O1932" s="2" t="s">
        <v>9316</v>
      </c>
      <c r="P1932" s="2">
        <v>11.0</v>
      </c>
      <c r="Q1932" s="2" t="s">
        <v>9318</v>
      </c>
    </row>
    <row r="1933">
      <c r="A1933" s="54">
        <v>46087.0</v>
      </c>
      <c r="B1933" s="2" t="s">
        <v>1189</v>
      </c>
      <c r="C1933" s="2" t="s">
        <v>196</v>
      </c>
      <c r="D1933" s="2">
        <v>0.0</v>
      </c>
      <c r="E1933" s="53">
        <v>0.0</v>
      </c>
      <c r="F1933" s="53">
        <v>0.0</v>
      </c>
      <c r="G1933" s="53">
        <v>0.0</v>
      </c>
      <c r="H1933" s="53">
        <v>0.0</v>
      </c>
      <c r="I1933" s="53">
        <v>0.0</v>
      </c>
      <c r="J1933" s="53">
        <v>0.002544009215217625</v>
      </c>
      <c r="K1933" s="53">
        <v>0.0012720046076088124</v>
      </c>
      <c r="L1933" s="94">
        <v>0.0</v>
      </c>
      <c r="M1933" s="94">
        <v>6.471982887112196E-6</v>
      </c>
      <c r="N1933" s="94">
        <v>1.617995721778049E-6</v>
      </c>
      <c r="O1933" s="2" t="s">
        <v>9319</v>
      </c>
      <c r="P1933" s="2">
        <v>99.0</v>
      </c>
      <c r="Q1933" s="2" t="s">
        <v>9320</v>
      </c>
    </row>
    <row r="1934">
      <c r="A1934" s="54">
        <v>46088.0</v>
      </c>
      <c r="B1934" s="2" t="s">
        <v>194</v>
      </c>
      <c r="C1934" s="2" t="s">
        <v>288</v>
      </c>
      <c r="D1934" s="2">
        <v>1.0</v>
      </c>
      <c r="E1934" s="53">
        <v>0.164</v>
      </c>
      <c r="F1934" s="53">
        <v>0.206</v>
      </c>
      <c r="G1934" s="53">
        <v>0.209</v>
      </c>
      <c r="H1934" s="53">
        <v>0.206</v>
      </c>
      <c r="I1934" s="53">
        <v>0.2</v>
      </c>
      <c r="J1934" s="53">
        <v>0.088</v>
      </c>
      <c r="K1934" s="53">
        <v>0.148</v>
      </c>
      <c r="L1934" s="94">
        <v>0.6257</v>
      </c>
      <c r="M1934" s="94">
        <v>0.8317</v>
      </c>
      <c r="N1934" s="94">
        <v>0.7259</v>
      </c>
      <c r="O1934" s="2" t="s">
        <v>9316</v>
      </c>
      <c r="P1934" s="2">
        <v>1.0</v>
      </c>
      <c r="Q1934" s="2" t="s">
        <v>9317</v>
      </c>
    </row>
    <row r="1935">
      <c r="A1935" s="54">
        <v>46088.0</v>
      </c>
      <c r="B1935" s="2" t="s">
        <v>145</v>
      </c>
      <c r="C1935" s="2" t="s">
        <v>288</v>
      </c>
      <c r="D1935" s="2">
        <v>0.0</v>
      </c>
      <c r="E1935" s="53">
        <v>0.026</v>
      </c>
      <c r="F1935" s="53">
        <v>0.053</v>
      </c>
      <c r="G1935" s="53">
        <v>0.067</v>
      </c>
      <c r="H1935" s="53">
        <v>0.075</v>
      </c>
      <c r="I1935" s="53">
        <v>0.083</v>
      </c>
      <c r="J1935" s="53">
        <v>0.029</v>
      </c>
      <c r="K1935" s="53">
        <v>0.048</v>
      </c>
      <c r="L1935" s="94">
        <v>0.0045</v>
      </c>
      <c r="M1935" s="94">
        <v>8.0E-4</v>
      </c>
      <c r="N1935" s="94">
        <v>0.0023</v>
      </c>
      <c r="O1935" s="2" t="s">
        <v>9316</v>
      </c>
      <c r="P1935" s="2">
        <v>2.0</v>
      </c>
      <c r="Q1935" s="2" t="s">
        <v>9317</v>
      </c>
    </row>
    <row r="1936">
      <c r="A1936" s="54">
        <v>46088.0</v>
      </c>
      <c r="B1936" s="2" t="s">
        <v>1801</v>
      </c>
      <c r="C1936" s="2" t="s">
        <v>288</v>
      </c>
      <c r="D1936" s="2">
        <v>0.0</v>
      </c>
      <c r="E1936" s="53">
        <v>0.0</v>
      </c>
      <c r="F1936" s="53">
        <v>0.0</v>
      </c>
      <c r="G1936" s="53">
        <v>0.0</v>
      </c>
      <c r="H1936" s="53">
        <v>0.0</v>
      </c>
      <c r="I1936" s="53">
        <v>0.0</v>
      </c>
      <c r="J1936" s="53">
        <v>0.0</v>
      </c>
      <c r="K1936" s="53">
        <v>0.0</v>
      </c>
      <c r="L1936" s="94">
        <v>0.0</v>
      </c>
      <c r="M1936" s="94">
        <v>0.0</v>
      </c>
      <c r="N1936" s="94">
        <v>0.0</v>
      </c>
      <c r="O1936" s="2" t="s">
        <v>9316</v>
      </c>
      <c r="P1936" s="2">
        <v>3.0</v>
      </c>
      <c r="Q1936" s="2" t="s">
        <v>9318</v>
      </c>
    </row>
    <row r="1937">
      <c r="A1937" s="54">
        <v>46088.0</v>
      </c>
      <c r="B1937" s="2" t="s">
        <v>932</v>
      </c>
      <c r="C1937" s="2" t="s">
        <v>288</v>
      </c>
      <c r="D1937" s="2">
        <v>0.0</v>
      </c>
      <c r="E1937" s="53">
        <v>0.0022320238521981372</v>
      </c>
      <c r="F1937" s="53">
        <v>0.009911811135046331</v>
      </c>
      <c r="G1937" s="53">
        <v>0.014718194111022999</v>
      </c>
      <c r="H1937" s="53">
        <v>0.017455983662602037</v>
      </c>
      <c r="I1937" s="53">
        <v>0.020285405372340283</v>
      </c>
      <c r="J1937" s="53">
        <v>0.009968068608436062</v>
      </c>
      <c r="K1937" s="53">
        <v>0.012343131359729531</v>
      </c>
      <c r="L1937" s="94">
        <v>2.1662523788975208E-4</v>
      </c>
      <c r="M1937" s="94">
        <v>9.936239178248845E-5</v>
      </c>
      <c r="N1937" s="94">
        <v>1.5235289176353858E-4</v>
      </c>
      <c r="O1937" s="2" t="s">
        <v>9316</v>
      </c>
      <c r="P1937" s="2">
        <v>4.0</v>
      </c>
      <c r="Q1937" s="2" t="s">
        <v>9318</v>
      </c>
    </row>
    <row r="1938">
      <c r="A1938" s="54">
        <v>46088.0</v>
      </c>
      <c r="B1938" s="2" t="s">
        <v>515</v>
      </c>
      <c r="C1938" s="2" t="s">
        <v>288</v>
      </c>
      <c r="D1938" s="2">
        <v>0.0</v>
      </c>
      <c r="E1938" s="53">
        <v>0.009568895730135968</v>
      </c>
      <c r="F1938" s="53">
        <v>0.020522700799707715</v>
      </c>
      <c r="G1938" s="53">
        <v>0.02390977687342933</v>
      </c>
      <c r="H1938" s="53">
        <v>0.02511800106423833</v>
      </c>
      <c r="I1938" s="53">
        <v>0.025854978996795567</v>
      </c>
      <c r="J1938" s="53">
        <v>0.009225647262136592</v>
      </c>
      <c r="K1938" s="53">
        <v>0.01656771206778296</v>
      </c>
      <c r="L1938" s="94">
        <v>5.71677430137176E-4</v>
      </c>
      <c r="M1938" s="94">
        <v>8.51125674053684E-5</v>
      </c>
      <c r="N1938" s="94">
        <v>2.744890831609612E-4</v>
      </c>
      <c r="O1938" s="2" t="s">
        <v>9316</v>
      </c>
      <c r="P1938" s="2">
        <v>5.0</v>
      </c>
      <c r="Q1938" s="2" t="s">
        <v>9318</v>
      </c>
    </row>
    <row r="1939">
      <c r="A1939" s="54">
        <v>46088.0</v>
      </c>
      <c r="B1939" s="2" t="s">
        <v>229</v>
      </c>
      <c r="C1939" s="2" t="s">
        <v>288</v>
      </c>
      <c r="D1939" s="2">
        <v>0.0</v>
      </c>
      <c r="E1939" s="53">
        <v>0.08055218829696614</v>
      </c>
      <c r="F1939" s="53">
        <v>0.11860654462575611</v>
      </c>
      <c r="G1939" s="53">
        <v>0.12211938160356946</v>
      </c>
      <c r="H1939" s="53">
        <v>0.12064493607935496</v>
      </c>
      <c r="I1939" s="53">
        <v>0.11681043374130852</v>
      </c>
      <c r="J1939" s="53">
        <v>0.09837672060373763</v>
      </c>
      <c r="K1939" s="53">
        <v>0.11024805110365354</v>
      </c>
      <c r="L1939" s="94">
        <v>0.01491314336323822</v>
      </c>
      <c r="M1939" s="94">
        <v>0.009677979156745856</v>
      </c>
      <c r="N1939" s="94">
        <v>0.012154632772153803</v>
      </c>
      <c r="O1939" s="2" t="s">
        <v>9316</v>
      </c>
      <c r="P1939" s="2">
        <v>6.0</v>
      </c>
      <c r="Q1939" s="2" t="s">
        <v>9317</v>
      </c>
    </row>
    <row r="1940">
      <c r="A1940" s="54">
        <v>46088.0</v>
      </c>
      <c r="B1940" s="2" t="s">
        <v>178</v>
      </c>
      <c r="C1940" s="2" t="s">
        <v>288</v>
      </c>
      <c r="D1940" s="2">
        <v>0.0</v>
      </c>
      <c r="E1940" s="53">
        <v>0.06763591413832497</v>
      </c>
      <c r="F1940" s="53">
        <v>0.060775072376312154</v>
      </c>
      <c r="G1940" s="53">
        <v>0.05690064277232967</v>
      </c>
      <c r="H1940" s="53">
        <v>0.055065113841136944</v>
      </c>
      <c r="I1940" s="53">
        <v>0.0534569340663817</v>
      </c>
      <c r="J1940" s="53">
        <v>0.04196328927628377</v>
      </c>
      <c r="K1940" s="53">
        <v>0.04943196602430672</v>
      </c>
      <c r="L1940" s="94">
        <v>0.0032376831479042725</v>
      </c>
      <c r="M1940" s="94">
        <v>0.0017609176468850723</v>
      </c>
      <c r="N1940" s="94">
        <v>0.0024435192650282137</v>
      </c>
      <c r="O1940" s="2" t="s">
        <v>9316</v>
      </c>
      <c r="P1940" s="2">
        <v>7.0</v>
      </c>
      <c r="Q1940" s="2" t="s">
        <v>9318</v>
      </c>
    </row>
    <row r="1941">
      <c r="A1941" s="54">
        <v>46088.0</v>
      </c>
      <c r="B1941" s="2" t="s">
        <v>1876</v>
      </c>
      <c r="C1941" s="2" t="s">
        <v>288</v>
      </c>
      <c r="D1941" s="2">
        <v>0.0</v>
      </c>
      <c r="E1941" s="53">
        <v>0.0</v>
      </c>
      <c r="F1941" s="53">
        <v>0.0</v>
      </c>
      <c r="G1941" s="53">
        <v>0.0</v>
      </c>
      <c r="H1941" s="53">
        <v>0.0</v>
      </c>
      <c r="I1941" s="53">
        <v>0.0</v>
      </c>
      <c r="J1941" s="53">
        <v>0.0</v>
      </c>
      <c r="K1941" s="53">
        <v>0.0</v>
      </c>
      <c r="L1941" s="94">
        <v>0.0</v>
      </c>
      <c r="M1941" s="94">
        <v>0.0</v>
      </c>
      <c r="N1941" s="94">
        <v>0.0</v>
      </c>
      <c r="O1941" s="2" t="s">
        <v>9316</v>
      </c>
      <c r="P1941" s="2">
        <v>8.0</v>
      </c>
      <c r="Q1941" s="2" t="s">
        <v>9318</v>
      </c>
    </row>
    <row r="1942">
      <c r="A1942" s="54">
        <v>46088.0</v>
      </c>
      <c r="B1942" s="2" t="s">
        <v>687</v>
      </c>
      <c r="C1942" s="2" t="s">
        <v>288</v>
      </c>
      <c r="D1942" s="2">
        <v>0.0</v>
      </c>
      <c r="E1942" s="53">
        <v>0.0</v>
      </c>
      <c r="F1942" s="53">
        <v>0.0</v>
      </c>
      <c r="G1942" s="53">
        <v>0.0</v>
      </c>
      <c r="H1942" s="53">
        <v>0.0</v>
      </c>
      <c r="I1942" s="53">
        <v>0.0</v>
      </c>
      <c r="J1942" s="53">
        <v>0.006139412009303701</v>
      </c>
      <c r="K1942" s="53">
        <v>0.0030697060046518507</v>
      </c>
      <c r="L1942" s="94">
        <v>0.0</v>
      </c>
      <c r="M1942" s="94">
        <v>3.769237981998251E-5</v>
      </c>
      <c r="N1942" s="94">
        <v>9.423094954995628E-6</v>
      </c>
      <c r="O1942" s="2" t="s">
        <v>9316</v>
      </c>
      <c r="P1942" s="2">
        <v>9.0</v>
      </c>
      <c r="Q1942" s="2" t="s">
        <v>9318</v>
      </c>
    </row>
    <row r="1943">
      <c r="A1943" s="54">
        <v>46088.0</v>
      </c>
      <c r="B1943" s="2" t="s">
        <v>301</v>
      </c>
      <c r="C1943" s="2" t="s">
        <v>288</v>
      </c>
      <c r="D1943" s="2">
        <v>0.0</v>
      </c>
      <c r="E1943" s="53">
        <v>0.0</v>
      </c>
      <c r="F1943" s="53">
        <v>0.0</v>
      </c>
      <c r="G1943" s="53">
        <v>0.0</v>
      </c>
      <c r="H1943" s="53">
        <v>0.0</v>
      </c>
      <c r="I1943" s="53">
        <v>0.0</v>
      </c>
      <c r="J1943" s="53">
        <v>0.054000000000000006</v>
      </c>
      <c r="K1943" s="53">
        <v>0.027000000000000003</v>
      </c>
      <c r="L1943" s="94">
        <v>0.0</v>
      </c>
      <c r="M1943" s="94">
        <v>0.003</v>
      </c>
      <c r="N1943" s="94">
        <v>7.0E-4</v>
      </c>
      <c r="O1943" s="2" t="s">
        <v>9316</v>
      </c>
      <c r="P1943" s="2">
        <v>10.0</v>
      </c>
      <c r="Q1943" s="2" t="s">
        <v>9317</v>
      </c>
    </row>
    <row r="1944">
      <c r="A1944" s="54">
        <v>46088.0</v>
      </c>
      <c r="B1944" s="2" t="s">
        <v>450</v>
      </c>
      <c r="C1944" s="2" t="s">
        <v>288</v>
      </c>
      <c r="D1944" s="2">
        <v>0.0</v>
      </c>
      <c r="E1944" s="53">
        <v>0.0</v>
      </c>
      <c r="F1944" s="53">
        <v>0.0</v>
      </c>
      <c r="G1944" s="53">
        <v>0.0</v>
      </c>
      <c r="H1944" s="53">
        <v>0.0</v>
      </c>
      <c r="I1944" s="53">
        <v>0.0</v>
      </c>
      <c r="J1944" s="53">
        <v>0.0058192752961106825</v>
      </c>
      <c r="K1944" s="53">
        <v>0.0029096376480553412</v>
      </c>
      <c r="L1944" s="94">
        <v>0.0</v>
      </c>
      <c r="M1944" s="94">
        <v>3.3863964971924074E-5</v>
      </c>
      <c r="N1944" s="94">
        <v>8.465991242981018E-6</v>
      </c>
      <c r="O1944" s="2" t="s">
        <v>9316</v>
      </c>
      <c r="P1944" s="2">
        <v>11.0</v>
      </c>
      <c r="Q1944" s="2" t="s">
        <v>9318</v>
      </c>
    </row>
    <row r="1945">
      <c r="A1945" s="54">
        <v>46088.0</v>
      </c>
      <c r="B1945" s="2" t="s">
        <v>1189</v>
      </c>
      <c r="C1945" s="2" t="s">
        <v>288</v>
      </c>
      <c r="D1945" s="2">
        <v>0.0</v>
      </c>
      <c r="E1945" s="53">
        <v>8.45778882405768E-4</v>
      </c>
      <c r="F1945" s="53">
        <v>0.006101435452521111</v>
      </c>
      <c r="G1945" s="53">
        <v>0.010650594783779858</v>
      </c>
      <c r="H1945" s="53">
        <v>0.013695687194823036</v>
      </c>
      <c r="I1945" s="53">
        <v>0.017256128196825947</v>
      </c>
      <c r="J1945" s="53">
        <v>0.002521914559466898</v>
      </c>
      <c r="K1945" s="53">
        <v>0.006586254671623378</v>
      </c>
      <c r="L1945" s="94">
        <v>1.1343516924827872E-4</v>
      </c>
      <c r="M1945" s="94">
        <v>6.3600530452511174E-6</v>
      </c>
      <c r="N1945" s="94">
        <v>4.3378750599480774E-5</v>
      </c>
      <c r="O1945" s="2" t="s">
        <v>9319</v>
      </c>
      <c r="P1945" s="2">
        <v>99.0</v>
      </c>
      <c r="Q1945" s="2" t="s">
        <v>9320</v>
      </c>
    </row>
    <row r="1946">
      <c r="A1946" s="54">
        <v>46089.0</v>
      </c>
      <c r="B1946" s="2" t="s">
        <v>194</v>
      </c>
      <c r="C1946" s="2" t="s">
        <v>256</v>
      </c>
      <c r="D1946" s="2">
        <v>0.0</v>
      </c>
      <c r="E1946" s="53">
        <v>0.001</v>
      </c>
      <c r="F1946" s="53">
        <v>0.011</v>
      </c>
      <c r="G1946" s="53">
        <v>0.019</v>
      </c>
      <c r="H1946" s="53">
        <v>0.025</v>
      </c>
      <c r="I1946" s="53">
        <v>0.032</v>
      </c>
      <c r="J1946" s="53">
        <v>0.096</v>
      </c>
      <c r="K1946" s="53">
        <v>0.057</v>
      </c>
      <c r="L1946" s="94">
        <v>4.0E-4</v>
      </c>
      <c r="M1946" s="94">
        <v>0.0092</v>
      </c>
      <c r="N1946" s="94">
        <v>0.0032</v>
      </c>
      <c r="O1946" s="2" t="s">
        <v>9316</v>
      </c>
      <c r="P1946" s="2">
        <v>1.0</v>
      </c>
      <c r="Q1946" s="2" t="s">
        <v>9317</v>
      </c>
    </row>
    <row r="1947">
      <c r="A1947" s="54">
        <v>46089.0</v>
      </c>
      <c r="B1947" s="2" t="s">
        <v>145</v>
      </c>
      <c r="C1947" s="2" t="s">
        <v>256</v>
      </c>
      <c r="D1947" s="2">
        <v>0.0</v>
      </c>
      <c r="E1947" s="53">
        <v>0.0</v>
      </c>
      <c r="F1947" s="53">
        <v>0.0</v>
      </c>
      <c r="G1947" s="53">
        <v>0.0</v>
      </c>
      <c r="H1947" s="53">
        <v>0.0</v>
      </c>
      <c r="I1947" s="53">
        <v>0.0</v>
      </c>
      <c r="J1947" s="53">
        <v>0.029</v>
      </c>
      <c r="K1947" s="53">
        <v>0.014</v>
      </c>
      <c r="L1947" s="94">
        <v>0.0</v>
      </c>
      <c r="M1947" s="94">
        <v>8.0E-4</v>
      </c>
      <c r="N1947" s="94">
        <v>2.0E-4</v>
      </c>
      <c r="O1947" s="2" t="s">
        <v>9316</v>
      </c>
      <c r="P1947" s="2">
        <v>2.0</v>
      </c>
      <c r="Q1947" s="2" t="s">
        <v>9317</v>
      </c>
    </row>
    <row r="1948">
      <c r="A1948" s="54">
        <v>46089.0</v>
      </c>
      <c r="B1948" s="2" t="s">
        <v>1801</v>
      </c>
      <c r="C1948" s="2" t="s">
        <v>256</v>
      </c>
      <c r="D1948" s="2">
        <v>0.0</v>
      </c>
      <c r="E1948" s="53">
        <v>0.0</v>
      </c>
      <c r="F1948" s="53">
        <v>0.0</v>
      </c>
      <c r="G1948" s="53">
        <v>0.0</v>
      </c>
      <c r="H1948" s="53">
        <v>0.0</v>
      </c>
      <c r="I1948" s="53">
        <v>0.0</v>
      </c>
      <c r="J1948" s="53">
        <v>0.0</v>
      </c>
      <c r="K1948" s="53">
        <v>0.0</v>
      </c>
      <c r="L1948" s="94">
        <v>0.0</v>
      </c>
      <c r="M1948" s="94">
        <v>0.0</v>
      </c>
      <c r="N1948" s="94">
        <v>0.0</v>
      </c>
      <c r="O1948" s="2" t="s">
        <v>9316</v>
      </c>
      <c r="P1948" s="2">
        <v>3.0</v>
      </c>
      <c r="Q1948" s="2" t="s">
        <v>9318</v>
      </c>
    </row>
    <row r="1949">
      <c r="A1949" s="54">
        <v>46089.0</v>
      </c>
      <c r="B1949" s="2" t="s">
        <v>932</v>
      </c>
      <c r="C1949" s="2" t="s">
        <v>256</v>
      </c>
      <c r="D1949" s="2">
        <v>0.0</v>
      </c>
      <c r="E1949" s="53">
        <v>0.0</v>
      </c>
      <c r="F1949" s="53">
        <v>0.0</v>
      </c>
      <c r="G1949" s="53">
        <v>0.0</v>
      </c>
      <c r="H1949" s="53">
        <v>0.0</v>
      </c>
      <c r="I1949" s="53">
        <v>0.0</v>
      </c>
      <c r="J1949" s="53">
        <v>0.009881583786742084</v>
      </c>
      <c r="K1949" s="53">
        <v>0.004940791893371042</v>
      </c>
      <c r="L1949" s="94">
        <v>0.0</v>
      </c>
      <c r="M1949" s="94">
        <v>9.764569813440402E-5</v>
      </c>
      <c r="N1949" s="94">
        <v>2.4411424533601006E-5</v>
      </c>
      <c r="O1949" s="2" t="s">
        <v>9316</v>
      </c>
      <c r="P1949" s="2">
        <v>4.0</v>
      </c>
      <c r="Q1949" s="2" t="s">
        <v>9318</v>
      </c>
    </row>
    <row r="1950">
      <c r="A1950" s="54">
        <v>46089.0</v>
      </c>
      <c r="B1950" s="2" t="s">
        <v>515</v>
      </c>
      <c r="C1950" s="2" t="s">
        <v>256</v>
      </c>
      <c r="D1950" s="2">
        <v>0.0</v>
      </c>
      <c r="E1950" s="53">
        <v>0.0</v>
      </c>
      <c r="F1950" s="53">
        <v>0.0</v>
      </c>
      <c r="G1950" s="53">
        <v>0.0</v>
      </c>
      <c r="H1950" s="53">
        <v>0.0</v>
      </c>
      <c r="I1950" s="53">
        <v>0.0</v>
      </c>
      <c r="J1950" s="53">
        <v>0.009145603826460178</v>
      </c>
      <c r="K1950" s="53">
        <v>0.004572801913230089</v>
      </c>
      <c r="L1950" s="94">
        <v>0.0</v>
      </c>
      <c r="M1950" s="94">
        <v>8.364206935056306E-5</v>
      </c>
      <c r="N1950" s="94">
        <v>2.0910517337640766E-5</v>
      </c>
      <c r="O1950" s="2" t="s">
        <v>9316</v>
      </c>
      <c r="P1950" s="2">
        <v>5.0</v>
      </c>
      <c r="Q1950" s="2" t="s">
        <v>9318</v>
      </c>
    </row>
    <row r="1951">
      <c r="A1951" s="54">
        <v>46089.0</v>
      </c>
      <c r="B1951" s="2" t="s">
        <v>229</v>
      </c>
      <c r="C1951" s="2" t="s">
        <v>256</v>
      </c>
      <c r="D1951" s="2">
        <v>1.0</v>
      </c>
      <c r="E1951" s="53">
        <v>0.0</v>
      </c>
      <c r="F1951" s="53">
        <v>0.0</v>
      </c>
      <c r="G1951" s="53">
        <v>0.0</v>
      </c>
      <c r="H1951" s="53">
        <v>0.0</v>
      </c>
      <c r="I1951" s="53">
        <v>0.0</v>
      </c>
      <c r="J1951" s="53">
        <v>0.0975231858344191</v>
      </c>
      <c r="K1951" s="53">
        <v>0.04876159291720955</v>
      </c>
      <c r="L1951" s="94">
        <v>1.0</v>
      </c>
      <c r="M1951" s="94">
        <v>0.8144644001064565</v>
      </c>
      <c r="N1951" s="94">
        <v>0.9048545071094044</v>
      </c>
      <c r="O1951" s="2" t="s">
        <v>9316</v>
      </c>
      <c r="P1951" s="2">
        <v>6.0</v>
      </c>
      <c r="Q1951" s="2" t="s">
        <v>9317</v>
      </c>
    </row>
    <row r="1952">
      <c r="A1952" s="54">
        <v>46089.0</v>
      </c>
      <c r="B1952" s="2" t="s">
        <v>178</v>
      </c>
      <c r="C1952" s="2" t="s">
        <v>256</v>
      </c>
      <c r="D1952" s="2">
        <v>0.0</v>
      </c>
      <c r="E1952" s="53">
        <v>0.0016147295046754929</v>
      </c>
      <c r="F1952" s="53">
        <v>0.008402544952834828</v>
      </c>
      <c r="G1952" s="53">
        <v>0.013118001219437904</v>
      </c>
      <c r="H1952" s="53">
        <v>0.015935488395955565</v>
      </c>
      <c r="I1952" s="53">
        <v>0.018949973591812434</v>
      </c>
      <c r="J1952" s="53">
        <v>0.04159920795488509</v>
      </c>
      <c r="K1952" s="53">
        <v>0.027358604587161495</v>
      </c>
      <c r="L1952" s="94">
        <v>1.7208195599317433E-4</v>
      </c>
      <c r="M1952" s="94">
        <v>0.0017304941024737746</v>
      </c>
      <c r="N1952" s="94">
        <v>7.48493244956654E-4</v>
      </c>
      <c r="O1952" s="2" t="s">
        <v>9316</v>
      </c>
      <c r="P1952" s="2">
        <v>7.0</v>
      </c>
      <c r="Q1952" s="2" t="s">
        <v>9318</v>
      </c>
    </row>
    <row r="1953">
      <c r="A1953" s="54">
        <v>46089.0</v>
      </c>
      <c r="B1953" s="2" t="s">
        <v>1876</v>
      </c>
      <c r="C1953" s="2" t="s">
        <v>256</v>
      </c>
      <c r="D1953" s="2">
        <v>0.0</v>
      </c>
      <c r="E1953" s="53">
        <v>0.0</v>
      </c>
      <c r="F1953" s="53">
        <v>0.0</v>
      </c>
      <c r="G1953" s="53">
        <v>0.0</v>
      </c>
      <c r="H1953" s="53">
        <v>0.0</v>
      </c>
      <c r="I1953" s="53">
        <v>0.0</v>
      </c>
      <c r="J1953" s="53">
        <v>0.0</v>
      </c>
      <c r="K1953" s="53">
        <v>0.0</v>
      </c>
      <c r="L1953" s="94">
        <v>0.0</v>
      </c>
      <c r="M1953" s="94">
        <v>0.0</v>
      </c>
      <c r="N1953" s="94">
        <v>0.0</v>
      </c>
      <c r="O1953" s="2" t="s">
        <v>9316</v>
      </c>
      <c r="P1953" s="2">
        <v>8.0</v>
      </c>
      <c r="Q1953" s="2" t="s">
        <v>9318</v>
      </c>
    </row>
    <row r="1954">
      <c r="A1954" s="54">
        <v>46089.0</v>
      </c>
      <c r="B1954" s="2" t="s">
        <v>687</v>
      </c>
      <c r="C1954" s="2" t="s">
        <v>256</v>
      </c>
      <c r="D1954" s="2">
        <v>0.0</v>
      </c>
      <c r="E1954" s="53">
        <v>0.0</v>
      </c>
      <c r="F1954" s="53">
        <v>0.0</v>
      </c>
      <c r="G1954" s="53">
        <v>0.0</v>
      </c>
      <c r="H1954" s="53">
        <v>0.0</v>
      </c>
      <c r="I1954" s="53">
        <v>0.0</v>
      </c>
      <c r="J1954" s="53">
        <v>0.006092310110454393</v>
      </c>
      <c r="K1954" s="53">
        <v>0.0030461550552271966</v>
      </c>
      <c r="L1954" s="94">
        <v>0.0</v>
      </c>
      <c r="M1954" s="94">
        <v>3.711624248194482E-5</v>
      </c>
      <c r="N1954" s="94">
        <v>9.279060620486204E-6</v>
      </c>
      <c r="O1954" s="2" t="s">
        <v>9316</v>
      </c>
      <c r="P1954" s="2">
        <v>9.0</v>
      </c>
      <c r="Q1954" s="2" t="s">
        <v>9318</v>
      </c>
    </row>
    <row r="1955">
      <c r="A1955" s="54">
        <v>46089.0</v>
      </c>
      <c r="B1955" s="2" t="s">
        <v>301</v>
      </c>
      <c r="C1955" s="2" t="s">
        <v>256</v>
      </c>
      <c r="D1955" s="2">
        <v>0.0</v>
      </c>
      <c r="E1955" s="53">
        <v>0.003</v>
      </c>
      <c r="F1955" s="53">
        <v>0.011000000000000001</v>
      </c>
      <c r="G1955" s="53">
        <v>0.015</v>
      </c>
      <c r="H1955" s="53">
        <v>0.018000000000000002</v>
      </c>
      <c r="I1955" s="53">
        <v>0.021</v>
      </c>
      <c r="J1955" s="53">
        <v>0.054000000000000006</v>
      </c>
      <c r="K1955" s="53">
        <v>0.035</v>
      </c>
      <c r="L1955" s="94">
        <v>2.0E-4</v>
      </c>
      <c r="M1955" s="94">
        <v>0.0029</v>
      </c>
      <c r="N1955" s="94">
        <v>0.0012</v>
      </c>
      <c r="O1955" s="2" t="s">
        <v>9316</v>
      </c>
      <c r="P1955" s="2">
        <v>10.0</v>
      </c>
      <c r="Q1955" s="2" t="s">
        <v>9317</v>
      </c>
    </row>
    <row r="1956">
      <c r="A1956" s="54">
        <v>46089.0</v>
      </c>
      <c r="B1956" s="2" t="s">
        <v>450</v>
      </c>
      <c r="C1956" s="2" t="s">
        <v>256</v>
      </c>
      <c r="D1956" s="2">
        <v>0.0</v>
      </c>
      <c r="E1956" s="53">
        <v>0.008137726771307901</v>
      </c>
      <c r="F1956" s="53">
        <v>0.018863075637541128</v>
      </c>
      <c r="G1956" s="53">
        <v>0.02249065522484483</v>
      </c>
      <c r="H1956" s="53">
        <v>0.023876255037146455</v>
      </c>
      <c r="I1956" s="53">
        <v>0.02481280312109229</v>
      </c>
      <c r="J1956" s="53">
        <v>0.00576878617869566</v>
      </c>
      <c r="K1956" s="53">
        <v>0.014129720701770244</v>
      </c>
      <c r="L1956" s="94">
        <v>5.058295724428399E-4</v>
      </c>
      <c r="M1956" s="94">
        <v>3.327889397551008E-5</v>
      </c>
      <c r="N1956" s="94">
        <v>1.996490071100346E-4</v>
      </c>
      <c r="O1956" s="2" t="s">
        <v>9316</v>
      </c>
      <c r="P1956" s="2">
        <v>11.0</v>
      </c>
      <c r="Q1956" s="2" t="s">
        <v>9318</v>
      </c>
    </row>
    <row r="1957">
      <c r="A1957" s="54">
        <v>46089.0</v>
      </c>
      <c r="B1957" s="2" t="s">
        <v>1189</v>
      </c>
      <c r="C1957" s="2" t="s">
        <v>256</v>
      </c>
      <c r="D1957" s="2">
        <v>0.0</v>
      </c>
      <c r="E1957" s="53">
        <v>0.0</v>
      </c>
      <c r="F1957" s="53">
        <v>0.0</v>
      </c>
      <c r="G1957" s="53">
        <v>0.0</v>
      </c>
      <c r="H1957" s="53">
        <v>0.0</v>
      </c>
      <c r="I1957" s="53">
        <v>0.0</v>
      </c>
      <c r="J1957" s="53">
        <v>0.0025000339585630918</v>
      </c>
      <c r="K1957" s="53">
        <v>0.0012500169792815459</v>
      </c>
      <c r="L1957" s="94">
        <v>0.0</v>
      </c>
      <c r="M1957" s="94">
        <v>6.250169793968643E-6</v>
      </c>
      <c r="N1957" s="94">
        <v>1.5625424484921608E-6</v>
      </c>
      <c r="O1957" s="2" t="s">
        <v>9319</v>
      </c>
      <c r="P1957" s="2">
        <v>99.0</v>
      </c>
      <c r="Q1957" s="2" t="s">
        <v>9320</v>
      </c>
    </row>
    <row r="1958">
      <c r="A1958" s="54">
        <v>46090.0</v>
      </c>
      <c r="B1958" s="2" t="s">
        <v>194</v>
      </c>
      <c r="C1958" s="2" t="s">
        <v>180</v>
      </c>
      <c r="D1958" s="2">
        <v>0.0</v>
      </c>
      <c r="E1958" s="53">
        <v>0.001</v>
      </c>
      <c r="F1958" s="53">
        <v>0.01</v>
      </c>
      <c r="G1958" s="53">
        <v>0.019</v>
      </c>
      <c r="H1958" s="53">
        <v>0.025</v>
      </c>
      <c r="I1958" s="53">
        <v>0.032</v>
      </c>
      <c r="J1958" s="53">
        <v>0.095</v>
      </c>
      <c r="K1958" s="53">
        <v>0.057</v>
      </c>
      <c r="L1958" s="94">
        <v>4.0E-4</v>
      </c>
      <c r="M1958" s="94">
        <v>0.009</v>
      </c>
      <c r="N1958" s="94">
        <v>0.0032</v>
      </c>
      <c r="O1958" s="2" t="s">
        <v>9316</v>
      </c>
      <c r="P1958" s="2">
        <v>1.0</v>
      </c>
      <c r="Q1958" s="2" t="s">
        <v>9317</v>
      </c>
    </row>
    <row r="1959">
      <c r="A1959" s="54">
        <v>46090.0</v>
      </c>
      <c r="B1959" s="2" t="s">
        <v>145</v>
      </c>
      <c r="C1959" s="2" t="s">
        <v>180</v>
      </c>
      <c r="D1959" s="2">
        <v>0.0</v>
      </c>
      <c r="E1959" s="53">
        <v>0.028</v>
      </c>
      <c r="F1959" s="53">
        <v>0.049</v>
      </c>
      <c r="G1959" s="53">
        <v>0.053</v>
      </c>
      <c r="H1959" s="53">
        <v>0.054</v>
      </c>
      <c r="I1959" s="53">
        <v>0.054</v>
      </c>
      <c r="J1959" s="53">
        <v>0.028</v>
      </c>
      <c r="K1959" s="53">
        <v>0.041</v>
      </c>
      <c r="L1959" s="94">
        <v>0.0028</v>
      </c>
      <c r="M1959" s="94">
        <v>8.0E-4</v>
      </c>
      <c r="N1959" s="94">
        <v>0.0017</v>
      </c>
      <c r="O1959" s="2" t="s">
        <v>9316</v>
      </c>
      <c r="P1959" s="2">
        <v>2.0</v>
      </c>
      <c r="Q1959" s="2" t="s">
        <v>9317</v>
      </c>
    </row>
    <row r="1960">
      <c r="A1960" s="54">
        <v>46090.0</v>
      </c>
      <c r="B1960" s="2" t="s">
        <v>1801</v>
      </c>
      <c r="C1960" s="2" t="s">
        <v>180</v>
      </c>
      <c r="D1960" s="2">
        <v>0.0</v>
      </c>
      <c r="E1960" s="53">
        <v>0.0</v>
      </c>
      <c r="F1960" s="53">
        <v>0.0</v>
      </c>
      <c r="G1960" s="53">
        <v>0.0</v>
      </c>
      <c r="H1960" s="53">
        <v>0.0</v>
      </c>
      <c r="I1960" s="53">
        <v>0.0</v>
      </c>
      <c r="J1960" s="53">
        <v>0.0</v>
      </c>
      <c r="K1960" s="53">
        <v>0.0</v>
      </c>
      <c r="L1960" s="94">
        <v>0.0</v>
      </c>
      <c r="M1960" s="94">
        <v>0.0</v>
      </c>
      <c r="N1960" s="94">
        <v>0.0</v>
      </c>
      <c r="O1960" s="2" t="s">
        <v>9316</v>
      </c>
      <c r="P1960" s="2">
        <v>3.0</v>
      </c>
      <c r="Q1960" s="2" t="s">
        <v>9318</v>
      </c>
    </row>
    <row r="1961">
      <c r="A1961" s="54">
        <v>46090.0</v>
      </c>
      <c r="B1961" s="2" t="s">
        <v>932</v>
      </c>
      <c r="C1961" s="2" t="s">
        <v>180</v>
      </c>
      <c r="D1961" s="2">
        <v>0.0</v>
      </c>
      <c r="E1961" s="53">
        <v>0.0016147295046754929</v>
      </c>
      <c r="F1961" s="53">
        <v>0.008402544952834828</v>
      </c>
      <c r="G1961" s="53">
        <v>0.013118001219437904</v>
      </c>
      <c r="H1961" s="53">
        <v>0.015935488395955565</v>
      </c>
      <c r="I1961" s="53">
        <v>0.018949973591812434</v>
      </c>
      <c r="J1961" s="53">
        <v>0.009795935325905843</v>
      </c>
      <c r="K1961" s="53">
        <v>0.011456968272671873</v>
      </c>
      <c r="L1961" s="94">
        <v>1.7208195599317433E-4</v>
      </c>
      <c r="M1961" s="94">
        <v>9.596034890933001E-5</v>
      </c>
      <c r="N1961" s="94">
        <v>1.312621220010099E-4</v>
      </c>
      <c r="O1961" s="2" t="s">
        <v>9316</v>
      </c>
      <c r="P1961" s="2">
        <v>4.0</v>
      </c>
      <c r="Q1961" s="2" t="s">
        <v>9318</v>
      </c>
    </row>
    <row r="1962">
      <c r="A1962" s="54">
        <v>46090.0</v>
      </c>
      <c r="B1962" s="2" t="s">
        <v>515</v>
      </c>
      <c r="C1962" s="2" t="s">
        <v>180</v>
      </c>
      <c r="D1962" s="2">
        <v>0.0</v>
      </c>
      <c r="E1962" s="53">
        <v>0.0</v>
      </c>
      <c r="F1962" s="53">
        <v>0.0</v>
      </c>
      <c r="G1962" s="53">
        <v>0.0</v>
      </c>
      <c r="H1962" s="53">
        <v>0.0</v>
      </c>
      <c r="I1962" s="53">
        <v>0.0</v>
      </c>
      <c r="J1962" s="53">
        <v>0.009066334459518686</v>
      </c>
      <c r="K1962" s="53">
        <v>0.004533167229759343</v>
      </c>
      <c r="L1962" s="94">
        <v>0.0</v>
      </c>
      <c r="M1962" s="94">
        <v>8.219842053185598E-5</v>
      </c>
      <c r="N1962" s="94">
        <v>2.0549605132963994E-5</v>
      </c>
      <c r="O1962" s="2" t="s">
        <v>9316</v>
      </c>
      <c r="P1962" s="2">
        <v>5.0</v>
      </c>
      <c r="Q1962" s="2" t="s">
        <v>9318</v>
      </c>
    </row>
    <row r="1963">
      <c r="A1963" s="54">
        <v>46090.0</v>
      </c>
      <c r="B1963" s="2" t="s">
        <v>229</v>
      </c>
      <c r="C1963" s="2" t="s">
        <v>180</v>
      </c>
      <c r="D1963" s="2">
        <v>0.0</v>
      </c>
      <c r="E1963" s="53">
        <v>0.13531431942576014</v>
      </c>
      <c r="F1963" s="53">
        <v>0.1019913729727564</v>
      </c>
      <c r="G1963" s="53">
        <v>0.09608917083980205</v>
      </c>
      <c r="H1963" s="53">
        <v>0.09495767666350521</v>
      </c>
      <c r="I1963" s="53">
        <v>0.09522400738434587</v>
      </c>
      <c r="J1963" s="53">
        <v>0.10534538840253196</v>
      </c>
      <c r="K1963" s="53">
        <v>0.100717279621167</v>
      </c>
      <c r="L1963" s="94">
        <v>0.009233128752680664</v>
      </c>
      <c r="M1963" s="94">
        <v>0.011097650857680316</v>
      </c>
      <c r="N1963" s="94">
        <v>0.010143970414288342</v>
      </c>
      <c r="O1963" s="2" t="s">
        <v>9316</v>
      </c>
      <c r="P1963" s="2">
        <v>6.0</v>
      </c>
      <c r="Q1963" s="2" t="s">
        <v>9317</v>
      </c>
    </row>
    <row r="1964">
      <c r="A1964" s="54">
        <v>46090.0</v>
      </c>
      <c r="B1964" s="2" t="s">
        <v>178</v>
      </c>
      <c r="C1964" s="2" t="s">
        <v>180</v>
      </c>
      <c r="D1964" s="2">
        <v>0.0</v>
      </c>
      <c r="E1964" s="53">
        <v>2.7255623746434243E-4</v>
      </c>
      <c r="F1964" s="53">
        <v>0.003452144902808046</v>
      </c>
      <c r="G1964" s="53">
        <v>0.007249695766066602</v>
      </c>
      <c r="H1964" s="53">
        <v>0.01021420252085584</v>
      </c>
      <c r="I1964" s="53">
        <v>0.014087523920831992</v>
      </c>
      <c r="J1964" s="53">
        <v>0.04123864752143281</v>
      </c>
      <c r="K1964" s="53">
        <v>0.024244171643749705</v>
      </c>
      <c r="L1964" s="94">
        <v>5.255808870052402E-5</v>
      </c>
      <c r="M1964" s="94">
        <v>0.0017006260493969765</v>
      </c>
      <c r="N1964" s="94">
        <v>5.877798586915973E-4</v>
      </c>
      <c r="O1964" s="2" t="s">
        <v>9316</v>
      </c>
      <c r="P1964" s="2">
        <v>7.0</v>
      </c>
      <c r="Q1964" s="2" t="s">
        <v>9318</v>
      </c>
    </row>
    <row r="1965">
      <c r="A1965" s="54">
        <v>46090.0</v>
      </c>
      <c r="B1965" s="2" t="s">
        <v>1876</v>
      </c>
      <c r="C1965" s="2" t="s">
        <v>180</v>
      </c>
      <c r="D1965" s="2">
        <v>0.0</v>
      </c>
      <c r="E1965" s="53">
        <v>0.0</v>
      </c>
      <c r="F1965" s="53">
        <v>0.0</v>
      </c>
      <c r="G1965" s="53">
        <v>0.0</v>
      </c>
      <c r="H1965" s="53">
        <v>0.0</v>
      </c>
      <c r="I1965" s="53">
        <v>0.0</v>
      </c>
      <c r="J1965" s="53">
        <v>0.0</v>
      </c>
      <c r="K1965" s="53">
        <v>0.0</v>
      </c>
      <c r="L1965" s="94">
        <v>0.0</v>
      </c>
      <c r="M1965" s="94">
        <v>0.0</v>
      </c>
      <c r="N1965" s="94">
        <v>0.0</v>
      </c>
      <c r="O1965" s="2" t="s">
        <v>9316</v>
      </c>
      <c r="P1965" s="2">
        <v>8.0</v>
      </c>
      <c r="Q1965" s="2" t="s">
        <v>9318</v>
      </c>
    </row>
    <row r="1966">
      <c r="A1966" s="54">
        <v>46090.0</v>
      </c>
      <c r="B1966" s="2" t="s">
        <v>687</v>
      </c>
      <c r="C1966" s="2" t="s">
        <v>180</v>
      </c>
      <c r="D1966" s="2">
        <v>0.0</v>
      </c>
      <c r="E1966" s="53">
        <v>0.040957113621865646</v>
      </c>
      <c r="F1966" s="53">
        <v>0.04129499347608075</v>
      </c>
      <c r="G1966" s="53">
        <v>0.03629698717367247</v>
      </c>
      <c r="H1966" s="53">
        <v>0.03266542728597766</v>
      </c>
      <c r="I1966" s="53">
        <v>0.028437315437998652</v>
      </c>
      <c r="J1966" s="53">
        <v>0.006045569579904174</v>
      </c>
      <c r="K1966" s="53">
        <v>0.02117127837678832</v>
      </c>
      <c r="L1966" s="94">
        <v>0.0013174712778857437</v>
      </c>
      <c r="M1966" s="94">
        <v>3.654891154546273E-5</v>
      </c>
      <c r="N1966" s="94">
        <v>4.4822302810746474E-4</v>
      </c>
      <c r="O1966" s="2" t="s">
        <v>9316</v>
      </c>
      <c r="P1966" s="2">
        <v>9.0</v>
      </c>
      <c r="Q1966" s="2" t="s">
        <v>9318</v>
      </c>
    </row>
    <row r="1967">
      <c r="A1967" s="54">
        <v>46090.0</v>
      </c>
      <c r="B1967" s="2" t="s">
        <v>301</v>
      </c>
      <c r="C1967" s="2" t="s">
        <v>180</v>
      </c>
      <c r="D1967" s="2">
        <v>0.0</v>
      </c>
      <c r="E1967" s="53">
        <v>0.10800000000000001</v>
      </c>
      <c r="F1967" s="53">
        <v>0.069</v>
      </c>
      <c r="G1967" s="53">
        <v>0.053</v>
      </c>
      <c r="H1967" s="53">
        <v>0.046</v>
      </c>
      <c r="I1967" s="53">
        <v>0.038</v>
      </c>
      <c r="J1967" s="53">
        <v>0.054000000000000006</v>
      </c>
      <c r="K1967" s="53">
        <v>0.053</v>
      </c>
      <c r="L1967" s="94">
        <v>0.0028</v>
      </c>
      <c r="M1967" s="94">
        <v>0.0029</v>
      </c>
      <c r="N1967" s="94">
        <v>0.0029</v>
      </c>
      <c r="O1967" s="2" t="s">
        <v>9316</v>
      </c>
      <c r="P1967" s="2">
        <v>10.0</v>
      </c>
      <c r="Q1967" s="2" t="s">
        <v>9317</v>
      </c>
    </row>
    <row r="1968">
      <c r="A1968" s="54">
        <v>46090.0</v>
      </c>
      <c r="B1968" s="2" t="s">
        <v>450</v>
      </c>
      <c r="C1968" s="2" t="s">
        <v>180</v>
      </c>
      <c r="D1968" s="2">
        <v>0.0</v>
      </c>
      <c r="E1968" s="53">
        <v>0.0</v>
      </c>
      <c r="F1968" s="53">
        <v>0.0</v>
      </c>
      <c r="G1968" s="53">
        <v>0.0</v>
      </c>
      <c r="H1968" s="53">
        <v>0.0</v>
      </c>
      <c r="I1968" s="53">
        <v>0.0</v>
      </c>
      <c r="J1968" s="53">
        <v>0.005718785321772142</v>
      </c>
      <c r="K1968" s="53">
        <v>0.002859392660886071</v>
      </c>
      <c r="L1968" s="94">
        <v>0.0</v>
      </c>
      <c r="M1968" s="94">
        <v>3.2704505556516495E-5</v>
      </c>
      <c r="N1968" s="94">
        <v>8.176126389129124E-6</v>
      </c>
      <c r="O1968" s="2" t="s">
        <v>9316</v>
      </c>
      <c r="P1968" s="2">
        <v>11.0</v>
      </c>
      <c r="Q1968" s="2" t="s">
        <v>9318</v>
      </c>
    </row>
    <row r="1969">
      <c r="A1969" s="54">
        <v>46090.0</v>
      </c>
      <c r="B1969" s="2" t="s">
        <v>1189</v>
      </c>
      <c r="C1969" s="2" t="s">
        <v>180</v>
      </c>
      <c r="D1969" s="2">
        <v>0.0</v>
      </c>
      <c r="E1969" s="53">
        <v>0.0</v>
      </c>
      <c r="F1969" s="53">
        <v>0.0</v>
      </c>
      <c r="G1969" s="53">
        <v>0.0</v>
      </c>
      <c r="H1969" s="53">
        <v>0.0</v>
      </c>
      <c r="I1969" s="53">
        <v>0.0</v>
      </c>
      <c r="J1969" s="53">
        <v>0.0024783649563858753</v>
      </c>
      <c r="K1969" s="53">
        <v>0.0012391824781929376</v>
      </c>
      <c r="L1969" s="94">
        <v>0.0</v>
      </c>
      <c r="M1969" s="94">
        <v>6.142292857041562E-6</v>
      </c>
      <c r="N1969" s="94">
        <v>1.5355732142603904E-6</v>
      </c>
      <c r="O1969" s="2" t="s">
        <v>9319</v>
      </c>
      <c r="P1969" s="2">
        <v>99.0</v>
      </c>
      <c r="Q1969" s="2" t="s">
        <v>9320</v>
      </c>
    </row>
    <row r="1970">
      <c r="A1970" s="54">
        <v>46091.0</v>
      </c>
      <c r="B1970" s="2" t="s">
        <v>194</v>
      </c>
      <c r="C1970" s="2" t="s">
        <v>208</v>
      </c>
      <c r="D1970" s="2">
        <v>0.0</v>
      </c>
      <c r="E1970" s="53">
        <v>0.199</v>
      </c>
      <c r="F1970" s="53">
        <v>0.188</v>
      </c>
      <c r="G1970" s="53">
        <v>0.175</v>
      </c>
      <c r="H1970" s="53">
        <v>0.168</v>
      </c>
      <c r="I1970" s="53">
        <v>0.161</v>
      </c>
      <c r="J1970" s="53">
        <v>0.094</v>
      </c>
      <c r="K1970" s="53">
        <v>0.135</v>
      </c>
      <c r="L1970" s="94">
        <v>0.0306</v>
      </c>
      <c r="M1970" s="94">
        <v>0.0088</v>
      </c>
      <c r="N1970" s="94">
        <v>0.0182</v>
      </c>
      <c r="O1970" s="2" t="s">
        <v>9316</v>
      </c>
      <c r="P1970" s="2">
        <v>1.0</v>
      </c>
      <c r="Q1970" s="2" t="s">
        <v>9317</v>
      </c>
    </row>
    <row r="1971">
      <c r="A1971" s="54">
        <v>46091.0</v>
      </c>
      <c r="B1971" s="2" t="s">
        <v>145</v>
      </c>
      <c r="C1971" s="2" t="s">
        <v>208</v>
      </c>
      <c r="D1971" s="2">
        <v>0.0</v>
      </c>
      <c r="E1971" s="53">
        <v>0.109</v>
      </c>
      <c r="F1971" s="53">
        <v>0.073</v>
      </c>
      <c r="G1971" s="53">
        <v>0.062</v>
      </c>
      <c r="H1971" s="53">
        <v>0.057</v>
      </c>
      <c r="I1971" s="53">
        <v>0.053</v>
      </c>
      <c r="J1971" s="53">
        <v>0.028</v>
      </c>
      <c r="K1971" s="53">
        <v>0.045</v>
      </c>
      <c r="L1971" s="94">
        <v>0.0038</v>
      </c>
      <c r="M1971" s="94">
        <v>8.0E-4</v>
      </c>
      <c r="N1971" s="94">
        <v>0.002</v>
      </c>
      <c r="O1971" s="2" t="s">
        <v>9316</v>
      </c>
      <c r="P1971" s="2">
        <v>2.0</v>
      </c>
      <c r="Q1971" s="2" t="s">
        <v>9317</v>
      </c>
    </row>
    <row r="1972">
      <c r="A1972" s="54">
        <v>46091.0</v>
      </c>
      <c r="B1972" s="2" t="s">
        <v>1801</v>
      </c>
      <c r="C1972" s="2" t="s">
        <v>208</v>
      </c>
      <c r="D1972" s="2">
        <v>0.0</v>
      </c>
      <c r="E1972" s="53">
        <v>0.0</v>
      </c>
      <c r="F1972" s="53">
        <v>0.0</v>
      </c>
      <c r="G1972" s="53">
        <v>0.0</v>
      </c>
      <c r="H1972" s="53">
        <v>0.0</v>
      </c>
      <c r="I1972" s="53">
        <v>0.0</v>
      </c>
      <c r="J1972" s="53">
        <v>0.0</v>
      </c>
      <c r="K1972" s="53">
        <v>0.0</v>
      </c>
      <c r="L1972" s="94">
        <v>0.0</v>
      </c>
      <c r="M1972" s="94">
        <v>0.0</v>
      </c>
      <c r="N1972" s="94">
        <v>0.0</v>
      </c>
      <c r="O1972" s="2" t="s">
        <v>9316</v>
      </c>
      <c r="P1972" s="2">
        <v>3.0</v>
      </c>
      <c r="Q1972" s="2" t="s">
        <v>9318</v>
      </c>
    </row>
    <row r="1973">
      <c r="A1973" s="54">
        <v>46091.0</v>
      </c>
      <c r="B1973" s="2" t="s">
        <v>932</v>
      </c>
      <c r="C1973" s="2" t="s">
        <v>208</v>
      </c>
      <c r="D1973" s="2">
        <v>0.0</v>
      </c>
      <c r="E1973" s="53">
        <v>0.0</v>
      </c>
      <c r="F1973" s="53">
        <v>0.0</v>
      </c>
      <c r="G1973" s="53">
        <v>0.0</v>
      </c>
      <c r="H1973" s="53">
        <v>0.0</v>
      </c>
      <c r="I1973" s="53">
        <v>0.0</v>
      </c>
      <c r="J1973" s="53">
        <v>0.0097111136556439</v>
      </c>
      <c r="K1973" s="53">
        <v>0.00485555682782195</v>
      </c>
      <c r="L1973" s="94">
        <v>0.0</v>
      </c>
      <c r="M1973" s="94">
        <v>9.430572843283345E-5</v>
      </c>
      <c r="N1973" s="94">
        <v>2.3576432108208362E-5</v>
      </c>
      <c r="O1973" s="2" t="s">
        <v>9316</v>
      </c>
      <c r="P1973" s="2">
        <v>4.0</v>
      </c>
      <c r="Q1973" s="2" t="s">
        <v>9318</v>
      </c>
    </row>
    <row r="1974">
      <c r="A1974" s="54">
        <v>46091.0</v>
      </c>
      <c r="B1974" s="2" t="s">
        <v>515</v>
      </c>
      <c r="C1974" s="2" t="s">
        <v>208</v>
      </c>
      <c r="D1974" s="2">
        <v>0.0</v>
      </c>
      <c r="E1974" s="53">
        <v>0.0</v>
      </c>
      <c r="F1974" s="53">
        <v>0.0</v>
      </c>
      <c r="G1974" s="53">
        <v>0.0</v>
      </c>
      <c r="H1974" s="53">
        <v>0.0</v>
      </c>
      <c r="I1974" s="53">
        <v>0.0</v>
      </c>
      <c r="J1974" s="53">
        <v>0.008987830303823002</v>
      </c>
      <c r="K1974" s="53">
        <v>0.004493915151911501</v>
      </c>
      <c r="L1974" s="94">
        <v>0.0</v>
      </c>
      <c r="M1974" s="94">
        <v>8.078109357031908E-5</v>
      </c>
      <c r="N1974" s="94">
        <v>2.019527339257977E-5</v>
      </c>
      <c r="O1974" s="2" t="s">
        <v>9316</v>
      </c>
      <c r="P1974" s="2">
        <v>5.0</v>
      </c>
      <c r="Q1974" s="2" t="s">
        <v>9318</v>
      </c>
    </row>
    <row r="1975">
      <c r="A1975" s="54">
        <v>46091.0</v>
      </c>
      <c r="B1975" s="2" t="s">
        <v>229</v>
      </c>
      <c r="C1975" s="2" t="s">
        <v>208</v>
      </c>
      <c r="D1975" s="2">
        <v>0.0</v>
      </c>
      <c r="E1975" s="53">
        <v>0.04245739638110458</v>
      </c>
      <c r="F1975" s="53">
        <v>0.07720446161852756</v>
      </c>
      <c r="G1975" s="53">
        <v>0.09714866502895113</v>
      </c>
      <c r="H1975" s="53">
        <v>0.10904537501153366</v>
      </c>
      <c r="I1975" s="53">
        <v>0.12204957088815671</v>
      </c>
      <c r="J1975" s="53">
        <v>0.10443321702722035</v>
      </c>
      <c r="K1975" s="53">
        <v>0.10079094102808574</v>
      </c>
      <c r="L1975" s="94">
        <v>0.009437863116907351</v>
      </c>
      <c r="M1975" s="94">
        <v>0.010906296818654506</v>
      </c>
      <c r="N1975" s="94">
        <v>0.010158813793327056</v>
      </c>
      <c r="O1975" s="2" t="s">
        <v>9316</v>
      </c>
      <c r="P1975" s="2">
        <v>6.0</v>
      </c>
      <c r="Q1975" s="2" t="s">
        <v>9317</v>
      </c>
    </row>
    <row r="1976">
      <c r="A1976" s="54">
        <v>46091.0</v>
      </c>
      <c r="B1976" s="2" t="s">
        <v>178</v>
      </c>
      <c r="C1976" s="2" t="s">
        <v>208</v>
      </c>
      <c r="D1976" s="2">
        <v>0.0</v>
      </c>
      <c r="E1976" s="53">
        <v>0.0</v>
      </c>
      <c r="F1976" s="53">
        <v>0.0</v>
      </c>
      <c r="G1976" s="53">
        <v>0.0</v>
      </c>
      <c r="H1976" s="53">
        <v>0.0</v>
      </c>
      <c r="I1976" s="53">
        <v>0.0</v>
      </c>
      <c r="J1976" s="53">
        <v>0.0408815676872223</v>
      </c>
      <c r="K1976" s="53">
        <v>0.02044078384361115</v>
      </c>
      <c r="L1976" s="94">
        <v>0.0</v>
      </c>
      <c r="M1976" s="94">
        <v>0.0016713025765649385</v>
      </c>
      <c r="N1976" s="94">
        <v>4.1782564414123463E-4</v>
      </c>
      <c r="O1976" s="2" t="s">
        <v>9316</v>
      </c>
      <c r="P1976" s="2">
        <v>7.0</v>
      </c>
      <c r="Q1976" s="2" t="s">
        <v>9318</v>
      </c>
    </row>
    <row r="1977">
      <c r="A1977" s="54">
        <v>46091.0</v>
      </c>
      <c r="B1977" s="2" t="s">
        <v>1876</v>
      </c>
      <c r="C1977" s="2" t="s">
        <v>208</v>
      </c>
      <c r="D1977" s="2">
        <v>0.0</v>
      </c>
      <c r="E1977" s="53">
        <v>0.0</v>
      </c>
      <c r="F1977" s="53">
        <v>0.0</v>
      </c>
      <c r="G1977" s="53">
        <v>0.0</v>
      </c>
      <c r="H1977" s="53">
        <v>0.0</v>
      </c>
      <c r="I1977" s="53">
        <v>0.0</v>
      </c>
      <c r="J1977" s="53">
        <v>0.0</v>
      </c>
      <c r="K1977" s="53">
        <v>0.0</v>
      </c>
      <c r="L1977" s="94">
        <v>0.0</v>
      </c>
      <c r="M1977" s="94">
        <v>0.0</v>
      </c>
      <c r="N1977" s="94">
        <v>0.0</v>
      </c>
      <c r="O1977" s="2" t="s">
        <v>9316</v>
      </c>
      <c r="P1977" s="2">
        <v>8.0</v>
      </c>
      <c r="Q1977" s="2" t="s">
        <v>9318</v>
      </c>
    </row>
    <row r="1978">
      <c r="A1978" s="54">
        <v>46091.0</v>
      </c>
      <c r="B1978" s="2" t="s">
        <v>687</v>
      </c>
      <c r="C1978" s="2" t="s">
        <v>208</v>
      </c>
      <c r="D1978" s="2">
        <v>0.0</v>
      </c>
      <c r="E1978" s="53">
        <v>0.0</v>
      </c>
      <c r="F1978" s="53">
        <v>0.0</v>
      </c>
      <c r="G1978" s="53">
        <v>0.0</v>
      </c>
      <c r="H1978" s="53">
        <v>0.0</v>
      </c>
      <c r="I1978" s="53">
        <v>0.0</v>
      </c>
      <c r="J1978" s="53">
        <v>0.0059991876452160356</v>
      </c>
      <c r="K1978" s="53">
        <v>0.0029995938226080178</v>
      </c>
      <c r="L1978" s="94">
        <v>0.0</v>
      </c>
      <c r="M1978" s="94">
        <v>3.599025240251272E-5</v>
      </c>
      <c r="N1978" s="94">
        <v>8.99756310062818E-6</v>
      </c>
      <c r="O1978" s="2" t="s">
        <v>9316</v>
      </c>
      <c r="P1978" s="2">
        <v>9.0</v>
      </c>
      <c r="Q1978" s="2" t="s">
        <v>9318</v>
      </c>
    </row>
    <row r="1979">
      <c r="A1979" s="54">
        <v>46091.0</v>
      </c>
      <c r="B1979" s="2" t="s">
        <v>301</v>
      </c>
      <c r="C1979" s="2" t="s">
        <v>208</v>
      </c>
      <c r="D1979" s="2">
        <v>0.0</v>
      </c>
      <c r="E1979" s="53">
        <v>0.10800000000000001</v>
      </c>
      <c r="F1979" s="53">
        <v>0.069</v>
      </c>
      <c r="G1979" s="53">
        <v>0.053</v>
      </c>
      <c r="H1979" s="53">
        <v>0.046</v>
      </c>
      <c r="I1979" s="53">
        <v>0.038</v>
      </c>
      <c r="J1979" s="53">
        <v>0.053</v>
      </c>
      <c r="K1979" s="53">
        <v>0.053</v>
      </c>
      <c r="L1979" s="94">
        <v>0.0028</v>
      </c>
      <c r="M1979" s="94">
        <v>0.0028</v>
      </c>
      <c r="N1979" s="94">
        <v>0.0028</v>
      </c>
      <c r="O1979" s="2" t="s">
        <v>9316</v>
      </c>
      <c r="P1979" s="2">
        <v>10.0</v>
      </c>
      <c r="Q1979" s="2" t="s">
        <v>9317</v>
      </c>
    </row>
    <row r="1980">
      <c r="A1980" s="54">
        <v>46091.0</v>
      </c>
      <c r="B1980" s="2" t="s">
        <v>450</v>
      </c>
      <c r="C1980" s="2" t="s">
        <v>208</v>
      </c>
      <c r="D1980" s="2">
        <v>0.0</v>
      </c>
      <c r="E1980" s="53">
        <v>0.0</v>
      </c>
      <c r="F1980" s="53">
        <v>0.0</v>
      </c>
      <c r="G1980" s="53">
        <v>0.0</v>
      </c>
      <c r="H1980" s="53">
        <v>0.0</v>
      </c>
      <c r="I1980" s="53">
        <v>0.0</v>
      </c>
      <c r="J1980" s="53">
        <v>0.005669267138288491</v>
      </c>
      <c r="K1980" s="53">
        <v>0.0028346335691442457</v>
      </c>
      <c r="L1980" s="94">
        <v>0.0</v>
      </c>
      <c r="M1980" s="94">
        <v>3.214058988527778E-5</v>
      </c>
      <c r="N1980" s="94">
        <v>8.035147471319444E-6</v>
      </c>
      <c r="O1980" s="2" t="s">
        <v>9316</v>
      </c>
      <c r="P1980" s="2">
        <v>11.0</v>
      </c>
      <c r="Q1980" s="2" t="s">
        <v>9318</v>
      </c>
    </row>
    <row r="1981">
      <c r="A1981" s="54">
        <v>46091.0</v>
      </c>
      <c r="B1981" s="2" t="s">
        <v>1189</v>
      </c>
      <c r="C1981" s="2" t="s">
        <v>208</v>
      </c>
      <c r="D1981" s="2">
        <v>0.0</v>
      </c>
      <c r="E1981" s="53">
        <v>0.0</v>
      </c>
      <c r="F1981" s="53">
        <v>0.0</v>
      </c>
      <c r="G1981" s="53">
        <v>0.0</v>
      </c>
      <c r="H1981" s="53">
        <v>0.0</v>
      </c>
      <c r="I1981" s="53">
        <v>0.0</v>
      </c>
      <c r="J1981" s="53">
        <v>0.0024569051316600653</v>
      </c>
      <c r="K1981" s="53">
        <v>0.0012284525658300327</v>
      </c>
      <c r="L1981" s="94">
        <v>0.0</v>
      </c>
      <c r="M1981" s="94">
        <v>6.036382825977563E-6</v>
      </c>
      <c r="N1981" s="94">
        <v>1.5090957064943907E-6</v>
      </c>
      <c r="O1981" s="2" t="s">
        <v>9319</v>
      </c>
      <c r="P1981" s="2">
        <v>99.0</v>
      </c>
      <c r="Q1981" s="2" t="s">
        <v>9320</v>
      </c>
    </row>
    <row r="1982">
      <c r="A1982" s="54">
        <v>46092.0</v>
      </c>
      <c r="B1982" s="2" t="s">
        <v>194</v>
      </c>
      <c r="C1982" s="2" t="s">
        <v>303</v>
      </c>
      <c r="D1982" s="2">
        <v>0.0</v>
      </c>
      <c r="E1982" s="53">
        <v>0.007</v>
      </c>
      <c r="F1982" s="53">
        <v>0.017</v>
      </c>
      <c r="G1982" s="53">
        <v>0.021</v>
      </c>
      <c r="H1982" s="53">
        <v>0.023</v>
      </c>
      <c r="I1982" s="53">
        <v>0.024</v>
      </c>
      <c r="J1982" s="53">
        <v>0.093</v>
      </c>
      <c r="K1982" s="53">
        <v>0.057</v>
      </c>
      <c r="L1982" s="94">
        <v>4.0E-4</v>
      </c>
      <c r="M1982" s="94">
        <v>0.0086</v>
      </c>
      <c r="N1982" s="94">
        <v>0.0032</v>
      </c>
      <c r="O1982" s="2" t="s">
        <v>9316</v>
      </c>
      <c r="P1982" s="2">
        <v>1.0</v>
      </c>
      <c r="Q1982" s="2" t="s">
        <v>9317</v>
      </c>
    </row>
    <row r="1983">
      <c r="A1983" s="54">
        <v>46092.0</v>
      </c>
      <c r="B1983" s="2" t="s">
        <v>145</v>
      </c>
      <c r="C1983" s="2" t="s">
        <v>303</v>
      </c>
      <c r="D1983" s="2">
        <v>0.0</v>
      </c>
      <c r="E1983" s="53">
        <v>0.0</v>
      </c>
      <c r="F1983" s="53">
        <v>0.0</v>
      </c>
      <c r="G1983" s="53">
        <v>0.0</v>
      </c>
      <c r="H1983" s="53">
        <v>0.0</v>
      </c>
      <c r="I1983" s="53">
        <v>0.0</v>
      </c>
      <c r="J1983" s="53">
        <v>0.028</v>
      </c>
      <c r="K1983" s="53">
        <v>0.014</v>
      </c>
      <c r="L1983" s="94">
        <v>0.0</v>
      </c>
      <c r="M1983" s="94">
        <v>8.0E-4</v>
      </c>
      <c r="N1983" s="94">
        <v>2.0E-4</v>
      </c>
      <c r="O1983" s="2" t="s">
        <v>9316</v>
      </c>
      <c r="P1983" s="2">
        <v>2.0</v>
      </c>
      <c r="Q1983" s="2" t="s">
        <v>9317</v>
      </c>
    </row>
    <row r="1984">
      <c r="A1984" s="54">
        <v>46092.0</v>
      </c>
      <c r="B1984" s="2" t="s">
        <v>1801</v>
      </c>
      <c r="C1984" s="2" t="s">
        <v>303</v>
      </c>
      <c r="D1984" s="2">
        <v>0.0</v>
      </c>
      <c r="E1984" s="53">
        <v>0.0</v>
      </c>
      <c r="F1984" s="53">
        <v>0.0</v>
      </c>
      <c r="G1984" s="53">
        <v>0.0</v>
      </c>
      <c r="H1984" s="53">
        <v>0.0</v>
      </c>
      <c r="I1984" s="53">
        <v>0.0</v>
      </c>
      <c r="J1984" s="53">
        <v>0.0</v>
      </c>
      <c r="K1984" s="53">
        <v>0.0</v>
      </c>
      <c r="L1984" s="94">
        <v>0.0</v>
      </c>
      <c r="M1984" s="94">
        <v>0.0</v>
      </c>
      <c r="N1984" s="94">
        <v>0.0</v>
      </c>
      <c r="O1984" s="2" t="s">
        <v>9316</v>
      </c>
      <c r="P1984" s="2">
        <v>3.0</v>
      </c>
      <c r="Q1984" s="2" t="s">
        <v>9318</v>
      </c>
    </row>
    <row r="1985">
      <c r="A1985" s="54">
        <v>46092.0</v>
      </c>
      <c r="B1985" s="2" t="s">
        <v>932</v>
      </c>
      <c r="C1985" s="2" t="s">
        <v>303</v>
      </c>
      <c r="D1985" s="2">
        <v>0.0</v>
      </c>
      <c r="E1985" s="53">
        <v>0.0</v>
      </c>
      <c r="F1985" s="53">
        <v>0.0</v>
      </c>
      <c r="G1985" s="53">
        <v>0.0</v>
      </c>
      <c r="H1985" s="53">
        <v>0.0</v>
      </c>
      <c r="I1985" s="53">
        <v>0.0</v>
      </c>
      <c r="J1985" s="53">
        <v>0.009627109340983382</v>
      </c>
      <c r="K1985" s="53">
        <v>0.004813554670491691</v>
      </c>
      <c r="L1985" s="94">
        <v>0.0</v>
      </c>
      <c r="M1985" s="94">
        <v>9.26812342632495E-5</v>
      </c>
      <c r="N1985" s="94">
        <v>2.3170308565812374E-5</v>
      </c>
      <c r="O1985" s="2" t="s">
        <v>9316</v>
      </c>
      <c r="P1985" s="2">
        <v>4.0</v>
      </c>
      <c r="Q1985" s="2" t="s">
        <v>9318</v>
      </c>
    </row>
    <row r="1986">
      <c r="A1986" s="54">
        <v>46092.0</v>
      </c>
      <c r="B1986" s="2" t="s">
        <v>515</v>
      </c>
      <c r="C1986" s="2" t="s">
        <v>303</v>
      </c>
      <c r="D1986" s="2">
        <v>0.0</v>
      </c>
      <c r="E1986" s="53">
        <v>0.0</v>
      </c>
      <c r="F1986" s="53">
        <v>0.0</v>
      </c>
      <c r="G1986" s="53">
        <v>0.0</v>
      </c>
      <c r="H1986" s="53">
        <v>0.0</v>
      </c>
      <c r="I1986" s="53">
        <v>0.0</v>
      </c>
      <c r="J1986" s="53">
        <v>0.008910082627116643</v>
      </c>
      <c r="K1986" s="53">
        <v>0.0044550413135583215</v>
      </c>
      <c r="L1986" s="94">
        <v>0.0</v>
      </c>
      <c r="M1986" s="94">
        <v>7.938957242204582E-5</v>
      </c>
      <c r="N1986" s="94">
        <v>1.9847393105511455E-5</v>
      </c>
      <c r="O1986" s="2" t="s">
        <v>9316</v>
      </c>
      <c r="P1986" s="2">
        <v>5.0</v>
      </c>
      <c r="Q1986" s="2" t="s">
        <v>9318</v>
      </c>
    </row>
    <row r="1987">
      <c r="A1987" s="54">
        <v>46092.0</v>
      </c>
      <c r="B1987" s="2" t="s">
        <v>229</v>
      </c>
      <c r="C1987" s="2" t="s">
        <v>303</v>
      </c>
      <c r="D1987" s="2">
        <v>0.0</v>
      </c>
      <c r="E1987" s="53">
        <v>0.4089855113644042</v>
      </c>
      <c r="F1987" s="53">
        <v>0.2868953234934366</v>
      </c>
      <c r="G1987" s="53">
        <v>0.2401603897883429</v>
      </c>
      <c r="H1987" s="53">
        <v>0.2165647081217686</v>
      </c>
      <c r="I1987" s="53">
        <v>0.1933601377294244</v>
      </c>
      <c r="J1987" s="53">
        <v>0.10352983548569479</v>
      </c>
      <c r="K1987" s="53">
        <v>0.17184511263701885</v>
      </c>
      <c r="L1987" s="94">
        <v>0.05767701282328879</v>
      </c>
      <c r="M1987" s="94">
        <v>0.010718426835695028</v>
      </c>
      <c r="N1987" s="94">
        <v>0.029530742737229696</v>
      </c>
      <c r="O1987" s="2" t="s">
        <v>9316</v>
      </c>
      <c r="P1987" s="2">
        <v>6.0</v>
      </c>
      <c r="Q1987" s="2" t="s">
        <v>9317</v>
      </c>
    </row>
    <row r="1988">
      <c r="A1988" s="54">
        <v>46092.0</v>
      </c>
      <c r="B1988" s="2" t="s">
        <v>178</v>
      </c>
      <c r="C1988" s="2" t="s">
        <v>303</v>
      </c>
      <c r="D1988" s="2">
        <v>0.0</v>
      </c>
      <c r="E1988" s="53">
        <v>0.018268578920608576</v>
      </c>
      <c r="F1988" s="53">
        <v>0.02826267971938799</v>
      </c>
      <c r="G1988" s="53">
        <v>0.029448917036990246</v>
      </c>
      <c r="H1988" s="53">
        <v>0.02922581457906474</v>
      </c>
      <c r="I1988" s="53">
        <v>0.028392879539238795</v>
      </c>
      <c r="J1988" s="53">
        <v>0.040527928733175365</v>
      </c>
      <c r="K1988" s="53">
        <v>0.034988422885082804</v>
      </c>
      <c r="L1988" s="94">
        <v>8.672387146515343E-4</v>
      </c>
      <c r="M1988" s="94">
        <v>0.0016425130074013414</v>
      </c>
      <c r="N1988" s="94">
        <v>0.001224189735985386</v>
      </c>
      <c r="O1988" s="2" t="s">
        <v>9316</v>
      </c>
      <c r="P1988" s="2">
        <v>7.0</v>
      </c>
      <c r="Q1988" s="2" t="s">
        <v>9318</v>
      </c>
    </row>
    <row r="1989">
      <c r="A1989" s="54">
        <v>46092.0</v>
      </c>
      <c r="B1989" s="2" t="s">
        <v>1876</v>
      </c>
      <c r="C1989" s="2" t="s">
        <v>303</v>
      </c>
      <c r="D1989" s="2">
        <v>0.0</v>
      </c>
      <c r="E1989" s="53">
        <v>0.0</v>
      </c>
      <c r="F1989" s="53">
        <v>0.0</v>
      </c>
      <c r="G1989" s="53">
        <v>0.0</v>
      </c>
      <c r="H1989" s="53">
        <v>0.0</v>
      </c>
      <c r="I1989" s="53">
        <v>0.0</v>
      </c>
      <c r="J1989" s="53">
        <v>0.0</v>
      </c>
      <c r="K1989" s="53">
        <v>0.0</v>
      </c>
      <c r="L1989" s="94">
        <v>0.0</v>
      </c>
      <c r="M1989" s="94">
        <v>0.0</v>
      </c>
      <c r="N1989" s="94">
        <v>0.0</v>
      </c>
      <c r="O1989" s="2" t="s">
        <v>9316</v>
      </c>
      <c r="P1989" s="2">
        <v>8.0</v>
      </c>
      <c r="Q1989" s="2" t="s">
        <v>9318</v>
      </c>
    </row>
    <row r="1990">
      <c r="A1990" s="54">
        <v>46092.0</v>
      </c>
      <c r="B1990" s="2" t="s">
        <v>687</v>
      </c>
      <c r="C1990" s="2" t="s">
        <v>303</v>
      </c>
      <c r="D1990" s="2">
        <v>0.0</v>
      </c>
      <c r="E1990" s="53">
        <v>0.0</v>
      </c>
      <c r="F1990" s="53">
        <v>0.0</v>
      </c>
      <c r="G1990" s="53">
        <v>0.0</v>
      </c>
      <c r="H1990" s="53">
        <v>0.0</v>
      </c>
      <c r="I1990" s="53">
        <v>0.0</v>
      </c>
      <c r="J1990" s="53">
        <v>0.005953161555223252</v>
      </c>
      <c r="K1990" s="53">
        <v>0.002976580777611626</v>
      </c>
      <c r="L1990" s="94">
        <v>0.0</v>
      </c>
      <c r="M1990" s="94">
        <v>3.544013250258813E-5</v>
      </c>
      <c r="N1990" s="94">
        <v>8.860033125647033E-6</v>
      </c>
      <c r="O1990" s="2" t="s">
        <v>9316</v>
      </c>
      <c r="P1990" s="2">
        <v>9.0</v>
      </c>
      <c r="Q1990" s="2" t="s">
        <v>9318</v>
      </c>
    </row>
    <row r="1991">
      <c r="A1991" s="54">
        <v>46092.0</v>
      </c>
      <c r="B1991" s="2" t="s">
        <v>301</v>
      </c>
      <c r="C1991" s="2" t="s">
        <v>303</v>
      </c>
      <c r="D1991" s="2">
        <v>0.0</v>
      </c>
      <c r="E1991" s="53">
        <v>0.221</v>
      </c>
      <c r="F1991" s="53">
        <v>0.196</v>
      </c>
      <c r="G1991" s="53">
        <v>0.17600000000000002</v>
      </c>
      <c r="H1991" s="53">
        <v>0.163</v>
      </c>
      <c r="I1991" s="53">
        <v>0.151</v>
      </c>
      <c r="J1991" s="53">
        <v>0.053</v>
      </c>
      <c r="K1991" s="53">
        <v>0.114</v>
      </c>
      <c r="L1991" s="94">
        <v>0.0308</v>
      </c>
      <c r="M1991" s="94">
        <v>0.0028</v>
      </c>
      <c r="N1991" s="94">
        <v>0.013</v>
      </c>
      <c r="O1991" s="2" t="s">
        <v>9316</v>
      </c>
      <c r="P1991" s="2">
        <v>10.0</v>
      </c>
      <c r="Q1991" s="2" t="s">
        <v>9317</v>
      </c>
    </row>
    <row r="1992">
      <c r="A1992" s="54">
        <v>46092.0</v>
      </c>
      <c r="B1992" s="2" t="s">
        <v>450</v>
      </c>
      <c r="C1992" s="2" t="s">
        <v>303</v>
      </c>
      <c r="D1992" s="2">
        <v>0.0</v>
      </c>
      <c r="E1992" s="53">
        <v>0.0</v>
      </c>
      <c r="F1992" s="53">
        <v>0.0</v>
      </c>
      <c r="G1992" s="53">
        <v>0.0</v>
      </c>
      <c r="H1992" s="53">
        <v>0.0</v>
      </c>
      <c r="I1992" s="53">
        <v>0.0</v>
      </c>
      <c r="J1992" s="53">
        <v>0.0056202261201862514</v>
      </c>
      <c r="K1992" s="53">
        <v>0.0028101130600931257</v>
      </c>
      <c r="L1992" s="94">
        <v>0.0</v>
      </c>
      <c r="M1992" s="94">
        <v>3.158694164202381E-5</v>
      </c>
      <c r="N1992" s="94">
        <v>7.896735410505952E-6</v>
      </c>
      <c r="O1992" s="2" t="s">
        <v>9316</v>
      </c>
      <c r="P1992" s="2">
        <v>11.0</v>
      </c>
      <c r="Q1992" s="2" t="s">
        <v>9318</v>
      </c>
    </row>
    <row r="1993">
      <c r="A1993" s="54">
        <v>46092.0</v>
      </c>
      <c r="B1993" s="2" t="s">
        <v>1189</v>
      </c>
      <c r="C1993" s="2" t="s">
        <v>303</v>
      </c>
      <c r="D1993" s="2">
        <v>0.0</v>
      </c>
      <c r="E1993" s="53">
        <v>2.7255623746434243E-4</v>
      </c>
      <c r="F1993" s="53">
        <v>0.003452144902808046</v>
      </c>
      <c r="G1993" s="53">
        <v>0.007249695766066602</v>
      </c>
      <c r="H1993" s="53">
        <v>0.01021420252085584</v>
      </c>
      <c r="I1993" s="53">
        <v>0.014087523920831992</v>
      </c>
      <c r="J1993" s="53">
        <v>0.0024356520973439584</v>
      </c>
      <c r="K1993" s="53">
        <v>0.00484267393170528</v>
      </c>
      <c r="L1993" s="94">
        <v>5.255808870052402E-5</v>
      </c>
      <c r="M1993" s="94">
        <v>5.932401139296023E-6</v>
      </c>
      <c r="N1993" s="94">
        <v>2.3451490808817877E-5</v>
      </c>
      <c r="O1993" s="2" t="s">
        <v>9319</v>
      </c>
      <c r="P1993" s="2">
        <v>99.0</v>
      </c>
      <c r="Q1993" s="2" t="s">
        <v>9320</v>
      </c>
    </row>
    <row r="1994">
      <c r="A1994" s="54">
        <v>46093.0</v>
      </c>
      <c r="B1994" s="2" t="s">
        <v>194</v>
      </c>
      <c r="C1994" s="2" t="s">
        <v>148</v>
      </c>
      <c r="D1994" s="2">
        <v>0.0</v>
      </c>
      <c r="E1994" s="53">
        <v>0.095</v>
      </c>
      <c r="F1994" s="53">
        <v>0.078</v>
      </c>
      <c r="G1994" s="53">
        <v>0.074</v>
      </c>
      <c r="H1994" s="53">
        <v>0.073</v>
      </c>
      <c r="I1994" s="53">
        <v>0.073</v>
      </c>
      <c r="J1994" s="53">
        <v>0.092</v>
      </c>
      <c r="K1994" s="53">
        <v>0.083</v>
      </c>
      <c r="L1994" s="94">
        <v>0.0055</v>
      </c>
      <c r="M1994" s="94">
        <v>0.0085</v>
      </c>
      <c r="N1994" s="94">
        <v>0.0069</v>
      </c>
      <c r="O1994" s="2" t="s">
        <v>9316</v>
      </c>
      <c r="P1994" s="2">
        <v>1.0</v>
      </c>
      <c r="Q1994" s="2" t="s">
        <v>9317</v>
      </c>
    </row>
    <row r="1995">
      <c r="A1995" s="54">
        <v>46093.0</v>
      </c>
      <c r="B1995" s="2" t="s">
        <v>145</v>
      </c>
      <c r="C1995" s="2" t="s">
        <v>148</v>
      </c>
      <c r="D1995" s="2">
        <v>0.0</v>
      </c>
      <c r="E1995" s="53">
        <v>0.0</v>
      </c>
      <c r="F1995" s="53">
        <v>0.0</v>
      </c>
      <c r="G1995" s="53">
        <v>0.0</v>
      </c>
      <c r="H1995" s="53">
        <v>0.0</v>
      </c>
      <c r="I1995" s="53">
        <v>0.0</v>
      </c>
      <c r="J1995" s="53">
        <v>0.028</v>
      </c>
      <c r="K1995" s="53">
        <v>0.014</v>
      </c>
      <c r="L1995" s="94">
        <v>0.0</v>
      </c>
      <c r="M1995" s="94">
        <v>8.0E-4</v>
      </c>
      <c r="N1995" s="94">
        <v>2.0E-4</v>
      </c>
      <c r="O1995" s="2" t="s">
        <v>9316</v>
      </c>
      <c r="P1995" s="2">
        <v>2.0</v>
      </c>
      <c r="Q1995" s="2" t="s">
        <v>9317</v>
      </c>
    </row>
    <row r="1996">
      <c r="A1996" s="54">
        <v>46093.0</v>
      </c>
      <c r="B1996" s="2" t="s">
        <v>1801</v>
      </c>
      <c r="C1996" s="2" t="s">
        <v>148</v>
      </c>
      <c r="D1996" s="2">
        <v>0.0</v>
      </c>
      <c r="E1996" s="53">
        <v>0.0</v>
      </c>
      <c r="F1996" s="53">
        <v>0.0</v>
      </c>
      <c r="G1996" s="53">
        <v>0.0</v>
      </c>
      <c r="H1996" s="53">
        <v>0.0</v>
      </c>
      <c r="I1996" s="53">
        <v>0.0</v>
      </c>
      <c r="J1996" s="53">
        <v>0.0</v>
      </c>
      <c r="K1996" s="53">
        <v>0.0</v>
      </c>
      <c r="L1996" s="94">
        <v>0.0</v>
      </c>
      <c r="M1996" s="94">
        <v>0.0</v>
      </c>
      <c r="N1996" s="94">
        <v>0.0</v>
      </c>
      <c r="O1996" s="2" t="s">
        <v>9316</v>
      </c>
      <c r="P1996" s="2">
        <v>3.0</v>
      </c>
      <c r="Q1996" s="2" t="s">
        <v>9318</v>
      </c>
    </row>
    <row r="1997">
      <c r="A1997" s="54">
        <v>46093.0</v>
      </c>
      <c r="B1997" s="2" t="s">
        <v>932</v>
      </c>
      <c r="C1997" s="2" t="s">
        <v>148</v>
      </c>
      <c r="D1997" s="2">
        <v>0.0</v>
      </c>
      <c r="E1997" s="53">
        <v>0.008137726771307901</v>
      </c>
      <c r="F1997" s="53">
        <v>0.018863075637541128</v>
      </c>
      <c r="G1997" s="53">
        <v>0.02249065522484483</v>
      </c>
      <c r="H1997" s="53">
        <v>0.023876255037146455</v>
      </c>
      <c r="I1997" s="53">
        <v>0.02481280312109229</v>
      </c>
      <c r="J1997" s="53">
        <v>0.009543913079895277</v>
      </c>
      <c r="K1997" s="53">
        <v>0.016017284152370054</v>
      </c>
      <c r="L1997" s="94">
        <v>5.058295724428399E-4</v>
      </c>
      <c r="M1997" s="94">
        <v>9.108627687659616E-5</v>
      </c>
      <c r="N1997" s="94">
        <v>2.565533916177649E-4</v>
      </c>
      <c r="O1997" s="2" t="s">
        <v>9316</v>
      </c>
      <c r="P1997" s="2">
        <v>4.0</v>
      </c>
      <c r="Q1997" s="2" t="s">
        <v>9318</v>
      </c>
    </row>
    <row r="1998">
      <c r="A1998" s="54">
        <v>46093.0</v>
      </c>
      <c r="B1998" s="2" t="s">
        <v>515</v>
      </c>
      <c r="C1998" s="2" t="s">
        <v>148</v>
      </c>
      <c r="D1998" s="2">
        <v>0.0</v>
      </c>
      <c r="E1998" s="53">
        <v>0.04821106880864392</v>
      </c>
      <c r="F1998" s="53">
        <v>0.04591285865904335</v>
      </c>
      <c r="G1998" s="53">
        <v>0.0406958377545193</v>
      </c>
      <c r="H1998" s="53">
        <v>0.037250072563809196</v>
      </c>
      <c r="I1998" s="53">
        <v>0.03337719009571488</v>
      </c>
      <c r="J1998" s="53">
        <v>0.00883308282018535</v>
      </c>
      <c r="K1998" s="53">
        <v>0.024764460287352325</v>
      </c>
      <c r="L1998" s="94">
        <v>0.0016561512105421584</v>
      </c>
      <c r="M1998" s="94">
        <v>7.802335210825356E-5</v>
      </c>
      <c r="N1998" s="94">
        <v>6.132784933238504E-4</v>
      </c>
      <c r="O1998" s="2" t="s">
        <v>9316</v>
      </c>
      <c r="P1998" s="2">
        <v>5.0</v>
      </c>
      <c r="Q1998" s="2" t="s">
        <v>9318</v>
      </c>
    </row>
    <row r="1999">
      <c r="A1999" s="54">
        <v>46093.0</v>
      </c>
      <c r="B1999" s="2" t="s">
        <v>229</v>
      </c>
      <c r="C1999" s="2" t="s">
        <v>148</v>
      </c>
      <c r="D1999" s="2">
        <v>0.0</v>
      </c>
      <c r="E1999" s="53">
        <v>0.06375154897364466</v>
      </c>
      <c r="F1999" s="53">
        <v>0.0719799858383678</v>
      </c>
      <c r="G1999" s="53">
        <v>0.06859915805987868</v>
      </c>
      <c r="H1999" s="53">
        <v>0.06531775418262017</v>
      </c>
      <c r="I1999" s="53">
        <v>0.06101494224511421</v>
      </c>
      <c r="J1999" s="53">
        <v>0.10263514374403059</v>
      </c>
      <c r="K1999" s="53">
        <v>0.08561715090195463</v>
      </c>
      <c r="L1999" s="94">
        <v>0.004705844486524218</v>
      </c>
      <c r="M1999" s="94">
        <v>0.01053397273135782</v>
      </c>
      <c r="N1999" s="94">
        <v>0.0073302965285680696</v>
      </c>
      <c r="O1999" s="2" t="s">
        <v>9316</v>
      </c>
      <c r="P1999" s="2">
        <v>6.0</v>
      </c>
      <c r="Q1999" s="2" t="s">
        <v>9317</v>
      </c>
    </row>
    <row r="2000">
      <c r="A2000" s="54">
        <v>46093.0</v>
      </c>
      <c r="B2000" s="2" t="s">
        <v>178</v>
      </c>
      <c r="C2000" s="2" t="s">
        <v>148</v>
      </c>
      <c r="D2000" s="2">
        <v>0.0</v>
      </c>
      <c r="E2000" s="53">
        <v>0.12722977335964397</v>
      </c>
      <c r="F2000" s="53">
        <v>0.07458565893874619</v>
      </c>
      <c r="G2000" s="53">
        <v>0.05623810235404911</v>
      </c>
      <c r="H2000" s="53">
        <v>0.04747747585461668</v>
      </c>
      <c r="I2000" s="53">
        <v>0.03923648593464763</v>
      </c>
      <c r="J2000" s="53">
        <v>0.040177691499877155</v>
      </c>
      <c r="K2000" s="53">
        <v>0.04820789692696313</v>
      </c>
      <c r="L2000" s="94">
        <v>0.003162724156384504</v>
      </c>
      <c r="M2000" s="94">
        <v>0.001614246894259301</v>
      </c>
      <c r="N2000" s="94">
        <v>0.002324001326120701</v>
      </c>
      <c r="O2000" s="2" t="s">
        <v>9316</v>
      </c>
      <c r="P2000" s="2">
        <v>7.0</v>
      </c>
      <c r="Q2000" s="2" t="s">
        <v>9318</v>
      </c>
    </row>
    <row r="2001">
      <c r="A2001" s="54">
        <v>46093.0</v>
      </c>
      <c r="B2001" s="2" t="s">
        <v>1876</v>
      </c>
      <c r="C2001" s="2" t="s">
        <v>148</v>
      </c>
      <c r="D2001" s="2">
        <v>0.0</v>
      </c>
      <c r="E2001" s="53">
        <v>0.0</v>
      </c>
      <c r="F2001" s="53">
        <v>0.0</v>
      </c>
      <c r="G2001" s="53">
        <v>0.0</v>
      </c>
      <c r="H2001" s="53">
        <v>0.0</v>
      </c>
      <c r="I2001" s="53">
        <v>0.0</v>
      </c>
      <c r="J2001" s="53">
        <v>0.0</v>
      </c>
      <c r="K2001" s="53">
        <v>0.0</v>
      </c>
      <c r="L2001" s="94">
        <v>0.0</v>
      </c>
      <c r="M2001" s="94">
        <v>0.0</v>
      </c>
      <c r="N2001" s="94">
        <v>0.0</v>
      </c>
      <c r="O2001" s="2" t="s">
        <v>9316</v>
      </c>
      <c r="P2001" s="2">
        <v>8.0</v>
      </c>
      <c r="Q2001" s="2" t="s">
        <v>9318</v>
      </c>
    </row>
    <row r="2002">
      <c r="A2002" s="54">
        <v>46093.0</v>
      </c>
      <c r="B2002" s="2" t="s">
        <v>687</v>
      </c>
      <c r="C2002" s="2" t="s">
        <v>148</v>
      </c>
      <c r="D2002" s="2">
        <v>0.0</v>
      </c>
      <c r="E2002" s="53">
        <v>0.0</v>
      </c>
      <c r="F2002" s="53">
        <v>0.0</v>
      </c>
      <c r="G2002" s="53">
        <v>0.0</v>
      </c>
      <c r="H2002" s="53">
        <v>0.0</v>
      </c>
      <c r="I2002" s="53">
        <v>0.0</v>
      </c>
      <c r="J2002" s="53">
        <v>0.0059074885798662</v>
      </c>
      <c r="K2002" s="53">
        <v>0.0029537442899331</v>
      </c>
      <c r="L2002" s="94">
        <v>0.0</v>
      </c>
      <c r="M2002" s="94">
        <v>3.489842132124957E-5</v>
      </c>
      <c r="N2002" s="94">
        <v>8.724605330312393E-6</v>
      </c>
      <c r="O2002" s="2" t="s">
        <v>9316</v>
      </c>
      <c r="P2002" s="2">
        <v>9.0</v>
      </c>
      <c r="Q2002" s="2" t="s">
        <v>9318</v>
      </c>
    </row>
    <row r="2003">
      <c r="A2003" s="54">
        <v>46093.0</v>
      </c>
      <c r="B2003" s="2" t="s">
        <v>301</v>
      </c>
      <c r="C2003" s="2" t="s">
        <v>148</v>
      </c>
      <c r="D2003" s="2">
        <v>0.0</v>
      </c>
      <c r="E2003" s="53">
        <v>0.098</v>
      </c>
      <c r="F2003" s="53">
        <v>0.092</v>
      </c>
      <c r="G2003" s="53">
        <v>0.08199999999999999</v>
      </c>
      <c r="H2003" s="53">
        <v>0.075</v>
      </c>
      <c r="I2003" s="53">
        <v>0.067</v>
      </c>
      <c r="J2003" s="53">
        <v>0.052000000000000005</v>
      </c>
      <c r="K2003" s="53">
        <v>0.067</v>
      </c>
      <c r="L2003" s="94">
        <v>0.0066</v>
      </c>
      <c r="M2003" s="94">
        <v>0.0027</v>
      </c>
      <c r="N2003" s="94">
        <v>0.0045</v>
      </c>
      <c r="O2003" s="2" t="s">
        <v>9316</v>
      </c>
      <c r="P2003" s="2">
        <v>10.0</v>
      </c>
      <c r="Q2003" s="2" t="s">
        <v>9317</v>
      </c>
    </row>
    <row r="2004">
      <c r="A2004" s="54">
        <v>46093.0</v>
      </c>
      <c r="B2004" s="2" t="s">
        <v>450</v>
      </c>
      <c r="C2004" s="2" t="s">
        <v>148</v>
      </c>
      <c r="D2004" s="2">
        <v>0.0</v>
      </c>
      <c r="E2004" s="53">
        <v>0.0</v>
      </c>
      <c r="F2004" s="53">
        <v>0.0</v>
      </c>
      <c r="G2004" s="53">
        <v>0.0</v>
      </c>
      <c r="H2004" s="53">
        <v>0.0</v>
      </c>
      <c r="I2004" s="53">
        <v>0.0</v>
      </c>
      <c r="J2004" s="53">
        <v>0.005571656837018493</v>
      </c>
      <c r="K2004" s="53">
        <v>0.0027858284185092465</v>
      </c>
      <c r="L2004" s="94">
        <v>0.0</v>
      </c>
      <c r="M2004" s="94">
        <v>3.104335990949492E-5</v>
      </c>
      <c r="N2004" s="94">
        <v>7.76083997737373E-6</v>
      </c>
      <c r="O2004" s="2" t="s">
        <v>9316</v>
      </c>
      <c r="P2004" s="2">
        <v>11.0</v>
      </c>
      <c r="Q2004" s="2" t="s">
        <v>9318</v>
      </c>
    </row>
    <row r="2005">
      <c r="A2005" s="54">
        <v>46093.0</v>
      </c>
      <c r="B2005" s="2" t="s">
        <v>1189</v>
      </c>
      <c r="C2005" s="2" t="s">
        <v>148</v>
      </c>
      <c r="D2005" s="2">
        <v>0.0</v>
      </c>
      <c r="E2005" s="53">
        <v>0.0</v>
      </c>
      <c r="F2005" s="53">
        <v>0.0</v>
      </c>
      <c r="G2005" s="53">
        <v>0.0</v>
      </c>
      <c r="H2005" s="53">
        <v>0.0</v>
      </c>
      <c r="I2005" s="53">
        <v>0.0</v>
      </c>
      <c r="J2005" s="53">
        <v>0.0024146035000305595</v>
      </c>
      <c r="K2005" s="53">
        <v>0.0012073017500152797</v>
      </c>
      <c r="L2005" s="94">
        <v>0.0</v>
      </c>
      <c r="M2005" s="94">
        <v>5.830310062359828E-6</v>
      </c>
      <c r="N2005" s="94">
        <v>1.457577515589957E-6</v>
      </c>
      <c r="O2005" s="2" t="s">
        <v>9319</v>
      </c>
      <c r="P2005" s="2">
        <v>99.0</v>
      </c>
      <c r="Q2005" s="2" t="s">
        <v>9320</v>
      </c>
    </row>
    <row r="2006">
      <c r="A2006" s="54">
        <v>46094.0</v>
      </c>
      <c r="B2006" s="2" t="s">
        <v>194</v>
      </c>
      <c r="C2006" s="2" t="s">
        <v>196</v>
      </c>
      <c r="D2006" s="2">
        <v>0.0</v>
      </c>
      <c r="E2006" s="53">
        <v>0.058</v>
      </c>
      <c r="F2006" s="53">
        <v>0.088</v>
      </c>
      <c r="G2006" s="53">
        <v>0.099</v>
      </c>
      <c r="H2006" s="53">
        <v>0.105</v>
      </c>
      <c r="I2006" s="53">
        <v>0.111</v>
      </c>
      <c r="J2006" s="53">
        <v>0.091</v>
      </c>
      <c r="K2006" s="53">
        <v>0.095</v>
      </c>
      <c r="L2006" s="94">
        <v>0.0098</v>
      </c>
      <c r="M2006" s="94">
        <v>0.0083</v>
      </c>
      <c r="N2006" s="94">
        <v>0.009</v>
      </c>
      <c r="O2006" s="2" t="s">
        <v>9316</v>
      </c>
      <c r="P2006" s="2">
        <v>1.0</v>
      </c>
      <c r="Q2006" s="2" t="s">
        <v>9317</v>
      </c>
    </row>
    <row r="2007">
      <c r="A2007" s="54">
        <v>46094.0</v>
      </c>
      <c r="B2007" s="2" t="s">
        <v>145</v>
      </c>
      <c r="C2007" s="2" t="s">
        <v>196</v>
      </c>
      <c r="D2007" s="2">
        <v>0.0</v>
      </c>
      <c r="E2007" s="53">
        <v>0.002</v>
      </c>
      <c r="F2007" s="53">
        <v>0.013</v>
      </c>
      <c r="G2007" s="53">
        <v>0.021</v>
      </c>
      <c r="H2007" s="53">
        <v>0.027</v>
      </c>
      <c r="I2007" s="53">
        <v>0.034</v>
      </c>
      <c r="J2007" s="53">
        <v>0.027</v>
      </c>
      <c r="K2007" s="53">
        <v>0.024</v>
      </c>
      <c r="L2007" s="94">
        <v>4.0E-4</v>
      </c>
      <c r="M2007" s="94">
        <v>7.0E-4</v>
      </c>
      <c r="N2007" s="94">
        <v>6.0E-4</v>
      </c>
      <c r="O2007" s="2" t="s">
        <v>9316</v>
      </c>
      <c r="P2007" s="2">
        <v>2.0</v>
      </c>
      <c r="Q2007" s="2" t="s">
        <v>9317</v>
      </c>
    </row>
    <row r="2008">
      <c r="A2008" s="54">
        <v>46094.0</v>
      </c>
      <c r="B2008" s="2" t="s">
        <v>1801</v>
      </c>
      <c r="C2008" s="2" t="s">
        <v>196</v>
      </c>
      <c r="D2008" s="2">
        <v>0.0</v>
      </c>
      <c r="E2008" s="53">
        <v>0.0</v>
      </c>
      <c r="F2008" s="53">
        <v>0.0</v>
      </c>
      <c r="G2008" s="53">
        <v>0.0</v>
      </c>
      <c r="H2008" s="53">
        <v>0.0</v>
      </c>
      <c r="I2008" s="53">
        <v>0.0</v>
      </c>
      <c r="J2008" s="53">
        <v>0.0</v>
      </c>
      <c r="K2008" s="53">
        <v>0.0</v>
      </c>
      <c r="L2008" s="94">
        <v>0.0</v>
      </c>
      <c r="M2008" s="94">
        <v>0.0</v>
      </c>
      <c r="N2008" s="94">
        <v>0.0</v>
      </c>
      <c r="O2008" s="2" t="s">
        <v>9316</v>
      </c>
      <c r="P2008" s="2">
        <v>3.0</v>
      </c>
      <c r="Q2008" s="2" t="s">
        <v>9318</v>
      </c>
    </row>
    <row r="2009">
      <c r="A2009" s="54">
        <v>46094.0</v>
      </c>
      <c r="B2009" s="2" t="s">
        <v>932</v>
      </c>
      <c r="C2009" s="2" t="s">
        <v>196</v>
      </c>
      <c r="D2009" s="2">
        <v>0.0</v>
      </c>
      <c r="E2009" s="53">
        <v>0.005009358425911542</v>
      </c>
      <c r="F2009" s="53">
        <v>0.01479966918263838</v>
      </c>
      <c r="G2009" s="53">
        <v>0.019132061828043282</v>
      </c>
      <c r="H2009" s="53">
        <v>0.021148811189708454</v>
      </c>
      <c r="I2009" s="53">
        <v>0.022885250126843157</v>
      </c>
      <c r="J2009" s="53">
        <v>0.009461515700977531</v>
      </c>
      <c r="K2009" s="53">
        <v>0.014296788764510408</v>
      </c>
      <c r="L2009" s="94">
        <v>3.6603578979207084E-4</v>
      </c>
      <c r="M2009" s="94">
        <v>8.952027935984435E-5</v>
      </c>
      <c r="N2009" s="94">
        <v>2.0439816897703102E-4</v>
      </c>
      <c r="O2009" s="2" t="s">
        <v>9316</v>
      </c>
      <c r="P2009" s="2">
        <v>4.0</v>
      </c>
      <c r="Q2009" s="2" t="s">
        <v>9318</v>
      </c>
    </row>
    <row r="2010">
      <c r="A2010" s="54">
        <v>46094.0</v>
      </c>
      <c r="B2010" s="2" t="s">
        <v>515</v>
      </c>
      <c r="C2010" s="2" t="s">
        <v>196</v>
      </c>
      <c r="D2010" s="2">
        <v>0.0</v>
      </c>
      <c r="E2010" s="53">
        <v>0.0</v>
      </c>
      <c r="F2010" s="53">
        <v>0.0</v>
      </c>
      <c r="G2010" s="53">
        <v>0.0</v>
      </c>
      <c r="H2010" s="53">
        <v>0.0</v>
      </c>
      <c r="I2010" s="53">
        <v>0.0</v>
      </c>
      <c r="J2010" s="53">
        <v>0.008756822394712717</v>
      </c>
      <c r="K2010" s="53">
        <v>0.004378411197356358</v>
      </c>
      <c r="L2010" s="94">
        <v>0.0</v>
      </c>
      <c r="M2010" s="94">
        <v>7.668193845254215E-5</v>
      </c>
      <c r="N2010" s="94">
        <v>1.9170484613135538E-5</v>
      </c>
      <c r="O2010" s="2" t="s">
        <v>9316</v>
      </c>
      <c r="P2010" s="2">
        <v>5.0</v>
      </c>
      <c r="Q2010" s="2" t="s">
        <v>9318</v>
      </c>
    </row>
    <row r="2011">
      <c r="A2011" s="54">
        <v>46094.0</v>
      </c>
      <c r="B2011" s="2" t="s">
        <v>229</v>
      </c>
      <c r="C2011" s="2" t="s">
        <v>196</v>
      </c>
      <c r="D2011" s="2">
        <v>0.0</v>
      </c>
      <c r="E2011" s="53">
        <v>0.04672117420999508</v>
      </c>
      <c r="F2011" s="53">
        <v>0.06386729074857418</v>
      </c>
      <c r="G2011" s="53">
        <v>0.06388181589745376</v>
      </c>
      <c r="H2011" s="53">
        <v>0.06211914807124901</v>
      </c>
      <c r="I2011" s="53">
        <v>0.059134232273136966</v>
      </c>
      <c r="J2011" s="53">
        <v>0.10174904317306363</v>
      </c>
      <c r="K2011" s="53">
        <v>0.0828154295352587</v>
      </c>
      <c r="L2011" s="94">
        <v>0.004080886402356176</v>
      </c>
      <c r="M2011" s="94">
        <v>0.010352867786633966</v>
      </c>
      <c r="N2011" s="94">
        <v>0.006858395369109398</v>
      </c>
      <c r="O2011" s="2" t="s">
        <v>9316</v>
      </c>
      <c r="P2011" s="2">
        <v>6.0</v>
      </c>
      <c r="Q2011" s="2" t="s">
        <v>9317</v>
      </c>
    </row>
    <row r="2012">
      <c r="A2012" s="54">
        <v>46094.0</v>
      </c>
      <c r="B2012" s="2" t="s">
        <v>178</v>
      </c>
      <c r="C2012" s="2" t="s">
        <v>196</v>
      </c>
      <c r="D2012" s="2">
        <v>0.0</v>
      </c>
      <c r="E2012" s="53">
        <v>0.18412896151756045</v>
      </c>
      <c r="F2012" s="53">
        <v>0.1501942952101679</v>
      </c>
      <c r="G2012" s="53">
        <v>0.1283826371574376</v>
      </c>
      <c r="H2012" s="53">
        <v>0.11572639033940774</v>
      </c>
      <c r="I2012" s="53">
        <v>0.10230788925379244</v>
      </c>
      <c r="J2012" s="53">
        <v>0.03983081737782239</v>
      </c>
      <c r="K2012" s="53">
        <v>0.08410672726763</v>
      </c>
      <c r="L2012" s="94">
        <v>0.016482101523498282</v>
      </c>
      <c r="M2012" s="94">
        <v>0.001586494012985438</v>
      </c>
      <c r="N2012" s="94">
        <v>0.007073941571671495</v>
      </c>
      <c r="O2012" s="2" t="s">
        <v>9316</v>
      </c>
      <c r="P2012" s="2">
        <v>7.0</v>
      </c>
      <c r="Q2012" s="2" t="s">
        <v>9318</v>
      </c>
    </row>
    <row r="2013">
      <c r="A2013" s="54">
        <v>46094.0</v>
      </c>
      <c r="B2013" s="2" t="s">
        <v>1876</v>
      </c>
      <c r="C2013" s="2" t="s">
        <v>196</v>
      </c>
      <c r="D2013" s="2">
        <v>0.0</v>
      </c>
      <c r="E2013" s="53">
        <v>0.0</v>
      </c>
      <c r="F2013" s="53">
        <v>0.0</v>
      </c>
      <c r="G2013" s="53">
        <v>0.0</v>
      </c>
      <c r="H2013" s="53">
        <v>0.0</v>
      </c>
      <c r="I2013" s="53">
        <v>0.0</v>
      </c>
      <c r="J2013" s="53">
        <v>0.0</v>
      </c>
      <c r="K2013" s="53">
        <v>0.0</v>
      </c>
      <c r="L2013" s="94">
        <v>0.0</v>
      </c>
      <c r="M2013" s="94">
        <v>0.0</v>
      </c>
      <c r="N2013" s="94">
        <v>0.0</v>
      </c>
      <c r="O2013" s="2" t="s">
        <v>9316</v>
      </c>
      <c r="P2013" s="2">
        <v>8.0</v>
      </c>
      <c r="Q2013" s="2" t="s">
        <v>9318</v>
      </c>
    </row>
    <row r="2014">
      <c r="A2014" s="54">
        <v>46094.0</v>
      </c>
      <c r="B2014" s="2" t="s">
        <v>687</v>
      </c>
      <c r="C2014" s="2" t="s">
        <v>196</v>
      </c>
      <c r="D2014" s="2">
        <v>0.0</v>
      </c>
      <c r="E2014" s="53">
        <v>2.7219430910510996E-4</v>
      </c>
      <c r="F2014" s="53">
        <v>0.0033664506382175886</v>
      </c>
      <c r="G2014" s="53">
        <v>0.0068242324361066494</v>
      </c>
      <c r="H2014" s="53">
        <v>0.009326651902338818</v>
      </c>
      <c r="I2014" s="53">
        <v>0.012330486490730997</v>
      </c>
      <c r="J2014" s="53">
        <v>0.0058621660100304195</v>
      </c>
      <c r="K2014" s="53">
        <v>0.006343199223068535</v>
      </c>
      <c r="L2014" s="94">
        <v>4.657014834201009E-5</v>
      </c>
      <c r="M2014" s="94">
        <v>3.4364990329155966E-5</v>
      </c>
      <c r="N2014" s="94">
        <v>4.0236176383537264E-5</v>
      </c>
      <c r="O2014" s="2" t="s">
        <v>9316</v>
      </c>
      <c r="P2014" s="2">
        <v>9.0</v>
      </c>
      <c r="Q2014" s="2" t="s">
        <v>9318</v>
      </c>
    </row>
    <row r="2015">
      <c r="A2015" s="54">
        <v>46094.0</v>
      </c>
      <c r="B2015" s="2" t="s">
        <v>301</v>
      </c>
      <c r="C2015" s="2" t="s">
        <v>196</v>
      </c>
      <c r="D2015" s="2">
        <v>0.0</v>
      </c>
      <c r="E2015" s="53">
        <v>0.0</v>
      </c>
      <c r="F2015" s="53">
        <v>0.0</v>
      </c>
      <c r="G2015" s="53">
        <v>0.0</v>
      </c>
      <c r="H2015" s="53">
        <v>0.0</v>
      </c>
      <c r="I2015" s="53">
        <v>0.0</v>
      </c>
      <c r="J2015" s="53">
        <v>0.052000000000000005</v>
      </c>
      <c r="K2015" s="53">
        <v>0.026000000000000002</v>
      </c>
      <c r="L2015" s="94">
        <v>0.0</v>
      </c>
      <c r="M2015" s="94">
        <v>0.0027</v>
      </c>
      <c r="N2015" s="94">
        <v>7.0E-4</v>
      </c>
      <c r="O2015" s="2" t="s">
        <v>9316</v>
      </c>
      <c r="P2015" s="2">
        <v>10.0</v>
      </c>
      <c r="Q2015" s="2" t="s">
        <v>9317</v>
      </c>
    </row>
    <row r="2016">
      <c r="A2016" s="54">
        <v>46094.0</v>
      </c>
      <c r="B2016" s="2" t="s">
        <v>450</v>
      </c>
      <c r="C2016" s="2" t="s">
        <v>196</v>
      </c>
      <c r="D2016" s="2">
        <v>0.0</v>
      </c>
      <c r="E2016" s="53">
        <v>0.0042612967103554215</v>
      </c>
      <c r="F2016" s="53">
        <v>0.013649974546862164</v>
      </c>
      <c r="G2016" s="53">
        <v>0.01812793484457423</v>
      </c>
      <c r="H2016" s="53">
        <v>0.020310746086587943</v>
      </c>
      <c r="I2016" s="53">
        <v>0.02227660177998478</v>
      </c>
      <c r="J2016" s="53">
        <v>0.005523553934597204</v>
      </c>
      <c r="K2016" s="53">
        <v>0.011825744389585717</v>
      </c>
      <c r="L2016" s="94">
        <v>3.2862202172912846E-4</v>
      </c>
      <c r="M2016" s="94">
        <v>3.050964806840425E-5</v>
      </c>
      <c r="N2016" s="94">
        <v>1.3984823036781806E-4</v>
      </c>
      <c r="O2016" s="2" t="s">
        <v>9316</v>
      </c>
      <c r="P2016" s="2">
        <v>11.0</v>
      </c>
      <c r="Q2016" s="2" t="s">
        <v>9318</v>
      </c>
    </row>
    <row r="2017">
      <c r="A2017" s="54">
        <v>46094.0</v>
      </c>
      <c r="B2017" s="2" t="s">
        <v>1189</v>
      </c>
      <c r="C2017" s="2" t="s">
        <v>196</v>
      </c>
      <c r="D2017" s="2">
        <v>0.0</v>
      </c>
      <c r="E2017" s="53">
        <v>0.0</v>
      </c>
      <c r="F2017" s="53">
        <v>0.0</v>
      </c>
      <c r="G2017" s="53">
        <v>0.0</v>
      </c>
      <c r="H2017" s="53">
        <v>0.0</v>
      </c>
      <c r="I2017" s="53">
        <v>0.0</v>
      </c>
      <c r="J2017" s="53">
        <v>0.0023937570193614042</v>
      </c>
      <c r="K2017" s="53">
        <v>0.0011968785096807021</v>
      </c>
      <c r="L2017" s="94">
        <v>0.0</v>
      </c>
      <c r="M2017" s="94">
        <v>5.7300726677419946E-6</v>
      </c>
      <c r="N2017" s="94">
        <v>1.4325181669354986E-6</v>
      </c>
      <c r="O2017" s="2" t="s">
        <v>9319</v>
      </c>
      <c r="P2017" s="2">
        <v>99.0</v>
      </c>
      <c r="Q2017" s="2" t="s">
        <v>9320</v>
      </c>
    </row>
    <row r="2018">
      <c r="A2018" s="54">
        <v>46095.0</v>
      </c>
      <c r="B2018" s="2" t="s">
        <v>194</v>
      </c>
      <c r="C2018" s="2" t="s">
        <v>288</v>
      </c>
      <c r="D2018" s="2">
        <v>1.0</v>
      </c>
      <c r="E2018" s="53">
        <v>0.289</v>
      </c>
      <c r="F2018" s="53">
        <v>0.27</v>
      </c>
      <c r="G2018" s="53">
        <v>0.256</v>
      </c>
      <c r="H2018" s="53">
        <v>0.245</v>
      </c>
      <c r="I2018" s="53">
        <v>0.232</v>
      </c>
      <c r="J2018" s="53">
        <v>0.091</v>
      </c>
      <c r="K2018" s="53">
        <v>0.173</v>
      </c>
      <c r="L2018" s="94">
        <v>0.5535</v>
      </c>
      <c r="M2018" s="94">
        <v>0.8263</v>
      </c>
      <c r="N2018" s="94">
        <v>0.6839</v>
      </c>
      <c r="O2018" s="2" t="s">
        <v>9316</v>
      </c>
      <c r="P2018" s="2">
        <v>1.0</v>
      </c>
      <c r="Q2018" s="2" t="s">
        <v>9317</v>
      </c>
    </row>
    <row r="2019">
      <c r="A2019" s="54">
        <v>46095.0</v>
      </c>
      <c r="B2019" s="2" t="s">
        <v>145</v>
      </c>
      <c r="C2019" s="2" t="s">
        <v>288</v>
      </c>
      <c r="D2019" s="2">
        <v>0.0</v>
      </c>
      <c r="E2019" s="53">
        <v>0.022</v>
      </c>
      <c r="F2019" s="53">
        <v>0.049</v>
      </c>
      <c r="G2019" s="53">
        <v>0.063</v>
      </c>
      <c r="H2019" s="53">
        <v>0.071</v>
      </c>
      <c r="I2019" s="53">
        <v>0.08</v>
      </c>
      <c r="J2019" s="53">
        <v>0.027</v>
      </c>
      <c r="K2019" s="53">
        <v>0.045</v>
      </c>
      <c r="L2019" s="94">
        <v>0.004</v>
      </c>
      <c r="M2019" s="94">
        <v>7.0E-4</v>
      </c>
      <c r="N2019" s="94">
        <v>0.002</v>
      </c>
      <c r="O2019" s="2" t="s">
        <v>9316</v>
      </c>
      <c r="P2019" s="2">
        <v>2.0</v>
      </c>
      <c r="Q2019" s="2" t="s">
        <v>9317</v>
      </c>
    </row>
    <row r="2020">
      <c r="A2020" s="54">
        <v>46095.0</v>
      </c>
      <c r="B2020" s="2" t="s">
        <v>1801</v>
      </c>
      <c r="C2020" s="2" t="s">
        <v>288</v>
      </c>
      <c r="D2020" s="2">
        <v>0.0</v>
      </c>
      <c r="E2020" s="53">
        <v>0.0</v>
      </c>
      <c r="F2020" s="53">
        <v>0.0</v>
      </c>
      <c r="G2020" s="53">
        <v>0.0</v>
      </c>
      <c r="H2020" s="53">
        <v>0.0</v>
      </c>
      <c r="I2020" s="53">
        <v>0.0</v>
      </c>
      <c r="J2020" s="53">
        <v>0.0</v>
      </c>
      <c r="K2020" s="53">
        <v>0.0</v>
      </c>
      <c r="L2020" s="94">
        <v>0.0</v>
      </c>
      <c r="M2020" s="94">
        <v>0.0</v>
      </c>
      <c r="N2020" s="94">
        <v>0.0</v>
      </c>
      <c r="O2020" s="2" t="s">
        <v>9316</v>
      </c>
      <c r="P2020" s="2">
        <v>3.0</v>
      </c>
      <c r="Q2020" s="2" t="s">
        <v>9318</v>
      </c>
    </row>
    <row r="2021">
      <c r="A2021" s="54">
        <v>46095.0</v>
      </c>
      <c r="B2021" s="2" t="s">
        <v>932</v>
      </c>
      <c r="C2021" s="2" t="s">
        <v>288</v>
      </c>
      <c r="D2021" s="2">
        <v>0.0</v>
      </c>
      <c r="E2021" s="53">
        <v>0.0018981918884356445</v>
      </c>
      <c r="F2021" s="53">
        <v>0.009110265016779083</v>
      </c>
      <c r="G2021" s="53">
        <v>0.013844622266267185</v>
      </c>
      <c r="H2021" s="53">
        <v>0.016593020948866118</v>
      </c>
      <c r="I2021" s="53">
        <v>0.019467730753051877</v>
      </c>
      <c r="J2021" s="53">
        <v>0.009379908161186636</v>
      </c>
      <c r="K2021" s="53">
        <v>0.011612265213726911</v>
      </c>
      <c r="L2021" s="94">
        <v>1.916735656956211E-4</v>
      </c>
      <c r="M2021" s="94">
        <v>8.798267711229566E-5</v>
      </c>
      <c r="N2021" s="94">
        <v>1.3484470339393211E-4</v>
      </c>
      <c r="O2021" s="2" t="s">
        <v>9316</v>
      </c>
      <c r="P2021" s="2">
        <v>4.0</v>
      </c>
      <c r="Q2021" s="2" t="s">
        <v>9318</v>
      </c>
    </row>
    <row r="2022">
      <c r="A2022" s="54">
        <v>46095.0</v>
      </c>
      <c r="B2022" s="2" t="s">
        <v>515</v>
      </c>
      <c r="C2022" s="2" t="s">
        <v>288</v>
      </c>
      <c r="D2022" s="2">
        <v>0.0</v>
      </c>
      <c r="E2022" s="53">
        <v>0.008137726771307901</v>
      </c>
      <c r="F2022" s="53">
        <v>0.018863075637541128</v>
      </c>
      <c r="G2022" s="53">
        <v>0.02249065522484483</v>
      </c>
      <c r="H2022" s="53">
        <v>0.023876255037146455</v>
      </c>
      <c r="I2022" s="53">
        <v>0.02481280312109229</v>
      </c>
      <c r="J2022" s="53">
        <v>0.008681292981180751</v>
      </c>
      <c r="K2022" s="53">
        <v>0.01558597410301279</v>
      </c>
      <c r="L2022" s="94">
        <v>5.058295724428399E-4</v>
      </c>
      <c r="M2022" s="94">
        <v>7.536484782509818E-5</v>
      </c>
      <c r="N2022" s="94">
        <v>2.4292258873978535E-4</v>
      </c>
      <c r="O2022" s="2" t="s">
        <v>9316</v>
      </c>
      <c r="P2022" s="2">
        <v>5.0</v>
      </c>
      <c r="Q2022" s="2" t="s">
        <v>9318</v>
      </c>
    </row>
    <row r="2023">
      <c r="A2023" s="54">
        <v>46095.0</v>
      </c>
      <c r="B2023" s="2" t="s">
        <v>229</v>
      </c>
      <c r="C2023" s="2" t="s">
        <v>288</v>
      </c>
      <c r="D2023" s="2">
        <v>0.0</v>
      </c>
      <c r="E2023" s="53">
        <v>0.06850442492828188</v>
      </c>
      <c r="F2023" s="53">
        <v>0.10901509719495096</v>
      </c>
      <c r="G2023" s="53">
        <v>0.1148712061369901</v>
      </c>
      <c r="H2023" s="53">
        <v>0.11468067285306724</v>
      </c>
      <c r="I2023" s="53">
        <v>0.11210197831805271</v>
      </c>
      <c r="J2023" s="53">
        <v>0.10087143652399647</v>
      </c>
      <c r="K2023" s="53">
        <v>0.10787132133049329</v>
      </c>
      <c r="L2023" s="94">
        <v>0.013195393999366872</v>
      </c>
      <c r="M2023" s="94">
        <v>0.010175046706414649</v>
      </c>
      <c r="N2023" s="94">
        <v>0.011636221965586536</v>
      </c>
      <c r="O2023" s="2" t="s">
        <v>9316</v>
      </c>
      <c r="P2023" s="2">
        <v>6.0</v>
      </c>
      <c r="Q2023" s="2" t="s">
        <v>9317</v>
      </c>
    </row>
    <row r="2024">
      <c r="A2024" s="54">
        <v>46095.0</v>
      </c>
      <c r="B2024" s="2" t="s">
        <v>178</v>
      </c>
      <c r="C2024" s="2" t="s">
        <v>288</v>
      </c>
      <c r="D2024" s="2">
        <v>0.0</v>
      </c>
      <c r="E2024" s="53">
        <v>0.0575199693577922</v>
      </c>
      <c r="F2024" s="53">
        <v>0.05586032746370982</v>
      </c>
      <c r="G2024" s="53">
        <v>0.05352340782764385</v>
      </c>
      <c r="H2024" s="53">
        <v>0.052342887412022525</v>
      </c>
      <c r="I2024" s="53">
        <v>0.05130216429921428</v>
      </c>
      <c r="J2024" s="53">
        <v>0.03948726829786593</v>
      </c>
      <c r="K2024" s="53">
        <v>0.04650533806275489</v>
      </c>
      <c r="L2024" s="94">
        <v>0.0028647551854842873</v>
      </c>
      <c r="M2024" s="94">
        <v>0.001559244357627648</v>
      </c>
      <c r="N2024" s="94">
        <v>0.002162746468331119</v>
      </c>
      <c r="O2024" s="2" t="s">
        <v>9316</v>
      </c>
      <c r="P2024" s="2">
        <v>7.0</v>
      </c>
      <c r="Q2024" s="2" t="s">
        <v>9318</v>
      </c>
    </row>
    <row r="2025">
      <c r="A2025" s="54">
        <v>46095.0</v>
      </c>
      <c r="B2025" s="2" t="s">
        <v>1876</v>
      </c>
      <c r="C2025" s="2" t="s">
        <v>288</v>
      </c>
      <c r="D2025" s="2">
        <v>0.0</v>
      </c>
      <c r="E2025" s="53">
        <v>0.0</v>
      </c>
      <c r="F2025" s="53">
        <v>0.0</v>
      </c>
      <c r="G2025" s="53">
        <v>0.0</v>
      </c>
      <c r="H2025" s="53">
        <v>0.0</v>
      </c>
      <c r="I2025" s="53">
        <v>0.0</v>
      </c>
      <c r="J2025" s="53">
        <v>0.0</v>
      </c>
      <c r="K2025" s="53">
        <v>0.0</v>
      </c>
      <c r="L2025" s="94">
        <v>0.0</v>
      </c>
      <c r="M2025" s="94">
        <v>0.0</v>
      </c>
      <c r="N2025" s="94">
        <v>0.0</v>
      </c>
      <c r="O2025" s="2" t="s">
        <v>9316</v>
      </c>
      <c r="P2025" s="2">
        <v>8.0</v>
      </c>
      <c r="Q2025" s="2" t="s">
        <v>9318</v>
      </c>
    </row>
    <row r="2026">
      <c r="A2026" s="54">
        <v>46095.0</v>
      </c>
      <c r="B2026" s="2" t="s">
        <v>687</v>
      </c>
      <c r="C2026" s="2" t="s">
        <v>288</v>
      </c>
      <c r="D2026" s="2">
        <v>0.0</v>
      </c>
      <c r="E2026" s="53">
        <v>0.0</v>
      </c>
      <c r="F2026" s="53">
        <v>0.0</v>
      </c>
      <c r="G2026" s="53">
        <v>0.0</v>
      </c>
      <c r="H2026" s="53">
        <v>0.0</v>
      </c>
      <c r="I2026" s="53">
        <v>0.0</v>
      </c>
      <c r="J2026" s="53">
        <v>0.00581719115738592</v>
      </c>
      <c r="K2026" s="53">
        <v>0.00290859557869296</v>
      </c>
      <c r="L2026" s="94">
        <v>0.0</v>
      </c>
      <c r="M2026" s="94">
        <v>3.383971296156893E-5</v>
      </c>
      <c r="N2026" s="94">
        <v>8.459928240392233E-6</v>
      </c>
      <c r="O2026" s="2" t="s">
        <v>9316</v>
      </c>
      <c r="P2026" s="2">
        <v>9.0</v>
      </c>
      <c r="Q2026" s="2" t="s">
        <v>9318</v>
      </c>
    </row>
    <row r="2027">
      <c r="A2027" s="54">
        <v>46095.0</v>
      </c>
      <c r="B2027" s="2" t="s">
        <v>301</v>
      </c>
      <c r="C2027" s="2" t="s">
        <v>288</v>
      </c>
      <c r="D2027" s="2">
        <v>0.0</v>
      </c>
      <c r="E2027" s="53">
        <v>0.0</v>
      </c>
      <c r="F2027" s="53">
        <v>0.0</v>
      </c>
      <c r="G2027" s="53">
        <v>0.0</v>
      </c>
      <c r="H2027" s="53">
        <v>0.0</v>
      </c>
      <c r="I2027" s="53">
        <v>0.0</v>
      </c>
      <c r="J2027" s="53">
        <v>0.051</v>
      </c>
      <c r="K2027" s="53">
        <v>0.026000000000000002</v>
      </c>
      <c r="L2027" s="94">
        <v>0.0</v>
      </c>
      <c r="M2027" s="94">
        <v>0.0026</v>
      </c>
      <c r="N2027" s="94">
        <v>7.0E-4</v>
      </c>
      <c r="O2027" s="2" t="s">
        <v>9316</v>
      </c>
      <c r="P2027" s="2">
        <v>10.0</v>
      </c>
      <c r="Q2027" s="2" t="s">
        <v>9317</v>
      </c>
    </row>
    <row r="2028">
      <c r="A2028" s="54">
        <v>46095.0</v>
      </c>
      <c r="B2028" s="2" t="s">
        <v>450</v>
      </c>
      <c r="C2028" s="2" t="s">
        <v>288</v>
      </c>
      <c r="D2028" s="2">
        <v>0.0</v>
      </c>
      <c r="E2028" s="53">
        <v>0.0</v>
      </c>
      <c r="F2028" s="53">
        <v>0.0</v>
      </c>
      <c r="G2028" s="53">
        <v>0.0</v>
      </c>
      <c r="H2028" s="53">
        <v>0.0</v>
      </c>
      <c r="I2028" s="53">
        <v>0.0</v>
      </c>
      <c r="J2028" s="53">
        <v>0.005475912133669027</v>
      </c>
      <c r="K2028" s="53">
        <v>0.0027379560668345133</v>
      </c>
      <c r="L2028" s="94">
        <v>0.0</v>
      </c>
      <c r="M2028" s="94">
        <v>2.9985613695663672E-5</v>
      </c>
      <c r="N2028" s="94">
        <v>7.496403423915918E-6</v>
      </c>
      <c r="O2028" s="2" t="s">
        <v>9316</v>
      </c>
      <c r="P2028" s="2">
        <v>11.0</v>
      </c>
      <c r="Q2028" s="2" t="s">
        <v>9318</v>
      </c>
    </row>
    <row r="2029">
      <c r="A2029" s="54">
        <v>46095.0</v>
      </c>
      <c r="B2029" s="2" t="s">
        <v>1189</v>
      </c>
      <c r="C2029" s="2" t="s">
        <v>288</v>
      </c>
      <c r="D2029" s="2">
        <v>0.0</v>
      </c>
      <c r="E2029" s="53">
        <v>7.192802229293908E-4</v>
      </c>
      <c r="F2029" s="53">
        <v>0.0056080259397495984</v>
      </c>
      <c r="G2029" s="53">
        <v>0.010018447954975293</v>
      </c>
      <c r="H2029" s="53">
        <v>0.01301862037254801</v>
      </c>
      <c r="I2029" s="53">
        <v>0.016560559249854303</v>
      </c>
      <c r="J2029" s="53">
        <v>0.0023731103674526533</v>
      </c>
      <c r="K2029" s="53">
        <v>0.006195779161213973</v>
      </c>
      <c r="L2029" s="94">
        <v>1.0036929942654863E-4</v>
      </c>
      <c r="M2029" s="94">
        <v>5.631652816111267E-6</v>
      </c>
      <c r="N2029" s="94">
        <v>3.8387679414533324E-5</v>
      </c>
      <c r="O2029" s="2" t="s">
        <v>9319</v>
      </c>
      <c r="P2029" s="2">
        <v>99.0</v>
      </c>
      <c r="Q2029" s="2" t="s">
        <v>9320</v>
      </c>
    </row>
    <row r="2030">
      <c r="A2030" s="54">
        <v>46096.0</v>
      </c>
      <c r="B2030" s="2" t="s">
        <v>194</v>
      </c>
      <c r="C2030" s="2" t="s">
        <v>256</v>
      </c>
      <c r="D2030" s="2">
        <v>0.0</v>
      </c>
      <c r="E2030" s="53">
        <v>0.001</v>
      </c>
      <c r="F2030" s="53">
        <v>0.01</v>
      </c>
      <c r="G2030" s="53">
        <v>0.018</v>
      </c>
      <c r="H2030" s="53">
        <v>0.024</v>
      </c>
      <c r="I2030" s="53">
        <v>0.031</v>
      </c>
      <c r="J2030" s="53">
        <v>0.099</v>
      </c>
      <c r="K2030" s="53">
        <v>0.058</v>
      </c>
      <c r="L2030" s="94">
        <v>3.0E-4</v>
      </c>
      <c r="M2030" s="94">
        <v>0.0098</v>
      </c>
      <c r="N2030" s="94">
        <v>0.0034</v>
      </c>
      <c r="O2030" s="2" t="s">
        <v>9316</v>
      </c>
      <c r="P2030" s="2">
        <v>1.0</v>
      </c>
      <c r="Q2030" s="2" t="s">
        <v>9317</v>
      </c>
    </row>
    <row r="2031">
      <c r="A2031" s="54">
        <v>46096.0</v>
      </c>
      <c r="B2031" s="2" t="s">
        <v>145</v>
      </c>
      <c r="C2031" s="2" t="s">
        <v>256</v>
      </c>
      <c r="D2031" s="2">
        <v>0.0</v>
      </c>
      <c r="E2031" s="53">
        <v>0.0</v>
      </c>
      <c r="F2031" s="53">
        <v>0.0</v>
      </c>
      <c r="G2031" s="53">
        <v>0.0</v>
      </c>
      <c r="H2031" s="53">
        <v>0.0</v>
      </c>
      <c r="I2031" s="53">
        <v>0.0</v>
      </c>
      <c r="J2031" s="53">
        <v>0.027</v>
      </c>
      <c r="K2031" s="53">
        <v>0.013</v>
      </c>
      <c r="L2031" s="94">
        <v>0.0</v>
      </c>
      <c r="M2031" s="94">
        <v>7.0E-4</v>
      </c>
      <c r="N2031" s="94">
        <v>2.0E-4</v>
      </c>
      <c r="O2031" s="2" t="s">
        <v>9316</v>
      </c>
      <c r="P2031" s="2">
        <v>2.0</v>
      </c>
      <c r="Q2031" s="2" t="s">
        <v>9317</v>
      </c>
    </row>
    <row r="2032">
      <c r="A2032" s="54">
        <v>46096.0</v>
      </c>
      <c r="B2032" s="2" t="s">
        <v>1801</v>
      </c>
      <c r="C2032" s="2" t="s">
        <v>256</v>
      </c>
      <c r="D2032" s="2">
        <v>0.0</v>
      </c>
      <c r="E2032" s="53">
        <v>0.0</v>
      </c>
      <c r="F2032" s="53">
        <v>0.0</v>
      </c>
      <c r="G2032" s="53">
        <v>0.0</v>
      </c>
      <c r="H2032" s="53">
        <v>0.0</v>
      </c>
      <c r="I2032" s="53">
        <v>0.0</v>
      </c>
      <c r="J2032" s="53">
        <v>0.0</v>
      </c>
      <c r="K2032" s="53">
        <v>0.0</v>
      </c>
      <c r="L2032" s="94">
        <v>0.0</v>
      </c>
      <c r="M2032" s="94">
        <v>0.0</v>
      </c>
      <c r="N2032" s="94">
        <v>0.0</v>
      </c>
      <c r="O2032" s="2" t="s">
        <v>9316</v>
      </c>
      <c r="P2032" s="2">
        <v>3.0</v>
      </c>
      <c r="Q2032" s="2" t="s">
        <v>9318</v>
      </c>
    </row>
    <row r="2033">
      <c r="A2033" s="54">
        <v>46096.0</v>
      </c>
      <c r="B2033" s="2" t="s">
        <v>932</v>
      </c>
      <c r="C2033" s="2" t="s">
        <v>256</v>
      </c>
      <c r="D2033" s="2">
        <v>0.0</v>
      </c>
      <c r="E2033" s="53">
        <v>0.0</v>
      </c>
      <c r="F2033" s="53">
        <v>0.0</v>
      </c>
      <c r="G2033" s="53">
        <v>0.0</v>
      </c>
      <c r="H2033" s="53">
        <v>0.0</v>
      </c>
      <c r="I2033" s="53">
        <v>0.0</v>
      </c>
      <c r="J2033" s="53">
        <v>0.009299081543616585</v>
      </c>
      <c r="K2033" s="53">
        <v>0.004649540771808292</v>
      </c>
      <c r="L2033" s="94">
        <v>0.0</v>
      </c>
      <c r="M2033" s="94">
        <v>8.64729175548306E-5</v>
      </c>
      <c r="N2033" s="94">
        <v>2.161822938870765E-5</v>
      </c>
      <c r="O2033" s="2" t="s">
        <v>9316</v>
      </c>
      <c r="P2033" s="2">
        <v>4.0</v>
      </c>
      <c r="Q2033" s="2" t="s">
        <v>9318</v>
      </c>
    </row>
    <row r="2034">
      <c r="A2034" s="54">
        <v>46096.0</v>
      </c>
      <c r="B2034" s="2" t="s">
        <v>515</v>
      </c>
      <c r="C2034" s="2" t="s">
        <v>256</v>
      </c>
      <c r="D2034" s="2">
        <v>0.0</v>
      </c>
      <c r="E2034" s="53">
        <v>0.0</v>
      </c>
      <c r="F2034" s="53">
        <v>0.0</v>
      </c>
      <c r="G2034" s="53">
        <v>0.0</v>
      </c>
      <c r="H2034" s="53">
        <v>0.0</v>
      </c>
      <c r="I2034" s="53">
        <v>0.0</v>
      </c>
      <c r="J2034" s="53">
        <v>0.008606486326814244</v>
      </c>
      <c r="K2034" s="53">
        <v>0.004303243163407122</v>
      </c>
      <c r="L2034" s="94">
        <v>0.0</v>
      </c>
      <c r="M2034" s="94">
        <v>7.407160689364054E-5</v>
      </c>
      <c r="N2034" s="94">
        <v>1.8517901723410136E-5</v>
      </c>
      <c r="O2034" s="2" t="s">
        <v>9316</v>
      </c>
      <c r="P2034" s="2">
        <v>5.0</v>
      </c>
      <c r="Q2034" s="2" t="s">
        <v>9318</v>
      </c>
    </row>
    <row r="2035">
      <c r="A2035" s="54">
        <v>46096.0</v>
      </c>
      <c r="B2035" s="2" t="s">
        <v>229</v>
      </c>
      <c r="C2035" s="2" t="s">
        <v>256</v>
      </c>
      <c r="D2035" s="2">
        <v>0.0</v>
      </c>
      <c r="E2035" s="53">
        <v>0.14953002445976907</v>
      </c>
      <c r="F2035" s="53">
        <v>0.08061111226620796</v>
      </c>
      <c r="G2035" s="53">
        <v>0.05894826737258753</v>
      </c>
      <c r="H2035" s="53">
        <v>0.04895626497748226</v>
      </c>
      <c r="I2035" s="53">
        <v>0.039763249835382604</v>
      </c>
      <c r="J2035" s="53">
        <v>0.10000222790451299</v>
      </c>
      <c r="K2035" s="53">
        <v>0.07947524763855027</v>
      </c>
      <c r="L2035" s="94">
        <v>0.0034748982262300674</v>
      </c>
      <c r="M2035" s="94">
        <v>0.010000445585866156</v>
      </c>
      <c r="N2035" s="94">
        <v>0.00631631498720889</v>
      </c>
      <c r="O2035" s="2" t="s">
        <v>9316</v>
      </c>
      <c r="P2035" s="2">
        <v>6.0</v>
      </c>
      <c r="Q2035" s="2" t="s">
        <v>9317</v>
      </c>
    </row>
    <row r="2036">
      <c r="A2036" s="54">
        <v>46096.0</v>
      </c>
      <c r="B2036" s="2" t="s">
        <v>178</v>
      </c>
      <c r="C2036" s="2" t="s">
        <v>256</v>
      </c>
      <c r="D2036" s="2">
        <v>0.0</v>
      </c>
      <c r="E2036" s="53">
        <v>0.0013732789623454556</v>
      </c>
      <c r="F2036" s="53">
        <v>0.00772520645832</v>
      </c>
      <c r="G2036" s="53">
        <v>0.012344717776160549</v>
      </c>
      <c r="H2036" s="53">
        <v>0.01515534640349757</v>
      </c>
      <c r="I2036" s="53">
        <v>0.018196461057507295</v>
      </c>
      <c r="J2036" s="53">
        <v>0.03914700672187264</v>
      </c>
      <c r="K2036" s="53">
        <v>0.025745862249016597</v>
      </c>
      <c r="L2036" s="94">
        <v>1.5239205697305426E-4</v>
      </c>
      <c r="M2036" s="94">
        <v>0.001532488135282342</v>
      </c>
      <c r="N2036" s="94">
        <v>6.628494229453379E-4</v>
      </c>
      <c r="O2036" s="2" t="s">
        <v>9316</v>
      </c>
      <c r="P2036" s="2">
        <v>7.0</v>
      </c>
      <c r="Q2036" s="2" t="s">
        <v>9318</v>
      </c>
    </row>
    <row r="2037">
      <c r="A2037" s="54">
        <v>46096.0</v>
      </c>
      <c r="B2037" s="2" t="s">
        <v>1876</v>
      </c>
      <c r="C2037" s="2" t="s">
        <v>256</v>
      </c>
      <c r="D2037" s="2">
        <v>0.0</v>
      </c>
      <c r="E2037" s="53">
        <v>0.0</v>
      </c>
      <c r="F2037" s="53">
        <v>0.0</v>
      </c>
      <c r="G2037" s="53">
        <v>0.0</v>
      </c>
      <c r="H2037" s="53">
        <v>0.0</v>
      </c>
      <c r="I2037" s="53">
        <v>0.0</v>
      </c>
      <c r="J2037" s="53">
        <v>0.0</v>
      </c>
      <c r="K2037" s="53">
        <v>0.0</v>
      </c>
      <c r="L2037" s="94">
        <v>0.0</v>
      </c>
      <c r="M2037" s="94">
        <v>0.0</v>
      </c>
      <c r="N2037" s="94">
        <v>0.0</v>
      </c>
      <c r="O2037" s="2" t="s">
        <v>9316</v>
      </c>
      <c r="P2037" s="2">
        <v>8.0</v>
      </c>
      <c r="Q2037" s="2" t="s">
        <v>9318</v>
      </c>
    </row>
    <row r="2038">
      <c r="A2038" s="54">
        <v>46096.0</v>
      </c>
      <c r="B2038" s="2" t="s">
        <v>687</v>
      </c>
      <c r="C2038" s="2" t="s">
        <v>256</v>
      </c>
      <c r="D2038" s="2">
        <v>0.0</v>
      </c>
      <c r="E2038" s="53">
        <v>0.0</v>
      </c>
      <c r="F2038" s="53">
        <v>0.0</v>
      </c>
      <c r="G2038" s="53">
        <v>0.0</v>
      </c>
      <c r="H2038" s="53">
        <v>0.0</v>
      </c>
      <c r="I2038" s="53">
        <v>0.0</v>
      </c>
      <c r="J2038" s="53">
        <v>0.005772561354227725</v>
      </c>
      <c r="K2038" s="53">
        <v>0.0028862806771138626</v>
      </c>
      <c r="L2038" s="94">
        <v>0.0</v>
      </c>
      <c r="M2038" s="94">
        <v>3.332246458832343E-5</v>
      </c>
      <c r="N2038" s="94">
        <v>8.330616147080857E-6</v>
      </c>
      <c r="O2038" s="2" t="s">
        <v>9316</v>
      </c>
      <c r="P2038" s="2">
        <v>9.0</v>
      </c>
      <c r="Q2038" s="2" t="s">
        <v>9318</v>
      </c>
    </row>
    <row r="2039">
      <c r="A2039" s="54">
        <v>46096.0</v>
      </c>
      <c r="B2039" s="2" t="s">
        <v>301</v>
      </c>
      <c r="C2039" s="2" t="s">
        <v>256</v>
      </c>
      <c r="D2039" s="2">
        <v>0.0</v>
      </c>
      <c r="E2039" s="53">
        <v>0.002</v>
      </c>
      <c r="F2039" s="53">
        <v>0.01</v>
      </c>
      <c r="G2039" s="53">
        <v>0.015</v>
      </c>
      <c r="H2039" s="53">
        <v>0.017</v>
      </c>
      <c r="I2039" s="53">
        <v>0.02</v>
      </c>
      <c r="J2039" s="53">
        <v>0.051</v>
      </c>
      <c r="K2039" s="53">
        <v>0.033</v>
      </c>
      <c r="L2039" s="94">
        <v>2.0E-4</v>
      </c>
      <c r="M2039" s="94">
        <v>0.0026</v>
      </c>
      <c r="N2039" s="94">
        <v>0.0011</v>
      </c>
      <c r="O2039" s="2" t="s">
        <v>9316</v>
      </c>
      <c r="P2039" s="2">
        <v>10.0</v>
      </c>
      <c r="Q2039" s="2" t="s">
        <v>9317</v>
      </c>
    </row>
    <row r="2040">
      <c r="A2040" s="54">
        <v>46096.0</v>
      </c>
      <c r="B2040" s="2" t="s">
        <v>450</v>
      </c>
      <c r="C2040" s="2" t="s">
        <v>256</v>
      </c>
      <c r="D2040" s="2">
        <v>0.0</v>
      </c>
      <c r="E2040" s="53">
        <v>0.006920892288147312</v>
      </c>
      <c r="F2040" s="53">
        <v>0.017342502129637324</v>
      </c>
      <c r="G2040" s="53">
        <v>0.021164870067265994</v>
      </c>
      <c r="H2040" s="53">
        <v>0.022707362768877973</v>
      </c>
      <c r="I2040" s="53">
        <v>0.02382616543147214</v>
      </c>
      <c r="J2040" s="53">
        <v>0.005428726228618622</v>
      </c>
      <c r="K2040" s="53">
        <v>0.013296798147942308</v>
      </c>
      <c r="L2040" s="94">
        <v>4.47951724964252E-4</v>
      </c>
      <c r="M2040" s="94">
        <v>2.947106846529177E-5</v>
      </c>
      <c r="N2040" s="94">
        <v>1.7680484098712198E-4</v>
      </c>
      <c r="O2040" s="2" t="s">
        <v>9316</v>
      </c>
      <c r="P2040" s="2">
        <v>11.0</v>
      </c>
      <c r="Q2040" s="2" t="s">
        <v>9318</v>
      </c>
    </row>
    <row r="2041">
      <c r="A2041" s="54">
        <v>46096.0</v>
      </c>
      <c r="B2041" s="2" t="s">
        <v>1189</v>
      </c>
      <c r="C2041" s="2" t="s">
        <v>256</v>
      </c>
      <c r="D2041" s="2">
        <v>0.0</v>
      </c>
      <c r="E2041" s="53">
        <v>0.0</v>
      </c>
      <c r="F2041" s="53">
        <v>0.0</v>
      </c>
      <c r="G2041" s="53">
        <v>0.0</v>
      </c>
      <c r="H2041" s="53">
        <v>0.0</v>
      </c>
      <c r="I2041" s="53">
        <v>0.0</v>
      </c>
      <c r="J2041" s="53">
        <v>0.002352661288333167</v>
      </c>
      <c r="K2041" s="53">
        <v>0.0011763306441665835</v>
      </c>
      <c r="L2041" s="94">
        <v>0.0</v>
      </c>
      <c r="M2041" s="94">
        <v>5.535015137621477E-6</v>
      </c>
      <c r="N2041" s="94">
        <v>1.3837537844053693E-6</v>
      </c>
      <c r="O2041" s="2" t="s">
        <v>9319</v>
      </c>
      <c r="P2041" s="2">
        <v>99.0</v>
      </c>
      <c r="Q2041" s="2" t="s">
        <v>9320</v>
      </c>
    </row>
    <row r="2042">
      <c r="A2042" s="54">
        <v>46097.0</v>
      </c>
      <c r="B2042" s="2" t="s">
        <v>194</v>
      </c>
      <c r="C2042" s="2" t="s">
        <v>180</v>
      </c>
      <c r="D2042" s="2">
        <v>0.0</v>
      </c>
      <c r="E2042" s="53">
        <v>0.001</v>
      </c>
      <c r="F2042" s="53">
        <v>0.01</v>
      </c>
      <c r="G2042" s="53">
        <v>0.018</v>
      </c>
      <c r="H2042" s="53">
        <v>0.024</v>
      </c>
      <c r="I2042" s="53">
        <v>0.031</v>
      </c>
      <c r="J2042" s="53">
        <v>0.098</v>
      </c>
      <c r="K2042" s="53">
        <v>0.058</v>
      </c>
      <c r="L2042" s="94">
        <v>3.0E-4</v>
      </c>
      <c r="M2042" s="94">
        <v>0.0096</v>
      </c>
      <c r="N2042" s="94">
        <v>0.0034</v>
      </c>
      <c r="O2042" s="2" t="s">
        <v>9316</v>
      </c>
      <c r="P2042" s="2">
        <v>1.0</v>
      </c>
      <c r="Q2042" s="2" t="s">
        <v>9317</v>
      </c>
    </row>
    <row r="2043">
      <c r="A2043" s="54">
        <v>46097.0</v>
      </c>
      <c r="B2043" s="2" t="s">
        <v>145</v>
      </c>
      <c r="C2043" s="2" t="s">
        <v>180</v>
      </c>
      <c r="D2043" s="2">
        <v>0.0</v>
      </c>
      <c r="E2043" s="53">
        <v>0.024</v>
      </c>
      <c r="F2043" s="53">
        <v>0.045</v>
      </c>
      <c r="G2043" s="53">
        <v>0.05</v>
      </c>
      <c r="H2043" s="53">
        <v>0.051</v>
      </c>
      <c r="I2043" s="53">
        <v>0.052</v>
      </c>
      <c r="J2043" s="53">
        <v>0.027</v>
      </c>
      <c r="K2043" s="53">
        <v>0.038</v>
      </c>
      <c r="L2043" s="94">
        <v>0.0025</v>
      </c>
      <c r="M2043" s="94">
        <v>7.0E-4</v>
      </c>
      <c r="N2043" s="94">
        <v>0.0014</v>
      </c>
      <c r="O2043" s="2" t="s">
        <v>9316</v>
      </c>
      <c r="P2043" s="2">
        <v>2.0</v>
      </c>
      <c r="Q2043" s="2" t="s">
        <v>9317</v>
      </c>
    </row>
    <row r="2044">
      <c r="A2044" s="54">
        <v>46097.0</v>
      </c>
      <c r="B2044" s="2" t="s">
        <v>1801</v>
      </c>
      <c r="C2044" s="2" t="s">
        <v>180</v>
      </c>
      <c r="D2044" s="2">
        <v>0.0</v>
      </c>
      <c r="E2044" s="53">
        <v>0.0</v>
      </c>
      <c r="F2044" s="53">
        <v>0.0</v>
      </c>
      <c r="G2044" s="53">
        <v>0.0</v>
      </c>
      <c r="H2044" s="53">
        <v>0.0</v>
      </c>
      <c r="I2044" s="53">
        <v>0.0</v>
      </c>
      <c r="J2044" s="53">
        <v>0.0</v>
      </c>
      <c r="K2044" s="53">
        <v>0.0</v>
      </c>
      <c r="L2044" s="94">
        <v>0.0</v>
      </c>
      <c r="M2044" s="94">
        <v>0.0</v>
      </c>
      <c r="N2044" s="94">
        <v>0.0</v>
      </c>
      <c r="O2044" s="2" t="s">
        <v>9316</v>
      </c>
      <c r="P2044" s="2">
        <v>3.0</v>
      </c>
      <c r="Q2044" s="2" t="s">
        <v>9318</v>
      </c>
    </row>
    <row r="2045">
      <c r="A2045" s="54">
        <v>46097.0</v>
      </c>
      <c r="B2045" s="2" t="s">
        <v>932</v>
      </c>
      <c r="C2045" s="2" t="s">
        <v>180</v>
      </c>
      <c r="D2045" s="2">
        <v>0.0</v>
      </c>
      <c r="E2045" s="53">
        <v>0.0013732789623454556</v>
      </c>
      <c r="F2045" s="53">
        <v>0.00772520645832</v>
      </c>
      <c r="G2045" s="53">
        <v>0.012344717776160549</v>
      </c>
      <c r="H2045" s="53">
        <v>0.01515534640349757</v>
      </c>
      <c r="I2045" s="53">
        <v>0.018196461057507295</v>
      </c>
      <c r="J2045" s="53">
        <v>0.009219027055324</v>
      </c>
      <c r="K2045" s="53">
        <v>0.010781872415742275</v>
      </c>
      <c r="L2045" s="94">
        <v>1.5239205697305426E-4</v>
      </c>
      <c r="M2045" s="94">
        <v>8.499045984679591E-5</v>
      </c>
      <c r="N2045" s="94">
        <v>1.1624877278934417E-4</v>
      </c>
      <c r="O2045" s="2" t="s">
        <v>9316</v>
      </c>
      <c r="P2045" s="2">
        <v>4.0</v>
      </c>
      <c r="Q2045" s="2" t="s">
        <v>9318</v>
      </c>
    </row>
    <row r="2046">
      <c r="A2046" s="54">
        <v>46097.0</v>
      </c>
      <c r="B2046" s="2" t="s">
        <v>515</v>
      </c>
      <c r="C2046" s="2" t="s">
        <v>180</v>
      </c>
      <c r="D2046" s="2">
        <v>0.0</v>
      </c>
      <c r="E2046" s="53">
        <v>0.0</v>
      </c>
      <c r="F2046" s="53">
        <v>0.0</v>
      </c>
      <c r="G2046" s="53">
        <v>0.0</v>
      </c>
      <c r="H2046" s="53">
        <v>0.0</v>
      </c>
      <c r="I2046" s="53">
        <v>0.0</v>
      </c>
      <c r="J2046" s="53">
        <v>0.008532394293567887</v>
      </c>
      <c r="K2046" s="53">
        <v>0.004266197146783944</v>
      </c>
      <c r="L2046" s="94">
        <v>0.0</v>
      </c>
      <c r="M2046" s="94">
        <v>7.280175238090985E-5</v>
      </c>
      <c r="N2046" s="94">
        <v>1.8200438095227462E-5</v>
      </c>
      <c r="O2046" s="2" t="s">
        <v>9316</v>
      </c>
      <c r="P2046" s="2">
        <v>5.0</v>
      </c>
      <c r="Q2046" s="2" t="s">
        <v>9318</v>
      </c>
    </row>
    <row r="2047">
      <c r="A2047" s="54">
        <v>46097.0</v>
      </c>
      <c r="B2047" s="2" t="s">
        <v>229</v>
      </c>
      <c r="C2047" s="2" t="s">
        <v>180</v>
      </c>
      <c r="D2047" s="2">
        <v>0.0</v>
      </c>
      <c r="E2047" s="53">
        <v>0.11508076593226921</v>
      </c>
      <c r="F2047" s="53">
        <v>0.09376973495586485</v>
      </c>
      <c r="G2047" s="53">
        <v>0.09042488070552718</v>
      </c>
      <c r="H2047" s="53">
        <v>0.09030890348312058</v>
      </c>
      <c r="I2047" s="53">
        <v>0.09143759138839581</v>
      </c>
      <c r="J2047" s="53">
        <v>0.09914132275538998</v>
      </c>
      <c r="K2047" s="53">
        <v>0.09478310173045858</v>
      </c>
      <c r="L2047" s="94">
        <v>0.008176659050608822</v>
      </c>
      <c r="M2047" s="94">
        <v>0.009829001877688407</v>
      </c>
      <c r="N2047" s="94">
        <v>0.00898383637364646</v>
      </c>
      <c r="O2047" s="2" t="s">
        <v>9316</v>
      </c>
      <c r="P2047" s="2">
        <v>6.0</v>
      </c>
      <c r="Q2047" s="2" t="s">
        <v>9317</v>
      </c>
    </row>
    <row r="2048">
      <c r="A2048" s="54">
        <v>46097.0</v>
      </c>
      <c r="B2048" s="2" t="s">
        <v>178</v>
      </c>
      <c r="C2048" s="2" t="s">
        <v>180</v>
      </c>
      <c r="D2048" s="2">
        <v>0.0</v>
      </c>
      <c r="E2048" s="53">
        <v>2.3180089660963677E-4</v>
      </c>
      <c r="F2048" s="53">
        <v>0.0031738636624885695</v>
      </c>
      <c r="G2048" s="53">
        <v>0.006822338761678592</v>
      </c>
      <c r="H2048" s="53">
        <v>0.009714153315711158</v>
      </c>
      <c r="I2048" s="53">
        <v>0.013527358187606022</v>
      </c>
      <c r="J2048" s="53">
        <v>0.038809995633561765</v>
      </c>
      <c r="K2048" s="53">
        <v>0.02281616719762018</v>
      </c>
      <c r="L2048" s="94">
        <v>4.654430617910219E-5</v>
      </c>
      <c r="M2048" s="94">
        <v>0.0015062157610770833</v>
      </c>
      <c r="N2048" s="94">
        <v>5.205774855897591E-4</v>
      </c>
      <c r="O2048" s="2" t="s">
        <v>9316</v>
      </c>
      <c r="P2048" s="2">
        <v>7.0</v>
      </c>
      <c r="Q2048" s="2" t="s">
        <v>9318</v>
      </c>
    </row>
    <row r="2049">
      <c r="A2049" s="54">
        <v>46097.0</v>
      </c>
      <c r="B2049" s="2" t="s">
        <v>1876</v>
      </c>
      <c r="C2049" s="2" t="s">
        <v>180</v>
      </c>
      <c r="D2049" s="2">
        <v>0.0</v>
      </c>
      <c r="E2049" s="53">
        <v>0.0</v>
      </c>
      <c r="F2049" s="53">
        <v>0.0</v>
      </c>
      <c r="G2049" s="53">
        <v>0.0</v>
      </c>
      <c r="H2049" s="53">
        <v>0.0</v>
      </c>
      <c r="I2049" s="53">
        <v>0.0</v>
      </c>
      <c r="J2049" s="53">
        <v>0.0</v>
      </c>
      <c r="K2049" s="53">
        <v>0.0</v>
      </c>
      <c r="L2049" s="94">
        <v>0.0</v>
      </c>
      <c r="M2049" s="94">
        <v>0.0</v>
      </c>
      <c r="N2049" s="94">
        <v>0.0</v>
      </c>
      <c r="O2049" s="2" t="s">
        <v>9316</v>
      </c>
      <c r="P2049" s="2">
        <v>8.0</v>
      </c>
      <c r="Q2049" s="2" t="s">
        <v>9318</v>
      </c>
    </row>
    <row r="2050">
      <c r="A2050" s="54">
        <v>46097.0</v>
      </c>
      <c r="B2050" s="2" t="s">
        <v>687</v>
      </c>
      <c r="C2050" s="2" t="s">
        <v>180</v>
      </c>
      <c r="D2050" s="2">
        <v>0.0</v>
      </c>
      <c r="E2050" s="53">
        <v>0.03484087156545407</v>
      </c>
      <c r="F2050" s="53">
        <v>0.038087041197015</v>
      </c>
      <c r="G2050" s="53">
        <v>0.03439197638250454</v>
      </c>
      <c r="H2050" s="53">
        <v>0.0313709926039838</v>
      </c>
      <c r="I2050" s="53">
        <v>0.02768100624607393</v>
      </c>
      <c r="J2050" s="53">
        <v>0.005728273953317635</v>
      </c>
      <c r="K2050" s="53">
        <v>0.020060125167911086</v>
      </c>
      <c r="L2050" s="94">
        <v>0.00118280803949475</v>
      </c>
      <c r="M2050" s="94">
        <v>3.2813122484257246E-5</v>
      </c>
      <c r="N2050" s="94">
        <v>4.024086217522598E-4</v>
      </c>
      <c r="O2050" s="2" t="s">
        <v>9316</v>
      </c>
      <c r="P2050" s="2">
        <v>9.0</v>
      </c>
      <c r="Q2050" s="2" t="s">
        <v>9318</v>
      </c>
    </row>
    <row r="2051">
      <c r="A2051" s="54">
        <v>46097.0</v>
      </c>
      <c r="B2051" s="2" t="s">
        <v>301</v>
      </c>
      <c r="C2051" s="2" t="s">
        <v>180</v>
      </c>
      <c r="D2051" s="2">
        <v>0.0</v>
      </c>
      <c r="E2051" s="53">
        <v>0.092</v>
      </c>
      <c r="F2051" s="53">
        <v>0.063</v>
      </c>
      <c r="G2051" s="53">
        <v>0.05</v>
      </c>
      <c r="H2051" s="53">
        <v>0.043</v>
      </c>
      <c r="I2051" s="53">
        <v>0.037000000000000005</v>
      </c>
      <c r="J2051" s="53">
        <v>0.05</v>
      </c>
      <c r="K2051" s="53">
        <v>0.05</v>
      </c>
      <c r="L2051" s="94">
        <v>0.0025</v>
      </c>
      <c r="M2051" s="94">
        <v>0.0025</v>
      </c>
      <c r="N2051" s="94">
        <v>0.0025</v>
      </c>
      <c r="O2051" s="2" t="s">
        <v>9316</v>
      </c>
      <c r="P2051" s="2">
        <v>10.0</v>
      </c>
      <c r="Q2051" s="2" t="s">
        <v>9317</v>
      </c>
    </row>
    <row r="2052">
      <c r="A2052" s="54">
        <v>46097.0</v>
      </c>
      <c r="B2052" s="2" t="s">
        <v>450</v>
      </c>
      <c r="C2052" s="2" t="s">
        <v>180</v>
      </c>
      <c r="D2052" s="2">
        <v>0.0</v>
      </c>
      <c r="E2052" s="53">
        <v>0.0</v>
      </c>
      <c r="F2052" s="53">
        <v>0.0</v>
      </c>
      <c r="G2052" s="53">
        <v>0.0</v>
      </c>
      <c r="H2052" s="53">
        <v>0.0</v>
      </c>
      <c r="I2052" s="53">
        <v>0.0</v>
      </c>
      <c r="J2052" s="53">
        <v>0.005381991086199001</v>
      </c>
      <c r="K2052" s="53">
        <v>0.0026909955430995005</v>
      </c>
      <c r="L2052" s="94">
        <v>0.0</v>
      </c>
      <c r="M2052" s="94">
        <v>2.8965828051925505E-5</v>
      </c>
      <c r="N2052" s="94">
        <v>7.241457012981376E-6</v>
      </c>
      <c r="O2052" s="2" t="s">
        <v>9316</v>
      </c>
      <c r="P2052" s="2">
        <v>11.0</v>
      </c>
      <c r="Q2052" s="2" t="s">
        <v>9318</v>
      </c>
    </row>
    <row r="2053">
      <c r="A2053" s="54">
        <v>46097.0</v>
      </c>
      <c r="B2053" s="2" t="s">
        <v>1189</v>
      </c>
      <c r="C2053" s="2" t="s">
        <v>180</v>
      </c>
      <c r="D2053" s="2">
        <v>0.0</v>
      </c>
      <c r="E2053" s="53">
        <v>0.0</v>
      </c>
      <c r="F2053" s="53">
        <v>0.0</v>
      </c>
      <c r="G2053" s="53">
        <v>0.0</v>
      </c>
      <c r="H2053" s="53">
        <v>0.0</v>
      </c>
      <c r="I2053" s="53">
        <v>0.0</v>
      </c>
      <c r="J2053" s="53">
        <v>0.002332407557394269</v>
      </c>
      <c r="K2053" s="53">
        <v>0.0011662037786971345</v>
      </c>
      <c r="L2053" s="94">
        <v>0.0</v>
      </c>
      <c r="M2053" s="94">
        <v>5.4401250137899E-6</v>
      </c>
      <c r="N2053" s="94">
        <v>1.360031253447475E-6</v>
      </c>
      <c r="O2053" s="2" t="s">
        <v>9319</v>
      </c>
      <c r="P2053" s="2">
        <v>99.0</v>
      </c>
      <c r="Q2053" s="2" t="s">
        <v>9320</v>
      </c>
    </row>
    <row r="2054">
      <c r="A2054" s="54">
        <v>46098.0</v>
      </c>
      <c r="B2054" s="2" t="s">
        <v>194</v>
      </c>
      <c r="C2054" s="2" t="s">
        <v>208</v>
      </c>
      <c r="D2054" s="2">
        <v>0.0</v>
      </c>
      <c r="E2054" s="53">
        <v>0.17</v>
      </c>
      <c r="F2054" s="53">
        <v>0.173</v>
      </c>
      <c r="G2054" s="53">
        <v>0.165</v>
      </c>
      <c r="H2054" s="53">
        <v>0.16</v>
      </c>
      <c r="I2054" s="53">
        <v>0.154</v>
      </c>
      <c r="J2054" s="53">
        <v>0.097</v>
      </c>
      <c r="K2054" s="53">
        <v>0.131</v>
      </c>
      <c r="L2054" s="94">
        <v>0.0272</v>
      </c>
      <c r="M2054" s="94">
        <v>0.0094</v>
      </c>
      <c r="N2054" s="94">
        <v>0.0172</v>
      </c>
      <c r="O2054" s="2" t="s">
        <v>9316</v>
      </c>
      <c r="P2054" s="2">
        <v>1.0</v>
      </c>
      <c r="Q2054" s="2" t="s">
        <v>9317</v>
      </c>
    </row>
    <row r="2055">
      <c r="A2055" s="54">
        <v>46098.0</v>
      </c>
      <c r="B2055" s="2" t="s">
        <v>145</v>
      </c>
      <c r="C2055" s="2" t="s">
        <v>208</v>
      </c>
      <c r="D2055" s="2">
        <v>0.0</v>
      </c>
      <c r="E2055" s="53">
        <v>0.092</v>
      </c>
      <c r="F2055" s="53">
        <v>0.067</v>
      </c>
      <c r="G2055" s="53">
        <v>0.058</v>
      </c>
      <c r="H2055" s="53">
        <v>0.054</v>
      </c>
      <c r="I2055" s="53">
        <v>0.051</v>
      </c>
      <c r="J2055" s="53">
        <v>0.026</v>
      </c>
      <c r="K2055" s="53">
        <v>0.042</v>
      </c>
      <c r="L2055" s="94">
        <v>0.0034</v>
      </c>
      <c r="M2055" s="94">
        <v>7.0E-4</v>
      </c>
      <c r="N2055" s="94">
        <v>0.0018</v>
      </c>
      <c r="O2055" s="2" t="s">
        <v>9316</v>
      </c>
      <c r="P2055" s="2">
        <v>2.0</v>
      </c>
      <c r="Q2055" s="2" t="s">
        <v>9317</v>
      </c>
    </row>
    <row r="2056">
      <c r="A2056" s="54">
        <v>46098.0</v>
      </c>
      <c r="B2056" s="2" t="s">
        <v>1801</v>
      </c>
      <c r="C2056" s="2" t="s">
        <v>208</v>
      </c>
      <c r="D2056" s="2">
        <v>0.0</v>
      </c>
      <c r="E2056" s="53">
        <v>0.0</v>
      </c>
      <c r="F2056" s="53">
        <v>0.0</v>
      </c>
      <c r="G2056" s="53">
        <v>0.0</v>
      </c>
      <c r="H2056" s="53">
        <v>0.0</v>
      </c>
      <c r="I2056" s="53">
        <v>0.0</v>
      </c>
      <c r="J2056" s="53">
        <v>0.0</v>
      </c>
      <c r="K2056" s="53">
        <v>0.0</v>
      </c>
      <c r="L2056" s="94">
        <v>0.0</v>
      </c>
      <c r="M2056" s="94">
        <v>0.0</v>
      </c>
      <c r="N2056" s="94">
        <v>0.0</v>
      </c>
      <c r="O2056" s="2" t="s">
        <v>9316</v>
      </c>
      <c r="P2056" s="2">
        <v>3.0</v>
      </c>
      <c r="Q2056" s="2" t="s">
        <v>9318</v>
      </c>
    </row>
    <row r="2057">
      <c r="A2057" s="54">
        <v>46098.0</v>
      </c>
      <c r="B2057" s="2" t="s">
        <v>932</v>
      </c>
      <c r="C2057" s="2" t="s">
        <v>208</v>
      </c>
      <c r="D2057" s="2">
        <v>0.0</v>
      </c>
      <c r="E2057" s="53">
        <v>0.0</v>
      </c>
      <c r="F2057" s="53">
        <v>0.0</v>
      </c>
      <c r="G2057" s="53">
        <v>0.0</v>
      </c>
      <c r="H2057" s="53">
        <v>0.0</v>
      </c>
      <c r="I2057" s="53">
        <v>0.0</v>
      </c>
      <c r="J2057" s="53">
        <v>0.009139736025198365</v>
      </c>
      <c r="K2057" s="53">
        <v>0.0045698680125991825</v>
      </c>
      <c r="L2057" s="94">
        <v>0.0</v>
      </c>
      <c r="M2057" s="94">
        <v>8.35347746103088E-5</v>
      </c>
      <c r="N2057" s="94">
        <v>2.08836936525772E-5</v>
      </c>
      <c r="O2057" s="2" t="s">
        <v>9316</v>
      </c>
      <c r="P2057" s="2">
        <v>4.0</v>
      </c>
      <c r="Q2057" s="2" t="s">
        <v>9318</v>
      </c>
    </row>
    <row r="2058">
      <c r="A2058" s="54">
        <v>46098.0</v>
      </c>
      <c r="B2058" s="2" t="s">
        <v>515</v>
      </c>
      <c r="C2058" s="2" t="s">
        <v>208</v>
      </c>
      <c r="D2058" s="2">
        <v>0.0</v>
      </c>
      <c r="E2058" s="53">
        <v>0.0</v>
      </c>
      <c r="F2058" s="53">
        <v>0.0</v>
      </c>
      <c r="G2058" s="53">
        <v>0.0</v>
      </c>
      <c r="H2058" s="53">
        <v>0.0</v>
      </c>
      <c r="I2058" s="53">
        <v>0.0</v>
      </c>
      <c r="J2058" s="53">
        <v>0.008459008856155118</v>
      </c>
      <c r="K2058" s="53">
        <v>0.004229504428077559</v>
      </c>
      <c r="L2058" s="94">
        <v>0.0</v>
      </c>
      <c r="M2058" s="94">
        <v>7.155483082851071E-5</v>
      </c>
      <c r="N2058" s="94">
        <v>1.7888707707127678E-5</v>
      </c>
      <c r="O2058" s="2" t="s">
        <v>9316</v>
      </c>
      <c r="P2058" s="2">
        <v>5.0</v>
      </c>
      <c r="Q2058" s="2" t="s">
        <v>9318</v>
      </c>
    </row>
    <row r="2059">
      <c r="A2059" s="54">
        <v>46098.0</v>
      </c>
      <c r="B2059" s="2" t="s">
        <v>229</v>
      </c>
      <c r="C2059" s="2" t="s">
        <v>208</v>
      </c>
      <c r="D2059" s="2">
        <v>0.0</v>
      </c>
      <c r="E2059" s="53">
        <v>0.036108740861739895</v>
      </c>
      <c r="F2059" s="53">
        <v>0.07098092409554431</v>
      </c>
      <c r="G2059" s="53">
        <v>0.09142191954793459</v>
      </c>
      <c r="H2059" s="53">
        <v>0.10370692073790011</v>
      </c>
      <c r="I2059" s="53">
        <v>0.1171964833086297</v>
      </c>
      <c r="J2059" s="53">
        <v>0.09828862782759357</v>
      </c>
      <c r="K2059" s="53">
        <v>0.09485527368776409</v>
      </c>
      <c r="L2059" s="94">
        <v>0.008357967373829024</v>
      </c>
      <c r="M2059" s="94">
        <v>0.0096606543602312</v>
      </c>
      <c r="N2059" s="94">
        <v>0.00899752294638063</v>
      </c>
      <c r="O2059" s="2" t="s">
        <v>9316</v>
      </c>
      <c r="P2059" s="2">
        <v>6.0</v>
      </c>
      <c r="Q2059" s="2" t="s">
        <v>9317</v>
      </c>
    </row>
    <row r="2060">
      <c r="A2060" s="54">
        <v>46098.0</v>
      </c>
      <c r="B2060" s="2" t="s">
        <v>178</v>
      </c>
      <c r="C2060" s="2" t="s">
        <v>208</v>
      </c>
      <c r="D2060" s="2">
        <v>0.0</v>
      </c>
      <c r="E2060" s="53">
        <v>0.0</v>
      </c>
      <c r="F2060" s="53">
        <v>0.0</v>
      </c>
      <c r="G2060" s="53">
        <v>0.0</v>
      </c>
      <c r="H2060" s="53">
        <v>0.0</v>
      </c>
      <c r="I2060" s="53">
        <v>0.0</v>
      </c>
      <c r="J2060" s="53">
        <v>0.03847619852954096</v>
      </c>
      <c r="K2060" s="53">
        <v>0.01923809926477048</v>
      </c>
      <c r="L2060" s="94">
        <v>0.0</v>
      </c>
      <c r="M2060" s="94">
        <v>0.0014804178532846501</v>
      </c>
      <c r="N2060" s="94">
        <v>3.7010446332116253E-4</v>
      </c>
      <c r="O2060" s="2" t="s">
        <v>9316</v>
      </c>
      <c r="P2060" s="2">
        <v>7.0</v>
      </c>
      <c r="Q2060" s="2" t="s">
        <v>9318</v>
      </c>
    </row>
    <row r="2061">
      <c r="A2061" s="54">
        <v>46098.0</v>
      </c>
      <c r="B2061" s="2" t="s">
        <v>1876</v>
      </c>
      <c r="C2061" s="2" t="s">
        <v>208</v>
      </c>
      <c r="D2061" s="2">
        <v>0.0</v>
      </c>
      <c r="E2061" s="53">
        <v>0.0</v>
      </c>
      <c r="F2061" s="53">
        <v>0.0</v>
      </c>
      <c r="G2061" s="53">
        <v>0.0</v>
      </c>
      <c r="H2061" s="53">
        <v>0.0</v>
      </c>
      <c r="I2061" s="53">
        <v>0.0</v>
      </c>
      <c r="J2061" s="53">
        <v>0.0</v>
      </c>
      <c r="K2061" s="53">
        <v>0.0</v>
      </c>
      <c r="L2061" s="94">
        <v>0.0</v>
      </c>
      <c r="M2061" s="94">
        <v>0.0</v>
      </c>
      <c r="N2061" s="94">
        <v>0.0</v>
      </c>
      <c r="O2061" s="2" t="s">
        <v>9316</v>
      </c>
      <c r="P2061" s="2">
        <v>8.0</v>
      </c>
      <c r="Q2061" s="2" t="s">
        <v>9318</v>
      </c>
    </row>
    <row r="2062">
      <c r="A2062" s="54">
        <v>46098.0</v>
      </c>
      <c r="B2062" s="2" t="s">
        <v>687</v>
      </c>
      <c r="C2062" s="2" t="s">
        <v>208</v>
      </c>
      <c r="D2062" s="2">
        <v>0.0</v>
      </c>
      <c r="E2062" s="53">
        <v>0.0</v>
      </c>
      <c r="F2062" s="53">
        <v>0.0</v>
      </c>
      <c r="G2062" s="53">
        <v>0.0</v>
      </c>
      <c r="H2062" s="53">
        <v>0.0</v>
      </c>
      <c r="I2062" s="53">
        <v>0.0</v>
      </c>
      <c r="J2062" s="53">
        <v>0.0056843263277272</v>
      </c>
      <c r="K2062" s="53">
        <v>0.0028421631638636</v>
      </c>
      <c r="L2062" s="94">
        <v>0.0</v>
      </c>
      <c r="M2062" s="94">
        <v>3.23115658000926E-5</v>
      </c>
      <c r="N2062" s="94">
        <v>8.07789145002315E-6</v>
      </c>
      <c r="O2062" s="2" t="s">
        <v>9316</v>
      </c>
      <c r="P2062" s="2">
        <v>9.0</v>
      </c>
      <c r="Q2062" s="2" t="s">
        <v>9318</v>
      </c>
    </row>
    <row r="2063">
      <c r="A2063" s="54">
        <v>46098.0</v>
      </c>
      <c r="B2063" s="2" t="s">
        <v>301</v>
      </c>
      <c r="C2063" s="2" t="s">
        <v>208</v>
      </c>
      <c r="D2063" s="2">
        <v>0.0</v>
      </c>
      <c r="E2063" s="53">
        <v>0.092</v>
      </c>
      <c r="F2063" s="53">
        <v>0.063</v>
      </c>
      <c r="G2063" s="53">
        <v>0.05</v>
      </c>
      <c r="H2063" s="53">
        <v>0.043</v>
      </c>
      <c r="I2063" s="53">
        <v>0.037000000000000005</v>
      </c>
      <c r="J2063" s="53">
        <v>0.05</v>
      </c>
      <c r="K2063" s="53">
        <v>0.05</v>
      </c>
      <c r="L2063" s="94">
        <v>0.0025</v>
      </c>
      <c r="M2063" s="94">
        <v>0.0025</v>
      </c>
      <c r="N2063" s="94">
        <v>0.0025</v>
      </c>
      <c r="O2063" s="2" t="s">
        <v>9316</v>
      </c>
      <c r="P2063" s="2">
        <v>10.0</v>
      </c>
      <c r="Q2063" s="2" t="s">
        <v>9317</v>
      </c>
    </row>
    <row r="2064">
      <c r="A2064" s="54">
        <v>46098.0</v>
      </c>
      <c r="B2064" s="2" t="s">
        <v>450</v>
      </c>
      <c r="C2064" s="2" t="s">
        <v>208</v>
      </c>
      <c r="D2064" s="2">
        <v>0.0</v>
      </c>
      <c r="E2064" s="53">
        <v>0.0</v>
      </c>
      <c r="F2064" s="53">
        <v>0.0</v>
      </c>
      <c r="G2064" s="53">
        <v>0.0</v>
      </c>
      <c r="H2064" s="53">
        <v>0.0</v>
      </c>
      <c r="I2064" s="53">
        <v>0.0</v>
      </c>
      <c r="J2064" s="53">
        <v>0.005335701644288179</v>
      </c>
      <c r="K2064" s="53">
        <v>0.0026678508221440896</v>
      </c>
      <c r="L2064" s="94">
        <v>0.0</v>
      </c>
      <c r="M2064" s="94">
        <v>2.846971203685958E-5</v>
      </c>
      <c r="N2064" s="94">
        <v>7.117428009214895E-6</v>
      </c>
      <c r="O2064" s="2" t="s">
        <v>9316</v>
      </c>
      <c r="P2064" s="2">
        <v>11.0</v>
      </c>
      <c r="Q2064" s="2" t="s">
        <v>9318</v>
      </c>
    </row>
    <row r="2065">
      <c r="A2065" s="54">
        <v>46098.0</v>
      </c>
      <c r="B2065" s="2" t="s">
        <v>1189</v>
      </c>
      <c r="C2065" s="2" t="s">
        <v>208</v>
      </c>
      <c r="D2065" s="2">
        <v>0.0</v>
      </c>
      <c r="E2065" s="53">
        <v>0.0</v>
      </c>
      <c r="F2065" s="53">
        <v>0.0</v>
      </c>
      <c r="G2065" s="53">
        <v>0.0</v>
      </c>
      <c r="H2065" s="53">
        <v>0.0</v>
      </c>
      <c r="I2065" s="53">
        <v>0.0</v>
      </c>
      <c r="J2065" s="53">
        <v>0.0023123469808509116</v>
      </c>
      <c r="K2065" s="53">
        <v>0.0011561734904254558</v>
      </c>
      <c r="L2065" s="94">
        <v>0.0</v>
      </c>
      <c r="M2065" s="94">
        <v>5.346948559850326E-6</v>
      </c>
      <c r="N2065" s="94">
        <v>1.3367371399625816E-6</v>
      </c>
      <c r="O2065" s="2" t="s">
        <v>9319</v>
      </c>
      <c r="P2065" s="2">
        <v>99.0</v>
      </c>
      <c r="Q2065" s="2" t="s">
        <v>9320</v>
      </c>
    </row>
    <row r="2066">
      <c r="A2066" s="54">
        <v>46099.0</v>
      </c>
      <c r="B2066" s="2" t="s">
        <v>194</v>
      </c>
      <c r="C2066" s="2" t="s">
        <v>303</v>
      </c>
      <c r="D2066" s="2">
        <v>0.0</v>
      </c>
      <c r="E2066" s="53">
        <v>0.006</v>
      </c>
      <c r="F2066" s="53">
        <v>0.016</v>
      </c>
      <c r="G2066" s="53">
        <v>0.02</v>
      </c>
      <c r="H2066" s="53">
        <v>0.022</v>
      </c>
      <c r="I2066" s="53">
        <v>0.023</v>
      </c>
      <c r="J2066" s="53">
        <v>0.096</v>
      </c>
      <c r="K2066" s="53">
        <v>0.058</v>
      </c>
      <c r="L2066" s="94">
        <v>4.0E-4</v>
      </c>
      <c r="M2066" s="94">
        <v>0.0092</v>
      </c>
      <c r="N2066" s="94">
        <v>0.0034</v>
      </c>
      <c r="O2066" s="2" t="s">
        <v>9316</v>
      </c>
      <c r="P2066" s="2">
        <v>1.0</v>
      </c>
      <c r="Q2066" s="2" t="s">
        <v>9317</v>
      </c>
    </row>
    <row r="2067">
      <c r="A2067" s="54">
        <v>46099.0</v>
      </c>
      <c r="B2067" s="2" t="s">
        <v>145</v>
      </c>
      <c r="C2067" s="2" t="s">
        <v>303</v>
      </c>
      <c r="D2067" s="2">
        <v>0.0</v>
      </c>
      <c r="E2067" s="53">
        <v>0.0</v>
      </c>
      <c r="F2067" s="53">
        <v>0.0</v>
      </c>
      <c r="G2067" s="53">
        <v>0.0</v>
      </c>
      <c r="H2067" s="53">
        <v>0.0</v>
      </c>
      <c r="I2067" s="53">
        <v>0.0</v>
      </c>
      <c r="J2067" s="53">
        <v>0.026</v>
      </c>
      <c r="K2067" s="53">
        <v>0.013</v>
      </c>
      <c r="L2067" s="94">
        <v>0.0</v>
      </c>
      <c r="M2067" s="94">
        <v>7.0E-4</v>
      </c>
      <c r="N2067" s="94">
        <v>2.0E-4</v>
      </c>
      <c r="O2067" s="2" t="s">
        <v>9316</v>
      </c>
      <c r="P2067" s="2">
        <v>2.0</v>
      </c>
      <c r="Q2067" s="2" t="s">
        <v>9317</v>
      </c>
    </row>
    <row r="2068">
      <c r="A2068" s="54">
        <v>46099.0</v>
      </c>
      <c r="B2068" s="2" t="s">
        <v>1801</v>
      </c>
      <c r="C2068" s="2" t="s">
        <v>303</v>
      </c>
      <c r="D2068" s="2">
        <v>0.0</v>
      </c>
      <c r="E2068" s="53">
        <v>0.0</v>
      </c>
      <c r="F2068" s="53">
        <v>0.0</v>
      </c>
      <c r="G2068" s="53">
        <v>0.0</v>
      </c>
      <c r="H2068" s="53">
        <v>0.0</v>
      </c>
      <c r="I2068" s="53">
        <v>0.0</v>
      </c>
      <c r="J2068" s="53">
        <v>0.0</v>
      </c>
      <c r="K2068" s="53">
        <v>0.0</v>
      </c>
      <c r="L2068" s="94">
        <v>0.0</v>
      </c>
      <c r="M2068" s="94">
        <v>0.0</v>
      </c>
      <c r="N2068" s="94">
        <v>0.0</v>
      </c>
      <c r="O2068" s="2" t="s">
        <v>9316</v>
      </c>
      <c r="P2068" s="2">
        <v>3.0</v>
      </c>
      <c r="Q2068" s="2" t="s">
        <v>9318</v>
      </c>
    </row>
    <row r="2069">
      <c r="A2069" s="54">
        <v>46099.0</v>
      </c>
      <c r="B2069" s="2" t="s">
        <v>932</v>
      </c>
      <c r="C2069" s="2" t="s">
        <v>303</v>
      </c>
      <c r="D2069" s="2">
        <v>0.0</v>
      </c>
      <c r="E2069" s="53">
        <v>0.0</v>
      </c>
      <c r="F2069" s="53">
        <v>0.0</v>
      </c>
      <c r="G2069" s="53">
        <v>0.0</v>
      </c>
      <c r="H2069" s="53">
        <v>0.0</v>
      </c>
      <c r="I2069" s="53">
        <v>0.0</v>
      </c>
      <c r="J2069" s="53">
        <v>0.009061199901876218</v>
      </c>
      <c r="K2069" s="53">
        <v>0.004530599950938109</v>
      </c>
      <c r="L2069" s="94">
        <v>0.0</v>
      </c>
      <c r="M2069" s="94">
        <v>8.210534366176159E-5</v>
      </c>
      <c r="N2069" s="94">
        <v>2.0526335915440398E-5</v>
      </c>
      <c r="O2069" s="2" t="s">
        <v>9316</v>
      </c>
      <c r="P2069" s="2">
        <v>4.0</v>
      </c>
      <c r="Q2069" s="2" t="s">
        <v>9318</v>
      </c>
    </row>
    <row r="2070">
      <c r="A2070" s="54">
        <v>46099.0</v>
      </c>
      <c r="B2070" s="2" t="s">
        <v>515</v>
      </c>
      <c r="C2070" s="2" t="s">
        <v>303</v>
      </c>
      <c r="D2070" s="2">
        <v>0.0</v>
      </c>
      <c r="E2070" s="53">
        <v>0.0</v>
      </c>
      <c r="F2070" s="53">
        <v>0.0</v>
      </c>
      <c r="G2070" s="53">
        <v>0.0</v>
      </c>
      <c r="H2070" s="53">
        <v>0.0</v>
      </c>
      <c r="I2070" s="53">
        <v>0.0</v>
      </c>
      <c r="J2070" s="53">
        <v>0.008386322100117685</v>
      </c>
      <c r="K2070" s="53">
        <v>0.004193161050058842</v>
      </c>
      <c r="L2070" s="94">
        <v>0.0</v>
      </c>
      <c r="M2070" s="94">
        <v>7.03303983669223E-5</v>
      </c>
      <c r="N2070" s="94">
        <v>1.7582599591730573E-5</v>
      </c>
      <c r="O2070" s="2" t="s">
        <v>9316</v>
      </c>
      <c r="P2070" s="2">
        <v>5.0</v>
      </c>
      <c r="Q2070" s="2" t="s">
        <v>9318</v>
      </c>
    </row>
    <row r="2071">
      <c r="A2071" s="54">
        <v>46099.0</v>
      </c>
      <c r="B2071" s="2" t="s">
        <v>229</v>
      </c>
      <c r="C2071" s="2" t="s">
        <v>303</v>
      </c>
      <c r="D2071" s="2">
        <v>0.0</v>
      </c>
      <c r="E2071" s="53">
        <v>0.3478298978463936</v>
      </c>
      <c r="F2071" s="53">
        <v>0.2637683723626572</v>
      </c>
      <c r="G2071" s="53">
        <v>0.22600335091879484</v>
      </c>
      <c r="H2071" s="53">
        <v>0.20596250888618822</v>
      </c>
      <c r="I2071" s="53">
        <v>0.18567151026468534</v>
      </c>
      <c r="J2071" s="53">
        <v>0.0974440511598484</v>
      </c>
      <c r="K2071" s="53">
        <v>0.16172370103932163</v>
      </c>
      <c r="L2071" s="94">
        <v>0.05107751462652392</v>
      </c>
      <c r="M2071" s="94">
        <v>0.009495343106443153</v>
      </c>
      <c r="N2071" s="94">
        <v>0.02615455547785588</v>
      </c>
      <c r="O2071" s="2" t="s">
        <v>9316</v>
      </c>
      <c r="P2071" s="2">
        <v>6.0</v>
      </c>
      <c r="Q2071" s="2" t="s">
        <v>9317</v>
      </c>
    </row>
    <row r="2072">
      <c r="A2072" s="54">
        <v>46099.0</v>
      </c>
      <c r="B2072" s="2" t="s">
        <v>178</v>
      </c>
      <c r="C2072" s="2" t="s">
        <v>303</v>
      </c>
      <c r="D2072" s="2">
        <v>0.0</v>
      </c>
      <c r="E2072" s="53">
        <v>0.015536877867764755</v>
      </c>
      <c r="F2072" s="53">
        <v>0.025984393671584526</v>
      </c>
      <c r="G2072" s="53">
        <v>0.0277129544016606</v>
      </c>
      <c r="H2072" s="53">
        <v>0.027795027856349293</v>
      </c>
      <c r="I2072" s="53">
        <v>0.027263886376574124</v>
      </c>
      <c r="J2072" s="53">
        <v>0.03814557941052567</v>
      </c>
      <c r="K2072" s="53">
        <v>0.03292926690609313</v>
      </c>
      <c r="L2072" s="94">
        <v>7.680078416685195E-4</v>
      </c>
      <c r="M2072" s="94">
        <v>0.0014550852285647197</v>
      </c>
      <c r="N2072" s="94">
        <v>0.0010843366189727203</v>
      </c>
      <c r="O2072" s="2" t="s">
        <v>9316</v>
      </c>
      <c r="P2072" s="2">
        <v>7.0</v>
      </c>
      <c r="Q2072" s="2" t="s">
        <v>9318</v>
      </c>
    </row>
    <row r="2073">
      <c r="A2073" s="54">
        <v>46099.0</v>
      </c>
      <c r="B2073" s="2" t="s">
        <v>1876</v>
      </c>
      <c r="C2073" s="2" t="s">
        <v>303</v>
      </c>
      <c r="D2073" s="2">
        <v>0.0</v>
      </c>
      <c r="E2073" s="53">
        <v>0.0</v>
      </c>
      <c r="F2073" s="53">
        <v>0.0</v>
      </c>
      <c r="G2073" s="53">
        <v>0.0</v>
      </c>
      <c r="H2073" s="53">
        <v>0.0</v>
      </c>
      <c r="I2073" s="53">
        <v>0.0</v>
      </c>
      <c r="J2073" s="53">
        <v>0.0</v>
      </c>
      <c r="K2073" s="53">
        <v>0.0</v>
      </c>
      <c r="L2073" s="94">
        <v>0.0</v>
      </c>
      <c r="M2073" s="94">
        <v>0.0</v>
      </c>
      <c r="N2073" s="94">
        <v>0.0</v>
      </c>
      <c r="O2073" s="2" t="s">
        <v>9316</v>
      </c>
      <c r="P2073" s="2">
        <v>8.0</v>
      </c>
      <c r="Q2073" s="2" t="s">
        <v>9318</v>
      </c>
    </row>
    <row r="2074">
      <c r="A2074" s="54">
        <v>46099.0</v>
      </c>
      <c r="B2074" s="2" t="s">
        <v>687</v>
      </c>
      <c r="C2074" s="2" t="s">
        <v>303</v>
      </c>
      <c r="D2074" s="2">
        <v>0.0</v>
      </c>
      <c r="E2074" s="53">
        <v>0.0</v>
      </c>
      <c r="F2074" s="53">
        <v>0.0</v>
      </c>
      <c r="G2074" s="53">
        <v>0.0</v>
      </c>
      <c r="H2074" s="53">
        <v>0.0</v>
      </c>
      <c r="I2074" s="53">
        <v>0.0</v>
      </c>
      <c r="J2074" s="53">
        <v>0.005640715870681912</v>
      </c>
      <c r="K2074" s="53">
        <v>0.002820357935340956</v>
      </c>
      <c r="L2074" s="94">
        <v>0.0</v>
      </c>
      <c r="M2074" s="94">
        <v>3.18176755337628E-5</v>
      </c>
      <c r="N2074" s="94">
        <v>7.9544188834407E-6</v>
      </c>
      <c r="O2074" s="2" t="s">
        <v>9316</v>
      </c>
      <c r="P2074" s="2">
        <v>9.0</v>
      </c>
      <c r="Q2074" s="2" t="s">
        <v>9318</v>
      </c>
    </row>
    <row r="2075">
      <c r="A2075" s="54">
        <v>46099.0</v>
      </c>
      <c r="B2075" s="2" t="s">
        <v>301</v>
      </c>
      <c r="C2075" s="2" t="s">
        <v>303</v>
      </c>
      <c r="D2075" s="2">
        <v>0.0</v>
      </c>
      <c r="E2075" s="53">
        <v>0.188</v>
      </c>
      <c r="F2075" s="53">
        <v>0.18</v>
      </c>
      <c r="G2075" s="53">
        <v>0.165</v>
      </c>
      <c r="H2075" s="53">
        <v>0.155</v>
      </c>
      <c r="I2075" s="53">
        <v>0.145</v>
      </c>
      <c r="J2075" s="53">
        <v>0.05</v>
      </c>
      <c r="K2075" s="53">
        <v>0.107</v>
      </c>
      <c r="L2075" s="94">
        <v>0.0273</v>
      </c>
      <c r="M2075" s="94">
        <v>0.0025</v>
      </c>
      <c r="N2075" s="94">
        <v>0.0115</v>
      </c>
      <c r="O2075" s="2" t="s">
        <v>9316</v>
      </c>
      <c r="P2075" s="2">
        <v>10.0</v>
      </c>
      <c r="Q2075" s="2" t="s">
        <v>9317</v>
      </c>
    </row>
    <row r="2076">
      <c r="A2076" s="54">
        <v>46099.0</v>
      </c>
      <c r="B2076" s="2" t="s">
        <v>450</v>
      </c>
      <c r="C2076" s="2" t="s">
        <v>303</v>
      </c>
      <c r="D2076" s="2">
        <v>0.0</v>
      </c>
      <c r="E2076" s="53">
        <v>0.0</v>
      </c>
      <c r="F2076" s="53">
        <v>0.0</v>
      </c>
      <c r="G2076" s="53">
        <v>0.0</v>
      </c>
      <c r="H2076" s="53">
        <v>0.0</v>
      </c>
      <c r="I2076" s="53">
        <v>0.0</v>
      </c>
      <c r="J2076" s="53">
        <v>0.00528985291067151</v>
      </c>
      <c r="K2076" s="53">
        <v>0.002644926455335755</v>
      </c>
      <c r="L2076" s="94">
        <v>0.0</v>
      </c>
      <c r="M2076" s="94">
        <v>2.7982543816539845E-5</v>
      </c>
      <c r="N2076" s="94">
        <v>6.995635954134961E-6</v>
      </c>
      <c r="O2076" s="2" t="s">
        <v>9316</v>
      </c>
      <c r="P2076" s="2">
        <v>11.0</v>
      </c>
      <c r="Q2076" s="2" t="s">
        <v>9318</v>
      </c>
    </row>
    <row r="2077">
      <c r="A2077" s="54">
        <v>46099.0</v>
      </c>
      <c r="B2077" s="2" t="s">
        <v>1189</v>
      </c>
      <c r="C2077" s="2" t="s">
        <v>303</v>
      </c>
      <c r="D2077" s="2">
        <v>0.0</v>
      </c>
      <c r="E2077" s="53">
        <v>2.3180089660963677E-4</v>
      </c>
      <c r="F2077" s="53">
        <v>0.0031738636624885695</v>
      </c>
      <c r="G2077" s="53">
        <v>0.006822338761678592</v>
      </c>
      <c r="H2077" s="53">
        <v>0.009714153315711158</v>
      </c>
      <c r="I2077" s="53">
        <v>0.013527358187606022</v>
      </c>
      <c r="J2077" s="53">
        <v>0.002292477395213971</v>
      </c>
      <c r="K2077" s="53">
        <v>0.004557408078446281</v>
      </c>
      <c r="L2077" s="94">
        <v>4.654430617910219E-5</v>
      </c>
      <c r="M2077" s="94">
        <v>5.255452607567034E-6</v>
      </c>
      <c r="N2077" s="94">
        <v>2.0769968393487426E-5</v>
      </c>
      <c r="O2077" s="2" t="s">
        <v>9319</v>
      </c>
      <c r="P2077" s="2">
        <v>99.0</v>
      </c>
      <c r="Q2077" s="2" t="s">
        <v>9320</v>
      </c>
    </row>
    <row r="2078">
      <c r="A2078" s="54">
        <v>46100.0</v>
      </c>
      <c r="B2078" s="2" t="s">
        <v>194</v>
      </c>
      <c r="C2078" s="2" t="s">
        <v>148</v>
      </c>
      <c r="D2078" s="2">
        <v>0.0</v>
      </c>
      <c r="E2078" s="53">
        <v>0.08</v>
      </c>
      <c r="F2078" s="53">
        <v>0.071</v>
      </c>
      <c r="G2078" s="53">
        <v>0.069</v>
      </c>
      <c r="H2078" s="53">
        <v>0.069</v>
      </c>
      <c r="I2078" s="53">
        <v>0.07</v>
      </c>
      <c r="J2078" s="53">
        <v>0.095</v>
      </c>
      <c r="K2078" s="53">
        <v>0.082</v>
      </c>
      <c r="L2078" s="94">
        <v>0.0048</v>
      </c>
      <c r="M2078" s="94">
        <v>0.009</v>
      </c>
      <c r="N2078" s="94">
        <v>0.0067</v>
      </c>
      <c r="O2078" s="2" t="s">
        <v>9316</v>
      </c>
      <c r="P2078" s="2">
        <v>1.0</v>
      </c>
      <c r="Q2078" s="2" t="s">
        <v>9317</v>
      </c>
    </row>
    <row r="2079">
      <c r="A2079" s="54">
        <v>46100.0</v>
      </c>
      <c r="B2079" s="2" t="s">
        <v>145</v>
      </c>
      <c r="C2079" s="2" t="s">
        <v>148</v>
      </c>
      <c r="D2079" s="2">
        <v>0.0</v>
      </c>
      <c r="E2079" s="53">
        <v>0.0</v>
      </c>
      <c r="F2079" s="53">
        <v>0.0</v>
      </c>
      <c r="G2079" s="53">
        <v>0.0</v>
      </c>
      <c r="H2079" s="53">
        <v>0.0</v>
      </c>
      <c r="I2079" s="53">
        <v>0.0</v>
      </c>
      <c r="J2079" s="53">
        <v>0.026</v>
      </c>
      <c r="K2079" s="53">
        <v>0.013</v>
      </c>
      <c r="L2079" s="94">
        <v>0.0</v>
      </c>
      <c r="M2079" s="94">
        <v>7.0E-4</v>
      </c>
      <c r="N2079" s="94">
        <v>2.0E-4</v>
      </c>
      <c r="O2079" s="2" t="s">
        <v>9316</v>
      </c>
      <c r="P2079" s="2">
        <v>2.0</v>
      </c>
      <c r="Q2079" s="2" t="s">
        <v>9317</v>
      </c>
    </row>
    <row r="2080">
      <c r="A2080" s="54">
        <v>46100.0</v>
      </c>
      <c r="B2080" s="2" t="s">
        <v>1801</v>
      </c>
      <c r="C2080" s="2" t="s">
        <v>148</v>
      </c>
      <c r="D2080" s="2">
        <v>0.0</v>
      </c>
      <c r="E2080" s="53">
        <v>0.0</v>
      </c>
      <c r="F2080" s="53">
        <v>0.0</v>
      </c>
      <c r="G2080" s="53">
        <v>0.0</v>
      </c>
      <c r="H2080" s="53">
        <v>0.0</v>
      </c>
      <c r="I2080" s="53">
        <v>0.0</v>
      </c>
      <c r="J2080" s="53">
        <v>0.0</v>
      </c>
      <c r="K2080" s="53">
        <v>0.0</v>
      </c>
      <c r="L2080" s="94">
        <v>0.0</v>
      </c>
      <c r="M2080" s="94">
        <v>0.0</v>
      </c>
      <c r="N2080" s="94">
        <v>0.0</v>
      </c>
      <c r="O2080" s="2" t="s">
        <v>9316</v>
      </c>
      <c r="P2080" s="2">
        <v>3.0</v>
      </c>
      <c r="Q2080" s="2" t="s">
        <v>9318</v>
      </c>
    </row>
    <row r="2081">
      <c r="A2081" s="54">
        <v>46100.0</v>
      </c>
      <c r="B2081" s="2" t="s">
        <v>932</v>
      </c>
      <c r="C2081" s="2" t="s">
        <v>148</v>
      </c>
      <c r="D2081" s="2">
        <v>0.0</v>
      </c>
      <c r="E2081" s="53">
        <v>0.006920892288147312</v>
      </c>
      <c r="F2081" s="53">
        <v>0.017342502129637324</v>
      </c>
      <c r="G2081" s="53">
        <v>0.021164870067265994</v>
      </c>
      <c r="H2081" s="53">
        <v>0.022707362768877973</v>
      </c>
      <c r="I2081" s="53">
        <v>0.02382616543147214</v>
      </c>
      <c r="J2081" s="53">
        <v>0.008983410251698286</v>
      </c>
      <c r="K2081" s="53">
        <v>0.015074140159482139</v>
      </c>
      <c r="L2081" s="94">
        <v>4.47951724964252E-4</v>
      </c>
      <c r="M2081" s="94">
        <v>8.070165975031787E-5</v>
      </c>
      <c r="N2081" s="94">
        <v>2.2722970154771222E-4</v>
      </c>
      <c r="O2081" s="2" t="s">
        <v>9316</v>
      </c>
      <c r="P2081" s="2">
        <v>4.0</v>
      </c>
      <c r="Q2081" s="2" t="s">
        <v>9318</v>
      </c>
    </row>
    <row r="2082">
      <c r="A2082" s="54">
        <v>46100.0</v>
      </c>
      <c r="B2082" s="2" t="s">
        <v>515</v>
      </c>
      <c r="C2082" s="2" t="s">
        <v>148</v>
      </c>
      <c r="D2082" s="2">
        <v>0.0</v>
      </c>
      <c r="E2082" s="53">
        <v>0.04100206651045578</v>
      </c>
      <c r="F2082" s="53">
        <v>0.042211772055216666</v>
      </c>
      <c r="G2082" s="53">
        <v>0.03829688862961445</v>
      </c>
      <c r="H2082" s="53">
        <v>0.03542644814094492</v>
      </c>
      <c r="I2082" s="53">
        <v>0.03205000454713592</v>
      </c>
      <c r="J2082" s="53">
        <v>0.008314326219934913</v>
      </c>
      <c r="K2082" s="53">
        <v>0.023305607424774683</v>
      </c>
      <c r="L2082" s="94">
        <v>0.0014666516787090926</v>
      </c>
      <c r="M2082" s="94">
        <v>6.912802049149718E-5</v>
      </c>
      <c r="N2082" s="94">
        <v>5.431513374377128E-4</v>
      </c>
      <c r="O2082" s="2" t="s">
        <v>9316</v>
      </c>
      <c r="P2082" s="2">
        <v>5.0</v>
      </c>
      <c r="Q2082" s="2" t="s">
        <v>9318</v>
      </c>
    </row>
    <row r="2083">
      <c r="A2083" s="54">
        <v>46100.0</v>
      </c>
      <c r="B2083" s="2" t="s">
        <v>229</v>
      </c>
      <c r="C2083" s="2" t="s">
        <v>148</v>
      </c>
      <c r="D2083" s="2">
        <v>0.0</v>
      </c>
      <c r="E2083" s="53">
        <v>0.0542187782962674</v>
      </c>
      <c r="F2083" s="53">
        <v>0.06617759911903108</v>
      </c>
      <c r="G2083" s="53">
        <v>0.06455535654903055</v>
      </c>
      <c r="H2083" s="53">
        <v>0.06212004090112178</v>
      </c>
      <c r="I2083" s="53">
        <v>0.05858878985293029</v>
      </c>
      <c r="J2083" s="53">
        <v>0.09660750205666882</v>
      </c>
      <c r="K2083" s="53">
        <v>0.08058142930284969</v>
      </c>
      <c r="L2083" s="94">
        <v>0.004167394059172462</v>
      </c>
      <c r="M2083" s="94">
        <v>0.009333009453629271</v>
      </c>
      <c r="N2083" s="94">
        <v>0.006493366748490162</v>
      </c>
      <c r="O2083" s="2" t="s">
        <v>9316</v>
      </c>
      <c r="P2083" s="2">
        <v>6.0</v>
      </c>
      <c r="Q2083" s="2" t="s">
        <v>9317</v>
      </c>
    </row>
    <row r="2084">
      <c r="A2084" s="54">
        <v>46100.0</v>
      </c>
      <c r="B2084" s="2" t="s">
        <v>178</v>
      </c>
      <c r="C2084" s="2" t="s">
        <v>148</v>
      </c>
      <c r="D2084" s="2">
        <v>0.0</v>
      </c>
      <c r="E2084" s="53">
        <v>0.10820510223716552</v>
      </c>
      <c r="F2084" s="53">
        <v>0.06857322601258584</v>
      </c>
      <c r="G2084" s="53">
        <v>0.05292296365995569</v>
      </c>
      <c r="H2084" s="53">
        <v>0.045153155966216066</v>
      </c>
      <c r="I2084" s="53">
        <v>0.03767631574176576</v>
      </c>
      <c r="J2084" s="53">
        <v>0.037818102772739</v>
      </c>
      <c r="K2084" s="53">
        <v>0.04537053321634735</v>
      </c>
      <c r="L2084" s="94">
        <v>0.0028008400825529907</v>
      </c>
      <c r="M2084" s="94">
        <v>0.0014302088973294491</v>
      </c>
      <c r="N2084" s="94">
        <v>0.002058485284335678</v>
      </c>
      <c r="O2084" s="2" t="s">
        <v>9316</v>
      </c>
      <c r="P2084" s="2">
        <v>7.0</v>
      </c>
      <c r="Q2084" s="2" t="s">
        <v>9318</v>
      </c>
    </row>
    <row r="2085">
      <c r="A2085" s="54">
        <v>46100.0</v>
      </c>
      <c r="B2085" s="2" t="s">
        <v>1876</v>
      </c>
      <c r="C2085" s="2" t="s">
        <v>148</v>
      </c>
      <c r="D2085" s="2">
        <v>0.0</v>
      </c>
      <c r="E2085" s="53">
        <v>0.0</v>
      </c>
      <c r="F2085" s="53">
        <v>0.0</v>
      </c>
      <c r="G2085" s="53">
        <v>0.0</v>
      </c>
      <c r="H2085" s="53">
        <v>0.0</v>
      </c>
      <c r="I2085" s="53">
        <v>0.0</v>
      </c>
      <c r="J2085" s="53">
        <v>0.0</v>
      </c>
      <c r="K2085" s="53">
        <v>0.0</v>
      </c>
      <c r="L2085" s="94">
        <v>0.0</v>
      </c>
      <c r="M2085" s="94">
        <v>0.0</v>
      </c>
      <c r="N2085" s="94">
        <v>0.0</v>
      </c>
      <c r="O2085" s="2" t="s">
        <v>9316</v>
      </c>
      <c r="P2085" s="2">
        <v>8.0</v>
      </c>
      <c r="Q2085" s="2" t="s">
        <v>9318</v>
      </c>
    </row>
    <row r="2086">
      <c r="A2086" s="54">
        <v>46100.0</v>
      </c>
      <c r="B2086" s="2" t="s">
        <v>687</v>
      </c>
      <c r="C2086" s="2" t="s">
        <v>148</v>
      </c>
      <c r="D2086" s="2">
        <v>0.0</v>
      </c>
      <c r="E2086" s="53">
        <v>0.0</v>
      </c>
      <c r="F2086" s="53">
        <v>0.0</v>
      </c>
      <c r="G2086" s="53">
        <v>0.0</v>
      </c>
      <c r="H2086" s="53">
        <v>0.0</v>
      </c>
      <c r="I2086" s="53">
        <v>0.0</v>
      </c>
      <c r="J2086" s="53">
        <v>0.005597439995406572</v>
      </c>
      <c r="K2086" s="53">
        <v>0.002798719997703286</v>
      </c>
      <c r="L2086" s="94">
        <v>0.0</v>
      </c>
      <c r="M2086" s="94">
        <v>3.1331334502177126E-5</v>
      </c>
      <c r="N2086" s="94">
        <v>7.832833625544281E-6</v>
      </c>
      <c r="O2086" s="2" t="s">
        <v>9316</v>
      </c>
      <c r="P2086" s="2">
        <v>9.0</v>
      </c>
      <c r="Q2086" s="2" t="s">
        <v>9318</v>
      </c>
    </row>
    <row r="2087">
      <c r="A2087" s="54">
        <v>46100.0</v>
      </c>
      <c r="B2087" s="2" t="s">
        <v>301</v>
      </c>
      <c r="C2087" s="2" t="s">
        <v>148</v>
      </c>
      <c r="D2087" s="2">
        <v>0.0</v>
      </c>
      <c r="E2087" s="53">
        <v>0.083</v>
      </c>
      <c r="F2087" s="53">
        <v>0.085</v>
      </c>
      <c r="G2087" s="53">
        <v>0.077</v>
      </c>
      <c r="H2087" s="53">
        <v>0.071</v>
      </c>
      <c r="I2087" s="53">
        <v>0.064</v>
      </c>
      <c r="J2087" s="53">
        <v>0.049</v>
      </c>
      <c r="K2087" s="53">
        <v>0.063</v>
      </c>
      <c r="L2087" s="94">
        <v>0.0059</v>
      </c>
      <c r="M2087" s="94">
        <v>0.0024</v>
      </c>
      <c r="N2087" s="94">
        <v>0.004</v>
      </c>
      <c r="O2087" s="2" t="s">
        <v>9316</v>
      </c>
      <c r="P2087" s="2">
        <v>10.0</v>
      </c>
      <c r="Q2087" s="2" t="s">
        <v>9317</v>
      </c>
    </row>
    <row r="2088">
      <c r="A2088" s="54">
        <v>46100.0</v>
      </c>
      <c r="B2088" s="2" t="s">
        <v>450</v>
      </c>
      <c r="C2088" s="2" t="s">
        <v>148</v>
      </c>
      <c r="D2088" s="2">
        <v>0.0</v>
      </c>
      <c r="E2088" s="53">
        <v>0.0</v>
      </c>
      <c r="F2088" s="53">
        <v>0.0</v>
      </c>
      <c r="G2088" s="53">
        <v>0.0</v>
      </c>
      <c r="H2088" s="53">
        <v>0.0</v>
      </c>
      <c r="I2088" s="53">
        <v>0.0</v>
      </c>
      <c r="J2088" s="53">
        <v>0.005244439961849062</v>
      </c>
      <c r="K2088" s="53">
        <v>0.002622219980924531</v>
      </c>
      <c r="L2088" s="94">
        <v>0.0</v>
      </c>
      <c r="M2088" s="94">
        <v>2.7504150513439392E-5</v>
      </c>
      <c r="N2088" s="94">
        <v>6.876037628359848E-6</v>
      </c>
      <c r="O2088" s="2" t="s">
        <v>9316</v>
      </c>
      <c r="P2088" s="2">
        <v>11.0</v>
      </c>
      <c r="Q2088" s="2" t="s">
        <v>9318</v>
      </c>
    </row>
    <row r="2089">
      <c r="A2089" s="54">
        <v>46100.0</v>
      </c>
      <c r="B2089" s="2" t="s">
        <v>1189</v>
      </c>
      <c r="C2089" s="2" t="s">
        <v>148</v>
      </c>
      <c r="D2089" s="2">
        <v>0.0</v>
      </c>
      <c r="E2089" s="53">
        <v>0.0</v>
      </c>
      <c r="F2089" s="53">
        <v>0.0</v>
      </c>
      <c r="G2089" s="53">
        <v>0.0</v>
      </c>
      <c r="H2089" s="53">
        <v>0.0</v>
      </c>
      <c r="I2089" s="53">
        <v>0.0</v>
      </c>
      <c r="J2089" s="53">
        <v>0.002272796666773405</v>
      </c>
      <c r="K2089" s="53">
        <v>0.0011363983333867024</v>
      </c>
      <c r="L2089" s="94">
        <v>0.0</v>
      </c>
      <c r="M2089" s="94">
        <v>5.1656046884963E-6</v>
      </c>
      <c r="N2089" s="94">
        <v>1.291401172124075E-6</v>
      </c>
      <c r="O2089" s="2" t="s">
        <v>9319</v>
      </c>
      <c r="P2089" s="2">
        <v>99.0</v>
      </c>
      <c r="Q2089" s="2" t="s">
        <v>9320</v>
      </c>
    </row>
    <row r="2090">
      <c r="A2090" s="54">
        <v>46101.0</v>
      </c>
      <c r="B2090" s="2" t="s">
        <v>194</v>
      </c>
      <c r="C2090" s="2" t="s">
        <v>196</v>
      </c>
      <c r="D2090" s="2">
        <v>0.0</v>
      </c>
      <c r="E2090" s="53">
        <v>0.049</v>
      </c>
      <c r="F2090" s="53">
        <v>0.08</v>
      </c>
      <c r="G2090" s="53">
        <v>0.093</v>
      </c>
      <c r="H2090" s="53">
        <v>0.1</v>
      </c>
      <c r="I2090" s="53">
        <v>0.107</v>
      </c>
      <c r="J2090" s="53">
        <v>0.094</v>
      </c>
      <c r="K2090" s="53">
        <v>0.094</v>
      </c>
      <c r="L2090" s="94">
        <v>0.0086</v>
      </c>
      <c r="M2090" s="94">
        <v>0.0088</v>
      </c>
      <c r="N2090" s="94">
        <v>0.0088</v>
      </c>
      <c r="O2090" s="2" t="s">
        <v>9316</v>
      </c>
      <c r="P2090" s="2">
        <v>1.0</v>
      </c>
      <c r="Q2090" s="2" t="s">
        <v>9317</v>
      </c>
    </row>
    <row r="2091">
      <c r="A2091" s="54">
        <v>46101.0</v>
      </c>
      <c r="B2091" s="2" t="s">
        <v>145</v>
      </c>
      <c r="C2091" s="2" t="s">
        <v>196</v>
      </c>
      <c r="D2091" s="2">
        <v>0.0</v>
      </c>
      <c r="E2091" s="53">
        <v>0.002</v>
      </c>
      <c r="F2091" s="53">
        <v>0.012</v>
      </c>
      <c r="G2091" s="53">
        <v>0.02</v>
      </c>
      <c r="H2091" s="53">
        <v>0.026</v>
      </c>
      <c r="I2091" s="53">
        <v>0.033</v>
      </c>
      <c r="J2091" s="53">
        <v>0.026</v>
      </c>
      <c r="K2091" s="53">
        <v>0.023</v>
      </c>
      <c r="L2091" s="94">
        <v>4.0E-4</v>
      </c>
      <c r="M2091" s="94">
        <v>7.0E-4</v>
      </c>
      <c r="N2091" s="94">
        <v>5.0E-4</v>
      </c>
      <c r="O2091" s="2" t="s">
        <v>9316</v>
      </c>
      <c r="P2091" s="2">
        <v>2.0</v>
      </c>
      <c r="Q2091" s="2" t="s">
        <v>9317</v>
      </c>
    </row>
    <row r="2092">
      <c r="A2092" s="54">
        <v>46101.0</v>
      </c>
      <c r="B2092" s="2" t="s">
        <v>1801</v>
      </c>
      <c r="C2092" s="2" t="s">
        <v>196</v>
      </c>
      <c r="D2092" s="2">
        <v>0.0</v>
      </c>
      <c r="E2092" s="53">
        <v>0.0</v>
      </c>
      <c r="F2092" s="53">
        <v>0.0</v>
      </c>
      <c r="G2092" s="53">
        <v>0.0</v>
      </c>
      <c r="H2092" s="53">
        <v>0.0</v>
      </c>
      <c r="I2092" s="53">
        <v>0.0</v>
      </c>
      <c r="J2092" s="53">
        <v>0.0</v>
      </c>
      <c r="K2092" s="53">
        <v>0.0</v>
      </c>
      <c r="L2092" s="94">
        <v>0.0</v>
      </c>
      <c r="M2092" s="94">
        <v>0.0</v>
      </c>
      <c r="N2092" s="94">
        <v>0.0</v>
      </c>
      <c r="O2092" s="2" t="s">
        <v>9316</v>
      </c>
      <c r="P2092" s="2">
        <v>3.0</v>
      </c>
      <c r="Q2092" s="2" t="s">
        <v>9318</v>
      </c>
    </row>
    <row r="2093">
      <c r="A2093" s="54">
        <v>46101.0</v>
      </c>
      <c r="B2093" s="2" t="s">
        <v>932</v>
      </c>
      <c r="C2093" s="2" t="s">
        <v>196</v>
      </c>
      <c r="D2093" s="2">
        <v>0.0</v>
      </c>
      <c r="E2093" s="53">
        <v>0.004260308937957241</v>
      </c>
      <c r="F2093" s="53">
        <v>0.013606651388653983</v>
      </c>
      <c r="G2093" s="53">
        <v>0.018004259932014908</v>
      </c>
      <c r="H2093" s="53">
        <v>0.020113444385146353</v>
      </c>
      <c r="I2093" s="53">
        <v>0.021975258208504267</v>
      </c>
      <c r="J2093" s="53">
        <v>0.008906358756708515</v>
      </c>
      <c r="K2093" s="53">
        <v>0.013455309344361711</v>
      </c>
      <c r="L2093" s="94">
        <v>3.2415337569955744E-4</v>
      </c>
      <c r="M2093" s="94">
        <v>7.932322630319844E-5</v>
      </c>
      <c r="N2093" s="94">
        <v>1.8104534955246758E-4</v>
      </c>
      <c r="O2093" s="2" t="s">
        <v>9316</v>
      </c>
      <c r="P2093" s="2">
        <v>4.0</v>
      </c>
      <c r="Q2093" s="2" t="s">
        <v>9318</v>
      </c>
    </row>
    <row r="2094">
      <c r="A2094" s="54">
        <v>46101.0</v>
      </c>
      <c r="B2094" s="2" t="s">
        <v>515</v>
      </c>
      <c r="C2094" s="2" t="s">
        <v>196</v>
      </c>
      <c r="D2094" s="2">
        <v>0.0</v>
      </c>
      <c r="E2094" s="53">
        <v>0.0</v>
      </c>
      <c r="F2094" s="53">
        <v>0.0</v>
      </c>
      <c r="G2094" s="53">
        <v>0.0</v>
      </c>
      <c r="H2094" s="53">
        <v>0.0</v>
      </c>
      <c r="I2094" s="53">
        <v>0.0</v>
      </c>
      <c r="J2094" s="53">
        <v>0.008243013517171782</v>
      </c>
      <c r="K2094" s="53">
        <v>0.004121506758585891</v>
      </c>
      <c r="L2094" s="94">
        <v>0.0</v>
      </c>
      <c r="M2094" s="94">
        <v>6.794727184427671E-5</v>
      </c>
      <c r="N2094" s="94">
        <v>1.6986817961069177E-5</v>
      </c>
      <c r="O2094" s="2" t="s">
        <v>9316</v>
      </c>
      <c r="P2094" s="2">
        <v>5.0</v>
      </c>
      <c r="Q2094" s="2" t="s">
        <v>9318</v>
      </c>
    </row>
    <row r="2095">
      <c r="A2095" s="54">
        <v>46101.0</v>
      </c>
      <c r="B2095" s="2" t="s">
        <v>229</v>
      </c>
      <c r="C2095" s="2" t="s">
        <v>196</v>
      </c>
      <c r="D2095" s="2">
        <v>0.0</v>
      </c>
      <c r="E2095" s="53">
        <v>0.03973495588758539</v>
      </c>
      <c r="F2095" s="53">
        <v>0.05871887740390232</v>
      </c>
      <c r="G2095" s="53">
        <v>0.06011609353368425</v>
      </c>
      <c r="H2095" s="53">
        <v>0.0590780265980975</v>
      </c>
      <c r="I2095" s="53">
        <v>0.056782863021436675</v>
      </c>
      <c r="J2095" s="53">
        <v>0.0957788910668405</v>
      </c>
      <c r="K2095" s="53">
        <v>0.07794749230026238</v>
      </c>
      <c r="L2095" s="94">
        <v>0.0036139447017506736</v>
      </c>
      <c r="M2095" s="94">
        <v>0.009173595973993698</v>
      </c>
      <c r="N2095" s="94">
        <v>0.006075811555899462</v>
      </c>
      <c r="O2095" s="2" t="s">
        <v>9316</v>
      </c>
      <c r="P2095" s="2">
        <v>6.0</v>
      </c>
      <c r="Q2095" s="2" t="s">
        <v>9317</v>
      </c>
    </row>
    <row r="2096">
      <c r="A2096" s="54">
        <v>46101.0</v>
      </c>
      <c r="B2096" s="2" t="s">
        <v>178</v>
      </c>
      <c r="C2096" s="2" t="s">
        <v>196</v>
      </c>
      <c r="D2096" s="2">
        <v>0.0</v>
      </c>
      <c r="E2096" s="53">
        <v>0.15659615339808775</v>
      </c>
      <c r="F2096" s="53">
        <v>0.13808696601723705</v>
      </c>
      <c r="G2096" s="53">
        <v>0.1208147031362831</v>
      </c>
      <c r="H2096" s="53">
        <v>0.11006085850906418</v>
      </c>
      <c r="I2096" s="53">
        <v>0.09823979509326325</v>
      </c>
      <c r="J2096" s="53">
        <v>0.037493733599488176</v>
      </c>
      <c r="K2096" s="53">
        <v>0.07915421836788564</v>
      </c>
      <c r="L2096" s="94">
        <v>0.014596192493908216</v>
      </c>
      <c r="M2096" s="94">
        <v>0.0014057800592293885</v>
      </c>
      <c r="N2096" s="94">
        <v>0.006265390285430924</v>
      </c>
      <c r="O2096" s="2" t="s">
        <v>9316</v>
      </c>
      <c r="P2096" s="2">
        <v>7.0</v>
      </c>
      <c r="Q2096" s="2" t="s">
        <v>9318</v>
      </c>
    </row>
    <row r="2097">
      <c r="A2097" s="54">
        <v>46101.0</v>
      </c>
      <c r="B2097" s="2" t="s">
        <v>1876</v>
      </c>
      <c r="C2097" s="2" t="s">
        <v>196</v>
      </c>
      <c r="D2097" s="2">
        <v>0.0</v>
      </c>
      <c r="E2097" s="53">
        <v>0.0</v>
      </c>
      <c r="F2097" s="53">
        <v>0.0</v>
      </c>
      <c r="G2097" s="53">
        <v>0.0</v>
      </c>
      <c r="H2097" s="53">
        <v>0.0</v>
      </c>
      <c r="I2097" s="53">
        <v>0.0</v>
      </c>
      <c r="J2097" s="53">
        <v>0.0</v>
      </c>
      <c r="K2097" s="53">
        <v>0.0</v>
      </c>
      <c r="L2097" s="94">
        <v>0.0</v>
      </c>
      <c r="M2097" s="94">
        <v>0.0</v>
      </c>
      <c r="N2097" s="94">
        <v>0.0</v>
      </c>
      <c r="O2097" s="2" t="s">
        <v>9316</v>
      </c>
      <c r="P2097" s="2">
        <v>8.0</v>
      </c>
      <c r="Q2097" s="2" t="s">
        <v>9318</v>
      </c>
    </row>
    <row r="2098">
      <c r="A2098" s="54">
        <v>46101.0</v>
      </c>
      <c r="B2098" s="2" t="s">
        <v>687</v>
      </c>
      <c r="C2098" s="2" t="s">
        <v>196</v>
      </c>
      <c r="D2098" s="2">
        <v>0.0</v>
      </c>
      <c r="E2098" s="53">
        <v>2.315467601534234E-4</v>
      </c>
      <c r="F2098" s="53">
        <v>0.0031049319385358007</v>
      </c>
      <c r="G2098" s="53">
        <v>0.0064660694742603</v>
      </c>
      <c r="H2098" s="53">
        <v>0.008957064154914682</v>
      </c>
      <c r="I2098" s="53">
        <v>0.0120025490560538</v>
      </c>
      <c r="J2098" s="53">
        <v>0.005554496134971864</v>
      </c>
      <c r="K2098" s="53">
        <v>0.006010282804616083</v>
      </c>
      <c r="L2098" s="94">
        <v>4.181005444596087E-5</v>
      </c>
      <c r="M2098" s="94">
        <v>3.085242731341738E-5</v>
      </c>
      <c r="N2098" s="94">
        <v>3.612349939146376E-5</v>
      </c>
      <c r="O2098" s="2" t="s">
        <v>9316</v>
      </c>
      <c r="P2098" s="2">
        <v>9.0</v>
      </c>
      <c r="Q2098" s="2" t="s">
        <v>9318</v>
      </c>
    </row>
    <row r="2099">
      <c r="A2099" s="54">
        <v>46101.0</v>
      </c>
      <c r="B2099" s="2" t="s">
        <v>301</v>
      </c>
      <c r="C2099" s="2" t="s">
        <v>196</v>
      </c>
      <c r="D2099" s="2">
        <v>0.0</v>
      </c>
      <c r="E2099" s="53">
        <v>0.0</v>
      </c>
      <c r="F2099" s="53">
        <v>0.0</v>
      </c>
      <c r="G2099" s="53">
        <v>0.0</v>
      </c>
      <c r="H2099" s="53">
        <v>0.0</v>
      </c>
      <c r="I2099" s="53">
        <v>0.0</v>
      </c>
      <c r="J2099" s="53">
        <v>0.049</v>
      </c>
      <c r="K2099" s="53">
        <v>0.024</v>
      </c>
      <c r="L2099" s="94">
        <v>0.0</v>
      </c>
      <c r="M2099" s="94">
        <v>0.0024</v>
      </c>
      <c r="N2099" s="94">
        <v>6.0E-4</v>
      </c>
      <c r="O2099" s="2" t="s">
        <v>9316</v>
      </c>
      <c r="P2099" s="2">
        <v>10.0</v>
      </c>
      <c r="Q2099" s="2" t="s">
        <v>9317</v>
      </c>
    </row>
    <row r="2100">
      <c r="A2100" s="54">
        <v>46101.0</v>
      </c>
      <c r="B2100" s="2" t="s">
        <v>450</v>
      </c>
      <c r="C2100" s="2" t="s">
        <v>196</v>
      </c>
      <c r="D2100" s="2">
        <v>0.0</v>
      </c>
      <c r="E2100" s="53">
        <v>0.0036241049090256416</v>
      </c>
      <c r="F2100" s="53">
        <v>0.012549634916234174</v>
      </c>
      <c r="G2100" s="53">
        <v>0.017059324494443424</v>
      </c>
      <c r="H2100" s="53">
        <v>0.01931640781928259</v>
      </c>
      <c r="I2100" s="53">
        <v>0.021390811697923923</v>
      </c>
      <c r="J2100" s="53">
        <v>0.00519945794186749</v>
      </c>
      <c r="K2100" s="53">
        <v>0.011129391218155458</v>
      </c>
      <c r="L2100" s="94">
        <v>2.910205522067174E-4</v>
      </c>
      <c r="M2100" s="94">
        <v>2.703436288924891E-5</v>
      </c>
      <c r="N2100" s="94">
        <v>1.2386334888675582E-4</v>
      </c>
      <c r="O2100" s="2" t="s">
        <v>9316</v>
      </c>
      <c r="P2100" s="2">
        <v>11.0</v>
      </c>
      <c r="Q2100" s="2" t="s">
        <v>9318</v>
      </c>
    </row>
    <row r="2101">
      <c r="A2101" s="54">
        <v>46101.0</v>
      </c>
      <c r="B2101" s="2" t="s">
        <v>1189</v>
      </c>
      <c r="C2101" s="2" t="s">
        <v>196</v>
      </c>
      <c r="D2101" s="2">
        <v>0.0</v>
      </c>
      <c r="E2101" s="53">
        <v>0.0</v>
      </c>
      <c r="F2101" s="53">
        <v>0.0</v>
      </c>
      <c r="G2101" s="53">
        <v>0.0</v>
      </c>
      <c r="H2101" s="53">
        <v>0.0</v>
      </c>
      <c r="I2101" s="53">
        <v>0.0</v>
      </c>
      <c r="J2101" s="53">
        <v>0.0022533026910920035</v>
      </c>
      <c r="K2101" s="53">
        <v>0.0011266513455460017</v>
      </c>
      <c r="L2101" s="94">
        <v>0.0</v>
      </c>
      <c r="M2101" s="94">
        <v>5.077373017682465E-6</v>
      </c>
      <c r="N2101" s="94">
        <v>1.2693432544206163E-6</v>
      </c>
      <c r="O2101" s="2" t="s">
        <v>9319</v>
      </c>
      <c r="P2101" s="2">
        <v>99.0</v>
      </c>
      <c r="Q2101" s="2" t="s">
        <v>9320</v>
      </c>
    </row>
    <row r="2102">
      <c r="A2102" s="54">
        <v>46102.0</v>
      </c>
      <c r="B2102" s="2" t="s">
        <v>194</v>
      </c>
      <c r="C2102" s="2" t="s">
        <v>288</v>
      </c>
      <c r="D2102" s="2">
        <v>0.0</v>
      </c>
      <c r="E2102" s="53">
        <v>0.396</v>
      </c>
      <c r="F2102" s="53">
        <v>0.329</v>
      </c>
      <c r="G2102" s="53">
        <v>0.299</v>
      </c>
      <c r="H2102" s="53">
        <v>0.282</v>
      </c>
      <c r="I2102" s="53">
        <v>0.263</v>
      </c>
      <c r="J2102" s="53">
        <v>0.094</v>
      </c>
      <c r="K2102" s="53">
        <v>0.197</v>
      </c>
      <c r="L2102" s="94">
        <v>0.0894</v>
      </c>
      <c r="M2102" s="94">
        <v>0.0088</v>
      </c>
      <c r="N2102" s="94">
        <v>0.0388</v>
      </c>
      <c r="O2102" s="2" t="s">
        <v>9316</v>
      </c>
      <c r="P2102" s="2">
        <v>1.0</v>
      </c>
      <c r="Q2102" s="2" t="s">
        <v>9317</v>
      </c>
    </row>
    <row r="2103">
      <c r="A2103" s="54">
        <v>46102.0</v>
      </c>
      <c r="B2103" s="2" t="s">
        <v>145</v>
      </c>
      <c r="C2103" s="2" t="s">
        <v>288</v>
      </c>
      <c r="D2103" s="2">
        <v>0.0</v>
      </c>
      <c r="E2103" s="53">
        <v>0.019</v>
      </c>
      <c r="F2103" s="53">
        <v>0.045</v>
      </c>
      <c r="G2103" s="53">
        <v>0.059</v>
      </c>
      <c r="H2103" s="53">
        <v>0.068</v>
      </c>
      <c r="I2103" s="53">
        <v>0.077</v>
      </c>
      <c r="J2103" s="53">
        <v>0.025</v>
      </c>
      <c r="K2103" s="53">
        <v>0.042</v>
      </c>
      <c r="L2103" s="94">
        <v>0.0035</v>
      </c>
      <c r="M2103" s="94">
        <v>6.0E-4</v>
      </c>
      <c r="N2103" s="94">
        <v>0.0018</v>
      </c>
      <c r="O2103" s="2" t="s">
        <v>9316</v>
      </c>
      <c r="P2103" s="2">
        <v>2.0</v>
      </c>
      <c r="Q2103" s="2" t="s">
        <v>9317</v>
      </c>
    </row>
    <row r="2104">
      <c r="A2104" s="54">
        <v>46102.0</v>
      </c>
      <c r="B2104" s="2" t="s">
        <v>1801</v>
      </c>
      <c r="C2104" s="2" t="s">
        <v>288</v>
      </c>
      <c r="D2104" s="2">
        <v>0.0</v>
      </c>
      <c r="E2104" s="53">
        <v>0.0</v>
      </c>
      <c r="F2104" s="53">
        <v>0.0</v>
      </c>
      <c r="G2104" s="53">
        <v>0.0</v>
      </c>
      <c r="H2104" s="53">
        <v>0.0</v>
      </c>
      <c r="I2104" s="53">
        <v>0.0</v>
      </c>
      <c r="J2104" s="53">
        <v>0.0</v>
      </c>
      <c r="K2104" s="53">
        <v>0.0</v>
      </c>
      <c r="L2104" s="94">
        <v>0.0</v>
      </c>
      <c r="M2104" s="94">
        <v>0.0</v>
      </c>
      <c r="N2104" s="94">
        <v>0.0</v>
      </c>
      <c r="O2104" s="2" t="s">
        <v>9316</v>
      </c>
      <c r="P2104" s="2">
        <v>3.0</v>
      </c>
      <c r="Q2104" s="2" t="s">
        <v>9318</v>
      </c>
    </row>
    <row r="2105">
      <c r="A2105" s="54">
        <v>46102.0</v>
      </c>
      <c r="B2105" s="2" t="s">
        <v>932</v>
      </c>
      <c r="C2105" s="2" t="s">
        <v>288</v>
      </c>
      <c r="D2105" s="2">
        <v>0.0</v>
      </c>
      <c r="E2105" s="53">
        <v>0.001614355208928527</v>
      </c>
      <c r="F2105" s="53">
        <v>0.008375876420736597</v>
      </c>
      <c r="G2105" s="53">
        <v>0.013028505771242788</v>
      </c>
      <c r="H2105" s="53">
        <v>0.01578068861851652</v>
      </c>
      <c r="I2105" s="53">
        <v>0.018693630511390315</v>
      </c>
      <c r="J2105" s="53">
        <v>0.008830037212694005</v>
      </c>
      <c r="K2105" s="53">
        <v>0.010929271491968397</v>
      </c>
      <c r="L2105" s="94">
        <v>1.6974196263130662E-4</v>
      </c>
      <c r="M2105" s="94">
        <v>7.796955717756092E-5</v>
      </c>
      <c r="N2105" s="94">
        <v>1.1944897534515312E-4</v>
      </c>
      <c r="O2105" s="2" t="s">
        <v>9316</v>
      </c>
      <c r="P2105" s="2">
        <v>4.0</v>
      </c>
      <c r="Q2105" s="2" t="s">
        <v>9318</v>
      </c>
    </row>
    <row r="2106">
      <c r="A2106" s="54">
        <v>46102.0</v>
      </c>
      <c r="B2106" s="2" t="s">
        <v>515</v>
      </c>
      <c r="C2106" s="2" t="s">
        <v>288</v>
      </c>
      <c r="D2106" s="2">
        <v>0.0</v>
      </c>
      <c r="E2106" s="53">
        <v>0.006920892288147312</v>
      </c>
      <c r="F2106" s="53">
        <v>0.017342502129637324</v>
      </c>
      <c r="G2106" s="53">
        <v>0.021164870067265994</v>
      </c>
      <c r="H2106" s="53">
        <v>0.022707362768877973</v>
      </c>
      <c r="I2106" s="53">
        <v>0.02382616543147214</v>
      </c>
      <c r="J2106" s="53">
        <v>0.008172376398664832</v>
      </c>
      <c r="K2106" s="53">
        <v>0.014668623232965413</v>
      </c>
      <c r="L2106" s="94">
        <v>4.47951724964252E-4</v>
      </c>
      <c r="M2106" s="94">
        <v>6.678773600145398E-5</v>
      </c>
      <c r="N2106" s="94">
        <v>2.1516850755069267E-4</v>
      </c>
      <c r="O2106" s="2" t="s">
        <v>9316</v>
      </c>
      <c r="P2106" s="2">
        <v>5.0</v>
      </c>
      <c r="Q2106" s="2" t="s">
        <v>9318</v>
      </c>
    </row>
    <row r="2107">
      <c r="A2107" s="54">
        <v>46102.0</v>
      </c>
      <c r="B2107" s="2" t="s">
        <v>229</v>
      </c>
      <c r="C2107" s="2" t="s">
        <v>288</v>
      </c>
      <c r="D2107" s="2">
        <v>0.0</v>
      </c>
      <c r="E2107" s="53">
        <v>0.058260956593153466</v>
      </c>
      <c r="F2107" s="53">
        <v>0.10022726895625718</v>
      </c>
      <c r="G2107" s="53">
        <v>0.1080997475642152</v>
      </c>
      <c r="H2107" s="53">
        <v>0.10906633544507656</v>
      </c>
      <c r="I2107" s="53">
        <v>0.10764443934715136</v>
      </c>
      <c r="J2107" s="53">
        <v>0.09495812996234171</v>
      </c>
      <c r="K2107" s="53">
        <v>0.10152893876327845</v>
      </c>
      <c r="L2107" s="94">
        <v>0.01168555542344705</v>
      </c>
      <c r="M2107" s="94">
        <v>0.009017046445944978</v>
      </c>
      <c r="N2107" s="94">
        <v>0.010308125406397545</v>
      </c>
      <c r="O2107" s="2" t="s">
        <v>9316</v>
      </c>
      <c r="P2107" s="2">
        <v>6.0</v>
      </c>
      <c r="Q2107" s="2" t="s">
        <v>9317</v>
      </c>
    </row>
    <row r="2108">
      <c r="A2108" s="54">
        <v>46102.0</v>
      </c>
      <c r="B2108" s="2" t="s">
        <v>178</v>
      </c>
      <c r="C2108" s="2" t="s">
        <v>288</v>
      </c>
      <c r="D2108" s="2">
        <v>0.0</v>
      </c>
      <c r="E2108" s="53">
        <v>0.04891900693279636</v>
      </c>
      <c r="F2108" s="53">
        <v>0.05135736433530557</v>
      </c>
      <c r="G2108" s="53">
        <v>0.05036829567232787</v>
      </c>
      <c r="H2108" s="53">
        <v>0.04978037514619304</v>
      </c>
      <c r="I2108" s="53">
        <v>0.04926222352308879</v>
      </c>
      <c r="J2108" s="53">
        <v>0.0371724373529131</v>
      </c>
      <c r="K2108" s="53">
        <v>0.04377036651262048</v>
      </c>
      <c r="L2108" s="94">
        <v>0.002536965208935042</v>
      </c>
      <c r="M2108" s="94">
        <v>0.0013817900987562488</v>
      </c>
      <c r="N2108" s="94">
        <v>0.0019158449846491282</v>
      </c>
      <c r="O2108" s="2" t="s">
        <v>9316</v>
      </c>
      <c r="P2108" s="2">
        <v>7.0</v>
      </c>
      <c r="Q2108" s="2" t="s">
        <v>9318</v>
      </c>
    </row>
    <row r="2109">
      <c r="A2109" s="54">
        <v>46102.0</v>
      </c>
      <c r="B2109" s="2" t="s">
        <v>1876</v>
      </c>
      <c r="C2109" s="2" t="s">
        <v>288</v>
      </c>
      <c r="D2109" s="2">
        <v>0.0</v>
      </c>
      <c r="E2109" s="53">
        <v>0.0</v>
      </c>
      <c r="F2109" s="53">
        <v>0.0</v>
      </c>
      <c r="G2109" s="53">
        <v>0.0</v>
      </c>
      <c r="H2109" s="53">
        <v>0.0</v>
      </c>
      <c r="I2109" s="53">
        <v>0.0</v>
      </c>
      <c r="J2109" s="53">
        <v>0.0</v>
      </c>
      <c r="K2109" s="53">
        <v>0.0</v>
      </c>
      <c r="L2109" s="94">
        <v>0.0</v>
      </c>
      <c r="M2109" s="94">
        <v>0.0</v>
      </c>
      <c r="N2109" s="94">
        <v>0.0</v>
      </c>
      <c r="O2109" s="2" t="s">
        <v>9316</v>
      </c>
      <c r="P2109" s="2">
        <v>8.0</v>
      </c>
      <c r="Q2109" s="2" t="s">
        <v>9318</v>
      </c>
    </row>
    <row r="2110">
      <c r="A2110" s="54">
        <v>46102.0</v>
      </c>
      <c r="B2110" s="2" t="s">
        <v>687</v>
      </c>
      <c r="C2110" s="2" t="s">
        <v>288</v>
      </c>
      <c r="D2110" s="2">
        <v>0.0</v>
      </c>
      <c r="E2110" s="53">
        <v>0.0</v>
      </c>
      <c r="F2110" s="53">
        <v>0.0</v>
      </c>
      <c r="G2110" s="53">
        <v>0.0</v>
      </c>
      <c r="H2110" s="53">
        <v>0.0</v>
      </c>
      <c r="I2110" s="53">
        <v>0.0</v>
      </c>
      <c r="J2110" s="53">
        <v>0.005511881742142087</v>
      </c>
      <c r="K2110" s="53">
        <v>0.0027559408710710435</v>
      </c>
      <c r="L2110" s="94">
        <v>0.0</v>
      </c>
      <c r="M2110" s="94">
        <v>3.038084033935929E-5</v>
      </c>
      <c r="N2110" s="94">
        <v>7.5952100848398225E-6</v>
      </c>
      <c r="O2110" s="2" t="s">
        <v>9316</v>
      </c>
      <c r="P2110" s="2">
        <v>9.0</v>
      </c>
      <c r="Q2110" s="2" t="s">
        <v>9318</v>
      </c>
    </row>
    <row r="2111">
      <c r="A2111" s="54">
        <v>46102.0</v>
      </c>
      <c r="B2111" s="2" t="s">
        <v>301</v>
      </c>
      <c r="C2111" s="2" t="s">
        <v>288</v>
      </c>
      <c r="D2111" s="2">
        <v>0.0</v>
      </c>
      <c r="E2111" s="53">
        <v>0.0</v>
      </c>
      <c r="F2111" s="53">
        <v>0.0</v>
      </c>
      <c r="G2111" s="53">
        <v>0.0</v>
      </c>
      <c r="H2111" s="53">
        <v>0.0</v>
      </c>
      <c r="I2111" s="53">
        <v>0.0</v>
      </c>
      <c r="J2111" s="53">
        <v>0.048</v>
      </c>
      <c r="K2111" s="53">
        <v>0.024</v>
      </c>
      <c r="L2111" s="94">
        <v>0.0</v>
      </c>
      <c r="M2111" s="94">
        <v>0.0023</v>
      </c>
      <c r="N2111" s="94">
        <v>6.0E-4</v>
      </c>
      <c r="O2111" s="2" t="s">
        <v>9316</v>
      </c>
      <c r="P2111" s="2">
        <v>10.0</v>
      </c>
      <c r="Q2111" s="2" t="s">
        <v>9317</v>
      </c>
    </row>
    <row r="2112">
      <c r="A2112" s="54">
        <v>46102.0</v>
      </c>
      <c r="B2112" s="2" t="s">
        <v>450</v>
      </c>
      <c r="C2112" s="2" t="s">
        <v>288</v>
      </c>
      <c r="D2112" s="2">
        <v>0.0</v>
      </c>
      <c r="E2112" s="53">
        <v>0.0</v>
      </c>
      <c r="F2112" s="53">
        <v>0.0</v>
      </c>
      <c r="G2112" s="53">
        <v>0.0</v>
      </c>
      <c r="H2112" s="53">
        <v>0.0</v>
      </c>
      <c r="I2112" s="53">
        <v>0.0</v>
      </c>
      <c r="J2112" s="53">
        <v>0.005154902061175741</v>
      </c>
      <c r="K2112" s="53">
        <v>0.0025774510305878705</v>
      </c>
      <c r="L2112" s="94">
        <v>0.0</v>
      </c>
      <c r="M2112" s="94">
        <v>2.65730152603139E-5</v>
      </c>
      <c r="N2112" s="94">
        <v>6.643253815078475E-6</v>
      </c>
      <c r="O2112" s="2" t="s">
        <v>9316</v>
      </c>
      <c r="P2112" s="2">
        <v>11.0</v>
      </c>
      <c r="Q2112" s="2" t="s">
        <v>9318</v>
      </c>
    </row>
    <row r="2113">
      <c r="A2113" s="54">
        <v>46102.0</v>
      </c>
      <c r="B2113" s="2" t="s">
        <v>1189</v>
      </c>
      <c r="C2113" s="2" t="s">
        <v>288</v>
      </c>
      <c r="D2113" s="2">
        <v>0.0</v>
      </c>
      <c r="E2113" s="53">
        <v>6.117262336013311E-4</v>
      </c>
      <c r="F2113" s="53">
        <v>0.005155956731128638</v>
      </c>
      <c r="G2113" s="53">
        <v>0.009427877806267056</v>
      </c>
      <c r="H2113" s="53">
        <v>0.012381277343948305</v>
      </c>
      <c r="I2113" s="53">
        <v>0.01590205759498869</v>
      </c>
      <c r="J2113" s="53">
        <v>0.0022339933925094994</v>
      </c>
      <c r="K2113" s="53">
        <v>0.0058309355993882775</v>
      </c>
      <c r="L2113" s="94">
        <v>8.888487992990292E-5</v>
      </c>
      <c r="M2113" s="94">
        <v>4.990726477776102E-6</v>
      </c>
      <c r="N2113" s="94">
        <v>3.399980996421353E-5</v>
      </c>
      <c r="O2113" s="2" t="s">
        <v>9319</v>
      </c>
      <c r="P2113" s="2">
        <v>99.0</v>
      </c>
      <c r="Q2113" s="2" t="s">
        <v>9320</v>
      </c>
    </row>
    <row r="2114">
      <c r="A2114" s="54">
        <v>46103.0</v>
      </c>
      <c r="B2114" s="2" t="s">
        <v>194</v>
      </c>
      <c r="C2114" s="2" t="s">
        <v>256</v>
      </c>
      <c r="D2114" s="2">
        <v>0.0</v>
      </c>
      <c r="E2114" s="53">
        <v>0.001</v>
      </c>
      <c r="F2114" s="53">
        <v>0.009</v>
      </c>
      <c r="G2114" s="53">
        <v>0.017</v>
      </c>
      <c r="H2114" s="53">
        <v>0.023</v>
      </c>
      <c r="I2114" s="53">
        <v>0.03</v>
      </c>
      <c r="J2114" s="53">
        <v>0.093</v>
      </c>
      <c r="K2114" s="53">
        <v>0.055</v>
      </c>
      <c r="L2114" s="94">
        <v>3.0E-4</v>
      </c>
      <c r="M2114" s="94">
        <v>0.0086</v>
      </c>
      <c r="N2114" s="94">
        <v>0.003</v>
      </c>
      <c r="O2114" s="2" t="s">
        <v>9316</v>
      </c>
      <c r="P2114" s="2">
        <v>1.0</v>
      </c>
      <c r="Q2114" s="2" t="s">
        <v>9317</v>
      </c>
    </row>
    <row r="2115">
      <c r="A2115" s="54">
        <v>46103.0</v>
      </c>
      <c r="B2115" s="2" t="s">
        <v>145</v>
      </c>
      <c r="C2115" s="2" t="s">
        <v>256</v>
      </c>
      <c r="D2115" s="2">
        <v>0.0</v>
      </c>
      <c r="E2115" s="53">
        <v>0.0</v>
      </c>
      <c r="F2115" s="53">
        <v>0.0</v>
      </c>
      <c r="G2115" s="53">
        <v>0.0</v>
      </c>
      <c r="H2115" s="53">
        <v>0.0</v>
      </c>
      <c r="I2115" s="53">
        <v>0.0</v>
      </c>
      <c r="J2115" s="53">
        <v>0.025</v>
      </c>
      <c r="K2115" s="53">
        <v>0.013</v>
      </c>
      <c r="L2115" s="94">
        <v>0.0</v>
      </c>
      <c r="M2115" s="94">
        <v>6.0E-4</v>
      </c>
      <c r="N2115" s="94">
        <v>2.0E-4</v>
      </c>
      <c r="O2115" s="2" t="s">
        <v>9316</v>
      </c>
      <c r="P2115" s="2">
        <v>2.0</v>
      </c>
      <c r="Q2115" s="2" t="s">
        <v>9317</v>
      </c>
    </row>
    <row r="2116">
      <c r="A2116" s="54">
        <v>46103.0</v>
      </c>
      <c r="B2116" s="2" t="s">
        <v>1801</v>
      </c>
      <c r="C2116" s="2" t="s">
        <v>256</v>
      </c>
      <c r="D2116" s="2">
        <v>0.0</v>
      </c>
      <c r="E2116" s="53">
        <v>0.0</v>
      </c>
      <c r="F2116" s="53">
        <v>0.0</v>
      </c>
      <c r="G2116" s="53">
        <v>0.0</v>
      </c>
      <c r="H2116" s="53">
        <v>0.0</v>
      </c>
      <c r="I2116" s="53">
        <v>0.0</v>
      </c>
      <c r="J2116" s="53">
        <v>0.0</v>
      </c>
      <c r="K2116" s="53">
        <v>0.0</v>
      </c>
      <c r="L2116" s="94">
        <v>0.0</v>
      </c>
      <c r="M2116" s="94">
        <v>0.0</v>
      </c>
      <c r="N2116" s="94">
        <v>0.0</v>
      </c>
      <c r="O2116" s="2" t="s">
        <v>9316</v>
      </c>
      <c r="P2116" s="2">
        <v>3.0</v>
      </c>
      <c r="Q2116" s="2" t="s">
        <v>9318</v>
      </c>
    </row>
    <row r="2117">
      <c r="A2117" s="54">
        <v>46103.0</v>
      </c>
      <c r="B2117" s="2" t="s">
        <v>932</v>
      </c>
      <c r="C2117" s="2" t="s">
        <v>256</v>
      </c>
      <c r="D2117" s="2">
        <v>0.0</v>
      </c>
      <c r="E2117" s="53">
        <v>0.0</v>
      </c>
      <c r="F2117" s="53">
        <v>0.0</v>
      </c>
      <c r="G2117" s="53">
        <v>0.0</v>
      </c>
      <c r="H2117" s="53">
        <v>0.0</v>
      </c>
      <c r="I2117" s="53">
        <v>0.0</v>
      </c>
      <c r="J2117" s="53">
        <v>0.008754437527264864</v>
      </c>
      <c r="K2117" s="53">
        <v>0.004377218763632432</v>
      </c>
      <c r="L2117" s="94">
        <v>0.0</v>
      </c>
      <c r="M2117" s="94">
        <v>7.664017641878335E-5</v>
      </c>
      <c r="N2117" s="94">
        <v>1.9160044104695837E-5</v>
      </c>
      <c r="O2117" s="2" t="s">
        <v>9316</v>
      </c>
      <c r="P2117" s="2">
        <v>4.0</v>
      </c>
      <c r="Q2117" s="2" t="s">
        <v>9318</v>
      </c>
    </row>
    <row r="2118">
      <c r="A2118" s="54">
        <v>46103.0</v>
      </c>
      <c r="B2118" s="2" t="s">
        <v>515</v>
      </c>
      <c r="C2118" s="2" t="s">
        <v>256</v>
      </c>
      <c r="D2118" s="2">
        <v>0.0</v>
      </c>
      <c r="E2118" s="53">
        <v>0.0</v>
      </c>
      <c r="F2118" s="53">
        <v>0.0</v>
      </c>
      <c r="G2118" s="53">
        <v>0.0</v>
      </c>
      <c r="H2118" s="53">
        <v>0.0</v>
      </c>
      <c r="I2118" s="53">
        <v>0.0</v>
      </c>
      <c r="J2118" s="53">
        <v>0.008102407374745043</v>
      </c>
      <c r="K2118" s="53">
        <v>0.0040512036873725215</v>
      </c>
      <c r="L2118" s="94">
        <v>0.0</v>
      </c>
      <c r="M2118" s="94">
        <v>6.564900526632285E-5</v>
      </c>
      <c r="N2118" s="94">
        <v>1.6412251316580713E-5</v>
      </c>
      <c r="O2118" s="2" t="s">
        <v>9316</v>
      </c>
      <c r="P2118" s="2">
        <v>5.0</v>
      </c>
      <c r="Q2118" s="2" t="s">
        <v>9318</v>
      </c>
    </row>
    <row r="2119">
      <c r="A2119" s="54">
        <v>46103.0</v>
      </c>
      <c r="B2119" s="2" t="s">
        <v>229</v>
      </c>
      <c r="C2119" s="2" t="s">
        <v>256</v>
      </c>
      <c r="D2119" s="2">
        <v>0.0</v>
      </c>
      <c r="E2119" s="53">
        <v>0.1271752042892247</v>
      </c>
      <c r="F2119" s="53">
        <v>0.07413192740118531</v>
      </c>
      <c r="G2119" s="53">
        <v>0.05549568757229311</v>
      </c>
      <c r="H2119" s="53">
        <v>0.04658170189466232</v>
      </c>
      <c r="I2119" s="53">
        <v>0.03820268270474348</v>
      </c>
      <c r="J2119" s="53">
        <v>0.09414513171769413</v>
      </c>
      <c r="K2119" s="53">
        <v>0.07482040964499362</v>
      </c>
      <c r="L2119" s="94">
        <v>0.003079771339121568</v>
      </c>
      <c r="M2119" s="94">
        <v>0.008863305826141978</v>
      </c>
      <c r="N2119" s="94">
        <v>0.005598093699444654</v>
      </c>
      <c r="O2119" s="2" t="s">
        <v>9316</v>
      </c>
      <c r="P2119" s="2">
        <v>6.0</v>
      </c>
      <c r="Q2119" s="2" t="s">
        <v>9317</v>
      </c>
    </row>
    <row r="2120">
      <c r="A2120" s="54">
        <v>46103.0</v>
      </c>
      <c r="B2120" s="2" t="s">
        <v>178</v>
      </c>
      <c r="C2120" s="2" t="s">
        <v>256</v>
      </c>
      <c r="D2120" s="2">
        <v>0.0</v>
      </c>
      <c r="E2120" s="53">
        <v>0.0011679730088545962</v>
      </c>
      <c r="F2120" s="53">
        <v>0.007104286595576654</v>
      </c>
      <c r="G2120" s="53">
        <v>0.011621691890345844</v>
      </c>
      <c r="H2120" s="53">
        <v>0.014420255070577344</v>
      </c>
      <c r="I2120" s="53">
        <v>0.017482314222480942</v>
      </c>
      <c r="J2120" s="53">
        <v>0.03685417996590289</v>
      </c>
      <c r="K2120" s="53">
        <v>0.024237935928124368</v>
      </c>
      <c r="L2120" s="94">
        <v>1.3506372239413035E-4</v>
      </c>
      <c r="M2120" s="94">
        <v>0.0013582305809591582</v>
      </c>
      <c r="N2120" s="94">
        <v>5.87477538055862E-4</v>
      </c>
      <c r="O2120" s="2" t="s">
        <v>9316</v>
      </c>
      <c r="P2120" s="2">
        <v>7.0</v>
      </c>
      <c r="Q2120" s="2" t="s">
        <v>9318</v>
      </c>
    </row>
    <row r="2121">
      <c r="A2121" s="54">
        <v>46103.0</v>
      </c>
      <c r="B2121" s="2" t="s">
        <v>1876</v>
      </c>
      <c r="C2121" s="2" t="s">
        <v>256</v>
      </c>
      <c r="D2121" s="2">
        <v>0.0</v>
      </c>
      <c r="E2121" s="53">
        <v>0.0</v>
      </c>
      <c r="F2121" s="53">
        <v>0.0</v>
      </c>
      <c r="G2121" s="53">
        <v>0.0</v>
      </c>
      <c r="H2121" s="53">
        <v>0.0</v>
      </c>
      <c r="I2121" s="53">
        <v>0.0</v>
      </c>
      <c r="J2121" s="53">
        <v>0.0</v>
      </c>
      <c r="K2121" s="53">
        <v>0.0</v>
      </c>
      <c r="L2121" s="94">
        <v>0.0</v>
      </c>
      <c r="M2121" s="94">
        <v>0.0</v>
      </c>
      <c r="N2121" s="94">
        <v>0.0</v>
      </c>
      <c r="O2121" s="2" t="s">
        <v>9316</v>
      </c>
      <c r="P2121" s="2">
        <v>8.0</v>
      </c>
      <c r="Q2121" s="2" t="s">
        <v>9318</v>
      </c>
    </row>
    <row r="2122">
      <c r="A2122" s="54">
        <v>46103.0</v>
      </c>
      <c r="B2122" s="2" t="s">
        <v>687</v>
      </c>
      <c r="C2122" s="2" t="s">
        <v>256</v>
      </c>
      <c r="D2122" s="2">
        <v>0.0</v>
      </c>
      <c r="E2122" s="53">
        <v>0.0</v>
      </c>
      <c r="F2122" s="53">
        <v>0.0</v>
      </c>
      <c r="G2122" s="53">
        <v>0.0</v>
      </c>
      <c r="H2122" s="53">
        <v>0.0</v>
      </c>
      <c r="I2122" s="53">
        <v>0.0</v>
      </c>
      <c r="J2122" s="53">
        <v>0.005469594289224072</v>
      </c>
      <c r="K2122" s="53">
        <v>0.002734797144612036</v>
      </c>
      <c r="L2122" s="94">
        <v>0.0</v>
      </c>
      <c r="M2122" s="94">
        <v>2.9916461688712583E-5</v>
      </c>
      <c r="N2122" s="94">
        <v>7.479115422178146E-6</v>
      </c>
      <c r="O2122" s="2" t="s">
        <v>9316</v>
      </c>
      <c r="P2122" s="2">
        <v>9.0</v>
      </c>
      <c r="Q2122" s="2" t="s">
        <v>9318</v>
      </c>
    </row>
    <row r="2123">
      <c r="A2123" s="54">
        <v>46103.0</v>
      </c>
      <c r="B2123" s="2" t="s">
        <v>301</v>
      </c>
      <c r="C2123" s="2" t="s">
        <v>256</v>
      </c>
      <c r="D2123" s="2">
        <v>0.0</v>
      </c>
      <c r="E2123" s="53">
        <v>0.002</v>
      </c>
      <c r="F2123" s="53">
        <v>0.009000000000000001</v>
      </c>
      <c r="G2123" s="53">
        <v>0.013999999999999999</v>
      </c>
      <c r="H2123" s="53">
        <v>0.016</v>
      </c>
      <c r="I2123" s="53">
        <v>0.019</v>
      </c>
      <c r="J2123" s="53">
        <v>0.048</v>
      </c>
      <c r="K2123" s="53">
        <v>0.031</v>
      </c>
      <c r="L2123" s="94">
        <v>2.0E-4</v>
      </c>
      <c r="M2123" s="94">
        <v>0.0023</v>
      </c>
      <c r="N2123" s="94">
        <v>9.0E-4</v>
      </c>
      <c r="O2123" s="2" t="s">
        <v>9316</v>
      </c>
      <c r="P2123" s="2">
        <v>10.0</v>
      </c>
      <c r="Q2123" s="2" t="s">
        <v>9317</v>
      </c>
    </row>
    <row r="2124">
      <c r="A2124" s="54">
        <v>46103.0</v>
      </c>
      <c r="B2124" s="2" t="s">
        <v>450</v>
      </c>
      <c r="C2124" s="2" t="s">
        <v>256</v>
      </c>
      <c r="D2124" s="2">
        <v>0.0</v>
      </c>
      <c r="E2124" s="53">
        <v>0.005886215118259826</v>
      </c>
      <c r="F2124" s="53">
        <v>0.015948584167695585</v>
      </c>
      <c r="G2124" s="53">
        <v>0.019925250887142653</v>
      </c>
      <c r="H2124" s="53">
        <v>0.02160597022261288</v>
      </c>
      <c r="I2124" s="53">
        <v>0.022891072581278604</v>
      </c>
      <c r="J2124" s="53">
        <v>0.005110767595504103</v>
      </c>
      <c r="K2124" s="53">
        <v>0.012518009241323378</v>
      </c>
      <c r="L2124" s="94">
        <v>3.9701562291557906E-4</v>
      </c>
      <c r="M2124" s="94">
        <v>2.6119945415254792E-5</v>
      </c>
      <c r="N2124" s="94">
        <v>1.5670055536585748E-4</v>
      </c>
      <c r="O2124" s="2" t="s">
        <v>9316</v>
      </c>
      <c r="P2124" s="2">
        <v>11.0</v>
      </c>
      <c r="Q2124" s="2" t="s">
        <v>9318</v>
      </c>
    </row>
    <row r="2125">
      <c r="A2125" s="54">
        <v>46103.0</v>
      </c>
      <c r="B2125" s="2" t="s">
        <v>1189</v>
      </c>
      <c r="C2125" s="2" t="s">
        <v>256</v>
      </c>
      <c r="D2125" s="2">
        <v>0.0</v>
      </c>
      <c r="E2125" s="53">
        <v>0.0</v>
      </c>
      <c r="F2125" s="53">
        <v>0.0</v>
      </c>
      <c r="G2125" s="53">
        <v>0.0</v>
      </c>
      <c r="H2125" s="53">
        <v>0.0</v>
      </c>
      <c r="I2125" s="53">
        <v>0.0</v>
      </c>
      <c r="J2125" s="53">
        <v>0.002214866723656767</v>
      </c>
      <c r="K2125" s="53">
        <v>0.0011074333618283836</v>
      </c>
      <c r="L2125" s="94">
        <v>0.0</v>
      </c>
      <c r="M2125" s="94">
        <v>4.905634603562062E-6</v>
      </c>
      <c r="N2125" s="94">
        <v>1.2264086508905154E-6</v>
      </c>
      <c r="O2125" s="2" t="s">
        <v>9319</v>
      </c>
      <c r="P2125" s="2">
        <v>99.0</v>
      </c>
      <c r="Q2125" s="2" t="s">
        <v>9320</v>
      </c>
    </row>
    <row r="2126">
      <c r="A2126" s="54">
        <v>46104.0</v>
      </c>
      <c r="B2126" s="2" t="s">
        <v>194</v>
      </c>
      <c r="C2126" s="2" t="s">
        <v>180</v>
      </c>
      <c r="D2126" s="2">
        <v>0.0</v>
      </c>
      <c r="E2126" s="53">
        <v>0.001</v>
      </c>
      <c r="F2126" s="53">
        <v>0.009</v>
      </c>
      <c r="G2126" s="53">
        <v>0.017</v>
      </c>
      <c r="H2126" s="53">
        <v>0.023</v>
      </c>
      <c r="I2126" s="53">
        <v>0.03</v>
      </c>
      <c r="J2126" s="53">
        <v>0.092</v>
      </c>
      <c r="K2126" s="53">
        <v>0.054</v>
      </c>
      <c r="L2126" s="94">
        <v>3.0E-4</v>
      </c>
      <c r="M2126" s="94">
        <v>0.0085</v>
      </c>
      <c r="N2126" s="94">
        <v>0.0029</v>
      </c>
      <c r="O2126" s="2" t="s">
        <v>9316</v>
      </c>
      <c r="P2126" s="2">
        <v>1.0</v>
      </c>
      <c r="Q2126" s="2" t="s">
        <v>9317</v>
      </c>
    </row>
    <row r="2127">
      <c r="A2127" s="54">
        <v>46104.0</v>
      </c>
      <c r="B2127" s="2" t="s">
        <v>145</v>
      </c>
      <c r="C2127" s="2" t="s">
        <v>180</v>
      </c>
      <c r="D2127" s="2">
        <v>0.0</v>
      </c>
      <c r="E2127" s="53">
        <v>0.02</v>
      </c>
      <c r="F2127" s="53">
        <v>0.041</v>
      </c>
      <c r="G2127" s="53">
        <v>0.047</v>
      </c>
      <c r="H2127" s="53">
        <v>0.049</v>
      </c>
      <c r="I2127" s="53">
        <v>0.05</v>
      </c>
      <c r="J2127" s="53">
        <v>0.025</v>
      </c>
      <c r="K2127" s="53">
        <v>0.036</v>
      </c>
      <c r="L2127" s="94">
        <v>0.0022</v>
      </c>
      <c r="M2127" s="94">
        <v>6.0E-4</v>
      </c>
      <c r="N2127" s="94">
        <v>0.0013</v>
      </c>
      <c r="O2127" s="2" t="s">
        <v>9316</v>
      </c>
      <c r="P2127" s="2">
        <v>2.0</v>
      </c>
      <c r="Q2127" s="2" t="s">
        <v>9317</v>
      </c>
    </row>
    <row r="2128">
      <c r="A2128" s="54">
        <v>46104.0</v>
      </c>
      <c r="B2128" s="2" t="s">
        <v>1801</v>
      </c>
      <c r="C2128" s="2" t="s">
        <v>180</v>
      </c>
      <c r="D2128" s="2">
        <v>0.0</v>
      </c>
      <c r="E2128" s="53">
        <v>0.0</v>
      </c>
      <c r="F2128" s="53">
        <v>0.0</v>
      </c>
      <c r="G2128" s="53">
        <v>0.0</v>
      </c>
      <c r="H2128" s="53">
        <v>0.0</v>
      </c>
      <c r="I2128" s="53">
        <v>0.0</v>
      </c>
      <c r="J2128" s="53">
        <v>0.0</v>
      </c>
      <c r="K2128" s="53">
        <v>0.0</v>
      </c>
      <c r="L2128" s="94">
        <v>0.0</v>
      </c>
      <c r="M2128" s="94">
        <v>0.0</v>
      </c>
      <c r="N2128" s="94">
        <v>0.0</v>
      </c>
      <c r="O2128" s="2" t="s">
        <v>9316</v>
      </c>
      <c r="P2128" s="2">
        <v>3.0</v>
      </c>
      <c r="Q2128" s="2" t="s">
        <v>9318</v>
      </c>
    </row>
    <row r="2129">
      <c r="A2129" s="54">
        <v>46104.0</v>
      </c>
      <c r="B2129" s="2" t="s">
        <v>932</v>
      </c>
      <c r="C2129" s="2" t="s">
        <v>180</v>
      </c>
      <c r="D2129" s="2">
        <v>0.0</v>
      </c>
      <c r="E2129" s="53">
        <v>0.0011679730088545962</v>
      </c>
      <c r="F2129" s="53">
        <v>0.007104286595576654</v>
      </c>
      <c r="G2129" s="53">
        <v>0.011621691890345844</v>
      </c>
      <c r="H2129" s="53">
        <v>0.014420255070577344</v>
      </c>
      <c r="I2129" s="53">
        <v>0.017482314222480942</v>
      </c>
      <c r="J2129" s="53">
        <v>0.008679551717973015</v>
      </c>
      <c r="K2129" s="53">
        <v>0.010150621804159429</v>
      </c>
      <c r="L2129" s="94">
        <v>1.3506372239413035E-4</v>
      </c>
      <c r="M2129" s="94">
        <v>7.533461802496831E-5</v>
      </c>
      <c r="N2129" s="94">
        <v>1.0303512301107681E-4</v>
      </c>
      <c r="O2129" s="2" t="s">
        <v>9316</v>
      </c>
      <c r="P2129" s="2">
        <v>4.0</v>
      </c>
      <c r="Q2129" s="2" t="s">
        <v>9318</v>
      </c>
    </row>
    <row r="2130">
      <c r="A2130" s="54">
        <v>46104.0</v>
      </c>
      <c r="B2130" s="2" t="s">
        <v>515</v>
      </c>
      <c r="C2130" s="2" t="s">
        <v>180</v>
      </c>
      <c r="D2130" s="2">
        <v>0.0</v>
      </c>
      <c r="E2130" s="53">
        <v>0.0</v>
      </c>
      <c r="F2130" s="53">
        <v>0.0</v>
      </c>
      <c r="G2130" s="53">
        <v>0.0</v>
      </c>
      <c r="H2130" s="53">
        <v>0.0</v>
      </c>
      <c r="I2130" s="53">
        <v>0.0</v>
      </c>
      <c r="J2130" s="53">
        <v>0.00803309905749675</v>
      </c>
      <c r="K2130" s="53">
        <v>0.004016549528748375</v>
      </c>
      <c r="L2130" s="94">
        <v>0.0</v>
      </c>
      <c r="M2130" s="94">
        <v>6.453068046755518E-5</v>
      </c>
      <c r="N2130" s="94">
        <v>1.6132670116888795E-5</v>
      </c>
      <c r="O2130" s="2" t="s">
        <v>9316</v>
      </c>
      <c r="P2130" s="2">
        <v>5.0</v>
      </c>
      <c r="Q2130" s="2" t="s">
        <v>9318</v>
      </c>
    </row>
    <row r="2131">
      <c r="A2131" s="54">
        <v>46104.0</v>
      </c>
      <c r="B2131" s="2" t="s">
        <v>229</v>
      </c>
      <c r="C2131" s="2" t="s">
        <v>180</v>
      </c>
      <c r="D2131" s="2">
        <v>1.0</v>
      </c>
      <c r="E2131" s="53">
        <v>0.09787612869102709</v>
      </c>
      <c r="F2131" s="53">
        <v>0.08623291490161646</v>
      </c>
      <c r="G2131" s="53">
        <v>0.08512872645904773</v>
      </c>
      <c r="H2131" s="53">
        <v>0.08592858181520735</v>
      </c>
      <c r="I2131" s="53">
        <v>0.08784898884166518</v>
      </c>
      <c r="J2131" s="53">
        <v>0.09333981048973287</v>
      </c>
      <c r="K2131" s="53">
        <v>0.08923426847439031</v>
      </c>
      <c r="L2131" s="94">
        <v>0.836989447150444</v>
      </c>
      <c r="M2131" s="94">
        <v>0.8220326992427935</v>
      </c>
      <c r="N2131" s="94">
        <v>0.829494217721379</v>
      </c>
      <c r="O2131" s="2" t="s">
        <v>9316</v>
      </c>
      <c r="P2131" s="2">
        <v>6.0</v>
      </c>
      <c r="Q2131" s="2" t="s">
        <v>9317</v>
      </c>
    </row>
    <row r="2132">
      <c r="A2132" s="54">
        <v>46104.0</v>
      </c>
      <c r="B2132" s="2" t="s">
        <v>178</v>
      </c>
      <c r="C2132" s="2" t="s">
        <v>180</v>
      </c>
      <c r="D2132" s="2">
        <v>0.0</v>
      </c>
      <c r="E2132" s="53">
        <v>1.9714653620408776E-4</v>
      </c>
      <c r="F2132" s="53">
        <v>0.0029187617438134967</v>
      </c>
      <c r="G2132" s="53">
        <v>0.00642275672052278</v>
      </c>
      <c r="H2132" s="53">
        <v>0.009242980323757003</v>
      </c>
      <c r="I2132" s="53">
        <v>0.012996457151112388</v>
      </c>
      <c r="J2132" s="53">
        <v>0.03653892783417669</v>
      </c>
      <c r="K2132" s="53">
        <v>0.021480842277349737</v>
      </c>
      <c r="L2132" s="94">
        <v>4.125180389102054E-5</v>
      </c>
      <c r="M2132" s="94">
        <v>0.0013350932472711722</v>
      </c>
      <c r="N2132" s="94">
        <v>4.6142658494437584E-4</v>
      </c>
      <c r="O2132" s="2" t="s">
        <v>9316</v>
      </c>
      <c r="P2132" s="2">
        <v>7.0</v>
      </c>
      <c r="Q2132" s="2" t="s">
        <v>9318</v>
      </c>
    </row>
    <row r="2133">
      <c r="A2133" s="54">
        <v>46104.0</v>
      </c>
      <c r="B2133" s="2" t="s">
        <v>1876</v>
      </c>
      <c r="C2133" s="2" t="s">
        <v>180</v>
      </c>
      <c r="D2133" s="2">
        <v>0.0</v>
      </c>
      <c r="E2133" s="53">
        <v>0.0</v>
      </c>
      <c r="F2133" s="53">
        <v>0.0</v>
      </c>
      <c r="G2133" s="53">
        <v>0.0</v>
      </c>
      <c r="H2133" s="53">
        <v>0.0</v>
      </c>
      <c r="I2133" s="53">
        <v>0.0</v>
      </c>
      <c r="J2133" s="53">
        <v>0.0</v>
      </c>
      <c r="K2133" s="53">
        <v>0.0</v>
      </c>
      <c r="L2133" s="94">
        <v>0.0</v>
      </c>
      <c r="M2133" s="94">
        <v>0.0</v>
      </c>
      <c r="N2133" s="94">
        <v>0.0</v>
      </c>
      <c r="O2133" s="2" t="s">
        <v>9316</v>
      </c>
      <c r="P2133" s="2">
        <v>8.0</v>
      </c>
      <c r="Q2133" s="2" t="s">
        <v>9318</v>
      </c>
    </row>
    <row r="2134">
      <c r="A2134" s="54">
        <v>46104.0</v>
      </c>
      <c r="B2134" s="2" t="s">
        <v>687</v>
      </c>
      <c r="C2134" s="2" t="s">
        <v>180</v>
      </c>
      <c r="D2134" s="2">
        <v>0.0</v>
      </c>
      <c r="E2134" s="53">
        <v>0.029637985299638202</v>
      </c>
      <c r="F2134" s="53">
        <v>0.03512829486178172</v>
      </c>
      <c r="G2134" s="53">
        <v>0.032586948162812907</v>
      </c>
      <c r="H2134" s="53">
        <v>0.03012785255626119</v>
      </c>
      <c r="I2134" s="53">
        <v>0.026944811596783757</v>
      </c>
      <c r="J2134" s="53">
        <v>0.005427631267917248</v>
      </c>
      <c r="K2134" s="53">
        <v>0.019007289715365076</v>
      </c>
      <c r="L2134" s="94">
        <v>0.0010619091905658554</v>
      </c>
      <c r="M2134" s="94">
        <v>2.9459181180472992E-5</v>
      </c>
      <c r="N2134" s="94">
        <v>3.61277062323823E-4</v>
      </c>
      <c r="O2134" s="2" t="s">
        <v>9316</v>
      </c>
      <c r="P2134" s="2">
        <v>9.0</v>
      </c>
      <c r="Q2134" s="2" t="s">
        <v>9318</v>
      </c>
    </row>
    <row r="2135">
      <c r="A2135" s="54">
        <v>46104.0</v>
      </c>
      <c r="B2135" s="2" t="s">
        <v>301</v>
      </c>
      <c r="C2135" s="2" t="s">
        <v>180</v>
      </c>
      <c r="D2135" s="2">
        <v>0.0</v>
      </c>
      <c r="E2135" s="53">
        <v>0.078</v>
      </c>
      <c r="F2135" s="53">
        <v>0.057999999999999996</v>
      </c>
      <c r="G2135" s="53">
        <v>0.047</v>
      </c>
      <c r="H2135" s="53">
        <v>0.040999999999999995</v>
      </c>
      <c r="I2135" s="53">
        <v>0.035</v>
      </c>
      <c r="J2135" s="53">
        <v>0.047</v>
      </c>
      <c r="K2135" s="53">
        <v>0.047</v>
      </c>
      <c r="L2135" s="94">
        <v>0.0022</v>
      </c>
      <c r="M2135" s="94">
        <v>0.0023</v>
      </c>
      <c r="N2135" s="94">
        <v>0.0022</v>
      </c>
      <c r="O2135" s="2" t="s">
        <v>9316</v>
      </c>
      <c r="P2135" s="2">
        <v>10.0</v>
      </c>
      <c r="Q2135" s="2" t="s">
        <v>9317</v>
      </c>
    </row>
    <row r="2136">
      <c r="A2136" s="54">
        <v>46104.0</v>
      </c>
      <c r="B2136" s="2" t="s">
        <v>450</v>
      </c>
      <c r="C2136" s="2" t="s">
        <v>180</v>
      </c>
      <c r="D2136" s="2">
        <v>0.0</v>
      </c>
      <c r="E2136" s="53">
        <v>0.0</v>
      </c>
      <c r="F2136" s="53">
        <v>0.0</v>
      </c>
      <c r="G2136" s="53">
        <v>0.0</v>
      </c>
      <c r="H2136" s="53">
        <v>0.0</v>
      </c>
      <c r="I2136" s="53">
        <v>0.0</v>
      </c>
      <c r="J2136" s="53">
        <v>0.005067049884765986</v>
      </c>
      <c r="K2136" s="53">
        <v>0.002533524942382993</v>
      </c>
      <c r="L2136" s="94">
        <v>0.0</v>
      </c>
      <c r="M2136" s="94">
        <v>2.567499453470699E-5</v>
      </c>
      <c r="N2136" s="94">
        <v>6.418748633676748E-6</v>
      </c>
      <c r="O2136" s="2" t="s">
        <v>9316</v>
      </c>
      <c r="P2136" s="2">
        <v>11.0</v>
      </c>
      <c r="Q2136" s="2" t="s">
        <v>9318</v>
      </c>
    </row>
    <row r="2137">
      <c r="A2137" s="54">
        <v>46104.0</v>
      </c>
      <c r="B2137" s="2" t="s">
        <v>1189</v>
      </c>
      <c r="C2137" s="2" t="s">
        <v>180</v>
      </c>
      <c r="D2137" s="2">
        <v>0.0</v>
      </c>
      <c r="E2137" s="53">
        <v>0.0</v>
      </c>
      <c r="F2137" s="53">
        <v>0.0</v>
      </c>
      <c r="G2137" s="53">
        <v>0.0</v>
      </c>
      <c r="H2137" s="53">
        <v>0.0</v>
      </c>
      <c r="I2137" s="53">
        <v>0.0</v>
      </c>
      <c r="J2137" s="53">
        <v>0.0021959206649798885</v>
      </c>
      <c r="K2137" s="53">
        <v>0.0010979603324899443</v>
      </c>
      <c r="L2137" s="94">
        <v>0.0</v>
      </c>
      <c r="M2137" s="94">
        <v>4.8220675668857155E-6</v>
      </c>
      <c r="N2137" s="94">
        <v>1.2055168917214289E-6</v>
      </c>
      <c r="O2137" s="2" t="s">
        <v>9319</v>
      </c>
      <c r="P2137" s="2">
        <v>99.0</v>
      </c>
      <c r="Q2137" s="2" t="s">
        <v>9320</v>
      </c>
    </row>
    <row r="2138">
      <c r="A2138" s="54">
        <v>46105.0</v>
      </c>
      <c r="B2138" s="2" t="s">
        <v>194</v>
      </c>
      <c r="C2138" s="2" t="s">
        <v>208</v>
      </c>
      <c r="D2138" s="2">
        <v>0.0</v>
      </c>
      <c r="E2138" s="53">
        <v>0.144</v>
      </c>
      <c r="F2138" s="53">
        <v>0.159</v>
      </c>
      <c r="G2138" s="53">
        <v>0.155</v>
      </c>
      <c r="H2138" s="53">
        <v>0.152</v>
      </c>
      <c r="I2138" s="53">
        <v>0.148</v>
      </c>
      <c r="J2138" s="53">
        <v>0.091</v>
      </c>
      <c r="K2138" s="53">
        <v>0.123</v>
      </c>
      <c r="L2138" s="94">
        <v>0.024</v>
      </c>
      <c r="M2138" s="94">
        <v>0.0083</v>
      </c>
      <c r="N2138" s="94">
        <v>0.0151</v>
      </c>
      <c r="O2138" s="2" t="s">
        <v>9316</v>
      </c>
      <c r="P2138" s="2">
        <v>1.0</v>
      </c>
      <c r="Q2138" s="2" t="s">
        <v>9317</v>
      </c>
    </row>
    <row r="2139">
      <c r="A2139" s="54">
        <v>46105.0</v>
      </c>
      <c r="B2139" s="2" t="s">
        <v>145</v>
      </c>
      <c r="C2139" s="2" t="s">
        <v>208</v>
      </c>
      <c r="D2139" s="2">
        <v>0.0</v>
      </c>
      <c r="E2139" s="53">
        <v>0.079</v>
      </c>
      <c r="F2139" s="53">
        <v>0.062</v>
      </c>
      <c r="G2139" s="53">
        <v>0.055</v>
      </c>
      <c r="H2139" s="53">
        <v>0.052</v>
      </c>
      <c r="I2139" s="53">
        <v>0.049</v>
      </c>
      <c r="J2139" s="53">
        <v>0.025</v>
      </c>
      <c r="K2139" s="53">
        <v>0.04</v>
      </c>
      <c r="L2139" s="94">
        <v>0.003</v>
      </c>
      <c r="M2139" s="94">
        <v>6.0E-4</v>
      </c>
      <c r="N2139" s="94">
        <v>0.0016</v>
      </c>
      <c r="O2139" s="2" t="s">
        <v>9316</v>
      </c>
      <c r="P2139" s="2">
        <v>2.0</v>
      </c>
      <c r="Q2139" s="2" t="s">
        <v>9317</v>
      </c>
    </row>
    <row r="2140">
      <c r="A2140" s="54">
        <v>46105.0</v>
      </c>
      <c r="B2140" s="2" t="s">
        <v>1801</v>
      </c>
      <c r="C2140" s="2" t="s">
        <v>208</v>
      </c>
      <c r="D2140" s="2">
        <v>0.0</v>
      </c>
      <c r="E2140" s="53">
        <v>0.0</v>
      </c>
      <c r="F2140" s="53">
        <v>0.0</v>
      </c>
      <c r="G2140" s="53">
        <v>0.0</v>
      </c>
      <c r="H2140" s="53">
        <v>0.0</v>
      </c>
      <c r="I2140" s="53">
        <v>0.0</v>
      </c>
      <c r="J2140" s="53">
        <v>0.0</v>
      </c>
      <c r="K2140" s="53">
        <v>0.0</v>
      </c>
      <c r="L2140" s="94">
        <v>0.0</v>
      </c>
      <c r="M2140" s="94">
        <v>0.0</v>
      </c>
      <c r="N2140" s="94">
        <v>0.0</v>
      </c>
      <c r="O2140" s="2" t="s">
        <v>9316</v>
      </c>
      <c r="P2140" s="2">
        <v>3.0</v>
      </c>
      <c r="Q2140" s="2" t="s">
        <v>9318</v>
      </c>
    </row>
    <row r="2141">
      <c r="A2141" s="54">
        <v>46105.0</v>
      </c>
      <c r="B2141" s="2" t="s">
        <v>932</v>
      </c>
      <c r="C2141" s="2" t="s">
        <v>208</v>
      </c>
      <c r="D2141" s="2">
        <v>1.0</v>
      </c>
      <c r="E2141" s="53">
        <v>0.0</v>
      </c>
      <c r="F2141" s="53">
        <v>0.0</v>
      </c>
      <c r="G2141" s="53">
        <v>0.0</v>
      </c>
      <c r="H2141" s="53">
        <v>0.0</v>
      </c>
      <c r="I2141" s="53">
        <v>0.0</v>
      </c>
      <c r="J2141" s="53">
        <v>0.008605371910469102</v>
      </c>
      <c r="K2141" s="53">
        <v>0.004302685955234551</v>
      </c>
      <c r="L2141" s="94">
        <v>1.0</v>
      </c>
      <c r="M2141" s="94">
        <v>0.9828633086047793</v>
      </c>
      <c r="N2141" s="94">
        <v>0.9914131411959604</v>
      </c>
      <c r="O2141" s="2" t="s">
        <v>9316</v>
      </c>
      <c r="P2141" s="2">
        <v>4.0</v>
      </c>
      <c r="Q2141" s="2" t="s">
        <v>9318</v>
      </c>
    </row>
    <row r="2142">
      <c r="A2142" s="54">
        <v>46105.0</v>
      </c>
      <c r="B2142" s="2" t="s">
        <v>515</v>
      </c>
      <c r="C2142" s="2" t="s">
        <v>208</v>
      </c>
      <c r="D2142" s="2">
        <v>0.0</v>
      </c>
      <c r="E2142" s="53">
        <v>0.0</v>
      </c>
      <c r="F2142" s="53">
        <v>0.0</v>
      </c>
      <c r="G2142" s="53">
        <v>0.0</v>
      </c>
      <c r="H2142" s="53">
        <v>0.0</v>
      </c>
      <c r="I2142" s="53">
        <v>0.0</v>
      </c>
      <c r="J2142" s="53">
        <v>0.007964444159051821</v>
      </c>
      <c r="K2142" s="53">
        <v>0.003982222079525911</v>
      </c>
      <c r="L2142" s="94">
        <v>0.0</v>
      </c>
      <c r="M2142" s="94">
        <v>6.343237076265468E-5</v>
      </c>
      <c r="N2142" s="94">
        <v>1.585809269066367E-5</v>
      </c>
      <c r="O2142" s="2" t="s">
        <v>9316</v>
      </c>
      <c r="P2142" s="2">
        <v>5.0</v>
      </c>
      <c r="Q2142" s="2" t="s">
        <v>9318</v>
      </c>
    </row>
    <row r="2143">
      <c r="A2143" s="54">
        <v>46105.0</v>
      </c>
      <c r="B2143" s="2" t="s">
        <v>229</v>
      </c>
      <c r="C2143" s="2" t="s">
        <v>208</v>
      </c>
      <c r="D2143" s="2">
        <v>0.0</v>
      </c>
      <c r="E2143" s="53">
        <v>0.030710464418829537</v>
      </c>
      <c r="F2143" s="53">
        <v>0.06527577357502529</v>
      </c>
      <c r="G2143" s="53">
        <v>0.08606736907844748</v>
      </c>
      <c r="H2143" s="53">
        <v>0.09867674481393167</v>
      </c>
      <c r="I2143" s="53">
        <v>0.11259693522251728</v>
      </c>
      <c r="J2143" s="53">
        <v>0.10108858375760359</v>
      </c>
      <c r="K2143" s="53">
        <v>0.09357797641802554</v>
      </c>
      <c r="L2143" s="94">
        <v>0.007407592020085696</v>
      </c>
      <c r="M2143" s="94">
        <v>0.010218901766118036</v>
      </c>
      <c r="N2143" s="94">
        <v>0.008756837670492543</v>
      </c>
      <c r="O2143" s="2" t="s">
        <v>9316</v>
      </c>
      <c r="P2143" s="2">
        <v>6.0</v>
      </c>
      <c r="Q2143" s="2" t="s">
        <v>9317</v>
      </c>
    </row>
    <row r="2144">
      <c r="A2144" s="54">
        <v>46105.0</v>
      </c>
      <c r="B2144" s="2" t="s">
        <v>178</v>
      </c>
      <c r="C2144" s="2" t="s">
        <v>208</v>
      </c>
      <c r="D2144" s="2">
        <v>0.0</v>
      </c>
      <c r="E2144" s="53">
        <v>0.0</v>
      </c>
      <c r="F2144" s="53">
        <v>0.0</v>
      </c>
      <c r="G2144" s="53">
        <v>0.0</v>
      </c>
      <c r="H2144" s="53">
        <v>0.0</v>
      </c>
      <c r="I2144" s="53">
        <v>0.0</v>
      </c>
      <c r="J2144" s="53">
        <v>0.03622664780852446</v>
      </c>
      <c r="K2144" s="53">
        <v>0.01811332390426223</v>
      </c>
      <c r="L2144" s="94">
        <v>0.0</v>
      </c>
      <c r="M2144" s="94">
        <v>0.0013123700114428703</v>
      </c>
      <c r="N2144" s="94">
        <v>3.280925028607176E-4</v>
      </c>
      <c r="O2144" s="2" t="s">
        <v>9316</v>
      </c>
      <c r="P2144" s="2">
        <v>7.0</v>
      </c>
      <c r="Q2144" s="2" t="s">
        <v>9318</v>
      </c>
    </row>
    <row r="2145">
      <c r="A2145" s="54">
        <v>46105.0</v>
      </c>
      <c r="B2145" s="2" t="s">
        <v>1876</v>
      </c>
      <c r="C2145" s="2" t="s">
        <v>208</v>
      </c>
      <c r="D2145" s="2">
        <v>0.0</v>
      </c>
      <c r="E2145" s="53">
        <v>0.0</v>
      </c>
      <c r="F2145" s="53">
        <v>0.0</v>
      </c>
      <c r="G2145" s="53">
        <v>0.0</v>
      </c>
      <c r="H2145" s="53">
        <v>0.0</v>
      </c>
      <c r="I2145" s="53">
        <v>0.0</v>
      </c>
      <c r="J2145" s="53">
        <v>0.0</v>
      </c>
      <c r="K2145" s="53">
        <v>0.0</v>
      </c>
      <c r="L2145" s="94">
        <v>0.0</v>
      </c>
      <c r="M2145" s="94">
        <v>0.0</v>
      </c>
      <c r="N2145" s="94">
        <v>0.0</v>
      </c>
      <c r="O2145" s="2" t="s">
        <v>9316</v>
      </c>
      <c r="P2145" s="2">
        <v>8.0</v>
      </c>
      <c r="Q2145" s="2" t="s">
        <v>9318</v>
      </c>
    </row>
    <row r="2146">
      <c r="A2146" s="54">
        <v>46105.0</v>
      </c>
      <c r="B2146" s="2" t="s">
        <v>687</v>
      </c>
      <c r="C2146" s="2" t="s">
        <v>208</v>
      </c>
      <c r="D2146" s="2">
        <v>0.0</v>
      </c>
      <c r="E2146" s="53">
        <v>0.0</v>
      </c>
      <c r="F2146" s="53">
        <v>0.0</v>
      </c>
      <c r="G2146" s="53">
        <v>0.0</v>
      </c>
      <c r="H2146" s="53">
        <v>0.0</v>
      </c>
      <c r="I2146" s="53">
        <v>0.0</v>
      </c>
      <c r="J2146" s="53">
        <v>0.005385990189164859</v>
      </c>
      <c r="K2146" s="53">
        <v>0.0026929950945824297</v>
      </c>
      <c r="L2146" s="94">
        <v>0.0</v>
      </c>
      <c r="M2146" s="94">
        <v>2.9008890317780116E-5</v>
      </c>
      <c r="N2146" s="94">
        <v>7.252222579445029E-6</v>
      </c>
      <c r="O2146" s="2" t="s">
        <v>9316</v>
      </c>
      <c r="P2146" s="2">
        <v>9.0</v>
      </c>
      <c r="Q2146" s="2" t="s">
        <v>9318</v>
      </c>
    </row>
    <row r="2147">
      <c r="A2147" s="54">
        <v>46105.0</v>
      </c>
      <c r="B2147" s="2" t="s">
        <v>301</v>
      </c>
      <c r="C2147" s="2" t="s">
        <v>208</v>
      </c>
      <c r="D2147" s="2">
        <v>0.0</v>
      </c>
      <c r="E2147" s="53">
        <v>0.078</v>
      </c>
      <c r="F2147" s="53">
        <v>0.057999999999999996</v>
      </c>
      <c r="G2147" s="53">
        <v>0.047</v>
      </c>
      <c r="H2147" s="53">
        <v>0.040999999999999995</v>
      </c>
      <c r="I2147" s="53">
        <v>0.035</v>
      </c>
      <c r="J2147" s="53">
        <v>0.047</v>
      </c>
      <c r="K2147" s="53">
        <v>0.047</v>
      </c>
      <c r="L2147" s="94">
        <v>0.0022</v>
      </c>
      <c r="M2147" s="94">
        <v>0.0022</v>
      </c>
      <c r="N2147" s="94">
        <v>0.0022</v>
      </c>
      <c r="O2147" s="2" t="s">
        <v>9316</v>
      </c>
      <c r="P2147" s="2">
        <v>10.0</v>
      </c>
      <c r="Q2147" s="2" t="s">
        <v>9317</v>
      </c>
    </row>
    <row r="2148">
      <c r="A2148" s="54">
        <v>46105.0</v>
      </c>
      <c r="B2148" s="2" t="s">
        <v>450</v>
      </c>
      <c r="C2148" s="2" t="s">
        <v>208</v>
      </c>
      <c r="D2148" s="2">
        <v>0.0</v>
      </c>
      <c r="E2148" s="53">
        <v>0.0</v>
      </c>
      <c r="F2148" s="53">
        <v>0.0</v>
      </c>
      <c r="G2148" s="53">
        <v>0.0</v>
      </c>
      <c r="H2148" s="53">
        <v>0.0</v>
      </c>
      <c r="I2148" s="53">
        <v>0.0</v>
      </c>
      <c r="J2148" s="53">
        <v>0.005023744331981926</v>
      </c>
      <c r="K2148" s="53">
        <v>0.002511872165990963</v>
      </c>
      <c r="L2148" s="94">
        <v>0.0</v>
      </c>
      <c r="M2148" s="94">
        <v>2.5238007113120522E-5</v>
      </c>
      <c r="N2148" s="94">
        <v>6.3095017782801305E-6</v>
      </c>
      <c r="O2148" s="2" t="s">
        <v>9316</v>
      </c>
      <c r="P2148" s="2">
        <v>11.0</v>
      </c>
      <c r="Q2148" s="2" t="s">
        <v>9318</v>
      </c>
    </row>
    <row r="2149">
      <c r="A2149" s="54">
        <v>46105.0</v>
      </c>
      <c r="B2149" s="2" t="s">
        <v>1189</v>
      </c>
      <c r="C2149" s="2" t="s">
        <v>208</v>
      </c>
      <c r="D2149" s="2">
        <v>0.0</v>
      </c>
      <c r="E2149" s="53">
        <v>0.0</v>
      </c>
      <c r="F2149" s="53">
        <v>0.0</v>
      </c>
      <c r="G2149" s="53">
        <v>0.0</v>
      </c>
      <c r="H2149" s="53">
        <v>0.0</v>
      </c>
      <c r="I2149" s="53">
        <v>0.0</v>
      </c>
      <c r="J2149" s="53">
        <v>0.0021771532242738484</v>
      </c>
      <c r="K2149" s="53">
        <v>0.0010885766121369242</v>
      </c>
      <c r="L2149" s="94">
        <v>0.0</v>
      </c>
      <c r="M2149" s="94">
        <v>4.739996161966014E-6</v>
      </c>
      <c r="N2149" s="94">
        <v>1.1849990404915036E-6</v>
      </c>
      <c r="O2149" s="2" t="s">
        <v>9319</v>
      </c>
      <c r="P2149" s="2">
        <v>99.0</v>
      </c>
      <c r="Q2149" s="2" t="s">
        <v>9320</v>
      </c>
    </row>
    <row r="2150">
      <c r="A2150" s="54">
        <v>46106.0</v>
      </c>
      <c r="B2150" s="2" t="s">
        <v>194</v>
      </c>
      <c r="C2150" s="2" t="s">
        <v>303</v>
      </c>
      <c r="D2150" s="2">
        <v>0.0</v>
      </c>
      <c r="E2150" s="53">
        <v>0.005</v>
      </c>
      <c r="F2150" s="53">
        <v>0.015</v>
      </c>
      <c r="G2150" s="53">
        <v>0.019</v>
      </c>
      <c r="H2150" s="53">
        <v>0.021</v>
      </c>
      <c r="I2150" s="53">
        <v>0.022</v>
      </c>
      <c r="J2150" s="53">
        <v>0.09</v>
      </c>
      <c r="K2150" s="53">
        <v>0.055</v>
      </c>
      <c r="L2150" s="94">
        <v>4.0E-4</v>
      </c>
      <c r="M2150" s="94">
        <v>0.0081</v>
      </c>
      <c r="N2150" s="94">
        <v>0.003</v>
      </c>
      <c r="O2150" s="2" t="s">
        <v>9316</v>
      </c>
      <c r="P2150" s="2">
        <v>1.0</v>
      </c>
      <c r="Q2150" s="2" t="s">
        <v>9317</v>
      </c>
    </row>
    <row r="2151">
      <c r="A2151" s="54">
        <v>46106.0</v>
      </c>
      <c r="B2151" s="2" t="s">
        <v>145</v>
      </c>
      <c r="C2151" s="2" t="s">
        <v>303</v>
      </c>
      <c r="D2151" s="2">
        <v>0.0</v>
      </c>
      <c r="E2151" s="53">
        <v>0.0</v>
      </c>
      <c r="F2151" s="53">
        <v>0.0</v>
      </c>
      <c r="G2151" s="53">
        <v>0.0</v>
      </c>
      <c r="H2151" s="53">
        <v>0.0</v>
      </c>
      <c r="I2151" s="53">
        <v>0.0</v>
      </c>
      <c r="J2151" s="53">
        <v>0.025</v>
      </c>
      <c r="K2151" s="53">
        <v>0.012</v>
      </c>
      <c r="L2151" s="94">
        <v>0.0</v>
      </c>
      <c r="M2151" s="94">
        <v>6.0E-4</v>
      </c>
      <c r="N2151" s="94">
        <v>1.0E-4</v>
      </c>
      <c r="O2151" s="2" t="s">
        <v>9316</v>
      </c>
      <c r="P2151" s="2">
        <v>2.0</v>
      </c>
      <c r="Q2151" s="2" t="s">
        <v>9317</v>
      </c>
    </row>
    <row r="2152">
      <c r="A2152" s="54">
        <v>46106.0</v>
      </c>
      <c r="B2152" s="2" t="s">
        <v>1801</v>
      </c>
      <c r="C2152" s="2" t="s">
        <v>303</v>
      </c>
      <c r="D2152" s="2">
        <v>0.0</v>
      </c>
      <c r="E2152" s="53">
        <v>0.0</v>
      </c>
      <c r="F2152" s="53">
        <v>0.0</v>
      </c>
      <c r="G2152" s="53">
        <v>0.0</v>
      </c>
      <c r="H2152" s="53">
        <v>0.0</v>
      </c>
      <c r="I2152" s="53">
        <v>0.0</v>
      </c>
      <c r="J2152" s="53">
        <v>0.0</v>
      </c>
      <c r="K2152" s="53">
        <v>0.0</v>
      </c>
      <c r="L2152" s="94">
        <v>0.0</v>
      </c>
      <c r="M2152" s="94">
        <v>0.0</v>
      </c>
      <c r="N2152" s="94">
        <v>0.0</v>
      </c>
      <c r="O2152" s="2" t="s">
        <v>9316</v>
      </c>
      <c r="P2152" s="2">
        <v>3.0</v>
      </c>
      <c r="Q2152" s="2" t="s">
        <v>9318</v>
      </c>
    </row>
    <row r="2153">
      <c r="A2153" s="54">
        <v>46106.0</v>
      </c>
      <c r="B2153" s="2" t="s">
        <v>932</v>
      </c>
      <c r="C2153" s="2" t="s">
        <v>303</v>
      </c>
      <c r="D2153" s="2">
        <v>0.0</v>
      </c>
      <c r="E2153" s="53">
        <v>0.0</v>
      </c>
      <c r="F2153" s="53">
        <v>0.0</v>
      </c>
      <c r="G2153" s="53">
        <v>0.0</v>
      </c>
      <c r="H2153" s="53">
        <v>0.0</v>
      </c>
      <c r="I2153" s="53">
        <v>0.0</v>
      </c>
      <c r="J2153" s="53">
        <v>0.017070925550640034</v>
      </c>
      <c r="K2153" s="53">
        <v>0.008535462775320017</v>
      </c>
      <c r="L2153" s="94">
        <v>0.0</v>
      </c>
      <c r="M2153" s="94">
        <v>2.9141649915549473E-4</v>
      </c>
      <c r="N2153" s="94">
        <v>7.285412478887368E-5</v>
      </c>
      <c r="O2153" s="2" t="s">
        <v>9316</v>
      </c>
      <c r="P2153" s="2">
        <v>4.0</v>
      </c>
      <c r="Q2153" s="2" t="s">
        <v>9318</v>
      </c>
    </row>
    <row r="2154">
      <c r="A2154" s="54">
        <v>46106.0</v>
      </c>
      <c r="B2154" s="2" t="s">
        <v>515</v>
      </c>
      <c r="C2154" s="2" t="s">
        <v>303</v>
      </c>
      <c r="D2154" s="2">
        <v>0.0</v>
      </c>
      <c r="E2154" s="53">
        <v>0.0</v>
      </c>
      <c r="F2154" s="53">
        <v>0.0</v>
      </c>
      <c r="G2154" s="53">
        <v>0.0</v>
      </c>
      <c r="H2154" s="53">
        <v>0.0</v>
      </c>
      <c r="I2154" s="53">
        <v>0.0</v>
      </c>
      <c r="J2154" s="53">
        <v>0.007896435489918191</v>
      </c>
      <c r="K2154" s="53">
        <v>0.003948217744959096</v>
      </c>
      <c r="L2154" s="94">
        <v>0.0</v>
      </c>
      <c r="M2154" s="94">
        <v>6.235369344643954E-5</v>
      </c>
      <c r="N2154" s="94">
        <v>1.5588423361609886E-5</v>
      </c>
      <c r="O2154" s="2" t="s">
        <v>9316</v>
      </c>
      <c r="P2154" s="2">
        <v>5.0</v>
      </c>
      <c r="Q2154" s="2" t="s">
        <v>9318</v>
      </c>
    </row>
    <row r="2155">
      <c r="A2155" s="54">
        <v>46106.0</v>
      </c>
      <c r="B2155" s="2" t="s">
        <v>229</v>
      </c>
      <c r="C2155" s="2" t="s">
        <v>303</v>
      </c>
      <c r="D2155" s="2">
        <v>0.0</v>
      </c>
      <c r="E2155" s="53">
        <v>0.295829138504667</v>
      </c>
      <c r="F2155" s="53">
        <v>0.2425677711299137</v>
      </c>
      <c r="G2155" s="53">
        <v>0.21276641217640288</v>
      </c>
      <c r="H2155" s="53">
        <v>0.19597255213047846</v>
      </c>
      <c r="I2155" s="53">
        <v>0.17838455919265903</v>
      </c>
      <c r="J2155" s="53">
        <v>0.10022538478116974</v>
      </c>
      <c r="K2155" s="53">
        <v>0.1564958984787863</v>
      </c>
      <c r="L2155" s="94">
        <v>0.04526954615041896</v>
      </c>
      <c r="M2155" s="94">
        <v>0.01004512775453353</v>
      </c>
      <c r="N2155" s="94">
        <v>0.02449096624068259</v>
      </c>
      <c r="O2155" s="2" t="s">
        <v>9316</v>
      </c>
      <c r="P2155" s="2">
        <v>6.0</v>
      </c>
      <c r="Q2155" s="2" t="s">
        <v>9317</v>
      </c>
    </row>
    <row r="2156">
      <c r="A2156" s="54">
        <v>46106.0</v>
      </c>
      <c r="B2156" s="2" t="s">
        <v>178</v>
      </c>
      <c r="C2156" s="2" t="s">
        <v>303</v>
      </c>
      <c r="D2156" s="2">
        <v>0.0</v>
      </c>
      <c r="E2156" s="53">
        <v>0.013214106156863048</v>
      </c>
      <c r="F2156" s="53">
        <v>0.023895876524621697</v>
      </c>
      <c r="G2156" s="53">
        <v>0.026089816168116047</v>
      </c>
      <c r="H2156" s="53">
        <v>0.02644686440752417</v>
      </c>
      <c r="I2156" s="53">
        <v>0.026193875119725055</v>
      </c>
      <c r="J2156" s="53">
        <v>0.03591730718720434</v>
      </c>
      <c r="K2156" s="53">
        <v>0.03100356167766019</v>
      </c>
      <c r="L2156" s="94">
        <v>6.806785076860896E-4</v>
      </c>
      <c r="M2156" s="94">
        <v>0.0012900529555800004</v>
      </c>
      <c r="N2156" s="94">
        <v>9.612208367004796E-4</v>
      </c>
      <c r="O2156" s="2" t="s">
        <v>9316</v>
      </c>
      <c r="P2156" s="2">
        <v>7.0</v>
      </c>
      <c r="Q2156" s="2" t="s">
        <v>9318</v>
      </c>
    </row>
    <row r="2157">
      <c r="A2157" s="54">
        <v>46106.0</v>
      </c>
      <c r="B2157" s="2" t="s">
        <v>1876</v>
      </c>
      <c r="C2157" s="2" t="s">
        <v>303</v>
      </c>
      <c r="D2157" s="2">
        <v>0.0</v>
      </c>
      <c r="E2157" s="53">
        <v>0.0</v>
      </c>
      <c r="F2157" s="53">
        <v>0.0</v>
      </c>
      <c r="G2157" s="53">
        <v>0.0</v>
      </c>
      <c r="H2157" s="53">
        <v>0.0</v>
      </c>
      <c r="I2157" s="53">
        <v>0.0</v>
      </c>
      <c r="J2157" s="53">
        <v>0.0</v>
      </c>
      <c r="K2157" s="53">
        <v>0.0</v>
      </c>
      <c r="L2157" s="94">
        <v>0.0</v>
      </c>
      <c r="M2157" s="94">
        <v>0.0</v>
      </c>
      <c r="N2157" s="94">
        <v>0.0</v>
      </c>
      <c r="O2157" s="2" t="s">
        <v>9316</v>
      </c>
      <c r="P2157" s="2">
        <v>8.0</v>
      </c>
      <c r="Q2157" s="2" t="s">
        <v>9318</v>
      </c>
    </row>
    <row r="2158">
      <c r="A2158" s="54">
        <v>46106.0</v>
      </c>
      <c r="B2158" s="2" t="s">
        <v>687</v>
      </c>
      <c r="C2158" s="2" t="s">
        <v>303</v>
      </c>
      <c r="D2158" s="2">
        <v>0.0</v>
      </c>
      <c r="E2158" s="53">
        <v>0.0</v>
      </c>
      <c r="F2158" s="53">
        <v>0.0</v>
      </c>
      <c r="G2158" s="53">
        <v>0.0</v>
      </c>
      <c r="H2158" s="53">
        <v>0.0</v>
      </c>
      <c r="I2158" s="53">
        <v>0.0</v>
      </c>
      <c r="J2158" s="53">
        <v>0.005344668583006327</v>
      </c>
      <c r="K2158" s="53">
        <v>0.0026723342915031634</v>
      </c>
      <c r="L2158" s="94">
        <v>0.0</v>
      </c>
      <c r="M2158" s="94">
        <v>2.8565482262174858E-5</v>
      </c>
      <c r="N2158" s="94">
        <v>7.1413705655437145E-6</v>
      </c>
      <c r="O2158" s="2" t="s">
        <v>9316</v>
      </c>
      <c r="P2158" s="2">
        <v>9.0</v>
      </c>
      <c r="Q2158" s="2" t="s">
        <v>9318</v>
      </c>
    </row>
    <row r="2159">
      <c r="A2159" s="54">
        <v>46106.0</v>
      </c>
      <c r="B2159" s="2" t="s">
        <v>301</v>
      </c>
      <c r="C2159" s="2" t="s">
        <v>303</v>
      </c>
      <c r="D2159" s="2">
        <v>0.0</v>
      </c>
      <c r="E2159" s="53">
        <v>0.16</v>
      </c>
      <c r="F2159" s="53">
        <v>0.166</v>
      </c>
      <c r="G2159" s="53">
        <v>0.156</v>
      </c>
      <c r="H2159" s="53">
        <v>0.14800000000000002</v>
      </c>
      <c r="I2159" s="53">
        <v>0.139</v>
      </c>
      <c r="J2159" s="53">
        <v>0.047</v>
      </c>
      <c r="K2159" s="53">
        <v>0.10099999999999999</v>
      </c>
      <c r="L2159" s="94">
        <v>0.0242</v>
      </c>
      <c r="M2159" s="94">
        <v>0.0022</v>
      </c>
      <c r="N2159" s="94">
        <v>0.0102</v>
      </c>
      <c r="O2159" s="2" t="s">
        <v>9316</v>
      </c>
      <c r="P2159" s="2">
        <v>10.0</v>
      </c>
      <c r="Q2159" s="2" t="s">
        <v>9317</v>
      </c>
    </row>
    <row r="2160">
      <c r="A2160" s="54">
        <v>46106.0</v>
      </c>
      <c r="B2160" s="2" t="s">
        <v>450</v>
      </c>
      <c r="C2160" s="2" t="s">
        <v>303</v>
      </c>
      <c r="D2160" s="2">
        <v>0.0</v>
      </c>
      <c r="E2160" s="53">
        <v>0.0</v>
      </c>
      <c r="F2160" s="53">
        <v>0.0</v>
      </c>
      <c r="G2160" s="53">
        <v>0.0</v>
      </c>
      <c r="H2160" s="53">
        <v>0.0</v>
      </c>
      <c r="I2160" s="53">
        <v>0.0</v>
      </c>
      <c r="J2160" s="53">
        <v>0.004980846402225282</v>
      </c>
      <c r="K2160" s="53">
        <v>0.002490423201112641</v>
      </c>
      <c r="L2160" s="94">
        <v>0.0</v>
      </c>
      <c r="M2160" s="94">
        <v>2.480883088256054E-5</v>
      </c>
      <c r="N2160" s="94">
        <v>6.202207720640135E-6</v>
      </c>
      <c r="O2160" s="2" t="s">
        <v>9316</v>
      </c>
      <c r="P2160" s="2">
        <v>11.0</v>
      </c>
      <c r="Q2160" s="2" t="s">
        <v>9318</v>
      </c>
    </row>
    <row r="2161">
      <c r="A2161" s="54">
        <v>46106.0</v>
      </c>
      <c r="B2161" s="2" t="s">
        <v>1189</v>
      </c>
      <c r="C2161" s="2" t="s">
        <v>303</v>
      </c>
      <c r="D2161" s="2">
        <v>0.0</v>
      </c>
      <c r="E2161" s="53">
        <v>1.9714653620408776E-4</v>
      </c>
      <c r="F2161" s="53">
        <v>0.0029187617438134967</v>
      </c>
      <c r="G2161" s="53">
        <v>0.00642275672052278</v>
      </c>
      <c r="H2161" s="53">
        <v>0.009242980323757003</v>
      </c>
      <c r="I2161" s="53">
        <v>0.012996457151112388</v>
      </c>
      <c r="J2161" s="53">
        <v>0.002158562436225623</v>
      </c>
      <c r="K2161" s="53">
        <v>0.0042906595783742014</v>
      </c>
      <c r="L2161" s="94">
        <v>4.125180389102054E-5</v>
      </c>
      <c r="M2161" s="94">
        <v>4.659391791084297E-6</v>
      </c>
      <c r="N2161" s="94">
        <v>1.840975961749428E-5</v>
      </c>
      <c r="O2161" s="2" t="s">
        <v>9319</v>
      </c>
      <c r="P2161" s="2">
        <v>99.0</v>
      </c>
      <c r="Q2161" s="2" t="s">
        <v>9320</v>
      </c>
    </row>
    <row r="2162">
      <c r="A2162" s="54">
        <v>46107.0</v>
      </c>
      <c r="B2162" s="2" t="s">
        <v>194</v>
      </c>
      <c r="C2162" s="2" t="s">
        <v>148</v>
      </c>
      <c r="D2162" s="2">
        <v>0.0</v>
      </c>
      <c r="E2162" s="53">
        <v>0.068</v>
      </c>
      <c r="F2162" s="53">
        <v>0.066</v>
      </c>
      <c r="G2162" s="53">
        <v>0.065</v>
      </c>
      <c r="H2162" s="53">
        <v>0.066</v>
      </c>
      <c r="I2162" s="53">
        <v>0.067</v>
      </c>
      <c r="J2162" s="53">
        <v>0.09</v>
      </c>
      <c r="K2162" s="53">
        <v>0.078</v>
      </c>
      <c r="L2162" s="94">
        <v>0.0042</v>
      </c>
      <c r="M2162" s="94">
        <v>0.0081</v>
      </c>
      <c r="N2162" s="94">
        <v>0.0061</v>
      </c>
      <c r="O2162" s="2" t="s">
        <v>9316</v>
      </c>
      <c r="P2162" s="2">
        <v>1.0</v>
      </c>
      <c r="Q2162" s="2" t="s">
        <v>9317</v>
      </c>
    </row>
    <row r="2163">
      <c r="A2163" s="54">
        <v>46107.0</v>
      </c>
      <c r="B2163" s="2" t="s">
        <v>145</v>
      </c>
      <c r="C2163" s="2" t="s">
        <v>148</v>
      </c>
      <c r="D2163" s="2">
        <v>0.0</v>
      </c>
      <c r="E2163" s="53">
        <v>0.0</v>
      </c>
      <c r="F2163" s="53">
        <v>0.0</v>
      </c>
      <c r="G2163" s="53">
        <v>0.0</v>
      </c>
      <c r="H2163" s="53">
        <v>0.0</v>
      </c>
      <c r="I2163" s="53">
        <v>0.0</v>
      </c>
      <c r="J2163" s="53">
        <v>0.024</v>
      </c>
      <c r="K2163" s="53">
        <v>0.012</v>
      </c>
      <c r="L2163" s="94">
        <v>0.0</v>
      </c>
      <c r="M2163" s="94">
        <v>6.0E-4</v>
      </c>
      <c r="N2163" s="94">
        <v>1.0E-4</v>
      </c>
      <c r="O2163" s="2" t="s">
        <v>9316</v>
      </c>
      <c r="P2163" s="2">
        <v>2.0</v>
      </c>
      <c r="Q2163" s="2" t="s">
        <v>9317</v>
      </c>
    </row>
    <row r="2164">
      <c r="A2164" s="54">
        <v>46107.0</v>
      </c>
      <c r="B2164" s="2" t="s">
        <v>1801</v>
      </c>
      <c r="C2164" s="2" t="s">
        <v>148</v>
      </c>
      <c r="D2164" s="2">
        <v>0.0</v>
      </c>
      <c r="E2164" s="53">
        <v>0.0</v>
      </c>
      <c r="F2164" s="53">
        <v>0.0</v>
      </c>
      <c r="G2164" s="53">
        <v>0.0</v>
      </c>
      <c r="H2164" s="53">
        <v>0.0</v>
      </c>
      <c r="I2164" s="53">
        <v>0.0</v>
      </c>
      <c r="J2164" s="53">
        <v>0.0</v>
      </c>
      <c r="K2164" s="53">
        <v>0.0</v>
      </c>
      <c r="L2164" s="94">
        <v>0.0</v>
      </c>
      <c r="M2164" s="94">
        <v>0.0</v>
      </c>
      <c r="N2164" s="94">
        <v>0.0</v>
      </c>
      <c r="O2164" s="2" t="s">
        <v>9316</v>
      </c>
      <c r="P2164" s="2">
        <v>3.0</v>
      </c>
      <c r="Q2164" s="2" t="s">
        <v>9318</v>
      </c>
    </row>
    <row r="2165">
      <c r="A2165" s="54">
        <v>46107.0</v>
      </c>
      <c r="B2165" s="2" t="s">
        <v>932</v>
      </c>
      <c r="C2165" s="2" t="s">
        <v>148</v>
      </c>
      <c r="D2165" s="2">
        <v>0.0</v>
      </c>
      <c r="E2165" s="53">
        <v>0.005886215118259826</v>
      </c>
      <c r="F2165" s="53">
        <v>0.015948584167695585</v>
      </c>
      <c r="G2165" s="53">
        <v>0.019925250887142653</v>
      </c>
      <c r="H2165" s="53">
        <v>0.02160597022261288</v>
      </c>
      <c r="I2165" s="53">
        <v>0.022891072581278604</v>
      </c>
      <c r="J2165" s="53">
        <v>0.016925282585981104</v>
      </c>
      <c r="K2165" s="53">
        <v>0.018425266736561877</v>
      </c>
      <c r="L2165" s="94">
        <v>3.9701562291557906E-4</v>
      </c>
      <c r="M2165" s="94">
        <v>2.864651906153152E-4</v>
      </c>
      <c r="N2165" s="94">
        <v>3.394904543134536E-4</v>
      </c>
      <c r="O2165" s="2" t="s">
        <v>9316</v>
      </c>
      <c r="P2165" s="2">
        <v>4.0</v>
      </c>
      <c r="Q2165" s="2" t="s">
        <v>9318</v>
      </c>
    </row>
    <row r="2166">
      <c r="A2166" s="54">
        <v>46107.0</v>
      </c>
      <c r="B2166" s="2" t="s">
        <v>515</v>
      </c>
      <c r="C2166" s="2" t="s">
        <v>148</v>
      </c>
      <c r="D2166" s="2">
        <v>0.0</v>
      </c>
      <c r="E2166" s="53">
        <v>0.03487223521554719</v>
      </c>
      <c r="F2166" s="53">
        <v>0.03881896594031337</v>
      </c>
      <c r="G2166" s="53">
        <v>0.03605385299871109</v>
      </c>
      <c r="H2166" s="53">
        <v>0.03370813208988147</v>
      </c>
      <c r="I2166" s="53">
        <v>0.030792155054447098</v>
      </c>
      <c r="J2166" s="53">
        <v>0.007829065957341995</v>
      </c>
      <c r="K2166" s="53">
        <v>0.021941459478026542</v>
      </c>
      <c r="L2166" s="94">
        <v>0.0012998803160526686</v>
      </c>
      <c r="M2166" s="94">
        <v>6.129427376441133E-5</v>
      </c>
      <c r="N2166" s="94">
        <v>4.814276440258808E-4</v>
      </c>
      <c r="O2166" s="2" t="s">
        <v>9316</v>
      </c>
      <c r="P2166" s="2">
        <v>5.0</v>
      </c>
      <c r="Q2166" s="2" t="s">
        <v>9318</v>
      </c>
    </row>
    <row r="2167">
      <c r="A2167" s="54">
        <v>46107.0</v>
      </c>
      <c r="B2167" s="2" t="s">
        <v>229</v>
      </c>
      <c r="C2167" s="2" t="s">
        <v>148</v>
      </c>
      <c r="D2167" s="2">
        <v>0.0</v>
      </c>
      <c r="E2167" s="53">
        <v>0.046113041384509106</v>
      </c>
      <c r="F2167" s="53">
        <v>0.06085851981890206</v>
      </c>
      <c r="G2167" s="53">
        <v>0.060774371458947436</v>
      </c>
      <c r="H2167" s="53">
        <v>0.05910698514830005</v>
      </c>
      <c r="I2167" s="53">
        <v>0.05628938675969904</v>
      </c>
      <c r="J2167" s="53">
        <v>0.09937029803556185</v>
      </c>
      <c r="K2167" s="53">
        <v>0.08007233474725464</v>
      </c>
      <c r="L2167" s="94">
        <v>0.0036935242262301246</v>
      </c>
      <c r="M2167" s="94">
        <v>0.009874456131676389</v>
      </c>
      <c r="N2167" s="94">
        <v>0.006411578791876403</v>
      </c>
      <c r="O2167" s="2" t="s">
        <v>9316</v>
      </c>
      <c r="P2167" s="2">
        <v>6.0</v>
      </c>
      <c r="Q2167" s="2" t="s">
        <v>9317</v>
      </c>
    </row>
    <row r="2168">
      <c r="A2168" s="54">
        <v>46107.0</v>
      </c>
      <c r="B2168" s="2" t="s">
        <v>178</v>
      </c>
      <c r="C2168" s="2" t="s">
        <v>148</v>
      </c>
      <c r="D2168" s="2">
        <v>0.0</v>
      </c>
      <c r="E2168" s="53">
        <v>0.09202838046649527</v>
      </c>
      <c r="F2168" s="53">
        <v>0.06306159621818126</v>
      </c>
      <c r="G2168" s="53">
        <v>0.04982328383138369</v>
      </c>
      <c r="H2168" s="53">
        <v>0.042963057982239886</v>
      </c>
      <c r="I2168" s="53">
        <v>0.036197653404215525</v>
      </c>
      <c r="J2168" s="53">
        <v>0.0356108737084927</v>
      </c>
      <c r="K2168" s="53">
        <v>0.042717078769938195</v>
      </c>
      <c r="L2168" s="94">
        <v>0.002482359611742619</v>
      </c>
      <c r="M2168" s="94">
        <v>0.001268134326282217</v>
      </c>
      <c r="N2168" s="94">
        <v>0.0018247488186371045</v>
      </c>
      <c r="O2168" s="2" t="s">
        <v>9316</v>
      </c>
      <c r="P2168" s="2">
        <v>7.0</v>
      </c>
      <c r="Q2168" s="2" t="s">
        <v>9318</v>
      </c>
    </row>
    <row r="2169">
      <c r="A2169" s="54">
        <v>46107.0</v>
      </c>
      <c r="B2169" s="2" t="s">
        <v>1876</v>
      </c>
      <c r="C2169" s="2" t="s">
        <v>148</v>
      </c>
      <c r="D2169" s="2">
        <v>0.0</v>
      </c>
      <c r="E2169" s="53">
        <v>0.0</v>
      </c>
      <c r="F2169" s="53">
        <v>0.0</v>
      </c>
      <c r="G2169" s="53">
        <v>0.0</v>
      </c>
      <c r="H2169" s="53">
        <v>0.0</v>
      </c>
      <c r="I2169" s="53">
        <v>0.0</v>
      </c>
      <c r="J2169" s="53">
        <v>0.0</v>
      </c>
      <c r="K2169" s="53">
        <v>0.0</v>
      </c>
      <c r="L2169" s="94">
        <v>0.0</v>
      </c>
      <c r="M2169" s="94">
        <v>0.0</v>
      </c>
      <c r="N2169" s="94">
        <v>0.0</v>
      </c>
      <c r="O2169" s="2" t="s">
        <v>9316</v>
      </c>
      <c r="P2169" s="2">
        <v>8.0</v>
      </c>
      <c r="Q2169" s="2" t="s">
        <v>9318</v>
      </c>
    </row>
    <row r="2170">
      <c r="A2170" s="54">
        <v>46107.0</v>
      </c>
      <c r="B2170" s="2" t="s">
        <v>687</v>
      </c>
      <c r="C2170" s="2" t="s">
        <v>148</v>
      </c>
      <c r="D2170" s="2">
        <v>0.0</v>
      </c>
      <c r="E2170" s="53">
        <v>0.0</v>
      </c>
      <c r="F2170" s="53">
        <v>0.0</v>
      </c>
      <c r="G2170" s="53">
        <v>0.0</v>
      </c>
      <c r="H2170" s="53">
        <v>0.0</v>
      </c>
      <c r="I2170" s="53">
        <v>0.0</v>
      </c>
      <c r="J2170" s="53">
        <v>0.005303663998430744</v>
      </c>
      <c r="K2170" s="53">
        <v>0.002651831999215372</v>
      </c>
      <c r="L2170" s="94">
        <v>0.0</v>
      </c>
      <c r="M2170" s="94">
        <v>2.8128851808250382E-5</v>
      </c>
      <c r="N2170" s="94">
        <v>7.0322129520625955E-6</v>
      </c>
      <c r="O2170" s="2" t="s">
        <v>9316</v>
      </c>
      <c r="P2170" s="2">
        <v>9.0</v>
      </c>
      <c r="Q2170" s="2" t="s">
        <v>9318</v>
      </c>
    </row>
    <row r="2171">
      <c r="A2171" s="54">
        <v>46107.0</v>
      </c>
      <c r="B2171" s="2" t="s">
        <v>301</v>
      </c>
      <c r="C2171" s="2" t="s">
        <v>148</v>
      </c>
      <c r="D2171" s="2">
        <v>0.0</v>
      </c>
      <c r="E2171" s="53">
        <v>0.071</v>
      </c>
      <c r="F2171" s="53">
        <v>0.078</v>
      </c>
      <c r="G2171" s="53">
        <v>0.07200000000000001</v>
      </c>
      <c r="H2171" s="53">
        <v>0.067</v>
      </c>
      <c r="I2171" s="53">
        <v>0.062</v>
      </c>
      <c r="J2171" s="53">
        <v>0.046</v>
      </c>
      <c r="K2171" s="53">
        <v>0.059000000000000004</v>
      </c>
      <c r="L2171" s="94">
        <v>0.0052</v>
      </c>
      <c r="M2171" s="94">
        <v>0.0021</v>
      </c>
      <c r="N2171" s="94">
        <v>0.0035</v>
      </c>
      <c r="O2171" s="2" t="s">
        <v>9316</v>
      </c>
      <c r="P2171" s="2">
        <v>10.0</v>
      </c>
      <c r="Q2171" s="2" t="s">
        <v>9317</v>
      </c>
    </row>
    <row r="2172">
      <c r="A2172" s="54">
        <v>46107.0</v>
      </c>
      <c r="B2172" s="2" t="s">
        <v>450</v>
      </c>
      <c r="C2172" s="2" t="s">
        <v>148</v>
      </c>
      <c r="D2172" s="2">
        <v>0.0</v>
      </c>
      <c r="E2172" s="53">
        <v>0.0</v>
      </c>
      <c r="F2172" s="53">
        <v>0.0</v>
      </c>
      <c r="G2172" s="53">
        <v>0.0</v>
      </c>
      <c r="H2172" s="53">
        <v>0.0</v>
      </c>
      <c r="I2172" s="53">
        <v>0.0</v>
      </c>
      <c r="J2172" s="53">
        <v>0.004938351621589112</v>
      </c>
      <c r="K2172" s="53">
        <v>0.002469175810794556</v>
      </c>
      <c r="L2172" s="94">
        <v>0.0</v>
      </c>
      <c r="M2172" s="94">
        <v>2.4387316738451814E-5</v>
      </c>
      <c r="N2172" s="94">
        <v>6.0968291846129535E-6</v>
      </c>
      <c r="O2172" s="2" t="s">
        <v>9316</v>
      </c>
      <c r="P2172" s="2">
        <v>11.0</v>
      </c>
      <c r="Q2172" s="2" t="s">
        <v>9318</v>
      </c>
    </row>
    <row r="2173">
      <c r="A2173" s="54">
        <v>46107.0</v>
      </c>
      <c r="B2173" s="2" t="s">
        <v>1189</v>
      </c>
      <c r="C2173" s="2" t="s">
        <v>148</v>
      </c>
      <c r="D2173" s="2">
        <v>0.0</v>
      </c>
      <c r="E2173" s="53">
        <v>0.0</v>
      </c>
      <c r="F2173" s="53">
        <v>0.0</v>
      </c>
      <c r="G2173" s="53">
        <v>0.0</v>
      </c>
      <c r="H2173" s="53">
        <v>0.0</v>
      </c>
      <c r="I2173" s="53">
        <v>0.0</v>
      </c>
      <c r="J2173" s="53">
        <v>0.0021401463619664567</v>
      </c>
      <c r="K2173" s="53">
        <v>0.0010700731809832283</v>
      </c>
      <c r="L2173" s="94">
        <v>0.0</v>
      </c>
      <c r="M2173" s="94">
        <v>4.58022645063826E-6</v>
      </c>
      <c r="N2173" s="94">
        <v>1.145056612659565E-6</v>
      </c>
      <c r="O2173" s="2" t="s">
        <v>9319</v>
      </c>
      <c r="P2173" s="2">
        <v>99.0</v>
      </c>
      <c r="Q2173" s="2" t="s">
        <v>9320</v>
      </c>
    </row>
    <row r="2174">
      <c r="A2174" s="54">
        <v>46108.0</v>
      </c>
      <c r="B2174" s="2" t="s">
        <v>194</v>
      </c>
      <c r="C2174" s="2" t="s">
        <v>196</v>
      </c>
      <c r="D2174" s="2">
        <v>0.0</v>
      </c>
      <c r="E2174" s="53">
        <v>0.042</v>
      </c>
      <c r="F2174" s="53">
        <v>0.074</v>
      </c>
      <c r="G2174" s="53">
        <v>0.088</v>
      </c>
      <c r="H2174" s="53">
        <v>0.095</v>
      </c>
      <c r="I2174" s="53">
        <v>0.103</v>
      </c>
      <c r="J2174" s="53">
        <v>0.089</v>
      </c>
      <c r="K2174" s="53">
        <v>0.088</v>
      </c>
      <c r="L2174" s="94">
        <v>0.0077</v>
      </c>
      <c r="M2174" s="94">
        <v>0.0079</v>
      </c>
      <c r="N2174" s="94">
        <v>0.0077</v>
      </c>
      <c r="O2174" s="2" t="s">
        <v>9316</v>
      </c>
      <c r="P2174" s="2">
        <v>1.0</v>
      </c>
      <c r="Q2174" s="2" t="s">
        <v>9317</v>
      </c>
    </row>
    <row r="2175">
      <c r="A2175" s="54">
        <v>46108.0</v>
      </c>
      <c r="B2175" s="2" t="s">
        <v>145</v>
      </c>
      <c r="C2175" s="2" t="s">
        <v>196</v>
      </c>
      <c r="D2175" s="2">
        <v>0.0</v>
      </c>
      <c r="E2175" s="53">
        <v>0.001</v>
      </c>
      <c r="F2175" s="53">
        <v>0.011</v>
      </c>
      <c r="G2175" s="53">
        <v>0.019</v>
      </c>
      <c r="H2175" s="53">
        <v>0.025</v>
      </c>
      <c r="I2175" s="53">
        <v>0.031</v>
      </c>
      <c r="J2175" s="53">
        <v>0.024</v>
      </c>
      <c r="K2175" s="53">
        <v>0.022</v>
      </c>
      <c r="L2175" s="94">
        <v>4.0E-4</v>
      </c>
      <c r="M2175" s="94">
        <v>6.0E-4</v>
      </c>
      <c r="N2175" s="94">
        <v>5.0E-4</v>
      </c>
      <c r="O2175" s="2" t="s">
        <v>9316</v>
      </c>
      <c r="P2175" s="2">
        <v>2.0</v>
      </c>
      <c r="Q2175" s="2" t="s">
        <v>9317</v>
      </c>
    </row>
    <row r="2176">
      <c r="A2176" s="54">
        <v>46108.0</v>
      </c>
      <c r="B2176" s="2" t="s">
        <v>1801</v>
      </c>
      <c r="C2176" s="2" t="s">
        <v>196</v>
      </c>
      <c r="D2176" s="2">
        <v>0.0</v>
      </c>
      <c r="E2176" s="53">
        <v>0.0</v>
      </c>
      <c r="F2176" s="53">
        <v>0.0</v>
      </c>
      <c r="G2176" s="53">
        <v>0.0</v>
      </c>
      <c r="H2176" s="53">
        <v>0.0</v>
      </c>
      <c r="I2176" s="53">
        <v>0.0</v>
      </c>
      <c r="J2176" s="53">
        <v>0.0</v>
      </c>
      <c r="K2176" s="53">
        <v>0.0</v>
      </c>
      <c r="L2176" s="94">
        <v>0.0</v>
      </c>
      <c r="M2176" s="94">
        <v>0.0</v>
      </c>
      <c r="N2176" s="94">
        <v>0.0</v>
      </c>
      <c r="O2176" s="2" t="s">
        <v>9316</v>
      </c>
      <c r="P2176" s="2">
        <v>3.0</v>
      </c>
      <c r="Q2176" s="2" t="s">
        <v>9318</v>
      </c>
    </row>
    <row r="2177">
      <c r="A2177" s="54">
        <v>46108.0</v>
      </c>
      <c r="B2177" s="2" t="s">
        <v>932</v>
      </c>
      <c r="C2177" s="2" t="s">
        <v>196</v>
      </c>
      <c r="D2177" s="2">
        <v>0.0</v>
      </c>
      <c r="E2177" s="53">
        <v>0.003623390429295987</v>
      </c>
      <c r="F2177" s="53">
        <v>0.012513005521941845</v>
      </c>
      <c r="G2177" s="53">
        <v>0.01694975660339916</v>
      </c>
      <c r="H2177" s="53">
        <v>0.019137866641883293</v>
      </c>
      <c r="I2177" s="53">
        <v>0.021112806930264343</v>
      </c>
      <c r="J2177" s="53">
        <v>0.016781006212202295</v>
      </c>
      <c r="K2177" s="53">
        <v>0.01686538140780073</v>
      </c>
      <c r="L2177" s="94">
        <v>2.8729424891447346E-4</v>
      </c>
      <c r="M2177" s="94">
        <v>2.81602169493972E-4</v>
      </c>
      <c r="N2177" s="94">
        <v>2.8444109003059054E-4</v>
      </c>
      <c r="O2177" s="2" t="s">
        <v>9316</v>
      </c>
      <c r="P2177" s="2">
        <v>4.0</v>
      </c>
      <c r="Q2177" s="2" t="s">
        <v>9318</v>
      </c>
    </row>
    <row r="2178">
      <c r="A2178" s="54">
        <v>46108.0</v>
      </c>
      <c r="B2178" s="2" t="s">
        <v>515</v>
      </c>
      <c r="C2178" s="2" t="s">
        <v>196</v>
      </c>
      <c r="D2178" s="2">
        <v>0.0</v>
      </c>
      <c r="E2178" s="53">
        <v>0.0</v>
      </c>
      <c r="F2178" s="53">
        <v>0.0</v>
      </c>
      <c r="G2178" s="53">
        <v>0.0</v>
      </c>
      <c r="H2178" s="53">
        <v>0.0</v>
      </c>
      <c r="I2178" s="53">
        <v>0.0</v>
      </c>
      <c r="J2178" s="53">
        <v>0.007762328563702494</v>
      </c>
      <c r="K2178" s="53">
        <v>0.003881164281851247</v>
      </c>
      <c r="L2178" s="94">
        <v>0.0</v>
      </c>
      <c r="M2178" s="94">
        <v>6.0253744730871624E-5</v>
      </c>
      <c r="N2178" s="94">
        <v>1.5063436182717906E-5</v>
      </c>
      <c r="O2178" s="2" t="s">
        <v>9316</v>
      </c>
      <c r="P2178" s="2">
        <v>5.0</v>
      </c>
      <c r="Q2178" s="2" t="s">
        <v>9318</v>
      </c>
    </row>
    <row r="2179">
      <c r="A2179" s="54">
        <v>46108.0</v>
      </c>
      <c r="B2179" s="2" t="s">
        <v>229</v>
      </c>
      <c r="C2179" s="2" t="s">
        <v>196</v>
      </c>
      <c r="D2179" s="2">
        <v>0.0</v>
      </c>
      <c r="E2179" s="53">
        <v>0.033794558321540234</v>
      </c>
      <c r="F2179" s="53">
        <v>0.05399929903473039</v>
      </c>
      <c r="G2179" s="53">
        <v>0.056595114555707926</v>
      </c>
      <c r="H2179" s="53">
        <v>0.05621251998663068</v>
      </c>
      <c r="I2179" s="53">
        <v>0.05455433617864359</v>
      </c>
      <c r="J2179" s="53">
        <v>0.09852323470358738</v>
      </c>
      <c r="K2179" s="53">
        <v>0.07755917462964765</v>
      </c>
      <c r="L2179" s="94">
        <v>0.0032030069915737033</v>
      </c>
      <c r="M2179" s="94">
        <v>0.009706827776458165</v>
      </c>
      <c r="N2179" s="94">
        <v>0.006015425569232179</v>
      </c>
      <c r="O2179" s="2" t="s">
        <v>9316</v>
      </c>
      <c r="P2179" s="2">
        <v>6.0</v>
      </c>
      <c r="Q2179" s="2" t="s">
        <v>9317</v>
      </c>
    </row>
    <row r="2180">
      <c r="A2180" s="54">
        <v>46108.0</v>
      </c>
      <c r="B2180" s="2" t="s">
        <v>178</v>
      </c>
      <c r="C2180" s="2" t="s">
        <v>196</v>
      </c>
      <c r="D2180" s="2">
        <v>0.0</v>
      </c>
      <c r="E2180" s="53">
        <v>0.13318494309928194</v>
      </c>
      <c r="F2180" s="53">
        <v>0.1269881118379128</v>
      </c>
      <c r="G2180" s="53">
        <v>0.11373862741398172</v>
      </c>
      <c r="H2180" s="53">
        <v>0.10472249269216004</v>
      </c>
      <c r="I2180" s="53">
        <v>0.09438423007335257</v>
      </c>
      <c r="J2180" s="53">
        <v>0.03530731554338343</v>
      </c>
      <c r="K2180" s="53">
        <v>0.07452297147868257</v>
      </c>
      <c r="L2180" s="94">
        <v>0.012936475366016553</v>
      </c>
      <c r="M2180" s="94">
        <v>0.001246606530880045</v>
      </c>
      <c r="N2180" s="94">
        <v>0.005553673278012536</v>
      </c>
      <c r="O2180" s="2" t="s">
        <v>9316</v>
      </c>
      <c r="P2180" s="2">
        <v>7.0</v>
      </c>
      <c r="Q2180" s="2" t="s">
        <v>9318</v>
      </c>
    </row>
    <row r="2181">
      <c r="A2181" s="54">
        <v>46108.0</v>
      </c>
      <c r="B2181" s="2" t="s">
        <v>1876</v>
      </c>
      <c r="C2181" s="2" t="s">
        <v>196</v>
      </c>
      <c r="D2181" s="2">
        <v>0.0</v>
      </c>
      <c r="E2181" s="53">
        <v>0.0</v>
      </c>
      <c r="F2181" s="53">
        <v>0.0</v>
      </c>
      <c r="G2181" s="53">
        <v>0.0</v>
      </c>
      <c r="H2181" s="53">
        <v>0.0</v>
      </c>
      <c r="I2181" s="53">
        <v>0.0</v>
      </c>
      <c r="J2181" s="53">
        <v>0.0</v>
      </c>
      <c r="K2181" s="53">
        <v>0.0</v>
      </c>
      <c r="L2181" s="94">
        <v>0.0</v>
      </c>
      <c r="M2181" s="94">
        <v>0.0</v>
      </c>
      <c r="N2181" s="94">
        <v>0.0</v>
      </c>
      <c r="O2181" s="2" t="s">
        <v>9316</v>
      </c>
      <c r="P2181" s="2">
        <v>8.0</v>
      </c>
      <c r="Q2181" s="2" t="s">
        <v>9318</v>
      </c>
    </row>
    <row r="2182">
      <c r="A2182" s="54">
        <v>46108.0</v>
      </c>
      <c r="B2182" s="2" t="s">
        <v>687</v>
      </c>
      <c r="C2182" s="2" t="s">
        <v>196</v>
      </c>
      <c r="D2182" s="2">
        <v>0.0</v>
      </c>
      <c r="E2182" s="53">
        <v>1.9696922508708164E-4</v>
      </c>
      <c r="F2182" s="53">
        <v>0.0028637290068937527</v>
      </c>
      <c r="G2182" s="53">
        <v>0.006126704334504514</v>
      </c>
      <c r="H2182" s="53">
        <v>0.008602122081466199</v>
      </c>
      <c r="I2182" s="53">
        <v>0.011683333334112232</v>
      </c>
      <c r="J2182" s="53">
        <v>0.005262974003231492</v>
      </c>
      <c r="K2182" s="53">
        <v>0.005694839168868003</v>
      </c>
      <c r="L2182" s="94">
        <v>3.75365060024364E-5</v>
      </c>
      <c r="M2182" s="94">
        <v>2.769889535869051E-5</v>
      </c>
      <c r="N2182" s="94">
        <v>3.2431193159273205E-5</v>
      </c>
      <c r="O2182" s="2" t="s">
        <v>9316</v>
      </c>
      <c r="P2182" s="2">
        <v>9.0</v>
      </c>
      <c r="Q2182" s="2" t="s">
        <v>9318</v>
      </c>
    </row>
    <row r="2183">
      <c r="A2183" s="54">
        <v>46108.0</v>
      </c>
      <c r="B2183" s="2" t="s">
        <v>301</v>
      </c>
      <c r="C2183" s="2" t="s">
        <v>196</v>
      </c>
      <c r="D2183" s="2">
        <v>0.0</v>
      </c>
      <c r="E2183" s="53">
        <v>0.0</v>
      </c>
      <c r="F2183" s="53">
        <v>0.0</v>
      </c>
      <c r="G2183" s="53">
        <v>0.0</v>
      </c>
      <c r="H2183" s="53">
        <v>0.0</v>
      </c>
      <c r="I2183" s="53">
        <v>0.0</v>
      </c>
      <c r="J2183" s="53">
        <v>0.046</v>
      </c>
      <c r="K2183" s="53">
        <v>0.023</v>
      </c>
      <c r="L2183" s="94">
        <v>0.0</v>
      </c>
      <c r="M2183" s="94">
        <v>0.0021</v>
      </c>
      <c r="N2183" s="94">
        <v>5.0E-4</v>
      </c>
      <c r="O2183" s="2" t="s">
        <v>9316</v>
      </c>
      <c r="P2183" s="2">
        <v>10.0</v>
      </c>
      <c r="Q2183" s="2" t="s">
        <v>9317</v>
      </c>
    </row>
    <row r="2184">
      <c r="A2184" s="54">
        <v>46108.0</v>
      </c>
      <c r="B2184" s="2" t="s">
        <v>450</v>
      </c>
      <c r="C2184" s="2" t="s">
        <v>196</v>
      </c>
      <c r="D2184" s="2">
        <v>0.0</v>
      </c>
      <c r="E2184" s="53">
        <v>0.003082299249505719</v>
      </c>
      <c r="F2184" s="53">
        <v>0.011540947623317241</v>
      </c>
      <c r="G2184" s="53">
        <v>0.01606016571028597</v>
      </c>
      <c r="H2184" s="53">
        <v>0.01837948934885883</v>
      </c>
      <c r="I2184" s="53">
        <v>0.020551297881229624</v>
      </c>
      <c r="J2184" s="53">
        <v>0.004896255576173735</v>
      </c>
      <c r="K2184" s="53">
        <v>0.010478210643229853</v>
      </c>
      <c r="L2184" s="94">
        <v>2.5792892264184524E-4</v>
      </c>
      <c r="M2184" s="94">
        <v>2.3973318667212395E-5</v>
      </c>
      <c r="N2184" s="94">
        <v>1.0979289828389537E-4</v>
      </c>
      <c r="O2184" s="2" t="s">
        <v>9316</v>
      </c>
      <c r="P2184" s="2">
        <v>11.0</v>
      </c>
      <c r="Q2184" s="2" t="s">
        <v>9318</v>
      </c>
    </row>
    <row r="2185">
      <c r="A2185" s="54">
        <v>46108.0</v>
      </c>
      <c r="B2185" s="2" t="s">
        <v>1189</v>
      </c>
      <c r="C2185" s="2" t="s">
        <v>196</v>
      </c>
      <c r="D2185" s="2">
        <v>0.0</v>
      </c>
      <c r="E2185" s="53">
        <v>0.0</v>
      </c>
      <c r="F2185" s="53">
        <v>0.0</v>
      </c>
      <c r="G2185" s="53">
        <v>0.0</v>
      </c>
      <c r="H2185" s="53">
        <v>0.0</v>
      </c>
      <c r="I2185" s="53">
        <v>0.0</v>
      </c>
      <c r="J2185" s="53">
        <v>0.0021219030886330957</v>
      </c>
      <c r="K2185" s="53">
        <v>0.0010609515443165479</v>
      </c>
      <c r="L2185" s="94">
        <v>0.0</v>
      </c>
      <c r="M2185" s="94">
        <v>4.502472717550671E-6</v>
      </c>
      <c r="N2185" s="94">
        <v>1.1256181793876678E-6</v>
      </c>
      <c r="O2185" s="2" t="s">
        <v>9319</v>
      </c>
      <c r="P2185" s="2">
        <v>99.0</v>
      </c>
      <c r="Q2185" s="2" t="s">
        <v>9320</v>
      </c>
    </row>
    <row r="2186">
      <c r="A2186" s="54">
        <v>46109.0</v>
      </c>
      <c r="B2186" s="2" t="s">
        <v>194</v>
      </c>
      <c r="C2186" s="2" t="s">
        <v>288</v>
      </c>
      <c r="D2186" s="2">
        <v>0.0</v>
      </c>
      <c r="E2186" s="53">
        <v>0.336</v>
      </c>
      <c r="F2186" s="53">
        <v>0.303</v>
      </c>
      <c r="G2186" s="53">
        <v>0.282</v>
      </c>
      <c r="H2186" s="53">
        <v>0.268</v>
      </c>
      <c r="I2186" s="53">
        <v>0.252</v>
      </c>
      <c r="J2186" s="53">
        <v>0.088</v>
      </c>
      <c r="K2186" s="53">
        <v>0.185</v>
      </c>
      <c r="L2186" s="94">
        <v>0.0795</v>
      </c>
      <c r="M2186" s="94">
        <v>0.0077</v>
      </c>
      <c r="N2186" s="94">
        <v>0.0342</v>
      </c>
      <c r="O2186" s="2" t="s">
        <v>9316</v>
      </c>
      <c r="P2186" s="2">
        <v>1.0</v>
      </c>
      <c r="Q2186" s="2" t="s">
        <v>9317</v>
      </c>
    </row>
    <row r="2187">
      <c r="A2187" s="54">
        <v>46109.0</v>
      </c>
      <c r="B2187" s="2" t="s">
        <v>145</v>
      </c>
      <c r="C2187" s="2" t="s">
        <v>288</v>
      </c>
      <c r="D2187" s="2">
        <v>0.0</v>
      </c>
      <c r="E2187" s="53">
        <v>0.016</v>
      </c>
      <c r="F2187" s="53">
        <v>0.041</v>
      </c>
      <c r="G2187" s="53">
        <v>0.056</v>
      </c>
      <c r="H2187" s="53">
        <v>0.064</v>
      </c>
      <c r="I2187" s="53">
        <v>0.074</v>
      </c>
      <c r="J2187" s="53">
        <v>0.024</v>
      </c>
      <c r="K2187" s="53">
        <v>0.04</v>
      </c>
      <c r="L2187" s="94">
        <v>0.0031</v>
      </c>
      <c r="M2187" s="94">
        <v>6.0E-4</v>
      </c>
      <c r="N2187" s="94">
        <v>0.0016</v>
      </c>
      <c r="O2187" s="2" t="s">
        <v>9316</v>
      </c>
      <c r="P2187" s="2">
        <v>2.0</v>
      </c>
      <c r="Q2187" s="2" t="s">
        <v>9317</v>
      </c>
    </row>
    <row r="2188">
      <c r="A2188" s="54">
        <v>46109.0</v>
      </c>
      <c r="B2188" s="2" t="s">
        <v>1801</v>
      </c>
      <c r="C2188" s="2" t="s">
        <v>288</v>
      </c>
      <c r="D2188" s="2">
        <v>0.0</v>
      </c>
      <c r="E2188" s="53">
        <v>0.0</v>
      </c>
      <c r="F2188" s="53">
        <v>0.0</v>
      </c>
      <c r="G2188" s="53">
        <v>0.0</v>
      </c>
      <c r="H2188" s="53">
        <v>0.0</v>
      </c>
      <c r="I2188" s="53">
        <v>0.0</v>
      </c>
      <c r="J2188" s="53">
        <v>0.0</v>
      </c>
      <c r="K2188" s="53">
        <v>0.0</v>
      </c>
      <c r="L2188" s="94">
        <v>0.0</v>
      </c>
      <c r="M2188" s="94">
        <v>0.0</v>
      </c>
      <c r="N2188" s="94">
        <v>0.0</v>
      </c>
      <c r="O2188" s="2" t="s">
        <v>9316</v>
      </c>
      <c r="P2188" s="2">
        <v>3.0</v>
      </c>
      <c r="Q2188" s="2" t="s">
        <v>9318</v>
      </c>
    </row>
    <row r="2189">
      <c r="A2189" s="54">
        <v>46109.0</v>
      </c>
      <c r="B2189" s="2" t="s">
        <v>932</v>
      </c>
      <c r="C2189" s="2" t="s">
        <v>288</v>
      </c>
      <c r="D2189" s="2">
        <v>0.0</v>
      </c>
      <c r="E2189" s="53">
        <v>0.0013730082251547874</v>
      </c>
      <c r="F2189" s="53">
        <v>0.007702658421246395</v>
      </c>
      <c r="G2189" s="53">
        <v>0.012265430657100757</v>
      </c>
      <c r="H2189" s="53">
        <v>0.01501526583489032</v>
      </c>
      <c r="I2189" s="53">
        <v>0.01795997153107152</v>
      </c>
      <c r="J2189" s="53">
        <v>0.016638081503745624</v>
      </c>
      <c r="K2189" s="53">
        <v>0.01445175608042319</v>
      </c>
      <c r="L2189" s="94">
        <v>1.504407892041471E-4</v>
      </c>
      <c r="M2189" s="94">
        <v>2.7682575612528225E-4</v>
      </c>
      <c r="N2189" s="94">
        <v>2.0885325380804866E-4</v>
      </c>
      <c r="O2189" s="2" t="s">
        <v>9316</v>
      </c>
      <c r="P2189" s="2">
        <v>4.0</v>
      </c>
      <c r="Q2189" s="2" t="s">
        <v>9318</v>
      </c>
    </row>
    <row r="2190">
      <c r="A2190" s="54">
        <v>46109.0</v>
      </c>
      <c r="B2190" s="2" t="s">
        <v>515</v>
      </c>
      <c r="C2190" s="2" t="s">
        <v>288</v>
      </c>
      <c r="D2190" s="2">
        <v>0.0</v>
      </c>
      <c r="E2190" s="53">
        <v>0.005886215118259826</v>
      </c>
      <c r="F2190" s="53">
        <v>0.015948584167695585</v>
      </c>
      <c r="G2190" s="53">
        <v>0.019925250887142653</v>
      </c>
      <c r="H2190" s="53">
        <v>0.02160597022261288</v>
      </c>
      <c r="I2190" s="53">
        <v>0.022891072581278604</v>
      </c>
      <c r="J2190" s="53">
        <v>0.007696216404939013</v>
      </c>
      <c r="K2190" s="53">
        <v>0.013810733646040834</v>
      </c>
      <c r="L2190" s="94">
        <v>3.9701562291557906E-4</v>
      </c>
      <c r="M2190" s="94">
        <v>5.923174695165239E-5</v>
      </c>
      <c r="N2190" s="94">
        <v>1.9073636384188435E-4</v>
      </c>
      <c r="O2190" s="2" t="s">
        <v>9316</v>
      </c>
      <c r="P2190" s="2">
        <v>5.0</v>
      </c>
      <c r="Q2190" s="2" t="s">
        <v>9318</v>
      </c>
    </row>
    <row r="2191">
      <c r="A2191" s="54">
        <v>46109.0</v>
      </c>
      <c r="B2191" s="2" t="s">
        <v>229</v>
      </c>
      <c r="C2191" s="2" t="s">
        <v>288</v>
      </c>
      <c r="D2191" s="2">
        <v>0.0</v>
      </c>
      <c r="E2191" s="53">
        <v>0.049550911822484354</v>
      </c>
      <c r="F2191" s="53">
        <v>0.09217141926224225</v>
      </c>
      <c r="G2191" s="53">
        <v>0.10176838242844034</v>
      </c>
      <c r="H2191" s="53">
        <v>0.10377620773934867</v>
      </c>
      <c r="I2191" s="53">
        <v>0.10341977525312751</v>
      </c>
      <c r="J2191" s="53">
        <v>0.09768410715556353</v>
      </c>
      <c r="K2191" s="53">
        <v>0.09972624479200193</v>
      </c>
      <c r="L2191" s="94">
        <v>0.010356803662101285</v>
      </c>
      <c r="M2191" s="94">
        <v>0.009542184790779618</v>
      </c>
      <c r="N2191" s="94">
        <v>0.00994532390031429</v>
      </c>
      <c r="O2191" s="2" t="s">
        <v>9316</v>
      </c>
      <c r="P2191" s="2">
        <v>6.0</v>
      </c>
      <c r="Q2191" s="2" t="s">
        <v>9317</v>
      </c>
    </row>
    <row r="2192">
      <c r="A2192" s="54">
        <v>46109.0</v>
      </c>
      <c r="B2192" s="2" t="s">
        <v>178</v>
      </c>
      <c r="C2192" s="2" t="s">
        <v>288</v>
      </c>
      <c r="D2192" s="2">
        <v>0.0</v>
      </c>
      <c r="E2192" s="53">
        <v>0.04160558872895931</v>
      </c>
      <c r="F2192" s="53">
        <v>0.047229473671672385</v>
      </c>
      <c r="G2192" s="53">
        <v>0.04741824187152007</v>
      </c>
      <c r="H2192" s="53">
        <v>0.047365839618912775</v>
      </c>
      <c r="I2192" s="53">
        <v>0.04732885522118701</v>
      </c>
      <c r="J2192" s="53">
        <v>0.03500660128843272</v>
      </c>
      <c r="K2192" s="53">
        <v>0.0412124215799764</v>
      </c>
      <c r="L2192" s="94">
        <v>0.0022484896621859794</v>
      </c>
      <c r="M2192" s="94">
        <v>0.0012254621337672994</v>
      </c>
      <c r="N2192" s="94">
        <v>0.0016984636924857045</v>
      </c>
      <c r="O2192" s="2" t="s">
        <v>9316</v>
      </c>
      <c r="P2192" s="2">
        <v>7.0</v>
      </c>
      <c r="Q2192" s="2" t="s">
        <v>9318</v>
      </c>
    </row>
    <row r="2193">
      <c r="A2193" s="54">
        <v>46109.0</v>
      </c>
      <c r="B2193" s="2" t="s">
        <v>1876</v>
      </c>
      <c r="C2193" s="2" t="s">
        <v>288</v>
      </c>
      <c r="D2193" s="2">
        <v>0.0</v>
      </c>
      <c r="E2193" s="53">
        <v>0.0</v>
      </c>
      <c r="F2193" s="53">
        <v>0.0</v>
      </c>
      <c r="G2193" s="53">
        <v>0.0</v>
      </c>
      <c r="H2193" s="53">
        <v>0.0</v>
      </c>
      <c r="I2193" s="53">
        <v>0.0</v>
      </c>
      <c r="J2193" s="53">
        <v>0.0</v>
      </c>
      <c r="K2193" s="53">
        <v>0.0</v>
      </c>
      <c r="L2193" s="94">
        <v>0.0</v>
      </c>
      <c r="M2193" s="94">
        <v>0.0</v>
      </c>
      <c r="N2193" s="94">
        <v>0.0</v>
      </c>
      <c r="O2193" s="2" t="s">
        <v>9316</v>
      </c>
      <c r="P2193" s="2">
        <v>8.0</v>
      </c>
      <c r="Q2193" s="2" t="s">
        <v>9318</v>
      </c>
    </row>
    <row r="2194">
      <c r="A2194" s="54">
        <v>46109.0</v>
      </c>
      <c r="B2194" s="2" t="s">
        <v>687</v>
      </c>
      <c r="C2194" s="2" t="s">
        <v>288</v>
      </c>
      <c r="D2194" s="2">
        <v>0.0</v>
      </c>
      <c r="E2194" s="53">
        <v>0.0</v>
      </c>
      <c r="F2194" s="53">
        <v>0.0</v>
      </c>
      <c r="G2194" s="53">
        <v>0.0</v>
      </c>
      <c r="H2194" s="53">
        <v>0.0</v>
      </c>
      <c r="I2194" s="53">
        <v>0.0</v>
      </c>
      <c r="J2194" s="53">
        <v>0.005222596183861969</v>
      </c>
      <c r="K2194" s="53">
        <v>0.0026112980919309847</v>
      </c>
      <c r="L2194" s="94">
        <v>0.0</v>
      </c>
      <c r="M2194" s="94">
        <v>2.7275510899689605E-5</v>
      </c>
      <c r="N2194" s="94">
        <v>6.818877724922401E-6</v>
      </c>
      <c r="O2194" s="2" t="s">
        <v>9316</v>
      </c>
      <c r="P2194" s="2">
        <v>9.0</v>
      </c>
      <c r="Q2194" s="2" t="s">
        <v>9318</v>
      </c>
    </row>
    <row r="2195">
      <c r="A2195" s="54">
        <v>46109.0</v>
      </c>
      <c r="B2195" s="2" t="s">
        <v>301</v>
      </c>
      <c r="C2195" s="2" t="s">
        <v>288</v>
      </c>
      <c r="D2195" s="2">
        <v>0.0</v>
      </c>
      <c r="E2195" s="53">
        <v>0.0</v>
      </c>
      <c r="F2195" s="53">
        <v>0.0</v>
      </c>
      <c r="G2195" s="53">
        <v>0.0</v>
      </c>
      <c r="H2195" s="53">
        <v>0.0</v>
      </c>
      <c r="I2195" s="53">
        <v>0.0</v>
      </c>
      <c r="J2195" s="53">
        <v>0.045</v>
      </c>
      <c r="K2195" s="53">
        <v>0.023</v>
      </c>
      <c r="L2195" s="94">
        <v>0.0</v>
      </c>
      <c r="M2195" s="94">
        <v>0.0021</v>
      </c>
      <c r="N2195" s="94">
        <v>5.0E-4</v>
      </c>
      <c r="O2195" s="2" t="s">
        <v>9316</v>
      </c>
      <c r="P2195" s="2">
        <v>10.0</v>
      </c>
      <c r="Q2195" s="2" t="s">
        <v>9317</v>
      </c>
    </row>
    <row r="2196">
      <c r="A2196" s="54">
        <v>46109.0</v>
      </c>
      <c r="B2196" s="2" t="s">
        <v>450</v>
      </c>
      <c r="C2196" s="2" t="s">
        <v>288</v>
      </c>
      <c r="D2196" s="2">
        <v>0.0</v>
      </c>
      <c r="E2196" s="53">
        <v>0.0</v>
      </c>
      <c r="F2196" s="53">
        <v>0.0</v>
      </c>
      <c r="G2196" s="53">
        <v>0.0</v>
      </c>
      <c r="H2196" s="53">
        <v>0.0</v>
      </c>
      <c r="I2196" s="53">
        <v>0.0</v>
      </c>
      <c r="J2196" s="53">
        <v>0.004854553911094491</v>
      </c>
      <c r="K2196" s="53">
        <v>0.0024272769555472454</v>
      </c>
      <c r="L2196" s="94">
        <v>0.0</v>
      </c>
      <c r="M2196" s="94">
        <v>2.3566693675722817E-5</v>
      </c>
      <c r="N2196" s="94">
        <v>5.891673418930704E-6</v>
      </c>
      <c r="O2196" s="2" t="s">
        <v>9316</v>
      </c>
      <c r="P2196" s="2">
        <v>11.0</v>
      </c>
      <c r="Q2196" s="2" t="s">
        <v>9318</v>
      </c>
    </row>
    <row r="2197">
      <c r="A2197" s="54">
        <v>46109.0</v>
      </c>
      <c r="B2197" s="2" t="s">
        <v>1189</v>
      </c>
      <c r="C2197" s="2" t="s">
        <v>288</v>
      </c>
      <c r="D2197" s="2">
        <v>0.0</v>
      </c>
      <c r="E2197" s="53">
        <v>5.202728282055374E-4</v>
      </c>
      <c r="F2197" s="53">
        <v>0.004741542441610835</v>
      </c>
      <c r="G2197" s="53">
        <v>0.008875690236990025</v>
      </c>
      <c r="H2197" s="53">
        <v>0.011780738799747325</v>
      </c>
      <c r="I2197" s="53">
        <v>0.015277957993094803</v>
      </c>
      <c r="J2197" s="53">
        <v>0.0021038307289377835</v>
      </c>
      <c r="K2197" s="53">
        <v>0.005489760482963905</v>
      </c>
      <c r="L2197" s="94">
        <v>7.877787718300005E-5</v>
      </c>
      <c r="M2197" s="94">
        <v>4.426103736022886E-6</v>
      </c>
      <c r="N2197" s="94">
        <v>3.0137470160312083E-5</v>
      </c>
      <c r="O2197" s="2" t="s">
        <v>9319</v>
      </c>
      <c r="P2197" s="2">
        <v>99.0</v>
      </c>
      <c r="Q2197" s="2" t="s">
        <v>9320</v>
      </c>
    </row>
    <row r="2198">
      <c r="A2198" s="54">
        <v>46110.0</v>
      </c>
      <c r="B2198" s="2" t="s">
        <v>194</v>
      </c>
      <c r="C2198" s="2" t="s">
        <v>256</v>
      </c>
      <c r="D2198" s="2">
        <v>0.0</v>
      </c>
      <c r="E2198" s="53">
        <v>0.001</v>
      </c>
      <c r="F2198" s="53">
        <v>0.008</v>
      </c>
      <c r="G2198" s="53">
        <v>0.016</v>
      </c>
      <c r="H2198" s="53">
        <v>0.021</v>
      </c>
      <c r="I2198" s="53">
        <v>0.028</v>
      </c>
      <c r="J2198" s="53">
        <v>0.087</v>
      </c>
      <c r="K2198" s="53">
        <v>0.052</v>
      </c>
      <c r="L2198" s="94">
        <v>3.0E-4</v>
      </c>
      <c r="M2198" s="94">
        <v>0.0076</v>
      </c>
      <c r="N2198" s="94">
        <v>0.0027</v>
      </c>
      <c r="O2198" s="2" t="s">
        <v>9316</v>
      </c>
      <c r="P2198" s="2">
        <v>1.0</v>
      </c>
      <c r="Q2198" s="2" t="s">
        <v>9317</v>
      </c>
    </row>
    <row r="2199">
      <c r="A2199" s="54">
        <v>46110.0</v>
      </c>
      <c r="B2199" s="2" t="s">
        <v>145</v>
      </c>
      <c r="C2199" s="2" t="s">
        <v>256</v>
      </c>
      <c r="D2199" s="2">
        <v>0.0</v>
      </c>
      <c r="E2199" s="53">
        <v>0.0</v>
      </c>
      <c r="F2199" s="53">
        <v>0.0</v>
      </c>
      <c r="G2199" s="53">
        <v>0.0</v>
      </c>
      <c r="H2199" s="53">
        <v>0.0</v>
      </c>
      <c r="I2199" s="53">
        <v>0.0</v>
      </c>
      <c r="J2199" s="53">
        <v>0.024</v>
      </c>
      <c r="K2199" s="53">
        <v>0.012</v>
      </c>
      <c r="L2199" s="94">
        <v>0.0</v>
      </c>
      <c r="M2199" s="94">
        <v>6.0E-4</v>
      </c>
      <c r="N2199" s="94">
        <v>1.0E-4</v>
      </c>
      <c r="O2199" s="2" t="s">
        <v>9316</v>
      </c>
      <c r="P2199" s="2">
        <v>2.0</v>
      </c>
      <c r="Q2199" s="2" t="s">
        <v>9317</v>
      </c>
    </row>
    <row r="2200">
      <c r="A2200" s="54">
        <v>46110.0</v>
      </c>
      <c r="B2200" s="2" t="s">
        <v>1801</v>
      </c>
      <c r="C2200" s="2" t="s">
        <v>256</v>
      </c>
      <c r="D2200" s="2">
        <v>0.0</v>
      </c>
      <c r="E2200" s="53">
        <v>0.0</v>
      </c>
      <c r="F2200" s="53">
        <v>0.0</v>
      </c>
      <c r="G2200" s="53">
        <v>0.0</v>
      </c>
      <c r="H2200" s="53">
        <v>0.0</v>
      </c>
      <c r="I2200" s="53">
        <v>0.0</v>
      </c>
      <c r="J2200" s="53">
        <v>0.0</v>
      </c>
      <c r="K2200" s="53">
        <v>0.0</v>
      </c>
      <c r="L2200" s="94">
        <v>0.0</v>
      </c>
      <c r="M2200" s="94">
        <v>0.0</v>
      </c>
      <c r="N2200" s="94">
        <v>0.0</v>
      </c>
      <c r="O2200" s="2" t="s">
        <v>9316</v>
      </c>
      <c r="P2200" s="2">
        <v>3.0</v>
      </c>
      <c r="Q2200" s="2" t="s">
        <v>9318</v>
      </c>
    </row>
    <row r="2201">
      <c r="A2201" s="54">
        <v>46110.0</v>
      </c>
      <c r="B2201" s="2" t="s">
        <v>932</v>
      </c>
      <c r="C2201" s="2" t="s">
        <v>256</v>
      </c>
      <c r="D2201" s="2">
        <v>0.0</v>
      </c>
      <c r="E2201" s="53">
        <v>0.0</v>
      </c>
      <c r="F2201" s="53">
        <v>0.0</v>
      </c>
      <c r="G2201" s="53">
        <v>0.0</v>
      </c>
      <c r="H2201" s="53">
        <v>0.0</v>
      </c>
      <c r="I2201" s="53">
        <v>0.0</v>
      </c>
      <c r="J2201" s="53">
        <v>0.016496493733983097</v>
      </c>
      <c r="K2201" s="53">
        <v>0.008248246866991549</v>
      </c>
      <c r="L2201" s="94">
        <v>0.0</v>
      </c>
      <c r="M2201" s="94">
        <v>2.721343055153436E-4</v>
      </c>
      <c r="N2201" s="94">
        <v>6.80335763788359E-5</v>
      </c>
      <c r="O2201" s="2" t="s">
        <v>9316</v>
      </c>
      <c r="P2201" s="2">
        <v>4.0</v>
      </c>
      <c r="Q2201" s="2" t="s">
        <v>9318</v>
      </c>
    </row>
    <row r="2202">
      <c r="A2202" s="54">
        <v>46110.0</v>
      </c>
      <c r="B2202" s="2" t="s">
        <v>515</v>
      </c>
      <c r="C2202" s="2" t="s">
        <v>256</v>
      </c>
      <c r="D2202" s="2">
        <v>0.0</v>
      </c>
      <c r="E2202" s="53">
        <v>0.0</v>
      </c>
      <c r="F2202" s="53">
        <v>0.0</v>
      </c>
      <c r="G2202" s="53">
        <v>0.0</v>
      </c>
      <c r="H2202" s="53">
        <v>0.0</v>
      </c>
      <c r="I2202" s="53">
        <v>0.0</v>
      </c>
      <c r="J2202" s="53">
        <v>0.007630722669009197</v>
      </c>
      <c r="K2202" s="53">
        <v>0.0038153613345045987</v>
      </c>
      <c r="L2202" s="94">
        <v>0.0</v>
      </c>
      <c r="M2202" s="94">
        <v>5.822792845133085E-5</v>
      </c>
      <c r="N2202" s="94">
        <v>1.4556982112832712E-5</v>
      </c>
      <c r="O2202" s="2" t="s">
        <v>9316</v>
      </c>
      <c r="P2202" s="2">
        <v>5.0</v>
      </c>
      <c r="Q2202" s="2" t="s">
        <v>9318</v>
      </c>
    </row>
    <row r="2203">
      <c r="A2203" s="54">
        <v>46110.0</v>
      </c>
      <c r="B2203" s="2" t="s">
        <v>229</v>
      </c>
      <c r="C2203" s="2" t="s">
        <v>256</v>
      </c>
      <c r="D2203" s="2">
        <v>1.0</v>
      </c>
      <c r="E2203" s="53">
        <v>0.10816562994181253</v>
      </c>
      <c r="F2203" s="53">
        <v>0.06818950949719768</v>
      </c>
      <c r="G2203" s="53">
        <v>0.052264985158620755</v>
      </c>
      <c r="H2203" s="53">
        <v>0.04434219351970927</v>
      </c>
      <c r="I2203" s="53">
        <v>0.03672209297881466</v>
      </c>
      <c r="J2203" s="53">
        <v>0.09685282892974849</v>
      </c>
      <c r="K2203" s="53">
        <v>0.07455890704418462</v>
      </c>
      <c r="L2203" s="94">
        <v>0.8982016583563893</v>
      </c>
      <c r="M2203" s="94">
        <v>0.8156748126121982</v>
      </c>
      <c r="N2203" s="94">
        <v>0.856441216531254</v>
      </c>
      <c r="O2203" s="2" t="s">
        <v>9316</v>
      </c>
      <c r="P2203" s="2">
        <v>6.0</v>
      </c>
      <c r="Q2203" s="2" t="s">
        <v>9317</v>
      </c>
    </row>
    <row r="2204">
      <c r="A2204" s="54">
        <v>46110.0</v>
      </c>
      <c r="B2204" s="2" t="s">
        <v>178</v>
      </c>
      <c r="C2204" s="2" t="s">
        <v>256</v>
      </c>
      <c r="D2204" s="2">
        <v>0.0</v>
      </c>
      <c r="E2204" s="53">
        <v>9.93389686015198E-4</v>
      </c>
      <c r="F2204" s="53">
        <v>0.006534806732573132</v>
      </c>
      <c r="G2204" s="53">
        <v>0.010945130707241551</v>
      </c>
      <c r="H2204" s="53">
        <v>0.013726972500684427</v>
      </c>
      <c r="I2204" s="53">
        <v>0.016804766652764046</v>
      </c>
      <c r="J2204" s="53">
        <v>0.0347086999587464</v>
      </c>
      <c r="K2204" s="53">
        <v>0.022826915332993976</v>
      </c>
      <c r="L2204" s="94">
        <v>1.1979588619860193E-4</v>
      </c>
      <c r="M2204" s="94">
        <v>0.0012046938528262822</v>
      </c>
      <c r="N2204" s="94">
        <v>5.210680636196755E-4</v>
      </c>
      <c r="O2204" s="2" t="s">
        <v>9316</v>
      </c>
      <c r="P2204" s="2">
        <v>7.0</v>
      </c>
      <c r="Q2204" s="2" t="s">
        <v>9318</v>
      </c>
    </row>
    <row r="2205">
      <c r="A2205" s="54">
        <v>46110.0</v>
      </c>
      <c r="B2205" s="2" t="s">
        <v>1876</v>
      </c>
      <c r="C2205" s="2" t="s">
        <v>256</v>
      </c>
      <c r="D2205" s="2">
        <v>0.0</v>
      </c>
      <c r="E2205" s="53">
        <v>0.0</v>
      </c>
      <c r="F2205" s="53">
        <v>0.0</v>
      </c>
      <c r="G2205" s="53">
        <v>0.0</v>
      </c>
      <c r="H2205" s="53">
        <v>0.0</v>
      </c>
      <c r="I2205" s="53">
        <v>0.0</v>
      </c>
      <c r="J2205" s="53">
        <v>0.0</v>
      </c>
      <c r="K2205" s="53">
        <v>0.0</v>
      </c>
      <c r="L2205" s="94">
        <v>0.0</v>
      </c>
      <c r="M2205" s="94">
        <v>0.0</v>
      </c>
      <c r="N2205" s="94">
        <v>0.0</v>
      </c>
      <c r="O2205" s="2" t="s">
        <v>9316</v>
      </c>
      <c r="P2205" s="2">
        <v>8.0</v>
      </c>
      <c r="Q2205" s="2" t="s">
        <v>9318</v>
      </c>
    </row>
    <row r="2206">
      <c r="A2206" s="54">
        <v>46110.0</v>
      </c>
      <c r="B2206" s="2" t="s">
        <v>687</v>
      </c>
      <c r="C2206" s="2" t="s">
        <v>256</v>
      </c>
      <c r="D2206" s="2">
        <v>0.0</v>
      </c>
      <c r="E2206" s="53">
        <v>0.0</v>
      </c>
      <c r="F2206" s="53">
        <v>0.0</v>
      </c>
      <c r="G2206" s="53">
        <v>0.0</v>
      </c>
      <c r="H2206" s="53">
        <v>0.0</v>
      </c>
      <c r="I2206" s="53">
        <v>0.0</v>
      </c>
      <c r="J2206" s="53">
        <v>0.005182528145292433</v>
      </c>
      <c r="K2206" s="53">
        <v>0.0025912640726462165</v>
      </c>
      <c r="L2206" s="94">
        <v>0.0</v>
      </c>
      <c r="M2206" s="94">
        <v>2.6858597976748226E-5</v>
      </c>
      <c r="N2206" s="94">
        <v>6.7146494941870564E-6</v>
      </c>
      <c r="O2206" s="2" t="s">
        <v>9316</v>
      </c>
      <c r="P2206" s="2">
        <v>9.0</v>
      </c>
      <c r="Q2206" s="2" t="s">
        <v>9318</v>
      </c>
    </row>
    <row r="2207">
      <c r="A2207" s="54">
        <v>46110.0</v>
      </c>
      <c r="B2207" s="2" t="s">
        <v>301</v>
      </c>
      <c r="C2207" s="2" t="s">
        <v>256</v>
      </c>
      <c r="D2207" s="2">
        <v>0.0</v>
      </c>
      <c r="E2207" s="53">
        <v>0.002</v>
      </c>
      <c r="F2207" s="53">
        <v>0.008</v>
      </c>
      <c r="G2207" s="53">
        <v>0.013000000000000001</v>
      </c>
      <c r="H2207" s="53">
        <v>0.015</v>
      </c>
      <c r="I2207" s="53">
        <v>0.018000000000000002</v>
      </c>
      <c r="J2207" s="53">
        <v>0.045</v>
      </c>
      <c r="K2207" s="53">
        <v>0.028999999999999998</v>
      </c>
      <c r="L2207" s="94">
        <v>2.0E-4</v>
      </c>
      <c r="M2207" s="94">
        <v>0.002</v>
      </c>
      <c r="N2207" s="94">
        <v>8.0E-4</v>
      </c>
      <c r="O2207" s="2" t="s">
        <v>9316</v>
      </c>
      <c r="P2207" s="2">
        <v>10.0</v>
      </c>
      <c r="Q2207" s="2" t="s">
        <v>9317</v>
      </c>
    </row>
    <row r="2208">
      <c r="A2208" s="54">
        <v>46110.0</v>
      </c>
      <c r="B2208" s="2" t="s">
        <v>450</v>
      </c>
      <c r="C2208" s="2" t="s">
        <v>256</v>
      </c>
      <c r="D2208" s="2">
        <v>0.0</v>
      </c>
      <c r="E2208" s="53">
        <v>0.005006370304636025</v>
      </c>
      <c r="F2208" s="53">
        <v>0.014670145100699836</v>
      </c>
      <c r="G2208" s="53">
        <v>0.018765294880646433</v>
      </c>
      <c r="H2208" s="53">
        <v>0.020567220041867076</v>
      </c>
      <c r="I2208" s="53">
        <v>0.022003902244544012</v>
      </c>
      <c r="J2208" s="53">
        <v>0.004813242329509253</v>
      </c>
      <c r="K2208" s="53">
        <v>0.011789268605077842</v>
      </c>
      <c r="L2208" s="94">
        <v>3.521362919576152E-4</v>
      </c>
      <c r="M2208" s="94">
        <v>2.316730172257966E-5</v>
      </c>
      <c r="N2208" s="94">
        <v>1.3898685424267406E-4</v>
      </c>
      <c r="O2208" s="2" t="s">
        <v>9316</v>
      </c>
      <c r="P2208" s="2">
        <v>11.0</v>
      </c>
      <c r="Q2208" s="2" t="s">
        <v>9318</v>
      </c>
    </row>
    <row r="2209">
      <c r="A2209" s="54">
        <v>46110.0</v>
      </c>
      <c r="B2209" s="2" t="s">
        <v>1189</v>
      </c>
      <c r="C2209" s="2" t="s">
        <v>256</v>
      </c>
      <c r="D2209" s="2">
        <v>0.0</v>
      </c>
      <c r="E2209" s="53">
        <v>0.0</v>
      </c>
      <c r="F2209" s="53">
        <v>0.0</v>
      </c>
      <c r="G2209" s="53">
        <v>0.0</v>
      </c>
      <c r="H2209" s="53">
        <v>0.0</v>
      </c>
      <c r="I2209" s="53">
        <v>0.0</v>
      </c>
      <c r="J2209" s="53">
        <v>0.002085927420746805</v>
      </c>
      <c r="K2209" s="53">
        <v>0.0010429637103734025</v>
      </c>
      <c r="L2209" s="94">
        <v>0.0</v>
      </c>
      <c r="M2209" s="94">
        <v>4.351093204623419E-6</v>
      </c>
      <c r="N2209" s="94">
        <v>1.0877733011558547E-6</v>
      </c>
      <c r="O2209" s="2" t="s">
        <v>9319</v>
      </c>
      <c r="P2209" s="2">
        <v>99.0</v>
      </c>
      <c r="Q2209" s="2" t="s">
        <v>9320</v>
      </c>
    </row>
    <row r="2210">
      <c r="A2210" s="54">
        <v>46111.0</v>
      </c>
      <c r="B2210" s="2" t="s">
        <v>194</v>
      </c>
      <c r="C2210" s="2" t="s">
        <v>180</v>
      </c>
      <c r="D2210" s="2">
        <v>0.0</v>
      </c>
      <c r="E2210" s="53">
        <v>0.001</v>
      </c>
      <c r="F2210" s="53">
        <v>0.008</v>
      </c>
      <c r="G2210" s="53">
        <v>0.016</v>
      </c>
      <c r="H2210" s="53">
        <v>0.022</v>
      </c>
      <c r="I2210" s="53">
        <v>0.029</v>
      </c>
      <c r="J2210" s="53">
        <v>0.087</v>
      </c>
      <c r="K2210" s="53">
        <v>0.051</v>
      </c>
      <c r="L2210" s="94">
        <v>3.0E-4</v>
      </c>
      <c r="M2210" s="94">
        <v>0.0076</v>
      </c>
      <c r="N2210" s="94">
        <v>0.0026</v>
      </c>
      <c r="O2210" s="2" t="s">
        <v>9316</v>
      </c>
      <c r="P2210" s="2">
        <v>1.0</v>
      </c>
      <c r="Q2210" s="2" t="s">
        <v>9317</v>
      </c>
    </row>
    <row r="2211">
      <c r="A2211" s="54">
        <v>46111.0</v>
      </c>
      <c r="B2211" s="2" t="s">
        <v>145</v>
      </c>
      <c r="C2211" s="2" t="s">
        <v>180</v>
      </c>
      <c r="D2211" s="2">
        <v>0.0</v>
      </c>
      <c r="E2211" s="53">
        <v>0.017</v>
      </c>
      <c r="F2211" s="53">
        <v>0.038</v>
      </c>
      <c r="G2211" s="53">
        <v>0.044</v>
      </c>
      <c r="H2211" s="53">
        <v>0.047</v>
      </c>
      <c r="I2211" s="53">
        <v>0.048</v>
      </c>
      <c r="J2211" s="53">
        <v>0.024</v>
      </c>
      <c r="K2211" s="53">
        <v>0.034</v>
      </c>
      <c r="L2211" s="94">
        <v>0.0019</v>
      </c>
      <c r="M2211" s="94">
        <v>6.0E-4</v>
      </c>
      <c r="N2211" s="94">
        <v>0.0012</v>
      </c>
      <c r="O2211" s="2" t="s">
        <v>9316</v>
      </c>
      <c r="P2211" s="2">
        <v>2.0</v>
      </c>
      <c r="Q2211" s="2" t="s">
        <v>9317</v>
      </c>
    </row>
    <row r="2212">
      <c r="A2212" s="54">
        <v>46111.0</v>
      </c>
      <c r="B2212" s="2" t="s">
        <v>1801</v>
      </c>
      <c r="C2212" s="2" t="s">
        <v>180</v>
      </c>
      <c r="D2212" s="2">
        <v>0.0</v>
      </c>
      <c r="E2212" s="53">
        <v>0.0</v>
      </c>
      <c r="F2212" s="53">
        <v>0.0</v>
      </c>
      <c r="G2212" s="53">
        <v>0.0</v>
      </c>
      <c r="H2212" s="53">
        <v>0.0</v>
      </c>
      <c r="I2212" s="53">
        <v>0.0</v>
      </c>
      <c r="J2212" s="53">
        <v>0.0</v>
      </c>
      <c r="K2212" s="53">
        <v>0.0</v>
      </c>
      <c r="L2212" s="94">
        <v>0.0</v>
      </c>
      <c r="M2212" s="94">
        <v>0.0</v>
      </c>
      <c r="N2212" s="94">
        <v>0.0</v>
      </c>
      <c r="O2212" s="2" t="s">
        <v>9316</v>
      </c>
      <c r="P2212" s="2">
        <v>3.0</v>
      </c>
      <c r="Q2212" s="2" t="s">
        <v>9318</v>
      </c>
    </row>
    <row r="2213">
      <c r="A2213" s="54">
        <v>46111.0</v>
      </c>
      <c r="B2213" s="2" t="s">
        <v>932</v>
      </c>
      <c r="C2213" s="2" t="s">
        <v>180</v>
      </c>
      <c r="D2213" s="2">
        <v>0.0</v>
      </c>
      <c r="E2213" s="53">
        <v>9.93389686015198E-4</v>
      </c>
      <c r="F2213" s="53">
        <v>0.006534806732573132</v>
      </c>
      <c r="G2213" s="53">
        <v>0.010945130707241551</v>
      </c>
      <c r="H2213" s="53">
        <v>0.013726972500684427</v>
      </c>
      <c r="I2213" s="53">
        <v>0.016804766652764046</v>
      </c>
      <c r="J2213" s="53">
        <v>0.01635622837194967</v>
      </c>
      <c r="K2213" s="53">
        <v>0.01365067953959561</v>
      </c>
      <c r="L2213" s="94">
        <v>1.1979588619860193E-4</v>
      </c>
      <c r="M2213" s="94">
        <v>2.6752620655537136E-4</v>
      </c>
      <c r="N2213" s="94">
        <v>1.8634105189273422E-4</v>
      </c>
      <c r="O2213" s="2" t="s">
        <v>9316</v>
      </c>
      <c r="P2213" s="2">
        <v>4.0</v>
      </c>
      <c r="Q2213" s="2" t="s">
        <v>9318</v>
      </c>
    </row>
    <row r="2214">
      <c r="A2214" s="54">
        <v>46111.0</v>
      </c>
      <c r="B2214" s="2" t="s">
        <v>515</v>
      </c>
      <c r="C2214" s="2" t="s">
        <v>180</v>
      </c>
      <c r="D2214" s="2">
        <v>0.0</v>
      </c>
      <c r="E2214" s="53">
        <v>0.0</v>
      </c>
      <c r="F2214" s="53">
        <v>0.0</v>
      </c>
      <c r="G2214" s="53">
        <v>0.0</v>
      </c>
      <c r="H2214" s="53">
        <v>0.0</v>
      </c>
      <c r="I2214" s="53">
        <v>0.0</v>
      </c>
      <c r="J2214" s="53">
        <v>0.007565840634377779</v>
      </c>
      <c r="K2214" s="53">
        <v>0.0037829203171888897</v>
      </c>
      <c r="L2214" s="94">
        <v>0.0</v>
      </c>
      <c r="M2214" s="94">
        <v>5.724194450480196E-5</v>
      </c>
      <c r="N2214" s="94">
        <v>1.431048612620049E-5</v>
      </c>
      <c r="O2214" s="2" t="s">
        <v>9316</v>
      </c>
      <c r="P2214" s="2">
        <v>5.0</v>
      </c>
      <c r="Q2214" s="2" t="s">
        <v>9318</v>
      </c>
    </row>
    <row r="2215">
      <c r="A2215" s="54">
        <v>46111.0</v>
      </c>
      <c r="B2215" s="2" t="s">
        <v>229</v>
      </c>
      <c r="C2215" s="2" t="s">
        <v>180</v>
      </c>
      <c r="D2215" s="2">
        <v>0.0</v>
      </c>
      <c r="E2215" s="53">
        <v>0.23272152483619532</v>
      </c>
      <c r="F2215" s="53">
        <v>0.1594805165345453</v>
      </c>
      <c r="G2215" s="53">
        <v>0.1383883032104477</v>
      </c>
      <c r="H2215" s="53">
        <v>0.12987439128690073</v>
      </c>
      <c r="I2215" s="53">
        <v>0.12320046994194217</v>
      </c>
      <c r="J2215" s="53">
        <v>0.10453205258554081</v>
      </c>
      <c r="K2215" s="53">
        <v>0.12146017789799426</v>
      </c>
      <c r="L2215" s="94">
        <v>0.01915132246546681</v>
      </c>
      <c r="M2215" s="94">
        <v>0.01092695001774627</v>
      </c>
      <c r="N2215" s="94">
        <v>0.014752574815012414</v>
      </c>
      <c r="O2215" s="2" t="s">
        <v>9316</v>
      </c>
      <c r="P2215" s="2">
        <v>6.0</v>
      </c>
      <c r="Q2215" s="2" t="s">
        <v>9317</v>
      </c>
    </row>
    <row r="2216">
      <c r="A2216" s="54">
        <v>46111.0</v>
      </c>
      <c r="B2216" s="2" t="s">
        <v>178</v>
      </c>
      <c r="C2216" s="2" t="s">
        <v>180</v>
      </c>
      <c r="D2216" s="2">
        <v>0.0</v>
      </c>
      <c r="E2216" s="53">
        <v>1.6767796362933223E-4</v>
      </c>
      <c r="F2216" s="53">
        <v>0.002684793699922679</v>
      </c>
      <c r="G2216" s="53">
        <v>0.006048853512054686</v>
      </c>
      <c r="H2216" s="53">
        <v>0.008798605579970496</v>
      </c>
      <c r="I2216" s="53">
        <v>0.012492764227761171</v>
      </c>
      <c r="J2216" s="53">
        <v>0.034413580981106064</v>
      </c>
      <c r="K2216" s="53">
        <v>0.020231217246580373</v>
      </c>
      <c r="L2216" s="94">
        <v>3.658862881029631E-5</v>
      </c>
      <c r="M2216" s="94">
        <v>0.001184294555943145</v>
      </c>
      <c r="N2216" s="94">
        <v>4.093021512783311E-4</v>
      </c>
      <c r="O2216" s="2" t="s">
        <v>9316</v>
      </c>
      <c r="P2216" s="2">
        <v>7.0</v>
      </c>
      <c r="Q2216" s="2" t="s">
        <v>9318</v>
      </c>
    </row>
    <row r="2217">
      <c r="A2217" s="54">
        <v>46111.0</v>
      </c>
      <c r="B2217" s="2" t="s">
        <v>1876</v>
      </c>
      <c r="C2217" s="2" t="s">
        <v>180</v>
      </c>
      <c r="D2217" s="2">
        <v>0.0</v>
      </c>
      <c r="E2217" s="53">
        <v>0.0</v>
      </c>
      <c r="F2217" s="53">
        <v>0.0</v>
      </c>
      <c r="G2217" s="53">
        <v>0.0</v>
      </c>
      <c r="H2217" s="53">
        <v>0.0</v>
      </c>
      <c r="I2217" s="53">
        <v>0.0</v>
      </c>
      <c r="J2217" s="53">
        <v>0.0</v>
      </c>
      <c r="K2217" s="53">
        <v>0.0</v>
      </c>
      <c r="L2217" s="94">
        <v>0.0</v>
      </c>
      <c r="M2217" s="94">
        <v>0.0</v>
      </c>
      <c r="N2217" s="94">
        <v>0.0</v>
      </c>
      <c r="O2217" s="2" t="s">
        <v>9316</v>
      </c>
      <c r="P2217" s="2">
        <v>8.0</v>
      </c>
      <c r="Q2217" s="2" t="s">
        <v>9318</v>
      </c>
    </row>
    <row r="2218">
      <c r="A2218" s="54">
        <v>46111.0</v>
      </c>
      <c r="B2218" s="2" t="s">
        <v>687</v>
      </c>
      <c r="C2218" s="2" t="s">
        <v>180</v>
      </c>
      <c r="D2218" s="2">
        <v>0.0</v>
      </c>
      <c r="E2218" s="53">
        <v>0.025212060811146426</v>
      </c>
      <c r="F2218" s="53">
        <v>0.032399395204083026</v>
      </c>
      <c r="G2218" s="53">
        <v>0.03087665503009758</v>
      </c>
      <c r="H2218" s="53">
        <v>0.028933974487518988</v>
      </c>
      <c r="I2218" s="53">
        <v>0.026228196530577584</v>
      </c>
      <c r="J2218" s="53">
        <v>0.005142767510867942</v>
      </c>
      <c r="K2218" s="53">
        <v>0.018009711270482762</v>
      </c>
      <c r="L2218" s="94">
        <v>9.533678258476502E-4</v>
      </c>
      <c r="M2218" s="94">
        <v>2.644805767083885E-5</v>
      </c>
      <c r="N2218" s="94">
        <v>3.2434970004615384E-4</v>
      </c>
      <c r="O2218" s="2" t="s">
        <v>9316</v>
      </c>
      <c r="P2218" s="2">
        <v>9.0</v>
      </c>
      <c r="Q2218" s="2" t="s">
        <v>9318</v>
      </c>
    </row>
    <row r="2219">
      <c r="A2219" s="54">
        <v>46111.0</v>
      </c>
      <c r="B2219" s="2" t="s">
        <v>301</v>
      </c>
      <c r="C2219" s="2" t="s">
        <v>180</v>
      </c>
      <c r="D2219" s="2">
        <v>0.0</v>
      </c>
      <c r="E2219" s="53">
        <v>0.067</v>
      </c>
      <c r="F2219" s="53">
        <v>0.054000000000000006</v>
      </c>
      <c r="G2219" s="53">
        <v>0.044000000000000004</v>
      </c>
      <c r="H2219" s="53">
        <v>0.039</v>
      </c>
      <c r="I2219" s="53">
        <v>0.034</v>
      </c>
      <c r="J2219" s="53">
        <v>0.045</v>
      </c>
      <c r="K2219" s="53">
        <v>0.045</v>
      </c>
      <c r="L2219" s="94">
        <v>0.002</v>
      </c>
      <c r="M2219" s="94">
        <v>0.002</v>
      </c>
      <c r="N2219" s="94">
        <v>0.002</v>
      </c>
      <c r="O2219" s="2" t="s">
        <v>9316</v>
      </c>
      <c r="P2219" s="2">
        <v>10.0</v>
      </c>
      <c r="Q2219" s="2" t="s">
        <v>9317</v>
      </c>
    </row>
    <row r="2220">
      <c r="A2220" s="54">
        <v>46111.0</v>
      </c>
      <c r="B2220" s="2" t="s">
        <v>450</v>
      </c>
      <c r="C2220" s="2" t="s">
        <v>180</v>
      </c>
      <c r="D2220" s="2">
        <v>0.0</v>
      </c>
      <c r="E2220" s="53">
        <v>0.0</v>
      </c>
      <c r="F2220" s="53">
        <v>0.0</v>
      </c>
      <c r="G2220" s="53">
        <v>0.0</v>
      </c>
      <c r="H2220" s="53">
        <v>0.0</v>
      </c>
      <c r="I2220" s="53">
        <v>0.0</v>
      </c>
      <c r="J2220" s="53">
        <v>0.004772316591665189</v>
      </c>
      <c r="K2220" s="53">
        <v>0.0023861582958325943</v>
      </c>
      <c r="L2220" s="94">
        <v>0.0</v>
      </c>
      <c r="M2220" s="94">
        <v>2.2775005651082844E-5</v>
      </c>
      <c r="N2220" s="94">
        <v>5.693751412770711E-6</v>
      </c>
      <c r="O2220" s="2" t="s">
        <v>9316</v>
      </c>
      <c r="P2220" s="2">
        <v>11.0</v>
      </c>
      <c r="Q2220" s="2" t="s">
        <v>9318</v>
      </c>
    </row>
    <row r="2221">
      <c r="A2221" s="54">
        <v>46111.0</v>
      </c>
      <c r="B2221" s="2" t="s">
        <v>1189</v>
      </c>
      <c r="C2221" s="2" t="s">
        <v>180</v>
      </c>
      <c r="D2221" s="2">
        <v>0.0</v>
      </c>
      <c r="E2221" s="53">
        <v>0.0</v>
      </c>
      <c r="F2221" s="53">
        <v>0.0</v>
      </c>
      <c r="G2221" s="53">
        <v>0.0</v>
      </c>
      <c r="H2221" s="53">
        <v>0.0</v>
      </c>
      <c r="I2221" s="53">
        <v>0.0</v>
      </c>
      <c r="J2221" s="53">
        <v>0.0020681913266673833</v>
      </c>
      <c r="K2221" s="53">
        <v>0.0010340956633336916</v>
      </c>
      <c r="L2221" s="94">
        <v>0.0</v>
      </c>
      <c r="M2221" s="94">
        <v>4.277415363702191E-6</v>
      </c>
      <c r="N2221" s="94">
        <v>1.0693538409255477E-6</v>
      </c>
      <c r="O2221" s="2" t="s">
        <v>9319</v>
      </c>
      <c r="P2221" s="2">
        <v>99.0</v>
      </c>
      <c r="Q2221" s="2" t="s">
        <v>9320</v>
      </c>
    </row>
    <row r="2222">
      <c r="A2222" s="54">
        <v>46112.0</v>
      </c>
      <c r="B2222" s="2" t="s">
        <v>194</v>
      </c>
      <c r="C2222" s="2" t="s">
        <v>208</v>
      </c>
      <c r="D2222" s="2">
        <v>0.0</v>
      </c>
      <c r="E2222" s="53">
        <v>0.123</v>
      </c>
      <c r="F2222" s="53">
        <v>0.146</v>
      </c>
      <c r="G2222" s="53">
        <v>0.146</v>
      </c>
      <c r="H2222" s="53">
        <v>0.145</v>
      </c>
      <c r="I2222" s="53">
        <v>0.143</v>
      </c>
      <c r="J2222" s="53">
        <v>0.086</v>
      </c>
      <c r="K2222" s="53">
        <v>0.116</v>
      </c>
      <c r="L2222" s="94">
        <v>0.0213</v>
      </c>
      <c r="M2222" s="94">
        <v>0.0074</v>
      </c>
      <c r="N2222" s="94">
        <v>0.0135</v>
      </c>
      <c r="O2222" s="2" t="s">
        <v>9316</v>
      </c>
      <c r="P2222" s="2">
        <v>1.0</v>
      </c>
      <c r="Q2222" s="2" t="s">
        <v>9317</v>
      </c>
    </row>
    <row r="2223">
      <c r="A2223" s="54">
        <v>46112.0</v>
      </c>
      <c r="B2223" s="2" t="s">
        <v>145</v>
      </c>
      <c r="C2223" s="2" t="s">
        <v>208</v>
      </c>
      <c r="D2223" s="2">
        <v>0.0</v>
      </c>
      <c r="E2223" s="53">
        <v>0.067</v>
      </c>
      <c r="F2223" s="53">
        <v>0.057</v>
      </c>
      <c r="G2223" s="53">
        <v>0.052</v>
      </c>
      <c r="H2223" s="53">
        <v>0.049</v>
      </c>
      <c r="I2223" s="53">
        <v>0.047</v>
      </c>
      <c r="J2223" s="53">
        <v>0.023</v>
      </c>
      <c r="K2223" s="53">
        <v>0.037</v>
      </c>
      <c r="L2223" s="94">
        <v>0.0027</v>
      </c>
      <c r="M2223" s="94">
        <v>5.0E-4</v>
      </c>
      <c r="N2223" s="94">
        <v>0.0014</v>
      </c>
      <c r="O2223" s="2" t="s">
        <v>9316</v>
      </c>
      <c r="P2223" s="2">
        <v>2.0</v>
      </c>
      <c r="Q2223" s="2" t="s">
        <v>9317</v>
      </c>
    </row>
    <row r="2224">
      <c r="A2224" s="54">
        <v>46112.0</v>
      </c>
      <c r="B2224" s="2" t="s">
        <v>1801</v>
      </c>
      <c r="C2224" s="2" t="s">
        <v>208</v>
      </c>
      <c r="D2224" s="2">
        <v>0.0</v>
      </c>
      <c r="E2224" s="53">
        <v>0.0</v>
      </c>
      <c r="F2224" s="53">
        <v>0.0</v>
      </c>
      <c r="G2224" s="53">
        <v>0.0</v>
      </c>
      <c r="H2224" s="53">
        <v>0.0</v>
      </c>
      <c r="I2224" s="53">
        <v>0.0</v>
      </c>
      <c r="J2224" s="53">
        <v>0.0</v>
      </c>
      <c r="K2224" s="53">
        <v>0.0</v>
      </c>
      <c r="L2224" s="94">
        <v>0.0</v>
      </c>
      <c r="M2224" s="94">
        <v>0.0</v>
      </c>
      <c r="N2224" s="94">
        <v>0.0</v>
      </c>
      <c r="O2224" s="2" t="s">
        <v>9316</v>
      </c>
      <c r="P2224" s="2">
        <v>3.0</v>
      </c>
      <c r="Q2224" s="2" t="s">
        <v>9318</v>
      </c>
    </row>
    <row r="2225">
      <c r="A2225" s="54">
        <v>46112.0</v>
      </c>
      <c r="B2225" s="2" t="s">
        <v>932</v>
      </c>
      <c r="C2225" s="2" t="s">
        <v>208</v>
      </c>
      <c r="D2225" s="2">
        <v>0.0</v>
      </c>
      <c r="E2225" s="53">
        <v>0.14947547718641888</v>
      </c>
      <c r="F2225" s="53">
        <v>0.08016003511993697</v>
      </c>
      <c r="G2225" s="53">
        <v>0.05821537771676022</v>
      </c>
      <c r="H2225" s="53">
        <v>0.04807699770217421</v>
      </c>
      <c r="I2225" s="53">
        <v>0.03875617158543121</v>
      </c>
      <c r="J2225" s="53">
        <v>0.016217271079140814</v>
      </c>
      <c r="K2225" s="53">
        <v>0.037216324397950515</v>
      </c>
      <c r="L2225" s="94">
        <v>0.0033890302027050623</v>
      </c>
      <c r="M2225" s="94">
        <v>2.6299988125433706E-4</v>
      </c>
      <c r="N2225" s="94">
        <v>0.0013850548016934867</v>
      </c>
      <c r="O2225" s="2" t="s">
        <v>9316</v>
      </c>
      <c r="P2225" s="2">
        <v>4.0</v>
      </c>
      <c r="Q2225" s="2" t="s">
        <v>9318</v>
      </c>
    </row>
    <row r="2226">
      <c r="A2226" s="54">
        <v>46112.0</v>
      </c>
      <c r="B2226" s="2" t="s">
        <v>515</v>
      </c>
      <c r="C2226" s="2" t="s">
        <v>208</v>
      </c>
      <c r="D2226" s="2">
        <v>0.0</v>
      </c>
      <c r="E2226" s="53">
        <v>0.0</v>
      </c>
      <c r="F2226" s="53">
        <v>0.0</v>
      </c>
      <c r="G2226" s="53">
        <v>0.0</v>
      </c>
      <c r="H2226" s="53">
        <v>0.0</v>
      </c>
      <c r="I2226" s="53">
        <v>0.0</v>
      </c>
      <c r="J2226" s="53">
        <v>0.007501563668535253</v>
      </c>
      <c r="K2226" s="53">
        <v>0.0037507818342676267</v>
      </c>
      <c r="L2226" s="94">
        <v>0.0</v>
      </c>
      <c r="M2226" s="94">
        <v>5.6273457473088086E-5</v>
      </c>
      <c r="N2226" s="94">
        <v>1.4068364368272021E-5</v>
      </c>
      <c r="O2226" s="2" t="s">
        <v>9316</v>
      </c>
      <c r="P2226" s="2">
        <v>5.0</v>
      </c>
      <c r="Q2226" s="2" t="s">
        <v>9318</v>
      </c>
    </row>
    <row r="2227">
      <c r="A2227" s="54">
        <v>46112.0</v>
      </c>
      <c r="B2227" s="2" t="s">
        <v>229</v>
      </c>
      <c r="C2227" s="2" t="s">
        <v>208</v>
      </c>
      <c r="D2227" s="2">
        <v>0.0</v>
      </c>
      <c r="E2227" s="53">
        <v>0.02612000309520845</v>
      </c>
      <c r="F2227" s="53">
        <v>0.06004326527277021</v>
      </c>
      <c r="G2227" s="53">
        <v>0.08105692467845785</v>
      </c>
      <c r="H2227" s="53">
        <v>0.09393266318025423</v>
      </c>
      <c r="I2227" s="53">
        <v>0.10823310908103971</v>
      </c>
      <c r="J2227" s="53">
        <v>0.10364398164958163</v>
      </c>
      <c r="K2227" s="53">
        <v>0.09235045316401974</v>
      </c>
      <c r="L2227" s="94">
        <v>0.006570225038329189</v>
      </c>
      <c r="M2227" s="94">
        <v>0.010742074932178814</v>
      </c>
      <c r="N2227" s="94">
        <v>0.008528606199599803</v>
      </c>
      <c r="O2227" s="2" t="s">
        <v>9316</v>
      </c>
      <c r="P2227" s="2">
        <v>6.0</v>
      </c>
      <c r="Q2227" s="2" t="s">
        <v>9317</v>
      </c>
    </row>
    <row r="2228">
      <c r="A2228" s="54">
        <v>46112.0</v>
      </c>
      <c r="B2228" s="2" t="s">
        <v>178</v>
      </c>
      <c r="C2228" s="2" t="s">
        <v>208</v>
      </c>
      <c r="D2228" s="2">
        <v>0.0</v>
      </c>
      <c r="E2228" s="53">
        <v>0.0</v>
      </c>
      <c r="F2228" s="53">
        <v>0.0</v>
      </c>
      <c r="G2228" s="53">
        <v>0.0</v>
      </c>
      <c r="H2228" s="53">
        <v>0.0</v>
      </c>
      <c r="I2228" s="53">
        <v>0.0</v>
      </c>
      <c r="J2228" s="53">
        <v>0.03412121418723116</v>
      </c>
      <c r="K2228" s="53">
        <v>0.01706060709361558</v>
      </c>
      <c r="L2228" s="94">
        <v>0.0</v>
      </c>
      <c r="M2228" s="94">
        <v>0.0011642572576109048</v>
      </c>
      <c r="N2228" s="94">
        <v>2.910643144027262E-4</v>
      </c>
      <c r="O2228" s="2" t="s">
        <v>9316</v>
      </c>
      <c r="P2228" s="2">
        <v>7.0</v>
      </c>
      <c r="Q2228" s="2" t="s">
        <v>9318</v>
      </c>
    </row>
    <row r="2229">
      <c r="A2229" s="54">
        <v>46112.0</v>
      </c>
      <c r="B2229" s="2" t="s">
        <v>1876</v>
      </c>
      <c r="C2229" s="2" t="s">
        <v>208</v>
      </c>
      <c r="D2229" s="2">
        <v>0.0</v>
      </c>
      <c r="E2229" s="53">
        <v>0.0</v>
      </c>
      <c r="F2229" s="53">
        <v>0.0</v>
      </c>
      <c r="G2229" s="53">
        <v>0.0</v>
      </c>
      <c r="H2229" s="53">
        <v>0.0</v>
      </c>
      <c r="I2229" s="53">
        <v>0.0</v>
      </c>
      <c r="J2229" s="53">
        <v>0.0</v>
      </c>
      <c r="K2229" s="53">
        <v>0.0</v>
      </c>
      <c r="L2229" s="94">
        <v>0.0</v>
      </c>
      <c r="M2229" s="94">
        <v>0.0</v>
      </c>
      <c r="N2229" s="94">
        <v>0.0</v>
      </c>
      <c r="O2229" s="2" t="s">
        <v>9316</v>
      </c>
      <c r="P2229" s="2">
        <v>8.0</v>
      </c>
      <c r="Q2229" s="2" t="s">
        <v>9318</v>
      </c>
    </row>
    <row r="2230">
      <c r="A2230" s="54">
        <v>46112.0</v>
      </c>
      <c r="B2230" s="2" t="s">
        <v>687</v>
      </c>
      <c r="C2230" s="2" t="s">
        <v>208</v>
      </c>
      <c r="D2230" s="2">
        <v>0.0</v>
      </c>
      <c r="E2230" s="53">
        <v>0.0</v>
      </c>
      <c r="F2230" s="53">
        <v>0.0</v>
      </c>
      <c r="G2230" s="53">
        <v>0.0</v>
      </c>
      <c r="H2230" s="53">
        <v>0.0</v>
      </c>
      <c r="I2230" s="53">
        <v>0.0</v>
      </c>
      <c r="J2230" s="53">
        <v>0.005103311922167374</v>
      </c>
      <c r="K2230" s="53">
        <v>0.002551655961083687</v>
      </c>
      <c r="L2230" s="94">
        <v>0.0</v>
      </c>
      <c r="M2230" s="94">
        <v>2.6043792574935655E-5</v>
      </c>
      <c r="N2230" s="94">
        <v>6.510948143733914E-6</v>
      </c>
      <c r="O2230" s="2" t="s">
        <v>9316</v>
      </c>
      <c r="P2230" s="2">
        <v>9.0</v>
      </c>
      <c r="Q2230" s="2" t="s">
        <v>9318</v>
      </c>
    </row>
    <row r="2231">
      <c r="A2231" s="54">
        <v>46112.0</v>
      </c>
      <c r="B2231" s="2" t="s">
        <v>301</v>
      </c>
      <c r="C2231" s="2" t="s">
        <v>208</v>
      </c>
      <c r="D2231" s="2">
        <v>0.0</v>
      </c>
      <c r="E2231" s="53">
        <v>0.067</v>
      </c>
      <c r="F2231" s="53">
        <v>0.054000000000000006</v>
      </c>
      <c r="G2231" s="53">
        <v>0.044000000000000004</v>
      </c>
      <c r="H2231" s="53">
        <v>0.039</v>
      </c>
      <c r="I2231" s="53">
        <v>0.034</v>
      </c>
      <c r="J2231" s="53">
        <v>0.044000000000000004</v>
      </c>
      <c r="K2231" s="53">
        <v>0.044000000000000004</v>
      </c>
      <c r="L2231" s="94">
        <v>0.002</v>
      </c>
      <c r="M2231" s="94">
        <v>0.002</v>
      </c>
      <c r="N2231" s="94">
        <v>0.002</v>
      </c>
      <c r="O2231" s="2" t="s">
        <v>9316</v>
      </c>
      <c r="P2231" s="2">
        <v>10.0</v>
      </c>
      <c r="Q2231" s="2" t="s">
        <v>9317</v>
      </c>
    </row>
    <row r="2232">
      <c r="A2232" s="54">
        <v>46112.0</v>
      </c>
      <c r="B2232" s="2" t="s">
        <v>450</v>
      </c>
      <c r="C2232" s="2" t="s">
        <v>208</v>
      </c>
      <c r="D2232" s="2">
        <v>0.0</v>
      </c>
      <c r="E2232" s="53">
        <v>0.0</v>
      </c>
      <c r="F2232" s="53">
        <v>0.0</v>
      </c>
      <c r="G2232" s="53">
        <v>0.0</v>
      </c>
      <c r="H2232" s="53">
        <v>0.0</v>
      </c>
      <c r="I2232" s="53">
        <v>0.0</v>
      </c>
      <c r="J2232" s="53">
        <v>0.004731772513964374</v>
      </c>
      <c r="K2232" s="53">
        <v>0.002365886256982187</v>
      </c>
      <c r="L2232" s="94">
        <v>0.0</v>
      </c>
      <c r="M2232" s="94">
        <v>2.2389671123908734E-5</v>
      </c>
      <c r="N2232" s="94">
        <v>5.5974177809771835E-6</v>
      </c>
      <c r="O2232" s="2" t="s">
        <v>9316</v>
      </c>
      <c r="P2232" s="2">
        <v>11.0</v>
      </c>
      <c r="Q2232" s="2" t="s">
        <v>9318</v>
      </c>
    </row>
    <row r="2233">
      <c r="A2233" s="54">
        <v>46112.0</v>
      </c>
      <c r="B2233" s="2" t="s">
        <v>1189</v>
      </c>
      <c r="C2233" s="2" t="s">
        <v>208</v>
      </c>
      <c r="D2233" s="2">
        <v>0.0</v>
      </c>
      <c r="E2233" s="53">
        <v>0.0</v>
      </c>
      <c r="F2233" s="53">
        <v>0.0</v>
      </c>
      <c r="G2233" s="53">
        <v>0.0</v>
      </c>
      <c r="H2233" s="53">
        <v>0.0</v>
      </c>
      <c r="I2233" s="53">
        <v>0.0</v>
      </c>
      <c r="J2233" s="53">
        <v>0.002050620633642742</v>
      </c>
      <c r="K2233" s="53">
        <v>0.001025310316821371</v>
      </c>
      <c r="L2233" s="94">
        <v>0.0</v>
      </c>
      <c r="M2233" s="94">
        <v>4.205044983121361E-6</v>
      </c>
      <c r="N2233" s="94">
        <v>1.0512612457803402E-6</v>
      </c>
      <c r="O2233" s="2" t="s">
        <v>9319</v>
      </c>
      <c r="P2233" s="2">
        <v>99.0</v>
      </c>
      <c r="Q2233" s="2" t="s">
        <v>9320</v>
      </c>
    </row>
    <row r="2234">
      <c r="A2234" s="54">
        <v>46113.0</v>
      </c>
      <c r="B2234" s="2" t="s">
        <v>194</v>
      </c>
      <c r="C2234" s="2" t="s">
        <v>303</v>
      </c>
      <c r="D2234" s="2">
        <v>0.0</v>
      </c>
      <c r="E2234" s="53">
        <v>0.004</v>
      </c>
      <c r="F2234" s="53">
        <v>0.014</v>
      </c>
      <c r="G2234" s="53">
        <v>0.018</v>
      </c>
      <c r="H2234" s="53">
        <v>0.02</v>
      </c>
      <c r="I2234" s="53">
        <v>0.021</v>
      </c>
      <c r="J2234" s="53">
        <v>0.085</v>
      </c>
      <c r="K2234" s="53">
        <v>0.051</v>
      </c>
      <c r="L2234" s="94">
        <v>3.0E-4</v>
      </c>
      <c r="M2234" s="94">
        <v>0.0072</v>
      </c>
      <c r="N2234" s="94">
        <v>0.0026</v>
      </c>
      <c r="O2234" s="2" t="s">
        <v>9316</v>
      </c>
      <c r="P2234" s="2">
        <v>1.0</v>
      </c>
      <c r="Q2234" s="2" t="s">
        <v>9317</v>
      </c>
    </row>
    <row r="2235">
      <c r="A2235" s="54">
        <v>46113.0</v>
      </c>
      <c r="B2235" s="2" t="s">
        <v>145</v>
      </c>
      <c r="C2235" s="2" t="s">
        <v>303</v>
      </c>
      <c r="D2235" s="2">
        <v>0.0</v>
      </c>
      <c r="E2235" s="53">
        <v>0.0</v>
      </c>
      <c r="F2235" s="53">
        <v>0.0</v>
      </c>
      <c r="G2235" s="53">
        <v>0.0</v>
      </c>
      <c r="H2235" s="53">
        <v>0.0</v>
      </c>
      <c r="I2235" s="53">
        <v>0.0</v>
      </c>
      <c r="J2235" s="53">
        <v>0.023</v>
      </c>
      <c r="K2235" s="53">
        <v>0.012</v>
      </c>
      <c r="L2235" s="94">
        <v>0.0</v>
      </c>
      <c r="M2235" s="94">
        <v>5.0E-4</v>
      </c>
      <c r="N2235" s="94">
        <v>1.0E-4</v>
      </c>
      <c r="O2235" s="2" t="s">
        <v>9316</v>
      </c>
      <c r="P2235" s="2">
        <v>2.0</v>
      </c>
      <c r="Q2235" s="2" t="s">
        <v>9317</v>
      </c>
    </row>
    <row r="2236">
      <c r="A2236" s="54">
        <v>46113.0</v>
      </c>
      <c r="B2236" s="2" t="s">
        <v>1801</v>
      </c>
      <c r="C2236" s="2" t="s">
        <v>303</v>
      </c>
      <c r="D2236" s="2">
        <v>0.0</v>
      </c>
      <c r="E2236" s="53">
        <v>0.0</v>
      </c>
      <c r="F2236" s="53">
        <v>0.0</v>
      </c>
      <c r="G2236" s="53">
        <v>0.0</v>
      </c>
      <c r="H2236" s="53">
        <v>0.0</v>
      </c>
      <c r="I2236" s="53">
        <v>0.0</v>
      </c>
      <c r="J2236" s="53">
        <v>0.0</v>
      </c>
      <c r="K2236" s="53">
        <v>0.0</v>
      </c>
      <c r="L2236" s="94">
        <v>0.0</v>
      </c>
      <c r="M2236" s="94">
        <v>0.0</v>
      </c>
      <c r="N2236" s="94">
        <v>0.0</v>
      </c>
      <c r="O2236" s="2" t="s">
        <v>9316</v>
      </c>
      <c r="P2236" s="2">
        <v>3.0</v>
      </c>
      <c r="Q2236" s="2" t="s">
        <v>9318</v>
      </c>
    </row>
    <row r="2237">
      <c r="A2237" s="54">
        <v>46113.0</v>
      </c>
      <c r="B2237" s="2" t="s">
        <v>932</v>
      </c>
      <c r="C2237" s="2" t="s">
        <v>303</v>
      </c>
      <c r="D2237" s="2">
        <v>0.0</v>
      </c>
      <c r="E2237" s="53">
        <v>0.0</v>
      </c>
      <c r="F2237" s="53">
        <v>0.0</v>
      </c>
      <c r="G2237" s="53">
        <v>0.0</v>
      </c>
      <c r="H2237" s="53">
        <v>0.0</v>
      </c>
      <c r="I2237" s="53">
        <v>0.0</v>
      </c>
      <c r="J2237" s="53">
        <v>0.01607960770637307</v>
      </c>
      <c r="K2237" s="53">
        <v>0.008039803853186535</v>
      </c>
      <c r="L2237" s="94">
        <v>0.0</v>
      </c>
      <c r="M2237" s="94">
        <v>2.5855378399085223E-4</v>
      </c>
      <c r="N2237" s="94">
        <v>6.463844599771306E-5</v>
      </c>
      <c r="O2237" s="2" t="s">
        <v>9316</v>
      </c>
      <c r="P2237" s="2">
        <v>4.0</v>
      </c>
      <c r="Q2237" s="2" t="s">
        <v>9318</v>
      </c>
    </row>
    <row r="2238">
      <c r="A2238" s="54">
        <v>46113.0</v>
      </c>
      <c r="B2238" s="2" t="s">
        <v>515</v>
      </c>
      <c r="C2238" s="2" t="s">
        <v>303</v>
      </c>
      <c r="D2238" s="2">
        <v>0.0</v>
      </c>
      <c r="E2238" s="53">
        <v>0.0</v>
      </c>
      <c r="F2238" s="53">
        <v>0.0</v>
      </c>
      <c r="G2238" s="53">
        <v>0.0</v>
      </c>
      <c r="H2238" s="53">
        <v>0.0</v>
      </c>
      <c r="I2238" s="53">
        <v>0.0</v>
      </c>
      <c r="J2238" s="53">
        <v>0.007437885226545662</v>
      </c>
      <c r="K2238" s="53">
        <v>0.003718942613272831</v>
      </c>
      <c r="L2238" s="94">
        <v>0.0</v>
      </c>
      <c r="M2238" s="94">
        <v>5.532213664326622E-5</v>
      </c>
      <c r="N2238" s="94">
        <v>1.3830534160816554E-5</v>
      </c>
      <c r="O2238" s="2" t="s">
        <v>9316</v>
      </c>
      <c r="P2238" s="2">
        <v>5.0</v>
      </c>
      <c r="Q2238" s="2" t="s">
        <v>9318</v>
      </c>
    </row>
    <row r="2239">
      <c r="A2239" s="54">
        <v>46113.0</v>
      </c>
      <c r="B2239" s="2" t="s">
        <v>229</v>
      </c>
      <c r="C2239" s="2" t="s">
        <v>303</v>
      </c>
      <c r="D2239" s="2">
        <v>0.0</v>
      </c>
      <c r="E2239" s="53">
        <v>0.2516099368610348</v>
      </c>
      <c r="F2239" s="53">
        <v>0.22312353007717503</v>
      </c>
      <c r="G2239" s="53">
        <v>0.20038013512611372</v>
      </c>
      <c r="H2239" s="53">
        <v>0.1865507801920122</v>
      </c>
      <c r="I2239" s="53">
        <v>0.1714710566083968</v>
      </c>
      <c r="J2239" s="53">
        <v>0.10276418010890742</v>
      </c>
      <c r="K2239" s="53">
        <v>0.15157215761751058</v>
      </c>
      <c r="L2239" s="94">
        <v>0.040152198553159595</v>
      </c>
      <c r="M2239" s="94">
        <v>0.010560476713455964</v>
      </c>
      <c r="N2239" s="94">
        <v>0.022974118964827473</v>
      </c>
      <c r="O2239" s="2" t="s">
        <v>9316</v>
      </c>
      <c r="P2239" s="2">
        <v>6.0</v>
      </c>
      <c r="Q2239" s="2" t="s">
        <v>9317</v>
      </c>
    </row>
    <row r="2240">
      <c r="A2240" s="54">
        <v>46113.0</v>
      </c>
      <c r="B2240" s="2" t="s">
        <v>178</v>
      </c>
      <c r="C2240" s="2" t="s">
        <v>303</v>
      </c>
      <c r="D2240" s="2">
        <v>0.0</v>
      </c>
      <c r="E2240" s="53">
        <v>0.011238921333473945</v>
      </c>
      <c r="F2240" s="53">
        <v>0.021980382223186344</v>
      </c>
      <c r="G2240" s="53">
        <v>0.024570987665328333</v>
      </c>
      <c r="H2240" s="53">
        <v>0.025175378568173916</v>
      </c>
      <c r="I2240" s="53">
        <v>0.025178700801097634</v>
      </c>
      <c r="J2240" s="53">
        <v>0.033831569807173494</v>
      </c>
      <c r="K2240" s="53">
        <v>0.02920127873625091</v>
      </c>
      <c r="L2240" s="94">
        <v>6.037334348497171E-4</v>
      </c>
      <c r="M2240" s="94">
        <v>0.0011445751156176531</v>
      </c>
      <c r="N2240" s="94">
        <v>8.527146798322197E-4</v>
      </c>
      <c r="O2240" s="2" t="s">
        <v>9316</v>
      </c>
      <c r="P2240" s="2">
        <v>7.0</v>
      </c>
      <c r="Q2240" s="2" t="s">
        <v>9318</v>
      </c>
    </row>
    <row r="2241">
      <c r="A2241" s="54">
        <v>46113.0</v>
      </c>
      <c r="B2241" s="2" t="s">
        <v>1876</v>
      </c>
      <c r="C2241" s="2" t="s">
        <v>303</v>
      </c>
      <c r="D2241" s="2">
        <v>0.0</v>
      </c>
      <c r="E2241" s="53">
        <v>0.0</v>
      </c>
      <c r="F2241" s="53">
        <v>0.0</v>
      </c>
      <c r="G2241" s="53">
        <v>0.0</v>
      </c>
      <c r="H2241" s="53">
        <v>0.0</v>
      </c>
      <c r="I2241" s="53">
        <v>0.0</v>
      </c>
      <c r="J2241" s="53">
        <v>0.0</v>
      </c>
      <c r="K2241" s="53">
        <v>0.0</v>
      </c>
      <c r="L2241" s="94">
        <v>0.0</v>
      </c>
      <c r="M2241" s="94">
        <v>0.0</v>
      </c>
      <c r="N2241" s="94">
        <v>0.0</v>
      </c>
      <c r="O2241" s="2" t="s">
        <v>9316</v>
      </c>
      <c r="P2241" s="2">
        <v>8.0</v>
      </c>
      <c r="Q2241" s="2" t="s">
        <v>9318</v>
      </c>
    </row>
    <row r="2242">
      <c r="A2242" s="54">
        <v>46113.0</v>
      </c>
      <c r="B2242" s="2" t="s">
        <v>687</v>
      </c>
      <c r="C2242" s="2" t="s">
        <v>303</v>
      </c>
      <c r="D2242" s="2">
        <v>0.0</v>
      </c>
      <c r="E2242" s="53">
        <v>0.0</v>
      </c>
      <c r="F2242" s="53">
        <v>0.0</v>
      </c>
      <c r="G2242" s="53">
        <v>0.0</v>
      </c>
      <c r="H2242" s="53">
        <v>0.0</v>
      </c>
      <c r="I2242" s="53">
        <v>0.0</v>
      </c>
      <c r="J2242" s="53">
        <v>0.0050641590388635456</v>
      </c>
      <c r="K2242" s="53">
        <v>0.0025320795194317728</v>
      </c>
      <c r="L2242" s="94">
        <v>0.0</v>
      </c>
      <c r="M2242" s="94">
        <v>2.564570677090335E-5</v>
      </c>
      <c r="N2242" s="94">
        <v>6.411426692725838E-6</v>
      </c>
      <c r="O2242" s="2" t="s">
        <v>9316</v>
      </c>
      <c r="P2242" s="2">
        <v>9.0</v>
      </c>
      <c r="Q2242" s="2" t="s">
        <v>9318</v>
      </c>
    </row>
    <row r="2243">
      <c r="A2243" s="54">
        <v>46113.0</v>
      </c>
      <c r="B2243" s="2" t="s">
        <v>301</v>
      </c>
      <c r="C2243" s="2" t="s">
        <v>303</v>
      </c>
      <c r="D2243" s="2">
        <v>0.0</v>
      </c>
      <c r="E2243" s="53">
        <v>0.136</v>
      </c>
      <c r="F2243" s="53">
        <v>0.153</v>
      </c>
      <c r="G2243" s="53">
        <v>0.147</v>
      </c>
      <c r="H2243" s="53">
        <v>0.141</v>
      </c>
      <c r="I2243" s="53">
        <v>0.134</v>
      </c>
      <c r="J2243" s="53">
        <v>0.044000000000000004</v>
      </c>
      <c r="K2243" s="53">
        <v>0.095</v>
      </c>
      <c r="L2243" s="94">
        <v>0.0215</v>
      </c>
      <c r="M2243" s="94">
        <v>0.0019</v>
      </c>
      <c r="N2243" s="94">
        <v>0.0091</v>
      </c>
      <c r="O2243" s="2" t="s">
        <v>9316</v>
      </c>
      <c r="P2243" s="2">
        <v>10.0</v>
      </c>
      <c r="Q2243" s="2" t="s">
        <v>9317</v>
      </c>
    </row>
    <row r="2244">
      <c r="A2244" s="54">
        <v>46113.0</v>
      </c>
      <c r="B2244" s="2" t="s">
        <v>450</v>
      </c>
      <c r="C2244" s="2" t="s">
        <v>303</v>
      </c>
      <c r="D2244" s="2">
        <v>0.0</v>
      </c>
      <c r="E2244" s="53">
        <v>0.0</v>
      </c>
      <c r="F2244" s="53">
        <v>0.0</v>
      </c>
      <c r="G2244" s="53">
        <v>0.0</v>
      </c>
      <c r="H2244" s="53">
        <v>0.0</v>
      </c>
      <c r="I2244" s="53">
        <v>0.0</v>
      </c>
      <c r="J2244" s="53">
        <v>0.004691605968047789</v>
      </c>
      <c r="K2244" s="53">
        <v>0.0023458029840238946</v>
      </c>
      <c r="L2244" s="94">
        <v>0.0</v>
      </c>
      <c r="M2244" s="94">
        <v>2.2011166559421633E-5</v>
      </c>
      <c r="N2244" s="94">
        <v>5.502791639855408E-6</v>
      </c>
      <c r="O2244" s="2" t="s">
        <v>9316</v>
      </c>
      <c r="P2244" s="2">
        <v>11.0</v>
      </c>
      <c r="Q2244" s="2" t="s">
        <v>9318</v>
      </c>
    </row>
    <row r="2245">
      <c r="A2245" s="54">
        <v>46113.0</v>
      </c>
      <c r="B2245" s="2" t="s">
        <v>1189</v>
      </c>
      <c r="C2245" s="2" t="s">
        <v>303</v>
      </c>
      <c r="D2245" s="2">
        <v>0.0</v>
      </c>
      <c r="E2245" s="53">
        <v>1.6767796362933223E-4</v>
      </c>
      <c r="F2245" s="53">
        <v>0.002684793699922679</v>
      </c>
      <c r="G2245" s="53">
        <v>0.006048853512054686</v>
      </c>
      <c r="H2245" s="53">
        <v>0.008798605579970496</v>
      </c>
      <c r="I2245" s="53">
        <v>0.012492764227761171</v>
      </c>
      <c r="J2245" s="53">
        <v>0.002033213552555131</v>
      </c>
      <c r="K2245" s="53">
        <v>0.004041033532304908</v>
      </c>
      <c r="L2245" s="94">
        <v>3.658862881029631E-5</v>
      </c>
      <c r="M2245" s="94">
        <v>4.1339573502938554E-6</v>
      </c>
      <c r="N2245" s="94">
        <v>1.6329952009212683E-5</v>
      </c>
      <c r="O2245" s="2" t="s">
        <v>9319</v>
      </c>
      <c r="P2245" s="2">
        <v>99.0</v>
      </c>
      <c r="Q2245" s="2" t="s">
        <v>9320</v>
      </c>
    </row>
    <row r="2246">
      <c r="A2246" s="54">
        <v>46114.0</v>
      </c>
      <c r="B2246" s="2" t="s">
        <v>194</v>
      </c>
      <c r="C2246" s="2" t="s">
        <v>148</v>
      </c>
      <c r="D2246" s="2">
        <v>0.0</v>
      </c>
      <c r="E2246" s="53">
        <v>0.058</v>
      </c>
      <c r="F2246" s="53">
        <v>0.06</v>
      </c>
      <c r="G2246" s="53">
        <v>0.062</v>
      </c>
      <c r="H2246" s="53">
        <v>0.063</v>
      </c>
      <c r="I2246" s="53">
        <v>0.065</v>
      </c>
      <c r="J2246" s="53">
        <v>0.084</v>
      </c>
      <c r="K2246" s="53">
        <v>0.073</v>
      </c>
      <c r="L2246" s="94">
        <v>0.0038</v>
      </c>
      <c r="M2246" s="94">
        <v>0.0071</v>
      </c>
      <c r="N2246" s="94">
        <v>0.0053</v>
      </c>
      <c r="O2246" s="2" t="s">
        <v>9316</v>
      </c>
      <c r="P2246" s="2">
        <v>1.0</v>
      </c>
      <c r="Q2246" s="2" t="s">
        <v>9317</v>
      </c>
    </row>
    <row r="2247">
      <c r="A2247" s="54">
        <v>46114.0</v>
      </c>
      <c r="B2247" s="2" t="s">
        <v>145</v>
      </c>
      <c r="C2247" s="2" t="s">
        <v>148</v>
      </c>
      <c r="D2247" s="2">
        <v>0.0</v>
      </c>
      <c r="E2247" s="53">
        <v>0.0</v>
      </c>
      <c r="F2247" s="53">
        <v>0.0</v>
      </c>
      <c r="G2247" s="53">
        <v>0.0</v>
      </c>
      <c r="H2247" s="53">
        <v>0.0</v>
      </c>
      <c r="I2247" s="53">
        <v>0.0</v>
      </c>
      <c r="J2247" s="53">
        <v>0.023</v>
      </c>
      <c r="K2247" s="53">
        <v>0.011</v>
      </c>
      <c r="L2247" s="94">
        <v>0.0</v>
      </c>
      <c r="M2247" s="94">
        <v>5.0E-4</v>
      </c>
      <c r="N2247" s="94">
        <v>1.0E-4</v>
      </c>
      <c r="O2247" s="2" t="s">
        <v>9316</v>
      </c>
      <c r="P2247" s="2">
        <v>2.0</v>
      </c>
      <c r="Q2247" s="2" t="s">
        <v>9317</v>
      </c>
    </row>
    <row r="2248">
      <c r="A2248" s="54">
        <v>46114.0</v>
      </c>
      <c r="B2248" s="2" t="s">
        <v>1801</v>
      </c>
      <c r="C2248" s="2" t="s">
        <v>148</v>
      </c>
      <c r="D2248" s="2">
        <v>0.0</v>
      </c>
      <c r="E2248" s="53">
        <v>0.0</v>
      </c>
      <c r="F2248" s="53">
        <v>0.0</v>
      </c>
      <c r="G2248" s="53">
        <v>0.0</v>
      </c>
      <c r="H2248" s="53">
        <v>0.0</v>
      </c>
      <c r="I2248" s="53">
        <v>0.0</v>
      </c>
      <c r="J2248" s="53">
        <v>0.0</v>
      </c>
      <c r="K2248" s="53">
        <v>0.0</v>
      </c>
      <c r="L2248" s="94">
        <v>0.0</v>
      </c>
      <c r="M2248" s="94">
        <v>0.0</v>
      </c>
      <c r="N2248" s="94">
        <v>0.0</v>
      </c>
      <c r="O2248" s="2" t="s">
        <v>9316</v>
      </c>
      <c r="P2248" s="2">
        <v>3.0</v>
      </c>
      <c r="Q2248" s="2" t="s">
        <v>9318</v>
      </c>
    </row>
    <row r="2249">
      <c r="A2249" s="54">
        <v>46114.0</v>
      </c>
      <c r="B2249" s="2" t="s">
        <v>932</v>
      </c>
      <c r="C2249" s="2" t="s">
        <v>148</v>
      </c>
      <c r="D2249" s="2">
        <v>0.0</v>
      </c>
      <c r="E2249" s="53">
        <v>0.005006370304636025</v>
      </c>
      <c r="F2249" s="53">
        <v>0.014670145100699836</v>
      </c>
      <c r="G2249" s="53">
        <v>0.018765294880646433</v>
      </c>
      <c r="H2249" s="53">
        <v>0.020567220041867076</v>
      </c>
      <c r="I2249" s="53">
        <v>0.022003902244544012</v>
      </c>
      <c r="J2249" s="53">
        <v>0.015943224290706264</v>
      </c>
      <c r="K2249" s="53">
        <v>0.017354259585676348</v>
      </c>
      <c r="L2249" s="94">
        <v>3.521362919576152E-4</v>
      </c>
      <c r="M2249" s="94">
        <v>2.5418640078376625E-4</v>
      </c>
      <c r="N2249" s="94">
        <v>3.011703257670394E-4</v>
      </c>
      <c r="O2249" s="2" t="s">
        <v>9316</v>
      </c>
      <c r="P2249" s="2">
        <v>4.0</v>
      </c>
      <c r="Q2249" s="2" t="s">
        <v>9318</v>
      </c>
    </row>
    <row r="2250">
      <c r="A2250" s="54">
        <v>46114.0</v>
      </c>
      <c r="B2250" s="2" t="s">
        <v>515</v>
      </c>
      <c r="C2250" s="2" t="s">
        <v>148</v>
      </c>
      <c r="D2250" s="2">
        <v>0.0</v>
      </c>
      <c r="E2250" s="53">
        <v>0.029659691216146235</v>
      </c>
      <c r="F2250" s="53">
        <v>0.035707236267218216</v>
      </c>
      <c r="G2250" s="53">
        <v>0.03395496432824658</v>
      </c>
      <c r="H2250" s="53">
        <v>0.03208754630085165</v>
      </c>
      <c r="I2250" s="53">
        <v>0.029598769009671743</v>
      </c>
      <c r="J2250" s="53">
        <v>0.007374798849622927</v>
      </c>
      <c r="K2250" s="53">
        <v>0.020664881588934755</v>
      </c>
      <c r="L2250" s="94">
        <v>0.0011529396025324978</v>
      </c>
      <c r="M2250" s="94">
        <v>5.4387658072399646E-5</v>
      </c>
      <c r="N2250" s="94">
        <v>4.270373310846946E-4</v>
      </c>
      <c r="O2250" s="2" t="s">
        <v>9316</v>
      </c>
      <c r="P2250" s="2">
        <v>5.0</v>
      </c>
      <c r="Q2250" s="2" t="s">
        <v>9318</v>
      </c>
    </row>
    <row r="2251">
      <c r="A2251" s="54">
        <v>46114.0</v>
      </c>
      <c r="B2251" s="2" t="s">
        <v>229</v>
      </c>
      <c r="C2251" s="2" t="s">
        <v>148</v>
      </c>
      <c r="D2251" s="2">
        <v>0.0</v>
      </c>
      <c r="E2251" s="53">
        <v>0.039220272519042525</v>
      </c>
      <c r="F2251" s="53">
        <v>0.055980098732871485</v>
      </c>
      <c r="G2251" s="53">
        <v>0.057236368468966126</v>
      </c>
      <c r="H2251" s="53">
        <v>0.05626529875914276</v>
      </c>
      <c r="I2251" s="53">
        <v>0.05410782562800145</v>
      </c>
      <c r="J2251" s="53">
        <v>0.10189255872688223</v>
      </c>
      <c r="K2251" s="53">
        <v>0.07956446359792418</v>
      </c>
      <c r="L2251" s="94">
        <v>0.00327600187551526</v>
      </c>
      <c r="M2251" s="94">
        <v>0.010382093523911144</v>
      </c>
      <c r="N2251" s="94">
        <v>0.006330503867625402</v>
      </c>
      <c r="O2251" s="2" t="s">
        <v>9316</v>
      </c>
      <c r="P2251" s="2">
        <v>6.0</v>
      </c>
      <c r="Q2251" s="2" t="s">
        <v>9317</v>
      </c>
    </row>
    <row r="2252">
      <c r="A2252" s="54">
        <v>46114.0</v>
      </c>
      <c r="B2252" s="2" t="s">
        <v>178</v>
      </c>
      <c r="C2252" s="2" t="s">
        <v>148</v>
      </c>
      <c r="D2252" s="2">
        <v>0.0</v>
      </c>
      <c r="E2252" s="53">
        <v>0.07827239438157257</v>
      </c>
      <c r="F2252" s="53">
        <v>0.05800657645061256</v>
      </c>
      <c r="G2252" s="53">
        <v>0.04692280254405033</v>
      </c>
      <c r="H2252" s="53">
        <v>0.040897523142349346</v>
      </c>
      <c r="I2252" s="53">
        <v>0.03479477093789178</v>
      </c>
      <c r="J2252" s="53">
        <v>0.03354461846284165</v>
      </c>
      <c r="K2252" s="53">
        <v>0.04023371050344599</v>
      </c>
      <c r="L2252" s="94">
        <v>0.0022017493985879363</v>
      </c>
      <c r="M2252" s="94">
        <v>0.001125241427817617</v>
      </c>
      <c r="N2252" s="94">
        <v>0.0016187514608751003</v>
      </c>
      <c r="O2252" s="2" t="s">
        <v>9316</v>
      </c>
      <c r="P2252" s="2">
        <v>7.0</v>
      </c>
      <c r="Q2252" s="2" t="s">
        <v>9318</v>
      </c>
    </row>
    <row r="2253">
      <c r="A2253" s="54">
        <v>46114.0</v>
      </c>
      <c r="B2253" s="2" t="s">
        <v>1876</v>
      </c>
      <c r="C2253" s="2" t="s">
        <v>148</v>
      </c>
      <c r="D2253" s="2">
        <v>0.0</v>
      </c>
      <c r="E2253" s="53">
        <v>0.0</v>
      </c>
      <c r="F2253" s="53">
        <v>0.0</v>
      </c>
      <c r="G2253" s="53">
        <v>0.0</v>
      </c>
      <c r="H2253" s="53">
        <v>0.0</v>
      </c>
      <c r="I2253" s="53">
        <v>0.0</v>
      </c>
      <c r="J2253" s="53">
        <v>0.0</v>
      </c>
      <c r="K2253" s="53">
        <v>0.0</v>
      </c>
      <c r="L2253" s="94">
        <v>0.0</v>
      </c>
      <c r="M2253" s="94">
        <v>0.0</v>
      </c>
      <c r="N2253" s="94">
        <v>0.0</v>
      </c>
      <c r="O2253" s="2" t="s">
        <v>9316</v>
      </c>
      <c r="P2253" s="2">
        <v>8.0</v>
      </c>
      <c r="Q2253" s="2" t="s">
        <v>9318</v>
      </c>
    </row>
    <row r="2254">
      <c r="A2254" s="54">
        <v>46114.0</v>
      </c>
      <c r="B2254" s="2" t="s">
        <v>687</v>
      </c>
      <c r="C2254" s="2" t="s">
        <v>148</v>
      </c>
      <c r="D2254" s="2">
        <v>1.0</v>
      </c>
      <c r="E2254" s="53">
        <v>0.0</v>
      </c>
      <c r="F2254" s="53">
        <v>0.0</v>
      </c>
      <c r="G2254" s="53">
        <v>0.0</v>
      </c>
      <c r="H2254" s="53">
        <v>0.0</v>
      </c>
      <c r="I2254" s="53">
        <v>0.0</v>
      </c>
      <c r="J2254" s="53">
        <v>0.005025306538584384</v>
      </c>
      <c r="K2254" s="53">
        <v>0.002512653269292192</v>
      </c>
      <c r="L2254" s="94">
        <v>1.0</v>
      </c>
      <c r="M2254" s="94">
        <v>0.989974640628638</v>
      </c>
      <c r="N2254" s="94">
        <v>0.9949810068878673</v>
      </c>
      <c r="O2254" s="2" t="s">
        <v>9316</v>
      </c>
      <c r="P2254" s="2">
        <v>9.0</v>
      </c>
      <c r="Q2254" s="2" t="s">
        <v>9318</v>
      </c>
    </row>
    <row r="2255">
      <c r="A2255" s="54">
        <v>46114.0</v>
      </c>
      <c r="B2255" s="2" t="s">
        <v>301</v>
      </c>
      <c r="C2255" s="2" t="s">
        <v>148</v>
      </c>
      <c r="D2255" s="2">
        <v>0.0</v>
      </c>
      <c r="E2255" s="53">
        <v>0.06</v>
      </c>
      <c r="F2255" s="53">
        <v>0.07200000000000001</v>
      </c>
      <c r="G2255" s="53">
        <v>0.068</v>
      </c>
      <c r="H2255" s="53">
        <v>0.064</v>
      </c>
      <c r="I2255" s="53">
        <v>0.059000000000000004</v>
      </c>
      <c r="J2255" s="53">
        <v>0.044000000000000004</v>
      </c>
      <c r="K2255" s="53">
        <v>0.055999999999999994</v>
      </c>
      <c r="L2255" s="94">
        <v>0.0046</v>
      </c>
      <c r="M2255" s="94">
        <v>0.0019</v>
      </c>
      <c r="N2255" s="94">
        <v>0.0031</v>
      </c>
      <c r="O2255" s="2" t="s">
        <v>9316</v>
      </c>
      <c r="P2255" s="2">
        <v>10.0</v>
      </c>
      <c r="Q2255" s="2" t="s">
        <v>9317</v>
      </c>
    </row>
    <row r="2256">
      <c r="A2256" s="54">
        <v>46114.0</v>
      </c>
      <c r="B2256" s="2" t="s">
        <v>450</v>
      </c>
      <c r="C2256" s="2" t="s">
        <v>148</v>
      </c>
      <c r="D2256" s="2">
        <v>0.0</v>
      </c>
      <c r="E2256" s="53">
        <v>0.0</v>
      </c>
      <c r="F2256" s="53">
        <v>0.0</v>
      </c>
      <c r="G2256" s="53">
        <v>0.0</v>
      </c>
      <c r="H2256" s="53">
        <v>0.0</v>
      </c>
      <c r="I2256" s="53">
        <v>0.0</v>
      </c>
      <c r="J2256" s="53">
        <v>0.00465181287989729</v>
      </c>
      <c r="K2256" s="53">
        <v>0.002325906439948645</v>
      </c>
      <c r="L2256" s="94">
        <v>0.0</v>
      </c>
      <c r="M2256" s="94">
        <v>2.1639363069578322E-5</v>
      </c>
      <c r="N2256" s="94">
        <v>5.409840767394581E-6</v>
      </c>
      <c r="O2256" s="2" t="s">
        <v>9316</v>
      </c>
      <c r="P2256" s="2">
        <v>11.0</v>
      </c>
      <c r="Q2256" s="2" t="s">
        <v>9318</v>
      </c>
    </row>
    <row r="2257">
      <c r="A2257" s="54">
        <v>46114.0</v>
      </c>
      <c r="B2257" s="2" t="s">
        <v>1189</v>
      </c>
      <c r="C2257" s="2" t="s">
        <v>148</v>
      </c>
      <c r="D2257" s="2">
        <v>0.0</v>
      </c>
      <c r="E2257" s="53">
        <v>0.0</v>
      </c>
      <c r="F2257" s="53">
        <v>0.0</v>
      </c>
      <c r="G2257" s="53">
        <v>0.0</v>
      </c>
      <c r="H2257" s="53">
        <v>0.0</v>
      </c>
      <c r="I2257" s="53">
        <v>0.0</v>
      </c>
      <c r="J2257" s="53">
        <v>0.002015968317836649</v>
      </c>
      <c r="K2257" s="53">
        <v>0.0010079841589183244</v>
      </c>
      <c r="L2257" s="94">
        <v>0.0</v>
      </c>
      <c r="M2257" s="94">
        <v>4.064128258521127E-6</v>
      </c>
      <c r="N2257" s="94">
        <v>1.0160320646302818E-6</v>
      </c>
      <c r="O2257" s="2" t="s">
        <v>9319</v>
      </c>
      <c r="P2257" s="2">
        <v>99.0</v>
      </c>
      <c r="Q2257" s="2" t="s">
        <v>9320</v>
      </c>
    </row>
    <row r="2258">
      <c r="A2258" s="54">
        <v>46115.0</v>
      </c>
      <c r="B2258" s="2" t="s">
        <v>194</v>
      </c>
      <c r="C2258" s="2" t="s">
        <v>196</v>
      </c>
      <c r="D2258" s="2">
        <v>0.0</v>
      </c>
      <c r="E2258" s="53">
        <v>0.036</v>
      </c>
      <c r="F2258" s="53">
        <v>0.068</v>
      </c>
      <c r="G2258" s="53">
        <v>0.083</v>
      </c>
      <c r="H2258" s="53">
        <v>0.09</v>
      </c>
      <c r="I2258" s="53">
        <v>0.099</v>
      </c>
      <c r="J2258" s="53">
        <v>0.084</v>
      </c>
      <c r="K2258" s="53">
        <v>0.083</v>
      </c>
      <c r="L2258" s="94">
        <v>0.0069</v>
      </c>
      <c r="M2258" s="94">
        <v>0.0071</v>
      </c>
      <c r="N2258" s="94">
        <v>0.0069</v>
      </c>
      <c r="O2258" s="2" t="s">
        <v>9316</v>
      </c>
      <c r="P2258" s="2">
        <v>1.0</v>
      </c>
      <c r="Q2258" s="2" t="s">
        <v>9317</v>
      </c>
    </row>
    <row r="2259">
      <c r="A2259" s="54">
        <v>46115.0</v>
      </c>
      <c r="B2259" s="2" t="s">
        <v>145</v>
      </c>
      <c r="C2259" s="2" t="s">
        <v>196</v>
      </c>
      <c r="D2259" s="2">
        <v>0.0</v>
      </c>
      <c r="E2259" s="53">
        <v>0.001</v>
      </c>
      <c r="F2259" s="53">
        <v>0.01</v>
      </c>
      <c r="G2259" s="53">
        <v>0.018</v>
      </c>
      <c r="H2259" s="53">
        <v>0.024</v>
      </c>
      <c r="I2259" s="53">
        <v>0.03</v>
      </c>
      <c r="J2259" s="53">
        <v>0.023</v>
      </c>
      <c r="K2259" s="53">
        <v>0.02</v>
      </c>
      <c r="L2259" s="94">
        <v>3.0E-4</v>
      </c>
      <c r="M2259" s="94">
        <v>5.0E-4</v>
      </c>
      <c r="N2259" s="94">
        <v>4.0E-4</v>
      </c>
      <c r="O2259" s="2" t="s">
        <v>9316</v>
      </c>
      <c r="P2259" s="2">
        <v>2.0</v>
      </c>
      <c r="Q2259" s="2" t="s">
        <v>9317</v>
      </c>
    </row>
    <row r="2260">
      <c r="A2260" s="54">
        <v>46115.0</v>
      </c>
      <c r="B2260" s="2" t="s">
        <v>1801</v>
      </c>
      <c r="C2260" s="2" t="s">
        <v>196</v>
      </c>
      <c r="D2260" s="2">
        <v>0.0</v>
      </c>
      <c r="E2260" s="53">
        <v>0.0</v>
      </c>
      <c r="F2260" s="53">
        <v>0.0</v>
      </c>
      <c r="G2260" s="53">
        <v>0.0</v>
      </c>
      <c r="H2260" s="53">
        <v>0.0</v>
      </c>
      <c r="I2260" s="53">
        <v>0.0</v>
      </c>
      <c r="J2260" s="53">
        <v>0.0</v>
      </c>
      <c r="K2260" s="53">
        <v>0.0</v>
      </c>
      <c r="L2260" s="94">
        <v>0.0</v>
      </c>
      <c r="M2260" s="94">
        <v>0.0</v>
      </c>
      <c r="N2260" s="94">
        <v>0.0</v>
      </c>
      <c r="O2260" s="2" t="s">
        <v>9316</v>
      </c>
      <c r="P2260" s="2">
        <v>3.0</v>
      </c>
      <c r="Q2260" s="2" t="s">
        <v>9318</v>
      </c>
    </row>
    <row r="2261">
      <c r="A2261" s="54">
        <v>46115.0</v>
      </c>
      <c r="B2261" s="2" t="s">
        <v>932</v>
      </c>
      <c r="C2261" s="2" t="s">
        <v>196</v>
      </c>
      <c r="D2261" s="2">
        <v>0.0</v>
      </c>
      <c r="E2261" s="53">
        <v>0.003081782415844266</v>
      </c>
      <c r="F2261" s="53">
        <v>0.01150996255984702</v>
      </c>
      <c r="G2261" s="53">
        <v>0.015963020120525126</v>
      </c>
      <c r="H2261" s="53">
        <v>0.01821777547131695</v>
      </c>
      <c r="I2261" s="53">
        <v>0.020294555362224936</v>
      </c>
      <c r="J2261" s="53">
        <v>0.01580810705242585</v>
      </c>
      <c r="K2261" s="53">
        <v>0.015885563586475488</v>
      </c>
      <c r="L2261" s="94">
        <v>2.5481801136829E-4</v>
      </c>
      <c r="M2261" s="94">
        <v>2.498962485809559E-4</v>
      </c>
      <c r="N2261" s="94">
        <v>2.52351130459956E-4</v>
      </c>
      <c r="O2261" s="2" t="s">
        <v>9316</v>
      </c>
      <c r="P2261" s="2">
        <v>4.0</v>
      </c>
      <c r="Q2261" s="2" t="s">
        <v>9318</v>
      </c>
    </row>
    <row r="2262">
      <c r="A2262" s="54">
        <v>46115.0</v>
      </c>
      <c r="B2262" s="2" t="s">
        <v>515</v>
      </c>
      <c r="C2262" s="2" t="s">
        <v>196</v>
      </c>
      <c r="D2262" s="2">
        <v>0.0</v>
      </c>
      <c r="E2262" s="53">
        <v>0.0</v>
      </c>
      <c r="F2262" s="53">
        <v>0.0</v>
      </c>
      <c r="G2262" s="53">
        <v>0.0</v>
      </c>
      <c r="H2262" s="53">
        <v>0.0</v>
      </c>
      <c r="I2262" s="53">
        <v>0.0</v>
      </c>
      <c r="J2262" s="53">
        <v>0.007312298163734973</v>
      </c>
      <c r="K2262" s="53">
        <v>0.0036561490818674863</v>
      </c>
      <c r="L2262" s="94">
        <v>0.0</v>
      </c>
      <c r="M2262" s="94">
        <v>5.3469704435361855E-5</v>
      </c>
      <c r="N2262" s="94">
        <v>1.3367426108840464E-5</v>
      </c>
      <c r="O2262" s="2" t="s">
        <v>9316</v>
      </c>
      <c r="P2262" s="2">
        <v>5.0</v>
      </c>
      <c r="Q2262" s="2" t="s">
        <v>9318</v>
      </c>
    </row>
    <row r="2263">
      <c r="A2263" s="54">
        <v>46115.0</v>
      </c>
      <c r="B2263" s="2" t="s">
        <v>229</v>
      </c>
      <c r="C2263" s="2" t="s">
        <v>196</v>
      </c>
      <c r="D2263" s="2">
        <v>0.0</v>
      </c>
      <c r="E2263" s="53">
        <v>0.028743100590123746</v>
      </c>
      <c r="F2263" s="53">
        <v>0.04967071332765442</v>
      </c>
      <c r="G2263" s="53">
        <v>0.05330040858492407</v>
      </c>
      <c r="H2263" s="53">
        <v>0.05350999079240001</v>
      </c>
      <c r="I2263" s="53">
        <v>0.052440018964974786</v>
      </c>
      <c r="J2263" s="53">
        <v>0.10102902943785838</v>
      </c>
      <c r="K2263" s="53">
        <v>0.07716471901139123</v>
      </c>
      <c r="L2263" s="94">
        <v>0.0028409335553198473</v>
      </c>
      <c r="M2263" s="94">
        <v>0.010206864789155655</v>
      </c>
      <c r="N2263" s="94">
        <v>0.005954393860106963</v>
      </c>
      <c r="O2263" s="2" t="s">
        <v>9316</v>
      </c>
      <c r="P2263" s="2">
        <v>6.0</v>
      </c>
      <c r="Q2263" s="2" t="s">
        <v>9317</v>
      </c>
    </row>
    <row r="2264">
      <c r="A2264" s="54">
        <v>46115.0</v>
      </c>
      <c r="B2264" s="2" t="s">
        <v>178</v>
      </c>
      <c r="C2264" s="2" t="s">
        <v>196</v>
      </c>
      <c r="D2264" s="2">
        <v>0.0</v>
      </c>
      <c r="E2264" s="53">
        <v>0.11327706017547072</v>
      </c>
      <c r="F2264" s="53">
        <v>0.11680874033317121</v>
      </c>
      <c r="G2264" s="53">
        <v>0.10711729025809091</v>
      </c>
      <c r="H2264" s="53">
        <v>0.09968774965163309</v>
      </c>
      <c r="I2264" s="53">
        <v>0.09072625865767094</v>
      </c>
      <c r="J2264" s="53">
        <v>0.0332603311616518</v>
      </c>
      <c r="K2264" s="53">
        <v>0.07018881070987136</v>
      </c>
      <c r="L2264" s="94">
        <v>0.011474113872236099</v>
      </c>
      <c r="M2264" s="94">
        <v>0.0011062496289827458</v>
      </c>
      <c r="N2264" s="94">
        <v>0.004926469148866152</v>
      </c>
      <c r="O2264" s="2" t="s">
        <v>9316</v>
      </c>
      <c r="P2264" s="2">
        <v>7.0</v>
      </c>
      <c r="Q2264" s="2" t="s">
        <v>9318</v>
      </c>
    </row>
    <row r="2265">
      <c r="A2265" s="54">
        <v>46115.0</v>
      </c>
      <c r="B2265" s="2" t="s">
        <v>1876</v>
      </c>
      <c r="C2265" s="2" t="s">
        <v>196</v>
      </c>
      <c r="D2265" s="2">
        <v>0.0</v>
      </c>
      <c r="E2265" s="53">
        <v>0.0</v>
      </c>
      <c r="F2265" s="53">
        <v>0.0</v>
      </c>
      <c r="G2265" s="53">
        <v>0.0</v>
      </c>
      <c r="H2265" s="53">
        <v>0.0</v>
      </c>
      <c r="I2265" s="53">
        <v>0.0</v>
      </c>
      <c r="J2265" s="53">
        <v>0.0</v>
      </c>
      <c r="K2265" s="53">
        <v>0.0</v>
      </c>
      <c r="L2265" s="94">
        <v>0.0</v>
      </c>
      <c r="M2265" s="94">
        <v>0.0</v>
      </c>
      <c r="N2265" s="94">
        <v>0.0</v>
      </c>
      <c r="O2265" s="2" t="s">
        <v>9316</v>
      </c>
      <c r="P2265" s="2">
        <v>8.0</v>
      </c>
      <c r="Q2265" s="2" t="s">
        <v>9318</v>
      </c>
    </row>
    <row r="2266">
      <c r="A2266" s="54">
        <v>46115.0</v>
      </c>
      <c r="B2266" s="2" t="s">
        <v>687</v>
      </c>
      <c r="C2266" s="2" t="s">
        <v>196</v>
      </c>
      <c r="D2266" s="2">
        <v>0.0</v>
      </c>
      <c r="E2266" s="53">
        <v>1.675552514995177E-4</v>
      </c>
      <c r="F2266" s="53">
        <v>0.002641263637099887</v>
      </c>
      <c r="G2266" s="53">
        <v>0.005805150432091585</v>
      </c>
      <c r="H2266" s="53">
        <v>0.008261245317065968</v>
      </c>
      <c r="I2266" s="53">
        <v>0.011372607365193858</v>
      </c>
      <c r="J2266" s="53">
        <v>0.013149718399919491</v>
      </c>
      <c r="K2266" s="53">
        <v>0.009477434416005539</v>
      </c>
      <c r="L2266" s="94">
        <v>3.369977153921312E-5</v>
      </c>
      <c r="M2266" s="94">
        <v>1.7291509399718123E-4</v>
      </c>
      <c r="N2266" s="94">
        <v>8.982176310968625E-5</v>
      </c>
      <c r="O2266" s="2" t="s">
        <v>9316</v>
      </c>
      <c r="P2266" s="2">
        <v>9.0</v>
      </c>
      <c r="Q2266" s="2" t="s">
        <v>9318</v>
      </c>
    </row>
    <row r="2267">
      <c r="A2267" s="54">
        <v>46115.0</v>
      </c>
      <c r="B2267" s="2" t="s">
        <v>301</v>
      </c>
      <c r="C2267" s="2" t="s">
        <v>196</v>
      </c>
      <c r="D2267" s="2">
        <v>0.0</v>
      </c>
      <c r="E2267" s="53">
        <v>0.0</v>
      </c>
      <c r="F2267" s="53">
        <v>0.0</v>
      </c>
      <c r="G2267" s="53">
        <v>0.0</v>
      </c>
      <c r="H2267" s="53">
        <v>0.0</v>
      </c>
      <c r="I2267" s="53">
        <v>0.0</v>
      </c>
      <c r="J2267" s="53">
        <v>0.043</v>
      </c>
      <c r="K2267" s="53">
        <v>0.022000000000000002</v>
      </c>
      <c r="L2267" s="94">
        <v>0.0</v>
      </c>
      <c r="M2267" s="94">
        <v>0.0019</v>
      </c>
      <c r="N2267" s="94">
        <v>5.0E-4</v>
      </c>
      <c r="O2267" s="2" t="s">
        <v>9316</v>
      </c>
      <c r="P2267" s="2">
        <v>10.0</v>
      </c>
      <c r="Q2267" s="2" t="s">
        <v>9317</v>
      </c>
    </row>
    <row r="2268">
      <c r="A2268" s="54">
        <v>46115.0</v>
      </c>
      <c r="B2268" s="2" t="s">
        <v>450</v>
      </c>
      <c r="C2268" s="2" t="s">
        <v>196</v>
      </c>
      <c r="D2268" s="2">
        <v>0.0</v>
      </c>
      <c r="E2268" s="53">
        <v>0.002621571098354511</v>
      </c>
      <c r="F2268" s="53">
        <v>0.010615824856514777</v>
      </c>
      <c r="G2268" s="53">
        <v>0.015125217097267914</v>
      </c>
      <c r="H2268" s="53">
        <v>0.017495858681666605</v>
      </c>
      <c r="I2268" s="53">
        <v>0.019754808254241384</v>
      </c>
      <c r="J2268" s="53">
        <v>0.004612389228955155</v>
      </c>
      <c r="K2268" s="53">
        <v>0.009868803163111534</v>
      </c>
      <c r="L2268" s="94">
        <v>2.287721922394856E-4</v>
      </c>
      <c r="M2268" s="94">
        <v>2.127413439938153E-5</v>
      </c>
      <c r="N2268" s="94">
        <v>9.739327587224021E-5</v>
      </c>
      <c r="O2268" s="2" t="s">
        <v>9316</v>
      </c>
      <c r="P2268" s="2">
        <v>11.0</v>
      </c>
      <c r="Q2268" s="2" t="s">
        <v>9318</v>
      </c>
    </row>
    <row r="2269">
      <c r="A2269" s="54">
        <v>46115.0</v>
      </c>
      <c r="B2269" s="2" t="s">
        <v>1189</v>
      </c>
      <c r="C2269" s="2" t="s">
        <v>196</v>
      </c>
      <c r="D2269" s="2">
        <v>0.0</v>
      </c>
      <c r="E2269" s="53">
        <v>0.0</v>
      </c>
      <c r="F2269" s="53">
        <v>0.0</v>
      </c>
      <c r="G2269" s="53">
        <v>0.0</v>
      </c>
      <c r="H2269" s="53">
        <v>0.0</v>
      </c>
      <c r="I2269" s="53">
        <v>0.0</v>
      </c>
      <c r="J2269" s="53">
        <v>0.001998883187087677</v>
      </c>
      <c r="K2269" s="53">
        <v>9.994415935438384E-4</v>
      </c>
      <c r="L2269" s="94">
        <v>0.0</v>
      </c>
      <c r="M2269" s="94">
        <v>3.995533995621789E-6</v>
      </c>
      <c r="N2269" s="94">
        <v>9.988834989054472E-7</v>
      </c>
      <c r="O2269" s="2" t="s">
        <v>9319</v>
      </c>
      <c r="P2269" s="2">
        <v>99.0</v>
      </c>
      <c r="Q2269" s="2" t="s">
        <v>9320</v>
      </c>
    </row>
    <row r="2270">
      <c r="A2270" s="54">
        <v>46116.0</v>
      </c>
      <c r="B2270" s="2" t="s">
        <v>194</v>
      </c>
      <c r="C2270" s="2" t="s">
        <v>288</v>
      </c>
      <c r="D2270" s="2">
        <v>0.0</v>
      </c>
      <c r="E2270" s="53">
        <v>0.286</v>
      </c>
      <c r="F2270" s="53">
        <v>0.279</v>
      </c>
      <c r="G2270" s="53">
        <v>0.266</v>
      </c>
      <c r="H2270" s="53">
        <v>0.255</v>
      </c>
      <c r="I2270" s="53">
        <v>0.243</v>
      </c>
      <c r="J2270" s="53">
        <v>0.083</v>
      </c>
      <c r="K2270" s="53">
        <v>0.174</v>
      </c>
      <c r="L2270" s="94">
        <v>0.0708</v>
      </c>
      <c r="M2270" s="94">
        <v>0.0069</v>
      </c>
      <c r="N2270" s="94">
        <v>0.0303</v>
      </c>
      <c r="O2270" s="2" t="s">
        <v>9316</v>
      </c>
      <c r="P2270" s="2">
        <v>1.0</v>
      </c>
      <c r="Q2270" s="2" t="s">
        <v>9317</v>
      </c>
    </row>
    <row r="2271">
      <c r="A2271" s="54">
        <v>46116.0</v>
      </c>
      <c r="B2271" s="2" t="s">
        <v>145</v>
      </c>
      <c r="C2271" s="2" t="s">
        <v>288</v>
      </c>
      <c r="D2271" s="2">
        <v>0.0</v>
      </c>
      <c r="E2271" s="53">
        <v>0.014</v>
      </c>
      <c r="F2271" s="53">
        <v>0.038</v>
      </c>
      <c r="G2271" s="53">
        <v>0.052</v>
      </c>
      <c r="H2271" s="53">
        <v>0.061</v>
      </c>
      <c r="I2271" s="53">
        <v>0.071</v>
      </c>
      <c r="J2271" s="53">
        <v>0.023</v>
      </c>
      <c r="K2271" s="53">
        <v>0.037</v>
      </c>
      <c r="L2271" s="94">
        <v>0.0027</v>
      </c>
      <c r="M2271" s="94">
        <v>5.0E-4</v>
      </c>
      <c r="N2271" s="94">
        <v>0.0014</v>
      </c>
      <c r="O2271" s="2" t="s">
        <v>9316</v>
      </c>
      <c r="P2271" s="2">
        <v>2.0</v>
      </c>
      <c r="Q2271" s="2" t="s">
        <v>9317</v>
      </c>
    </row>
    <row r="2272">
      <c r="A2272" s="54">
        <v>46116.0</v>
      </c>
      <c r="B2272" s="2" t="s">
        <v>1801</v>
      </c>
      <c r="C2272" s="2" t="s">
        <v>288</v>
      </c>
      <c r="D2272" s="2">
        <v>0.0</v>
      </c>
      <c r="E2272" s="53">
        <v>0.0</v>
      </c>
      <c r="F2272" s="53">
        <v>0.0</v>
      </c>
      <c r="G2272" s="53">
        <v>0.0</v>
      </c>
      <c r="H2272" s="53">
        <v>0.0</v>
      </c>
      <c r="I2272" s="53">
        <v>0.0</v>
      </c>
      <c r="J2272" s="53">
        <v>0.0</v>
      </c>
      <c r="K2272" s="53">
        <v>0.0</v>
      </c>
      <c r="L2272" s="94">
        <v>0.0</v>
      </c>
      <c r="M2272" s="94">
        <v>0.0</v>
      </c>
      <c r="N2272" s="94">
        <v>0.0</v>
      </c>
      <c r="O2272" s="2" t="s">
        <v>9316</v>
      </c>
      <c r="P2272" s="2">
        <v>3.0</v>
      </c>
      <c r="Q2272" s="2" t="s">
        <v>9318</v>
      </c>
    </row>
    <row r="2273">
      <c r="A2273" s="54">
        <v>46116.0</v>
      </c>
      <c r="B2273" s="2" t="s">
        <v>932</v>
      </c>
      <c r="C2273" s="2" t="s">
        <v>288</v>
      </c>
      <c r="D2273" s="2">
        <v>0.0</v>
      </c>
      <c r="E2273" s="53">
        <v>0.0011677771655188975</v>
      </c>
      <c r="F2273" s="53">
        <v>0.007085213051682405</v>
      </c>
      <c r="G2273" s="53">
        <v>0.011551393978538908</v>
      </c>
      <c r="H2273" s="53">
        <v>0.014293376933848762</v>
      </c>
      <c r="I2273" s="53">
        <v>0.017263911792743853</v>
      </c>
      <c r="J2273" s="53">
        <v>0.015674242392084127</v>
      </c>
      <c r="K2273" s="53">
        <v>0.013612818185311518</v>
      </c>
      <c r="L2273" s="94">
        <v>1.3343470284742494E-4</v>
      </c>
      <c r="M2273" s="94">
        <v>2.456818745658071E-4</v>
      </c>
      <c r="N2273" s="94">
        <v>1.85308818946348E-4</v>
      </c>
      <c r="O2273" s="2" t="s">
        <v>9316</v>
      </c>
      <c r="P2273" s="2">
        <v>4.0</v>
      </c>
      <c r="Q2273" s="2" t="s">
        <v>9318</v>
      </c>
    </row>
    <row r="2274">
      <c r="A2274" s="54">
        <v>46116.0</v>
      </c>
      <c r="B2274" s="2" t="s">
        <v>515</v>
      </c>
      <c r="C2274" s="2" t="s">
        <v>288</v>
      </c>
      <c r="D2274" s="2">
        <v>0.0</v>
      </c>
      <c r="E2274" s="53">
        <v>0.005006370304636025</v>
      </c>
      <c r="F2274" s="53">
        <v>0.014670145100699836</v>
      </c>
      <c r="G2274" s="53">
        <v>0.018765294880646433</v>
      </c>
      <c r="H2274" s="53">
        <v>0.020567220041867076</v>
      </c>
      <c r="I2274" s="53">
        <v>0.022003902244544012</v>
      </c>
      <c r="J2274" s="53">
        <v>0.007250376878235103</v>
      </c>
      <c r="K2274" s="53">
        <v>0.013007835879440767</v>
      </c>
      <c r="L2274" s="94">
        <v>3.521362919576152E-4</v>
      </c>
      <c r="M2274" s="94">
        <v>5.25679648764462E-5</v>
      </c>
      <c r="N2274" s="94">
        <v>1.6920379426646655E-4</v>
      </c>
      <c r="O2274" s="2" t="s">
        <v>9316</v>
      </c>
      <c r="P2274" s="2">
        <v>5.0</v>
      </c>
      <c r="Q2274" s="2" t="s">
        <v>9318</v>
      </c>
    </row>
    <row r="2275">
      <c r="A2275" s="54">
        <v>46116.0</v>
      </c>
      <c r="B2275" s="2" t="s">
        <v>229</v>
      </c>
      <c r="C2275" s="2" t="s">
        <v>288</v>
      </c>
      <c r="D2275" s="2">
        <v>0.0</v>
      </c>
      <c r="E2275" s="53">
        <v>0.04214426563279633</v>
      </c>
      <c r="F2275" s="53">
        <v>0.08478295505712646</v>
      </c>
      <c r="G2275" s="53">
        <v>0.095843897605745</v>
      </c>
      <c r="H2275" s="53">
        <v>0.09878695923832362</v>
      </c>
      <c r="I2275" s="53">
        <v>0.09941162069809056</v>
      </c>
      <c r="J2275" s="53">
        <v>0.10017350532826695</v>
      </c>
      <c r="K2275" s="53">
        <v>0.09800870146700597</v>
      </c>
      <c r="L2275" s="94">
        <v>0.00918605270826053</v>
      </c>
      <c r="M2275" s="94">
        <v>0.010034731169752327</v>
      </c>
      <c r="N2275" s="94">
        <v>0.009605705563248697</v>
      </c>
      <c r="O2275" s="2" t="s">
        <v>9316</v>
      </c>
      <c r="P2275" s="2">
        <v>6.0</v>
      </c>
      <c r="Q2275" s="2" t="s">
        <v>9317</v>
      </c>
    </row>
    <row r="2276">
      <c r="A2276" s="54">
        <v>46116.0</v>
      </c>
      <c r="B2276" s="2" t="s">
        <v>178</v>
      </c>
      <c r="C2276" s="2" t="s">
        <v>288</v>
      </c>
      <c r="D2276" s="2">
        <v>0.0</v>
      </c>
      <c r="E2276" s="53">
        <v>0.03538657350007622</v>
      </c>
      <c r="F2276" s="53">
        <v>0.043443557403454985</v>
      </c>
      <c r="G2276" s="53">
        <v>0.04465777101030483</v>
      </c>
      <c r="H2276" s="53">
        <v>0.045088632256392744</v>
      </c>
      <c r="I2276" s="53">
        <v>0.045494569987292656</v>
      </c>
      <c r="J2276" s="53">
        <v>0.03297867929030238</v>
      </c>
      <c r="K2276" s="53">
        <v>0.03881822515030361</v>
      </c>
      <c r="L2276" s="94">
        <v>0.0019943165116088225</v>
      </c>
      <c r="M2276" s="94">
        <v>0.0010875932877326194</v>
      </c>
      <c r="N2276" s="94">
        <v>0.0015068546038196635</v>
      </c>
      <c r="O2276" s="2" t="s">
        <v>9316</v>
      </c>
      <c r="P2276" s="2">
        <v>7.0</v>
      </c>
      <c r="Q2276" s="2" t="s">
        <v>9318</v>
      </c>
    </row>
    <row r="2277">
      <c r="A2277" s="54">
        <v>46116.0</v>
      </c>
      <c r="B2277" s="2" t="s">
        <v>1876</v>
      </c>
      <c r="C2277" s="2" t="s">
        <v>288</v>
      </c>
      <c r="D2277" s="2">
        <v>0.0</v>
      </c>
      <c r="E2277" s="53">
        <v>0.0</v>
      </c>
      <c r="F2277" s="53">
        <v>0.0</v>
      </c>
      <c r="G2277" s="53">
        <v>0.0</v>
      </c>
      <c r="H2277" s="53">
        <v>0.0</v>
      </c>
      <c r="I2277" s="53">
        <v>0.0</v>
      </c>
      <c r="J2277" s="53">
        <v>0.0</v>
      </c>
      <c r="K2277" s="53">
        <v>0.0</v>
      </c>
      <c r="L2277" s="94">
        <v>0.0</v>
      </c>
      <c r="M2277" s="94">
        <v>0.0</v>
      </c>
      <c r="N2277" s="94">
        <v>0.0</v>
      </c>
      <c r="O2277" s="2" t="s">
        <v>9316</v>
      </c>
      <c r="P2277" s="2">
        <v>8.0</v>
      </c>
      <c r="Q2277" s="2" t="s">
        <v>9318</v>
      </c>
    </row>
    <row r="2278">
      <c r="A2278" s="54">
        <v>46116.0</v>
      </c>
      <c r="B2278" s="2" t="s">
        <v>687</v>
      </c>
      <c r="C2278" s="2" t="s">
        <v>288</v>
      </c>
      <c r="D2278" s="2">
        <v>0.0</v>
      </c>
      <c r="E2278" s="53">
        <v>0.0</v>
      </c>
      <c r="F2278" s="53">
        <v>0.0</v>
      </c>
      <c r="G2278" s="53">
        <v>0.0</v>
      </c>
      <c r="H2278" s="53">
        <v>0.0</v>
      </c>
      <c r="I2278" s="53">
        <v>0.0</v>
      </c>
      <c r="J2278" s="53">
        <v>0.013048833053728146</v>
      </c>
      <c r="K2278" s="53">
        <v>0.006524416526864073</v>
      </c>
      <c r="L2278" s="94">
        <v>0.0</v>
      </c>
      <c r="M2278" s="94">
        <v>1.7027204406406822E-4</v>
      </c>
      <c r="N2278" s="94">
        <v>4.2568011016017054E-5</v>
      </c>
      <c r="O2278" s="2" t="s">
        <v>9316</v>
      </c>
      <c r="P2278" s="2">
        <v>9.0</v>
      </c>
      <c r="Q2278" s="2" t="s">
        <v>9318</v>
      </c>
    </row>
    <row r="2279">
      <c r="A2279" s="54">
        <v>46116.0</v>
      </c>
      <c r="B2279" s="2" t="s">
        <v>301</v>
      </c>
      <c r="C2279" s="2" t="s">
        <v>288</v>
      </c>
      <c r="D2279" s="2">
        <v>0.0</v>
      </c>
      <c r="E2279" s="53">
        <v>0.0</v>
      </c>
      <c r="F2279" s="53">
        <v>0.0</v>
      </c>
      <c r="G2279" s="53">
        <v>0.0</v>
      </c>
      <c r="H2279" s="53">
        <v>0.0</v>
      </c>
      <c r="I2279" s="53">
        <v>0.0</v>
      </c>
      <c r="J2279" s="53">
        <v>0.043</v>
      </c>
      <c r="K2279" s="53">
        <v>0.021</v>
      </c>
      <c r="L2279" s="94">
        <v>0.0</v>
      </c>
      <c r="M2279" s="94">
        <v>0.0018</v>
      </c>
      <c r="N2279" s="94">
        <v>5.0E-4</v>
      </c>
      <c r="O2279" s="2" t="s">
        <v>9316</v>
      </c>
      <c r="P2279" s="2">
        <v>10.0</v>
      </c>
      <c r="Q2279" s="2" t="s">
        <v>9317</v>
      </c>
    </row>
    <row r="2280">
      <c r="A2280" s="54">
        <v>46116.0</v>
      </c>
      <c r="B2280" s="2" t="s">
        <v>450</v>
      </c>
      <c r="C2280" s="2" t="s">
        <v>288</v>
      </c>
      <c r="D2280" s="2">
        <v>0.0</v>
      </c>
      <c r="E2280" s="53">
        <v>0.0</v>
      </c>
      <c r="F2280" s="53">
        <v>0.0</v>
      </c>
      <c r="G2280" s="53">
        <v>0.0</v>
      </c>
      <c r="H2280" s="53">
        <v>0.0</v>
      </c>
      <c r="I2280" s="53">
        <v>0.0</v>
      </c>
      <c r="J2280" s="53">
        <v>0.0045733310472607725</v>
      </c>
      <c r="K2280" s="53">
        <v>0.0022866655236303862</v>
      </c>
      <c r="L2280" s="94">
        <v>0.0</v>
      </c>
      <c r="M2280" s="94">
        <v>2.0915356867839315E-5</v>
      </c>
      <c r="N2280" s="94">
        <v>5.228839216959829E-6</v>
      </c>
      <c r="O2280" s="2" t="s">
        <v>9316</v>
      </c>
      <c r="P2280" s="2">
        <v>11.0</v>
      </c>
      <c r="Q2280" s="2" t="s">
        <v>9318</v>
      </c>
    </row>
    <row r="2281">
      <c r="A2281" s="54">
        <v>46116.0</v>
      </c>
      <c r="B2281" s="2" t="s">
        <v>1189</v>
      </c>
      <c r="C2281" s="2" t="s">
        <v>288</v>
      </c>
      <c r="D2281" s="2">
        <v>0.0</v>
      </c>
      <c r="E2281" s="53">
        <v>4.425047989423871E-4</v>
      </c>
      <c r="F2281" s="53">
        <v>0.00436146023296864</v>
      </c>
      <c r="G2281" s="53">
        <v>0.008358988577346689</v>
      </c>
      <c r="H2281" s="53">
        <v>0.011214356247541956</v>
      </c>
      <c r="I2281" s="53">
        <v>0.01468584283163941</v>
      </c>
      <c r="J2281" s="53">
        <v>0.0019819564407027447</v>
      </c>
      <c r="K2281" s="53">
        <v>0.005170472509024717</v>
      </c>
      <c r="L2281" s="94">
        <v>6.987269003621243E-5</v>
      </c>
      <c r="M2281" s="94">
        <v>3.9281513328430925E-6</v>
      </c>
      <c r="N2281" s="94">
        <v>2.6733785966580352E-5</v>
      </c>
      <c r="O2281" s="2" t="s">
        <v>9319</v>
      </c>
      <c r="P2281" s="2">
        <v>99.0</v>
      </c>
      <c r="Q2281" s="2" t="s">
        <v>9320</v>
      </c>
    </row>
    <row r="2282">
      <c r="A2282" s="54">
        <v>46117.0</v>
      </c>
      <c r="B2282" s="2" t="s">
        <v>194</v>
      </c>
      <c r="C2282" s="2" t="s">
        <v>256</v>
      </c>
      <c r="D2282" s="2">
        <v>0.0</v>
      </c>
      <c r="E2282" s="53">
        <v>0.001</v>
      </c>
      <c r="F2282" s="53">
        <v>0.008</v>
      </c>
      <c r="G2282" s="53">
        <v>0.015</v>
      </c>
      <c r="H2282" s="53">
        <v>0.02</v>
      </c>
      <c r="I2282" s="53">
        <v>0.027</v>
      </c>
      <c r="J2282" s="53">
        <v>0.082</v>
      </c>
      <c r="K2282" s="53">
        <v>0.049</v>
      </c>
      <c r="L2282" s="94">
        <v>2.0E-4</v>
      </c>
      <c r="M2282" s="94">
        <v>0.0067</v>
      </c>
      <c r="N2282" s="94">
        <v>0.0024</v>
      </c>
      <c r="O2282" s="2" t="s">
        <v>9316</v>
      </c>
      <c r="P2282" s="2">
        <v>1.0</v>
      </c>
      <c r="Q2282" s="2" t="s">
        <v>9317</v>
      </c>
    </row>
    <row r="2283">
      <c r="A2283" s="54">
        <v>46117.0</v>
      </c>
      <c r="B2283" s="2" t="s">
        <v>145</v>
      </c>
      <c r="C2283" s="2" t="s">
        <v>256</v>
      </c>
      <c r="D2283" s="2">
        <v>0.0</v>
      </c>
      <c r="E2283" s="53">
        <v>0.0</v>
      </c>
      <c r="F2283" s="53">
        <v>0.0</v>
      </c>
      <c r="G2283" s="53">
        <v>0.0</v>
      </c>
      <c r="H2283" s="53">
        <v>0.0</v>
      </c>
      <c r="I2283" s="53">
        <v>0.0</v>
      </c>
      <c r="J2283" s="53">
        <v>0.022</v>
      </c>
      <c r="K2283" s="53">
        <v>0.011</v>
      </c>
      <c r="L2283" s="94">
        <v>0.0</v>
      </c>
      <c r="M2283" s="94">
        <v>5.0E-4</v>
      </c>
      <c r="N2283" s="94">
        <v>1.0E-4</v>
      </c>
      <c r="O2283" s="2" t="s">
        <v>9316</v>
      </c>
      <c r="P2283" s="2">
        <v>2.0</v>
      </c>
      <c r="Q2283" s="2" t="s">
        <v>9317</v>
      </c>
    </row>
    <row r="2284">
      <c r="A2284" s="54">
        <v>46117.0</v>
      </c>
      <c r="B2284" s="2" t="s">
        <v>1801</v>
      </c>
      <c r="C2284" s="2" t="s">
        <v>256</v>
      </c>
      <c r="D2284" s="2">
        <v>0.0</v>
      </c>
      <c r="E2284" s="53">
        <v>0.0</v>
      </c>
      <c r="F2284" s="53">
        <v>0.0</v>
      </c>
      <c r="G2284" s="53">
        <v>0.0</v>
      </c>
      <c r="H2284" s="53">
        <v>0.0</v>
      </c>
      <c r="I2284" s="53">
        <v>0.0</v>
      </c>
      <c r="J2284" s="53">
        <v>0.0</v>
      </c>
      <c r="K2284" s="53">
        <v>0.0</v>
      </c>
      <c r="L2284" s="94">
        <v>0.0</v>
      </c>
      <c r="M2284" s="94">
        <v>0.0</v>
      </c>
      <c r="N2284" s="94">
        <v>0.0</v>
      </c>
      <c r="O2284" s="2" t="s">
        <v>9316</v>
      </c>
      <c r="P2284" s="2">
        <v>3.0</v>
      </c>
      <c r="Q2284" s="2" t="s">
        <v>9318</v>
      </c>
    </row>
    <row r="2285">
      <c r="A2285" s="54">
        <v>46117.0</v>
      </c>
      <c r="B2285" s="2" t="s">
        <v>932</v>
      </c>
      <c r="C2285" s="2" t="s">
        <v>256</v>
      </c>
      <c r="D2285" s="2">
        <v>0.0</v>
      </c>
      <c r="E2285" s="53">
        <v>0.0</v>
      </c>
      <c r="F2285" s="53">
        <v>0.0</v>
      </c>
      <c r="G2285" s="53">
        <v>0.0</v>
      </c>
      <c r="H2285" s="53">
        <v>0.0</v>
      </c>
      <c r="I2285" s="53">
        <v>0.0</v>
      </c>
      <c r="J2285" s="53">
        <v>0.015541616887598928</v>
      </c>
      <c r="K2285" s="53">
        <v>0.007770808443799464</v>
      </c>
      <c r="L2285" s="94">
        <v>0.0</v>
      </c>
      <c r="M2285" s="94">
        <v>2.415418554809002E-4</v>
      </c>
      <c r="N2285" s="94">
        <v>6.038546387022505E-5</v>
      </c>
      <c r="O2285" s="2" t="s">
        <v>9316</v>
      </c>
      <c r="P2285" s="2">
        <v>4.0</v>
      </c>
      <c r="Q2285" s="2" t="s">
        <v>9318</v>
      </c>
    </row>
    <row r="2286">
      <c r="A2286" s="54">
        <v>46117.0</v>
      </c>
      <c r="B2286" s="2" t="s">
        <v>515</v>
      </c>
      <c r="C2286" s="2" t="s">
        <v>256</v>
      </c>
      <c r="D2286" s="2">
        <v>0.0</v>
      </c>
      <c r="E2286" s="53">
        <v>0.0</v>
      </c>
      <c r="F2286" s="53">
        <v>0.0</v>
      </c>
      <c r="G2286" s="53">
        <v>0.0</v>
      </c>
      <c r="H2286" s="53">
        <v>0.0</v>
      </c>
      <c r="I2286" s="53">
        <v>0.0</v>
      </c>
      <c r="J2286" s="53">
        <v>0.007189028784519938</v>
      </c>
      <c r="K2286" s="53">
        <v>0.003594514392259969</v>
      </c>
      <c r="L2286" s="94">
        <v>0.0</v>
      </c>
      <c r="M2286" s="94">
        <v>5.168213486465622E-5</v>
      </c>
      <c r="N2286" s="94">
        <v>1.2920533716164054E-5</v>
      </c>
      <c r="O2286" s="2" t="s">
        <v>9316</v>
      </c>
      <c r="P2286" s="2">
        <v>5.0</v>
      </c>
      <c r="Q2286" s="2" t="s">
        <v>9318</v>
      </c>
    </row>
    <row r="2287">
      <c r="A2287" s="54">
        <v>46117.0</v>
      </c>
      <c r="B2287" s="2" t="s">
        <v>229</v>
      </c>
      <c r="C2287" s="2" t="s">
        <v>256</v>
      </c>
      <c r="D2287" s="2">
        <v>0.0</v>
      </c>
      <c r="E2287" s="53">
        <v>0.24145398597468445</v>
      </c>
      <c r="F2287" s="53">
        <v>0.14269896867934187</v>
      </c>
      <c r="G2287" s="53">
        <v>0.10712332274070549</v>
      </c>
      <c r="H2287" s="53">
        <v>0.08990237079611674</v>
      </c>
      <c r="I2287" s="53">
        <v>0.07360652331034714</v>
      </c>
      <c r="J2287" s="53">
        <v>0.09932590061807554</v>
      </c>
      <c r="K2287" s="53">
        <v>0.10322461167939051</v>
      </c>
      <c r="L2287" s="94">
        <v>0.011475406275009349</v>
      </c>
      <c r="M2287" s="94">
        <v>0.00986563453359182</v>
      </c>
      <c r="N2287" s="94">
        <v>0.010655320456360964</v>
      </c>
      <c r="O2287" s="2" t="s">
        <v>9316</v>
      </c>
      <c r="P2287" s="2">
        <v>6.0</v>
      </c>
      <c r="Q2287" s="2" t="s">
        <v>9317</v>
      </c>
    </row>
    <row r="2288">
      <c r="A2288" s="54">
        <v>46117.0</v>
      </c>
      <c r="B2288" s="2" t="s">
        <v>178</v>
      </c>
      <c r="C2288" s="2" t="s">
        <v>256</v>
      </c>
      <c r="D2288" s="2">
        <v>0.0</v>
      </c>
      <c r="E2288" s="53">
        <v>8.449234656111359E-4</v>
      </c>
      <c r="F2288" s="53">
        <v>0.006012270315064968</v>
      </c>
      <c r="G2288" s="53">
        <v>0.010311586872925802</v>
      </c>
      <c r="H2288" s="53">
        <v>0.013072550702046139</v>
      </c>
      <c r="I2288" s="53">
        <v>0.01616130307872829</v>
      </c>
      <c r="J2288" s="53">
        <v>0.03269963460866974</v>
      </c>
      <c r="K2288" s="53">
        <v>0.021505610740797772</v>
      </c>
      <c r="L2288" s="94">
        <v>1.0632882383789572E-4</v>
      </c>
      <c r="M2288" s="94">
        <v>0.0010692661035405116</v>
      </c>
      <c r="N2288" s="94">
        <v>4.624912933347165E-4</v>
      </c>
      <c r="O2288" s="2" t="s">
        <v>9316</v>
      </c>
      <c r="P2288" s="2">
        <v>7.0</v>
      </c>
      <c r="Q2288" s="2" t="s">
        <v>9318</v>
      </c>
    </row>
    <row r="2289">
      <c r="A2289" s="54">
        <v>46117.0</v>
      </c>
      <c r="B2289" s="2" t="s">
        <v>1876</v>
      </c>
      <c r="C2289" s="2" t="s">
        <v>256</v>
      </c>
      <c r="D2289" s="2">
        <v>0.0</v>
      </c>
      <c r="E2289" s="53">
        <v>0.0</v>
      </c>
      <c r="F2289" s="53">
        <v>0.0</v>
      </c>
      <c r="G2289" s="53">
        <v>0.0</v>
      </c>
      <c r="H2289" s="53">
        <v>0.0</v>
      </c>
      <c r="I2289" s="53">
        <v>0.0</v>
      </c>
      <c r="J2289" s="53">
        <v>0.0</v>
      </c>
      <c r="K2289" s="53">
        <v>0.0</v>
      </c>
      <c r="L2289" s="94">
        <v>0.0</v>
      </c>
      <c r="M2289" s="94">
        <v>0.0</v>
      </c>
      <c r="N2289" s="94">
        <v>0.0</v>
      </c>
      <c r="O2289" s="2" t="s">
        <v>9316</v>
      </c>
      <c r="P2289" s="2">
        <v>8.0</v>
      </c>
      <c r="Q2289" s="2" t="s">
        <v>9318</v>
      </c>
    </row>
    <row r="2290">
      <c r="A2290" s="54">
        <v>46117.0</v>
      </c>
      <c r="B2290" s="2" t="s">
        <v>687</v>
      </c>
      <c r="C2290" s="2" t="s">
        <v>256</v>
      </c>
      <c r="D2290" s="2">
        <v>0.0</v>
      </c>
      <c r="E2290" s="53">
        <v>0.0</v>
      </c>
      <c r="F2290" s="53">
        <v>0.0</v>
      </c>
      <c r="G2290" s="53">
        <v>0.0</v>
      </c>
      <c r="H2290" s="53">
        <v>0.0</v>
      </c>
      <c r="I2290" s="53">
        <v>0.0</v>
      </c>
      <c r="J2290" s="53">
        <v>0.012948721705334064</v>
      </c>
      <c r="K2290" s="53">
        <v>0.006474360852667032</v>
      </c>
      <c r="L2290" s="94">
        <v>0.0</v>
      </c>
      <c r="M2290" s="94">
        <v>1.676693938021895E-4</v>
      </c>
      <c r="N2290" s="94">
        <v>4.191734845054737E-5</v>
      </c>
      <c r="O2290" s="2" t="s">
        <v>9316</v>
      </c>
      <c r="P2290" s="2">
        <v>9.0</v>
      </c>
      <c r="Q2290" s="2" t="s">
        <v>9318</v>
      </c>
    </row>
    <row r="2291">
      <c r="A2291" s="54">
        <v>46117.0</v>
      </c>
      <c r="B2291" s="2" t="s">
        <v>301</v>
      </c>
      <c r="C2291" s="2" t="s">
        <v>256</v>
      </c>
      <c r="D2291" s="2">
        <v>0.0</v>
      </c>
      <c r="E2291" s="53">
        <v>0.001</v>
      </c>
      <c r="F2291" s="53">
        <v>0.008</v>
      </c>
      <c r="G2291" s="53">
        <v>0.012</v>
      </c>
      <c r="H2291" s="53">
        <v>0.015</v>
      </c>
      <c r="I2291" s="53">
        <v>0.018000000000000002</v>
      </c>
      <c r="J2291" s="53">
        <v>0.042</v>
      </c>
      <c r="K2291" s="53">
        <v>0.027000000000000003</v>
      </c>
      <c r="L2291" s="94">
        <v>1.0E-4</v>
      </c>
      <c r="M2291" s="94">
        <v>0.0018</v>
      </c>
      <c r="N2291" s="94">
        <v>7.0E-4</v>
      </c>
      <c r="O2291" s="2" t="s">
        <v>9316</v>
      </c>
      <c r="P2291" s="2">
        <v>10.0</v>
      </c>
      <c r="Q2291" s="2" t="s">
        <v>9317</v>
      </c>
    </row>
    <row r="2292">
      <c r="A2292" s="54">
        <v>46117.0</v>
      </c>
      <c r="B2292" s="2" t="s">
        <v>450</v>
      </c>
      <c r="C2292" s="2" t="s">
        <v>256</v>
      </c>
      <c r="D2292" s="2">
        <v>0.0</v>
      </c>
      <c r="E2292" s="53">
        <v>0.00425814743949439</v>
      </c>
      <c r="F2292" s="53">
        <v>0.01349709050567493</v>
      </c>
      <c r="G2292" s="53">
        <v>0.017679091600964755</v>
      </c>
      <c r="H2292" s="53">
        <v>0.01958669522970496</v>
      </c>
      <c r="I2292" s="53">
        <v>0.02116136096601463</v>
      </c>
      <c r="J2292" s="53">
        <v>0.004534634418604122</v>
      </c>
      <c r="K2292" s="53">
        <v>0.011106863009784439</v>
      </c>
      <c r="L2292" s="94">
        <v>3.1255027983530253E-4</v>
      </c>
      <c r="M2292" s="94">
        <v>2.0562909310389142E-5</v>
      </c>
      <c r="N2292" s="94">
        <v>1.2336240591811785E-4</v>
      </c>
      <c r="O2292" s="2" t="s">
        <v>9316</v>
      </c>
      <c r="P2292" s="2">
        <v>11.0</v>
      </c>
      <c r="Q2292" s="2" t="s">
        <v>9318</v>
      </c>
    </row>
    <row r="2293">
      <c r="A2293" s="54">
        <v>46117.0</v>
      </c>
      <c r="B2293" s="2" t="s">
        <v>1189</v>
      </c>
      <c r="C2293" s="2" t="s">
        <v>256</v>
      </c>
      <c r="D2293" s="2">
        <v>0.0</v>
      </c>
      <c r="E2293" s="53">
        <v>0.0</v>
      </c>
      <c r="F2293" s="53">
        <v>0.0</v>
      </c>
      <c r="G2293" s="53">
        <v>0.0</v>
      </c>
      <c r="H2293" s="53">
        <v>0.0</v>
      </c>
      <c r="I2293" s="53">
        <v>0.0</v>
      </c>
      <c r="J2293" s="53">
        <v>0.00196518638150367</v>
      </c>
      <c r="K2293" s="53">
        <v>9.82593190751835E-4</v>
      </c>
      <c r="L2293" s="94">
        <v>0.0</v>
      </c>
      <c r="M2293" s="94">
        <v>3.861957514047488E-6</v>
      </c>
      <c r="N2293" s="94">
        <v>9.65489378511872E-7</v>
      </c>
      <c r="O2293" s="2" t="s">
        <v>9319</v>
      </c>
      <c r="P2293" s="2">
        <v>99.0</v>
      </c>
      <c r="Q2293" s="2" t="s">
        <v>9320</v>
      </c>
    </row>
    <row r="2294">
      <c r="A2294" s="54">
        <v>46118.0</v>
      </c>
      <c r="B2294" s="2" t="s">
        <v>194</v>
      </c>
      <c r="C2294" s="2" t="s">
        <v>180</v>
      </c>
      <c r="D2294" s="2">
        <v>0.0</v>
      </c>
      <c r="E2294" s="53">
        <v>0.001</v>
      </c>
      <c r="F2294" s="53">
        <v>0.007</v>
      </c>
      <c r="G2294" s="53">
        <v>0.015</v>
      </c>
      <c r="H2294" s="53">
        <v>0.021</v>
      </c>
      <c r="I2294" s="53">
        <v>0.028</v>
      </c>
      <c r="J2294" s="53">
        <v>0.082</v>
      </c>
      <c r="K2294" s="53">
        <v>0.048</v>
      </c>
      <c r="L2294" s="94">
        <v>2.0E-4</v>
      </c>
      <c r="M2294" s="94">
        <v>0.0067</v>
      </c>
      <c r="N2294" s="94">
        <v>0.0023</v>
      </c>
      <c r="O2294" s="2" t="s">
        <v>9316</v>
      </c>
      <c r="P2294" s="2">
        <v>1.0</v>
      </c>
      <c r="Q2294" s="2" t="s">
        <v>9317</v>
      </c>
    </row>
    <row r="2295">
      <c r="A2295" s="54">
        <v>46118.0</v>
      </c>
      <c r="B2295" s="2" t="s">
        <v>145</v>
      </c>
      <c r="C2295" s="2" t="s">
        <v>180</v>
      </c>
      <c r="D2295" s="2">
        <v>0.0</v>
      </c>
      <c r="E2295" s="53">
        <v>0.015</v>
      </c>
      <c r="F2295" s="53">
        <v>0.035</v>
      </c>
      <c r="G2295" s="53">
        <v>0.042</v>
      </c>
      <c r="H2295" s="53">
        <v>0.044</v>
      </c>
      <c r="I2295" s="53">
        <v>0.046</v>
      </c>
      <c r="J2295" s="53">
        <v>0.022</v>
      </c>
      <c r="K2295" s="53">
        <v>0.032</v>
      </c>
      <c r="L2295" s="94">
        <v>0.0018</v>
      </c>
      <c r="M2295" s="94">
        <v>5.0E-4</v>
      </c>
      <c r="N2295" s="94">
        <v>0.001</v>
      </c>
      <c r="O2295" s="2" t="s">
        <v>9316</v>
      </c>
      <c r="P2295" s="2">
        <v>2.0</v>
      </c>
      <c r="Q2295" s="2" t="s">
        <v>9317</v>
      </c>
    </row>
    <row r="2296">
      <c r="A2296" s="54">
        <v>46118.0</v>
      </c>
      <c r="B2296" s="2" t="s">
        <v>1801</v>
      </c>
      <c r="C2296" s="2" t="s">
        <v>180</v>
      </c>
      <c r="D2296" s="2">
        <v>0.0</v>
      </c>
      <c r="E2296" s="53">
        <v>0.0</v>
      </c>
      <c r="F2296" s="53">
        <v>0.0</v>
      </c>
      <c r="G2296" s="53">
        <v>0.0</v>
      </c>
      <c r="H2296" s="53">
        <v>0.0</v>
      </c>
      <c r="I2296" s="53">
        <v>0.0</v>
      </c>
      <c r="J2296" s="53">
        <v>0.0</v>
      </c>
      <c r="K2296" s="53">
        <v>0.0</v>
      </c>
      <c r="L2296" s="94">
        <v>0.0</v>
      </c>
      <c r="M2296" s="94">
        <v>0.0</v>
      </c>
      <c r="N2296" s="94">
        <v>0.0</v>
      </c>
      <c r="O2296" s="2" t="s">
        <v>9316</v>
      </c>
      <c r="P2296" s="2">
        <v>3.0</v>
      </c>
      <c r="Q2296" s="2" t="s">
        <v>9318</v>
      </c>
    </row>
    <row r="2297">
      <c r="A2297" s="54">
        <v>46118.0</v>
      </c>
      <c r="B2297" s="2" t="s">
        <v>932</v>
      </c>
      <c r="C2297" s="2" t="s">
        <v>180</v>
      </c>
      <c r="D2297" s="2">
        <v>0.0</v>
      </c>
      <c r="E2297" s="53">
        <v>8.449234656111359E-4</v>
      </c>
      <c r="F2297" s="53">
        <v>0.006012270315064968</v>
      </c>
      <c r="G2297" s="53">
        <v>0.010311586872925802</v>
      </c>
      <c r="H2297" s="53">
        <v>0.013072550702046139</v>
      </c>
      <c r="I2297" s="53">
        <v>0.01616130307872829</v>
      </c>
      <c r="J2297" s="53">
        <v>0.015410217291408452</v>
      </c>
      <c r="K2297" s="53">
        <v>0.012860902082167128</v>
      </c>
      <c r="L2297" s="94">
        <v>1.0632882383789572E-4</v>
      </c>
      <c r="M2297" s="94">
        <v>2.3747479696842403E-4</v>
      </c>
      <c r="N2297" s="94">
        <v>1.6540280236709075E-4</v>
      </c>
      <c r="O2297" s="2" t="s">
        <v>9316</v>
      </c>
      <c r="P2297" s="2">
        <v>4.0</v>
      </c>
      <c r="Q2297" s="2" t="s">
        <v>9318</v>
      </c>
    </row>
    <row r="2298">
      <c r="A2298" s="54">
        <v>46118.0</v>
      </c>
      <c r="B2298" s="2" t="s">
        <v>515</v>
      </c>
      <c r="C2298" s="2" t="s">
        <v>180</v>
      </c>
      <c r="D2298" s="2">
        <v>0.0</v>
      </c>
      <c r="E2298" s="53">
        <v>0.0</v>
      </c>
      <c r="F2298" s="53">
        <v>0.0</v>
      </c>
      <c r="G2298" s="53">
        <v>0.0</v>
      </c>
      <c r="H2298" s="53">
        <v>0.0</v>
      </c>
      <c r="I2298" s="53">
        <v>0.0</v>
      </c>
      <c r="J2298" s="53">
        <v>0.007128247754713357</v>
      </c>
      <c r="K2298" s="53">
        <v>0.0035641238773566784</v>
      </c>
      <c r="L2298" s="94">
        <v>0.0</v>
      </c>
      <c r="M2298" s="94">
        <v>5.081191605257601E-5</v>
      </c>
      <c r="N2298" s="94">
        <v>1.2702979013144003E-5</v>
      </c>
      <c r="O2298" s="2" t="s">
        <v>9316</v>
      </c>
      <c r="P2298" s="2">
        <v>5.0</v>
      </c>
      <c r="Q2298" s="2" t="s">
        <v>9318</v>
      </c>
    </row>
    <row r="2299">
      <c r="A2299" s="54">
        <v>46118.0</v>
      </c>
      <c r="B2299" s="2" t="s">
        <v>229</v>
      </c>
      <c r="C2299" s="2" t="s">
        <v>180</v>
      </c>
      <c r="D2299" s="2">
        <v>0.0</v>
      </c>
      <c r="E2299" s="53">
        <v>0.19794032498531292</v>
      </c>
      <c r="F2299" s="53">
        <v>0.1467281305524278</v>
      </c>
      <c r="G2299" s="53">
        <v>0.13037788665302924</v>
      </c>
      <c r="H2299" s="53">
        <v>0.12368273957791766</v>
      </c>
      <c r="I2299" s="53">
        <v>0.11848305753451145</v>
      </c>
      <c r="J2299" s="53">
        <v>0.09848613064260506</v>
      </c>
      <c r="K2299" s="53">
        <v>0.11443200864781715</v>
      </c>
      <c r="L2299" s="94">
        <v>0.01699839332811014</v>
      </c>
      <c r="M2299" s="94">
        <v>0.00969951792895227</v>
      </c>
      <c r="N2299" s="94">
        <v>0.013094684603174098</v>
      </c>
      <c r="O2299" s="2" t="s">
        <v>9316</v>
      </c>
      <c r="P2299" s="2">
        <v>6.0</v>
      </c>
      <c r="Q2299" s="2" t="s">
        <v>9317</v>
      </c>
    </row>
    <row r="2300">
      <c r="A2300" s="54">
        <v>46118.0</v>
      </c>
      <c r="B2300" s="2" t="s">
        <v>178</v>
      </c>
      <c r="C2300" s="2" t="s">
        <v>180</v>
      </c>
      <c r="D2300" s="2">
        <v>0.0</v>
      </c>
      <c r="E2300" s="53">
        <v>1.4261779453802968E-4</v>
      </c>
      <c r="F2300" s="53">
        <v>0.002470112143280271</v>
      </c>
      <c r="G2300" s="53">
        <v>0.005698723947616877</v>
      </c>
      <c r="H2300" s="53">
        <v>0.008379139504048358</v>
      </c>
      <c r="I2300" s="53">
        <v>0.012014409551038599</v>
      </c>
      <c r="J2300" s="53">
        <v>0.0324231692438219</v>
      </c>
      <c r="K2300" s="53">
        <v>0.01906094659571939</v>
      </c>
      <c r="L2300" s="94">
        <v>3.2475454631142076E-5</v>
      </c>
      <c r="M2300" s="94">
        <v>0.0010512619038135186</v>
      </c>
      <c r="N2300" s="94">
        <v>3.633196851248666E-4</v>
      </c>
      <c r="O2300" s="2" t="s">
        <v>9316</v>
      </c>
      <c r="P2300" s="2">
        <v>7.0</v>
      </c>
      <c r="Q2300" s="2" t="s">
        <v>9318</v>
      </c>
    </row>
    <row r="2301">
      <c r="A2301" s="54">
        <v>46118.0</v>
      </c>
      <c r="B2301" s="2" t="s">
        <v>1876</v>
      </c>
      <c r="C2301" s="2" t="s">
        <v>180</v>
      </c>
      <c r="D2301" s="2">
        <v>0.0</v>
      </c>
      <c r="E2301" s="53">
        <v>0.0</v>
      </c>
      <c r="F2301" s="53">
        <v>0.0</v>
      </c>
      <c r="G2301" s="53">
        <v>0.0</v>
      </c>
      <c r="H2301" s="53">
        <v>0.0</v>
      </c>
      <c r="I2301" s="53">
        <v>0.0</v>
      </c>
      <c r="J2301" s="53">
        <v>0.0</v>
      </c>
      <c r="K2301" s="53">
        <v>0.0</v>
      </c>
      <c r="L2301" s="94">
        <v>0.0</v>
      </c>
      <c r="M2301" s="94">
        <v>0.0</v>
      </c>
      <c r="N2301" s="94">
        <v>0.0</v>
      </c>
      <c r="O2301" s="2" t="s">
        <v>9316</v>
      </c>
      <c r="P2301" s="2">
        <v>8.0</v>
      </c>
      <c r="Q2301" s="2" t="s">
        <v>9318</v>
      </c>
    </row>
    <row r="2302">
      <c r="A2302" s="54">
        <v>46118.0</v>
      </c>
      <c r="B2302" s="2" t="s">
        <v>687</v>
      </c>
      <c r="C2302" s="2" t="s">
        <v>180</v>
      </c>
      <c r="D2302" s="2">
        <v>0.0</v>
      </c>
      <c r="E2302" s="53">
        <v>0.02144707219193826</v>
      </c>
      <c r="F2302" s="53">
        <v>0.029882486859116392</v>
      </c>
      <c r="G2302" s="53">
        <v>0.029256124908794017</v>
      </c>
      <c r="H2302" s="53">
        <v>0.02778740629060923</v>
      </c>
      <c r="I2302" s="53">
        <v>0.025530640315507513</v>
      </c>
      <c r="J2302" s="53">
        <v>0.012849378416584553</v>
      </c>
      <c r="K2302" s="53">
        <v>0.021052751662689287</v>
      </c>
      <c r="L2302" s="94">
        <v>8.559208446789578E-4</v>
      </c>
      <c r="M2302" s="94">
        <v>1.6510652569258895E-4</v>
      </c>
      <c r="N2302" s="94">
        <v>4.4321835257086654E-4</v>
      </c>
      <c r="O2302" s="2" t="s">
        <v>9316</v>
      </c>
      <c r="P2302" s="2">
        <v>9.0</v>
      </c>
      <c r="Q2302" s="2" t="s">
        <v>9318</v>
      </c>
    </row>
    <row r="2303">
      <c r="A2303" s="54">
        <v>46118.0</v>
      </c>
      <c r="B2303" s="2" t="s">
        <v>301</v>
      </c>
      <c r="C2303" s="2" t="s">
        <v>180</v>
      </c>
      <c r="D2303" s="2">
        <v>0.0</v>
      </c>
      <c r="E2303" s="53">
        <v>0.057</v>
      </c>
      <c r="F2303" s="53">
        <v>0.049</v>
      </c>
      <c r="G2303" s="53">
        <v>0.042</v>
      </c>
      <c r="H2303" s="53">
        <v>0.037000000000000005</v>
      </c>
      <c r="I2303" s="53">
        <v>0.033</v>
      </c>
      <c r="J2303" s="53">
        <v>0.042</v>
      </c>
      <c r="K2303" s="53">
        <v>0.042</v>
      </c>
      <c r="L2303" s="94">
        <v>0.0018</v>
      </c>
      <c r="M2303" s="94">
        <v>0.0018</v>
      </c>
      <c r="N2303" s="94">
        <v>0.0018</v>
      </c>
      <c r="O2303" s="2" t="s">
        <v>9316</v>
      </c>
      <c r="P2303" s="2">
        <v>10.0</v>
      </c>
      <c r="Q2303" s="2" t="s">
        <v>9317</v>
      </c>
    </row>
    <row r="2304">
      <c r="A2304" s="54">
        <v>46118.0</v>
      </c>
      <c r="B2304" s="2" t="s">
        <v>450</v>
      </c>
      <c r="C2304" s="2" t="s">
        <v>180</v>
      </c>
      <c r="D2304" s="2">
        <v>0.0</v>
      </c>
      <c r="E2304" s="53">
        <v>0.0</v>
      </c>
      <c r="F2304" s="53">
        <v>0.0</v>
      </c>
      <c r="G2304" s="53">
        <v>0.0</v>
      </c>
      <c r="H2304" s="53">
        <v>0.0</v>
      </c>
      <c r="I2304" s="53">
        <v>0.0</v>
      </c>
      <c r="J2304" s="53">
        <v>0.004496295477695635</v>
      </c>
      <c r="K2304" s="53">
        <v>0.0022481477388478174</v>
      </c>
      <c r="L2304" s="94">
        <v>0.0</v>
      </c>
      <c r="M2304" s="94">
        <v>2.0216673022746218E-5</v>
      </c>
      <c r="N2304" s="94">
        <v>5.0541682556865545E-6</v>
      </c>
      <c r="O2304" s="2" t="s">
        <v>9316</v>
      </c>
      <c r="P2304" s="2">
        <v>11.0</v>
      </c>
      <c r="Q2304" s="2" t="s">
        <v>9318</v>
      </c>
    </row>
    <row r="2305">
      <c r="A2305" s="54">
        <v>46118.0</v>
      </c>
      <c r="B2305" s="2" t="s">
        <v>1189</v>
      </c>
      <c r="C2305" s="2" t="s">
        <v>180</v>
      </c>
      <c r="D2305" s="2">
        <v>0.0</v>
      </c>
      <c r="E2305" s="53">
        <v>0.0</v>
      </c>
      <c r="F2305" s="53">
        <v>0.0</v>
      </c>
      <c r="G2305" s="53">
        <v>0.0</v>
      </c>
      <c r="H2305" s="53">
        <v>0.0</v>
      </c>
      <c r="I2305" s="53">
        <v>0.0</v>
      </c>
      <c r="J2305" s="53">
        <v>0.0019485713343797993</v>
      </c>
      <c r="K2305" s="53">
        <v>9.742856671898997E-4</v>
      </c>
      <c r="L2305" s="94">
        <v>0.0</v>
      </c>
      <c r="M2305" s="94">
        <v>3.7969302451666715E-6</v>
      </c>
      <c r="N2305" s="94">
        <v>9.492325612916679E-7</v>
      </c>
      <c r="O2305" s="2" t="s">
        <v>9319</v>
      </c>
      <c r="P2305" s="2">
        <v>99.0</v>
      </c>
      <c r="Q2305" s="2" t="s">
        <v>9320</v>
      </c>
    </row>
    <row r="2306">
      <c r="A2306" s="54">
        <v>46119.0</v>
      </c>
      <c r="B2306" s="2" t="s">
        <v>194</v>
      </c>
      <c r="C2306" s="2" t="s">
        <v>208</v>
      </c>
      <c r="D2306" s="2">
        <v>0.0</v>
      </c>
      <c r="E2306" s="53">
        <v>0.104</v>
      </c>
      <c r="F2306" s="53">
        <v>0.135</v>
      </c>
      <c r="G2306" s="53">
        <v>0.138</v>
      </c>
      <c r="H2306" s="53">
        <v>0.138</v>
      </c>
      <c r="I2306" s="53">
        <v>0.137</v>
      </c>
      <c r="J2306" s="53">
        <v>0.081</v>
      </c>
      <c r="K2306" s="53">
        <v>0.109</v>
      </c>
      <c r="L2306" s="94">
        <v>0.019</v>
      </c>
      <c r="M2306" s="94">
        <v>0.0066</v>
      </c>
      <c r="N2306" s="94">
        <v>0.0119</v>
      </c>
      <c r="O2306" s="2" t="s">
        <v>9316</v>
      </c>
      <c r="P2306" s="2">
        <v>1.0</v>
      </c>
      <c r="Q2306" s="2" t="s">
        <v>9317</v>
      </c>
    </row>
    <row r="2307">
      <c r="A2307" s="54">
        <v>46119.0</v>
      </c>
      <c r="B2307" s="2" t="s">
        <v>145</v>
      </c>
      <c r="C2307" s="2" t="s">
        <v>208</v>
      </c>
      <c r="D2307" s="2">
        <v>0.0</v>
      </c>
      <c r="E2307" s="53">
        <v>0.057</v>
      </c>
      <c r="F2307" s="53">
        <v>0.052</v>
      </c>
      <c r="G2307" s="53">
        <v>0.049</v>
      </c>
      <c r="H2307" s="53">
        <v>0.047</v>
      </c>
      <c r="I2307" s="53">
        <v>0.046</v>
      </c>
      <c r="J2307" s="53">
        <v>0.022</v>
      </c>
      <c r="K2307" s="53">
        <v>0.035</v>
      </c>
      <c r="L2307" s="94">
        <v>0.0024</v>
      </c>
      <c r="M2307" s="94">
        <v>5.0E-4</v>
      </c>
      <c r="N2307" s="94">
        <v>0.0012</v>
      </c>
      <c r="O2307" s="2" t="s">
        <v>9316</v>
      </c>
      <c r="P2307" s="2">
        <v>2.0</v>
      </c>
      <c r="Q2307" s="2" t="s">
        <v>9317</v>
      </c>
    </row>
    <row r="2308">
      <c r="A2308" s="54">
        <v>46119.0</v>
      </c>
      <c r="B2308" s="2" t="s">
        <v>1801</v>
      </c>
      <c r="C2308" s="2" t="s">
        <v>208</v>
      </c>
      <c r="D2308" s="2">
        <v>0.0</v>
      </c>
      <c r="E2308" s="53">
        <v>0.0</v>
      </c>
      <c r="F2308" s="53">
        <v>0.0</v>
      </c>
      <c r="G2308" s="53">
        <v>0.0</v>
      </c>
      <c r="H2308" s="53">
        <v>0.0</v>
      </c>
      <c r="I2308" s="53">
        <v>0.0</v>
      </c>
      <c r="J2308" s="53">
        <v>0.0</v>
      </c>
      <c r="K2308" s="53">
        <v>0.0</v>
      </c>
      <c r="L2308" s="94">
        <v>0.0</v>
      </c>
      <c r="M2308" s="94">
        <v>0.0</v>
      </c>
      <c r="N2308" s="94">
        <v>0.0</v>
      </c>
      <c r="O2308" s="2" t="s">
        <v>9316</v>
      </c>
      <c r="P2308" s="2">
        <v>3.0</v>
      </c>
      <c r="Q2308" s="2" t="s">
        <v>9318</v>
      </c>
    </row>
    <row r="2309">
      <c r="A2309" s="54">
        <v>46119.0</v>
      </c>
      <c r="B2309" s="2" t="s">
        <v>932</v>
      </c>
      <c r="C2309" s="2" t="s">
        <v>208</v>
      </c>
      <c r="D2309" s="2">
        <v>0.0</v>
      </c>
      <c r="E2309" s="53">
        <v>0.1271357454040399</v>
      </c>
      <c r="F2309" s="53">
        <v>0.07375027591923797</v>
      </c>
      <c r="G2309" s="53">
        <v>0.05484566066163051</v>
      </c>
      <c r="H2309" s="53">
        <v>0.04578496751796447</v>
      </c>
      <c r="I2309" s="53">
        <v>0.037272176883237425</v>
      </c>
      <c r="J2309" s="53">
        <v>0.015280030527681055</v>
      </c>
      <c r="K2309" s="53">
        <v>0.035062845594655785</v>
      </c>
      <c r="L2309" s="94">
        <v>0.0030080464934107245</v>
      </c>
      <c r="M2309" s="94">
        <v>2.3347933292686498E-4</v>
      </c>
      <c r="N2309" s="94">
        <v>0.0012294031411946725</v>
      </c>
      <c r="O2309" s="2" t="s">
        <v>9316</v>
      </c>
      <c r="P2309" s="2">
        <v>4.0</v>
      </c>
      <c r="Q2309" s="2" t="s">
        <v>9318</v>
      </c>
    </row>
    <row r="2310">
      <c r="A2310" s="54">
        <v>46119.0</v>
      </c>
      <c r="B2310" s="2" t="s">
        <v>515</v>
      </c>
      <c r="C2310" s="2" t="s">
        <v>208</v>
      </c>
      <c r="D2310" s="2">
        <v>0.0</v>
      </c>
      <c r="E2310" s="53">
        <v>0.0</v>
      </c>
      <c r="F2310" s="53">
        <v>0.0</v>
      </c>
      <c r="G2310" s="53">
        <v>0.0</v>
      </c>
      <c r="H2310" s="53">
        <v>0.0</v>
      </c>
      <c r="I2310" s="53">
        <v>0.0</v>
      </c>
      <c r="J2310" s="53">
        <v>0.007068027740375817</v>
      </c>
      <c r="K2310" s="53">
        <v>0.0035340138701879086</v>
      </c>
      <c r="L2310" s="94">
        <v>0.0</v>
      </c>
      <c r="M2310" s="94">
        <v>4.995701613872208E-5</v>
      </c>
      <c r="N2310" s="94">
        <v>1.248925403468052E-5</v>
      </c>
      <c r="O2310" s="2" t="s">
        <v>9316</v>
      </c>
      <c r="P2310" s="2">
        <v>5.0</v>
      </c>
      <c r="Q2310" s="2" t="s">
        <v>9318</v>
      </c>
    </row>
    <row r="2311">
      <c r="A2311" s="54">
        <v>46119.0</v>
      </c>
      <c r="B2311" s="2" t="s">
        <v>229</v>
      </c>
      <c r="C2311" s="2" t="s">
        <v>208</v>
      </c>
      <c r="D2311" s="2">
        <v>0.0</v>
      </c>
      <c r="E2311" s="53">
        <v>0.022216259991086198</v>
      </c>
      <c r="F2311" s="53">
        <v>0.05524208384306759</v>
      </c>
      <c r="G2311" s="53">
        <v>0.07636505609943244</v>
      </c>
      <c r="H2311" s="53">
        <v>0.08945450294599705</v>
      </c>
      <c r="I2311" s="53">
        <v>0.10408880498938887</v>
      </c>
      <c r="J2311" s="53">
        <v>0.09765411183469751</v>
      </c>
      <c r="K2311" s="53">
        <v>0.08700958396706497</v>
      </c>
      <c r="L2311" s="94">
        <v>0.005831621793069463</v>
      </c>
      <c r="M2311" s="94">
        <v>0.009536325558223608</v>
      </c>
      <c r="N2311" s="94">
        <v>0.007570667702121729</v>
      </c>
      <c r="O2311" s="2" t="s">
        <v>9316</v>
      </c>
      <c r="P2311" s="2">
        <v>6.0</v>
      </c>
      <c r="Q2311" s="2" t="s">
        <v>9317</v>
      </c>
    </row>
    <row r="2312">
      <c r="A2312" s="54">
        <v>46119.0</v>
      </c>
      <c r="B2312" s="2" t="s">
        <v>178</v>
      </c>
      <c r="C2312" s="2" t="s">
        <v>208</v>
      </c>
      <c r="D2312" s="2">
        <v>0.0</v>
      </c>
      <c r="E2312" s="53">
        <v>0.0</v>
      </c>
      <c r="F2312" s="53">
        <v>0.0</v>
      </c>
      <c r="G2312" s="53">
        <v>0.0</v>
      </c>
      <c r="H2312" s="53">
        <v>0.0</v>
      </c>
      <c r="I2312" s="53">
        <v>0.0</v>
      </c>
      <c r="J2312" s="53">
        <v>0.03214925568414795</v>
      </c>
      <c r="K2312" s="53">
        <v>0.016074627842073974</v>
      </c>
      <c r="L2312" s="94">
        <v>0.0</v>
      </c>
      <c r="M2312" s="94">
        <v>0.0010335746410447193</v>
      </c>
      <c r="N2312" s="94">
        <v>2.583936602611798E-4</v>
      </c>
      <c r="O2312" s="2" t="s">
        <v>9316</v>
      </c>
      <c r="P2312" s="2">
        <v>7.0</v>
      </c>
      <c r="Q2312" s="2" t="s">
        <v>9318</v>
      </c>
    </row>
    <row r="2313">
      <c r="A2313" s="54">
        <v>46119.0</v>
      </c>
      <c r="B2313" s="2" t="s">
        <v>1876</v>
      </c>
      <c r="C2313" s="2" t="s">
        <v>208</v>
      </c>
      <c r="D2313" s="2">
        <v>0.0</v>
      </c>
      <c r="E2313" s="53">
        <v>0.0</v>
      </c>
      <c r="F2313" s="53">
        <v>0.0</v>
      </c>
      <c r="G2313" s="53">
        <v>0.0</v>
      </c>
      <c r="H2313" s="53">
        <v>0.0</v>
      </c>
      <c r="I2313" s="53">
        <v>0.0</v>
      </c>
      <c r="J2313" s="53">
        <v>0.0</v>
      </c>
      <c r="K2313" s="53">
        <v>0.0</v>
      </c>
      <c r="L2313" s="94">
        <v>0.0</v>
      </c>
      <c r="M2313" s="94">
        <v>0.0</v>
      </c>
      <c r="N2313" s="94">
        <v>0.0</v>
      </c>
      <c r="O2313" s="2" t="s">
        <v>9316</v>
      </c>
      <c r="P2313" s="2">
        <v>8.0</v>
      </c>
      <c r="Q2313" s="2" t="s">
        <v>9318</v>
      </c>
    </row>
    <row r="2314">
      <c r="A2314" s="54">
        <v>46119.0</v>
      </c>
      <c r="B2314" s="2" t="s">
        <v>687</v>
      </c>
      <c r="C2314" s="2" t="s">
        <v>208</v>
      </c>
      <c r="D2314" s="2">
        <v>0.0</v>
      </c>
      <c r="E2314" s="53">
        <v>0.0</v>
      </c>
      <c r="F2314" s="53">
        <v>0.0</v>
      </c>
      <c r="G2314" s="53">
        <v>0.0</v>
      </c>
      <c r="H2314" s="53">
        <v>0.0</v>
      </c>
      <c r="I2314" s="53">
        <v>0.0</v>
      </c>
      <c r="J2314" s="53">
        <v>0.012750797294884741</v>
      </c>
      <c r="K2314" s="53">
        <v>0.0063753986474423706</v>
      </c>
      <c r="L2314" s="94">
        <v>0.0</v>
      </c>
      <c r="M2314" s="94">
        <v>1.6258283165524002E-4</v>
      </c>
      <c r="N2314" s="94">
        <v>4.0645707913810005E-5</v>
      </c>
      <c r="O2314" s="2" t="s">
        <v>9316</v>
      </c>
      <c r="P2314" s="2">
        <v>9.0</v>
      </c>
      <c r="Q2314" s="2" t="s">
        <v>9318</v>
      </c>
    </row>
    <row r="2315">
      <c r="A2315" s="54">
        <v>46119.0</v>
      </c>
      <c r="B2315" s="2" t="s">
        <v>301</v>
      </c>
      <c r="C2315" s="2" t="s">
        <v>208</v>
      </c>
      <c r="D2315" s="2">
        <v>0.0</v>
      </c>
      <c r="E2315" s="53">
        <v>0.057</v>
      </c>
      <c r="F2315" s="53">
        <v>0.049</v>
      </c>
      <c r="G2315" s="53">
        <v>0.042</v>
      </c>
      <c r="H2315" s="53">
        <v>0.037000000000000005</v>
      </c>
      <c r="I2315" s="53">
        <v>0.033</v>
      </c>
      <c r="J2315" s="53">
        <v>0.042</v>
      </c>
      <c r="K2315" s="53">
        <v>0.042</v>
      </c>
      <c r="L2315" s="94">
        <v>0.0018</v>
      </c>
      <c r="M2315" s="94">
        <v>0.0017</v>
      </c>
      <c r="N2315" s="94">
        <v>0.0017</v>
      </c>
      <c r="O2315" s="2" t="s">
        <v>9316</v>
      </c>
      <c r="P2315" s="2">
        <v>10.0</v>
      </c>
      <c r="Q2315" s="2" t="s">
        <v>9317</v>
      </c>
    </row>
    <row r="2316">
      <c r="A2316" s="54">
        <v>46119.0</v>
      </c>
      <c r="B2316" s="2" t="s">
        <v>450</v>
      </c>
      <c r="C2316" s="2" t="s">
        <v>208</v>
      </c>
      <c r="D2316" s="2">
        <v>0.0</v>
      </c>
      <c r="E2316" s="53">
        <v>0.0</v>
      </c>
      <c r="F2316" s="53">
        <v>0.0</v>
      </c>
      <c r="G2316" s="53">
        <v>0.0</v>
      </c>
      <c r="H2316" s="53">
        <v>0.0</v>
      </c>
      <c r="I2316" s="53">
        <v>0.0</v>
      </c>
      <c r="J2316" s="53">
        <v>0.0044583104093520705</v>
      </c>
      <c r="K2316" s="53">
        <v>0.0022291552046760353</v>
      </c>
      <c r="L2316" s="94">
        <v>0.0</v>
      </c>
      <c r="M2316" s="94">
        <v>1.9876531706137026E-5</v>
      </c>
      <c r="N2316" s="94">
        <v>4.9691329265342565E-6</v>
      </c>
      <c r="O2316" s="2" t="s">
        <v>9316</v>
      </c>
      <c r="P2316" s="2">
        <v>11.0</v>
      </c>
      <c r="Q2316" s="2" t="s">
        <v>9318</v>
      </c>
    </row>
    <row r="2317">
      <c r="A2317" s="54">
        <v>46119.0</v>
      </c>
      <c r="B2317" s="2" t="s">
        <v>1189</v>
      </c>
      <c r="C2317" s="2" t="s">
        <v>208</v>
      </c>
      <c r="D2317" s="2">
        <v>0.0</v>
      </c>
      <c r="E2317" s="53">
        <v>0.0</v>
      </c>
      <c r="F2317" s="53">
        <v>0.0</v>
      </c>
      <c r="G2317" s="53">
        <v>0.0</v>
      </c>
      <c r="H2317" s="53">
        <v>0.0</v>
      </c>
      <c r="I2317" s="53">
        <v>0.0</v>
      </c>
      <c r="J2317" s="53">
        <v>0.0019321096459351914</v>
      </c>
      <c r="K2317" s="53">
        <v>9.660548229675957E-4</v>
      </c>
      <c r="L2317" s="94">
        <v>0.0</v>
      </c>
      <c r="M2317" s="94">
        <v>3.7330476839158107E-6</v>
      </c>
      <c r="N2317" s="94">
        <v>9.332619209789527E-7</v>
      </c>
      <c r="O2317" s="2" t="s">
        <v>9319</v>
      </c>
      <c r="P2317" s="2">
        <v>99.0</v>
      </c>
      <c r="Q2317" s="2" t="s">
        <v>9320</v>
      </c>
    </row>
    <row r="2318">
      <c r="A2318" s="54">
        <v>46120.0</v>
      </c>
      <c r="B2318" s="2" t="s">
        <v>194</v>
      </c>
      <c r="C2318" s="2" t="s">
        <v>303</v>
      </c>
      <c r="D2318" s="2">
        <v>0.0</v>
      </c>
      <c r="E2318" s="53">
        <v>0.004</v>
      </c>
      <c r="F2318" s="53">
        <v>0.012</v>
      </c>
      <c r="G2318" s="53">
        <v>0.017</v>
      </c>
      <c r="H2318" s="53">
        <v>0.019</v>
      </c>
      <c r="I2318" s="53">
        <v>0.021</v>
      </c>
      <c r="J2318" s="53">
        <v>0.08</v>
      </c>
      <c r="K2318" s="53">
        <v>0.048</v>
      </c>
      <c r="L2318" s="94">
        <v>3.0E-4</v>
      </c>
      <c r="M2318" s="94">
        <v>0.0064</v>
      </c>
      <c r="N2318" s="94">
        <v>0.0023</v>
      </c>
      <c r="O2318" s="2" t="s">
        <v>9316</v>
      </c>
      <c r="P2318" s="2">
        <v>1.0</v>
      </c>
      <c r="Q2318" s="2" t="s">
        <v>9317</v>
      </c>
    </row>
    <row r="2319">
      <c r="A2319" s="54">
        <v>46120.0</v>
      </c>
      <c r="B2319" s="2" t="s">
        <v>145</v>
      </c>
      <c r="C2319" s="2" t="s">
        <v>303</v>
      </c>
      <c r="D2319" s="2">
        <v>0.0</v>
      </c>
      <c r="E2319" s="53">
        <v>0.0</v>
      </c>
      <c r="F2319" s="53">
        <v>0.0</v>
      </c>
      <c r="G2319" s="53">
        <v>0.0</v>
      </c>
      <c r="H2319" s="53">
        <v>0.0</v>
      </c>
      <c r="I2319" s="53">
        <v>0.0</v>
      </c>
      <c r="J2319" s="53">
        <v>0.022</v>
      </c>
      <c r="K2319" s="53">
        <v>0.011</v>
      </c>
      <c r="L2319" s="94">
        <v>0.0</v>
      </c>
      <c r="M2319" s="94">
        <v>5.0E-4</v>
      </c>
      <c r="N2319" s="94">
        <v>1.0E-4</v>
      </c>
      <c r="O2319" s="2" t="s">
        <v>9316</v>
      </c>
      <c r="P2319" s="2">
        <v>2.0</v>
      </c>
      <c r="Q2319" s="2" t="s">
        <v>9317</v>
      </c>
    </row>
    <row r="2320">
      <c r="A2320" s="54">
        <v>46120.0</v>
      </c>
      <c r="B2320" s="2" t="s">
        <v>1801</v>
      </c>
      <c r="C2320" s="2" t="s">
        <v>303</v>
      </c>
      <c r="D2320" s="2">
        <v>0.0</v>
      </c>
      <c r="E2320" s="53">
        <v>0.0</v>
      </c>
      <c r="F2320" s="53">
        <v>0.0</v>
      </c>
      <c r="G2320" s="53">
        <v>0.0</v>
      </c>
      <c r="H2320" s="53">
        <v>0.0</v>
      </c>
      <c r="I2320" s="53">
        <v>0.0</v>
      </c>
      <c r="J2320" s="53">
        <v>0.0</v>
      </c>
      <c r="K2320" s="53">
        <v>0.0</v>
      </c>
      <c r="L2320" s="94">
        <v>0.0</v>
      </c>
      <c r="M2320" s="94">
        <v>0.0</v>
      </c>
      <c r="N2320" s="94">
        <v>0.0</v>
      </c>
      <c r="O2320" s="2" t="s">
        <v>9316</v>
      </c>
      <c r="P2320" s="2">
        <v>3.0</v>
      </c>
      <c r="Q2320" s="2" t="s">
        <v>9318</v>
      </c>
    </row>
    <row r="2321">
      <c r="A2321" s="54">
        <v>46120.0</v>
      </c>
      <c r="B2321" s="2" t="s">
        <v>932</v>
      </c>
      <c r="C2321" s="2" t="s">
        <v>303</v>
      </c>
      <c r="D2321" s="2">
        <v>0.0</v>
      </c>
      <c r="E2321" s="53">
        <v>0.0</v>
      </c>
      <c r="F2321" s="53">
        <v>0.0</v>
      </c>
      <c r="G2321" s="53">
        <v>0.0</v>
      </c>
      <c r="H2321" s="53">
        <v>0.0</v>
      </c>
      <c r="I2321" s="53">
        <v>0.0</v>
      </c>
      <c r="J2321" s="53">
        <v>0.015151043689578692</v>
      </c>
      <c r="K2321" s="53">
        <v>0.007575521844789346</v>
      </c>
      <c r="L2321" s="94">
        <v>0.0</v>
      </c>
      <c r="M2321" s="94">
        <v>2.295541248835223E-4</v>
      </c>
      <c r="N2321" s="94">
        <v>5.738853122088058E-5</v>
      </c>
      <c r="O2321" s="2" t="s">
        <v>9316</v>
      </c>
      <c r="P2321" s="2">
        <v>4.0</v>
      </c>
      <c r="Q2321" s="2" t="s">
        <v>9318</v>
      </c>
    </row>
    <row r="2322">
      <c r="A2322" s="54">
        <v>46120.0</v>
      </c>
      <c r="B2322" s="2" t="s">
        <v>515</v>
      </c>
      <c r="C2322" s="2" t="s">
        <v>303</v>
      </c>
      <c r="D2322" s="2">
        <v>0.0</v>
      </c>
      <c r="E2322" s="53">
        <v>0.0</v>
      </c>
      <c r="F2322" s="53">
        <v>0.0</v>
      </c>
      <c r="G2322" s="53">
        <v>0.0</v>
      </c>
      <c r="H2322" s="53">
        <v>0.0</v>
      </c>
      <c r="I2322" s="53">
        <v>0.0</v>
      </c>
      <c r="J2322" s="53">
        <v>0.007008362771238532</v>
      </c>
      <c r="K2322" s="53">
        <v>0.003504181385619266</v>
      </c>
      <c r="L2322" s="94">
        <v>0.0</v>
      </c>
      <c r="M2322" s="94">
        <v>4.911714873328224E-5</v>
      </c>
      <c r="N2322" s="94">
        <v>1.227928718332056E-5</v>
      </c>
      <c r="O2322" s="2" t="s">
        <v>9316</v>
      </c>
      <c r="P2322" s="2">
        <v>5.0</v>
      </c>
      <c r="Q2322" s="2" t="s">
        <v>9318</v>
      </c>
    </row>
    <row r="2323">
      <c r="A2323" s="54">
        <v>46120.0</v>
      </c>
      <c r="B2323" s="2" t="s">
        <v>229</v>
      </c>
      <c r="C2323" s="2" t="s">
        <v>303</v>
      </c>
      <c r="D2323" s="2">
        <v>0.0</v>
      </c>
      <c r="E2323" s="53">
        <v>0.21400578527002356</v>
      </c>
      <c r="F2323" s="53">
        <v>0.20528211948317052</v>
      </c>
      <c r="G2323" s="53">
        <v>0.1887814066573424</v>
      </c>
      <c r="H2323" s="53">
        <v>0.17765712959975336</v>
      </c>
      <c r="I2323" s="53">
        <v>0.1649053374164092</v>
      </c>
      <c r="J2323" s="53">
        <v>0.09682976170722665</v>
      </c>
      <c r="K2323" s="53">
        <v>0.1428055841822845</v>
      </c>
      <c r="L2323" s="94">
        <v>0.03563841949952488</v>
      </c>
      <c r="M2323" s="94">
        <v>0.009376002752278297</v>
      </c>
      <c r="N2323" s="94">
        <v>0.02039343487364355</v>
      </c>
      <c r="O2323" s="2" t="s">
        <v>9316</v>
      </c>
      <c r="P2323" s="2">
        <v>6.0</v>
      </c>
      <c r="Q2323" s="2" t="s">
        <v>9317</v>
      </c>
    </row>
    <row r="2324">
      <c r="A2324" s="54">
        <v>46120.0</v>
      </c>
      <c r="B2324" s="2" t="s">
        <v>178</v>
      </c>
      <c r="C2324" s="2" t="s">
        <v>303</v>
      </c>
      <c r="D2324" s="2">
        <v>0.0</v>
      </c>
      <c r="E2324" s="53">
        <v>0.009559217793876366</v>
      </c>
      <c r="F2324" s="53">
        <v>0.020222786221897812</v>
      </c>
      <c r="G2324" s="53">
        <v>0.023148729845408684</v>
      </c>
      <c r="H2324" s="53">
        <v>0.023975163697548745</v>
      </c>
      <c r="I2324" s="53">
        <v>0.0242145947744075</v>
      </c>
      <c r="J2324" s="53">
        <v>0.031877866773600265</v>
      </c>
      <c r="K2324" s="53">
        <v>0.027513298309504476</v>
      </c>
      <c r="L2324" s="94">
        <v>5.358636934557148E-4</v>
      </c>
      <c r="M2324" s="94">
        <v>0.0010161983900354077</v>
      </c>
      <c r="N2324" s="94">
        <v>7.569815838677819E-4</v>
      </c>
      <c r="O2324" s="2" t="s">
        <v>9316</v>
      </c>
      <c r="P2324" s="2">
        <v>7.0</v>
      </c>
      <c r="Q2324" s="2" t="s">
        <v>9318</v>
      </c>
    </row>
    <row r="2325">
      <c r="A2325" s="54">
        <v>46120.0</v>
      </c>
      <c r="B2325" s="2" t="s">
        <v>1876</v>
      </c>
      <c r="C2325" s="2" t="s">
        <v>303</v>
      </c>
      <c r="D2325" s="2">
        <v>0.0</v>
      </c>
      <c r="E2325" s="53">
        <v>0.0</v>
      </c>
      <c r="F2325" s="53">
        <v>0.0</v>
      </c>
      <c r="G2325" s="53">
        <v>0.0</v>
      </c>
      <c r="H2325" s="53">
        <v>0.0</v>
      </c>
      <c r="I2325" s="53">
        <v>0.0</v>
      </c>
      <c r="J2325" s="53">
        <v>0.0</v>
      </c>
      <c r="K2325" s="53">
        <v>0.0</v>
      </c>
      <c r="L2325" s="94">
        <v>0.0</v>
      </c>
      <c r="M2325" s="94">
        <v>0.0</v>
      </c>
      <c r="N2325" s="94">
        <v>0.0</v>
      </c>
      <c r="O2325" s="2" t="s">
        <v>9316</v>
      </c>
      <c r="P2325" s="2">
        <v>8.0</v>
      </c>
      <c r="Q2325" s="2" t="s">
        <v>9318</v>
      </c>
    </row>
    <row r="2326">
      <c r="A2326" s="54">
        <v>46120.0</v>
      </c>
      <c r="B2326" s="2" t="s">
        <v>687</v>
      </c>
      <c r="C2326" s="2" t="s">
        <v>303</v>
      </c>
      <c r="D2326" s="2">
        <v>0.0</v>
      </c>
      <c r="E2326" s="53">
        <v>0.0</v>
      </c>
      <c r="F2326" s="53">
        <v>0.0</v>
      </c>
      <c r="G2326" s="53">
        <v>0.0</v>
      </c>
      <c r="H2326" s="53">
        <v>0.0</v>
      </c>
      <c r="I2326" s="53">
        <v>0.0</v>
      </c>
      <c r="J2326" s="53">
        <v>0.01265297249284807</v>
      </c>
      <c r="K2326" s="53">
        <v>0.006326486246424035</v>
      </c>
      <c r="L2326" s="94">
        <v>0.0</v>
      </c>
      <c r="M2326" s="94">
        <v>1.600977129047699E-4</v>
      </c>
      <c r="N2326" s="94">
        <v>4.002442822619248E-5</v>
      </c>
      <c r="O2326" s="2" t="s">
        <v>9316</v>
      </c>
      <c r="P2326" s="2">
        <v>9.0</v>
      </c>
      <c r="Q2326" s="2" t="s">
        <v>9318</v>
      </c>
    </row>
    <row r="2327">
      <c r="A2327" s="54">
        <v>46120.0</v>
      </c>
      <c r="B2327" s="2" t="s">
        <v>301</v>
      </c>
      <c r="C2327" s="2" t="s">
        <v>303</v>
      </c>
      <c r="D2327" s="2">
        <v>0.0</v>
      </c>
      <c r="E2327" s="53">
        <v>0.115</v>
      </c>
      <c r="F2327" s="53">
        <v>0.14</v>
      </c>
      <c r="G2327" s="53">
        <v>0.138</v>
      </c>
      <c r="H2327" s="53">
        <v>0.134</v>
      </c>
      <c r="I2327" s="53">
        <v>0.128</v>
      </c>
      <c r="J2327" s="53">
        <v>0.040999999999999995</v>
      </c>
      <c r="K2327" s="53">
        <v>0.09</v>
      </c>
      <c r="L2327" s="94">
        <v>0.0191</v>
      </c>
      <c r="M2327" s="94">
        <v>0.0017</v>
      </c>
      <c r="N2327" s="94">
        <v>0.008</v>
      </c>
      <c r="O2327" s="2" t="s">
        <v>9316</v>
      </c>
      <c r="P2327" s="2">
        <v>10.0</v>
      </c>
      <c r="Q2327" s="2" t="s">
        <v>9317</v>
      </c>
    </row>
    <row r="2328">
      <c r="A2328" s="54">
        <v>46120.0</v>
      </c>
      <c r="B2328" s="2" t="s">
        <v>450</v>
      </c>
      <c r="C2328" s="2" t="s">
        <v>303</v>
      </c>
      <c r="D2328" s="2">
        <v>0.0</v>
      </c>
      <c r="E2328" s="53">
        <v>0.0</v>
      </c>
      <c r="F2328" s="53">
        <v>0.0</v>
      </c>
      <c r="G2328" s="53">
        <v>0.0</v>
      </c>
      <c r="H2328" s="53">
        <v>0.0</v>
      </c>
      <c r="I2328" s="53">
        <v>0.0</v>
      </c>
      <c r="J2328" s="53">
        <v>0.004420675447698074</v>
      </c>
      <c r="K2328" s="53">
        <v>0.002210337723849037</v>
      </c>
      <c r="L2328" s="94">
        <v>0.0</v>
      </c>
      <c r="M2328" s="94">
        <v>1.9542371413880564E-5</v>
      </c>
      <c r="N2328" s="94">
        <v>4.885592853470141E-6</v>
      </c>
      <c r="O2328" s="2" t="s">
        <v>9316</v>
      </c>
      <c r="P2328" s="2">
        <v>11.0</v>
      </c>
      <c r="Q2328" s="2" t="s">
        <v>9318</v>
      </c>
    </row>
    <row r="2329">
      <c r="A2329" s="54">
        <v>46120.0</v>
      </c>
      <c r="B2329" s="2" t="s">
        <v>1189</v>
      </c>
      <c r="C2329" s="2" t="s">
        <v>303</v>
      </c>
      <c r="D2329" s="2">
        <v>0.0</v>
      </c>
      <c r="E2329" s="53">
        <v>1.4261779453802968E-4</v>
      </c>
      <c r="F2329" s="53">
        <v>0.002470112143280271</v>
      </c>
      <c r="G2329" s="53">
        <v>0.005698723947616877</v>
      </c>
      <c r="H2329" s="53">
        <v>0.008379139504048358</v>
      </c>
      <c r="I2329" s="53">
        <v>0.012014409551038599</v>
      </c>
      <c r="J2329" s="53">
        <v>0.0019157996841425902</v>
      </c>
      <c r="K2329" s="53">
        <v>0.0038072618158797333</v>
      </c>
      <c r="L2329" s="94">
        <v>3.2475454631142076E-5</v>
      </c>
      <c r="M2329" s="94">
        <v>3.6702884297608483E-6</v>
      </c>
      <c r="N2329" s="94">
        <v>1.4495242534655844E-5</v>
      </c>
      <c r="O2329" s="2" t="s">
        <v>9319</v>
      </c>
      <c r="P2329" s="2">
        <v>99.0</v>
      </c>
      <c r="Q2329" s="2" t="s">
        <v>9320</v>
      </c>
    </row>
    <row r="2330">
      <c r="A2330" s="54">
        <v>46121.0</v>
      </c>
      <c r="B2330" s="2" t="s">
        <v>194</v>
      </c>
      <c r="C2330" s="2" t="s">
        <v>148</v>
      </c>
      <c r="D2330" s="2">
        <v>0.0</v>
      </c>
      <c r="E2330" s="53">
        <v>0.049</v>
      </c>
      <c r="F2330" s="53">
        <v>0.056</v>
      </c>
      <c r="G2330" s="53">
        <v>0.058</v>
      </c>
      <c r="H2330" s="53">
        <v>0.06</v>
      </c>
      <c r="I2330" s="53">
        <v>0.062</v>
      </c>
      <c r="J2330" s="53">
        <v>0.08</v>
      </c>
      <c r="K2330" s="53">
        <v>0.069</v>
      </c>
      <c r="L2330" s="94">
        <v>0.0034</v>
      </c>
      <c r="M2330" s="94">
        <v>0.0064</v>
      </c>
      <c r="N2330" s="94">
        <v>0.0048</v>
      </c>
      <c r="O2330" s="2" t="s">
        <v>9316</v>
      </c>
      <c r="P2330" s="2">
        <v>1.0</v>
      </c>
      <c r="Q2330" s="2" t="s">
        <v>9317</v>
      </c>
    </row>
    <row r="2331">
      <c r="A2331" s="54">
        <v>46121.0</v>
      </c>
      <c r="B2331" s="2" t="s">
        <v>145</v>
      </c>
      <c r="C2331" s="2" t="s">
        <v>148</v>
      </c>
      <c r="D2331" s="2">
        <v>0.0</v>
      </c>
      <c r="E2331" s="53">
        <v>0.0</v>
      </c>
      <c r="F2331" s="53">
        <v>0.0</v>
      </c>
      <c r="G2331" s="53">
        <v>0.0</v>
      </c>
      <c r="H2331" s="53">
        <v>0.0</v>
      </c>
      <c r="I2331" s="53">
        <v>0.0</v>
      </c>
      <c r="J2331" s="53">
        <v>0.022</v>
      </c>
      <c r="K2331" s="53">
        <v>0.011</v>
      </c>
      <c r="L2331" s="94">
        <v>0.0</v>
      </c>
      <c r="M2331" s="94">
        <v>5.0E-4</v>
      </c>
      <c r="N2331" s="94">
        <v>1.0E-4</v>
      </c>
      <c r="O2331" s="2" t="s">
        <v>9316</v>
      </c>
      <c r="P2331" s="2">
        <v>2.0</v>
      </c>
      <c r="Q2331" s="2" t="s">
        <v>9317</v>
      </c>
    </row>
    <row r="2332">
      <c r="A2332" s="54">
        <v>46121.0</v>
      </c>
      <c r="B2332" s="2" t="s">
        <v>1801</v>
      </c>
      <c r="C2332" s="2" t="s">
        <v>148</v>
      </c>
      <c r="D2332" s="2">
        <v>0.0</v>
      </c>
      <c r="E2332" s="53">
        <v>0.0</v>
      </c>
      <c r="F2332" s="53">
        <v>0.0</v>
      </c>
      <c r="G2332" s="53">
        <v>0.0</v>
      </c>
      <c r="H2332" s="53">
        <v>0.0</v>
      </c>
      <c r="I2332" s="53">
        <v>0.0</v>
      </c>
      <c r="J2332" s="53">
        <v>0.0</v>
      </c>
      <c r="K2332" s="53">
        <v>0.0</v>
      </c>
      <c r="L2332" s="94">
        <v>0.0</v>
      </c>
      <c r="M2332" s="94">
        <v>0.0</v>
      </c>
      <c r="N2332" s="94">
        <v>0.0</v>
      </c>
      <c r="O2332" s="2" t="s">
        <v>9316</v>
      </c>
      <c r="P2332" s="2">
        <v>3.0</v>
      </c>
      <c r="Q2332" s="2" t="s">
        <v>9318</v>
      </c>
    </row>
    <row r="2333">
      <c r="A2333" s="54">
        <v>46121.0</v>
      </c>
      <c r="B2333" s="2" t="s">
        <v>932</v>
      </c>
      <c r="C2333" s="2" t="s">
        <v>148</v>
      </c>
      <c r="D2333" s="2">
        <v>0.0</v>
      </c>
      <c r="E2333" s="53">
        <v>0.00425814743949439</v>
      </c>
      <c r="F2333" s="53">
        <v>0.01349709050567493</v>
      </c>
      <c r="G2333" s="53">
        <v>0.017679091600964755</v>
      </c>
      <c r="H2333" s="53">
        <v>0.01958669522970496</v>
      </c>
      <c r="I2333" s="53">
        <v>0.02116136096601463</v>
      </c>
      <c r="J2333" s="53">
        <v>0.015023244036572818</v>
      </c>
      <c r="K2333" s="53">
        <v>0.016351167818768785</v>
      </c>
      <c r="L2333" s="94">
        <v>3.1255027983530253E-4</v>
      </c>
      <c r="M2333" s="94">
        <v>2.2569786138242073E-4</v>
      </c>
      <c r="N2333" s="94">
        <v>2.6736068903753993E-4</v>
      </c>
      <c r="O2333" s="2" t="s">
        <v>9316</v>
      </c>
      <c r="P2333" s="2">
        <v>4.0</v>
      </c>
      <c r="Q2333" s="2" t="s">
        <v>9318</v>
      </c>
    </row>
    <row r="2334">
      <c r="A2334" s="54">
        <v>46121.0</v>
      </c>
      <c r="B2334" s="2" t="s">
        <v>515</v>
      </c>
      <c r="C2334" s="2" t="s">
        <v>148</v>
      </c>
      <c r="D2334" s="2">
        <v>0.0</v>
      </c>
      <c r="E2334" s="53">
        <v>0.025226926999641765</v>
      </c>
      <c r="F2334" s="53">
        <v>0.032852013139472724</v>
      </c>
      <c r="G2334" s="53">
        <v>0.03198952792826472</v>
      </c>
      <c r="H2334" s="53">
        <v>0.03055779968242973</v>
      </c>
      <c r="I2334" s="53">
        <v>0.028465416188560747</v>
      </c>
      <c r="J2334" s="53">
        <v>0.006949246953961889</v>
      </c>
      <c r="K2334" s="53">
        <v>0.019469387441113303</v>
      </c>
      <c r="L2334" s="94">
        <v>0.0010233298970732285</v>
      </c>
      <c r="M2334" s="94">
        <v>4.829203322714859E-5</v>
      </c>
      <c r="N2334" s="94">
        <v>3.790570473321804E-4</v>
      </c>
      <c r="O2334" s="2" t="s">
        <v>9316</v>
      </c>
      <c r="P2334" s="2">
        <v>5.0</v>
      </c>
      <c r="Q2334" s="2" t="s">
        <v>9318</v>
      </c>
    </row>
    <row r="2335">
      <c r="A2335" s="54">
        <v>46121.0</v>
      </c>
      <c r="B2335" s="2" t="s">
        <v>229</v>
      </c>
      <c r="C2335" s="2" t="s">
        <v>148</v>
      </c>
      <c r="D2335" s="2">
        <v>0.0</v>
      </c>
      <c r="E2335" s="53">
        <v>0.03335863966126947</v>
      </c>
      <c r="F2335" s="53">
        <v>0.05150381635135569</v>
      </c>
      <c r="G2335" s="53">
        <v>0.05392332001737055</v>
      </c>
      <c r="H2335" s="53">
        <v>0.05358289825072455</v>
      </c>
      <c r="I2335" s="53">
        <v>0.05203600781694183</v>
      </c>
      <c r="J2335" s="53">
        <v>0.09601299883594429</v>
      </c>
      <c r="K2335" s="53">
        <v>0.07496815942665742</v>
      </c>
      <c r="L2335" s="94">
        <v>0.002907724441695756</v>
      </c>
      <c r="M2335" s="94">
        <v>0.009218495945471038</v>
      </c>
      <c r="N2335" s="94">
        <v>0.005620224927820725</v>
      </c>
      <c r="O2335" s="2" t="s">
        <v>9316</v>
      </c>
      <c r="P2335" s="2">
        <v>6.0</v>
      </c>
      <c r="Q2335" s="2" t="s">
        <v>9317</v>
      </c>
    </row>
    <row r="2336">
      <c r="A2336" s="54">
        <v>46121.0</v>
      </c>
      <c r="B2336" s="2" t="s">
        <v>178</v>
      </c>
      <c r="C2336" s="2" t="s">
        <v>148</v>
      </c>
      <c r="D2336" s="2">
        <v>0.0</v>
      </c>
      <c r="E2336" s="53">
        <v>0.06657425948103525</v>
      </c>
      <c r="F2336" s="53">
        <v>0.05336825279532651</v>
      </c>
      <c r="G2336" s="53">
        <v>0.04420674066815791</v>
      </c>
      <c r="H2336" s="53">
        <v>0.03894776833273399</v>
      </c>
      <c r="I2336" s="53">
        <v>0.03346246040195412</v>
      </c>
      <c r="J2336" s="53">
        <v>0.031608975706047225</v>
      </c>
      <c r="K2336" s="53">
        <v>0.03790785818710257</v>
      </c>
      <c r="L2336" s="94">
        <v>0.0019542359205017667</v>
      </c>
      <c r="M2336" s="94">
        <v>9.991273451854838E-4</v>
      </c>
      <c r="N2336" s="94">
        <v>0.0014370057123334794</v>
      </c>
      <c r="O2336" s="2" t="s">
        <v>9316</v>
      </c>
      <c r="P2336" s="2">
        <v>7.0</v>
      </c>
      <c r="Q2336" s="2" t="s">
        <v>9318</v>
      </c>
    </row>
    <row r="2337">
      <c r="A2337" s="54">
        <v>46121.0</v>
      </c>
      <c r="B2337" s="2" t="s">
        <v>1876</v>
      </c>
      <c r="C2337" s="2" t="s">
        <v>148</v>
      </c>
      <c r="D2337" s="2">
        <v>0.0</v>
      </c>
      <c r="E2337" s="53">
        <v>0.0</v>
      </c>
      <c r="F2337" s="53">
        <v>0.0</v>
      </c>
      <c r="G2337" s="53">
        <v>0.0</v>
      </c>
      <c r="H2337" s="53">
        <v>0.0</v>
      </c>
      <c r="I2337" s="53">
        <v>0.0</v>
      </c>
      <c r="J2337" s="53">
        <v>0.0</v>
      </c>
      <c r="K2337" s="53">
        <v>0.0</v>
      </c>
      <c r="L2337" s="94">
        <v>0.0</v>
      </c>
      <c r="M2337" s="94">
        <v>0.0</v>
      </c>
      <c r="N2337" s="94">
        <v>0.0</v>
      </c>
      <c r="O2337" s="2" t="s">
        <v>9316</v>
      </c>
      <c r="P2337" s="2">
        <v>8.0</v>
      </c>
      <c r="Q2337" s="2" t="s">
        <v>9318</v>
      </c>
    </row>
    <row r="2338">
      <c r="A2338" s="54">
        <v>46121.0</v>
      </c>
      <c r="B2338" s="2" t="s">
        <v>687</v>
      </c>
      <c r="C2338" s="2" t="s">
        <v>148</v>
      </c>
      <c r="D2338" s="2">
        <v>0.0</v>
      </c>
      <c r="E2338" s="53">
        <v>0.14936608622195593</v>
      </c>
      <c r="F2338" s="53">
        <v>0.07886035560834227</v>
      </c>
      <c r="G2338" s="53">
        <v>0.055869930464232734</v>
      </c>
      <c r="H2338" s="53">
        <v>0.04514077469614337</v>
      </c>
      <c r="I2338" s="53">
        <v>0.0352811206858244</v>
      </c>
      <c r="J2338" s="53">
        <v>0.01255589820794944</v>
      </c>
      <c r="K2338" s="53">
        <v>0.03421291433609109</v>
      </c>
      <c r="L2338" s="94">
        <v>0.003121449130078201</v>
      </c>
      <c r="M2338" s="94">
        <v>1.5765057980838797E-4</v>
      </c>
      <c r="N2338" s="94">
        <v>0.0011705235073687073</v>
      </c>
      <c r="O2338" s="2" t="s">
        <v>9316</v>
      </c>
      <c r="P2338" s="2">
        <v>9.0</v>
      </c>
      <c r="Q2338" s="2" t="s">
        <v>9318</v>
      </c>
    </row>
    <row r="2339">
      <c r="A2339" s="54">
        <v>46121.0</v>
      </c>
      <c r="B2339" s="2" t="s">
        <v>301</v>
      </c>
      <c r="C2339" s="2" t="s">
        <v>148</v>
      </c>
      <c r="D2339" s="2">
        <v>0.0</v>
      </c>
      <c r="E2339" s="53">
        <v>0.051</v>
      </c>
      <c r="F2339" s="53">
        <v>0.066</v>
      </c>
      <c r="G2339" s="53">
        <v>0.064</v>
      </c>
      <c r="H2339" s="53">
        <v>0.061</v>
      </c>
      <c r="I2339" s="53">
        <v>0.057</v>
      </c>
      <c r="J2339" s="53">
        <v>0.040999999999999995</v>
      </c>
      <c r="K2339" s="53">
        <v>0.053</v>
      </c>
      <c r="L2339" s="94">
        <v>0.0041</v>
      </c>
      <c r="M2339" s="94">
        <v>0.0017</v>
      </c>
      <c r="N2339" s="94">
        <v>0.0028</v>
      </c>
      <c r="O2339" s="2" t="s">
        <v>9316</v>
      </c>
      <c r="P2339" s="2">
        <v>10.0</v>
      </c>
      <c r="Q2339" s="2" t="s">
        <v>9317</v>
      </c>
    </row>
    <row r="2340">
      <c r="A2340" s="54">
        <v>46121.0</v>
      </c>
      <c r="B2340" s="2" t="s">
        <v>450</v>
      </c>
      <c r="C2340" s="2" t="s">
        <v>148</v>
      </c>
      <c r="D2340" s="2">
        <v>0.0</v>
      </c>
      <c r="E2340" s="53">
        <v>0.0</v>
      </c>
      <c r="F2340" s="53">
        <v>0.0</v>
      </c>
      <c r="G2340" s="53">
        <v>0.0</v>
      </c>
      <c r="H2340" s="53">
        <v>0.0</v>
      </c>
      <c r="I2340" s="53">
        <v>0.0</v>
      </c>
      <c r="J2340" s="53">
        <v>0.004383386875383019</v>
      </c>
      <c r="K2340" s="53">
        <v>0.0021916934376915095</v>
      </c>
      <c r="L2340" s="94">
        <v>0.0</v>
      </c>
      <c r="M2340" s="94">
        <v>1.9214080499280106E-5</v>
      </c>
      <c r="N2340" s="94">
        <v>4.8035201248200266E-6</v>
      </c>
      <c r="O2340" s="2" t="s">
        <v>9316</v>
      </c>
      <c r="P2340" s="2">
        <v>11.0</v>
      </c>
      <c r="Q2340" s="2" t="s">
        <v>9318</v>
      </c>
    </row>
    <row r="2341">
      <c r="A2341" s="54">
        <v>46121.0</v>
      </c>
      <c r="B2341" s="2" t="s">
        <v>1189</v>
      </c>
      <c r="C2341" s="2" t="s">
        <v>148</v>
      </c>
      <c r="D2341" s="2">
        <v>0.0</v>
      </c>
      <c r="E2341" s="53">
        <v>0.0</v>
      </c>
      <c r="F2341" s="53">
        <v>0.0</v>
      </c>
      <c r="G2341" s="53">
        <v>0.0</v>
      </c>
      <c r="H2341" s="53">
        <v>0.0</v>
      </c>
      <c r="I2341" s="53">
        <v>0.0</v>
      </c>
      <c r="J2341" s="53">
        <v>0.0018996398380040306</v>
      </c>
      <c r="K2341" s="53">
        <v>9.498199190020153E-4</v>
      </c>
      <c r="L2341" s="94">
        <v>0.0</v>
      </c>
      <c r="M2341" s="94">
        <v>3.6086315141319794E-6</v>
      </c>
      <c r="N2341" s="94">
        <v>9.021578785329949E-7</v>
      </c>
      <c r="O2341" s="2" t="s">
        <v>9319</v>
      </c>
      <c r="P2341" s="2">
        <v>99.0</v>
      </c>
      <c r="Q2341" s="2" t="s">
        <v>9320</v>
      </c>
    </row>
    <row r="2342">
      <c r="A2342" s="54">
        <v>46122.0</v>
      </c>
      <c r="B2342" s="2" t="s">
        <v>194</v>
      </c>
      <c r="C2342" s="2" t="s">
        <v>196</v>
      </c>
      <c r="D2342" s="2">
        <v>0.0</v>
      </c>
      <c r="E2342" s="53">
        <v>0.03</v>
      </c>
      <c r="F2342" s="53">
        <v>0.063</v>
      </c>
      <c r="G2342" s="53">
        <v>0.078</v>
      </c>
      <c r="H2342" s="53">
        <v>0.086</v>
      </c>
      <c r="I2342" s="53">
        <v>0.095</v>
      </c>
      <c r="J2342" s="53">
        <v>0.079</v>
      </c>
      <c r="K2342" s="53">
        <v>0.078</v>
      </c>
      <c r="L2342" s="94">
        <v>0.0061</v>
      </c>
      <c r="M2342" s="94">
        <v>0.0062</v>
      </c>
      <c r="N2342" s="94">
        <v>0.0061</v>
      </c>
      <c r="O2342" s="2" t="s">
        <v>9316</v>
      </c>
      <c r="P2342" s="2">
        <v>1.0</v>
      </c>
      <c r="Q2342" s="2" t="s">
        <v>9317</v>
      </c>
    </row>
    <row r="2343">
      <c r="A2343" s="54">
        <v>46122.0</v>
      </c>
      <c r="B2343" s="2" t="s">
        <v>145</v>
      </c>
      <c r="C2343" s="2" t="s">
        <v>196</v>
      </c>
      <c r="D2343" s="2">
        <v>0.0</v>
      </c>
      <c r="E2343" s="53">
        <v>0.001</v>
      </c>
      <c r="F2343" s="53">
        <v>0.009</v>
      </c>
      <c r="G2343" s="53">
        <v>0.017</v>
      </c>
      <c r="H2343" s="53">
        <v>0.022</v>
      </c>
      <c r="I2343" s="53">
        <v>0.029</v>
      </c>
      <c r="J2343" s="53">
        <v>0.021</v>
      </c>
      <c r="K2343" s="53">
        <v>0.019</v>
      </c>
      <c r="L2343" s="94">
        <v>3.0E-4</v>
      </c>
      <c r="M2343" s="94">
        <v>4.0E-4</v>
      </c>
      <c r="N2343" s="94">
        <v>4.0E-4</v>
      </c>
      <c r="O2343" s="2" t="s">
        <v>9316</v>
      </c>
      <c r="P2343" s="2">
        <v>2.0</v>
      </c>
      <c r="Q2343" s="2" t="s">
        <v>9317</v>
      </c>
    </row>
    <row r="2344">
      <c r="A2344" s="54">
        <v>46122.0</v>
      </c>
      <c r="B2344" s="2" t="s">
        <v>1801</v>
      </c>
      <c r="C2344" s="2" t="s">
        <v>196</v>
      </c>
      <c r="D2344" s="2">
        <v>0.0</v>
      </c>
      <c r="E2344" s="53">
        <v>0.0</v>
      </c>
      <c r="F2344" s="53">
        <v>0.0</v>
      </c>
      <c r="G2344" s="53">
        <v>0.0</v>
      </c>
      <c r="H2344" s="53">
        <v>0.0</v>
      </c>
      <c r="I2344" s="53">
        <v>0.0</v>
      </c>
      <c r="J2344" s="53">
        <v>0.0</v>
      </c>
      <c r="K2344" s="53">
        <v>0.0</v>
      </c>
      <c r="L2344" s="94">
        <v>0.0</v>
      </c>
      <c r="M2344" s="94">
        <v>0.0</v>
      </c>
      <c r="N2344" s="94">
        <v>0.0</v>
      </c>
      <c r="O2344" s="2" t="s">
        <v>9316</v>
      </c>
      <c r="P2344" s="2">
        <v>3.0</v>
      </c>
      <c r="Q2344" s="2" t="s">
        <v>9318</v>
      </c>
    </row>
    <row r="2345">
      <c r="A2345" s="54">
        <v>46122.0</v>
      </c>
      <c r="B2345" s="2" t="s">
        <v>932</v>
      </c>
      <c r="C2345" s="2" t="s">
        <v>196</v>
      </c>
      <c r="D2345" s="2">
        <v>0.0</v>
      </c>
      <c r="E2345" s="53">
        <v>0.002621197215666239</v>
      </c>
      <c r="F2345" s="53">
        <v>0.010589602578625764</v>
      </c>
      <c r="G2345" s="53">
        <v>0.01503902266038281</v>
      </c>
      <c r="H2345" s="53">
        <v>0.017349258441029806</v>
      </c>
      <c r="I2345" s="53">
        <v>0.01951746589727269</v>
      </c>
      <c r="J2345" s="53">
        <v>0.014896618991811614</v>
      </c>
      <c r="K2345" s="53">
        <v>0.014967820826097211</v>
      </c>
      <c r="L2345" s="94">
        <v>2.2617220257950766E-4</v>
      </c>
      <c r="M2345" s="94">
        <v>2.2190925738720246E-4</v>
      </c>
      <c r="N2345" s="94">
        <v>2.240356602821494E-4</v>
      </c>
      <c r="O2345" s="2" t="s">
        <v>9316</v>
      </c>
      <c r="P2345" s="2">
        <v>4.0</v>
      </c>
      <c r="Q2345" s="2" t="s">
        <v>9318</v>
      </c>
    </row>
    <row r="2346">
      <c r="A2346" s="54">
        <v>46122.0</v>
      </c>
      <c r="B2346" s="2" t="s">
        <v>515</v>
      </c>
      <c r="C2346" s="2" t="s">
        <v>196</v>
      </c>
      <c r="D2346" s="2">
        <v>0.0</v>
      </c>
      <c r="E2346" s="53">
        <v>0.0</v>
      </c>
      <c r="F2346" s="53">
        <v>0.0</v>
      </c>
      <c r="G2346" s="53">
        <v>0.0</v>
      </c>
      <c r="H2346" s="53">
        <v>0.0</v>
      </c>
      <c r="I2346" s="53">
        <v>0.0</v>
      </c>
      <c r="J2346" s="53">
        <v>0.00689067447091762</v>
      </c>
      <c r="K2346" s="53">
        <v>0.00344533723545881</v>
      </c>
      <c r="L2346" s="94">
        <v>0.0</v>
      </c>
      <c r="M2346" s="94">
        <v>4.748139466415583E-5</v>
      </c>
      <c r="N2346" s="94">
        <v>1.1870348666038957E-5</v>
      </c>
      <c r="O2346" s="2" t="s">
        <v>9316</v>
      </c>
      <c r="P2346" s="2">
        <v>5.0</v>
      </c>
      <c r="Q2346" s="2" t="s">
        <v>9318</v>
      </c>
    </row>
    <row r="2347">
      <c r="A2347" s="54">
        <v>46122.0</v>
      </c>
      <c r="B2347" s="2" t="s">
        <v>229</v>
      </c>
      <c r="C2347" s="2" t="s">
        <v>196</v>
      </c>
      <c r="D2347" s="2">
        <v>0.0</v>
      </c>
      <c r="E2347" s="53">
        <v>0.024447324655075285</v>
      </c>
      <c r="F2347" s="53">
        <v>0.04569894221651589</v>
      </c>
      <c r="G2347" s="53">
        <v>0.05021518775671168</v>
      </c>
      <c r="H2347" s="53">
        <v>0.05095894725984141</v>
      </c>
      <c r="I2347" s="53">
        <v>0.05043206237010262</v>
      </c>
      <c r="J2347" s="53">
        <v>0.095203742842654</v>
      </c>
      <c r="K2347" s="53">
        <v>0.07270946529968284</v>
      </c>
      <c r="L2347" s="94">
        <v>0.0025215650814418068</v>
      </c>
      <c r="M2347" s="94">
        <v>0.009063752651250192</v>
      </c>
      <c r="N2347" s="94">
        <v>0.0052866663441657824</v>
      </c>
      <c r="O2347" s="2" t="s">
        <v>9316</v>
      </c>
      <c r="P2347" s="2">
        <v>6.0</v>
      </c>
      <c r="Q2347" s="2" t="s">
        <v>9317</v>
      </c>
    </row>
    <row r="2348">
      <c r="A2348" s="54">
        <v>46122.0</v>
      </c>
      <c r="B2348" s="2" t="s">
        <v>178</v>
      </c>
      <c r="C2348" s="2" t="s">
        <v>196</v>
      </c>
      <c r="D2348" s="2">
        <v>0.0</v>
      </c>
      <c r="E2348" s="53">
        <v>0.0963473323763054</v>
      </c>
      <c r="F2348" s="53">
        <v>0.1074684762358269</v>
      </c>
      <c r="G2348" s="53">
        <v>0.10091695326743957</v>
      </c>
      <c r="H2348" s="53">
        <v>0.09493522053962587</v>
      </c>
      <c r="I2348" s="53">
        <v>0.08725230130610273</v>
      </c>
      <c r="J2348" s="53">
        <v>0.031342556019733785</v>
      </c>
      <c r="K2348" s="53">
        <v>0.06612975464358668</v>
      </c>
      <c r="L2348" s="94">
        <v>0.010184231456782582</v>
      </c>
      <c r="M2348" s="94">
        <v>9.823558178501505E-4</v>
      </c>
      <c r="N2348" s="94">
        <v>0.0043731444492209745</v>
      </c>
      <c r="O2348" s="2" t="s">
        <v>9316</v>
      </c>
      <c r="P2348" s="2">
        <v>7.0</v>
      </c>
      <c r="Q2348" s="2" t="s">
        <v>9318</v>
      </c>
    </row>
    <row r="2349">
      <c r="A2349" s="54">
        <v>46122.0</v>
      </c>
      <c r="B2349" s="2" t="s">
        <v>1876</v>
      </c>
      <c r="C2349" s="2" t="s">
        <v>196</v>
      </c>
      <c r="D2349" s="2">
        <v>0.0</v>
      </c>
      <c r="E2349" s="53">
        <v>0.0</v>
      </c>
      <c r="F2349" s="53">
        <v>0.0</v>
      </c>
      <c r="G2349" s="53">
        <v>0.0</v>
      </c>
      <c r="H2349" s="53">
        <v>0.0</v>
      </c>
      <c r="I2349" s="53">
        <v>0.0</v>
      </c>
      <c r="J2349" s="53">
        <v>0.0</v>
      </c>
      <c r="K2349" s="53">
        <v>0.0</v>
      </c>
      <c r="L2349" s="94">
        <v>0.0</v>
      </c>
      <c r="M2349" s="94">
        <v>0.0</v>
      </c>
      <c r="N2349" s="94">
        <v>0.0</v>
      </c>
      <c r="O2349" s="2" t="s">
        <v>9316</v>
      </c>
      <c r="P2349" s="2">
        <v>8.0</v>
      </c>
      <c r="Q2349" s="2" t="s">
        <v>9318</v>
      </c>
    </row>
    <row r="2350">
      <c r="A2350" s="54">
        <v>46122.0</v>
      </c>
      <c r="B2350" s="2" t="s">
        <v>687</v>
      </c>
      <c r="C2350" s="2" t="s">
        <v>196</v>
      </c>
      <c r="D2350" s="2">
        <v>0.0</v>
      </c>
      <c r="E2350" s="53">
        <v>1.4253375009550125E-4</v>
      </c>
      <c r="F2350" s="53">
        <v>0.002436080224026921</v>
      </c>
      <c r="G2350" s="53">
        <v>0.005500472962180001</v>
      </c>
      <c r="H2350" s="53">
        <v>0.007933876494939459</v>
      </c>
      <c r="I2350" s="53">
        <v>0.011070145358708048</v>
      </c>
      <c r="J2350" s="53">
        <v>0.012459568682181043</v>
      </c>
      <c r="K2350" s="53">
        <v>0.008980020822180522</v>
      </c>
      <c r="L2350" s="94">
        <v>3.0255202807673234E-5</v>
      </c>
      <c r="M2350" s="94">
        <v>1.5524085174598666E-4</v>
      </c>
      <c r="N2350" s="94">
        <v>8.064077396679574E-5</v>
      </c>
      <c r="O2350" s="2" t="s">
        <v>9316</v>
      </c>
      <c r="P2350" s="2">
        <v>9.0</v>
      </c>
      <c r="Q2350" s="2" t="s">
        <v>9318</v>
      </c>
    </row>
    <row r="2351">
      <c r="A2351" s="54">
        <v>46122.0</v>
      </c>
      <c r="B2351" s="2" t="s">
        <v>301</v>
      </c>
      <c r="C2351" s="2" t="s">
        <v>196</v>
      </c>
      <c r="D2351" s="2">
        <v>0.0</v>
      </c>
      <c r="E2351" s="53">
        <v>0.0</v>
      </c>
      <c r="F2351" s="53">
        <v>0.0</v>
      </c>
      <c r="G2351" s="53">
        <v>0.0</v>
      </c>
      <c r="H2351" s="53">
        <v>0.0</v>
      </c>
      <c r="I2351" s="53">
        <v>0.0</v>
      </c>
      <c r="J2351" s="53">
        <v>0.040999999999999995</v>
      </c>
      <c r="K2351" s="53">
        <v>0.02</v>
      </c>
      <c r="L2351" s="94">
        <v>0.0</v>
      </c>
      <c r="M2351" s="94">
        <v>0.0017</v>
      </c>
      <c r="N2351" s="94">
        <v>4.0E-4</v>
      </c>
      <c r="O2351" s="2" t="s">
        <v>9316</v>
      </c>
      <c r="P2351" s="2">
        <v>10.0</v>
      </c>
      <c r="Q2351" s="2" t="s">
        <v>9317</v>
      </c>
    </row>
    <row r="2352">
      <c r="A2352" s="54">
        <v>46122.0</v>
      </c>
      <c r="B2352" s="2" t="s">
        <v>450</v>
      </c>
      <c r="C2352" s="2" t="s">
        <v>196</v>
      </c>
      <c r="D2352" s="2">
        <v>0.0</v>
      </c>
      <c r="E2352" s="53">
        <v>0.002229766393743087</v>
      </c>
      <c r="F2352" s="53">
        <v>0.00976696194190596</v>
      </c>
      <c r="G2352" s="53">
        <v>0.014249714712602812</v>
      </c>
      <c r="H2352" s="53">
        <v>0.016661758423462788</v>
      </c>
      <c r="I2352" s="53">
        <v>0.01899838599701388</v>
      </c>
      <c r="J2352" s="53">
        <v>0.0043464410228128405</v>
      </c>
      <c r="K2352" s="53">
        <v>0.009298077867707826</v>
      </c>
      <c r="L2352" s="94">
        <v>2.0305436939056903E-4</v>
      </c>
      <c r="M2352" s="94">
        <v>1.8891549564790332E-5</v>
      </c>
      <c r="N2352" s="94">
        <v>8.645425203395811E-5</v>
      </c>
      <c r="O2352" s="2" t="s">
        <v>9316</v>
      </c>
      <c r="P2352" s="2">
        <v>11.0</v>
      </c>
      <c r="Q2352" s="2" t="s">
        <v>9318</v>
      </c>
    </row>
    <row r="2353">
      <c r="A2353" s="54">
        <v>46122.0</v>
      </c>
      <c r="B2353" s="2" t="s">
        <v>1189</v>
      </c>
      <c r="C2353" s="2" t="s">
        <v>196</v>
      </c>
      <c r="D2353" s="2">
        <v>0.0</v>
      </c>
      <c r="E2353" s="53">
        <v>0.0</v>
      </c>
      <c r="F2353" s="53">
        <v>0.0</v>
      </c>
      <c r="G2353" s="53">
        <v>0.0</v>
      </c>
      <c r="H2353" s="53">
        <v>0.0</v>
      </c>
      <c r="I2353" s="53">
        <v>0.0</v>
      </c>
      <c r="J2353" s="53">
        <v>0.0018836285172179302</v>
      </c>
      <c r="K2353" s="53">
        <v>9.418142586089651E-4</v>
      </c>
      <c r="L2353" s="94">
        <v>0.0</v>
      </c>
      <c r="M2353" s="94">
        <v>3.5480563908766185E-6</v>
      </c>
      <c r="N2353" s="94">
        <v>8.870140977191546E-7</v>
      </c>
      <c r="O2353" s="2" t="s">
        <v>9319</v>
      </c>
      <c r="P2353" s="2">
        <v>99.0</v>
      </c>
      <c r="Q2353" s="2" t="s">
        <v>9320</v>
      </c>
    </row>
    <row r="2354">
      <c r="A2354" s="54">
        <v>46123.0</v>
      </c>
      <c r="B2354" s="2" t="s">
        <v>194</v>
      </c>
      <c r="C2354" s="2" t="s">
        <v>288</v>
      </c>
      <c r="D2354" s="2">
        <v>0.0</v>
      </c>
      <c r="E2354" s="53">
        <v>0.243</v>
      </c>
      <c r="F2354" s="53">
        <v>0.256</v>
      </c>
      <c r="G2354" s="53">
        <v>0.25</v>
      </c>
      <c r="H2354" s="53">
        <v>0.243</v>
      </c>
      <c r="I2354" s="53">
        <v>0.233</v>
      </c>
      <c r="J2354" s="53">
        <v>0.078</v>
      </c>
      <c r="K2354" s="53">
        <v>0.164</v>
      </c>
      <c r="L2354" s="94">
        <v>0.0625</v>
      </c>
      <c r="M2354" s="94">
        <v>0.0061</v>
      </c>
      <c r="N2354" s="94">
        <v>0.0269</v>
      </c>
      <c r="O2354" s="2" t="s">
        <v>9316</v>
      </c>
      <c r="P2354" s="2">
        <v>1.0</v>
      </c>
      <c r="Q2354" s="2" t="s">
        <v>9317</v>
      </c>
    </row>
    <row r="2355">
      <c r="A2355" s="54">
        <v>46123.0</v>
      </c>
      <c r="B2355" s="2" t="s">
        <v>145</v>
      </c>
      <c r="C2355" s="2" t="s">
        <v>288</v>
      </c>
      <c r="D2355" s="2">
        <v>0.0</v>
      </c>
      <c r="E2355" s="53">
        <v>0.012</v>
      </c>
      <c r="F2355" s="53">
        <v>0.035</v>
      </c>
      <c r="G2355" s="53">
        <v>0.049</v>
      </c>
      <c r="H2355" s="53">
        <v>0.058</v>
      </c>
      <c r="I2355" s="53">
        <v>0.068</v>
      </c>
      <c r="J2355" s="53">
        <v>0.021</v>
      </c>
      <c r="K2355" s="53">
        <v>0.035</v>
      </c>
      <c r="L2355" s="94">
        <v>0.0024</v>
      </c>
      <c r="M2355" s="94">
        <v>4.0E-4</v>
      </c>
      <c r="N2355" s="94">
        <v>0.0012</v>
      </c>
      <c r="O2355" s="2" t="s">
        <v>9316</v>
      </c>
      <c r="P2355" s="2">
        <v>2.0</v>
      </c>
      <c r="Q2355" s="2" t="s">
        <v>9317</v>
      </c>
    </row>
    <row r="2356">
      <c r="A2356" s="54">
        <v>46123.0</v>
      </c>
      <c r="B2356" s="2" t="s">
        <v>1801</v>
      </c>
      <c r="C2356" s="2" t="s">
        <v>288</v>
      </c>
      <c r="D2356" s="2">
        <v>0.0</v>
      </c>
      <c r="E2356" s="53">
        <v>0.0</v>
      </c>
      <c r="F2356" s="53">
        <v>0.0</v>
      </c>
      <c r="G2356" s="53">
        <v>0.0</v>
      </c>
      <c r="H2356" s="53">
        <v>0.0</v>
      </c>
      <c r="I2356" s="53">
        <v>0.0</v>
      </c>
      <c r="J2356" s="53">
        <v>0.0</v>
      </c>
      <c r="K2356" s="53">
        <v>0.0</v>
      </c>
      <c r="L2356" s="94">
        <v>0.0</v>
      </c>
      <c r="M2356" s="94">
        <v>0.0</v>
      </c>
      <c r="N2356" s="94">
        <v>0.0</v>
      </c>
      <c r="O2356" s="2" t="s">
        <v>9316</v>
      </c>
      <c r="P2356" s="2">
        <v>3.0</v>
      </c>
      <c r="Q2356" s="2" t="s">
        <v>9318</v>
      </c>
    </row>
    <row r="2357">
      <c r="A2357" s="54">
        <v>46123.0</v>
      </c>
      <c r="B2357" s="2" t="s">
        <v>932</v>
      </c>
      <c r="C2357" s="2" t="s">
        <v>288</v>
      </c>
      <c r="D2357" s="2">
        <v>0.0</v>
      </c>
      <c r="E2357" s="53">
        <v>9.932480109690616E-4</v>
      </c>
      <c r="F2357" s="53">
        <v>0.006518665027109014</v>
      </c>
      <c r="G2357" s="53">
        <v>0.010882757428770398</v>
      </c>
      <c r="H2357" s="53">
        <v>0.013611952283132956</v>
      </c>
      <c r="I2357" s="53">
        <v>0.016602867303788103</v>
      </c>
      <c r="J2357" s="53">
        <v>0.014771156139537348</v>
      </c>
      <c r="K2357" s="53">
        <v>0.012826956784153873</v>
      </c>
      <c r="L2357" s="94">
        <v>1.1843440925345728E-4</v>
      </c>
      <c r="M2357" s="94">
        <v>2.1818705369859188E-4</v>
      </c>
      <c r="N2357" s="94">
        <v>1.6453082034255105E-4</v>
      </c>
      <c r="O2357" s="2" t="s">
        <v>9316</v>
      </c>
      <c r="P2357" s="2">
        <v>4.0</v>
      </c>
      <c r="Q2357" s="2" t="s">
        <v>9318</v>
      </c>
    </row>
    <row r="2358">
      <c r="A2358" s="54">
        <v>46123.0</v>
      </c>
      <c r="B2358" s="2" t="s">
        <v>515</v>
      </c>
      <c r="C2358" s="2" t="s">
        <v>288</v>
      </c>
      <c r="D2358" s="2">
        <v>0.0</v>
      </c>
      <c r="E2358" s="53">
        <v>0.00425814743949439</v>
      </c>
      <c r="F2358" s="53">
        <v>0.01349709050567493</v>
      </c>
      <c r="G2358" s="53">
        <v>0.017679091600964755</v>
      </c>
      <c r="H2358" s="53">
        <v>0.01958669522970496</v>
      </c>
      <c r="I2358" s="53">
        <v>0.02116136096601463</v>
      </c>
      <c r="J2358" s="53">
        <v>0.006832639578994155</v>
      </c>
      <c r="K2358" s="53">
        <v>0.012255865589979455</v>
      </c>
      <c r="L2358" s="94">
        <v>3.1255027983530253E-4</v>
      </c>
      <c r="M2358" s="94">
        <v>4.6684963616437426E-5</v>
      </c>
      <c r="N2358" s="94">
        <v>1.5020624135964246E-4</v>
      </c>
      <c r="O2358" s="2" t="s">
        <v>9316</v>
      </c>
      <c r="P2358" s="2">
        <v>5.0</v>
      </c>
      <c r="Q2358" s="2" t="s">
        <v>9318</v>
      </c>
    </row>
    <row r="2359">
      <c r="A2359" s="54">
        <v>46123.0</v>
      </c>
      <c r="B2359" s="2" t="s">
        <v>229</v>
      </c>
      <c r="C2359" s="2" t="s">
        <v>288</v>
      </c>
      <c r="D2359" s="2">
        <v>0.0</v>
      </c>
      <c r="E2359" s="53">
        <v>0.03584562984233943</v>
      </c>
      <c r="F2359" s="53">
        <v>0.07800353778982158</v>
      </c>
      <c r="G2359" s="53">
        <v>0.0902961054405281</v>
      </c>
      <c r="H2359" s="53">
        <v>0.09407737454705047</v>
      </c>
      <c r="I2359" s="53">
        <v>0.0956050961519994</v>
      </c>
      <c r="J2359" s="53">
        <v>0.09440191437870586</v>
      </c>
      <c r="K2359" s="53">
        <v>0.09234900990961697</v>
      </c>
      <c r="L2359" s="94">
        <v>0.008153386657726969</v>
      </c>
      <c r="M2359" s="94">
        <v>0.008911721438364512</v>
      </c>
      <c r="N2359" s="94">
        <v>0.008528339631286535</v>
      </c>
      <c r="O2359" s="2" t="s">
        <v>9316</v>
      </c>
      <c r="P2359" s="2">
        <v>6.0</v>
      </c>
      <c r="Q2359" s="2" t="s">
        <v>9317</v>
      </c>
    </row>
    <row r="2360">
      <c r="A2360" s="54">
        <v>46123.0</v>
      </c>
      <c r="B2360" s="2" t="s">
        <v>178</v>
      </c>
      <c r="C2360" s="2" t="s">
        <v>288</v>
      </c>
      <c r="D2360" s="2">
        <v>0.0</v>
      </c>
      <c r="E2360" s="53">
        <v>0.0300979029062822</v>
      </c>
      <c r="F2360" s="53">
        <v>0.03996972232639633</v>
      </c>
      <c r="G2360" s="53">
        <v>0.042072817368851836</v>
      </c>
      <c r="H2360" s="53">
        <v>0.04293906986614991</v>
      </c>
      <c r="I2360" s="53">
        <v>0.04375255837784087</v>
      </c>
      <c r="J2360" s="53">
        <v>0.031078581591847607</v>
      </c>
      <c r="K2360" s="53">
        <v>0.03657569948034972</v>
      </c>
      <c r="L2360" s="94">
        <v>0.0017701219613527608</v>
      </c>
      <c r="M2360" s="94">
        <v>9.658782337611289E-4</v>
      </c>
      <c r="N2360" s="94">
        <v>0.0013377817924768549</v>
      </c>
      <c r="O2360" s="2" t="s">
        <v>9316</v>
      </c>
      <c r="P2360" s="2">
        <v>7.0</v>
      </c>
      <c r="Q2360" s="2" t="s">
        <v>9318</v>
      </c>
    </row>
    <row r="2361">
      <c r="A2361" s="54">
        <v>46123.0</v>
      </c>
      <c r="B2361" s="2" t="s">
        <v>1876</v>
      </c>
      <c r="C2361" s="2" t="s">
        <v>288</v>
      </c>
      <c r="D2361" s="2">
        <v>0.0</v>
      </c>
      <c r="E2361" s="53">
        <v>0.0</v>
      </c>
      <c r="F2361" s="53">
        <v>0.0</v>
      </c>
      <c r="G2361" s="53">
        <v>0.0</v>
      </c>
      <c r="H2361" s="53">
        <v>0.0</v>
      </c>
      <c r="I2361" s="53">
        <v>0.0</v>
      </c>
      <c r="J2361" s="53">
        <v>0.0</v>
      </c>
      <c r="K2361" s="53">
        <v>0.0</v>
      </c>
      <c r="L2361" s="94">
        <v>0.0</v>
      </c>
      <c r="M2361" s="94">
        <v>0.0</v>
      </c>
      <c r="N2361" s="94">
        <v>0.0</v>
      </c>
      <c r="O2361" s="2" t="s">
        <v>9316</v>
      </c>
      <c r="P2361" s="2">
        <v>8.0</v>
      </c>
      <c r="Q2361" s="2" t="s">
        <v>9318</v>
      </c>
    </row>
    <row r="2362">
      <c r="A2362" s="54">
        <v>46123.0</v>
      </c>
      <c r="B2362" s="2" t="s">
        <v>687</v>
      </c>
      <c r="C2362" s="2" t="s">
        <v>288</v>
      </c>
      <c r="D2362" s="2">
        <v>0.0</v>
      </c>
      <c r="E2362" s="53">
        <v>0.0</v>
      </c>
      <c r="F2362" s="53">
        <v>0.0</v>
      </c>
      <c r="G2362" s="53">
        <v>0.0</v>
      </c>
      <c r="H2362" s="53">
        <v>0.0</v>
      </c>
      <c r="I2362" s="53">
        <v>0.0</v>
      </c>
      <c r="J2362" s="53">
        <v>0.012363978201710804</v>
      </c>
      <c r="K2362" s="53">
        <v>0.006181989100855402</v>
      </c>
      <c r="L2362" s="94">
        <v>0.0</v>
      </c>
      <c r="M2362" s="94">
        <v>1.5286795697237992E-4</v>
      </c>
      <c r="N2362" s="94">
        <v>3.821698924309498E-5</v>
      </c>
      <c r="O2362" s="2" t="s">
        <v>9316</v>
      </c>
      <c r="P2362" s="2">
        <v>9.0</v>
      </c>
      <c r="Q2362" s="2" t="s">
        <v>9318</v>
      </c>
    </row>
    <row r="2363">
      <c r="A2363" s="54">
        <v>46123.0</v>
      </c>
      <c r="B2363" s="2" t="s">
        <v>301</v>
      </c>
      <c r="C2363" s="2" t="s">
        <v>288</v>
      </c>
      <c r="D2363" s="2">
        <v>0.0</v>
      </c>
      <c r="E2363" s="53">
        <v>0.0</v>
      </c>
      <c r="F2363" s="53">
        <v>0.0</v>
      </c>
      <c r="G2363" s="53">
        <v>0.0</v>
      </c>
      <c r="H2363" s="53">
        <v>0.0</v>
      </c>
      <c r="I2363" s="53">
        <v>0.0</v>
      </c>
      <c r="J2363" s="53">
        <v>0.04</v>
      </c>
      <c r="K2363" s="53">
        <v>0.02</v>
      </c>
      <c r="L2363" s="94">
        <v>0.0</v>
      </c>
      <c r="M2363" s="94">
        <v>0.0016</v>
      </c>
      <c r="N2363" s="94">
        <v>4.0E-4</v>
      </c>
      <c r="O2363" s="2" t="s">
        <v>9316</v>
      </c>
      <c r="P2363" s="2">
        <v>10.0</v>
      </c>
      <c r="Q2363" s="2" t="s">
        <v>9317</v>
      </c>
    </row>
    <row r="2364">
      <c r="A2364" s="54">
        <v>46123.0</v>
      </c>
      <c r="B2364" s="2" t="s">
        <v>450</v>
      </c>
      <c r="C2364" s="2" t="s">
        <v>288</v>
      </c>
      <c r="D2364" s="2">
        <v>0.0</v>
      </c>
      <c r="E2364" s="53">
        <v>0.0</v>
      </c>
      <c r="F2364" s="53">
        <v>0.0</v>
      </c>
      <c r="G2364" s="53">
        <v>0.0</v>
      </c>
      <c r="H2364" s="53">
        <v>0.0</v>
      </c>
      <c r="I2364" s="53">
        <v>0.0</v>
      </c>
      <c r="J2364" s="53">
        <v>0.004309834267396478</v>
      </c>
      <c r="K2364" s="53">
        <v>0.002154917133698239</v>
      </c>
      <c r="L2364" s="94">
        <v>0.0</v>
      </c>
      <c r="M2364" s="94">
        <v>1.8574671412424934E-5</v>
      </c>
      <c r="N2364" s="94">
        <v>4.6436678531062335E-6</v>
      </c>
      <c r="O2364" s="2" t="s">
        <v>9316</v>
      </c>
      <c r="P2364" s="2">
        <v>11.0</v>
      </c>
      <c r="Q2364" s="2" t="s">
        <v>9318</v>
      </c>
    </row>
    <row r="2365">
      <c r="A2365" s="54">
        <v>46123.0</v>
      </c>
      <c r="B2365" s="2" t="s">
        <v>1189</v>
      </c>
      <c r="C2365" s="2" t="s">
        <v>288</v>
      </c>
      <c r="D2365" s="2">
        <v>0.0</v>
      </c>
      <c r="E2365" s="53">
        <v>3.7637061621982696E-4</v>
      </c>
      <c r="F2365" s="53">
        <v>0.004012709015296074</v>
      </c>
      <c r="G2365" s="53">
        <v>0.007875140022592571</v>
      </c>
      <c r="H2365" s="53">
        <v>0.010679721302675487</v>
      </c>
      <c r="I2365" s="53">
        <v>0.014123513992957214</v>
      </c>
      <c r="J2365" s="53">
        <v>0.001867764151852527</v>
      </c>
      <c r="K2365" s="53">
        <v>0.004871452087222549</v>
      </c>
      <c r="L2365" s="94">
        <v>6.201783037543932E-5</v>
      </c>
      <c r="M2365" s="94">
        <v>3.4885429269453894E-6</v>
      </c>
      <c r="N2365" s="94">
        <v>2.3731045438104926E-5</v>
      </c>
      <c r="O2365" s="2" t="s">
        <v>9319</v>
      </c>
      <c r="P2365" s="2">
        <v>99.0</v>
      </c>
      <c r="Q2365" s="2" t="s">
        <v>9320</v>
      </c>
    </row>
    <row r="2366">
      <c r="A2366" s="54">
        <v>46124.0</v>
      </c>
      <c r="B2366" s="2" t="s">
        <v>194</v>
      </c>
      <c r="C2366" s="2" t="s">
        <v>256</v>
      </c>
      <c r="D2366" s="2">
        <v>0.0</v>
      </c>
      <c r="E2366" s="53">
        <v>0.001</v>
      </c>
      <c r="F2366" s="53">
        <v>0.007</v>
      </c>
      <c r="G2366" s="53">
        <v>0.014</v>
      </c>
      <c r="H2366" s="53">
        <v>0.019</v>
      </c>
      <c r="I2366" s="53">
        <v>0.026</v>
      </c>
      <c r="J2366" s="53">
        <v>0.078</v>
      </c>
      <c r="K2366" s="53">
        <v>0.046</v>
      </c>
      <c r="L2366" s="94">
        <v>2.0E-4</v>
      </c>
      <c r="M2366" s="94">
        <v>0.0061</v>
      </c>
      <c r="N2366" s="94">
        <v>0.0021</v>
      </c>
      <c r="O2366" s="2" t="s">
        <v>9316</v>
      </c>
      <c r="P2366" s="2">
        <v>1.0</v>
      </c>
      <c r="Q2366" s="2" t="s">
        <v>9317</v>
      </c>
    </row>
    <row r="2367">
      <c r="A2367" s="54">
        <v>46124.0</v>
      </c>
      <c r="B2367" s="2" t="s">
        <v>145</v>
      </c>
      <c r="C2367" s="2" t="s">
        <v>256</v>
      </c>
      <c r="D2367" s="2">
        <v>0.0</v>
      </c>
      <c r="E2367" s="53">
        <v>0.0</v>
      </c>
      <c r="F2367" s="53">
        <v>0.0</v>
      </c>
      <c r="G2367" s="53">
        <v>0.0</v>
      </c>
      <c r="H2367" s="53">
        <v>0.0</v>
      </c>
      <c r="I2367" s="53">
        <v>0.0</v>
      </c>
      <c r="J2367" s="53">
        <v>0.021</v>
      </c>
      <c r="K2367" s="53">
        <v>0.011</v>
      </c>
      <c r="L2367" s="94">
        <v>0.0</v>
      </c>
      <c r="M2367" s="94">
        <v>4.0E-4</v>
      </c>
      <c r="N2367" s="94">
        <v>1.0E-4</v>
      </c>
      <c r="O2367" s="2" t="s">
        <v>9316</v>
      </c>
      <c r="P2367" s="2">
        <v>2.0</v>
      </c>
      <c r="Q2367" s="2" t="s">
        <v>9317</v>
      </c>
    </row>
    <row r="2368">
      <c r="A2368" s="54">
        <v>46124.0</v>
      </c>
      <c r="B2368" s="2" t="s">
        <v>1801</v>
      </c>
      <c r="C2368" s="2" t="s">
        <v>256</v>
      </c>
      <c r="D2368" s="2">
        <v>0.0</v>
      </c>
      <c r="E2368" s="53">
        <v>0.0</v>
      </c>
      <c r="F2368" s="53">
        <v>0.0</v>
      </c>
      <c r="G2368" s="53">
        <v>0.0</v>
      </c>
      <c r="H2368" s="53">
        <v>0.0</v>
      </c>
      <c r="I2368" s="53">
        <v>0.0</v>
      </c>
      <c r="J2368" s="53">
        <v>0.0</v>
      </c>
      <c r="K2368" s="53">
        <v>0.0</v>
      </c>
      <c r="L2368" s="94">
        <v>0.0</v>
      </c>
      <c r="M2368" s="94">
        <v>0.0</v>
      </c>
      <c r="N2368" s="94">
        <v>0.0</v>
      </c>
      <c r="O2368" s="2" t="s">
        <v>9316</v>
      </c>
      <c r="P2368" s="2">
        <v>3.0</v>
      </c>
      <c r="Q2368" s="2" t="s">
        <v>9318</v>
      </c>
    </row>
    <row r="2369">
      <c r="A2369" s="54">
        <v>46124.0</v>
      </c>
      <c r="B2369" s="2" t="s">
        <v>932</v>
      </c>
      <c r="C2369" s="2" t="s">
        <v>256</v>
      </c>
      <c r="D2369" s="2">
        <v>0.0</v>
      </c>
      <c r="E2369" s="53">
        <v>0.0</v>
      </c>
      <c r="F2369" s="53">
        <v>0.0</v>
      </c>
      <c r="G2369" s="53">
        <v>0.0</v>
      </c>
      <c r="H2369" s="53">
        <v>0.0</v>
      </c>
      <c r="I2369" s="53">
        <v>0.0</v>
      </c>
      <c r="J2369" s="53">
        <v>0.01464684322255275</v>
      </c>
      <c r="K2369" s="53">
        <v>0.007323421611276375</v>
      </c>
      <c r="L2369" s="94">
        <v>0.0</v>
      </c>
      <c r="M2369" s="94">
        <v>2.1453001638603944E-4</v>
      </c>
      <c r="N2369" s="94">
        <v>5.363250409650986E-5</v>
      </c>
      <c r="O2369" s="2" t="s">
        <v>9316</v>
      </c>
      <c r="P2369" s="2">
        <v>4.0</v>
      </c>
      <c r="Q2369" s="2" t="s">
        <v>9318</v>
      </c>
    </row>
    <row r="2370">
      <c r="A2370" s="54">
        <v>46124.0</v>
      </c>
      <c r="B2370" s="2" t="s">
        <v>515</v>
      </c>
      <c r="C2370" s="2" t="s">
        <v>256</v>
      </c>
      <c r="D2370" s="2">
        <v>0.0</v>
      </c>
      <c r="E2370" s="53">
        <v>0.0</v>
      </c>
      <c r="F2370" s="53">
        <v>0.0</v>
      </c>
      <c r="G2370" s="53">
        <v>0.0</v>
      </c>
      <c r="H2370" s="53">
        <v>0.0</v>
      </c>
      <c r="I2370" s="53">
        <v>0.0</v>
      </c>
      <c r="J2370" s="53">
        <v>0.006775136608424665</v>
      </c>
      <c r="K2370" s="53">
        <v>0.0033875683042123325</v>
      </c>
      <c r="L2370" s="94">
        <v>0.0</v>
      </c>
      <c r="M2370" s="94">
        <v>4.590247606281607E-5</v>
      </c>
      <c r="N2370" s="94">
        <v>1.1475619015704017E-5</v>
      </c>
      <c r="O2370" s="2" t="s">
        <v>9316</v>
      </c>
      <c r="P2370" s="2">
        <v>5.0</v>
      </c>
      <c r="Q2370" s="2" t="s">
        <v>9318</v>
      </c>
    </row>
    <row r="2371">
      <c r="A2371" s="54">
        <v>46124.0</v>
      </c>
      <c r="B2371" s="2" t="s">
        <v>229</v>
      </c>
      <c r="C2371" s="2" t="s">
        <v>256</v>
      </c>
      <c r="D2371" s="2">
        <v>0.0</v>
      </c>
      <c r="E2371" s="53">
        <v>0.20537206095456742</v>
      </c>
      <c r="F2371" s="53">
        <v>0.13131440593339802</v>
      </c>
      <c r="G2371" s="53">
        <v>0.10095593817616202</v>
      </c>
      <c r="H2371" s="53">
        <v>0.08565056603431415</v>
      </c>
      <c r="I2371" s="53">
        <v>0.07082067006879497</v>
      </c>
      <c r="J2371" s="53">
        <v>0.09360743510880391</v>
      </c>
      <c r="K2371" s="53">
        <v>0.09728168664248296</v>
      </c>
      <c r="L2371" s="94">
        <v>0.010192101453029049</v>
      </c>
      <c r="M2371" s="94">
        <v>0.008762351907648935</v>
      </c>
      <c r="N2371" s="94">
        <v>0.009463726556006248</v>
      </c>
      <c r="O2371" s="2" t="s">
        <v>9316</v>
      </c>
      <c r="P2371" s="2">
        <v>6.0</v>
      </c>
      <c r="Q2371" s="2" t="s">
        <v>9317</v>
      </c>
    </row>
    <row r="2372">
      <c r="A2372" s="54">
        <v>46124.0</v>
      </c>
      <c r="B2372" s="2" t="s">
        <v>178</v>
      </c>
      <c r="C2372" s="2" t="s">
        <v>256</v>
      </c>
      <c r="D2372" s="2">
        <v>0.0</v>
      </c>
      <c r="E2372" s="53">
        <v>7.186614575069713E-4</v>
      </c>
      <c r="F2372" s="53">
        <v>0.005532609745119016</v>
      </c>
      <c r="G2372" s="53">
        <v>0.009717920432332229</v>
      </c>
      <c r="H2372" s="53">
        <v>0.012454303009224824</v>
      </c>
      <c r="I2372" s="53">
        <v>0.01554963149658126</v>
      </c>
      <c r="J2372" s="53">
        <v>0.03081702663318833</v>
      </c>
      <c r="K2372" s="53">
        <v>0.020267473532760278</v>
      </c>
      <c r="L2372" s="94">
        <v>9.443797752914021E-5</v>
      </c>
      <c r="M2372" s="94">
        <v>9.496891305106388E-4</v>
      </c>
      <c r="N2372" s="94">
        <v>4.1077048340113837E-4</v>
      </c>
      <c r="O2372" s="2" t="s">
        <v>9316</v>
      </c>
      <c r="P2372" s="2">
        <v>7.0</v>
      </c>
      <c r="Q2372" s="2" t="s">
        <v>9318</v>
      </c>
    </row>
    <row r="2373">
      <c r="A2373" s="54">
        <v>46124.0</v>
      </c>
      <c r="B2373" s="2" t="s">
        <v>1876</v>
      </c>
      <c r="C2373" s="2" t="s">
        <v>256</v>
      </c>
      <c r="D2373" s="2">
        <v>0.0</v>
      </c>
      <c r="E2373" s="53">
        <v>0.0</v>
      </c>
      <c r="F2373" s="53">
        <v>0.0</v>
      </c>
      <c r="G2373" s="53">
        <v>0.0</v>
      </c>
      <c r="H2373" s="53">
        <v>0.0</v>
      </c>
      <c r="I2373" s="53">
        <v>0.0</v>
      </c>
      <c r="J2373" s="53">
        <v>0.0</v>
      </c>
      <c r="K2373" s="53">
        <v>0.0</v>
      </c>
      <c r="L2373" s="94">
        <v>0.0</v>
      </c>
      <c r="M2373" s="94">
        <v>0.0</v>
      </c>
      <c r="N2373" s="94">
        <v>0.0</v>
      </c>
      <c r="O2373" s="2" t="s">
        <v>9316</v>
      </c>
      <c r="P2373" s="2">
        <v>8.0</v>
      </c>
      <c r="Q2373" s="2" t="s">
        <v>9318</v>
      </c>
    </row>
    <row r="2374">
      <c r="A2374" s="54">
        <v>46124.0</v>
      </c>
      <c r="B2374" s="2" t="s">
        <v>687</v>
      </c>
      <c r="C2374" s="2" t="s">
        <v>256</v>
      </c>
      <c r="D2374" s="2">
        <v>0.0</v>
      </c>
      <c r="E2374" s="53">
        <v>0.0</v>
      </c>
      <c r="F2374" s="53">
        <v>0.0</v>
      </c>
      <c r="G2374" s="53">
        <v>0.0</v>
      </c>
      <c r="H2374" s="53">
        <v>0.0</v>
      </c>
      <c r="I2374" s="53">
        <v>0.0</v>
      </c>
      <c r="J2374" s="53">
        <v>0.012269121096543482</v>
      </c>
      <c r="K2374" s="53">
        <v>0.006134560548271741</v>
      </c>
      <c r="L2374" s="94">
        <v>0.0</v>
      </c>
      <c r="M2374" s="94">
        <v>1.5053133248164833E-4</v>
      </c>
      <c r="N2374" s="94">
        <v>3.763283312041208E-5</v>
      </c>
      <c r="O2374" s="2" t="s">
        <v>9316</v>
      </c>
      <c r="P2374" s="2">
        <v>9.0</v>
      </c>
      <c r="Q2374" s="2" t="s">
        <v>9318</v>
      </c>
    </row>
    <row r="2375">
      <c r="A2375" s="54">
        <v>46124.0</v>
      </c>
      <c r="B2375" s="2" t="s">
        <v>301</v>
      </c>
      <c r="C2375" s="2" t="s">
        <v>256</v>
      </c>
      <c r="D2375" s="2">
        <v>0.0</v>
      </c>
      <c r="E2375" s="53">
        <v>0.001</v>
      </c>
      <c r="F2375" s="53">
        <v>0.006999999999999999</v>
      </c>
      <c r="G2375" s="53">
        <v>0.011000000000000001</v>
      </c>
      <c r="H2375" s="53">
        <v>0.013999999999999999</v>
      </c>
      <c r="I2375" s="53">
        <v>0.017</v>
      </c>
      <c r="J2375" s="53">
        <v>0.04</v>
      </c>
      <c r="K2375" s="53">
        <v>0.026000000000000002</v>
      </c>
      <c r="L2375" s="94">
        <v>1.0E-4</v>
      </c>
      <c r="M2375" s="94">
        <v>0.0016</v>
      </c>
      <c r="N2375" s="94">
        <v>7.0E-4</v>
      </c>
      <c r="O2375" s="2" t="s">
        <v>9316</v>
      </c>
      <c r="P2375" s="2">
        <v>10.0</v>
      </c>
      <c r="Q2375" s="2" t="s">
        <v>9317</v>
      </c>
    </row>
    <row r="2376">
      <c r="A2376" s="54">
        <v>46124.0</v>
      </c>
      <c r="B2376" s="2" t="s">
        <v>450</v>
      </c>
      <c r="C2376" s="2" t="s">
        <v>256</v>
      </c>
      <c r="D2376" s="2">
        <v>0.0</v>
      </c>
      <c r="E2376" s="53">
        <v>0.003621826792244654</v>
      </c>
      <c r="F2376" s="53">
        <v>0.01242028893400538</v>
      </c>
      <c r="G2376" s="53">
        <v>0.01666125763292347</v>
      </c>
      <c r="H2376" s="53">
        <v>0.018660370336288104</v>
      </c>
      <c r="I2376" s="53">
        <v>0.02036044763127844</v>
      </c>
      <c r="J2376" s="53">
        <v>0.004273563032806644</v>
      </c>
      <c r="K2376" s="53">
        <v>0.010467410332865057</v>
      </c>
      <c r="L2376" s="94">
        <v>2.775975059106506E-4</v>
      </c>
      <c r="M2376" s="94">
        <v>1.826334099537152E-5</v>
      </c>
      <c r="N2376" s="94">
        <v>1.0956667907657015E-4</v>
      </c>
      <c r="O2376" s="2" t="s">
        <v>9316</v>
      </c>
      <c r="P2376" s="2">
        <v>11.0</v>
      </c>
      <c r="Q2376" s="2" t="s">
        <v>9318</v>
      </c>
    </row>
    <row r="2377">
      <c r="A2377" s="54">
        <v>46124.0</v>
      </c>
      <c r="B2377" s="2" t="s">
        <v>1189</v>
      </c>
      <c r="C2377" s="2" t="s">
        <v>256</v>
      </c>
      <c r="D2377" s="2">
        <v>0.0</v>
      </c>
      <c r="E2377" s="53">
        <v>0.0</v>
      </c>
      <c r="F2377" s="53">
        <v>0.0</v>
      </c>
      <c r="G2377" s="53">
        <v>0.0</v>
      </c>
      <c r="H2377" s="53">
        <v>0.0</v>
      </c>
      <c r="I2377" s="53">
        <v>0.0</v>
      </c>
      <c r="J2377" s="53">
        <v>0.0018520451920255054</v>
      </c>
      <c r="K2377" s="53">
        <v>9.260225960127527E-4</v>
      </c>
      <c r="L2377" s="94">
        <v>0.0</v>
      </c>
      <c r="M2377" s="94">
        <v>3.430071393304791E-6</v>
      </c>
      <c r="N2377" s="94">
        <v>8.575178483261978E-7</v>
      </c>
      <c r="O2377" s="2" t="s">
        <v>9319</v>
      </c>
      <c r="P2377" s="2">
        <v>99.0</v>
      </c>
      <c r="Q2377" s="2" t="s">
        <v>9320</v>
      </c>
    </row>
    <row r="2378">
      <c r="A2378" s="54">
        <v>46125.0</v>
      </c>
      <c r="B2378" s="2" t="s">
        <v>194</v>
      </c>
      <c r="C2378" s="2" t="s">
        <v>180</v>
      </c>
      <c r="D2378" s="2">
        <v>0.0</v>
      </c>
      <c r="E2378" s="53">
        <v>0.001</v>
      </c>
      <c r="F2378" s="53">
        <v>0.007</v>
      </c>
      <c r="G2378" s="53">
        <v>0.014</v>
      </c>
      <c r="H2378" s="53">
        <v>0.02</v>
      </c>
      <c r="I2378" s="53">
        <v>0.026</v>
      </c>
      <c r="J2378" s="53">
        <v>0.077</v>
      </c>
      <c r="K2378" s="53">
        <v>0.046</v>
      </c>
      <c r="L2378" s="94">
        <v>2.0E-4</v>
      </c>
      <c r="M2378" s="94">
        <v>0.0059</v>
      </c>
      <c r="N2378" s="94">
        <v>0.0021</v>
      </c>
      <c r="O2378" s="2" t="s">
        <v>9316</v>
      </c>
      <c r="P2378" s="2">
        <v>1.0</v>
      </c>
      <c r="Q2378" s="2" t="s">
        <v>9317</v>
      </c>
    </row>
    <row r="2379">
      <c r="A2379" s="54">
        <v>46125.0</v>
      </c>
      <c r="B2379" s="2" t="s">
        <v>145</v>
      </c>
      <c r="C2379" s="2" t="s">
        <v>180</v>
      </c>
      <c r="D2379" s="2">
        <v>0.0</v>
      </c>
      <c r="E2379" s="53">
        <v>0.012</v>
      </c>
      <c r="F2379" s="53">
        <v>0.032</v>
      </c>
      <c r="G2379" s="53">
        <v>0.039</v>
      </c>
      <c r="H2379" s="53">
        <v>0.042</v>
      </c>
      <c r="I2379" s="53">
        <v>0.044</v>
      </c>
      <c r="J2379" s="53">
        <v>0.021</v>
      </c>
      <c r="K2379" s="53">
        <v>0.03</v>
      </c>
      <c r="L2379" s="94">
        <v>0.0015</v>
      </c>
      <c r="M2379" s="94">
        <v>4.0E-4</v>
      </c>
      <c r="N2379" s="94">
        <v>9.0E-4</v>
      </c>
      <c r="O2379" s="2" t="s">
        <v>9316</v>
      </c>
      <c r="P2379" s="2">
        <v>2.0</v>
      </c>
      <c r="Q2379" s="2" t="s">
        <v>9317</v>
      </c>
    </row>
    <row r="2380">
      <c r="A2380" s="54">
        <v>46125.0</v>
      </c>
      <c r="B2380" s="2" t="s">
        <v>1801</v>
      </c>
      <c r="C2380" s="2" t="s">
        <v>180</v>
      </c>
      <c r="D2380" s="2">
        <v>0.0</v>
      </c>
      <c r="E2380" s="53">
        <v>0.0</v>
      </c>
      <c r="F2380" s="53">
        <v>0.0</v>
      </c>
      <c r="G2380" s="53">
        <v>0.0</v>
      </c>
      <c r="H2380" s="53">
        <v>0.0</v>
      </c>
      <c r="I2380" s="53">
        <v>0.0</v>
      </c>
      <c r="J2380" s="53">
        <v>0.0</v>
      </c>
      <c r="K2380" s="53">
        <v>0.0</v>
      </c>
      <c r="L2380" s="94">
        <v>0.0</v>
      </c>
      <c r="M2380" s="94">
        <v>0.0</v>
      </c>
      <c r="N2380" s="94">
        <v>0.0</v>
      </c>
      <c r="O2380" s="2" t="s">
        <v>9316</v>
      </c>
      <c r="P2380" s="2">
        <v>3.0</v>
      </c>
      <c r="Q2380" s="2" t="s">
        <v>9318</v>
      </c>
    </row>
    <row r="2381">
      <c r="A2381" s="54">
        <v>46125.0</v>
      </c>
      <c r="B2381" s="2" t="s">
        <v>932</v>
      </c>
      <c r="C2381" s="2" t="s">
        <v>180</v>
      </c>
      <c r="D2381" s="2">
        <v>0.0</v>
      </c>
      <c r="E2381" s="53">
        <v>7.186614575069713E-4</v>
      </c>
      <c r="F2381" s="53">
        <v>0.005532609745119016</v>
      </c>
      <c r="G2381" s="53">
        <v>0.009717920432332229</v>
      </c>
      <c r="H2381" s="53">
        <v>0.012454303009224824</v>
      </c>
      <c r="I2381" s="53">
        <v>0.01554963149658126</v>
      </c>
      <c r="J2381" s="53">
        <v>0.014523668139735407</v>
      </c>
      <c r="K2381" s="53">
        <v>0.012120794286033819</v>
      </c>
      <c r="L2381" s="94">
        <v>9.443797752914021E-5</v>
      </c>
      <c r="M2381" s="94">
        <v>2.1093693623316535E-4</v>
      </c>
      <c r="N2381" s="94">
        <v>1.4691365412435007E-4</v>
      </c>
      <c r="O2381" s="2" t="s">
        <v>9316</v>
      </c>
      <c r="P2381" s="2">
        <v>4.0</v>
      </c>
      <c r="Q2381" s="2" t="s">
        <v>9318</v>
      </c>
    </row>
    <row r="2382">
      <c r="A2382" s="54">
        <v>46125.0</v>
      </c>
      <c r="B2382" s="2" t="s">
        <v>515</v>
      </c>
      <c r="C2382" s="2" t="s">
        <v>180</v>
      </c>
      <c r="D2382" s="2">
        <v>0.0</v>
      </c>
      <c r="E2382" s="53">
        <v>0.0</v>
      </c>
      <c r="F2382" s="53">
        <v>0.0</v>
      </c>
      <c r="G2382" s="53">
        <v>0.0</v>
      </c>
      <c r="H2382" s="53">
        <v>0.0</v>
      </c>
      <c r="I2382" s="53">
        <v>0.0</v>
      </c>
      <c r="J2382" s="53">
        <v>0.006718159961637285</v>
      </c>
      <c r="K2382" s="53">
        <v>0.0033590799808186425</v>
      </c>
      <c r="L2382" s="94">
        <v>0.0</v>
      </c>
      <c r="M2382" s="94">
        <v>4.513367327014629E-5</v>
      </c>
      <c r="N2382" s="94">
        <v>1.1283418317536572E-5</v>
      </c>
      <c r="O2382" s="2" t="s">
        <v>9316</v>
      </c>
      <c r="P2382" s="2">
        <v>5.0</v>
      </c>
      <c r="Q2382" s="2" t="s">
        <v>9318</v>
      </c>
    </row>
    <row r="2383">
      <c r="A2383" s="54">
        <v>46125.0</v>
      </c>
      <c r="B2383" s="2" t="s">
        <v>229</v>
      </c>
      <c r="C2383" s="2" t="s">
        <v>180</v>
      </c>
      <c r="D2383" s="2">
        <v>0.0</v>
      </c>
      <c r="E2383" s="53">
        <v>0.16836090870130724</v>
      </c>
      <c r="F2383" s="53">
        <v>0.13502212017037116</v>
      </c>
      <c r="G2383" s="53">
        <v>0.12287167283208561</v>
      </c>
      <c r="H2383" s="53">
        <v>0.11783334031921765</v>
      </c>
      <c r="I2383" s="53">
        <v>0.1139987211597335</v>
      </c>
      <c r="J2383" s="53">
        <v>0.09282022769512092</v>
      </c>
      <c r="K2383" s="53">
        <v>0.10784595026360327</v>
      </c>
      <c r="L2383" s="94">
        <v>0.015097447984555085</v>
      </c>
      <c r="M2383" s="94">
        <v>0.008615594669374093</v>
      </c>
      <c r="N2383" s="94">
        <v>0.01163074898825959</v>
      </c>
      <c r="O2383" s="2" t="s">
        <v>9316</v>
      </c>
      <c r="P2383" s="2">
        <v>6.0</v>
      </c>
      <c r="Q2383" s="2" t="s">
        <v>9317</v>
      </c>
    </row>
    <row r="2384">
      <c r="A2384" s="54">
        <v>46125.0</v>
      </c>
      <c r="B2384" s="2" t="s">
        <v>178</v>
      </c>
      <c r="C2384" s="2" t="s">
        <v>180</v>
      </c>
      <c r="D2384" s="2">
        <v>0.0</v>
      </c>
      <c r="E2384" s="53">
        <v>1.2130555755721149E-4</v>
      </c>
      <c r="F2384" s="53">
        <v>0.002273045920973627</v>
      </c>
      <c r="G2384" s="53">
        <v>0.005370632723288457</v>
      </c>
      <c r="H2384" s="53">
        <v>0.007982860018561643</v>
      </c>
      <c r="I2384" s="53">
        <v>0.011559689231591161</v>
      </c>
      <c r="J2384" s="53">
        <v>0.030557865682937807</v>
      </c>
      <c r="K2384" s="53">
        <v>0.017964249203113132</v>
      </c>
      <c r="L2384" s="94">
        <v>2.884369584845679E-5</v>
      </c>
      <c r="M2384" s="94">
        <v>9.337831550964681E-4</v>
      </c>
      <c r="N2384" s="94">
        <v>3.227142494315508E-4</v>
      </c>
      <c r="O2384" s="2" t="s">
        <v>9316</v>
      </c>
      <c r="P2384" s="2">
        <v>7.0</v>
      </c>
      <c r="Q2384" s="2" t="s">
        <v>9318</v>
      </c>
    </row>
    <row r="2385">
      <c r="A2385" s="54">
        <v>46125.0</v>
      </c>
      <c r="B2385" s="2" t="s">
        <v>1876</v>
      </c>
      <c r="C2385" s="2" t="s">
        <v>180</v>
      </c>
      <c r="D2385" s="2">
        <v>0.0</v>
      </c>
      <c r="E2385" s="53">
        <v>0.0</v>
      </c>
      <c r="F2385" s="53">
        <v>0.0</v>
      </c>
      <c r="G2385" s="53">
        <v>0.0</v>
      </c>
      <c r="H2385" s="53">
        <v>0.0</v>
      </c>
      <c r="I2385" s="53">
        <v>0.0</v>
      </c>
      <c r="J2385" s="53">
        <v>0.0</v>
      </c>
      <c r="K2385" s="53">
        <v>0.0</v>
      </c>
      <c r="L2385" s="94">
        <v>0.0</v>
      </c>
      <c r="M2385" s="94">
        <v>0.0</v>
      </c>
      <c r="N2385" s="94">
        <v>0.0</v>
      </c>
      <c r="O2385" s="2" t="s">
        <v>9316</v>
      </c>
      <c r="P2385" s="2">
        <v>8.0</v>
      </c>
      <c r="Q2385" s="2" t="s">
        <v>9318</v>
      </c>
    </row>
    <row r="2386">
      <c r="A2386" s="54">
        <v>46125.0</v>
      </c>
      <c r="B2386" s="2" t="s">
        <v>687</v>
      </c>
      <c r="C2386" s="2" t="s">
        <v>180</v>
      </c>
      <c r="D2386" s="2">
        <v>0.0</v>
      </c>
      <c r="E2386" s="53">
        <v>0.018244320012224164</v>
      </c>
      <c r="F2386" s="53">
        <v>0.027561101534782074</v>
      </c>
      <c r="G2386" s="53">
        <v>0.027720646677712762</v>
      </c>
      <c r="H2386" s="53">
        <v>0.02668627321464119</v>
      </c>
      <c r="I2386" s="53">
        <v>0.02485163606883587</v>
      </c>
      <c r="J2386" s="53">
        <v>0.012174991740184346</v>
      </c>
      <c r="K2386" s="53">
        <v>0.019947819208948555</v>
      </c>
      <c r="L2386" s="94">
        <v>7.684342522305876E-4</v>
      </c>
      <c r="M2386" s="94">
        <v>1.4823042387355703E-4</v>
      </c>
      <c r="N2386" s="94">
        <v>3.9791549119289695E-4</v>
      </c>
      <c r="O2386" s="2" t="s">
        <v>9316</v>
      </c>
      <c r="P2386" s="2">
        <v>9.0</v>
      </c>
      <c r="Q2386" s="2" t="s">
        <v>9318</v>
      </c>
    </row>
    <row r="2387">
      <c r="A2387" s="54">
        <v>46125.0</v>
      </c>
      <c r="B2387" s="2" t="s">
        <v>301</v>
      </c>
      <c r="C2387" s="2" t="s">
        <v>180</v>
      </c>
      <c r="D2387" s="2">
        <v>0.0</v>
      </c>
      <c r="E2387" s="53">
        <v>0.048</v>
      </c>
      <c r="F2387" s="53">
        <v>0.045</v>
      </c>
      <c r="G2387" s="53">
        <v>0.039</v>
      </c>
      <c r="H2387" s="53">
        <v>0.036000000000000004</v>
      </c>
      <c r="I2387" s="53">
        <v>0.031</v>
      </c>
      <c r="J2387" s="53">
        <v>0.04</v>
      </c>
      <c r="K2387" s="53">
        <v>0.04</v>
      </c>
      <c r="L2387" s="94">
        <v>0.0016</v>
      </c>
      <c r="M2387" s="94">
        <v>0.0016</v>
      </c>
      <c r="N2387" s="94">
        <v>0.0016</v>
      </c>
      <c r="O2387" s="2" t="s">
        <v>9316</v>
      </c>
      <c r="P2387" s="2">
        <v>10.0</v>
      </c>
      <c r="Q2387" s="2" t="s">
        <v>9317</v>
      </c>
    </row>
    <row r="2388">
      <c r="A2388" s="54">
        <v>46125.0</v>
      </c>
      <c r="B2388" s="2" t="s">
        <v>450</v>
      </c>
      <c r="C2388" s="2" t="s">
        <v>180</v>
      </c>
      <c r="D2388" s="2">
        <v>0.0</v>
      </c>
      <c r="E2388" s="53">
        <v>0.0</v>
      </c>
      <c r="F2388" s="53">
        <v>0.0</v>
      </c>
      <c r="G2388" s="53">
        <v>0.0</v>
      </c>
      <c r="H2388" s="53">
        <v>0.0</v>
      </c>
      <c r="I2388" s="53">
        <v>0.0</v>
      </c>
      <c r="J2388" s="53">
        <v>0.004237623788254577</v>
      </c>
      <c r="K2388" s="53">
        <v>0.0021188118941272887</v>
      </c>
      <c r="L2388" s="94">
        <v>0.0</v>
      </c>
      <c r="M2388" s="94">
        <v>1.7957455370781075E-5</v>
      </c>
      <c r="N2388" s="94">
        <v>4.489363842695269E-6</v>
      </c>
      <c r="O2388" s="2" t="s">
        <v>9316</v>
      </c>
      <c r="P2388" s="2">
        <v>11.0</v>
      </c>
      <c r="Q2388" s="2" t="s">
        <v>9318</v>
      </c>
    </row>
    <row r="2389">
      <c r="A2389" s="54">
        <v>46125.0</v>
      </c>
      <c r="B2389" s="2" t="s">
        <v>1189</v>
      </c>
      <c r="C2389" s="2" t="s">
        <v>180</v>
      </c>
      <c r="D2389" s="2">
        <v>0.0</v>
      </c>
      <c r="E2389" s="53">
        <v>0.0</v>
      </c>
      <c r="F2389" s="53">
        <v>0.0</v>
      </c>
      <c r="G2389" s="53">
        <v>0.0</v>
      </c>
      <c r="H2389" s="53">
        <v>0.0</v>
      </c>
      <c r="I2389" s="53">
        <v>0.0</v>
      </c>
      <c r="J2389" s="53">
        <v>0.0018364701075897043</v>
      </c>
      <c r="K2389" s="53">
        <v>9.182350537948521E-4</v>
      </c>
      <c r="L2389" s="94">
        <v>0.0</v>
      </c>
      <c r="M2389" s="94">
        <v>3.37262245607054E-6</v>
      </c>
      <c r="N2389" s="94">
        <v>8.43155614017635E-7</v>
      </c>
      <c r="O2389" s="2" t="s">
        <v>9319</v>
      </c>
      <c r="P2389" s="2">
        <v>99.0</v>
      </c>
      <c r="Q2389" s="2" t="s">
        <v>9320</v>
      </c>
    </row>
    <row r="2390">
      <c r="A2390" s="54">
        <v>46126.0</v>
      </c>
      <c r="B2390" s="2" t="s">
        <v>194</v>
      </c>
      <c r="C2390" s="2" t="s">
        <v>208</v>
      </c>
      <c r="D2390" s="2">
        <v>0.0</v>
      </c>
      <c r="E2390" s="53">
        <v>0.089</v>
      </c>
      <c r="F2390" s="53">
        <v>0.124</v>
      </c>
      <c r="G2390" s="53">
        <v>0.13</v>
      </c>
      <c r="H2390" s="53">
        <v>0.131</v>
      </c>
      <c r="I2390" s="53">
        <v>0.132</v>
      </c>
      <c r="J2390" s="53">
        <v>0.076</v>
      </c>
      <c r="K2390" s="53">
        <v>0.103</v>
      </c>
      <c r="L2390" s="94">
        <v>0.0169</v>
      </c>
      <c r="M2390" s="94">
        <v>0.0058</v>
      </c>
      <c r="N2390" s="94">
        <v>0.0106</v>
      </c>
      <c r="O2390" s="2" t="s">
        <v>9316</v>
      </c>
      <c r="P2390" s="2">
        <v>1.0</v>
      </c>
      <c r="Q2390" s="2" t="s">
        <v>9317</v>
      </c>
    </row>
    <row r="2391">
      <c r="A2391" s="54">
        <v>46126.0</v>
      </c>
      <c r="B2391" s="2" t="s">
        <v>145</v>
      </c>
      <c r="C2391" s="2" t="s">
        <v>208</v>
      </c>
      <c r="D2391" s="2">
        <v>1.0</v>
      </c>
      <c r="E2391" s="53">
        <v>0.048</v>
      </c>
      <c r="F2391" s="53">
        <v>0.048</v>
      </c>
      <c r="G2391" s="53">
        <v>0.046</v>
      </c>
      <c r="H2391" s="53">
        <v>0.045</v>
      </c>
      <c r="I2391" s="53">
        <v>0.044</v>
      </c>
      <c r="J2391" s="53">
        <v>0.021</v>
      </c>
      <c r="K2391" s="53">
        <v>0.033</v>
      </c>
      <c r="L2391" s="94">
        <v>0.9101</v>
      </c>
      <c r="M2391" s="94">
        <v>0.9584</v>
      </c>
      <c r="N2391" s="94">
        <v>0.9351</v>
      </c>
      <c r="O2391" s="2" t="s">
        <v>9316</v>
      </c>
      <c r="P2391" s="2">
        <v>2.0</v>
      </c>
      <c r="Q2391" s="2" t="s">
        <v>9317</v>
      </c>
    </row>
    <row r="2392">
      <c r="A2392" s="54">
        <v>46126.0</v>
      </c>
      <c r="B2392" s="2" t="s">
        <v>1801</v>
      </c>
      <c r="C2392" s="2" t="s">
        <v>208</v>
      </c>
      <c r="D2392" s="2">
        <v>0.0</v>
      </c>
      <c r="E2392" s="53">
        <v>0.0</v>
      </c>
      <c r="F2392" s="53">
        <v>0.0</v>
      </c>
      <c r="G2392" s="53">
        <v>0.0</v>
      </c>
      <c r="H2392" s="53">
        <v>0.0</v>
      </c>
      <c r="I2392" s="53">
        <v>0.0</v>
      </c>
      <c r="J2392" s="53">
        <v>0.0</v>
      </c>
      <c r="K2392" s="53">
        <v>0.0</v>
      </c>
      <c r="L2392" s="94">
        <v>0.0</v>
      </c>
      <c r="M2392" s="94">
        <v>0.0</v>
      </c>
      <c r="N2392" s="94">
        <v>0.0</v>
      </c>
      <c r="O2392" s="2" t="s">
        <v>9316</v>
      </c>
      <c r="P2392" s="2">
        <v>3.0</v>
      </c>
      <c r="Q2392" s="2" t="s">
        <v>9318</v>
      </c>
    </row>
    <row r="2393">
      <c r="A2393" s="54">
        <v>46126.0</v>
      </c>
      <c r="B2393" s="2" t="s">
        <v>932</v>
      </c>
      <c r="C2393" s="2" t="s">
        <v>208</v>
      </c>
      <c r="D2393" s="2">
        <v>0.0</v>
      </c>
      <c r="E2393" s="53">
        <v>0.108137084377478</v>
      </c>
      <c r="F2393" s="53">
        <v>0.06786645873748993</v>
      </c>
      <c r="G2393" s="53">
        <v>0.05168804500574314</v>
      </c>
      <c r="H2393" s="53">
        <v>0.04361963259756139</v>
      </c>
      <c r="I2393" s="53">
        <v>0.03586150280001692</v>
      </c>
      <c r="J2393" s="53">
        <v>0.014401618943598954</v>
      </c>
      <c r="K2393" s="53">
        <v>0.03304483197467105</v>
      </c>
      <c r="L2393" s="94">
        <v>0.002671653996515728</v>
      </c>
      <c r="M2393" s="94">
        <v>2.0740662819662825E-4</v>
      </c>
      <c r="N2393" s="94">
        <v>0.0010919609202342422</v>
      </c>
      <c r="O2393" s="2" t="s">
        <v>9316</v>
      </c>
      <c r="P2393" s="2">
        <v>4.0</v>
      </c>
      <c r="Q2393" s="2" t="s">
        <v>9318</v>
      </c>
    </row>
    <row r="2394">
      <c r="A2394" s="54">
        <v>46126.0</v>
      </c>
      <c r="B2394" s="2" t="s">
        <v>515</v>
      </c>
      <c r="C2394" s="2" t="s">
        <v>208</v>
      </c>
      <c r="D2394" s="2">
        <v>0.0</v>
      </c>
      <c r="E2394" s="53">
        <v>0.0</v>
      </c>
      <c r="F2394" s="53">
        <v>0.0</v>
      </c>
      <c r="G2394" s="53">
        <v>0.0</v>
      </c>
      <c r="H2394" s="53">
        <v>0.0</v>
      </c>
      <c r="I2394" s="53">
        <v>0.0</v>
      </c>
      <c r="J2394" s="53">
        <v>0.00666170411212702</v>
      </c>
      <c r="K2394" s="53">
        <v>0.00333085205606351</v>
      </c>
      <c r="L2394" s="94">
        <v>0.0</v>
      </c>
      <c r="M2394" s="94">
        <v>4.437830167753005E-5</v>
      </c>
      <c r="N2394" s="94">
        <v>1.1094575419382513E-5</v>
      </c>
      <c r="O2394" s="2" t="s">
        <v>9316</v>
      </c>
      <c r="P2394" s="2">
        <v>5.0</v>
      </c>
      <c r="Q2394" s="2" t="s">
        <v>9318</v>
      </c>
    </row>
    <row r="2395">
      <c r="A2395" s="54">
        <v>46126.0</v>
      </c>
      <c r="B2395" s="2" t="s">
        <v>229</v>
      </c>
      <c r="C2395" s="2" t="s">
        <v>208</v>
      </c>
      <c r="D2395" s="2">
        <v>0.0</v>
      </c>
      <c r="E2395" s="53">
        <v>0.018896350303159806</v>
      </c>
      <c r="F2395" s="53">
        <v>0.05083485528669795</v>
      </c>
      <c r="G2395" s="53">
        <v>0.07196850961255641</v>
      </c>
      <c r="H2395" s="53">
        <v>0.08522387945717909</v>
      </c>
      <c r="I2395" s="53">
        <v>0.10014926102307009</v>
      </c>
      <c r="J2395" s="53">
        <v>0.09204021578171198</v>
      </c>
      <c r="K2395" s="53">
        <v>0.0820043626971342</v>
      </c>
      <c r="L2395" s="94">
        <v>0.005179466375852624</v>
      </c>
      <c r="M2395" s="94">
        <v>0.008471401321144103</v>
      </c>
      <c r="N2395" s="94">
        <v>0.006724715501363134</v>
      </c>
      <c r="O2395" s="2" t="s">
        <v>9316</v>
      </c>
      <c r="P2395" s="2">
        <v>6.0</v>
      </c>
      <c r="Q2395" s="2" t="s">
        <v>9317</v>
      </c>
    </row>
    <row r="2396">
      <c r="A2396" s="54">
        <v>46126.0</v>
      </c>
      <c r="B2396" s="2" t="s">
        <v>178</v>
      </c>
      <c r="C2396" s="2" t="s">
        <v>208</v>
      </c>
      <c r="D2396" s="2">
        <v>0.0</v>
      </c>
      <c r="E2396" s="53">
        <v>0.0</v>
      </c>
      <c r="F2396" s="53">
        <v>0.0</v>
      </c>
      <c r="G2396" s="53">
        <v>0.0</v>
      </c>
      <c r="H2396" s="53">
        <v>0.0</v>
      </c>
      <c r="I2396" s="53">
        <v>0.0</v>
      </c>
      <c r="J2396" s="53">
        <v>0.030301073603528853</v>
      </c>
      <c r="K2396" s="53">
        <v>0.015150536801764427</v>
      </c>
      <c r="L2396" s="94">
        <v>0.0</v>
      </c>
      <c r="M2396" s="94">
        <v>9.181550615264731E-4</v>
      </c>
      <c r="N2396" s="94">
        <v>2.2953876538161827E-4</v>
      </c>
      <c r="O2396" s="2" t="s">
        <v>9316</v>
      </c>
      <c r="P2396" s="2">
        <v>7.0</v>
      </c>
      <c r="Q2396" s="2" t="s">
        <v>9318</v>
      </c>
    </row>
    <row r="2397">
      <c r="A2397" s="54">
        <v>46126.0</v>
      </c>
      <c r="B2397" s="2" t="s">
        <v>1876</v>
      </c>
      <c r="C2397" s="2" t="s">
        <v>208</v>
      </c>
      <c r="D2397" s="2">
        <v>0.0</v>
      </c>
      <c r="E2397" s="53">
        <v>0.0</v>
      </c>
      <c r="F2397" s="53">
        <v>0.0</v>
      </c>
      <c r="G2397" s="53">
        <v>0.0</v>
      </c>
      <c r="H2397" s="53">
        <v>0.0</v>
      </c>
      <c r="I2397" s="53">
        <v>0.0</v>
      </c>
      <c r="J2397" s="53">
        <v>0.0</v>
      </c>
      <c r="K2397" s="53">
        <v>0.0</v>
      </c>
      <c r="L2397" s="94">
        <v>0.0</v>
      </c>
      <c r="M2397" s="94">
        <v>0.0</v>
      </c>
      <c r="N2397" s="94">
        <v>0.0</v>
      </c>
      <c r="O2397" s="2" t="s">
        <v>9316</v>
      </c>
      <c r="P2397" s="2">
        <v>8.0</v>
      </c>
      <c r="Q2397" s="2" t="s">
        <v>9318</v>
      </c>
    </row>
    <row r="2398">
      <c r="A2398" s="54">
        <v>46126.0</v>
      </c>
      <c r="B2398" s="2" t="s">
        <v>687</v>
      </c>
      <c r="C2398" s="2" t="s">
        <v>208</v>
      </c>
      <c r="D2398" s="2">
        <v>0.0</v>
      </c>
      <c r="E2398" s="53">
        <v>0.0</v>
      </c>
      <c r="F2398" s="53">
        <v>0.0</v>
      </c>
      <c r="G2398" s="53">
        <v>0.0</v>
      </c>
      <c r="H2398" s="53">
        <v>0.0</v>
      </c>
      <c r="I2398" s="53">
        <v>0.0</v>
      </c>
      <c r="J2398" s="53">
        <v>0.012081584549305432</v>
      </c>
      <c r="K2398" s="53">
        <v>0.006040792274652716</v>
      </c>
      <c r="L2398" s="94">
        <v>0.0</v>
      </c>
      <c r="M2398" s="94">
        <v>1.4596468522201574E-4</v>
      </c>
      <c r="N2398" s="94">
        <v>3.6491171305503935E-5</v>
      </c>
      <c r="O2398" s="2" t="s">
        <v>9316</v>
      </c>
      <c r="P2398" s="2">
        <v>9.0</v>
      </c>
      <c r="Q2398" s="2" t="s">
        <v>9318</v>
      </c>
    </row>
    <row r="2399">
      <c r="A2399" s="54">
        <v>46126.0</v>
      </c>
      <c r="B2399" s="2" t="s">
        <v>301</v>
      </c>
      <c r="C2399" s="2" t="s">
        <v>208</v>
      </c>
      <c r="D2399" s="2">
        <v>0.0</v>
      </c>
      <c r="E2399" s="53">
        <v>0.048</v>
      </c>
      <c r="F2399" s="53">
        <v>0.045</v>
      </c>
      <c r="G2399" s="53">
        <v>0.039</v>
      </c>
      <c r="H2399" s="53">
        <v>0.036000000000000004</v>
      </c>
      <c r="I2399" s="53">
        <v>0.031</v>
      </c>
      <c r="J2399" s="53">
        <v>0.039</v>
      </c>
      <c r="K2399" s="53">
        <v>0.039</v>
      </c>
      <c r="L2399" s="94">
        <v>0.0016</v>
      </c>
      <c r="M2399" s="94">
        <v>0.0015</v>
      </c>
      <c r="N2399" s="94">
        <v>0.0016</v>
      </c>
      <c r="O2399" s="2" t="s">
        <v>9316</v>
      </c>
      <c r="P2399" s="2">
        <v>10.0</v>
      </c>
      <c r="Q2399" s="2" t="s">
        <v>9317</v>
      </c>
    </row>
    <row r="2400">
      <c r="A2400" s="54">
        <v>46126.0</v>
      </c>
      <c r="B2400" s="2" t="s">
        <v>450</v>
      </c>
      <c r="C2400" s="2" t="s">
        <v>208</v>
      </c>
      <c r="D2400" s="2">
        <v>0.0</v>
      </c>
      <c r="E2400" s="53">
        <v>0.0</v>
      </c>
      <c r="F2400" s="53">
        <v>0.0</v>
      </c>
      <c r="G2400" s="53">
        <v>0.0</v>
      </c>
      <c r="H2400" s="53">
        <v>0.0</v>
      </c>
      <c r="I2400" s="53">
        <v>0.0</v>
      </c>
      <c r="J2400" s="53">
        <v>0.004202013047778474</v>
      </c>
      <c r="K2400" s="53">
        <v>0.002101006523889237</v>
      </c>
      <c r="L2400" s="94">
        <v>0.0</v>
      </c>
      <c r="M2400" s="94">
        <v>1.765691365370054E-5</v>
      </c>
      <c r="N2400" s="94">
        <v>4.414228413425135E-6</v>
      </c>
      <c r="O2400" s="2" t="s">
        <v>9316</v>
      </c>
      <c r="P2400" s="2">
        <v>11.0</v>
      </c>
      <c r="Q2400" s="2" t="s">
        <v>9318</v>
      </c>
    </row>
    <row r="2401">
      <c r="A2401" s="54">
        <v>46126.0</v>
      </c>
      <c r="B2401" s="2" t="s">
        <v>1189</v>
      </c>
      <c r="C2401" s="2" t="s">
        <v>208</v>
      </c>
      <c r="D2401" s="2">
        <v>0.0</v>
      </c>
      <c r="E2401" s="53">
        <v>0.0</v>
      </c>
      <c r="F2401" s="53">
        <v>0.0</v>
      </c>
      <c r="G2401" s="53">
        <v>0.0</v>
      </c>
      <c r="H2401" s="53">
        <v>0.0</v>
      </c>
      <c r="I2401" s="53">
        <v>0.0</v>
      </c>
      <c r="J2401" s="53">
        <v>0.0018210373878247352</v>
      </c>
      <c r="K2401" s="53">
        <v>9.105186939123676E-4</v>
      </c>
      <c r="L2401" s="94">
        <v>0.0</v>
      </c>
      <c r="M2401" s="94">
        <v>3.316177167855535E-6</v>
      </c>
      <c r="N2401" s="94">
        <v>8.290442919638838E-7</v>
      </c>
      <c r="O2401" s="2" t="s">
        <v>9319</v>
      </c>
      <c r="P2401" s="2">
        <v>99.0</v>
      </c>
      <c r="Q2401" s="2" t="s">
        <v>9320</v>
      </c>
    </row>
    <row r="2402">
      <c r="A2402" s="54">
        <v>46127.0</v>
      </c>
      <c r="B2402" s="2" t="s">
        <v>194</v>
      </c>
      <c r="C2402" s="2" t="s">
        <v>303</v>
      </c>
      <c r="D2402" s="2">
        <v>0.0</v>
      </c>
      <c r="E2402" s="53">
        <v>0.003</v>
      </c>
      <c r="F2402" s="53">
        <v>0.011</v>
      </c>
      <c r="G2402" s="53">
        <v>0.016</v>
      </c>
      <c r="H2402" s="53">
        <v>0.018</v>
      </c>
      <c r="I2402" s="53">
        <v>0.02</v>
      </c>
      <c r="J2402" s="53">
        <v>0.076</v>
      </c>
      <c r="K2402" s="53">
        <v>0.046</v>
      </c>
      <c r="L2402" s="94">
        <v>3.0E-4</v>
      </c>
      <c r="M2402" s="94">
        <v>0.0058</v>
      </c>
      <c r="N2402" s="94">
        <v>0.0021</v>
      </c>
      <c r="O2402" s="2" t="s">
        <v>9316</v>
      </c>
      <c r="P2402" s="2">
        <v>1.0</v>
      </c>
      <c r="Q2402" s="2" t="s">
        <v>9317</v>
      </c>
    </row>
    <row r="2403">
      <c r="A2403" s="54">
        <v>46127.0</v>
      </c>
      <c r="B2403" s="2" t="s">
        <v>145</v>
      </c>
      <c r="C2403" s="2" t="s">
        <v>303</v>
      </c>
      <c r="D2403" s="2">
        <v>0.0</v>
      </c>
      <c r="E2403" s="53">
        <v>0.0</v>
      </c>
      <c r="F2403" s="53">
        <v>0.0</v>
      </c>
      <c r="G2403" s="53">
        <v>0.0</v>
      </c>
      <c r="H2403" s="53">
        <v>0.0</v>
      </c>
      <c r="I2403" s="53">
        <v>0.0</v>
      </c>
      <c r="J2403" s="53">
        <v>0.029</v>
      </c>
      <c r="K2403" s="53">
        <v>0.014</v>
      </c>
      <c r="L2403" s="94">
        <v>0.0</v>
      </c>
      <c r="M2403" s="94">
        <v>8.0E-4</v>
      </c>
      <c r="N2403" s="94">
        <v>2.0E-4</v>
      </c>
      <c r="O2403" s="2" t="s">
        <v>9316</v>
      </c>
      <c r="P2403" s="2">
        <v>2.0</v>
      </c>
      <c r="Q2403" s="2" t="s">
        <v>9317</v>
      </c>
    </row>
    <row r="2404">
      <c r="A2404" s="54">
        <v>46127.0</v>
      </c>
      <c r="B2404" s="2" t="s">
        <v>1801</v>
      </c>
      <c r="C2404" s="2" t="s">
        <v>303</v>
      </c>
      <c r="D2404" s="2">
        <v>0.0</v>
      </c>
      <c r="E2404" s="53">
        <v>0.0</v>
      </c>
      <c r="F2404" s="53">
        <v>0.0</v>
      </c>
      <c r="G2404" s="53">
        <v>0.0</v>
      </c>
      <c r="H2404" s="53">
        <v>0.0</v>
      </c>
      <c r="I2404" s="53">
        <v>0.0</v>
      </c>
      <c r="J2404" s="53">
        <v>0.0</v>
      </c>
      <c r="K2404" s="53">
        <v>0.0</v>
      </c>
      <c r="L2404" s="94">
        <v>0.0</v>
      </c>
      <c r="M2404" s="94">
        <v>0.0</v>
      </c>
      <c r="N2404" s="94">
        <v>0.0</v>
      </c>
      <c r="O2404" s="2" t="s">
        <v>9316</v>
      </c>
      <c r="P2404" s="2">
        <v>3.0</v>
      </c>
      <c r="Q2404" s="2" t="s">
        <v>9318</v>
      </c>
    </row>
    <row r="2405">
      <c r="A2405" s="54">
        <v>46127.0</v>
      </c>
      <c r="B2405" s="2" t="s">
        <v>932</v>
      </c>
      <c r="C2405" s="2" t="s">
        <v>303</v>
      </c>
      <c r="D2405" s="2">
        <v>1.0</v>
      </c>
      <c r="E2405" s="53">
        <v>0.0</v>
      </c>
      <c r="F2405" s="53">
        <v>0.0</v>
      </c>
      <c r="G2405" s="53">
        <v>0.0</v>
      </c>
      <c r="H2405" s="53">
        <v>0.0</v>
      </c>
      <c r="I2405" s="53">
        <v>0.0</v>
      </c>
      <c r="J2405" s="53">
        <v>0.014280683837900219</v>
      </c>
      <c r="K2405" s="53">
        <v>0.007140341918950109</v>
      </c>
      <c r="L2405" s="94">
        <v>1.0</v>
      </c>
      <c r="M2405" s="94">
        <v>0.9716425702550775</v>
      </c>
      <c r="N2405" s="94">
        <v>0.9857703006448194</v>
      </c>
      <c r="O2405" s="2" t="s">
        <v>9316</v>
      </c>
      <c r="P2405" s="2">
        <v>4.0</v>
      </c>
      <c r="Q2405" s="2" t="s">
        <v>9318</v>
      </c>
    </row>
    <row r="2406">
      <c r="A2406" s="54">
        <v>46127.0</v>
      </c>
      <c r="B2406" s="2" t="s">
        <v>515</v>
      </c>
      <c r="C2406" s="2" t="s">
        <v>303</v>
      </c>
      <c r="D2406" s="2">
        <v>0.0</v>
      </c>
      <c r="E2406" s="53">
        <v>0.0</v>
      </c>
      <c r="F2406" s="53">
        <v>0.0</v>
      </c>
      <c r="G2406" s="53">
        <v>0.0</v>
      </c>
      <c r="H2406" s="53">
        <v>0.0</v>
      </c>
      <c r="I2406" s="53">
        <v>0.0</v>
      </c>
      <c r="J2406" s="53">
        <v>0.006605763603348883</v>
      </c>
      <c r="K2406" s="53">
        <v>0.0033028818016744414</v>
      </c>
      <c r="L2406" s="94">
        <v>0.0</v>
      </c>
      <c r="M2406" s="94">
        <v>4.363611278332881E-5</v>
      </c>
      <c r="N2406" s="94">
        <v>1.0909028195832203E-5</v>
      </c>
      <c r="O2406" s="2" t="s">
        <v>9316</v>
      </c>
      <c r="P2406" s="2">
        <v>5.0</v>
      </c>
      <c r="Q2406" s="2" t="s">
        <v>9318</v>
      </c>
    </row>
    <row r="2407">
      <c r="A2407" s="54">
        <v>46127.0</v>
      </c>
      <c r="B2407" s="2" t="s">
        <v>229</v>
      </c>
      <c r="C2407" s="2" t="s">
        <v>303</v>
      </c>
      <c r="D2407" s="2">
        <v>0.0</v>
      </c>
      <c r="E2407" s="53">
        <v>0.1820256103857131</v>
      </c>
      <c r="F2407" s="53">
        <v>0.1889046558511238</v>
      </c>
      <c r="G2407" s="53">
        <v>0.17791274142456692</v>
      </c>
      <c r="H2407" s="53">
        <v>0.16925508833085906</v>
      </c>
      <c r="I2407" s="53">
        <v>0.15866401466225896</v>
      </c>
      <c r="J2407" s="53">
        <v>0.09126732397922172</v>
      </c>
      <c r="K2407" s="53">
        <v>0.13459003270189432</v>
      </c>
      <c r="L2407" s="94">
        <v>0.03165294356120481</v>
      </c>
      <c r="M2407" s="94">
        <v>0.00832972442632822</v>
      </c>
      <c r="N2407" s="94">
        <v>0.01811447690269698</v>
      </c>
      <c r="O2407" s="2" t="s">
        <v>9316</v>
      </c>
      <c r="P2407" s="2">
        <v>6.0</v>
      </c>
      <c r="Q2407" s="2" t="s">
        <v>9317</v>
      </c>
    </row>
    <row r="2408">
      <c r="A2408" s="54">
        <v>46127.0</v>
      </c>
      <c r="B2408" s="2" t="s">
        <v>178</v>
      </c>
      <c r="C2408" s="2" t="s">
        <v>303</v>
      </c>
      <c r="D2408" s="2">
        <v>0.0</v>
      </c>
      <c r="E2408" s="53">
        <v>0.008130726239689396</v>
      </c>
      <c r="F2408" s="53">
        <v>0.018609406806673393</v>
      </c>
      <c r="G2408" s="53">
        <v>0.02181599374756628</v>
      </c>
      <c r="H2408" s="53">
        <v>0.022841292429510534</v>
      </c>
      <c r="I2408" s="53">
        <v>0.023298122914152248</v>
      </c>
      <c r="J2408" s="53">
        <v>0.03004662557561067</v>
      </c>
      <c r="K2408" s="53">
        <v>0.025931309661588475</v>
      </c>
      <c r="L2408" s="94">
        <v>4.7593758319385097E-4</v>
      </c>
      <c r="M2408" s="94">
        <v>9.027997084809413E-4</v>
      </c>
      <c r="N2408" s="94">
        <v>6.724328207651917E-4</v>
      </c>
      <c r="O2408" s="2" t="s">
        <v>9316</v>
      </c>
      <c r="P2408" s="2">
        <v>7.0</v>
      </c>
      <c r="Q2408" s="2" t="s">
        <v>9318</v>
      </c>
    </row>
    <row r="2409">
      <c r="A2409" s="54">
        <v>46127.0</v>
      </c>
      <c r="B2409" s="2" t="s">
        <v>1876</v>
      </c>
      <c r="C2409" s="2" t="s">
        <v>303</v>
      </c>
      <c r="D2409" s="2">
        <v>0.0</v>
      </c>
      <c r="E2409" s="53">
        <v>0.0</v>
      </c>
      <c r="F2409" s="53">
        <v>0.0</v>
      </c>
      <c r="G2409" s="53">
        <v>0.0</v>
      </c>
      <c r="H2409" s="53">
        <v>0.0</v>
      </c>
      <c r="I2409" s="53">
        <v>0.0</v>
      </c>
      <c r="J2409" s="53">
        <v>0.0</v>
      </c>
      <c r="K2409" s="53">
        <v>0.0</v>
      </c>
      <c r="L2409" s="94">
        <v>0.0</v>
      </c>
      <c r="M2409" s="94">
        <v>0.0</v>
      </c>
      <c r="N2409" s="94">
        <v>0.0</v>
      </c>
      <c r="O2409" s="2" t="s">
        <v>9316</v>
      </c>
      <c r="P2409" s="2">
        <v>8.0</v>
      </c>
      <c r="Q2409" s="2" t="s">
        <v>9318</v>
      </c>
    </row>
    <row r="2410">
      <c r="A2410" s="54">
        <v>46127.0</v>
      </c>
      <c r="B2410" s="2" t="s">
        <v>687</v>
      </c>
      <c r="C2410" s="2" t="s">
        <v>303</v>
      </c>
      <c r="D2410" s="2">
        <v>0.0</v>
      </c>
      <c r="E2410" s="53">
        <v>0.0</v>
      </c>
      <c r="F2410" s="53">
        <v>0.0</v>
      </c>
      <c r="G2410" s="53">
        <v>0.0</v>
      </c>
      <c r="H2410" s="53">
        <v>0.0</v>
      </c>
      <c r="I2410" s="53">
        <v>0.0</v>
      </c>
      <c r="J2410" s="53">
        <v>0.01198889398341437</v>
      </c>
      <c r="K2410" s="53">
        <v>0.005994446991707185</v>
      </c>
      <c r="L2410" s="94">
        <v>0.0</v>
      </c>
      <c r="M2410" s="94">
        <v>1.4373357894554927E-4</v>
      </c>
      <c r="N2410" s="94">
        <v>3.593339473638732E-5</v>
      </c>
      <c r="O2410" s="2" t="s">
        <v>9316</v>
      </c>
      <c r="P2410" s="2">
        <v>9.0</v>
      </c>
      <c r="Q2410" s="2" t="s">
        <v>9318</v>
      </c>
    </row>
    <row r="2411">
      <c r="A2411" s="54">
        <v>46127.0</v>
      </c>
      <c r="B2411" s="2" t="s">
        <v>301</v>
      </c>
      <c r="C2411" s="2" t="s">
        <v>303</v>
      </c>
      <c r="D2411" s="2">
        <v>0.0</v>
      </c>
      <c r="E2411" s="53">
        <v>0.098</v>
      </c>
      <c r="F2411" s="53">
        <v>0.129</v>
      </c>
      <c r="G2411" s="53">
        <v>0.13</v>
      </c>
      <c r="H2411" s="53">
        <v>0.128</v>
      </c>
      <c r="I2411" s="53">
        <v>0.124</v>
      </c>
      <c r="J2411" s="53">
        <v>0.039</v>
      </c>
      <c r="K2411" s="53">
        <v>0.085</v>
      </c>
      <c r="L2411" s="94">
        <v>0.0169</v>
      </c>
      <c r="M2411" s="94">
        <v>0.0015</v>
      </c>
      <c r="N2411" s="94">
        <v>0.0071</v>
      </c>
      <c r="O2411" s="2" t="s">
        <v>9316</v>
      </c>
      <c r="P2411" s="2">
        <v>10.0</v>
      </c>
      <c r="Q2411" s="2" t="s">
        <v>9317</v>
      </c>
    </row>
    <row r="2412">
      <c r="A2412" s="54">
        <v>46127.0</v>
      </c>
      <c r="B2412" s="2" t="s">
        <v>450</v>
      </c>
      <c r="C2412" s="2" t="s">
        <v>303</v>
      </c>
      <c r="D2412" s="2">
        <v>0.0</v>
      </c>
      <c r="E2412" s="53">
        <v>0.0</v>
      </c>
      <c r="F2412" s="53">
        <v>0.0</v>
      </c>
      <c r="G2412" s="53">
        <v>0.0</v>
      </c>
      <c r="H2412" s="53">
        <v>0.0</v>
      </c>
      <c r="I2412" s="53">
        <v>0.0</v>
      </c>
      <c r="J2412" s="53">
        <v>0.004166727369545304</v>
      </c>
      <c r="K2412" s="53">
        <v>0.002083363684772652</v>
      </c>
      <c r="L2412" s="94">
        <v>0.0</v>
      </c>
      <c r="M2412" s="94">
        <v>1.736161697211793E-5</v>
      </c>
      <c r="N2412" s="94">
        <v>4.340404243029483E-6</v>
      </c>
      <c r="O2412" s="2" t="s">
        <v>9316</v>
      </c>
      <c r="P2412" s="2">
        <v>11.0</v>
      </c>
      <c r="Q2412" s="2" t="s">
        <v>9318</v>
      </c>
    </row>
    <row r="2413">
      <c r="A2413" s="54">
        <v>46127.0</v>
      </c>
      <c r="B2413" s="2" t="s">
        <v>1189</v>
      </c>
      <c r="C2413" s="2" t="s">
        <v>303</v>
      </c>
      <c r="D2413" s="2">
        <v>0.0</v>
      </c>
      <c r="E2413" s="53">
        <v>1.2130555755721149E-4</v>
      </c>
      <c r="F2413" s="53">
        <v>0.002273045920973627</v>
      </c>
      <c r="G2413" s="53">
        <v>0.005370632723288457</v>
      </c>
      <c r="H2413" s="53">
        <v>0.007982860018561643</v>
      </c>
      <c r="I2413" s="53">
        <v>0.011559689231591161</v>
      </c>
      <c r="J2413" s="53">
        <v>0.0018057455411344143</v>
      </c>
      <c r="K2413" s="53">
        <v>0.0035881891322114357</v>
      </c>
      <c r="L2413" s="94">
        <v>2.884369584845679E-5</v>
      </c>
      <c r="M2413" s="94">
        <v>3.2607169593268185E-6</v>
      </c>
      <c r="N2413" s="94">
        <v>1.2875101248520255E-5</v>
      </c>
      <c r="O2413" s="2" t="s">
        <v>9319</v>
      </c>
      <c r="P2413" s="2">
        <v>99.0</v>
      </c>
      <c r="Q2413" s="2" t="s">
        <v>9320</v>
      </c>
    </row>
    <row r="2414">
      <c r="A2414" s="54">
        <v>46128.0</v>
      </c>
      <c r="B2414" s="2" t="s">
        <v>194</v>
      </c>
      <c r="C2414" s="2" t="s">
        <v>148</v>
      </c>
      <c r="D2414" s="2">
        <v>1.0</v>
      </c>
      <c r="E2414" s="53">
        <v>0.042</v>
      </c>
      <c r="F2414" s="53">
        <v>0.051</v>
      </c>
      <c r="G2414" s="53">
        <v>0.055</v>
      </c>
      <c r="H2414" s="53">
        <v>0.057</v>
      </c>
      <c r="I2414" s="53">
        <v>0.06</v>
      </c>
      <c r="J2414" s="53">
        <v>0.075</v>
      </c>
      <c r="K2414" s="53">
        <v>0.065</v>
      </c>
      <c r="L2414" s="94">
        <v>0.893</v>
      </c>
      <c r="M2414" s="94">
        <v>0.8556</v>
      </c>
      <c r="N2414" s="94">
        <v>0.8742</v>
      </c>
      <c r="O2414" s="2" t="s">
        <v>9316</v>
      </c>
      <c r="P2414" s="2">
        <v>1.0</v>
      </c>
      <c r="Q2414" s="2" t="s">
        <v>9317</v>
      </c>
    </row>
    <row r="2415">
      <c r="A2415" s="54">
        <v>46128.0</v>
      </c>
      <c r="B2415" s="2" t="s">
        <v>145</v>
      </c>
      <c r="C2415" s="2" t="s">
        <v>148</v>
      </c>
      <c r="D2415" s="2">
        <v>1.0</v>
      </c>
      <c r="E2415" s="53">
        <v>0.0</v>
      </c>
      <c r="F2415" s="53">
        <v>0.0</v>
      </c>
      <c r="G2415" s="53">
        <v>0.0</v>
      </c>
      <c r="H2415" s="53">
        <v>0.0</v>
      </c>
      <c r="I2415" s="53">
        <v>0.0</v>
      </c>
      <c r="J2415" s="53">
        <v>0.029</v>
      </c>
      <c r="K2415" s="53">
        <v>0.014</v>
      </c>
      <c r="L2415" s="94">
        <v>1.0</v>
      </c>
      <c r="M2415" s="94">
        <v>0.9428</v>
      </c>
      <c r="N2415" s="94">
        <v>0.9722</v>
      </c>
      <c r="O2415" s="2" t="s">
        <v>9316</v>
      </c>
      <c r="P2415" s="2">
        <v>2.0</v>
      </c>
      <c r="Q2415" s="2" t="s">
        <v>9317</v>
      </c>
    </row>
    <row r="2416">
      <c r="A2416" s="54">
        <v>46128.0</v>
      </c>
      <c r="B2416" s="2" t="s">
        <v>1801</v>
      </c>
      <c r="C2416" s="2" t="s">
        <v>148</v>
      </c>
      <c r="D2416" s="2">
        <v>0.0</v>
      </c>
      <c r="E2416" s="53">
        <v>0.0</v>
      </c>
      <c r="F2416" s="53">
        <v>0.0</v>
      </c>
      <c r="G2416" s="53">
        <v>0.0</v>
      </c>
      <c r="H2416" s="53">
        <v>0.0</v>
      </c>
      <c r="I2416" s="53">
        <v>0.0</v>
      </c>
      <c r="J2416" s="53">
        <v>0.0</v>
      </c>
      <c r="K2416" s="53">
        <v>0.0</v>
      </c>
      <c r="L2416" s="94">
        <v>0.0</v>
      </c>
      <c r="M2416" s="94">
        <v>0.0</v>
      </c>
      <c r="N2416" s="94">
        <v>0.0</v>
      </c>
      <c r="O2416" s="2" t="s">
        <v>9316</v>
      </c>
      <c r="P2416" s="2">
        <v>3.0</v>
      </c>
      <c r="Q2416" s="2" t="s">
        <v>9318</v>
      </c>
    </row>
    <row r="2417">
      <c r="A2417" s="54">
        <v>46128.0</v>
      </c>
      <c r="B2417" s="2" t="s">
        <v>932</v>
      </c>
      <c r="C2417" s="2" t="s">
        <v>148</v>
      </c>
      <c r="D2417" s="2">
        <v>0.0</v>
      </c>
      <c r="E2417" s="53">
        <v>0.003621826792244654</v>
      </c>
      <c r="F2417" s="53">
        <v>0.01242028893400538</v>
      </c>
      <c r="G2417" s="53">
        <v>0.01666125763292347</v>
      </c>
      <c r="H2417" s="53">
        <v>0.018660370336288104</v>
      </c>
      <c r="I2417" s="53">
        <v>0.02036044763127844</v>
      </c>
      <c r="J2417" s="53">
        <v>0.022552092376993967</v>
      </c>
      <c r="K2417" s="53">
        <v>0.019606675004958718</v>
      </c>
      <c r="L2417" s="94">
        <v>2.775975059106506E-4</v>
      </c>
      <c r="M2417" s="94">
        <v>5.085968705804694E-4</v>
      </c>
      <c r="N2417" s="94">
        <v>3.8442170475007294E-4</v>
      </c>
      <c r="O2417" s="2" t="s">
        <v>9316</v>
      </c>
      <c r="P2417" s="2">
        <v>4.0</v>
      </c>
      <c r="Q2417" s="2" t="s">
        <v>9318</v>
      </c>
    </row>
    <row r="2418">
      <c r="A2418" s="54">
        <v>46128.0</v>
      </c>
      <c r="B2418" s="2" t="s">
        <v>515</v>
      </c>
      <c r="C2418" s="2" t="s">
        <v>148</v>
      </c>
      <c r="D2418" s="2">
        <v>0.0</v>
      </c>
      <c r="E2418" s="53">
        <v>0.02145711518719782</v>
      </c>
      <c r="F2418" s="53">
        <v>0.03023107054697701</v>
      </c>
      <c r="G2418" s="53">
        <v>0.030147802749058317</v>
      </c>
      <c r="H2418" s="53">
        <v>0.02911261200773966</v>
      </c>
      <c r="I2418" s="53">
        <v>0.02738805961206984</v>
      </c>
      <c r="J2418" s="53">
        <v>0.006550333047631753</v>
      </c>
      <c r="K2418" s="53">
        <v>0.018349067898345034</v>
      </c>
      <c r="L2418" s="94">
        <v>9.088900105961282E-4</v>
      </c>
      <c r="M2418" s="94">
        <v>4.2906863034896686E-5</v>
      </c>
      <c r="N2418" s="94">
        <v>3.3668829273807626E-4</v>
      </c>
      <c r="O2418" s="2" t="s">
        <v>9316</v>
      </c>
      <c r="P2418" s="2">
        <v>5.0</v>
      </c>
      <c r="Q2418" s="2" t="s">
        <v>9318</v>
      </c>
    </row>
    <row r="2419">
      <c r="A2419" s="54">
        <v>46128.0</v>
      </c>
      <c r="B2419" s="2" t="s">
        <v>229</v>
      </c>
      <c r="C2419" s="2" t="s">
        <v>148</v>
      </c>
      <c r="D2419" s="2">
        <v>1.0</v>
      </c>
      <c r="E2419" s="53">
        <v>0.02837365699398302</v>
      </c>
      <c r="F2419" s="53">
        <v>0.047394827797800285</v>
      </c>
      <c r="G2419" s="53">
        <v>0.05081880605126579</v>
      </c>
      <c r="H2419" s="53">
        <v>0.0510487712870399</v>
      </c>
      <c r="I2419" s="53">
        <v>0.0500665535548101</v>
      </c>
      <c r="J2419" s="53">
        <v>0.09050147784987812</v>
      </c>
      <c r="K2419" s="53">
        <v>0.07066014195057196</v>
      </c>
      <c r="L2419" s="94">
        <v>0.9009449389459446</v>
      </c>
      <c r="M2419" s="94">
        <v>0.8271875617932557</v>
      </c>
      <c r="N2419" s="94">
        <v>0.8636725717593312</v>
      </c>
      <c r="O2419" s="2" t="s">
        <v>9316</v>
      </c>
      <c r="P2419" s="2">
        <v>6.0</v>
      </c>
      <c r="Q2419" s="2" t="s">
        <v>9317</v>
      </c>
    </row>
    <row r="2420">
      <c r="A2420" s="54">
        <v>46128.0</v>
      </c>
      <c r="B2420" s="2" t="s">
        <v>178</v>
      </c>
      <c r="C2420" s="2" t="s">
        <v>148</v>
      </c>
      <c r="D2420" s="2">
        <v>0.0</v>
      </c>
      <c r="E2420" s="53">
        <v>0.05662566646374546</v>
      </c>
      <c r="F2420" s="53">
        <v>0.04911051899239297</v>
      </c>
      <c r="G2420" s="53">
        <v>0.04166163692165161</v>
      </c>
      <c r="H2420" s="53">
        <v>0.03710578902348694</v>
      </c>
      <c r="I2420" s="53">
        <v>0.03219597613413937</v>
      </c>
      <c r="J2420" s="53">
        <v>0.02979449709310847</v>
      </c>
      <c r="K2420" s="53">
        <v>0.03572806700738004</v>
      </c>
      <c r="L2420" s="94">
        <v>0.0017356919909915247</v>
      </c>
      <c r="M2420" s="94">
        <v>8.87712057031249E-4</v>
      </c>
      <c r="N2420" s="94">
        <v>0.0012764947720838385</v>
      </c>
      <c r="O2420" s="2" t="s">
        <v>9316</v>
      </c>
      <c r="P2420" s="2">
        <v>7.0</v>
      </c>
      <c r="Q2420" s="2" t="s">
        <v>9318</v>
      </c>
    </row>
    <row r="2421">
      <c r="A2421" s="54">
        <v>46128.0</v>
      </c>
      <c r="B2421" s="2" t="s">
        <v>1876</v>
      </c>
      <c r="C2421" s="2" t="s">
        <v>148</v>
      </c>
      <c r="D2421" s="2">
        <v>0.0</v>
      </c>
      <c r="E2421" s="53">
        <v>0.0</v>
      </c>
      <c r="F2421" s="53">
        <v>0.0</v>
      </c>
      <c r="G2421" s="53">
        <v>0.0</v>
      </c>
      <c r="H2421" s="53">
        <v>0.0</v>
      </c>
      <c r="I2421" s="53">
        <v>0.0</v>
      </c>
      <c r="J2421" s="53">
        <v>0.0</v>
      </c>
      <c r="K2421" s="53">
        <v>0.0</v>
      </c>
      <c r="L2421" s="94">
        <v>0.0</v>
      </c>
      <c r="M2421" s="94">
        <v>0.0</v>
      </c>
      <c r="N2421" s="94">
        <v>0.0</v>
      </c>
      <c r="O2421" s="2" t="s">
        <v>9316</v>
      </c>
      <c r="P2421" s="2">
        <v>8.0</v>
      </c>
      <c r="Q2421" s="2" t="s">
        <v>9318</v>
      </c>
    </row>
    <row r="2422">
      <c r="A2422" s="54">
        <v>46128.0</v>
      </c>
      <c r="B2422" s="2" t="s">
        <v>687</v>
      </c>
      <c r="C2422" s="2" t="s">
        <v>148</v>
      </c>
      <c r="D2422" s="2">
        <v>0.0</v>
      </c>
      <c r="E2422" s="53">
        <v>0.12706082450877199</v>
      </c>
      <c r="F2422" s="53">
        <v>0.07273418300951981</v>
      </c>
      <c r="G2422" s="53">
        <v>0.05293765347036244</v>
      </c>
      <c r="H2422" s="53">
        <v>0.043351978736819057</v>
      </c>
      <c r="I2422" s="53">
        <v>0.034342795971796035</v>
      </c>
      <c r="J2422" s="53">
        <v>0.011896914544525742</v>
      </c>
      <c r="K2422" s="53">
        <v>0.03241728400744409</v>
      </c>
      <c r="L2422" s="94">
        <v>0.0028023951549481763</v>
      </c>
      <c r="M2422" s="94">
        <v>1.4153657567974814E-4</v>
      </c>
      <c r="N2422" s="94">
        <v>0.0010508803024192905</v>
      </c>
      <c r="O2422" s="2" t="s">
        <v>9316</v>
      </c>
      <c r="P2422" s="2">
        <v>9.0</v>
      </c>
      <c r="Q2422" s="2" t="s">
        <v>9318</v>
      </c>
    </row>
    <row r="2423">
      <c r="A2423" s="54">
        <v>46128.0</v>
      </c>
      <c r="B2423" s="2" t="s">
        <v>301</v>
      </c>
      <c r="C2423" s="2" t="s">
        <v>148</v>
      </c>
      <c r="D2423" s="2">
        <v>0.0</v>
      </c>
      <c r="E2423" s="53">
        <v>0.043</v>
      </c>
      <c r="F2423" s="53">
        <v>0.061</v>
      </c>
      <c r="G2423" s="53">
        <v>0.06</v>
      </c>
      <c r="H2423" s="53">
        <v>0.057999999999999996</v>
      </c>
      <c r="I2423" s="53">
        <v>0.055</v>
      </c>
      <c r="J2423" s="53">
        <v>0.039</v>
      </c>
      <c r="K2423" s="53">
        <v>0.05</v>
      </c>
      <c r="L2423" s="94">
        <v>0.0036</v>
      </c>
      <c r="M2423" s="94">
        <v>0.0015</v>
      </c>
      <c r="N2423" s="94">
        <v>0.0025</v>
      </c>
      <c r="O2423" s="2" t="s">
        <v>9316</v>
      </c>
      <c r="P2423" s="2">
        <v>10.0</v>
      </c>
      <c r="Q2423" s="2" t="s">
        <v>9317</v>
      </c>
    </row>
    <row r="2424">
      <c r="A2424" s="54">
        <v>46128.0</v>
      </c>
      <c r="B2424" s="2" t="s">
        <v>450</v>
      </c>
      <c r="C2424" s="2" t="s">
        <v>148</v>
      </c>
      <c r="D2424" s="2">
        <v>0.0</v>
      </c>
      <c r="E2424" s="53">
        <v>0.0</v>
      </c>
      <c r="F2424" s="53">
        <v>0.0</v>
      </c>
      <c r="G2424" s="53">
        <v>0.0</v>
      </c>
      <c r="H2424" s="53">
        <v>0.0</v>
      </c>
      <c r="I2424" s="53">
        <v>0.0</v>
      </c>
      <c r="J2424" s="53">
        <v>0.004131763355165713</v>
      </c>
      <c r="K2424" s="53">
        <v>0.0020658816775828565</v>
      </c>
      <c r="L2424" s="94">
        <v>0.0</v>
      </c>
      <c r="M2424" s="94">
        <v>1.707146842309023E-5</v>
      </c>
      <c r="N2424" s="94">
        <v>4.267867105772557E-6</v>
      </c>
      <c r="O2424" s="2" t="s">
        <v>9316</v>
      </c>
      <c r="P2424" s="2">
        <v>11.0</v>
      </c>
      <c r="Q2424" s="2" t="s">
        <v>9318</v>
      </c>
    </row>
    <row r="2425">
      <c r="A2425" s="54">
        <v>46128.0</v>
      </c>
      <c r="B2425" s="2" t="s">
        <v>1189</v>
      </c>
      <c r="C2425" s="2" t="s">
        <v>148</v>
      </c>
      <c r="D2425" s="2">
        <v>0.0</v>
      </c>
      <c r="E2425" s="53">
        <v>0.0</v>
      </c>
      <c r="F2425" s="53">
        <v>0.0</v>
      </c>
      <c r="G2425" s="53">
        <v>0.0</v>
      </c>
      <c r="H2425" s="53">
        <v>0.0</v>
      </c>
      <c r="I2425" s="53">
        <v>0.0</v>
      </c>
      <c r="J2425" s="53">
        <v>0.0017905930947498562</v>
      </c>
      <c r="K2425" s="53">
        <v>8.952965473749281E-4</v>
      </c>
      <c r="L2425" s="94">
        <v>0.0</v>
      </c>
      <c r="M2425" s="94">
        <v>3.2062236309658677E-6</v>
      </c>
      <c r="N2425" s="94">
        <v>8.015559077414669E-7</v>
      </c>
      <c r="O2425" s="2" t="s">
        <v>9319</v>
      </c>
      <c r="P2425" s="2">
        <v>99.0</v>
      </c>
      <c r="Q2425" s="2" t="s">
        <v>9320</v>
      </c>
    </row>
    <row r="2426">
      <c r="A2426" s="54">
        <v>46129.0</v>
      </c>
      <c r="B2426" s="2" t="s">
        <v>194</v>
      </c>
      <c r="C2426" s="2" t="s">
        <v>196</v>
      </c>
      <c r="D2426" s="2">
        <v>0.0</v>
      </c>
      <c r="E2426" s="53">
        <v>0.026</v>
      </c>
      <c r="F2426" s="53">
        <v>0.058</v>
      </c>
      <c r="G2426" s="53">
        <v>0.073</v>
      </c>
      <c r="H2426" s="53">
        <v>0.082</v>
      </c>
      <c r="I2426" s="53">
        <v>0.091</v>
      </c>
      <c r="J2426" s="53">
        <v>0.083</v>
      </c>
      <c r="K2426" s="53">
        <v>0.078</v>
      </c>
      <c r="L2426" s="94">
        <v>0.0053</v>
      </c>
      <c r="M2426" s="94">
        <v>0.0069</v>
      </c>
      <c r="N2426" s="94">
        <v>0.0061</v>
      </c>
      <c r="O2426" s="2" t="s">
        <v>9316</v>
      </c>
      <c r="P2426" s="2">
        <v>1.0</v>
      </c>
      <c r="Q2426" s="2" t="s">
        <v>9317</v>
      </c>
    </row>
    <row r="2427">
      <c r="A2427" s="54">
        <v>46129.0</v>
      </c>
      <c r="B2427" s="2" t="s">
        <v>145</v>
      </c>
      <c r="C2427" s="2" t="s">
        <v>196</v>
      </c>
      <c r="D2427" s="2">
        <v>0.0</v>
      </c>
      <c r="E2427" s="53">
        <v>0.001</v>
      </c>
      <c r="F2427" s="53">
        <v>0.008</v>
      </c>
      <c r="G2427" s="53">
        <v>0.016</v>
      </c>
      <c r="H2427" s="53">
        <v>0.021</v>
      </c>
      <c r="I2427" s="53">
        <v>0.028</v>
      </c>
      <c r="J2427" s="53">
        <v>0.037</v>
      </c>
      <c r="K2427" s="53">
        <v>0.026</v>
      </c>
      <c r="L2427" s="94">
        <v>3.0E-4</v>
      </c>
      <c r="M2427" s="94">
        <v>0.0014</v>
      </c>
      <c r="N2427" s="94">
        <v>7.0E-4</v>
      </c>
      <c r="O2427" s="2" t="s">
        <v>9316</v>
      </c>
      <c r="P2427" s="2">
        <v>2.0</v>
      </c>
      <c r="Q2427" s="2" t="s">
        <v>9317</v>
      </c>
    </row>
    <row r="2428">
      <c r="A2428" s="54">
        <v>46129.0</v>
      </c>
      <c r="B2428" s="2" t="s">
        <v>1801</v>
      </c>
      <c r="C2428" s="2" t="s">
        <v>196</v>
      </c>
      <c r="D2428" s="2">
        <v>0.0</v>
      </c>
      <c r="E2428" s="53">
        <v>0.0</v>
      </c>
      <c r="F2428" s="53">
        <v>0.0</v>
      </c>
      <c r="G2428" s="53">
        <v>0.0</v>
      </c>
      <c r="H2428" s="53">
        <v>0.0</v>
      </c>
      <c r="I2428" s="53">
        <v>0.0</v>
      </c>
      <c r="J2428" s="53">
        <v>0.0</v>
      </c>
      <c r="K2428" s="53">
        <v>0.0</v>
      </c>
      <c r="L2428" s="94">
        <v>0.0</v>
      </c>
      <c r="M2428" s="94">
        <v>0.0</v>
      </c>
      <c r="N2428" s="94">
        <v>0.0</v>
      </c>
      <c r="O2428" s="2" t="s">
        <v>9316</v>
      </c>
      <c r="P2428" s="2">
        <v>3.0</v>
      </c>
      <c r="Q2428" s="2" t="s">
        <v>9318</v>
      </c>
    </row>
    <row r="2429">
      <c r="A2429" s="54">
        <v>46129.0</v>
      </c>
      <c r="B2429" s="2" t="s">
        <v>932</v>
      </c>
      <c r="C2429" s="2" t="s">
        <v>196</v>
      </c>
      <c r="D2429" s="2">
        <v>0.0</v>
      </c>
      <c r="E2429" s="53">
        <v>0.002229495910687472</v>
      </c>
      <c r="F2429" s="53">
        <v>0.009744761188903606</v>
      </c>
      <c r="G2429" s="53">
        <v>0.014173184728469781</v>
      </c>
      <c r="H2429" s="53">
        <v>0.016528749938305196</v>
      </c>
      <c r="I2429" s="53">
        <v>0.018778770558986583</v>
      </c>
      <c r="J2429" s="53">
        <v>0.02236298833151455</v>
      </c>
      <c r="K2429" s="53">
        <v>0.018268086529992164</v>
      </c>
      <c r="L2429" s="94">
        <v>2.0087916534732904E-4</v>
      </c>
      <c r="M2429" s="94">
        <v>5.001032471154558E-4</v>
      </c>
      <c r="N2429" s="94">
        <v>3.3372298546728113E-4</v>
      </c>
      <c r="O2429" s="2" t="s">
        <v>9316</v>
      </c>
      <c r="P2429" s="2">
        <v>4.0</v>
      </c>
      <c r="Q2429" s="2" t="s">
        <v>9318</v>
      </c>
    </row>
    <row r="2430">
      <c r="A2430" s="54">
        <v>46129.0</v>
      </c>
      <c r="B2430" s="2" t="s">
        <v>515</v>
      </c>
      <c r="C2430" s="2" t="s">
        <v>196</v>
      </c>
      <c r="D2430" s="2">
        <v>0.0</v>
      </c>
      <c r="E2430" s="53">
        <v>0.0</v>
      </c>
      <c r="F2430" s="53">
        <v>0.0</v>
      </c>
      <c r="G2430" s="53">
        <v>0.0</v>
      </c>
      <c r="H2430" s="53">
        <v>0.0</v>
      </c>
      <c r="I2430" s="53">
        <v>0.0</v>
      </c>
      <c r="J2430" s="53">
        <v>0.006495407125112551</v>
      </c>
      <c r="K2430" s="53">
        <v>0.0032477035625562757</v>
      </c>
      <c r="L2430" s="94">
        <v>0.0</v>
      </c>
      <c r="M2430" s="94">
        <v>4.21903137209629E-5</v>
      </c>
      <c r="N2430" s="94">
        <v>1.0547578430240725E-5</v>
      </c>
      <c r="O2430" s="2" t="s">
        <v>9316</v>
      </c>
      <c r="P2430" s="2">
        <v>5.0</v>
      </c>
      <c r="Q2430" s="2" t="s">
        <v>9318</v>
      </c>
    </row>
    <row r="2431">
      <c r="A2431" s="54">
        <v>46129.0</v>
      </c>
      <c r="B2431" s="2" t="s">
        <v>229</v>
      </c>
      <c r="C2431" s="2" t="s">
        <v>196</v>
      </c>
      <c r="D2431" s="2">
        <v>0.0</v>
      </c>
      <c r="E2431" s="53">
        <v>0.02079401352175081</v>
      </c>
      <c r="F2431" s="53">
        <v>0.04205306810893025</v>
      </c>
      <c r="G2431" s="53">
        <v>0.04732416117208993</v>
      </c>
      <c r="H2431" s="53">
        <v>0.0485489163263168</v>
      </c>
      <c r="I2431" s="53">
        <v>0.048523314094633375</v>
      </c>
      <c r="J2431" s="53">
        <v>0.09812781455607177</v>
      </c>
      <c r="K2431" s="53">
        <v>0.07272598786408085</v>
      </c>
      <c r="L2431" s="94">
        <v>0.002239576230641944</v>
      </c>
      <c r="M2431" s="94">
        <v>0.00962906798955081</v>
      </c>
      <c r="N2431" s="94">
        <v>0.005289069310806436</v>
      </c>
      <c r="O2431" s="2" t="s">
        <v>9316</v>
      </c>
      <c r="P2431" s="2">
        <v>6.0</v>
      </c>
      <c r="Q2431" s="2" t="s">
        <v>9317</v>
      </c>
    </row>
    <row r="2432">
      <c r="A2432" s="54">
        <v>46129.0</v>
      </c>
      <c r="B2432" s="2" t="s">
        <v>178</v>
      </c>
      <c r="C2432" s="2" t="s">
        <v>196</v>
      </c>
      <c r="D2432" s="2">
        <v>0.0</v>
      </c>
      <c r="E2432" s="53">
        <v>0.08194956955347656</v>
      </c>
      <c r="F2432" s="53">
        <v>0.09889461181171168</v>
      </c>
      <c r="G2432" s="53">
        <v>0.09510688647751299</v>
      </c>
      <c r="H2432" s="53">
        <v>0.0904453943072503</v>
      </c>
      <c r="I2432" s="53">
        <v>0.083949983855221</v>
      </c>
      <c r="J2432" s="53">
        <v>0.029544663958375513</v>
      </c>
      <c r="K2432" s="53">
        <v>0.06232577521794425</v>
      </c>
      <c r="L2432" s="94">
        <v>0.009045319855446543</v>
      </c>
      <c r="M2432" s="94">
        <v>8.72887168413333E-4</v>
      </c>
      <c r="N2432" s="94">
        <v>0.003884502256517714</v>
      </c>
      <c r="O2432" s="2" t="s">
        <v>9316</v>
      </c>
      <c r="P2432" s="2">
        <v>7.0</v>
      </c>
      <c r="Q2432" s="2" t="s">
        <v>9318</v>
      </c>
    </row>
    <row r="2433">
      <c r="A2433" s="54">
        <v>46129.0</v>
      </c>
      <c r="B2433" s="2" t="s">
        <v>1876</v>
      </c>
      <c r="C2433" s="2" t="s">
        <v>196</v>
      </c>
      <c r="D2433" s="2">
        <v>0.0</v>
      </c>
      <c r="E2433" s="53">
        <v>0.0</v>
      </c>
      <c r="F2433" s="53">
        <v>0.0</v>
      </c>
      <c r="G2433" s="53">
        <v>0.0</v>
      </c>
      <c r="H2433" s="53">
        <v>0.0</v>
      </c>
      <c r="I2433" s="53">
        <v>0.0</v>
      </c>
      <c r="J2433" s="53">
        <v>0.0</v>
      </c>
      <c r="K2433" s="53">
        <v>0.0</v>
      </c>
      <c r="L2433" s="94">
        <v>0.0</v>
      </c>
      <c r="M2433" s="94">
        <v>0.0</v>
      </c>
      <c r="N2433" s="94">
        <v>0.0</v>
      </c>
      <c r="O2433" s="2" t="s">
        <v>9316</v>
      </c>
      <c r="P2433" s="2">
        <v>8.0</v>
      </c>
      <c r="Q2433" s="2" t="s">
        <v>9318</v>
      </c>
    </row>
    <row r="2434">
      <c r="A2434" s="54">
        <v>46129.0</v>
      </c>
      <c r="B2434" s="2" t="s">
        <v>687</v>
      </c>
      <c r="C2434" s="2" t="s">
        <v>196</v>
      </c>
      <c r="D2434" s="2">
        <v>0.0</v>
      </c>
      <c r="E2434" s="53">
        <v>1.2124878053341884E-4</v>
      </c>
      <c r="F2434" s="53">
        <v>0.002246836239494492</v>
      </c>
      <c r="G2434" s="53">
        <v>0.005211786182218256</v>
      </c>
      <c r="H2434" s="53">
        <v>0.0076194803351159485</v>
      </c>
      <c r="I2434" s="53">
        <v>0.010775727529114114</v>
      </c>
      <c r="J2434" s="53">
        <v>0.01180564077683497</v>
      </c>
      <c r="K2434" s="53">
        <v>0.008508713479526614</v>
      </c>
      <c r="L2434" s="94">
        <v>2.716271520916114E-5</v>
      </c>
      <c r="M2434" s="94">
        <v>1.393731541516686E-4</v>
      </c>
      <c r="N2434" s="94">
        <v>7.23982050766779E-5</v>
      </c>
      <c r="O2434" s="2" t="s">
        <v>9316</v>
      </c>
      <c r="P2434" s="2">
        <v>9.0</v>
      </c>
      <c r="Q2434" s="2" t="s">
        <v>9318</v>
      </c>
    </row>
    <row r="2435">
      <c r="A2435" s="54">
        <v>46129.0</v>
      </c>
      <c r="B2435" s="2" t="s">
        <v>301</v>
      </c>
      <c r="C2435" s="2" t="s">
        <v>196</v>
      </c>
      <c r="D2435" s="2">
        <v>0.0</v>
      </c>
      <c r="E2435" s="53">
        <v>0.0</v>
      </c>
      <c r="F2435" s="53">
        <v>0.0</v>
      </c>
      <c r="G2435" s="53">
        <v>0.0</v>
      </c>
      <c r="H2435" s="53">
        <v>0.0</v>
      </c>
      <c r="I2435" s="53">
        <v>0.0</v>
      </c>
      <c r="J2435" s="53">
        <v>0.038</v>
      </c>
      <c r="K2435" s="53">
        <v>0.019</v>
      </c>
      <c r="L2435" s="94">
        <v>0.0</v>
      </c>
      <c r="M2435" s="94">
        <v>0.0015</v>
      </c>
      <c r="N2435" s="94">
        <v>4.0E-4</v>
      </c>
      <c r="O2435" s="2" t="s">
        <v>9316</v>
      </c>
      <c r="P2435" s="2">
        <v>10.0</v>
      </c>
      <c r="Q2435" s="2" t="s">
        <v>9317</v>
      </c>
    </row>
    <row r="2436">
      <c r="A2436" s="54">
        <v>46129.0</v>
      </c>
      <c r="B2436" s="2" t="s">
        <v>450</v>
      </c>
      <c r="C2436" s="2" t="s">
        <v>196</v>
      </c>
      <c r="D2436" s="2">
        <v>0.0</v>
      </c>
      <c r="E2436" s="53">
        <v>0.0018965589566960542</v>
      </c>
      <c r="F2436" s="53">
        <v>0.008987751047153564</v>
      </c>
      <c r="G2436" s="53">
        <v>0.013429319411941927</v>
      </c>
      <c r="H2436" s="53">
        <v>0.015873764256261764</v>
      </c>
      <c r="I2436" s="53">
        <v>0.018279336749287757</v>
      </c>
      <c r="J2436" s="53">
        <v>0.0040971176490217235</v>
      </c>
      <c r="K2436" s="53">
        <v>0.008763218530481825</v>
      </c>
      <c r="L2436" s="94">
        <v>1.8034661986796028E-4</v>
      </c>
      <c r="M2436" s="94">
        <v>1.6786373029925293E-5</v>
      </c>
      <c r="N2436" s="94">
        <v>7.679399901298003E-5</v>
      </c>
      <c r="O2436" s="2" t="s">
        <v>9316</v>
      </c>
      <c r="P2436" s="2">
        <v>11.0</v>
      </c>
      <c r="Q2436" s="2" t="s">
        <v>9318</v>
      </c>
    </row>
    <row r="2437">
      <c r="A2437" s="54">
        <v>46129.0</v>
      </c>
      <c r="B2437" s="2" t="s">
        <v>1189</v>
      </c>
      <c r="C2437" s="2" t="s">
        <v>196</v>
      </c>
      <c r="D2437" s="2">
        <v>0.0</v>
      </c>
      <c r="E2437" s="53">
        <v>0.0</v>
      </c>
      <c r="F2437" s="53">
        <v>0.0</v>
      </c>
      <c r="G2437" s="53">
        <v>0.0</v>
      </c>
      <c r="H2437" s="53">
        <v>0.0</v>
      </c>
      <c r="I2437" s="53">
        <v>0.0</v>
      </c>
      <c r="J2437" s="53">
        <v>0.001775578594438119</v>
      </c>
      <c r="K2437" s="53">
        <v>8.877892972190595E-4</v>
      </c>
      <c r="L2437" s="94">
        <v>0.0</v>
      </c>
      <c r="M2437" s="94">
        <v>3.1526793450268465E-6</v>
      </c>
      <c r="N2437" s="94">
        <v>7.881698362567116E-7</v>
      </c>
      <c r="O2437" s="2" t="s">
        <v>9319</v>
      </c>
      <c r="P2437" s="2">
        <v>99.0</v>
      </c>
      <c r="Q2437" s="2" t="s">
        <v>9320</v>
      </c>
    </row>
    <row r="2438">
      <c r="A2438" s="54">
        <v>46130.0</v>
      </c>
      <c r="B2438" s="2" t="s">
        <v>194</v>
      </c>
      <c r="C2438" s="2" t="s">
        <v>288</v>
      </c>
      <c r="D2438" s="2">
        <v>0.0</v>
      </c>
      <c r="E2438" s="53">
        <v>0.207</v>
      </c>
      <c r="F2438" s="53">
        <v>0.236</v>
      </c>
      <c r="G2438" s="53">
        <v>0.236</v>
      </c>
      <c r="H2438" s="53">
        <v>0.232</v>
      </c>
      <c r="I2438" s="53">
        <v>0.224</v>
      </c>
      <c r="J2438" s="53">
        <v>0.082</v>
      </c>
      <c r="K2438" s="53">
        <v>0.159</v>
      </c>
      <c r="L2438" s="94">
        <v>0.0557</v>
      </c>
      <c r="M2438" s="94">
        <v>0.0067</v>
      </c>
      <c r="N2438" s="94">
        <v>0.0253</v>
      </c>
      <c r="O2438" s="2" t="s">
        <v>9316</v>
      </c>
      <c r="P2438" s="2">
        <v>1.0</v>
      </c>
      <c r="Q2438" s="2" t="s">
        <v>9317</v>
      </c>
    </row>
    <row r="2439">
      <c r="A2439" s="54">
        <v>46130.0</v>
      </c>
      <c r="B2439" s="2" t="s">
        <v>145</v>
      </c>
      <c r="C2439" s="2" t="s">
        <v>288</v>
      </c>
      <c r="D2439" s="2">
        <v>0.0</v>
      </c>
      <c r="E2439" s="53">
        <v>0.01</v>
      </c>
      <c r="F2439" s="53">
        <v>0.032</v>
      </c>
      <c r="G2439" s="53">
        <v>0.046</v>
      </c>
      <c r="H2439" s="53">
        <v>0.055</v>
      </c>
      <c r="I2439" s="53">
        <v>0.066</v>
      </c>
      <c r="J2439" s="53">
        <v>0.037</v>
      </c>
      <c r="K2439" s="53">
        <v>0.042</v>
      </c>
      <c r="L2439" s="94">
        <v>0.0021</v>
      </c>
      <c r="M2439" s="94">
        <v>0.0014</v>
      </c>
      <c r="N2439" s="94">
        <v>0.0018</v>
      </c>
      <c r="O2439" s="2" t="s">
        <v>9316</v>
      </c>
      <c r="P2439" s="2">
        <v>2.0</v>
      </c>
      <c r="Q2439" s="2" t="s">
        <v>9317</v>
      </c>
    </row>
    <row r="2440">
      <c r="A2440" s="54">
        <v>46130.0</v>
      </c>
      <c r="B2440" s="2" t="s">
        <v>1801</v>
      </c>
      <c r="C2440" s="2" t="s">
        <v>288</v>
      </c>
      <c r="D2440" s="2">
        <v>0.0</v>
      </c>
      <c r="E2440" s="53">
        <v>0.0</v>
      </c>
      <c r="F2440" s="53">
        <v>0.0</v>
      </c>
      <c r="G2440" s="53">
        <v>0.0</v>
      </c>
      <c r="H2440" s="53">
        <v>0.0</v>
      </c>
      <c r="I2440" s="53">
        <v>0.0</v>
      </c>
      <c r="J2440" s="53">
        <v>0.0</v>
      </c>
      <c r="K2440" s="53">
        <v>0.0</v>
      </c>
      <c r="L2440" s="94">
        <v>0.0</v>
      </c>
      <c r="M2440" s="94">
        <v>0.0</v>
      </c>
      <c r="N2440" s="94">
        <v>0.0</v>
      </c>
      <c r="O2440" s="2" t="s">
        <v>9316</v>
      </c>
      <c r="P2440" s="2">
        <v>3.0</v>
      </c>
      <c r="Q2440" s="2" t="s">
        <v>9318</v>
      </c>
    </row>
    <row r="2441">
      <c r="A2441" s="54">
        <v>46130.0</v>
      </c>
      <c r="B2441" s="2" t="s">
        <v>932</v>
      </c>
      <c r="C2441" s="2" t="s">
        <v>288</v>
      </c>
      <c r="D2441" s="2">
        <v>0.0</v>
      </c>
      <c r="E2441" s="53">
        <v>8.448209716990468E-4</v>
      </c>
      <c r="F2441" s="53">
        <v>0.0059986041485495184</v>
      </c>
      <c r="G2441" s="53">
        <v>0.010256207127037035</v>
      </c>
      <c r="H2441" s="53">
        <v>0.012968194359706154</v>
      </c>
      <c r="I2441" s="53">
        <v>0.015974483437560628</v>
      </c>
      <c r="J2441" s="53">
        <v>0.02217560359801433</v>
      </c>
      <c r="K2441" s="53">
        <v>0.016215905362525682</v>
      </c>
      <c r="L2441" s="94">
        <v>1.0518978463268528E-4</v>
      </c>
      <c r="M2441" s="94">
        <v>4.917573949362662E-4</v>
      </c>
      <c r="N2441" s="94">
        <v>2.629555867263892E-4</v>
      </c>
      <c r="O2441" s="2" t="s">
        <v>9316</v>
      </c>
      <c r="P2441" s="2">
        <v>4.0</v>
      </c>
      <c r="Q2441" s="2" t="s">
        <v>9318</v>
      </c>
    </row>
    <row r="2442">
      <c r="A2442" s="54">
        <v>46130.0</v>
      </c>
      <c r="B2442" s="2" t="s">
        <v>515</v>
      </c>
      <c r="C2442" s="2" t="s">
        <v>288</v>
      </c>
      <c r="D2442" s="2">
        <v>0.0</v>
      </c>
      <c r="E2442" s="53">
        <v>0.003621826792244654</v>
      </c>
      <c r="F2442" s="53">
        <v>0.01242028893400538</v>
      </c>
      <c r="G2442" s="53">
        <v>0.01666125763292347</v>
      </c>
      <c r="H2442" s="53">
        <v>0.018660370336288104</v>
      </c>
      <c r="I2442" s="53">
        <v>0.02036044763127844</v>
      </c>
      <c r="J2442" s="53">
        <v>0.006440980582690247</v>
      </c>
      <c r="K2442" s="53">
        <v>0.01155111910780686</v>
      </c>
      <c r="L2442" s="94">
        <v>2.775975059106506E-4</v>
      </c>
      <c r="M2442" s="94">
        <v>4.14862308665928E-5</v>
      </c>
      <c r="N2442" s="94">
        <v>1.3342835264274074E-4</v>
      </c>
      <c r="O2442" s="2" t="s">
        <v>9316</v>
      </c>
      <c r="P2442" s="2">
        <v>5.0</v>
      </c>
      <c r="Q2442" s="2" t="s">
        <v>9318</v>
      </c>
    </row>
    <row r="2443">
      <c r="A2443" s="54">
        <v>46130.0</v>
      </c>
      <c r="B2443" s="2" t="s">
        <v>229</v>
      </c>
      <c r="C2443" s="2" t="s">
        <v>288</v>
      </c>
      <c r="D2443" s="2">
        <v>0.0</v>
      </c>
      <c r="E2443" s="53">
        <v>0.030489001236482544</v>
      </c>
      <c r="F2443" s="53">
        <v>0.07178039421287445</v>
      </c>
      <c r="G2443" s="53">
        <v>0.0850975100956071</v>
      </c>
      <c r="H2443" s="53">
        <v>0.08962811892080937</v>
      </c>
      <c r="I2443" s="53">
        <v>0.09198664285403588</v>
      </c>
      <c r="J2443" s="53">
        <v>0.0973055785423975</v>
      </c>
      <c r="K2443" s="53">
        <v>0.0912015443190023</v>
      </c>
      <c r="L2443" s="94">
        <v>0.0072415862244719536</v>
      </c>
      <c r="M2443" s="94">
        <v>0.00946837561547069</v>
      </c>
      <c r="N2443" s="94">
        <v>0.008317721686170941</v>
      </c>
      <c r="O2443" s="2" t="s">
        <v>9316</v>
      </c>
      <c r="P2443" s="2">
        <v>6.0</v>
      </c>
      <c r="Q2443" s="2" t="s">
        <v>9317</v>
      </c>
    </row>
    <row r="2444">
      <c r="A2444" s="54">
        <v>46130.0</v>
      </c>
      <c r="B2444" s="2" t="s">
        <v>178</v>
      </c>
      <c r="C2444" s="2" t="s">
        <v>288</v>
      </c>
      <c r="D2444" s="2">
        <v>0.0</v>
      </c>
      <c r="E2444" s="53">
        <v>0.025600191793568997</v>
      </c>
      <c r="F2444" s="53">
        <v>0.03678092694844707</v>
      </c>
      <c r="G2444" s="53">
        <v>0.039650569460657384</v>
      </c>
      <c r="H2444" s="53">
        <v>0.04090832762756863</v>
      </c>
      <c r="I2444" s="53">
        <v>0.04209661538391367</v>
      </c>
      <c r="J2444" s="53">
        <v>0.029297102277435406</v>
      </c>
      <c r="K2444" s="53">
        <v>0.0344738358690464</v>
      </c>
      <c r="L2444" s="94">
        <v>0.001572167658554416</v>
      </c>
      <c r="M2444" s="94">
        <v>8.583202018545108E-4</v>
      </c>
      <c r="N2444" s="94">
        <v>0.00118844535952595</v>
      </c>
      <c r="O2444" s="2" t="s">
        <v>9316</v>
      </c>
      <c r="P2444" s="2">
        <v>7.0</v>
      </c>
      <c r="Q2444" s="2" t="s">
        <v>9318</v>
      </c>
    </row>
    <row r="2445">
      <c r="A2445" s="54">
        <v>46130.0</v>
      </c>
      <c r="B2445" s="2" t="s">
        <v>1876</v>
      </c>
      <c r="C2445" s="2" t="s">
        <v>288</v>
      </c>
      <c r="D2445" s="2">
        <v>0.0</v>
      </c>
      <c r="E2445" s="53">
        <v>0.0</v>
      </c>
      <c r="F2445" s="53">
        <v>0.0</v>
      </c>
      <c r="G2445" s="53">
        <v>0.0</v>
      </c>
      <c r="H2445" s="53">
        <v>0.0</v>
      </c>
      <c r="I2445" s="53">
        <v>0.0</v>
      </c>
      <c r="J2445" s="53">
        <v>0.0</v>
      </c>
      <c r="K2445" s="53">
        <v>0.0</v>
      </c>
      <c r="L2445" s="94">
        <v>0.0</v>
      </c>
      <c r="M2445" s="94">
        <v>0.0</v>
      </c>
      <c r="N2445" s="94">
        <v>0.0</v>
      </c>
      <c r="O2445" s="2" t="s">
        <v>9316</v>
      </c>
      <c r="P2445" s="2">
        <v>8.0</v>
      </c>
      <c r="Q2445" s="2" t="s">
        <v>9318</v>
      </c>
    </row>
    <row r="2446">
      <c r="A2446" s="54">
        <v>46130.0</v>
      </c>
      <c r="B2446" s="2" t="s">
        <v>687</v>
      </c>
      <c r="C2446" s="2" t="s">
        <v>288</v>
      </c>
      <c r="D2446" s="2">
        <v>0.0</v>
      </c>
      <c r="E2446" s="53">
        <v>0.0</v>
      </c>
      <c r="F2446" s="53">
        <v>0.0</v>
      </c>
      <c r="G2446" s="53">
        <v>0.0</v>
      </c>
      <c r="H2446" s="53">
        <v>0.0</v>
      </c>
      <c r="I2446" s="53">
        <v>0.0</v>
      </c>
      <c r="J2446" s="53">
        <v>0.011715067266394708</v>
      </c>
      <c r="K2446" s="53">
        <v>0.005857533633197354</v>
      </c>
      <c r="L2446" s="94">
        <v>0.0</v>
      </c>
      <c r="M2446" s="94">
        <v>1.3724280105615276E-4</v>
      </c>
      <c r="N2446" s="94">
        <v>3.431070026403819E-5</v>
      </c>
      <c r="O2446" s="2" t="s">
        <v>9316</v>
      </c>
      <c r="P2446" s="2">
        <v>9.0</v>
      </c>
      <c r="Q2446" s="2" t="s">
        <v>9318</v>
      </c>
    </row>
    <row r="2447">
      <c r="A2447" s="54">
        <v>46130.0</v>
      </c>
      <c r="B2447" s="2" t="s">
        <v>301</v>
      </c>
      <c r="C2447" s="2" t="s">
        <v>288</v>
      </c>
      <c r="D2447" s="2">
        <v>0.0</v>
      </c>
      <c r="E2447" s="53">
        <v>0.0</v>
      </c>
      <c r="F2447" s="53">
        <v>0.0</v>
      </c>
      <c r="G2447" s="53">
        <v>0.0</v>
      </c>
      <c r="H2447" s="53">
        <v>0.0</v>
      </c>
      <c r="I2447" s="53">
        <v>0.0</v>
      </c>
      <c r="J2447" s="53">
        <v>0.038</v>
      </c>
      <c r="K2447" s="53">
        <v>0.019</v>
      </c>
      <c r="L2447" s="94">
        <v>0.0</v>
      </c>
      <c r="M2447" s="94">
        <v>0.0014</v>
      </c>
      <c r="N2447" s="94">
        <v>4.0E-4</v>
      </c>
      <c r="O2447" s="2" t="s">
        <v>9316</v>
      </c>
      <c r="P2447" s="2">
        <v>10.0</v>
      </c>
      <c r="Q2447" s="2" t="s">
        <v>9317</v>
      </c>
    </row>
    <row r="2448">
      <c r="A2448" s="54">
        <v>46130.0</v>
      </c>
      <c r="B2448" s="2" t="s">
        <v>450</v>
      </c>
      <c r="C2448" s="2" t="s">
        <v>288</v>
      </c>
      <c r="D2448" s="2">
        <v>0.0</v>
      </c>
      <c r="E2448" s="53">
        <v>0.0</v>
      </c>
      <c r="F2448" s="53">
        <v>0.0</v>
      </c>
      <c r="G2448" s="53">
        <v>0.0</v>
      </c>
      <c r="H2448" s="53">
        <v>0.0</v>
      </c>
      <c r="I2448" s="53">
        <v>0.0</v>
      </c>
      <c r="J2448" s="53">
        <v>0.004062786937606958</v>
      </c>
      <c r="K2448" s="53">
        <v>0.002031393468803479</v>
      </c>
      <c r="L2448" s="94">
        <v>0.0</v>
      </c>
      <c r="M2448" s="94">
        <v>1.6506237700389724E-5</v>
      </c>
      <c r="N2448" s="94">
        <v>4.126559425097431E-6</v>
      </c>
      <c r="O2448" s="2" t="s">
        <v>9316</v>
      </c>
      <c r="P2448" s="2">
        <v>11.0</v>
      </c>
      <c r="Q2448" s="2" t="s">
        <v>9318</v>
      </c>
    </row>
    <row r="2449">
      <c r="A2449" s="54">
        <v>46130.0</v>
      </c>
      <c r="B2449" s="2" t="s">
        <v>1189</v>
      </c>
      <c r="C2449" s="2" t="s">
        <v>288</v>
      </c>
      <c r="D2449" s="2">
        <v>0.0</v>
      </c>
      <c r="E2449" s="53">
        <v>3.2012728563491445E-4</v>
      </c>
      <c r="F2449" s="53">
        <v>0.00369257399267719</v>
      </c>
      <c r="G2449" s="53">
        <v>0.007421746533888732</v>
      </c>
      <c r="H2449" s="53">
        <v>0.010174639073059787</v>
      </c>
      <c r="I2449" s="53">
        <v>0.013588968473486167</v>
      </c>
      <c r="J2449" s="53">
        <v>0.0017607006042162751</v>
      </c>
      <c r="K2449" s="53">
        <v>0.004591223569052503</v>
      </c>
      <c r="L2449" s="94">
        <v>5.5082321613289405E-5</v>
      </c>
      <c r="M2449" s="94">
        <v>3.1000666176875562E-6</v>
      </c>
      <c r="N2449" s="94">
        <v>2.1079333861023204E-5</v>
      </c>
      <c r="O2449" s="2" t="s">
        <v>9319</v>
      </c>
      <c r="P2449" s="2">
        <v>99.0</v>
      </c>
      <c r="Q2449" s="2" t="s">
        <v>9320</v>
      </c>
    </row>
    <row r="2450">
      <c r="A2450" s="54">
        <v>46131.0</v>
      </c>
      <c r="B2450" s="2" t="s">
        <v>194</v>
      </c>
      <c r="C2450" s="2" t="s">
        <v>256</v>
      </c>
      <c r="D2450" s="2">
        <v>0.0</v>
      </c>
      <c r="E2450" s="53">
        <v>0.001</v>
      </c>
      <c r="F2450" s="53">
        <v>0.006</v>
      </c>
      <c r="G2450" s="53">
        <v>0.013</v>
      </c>
      <c r="H2450" s="53">
        <v>0.019</v>
      </c>
      <c r="I2450" s="53">
        <v>0.025</v>
      </c>
      <c r="J2450" s="53">
        <v>0.081</v>
      </c>
      <c r="K2450" s="53">
        <v>0.047</v>
      </c>
      <c r="L2450" s="94">
        <v>2.0E-4</v>
      </c>
      <c r="M2450" s="94">
        <v>0.0066</v>
      </c>
      <c r="N2450" s="94">
        <v>0.0022</v>
      </c>
      <c r="O2450" s="2" t="s">
        <v>9316</v>
      </c>
      <c r="P2450" s="2">
        <v>1.0</v>
      </c>
      <c r="Q2450" s="2" t="s">
        <v>9317</v>
      </c>
    </row>
    <row r="2451">
      <c r="A2451" s="54">
        <v>46131.0</v>
      </c>
      <c r="B2451" s="2" t="s">
        <v>145</v>
      </c>
      <c r="C2451" s="2" t="s">
        <v>256</v>
      </c>
      <c r="D2451" s="2">
        <v>0.0</v>
      </c>
      <c r="E2451" s="53">
        <v>0.0</v>
      </c>
      <c r="F2451" s="53">
        <v>0.0</v>
      </c>
      <c r="G2451" s="53">
        <v>0.0</v>
      </c>
      <c r="H2451" s="53">
        <v>0.0</v>
      </c>
      <c r="I2451" s="53">
        <v>0.0</v>
      </c>
      <c r="J2451" s="53">
        <v>0.036</v>
      </c>
      <c r="K2451" s="53">
        <v>0.018</v>
      </c>
      <c r="L2451" s="94">
        <v>0.0</v>
      </c>
      <c r="M2451" s="94">
        <v>0.0013</v>
      </c>
      <c r="N2451" s="94">
        <v>3.0E-4</v>
      </c>
      <c r="O2451" s="2" t="s">
        <v>9316</v>
      </c>
      <c r="P2451" s="2">
        <v>2.0</v>
      </c>
      <c r="Q2451" s="2" t="s">
        <v>9317</v>
      </c>
    </row>
    <row r="2452">
      <c r="A2452" s="54">
        <v>46131.0</v>
      </c>
      <c r="B2452" s="2" t="s">
        <v>1801</v>
      </c>
      <c r="C2452" s="2" t="s">
        <v>256</v>
      </c>
      <c r="D2452" s="2">
        <v>0.0</v>
      </c>
      <c r="E2452" s="53">
        <v>0.0</v>
      </c>
      <c r="F2452" s="53">
        <v>0.0</v>
      </c>
      <c r="G2452" s="53">
        <v>0.0</v>
      </c>
      <c r="H2452" s="53">
        <v>0.0</v>
      </c>
      <c r="I2452" s="53">
        <v>0.0</v>
      </c>
      <c r="J2452" s="53">
        <v>0.0</v>
      </c>
      <c r="K2452" s="53">
        <v>0.0</v>
      </c>
      <c r="L2452" s="94">
        <v>0.0</v>
      </c>
      <c r="M2452" s="94">
        <v>0.0</v>
      </c>
      <c r="N2452" s="94">
        <v>0.0</v>
      </c>
      <c r="O2452" s="2" t="s">
        <v>9316</v>
      </c>
      <c r="P2452" s="2">
        <v>3.0</v>
      </c>
      <c r="Q2452" s="2" t="s">
        <v>9318</v>
      </c>
    </row>
    <row r="2453">
      <c r="A2453" s="54">
        <v>46131.0</v>
      </c>
      <c r="B2453" s="2" t="s">
        <v>932</v>
      </c>
      <c r="C2453" s="2" t="s">
        <v>256</v>
      </c>
      <c r="D2453" s="2">
        <v>0.0</v>
      </c>
      <c r="E2453" s="53">
        <v>0.0</v>
      </c>
      <c r="F2453" s="53">
        <v>0.0</v>
      </c>
      <c r="G2453" s="53">
        <v>0.0</v>
      </c>
      <c r="H2453" s="53">
        <v>0.0</v>
      </c>
      <c r="I2453" s="53">
        <v>0.0</v>
      </c>
      <c r="J2453" s="53">
        <v>0.021989920316951517</v>
      </c>
      <c r="K2453" s="53">
        <v>0.010994960158475758</v>
      </c>
      <c r="L2453" s="94">
        <v>0.0</v>
      </c>
      <c r="M2453" s="94">
        <v>4.835565955458771E-4</v>
      </c>
      <c r="N2453" s="94">
        <v>1.2088914888646928E-4</v>
      </c>
      <c r="O2453" s="2" t="s">
        <v>9316</v>
      </c>
      <c r="P2453" s="2">
        <v>4.0</v>
      </c>
      <c r="Q2453" s="2" t="s">
        <v>9318</v>
      </c>
    </row>
    <row r="2454">
      <c r="A2454" s="54">
        <v>46131.0</v>
      </c>
      <c r="B2454" s="2" t="s">
        <v>515</v>
      </c>
      <c r="C2454" s="2" t="s">
        <v>256</v>
      </c>
      <c r="D2454" s="2">
        <v>0.0</v>
      </c>
      <c r="E2454" s="53">
        <v>0.0</v>
      </c>
      <c r="F2454" s="53">
        <v>0.0</v>
      </c>
      <c r="G2454" s="53">
        <v>0.0</v>
      </c>
      <c r="H2454" s="53">
        <v>0.0</v>
      </c>
      <c r="I2454" s="53">
        <v>0.0</v>
      </c>
      <c r="J2454" s="53">
        <v>0.006387048232999307</v>
      </c>
      <c r="K2454" s="53">
        <v>0.0031935241164996533</v>
      </c>
      <c r="L2454" s="94">
        <v>0.0</v>
      </c>
      <c r="M2454" s="94">
        <v>4.0794385130659565E-5</v>
      </c>
      <c r="N2454" s="94">
        <v>1.0198596282664891E-5</v>
      </c>
      <c r="O2454" s="2" t="s">
        <v>9316</v>
      </c>
      <c r="P2454" s="2">
        <v>5.0</v>
      </c>
      <c r="Q2454" s="2" t="s">
        <v>9318</v>
      </c>
    </row>
    <row r="2455">
      <c r="A2455" s="54">
        <v>46131.0</v>
      </c>
      <c r="B2455" s="2" t="s">
        <v>229</v>
      </c>
      <c r="C2455" s="2" t="s">
        <v>256</v>
      </c>
      <c r="D2455" s="2">
        <v>0.0</v>
      </c>
      <c r="E2455" s="53">
        <v>0.1746852421464222</v>
      </c>
      <c r="F2455" s="53">
        <v>0.12086002398413415</v>
      </c>
      <c r="G2455" s="53">
        <v>0.09517305462697855</v>
      </c>
      <c r="H2455" s="53">
        <v>0.08163066300966353</v>
      </c>
      <c r="I2455" s="53">
        <v>0.06817008065563028</v>
      </c>
      <c r="J2455" s="53">
        <v>0.09649080842759057</v>
      </c>
      <c r="K2455" s="53">
        <v>0.09583193152728456</v>
      </c>
      <c r="L2455" s="94">
        <v>0.009057910327029843</v>
      </c>
      <c r="M2455" s="94">
        <v>0.009310476111009984</v>
      </c>
      <c r="N2455" s="94">
        <v>0.009183759100250157</v>
      </c>
      <c r="O2455" s="2" t="s">
        <v>9316</v>
      </c>
      <c r="P2455" s="2">
        <v>6.0</v>
      </c>
      <c r="Q2455" s="2" t="s">
        <v>9317</v>
      </c>
    </row>
    <row r="2456">
      <c r="A2456" s="54">
        <v>46131.0</v>
      </c>
      <c r="B2456" s="2" t="s">
        <v>178</v>
      </c>
      <c r="C2456" s="2" t="s">
        <v>256</v>
      </c>
      <c r="D2456" s="2">
        <v>0.0</v>
      </c>
      <c r="E2456" s="53">
        <v>6.112786235011687E-4</v>
      </c>
      <c r="F2456" s="53">
        <v>0.005092140056812086</v>
      </c>
      <c r="G2456" s="53">
        <v>0.009161265685561942</v>
      </c>
      <c r="H2456" s="53">
        <v>0.011869775753250348</v>
      </c>
      <c r="I2456" s="53">
        <v>0.014967658908869029</v>
      </c>
      <c r="J2456" s="53">
        <v>0.0290517884553127</v>
      </c>
      <c r="K2456" s="53">
        <v>0.01910652707043732</v>
      </c>
      <c r="L2456" s="94">
        <v>8.392878896145472E-5</v>
      </c>
      <c r="M2456" s="94">
        <v>8.440064124522402E-4</v>
      </c>
      <c r="N2456" s="94">
        <v>3.650593766933541E-4</v>
      </c>
      <c r="O2456" s="2" t="s">
        <v>9316</v>
      </c>
      <c r="P2456" s="2">
        <v>7.0</v>
      </c>
      <c r="Q2456" s="2" t="s">
        <v>9318</v>
      </c>
    </row>
    <row r="2457">
      <c r="A2457" s="54">
        <v>46131.0</v>
      </c>
      <c r="B2457" s="2" t="s">
        <v>1876</v>
      </c>
      <c r="C2457" s="2" t="s">
        <v>256</v>
      </c>
      <c r="D2457" s="2">
        <v>0.0</v>
      </c>
      <c r="E2457" s="53">
        <v>0.0</v>
      </c>
      <c r="F2457" s="53">
        <v>0.0</v>
      </c>
      <c r="G2457" s="53">
        <v>0.0</v>
      </c>
      <c r="H2457" s="53">
        <v>0.0</v>
      </c>
      <c r="I2457" s="53">
        <v>0.0</v>
      </c>
      <c r="J2457" s="53">
        <v>0.0</v>
      </c>
      <c r="K2457" s="53">
        <v>0.0</v>
      </c>
      <c r="L2457" s="94">
        <v>0.0</v>
      </c>
      <c r="M2457" s="94">
        <v>0.0</v>
      </c>
      <c r="N2457" s="94">
        <v>0.0</v>
      </c>
      <c r="O2457" s="2" t="s">
        <v>9316</v>
      </c>
      <c r="P2457" s="2">
        <v>8.0</v>
      </c>
      <c r="Q2457" s="2" t="s">
        <v>9318</v>
      </c>
    </row>
    <row r="2458">
      <c r="A2458" s="54">
        <v>46131.0</v>
      </c>
      <c r="B2458" s="2" t="s">
        <v>687</v>
      </c>
      <c r="C2458" s="2" t="s">
        <v>256</v>
      </c>
      <c r="D2458" s="2">
        <v>0.0</v>
      </c>
      <c r="E2458" s="53">
        <v>0.0</v>
      </c>
      <c r="F2458" s="53">
        <v>0.0</v>
      </c>
      <c r="G2458" s="53">
        <v>0.0</v>
      </c>
      <c r="H2458" s="53">
        <v>0.0</v>
      </c>
      <c r="I2458" s="53">
        <v>0.0</v>
      </c>
      <c r="J2458" s="53">
        <v>0.011625188640793696</v>
      </c>
      <c r="K2458" s="53">
        <v>0.005812594320396848</v>
      </c>
      <c r="L2458" s="94">
        <v>0.0</v>
      </c>
      <c r="M2458" s="94">
        <v>1.3514501093403878E-4</v>
      </c>
      <c r="N2458" s="94">
        <v>3.3786252733509696E-5</v>
      </c>
      <c r="O2458" s="2" t="s">
        <v>9316</v>
      </c>
      <c r="P2458" s="2">
        <v>9.0</v>
      </c>
      <c r="Q2458" s="2" t="s">
        <v>9318</v>
      </c>
    </row>
    <row r="2459">
      <c r="A2459" s="54">
        <v>46131.0</v>
      </c>
      <c r="B2459" s="2" t="s">
        <v>301</v>
      </c>
      <c r="C2459" s="2" t="s">
        <v>256</v>
      </c>
      <c r="D2459" s="2">
        <v>0.0</v>
      </c>
      <c r="E2459" s="53">
        <v>0.001</v>
      </c>
      <c r="F2459" s="53">
        <v>0.006</v>
      </c>
      <c r="G2459" s="53">
        <v>0.011000000000000001</v>
      </c>
      <c r="H2459" s="53">
        <v>0.013000000000000001</v>
      </c>
      <c r="I2459" s="53">
        <v>0.016</v>
      </c>
      <c r="J2459" s="53">
        <v>0.038</v>
      </c>
      <c r="K2459" s="53">
        <v>0.024</v>
      </c>
      <c r="L2459" s="94">
        <v>1.0E-4</v>
      </c>
      <c r="M2459" s="94">
        <v>0.0014</v>
      </c>
      <c r="N2459" s="94">
        <v>6.0E-4</v>
      </c>
      <c r="O2459" s="2" t="s">
        <v>9316</v>
      </c>
      <c r="P2459" s="2">
        <v>10.0</v>
      </c>
      <c r="Q2459" s="2" t="s">
        <v>9317</v>
      </c>
    </row>
    <row r="2460">
      <c r="A2460" s="54">
        <v>46131.0</v>
      </c>
      <c r="B2460" s="2" t="s">
        <v>450</v>
      </c>
      <c r="C2460" s="2" t="s">
        <v>256</v>
      </c>
      <c r="D2460" s="2">
        <v>0.0</v>
      </c>
      <c r="E2460" s="53">
        <v>0.0030806512203995404</v>
      </c>
      <c r="F2460" s="53">
        <v>0.011431467916895</v>
      </c>
      <c r="G2460" s="53">
        <v>0.015706879768532613</v>
      </c>
      <c r="H2460" s="53">
        <v>0.017784569012034238</v>
      </c>
      <c r="I2460" s="53">
        <v>0.01959842170175338</v>
      </c>
      <c r="J2460" s="53">
        <v>0.004028767948879114</v>
      </c>
      <c r="K2460" s="53">
        <v>0.009867823858705863</v>
      </c>
      <c r="L2460" s="94">
        <v>2.467060720631391E-4</v>
      </c>
      <c r="M2460" s="94">
        <v>1.6230971185915626E-5</v>
      </c>
      <c r="N2460" s="94">
        <v>9.737394770644467E-5</v>
      </c>
      <c r="O2460" s="2" t="s">
        <v>9316</v>
      </c>
      <c r="P2460" s="2">
        <v>11.0</v>
      </c>
      <c r="Q2460" s="2" t="s">
        <v>9318</v>
      </c>
    </row>
    <row r="2461">
      <c r="A2461" s="54">
        <v>46131.0</v>
      </c>
      <c r="B2461" s="2" t="s">
        <v>1189</v>
      </c>
      <c r="C2461" s="2" t="s">
        <v>256</v>
      </c>
      <c r="D2461" s="2">
        <v>0.0</v>
      </c>
      <c r="E2461" s="53">
        <v>0.0</v>
      </c>
      <c r="F2461" s="53">
        <v>0.0</v>
      </c>
      <c r="G2461" s="53">
        <v>0.0</v>
      </c>
      <c r="H2461" s="53">
        <v>0.0</v>
      </c>
      <c r="I2461" s="53">
        <v>0.0</v>
      </c>
      <c r="J2461" s="53">
        <v>0.0017459577060707913</v>
      </c>
      <c r="K2461" s="53">
        <v>8.729788530353956E-4</v>
      </c>
      <c r="L2461" s="94">
        <v>0.0</v>
      </c>
      <c r="M2461" s="94">
        <v>3.0483683113879795E-6</v>
      </c>
      <c r="N2461" s="94">
        <v>7.620920778469949E-7</v>
      </c>
      <c r="O2461" s="2" t="s">
        <v>9319</v>
      </c>
      <c r="P2461" s="2">
        <v>99.0</v>
      </c>
      <c r="Q2461" s="2" t="s">
        <v>9320</v>
      </c>
    </row>
    <row r="2462">
      <c r="A2462" s="54">
        <v>46132.0</v>
      </c>
      <c r="B2462" s="2" t="s">
        <v>194</v>
      </c>
      <c r="C2462" s="2" t="s">
        <v>180</v>
      </c>
      <c r="D2462" s="2">
        <v>0.0</v>
      </c>
      <c r="E2462" s="53">
        <v>0.0</v>
      </c>
      <c r="F2462" s="53">
        <v>0.006</v>
      </c>
      <c r="G2462" s="53">
        <v>0.013</v>
      </c>
      <c r="H2462" s="53">
        <v>0.019</v>
      </c>
      <c r="I2462" s="53">
        <v>0.026</v>
      </c>
      <c r="J2462" s="53">
        <v>0.081</v>
      </c>
      <c r="K2462" s="53">
        <v>0.047</v>
      </c>
      <c r="L2462" s="94">
        <v>2.0E-4</v>
      </c>
      <c r="M2462" s="94">
        <v>0.0066</v>
      </c>
      <c r="N2462" s="94">
        <v>0.0022</v>
      </c>
      <c r="O2462" s="2" t="s">
        <v>9316</v>
      </c>
      <c r="P2462" s="2">
        <v>1.0</v>
      </c>
      <c r="Q2462" s="2" t="s">
        <v>9317</v>
      </c>
    </row>
    <row r="2463">
      <c r="A2463" s="54">
        <v>46132.0</v>
      </c>
      <c r="B2463" s="2" t="s">
        <v>145</v>
      </c>
      <c r="C2463" s="2" t="s">
        <v>180</v>
      </c>
      <c r="D2463" s="2">
        <v>0.0</v>
      </c>
      <c r="E2463" s="53">
        <v>0.011</v>
      </c>
      <c r="F2463" s="53">
        <v>0.03</v>
      </c>
      <c r="G2463" s="53">
        <v>0.037</v>
      </c>
      <c r="H2463" s="53">
        <v>0.04</v>
      </c>
      <c r="I2463" s="53">
        <v>0.043</v>
      </c>
      <c r="J2463" s="53">
        <v>0.036</v>
      </c>
      <c r="K2463" s="53">
        <v>0.037</v>
      </c>
      <c r="L2463" s="94">
        <v>0.0014</v>
      </c>
      <c r="M2463" s="94">
        <v>0.0013</v>
      </c>
      <c r="N2463" s="94">
        <v>0.0014</v>
      </c>
      <c r="O2463" s="2" t="s">
        <v>9316</v>
      </c>
      <c r="P2463" s="2">
        <v>2.0</v>
      </c>
      <c r="Q2463" s="2" t="s">
        <v>9317</v>
      </c>
    </row>
    <row r="2464">
      <c r="A2464" s="54">
        <v>46132.0</v>
      </c>
      <c r="B2464" s="2" t="s">
        <v>1801</v>
      </c>
      <c r="C2464" s="2" t="s">
        <v>180</v>
      </c>
      <c r="D2464" s="2">
        <v>0.0</v>
      </c>
      <c r="E2464" s="53">
        <v>0.0</v>
      </c>
      <c r="F2464" s="53">
        <v>0.0</v>
      </c>
      <c r="G2464" s="53">
        <v>0.0</v>
      </c>
      <c r="H2464" s="53">
        <v>0.0</v>
      </c>
      <c r="I2464" s="53">
        <v>0.0</v>
      </c>
      <c r="J2464" s="53">
        <v>0.0</v>
      </c>
      <c r="K2464" s="53">
        <v>0.0</v>
      </c>
      <c r="L2464" s="94">
        <v>0.0</v>
      </c>
      <c r="M2464" s="94">
        <v>0.0</v>
      </c>
      <c r="N2464" s="94">
        <v>0.0</v>
      </c>
      <c r="O2464" s="2" t="s">
        <v>9316</v>
      </c>
      <c r="P2464" s="2">
        <v>3.0</v>
      </c>
      <c r="Q2464" s="2" t="s">
        <v>9318</v>
      </c>
    </row>
    <row r="2465">
      <c r="A2465" s="54">
        <v>46132.0</v>
      </c>
      <c r="B2465" s="2" t="s">
        <v>932</v>
      </c>
      <c r="C2465" s="2" t="s">
        <v>180</v>
      </c>
      <c r="D2465" s="2">
        <v>0.0</v>
      </c>
      <c r="E2465" s="53">
        <v>6.112786235011687E-4</v>
      </c>
      <c r="F2465" s="53">
        <v>0.005092140056812086</v>
      </c>
      <c r="G2465" s="53">
        <v>0.009161265685561942</v>
      </c>
      <c r="H2465" s="53">
        <v>0.011869775753250348</v>
      </c>
      <c r="I2465" s="53">
        <v>0.014967658908869029</v>
      </c>
      <c r="J2465" s="53">
        <v>0.021805920851635602</v>
      </c>
      <c r="K2465" s="53">
        <v>0.015483593268598772</v>
      </c>
      <c r="L2465" s="94">
        <v>8.392878896145472E-5</v>
      </c>
      <c r="M2465" s="94">
        <v>4.7549818418779634E-4</v>
      </c>
      <c r="N2465" s="94">
        <v>2.397416605073972E-4</v>
      </c>
      <c r="O2465" s="2" t="s">
        <v>9316</v>
      </c>
      <c r="P2465" s="2">
        <v>4.0</v>
      </c>
      <c r="Q2465" s="2" t="s">
        <v>9318</v>
      </c>
    </row>
    <row r="2466">
      <c r="A2466" s="54">
        <v>46132.0</v>
      </c>
      <c r="B2466" s="2" t="s">
        <v>515</v>
      </c>
      <c r="C2466" s="2" t="s">
        <v>180</v>
      </c>
      <c r="D2466" s="2">
        <v>0.0</v>
      </c>
      <c r="E2466" s="53">
        <v>0.0</v>
      </c>
      <c r="F2466" s="53">
        <v>0.0</v>
      </c>
      <c r="G2466" s="53">
        <v>0.0</v>
      </c>
      <c r="H2466" s="53">
        <v>0.0</v>
      </c>
      <c r="I2466" s="53">
        <v>0.0</v>
      </c>
      <c r="J2466" s="53">
        <v>0.006333604953402113</v>
      </c>
      <c r="K2466" s="53">
        <v>0.0031668024767010565</v>
      </c>
      <c r="L2466" s="94">
        <v>0.0</v>
      </c>
      <c r="M2466" s="94">
        <v>4.011455170575978E-5</v>
      </c>
      <c r="N2466" s="94">
        <v>1.0028637926439945E-5</v>
      </c>
      <c r="O2466" s="2" t="s">
        <v>9316</v>
      </c>
      <c r="P2466" s="2">
        <v>5.0</v>
      </c>
      <c r="Q2466" s="2" t="s">
        <v>9318</v>
      </c>
    </row>
    <row r="2467">
      <c r="A2467" s="54">
        <v>46132.0</v>
      </c>
      <c r="B2467" s="2" t="s">
        <v>229</v>
      </c>
      <c r="C2467" s="2" t="s">
        <v>180</v>
      </c>
      <c r="D2467" s="2">
        <v>0.0</v>
      </c>
      <c r="E2467" s="53">
        <v>0.14320431887269067</v>
      </c>
      <c r="F2467" s="53">
        <v>0.1242725546080336</v>
      </c>
      <c r="G2467" s="53">
        <v>0.11583342834327258</v>
      </c>
      <c r="H2467" s="53">
        <v>0.11230297872225935</v>
      </c>
      <c r="I2467" s="53">
        <v>0.10973211646470896</v>
      </c>
      <c r="J2467" s="53">
        <v>0.09568342682262446</v>
      </c>
      <c r="K2467" s="53">
        <v>0.10575842758294851</v>
      </c>
      <c r="L2467" s="94">
        <v>0.013417383121756063</v>
      </c>
      <c r="M2467" s="94">
        <v>0.00915531816852053</v>
      </c>
      <c r="N2467" s="94">
        <v>0.011184845004817765</v>
      </c>
      <c r="O2467" s="2" t="s">
        <v>9316</v>
      </c>
      <c r="P2467" s="2">
        <v>6.0</v>
      </c>
      <c r="Q2467" s="2" t="s">
        <v>9317</v>
      </c>
    </row>
    <row r="2468">
      <c r="A2468" s="54">
        <v>46132.0</v>
      </c>
      <c r="B2468" s="2" t="s">
        <v>178</v>
      </c>
      <c r="C2468" s="2" t="s">
        <v>180</v>
      </c>
      <c r="D2468" s="2">
        <v>0.0</v>
      </c>
      <c r="E2468" s="53">
        <v>1.0318000704232106E-4</v>
      </c>
      <c r="F2468" s="53">
        <v>0.0020920810825984138</v>
      </c>
      <c r="G2468" s="53">
        <v>0.00506299610294407</v>
      </c>
      <c r="H2468" s="53">
        <v>0.007608194390302724</v>
      </c>
      <c r="I2468" s="53">
        <v>0.011127047322569882</v>
      </c>
      <c r="J2468" s="53">
        <v>0.028808699191449925</v>
      </c>
      <c r="K2468" s="53">
        <v>0.016935847647196998</v>
      </c>
      <c r="L2468" s="94">
        <v>2.563392953842684E-5</v>
      </c>
      <c r="M2468" s="94">
        <v>8.299411491034476E-4</v>
      </c>
      <c r="N2468" s="94">
        <v>2.868229355290681E-4</v>
      </c>
      <c r="O2468" s="2" t="s">
        <v>9316</v>
      </c>
      <c r="P2468" s="2">
        <v>7.0</v>
      </c>
      <c r="Q2468" s="2" t="s">
        <v>9318</v>
      </c>
    </row>
    <row r="2469">
      <c r="A2469" s="54">
        <v>46132.0</v>
      </c>
      <c r="B2469" s="2" t="s">
        <v>1876</v>
      </c>
      <c r="C2469" s="2" t="s">
        <v>180</v>
      </c>
      <c r="D2469" s="2">
        <v>0.0</v>
      </c>
      <c r="E2469" s="53">
        <v>0.0</v>
      </c>
      <c r="F2469" s="53">
        <v>0.0</v>
      </c>
      <c r="G2469" s="53">
        <v>0.0</v>
      </c>
      <c r="H2469" s="53">
        <v>0.0</v>
      </c>
      <c r="I2469" s="53">
        <v>0.0</v>
      </c>
      <c r="J2469" s="53">
        <v>0.0</v>
      </c>
      <c r="K2469" s="53">
        <v>0.0</v>
      </c>
      <c r="L2469" s="94">
        <v>0.0</v>
      </c>
      <c r="M2469" s="94">
        <v>0.0</v>
      </c>
      <c r="N2469" s="94">
        <v>0.0</v>
      </c>
      <c r="O2469" s="2" t="s">
        <v>9316</v>
      </c>
      <c r="P2469" s="2">
        <v>8.0</v>
      </c>
      <c r="Q2469" s="2" t="s">
        <v>9318</v>
      </c>
    </row>
    <row r="2470">
      <c r="A2470" s="54">
        <v>46132.0</v>
      </c>
      <c r="B2470" s="2" t="s">
        <v>687</v>
      </c>
      <c r="C2470" s="2" t="s">
        <v>180</v>
      </c>
      <c r="D2470" s="2">
        <v>0.0</v>
      </c>
      <c r="E2470" s="53">
        <v>0.015519843908277613</v>
      </c>
      <c r="F2470" s="53">
        <v>0.025420050258595797</v>
      </c>
      <c r="G2470" s="53">
        <v>0.02626575647411207</v>
      </c>
      <c r="H2470" s="53">
        <v>0.02562877479958069</v>
      </c>
      <c r="I2470" s="53">
        <v>0.024190690388706252</v>
      </c>
      <c r="J2470" s="53">
        <v>0.011535999568838107</v>
      </c>
      <c r="K2470" s="53">
        <v>0.01890087802147509</v>
      </c>
      <c r="L2470" s="94">
        <v>6.898899631573601E-4</v>
      </c>
      <c r="M2470" s="94">
        <v>1.3307928605223298E-4</v>
      </c>
      <c r="N2470" s="94">
        <v>3.5724318998268007E-4</v>
      </c>
      <c r="O2470" s="2" t="s">
        <v>9316</v>
      </c>
      <c r="P2470" s="2">
        <v>9.0</v>
      </c>
      <c r="Q2470" s="2" t="s">
        <v>9318</v>
      </c>
    </row>
    <row r="2471">
      <c r="A2471" s="54">
        <v>46132.0</v>
      </c>
      <c r="B2471" s="2" t="s">
        <v>301</v>
      </c>
      <c r="C2471" s="2" t="s">
        <v>180</v>
      </c>
      <c r="D2471" s="2">
        <v>0.0</v>
      </c>
      <c r="E2471" s="53">
        <v>0.040999999999999995</v>
      </c>
      <c r="F2471" s="53">
        <v>0.042</v>
      </c>
      <c r="G2471" s="53">
        <v>0.037000000000000005</v>
      </c>
      <c r="H2471" s="53">
        <v>0.034</v>
      </c>
      <c r="I2471" s="53">
        <v>0.03</v>
      </c>
      <c r="J2471" s="53">
        <v>0.037000000000000005</v>
      </c>
      <c r="K2471" s="53">
        <v>0.037000000000000005</v>
      </c>
      <c r="L2471" s="94">
        <v>0.0014</v>
      </c>
      <c r="M2471" s="94">
        <v>0.0014</v>
      </c>
      <c r="N2471" s="94">
        <v>0.0014</v>
      </c>
      <c r="O2471" s="2" t="s">
        <v>9316</v>
      </c>
      <c r="P2471" s="2">
        <v>10.0</v>
      </c>
      <c r="Q2471" s="2" t="s">
        <v>9317</v>
      </c>
    </row>
    <row r="2472">
      <c r="A2472" s="54">
        <v>46132.0</v>
      </c>
      <c r="B2472" s="2" t="s">
        <v>450</v>
      </c>
      <c r="C2472" s="2" t="s">
        <v>180</v>
      </c>
      <c r="D2472" s="2">
        <v>0.0</v>
      </c>
      <c r="E2472" s="53">
        <v>0.0</v>
      </c>
      <c r="F2472" s="53">
        <v>0.0</v>
      </c>
      <c r="G2472" s="53">
        <v>0.0</v>
      </c>
      <c r="H2472" s="53">
        <v>0.0</v>
      </c>
      <c r="I2472" s="53">
        <v>0.0</v>
      </c>
      <c r="J2472" s="53">
        <v>0.003995057451624413</v>
      </c>
      <c r="K2472" s="53">
        <v>0.0019975287258122065</v>
      </c>
      <c r="L2472" s="94">
        <v>0.0</v>
      </c>
      <c r="M2472" s="94">
        <v>1.5960484041779748E-5</v>
      </c>
      <c r="N2472" s="94">
        <v>3.990121010444937E-6</v>
      </c>
      <c r="O2472" s="2" t="s">
        <v>9316</v>
      </c>
      <c r="P2472" s="2">
        <v>11.0</v>
      </c>
      <c r="Q2472" s="2" t="s">
        <v>9318</v>
      </c>
    </row>
    <row r="2473">
      <c r="A2473" s="54">
        <v>46132.0</v>
      </c>
      <c r="B2473" s="2" t="s">
        <v>1189</v>
      </c>
      <c r="C2473" s="2" t="s">
        <v>180</v>
      </c>
      <c r="D2473" s="2">
        <v>0.0</v>
      </c>
      <c r="E2473" s="53">
        <v>0.0</v>
      </c>
      <c r="F2473" s="53">
        <v>0.0</v>
      </c>
      <c r="G2473" s="53">
        <v>0.0</v>
      </c>
      <c r="H2473" s="53">
        <v>0.0</v>
      </c>
      <c r="I2473" s="53">
        <v>0.0</v>
      </c>
      <c r="J2473" s="53">
        <v>0.001731348499682099</v>
      </c>
      <c r="K2473" s="53">
        <v>8.656742498410495E-4</v>
      </c>
      <c r="L2473" s="94">
        <v>0.0</v>
      </c>
      <c r="M2473" s="94">
        <v>2.9975676273514555E-6</v>
      </c>
      <c r="N2473" s="94">
        <v>7.493919068378639E-7</v>
      </c>
      <c r="O2473" s="2" t="s">
        <v>9319</v>
      </c>
      <c r="P2473" s="2">
        <v>99.0</v>
      </c>
      <c r="Q2473" s="2" t="s">
        <v>9320</v>
      </c>
    </row>
    <row r="2474">
      <c r="A2474" s="54">
        <v>46133.0</v>
      </c>
      <c r="B2474" s="2" t="s">
        <v>194</v>
      </c>
      <c r="C2474" s="2" t="s">
        <v>208</v>
      </c>
      <c r="D2474" s="2">
        <v>0.0</v>
      </c>
      <c r="E2474" s="53">
        <v>0.076</v>
      </c>
      <c r="F2474" s="53">
        <v>0.114</v>
      </c>
      <c r="G2474" s="53">
        <v>0.122</v>
      </c>
      <c r="H2474" s="53">
        <v>0.125</v>
      </c>
      <c r="I2474" s="53">
        <v>0.127</v>
      </c>
      <c r="J2474" s="53">
        <v>0.08</v>
      </c>
      <c r="K2474" s="53">
        <v>0.101</v>
      </c>
      <c r="L2474" s="94">
        <v>0.0149</v>
      </c>
      <c r="M2474" s="94">
        <v>0.0064</v>
      </c>
      <c r="N2474" s="94">
        <v>0.0102</v>
      </c>
      <c r="O2474" s="2" t="s">
        <v>9316</v>
      </c>
      <c r="P2474" s="2">
        <v>1.0</v>
      </c>
      <c r="Q2474" s="2" t="s">
        <v>9317</v>
      </c>
    </row>
    <row r="2475">
      <c r="A2475" s="54">
        <v>46133.0</v>
      </c>
      <c r="B2475" s="2" t="s">
        <v>145</v>
      </c>
      <c r="C2475" s="2" t="s">
        <v>208</v>
      </c>
      <c r="D2475" s="2">
        <v>0.0</v>
      </c>
      <c r="E2475" s="53">
        <v>0.191</v>
      </c>
      <c r="F2475" s="53">
        <v>0.124</v>
      </c>
      <c r="G2475" s="53">
        <v>0.1</v>
      </c>
      <c r="H2475" s="53">
        <v>0.089</v>
      </c>
      <c r="I2475" s="53">
        <v>0.08</v>
      </c>
      <c r="J2475" s="53">
        <v>0.036</v>
      </c>
      <c r="K2475" s="53">
        <v>0.068</v>
      </c>
      <c r="L2475" s="94">
        <v>0.01</v>
      </c>
      <c r="M2475" s="94">
        <v>0.0013</v>
      </c>
      <c r="N2475" s="94">
        <v>0.0046</v>
      </c>
      <c r="O2475" s="2" t="s">
        <v>9316</v>
      </c>
      <c r="P2475" s="2">
        <v>2.0</v>
      </c>
      <c r="Q2475" s="2" t="s">
        <v>9317</v>
      </c>
    </row>
    <row r="2476">
      <c r="A2476" s="54">
        <v>46133.0</v>
      </c>
      <c r="B2476" s="2" t="s">
        <v>1801</v>
      </c>
      <c r="C2476" s="2" t="s">
        <v>208</v>
      </c>
      <c r="D2476" s="2">
        <v>0.0</v>
      </c>
      <c r="E2476" s="53">
        <v>0.0</v>
      </c>
      <c r="F2476" s="53">
        <v>0.0</v>
      </c>
      <c r="G2476" s="53">
        <v>0.0</v>
      </c>
      <c r="H2476" s="53">
        <v>0.0</v>
      </c>
      <c r="I2476" s="53">
        <v>0.0</v>
      </c>
      <c r="J2476" s="53">
        <v>0.0</v>
      </c>
      <c r="K2476" s="53">
        <v>0.0</v>
      </c>
      <c r="L2476" s="94">
        <v>0.0</v>
      </c>
      <c r="M2476" s="94">
        <v>0.0</v>
      </c>
      <c r="N2476" s="94">
        <v>0.0</v>
      </c>
      <c r="O2476" s="2" t="s">
        <v>9316</v>
      </c>
      <c r="P2476" s="2">
        <v>3.0</v>
      </c>
      <c r="Q2476" s="2" t="s">
        <v>9318</v>
      </c>
    </row>
    <row r="2477">
      <c r="A2477" s="54">
        <v>46133.0</v>
      </c>
      <c r="B2477" s="2" t="s">
        <v>932</v>
      </c>
      <c r="C2477" s="2" t="s">
        <v>208</v>
      </c>
      <c r="D2477" s="2">
        <v>0.0</v>
      </c>
      <c r="E2477" s="53">
        <v>0.09197917516962878</v>
      </c>
      <c r="F2477" s="53">
        <v>0.06246338147309952</v>
      </c>
      <c r="G2477" s="53">
        <v>0.04872728855542325</v>
      </c>
      <c r="H2477" s="53">
        <v>0.04157239927346593</v>
      </c>
      <c r="I2477" s="53">
        <v>0.034519322338160706</v>
      </c>
      <c r="J2477" s="53">
        <v>0.021623587784822377</v>
      </c>
      <c r="K2477" s="53">
        <v>0.035175438170122815</v>
      </c>
      <c r="L2477" s="94">
        <v>0.0023743486499634816</v>
      </c>
      <c r="M2477" s="94">
        <v>4.675795486879195E-4</v>
      </c>
      <c r="N2477" s="94">
        <v>0.001237311450460133</v>
      </c>
      <c r="O2477" s="2" t="s">
        <v>9316</v>
      </c>
      <c r="P2477" s="2">
        <v>4.0</v>
      </c>
      <c r="Q2477" s="2" t="s">
        <v>9318</v>
      </c>
    </row>
    <row r="2478">
      <c r="A2478" s="54">
        <v>46133.0</v>
      </c>
      <c r="B2478" s="2" t="s">
        <v>515</v>
      </c>
      <c r="C2478" s="2" t="s">
        <v>208</v>
      </c>
      <c r="D2478" s="2">
        <v>0.0</v>
      </c>
      <c r="E2478" s="53">
        <v>0.0</v>
      </c>
      <c r="F2478" s="53">
        <v>0.0</v>
      </c>
      <c r="G2478" s="53">
        <v>0.0</v>
      </c>
      <c r="H2478" s="53">
        <v>0.0</v>
      </c>
      <c r="I2478" s="53">
        <v>0.0</v>
      </c>
      <c r="J2478" s="53">
        <v>0.00628064568499999</v>
      </c>
      <c r="K2478" s="53">
        <v>0.003140322842499995</v>
      </c>
      <c r="L2478" s="94">
        <v>0.0</v>
      </c>
      <c r="M2478" s="94">
        <v>3.9446510220509E-5</v>
      </c>
      <c r="N2478" s="94">
        <v>9.86162755512725E-6</v>
      </c>
      <c r="O2478" s="2" t="s">
        <v>9316</v>
      </c>
      <c r="P2478" s="2">
        <v>5.0</v>
      </c>
      <c r="Q2478" s="2" t="s">
        <v>9318</v>
      </c>
    </row>
    <row r="2479">
      <c r="A2479" s="54">
        <v>46133.0</v>
      </c>
      <c r="B2479" s="2" t="s">
        <v>229</v>
      </c>
      <c r="C2479" s="2" t="s">
        <v>208</v>
      </c>
      <c r="D2479" s="2">
        <v>0.0</v>
      </c>
      <c r="E2479" s="53">
        <v>0.016072846097217285</v>
      </c>
      <c r="F2479" s="53">
        <v>0.04678772131289584</v>
      </c>
      <c r="G2479" s="53">
        <v>0.06784606255479654</v>
      </c>
      <c r="H2479" s="53">
        <v>0.08122400243750916</v>
      </c>
      <c r="I2479" s="53">
        <v>0.0964009969817082</v>
      </c>
      <c r="J2479" s="53">
        <v>0.09488335730139354</v>
      </c>
      <c r="K2479" s="53">
        <v>0.08136470992809504</v>
      </c>
      <c r="L2479" s="94">
        <v>0.004603088204189365</v>
      </c>
      <c r="M2479" s="94">
        <v>0.00900285149278391</v>
      </c>
      <c r="N2479" s="94">
        <v>0.006620216021683048</v>
      </c>
      <c r="O2479" s="2" t="s">
        <v>9316</v>
      </c>
      <c r="P2479" s="2">
        <v>6.0</v>
      </c>
      <c r="Q2479" s="2" t="s">
        <v>9317</v>
      </c>
    </row>
    <row r="2480">
      <c r="A2480" s="54">
        <v>46133.0</v>
      </c>
      <c r="B2480" s="2" t="s">
        <v>178</v>
      </c>
      <c r="C2480" s="2" t="s">
        <v>208</v>
      </c>
      <c r="D2480" s="2">
        <v>0.0</v>
      </c>
      <c r="E2480" s="53">
        <v>0.0</v>
      </c>
      <c r="F2480" s="53">
        <v>0.0</v>
      </c>
      <c r="G2480" s="53">
        <v>0.0</v>
      </c>
      <c r="H2480" s="53">
        <v>0.0</v>
      </c>
      <c r="I2480" s="53">
        <v>0.0</v>
      </c>
      <c r="J2480" s="53">
        <v>0.0285678114752092</v>
      </c>
      <c r="K2480" s="53">
        <v>0.0142839057376046</v>
      </c>
      <c r="L2480" s="94">
        <v>0.0</v>
      </c>
      <c r="M2480" s="94">
        <v>8.161198524830944E-4</v>
      </c>
      <c r="N2480" s="94">
        <v>2.040299631207736E-4</v>
      </c>
      <c r="O2480" s="2" t="s">
        <v>9316</v>
      </c>
      <c r="P2480" s="2">
        <v>7.0</v>
      </c>
      <c r="Q2480" s="2" t="s">
        <v>9318</v>
      </c>
    </row>
    <row r="2481">
      <c r="A2481" s="54">
        <v>46133.0</v>
      </c>
      <c r="B2481" s="2" t="s">
        <v>1876</v>
      </c>
      <c r="C2481" s="2" t="s">
        <v>208</v>
      </c>
      <c r="D2481" s="2">
        <v>0.0</v>
      </c>
      <c r="E2481" s="53">
        <v>0.0</v>
      </c>
      <c r="F2481" s="53">
        <v>0.0</v>
      </c>
      <c r="G2481" s="53">
        <v>0.0</v>
      </c>
      <c r="H2481" s="53">
        <v>0.0</v>
      </c>
      <c r="I2481" s="53">
        <v>0.0</v>
      </c>
      <c r="J2481" s="53">
        <v>0.0</v>
      </c>
      <c r="K2481" s="53">
        <v>0.0</v>
      </c>
      <c r="L2481" s="94">
        <v>0.0</v>
      </c>
      <c r="M2481" s="94">
        <v>0.0</v>
      </c>
      <c r="N2481" s="94">
        <v>0.0</v>
      </c>
      <c r="O2481" s="2" t="s">
        <v>9316</v>
      </c>
      <c r="P2481" s="2">
        <v>8.0</v>
      </c>
      <c r="Q2481" s="2" t="s">
        <v>9318</v>
      </c>
    </row>
    <row r="2482">
      <c r="A2482" s="54">
        <v>46133.0</v>
      </c>
      <c r="B2482" s="2" t="s">
        <v>687</v>
      </c>
      <c r="C2482" s="2" t="s">
        <v>208</v>
      </c>
      <c r="D2482" s="2">
        <v>0.0</v>
      </c>
      <c r="E2482" s="53">
        <v>0.0</v>
      </c>
      <c r="F2482" s="53">
        <v>0.0</v>
      </c>
      <c r="G2482" s="53">
        <v>0.0</v>
      </c>
      <c r="H2482" s="53">
        <v>0.0</v>
      </c>
      <c r="I2482" s="53">
        <v>0.0</v>
      </c>
      <c r="J2482" s="53">
        <v>0.01144749476023532</v>
      </c>
      <c r="K2482" s="53">
        <v>0.00572374738011766</v>
      </c>
      <c r="L2482" s="94">
        <v>0.0</v>
      </c>
      <c r="M2482" s="94">
        <v>1.310451362856151E-4</v>
      </c>
      <c r="N2482" s="94">
        <v>3.276128407140378E-5</v>
      </c>
      <c r="O2482" s="2" t="s">
        <v>9316</v>
      </c>
      <c r="P2482" s="2">
        <v>9.0</v>
      </c>
      <c r="Q2482" s="2" t="s">
        <v>9318</v>
      </c>
    </row>
    <row r="2483">
      <c r="A2483" s="54">
        <v>46133.0</v>
      </c>
      <c r="B2483" s="2" t="s">
        <v>301</v>
      </c>
      <c r="C2483" s="2" t="s">
        <v>208</v>
      </c>
      <c r="D2483" s="2">
        <v>0.0</v>
      </c>
      <c r="E2483" s="53">
        <v>0.040999999999999995</v>
      </c>
      <c r="F2483" s="53">
        <v>0.042</v>
      </c>
      <c r="G2483" s="53">
        <v>0.037000000000000005</v>
      </c>
      <c r="H2483" s="53">
        <v>0.034</v>
      </c>
      <c r="I2483" s="53">
        <v>0.03</v>
      </c>
      <c r="J2483" s="53">
        <v>0.037000000000000005</v>
      </c>
      <c r="K2483" s="53">
        <v>0.037000000000000005</v>
      </c>
      <c r="L2483" s="94">
        <v>0.0014</v>
      </c>
      <c r="M2483" s="94">
        <v>0.0014</v>
      </c>
      <c r="N2483" s="94">
        <v>0.0014</v>
      </c>
      <c r="O2483" s="2" t="s">
        <v>9316</v>
      </c>
      <c r="P2483" s="2">
        <v>10.0</v>
      </c>
      <c r="Q2483" s="2" t="s">
        <v>9317</v>
      </c>
    </row>
    <row r="2484">
      <c r="A2484" s="54">
        <v>46133.0</v>
      </c>
      <c r="B2484" s="2" t="s">
        <v>450</v>
      </c>
      <c r="C2484" s="2" t="s">
        <v>208</v>
      </c>
      <c r="D2484" s="2">
        <v>0.0</v>
      </c>
      <c r="E2484" s="53">
        <v>0.0</v>
      </c>
      <c r="F2484" s="53">
        <v>0.0</v>
      </c>
      <c r="G2484" s="53">
        <v>0.0</v>
      </c>
      <c r="H2484" s="53">
        <v>0.0</v>
      </c>
      <c r="I2484" s="53">
        <v>0.0</v>
      </c>
      <c r="J2484" s="53">
        <v>0.003961652254833788</v>
      </c>
      <c r="K2484" s="53">
        <v>0.001980826127416894</v>
      </c>
      <c r="L2484" s="94">
        <v>0.0</v>
      </c>
      <c r="M2484" s="94">
        <v>1.5694688588229638E-5</v>
      </c>
      <c r="N2484" s="94">
        <v>3.9236721470574094E-6</v>
      </c>
      <c r="O2484" s="2" t="s">
        <v>9316</v>
      </c>
      <c r="P2484" s="2">
        <v>11.0</v>
      </c>
      <c r="Q2484" s="2" t="s">
        <v>9318</v>
      </c>
    </row>
    <row r="2485">
      <c r="A2485" s="54">
        <v>46133.0</v>
      </c>
      <c r="B2485" s="2" t="s">
        <v>1189</v>
      </c>
      <c r="C2485" s="2" t="s">
        <v>208</v>
      </c>
      <c r="D2485" s="2">
        <v>0.0</v>
      </c>
      <c r="E2485" s="53">
        <v>0.0</v>
      </c>
      <c r="F2485" s="53">
        <v>0.0</v>
      </c>
      <c r="G2485" s="53">
        <v>0.0</v>
      </c>
      <c r="H2485" s="53">
        <v>0.0</v>
      </c>
      <c r="I2485" s="53">
        <v>0.0</v>
      </c>
      <c r="J2485" s="53">
        <v>0.00171687160215425</v>
      </c>
      <c r="K2485" s="53">
        <v>8.58435801077125E-4</v>
      </c>
      <c r="L2485" s="94">
        <v>0.0</v>
      </c>
      <c r="M2485" s="94">
        <v>2.9476480982837016E-6</v>
      </c>
      <c r="N2485" s="94">
        <v>7.369120245709254E-7</v>
      </c>
      <c r="O2485" s="2" t="s">
        <v>9319</v>
      </c>
      <c r="P2485" s="2">
        <v>99.0</v>
      </c>
      <c r="Q2485" s="2" t="s">
        <v>9320</v>
      </c>
    </row>
    <row r="2486">
      <c r="A2486" s="54">
        <v>46134.0</v>
      </c>
      <c r="B2486" s="2" t="s">
        <v>194</v>
      </c>
      <c r="C2486" s="2" t="s">
        <v>303</v>
      </c>
      <c r="D2486" s="2">
        <v>0.0</v>
      </c>
      <c r="E2486" s="53">
        <v>0.003</v>
      </c>
      <c r="F2486" s="53">
        <v>0.011</v>
      </c>
      <c r="G2486" s="53">
        <v>0.015</v>
      </c>
      <c r="H2486" s="53">
        <v>0.017</v>
      </c>
      <c r="I2486" s="53">
        <v>0.019</v>
      </c>
      <c r="J2486" s="53">
        <v>0.079</v>
      </c>
      <c r="K2486" s="53">
        <v>0.047</v>
      </c>
      <c r="L2486" s="94">
        <v>2.0E-4</v>
      </c>
      <c r="M2486" s="94">
        <v>0.0062</v>
      </c>
      <c r="N2486" s="94">
        <v>0.0022</v>
      </c>
      <c r="O2486" s="2" t="s">
        <v>9316</v>
      </c>
      <c r="P2486" s="2">
        <v>1.0</v>
      </c>
      <c r="Q2486" s="2" t="s">
        <v>9317</v>
      </c>
    </row>
    <row r="2487">
      <c r="A2487" s="54">
        <v>46134.0</v>
      </c>
      <c r="B2487" s="2" t="s">
        <v>145</v>
      </c>
      <c r="C2487" s="2" t="s">
        <v>303</v>
      </c>
      <c r="D2487" s="2">
        <v>0.0</v>
      </c>
      <c r="E2487" s="53">
        <v>0.0</v>
      </c>
      <c r="F2487" s="53">
        <v>0.0</v>
      </c>
      <c r="G2487" s="53">
        <v>0.0</v>
      </c>
      <c r="H2487" s="53">
        <v>0.0</v>
      </c>
      <c r="I2487" s="53">
        <v>0.0</v>
      </c>
      <c r="J2487" s="53">
        <v>0.035</v>
      </c>
      <c r="K2487" s="53">
        <v>0.018</v>
      </c>
      <c r="L2487" s="94">
        <v>0.0</v>
      </c>
      <c r="M2487" s="94">
        <v>0.0012</v>
      </c>
      <c r="N2487" s="94">
        <v>3.0E-4</v>
      </c>
      <c r="O2487" s="2" t="s">
        <v>9316</v>
      </c>
      <c r="P2487" s="2">
        <v>2.0</v>
      </c>
      <c r="Q2487" s="2" t="s">
        <v>9317</v>
      </c>
    </row>
    <row r="2488">
      <c r="A2488" s="54">
        <v>46134.0</v>
      </c>
      <c r="B2488" s="2" t="s">
        <v>1801</v>
      </c>
      <c r="C2488" s="2" t="s">
        <v>303</v>
      </c>
      <c r="D2488" s="2">
        <v>0.0</v>
      </c>
      <c r="E2488" s="53">
        <v>0.0</v>
      </c>
      <c r="F2488" s="53">
        <v>0.0</v>
      </c>
      <c r="G2488" s="53">
        <v>0.0</v>
      </c>
      <c r="H2488" s="53">
        <v>0.0</v>
      </c>
      <c r="I2488" s="53">
        <v>0.0</v>
      </c>
      <c r="J2488" s="53">
        <v>0.0</v>
      </c>
      <c r="K2488" s="53">
        <v>0.0</v>
      </c>
      <c r="L2488" s="94">
        <v>0.0</v>
      </c>
      <c r="M2488" s="94">
        <v>0.0</v>
      </c>
      <c r="N2488" s="94">
        <v>0.0</v>
      </c>
      <c r="O2488" s="2" t="s">
        <v>9316</v>
      </c>
      <c r="P2488" s="2">
        <v>3.0</v>
      </c>
      <c r="Q2488" s="2" t="s">
        <v>9318</v>
      </c>
    </row>
    <row r="2489">
      <c r="A2489" s="54">
        <v>46134.0</v>
      </c>
      <c r="B2489" s="2" t="s">
        <v>932</v>
      </c>
      <c r="C2489" s="2" t="s">
        <v>303</v>
      </c>
      <c r="D2489" s="2">
        <v>0.0</v>
      </c>
      <c r="E2489" s="53">
        <v>0.14942061089280187</v>
      </c>
      <c r="F2489" s="53">
        <v>0.0796133666748361</v>
      </c>
      <c r="G2489" s="53">
        <v>0.05728126204020505</v>
      </c>
      <c r="H2489" s="53">
        <v>0.04693375900213131</v>
      </c>
      <c r="I2489" s="53">
        <v>0.037426776823629826</v>
      </c>
      <c r="J2489" s="53">
        <v>0.021442903915371653</v>
      </c>
      <c r="K2489" s="53">
        <v>0.03936208297778835</v>
      </c>
      <c r="L2489" s="94">
        <v>0.0032811429809186357</v>
      </c>
      <c r="M2489" s="94">
        <v>4.5979812832386095E-4</v>
      </c>
      <c r="N2489" s="94">
        <v>0.0015493735763502953</v>
      </c>
      <c r="O2489" s="2" t="s">
        <v>9316</v>
      </c>
      <c r="P2489" s="2">
        <v>4.0</v>
      </c>
      <c r="Q2489" s="2" t="s">
        <v>9318</v>
      </c>
    </row>
    <row r="2490">
      <c r="A2490" s="54">
        <v>46134.0</v>
      </c>
      <c r="B2490" s="2" t="s">
        <v>515</v>
      </c>
      <c r="C2490" s="2" t="s">
        <v>303</v>
      </c>
      <c r="D2490" s="2">
        <v>0.0</v>
      </c>
      <c r="E2490" s="53">
        <v>0.0</v>
      </c>
      <c r="F2490" s="53">
        <v>0.0</v>
      </c>
      <c r="G2490" s="53">
        <v>0.0</v>
      </c>
      <c r="H2490" s="53">
        <v>0.0</v>
      </c>
      <c r="I2490" s="53">
        <v>0.0</v>
      </c>
      <c r="J2490" s="53">
        <v>0.006228165431662415</v>
      </c>
      <c r="K2490" s="53">
        <v>0.0031140827158312075</v>
      </c>
      <c r="L2490" s="94">
        <v>0.0</v>
      </c>
      <c r="M2490" s="94">
        <v>3.879004464415468E-5</v>
      </c>
      <c r="N2490" s="94">
        <v>9.69751116103867E-6</v>
      </c>
      <c r="O2490" s="2" t="s">
        <v>9316</v>
      </c>
      <c r="P2490" s="2">
        <v>5.0</v>
      </c>
      <c r="Q2490" s="2" t="s">
        <v>9318</v>
      </c>
    </row>
    <row r="2491">
      <c r="A2491" s="54">
        <v>46134.0</v>
      </c>
      <c r="B2491" s="2" t="s">
        <v>229</v>
      </c>
      <c r="C2491" s="2" t="s">
        <v>303</v>
      </c>
      <c r="D2491" s="2">
        <v>0.0</v>
      </c>
      <c r="E2491" s="53">
        <v>0.1548272324837447</v>
      </c>
      <c r="F2491" s="53">
        <v>0.1738653202182646</v>
      </c>
      <c r="G2491" s="53">
        <v>0.16772167506273503</v>
      </c>
      <c r="H2491" s="53">
        <v>0.16131131080525407</v>
      </c>
      <c r="I2491" s="53">
        <v>0.15272573199555345</v>
      </c>
      <c r="J2491" s="53">
        <v>0.09409052438604705</v>
      </c>
      <c r="K2491" s="53">
        <v>0.13090609972439105</v>
      </c>
      <c r="L2491" s="94">
        <v>0.028130560285849673</v>
      </c>
      <c r="M2491" s="94">
        <v>0.008853026779241314</v>
      </c>
      <c r="N2491" s="94">
        <v>0.017136406945052213</v>
      </c>
      <c r="O2491" s="2" t="s">
        <v>9316</v>
      </c>
      <c r="P2491" s="2">
        <v>6.0</v>
      </c>
      <c r="Q2491" s="2" t="s">
        <v>9317</v>
      </c>
    </row>
    <row r="2492">
      <c r="A2492" s="54">
        <v>46134.0</v>
      </c>
      <c r="B2492" s="2" t="s">
        <v>178</v>
      </c>
      <c r="C2492" s="2" t="s">
        <v>303</v>
      </c>
      <c r="D2492" s="2">
        <v>0.0</v>
      </c>
      <c r="E2492" s="53">
        <v>0.006915828157952873</v>
      </c>
      <c r="F2492" s="53">
        <v>0.017127849278972512</v>
      </c>
      <c r="G2492" s="53">
        <v>0.02056634609304446</v>
      </c>
      <c r="H2492" s="53">
        <v>0.02176926471532668</v>
      </c>
      <c r="I2492" s="53">
        <v>0.022426149267434775</v>
      </c>
      <c r="J2492" s="53">
        <v>0.028329102581456485</v>
      </c>
      <c r="K2492" s="53">
        <v>0.024447724337250475</v>
      </c>
      <c r="L2492" s="94">
        <v>4.2297459161888513E-4</v>
      </c>
      <c r="M2492" s="94">
        <v>8.025380530706846E-4</v>
      </c>
      <c r="N2492" s="94">
        <v>5.976912252701891E-4</v>
      </c>
      <c r="O2492" s="2" t="s">
        <v>9316</v>
      </c>
      <c r="P2492" s="2">
        <v>7.0</v>
      </c>
      <c r="Q2492" s="2" t="s">
        <v>9318</v>
      </c>
    </row>
    <row r="2493">
      <c r="A2493" s="54">
        <v>46134.0</v>
      </c>
      <c r="B2493" s="2" t="s">
        <v>1876</v>
      </c>
      <c r="C2493" s="2" t="s">
        <v>303</v>
      </c>
      <c r="D2493" s="2">
        <v>0.0</v>
      </c>
      <c r="E2493" s="53">
        <v>0.0</v>
      </c>
      <c r="F2493" s="53">
        <v>0.0</v>
      </c>
      <c r="G2493" s="53">
        <v>0.0</v>
      </c>
      <c r="H2493" s="53">
        <v>0.0</v>
      </c>
      <c r="I2493" s="53">
        <v>0.0</v>
      </c>
      <c r="J2493" s="53">
        <v>0.0</v>
      </c>
      <c r="K2493" s="53">
        <v>0.0</v>
      </c>
      <c r="L2493" s="94">
        <v>0.0</v>
      </c>
      <c r="M2493" s="94">
        <v>0.0</v>
      </c>
      <c r="N2493" s="94">
        <v>0.0</v>
      </c>
      <c r="O2493" s="2" t="s">
        <v>9316</v>
      </c>
      <c r="P2493" s="2">
        <v>8.0</v>
      </c>
      <c r="Q2493" s="2" t="s">
        <v>9318</v>
      </c>
    </row>
    <row r="2494">
      <c r="A2494" s="54">
        <v>46134.0</v>
      </c>
      <c r="B2494" s="2" t="s">
        <v>687</v>
      </c>
      <c r="C2494" s="2" t="s">
        <v>303</v>
      </c>
      <c r="D2494" s="2">
        <v>0.0</v>
      </c>
      <c r="E2494" s="53">
        <v>0.0</v>
      </c>
      <c r="F2494" s="53">
        <v>0.0</v>
      </c>
      <c r="G2494" s="53">
        <v>0.0</v>
      </c>
      <c r="H2494" s="53">
        <v>0.0</v>
      </c>
      <c r="I2494" s="53">
        <v>0.0</v>
      </c>
      <c r="J2494" s="53">
        <v>0.01135966896528012</v>
      </c>
      <c r="K2494" s="53">
        <v>0.00567983448264006</v>
      </c>
      <c r="L2494" s="94">
        <v>0.0</v>
      </c>
      <c r="M2494" s="94">
        <v>1.290420790007483E-4</v>
      </c>
      <c r="N2494" s="94">
        <v>3.2260519750187075E-5</v>
      </c>
      <c r="O2494" s="2" t="s">
        <v>9316</v>
      </c>
      <c r="P2494" s="2">
        <v>9.0</v>
      </c>
      <c r="Q2494" s="2" t="s">
        <v>9318</v>
      </c>
    </row>
    <row r="2495">
      <c r="A2495" s="54">
        <v>46134.0</v>
      </c>
      <c r="B2495" s="2" t="s">
        <v>301</v>
      </c>
      <c r="C2495" s="2" t="s">
        <v>303</v>
      </c>
      <c r="D2495" s="2">
        <v>0.0</v>
      </c>
      <c r="E2495" s="53">
        <v>0.084</v>
      </c>
      <c r="F2495" s="53">
        <v>0.11900000000000001</v>
      </c>
      <c r="G2495" s="53">
        <v>0.12300000000000001</v>
      </c>
      <c r="H2495" s="53">
        <v>0.122</v>
      </c>
      <c r="I2495" s="53">
        <v>0.11900000000000001</v>
      </c>
      <c r="J2495" s="53">
        <v>0.037000000000000005</v>
      </c>
      <c r="K2495" s="53">
        <v>0.08</v>
      </c>
      <c r="L2495" s="94">
        <v>0.015</v>
      </c>
      <c r="M2495" s="94">
        <v>0.0014</v>
      </c>
      <c r="N2495" s="94">
        <v>0.0064</v>
      </c>
      <c r="O2495" s="2" t="s">
        <v>9316</v>
      </c>
      <c r="P2495" s="2">
        <v>10.0</v>
      </c>
      <c r="Q2495" s="2" t="s">
        <v>9317</v>
      </c>
    </row>
    <row r="2496">
      <c r="A2496" s="54">
        <v>46134.0</v>
      </c>
      <c r="B2496" s="2" t="s">
        <v>450</v>
      </c>
      <c r="C2496" s="2" t="s">
        <v>303</v>
      </c>
      <c r="D2496" s="2">
        <v>0.0</v>
      </c>
      <c r="E2496" s="53">
        <v>0.0</v>
      </c>
      <c r="F2496" s="53">
        <v>0.0</v>
      </c>
      <c r="G2496" s="53">
        <v>0.0</v>
      </c>
      <c r="H2496" s="53">
        <v>0.0</v>
      </c>
      <c r="I2496" s="53">
        <v>0.0</v>
      </c>
      <c r="J2496" s="53">
        <v>0.003928549207090528</v>
      </c>
      <c r="K2496" s="53">
        <v>0.001964274603545264</v>
      </c>
      <c r="L2496" s="94">
        <v>0.0</v>
      </c>
      <c r="M2496" s="94">
        <v>1.5433498872531616E-5</v>
      </c>
      <c r="N2496" s="94">
        <v>3.858374718132904E-6</v>
      </c>
      <c r="O2496" s="2" t="s">
        <v>9316</v>
      </c>
      <c r="P2496" s="2">
        <v>11.0</v>
      </c>
      <c r="Q2496" s="2" t="s">
        <v>9318</v>
      </c>
    </row>
    <row r="2497">
      <c r="A2497" s="54">
        <v>46134.0</v>
      </c>
      <c r="B2497" s="2" t="s">
        <v>1189</v>
      </c>
      <c r="C2497" s="2" t="s">
        <v>303</v>
      </c>
      <c r="D2497" s="2">
        <v>0.0</v>
      </c>
      <c r="E2497" s="53">
        <v>1.0318000704232106E-4</v>
      </c>
      <c r="F2497" s="53">
        <v>0.0020920810825984138</v>
      </c>
      <c r="G2497" s="53">
        <v>0.00506299610294407</v>
      </c>
      <c r="H2497" s="53">
        <v>0.007608194390302724</v>
      </c>
      <c r="I2497" s="53">
        <v>0.011127047322569882</v>
      </c>
      <c r="J2497" s="53">
        <v>0.0017025256477495407</v>
      </c>
      <c r="K2497" s="53">
        <v>0.0033827608753468053</v>
      </c>
      <c r="L2497" s="94">
        <v>2.563392953842684E-5</v>
      </c>
      <c r="M2497" s="94">
        <v>2.8985935812449933E-6</v>
      </c>
      <c r="N2497" s="94">
        <v>1.1443071139777085E-5</v>
      </c>
      <c r="O2497" s="2" t="s">
        <v>9319</v>
      </c>
      <c r="P2497" s="2">
        <v>99.0</v>
      </c>
      <c r="Q2497" s="2" t="s">
        <v>9320</v>
      </c>
    </row>
    <row r="2498">
      <c r="A2498" s="54">
        <v>46135.0</v>
      </c>
      <c r="B2498" s="2" t="s">
        <v>194</v>
      </c>
      <c r="C2498" s="2" t="s">
        <v>148</v>
      </c>
      <c r="D2498" s="2">
        <v>0.0</v>
      </c>
      <c r="E2498" s="53">
        <v>0.185</v>
      </c>
      <c r="F2498" s="53">
        <v>0.127</v>
      </c>
      <c r="G2498" s="53">
        <v>0.109</v>
      </c>
      <c r="H2498" s="53">
        <v>0.101</v>
      </c>
      <c r="I2498" s="53">
        <v>0.095</v>
      </c>
      <c r="J2498" s="53">
        <v>0.079</v>
      </c>
      <c r="K2498" s="53">
        <v>0.094</v>
      </c>
      <c r="L2498" s="94">
        <v>0.0119</v>
      </c>
      <c r="M2498" s="94">
        <v>0.0062</v>
      </c>
      <c r="N2498" s="94">
        <v>0.0088</v>
      </c>
      <c r="O2498" s="2" t="s">
        <v>9316</v>
      </c>
      <c r="P2498" s="2">
        <v>1.0</v>
      </c>
      <c r="Q2498" s="2" t="s">
        <v>9317</v>
      </c>
    </row>
    <row r="2499">
      <c r="A2499" s="54">
        <v>46135.0</v>
      </c>
      <c r="B2499" s="2" t="s">
        <v>145</v>
      </c>
      <c r="C2499" s="2" t="s">
        <v>148</v>
      </c>
      <c r="D2499" s="2">
        <v>0.0</v>
      </c>
      <c r="E2499" s="53">
        <v>0.149</v>
      </c>
      <c r="F2499" s="53">
        <v>0.08</v>
      </c>
      <c r="G2499" s="53">
        <v>0.057</v>
      </c>
      <c r="H2499" s="53">
        <v>0.047</v>
      </c>
      <c r="I2499" s="53">
        <v>0.037</v>
      </c>
      <c r="J2499" s="53">
        <v>0.035</v>
      </c>
      <c r="K2499" s="53">
        <v>0.046</v>
      </c>
      <c r="L2499" s="94">
        <v>0.0032</v>
      </c>
      <c r="M2499" s="94">
        <v>0.0012</v>
      </c>
      <c r="N2499" s="94">
        <v>0.0021</v>
      </c>
      <c r="O2499" s="2" t="s">
        <v>9316</v>
      </c>
      <c r="P2499" s="2">
        <v>2.0</v>
      </c>
      <c r="Q2499" s="2" t="s">
        <v>9317</v>
      </c>
    </row>
    <row r="2500">
      <c r="A2500" s="54">
        <v>46135.0</v>
      </c>
      <c r="B2500" s="2" t="s">
        <v>1801</v>
      </c>
      <c r="C2500" s="2" t="s">
        <v>148</v>
      </c>
      <c r="D2500" s="2">
        <v>0.0</v>
      </c>
      <c r="E2500" s="53">
        <v>0.0</v>
      </c>
      <c r="F2500" s="53">
        <v>0.0</v>
      </c>
      <c r="G2500" s="53">
        <v>0.0</v>
      </c>
      <c r="H2500" s="53">
        <v>0.0</v>
      </c>
      <c r="I2500" s="53">
        <v>0.0</v>
      </c>
      <c r="J2500" s="53">
        <v>0.0</v>
      </c>
      <c r="K2500" s="53">
        <v>0.0</v>
      </c>
      <c r="L2500" s="94">
        <v>0.0</v>
      </c>
      <c r="M2500" s="94">
        <v>0.0</v>
      </c>
      <c r="N2500" s="94">
        <v>0.0</v>
      </c>
      <c r="O2500" s="2" t="s">
        <v>9316</v>
      </c>
      <c r="P2500" s="2">
        <v>3.0</v>
      </c>
      <c r="Q2500" s="2" t="s">
        <v>9318</v>
      </c>
    </row>
    <row r="2501">
      <c r="A2501" s="54">
        <v>46135.0</v>
      </c>
      <c r="B2501" s="2" t="s">
        <v>932</v>
      </c>
      <c r="C2501" s="2" t="s">
        <v>148</v>
      </c>
      <c r="D2501" s="2">
        <v>0.0</v>
      </c>
      <c r="E2501" s="53">
        <v>0.0030806512203995404</v>
      </c>
      <c r="F2501" s="53">
        <v>0.011431467916895</v>
      </c>
      <c r="G2501" s="53">
        <v>0.015706879768532613</v>
      </c>
      <c r="H2501" s="53">
        <v>0.017784569012034238</v>
      </c>
      <c r="I2501" s="53">
        <v>0.01959842170175338</v>
      </c>
      <c r="J2501" s="53">
        <v>0.021263852254966145</v>
      </c>
      <c r="K2501" s="53">
        <v>0.01848536601174938</v>
      </c>
      <c r="L2501" s="94">
        <v>2.467060720631391E-4</v>
      </c>
      <c r="M2501" s="94">
        <v>4.521514127210288E-4</v>
      </c>
      <c r="N2501" s="94">
        <v>3.4170875658833915E-4</v>
      </c>
      <c r="O2501" s="2" t="s">
        <v>9316</v>
      </c>
      <c r="P2501" s="2">
        <v>4.0</v>
      </c>
      <c r="Q2501" s="2" t="s">
        <v>9318</v>
      </c>
    </row>
    <row r="2502">
      <c r="A2502" s="54">
        <v>46135.0</v>
      </c>
      <c r="B2502" s="2" t="s">
        <v>515</v>
      </c>
      <c r="C2502" s="2" t="s">
        <v>148</v>
      </c>
      <c r="D2502" s="2">
        <v>0.0</v>
      </c>
      <c r="E2502" s="53">
        <v>0.0182509799279295</v>
      </c>
      <c r="F2502" s="53">
        <v>0.02782427324254769</v>
      </c>
      <c r="G2502" s="53">
        <v>0.02842089855985309</v>
      </c>
      <c r="H2502" s="53">
        <v>0.02774624769184585</v>
      </c>
      <c r="I2502" s="53">
        <v>0.026363012817336634</v>
      </c>
      <c r="J2502" s="53">
        <v>0.006176159259074012</v>
      </c>
      <c r="K2502" s="53">
        <v>0.01729852890946355</v>
      </c>
      <c r="L2502" s="94">
        <v>8.077474749494595E-4</v>
      </c>
      <c r="M2502" s="94">
        <v>3.814494319344565E-5</v>
      </c>
      <c r="N2502" s="94">
        <v>2.992391024315462E-4</v>
      </c>
      <c r="O2502" s="2" t="s">
        <v>9316</v>
      </c>
      <c r="P2502" s="2">
        <v>5.0</v>
      </c>
      <c r="Q2502" s="2" t="s">
        <v>9318</v>
      </c>
    </row>
    <row r="2503">
      <c r="A2503" s="54">
        <v>46135.0</v>
      </c>
      <c r="B2503" s="2" t="s">
        <v>229</v>
      </c>
      <c r="C2503" s="2" t="s">
        <v>148</v>
      </c>
      <c r="D2503" s="2">
        <v>0.0</v>
      </c>
      <c r="E2503" s="53">
        <v>0.17355465872548112</v>
      </c>
      <c r="F2503" s="53">
        <v>0.12323493266867938</v>
      </c>
      <c r="G2503" s="53">
        <v>0.10518910274547792</v>
      </c>
      <c r="H2503" s="53">
        <v>0.09558661956023035</v>
      </c>
      <c r="I2503" s="53">
        <v>0.08561950065221573</v>
      </c>
      <c r="J2503" s="53">
        <v>0.09330485353259192</v>
      </c>
      <c r="K2503" s="53">
        <v>0.09924697813903492</v>
      </c>
      <c r="L2503" s="94">
        <v>0.01106474733639871</v>
      </c>
      <c r="M2503" s="94">
        <v>0.008705795692738431</v>
      </c>
      <c r="N2503" s="94">
        <v>0.009849962669730076</v>
      </c>
      <c r="O2503" s="2" t="s">
        <v>9316</v>
      </c>
      <c r="P2503" s="2">
        <v>6.0</v>
      </c>
      <c r="Q2503" s="2" t="s">
        <v>9317</v>
      </c>
    </row>
    <row r="2504">
      <c r="A2504" s="54">
        <v>46135.0</v>
      </c>
      <c r="B2504" s="2" t="s">
        <v>178</v>
      </c>
      <c r="C2504" s="2" t="s">
        <v>148</v>
      </c>
      <c r="D2504" s="2">
        <v>0.0</v>
      </c>
      <c r="E2504" s="53">
        <v>0.048164624788520564</v>
      </c>
      <c r="F2504" s="53">
        <v>0.04520066523626009</v>
      </c>
      <c r="G2504" s="53">
        <v>0.03927520578011861</v>
      </c>
      <c r="H2504" s="53">
        <v>0.03536427486387468</v>
      </c>
      <c r="I2504" s="53">
        <v>0.030990984520748024</v>
      </c>
      <c r="J2504" s="53">
        <v>0.028092550066226893</v>
      </c>
      <c r="K2504" s="53">
        <v>0.03368387792317275</v>
      </c>
      <c r="L2504" s="94">
        <v>0.0015425417890706622</v>
      </c>
      <c r="M2504" s="94">
        <v>7.891913692234646E-4</v>
      </c>
      <c r="N2504" s="94">
        <v>0.0011346036319432044</v>
      </c>
      <c r="O2504" s="2" t="s">
        <v>9316</v>
      </c>
      <c r="P2504" s="2">
        <v>7.0</v>
      </c>
      <c r="Q2504" s="2" t="s">
        <v>9318</v>
      </c>
    </row>
    <row r="2505">
      <c r="A2505" s="54">
        <v>46135.0</v>
      </c>
      <c r="B2505" s="2" t="s">
        <v>1876</v>
      </c>
      <c r="C2505" s="2" t="s">
        <v>148</v>
      </c>
      <c r="D2505" s="2">
        <v>0.0</v>
      </c>
      <c r="E2505" s="53">
        <v>0.0</v>
      </c>
      <c r="F2505" s="53">
        <v>0.0</v>
      </c>
      <c r="G2505" s="53">
        <v>0.0</v>
      </c>
      <c r="H2505" s="53">
        <v>0.0</v>
      </c>
      <c r="I2505" s="53">
        <v>0.0</v>
      </c>
      <c r="J2505" s="53">
        <v>0.0</v>
      </c>
      <c r="K2505" s="53">
        <v>0.0</v>
      </c>
      <c r="L2505" s="94">
        <v>0.0</v>
      </c>
      <c r="M2505" s="94">
        <v>0.0</v>
      </c>
      <c r="N2505" s="94">
        <v>0.0</v>
      </c>
      <c r="O2505" s="2" t="s">
        <v>9316</v>
      </c>
      <c r="P2505" s="2">
        <v>8.0</v>
      </c>
      <c r="Q2505" s="2" t="s">
        <v>9318</v>
      </c>
    </row>
    <row r="2506">
      <c r="A2506" s="54">
        <v>46135.0</v>
      </c>
      <c r="B2506" s="2" t="s">
        <v>687</v>
      </c>
      <c r="C2506" s="2" t="s">
        <v>148</v>
      </c>
      <c r="D2506" s="2">
        <v>0.0</v>
      </c>
      <c r="E2506" s="53">
        <v>0.10808647085295196</v>
      </c>
      <c r="F2506" s="53">
        <v>0.06708391481692341</v>
      </c>
      <c r="G2506" s="53">
        <v>0.05015927407932315</v>
      </c>
      <c r="H2506" s="53">
        <v>0.04163406749326743</v>
      </c>
      <c r="I2506" s="53">
        <v>0.033429426623465854</v>
      </c>
      <c r="J2506" s="53">
        <v>0.011272516974543319</v>
      </c>
      <c r="K2506" s="53">
        <v>0.030715895526933233</v>
      </c>
      <c r="L2506" s="94">
        <v>0.002515952776164659</v>
      </c>
      <c r="M2506" s="94">
        <v>1.2706963894136726E-4</v>
      </c>
      <c r="N2506" s="94">
        <v>9.43466238021477E-4</v>
      </c>
      <c r="O2506" s="2" t="s">
        <v>9316</v>
      </c>
      <c r="P2506" s="2">
        <v>9.0</v>
      </c>
      <c r="Q2506" s="2" t="s">
        <v>9318</v>
      </c>
    </row>
    <row r="2507">
      <c r="A2507" s="54">
        <v>46135.0</v>
      </c>
      <c r="B2507" s="2" t="s">
        <v>301</v>
      </c>
      <c r="C2507" s="2" t="s">
        <v>148</v>
      </c>
      <c r="D2507" s="2">
        <v>0.0</v>
      </c>
      <c r="E2507" s="53">
        <v>0.037000000000000005</v>
      </c>
      <c r="F2507" s="53">
        <v>0.055999999999999994</v>
      </c>
      <c r="G2507" s="53">
        <v>0.057</v>
      </c>
      <c r="H2507" s="53">
        <v>0.055999999999999994</v>
      </c>
      <c r="I2507" s="53">
        <v>0.053</v>
      </c>
      <c r="J2507" s="53">
        <v>0.036000000000000004</v>
      </c>
      <c r="K2507" s="53">
        <v>0.047</v>
      </c>
      <c r="L2507" s="94">
        <v>0.0032</v>
      </c>
      <c r="M2507" s="94">
        <v>0.0013</v>
      </c>
      <c r="N2507" s="94">
        <v>0.0022</v>
      </c>
      <c r="O2507" s="2" t="s">
        <v>9316</v>
      </c>
      <c r="P2507" s="2">
        <v>10.0</v>
      </c>
      <c r="Q2507" s="2" t="s">
        <v>9317</v>
      </c>
    </row>
    <row r="2508">
      <c r="A2508" s="54">
        <v>46135.0</v>
      </c>
      <c r="B2508" s="2" t="s">
        <v>450</v>
      </c>
      <c r="C2508" s="2" t="s">
        <v>148</v>
      </c>
      <c r="D2508" s="2">
        <v>0.0</v>
      </c>
      <c r="E2508" s="53">
        <v>0.0</v>
      </c>
      <c r="F2508" s="53">
        <v>0.0</v>
      </c>
      <c r="G2508" s="53">
        <v>0.0</v>
      </c>
      <c r="H2508" s="53">
        <v>0.0</v>
      </c>
      <c r="I2508" s="53">
        <v>0.0</v>
      </c>
      <c r="J2508" s="53">
        <v>0.0038957451959691592</v>
      </c>
      <c r="K2508" s="53">
        <v>0.0019478725979845796</v>
      </c>
      <c r="L2508" s="94">
        <v>0.0</v>
      </c>
      <c r="M2508" s="94">
        <v>1.5176830631916783E-5</v>
      </c>
      <c r="N2508" s="94">
        <v>3.7942076579791957E-6</v>
      </c>
      <c r="O2508" s="2" t="s">
        <v>9316</v>
      </c>
      <c r="P2508" s="2">
        <v>11.0</v>
      </c>
      <c r="Q2508" s="2" t="s">
        <v>9318</v>
      </c>
    </row>
    <row r="2509">
      <c r="A2509" s="54">
        <v>46135.0</v>
      </c>
      <c r="B2509" s="2" t="s">
        <v>1189</v>
      </c>
      <c r="C2509" s="2" t="s">
        <v>148</v>
      </c>
      <c r="D2509" s="2">
        <v>0.0</v>
      </c>
      <c r="E2509" s="53">
        <v>0.0</v>
      </c>
      <c r="F2509" s="53">
        <v>0.0</v>
      </c>
      <c r="G2509" s="53">
        <v>0.0</v>
      </c>
      <c r="H2509" s="53">
        <v>0.0</v>
      </c>
      <c r="I2509" s="53">
        <v>0.0</v>
      </c>
      <c r="J2509" s="53">
        <v>0.0016883092876280002</v>
      </c>
      <c r="K2509" s="53">
        <v>8.441546438140001E-4</v>
      </c>
      <c r="L2509" s="94">
        <v>0.0</v>
      </c>
      <c r="M2509" s="94">
        <v>2.8503882506909656E-6</v>
      </c>
      <c r="N2509" s="94">
        <v>7.125970626727414E-7</v>
      </c>
      <c r="O2509" s="2" t="s">
        <v>9319</v>
      </c>
      <c r="P2509" s="2">
        <v>99.0</v>
      </c>
      <c r="Q2509" s="2" t="s">
        <v>9320</v>
      </c>
    </row>
    <row r="2510">
      <c r="A2510" s="54">
        <v>46136.0</v>
      </c>
      <c r="B2510" s="2" t="s">
        <v>194</v>
      </c>
      <c r="C2510" s="2" t="s">
        <v>196</v>
      </c>
      <c r="D2510" s="2">
        <v>0.0</v>
      </c>
      <c r="E2510" s="53">
        <v>0.022</v>
      </c>
      <c r="F2510" s="53">
        <v>0.053</v>
      </c>
      <c r="G2510" s="53">
        <v>0.069</v>
      </c>
      <c r="H2510" s="53">
        <v>0.078</v>
      </c>
      <c r="I2510" s="53">
        <v>0.088</v>
      </c>
      <c r="J2510" s="53">
        <v>0.078</v>
      </c>
      <c r="K2510" s="53">
        <v>0.074</v>
      </c>
      <c r="L2510" s="94">
        <v>0.0048</v>
      </c>
      <c r="M2510" s="94">
        <v>0.0061</v>
      </c>
      <c r="N2510" s="94">
        <v>0.0055</v>
      </c>
      <c r="O2510" s="2" t="s">
        <v>9316</v>
      </c>
      <c r="P2510" s="2">
        <v>1.0</v>
      </c>
      <c r="Q2510" s="2" t="s">
        <v>9317</v>
      </c>
    </row>
    <row r="2511">
      <c r="A2511" s="54">
        <v>46136.0</v>
      </c>
      <c r="B2511" s="2" t="s">
        <v>145</v>
      </c>
      <c r="C2511" s="2" t="s">
        <v>196</v>
      </c>
      <c r="D2511" s="2">
        <v>0.0</v>
      </c>
      <c r="E2511" s="53">
        <v>0.001</v>
      </c>
      <c r="F2511" s="53">
        <v>0.008</v>
      </c>
      <c r="G2511" s="53">
        <v>0.015</v>
      </c>
      <c r="H2511" s="53">
        <v>0.02</v>
      </c>
      <c r="I2511" s="53">
        <v>0.027</v>
      </c>
      <c r="J2511" s="53">
        <v>0.035</v>
      </c>
      <c r="K2511" s="53">
        <v>0.025</v>
      </c>
      <c r="L2511" s="94">
        <v>2.0E-4</v>
      </c>
      <c r="M2511" s="94">
        <v>0.0012</v>
      </c>
      <c r="N2511" s="94">
        <v>6.0E-4</v>
      </c>
      <c r="O2511" s="2" t="s">
        <v>9316</v>
      </c>
      <c r="P2511" s="2">
        <v>2.0</v>
      </c>
      <c r="Q2511" s="2" t="s">
        <v>9317</v>
      </c>
    </row>
    <row r="2512">
      <c r="A2512" s="54">
        <v>46136.0</v>
      </c>
      <c r="B2512" s="2" t="s">
        <v>1801</v>
      </c>
      <c r="C2512" s="2" t="s">
        <v>196</v>
      </c>
      <c r="D2512" s="2">
        <v>0.0</v>
      </c>
      <c r="E2512" s="53">
        <v>0.0</v>
      </c>
      <c r="F2512" s="53">
        <v>0.0</v>
      </c>
      <c r="G2512" s="53">
        <v>0.0</v>
      </c>
      <c r="H2512" s="53">
        <v>0.0</v>
      </c>
      <c r="I2512" s="53">
        <v>0.0</v>
      </c>
      <c r="J2512" s="53">
        <v>0.0</v>
      </c>
      <c r="K2512" s="53">
        <v>0.0</v>
      </c>
      <c r="L2512" s="94">
        <v>0.0</v>
      </c>
      <c r="M2512" s="94">
        <v>0.0</v>
      </c>
      <c r="N2512" s="94">
        <v>0.0</v>
      </c>
      <c r="O2512" s="2" t="s">
        <v>9316</v>
      </c>
      <c r="P2512" s="2">
        <v>3.0</v>
      </c>
      <c r="Q2512" s="2" t="s">
        <v>9318</v>
      </c>
    </row>
    <row r="2513">
      <c r="A2513" s="54">
        <v>46136.0</v>
      </c>
      <c r="B2513" s="2" t="s">
        <v>932</v>
      </c>
      <c r="C2513" s="2" t="s">
        <v>196</v>
      </c>
      <c r="D2513" s="2">
        <v>0.0</v>
      </c>
      <c r="E2513" s="53">
        <v>0.001896363269729546</v>
      </c>
      <c r="F2513" s="53">
        <v>0.00896894794321271</v>
      </c>
      <c r="G2513" s="53">
        <v>0.013361326820094074</v>
      </c>
      <c r="H2513" s="53">
        <v>0.015752993572094285</v>
      </c>
      <c r="I2513" s="53">
        <v>0.018075941704253244</v>
      </c>
      <c r="J2513" s="53">
        <v>0.021086416024890402</v>
      </c>
      <c r="K2513" s="53">
        <v>0.017223871422492237</v>
      </c>
      <c r="L2513" s="94">
        <v>1.785250543933652E-4</v>
      </c>
      <c r="M2513" s="94">
        <v>4.4463694077475475E-4</v>
      </c>
      <c r="N2513" s="94">
        <v>2.9666174677854475E-4</v>
      </c>
      <c r="O2513" s="2" t="s">
        <v>9316</v>
      </c>
      <c r="P2513" s="2">
        <v>4.0</v>
      </c>
      <c r="Q2513" s="2" t="s">
        <v>9318</v>
      </c>
    </row>
    <row r="2514">
      <c r="A2514" s="54">
        <v>46136.0</v>
      </c>
      <c r="B2514" s="2" t="s">
        <v>515</v>
      </c>
      <c r="C2514" s="2" t="s">
        <v>196</v>
      </c>
      <c r="D2514" s="2">
        <v>0.0</v>
      </c>
      <c r="E2514" s="53">
        <v>0.0</v>
      </c>
      <c r="F2514" s="53">
        <v>0.0</v>
      </c>
      <c r="G2514" s="53">
        <v>0.0</v>
      </c>
      <c r="H2514" s="53">
        <v>0.0</v>
      </c>
      <c r="I2514" s="53">
        <v>0.0</v>
      </c>
      <c r="J2514" s="53">
        <v>0.006124622293798985</v>
      </c>
      <c r="K2514" s="53">
        <v>0.0030623111468994924</v>
      </c>
      <c r="L2514" s="94">
        <v>0.0</v>
      </c>
      <c r="M2514" s="94">
        <v>3.751099824169954E-5</v>
      </c>
      <c r="N2514" s="94">
        <v>9.377749560424885E-6</v>
      </c>
      <c r="O2514" s="2" t="s">
        <v>9316</v>
      </c>
      <c r="P2514" s="2">
        <v>5.0</v>
      </c>
      <c r="Q2514" s="2" t="s">
        <v>9318</v>
      </c>
    </row>
    <row r="2515">
      <c r="A2515" s="54">
        <v>46136.0</v>
      </c>
      <c r="B2515" s="2" t="s">
        <v>229</v>
      </c>
      <c r="C2515" s="2" t="s">
        <v>196</v>
      </c>
      <c r="D2515" s="2">
        <v>0.0</v>
      </c>
      <c r="E2515" s="53">
        <v>0.01768695931841762</v>
      </c>
      <c r="F2515" s="53">
        <v>0.03870508177777213</v>
      </c>
      <c r="G2515" s="53">
        <v>0.04461337349515855</v>
      </c>
      <c r="H2515" s="53">
        <v>0.046270333187642815</v>
      </c>
      <c r="I2515" s="53">
        <v>0.046707242847270646</v>
      </c>
      <c r="J2515" s="53">
        <v>0.09252627111675865</v>
      </c>
      <c r="K2515" s="53">
        <v>0.0685698223059586</v>
      </c>
      <c r="L2515" s="94">
        <v>0.0019903530946185155</v>
      </c>
      <c r="M2515" s="94">
        <v>0.008561110846771927</v>
      </c>
      <c r="N2515" s="94">
        <v>0.004701820531070737</v>
      </c>
      <c r="O2515" s="2" t="s">
        <v>9316</v>
      </c>
      <c r="P2515" s="2">
        <v>6.0</v>
      </c>
      <c r="Q2515" s="2" t="s">
        <v>9317</v>
      </c>
    </row>
    <row r="2516">
      <c r="A2516" s="54">
        <v>46136.0</v>
      </c>
      <c r="B2516" s="2" t="s">
        <v>178</v>
      </c>
      <c r="C2516" s="2" t="s">
        <v>196</v>
      </c>
      <c r="D2516" s="2">
        <v>0.0</v>
      </c>
      <c r="E2516" s="53">
        <v>0.06970461480839393</v>
      </c>
      <c r="F2516" s="53">
        <v>0.09102127881938028</v>
      </c>
      <c r="G2516" s="53">
        <v>0.08965904399136651</v>
      </c>
      <c r="H2516" s="53">
        <v>0.08620045196798108</v>
      </c>
      <c r="I2516" s="53">
        <v>0.08080800654512434</v>
      </c>
      <c r="J2516" s="53">
        <v>0.027858131762469096</v>
      </c>
      <c r="K2516" s="53">
        <v>0.0587585878769178</v>
      </c>
      <c r="L2516" s="94">
        <v>0.008038744169445795</v>
      </c>
      <c r="M2516" s="94">
        <v>7.760755052950895E-4</v>
      </c>
      <c r="N2516" s="94">
        <v>0.0034525716492894718</v>
      </c>
      <c r="O2516" s="2" t="s">
        <v>9316</v>
      </c>
      <c r="P2516" s="2">
        <v>7.0</v>
      </c>
      <c r="Q2516" s="2" t="s">
        <v>9318</v>
      </c>
    </row>
    <row r="2517">
      <c r="A2517" s="54">
        <v>46136.0</v>
      </c>
      <c r="B2517" s="2" t="s">
        <v>1876</v>
      </c>
      <c r="C2517" s="2" t="s">
        <v>196</v>
      </c>
      <c r="D2517" s="2">
        <v>0.0</v>
      </c>
      <c r="E2517" s="53">
        <v>0.0</v>
      </c>
      <c r="F2517" s="53">
        <v>0.0</v>
      </c>
      <c r="G2517" s="53">
        <v>0.0</v>
      </c>
      <c r="H2517" s="53">
        <v>0.0</v>
      </c>
      <c r="I2517" s="53">
        <v>0.0</v>
      </c>
      <c r="J2517" s="53">
        <v>0.0</v>
      </c>
      <c r="K2517" s="53">
        <v>0.0</v>
      </c>
      <c r="L2517" s="94">
        <v>0.0</v>
      </c>
      <c r="M2517" s="94">
        <v>0.0</v>
      </c>
      <c r="N2517" s="94">
        <v>0.0</v>
      </c>
      <c r="O2517" s="2" t="s">
        <v>9316</v>
      </c>
      <c r="P2517" s="2">
        <v>8.0</v>
      </c>
      <c r="Q2517" s="2" t="s">
        <v>9318</v>
      </c>
    </row>
    <row r="2518">
      <c r="A2518" s="54">
        <v>46136.0</v>
      </c>
      <c r="B2518" s="2" t="s">
        <v>687</v>
      </c>
      <c r="C2518" s="2" t="s">
        <v>196</v>
      </c>
      <c r="D2518" s="2">
        <v>0.0</v>
      </c>
      <c r="E2518" s="53">
        <v>1.031423559051168E-4</v>
      </c>
      <c r="F2518" s="53">
        <v>0.002072293448021506</v>
      </c>
      <c r="G2518" s="53">
        <v>0.00493825083695998</v>
      </c>
      <c r="H2518" s="53">
        <v>0.007317542769193516</v>
      </c>
      <c r="I2518" s="53">
        <v>0.010489139936213015</v>
      </c>
      <c r="J2518" s="53">
        <v>0.01118603361856274</v>
      </c>
      <c r="K2518" s="53">
        <v>0.00806214222776136</v>
      </c>
      <c r="L2518" s="94">
        <v>2.4386321328735948E-5</v>
      </c>
      <c r="M2518" s="94">
        <v>1.2512734811561584E-4</v>
      </c>
      <c r="N2518" s="94">
        <v>6.49981373006529E-5</v>
      </c>
      <c r="O2518" s="2" t="s">
        <v>9316</v>
      </c>
      <c r="P2518" s="2">
        <v>9.0</v>
      </c>
      <c r="Q2518" s="2" t="s">
        <v>9318</v>
      </c>
    </row>
    <row r="2519">
      <c r="A2519" s="54">
        <v>46136.0</v>
      </c>
      <c r="B2519" s="2" t="s">
        <v>301</v>
      </c>
      <c r="C2519" s="2" t="s">
        <v>196</v>
      </c>
      <c r="D2519" s="2">
        <v>0.0</v>
      </c>
      <c r="E2519" s="53">
        <v>0.0</v>
      </c>
      <c r="F2519" s="53">
        <v>0.0</v>
      </c>
      <c r="G2519" s="53">
        <v>0.0</v>
      </c>
      <c r="H2519" s="53">
        <v>0.0</v>
      </c>
      <c r="I2519" s="53">
        <v>0.0</v>
      </c>
      <c r="J2519" s="53">
        <v>0.036000000000000004</v>
      </c>
      <c r="K2519" s="53">
        <v>0.018000000000000002</v>
      </c>
      <c r="L2519" s="94">
        <v>0.0</v>
      </c>
      <c r="M2519" s="94">
        <v>0.0013</v>
      </c>
      <c r="N2519" s="94">
        <v>3.0E-4</v>
      </c>
      <c r="O2519" s="2" t="s">
        <v>9316</v>
      </c>
      <c r="P2519" s="2">
        <v>10.0</v>
      </c>
      <c r="Q2519" s="2" t="s">
        <v>9317</v>
      </c>
    </row>
    <row r="2520">
      <c r="A2520" s="54">
        <v>46136.0</v>
      </c>
      <c r="B2520" s="2" t="s">
        <v>450</v>
      </c>
      <c r="C2520" s="2" t="s">
        <v>196</v>
      </c>
      <c r="D2520" s="2">
        <v>0.0</v>
      </c>
      <c r="E2520" s="53">
        <v>0.0016131739587923145</v>
      </c>
      <c r="F2520" s="53">
        <v>0.008272205927454387</v>
      </c>
      <c r="G2520" s="53">
        <v>0.012660071047684867</v>
      </c>
      <c r="H2520" s="53">
        <v>0.015128748830201731</v>
      </c>
      <c r="I2520" s="53">
        <v>0.01759520009228819</v>
      </c>
      <c r="J2520" s="53">
        <v>0.0038632371474453062</v>
      </c>
      <c r="K2520" s="53">
        <v>0.008261654097565086</v>
      </c>
      <c r="L2520" s="94">
        <v>1.602773989324286E-4</v>
      </c>
      <c r="M2520" s="94">
        <v>1.4924601257401346E-5</v>
      </c>
      <c r="N2520" s="94">
        <v>6.825492842781399E-5</v>
      </c>
      <c r="O2520" s="2" t="s">
        <v>9316</v>
      </c>
      <c r="P2520" s="2">
        <v>11.0</v>
      </c>
      <c r="Q2520" s="2" t="s">
        <v>9318</v>
      </c>
    </row>
    <row r="2521">
      <c r="A2521" s="54">
        <v>46136.0</v>
      </c>
      <c r="B2521" s="2" t="s">
        <v>1189</v>
      </c>
      <c r="C2521" s="2" t="s">
        <v>196</v>
      </c>
      <c r="D2521" s="2">
        <v>0.0</v>
      </c>
      <c r="E2521" s="53">
        <v>0.0</v>
      </c>
      <c r="F2521" s="53">
        <v>0.0</v>
      </c>
      <c r="G2521" s="53">
        <v>0.0</v>
      </c>
      <c r="H2521" s="53">
        <v>0.0</v>
      </c>
      <c r="I2521" s="53">
        <v>0.0</v>
      </c>
      <c r="J2521" s="53">
        <v>0.001674221189591643</v>
      </c>
      <c r="K2521" s="53">
        <v>8.371105947958215E-4</v>
      </c>
      <c r="L2521" s="94">
        <v>0.0</v>
      </c>
      <c r="M2521" s="94">
        <v>2.8030165916776563E-6</v>
      </c>
      <c r="N2521" s="94">
        <v>7.007541479194141E-7</v>
      </c>
      <c r="O2521" s="2" t="s">
        <v>9319</v>
      </c>
      <c r="P2521" s="2">
        <v>99.0</v>
      </c>
      <c r="Q2521" s="2" t="s">
        <v>9320</v>
      </c>
    </row>
    <row r="2522">
      <c r="A2522" s="54">
        <v>46137.0</v>
      </c>
      <c r="B2522" s="2" t="s">
        <v>194</v>
      </c>
      <c r="C2522" s="2" t="s">
        <v>288</v>
      </c>
      <c r="D2522" s="2">
        <v>0.0</v>
      </c>
      <c r="E2522" s="53">
        <v>0.176</v>
      </c>
      <c r="F2522" s="53">
        <v>0.217</v>
      </c>
      <c r="G2522" s="53">
        <v>0.222</v>
      </c>
      <c r="H2522" s="53">
        <v>0.221</v>
      </c>
      <c r="I2522" s="53">
        <v>0.216</v>
      </c>
      <c r="J2522" s="53">
        <v>0.077</v>
      </c>
      <c r="K2522" s="53">
        <v>0.15</v>
      </c>
      <c r="L2522" s="94">
        <v>0.0493</v>
      </c>
      <c r="M2522" s="94">
        <v>0.0059</v>
      </c>
      <c r="N2522" s="94">
        <v>0.0225</v>
      </c>
      <c r="O2522" s="2" t="s">
        <v>9316</v>
      </c>
      <c r="P2522" s="2">
        <v>1.0</v>
      </c>
      <c r="Q2522" s="2" t="s">
        <v>9317</v>
      </c>
    </row>
    <row r="2523">
      <c r="A2523" s="54">
        <v>46137.0</v>
      </c>
      <c r="B2523" s="2" t="s">
        <v>145</v>
      </c>
      <c r="C2523" s="2" t="s">
        <v>288</v>
      </c>
      <c r="D2523" s="2">
        <v>1.0</v>
      </c>
      <c r="E2523" s="53">
        <v>0.008</v>
      </c>
      <c r="F2523" s="53">
        <v>0.029</v>
      </c>
      <c r="G2523" s="53">
        <v>0.044</v>
      </c>
      <c r="H2523" s="53">
        <v>0.053</v>
      </c>
      <c r="I2523" s="53">
        <v>0.063</v>
      </c>
      <c r="J2523" s="53">
        <v>0.034</v>
      </c>
      <c r="K2523" s="53">
        <v>0.039</v>
      </c>
      <c r="L2523" s="94">
        <v>0.9139</v>
      </c>
      <c r="M2523" s="94">
        <v>0.9332</v>
      </c>
      <c r="N2523" s="94">
        <v>0.9235</v>
      </c>
      <c r="O2523" s="2" t="s">
        <v>9316</v>
      </c>
      <c r="P2523" s="2">
        <v>2.0</v>
      </c>
      <c r="Q2523" s="2" t="s">
        <v>9317</v>
      </c>
    </row>
    <row r="2524">
      <c r="A2524" s="54">
        <v>46137.0</v>
      </c>
      <c r="B2524" s="2" t="s">
        <v>1801</v>
      </c>
      <c r="C2524" s="2" t="s">
        <v>288</v>
      </c>
      <c r="D2524" s="2">
        <v>0.0</v>
      </c>
      <c r="E2524" s="53">
        <v>0.0</v>
      </c>
      <c r="F2524" s="53">
        <v>0.0</v>
      </c>
      <c r="G2524" s="53">
        <v>0.0</v>
      </c>
      <c r="H2524" s="53">
        <v>0.0</v>
      </c>
      <c r="I2524" s="53">
        <v>0.0</v>
      </c>
      <c r="J2524" s="53">
        <v>0.0</v>
      </c>
      <c r="K2524" s="53">
        <v>0.0</v>
      </c>
      <c r="L2524" s="94">
        <v>0.0</v>
      </c>
      <c r="M2524" s="94">
        <v>0.0</v>
      </c>
      <c r="N2524" s="94">
        <v>0.0</v>
      </c>
      <c r="O2524" s="2" t="s">
        <v>9316</v>
      </c>
      <c r="P2524" s="2">
        <v>3.0</v>
      </c>
      <c r="Q2524" s="2" t="s">
        <v>9318</v>
      </c>
    </row>
    <row r="2525">
      <c r="A2525" s="54">
        <v>46137.0</v>
      </c>
      <c r="B2525" s="2" t="s">
        <v>932</v>
      </c>
      <c r="C2525" s="2" t="s">
        <v>288</v>
      </c>
      <c r="D2525" s="2">
        <v>0.0</v>
      </c>
      <c r="E2525" s="53">
        <v>7.185873060127246E-4</v>
      </c>
      <c r="F2525" s="53">
        <v>0.005521035076933853</v>
      </c>
      <c r="G2525" s="53">
        <v>0.009668718639054611</v>
      </c>
      <c r="H2525" s="53">
        <v>0.01235954825093491</v>
      </c>
      <c r="I2525" s="53">
        <v>0.015376610011070279</v>
      </c>
      <c r="J2525" s="53">
        <v>0.02091057865286833</v>
      </c>
      <c r="K2525" s="53">
        <v>0.015289648645961471</v>
      </c>
      <c r="L2525" s="94">
        <v>9.348412012120205E-5</v>
      </c>
      <c r="M2525" s="94">
        <v>4.3725229959779276E-4</v>
      </c>
      <c r="N2525" s="94">
        <v>2.3377335571695145E-4</v>
      </c>
      <c r="O2525" s="2" t="s">
        <v>9316</v>
      </c>
      <c r="P2525" s="2">
        <v>4.0</v>
      </c>
      <c r="Q2525" s="2" t="s">
        <v>9318</v>
      </c>
    </row>
    <row r="2526">
      <c r="A2526" s="54">
        <v>46137.0</v>
      </c>
      <c r="B2526" s="2" t="s">
        <v>515</v>
      </c>
      <c r="C2526" s="2" t="s">
        <v>288</v>
      </c>
      <c r="D2526" s="2">
        <v>0.0</v>
      </c>
      <c r="E2526" s="53">
        <v>0.0030806512203995404</v>
      </c>
      <c r="F2526" s="53">
        <v>0.011431467916895</v>
      </c>
      <c r="G2526" s="53">
        <v>0.015706879768532613</v>
      </c>
      <c r="H2526" s="53">
        <v>0.017784569012034238</v>
      </c>
      <c r="I2526" s="53">
        <v>0.01959842170175338</v>
      </c>
      <c r="J2526" s="53">
        <v>0.006073549722362559</v>
      </c>
      <c r="K2526" s="53">
        <v>0.010890214745447586</v>
      </c>
      <c r="L2526" s="94">
        <v>2.467060720631391E-4</v>
      </c>
      <c r="M2526" s="94">
        <v>3.688800623001031E-5</v>
      </c>
      <c r="N2526" s="94">
        <v>1.1859677720196403E-4</v>
      </c>
      <c r="O2526" s="2" t="s">
        <v>9316</v>
      </c>
      <c r="P2526" s="2">
        <v>5.0</v>
      </c>
      <c r="Q2526" s="2" t="s">
        <v>9318</v>
      </c>
    </row>
    <row r="2527">
      <c r="A2527" s="54">
        <v>46137.0</v>
      </c>
      <c r="B2527" s="2" t="s">
        <v>229</v>
      </c>
      <c r="C2527" s="2" t="s">
        <v>288</v>
      </c>
      <c r="D2527" s="2">
        <v>0.0</v>
      </c>
      <c r="E2527" s="53">
        <v>0.02593331604621593</v>
      </c>
      <c r="F2527" s="53">
        <v>0.06606571536834059</v>
      </c>
      <c r="G2527" s="53">
        <v>0.08022301732085163</v>
      </c>
      <c r="H2527" s="53">
        <v>0.08542153438756574</v>
      </c>
      <c r="I2527" s="53">
        <v>0.08854387930118295</v>
      </c>
      <c r="J2527" s="53">
        <v>0.09175470442012479</v>
      </c>
      <c r="K2527" s="53">
        <v>0.08598886087048821</v>
      </c>
      <c r="L2527" s="94">
        <v>0.006435732508061661</v>
      </c>
      <c r="M2527" s="94">
        <v>0.008418925783224467</v>
      </c>
      <c r="N2527" s="94">
        <v>0.007394084193804178</v>
      </c>
      <c r="O2527" s="2" t="s">
        <v>9316</v>
      </c>
      <c r="P2527" s="2">
        <v>6.0</v>
      </c>
      <c r="Q2527" s="2" t="s">
        <v>9317</v>
      </c>
    </row>
    <row r="2528">
      <c r="A2528" s="54">
        <v>46137.0</v>
      </c>
      <c r="B2528" s="2" t="s">
        <v>178</v>
      </c>
      <c r="C2528" s="2" t="s">
        <v>288</v>
      </c>
      <c r="D2528" s="2">
        <v>1.0</v>
      </c>
      <c r="E2528" s="53">
        <v>0.021774995496801022</v>
      </c>
      <c r="F2528" s="53">
        <v>0.033852673524659996</v>
      </c>
      <c r="G2528" s="53">
        <v>0.03737933480133812</v>
      </c>
      <c r="H2528" s="53">
        <v>0.038988346037516095</v>
      </c>
      <c r="I2528" s="53">
        <v>0.04052107475490975</v>
      </c>
      <c r="J2528" s="53">
        <v>0.02762582577586735</v>
      </c>
      <c r="K2528" s="53">
        <v>0.032502580288602735</v>
      </c>
      <c r="L2528" s="94">
        <v>0.9266385450675142</v>
      </c>
      <c r="M2528" s="94">
        <v>0.9455115346980638</v>
      </c>
      <c r="N2528" s="94">
        <v>0.9360512571482116</v>
      </c>
      <c r="O2528" s="2" t="s">
        <v>9316</v>
      </c>
      <c r="P2528" s="2">
        <v>7.0</v>
      </c>
      <c r="Q2528" s="2" t="s">
        <v>9318</v>
      </c>
    </row>
    <row r="2529">
      <c r="A2529" s="54">
        <v>46137.0</v>
      </c>
      <c r="B2529" s="2" t="s">
        <v>1876</v>
      </c>
      <c r="C2529" s="2" t="s">
        <v>288</v>
      </c>
      <c r="D2529" s="2">
        <v>0.0</v>
      </c>
      <c r="E2529" s="53">
        <v>0.0</v>
      </c>
      <c r="F2529" s="53">
        <v>0.0</v>
      </c>
      <c r="G2529" s="53">
        <v>0.0</v>
      </c>
      <c r="H2529" s="53">
        <v>0.0</v>
      </c>
      <c r="I2529" s="53">
        <v>0.0</v>
      </c>
      <c r="J2529" s="53">
        <v>0.0</v>
      </c>
      <c r="K2529" s="53">
        <v>0.0</v>
      </c>
      <c r="L2529" s="94">
        <v>0.0</v>
      </c>
      <c r="M2529" s="94">
        <v>0.0</v>
      </c>
      <c r="N2529" s="94">
        <v>0.0</v>
      </c>
      <c r="O2529" s="2" t="s">
        <v>9316</v>
      </c>
      <c r="P2529" s="2">
        <v>8.0</v>
      </c>
      <c r="Q2529" s="2" t="s">
        <v>9318</v>
      </c>
    </row>
    <row r="2530">
      <c r="A2530" s="54">
        <v>46137.0</v>
      </c>
      <c r="B2530" s="2" t="s">
        <v>687</v>
      </c>
      <c r="C2530" s="2" t="s">
        <v>288</v>
      </c>
      <c r="D2530" s="2">
        <v>0.0</v>
      </c>
      <c r="E2530" s="53">
        <v>0.0</v>
      </c>
      <c r="F2530" s="53">
        <v>0.0</v>
      </c>
      <c r="G2530" s="53">
        <v>0.0</v>
      </c>
      <c r="H2530" s="53">
        <v>0.0</v>
      </c>
      <c r="I2530" s="53">
        <v>0.0</v>
      </c>
      <c r="J2530" s="53">
        <v>0.011100213767536608</v>
      </c>
      <c r="K2530" s="53">
        <v>0.005550106883768304</v>
      </c>
      <c r="L2530" s="94">
        <v>0.0</v>
      </c>
      <c r="M2530" s="94">
        <v>1.2321474568500925E-4</v>
      </c>
      <c r="N2530" s="94">
        <v>3.0803686421252313E-5</v>
      </c>
      <c r="O2530" s="2" t="s">
        <v>9316</v>
      </c>
      <c r="P2530" s="2">
        <v>9.0</v>
      </c>
      <c r="Q2530" s="2" t="s">
        <v>9318</v>
      </c>
    </row>
    <row r="2531">
      <c r="A2531" s="54">
        <v>46137.0</v>
      </c>
      <c r="B2531" s="2" t="s">
        <v>301</v>
      </c>
      <c r="C2531" s="2" t="s">
        <v>288</v>
      </c>
      <c r="D2531" s="2">
        <v>0.0</v>
      </c>
      <c r="E2531" s="53">
        <v>0.0</v>
      </c>
      <c r="F2531" s="53">
        <v>0.0</v>
      </c>
      <c r="G2531" s="53">
        <v>0.0</v>
      </c>
      <c r="H2531" s="53">
        <v>0.0</v>
      </c>
      <c r="I2531" s="53">
        <v>0.0</v>
      </c>
      <c r="J2531" s="53">
        <v>0.036000000000000004</v>
      </c>
      <c r="K2531" s="53">
        <v>0.018000000000000002</v>
      </c>
      <c r="L2531" s="94">
        <v>0.0</v>
      </c>
      <c r="M2531" s="94">
        <v>0.0013</v>
      </c>
      <c r="N2531" s="94">
        <v>3.0E-4</v>
      </c>
      <c r="O2531" s="2" t="s">
        <v>9316</v>
      </c>
      <c r="P2531" s="2">
        <v>10.0</v>
      </c>
      <c r="Q2531" s="2" t="s">
        <v>9317</v>
      </c>
    </row>
    <row r="2532">
      <c r="A2532" s="54">
        <v>46137.0</v>
      </c>
      <c r="B2532" s="2" t="s">
        <v>450</v>
      </c>
      <c r="C2532" s="2" t="s">
        <v>288</v>
      </c>
      <c r="D2532" s="2">
        <v>0.0</v>
      </c>
      <c r="E2532" s="53">
        <v>0.0</v>
      </c>
      <c r="F2532" s="53">
        <v>0.0</v>
      </c>
      <c r="G2532" s="53">
        <v>0.0</v>
      </c>
      <c r="H2532" s="53">
        <v>0.0</v>
      </c>
      <c r="I2532" s="53">
        <v>0.0</v>
      </c>
      <c r="J2532" s="53">
        <v>0.0038310220253163028</v>
      </c>
      <c r="K2532" s="53">
        <v>0.0019155110126581514</v>
      </c>
      <c r="L2532" s="94">
        <v>0.0</v>
      </c>
      <c r="M2532" s="94">
        <v>1.4676729758458626E-5</v>
      </c>
      <c r="N2532" s="94">
        <v>3.6691824396146565E-6</v>
      </c>
      <c r="O2532" s="2" t="s">
        <v>9316</v>
      </c>
      <c r="P2532" s="2">
        <v>11.0</v>
      </c>
      <c r="Q2532" s="2" t="s">
        <v>9318</v>
      </c>
    </row>
    <row r="2533">
      <c r="A2533" s="54">
        <v>46137.0</v>
      </c>
      <c r="B2533" s="2" t="s">
        <v>1189</v>
      </c>
      <c r="C2533" s="2" t="s">
        <v>288</v>
      </c>
      <c r="D2533" s="2">
        <v>0.0</v>
      </c>
      <c r="E2533" s="53">
        <v>2.7229367105189087E-4</v>
      </c>
      <c r="F2533" s="53">
        <v>0.0033985957454242166</v>
      </c>
      <c r="G2533" s="53">
        <v>0.006996619525885066</v>
      </c>
      <c r="H2533" s="53">
        <v>0.009697105014871128</v>
      </c>
      <c r="I2533" s="53">
        <v>0.013080377183165659</v>
      </c>
      <c r="J2533" s="53">
        <v>0.0016602600378333753</v>
      </c>
      <c r="K2533" s="53">
        <v>0.0043284397818592205</v>
      </c>
      <c r="L2533" s="94">
        <v>4.895268478999617E-5</v>
      </c>
      <c r="M2533" s="94">
        <v>2.756463393226481E-6</v>
      </c>
      <c r="N2533" s="94">
        <v>1.8735390945181497E-5</v>
      </c>
      <c r="O2533" s="2" t="s">
        <v>9319</v>
      </c>
      <c r="P2533" s="2">
        <v>99.0</v>
      </c>
      <c r="Q2533" s="2" t="s">
        <v>9320</v>
      </c>
    </row>
    <row r="2534">
      <c r="A2534" s="54">
        <v>46138.0</v>
      </c>
      <c r="B2534" s="2" t="s">
        <v>194</v>
      </c>
      <c r="C2534" s="2" t="s">
        <v>256</v>
      </c>
      <c r="D2534" s="2">
        <v>0.0</v>
      </c>
      <c r="E2534" s="53">
        <v>0.0</v>
      </c>
      <c r="F2534" s="53">
        <v>0.006</v>
      </c>
      <c r="G2534" s="53">
        <v>0.013</v>
      </c>
      <c r="H2534" s="53">
        <v>0.018</v>
      </c>
      <c r="I2534" s="53">
        <v>0.024</v>
      </c>
      <c r="J2534" s="53">
        <v>0.077</v>
      </c>
      <c r="K2534" s="53">
        <v>0.045</v>
      </c>
      <c r="L2534" s="94">
        <v>2.0E-4</v>
      </c>
      <c r="M2534" s="94">
        <v>0.0059</v>
      </c>
      <c r="N2534" s="94">
        <v>0.002</v>
      </c>
      <c r="O2534" s="2" t="s">
        <v>9316</v>
      </c>
      <c r="P2534" s="2">
        <v>1.0</v>
      </c>
      <c r="Q2534" s="2" t="s">
        <v>9317</v>
      </c>
    </row>
    <row r="2535">
      <c r="A2535" s="54">
        <v>46138.0</v>
      </c>
      <c r="B2535" s="2" t="s">
        <v>145</v>
      </c>
      <c r="C2535" s="2" t="s">
        <v>256</v>
      </c>
      <c r="D2535" s="2">
        <v>0.0</v>
      </c>
      <c r="E2535" s="53">
        <v>0.0</v>
      </c>
      <c r="F2535" s="53">
        <v>0.0</v>
      </c>
      <c r="G2535" s="53">
        <v>0.0</v>
      </c>
      <c r="H2535" s="53">
        <v>0.0</v>
      </c>
      <c r="I2535" s="53">
        <v>0.0</v>
      </c>
      <c r="J2535" s="53">
        <v>0.043</v>
      </c>
      <c r="K2535" s="53">
        <v>0.021</v>
      </c>
      <c r="L2535" s="94">
        <v>0.0</v>
      </c>
      <c r="M2535" s="94">
        <v>0.0018</v>
      </c>
      <c r="N2535" s="94">
        <v>4.0E-4</v>
      </c>
      <c r="O2535" s="2" t="s">
        <v>9316</v>
      </c>
      <c r="P2535" s="2">
        <v>2.0</v>
      </c>
      <c r="Q2535" s="2" t="s">
        <v>9317</v>
      </c>
    </row>
    <row r="2536">
      <c r="A2536" s="54">
        <v>46138.0</v>
      </c>
      <c r="B2536" s="2" t="s">
        <v>1801</v>
      </c>
      <c r="C2536" s="2" t="s">
        <v>256</v>
      </c>
      <c r="D2536" s="2">
        <v>0.0</v>
      </c>
      <c r="E2536" s="53">
        <v>0.0</v>
      </c>
      <c r="F2536" s="53">
        <v>0.0</v>
      </c>
      <c r="G2536" s="53">
        <v>0.0</v>
      </c>
      <c r="H2536" s="53">
        <v>0.0</v>
      </c>
      <c r="I2536" s="53">
        <v>0.0</v>
      </c>
      <c r="J2536" s="53">
        <v>0.0</v>
      </c>
      <c r="K2536" s="53">
        <v>0.0</v>
      </c>
      <c r="L2536" s="94">
        <v>0.0</v>
      </c>
      <c r="M2536" s="94">
        <v>0.0</v>
      </c>
      <c r="N2536" s="94">
        <v>0.0</v>
      </c>
      <c r="O2536" s="2" t="s">
        <v>9316</v>
      </c>
      <c r="P2536" s="2">
        <v>3.0</v>
      </c>
      <c r="Q2536" s="2" t="s">
        <v>9318</v>
      </c>
    </row>
    <row r="2537">
      <c r="A2537" s="54">
        <v>46138.0</v>
      </c>
      <c r="B2537" s="2" t="s">
        <v>932</v>
      </c>
      <c r="C2537" s="2" t="s">
        <v>256</v>
      </c>
      <c r="D2537" s="2">
        <v>0.0</v>
      </c>
      <c r="E2537" s="53">
        <v>0.0</v>
      </c>
      <c r="F2537" s="53">
        <v>0.0</v>
      </c>
      <c r="G2537" s="53">
        <v>0.0</v>
      </c>
      <c r="H2537" s="53">
        <v>0.0</v>
      </c>
      <c r="I2537" s="53">
        <v>0.0</v>
      </c>
      <c r="J2537" s="53">
        <v>0.020736323769958265</v>
      </c>
      <c r="K2537" s="53">
        <v>0.010368161884979132</v>
      </c>
      <c r="L2537" s="94">
        <v>0.0</v>
      </c>
      <c r="M2537" s="94">
        <v>4.2999512349253615E-4</v>
      </c>
      <c r="N2537" s="94">
        <v>1.0749878087313404E-4</v>
      </c>
      <c r="O2537" s="2" t="s">
        <v>9316</v>
      </c>
      <c r="P2537" s="2">
        <v>4.0</v>
      </c>
      <c r="Q2537" s="2" t="s">
        <v>9318</v>
      </c>
    </row>
    <row r="2538">
      <c r="A2538" s="54">
        <v>46138.0</v>
      </c>
      <c r="B2538" s="2" t="s">
        <v>515</v>
      </c>
      <c r="C2538" s="2" t="s">
        <v>256</v>
      </c>
      <c r="D2538" s="2">
        <v>0.0</v>
      </c>
      <c r="E2538" s="53">
        <v>0.0</v>
      </c>
      <c r="F2538" s="53">
        <v>0.0</v>
      </c>
      <c r="G2538" s="53">
        <v>0.0</v>
      </c>
      <c r="H2538" s="53">
        <v>0.0</v>
      </c>
      <c r="I2538" s="53">
        <v>0.0</v>
      </c>
      <c r="J2538" s="53">
        <v>0.006022936790349147</v>
      </c>
      <c r="K2538" s="53">
        <v>0.0030114683951745734</v>
      </c>
      <c r="L2538" s="94">
        <v>0.0</v>
      </c>
      <c r="M2538" s="94">
        <v>3.6275767580541283E-5</v>
      </c>
      <c r="N2538" s="94">
        <v>9.068941895135321E-6</v>
      </c>
      <c r="O2538" s="2" t="s">
        <v>9316</v>
      </c>
      <c r="P2538" s="2">
        <v>5.0</v>
      </c>
      <c r="Q2538" s="2" t="s">
        <v>9318</v>
      </c>
    </row>
    <row r="2539">
      <c r="A2539" s="54">
        <v>46138.0</v>
      </c>
      <c r="B2539" s="2" t="s">
        <v>229</v>
      </c>
      <c r="C2539" s="2" t="s">
        <v>256</v>
      </c>
      <c r="D2539" s="2">
        <v>0.0</v>
      </c>
      <c r="E2539" s="53">
        <v>0.14858595733329297</v>
      </c>
      <c r="F2539" s="53">
        <v>0.11125648119288843</v>
      </c>
      <c r="G2539" s="53">
        <v>0.08974745003507796</v>
      </c>
      <c r="H2539" s="53">
        <v>0.07782721977885422</v>
      </c>
      <c r="I2539" s="53">
        <v>0.06564603251940884</v>
      </c>
      <c r="J2539" s="53">
        <v>0.09099008161649026</v>
      </c>
      <c r="K2539" s="53">
        <v>0.09036876582578411</v>
      </c>
      <c r="L2539" s="94">
        <v>0.008054604787798816</v>
      </c>
      <c r="M2539" s="94">
        <v>0.008279194952575558</v>
      </c>
      <c r="N2539" s="94">
        <v>0.008166513836875406</v>
      </c>
      <c r="O2539" s="2" t="s">
        <v>9316</v>
      </c>
      <c r="P2539" s="2">
        <v>6.0</v>
      </c>
      <c r="Q2539" s="2" t="s">
        <v>9317</v>
      </c>
    </row>
    <row r="2540">
      <c r="A2540" s="54">
        <v>46138.0</v>
      </c>
      <c r="B2540" s="2" t="s">
        <v>178</v>
      </c>
      <c r="C2540" s="2" t="s">
        <v>256</v>
      </c>
      <c r="D2540" s="2">
        <v>0.0</v>
      </c>
      <c r="E2540" s="53">
        <v>5.19949014320091E-4</v>
      </c>
      <c r="F2540" s="53">
        <v>0.004687518385207659</v>
      </c>
      <c r="G2540" s="53">
        <v>0.008639002263777052</v>
      </c>
      <c r="H2540" s="53">
        <v>0.011316723547431807</v>
      </c>
      <c r="I2540" s="53">
        <v>0.01441347016199964</v>
      </c>
      <c r="J2540" s="53">
        <v>0.035728946721827054</v>
      </c>
      <c r="K2540" s="53">
        <v>0.02218397449280205</v>
      </c>
      <c r="L2540" s="94">
        <v>7.463236011354504E-5</v>
      </c>
      <c r="M2540" s="94">
        <v>0.0012765576338511562</v>
      </c>
      <c r="N2540" s="94">
        <v>4.92128724297292E-4</v>
      </c>
      <c r="O2540" s="2" t="s">
        <v>9316</v>
      </c>
      <c r="P2540" s="2">
        <v>7.0</v>
      </c>
      <c r="Q2540" s="2" t="s">
        <v>9318</v>
      </c>
    </row>
    <row r="2541">
      <c r="A2541" s="54">
        <v>46138.0</v>
      </c>
      <c r="B2541" s="2" t="s">
        <v>1876</v>
      </c>
      <c r="C2541" s="2" t="s">
        <v>256</v>
      </c>
      <c r="D2541" s="2">
        <v>0.0</v>
      </c>
      <c r="E2541" s="53">
        <v>0.0</v>
      </c>
      <c r="F2541" s="53">
        <v>0.0</v>
      </c>
      <c r="G2541" s="53">
        <v>0.0</v>
      </c>
      <c r="H2541" s="53">
        <v>0.0</v>
      </c>
      <c r="I2541" s="53">
        <v>0.0</v>
      </c>
      <c r="J2541" s="53">
        <v>0.0</v>
      </c>
      <c r="K2541" s="53">
        <v>0.0</v>
      </c>
      <c r="L2541" s="94">
        <v>0.0</v>
      </c>
      <c r="M2541" s="94">
        <v>0.0</v>
      </c>
      <c r="N2541" s="94">
        <v>0.0</v>
      </c>
      <c r="O2541" s="2" t="s">
        <v>9316</v>
      </c>
      <c r="P2541" s="2">
        <v>8.0</v>
      </c>
      <c r="Q2541" s="2" t="s">
        <v>9318</v>
      </c>
    </row>
    <row r="2542">
      <c r="A2542" s="54">
        <v>46138.0</v>
      </c>
      <c r="B2542" s="2" t="s">
        <v>687</v>
      </c>
      <c r="C2542" s="2" t="s">
        <v>256</v>
      </c>
      <c r="D2542" s="2">
        <v>0.0</v>
      </c>
      <c r="E2542" s="53">
        <v>0.0</v>
      </c>
      <c r="F2542" s="53">
        <v>0.0</v>
      </c>
      <c r="G2542" s="53">
        <v>0.0</v>
      </c>
      <c r="H2542" s="53">
        <v>0.0</v>
      </c>
      <c r="I2542" s="53">
        <v>0.0</v>
      </c>
      <c r="J2542" s="53">
        <v>0.011015052331019253</v>
      </c>
      <c r="K2542" s="53">
        <v>0.005507526165509626</v>
      </c>
      <c r="L2542" s="94">
        <v>0.0</v>
      </c>
      <c r="M2542" s="94">
        <v>1.2133137785509268E-4</v>
      </c>
      <c r="N2542" s="94">
        <v>3.033284446377317E-5</v>
      </c>
      <c r="O2542" s="2" t="s">
        <v>9316</v>
      </c>
      <c r="P2542" s="2">
        <v>9.0</v>
      </c>
      <c r="Q2542" s="2" t="s">
        <v>9318</v>
      </c>
    </row>
    <row r="2543">
      <c r="A2543" s="54">
        <v>46138.0</v>
      </c>
      <c r="B2543" s="2" t="s">
        <v>301</v>
      </c>
      <c r="C2543" s="2" t="s">
        <v>256</v>
      </c>
      <c r="D2543" s="2">
        <v>0.0</v>
      </c>
      <c r="E2543" s="53">
        <v>0.001</v>
      </c>
      <c r="F2543" s="53">
        <v>0.006</v>
      </c>
      <c r="G2543" s="53">
        <v>0.01</v>
      </c>
      <c r="H2543" s="53">
        <v>0.013000000000000001</v>
      </c>
      <c r="I2543" s="53">
        <v>0.016</v>
      </c>
      <c r="J2543" s="53">
        <v>0.036000000000000004</v>
      </c>
      <c r="K2543" s="53">
        <v>0.023</v>
      </c>
      <c r="L2543" s="94">
        <v>1.0E-4</v>
      </c>
      <c r="M2543" s="94">
        <v>0.0013</v>
      </c>
      <c r="N2543" s="94">
        <v>5.0E-4</v>
      </c>
      <c r="O2543" s="2" t="s">
        <v>9316</v>
      </c>
      <c r="P2543" s="2">
        <v>10.0</v>
      </c>
      <c r="Q2543" s="2" t="s">
        <v>9317</v>
      </c>
    </row>
    <row r="2544">
      <c r="A2544" s="54">
        <v>46138.0</v>
      </c>
      <c r="B2544" s="2" t="s">
        <v>450</v>
      </c>
      <c r="C2544" s="2" t="s">
        <v>256</v>
      </c>
      <c r="D2544" s="2">
        <v>0.0</v>
      </c>
      <c r="E2544" s="53">
        <v>0.002620378832055895</v>
      </c>
      <c r="F2544" s="53">
        <v>0.01052312297629607</v>
      </c>
      <c r="G2544" s="53">
        <v>0.014811465416953905</v>
      </c>
      <c r="H2544" s="53">
        <v>0.01695592697817406</v>
      </c>
      <c r="I2544" s="53">
        <v>0.018872775504867052</v>
      </c>
      <c r="J2544" s="53">
        <v>0.00379909683063233</v>
      </c>
      <c r="K2544" s="53">
        <v>0.009305281123793117</v>
      </c>
      <c r="L2544" s="94">
        <v>2.193795077976215E-4</v>
      </c>
      <c r="M2544" s="94">
        <v>1.4433136728520615E-5</v>
      </c>
      <c r="N2544" s="94">
        <v>8.658825679282049E-5</v>
      </c>
      <c r="O2544" s="2" t="s">
        <v>9316</v>
      </c>
      <c r="P2544" s="2">
        <v>11.0</v>
      </c>
      <c r="Q2544" s="2" t="s">
        <v>9318</v>
      </c>
    </row>
    <row r="2545">
      <c r="A2545" s="54">
        <v>46138.0</v>
      </c>
      <c r="B2545" s="2" t="s">
        <v>1189</v>
      </c>
      <c r="C2545" s="2" t="s">
        <v>256</v>
      </c>
      <c r="D2545" s="2">
        <v>0.0</v>
      </c>
      <c r="E2545" s="53">
        <v>0.0</v>
      </c>
      <c r="F2545" s="53">
        <v>0.0</v>
      </c>
      <c r="G2545" s="53">
        <v>0.0</v>
      </c>
      <c r="H2545" s="53">
        <v>0.0</v>
      </c>
      <c r="I2545" s="53">
        <v>0.0</v>
      </c>
      <c r="J2545" s="53">
        <v>0.001646424532690469</v>
      </c>
      <c r="K2545" s="53">
        <v>8.232122663452345E-4</v>
      </c>
      <c r="L2545" s="94">
        <v>0.0</v>
      </c>
      <c r="M2545" s="94">
        <v>2.710713741845029E-6</v>
      </c>
      <c r="N2545" s="94">
        <v>6.776784354612573E-7</v>
      </c>
      <c r="O2545" s="2" t="s">
        <v>9319</v>
      </c>
      <c r="P2545" s="2">
        <v>99.0</v>
      </c>
      <c r="Q2545" s="2" t="s">
        <v>9320</v>
      </c>
    </row>
    <row r="2546">
      <c r="A2546" s="54">
        <v>46139.0</v>
      </c>
      <c r="B2546" s="2" t="s">
        <v>194</v>
      </c>
      <c r="C2546" s="2" t="s">
        <v>180</v>
      </c>
      <c r="D2546" s="2">
        <v>0.0</v>
      </c>
      <c r="E2546" s="53">
        <v>0.0</v>
      </c>
      <c r="F2546" s="53">
        <v>0.006</v>
      </c>
      <c r="G2546" s="53">
        <v>0.013</v>
      </c>
      <c r="H2546" s="53">
        <v>0.018</v>
      </c>
      <c r="I2546" s="53">
        <v>0.025</v>
      </c>
      <c r="J2546" s="53">
        <v>0.076</v>
      </c>
      <c r="K2546" s="53">
        <v>0.044</v>
      </c>
      <c r="L2546" s="94">
        <v>2.0E-4</v>
      </c>
      <c r="M2546" s="94">
        <v>0.0058</v>
      </c>
      <c r="N2546" s="94">
        <v>0.0019</v>
      </c>
      <c r="O2546" s="2" t="s">
        <v>9316</v>
      </c>
      <c r="P2546" s="2">
        <v>1.0</v>
      </c>
      <c r="Q2546" s="2" t="s">
        <v>9317</v>
      </c>
    </row>
    <row r="2547">
      <c r="A2547" s="54">
        <v>46139.0</v>
      </c>
      <c r="B2547" s="2" t="s">
        <v>145</v>
      </c>
      <c r="C2547" s="2" t="s">
        <v>180</v>
      </c>
      <c r="D2547" s="2">
        <v>0.0</v>
      </c>
      <c r="E2547" s="53">
        <v>0.009</v>
      </c>
      <c r="F2547" s="53">
        <v>0.027</v>
      </c>
      <c r="G2547" s="53">
        <v>0.035</v>
      </c>
      <c r="H2547" s="53">
        <v>0.038</v>
      </c>
      <c r="I2547" s="53">
        <v>0.041</v>
      </c>
      <c r="J2547" s="53">
        <v>0.042</v>
      </c>
      <c r="K2547" s="53">
        <v>0.039</v>
      </c>
      <c r="L2547" s="94">
        <v>0.0012</v>
      </c>
      <c r="M2547" s="94">
        <v>0.0018</v>
      </c>
      <c r="N2547" s="94">
        <v>0.0015</v>
      </c>
      <c r="O2547" s="2" t="s">
        <v>9316</v>
      </c>
      <c r="P2547" s="2">
        <v>2.0</v>
      </c>
      <c r="Q2547" s="2" t="s">
        <v>9317</v>
      </c>
    </row>
    <row r="2548">
      <c r="A2548" s="54">
        <v>46139.0</v>
      </c>
      <c r="B2548" s="2" t="s">
        <v>1801</v>
      </c>
      <c r="C2548" s="2" t="s">
        <v>180</v>
      </c>
      <c r="D2548" s="2">
        <v>0.0</v>
      </c>
      <c r="E2548" s="53">
        <v>0.0</v>
      </c>
      <c r="F2548" s="53">
        <v>0.0</v>
      </c>
      <c r="G2548" s="53">
        <v>0.0</v>
      </c>
      <c r="H2548" s="53">
        <v>0.0</v>
      </c>
      <c r="I2548" s="53">
        <v>0.0</v>
      </c>
      <c r="J2548" s="53">
        <v>0.0</v>
      </c>
      <c r="K2548" s="53">
        <v>0.0</v>
      </c>
      <c r="L2548" s="94">
        <v>0.0</v>
      </c>
      <c r="M2548" s="94">
        <v>0.0</v>
      </c>
      <c r="N2548" s="94">
        <v>0.0</v>
      </c>
      <c r="O2548" s="2" t="s">
        <v>9316</v>
      </c>
      <c r="P2548" s="2">
        <v>3.0</v>
      </c>
      <c r="Q2548" s="2" t="s">
        <v>9318</v>
      </c>
    </row>
    <row r="2549">
      <c r="A2549" s="54">
        <v>46139.0</v>
      </c>
      <c r="B2549" s="2" t="s">
        <v>932</v>
      </c>
      <c r="C2549" s="2" t="s">
        <v>180</v>
      </c>
      <c r="D2549" s="2">
        <v>0.0</v>
      </c>
      <c r="E2549" s="53">
        <v>5.19949014320091E-4</v>
      </c>
      <c r="F2549" s="53">
        <v>0.004687518385207659</v>
      </c>
      <c r="G2549" s="53">
        <v>0.008639002263777052</v>
      </c>
      <c r="H2549" s="53">
        <v>0.011316723547431807</v>
      </c>
      <c r="I2549" s="53">
        <v>0.01441347016199964</v>
      </c>
      <c r="J2549" s="53">
        <v>0.020563635207504143</v>
      </c>
      <c r="K2549" s="53">
        <v>0.014601318735640597</v>
      </c>
      <c r="L2549" s="94">
        <v>7.463236011354504E-5</v>
      </c>
      <c r="M2549" s="94">
        <v>4.228630929473039E-4</v>
      </c>
      <c r="N2549" s="94">
        <v>2.1319850881976914E-4</v>
      </c>
      <c r="O2549" s="2" t="s">
        <v>9316</v>
      </c>
      <c r="P2549" s="2">
        <v>4.0</v>
      </c>
      <c r="Q2549" s="2" t="s">
        <v>9318</v>
      </c>
    </row>
    <row r="2550">
      <c r="A2550" s="54">
        <v>46139.0</v>
      </c>
      <c r="B2550" s="2" t="s">
        <v>515</v>
      </c>
      <c r="C2550" s="2" t="s">
        <v>180</v>
      </c>
      <c r="D2550" s="2">
        <v>0.0</v>
      </c>
      <c r="E2550" s="53">
        <v>0.0</v>
      </c>
      <c r="F2550" s="53">
        <v>0.0</v>
      </c>
      <c r="G2550" s="53">
        <v>0.0</v>
      </c>
      <c r="H2550" s="53">
        <v>0.0</v>
      </c>
      <c r="I2550" s="53">
        <v>0.0</v>
      </c>
      <c r="J2550" s="53">
        <v>0.005972778801516803</v>
      </c>
      <c r="K2550" s="53">
        <v>0.0029863894007584016</v>
      </c>
      <c r="L2550" s="94">
        <v>0.0</v>
      </c>
      <c r="M2550" s="94">
        <v>3.56740866118485E-5</v>
      </c>
      <c r="N2550" s="94">
        <v>8.918521652962126E-6</v>
      </c>
      <c r="O2550" s="2" t="s">
        <v>9316</v>
      </c>
      <c r="P2550" s="2">
        <v>5.0</v>
      </c>
      <c r="Q2550" s="2" t="s">
        <v>9318</v>
      </c>
    </row>
    <row r="2551">
      <c r="A2551" s="54">
        <v>46139.0</v>
      </c>
      <c r="B2551" s="2" t="s">
        <v>229</v>
      </c>
      <c r="C2551" s="2" t="s">
        <v>180</v>
      </c>
      <c r="D2551" s="2">
        <v>0.0</v>
      </c>
      <c r="E2551" s="53">
        <v>0.12180852001295808</v>
      </c>
      <c r="F2551" s="53">
        <v>0.1143978519841756</v>
      </c>
      <c r="G2551" s="53">
        <v>0.10923002170493296</v>
      </c>
      <c r="H2551" s="53">
        <v>0.1070704106103192</v>
      </c>
      <c r="I2551" s="53">
        <v>0.10566920291990145</v>
      </c>
      <c r="J2551" s="53">
        <v>0.09023233175849954</v>
      </c>
      <c r="K2551" s="53">
        <v>0.09973117673171625</v>
      </c>
      <c r="L2551" s="94">
        <v>0.011931197641660125</v>
      </c>
      <c r="M2551" s="94">
        <v>0.008141873694575925</v>
      </c>
      <c r="N2551" s="94">
        <v>0.00994630761229282</v>
      </c>
      <c r="O2551" s="2" t="s">
        <v>9316</v>
      </c>
      <c r="P2551" s="2">
        <v>6.0</v>
      </c>
      <c r="Q2551" s="2" t="s">
        <v>9317</v>
      </c>
    </row>
    <row r="2552">
      <c r="A2552" s="54">
        <v>46139.0</v>
      </c>
      <c r="B2552" s="2" t="s">
        <v>178</v>
      </c>
      <c r="C2552" s="2" t="s">
        <v>180</v>
      </c>
      <c r="D2552" s="2">
        <v>0.0</v>
      </c>
      <c r="E2552" s="53">
        <v>8.77641404371673E-5</v>
      </c>
      <c r="F2552" s="53">
        <v>0.0019258442282839789</v>
      </c>
      <c r="G2552" s="53">
        <v>0.004774365933275003</v>
      </c>
      <c r="H2552" s="53">
        <v>0.00725370338918158</v>
      </c>
      <c r="I2552" s="53">
        <v>0.010715060087318451</v>
      </c>
      <c r="J2552" s="53">
        <v>0.035431402156269526</v>
      </c>
      <c r="K2552" s="53">
        <v>0.020102884044772264</v>
      </c>
      <c r="L2552" s="94">
        <v>2.2794570064816894E-5</v>
      </c>
      <c r="M2552" s="94">
        <v>0.001255384258759301</v>
      </c>
      <c r="N2552" s="94">
        <v>4.0412594691755925E-4</v>
      </c>
      <c r="O2552" s="2" t="s">
        <v>9316</v>
      </c>
      <c r="P2552" s="2">
        <v>7.0</v>
      </c>
      <c r="Q2552" s="2" t="s">
        <v>9318</v>
      </c>
    </row>
    <row r="2553">
      <c r="A2553" s="54">
        <v>46139.0</v>
      </c>
      <c r="B2553" s="2" t="s">
        <v>1876</v>
      </c>
      <c r="C2553" s="2" t="s">
        <v>180</v>
      </c>
      <c r="D2553" s="2">
        <v>0.0</v>
      </c>
      <c r="E2553" s="53">
        <v>0.0</v>
      </c>
      <c r="F2553" s="53">
        <v>0.0</v>
      </c>
      <c r="G2553" s="53">
        <v>0.0</v>
      </c>
      <c r="H2553" s="53">
        <v>0.0</v>
      </c>
      <c r="I2553" s="53">
        <v>0.0</v>
      </c>
      <c r="J2553" s="53">
        <v>0.0</v>
      </c>
      <c r="K2553" s="53">
        <v>0.0</v>
      </c>
      <c r="L2553" s="94">
        <v>0.0</v>
      </c>
      <c r="M2553" s="94">
        <v>0.0</v>
      </c>
      <c r="N2553" s="94">
        <v>0.0</v>
      </c>
      <c r="O2553" s="2" t="s">
        <v>9316</v>
      </c>
      <c r="P2553" s="2">
        <v>8.0</v>
      </c>
      <c r="Q2553" s="2" t="s">
        <v>9318</v>
      </c>
    </row>
    <row r="2554">
      <c r="A2554" s="54">
        <v>46139.0</v>
      </c>
      <c r="B2554" s="2" t="s">
        <v>687</v>
      </c>
      <c r="C2554" s="2" t="s">
        <v>180</v>
      </c>
      <c r="D2554" s="2">
        <v>0.0</v>
      </c>
      <c r="E2554" s="53">
        <v>0.013202221555854949</v>
      </c>
      <c r="F2554" s="53">
        <v>0.023445323995271338</v>
      </c>
      <c r="G2554" s="53">
        <v>0.02488722471658742</v>
      </c>
      <c r="H2554" s="53">
        <v>0.02461318193232227</v>
      </c>
      <c r="I2554" s="53">
        <v>0.023547322995610614</v>
      </c>
      <c r="J2554" s="53">
        <v>0.010930544257619182</v>
      </c>
      <c r="K2554" s="53">
        <v>0.017908884487103302</v>
      </c>
      <c r="L2554" s="94">
        <v>6.193739540939199E-4</v>
      </c>
      <c r="M2554" s="94">
        <v>1.1947679776777166E-4</v>
      </c>
      <c r="N2554" s="94">
        <v>3.2072814357240933E-4</v>
      </c>
      <c r="O2554" s="2" t="s">
        <v>9316</v>
      </c>
      <c r="P2554" s="2">
        <v>9.0</v>
      </c>
      <c r="Q2554" s="2" t="s">
        <v>9318</v>
      </c>
    </row>
    <row r="2555">
      <c r="A2555" s="54">
        <v>46139.0</v>
      </c>
      <c r="B2555" s="2" t="s">
        <v>301</v>
      </c>
      <c r="C2555" s="2" t="s">
        <v>180</v>
      </c>
      <c r="D2555" s="2">
        <v>0.0</v>
      </c>
      <c r="E2555" s="53">
        <v>0.035</v>
      </c>
      <c r="F2555" s="53">
        <v>0.038</v>
      </c>
      <c r="G2555" s="53">
        <v>0.035</v>
      </c>
      <c r="H2555" s="53">
        <v>0.032</v>
      </c>
      <c r="I2555" s="53">
        <v>0.028999999999999998</v>
      </c>
      <c r="J2555" s="53">
        <v>0.035</v>
      </c>
      <c r="K2555" s="53">
        <v>0.035</v>
      </c>
      <c r="L2555" s="94">
        <v>0.0012</v>
      </c>
      <c r="M2555" s="94">
        <v>0.0012</v>
      </c>
      <c r="N2555" s="94">
        <v>0.0012</v>
      </c>
      <c r="O2555" s="2" t="s">
        <v>9316</v>
      </c>
      <c r="P2555" s="2">
        <v>10.0</v>
      </c>
      <c r="Q2555" s="2" t="s">
        <v>9317</v>
      </c>
    </row>
    <row r="2556">
      <c r="A2556" s="54">
        <v>46139.0</v>
      </c>
      <c r="B2556" s="2" t="s">
        <v>450</v>
      </c>
      <c r="C2556" s="2" t="s">
        <v>180</v>
      </c>
      <c r="D2556" s="2">
        <v>0.0</v>
      </c>
      <c r="E2556" s="53">
        <v>0.0</v>
      </c>
      <c r="F2556" s="53">
        <v>0.0</v>
      </c>
      <c r="G2556" s="53">
        <v>0.0</v>
      </c>
      <c r="H2556" s="53">
        <v>0.0</v>
      </c>
      <c r="I2556" s="53">
        <v>0.0</v>
      </c>
      <c r="J2556" s="53">
        <v>0.003767458601137843</v>
      </c>
      <c r="K2556" s="53">
        <v>0.0018837293005689215</v>
      </c>
      <c r="L2556" s="94">
        <v>0.0</v>
      </c>
      <c r="M2556" s="94">
        <v>1.4193744311287513E-5</v>
      </c>
      <c r="N2556" s="94">
        <v>3.5484360778218783E-6</v>
      </c>
      <c r="O2556" s="2" t="s">
        <v>9316</v>
      </c>
      <c r="P2556" s="2">
        <v>11.0</v>
      </c>
      <c r="Q2556" s="2" t="s">
        <v>9318</v>
      </c>
    </row>
    <row r="2557">
      <c r="A2557" s="54">
        <v>46139.0</v>
      </c>
      <c r="B2557" s="2" t="s">
        <v>1189</v>
      </c>
      <c r="C2557" s="2" t="s">
        <v>180</v>
      </c>
      <c r="D2557" s="2">
        <v>0.0</v>
      </c>
      <c r="E2557" s="53">
        <v>0.0</v>
      </c>
      <c r="F2557" s="53">
        <v>0.0</v>
      </c>
      <c r="G2557" s="53">
        <v>0.0</v>
      </c>
      <c r="H2557" s="53">
        <v>0.0</v>
      </c>
      <c r="I2557" s="53">
        <v>0.0</v>
      </c>
      <c r="J2557" s="53">
        <v>0.001632713390402489</v>
      </c>
      <c r="K2557" s="53">
        <v>8.163566952012445E-4</v>
      </c>
      <c r="L2557" s="94">
        <v>0.0</v>
      </c>
      <c r="M2557" s="94">
        <v>2.6657530151995905E-6</v>
      </c>
      <c r="N2557" s="94">
        <v>6.664382537998976E-7</v>
      </c>
      <c r="O2557" s="2" t="s">
        <v>9319</v>
      </c>
      <c r="P2557" s="2">
        <v>99.0</v>
      </c>
      <c r="Q2557" s="2" t="s">
        <v>9320</v>
      </c>
    </row>
    <row r="2558">
      <c r="A2558" s="54">
        <v>46140.0</v>
      </c>
      <c r="B2558" s="2" t="s">
        <v>194</v>
      </c>
      <c r="C2558" s="2" t="s">
        <v>208</v>
      </c>
      <c r="D2558" s="2">
        <v>0.0</v>
      </c>
      <c r="E2558" s="53">
        <v>0.064</v>
      </c>
      <c r="F2558" s="53">
        <v>0.105</v>
      </c>
      <c r="G2558" s="53">
        <v>0.115</v>
      </c>
      <c r="H2558" s="53">
        <v>0.119</v>
      </c>
      <c r="I2558" s="53">
        <v>0.122</v>
      </c>
      <c r="J2558" s="53">
        <v>0.075</v>
      </c>
      <c r="K2558" s="53">
        <v>0.095</v>
      </c>
      <c r="L2558" s="94">
        <v>0.0132</v>
      </c>
      <c r="M2558" s="94">
        <v>0.0056</v>
      </c>
      <c r="N2558" s="94">
        <v>0.009</v>
      </c>
      <c r="O2558" s="2" t="s">
        <v>9316</v>
      </c>
      <c r="P2558" s="2">
        <v>1.0</v>
      </c>
      <c r="Q2558" s="2" t="s">
        <v>9317</v>
      </c>
    </row>
    <row r="2559">
      <c r="A2559" s="54">
        <v>46140.0</v>
      </c>
      <c r="B2559" s="2" t="s">
        <v>145</v>
      </c>
      <c r="C2559" s="2" t="s">
        <v>208</v>
      </c>
      <c r="D2559" s="2">
        <v>0.0</v>
      </c>
      <c r="E2559" s="53">
        <v>0.162</v>
      </c>
      <c r="F2559" s="53">
        <v>0.114</v>
      </c>
      <c r="G2559" s="53">
        <v>0.095</v>
      </c>
      <c r="H2559" s="53">
        <v>0.085</v>
      </c>
      <c r="I2559" s="53">
        <v>0.077</v>
      </c>
      <c r="J2559" s="53">
        <v>0.042</v>
      </c>
      <c r="K2559" s="53">
        <v>0.068</v>
      </c>
      <c r="L2559" s="94">
        <v>0.009</v>
      </c>
      <c r="M2559" s="94">
        <v>0.0018</v>
      </c>
      <c r="N2559" s="94">
        <v>0.0046</v>
      </c>
      <c r="O2559" s="2" t="s">
        <v>9316</v>
      </c>
      <c r="P2559" s="2">
        <v>2.0</v>
      </c>
      <c r="Q2559" s="2" t="s">
        <v>9317</v>
      </c>
    </row>
    <row r="2560">
      <c r="A2560" s="54">
        <v>46140.0</v>
      </c>
      <c r="B2560" s="2" t="s">
        <v>1801</v>
      </c>
      <c r="C2560" s="2" t="s">
        <v>208</v>
      </c>
      <c r="D2560" s="2">
        <v>0.0</v>
      </c>
      <c r="E2560" s="53">
        <v>0.0</v>
      </c>
      <c r="F2560" s="53">
        <v>0.0</v>
      </c>
      <c r="G2560" s="53">
        <v>0.0</v>
      </c>
      <c r="H2560" s="53">
        <v>0.0</v>
      </c>
      <c r="I2560" s="53">
        <v>0.0</v>
      </c>
      <c r="J2560" s="53">
        <v>0.0</v>
      </c>
      <c r="K2560" s="53">
        <v>0.0</v>
      </c>
      <c r="L2560" s="94">
        <v>0.0</v>
      </c>
      <c r="M2560" s="94">
        <v>0.0</v>
      </c>
      <c r="N2560" s="94">
        <v>0.0</v>
      </c>
      <c r="O2560" s="2" t="s">
        <v>9316</v>
      </c>
      <c r="P2560" s="2">
        <v>3.0</v>
      </c>
      <c r="Q2560" s="2" t="s">
        <v>9318</v>
      </c>
    </row>
    <row r="2561">
      <c r="A2561" s="54">
        <v>46140.0</v>
      </c>
      <c r="B2561" s="2" t="s">
        <v>932</v>
      </c>
      <c r="C2561" s="2" t="s">
        <v>208</v>
      </c>
      <c r="D2561" s="2">
        <v>0.0</v>
      </c>
      <c r="E2561" s="53">
        <v>0.07823679682025078</v>
      </c>
      <c r="F2561" s="53">
        <v>0.05750003844959024</v>
      </c>
      <c r="G2561" s="53">
        <v>0.04594945399317912</v>
      </c>
      <c r="H2561" s="53">
        <v>0.03963540336071134</v>
      </c>
      <c r="I2561" s="53">
        <v>0.03324121865435547</v>
      </c>
      <c r="J2561" s="53">
        <v>0.020392496994141734</v>
      </c>
      <c r="K2561" s="53">
        <v>0.03317097549366042</v>
      </c>
      <c r="L2561" s="94">
        <v>0.0021113523222712842</v>
      </c>
      <c r="M2561" s="94">
        <v>4.1585393365607963E-4</v>
      </c>
      <c r="N2561" s="94">
        <v>0.0011003136152010205</v>
      </c>
      <c r="O2561" s="2" t="s">
        <v>9316</v>
      </c>
      <c r="P2561" s="2">
        <v>4.0</v>
      </c>
      <c r="Q2561" s="2" t="s">
        <v>9318</v>
      </c>
    </row>
    <row r="2562">
      <c r="A2562" s="54">
        <v>46140.0</v>
      </c>
      <c r="B2562" s="2" t="s">
        <v>515</v>
      </c>
      <c r="C2562" s="2" t="s">
        <v>208</v>
      </c>
      <c r="D2562" s="2">
        <v>0.0</v>
      </c>
      <c r="E2562" s="53">
        <v>0.0</v>
      </c>
      <c r="F2562" s="53">
        <v>0.0</v>
      </c>
      <c r="G2562" s="53">
        <v>0.0</v>
      </c>
      <c r="H2562" s="53">
        <v>0.0</v>
      </c>
      <c r="I2562" s="53">
        <v>0.0</v>
      </c>
      <c r="J2562" s="53">
        <v>0.005923071116927677</v>
      </c>
      <c r="K2562" s="53">
        <v>0.0029615355584638385</v>
      </c>
      <c r="L2562" s="94">
        <v>0.0</v>
      </c>
      <c r="M2562" s="94">
        <v>3.508277145618288E-5</v>
      </c>
      <c r="N2562" s="94">
        <v>8.77069286404572E-6</v>
      </c>
      <c r="O2562" s="2" t="s">
        <v>9316</v>
      </c>
      <c r="P2562" s="2">
        <v>5.0</v>
      </c>
      <c r="Q2562" s="2" t="s">
        <v>9318</v>
      </c>
    </row>
    <row r="2563">
      <c r="A2563" s="54">
        <v>46140.0</v>
      </c>
      <c r="B2563" s="2" t="s">
        <v>229</v>
      </c>
      <c r="C2563" s="2" t="s">
        <v>208</v>
      </c>
      <c r="D2563" s="2">
        <v>0.0</v>
      </c>
      <c r="E2563" s="53">
        <v>0.01367144239021582</v>
      </c>
      <c r="F2563" s="53">
        <v>0.043069966931246366</v>
      </c>
      <c r="G2563" s="53">
        <v>0.06397830912413874</v>
      </c>
      <c r="H2563" s="53">
        <v>0.07743950687101339</v>
      </c>
      <c r="I2563" s="53">
        <v>0.09283167808958698</v>
      </c>
      <c r="J2563" s="53">
        <v>0.08948138476450511</v>
      </c>
      <c r="K2563" s="53">
        <v>0.07672984694432192</v>
      </c>
      <c r="L2563" s="94">
        <v>0.004093224038383854</v>
      </c>
      <c r="M2563" s="94">
        <v>0.008006918219373407</v>
      </c>
      <c r="N2563" s="94">
        <v>0.005887469412099068</v>
      </c>
      <c r="O2563" s="2" t="s">
        <v>9316</v>
      </c>
      <c r="P2563" s="2">
        <v>6.0</v>
      </c>
      <c r="Q2563" s="2" t="s">
        <v>9317</v>
      </c>
    </row>
    <row r="2564">
      <c r="A2564" s="54">
        <v>46140.0</v>
      </c>
      <c r="B2564" s="2" t="s">
        <v>178</v>
      </c>
      <c r="C2564" s="2" t="s">
        <v>208</v>
      </c>
      <c r="D2564" s="2">
        <v>0.0</v>
      </c>
      <c r="E2564" s="53">
        <v>0.0</v>
      </c>
      <c r="F2564" s="53">
        <v>0.0</v>
      </c>
      <c r="G2564" s="53">
        <v>0.0</v>
      </c>
      <c r="H2564" s="53">
        <v>0.0</v>
      </c>
      <c r="I2564" s="53">
        <v>0.0</v>
      </c>
      <c r="J2564" s="53">
        <v>0.03513652886170067</v>
      </c>
      <c r="K2564" s="53">
        <v>0.017568264430850335</v>
      </c>
      <c r="L2564" s="94">
        <v>0.0</v>
      </c>
      <c r="M2564" s="94">
        <v>0.0012345756604491241</v>
      </c>
      <c r="N2564" s="94">
        <v>3.0864391511228103E-4</v>
      </c>
      <c r="O2564" s="2" t="s">
        <v>9316</v>
      </c>
      <c r="P2564" s="2">
        <v>7.0</v>
      </c>
      <c r="Q2564" s="2" t="s">
        <v>9318</v>
      </c>
    </row>
    <row r="2565">
      <c r="A2565" s="54">
        <v>46140.0</v>
      </c>
      <c r="B2565" s="2" t="s">
        <v>1876</v>
      </c>
      <c r="C2565" s="2" t="s">
        <v>208</v>
      </c>
      <c r="D2565" s="2">
        <v>0.0</v>
      </c>
      <c r="E2565" s="53">
        <v>0.0</v>
      </c>
      <c r="F2565" s="53">
        <v>0.0</v>
      </c>
      <c r="G2565" s="53">
        <v>0.0</v>
      </c>
      <c r="H2565" s="53">
        <v>0.0</v>
      </c>
      <c r="I2565" s="53">
        <v>0.0</v>
      </c>
      <c r="J2565" s="53">
        <v>0.0</v>
      </c>
      <c r="K2565" s="53">
        <v>0.0</v>
      </c>
      <c r="L2565" s="94">
        <v>0.0</v>
      </c>
      <c r="M2565" s="94">
        <v>0.0</v>
      </c>
      <c r="N2565" s="94">
        <v>0.0</v>
      </c>
      <c r="O2565" s="2" t="s">
        <v>9316</v>
      </c>
      <c r="P2565" s="2">
        <v>8.0</v>
      </c>
      <c r="Q2565" s="2" t="s">
        <v>9318</v>
      </c>
    </row>
    <row r="2566">
      <c r="A2566" s="54">
        <v>46140.0</v>
      </c>
      <c r="B2566" s="2" t="s">
        <v>687</v>
      </c>
      <c r="C2566" s="2" t="s">
        <v>208</v>
      </c>
      <c r="D2566" s="2">
        <v>0.0</v>
      </c>
      <c r="E2566" s="53">
        <v>0.0</v>
      </c>
      <c r="F2566" s="53">
        <v>0.0</v>
      </c>
      <c r="G2566" s="53">
        <v>0.0</v>
      </c>
      <c r="H2566" s="53">
        <v>0.0</v>
      </c>
      <c r="I2566" s="53">
        <v>0.0</v>
      </c>
      <c r="J2566" s="53">
        <v>0.010846684534699454</v>
      </c>
      <c r="K2566" s="53">
        <v>0.005423342267349727</v>
      </c>
      <c r="L2566" s="94">
        <v>0.0</v>
      </c>
      <c r="M2566" s="94">
        <v>1.176505653952883E-4</v>
      </c>
      <c r="N2566" s="94">
        <v>2.9412641348822075E-5</v>
      </c>
      <c r="O2566" s="2" t="s">
        <v>9316</v>
      </c>
      <c r="P2566" s="2">
        <v>9.0</v>
      </c>
      <c r="Q2566" s="2" t="s">
        <v>9318</v>
      </c>
    </row>
    <row r="2567">
      <c r="A2567" s="54">
        <v>46140.0</v>
      </c>
      <c r="B2567" s="2" t="s">
        <v>301</v>
      </c>
      <c r="C2567" s="2" t="s">
        <v>208</v>
      </c>
      <c r="D2567" s="2">
        <v>0.0</v>
      </c>
      <c r="E2567" s="53">
        <v>0.035</v>
      </c>
      <c r="F2567" s="53">
        <v>0.038</v>
      </c>
      <c r="G2567" s="53">
        <v>0.035</v>
      </c>
      <c r="H2567" s="53">
        <v>0.032</v>
      </c>
      <c r="I2567" s="53">
        <v>0.028999999999999998</v>
      </c>
      <c r="J2567" s="53">
        <v>0.035</v>
      </c>
      <c r="K2567" s="53">
        <v>0.035</v>
      </c>
      <c r="L2567" s="94">
        <v>0.0012</v>
      </c>
      <c r="M2567" s="94">
        <v>0.0012</v>
      </c>
      <c r="N2567" s="94">
        <v>0.0012</v>
      </c>
      <c r="O2567" s="2" t="s">
        <v>9316</v>
      </c>
      <c r="P2567" s="2">
        <v>10.0</v>
      </c>
      <c r="Q2567" s="2" t="s">
        <v>9317</v>
      </c>
    </row>
    <row r="2568">
      <c r="A2568" s="54">
        <v>46140.0</v>
      </c>
      <c r="B2568" s="2" t="s">
        <v>450</v>
      </c>
      <c r="C2568" s="2" t="s">
        <v>208</v>
      </c>
      <c r="D2568" s="2">
        <v>0.0</v>
      </c>
      <c r="E2568" s="53">
        <v>0.0</v>
      </c>
      <c r="F2568" s="53">
        <v>0.0</v>
      </c>
      <c r="G2568" s="53">
        <v>0.0</v>
      </c>
      <c r="H2568" s="53">
        <v>0.0</v>
      </c>
      <c r="I2568" s="53">
        <v>0.0</v>
      </c>
      <c r="J2568" s="53">
        <v>0.003736104410723092</v>
      </c>
      <c r="K2568" s="53">
        <v>0.001868052205361546</v>
      </c>
      <c r="L2568" s="94">
        <v>0.0</v>
      </c>
      <c r="M2568" s="94">
        <v>1.3958476167824542E-5</v>
      </c>
      <c r="N2568" s="94">
        <v>3.4896190419561354E-6</v>
      </c>
      <c r="O2568" s="2" t="s">
        <v>9316</v>
      </c>
      <c r="P2568" s="2">
        <v>11.0</v>
      </c>
      <c r="Q2568" s="2" t="s">
        <v>9318</v>
      </c>
    </row>
    <row r="2569">
      <c r="A2569" s="54">
        <v>46140.0</v>
      </c>
      <c r="B2569" s="2" t="s">
        <v>1189</v>
      </c>
      <c r="C2569" s="2" t="s">
        <v>208</v>
      </c>
      <c r="D2569" s="2">
        <v>0.0</v>
      </c>
      <c r="E2569" s="53">
        <v>0.0</v>
      </c>
      <c r="F2569" s="53">
        <v>0.0</v>
      </c>
      <c r="G2569" s="53">
        <v>0.0</v>
      </c>
      <c r="H2569" s="53">
        <v>0.0</v>
      </c>
      <c r="I2569" s="53">
        <v>0.0</v>
      </c>
      <c r="J2569" s="53">
        <v>0.0016191253428735973</v>
      </c>
      <c r="K2569" s="53">
        <v>8.095626714367986E-4</v>
      </c>
      <c r="L2569" s="94">
        <v>0.0</v>
      </c>
      <c r="M2569" s="94">
        <v>2.621566875935544E-6</v>
      </c>
      <c r="N2569" s="94">
        <v>6.55391718983886E-7</v>
      </c>
      <c r="O2569" s="2" t="s">
        <v>9319</v>
      </c>
      <c r="P2569" s="2">
        <v>99.0</v>
      </c>
      <c r="Q2569" s="2" t="s">
        <v>9320</v>
      </c>
    </row>
    <row r="2570">
      <c r="A2570" s="54">
        <v>46141.0</v>
      </c>
      <c r="B2570" s="2" t="s">
        <v>194</v>
      </c>
      <c r="C2570" s="2" t="s">
        <v>303</v>
      </c>
      <c r="D2570" s="2">
        <v>0.0</v>
      </c>
      <c r="E2570" s="53">
        <v>0.002</v>
      </c>
      <c r="F2570" s="53">
        <v>0.01</v>
      </c>
      <c r="G2570" s="53">
        <v>0.014</v>
      </c>
      <c r="H2570" s="53">
        <v>0.016</v>
      </c>
      <c r="I2570" s="53">
        <v>0.018</v>
      </c>
      <c r="J2570" s="53">
        <v>0.075</v>
      </c>
      <c r="K2570" s="53">
        <v>0.044</v>
      </c>
      <c r="L2570" s="94">
        <v>2.0E-4</v>
      </c>
      <c r="M2570" s="94">
        <v>0.0056</v>
      </c>
      <c r="N2570" s="94">
        <v>0.0019</v>
      </c>
      <c r="O2570" s="2" t="s">
        <v>9316</v>
      </c>
      <c r="P2570" s="2">
        <v>1.0</v>
      </c>
      <c r="Q2570" s="2" t="s">
        <v>9317</v>
      </c>
    </row>
    <row r="2571">
      <c r="A2571" s="54">
        <v>46141.0</v>
      </c>
      <c r="B2571" s="2" t="s">
        <v>145</v>
      </c>
      <c r="C2571" s="2" t="s">
        <v>303</v>
      </c>
      <c r="D2571" s="2">
        <v>0.0</v>
      </c>
      <c r="E2571" s="53">
        <v>0.0</v>
      </c>
      <c r="F2571" s="53">
        <v>0.0</v>
      </c>
      <c r="G2571" s="53">
        <v>0.0</v>
      </c>
      <c r="H2571" s="53">
        <v>0.0</v>
      </c>
      <c r="I2571" s="53">
        <v>0.0</v>
      </c>
      <c r="J2571" s="53">
        <v>0.041</v>
      </c>
      <c r="K2571" s="53">
        <v>0.021</v>
      </c>
      <c r="L2571" s="94">
        <v>0.0</v>
      </c>
      <c r="M2571" s="94">
        <v>0.0017</v>
      </c>
      <c r="N2571" s="94">
        <v>4.0E-4</v>
      </c>
      <c r="O2571" s="2" t="s">
        <v>9316</v>
      </c>
      <c r="P2571" s="2">
        <v>2.0</v>
      </c>
      <c r="Q2571" s="2" t="s">
        <v>9317</v>
      </c>
    </row>
    <row r="2572">
      <c r="A2572" s="54">
        <v>46141.0</v>
      </c>
      <c r="B2572" s="2" t="s">
        <v>1801</v>
      </c>
      <c r="C2572" s="2" t="s">
        <v>303</v>
      </c>
      <c r="D2572" s="2">
        <v>0.0</v>
      </c>
      <c r="E2572" s="53">
        <v>0.0</v>
      </c>
      <c r="F2572" s="53">
        <v>0.0</v>
      </c>
      <c r="G2572" s="53">
        <v>0.0</v>
      </c>
      <c r="H2572" s="53">
        <v>0.0</v>
      </c>
      <c r="I2572" s="53">
        <v>0.0</v>
      </c>
      <c r="J2572" s="53">
        <v>0.0</v>
      </c>
      <c r="K2572" s="53">
        <v>0.0</v>
      </c>
      <c r="L2572" s="94">
        <v>0.0</v>
      </c>
      <c r="M2572" s="94">
        <v>0.0</v>
      </c>
      <c r="N2572" s="94">
        <v>0.0</v>
      </c>
      <c r="O2572" s="2" t="s">
        <v>9316</v>
      </c>
      <c r="P2572" s="2">
        <v>3.0</v>
      </c>
      <c r="Q2572" s="2" t="s">
        <v>9318</v>
      </c>
    </row>
    <row r="2573">
      <c r="A2573" s="54">
        <v>46141.0</v>
      </c>
      <c r="B2573" s="2" t="s">
        <v>932</v>
      </c>
      <c r="C2573" s="2" t="s">
        <v>303</v>
      </c>
      <c r="D2573" s="2">
        <v>0.0</v>
      </c>
      <c r="E2573" s="53">
        <v>0.12709605140096922</v>
      </c>
      <c r="F2573" s="53">
        <v>0.07328728507719144</v>
      </c>
      <c r="G2573" s="53">
        <v>0.05401578443655671</v>
      </c>
      <c r="H2573" s="53">
        <v>0.044746959564376416</v>
      </c>
      <c r="I2573" s="53">
        <v>0.03604102246661696</v>
      </c>
      <c r="J2573" s="53">
        <v>0.020222893352858783</v>
      </c>
      <c r="K2573" s="53">
        <v>0.03711933889470775</v>
      </c>
      <c r="L2573" s="94">
        <v>0.0029177049682965624</v>
      </c>
      <c r="M2573" s="94">
        <v>4.089654155610999E-4</v>
      </c>
      <c r="N2573" s="94">
        <v>0.0013778453199801634</v>
      </c>
      <c r="O2573" s="2" t="s">
        <v>9316</v>
      </c>
      <c r="P2573" s="2">
        <v>4.0</v>
      </c>
      <c r="Q2573" s="2" t="s">
        <v>9318</v>
      </c>
    </row>
    <row r="2574">
      <c r="A2574" s="54">
        <v>46141.0</v>
      </c>
      <c r="B2574" s="2" t="s">
        <v>515</v>
      </c>
      <c r="C2574" s="2" t="s">
        <v>303</v>
      </c>
      <c r="D2574" s="2">
        <v>0.0</v>
      </c>
      <c r="E2574" s="53">
        <v>0.0</v>
      </c>
      <c r="F2574" s="53">
        <v>0.0</v>
      </c>
      <c r="G2574" s="53">
        <v>0.0</v>
      </c>
      <c r="H2574" s="53">
        <v>0.0</v>
      </c>
      <c r="I2574" s="53">
        <v>0.0</v>
      </c>
      <c r="J2574" s="53">
        <v>0.00587380915409412</v>
      </c>
      <c r="K2574" s="53">
        <v>0.00293690457704706</v>
      </c>
      <c r="L2574" s="94">
        <v>0.0</v>
      </c>
      <c r="M2574" s="94">
        <v>3.4501633978719884E-5</v>
      </c>
      <c r="N2574" s="94">
        <v>8.625408494679971E-6</v>
      </c>
      <c r="O2574" s="2" t="s">
        <v>9316</v>
      </c>
      <c r="P2574" s="2">
        <v>5.0</v>
      </c>
      <c r="Q2574" s="2" t="s">
        <v>9318</v>
      </c>
    </row>
    <row r="2575">
      <c r="A2575" s="54">
        <v>46141.0</v>
      </c>
      <c r="B2575" s="2" t="s">
        <v>229</v>
      </c>
      <c r="C2575" s="2" t="s">
        <v>303</v>
      </c>
      <c r="D2575" s="2">
        <v>0.0</v>
      </c>
      <c r="E2575" s="53">
        <v>0.13169488319212716</v>
      </c>
      <c r="F2575" s="53">
        <v>0.16004997427022027</v>
      </c>
      <c r="G2575" s="53">
        <v>0.15816023465349044</v>
      </c>
      <c r="H2575" s="53">
        <v>0.1537952820176086</v>
      </c>
      <c r="I2575" s="53">
        <v>0.1470709477340566</v>
      </c>
      <c r="J2575" s="53">
        <v>0.08873717140566725</v>
      </c>
      <c r="K2575" s="53">
        <v>0.12344870302957885</v>
      </c>
      <c r="L2575" s="94">
        <v>0.025014659825647156</v>
      </c>
      <c r="M2575" s="94">
        <v>0.00787428558907877</v>
      </c>
      <c r="N2575" s="94">
        <v>0.01523958227968515</v>
      </c>
      <c r="O2575" s="2" t="s">
        <v>9316</v>
      </c>
      <c r="P2575" s="2">
        <v>6.0</v>
      </c>
      <c r="Q2575" s="2" t="s">
        <v>9317</v>
      </c>
    </row>
    <row r="2576">
      <c r="A2576" s="54">
        <v>46141.0</v>
      </c>
      <c r="B2576" s="2" t="s">
        <v>178</v>
      </c>
      <c r="C2576" s="2" t="s">
        <v>303</v>
      </c>
      <c r="D2576" s="2">
        <v>0.0</v>
      </c>
      <c r="E2576" s="53">
        <v>0.005882551582351962</v>
      </c>
      <c r="F2576" s="53">
        <v>0.015766869626228006</v>
      </c>
      <c r="G2576" s="53">
        <v>0.019393904352696997</v>
      </c>
      <c r="H2576" s="53">
        <v>0.02075496249764895</v>
      </c>
      <c r="I2576" s="53">
        <v>0.021595804346074946</v>
      </c>
      <c r="J2576" s="53">
        <v>0.034844299654129864</v>
      </c>
      <c r="K2576" s="53">
        <v>0.02711910200341343</v>
      </c>
      <c r="L2576" s="94">
        <v>3.761235260415595E-4</v>
      </c>
      <c r="M2576" s="94">
        <v>0.0012141252183867945</v>
      </c>
      <c r="N2576" s="94">
        <v>7.354456934715422E-4</v>
      </c>
      <c r="O2576" s="2" t="s">
        <v>9316</v>
      </c>
      <c r="P2576" s="2">
        <v>7.0</v>
      </c>
      <c r="Q2576" s="2" t="s">
        <v>9318</v>
      </c>
    </row>
    <row r="2577">
      <c r="A2577" s="54">
        <v>46141.0</v>
      </c>
      <c r="B2577" s="2" t="s">
        <v>1876</v>
      </c>
      <c r="C2577" s="2" t="s">
        <v>303</v>
      </c>
      <c r="D2577" s="2">
        <v>0.0</v>
      </c>
      <c r="E2577" s="53">
        <v>0.0</v>
      </c>
      <c r="F2577" s="53">
        <v>0.0</v>
      </c>
      <c r="G2577" s="53">
        <v>0.0</v>
      </c>
      <c r="H2577" s="53">
        <v>0.0</v>
      </c>
      <c r="I2577" s="53">
        <v>0.0</v>
      </c>
      <c r="J2577" s="53">
        <v>0.0</v>
      </c>
      <c r="K2577" s="53">
        <v>0.0</v>
      </c>
      <c r="L2577" s="94">
        <v>0.0</v>
      </c>
      <c r="M2577" s="94">
        <v>0.0</v>
      </c>
      <c r="N2577" s="94">
        <v>0.0</v>
      </c>
      <c r="O2577" s="2" t="s">
        <v>9316</v>
      </c>
      <c r="P2577" s="2">
        <v>8.0</v>
      </c>
      <c r="Q2577" s="2" t="s">
        <v>9318</v>
      </c>
    </row>
    <row r="2578">
      <c r="A2578" s="54">
        <v>46141.0</v>
      </c>
      <c r="B2578" s="2" t="s">
        <v>687</v>
      </c>
      <c r="C2578" s="2" t="s">
        <v>303</v>
      </c>
      <c r="D2578" s="2">
        <v>0.0</v>
      </c>
      <c r="E2578" s="53">
        <v>0.0</v>
      </c>
      <c r="F2578" s="53">
        <v>0.0</v>
      </c>
      <c r="G2578" s="53">
        <v>0.0</v>
      </c>
      <c r="H2578" s="53">
        <v>0.0</v>
      </c>
      <c r="I2578" s="53">
        <v>0.0</v>
      </c>
      <c r="J2578" s="53">
        <v>0.01076346818808034</v>
      </c>
      <c r="K2578" s="53">
        <v>0.00538173409404017</v>
      </c>
      <c r="L2578" s="94">
        <v>0.0</v>
      </c>
      <c r="M2578" s="94">
        <v>1.1585224743581747E-4</v>
      </c>
      <c r="N2578" s="94">
        <v>2.8963061858954367E-5</v>
      </c>
      <c r="O2578" s="2" t="s">
        <v>9316</v>
      </c>
      <c r="P2578" s="2">
        <v>9.0</v>
      </c>
      <c r="Q2578" s="2" t="s">
        <v>9318</v>
      </c>
    </row>
    <row r="2579">
      <c r="A2579" s="54">
        <v>46141.0</v>
      </c>
      <c r="B2579" s="2" t="s">
        <v>301</v>
      </c>
      <c r="C2579" s="2" t="s">
        <v>303</v>
      </c>
      <c r="D2579" s="2">
        <v>0.0</v>
      </c>
      <c r="E2579" s="53">
        <v>0.071</v>
      </c>
      <c r="F2579" s="53">
        <v>0.109</v>
      </c>
      <c r="G2579" s="53">
        <v>0.11599999999999999</v>
      </c>
      <c r="H2579" s="53">
        <v>0.11599999999999999</v>
      </c>
      <c r="I2579" s="53">
        <v>0.115</v>
      </c>
      <c r="J2579" s="53">
        <v>0.035</v>
      </c>
      <c r="K2579" s="53">
        <v>0.075</v>
      </c>
      <c r="L2579" s="94">
        <v>0.0134</v>
      </c>
      <c r="M2579" s="94">
        <v>0.0012</v>
      </c>
      <c r="N2579" s="94">
        <v>0.0056</v>
      </c>
      <c r="O2579" s="2" t="s">
        <v>9316</v>
      </c>
      <c r="P2579" s="2">
        <v>10.0</v>
      </c>
      <c r="Q2579" s="2" t="s">
        <v>9317</v>
      </c>
    </row>
    <row r="2580">
      <c r="A2580" s="54">
        <v>46141.0</v>
      </c>
      <c r="B2580" s="2" t="s">
        <v>450</v>
      </c>
      <c r="C2580" s="2" t="s">
        <v>303</v>
      </c>
      <c r="D2580" s="2">
        <v>0.0</v>
      </c>
      <c r="E2580" s="53">
        <v>0.0</v>
      </c>
      <c r="F2580" s="53">
        <v>0.0</v>
      </c>
      <c r="G2580" s="53">
        <v>0.0</v>
      </c>
      <c r="H2580" s="53">
        <v>0.0</v>
      </c>
      <c r="I2580" s="53">
        <v>0.0</v>
      </c>
      <c r="J2580" s="53">
        <v>0.0037050313688854995</v>
      </c>
      <c r="K2580" s="53">
        <v>0.0018525156844427498</v>
      </c>
      <c r="L2580" s="94">
        <v>0.0</v>
      </c>
      <c r="M2580" s="94">
        <v>1.3727257444425559E-5</v>
      </c>
      <c r="N2580" s="94">
        <v>3.4318143611063897E-6</v>
      </c>
      <c r="O2580" s="2" t="s">
        <v>9316</v>
      </c>
      <c r="P2580" s="2">
        <v>11.0</v>
      </c>
      <c r="Q2580" s="2" t="s">
        <v>9318</v>
      </c>
    </row>
    <row r="2581">
      <c r="A2581" s="54">
        <v>46141.0</v>
      </c>
      <c r="B2581" s="2" t="s">
        <v>1189</v>
      </c>
      <c r="C2581" s="2" t="s">
        <v>303</v>
      </c>
      <c r="D2581" s="2">
        <v>0.0</v>
      </c>
      <c r="E2581" s="53">
        <v>8.77641404371673E-5</v>
      </c>
      <c r="F2581" s="53">
        <v>0.0019258442282839789</v>
      </c>
      <c r="G2581" s="53">
        <v>0.004774365933275003</v>
      </c>
      <c r="H2581" s="53">
        <v>0.00725370338918158</v>
      </c>
      <c r="I2581" s="53">
        <v>0.010715060087318451</v>
      </c>
      <c r="J2581" s="53">
        <v>0.0016056591374391297</v>
      </c>
      <c r="K2581" s="53">
        <v>0.0031900125353570667</v>
      </c>
      <c r="L2581" s="94">
        <v>2.2794570064816894E-5</v>
      </c>
      <c r="M2581" s="94">
        <v>2.5781412656417698E-6</v>
      </c>
      <c r="N2581" s="94">
        <v>1.0176179975735221E-5</v>
      </c>
      <c r="O2581" s="2" t="s">
        <v>9319</v>
      </c>
      <c r="P2581" s="2">
        <v>99.0</v>
      </c>
      <c r="Q2581" s="2" t="s">
        <v>9320</v>
      </c>
    </row>
    <row r="2582">
      <c r="A2582" s="54">
        <v>46142.0</v>
      </c>
      <c r="B2582" s="2" t="s">
        <v>194</v>
      </c>
      <c r="C2582" s="2" t="s">
        <v>148</v>
      </c>
      <c r="D2582" s="2">
        <v>0.0</v>
      </c>
      <c r="E2582" s="53">
        <v>0.158</v>
      </c>
      <c r="F2582" s="53">
        <v>0.117</v>
      </c>
      <c r="G2582" s="53">
        <v>0.103</v>
      </c>
      <c r="H2582" s="53">
        <v>0.097</v>
      </c>
      <c r="I2582" s="53">
        <v>0.091</v>
      </c>
      <c r="J2582" s="53">
        <v>0.074</v>
      </c>
      <c r="K2582" s="53">
        <v>0.088</v>
      </c>
      <c r="L2582" s="94">
        <v>0.0106</v>
      </c>
      <c r="M2582" s="94">
        <v>0.0055</v>
      </c>
      <c r="N2582" s="94">
        <v>0.0077</v>
      </c>
      <c r="O2582" s="2" t="s">
        <v>9316</v>
      </c>
      <c r="P2582" s="2">
        <v>1.0</v>
      </c>
      <c r="Q2582" s="2" t="s">
        <v>9317</v>
      </c>
    </row>
    <row r="2583">
      <c r="A2583" s="54">
        <v>46142.0</v>
      </c>
      <c r="B2583" s="2" t="s">
        <v>145</v>
      </c>
      <c r="C2583" s="2" t="s">
        <v>148</v>
      </c>
      <c r="D2583" s="2">
        <v>0.0</v>
      </c>
      <c r="E2583" s="53">
        <v>0.127</v>
      </c>
      <c r="F2583" s="53">
        <v>0.073</v>
      </c>
      <c r="G2583" s="53">
        <v>0.054</v>
      </c>
      <c r="H2583" s="53">
        <v>0.045</v>
      </c>
      <c r="I2583" s="53">
        <v>0.036</v>
      </c>
      <c r="J2583" s="53">
        <v>0.041</v>
      </c>
      <c r="K2583" s="53">
        <v>0.048</v>
      </c>
      <c r="L2583" s="94">
        <v>0.0029</v>
      </c>
      <c r="M2583" s="94">
        <v>0.0017</v>
      </c>
      <c r="N2583" s="94">
        <v>0.0023</v>
      </c>
      <c r="O2583" s="2" t="s">
        <v>9316</v>
      </c>
      <c r="P2583" s="2">
        <v>2.0</v>
      </c>
      <c r="Q2583" s="2" t="s">
        <v>9317</v>
      </c>
    </row>
    <row r="2584">
      <c r="A2584" s="54">
        <v>46142.0</v>
      </c>
      <c r="B2584" s="2" t="s">
        <v>1801</v>
      </c>
      <c r="C2584" s="2" t="s">
        <v>148</v>
      </c>
      <c r="D2584" s="2">
        <v>0.0</v>
      </c>
      <c r="E2584" s="53">
        <v>0.0</v>
      </c>
      <c r="F2584" s="53">
        <v>0.0</v>
      </c>
      <c r="G2584" s="53">
        <v>0.0</v>
      </c>
      <c r="H2584" s="53">
        <v>0.0</v>
      </c>
      <c r="I2584" s="53">
        <v>0.0</v>
      </c>
      <c r="J2584" s="53">
        <v>0.0</v>
      </c>
      <c r="K2584" s="53">
        <v>0.0</v>
      </c>
      <c r="L2584" s="94">
        <v>0.0</v>
      </c>
      <c r="M2584" s="94">
        <v>0.0</v>
      </c>
      <c r="N2584" s="94">
        <v>0.0</v>
      </c>
      <c r="O2584" s="2" t="s">
        <v>9316</v>
      </c>
      <c r="P2584" s="2">
        <v>3.0</v>
      </c>
      <c r="Q2584" s="2" t="s">
        <v>9318</v>
      </c>
    </row>
    <row r="2585">
      <c r="A2585" s="54">
        <v>46142.0</v>
      </c>
      <c r="B2585" s="2" t="s">
        <v>932</v>
      </c>
      <c r="C2585" s="2" t="s">
        <v>148</v>
      </c>
      <c r="D2585" s="2">
        <v>0.0</v>
      </c>
      <c r="E2585" s="53">
        <v>0.002620378832055895</v>
      </c>
      <c r="F2585" s="53">
        <v>0.01052312297629607</v>
      </c>
      <c r="G2585" s="53">
        <v>0.014811465416953905</v>
      </c>
      <c r="H2585" s="53">
        <v>0.01695592697817406</v>
      </c>
      <c r="I2585" s="53">
        <v>0.018872775504867052</v>
      </c>
      <c r="J2585" s="53">
        <v>0.02005480869810778</v>
      </c>
      <c r="K2585" s="53">
        <v>0.017433137057530843</v>
      </c>
      <c r="L2585" s="94">
        <v>2.193795077976215E-4</v>
      </c>
      <c r="M2585" s="94">
        <v>4.0219535191769946E-4</v>
      </c>
      <c r="N2585" s="94">
        <v>3.0391426766665513E-4</v>
      </c>
      <c r="O2585" s="2" t="s">
        <v>9316</v>
      </c>
      <c r="P2585" s="2">
        <v>4.0</v>
      </c>
      <c r="Q2585" s="2" t="s">
        <v>9318</v>
      </c>
    </row>
    <row r="2586">
      <c r="A2586" s="54">
        <v>46142.0</v>
      </c>
      <c r="B2586" s="2" t="s">
        <v>515</v>
      </c>
      <c r="C2586" s="2" t="s">
        <v>148</v>
      </c>
      <c r="D2586" s="2">
        <v>0.0</v>
      </c>
      <c r="E2586" s="53">
        <v>0.015524146696886048</v>
      </c>
      <c r="F2586" s="53">
        <v>0.025613355273880086</v>
      </c>
      <c r="G2586" s="53">
        <v>0.026800686217855092</v>
      </c>
      <c r="H2586" s="53">
        <v>0.02645345802099121</v>
      </c>
      <c r="I2586" s="53">
        <v>0.025386902583538862</v>
      </c>
      <c r="J2586" s="53">
        <v>0.0058249883861400805</v>
      </c>
      <c r="K2586" s="53">
        <v>0.016312837301997587</v>
      </c>
      <c r="L2586" s="94">
        <v>7.182767817479279E-4</v>
      </c>
      <c r="M2586" s="94">
        <v>3.393048969866682E-5</v>
      </c>
      <c r="N2586" s="94">
        <v>2.661086608414439E-4</v>
      </c>
      <c r="O2586" s="2" t="s">
        <v>9316</v>
      </c>
      <c r="P2586" s="2">
        <v>5.0</v>
      </c>
      <c r="Q2586" s="2" t="s">
        <v>9318</v>
      </c>
    </row>
    <row r="2587">
      <c r="A2587" s="54">
        <v>46142.0</v>
      </c>
      <c r="B2587" s="2" t="s">
        <v>229</v>
      </c>
      <c r="C2587" s="2" t="s">
        <v>148</v>
      </c>
      <c r="D2587" s="2">
        <v>0.0</v>
      </c>
      <c r="E2587" s="53">
        <v>0.14762429155156157</v>
      </c>
      <c r="F2587" s="53">
        <v>0.11344267952949989</v>
      </c>
      <c r="G2587" s="53">
        <v>0.0991925054826221</v>
      </c>
      <c r="H2587" s="53">
        <v>0.0911329220436579</v>
      </c>
      <c r="I2587" s="53">
        <v>0.08244937471181779</v>
      </c>
      <c r="J2587" s="53">
        <v>0.08799962329328533</v>
      </c>
      <c r="K2587" s="53">
        <v>0.0935960643879537</v>
      </c>
      <c r="L2587" s="94">
        <v>0.009839153143920015</v>
      </c>
      <c r="M2587" s="94">
        <v>0.007743933699760125</v>
      </c>
      <c r="N2587" s="94">
        <v>0.008760223268913975</v>
      </c>
      <c r="O2587" s="2" t="s">
        <v>9316</v>
      </c>
      <c r="P2587" s="2">
        <v>6.0</v>
      </c>
      <c r="Q2587" s="2" t="s">
        <v>9317</v>
      </c>
    </row>
    <row r="2588">
      <c r="A2588" s="54">
        <v>46142.0</v>
      </c>
      <c r="B2588" s="2" t="s">
        <v>178</v>
      </c>
      <c r="C2588" s="2" t="s">
        <v>148</v>
      </c>
      <c r="D2588" s="2">
        <v>0.0</v>
      </c>
      <c r="E2588" s="53">
        <v>0.04096846874908007</v>
      </c>
      <c r="F2588" s="53">
        <v>0.041609018399865444</v>
      </c>
      <c r="G2588" s="53">
        <v>0.03703621347642882</v>
      </c>
      <c r="H2588" s="53">
        <v>0.03371653604999832</v>
      </c>
      <c r="I2588" s="53">
        <v>0.02984352017910505</v>
      </c>
      <c r="J2588" s="53">
        <v>0.034554687679462695</v>
      </c>
      <c r="K2588" s="53">
        <v>0.03579545057794575</v>
      </c>
      <c r="L2588" s="94">
        <v>0.0013716811086716075</v>
      </c>
      <c r="M2588" s="94">
        <v>0.001194026440625211</v>
      </c>
      <c r="N2588" s="94">
        <v>0.001281314282078157</v>
      </c>
      <c r="O2588" s="2" t="s">
        <v>9316</v>
      </c>
      <c r="P2588" s="2">
        <v>7.0</v>
      </c>
      <c r="Q2588" s="2" t="s">
        <v>9318</v>
      </c>
    </row>
    <row r="2589">
      <c r="A2589" s="54">
        <v>46142.0</v>
      </c>
      <c r="B2589" s="2" t="s">
        <v>1876</v>
      </c>
      <c r="C2589" s="2" t="s">
        <v>148</v>
      </c>
      <c r="D2589" s="2">
        <v>0.0</v>
      </c>
      <c r="E2589" s="53">
        <v>0.0</v>
      </c>
      <c r="F2589" s="53">
        <v>0.0</v>
      </c>
      <c r="G2589" s="53">
        <v>0.0</v>
      </c>
      <c r="H2589" s="53">
        <v>0.0</v>
      </c>
      <c r="I2589" s="53">
        <v>0.0</v>
      </c>
      <c r="J2589" s="53">
        <v>0.0</v>
      </c>
      <c r="K2589" s="53">
        <v>0.0</v>
      </c>
      <c r="L2589" s="94">
        <v>0.0</v>
      </c>
      <c r="M2589" s="94">
        <v>0.0</v>
      </c>
      <c r="N2589" s="94">
        <v>0.0</v>
      </c>
      <c r="O2589" s="2" t="s">
        <v>9316</v>
      </c>
      <c r="P2589" s="2">
        <v>8.0</v>
      </c>
      <c r="Q2589" s="2" t="s">
        <v>9318</v>
      </c>
    </row>
    <row r="2590">
      <c r="A2590" s="54">
        <v>46142.0</v>
      </c>
      <c r="B2590" s="2" t="s">
        <v>687</v>
      </c>
      <c r="C2590" s="2" t="s">
        <v>148</v>
      </c>
      <c r="D2590" s="2">
        <v>0.0</v>
      </c>
      <c r="E2590" s="53">
        <v>0.09194561129767806</v>
      </c>
      <c r="F2590" s="53">
        <v>0.06187258096478819</v>
      </c>
      <c r="G2590" s="53">
        <v>0.047526715130530583</v>
      </c>
      <c r="H2590" s="53">
        <v>0.03998423201296152</v>
      </c>
      <c r="I2590" s="53">
        <v>0.03254034893639571</v>
      </c>
      <c r="J2590" s="53">
        <v>0.01068089028174429</v>
      </c>
      <c r="K2590" s="53">
        <v>0.029103802706137438</v>
      </c>
      <c r="L2590" s="94">
        <v>0.0022587886510986046</v>
      </c>
      <c r="M2590" s="94">
        <v>1.1408141721065961E-4</v>
      </c>
      <c r="N2590" s="94">
        <v>8.470313319577728E-4</v>
      </c>
      <c r="O2590" s="2" t="s">
        <v>9316</v>
      </c>
      <c r="P2590" s="2">
        <v>9.0</v>
      </c>
      <c r="Q2590" s="2" t="s">
        <v>9318</v>
      </c>
    </row>
    <row r="2591">
      <c r="A2591" s="54">
        <v>46142.0</v>
      </c>
      <c r="B2591" s="2" t="s">
        <v>301</v>
      </c>
      <c r="C2591" s="2" t="s">
        <v>148</v>
      </c>
      <c r="D2591" s="2">
        <v>0.0</v>
      </c>
      <c r="E2591" s="53">
        <v>0.031</v>
      </c>
      <c r="F2591" s="53">
        <v>0.051</v>
      </c>
      <c r="G2591" s="53">
        <v>0.054000000000000006</v>
      </c>
      <c r="H2591" s="53">
        <v>0.053</v>
      </c>
      <c r="I2591" s="53">
        <v>0.051</v>
      </c>
      <c r="J2591" s="53">
        <v>0.034</v>
      </c>
      <c r="K2591" s="53">
        <v>0.044000000000000004</v>
      </c>
      <c r="L2591" s="94">
        <v>0.0029</v>
      </c>
      <c r="M2591" s="94">
        <v>0.0012</v>
      </c>
      <c r="N2591" s="94">
        <v>0.0019</v>
      </c>
      <c r="O2591" s="2" t="s">
        <v>9316</v>
      </c>
      <c r="P2591" s="2">
        <v>10.0</v>
      </c>
      <c r="Q2591" s="2" t="s">
        <v>9317</v>
      </c>
    </row>
    <row r="2592">
      <c r="A2592" s="54">
        <v>46142.0</v>
      </c>
      <c r="B2592" s="2" t="s">
        <v>450</v>
      </c>
      <c r="C2592" s="2" t="s">
        <v>148</v>
      </c>
      <c r="D2592" s="2">
        <v>0.0</v>
      </c>
      <c r="E2592" s="53">
        <v>0.0</v>
      </c>
      <c r="F2592" s="53">
        <v>0.0</v>
      </c>
      <c r="G2592" s="53">
        <v>0.0</v>
      </c>
      <c r="H2592" s="53">
        <v>0.0</v>
      </c>
      <c r="I2592" s="53">
        <v>0.0</v>
      </c>
      <c r="J2592" s="53">
        <v>0.003674236620200701</v>
      </c>
      <c r="K2592" s="53">
        <v>0.0018371183101003506</v>
      </c>
      <c r="L2592" s="94">
        <v>0.0</v>
      </c>
      <c r="M2592" s="94">
        <v>1.3500014741223871E-5</v>
      </c>
      <c r="N2592" s="94">
        <v>3.375003685305968E-6</v>
      </c>
      <c r="O2592" s="2" t="s">
        <v>9316</v>
      </c>
      <c r="P2592" s="2">
        <v>11.0</v>
      </c>
      <c r="Q2592" s="2" t="s">
        <v>9318</v>
      </c>
    </row>
    <row r="2593">
      <c r="A2593" s="54">
        <v>46142.0</v>
      </c>
      <c r="B2593" s="2" t="s">
        <v>1189</v>
      </c>
      <c r="C2593" s="2" t="s">
        <v>148</v>
      </c>
      <c r="D2593" s="2">
        <v>0.0</v>
      </c>
      <c r="E2593" s="53">
        <v>0.0</v>
      </c>
      <c r="F2593" s="53">
        <v>0.0</v>
      </c>
      <c r="G2593" s="53">
        <v>0.0</v>
      </c>
      <c r="H2593" s="53">
        <v>0.0</v>
      </c>
      <c r="I2593" s="53">
        <v>0.0</v>
      </c>
      <c r="J2593" s="53">
        <v>0.0015923135366363592</v>
      </c>
      <c r="K2593" s="53">
        <v>7.961567683181796E-4</v>
      </c>
      <c r="L2593" s="94">
        <v>0.0</v>
      </c>
      <c r="M2593" s="94">
        <v>2.53546239895539E-6</v>
      </c>
      <c r="N2593" s="94">
        <v>6.338655997388475E-7</v>
      </c>
      <c r="O2593" s="2" t="s">
        <v>9319</v>
      </c>
      <c r="P2593" s="2">
        <v>99.0</v>
      </c>
      <c r="Q2593" s="2" t="s">
        <v>9320</v>
      </c>
    </row>
    <row r="2594">
      <c r="A2594" s="54">
        <v>46143.0</v>
      </c>
      <c r="B2594" s="2" t="s">
        <v>194</v>
      </c>
      <c r="C2594" s="2" t="s">
        <v>196</v>
      </c>
      <c r="D2594" s="2">
        <v>0.0</v>
      </c>
      <c r="E2594" s="53">
        <v>0.019</v>
      </c>
      <c r="F2594" s="53">
        <v>0.049</v>
      </c>
      <c r="G2594" s="53">
        <v>0.065</v>
      </c>
      <c r="H2594" s="53">
        <v>0.075</v>
      </c>
      <c r="I2594" s="53">
        <v>0.085</v>
      </c>
      <c r="J2594" s="53">
        <v>0.074</v>
      </c>
      <c r="K2594" s="53">
        <v>0.069</v>
      </c>
      <c r="L2594" s="94">
        <v>0.0042</v>
      </c>
      <c r="M2594" s="94">
        <v>0.0055</v>
      </c>
      <c r="N2594" s="94">
        <v>0.0048</v>
      </c>
      <c r="O2594" s="2" t="s">
        <v>9316</v>
      </c>
      <c r="P2594" s="2">
        <v>1.0</v>
      </c>
      <c r="Q2594" s="2" t="s">
        <v>9317</v>
      </c>
    </row>
    <row r="2595">
      <c r="A2595" s="54">
        <v>46143.0</v>
      </c>
      <c r="B2595" s="2" t="s">
        <v>145</v>
      </c>
      <c r="C2595" s="2" t="s">
        <v>196</v>
      </c>
      <c r="D2595" s="2">
        <v>0.0</v>
      </c>
      <c r="E2595" s="53">
        <v>0.001</v>
      </c>
      <c r="F2595" s="53">
        <v>0.007</v>
      </c>
      <c r="G2595" s="53">
        <v>0.014</v>
      </c>
      <c r="H2595" s="53">
        <v>0.019</v>
      </c>
      <c r="I2595" s="53">
        <v>0.026</v>
      </c>
      <c r="J2595" s="53">
        <v>0.041</v>
      </c>
      <c r="K2595" s="53">
        <v>0.027</v>
      </c>
      <c r="L2595" s="94">
        <v>2.0E-4</v>
      </c>
      <c r="M2595" s="94">
        <v>0.0017</v>
      </c>
      <c r="N2595" s="94">
        <v>7.0E-4</v>
      </c>
      <c r="O2595" s="2" t="s">
        <v>9316</v>
      </c>
      <c r="P2595" s="2">
        <v>2.0</v>
      </c>
      <c r="Q2595" s="2" t="s">
        <v>9317</v>
      </c>
    </row>
    <row r="2596">
      <c r="A2596" s="54">
        <v>46143.0</v>
      </c>
      <c r="B2596" s="2" t="s">
        <v>1801</v>
      </c>
      <c r="C2596" s="2" t="s">
        <v>196</v>
      </c>
      <c r="D2596" s="2">
        <v>0.0</v>
      </c>
      <c r="E2596" s="53">
        <v>0.0</v>
      </c>
      <c r="F2596" s="53">
        <v>0.0</v>
      </c>
      <c r="G2596" s="53">
        <v>0.0</v>
      </c>
      <c r="H2596" s="53">
        <v>0.0</v>
      </c>
      <c r="I2596" s="53">
        <v>0.0</v>
      </c>
      <c r="J2596" s="53">
        <v>0.0</v>
      </c>
      <c r="K2596" s="53">
        <v>0.0</v>
      </c>
      <c r="L2596" s="94">
        <v>0.0</v>
      </c>
      <c r="M2596" s="94">
        <v>0.0</v>
      </c>
      <c r="N2596" s="94">
        <v>0.0</v>
      </c>
      <c r="O2596" s="2" t="s">
        <v>9316</v>
      </c>
      <c r="P2596" s="2">
        <v>3.0</v>
      </c>
      <c r="Q2596" s="2" t="s">
        <v>9318</v>
      </c>
    </row>
    <row r="2597">
      <c r="A2597" s="54">
        <v>46143.0</v>
      </c>
      <c r="B2597" s="2" t="s">
        <v>932</v>
      </c>
      <c r="C2597" s="2" t="s">
        <v>196</v>
      </c>
      <c r="D2597" s="2">
        <v>0.0</v>
      </c>
      <c r="E2597" s="53">
        <v>0.0016130323799664456</v>
      </c>
      <c r="F2597" s="53">
        <v>0.008256274947413822</v>
      </c>
      <c r="G2597" s="53">
        <v>0.012599627235761959</v>
      </c>
      <c r="H2597" s="53">
        <v>0.015019009373538025</v>
      </c>
      <c r="I2597" s="53">
        <v>0.01740666646605093</v>
      </c>
      <c r="J2597" s="53">
        <v>0.019888227632970476</v>
      </c>
      <c r="K2597" s="53">
        <v>0.01624392743436622</v>
      </c>
      <c r="L2597" s="94">
        <v>1.5875060648015455E-4</v>
      </c>
      <c r="M2597" s="94">
        <v>3.955415983808504E-4</v>
      </c>
      <c r="N2597" s="94">
        <v>2.6386517849295545E-4</v>
      </c>
      <c r="O2597" s="2" t="s">
        <v>9316</v>
      </c>
      <c r="P2597" s="2">
        <v>4.0</v>
      </c>
      <c r="Q2597" s="2" t="s">
        <v>9318</v>
      </c>
    </row>
    <row r="2598">
      <c r="A2598" s="54">
        <v>46143.0</v>
      </c>
      <c r="B2598" s="2" t="s">
        <v>515</v>
      </c>
      <c r="C2598" s="2" t="s">
        <v>196</v>
      </c>
      <c r="D2598" s="2">
        <v>0.0</v>
      </c>
      <c r="E2598" s="53">
        <v>0.0</v>
      </c>
      <c r="F2598" s="53">
        <v>0.0</v>
      </c>
      <c r="G2598" s="53">
        <v>0.0</v>
      </c>
      <c r="H2598" s="53">
        <v>0.0</v>
      </c>
      <c r="I2598" s="53">
        <v>0.0</v>
      </c>
      <c r="J2598" s="53">
        <v>0.005776604340977527</v>
      </c>
      <c r="K2598" s="53">
        <v>0.0028883021704887634</v>
      </c>
      <c r="L2598" s="94">
        <v>0.0</v>
      </c>
      <c r="M2598" s="94">
        <v>3.336915771220041E-5</v>
      </c>
      <c r="N2598" s="94">
        <v>8.342289428050102E-6</v>
      </c>
      <c r="O2598" s="2" t="s">
        <v>9316</v>
      </c>
      <c r="P2598" s="2">
        <v>5.0</v>
      </c>
      <c r="Q2598" s="2" t="s">
        <v>9318</v>
      </c>
    </row>
    <row r="2599">
      <c r="A2599" s="54">
        <v>46143.0</v>
      </c>
      <c r="B2599" s="2" t="s">
        <v>229</v>
      </c>
      <c r="C2599" s="2" t="s">
        <v>196</v>
      </c>
      <c r="D2599" s="2">
        <v>0.0</v>
      </c>
      <c r="E2599" s="53">
        <v>0.015044394994966178</v>
      </c>
      <c r="F2599" s="53">
        <v>0.03562957428705465</v>
      </c>
      <c r="G2599" s="53">
        <v>0.04207006409898315</v>
      </c>
      <c r="H2599" s="53">
        <v>0.04411444495813036</v>
      </c>
      <c r="I2599" s="53">
        <v>0.0449778723063696</v>
      </c>
      <c r="J2599" s="53">
        <v>0.08726867286635555</v>
      </c>
      <c r="K2599" s="53">
        <v>0.06466936848266935</v>
      </c>
      <c r="L2599" s="94">
        <v>0.0017698902932925511</v>
      </c>
      <c r="M2599" s="94">
        <v>0.007615821263854981</v>
      </c>
      <c r="N2599" s="94">
        <v>0.004182127219947269</v>
      </c>
      <c r="O2599" s="2" t="s">
        <v>9316</v>
      </c>
      <c r="P2599" s="2">
        <v>6.0</v>
      </c>
      <c r="Q2599" s="2" t="s">
        <v>9317</v>
      </c>
    </row>
    <row r="2600">
      <c r="A2600" s="54">
        <v>46143.0</v>
      </c>
      <c r="B2600" s="2" t="s">
        <v>178</v>
      </c>
      <c r="C2600" s="2" t="s">
        <v>196</v>
      </c>
      <c r="D2600" s="2">
        <v>0.0</v>
      </c>
      <c r="E2600" s="53">
        <v>0.059290222772065866</v>
      </c>
      <c r="F2600" s="53">
        <v>0.08378872402383782</v>
      </c>
      <c r="G2600" s="53">
        <v>0.08454778090654082</v>
      </c>
      <c r="H2600" s="53">
        <v>0.08218408711876372</v>
      </c>
      <c r="I2600" s="53">
        <v>0.07781602976659686</v>
      </c>
      <c r="J2600" s="53">
        <v>0.03426766640861533</v>
      </c>
      <c r="K2600" s="53">
        <v>0.05940772365757807</v>
      </c>
      <c r="L2600" s="94">
        <v>0.007148327256220428</v>
      </c>
      <c r="M2600" s="94">
        <v>0.0011742729610921437</v>
      </c>
      <c r="N2600" s="94">
        <v>0.003529277630175161</v>
      </c>
      <c r="O2600" s="2" t="s">
        <v>9316</v>
      </c>
      <c r="P2600" s="2">
        <v>7.0</v>
      </c>
      <c r="Q2600" s="2" t="s">
        <v>9318</v>
      </c>
    </row>
    <row r="2601">
      <c r="A2601" s="54">
        <v>46143.0</v>
      </c>
      <c r="B2601" s="2" t="s">
        <v>1876</v>
      </c>
      <c r="C2601" s="2" t="s">
        <v>196</v>
      </c>
      <c r="D2601" s="2">
        <v>0.0</v>
      </c>
      <c r="E2601" s="53">
        <v>0.0</v>
      </c>
      <c r="F2601" s="53">
        <v>0.0</v>
      </c>
      <c r="G2601" s="53">
        <v>0.0</v>
      </c>
      <c r="H2601" s="53">
        <v>0.0</v>
      </c>
      <c r="I2601" s="53">
        <v>0.0</v>
      </c>
      <c r="J2601" s="53">
        <v>0.0</v>
      </c>
      <c r="K2601" s="53">
        <v>0.0</v>
      </c>
      <c r="L2601" s="94">
        <v>0.0</v>
      </c>
      <c r="M2601" s="94">
        <v>0.0</v>
      </c>
      <c r="N2601" s="94">
        <v>0.0</v>
      </c>
      <c r="O2601" s="2" t="s">
        <v>9316</v>
      </c>
      <c r="P2601" s="2">
        <v>8.0</v>
      </c>
      <c r="Q2601" s="2" t="s">
        <v>9318</v>
      </c>
    </row>
    <row r="2602">
      <c r="A2602" s="54">
        <v>46143.0</v>
      </c>
      <c r="B2602" s="2" t="s">
        <v>687</v>
      </c>
      <c r="C2602" s="2" t="s">
        <v>196</v>
      </c>
      <c r="D2602" s="2">
        <v>0.0</v>
      </c>
      <c r="E2602" s="53">
        <v>8.773981507158846E-5</v>
      </c>
      <c r="F2602" s="53">
        <v>0.001911309804972277</v>
      </c>
      <c r="G2602" s="53">
        <v>0.004679071718624606</v>
      </c>
      <c r="H2602" s="53">
        <v>0.007027570099787059</v>
      </c>
      <c r="I2602" s="53">
        <v>0.010210174329686659</v>
      </c>
      <c r="J2602" s="53">
        <v>0.01059894591754314</v>
      </c>
      <c r="K2602" s="53">
        <v>0.007639008818083873</v>
      </c>
      <c r="L2602" s="94">
        <v>2.1893712148032624E-5</v>
      </c>
      <c r="M2602" s="94">
        <v>1.123376545630044E-4</v>
      </c>
      <c r="N2602" s="94">
        <v>5.8354455722763173E-5</v>
      </c>
      <c r="O2602" s="2" t="s">
        <v>9316</v>
      </c>
      <c r="P2602" s="2">
        <v>9.0</v>
      </c>
      <c r="Q2602" s="2" t="s">
        <v>9318</v>
      </c>
    </row>
    <row r="2603">
      <c r="A2603" s="54">
        <v>46143.0</v>
      </c>
      <c r="B2603" s="2" t="s">
        <v>301</v>
      </c>
      <c r="C2603" s="2" t="s">
        <v>196</v>
      </c>
      <c r="D2603" s="2">
        <v>0.0</v>
      </c>
      <c r="E2603" s="53">
        <v>0.0</v>
      </c>
      <c r="F2603" s="53">
        <v>0.0</v>
      </c>
      <c r="G2603" s="53">
        <v>0.0</v>
      </c>
      <c r="H2603" s="53">
        <v>0.0</v>
      </c>
      <c r="I2603" s="53">
        <v>0.0</v>
      </c>
      <c r="J2603" s="53">
        <v>0.034</v>
      </c>
      <c r="K2603" s="53">
        <v>0.017</v>
      </c>
      <c r="L2603" s="94">
        <v>0.0</v>
      </c>
      <c r="M2603" s="94">
        <v>0.0012</v>
      </c>
      <c r="N2603" s="94">
        <v>3.0E-4</v>
      </c>
      <c r="O2603" s="2" t="s">
        <v>9316</v>
      </c>
      <c r="P2603" s="2">
        <v>10.0</v>
      </c>
      <c r="Q2603" s="2" t="s">
        <v>9317</v>
      </c>
    </row>
    <row r="2604">
      <c r="A2604" s="54">
        <v>46143.0</v>
      </c>
      <c r="B2604" s="2" t="s">
        <v>450</v>
      </c>
      <c r="C2604" s="2" t="s">
        <v>196</v>
      </c>
      <c r="D2604" s="2">
        <v>0.0</v>
      </c>
      <c r="E2604" s="53">
        <v>0.0013721536751878582</v>
      </c>
      <c r="F2604" s="53">
        <v>0.007614896082697668</v>
      </c>
      <c r="G2604" s="53">
        <v>0.01193834849838428</v>
      </c>
      <c r="H2604" s="53">
        <v>0.014423850263813348</v>
      </c>
      <c r="I2604" s="53">
        <v>0.01694372467121994</v>
      </c>
      <c r="J2604" s="53">
        <v>0.003643717343803052</v>
      </c>
      <c r="K2604" s="53">
        <v>0.007791032921093666</v>
      </c>
      <c r="L2604" s="94">
        <v>1.425241648688742E-4</v>
      </c>
      <c r="M2604" s="94">
        <v>1.3276676081531167E-5</v>
      </c>
      <c r="N2604" s="94">
        <v>6.07001939775653E-5</v>
      </c>
      <c r="O2604" s="2" t="s">
        <v>9316</v>
      </c>
      <c r="P2604" s="2">
        <v>11.0</v>
      </c>
      <c r="Q2604" s="2" t="s">
        <v>9318</v>
      </c>
    </row>
    <row r="2605">
      <c r="A2605" s="54">
        <v>46143.0</v>
      </c>
      <c r="B2605" s="2" t="s">
        <v>1189</v>
      </c>
      <c r="C2605" s="2" t="s">
        <v>196</v>
      </c>
      <c r="D2605" s="2">
        <v>0.0</v>
      </c>
      <c r="E2605" s="53">
        <v>0.0</v>
      </c>
      <c r="F2605" s="53">
        <v>0.0</v>
      </c>
      <c r="G2605" s="53">
        <v>0.0</v>
      </c>
      <c r="H2605" s="53">
        <v>0.0</v>
      </c>
      <c r="I2605" s="53">
        <v>0.0</v>
      </c>
      <c r="J2605" s="53">
        <v>0.0015790873179793619</v>
      </c>
      <c r="K2605" s="53">
        <v>7.895436589896809E-4</v>
      </c>
      <c r="L2605" s="94">
        <v>0.0</v>
      </c>
      <c r="M2605" s="94">
        <v>2.4935167578032545E-6</v>
      </c>
      <c r="N2605" s="94">
        <v>6.233791894508136E-7</v>
      </c>
      <c r="O2605" s="2" t="s">
        <v>9319</v>
      </c>
      <c r="P2605" s="2">
        <v>99.0</v>
      </c>
      <c r="Q2605" s="2" t="s">
        <v>9320</v>
      </c>
    </row>
    <row r="2606">
      <c r="A2606" s="54">
        <v>46144.0</v>
      </c>
      <c r="B2606" s="2" t="s">
        <v>194</v>
      </c>
      <c r="C2606" s="2" t="s">
        <v>288</v>
      </c>
      <c r="D2606" s="2">
        <v>0.0</v>
      </c>
      <c r="E2606" s="53">
        <v>0.15</v>
      </c>
      <c r="F2606" s="53">
        <v>0.2</v>
      </c>
      <c r="G2606" s="53">
        <v>0.21</v>
      </c>
      <c r="H2606" s="53">
        <v>0.211</v>
      </c>
      <c r="I2606" s="53">
        <v>0.208</v>
      </c>
      <c r="J2606" s="53">
        <v>0.073</v>
      </c>
      <c r="K2606" s="53">
        <v>0.141</v>
      </c>
      <c r="L2606" s="94">
        <v>0.0441</v>
      </c>
      <c r="M2606" s="94">
        <v>0.0053</v>
      </c>
      <c r="N2606" s="94">
        <v>0.0199</v>
      </c>
      <c r="O2606" s="2" t="s">
        <v>9316</v>
      </c>
      <c r="P2606" s="2">
        <v>1.0</v>
      </c>
      <c r="Q2606" s="2" t="s">
        <v>9317</v>
      </c>
    </row>
    <row r="2607">
      <c r="A2607" s="54">
        <v>46144.0</v>
      </c>
      <c r="B2607" s="2" t="s">
        <v>145</v>
      </c>
      <c r="C2607" s="2" t="s">
        <v>288</v>
      </c>
      <c r="D2607" s="2">
        <v>0.0</v>
      </c>
      <c r="E2607" s="53">
        <v>0.156</v>
      </c>
      <c r="F2607" s="53">
        <v>0.107</v>
      </c>
      <c r="G2607" s="53">
        <v>0.098</v>
      </c>
      <c r="H2607" s="53">
        <v>0.097</v>
      </c>
      <c r="I2607" s="53">
        <v>0.098</v>
      </c>
      <c r="J2607" s="53">
        <v>0.04</v>
      </c>
      <c r="K2607" s="53">
        <v>0.069</v>
      </c>
      <c r="L2607" s="94">
        <v>0.0096</v>
      </c>
      <c r="M2607" s="94">
        <v>0.0016</v>
      </c>
      <c r="N2607" s="94">
        <v>0.0048</v>
      </c>
      <c r="O2607" s="2" t="s">
        <v>9316</v>
      </c>
      <c r="P2607" s="2">
        <v>2.0</v>
      </c>
      <c r="Q2607" s="2" t="s">
        <v>9317</v>
      </c>
    </row>
    <row r="2608">
      <c r="A2608" s="54">
        <v>46144.0</v>
      </c>
      <c r="B2608" s="2" t="s">
        <v>1801</v>
      </c>
      <c r="C2608" s="2" t="s">
        <v>288</v>
      </c>
      <c r="D2608" s="2">
        <v>0.0</v>
      </c>
      <c r="E2608" s="53">
        <v>0.0</v>
      </c>
      <c r="F2608" s="53">
        <v>0.0</v>
      </c>
      <c r="G2608" s="53">
        <v>0.0</v>
      </c>
      <c r="H2608" s="53">
        <v>0.0</v>
      </c>
      <c r="I2608" s="53">
        <v>0.0</v>
      </c>
      <c r="J2608" s="53">
        <v>0.0</v>
      </c>
      <c r="K2608" s="53">
        <v>0.0</v>
      </c>
      <c r="L2608" s="94">
        <v>0.0</v>
      </c>
      <c r="M2608" s="94">
        <v>0.0</v>
      </c>
      <c r="N2608" s="94">
        <v>0.0</v>
      </c>
      <c r="O2608" s="2" t="s">
        <v>9316</v>
      </c>
      <c r="P2608" s="2">
        <v>3.0</v>
      </c>
      <c r="Q2608" s="2" t="s">
        <v>9318</v>
      </c>
    </row>
    <row r="2609">
      <c r="A2609" s="54">
        <v>46144.0</v>
      </c>
      <c r="B2609" s="2" t="s">
        <v>932</v>
      </c>
      <c r="C2609" s="2" t="s">
        <v>288</v>
      </c>
      <c r="D2609" s="2">
        <v>0.0</v>
      </c>
      <c r="E2609" s="53">
        <v>6.112249751582094E-4</v>
      </c>
      <c r="F2609" s="53">
        <v>0.00508233338827406</v>
      </c>
      <c r="G2609" s="53">
        <v>0.009117526450767114</v>
      </c>
      <c r="H2609" s="53">
        <v>0.011783675920640174</v>
      </c>
      <c r="I2609" s="53">
        <v>0.01480727954429401</v>
      </c>
      <c r="J2609" s="53">
        <v>0.01972313494637285</v>
      </c>
      <c r="K2609" s="53">
        <v>0.014420330698569982</v>
      </c>
      <c r="L2609" s="94">
        <v>8.312928858043796E-5</v>
      </c>
      <c r="M2609" s="94">
        <v>3.89002052112834E-4</v>
      </c>
      <c r="N2609" s="94">
        <v>2.0794593745611983E-4</v>
      </c>
      <c r="O2609" s="2" t="s">
        <v>9316</v>
      </c>
      <c r="P2609" s="2">
        <v>4.0</v>
      </c>
      <c r="Q2609" s="2" t="s">
        <v>9318</v>
      </c>
    </row>
    <row r="2610">
      <c r="A2610" s="54">
        <v>46144.0</v>
      </c>
      <c r="B2610" s="2" t="s">
        <v>515</v>
      </c>
      <c r="C2610" s="2" t="s">
        <v>288</v>
      </c>
      <c r="D2610" s="2">
        <v>0.0</v>
      </c>
      <c r="E2610" s="53">
        <v>0.002620378832055895</v>
      </c>
      <c r="F2610" s="53">
        <v>0.01052312297629607</v>
      </c>
      <c r="G2610" s="53">
        <v>0.014811465416953905</v>
      </c>
      <c r="H2610" s="53">
        <v>0.01695592697817406</v>
      </c>
      <c r="I2610" s="53">
        <v>0.018872775504867052</v>
      </c>
      <c r="J2610" s="53">
        <v>0.005728652600497522</v>
      </c>
      <c r="K2610" s="53">
        <v>0.010270059008725713</v>
      </c>
      <c r="L2610" s="94">
        <v>2.193795077976215E-4</v>
      </c>
      <c r="M2610" s="94">
        <v>3.2817460617187026E-5</v>
      </c>
      <c r="N2610" s="94">
        <v>1.0547411204270817E-4</v>
      </c>
      <c r="O2610" s="2" t="s">
        <v>9316</v>
      </c>
      <c r="P2610" s="2">
        <v>5.0</v>
      </c>
      <c r="Q2610" s="2" t="s">
        <v>9318</v>
      </c>
    </row>
    <row r="2611">
      <c r="A2611" s="54">
        <v>46144.0</v>
      </c>
      <c r="B2611" s="2" t="s">
        <v>229</v>
      </c>
      <c r="C2611" s="2" t="s">
        <v>288</v>
      </c>
      <c r="D2611" s="2">
        <v>0.0</v>
      </c>
      <c r="E2611" s="53">
        <v>0.02205868420369456</v>
      </c>
      <c r="F2611" s="53">
        <v>0.060816130735977726</v>
      </c>
      <c r="G2611" s="53">
        <v>0.0756496811716854</v>
      </c>
      <c r="H2611" s="53">
        <v>0.08144146189087086</v>
      </c>
      <c r="I2611" s="53">
        <v>0.08526547605778723</v>
      </c>
      <c r="J2611" s="53">
        <v>0.0865442533793505</v>
      </c>
      <c r="K2611" s="53">
        <v>0.08109696727551795</v>
      </c>
      <c r="L2611" s="94">
        <v>0.005722874261377652</v>
      </c>
      <c r="M2611" s="94">
        <v>0.00748990779298922</v>
      </c>
      <c r="N2611" s="94">
        <v>0.0065767181012864285</v>
      </c>
      <c r="O2611" s="2" t="s">
        <v>9316</v>
      </c>
      <c r="P2611" s="2">
        <v>6.0</v>
      </c>
      <c r="Q2611" s="2" t="s">
        <v>9317</v>
      </c>
    </row>
    <row r="2612">
      <c r="A2612" s="54">
        <v>46144.0</v>
      </c>
      <c r="B2612" s="2" t="s">
        <v>178</v>
      </c>
      <c r="C2612" s="2" t="s">
        <v>288</v>
      </c>
      <c r="D2612" s="2">
        <v>0.0</v>
      </c>
      <c r="E2612" s="53">
        <v>0.16792914504111917</v>
      </c>
      <c r="F2612" s="53">
        <v>0.11062278233807207</v>
      </c>
      <c r="G2612" s="53">
        <v>0.09225620222805374</v>
      </c>
      <c r="H2612" s="53">
        <v>0.08376506516767648</v>
      </c>
      <c r="I2612" s="53">
        <v>0.07604649836768936</v>
      </c>
      <c r="J2612" s="53">
        <v>0.033983209632715866</v>
      </c>
      <c r="K2612" s="53">
        <v>0.0631197059303848</v>
      </c>
      <c r="L2612" s="94">
        <v>0.008511206849543547</v>
      </c>
      <c r="M2612" s="94">
        <v>0.0011548585369411124</v>
      </c>
      <c r="N2612" s="94">
        <v>0.003984097276738254</v>
      </c>
      <c r="O2612" s="2" t="s">
        <v>9316</v>
      </c>
      <c r="P2612" s="2">
        <v>7.0</v>
      </c>
      <c r="Q2612" s="2" t="s">
        <v>9318</v>
      </c>
    </row>
    <row r="2613">
      <c r="A2613" s="54">
        <v>46144.0</v>
      </c>
      <c r="B2613" s="2" t="s">
        <v>1876</v>
      </c>
      <c r="C2613" s="2" t="s">
        <v>288</v>
      </c>
      <c r="D2613" s="2">
        <v>0.0</v>
      </c>
      <c r="E2613" s="53">
        <v>0.0</v>
      </c>
      <c r="F2613" s="53">
        <v>0.0</v>
      </c>
      <c r="G2613" s="53">
        <v>0.0</v>
      </c>
      <c r="H2613" s="53">
        <v>0.0</v>
      </c>
      <c r="I2613" s="53">
        <v>0.0</v>
      </c>
      <c r="J2613" s="53">
        <v>0.0</v>
      </c>
      <c r="K2613" s="53">
        <v>0.0</v>
      </c>
      <c r="L2613" s="94">
        <v>0.0</v>
      </c>
      <c r="M2613" s="94">
        <v>0.0</v>
      </c>
      <c r="N2613" s="94">
        <v>0.0</v>
      </c>
      <c r="O2613" s="2" t="s">
        <v>9316</v>
      </c>
      <c r="P2613" s="2">
        <v>8.0</v>
      </c>
      <c r="Q2613" s="2" t="s">
        <v>9318</v>
      </c>
    </row>
    <row r="2614">
      <c r="A2614" s="54">
        <v>46144.0</v>
      </c>
      <c r="B2614" s="2" t="s">
        <v>687</v>
      </c>
      <c r="C2614" s="2" t="s">
        <v>288</v>
      </c>
      <c r="D2614" s="2">
        <v>0.0</v>
      </c>
      <c r="E2614" s="53">
        <v>0.0</v>
      </c>
      <c r="F2614" s="53">
        <v>0.0</v>
      </c>
      <c r="G2614" s="53">
        <v>0.0</v>
      </c>
      <c r="H2614" s="53">
        <v>0.0</v>
      </c>
      <c r="I2614" s="53">
        <v>0.0</v>
      </c>
      <c r="J2614" s="53">
        <v>0.010517630234907597</v>
      </c>
      <c r="K2614" s="53">
        <v>0.0052588151174537984</v>
      </c>
      <c r="L2614" s="94">
        <v>0.0</v>
      </c>
      <c r="M2614" s="94">
        <v>1.1062054575824243E-4</v>
      </c>
      <c r="N2614" s="94">
        <v>2.7655136439560607E-5</v>
      </c>
      <c r="O2614" s="2" t="s">
        <v>9316</v>
      </c>
      <c r="P2614" s="2">
        <v>9.0</v>
      </c>
      <c r="Q2614" s="2" t="s">
        <v>9318</v>
      </c>
    </row>
    <row r="2615">
      <c r="A2615" s="54">
        <v>46144.0</v>
      </c>
      <c r="B2615" s="2" t="s">
        <v>301</v>
      </c>
      <c r="C2615" s="2" t="s">
        <v>288</v>
      </c>
      <c r="D2615" s="2">
        <v>0.0</v>
      </c>
      <c r="E2615" s="53">
        <v>0.0</v>
      </c>
      <c r="F2615" s="53">
        <v>0.0</v>
      </c>
      <c r="G2615" s="53">
        <v>0.0</v>
      </c>
      <c r="H2615" s="53">
        <v>0.0</v>
      </c>
      <c r="I2615" s="53">
        <v>0.0</v>
      </c>
      <c r="J2615" s="53">
        <v>0.034</v>
      </c>
      <c r="K2615" s="53">
        <v>0.017</v>
      </c>
      <c r="L2615" s="94">
        <v>0.0</v>
      </c>
      <c r="M2615" s="94">
        <v>0.0011</v>
      </c>
      <c r="N2615" s="94">
        <v>3.0E-4</v>
      </c>
      <c r="O2615" s="2" t="s">
        <v>9316</v>
      </c>
      <c r="P2615" s="2">
        <v>10.0</v>
      </c>
      <c r="Q2615" s="2" t="s">
        <v>9317</v>
      </c>
    </row>
    <row r="2616">
      <c r="A2616" s="54">
        <v>46144.0</v>
      </c>
      <c r="B2616" s="2" t="s">
        <v>450</v>
      </c>
      <c r="C2616" s="2" t="s">
        <v>288</v>
      </c>
      <c r="D2616" s="2">
        <v>0.0</v>
      </c>
      <c r="E2616" s="53">
        <v>0.0</v>
      </c>
      <c r="F2616" s="53">
        <v>0.0</v>
      </c>
      <c r="G2616" s="53">
        <v>0.0</v>
      </c>
      <c r="H2616" s="53">
        <v>0.0</v>
      </c>
      <c r="I2616" s="53">
        <v>0.0</v>
      </c>
      <c r="J2616" s="53">
        <v>0.003613470752875384</v>
      </c>
      <c r="K2616" s="53">
        <v>0.001806735376437692</v>
      </c>
      <c r="L2616" s="94">
        <v>0.0</v>
      </c>
      <c r="M2616" s="94">
        <v>1.3057170881885796E-5</v>
      </c>
      <c r="N2616" s="94">
        <v>3.264292720471449E-6</v>
      </c>
      <c r="O2616" s="2" t="s">
        <v>9316</v>
      </c>
      <c r="P2616" s="2">
        <v>11.0</v>
      </c>
      <c r="Q2616" s="2" t="s">
        <v>9318</v>
      </c>
    </row>
    <row r="2617">
      <c r="A2617" s="54">
        <v>46144.0</v>
      </c>
      <c r="B2617" s="2" t="s">
        <v>1189</v>
      </c>
      <c r="C2617" s="2" t="s">
        <v>288</v>
      </c>
      <c r="D2617" s="2">
        <v>0.0</v>
      </c>
      <c r="E2617" s="53">
        <v>2.3161095517805112E-4</v>
      </c>
      <c r="F2617" s="53">
        <v>0.003128543178864974</v>
      </c>
      <c r="G2617" s="53">
        <v>0.006597757776872098</v>
      </c>
      <c r="H2617" s="53">
        <v>0.009245284742103134</v>
      </c>
      <c r="I2617" s="53">
        <v>0.012596066451350267</v>
      </c>
      <c r="J2617" s="53">
        <v>0.001565979273737889</v>
      </c>
      <c r="K2617" s="53">
        <v>0.004081868525304994</v>
      </c>
      <c r="L2617" s="94">
        <v>4.353040768227625E-5</v>
      </c>
      <c r="M2617" s="94">
        <v>2.452291085776646E-6</v>
      </c>
      <c r="N2617" s="94">
        <v>1.6661650657875565E-5</v>
      </c>
      <c r="O2617" s="2" t="s">
        <v>9319</v>
      </c>
      <c r="P2617" s="2">
        <v>99.0</v>
      </c>
      <c r="Q2617" s="2" t="s">
        <v>9320</v>
      </c>
    </row>
    <row r="2618">
      <c r="A2618" s="54">
        <v>46145.0</v>
      </c>
      <c r="B2618" s="2" t="s">
        <v>194</v>
      </c>
      <c r="C2618" s="2" t="s">
        <v>256</v>
      </c>
      <c r="D2618" s="2">
        <v>0.0</v>
      </c>
      <c r="E2618" s="53">
        <v>0.0</v>
      </c>
      <c r="F2618" s="53">
        <v>0.005</v>
      </c>
      <c r="G2618" s="53">
        <v>0.012</v>
      </c>
      <c r="H2618" s="53">
        <v>0.017</v>
      </c>
      <c r="I2618" s="53">
        <v>0.023</v>
      </c>
      <c r="J2618" s="53">
        <v>0.072</v>
      </c>
      <c r="K2618" s="53">
        <v>0.042</v>
      </c>
      <c r="L2618" s="94">
        <v>1.0E-4</v>
      </c>
      <c r="M2618" s="94">
        <v>0.0052</v>
      </c>
      <c r="N2618" s="94">
        <v>0.0018</v>
      </c>
      <c r="O2618" s="2" t="s">
        <v>9316</v>
      </c>
      <c r="P2618" s="2">
        <v>1.0</v>
      </c>
      <c r="Q2618" s="2" t="s">
        <v>9317</v>
      </c>
    </row>
    <row r="2619">
      <c r="A2619" s="54">
        <v>46145.0</v>
      </c>
      <c r="B2619" s="2" t="s">
        <v>145</v>
      </c>
      <c r="C2619" s="2" t="s">
        <v>256</v>
      </c>
      <c r="D2619" s="2">
        <v>0.0</v>
      </c>
      <c r="E2619" s="53">
        <v>0.0</v>
      </c>
      <c r="F2619" s="53">
        <v>0.0</v>
      </c>
      <c r="G2619" s="53">
        <v>0.0</v>
      </c>
      <c r="H2619" s="53">
        <v>0.0</v>
      </c>
      <c r="I2619" s="53">
        <v>0.0</v>
      </c>
      <c r="J2619" s="53">
        <v>0.04</v>
      </c>
      <c r="K2619" s="53">
        <v>0.02</v>
      </c>
      <c r="L2619" s="94">
        <v>0.0</v>
      </c>
      <c r="M2619" s="94">
        <v>0.0016</v>
      </c>
      <c r="N2619" s="94">
        <v>4.0E-4</v>
      </c>
      <c r="O2619" s="2" t="s">
        <v>9316</v>
      </c>
      <c r="P2619" s="2">
        <v>2.0</v>
      </c>
      <c r="Q2619" s="2" t="s">
        <v>9317</v>
      </c>
    </row>
    <row r="2620">
      <c r="A2620" s="54">
        <v>46145.0</v>
      </c>
      <c r="B2620" s="2" t="s">
        <v>1801</v>
      </c>
      <c r="C2620" s="2" t="s">
        <v>256</v>
      </c>
      <c r="D2620" s="2">
        <v>0.0</v>
      </c>
      <c r="E2620" s="53">
        <v>0.0</v>
      </c>
      <c r="F2620" s="53">
        <v>0.0</v>
      </c>
      <c r="G2620" s="53">
        <v>0.0</v>
      </c>
      <c r="H2620" s="53">
        <v>0.0</v>
      </c>
      <c r="I2620" s="53">
        <v>0.0</v>
      </c>
      <c r="J2620" s="53">
        <v>0.0</v>
      </c>
      <c r="K2620" s="53">
        <v>0.0</v>
      </c>
      <c r="L2620" s="94">
        <v>0.0</v>
      </c>
      <c r="M2620" s="94">
        <v>0.0</v>
      </c>
      <c r="N2620" s="94">
        <v>0.0</v>
      </c>
      <c r="O2620" s="2" t="s">
        <v>9316</v>
      </c>
      <c r="P2620" s="2">
        <v>3.0</v>
      </c>
      <c r="Q2620" s="2" t="s">
        <v>9318</v>
      </c>
    </row>
    <row r="2621">
      <c r="A2621" s="54">
        <v>46145.0</v>
      </c>
      <c r="B2621" s="2" t="s">
        <v>932</v>
      </c>
      <c r="C2621" s="2" t="s">
        <v>256</v>
      </c>
      <c r="D2621" s="2">
        <v>0.0</v>
      </c>
      <c r="E2621" s="53">
        <v>0.0</v>
      </c>
      <c r="F2621" s="53">
        <v>0.0</v>
      </c>
      <c r="G2621" s="53">
        <v>0.0</v>
      </c>
      <c r="H2621" s="53">
        <v>0.0</v>
      </c>
      <c r="I2621" s="53">
        <v>0.0</v>
      </c>
      <c r="J2621" s="53">
        <v>0.019559515610349618</v>
      </c>
      <c r="K2621" s="53">
        <v>0.009779757805174809</v>
      </c>
      <c r="L2621" s="94">
        <v>0.0</v>
      </c>
      <c r="M2621" s="94">
        <v>3.825746509115104E-4</v>
      </c>
      <c r="N2621" s="94">
        <v>9.56436627278776E-5</v>
      </c>
      <c r="O2621" s="2" t="s">
        <v>9316</v>
      </c>
      <c r="P2621" s="2">
        <v>4.0</v>
      </c>
      <c r="Q2621" s="2" t="s">
        <v>9318</v>
      </c>
    </row>
    <row r="2622">
      <c r="A2622" s="54">
        <v>46145.0</v>
      </c>
      <c r="B2622" s="2" t="s">
        <v>515</v>
      </c>
      <c r="C2622" s="2" t="s">
        <v>256</v>
      </c>
      <c r="D2622" s="2">
        <v>1.0</v>
      </c>
      <c r="E2622" s="53">
        <v>0.0</v>
      </c>
      <c r="F2622" s="53">
        <v>0.0</v>
      </c>
      <c r="G2622" s="53">
        <v>0.0</v>
      </c>
      <c r="H2622" s="53">
        <v>0.0</v>
      </c>
      <c r="I2622" s="53">
        <v>0.0</v>
      </c>
      <c r="J2622" s="53">
        <v>0.005681128799775692</v>
      </c>
      <c r="K2622" s="53">
        <v>0.002840564399887846</v>
      </c>
      <c r="L2622" s="94">
        <v>1.0</v>
      </c>
      <c r="M2622" s="94">
        <v>0.9886700176248883</v>
      </c>
      <c r="N2622" s="94">
        <v>0.9943269400063341</v>
      </c>
      <c r="O2622" s="2" t="s">
        <v>9316</v>
      </c>
      <c r="P2622" s="2">
        <v>5.0</v>
      </c>
      <c r="Q2622" s="2" t="s">
        <v>9318</v>
      </c>
    </row>
    <row r="2623">
      <c r="A2623" s="54">
        <v>46145.0</v>
      </c>
      <c r="B2623" s="2" t="s">
        <v>229</v>
      </c>
      <c r="C2623" s="2" t="s">
        <v>256</v>
      </c>
      <c r="D2623" s="2">
        <v>0.0</v>
      </c>
      <c r="E2623" s="53">
        <v>0.12638775861547205</v>
      </c>
      <c r="F2623" s="53">
        <v>0.10243171121757204</v>
      </c>
      <c r="G2623" s="53">
        <v>0.08465418795656239</v>
      </c>
      <c r="H2623" s="53">
        <v>0.07422607806943482</v>
      </c>
      <c r="I2623" s="53">
        <v>0.06324052876107644</v>
      </c>
      <c r="J2623" s="53">
        <v>0.0858262988902159</v>
      </c>
      <c r="K2623" s="53">
        <v>0.08524024342338915</v>
      </c>
      <c r="L2623" s="94">
        <v>0.007166331538584993</v>
      </c>
      <c r="M2623" s="94">
        <v>0.007366153581192674</v>
      </c>
      <c r="N2623" s="94">
        <v>0.007265899098878637</v>
      </c>
      <c r="O2623" s="2" t="s">
        <v>9316</v>
      </c>
      <c r="P2623" s="2">
        <v>6.0</v>
      </c>
      <c r="Q2623" s="2" t="s">
        <v>9317</v>
      </c>
    </row>
    <row r="2624">
      <c r="A2624" s="54">
        <v>46145.0</v>
      </c>
      <c r="B2624" s="2" t="s">
        <v>178</v>
      </c>
      <c r="C2624" s="2" t="s">
        <v>256</v>
      </c>
      <c r="D2624" s="2">
        <v>0.0</v>
      </c>
      <c r="E2624" s="53">
        <v>4.422705327855085E-4</v>
      </c>
      <c r="F2624" s="53">
        <v>0.004315708392108865</v>
      </c>
      <c r="G2624" s="53">
        <v>0.008148729809137861</v>
      </c>
      <c r="H2624" s="53">
        <v>0.010793087661472817</v>
      </c>
      <c r="I2624" s="53">
        <v>0.013885309429132029</v>
      </c>
      <c r="J2624" s="53">
        <v>0.03370129145839105</v>
      </c>
      <c r="K2624" s="53">
        <v>0.020925010633764455</v>
      </c>
      <c r="L2624" s="94">
        <v>6.640179750233197E-5</v>
      </c>
      <c r="M2624" s="94">
        <v>0.0011357770459634214</v>
      </c>
      <c r="N2624" s="94">
        <v>4.378560700231555E-4</v>
      </c>
      <c r="O2624" s="2" t="s">
        <v>9316</v>
      </c>
      <c r="P2624" s="2">
        <v>7.0</v>
      </c>
      <c r="Q2624" s="2" t="s">
        <v>9318</v>
      </c>
    </row>
    <row r="2625">
      <c r="A2625" s="54">
        <v>46145.0</v>
      </c>
      <c r="B2625" s="2" t="s">
        <v>1876</v>
      </c>
      <c r="C2625" s="2" t="s">
        <v>256</v>
      </c>
      <c r="D2625" s="2">
        <v>0.0</v>
      </c>
      <c r="E2625" s="53">
        <v>0.0</v>
      </c>
      <c r="F2625" s="53">
        <v>0.0</v>
      </c>
      <c r="G2625" s="53">
        <v>0.0</v>
      </c>
      <c r="H2625" s="53">
        <v>0.0</v>
      </c>
      <c r="I2625" s="53">
        <v>0.0</v>
      </c>
      <c r="J2625" s="53">
        <v>0.0</v>
      </c>
      <c r="K2625" s="53">
        <v>0.0</v>
      </c>
      <c r="L2625" s="94">
        <v>0.0</v>
      </c>
      <c r="M2625" s="94">
        <v>0.0</v>
      </c>
      <c r="N2625" s="94">
        <v>0.0</v>
      </c>
      <c r="O2625" s="2" t="s">
        <v>9316</v>
      </c>
      <c r="P2625" s="2">
        <v>8.0</v>
      </c>
      <c r="Q2625" s="2" t="s">
        <v>9318</v>
      </c>
    </row>
    <row r="2626">
      <c r="A2626" s="54">
        <v>46145.0</v>
      </c>
      <c r="B2626" s="2" t="s">
        <v>687</v>
      </c>
      <c r="C2626" s="2" t="s">
        <v>256</v>
      </c>
      <c r="D2626" s="2">
        <v>0.0</v>
      </c>
      <c r="E2626" s="53">
        <v>0.0</v>
      </c>
      <c r="F2626" s="53">
        <v>0.0</v>
      </c>
      <c r="G2626" s="53">
        <v>0.0</v>
      </c>
      <c r="H2626" s="53">
        <v>0.0</v>
      </c>
      <c r="I2626" s="53">
        <v>0.0</v>
      </c>
      <c r="J2626" s="53">
        <v>0.010436938410558894</v>
      </c>
      <c r="K2626" s="53">
        <v>0.005218469205279447</v>
      </c>
      <c r="L2626" s="94">
        <v>0.0</v>
      </c>
      <c r="M2626" s="94">
        <v>1.0892968338579961E-4</v>
      </c>
      <c r="N2626" s="94">
        <v>2.7232420846449902E-5</v>
      </c>
      <c r="O2626" s="2" t="s">
        <v>9316</v>
      </c>
      <c r="P2626" s="2">
        <v>9.0</v>
      </c>
      <c r="Q2626" s="2" t="s">
        <v>9318</v>
      </c>
    </row>
    <row r="2627">
      <c r="A2627" s="54">
        <v>46145.0</v>
      </c>
      <c r="B2627" s="2" t="s">
        <v>301</v>
      </c>
      <c r="C2627" s="2" t="s">
        <v>256</v>
      </c>
      <c r="D2627" s="2">
        <v>0.0</v>
      </c>
      <c r="E2627" s="53">
        <v>0.001</v>
      </c>
      <c r="F2627" s="53">
        <v>0.006</v>
      </c>
      <c r="G2627" s="53">
        <v>0.01</v>
      </c>
      <c r="H2627" s="53">
        <v>0.012</v>
      </c>
      <c r="I2627" s="53">
        <v>0.015</v>
      </c>
      <c r="J2627" s="53">
        <v>0.034</v>
      </c>
      <c r="K2627" s="53">
        <v>0.022000000000000002</v>
      </c>
      <c r="L2627" s="94">
        <v>1.0E-4</v>
      </c>
      <c r="M2627" s="94">
        <v>0.0011</v>
      </c>
      <c r="N2627" s="94">
        <v>5.0E-4</v>
      </c>
      <c r="O2627" s="2" t="s">
        <v>9316</v>
      </c>
      <c r="P2627" s="2">
        <v>10.0</v>
      </c>
      <c r="Q2627" s="2" t="s">
        <v>9317</v>
      </c>
    </row>
    <row r="2628">
      <c r="A2628" s="54">
        <v>46145.0</v>
      </c>
      <c r="B2628" s="2" t="s">
        <v>450</v>
      </c>
      <c r="C2628" s="2" t="s">
        <v>256</v>
      </c>
      <c r="D2628" s="2">
        <v>0.0</v>
      </c>
      <c r="E2628" s="53">
        <v>0.002228903816018731</v>
      </c>
      <c r="F2628" s="53">
        <v>0.009688437763424934</v>
      </c>
      <c r="G2628" s="53">
        <v>0.013970899193557798</v>
      </c>
      <c r="H2628" s="53">
        <v>0.016171359624535114</v>
      </c>
      <c r="I2628" s="53">
        <v>0.018181209988037093</v>
      </c>
      <c r="J2628" s="53">
        <v>0.003583494094147834</v>
      </c>
      <c r="K2628" s="53">
        <v>0.008777196643852816</v>
      </c>
      <c r="L2628" s="94">
        <v>1.9518602427655394E-4</v>
      </c>
      <c r="M2628" s="94">
        <v>1.2841429922792406E-5</v>
      </c>
      <c r="N2628" s="94">
        <v>7.703918092486113E-5</v>
      </c>
      <c r="O2628" s="2" t="s">
        <v>9316</v>
      </c>
      <c r="P2628" s="2">
        <v>11.0</v>
      </c>
      <c r="Q2628" s="2" t="s">
        <v>9318</v>
      </c>
    </row>
    <row r="2629">
      <c r="A2629" s="54">
        <v>46145.0</v>
      </c>
      <c r="B2629" s="2" t="s">
        <v>1189</v>
      </c>
      <c r="C2629" s="2" t="s">
        <v>256</v>
      </c>
      <c r="D2629" s="2">
        <v>0.0</v>
      </c>
      <c r="E2629" s="53">
        <v>0.0</v>
      </c>
      <c r="F2629" s="53">
        <v>0.0</v>
      </c>
      <c r="G2629" s="53">
        <v>0.0</v>
      </c>
      <c r="H2629" s="53">
        <v>0.0</v>
      </c>
      <c r="I2629" s="53">
        <v>0.0</v>
      </c>
      <c r="J2629" s="53">
        <v>0.0015529882107201787</v>
      </c>
      <c r="K2629" s="53">
        <v>7.764941053600893E-4</v>
      </c>
      <c r="L2629" s="94">
        <v>0.0</v>
      </c>
      <c r="M2629" s="94">
        <v>2.411772382635862E-6</v>
      </c>
      <c r="N2629" s="94">
        <v>6.029430956589655E-7</v>
      </c>
      <c r="O2629" s="2" t="s">
        <v>9319</v>
      </c>
      <c r="P2629" s="2">
        <v>99.0</v>
      </c>
      <c r="Q2629" s="2" t="s">
        <v>9320</v>
      </c>
    </row>
    <row r="2630">
      <c r="A2630" s="54">
        <v>46146.0</v>
      </c>
      <c r="B2630" s="2" t="s">
        <v>194</v>
      </c>
      <c r="C2630" s="2" t="s">
        <v>180</v>
      </c>
      <c r="D2630" s="2">
        <v>0.0</v>
      </c>
      <c r="E2630" s="53">
        <v>0.0</v>
      </c>
      <c r="F2630" s="53">
        <v>0.005</v>
      </c>
      <c r="G2630" s="53">
        <v>0.012</v>
      </c>
      <c r="H2630" s="53">
        <v>0.017</v>
      </c>
      <c r="I2630" s="53">
        <v>0.024</v>
      </c>
      <c r="J2630" s="53">
        <v>0.072</v>
      </c>
      <c r="K2630" s="53">
        <v>0.042</v>
      </c>
      <c r="L2630" s="94">
        <v>1.0E-4</v>
      </c>
      <c r="M2630" s="94">
        <v>0.0052</v>
      </c>
      <c r="N2630" s="94">
        <v>0.0018</v>
      </c>
      <c r="O2630" s="2" t="s">
        <v>9316</v>
      </c>
      <c r="P2630" s="2">
        <v>1.0</v>
      </c>
      <c r="Q2630" s="2" t="s">
        <v>9317</v>
      </c>
    </row>
    <row r="2631">
      <c r="A2631" s="54">
        <v>46146.0</v>
      </c>
      <c r="B2631" s="2" t="s">
        <v>145</v>
      </c>
      <c r="C2631" s="2" t="s">
        <v>180</v>
      </c>
      <c r="D2631" s="2">
        <v>0.0</v>
      </c>
      <c r="E2631" s="53">
        <v>0.008</v>
      </c>
      <c r="F2631" s="53">
        <v>0.025</v>
      </c>
      <c r="G2631" s="53">
        <v>0.033</v>
      </c>
      <c r="H2631" s="53">
        <v>0.037</v>
      </c>
      <c r="I2631" s="53">
        <v>0.039</v>
      </c>
      <c r="J2631" s="53">
        <v>0.04</v>
      </c>
      <c r="K2631" s="53">
        <v>0.036</v>
      </c>
      <c r="L2631" s="94">
        <v>0.0011</v>
      </c>
      <c r="M2631" s="94">
        <v>0.0016</v>
      </c>
      <c r="N2631" s="94">
        <v>0.0013</v>
      </c>
      <c r="O2631" s="2" t="s">
        <v>9316</v>
      </c>
      <c r="P2631" s="2">
        <v>2.0</v>
      </c>
      <c r="Q2631" s="2" t="s">
        <v>9317</v>
      </c>
    </row>
    <row r="2632">
      <c r="A2632" s="54">
        <v>46146.0</v>
      </c>
      <c r="B2632" s="2" t="s">
        <v>1801</v>
      </c>
      <c r="C2632" s="2" t="s">
        <v>180</v>
      </c>
      <c r="D2632" s="2">
        <v>0.0</v>
      </c>
      <c r="E2632" s="53">
        <v>0.0</v>
      </c>
      <c r="F2632" s="53">
        <v>0.0</v>
      </c>
      <c r="G2632" s="53">
        <v>0.0</v>
      </c>
      <c r="H2632" s="53">
        <v>0.0</v>
      </c>
      <c r="I2632" s="53">
        <v>0.0</v>
      </c>
      <c r="J2632" s="53">
        <v>0.0</v>
      </c>
      <c r="K2632" s="53">
        <v>0.0</v>
      </c>
      <c r="L2632" s="94">
        <v>0.0</v>
      </c>
      <c r="M2632" s="94">
        <v>0.0</v>
      </c>
      <c r="N2632" s="94">
        <v>0.0</v>
      </c>
      <c r="O2632" s="2" t="s">
        <v>9316</v>
      </c>
      <c r="P2632" s="2">
        <v>3.0</v>
      </c>
      <c r="Q2632" s="2" t="s">
        <v>9318</v>
      </c>
    </row>
    <row r="2633">
      <c r="A2633" s="54">
        <v>46146.0</v>
      </c>
      <c r="B2633" s="2" t="s">
        <v>932</v>
      </c>
      <c r="C2633" s="2" t="s">
        <v>180</v>
      </c>
      <c r="D2633" s="2">
        <v>0.0</v>
      </c>
      <c r="E2633" s="53">
        <v>4.422705327855085E-4</v>
      </c>
      <c r="F2633" s="53">
        <v>0.004315708392108865</v>
      </c>
      <c r="G2633" s="53">
        <v>0.008148729809137861</v>
      </c>
      <c r="H2633" s="53">
        <v>0.010793087661472817</v>
      </c>
      <c r="I2633" s="53">
        <v>0.013885309429132029</v>
      </c>
      <c r="J2633" s="53">
        <v>0.01939735477735718</v>
      </c>
      <c r="K2633" s="53">
        <v>0.013773042293247521</v>
      </c>
      <c r="L2633" s="94">
        <v>6.640179750233197E-5</v>
      </c>
      <c r="M2633" s="94">
        <v>3.7625737235866144E-4</v>
      </c>
      <c r="N2633" s="94">
        <v>1.8969669401158493E-4</v>
      </c>
      <c r="O2633" s="2" t="s">
        <v>9316</v>
      </c>
      <c r="P2633" s="2">
        <v>4.0</v>
      </c>
      <c r="Q2633" s="2" t="s">
        <v>9318</v>
      </c>
    </row>
    <row r="2634">
      <c r="A2634" s="54">
        <v>46146.0</v>
      </c>
      <c r="B2634" s="2" t="s">
        <v>515</v>
      </c>
      <c r="C2634" s="2" t="s">
        <v>180</v>
      </c>
      <c r="D2634" s="2">
        <v>0.0</v>
      </c>
      <c r="E2634" s="53">
        <v>0.0</v>
      </c>
      <c r="F2634" s="53">
        <v>0.0</v>
      </c>
      <c r="G2634" s="53">
        <v>0.0</v>
      </c>
      <c r="H2634" s="53">
        <v>0.0</v>
      </c>
      <c r="I2634" s="53">
        <v>0.0</v>
      </c>
      <c r="J2634" s="53">
        <v>0.013924665072658386</v>
      </c>
      <c r="K2634" s="53">
        <v>0.006962332536329193</v>
      </c>
      <c r="L2634" s="94">
        <v>0.0</v>
      </c>
      <c r="M2634" s="94">
        <v>1.9389629738571237E-4</v>
      </c>
      <c r="N2634" s="94">
        <v>4.847407434642809E-5</v>
      </c>
      <c r="O2634" s="2" t="s">
        <v>9316</v>
      </c>
      <c r="P2634" s="2">
        <v>5.0</v>
      </c>
      <c r="Q2634" s="2" t="s">
        <v>9318</v>
      </c>
    </row>
    <row r="2635">
      <c r="A2635" s="54">
        <v>46146.0</v>
      </c>
      <c r="B2635" s="2" t="s">
        <v>229</v>
      </c>
      <c r="C2635" s="2" t="s">
        <v>180</v>
      </c>
      <c r="D2635" s="2">
        <v>0.0</v>
      </c>
      <c r="E2635" s="53">
        <v>0.10361077251851532</v>
      </c>
      <c r="F2635" s="53">
        <v>0.10532391113500938</v>
      </c>
      <c r="G2635" s="53">
        <v>0.10303110321568652</v>
      </c>
      <c r="H2635" s="53">
        <v>0.10211615781047496</v>
      </c>
      <c r="I2635" s="53">
        <v>0.1017971080649891</v>
      </c>
      <c r="J2635" s="53">
        <v>0.08511474424857994</v>
      </c>
      <c r="K2635" s="53">
        <v>0.09407292373213323</v>
      </c>
      <c r="L2635" s="94">
        <v>0.01061540822984145</v>
      </c>
      <c r="M2635" s="94">
        <v>0.007244519688501172</v>
      </c>
      <c r="N2635" s="94">
        <v>0.008849714979511756</v>
      </c>
      <c r="O2635" s="2" t="s">
        <v>9316</v>
      </c>
      <c r="P2635" s="2">
        <v>6.0</v>
      </c>
      <c r="Q2635" s="2" t="s">
        <v>9317</v>
      </c>
    </row>
    <row r="2636">
      <c r="A2636" s="54">
        <v>46146.0</v>
      </c>
      <c r="B2636" s="2" t="s">
        <v>178</v>
      </c>
      <c r="C2636" s="2" t="s">
        <v>180</v>
      </c>
      <c r="D2636" s="2">
        <v>1.0</v>
      </c>
      <c r="E2636" s="53">
        <v>7.465249876733603E-5</v>
      </c>
      <c r="F2636" s="53">
        <v>0.0017730878931862344</v>
      </c>
      <c r="G2636" s="53">
        <v>0.004503415650593972</v>
      </c>
      <c r="H2636" s="53">
        <v>0.006918067426638359</v>
      </c>
      <c r="I2636" s="53">
        <v>0.010322422233641895</v>
      </c>
      <c r="J2636" s="53">
        <v>0.0334218863031365</v>
      </c>
      <c r="K2636" s="53">
        <v>0.018962650976865236</v>
      </c>
      <c r="L2636" s="94">
        <v>0.9910134494513341</v>
      </c>
      <c r="M2636" s="94">
        <v>0.9342732498777868</v>
      </c>
      <c r="N2636" s="94">
        <v>0.96243428017834</v>
      </c>
      <c r="O2636" s="2" t="s">
        <v>9316</v>
      </c>
      <c r="P2636" s="2">
        <v>7.0</v>
      </c>
      <c r="Q2636" s="2" t="s">
        <v>9318</v>
      </c>
    </row>
    <row r="2637">
      <c r="A2637" s="54">
        <v>46146.0</v>
      </c>
      <c r="B2637" s="2" t="s">
        <v>1876</v>
      </c>
      <c r="C2637" s="2" t="s">
        <v>180</v>
      </c>
      <c r="D2637" s="2">
        <v>0.0</v>
      </c>
      <c r="E2637" s="53">
        <v>0.0</v>
      </c>
      <c r="F2637" s="53">
        <v>0.0</v>
      </c>
      <c r="G2637" s="53">
        <v>0.0</v>
      </c>
      <c r="H2637" s="53">
        <v>0.0</v>
      </c>
      <c r="I2637" s="53">
        <v>0.0</v>
      </c>
      <c r="J2637" s="53">
        <v>0.0</v>
      </c>
      <c r="K2637" s="53">
        <v>0.0</v>
      </c>
      <c r="L2637" s="94">
        <v>0.0</v>
      </c>
      <c r="M2637" s="94">
        <v>0.0</v>
      </c>
      <c r="N2637" s="94">
        <v>0.0</v>
      </c>
      <c r="O2637" s="2" t="s">
        <v>9316</v>
      </c>
      <c r="P2637" s="2">
        <v>8.0</v>
      </c>
      <c r="Q2637" s="2" t="s">
        <v>9318</v>
      </c>
    </row>
    <row r="2638">
      <c r="A2638" s="54">
        <v>46146.0</v>
      </c>
      <c r="B2638" s="2" t="s">
        <v>687</v>
      </c>
      <c r="C2638" s="2" t="s">
        <v>180</v>
      </c>
      <c r="D2638" s="2">
        <v>0.0</v>
      </c>
      <c r="E2638" s="53">
        <v>0.011230696329163322</v>
      </c>
      <c r="F2638" s="53">
        <v>0.02162400198470775</v>
      </c>
      <c r="G2638" s="53">
        <v>0.02358104380905169</v>
      </c>
      <c r="H2638" s="53">
        <v>0.023637834019420503</v>
      </c>
      <c r="I2638" s="53">
        <v>0.022921066383391735</v>
      </c>
      <c r="J2638" s="53">
        <v>0.010356865658222735</v>
      </c>
      <c r="K2638" s="53">
        <v>0.01696895473363721</v>
      </c>
      <c r="L2638" s="94">
        <v>5.56065627124415E-4</v>
      </c>
      <c r="M2638" s="94">
        <v>1.0726466626247344E-4</v>
      </c>
      <c r="N2638" s="94">
        <v>2.8794542475222873E-4</v>
      </c>
      <c r="O2638" s="2" t="s">
        <v>9316</v>
      </c>
      <c r="P2638" s="2">
        <v>9.0</v>
      </c>
      <c r="Q2638" s="2" t="s">
        <v>9318</v>
      </c>
    </row>
    <row r="2639">
      <c r="A2639" s="54">
        <v>46146.0</v>
      </c>
      <c r="B2639" s="2" t="s">
        <v>301</v>
      </c>
      <c r="C2639" s="2" t="s">
        <v>180</v>
      </c>
      <c r="D2639" s="2">
        <v>0.0</v>
      </c>
      <c r="E2639" s="53">
        <v>0.03</v>
      </c>
      <c r="F2639" s="53">
        <v>0.035</v>
      </c>
      <c r="G2639" s="53">
        <v>0.033</v>
      </c>
      <c r="H2639" s="53">
        <v>0.031</v>
      </c>
      <c r="I2639" s="53">
        <v>0.027999999999999997</v>
      </c>
      <c r="J2639" s="53">
        <v>0.033</v>
      </c>
      <c r="K2639" s="53">
        <v>0.033</v>
      </c>
      <c r="L2639" s="94">
        <v>0.0011</v>
      </c>
      <c r="M2639" s="94">
        <v>0.0011</v>
      </c>
      <c r="N2639" s="94">
        <v>0.0011</v>
      </c>
      <c r="O2639" s="2" t="s">
        <v>9316</v>
      </c>
      <c r="P2639" s="2">
        <v>10.0</v>
      </c>
      <c r="Q2639" s="2" t="s">
        <v>9317</v>
      </c>
    </row>
    <row r="2640">
      <c r="A2640" s="54">
        <v>46146.0</v>
      </c>
      <c r="B2640" s="2" t="s">
        <v>450</v>
      </c>
      <c r="C2640" s="2" t="s">
        <v>180</v>
      </c>
      <c r="D2640" s="2">
        <v>0.0</v>
      </c>
      <c r="E2640" s="53">
        <v>0.0</v>
      </c>
      <c r="F2640" s="53">
        <v>0.0</v>
      </c>
      <c r="G2640" s="53">
        <v>0.0</v>
      </c>
      <c r="H2640" s="53">
        <v>0.0</v>
      </c>
      <c r="I2640" s="53">
        <v>0.0</v>
      </c>
      <c r="J2640" s="53">
        <v>0.0035537846474055527</v>
      </c>
      <c r="K2640" s="53">
        <v>0.0017768923237027764</v>
      </c>
      <c r="L2640" s="94">
        <v>0.0</v>
      </c>
      <c r="M2640" s="94">
        <v>1.2629385320135408E-5</v>
      </c>
      <c r="N2640" s="94">
        <v>3.157346330033852E-6</v>
      </c>
      <c r="O2640" s="2" t="s">
        <v>9316</v>
      </c>
      <c r="P2640" s="2">
        <v>11.0</v>
      </c>
      <c r="Q2640" s="2" t="s">
        <v>9318</v>
      </c>
    </row>
    <row r="2641">
      <c r="A2641" s="54">
        <v>46146.0</v>
      </c>
      <c r="B2641" s="2" t="s">
        <v>1189</v>
      </c>
      <c r="C2641" s="2" t="s">
        <v>180</v>
      </c>
      <c r="D2641" s="2">
        <v>0.0</v>
      </c>
      <c r="E2641" s="53">
        <v>0.0</v>
      </c>
      <c r="F2641" s="53">
        <v>0.0</v>
      </c>
      <c r="G2641" s="53">
        <v>0.0</v>
      </c>
      <c r="H2641" s="53">
        <v>0.0</v>
      </c>
      <c r="I2641" s="53">
        <v>0.0</v>
      </c>
      <c r="J2641" s="53">
        <v>0.0015401129500596045</v>
      </c>
      <c r="K2641" s="53">
        <v>7.700564750298023E-4</v>
      </c>
      <c r="L2641" s="94">
        <v>0.0</v>
      </c>
      <c r="M2641" s="94">
        <v>2.371947898941298E-6</v>
      </c>
      <c r="N2641" s="94">
        <v>5.929869747353245E-7</v>
      </c>
      <c r="O2641" s="2" t="s">
        <v>9319</v>
      </c>
      <c r="P2641" s="2">
        <v>99.0</v>
      </c>
      <c r="Q2641" s="2" t="s">
        <v>9320</v>
      </c>
    </row>
    <row r="2642">
      <c r="A2642" s="54">
        <v>46147.0</v>
      </c>
      <c r="B2642" s="2" t="s">
        <v>194</v>
      </c>
      <c r="C2642" s="2" t="s">
        <v>208</v>
      </c>
      <c r="D2642" s="2">
        <v>0.0</v>
      </c>
      <c r="E2642" s="53">
        <v>0.055</v>
      </c>
      <c r="F2642" s="53">
        <v>0.097</v>
      </c>
      <c r="G2642" s="53">
        <v>0.109</v>
      </c>
      <c r="H2642" s="53">
        <v>0.114</v>
      </c>
      <c r="I2642" s="53">
        <v>0.118</v>
      </c>
      <c r="J2642" s="53">
        <v>0.071</v>
      </c>
      <c r="K2642" s="53">
        <v>0.09</v>
      </c>
      <c r="L2642" s="94">
        <v>0.0119</v>
      </c>
      <c r="M2642" s="94">
        <v>0.005</v>
      </c>
      <c r="N2642" s="94">
        <v>0.0081</v>
      </c>
      <c r="O2642" s="2" t="s">
        <v>9316</v>
      </c>
      <c r="P2642" s="2">
        <v>1.0</v>
      </c>
      <c r="Q2642" s="2" t="s">
        <v>9317</v>
      </c>
    </row>
    <row r="2643">
      <c r="A2643" s="54">
        <v>46147.0</v>
      </c>
      <c r="B2643" s="2" t="s">
        <v>145</v>
      </c>
      <c r="C2643" s="2" t="s">
        <v>208</v>
      </c>
      <c r="D2643" s="2">
        <v>0.0</v>
      </c>
      <c r="E2643" s="53">
        <v>0.138</v>
      </c>
      <c r="F2643" s="53">
        <v>0.105</v>
      </c>
      <c r="G2643" s="53">
        <v>0.089</v>
      </c>
      <c r="H2643" s="53">
        <v>0.081</v>
      </c>
      <c r="I2643" s="53">
        <v>0.074</v>
      </c>
      <c r="J2643" s="53">
        <v>0.039</v>
      </c>
      <c r="K2643" s="53">
        <v>0.064</v>
      </c>
      <c r="L2643" s="94">
        <v>0.0079</v>
      </c>
      <c r="M2643" s="94">
        <v>0.0015</v>
      </c>
      <c r="N2643" s="94">
        <v>0.0041</v>
      </c>
      <c r="O2643" s="2" t="s">
        <v>9316</v>
      </c>
      <c r="P2643" s="2">
        <v>2.0</v>
      </c>
      <c r="Q2643" s="2" t="s">
        <v>9317</v>
      </c>
    </row>
    <row r="2644">
      <c r="A2644" s="54">
        <v>46147.0</v>
      </c>
      <c r="B2644" s="2" t="s">
        <v>1801</v>
      </c>
      <c r="C2644" s="2" t="s">
        <v>208</v>
      </c>
      <c r="D2644" s="2">
        <v>0.0</v>
      </c>
      <c r="E2644" s="53">
        <v>0.0</v>
      </c>
      <c r="F2644" s="53">
        <v>0.0</v>
      </c>
      <c r="G2644" s="53">
        <v>0.0</v>
      </c>
      <c r="H2644" s="53">
        <v>0.0</v>
      </c>
      <c r="I2644" s="53">
        <v>0.0</v>
      </c>
      <c r="J2644" s="53">
        <v>0.0</v>
      </c>
      <c r="K2644" s="53">
        <v>0.0</v>
      </c>
      <c r="L2644" s="94">
        <v>0.0</v>
      </c>
      <c r="M2644" s="94">
        <v>0.0</v>
      </c>
      <c r="N2644" s="94">
        <v>0.0</v>
      </c>
      <c r="O2644" s="2" t="s">
        <v>9316</v>
      </c>
      <c r="P2644" s="2">
        <v>3.0</v>
      </c>
      <c r="Q2644" s="2" t="s">
        <v>9318</v>
      </c>
    </row>
    <row r="2645">
      <c r="A2645" s="54">
        <v>46147.0</v>
      </c>
      <c r="B2645" s="2" t="s">
        <v>932</v>
      </c>
      <c r="C2645" s="2" t="s">
        <v>208</v>
      </c>
      <c r="D2645" s="2">
        <v>0.0</v>
      </c>
      <c r="E2645" s="53">
        <v>0.06654850544984839</v>
      </c>
      <c r="F2645" s="53">
        <v>0.052939184039591906</v>
      </c>
      <c r="G2645" s="53">
        <v>0.04334177420438866</v>
      </c>
      <c r="H2645" s="53">
        <v>0.03780143441491714</v>
      </c>
      <c r="I2645" s="53">
        <v>0.032023142354299414</v>
      </c>
      <c r="J2645" s="53">
        <v>0.019236637777634034</v>
      </c>
      <c r="K2645" s="53">
        <v>0.03128920599101134</v>
      </c>
      <c r="L2645" s="94">
        <v>0.00187850939118421</v>
      </c>
      <c r="M2645" s="94">
        <v>3.7004823298789687E-4</v>
      </c>
      <c r="N2645" s="94">
        <v>9.7901441154794E-4</v>
      </c>
      <c r="O2645" s="2" t="s">
        <v>9316</v>
      </c>
      <c r="P2645" s="2">
        <v>4.0</v>
      </c>
      <c r="Q2645" s="2" t="s">
        <v>9318</v>
      </c>
    </row>
    <row r="2646">
      <c r="A2646" s="54">
        <v>46147.0</v>
      </c>
      <c r="B2646" s="2" t="s">
        <v>515</v>
      </c>
      <c r="C2646" s="2" t="s">
        <v>208</v>
      </c>
      <c r="D2646" s="2">
        <v>0.0</v>
      </c>
      <c r="E2646" s="53">
        <v>0.0</v>
      </c>
      <c r="F2646" s="53">
        <v>0.0</v>
      </c>
      <c r="G2646" s="53">
        <v>0.0</v>
      </c>
      <c r="H2646" s="53">
        <v>0.0</v>
      </c>
      <c r="I2646" s="53">
        <v>0.0</v>
      </c>
      <c r="J2646" s="53">
        <v>0.013809292104626699</v>
      </c>
      <c r="K2646" s="53">
        <v>0.006904646052313349</v>
      </c>
      <c r="L2646" s="94">
        <v>0.0</v>
      </c>
      <c r="M2646" s="94">
        <v>1.9069654843090528E-4</v>
      </c>
      <c r="N2646" s="94">
        <v>4.767413710772632E-5</v>
      </c>
      <c r="O2646" s="2" t="s">
        <v>9316</v>
      </c>
      <c r="P2646" s="2">
        <v>5.0</v>
      </c>
      <c r="Q2646" s="2" t="s">
        <v>9318</v>
      </c>
    </row>
    <row r="2647">
      <c r="A2647" s="54">
        <v>46147.0</v>
      </c>
      <c r="B2647" s="2" t="s">
        <v>229</v>
      </c>
      <c r="C2647" s="2" t="s">
        <v>208</v>
      </c>
      <c r="D2647" s="2">
        <v>0.0</v>
      </c>
      <c r="E2647" s="53">
        <v>0.011628978887042956</v>
      </c>
      <c r="F2647" s="53">
        <v>0.039653693587549894</v>
      </c>
      <c r="G2647" s="53">
        <v>0.06034747286548003</v>
      </c>
      <c r="H2647" s="53">
        <v>0.07385630501769669</v>
      </c>
      <c r="I2647" s="53">
        <v>0.08942999573398108</v>
      </c>
      <c r="J2647" s="53">
        <v>0.08440952508417084</v>
      </c>
      <c r="K2647" s="53">
        <v>0.07237849897482543</v>
      </c>
      <c r="L2647" s="94">
        <v>0.003641817481249848</v>
      </c>
      <c r="M2647" s="94">
        <v>0.007124967924935266</v>
      </c>
      <c r="N2647" s="94">
        <v>0.005238647113848805</v>
      </c>
      <c r="O2647" s="2" t="s">
        <v>9316</v>
      </c>
      <c r="P2647" s="2">
        <v>6.0</v>
      </c>
      <c r="Q2647" s="2" t="s">
        <v>9317</v>
      </c>
    </row>
    <row r="2648">
      <c r="A2648" s="54">
        <v>46147.0</v>
      </c>
      <c r="B2648" s="2" t="s">
        <v>178</v>
      </c>
      <c r="C2648" s="2" t="s">
        <v>208</v>
      </c>
      <c r="D2648" s="2">
        <v>0.0</v>
      </c>
      <c r="E2648" s="53">
        <v>0.0</v>
      </c>
      <c r="F2648" s="53">
        <v>0.0</v>
      </c>
      <c r="G2648" s="53">
        <v>0.0</v>
      </c>
      <c r="H2648" s="53">
        <v>0.0</v>
      </c>
      <c r="I2648" s="53">
        <v>0.0</v>
      </c>
      <c r="J2648" s="53">
        <v>0.04143048006318614</v>
      </c>
      <c r="K2648" s="53">
        <v>0.02071524003159307</v>
      </c>
      <c r="L2648" s="94">
        <v>0.0</v>
      </c>
      <c r="M2648" s="94">
        <v>0.0017164846782660645</v>
      </c>
      <c r="N2648" s="94">
        <v>4.2912116956651613E-4</v>
      </c>
      <c r="O2648" s="2" t="s">
        <v>9316</v>
      </c>
      <c r="P2648" s="2">
        <v>7.0</v>
      </c>
      <c r="Q2648" s="2" t="s">
        <v>9318</v>
      </c>
    </row>
    <row r="2649">
      <c r="A2649" s="54">
        <v>46147.0</v>
      </c>
      <c r="B2649" s="2" t="s">
        <v>1876</v>
      </c>
      <c r="C2649" s="2" t="s">
        <v>208</v>
      </c>
      <c r="D2649" s="2">
        <v>0.0</v>
      </c>
      <c r="E2649" s="53">
        <v>0.0</v>
      </c>
      <c r="F2649" s="53">
        <v>0.0</v>
      </c>
      <c r="G2649" s="53">
        <v>0.0</v>
      </c>
      <c r="H2649" s="53">
        <v>0.0</v>
      </c>
      <c r="I2649" s="53">
        <v>0.0</v>
      </c>
      <c r="J2649" s="53">
        <v>0.0</v>
      </c>
      <c r="K2649" s="53">
        <v>0.0</v>
      </c>
      <c r="L2649" s="94">
        <v>0.0</v>
      </c>
      <c r="M2649" s="94">
        <v>0.0</v>
      </c>
      <c r="N2649" s="94">
        <v>0.0</v>
      </c>
      <c r="O2649" s="2" t="s">
        <v>9316</v>
      </c>
      <c r="P2649" s="2">
        <v>8.0</v>
      </c>
      <c r="Q2649" s="2" t="s">
        <v>9318</v>
      </c>
    </row>
    <row r="2650">
      <c r="A2650" s="54">
        <v>46147.0</v>
      </c>
      <c r="B2650" s="2" t="s">
        <v>687</v>
      </c>
      <c r="C2650" s="2" t="s">
        <v>208</v>
      </c>
      <c r="D2650" s="2">
        <v>0.0</v>
      </c>
      <c r="E2650" s="53">
        <v>0.0</v>
      </c>
      <c r="F2650" s="53">
        <v>0.0</v>
      </c>
      <c r="G2650" s="53">
        <v>0.0</v>
      </c>
      <c r="H2650" s="53">
        <v>0.0</v>
      </c>
      <c r="I2650" s="53">
        <v>0.0</v>
      </c>
      <c r="J2650" s="53">
        <v>0.010277407228345376</v>
      </c>
      <c r="K2650" s="53">
        <v>0.005138703614172688</v>
      </c>
      <c r="L2650" s="94">
        <v>0.0</v>
      </c>
      <c r="M2650" s="94">
        <v>1.0562509933724579E-4</v>
      </c>
      <c r="N2650" s="94">
        <v>2.6406274834311448E-5</v>
      </c>
      <c r="O2650" s="2" t="s">
        <v>9316</v>
      </c>
      <c r="P2650" s="2">
        <v>9.0</v>
      </c>
      <c r="Q2650" s="2" t="s">
        <v>9318</v>
      </c>
    </row>
    <row r="2651">
      <c r="A2651" s="54">
        <v>46147.0</v>
      </c>
      <c r="B2651" s="2" t="s">
        <v>301</v>
      </c>
      <c r="C2651" s="2" t="s">
        <v>208</v>
      </c>
      <c r="D2651" s="2">
        <v>0.0</v>
      </c>
      <c r="E2651" s="53">
        <v>0.03</v>
      </c>
      <c r="F2651" s="53">
        <v>0.035</v>
      </c>
      <c r="G2651" s="53">
        <v>0.033</v>
      </c>
      <c r="H2651" s="53">
        <v>0.031</v>
      </c>
      <c r="I2651" s="53">
        <v>0.027999999999999997</v>
      </c>
      <c r="J2651" s="53">
        <v>0.033</v>
      </c>
      <c r="K2651" s="53">
        <v>0.033</v>
      </c>
      <c r="L2651" s="94">
        <v>0.0011</v>
      </c>
      <c r="M2651" s="94">
        <v>0.0011</v>
      </c>
      <c r="N2651" s="94">
        <v>0.0011</v>
      </c>
      <c r="O2651" s="2" t="s">
        <v>9316</v>
      </c>
      <c r="P2651" s="2">
        <v>10.0</v>
      </c>
      <c r="Q2651" s="2" t="s">
        <v>9317</v>
      </c>
    </row>
    <row r="2652">
      <c r="A2652" s="54">
        <v>46147.0</v>
      </c>
      <c r="B2652" s="2" t="s">
        <v>450</v>
      </c>
      <c r="C2652" s="2" t="s">
        <v>208</v>
      </c>
      <c r="D2652" s="2">
        <v>0.0</v>
      </c>
      <c r="E2652" s="53">
        <v>0.0</v>
      </c>
      <c r="F2652" s="53">
        <v>0.0</v>
      </c>
      <c r="G2652" s="53">
        <v>0.0</v>
      </c>
      <c r="H2652" s="53">
        <v>0.0</v>
      </c>
      <c r="I2652" s="53">
        <v>0.0</v>
      </c>
      <c r="J2652" s="53">
        <v>0.003524339725005108</v>
      </c>
      <c r="K2652" s="53">
        <v>0.001762169862502554</v>
      </c>
      <c r="L2652" s="94">
        <v>0.0</v>
      </c>
      <c r="M2652" s="94">
        <v>1.242097049724908E-5</v>
      </c>
      <c r="N2652" s="94">
        <v>3.10524262431227E-6</v>
      </c>
      <c r="O2652" s="2" t="s">
        <v>9316</v>
      </c>
      <c r="P2652" s="2">
        <v>11.0</v>
      </c>
      <c r="Q2652" s="2" t="s">
        <v>9318</v>
      </c>
    </row>
    <row r="2653">
      <c r="A2653" s="54">
        <v>46147.0</v>
      </c>
      <c r="B2653" s="2" t="s">
        <v>1189</v>
      </c>
      <c r="C2653" s="2" t="s">
        <v>208</v>
      </c>
      <c r="D2653" s="2">
        <v>1.0</v>
      </c>
      <c r="E2653" s="53">
        <v>0.0</v>
      </c>
      <c r="F2653" s="53">
        <v>0.0</v>
      </c>
      <c r="G2653" s="53">
        <v>0.0</v>
      </c>
      <c r="H2653" s="53">
        <v>0.0</v>
      </c>
      <c r="I2653" s="53">
        <v>0.0</v>
      </c>
      <c r="J2653" s="53">
        <v>0.0015273523270051008</v>
      </c>
      <c r="K2653" s="53">
        <v>7.636761635025504E-4</v>
      </c>
      <c r="L2653" s="94">
        <v>1.0</v>
      </c>
      <c r="M2653" s="94">
        <v>0.9969476281511207</v>
      </c>
      <c r="N2653" s="94">
        <v>0.9984732308742775</v>
      </c>
      <c r="O2653" s="2" t="s">
        <v>9319</v>
      </c>
      <c r="P2653" s="2">
        <v>99.0</v>
      </c>
      <c r="Q2653" s="2" t="s">
        <v>9320</v>
      </c>
    </row>
    <row r="2654">
      <c r="A2654" s="54">
        <v>46148.0</v>
      </c>
      <c r="B2654" s="2" t="s">
        <v>194</v>
      </c>
      <c r="C2654" s="2" t="s">
        <v>303</v>
      </c>
      <c r="D2654" s="2">
        <v>0.0</v>
      </c>
      <c r="E2654" s="53">
        <v>0.002</v>
      </c>
      <c r="F2654" s="53">
        <v>0.009</v>
      </c>
      <c r="G2654" s="53">
        <v>0.013</v>
      </c>
      <c r="H2654" s="53">
        <v>0.016</v>
      </c>
      <c r="I2654" s="53">
        <v>0.018</v>
      </c>
      <c r="J2654" s="53">
        <v>0.071</v>
      </c>
      <c r="K2654" s="53">
        <v>0.042</v>
      </c>
      <c r="L2654" s="94">
        <v>2.0E-4</v>
      </c>
      <c r="M2654" s="94">
        <v>0.005</v>
      </c>
      <c r="N2654" s="94">
        <v>0.0018</v>
      </c>
      <c r="O2654" s="2" t="s">
        <v>9316</v>
      </c>
      <c r="P2654" s="2">
        <v>1.0</v>
      </c>
      <c r="Q2654" s="2" t="s">
        <v>9317</v>
      </c>
    </row>
    <row r="2655">
      <c r="A2655" s="54">
        <v>46148.0</v>
      </c>
      <c r="B2655" s="2" t="s">
        <v>145</v>
      </c>
      <c r="C2655" s="2" t="s">
        <v>303</v>
      </c>
      <c r="D2655" s="2">
        <v>0.0</v>
      </c>
      <c r="E2655" s="53">
        <v>0.0</v>
      </c>
      <c r="F2655" s="53">
        <v>0.0</v>
      </c>
      <c r="G2655" s="53">
        <v>0.0</v>
      </c>
      <c r="H2655" s="53">
        <v>0.0</v>
      </c>
      <c r="I2655" s="53">
        <v>0.0</v>
      </c>
      <c r="J2655" s="53">
        <v>0.039</v>
      </c>
      <c r="K2655" s="53">
        <v>0.02</v>
      </c>
      <c r="L2655" s="94">
        <v>0.0</v>
      </c>
      <c r="M2655" s="94">
        <v>0.0015</v>
      </c>
      <c r="N2655" s="94">
        <v>4.0E-4</v>
      </c>
      <c r="O2655" s="2" t="s">
        <v>9316</v>
      </c>
      <c r="P2655" s="2">
        <v>2.0</v>
      </c>
      <c r="Q2655" s="2" t="s">
        <v>9317</v>
      </c>
    </row>
    <row r="2656">
      <c r="A2656" s="54">
        <v>46148.0</v>
      </c>
      <c r="B2656" s="2" t="s">
        <v>1801</v>
      </c>
      <c r="C2656" s="2" t="s">
        <v>303</v>
      </c>
      <c r="D2656" s="2">
        <v>0.0</v>
      </c>
      <c r="E2656" s="53">
        <v>0.0</v>
      </c>
      <c r="F2656" s="53">
        <v>0.0</v>
      </c>
      <c r="G2656" s="53">
        <v>0.0</v>
      </c>
      <c r="H2656" s="53">
        <v>0.0</v>
      </c>
      <c r="I2656" s="53">
        <v>0.0</v>
      </c>
      <c r="J2656" s="53">
        <v>0.0</v>
      </c>
      <c r="K2656" s="53">
        <v>0.0</v>
      </c>
      <c r="L2656" s="94">
        <v>0.0</v>
      </c>
      <c r="M2656" s="94">
        <v>0.0</v>
      </c>
      <c r="N2656" s="94">
        <v>0.0</v>
      </c>
      <c r="O2656" s="2" t="s">
        <v>9316</v>
      </c>
      <c r="P2656" s="2">
        <v>3.0</v>
      </c>
      <c r="Q2656" s="2" t="s">
        <v>9318</v>
      </c>
    </row>
    <row r="2657">
      <c r="A2657" s="54">
        <v>46148.0</v>
      </c>
      <c r="B2657" s="2" t="s">
        <v>932</v>
      </c>
      <c r="C2657" s="2" t="s">
        <v>303</v>
      </c>
      <c r="D2657" s="2">
        <v>0.0</v>
      </c>
      <c r="E2657" s="53">
        <v>0.1081083660511307</v>
      </c>
      <c r="F2657" s="53">
        <v>0.06747419961927213</v>
      </c>
      <c r="G2657" s="53">
        <v>0.050950331920586005</v>
      </c>
      <c r="H2657" s="53">
        <v>0.04267647390505493</v>
      </c>
      <c r="I2657" s="53">
        <v>0.034720351412018846</v>
      </c>
      <c r="J2657" s="53">
        <v>0.01907735011660772</v>
      </c>
      <c r="K2657" s="53">
        <v>0.035013841018596864</v>
      </c>
      <c r="L2657" s="94">
        <v>0.0025959363228178853</v>
      </c>
      <c r="M2657" s="94">
        <v>3.6394528747163256E-4</v>
      </c>
      <c r="N2657" s="94">
        <v>0.0012259690628755762</v>
      </c>
      <c r="O2657" s="2" t="s">
        <v>9316</v>
      </c>
      <c r="P2657" s="2">
        <v>4.0</v>
      </c>
      <c r="Q2657" s="2" t="s">
        <v>9318</v>
      </c>
    </row>
    <row r="2658">
      <c r="A2658" s="54">
        <v>46148.0</v>
      </c>
      <c r="B2658" s="2" t="s">
        <v>515</v>
      </c>
      <c r="C2658" s="2" t="s">
        <v>303</v>
      </c>
      <c r="D2658" s="2">
        <v>0.0</v>
      </c>
      <c r="E2658" s="53">
        <v>0.0</v>
      </c>
      <c r="F2658" s="53">
        <v>0.0</v>
      </c>
      <c r="G2658" s="53">
        <v>0.0</v>
      </c>
      <c r="H2658" s="53">
        <v>0.0</v>
      </c>
      <c r="I2658" s="53">
        <v>0.0</v>
      </c>
      <c r="J2658" s="53">
        <v>0.013694945207564847</v>
      </c>
      <c r="K2658" s="53">
        <v>0.006847472603782424</v>
      </c>
      <c r="L2658" s="94">
        <v>0.0</v>
      </c>
      <c r="M2658" s="94">
        <v>1.8755152423820338E-4</v>
      </c>
      <c r="N2658" s="94">
        <v>4.6887881059550845E-5</v>
      </c>
      <c r="O2658" s="2" t="s">
        <v>9316</v>
      </c>
      <c r="P2658" s="2">
        <v>5.0</v>
      </c>
      <c r="Q2658" s="2" t="s">
        <v>9318</v>
      </c>
    </row>
    <row r="2659">
      <c r="A2659" s="54">
        <v>46148.0</v>
      </c>
      <c r="B2659" s="2" t="s">
        <v>229</v>
      </c>
      <c r="C2659" s="2" t="s">
        <v>303</v>
      </c>
      <c r="D2659" s="2">
        <v>0.0</v>
      </c>
      <c r="E2659" s="53">
        <v>0.11202014918841774</v>
      </c>
      <c r="F2659" s="53">
        <v>0.1473549456988845</v>
      </c>
      <c r="G2659" s="53">
        <v>0.1491844751731387</v>
      </c>
      <c r="H2659" s="53">
        <v>0.1466790236396367</v>
      </c>
      <c r="I2659" s="53">
        <v>0.141681745920357</v>
      </c>
      <c r="J2659" s="53">
        <v>0.08371057779543871</v>
      </c>
      <c r="K2659" s="53">
        <v>0.11644752648428872</v>
      </c>
      <c r="L2659" s="94">
        <v>0.02225600763268484</v>
      </c>
      <c r="M2659" s="94">
        <v>0.007007460834846197</v>
      </c>
      <c r="N2659" s="94">
        <v>0.013560026424309122</v>
      </c>
      <c r="O2659" s="2" t="s">
        <v>9316</v>
      </c>
      <c r="P2659" s="2">
        <v>6.0</v>
      </c>
      <c r="Q2659" s="2" t="s">
        <v>9317</v>
      </c>
    </row>
    <row r="2660">
      <c r="A2660" s="54">
        <v>46148.0</v>
      </c>
      <c r="B2660" s="2" t="s">
        <v>178</v>
      </c>
      <c r="C2660" s="2" t="s">
        <v>303</v>
      </c>
      <c r="D2660" s="2">
        <v>0.0</v>
      </c>
      <c r="E2660" s="53">
        <v>0.005003719885625923</v>
      </c>
      <c r="F2660" s="53">
        <v>0.014516254864818863</v>
      </c>
      <c r="G2660" s="53">
        <v>0.018293279905369057</v>
      </c>
      <c r="H2660" s="53">
        <v>0.019794610048466044</v>
      </c>
      <c r="I2660" s="53">
        <v>0.020804457382291034</v>
      </c>
      <c r="J2660" s="53">
        <v>0.04108741781183288</v>
      </c>
      <c r="K2660" s="53">
        <v>0.029690348858600966</v>
      </c>
      <c r="L2660" s="94">
        <v>3.3464408969617935E-4</v>
      </c>
      <c r="M2660" s="94">
        <v>0.0016881759024441217</v>
      </c>
      <c r="N2660" s="94">
        <v>8.815168153454277E-4</v>
      </c>
      <c r="O2660" s="2" t="s">
        <v>9316</v>
      </c>
      <c r="P2660" s="2">
        <v>7.0</v>
      </c>
      <c r="Q2660" s="2" t="s">
        <v>9318</v>
      </c>
    </row>
    <row r="2661">
      <c r="A2661" s="54">
        <v>46148.0</v>
      </c>
      <c r="B2661" s="2" t="s">
        <v>1876</v>
      </c>
      <c r="C2661" s="2" t="s">
        <v>303</v>
      </c>
      <c r="D2661" s="2">
        <v>0.0</v>
      </c>
      <c r="E2661" s="53">
        <v>0.0</v>
      </c>
      <c r="F2661" s="53">
        <v>0.0</v>
      </c>
      <c r="G2661" s="53">
        <v>0.0</v>
      </c>
      <c r="H2661" s="53">
        <v>0.0</v>
      </c>
      <c r="I2661" s="53">
        <v>0.0</v>
      </c>
      <c r="J2661" s="53">
        <v>0.0</v>
      </c>
      <c r="K2661" s="53">
        <v>0.0</v>
      </c>
      <c r="L2661" s="94">
        <v>0.0</v>
      </c>
      <c r="M2661" s="94">
        <v>0.0</v>
      </c>
      <c r="N2661" s="94">
        <v>0.0</v>
      </c>
      <c r="O2661" s="2" t="s">
        <v>9316</v>
      </c>
      <c r="P2661" s="2">
        <v>8.0</v>
      </c>
      <c r="Q2661" s="2" t="s">
        <v>9318</v>
      </c>
    </row>
    <row r="2662">
      <c r="A2662" s="54">
        <v>46148.0</v>
      </c>
      <c r="B2662" s="2" t="s">
        <v>687</v>
      </c>
      <c r="C2662" s="2" t="s">
        <v>303</v>
      </c>
      <c r="D2662" s="2">
        <v>0.0</v>
      </c>
      <c r="E2662" s="53">
        <v>0.0</v>
      </c>
      <c r="F2662" s="53">
        <v>0.0</v>
      </c>
      <c r="G2662" s="53">
        <v>0.0</v>
      </c>
      <c r="H2662" s="53">
        <v>0.0</v>
      </c>
      <c r="I2662" s="53">
        <v>0.0</v>
      </c>
      <c r="J2662" s="53">
        <v>0.010198558407811897</v>
      </c>
      <c r="K2662" s="53">
        <v>0.0050992792039059485</v>
      </c>
      <c r="L2662" s="94">
        <v>0.0</v>
      </c>
      <c r="M2662" s="94">
        <v>1.0401059359755074E-4</v>
      </c>
      <c r="N2662" s="94">
        <v>2.6002648399387685E-5</v>
      </c>
      <c r="O2662" s="2" t="s">
        <v>9316</v>
      </c>
      <c r="P2662" s="2">
        <v>9.0</v>
      </c>
      <c r="Q2662" s="2" t="s">
        <v>9318</v>
      </c>
    </row>
    <row r="2663">
      <c r="A2663" s="54">
        <v>46148.0</v>
      </c>
      <c r="B2663" s="2" t="s">
        <v>301</v>
      </c>
      <c r="C2663" s="2" t="s">
        <v>303</v>
      </c>
      <c r="D2663" s="2">
        <v>0.0</v>
      </c>
      <c r="E2663" s="53">
        <v>0.06</v>
      </c>
      <c r="F2663" s="53">
        <v>0.10099999999999999</v>
      </c>
      <c r="G2663" s="53">
        <v>0.109</v>
      </c>
      <c r="H2663" s="53">
        <v>0.111</v>
      </c>
      <c r="I2663" s="53">
        <v>0.11</v>
      </c>
      <c r="J2663" s="53">
        <v>0.033</v>
      </c>
      <c r="K2663" s="53">
        <v>0.071</v>
      </c>
      <c r="L2663" s="94">
        <v>0.0119</v>
      </c>
      <c r="M2663" s="94">
        <v>0.0011</v>
      </c>
      <c r="N2663" s="94">
        <v>0.005</v>
      </c>
      <c r="O2663" s="2" t="s">
        <v>9316</v>
      </c>
      <c r="P2663" s="2">
        <v>10.0</v>
      </c>
      <c r="Q2663" s="2" t="s">
        <v>9317</v>
      </c>
    </row>
    <row r="2664">
      <c r="A2664" s="54">
        <v>46148.0</v>
      </c>
      <c r="B2664" s="2" t="s">
        <v>450</v>
      </c>
      <c r="C2664" s="2" t="s">
        <v>303</v>
      </c>
      <c r="D2664" s="2">
        <v>0.0</v>
      </c>
      <c r="E2664" s="53">
        <v>0.0</v>
      </c>
      <c r="F2664" s="53">
        <v>0.0</v>
      </c>
      <c r="G2664" s="53">
        <v>0.0</v>
      </c>
      <c r="H2664" s="53">
        <v>0.0</v>
      </c>
      <c r="I2664" s="53">
        <v>0.0</v>
      </c>
      <c r="J2664" s="53">
        <v>0.003495156671399404</v>
      </c>
      <c r="K2664" s="53">
        <v>0.001747578335699702</v>
      </c>
      <c r="L2664" s="94">
        <v>0.0</v>
      </c>
      <c r="M2664" s="94">
        <v>1.2216120157627762E-5</v>
      </c>
      <c r="N2664" s="94">
        <v>3.0540300394069406E-6</v>
      </c>
      <c r="O2664" s="2" t="s">
        <v>9316</v>
      </c>
      <c r="P2664" s="2">
        <v>11.0</v>
      </c>
      <c r="Q2664" s="2" t="s">
        <v>9318</v>
      </c>
    </row>
    <row r="2665">
      <c r="A2665" s="54">
        <v>46148.0</v>
      </c>
      <c r="B2665" s="2" t="s">
        <v>1189</v>
      </c>
      <c r="C2665" s="2" t="s">
        <v>303</v>
      </c>
      <c r="D2665" s="2">
        <v>0.0</v>
      </c>
      <c r="E2665" s="53">
        <v>7.465249876733603E-5</v>
      </c>
      <c r="F2665" s="53">
        <v>0.0017730878931862344</v>
      </c>
      <c r="G2665" s="53">
        <v>0.004503415650593972</v>
      </c>
      <c r="H2665" s="53">
        <v>0.006918067426638359</v>
      </c>
      <c r="I2665" s="53">
        <v>0.010322422233641895</v>
      </c>
      <c r="J2665" s="53">
        <v>0.009795136670873335</v>
      </c>
      <c r="K2665" s="53">
        <v>0.007149276160733653</v>
      </c>
      <c r="L2665" s="94">
        <v>2.028075252201473E-5</v>
      </c>
      <c r="M2665" s="94">
        <v>9.594470240108757E-5</v>
      </c>
      <c r="N2665" s="94">
        <v>5.111214962243453E-5</v>
      </c>
      <c r="O2665" s="2" t="s">
        <v>9319</v>
      </c>
      <c r="P2665" s="2">
        <v>99.0</v>
      </c>
      <c r="Q2665" s="2" t="s">
        <v>9320</v>
      </c>
    </row>
    <row r="2666">
      <c r="A2666" s="54">
        <v>46149.0</v>
      </c>
      <c r="B2666" s="2" t="s">
        <v>194</v>
      </c>
      <c r="C2666" s="2" t="s">
        <v>148</v>
      </c>
      <c r="D2666" s="2">
        <v>0.0</v>
      </c>
      <c r="E2666" s="53">
        <v>0.134</v>
      </c>
      <c r="F2666" s="53">
        <v>0.107</v>
      </c>
      <c r="G2666" s="53">
        <v>0.097</v>
      </c>
      <c r="H2666" s="53">
        <v>0.092</v>
      </c>
      <c r="I2666" s="53">
        <v>0.088</v>
      </c>
      <c r="J2666" s="53">
        <v>0.07</v>
      </c>
      <c r="K2666" s="53">
        <v>0.083</v>
      </c>
      <c r="L2666" s="94">
        <v>0.0094</v>
      </c>
      <c r="M2666" s="94">
        <v>0.0049</v>
      </c>
      <c r="N2666" s="94">
        <v>0.0069</v>
      </c>
      <c r="O2666" s="2" t="s">
        <v>9316</v>
      </c>
      <c r="P2666" s="2">
        <v>1.0</v>
      </c>
      <c r="Q2666" s="2" t="s">
        <v>9317</v>
      </c>
    </row>
    <row r="2667">
      <c r="A2667" s="54">
        <v>46149.0</v>
      </c>
      <c r="B2667" s="2" t="s">
        <v>145</v>
      </c>
      <c r="C2667" s="2" t="s">
        <v>148</v>
      </c>
      <c r="D2667" s="2">
        <v>0.0</v>
      </c>
      <c r="E2667" s="53">
        <v>0.108</v>
      </c>
      <c r="F2667" s="53">
        <v>0.067</v>
      </c>
      <c r="G2667" s="53">
        <v>0.051</v>
      </c>
      <c r="H2667" s="53">
        <v>0.043</v>
      </c>
      <c r="I2667" s="53">
        <v>0.035</v>
      </c>
      <c r="J2667" s="53">
        <v>0.039</v>
      </c>
      <c r="K2667" s="53">
        <v>0.045</v>
      </c>
      <c r="L2667" s="94">
        <v>0.0026</v>
      </c>
      <c r="M2667" s="94">
        <v>0.0015</v>
      </c>
      <c r="N2667" s="94">
        <v>0.002</v>
      </c>
      <c r="O2667" s="2" t="s">
        <v>9316</v>
      </c>
      <c r="P2667" s="2">
        <v>2.0</v>
      </c>
      <c r="Q2667" s="2" t="s">
        <v>9317</v>
      </c>
    </row>
    <row r="2668">
      <c r="A2668" s="54">
        <v>46149.0</v>
      </c>
      <c r="B2668" s="2" t="s">
        <v>1801</v>
      </c>
      <c r="C2668" s="2" t="s">
        <v>148</v>
      </c>
      <c r="D2668" s="2">
        <v>0.0</v>
      </c>
      <c r="E2668" s="53">
        <v>0.0</v>
      </c>
      <c r="F2668" s="53">
        <v>0.0</v>
      </c>
      <c r="G2668" s="53">
        <v>0.0</v>
      </c>
      <c r="H2668" s="53">
        <v>0.0</v>
      </c>
      <c r="I2668" s="53">
        <v>0.0</v>
      </c>
      <c r="J2668" s="53">
        <v>0.0</v>
      </c>
      <c r="K2668" s="53">
        <v>0.0</v>
      </c>
      <c r="L2668" s="94">
        <v>0.0</v>
      </c>
      <c r="M2668" s="94">
        <v>0.0</v>
      </c>
      <c r="N2668" s="94">
        <v>0.0</v>
      </c>
      <c r="O2668" s="2" t="s">
        <v>9316</v>
      </c>
      <c r="P2668" s="2">
        <v>3.0</v>
      </c>
      <c r="Q2668" s="2" t="s">
        <v>9318</v>
      </c>
    </row>
    <row r="2669">
      <c r="A2669" s="54">
        <v>46149.0</v>
      </c>
      <c r="B2669" s="2" t="s">
        <v>932</v>
      </c>
      <c r="C2669" s="2" t="s">
        <v>148</v>
      </c>
      <c r="D2669" s="2">
        <v>0.0</v>
      </c>
      <c r="E2669" s="53">
        <v>0.002228903816018731</v>
      </c>
      <c r="F2669" s="53">
        <v>0.009688437763424934</v>
      </c>
      <c r="G2669" s="53">
        <v>0.013970899193557798</v>
      </c>
      <c r="H2669" s="53">
        <v>0.016171359624535114</v>
      </c>
      <c r="I2669" s="53">
        <v>0.018181209988037093</v>
      </c>
      <c r="J2669" s="53">
        <v>0.018919477472347176</v>
      </c>
      <c r="K2669" s="53">
        <v>0.016445188332952488</v>
      </c>
      <c r="L2669" s="94">
        <v>1.9518602427655394E-4</v>
      </c>
      <c r="M2669" s="94">
        <v>3.5794662782665226E-4</v>
      </c>
      <c r="N2669" s="94">
        <v>2.7044421930627664E-4</v>
      </c>
      <c r="O2669" s="2" t="s">
        <v>9316</v>
      </c>
      <c r="P2669" s="2">
        <v>4.0</v>
      </c>
      <c r="Q2669" s="2" t="s">
        <v>9318</v>
      </c>
    </row>
    <row r="2670">
      <c r="A2670" s="54">
        <v>46149.0</v>
      </c>
      <c r="B2670" s="2" t="s">
        <v>515</v>
      </c>
      <c r="C2670" s="2" t="s">
        <v>148</v>
      </c>
      <c r="D2670" s="2">
        <v>0.0</v>
      </c>
      <c r="E2670" s="53">
        <v>0.013204895944750097</v>
      </c>
      <c r="F2670" s="53">
        <v>0.023581725600133968</v>
      </c>
      <c r="G2670" s="53">
        <v>0.0252797191180852</v>
      </c>
      <c r="H2670" s="53">
        <v>0.025229430600913056</v>
      </c>
      <c r="I2670" s="53">
        <v>0.02445663631711879</v>
      </c>
      <c r="J2670" s="53">
        <v>0.013581614100272369</v>
      </c>
      <c r="K2670" s="53">
        <v>0.019430666609178783</v>
      </c>
      <c r="L2670" s="94">
        <v>6.390641986892824E-4</v>
      </c>
      <c r="M2670" s="94">
        <v>1.8446024156871724E-4</v>
      </c>
      <c r="N2670" s="94">
        <v>3.775508048770553E-4</v>
      </c>
      <c r="O2670" s="2" t="s">
        <v>9316</v>
      </c>
      <c r="P2670" s="2">
        <v>5.0</v>
      </c>
      <c r="Q2670" s="2" t="s">
        <v>9318</v>
      </c>
    </row>
    <row r="2671">
      <c r="A2671" s="54">
        <v>46149.0</v>
      </c>
      <c r="B2671" s="2" t="s">
        <v>229</v>
      </c>
      <c r="C2671" s="2" t="s">
        <v>148</v>
      </c>
      <c r="D2671" s="2">
        <v>0.0</v>
      </c>
      <c r="E2671" s="53">
        <v>0.12556976218517954</v>
      </c>
      <c r="F2671" s="53">
        <v>0.10444450215144921</v>
      </c>
      <c r="G2671" s="53">
        <v>0.0935632265844459</v>
      </c>
      <c r="H2671" s="53">
        <v>0.08691611245434952</v>
      </c>
      <c r="I2671" s="53">
        <v>0.07942813682234144</v>
      </c>
      <c r="J2671" s="53">
        <v>0.0830178395383765</v>
      </c>
      <c r="K2671" s="53">
        <v>0.0882905330614112</v>
      </c>
      <c r="L2671" s="94">
        <v>0.008754077368892364</v>
      </c>
      <c r="M2671" s="94">
        <v>0.00689196168161963</v>
      </c>
      <c r="N2671" s="94">
        <v>0.007795218228268144</v>
      </c>
      <c r="O2671" s="2" t="s">
        <v>9316</v>
      </c>
      <c r="P2671" s="2">
        <v>6.0</v>
      </c>
      <c r="Q2671" s="2" t="s">
        <v>9317</v>
      </c>
    </row>
    <row r="2672">
      <c r="A2672" s="54">
        <v>46149.0</v>
      </c>
      <c r="B2672" s="2" t="s">
        <v>178</v>
      </c>
      <c r="C2672" s="2" t="s">
        <v>148</v>
      </c>
      <c r="D2672" s="2">
        <v>0.0</v>
      </c>
      <c r="E2672" s="53">
        <v>0.034847929320061324</v>
      </c>
      <c r="F2672" s="53">
        <v>0.038308626257848005</v>
      </c>
      <c r="G2672" s="53">
        <v>0.034934369451249565</v>
      </c>
      <c r="H2672" s="53">
        <v>0.03215643889360753</v>
      </c>
      <c r="I2672" s="53">
        <v>0.028749947617328662</v>
      </c>
      <c r="J2672" s="53">
        <v>0.04074740312131541</v>
      </c>
      <c r="K2672" s="53">
        <v>0.03784088628628249</v>
      </c>
      <c r="L2672" s="94">
        <v>0.001220410168956399</v>
      </c>
      <c r="M2672" s="94">
        <v>0.0016603508611309848</v>
      </c>
      <c r="N2672" s="94">
        <v>0.001431932674931362</v>
      </c>
      <c r="O2672" s="2" t="s">
        <v>9316</v>
      </c>
      <c r="P2672" s="2">
        <v>7.0</v>
      </c>
      <c r="Q2672" s="2" t="s">
        <v>9318</v>
      </c>
    </row>
    <row r="2673">
      <c r="A2673" s="54">
        <v>46149.0</v>
      </c>
      <c r="B2673" s="2" t="s">
        <v>1876</v>
      </c>
      <c r="C2673" s="2" t="s">
        <v>148</v>
      </c>
      <c r="D2673" s="2">
        <v>0.0</v>
      </c>
      <c r="E2673" s="53">
        <v>0.0</v>
      </c>
      <c r="F2673" s="53">
        <v>0.0</v>
      </c>
      <c r="G2673" s="53">
        <v>0.0</v>
      </c>
      <c r="H2673" s="53">
        <v>0.0</v>
      </c>
      <c r="I2673" s="53">
        <v>0.0</v>
      </c>
      <c r="J2673" s="53">
        <v>0.0</v>
      </c>
      <c r="K2673" s="53">
        <v>0.0</v>
      </c>
      <c r="L2673" s="94">
        <v>0.0</v>
      </c>
      <c r="M2673" s="94">
        <v>0.0</v>
      </c>
      <c r="N2673" s="94">
        <v>0.0</v>
      </c>
      <c r="O2673" s="2" t="s">
        <v>9316</v>
      </c>
      <c r="P2673" s="2">
        <v>8.0</v>
      </c>
      <c r="Q2673" s="2" t="s">
        <v>9318</v>
      </c>
    </row>
    <row r="2674">
      <c r="A2674" s="54">
        <v>46149.0</v>
      </c>
      <c r="B2674" s="2" t="s">
        <v>687</v>
      </c>
      <c r="C2674" s="2" t="s">
        <v>148</v>
      </c>
      <c r="D2674" s="2">
        <v>0.0</v>
      </c>
      <c r="E2674" s="53">
        <v>0.07821511212448673</v>
      </c>
      <c r="F2674" s="53">
        <v>0.05706608336278128</v>
      </c>
      <c r="G2674" s="53">
        <v>0.04503232338503342</v>
      </c>
      <c r="H2674" s="53">
        <v>0.0383997746538905</v>
      </c>
      <c r="I2674" s="53">
        <v>0.03167491685780545</v>
      </c>
      <c r="J2674" s="53">
        <v>0.010120314519666655</v>
      </c>
      <c r="K2674" s="53">
        <v>0.027576318952350038</v>
      </c>
      <c r="L2674" s="94">
        <v>0.002027910149454228</v>
      </c>
      <c r="M2674" s="94">
        <v>1.0242076597697572E-4</v>
      </c>
      <c r="N2674" s="94">
        <v>7.604533669617399E-4</v>
      </c>
      <c r="O2674" s="2" t="s">
        <v>9316</v>
      </c>
      <c r="P2674" s="2">
        <v>9.0</v>
      </c>
      <c r="Q2674" s="2" t="s">
        <v>9318</v>
      </c>
    </row>
    <row r="2675">
      <c r="A2675" s="54">
        <v>46149.0</v>
      </c>
      <c r="B2675" s="2" t="s">
        <v>301</v>
      </c>
      <c r="C2675" s="2" t="s">
        <v>148</v>
      </c>
      <c r="D2675" s="2">
        <v>0.0</v>
      </c>
      <c r="E2675" s="53">
        <v>0.027000000000000003</v>
      </c>
      <c r="F2675" s="53">
        <v>0.047</v>
      </c>
      <c r="G2675" s="53">
        <v>0.051</v>
      </c>
      <c r="H2675" s="53">
        <v>0.051</v>
      </c>
      <c r="I2675" s="53">
        <v>0.049</v>
      </c>
      <c r="J2675" s="53">
        <v>0.032</v>
      </c>
      <c r="K2675" s="53">
        <v>0.042</v>
      </c>
      <c r="L2675" s="94">
        <v>0.0026</v>
      </c>
      <c r="M2675" s="94">
        <v>0.0011</v>
      </c>
      <c r="N2675" s="94">
        <v>0.0017</v>
      </c>
      <c r="O2675" s="2" t="s">
        <v>9316</v>
      </c>
      <c r="P2675" s="2">
        <v>10.0</v>
      </c>
      <c r="Q2675" s="2" t="s">
        <v>9317</v>
      </c>
    </row>
    <row r="2676">
      <c r="A2676" s="54">
        <v>46149.0</v>
      </c>
      <c r="B2676" s="2" t="s">
        <v>450</v>
      </c>
      <c r="C2676" s="2" t="s">
        <v>148</v>
      </c>
      <c r="D2676" s="2">
        <v>0.0</v>
      </c>
      <c r="E2676" s="53">
        <v>0.0</v>
      </c>
      <c r="F2676" s="53">
        <v>0.0</v>
      </c>
      <c r="G2676" s="53">
        <v>0.0</v>
      </c>
      <c r="H2676" s="53">
        <v>0.0</v>
      </c>
      <c r="I2676" s="53">
        <v>0.0</v>
      </c>
      <c r="J2676" s="53">
        <v>0.003466232862670941</v>
      </c>
      <c r="K2676" s="53">
        <v>0.0017331164313354704</v>
      </c>
      <c r="L2676" s="94">
        <v>0.0</v>
      </c>
      <c r="M2676" s="94">
        <v>1.2014770258259985E-5</v>
      </c>
      <c r="N2676" s="94">
        <v>3.0036925645649962E-6</v>
      </c>
      <c r="O2676" s="2" t="s">
        <v>9316</v>
      </c>
      <c r="P2676" s="2">
        <v>11.0</v>
      </c>
      <c r="Q2676" s="2" t="s">
        <v>9318</v>
      </c>
    </row>
    <row r="2677">
      <c r="A2677" s="54">
        <v>46149.0</v>
      </c>
      <c r="B2677" s="2" t="s">
        <v>1189</v>
      </c>
      <c r="C2677" s="2" t="s">
        <v>148</v>
      </c>
      <c r="D2677" s="2">
        <v>0.0</v>
      </c>
      <c r="E2677" s="53">
        <v>0.0</v>
      </c>
      <c r="F2677" s="53">
        <v>0.0</v>
      </c>
      <c r="G2677" s="53">
        <v>0.0</v>
      </c>
      <c r="H2677" s="53">
        <v>0.0</v>
      </c>
      <c r="I2677" s="53">
        <v>0.0</v>
      </c>
      <c r="J2677" s="53">
        <v>0.00971407802710614</v>
      </c>
      <c r="K2677" s="53">
        <v>0.00485703901355307</v>
      </c>
      <c r="L2677" s="94">
        <v>0.0</v>
      </c>
      <c r="M2677" s="94">
        <v>9.436331191670631E-5</v>
      </c>
      <c r="N2677" s="94">
        <v>2.3590827979176577E-5</v>
      </c>
      <c r="O2677" s="2" t="s">
        <v>9319</v>
      </c>
      <c r="P2677" s="2">
        <v>99.0</v>
      </c>
      <c r="Q2677" s="2" t="s">
        <v>9320</v>
      </c>
    </row>
    <row r="2678">
      <c r="A2678" s="54">
        <v>46150.0</v>
      </c>
      <c r="B2678" s="2" t="s">
        <v>194</v>
      </c>
      <c r="C2678" s="2" t="s">
        <v>196</v>
      </c>
      <c r="D2678" s="2">
        <v>0.0</v>
      </c>
      <c r="E2678" s="53">
        <v>0.016</v>
      </c>
      <c r="F2678" s="53">
        <v>0.045</v>
      </c>
      <c r="G2678" s="53">
        <v>0.061</v>
      </c>
      <c r="H2678" s="53">
        <v>0.071</v>
      </c>
      <c r="I2678" s="53">
        <v>0.082</v>
      </c>
      <c r="J2678" s="53">
        <v>0.069</v>
      </c>
      <c r="K2678" s="53">
        <v>0.065</v>
      </c>
      <c r="L2678" s="94">
        <v>0.0037</v>
      </c>
      <c r="M2678" s="94">
        <v>0.0048</v>
      </c>
      <c r="N2678" s="94">
        <v>0.0042</v>
      </c>
      <c r="O2678" s="2" t="s">
        <v>9316</v>
      </c>
      <c r="P2678" s="2">
        <v>1.0</v>
      </c>
      <c r="Q2678" s="2" t="s">
        <v>9317</v>
      </c>
    </row>
    <row r="2679">
      <c r="A2679" s="54">
        <v>46150.0</v>
      </c>
      <c r="B2679" s="2" t="s">
        <v>145</v>
      </c>
      <c r="C2679" s="2" t="s">
        <v>196</v>
      </c>
      <c r="D2679" s="2">
        <v>0.0</v>
      </c>
      <c r="E2679" s="53">
        <v>0.001</v>
      </c>
      <c r="F2679" s="53">
        <v>0.006</v>
      </c>
      <c r="G2679" s="53">
        <v>0.013</v>
      </c>
      <c r="H2679" s="53">
        <v>0.018</v>
      </c>
      <c r="I2679" s="53">
        <v>0.025</v>
      </c>
      <c r="J2679" s="53">
        <v>0.038</v>
      </c>
      <c r="K2679" s="53">
        <v>0.026</v>
      </c>
      <c r="L2679" s="94">
        <v>2.0E-4</v>
      </c>
      <c r="M2679" s="94">
        <v>0.0014</v>
      </c>
      <c r="N2679" s="94">
        <v>7.0E-4</v>
      </c>
      <c r="O2679" s="2" t="s">
        <v>9316</v>
      </c>
      <c r="P2679" s="2">
        <v>2.0</v>
      </c>
      <c r="Q2679" s="2" t="s">
        <v>9317</v>
      </c>
    </row>
    <row r="2680">
      <c r="A2680" s="54">
        <v>46150.0</v>
      </c>
      <c r="B2680" s="2" t="s">
        <v>1801</v>
      </c>
      <c r="C2680" s="2" t="s">
        <v>196</v>
      </c>
      <c r="D2680" s="2">
        <v>0.0</v>
      </c>
      <c r="E2680" s="53">
        <v>0.0</v>
      </c>
      <c r="F2680" s="53">
        <v>0.0</v>
      </c>
      <c r="G2680" s="53">
        <v>0.0</v>
      </c>
      <c r="H2680" s="53">
        <v>0.0</v>
      </c>
      <c r="I2680" s="53">
        <v>0.0</v>
      </c>
      <c r="J2680" s="53">
        <v>0.0</v>
      </c>
      <c r="K2680" s="53">
        <v>0.0</v>
      </c>
      <c r="L2680" s="94">
        <v>0.0</v>
      </c>
      <c r="M2680" s="94">
        <v>0.0</v>
      </c>
      <c r="N2680" s="94">
        <v>0.0</v>
      </c>
      <c r="O2680" s="2" t="s">
        <v>9316</v>
      </c>
      <c r="P2680" s="2">
        <v>3.0</v>
      </c>
      <c r="Q2680" s="2" t="s">
        <v>9318</v>
      </c>
    </row>
    <row r="2681">
      <c r="A2681" s="54">
        <v>46150.0</v>
      </c>
      <c r="B2681" s="2" t="s">
        <v>932</v>
      </c>
      <c r="C2681" s="2" t="s">
        <v>196</v>
      </c>
      <c r="D2681" s="2">
        <v>0.0</v>
      </c>
      <c r="E2681" s="53">
        <v>0.0013720512404873126</v>
      </c>
      <c r="F2681" s="53">
        <v>0.007601394202645564</v>
      </c>
      <c r="G2681" s="53">
        <v>0.011884585152914412</v>
      </c>
      <c r="H2681" s="53">
        <v>0.01432406509513655</v>
      </c>
      <c r="I2681" s="53">
        <v>0.016768824390953032</v>
      </c>
      <c r="J2681" s="53">
        <v>0.018763005693059814</v>
      </c>
      <c r="K2681" s="53">
        <v>0.015323795422987112</v>
      </c>
      <c r="L2681" s="94">
        <v>1.4124336425687368E-4</v>
      </c>
      <c r="M2681" s="94">
        <v>3.52050382637795E-4</v>
      </c>
      <c r="N2681" s="94">
        <v>2.3481870616556076E-4</v>
      </c>
      <c r="O2681" s="2" t="s">
        <v>9316</v>
      </c>
      <c r="P2681" s="2">
        <v>4.0</v>
      </c>
      <c r="Q2681" s="2" t="s">
        <v>9318</v>
      </c>
    </row>
    <row r="2682">
      <c r="A2682" s="54">
        <v>46150.0</v>
      </c>
      <c r="B2682" s="2" t="s">
        <v>515</v>
      </c>
      <c r="C2682" s="2" t="s">
        <v>196</v>
      </c>
      <c r="D2682" s="2">
        <v>0.0</v>
      </c>
      <c r="E2682" s="53">
        <v>0.0</v>
      </c>
      <c r="F2682" s="53">
        <v>0.0</v>
      </c>
      <c r="G2682" s="53">
        <v>0.0</v>
      </c>
      <c r="H2682" s="53">
        <v>0.0</v>
      </c>
      <c r="I2682" s="53">
        <v>0.0</v>
      </c>
      <c r="J2682" s="53">
        <v>0.013469288623685073</v>
      </c>
      <c r="K2682" s="53">
        <v>0.006734644311842537</v>
      </c>
      <c r="L2682" s="94">
        <v>0.0</v>
      </c>
      <c r="M2682" s="94">
        <v>1.8142173602813213E-4</v>
      </c>
      <c r="N2682" s="94">
        <v>4.535543400703303E-5</v>
      </c>
      <c r="O2682" s="2" t="s">
        <v>9316</v>
      </c>
      <c r="P2682" s="2">
        <v>5.0</v>
      </c>
      <c r="Q2682" s="2" t="s">
        <v>9318</v>
      </c>
    </row>
    <row r="2683">
      <c r="A2683" s="54">
        <v>46150.0</v>
      </c>
      <c r="B2683" s="2" t="s">
        <v>229</v>
      </c>
      <c r="C2683" s="2" t="s">
        <v>196</v>
      </c>
      <c r="D2683" s="2">
        <v>0.0</v>
      </c>
      <c r="E2683" s="53">
        <v>0.012796817392874561</v>
      </c>
      <c r="F2683" s="53">
        <v>0.03280346659399736</v>
      </c>
      <c r="G2683" s="53">
        <v>0.03968254376239063</v>
      </c>
      <c r="H2683" s="53">
        <v>0.04207322636933821</v>
      </c>
      <c r="I2683" s="53">
        <v>0.04332972333647141</v>
      </c>
      <c r="J2683" s="53">
        <v>0.08233124821553744</v>
      </c>
      <c r="K2683" s="53">
        <v>0.06100689598896404</v>
      </c>
      <c r="L2683" s="94">
        <v>0.0015747042794540475</v>
      </c>
      <c r="M2683" s="94">
        <v>0.006778434432728438</v>
      </c>
      <c r="N2683" s="94">
        <v>0.003721841358208277</v>
      </c>
      <c r="O2683" s="2" t="s">
        <v>9316</v>
      </c>
      <c r="P2683" s="2">
        <v>6.0</v>
      </c>
      <c r="Q2683" s="2" t="s">
        <v>9317</v>
      </c>
    </row>
    <row r="2684">
      <c r="A2684" s="54">
        <v>46150.0</v>
      </c>
      <c r="B2684" s="2" t="s">
        <v>178</v>
      </c>
      <c r="C2684" s="2" t="s">
        <v>196</v>
      </c>
      <c r="D2684" s="2">
        <v>0.0</v>
      </c>
      <c r="E2684" s="53">
        <v>0.05043248028590368</v>
      </c>
      <c r="F2684" s="53">
        <v>0.07714267331193647</v>
      </c>
      <c r="G2684" s="53">
        <v>0.07974960551386263</v>
      </c>
      <c r="H2684" s="53">
        <v>0.07838134888894006</v>
      </c>
      <c r="I2684" s="53">
        <v>0.0749645740901748</v>
      </c>
      <c r="J2684" s="53">
        <v>0.04041040551252571</v>
      </c>
      <c r="K2684" s="53">
        <v>0.060080005513194173</v>
      </c>
      <c r="L2684" s="94">
        <v>0.0063599995796167095</v>
      </c>
      <c r="M2684" s="94">
        <v>0.0016330008736867685</v>
      </c>
      <c r="N2684" s="94">
        <v>0.0036096070624654425</v>
      </c>
      <c r="O2684" s="2" t="s">
        <v>9316</v>
      </c>
      <c r="P2684" s="2">
        <v>7.0</v>
      </c>
      <c r="Q2684" s="2" t="s">
        <v>9318</v>
      </c>
    </row>
    <row r="2685">
      <c r="A2685" s="54">
        <v>46150.0</v>
      </c>
      <c r="B2685" s="2" t="s">
        <v>1876</v>
      </c>
      <c r="C2685" s="2" t="s">
        <v>196</v>
      </c>
      <c r="D2685" s="2">
        <v>0.0</v>
      </c>
      <c r="E2685" s="53">
        <v>0.0</v>
      </c>
      <c r="F2685" s="53">
        <v>0.0</v>
      </c>
      <c r="G2685" s="53">
        <v>0.0</v>
      </c>
      <c r="H2685" s="53">
        <v>0.0</v>
      </c>
      <c r="I2685" s="53">
        <v>0.0</v>
      </c>
      <c r="J2685" s="53">
        <v>0.0</v>
      </c>
      <c r="K2685" s="53">
        <v>0.0</v>
      </c>
      <c r="L2685" s="94">
        <v>0.0</v>
      </c>
      <c r="M2685" s="94">
        <v>0.0</v>
      </c>
      <c r="N2685" s="94">
        <v>0.0</v>
      </c>
      <c r="O2685" s="2" t="s">
        <v>9316</v>
      </c>
      <c r="P2685" s="2">
        <v>8.0</v>
      </c>
      <c r="Q2685" s="2" t="s">
        <v>9318</v>
      </c>
    </row>
    <row r="2686">
      <c r="A2686" s="54">
        <v>46150.0</v>
      </c>
      <c r="B2686" s="2" t="s">
        <v>687</v>
      </c>
      <c r="C2686" s="2" t="s">
        <v>196</v>
      </c>
      <c r="D2686" s="2">
        <v>0.0</v>
      </c>
      <c r="E2686" s="53">
        <v>7.463737938930121E-5</v>
      </c>
      <c r="F2686" s="53">
        <v>0.0017628319840855137</v>
      </c>
      <c r="G2686" s="53">
        <v>0.004433495355110502</v>
      </c>
      <c r="H2686" s="53">
        <v>0.006749088193284876</v>
      </c>
      <c r="I2686" s="53">
        <v>0.009938627997771746</v>
      </c>
      <c r="J2686" s="53">
        <v>0.010042670922835858</v>
      </c>
      <c r="K2686" s="53">
        <v>0.0072380831389731795</v>
      </c>
      <c r="L2686" s="94">
        <v>1.9655881063786393E-5</v>
      </c>
      <c r="M2686" s="94">
        <v>1.0085523926437282E-4</v>
      </c>
      <c r="N2686" s="94">
        <v>5.238984752668784E-5</v>
      </c>
      <c r="O2686" s="2" t="s">
        <v>9316</v>
      </c>
      <c r="P2686" s="2">
        <v>9.0</v>
      </c>
      <c r="Q2686" s="2" t="s">
        <v>9318</v>
      </c>
    </row>
    <row r="2687">
      <c r="A2687" s="54">
        <v>46150.0</v>
      </c>
      <c r="B2687" s="2" t="s">
        <v>301</v>
      </c>
      <c r="C2687" s="2" t="s">
        <v>196</v>
      </c>
      <c r="D2687" s="2">
        <v>0.0</v>
      </c>
      <c r="E2687" s="53">
        <v>0.0</v>
      </c>
      <c r="F2687" s="53">
        <v>0.0</v>
      </c>
      <c r="G2687" s="53">
        <v>0.0</v>
      </c>
      <c r="H2687" s="53">
        <v>0.0</v>
      </c>
      <c r="I2687" s="53">
        <v>0.0</v>
      </c>
      <c r="J2687" s="53">
        <v>0.032</v>
      </c>
      <c r="K2687" s="53">
        <v>0.016</v>
      </c>
      <c r="L2687" s="94">
        <v>0.0</v>
      </c>
      <c r="M2687" s="94">
        <v>0.001</v>
      </c>
      <c r="N2687" s="94">
        <v>3.0E-4</v>
      </c>
      <c r="O2687" s="2" t="s">
        <v>9316</v>
      </c>
      <c r="P2687" s="2">
        <v>10.0</v>
      </c>
      <c r="Q2687" s="2" t="s">
        <v>9317</v>
      </c>
    </row>
    <row r="2688">
      <c r="A2688" s="54">
        <v>46150.0</v>
      </c>
      <c r="B2688" s="2" t="s">
        <v>450</v>
      </c>
      <c r="C2688" s="2" t="s">
        <v>196</v>
      </c>
      <c r="D2688" s="2">
        <v>0.0</v>
      </c>
      <c r="E2688" s="53">
        <v>0.001167158933424442</v>
      </c>
      <c r="F2688" s="53">
        <v>0.007010888966930281</v>
      </c>
      <c r="G2688" s="53">
        <v>0.011260834678624968</v>
      </c>
      <c r="H2688" s="53">
        <v>0.013756444580518582</v>
      </c>
      <c r="I2688" s="53">
        <v>0.01632284642751621</v>
      </c>
      <c r="J2688" s="53">
        <v>0.0034375657060732394</v>
      </c>
      <c r="K2688" s="53">
        <v>0.007349200192349104</v>
      </c>
      <c r="L2688" s="94">
        <v>1.2680639765932269E-4</v>
      </c>
      <c r="M2688" s="94">
        <v>1.1816857983570809E-5</v>
      </c>
      <c r="N2688" s="94">
        <v>5.4010743467224104E-5</v>
      </c>
      <c r="O2688" s="2" t="s">
        <v>9316</v>
      </c>
      <c r="P2688" s="2">
        <v>11.0</v>
      </c>
      <c r="Q2688" s="2" t="s">
        <v>9318</v>
      </c>
    </row>
    <row r="2689">
      <c r="A2689" s="54">
        <v>46150.0</v>
      </c>
      <c r="B2689" s="2" t="s">
        <v>1189</v>
      </c>
      <c r="C2689" s="2" t="s">
        <v>196</v>
      </c>
      <c r="D2689" s="2">
        <v>0.0</v>
      </c>
      <c r="E2689" s="53">
        <v>0.0</v>
      </c>
      <c r="F2689" s="53">
        <v>0.0</v>
      </c>
      <c r="G2689" s="53">
        <v>0.0</v>
      </c>
      <c r="H2689" s="53">
        <v>0.0</v>
      </c>
      <c r="I2689" s="53">
        <v>0.0</v>
      </c>
      <c r="J2689" s="53">
        <v>0.009633738648005465</v>
      </c>
      <c r="K2689" s="53">
        <v>0.004816869324002732</v>
      </c>
      <c r="L2689" s="94">
        <v>0.0</v>
      </c>
      <c r="M2689" s="94">
        <v>9.280892033807415E-5</v>
      </c>
      <c r="N2689" s="94">
        <v>2.3202230084518538E-5</v>
      </c>
      <c r="O2689" s="2" t="s">
        <v>9319</v>
      </c>
      <c r="P2689" s="2">
        <v>99.0</v>
      </c>
      <c r="Q2689" s="2" t="s">
        <v>9320</v>
      </c>
    </row>
    <row r="2690">
      <c r="A2690" s="54">
        <v>46151.0</v>
      </c>
      <c r="B2690" s="2" t="s">
        <v>194</v>
      </c>
      <c r="C2690" s="2" t="s">
        <v>288</v>
      </c>
      <c r="D2690" s="2">
        <v>0.0</v>
      </c>
      <c r="E2690" s="53">
        <v>0.127</v>
      </c>
      <c r="F2690" s="53">
        <v>0.184</v>
      </c>
      <c r="G2690" s="53">
        <v>0.198</v>
      </c>
      <c r="H2690" s="53">
        <v>0.201</v>
      </c>
      <c r="I2690" s="53">
        <v>0.2</v>
      </c>
      <c r="J2690" s="53">
        <v>0.069</v>
      </c>
      <c r="K2690" s="53">
        <v>0.133</v>
      </c>
      <c r="L2690" s="94">
        <v>0.0392</v>
      </c>
      <c r="M2690" s="94">
        <v>0.0048</v>
      </c>
      <c r="N2690" s="94">
        <v>0.0177</v>
      </c>
      <c r="O2690" s="2" t="s">
        <v>9316</v>
      </c>
      <c r="P2690" s="2">
        <v>1.0</v>
      </c>
      <c r="Q2690" s="2" t="s">
        <v>9317</v>
      </c>
    </row>
    <row r="2691">
      <c r="A2691" s="54">
        <v>46151.0</v>
      </c>
      <c r="B2691" s="2" t="s">
        <v>145</v>
      </c>
      <c r="C2691" s="2" t="s">
        <v>288</v>
      </c>
      <c r="D2691" s="2">
        <v>0.0</v>
      </c>
      <c r="E2691" s="53">
        <v>0.133</v>
      </c>
      <c r="F2691" s="53">
        <v>0.098</v>
      </c>
      <c r="G2691" s="53">
        <v>0.093</v>
      </c>
      <c r="H2691" s="53">
        <v>0.093</v>
      </c>
      <c r="I2691" s="53">
        <v>0.094</v>
      </c>
      <c r="J2691" s="53">
        <v>0.038</v>
      </c>
      <c r="K2691" s="53">
        <v>0.065</v>
      </c>
      <c r="L2691" s="94">
        <v>0.0086</v>
      </c>
      <c r="M2691" s="94">
        <v>0.0014</v>
      </c>
      <c r="N2691" s="94">
        <v>0.0042</v>
      </c>
      <c r="O2691" s="2" t="s">
        <v>9316</v>
      </c>
      <c r="P2691" s="2">
        <v>2.0</v>
      </c>
      <c r="Q2691" s="2" t="s">
        <v>9317</v>
      </c>
    </row>
    <row r="2692">
      <c r="A2692" s="54">
        <v>46151.0</v>
      </c>
      <c r="B2692" s="2" t="s">
        <v>1801</v>
      </c>
      <c r="C2692" s="2" t="s">
        <v>288</v>
      </c>
      <c r="D2692" s="2">
        <v>0.0</v>
      </c>
      <c r="E2692" s="53">
        <v>0.0</v>
      </c>
      <c r="F2692" s="53">
        <v>0.0</v>
      </c>
      <c r="G2692" s="53">
        <v>0.0</v>
      </c>
      <c r="H2692" s="53">
        <v>0.0</v>
      </c>
      <c r="I2692" s="53">
        <v>0.0</v>
      </c>
      <c r="J2692" s="53">
        <v>0.0</v>
      </c>
      <c r="K2692" s="53">
        <v>0.0</v>
      </c>
      <c r="L2692" s="94">
        <v>0.0</v>
      </c>
      <c r="M2692" s="94">
        <v>0.0</v>
      </c>
      <c r="N2692" s="94">
        <v>0.0</v>
      </c>
      <c r="O2692" s="2" t="s">
        <v>9316</v>
      </c>
      <c r="P2692" s="2">
        <v>3.0</v>
      </c>
      <c r="Q2692" s="2" t="s">
        <v>9318</v>
      </c>
    </row>
    <row r="2693">
      <c r="A2693" s="54">
        <v>46151.0</v>
      </c>
      <c r="B2693" s="2" t="s">
        <v>932</v>
      </c>
      <c r="C2693" s="2" t="s">
        <v>288</v>
      </c>
      <c r="D2693" s="2">
        <v>0.0</v>
      </c>
      <c r="E2693" s="53">
        <v>5.199101988269404E-4</v>
      </c>
      <c r="F2693" s="53">
        <v>0.004679207003109759</v>
      </c>
      <c r="G2693" s="53">
        <v>0.00860009724577684</v>
      </c>
      <c r="H2693" s="53">
        <v>0.011238433690882045</v>
      </c>
      <c r="I2693" s="53">
        <v>0.014264688237135479</v>
      </c>
      <c r="J2693" s="53">
        <v>0.018607920794632166</v>
      </c>
      <c r="K2693" s="53">
        <v>0.013604009020204503</v>
      </c>
      <c r="L2693" s="94">
        <v>7.39616726368184E-5</v>
      </c>
      <c r="M2693" s="94">
        <v>3.4625471629930415E-4</v>
      </c>
      <c r="N2693" s="94">
        <v>1.850690614218055E-4</v>
      </c>
      <c r="O2693" s="2" t="s">
        <v>9316</v>
      </c>
      <c r="P2693" s="2">
        <v>4.0</v>
      </c>
      <c r="Q2693" s="2" t="s">
        <v>9318</v>
      </c>
    </row>
    <row r="2694">
      <c r="A2694" s="54">
        <v>46151.0</v>
      </c>
      <c r="B2694" s="2" t="s">
        <v>515</v>
      </c>
      <c r="C2694" s="2" t="s">
        <v>288</v>
      </c>
      <c r="D2694" s="2">
        <v>0.0</v>
      </c>
      <c r="E2694" s="53">
        <v>0.002228903816018731</v>
      </c>
      <c r="F2694" s="53">
        <v>0.009688437763424934</v>
      </c>
      <c r="G2694" s="53">
        <v>0.013970899193557798</v>
      </c>
      <c r="H2694" s="53">
        <v>0.016171359624535114</v>
      </c>
      <c r="I2694" s="53">
        <v>0.018181209988037093</v>
      </c>
      <c r="J2694" s="53">
        <v>0.013357958739109624</v>
      </c>
      <c r="K2694" s="53">
        <v>0.01366442896633371</v>
      </c>
      <c r="L2694" s="94">
        <v>1.9518602427655394E-4</v>
      </c>
      <c r="M2694" s="94">
        <v>1.7843506167575517E-4</v>
      </c>
      <c r="N2694" s="94">
        <v>1.8671661897597976E-4</v>
      </c>
      <c r="O2694" s="2" t="s">
        <v>9316</v>
      </c>
      <c r="P2694" s="2">
        <v>5.0</v>
      </c>
      <c r="Q2694" s="2" t="s">
        <v>9318</v>
      </c>
    </row>
    <row r="2695">
      <c r="A2695" s="54">
        <v>46151.0</v>
      </c>
      <c r="B2695" s="2" t="s">
        <v>229</v>
      </c>
      <c r="C2695" s="2" t="s">
        <v>288</v>
      </c>
      <c r="D2695" s="2">
        <v>0.0</v>
      </c>
      <c r="E2695" s="53">
        <v>0.018763197441719424</v>
      </c>
      <c r="F2695" s="53">
        <v>0.05599224669093678</v>
      </c>
      <c r="G2695" s="53">
        <v>0.07135648228733892</v>
      </c>
      <c r="H2695" s="53">
        <v>0.07767308565791962</v>
      </c>
      <c r="I2695" s="53">
        <v>0.08214104621425682</v>
      </c>
      <c r="J2695" s="53">
        <v>0.08165074246524337</v>
      </c>
      <c r="K2695" s="53">
        <v>0.07650361237629114</v>
      </c>
      <c r="L2695" s="94">
        <v>0.0050917475644233125</v>
      </c>
      <c r="M2695" s="94">
        <v>0.006666843745125497</v>
      </c>
      <c r="N2695" s="94">
        <v>0.005852802706621806</v>
      </c>
      <c r="O2695" s="2" t="s">
        <v>9316</v>
      </c>
      <c r="P2695" s="2">
        <v>6.0</v>
      </c>
      <c r="Q2695" s="2" t="s">
        <v>9317</v>
      </c>
    </row>
    <row r="2696">
      <c r="A2696" s="54">
        <v>46151.0</v>
      </c>
      <c r="B2696" s="2" t="s">
        <v>178</v>
      </c>
      <c r="C2696" s="2" t="s">
        <v>288</v>
      </c>
      <c r="D2696" s="2">
        <v>0.0</v>
      </c>
      <c r="E2696" s="53">
        <v>0.14284114480853408</v>
      </c>
      <c r="F2696" s="53">
        <v>0.10184827681986788</v>
      </c>
      <c r="G2696" s="53">
        <v>0.08702056582688186</v>
      </c>
      <c r="H2696" s="53">
        <v>0.07988917353458602</v>
      </c>
      <c r="I2696" s="53">
        <v>0.073259884605808</v>
      </c>
      <c r="J2696" s="53">
        <v>0.04007639486749092</v>
      </c>
      <c r="K2696" s="53">
        <v>0.0635484803471864</v>
      </c>
      <c r="L2696" s="94">
        <v>0.007572578876830679</v>
      </c>
      <c r="M2696" s="94">
        <v>0.0016061174255750526</v>
      </c>
      <c r="N2696" s="94">
        <v>0.004038409354436736</v>
      </c>
      <c r="O2696" s="2" t="s">
        <v>9316</v>
      </c>
      <c r="P2696" s="2">
        <v>7.0</v>
      </c>
      <c r="Q2696" s="2" t="s">
        <v>9318</v>
      </c>
    </row>
    <row r="2697">
      <c r="A2697" s="54">
        <v>46151.0</v>
      </c>
      <c r="B2697" s="2" t="s">
        <v>1876</v>
      </c>
      <c r="C2697" s="2" t="s">
        <v>288</v>
      </c>
      <c r="D2697" s="2">
        <v>0.0</v>
      </c>
      <c r="E2697" s="53">
        <v>0.0</v>
      </c>
      <c r="F2697" s="53">
        <v>0.0</v>
      </c>
      <c r="G2697" s="53">
        <v>0.0</v>
      </c>
      <c r="H2697" s="53">
        <v>0.0</v>
      </c>
      <c r="I2697" s="53">
        <v>0.0</v>
      </c>
      <c r="J2697" s="53">
        <v>0.0</v>
      </c>
      <c r="K2697" s="53">
        <v>0.0</v>
      </c>
      <c r="L2697" s="94">
        <v>0.0</v>
      </c>
      <c r="M2697" s="94">
        <v>0.0</v>
      </c>
      <c r="N2697" s="94">
        <v>0.0</v>
      </c>
      <c r="O2697" s="2" t="s">
        <v>9316</v>
      </c>
      <c r="P2697" s="2">
        <v>8.0</v>
      </c>
      <c r="Q2697" s="2" t="s">
        <v>9318</v>
      </c>
    </row>
    <row r="2698">
      <c r="A2698" s="54">
        <v>46151.0</v>
      </c>
      <c r="B2698" s="2" t="s">
        <v>687</v>
      </c>
      <c r="C2698" s="2" t="s">
        <v>288</v>
      </c>
      <c r="D2698" s="2">
        <v>0.0</v>
      </c>
      <c r="E2698" s="53">
        <v>0.0</v>
      </c>
      <c r="F2698" s="53">
        <v>0.0</v>
      </c>
      <c r="G2698" s="53">
        <v>0.0</v>
      </c>
      <c r="H2698" s="53">
        <v>0.0</v>
      </c>
      <c r="I2698" s="53">
        <v>0.0</v>
      </c>
      <c r="J2698" s="53">
        <v>0.009965623011852286</v>
      </c>
      <c r="K2698" s="53">
        <v>0.004982811505926143</v>
      </c>
      <c r="L2698" s="94">
        <v>0.0</v>
      </c>
      <c r="M2698" s="94">
        <v>9.931364201435984E-5</v>
      </c>
      <c r="N2698" s="94">
        <v>2.482841050358996E-5</v>
      </c>
      <c r="O2698" s="2" t="s">
        <v>9316</v>
      </c>
      <c r="P2698" s="2">
        <v>9.0</v>
      </c>
      <c r="Q2698" s="2" t="s">
        <v>9318</v>
      </c>
    </row>
    <row r="2699">
      <c r="A2699" s="54">
        <v>46151.0</v>
      </c>
      <c r="B2699" s="2" t="s">
        <v>301</v>
      </c>
      <c r="C2699" s="2" t="s">
        <v>288</v>
      </c>
      <c r="D2699" s="2">
        <v>0.0</v>
      </c>
      <c r="E2699" s="53">
        <v>0.0</v>
      </c>
      <c r="F2699" s="53">
        <v>0.0</v>
      </c>
      <c r="G2699" s="53">
        <v>0.0</v>
      </c>
      <c r="H2699" s="53">
        <v>0.0</v>
      </c>
      <c r="I2699" s="53">
        <v>0.0</v>
      </c>
      <c r="J2699" s="53">
        <v>0.032</v>
      </c>
      <c r="K2699" s="53">
        <v>0.016</v>
      </c>
      <c r="L2699" s="94">
        <v>0.0</v>
      </c>
      <c r="M2699" s="94">
        <v>0.001</v>
      </c>
      <c r="N2699" s="94">
        <v>3.0E-4</v>
      </c>
      <c r="O2699" s="2" t="s">
        <v>9316</v>
      </c>
      <c r="P2699" s="2">
        <v>10.0</v>
      </c>
      <c r="Q2699" s="2" t="s">
        <v>9317</v>
      </c>
    </row>
    <row r="2700">
      <c r="A2700" s="54">
        <v>46151.0</v>
      </c>
      <c r="B2700" s="2" t="s">
        <v>450</v>
      </c>
      <c r="C2700" s="2" t="s">
        <v>288</v>
      </c>
      <c r="D2700" s="2">
        <v>0.0</v>
      </c>
      <c r="E2700" s="53">
        <v>0.0</v>
      </c>
      <c r="F2700" s="53">
        <v>0.0</v>
      </c>
      <c r="G2700" s="53">
        <v>0.0</v>
      </c>
      <c r="H2700" s="53">
        <v>0.0</v>
      </c>
      <c r="I2700" s="53">
        <v>0.0</v>
      </c>
      <c r="J2700" s="53">
        <v>0.003409152639580277</v>
      </c>
      <c r="K2700" s="53">
        <v>0.0017045763197901386</v>
      </c>
      <c r="L2700" s="94">
        <v>0.0</v>
      </c>
      <c r="M2700" s="94">
        <v>1.1622321719957171E-5</v>
      </c>
      <c r="N2700" s="94">
        <v>2.905580429989293E-6</v>
      </c>
      <c r="O2700" s="2" t="s">
        <v>9316</v>
      </c>
      <c r="P2700" s="2">
        <v>11.0</v>
      </c>
      <c r="Q2700" s="2" t="s">
        <v>9318</v>
      </c>
    </row>
    <row r="2701">
      <c r="A2701" s="54">
        <v>46151.0</v>
      </c>
      <c r="B2701" s="2" t="s">
        <v>1189</v>
      </c>
      <c r="C2701" s="2" t="s">
        <v>288</v>
      </c>
      <c r="D2701" s="2">
        <v>0.0</v>
      </c>
      <c r="E2701" s="53">
        <v>1.9700912536492707E-4</v>
      </c>
      <c r="F2701" s="53">
        <v>0.002880389780381494</v>
      </c>
      <c r="G2701" s="53">
        <v>0.0062233280914042715</v>
      </c>
      <c r="H2701" s="53">
        <v>0.00881749635913314</v>
      </c>
      <c r="I2701" s="53">
        <v>0.012134501844533102</v>
      </c>
      <c r="J2701" s="53">
        <v>0.009554111353522627</v>
      </c>
      <c r="K2701" s="53">
        <v>0.007888719722463449</v>
      </c>
      <c r="L2701" s="94">
        <v>3.8729812533261534E-5</v>
      </c>
      <c r="M2701" s="94">
        <v>9.128104375550995E-5</v>
      </c>
      <c r="N2701" s="94">
        <v>6.223189885958379E-5</v>
      </c>
      <c r="O2701" s="2" t="s">
        <v>9319</v>
      </c>
      <c r="P2701" s="2">
        <v>99.0</v>
      </c>
      <c r="Q2701" s="2" t="s">
        <v>9320</v>
      </c>
    </row>
    <row r="2702">
      <c r="A2702" s="54">
        <v>46152.0</v>
      </c>
      <c r="B2702" s="2" t="s">
        <v>194</v>
      </c>
      <c r="C2702" s="2" t="s">
        <v>256</v>
      </c>
      <c r="D2702" s="2">
        <v>0.0</v>
      </c>
      <c r="E2702" s="53">
        <v>0.0</v>
      </c>
      <c r="F2702" s="53">
        <v>0.005</v>
      </c>
      <c r="G2702" s="53">
        <v>0.011</v>
      </c>
      <c r="H2702" s="53">
        <v>0.016</v>
      </c>
      <c r="I2702" s="53">
        <v>0.023</v>
      </c>
      <c r="J2702" s="53">
        <v>0.068</v>
      </c>
      <c r="K2702" s="53">
        <v>0.04</v>
      </c>
      <c r="L2702" s="94">
        <v>1.0E-4</v>
      </c>
      <c r="M2702" s="94">
        <v>0.0046</v>
      </c>
      <c r="N2702" s="94">
        <v>0.0016</v>
      </c>
      <c r="O2702" s="2" t="s">
        <v>9316</v>
      </c>
      <c r="P2702" s="2">
        <v>1.0</v>
      </c>
      <c r="Q2702" s="2" t="s">
        <v>9317</v>
      </c>
    </row>
    <row r="2703">
      <c r="A2703" s="54">
        <v>46152.0</v>
      </c>
      <c r="B2703" s="2" t="s">
        <v>145</v>
      </c>
      <c r="C2703" s="2" t="s">
        <v>256</v>
      </c>
      <c r="D2703" s="2">
        <v>0.0</v>
      </c>
      <c r="E2703" s="53">
        <v>0.0</v>
      </c>
      <c r="F2703" s="53">
        <v>0.0</v>
      </c>
      <c r="G2703" s="53">
        <v>0.0</v>
      </c>
      <c r="H2703" s="53">
        <v>0.0</v>
      </c>
      <c r="I2703" s="53">
        <v>0.0</v>
      </c>
      <c r="J2703" s="53">
        <v>0.038</v>
      </c>
      <c r="K2703" s="53">
        <v>0.019</v>
      </c>
      <c r="L2703" s="94">
        <v>0.0</v>
      </c>
      <c r="M2703" s="94">
        <v>0.0014</v>
      </c>
      <c r="N2703" s="94">
        <v>4.0E-4</v>
      </c>
      <c r="O2703" s="2" t="s">
        <v>9316</v>
      </c>
      <c r="P2703" s="2">
        <v>2.0</v>
      </c>
      <c r="Q2703" s="2" t="s">
        <v>9317</v>
      </c>
    </row>
    <row r="2704">
      <c r="A2704" s="54">
        <v>46152.0</v>
      </c>
      <c r="B2704" s="2" t="s">
        <v>1801</v>
      </c>
      <c r="C2704" s="2" t="s">
        <v>256</v>
      </c>
      <c r="D2704" s="2">
        <v>0.0</v>
      </c>
      <c r="E2704" s="53">
        <v>0.0</v>
      </c>
      <c r="F2704" s="53">
        <v>0.0</v>
      </c>
      <c r="G2704" s="53">
        <v>0.0</v>
      </c>
      <c r="H2704" s="53">
        <v>0.0</v>
      </c>
      <c r="I2704" s="53">
        <v>0.0</v>
      </c>
      <c r="J2704" s="53">
        <v>0.0</v>
      </c>
      <c r="K2704" s="53">
        <v>0.0</v>
      </c>
      <c r="L2704" s="94">
        <v>0.0</v>
      </c>
      <c r="M2704" s="94">
        <v>0.0</v>
      </c>
      <c r="N2704" s="94">
        <v>0.0</v>
      </c>
      <c r="O2704" s="2" t="s">
        <v>9316</v>
      </c>
      <c r="P2704" s="2">
        <v>3.0</v>
      </c>
      <c r="Q2704" s="2" t="s">
        <v>9318</v>
      </c>
    </row>
    <row r="2705">
      <c r="A2705" s="54">
        <v>46152.0</v>
      </c>
      <c r="B2705" s="2" t="s">
        <v>932</v>
      </c>
      <c r="C2705" s="2" t="s">
        <v>256</v>
      </c>
      <c r="D2705" s="2">
        <v>0.0</v>
      </c>
      <c r="E2705" s="53">
        <v>0.0</v>
      </c>
      <c r="F2705" s="53">
        <v>0.0</v>
      </c>
      <c r="G2705" s="53">
        <v>0.0</v>
      </c>
      <c r="H2705" s="53">
        <v>0.0</v>
      </c>
      <c r="I2705" s="53">
        <v>0.0</v>
      </c>
      <c r="J2705" s="53">
        <v>0.01845420895821339</v>
      </c>
      <c r="K2705" s="53">
        <v>0.009227104479106695</v>
      </c>
      <c r="L2705" s="94">
        <v>0.0</v>
      </c>
      <c r="M2705" s="94">
        <v>3.405578282734033E-4</v>
      </c>
      <c r="N2705" s="94">
        <v>8.513945706835083E-5</v>
      </c>
      <c r="O2705" s="2" t="s">
        <v>9316</v>
      </c>
      <c r="P2705" s="2">
        <v>4.0</v>
      </c>
      <c r="Q2705" s="2" t="s">
        <v>9318</v>
      </c>
    </row>
    <row r="2706">
      <c r="A2706" s="54">
        <v>46152.0</v>
      </c>
      <c r="B2706" s="2" t="s">
        <v>515</v>
      </c>
      <c r="C2706" s="2" t="s">
        <v>256</v>
      </c>
      <c r="D2706" s="2">
        <v>0.0</v>
      </c>
      <c r="E2706" s="53">
        <v>0.14938685675126295</v>
      </c>
      <c r="F2706" s="53">
        <v>0.07918965147804724</v>
      </c>
      <c r="G2706" s="53">
        <v>0.056509919476297056</v>
      </c>
      <c r="H2706" s="53">
        <v>0.04596558782917784</v>
      </c>
      <c r="I2706" s="53">
        <v>0.03627902361042329</v>
      </c>
      <c r="J2706" s="53">
        <v>0.013247614526488776</v>
      </c>
      <c r="K2706" s="53">
        <v>0.03487876700139292</v>
      </c>
      <c r="L2706" s="94">
        <v>0.0031933709992175772</v>
      </c>
      <c r="M2706" s="94">
        <v>1.7549929064243644E-4</v>
      </c>
      <c r="N2706" s="94">
        <v>0.0012165283875374556</v>
      </c>
      <c r="O2706" s="2" t="s">
        <v>9316</v>
      </c>
      <c r="P2706" s="2">
        <v>5.0</v>
      </c>
      <c r="Q2706" s="2" t="s">
        <v>9318</v>
      </c>
    </row>
    <row r="2707">
      <c r="A2707" s="54">
        <v>46152.0</v>
      </c>
      <c r="B2707" s="2" t="s">
        <v>229</v>
      </c>
      <c r="C2707" s="2" t="s">
        <v>256</v>
      </c>
      <c r="D2707" s="2">
        <v>0.0</v>
      </c>
      <c r="E2707" s="53">
        <v>0.10750708862406934</v>
      </c>
      <c r="F2707" s="53">
        <v>0.09432017970595252</v>
      </c>
      <c r="G2707" s="53">
        <v>0.07987038661180575</v>
      </c>
      <c r="H2707" s="53">
        <v>0.07081423275871881</v>
      </c>
      <c r="I2707" s="53">
        <v>0.060946224125017705</v>
      </c>
      <c r="J2707" s="53">
        <v>0.08097626165098121</v>
      </c>
      <c r="K2707" s="53">
        <v>0.08042332413139347</v>
      </c>
      <c r="L2707" s="94">
        <v>0.006379278657519319</v>
      </c>
      <c r="M2707" s="94">
        <v>0.00655715495096817</v>
      </c>
      <c r="N2707" s="94">
        <v>0.0064679110643431756</v>
      </c>
      <c r="O2707" s="2" t="s">
        <v>9316</v>
      </c>
      <c r="P2707" s="2">
        <v>6.0</v>
      </c>
      <c r="Q2707" s="2" t="s">
        <v>9317</v>
      </c>
    </row>
    <row r="2708">
      <c r="A2708" s="54">
        <v>46152.0</v>
      </c>
      <c r="B2708" s="2" t="s">
        <v>178</v>
      </c>
      <c r="C2708" s="2" t="s">
        <v>256</v>
      </c>
      <c r="D2708" s="2">
        <v>0.0</v>
      </c>
      <c r="E2708" s="53">
        <v>3.7620112805897477E-4</v>
      </c>
      <c r="F2708" s="53">
        <v>0.003973948948656879</v>
      </c>
      <c r="G2708" s="53">
        <v>0.007688245743789379</v>
      </c>
      <c r="H2708" s="53">
        <v>0.010296977042621374</v>
      </c>
      <c r="I2708" s="53">
        <v>0.013381563960514514</v>
      </c>
      <c r="J2708" s="53">
        <v>0.03974534142416892</v>
      </c>
      <c r="K2708" s="53">
        <v>0.02371679358397915</v>
      </c>
      <c r="L2708" s="94">
        <v>5.91091226168955E-5</v>
      </c>
      <c r="M2708" s="94">
        <v>0.0015796921649237578</v>
      </c>
      <c r="N2708" s="94">
        <v>5.624862979050746E-4</v>
      </c>
      <c r="O2708" s="2" t="s">
        <v>9316</v>
      </c>
      <c r="P2708" s="2">
        <v>7.0</v>
      </c>
      <c r="Q2708" s="2" t="s">
        <v>9318</v>
      </c>
    </row>
    <row r="2709">
      <c r="A2709" s="54">
        <v>46152.0</v>
      </c>
      <c r="B2709" s="2" t="s">
        <v>1876</v>
      </c>
      <c r="C2709" s="2" t="s">
        <v>256</v>
      </c>
      <c r="D2709" s="2">
        <v>0.0</v>
      </c>
      <c r="E2709" s="53">
        <v>0.0</v>
      </c>
      <c r="F2709" s="53">
        <v>0.0</v>
      </c>
      <c r="G2709" s="53">
        <v>0.0</v>
      </c>
      <c r="H2709" s="53">
        <v>0.0</v>
      </c>
      <c r="I2709" s="53">
        <v>0.0</v>
      </c>
      <c r="J2709" s="53">
        <v>0.0</v>
      </c>
      <c r="K2709" s="53">
        <v>0.0</v>
      </c>
      <c r="L2709" s="94">
        <v>0.0</v>
      </c>
      <c r="M2709" s="94">
        <v>0.0</v>
      </c>
      <c r="N2709" s="94">
        <v>0.0</v>
      </c>
      <c r="O2709" s="2" t="s">
        <v>9316</v>
      </c>
      <c r="P2709" s="2">
        <v>8.0</v>
      </c>
      <c r="Q2709" s="2" t="s">
        <v>9318</v>
      </c>
    </row>
    <row r="2710">
      <c r="A2710" s="54">
        <v>46152.0</v>
      </c>
      <c r="B2710" s="2" t="s">
        <v>687</v>
      </c>
      <c r="C2710" s="2" t="s">
        <v>256</v>
      </c>
      <c r="D2710" s="2">
        <v>0.0</v>
      </c>
      <c r="E2710" s="53">
        <v>0.0</v>
      </c>
      <c r="F2710" s="53">
        <v>0.0</v>
      </c>
      <c r="G2710" s="53">
        <v>0.0</v>
      </c>
      <c r="H2710" s="53">
        <v>0.0</v>
      </c>
      <c r="I2710" s="53">
        <v>0.0</v>
      </c>
      <c r="J2710" s="53">
        <v>0.00988916621658211</v>
      </c>
      <c r="K2710" s="53">
        <v>0.004944583108291055</v>
      </c>
      <c r="L2710" s="94">
        <v>0.0</v>
      </c>
      <c r="M2710" s="94">
        <v>9.779560845918891E-5</v>
      </c>
      <c r="N2710" s="94">
        <v>2.4448902114797228E-5</v>
      </c>
      <c r="O2710" s="2" t="s">
        <v>9316</v>
      </c>
      <c r="P2710" s="2">
        <v>9.0</v>
      </c>
      <c r="Q2710" s="2" t="s">
        <v>9318</v>
      </c>
    </row>
    <row r="2711">
      <c r="A2711" s="54">
        <v>46152.0</v>
      </c>
      <c r="B2711" s="2" t="s">
        <v>301</v>
      </c>
      <c r="C2711" s="2" t="s">
        <v>256</v>
      </c>
      <c r="D2711" s="2">
        <v>0.0</v>
      </c>
      <c r="E2711" s="53">
        <v>0.001</v>
      </c>
      <c r="F2711" s="53">
        <v>0.005</v>
      </c>
      <c r="G2711" s="53">
        <v>0.009000000000000001</v>
      </c>
      <c r="H2711" s="53">
        <v>0.012</v>
      </c>
      <c r="I2711" s="53">
        <v>0.015</v>
      </c>
      <c r="J2711" s="53">
        <v>0.032</v>
      </c>
      <c r="K2711" s="53">
        <v>0.02</v>
      </c>
      <c r="L2711" s="94">
        <v>1.0E-4</v>
      </c>
      <c r="M2711" s="94">
        <v>0.001</v>
      </c>
      <c r="N2711" s="94">
        <v>4.0E-4</v>
      </c>
      <c r="O2711" s="2" t="s">
        <v>9316</v>
      </c>
      <c r="P2711" s="2">
        <v>10.0</v>
      </c>
      <c r="Q2711" s="2" t="s">
        <v>9317</v>
      </c>
    </row>
    <row r="2712">
      <c r="A2712" s="54">
        <v>46152.0</v>
      </c>
      <c r="B2712" s="2" t="s">
        <v>450</v>
      </c>
      <c r="C2712" s="2" t="s">
        <v>256</v>
      </c>
      <c r="D2712" s="2">
        <v>0.0</v>
      </c>
      <c r="E2712" s="53">
        <v>0.0018959348809427974</v>
      </c>
      <c r="F2712" s="53">
        <v>0.008921213753572561</v>
      </c>
      <c r="G2712" s="53">
        <v>0.013181404805118388</v>
      </c>
      <c r="H2712" s="53">
        <v>0.015428033573396326</v>
      </c>
      <c r="I2712" s="53">
        <v>0.017521613441615035</v>
      </c>
      <c r="J2712" s="53">
        <v>0.0033809911314437546</v>
      </c>
      <c r="K2712" s="53">
        <v>0.00828119796828107</v>
      </c>
      <c r="L2712" s="94">
        <v>1.7374943263639812E-4</v>
      </c>
      <c r="M2712" s="94">
        <v>1.143110103090132E-5</v>
      </c>
      <c r="N2712" s="94">
        <v>6.857823978986253E-5</v>
      </c>
      <c r="O2712" s="2" t="s">
        <v>9316</v>
      </c>
      <c r="P2712" s="2">
        <v>11.0</v>
      </c>
      <c r="Q2712" s="2" t="s">
        <v>9318</v>
      </c>
    </row>
    <row r="2713">
      <c r="A2713" s="54">
        <v>46152.0</v>
      </c>
      <c r="B2713" s="2" t="s">
        <v>1189</v>
      </c>
      <c r="C2713" s="2" t="s">
        <v>256</v>
      </c>
      <c r="D2713" s="2">
        <v>0.0</v>
      </c>
      <c r="E2713" s="53">
        <v>0.0</v>
      </c>
      <c r="F2713" s="53">
        <v>0.0</v>
      </c>
      <c r="G2713" s="53">
        <v>0.0</v>
      </c>
      <c r="H2713" s="53">
        <v>0.0</v>
      </c>
      <c r="I2713" s="53">
        <v>0.0</v>
      </c>
      <c r="J2713" s="53">
        <v>0.009475189048461919</v>
      </c>
      <c r="K2713" s="53">
        <v>0.004737594524230959</v>
      </c>
      <c r="L2713" s="94">
        <v>0.0</v>
      </c>
      <c r="M2713" s="94">
        <v>8.977920750409268E-5</v>
      </c>
      <c r="N2713" s="94">
        <v>2.244480187602317E-5</v>
      </c>
      <c r="O2713" s="2" t="s">
        <v>9319</v>
      </c>
      <c r="P2713" s="2">
        <v>99.0</v>
      </c>
      <c r="Q2713" s="2" t="s">
        <v>9320</v>
      </c>
    </row>
    <row r="2714">
      <c r="A2714" s="54">
        <v>46153.0</v>
      </c>
      <c r="B2714" s="2" t="s">
        <v>194</v>
      </c>
      <c r="C2714" s="2" t="s">
        <v>180</v>
      </c>
      <c r="D2714" s="2">
        <v>0.0</v>
      </c>
      <c r="E2714" s="53">
        <v>0.0</v>
      </c>
      <c r="F2714" s="53">
        <v>0.005</v>
      </c>
      <c r="G2714" s="53">
        <v>0.011</v>
      </c>
      <c r="H2714" s="53">
        <v>0.016</v>
      </c>
      <c r="I2714" s="53">
        <v>0.023</v>
      </c>
      <c r="J2714" s="53">
        <v>0.068</v>
      </c>
      <c r="K2714" s="53">
        <v>0.039</v>
      </c>
      <c r="L2714" s="94">
        <v>1.0E-4</v>
      </c>
      <c r="M2714" s="94">
        <v>0.0046</v>
      </c>
      <c r="N2714" s="94">
        <v>0.0015</v>
      </c>
      <c r="O2714" s="2" t="s">
        <v>9316</v>
      </c>
      <c r="P2714" s="2">
        <v>1.0</v>
      </c>
      <c r="Q2714" s="2" t="s">
        <v>9317</v>
      </c>
    </row>
    <row r="2715">
      <c r="A2715" s="54">
        <v>46153.0</v>
      </c>
      <c r="B2715" s="2" t="s">
        <v>145</v>
      </c>
      <c r="C2715" s="2" t="s">
        <v>180</v>
      </c>
      <c r="D2715" s="2">
        <v>0.0</v>
      </c>
      <c r="E2715" s="53">
        <v>0.006</v>
      </c>
      <c r="F2715" s="53">
        <v>0.023</v>
      </c>
      <c r="G2715" s="53">
        <v>0.031</v>
      </c>
      <c r="H2715" s="53">
        <v>0.035</v>
      </c>
      <c r="I2715" s="53">
        <v>0.038</v>
      </c>
      <c r="J2715" s="53">
        <v>0.038</v>
      </c>
      <c r="K2715" s="53">
        <v>0.034</v>
      </c>
      <c r="L2715" s="94">
        <v>0.001</v>
      </c>
      <c r="M2715" s="94">
        <v>0.0014</v>
      </c>
      <c r="N2715" s="94">
        <v>0.0012</v>
      </c>
      <c r="O2715" s="2" t="s">
        <v>9316</v>
      </c>
      <c r="P2715" s="2">
        <v>2.0</v>
      </c>
      <c r="Q2715" s="2" t="s">
        <v>9317</v>
      </c>
    </row>
    <row r="2716">
      <c r="A2716" s="54">
        <v>46153.0</v>
      </c>
      <c r="B2716" s="2" t="s">
        <v>1801</v>
      </c>
      <c r="C2716" s="2" t="s">
        <v>180</v>
      </c>
      <c r="D2716" s="2">
        <v>0.0</v>
      </c>
      <c r="E2716" s="53">
        <v>0.0</v>
      </c>
      <c r="F2716" s="53">
        <v>0.0</v>
      </c>
      <c r="G2716" s="53">
        <v>0.0</v>
      </c>
      <c r="H2716" s="53">
        <v>0.0</v>
      </c>
      <c r="I2716" s="53">
        <v>0.0</v>
      </c>
      <c r="J2716" s="53">
        <v>0.0</v>
      </c>
      <c r="K2716" s="53">
        <v>0.0</v>
      </c>
      <c r="L2716" s="94">
        <v>0.0</v>
      </c>
      <c r="M2716" s="94">
        <v>0.0</v>
      </c>
      <c r="N2716" s="94">
        <v>0.0</v>
      </c>
      <c r="O2716" s="2" t="s">
        <v>9316</v>
      </c>
      <c r="P2716" s="2">
        <v>3.0</v>
      </c>
      <c r="Q2716" s="2" t="s">
        <v>9318</v>
      </c>
    </row>
    <row r="2717">
      <c r="A2717" s="54">
        <v>46153.0</v>
      </c>
      <c r="B2717" s="2" t="s">
        <v>932</v>
      </c>
      <c r="C2717" s="2" t="s">
        <v>180</v>
      </c>
      <c r="D2717" s="2">
        <v>0.0</v>
      </c>
      <c r="E2717" s="53">
        <v>3.7620112805897477E-4</v>
      </c>
      <c r="F2717" s="53">
        <v>0.003973948948656879</v>
      </c>
      <c r="G2717" s="53">
        <v>0.007688245743789379</v>
      </c>
      <c r="H2717" s="53">
        <v>0.010296977042621374</v>
      </c>
      <c r="I2717" s="53">
        <v>0.013381563960514514</v>
      </c>
      <c r="J2717" s="53">
        <v>0.018301856527840634</v>
      </c>
      <c r="K2717" s="53">
        <v>0.012995051135815006</v>
      </c>
      <c r="L2717" s="94">
        <v>5.91091226168955E-5</v>
      </c>
      <c r="M2717" s="94">
        <v>3.349579523656628E-4</v>
      </c>
      <c r="N2717" s="94">
        <v>1.6887135402244687E-4</v>
      </c>
      <c r="O2717" s="2" t="s">
        <v>9316</v>
      </c>
      <c r="P2717" s="2">
        <v>4.0</v>
      </c>
      <c r="Q2717" s="2" t="s">
        <v>9318</v>
      </c>
    </row>
    <row r="2718">
      <c r="A2718" s="54">
        <v>46153.0</v>
      </c>
      <c r="B2718" s="2" t="s">
        <v>515</v>
      </c>
      <c r="C2718" s="2" t="s">
        <v>180</v>
      </c>
      <c r="D2718" s="2">
        <v>0.0</v>
      </c>
      <c r="E2718" s="53">
        <v>0.0</v>
      </c>
      <c r="F2718" s="53">
        <v>0.0</v>
      </c>
      <c r="G2718" s="53">
        <v>0.0</v>
      </c>
      <c r="H2718" s="53">
        <v>0.0</v>
      </c>
      <c r="I2718" s="53">
        <v>0.0</v>
      </c>
      <c r="J2718" s="53">
        <v>0.013138246182696739</v>
      </c>
      <c r="K2718" s="53">
        <v>0.0065691230913483695</v>
      </c>
      <c r="L2718" s="94">
        <v>0.0</v>
      </c>
      <c r="M2718" s="94">
        <v>1.7261351275714543E-4</v>
      </c>
      <c r="N2718" s="94">
        <v>4.315337818928636E-5</v>
      </c>
      <c r="O2718" s="2" t="s">
        <v>9316</v>
      </c>
      <c r="P2718" s="2">
        <v>5.0</v>
      </c>
      <c r="Q2718" s="2" t="s">
        <v>9318</v>
      </c>
    </row>
    <row r="2719">
      <c r="A2719" s="54">
        <v>46153.0</v>
      </c>
      <c r="B2719" s="2" t="s">
        <v>229</v>
      </c>
      <c r="C2719" s="2" t="s">
        <v>180</v>
      </c>
      <c r="D2719" s="2">
        <v>0.0</v>
      </c>
      <c r="E2719" s="53">
        <v>0.08813268488640418</v>
      </c>
      <c r="F2719" s="53">
        <v>0.09698334731992318</v>
      </c>
      <c r="G2719" s="53">
        <v>0.09720882386941401</v>
      </c>
      <c r="H2719" s="53">
        <v>0.09742232858985939</v>
      </c>
      <c r="I2719" s="53">
        <v>0.09810400837802655</v>
      </c>
      <c r="J2719" s="53">
        <v>0.08030774585098338</v>
      </c>
      <c r="K2719" s="53">
        <v>0.0887582848601987</v>
      </c>
      <c r="L2719" s="94">
        <v>0.009449555438074755</v>
      </c>
      <c r="M2719" s="94">
        <v>0.0064493340436661386</v>
      </c>
      <c r="N2719" s="94">
        <v>0.007878033131324177</v>
      </c>
      <c r="O2719" s="2" t="s">
        <v>9316</v>
      </c>
      <c r="P2719" s="2">
        <v>6.0</v>
      </c>
      <c r="Q2719" s="2" t="s">
        <v>9317</v>
      </c>
    </row>
    <row r="2720">
      <c r="A2720" s="54">
        <v>46153.0</v>
      </c>
      <c r="B2720" s="2" t="s">
        <v>178</v>
      </c>
      <c r="C2720" s="2" t="s">
        <v>180</v>
      </c>
      <c r="D2720" s="2">
        <v>0.0</v>
      </c>
      <c r="E2720" s="53">
        <v>0.14945035714789082</v>
      </c>
      <c r="F2720" s="53">
        <v>0.0808223291589321</v>
      </c>
      <c r="G2720" s="53">
        <v>0.06075884747110767</v>
      </c>
      <c r="H2720" s="53">
        <v>0.052565662219908875</v>
      </c>
      <c r="I2720" s="53">
        <v>0.04622695844413414</v>
      </c>
      <c r="J2720" s="53">
        <v>0.03941721577133395</v>
      </c>
      <c r="K2720" s="53">
        <v>0.05008803162122081</v>
      </c>
      <c r="L2720" s="94">
        <v>0.003691637546017327</v>
      </c>
      <c r="M2720" s="94">
        <v>0.0015537168991638975</v>
      </c>
      <c r="N2720" s="94">
        <v>0.0025088109116884155</v>
      </c>
      <c r="O2720" s="2" t="s">
        <v>9316</v>
      </c>
      <c r="P2720" s="2">
        <v>7.0</v>
      </c>
      <c r="Q2720" s="2" t="s">
        <v>9318</v>
      </c>
    </row>
    <row r="2721">
      <c r="A2721" s="54">
        <v>46153.0</v>
      </c>
      <c r="B2721" s="2" t="s">
        <v>1876</v>
      </c>
      <c r="C2721" s="2" t="s">
        <v>180</v>
      </c>
      <c r="D2721" s="2">
        <v>0.0</v>
      </c>
      <c r="E2721" s="53">
        <v>0.0</v>
      </c>
      <c r="F2721" s="53">
        <v>0.0</v>
      </c>
      <c r="G2721" s="53">
        <v>0.0</v>
      </c>
      <c r="H2721" s="53">
        <v>0.0</v>
      </c>
      <c r="I2721" s="53">
        <v>0.0</v>
      </c>
      <c r="J2721" s="53">
        <v>0.0</v>
      </c>
      <c r="K2721" s="53">
        <v>0.0</v>
      </c>
      <c r="L2721" s="94">
        <v>0.0</v>
      </c>
      <c r="M2721" s="94">
        <v>0.0</v>
      </c>
      <c r="N2721" s="94">
        <v>0.0</v>
      </c>
      <c r="O2721" s="2" t="s">
        <v>9316</v>
      </c>
      <c r="P2721" s="2">
        <v>8.0</v>
      </c>
      <c r="Q2721" s="2" t="s">
        <v>9318</v>
      </c>
    </row>
    <row r="2722">
      <c r="A2722" s="54">
        <v>46153.0</v>
      </c>
      <c r="B2722" s="2" t="s">
        <v>687</v>
      </c>
      <c r="C2722" s="2" t="s">
        <v>180</v>
      </c>
      <c r="D2722" s="2">
        <v>0.0</v>
      </c>
      <c r="E2722" s="53">
        <v>0.009553584561830558</v>
      </c>
      <c r="F2722" s="53">
        <v>0.019944167200630445</v>
      </c>
      <c r="G2722" s="53">
        <v>0.02234341649005947</v>
      </c>
      <c r="H2722" s="53">
        <v>0.02270113627185769</v>
      </c>
      <c r="I2722" s="53">
        <v>0.022311465479527514</v>
      </c>
      <c r="J2722" s="53">
        <v>0.009813296001953808</v>
      </c>
      <c r="K2722" s="53">
        <v>0.01607835624600664</v>
      </c>
      <c r="L2722" s="94">
        <v>4.992282604482615E-4</v>
      </c>
      <c r="M2722" s="94">
        <v>9.630077842196259E-5</v>
      </c>
      <c r="N2722" s="94">
        <v>2.5851353957350077E-4</v>
      </c>
      <c r="O2722" s="2" t="s">
        <v>9316</v>
      </c>
      <c r="P2722" s="2">
        <v>9.0</v>
      </c>
      <c r="Q2722" s="2" t="s">
        <v>9318</v>
      </c>
    </row>
    <row r="2723">
      <c r="A2723" s="54">
        <v>46153.0</v>
      </c>
      <c r="B2723" s="2" t="s">
        <v>301</v>
      </c>
      <c r="C2723" s="2" t="s">
        <v>180</v>
      </c>
      <c r="D2723" s="2">
        <v>0.0</v>
      </c>
      <c r="E2723" s="53">
        <v>0.025</v>
      </c>
      <c r="F2723" s="53">
        <v>0.033</v>
      </c>
      <c r="G2723" s="53">
        <v>0.031</v>
      </c>
      <c r="H2723" s="53">
        <v>0.028999999999999998</v>
      </c>
      <c r="I2723" s="53">
        <v>0.027000000000000003</v>
      </c>
      <c r="J2723" s="53">
        <v>0.031</v>
      </c>
      <c r="K2723" s="53">
        <v>0.031</v>
      </c>
      <c r="L2723" s="94">
        <v>0.001</v>
      </c>
      <c r="M2723" s="94">
        <v>0.001</v>
      </c>
      <c r="N2723" s="94">
        <v>0.001</v>
      </c>
      <c r="O2723" s="2" t="s">
        <v>9316</v>
      </c>
      <c r="P2723" s="2">
        <v>10.0</v>
      </c>
      <c r="Q2723" s="2" t="s">
        <v>9317</v>
      </c>
    </row>
    <row r="2724">
      <c r="A2724" s="54">
        <v>46153.0</v>
      </c>
      <c r="B2724" s="2" t="s">
        <v>450</v>
      </c>
      <c r="C2724" s="2" t="s">
        <v>180</v>
      </c>
      <c r="D2724" s="2">
        <v>0.0</v>
      </c>
      <c r="E2724" s="53">
        <v>0.0</v>
      </c>
      <c r="F2724" s="53">
        <v>0.0</v>
      </c>
      <c r="G2724" s="53">
        <v>0.0</v>
      </c>
      <c r="H2724" s="53">
        <v>0.0</v>
      </c>
      <c r="I2724" s="53">
        <v>0.0</v>
      </c>
      <c r="J2724" s="53">
        <v>0.003353078679758041</v>
      </c>
      <c r="K2724" s="53">
        <v>0.0016765393398790204</v>
      </c>
      <c r="L2724" s="94">
        <v>0.0</v>
      </c>
      <c r="M2724" s="94">
        <v>1.1243136632647927E-5</v>
      </c>
      <c r="N2724" s="94">
        <v>2.8107841581619817E-6</v>
      </c>
      <c r="O2724" s="2" t="s">
        <v>9316</v>
      </c>
      <c r="P2724" s="2">
        <v>11.0</v>
      </c>
      <c r="Q2724" s="2" t="s">
        <v>9318</v>
      </c>
    </row>
    <row r="2725">
      <c r="A2725" s="54">
        <v>46153.0</v>
      </c>
      <c r="B2725" s="2" t="s">
        <v>1189</v>
      </c>
      <c r="C2725" s="2" t="s">
        <v>180</v>
      </c>
      <c r="D2725" s="2">
        <v>0.0</v>
      </c>
      <c r="E2725" s="53">
        <v>0.0</v>
      </c>
      <c r="F2725" s="53">
        <v>0.0</v>
      </c>
      <c r="G2725" s="53">
        <v>0.0</v>
      </c>
      <c r="H2725" s="53">
        <v>0.0</v>
      </c>
      <c r="I2725" s="53">
        <v>0.0</v>
      </c>
      <c r="J2725" s="53">
        <v>0.009396964721261378</v>
      </c>
      <c r="K2725" s="53">
        <v>0.004698482360630689</v>
      </c>
      <c r="L2725" s="94">
        <v>0.0</v>
      </c>
      <c r="M2725" s="94">
        <v>8.830294597263093E-5</v>
      </c>
      <c r="N2725" s="94">
        <v>2.207573649315773E-5</v>
      </c>
      <c r="O2725" s="2" t="s">
        <v>9319</v>
      </c>
      <c r="P2725" s="2">
        <v>99.0</v>
      </c>
      <c r="Q2725" s="2" t="s">
        <v>9320</v>
      </c>
    </row>
    <row r="2726">
      <c r="A2726" s="54">
        <v>46154.0</v>
      </c>
      <c r="B2726" s="2" t="s">
        <v>194</v>
      </c>
      <c r="C2726" s="2" t="s">
        <v>208</v>
      </c>
      <c r="D2726" s="2">
        <v>0.0</v>
      </c>
      <c r="E2726" s="53">
        <v>0.046</v>
      </c>
      <c r="F2726" s="53">
        <v>0.089</v>
      </c>
      <c r="G2726" s="53">
        <v>0.103</v>
      </c>
      <c r="H2726" s="53">
        <v>0.108</v>
      </c>
      <c r="I2726" s="53">
        <v>0.114</v>
      </c>
      <c r="J2726" s="53">
        <v>0.067</v>
      </c>
      <c r="K2726" s="53">
        <v>0.085</v>
      </c>
      <c r="L2726" s="94">
        <v>0.0106</v>
      </c>
      <c r="M2726" s="94">
        <v>0.0045</v>
      </c>
      <c r="N2726" s="94">
        <v>0.0072</v>
      </c>
      <c r="O2726" s="2" t="s">
        <v>9316</v>
      </c>
      <c r="P2726" s="2">
        <v>1.0</v>
      </c>
      <c r="Q2726" s="2" t="s">
        <v>9317</v>
      </c>
    </row>
    <row r="2727">
      <c r="A2727" s="54">
        <v>46154.0</v>
      </c>
      <c r="B2727" s="2" t="s">
        <v>145</v>
      </c>
      <c r="C2727" s="2" t="s">
        <v>208</v>
      </c>
      <c r="D2727" s="2">
        <v>0.0</v>
      </c>
      <c r="E2727" s="53">
        <v>0.117</v>
      </c>
      <c r="F2727" s="53">
        <v>0.097</v>
      </c>
      <c r="G2727" s="53">
        <v>0.084</v>
      </c>
      <c r="H2727" s="53">
        <v>0.078</v>
      </c>
      <c r="I2727" s="53">
        <v>0.071</v>
      </c>
      <c r="J2727" s="53">
        <v>0.037</v>
      </c>
      <c r="K2727" s="53">
        <v>0.061</v>
      </c>
      <c r="L2727" s="94">
        <v>0.0071</v>
      </c>
      <c r="M2727" s="94">
        <v>0.0014</v>
      </c>
      <c r="N2727" s="94">
        <v>0.0037</v>
      </c>
      <c r="O2727" s="2" t="s">
        <v>9316</v>
      </c>
      <c r="P2727" s="2">
        <v>2.0</v>
      </c>
      <c r="Q2727" s="2" t="s">
        <v>9317</v>
      </c>
    </row>
    <row r="2728">
      <c r="A2728" s="54">
        <v>46154.0</v>
      </c>
      <c r="B2728" s="2" t="s">
        <v>1801</v>
      </c>
      <c r="C2728" s="2" t="s">
        <v>208</v>
      </c>
      <c r="D2728" s="2">
        <v>0.0</v>
      </c>
      <c r="E2728" s="53">
        <v>0.0</v>
      </c>
      <c r="F2728" s="53">
        <v>0.0</v>
      </c>
      <c r="G2728" s="53">
        <v>0.0</v>
      </c>
      <c r="H2728" s="53">
        <v>0.0</v>
      </c>
      <c r="I2728" s="53">
        <v>0.0</v>
      </c>
      <c r="J2728" s="53">
        <v>0.0</v>
      </c>
      <c r="K2728" s="53">
        <v>0.0</v>
      </c>
      <c r="L2728" s="94">
        <v>0.0</v>
      </c>
      <c r="M2728" s="94">
        <v>0.0</v>
      </c>
      <c r="N2728" s="94">
        <v>0.0</v>
      </c>
      <c r="O2728" s="2" t="s">
        <v>9316</v>
      </c>
      <c r="P2728" s="2">
        <v>3.0</v>
      </c>
      <c r="Q2728" s="2" t="s">
        <v>9318</v>
      </c>
    </row>
    <row r="2729">
      <c r="A2729" s="54">
        <v>46154.0</v>
      </c>
      <c r="B2729" s="2" t="s">
        <v>932</v>
      </c>
      <c r="C2729" s="2" t="s">
        <v>208</v>
      </c>
      <c r="D2729" s="2">
        <v>0.0</v>
      </c>
      <c r="E2729" s="53">
        <v>0.05660703339920124</v>
      </c>
      <c r="F2729" s="53">
        <v>0.04874694850596442</v>
      </c>
      <c r="G2729" s="53">
        <v>0.040892534034138804</v>
      </c>
      <c r="H2729" s="53">
        <v>0.03606386926124936</v>
      </c>
      <c r="I2729" s="53">
        <v>0.03086137401674784</v>
      </c>
      <c r="J2729" s="53">
        <v>0.018150850008105523</v>
      </c>
      <c r="K2729" s="53">
        <v>0.02952169202112216</v>
      </c>
      <c r="L2729" s="94">
        <v>0.0016721993397332004</v>
      </c>
      <c r="M2729" s="94">
        <v>3.2945335601674425E-4</v>
      </c>
      <c r="N2729" s="94">
        <v>8.715302997899879E-4</v>
      </c>
      <c r="O2729" s="2" t="s">
        <v>9316</v>
      </c>
      <c r="P2729" s="2">
        <v>4.0</v>
      </c>
      <c r="Q2729" s="2" t="s">
        <v>9318</v>
      </c>
    </row>
    <row r="2730">
      <c r="A2730" s="54">
        <v>46154.0</v>
      </c>
      <c r="B2730" s="2" t="s">
        <v>515</v>
      </c>
      <c r="C2730" s="2" t="s">
        <v>208</v>
      </c>
      <c r="D2730" s="2">
        <v>0.0</v>
      </c>
      <c r="E2730" s="53">
        <v>0.0</v>
      </c>
      <c r="F2730" s="53">
        <v>0.0</v>
      </c>
      <c r="G2730" s="53">
        <v>0.0</v>
      </c>
      <c r="H2730" s="53">
        <v>0.0</v>
      </c>
      <c r="I2730" s="53">
        <v>0.0</v>
      </c>
      <c r="J2730" s="53">
        <v>0.013029844019864014</v>
      </c>
      <c r="K2730" s="53">
        <v>0.006514922009932007</v>
      </c>
      <c r="L2730" s="94">
        <v>0.0</v>
      </c>
      <c r="M2730" s="94">
        <v>1.69776835181986E-4</v>
      </c>
      <c r="N2730" s="94">
        <v>4.24442087954965E-5</v>
      </c>
      <c r="O2730" s="2" t="s">
        <v>9316</v>
      </c>
      <c r="P2730" s="2">
        <v>5.0</v>
      </c>
      <c r="Q2730" s="2" t="s">
        <v>9318</v>
      </c>
    </row>
    <row r="2731">
      <c r="A2731" s="54">
        <v>46154.0</v>
      </c>
      <c r="B2731" s="2" t="s">
        <v>229</v>
      </c>
      <c r="C2731" s="2" t="s">
        <v>208</v>
      </c>
      <c r="D2731" s="2">
        <v>0.0</v>
      </c>
      <c r="E2731" s="53">
        <v>0.009891762283880808</v>
      </c>
      <c r="F2731" s="53">
        <v>0.03651353141253454</v>
      </c>
      <c r="G2731" s="53">
        <v>0.056937242033253725</v>
      </c>
      <c r="H2731" s="53">
        <v>0.07046145654266721</v>
      </c>
      <c r="I2731" s="53">
        <v>0.08618556280726793</v>
      </c>
      <c r="J2731" s="53">
        <v>0.07964513584798824</v>
      </c>
      <c r="K2731" s="53">
        <v>0.06829118894062099</v>
      </c>
      <c r="L2731" s="94">
        <v>0.003241849530353315</v>
      </c>
      <c r="M2731" s="94">
        <v>0.0063433476642445015</v>
      </c>
      <c r="N2731" s="94">
        <v>0.0046636864869235945</v>
      </c>
      <c r="O2731" s="2" t="s">
        <v>9316</v>
      </c>
      <c r="P2731" s="2">
        <v>6.0</v>
      </c>
      <c r="Q2731" s="2" t="s">
        <v>9317</v>
      </c>
    </row>
    <row r="2732">
      <c r="A2732" s="54">
        <v>46154.0</v>
      </c>
      <c r="B2732" s="2" t="s">
        <v>178</v>
      </c>
      <c r="C2732" s="2" t="s">
        <v>208</v>
      </c>
      <c r="D2732" s="2">
        <v>0.0</v>
      </c>
      <c r="E2732" s="53">
        <v>0.0</v>
      </c>
      <c r="F2732" s="53">
        <v>0.0</v>
      </c>
      <c r="G2732" s="53">
        <v>0.0</v>
      </c>
      <c r="H2732" s="53">
        <v>0.0</v>
      </c>
      <c r="I2732" s="53">
        <v>0.0</v>
      </c>
      <c r="J2732" s="53">
        <v>0.03909198884355081</v>
      </c>
      <c r="K2732" s="53">
        <v>0.019545994421775403</v>
      </c>
      <c r="L2732" s="94">
        <v>0.0</v>
      </c>
      <c r="M2732" s="94">
        <v>0.0015281835917443007</v>
      </c>
      <c r="N2732" s="94">
        <v>3.820458979360752E-4</v>
      </c>
      <c r="O2732" s="2" t="s">
        <v>9316</v>
      </c>
      <c r="P2732" s="2">
        <v>7.0</v>
      </c>
      <c r="Q2732" s="2" t="s">
        <v>9318</v>
      </c>
    </row>
    <row r="2733">
      <c r="A2733" s="54">
        <v>46154.0</v>
      </c>
      <c r="B2733" s="2" t="s">
        <v>1876</v>
      </c>
      <c r="C2733" s="2" t="s">
        <v>208</v>
      </c>
      <c r="D2733" s="2">
        <v>0.0</v>
      </c>
      <c r="E2733" s="53">
        <v>0.0</v>
      </c>
      <c r="F2733" s="53">
        <v>0.0</v>
      </c>
      <c r="G2733" s="53">
        <v>0.0</v>
      </c>
      <c r="H2733" s="53">
        <v>0.0</v>
      </c>
      <c r="I2733" s="53">
        <v>0.0</v>
      </c>
      <c r="J2733" s="53">
        <v>0.0</v>
      </c>
      <c r="K2733" s="53">
        <v>0.0</v>
      </c>
      <c r="L2733" s="94">
        <v>0.0</v>
      </c>
      <c r="M2733" s="94">
        <v>0.0</v>
      </c>
      <c r="N2733" s="94">
        <v>0.0</v>
      </c>
      <c r="O2733" s="2" t="s">
        <v>9316</v>
      </c>
      <c r="P2733" s="2">
        <v>8.0</v>
      </c>
      <c r="Q2733" s="2" t="s">
        <v>9318</v>
      </c>
    </row>
    <row r="2734">
      <c r="A2734" s="54">
        <v>46154.0</v>
      </c>
      <c r="B2734" s="2" t="s">
        <v>687</v>
      </c>
      <c r="C2734" s="2" t="s">
        <v>208</v>
      </c>
      <c r="D2734" s="2">
        <v>0.0</v>
      </c>
      <c r="E2734" s="53">
        <v>0.0</v>
      </c>
      <c r="F2734" s="53">
        <v>0.0</v>
      </c>
      <c r="G2734" s="53">
        <v>0.0</v>
      </c>
      <c r="H2734" s="53">
        <v>0.0</v>
      </c>
      <c r="I2734" s="53">
        <v>0.0</v>
      </c>
      <c r="J2734" s="53">
        <v>0.009738007867689176</v>
      </c>
      <c r="K2734" s="53">
        <v>0.004869003933844588</v>
      </c>
      <c r="L2734" s="94">
        <v>0.0</v>
      </c>
      <c r="M2734" s="94">
        <v>9.482879723117628E-5</v>
      </c>
      <c r="N2734" s="94">
        <v>2.370719930779407E-5</v>
      </c>
      <c r="O2734" s="2" t="s">
        <v>9316</v>
      </c>
      <c r="P2734" s="2">
        <v>9.0</v>
      </c>
      <c r="Q2734" s="2" t="s">
        <v>9318</v>
      </c>
    </row>
    <row r="2735">
      <c r="A2735" s="54">
        <v>46154.0</v>
      </c>
      <c r="B2735" s="2" t="s">
        <v>301</v>
      </c>
      <c r="C2735" s="2" t="s">
        <v>208</v>
      </c>
      <c r="D2735" s="2">
        <v>0.0</v>
      </c>
      <c r="E2735" s="53">
        <v>0.025</v>
      </c>
      <c r="F2735" s="53">
        <v>0.033</v>
      </c>
      <c r="G2735" s="53">
        <v>0.031</v>
      </c>
      <c r="H2735" s="53">
        <v>0.028999999999999998</v>
      </c>
      <c r="I2735" s="53">
        <v>0.027000000000000003</v>
      </c>
      <c r="J2735" s="53">
        <v>0.031</v>
      </c>
      <c r="K2735" s="53">
        <v>0.031</v>
      </c>
      <c r="L2735" s="94">
        <v>0.001</v>
      </c>
      <c r="M2735" s="94">
        <v>0.001</v>
      </c>
      <c r="N2735" s="94">
        <v>0.001</v>
      </c>
      <c r="O2735" s="2" t="s">
        <v>9316</v>
      </c>
      <c r="P2735" s="2">
        <v>10.0</v>
      </c>
      <c r="Q2735" s="2" t="s">
        <v>9317</v>
      </c>
    </row>
    <row r="2736">
      <c r="A2736" s="54">
        <v>46154.0</v>
      </c>
      <c r="B2736" s="2" t="s">
        <v>450</v>
      </c>
      <c r="C2736" s="2" t="s">
        <v>208</v>
      </c>
      <c r="D2736" s="2">
        <v>0.0</v>
      </c>
      <c r="E2736" s="53">
        <v>0.0</v>
      </c>
      <c r="F2736" s="53">
        <v>0.0</v>
      </c>
      <c r="G2736" s="53">
        <v>0.0</v>
      </c>
      <c r="H2736" s="53">
        <v>0.0</v>
      </c>
      <c r="I2736" s="53">
        <v>0.0</v>
      </c>
      <c r="J2736" s="53">
        <v>0.003325412812032653</v>
      </c>
      <c r="K2736" s="53">
        <v>0.0016627064060163266</v>
      </c>
      <c r="L2736" s="94">
        <v>0.0</v>
      </c>
      <c r="M2736" s="94">
        <v>1.1058370370430918E-5</v>
      </c>
      <c r="N2736" s="94">
        <v>2.7645925926077296E-6</v>
      </c>
      <c r="O2736" s="2" t="s">
        <v>9316</v>
      </c>
      <c r="P2736" s="2">
        <v>11.0</v>
      </c>
      <c r="Q2736" s="2" t="s">
        <v>9318</v>
      </c>
    </row>
    <row r="2737">
      <c r="A2737" s="54">
        <v>46154.0</v>
      </c>
      <c r="B2737" s="2" t="s">
        <v>1189</v>
      </c>
      <c r="C2737" s="2" t="s">
        <v>208</v>
      </c>
      <c r="D2737" s="2">
        <v>0.0</v>
      </c>
      <c r="E2737" s="53">
        <v>0.14938685675126295</v>
      </c>
      <c r="F2737" s="53">
        <v>0.07918965147804724</v>
      </c>
      <c r="G2737" s="53">
        <v>0.056509919476297056</v>
      </c>
      <c r="H2737" s="53">
        <v>0.04596558782917784</v>
      </c>
      <c r="I2737" s="53">
        <v>0.03627902361042329</v>
      </c>
      <c r="J2737" s="53">
        <v>0.009319431442794639</v>
      </c>
      <c r="K2737" s="53">
        <v>0.03291467545954585</v>
      </c>
      <c r="L2737" s="94">
        <v>0.0031933709992175772</v>
      </c>
      <c r="M2737" s="94">
        <v>8.685180241694937E-5</v>
      </c>
      <c r="N2737" s="94">
        <v>0.00108337586060723</v>
      </c>
      <c r="O2737" s="2" t="s">
        <v>9319</v>
      </c>
      <c r="P2737" s="2">
        <v>99.0</v>
      </c>
      <c r="Q2737" s="2" t="s">
        <v>9320</v>
      </c>
    </row>
    <row r="2738">
      <c r="A2738" s="54">
        <v>46155.0</v>
      </c>
      <c r="B2738" s="2" t="s">
        <v>194</v>
      </c>
      <c r="C2738" s="2" t="s">
        <v>303</v>
      </c>
      <c r="D2738" s="2">
        <v>0.0</v>
      </c>
      <c r="E2738" s="53">
        <v>0.002</v>
      </c>
      <c r="F2738" s="53">
        <v>0.008</v>
      </c>
      <c r="G2738" s="53">
        <v>0.012</v>
      </c>
      <c r="H2738" s="53">
        <v>0.015</v>
      </c>
      <c r="I2738" s="53">
        <v>0.017</v>
      </c>
      <c r="J2738" s="53">
        <v>0.067</v>
      </c>
      <c r="K2738" s="53">
        <v>0.04</v>
      </c>
      <c r="L2738" s="94">
        <v>1.0E-4</v>
      </c>
      <c r="M2738" s="94">
        <v>0.0045</v>
      </c>
      <c r="N2738" s="94">
        <v>0.0016</v>
      </c>
      <c r="O2738" s="2" t="s">
        <v>9316</v>
      </c>
      <c r="P2738" s="2">
        <v>1.0</v>
      </c>
      <c r="Q2738" s="2" t="s">
        <v>9317</v>
      </c>
    </row>
    <row r="2739">
      <c r="A2739" s="54">
        <v>46155.0</v>
      </c>
      <c r="B2739" s="2" t="s">
        <v>145</v>
      </c>
      <c r="C2739" s="2" t="s">
        <v>303</v>
      </c>
      <c r="D2739" s="2">
        <v>0.0</v>
      </c>
      <c r="E2739" s="53">
        <v>0.0</v>
      </c>
      <c r="F2739" s="53">
        <v>0.0</v>
      </c>
      <c r="G2739" s="53">
        <v>0.0</v>
      </c>
      <c r="H2739" s="53">
        <v>0.0</v>
      </c>
      <c r="I2739" s="53">
        <v>0.0</v>
      </c>
      <c r="J2739" s="53">
        <v>0.037</v>
      </c>
      <c r="K2739" s="53">
        <v>0.018</v>
      </c>
      <c r="L2739" s="94">
        <v>0.0</v>
      </c>
      <c r="M2739" s="94">
        <v>0.0014</v>
      </c>
      <c r="N2739" s="94">
        <v>3.0E-4</v>
      </c>
      <c r="O2739" s="2" t="s">
        <v>9316</v>
      </c>
      <c r="P2739" s="2">
        <v>2.0</v>
      </c>
      <c r="Q2739" s="2" t="s">
        <v>9317</v>
      </c>
    </row>
    <row r="2740">
      <c r="A2740" s="54">
        <v>46155.0</v>
      </c>
      <c r="B2740" s="2" t="s">
        <v>1801</v>
      </c>
      <c r="C2740" s="2" t="s">
        <v>303</v>
      </c>
      <c r="D2740" s="2">
        <v>0.0</v>
      </c>
      <c r="E2740" s="53">
        <v>0.0</v>
      </c>
      <c r="F2740" s="53">
        <v>0.0</v>
      </c>
      <c r="G2740" s="53">
        <v>0.0</v>
      </c>
      <c r="H2740" s="53">
        <v>0.0</v>
      </c>
      <c r="I2740" s="53">
        <v>0.0</v>
      </c>
      <c r="J2740" s="53">
        <v>0.0</v>
      </c>
      <c r="K2740" s="53">
        <v>0.0</v>
      </c>
      <c r="L2740" s="94">
        <v>0.0</v>
      </c>
      <c r="M2740" s="94">
        <v>0.0</v>
      </c>
      <c r="N2740" s="94">
        <v>0.0</v>
      </c>
      <c r="O2740" s="2" t="s">
        <v>9316</v>
      </c>
      <c r="P2740" s="2">
        <v>3.0</v>
      </c>
      <c r="Q2740" s="2" t="s">
        <v>9318</v>
      </c>
    </row>
    <row r="2741">
      <c r="A2741" s="54">
        <v>46155.0</v>
      </c>
      <c r="B2741" s="2" t="s">
        <v>932</v>
      </c>
      <c r="C2741" s="2" t="s">
        <v>303</v>
      </c>
      <c r="D2741" s="2">
        <v>0.0</v>
      </c>
      <c r="E2741" s="53">
        <v>0.09195839705823734</v>
      </c>
      <c r="F2741" s="53">
        <v>0.06213094126766179</v>
      </c>
      <c r="G2741" s="53">
        <v>0.04807113276646308</v>
      </c>
      <c r="H2741" s="53">
        <v>0.04071482469553252</v>
      </c>
      <c r="I2741" s="53">
        <v>0.03346073096338002</v>
      </c>
      <c r="J2741" s="53">
        <v>0.018001176061860802</v>
      </c>
      <c r="K2741" s="53">
        <v>0.03303615441416194</v>
      </c>
      <c r="L2741" s="94">
        <v>0.002310833805450921</v>
      </c>
      <c r="M2741" s="94">
        <v>3.2404233961011035E-4</v>
      </c>
      <c r="N2741" s="94">
        <v>0.0010913874984763514</v>
      </c>
      <c r="O2741" s="2" t="s">
        <v>9316</v>
      </c>
      <c r="P2741" s="2">
        <v>4.0</v>
      </c>
      <c r="Q2741" s="2" t="s">
        <v>9318</v>
      </c>
    </row>
    <row r="2742">
      <c r="A2742" s="54">
        <v>46155.0</v>
      </c>
      <c r="B2742" s="2" t="s">
        <v>515</v>
      </c>
      <c r="C2742" s="2" t="s">
        <v>303</v>
      </c>
      <c r="D2742" s="2">
        <v>0.0</v>
      </c>
      <c r="E2742" s="53">
        <v>0.0</v>
      </c>
      <c r="F2742" s="53">
        <v>0.0</v>
      </c>
      <c r="G2742" s="53">
        <v>0.0</v>
      </c>
      <c r="H2742" s="53">
        <v>0.0</v>
      </c>
      <c r="I2742" s="53">
        <v>0.0</v>
      </c>
      <c r="J2742" s="53">
        <v>0.012922398463731088</v>
      </c>
      <c r="K2742" s="53">
        <v>0.006461199231865544</v>
      </c>
      <c r="L2742" s="94">
        <v>0.0</v>
      </c>
      <c r="M2742" s="94">
        <v>1.6698838205543958E-4</v>
      </c>
      <c r="N2742" s="94">
        <v>4.1747095513859895E-5</v>
      </c>
      <c r="O2742" s="2" t="s">
        <v>9316</v>
      </c>
      <c r="P2742" s="2">
        <v>5.0</v>
      </c>
      <c r="Q2742" s="2" t="s">
        <v>9318</v>
      </c>
    </row>
    <row r="2743">
      <c r="A2743" s="54">
        <v>46155.0</v>
      </c>
      <c r="B2743" s="2" t="s">
        <v>229</v>
      </c>
      <c r="C2743" s="2" t="s">
        <v>303</v>
      </c>
      <c r="D2743" s="2">
        <v>0.0</v>
      </c>
      <c r="E2743" s="53">
        <v>0.09528581120835249</v>
      </c>
      <c r="F2743" s="53">
        <v>0.13568595890542326</v>
      </c>
      <c r="G2743" s="53">
        <v>0.14075407249399102</v>
      </c>
      <c r="H2743" s="53">
        <v>0.139936836095831</v>
      </c>
      <c r="I2743" s="53">
        <v>0.1365416705149464</v>
      </c>
      <c r="J2743" s="53">
        <v>0.07898837311917713</v>
      </c>
      <c r="K2743" s="53">
        <v>0.10987122280658407</v>
      </c>
      <c r="L2743" s="94">
        <v>0.01981170892364368</v>
      </c>
      <c r="M2743" s="94">
        <v>0.006239163088014344</v>
      </c>
      <c r="N2743" s="94">
        <v>0.01207168560101404</v>
      </c>
      <c r="O2743" s="2" t="s">
        <v>9316</v>
      </c>
      <c r="P2743" s="2">
        <v>6.0</v>
      </c>
      <c r="Q2743" s="2" t="s">
        <v>9317</v>
      </c>
    </row>
    <row r="2744">
      <c r="A2744" s="54">
        <v>46155.0</v>
      </c>
      <c r="B2744" s="2" t="s">
        <v>178</v>
      </c>
      <c r="C2744" s="2" t="s">
        <v>303</v>
      </c>
      <c r="D2744" s="2">
        <v>0.0</v>
      </c>
      <c r="E2744" s="53">
        <v>0.00425622989984848</v>
      </c>
      <c r="F2744" s="53">
        <v>0.013366717701307354</v>
      </c>
      <c r="G2744" s="53">
        <v>0.017259528130959288</v>
      </c>
      <c r="H2744" s="53">
        <v>0.018884739161738957</v>
      </c>
      <c r="I2744" s="53">
        <v>0.02004969198171685</v>
      </c>
      <c r="J2744" s="53">
        <v>0.03876963191623579</v>
      </c>
      <c r="K2744" s="53">
        <v>0.028014580023597538</v>
      </c>
      <c r="L2744" s="94">
        <v>2.97891311303375E-4</v>
      </c>
      <c r="M2744" s="94">
        <v>0.0015030843589204086</v>
      </c>
      <c r="N2744" s="94">
        <v>7.848166938985502E-4</v>
      </c>
      <c r="O2744" s="2" t="s">
        <v>9316</v>
      </c>
      <c r="P2744" s="2">
        <v>7.0</v>
      </c>
      <c r="Q2744" s="2" t="s">
        <v>9318</v>
      </c>
    </row>
    <row r="2745">
      <c r="A2745" s="54">
        <v>46155.0</v>
      </c>
      <c r="B2745" s="2" t="s">
        <v>1876</v>
      </c>
      <c r="C2745" s="2" t="s">
        <v>303</v>
      </c>
      <c r="D2745" s="2">
        <v>0.0</v>
      </c>
      <c r="E2745" s="53">
        <v>0.0</v>
      </c>
      <c r="F2745" s="53">
        <v>0.0</v>
      </c>
      <c r="G2745" s="53">
        <v>0.0</v>
      </c>
      <c r="H2745" s="53">
        <v>0.0</v>
      </c>
      <c r="I2745" s="53">
        <v>0.0</v>
      </c>
      <c r="J2745" s="53">
        <v>0.0</v>
      </c>
      <c r="K2745" s="53">
        <v>0.0</v>
      </c>
      <c r="L2745" s="94">
        <v>0.0</v>
      </c>
      <c r="M2745" s="94">
        <v>0.0</v>
      </c>
      <c r="N2745" s="94">
        <v>0.0</v>
      </c>
      <c r="O2745" s="2" t="s">
        <v>9316</v>
      </c>
      <c r="P2745" s="2">
        <v>8.0</v>
      </c>
      <c r="Q2745" s="2" t="s">
        <v>9318</v>
      </c>
    </row>
    <row r="2746">
      <c r="A2746" s="54">
        <v>46155.0</v>
      </c>
      <c r="B2746" s="2" t="s">
        <v>687</v>
      </c>
      <c r="C2746" s="2" t="s">
        <v>303</v>
      </c>
      <c r="D2746" s="2">
        <v>0.0</v>
      </c>
      <c r="E2746" s="53">
        <v>0.0</v>
      </c>
      <c r="F2746" s="53">
        <v>0.0</v>
      </c>
      <c r="G2746" s="53">
        <v>0.0</v>
      </c>
      <c r="H2746" s="53">
        <v>0.0</v>
      </c>
      <c r="I2746" s="53">
        <v>0.0</v>
      </c>
      <c r="J2746" s="53">
        <v>0.009663297348036386</v>
      </c>
      <c r="K2746" s="53">
        <v>0.004831648674018193</v>
      </c>
      <c r="L2746" s="94">
        <v>0.0</v>
      </c>
      <c r="M2746" s="94">
        <v>9.337931563656704E-5</v>
      </c>
      <c r="N2746" s="94">
        <v>2.334482890914176E-5</v>
      </c>
      <c r="O2746" s="2" t="s">
        <v>9316</v>
      </c>
      <c r="P2746" s="2">
        <v>9.0</v>
      </c>
      <c r="Q2746" s="2" t="s">
        <v>9318</v>
      </c>
    </row>
    <row r="2747">
      <c r="A2747" s="54">
        <v>46155.0</v>
      </c>
      <c r="B2747" s="2" t="s">
        <v>301</v>
      </c>
      <c r="C2747" s="2" t="s">
        <v>303</v>
      </c>
      <c r="D2747" s="2">
        <v>0.0</v>
      </c>
      <c r="E2747" s="53">
        <v>0.051</v>
      </c>
      <c r="F2747" s="53">
        <v>0.09300000000000001</v>
      </c>
      <c r="G2747" s="53">
        <v>0.10300000000000001</v>
      </c>
      <c r="H2747" s="53">
        <v>0.106</v>
      </c>
      <c r="I2747" s="53">
        <v>0.106</v>
      </c>
      <c r="J2747" s="53">
        <v>0.031</v>
      </c>
      <c r="K2747" s="53">
        <v>0.067</v>
      </c>
      <c r="L2747" s="94">
        <v>0.0106</v>
      </c>
      <c r="M2747" s="94">
        <v>0.001</v>
      </c>
      <c r="N2747" s="94">
        <v>0.0045</v>
      </c>
      <c r="O2747" s="2" t="s">
        <v>9316</v>
      </c>
      <c r="P2747" s="2">
        <v>10.0</v>
      </c>
      <c r="Q2747" s="2" t="s">
        <v>9317</v>
      </c>
    </row>
    <row r="2748">
      <c r="A2748" s="54">
        <v>46155.0</v>
      </c>
      <c r="B2748" s="2" t="s">
        <v>450</v>
      </c>
      <c r="C2748" s="2" t="s">
        <v>303</v>
      </c>
      <c r="D2748" s="2">
        <v>0.0</v>
      </c>
      <c r="E2748" s="53">
        <v>0.0</v>
      </c>
      <c r="F2748" s="53">
        <v>0.0</v>
      </c>
      <c r="G2748" s="53">
        <v>0.0</v>
      </c>
      <c r="H2748" s="53">
        <v>0.0</v>
      </c>
      <c r="I2748" s="53">
        <v>0.0</v>
      </c>
      <c r="J2748" s="53">
        <v>0.003297991084772089</v>
      </c>
      <c r="K2748" s="53">
        <v>0.0016489955423860446</v>
      </c>
      <c r="L2748" s="94">
        <v>0.0</v>
      </c>
      <c r="M2748" s="94">
        <v>1.0876745195236182E-5</v>
      </c>
      <c r="N2748" s="94">
        <v>2.7191862988090454E-6</v>
      </c>
      <c r="O2748" s="2" t="s">
        <v>9316</v>
      </c>
      <c r="P2748" s="2">
        <v>11.0</v>
      </c>
      <c r="Q2748" s="2" t="s">
        <v>9318</v>
      </c>
    </row>
    <row r="2749">
      <c r="A2749" s="54">
        <v>46155.0</v>
      </c>
      <c r="B2749" s="2" t="s">
        <v>1189</v>
      </c>
      <c r="C2749" s="2" t="s">
        <v>303</v>
      </c>
      <c r="D2749" s="2">
        <v>0.0</v>
      </c>
      <c r="E2749" s="53">
        <v>6.350039662785613E-5</v>
      </c>
      <c r="F2749" s="53">
        <v>0.0016326776808848708</v>
      </c>
      <c r="G2749" s="53">
        <v>0.004248927994810611</v>
      </c>
      <c r="H2749" s="53">
        <v>0.00660007439073104</v>
      </c>
      <c r="I2749" s="53">
        <v>0.009947934833710847</v>
      </c>
      <c r="J2749" s="53">
        <v>0.009242582365193467</v>
      </c>
      <c r="K2749" s="53">
        <v>0.006745755180002038</v>
      </c>
      <c r="L2749" s="94">
        <v>1.805338910508532E-5</v>
      </c>
      <c r="M2749" s="94">
        <v>8.542532877738526E-5</v>
      </c>
      <c r="N2749" s="94">
        <v>4.550521294852433E-5</v>
      </c>
      <c r="O2749" s="2" t="s">
        <v>9319</v>
      </c>
      <c r="P2749" s="2">
        <v>99.0</v>
      </c>
      <c r="Q2749" s="2" t="s">
        <v>9320</v>
      </c>
    </row>
    <row r="2750">
      <c r="A2750" s="54">
        <v>46156.0</v>
      </c>
      <c r="B2750" s="2" t="s">
        <v>194</v>
      </c>
      <c r="C2750" s="2" t="s">
        <v>148</v>
      </c>
      <c r="D2750" s="2">
        <v>1.0</v>
      </c>
      <c r="E2750" s="53">
        <v>0.114</v>
      </c>
      <c r="F2750" s="53">
        <v>0.099</v>
      </c>
      <c r="G2750" s="53">
        <v>0.091</v>
      </c>
      <c r="H2750" s="53">
        <v>0.088</v>
      </c>
      <c r="I2750" s="53">
        <v>0.085</v>
      </c>
      <c r="J2750" s="53">
        <v>0.066</v>
      </c>
      <c r="K2750" s="53">
        <v>0.079</v>
      </c>
      <c r="L2750" s="94">
        <v>0.8263</v>
      </c>
      <c r="M2750" s="94">
        <v>0.8724</v>
      </c>
      <c r="N2750" s="94">
        <v>0.8482</v>
      </c>
      <c r="O2750" s="2" t="s">
        <v>9316</v>
      </c>
      <c r="P2750" s="2">
        <v>1.0</v>
      </c>
      <c r="Q2750" s="2" t="s">
        <v>9317</v>
      </c>
    </row>
    <row r="2751">
      <c r="A2751" s="54">
        <v>46156.0</v>
      </c>
      <c r="B2751" s="2" t="s">
        <v>145</v>
      </c>
      <c r="C2751" s="2" t="s">
        <v>148</v>
      </c>
      <c r="D2751" s="2">
        <v>0.0</v>
      </c>
      <c r="E2751" s="53">
        <v>0.092</v>
      </c>
      <c r="F2751" s="53">
        <v>0.062</v>
      </c>
      <c r="G2751" s="53">
        <v>0.048</v>
      </c>
      <c r="H2751" s="53">
        <v>0.041</v>
      </c>
      <c r="I2751" s="53">
        <v>0.033</v>
      </c>
      <c r="J2751" s="53">
        <v>0.037</v>
      </c>
      <c r="K2751" s="53">
        <v>0.042</v>
      </c>
      <c r="L2751" s="94">
        <v>0.0023</v>
      </c>
      <c r="M2751" s="94">
        <v>0.0014</v>
      </c>
      <c r="N2751" s="94">
        <v>0.0018</v>
      </c>
      <c r="O2751" s="2" t="s">
        <v>9316</v>
      </c>
      <c r="P2751" s="2">
        <v>2.0</v>
      </c>
      <c r="Q2751" s="2" t="s">
        <v>9317</v>
      </c>
    </row>
    <row r="2752">
      <c r="A2752" s="54">
        <v>46156.0</v>
      </c>
      <c r="B2752" s="2" t="s">
        <v>1801</v>
      </c>
      <c r="C2752" s="2" t="s">
        <v>148</v>
      </c>
      <c r="D2752" s="2">
        <v>0.0</v>
      </c>
      <c r="E2752" s="53">
        <v>0.0</v>
      </c>
      <c r="F2752" s="53">
        <v>0.0</v>
      </c>
      <c r="G2752" s="53">
        <v>0.0</v>
      </c>
      <c r="H2752" s="53">
        <v>0.0</v>
      </c>
      <c r="I2752" s="53">
        <v>0.0</v>
      </c>
      <c r="J2752" s="53">
        <v>0.0</v>
      </c>
      <c r="K2752" s="53">
        <v>0.0</v>
      </c>
      <c r="L2752" s="94">
        <v>0.0</v>
      </c>
      <c r="M2752" s="94">
        <v>0.0</v>
      </c>
      <c r="N2752" s="94">
        <v>0.0</v>
      </c>
      <c r="O2752" s="2" t="s">
        <v>9316</v>
      </c>
      <c r="P2752" s="2">
        <v>3.0</v>
      </c>
      <c r="Q2752" s="2" t="s">
        <v>9318</v>
      </c>
    </row>
    <row r="2753">
      <c r="A2753" s="54">
        <v>46156.0</v>
      </c>
      <c r="B2753" s="2" t="s">
        <v>932</v>
      </c>
      <c r="C2753" s="2" t="s">
        <v>148</v>
      </c>
      <c r="D2753" s="2">
        <v>0.0</v>
      </c>
      <c r="E2753" s="53">
        <v>0.0018959348809427974</v>
      </c>
      <c r="F2753" s="53">
        <v>0.008921213753572561</v>
      </c>
      <c r="G2753" s="53">
        <v>0.013181404805118388</v>
      </c>
      <c r="H2753" s="53">
        <v>0.015428033573396326</v>
      </c>
      <c r="I2753" s="53">
        <v>0.017521613441615035</v>
      </c>
      <c r="J2753" s="53">
        <v>0.017852821507966486</v>
      </c>
      <c r="K2753" s="53">
        <v>0.015517113156542438</v>
      </c>
      <c r="L2753" s="94">
        <v>1.7374943263639812E-4</v>
      </c>
      <c r="M2753" s="94">
        <v>3.1872323579531077E-4</v>
      </c>
      <c r="N2753" s="94">
        <v>2.407808007129424E-4</v>
      </c>
      <c r="O2753" s="2" t="s">
        <v>9316</v>
      </c>
      <c r="P2753" s="2">
        <v>4.0</v>
      </c>
      <c r="Q2753" s="2" t="s">
        <v>9318</v>
      </c>
    </row>
    <row r="2754">
      <c r="A2754" s="54">
        <v>46156.0</v>
      </c>
      <c r="B2754" s="2" t="s">
        <v>515</v>
      </c>
      <c r="C2754" s="2" t="s">
        <v>148</v>
      </c>
      <c r="D2754" s="2">
        <v>0.0</v>
      </c>
      <c r="E2754" s="53">
        <v>0.01123225804583638</v>
      </c>
      <c r="F2754" s="53">
        <v>0.021714296968608417</v>
      </c>
      <c r="G2754" s="53">
        <v>0.023851164226338803</v>
      </c>
      <c r="H2754" s="53">
        <v>0.024069744992746642</v>
      </c>
      <c r="I2754" s="53">
        <v>0.023569373430738505</v>
      </c>
      <c r="J2754" s="53">
        <v>0.012815900052030467</v>
      </c>
      <c r="K2754" s="53">
        <v>0.018333532139184636</v>
      </c>
      <c r="L2754" s="94">
        <v>5.688780349517839E-4</v>
      </c>
      <c r="M2754" s="94">
        <v>1.642472941436345E-4</v>
      </c>
      <c r="N2754" s="94">
        <v>3.36118400698516E-4</v>
      </c>
      <c r="O2754" s="2" t="s">
        <v>9316</v>
      </c>
      <c r="P2754" s="2">
        <v>5.0</v>
      </c>
      <c r="Q2754" s="2" t="s">
        <v>9318</v>
      </c>
    </row>
    <row r="2755">
      <c r="A2755" s="54">
        <v>46156.0</v>
      </c>
      <c r="B2755" s="2" t="s">
        <v>229</v>
      </c>
      <c r="C2755" s="2" t="s">
        <v>148</v>
      </c>
      <c r="D2755" s="2">
        <v>0.0</v>
      </c>
      <c r="E2755" s="53">
        <v>0.10681129010933198</v>
      </c>
      <c r="F2755" s="53">
        <v>0.09617357842727779</v>
      </c>
      <c r="G2755" s="53">
        <v>0.08827597618421633</v>
      </c>
      <c r="H2755" s="53">
        <v>0.08292096225355843</v>
      </c>
      <c r="I2755" s="53">
        <v>0.07654656157123178</v>
      </c>
      <c r="J2755" s="53">
        <v>0.07833739982628428</v>
      </c>
      <c r="K2755" s="53">
        <v>0.0833066880052503</v>
      </c>
      <c r="L2755" s="94">
        <v>0.007792647971276328</v>
      </c>
      <c r="M2755" s="94">
        <v>0.006136748211543124</v>
      </c>
      <c r="N2755" s="94">
        <v>0.0069400042664041145</v>
      </c>
      <c r="O2755" s="2" t="s">
        <v>9316</v>
      </c>
      <c r="P2755" s="2">
        <v>6.0</v>
      </c>
      <c r="Q2755" s="2" t="s">
        <v>9317</v>
      </c>
    </row>
    <row r="2756">
      <c r="A2756" s="54">
        <v>46156.0</v>
      </c>
      <c r="B2756" s="2" t="s">
        <v>178</v>
      </c>
      <c r="C2756" s="2" t="s">
        <v>148</v>
      </c>
      <c r="D2756" s="2">
        <v>0.0</v>
      </c>
      <c r="E2756" s="53">
        <v>0.02964210669464719</v>
      </c>
      <c r="F2756" s="53">
        <v>0.035274979495886254</v>
      </c>
      <c r="G2756" s="53">
        <v>0.03296023104660425</v>
      </c>
      <c r="H2756" s="53">
        <v>0.030678349277369826</v>
      </c>
      <c r="I2756" s="53">
        <v>0.02770692758892116</v>
      </c>
      <c r="J2756" s="53">
        <v>0.03845011660080226</v>
      </c>
      <c r="K2756" s="53">
        <v>0.03570517382370325</v>
      </c>
      <c r="L2756" s="94">
        <v>0.0010863768306455346</v>
      </c>
      <c r="M2756" s="94">
        <v>0.0014784114666152896</v>
      </c>
      <c r="N2756" s="94">
        <v>0.0012748594377808638</v>
      </c>
      <c r="O2756" s="2" t="s">
        <v>9316</v>
      </c>
      <c r="P2756" s="2">
        <v>7.0</v>
      </c>
      <c r="Q2756" s="2" t="s">
        <v>9318</v>
      </c>
    </row>
    <row r="2757">
      <c r="A2757" s="54">
        <v>46156.0</v>
      </c>
      <c r="B2757" s="2" t="s">
        <v>1876</v>
      </c>
      <c r="C2757" s="2" t="s">
        <v>148</v>
      </c>
      <c r="D2757" s="2">
        <v>0.0</v>
      </c>
      <c r="E2757" s="53">
        <v>0.0</v>
      </c>
      <c r="F2757" s="53">
        <v>0.0</v>
      </c>
      <c r="G2757" s="53">
        <v>0.0</v>
      </c>
      <c r="H2757" s="53">
        <v>0.0</v>
      </c>
      <c r="I2757" s="53">
        <v>0.0</v>
      </c>
      <c r="J2757" s="53">
        <v>0.0</v>
      </c>
      <c r="K2757" s="53">
        <v>0.0</v>
      </c>
      <c r="L2757" s="94">
        <v>0.0</v>
      </c>
      <c r="M2757" s="94">
        <v>0.0</v>
      </c>
      <c r="N2757" s="94">
        <v>0.0</v>
      </c>
      <c r="O2757" s="2" t="s">
        <v>9316</v>
      </c>
      <c r="P2757" s="2">
        <v>8.0</v>
      </c>
      <c r="Q2757" s="2" t="s">
        <v>9318</v>
      </c>
    </row>
    <row r="2758">
      <c r="A2758" s="54">
        <v>46156.0</v>
      </c>
      <c r="B2758" s="2" t="s">
        <v>687</v>
      </c>
      <c r="C2758" s="2" t="s">
        <v>148</v>
      </c>
      <c r="D2758" s="2">
        <v>0.0</v>
      </c>
      <c r="E2758" s="53">
        <v>0.06653502737438996</v>
      </c>
      <c r="F2758" s="53">
        <v>0.05263297279001832</v>
      </c>
      <c r="G2758" s="53">
        <v>0.04266884727641367</v>
      </c>
      <c r="H2758" s="53">
        <v>0.03687810467365173</v>
      </c>
      <c r="I2758" s="53">
        <v>0.030832501517115488</v>
      </c>
      <c r="J2758" s="53">
        <v>0.009589160011505095</v>
      </c>
      <c r="K2758" s="53">
        <v>0.026129003643959384</v>
      </c>
      <c r="L2758" s="94">
        <v>0.0018206305278979146</v>
      </c>
      <c r="M2758" s="94">
        <v>9.195198972624839E-5</v>
      </c>
      <c r="N2758" s="94">
        <v>6.827248314260427E-4</v>
      </c>
      <c r="O2758" s="2" t="s">
        <v>9316</v>
      </c>
      <c r="P2758" s="2">
        <v>9.0</v>
      </c>
      <c r="Q2758" s="2" t="s">
        <v>9318</v>
      </c>
    </row>
    <row r="2759">
      <c r="A2759" s="54">
        <v>46156.0</v>
      </c>
      <c r="B2759" s="2" t="s">
        <v>301</v>
      </c>
      <c r="C2759" s="2" t="s">
        <v>148</v>
      </c>
      <c r="D2759" s="2">
        <v>0.0</v>
      </c>
      <c r="E2759" s="53">
        <v>0.023</v>
      </c>
      <c r="F2759" s="53">
        <v>0.044000000000000004</v>
      </c>
      <c r="G2759" s="53">
        <v>0.048</v>
      </c>
      <c r="H2759" s="53">
        <v>0.048</v>
      </c>
      <c r="I2759" s="53">
        <v>0.047</v>
      </c>
      <c r="J2759" s="53">
        <v>0.031</v>
      </c>
      <c r="K2759" s="53">
        <v>0.039</v>
      </c>
      <c r="L2759" s="94">
        <v>0.0023</v>
      </c>
      <c r="M2759" s="94">
        <v>9.0E-4</v>
      </c>
      <c r="N2759" s="94">
        <v>0.0015</v>
      </c>
      <c r="O2759" s="2" t="s">
        <v>9316</v>
      </c>
      <c r="P2759" s="2">
        <v>10.0</v>
      </c>
      <c r="Q2759" s="2" t="s">
        <v>9317</v>
      </c>
    </row>
    <row r="2760">
      <c r="A2760" s="54">
        <v>46156.0</v>
      </c>
      <c r="B2760" s="2" t="s">
        <v>450</v>
      </c>
      <c r="C2760" s="2" t="s">
        <v>148</v>
      </c>
      <c r="D2760" s="2">
        <v>0.0</v>
      </c>
      <c r="E2760" s="53">
        <v>0.0</v>
      </c>
      <c r="F2760" s="53">
        <v>0.0</v>
      </c>
      <c r="G2760" s="53">
        <v>0.0</v>
      </c>
      <c r="H2760" s="53">
        <v>0.0</v>
      </c>
      <c r="I2760" s="53">
        <v>0.0</v>
      </c>
      <c r="J2760" s="53">
        <v>0.0032708110830628996</v>
      </c>
      <c r="K2760" s="53">
        <v>0.0016354055415314498</v>
      </c>
      <c r="L2760" s="94">
        <v>0.0</v>
      </c>
      <c r="M2760" s="94">
        <v>1.0698205141087099E-5</v>
      </c>
      <c r="N2760" s="94">
        <v>2.6745512852717747E-6</v>
      </c>
      <c r="O2760" s="2" t="s">
        <v>9316</v>
      </c>
      <c r="P2760" s="2">
        <v>11.0</v>
      </c>
      <c r="Q2760" s="2" t="s">
        <v>9318</v>
      </c>
    </row>
    <row r="2761">
      <c r="A2761" s="54">
        <v>46156.0</v>
      </c>
      <c r="B2761" s="2" t="s">
        <v>1189</v>
      </c>
      <c r="C2761" s="2" t="s">
        <v>148</v>
      </c>
      <c r="D2761" s="2">
        <v>0.0</v>
      </c>
      <c r="E2761" s="53">
        <v>0.0</v>
      </c>
      <c r="F2761" s="53">
        <v>0.0</v>
      </c>
      <c r="G2761" s="53">
        <v>0.0</v>
      </c>
      <c r="H2761" s="53">
        <v>0.0</v>
      </c>
      <c r="I2761" s="53">
        <v>0.0</v>
      </c>
      <c r="J2761" s="53">
        <v>0.009166410720690478</v>
      </c>
      <c r="K2761" s="53">
        <v>0.004583205360345239</v>
      </c>
      <c r="L2761" s="94">
        <v>0.0</v>
      </c>
      <c r="M2761" s="94">
        <v>8.402308550038933E-5</v>
      </c>
      <c r="N2761" s="94">
        <v>2.100577137509733E-5</v>
      </c>
      <c r="O2761" s="2" t="s">
        <v>9319</v>
      </c>
      <c r="P2761" s="2">
        <v>99.0</v>
      </c>
      <c r="Q2761" s="2" t="s">
        <v>9320</v>
      </c>
    </row>
    <row r="2762">
      <c r="A2762" s="54">
        <v>46157.0</v>
      </c>
      <c r="B2762" s="2" t="s">
        <v>194</v>
      </c>
      <c r="C2762" s="2" t="s">
        <v>196</v>
      </c>
      <c r="D2762" s="2">
        <v>0.0</v>
      </c>
      <c r="E2762" s="53">
        <v>0.014</v>
      </c>
      <c r="F2762" s="53">
        <v>0.041</v>
      </c>
      <c r="G2762" s="53">
        <v>0.058</v>
      </c>
      <c r="H2762" s="53">
        <v>0.068</v>
      </c>
      <c r="I2762" s="53">
        <v>0.079</v>
      </c>
      <c r="J2762" s="53">
        <v>0.074</v>
      </c>
      <c r="K2762" s="53">
        <v>0.066</v>
      </c>
      <c r="L2762" s="94">
        <v>0.0034</v>
      </c>
      <c r="M2762" s="94">
        <v>0.0055</v>
      </c>
      <c r="N2762" s="94">
        <v>0.0044</v>
      </c>
      <c r="O2762" s="2" t="s">
        <v>9316</v>
      </c>
      <c r="P2762" s="2">
        <v>1.0</v>
      </c>
      <c r="Q2762" s="2" t="s">
        <v>9317</v>
      </c>
    </row>
    <row r="2763">
      <c r="A2763" s="54">
        <v>46157.0</v>
      </c>
      <c r="B2763" s="2" t="s">
        <v>145</v>
      </c>
      <c r="C2763" s="2" t="s">
        <v>196</v>
      </c>
      <c r="D2763" s="2">
        <v>0.0</v>
      </c>
      <c r="E2763" s="53">
        <v>0.0</v>
      </c>
      <c r="F2763" s="53">
        <v>0.006</v>
      </c>
      <c r="G2763" s="53">
        <v>0.013</v>
      </c>
      <c r="H2763" s="53">
        <v>0.018</v>
      </c>
      <c r="I2763" s="53">
        <v>0.024</v>
      </c>
      <c r="J2763" s="53">
        <v>0.036</v>
      </c>
      <c r="K2763" s="53">
        <v>0.024</v>
      </c>
      <c r="L2763" s="94">
        <v>2.0E-4</v>
      </c>
      <c r="M2763" s="94">
        <v>0.0013</v>
      </c>
      <c r="N2763" s="94">
        <v>6.0E-4</v>
      </c>
      <c r="O2763" s="2" t="s">
        <v>9316</v>
      </c>
      <c r="P2763" s="2">
        <v>2.0</v>
      </c>
      <c r="Q2763" s="2" t="s">
        <v>9317</v>
      </c>
    </row>
    <row r="2764">
      <c r="A2764" s="54">
        <v>46157.0</v>
      </c>
      <c r="B2764" s="2" t="s">
        <v>1801</v>
      </c>
      <c r="C2764" s="2" t="s">
        <v>196</v>
      </c>
      <c r="D2764" s="2">
        <v>0.0</v>
      </c>
      <c r="E2764" s="53">
        <v>0.0</v>
      </c>
      <c r="F2764" s="53">
        <v>0.0</v>
      </c>
      <c r="G2764" s="53">
        <v>0.0</v>
      </c>
      <c r="H2764" s="53">
        <v>0.0</v>
      </c>
      <c r="I2764" s="53">
        <v>0.0</v>
      </c>
      <c r="J2764" s="53">
        <v>0.0</v>
      </c>
      <c r="K2764" s="53">
        <v>0.0</v>
      </c>
      <c r="L2764" s="94">
        <v>0.0</v>
      </c>
      <c r="M2764" s="94">
        <v>0.0</v>
      </c>
      <c r="N2764" s="94">
        <v>0.0</v>
      </c>
      <c r="O2764" s="2" t="s">
        <v>9316</v>
      </c>
      <c r="P2764" s="2">
        <v>3.0</v>
      </c>
      <c r="Q2764" s="2" t="s">
        <v>9318</v>
      </c>
    </row>
    <row r="2765">
      <c r="A2765" s="54">
        <v>46157.0</v>
      </c>
      <c r="B2765" s="2" t="s">
        <v>932</v>
      </c>
      <c r="C2765" s="2" t="s">
        <v>196</v>
      </c>
      <c r="D2765" s="2">
        <v>0.0</v>
      </c>
      <c r="E2765" s="53">
        <v>0.0011670848183692418</v>
      </c>
      <c r="F2765" s="53">
        <v>0.006999442444990813</v>
      </c>
      <c r="G2765" s="53">
        <v>0.011212988202914026</v>
      </c>
      <c r="H2765" s="53">
        <v>0.013665651022935193</v>
      </c>
      <c r="I2765" s="53">
        <v>0.01616046781495461</v>
      </c>
      <c r="J2765" s="53">
        <v>0.017705773319074566</v>
      </c>
      <c r="K2765" s="53">
        <v>0.014459380760994296</v>
      </c>
      <c r="L2765" s="94">
        <v>1.257311044386891E-4</v>
      </c>
      <c r="M2765" s="94">
        <v>3.1349440882645277E-4</v>
      </c>
      <c r="N2765" s="94">
        <v>2.09073691991412E-4</v>
      </c>
      <c r="O2765" s="2" t="s">
        <v>9316</v>
      </c>
      <c r="P2765" s="2">
        <v>4.0</v>
      </c>
      <c r="Q2765" s="2" t="s">
        <v>9318</v>
      </c>
    </row>
    <row r="2766">
      <c r="A2766" s="54">
        <v>46157.0</v>
      </c>
      <c r="B2766" s="2" t="s">
        <v>515</v>
      </c>
      <c r="C2766" s="2" t="s">
        <v>196</v>
      </c>
      <c r="D2766" s="2">
        <v>0.0</v>
      </c>
      <c r="E2766" s="53">
        <v>0.0</v>
      </c>
      <c r="F2766" s="53">
        <v>0.0</v>
      </c>
      <c r="G2766" s="53">
        <v>0.0</v>
      </c>
      <c r="H2766" s="53">
        <v>0.0</v>
      </c>
      <c r="I2766" s="53">
        <v>0.0</v>
      </c>
      <c r="J2766" s="53">
        <v>0.012710339432896402</v>
      </c>
      <c r="K2766" s="53">
        <v>0.006355169716448201</v>
      </c>
      <c r="L2766" s="94">
        <v>0.0</v>
      </c>
      <c r="M2766" s="94">
        <v>1.6155272849944122E-4</v>
      </c>
      <c r="N2766" s="94">
        <v>4.0388182124860305E-5</v>
      </c>
      <c r="O2766" s="2" t="s">
        <v>9316</v>
      </c>
      <c r="P2766" s="2">
        <v>5.0</v>
      </c>
      <c r="Q2766" s="2" t="s">
        <v>9318</v>
      </c>
    </row>
    <row r="2767">
      <c r="A2767" s="54">
        <v>46157.0</v>
      </c>
      <c r="B2767" s="2" t="s">
        <v>229</v>
      </c>
      <c r="C2767" s="2" t="s">
        <v>196</v>
      </c>
      <c r="D2767" s="2">
        <v>1.0</v>
      </c>
      <c r="E2767" s="53">
        <v>0.01088514106613314</v>
      </c>
      <c r="F2767" s="53">
        <v>0.030205771507146945</v>
      </c>
      <c r="G2767" s="53">
        <v>0.037440086409763304</v>
      </c>
      <c r="H2767" s="53">
        <v>0.04013930578740152</v>
      </c>
      <c r="I2767" s="53">
        <v>0.041757763280514455</v>
      </c>
      <c r="J2767" s="53">
        <v>0.07769215880587656</v>
      </c>
      <c r="K2767" s="53">
        <v>0.05756612260781993</v>
      </c>
      <c r="L2767" s="94">
        <v>0.926521587250844</v>
      </c>
      <c r="M2767" s="94">
        <v>0.8506517539281645</v>
      </c>
      <c r="N2767" s="94">
        <v>0.8881816132564587</v>
      </c>
      <c r="O2767" s="2" t="s">
        <v>9316</v>
      </c>
      <c r="P2767" s="2">
        <v>6.0</v>
      </c>
      <c r="Q2767" s="2" t="s">
        <v>9317</v>
      </c>
    </row>
    <row r="2768">
      <c r="A2768" s="54">
        <v>46157.0</v>
      </c>
      <c r="B2768" s="2" t="s">
        <v>178</v>
      </c>
      <c r="C2768" s="2" t="s">
        <v>196</v>
      </c>
      <c r="D2768" s="2">
        <v>0.0</v>
      </c>
      <c r="E2768" s="53">
        <v>0.04289853057782251</v>
      </c>
      <c r="F2768" s="53">
        <v>0.07103377189827938</v>
      </c>
      <c r="G2768" s="53">
        <v>0.0752429617280078</v>
      </c>
      <c r="H2768" s="53">
        <v>0.07477850411241606</v>
      </c>
      <c r="I2768" s="53">
        <v>0.07224493253681204</v>
      </c>
      <c r="J2768" s="53">
        <v>0.03813341483988967</v>
      </c>
      <c r="K2768" s="53">
        <v>0.05668818828394874</v>
      </c>
      <c r="L2768" s="94">
        <v>0.005661503289602447</v>
      </c>
      <c r="M2768" s="94">
        <v>0.0014541573273511175</v>
      </c>
      <c r="N2768" s="94">
        <v>0.0032135506909164234</v>
      </c>
      <c r="O2768" s="2" t="s">
        <v>9316</v>
      </c>
      <c r="P2768" s="2">
        <v>7.0</v>
      </c>
      <c r="Q2768" s="2" t="s">
        <v>9318</v>
      </c>
    </row>
    <row r="2769">
      <c r="A2769" s="54">
        <v>46157.0</v>
      </c>
      <c r="B2769" s="2" t="s">
        <v>1876</v>
      </c>
      <c r="C2769" s="2" t="s">
        <v>196</v>
      </c>
      <c r="D2769" s="2">
        <v>0.0</v>
      </c>
      <c r="E2769" s="53">
        <v>0.0</v>
      </c>
      <c r="F2769" s="53">
        <v>0.0</v>
      </c>
      <c r="G2769" s="53">
        <v>0.0</v>
      </c>
      <c r="H2769" s="53">
        <v>0.0</v>
      </c>
      <c r="I2769" s="53">
        <v>0.0</v>
      </c>
      <c r="J2769" s="53">
        <v>0.0</v>
      </c>
      <c r="K2769" s="53">
        <v>0.0</v>
      </c>
      <c r="L2769" s="94">
        <v>0.0</v>
      </c>
      <c r="M2769" s="94">
        <v>0.0</v>
      </c>
      <c r="N2769" s="94">
        <v>0.0</v>
      </c>
      <c r="O2769" s="2" t="s">
        <v>9316</v>
      </c>
      <c r="P2769" s="2">
        <v>8.0</v>
      </c>
      <c r="Q2769" s="2" t="s">
        <v>9318</v>
      </c>
    </row>
    <row r="2770">
      <c r="A2770" s="54">
        <v>46157.0</v>
      </c>
      <c r="B2770" s="2" t="s">
        <v>687</v>
      </c>
      <c r="C2770" s="2" t="s">
        <v>196</v>
      </c>
      <c r="D2770" s="2">
        <v>0.0</v>
      </c>
      <c r="E2770" s="53">
        <v>6.349156762590879E-5</v>
      </c>
      <c r="F2770" s="53">
        <v>0.0016258884854933</v>
      </c>
      <c r="G2770" s="53">
        <v>0.004200807819539934</v>
      </c>
      <c r="H2770" s="53">
        <v>0.006481641704593958</v>
      </c>
      <c r="I2770" s="53">
        <v>0.00967430361995825</v>
      </c>
      <c r="J2770" s="53">
        <v>0.009515591460603594</v>
      </c>
      <c r="K2770" s="53">
        <v>0.0068581996400717635</v>
      </c>
      <c r="L2770" s="94">
        <v>1.7646786336707855E-5</v>
      </c>
      <c r="M2770" s="94">
        <v>9.054648084511203E-5</v>
      </c>
      <c r="N2770" s="94">
        <v>4.703490230308047E-5</v>
      </c>
      <c r="O2770" s="2" t="s">
        <v>9316</v>
      </c>
      <c r="P2770" s="2">
        <v>9.0</v>
      </c>
      <c r="Q2770" s="2" t="s">
        <v>9318</v>
      </c>
    </row>
    <row r="2771">
      <c r="A2771" s="54">
        <v>46157.0</v>
      </c>
      <c r="B2771" s="2" t="s">
        <v>301</v>
      </c>
      <c r="C2771" s="2" t="s">
        <v>196</v>
      </c>
      <c r="D2771" s="2">
        <v>0.0</v>
      </c>
      <c r="E2771" s="53">
        <v>0.0</v>
      </c>
      <c r="F2771" s="53">
        <v>0.0</v>
      </c>
      <c r="G2771" s="53">
        <v>0.0</v>
      </c>
      <c r="H2771" s="53">
        <v>0.0</v>
      </c>
      <c r="I2771" s="53">
        <v>0.0</v>
      </c>
      <c r="J2771" s="53">
        <v>0.03</v>
      </c>
      <c r="K2771" s="53">
        <v>0.015</v>
      </c>
      <c r="L2771" s="94">
        <v>0.0</v>
      </c>
      <c r="M2771" s="94">
        <v>9.0E-4</v>
      </c>
      <c r="N2771" s="94">
        <v>2.0E-4</v>
      </c>
      <c r="O2771" s="2" t="s">
        <v>9316</v>
      </c>
      <c r="P2771" s="2">
        <v>10.0</v>
      </c>
      <c r="Q2771" s="2" t="s">
        <v>9317</v>
      </c>
    </row>
    <row r="2772">
      <c r="A2772" s="54">
        <v>46157.0</v>
      </c>
      <c r="B2772" s="2" t="s">
        <v>450</v>
      </c>
      <c r="C2772" s="2" t="s">
        <v>196</v>
      </c>
      <c r="D2772" s="2">
        <v>0.0</v>
      </c>
      <c r="E2772" s="53">
        <v>9.92800729031008E-4</v>
      </c>
      <c r="F2772" s="53">
        <v>0.006455699113087787</v>
      </c>
      <c r="G2772" s="53">
        <v>0.010624485817699978</v>
      </c>
      <c r="H2772" s="53">
        <v>0.013124121518935538</v>
      </c>
      <c r="I2772" s="53">
        <v>0.015730669496583034</v>
      </c>
      <c r="J2772" s="53">
        <v>0.003243870420167828</v>
      </c>
      <c r="K2772" s="53">
        <v>0.006934178118933904</v>
      </c>
      <c r="L2772" s="94">
        <v>1.1287969889050798E-4</v>
      </c>
      <c r="M2772" s="94">
        <v>1.05226953028398E-5</v>
      </c>
      <c r="N2772" s="94">
        <v>4.808282618510173E-5</v>
      </c>
      <c r="O2772" s="2" t="s">
        <v>9316</v>
      </c>
      <c r="P2772" s="2">
        <v>11.0</v>
      </c>
      <c r="Q2772" s="2" t="s">
        <v>9318</v>
      </c>
    </row>
    <row r="2773">
      <c r="A2773" s="54">
        <v>46157.0</v>
      </c>
      <c r="B2773" s="2" t="s">
        <v>1189</v>
      </c>
      <c r="C2773" s="2" t="s">
        <v>196</v>
      </c>
      <c r="D2773" s="2">
        <v>0.0</v>
      </c>
      <c r="E2773" s="53">
        <v>0.0</v>
      </c>
      <c r="F2773" s="53">
        <v>0.0</v>
      </c>
      <c r="G2773" s="53">
        <v>0.0</v>
      </c>
      <c r="H2773" s="53">
        <v>0.0</v>
      </c>
      <c r="I2773" s="53">
        <v>0.0</v>
      </c>
      <c r="J2773" s="53">
        <v>0.009090909820481762</v>
      </c>
      <c r="K2773" s="53">
        <v>0.004545454910240881</v>
      </c>
      <c r="L2773" s="94">
        <v>0.0</v>
      </c>
      <c r="M2773" s="94">
        <v>8.264464136413174E-5</v>
      </c>
      <c r="N2773" s="94">
        <v>2.0661160341032936E-5</v>
      </c>
      <c r="O2773" s="2" t="s">
        <v>9319</v>
      </c>
      <c r="P2773" s="2">
        <v>99.0</v>
      </c>
      <c r="Q2773" s="2" t="s">
        <v>9320</v>
      </c>
    </row>
    <row r="2774">
      <c r="A2774" s="54">
        <v>46158.0</v>
      </c>
      <c r="B2774" s="2" t="s">
        <v>194</v>
      </c>
      <c r="C2774" s="2" t="s">
        <v>288</v>
      </c>
      <c r="D2774" s="2">
        <v>0.0</v>
      </c>
      <c r="E2774" s="53">
        <v>0.108</v>
      </c>
      <c r="F2774" s="53">
        <v>0.169</v>
      </c>
      <c r="G2774" s="53">
        <v>0.187</v>
      </c>
      <c r="H2774" s="53">
        <v>0.192</v>
      </c>
      <c r="I2774" s="53">
        <v>0.193</v>
      </c>
      <c r="J2774" s="53">
        <v>0.073</v>
      </c>
      <c r="K2774" s="53">
        <v>0.13</v>
      </c>
      <c r="L2774" s="94">
        <v>0.035</v>
      </c>
      <c r="M2774" s="94">
        <v>0.0053</v>
      </c>
      <c r="N2774" s="94">
        <v>0.0169</v>
      </c>
      <c r="O2774" s="2" t="s">
        <v>9316</v>
      </c>
      <c r="P2774" s="2">
        <v>1.0</v>
      </c>
      <c r="Q2774" s="2" t="s">
        <v>9317</v>
      </c>
    </row>
    <row r="2775">
      <c r="A2775" s="54">
        <v>46158.0</v>
      </c>
      <c r="B2775" s="2" t="s">
        <v>145</v>
      </c>
      <c r="C2775" s="2" t="s">
        <v>288</v>
      </c>
      <c r="D2775" s="2">
        <v>0.0</v>
      </c>
      <c r="E2775" s="53">
        <v>0.113</v>
      </c>
      <c r="F2775" s="53">
        <v>0.09</v>
      </c>
      <c r="G2775" s="53">
        <v>0.087</v>
      </c>
      <c r="H2775" s="53">
        <v>0.088</v>
      </c>
      <c r="I2775" s="53">
        <v>0.091</v>
      </c>
      <c r="J2775" s="53">
        <v>0.036</v>
      </c>
      <c r="K2775" s="53">
        <v>0.062</v>
      </c>
      <c r="L2775" s="94">
        <v>0.0076</v>
      </c>
      <c r="M2775" s="94">
        <v>0.0013</v>
      </c>
      <c r="N2775" s="94">
        <v>0.0038</v>
      </c>
      <c r="O2775" s="2" t="s">
        <v>9316</v>
      </c>
      <c r="P2775" s="2">
        <v>2.0</v>
      </c>
      <c r="Q2775" s="2" t="s">
        <v>9317</v>
      </c>
    </row>
    <row r="2776">
      <c r="A2776" s="54">
        <v>46158.0</v>
      </c>
      <c r="B2776" s="2" t="s">
        <v>1801</v>
      </c>
      <c r="C2776" s="2" t="s">
        <v>288</v>
      </c>
      <c r="D2776" s="2">
        <v>0.0</v>
      </c>
      <c r="E2776" s="53">
        <v>0.0</v>
      </c>
      <c r="F2776" s="53">
        <v>0.0</v>
      </c>
      <c r="G2776" s="53">
        <v>0.0</v>
      </c>
      <c r="H2776" s="53">
        <v>0.0</v>
      </c>
      <c r="I2776" s="53">
        <v>0.0</v>
      </c>
      <c r="J2776" s="53">
        <v>0.0</v>
      </c>
      <c r="K2776" s="53">
        <v>0.0</v>
      </c>
      <c r="L2776" s="94">
        <v>0.0</v>
      </c>
      <c r="M2776" s="94">
        <v>0.0</v>
      </c>
      <c r="N2776" s="94">
        <v>0.0</v>
      </c>
      <c r="O2776" s="2" t="s">
        <v>9316</v>
      </c>
      <c r="P2776" s="2">
        <v>3.0</v>
      </c>
      <c r="Q2776" s="2" t="s">
        <v>9318</v>
      </c>
    </row>
    <row r="2777">
      <c r="A2777" s="54">
        <v>46158.0</v>
      </c>
      <c r="B2777" s="2" t="s">
        <v>932</v>
      </c>
      <c r="C2777" s="2" t="s">
        <v>288</v>
      </c>
      <c r="D2777" s="2">
        <v>0.0</v>
      </c>
      <c r="E2777" s="53">
        <v>4.422424484312598E-4</v>
      </c>
      <c r="F2777" s="53">
        <v>0.004308662231339862</v>
      </c>
      <c r="G2777" s="53">
        <v>0.008114106442929668</v>
      </c>
      <c r="H2777" s="53">
        <v>0.010721852480001418</v>
      </c>
      <c r="I2777" s="53">
        <v>0.013747179275785113</v>
      </c>
      <c r="J2777" s="53">
        <v>0.017560018619451636</v>
      </c>
      <c r="K2777" s="53">
        <v>0.012837062531190652</v>
      </c>
      <c r="L2777" s="94">
        <v>6.583872336719275E-5</v>
      </c>
      <c r="M2777" s="94">
        <v>3.0835425391548813E-4</v>
      </c>
      <c r="N2777" s="94">
        <v>1.6479017442969896E-4</v>
      </c>
      <c r="O2777" s="2" t="s">
        <v>9316</v>
      </c>
      <c r="P2777" s="2">
        <v>4.0</v>
      </c>
      <c r="Q2777" s="2" t="s">
        <v>9318</v>
      </c>
    </row>
    <row r="2778">
      <c r="A2778" s="54">
        <v>46158.0</v>
      </c>
      <c r="B2778" s="2" t="s">
        <v>515</v>
      </c>
      <c r="C2778" s="2" t="s">
        <v>288</v>
      </c>
      <c r="D2778" s="2">
        <v>0.0</v>
      </c>
      <c r="E2778" s="53">
        <v>0.0018959348809427974</v>
      </c>
      <c r="F2778" s="53">
        <v>0.008921213753572561</v>
      </c>
      <c r="G2778" s="53">
        <v>0.013181404805118388</v>
      </c>
      <c r="H2778" s="53">
        <v>0.015428033573396326</v>
      </c>
      <c r="I2778" s="53">
        <v>0.017521613441615035</v>
      </c>
      <c r="J2778" s="53">
        <v>0.012605707363301816</v>
      </c>
      <c r="K2778" s="53">
        <v>0.012893556084210101</v>
      </c>
      <c r="L2778" s="94">
        <v>1.7374943263639812E-4</v>
      </c>
      <c r="M2778" s="94">
        <v>1.5890385812920163E-4</v>
      </c>
      <c r="N2778" s="94">
        <v>1.662437884966713E-4</v>
      </c>
      <c r="O2778" s="2" t="s">
        <v>9316</v>
      </c>
      <c r="P2778" s="2">
        <v>5.0</v>
      </c>
      <c r="Q2778" s="2" t="s">
        <v>9318</v>
      </c>
    </row>
    <row r="2779">
      <c r="A2779" s="54">
        <v>46158.0</v>
      </c>
      <c r="B2779" s="2" t="s">
        <v>229</v>
      </c>
      <c r="C2779" s="2" t="s">
        <v>288</v>
      </c>
      <c r="D2779" s="2">
        <v>0.0</v>
      </c>
      <c r="E2779" s="53">
        <v>0.015960222353297623</v>
      </c>
      <c r="F2779" s="53">
        <v>0.05155824019000865</v>
      </c>
      <c r="G2779" s="53">
        <v>0.06732413321916958</v>
      </c>
      <c r="H2779" s="53">
        <v>0.07410279661714729</v>
      </c>
      <c r="I2779" s="53">
        <v>0.07916104925926494</v>
      </c>
      <c r="J2779" s="53">
        <v>0.08528463725516855</v>
      </c>
      <c r="K2779" s="53">
        <v>0.07630438523716906</v>
      </c>
      <c r="L2779" s="94">
        <v>0.004532538913712493</v>
      </c>
      <c r="M2779" s="94">
        <v>0.007273469351745683</v>
      </c>
      <c r="N2779" s="94">
        <v>0.005822359206422305</v>
      </c>
      <c r="O2779" s="2" t="s">
        <v>9316</v>
      </c>
      <c r="P2779" s="2">
        <v>6.0</v>
      </c>
      <c r="Q2779" s="2" t="s">
        <v>9317</v>
      </c>
    </row>
    <row r="2780">
      <c r="A2780" s="54">
        <v>46158.0</v>
      </c>
      <c r="B2780" s="2" t="s">
        <v>178</v>
      </c>
      <c r="C2780" s="2" t="s">
        <v>288</v>
      </c>
      <c r="D2780" s="2">
        <v>0.0</v>
      </c>
      <c r="E2780" s="53">
        <v>0.12150255517083518</v>
      </c>
      <c r="F2780" s="53">
        <v>0.09378294727486287</v>
      </c>
      <c r="G2780" s="53">
        <v>0.08210304065922298</v>
      </c>
      <c r="H2780" s="53">
        <v>0.07621702071188159</v>
      </c>
      <c r="I2780" s="53">
        <v>0.07060208752249701</v>
      </c>
      <c r="J2780" s="53">
        <v>0.03781949890267405</v>
      </c>
      <c r="K2780" s="53">
        <v>0.05996126978094851</v>
      </c>
      <c r="L2780" s="94">
        <v>0.006740909285490022</v>
      </c>
      <c r="M2780" s="94">
        <v>0.0014303144972493635</v>
      </c>
      <c r="N2780" s="94">
        <v>0.0035953538737436893</v>
      </c>
      <c r="O2780" s="2" t="s">
        <v>9316</v>
      </c>
      <c r="P2780" s="2">
        <v>7.0</v>
      </c>
      <c r="Q2780" s="2" t="s">
        <v>9318</v>
      </c>
    </row>
    <row r="2781">
      <c r="A2781" s="54">
        <v>46158.0</v>
      </c>
      <c r="B2781" s="2" t="s">
        <v>1876</v>
      </c>
      <c r="C2781" s="2" t="s">
        <v>288</v>
      </c>
      <c r="D2781" s="2">
        <v>0.0</v>
      </c>
      <c r="E2781" s="53">
        <v>0.0</v>
      </c>
      <c r="F2781" s="53">
        <v>0.0</v>
      </c>
      <c r="G2781" s="53">
        <v>0.0</v>
      </c>
      <c r="H2781" s="53">
        <v>0.0</v>
      </c>
      <c r="I2781" s="53">
        <v>0.0</v>
      </c>
      <c r="J2781" s="53">
        <v>0.0</v>
      </c>
      <c r="K2781" s="53">
        <v>0.0</v>
      </c>
      <c r="L2781" s="94">
        <v>0.0</v>
      </c>
      <c r="M2781" s="94">
        <v>0.0</v>
      </c>
      <c r="N2781" s="94">
        <v>0.0</v>
      </c>
      <c r="O2781" s="2" t="s">
        <v>9316</v>
      </c>
      <c r="P2781" s="2">
        <v>8.0</v>
      </c>
      <c r="Q2781" s="2" t="s">
        <v>9318</v>
      </c>
    </row>
    <row r="2782">
      <c r="A2782" s="54">
        <v>46158.0</v>
      </c>
      <c r="B2782" s="2" t="s">
        <v>687</v>
      </c>
      <c r="C2782" s="2" t="s">
        <v>288</v>
      </c>
      <c r="D2782" s="2">
        <v>0.0</v>
      </c>
      <c r="E2782" s="53">
        <v>0.0</v>
      </c>
      <c r="F2782" s="53">
        <v>0.0</v>
      </c>
      <c r="G2782" s="53">
        <v>0.0</v>
      </c>
      <c r="H2782" s="53">
        <v>0.0</v>
      </c>
      <c r="I2782" s="53">
        <v>0.0</v>
      </c>
      <c r="J2782" s="53">
        <v>0.009442587331577969</v>
      </c>
      <c r="K2782" s="53">
        <v>0.004721293665788984</v>
      </c>
      <c r="L2782" s="94">
        <v>0.0</v>
      </c>
      <c r="M2782" s="94">
        <v>8.916245551447675E-5</v>
      </c>
      <c r="N2782" s="94">
        <v>2.2290613878619187E-5</v>
      </c>
      <c r="O2782" s="2" t="s">
        <v>9316</v>
      </c>
      <c r="P2782" s="2">
        <v>9.0</v>
      </c>
      <c r="Q2782" s="2" t="s">
        <v>9318</v>
      </c>
    </row>
    <row r="2783">
      <c r="A2783" s="54">
        <v>46158.0</v>
      </c>
      <c r="B2783" s="2" t="s">
        <v>301</v>
      </c>
      <c r="C2783" s="2" t="s">
        <v>288</v>
      </c>
      <c r="D2783" s="2">
        <v>0.0</v>
      </c>
      <c r="E2783" s="53">
        <v>0.0</v>
      </c>
      <c r="F2783" s="53">
        <v>0.0</v>
      </c>
      <c r="G2783" s="53">
        <v>0.0</v>
      </c>
      <c r="H2783" s="53">
        <v>0.0</v>
      </c>
      <c r="I2783" s="53">
        <v>0.0</v>
      </c>
      <c r="J2783" s="53">
        <v>0.03</v>
      </c>
      <c r="K2783" s="53">
        <v>0.015</v>
      </c>
      <c r="L2783" s="94">
        <v>0.0</v>
      </c>
      <c r="M2783" s="94">
        <v>9.0E-4</v>
      </c>
      <c r="N2783" s="94">
        <v>2.0E-4</v>
      </c>
      <c r="O2783" s="2" t="s">
        <v>9316</v>
      </c>
      <c r="P2783" s="2">
        <v>10.0</v>
      </c>
      <c r="Q2783" s="2" t="s">
        <v>9317</v>
      </c>
    </row>
    <row r="2784">
      <c r="A2784" s="54">
        <v>46158.0</v>
      </c>
      <c r="B2784" s="2" t="s">
        <v>450</v>
      </c>
      <c r="C2784" s="2" t="s">
        <v>288</v>
      </c>
      <c r="D2784" s="2">
        <v>0.0</v>
      </c>
      <c r="E2784" s="53">
        <v>0.0</v>
      </c>
      <c r="F2784" s="53">
        <v>0.0</v>
      </c>
      <c r="G2784" s="53">
        <v>0.0</v>
      </c>
      <c r="H2784" s="53">
        <v>0.0</v>
      </c>
      <c r="I2784" s="53">
        <v>0.0</v>
      </c>
      <c r="J2784" s="53">
        <v>0.0032171667371268895</v>
      </c>
      <c r="K2784" s="53">
        <v>0.0016085833685634448</v>
      </c>
      <c r="L2784" s="94">
        <v>0.0</v>
      </c>
      <c r="M2784" s="94">
        <v>1.0350161814475677E-5</v>
      </c>
      <c r="N2784" s="94">
        <v>2.5875404536189192E-6</v>
      </c>
      <c r="O2784" s="2" t="s">
        <v>9316</v>
      </c>
      <c r="P2784" s="2">
        <v>11.0</v>
      </c>
      <c r="Q2784" s="2" t="s">
        <v>9318</v>
      </c>
    </row>
    <row r="2785">
      <c r="A2785" s="54">
        <v>46158.0</v>
      </c>
      <c r="B2785" s="2" t="s">
        <v>1189</v>
      </c>
      <c r="C2785" s="2" t="s">
        <v>288</v>
      </c>
      <c r="D2785" s="2">
        <v>0.0</v>
      </c>
      <c r="E2785" s="53">
        <v>1.675785513753452E-4</v>
      </c>
      <c r="F2785" s="53">
        <v>0.0026522927175521554</v>
      </c>
      <c r="G2785" s="53">
        <v>0.005871648322084438</v>
      </c>
      <c r="H2785" s="53">
        <v>0.008412194955803951</v>
      </c>
      <c r="I2785" s="53">
        <v>0.011694273965614562</v>
      </c>
      <c r="J2785" s="53">
        <v>0.009016073053608891</v>
      </c>
      <c r="K2785" s="53">
        <v>0.007443860687846665</v>
      </c>
      <c r="L2785" s="94">
        <v>3.4476254018237E-5</v>
      </c>
      <c r="M2785" s="94">
        <v>8.128957330801235E-5</v>
      </c>
      <c r="N2785" s="94">
        <v>5.541106194006903E-5</v>
      </c>
      <c r="O2785" s="2" t="s">
        <v>9319</v>
      </c>
      <c r="P2785" s="2">
        <v>99.0</v>
      </c>
      <c r="Q2785" s="2" t="s">
        <v>9320</v>
      </c>
    </row>
    <row r="2786">
      <c r="A2786" s="54">
        <v>46159.0</v>
      </c>
      <c r="B2786" s="2" t="s">
        <v>194</v>
      </c>
      <c r="C2786" s="2" t="s">
        <v>256</v>
      </c>
      <c r="D2786" s="2">
        <v>0.0</v>
      </c>
      <c r="E2786" s="53">
        <v>0.0</v>
      </c>
      <c r="F2786" s="53">
        <v>0.005</v>
      </c>
      <c r="G2786" s="53">
        <v>0.011</v>
      </c>
      <c r="H2786" s="53">
        <v>0.015</v>
      </c>
      <c r="I2786" s="53">
        <v>0.022</v>
      </c>
      <c r="J2786" s="53">
        <v>0.073</v>
      </c>
      <c r="K2786" s="53">
        <v>0.042</v>
      </c>
      <c r="L2786" s="94">
        <v>1.0E-4</v>
      </c>
      <c r="M2786" s="94">
        <v>0.0053</v>
      </c>
      <c r="N2786" s="94">
        <v>0.0018</v>
      </c>
      <c r="O2786" s="2" t="s">
        <v>9316</v>
      </c>
      <c r="P2786" s="2">
        <v>1.0</v>
      </c>
      <c r="Q2786" s="2" t="s">
        <v>9317</v>
      </c>
    </row>
    <row r="2787">
      <c r="A2787" s="54">
        <v>46159.0</v>
      </c>
      <c r="B2787" s="2" t="s">
        <v>145</v>
      </c>
      <c r="C2787" s="2" t="s">
        <v>256</v>
      </c>
      <c r="D2787" s="2">
        <v>0.0</v>
      </c>
      <c r="E2787" s="53">
        <v>0.0</v>
      </c>
      <c r="F2787" s="53">
        <v>0.0</v>
      </c>
      <c r="G2787" s="53">
        <v>0.0</v>
      </c>
      <c r="H2787" s="53">
        <v>0.0</v>
      </c>
      <c r="I2787" s="53">
        <v>0.0</v>
      </c>
      <c r="J2787" s="53">
        <v>0.036</v>
      </c>
      <c r="K2787" s="53">
        <v>0.018</v>
      </c>
      <c r="L2787" s="94">
        <v>0.0</v>
      </c>
      <c r="M2787" s="94">
        <v>0.0013</v>
      </c>
      <c r="N2787" s="94">
        <v>3.0E-4</v>
      </c>
      <c r="O2787" s="2" t="s">
        <v>9316</v>
      </c>
      <c r="P2787" s="2">
        <v>2.0</v>
      </c>
      <c r="Q2787" s="2" t="s">
        <v>9317</v>
      </c>
    </row>
    <row r="2788">
      <c r="A2788" s="54">
        <v>46159.0</v>
      </c>
      <c r="B2788" s="2" t="s">
        <v>1801</v>
      </c>
      <c r="C2788" s="2" t="s">
        <v>256</v>
      </c>
      <c r="D2788" s="2">
        <v>0.0</v>
      </c>
      <c r="E2788" s="53">
        <v>0.0</v>
      </c>
      <c r="F2788" s="53">
        <v>0.0</v>
      </c>
      <c r="G2788" s="53">
        <v>0.0</v>
      </c>
      <c r="H2788" s="53">
        <v>0.0</v>
      </c>
      <c r="I2788" s="53">
        <v>0.0</v>
      </c>
      <c r="J2788" s="53">
        <v>0.0</v>
      </c>
      <c r="K2788" s="53">
        <v>0.0</v>
      </c>
      <c r="L2788" s="94">
        <v>0.0</v>
      </c>
      <c r="M2788" s="94">
        <v>0.0</v>
      </c>
      <c r="N2788" s="94">
        <v>0.0</v>
      </c>
      <c r="O2788" s="2" t="s">
        <v>9316</v>
      </c>
      <c r="P2788" s="2">
        <v>3.0</v>
      </c>
      <c r="Q2788" s="2" t="s">
        <v>9318</v>
      </c>
    </row>
    <row r="2789">
      <c r="A2789" s="54">
        <v>46159.0</v>
      </c>
      <c r="B2789" s="2" t="s">
        <v>932</v>
      </c>
      <c r="C2789" s="2" t="s">
        <v>256</v>
      </c>
      <c r="D2789" s="2">
        <v>0.0</v>
      </c>
      <c r="E2789" s="53">
        <v>0.0</v>
      </c>
      <c r="F2789" s="53">
        <v>0.0</v>
      </c>
      <c r="G2789" s="53">
        <v>0.0</v>
      </c>
      <c r="H2789" s="53">
        <v>0.0</v>
      </c>
      <c r="I2789" s="53">
        <v>0.0</v>
      </c>
      <c r="J2789" s="53">
        <v>0.017415544682838548</v>
      </c>
      <c r="K2789" s="53">
        <v>0.008707772341419274</v>
      </c>
      <c r="L2789" s="94">
        <v>0.0</v>
      </c>
      <c r="M2789" s="94">
        <v>3.0330119659994603E-4</v>
      </c>
      <c r="N2789" s="94">
        <v>7.582529914998651E-5</v>
      </c>
      <c r="O2789" s="2" t="s">
        <v>9316</v>
      </c>
      <c r="P2789" s="2">
        <v>4.0</v>
      </c>
      <c r="Q2789" s="2" t="s">
        <v>9318</v>
      </c>
    </row>
    <row r="2790">
      <c r="A2790" s="54">
        <v>46159.0</v>
      </c>
      <c r="B2790" s="2" t="s">
        <v>515</v>
      </c>
      <c r="C2790" s="2" t="s">
        <v>256</v>
      </c>
      <c r="D2790" s="2">
        <v>0.0</v>
      </c>
      <c r="E2790" s="53">
        <v>0.12707162919855525</v>
      </c>
      <c r="F2790" s="53">
        <v>0.07292807953403732</v>
      </c>
      <c r="G2790" s="53">
        <v>0.05332935320562982</v>
      </c>
      <c r="H2790" s="53">
        <v>0.043866060487782244</v>
      </c>
      <c r="I2790" s="53">
        <v>0.034975478754241375</v>
      </c>
      <c r="J2790" s="53">
        <v>0.012501994707521863</v>
      </c>
      <c r="K2790" s="53">
        <v>0.03291567395657584</v>
      </c>
      <c r="L2790" s="94">
        <v>0.0028440199133308195</v>
      </c>
      <c r="M2790" s="94">
        <v>1.5629987166690466E-4</v>
      </c>
      <c r="N2790" s="94">
        <v>0.001083441592015605</v>
      </c>
      <c r="O2790" s="2" t="s">
        <v>9316</v>
      </c>
      <c r="P2790" s="2">
        <v>5.0</v>
      </c>
      <c r="Q2790" s="2" t="s">
        <v>9318</v>
      </c>
    </row>
    <row r="2791">
      <c r="A2791" s="54">
        <v>46159.0</v>
      </c>
      <c r="B2791" s="2" t="s">
        <v>229</v>
      </c>
      <c r="C2791" s="2" t="s">
        <v>256</v>
      </c>
      <c r="D2791" s="2">
        <v>0.0</v>
      </c>
      <c r="E2791" s="53">
        <v>0.09144781006136578</v>
      </c>
      <c r="F2791" s="53">
        <v>0.08686222806735379</v>
      </c>
      <c r="G2791" s="53">
        <v>0.07537501553294206</v>
      </c>
      <c r="H2791" s="53">
        <v>0.06757971700773117</v>
      </c>
      <c r="I2791" s="53">
        <v>0.05875635987136532</v>
      </c>
      <c r="J2791" s="53">
        <v>0.08458296332509514</v>
      </c>
      <c r="K2791" s="53">
        <v>0.0799789894290186</v>
      </c>
      <c r="L2791" s="94">
        <v>0.005681392966591256</v>
      </c>
      <c r="M2791" s="94">
        <v>0.00715427768485439</v>
      </c>
      <c r="N2791" s="94">
        <v>0.0063966387500870685</v>
      </c>
      <c r="O2791" s="2" t="s">
        <v>9316</v>
      </c>
      <c r="P2791" s="2">
        <v>6.0</v>
      </c>
      <c r="Q2791" s="2" t="s">
        <v>9317</v>
      </c>
    </row>
    <row r="2792">
      <c r="A2792" s="54">
        <v>46159.0</v>
      </c>
      <c r="B2792" s="2" t="s">
        <v>178</v>
      </c>
      <c r="C2792" s="2" t="s">
        <v>256</v>
      </c>
      <c r="D2792" s="2">
        <v>0.0</v>
      </c>
      <c r="E2792" s="53">
        <v>3.2000465963605675E-4</v>
      </c>
      <c r="F2792" s="53">
        <v>0.0036597264867644238</v>
      </c>
      <c r="G2792" s="53">
        <v>0.007255525695346306</v>
      </c>
      <c r="H2792" s="53">
        <v>0.009826651613192553</v>
      </c>
      <c r="I2792" s="53">
        <v>0.012900749783823546</v>
      </c>
      <c r="J2792" s="53">
        <v>0.037508341380258256</v>
      </c>
      <c r="K2792" s="53">
        <v>0.02238193353780228</v>
      </c>
      <c r="L2792" s="94">
        <v>5.26426531158305E-5</v>
      </c>
      <c r="M2792" s="94">
        <v>0.0014068756730979937</v>
      </c>
      <c r="N2792" s="94">
        <v>5.009509488905986E-4</v>
      </c>
      <c r="O2792" s="2" t="s">
        <v>9316</v>
      </c>
      <c r="P2792" s="2">
        <v>7.0</v>
      </c>
      <c r="Q2792" s="2" t="s">
        <v>9318</v>
      </c>
    </row>
    <row r="2793">
      <c r="A2793" s="54">
        <v>46159.0</v>
      </c>
      <c r="B2793" s="2" t="s">
        <v>1876</v>
      </c>
      <c r="C2793" s="2" t="s">
        <v>256</v>
      </c>
      <c r="D2793" s="2">
        <v>0.0</v>
      </c>
      <c r="E2793" s="53">
        <v>0.0</v>
      </c>
      <c r="F2793" s="53">
        <v>0.0</v>
      </c>
      <c r="G2793" s="53">
        <v>0.0</v>
      </c>
      <c r="H2793" s="53">
        <v>0.0</v>
      </c>
      <c r="I2793" s="53">
        <v>0.0</v>
      </c>
      <c r="J2793" s="53">
        <v>0.0</v>
      </c>
      <c r="K2793" s="53">
        <v>0.0</v>
      </c>
      <c r="L2793" s="94">
        <v>0.0</v>
      </c>
      <c r="M2793" s="94">
        <v>0.0</v>
      </c>
      <c r="N2793" s="94">
        <v>0.0</v>
      </c>
      <c r="O2793" s="2" t="s">
        <v>9316</v>
      </c>
      <c r="P2793" s="2">
        <v>8.0</v>
      </c>
      <c r="Q2793" s="2" t="s">
        <v>9318</v>
      </c>
    </row>
    <row r="2794">
      <c r="A2794" s="54">
        <v>46159.0</v>
      </c>
      <c r="B2794" s="2" t="s">
        <v>687</v>
      </c>
      <c r="C2794" s="2" t="s">
        <v>256</v>
      </c>
      <c r="D2794" s="2">
        <v>0.0</v>
      </c>
      <c r="E2794" s="53">
        <v>0.0</v>
      </c>
      <c r="F2794" s="53">
        <v>0.0</v>
      </c>
      <c r="G2794" s="53">
        <v>0.0</v>
      </c>
      <c r="H2794" s="53">
        <v>0.0</v>
      </c>
      <c r="I2794" s="53">
        <v>0.0</v>
      </c>
      <c r="J2794" s="53">
        <v>0.009370143294153253</v>
      </c>
      <c r="K2794" s="53">
        <v>0.0046850716470766265</v>
      </c>
      <c r="L2794" s="94">
        <v>0.0</v>
      </c>
      <c r="M2794" s="94">
        <v>8.779958535296517E-5</v>
      </c>
      <c r="N2794" s="94">
        <v>2.1949896338241293E-5</v>
      </c>
      <c r="O2794" s="2" t="s">
        <v>9316</v>
      </c>
      <c r="P2794" s="2">
        <v>9.0</v>
      </c>
      <c r="Q2794" s="2" t="s">
        <v>9318</v>
      </c>
    </row>
    <row r="2795">
      <c r="A2795" s="54">
        <v>46159.0</v>
      </c>
      <c r="B2795" s="2" t="s">
        <v>301</v>
      </c>
      <c r="C2795" s="2" t="s">
        <v>256</v>
      </c>
      <c r="D2795" s="2">
        <v>0.0</v>
      </c>
      <c r="E2795" s="53">
        <v>0.001</v>
      </c>
      <c r="F2795" s="53">
        <v>0.005</v>
      </c>
      <c r="G2795" s="53">
        <v>0.009000000000000001</v>
      </c>
      <c r="H2795" s="53">
        <v>0.011000000000000001</v>
      </c>
      <c r="I2795" s="53">
        <v>0.013999999999999999</v>
      </c>
      <c r="J2795" s="53">
        <v>0.03</v>
      </c>
      <c r="K2795" s="53">
        <v>0.019</v>
      </c>
      <c r="L2795" s="94">
        <v>1.0E-4</v>
      </c>
      <c r="M2795" s="94">
        <v>9.0E-4</v>
      </c>
      <c r="N2795" s="94">
        <v>4.0E-4</v>
      </c>
      <c r="O2795" s="2" t="s">
        <v>9316</v>
      </c>
      <c r="P2795" s="2">
        <v>10.0</v>
      </c>
      <c r="Q2795" s="2" t="s">
        <v>9317</v>
      </c>
    </row>
    <row r="2796">
      <c r="A2796" s="54">
        <v>46159.0</v>
      </c>
      <c r="B2796" s="2" t="s">
        <v>450</v>
      </c>
      <c r="C2796" s="2" t="s">
        <v>256</v>
      </c>
      <c r="D2796" s="2">
        <v>0.0</v>
      </c>
      <c r="E2796" s="53">
        <v>0.0016127224269596482</v>
      </c>
      <c r="F2796" s="53">
        <v>0.00821580817717132</v>
      </c>
      <c r="G2796" s="53">
        <v>0.012439511489542957</v>
      </c>
      <c r="H2796" s="53">
        <v>0.01472334165404806</v>
      </c>
      <c r="I2796" s="53">
        <v>0.01689204277513042</v>
      </c>
      <c r="J2796" s="53">
        <v>0.0031906977023652442</v>
      </c>
      <c r="K2796" s="53">
        <v>0.0078151045959541</v>
      </c>
      <c r="L2796" s="94">
        <v>1.5474144609847122E-4</v>
      </c>
      <c r="M2796" s="94">
        <v>1.0180551827878849E-5</v>
      </c>
      <c r="N2796" s="94">
        <v>6.107585984570289E-5</v>
      </c>
      <c r="O2796" s="2" t="s">
        <v>9316</v>
      </c>
      <c r="P2796" s="2">
        <v>11.0</v>
      </c>
      <c r="Q2796" s="2" t="s">
        <v>9318</v>
      </c>
    </row>
    <row r="2797">
      <c r="A2797" s="54">
        <v>46159.0</v>
      </c>
      <c r="B2797" s="2" t="s">
        <v>1189</v>
      </c>
      <c r="C2797" s="2" t="s">
        <v>256</v>
      </c>
      <c r="D2797" s="2">
        <v>0.0</v>
      </c>
      <c r="E2797" s="53">
        <v>0.0</v>
      </c>
      <c r="F2797" s="53">
        <v>0.0</v>
      </c>
      <c r="G2797" s="53">
        <v>0.0</v>
      </c>
      <c r="H2797" s="53">
        <v>0.0</v>
      </c>
      <c r="I2797" s="53">
        <v>0.0</v>
      </c>
      <c r="J2797" s="53">
        <v>0.008941893885859994</v>
      </c>
      <c r="K2797" s="53">
        <v>0.004470946942929997</v>
      </c>
      <c r="L2797" s="94">
        <v>0.0</v>
      </c>
      <c r="M2797" s="94">
        <v>7.995746626598034E-5</v>
      </c>
      <c r="N2797" s="94">
        <v>1.9989366566495085E-5</v>
      </c>
      <c r="O2797" s="2" t="s">
        <v>9319</v>
      </c>
      <c r="P2797" s="2">
        <v>99.0</v>
      </c>
      <c r="Q2797" s="2" t="s">
        <v>9320</v>
      </c>
    </row>
    <row r="2798">
      <c r="A2798" s="54">
        <v>46160.0</v>
      </c>
      <c r="B2798" s="2" t="s">
        <v>194</v>
      </c>
      <c r="C2798" s="2" t="s">
        <v>180</v>
      </c>
      <c r="D2798" s="2">
        <v>0.0</v>
      </c>
      <c r="E2798" s="53">
        <v>0.0</v>
      </c>
      <c r="F2798" s="53">
        <v>0.005</v>
      </c>
      <c r="G2798" s="53">
        <v>0.011</v>
      </c>
      <c r="H2798" s="53">
        <v>0.015</v>
      </c>
      <c r="I2798" s="53">
        <v>0.022</v>
      </c>
      <c r="J2798" s="53">
        <v>0.072</v>
      </c>
      <c r="K2798" s="53">
        <v>0.041</v>
      </c>
      <c r="L2798" s="94">
        <v>1.0E-4</v>
      </c>
      <c r="M2798" s="94">
        <v>0.0052</v>
      </c>
      <c r="N2798" s="94">
        <v>0.0017</v>
      </c>
      <c r="O2798" s="2" t="s">
        <v>9316</v>
      </c>
      <c r="P2798" s="2">
        <v>1.0</v>
      </c>
      <c r="Q2798" s="2" t="s">
        <v>9317</v>
      </c>
    </row>
    <row r="2799">
      <c r="A2799" s="54">
        <v>46160.0</v>
      </c>
      <c r="B2799" s="2" t="s">
        <v>145</v>
      </c>
      <c r="C2799" s="2" t="s">
        <v>180</v>
      </c>
      <c r="D2799" s="2">
        <v>1.0</v>
      </c>
      <c r="E2799" s="53">
        <v>0.006</v>
      </c>
      <c r="F2799" s="53">
        <v>0.021</v>
      </c>
      <c r="G2799" s="53">
        <v>0.029</v>
      </c>
      <c r="H2799" s="53">
        <v>0.033</v>
      </c>
      <c r="I2799" s="53">
        <v>0.037</v>
      </c>
      <c r="J2799" s="53">
        <v>0.035</v>
      </c>
      <c r="K2799" s="53">
        <v>0.032</v>
      </c>
      <c r="L2799" s="94">
        <v>0.9428</v>
      </c>
      <c r="M2799" s="94">
        <v>0.9312</v>
      </c>
      <c r="N2799" s="94">
        <v>0.937</v>
      </c>
      <c r="O2799" s="2" t="s">
        <v>9316</v>
      </c>
      <c r="P2799" s="2">
        <v>2.0</v>
      </c>
      <c r="Q2799" s="2" t="s">
        <v>9317</v>
      </c>
    </row>
    <row r="2800">
      <c r="A2800" s="54">
        <v>46160.0</v>
      </c>
      <c r="B2800" s="2" t="s">
        <v>1801</v>
      </c>
      <c r="C2800" s="2" t="s">
        <v>180</v>
      </c>
      <c r="D2800" s="2">
        <v>0.0</v>
      </c>
      <c r="E2800" s="53">
        <v>0.0</v>
      </c>
      <c r="F2800" s="53">
        <v>0.0</v>
      </c>
      <c r="G2800" s="53">
        <v>0.0</v>
      </c>
      <c r="H2800" s="53">
        <v>0.0</v>
      </c>
      <c r="I2800" s="53">
        <v>0.0</v>
      </c>
      <c r="J2800" s="53">
        <v>0.0</v>
      </c>
      <c r="K2800" s="53">
        <v>0.0</v>
      </c>
      <c r="L2800" s="94">
        <v>0.0</v>
      </c>
      <c r="M2800" s="94">
        <v>0.0</v>
      </c>
      <c r="N2800" s="94">
        <v>0.0</v>
      </c>
      <c r="O2800" s="2" t="s">
        <v>9316</v>
      </c>
      <c r="P2800" s="2">
        <v>3.0</v>
      </c>
      <c r="Q2800" s="2" t="s">
        <v>9318</v>
      </c>
    </row>
    <row r="2801">
      <c r="A2801" s="54">
        <v>46160.0</v>
      </c>
      <c r="B2801" s="2" t="s">
        <v>932</v>
      </c>
      <c r="C2801" s="2" t="s">
        <v>180</v>
      </c>
      <c r="D2801" s="2">
        <v>0.0</v>
      </c>
      <c r="E2801" s="53">
        <v>3.2000465963605675E-4</v>
      </c>
      <c r="F2801" s="53">
        <v>0.0036597264867644238</v>
      </c>
      <c r="G2801" s="53">
        <v>0.007255525695346306</v>
      </c>
      <c r="H2801" s="53">
        <v>0.009826651613192553</v>
      </c>
      <c r="I2801" s="53">
        <v>0.012900749783823546</v>
      </c>
      <c r="J2801" s="53">
        <v>0.017272338930346482</v>
      </c>
      <c r="K2801" s="53">
        <v>0.012263932312846395</v>
      </c>
      <c r="L2801" s="94">
        <v>5.26426531158305E-5</v>
      </c>
      <c r="M2801" s="94">
        <v>2.9833369212476263E-4</v>
      </c>
      <c r="N2801" s="94">
        <v>1.504040357740779E-4</v>
      </c>
      <c r="O2801" s="2" t="s">
        <v>9316</v>
      </c>
      <c r="P2801" s="2">
        <v>4.0</v>
      </c>
      <c r="Q2801" s="2" t="s">
        <v>9318</v>
      </c>
    </row>
    <row r="2802">
      <c r="A2802" s="54">
        <v>46160.0</v>
      </c>
      <c r="B2802" s="2" t="s">
        <v>515</v>
      </c>
      <c r="C2802" s="2" t="s">
        <v>180</v>
      </c>
      <c r="D2802" s="2">
        <v>0.0</v>
      </c>
      <c r="E2802" s="53">
        <v>0.0</v>
      </c>
      <c r="F2802" s="53">
        <v>0.0</v>
      </c>
      <c r="G2802" s="53">
        <v>0.0</v>
      </c>
      <c r="H2802" s="53">
        <v>0.0</v>
      </c>
      <c r="I2802" s="53">
        <v>0.0</v>
      </c>
      <c r="J2802" s="53">
        <v>0.01239919243562354</v>
      </c>
      <c r="K2802" s="53">
        <v>0.00619959621781177</v>
      </c>
      <c r="L2802" s="94">
        <v>0.0</v>
      </c>
      <c r="M2802" s="94">
        <v>1.5373997305562402E-4</v>
      </c>
      <c r="N2802" s="94">
        <v>3.8434993263906005E-5</v>
      </c>
      <c r="O2802" s="2" t="s">
        <v>9316</v>
      </c>
      <c r="P2802" s="2">
        <v>5.0</v>
      </c>
      <c r="Q2802" s="2" t="s">
        <v>9318</v>
      </c>
    </row>
    <row r="2803">
      <c r="A2803" s="54">
        <v>46160.0</v>
      </c>
      <c r="B2803" s="2" t="s">
        <v>229</v>
      </c>
      <c r="C2803" s="2" t="s">
        <v>180</v>
      </c>
      <c r="D2803" s="2">
        <v>0.0</v>
      </c>
      <c r="E2803" s="53">
        <v>0.07496753126552136</v>
      </c>
      <c r="F2803" s="53">
        <v>0.08931481746431517</v>
      </c>
      <c r="G2803" s="53">
        <v>0.0917375878585403</v>
      </c>
      <c r="H2803" s="53">
        <v>0.09297245962925843</v>
      </c>
      <c r="I2803" s="53">
        <v>0.09457902444060709</v>
      </c>
      <c r="J2803" s="53">
        <v>0.08388744864946655</v>
      </c>
      <c r="K2803" s="53">
        <v>0.08781251825400344</v>
      </c>
      <c r="L2803" s="94">
        <v>0.008415785026103401</v>
      </c>
      <c r="M2803" s="94">
        <v>0.007037104040916888</v>
      </c>
      <c r="N2803" s="94">
        <v>0.007711038362109687</v>
      </c>
      <c r="O2803" s="2" t="s">
        <v>9316</v>
      </c>
      <c r="P2803" s="2">
        <v>6.0</v>
      </c>
      <c r="Q2803" s="2" t="s">
        <v>9317</v>
      </c>
    </row>
    <row r="2804">
      <c r="A2804" s="54">
        <v>46160.0</v>
      </c>
      <c r="B2804" s="2" t="s">
        <v>178</v>
      </c>
      <c r="C2804" s="2" t="s">
        <v>180</v>
      </c>
      <c r="D2804" s="2">
        <v>0.0</v>
      </c>
      <c r="E2804" s="53">
        <v>0.1271256439829194</v>
      </c>
      <c r="F2804" s="53">
        <v>0.07443166043814103</v>
      </c>
      <c r="G2804" s="53">
        <v>0.05733913739715724</v>
      </c>
      <c r="H2804" s="53">
        <v>0.05016466942809673</v>
      </c>
      <c r="I2804" s="53">
        <v>0.04456597344784903</v>
      </c>
      <c r="J2804" s="53">
        <v>0.037199915181140734</v>
      </c>
      <c r="K2804" s="53">
        <v>0.04726952628914899</v>
      </c>
      <c r="L2804" s="94">
        <v>0.003287776677450076</v>
      </c>
      <c r="M2804" s="94">
        <v>0.0013838336894840648</v>
      </c>
      <c r="N2804" s="94">
        <v>0.002234408115600547</v>
      </c>
      <c r="O2804" s="2" t="s">
        <v>9316</v>
      </c>
      <c r="P2804" s="2">
        <v>7.0</v>
      </c>
      <c r="Q2804" s="2" t="s">
        <v>9318</v>
      </c>
    </row>
    <row r="2805">
      <c r="A2805" s="54">
        <v>46160.0</v>
      </c>
      <c r="B2805" s="2" t="s">
        <v>1876</v>
      </c>
      <c r="C2805" s="2" t="s">
        <v>180</v>
      </c>
      <c r="D2805" s="2">
        <v>0.0</v>
      </c>
      <c r="E2805" s="53">
        <v>0.0</v>
      </c>
      <c r="F2805" s="53">
        <v>0.0</v>
      </c>
      <c r="G2805" s="53">
        <v>0.0</v>
      </c>
      <c r="H2805" s="53">
        <v>0.0</v>
      </c>
      <c r="I2805" s="53">
        <v>0.0</v>
      </c>
      <c r="J2805" s="53">
        <v>0.0</v>
      </c>
      <c r="K2805" s="53">
        <v>0.0</v>
      </c>
      <c r="L2805" s="94">
        <v>0.0</v>
      </c>
      <c r="M2805" s="94">
        <v>0.0</v>
      </c>
      <c r="N2805" s="94">
        <v>0.0</v>
      </c>
      <c r="O2805" s="2" t="s">
        <v>9316</v>
      </c>
      <c r="P2805" s="2">
        <v>8.0</v>
      </c>
      <c r="Q2805" s="2" t="s">
        <v>9318</v>
      </c>
    </row>
    <row r="2806">
      <c r="A2806" s="54">
        <v>46160.0</v>
      </c>
      <c r="B2806" s="2" t="s">
        <v>687</v>
      </c>
      <c r="C2806" s="2" t="s">
        <v>180</v>
      </c>
      <c r="D2806" s="2">
        <v>0.0</v>
      </c>
      <c r="E2806" s="53">
        <v>0.008126920656116327</v>
      </c>
      <c r="F2806" s="53">
        <v>0.018394828376727013</v>
      </c>
      <c r="G2806" s="53">
        <v>0.021170744793605385</v>
      </c>
      <c r="H2806" s="53">
        <v>0.021801557097408143</v>
      </c>
      <c r="I2806" s="53">
        <v>0.021718077314450236</v>
      </c>
      <c r="J2806" s="53">
        <v>0.009298255051276589</v>
      </c>
      <c r="K2806" s="53">
        <v>0.015234499922440987</v>
      </c>
      <c r="L2806" s="94">
        <v>4.482004351159695E-4</v>
      </c>
      <c r="M2806" s="94">
        <v>8.64575469985906E-5</v>
      </c>
      <c r="N2806" s="94">
        <v>2.3208998788685443E-4</v>
      </c>
      <c r="O2806" s="2" t="s">
        <v>9316</v>
      </c>
      <c r="P2806" s="2">
        <v>9.0</v>
      </c>
      <c r="Q2806" s="2" t="s">
        <v>9318</v>
      </c>
    </row>
    <row r="2807">
      <c r="A2807" s="54">
        <v>46160.0</v>
      </c>
      <c r="B2807" s="2" t="s">
        <v>301</v>
      </c>
      <c r="C2807" s="2" t="s">
        <v>180</v>
      </c>
      <c r="D2807" s="2">
        <v>0.0</v>
      </c>
      <c r="E2807" s="53">
        <v>0.021</v>
      </c>
      <c r="F2807" s="53">
        <v>0.03</v>
      </c>
      <c r="G2807" s="53">
        <v>0.028999999999999998</v>
      </c>
      <c r="H2807" s="53">
        <v>0.027999999999999997</v>
      </c>
      <c r="I2807" s="53">
        <v>0.026000000000000002</v>
      </c>
      <c r="J2807" s="53">
        <v>0.03</v>
      </c>
      <c r="K2807" s="53">
        <v>0.03</v>
      </c>
      <c r="L2807" s="94">
        <v>9.0E-4</v>
      </c>
      <c r="M2807" s="94">
        <v>9.0E-4</v>
      </c>
      <c r="N2807" s="94">
        <v>9.0E-4</v>
      </c>
      <c r="O2807" s="2" t="s">
        <v>9316</v>
      </c>
      <c r="P2807" s="2">
        <v>10.0</v>
      </c>
      <c r="Q2807" s="2" t="s">
        <v>9317</v>
      </c>
    </row>
    <row r="2808">
      <c r="A2808" s="54">
        <v>46160.0</v>
      </c>
      <c r="B2808" s="2" t="s">
        <v>450</v>
      </c>
      <c r="C2808" s="2" t="s">
        <v>180</v>
      </c>
      <c r="D2808" s="2">
        <v>0.0</v>
      </c>
      <c r="E2808" s="53">
        <v>0.0</v>
      </c>
      <c r="F2808" s="53">
        <v>0.0</v>
      </c>
      <c r="G2808" s="53">
        <v>0.0</v>
      </c>
      <c r="H2808" s="53">
        <v>0.0</v>
      </c>
      <c r="I2808" s="53">
        <v>0.0</v>
      </c>
      <c r="J2808" s="53">
        <v>0.003164461011307733</v>
      </c>
      <c r="K2808" s="53">
        <v>0.0015822305056538664</v>
      </c>
      <c r="L2808" s="94">
        <v>0.0</v>
      </c>
      <c r="M2808" s="94">
        <v>1.001381349208676E-5</v>
      </c>
      <c r="N2808" s="94">
        <v>2.50345337302169E-6</v>
      </c>
      <c r="O2808" s="2" t="s">
        <v>9316</v>
      </c>
      <c r="P2808" s="2">
        <v>11.0</v>
      </c>
      <c r="Q2808" s="2" t="s">
        <v>9318</v>
      </c>
    </row>
    <row r="2809">
      <c r="A2809" s="54">
        <v>46160.0</v>
      </c>
      <c r="B2809" s="2" t="s">
        <v>1189</v>
      </c>
      <c r="C2809" s="2" t="s">
        <v>180</v>
      </c>
      <c r="D2809" s="2">
        <v>0.0</v>
      </c>
      <c r="E2809" s="53">
        <v>0.0</v>
      </c>
      <c r="F2809" s="53">
        <v>0.0</v>
      </c>
      <c r="G2809" s="53">
        <v>0.0</v>
      </c>
      <c r="H2809" s="53">
        <v>0.0</v>
      </c>
      <c r="I2809" s="53">
        <v>0.0</v>
      </c>
      <c r="J2809" s="53">
        <v>0.008868365858689494</v>
      </c>
      <c r="K2809" s="53">
        <v>0.004434182929344747</v>
      </c>
      <c r="L2809" s="94">
        <v>0.0</v>
      </c>
      <c r="M2809" s="94">
        <v>7.864791300356944E-5</v>
      </c>
      <c r="N2809" s="94">
        <v>1.966197825089236E-5</v>
      </c>
      <c r="O2809" s="2" t="s">
        <v>9319</v>
      </c>
      <c r="P2809" s="2">
        <v>99.0</v>
      </c>
      <c r="Q2809" s="2" t="s">
        <v>9320</v>
      </c>
    </row>
    <row r="2810">
      <c r="A2810" s="54">
        <v>46161.0</v>
      </c>
      <c r="B2810" s="2" t="s">
        <v>194</v>
      </c>
      <c r="C2810" s="2" t="s">
        <v>208</v>
      </c>
      <c r="D2810" s="2">
        <v>0.0</v>
      </c>
      <c r="E2810" s="53">
        <v>0.04</v>
      </c>
      <c r="F2810" s="53">
        <v>0.082</v>
      </c>
      <c r="G2810" s="53">
        <v>0.097</v>
      </c>
      <c r="H2810" s="53">
        <v>0.104</v>
      </c>
      <c r="I2810" s="53">
        <v>0.109</v>
      </c>
      <c r="J2810" s="53">
        <v>0.071</v>
      </c>
      <c r="K2810" s="53">
        <v>0.084</v>
      </c>
      <c r="L2810" s="94">
        <v>0.0094</v>
      </c>
      <c r="M2810" s="94">
        <v>0.005</v>
      </c>
      <c r="N2810" s="94">
        <v>0.0071</v>
      </c>
      <c r="O2810" s="2" t="s">
        <v>9316</v>
      </c>
      <c r="P2810" s="2">
        <v>1.0</v>
      </c>
      <c r="Q2810" s="2" t="s">
        <v>9317</v>
      </c>
    </row>
    <row r="2811">
      <c r="A2811" s="54">
        <v>46161.0</v>
      </c>
      <c r="B2811" s="2" t="s">
        <v>145</v>
      </c>
      <c r="C2811" s="2" t="s">
        <v>208</v>
      </c>
      <c r="D2811" s="2">
        <v>0.0</v>
      </c>
      <c r="E2811" s="53">
        <v>0.1</v>
      </c>
      <c r="F2811" s="53">
        <v>0.089</v>
      </c>
      <c r="G2811" s="53">
        <v>0.08</v>
      </c>
      <c r="H2811" s="53">
        <v>0.074</v>
      </c>
      <c r="I2811" s="53">
        <v>0.069</v>
      </c>
      <c r="J2811" s="53">
        <v>0.043</v>
      </c>
      <c r="K2811" s="53">
        <v>0.061</v>
      </c>
      <c r="L2811" s="94">
        <v>0.0064</v>
      </c>
      <c r="M2811" s="94">
        <v>0.0018</v>
      </c>
      <c r="N2811" s="94">
        <v>0.0037</v>
      </c>
      <c r="O2811" s="2" t="s">
        <v>9316</v>
      </c>
      <c r="P2811" s="2">
        <v>2.0</v>
      </c>
      <c r="Q2811" s="2" t="s">
        <v>9317</v>
      </c>
    </row>
    <row r="2812">
      <c r="A2812" s="54">
        <v>46161.0</v>
      </c>
      <c r="B2812" s="2" t="s">
        <v>1801</v>
      </c>
      <c r="C2812" s="2" t="s">
        <v>208</v>
      </c>
      <c r="D2812" s="2">
        <v>0.0</v>
      </c>
      <c r="E2812" s="53">
        <v>0.0</v>
      </c>
      <c r="F2812" s="53">
        <v>0.0</v>
      </c>
      <c r="G2812" s="53">
        <v>0.0</v>
      </c>
      <c r="H2812" s="53">
        <v>0.0</v>
      </c>
      <c r="I2812" s="53">
        <v>0.0</v>
      </c>
      <c r="J2812" s="53">
        <v>0.0</v>
      </c>
      <c r="K2812" s="53">
        <v>0.0</v>
      </c>
      <c r="L2812" s="94">
        <v>0.0</v>
      </c>
      <c r="M2812" s="94">
        <v>0.0</v>
      </c>
      <c r="N2812" s="94">
        <v>0.0</v>
      </c>
      <c r="O2812" s="2" t="s">
        <v>9316</v>
      </c>
      <c r="P2812" s="2">
        <v>3.0</v>
      </c>
      <c r="Q2812" s="2" t="s">
        <v>9318</v>
      </c>
    </row>
    <row r="2813">
      <c r="A2813" s="54">
        <v>46161.0</v>
      </c>
      <c r="B2813" s="2" t="s">
        <v>932</v>
      </c>
      <c r="C2813" s="2" t="s">
        <v>208</v>
      </c>
      <c r="D2813" s="2">
        <v>0.0</v>
      </c>
      <c r="E2813" s="53">
        <v>0.048151143377429144</v>
      </c>
      <c r="F2813" s="53">
        <v>0.044892498847151886</v>
      </c>
      <c r="G2813" s="53">
        <v>0.03859096617355023</v>
      </c>
      <c r="H2813" s="53">
        <v>0.03441661349609094</v>
      </c>
      <c r="I2813" s="53">
        <v>0.029752491214767484</v>
      </c>
      <c r="J2813" s="53">
        <v>0.017130388928388612</v>
      </c>
      <c r="K2813" s="53">
        <v>0.02786067755096942</v>
      </c>
      <c r="L2813" s="94">
        <v>0.0014892626702080979</v>
      </c>
      <c r="M2813" s="94">
        <v>2.9345022483785916E-4</v>
      </c>
      <c r="N2813" s="94">
        <v>7.762173535990914E-4</v>
      </c>
      <c r="O2813" s="2" t="s">
        <v>9316</v>
      </c>
      <c r="P2813" s="2">
        <v>4.0</v>
      </c>
      <c r="Q2813" s="2" t="s">
        <v>9318</v>
      </c>
    </row>
    <row r="2814">
      <c r="A2814" s="54">
        <v>46161.0</v>
      </c>
      <c r="B2814" s="2" t="s">
        <v>515</v>
      </c>
      <c r="C2814" s="2" t="s">
        <v>208</v>
      </c>
      <c r="D2814" s="2">
        <v>0.0</v>
      </c>
      <c r="E2814" s="53">
        <v>0.0</v>
      </c>
      <c r="F2814" s="53">
        <v>0.0</v>
      </c>
      <c r="G2814" s="53">
        <v>0.0</v>
      </c>
      <c r="H2814" s="53">
        <v>0.0</v>
      </c>
      <c r="I2814" s="53">
        <v>0.0</v>
      </c>
      <c r="J2814" s="53">
        <v>0.012297291621980963</v>
      </c>
      <c r="K2814" s="53">
        <v>0.006148645810990482</v>
      </c>
      <c r="L2814" s="94">
        <v>0.0</v>
      </c>
      <c r="M2814" s="94">
        <v>1.512233812360432E-4</v>
      </c>
      <c r="N2814" s="94">
        <v>3.78058453090108E-5</v>
      </c>
      <c r="O2814" s="2" t="s">
        <v>9316</v>
      </c>
      <c r="P2814" s="2">
        <v>5.0</v>
      </c>
      <c r="Q2814" s="2" t="s">
        <v>9318</v>
      </c>
    </row>
    <row r="2815">
      <c r="A2815" s="54">
        <v>46161.0</v>
      </c>
      <c r="B2815" s="2" t="s">
        <v>229</v>
      </c>
      <c r="C2815" s="2" t="s">
        <v>208</v>
      </c>
      <c r="D2815" s="2">
        <v>0.0</v>
      </c>
      <c r="E2815" s="53">
        <v>0.00841414282616887</v>
      </c>
      <c r="F2815" s="53">
        <v>0.03362638518064549</v>
      </c>
      <c r="G2815" s="53">
        <v>0.053732624627423904</v>
      </c>
      <c r="H2815" s="53">
        <v>0.06724305422231265</v>
      </c>
      <c r="I2815" s="53">
        <v>0.08308882160824958</v>
      </c>
      <c r="J2815" s="53">
        <v>0.08319803284144821</v>
      </c>
      <c r="K2815" s="53">
        <v>0.06846532873443606</v>
      </c>
      <c r="L2815" s="94">
        <v>0.002887194949351642</v>
      </c>
      <c r="M2815" s="94">
        <v>0.006921912668686694</v>
      </c>
      <c r="N2815" s="94">
        <v>0.004687501238714396</v>
      </c>
      <c r="O2815" s="2" t="s">
        <v>9316</v>
      </c>
      <c r="P2815" s="2">
        <v>6.0</v>
      </c>
      <c r="Q2815" s="2" t="s">
        <v>9317</v>
      </c>
    </row>
    <row r="2816">
      <c r="A2816" s="54">
        <v>46161.0</v>
      </c>
      <c r="B2816" s="2" t="s">
        <v>178</v>
      </c>
      <c r="C2816" s="2" t="s">
        <v>208</v>
      </c>
      <c r="D2816" s="2">
        <v>0.0</v>
      </c>
      <c r="E2816" s="53">
        <v>0.0</v>
      </c>
      <c r="F2816" s="53">
        <v>0.0</v>
      </c>
      <c r="G2816" s="53">
        <v>0.0</v>
      </c>
      <c r="H2816" s="53">
        <v>0.0</v>
      </c>
      <c r="I2816" s="53">
        <v>0.0</v>
      </c>
      <c r="J2816" s="53">
        <v>0.03689419352676086</v>
      </c>
      <c r="K2816" s="53">
        <v>0.01844709676338043</v>
      </c>
      <c r="L2816" s="94">
        <v>0.0</v>
      </c>
      <c r="M2816" s="94">
        <v>0.001361181515990083</v>
      </c>
      <c r="N2816" s="94">
        <v>3.4029537899752077E-4</v>
      </c>
      <c r="O2816" s="2" t="s">
        <v>9316</v>
      </c>
      <c r="P2816" s="2">
        <v>7.0</v>
      </c>
      <c r="Q2816" s="2" t="s">
        <v>9318</v>
      </c>
    </row>
    <row r="2817">
      <c r="A2817" s="54">
        <v>46161.0</v>
      </c>
      <c r="B2817" s="2" t="s">
        <v>1876</v>
      </c>
      <c r="C2817" s="2" t="s">
        <v>208</v>
      </c>
      <c r="D2817" s="2">
        <v>0.0</v>
      </c>
      <c r="E2817" s="53">
        <v>0.0</v>
      </c>
      <c r="F2817" s="53">
        <v>0.0</v>
      </c>
      <c r="G2817" s="53">
        <v>0.0</v>
      </c>
      <c r="H2817" s="53">
        <v>0.0</v>
      </c>
      <c r="I2817" s="53">
        <v>0.0</v>
      </c>
      <c r="J2817" s="53">
        <v>0.0</v>
      </c>
      <c r="K2817" s="53">
        <v>0.0</v>
      </c>
      <c r="L2817" s="94">
        <v>0.0</v>
      </c>
      <c r="M2817" s="94">
        <v>0.0</v>
      </c>
      <c r="N2817" s="94">
        <v>0.0</v>
      </c>
      <c r="O2817" s="2" t="s">
        <v>9316</v>
      </c>
      <c r="P2817" s="2">
        <v>8.0</v>
      </c>
      <c r="Q2817" s="2" t="s">
        <v>9318</v>
      </c>
    </row>
    <row r="2818">
      <c r="A2818" s="54">
        <v>46161.0</v>
      </c>
      <c r="B2818" s="2" t="s">
        <v>687</v>
      </c>
      <c r="C2818" s="2" t="s">
        <v>208</v>
      </c>
      <c r="D2818" s="2">
        <v>0.0</v>
      </c>
      <c r="E2818" s="53">
        <v>0.0</v>
      </c>
      <c r="F2818" s="53">
        <v>0.0</v>
      </c>
      <c r="G2818" s="53">
        <v>0.0</v>
      </c>
      <c r="H2818" s="53">
        <v>0.0</v>
      </c>
      <c r="I2818" s="53">
        <v>0.0</v>
      </c>
      <c r="J2818" s="53">
        <v>0.009226918338862336</v>
      </c>
      <c r="K2818" s="53">
        <v>0.004613459169431168</v>
      </c>
      <c r="L2818" s="94">
        <v>0.0</v>
      </c>
      <c r="M2818" s="94">
        <v>8.51360220320341E-5</v>
      </c>
      <c r="N2818" s="94">
        <v>2.1284005508008524E-5</v>
      </c>
      <c r="O2818" s="2" t="s">
        <v>9316</v>
      </c>
      <c r="P2818" s="2">
        <v>9.0</v>
      </c>
      <c r="Q2818" s="2" t="s">
        <v>9318</v>
      </c>
    </row>
    <row r="2819">
      <c r="A2819" s="54">
        <v>46161.0</v>
      </c>
      <c r="B2819" s="2" t="s">
        <v>301</v>
      </c>
      <c r="C2819" s="2" t="s">
        <v>208</v>
      </c>
      <c r="D2819" s="2">
        <v>0.0</v>
      </c>
      <c r="E2819" s="53">
        <v>0.021</v>
      </c>
      <c r="F2819" s="53">
        <v>0.03</v>
      </c>
      <c r="G2819" s="53">
        <v>0.028999999999999998</v>
      </c>
      <c r="H2819" s="53">
        <v>0.027999999999999997</v>
      </c>
      <c r="I2819" s="53">
        <v>0.026000000000000002</v>
      </c>
      <c r="J2819" s="53">
        <v>0.028999999999999998</v>
      </c>
      <c r="K2819" s="53">
        <v>0.028999999999999998</v>
      </c>
      <c r="L2819" s="94">
        <v>9.0E-4</v>
      </c>
      <c r="M2819" s="94">
        <v>9.0E-4</v>
      </c>
      <c r="N2819" s="94">
        <v>9.0E-4</v>
      </c>
      <c r="O2819" s="2" t="s">
        <v>9316</v>
      </c>
      <c r="P2819" s="2">
        <v>10.0</v>
      </c>
      <c r="Q2819" s="2" t="s">
        <v>9317</v>
      </c>
    </row>
    <row r="2820">
      <c r="A2820" s="54">
        <v>46161.0</v>
      </c>
      <c r="B2820" s="2" t="s">
        <v>450</v>
      </c>
      <c r="C2820" s="2" t="s">
        <v>208</v>
      </c>
      <c r="D2820" s="2">
        <v>0.0</v>
      </c>
      <c r="E2820" s="53">
        <v>0.0</v>
      </c>
      <c r="F2820" s="53">
        <v>0.0</v>
      </c>
      <c r="G2820" s="53">
        <v>0.0</v>
      </c>
      <c r="H2820" s="53">
        <v>0.0</v>
      </c>
      <c r="I2820" s="53">
        <v>0.0</v>
      </c>
      <c r="J2820" s="53">
        <v>0.0031384543859999405</v>
      </c>
      <c r="K2820" s="53">
        <v>0.0015692271929999703</v>
      </c>
      <c r="L2820" s="94">
        <v>0.0</v>
      </c>
      <c r="M2820" s="94">
        <v>9.849895933002263E-6</v>
      </c>
      <c r="N2820" s="94">
        <v>2.462473983250566E-6</v>
      </c>
      <c r="O2820" s="2" t="s">
        <v>9316</v>
      </c>
      <c r="P2820" s="2">
        <v>11.0</v>
      </c>
      <c r="Q2820" s="2" t="s">
        <v>9318</v>
      </c>
    </row>
    <row r="2821">
      <c r="A2821" s="54">
        <v>46161.0</v>
      </c>
      <c r="B2821" s="2" t="s">
        <v>1189</v>
      </c>
      <c r="C2821" s="2" t="s">
        <v>208</v>
      </c>
      <c r="D2821" s="2">
        <v>0.0</v>
      </c>
      <c r="E2821" s="53">
        <v>0.12707162919855525</v>
      </c>
      <c r="F2821" s="53">
        <v>0.07292807953403732</v>
      </c>
      <c r="G2821" s="53">
        <v>0.05332935320562982</v>
      </c>
      <c r="H2821" s="53">
        <v>0.043866060487782244</v>
      </c>
      <c r="I2821" s="53">
        <v>0.034975478754241375</v>
      </c>
      <c r="J2821" s="53">
        <v>0.008795482588156149</v>
      </c>
      <c r="K2821" s="53">
        <v>0.031062417896892985</v>
      </c>
      <c r="L2821" s="94">
        <v>0.0028440199133308195</v>
      </c>
      <c r="M2821" s="94">
        <v>7.7360513958558E-5</v>
      </c>
      <c r="N2821" s="94">
        <v>9.648738056012177E-4</v>
      </c>
      <c r="O2821" s="2" t="s">
        <v>9319</v>
      </c>
      <c r="P2821" s="2">
        <v>99.0</v>
      </c>
      <c r="Q2821" s="2" t="s">
        <v>9320</v>
      </c>
    </row>
    <row r="2822">
      <c r="A2822" s="54">
        <v>46162.0</v>
      </c>
      <c r="B2822" s="2" t="s">
        <v>194</v>
      </c>
      <c r="C2822" s="2" t="s">
        <v>303</v>
      </c>
      <c r="D2822" s="2">
        <v>0.0</v>
      </c>
      <c r="E2822" s="53">
        <v>0.001</v>
      </c>
      <c r="F2822" s="53">
        <v>0.008</v>
      </c>
      <c r="G2822" s="53">
        <v>0.012</v>
      </c>
      <c r="H2822" s="53">
        <v>0.014</v>
      </c>
      <c r="I2822" s="53">
        <v>0.016</v>
      </c>
      <c r="J2822" s="53">
        <v>0.071</v>
      </c>
      <c r="K2822" s="53">
        <v>0.041</v>
      </c>
      <c r="L2822" s="94">
        <v>1.0E-4</v>
      </c>
      <c r="M2822" s="94">
        <v>0.005</v>
      </c>
      <c r="N2822" s="94">
        <v>0.0017</v>
      </c>
      <c r="O2822" s="2" t="s">
        <v>9316</v>
      </c>
      <c r="P2822" s="2">
        <v>1.0</v>
      </c>
      <c r="Q2822" s="2" t="s">
        <v>9317</v>
      </c>
    </row>
    <row r="2823">
      <c r="A2823" s="54">
        <v>46162.0</v>
      </c>
      <c r="B2823" s="2" t="s">
        <v>145</v>
      </c>
      <c r="C2823" s="2" t="s">
        <v>303</v>
      </c>
      <c r="D2823" s="2">
        <v>1.0</v>
      </c>
      <c r="E2823" s="53">
        <v>0.0</v>
      </c>
      <c r="F2823" s="53">
        <v>0.0</v>
      </c>
      <c r="G2823" s="53">
        <v>0.0</v>
      </c>
      <c r="H2823" s="53">
        <v>0.0</v>
      </c>
      <c r="I2823" s="53">
        <v>0.0</v>
      </c>
      <c r="J2823" s="53">
        <v>0.043</v>
      </c>
      <c r="K2823" s="53">
        <v>0.022</v>
      </c>
      <c r="L2823" s="94">
        <v>1.0</v>
      </c>
      <c r="M2823" s="94">
        <v>0.9158</v>
      </c>
      <c r="N2823" s="94">
        <v>0.9565</v>
      </c>
      <c r="O2823" s="2" t="s">
        <v>9316</v>
      </c>
      <c r="P2823" s="2">
        <v>2.0</v>
      </c>
      <c r="Q2823" s="2" t="s">
        <v>9317</v>
      </c>
    </row>
    <row r="2824">
      <c r="A2824" s="54">
        <v>46162.0</v>
      </c>
      <c r="B2824" s="2" t="s">
        <v>1801</v>
      </c>
      <c r="C2824" s="2" t="s">
        <v>303</v>
      </c>
      <c r="D2824" s="2">
        <v>0.0</v>
      </c>
      <c r="E2824" s="53">
        <v>0.0</v>
      </c>
      <c r="F2824" s="53">
        <v>0.0</v>
      </c>
      <c r="G2824" s="53">
        <v>0.0</v>
      </c>
      <c r="H2824" s="53">
        <v>0.0</v>
      </c>
      <c r="I2824" s="53">
        <v>0.0</v>
      </c>
      <c r="J2824" s="53">
        <v>0.0</v>
      </c>
      <c r="K2824" s="53">
        <v>0.0</v>
      </c>
      <c r="L2824" s="94">
        <v>0.0</v>
      </c>
      <c r="M2824" s="94">
        <v>0.0</v>
      </c>
      <c r="N2824" s="94">
        <v>0.0</v>
      </c>
      <c r="O2824" s="2" t="s">
        <v>9316</v>
      </c>
      <c r="P2824" s="2">
        <v>3.0</v>
      </c>
      <c r="Q2824" s="2" t="s">
        <v>9318</v>
      </c>
    </row>
    <row r="2825">
      <c r="A2825" s="54">
        <v>46162.0</v>
      </c>
      <c r="B2825" s="2" t="s">
        <v>932</v>
      </c>
      <c r="C2825" s="2" t="s">
        <v>303</v>
      </c>
      <c r="D2825" s="2">
        <v>0.0</v>
      </c>
      <c r="E2825" s="53">
        <v>0.07822176319121901</v>
      </c>
      <c r="F2825" s="53">
        <v>0.05721821149255516</v>
      </c>
      <c r="G2825" s="53">
        <v>0.045365529486778536</v>
      </c>
      <c r="H2825" s="53">
        <v>0.03885513157105697</v>
      </c>
      <c r="I2825" s="53">
        <v>0.03225845043345779</v>
      </c>
      <c r="J2825" s="53">
        <v>0.01698968238664675</v>
      </c>
      <c r="K2825" s="53">
        <v>0.031177605936712642</v>
      </c>
      <c r="L2825" s="94">
        <v>0.002058031265615773</v>
      </c>
      <c r="M2825" s="94">
        <v>2.8864930759913473E-4</v>
      </c>
      <c r="N2825" s="94">
        <v>9.720431119449393E-4</v>
      </c>
      <c r="O2825" s="2" t="s">
        <v>9316</v>
      </c>
      <c r="P2825" s="2">
        <v>4.0</v>
      </c>
      <c r="Q2825" s="2" t="s">
        <v>9318</v>
      </c>
    </row>
    <row r="2826">
      <c r="A2826" s="54">
        <v>46162.0</v>
      </c>
      <c r="B2826" s="2" t="s">
        <v>515</v>
      </c>
      <c r="C2826" s="2" t="s">
        <v>303</v>
      </c>
      <c r="D2826" s="2">
        <v>0.0</v>
      </c>
      <c r="E2826" s="53">
        <v>0.0</v>
      </c>
      <c r="F2826" s="53">
        <v>0.0</v>
      </c>
      <c r="G2826" s="53">
        <v>0.0</v>
      </c>
      <c r="H2826" s="53">
        <v>0.0</v>
      </c>
      <c r="I2826" s="53">
        <v>0.0</v>
      </c>
      <c r="J2826" s="53">
        <v>0.012196283443815624</v>
      </c>
      <c r="K2826" s="53">
        <v>0.006098141721907812</v>
      </c>
      <c r="L2826" s="94">
        <v>0.0</v>
      </c>
      <c r="M2826" s="94">
        <v>1.487493298418911E-4</v>
      </c>
      <c r="N2826" s="94">
        <v>3.7187332460472775E-5</v>
      </c>
      <c r="O2826" s="2" t="s">
        <v>9316</v>
      </c>
      <c r="P2826" s="2">
        <v>5.0</v>
      </c>
      <c r="Q2826" s="2" t="s">
        <v>9318</v>
      </c>
    </row>
    <row r="2827">
      <c r="A2827" s="54">
        <v>46162.0</v>
      </c>
      <c r="B2827" s="2" t="s">
        <v>229</v>
      </c>
      <c r="C2827" s="2" t="s">
        <v>303</v>
      </c>
      <c r="D2827" s="2">
        <v>0.0</v>
      </c>
      <c r="E2827" s="53">
        <v>0.0810521322495725</v>
      </c>
      <c r="F2827" s="53">
        <v>0.12495719097147413</v>
      </c>
      <c r="G2827" s="53">
        <v>0.13283196502007721</v>
      </c>
      <c r="H2827" s="53">
        <v>0.13354507157530646</v>
      </c>
      <c r="I2827" s="53">
        <v>0.13163557948654545</v>
      </c>
      <c r="J2827" s="53">
        <v>0.08251465621002528</v>
      </c>
      <c r="K2827" s="53">
        <v>0.10767331061505125</v>
      </c>
      <c r="L2827" s="94">
        <v>0.017644330931095017</v>
      </c>
      <c r="M2827" s="94">
        <v>0.006808668489458663</v>
      </c>
      <c r="N2827" s="94">
        <v>0.011593541818805309</v>
      </c>
      <c r="O2827" s="2" t="s">
        <v>9316</v>
      </c>
      <c r="P2827" s="2">
        <v>6.0</v>
      </c>
      <c r="Q2827" s="2" t="s">
        <v>9317</v>
      </c>
    </row>
    <row r="2828">
      <c r="A2828" s="54">
        <v>46162.0</v>
      </c>
      <c r="B2828" s="2" t="s">
        <v>178</v>
      </c>
      <c r="C2828" s="2" t="s">
        <v>303</v>
      </c>
      <c r="D2828" s="2">
        <v>0.0</v>
      </c>
      <c r="E2828" s="53">
        <v>0.003620439437439181</v>
      </c>
      <c r="F2828" s="53">
        <v>0.012309803534117099</v>
      </c>
      <c r="G2828" s="53">
        <v>0.016288104467119403</v>
      </c>
      <c r="H2828" s="53">
        <v>0.01802215852092255</v>
      </c>
      <c r="I2828" s="53">
        <v>0.01932928469811814</v>
      </c>
      <c r="J2828" s="53">
        <v>0.03659114994711961</v>
      </c>
      <c r="K2828" s="53">
        <v>0.026439627207119506</v>
      </c>
      <c r="L2828" s="94">
        <v>2.6530234713179507E-4</v>
      </c>
      <c r="M2828" s="94">
        <v>0.0013389122544525914</v>
      </c>
      <c r="N2828" s="94">
        <v>6.99053886851454E-4</v>
      </c>
      <c r="O2828" s="2" t="s">
        <v>9316</v>
      </c>
      <c r="P2828" s="2">
        <v>7.0</v>
      </c>
      <c r="Q2828" s="2" t="s">
        <v>9318</v>
      </c>
    </row>
    <row r="2829">
      <c r="A2829" s="54">
        <v>46162.0</v>
      </c>
      <c r="B2829" s="2" t="s">
        <v>1876</v>
      </c>
      <c r="C2829" s="2" t="s">
        <v>303</v>
      </c>
      <c r="D2829" s="2">
        <v>0.0</v>
      </c>
      <c r="E2829" s="53">
        <v>0.0</v>
      </c>
      <c r="F2829" s="53">
        <v>0.0</v>
      </c>
      <c r="G2829" s="53">
        <v>0.0</v>
      </c>
      <c r="H2829" s="53">
        <v>0.0</v>
      </c>
      <c r="I2829" s="53">
        <v>0.0</v>
      </c>
      <c r="J2829" s="53">
        <v>0.0</v>
      </c>
      <c r="K2829" s="53">
        <v>0.0</v>
      </c>
      <c r="L2829" s="94">
        <v>0.0</v>
      </c>
      <c r="M2829" s="94">
        <v>0.0</v>
      </c>
      <c r="N2829" s="94">
        <v>0.0</v>
      </c>
      <c r="O2829" s="2" t="s">
        <v>9316</v>
      </c>
      <c r="P2829" s="2">
        <v>8.0</v>
      </c>
      <c r="Q2829" s="2" t="s">
        <v>9318</v>
      </c>
    </row>
    <row r="2830">
      <c r="A2830" s="54">
        <v>46162.0</v>
      </c>
      <c r="B2830" s="2" t="s">
        <v>687</v>
      </c>
      <c r="C2830" s="2" t="s">
        <v>303</v>
      </c>
      <c r="D2830" s="2">
        <v>0.0</v>
      </c>
      <c r="E2830" s="53">
        <v>0.0</v>
      </c>
      <c r="F2830" s="53">
        <v>0.0</v>
      </c>
      <c r="G2830" s="53">
        <v>0.0</v>
      </c>
      <c r="H2830" s="53">
        <v>0.0</v>
      </c>
      <c r="I2830" s="53">
        <v>0.0</v>
      </c>
      <c r="J2830" s="53">
        <v>0.009156128925539152</v>
      </c>
      <c r="K2830" s="53">
        <v>0.004578064462769576</v>
      </c>
      <c r="L2830" s="94">
        <v>0.0</v>
      </c>
      <c r="M2830" s="94">
        <v>8.383469690109475E-5</v>
      </c>
      <c r="N2830" s="94">
        <v>2.0958674225273686E-5</v>
      </c>
      <c r="O2830" s="2" t="s">
        <v>9316</v>
      </c>
      <c r="P2830" s="2">
        <v>9.0</v>
      </c>
      <c r="Q2830" s="2" t="s">
        <v>9318</v>
      </c>
    </row>
    <row r="2831">
      <c r="A2831" s="54">
        <v>46162.0</v>
      </c>
      <c r="B2831" s="2" t="s">
        <v>301</v>
      </c>
      <c r="C2831" s="2" t="s">
        <v>303</v>
      </c>
      <c r="D2831" s="2">
        <v>0.0</v>
      </c>
      <c r="E2831" s="53">
        <v>0.044000000000000004</v>
      </c>
      <c r="F2831" s="53">
        <v>0.085</v>
      </c>
      <c r="G2831" s="53">
        <v>0.09699999999999999</v>
      </c>
      <c r="H2831" s="53">
        <v>0.10099999999999999</v>
      </c>
      <c r="I2831" s="53">
        <v>0.10300000000000001</v>
      </c>
      <c r="J2831" s="53">
        <v>0.028999999999999998</v>
      </c>
      <c r="K2831" s="53">
        <v>0.063</v>
      </c>
      <c r="L2831" s="94">
        <v>0.0094</v>
      </c>
      <c r="M2831" s="94">
        <v>8.0E-4</v>
      </c>
      <c r="N2831" s="94">
        <v>0.004</v>
      </c>
      <c r="O2831" s="2" t="s">
        <v>9316</v>
      </c>
      <c r="P2831" s="2">
        <v>10.0</v>
      </c>
      <c r="Q2831" s="2" t="s">
        <v>9317</v>
      </c>
    </row>
    <row r="2832">
      <c r="A2832" s="54">
        <v>46162.0</v>
      </c>
      <c r="B2832" s="2" t="s">
        <v>450</v>
      </c>
      <c r="C2832" s="2" t="s">
        <v>303</v>
      </c>
      <c r="D2832" s="2">
        <v>0.0</v>
      </c>
      <c r="E2832" s="53">
        <v>0.0</v>
      </c>
      <c r="F2832" s="53">
        <v>0.0</v>
      </c>
      <c r="G2832" s="53">
        <v>0.0</v>
      </c>
      <c r="H2832" s="53">
        <v>0.0</v>
      </c>
      <c r="I2832" s="53">
        <v>0.0</v>
      </c>
      <c r="J2832" s="53">
        <v>0.0031126755747356593</v>
      </c>
      <c r="K2832" s="53">
        <v>0.0015563377873678297</v>
      </c>
      <c r="L2832" s="94">
        <v>0.0</v>
      </c>
      <c r="M2832" s="94">
        <v>9.688749233555967E-6</v>
      </c>
      <c r="N2832" s="94">
        <v>2.422187308388992E-6</v>
      </c>
      <c r="O2832" s="2" t="s">
        <v>9316</v>
      </c>
      <c r="P2832" s="2">
        <v>11.0</v>
      </c>
      <c r="Q2832" s="2" t="s">
        <v>9318</v>
      </c>
    </row>
    <row r="2833">
      <c r="A2833" s="54">
        <v>46162.0</v>
      </c>
      <c r="B2833" s="2" t="s">
        <v>1189</v>
      </c>
      <c r="C2833" s="2" t="s">
        <v>303</v>
      </c>
      <c r="D2833" s="2">
        <v>0.0</v>
      </c>
      <c r="E2833" s="53">
        <v>5.4014784364139904E-5</v>
      </c>
      <c r="F2833" s="53">
        <v>0.0015035809041037045</v>
      </c>
      <c r="G2833" s="53">
        <v>0.004009784191527422</v>
      </c>
      <c r="H2833" s="53">
        <v>0.006298608940314488</v>
      </c>
      <c r="I2833" s="53">
        <v>0.009590494693607655</v>
      </c>
      <c r="J2833" s="53">
        <v>0.008723237763879023</v>
      </c>
      <c r="K2833" s="53">
        <v>0.006366510977703223</v>
      </c>
      <c r="L2833" s="94">
        <v>1.6078369262623223E-5</v>
      </c>
      <c r="M2833" s="94">
        <v>7.609487708516508E-5</v>
      </c>
      <c r="N2833" s="94">
        <v>4.0532462029215645E-5</v>
      </c>
      <c r="O2833" s="2" t="s">
        <v>9319</v>
      </c>
      <c r="P2833" s="2">
        <v>99.0</v>
      </c>
      <c r="Q2833" s="2" t="s">
        <v>9320</v>
      </c>
    </row>
    <row r="2834">
      <c r="A2834" s="54">
        <v>46163.0</v>
      </c>
      <c r="B2834" s="2" t="s">
        <v>194</v>
      </c>
      <c r="C2834" s="2" t="s">
        <v>148</v>
      </c>
      <c r="D2834" s="2">
        <v>0.0</v>
      </c>
      <c r="E2834" s="53">
        <v>0.246</v>
      </c>
      <c r="F2834" s="53">
        <v>0.17</v>
      </c>
      <c r="G2834" s="53">
        <v>0.142</v>
      </c>
      <c r="H2834" s="53">
        <v>0.129</v>
      </c>
      <c r="I2834" s="53">
        <v>0.118</v>
      </c>
      <c r="J2834" s="53">
        <v>0.07</v>
      </c>
      <c r="K2834" s="53">
        <v>0.106</v>
      </c>
      <c r="L2834" s="94">
        <v>0.0202</v>
      </c>
      <c r="M2834" s="94">
        <v>0.0049</v>
      </c>
      <c r="N2834" s="94">
        <v>0.0112</v>
      </c>
      <c r="O2834" s="2" t="s">
        <v>9316</v>
      </c>
      <c r="P2834" s="2">
        <v>1.0</v>
      </c>
      <c r="Q2834" s="2" t="s">
        <v>9317</v>
      </c>
    </row>
    <row r="2835">
      <c r="A2835" s="54">
        <v>46163.0</v>
      </c>
      <c r="B2835" s="2" t="s">
        <v>145</v>
      </c>
      <c r="C2835" s="2" t="s">
        <v>148</v>
      </c>
      <c r="D2835" s="2">
        <v>0.0</v>
      </c>
      <c r="E2835" s="53">
        <v>0.078</v>
      </c>
      <c r="F2835" s="53">
        <v>0.057</v>
      </c>
      <c r="G2835" s="53">
        <v>0.045</v>
      </c>
      <c r="H2835" s="53">
        <v>0.039</v>
      </c>
      <c r="I2835" s="53">
        <v>0.032</v>
      </c>
      <c r="J2835" s="53">
        <v>0.051</v>
      </c>
      <c r="K2835" s="53">
        <v>0.048</v>
      </c>
      <c r="L2835" s="94">
        <v>0.002</v>
      </c>
      <c r="M2835" s="94">
        <v>0.0026</v>
      </c>
      <c r="N2835" s="94">
        <v>0.0023</v>
      </c>
      <c r="O2835" s="2" t="s">
        <v>9316</v>
      </c>
      <c r="P2835" s="2">
        <v>2.0</v>
      </c>
      <c r="Q2835" s="2" t="s">
        <v>9317</v>
      </c>
    </row>
    <row r="2836">
      <c r="A2836" s="54">
        <v>46163.0</v>
      </c>
      <c r="B2836" s="2" t="s">
        <v>1801</v>
      </c>
      <c r="C2836" s="2" t="s">
        <v>148</v>
      </c>
      <c r="D2836" s="2">
        <v>0.0</v>
      </c>
      <c r="E2836" s="53">
        <v>0.0</v>
      </c>
      <c r="F2836" s="53">
        <v>0.0</v>
      </c>
      <c r="G2836" s="53">
        <v>0.0</v>
      </c>
      <c r="H2836" s="53">
        <v>0.0</v>
      </c>
      <c r="I2836" s="53">
        <v>0.0</v>
      </c>
      <c r="J2836" s="53">
        <v>0.0</v>
      </c>
      <c r="K2836" s="53">
        <v>0.0</v>
      </c>
      <c r="L2836" s="94">
        <v>0.0</v>
      </c>
      <c r="M2836" s="94">
        <v>0.0</v>
      </c>
      <c r="N2836" s="94">
        <v>0.0</v>
      </c>
      <c r="O2836" s="2" t="s">
        <v>9316</v>
      </c>
      <c r="P2836" s="2">
        <v>3.0</v>
      </c>
      <c r="Q2836" s="2" t="s">
        <v>9318</v>
      </c>
    </row>
    <row r="2837">
      <c r="A2837" s="54">
        <v>46163.0</v>
      </c>
      <c r="B2837" s="2" t="s">
        <v>932</v>
      </c>
      <c r="C2837" s="2" t="s">
        <v>148</v>
      </c>
      <c r="D2837" s="2">
        <v>0.0</v>
      </c>
      <c r="E2837" s="53">
        <v>0.0016127224269596482</v>
      </c>
      <c r="F2837" s="53">
        <v>0.00821580817717132</v>
      </c>
      <c r="G2837" s="53">
        <v>0.012439511489542957</v>
      </c>
      <c r="H2837" s="53">
        <v>0.01472334165404806</v>
      </c>
      <c r="I2837" s="53">
        <v>0.01689204277513042</v>
      </c>
      <c r="J2837" s="53">
        <v>0.016850207156072126</v>
      </c>
      <c r="K2837" s="53">
        <v>0.01464485932280754</v>
      </c>
      <c r="L2837" s="94">
        <v>1.5474144609847122E-4</v>
      </c>
      <c r="M2837" s="94">
        <v>2.839294812025443E-4</v>
      </c>
      <c r="N2837" s="94">
        <v>2.1447190458482294E-4</v>
      </c>
      <c r="O2837" s="2" t="s">
        <v>9316</v>
      </c>
      <c r="P2837" s="2">
        <v>4.0</v>
      </c>
      <c r="Q2837" s="2" t="s">
        <v>9318</v>
      </c>
    </row>
    <row r="2838">
      <c r="A2838" s="54">
        <v>46163.0</v>
      </c>
      <c r="B2838" s="2" t="s">
        <v>515</v>
      </c>
      <c r="C2838" s="2" t="s">
        <v>148</v>
      </c>
      <c r="D2838" s="2">
        <v>0.0</v>
      </c>
      <c r="E2838" s="53">
        <v>0.009554396956350329</v>
      </c>
      <c r="F2838" s="53">
        <v>0.01999733483852214</v>
      </c>
      <c r="G2838" s="53">
        <v>0.022508741353372975</v>
      </c>
      <c r="H2838" s="53">
        <v>0.022970333670074228</v>
      </c>
      <c r="I2838" s="53">
        <v>0.02272250015683257</v>
      </c>
      <c r="J2838" s="53">
        <v>0.012096159179761309</v>
      </c>
      <c r="K2838" s="53">
        <v>0.01730245026656714</v>
      </c>
      <c r="L2838" s="94">
        <v>5.066434373130426E-4</v>
      </c>
      <c r="M2838" s="94">
        <v>1.463170669021238E-4</v>
      </c>
      <c r="N2838" s="94">
        <v>2.993747852270293E-4</v>
      </c>
      <c r="O2838" s="2" t="s">
        <v>9316</v>
      </c>
      <c r="P2838" s="2">
        <v>5.0</v>
      </c>
      <c r="Q2838" s="2" t="s">
        <v>9318</v>
      </c>
    </row>
    <row r="2839">
      <c r="A2839" s="54">
        <v>46163.0</v>
      </c>
      <c r="B2839" s="2" t="s">
        <v>229</v>
      </c>
      <c r="C2839" s="2" t="s">
        <v>148</v>
      </c>
      <c r="D2839" s="2">
        <v>0.0</v>
      </c>
      <c r="E2839" s="53">
        <v>0.09085594908521023</v>
      </c>
      <c r="F2839" s="53">
        <v>0.08856907747045493</v>
      </c>
      <c r="G2839" s="53">
        <v>0.08330751055970753</v>
      </c>
      <c r="H2839" s="53">
        <v>0.07913345869604564</v>
      </c>
      <c r="I2839" s="53">
        <v>0.07379616019146801</v>
      </c>
      <c r="J2839" s="53">
        <v>0.08183725975029368</v>
      </c>
      <c r="K2839" s="53">
        <v>0.08257238515500061</v>
      </c>
      <c r="L2839" s="94">
        <v>0.006940141315655782</v>
      </c>
      <c r="M2839" s="94">
        <v>0.006697337083437039</v>
      </c>
      <c r="N2839" s="94">
        <v>0.006818198790185765</v>
      </c>
      <c r="O2839" s="2" t="s">
        <v>9316</v>
      </c>
      <c r="P2839" s="2">
        <v>6.0</v>
      </c>
      <c r="Q2839" s="2" t="s">
        <v>9317</v>
      </c>
    </row>
    <row r="2840">
      <c r="A2840" s="54">
        <v>46163.0</v>
      </c>
      <c r="B2840" s="2" t="s">
        <v>178</v>
      </c>
      <c r="C2840" s="2" t="s">
        <v>148</v>
      </c>
      <c r="D2840" s="2">
        <v>0.0</v>
      </c>
      <c r="E2840" s="53">
        <v>0.025214204733137447</v>
      </c>
      <c r="F2840" s="53">
        <v>0.03248576628665529</v>
      </c>
      <c r="G2840" s="53">
        <v>0.031105119588089425</v>
      </c>
      <c r="H2840" s="53">
        <v>0.029277082892262583</v>
      </c>
      <c r="I2840" s="53">
        <v>0.026711387484893503</v>
      </c>
      <c r="J2840" s="53">
        <v>0.036290758276473885</v>
      </c>
      <c r="K2840" s="53">
        <v>0.03369793893228165</v>
      </c>
      <c r="L2840" s="94">
        <v>9.675284645893445E-4</v>
      </c>
      <c r="M2840" s="94">
        <v>0.0013170191362814577</v>
      </c>
      <c r="N2840" s="94">
        <v>0.0011355510882837835</v>
      </c>
      <c r="O2840" s="2" t="s">
        <v>9316</v>
      </c>
      <c r="P2840" s="2">
        <v>7.0</v>
      </c>
      <c r="Q2840" s="2" t="s">
        <v>9318</v>
      </c>
    </row>
    <row r="2841">
      <c r="A2841" s="54">
        <v>46163.0</v>
      </c>
      <c r="B2841" s="2" t="s">
        <v>1876</v>
      </c>
      <c r="C2841" s="2" t="s">
        <v>148</v>
      </c>
      <c r="D2841" s="2">
        <v>0.0</v>
      </c>
      <c r="E2841" s="53">
        <v>0.0</v>
      </c>
      <c r="F2841" s="53">
        <v>0.0</v>
      </c>
      <c r="G2841" s="53">
        <v>0.0</v>
      </c>
      <c r="H2841" s="53">
        <v>0.0</v>
      </c>
      <c r="I2841" s="53">
        <v>0.0</v>
      </c>
      <c r="J2841" s="53">
        <v>0.0</v>
      </c>
      <c r="K2841" s="53">
        <v>0.0</v>
      </c>
      <c r="L2841" s="94">
        <v>0.0</v>
      </c>
      <c r="M2841" s="94">
        <v>0.0</v>
      </c>
      <c r="N2841" s="94">
        <v>0.0</v>
      </c>
      <c r="O2841" s="2" t="s">
        <v>9316</v>
      </c>
      <c r="P2841" s="2">
        <v>8.0</v>
      </c>
      <c r="Q2841" s="2" t="s">
        <v>9318</v>
      </c>
    </row>
    <row r="2842">
      <c r="A2842" s="54">
        <v>46163.0</v>
      </c>
      <c r="B2842" s="2" t="s">
        <v>687</v>
      </c>
      <c r="C2842" s="2" t="s">
        <v>148</v>
      </c>
      <c r="D2842" s="2">
        <v>0.0</v>
      </c>
      <c r="E2842" s="53">
        <v>0.05659916284035978</v>
      </c>
      <c r="F2842" s="53">
        <v>0.04854424312080201</v>
      </c>
      <c r="G2842" s="53">
        <v>0.040429415829408524</v>
      </c>
      <c r="H2842" s="53">
        <v>0.035416733993334115</v>
      </c>
      <c r="I2842" s="53">
        <v>0.030012490768974748</v>
      </c>
      <c r="J2842" s="53">
        <v>0.009085882612398998</v>
      </c>
      <c r="K2842" s="53">
        <v>0.02475764922090376</v>
      </c>
      <c r="L2842" s="94">
        <v>0.0016345376643072285</v>
      </c>
      <c r="M2842" s="94">
        <v>8.255326284629443E-5</v>
      </c>
      <c r="N2842" s="94">
        <v>6.129411949453166E-4</v>
      </c>
      <c r="O2842" s="2" t="s">
        <v>9316</v>
      </c>
      <c r="P2842" s="2">
        <v>9.0</v>
      </c>
      <c r="Q2842" s="2" t="s">
        <v>9318</v>
      </c>
    </row>
    <row r="2843">
      <c r="A2843" s="54">
        <v>46163.0</v>
      </c>
      <c r="B2843" s="2" t="s">
        <v>301</v>
      </c>
      <c r="C2843" s="2" t="s">
        <v>148</v>
      </c>
      <c r="D2843" s="2">
        <v>0.0</v>
      </c>
      <c r="E2843" s="53">
        <v>0.019</v>
      </c>
      <c r="F2843" s="53">
        <v>0.04</v>
      </c>
      <c r="G2843" s="53">
        <v>0.045</v>
      </c>
      <c r="H2843" s="53">
        <v>0.046</v>
      </c>
      <c r="I2843" s="53">
        <v>0.045</v>
      </c>
      <c r="J2843" s="53">
        <v>0.028999999999999998</v>
      </c>
      <c r="K2843" s="53">
        <v>0.037000000000000005</v>
      </c>
      <c r="L2843" s="94">
        <v>0.002</v>
      </c>
      <c r="M2843" s="94">
        <v>8.0E-4</v>
      </c>
      <c r="N2843" s="94">
        <v>0.0014</v>
      </c>
      <c r="O2843" s="2" t="s">
        <v>9316</v>
      </c>
      <c r="P2843" s="2">
        <v>10.0</v>
      </c>
      <c r="Q2843" s="2" t="s">
        <v>9317</v>
      </c>
    </row>
    <row r="2844">
      <c r="A2844" s="54">
        <v>46163.0</v>
      </c>
      <c r="B2844" s="2" t="s">
        <v>450</v>
      </c>
      <c r="C2844" s="2" t="s">
        <v>148</v>
      </c>
      <c r="D2844" s="2">
        <v>0.0</v>
      </c>
      <c r="E2844" s="53">
        <v>0.0</v>
      </c>
      <c r="F2844" s="53">
        <v>0.0</v>
      </c>
      <c r="G2844" s="53">
        <v>0.0</v>
      </c>
      <c r="H2844" s="53">
        <v>0.0</v>
      </c>
      <c r="I2844" s="53">
        <v>0.0</v>
      </c>
      <c r="J2844" s="53">
        <v>0.003087122351690627</v>
      </c>
      <c r="K2844" s="53">
        <v>0.0015435611758453135</v>
      </c>
      <c r="L2844" s="94">
        <v>0.0</v>
      </c>
      <c r="M2844" s="94">
        <v>9.530324414307867E-6</v>
      </c>
      <c r="N2844" s="94">
        <v>2.3825811035769667E-6</v>
      </c>
      <c r="O2844" s="2" t="s">
        <v>9316</v>
      </c>
      <c r="P2844" s="2">
        <v>11.0</v>
      </c>
      <c r="Q2844" s="2" t="s">
        <v>9318</v>
      </c>
    </row>
    <row r="2845">
      <c r="A2845" s="54">
        <v>46163.0</v>
      </c>
      <c r="B2845" s="2" t="s">
        <v>1189</v>
      </c>
      <c r="C2845" s="2" t="s">
        <v>148</v>
      </c>
      <c r="D2845" s="2">
        <v>0.0</v>
      </c>
      <c r="E2845" s="53">
        <v>0.0</v>
      </c>
      <c r="F2845" s="53">
        <v>0.0</v>
      </c>
      <c r="G2845" s="53">
        <v>0.0</v>
      </c>
      <c r="H2845" s="53">
        <v>0.0</v>
      </c>
      <c r="I2845" s="53">
        <v>0.0</v>
      </c>
      <c r="J2845" s="53">
        <v>0.008651625148011025</v>
      </c>
      <c r="K2845" s="53">
        <v>0.0043258125740055125</v>
      </c>
      <c r="L2845" s="94">
        <v>0.0</v>
      </c>
      <c r="M2845" s="94">
        <v>7.485061770169679E-5</v>
      </c>
      <c r="N2845" s="94">
        <v>1.8712654425424197E-5</v>
      </c>
      <c r="O2845" s="2" t="s">
        <v>9319</v>
      </c>
      <c r="P2845" s="2">
        <v>99.0</v>
      </c>
      <c r="Q2845" s="2" t="s">
        <v>9320</v>
      </c>
    </row>
    <row r="2846">
      <c r="A2846" s="54">
        <v>46164.0</v>
      </c>
      <c r="B2846" s="2" t="s">
        <v>194</v>
      </c>
      <c r="C2846" s="2" t="s">
        <v>196</v>
      </c>
      <c r="D2846" s="2">
        <v>0.0</v>
      </c>
      <c r="E2846" s="53">
        <v>0.012</v>
      </c>
      <c r="F2846" s="53">
        <v>0.038</v>
      </c>
      <c r="G2846" s="53">
        <v>0.055</v>
      </c>
      <c r="H2846" s="53">
        <v>0.065</v>
      </c>
      <c r="I2846" s="53">
        <v>0.076</v>
      </c>
      <c r="J2846" s="53">
        <v>0.07</v>
      </c>
      <c r="K2846" s="53">
        <v>0.062</v>
      </c>
      <c r="L2846" s="94">
        <v>0.003</v>
      </c>
      <c r="M2846" s="94">
        <v>0.0049</v>
      </c>
      <c r="N2846" s="94">
        <v>0.0038</v>
      </c>
      <c r="O2846" s="2" t="s">
        <v>9316</v>
      </c>
      <c r="P2846" s="2">
        <v>1.0</v>
      </c>
      <c r="Q2846" s="2" t="s">
        <v>9317</v>
      </c>
    </row>
    <row r="2847">
      <c r="A2847" s="54">
        <v>46164.0</v>
      </c>
      <c r="B2847" s="2" t="s">
        <v>145</v>
      </c>
      <c r="C2847" s="2" t="s">
        <v>196</v>
      </c>
      <c r="D2847" s="2">
        <v>0.0</v>
      </c>
      <c r="E2847" s="53">
        <v>0.0</v>
      </c>
      <c r="F2847" s="53">
        <v>0.005</v>
      </c>
      <c r="G2847" s="53">
        <v>0.012</v>
      </c>
      <c r="H2847" s="53">
        <v>0.017</v>
      </c>
      <c r="I2847" s="53">
        <v>0.023</v>
      </c>
      <c r="J2847" s="53">
        <v>0.05</v>
      </c>
      <c r="K2847" s="53">
        <v>0.031</v>
      </c>
      <c r="L2847" s="94">
        <v>1.0E-4</v>
      </c>
      <c r="M2847" s="94">
        <v>0.0025</v>
      </c>
      <c r="N2847" s="94">
        <v>0.001</v>
      </c>
      <c r="O2847" s="2" t="s">
        <v>9316</v>
      </c>
      <c r="P2847" s="2">
        <v>2.0</v>
      </c>
      <c r="Q2847" s="2" t="s">
        <v>9317</v>
      </c>
    </row>
    <row r="2848">
      <c r="A2848" s="54">
        <v>46164.0</v>
      </c>
      <c r="B2848" s="2" t="s">
        <v>1801</v>
      </c>
      <c r="C2848" s="2" t="s">
        <v>196</v>
      </c>
      <c r="D2848" s="2">
        <v>0.0</v>
      </c>
      <c r="E2848" s="53">
        <v>0.0</v>
      </c>
      <c r="F2848" s="53">
        <v>0.0</v>
      </c>
      <c r="G2848" s="53">
        <v>0.0</v>
      </c>
      <c r="H2848" s="53">
        <v>0.0</v>
      </c>
      <c r="I2848" s="53">
        <v>0.0</v>
      </c>
      <c r="J2848" s="53">
        <v>0.0</v>
      </c>
      <c r="K2848" s="53">
        <v>0.0</v>
      </c>
      <c r="L2848" s="94">
        <v>0.0</v>
      </c>
      <c r="M2848" s="94">
        <v>0.0</v>
      </c>
      <c r="N2848" s="94">
        <v>0.0</v>
      </c>
      <c r="O2848" s="2" t="s">
        <v>9316</v>
      </c>
      <c r="P2848" s="2">
        <v>3.0</v>
      </c>
      <c r="Q2848" s="2" t="s">
        <v>9318</v>
      </c>
    </row>
    <row r="2849">
      <c r="A2849" s="54">
        <v>46164.0</v>
      </c>
      <c r="B2849" s="2" t="s">
        <v>932</v>
      </c>
      <c r="C2849" s="2" t="s">
        <v>196</v>
      </c>
      <c r="D2849" s="2">
        <v>0.0</v>
      </c>
      <c r="E2849" s="53">
        <v>9.927471031137127E-4</v>
      </c>
      <c r="F2849" s="53">
        <v>0.006445992447178708</v>
      </c>
      <c r="G2849" s="53">
        <v>0.010581883922425057</v>
      </c>
      <c r="H2849" s="53">
        <v>0.013041457809802594</v>
      </c>
      <c r="I2849" s="53">
        <v>0.015579804594249158</v>
      </c>
      <c r="J2849" s="53">
        <v>0.016711951226919892</v>
      </c>
      <c r="K2849" s="53">
        <v>0.013646917574672474</v>
      </c>
      <c r="L2849" s="94">
        <v>1.119762673476779E-4</v>
      </c>
      <c r="M2849" s="94">
        <v>2.792893138109493E-4</v>
      </c>
      <c r="N2849" s="94">
        <v>1.8623835928990444E-4</v>
      </c>
      <c r="O2849" s="2" t="s">
        <v>9316</v>
      </c>
      <c r="P2849" s="2">
        <v>4.0</v>
      </c>
      <c r="Q2849" s="2" t="s">
        <v>9318</v>
      </c>
    </row>
    <row r="2850">
      <c r="A2850" s="54">
        <v>46164.0</v>
      </c>
      <c r="B2850" s="2" t="s">
        <v>515</v>
      </c>
      <c r="C2850" s="2" t="s">
        <v>196</v>
      </c>
      <c r="D2850" s="2">
        <v>0.0</v>
      </c>
      <c r="E2850" s="53">
        <v>0.0</v>
      </c>
      <c r="F2850" s="53">
        <v>0.0</v>
      </c>
      <c r="G2850" s="53">
        <v>0.0</v>
      </c>
      <c r="H2850" s="53">
        <v>0.0</v>
      </c>
      <c r="I2850" s="53">
        <v>0.0</v>
      </c>
      <c r="J2850" s="53">
        <v>0.011996910208453048</v>
      </c>
      <c r="K2850" s="53">
        <v>0.005998455104226524</v>
      </c>
      <c r="L2850" s="94">
        <v>0.0</v>
      </c>
      <c r="M2850" s="94">
        <v>1.4392585454968494E-4</v>
      </c>
      <c r="N2850" s="94">
        <v>3.5981463637421234E-5</v>
      </c>
      <c r="O2850" s="2" t="s">
        <v>9316</v>
      </c>
      <c r="P2850" s="2">
        <v>5.0</v>
      </c>
      <c r="Q2850" s="2" t="s">
        <v>9318</v>
      </c>
    </row>
    <row r="2851">
      <c r="A2851" s="54">
        <v>46164.0</v>
      </c>
      <c r="B2851" s="2" t="s">
        <v>229</v>
      </c>
      <c r="C2851" s="2" t="s">
        <v>196</v>
      </c>
      <c r="D2851" s="2">
        <v>0.0</v>
      </c>
      <c r="E2851" s="53">
        <v>0.15863791954265744</v>
      </c>
      <c r="F2851" s="53">
        <v>0.10688796696139725</v>
      </c>
      <c r="G2851" s="53">
        <v>0.09161616068192016</v>
      </c>
      <c r="H2851" s="53">
        <v>0.08398196867076538</v>
      </c>
      <c r="I2851" s="53">
        <v>0.07618845116410601</v>
      </c>
      <c r="J2851" s="53">
        <v>0.08116578513391352</v>
      </c>
      <c r="K2851" s="53">
        <v>0.08639097290791684</v>
      </c>
      <c r="L2851" s="94">
        <v>0.008393520898095414</v>
      </c>
      <c r="M2851" s="94">
        <v>0.006587884676404618</v>
      </c>
      <c r="N2851" s="94">
        <v>0.00746340019997642</v>
      </c>
      <c r="O2851" s="2" t="s">
        <v>9316</v>
      </c>
      <c r="P2851" s="2">
        <v>6.0</v>
      </c>
      <c r="Q2851" s="2" t="s">
        <v>9317</v>
      </c>
    </row>
    <row r="2852">
      <c r="A2852" s="54">
        <v>46164.0</v>
      </c>
      <c r="B2852" s="2" t="s">
        <v>178</v>
      </c>
      <c r="C2852" s="2" t="s">
        <v>196</v>
      </c>
      <c r="D2852" s="2">
        <v>0.0</v>
      </c>
      <c r="E2852" s="53">
        <v>0.03649040008803759</v>
      </c>
      <c r="F2852" s="53">
        <v>0.06541709011102882</v>
      </c>
      <c r="G2852" s="53">
        <v>0.07100803751655874</v>
      </c>
      <c r="H2852" s="53">
        <v>0.07136291603125981</v>
      </c>
      <c r="I2852" s="53">
        <v>0.06964909337628641</v>
      </c>
      <c r="J2852" s="53">
        <v>0.03599299264910325</v>
      </c>
      <c r="K2852" s="53">
        <v>0.05350051508283099</v>
      </c>
      <c r="L2852" s="94">
        <v>0.0050421413919530126</v>
      </c>
      <c r="M2852" s="94">
        <v>0.0012954955198384006</v>
      </c>
      <c r="N2852" s="94">
        <v>0.0028623051141282263</v>
      </c>
      <c r="O2852" s="2" t="s">
        <v>9316</v>
      </c>
      <c r="P2852" s="2">
        <v>7.0</v>
      </c>
      <c r="Q2852" s="2" t="s">
        <v>9318</v>
      </c>
    </row>
    <row r="2853">
      <c r="A2853" s="54">
        <v>46164.0</v>
      </c>
      <c r="B2853" s="2" t="s">
        <v>1876</v>
      </c>
      <c r="C2853" s="2" t="s">
        <v>196</v>
      </c>
      <c r="D2853" s="2">
        <v>0.0</v>
      </c>
      <c r="E2853" s="53">
        <v>0.0</v>
      </c>
      <c r="F2853" s="53">
        <v>0.0</v>
      </c>
      <c r="G2853" s="53">
        <v>0.0</v>
      </c>
      <c r="H2853" s="53">
        <v>0.0</v>
      </c>
      <c r="I2853" s="53">
        <v>0.0</v>
      </c>
      <c r="J2853" s="53">
        <v>0.0</v>
      </c>
      <c r="K2853" s="53">
        <v>0.0</v>
      </c>
      <c r="L2853" s="94">
        <v>0.0</v>
      </c>
      <c r="M2853" s="94">
        <v>0.0</v>
      </c>
      <c r="N2853" s="94">
        <v>0.0</v>
      </c>
      <c r="O2853" s="2" t="s">
        <v>9316</v>
      </c>
      <c r="P2853" s="2">
        <v>8.0</v>
      </c>
      <c r="Q2853" s="2" t="s">
        <v>9318</v>
      </c>
    </row>
    <row r="2854">
      <c r="A2854" s="54">
        <v>46164.0</v>
      </c>
      <c r="B2854" s="2" t="s">
        <v>687</v>
      </c>
      <c r="C2854" s="2" t="s">
        <v>196</v>
      </c>
      <c r="D2854" s="2">
        <v>0.0</v>
      </c>
      <c r="E2854" s="53">
        <v>5.401019157665106E-5</v>
      </c>
      <c r="F2854" s="53">
        <v>0.0014995832791353878</v>
      </c>
      <c r="G2854" s="53">
        <v>0.003980332654767834</v>
      </c>
      <c r="H2854" s="53">
        <v>0.00622479333260631</v>
      </c>
      <c r="I2854" s="53">
        <v>0.009417009123605468</v>
      </c>
      <c r="J2854" s="53">
        <v>0.009016175232748086</v>
      </c>
      <c r="K2854" s="53">
        <v>0.00649825394375796</v>
      </c>
      <c r="L2854" s="94">
        <v>1.5843048042611153E-5</v>
      </c>
      <c r="M2854" s="94">
        <v>8.129141582762E-5</v>
      </c>
      <c r="N2854" s="94">
        <v>4.222730431756588E-5</v>
      </c>
      <c r="O2854" s="2" t="s">
        <v>9316</v>
      </c>
      <c r="P2854" s="2">
        <v>9.0</v>
      </c>
      <c r="Q2854" s="2" t="s">
        <v>9318</v>
      </c>
    </row>
    <row r="2855">
      <c r="A2855" s="54">
        <v>46164.0</v>
      </c>
      <c r="B2855" s="2" t="s">
        <v>301</v>
      </c>
      <c r="C2855" s="2" t="s">
        <v>196</v>
      </c>
      <c r="D2855" s="2">
        <v>0.0</v>
      </c>
      <c r="E2855" s="53">
        <v>0.0</v>
      </c>
      <c r="F2855" s="53">
        <v>0.0</v>
      </c>
      <c r="G2855" s="53">
        <v>0.0</v>
      </c>
      <c r="H2855" s="53">
        <v>0.0</v>
      </c>
      <c r="I2855" s="53">
        <v>0.0</v>
      </c>
      <c r="J2855" s="53">
        <v>0.028999999999999998</v>
      </c>
      <c r="K2855" s="53">
        <v>0.013999999999999999</v>
      </c>
      <c r="L2855" s="94">
        <v>0.0</v>
      </c>
      <c r="M2855" s="94">
        <v>8.0E-4</v>
      </c>
      <c r="N2855" s="94">
        <v>2.0E-4</v>
      </c>
      <c r="O2855" s="2" t="s">
        <v>9316</v>
      </c>
      <c r="P2855" s="2">
        <v>10.0</v>
      </c>
      <c r="Q2855" s="2" t="s">
        <v>9317</v>
      </c>
    </row>
    <row r="2856">
      <c r="A2856" s="54">
        <v>46164.0</v>
      </c>
      <c r="B2856" s="2" t="s">
        <v>450</v>
      </c>
      <c r="C2856" s="2" t="s">
        <v>196</v>
      </c>
      <c r="D2856" s="2">
        <v>0.0</v>
      </c>
      <c r="E2856" s="53">
        <v>8.444973597479283E-4</v>
      </c>
      <c r="F2856" s="53">
        <v>0.005945243217765578</v>
      </c>
      <c r="G2856" s="53">
        <v>0.010026504409336213</v>
      </c>
      <c r="H2856" s="53">
        <v>0.012524663244558537</v>
      </c>
      <c r="I2856" s="53">
        <v>0.015165449397862485</v>
      </c>
      <c r="J2856" s="53">
        <v>0.003061792516562409</v>
      </c>
      <c r="K2856" s="53">
        <v>0.0065441484629493105</v>
      </c>
      <c r="L2856" s="94">
        <v>1.0053079067043852E-4</v>
      </c>
      <c r="M2856" s="94">
        <v>9.37457341447757E-6</v>
      </c>
      <c r="N2856" s="94">
        <v>4.2825879105121825E-5</v>
      </c>
      <c r="O2856" s="2" t="s">
        <v>9316</v>
      </c>
      <c r="P2856" s="2">
        <v>11.0</v>
      </c>
      <c r="Q2856" s="2" t="s">
        <v>9318</v>
      </c>
    </row>
    <row r="2857">
      <c r="A2857" s="54">
        <v>46164.0</v>
      </c>
      <c r="B2857" s="2" t="s">
        <v>1189</v>
      </c>
      <c r="C2857" s="2" t="s">
        <v>196</v>
      </c>
      <c r="D2857" s="2">
        <v>0.0</v>
      </c>
      <c r="E2857" s="53">
        <v>0.0</v>
      </c>
      <c r="F2857" s="53">
        <v>0.0</v>
      </c>
      <c r="G2857" s="53">
        <v>0.0</v>
      </c>
      <c r="H2857" s="53">
        <v>0.0</v>
      </c>
      <c r="I2857" s="53">
        <v>0.0</v>
      </c>
      <c r="J2857" s="53">
        <v>0.0085806385742297</v>
      </c>
      <c r="K2857" s="53">
        <v>0.00429031928711485</v>
      </c>
      <c r="L2857" s="94">
        <v>0.0</v>
      </c>
      <c r="M2857" s="94">
        <v>7.36273583415587E-5</v>
      </c>
      <c r="N2857" s="94">
        <v>1.8406839585389675E-5</v>
      </c>
      <c r="O2857" s="2" t="s">
        <v>9319</v>
      </c>
      <c r="P2857" s="2">
        <v>99.0</v>
      </c>
      <c r="Q2857" s="2" t="s">
        <v>9320</v>
      </c>
    </row>
    <row r="2858">
      <c r="A2858" s="54">
        <v>46165.0</v>
      </c>
      <c r="B2858" s="2" t="s">
        <v>194</v>
      </c>
      <c r="C2858" s="2" t="s">
        <v>288</v>
      </c>
      <c r="D2858" s="2">
        <v>0.0</v>
      </c>
      <c r="E2858" s="53">
        <v>0.092</v>
      </c>
      <c r="F2858" s="53">
        <v>0.156</v>
      </c>
      <c r="G2858" s="53">
        <v>0.176</v>
      </c>
      <c r="H2858" s="53">
        <v>0.183</v>
      </c>
      <c r="I2858" s="53">
        <v>0.186</v>
      </c>
      <c r="J2858" s="53">
        <v>0.069</v>
      </c>
      <c r="K2858" s="53">
        <v>0.123</v>
      </c>
      <c r="L2858" s="94">
        <v>0.031</v>
      </c>
      <c r="M2858" s="94">
        <v>0.0048</v>
      </c>
      <c r="N2858" s="94">
        <v>0.0151</v>
      </c>
      <c r="O2858" s="2" t="s">
        <v>9316</v>
      </c>
      <c r="P2858" s="2">
        <v>1.0</v>
      </c>
      <c r="Q2858" s="2" t="s">
        <v>9317</v>
      </c>
    </row>
    <row r="2859">
      <c r="A2859" s="54">
        <v>46165.0</v>
      </c>
      <c r="B2859" s="2" t="s">
        <v>145</v>
      </c>
      <c r="C2859" s="2" t="s">
        <v>288</v>
      </c>
      <c r="D2859" s="2">
        <v>0.0</v>
      </c>
      <c r="E2859" s="53">
        <v>0.096</v>
      </c>
      <c r="F2859" s="53">
        <v>0.083</v>
      </c>
      <c r="G2859" s="53">
        <v>0.083</v>
      </c>
      <c r="H2859" s="53">
        <v>0.084</v>
      </c>
      <c r="I2859" s="53">
        <v>0.088</v>
      </c>
      <c r="J2859" s="53">
        <v>0.05</v>
      </c>
      <c r="K2859" s="53">
        <v>0.066</v>
      </c>
      <c r="L2859" s="94">
        <v>0.0069</v>
      </c>
      <c r="M2859" s="94">
        <v>0.0025</v>
      </c>
      <c r="N2859" s="94">
        <v>0.0044</v>
      </c>
      <c r="O2859" s="2" t="s">
        <v>9316</v>
      </c>
      <c r="P2859" s="2">
        <v>2.0</v>
      </c>
      <c r="Q2859" s="2" t="s">
        <v>9317</v>
      </c>
    </row>
    <row r="2860">
      <c r="A2860" s="54">
        <v>46165.0</v>
      </c>
      <c r="B2860" s="2" t="s">
        <v>1801</v>
      </c>
      <c r="C2860" s="2" t="s">
        <v>288</v>
      </c>
      <c r="D2860" s="2">
        <v>0.0</v>
      </c>
      <c r="E2860" s="53">
        <v>0.0</v>
      </c>
      <c r="F2860" s="53">
        <v>0.0</v>
      </c>
      <c r="G2860" s="53">
        <v>0.0</v>
      </c>
      <c r="H2860" s="53">
        <v>0.0</v>
      </c>
      <c r="I2860" s="53">
        <v>0.0</v>
      </c>
      <c r="J2860" s="53">
        <v>0.0</v>
      </c>
      <c r="K2860" s="53">
        <v>0.0</v>
      </c>
      <c r="L2860" s="94">
        <v>0.0</v>
      </c>
      <c r="M2860" s="94">
        <v>0.0</v>
      </c>
      <c r="N2860" s="94">
        <v>0.0</v>
      </c>
      <c r="O2860" s="2" t="s">
        <v>9316</v>
      </c>
      <c r="P2860" s="2">
        <v>3.0</v>
      </c>
      <c r="Q2860" s="2" t="s">
        <v>9318</v>
      </c>
    </row>
    <row r="2861">
      <c r="A2861" s="54">
        <v>46165.0</v>
      </c>
      <c r="B2861" s="2" t="s">
        <v>932</v>
      </c>
      <c r="C2861" s="2" t="s">
        <v>288</v>
      </c>
      <c r="D2861" s="2">
        <v>0.0</v>
      </c>
      <c r="E2861" s="53">
        <v>3.7618080763616513E-4</v>
      </c>
      <c r="F2861" s="53">
        <v>0.003967973794903795</v>
      </c>
      <c r="G2861" s="53">
        <v>0.007657417537545354</v>
      </c>
      <c r="H2861" s="53">
        <v>0.010232120410962504</v>
      </c>
      <c r="I2861" s="53">
        <v>0.013253228142359028</v>
      </c>
      <c r="J2861" s="53">
        <v>0.016574902726816353</v>
      </c>
      <c r="K2861" s="53">
        <v>0.012116160132180854</v>
      </c>
      <c r="L2861" s="94">
        <v>5.863604334430716E-5</v>
      </c>
      <c r="M2861" s="94">
        <v>2.747274004034242E-4</v>
      </c>
      <c r="N2861" s="94">
        <v>1.4680133634864875E-4</v>
      </c>
      <c r="O2861" s="2" t="s">
        <v>9316</v>
      </c>
      <c r="P2861" s="2">
        <v>4.0</v>
      </c>
      <c r="Q2861" s="2" t="s">
        <v>9318</v>
      </c>
    </row>
    <row r="2862">
      <c r="A2862" s="54">
        <v>46165.0</v>
      </c>
      <c r="B2862" s="2" t="s">
        <v>515</v>
      </c>
      <c r="C2862" s="2" t="s">
        <v>288</v>
      </c>
      <c r="D2862" s="2">
        <v>0.0</v>
      </c>
      <c r="E2862" s="53">
        <v>0.0016127224269596482</v>
      </c>
      <c r="F2862" s="53">
        <v>0.00821580817717132</v>
      </c>
      <c r="G2862" s="53">
        <v>0.012439511489542957</v>
      </c>
      <c r="H2862" s="53">
        <v>0.01472334165404806</v>
      </c>
      <c r="I2862" s="53">
        <v>0.01689204277513042</v>
      </c>
      <c r="J2862" s="53">
        <v>0.01189852800713972</v>
      </c>
      <c r="K2862" s="53">
        <v>0.012169019748341338</v>
      </c>
      <c r="L2862" s="94">
        <v>1.5474144609847122E-4</v>
      </c>
      <c r="M2862" s="94">
        <v>1.415749687366883E-4</v>
      </c>
      <c r="N2862" s="94">
        <v>1.4808504163552148E-4</v>
      </c>
      <c r="O2862" s="2" t="s">
        <v>9316</v>
      </c>
      <c r="P2862" s="2">
        <v>5.0</v>
      </c>
      <c r="Q2862" s="2" t="s">
        <v>9318</v>
      </c>
    </row>
    <row r="2863">
      <c r="A2863" s="54">
        <v>46165.0</v>
      </c>
      <c r="B2863" s="2" t="s">
        <v>229</v>
      </c>
      <c r="C2863" s="2" t="s">
        <v>288</v>
      </c>
      <c r="D2863" s="2">
        <v>1.0</v>
      </c>
      <c r="E2863" s="53">
        <v>0.013576103687499154</v>
      </c>
      <c r="F2863" s="53">
        <v>0.04748150005754605</v>
      </c>
      <c r="G2863" s="53">
        <v>0.06353490702130508</v>
      </c>
      <c r="H2863" s="53">
        <v>0.070718072197876</v>
      </c>
      <c r="I2863" s="53">
        <v>0.07631670648753086</v>
      </c>
      <c r="J2863" s="53">
        <v>0.08050017469972252</v>
      </c>
      <c r="K2863" s="53">
        <v>0.0720175408605138</v>
      </c>
      <c r="L2863" s="94">
        <v>0.8769668703675958</v>
      </c>
      <c r="M2863" s="94">
        <v>0.8454799287272409</v>
      </c>
      <c r="N2863" s="94">
        <v>0.8611514444705681</v>
      </c>
      <c r="O2863" s="2" t="s">
        <v>9316</v>
      </c>
      <c r="P2863" s="2">
        <v>6.0</v>
      </c>
      <c r="Q2863" s="2" t="s">
        <v>9317</v>
      </c>
    </row>
    <row r="2864">
      <c r="A2864" s="54">
        <v>46165.0</v>
      </c>
      <c r="B2864" s="2" t="s">
        <v>178</v>
      </c>
      <c r="C2864" s="2" t="s">
        <v>288</v>
      </c>
      <c r="D2864" s="2">
        <v>0.0</v>
      </c>
      <c r="E2864" s="53">
        <v>0.10335265078274591</v>
      </c>
      <c r="F2864" s="53">
        <v>0.08636747491802807</v>
      </c>
      <c r="G2864" s="53">
        <v>0.07748200838276614</v>
      </c>
      <c r="H2864" s="53">
        <v>0.07273572684789378</v>
      </c>
      <c r="I2864" s="53">
        <v>0.06806527757375258</v>
      </c>
      <c r="J2864" s="53">
        <v>0.03569782749514735</v>
      </c>
      <c r="K2864" s="53">
        <v>0.05658991793895675</v>
      </c>
      <c r="L2864" s="94">
        <v>0.006003461623027043</v>
      </c>
      <c r="M2864" s="94">
        <v>0.001274334887873298</v>
      </c>
      <c r="N2864" s="94">
        <v>0.0032024188123378587</v>
      </c>
      <c r="O2864" s="2" t="s">
        <v>9316</v>
      </c>
      <c r="P2864" s="2">
        <v>7.0</v>
      </c>
      <c r="Q2864" s="2" t="s">
        <v>9318</v>
      </c>
    </row>
    <row r="2865">
      <c r="A2865" s="54">
        <v>46165.0</v>
      </c>
      <c r="B2865" s="2" t="s">
        <v>1876</v>
      </c>
      <c r="C2865" s="2" t="s">
        <v>288</v>
      </c>
      <c r="D2865" s="2">
        <v>0.0</v>
      </c>
      <c r="E2865" s="53">
        <v>0.0</v>
      </c>
      <c r="F2865" s="53">
        <v>0.0</v>
      </c>
      <c r="G2865" s="53">
        <v>0.0</v>
      </c>
      <c r="H2865" s="53">
        <v>0.0</v>
      </c>
      <c r="I2865" s="53">
        <v>0.0</v>
      </c>
      <c r="J2865" s="53">
        <v>0.0</v>
      </c>
      <c r="K2865" s="53">
        <v>0.0</v>
      </c>
      <c r="L2865" s="94">
        <v>0.0</v>
      </c>
      <c r="M2865" s="94">
        <v>0.0</v>
      </c>
      <c r="N2865" s="94">
        <v>0.0</v>
      </c>
      <c r="O2865" s="2" t="s">
        <v>9316</v>
      </c>
      <c r="P2865" s="2">
        <v>8.0</v>
      </c>
      <c r="Q2865" s="2" t="s">
        <v>9318</v>
      </c>
    </row>
    <row r="2866">
      <c r="A2866" s="54">
        <v>46165.0</v>
      </c>
      <c r="B2866" s="2" t="s">
        <v>687</v>
      </c>
      <c r="C2866" s="2" t="s">
        <v>288</v>
      </c>
      <c r="D2866" s="2">
        <v>0.0</v>
      </c>
      <c r="E2866" s="53">
        <v>0.0</v>
      </c>
      <c r="F2866" s="53">
        <v>0.0</v>
      </c>
      <c r="G2866" s="53">
        <v>0.0</v>
      </c>
      <c r="H2866" s="53">
        <v>0.0</v>
      </c>
      <c r="I2866" s="53">
        <v>0.0</v>
      </c>
      <c r="J2866" s="53">
        <v>0.008947002651859725</v>
      </c>
      <c r="K2866" s="53">
        <v>0.0044735013259298625</v>
      </c>
      <c r="L2866" s="94">
        <v>0.0</v>
      </c>
      <c r="M2866" s="94">
        <v>8.004885645238495E-5</v>
      </c>
      <c r="N2866" s="94">
        <v>2.001221411309624E-5</v>
      </c>
      <c r="O2866" s="2" t="s">
        <v>9316</v>
      </c>
      <c r="P2866" s="2">
        <v>9.0</v>
      </c>
      <c r="Q2866" s="2" t="s">
        <v>9318</v>
      </c>
    </row>
    <row r="2867">
      <c r="A2867" s="54">
        <v>46165.0</v>
      </c>
      <c r="B2867" s="2" t="s">
        <v>301</v>
      </c>
      <c r="C2867" s="2" t="s">
        <v>288</v>
      </c>
      <c r="D2867" s="2">
        <v>0.0</v>
      </c>
      <c r="E2867" s="53">
        <v>0.0</v>
      </c>
      <c r="F2867" s="53">
        <v>0.0</v>
      </c>
      <c r="G2867" s="53">
        <v>0.0</v>
      </c>
      <c r="H2867" s="53">
        <v>0.0</v>
      </c>
      <c r="I2867" s="53">
        <v>0.0</v>
      </c>
      <c r="J2867" s="53">
        <v>0.027999999999999997</v>
      </c>
      <c r="K2867" s="53">
        <v>0.013999999999999999</v>
      </c>
      <c r="L2867" s="94">
        <v>0.0</v>
      </c>
      <c r="M2867" s="94">
        <v>8.0E-4</v>
      </c>
      <c r="N2867" s="94">
        <v>2.0E-4</v>
      </c>
      <c r="O2867" s="2" t="s">
        <v>9316</v>
      </c>
      <c r="P2867" s="2">
        <v>10.0</v>
      </c>
      <c r="Q2867" s="2" t="s">
        <v>9317</v>
      </c>
    </row>
    <row r="2868">
      <c r="A2868" s="54">
        <v>46165.0</v>
      </c>
      <c r="B2868" s="2" t="s">
        <v>450</v>
      </c>
      <c r="C2868" s="2" t="s">
        <v>288</v>
      </c>
      <c r="D2868" s="2">
        <v>0.0</v>
      </c>
      <c r="E2868" s="53">
        <v>0.0</v>
      </c>
      <c r="F2868" s="53">
        <v>0.0</v>
      </c>
      <c r="G2868" s="53">
        <v>0.0</v>
      </c>
      <c r="H2868" s="53">
        <v>0.0</v>
      </c>
      <c r="I2868" s="53">
        <v>0.0</v>
      </c>
      <c r="J2868" s="53">
        <v>0.003036683894216312</v>
      </c>
      <c r="K2868" s="53">
        <v>0.001518341947108156</v>
      </c>
      <c r="L2868" s="94">
        <v>0.0</v>
      </c>
      <c r="M2868" s="94">
        <v>9.221449073392747E-6</v>
      </c>
      <c r="N2868" s="94">
        <v>2.3053622683481868E-6</v>
      </c>
      <c r="O2868" s="2" t="s">
        <v>9316</v>
      </c>
      <c r="P2868" s="2">
        <v>11.0</v>
      </c>
      <c r="Q2868" s="2" t="s">
        <v>9318</v>
      </c>
    </row>
    <row r="2869">
      <c r="A2869" s="54">
        <v>46165.0</v>
      </c>
      <c r="B2869" s="2" t="s">
        <v>1189</v>
      </c>
      <c r="C2869" s="2" t="s">
        <v>288</v>
      </c>
      <c r="D2869" s="2">
        <v>0.0</v>
      </c>
      <c r="E2869" s="53">
        <v>1.4254587053434914E-4</v>
      </c>
      <c r="F2869" s="53">
        <v>0.002442574384947417</v>
      </c>
      <c r="G2869" s="53">
        <v>0.005541172420162921</v>
      </c>
      <c r="H2869" s="53">
        <v>0.008027958962205945</v>
      </c>
      <c r="I2869" s="53">
        <v>0.011274085957294538</v>
      </c>
      <c r="J2869" s="53">
        <v>0.008510271946744905</v>
      </c>
      <c r="K2869" s="53">
        <v>0.007025722183453913</v>
      </c>
      <c r="L2869" s="94">
        <v>3.0704591789974205E-5</v>
      </c>
      <c r="M2869" s="94">
        <v>7.24247286075533E-5</v>
      </c>
      <c r="N2869" s="94">
        <v>4.9360772199076426E-5</v>
      </c>
      <c r="O2869" s="2" t="s">
        <v>9319</v>
      </c>
      <c r="P2869" s="2">
        <v>99.0</v>
      </c>
      <c r="Q2869" s="2" t="s">
        <v>9320</v>
      </c>
    </row>
    <row r="2870">
      <c r="A2870" s="54">
        <v>46166.0</v>
      </c>
      <c r="B2870" s="2" t="s">
        <v>194</v>
      </c>
      <c r="C2870" s="2" t="s">
        <v>256</v>
      </c>
      <c r="D2870" s="2">
        <v>1.0</v>
      </c>
      <c r="E2870" s="53">
        <v>0.0</v>
      </c>
      <c r="F2870" s="53">
        <v>0.004</v>
      </c>
      <c r="G2870" s="53">
        <v>0.01</v>
      </c>
      <c r="H2870" s="53">
        <v>0.015</v>
      </c>
      <c r="I2870" s="53">
        <v>0.021</v>
      </c>
      <c r="J2870" s="53">
        <v>0.068</v>
      </c>
      <c r="K2870" s="53">
        <v>0.039</v>
      </c>
      <c r="L2870" s="94">
        <v>0.9801</v>
      </c>
      <c r="M2870" s="94">
        <v>0.8686</v>
      </c>
      <c r="N2870" s="94">
        <v>0.9235</v>
      </c>
      <c r="O2870" s="2" t="s">
        <v>9316</v>
      </c>
      <c r="P2870" s="2">
        <v>1.0</v>
      </c>
      <c r="Q2870" s="2" t="s">
        <v>9317</v>
      </c>
    </row>
    <row r="2871">
      <c r="A2871" s="54">
        <v>46166.0</v>
      </c>
      <c r="B2871" s="2" t="s">
        <v>145</v>
      </c>
      <c r="C2871" s="2" t="s">
        <v>256</v>
      </c>
      <c r="D2871" s="2">
        <v>0.0</v>
      </c>
      <c r="E2871" s="53">
        <v>0.0</v>
      </c>
      <c r="F2871" s="53">
        <v>0.0</v>
      </c>
      <c r="G2871" s="53">
        <v>0.0</v>
      </c>
      <c r="H2871" s="53">
        <v>0.0</v>
      </c>
      <c r="I2871" s="53">
        <v>0.0</v>
      </c>
      <c r="J2871" s="53">
        <v>0.05</v>
      </c>
      <c r="K2871" s="53">
        <v>0.025</v>
      </c>
      <c r="L2871" s="94">
        <v>0.0</v>
      </c>
      <c r="M2871" s="94">
        <v>0.0025</v>
      </c>
      <c r="N2871" s="94">
        <v>6.0E-4</v>
      </c>
      <c r="O2871" s="2" t="s">
        <v>9316</v>
      </c>
      <c r="P2871" s="2">
        <v>2.0</v>
      </c>
      <c r="Q2871" s="2" t="s">
        <v>9317</v>
      </c>
    </row>
    <row r="2872">
      <c r="A2872" s="54">
        <v>46166.0</v>
      </c>
      <c r="B2872" s="2" t="s">
        <v>1801</v>
      </c>
      <c r="C2872" s="2" t="s">
        <v>256</v>
      </c>
      <c r="D2872" s="2">
        <v>0.0</v>
      </c>
      <c r="E2872" s="53">
        <v>0.0</v>
      </c>
      <c r="F2872" s="53">
        <v>0.0</v>
      </c>
      <c r="G2872" s="53">
        <v>0.0</v>
      </c>
      <c r="H2872" s="53">
        <v>0.0</v>
      </c>
      <c r="I2872" s="53">
        <v>0.0</v>
      </c>
      <c r="J2872" s="53">
        <v>0.0</v>
      </c>
      <c r="K2872" s="53">
        <v>0.0</v>
      </c>
      <c r="L2872" s="94">
        <v>0.0</v>
      </c>
      <c r="M2872" s="94">
        <v>0.0</v>
      </c>
      <c r="N2872" s="94">
        <v>0.0</v>
      </c>
      <c r="O2872" s="2" t="s">
        <v>9316</v>
      </c>
      <c r="P2872" s="2">
        <v>3.0</v>
      </c>
      <c r="Q2872" s="2" t="s">
        <v>9318</v>
      </c>
    </row>
    <row r="2873">
      <c r="A2873" s="54">
        <v>46166.0</v>
      </c>
      <c r="B2873" s="2" t="s">
        <v>932</v>
      </c>
      <c r="C2873" s="2" t="s">
        <v>256</v>
      </c>
      <c r="D2873" s="2">
        <v>0.0</v>
      </c>
      <c r="E2873" s="53">
        <v>0.0</v>
      </c>
      <c r="F2873" s="53">
        <v>0.0</v>
      </c>
      <c r="G2873" s="53">
        <v>0.0</v>
      </c>
      <c r="H2873" s="53">
        <v>0.0</v>
      </c>
      <c r="I2873" s="53">
        <v>0.0</v>
      </c>
      <c r="J2873" s="53">
        <v>0.016439049918858577</v>
      </c>
      <c r="K2873" s="53">
        <v>0.008219524959429288</v>
      </c>
      <c r="L2873" s="94">
        <v>0.0</v>
      </c>
      <c r="M2873" s="94">
        <v>2.7024236223472417E-4</v>
      </c>
      <c r="N2873" s="94">
        <v>6.756059055868104E-5</v>
      </c>
      <c r="O2873" s="2" t="s">
        <v>9316</v>
      </c>
      <c r="P2873" s="2">
        <v>4.0</v>
      </c>
      <c r="Q2873" s="2" t="s">
        <v>9318</v>
      </c>
    </row>
    <row r="2874">
      <c r="A2874" s="54">
        <v>46166.0</v>
      </c>
      <c r="B2874" s="2" t="s">
        <v>515</v>
      </c>
      <c r="C2874" s="2" t="s">
        <v>256</v>
      </c>
      <c r="D2874" s="2">
        <v>0.0</v>
      </c>
      <c r="E2874" s="53">
        <v>0.10809069543125391</v>
      </c>
      <c r="F2874" s="53">
        <v>0.06716959946463959</v>
      </c>
      <c r="G2874" s="53">
        <v>0.05033916052890856</v>
      </c>
      <c r="H2874" s="53">
        <v>0.041874478408309546</v>
      </c>
      <c r="I2874" s="53">
        <v>0.0337303950758472</v>
      </c>
      <c r="J2874" s="53">
        <v>0.011801004150319802</v>
      </c>
      <c r="K2874" s="53">
        <v>0.03107008233961418</v>
      </c>
      <c r="L2874" s="94">
        <v>0.0025340310827552254</v>
      </c>
      <c r="M2874" s="94">
        <v>1.392636989558652E-4</v>
      </c>
      <c r="N2874" s="94">
        <v>9.65350016590405E-4</v>
      </c>
      <c r="O2874" s="2" t="s">
        <v>9316</v>
      </c>
      <c r="P2874" s="2">
        <v>5.0</v>
      </c>
      <c r="Q2874" s="2" t="s">
        <v>9318</v>
      </c>
    </row>
    <row r="2875">
      <c r="A2875" s="54">
        <v>46166.0</v>
      </c>
      <c r="B2875" s="2" t="s">
        <v>229</v>
      </c>
      <c r="C2875" s="2" t="s">
        <v>256</v>
      </c>
      <c r="D2875" s="2">
        <v>0.0</v>
      </c>
      <c r="E2875" s="53">
        <v>0.07778807470669173</v>
      </c>
      <c r="F2875" s="53">
        <v>0.08000349255278584</v>
      </c>
      <c r="G2875" s="53">
        <v>0.07114871602045217</v>
      </c>
      <c r="H2875" s="53">
        <v>0.06451150090097774</v>
      </c>
      <c r="I2875" s="53">
        <v>0.056664706310545376</v>
      </c>
      <c r="J2875" s="53">
        <v>0.08803666738644109</v>
      </c>
      <c r="K2875" s="53">
        <v>0.07959269170344663</v>
      </c>
      <c r="L2875" s="94">
        <v>0.005062139791358947</v>
      </c>
      <c r="M2875" s="94">
        <v>0.007750454804510859</v>
      </c>
      <c r="N2875" s="94">
        <v>0.006334996572599901</v>
      </c>
      <c r="O2875" s="2" t="s">
        <v>9316</v>
      </c>
      <c r="P2875" s="2">
        <v>6.0</v>
      </c>
      <c r="Q2875" s="2" t="s">
        <v>9317</v>
      </c>
    </row>
    <row r="2876">
      <c r="A2876" s="54">
        <v>46166.0</v>
      </c>
      <c r="B2876" s="2" t="s">
        <v>178</v>
      </c>
      <c r="C2876" s="2" t="s">
        <v>256</v>
      </c>
      <c r="D2876" s="2">
        <v>0.0</v>
      </c>
      <c r="E2876" s="53">
        <v>2.72204947866493E-4</v>
      </c>
      <c r="F2876" s="53">
        <v>0.0033707505234848198</v>
      </c>
      <c r="G2876" s="53">
        <v>0.006848706214218655</v>
      </c>
      <c r="H2876" s="53">
        <v>0.00938050753194991</v>
      </c>
      <c r="I2876" s="53">
        <v>0.01244149908684951</v>
      </c>
      <c r="J2876" s="53">
        <v>0.03540523753651298</v>
      </c>
      <c r="K2876" s="53">
        <v>0.021126971875365816</v>
      </c>
      <c r="L2876" s="94">
        <v>4.690477680867723E-5</v>
      </c>
      <c r="M2876" s="94">
        <v>0.0012535308450169077</v>
      </c>
      <c r="N2876" s="94">
        <v>4.463489406224982E-4</v>
      </c>
      <c r="O2876" s="2" t="s">
        <v>9316</v>
      </c>
      <c r="P2876" s="2">
        <v>7.0</v>
      </c>
      <c r="Q2876" s="2" t="s">
        <v>9318</v>
      </c>
    </row>
    <row r="2877">
      <c r="A2877" s="54">
        <v>46166.0</v>
      </c>
      <c r="B2877" s="2" t="s">
        <v>1876</v>
      </c>
      <c r="C2877" s="2" t="s">
        <v>256</v>
      </c>
      <c r="D2877" s="2">
        <v>0.0</v>
      </c>
      <c r="E2877" s="53">
        <v>0.0</v>
      </c>
      <c r="F2877" s="53">
        <v>0.0</v>
      </c>
      <c r="G2877" s="53">
        <v>0.0</v>
      </c>
      <c r="H2877" s="53">
        <v>0.0</v>
      </c>
      <c r="I2877" s="53">
        <v>0.0</v>
      </c>
      <c r="J2877" s="53">
        <v>0.0</v>
      </c>
      <c r="K2877" s="53">
        <v>0.0</v>
      </c>
      <c r="L2877" s="94">
        <v>0.0</v>
      </c>
      <c r="M2877" s="94">
        <v>0.0</v>
      </c>
      <c r="N2877" s="94">
        <v>0.0</v>
      </c>
      <c r="O2877" s="2" t="s">
        <v>9316</v>
      </c>
      <c r="P2877" s="2">
        <v>8.0</v>
      </c>
      <c r="Q2877" s="2" t="s">
        <v>9318</v>
      </c>
    </row>
    <row r="2878">
      <c r="A2878" s="54">
        <v>46166.0</v>
      </c>
      <c r="B2878" s="2" t="s">
        <v>687</v>
      </c>
      <c r="C2878" s="2" t="s">
        <v>256</v>
      </c>
      <c r="D2878" s="2">
        <v>0.0</v>
      </c>
      <c r="E2878" s="53">
        <v>0.0</v>
      </c>
      <c r="F2878" s="53">
        <v>0.0</v>
      </c>
      <c r="G2878" s="53">
        <v>0.0</v>
      </c>
      <c r="H2878" s="53">
        <v>0.0</v>
      </c>
      <c r="I2878" s="53">
        <v>0.0</v>
      </c>
      <c r="J2878" s="53">
        <v>0.008878360766729071</v>
      </c>
      <c r="K2878" s="53">
        <v>0.0044391803833645355</v>
      </c>
      <c r="L2878" s="94">
        <v>0.0</v>
      </c>
      <c r="M2878" s="94">
        <v>7.882528990419401E-5</v>
      </c>
      <c r="N2878" s="94">
        <v>1.9706322476048503E-5</v>
      </c>
      <c r="O2878" s="2" t="s">
        <v>9316</v>
      </c>
      <c r="P2878" s="2">
        <v>9.0</v>
      </c>
      <c r="Q2878" s="2" t="s">
        <v>9318</v>
      </c>
    </row>
    <row r="2879">
      <c r="A2879" s="54">
        <v>46166.0</v>
      </c>
      <c r="B2879" s="2" t="s">
        <v>301</v>
      </c>
      <c r="C2879" s="2" t="s">
        <v>256</v>
      </c>
      <c r="D2879" s="2">
        <v>0.0</v>
      </c>
      <c r="E2879" s="53">
        <v>0.0</v>
      </c>
      <c r="F2879" s="53">
        <v>0.004</v>
      </c>
      <c r="G2879" s="53">
        <v>0.008</v>
      </c>
      <c r="H2879" s="53">
        <v>0.011000000000000001</v>
      </c>
      <c r="I2879" s="53">
        <v>0.013000000000000001</v>
      </c>
      <c r="J2879" s="53">
        <v>0.027999999999999997</v>
      </c>
      <c r="K2879" s="53">
        <v>0.018000000000000002</v>
      </c>
      <c r="L2879" s="94">
        <v>1.0E-4</v>
      </c>
      <c r="M2879" s="94">
        <v>8.0E-4</v>
      </c>
      <c r="N2879" s="94">
        <v>3.0E-4</v>
      </c>
      <c r="O2879" s="2" t="s">
        <v>9316</v>
      </c>
      <c r="P2879" s="2">
        <v>10.0</v>
      </c>
      <c r="Q2879" s="2" t="s">
        <v>9317</v>
      </c>
    </row>
    <row r="2880">
      <c r="A2880" s="54">
        <v>46166.0</v>
      </c>
      <c r="B2880" s="2" t="s">
        <v>450</v>
      </c>
      <c r="C2880" s="2" t="s">
        <v>256</v>
      </c>
      <c r="D2880" s="2">
        <v>0.0</v>
      </c>
      <c r="E2880" s="53">
        <v>0.0013718269748101248</v>
      </c>
      <c r="F2880" s="53">
        <v>0.007567079073861326</v>
      </c>
      <c r="G2880" s="53">
        <v>0.01174202438493478</v>
      </c>
      <c r="H2880" s="53">
        <v>0.014054880819815561</v>
      </c>
      <c r="I2880" s="53">
        <v>0.016290706996374266</v>
      </c>
      <c r="J2880" s="53">
        <v>0.0030117943343372076</v>
      </c>
      <c r="K2880" s="53">
        <v>0.007376909359635994</v>
      </c>
      <c r="L2880" s="94">
        <v>1.3787513665640302E-4</v>
      </c>
      <c r="M2880" s="94">
        <v>9.070905112345704E-6</v>
      </c>
      <c r="N2880" s="94">
        <v>5.441879170028513E-5</v>
      </c>
      <c r="O2880" s="2" t="s">
        <v>9316</v>
      </c>
      <c r="P2880" s="2">
        <v>11.0</v>
      </c>
      <c r="Q2880" s="2" t="s">
        <v>9318</v>
      </c>
    </row>
    <row r="2881">
      <c r="A2881" s="54">
        <v>46166.0</v>
      </c>
      <c r="B2881" s="2" t="s">
        <v>1189</v>
      </c>
      <c r="C2881" s="2" t="s">
        <v>256</v>
      </c>
      <c r="D2881" s="2">
        <v>0.0</v>
      </c>
      <c r="E2881" s="53">
        <v>0.0</v>
      </c>
      <c r="F2881" s="53">
        <v>0.0</v>
      </c>
      <c r="G2881" s="53">
        <v>0.0</v>
      </c>
      <c r="H2881" s="53">
        <v>0.0</v>
      </c>
      <c r="I2881" s="53">
        <v>0.0</v>
      </c>
      <c r="J2881" s="53">
        <v>0.008440519239323036</v>
      </c>
      <c r="K2881" s="53">
        <v>0.004220259619661518</v>
      </c>
      <c r="L2881" s="94">
        <v>0.0</v>
      </c>
      <c r="M2881" s="94">
        <v>7.124236502938232E-5</v>
      </c>
      <c r="N2881" s="94">
        <v>1.781059125734558E-5</v>
      </c>
      <c r="O2881" s="2" t="s">
        <v>9319</v>
      </c>
      <c r="P2881" s="2">
        <v>99.0</v>
      </c>
      <c r="Q2881" s="2" t="s">
        <v>9320</v>
      </c>
    </row>
    <row r="2882">
      <c r="A2882" s="54">
        <v>46167.0</v>
      </c>
      <c r="B2882" s="2" t="s">
        <v>194</v>
      </c>
      <c r="C2882" s="2" t="s">
        <v>180</v>
      </c>
      <c r="D2882" s="2">
        <v>0.0</v>
      </c>
      <c r="E2882" s="53">
        <v>0.0</v>
      </c>
      <c r="F2882" s="53">
        <v>0.004</v>
      </c>
      <c r="G2882" s="53">
        <v>0.01</v>
      </c>
      <c r="H2882" s="53">
        <v>0.015</v>
      </c>
      <c r="I2882" s="53">
        <v>0.021</v>
      </c>
      <c r="J2882" s="53">
        <v>0.076</v>
      </c>
      <c r="K2882" s="53">
        <v>0.043</v>
      </c>
      <c r="L2882" s="94">
        <v>1.0E-4</v>
      </c>
      <c r="M2882" s="94">
        <v>0.0058</v>
      </c>
      <c r="N2882" s="94">
        <v>0.0018</v>
      </c>
      <c r="O2882" s="2" t="s">
        <v>9316</v>
      </c>
      <c r="P2882" s="2">
        <v>1.0</v>
      </c>
      <c r="Q2882" s="2" t="s">
        <v>9317</v>
      </c>
    </row>
    <row r="2883">
      <c r="A2883" s="54">
        <v>46167.0</v>
      </c>
      <c r="B2883" s="2" t="s">
        <v>145</v>
      </c>
      <c r="C2883" s="2" t="s">
        <v>180</v>
      </c>
      <c r="D2883" s="2">
        <v>0.0</v>
      </c>
      <c r="E2883" s="53">
        <v>0.154</v>
      </c>
      <c r="F2883" s="53">
        <v>0.099</v>
      </c>
      <c r="G2883" s="53">
        <v>0.084</v>
      </c>
      <c r="H2883" s="53">
        <v>0.077</v>
      </c>
      <c r="I2883" s="53">
        <v>0.071</v>
      </c>
      <c r="J2883" s="53">
        <v>0.049</v>
      </c>
      <c r="K2883" s="53">
        <v>0.067</v>
      </c>
      <c r="L2883" s="2">
        <v>0.0071</v>
      </c>
      <c r="M2883" s="2">
        <v>0.0024</v>
      </c>
      <c r="N2883" s="2">
        <v>0.0045</v>
      </c>
      <c r="O2883" s="2" t="s">
        <v>9316</v>
      </c>
      <c r="P2883" s="2">
        <v>2.0</v>
      </c>
      <c r="Q2883" s="2" t="s">
        <v>9317</v>
      </c>
    </row>
    <row r="2884">
      <c r="A2884" s="54">
        <v>46167.0</v>
      </c>
      <c r="B2884" s="2" t="s">
        <v>1801</v>
      </c>
      <c r="C2884" s="2" t="s">
        <v>180</v>
      </c>
      <c r="D2884" s="2">
        <v>0.0</v>
      </c>
      <c r="E2884" s="53">
        <v>0.0</v>
      </c>
      <c r="F2884" s="53">
        <v>0.0</v>
      </c>
      <c r="G2884" s="53">
        <v>0.0</v>
      </c>
      <c r="H2884" s="53">
        <v>0.0</v>
      </c>
      <c r="I2884" s="53">
        <v>0.0</v>
      </c>
      <c r="J2884" s="53">
        <v>0.0</v>
      </c>
      <c r="K2884" s="53">
        <v>0.0</v>
      </c>
      <c r="L2884" s="94">
        <v>0.0</v>
      </c>
      <c r="M2884" s="94">
        <v>0.0</v>
      </c>
      <c r="N2884" s="94">
        <v>0.0</v>
      </c>
      <c r="O2884" s="2" t="s">
        <v>9316</v>
      </c>
      <c r="P2884" s="2">
        <v>3.0</v>
      </c>
      <c r="Q2884" s="2" t="s">
        <v>9318</v>
      </c>
    </row>
    <row r="2885">
      <c r="A2885" s="54">
        <v>46167.0</v>
      </c>
      <c r="B2885" s="2" t="s">
        <v>932</v>
      </c>
      <c r="C2885" s="2" t="s">
        <v>180</v>
      </c>
      <c r="D2885" s="2">
        <v>0.0</v>
      </c>
      <c r="E2885" s="53">
        <v>2.72204947866493E-4</v>
      </c>
      <c r="F2885" s="53">
        <v>0.0033707505234848198</v>
      </c>
      <c r="G2885" s="53">
        <v>0.006848706214218655</v>
      </c>
      <c r="H2885" s="53">
        <v>0.00938050753194991</v>
      </c>
      <c r="I2885" s="53">
        <v>0.01244149908684951</v>
      </c>
      <c r="J2885" s="53">
        <v>0.01630438119974561</v>
      </c>
      <c r="K2885" s="53">
        <v>0.011576543706982132</v>
      </c>
      <c r="L2885" s="94">
        <v>4.690477680867723E-5</v>
      </c>
      <c r="M2885" s="94">
        <v>2.6583284630661807E-4</v>
      </c>
      <c r="N2885" s="94">
        <v>1.3401636419966762E-4</v>
      </c>
      <c r="O2885" s="2" t="s">
        <v>9316</v>
      </c>
      <c r="P2885" s="2">
        <v>4.0</v>
      </c>
      <c r="Q2885" s="2" t="s">
        <v>9318</v>
      </c>
    </row>
    <row r="2886">
      <c r="A2886" s="54">
        <v>46167.0</v>
      </c>
      <c r="B2886" s="2" t="s">
        <v>515</v>
      </c>
      <c r="C2886" s="2" t="s">
        <v>180</v>
      </c>
      <c r="D2886" s="2">
        <v>0.0</v>
      </c>
      <c r="E2886" s="53">
        <v>0.0</v>
      </c>
      <c r="F2886" s="53">
        <v>0.0</v>
      </c>
      <c r="G2886" s="53">
        <v>0.0</v>
      </c>
      <c r="H2886" s="53">
        <v>0.0</v>
      </c>
      <c r="I2886" s="53">
        <v>0.0</v>
      </c>
      <c r="J2886" s="53">
        <v>0.011704330308399818</v>
      </c>
      <c r="K2886" s="53">
        <v>0.005852165154199909</v>
      </c>
      <c r="L2886" s="94">
        <v>0.0</v>
      </c>
      <c r="M2886" s="94">
        <v>1.3699134796812658E-4</v>
      </c>
      <c r="N2886" s="94">
        <v>3.4247836992031645E-5</v>
      </c>
      <c r="O2886" s="2" t="s">
        <v>9316</v>
      </c>
      <c r="P2886" s="2">
        <v>5.0</v>
      </c>
      <c r="Q2886" s="2" t="s">
        <v>9318</v>
      </c>
    </row>
    <row r="2887">
      <c r="A2887" s="54">
        <v>46167.0</v>
      </c>
      <c r="B2887" s="2" t="s">
        <v>229</v>
      </c>
      <c r="C2887" s="2" t="s">
        <v>180</v>
      </c>
      <c r="D2887" s="2">
        <v>1.0</v>
      </c>
      <c r="E2887" s="53">
        <v>0.06376948686628317</v>
      </c>
      <c r="F2887" s="53">
        <v>0.08226242283722078</v>
      </c>
      <c r="G2887" s="53">
        <v>0.08659383405494604</v>
      </c>
      <c r="H2887" s="53">
        <v>0.08875137657727793</v>
      </c>
      <c r="I2887" s="53">
        <v>0.09121212843678432</v>
      </c>
      <c r="J2887" s="53">
        <v>0.08731547088844238</v>
      </c>
      <c r="K2887" s="53">
        <v>0.0869546524716942</v>
      </c>
      <c r="L2887" s="2">
        <v>0.8343108239864435</v>
      </c>
      <c r="M2887" s="2">
        <v>0.8329930496795857</v>
      </c>
      <c r="N2887" s="2">
        <v>0.8336518066430847</v>
      </c>
      <c r="O2887" s="2" t="s">
        <v>9316</v>
      </c>
      <c r="P2887" s="2">
        <v>6.0</v>
      </c>
      <c r="Q2887" s="2" t="s">
        <v>9317</v>
      </c>
    </row>
    <row r="2888">
      <c r="A2888" s="54">
        <v>46167.0</v>
      </c>
      <c r="B2888" s="2" t="s">
        <v>178</v>
      </c>
      <c r="C2888" s="2" t="s">
        <v>180</v>
      </c>
      <c r="D2888" s="2">
        <v>1.0</v>
      </c>
      <c r="E2888" s="53">
        <v>0.10813664192334119</v>
      </c>
      <c r="F2888" s="53">
        <v>0.06855445599365581</v>
      </c>
      <c r="G2888" s="53">
        <v>0.05412411492963566</v>
      </c>
      <c r="H2888" s="53">
        <v>0.04788712146630755</v>
      </c>
      <c r="I2888" s="53">
        <v>0.042979480049386655</v>
      </c>
      <c r="J2888" s="53">
        <v>0.03511519778284917</v>
      </c>
      <c r="K2888" s="53">
        <v>0.04461965635624242</v>
      </c>
      <c r="L2888" s="94">
        <v>0.8946811899576451</v>
      </c>
      <c r="M2888" s="94">
        <v>0.9310026815496302</v>
      </c>
      <c r="N2888" s="94">
        <v>0.9127516010208643</v>
      </c>
      <c r="O2888" s="2" t="s">
        <v>9316</v>
      </c>
      <c r="P2888" s="2">
        <v>7.0</v>
      </c>
      <c r="Q2888" s="2" t="s">
        <v>9318</v>
      </c>
    </row>
    <row r="2889">
      <c r="A2889" s="54">
        <v>46167.0</v>
      </c>
      <c r="B2889" s="2" t="s">
        <v>1876</v>
      </c>
      <c r="C2889" s="2" t="s">
        <v>180</v>
      </c>
      <c r="D2889" s="2">
        <v>0.0</v>
      </c>
      <c r="E2889" s="53">
        <v>0.0</v>
      </c>
      <c r="F2889" s="53">
        <v>0.0</v>
      </c>
      <c r="G2889" s="53">
        <v>0.0</v>
      </c>
      <c r="H2889" s="53">
        <v>0.0</v>
      </c>
      <c r="I2889" s="53">
        <v>0.0</v>
      </c>
      <c r="J2889" s="53">
        <v>0.0</v>
      </c>
      <c r="K2889" s="53">
        <v>0.0</v>
      </c>
      <c r="L2889" s="94">
        <v>0.0</v>
      </c>
      <c r="M2889" s="94">
        <v>0.0</v>
      </c>
      <c r="N2889" s="94">
        <v>0.0</v>
      </c>
      <c r="O2889" s="2" t="s">
        <v>9316</v>
      </c>
      <c r="P2889" s="2">
        <v>8.0</v>
      </c>
      <c r="Q2889" s="2" t="s">
        <v>9318</v>
      </c>
    </row>
    <row r="2890">
      <c r="A2890" s="54">
        <v>46167.0</v>
      </c>
      <c r="B2890" s="2" t="s">
        <v>687</v>
      </c>
      <c r="C2890" s="2" t="s">
        <v>180</v>
      </c>
      <c r="D2890" s="2">
        <v>0.0</v>
      </c>
      <c r="E2890" s="53">
        <v>0.00691330452181134</v>
      </c>
      <c r="F2890" s="53">
        <v>0.016965848090089476</v>
      </c>
      <c r="G2890" s="53">
        <v>0.020059619589303756</v>
      </c>
      <c r="H2890" s="53">
        <v>0.020937625596335482</v>
      </c>
      <c r="I2890" s="53">
        <v>0.021140470699660498</v>
      </c>
      <c r="J2890" s="53">
        <v>0.008810245505829753</v>
      </c>
      <c r="K2890" s="53">
        <v>0.014434932547566753</v>
      </c>
      <c r="L2890" s="94">
        <v>4.02388338067579E-4</v>
      </c>
      <c r="M2890" s="94">
        <v>7.762042587299336E-5</v>
      </c>
      <c r="N2890" s="94">
        <v>2.08367277652802E-4</v>
      </c>
      <c r="O2890" s="2" t="s">
        <v>9316</v>
      </c>
      <c r="P2890" s="2">
        <v>9.0</v>
      </c>
      <c r="Q2890" s="2" t="s">
        <v>9318</v>
      </c>
    </row>
    <row r="2891">
      <c r="A2891" s="54">
        <v>46167.0</v>
      </c>
      <c r="B2891" s="2" t="s">
        <v>301</v>
      </c>
      <c r="C2891" s="2" t="s">
        <v>180</v>
      </c>
      <c r="D2891" s="2">
        <v>0.0</v>
      </c>
      <c r="E2891" s="53">
        <v>0.018000000000000002</v>
      </c>
      <c r="F2891" s="53">
        <v>0.027999999999999997</v>
      </c>
      <c r="G2891" s="53">
        <v>0.027999999999999997</v>
      </c>
      <c r="H2891" s="53">
        <v>0.027000000000000003</v>
      </c>
      <c r="I2891" s="53">
        <v>0.025</v>
      </c>
      <c r="J2891" s="53">
        <v>0.027999999999999997</v>
      </c>
      <c r="K2891" s="53">
        <v>0.027999999999999997</v>
      </c>
      <c r="L2891" s="2">
        <v>8.0E-4</v>
      </c>
      <c r="M2891" s="2">
        <v>8.0E-4</v>
      </c>
      <c r="N2891" s="2">
        <v>8.0E-4</v>
      </c>
      <c r="O2891" s="2" t="s">
        <v>9316</v>
      </c>
      <c r="P2891" s="2">
        <v>10.0</v>
      </c>
      <c r="Q2891" s="2" t="s">
        <v>9317</v>
      </c>
    </row>
    <row r="2892">
      <c r="A2892" s="54">
        <v>46167.0</v>
      </c>
      <c r="B2892" s="2" t="s">
        <v>450</v>
      </c>
      <c r="C2892" s="2" t="s">
        <v>180</v>
      </c>
      <c r="D2892" s="2">
        <v>0.0</v>
      </c>
      <c r="E2892" s="53">
        <v>0.0</v>
      </c>
      <c r="F2892" s="53">
        <v>0.0</v>
      </c>
      <c r="G2892" s="53">
        <v>0.0</v>
      </c>
      <c r="H2892" s="53">
        <v>0.0</v>
      </c>
      <c r="I2892" s="53">
        <v>0.0</v>
      </c>
      <c r="J2892" s="53">
        <v>0.002987121711087149</v>
      </c>
      <c r="K2892" s="53">
        <v>0.0014935608555435745</v>
      </c>
      <c r="L2892" s="94">
        <v>0.0</v>
      </c>
      <c r="M2892" s="94">
        <v>8.922896116848217E-6</v>
      </c>
      <c r="N2892" s="94">
        <v>2.230724029212054E-6</v>
      </c>
      <c r="O2892" s="2" t="s">
        <v>9316</v>
      </c>
      <c r="P2892" s="2">
        <v>11.0</v>
      </c>
      <c r="Q2892" s="2" t="s">
        <v>9318</v>
      </c>
    </row>
    <row r="2893">
      <c r="A2893" s="54">
        <v>46167.0</v>
      </c>
      <c r="B2893" s="2" t="s">
        <v>1189</v>
      </c>
      <c r="C2893" s="2" t="s">
        <v>180</v>
      </c>
      <c r="D2893" s="2">
        <v>0.0</v>
      </c>
      <c r="E2893" s="53">
        <v>0.0</v>
      </c>
      <c r="F2893" s="53">
        <v>0.0</v>
      </c>
      <c r="G2893" s="53">
        <v>0.0</v>
      </c>
      <c r="H2893" s="53">
        <v>0.0</v>
      </c>
      <c r="I2893" s="53">
        <v>0.0</v>
      </c>
      <c r="J2893" s="53">
        <v>0.008371374494327519</v>
      </c>
      <c r="K2893" s="53">
        <v>0.0041856872471637595</v>
      </c>
      <c r="L2893" s="94">
        <v>0.0</v>
      </c>
      <c r="M2893" s="94">
        <v>7.007991092427732E-5</v>
      </c>
      <c r="N2893" s="94">
        <v>1.751997773106933E-5</v>
      </c>
      <c r="O2893" s="2" t="s">
        <v>9319</v>
      </c>
      <c r="P2893" s="2">
        <v>99.0</v>
      </c>
      <c r="Q2893" s="2" t="s">
        <v>9320</v>
      </c>
    </row>
    <row r="2894">
      <c r="A2894" s="54">
        <v>46168.0</v>
      </c>
      <c r="B2894" s="2" t="s">
        <v>194</v>
      </c>
      <c r="C2894" s="2" t="s">
        <v>208</v>
      </c>
      <c r="D2894" s="2">
        <v>0.0</v>
      </c>
      <c r="E2894" s="53">
        <v>0.034</v>
      </c>
      <c r="F2894" s="53">
        <v>0.075</v>
      </c>
      <c r="G2894" s="53">
        <v>0.091</v>
      </c>
      <c r="H2894" s="53">
        <v>0.099</v>
      </c>
      <c r="I2894" s="53">
        <v>0.106</v>
      </c>
      <c r="J2894" s="53">
        <v>0.075</v>
      </c>
      <c r="K2894" s="53">
        <v>0.083</v>
      </c>
      <c r="L2894" s="2">
        <v>0.0083</v>
      </c>
      <c r="M2894" s="2">
        <v>0.0056</v>
      </c>
      <c r="N2894" s="2">
        <v>0.0069</v>
      </c>
      <c r="O2894" s="2" t="s">
        <v>9316</v>
      </c>
      <c r="P2894" s="2">
        <v>1.0</v>
      </c>
      <c r="Q2894" s="2" t="s">
        <v>9317</v>
      </c>
    </row>
    <row r="2895">
      <c r="A2895" s="54">
        <v>46168.0</v>
      </c>
      <c r="B2895" s="2" t="s">
        <v>145</v>
      </c>
      <c r="C2895" s="2" t="s">
        <v>208</v>
      </c>
      <c r="D2895" s="2">
        <v>0.0</v>
      </c>
      <c r="E2895" s="53">
        <v>0.085</v>
      </c>
      <c r="F2895" s="53">
        <v>0.082</v>
      </c>
      <c r="G2895" s="53">
        <v>0.075</v>
      </c>
      <c r="H2895" s="53">
        <v>0.071</v>
      </c>
      <c r="I2895" s="53">
        <v>0.066</v>
      </c>
      <c r="J2895" s="53">
        <v>0.049</v>
      </c>
      <c r="K2895" s="53">
        <v>0.062</v>
      </c>
      <c r="L2895" s="2">
        <v>0.0056</v>
      </c>
      <c r="M2895" s="2">
        <v>0.0024</v>
      </c>
      <c r="N2895" s="2">
        <v>0.0038</v>
      </c>
      <c r="O2895" s="2" t="s">
        <v>9316</v>
      </c>
      <c r="P2895" s="2">
        <v>2.0</v>
      </c>
      <c r="Q2895" s="2" t="s">
        <v>9317</v>
      </c>
    </row>
    <row r="2896">
      <c r="A2896" s="54">
        <v>46168.0</v>
      </c>
      <c r="B2896" s="2" t="s">
        <v>1801</v>
      </c>
      <c r="C2896" s="2" t="s">
        <v>208</v>
      </c>
      <c r="D2896" s="2">
        <v>0.0</v>
      </c>
      <c r="E2896" s="53">
        <v>0.0</v>
      </c>
      <c r="F2896" s="53">
        <v>0.0</v>
      </c>
      <c r="G2896" s="53">
        <v>0.0</v>
      </c>
      <c r="H2896" s="53">
        <v>0.0</v>
      </c>
      <c r="I2896" s="53">
        <v>0.0</v>
      </c>
      <c r="J2896" s="53">
        <v>0.0</v>
      </c>
      <c r="K2896" s="53">
        <v>0.0</v>
      </c>
      <c r="L2896" s="94">
        <v>0.0</v>
      </c>
      <c r="M2896" s="94">
        <v>0.0</v>
      </c>
      <c r="N2896" s="94">
        <v>0.0</v>
      </c>
      <c r="O2896" s="2" t="s">
        <v>9316</v>
      </c>
      <c r="P2896" s="2">
        <v>3.0</v>
      </c>
      <c r="Q2896" s="2" t="s">
        <v>9318</v>
      </c>
    </row>
    <row r="2897">
      <c r="A2897" s="54">
        <v>46168.0</v>
      </c>
      <c r="B2897" s="2" t="s">
        <v>932</v>
      </c>
      <c r="C2897" s="2" t="s">
        <v>208</v>
      </c>
      <c r="D2897" s="2">
        <v>0.0</v>
      </c>
      <c r="E2897" s="53">
        <v>0.04095871443769533</v>
      </c>
      <c r="F2897" s="53">
        <v>0.04134773856375335</v>
      </c>
      <c r="G2897" s="53">
        <v>0.03642715923603113</v>
      </c>
      <c r="H2897" s="53">
        <v>0.03285404986688051</v>
      </c>
      <c r="I2897" s="53">
        <v>0.028693339416921662</v>
      </c>
      <c r="J2897" s="53">
        <v>0.01617088509794064</v>
      </c>
      <c r="K2897" s="53">
        <v>0.02629902216698589</v>
      </c>
      <c r="L2897" s="94">
        <v>0.0013269379300071683</v>
      </c>
      <c r="M2897" s="94">
        <v>2.614975248507987E-4</v>
      </c>
      <c r="N2897" s="94">
        <v>6.916385669396151E-4</v>
      </c>
      <c r="O2897" s="2" t="s">
        <v>9316</v>
      </c>
      <c r="P2897" s="2">
        <v>4.0</v>
      </c>
      <c r="Q2897" s="2" t="s">
        <v>9318</v>
      </c>
    </row>
    <row r="2898">
      <c r="A2898" s="54">
        <v>46168.0</v>
      </c>
      <c r="B2898" s="2" t="s">
        <v>515</v>
      </c>
      <c r="C2898" s="2" t="s">
        <v>208</v>
      </c>
      <c r="D2898" s="2">
        <v>0.0</v>
      </c>
      <c r="E2898" s="53">
        <v>0.0</v>
      </c>
      <c r="F2898" s="53">
        <v>0.0</v>
      </c>
      <c r="G2898" s="53">
        <v>0.0</v>
      </c>
      <c r="H2898" s="53">
        <v>0.0</v>
      </c>
      <c r="I2898" s="53">
        <v>0.0</v>
      </c>
      <c r="J2898" s="53">
        <v>0.011608498246375075</v>
      </c>
      <c r="K2898" s="53">
        <v>0.0058042491231875375</v>
      </c>
      <c r="L2898" s="94">
        <v>0.0</v>
      </c>
      <c r="M2898" s="94">
        <v>1.347572315360932E-4</v>
      </c>
      <c r="N2898" s="94">
        <v>3.36893078840233E-5</v>
      </c>
      <c r="O2898" s="2" t="s">
        <v>9316</v>
      </c>
      <c r="P2898" s="2">
        <v>5.0</v>
      </c>
      <c r="Q2898" s="2" t="s">
        <v>9318</v>
      </c>
    </row>
    <row r="2899">
      <c r="A2899" s="54">
        <v>46168.0</v>
      </c>
      <c r="B2899" s="2" t="s">
        <v>229</v>
      </c>
      <c r="C2899" s="2" t="s">
        <v>208</v>
      </c>
      <c r="D2899" s="2">
        <v>0.0</v>
      </c>
      <c r="E2899" s="53">
        <v>0.0071573061215526625</v>
      </c>
      <c r="F2899" s="53">
        <v>0.030971209422475925</v>
      </c>
      <c r="G2899" s="53">
        <v>0.05071982040228333</v>
      </c>
      <c r="H2899" s="53">
        <v>0.06419012308901727</v>
      </c>
      <c r="I2899" s="53">
        <v>0.08013096257883195</v>
      </c>
      <c r="J2899" s="53">
        <v>0.09478829830344407</v>
      </c>
      <c r="K2899" s="53">
        <v>0.07275405935286369</v>
      </c>
      <c r="L2899" s="2">
        <v>0.0025725001816398765</v>
      </c>
      <c r="M2899" s="2">
        <v>0.008984821495262698</v>
      </c>
      <c r="N2899" s="2">
        <v>0.005293153152320013</v>
      </c>
      <c r="O2899" s="2" t="s">
        <v>9316</v>
      </c>
      <c r="P2899" s="2">
        <v>6.0</v>
      </c>
      <c r="Q2899" s="2" t="s">
        <v>9317</v>
      </c>
    </row>
    <row r="2900">
      <c r="A2900" s="54">
        <v>46168.0</v>
      </c>
      <c r="B2900" s="2" t="s">
        <v>178</v>
      </c>
      <c r="C2900" s="2" t="s">
        <v>208</v>
      </c>
      <c r="D2900" s="2">
        <v>0.0</v>
      </c>
      <c r="E2900" s="53">
        <v>0.0</v>
      </c>
      <c r="F2900" s="53">
        <v>0.0</v>
      </c>
      <c r="G2900" s="53">
        <v>0.0</v>
      </c>
      <c r="H2900" s="53">
        <v>0.0</v>
      </c>
      <c r="I2900" s="53">
        <v>0.0</v>
      </c>
      <c r="J2900" s="53">
        <v>0.04301542767865524</v>
      </c>
      <c r="K2900" s="53">
        <v>0.02150771383932762</v>
      </c>
      <c r="L2900" s="94">
        <v>0.0</v>
      </c>
      <c r="M2900" s="94">
        <v>0.0018503270183776192</v>
      </c>
      <c r="N2900" s="94">
        <v>4.625817545944048E-4</v>
      </c>
      <c r="O2900" s="2" t="s">
        <v>9316</v>
      </c>
      <c r="P2900" s="2">
        <v>7.0</v>
      </c>
      <c r="Q2900" s="2" t="s">
        <v>9318</v>
      </c>
    </row>
    <row r="2901">
      <c r="A2901" s="54">
        <v>46168.0</v>
      </c>
      <c r="B2901" s="2" t="s">
        <v>1876</v>
      </c>
      <c r="C2901" s="2" t="s">
        <v>208</v>
      </c>
      <c r="D2901" s="2">
        <v>0.0</v>
      </c>
      <c r="E2901" s="53">
        <v>0.0</v>
      </c>
      <c r="F2901" s="53">
        <v>0.0</v>
      </c>
      <c r="G2901" s="53">
        <v>0.0</v>
      </c>
      <c r="H2901" s="53">
        <v>0.0</v>
      </c>
      <c r="I2901" s="53">
        <v>0.0</v>
      </c>
      <c r="J2901" s="53">
        <v>0.0</v>
      </c>
      <c r="K2901" s="53">
        <v>0.0</v>
      </c>
      <c r="L2901" s="94">
        <v>0.0</v>
      </c>
      <c r="M2901" s="94">
        <v>0.0</v>
      </c>
      <c r="N2901" s="94">
        <v>0.0</v>
      </c>
      <c r="O2901" s="2" t="s">
        <v>9316</v>
      </c>
      <c r="P2901" s="2">
        <v>8.0</v>
      </c>
      <c r="Q2901" s="2" t="s">
        <v>9318</v>
      </c>
    </row>
    <row r="2902">
      <c r="A2902" s="54">
        <v>46168.0</v>
      </c>
      <c r="B2902" s="2" t="s">
        <v>687</v>
      </c>
      <c r="C2902" s="2" t="s">
        <v>208</v>
      </c>
      <c r="D2902" s="2">
        <v>0.0</v>
      </c>
      <c r="E2902" s="53">
        <v>0.0</v>
      </c>
      <c r="F2902" s="53">
        <v>0.0</v>
      </c>
      <c r="G2902" s="53">
        <v>0.0</v>
      </c>
      <c r="H2902" s="53">
        <v>0.0</v>
      </c>
      <c r="I2902" s="53">
        <v>0.0</v>
      </c>
      <c r="J2902" s="53">
        <v>0.008742652828872363</v>
      </c>
      <c r="K2902" s="53">
        <v>0.004371326414436182</v>
      </c>
      <c r="L2902" s="94">
        <v>0.0</v>
      </c>
      <c r="M2902" s="94">
        <v>7.643397848618993E-5</v>
      </c>
      <c r="N2902" s="94">
        <v>1.9108494621547483E-5</v>
      </c>
      <c r="O2902" s="2" t="s">
        <v>9316</v>
      </c>
      <c r="P2902" s="2">
        <v>9.0</v>
      </c>
      <c r="Q2902" s="2" t="s">
        <v>9318</v>
      </c>
    </row>
    <row r="2903">
      <c r="A2903" s="54">
        <v>46168.0</v>
      </c>
      <c r="B2903" s="2" t="s">
        <v>301</v>
      </c>
      <c r="C2903" s="2" t="s">
        <v>208</v>
      </c>
      <c r="D2903" s="2">
        <v>0.0</v>
      </c>
      <c r="E2903" s="53">
        <v>0.018000000000000002</v>
      </c>
      <c r="F2903" s="53">
        <v>0.027999999999999997</v>
      </c>
      <c r="G2903" s="53">
        <v>0.027999999999999997</v>
      </c>
      <c r="H2903" s="53">
        <v>0.027000000000000003</v>
      </c>
      <c r="I2903" s="53">
        <v>0.025</v>
      </c>
      <c r="J2903" s="53">
        <v>0.027999999999999997</v>
      </c>
      <c r="K2903" s="53">
        <v>0.027999999999999997</v>
      </c>
      <c r="L2903" s="2">
        <v>8.0E-4</v>
      </c>
      <c r="M2903" s="2">
        <v>8.0E-4</v>
      </c>
      <c r="N2903" s="2">
        <v>8.0E-4</v>
      </c>
      <c r="O2903" s="2" t="s">
        <v>9316</v>
      </c>
      <c r="P2903" s="2">
        <v>10.0</v>
      </c>
      <c r="Q2903" s="2" t="s">
        <v>9317</v>
      </c>
    </row>
    <row r="2904">
      <c r="A2904" s="54">
        <v>46168.0</v>
      </c>
      <c r="B2904" s="2" t="s">
        <v>450</v>
      </c>
      <c r="C2904" s="2" t="s">
        <v>208</v>
      </c>
      <c r="D2904" s="2">
        <v>0.0</v>
      </c>
      <c r="E2904" s="53">
        <v>0.0</v>
      </c>
      <c r="F2904" s="53">
        <v>0.0</v>
      </c>
      <c r="G2904" s="53">
        <v>0.0</v>
      </c>
      <c r="H2904" s="53">
        <v>0.0</v>
      </c>
      <c r="I2904" s="53">
        <v>0.0</v>
      </c>
      <c r="J2904" s="53">
        <v>0.002962663922768673</v>
      </c>
      <c r="K2904" s="53">
        <v>0.0014813319613843365</v>
      </c>
      <c r="L2904" s="94">
        <v>0.0</v>
      </c>
      <c r="M2904" s="94">
        <v>8.777377519275062E-6</v>
      </c>
      <c r="N2904" s="94">
        <v>2.1943443798187654E-6</v>
      </c>
      <c r="O2904" s="2" t="s">
        <v>9316</v>
      </c>
      <c r="P2904" s="2">
        <v>11.0</v>
      </c>
      <c r="Q2904" s="2" t="s">
        <v>9318</v>
      </c>
    </row>
    <row r="2905">
      <c r="A2905" s="54">
        <v>46168.0</v>
      </c>
      <c r="B2905" s="2" t="s">
        <v>1189</v>
      </c>
      <c r="C2905" s="2" t="s">
        <v>208</v>
      </c>
      <c r="D2905" s="2">
        <v>0.0</v>
      </c>
      <c r="E2905" s="53">
        <v>0.10809069543125391</v>
      </c>
      <c r="F2905" s="53">
        <v>0.06716959946463959</v>
      </c>
      <c r="G2905" s="53">
        <v>0.05033916052890856</v>
      </c>
      <c r="H2905" s="53">
        <v>0.041874478408309546</v>
      </c>
      <c r="I2905" s="53">
        <v>0.0337303950758472</v>
      </c>
      <c r="J2905" s="53">
        <v>0.008302831821775207</v>
      </c>
      <c r="K2905" s="53">
        <v>0.029320996175341882</v>
      </c>
      <c r="L2905" s="94">
        <v>0.0025340310827552254</v>
      </c>
      <c r="M2905" s="94">
        <v>6.893701626068301E-5</v>
      </c>
      <c r="N2905" s="94">
        <v>8.597208167144132E-4</v>
      </c>
      <c r="O2905" s="2" t="s">
        <v>9319</v>
      </c>
      <c r="P2905" s="2">
        <v>99.0</v>
      </c>
      <c r="Q2905" s="2" t="s">
        <v>9320</v>
      </c>
    </row>
    <row r="2906">
      <c r="A2906" s="54">
        <v>46169.0</v>
      </c>
      <c r="B2906" s="2" t="s">
        <v>194</v>
      </c>
      <c r="C2906" s="2" t="s">
        <v>303</v>
      </c>
      <c r="D2906" s="2">
        <v>0.0</v>
      </c>
      <c r="E2906" s="53">
        <v>0.001</v>
      </c>
      <c r="F2906" s="53">
        <v>0.007</v>
      </c>
      <c r="G2906" s="53">
        <v>0.011</v>
      </c>
      <c r="H2906" s="53">
        <v>0.013</v>
      </c>
      <c r="I2906" s="53">
        <v>0.016</v>
      </c>
      <c r="J2906" s="53">
        <v>0.075</v>
      </c>
      <c r="K2906" s="53">
        <v>0.043</v>
      </c>
      <c r="L2906" s="2">
        <v>1.0E-4</v>
      </c>
      <c r="M2906" s="2">
        <v>0.0056</v>
      </c>
      <c r="N2906" s="2">
        <v>0.0018</v>
      </c>
      <c r="O2906" s="2" t="s">
        <v>9316</v>
      </c>
      <c r="P2906" s="2">
        <v>1.0</v>
      </c>
      <c r="Q2906" s="2" t="s">
        <v>9317</v>
      </c>
    </row>
    <row r="2907">
      <c r="A2907" s="54">
        <v>46169.0</v>
      </c>
      <c r="B2907" s="2" t="s">
        <v>145</v>
      </c>
      <c r="C2907" s="2" t="s">
        <v>303</v>
      </c>
      <c r="D2907" s="2">
        <v>0.0</v>
      </c>
      <c r="E2907" s="53">
        <v>0.149</v>
      </c>
      <c r="F2907" s="53">
        <v>0.079</v>
      </c>
      <c r="G2907" s="53">
        <v>0.056</v>
      </c>
      <c r="H2907" s="53">
        <v>0.045</v>
      </c>
      <c r="I2907" s="53">
        <v>0.036</v>
      </c>
      <c r="J2907" s="53">
        <v>0.048</v>
      </c>
      <c r="K2907" s="53">
        <v>0.052</v>
      </c>
      <c r="L2907" s="2">
        <v>0.0031</v>
      </c>
      <c r="M2907" s="2">
        <v>0.0023</v>
      </c>
      <c r="N2907" s="2">
        <v>0.0027</v>
      </c>
      <c r="O2907" s="2" t="s">
        <v>9316</v>
      </c>
      <c r="P2907" s="2">
        <v>2.0</v>
      </c>
      <c r="Q2907" s="2" t="s">
        <v>9317</v>
      </c>
    </row>
    <row r="2908">
      <c r="A2908" s="54">
        <v>46169.0</v>
      </c>
      <c r="B2908" s="2" t="s">
        <v>1801</v>
      </c>
      <c r="C2908" s="2" t="s">
        <v>303</v>
      </c>
      <c r="D2908" s="2">
        <v>0.0</v>
      </c>
      <c r="E2908" s="53">
        <v>0.0</v>
      </c>
      <c r="F2908" s="53">
        <v>0.0</v>
      </c>
      <c r="G2908" s="53">
        <v>0.0</v>
      </c>
      <c r="H2908" s="53">
        <v>0.0</v>
      </c>
      <c r="I2908" s="53">
        <v>0.0</v>
      </c>
      <c r="J2908" s="53">
        <v>0.0</v>
      </c>
      <c r="K2908" s="53">
        <v>0.0</v>
      </c>
      <c r="L2908" s="94">
        <v>0.0</v>
      </c>
      <c r="M2908" s="94">
        <v>0.0</v>
      </c>
      <c r="N2908" s="94">
        <v>0.0</v>
      </c>
      <c r="O2908" s="2" t="s">
        <v>9316</v>
      </c>
      <c r="P2908" s="2">
        <v>3.0</v>
      </c>
      <c r="Q2908" s="2" t="s">
        <v>9318</v>
      </c>
    </row>
    <row r="2909">
      <c r="A2909" s="54">
        <v>46169.0</v>
      </c>
      <c r="B2909" s="2" t="s">
        <v>932</v>
      </c>
      <c r="C2909" s="2" t="s">
        <v>303</v>
      </c>
      <c r="D2909" s="2">
        <v>0.0</v>
      </c>
      <c r="E2909" s="53">
        <v>0.06653762790737756</v>
      </c>
      <c r="F2909" s="53">
        <v>0.05270019960205032</v>
      </c>
      <c r="G2909" s="53">
        <v>0.04282187077177602</v>
      </c>
      <c r="H2909" s="53">
        <v>0.03709105285343371</v>
      </c>
      <c r="I2909" s="53">
        <v>0.0311100895945053</v>
      </c>
      <c r="J2909" s="53">
        <v>0.01603855027186366</v>
      </c>
      <c r="K2909" s="53">
        <v>0.029430210521819843</v>
      </c>
      <c r="L2909" s="94">
        <v>0.0018337126163946857</v>
      </c>
      <c r="M2909" s="94">
        <v>2.5723509482309786E-4</v>
      </c>
      <c r="N2909" s="94">
        <v>8.661372913586354E-4</v>
      </c>
      <c r="O2909" s="2" t="s">
        <v>9316</v>
      </c>
      <c r="P2909" s="2">
        <v>4.0</v>
      </c>
      <c r="Q2909" s="2" t="s">
        <v>9318</v>
      </c>
    </row>
    <row r="2910">
      <c r="A2910" s="54">
        <v>46169.0</v>
      </c>
      <c r="B2910" s="2" t="s">
        <v>515</v>
      </c>
      <c r="C2910" s="2" t="s">
        <v>303</v>
      </c>
      <c r="D2910" s="2">
        <v>0.0</v>
      </c>
      <c r="E2910" s="53">
        <v>0.0</v>
      </c>
      <c r="F2910" s="53">
        <v>0.0</v>
      </c>
      <c r="G2910" s="53">
        <v>0.0</v>
      </c>
      <c r="H2910" s="53">
        <v>0.0</v>
      </c>
      <c r="I2910" s="53">
        <v>0.0</v>
      </c>
      <c r="J2910" s="53">
        <v>0.011513499822532178</v>
      </c>
      <c r="K2910" s="53">
        <v>0.005756749911266089</v>
      </c>
      <c r="L2910" s="94">
        <v>0.0</v>
      </c>
      <c r="M2910" s="94">
        <v>1.3256067816344848E-4</v>
      </c>
      <c r="N2910" s="94">
        <v>3.314016954086212E-5</v>
      </c>
      <c r="O2910" s="2" t="s">
        <v>9316</v>
      </c>
      <c r="P2910" s="2">
        <v>5.0</v>
      </c>
      <c r="Q2910" s="2" t="s">
        <v>9318</v>
      </c>
    </row>
    <row r="2911">
      <c r="A2911" s="54">
        <v>46169.0</v>
      </c>
      <c r="B2911" s="2" t="s">
        <v>229</v>
      </c>
      <c r="C2911" s="2" t="s">
        <v>303</v>
      </c>
      <c r="D2911" s="2">
        <v>0.0</v>
      </c>
      <c r="E2911" s="53">
        <v>0.06894521929322885</v>
      </c>
      <c r="F2911" s="53">
        <v>0.11509043596661592</v>
      </c>
      <c r="G2911" s="53">
        <v>0.12538403728118241</v>
      </c>
      <c r="H2911" s="53">
        <v>0.12748193373266029</v>
      </c>
      <c r="I2911" s="53">
        <v>0.12694951606862062</v>
      </c>
      <c r="J2911" s="53">
        <v>0.0940125959906674</v>
      </c>
      <c r="K2911" s="53">
        <v>0.10969831663592491</v>
      </c>
      <c r="L2911" s="2">
        <v>0.015721156804928943</v>
      </c>
      <c r="M2911" s="2">
        <v>0.008838368204904452</v>
      </c>
      <c r="N2911" s="2">
        <v>0.01203372067275564</v>
      </c>
      <c r="O2911" s="2" t="s">
        <v>9316</v>
      </c>
      <c r="P2911" s="2">
        <v>6.0</v>
      </c>
      <c r="Q2911" s="2" t="s">
        <v>9317</v>
      </c>
    </row>
    <row r="2912">
      <c r="A2912" s="54">
        <v>46169.0</v>
      </c>
      <c r="B2912" s="2" t="s">
        <v>178</v>
      </c>
      <c r="C2912" s="2" t="s">
        <v>303</v>
      </c>
      <c r="D2912" s="2">
        <v>0.0</v>
      </c>
      <c r="E2912" s="53">
        <v>0.003079647432142847</v>
      </c>
      <c r="F2912" s="53">
        <v>0.01133780812765187</v>
      </c>
      <c r="G2912" s="53">
        <v>0.015374825610962008</v>
      </c>
      <c r="H2912" s="53">
        <v>0.01720392666821988</v>
      </c>
      <c r="I2912" s="53">
        <v>0.018641186128781392</v>
      </c>
      <c r="J2912" s="53">
        <v>0.04266340989447059</v>
      </c>
      <c r="K2912" s="53">
        <v>0.029019117752716296</v>
      </c>
      <c r="L2912" s="94">
        <v>2.3638526256749328E-4</v>
      </c>
      <c r="M2912" s="94">
        <v>0.0018201665438236107</v>
      </c>
      <c r="N2912" s="94">
        <v>8.421091951460141E-4</v>
      </c>
      <c r="O2912" s="2" t="s">
        <v>9316</v>
      </c>
      <c r="P2912" s="2">
        <v>7.0</v>
      </c>
      <c r="Q2912" s="2" t="s">
        <v>9318</v>
      </c>
    </row>
    <row r="2913">
      <c r="A2913" s="54">
        <v>46169.0</v>
      </c>
      <c r="B2913" s="2" t="s">
        <v>1876</v>
      </c>
      <c r="C2913" s="2" t="s">
        <v>303</v>
      </c>
      <c r="D2913" s="2">
        <v>0.0</v>
      </c>
      <c r="E2913" s="53">
        <v>0.0</v>
      </c>
      <c r="F2913" s="53">
        <v>0.0</v>
      </c>
      <c r="G2913" s="53">
        <v>0.0</v>
      </c>
      <c r="H2913" s="53">
        <v>0.0</v>
      </c>
      <c r="I2913" s="53">
        <v>0.0</v>
      </c>
      <c r="J2913" s="53">
        <v>0.0</v>
      </c>
      <c r="K2913" s="53">
        <v>0.0</v>
      </c>
      <c r="L2913" s="94">
        <v>0.0</v>
      </c>
      <c r="M2913" s="94">
        <v>0.0</v>
      </c>
      <c r="N2913" s="94">
        <v>0.0</v>
      </c>
      <c r="O2913" s="2" t="s">
        <v>9316</v>
      </c>
      <c r="P2913" s="2">
        <v>8.0</v>
      </c>
      <c r="Q2913" s="2" t="s">
        <v>9318</v>
      </c>
    </row>
    <row r="2914">
      <c r="A2914" s="54">
        <v>46169.0</v>
      </c>
      <c r="B2914" s="2" t="s">
        <v>687</v>
      </c>
      <c r="C2914" s="2" t="s">
        <v>303</v>
      </c>
      <c r="D2914" s="2">
        <v>0.0</v>
      </c>
      <c r="E2914" s="53">
        <v>0.0</v>
      </c>
      <c r="F2914" s="53">
        <v>0.0</v>
      </c>
      <c r="G2914" s="53">
        <v>0.0</v>
      </c>
      <c r="H2914" s="53">
        <v>0.0</v>
      </c>
      <c r="I2914" s="53">
        <v>0.0</v>
      </c>
      <c r="J2914" s="53">
        <v>0.008675578726564827</v>
      </c>
      <c r="K2914" s="53">
        <v>0.004337789363282414</v>
      </c>
      <c r="L2914" s="94">
        <v>0.0</v>
      </c>
      <c r="M2914" s="94">
        <v>7.526566624082419E-5</v>
      </c>
      <c r="N2914" s="94">
        <v>1.8816416560206048E-5</v>
      </c>
      <c r="O2914" s="2" t="s">
        <v>9316</v>
      </c>
      <c r="P2914" s="2">
        <v>9.0</v>
      </c>
      <c r="Q2914" s="2" t="s">
        <v>9318</v>
      </c>
    </row>
    <row r="2915">
      <c r="A2915" s="54">
        <v>46169.0</v>
      </c>
      <c r="B2915" s="2" t="s">
        <v>301</v>
      </c>
      <c r="C2915" s="2" t="s">
        <v>303</v>
      </c>
      <c r="D2915" s="2">
        <v>0.0</v>
      </c>
      <c r="E2915" s="53">
        <v>0.037000000000000005</v>
      </c>
      <c r="F2915" s="53">
        <v>0.079</v>
      </c>
      <c r="G2915" s="53">
        <v>0.092</v>
      </c>
      <c r="H2915" s="53">
        <v>0.096</v>
      </c>
      <c r="I2915" s="53">
        <v>0.099</v>
      </c>
      <c r="J2915" s="53">
        <v>0.027999999999999997</v>
      </c>
      <c r="K2915" s="53">
        <v>0.06</v>
      </c>
      <c r="L2915" s="2">
        <v>0.0084</v>
      </c>
      <c r="M2915" s="2">
        <v>8.0E-4</v>
      </c>
      <c r="N2915" s="2">
        <v>0.0036</v>
      </c>
      <c r="O2915" s="2" t="s">
        <v>9316</v>
      </c>
      <c r="P2915" s="2">
        <v>10.0</v>
      </c>
      <c r="Q2915" s="2" t="s">
        <v>9317</v>
      </c>
    </row>
    <row r="2916">
      <c r="A2916" s="54">
        <v>46169.0</v>
      </c>
      <c r="B2916" s="2" t="s">
        <v>450</v>
      </c>
      <c r="C2916" s="2" t="s">
        <v>303</v>
      </c>
      <c r="D2916" s="2">
        <v>0.0</v>
      </c>
      <c r="E2916" s="53">
        <v>0.0</v>
      </c>
      <c r="F2916" s="53">
        <v>0.0</v>
      </c>
      <c r="G2916" s="53">
        <v>0.0</v>
      </c>
      <c r="H2916" s="53">
        <v>0.0</v>
      </c>
      <c r="I2916" s="53">
        <v>0.0</v>
      </c>
      <c r="J2916" s="53">
        <v>0.0029384188914936657</v>
      </c>
      <c r="K2916" s="53">
        <v>0.0014692094457468329</v>
      </c>
      <c r="L2916" s="94">
        <v>0.0</v>
      </c>
      <c r="M2916" s="94">
        <v>8.634305581886862E-6</v>
      </c>
      <c r="N2916" s="94">
        <v>2.1585763954717156E-6</v>
      </c>
      <c r="O2916" s="2" t="s">
        <v>9316</v>
      </c>
      <c r="P2916" s="2">
        <v>11.0</v>
      </c>
      <c r="Q2916" s="2" t="s">
        <v>9318</v>
      </c>
    </row>
    <row r="2917">
      <c r="A2917" s="54">
        <v>46169.0</v>
      </c>
      <c r="B2917" s="2" t="s">
        <v>1189</v>
      </c>
      <c r="C2917" s="2" t="s">
        <v>303</v>
      </c>
      <c r="D2917" s="2">
        <v>0.0</v>
      </c>
      <c r="E2917" s="53">
        <v>4.5946492087279226E-5</v>
      </c>
      <c r="F2917" s="53">
        <v>0.0013848565290162295</v>
      </c>
      <c r="G2917" s="53">
        <v>0.0037849544007271044</v>
      </c>
      <c r="H2917" s="53">
        <v>0.006012643057998004</v>
      </c>
      <c r="I2917" s="53">
        <v>0.009249084973539455</v>
      </c>
      <c r="J2917" s="53">
        <v>0.008234885398408378</v>
      </c>
      <c r="K2917" s="53">
        <v>0.006009919899567741</v>
      </c>
      <c r="L2917" s="94">
        <v>1.4325879815583473E-5</v>
      </c>
      <c r="M2917" s="94">
        <v>6.781333752491951E-5</v>
      </c>
      <c r="N2917" s="94">
        <v>3.611913719922033E-5</v>
      </c>
      <c r="O2917" s="2" t="s">
        <v>9319</v>
      </c>
      <c r="P2917" s="2">
        <v>99.0</v>
      </c>
      <c r="Q2917" s="2" t="s">
        <v>9320</v>
      </c>
    </row>
    <row r="2918">
      <c r="A2918" s="54">
        <v>46170.0</v>
      </c>
      <c r="B2918" s="2" t="s">
        <v>194</v>
      </c>
      <c r="C2918" s="2" t="s">
        <v>148</v>
      </c>
      <c r="D2918" s="2">
        <v>0.0</v>
      </c>
      <c r="E2918" s="53">
        <v>0.21</v>
      </c>
      <c r="F2918" s="53">
        <v>0.157</v>
      </c>
      <c r="G2918" s="53">
        <v>0.134</v>
      </c>
      <c r="H2918" s="53">
        <v>0.124</v>
      </c>
      <c r="I2918" s="53">
        <v>0.114</v>
      </c>
      <c r="J2918" s="53">
        <v>0.074</v>
      </c>
      <c r="K2918" s="53">
        <v>0.104</v>
      </c>
      <c r="L2918" s="2">
        <v>0.018</v>
      </c>
      <c r="M2918" s="2">
        <v>0.0055</v>
      </c>
      <c r="N2918" s="2">
        <v>0.0108</v>
      </c>
      <c r="O2918" s="2" t="s">
        <v>9316</v>
      </c>
      <c r="P2918" s="2">
        <v>1.0</v>
      </c>
      <c r="Q2918" s="2" t="s">
        <v>9317</v>
      </c>
    </row>
    <row r="2919">
      <c r="A2919" s="54">
        <v>46170.0</v>
      </c>
      <c r="B2919" s="2" t="s">
        <v>145</v>
      </c>
      <c r="C2919" s="2" t="s">
        <v>148</v>
      </c>
      <c r="D2919" s="2">
        <v>0.0</v>
      </c>
      <c r="E2919" s="53">
        <v>0.067</v>
      </c>
      <c r="F2919" s="53">
        <v>0.053</v>
      </c>
      <c r="G2919" s="53">
        <v>0.043</v>
      </c>
      <c r="H2919" s="53">
        <v>0.037</v>
      </c>
      <c r="I2919" s="53">
        <v>0.031</v>
      </c>
      <c r="J2919" s="53">
        <v>0.048</v>
      </c>
      <c r="K2919" s="53">
        <v>0.045</v>
      </c>
      <c r="L2919" s="2">
        <v>0.0018</v>
      </c>
      <c r="M2919" s="2">
        <v>0.0023</v>
      </c>
      <c r="N2919" s="2">
        <v>0.002</v>
      </c>
      <c r="O2919" s="2" t="s">
        <v>9316</v>
      </c>
      <c r="P2919" s="2">
        <v>2.0</v>
      </c>
      <c r="Q2919" s="2" t="s">
        <v>9317</v>
      </c>
    </row>
    <row r="2920">
      <c r="A2920" s="54">
        <v>46170.0</v>
      </c>
      <c r="B2920" s="2" t="s">
        <v>1801</v>
      </c>
      <c r="C2920" s="2" t="s">
        <v>148</v>
      </c>
      <c r="D2920" s="2">
        <v>0.0</v>
      </c>
      <c r="E2920" s="53">
        <v>0.0</v>
      </c>
      <c r="F2920" s="53">
        <v>0.0</v>
      </c>
      <c r="G2920" s="53">
        <v>0.0</v>
      </c>
      <c r="H2920" s="53">
        <v>0.0</v>
      </c>
      <c r="I2920" s="53">
        <v>0.0</v>
      </c>
      <c r="J2920" s="53">
        <v>0.0</v>
      </c>
      <c r="K2920" s="53">
        <v>0.0</v>
      </c>
      <c r="L2920" s="94">
        <v>0.0</v>
      </c>
      <c r="M2920" s="94">
        <v>0.0</v>
      </c>
      <c r="N2920" s="94">
        <v>0.0</v>
      </c>
      <c r="O2920" s="2" t="s">
        <v>9316</v>
      </c>
      <c r="P2920" s="2">
        <v>3.0</v>
      </c>
      <c r="Q2920" s="2" t="s">
        <v>9318</v>
      </c>
    </row>
    <row r="2921">
      <c r="A2921" s="54">
        <v>46170.0</v>
      </c>
      <c r="B2921" s="2" t="s">
        <v>932</v>
      </c>
      <c r="C2921" s="2" t="s">
        <v>148</v>
      </c>
      <c r="D2921" s="2">
        <v>0.0</v>
      </c>
      <c r="E2921" s="53">
        <v>0.0013718269748101248</v>
      </c>
      <c r="F2921" s="53">
        <v>0.007567079073861326</v>
      </c>
      <c r="G2921" s="53">
        <v>0.01174202438493478</v>
      </c>
      <c r="H2921" s="53">
        <v>0.014054880819815561</v>
      </c>
      <c r="I2921" s="53">
        <v>0.016290706996374266</v>
      </c>
      <c r="J2921" s="53">
        <v>0.015907365508113887</v>
      </c>
      <c r="K2921" s="53">
        <v>0.013824694946524333</v>
      </c>
      <c r="L2921" s="94">
        <v>1.3787513665640302E-4</v>
      </c>
      <c r="M2921" s="94">
        <v>2.530442774087314E-4</v>
      </c>
      <c r="N2921" s="94">
        <v>1.9112219036445543E-4</v>
      </c>
      <c r="O2921" s="2" t="s">
        <v>9316</v>
      </c>
      <c r="P2921" s="2">
        <v>4.0</v>
      </c>
      <c r="Q2921" s="2" t="s">
        <v>9318</v>
      </c>
    </row>
    <row r="2922">
      <c r="A2922" s="54">
        <v>46170.0</v>
      </c>
      <c r="B2922" s="2" t="s">
        <v>515</v>
      </c>
      <c r="C2922" s="2" t="s">
        <v>148</v>
      </c>
      <c r="D2922" s="2">
        <v>0.0</v>
      </c>
      <c r="E2922" s="53">
        <v>0.00812723829820783</v>
      </c>
      <c r="F2922" s="53">
        <v>0.018418323642224867</v>
      </c>
      <c r="G2922" s="53">
        <v>0.02124666953904683</v>
      </c>
      <c r="H2922" s="53">
        <v>0.021927447566600908</v>
      </c>
      <c r="I2922" s="53">
        <v>0.021913607324332018</v>
      </c>
      <c r="J2922" s="53">
        <v>0.011419326987173012</v>
      </c>
      <c r="K2922" s="53">
        <v>0.01633299826310992</v>
      </c>
      <c r="L2922" s="94">
        <v>4.5142096650146047E-4</v>
      </c>
      <c r="M2922" s="94">
        <v>1.3040102883997786E-4</v>
      </c>
      <c r="N2922" s="94">
        <v>2.667668322627517E-4</v>
      </c>
      <c r="O2922" s="2" t="s">
        <v>9316</v>
      </c>
      <c r="P2922" s="2">
        <v>5.0</v>
      </c>
      <c r="Q2922" s="2" t="s">
        <v>9318</v>
      </c>
    </row>
    <row r="2923">
      <c r="A2923" s="54">
        <v>46170.0</v>
      </c>
      <c r="B2923" s="2" t="s">
        <v>229</v>
      </c>
      <c r="C2923" s="2" t="s">
        <v>148</v>
      </c>
      <c r="D2923" s="2">
        <v>0.0</v>
      </c>
      <c r="E2923" s="53">
        <v>0.07728462114341593</v>
      </c>
      <c r="F2923" s="53">
        <v>0.08157556728017878</v>
      </c>
      <c r="G2923" s="53">
        <v>0.0786364336945709</v>
      </c>
      <c r="H2923" s="53">
        <v>0.07554068614083445</v>
      </c>
      <c r="I2923" s="53">
        <v>0.07116910838673991</v>
      </c>
      <c r="J2923" s="53">
        <v>0.09324363495706485</v>
      </c>
      <c r="K2923" s="53">
        <v>0.08594003432581787</v>
      </c>
      <c r="L2923" s="2">
        <v>0.006183688704200646</v>
      </c>
      <c r="M2923" s="2">
        <v>0.008694375460006365</v>
      </c>
      <c r="N2923" s="2">
        <v>0.007385689499922754</v>
      </c>
      <c r="O2923" s="2" t="s">
        <v>9316</v>
      </c>
      <c r="P2923" s="2">
        <v>6.0</v>
      </c>
      <c r="Q2923" s="2" t="s">
        <v>9317</v>
      </c>
    </row>
    <row r="2924">
      <c r="A2924" s="54">
        <v>46170.0</v>
      </c>
      <c r="B2924" s="2" t="s">
        <v>178</v>
      </c>
      <c r="C2924" s="2" t="s">
        <v>148</v>
      </c>
      <c r="D2924" s="2">
        <v>0.0</v>
      </c>
      <c r="E2924" s="53">
        <v>0.021447910454443338</v>
      </c>
      <c r="F2924" s="53">
        <v>0.029920655030523716</v>
      </c>
      <c r="G2924" s="53">
        <v>0.02936104629242783</v>
      </c>
      <c r="H2924" s="53">
        <v>0.027947861325997084</v>
      </c>
      <c r="I2924" s="53">
        <v>0.02576049520923965</v>
      </c>
      <c r="J2924" s="53">
        <v>0.04231445133818609</v>
      </c>
      <c r="K2924" s="53">
        <v>0.03583774881530696</v>
      </c>
      <c r="L2924" s="94">
        <v>8.6207103938609E-4</v>
      </c>
      <c r="M2924" s="94">
        <v>0.0017905127920517189</v>
      </c>
      <c r="N2924" s="94">
        <v>0.0012843442401490356</v>
      </c>
      <c r="O2924" s="2" t="s">
        <v>9316</v>
      </c>
      <c r="P2924" s="2">
        <v>7.0</v>
      </c>
      <c r="Q2924" s="2" t="s">
        <v>9318</v>
      </c>
    </row>
    <row r="2925">
      <c r="A2925" s="54">
        <v>46170.0</v>
      </c>
      <c r="B2925" s="2" t="s">
        <v>1876</v>
      </c>
      <c r="C2925" s="2" t="s">
        <v>148</v>
      </c>
      <c r="D2925" s="2">
        <v>0.0</v>
      </c>
      <c r="E2925" s="53">
        <v>0.0</v>
      </c>
      <c r="F2925" s="53">
        <v>0.0</v>
      </c>
      <c r="G2925" s="53">
        <v>0.0</v>
      </c>
      <c r="H2925" s="53">
        <v>0.0</v>
      </c>
      <c r="I2925" s="53">
        <v>0.0</v>
      </c>
      <c r="J2925" s="53">
        <v>0.0</v>
      </c>
      <c r="K2925" s="53">
        <v>0.0</v>
      </c>
      <c r="L2925" s="94">
        <v>0.0</v>
      </c>
      <c r="M2925" s="94">
        <v>0.0</v>
      </c>
      <c r="N2925" s="94">
        <v>0.0</v>
      </c>
      <c r="O2925" s="2" t="s">
        <v>9316</v>
      </c>
      <c r="P2925" s="2">
        <v>8.0</v>
      </c>
      <c r="Q2925" s="2" t="s">
        <v>9318</v>
      </c>
    </row>
    <row r="2926">
      <c r="A2926" s="54">
        <v>46170.0</v>
      </c>
      <c r="B2926" s="2" t="s">
        <v>687</v>
      </c>
      <c r="C2926" s="2" t="s">
        <v>148</v>
      </c>
      <c r="D2926" s="2">
        <v>0.0</v>
      </c>
      <c r="E2926" s="53">
        <v>0.04814704916560402</v>
      </c>
      <c r="F2926" s="53">
        <v>0.044773141535688524</v>
      </c>
      <c r="G2926" s="53">
        <v>0.038307518684967214</v>
      </c>
      <c r="H2926" s="53">
        <v>0.0340132731292663</v>
      </c>
      <c r="I2926" s="53">
        <v>0.02921428874844222</v>
      </c>
      <c r="J2926" s="53">
        <v>0.008609019220374556</v>
      </c>
      <c r="K2926" s="53">
        <v>0.023458268952670884</v>
      </c>
      <c r="L2926" s="94">
        <v>0.0014674659877991123</v>
      </c>
      <c r="M2926" s="94">
        <v>7.411521193677853E-5</v>
      </c>
      <c r="N2926" s="94">
        <v>5.502903822558427E-4</v>
      </c>
      <c r="O2926" s="2" t="s">
        <v>9316</v>
      </c>
      <c r="P2926" s="2">
        <v>9.0</v>
      </c>
      <c r="Q2926" s="2" t="s">
        <v>9318</v>
      </c>
    </row>
    <row r="2927">
      <c r="A2927" s="54">
        <v>46170.0</v>
      </c>
      <c r="B2927" s="2" t="s">
        <v>301</v>
      </c>
      <c r="C2927" s="2" t="s">
        <v>148</v>
      </c>
      <c r="D2927" s="2">
        <v>0.0</v>
      </c>
      <c r="E2927" s="53">
        <v>0.016</v>
      </c>
      <c r="F2927" s="53">
        <v>0.037000000000000005</v>
      </c>
      <c r="G2927" s="53">
        <v>0.043</v>
      </c>
      <c r="H2927" s="53">
        <v>0.044000000000000004</v>
      </c>
      <c r="I2927" s="53">
        <v>0.044000000000000004</v>
      </c>
      <c r="J2927" s="53">
        <v>0.027000000000000003</v>
      </c>
      <c r="K2927" s="53">
        <v>0.035</v>
      </c>
      <c r="L2927" s="2">
        <v>0.0018</v>
      </c>
      <c r="M2927" s="2">
        <v>7.0E-4</v>
      </c>
      <c r="N2927" s="2">
        <v>0.0012</v>
      </c>
      <c r="O2927" s="2" t="s">
        <v>9316</v>
      </c>
      <c r="P2927" s="2">
        <v>10.0</v>
      </c>
      <c r="Q2927" s="2" t="s">
        <v>9317</v>
      </c>
    </row>
    <row r="2928">
      <c r="A2928" s="54">
        <v>46170.0</v>
      </c>
      <c r="B2928" s="2" t="s">
        <v>450</v>
      </c>
      <c r="C2928" s="2" t="s">
        <v>148</v>
      </c>
      <c r="D2928" s="2">
        <v>0.0</v>
      </c>
      <c r="E2928" s="53">
        <v>0.0</v>
      </c>
      <c r="F2928" s="53">
        <v>0.0</v>
      </c>
      <c r="G2928" s="53">
        <v>0.0</v>
      </c>
      <c r="H2928" s="53">
        <v>0.0</v>
      </c>
      <c r="I2928" s="53">
        <v>0.0</v>
      </c>
      <c r="J2928" s="53">
        <v>0.002914384562857698</v>
      </c>
      <c r="K2928" s="53">
        <v>0.001457192281428849</v>
      </c>
      <c r="L2928" s="94">
        <v>0.0</v>
      </c>
      <c r="M2928" s="94">
        <v>8.493637380223255E-6</v>
      </c>
      <c r="N2928" s="94">
        <v>2.1234093450558137E-6</v>
      </c>
      <c r="O2928" s="2" t="s">
        <v>9316</v>
      </c>
      <c r="P2928" s="2">
        <v>11.0</v>
      </c>
      <c r="Q2928" s="2" t="s">
        <v>9318</v>
      </c>
    </row>
    <row r="2929">
      <c r="A2929" s="54">
        <v>46170.0</v>
      </c>
      <c r="B2929" s="2" t="s">
        <v>1189</v>
      </c>
      <c r="C2929" s="2" t="s">
        <v>148</v>
      </c>
      <c r="D2929" s="2">
        <v>0.0</v>
      </c>
      <c r="E2929" s="53">
        <v>0.0</v>
      </c>
      <c r="F2929" s="53">
        <v>0.0</v>
      </c>
      <c r="G2929" s="53">
        <v>0.0</v>
      </c>
      <c r="H2929" s="53">
        <v>0.0</v>
      </c>
      <c r="I2929" s="53">
        <v>0.0</v>
      </c>
      <c r="J2929" s="53">
        <v>0.008167529466782075</v>
      </c>
      <c r="K2929" s="53">
        <v>0.004083764733391037</v>
      </c>
      <c r="L2929" s="94">
        <v>0.0</v>
      </c>
      <c r="M2929" s="94">
        <v>6.670853759075347E-5</v>
      </c>
      <c r="N2929" s="94">
        <v>1.667713439768837E-5</v>
      </c>
      <c r="O2929" s="2" t="s">
        <v>9319</v>
      </c>
      <c r="P2929" s="2">
        <v>99.0</v>
      </c>
      <c r="Q2929" s="2" t="s">
        <v>9320</v>
      </c>
    </row>
    <row r="2930">
      <c r="A2930" s="54">
        <v>46171.0</v>
      </c>
      <c r="B2930" s="2" t="s">
        <v>194</v>
      </c>
      <c r="C2930" s="2" t="s">
        <v>196</v>
      </c>
      <c r="D2930" s="2">
        <v>0.0</v>
      </c>
      <c r="E2930" s="53">
        <v>0.01</v>
      </c>
      <c r="F2930" s="53">
        <v>0.035</v>
      </c>
      <c r="G2930" s="53">
        <v>0.052</v>
      </c>
      <c r="H2930" s="53">
        <v>0.062</v>
      </c>
      <c r="I2930" s="53">
        <v>0.073</v>
      </c>
      <c r="J2930" s="53">
        <v>0.074</v>
      </c>
      <c r="K2930" s="53">
        <v>0.063</v>
      </c>
      <c r="L2930" s="2">
        <v>0.0027</v>
      </c>
      <c r="M2930" s="2">
        <v>0.0055</v>
      </c>
      <c r="N2930" s="2">
        <v>0.004</v>
      </c>
      <c r="O2930" s="2" t="s">
        <v>9316</v>
      </c>
      <c r="P2930" s="2">
        <v>1.0</v>
      </c>
      <c r="Q2930" s="2" t="s">
        <v>9317</v>
      </c>
    </row>
    <row r="2931">
      <c r="A2931" s="54">
        <v>46171.0</v>
      </c>
      <c r="B2931" s="2" t="s">
        <v>145</v>
      </c>
      <c r="C2931" s="2" t="s">
        <v>196</v>
      </c>
      <c r="D2931" s="2">
        <v>0.0</v>
      </c>
      <c r="E2931" s="53">
        <v>0.0</v>
      </c>
      <c r="F2931" s="53">
        <v>0.005</v>
      </c>
      <c r="G2931" s="53">
        <v>0.011</v>
      </c>
      <c r="H2931" s="53">
        <v>0.016</v>
      </c>
      <c r="I2931" s="53">
        <v>0.022</v>
      </c>
      <c r="J2931" s="53">
        <v>0.048</v>
      </c>
      <c r="K2931" s="53">
        <v>0.029</v>
      </c>
      <c r="L2931" s="2">
        <v>1.0E-4</v>
      </c>
      <c r="M2931" s="2">
        <v>0.0023</v>
      </c>
      <c r="N2931" s="2">
        <v>8.0E-4</v>
      </c>
      <c r="O2931" s="2" t="s">
        <v>9316</v>
      </c>
      <c r="P2931" s="2">
        <v>2.0</v>
      </c>
      <c r="Q2931" s="2" t="s">
        <v>9317</v>
      </c>
    </row>
    <row r="2932">
      <c r="A2932" s="54">
        <v>46171.0</v>
      </c>
      <c r="B2932" s="2" t="s">
        <v>1801</v>
      </c>
      <c r="C2932" s="2" t="s">
        <v>196</v>
      </c>
      <c r="D2932" s="2">
        <v>0.0</v>
      </c>
      <c r="E2932" s="53">
        <v>0.0</v>
      </c>
      <c r="F2932" s="53">
        <v>0.0</v>
      </c>
      <c r="G2932" s="53">
        <v>0.0</v>
      </c>
      <c r="H2932" s="53">
        <v>0.0</v>
      </c>
      <c r="I2932" s="53">
        <v>0.0</v>
      </c>
      <c r="J2932" s="53">
        <v>0.0</v>
      </c>
      <c r="K2932" s="53">
        <v>0.0</v>
      </c>
      <c r="L2932" s="94">
        <v>0.0</v>
      </c>
      <c r="M2932" s="94">
        <v>0.0</v>
      </c>
      <c r="N2932" s="94">
        <v>0.0</v>
      </c>
      <c r="O2932" s="2" t="s">
        <v>9316</v>
      </c>
      <c r="P2932" s="2">
        <v>3.0</v>
      </c>
      <c r="Q2932" s="2" t="s">
        <v>9318</v>
      </c>
    </row>
    <row r="2933">
      <c r="A2933" s="54">
        <v>46171.0</v>
      </c>
      <c r="B2933" s="2" t="s">
        <v>932</v>
      </c>
      <c r="C2933" s="2" t="s">
        <v>196</v>
      </c>
      <c r="D2933" s="2">
        <v>0.0</v>
      </c>
      <c r="E2933" s="53">
        <v>8.444585580566709E-4</v>
      </c>
      <c r="F2933" s="53">
        <v>0.005937009908878867</v>
      </c>
      <c r="G2933" s="53">
        <v>0.009988554547348188</v>
      </c>
      <c r="H2933" s="53">
        <v>0.012449356915047382</v>
      </c>
      <c r="I2933" s="53">
        <v>0.015025182867719741</v>
      </c>
      <c r="J2933" s="53">
        <v>0.01577731971972145</v>
      </c>
      <c r="K2933" s="53">
        <v>0.01288293713353482</v>
      </c>
      <c r="L2933" s="94">
        <v>9.977122194535016E-5</v>
      </c>
      <c r="M2933" s="94">
        <v>2.4892381753831137E-4</v>
      </c>
      <c r="N2933" s="94">
        <v>1.6597006918661034E-4</v>
      </c>
      <c r="O2933" s="2" t="s">
        <v>9316</v>
      </c>
      <c r="P2933" s="2">
        <v>4.0</v>
      </c>
      <c r="Q2933" s="2" t="s">
        <v>9318</v>
      </c>
    </row>
    <row r="2934">
      <c r="A2934" s="54">
        <v>46171.0</v>
      </c>
      <c r="B2934" s="2" t="s">
        <v>515</v>
      </c>
      <c r="C2934" s="2" t="s">
        <v>196</v>
      </c>
      <c r="D2934" s="2">
        <v>0.0</v>
      </c>
      <c r="E2934" s="53">
        <v>0.0</v>
      </c>
      <c r="F2934" s="53">
        <v>0.0</v>
      </c>
      <c r="G2934" s="53">
        <v>0.0</v>
      </c>
      <c r="H2934" s="53">
        <v>0.0</v>
      </c>
      <c r="I2934" s="53">
        <v>0.0</v>
      </c>
      <c r="J2934" s="53">
        <v>0.011325971781359672</v>
      </c>
      <c r="K2934" s="53">
        <v>0.005662985890679836</v>
      </c>
      <c r="L2934" s="94">
        <v>0.0</v>
      </c>
      <c r="M2934" s="94">
        <v>1.282776367921556E-4</v>
      </c>
      <c r="N2934" s="94">
        <v>3.20694091980389E-5</v>
      </c>
      <c r="O2934" s="2" t="s">
        <v>9316</v>
      </c>
      <c r="P2934" s="2">
        <v>5.0</v>
      </c>
      <c r="Q2934" s="2" t="s">
        <v>9318</v>
      </c>
    </row>
    <row r="2935">
      <c r="A2935" s="54">
        <v>46171.0</v>
      </c>
      <c r="B2935" s="2" t="s">
        <v>229</v>
      </c>
      <c r="C2935" s="2" t="s">
        <v>196</v>
      </c>
      <c r="D2935" s="2">
        <v>0.0</v>
      </c>
      <c r="E2935" s="53">
        <v>0.13494186824613488</v>
      </c>
      <c r="F2935" s="53">
        <v>0.09844797743557442</v>
      </c>
      <c r="G2935" s="53">
        <v>0.08647921533619118</v>
      </c>
      <c r="H2935" s="53">
        <v>0.0801690668066894</v>
      </c>
      <c r="I2935" s="53">
        <v>0.0734762367668962</v>
      </c>
      <c r="J2935" s="53">
        <v>0.09248135021454207</v>
      </c>
      <c r="K2935" s="53">
        <v>0.08948028277536663</v>
      </c>
      <c r="L2935" s="2">
        <v>0.007478654685163325</v>
      </c>
      <c r="M2935" s="2">
        <v>0.008552800137504781</v>
      </c>
      <c r="N2935" s="2">
        <v>0.008006721005559573</v>
      </c>
      <c r="O2935" s="2" t="s">
        <v>9316</v>
      </c>
      <c r="P2935" s="2">
        <v>6.0</v>
      </c>
      <c r="Q2935" s="2" t="s">
        <v>9317</v>
      </c>
    </row>
    <row r="2936">
      <c r="A2936" s="54">
        <v>46171.0</v>
      </c>
      <c r="B2936" s="2" t="s">
        <v>178</v>
      </c>
      <c r="C2936" s="2" t="s">
        <v>196</v>
      </c>
      <c r="D2936" s="2">
        <v>0.0</v>
      </c>
      <c r="E2936" s="53">
        <v>0.03103975881128875</v>
      </c>
      <c r="F2936" s="53">
        <v>0.06025168589348682</v>
      </c>
      <c r="G2936" s="53">
        <v>0.06702659575873994</v>
      </c>
      <c r="H2936" s="53">
        <v>0.06812293726119549</v>
      </c>
      <c r="I2936" s="53">
        <v>0.06716967200833017</v>
      </c>
      <c r="J2936" s="53">
        <v>0.04196852251786314</v>
      </c>
      <c r="K2936" s="53">
        <v>0.05449755913830154</v>
      </c>
      <c r="L2936" s="94">
        <v>0.004492564539005535</v>
      </c>
      <c r="M2936" s="94">
        <v>0.0017613568823323857</v>
      </c>
      <c r="N2936" s="94">
        <v>0.0029699839520326734</v>
      </c>
      <c r="O2936" s="2" t="s">
        <v>9316</v>
      </c>
      <c r="P2936" s="2">
        <v>7.0</v>
      </c>
      <c r="Q2936" s="2" t="s">
        <v>9318</v>
      </c>
    </row>
    <row r="2937">
      <c r="A2937" s="54">
        <v>46171.0</v>
      </c>
      <c r="B2937" s="2" t="s">
        <v>1876</v>
      </c>
      <c r="C2937" s="2" t="s">
        <v>196</v>
      </c>
      <c r="D2937" s="2">
        <v>0.0</v>
      </c>
      <c r="E2937" s="53">
        <v>0.0</v>
      </c>
      <c r="F2937" s="53">
        <v>0.0</v>
      </c>
      <c r="G2937" s="53">
        <v>0.0</v>
      </c>
      <c r="H2937" s="53">
        <v>0.0</v>
      </c>
      <c r="I2937" s="53">
        <v>0.0</v>
      </c>
      <c r="J2937" s="53">
        <v>0.0</v>
      </c>
      <c r="K2937" s="53">
        <v>0.0</v>
      </c>
      <c r="L2937" s="94">
        <v>0.0</v>
      </c>
      <c r="M2937" s="94">
        <v>0.0</v>
      </c>
      <c r="N2937" s="94">
        <v>0.0</v>
      </c>
      <c r="O2937" s="2" t="s">
        <v>9316</v>
      </c>
      <c r="P2937" s="2">
        <v>8.0</v>
      </c>
      <c r="Q2937" s="2" t="s">
        <v>9318</v>
      </c>
    </row>
    <row r="2938">
      <c r="A2938" s="54">
        <v>46171.0</v>
      </c>
      <c r="B2938" s="2" t="s">
        <v>687</v>
      </c>
      <c r="C2938" s="2" t="s">
        <v>196</v>
      </c>
      <c r="D2938" s="2">
        <v>0.0</v>
      </c>
      <c r="E2938" s="53">
        <v>4.5944696330921586E-5</v>
      </c>
      <c r="F2938" s="53">
        <v>0.001383089941977272</v>
      </c>
      <c r="G2938" s="53">
        <v>0.003771428906820658</v>
      </c>
      <c r="H2938" s="53">
        <v>0.005978123105168978</v>
      </c>
      <c r="I2938" s="53">
        <v>0.009166557544371482</v>
      </c>
      <c r="J2938" s="53">
        <v>0.00854297036229249</v>
      </c>
      <c r="K2938" s="53">
        <v>0.006157199634556574</v>
      </c>
      <c r="L2938" s="94">
        <v>1.4223675999202463E-5</v>
      </c>
      <c r="M2938" s="94">
        <v>7.298234261100787E-5</v>
      </c>
      <c r="N2938" s="94">
        <v>3.791110733978361E-5</v>
      </c>
      <c r="O2938" s="2" t="s">
        <v>9316</v>
      </c>
      <c r="P2938" s="2">
        <v>9.0</v>
      </c>
      <c r="Q2938" s="2" t="s">
        <v>9318</v>
      </c>
    </row>
    <row r="2939">
      <c r="A2939" s="54">
        <v>46171.0</v>
      </c>
      <c r="B2939" s="2" t="s">
        <v>301</v>
      </c>
      <c r="C2939" s="2" t="s">
        <v>196</v>
      </c>
      <c r="D2939" s="2">
        <v>0.0</v>
      </c>
      <c r="E2939" s="53">
        <v>0.0</v>
      </c>
      <c r="F2939" s="53">
        <v>0.0</v>
      </c>
      <c r="G2939" s="53">
        <v>0.0</v>
      </c>
      <c r="H2939" s="53">
        <v>0.0</v>
      </c>
      <c r="I2939" s="53">
        <v>0.0</v>
      </c>
      <c r="J2939" s="53">
        <v>0.027000000000000003</v>
      </c>
      <c r="K2939" s="53">
        <v>0.013999999999999999</v>
      </c>
      <c r="L2939" s="2">
        <v>0.0</v>
      </c>
      <c r="M2939" s="2">
        <v>7.0E-4</v>
      </c>
      <c r="N2939" s="2">
        <v>2.0E-4</v>
      </c>
      <c r="O2939" s="2" t="s">
        <v>9316</v>
      </c>
      <c r="P2939" s="2">
        <v>10.0</v>
      </c>
      <c r="Q2939" s="2" t="s">
        <v>9317</v>
      </c>
    </row>
    <row r="2940">
      <c r="A2940" s="54">
        <v>46171.0</v>
      </c>
      <c r="B2940" s="2" t="s">
        <v>450</v>
      </c>
      <c r="C2940" s="2" t="s">
        <v>196</v>
      </c>
      <c r="D2940" s="2">
        <v>0.0</v>
      </c>
      <c r="E2940" s="53">
        <v>7.183531641227216E-4</v>
      </c>
      <c r="F2940" s="53">
        <v>0.0054758003804391605</v>
      </c>
      <c r="G2940" s="53">
        <v>0.00946431532854411</v>
      </c>
      <c r="H2940" s="53">
        <v>0.01195602556449514</v>
      </c>
      <c r="I2940" s="53">
        <v>0.014625578202575373</v>
      </c>
      <c r="J2940" s="53">
        <v>0.002890558905619718</v>
      </c>
      <c r="K2940" s="53">
        <v>0.006177437117081914</v>
      </c>
      <c r="L2940" s="94">
        <v>8.9573264638115E-5</v>
      </c>
      <c r="M2940" s="94">
        <v>8.355330786857463E-6</v>
      </c>
      <c r="N2940" s="94">
        <v>3.81607293355013E-5</v>
      </c>
      <c r="O2940" s="2" t="s">
        <v>9316</v>
      </c>
      <c r="P2940" s="2">
        <v>11.0</v>
      </c>
      <c r="Q2940" s="2" t="s">
        <v>9318</v>
      </c>
    </row>
    <row r="2941">
      <c r="A2941" s="54">
        <v>46171.0</v>
      </c>
      <c r="B2941" s="2" t="s">
        <v>1189</v>
      </c>
      <c r="C2941" s="2" t="s">
        <v>196</v>
      </c>
      <c r="D2941" s="2">
        <v>0.0</v>
      </c>
      <c r="E2941" s="53">
        <v>0.0</v>
      </c>
      <c r="F2941" s="53">
        <v>0.0</v>
      </c>
      <c r="G2941" s="53">
        <v>0.0</v>
      </c>
      <c r="H2941" s="53">
        <v>0.0</v>
      </c>
      <c r="I2941" s="53">
        <v>0.0</v>
      </c>
      <c r="J2941" s="53">
        <v>0.008100758334366442</v>
      </c>
      <c r="K2941" s="53">
        <v>0.004050379167183221</v>
      </c>
      <c r="L2941" s="94">
        <v>0.0</v>
      </c>
      <c r="M2941" s="94">
        <v>6.562228559180737E-5</v>
      </c>
      <c r="N2941" s="94">
        <v>1.6405571397951842E-5</v>
      </c>
      <c r="O2941" s="2" t="s">
        <v>9319</v>
      </c>
      <c r="P2941" s="2">
        <v>99.0</v>
      </c>
      <c r="Q2941" s="2" t="s">
        <v>9320</v>
      </c>
    </row>
    <row r="2942">
      <c r="A2942" s="54">
        <v>46172.0</v>
      </c>
      <c r="B2942" s="2" t="s">
        <v>194</v>
      </c>
      <c r="C2942" s="2" t="s">
        <v>288</v>
      </c>
      <c r="D2942" s="2">
        <v>0.0</v>
      </c>
      <c r="E2942" s="53">
        <v>0.078</v>
      </c>
      <c r="F2942" s="53">
        <v>0.144</v>
      </c>
      <c r="G2942" s="53">
        <v>0.166</v>
      </c>
      <c r="H2942" s="53">
        <v>0.175</v>
      </c>
      <c r="I2942" s="53">
        <v>0.18</v>
      </c>
      <c r="J2942" s="53">
        <v>0.073</v>
      </c>
      <c r="K2942" s="53">
        <v>0.12</v>
      </c>
      <c r="L2942" s="2">
        <v>0.0276</v>
      </c>
      <c r="M2942" s="2">
        <v>0.0053</v>
      </c>
      <c r="N2942" s="2">
        <v>0.0144</v>
      </c>
      <c r="O2942" s="2" t="s">
        <v>9316</v>
      </c>
      <c r="P2942" s="2">
        <v>1.0</v>
      </c>
      <c r="Q2942" s="2" t="s">
        <v>9317</v>
      </c>
    </row>
    <row r="2943">
      <c r="A2943" s="54">
        <v>46172.0</v>
      </c>
      <c r="B2943" s="2" t="s">
        <v>145</v>
      </c>
      <c r="C2943" s="2" t="s">
        <v>288</v>
      </c>
      <c r="D2943" s="2">
        <v>0.0</v>
      </c>
      <c r="E2943" s="53">
        <v>0.082</v>
      </c>
      <c r="F2943" s="53">
        <v>0.077</v>
      </c>
      <c r="G2943" s="53">
        <v>0.078</v>
      </c>
      <c r="H2943" s="53">
        <v>0.08</v>
      </c>
      <c r="I2943" s="53">
        <v>0.085</v>
      </c>
      <c r="J2943" s="53">
        <v>0.047</v>
      </c>
      <c r="K2943" s="53">
        <v>0.063</v>
      </c>
      <c r="L2943" s="2">
        <v>0.0061</v>
      </c>
      <c r="M2943" s="2">
        <v>0.0022</v>
      </c>
      <c r="N2943" s="2">
        <v>0.004</v>
      </c>
      <c r="O2943" s="2" t="s">
        <v>9316</v>
      </c>
      <c r="P2943" s="2">
        <v>2.0</v>
      </c>
      <c r="Q2943" s="2" t="s">
        <v>9317</v>
      </c>
    </row>
    <row r="2944">
      <c r="A2944" s="54">
        <v>46172.0</v>
      </c>
      <c r="B2944" s="2" t="s">
        <v>1801</v>
      </c>
      <c r="C2944" s="2" t="s">
        <v>288</v>
      </c>
      <c r="D2944" s="2">
        <v>0.0</v>
      </c>
      <c r="E2944" s="53">
        <v>0.0</v>
      </c>
      <c r="F2944" s="53">
        <v>0.0</v>
      </c>
      <c r="G2944" s="53">
        <v>0.0</v>
      </c>
      <c r="H2944" s="53">
        <v>0.0</v>
      </c>
      <c r="I2944" s="53">
        <v>0.0</v>
      </c>
      <c r="J2944" s="53">
        <v>0.0</v>
      </c>
      <c r="K2944" s="53">
        <v>0.0</v>
      </c>
      <c r="L2944" s="94">
        <v>0.0</v>
      </c>
      <c r="M2944" s="94">
        <v>0.0</v>
      </c>
      <c r="N2944" s="94">
        <v>0.0</v>
      </c>
      <c r="O2944" s="2" t="s">
        <v>9316</v>
      </c>
      <c r="P2944" s="2">
        <v>3.0</v>
      </c>
      <c r="Q2944" s="2" t="s">
        <v>9318</v>
      </c>
    </row>
    <row r="2945">
      <c r="A2945" s="54">
        <v>46172.0</v>
      </c>
      <c r="B2945" s="2" t="s">
        <v>932</v>
      </c>
      <c r="C2945" s="2" t="s">
        <v>288</v>
      </c>
      <c r="D2945" s="2">
        <v>0.0</v>
      </c>
      <c r="E2945" s="53">
        <v>3.199899565444949E-4</v>
      </c>
      <c r="F2945" s="53">
        <v>0.003654658290644815</v>
      </c>
      <c r="G2945" s="53">
        <v>0.007228063861436118</v>
      </c>
      <c r="H2945" s="53">
        <v>0.009767567464587127</v>
      </c>
      <c r="I2945" s="53">
        <v>0.01278142965285059</v>
      </c>
      <c r="J2945" s="53">
        <v>0.01564840194442774</v>
      </c>
      <c r="K2945" s="53">
        <v>0.011438232902931928</v>
      </c>
      <c r="L2945" s="94">
        <v>5.22449071849988E-5</v>
      </c>
      <c r="M2945" s="94">
        <v>2.448724834143699E-4</v>
      </c>
      <c r="N2945" s="94">
        <v>1.3083317194171457E-4</v>
      </c>
      <c r="O2945" s="2" t="s">
        <v>9316</v>
      </c>
      <c r="P2945" s="2">
        <v>4.0</v>
      </c>
      <c r="Q2945" s="2" t="s">
        <v>9318</v>
      </c>
    </row>
    <row r="2946">
      <c r="A2946" s="54">
        <v>46172.0</v>
      </c>
      <c r="B2946" s="2" t="s">
        <v>515</v>
      </c>
      <c r="C2946" s="2" t="s">
        <v>288</v>
      </c>
      <c r="D2946" s="2">
        <v>0.0</v>
      </c>
      <c r="E2946" s="53">
        <v>0.0013718269748101248</v>
      </c>
      <c r="F2946" s="53">
        <v>0.007567079073861326</v>
      </c>
      <c r="G2946" s="53">
        <v>0.01174202438493478</v>
      </c>
      <c r="H2946" s="53">
        <v>0.014054880819815561</v>
      </c>
      <c r="I2946" s="53">
        <v>0.016290706996374266</v>
      </c>
      <c r="J2946" s="53">
        <v>0.011233426335680006</v>
      </c>
      <c r="K2946" s="53">
        <v>0.011487725360307392</v>
      </c>
      <c r="L2946" s="94">
        <v>1.3787513665640302E-4</v>
      </c>
      <c r="M2946" s="94">
        <v>1.261898672391491E-4</v>
      </c>
      <c r="N2946" s="94">
        <v>1.319678339538496E-4</v>
      </c>
      <c r="O2946" s="2" t="s">
        <v>9316</v>
      </c>
      <c r="P2946" s="2">
        <v>5.0</v>
      </c>
      <c r="Q2946" s="2" t="s">
        <v>9318</v>
      </c>
    </row>
    <row r="2947">
      <c r="A2947" s="54">
        <v>46172.0</v>
      </c>
      <c r="B2947" s="2" t="s">
        <v>229</v>
      </c>
      <c r="C2947" s="2" t="s">
        <v>288</v>
      </c>
      <c r="D2947" s="2">
        <v>0.0</v>
      </c>
      <c r="E2947" s="53">
        <v>0.16092013917739573</v>
      </c>
      <c r="F2947" s="53">
        <v>0.12269339145379825</v>
      </c>
      <c r="G2947" s="53">
        <v>0.11604278297908785</v>
      </c>
      <c r="H2947" s="53">
        <v>0.11290880493313127</v>
      </c>
      <c r="I2947" s="53">
        <v>0.10919868648382426</v>
      </c>
      <c r="J2947" s="53">
        <v>0.09172567750602022</v>
      </c>
      <c r="K2947" s="53">
        <v>0.10388423024255403</v>
      </c>
      <c r="L2947" s="2">
        <v>0.01346592748153168</v>
      </c>
      <c r="M2947" s="2">
        <v>0.008413599913938424</v>
      </c>
      <c r="N2947" s="2">
        <v>0.010791933293087976</v>
      </c>
      <c r="O2947" s="2" t="s">
        <v>9316</v>
      </c>
      <c r="P2947" s="2">
        <v>6.0</v>
      </c>
      <c r="Q2947" s="2" t="s">
        <v>9317</v>
      </c>
    </row>
    <row r="2948">
      <c r="A2948" s="54">
        <v>46172.0</v>
      </c>
      <c r="B2948" s="2" t="s">
        <v>178</v>
      </c>
      <c r="C2948" s="2" t="s">
        <v>288</v>
      </c>
      <c r="D2948" s="2">
        <v>0.0</v>
      </c>
      <c r="E2948" s="53">
        <v>0.08791466646197331</v>
      </c>
      <c r="F2948" s="53">
        <v>0.07954780564746199</v>
      </c>
      <c r="G2948" s="53">
        <v>0.07313756915526498</v>
      </c>
      <c r="H2948" s="53">
        <v>0.06943342049722356</v>
      </c>
      <c r="I2948" s="53">
        <v>0.06564223808463132</v>
      </c>
      <c r="J2948" s="53">
        <v>0.04162559427330181</v>
      </c>
      <c r="K2948" s="53">
        <v>0.0573815817142834</v>
      </c>
      <c r="L2948" s="94">
        <v>0.005349104021941167</v>
      </c>
      <c r="M2948" s="94">
        <v>0.0017326900986055361</v>
      </c>
      <c r="N2948" s="94">
        <v>0.003292645920032983</v>
      </c>
      <c r="O2948" s="2" t="s">
        <v>9316</v>
      </c>
      <c r="P2948" s="2">
        <v>7.0</v>
      </c>
      <c r="Q2948" s="2" t="s">
        <v>9318</v>
      </c>
    </row>
    <row r="2949">
      <c r="A2949" s="54">
        <v>46172.0</v>
      </c>
      <c r="B2949" s="2" t="s">
        <v>1876</v>
      </c>
      <c r="C2949" s="2" t="s">
        <v>288</v>
      </c>
      <c r="D2949" s="2">
        <v>0.0</v>
      </c>
      <c r="E2949" s="53">
        <v>0.0</v>
      </c>
      <c r="F2949" s="53">
        <v>0.0</v>
      </c>
      <c r="G2949" s="53">
        <v>0.0</v>
      </c>
      <c r="H2949" s="53">
        <v>0.0</v>
      </c>
      <c r="I2949" s="53">
        <v>0.0</v>
      </c>
      <c r="J2949" s="53">
        <v>0.0</v>
      </c>
      <c r="K2949" s="53">
        <v>0.0</v>
      </c>
      <c r="L2949" s="94">
        <v>0.0</v>
      </c>
      <c r="M2949" s="94">
        <v>0.0</v>
      </c>
      <c r="N2949" s="94">
        <v>0.0</v>
      </c>
      <c r="O2949" s="2" t="s">
        <v>9316</v>
      </c>
      <c r="P2949" s="2">
        <v>8.0</v>
      </c>
      <c r="Q2949" s="2" t="s">
        <v>9318</v>
      </c>
    </row>
    <row r="2950">
      <c r="A2950" s="54">
        <v>46172.0</v>
      </c>
      <c r="B2950" s="2" t="s">
        <v>687</v>
      </c>
      <c r="C2950" s="2" t="s">
        <v>288</v>
      </c>
      <c r="D2950" s="2">
        <v>0.0</v>
      </c>
      <c r="E2950" s="53">
        <v>0.0</v>
      </c>
      <c r="F2950" s="53">
        <v>0.0</v>
      </c>
      <c r="G2950" s="53">
        <v>0.0</v>
      </c>
      <c r="H2950" s="53">
        <v>0.0</v>
      </c>
      <c r="I2950" s="53">
        <v>0.0</v>
      </c>
      <c r="J2950" s="53">
        <v>0.0084774282345989</v>
      </c>
      <c r="K2950" s="53">
        <v>0.00423871411729945</v>
      </c>
      <c r="L2950" s="94">
        <v>0.0</v>
      </c>
      <c r="M2950" s="94">
        <v>7.186678947277462E-5</v>
      </c>
      <c r="N2950" s="94">
        <v>1.7966697368193656E-5</v>
      </c>
      <c r="O2950" s="2" t="s">
        <v>9316</v>
      </c>
      <c r="P2950" s="2">
        <v>9.0</v>
      </c>
      <c r="Q2950" s="2" t="s">
        <v>9318</v>
      </c>
    </row>
    <row r="2951">
      <c r="A2951" s="54">
        <v>46172.0</v>
      </c>
      <c r="B2951" s="2" t="s">
        <v>301</v>
      </c>
      <c r="C2951" s="2" t="s">
        <v>288</v>
      </c>
      <c r="D2951" s="2">
        <v>0.0</v>
      </c>
      <c r="E2951" s="53">
        <v>0.0</v>
      </c>
      <c r="F2951" s="53">
        <v>0.0</v>
      </c>
      <c r="G2951" s="53">
        <v>0.0</v>
      </c>
      <c r="H2951" s="53">
        <v>0.0</v>
      </c>
      <c r="I2951" s="53">
        <v>0.0</v>
      </c>
      <c r="J2951" s="53">
        <v>0.027000000000000003</v>
      </c>
      <c r="K2951" s="53">
        <v>0.013000000000000001</v>
      </c>
      <c r="L2951" s="2">
        <v>0.0</v>
      </c>
      <c r="M2951" s="2">
        <v>7.0E-4</v>
      </c>
      <c r="N2951" s="2">
        <v>2.0E-4</v>
      </c>
      <c r="O2951" s="2" t="s">
        <v>9316</v>
      </c>
      <c r="P2951" s="2">
        <v>10.0</v>
      </c>
      <c r="Q2951" s="2" t="s">
        <v>9317</v>
      </c>
    </row>
    <row r="2952">
      <c r="A2952" s="54">
        <v>46172.0</v>
      </c>
      <c r="B2952" s="2" t="s">
        <v>450</v>
      </c>
      <c r="C2952" s="2" t="s">
        <v>288</v>
      </c>
      <c r="D2952" s="2">
        <v>0.0</v>
      </c>
      <c r="E2952" s="53">
        <v>0.0</v>
      </c>
      <c r="F2952" s="53">
        <v>0.0</v>
      </c>
      <c r="G2952" s="53">
        <v>0.0</v>
      </c>
      <c r="H2952" s="53">
        <v>0.0</v>
      </c>
      <c r="I2952" s="53">
        <v>0.0</v>
      </c>
      <c r="J2952" s="53">
        <v>0.002866939911386995</v>
      </c>
      <c r="K2952" s="53">
        <v>0.0014334699556934976</v>
      </c>
      <c r="L2952" s="94">
        <v>0.0</v>
      </c>
      <c r="M2952" s="94">
        <v>8.219344455503671E-6</v>
      </c>
      <c r="N2952" s="94">
        <v>2.054836113875918E-6</v>
      </c>
      <c r="O2952" s="2" t="s">
        <v>9316</v>
      </c>
      <c r="P2952" s="2">
        <v>11.0</v>
      </c>
      <c r="Q2952" s="2" t="s">
        <v>9318</v>
      </c>
    </row>
    <row r="2953">
      <c r="A2953" s="54">
        <v>46172.0</v>
      </c>
      <c r="B2953" s="2" t="s">
        <v>1189</v>
      </c>
      <c r="C2953" s="2" t="s">
        <v>288</v>
      </c>
      <c r="D2953" s="2">
        <v>0.0</v>
      </c>
      <c r="E2953" s="53">
        <v>1.212535195628583E-4</v>
      </c>
      <c r="F2953" s="53">
        <v>0.002249706068606022</v>
      </c>
      <c r="G2953" s="53">
        <v>0.005230477236455502</v>
      </c>
      <c r="H2953" s="53">
        <v>0.0076634781078487434</v>
      </c>
      <c r="I2953" s="53">
        <v>0.010872742475683492</v>
      </c>
      <c r="J2953" s="53">
        <v>0.008034566372663777</v>
      </c>
      <c r="K2953" s="53">
        <v>0.006632521804559639</v>
      </c>
      <c r="L2953" s="94">
        <v>2.735789212107918E-5</v>
      </c>
      <c r="M2953" s="94">
        <v>6.455425679673956E-5</v>
      </c>
      <c r="N2953" s="94">
        <v>4.399034548795905E-5</v>
      </c>
      <c r="O2953" s="2" t="s">
        <v>9319</v>
      </c>
      <c r="P2953" s="2">
        <v>99.0</v>
      </c>
      <c r="Q2953" s="2" t="s">
        <v>9320</v>
      </c>
    </row>
    <row r="2954">
      <c r="A2954" s="54">
        <v>46173.0</v>
      </c>
      <c r="B2954" s="2" t="s">
        <v>194</v>
      </c>
      <c r="C2954" s="2" t="s">
        <v>256</v>
      </c>
      <c r="D2954" s="2">
        <v>0.0</v>
      </c>
      <c r="E2954" s="53">
        <v>0.15</v>
      </c>
      <c r="F2954" s="53">
        <v>0.083</v>
      </c>
      <c r="G2954" s="53">
        <v>0.065</v>
      </c>
      <c r="H2954" s="53">
        <v>0.059</v>
      </c>
      <c r="I2954" s="53">
        <v>0.056</v>
      </c>
      <c r="J2954" s="53">
        <v>0.072</v>
      </c>
      <c r="K2954" s="53">
        <v>0.069</v>
      </c>
      <c r="L2954" s="2">
        <v>0.0042</v>
      </c>
      <c r="M2954" s="2">
        <v>0.0052</v>
      </c>
      <c r="N2954" s="2">
        <v>0.0048</v>
      </c>
      <c r="O2954" s="2" t="s">
        <v>9316</v>
      </c>
      <c r="P2954" s="2">
        <v>1.0</v>
      </c>
      <c r="Q2954" s="2" t="s">
        <v>9317</v>
      </c>
    </row>
    <row r="2955">
      <c r="A2955" s="54">
        <v>46173.0</v>
      </c>
      <c r="B2955" s="2" t="s">
        <v>145</v>
      </c>
      <c r="C2955" s="2" t="s">
        <v>256</v>
      </c>
      <c r="D2955" s="2">
        <v>0.0</v>
      </c>
      <c r="E2955" s="53">
        <v>0.0</v>
      </c>
      <c r="F2955" s="53">
        <v>0.0</v>
      </c>
      <c r="G2955" s="53">
        <v>0.0</v>
      </c>
      <c r="H2955" s="53">
        <v>0.0</v>
      </c>
      <c r="I2955" s="53">
        <v>0.0</v>
      </c>
      <c r="J2955" s="53">
        <v>0.047</v>
      </c>
      <c r="K2955" s="53">
        <v>0.023</v>
      </c>
      <c r="L2955" s="2">
        <v>0.0</v>
      </c>
      <c r="M2955" s="2">
        <v>0.0022</v>
      </c>
      <c r="N2955" s="2">
        <v>5.0E-4</v>
      </c>
      <c r="O2955" s="2" t="s">
        <v>9316</v>
      </c>
      <c r="P2955" s="2">
        <v>2.0</v>
      </c>
      <c r="Q2955" s="2" t="s">
        <v>9317</v>
      </c>
    </row>
    <row r="2956">
      <c r="A2956" s="54">
        <v>46173.0</v>
      </c>
      <c r="B2956" s="2" t="s">
        <v>1801</v>
      </c>
      <c r="C2956" s="2" t="s">
        <v>256</v>
      </c>
      <c r="D2956" s="2">
        <v>0.0</v>
      </c>
      <c r="E2956" s="53">
        <v>0.0</v>
      </c>
      <c r="F2956" s="53">
        <v>0.0</v>
      </c>
      <c r="G2956" s="53">
        <v>0.0</v>
      </c>
      <c r="H2956" s="53">
        <v>0.0</v>
      </c>
      <c r="I2956" s="53">
        <v>0.0</v>
      </c>
      <c r="J2956" s="53">
        <v>0.0</v>
      </c>
      <c r="K2956" s="53">
        <v>0.0</v>
      </c>
      <c r="L2956" s="94">
        <v>0.0</v>
      </c>
      <c r="M2956" s="94">
        <v>0.0</v>
      </c>
      <c r="N2956" s="94">
        <v>0.0</v>
      </c>
      <c r="O2956" s="2" t="s">
        <v>9316</v>
      </c>
      <c r="P2956" s="2">
        <v>3.0</v>
      </c>
      <c r="Q2956" s="2" t="s">
        <v>9318</v>
      </c>
    </row>
    <row r="2957">
      <c r="A2957" s="54">
        <v>46173.0</v>
      </c>
      <c r="B2957" s="2" t="s">
        <v>932</v>
      </c>
      <c r="C2957" s="2" t="s">
        <v>256</v>
      </c>
      <c r="D2957" s="2">
        <v>0.0</v>
      </c>
      <c r="E2957" s="53">
        <v>0.0</v>
      </c>
      <c r="F2957" s="53">
        <v>0.0</v>
      </c>
      <c r="G2957" s="53">
        <v>0.0</v>
      </c>
      <c r="H2957" s="53">
        <v>0.0</v>
      </c>
      <c r="I2957" s="53">
        <v>0.0</v>
      </c>
      <c r="J2957" s="53">
        <v>0.015520601342993897</v>
      </c>
      <c r="K2957" s="53">
        <v>0.007760300671496949</v>
      </c>
      <c r="L2957" s="94">
        <v>0.0</v>
      </c>
      <c r="M2957" s="94">
        <v>2.4088906604814397E-4</v>
      </c>
      <c r="N2957" s="94">
        <v>6.022226651203599E-5</v>
      </c>
      <c r="O2957" s="2" t="s">
        <v>9316</v>
      </c>
      <c r="P2957" s="2">
        <v>4.0</v>
      </c>
      <c r="Q2957" s="2" t="s">
        <v>9318</v>
      </c>
    </row>
    <row r="2958">
      <c r="A2958" s="54">
        <v>46173.0</v>
      </c>
      <c r="B2958" s="2" t="s">
        <v>515</v>
      </c>
      <c r="C2958" s="2" t="s">
        <v>256</v>
      </c>
      <c r="D2958" s="2">
        <v>0.0</v>
      </c>
      <c r="E2958" s="53">
        <v>0.09194561129767805</v>
      </c>
      <c r="F2958" s="53">
        <v>0.06187258096478819</v>
      </c>
      <c r="G2958" s="53">
        <v>0.047526715130530583</v>
      </c>
      <c r="H2958" s="53">
        <v>0.03998423201296152</v>
      </c>
      <c r="I2958" s="53">
        <v>0.0325403489363957</v>
      </c>
      <c r="J2958" s="53">
        <v>0.011141682869033312</v>
      </c>
      <c r="K2958" s="53">
        <v>0.029334198999781947</v>
      </c>
      <c r="L2958" s="94">
        <v>0.0022587886510986046</v>
      </c>
      <c r="M2958" s="94">
        <v>1.2413709715411038E-4</v>
      </c>
      <c r="N2958" s="94">
        <v>8.604952309588081E-4</v>
      </c>
      <c r="O2958" s="2" t="s">
        <v>9316</v>
      </c>
      <c r="P2958" s="2">
        <v>5.0</v>
      </c>
      <c r="Q2958" s="2" t="s">
        <v>9318</v>
      </c>
    </row>
    <row r="2959">
      <c r="A2959" s="54">
        <v>46173.0</v>
      </c>
      <c r="B2959" s="2" t="s">
        <v>229</v>
      </c>
      <c r="C2959" s="2" t="s">
        <v>256</v>
      </c>
      <c r="D2959" s="2">
        <v>0.0</v>
      </c>
      <c r="E2959" s="53">
        <v>0.06616917443301207</v>
      </c>
      <c r="F2959" s="53">
        <v>0.07369438868016379</v>
      </c>
      <c r="G2959" s="53">
        <v>0.06717364220377005</v>
      </c>
      <c r="H2959" s="53">
        <v>0.06159940177349665</v>
      </c>
      <c r="I2959" s="53">
        <v>0.05466551196857623</v>
      </c>
      <c r="J2959" s="53">
        <v>0.09097655329552086</v>
      </c>
      <c r="K2959" s="53">
        <v>0.07907509774964545</v>
      </c>
      <c r="L2959" s="2">
        <v>0.004512298206920117</v>
      </c>
      <c r="M2959" s="2">
        <v>0.008276733249532747</v>
      </c>
      <c r="N2959" s="2">
        <v>0.006252871084115983</v>
      </c>
      <c r="O2959" s="2" t="s">
        <v>9316</v>
      </c>
      <c r="P2959" s="2">
        <v>6.0</v>
      </c>
      <c r="Q2959" s="2" t="s">
        <v>9317</v>
      </c>
    </row>
    <row r="2960">
      <c r="A2960" s="54">
        <v>46173.0</v>
      </c>
      <c r="B2960" s="2" t="s">
        <v>178</v>
      </c>
      <c r="C2960" s="2" t="s">
        <v>256</v>
      </c>
      <c r="D2960" s="2">
        <v>0.0</v>
      </c>
      <c r="E2960" s="53">
        <v>2.3154676015342348E-4</v>
      </c>
      <c r="F2960" s="53">
        <v>0.003104931938535801</v>
      </c>
      <c r="G2960" s="53">
        <v>0.006466069474260299</v>
      </c>
      <c r="H2960" s="53">
        <v>0.008957064154914682</v>
      </c>
      <c r="I2960" s="53">
        <v>0.0120025490560538</v>
      </c>
      <c r="J2960" s="53">
        <v>0.041285637771541366</v>
      </c>
      <c r="K2960" s="53">
        <v>0.02387585362290083</v>
      </c>
      <c r="L2960" s="94">
        <v>4.1810054445960864E-5</v>
      </c>
      <c r="M2960" s="94">
        <v>0.0017045038862029231</v>
      </c>
      <c r="N2960" s="94">
        <v>5.700563862221867E-4</v>
      </c>
      <c r="O2960" s="2" t="s">
        <v>9316</v>
      </c>
      <c r="P2960" s="2">
        <v>7.0</v>
      </c>
      <c r="Q2960" s="2" t="s">
        <v>9318</v>
      </c>
    </row>
    <row r="2961">
      <c r="A2961" s="54">
        <v>46173.0</v>
      </c>
      <c r="B2961" s="2" t="s">
        <v>1876</v>
      </c>
      <c r="C2961" s="2" t="s">
        <v>256</v>
      </c>
      <c r="D2961" s="2">
        <v>0.0</v>
      </c>
      <c r="E2961" s="53">
        <v>0.0</v>
      </c>
      <c r="F2961" s="53">
        <v>0.0</v>
      </c>
      <c r="G2961" s="53">
        <v>0.0</v>
      </c>
      <c r="H2961" s="53">
        <v>0.0</v>
      </c>
      <c r="I2961" s="53">
        <v>0.0</v>
      </c>
      <c r="J2961" s="53">
        <v>0.0</v>
      </c>
      <c r="K2961" s="53">
        <v>0.0</v>
      </c>
      <c r="L2961" s="94">
        <v>0.0</v>
      </c>
      <c r="M2961" s="94">
        <v>0.0</v>
      </c>
      <c r="N2961" s="94">
        <v>0.0</v>
      </c>
      <c r="O2961" s="2" t="s">
        <v>9316</v>
      </c>
      <c r="P2961" s="2">
        <v>8.0</v>
      </c>
      <c r="Q2961" s="2" t="s">
        <v>9318</v>
      </c>
    </row>
    <row r="2962">
      <c r="A2962" s="54">
        <v>46173.0</v>
      </c>
      <c r="B2962" s="2" t="s">
        <v>687</v>
      </c>
      <c r="C2962" s="2" t="s">
        <v>256</v>
      </c>
      <c r="D2962" s="2">
        <v>0.0</v>
      </c>
      <c r="E2962" s="53">
        <v>0.0</v>
      </c>
      <c r="F2962" s="53">
        <v>0.0</v>
      </c>
      <c r="G2962" s="53">
        <v>0.0</v>
      </c>
      <c r="H2962" s="53">
        <v>0.0</v>
      </c>
      <c r="I2962" s="53">
        <v>0.0</v>
      </c>
      <c r="J2962" s="53">
        <v>0.008412388949631018</v>
      </c>
      <c r="K2962" s="53">
        <v>0.004206194474815509</v>
      </c>
      <c r="L2962" s="94">
        <v>0.0</v>
      </c>
      <c r="M2962" s="94">
        <v>7.076828783987406E-5</v>
      </c>
      <c r="N2962" s="94">
        <v>1.7692071959968514E-5</v>
      </c>
      <c r="O2962" s="2" t="s">
        <v>9316</v>
      </c>
      <c r="P2962" s="2">
        <v>9.0</v>
      </c>
      <c r="Q2962" s="2" t="s">
        <v>9318</v>
      </c>
    </row>
    <row r="2963">
      <c r="A2963" s="54">
        <v>46173.0</v>
      </c>
      <c r="B2963" s="2" t="s">
        <v>301</v>
      </c>
      <c r="C2963" s="2" t="s">
        <v>256</v>
      </c>
      <c r="D2963" s="2">
        <v>0.0</v>
      </c>
      <c r="E2963" s="53">
        <v>0.0</v>
      </c>
      <c r="F2963" s="53">
        <v>0.004</v>
      </c>
      <c r="G2963" s="53">
        <v>0.008</v>
      </c>
      <c r="H2963" s="53">
        <v>0.01</v>
      </c>
      <c r="I2963" s="53">
        <v>0.013000000000000001</v>
      </c>
      <c r="J2963" s="53">
        <v>0.027000000000000003</v>
      </c>
      <c r="K2963" s="53">
        <v>0.017</v>
      </c>
      <c r="L2963" s="2">
        <v>1.0E-4</v>
      </c>
      <c r="M2963" s="2">
        <v>7.0E-4</v>
      </c>
      <c r="N2963" s="2">
        <v>3.0E-4</v>
      </c>
      <c r="O2963" s="2" t="s">
        <v>9316</v>
      </c>
      <c r="P2963" s="2">
        <v>10.0</v>
      </c>
      <c r="Q2963" s="2" t="s">
        <v>9317</v>
      </c>
    </row>
    <row r="2964">
      <c r="A2964" s="54">
        <v>46173.0</v>
      </c>
      <c r="B2964" s="2" t="s">
        <v>450</v>
      </c>
      <c r="C2964" s="2" t="s">
        <v>256</v>
      </c>
      <c r="D2964" s="2">
        <v>0.0</v>
      </c>
      <c r="E2964" s="53">
        <v>0.0011669225486090305</v>
      </c>
      <c r="F2964" s="53">
        <v>0.006970336527180175</v>
      </c>
      <c r="G2964" s="53">
        <v>0.01108599829903915</v>
      </c>
      <c r="H2964" s="53">
        <v>0.013420432611347122</v>
      </c>
      <c r="I2964" s="53">
        <v>0.015715952596777785</v>
      </c>
      <c r="J2964" s="53">
        <v>0.002843525594305218</v>
      </c>
      <c r="K2964" s="53">
        <v>0.006964761946672184</v>
      </c>
      <c r="L2964" s="94">
        <v>1.2289935828629895E-4</v>
      </c>
      <c r="M2964" s="94">
        <v>8.085637805468843E-6</v>
      </c>
      <c r="N2964" s="94">
        <v>4.8507908973812914E-5</v>
      </c>
      <c r="O2964" s="2" t="s">
        <v>9316</v>
      </c>
      <c r="P2964" s="2">
        <v>11.0</v>
      </c>
      <c r="Q2964" s="2" t="s">
        <v>9318</v>
      </c>
    </row>
    <row r="2965">
      <c r="A2965" s="54">
        <v>46173.0</v>
      </c>
      <c r="B2965" s="2" t="s">
        <v>1189</v>
      </c>
      <c r="C2965" s="2" t="s">
        <v>256</v>
      </c>
      <c r="D2965" s="2">
        <v>0.0</v>
      </c>
      <c r="E2965" s="53">
        <v>0.0</v>
      </c>
      <c r="F2965" s="53">
        <v>0.0</v>
      </c>
      <c r="G2965" s="53">
        <v>0.0</v>
      </c>
      <c r="H2965" s="53">
        <v>0.0</v>
      </c>
      <c r="I2965" s="53">
        <v>0.0</v>
      </c>
      <c r="J2965" s="53">
        <v>0.007968948016340039</v>
      </c>
      <c r="K2965" s="53">
        <v>0.003984474008170019</v>
      </c>
      <c r="L2965" s="94">
        <v>0.0</v>
      </c>
      <c r="M2965" s="94">
        <v>6.350413248712984E-5</v>
      </c>
      <c r="N2965" s="94">
        <v>1.587603312178246E-5</v>
      </c>
      <c r="O2965" s="2" t="s">
        <v>9319</v>
      </c>
      <c r="P2965" s="2">
        <v>99.0</v>
      </c>
      <c r="Q2965" s="2" t="s">
        <v>9320</v>
      </c>
    </row>
    <row r="2966">
      <c r="A2966" s="54">
        <v>46174.0</v>
      </c>
      <c r="B2966" s="2" t="s">
        <v>194</v>
      </c>
      <c r="C2966" s="2" t="s">
        <v>180</v>
      </c>
      <c r="D2966" s="2">
        <v>0.0</v>
      </c>
      <c r="E2966" s="53">
        <v>0.0</v>
      </c>
      <c r="F2966" s="53">
        <v>0.004</v>
      </c>
      <c r="G2966" s="53">
        <v>0.009</v>
      </c>
      <c r="H2966" s="53">
        <v>0.014</v>
      </c>
      <c r="I2966" s="53">
        <v>0.02</v>
      </c>
      <c r="J2966" s="53">
        <v>0.072</v>
      </c>
      <c r="K2966" s="53">
        <v>0.041</v>
      </c>
      <c r="L2966" s="2">
        <v>1.0E-4</v>
      </c>
      <c r="M2966" s="2">
        <v>0.0052</v>
      </c>
      <c r="N2966" s="2">
        <v>0.0017</v>
      </c>
      <c r="O2966" s="2" t="s">
        <v>9316</v>
      </c>
      <c r="P2966" s="2">
        <v>1.0</v>
      </c>
      <c r="Q2966" s="2" t="s">
        <v>9317</v>
      </c>
    </row>
    <row r="2967">
      <c r="A2967" s="54">
        <v>46174.0</v>
      </c>
      <c r="B2967" s="2" t="s">
        <v>145</v>
      </c>
      <c r="C2967" s="2" t="s">
        <v>180</v>
      </c>
      <c r="D2967" s="2">
        <v>0.0</v>
      </c>
      <c r="E2967" s="53">
        <v>0.131</v>
      </c>
      <c r="F2967" s="53">
        <v>0.091</v>
      </c>
      <c r="G2967" s="53">
        <v>0.079</v>
      </c>
      <c r="H2967" s="53">
        <v>0.074</v>
      </c>
      <c r="I2967" s="53">
        <v>0.068</v>
      </c>
      <c r="J2967" s="53">
        <v>0.046</v>
      </c>
      <c r="K2967" s="53">
        <v>0.063</v>
      </c>
      <c r="L2967" s="2">
        <v>0.0062</v>
      </c>
      <c r="M2967" s="2">
        <v>0.0021</v>
      </c>
      <c r="N2967" s="2">
        <v>0.004</v>
      </c>
      <c r="O2967" s="2" t="s">
        <v>9316</v>
      </c>
      <c r="P2967" s="2">
        <v>2.0</v>
      </c>
      <c r="Q2967" s="2" t="s">
        <v>9317</v>
      </c>
    </row>
    <row r="2968">
      <c r="A2968" s="54">
        <v>46174.0</v>
      </c>
      <c r="B2968" s="2" t="s">
        <v>1801</v>
      </c>
      <c r="C2968" s="2" t="s">
        <v>180</v>
      </c>
      <c r="D2968" s="2">
        <v>0.0</v>
      </c>
      <c r="E2968" s="53">
        <v>0.0</v>
      </c>
      <c r="F2968" s="53">
        <v>0.0</v>
      </c>
      <c r="G2968" s="53">
        <v>0.0</v>
      </c>
      <c r="H2968" s="53">
        <v>0.0</v>
      </c>
      <c r="I2968" s="53">
        <v>0.0</v>
      </c>
      <c r="J2968" s="53">
        <v>0.0</v>
      </c>
      <c r="K2968" s="53">
        <v>0.0</v>
      </c>
      <c r="L2968" s="94">
        <v>0.0</v>
      </c>
      <c r="M2968" s="94">
        <v>0.0</v>
      </c>
      <c r="N2968" s="94">
        <v>0.0</v>
      </c>
      <c r="O2968" s="2" t="s">
        <v>9316</v>
      </c>
      <c r="P2968" s="2">
        <v>3.0</v>
      </c>
      <c r="Q2968" s="2" t="s">
        <v>9318</v>
      </c>
    </row>
    <row r="2969">
      <c r="A2969" s="54">
        <v>46174.0</v>
      </c>
      <c r="B2969" s="2" t="s">
        <v>932</v>
      </c>
      <c r="C2969" s="2" t="s">
        <v>180</v>
      </c>
      <c r="D2969" s="2">
        <v>0.0</v>
      </c>
      <c r="E2969" s="53">
        <v>2.3154676015342348E-4</v>
      </c>
      <c r="F2969" s="53">
        <v>0.003104931938535801</v>
      </c>
      <c r="G2969" s="53">
        <v>0.006466069474260299</v>
      </c>
      <c r="H2969" s="53">
        <v>0.008957064154914682</v>
      </c>
      <c r="I2969" s="53">
        <v>0.0120025490560538</v>
      </c>
      <c r="J2969" s="53">
        <v>0.015393907197536912</v>
      </c>
      <c r="K2969" s="53">
        <v>0.010929988335898606</v>
      </c>
      <c r="L2969" s="94">
        <v>4.1810054445960864E-5</v>
      </c>
      <c r="M2969" s="94">
        <v>2.3697237880637874E-4</v>
      </c>
      <c r="N2969" s="94">
        <v>1.1946464502287957E-4</v>
      </c>
      <c r="O2969" s="2" t="s">
        <v>9316</v>
      </c>
      <c r="P2969" s="2">
        <v>4.0</v>
      </c>
      <c r="Q2969" s="2" t="s">
        <v>9318</v>
      </c>
    </row>
    <row r="2970">
      <c r="A2970" s="54">
        <v>46174.0</v>
      </c>
      <c r="B2970" s="2" t="s">
        <v>515</v>
      </c>
      <c r="C2970" s="2" t="s">
        <v>180</v>
      </c>
      <c r="D2970" s="2">
        <v>0.0</v>
      </c>
      <c r="E2970" s="53">
        <v>0.0</v>
      </c>
      <c r="F2970" s="53">
        <v>0.0</v>
      </c>
      <c r="G2970" s="53">
        <v>0.0</v>
      </c>
      <c r="H2970" s="53">
        <v>0.0</v>
      </c>
      <c r="I2970" s="53">
        <v>0.0</v>
      </c>
      <c r="J2970" s="53">
        <v>0.011050733687435907</v>
      </c>
      <c r="K2970" s="53">
        <v>0.0055253668437179534</v>
      </c>
      <c r="L2970" s="94">
        <v>0.0</v>
      </c>
      <c r="M2970" s="94">
        <v>1.2211871503063079E-4</v>
      </c>
      <c r="N2970" s="94">
        <v>3.0529678757657697E-5</v>
      </c>
      <c r="O2970" s="2" t="s">
        <v>9316</v>
      </c>
      <c r="P2970" s="2">
        <v>5.0</v>
      </c>
      <c r="Q2970" s="2" t="s">
        <v>9318</v>
      </c>
    </row>
    <row r="2971">
      <c r="A2971" s="54">
        <v>46174.0</v>
      </c>
      <c r="B2971" s="2" t="s">
        <v>229</v>
      </c>
      <c r="C2971" s="2" t="s">
        <v>180</v>
      </c>
      <c r="D2971" s="2">
        <v>0.0</v>
      </c>
      <c r="E2971" s="53">
        <v>0.20361057441463995</v>
      </c>
      <c r="F2971" s="53">
        <v>0.154635534527416</v>
      </c>
      <c r="G2971" s="53">
        <v>0.13762577303189763</v>
      </c>
      <c r="H2971" s="53">
        <v>0.1298858453793738</v>
      </c>
      <c r="I2971" s="53">
        <v>0.12327518301121962</v>
      </c>
      <c r="J2971" s="53">
        <v>0.09023391475841284</v>
      </c>
      <c r="K2971" s="53">
        <v>0.11392984389515523</v>
      </c>
      <c r="L2971" s="2">
        <v>0.0189408534026274</v>
      </c>
      <c r="M2971" s="2">
        <v>0.008142159372628516</v>
      </c>
      <c r="N2971" s="2">
        <v>0.012980009329974439</v>
      </c>
      <c r="O2971" s="2" t="s">
        <v>9316</v>
      </c>
      <c r="P2971" s="2">
        <v>6.0</v>
      </c>
      <c r="Q2971" s="2" t="s">
        <v>9317</v>
      </c>
    </row>
    <row r="2972">
      <c r="A2972" s="54">
        <v>46174.0</v>
      </c>
      <c r="B2972" s="2" t="s">
        <v>178</v>
      </c>
      <c r="C2972" s="2" t="s">
        <v>180</v>
      </c>
      <c r="D2972" s="2">
        <v>0.0</v>
      </c>
      <c r="E2972" s="53">
        <v>0.2413507811640225</v>
      </c>
      <c r="F2972" s="53">
        <v>0.14200858282380194</v>
      </c>
      <c r="G2972" s="53">
        <v>0.10697013485631152</v>
      </c>
      <c r="H2972" s="53">
        <v>0.09086623440149348</v>
      </c>
      <c r="I2972" s="53">
        <v>0.07674423651257466</v>
      </c>
      <c r="J2972" s="53">
        <v>0.04094862450243417</v>
      </c>
      <c r="K2972" s="53">
        <v>0.07395937967937284</v>
      </c>
      <c r="L2972" s="94">
        <v>0.011442609751177472</v>
      </c>
      <c r="M2972" s="94">
        <v>0.0016767898486413518</v>
      </c>
      <c r="N2972" s="94">
        <v>0.0054699898425576285</v>
      </c>
      <c r="O2972" s="2" t="s">
        <v>9316</v>
      </c>
      <c r="P2972" s="2">
        <v>7.0</v>
      </c>
      <c r="Q2972" s="2" t="s">
        <v>9318</v>
      </c>
    </row>
    <row r="2973">
      <c r="A2973" s="54">
        <v>46174.0</v>
      </c>
      <c r="B2973" s="2" t="s">
        <v>1876</v>
      </c>
      <c r="C2973" s="2" t="s">
        <v>180</v>
      </c>
      <c r="D2973" s="2">
        <v>0.0</v>
      </c>
      <c r="E2973" s="53">
        <v>0.0</v>
      </c>
      <c r="F2973" s="53">
        <v>0.0</v>
      </c>
      <c r="G2973" s="53">
        <v>0.0</v>
      </c>
      <c r="H2973" s="53">
        <v>0.0</v>
      </c>
      <c r="I2973" s="53">
        <v>0.0</v>
      </c>
      <c r="J2973" s="53">
        <v>0.0</v>
      </c>
      <c r="K2973" s="53">
        <v>0.0</v>
      </c>
      <c r="L2973" s="94">
        <v>0.0</v>
      </c>
      <c r="M2973" s="94">
        <v>0.0</v>
      </c>
      <c r="N2973" s="94">
        <v>0.0</v>
      </c>
      <c r="O2973" s="2" t="s">
        <v>9316</v>
      </c>
      <c r="P2973" s="2">
        <v>8.0</v>
      </c>
      <c r="Q2973" s="2" t="s">
        <v>9318</v>
      </c>
    </row>
    <row r="2974">
      <c r="A2974" s="54">
        <v>46174.0</v>
      </c>
      <c r="B2974" s="2" t="s">
        <v>687</v>
      </c>
      <c r="C2974" s="2" t="s">
        <v>180</v>
      </c>
      <c r="D2974" s="2">
        <v>0.0</v>
      </c>
      <c r="E2974" s="53">
        <v>0.005880921130357967</v>
      </c>
      <c r="F2974" s="53">
        <v>0.015647876431408605</v>
      </c>
      <c r="G2974" s="53">
        <v>0.019006810671541426</v>
      </c>
      <c r="H2974" s="53">
        <v>0.020107929156327996</v>
      </c>
      <c r="I2974" s="53">
        <v>0.020578225914401903</v>
      </c>
      <c r="J2974" s="53">
        <v>0.008347848649552429</v>
      </c>
      <c r="K2974" s="53">
        <v>0.013677329660546928</v>
      </c>
      <c r="L2974" s="94">
        <v>3.61258851903821E-4</v>
      </c>
      <c r="M2974" s="94">
        <v>6.968657707583431E-5</v>
      </c>
      <c r="N2974" s="94">
        <v>1.8706934664327674E-4</v>
      </c>
      <c r="O2974" s="2" t="s">
        <v>9316</v>
      </c>
      <c r="P2974" s="2">
        <v>9.0</v>
      </c>
      <c r="Q2974" s="2" t="s">
        <v>9318</v>
      </c>
    </row>
    <row r="2975">
      <c r="A2975" s="54">
        <v>46174.0</v>
      </c>
      <c r="B2975" s="2" t="s">
        <v>301</v>
      </c>
      <c r="C2975" s="2" t="s">
        <v>180</v>
      </c>
      <c r="D2975" s="2">
        <v>0.0</v>
      </c>
      <c r="E2975" s="53">
        <v>0.016</v>
      </c>
      <c r="F2975" s="53">
        <v>0.025</v>
      </c>
      <c r="G2975" s="53">
        <v>0.026000000000000002</v>
      </c>
      <c r="H2975" s="53">
        <v>0.026000000000000002</v>
      </c>
      <c r="I2975" s="53">
        <v>0.024</v>
      </c>
      <c r="J2975" s="53">
        <v>0.026000000000000002</v>
      </c>
      <c r="K2975" s="53">
        <v>0.026000000000000002</v>
      </c>
      <c r="L2975" s="2">
        <v>7.0E-4</v>
      </c>
      <c r="M2975" s="2">
        <v>7.0E-4</v>
      </c>
      <c r="N2975" s="2">
        <v>7.0E-4</v>
      </c>
      <c r="O2975" s="2" t="s">
        <v>9316</v>
      </c>
      <c r="P2975" s="2">
        <v>10.0</v>
      </c>
      <c r="Q2975" s="2" t="s">
        <v>9317</v>
      </c>
    </row>
    <row r="2976">
      <c r="A2976" s="54">
        <v>46174.0</v>
      </c>
      <c r="B2976" s="2" t="s">
        <v>450</v>
      </c>
      <c r="C2976" s="2" t="s">
        <v>180</v>
      </c>
      <c r="D2976" s="2">
        <v>0.0</v>
      </c>
      <c r="E2976" s="53">
        <v>0.0</v>
      </c>
      <c r="F2976" s="53">
        <v>0.0</v>
      </c>
      <c r="G2976" s="53">
        <v>0.0</v>
      </c>
      <c r="H2976" s="53">
        <v>0.0</v>
      </c>
      <c r="I2976" s="53">
        <v>0.0</v>
      </c>
      <c r="J2976" s="53">
        <v>0.0028203139907536467</v>
      </c>
      <c r="K2976" s="53">
        <v>0.0014101569953768234</v>
      </c>
      <c r="L2976" s="94">
        <v>0.0</v>
      </c>
      <c r="M2976" s="94">
        <v>7.95417100644076E-6</v>
      </c>
      <c r="N2976" s="94">
        <v>1.98854275161019E-6</v>
      </c>
      <c r="O2976" s="2" t="s">
        <v>9316</v>
      </c>
      <c r="P2976" s="2">
        <v>11.0</v>
      </c>
      <c r="Q2976" s="2" t="s">
        <v>9318</v>
      </c>
    </row>
    <row r="2977">
      <c r="A2977" s="54">
        <v>46174.0</v>
      </c>
      <c r="B2977" s="2" t="s">
        <v>1189</v>
      </c>
      <c r="C2977" s="2" t="s">
        <v>180</v>
      </c>
      <c r="D2977" s="2">
        <v>0.0</v>
      </c>
      <c r="E2977" s="53">
        <v>0.0</v>
      </c>
      <c r="F2977" s="53">
        <v>0.0</v>
      </c>
      <c r="G2977" s="53">
        <v>0.0</v>
      </c>
      <c r="H2977" s="53">
        <v>0.0</v>
      </c>
      <c r="I2977" s="53">
        <v>0.0</v>
      </c>
      <c r="J2977" s="53">
        <v>0.007903897762370524</v>
      </c>
      <c r="K2977" s="53">
        <v>0.003951948881185262</v>
      </c>
      <c r="L2977" s="94">
        <v>0.0</v>
      </c>
      <c r="M2977" s="94">
        <v>6.247159983800578E-5</v>
      </c>
      <c r="N2977" s="94">
        <v>1.5617899959501446E-5</v>
      </c>
      <c r="O2977" s="2" t="s">
        <v>9319</v>
      </c>
      <c r="P2977" s="2">
        <v>99.0</v>
      </c>
      <c r="Q2977" s="2" t="s">
        <v>9320</v>
      </c>
    </row>
    <row r="2978">
      <c r="A2978" s="54">
        <v>46175.0</v>
      </c>
      <c r="B2978" s="2" t="s">
        <v>194</v>
      </c>
      <c r="C2978" s="2" t="s">
        <v>208</v>
      </c>
      <c r="D2978" s="2">
        <v>0.0</v>
      </c>
      <c r="E2978" s="53">
        <v>0.029</v>
      </c>
      <c r="F2978" s="53">
        <v>0.069</v>
      </c>
      <c r="G2978" s="53">
        <v>0.086</v>
      </c>
      <c r="H2978" s="53">
        <v>0.094</v>
      </c>
      <c r="I2978" s="53">
        <v>0.102</v>
      </c>
      <c r="J2978" s="53">
        <v>0.071</v>
      </c>
      <c r="K2978" s="53">
        <v>0.079</v>
      </c>
      <c r="L2978" s="2">
        <v>0.0074</v>
      </c>
      <c r="M2978" s="2">
        <v>0.005</v>
      </c>
      <c r="N2978" s="2">
        <v>0.0062</v>
      </c>
      <c r="O2978" s="2" t="s">
        <v>9316</v>
      </c>
      <c r="P2978" s="2">
        <v>1.0</v>
      </c>
      <c r="Q2978" s="2" t="s">
        <v>9317</v>
      </c>
    </row>
    <row r="2979">
      <c r="A2979" s="54">
        <v>46175.0</v>
      </c>
      <c r="B2979" s="2" t="s">
        <v>145</v>
      </c>
      <c r="C2979" s="2" t="s">
        <v>208</v>
      </c>
      <c r="D2979" s="2">
        <v>0.0</v>
      </c>
      <c r="E2979" s="53">
        <v>0.072</v>
      </c>
      <c r="F2979" s="53">
        <v>0.076</v>
      </c>
      <c r="G2979" s="53">
        <v>0.071</v>
      </c>
      <c r="H2979" s="53">
        <v>0.068</v>
      </c>
      <c r="I2979" s="53">
        <v>0.064</v>
      </c>
      <c r="J2979" s="53">
        <v>0.046</v>
      </c>
      <c r="K2979" s="53">
        <v>0.058</v>
      </c>
      <c r="L2979" s="2">
        <v>0.005</v>
      </c>
      <c r="M2979" s="2">
        <v>0.0021</v>
      </c>
      <c r="N2979" s="2">
        <v>0.0034</v>
      </c>
      <c r="O2979" s="2" t="s">
        <v>9316</v>
      </c>
      <c r="P2979" s="2">
        <v>2.0</v>
      </c>
      <c r="Q2979" s="2" t="s">
        <v>9317</v>
      </c>
    </row>
    <row r="2980">
      <c r="A2980" s="54">
        <v>46175.0</v>
      </c>
      <c r="B2980" s="2" t="s">
        <v>1801</v>
      </c>
      <c r="C2980" s="2" t="s">
        <v>208</v>
      </c>
      <c r="D2980" s="2">
        <v>0.0</v>
      </c>
      <c r="E2980" s="53">
        <v>0.0</v>
      </c>
      <c r="F2980" s="53">
        <v>0.0</v>
      </c>
      <c r="G2980" s="53">
        <v>0.0</v>
      </c>
      <c r="H2980" s="53">
        <v>0.0</v>
      </c>
      <c r="I2980" s="53">
        <v>0.0</v>
      </c>
      <c r="J2980" s="53">
        <v>0.0</v>
      </c>
      <c r="K2980" s="53">
        <v>0.0</v>
      </c>
      <c r="L2980" s="94">
        <v>0.0</v>
      </c>
      <c r="M2980" s="94">
        <v>0.0</v>
      </c>
      <c r="N2980" s="94">
        <v>0.0</v>
      </c>
      <c r="O2980" s="2" t="s">
        <v>9316</v>
      </c>
      <c r="P2980" s="2">
        <v>3.0</v>
      </c>
      <c r="Q2980" s="2" t="s">
        <v>9318</v>
      </c>
    </row>
    <row r="2981">
      <c r="A2981" s="54">
        <v>46175.0</v>
      </c>
      <c r="B2981" s="2" t="s">
        <v>932</v>
      </c>
      <c r="C2981" s="2" t="s">
        <v>208</v>
      </c>
      <c r="D2981" s="2">
        <v>1.0</v>
      </c>
      <c r="E2981" s="53">
        <v>0.034840871565454054</v>
      </c>
      <c r="F2981" s="53">
        <v>0.03808704119701499</v>
      </c>
      <c r="G2981" s="53">
        <v>0.03439197638250453</v>
      </c>
      <c r="H2981" s="53">
        <v>0.0313709926039838</v>
      </c>
      <c r="I2981" s="53">
        <v>0.02768100624607393</v>
      </c>
      <c r="J2981" s="53">
        <v>0.01526830890989274</v>
      </c>
      <c r="K2981" s="53">
        <v>0.024830142646198636</v>
      </c>
      <c r="L2981" s="94">
        <v>0.9323988552744856</v>
      </c>
      <c r="M2981" s="94">
        <v>0.9696965034371825</v>
      </c>
      <c r="N2981" s="94">
        <v>0.9509562506914333</v>
      </c>
      <c r="O2981" s="2" t="s">
        <v>9316</v>
      </c>
      <c r="P2981" s="2">
        <v>4.0</v>
      </c>
      <c r="Q2981" s="2" t="s">
        <v>9318</v>
      </c>
    </row>
    <row r="2982">
      <c r="A2982" s="54">
        <v>46175.0</v>
      </c>
      <c r="B2982" s="2" t="s">
        <v>515</v>
      </c>
      <c r="C2982" s="2" t="s">
        <v>208</v>
      </c>
      <c r="D2982" s="2">
        <v>0.0</v>
      </c>
      <c r="E2982" s="53">
        <v>0.0</v>
      </c>
      <c r="F2982" s="53">
        <v>0.0</v>
      </c>
      <c r="G2982" s="53">
        <v>0.0</v>
      </c>
      <c r="H2982" s="53">
        <v>0.0</v>
      </c>
      <c r="I2982" s="53">
        <v>0.0</v>
      </c>
      <c r="J2982" s="53">
        <v>0.010965951864751996</v>
      </c>
      <c r="K2982" s="53">
        <v>0.005482975932375998</v>
      </c>
      <c r="L2982" s="94">
        <v>0.0</v>
      </c>
      <c r="M2982" s="94">
        <v>1.2025210030005777E-4</v>
      </c>
      <c r="N2982" s="94">
        <v>3.0063025075014442E-5</v>
      </c>
      <c r="O2982" s="2" t="s">
        <v>9316</v>
      </c>
      <c r="P2982" s="2">
        <v>5.0</v>
      </c>
      <c r="Q2982" s="2" t="s">
        <v>9318</v>
      </c>
    </row>
    <row r="2983">
      <c r="A2983" s="54">
        <v>46175.0</v>
      </c>
      <c r="B2983" s="2" t="s">
        <v>229</v>
      </c>
      <c r="C2983" s="2" t="s">
        <v>208</v>
      </c>
      <c r="D2983" s="2">
        <v>0.0</v>
      </c>
      <c r="E2983" s="53">
        <v>0.006088247318283893</v>
      </c>
      <c r="F2983" s="53">
        <v>0.02852880883379903</v>
      </c>
      <c r="G2983" s="53">
        <v>0.04788610756324938</v>
      </c>
      <c r="H2983" s="53">
        <v>0.06129253120493823</v>
      </c>
      <c r="I2983" s="53">
        <v>0.07730385241741691</v>
      </c>
      <c r="J2983" s="53">
        <v>0.08949769977181735</v>
      </c>
      <c r="K2983" s="53">
        <v>0.06869190366753336</v>
      </c>
      <c r="L2983" s="2">
        <v>0.0022930792975590897</v>
      </c>
      <c r="M2983" s="2">
        <v>0.008009838264446355</v>
      </c>
      <c r="N2983" s="2">
        <v>0.004718577629469683</v>
      </c>
      <c r="O2983" s="2" t="s">
        <v>9316</v>
      </c>
      <c r="P2983" s="2">
        <v>6.0</v>
      </c>
      <c r="Q2983" s="2" t="s">
        <v>9317</v>
      </c>
    </row>
    <row r="2984">
      <c r="A2984" s="54">
        <v>46175.0</v>
      </c>
      <c r="B2984" s="2" t="s">
        <v>178</v>
      </c>
      <c r="C2984" s="2" t="s">
        <v>208</v>
      </c>
      <c r="D2984" s="2">
        <v>1.0</v>
      </c>
      <c r="E2984" s="53">
        <v>0.0</v>
      </c>
      <c r="F2984" s="53">
        <v>0.0</v>
      </c>
      <c r="G2984" s="53">
        <v>0.0</v>
      </c>
      <c r="H2984" s="53">
        <v>0.0</v>
      </c>
      <c r="I2984" s="53">
        <v>0.0</v>
      </c>
      <c r="J2984" s="53">
        <v>0.040614526274291476</v>
      </c>
      <c r="K2984" s="53">
        <v>0.020307263137145738</v>
      </c>
      <c r="L2984" s="94">
        <v>1.0</v>
      </c>
      <c r="M2984" s="94">
        <v>0.9204204871959021</v>
      </c>
      <c r="N2984" s="94">
        <v>0.9597978586618299</v>
      </c>
      <c r="O2984" s="2" t="s">
        <v>9316</v>
      </c>
      <c r="P2984" s="2">
        <v>7.0</v>
      </c>
      <c r="Q2984" s="2" t="s">
        <v>9318</v>
      </c>
    </row>
    <row r="2985">
      <c r="A2985" s="54">
        <v>46175.0</v>
      </c>
      <c r="B2985" s="2" t="s">
        <v>1876</v>
      </c>
      <c r="C2985" s="2" t="s">
        <v>208</v>
      </c>
      <c r="D2985" s="2">
        <v>0.0</v>
      </c>
      <c r="E2985" s="53">
        <v>0.0</v>
      </c>
      <c r="F2985" s="53">
        <v>0.0</v>
      </c>
      <c r="G2985" s="53">
        <v>0.0</v>
      </c>
      <c r="H2985" s="53">
        <v>0.0</v>
      </c>
      <c r="I2985" s="53">
        <v>0.0</v>
      </c>
      <c r="J2985" s="53">
        <v>0.0</v>
      </c>
      <c r="K2985" s="53">
        <v>0.0</v>
      </c>
      <c r="L2985" s="94">
        <v>0.0</v>
      </c>
      <c r="M2985" s="94">
        <v>0.0</v>
      </c>
      <c r="N2985" s="94">
        <v>0.0</v>
      </c>
      <c r="O2985" s="2" t="s">
        <v>9316</v>
      </c>
      <c r="P2985" s="2">
        <v>8.0</v>
      </c>
      <c r="Q2985" s="2" t="s">
        <v>9318</v>
      </c>
    </row>
    <row r="2986">
      <c r="A2986" s="54">
        <v>46175.0</v>
      </c>
      <c r="B2986" s="2" t="s">
        <v>687</v>
      </c>
      <c r="C2986" s="2" t="s">
        <v>208</v>
      </c>
      <c r="D2986" s="2">
        <v>0.0</v>
      </c>
      <c r="E2986" s="53">
        <v>0.0</v>
      </c>
      <c r="F2986" s="53">
        <v>0.0</v>
      </c>
      <c r="G2986" s="53">
        <v>0.0</v>
      </c>
      <c r="H2986" s="53">
        <v>0.0</v>
      </c>
      <c r="I2986" s="53">
        <v>0.0</v>
      </c>
      <c r="J2986" s="53">
        <v>0.008283803506124248</v>
      </c>
      <c r="K2986" s="53">
        <v>0.004141901753062124</v>
      </c>
      <c r="L2986" s="94">
        <v>0.0</v>
      </c>
      <c r="M2986" s="94">
        <v>6.862140052807638E-5</v>
      </c>
      <c r="N2986" s="94">
        <v>1.7155350132019096E-5</v>
      </c>
      <c r="O2986" s="2" t="s">
        <v>9316</v>
      </c>
      <c r="P2986" s="2">
        <v>9.0</v>
      </c>
      <c r="Q2986" s="2" t="s">
        <v>9318</v>
      </c>
    </row>
    <row r="2987">
      <c r="A2987" s="54">
        <v>46175.0</v>
      </c>
      <c r="B2987" s="2" t="s">
        <v>301</v>
      </c>
      <c r="C2987" s="2" t="s">
        <v>208</v>
      </c>
      <c r="D2987" s="2">
        <v>0.0</v>
      </c>
      <c r="E2987" s="53">
        <v>0.016</v>
      </c>
      <c r="F2987" s="53">
        <v>0.025</v>
      </c>
      <c r="G2987" s="53">
        <v>0.026000000000000002</v>
      </c>
      <c r="H2987" s="53">
        <v>0.026000000000000002</v>
      </c>
      <c r="I2987" s="53">
        <v>0.024</v>
      </c>
      <c r="J2987" s="53">
        <v>0.026000000000000002</v>
      </c>
      <c r="K2987" s="53">
        <v>0.026000000000000002</v>
      </c>
      <c r="L2987" s="2">
        <v>7.0E-4</v>
      </c>
      <c r="M2987" s="2">
        <v>7.0E-4</v>
      </c>
      <c r="N2987" s="2">
        <v>7.0E-4</v>
      </c>
      <c r="O2987" s="2" t="s">
        <v>9316</v>
      </c>
      <c r="P2987" s="2">
        <v>10.0</v>
      </c>
      <c r="Q2987" s="2" t="s">
        <v>9317</v>
      </c>
    </row>
    <row r="2988">
      <c r="A2988" s="54">
        <v>46175.0</v>
      </c>
      <c r="B2988" s="2" t="s">
        <v>450</v>
      </c>
      <c r="C2988" s="2" t="s">
        <v>208</v>
      </c>
      <c r="D2988" s="2">
        <v>0.0</v>
      </c>
      <c r="E2988" s="53">
        <v>0.0</v>
      </c>
      <c r="F2988" s="53">
        <v>0.0</v>
      </c>
      <c r="G2988" s="53">
        <v>0.0</v>
      </c>
      <c r="H2988" s="53">
        <v>0.0</v>
      </c>
      <c r="I2988" s="53">
        <v>0.0</v>
      </c>
      <c r="J2988" s="53">
        <v>0.002798676390261212</v>
      </c>
      <c r="K2988" s="53">
        <v>0.001399338195130606</v>
      </c>
      <c r="L2988" s="94">
        <v>0.0</v>
      </c>
      <c r="M2988" s="94">
        <v>7.832589537405529E-6</v>
      </c>
      <c r="N2988" s="94">
        <v>1.958147384351382E-6</v>
      </c>
      <c r="O2988" s="2" t="s">
        <v>9316</v>
      </c>
      <c r="P2988" s="2">
        <v>11.0</v>
      </c>
      <c r="Q2988" s="2" t="s">
        <v>9318</v>
      </c>
    </row>
    <row r="2989">
      <c r="A2989" s="54">
        <v>46175.0</v>
      </c>
      <c r="B2989" s="2" t="s">
        <v>1189</v>
      </c>
      <c r="C2989" s="2" t="s">
        <v>208</v>
      </c>
      <c r="D2989" s="2">
        <v>0.0</v>
      </c>
      <c r="E2989" s="53">
        <v>0.09194561129767805</v>
      </c>
      <c r="F2989" s="53">
        <v>0.06187258096478819</v>
      </c>
      <c r="G2989" s="53">
        <v>0.047526715130530583</v>
      </c>
      <c r="H2989" s="53">
        <v>0.03998423201296152</v>
      </c>
      <c r="I2989" s="53">
        <v>0.0325403489363957</v>
      </c>
      <c r="J2989" s="53">
        <v>0.00783941016919943</v>
      </c>
      <c r="K2989" s="53">
        <v>0.027683062649865007</v>
      </c>
      <c r="L2989" s="94">
        <v>0.0022587886510986046</v>
      </c>
      <c r="M2989" s="94">
        <v>6.145635180094744E-5</v>
      </c>
      <c r="N2989" s="94">
        <v>7.66351957676351E-4</v>
      </c>
      <c r="O2989" s="2" t="s">
        <v>9319</v>
      </c>
      <c r="P2989" s="2">
        <v>99.0</v>
      </c>
      <c r="Q2989" s="2" t="s">
        <v>9320</v>
      </c>
    </row>
    <row r="2990">
      <c r="A2990" s="54">
        <v>46176.0</v>
      </c>
      <c r="B2990" s="2" t="s">
        <v>194</v>
      </c>
      <c r="C2990" s="2" t="s">
        <v>303</v>
      </c>
      <c r="D2990" s="2">
        <v>0.0</v>
      </c>
      <c r="E2990" s="53">
        <v>0.001</v>
      </c>
      <c r="F2990" s="53">
        <v>0.006</v>
      </c>
      <c r="G2990" s="53">
        <v>0.011</v>
      </c>
      <c r="H2990" s="53">
        <v>0.013</v>
      </c>
      <c r="I2990" s="53">
        <v>0.015</v>
      </c>
      <c r="J2990" s="53">
        <v>0.071</v>
      </c>
      <c r="K2990" s="53">
        <v>0.041</v>
      </c>
      <c r="L2990" s="2">
        <v>1.0E-4</v>
      </c>
      <c r="M2990" s="2">
        <v>0.005</v>
      </c>
      <c r="N2990" s="2">
        <v>0.0017</v>
      </c>
      <c r="O2990" s="2" t="s">
        <v>9316</v>
      </c>
      <c r="P2990" s="2">
        <v>1.0</v>
      </c>
      <c r="Q2990" s="2" t="s">
        <v>9317</v>
      </c>
    </row>
    <row r="2991">
      <c r="A2991" s="54">
        <v>46176.0</v>
      </c>
      <c r="B2991" s="2" t="s">
        <v>145</v>
      </c>
      <c r="C2991" s="2" t="s">
        <v>303</v>
      </c>
      <c r="D2991" s="2">
        <v>0.0</v>
      </c>
      <c r="E2991" s="53">
        <v>0.127</v>
      </c>
      <c r="F2991" s="53">
        <v>0.073</v>
      </c>
      <c r="G2991" s="53">
        <v>0.053</v>
      </c>
      <c r="H2991" s="53">
        <v>0.043</v>
      </c>
      <c r="I2991" s="53">
        <v>0.034</v>
      </c>
      <c r="J2991" s="53">
        <v>0.046</v>
      </c>
      <c r="K2991" s="53">
        <v>0.049</v>
      </c>
      <c r="L2991" s="2">
        <v>0.0028</v>
      </c>
      <c r="M2991" s="2">
        <v>0.0021</v>
      </c>
      <c r="N2991" s="2">
        <v>0.0024</v>
      </c>
      <c r="O2991" s="2" t="s">
        <v>9316</v>
      </c>
      <c r="P2991" s="2">
        <v>2.0</v>
      </c>
      <c r="Q2991" s="2" t="s">
        <v>9317</v>
      </c>
    </row>
    <row r="2992">
      <c r="A2992" s="54">
        <v>46176.0</v>
      </c>
      <c r="B2992" s="2" t="s">
        <v>1801</v>
      </c>
      <c r="C2992" s="2" t="s">
        <v>303</v>
      </c>
      <c r="D2992" s="2">
        <v>0.0</v>
      </c>
      <c r="E2992" s="53">
        <v>0.0</v>
      </c>
      <c r="F2992" s="53">
        <v>0.0</v>
      </c>
      <c r="G2992" s="53">
        <v>0.0</v>
      </c>
      <c r="H2992" s="53">
        <v>0.0</v>
      </c>
      <c r="I2992" s="53">
        <v>0.0</v>
      </c>
      <c r="J2992" s="53">
        <v>0.0</v>
      </c>
      <c r="K2992" s="53">
        <v>0.0</v>
      </c>
      <c r="L2992" s="94">
        <v>0.0</v>
      </c>
      <c r="M2992" s="94">
        <v>0.0</v>
      </c>
      <c r="N2992" s="94">
        <v>0.0</v>
      </c>
      <c r="O2992" s="2" t="s">
        <v>9316</v>
      </c>
      <c r="P2992" s="2">
        <v>3.0</v>
      </c>
      <c r="Q2992" s="2" t="s">
        <v>9318</v>
      </c>
    </row>
    <row r="2993">
      <c r="A2993" s="54">
        <v>46176.0</v>
      </c>
      <c r="B2993" s="2" t="s">
        <v>932</v>
      </c>
      <c r="C2993" s="2" t="s">
        <v>303</v>
      </c>
      <c r="D2993" s="2">
        <v>0.0</v>
      </c>
      <c r="E2993" s="53">
        <v>0.05659916284035977</v>
      </c>
      <c r="F2993" s="53">
        <v>0.04854424312080201</v>
      </c>
      <c r="G2993" s="53">
        <v>0.040429415829408524</v>
      </c>
      <c r="H2993" s="53">
        <v>0.035416733993334115</v>
      </c>
      <c r="I2993" s="53">
        <v>0.030012490768974748</v>
      </c>
      <c r="J2993" s="53">
        <v>0.02329878622332289</v>
      </c>
      <c r="K2993" s="53">
        <v>0.03186410102636571</v>
      </c>
      <c r="L2993" s="94">
        <v>0.0016345376643072285</v>
      </c>
      <c r="M2993" s="94">
        <v>5.428334394801005E-4</v>
      </c>
      <c r="N2993" s="94">
        <v>0.0010153209342184401</v>
      </c>
      <c r="O2993" s="2" t="s">
        <v>9316</v>
      </c>
      <c r="P2993" s="2">
        <v>4.0</v>
      </c>
      <c r="Q2993" s="2" t="s">
        <v>9318</v>
      </c>
    </row>
    <row r="2994">
      <c r="A2994" s="54">
        <v>46176.0</v>
      </c>
      <c r="B2994" s="2" t="s">
        <v>515</v>
      </c>
      <c r="C2994" s="2" t="s">
        <v>303</v>
      </c>
      <c r="D2994" s="2">
        <v>0.0</v>
      </c>
      <c r="E2994" s="53">
        <v>0.0</v>
      </c>
      <c r="F2994" s="53">
        <v>0.0</v>
      </c>
      <c r="G2994" s="53">
        <v>0.0</v>
      </c>
      <c r="H2994" s="53">
        <v>0.0</v>
      </c>
      <c r="I2994" s="53">
        <v>0.0</v>
      </c>
      <c r="J2994" s="53">
        <v>0.010881820492767645</v>
      </c>
      <c r="K2994" s="53">
        <v>0.005440910246383822</v>
      </c>
      <c r="L2994" s="94">
        <v>0.0</v>
      </c>
      <c r="M2994" s="94">
        <v>1.1841401723681787E-4</v>
      </c>
      <c r="N2994" s="94">
        <v>2.9603504309204468E-5</v>
      </c>
      <c r="O2994" s="2" t="s">
        <v>9316</v>
      </c>
      <c r="P2994" s="2">
        <v>5.0</v>
      </c>
      <c r="Q2994" s="2" t="s">
        <v>9318</v>
      </c>
    </row>
    <row r="2995">
      <c r="A2995" s="54">
        <v>46176.0</v>
      </c>
      <c r="B2995" s="2" t="s">
        <v>229</v>
      </c>
      <c r="C2995" s="2" t="s">
        <v>303</v>
      </c>
      <c r="D2995" s="2">
        <v>0.0</v>
      </c>
      <c r="E2995" s="53">
        <v>0.058647141723684765</v>
      </c>
      <c r="F2995" s="53">
        <v>0.10601436325916942</v>
      </c>
      <c r="G2995" s="53">
        <v>0.11837883983695797</v>
      </c>
      <c r="H2995" s="53">
        <v>0.12172730048420558</v>
      </c>
      <c r="I2995" s="53">
        <v>0.12247059487119663</v>
      </c>
      <c r="J2995" s="53">
        <v>0.0887678469051688</v>
      </c>
      <c r="K2995" s="53">
        <v>0.10357334337106339</v>
      </c>
      <c r="L2995" s="2">
        <v>0.014013549721144148</v>
      </c>
      <c r="M2995" s="2">
        <v>0.007879730644179486</v>
      </c>
      <c r="N2995" s="2">
        <v>0.0107274374570602</v>
      </c>
      <c r="O2995" s="2" t="s">
        <v>9316</v>
      </c>
      <c r="P2995" s="2">
        <v>6.0</v>
      </c>
      <c r="Q2995" s="2" t="s">
        <v>9317</v>
      </c>
    </row>
    <row r="2996">
      <c r="A2996" s="54">
        <v>46176.0</v>
      </c>
      <c r="B2996" s="2" t="s">
        <v>178</v>
      </c>
      <c r="C2996" s="2" t="s">
        <v>303</v>
      </c>
      <c r="D2996" s="2">
        <v>0.0</v>
      </c>
      <c r="E2996" s="53">
        <v>0.002619652548260173</v>
      </c>
      <c r="F2996" s="53">
        <v>0.010443704546886088</v>
      </c>
      <c r="G2996" s="53">
        <v>0.014515835173177855</v>
      </c>
      <c r="H2996" s="53">
        <v>0.016427328090600792</v>
      </c>
      <c r="I2996" s="53">
        <v>0.017983504191244944</v>
      </c>
      <c r="J2996" s="53">
        <v>0.04843830543291689</v>
      </c>
      <c r="K2996" s="53">
        <v>0.031477070303047375</v>
      </c>
      <c r="L2996" s="94">
        <v>2.1070947077486736E-4</v>
      </c>
      <c r="M2996" s="94">
        <v>0.002346269433212546</v>
      </c>
      <c r="N2996" s="94">
        <v>9.908059548629868E-4</v>
      </c>
      <c r="O2996" s="2" t="s">
        <v>9316</v>
      </c>
      <c r="P2996" s="2">
        <v>7.0</v>
      </c>
      <c r="Q2996" s="2" t="s">
        <v>9318</v>
      </c>
    </row>
    <row r="2997">
      <c r="A2997" s="54">
        <v>46176.0</v>
      </c>
      <c r="B2997" s="2" t="s">
        <v>1876</v>
      </c>
      <c r="C2997" s="2" t="s">
        <v>303</v>
      </c>
      <c r="D2997" s="2">
        <v>0.0</v>
      </c>
      <c r="E2997" s="53">
        <v>0.0</v>
      </c>
      <c r="F2997" s="53">
        <v>0.0</v>
      </c>
      <c r="G2997" s="53">
        <v>0.0</v>
      </c>
      <c r="H2997" s="53">
        <v>0.0</v>
      </c>
      <c r="I2997" s="53">
        <v>0.0</v>
      </c>
      <c r="J2997" s="53">
        <v>0.0</v>
      </c>
      <c r="K2997" s="53">
        <v>0.0</v>
      </c>
      <c r="L2997" s="94">
        <v>0.0</v>
      </c>
      <c r="M2997" s="94">
        <v>0.0</v>
      </c>
      <c r="N2997" s="94">
        <v>0.0</v>
      </c>
      <c r="O2997" s="2" t="s">
        <v>9316</v>
      </c>
      <c r="P2997" s="2">
        <v>8.0</v>
      </c>
      <c r="Q2997" s="2" t="s">
        <v>9318</v>
      </c>
    </row>
    <row r="2998">
      <c r="A2998" s="54">
        <v>46176.0</v>
      </c>
      <c r="B2998" s="2" t="s">
        <v>687</v>
      </c>
      <c r="C2998" s="2" t="s">
        <v>303</v>
      </c>
      <c r="D2998" s="2">
        <v>0.0</v>
      </c>
      <c r="E2998" s="53">
        <v>0.0</v>
      </c>
      <c r="F2998" s="53">
        <v>0.0</v>
      </c>
      <c r="G2998" s="53">
        <v>0.0</v>
      </c>
      <c r="H2998" s="53">
        <v>0.0</v>
      </c>
      <c r="I2998" s="53">
        <v>0.0</v>
      </c>
      <c r="J2998" s="53">
        <v>0.008220249720478046</v>
      </c>
      <c r="K2998" s="53">
        <v>0.004110124860239023</v>
      </c>
      <c r="L2998" s="94">
        <v>0.0</v>
      </c>
      <c r="M2998" s="94">
        <v>6.757250546701939E-5</v>
      </c>
      <c r="N2998" s="94">
        <v>1.6893126366754848E-5</v>
      </c>
      <c r="O2998" s="2" t="s">
        <v>9316</v>
      </c>
      <c r="P2998" s="2">
        <v>9.0</v>
      </c>
      <c r="Q2998" s="2" t="s">
        <v>9318</v>
      </c>
    </row>
    <row r="2999">
      <c r="A2999" s="54">
        <v>46176.0</v>
      </c>
      <c r="B2999" s="2" t="s">
        <v>301</v>
      </c>
      <c r="C2999" s="2" t="s">
        <v>303</v>
      </c>
      <c r="D2999" s="2">
        <v>0.0</v>
      </c>
      <c r="E2999" s="53">
        <v>0.032</v>
      </c>
      <c r="F2999" s="53">
        <v>0.07200000000000001</v>
      </c>
      <c r="G2999" s="53">
        <v>0.087</v>
      </c>
      <c r="H2999" s="53">
        <v>0.092</v>
      </c>
      <c r="I2999" s="53">
        <v>0.095</v>
      </c>
      <c r="J2999" s="53">
        <v>0.026000000000000002</v>
      </c>
      <c r="K2999" s="53">
        <v>0.055999999999999994</v>
      </c>
      <c r="L2999" s="2">
        <v>0.0075</v>
      </c>
      <c r="M2999" s="2">
        <v>7.0E-4</v>
      </c>
      <c r="N2999" s="2">
        <v>0.0032</v>
      </c>
      <c r="O2999" s="2" t="s">
        <v>9316</v>
      </c>
      <c r="P2999" s="2">
        <v>10.0</v>
      </c>
      <c r="Q2999" s="2" t="s">
        <v>9317</v>
      </c>
    </row>
    <row r="3000">
      <c r="A3000" s="54">
        <v>46176.0</v>
      </c>
      <c r="B3000" s="2" t="s">
        <v>450</v>
      </c>
      <c r="C3000" s="2" t="s">
        <v>303</v>
      </c>
      <c r="D3000" s="2">
        <v>0.0</v>
      </c>
      <c r="E3000" s="53">
        <v>0.0</v>
      </c>
      <c r="F3000" s="53">
        <v>0.0</v>
      </c>
      <c r="G3000" s="53">
        <v>0.0</v>
      </c>
      <c r="H3000" s="53">
        <v>0.0</v>
      </c>
      <c r="I3000" s="53">
        <v>0.0</v>
      </c>
      <c r="J3000" s="53">
        <v>0.0027772047946024963</v>
      </c>
      <c r="K3000" s="53">
        <v>0.0013886023973012482</v>
      </c>
      <c r="L3000" s="94">
        <v>0.0</v>
      </c>
      <c r="M3000" s="94">
        <v>7.712866471163094E-6</v>
      </c>
      <c r="N3000" s="94">
        <v>1.9282166177907735E-6</v>
      </c>
      <c r="O3000" s="2" t="s">
        <v>9316</v>
      </c>
      <c r="P3000" s="2">
        <v>11.0</v>
      </c>
      <c r="Q3000" s="2" t="s">
        <v>9318</v>
      </c>
    </row>
    <row r="3001">
      <c r="A3001" s="54">
        <v>46176.0</v>
      </c>
      <c r="B3001" s="2" t="s">
        <v>1189</v>
      </c>
      <c r="C3001" s="2" t="s">
        <v>303</v>
      </c>
      <c r="D3001" s="2">
        <v>0.0</v>
      </c>
      <c r="E3001" s="53">
        <v>3.9083644388574284E-5</v>
      </c>
      <c r="F3001" s="53">
        <v>0.0012756462506714754</v>
      </c>
      <c r="G3001" s="53">
        <v>0.0035734892615481902</v>
      </c>
      <c r="H3001" s="53">
        <v>0.005741227692388586</v>
      </c>
      <c r="I3001" s="53">
        <v>0.008922766890354566</v>
      </c>
      <c r="J3001" s="53">
        <v>0.007775479855913037</v>
      </c>
      <c r="K3001" s="53">
        <v>0.0056744845587306135</v>
      </c>
      <c r="L3001" s="94">
        <v>1.276982550240023E-5</v>
      </c>
      <c r="M3001" s="94">
        <v>6.045808698970942E-5</v>
      </c>
      <c r="N3001" s="94">
        <v>3.2199775007272165E-5</v>
      </c>
      <c r="O3001" s="2" t="s">
        <v>9319</v>
      </c>
      <c r="P3001" s="2">
        <v>99.0</v>
      </c>
      <c r="Q3001" s="2" t="s">
        <v>9320</v>
      </c>
    </row>
    <row r="3002">
      <c r="A3002" s="54">
        <v>46177.0</v>
      </c>
      <c r="B3002" s="2" t="s">
        <v>194</v>
      </c>
      <c r="C3002" s="2" t="s">
        <v>148</v>
      </c>
      <c r="D3002" s="2">
        <v>0.0</v>
      </c>
      <c r="E3002" s="53">
        <v>0.178</v>
      </c>
      <c r="F3002" s="53">
        <v>0.144</v>
      </c>
      <c r="G3002" s="53">
        <v>0.127</v>
      </c>
      <c r="H3002" s="53">
        <v>0.118</v>
      </c>
      <c r="I3002" s="53">
        <v>0.11</v>
      </c>
      <c r="J3002" s="53">
        <v>0.07</v>
      </c>
      <c r="K3002" s="53">
        <v>0.099</v>
      </c>
      <c r="L3002" s="2">
        <v>0.0161</v>
      </c>
      <c r="M3002" s="2">
        <v>0.0049</v>
      </c>
      <c r="N3002" s="2">
        <v>0.0098</v>
      </c>
      <c r="O3002" s="2" t="s">
        <v>9316</v>
      </c>
      <c r="P3002" s="2">
        <v>1.0</v>
      </c>
      <c r="Q3002" s="2" t="s">
        <v>9317</v>
      </c>
    </row>
    <row r="3003">
      <c r="A3003" s="54">
        <v>46177.0</v>
      </c>
      <c r="B3003" s="2" t="s">
        <v>145</v>
      </c>
      <c r="C3003" s="2" t="s">
        <v>148</v>
      </c>
      <c r="D3003" s="2">
        <v>0.0</v>
      </c>
      <c r="E3003" s="53">
        <v>0.057</v>
      </c>
      <c r="F3003" s="53">
        <v>0.049</v>
      </c>
      <c r="G3003" s="53">
        <v>0.04</v>
      </c>
      <c r="H3003" s="53">
        <v>0.035</v>
      </c>
      <c r="I3003" s="53">
        <v>0.03</v>
      </c>
      <c r="J3003" s="53">
        <v>0.045</v>
      </c>
      <c r="K3003" s="53">
        <v>0.043</v>
      </c>
      <c r="L3003" s="2">
        <v>0.0016</v>
      </c>
      <c r="M3003" s="2">
        <v>0.002</v>
      </c>
      <c r="N3003" s="2">
        <v>0.0018</v>
      </c>
      <c r="O3003" s="2" t="s">
        <v>9316</v>
      </c>
      <c r="P3003" s="2">
        <v>2.0</v>
      </c>
      <c r="Q3003" s="2" t="s">
        <v>9317</v>
      </c>
    </row>
    <row r="3004">
      <c r="A3004" s="54">
        <v>46177.0</v>
      </c>
      <c r="B3004" s="2" t="s">
        <v>1801</v>
      </c>
      <c r="C3004" s="2" t="s">
        <v>148</v>
      </c>
      <c r="D3004" s="2">
        <v>0.0</v>
      </c>
      <c r="E3004" s="53">
        <v>0.0</v>
      </c>
      <c r="F3004" s="53">
        <v>0.0</v>
      </c>
      <c r="G3004" s="53">
        <v>0.0</v>
      </c>
      <c r="H3004" s="53">
        <v>0.0</v>
      </c>
      <c r="I3004" s="53">
        <v>0.0</v>
      </c>
      <c r="J3004" s="53">
        <v>0.0</v>
      </c>
      <c r="K3004" s="53">
        <v>0.0</v>
      </c>
      <c r="L3004" s="94">
        <v>0.0</v>
      </c>
      <c r="M3004" s="94">
        <v>0.0</v>
      </c>
      <c r="N3004" s="94">
        <v>0.0</v>
      </c>
      <c r="O3004" s="2" t="s">
        <v>9316</v>
      </c>
      <c r="P3004" s="2">
        <v>3.0</v>
      </c>
      <c r="Q3004" s="2" t="s">
        <v>9318</v>
      </c>
    </row>
    <row r="3005">
      <c r="A3005" s="54">
        <v>46177.0</v>
      </c>
      <c r="B3005" s="2" t="s">
        <v>932</v>
      </c>
      <c r="C3005" s="2" t="s">
        <v>148</v>
      </c>
      <c r="D3005" s="2">
        <v>0.0</v>
      </c>
      <c r="E3005" s="53">
        <v>0.0011669225486090305</v>
      </c>
      <c r="F3005" s="53">
        <v>0.006970336527180175</v>
      </c>
      <c r="G3005" s="53">
        <v>0.01108599829903915</v>
      </c>
      <c r="H3005" s="53">
        <v>0.013420432611347122</v>
      </c>
      <c r="I3005" s="53">
        <v>0.015715952596777785</v>
      </c>
      <c r="J3005" s="53">
        <v>0.02310887656376024</v>
      </c>
      <c r="K3005" s="53">
        <v>0.017097437431399694</v>
      </c>
      <c r="L3005" s="94">
        <v>1.2289935828629895E-4</v>
      </c>
      <c r="M3005" s="94">
        <v>5.340201760391073E-4</v>
      </c>
      <c r="N3005" s="94">
        <v>2.9232236672062736E-4</v>
      </c>
      <c r="O3005" s="2" t="s">
        <v>9316</v>
      </c>
      <c r="P3005" s="2">
        <v>4.0</v>
      </c>
      <c r="Q3005" s="2" t="s">
        <v>9318</v>
      </c>
    </row>
    <row r="3006">
      <c r="A3006" s="54">
        <v>46177.0</v>
      </c>
      <c r="B3006" s="2" t="s">
        <v>515</v>
      </c>
      <c r="C3006" s="2" t="s">
        <v>148</v>
      </c>
      <c r="D3006" s="2">
        <v>0.0</v>
      </c>
      <c r="E3006" s="53">
        <v>0.006913304521811337</v>
      </c>
      <c r="F3006" s="53">
        <v>0.016965848090089476</v>
      </c>
      <c r="G3006" s="53">
        <v>0.02005961958930375</v>
      </c>
      <c r="H3006" s="53">
        <v>0.02093762559633548</v>
      </c>
      <c r="I3006" s="53">
        <v>0.021140470699660494</v>
      </c>
      <c r="J3006" s="53">
        <v>0.010798334581190127</v>
      </c>
      <c r="K3006" s="53">
        <v>0.015428977085246938</v>
      </c>
      <c r="L3006" s="94">
        <v>4.023883380675787E-4</v>
      </c>
      <c r="M3006" s="94">
        <v>1.1660402972732655E-4</v>
      </c>
      <c r="N3006" s="94">
        <v>2.380533338970751E-4</v>
      </c>
      <c r="O3006" s="2" t="s">
        <v>9316</v>
      </c>
      <c r="P3006" s="2">
        <v>5.0</v>
      </c>
      <c r="Q3006" s="2" t="s">
        <v>9318</v>
      </c>
    </row>
    <row r="3007">
      <c r="A3007" s="54">
        <v>46177.0</v>
      </c>
      <c r="B3007" s="2" t="s">
        <v>229</v>
      </c>
      <c r="C3007" s="2" t="s">
        <v>148</v>
      </c>
      <c r="D3007" s="2">
        <v>0.0</v>
      </c>
      <c r="E3007" s="53">
        <v>0.06574091975807726</v>
      </c>
      <c r="F3007" s="53">
        <v>0.07514248903551163</v>
      </c>
      <c r="G3007" s="53">
        <v>0.07424302161209997</v>
      </c>
      <c r="H3007" s="53">
        <v>0.07213072104735897</v>
      </c>
      <c r="I3007" s="53">
        <v>0.06865818248464484</v>
      </c>
      <c r="J3007" s="53">
        <v>0.08804429541092854</v>
      </c>
      <c r="K3007" s="53">
        <v>0.08114365851151426</v>
      </c>
      <c r="L3007" s="2">
        <v>0.005512026258094744</v>
      </c>
      <c r="M3007" s="2">
        <v>0.007751797954406852</v>
      </c>
      <c r="N3007" s="2">
        <v>0.00658429331663324</v>
      </c>
      <c r="O3007" s="2" t="s">
        <v>9316</v>
      </c>
      <c r="P3007" s="2">
        <v>6.0</v>
      </c>
      <c r="Q3007" s="2" t="s">
        <v>9317</v>
      </c>
    </row>
    <row r="3008">
      <c r="A3008" s="54">
        <v>46177.0</v>
      </c>
      <c r="B3008" s="2" t="s">
        <v>178</v>
      </c>
      <c r="C3008" s="2" t="s">
        <v>148</v>
      </c>
      <c r="D3008" s="2">
        <v>0.0</v>
      </c>
      <c r="E3008" s="53">
        <v>0.01824432001222416</v>
      </c>
      <c r="F3008" s="53">
        <v>0.027561101534782074</v>
      </c>
      <c r="G3008" s="53">
        <v>0.027720646677712766</v>
      </c>
      <c r="H3008" s="53">
        <v>0.02668627321464119</v>
      </c>
      <c r="I3008" s="53">
        <v>0.02485163606883587</v>
      </c>
      <c r="J3008" s="53">
        <v>0.048043482200222115</v>
      </c>
      <c r="K3008" s="53">
        <v>0.03788206443896744</v>
      </c>
      <c r="L3008" s="94">
        <v>7.684342522305878E-4</v>
      </c>
      <c r="M3008" s="94">
        <v>0.0023081761819230594</v>
      </c>
      <c r="N3008" s="94">
        <v>0.0014350508061580815</v>
      </c>
      <c r="O3008" s="2" t="s">
        <v>9316</v>
      </c>
      <c r="P3008" s="2">
        <v>7.0</v>
      </c>
      <c r="Q3008" s="2" t="s">
        <v>9318</v>
      </c>
    </row>
    <row r="3009">
      <c r="A3009" s="54">
        <v>46177.0</v>
      </c>
      <c r="B3009" s="2" t="s">
        <v>1876</v>
      </c>
      <c r="C3009" s="2" t="s">
        <v>148</v>
      </c>
      <c r="D3009" s="2">
        <v>0.0</v>
      </c>
      <c r="E3009" s="53">
        <v>0.0</v>
      </c>
      <c r="F3009" s="53">
        <v>0.0</v>
      </c>
      <c r="G3009" s="53">
        <v>0.0</v>
      </c>
      <c r="H3009" s="53">
        <v>0.0</v>
      </c>
      <c r="I3009" s="53">
        <v>0.0</v>
      </c>
      <c r="J3009" s="53">
        <v>0.0</v>
      </c>
      <c r="K3009" s="53">
        <v>0.0</v>
      </c>
      <c r="L3009" s="94">
        <v>0.0</v>
      </c>
      <c r="M3009" s="94">
        <v>0.0</v>
      </c>
      <c r="N3009" s="94">
        <v>0.0</v>
      </c>
      <c r="O3009" s="2" t="s">
        <v>9316</v>
      </c>
      <c r="P3009" s="2">
        <v>8.0</v>
      </c>
      <c r="Q3009" s="2" t="s">
        <v>9318</v>
      </c>
    </row>
    <row r="3010">
      <c r="A3010" s="54">
        <v>46177.0</v>
      </c>
      <c r="B3010" s="2" t="s">
        <v>687</v>
      </c>
      <c r="C3010" s="2" t="s">
        <v>148</v>
      </c>
      <c r="D3010" s="2">
        <v>0.0</v>
      </c>
      <c r="E3010" s="53">
        <v>0.040957113621865646</v>
      </c>
      <c r="F3010" s="53">
        <v>0.04129499347608075</v>
      </c>
      <c r="G3010" s="53">
        <v>0.03629698717367247</v>
      </c>
      <c r="H3010" s="53">
        <v>0.03266542728597766</v>
      </c>
      <c r="I3010" s="53">
        <v>0.028437315437998652</v>
      </c>
      <c r="J3010" s="53">
        <v>0.008157183522890514</v>
      </c>
      <c r="K3010" s="53">
        <v>0.02222708534828149</v>
      </c>
      <c r="L3010" s="94">
        <v>0.0013174712778857437</v>
      </c>
      <c r="M3010" s="94">
        <v>6.653964302611649E-5</v>
      </c>
      <c r="N3010" s="94">
        <v>4.940433230797897E-4</v>
      </c>
      <c r="O3010" s="2" t="s">
        <v>9316</v>
      </c>
      <c r="P3010" s="2">
        <v>9.0</v>
      </c>
      <c r="Q3010" s="2" t="s">
        <v>9318</v>
      </c>
    </row>
    <row r="3011">
      <c r="A3011" s="54">
        <v>46177.0</v>
      </c>
      <c r="B3011" s="2" t="s">
        <v>301</v>
      </c>
      <c r="C3011" s="2" t="s">
        <v>148</v>
      </c>
      <c r="D3011" s="2">
        <v>0.0</v>
      </c>
      <c r="E3011" s="53">
        <v>0.013999999999999999</v>
      </c>
      <c r="F3011" s="53">
        <v>0.034</v>
      </c>
      <c r="G3011" s="53">
        <v>0.04</v>
      </c>
      <c r="H3011" s="53">
        <v>0.042</v>
      </c>
      <c r="I3011" s="53">
        <v>0.042</v>
      </c>
      <c r="J3011" s="53">
        <v>0.026000000000000002</v>
      </c>
      <c r="K3011" s="53">
        <v>0.033</v>
      </c>
      <c r="L3011" s="2">
        <v>0.0016</v>
      </c>
      <c r="M3011" s="2">
        <v>7.0E-4</v>
      </c>
      <c r="N3011" s="2">
        <v>0.0011</v>
      </c>
      <c r="O3011" s="2" t="s">
        <v>9316</v>
      </c>
      <c r="P3011" s="2">
        <v>10.0</v>
      </c>
      <c r="Q3011" s="2" t="s">
        <v>9317</v>
      </c>
    </row>
    <row r="3012">
      <c r="A3012" s="54">
        <v>46177.0</v>
      </c>
      <c r="B3012" s="2" t="s">
        <v>450</v>
      </c>
      <c r="C3012" s="2" t="s">
        <v>148</v>
      </c>
      <c r="D3012" s="2">
        <v>0.0</v>
      </c>
      <c r="E3012" s="53">
        <v>0.0</v>
      </c>
      <c r="F3012" s="53">
        <v>0.0</v>
      </c>
      <c r="G3012" s="53">
        <v>0.0</v>
      </c>
      <c r="H3012" s="53">
        <v>0.0</v>
      </c>
      <c r="I3012" s="53">
        <v>0.0</v>
      </c>
      <c r="J3012" s="53">
        <v>0.0027558979301794944</v>
      </c>
      <c r="K3012" s="53">
        <v>0.0013779489650897472</v>
      </c>
      <c r="L3012" s="94">
        <v>0.0</v>
      </c>
      <c r="M3012" s="94">
        <v>7.594973401567621E-6</v>
      </c>
      <c r="N3012" s="94">
        <v>1.8987433503919053E-6</v>
      </c>
      <c r="O3012" s="2" t="s">
        <v>9316</v>
      </c>
      <c r="P3012" s="2">
        <v>11.0</v>
      </c>
      <c r="Q3012" s="2" t="s">
        <v>9318</v>
      </c>
    </row>
    <row r="3013">
      <c r="A3013" s="54">
        <v>46177.0</v>
      </c>
      <c r="B3013" s="2" t="s">
        <v>1189</v>
      </c>
      <c r="C3013" s="2" t="s">
        <v>148</v>
      </c>
      <c r="D3013" s="2">
        <v>0.0</v>
      </c>
      <c r="E3013" s="53">
        <v>0.0</v>
      </c>
      <c r="F3013" s="53">
        <v>0.0</v>
      </c>
      <c r="G3013" s="53">
        <v>0.0</v>
      </c>
      <c r="H3013" s="53">
        <v>0.0</v>
      </c>
      <c r="I3013" s="53">
        <v>0.0</v>
      </c>
      <c r="J3013" s="53">
        <v>0.00771210150142629</v>
      </c>
      <c r="K3013" s="53">
        <v>0.003856050750713145</v>
      </c>
      <c r="L3013" s="94">
        <v>0.0</v>
      </c>
      <c r="M3013" s="94">
        <v>5.9476509568301635E-5</v>
      </c>
      <c r="N3013" s="94">
        <v>1.4869127392075409E-5</v>
      </c>
      <c r="O3013" s="2" t="s">
        <v>9319</v>
      </c>
      <c r="P3013" s="2">
        <v>99.0</v>
      </c>
      <c r="Q3013" s="2" t="s">
        <v>9320</v>
      </c>
    </row>
    <row r="3014">
      <c r="A3014" s="54">
        <v>46178.0</v>
      </c>
      <c r="B3014" s="2" t="s">
        <v>194</v>
      </c>
      <c r="C3014" s="2" t="s">
        <v>196</v>
      </c>
      <c r="D3014" s="2">
        <v>0.0</v>
      </c>
      <c r="E3014" s="53">
        <v>0.008</v>
      </c>
      <c r="F3014" s="53">
        <v>0.032</v>
      </c>
      <c r="G3014" s="53">
        <v>0.049</v>
      </c>
      <c r="H3014" s="53">
        <v>0.059</v>
      </c>
      <c r="I3014" s="53">
        <v>0.071</v>
      </c>
      <c r="J3014" s="53">
        <v>0.07</v>
      </c>
      <c r="K3014" s="53">
        <v>0.059</v>
      </c>
      <c r="L3014" s="2">
        <v>0.0024</v>
      </c>
      <c r="M3014" s="2">
        <v>0.0049</v>
      </c>
      <c r="N3014" s="2">
        <v>0.0035</v>
      </c>
      <c r="O3014" s="2" t="s">
        <v>9316</v>
      </c>
      <c r="P3014" s="2">
        <v>1.0</v>
      </c>
      <c r="Q3014" s="2" t="s">
        <v>9317</v>
      </c>
    </row>
    <row r="3015">
      <c r="A3015" s="54">
        <v>46178.0</v>
      </c>
      <c r="B3015" s="2" t="s">
        <v>145</v>
      </c>
      <c r="C3015" s="2" t="s">
        <v>196</v>
      </c>
      <c r="D3015" s="2">
        <v>0.0</v>
      </c>
      <c r="E3015" s="53">
        <v>0.0</v>
      </c>
      <c r="F3015" s="53">
        <v>0.005</v>
      </c>
      <c r="G3015" s="53">
        <v>0.011</v>
      </c>
      <c r="H3015" s="53">
        <v>0.015</v>
      </c>
      <c r="I3015" s="53">
        <v>0.022</v>
      </c>
      <c r="J3015" s="53">
        <v>0.045</v>
      </c>
      <c r="K3015" s="53">
        <v>0.028</v>
      </c>
      <c r="L3015" s="2">
        <v>1.0E-4</v>
      </c>
      <c r="M3015" s="2">
        <v>0.002</v>
      </c>
      <c r="N3015" s="2">
        <v>8.0E-4</v>
      </c>
      <c r="O3015" s="2" t="s">
        <v>9316</v>
      </c>
      <c r="P3015" s="2">
        <v>2.0</v>
      </c>
      <c r="Q3015" s="2" t="s">
        <v>9317</v>
      </c>
    </row>
    <row r="3016">
      <c r="A3016" s="54">
        <v>46178.0</v>
      </c>
      <c r="B3016" s="2" t="s">
        <v>1801</v>
      </c>
      <c r="C3016" s="2" t="s">
        <v>196</v>
      </c>
      <c r="D3016" s="2">
        <v>0.0</v>
      </c>
      <c r="E3016" s="53">
        <v>0.0</v>
      </c>
      <c r="F3016" s="53">
        <v>0.0</v>
      </c>
      <c r="G3016" s="53">
        <v>0.0</v>
      </c>
      <c r="H3016" s="53">
        <v>0.0</v>
      </c>
      <c r="I3016" s="53">
        <v>0.0</v>
      </c>
      <c r="J3016" s="53">
        <v>0.0</v>
      </c>
      <c r="K3016" s="53">
        <v>0.0</v>
      </c>
      <c r="L3016" s="94">
        <v>0.0</v>
      </c>
      <c r="M3016" s="94">
        <v>0.0</v>
      </c>
      <c r="N3016" s="94">
        <v>0.0</v>
      </c>
      <c r="O3016" s="2" t="s">
        <v>9316</v>
      </c>
      <c r="P3016" s="2">
        <v>3.0</v>
      </c>
      <c r="Q3016" s="2" t="s">
        <v>9318</v>
      </c>
    </row>
    <row r="3017">
      <c r="A3017" s="54">
        <v>46178.0</v>
      </c>
      <c r="B3017" s="2" t="s">
        <v>932</v>
      </c>
      <c r="C3017" s="2" t="s">
        <v>196</v>
      </c>
      <c r="D3017" s="2">
        <v>0.0</v>
      </c>
      <c r="E3017" s="53">
        <v>7.183250882631096E-4</v>
      </c>
      <c r="F3017" s="53">
        <v>0.005468815196214428</v>
      </c>
      <c r="G3017" s="53">
        <v>0.00943049469934965</v>
      </c>
      <c r="H3017" s="53">
        <v>0.011887383299433354</v>
      </c>
      <c r="I3017" s="53">
        <v>0.014495077577637143</v>
      </c>
      <c r="J3017" s="53">
        <v>0.02292060505010992</v>
      </c>
      <c r="K3017" s="53">
        <v>0.016175549874729786</v>
      </c>
      <c r="L3017" s="94">
        <v>8.893423027446185E-5</v>
      </c>
      <c r="M3017" s="94">
        <v>5.253541358631244E-4</v>
      </c>
      <c r="N3017" s="94">
        <v>2.616484137498708E-4</v>
      </c>
      <c r="O3017" s="2" t="s">
        <v>9316</v>
      </c>
      <c r="P3017" s="2">
        <v>4.0</v>
      </c>
      <c r="Q3017" s="2" t="s">
        <v>9318</v>
      </c>
    </row>
    <row r="3018">
      <c r="A3018" s="54">
        <v>46178.0</v>
      </c>
      <c r="B3018" s="2" t="s">
        <v>515</v>
      </c>
      <c r="C3018" s="2" t="s">
        <v>196</v>
      </c>
      <c r="D3018" s="2">
        <v>0.0</v>
      </c>
      <c r="E3018" s="53">
        <v>0.0</v>
      </c>
      <c r="F3018" s="53">
        <v>0.0</v>
      </c>
      <c r="G3018" s="53">
        <v>0.0</v>
      </c>
      <c r="H3018" s="53">
        <v>0.0</v>
      </c>
      <c r="I3018" s="53">
        <v>0.0</v>
      </c>
      <c r="J3018" s="53">
        <v>0.010715489178012521</v>
      </c>
      <c r="K3018" s="53">
        <v>0.005357744589006261</v>
      </c>
      <c r="L3018" s="94">
        <v>0.0</v>
      </c>
      <c r="M3018" s="94">
        <v>1.1482170832410346E-4</v>
      </c>
      <c r="N3018" s="94">
        <v>2.8705427081025866E-5</v>
      </c>
      <c r="O3018" s="2" t="s">
        <v>9316</v>
      </c>
      <c r="P3018" s="2">
        <v>5.0</v>
      </c>
      <c r="Q3018" s="2" t="s">
        <v>9318</v>
      </c>
    </row>
    <row r="3019">
      <c r="A3019" s="54">
        <v>46178.0</v>
      </c>
      <c r="B3019" s="2" t="s">
        <v>229</v>
      </c>
      <c r="C3019" s="2" t="s">
        <v>196</v>
      </c>
      <c r="D3019" s="2">
        <v>0.0</v>
      </c>
      <c r="E3019" s="53">
        <v>0.11478612951873085</v>
      </c>
      <c r="F3019" s="53">
        <v>0.09068433492608294</v>
      </c>
      <c r="G3019" s="53">
        <v>0.08164762758875678</v>
      </c>
      <c r="H3019" s="53">
        <v>0.07655017302436858</v>
      </c>
      <c r="I3019" s="53">
        <v>0.07088391278998311</v>
      </c>
      <c r="J3019" s="53">
        <v>0.08732698521544778</v>
      </c>
      <c r="K3019" s="53">
        <v>0.08448730640210228</v>
      </c>
      <c r="L3019" s="2">
        <v>0.006666335090872317</v>
      </c>
      <c r="M3019" s="2">
        <v>0.007626002346819035</v>
      </c>
      <c r="N3019" s="2">
        <v>0.007138104943082713</v>
      </c>
      <c r="O3019" s="2" t="s">
        <v>9316</v>
      </c>
      <c r="P3019" s="2">
        <v>6.0</v>
      </c>
      <c r="Q3019" s="2" t="s">
        <v>9317</v>
      </c>
    </row>
    <row r="3020">
      <c r="A3020" s="54">
        <v>46178.0</v>
      </c>
      <c r="B3020" s="2" t="s">
        <v>178</v>
      </c>
      <c r="C3020" s="2" t="s">
        <v>196</v>
      </c>
      <c r="D3020" s="2">
        <v>0.0</v>
      </c>
      <c r="E3020" s="53">
        <v>0.026403471520373076</v>
      </c>
      <c r="F3020" s="53">
        <v>0.055500216517924306</v>
      </c>
      <c r="G3020" s="53">
        <v>0.06328182451444489</v>
      </c>
      <c r="H3020" s="53">
        <v>0.06504781509864836</v>
      </c>
      <c r="I3020" s="53">
        <v>0.06479985070377703</v>
      </c>
      <c r="J3020" s="53">
        <v>0.04765206468194028</v>
      </c>
      <c r="K3020" s="53">
        <v>0.05546694459819258</v>
      </c>
      <c r="L3020" s="94">
        <v>0.004004589313876998</v>
      </c>
      <c r="M3020" s="94">
        <v>0.0022707192684518203</v>
      </c>
      <c r="N3020" s="94">
        <v>0.0030765819430589652</v>
      </c>
      <c r="O3020" s="2" t="s">
        <v>9316</v>
      </c>
      <c r="P3020" s="2">
        <v>7.0</v>
      </c>
      <c r="Q3020" s="2" t="s">
        <v>9318</v>
      </c>
    </row>
    <row r="3021">
      <c r="A3021" s="54">
        <v>46178.0</v>
      </c>
      <c r="B3021" s="2" t="s">
        <v>1876</v>
      </c>
      <c r="C3021" s="2" t="s">
        <v>196</v>
      </c>
      <c r="D3021" s="2">
        <v>0.0</v>
      </c>
      <c r="E3021" s="53">
        <v>0.0</v>
      </c>
      <c r="F3021" s="53">
        <v>0.0</v>
      </c>
      <c r="G3021" s="53">
        <v>0.0</v>
      </c>
      <c r="H3021" s="53">
        <v>0.0</v>
      </c>
      <c r="I3021" s="53">
        <v>0.0</v>
      </c>
      <c r="J3021" s="53">
        <v>0.0</v>
      </c>
      <c r="K3021" s="53">
        <v>0.0</v>
      </c>
      <c r="L3021" s="94">
        <v>0.0</v>
      </c>
      <c r="M3021" s="94">
        <v>0.0</v>
      </c>
      <c r="N3021" s="94">
        <v>0.0</v>
      </c>
      <c r="O3021" s="2" t="s">
        <v>9316</v>
      </c>
      <c r="P3021" s="2">
        <v>8.0</v>
      </c>
      <c r="Q3021" s="2" t="s">
        <v>9318</v>
      </c>
    </row>
    <row r="3022">
      <c r="A3022" s="54">
        <v>46178.0</v>
      </c>
      <c r="B3022" s="2" t="s">
        <v>687</v>
      </c>
      <c r="C3022" s="2" t="s">
        <v>196</v>
      </c>
      <c r="D3022" s="2">
        <v>0.0</v>
      </c>
      <c r="E3022" s="53">
        <v>3.908364438857428E-5</v>
      </c>
      <c r="F3022" s="53">
        <v>0.0012756462506714752</v>
      </c>
      <c r="G3022" s="53">
        <v>0.0035734892615481902</v>
      </c>
      <c r="H3022" s="53">
        <v>0.005741227692388586</v>
      </c>
      <c r="I3022" s="53">
        <v>0.008922766890354566</v>
      </c>
      <c r="J3022" s="53">
        <v>0.008094601172559867</v>
      </c>
      <c r="K3022" s="53">
        <v>0.005834045217054029</v>
      </c>
      <c r="L3022" s="94">
        <v>1.276982550240023E-5</v>
      </c>
      <c r="M3022" s="94">
        <v>6.552256814280758E-5</v>
      </c>
      <c r="N3022" s="94">
        <v>3.403608359463099E-5</v>
      </c>
      <c r="O3022" s="2" t="s">
        <v>9316</v>
      </c>
      <c r="P3022" s="2">
        <v>9.0</v>
      </c>
      <c r="Q3022" s="2" t="s">
        <v>9318</v>
      </c>
    </row>
    <row r="3023">
      <c r="A3023" s="54">
        <v>46178.0</v>
      </c>
      <c r="B3023" s="2" t="s">
        <v>301</v>
      </c>
      <c r="C3023" s="2" t="s">
        <v>196</v>
      </c>
      <c r="D3023" s="2">
        <v>0.0</v>
      </c>
      <c r="E3023" s="53">
        <v>0.0</v>
      </c>
      <c r="F3023" s="53">
        <v>0.0</v>
      </c>
      <c r="G3023" s="53">
        <v>0.0</v>
      </c>
      <c r="H3023" s="53">
        <v>0.0</v>
      </c>
      <c r="I3023" s="53">
        <v>0.0</v>
      </c>
      <c r="J3023" s="53">
        <v>0.026000000000000002</v>
      </c>
      <c r="K3023" s="53">
        <v>0.013000000000000001</v>
      </c>
      <c r="L3023" s="2">
        <v>0.0</v>
      </c>
      <c r="M3023" s="2">
        <v>7.0E-4</v>
      </c>
      <c r="N3023" s="2">
        <v>2.0E-4</v>
      </c>
      <c r="O3023" s="2" t="s">
        <v>9316</v>
      </c>
      <c r="P3023" s="2">
        <v>10.0</v>
      </c>
      <c r="Q3023" s="2" t="s">
        <v>9317</v>
      </c>
    </row>
    <row r="3024">
      <c r="A3024" s="54">
        <v>46178.0</v>
      </c>
      <c r="B3024" s="2" t="s">
        <v>450</v>
      </c>
      <c r="C3024" s="2" t="s">
        <v>196</v>
      </c>
      <c r="D3024" s="2">
        <v>0.0</v>
      </c>
      <c r="E3024" s="53">
        <v>6.110555634725527E-4</v>
      </c>
      <c r="F3024" s="53">
        <v>0.005043976815197433</v>
      </c>
      <c r="G3024" s="53">
        <v>0.008935544689246776</v>
      </c>
      <c r="H3024" s="53">
        <v>0.011416321308226935</v>
      </c>
      <c r="I3024" s="53">
        <v>0.014109571412910348</v>
      </c>
      <c r="J3024" s="53">
        <v>0.002734754533165315</v>
      </c>
      <c r="K3024" s="53">
        <v>0.005835149611206045</v>
      </c>
      <c r="L3024" s="94">
        <v>7.984395889352627E-5</v>
      </c>
      <c r="M3024" s="94">
        <v>7.478882356668241E-6</v>
      </c>
      <c r="N3024" s="94">
        <v>3.4048970985158065E-5</v>
      </c>
      <c r="O3024" s="2" t="s">
        <v>9316</v>
      </c>
      <c r="P3024" s="2">
        <v>11.0</v>
      </c>
      <c r="Q3024" s="2" t="s">
        <v>9318</v>
      </c>
    </row>
    <row r="3025">
      <c r="A3025" s="54">
        <v>46178.0</v>
      </c>
      <c r="B3025" s="2" t="s">
        <v>1189</v>
      </c>
      <c r="C3025" s="2" t="s">
        <v>196</v>
      </c>
      <c r="D3025" s="2">
        <v>0.0</v>
      </c>
      <c r="E3025" s="53">
        <v>0.0</v>
      </c>
      <c r="F3025" s="53">
        <v>0.0</v>
      </c>
      <c r="G3025" s="53">
        <v>0.0</v>
      </c>
      <c r="H3025" s="53">
        <v>0.0</v>
      </c>
      <c r="I3025" s="53">
        <v>0.0</v>
      </c>
      <c r="J3025" s="53">
        <v>0.007649269843682466</v>
      </c>
      <c r="K3025" s="53">
        <v>0.003824634921841233</v>
      </c>
      <c r="L3025" s="94">
        <v>0.0</v>
      </c>
      <c r="M3025" s="94">
        <v>5.851132914146998E-5</v>
      </c>
      <c r="N3025" s="94">
        <v>1.4627832285367495E-5</v>
      </c>
      <c r="O3025" s="2" t="s">
        <v>9319</v>
      </c>
      <c r="P3025" s="2">
        <v>99.0</v>
      </c>
      <c r="Q3025" s="2" t="s">
        <v>9320</v>
      </c>
    </row>
    <row r="3026">
      <c r="A3026" s="54">
        <v>46179.0</v>
      </c>
      <c r="B3026" s="2" t="s">
        <v>194</v>
      </c>
      <c r="C3026" s="2" t="s">
        <v>288</v>
      </c>
      <c r="D3026" s="2">
        <v>1.0</v>
      </c>
      <c r="E3026" s="53">
        <v>0.067</v>
      </c>
      <c r="F3026" s="53">
        <v>0.132</v>
      </c>
      <c r="G3026" s="53">
        <v>0.157</v>
      </c>
      <c r="H3026" s="53">
        <v>0.167</v>
      </c>
      <c r="I3026" s="53">
        <v>0.173</v>
      </c>
      <c r="J3026" s="53">
        <v>0.069</v>
      </c>
      <c r="K3026" s="53">
        <v>0.113</v>
      </c>
      <c r="L3026" s="2">
        <v>0.7106</v>
      </c>
      <c r="M3026" s="2">
        <v>0.8668</v>
      </c>
      <c r="N3026" s="2">
        <v>0.7868</v>
      </c>
      <c r="O3026" s="2" t="s">
        <v>9316</v>
      </c>
      <c r="P3026" s="2">
        <v>1.0</v>
      </c>
      <c r="Q3026" s="2" t="s">
        <v>9317</v>
      </c>
    </row>
    <row r="3027">
      <c r="A3027" s="54">
        <v>46179.0</v>
      </c>
      <c r="B3027" s="2" t="s">
        <v>145</v>
      </c>
      <c r="C3027" s="2" t="s">
        <v>288</v>
      </c>
      <c r="D3027" s="2">
        <v>0.0</v>
      </c>
      <c r="E3027" s="53">
        <v>0.07</v>
      </c>
      <c r="F3027" s="53">
        <v>0.071</v>
      </c>
      <c r="G3027" s="53">
        <v>0.074</v>
      </c>
      <c r="H3027" s="53">
        <v>0.077</v>
      </c>
      <c r="I3027" s="53">
        <v>0.082</v>
      </c>
      <c r="J3027" s="53">
        <v>0.045</v>
      </c>
      <c r="K3027" s="53">
        <v>0.059</v>
      </c>
      <c r="L3027" s="2">
        <v>0.0055</v>
      </c>
      <c r="M3027" s="2">
        <v>0.002</v>
      </c>
      <c r="N3027" s="2">
        <v>0.0035</v>
      </c>
      <c r="O3027" s="2" t="s">
        <v>9316</v>
      </c>
      <c r="P3027" s="2">
        <v>2.0</v>
      </c>
      <c r="Q3027" s="2" t="s">
        <v>9317</v>
      </c>
    </row>
    <row r="3028">
      <c r="A3028" s="54">
        <v>46179.0</v>
      </c>
      <c r="B3028" s="2" t="s">
        <v>1801</v>
      </c>
      <c r="C3028" s="2" t="s">
        <v>288</v>
      </c>
      <c r="D3028" s="2">
        <v>0.0</v>
      </c>
      <c r="E3028" s="53">
        <v>0.0</v>
      </c>
      <c r="F3028" s="53">
        <v>0.0</v>
      </c>
      <c r="G3028" s="53">
        <v>0.0</v>
      </c>
      <c r="H3028" s="53">
        <v>0.0</v>
      </c>
      <c r="I3028" s="53">
        <v>0.0</v>
      </c>
      <c r="J3028" s="53">
        <v>0.0</v>
      </c>
      <c r="K3028" s="53">
        <v>0.0</v>
      </c>
      <c r="L3028" s="94">
        <v>0.0</v>
      </c>
      <c r="M3028" s="94">
        <v>0.0</v>
      </c>
      <c r="N3028" s="94">
        <v>0.0</v>
      </c>
      <c r="O3028" s="2" t="s">
        <v>9316</v>
      </c>
      <c r="P3028" s="2">
        <v>3.0</v>
      </c>
      <c r="Q3028" s="2" t="s">
        <v>9318</v>
      </c>
    </row>
    <row r="3029">
      <c r="A3029" s="54">
        <v>46179.0</v>
      </c>
      <c r="B3029" s="2" t="s">
        <v>932</v>
      </c>
      <c r="C3029" s="2" t="s">
        <v>288</v>
      </c>
      <c r="D3029" s="2">
        <v>0.0</v>
      </c>
      <c r="E3029" s="53">
        <v>2.7219430910510974E-4</v>
      </c>
      <c r="F3029" s="53">
        <v>0.0033664506382175873</v>
      </c>
      <c r="G3029" s="53">
        <v>0.006824232436106646</v>
      </c>
      <c r="H3029" s="53">
        <v>0.009326651902338818</v>
      </c>
      <c r="I3029" s="53">
        <v>0.012330486490730994</v>
      </c>
      <c r="J3029" s="53">
        <v>0.022733956089431715</v>
      </c>
      <c r="K3029" s="53">
        <v>0.014779094262769181</v>
      </c>
      <c r="L3029" s="94">
        <v>4.6570148342010045E-5</v>
      </c>
      <c r="M3029" s="94">
        <v>5.168327594762094E-4</v>
      </c>
      <c r="N3029" s="94">
        <v>2.1842162722781691E-4</v>
      </c>
      <c r="O3029" s="2" t="s">
        <v>9316</v>
      </c>
      <c r="P3029" s="2">
        <v>4.0</v>
      </c>
      <c r="Q3029" s="2" t="s">
        <v>9318</v>
      </c>
    </row>
    <row r="3030">
      <c r="A3030" s="54">
        <v>46179.0</v>
      </c>
      <c r="B3030" s="2" t="s">
        <v>515</v>
      </c>
      <c r="C3030" s="2" t="s">
        <v>288</v>
      </c>
      <c r="D3030" s="2">
        <v>0.0</v>
      </c>
      <c r="E3030" s="53">
        <v>0.0011669225486090305</v>
      </c>
      <c r="F3030" s="53">
        <v>0.006970336527180175</v>
      </c>
      <c r="G3030" s="53">
        <v>0.01108599829903915</v>
      </c>
      <c r="H3030" s="53">
        <v>0.013420432611347122</v>
      </c>
      <c r="I3030" s="53">
        <v>0.015715952596777785</v>
      </c>
      <c r="J3030" s="53">
        <v>0.010633279369219963</v>
      </c>
      <c r="K3030" s="53">
        <v>0.010859638834129557</v>
      </c>
      <c r="L3030" s="94">
        <v>1.2289935828629895E-4</v>
      </c>
      <c r="M3030" s="94">
        <v>1.1306663014387888E-4</v>
      </c>
      <c r="N3030" s="94">
        <v>1.1793175560773475E-4</v>
      </c>
      <c r="O3030" s="2" t="s">
        <v>9316</v>
      </c>
      <c r="P3030" s="2">
        <v>5.0</v>
      </c>
      <c r="Q3030" s="2" t="s">
        <v>9318</v>
      </c>
    </row>
    <row r="3031">
      <c r="A3031" s="54">
        <v>46179.0</v>
      </c>
      <c r="B3031" s="2" t="s">
        <v>229</v>
      </c>
      <c r="C3031" s="2" t="s">
        <v>288</v>
      </c>
      <c r="D3031" s="2">
        <v>0.0</v>
      </c>
      <c r="E3031" s="53">
        <v>0.1368841277941757</v>
      </c>
      <c r="F3031" s="53">
        <v>0.11301774697295817</v>
      </c>
      <c r="G3031" s="53">
        <v>0.10955948076317017</v>
      </c>
      <c r="H3031" s="53">
        <v>0.10781201400843399</v>
      </c>
      <c r="I3031" s="53">
        <v>0.10534603444725497</v>
      </c>
      <c r="J3031" s="53">
        <v>0.0866158569099781</v>
      </c>
      <c r="K3031" s="53">
        <v>0.09808766883657413</v>
      </c>
      <c r="L3031" s="2">
        <v>0.012003279825095454</v>
      </c>
      <c r="M3031" s="2">
        <v>0.0075023066682498</v>
      </c>
      <c r="N3031" s="2">
        <v>0.009621190777793436</v>
      </c>
      <c r="O3031" s="2" t="s">
        <v>9316</v>
      </c>
      <c r="P3031" s="2">
        <v>6.0</v>
      </c>
      <c r="Q3031" s="2" t="s">
        <v>9317</v>
      </c>
    </row>
    <row r="3032">
      <c r="A3032" s="54">
        <v>46179.0</v>
      </c>
      <c r="B3032" s="2" t="s">
        <v>178</v>
      </c>
      <c r="C3032" s="2" t="s">
        <v>288</v>
      </c>
      <c r="D3032" s="2">
        <v>0.0</v>
      </c>
      <c r="E3032" s="53">
        <v>0.0747831968110397</v>
      </c>
      <c r="F3032" s="53">
        <v>0.07327463740623982</v>
      </c>
      <c r="G3032" s="53">
        <v>0.06905137825223731</v>
      </c>
      <c r="H3032" s="53">
        <v>0.06629914210617581</v>
      </c>
      <c r="I3032" s="53">
        <v>0.06332630636067983</v>
      </c>
      <c r="J3032" s="53">
        <v>0.047264020460262464</v>
      </c>
      <c r="K3032" s="53">
        <v>0.058157699356249884</v>
      </c>
      <c r="L3032" s="94">
        <v>0.004768092838533552</v>
      </c>
      <c r="M3032" s="94">
        <v>0.0022338876300681087</v>
      </c>
      <c r="N3032" s="94">
        <v>0.0033823179944119483</v>
      </c>
      <c r="O3032" s="2" t="s">
        <v>9316</v>
      </c>
      <c r="P3032" s="2">
        <v>7.0</v>
      </c>
      <c r="Q3032" s="2" t="s">
        <v>9318</v>
      </c>
    </row>
    <row r="3033">
      <c r="A3033" s="54">
        <v>46179.0</v>
      </c>
      <c r="B3033" s="2" t="s">
        <v>1876</v>
      </c>
      <c r="C3033" s="2" t="s">
        <v>288</v>
      </c>
      <c r="D3033" s="2">
        <v>0.0</v>
      </c>
      <c r="E3033" s="53">
        <v>0.0</v>
      </c>
      <c r="F3033" s="53">
        <v>0.0</v>
      </c>
      <c r="G3033" s="53">
        <v>0.0</v>
      </c>
      <c r="H3033" s="53">
        <v>0.0</v>
      </c>
      <c r="I3033" s="53">
        <v>0.0</v>
      </c>
      <c r="J3033" s="53">
        <v>0.0</v>
      </c>
      <c r="K3033" s="53">
        <v>0.0</v>
      </c>
      <c r="L3033" s="94">
        <v>0.0</v>
      </c>
      <c r="M3033" s="94">
        <v>0.0</v>
      </c>
      <c r="N3033" s="94">
        <v>0.0</v>
      </c>
      <c r="O3033" s="2" t="s">
        <v>9316</v>
      </c>
      <c r="P3033" s="2">
        <v>8.0</v>
      </c>
      <c r="Q3033" s="2" t="s">
        <v>9318</v>
      </c>
    </row>
    <row r="3034">
      <c r="A3034" s="54">
        <v>46179.0</v>
      </c>
      <c r="B3034" s="2" t="s">
        <v>687</v>
      </c>
      <c r="C3034" s="2" t="s">
        <v>288</v>
      </c>
      <c r="D3034" s="2">
        <v>0.0</v>
      </c>
      <c r="E3034" s="53">
        <v>0.0</v>
      </c>
      <c r="F3034" s="53">
        <v>0.0</v>
      </c>
      <c r="G3034" s="53">
        <v>0.0</v>
      </c>
      <c r="H3034" s="53">
        <v>0.0</v>
      </c>
      <c r="I3034" s="53">
        <v>0.0</v>
      </c>
      <c r="J3034" s="53">
        <v>0.008032498957383945</v>
      </c>
      <c r="K3034" s="53">
        <v>0.004016249478691973</v>
      </c>
      <c r="L3034" s="94">
        <v>0.0</v>
      </c>
      <c r="M3034" s="94">
        <v>6.452103950037416E-5</v>
      </c>
      <c r="N3034" s="94">
        <v>1.613025987509354E-5</v>
      </c>
      <c r="O3034" s="2" t="s">
        <v>9316</v>
      </c>
      <c r="P3034" s="2">
        <v>9.0</v>
      </c>
      <c r="Q3034" s="2" t="s">
        <v>9318</v>
      </c>
    </row>
    <row r="3035">
      <c r="A3035" s="54">
        <v>46179.0</v>
      </c>
      <c r="B3035" s="2" t="s">
        <v>301</v>
      </c>
      <c r="C3035" s="2" t="s">
        <v>288</v>
      </c>
      <c r="D3035" s="2">
        <v>0.0</v>
      </c>
      <c r="E3035" s="53">
        <v>0.0</v>
      </c>
      <c r="F3035" s="53">
        <v>0.0</v>
      </c>
      <c r="G3035" s="53">
        <v>0.0</v>
      </c>
      <c r="H3035" s="53">
        <v>0.0</v>
      </c>
      <c r="I3035" s="53">
        <v>0.0</v>
      </c>
      <c r="J3035" s="53">
        <v>0.025</v>
      </c>
      <c r="K3035" s="53">
        <v>0.013000000000000001</v>
      </c>
      <c r="L3035" s="2">
        <v>0.0</v>
      </c>
      <c r="M3035" s="2">
        <v>6.0E-4</v>
      </c>
      <c r="N3035" s="2">
        <v>2.0E-4</v>
      </c>
      <c r="O3035" s="2" t="s">
        <v>9316</v>
      </c>
      <c r="P3035" s="2">
        <v>10.0</v>
      </c>
      <c r="Q3035" s="2" t="s">
        <v>9317</v>
      </c>
    </row>
    <row r="3036">
      <c r="A3036" s="54">
        <v>46179.0</v>
      </c>
      <c r="B3036" s="2" t="s">
        <v>450</v>
      </c>
      <c r="C3036" s="2" t="s">
        <v>288</v>
      </c>
      <c r="D3036" s="2">
        <v>0.0</v>
      </c>
      <c r="E3036" s="53">
        <v>0.0</v>
      </c>
      <c r="F3036" s="53">
        <v>0.0</v>
      </c>
      <c r="G3036" s="53">
        <v>0.0</v>
      </c>
      <c r="H3036" s="53">
        <v>0.0</v>
      </c>
      <c r="I3036" s="53">
        <v>0.0</v>
      </c>
      <c r="J3036" s="53">
        <v>0.0027137733494292117</v>
      </c>
      <c r="K3036" s="53">
        <v>0.0013568866747146059</v>
      </c>
      <c r="L3036" s="94">
        <v>0.0</v>
      </c>
      <c r="M3036" s="94">
        <v>7.364565792072243E-6</v>
      </c>
      <c r="N3036" s="94">
        <v>1.8411414480180607E-6</v>
      </c>
      <c r="O3036" s="2" t="s">
        <v>9316</v>
      </c>
      <c r="P3036" s="2">
        <v>11.0</v>
      </c>
      <c r="Q3036" s="2" t="s">
        <v>9318</v>
      </c>
    </row>
    <row r="3037">
      <c r="A3037" s="54">
        <v>46179.0</v>
      </c>
      <c r="B3037" s="2" t="s">
        <v>1189</v>
      </c>
      <c r="C3037" s="2" t="s">
        <v>288</v>
      </c>
      <c r="D3037" s="2">
        <v>0.0</v>
      </c>
      <c r="E3037" s="53">
        <v>1.0314235590511683E-4</v>
      </c>
      <c r="F3037" s="53">
        <v>0.002072293448021506</v>
      </c>
      <c r="G3037" s="53">
        <v>0.0049382508369599796</v>
      </c>
      <c r="H3037" s="53">
        <v>0.007317542769193518</v>
      </c>
      <c r="I3037" s="53">
        <v>0.010489139936213013</v>
      </c>
      <c r="J3037" s="53">
        <v>0.007586979678865739</v>
      </c>
      <c r="K3037" s="53">
        <v>0.006262615257912859</v>
      </c>
      <c r="L3037" s="94">
        <v>2.4386321328735938E-5</v>
      </c>
      <c r="M3037" s="94">
        <v>5.756226064752167E-5</v>
      </c>
      <c r="N3037" s="94">
        <v>3.922034986864294E-5</v>
      </c>
      <c r="O3037" s="2" t="s">
        <v>9319</v>
      </c>
      <c r="P3037" s="2">
        <v>99.0</v>
      </c>
      <c r="Q3037" s="2" t="s">
        <v>9320</v>
      </c>
    </row>
    <row r="3038">
      <c r="A3038" s="54">
        <v>46180.0</v>
      </c>
      <c r="B3038" s="2" t="s">
        <v>194</v>
      </c>
      <c r="C3038" s="2" t="s">
        <v>256</v>
      </c>
      <c r="D3038" s="2">
        <v>0.0</v>
      </c>
      <c r="E3038" s="53">
        <v>0.127</v>
      </c>
      <c r="F3038" s="53">
        <v>0.076</v>
      </c>
      <c r="G3038" s="53">
        <v>0.062</v>
      </c>
      <c r="H3038" s="53">
        <v>0.056</v>
      </c>
      <c r="I3038" s="53">
        <v>0.054</v>
      </c>
      <c r="J3038" s="53">
        <v>0.077</v>
      </c>
      <c r="K3038" s="53">
        <v>0.069</v>
      </c>
      <c r="L3038" s="2">
        <v>0.0038</v>
      </c>
      <c r="M3038" s="2">
        <v>0.0059</v>
      </c>
      <c r="N3038" s="2">
        <v>0.0048</v>
      </c>
      <c r="O3038" s="2" t="s">
        <v>9316</v>
      </c>
      <c r="P3038" s="2">
        <v>1.0</v>
      </c>
      <c r="Q3038" s="2" t="s">
        <v>9317</v>
      </c>
    </row>
    <row r="3039">
      <c r="A3039" s="54">
        <v>46180.0</v>
      </c>
      <c r="B3039" s="2" t="s">
        <v>145</v>
      </c>
      <c r="C3039" s="2" t="s">
        <v>256</v>
      </c>
      <c r="D3039" s="2">
        <v>0.0</v>
      </c>
      <c r="E3039" s="53">
        <v>0.0</v>
      </c>
      <c r="F3039" s="53">
        <v>0.0</v>
      </c>
      <c r="G3039" s="53">
        <v>0.0</v>
      </c>
      <c r="H3039" s="53">
        <v>0.0</v>
      </c>
      <c r="I3039" s="53">
        <v>0.0</v>
      </c>
      <c r="J3039" s="53">
        <v>0.044</v>
      </c>
      <c r="K3039" s="53">
        <v>0.022</v>
      </c>
      <c r="L3039" s="2">
        <v>0.0</v>
      </c>
      <c r="M3039" s="2">
        <v>0.0019</v>
      </c>
      <c r="N3039" s="2">
        <v>5.0E-4</v>
      </c>
      <c r="O3039" s="2" t="s">
        <v>9316</v>
      </c>
      <c r="P3039" s="2">
        <v>2.0</v>
      </c>
      <c r="Q3039" s="2" t="s">
        <v>9317</v>
      </c>
    </row>
    <row r="3040">
      <c r="A3040" s="54">
        <v>46180.0</v>
      </c>
      <c r="B3040" s="2" t="s">
        <v>1801</v>
      </c>
      <c r="C3040" s="2" t="s">
        <v>256</v>
      </c>
      <c r="D3040" s="2">
        <v>0.0</v>
      </c>
      <c r="E3040" s="53">
        <v>0.0</v>
      </c>
      <c r="F3040" s="53">
        <v>0.0</v>
      </c>
      <c r="G3040" s="53">
        <v>0.0</v>
      </c>
      <c r="H3040" s="53">
        <v>0.0</v>
      </c>
      <c r="I3040" s="53">
        <v>0.0</v>
      </c>
      <c r="J3040" s="53">
        <v>0.0</v>
      </c>
      <c r="K3040" s="53">
        <v>0.0</v>
      </c>
      <c r="L3040" s="94">
        <v>0.0</v>
      </c>
      <c r="M3040" s="94">
        <v>0.0</v>
      </c>
      <c r="N3040" s="94">
        <v>0.0</v>
      </c>
      <c r="O3040" s="2" t="s">
        <v>9316</v>
      </c>
      <c r="P3040" s="2">
        <v>3.0</v>
      </c>
      <c r="Q3040" s="2" t="s">
        <v>9318</v>
      </c>
    </row>
    <row r="3041">
      <c r="A3041" s="54">
        <v>46180.0</v>
      </c>
      <c r="B3041" s="2" t="s">
        <v>932</v>
      </c>
      <c r="C3041" s="2" t="s">
        <v>256</v>
      </c>
      <c r="D3041" s="2">
        <v>0.0</v>
      </c>
      <c r="E3041" s="53">
        <v>0.0</v>
      </c>
      <c r="F3041" s="53">
        <v>0.0</v>
      </c>
      <c r="G3041" s="53">
        <v>0.0</v>
      </c>
      <c r="H3041" s="53">
        <v>0.0</v>
      </c>
      <c r="I3041" s="53">
        <v>0.0</v>
      </c>
      <c r="J3041" s="53">
        <v>0.02254891426097922</v>
      </c>
      <c r="K3041" s="53">
        <v>0.01127445713048961</v>
      </c>
      <c r="L3041" s="94">
        <v>0.0</v>
      </c>
      <c r="M3041" s="94">
        <v>5.084535343489921E-4</v>
      </c>
      <c r="N3041" s="94">
        <v>1.2711338358724803E-4</v>
      </c>
      <c r="O3041" s="2" t="s">
        <v>9316</v>
      </c>
      <c r="P3041" s="2">
        <v>4.0</v>
      </c>
      <c r="Q3041" s="2" t="s">
        <v>9318</v>
      </c>
    </row>
    <row r="3042">
      <c r="A3042" s="54">
        <v>46180.0</v>
      </c>
      <c r="B3042" s="2" t="s">
        <v>515</v>
      </c>
      <c r="C3042" s="2" t="s">
        <v>256</v>
      </c>
      <c r="D3042" s="2">
        <v>0.0</v>
      </c>
      <c r="E3042" s="53">
        <v>0.0782151121244867</v>
      </c>
      <c r="F3042" s="53">
        <v>0.05706608336278128</v>
      </c>
      <c r="G3042" s="53">
        <v>0.04503232338503342</v>
      </c>
      <c r="H3042" s="53">
        <v>0.0383997746538905</v>
      </c>
      <c r="I3042" s="53">
        <v>0.03167491685780545</v>
      </c>
      <c r="J3042" s="53">
        <v>0.010551700278498171</v>
      </c>
      <c r="K3042" s="53">
        <v>0.027792011831765797</v>
      </c>
      <c r="L3042" s="94">
        <v>0.002027910149454228</v>
      </c>
      <c r="M3042" s="94">
        <v>1.1133837876725839E-4</v>
      </c>
      <c r="N3042" s="94">
        <v>7.723959216570101E-4</v>
      </c>
      <c r="O3042" s="2" t="s">
        <v>9316</v>
      </c>
      <c r="P3042" s="2">
        <v>5.0</v>
      </c>
      <c r="Q3042" s="2" t="s">
        <v>9318</v>
      </c>
    </row>
    <row r="3043">
      <c r="A3043" s="54">
        <v>46180.0</v>
      </c>
      <c r="B3043" s="2" t="s">
        <v>229</v>
      </c>
      <c r="C3043" s="2" t="s">
        <v>256</v>
      </c>
      <c r="D3043" s="2">
        <v>0.0</v>
      </c>
      <c r="E3043" s="53">
        <v>0.056286072404616194</v>
      </c>
      <c r="F3043" s="53">
        <v>0.06788965254013525</v>
      </c>
      <c r="G3043" s="53">
        <v>0.0634333199849928</v>
      </c>
      <c r="H3043" s="53">
        <v>0.058834004681178644</v>
      </c>
      <c r="I3043" s="53">
        <v>0.05275345850733482</v>
      </c>
      <c r="J3043" s="53">
        <v>0.08591085174182556</v>
      </c>
      <c r="K3043" s="53">
        <v>0.07467208586340918</v>
      </c>
      <c r="L3043" s="2">
        <v>0.004023786084318487</v>
      </c>
      <c r="M3043" s="2">
        <v>0.007380674447005931</v>
      </c>
      <c r="N3043" s="2">
        <v>0.005575920407192353</v>
      </c>
      <c r="O3043" s="2" t="s">
        <v>9316</v>
      </c>
      <c r="P3043" s="2">
        <v>6.0</v>
      </c>
      <c r="Q3043" s="2" t="s">
        <v>9317</v>
      </c>
    </row>
    <row r="3044">
      <c r="A3044" s="54">
        <v>46180.0</v>
      </c>
      <c r="B3044" s="2" t="s">
        <v>178</v>
      </c>
      <c r="C3044" s="2" t="s">
        <v>256</v>
      </c>
      <c r="D3044" s="2">
        <v>0.0</v>
      </c>
      <c r="E3044" s="53">
        <v>1.969626766349338E-4</v>
      </c>
      <c r="F3044" s="53">
        <v>0.0028603636483479356</v>
      </c>
      <c r="G3044" s="53">
        <v>0.006106029694827649</v>
      </c>
      <c r="H3044" s="53">
        <v>0.008554952471090435</v>
      </c>
      <c r="I3044" s="53">
        <v>0.01158273197870639</v>
      </c>
      <c r="J3044" s="53">
        <v>0.046879317475371544</v>
      </c>
      <c r="K3044" s="53">
        <v>0.026492673585099595</v>
      </c>
      <c r="L3044" s="94">
        <v>3.728359863411704E-5</v>
      </c>
      <c r="M3044" s="94">
        <v>0.002197670406956676</v>
      </c>
      <c r="N3044" s="94">
        <v>7.018617536866338E-4</v>
      </c>
      <c r="O3044" s="2" t="s">
        <v>9316</v>
      </c>
      <c r="P3044" s="2">
        <v>7.0</v>
      </c>
      <c r="Q3044" s="2" t="s">
        <v>9318</v>
      </c>
    </row>
    <row r="3045">
      <c r="A3045" s="54">
        <v>46180.0</v>
      </c>
      <c r="B3045" s="2" t="s">
        <v>1876</v>
      </c>
      <c r="C3045" s="2" t="s">
        <v>256</v>
      </c>
      <c r="D3045" s="2">
        <v>0.0</v>
      </c>
      <c r="E3045" s="53">
        <v>0.0</v>
      </c>
      <c r="F3045" s="53">
        <v>0.0</v>
      </c>
      <c r="G3045" s="53">
        <v>0.0</v>
      </c>
      <c r="H3045" s="53">
        <v>0.0</v>
      </c>
      <c r="I3045" s="53">
        <v>0.0</v>
      </c>
      <c r="J3045" s="53">
        <v>0.0</v>
      </c>
      <c r="K3045" s="53">
        <v>0.0</v>
      </c>
      <c r="L3045" s="94">
        <v>0.0</v>
      </c>
      <c r="M3045" s="94">
        <v>0.0</v>
      </c>
      <c r="N3045" s="94">
        <v>0.0</v>
      </c>
      <c r="O3045" s="2" t="s">
        <v>9316</v>
      </c>
      <c r="P3045" s="2">
        <v>8.0</v>
      </c>
      <c r="Q3045" s="2" t="s">
        <v>9318</v>
      </c>
    </row>
    <row r="3046">
      <c r="A3046" s="54">
        <v>46180.0</v>
      </c>
      <c r="B3046" s="2" t="s">
        <v>687</v>
      </c>
      <c r="C3046" s="2" t="s">
        <v>256</v>
      </c>
      <c r="D3046" s="2">
        <v>0.0</v>
      </c>
      <c r="E3046" s="53">
        <v>0.0</v>
      </c>
      <c r="F3046" s="53">
        <v>0.0</v>
      </c>
      <c r="G3046" s="53">
        <v>0.0</v>
      </c>
      <c r="H3046" s="53">
        <v>0.0</v>
      </c>
      <c r="I3046" s="53">
        <v>0.0</v>
      </c>
      <c r="J3046" s="53">
        <v>0.007479960647652255</v>
      </c>
      <c r="K3046" s="53">
        <v>0.0037399803238261273</v>
      </c>
      <c r="L3046" s="94">
        <v>0.0</v>
      </c>
      <c r="M3046" s="94">
        <v>5.5949811290426335E-5</v>
      </c>
      <c r="N3046" s="94">
        <v>1.3987452822606584E-5</v>
      </c>
      <c r="O3046" s="2" t="s">
        <v>9316</v>
      </c>
      <c r="P3046" s="2">
        <v>9.0</v>
      </c>
      <c r="Q3046" s="2" t="s">
        <v>9318</v>
      </c>
    </row>
    <row r="3047">
      <c r="A3047" s="54">
        <v>46180.0</v>
      </c>
      <c r="B3047" s="2" t="s">
        <v>301</v>
      </c>
      <c r="C3047" s="2" t="s">
        <v>256</v>
      </c>
      <c r="D3047" s="2">
        <v>0.0</v>
      </c>
      <c r="E3047" s="53">
        <v>0.0</v>
      </c>
      <c r="F3047" s="53">
        <v>0.004</v>
      </c>
      <c r="G3047" s="53">
        <v>0.006999999999999999</v>
      </c>
      <c r="H3047" s="53">
        <v>0.01</v>
      </c>
      <c r="I3047" s="53">
        <v>0.013000000000000001</v>
      </c>
      <c r="J3047" s="53">
        <v>0.025</v>
      </c>
      <c r="K3047" s="53">
        <v>0.016</v>
      </c>
      <c r="L3047" s="2">
        <v>1.0E-4</v>
      </c>
      <c r="M3047" s="2">
        <v>6.0E-4</v>
      </c>
      <c r="N3047" s="2">
        <v>3.0E-4</v>
      </c>
      <c r="O3047" s="2" t="s">
        <v>9316</v>
      </c>
      <c r="P3047" s="2">
        <v>10.0</v>
      </c>
      <c r="Q3047" s="2" t="s">
        <v>9317</v>
      </c>
    </row>
    <row r="3048">
      <c r="A3048" s="54">
        <v>46180.0</v>
      </c>
      <c r="B3048" s="2" t="s">
        <v>450</v>
      </c>
      <c r="C3048" s="2" t="s">
        <v>256</v>
      </c>
      <c r="D3048" s="2">
        <v>0.0</v>
      </c>
      <c r="E3048" s="53">
        <v>9.92662691474781E-4</v>
      </c>
      <c r="F3048" s="53">
        <v>0.006428854253761854</v>
      </c>
      <c r="G3048" s="53">
        <v>0.010504160850947667</v>
      </c>
      <c r="H3048" s="53">
        <v>0.012888620390817973</v>
      </c>
      <c r="I3048" s="53">
        <v>0.01529797645431415</v>
      </c>
      <c r="J3048" s="53">
        <v>0.0026929531344621993</v>
      </c>
      <c r="K3048" s="53">
        <v>0.006598556992704933</v>
      </c>
      <c r="L3048" s="94">
        <v>1.1033739518258162E-4</v>
      </c>
      <c r="M3048" s="94">
        <v>7.251996584409784E-6</v>
      </c>
      <c r="N3048" s="94">
        <v>4.354095438597517E-5</v>
      </c>
      <c r="O3048" s="2" t="s">
        <v>9316</v>
      </c>
      <c r="P3048" s="2">
        <v>11.0</v>
      </c>
      <c r="Q3048" s="2" t="s">
        <v>9318</v>
      </c>
    </row>
    <row r="3049">
      <c r="A3049" s="54">
        <v>46180.0</v>
      </c>
      <c r="B3049" s="2" t="s">
        <v>1189</v>
      </c>
      <c r="C3049" s="2" t="s">
        <v>256</v>
      </c>
      <c r="D3049" s="2">
        <v>0.0</v>
      </c>
      <c r="E3049" s="53">
        <v>0.0</v>
      </c>
      <c r="F3049" s="53">
        <v>0.0</v>
      </c>
      <c r="G3049" s="53">
        <v>0.0</v>
      </c>
      <c r="H3049" s="53">
        <v>0.0</v>
      </c>
      <c r="I3049" s="53">
        <v>0.0</v>
      </c>
      <c r="J3049" s="53">
        <v>0.007525225860626339</v>
      </c>
      <c r="K3049" s="53">
        <v>0.0037626129303131696</v>
      </c>
      <c r="L3049" s="94">
        <v>0.0</v>
      </c>
      <c r="M3049" s="94">
        <v>5.662902425343943E-5</v>
      </c>
      <c r="N3049" s="94">
        <v>1.4157256063359857E-5</v>
      </c>
      <c r="O3049" s="2" t="s">
        <v>9319</v>
      </c>
      <c r="P3049" s="2">
        <v>99.0</v>
      </c>
      <c r="Q3049" s="2" t="s">
        <v>9320</v>
      </c>
    </row>
    <row r="3050">
      <c r="A3050" s="54">
        <v>46181.0</v>
      </c>
      <c r="B3050" s="2" t="s">
        <v>194</v>
      </c>
      <c r="C3050" s="2" t="s">
        <v>180</v>
      </c>
      <c r="D3050" s="2">
        <v>0.0</v>
      </c>
      <c r="E3050" s="53">
        <v>0.0</v>
      </c>
      <c r="F3050" s="53">
        <v>0.004</v>
      </c>
      <c r="G3050" s="53">
        <v>0.009</v>
      </c>
      <c r="H3050" s="53">
        <v>0.013</v>
      </c>
      <c r="I3050" s="53">
        <v>0.02</v>
      </c>
      <c r="J3050" s="53">
        <v>0.076</v>
      </c>
      <c r="K3050" s="53">
        <v>0.042</v>
      </c>
      <c r="L3050" s="2">
        <v>1.0E-4</v>
      </c>
      <c r="M3050" s="2">
        <v>0.0058</v>
      </c>
      <c r="N3050" s="2">
        <v>0.0018</v>
      </c>
      <c r="O3050" s="2" t="s">
        <v>9316</v>
      </c>
      <c r="P3050" s="2">
        <v>1.0</v>
      </c>
      <c r="Q3050" s="2" t="s">
        <v>9317</v>
      </c>
    </row>
    <row r="3051">
      <c r="A3051" s="54">
        <v>46181.0</v>
      </c>
      <c r="B3051" s="2" t="s">
        <v>145</v>
      </c>
      <c r="C3051" s="2" t="s">
        <v>180</v>
      </c>
      <c r="D3051" s="2">
        <v>0.0</v>
      </c>
      <c r="E3051" s="53">
        <v>0.111</v>
      </c>
      <c r="F3051" s="53">
        <v>0.084</v>
      </c>
      <c r="G3051" s="53">
        <v>0.075</v>
      </c>
      <c r="H3051" s="53">
        <v>0.07</v>
      </c>
      <c r="I3051" s="53">
        <v>0.066</v>
      </c>
      <c r="J3051" s="53">
        <v>0.044</v>
      </c>
      <c r="K3051" s="53">
        <v>0.059</v>
      </c>
      <c r="L3051" s="2">
        <v>0.0056</v>
      </c>
      <c r="M3051" s="2">
        <v>0.0019</v>
      </c>
      <c r="N3051" s="2">
        <v>0.0035</v>
      </c>
      <c r="O3051" s="2" t="s">
        <v>9316</v>
      </c>
      <c r="P3051" s="2">
        <v>2.0</v>
      </c>
      <c r="Q3051" s="2" t="s">
        <v>9317</v>
      </c>
    </row>
    <row r="3052">
      <c r="A3052" s="54">
        <v>46181.0</v>
      </c>
      <c r="B3052" s="2" t="s">
        <v>1801</v>
      </c>
      <c r="C3052" s="2" t="s">
        <v>180</v>
      </c>
      <c r="D3052" s="2">
        <v>0.0</v>
      </c>
      <c r="E3052" s="53">
        <v>0.0</v>
      </c>
      <c r="F3052" s="53">
        <v>0.0</v>
      </c>
      <c r="G3052" s="53">
        <v>0.0</v>
      </c>
      <c r="H3052" s="53">
        <v>0.0</v>
      </c>
      <c r="I3052" s="53">
        <v>0.0</v>
      </c>
      <c r="J3052" s="53">
        <v>0.0</v>
      </c>
      <c r="K3052" s="53">
        <v>0.0</v>
      </c>
      <c r="L3052" s="94">
        <v>0.0</v>
      </c>
      <c r="M3052" s="94">
        <v>0.0</v>
      </c>
      <c r="N3052" s="94">
        <v>0.0</v>
      </c>
      <c r="O3052" s="2" t="s">
        <v>9316</v>
      </c>
      <c r="P3052" s="2">
        <v>3.0</v>
      </c>
      <c r="Q3052" s="2" t="s">
        <v>9318</v>
      </c>
    </row>
    <row r="3053">
      <c r="A3053" s="54">
        <v>46181.0</v>
      </c>
      <c r="B3053" s="2" t="s">
        <v>932</v>
      </c>
      <c r="C3053" s="2" t="s">
        <v>180</v>
      </c>
      <c r="D3053" s="2">
        <v>0.0</v>
      </c>
      <c r="E3053" s="53">
        <v>1.969626766349338E-4</v>
      </c>
      <c r="F3053" s="53">
        <v>0.0028603636483479356</v>
      </c>
      <c r="G3053" s="53">
        <v>0.006106029694827649</v>
      </c>
      <c r="H3053" s="53">
        <v>0.008554952471090435</v>
      </c>
      <c r="I3053" s="53">
        <v>0.01158273197870639</v>
      </c>
      <c r="J3053" s="53">
        <v>0.022365464313915263</v>
      </c>
      <c r="K3053" s="53">
        <v>0.014235747004371456</v>
      </c>
      <c r="L3053" s="94">
        <v>3.728359863411704E-5</v>
      </c>
      <c r="M3053" s="94">
        <v>5.002139939770171E-4</v>
      </c>
      <c r="N3053" s="94">
        <v>2.026564927724709E-4</v>
      </c>
      <c r="O3053" s="2" t="s">
        <v>9316</v>
      </c>
      <c r="P3053" s="2">
        <v>4.0</v>
      </c>
      <c r="Q3053" s="2" t="s">
        <v>9318</v>
      </c>
    </row>
    <row r="3054">
      <c r="A3054" s="54">
        <v>46181.0</v>
      </c>
      <c r="B3054" s="2" t="s">
        <v>515</v>
      </c>
      <c r="C3054" s="2" t="s">
        <v>180</v>
      </c>
      <c r="D3054" s="2">
        <v>0.0</v>
      </c>
      <c r="E3054" s="53">
        <v>0.0</v>
      </c>
      <c r="F3054" s="53">
        <v>0.0</v>
      </c>
      <c r="G3054" s="53">
        <v>0.0</v>
      </c>
      <c r="H3054" s="53">
        <v>0.0</v>
      </c>
      <c r="I3054" s="53">
        <v>0.0</v>
      </c>
      <c r="J3054" s="53">
        <v>0.01047074706694422</v>
      </c>
      <c r="K3054" s="53">
        <v>0.00523537353347211</v>
      </c>
      <c r="L3054" s="94">
        <v>0.0</v>
      </c>
      <c r="M3054" s="94">
        <v>1.0963654413992098E-4</v>
      </c>
      <c r="N3054" s="94">
        <v>2.7409136034980245E-5</v>
      </c>
      <c r="O3054" s="2" t="s">
        <v>9316</v>
      </c>
      <c r="P3054" s="2">
        <v>5.0</v>
      </c>
      <c r="Q3054" s="2" t="s">
        <v>9318</v>
      </c>
    </row>
    <row r="3055">
      <c r="A3055" s="54">
        <v>46181.0</v>
      </c>
      <c r="B3055" s="2" t="s">
        <v>229</v>
      </c>
      <c r="C3055" s="2" t="s">
        <v>180</v>
      </c>
      <c r="D3055" s="2">
        <v>0.0</v>
      </c>
      <c r="E3055" s="53">
        <v>0.17319907089743378</v>
      </c>
      <c r="F3055" s="53">
        <v>0.14245525198650752</v>
      </c>
      <c r="G3055" s="53">
        <v>0.1299625777687009</v>
      </c>
      <c r="H3055" s="53">
        <v>0.12405484818128204</v>
      </c>
      <c r="I3055" s="53">
        <v>0.11896334668382427</v>
      </c>
      <c r="J3055" s="53">
        <v>0.0852119116056466</v>
      </c>
      <c r="K3055" s="53">
        <v>0.10758724468717376</v>
      </c>
      <c r="L3055" s="2">
        <v>0.01689027162028563</v>
      </c>
      <c r="M3055" s="2">
        <v>0.00726106987948853</v>
      </c>
      <c r="N3055" s="2">
        <v>0.011575015219377798</v>
      </c>
      <c r="O3055" s="2" t="s">
        <v>9316</v>
      </c>
      <c r="P3055" s="2">
        <v>6.0</v>
      </c>
      <c r="Q3055" s="2" t="s">
        <v>9317</v>
      </c>
    </row>
    <row r="3056">
      <c r="A3056" s="54">
        <v>46181.0</v>
      </c>
      <c r="B3056" s="2" t="s">
        <v>178</v>
      </c>
      <c r="C3056" s="2" t="s">
        <v>180</v>
      </c>
      <c r="D3056" s="2">
        <v>0.0</v>
      </c>
      <c r="E3056" s="53">
        <v>0.2053023580830925</v>
      </c>
      <c r="F3056" s="53">
        <v>0.13082289599370764</v>
      </c>
      <c r="G3056" s="53">
        <v>0.1010138883432081</v>
      </c>
      <c r="H3056" s="53">
        <v>0.08678695419471895</v>
      </c>
      <c r="I3056" s="53">
        <v>0.0740599282939203</v>
      </c>
      <c r="J3056" s="53">
        <v>0.04649792402069275</v>
      </c>
      <c r="K3056" s="53">
        <v>0.07375590618195042</v>
      </c>
      <c r="L3056" s="94">
        <v>0.010203805638214113</v>
      </c>
      <c r="M3056" s="94">
        <v>0.0021620569382341157</v>
      </c>
      <c r="N3056" s="94">
        <v>0.005439933696720673</v>
      </c>
      <c r="O3056" s="2" t="s">
        <v>9316</v>
      </c>
      <c r="P3056" s="2">
        <v>7.0</v>
      </c>
      <c r="Q3056" s="2" t="s">
        <v>9318</v>
      </c>
    </row>
    <row r="3057">
      <c r="A3057" s="54">
        <v>46181.0</v>
      </c>
      <c r="B3057" s="2" t="s">
        <v>1876</v>
      </c>
      <c r="C3057" s="2" t="s">
        <v>180</v>
      </c>
      <c r="D3057" s="2">
        <v>0.0</v>
      </c>
      <c r="E3057" s="53">
        <v>0.0</v>
      </c>
      <c r="F3057" s="53">
        <v>0.0</v>
      </c>
      <c r="G3057" s="53">
        <v>0.0</v>
      </c>
      <c r="H3057" s="53">
        <v>0.0</v>
      </c>
      <c r="I3057" s="53">
        <v>0.0</v>
      </c>
      <c r="J3057" s="53">
        <v>0.0</v>
      </c>
      <c r="K3057" s="53">
        <v>0.0</v>
      </c>
      <c r="L3057" s="94">
        <v>0.0</v>
      </c>
      <c r="M3057" s="94">
        <v>0.0</v>
      </c>
      <c r="N3057" s="94">
        <v>0.0</v>
      </c>
      <c r="O3057" s="2" t="s">
        <v>9316</v>
      </c>
      <c r="P3057" s="2">
        <v>8.0</v>
      </c>
      <c r="Q3057" s="2" t="s">
        <v>9318</v>
      </c>
    </row>
    <row r="3058">
      <c r="A3058" s="54">
        <v>46181.0</v>
      </c>
      <c r="B3058" s="2" t="s">
        <v>687</v>
      </c>
      <c r="C3058" s="2" t="s">
        <v>180</v>
      </c>
      <c r="D3058" s="2">
        <v>0.0</v>
      </c>
      <c r="E3058" s="53">
        <v>0.005002706481737507</v>
      </c>
      <c r="F3058" s="53">
        <v>0.01443228982791991</v>
      </c>
      <c r="G3058" s="53">
        <v>0.018009257368791397</v>
      </c>
      <c r="H3058" s="53">
        <v>0.01931111114273967</v>
      </c>
      <c r="I3058" s="53">
        <v>0.020030934400668877</v>
      </c>
      <c r="J3058" s="53">
        <v>0.007422573987612398</v>
      </c>
      <c r="K3058" s="53">
        <v>0.012715915678201899</v>
      </c>
      <c r="L3058" s="94">
        <v>3.2433335097536726E-4</v>
      </c>
      <c r="M3058" s="94">
        <v>5.509460460158022E-5</v>
      </c>
      <c r="N3058" s="94">
        <v>1.6169451153514087E-4</v>
      </c>
      <c r="O3058" s="2" t="s">
        <v>9316</v>
      </c>
      <c r="P3058" s="2">
        <v>9.0</v>
      </c>
      <c r="Q3058" s="2" t="s">
        <v>9318</v>
      </c>
    </row>
    <row r="3059">
      <c r="A3059" s="54">
        <v>46181.0</v>
      </c>
      <c r="B3059" s="2" t="s">
        <v>301</v>
      </c>
      <c r="C3059" s="2" t="s">
        <v>180</v>
      </c>
      <c r="D3059" s="2">
        <v>0.0</v>
      </c>
      <c r="E3059" s="53">
        <v>0.013000000000000001</v>
      </c>
      <c r="F3059" s="53">
        <v>0.023</v>
      </c>
      <c r="G3059" s="53">
        <v>0.025</v>
      </c>
      <c r="H3059" s="53">
        <v>0.025</v>
      </c>
      <c r="I3059" s="53">
        <v>0.024</v>
      </c>
      <c r="J3059" s="53">
        <v>0.025</v>
      </c>
      <c r="K3059" s="53">
        <v>0.025</v>
      </c>
      <c r="L3059" s="2">
        <v>6.0E-4</v>
      </c>
      <c r="M3059" s="2">
        <v>6.0E-4</v>
      </c>
      <c r="N3059" s="2">
        <v>6.0E-4</v>
      </c>
      <c r="O3059" s="2" t="s">
        <v>9316</v>
      </c>
      <c r="P3059" s="2">
        <v>10.0</v>
      </c>
      <c r="Q3059" s="2" t="s">
        <v>9317</v>
      </c>
    </row>
    <row r="3060">
      <c r="A3060" s="54">
        <v>46181.0</v>
      </c>
      <c r="B3060" s="2" t="s">
        <v>450</v>
      </c>
      <c r="C3060" s="2" t="s">
        <v>180</v>
      </c>
      <c r="D3060" s="2">
        <v>0.0</v>
      </c>
      <c r="E3060" s="53">
        <v>0.0</v>
      </c>
      <c r="F3060" s="53">
        <v>0.0</v>
      </c>
      <c r="G3060" s="53">
        <v>0.0</v>
      </c>
      <c r="H3060" s="53">
        <v>0.0</v>
      </c>
      <c r="I3060" s="53">
        <v>0.0</v>
      </c>
      <c r="J3060" s="53">
        <v>0.0026722926533032307</v>
      </c>
      <c r="K3060" s="53">
        <v>0.0013361463266516153</v>
      </c>
      <c r="L3060" s="94">
        <v>0.0</v>
      </c>
      <c r="M3060" s="94">
        <v>7.141148024898421E-6</v>
      </c>
      <c r="N3060" s="94">
        <v>1.7852870062246051E-6</v>
      </c>
      <c r="O3060" s="2" t="s">
        <v>9316</v>
      </c>
      <c r="P3060" s="2">
        <v>11.0</v>
      </c>
      <c r="Q3060" s="2" t="s">
        <v>9318</v>
      </c>
    </row>
    <row r="3061">
      <c r="A3061" s="54">
        <v>46181.0</v>
      </c>
      <c r="B3061" s="2" t="s">
        <v>1189</v>
      </c>
      <c r="C3061" s="2" t="s">
        <v>180</v>
      </c>
      <c r="D3061" s="2">
        <v>0.0</v>
      </c>
      <c r="E3061" s="53">
        <v>0.0</v>
      </c>
      <c r="F3061" s="53">
        <v>0.0</v>
      </c>
      <c r="G3061" s="53">
        <v>0.0</v>
      </c>
      <c r="H3061" s="53">
        <v>0.0</v>
      </c>
      <c r="I3061" s="53">
        <v>0.0</v>
      </c>
      <c r="J3061" s="53">
        <v>0.007464003299318138</v>
      </c>
      <c r="K3061" s="53">
        <v>0.003732001649659069</v>
      </c>
      <c r="L3061" s="94">
        <v>0.0</v>
      </c>
      <c r="M3061" s="94">
        <v>5.571134525223205E-5</v>
      </c>
      <c r="N3061" s="94">
        <v>1.3927836313058013E-5</v>
      </c>
      <c r="O3061" s="2" t="s">
        <v>9319</v>
      </c>
      <c r="P3061" s="2">
        <v>99.0</v>
      </c>
      <c r="Q3061" s="2" t="s">
        <v>9320</v>
      </c>
    </row>
    <row r="3062">
      <c r="A3062" s="54">
        <v>46182.0</v>
      </c>
      <c r="B3062" s="2" t="s">
        <v>194</v>
      </c>
      <c r="C3062" s="2" t="s">
        <v>208</v>
      </c>
      <c r="D3062" s="2">
        <v>0.0</v>
      </c>
      <c r="E3062" s="53">
        <v>0.024</v>
      </c>
      <c r="F3062" s="53">
        <v>0.064</v>
      </c>
      <c r="G3062" s="53">
        <v>0.082</v>
      </c>
      <c r="H3062" s="53">
        <v>0.09</v>
      </c>
      <c r="I3062" s="53">
        <v>0.098</v>
      </c>
      <c r="J3062" s="53">
        <v>0.075</v>
      </c>
      <c r="K3062" s="53">
        <v>0.078</v>
      </c>
      <c r="L3062" s="2">
        <v>0.0067</v>
      </c>
      <c r="M3062" s="2">
        <v>0.0056</v>
      </c>
      <c r="N3062" s="2">
        <v>0.0061</v>
      </c>
      <c r="O3062" s="2" t="s">
        <v>9316</v>
      </c>
      <c r="P3062" s="2">
        <v>1.0</v>
      </c>
      <c r="Q3062" s="2" t="s">
        <v>9317</v>
      </c>
    </row>
    <row r="3063">
      <c r="A3063" s="54">
        <v>46182.0</v>
      </c>
      <c r="B3063" s="2" t="s">
        <v>145</v>
      </c>
      <c r="C3063" s="2" t="s">
        <v>208</v>
      </c>
      <c r="D3063" s="2">
        <v>0.0</v>
      </c>
      <c r="E3063" s="53">
        <v>0.061</v>
      </c>
      <c r="F3063" s="53">
        <v>0.07</v>
      </c>
      <c r="G3063" s="53">
        <v>0.067</v>
      </c>
      <c r="H3063" s="53">
        <v>0.064</v>
      </c>
      <c r="I3063" s="53">
        <v>0.062</v>
      </c>
      <c r="J3063" s="53">
        <v>0.044</v>
      </c>
      <c r="K3063" s="53">
        <v>0.055</v>
      </c>
      <c r="L3063" s="2">
        <v>0.0045</v>
      </c>
      <c r="M3063" s="2">
        <v>0.0019</v>
      </c>
      <c r="N3063" s="2">
        <v>0.003</v>
      </c>
      <c r="O3063" s="2" t="s">
        <v>9316</v>
      </c>
      <c r="P3063" s="2">
        <v>2.0</v>
      </c>
      <c r="Q3063" s="2" t="s">
        <v>9317</v>
      </c>
    </row>
    <row r="3064">
      <c r="A3064" s="54">
        <v>46182.0</v>
      </c>
      <c r="B3064" s="2" t="s">
        <v>1801</v>
      </c>
      <c r="C3064" s="2" t="s">
        <v>208</v>
      </c>
      <c r="D3064" s="2">
        <v>0.0</v>
      </c>
      <c r="E3064" s="53">
        <v>0.0</v>
      </c>
      <c r="F3064" s="53">
        <v>0.0</v>
      </c>
      <c r="G3064" s="53">
        <v>0.0</v>
      </c>
      <c r="H3064" s="53">
        <v>0.0</v>
      </c>
      <c r="I3064" s="53">
        <v>0.0</v>
      </c>
      <c r="J3064" s="53">
        <v>0.0</v>
      </c>
      <c r="K3064" s="53">
        <v>0.0</v>
      </c>
      <c r="L3064" s="94">
        <v>0.0</v>
      </c>
      <c r="M3064" s="94">
        <v>0.0</v>
      </c>
      <c r="N3064" s="94">
        <v>0.0</v>
      </c>
      <c r="O3064" s="2" t="s">
        <v>9316</v>
      </c>
      <c r="P3064" s="2">
        <v>3.0</v>
      </c>
      <c r="Q3064" s="2" t="s">
        <v>9318</v>
      </c>
    </row>
    <row r="3065">
      <c r="A3065" s="54">
        <v>46182.0</v>
      </c>
      <c r="B3065" s="2" t="s">
        <v>932</v>
      </c>
      <c r="C3065" s="2" t="s">
        <v>208</v>
      </c>
      <c r="D3065" s="2">
        <v>0.0</v>
      </c>
      <c r="E3065" s="53">
        <v>0.1789981203401542</v>
      </c>
      <c r="F3065" s="53">
        <v>0.11385469482066757</v>
      </c>
      <c r="G3065" s="53">
        <v>0.08815837979427929</v>
      </c>
      <c r="H3065" s="53">
        <v>0.074855892837874</v>
      </c>
      <c r="I3065" s="53">
        <v>0.06169012516746365</v>
      </c>
      <c r="J3065" s="53">
        <v>0.022183591165063764</v>
      </c>
      <c r="K3065" s="53">
        <v>0.05517098547967153</v>
      </c>
      <c r="L3065" s="94">
        <v>0.007771899927952391</v>
      </c>
      <c r="M3065" s="94">
        <v>4.921117169786951E-4</v>
      </c>
      <c r="N3065" s="94">
        <v>0.003043837638798127</v>
      </c>
      <c r="O3065" s="2" t="s">
        <v>9316</v>
      </c>
      <c r="P3065" s="2">
        <v>4.0</v>
      </c>
      <c r="Q3065" s="2" t="s">
        <v>9318</v>
      </c>
    </row>
    <row r="3066">
      <c r="A3066" s="54">
        <v>46182.0</v>
      </c>
      <c r="B3066" s="2" t="s">
        <v>515</v>
      </c>
      <c r="C3066" s="2" t="s">
        <v>208</v>
      </c>
      <c r="D3066" s="2">
        <v>0.0</v>
      </c>
      <c r="E3066" s="53">
        <v>0.0</v>
      </c>
      <c r="F3066" s="53">
        <v>0.0</v>
      </c>
      <c r="G3066" s="53">
        <v>0.0</v>
      </c>
      <c r="H3066" s="53">
        <v>0.0</v>
      </c>
      <c r="I3066" s="53">
        <v>0.0</v>
      </c>
      <c r="J3066" s="53">
        <v>0.010390414932779497</v>
      </c>
      <c r="K3066" s="53">
        <v>0.005195207466389748</v>
      </c>
      <c r="L3066" s="94">
        <v>0.0</v>
      </c>
      <c r="M3066" s="94">
        <v>1.0796072247532715E-4</v>
      </c>
      <c r="N3066" s="94">
        <v>2.6990180618831788E-5</v>
      </c>
      <c r="O3066" s="2" t="s">
        <v>9316</v>
      </c>
      <c r="P3066" s="2">
        <v>5.0</v>
      </c>
      <c r="Q3066" s="2" t="s">
        <v>9318</v>
      </c>
    </row>
    <row r="3067">
      <c r="A3067" s="54">
        <v>46182.0</v>
      </c>
      <c r="B3067" s="2" t="s">
        <v>229</v>
      </c>
      <c r="C3067" s="2" t="s">
        <v>208</v>
      </c>
      <c r="D3067" s="2">
        <v>0.0</v>
      </c>
      <c r="E3067" s="53">
        <v>0.005178899877632016</v>
      </c>
      <c r="F3067" s="53">
        <v>0.0262816607044043</v>
      </c>
      <c r="G3067" s="53">
        <v>0.04521974221199667</v>
      </c>
      <c r="H3067" s="53">
        <v>0.05854091052852001</v>
      </c>
      <c r="I3067" s="53">
        <v>0.07459997033053582</v>
      </c>
      <c r="J3067" s="53">
        <v>0.08451897903488245</v>
      </c>
      <c r="K3067" s="53">
        <v>0.06486936062343956</v>
      </c>
      <c r="L3067" s="2">
        <v>0.0020448250857194334</v>
      </c>
      <c r="M3067" s="2">
        <v>0.0071434578170989</v>
      </c>
      <c r="N3067" s="2">
        <v>0.004208033947693851</v>
      </c>
      <c r="O3067" s="2" t="s">
        <v>9316</v>
      </c>
      <c r="P3067" s="2">
        <v>6.0</v>
      </c>
      <c r="Q3067" s="2" t="s">
        <v>9317</v>
      </c>
    </row>
    <row r="3068">
      <c r="A3068" s="54">
        <v>46182.0</v>
      </c>
      <c r="B3068" s="2" t="s">
        <v>178</v>
      </c>
      <c r="C3068" s="2" t="s">
        <v>208</v>
      </c>
      <c r="D3068" s="2">
        <v>0.0</v>
      </c>
      <c r="E3068" s="53">
        <v>0.14936112038697508</v>
      </c>
      <c r="F3068" s="53">
        <v>0.07876768155607206</v>
      </c>
      <c r="G3068" s="53">
        <v>0.05568139669174201</v>
      </c>
      <c r="H3068" s="53">
        <v>0.04489324591960289</v>
      </c>
      <c r="I3068" s="53">
        <v>0.03497732651512588</v>
      </c>
      <c r="J3068" s="53">
        <v>0.046119808738219505</v>
      </c>
      <c r="K3068" s="53">
        <v>0.05090060271498076</v>
      </c>
      <c r="L3068" s="94">
        <v>0.0031004179375431385</v>
      </c>
      <c r="M3068" s="94">
        <v>0.002127036758049948</v>
      </c>
      <c r="N3068" s="94">
        <v>0.0025908713567483065</v>
      </c>
      <c r="O3068" s="2" t="s">
        <v>9316</v>
      </c>
      <c r="P3068" s="2">
        <v>7.0</v>
      </c>
      <c r="Q3068" s="2" t="s">
        <v>9318</v>
      </c>
    </row>
    <row r="3069">
      <c r="A3069" s="54">
        <v>46182.0</v>
      </c>
      <c r="B3069" s="2" t="s">
        <v>1876</v>
      </c>
      <c r="C3069" s="2" t="s">
        <v>208</v>
      </c>
      <c r="D3069" s="2">
        <v>0.0</v>
      </c>
      <c r="E3069" s="53">
        <v>0.0</v>
      </c>
      <c r="F3069" s="53">
        <v>0.0</v>
      </c>
      <c r="G3069" s="53">
        <v>0.0</v>
      </c>
      <c r="H3069" s="53">
        <v>0.0</v>
      </c>
      <c r="I3069" s="53">
        <v>0.0</v>
      </c>
      <c r="J3069" s="53">
        <v>0.0</v>
      </c>
      <c r="K3069" s="53">
        <v>0.0</v>
      </c>
      <c r="L3069" s="94">
        <v>0.0</v>
      </c>
      <c r="M3069" s="94">
        <v>0.0</v>
      </c>
      <c r="N3069" s="94">
        <v>0.0</v>
      </c>
      <c r="O3069" s="2" t="s">
        <v>9316</v>
      </c>
      <c r="P3069" s="2">
        <v>8.0</v>
      </c>
      <c r="Q3069" s="2" t="s">
        <v>9318</v>
      </c>
    </row>
    <row r="3070">
      <c r="A3070" s="54">
        <v>46182.0</v>
      </c>
      <c r="B3070" s="2" t="s">
        <v>687</v>
      </c>
      <c r="C3070" s="2" t="s">
        <v>208</v>
      </c>
      <c r="D3070" s="2">
        <v>0.0</v>
      </c>
      <c r="E3070" s="53">
        <v>0.0</v>
      </c>
      <c r="F3070" s="53">
        <v>0.0</v>
      </c>
      <c r="G3070" s="53">
        <v>0.0</v>
      </c>
      <c r="H3070" s="53">
        <v>0.0</v>
      </c>
      <c r="I3070" s="53">
        <v>0.0</v>
      </c>
      <c r="J3070" s="53">
        <v>0.00736562760111216</v>
      </c>
      <c r="K3070" s="53">
        <v>0.00368281380055608</v>
      </c>
      <c r="L3070" s="94">
        <v>0.0</v>
      </c>
      <c r="M3070" s="94">
        <v>5.4252469958265264E-5</v>
      </c>
      <c r="N3070" s="94">
        <v>1.3563117489566316E-5</v>
      </c>
      <c r="O3070" s="2" t="s">
        <v>9316</v>
      </c>
      <c r="P3070" s="2">
        <v>9.0</v>
      </c>
      <c r="Q3070" s="2" t="s">
        <v>9318</v>
      </c>
    </row>
    <row r="3071">
      <c r="A3071" s="54">
        <v>46182.0</v>
      </c>
      <c r="B3071" s="2" t="s">
        <v>301</v>
      </c>
      <c r="C3071" s="2" t="s">
        <v>208</v>
      </c>
      <c r="D3071" s="2">
        <v>0.0</v>
      </c>
      <c r="E3071" s="53">
        <v>0.013000000000000001</v>
      </c>
      <c r="F3071" s="53">
        <v>0.023</v>
      </c>
      <c r="G3071" s="53">
        <v>0.025</v>
      </c>
      <c r="H3071" s="53">
        <v>0.025</v>
      </c>
      <c r="I3071" s="53">
        <v>0.024</v>
      </c>
      <c r="J3071" s="53">
        <v>0.025</v>
      </c>
      <c r="K3071" s="53">
        <v>0.025</v>
      </c>
      <c r="L3071" s="2">
        <v>6.0E-4</v>
      </c>
      <c r="M3071" s="2">
        <v>6.0E-4</v>
      </c>
      <c r="N3071" s="2">
        <v>6.0E-4</v>
      </c>
      <c r="O3071" s="2" t="s">
        <v>9316</v>
      </c>
      <c r="P3071" s="2">
        <v>10.0</v>
      </c>
      <c r="Q3071" s="2" t="s">
        <v>9317</v>
      </c>
    </row>
    <row r="3072">
      <c r="A3072" s="54">
        <v>46182.0</v>
      </c>
      <c r="B3072" s="2" t="s">
        <v>450</v>
      </c>
      <c r="C3072" s="2" t="s">
        <v>208</v>
      </c>
      <c r="D3072" s="2">
        <v>0.0</v>
      </c>
      <c r="E3072" s="53">
        <v>0.0</v>
      </c>
      <c r="F3072" s="53">
        <v>0.0</v>
      </c>
      <c r="G3072" s="53">
        <v>0.0</v>
      </c>
      <c r="H3072" s="53">
        <v>0.0</v>
      </c>
      <c r="I3072" s="53">
        <v>0.0</v>
      </c>
      <c r="J3072" s="53">
        <v>0.002651790680465947</v>
      </c>
      <c r="K3072" s="53">
        <v>0.0013258953402329734</v>
      </c>
      <c r="L3072" s="94">
        <v>0.0</v>
      </c>
      <c r="M3072" s="94">
        <v>7.03199381300605E-6</v>
      </c>
      <c r="N3072" s="94">
        <v>1.7579984532515124E-6</v>
      </c>
      <c r="O3072" s="2" t="s">
        <v>9316</v>
      </c>
      <c r="P3072" s="2">
        <v>11.0</v>
      </c>
      <c r="Q3072" s="2" t="s">
        <v>9318</v>
      </c>
    </row>
    <row r="3073">
      <c r="A3073" s="54">
        <v>46182.0</v>
      </c>
      <c r="B3073" s="2" t="s">
        <v>1189</v>
      </c>
      <c r="C3073" s="2" t="s">
        <v>208</v>
      </c>
      <c r="D3073" s="2">
        <v>0.0</v>
      </c>
      <c r="E3073" s="53">
        <v>0.07821251177959154</v>
      </c>
      <c r="F3073" s="53">
        <v>0.056999021210301475</v>
      </c>
      <c r="G3073" s="53">
        <v>0.0448803612518921</v>
      </c>
      <c r="H3073" s="53">
        <v>0.03818921005229718</v>
      </c>
      <c r="I3073" s="53">
        <v>0.03140217452673126</v>
      </c>
      <c r="J3073" s="53">
        <v>0.007403306961248358</v>
      </c>
      <c r="K3073" s="53">
        <v>0.026141834106570228</v>
      </c>
      <c r="L3073" s="94">
        <v>0.002014246826100338</v>
      </c>
      <c r="M3073" s="94">
        <v>5.4808953962468394E-5</v>
      </c>
      <c r="N3073" s="94">
        <v>6.833954904554384E-4</v>
      </c>
      <c r="O3073" s="2" t="s">
        <v>9319</v>
      </c>
      <c r="P3073" s="2">
        <v>99.0</v>
      </c>
      <c r="Q3073" s="2" t="s">
        <v>9320</v>
      </c>
    </row>
    <row r="3074">
      <c r="A3074" s="54">
        <v>46183.0</v>
      </c>
      <c r="B3074" s="2" t="s">
        <v>194</v>
      </c>
      <c r="C3074" s="2" t="s">
        <v>303</v>
      </c>
      <c r="D3074" s="2">
        <v>0.0</v>
      </c>
      <c r="E3074" s="53">
        <v>0.001</v>
      </c>
      <c r="F3074" s="53">
        <v>0.006</v>
      </c>
      <c r="G3074" s="53">
        <v>0.01</v>
      </c>
      <c r="H3074" s="53">
        <v>0.012</v>
      </c>
      <c r="I3074" s="53">
        <v>0.015</v>
      </c>
      <c r="J3074" s="53">
        <v>0.075</v>
      </c>
      <c r="K3074" s="53">
        <v>0.042</v>
      </c>
      <c r="L3074" s="2">
        <v>1.0E-4</v>
      </c>
      <c r="M3074" s="2">
        <v>0.0056</v>
      </c>
      <c r="N3074" s="2">
        <v>0.0018</v>
      </c>
      <c r="O3074" s="2" t="s">
        <v>9316</v>
      </c>
      <c r="P3074" s="2">
        <v>1.0</v>
      </c>
      <c r="Q3074" s="2" t="s">
        <v>9317</v>
      </c>
    </row>
    <row r="3075">
      <c r="A3075" s="54">
        <v>46183.0</v>
      </c>
      <c r="B3075" s="2" t="s">
        <v>145</v>
      </c>
      <c r="C3075" s="2" t="s">
        <v>303</v>
      </c>
      <c r="D3075" s="2">
        <v>0.0</v>
      </c>
      <c r="E3075" s="53">
        <v>0.108</v>
      </c>
      <c r="F3075" s="53">
        <v>0.067</v>
      </c>
      <c r="G3075" s="53">
        <v>0.05</v>
      </c>
      <c r="H3075" s="53">
        <v>0.041</v>
      </c>
      <c r="I3075" s="53">
        <v>0.033</v>
      </c>
      <c r="J3075" s="53">
        <v>0.043</v>
      </c>
      <c r="K3075" s="53">
        <v>0.047</v>
      </c>
      <c r="L3075" s="2">
        <v>0.0025</v>
      </c>
      <c r="M3075" s="2">
        <v>0.0018</v>
      </c>
      <c r="N3075" s="2">
        <v>0.0022</v>
      </c>
      <c r="O3075" s="2" t="s">
        <v>9316</v>
      </c>
      <c r="P3075" s="2">
        <v>2.0</v>
      </c>
      <c r="Q3075" s="2" t="s">
        <v>9317</v>
      </c>
    </row>
    <row r="3076">
      <c r="A3076" s="54">
        <v>46183.0</v>
      </c>
      <c r="B3076" s="2" t="s">
        <v>1801</v>
      </c>
      <c r="C3076" s="2" t="s">
        <v>303</v>
      </c>
      <c r="D3076" s="2">
        <v>0.0</v>
      </c>
      <c r="E3076" s="53">
        <v>0.0</v>
      </c>
      <c r="F3076" s="53">
        <v>0.0</v>
      </c>
      <c r="G3076" s="53">
        <v>0.0</v>
      </c>
      <c r="H3076" s="53">
        <v>0.0</v>
      </c>
      <c r="I3076" s="53">
        <v>0.0</v>
      </c>
      <c r="J3076" s="53">
        <v>0.0</v>
      </c>
      <c r="K3076" s="53">
        <v>0.0</v>
      </c>
      <c r="L3076" s="94">
        <v>0.0</v>
      </c>
      <c r="M3076" s="94">
        <v>0.0</v>
      </c>
      <c r="N3076" s="94">
        <v>0.0</v>
      </c>
      <c r="O3076" s="2" t="s">
        <v>9316</v>
      </c>
      <c r="P3076" s="2">
        <v>3.0</v>
      </c>
      <c r="Q3076" s="2" t="s">
        <v>9318</v>
      </c>
    </row>
    <row r="3077">
      <c r="A3077" s="54">
        <v>46183.0</v>
      </c>
      <c r="B3077" s="2" t="s">
        <v>932</v>
      </c>
      <c r="C3077" s="2" t="s">
        <v>303</v>
      </c>
      <c r="D3077" s="2">
        <v>0.0</v>
      </c>
      <c r="E3077" s="53">
        <v>0.048145448465558786</v>
      </c>
      <c r="F3077" s="53">
        <v>0.04472052563728214</v>
      </c>
      <c r="G3077" s="53">
        <v>0.03817824948859584</v>
      </c>
      <c r="H3077" s="53">
        <v>0.03382676184450221</v>
      </c>
      <c r="I3077" s="53">
        <v>0.02896273407981612</v>
      </c>
      <c r="J3077" s="53">
        <v>0.022003279896697283</v>
      </c>
      <c r="K3077" s="53">
        <v>0.030090764692646564</v>
      </c>
      <c r="L3077" s="94">
        <v>0.0014575787340134687</v>
      </c>
      <c r="M3077" s="94">
        <v>4.841443262124028E-4</v>
      </c>
      <c r="N3077" s="94">
        <v>9.054541197882251E-4</v>
      </c>
      <c r="O3077" s="2" t="s">
        <v>9316</v>
      </c>
      <c r="P3077" s="2">
        <v>4.0</v>
      </c>
      <c r="Q3077" s="2" t="s">
        <v>9318</v>
      </c>
    </row>
    <row r="3078">
      <c r="A3078" s="54">
        <v>46183.0</v>
      </c>
      <c r="B3078" s="2" t="s">
        <v>515</v>
      </c>
      <c r="C3078" s="2" t="s">
        <v>303</v>
      </c>
      <c r="D3078" s="2">
        <v>0.0</v>
      </c>
      <c r="E3078" s="53">
        <v>0.0</v>
      </c>
      <c r="F3078" s="53">
        <v>0.0</v>
      </c>
      <c r="G3078" s="53">
        <v>0.0</v>
      </c>
      <c r="H3078" s="53">
        <v>0.0</v>
      </c>
      <c r="I3078" s="53">
        <v>0.0</v>
      </c>
      <c r="J3078" s="53">
        <v>0.010310699111064898</v>
      </c>
      <c r="K3078" s="53">
        <v>0.005155349555532449</v>
      </c>
      <c r="L3078" s="94">
        <v>0.0</v>
      </c>
      <c r="M3078" s="94">
        <v>1.0631051615891448E-4</v>
      </c>
      <c r="N3078" s="94">
        <v>2.657762903972862E-5</v>
      </c>
      <c r="O3078" s="2" t="s">
        <v>9316</v>
      </c>
      <c r="P3078" s="2">
        <v>5.0</v>
      </c>
      <c r="Q3078" s="2" t="s">
        <v>9318</v>
      </c>
    </row>
    <row r="3079">
      <c r="A3079" s="54">
        <v>46183.0</v>
      </c>
      <c r="B3079" s="2" t="s">
        <v>229</v>
      </c>
      <c r="C3079" s="2" t="s">
        <v>303</v>
      </c>
      <c r="D3079" s="2">
        <v>0.0</v>
      </c>
      <c r="E3079" s="53">
        <v>0.04988753892834149</v>
      </c>
      <c r="F3079" s="53">
        <v>0.09766385765360143</v>
      </c>
      <c r="G3079" s="53">
        <v>0.11178734069608813</v>
      </c>
      <c r="H3079" s="53">
        <v>0.11626256684843873</v>
      </c>
      <c r="I3079" s="53">
        <v>0.11818690088588511</v>
      </c>
      <c r="J3079" s="53">
        <v>0.08383199719333012</v>
      </c>
      <c r="K3079" s="53">
        <v>0.09780966894470913</v>
      </c>
      <c r="L3079" s="2">
        <v>0.012496409539903282</v>
      </c>
      <c r="M3079" s="2">
        <v>0.007027803753422509</v>
      </c>
      <c r="N3079" s="2">
        <v>0.009566731339073598</v>
      </c>
      <c r="O3079" s="2" t="s">
        <v>9316</v>
      </c>
      <c r="P3079" s="2">
        <v>6.0</v>
      </c>
      <c r="Q3079" s="2" t="s">
        <v>9317</v>
      </c>
    </row>
    <row r="3080">
      <c r="A3080" s="54">
        <v>46183.0</v>
      </c>
      <c r="B3080" s="2" t="s">
        <v>178</v>
      </c>
      <c r="C3080" s="2" t="s">
        <v>303</v>
      </c>
      <c r="D3080" s="2">
        <v>0.0</v>
      </c>
      <c r="E3080" s="53">
        <v>0.002228378308627439</v>
      </c>
      <c r="F3080" s="53">
        <v>0.009621078152871264</v>
      </c>
      <c r="G3080" s="53">
        <v>0.013707573196588198</v>
      </c>
      <c r="H3080" s="53">
        <v>0.015689852010827447</v>
      </c>
      <c r="I3080" s="53">
        <v>0.01735448929326163</v>
      </c>
      <c r="J3080" s="53">
        <v>0.04574494061391399</v>
      </c>
      <c r="K3080" s="53">
        <v>0.029726256905251092</v>
      </c>
      <c r="L3080" s="94">
        <v>1.878975629398232E-4</v>
      </c>
      <c r="M3080" s="94">
        <v>0.0020925995917705172</v>
      </c>
      <c r="N3080" s="94">
        <v>8.836503495969882E-4</v>
      </c>
      <c r="O3080" s="2" t="s">
        <v>9316</v>
      </c>
      <c r="P3080" s="2">
        <v>7.0</v>
      </c>
      <c r="Q3080" s="2" t="s">
        <v>9318</v>
      </c>
    </row>
    <row r="3081">
      <c r="A3081" s="54">
        <v>46183.0</v>
      </c>
      <c r="B3081" s="2" t="s">
        <v>1876</v>
      </c>
      <c r="C3081" s="2" t="s">
        <v>303</v>
      </c>
      <c r="D3081" s="2">
        <v>0.0</v>
      </c>
      <c r="E3081" s="53">
        <v>0.0</v>
      </c>
      <c r="F3081" s="53">
        <v>0.0</v>
      </c>
      <c r="G3081" s="53">
        <v>0.0</v>
      </c>
      <c r="H3081" s="53">
        <v>0.0</v>
      </c>
      <c r="I3081" s="53">
        <v>0.0</v>
      </c>
      <c r="J3081" s="53">
        <v>0.0</v>
      </c>
      <c r="K3081" s="53">
        <v>0.0</v>
      </c>
      <c r="L3081" s="94">
        <v>0.0</v>
      </c>
      <c r="M3081" s="94">
        <v>0.0</v>
      </c>
      <c r="N3081" s="94">
        <v>0.0</v>
      </c>
      <c r="O3081" s="2" t="s">
        <v>9316</v>
      </c>
      <c r="P3081" s="2">
        <v>8.0</v>
      </c>
      <c r="Q3081" s="2" t="s">
        <v>9318</v>
      </c>
    </row>
    <row r="3082">
      <c r="A3082" s="54">
        <v>46183.0</v>
      </c>
      <c r="B3082" s="2" t="s">
        <v>687</v>
      </c>
      <c r="C3082" s="2" t="s">
        <v>303</v>
      </c>
      <c r="D3082" s="2">
        <v>0.0</v>
      </c>
      <c r="E3082" s="53">
        <v>0.0</v>
      </c>
      <c r="F3082" s="53">
        <v>0.0</v>
      </c>
      <c r="G3082" s="53">
        <v>0.0</v>
      </c>
      <c r="H3082" s="53">
        <v>0.0</v>
      </c>
      <c r="I3082" s="53">
        <v>0.0</v>
      </c>
      <c r="J3082" s="53">
        <v>0.007309118110349279</v>
      </c>
      <c r="K3082" s="53">
        <v>0.0036545590551746395</v>
      </c>
      <c r="L3082" s="94">
        <v>0.0</v>
      </c>
      <c r="M3082" s="94">
        <v>5.342320755103581E-5</v>
      </c>
      <c r="N3082" s="94">
        <v>1.3355801887758953E-5</v>
      </c>
      <c r="O3082" s="2" t="s">
        <v>9316</v>
      </c>
      <c r="P3082" s="2">
        <v>9.0</v>
      </c>
      <c r="Q3082" s="2" t="s">
        <v>9318</v>
      </c>
    </row>
    <row r="3083">
      <c r="A3083" s="54">
        <v>46183.0</v>
      </c>
      <c r="B3083" s="2" t="s">
        <v>301</v>
      </c>
      <c r="C3083" s="2" t="s">
        <v>303</v>
      </c>
      <c r="D3083" s="2">
        <v>0.0</v>
      </c>
      <c r="E3083" s="53">
        <v>0.027000000000000003</v>
      </c>
      <c r="F3083" s="53">
        <v>0.067</v>
      </c>
      <c r="G3083" s="53">
        <v>0.08199999999999999</v>
      </c>
      <c r="H3083" s="53">
        <v>0.08800000000000001</v>
      </c>
      <c r="I3083" s="53">
        <v>0.09300000000000001</v>
      </c>
      <c r="J3083" s="53">
        <v>0.025</v>
      </c>
      <c r="K3083" s="53">
        <v>0.053</v>
      </c>
      <c r="L3083" s="2">
        <v>0.0067</v>
      </c>
      <c r="M3083" s="2">
        <v>6.0E-4</v>
      </c>
      <c r="N3083" s="2">
        <v>0.0028</v>
      </c>
      <c r="O3083" s="2" t="s">
        <v>9316</v>
      </c>
      <c r="P3083" s="2">
        <v>10.0</v>
      </c>
      <c r="Q3083" s="2" t="s">
        <v>9317</v>
      </c>
    </row>
    <row r="3084">
      <c r="A3084" s="54">
        <v>46183.0</v>
      </c>
      <c r="B3084" s="2" t="s">
        <v>450</v>
      </c>
      <c r="C3084" s="2" t="s">
        <v>303</v>
      </c>
      <c r="D3084" s="2">
        <v>0.0</v>
      </c>
      <c r="E3084" s="53">
        <v>0.0</v>
      </c>
      <c r="F3084" s="53">
        <v>0.0</v>
      </c>
      <c r="G3084" s="53">
        <v>0.0</v>
      </c>
      <c r="H3084" s="53">
        <v>0.0</v>
      </c>
      <c r="I3084" s="53">
        <v>0.0</v>
      </c>
      <c r="J3084" s="53">
        <v>0.0026314459998659865</v>
      </c>
      <c r="K3084" s="53">
        <v>0.0013157229999329932</v>
      </c>
      <c r="L3084" s="94">
        <v>0.0</v>
      </c>
      <c r="M3084" s="94">
        <v>6.924508050210702E-6</v>
      </c>
      <c r="N3084" s="94">
        <v>1.7311270125526754E-6</v>
      </c>
      <c r="O3084" s="2" t="s">
        <v>9316</v>
      </c>
      <c r="P3084" s="2">
        <v>11.0</v>
      </c>
      <c r="Q3084" s="2" t="s">
        <v>9318</v>
      </c>
    </row>
    <row r="3085">
      <c r="A3085" s="54">
        <v>46183.0</v>
      </c>
      <c r="B3085" s="2" t="s">
        <v>1189</v>
      </c>
      <c r="C3085" s="2" t="s">
        <v>303</v>
      </c>
      <c r="D3085" s="2">
        <v>0.0</v>
      </c>
      <c r="E3085" s="53">
        <v>3.324606747389069E-5</v>
      </c>
      <c r="F3085" s="53">
        <v>0.0011751665530203871</v>
      </c>
      <c r="G3085" s="53">
        <v>0.003374512388402246</v>
      </c>
      <c r="H3085" s="53">
        <v>0.00548348534571375</v>
      </c>
      <c r="I3085" s="53">
        <v>0.008610672359412281</v>
      </c>
      <c r="J3085" s="53">
        <v>0.007343131867939238</v>
      </c>
      <c r="K3085" s="53">
        <v>0.005358822128170742</v>
      </c>
      <c r="L3085" s="94">
        <v>1.1387333859480232E-5</v>
      </c>
      <c r="M3085" s="94">
        <v>5.39215856299448E-5</v>
      </c>
      <c r="N3085" s="94">
        <v>2.8716974601372405E-5</v>
      </c>
      <c r="O3085" s="2" t="s">
        <v>9319</v>
      </c>
      <c r="P3085" s="2">
        <v>99.0</v>
      </c>
      <c r="Q3085" s="2" t="s">
        <v>9320</v>
      </c>
    </row>
    <row r="3086">
      <c r="A3086" s="54">
        <v>46184.0</v>
      </c>
      <c r="B3086" s="2" t="s">
        <v>194</v>
      </c>
      <c r="C3086" s="2" t="s">
        <v>148</v>
      </c>
      <c r="D3086" s="2">
        <v>0.0</v>
      </c>
      <c r="E3086" s="53">
        <v>0.152</v>
      </c>
      <c r="F3086" s="53">
        <v>0.133</v>
      </c>
      <c r="G3086" s="53">
        <v>0.12</v>
      </c>
      <c r="H3086" s="53">
        <v>0.113</v>
      </c>
      <c r="I3086" s="53">
        <v>0.106</v>
      </c>
      <c r="J3086" s="53">
        <v>0.074</v>
      </c>
      <c r="K3086" s="53">
        <v>0.097</v>
      </c>
      <c r="L3086" s="2">
        <v>0.0144</v>
      </c>
      <c r="M3086" s="2">
        <v>0.0055</v>
      </c>
      <c r="N3086" s="2">
        <v>0.0094</v>
      </c>
      <c r="O3086" s="2" t="s">
        <v>9316</v>
      </c>
      <c r="P3086" s="2">
        <v>1.0</v>
      </c>
      <c r="Q3086" s="2" t="s">
        <v>9317</v>
      </c>
    </row>
    <row r="3087">
      <c r="A3087" s="54">
        <v>46184.0</v>
      </c>
      <c r="B3087" s="2" t="s">
        <v>145</v>
      </c>
      <c r="C3087" s="2" t="s">
        <v>148</v>
      </c>
      <c r="D3087" s="2">
        <v>0.0</v>
      </c>
      <c r="E3087" s="53">
        <v>0.048</v>
      </c>
      <c r="F3087" s="53">
        <v>0.045</v>
      </c>
      <c r="G3087" s="53">
        <v>0.038</v>
      </c>
      <c r="H3087" s="53">
        <v>0.034</v>
      </c>
      <c r="I3087" s="53">
        <v>0.029</v>
      </c>
      <c r="J3087" s="53">
        <v>0.043</v>
      </c>
      <c r="K3087" s="53">
        <v>0.04</v>
      </c>
      <c r="L3087" s="2">
        <v>0.0014</v>
      </c>
      <c r="M3087" s="2">
        <v>0.0018</v>
      </c>
      <c r="N3087" s="2">
        <v>0.0016</v>
      </c>
      <c r="O3087" s="2" t="s">
        <v>9316</v>
      </c>
      <c r="P3087" s="2">
        <v>2.0</v>
      </c>
      <c r="Q3087" s="2" t="s">
        <v>9317</v>
      </c>
    </row>
    <row r="3088">
      <c r="A3088" s="54">
        <v>46184.0</v>
      </c>
      <c r="B3088" s="2" t="s">
        <v>1801</v>
      </c>
      <c r="C3088" s="2" t="s">
        <v>148</v>
      </c>
      <c r="D3088" s="2">
        <v>0.0</v>
      </c>
      <c r="E3088" s="53">
        <v>0.0</v>
      </c>
      <c r="F3088" s="53">
        <v>0.0</v>
      </c>
      <c r="G3088" s="53">
        <v>0.0</v>
      </c>
      <c r="H3088" s="53">
        <v>0.0</v>
      </c>
      <c r="I3088" s="53">
        <v>0.0</v>
      </c>
      <c r="J3088" s="53">
        <v>0.0</v>
      </c>
      <c r="K3088" s="53">
        <v>0.0</v>
      </c>
      <c r="L3088" s="94">
        <v>0.0</v>
      </c>
      <c r="M3088" s="94">
        <v>0.0</v>
      </c>
      <c r="N3088" s="94">
        <v>0.0</v>
      </c>
      <c r="O3088" s="2" t="s">
        <v>9316</v>
      </c>
      <c r="P3088" s="2">
        <v>3.0</v>
      </c>
      <c r="Q3088" s="2" t="s">
        <v>9318</v>
      </c>
    </row>
    <row r="3089">
      <c r="A3089" s="54">
        <v>46184.0</v>
      </c>
      <c r="B3089" s="2" t="s">
        <v>932</v>
      </c>
      <c r="C3089" s="2" t="s">
        <v>148</v>
      </c>
      <c r="D3089" s="2">
        <v>0.0</v>
      </c>
      <c r="E3089" s="53">
        <v>9.926296893439613E-4</v>
      </c>
      <c r="F3089" s="53">
        <v>0.006421299279268591</v>
      </c>
      <c r="G3089" s="53">
        <v>0.010468714430026374</v>
      </c>
      <c r="H3089" s="53">
        <v>0.012817945829778455</v>
      </c>
      <c r="I3089" s="53">
        <v>0.015166250591304047</v>
      </c>
      <c r="J3089" s="53">
        <v>0.021824515754359702</v>
      </c>
      <c r="K3089" s="53">
        <v>0.016146615092193038</v>
      </c>
      <c r="L3089" s="94">
        <v>1.0959398181744243E-4</v>
      </c>
      <c r="M3089" s="94">
        <v>4.7630948791229483E-4</v>
      </c>
      <c r="N3089" s="94">
        <v>2.6071317893543595E-4</v>
      </c>
      <c r="O3089" s="2" t="s">
        <v>9316</v>
      </c>
      <c r="P3089" s="2">
        <v>4.0</v>
      </c>
      <c r="Q3089" s="2" t="s">
        <v>9318</v>
      </c>
    </row>
    <row r="3090">
      <c r="A3090" s="54">
        <v>46184.0</v>
      </c>
      <c r="B3090" s="2" t="s">
        <v>515</v>
      </c>
      <c r="C3090" s="2" t="s">
        <v>148</v>
      </c>
      <c r="D3090" s="2">
        <v>0.0</v>
      </c>
      <c r="E3090" s="53">
        <v>0.005880921130357962</v>
      </c>
      <c r="F3090" s="53">
        <v>0.0156478764314086</v>
      </c>
      <c r="G3090" s="53">
        <v>0.019006810671541422</v>
      </c>
      <c r="H3090" s="53">
        <v>0.020107929156327992</v>
      </c>
      <c r="I3090" s="53">
        <v>0.0205782259144019</v>
      </c>
      <c r="J3090" s="53">
        <v>0.010231594873418187</v>
      </c>
      <c r="K3090" s="53">
        <v>0.014619202772479804</v>
      </c>
      <c r="L3090" s="94">
        <v>3.612588519038209E-4</v>
      </c>
      <c r="M3090" s="94">
        <v>1.0468553365375732E-4</v>
      </c>
      <c r="N3090" s="94">
        <v>2.1372108970288119E-4</v>
      </c>
      <c r="O3090" s="2" t="s">
        <v>9316</v>
      </c>
      <c r="P3090" s="2">
        <v>5.0</v>
      </c>
      <c r="Q3090" s="2" t="s">
        <v>9318</v>
      </c>
    </row>
    <row r="3091">
      <c r="A3091" s="54">
        <v>46184.0</v>
      </c>
      <c r="B3091" s="2" t="s">
        <v>229</v>
      </c>
      <c r="C3091" s="2" t="s">
        <v>148</v>
      </c>
      <c r="D3091" s="2">
        <v>0.0</v>
      </c>
      <c r="E3091" s="53">
        <v>0.055921782327740616</v>
      </c>
      <c r="F3091" s="53">
        <v>0.06922368938783181</v>
      </c>
      <c r="G3091" s="53">
        <v>0.07010906647412307</v>
      </c>
      <c r="H3091" s="53">
        <v>0.06889253884902159</v>
      </c>
      <c r="I3091" s="53">
        <v>0.06625670281794431</v>
      </c>
      <c r="J3091" s="53">
        <v>0.0831509098668465</v>
      </c>
      <c r="K3091" s="53">
        <v>0.07662998817048479</v>
      </c>
      <c r="L3091" s="2">
        <v>0.0049152812018730075</v>
      </c>
      <c r="M3091" s="2">
        <v>0.006914073811684432</v>
      </c>
      <c r="N3091" s="2">
        <v>0.005872155087008639</v>
      </c>
      <c r="O3091" s="2" t="s">
        <v>9316</v>
      </c>
      <c r="P3091" s="2">
        <v>6.0</v>
      </c>
      <c r="Q3091" s="2" t="s">
        <v>9317</v>
      </c>
    </row>
    <row r="3092">
      <c r="A3092" s="54">
        <v>46184.0</v>
      </c>
      <c r="B3092" s="2" t="s">
        <v>178</v>
      </c>
      <c r="C3092" s="2" t="s">
        <v>148</v>
      </c>
      <c r="D3092" s="2">
        <v>0.0</v>
      </c>
      <c r="E3092" s="53">
        <v>0.015519327934499852</v>
      </c>
      <c r="F3092" s="53">
        <v>0.025390177465755795</v>
      </c>
      <c r="G3092" s="53">
        <v>0.02617712235349942</v>
      </c>
      <c r="H3092" s="53">
        <v>0.02548823978853859</v>
      </c>
      <c r="I3092" s="53">
        <v>0.02398239227962112</v>
      </c>
      <c r="J3092" s="53">
        <v>0.0453732889731803</v>
      </c>
      <c r="K3092" s="53">
        <v>0.03577520566333986</v>
      </c>
      <c r="L3092" s="94">
        <v>6.852417347100791E-4</v>
      </c>
      <c r="M3092" s="94">
        <v>0.002058735352243725</v>
      </c>
      <c r="N3092" s="94">
        <v>0.0012798653402542645</v>
      </c>
      <c r="O3092" s="2" t="s">
        <v>9316</v>
      </c>
      <c r="P3092" s="2">
        <v>7.0</v>
      </c>
      <c r="Q3092" s="2" t="s">
        <v>9318</v>
      </c>
    </row>
    <row r="3093">
      <c r="A3093" s="54">
        <v>46184.0</v>
      </c>
      <c r="B3093" s="2" t="s">
        <v>1876</v>
      </c>
      <c r="C3093" s="2" t="s">
        <v>148</v>
      </c>
      <c r="D3093" s="2">
        <v>0.0</v>
      </c>
      <c r="E3093" s="53">
        <v>0.0</v>
      </c>
      <c r="F3093" s="53">
        <v>0.0</v>
      </c>
      <c r="G3093" s="53">
        <v>0.0</v>
      </c>
      <c r="H3093" s="53">
        <v>0.0</v>
      </c>
      <c r="I3093" s="53">
        <v>0.0</v>
      </c>
      <c r="J3093" s="53">
        <v>0.0</v>
      </c>
      <c r="K3093" s="53">
        <v>0.0</v>
      </c>
      <c r="L3093" s="94">
        <v>0.0</v>
      </c>
      <c r="M3093" s="94">
        <v>0.0</v>
      </c>
      <c r="N3093" s="94">
        <v>0.0</v>
      </c>
      <c r="O3093" s="2" t="s">
        <v>9316</v>
      </c>
      <c r="P3093" s="2">
        <v>8.0</v>
      </c>
      <c r="Q3093" s="2" t="s">
        <v>9318</v>
      </c>
    </row>
    <row r="3094">
      <c r="A3094" s="54">
        <v>46184.0</v>
      </c>
      <c r="B3094" s="2" t="s">
        <v>687</v>
      </c>
      <c r="C3094" s="2" t="s">
        <v>148</v>
      </c>
      <c r="D3094" s="2">
        <v>0.0</v>
      </c>
      <c r="E3094" s="53">
        <v>0.03484087156545407</v>
      </c>
      <c r="F3094" s="53">
        <v>0.038087041197015</v>
      </c>
      <c r="G3094" s="53">
        <v>0.03439197638250454</v>
      </c>
      <c r="H3094" s="53">
        <v>0.0313709926039838</v>
      </c>
      <c r="I3094" s="53">
        <v>0.02768100624607393</v>
      </c>
      <c r="J3094" s="53">
        <v>0.007253042163436187</v>
      </c>
      <c r="K3094" s="53">
        <v>0.020822509272970365</v>
      </c>
      <c r="L3094" s="94">
        <v>0.00118280803949475</v>
      </c>
      <c r="M3094" s="94">
        <v>5.260662062458308E-5</v>
      </c>
      <c r="N3094" s="94">
        <v>4.3357689242293684E-4</v>
      </c>
      <c r="O3094" s="2" t="s">
        <v>9316</v>
      </c>
      <c r="P3094" s="2">
        <v>9.0</v>
      </c>
      <c r="Q3094" s="2" t="s">
        <v>9318</v>
      </c>
    </row>
    <row r="3095">
      <c r="A3095" s="54">
        <v>46184.0</v>
      </c>
      <c r="B3095" s="2" t="s">
        <v>301</v>
      </c>
      <c r="C3095" s="2" t="s">
        <v>148</v>
      </c>
      <c r="D3095" s="2">
        <v>0.0</v>
      </c>
      <c r="E3095" s="53">
        <v>0.012</v>
      </c>
      <c r="F3095" s="53">
        <v>0.031</v>
      </c>
      <c r="G3095" s="53">
        <v>0.038</v>
      </c>
      <c r="H3095" s="53">
        <v>0.04</v>
      </c>
      <c r="I3095" s="53">
        <v>0.040999999999999995</v>
      </c>
      <c r="J3095" s="53">
        <v>0.024</v>
      </c>
      <c r="K3095" s="53">
        <v>0.031</v>
      </c>
      <c r="L3095" s="2">
        <v>0.0014</v>
      </c>
      <c r="M3095" s="2">
        <v>6.0E-4</v>
      </c>
      <c r="N3095" s="2">
        <v>0.001</v>
      </c>
      <c r="O3095" s="2" t="s">
        <v>9316</v>
      </c>
      <c r="P3095" s="2">
        <v>10.0</v>
      </c>
      <c r="Q3095" s="2" t="s">
        <v>9317</v>
      </c>
    </row>
    <row r="3096">
      <c r="A3096" s="54">
        <v>46184.0</v>
      </c>
      <c r="B3096" s="2" t="s">
        <v>450</v>
      </c>
      <c r="C3096" s="2" t="s">
        <v>148</v>
      </c>
      <c r="D3096" s="2">
        <v>0.0</v>
      </c>
      <c r="E3096" s="53">
        <v>0.0</v>
      </c>
      <c r="F3096" s="53">
        <v>0.0</v>
      </c>
      <c r="G3096" s="53">
        <v>0.0</v>
      </c>
      <c r="H3096" s="53">
        <v>0.0</v>
      </c>
      <c r="I3096" s="53">
        <v>0.0</v>
      </c>
      <c r="J3096" s="53">
        <v>0.002611257404748852</v>
      </c>
      <c r="K3096" s="53">
        <v>0.001305628702374426</v>
      </c>
      <c r="L3096" s="94">
        <v>0.0</v>
      </c>
      <c r="M3096" s="94">
        <v>6.818665233855711E-6</v>
      </c>
      <c r="N3096" s="94">
        <v>1.7046663084639277E-6</v>
      </c>
      <c r="O3096" s="2" t="s">
        <v>9316</v>
      </c>
      <c r="P3096" s="2">
        <v>11.0</v>
      </c>
      <c r="Q3096" s="2" t="s">
        <v>9318</v>
      </c>
    </row>
    <row r="3097">
      <c r="A3097" s="54">
        <v>46184.0</v>
      </c>
      <c r="B3097" s="2" t="s">
        <v>1189</v>
      </c>
      <c r="C3097" s="2" t="s">
        <v>148</v>
      </c>
      <c r="D3097" s="2">
        <v>1.0</v>
      </c>
      <c r="E3097" s="53">
        <v>0.0</v>
      </c>
      <c r="F3097" s="53">
        <v>0.0</v>
      </c>
      <c r="G3097" s="53">
        <v>0.0</v>
      </c>
      <c r="H3097" s="53">
        <v>0.0</v>
      </c>
      <c r="I3097" s="53">
        <v>0.0</v>
      </c>
      <c r="J3097" s="53">
        <v>0.007283473095401377</v>
      </c>
      <c r="K3097" s="53">
        <v>0.0036417365477006886</v>
      </c>
      <c r="L3097" s="94">
        <v>1.0</v>
      </c>
      <c r="M3097" s="94">
        <v>0.9854861027895288</v>
      </c>
      <c r="N3097" s="94">
        <v>0.9927297891496815</v>
      </c>
      <c r="O3097" s="2" t="s">
        <v>9319</v>
      </c>
      <c r="P3097" s="2">
        <v>99.0</v>
      </c>
      <c r="Q3097" s="2" t="s">
        <v>9320</v>
      </c>
    </row>
    <row r="3098">
      <c r="A3098" s="54">
        <v>46185.0</v>
      </c>
      <c r="B3098" s="2" t="s">
        <v>194</v>
      </c>
      <c r="C3098" s="2" t="s">
        <v>196</v>
      </c>
      <c r="D3098" s="2">
        <v>0.0</v>
      </c>
      <c r="E3098" s="53">
        <v>0.007</v>
      </c>
      <c r="F3098" s="53">
        <v>0.03</v>
      </c>
      <c r="G3098" s="53">
        <v>0.046</v>
      </c>
      <c r="H3098" s="53">
        <v>0.056</v>
      </c>
      <c r="I3098" s="53">
        <v>0.068</v>
      </c>
      <c r="J3098" s="53">
        <v>0.073</v>
      </c>
      <c r="K3098" s="53">
        <v>0.06</v>
      </c>
      <c r="L3098" s="2">
        <v>0.0021</v>
      </c>
      <c r="M3098" s="2">
        <v>0.0053</v>
      </c>
      <c r="N3098" s="2">
        <v>0.0036</v>
      </c>
      <c r="O3098" s="2" t="s">
        <v>9316</v>
      </c>
      <c r="P3098" s="2">
        <v>1.0</v>
      </c>
      <c r="Q3098" s="2" t="s">
        <v>9317</v>
      </c>
    </row>
    <row r="3099">
      <c r="A3099" s="54">
        <v>46185.0</v>
      </c>
      <c r="B3099" s="2" t="s">
        <v>145</v>
      </c>
      <c r="C3099" s="2" t="s">
        <v>196</v>
      </c>
      <c r="D3099" s="2">
        <v>0.0</v>
      </c>
      <c r="E3099" s="53">
        <v>0.0</v>
      </c>
      <c r="F3099" s="53">
        <v>0.004</v>
      </c>
      <c r="G3099" s="53">
        <v>0.01</v>
      </c>
      <c r="H3099" s="53">
        <v>0.015</v>
      </c>
      <c r="I3099" s="53">
        <v>0.021</v>
      </c>
      <c r="J3099" s="53">
        <v>0.042</v>
      </c>
      <c r="K3099" s="53">
        <v>0.026</v>
      </c>
      <c r="L3099" s="2">
        <v>1.0E-4</v>
      </c>
      <c r="M3099" s="2">
        <v>0.0018</v>
      </c>
      <c r="N3099" s="2">
        <v>7.0E-4</v>
      </c>
      <c r="O3099" s="2" t="s">
        <v>9316</v>
      </c>
      <c r="P3099" s="2">
        <v>2.0</v>
      </c>
      <c r="Q3099" s="2" t="s">
        <v>9317</v>
      </c>
    </row>
    <row r="3100">
      <c r="A3100" s="54">
        <v>46185.0</v>
      </c>
      <c r="B3100" s="2" t="s">
        <v>1801</v>
      </c>
      <c r="C3100" s="2" t="s">
        <v>196</v>
      </c>
      <c r="D3100" s="2">
        <v>0.0</v>
      </c>
      <c r="E3100" s="53">
        <v>0.0</v>
      </c>
      <c r="F3100" s="53">
        <v>0.0</v>
      </c>
      <c r="G3100" s="53">
        <v>0.0</v>
      </c>
      <c r="H3100" s="53">
        <v>0.0</v>
      </c>
      <c r="I3100" s="53">
        <v>0.0</v>
      </c>
      <c r="J3100" s="53">
        <v>0.0</v>
      </c>
      <c r="K3100" s="53">
        <v>0.0</v>
      </c>
      <c r="L3100" s="94">
        <v>0.0</v>
      </c>
      <c r="M3100" s="94">
        <v>0.0</v>
      </c>
      <c r="N3100" s="94">
        <v>0.0</v>
      </c>
      <c r="O3100" s="2" t="s">
        <v>9316</v>
      </c>
      <c r="P3100" s="2">
        <v>3.0</v>
      </c>
      <c r="Q3100" s="2" t="s">
        <v>9318</v>
      </c>
    </row>
    <row r="3101">
      <c r="A3101" s="54">
        <v>46185.0</v>
      </c>
      <c r="B3101" s="2" t="s">
        <v>932</v>
      </c>
      <c r="C3101" s="2" t="s">
        <v>196</v>
      </c>
      <c r="D3101" s="2">
        <v>0.0</v>
      </c>
      <c r="E3101" s="53">
        <v>6.110352482780591E-4</v>
      </c>
      <c r="F3101" s="53">
        <v>0.005038049302350004</v>
      </c>
      <c r="G3101" s="53">
        <v>0.008905391582995791</v>
      </c>
      <c r="H3101" s="53">
        <v>0.011353720077631312</v>
      </c>
      <c r="I3101" s="53">
        <v>0.013988078516342048</v>
      </c>
      <c r="J3101" s="53">
        <v>0.02164728414472332</v>
      </c>
      <c r="K3101" s="53">
        <v>0.015276337863859554</v>
      </c>
      <c r="L3101" s="94">
        <v>7.930599924649227E-5</v>
      </c>
      <c r="M3101" s="94">
        <v>4.686049108423896E-4</v>
      </c>
      <c r="N3101" s="94">
        <v>2.333664985307891E-4</v>
      </c>
      <c r="O3101" s="2" t="s">
        <v>9316</v>
      </c>
      <c r="P3101" s="2">
        <v>4.0</v>
      </c>
      <c r="Q3101" s="2" t="s">
        <v>9318</v>
      </c>
    </row>
    <row r="3102">
      <c r="A3102" s="54">
        <v>46185.0</v>
      </c>
      <c r="B3102" s="2" t="s">
        <v>515</v>
      </c>
      <c r="C3102" s="2" t="s">
        <v>196</v>
      </c>
      <c r="D3102" s="2">
        <v>0.0</v>
      </c>
      <c r="E3102" s="53">
        <v>0.0</v>
      </c>
      <c r="F3102" s="53">
        <v>0.0</v>
      </c>
      <c r="G3102" s="53">
        <v>0.0</v>
      </c>
      <c r="H3102" s="53">
        <v>0.0</v>
      </c>
      <c r="I3102" s="53">
        <v>0.0</v>
      </c>
      <c r="J3102" s="53">
        <v>0.010153097527733532</v>
      </c>
      <c r="K3102" s="53">
        <v>0.005076548763866766</v>
      </c>
      <c r="L3102" s="94">
        <v>0.0</v>
      </c>
      <c r="M3102" s="94">
        <v>1.0308538940766876E-4</v>
      </c>
      <c r="N3102" s="94">
        <v>2.577134735191719E-5</v>
      </c>
      <c r="O3102" s="2" t="s">
        <v>9316</v>
      </c>
      <c r="P3102" s="2">
        <v>5.0</v>
      </c>
      <c r="Q3102" s="2" t="s">
        <v>9318</v>
      </c>
    </row>
    <row r="3103">
      <c r="A3103" s="54">
        <v>46185.0</v>
      </c>
      <c r="B3103" s="2" t="s">
        <v>229</v>
      </c>
      <c r="C3103" s="2" t="s">
        <v>196</v>
      </c>
      <c r="D3103" s="2">
        <v>0.0</v>
      </c>
      <c r="E3103" s="53">
        <v>0.09764154460892878</v>
      </c>
      <c r="F3103" s="53">
        <v>0.08354134011050109</v>
      </c>
      <c r="G3103" s="53">
        <v>0.0771013736480476</v>
      </c>
      <c r="H3103" s="53">
        <v>0.07311358728159743</v>
      </c>
      <c r="I3103" s="53">
        <v>0.06840458302765817</v>
      </c>
      <c r="J3103" s="53">
        <v>0.08247566145518417</v>
      </c>
      <c r="K3103" s="53">
        <v>0.0797885175516159</v>
      </c>
      <c r="L3103" s="2">
        <v>0.00594462181841585</v>
      </c>
      <c r="M3103" s="2">
        <v>0.006802234732470152</v>
      </c>
      <c r="N3103" s="2">
        <v>0.006366207533084518</v>
      </c>
      <c r="O3103" s="2" t="s">
        <v>9316</v>
      </c>
      <c r="P3103" s="2">
        <v>6.0</v>
      </c>
      <c r="Q3103" s="2" t="s">
        <v>9317</v>
      </c>
    </row>
    <row r="3104">
      <c r="A3104" s="54">
        <v>46185.0</v>
      </c>
      <c r="B3104" s="2" t="s">
        <v>178</v>
      </c>
      <c r="C3104" s="2" t="s">
        <v>196</v>
      </c>
      <c r="D3104" s="2">
        <v>0.0</v>
      </c>
      <c r="E3104" s="53">
        <v>0.02245981943198457</v>
      </c>
      <c r="F3104" s="53">
        <v>0.0511285931369474</v>
      </c>
      <c r="G3104" s="53">
        <v>0.05975820414027888</v>
      </c>
      <c r="H3104" s="53">
        <v>0.06212760753889188</v>
      </c>
      <c r="I3104" s="53">
        <v>0.06253332516757962</v>
      </c>
      <c r="J3104" s="53">
        <v>0.04500482347640945</v>
      </c>
      <c r="K3104" s="53">
        <v>0.05238151380834417</v>
      </c>
      <c r="L3104" s="94">
        <v>0.003571042962071244</v>
      </c>
      <c r="M3104" s="94">
        <v>0.0020254341361427754</v>
      </c>
      <c r="N3104" s="94">
        <v>0.0027438229888537505</v>
      </c>
      <c r="O3104" s="2" t="s">
        <v>9316</v>
      </c>
      <c r="P3104" s="2">
        <v>7.0</v>
      </c>
      <c r="Q3104" s="2" t="s">
        <v>9318</v>
      </c>
    </row>
    <row r="3105">
      <c r="A3105" s="54">
        <v>46185.0</v>
      </c>
      <c r="B3105" s="2" t="s">
        <v>1876</v>
      </c>
      <c r="C3105" s="2" t="s">
        <v>196</v>
      </c>
      <c r="D3105" s="2">
        <v>0.0</v>
      </c>
      <c r="E3105" s="53">
        <v>0.0</v>
      </c>
      <c r="F3105" s="53">
        <v>0.0</v>
      </c>
      <c r="G3105" s="53">
        <v>0.0</v>
      </c>
      <c r="H3105" s="53">
        <v>0.0</v>
      </c>
      <c r="I3105" s="53">
        <v>0.0</v>
      </c>
      <c r="J3105" s="53">
        <v>0.0</v>
      </c>
      <c r="K3105" s="53">
        <v>0.0</v>
      </c>
      <c r="L3105" s="94">
        <v>0.0</v>
      </c>
      <c r="M3105" s="94">
        <v>0.0</v>
      </c>
      <c r="N3105" s="94">
        <v>0.0</v>
      </c>
      <c r="O3105" s="2" t="s">
        <v>9316</v>
      </c>
      <c r="P3105" s="2">
        <v>8.0</v>
      </c>
      <c r="Q3105" s="2" t="s">
        <v>9318</v>
      </c>
    </row>
    <row r="3106">
      <c r="A3106" s="54">
        <v>46185.0</v>
      </c>
      <c r="B3106" s="2" t="s">
        <v>687</v>
      </c>
      <c r="C3106" s="2" t="s">
        <v>196</v>
      </c>
      <c r="D3106" s="2">
        <v>0.0</v>
      </c>
      <c r="E3106" s="53">
        <v>0.0</v>
      </c>
      <c r="F3106" s="53">
        <v>0.0</v>
      </c>
      <c r="G3106" s="53">
        <v>0.0</v>
      </c>
      <c r="H3106" s="53">
        <v>0.0</v>
      </c>
      <c r="I3106" s="53">
        <v>0.0</v>
      </c>
      <c r="J3106" s="53">
        <v>0.007197396434201168</v>
      </c>
      <c r="K3106" s="53">
        <v>0.003598698217100584</v>
      </c>
      <c r="L3106" s="94">
        <v>0.0</v>
      </c>
      <c r="M3106" s="94">
        <v>5.180251543105169E-5</v>
      </c>
      <c r="N3106" s="94">
        <v>1.2950628857762923E-5</v>
      </c>
      <c r="O3106" s="2" t="s">
        <v>9316</v>
      </c>
      <c r="P3106" s="2">
        <v>9.0</v>
      </c>
      <c r="Q3106" s="2" t="s">
        <v>9318</v>
      </c>
    </row>
    <row r="3107">
      <c r="A3107" s="54">
        <v>46185.0</v>
      </c>
      <c r="B3107" s="2" t="s">
        <v>301</v>
      </c>
      <c r="C3107" s="2" t="s">
        <v>196</v>
      </c>
      <c r="D3107" s="2">
        <v>0.0</v>
      </c>
      <c r="E3107" s="53">
        <v>0.0</v>
      </c>
      <c r="F3107" s="53">
        <v>0.0</v>
      </c>
      <c r="G3107" s="53">
        <v>0.0</v>
      </c>
      <c r="H3107" s="53">
        <v>0.0</v>
      </c>
      <c r="I3107" s="53">
        <v>0.0</v>
      </c>
      <c r="J3107" s="53">
        <v>0.024</v>
      </c>
      <c r="K3107" s="53">
        <v>0.012</v>
      </c>
      <c r="L3107" s="2">
        <v>0.0</v>
      </c>
      <c r="M3107" s="2">
        <v>6.0E-4</v>
      </c>
      <c r="N3107" s="2">
        <v>1.0E-4</v>
      </c>
      <c r="O3107" s="2" t="s">
        <v>9316</v>
      </c>
      <c r="P3107" s="2">
        <v>10.0</v>
      </c>
      <c r="Q3107" s="2" t="s">
        <v>9317</v>
      </c>
    </row>
    <row r="3108">
      <c r="A3108" s="54">
        <v>46185.0</v>
      </c>
      <c r="B3108" s="2" t="s">
        <v>450</v>
      </c>
      <c r="C3108" s="2" t="s">
        <v>196</v>
      </c>
      <c r="D3108" s="2">
        <v>0.0</v>
      </c>
      <c r="E3108" s="53">
        <v>5.198049013624215E-4</v>
      </c>
      <c r="F3108" s="53">
        <v>0.004652141496728624</v>
      </c>
      <c r="G3108" s="53">
        <v>0.008466571631606188</v>
      </c>
      <c r="H3108" s="53">
        <v>0.010963926116430434</v>
      </c>
      <c r="I3108" s="53">
        <v>0.013734318039329127</v>
      </c>
      <c r="J3108" s="53">
        <v>0.002591223697618332</v>
      </c>
      <c r="K3108" s="53">
        <v>0.005528897664612261</v>
      </c>
      <c r="L3108" s="94">
        <v>7.168283519311868E-5</v>
      </c>
      <c r="M3108" s="94">
        <v>6.714440251098822E-6</v>
      </c>
      <c r="N3108" s="94">
        <v>3.0568709385754914E-5</v>
      </c>
      <c r="O3108" s="2" t="s">
        <v>9316</v>
      </c>
      <c r="P3108" s="2">
        <v>11.0</v>
      </c>
      <c r="Q3108" s="2" t="s">
        <v>9318</v>
      </c>
    </row>
    <row r="3109">
      <c r="A3109" s="54">
        <v>46185.0</v>
      </c>
      <c r="B3109" s="2" t="s">
        <v>1189</v>
      </c>
      <c r="C3109" s="2" t="s">
        <v>196</v>
      </c>
      <c r="D3109" s="2">
        <v>0.0</v>
      </c>
      <c r="E3109" s="53">
        <v>0.0</v>
      </c>
      <c r="F3109" s="53">
        <v>0.0</v>
      </c>
      <c r="G3109" s="53">
        <v>0.0</v>
      </c>
      <c r="H3109" s="53">
        <v>0.0</v>
      </c>
      <c r="I3109" s="53">
        <v>0.0</v>
      </c>
      <c r="J3109" s="53">
        <v>0.015345083715137417</v>
      </c>
      <c r="K3109" s="53">
        <v>0.0076725418575687085</v>
      </c>
      <c r="L3109" s="94">
        <v>0.0</v>
      </c>
      <c r="M3109" s="94">
        <v>2.3547159422457556E-4</v>
      </c>
      <c r="N3109" s="94">
        <v>5.886789855614389E-5</v>
      </c>
      <c r="O3109" s="2" t="s">
        <v>9319</v>
      </c>
      <c r="P3109" s="2">
        <v>99.0</v>
      </c>
      <c r="Q3109" s="2" t="s">
        <v>9320</v>
      </c>
    </row>
    <row r="3110">
      <c r="A3110" s="54">
        <v>46186.0</v>
      </c>
      <c r="B3110" s="2" t="s">
        <v>194</v>
      </c>
      <c r="C3110" s="2" t="s">
        <v>288</v>
      </c>
      <c r="D3110" s="2">
        <v>0.0</v>
      </c>
      <c r="E3110" s="53">
        <v>0.206</v>
      </c>
      <c r="F3110" s="53">
        <v>0.201</v>
      </c>
      <c r="G3110" s="53">
        <v>0.204</v>
      </c>
      <c r="H3110" s="53">
        <v>0.204</v>
      </c>
      <c r="I3110" s="53">
        <v>0.202</v>
      </c>
      <c r="J3110" s="53">
        <v>0.073</v>
      </c>
      <c r="K3110" s="53">
        <v>0.138</v>
      </c>
      <c r="L3110" s="2">
        <v>0.0416</v>
      </c>
      <c r="M3110" s="2">
        <v>0.0053</v>
      </c>
      <c r="N3110" s="2">
        <v>0.019</v>
      </c>
      <c r="O3110" s="2" t="s">
        <v>9316</v>
      </c>
      <c r="P3110" s="2">
        <v>1.0</v>
      </c>
      <c r="Q3110" s="2" t="s">
        <v>9317</v>
      </c>
    </row>
    <row r="3111">
      <c r="A3111" s="54">
        <v>46186.0</v>
      </c>
      <c r="B3111" s="2" t="s">
        <v>145</v>
      </c>
      <c r="C3111" s="2" t="s">
        <v>288</v>
      </c>
      <c r="D3111" s="2">
        <v>0.0</v>
      </c>
      <c r="E3111" s="53">
        <v>0.059</v>
      </c>
      <c r="F3111" s="53">
        <v>0.065</v>
      </c>
      <c r="G3111" s="53">
        <v>0.069</v>
      </c>
      <c r="H3111" s="53">
        <v>0.073</v>
      </c>
      <c r="I3111" s="53">
        <v>0.079</v>
      </c>
      <c r="J3111" s="53">
        <v>0.042</v>
      </c>
      <c r="K3111" s="53">
        <v>0.056</v>
      </c>
      <c r="L3111" s="2">
        <v>0.0048</v>
      </c>
      <c r="M3111" s="2">
        <v>0.0018</v>
      </c>
      <c r="N3111" s="2">
        <v>0.0031</v>
      </c>
      <c r="O3111" s="2" t="s">
        <v>9316</v>
      </c>
      <c r="P3111" s="2">
        <v>2.0</v>
      </c>
      <c r="Q3111" s="2" t="s">
        <v>9317</v>
      </c>
    </row>
    <row r="3112">
      <c r="A3112" s="54">
        <v>46186.0</v>
      </c>
      <c r="B3112" s="2" t="s">
        <v>1801</v>
      </c>
      <c r="C3112" s="2" t="s">
        <v>288</v>
      </c>
      <c r="D3112" s="2">
        <v>0.0</v>
      </c>
      <c r="E3112" s="53">
        <v>0.0</v>
      </c>
      <c r="F3112" s="53">
        <v>0.0</v>
      </c>
      <c r="G3112" s="53">
        <v>0.0</v>
      </c>
      <c r="H3112" s="53">
        <v>0.0</v>
      </c>
      <c r="I3112" s="53">
        <v>0.0</v>
      </c>
      <c r="J3112" s="53">
        <v>0.0</v>
      </c>
      <c r="K3112" s="53">
        <v>0.0</v>
      </c>
      <c r="L3112" s="94">
        <v>0.0</v>
      </c>
      <c r="M3112" s="94">
        <v>0.0</v>
      </c>
      <c r="N3112" s="94">
        <v>0.0</v>
      </c>
      <c r="O3112" s="2" t="s">
        <v>9316</v>
      </c>
      <c r="P3112" s="2">
        <v>3.0</v>
      </c>
      <c r="Q3112" s="2" t="s">
        <v>9318</v>
      </c>
    </row>
    <row r="3113">
      <c r="A3113" s="54">
        <v>46186.0</v>
      </c>
      <c r="B3113" s="2" t="s">
        <v>932</v>
      </c>
      <c r="C3113" s="2" t="s">
        <v>288</v>
      </c>
      <c r="D3113" s="2">
        <v>0.0</v>
      </c>
      <c r="E3113" s="53">
        <v>2.3153906213421206E-4</v>
      </c>
      <c r="F3113" s="53">
        <v>0.0031012831263722298</v>
      </c>
      <c r="G3113" s="53">
        <v>0.006444249642715139</v>
      </c>
      <c r="H3113" s="53">
        <v>0.008907948224880589</v>
      </c>
      <c r="I3113" s="53">
        <v>0.011899199038654348</v>
      </c>
      <c r="J3113" s="53">
        <v>0.02147157063347972</v>
      </c>
      <c r="K3113" s="53">
        <v>0.01395791013809743</v>
      </c>
      <c r="L3113" s="94">
        <v>4.1528353457634193E-5</v>
      </c>
      <c r="M3113" s="94">
        <v>4.6102834546850866E-4</v>
      </c>
      <c r="N3113" s="94">
        <v>1.9482325542320302E-4</v>
      </c>
      <c r="O3113" s="2" t="s">
        <v>9316</v>
      </c>
      <c r="P3113" s="2">
        <v>4.0</v>
      </c>
      <c r="Q3113" s="2" t="s">
        <v>9318</v>
      </c>
    </row>
    <row r="3114">
      <c r="A3114" s="54">
        <v>46186.0</v>
      </c>
      <c r="B3114" s="2" t="s">
        <v>515</v>
      </c>
      <c r="C3114" s="2" t="s">
        <v>288</v>
      </c>
      <c r="D3114" s="2">
        <v>0.0</v>
      </c>
      <c r="E3114" s="53">
        <v>9.92662691474781E-4</v>
      </c>
      <c r="F3114" s="53">
        <v>0.006428854253761854</v>
      </c>
      <c r="G3114" s="53">
        <v>0.010504160850947667</v>
      </c>
      <c r="H3114" s="53">
        <v>0.012888620390817973</v>
      </c>
      <c r="I3114" s="53">
        <v>0.01529797645431415</v>
      </c>
      <c r="J3114" s="53">
        <v>0.010075202417903184</v>
      </c>
      <c r="K3114" s="53">
        <v>0.010289681634425426</v>
      </c>
      <c r="L3114" s="94">
        <v>1.1033739518258162E-4</v>
      </c>
      <c r="M3114" s="94">
        <v>1.0150970376172218E-4</v>
      </c>
      <c r="N3114" s="94">
        <v>1.058775481378319E-4</v>
      </c>
      <c r="O3114" s="2" t="s">
        <v>9316</v>
      </c>
      <c r="P3114" s="2">
        <v>5.0</v>
      </c>
      <c r="Q3114" s="2" t="s">
        <v>9318</v>
      </c>
    </row>
    <row r="3115">
      <c r="A3115" s="54">
        <v>46186.0</v>
      </c>
      <c r="B3115" s="2" t="s">
        <v>229</v>
      </c>
      <c r="C3115" s="2" t="s">
        <v>288</v>
      </c>
      <c r="D3115" s="2">
        <v>0.0</v>
      </c>
      <c r="E3115" s="53">
        <v>0.11643896110364373</v>
      </c>
      <c r="F3115" s="53">
        <v>0.10411560106920749</v>
      </c>
      <c r="G3115" s="53">
        <v>0.10345905585345483</v>
      </c>
      <c r="H3115" s="53">
        <v>0.10297198275046567</v>
      </c>
      <c r="I3115" s="53">
        <v>0.10166131180331962</v>
      </c>
      <c r="J3115" s="53">
        <v>0.08180619696395552</v>
      </c>
      <c r="K3115" s="53">
        <v>0.09263262640870518</v>
      </c>
      <c r="L3115" s="2">
        <v>0.010703776238088285</v>
      </c>
      <c r="M3115" s="2">
        <v>0.006692253861705486</v>
      </c>
      <c r="N3115" s="2">
        <v>0.008580803475374744</v>
      </c>
      <c r="O3115" s="2" t="s">
        <v>9316</v>
      </c>
      <c r="P3115" s="2">
        <v>6.0</v>
      </c>
      <c r="Q3115" s="2" t="s">
        <v>9317</v>
      </c>
    </row>
    <row r="3116">
      <c r="A3116" s="54">
        <v>46186.0</v>
      </c>
      <c r="B3116" s="2" t="s">
        <v>178</v>
      </c>
      <c r="C3116" s="2" t="s">
        <v>288</v>
      </c>
      <c r="D3116" s="2">
        <v>0.0</v>
      </c>
      <c r="E3116" s="53">
        <v>0.06361349474922315</v>
      </c>
      <c r="F3116" s="53">
        <v>0.06750296410088848</v>
      </c>
      <c r="G3116" s="53">
        <v>0.06520650106766296</v>
      </c>
      <c r="H3116" s="53">
        <v>0.06332275841534456</v>
      </c>
      <c r="I3116" s="53">
        <v>0.06111132146610544</v>
      </c>
      <c r="J3116" s="53">
        <v>0.04463951411459438</v>
      </c>
      <c r="K3116" s="53">
        <v>0.05492300759112867</v>
      </c>
      <c r="L3116" s="94">
        <v>0.00425188778148713</v>
      </c>
      <c r="M3116" s="94">
        <v>0.001992686220387071</v>
      </c>
      <c r="N3116" s="94">
        <v>0.0030165367628551777</v>
      </c>
      <c r="O3116" s="2" t="s">
        <v>9316</v>
      </c>
      <c r="P3116" s="2">
        <v>7.0</v>
      </c>
      <c r="Q3116" s="2" t="s">
        <v>9318</v>
      </c>
    </row>
    <row r="3117">
      <c r="A3117" s="54">
        <v>46186.0</v>
      </c>
      <c r="B3117" s="2" t="s">
        <v>1876</v>
      </c>
      <c r="C3117" s="2" t="s">
        <v>288</v>
      </c>
      <c r="D3117" s="2">
        <v>0.0</v>
      </c>
      <c r="E3117" s="53">
        <v>0.0</v>
      </c>
      <c r="F3117" s="53">
        <v>0.0</v>
      </c>
      <c r="G3117" s="53">
        <v>0.0</v>
      </c>
      <c r="H3117" s="53">
        <v>0.0</v>
      </c>
      <c r="I3117" s="53">
        <v>0.0</v>
      </c>
      <c r="J3117" s="53">
        <v>0.0</v>
      </c>
      <c r="K3117" s="53">
        <v>0.0</v>
      </c>
      <c r="L3117" s="94">
        <v>0.0</v>
      </c>
      <c r="M3117" s="94">
        <v>0.0</v>
      </c>
      <c r="N3117" s="94">
        <v>0.0</v>
      </c>
      <c r="O3117" s="2" t="s">
        <v>9316</v>
      </c>
      <c r="P3117" s="2">
        <v>8.0</v>
      </c>
      <c r="Q3117" s="2" t="s">
        <v>9318</v>
      </c>
    </row>
    <row r="3118">
      <c r="A3118" s="54">
        <v>46186.0</v>
      </c>
      <c r="B3118" s="2" t="s">
        <v>687</v>
      </c>
      <c r="C3118" s="2" t="s">
        <v>288</v>
      </c>
      <c r="D3118" s="2">
        <v>0.0</v>
      </c>
      <c r="E3118" s="53">
        <v>0.0</v>
      </c>
      <c r="F3118" s="53">
        <v>0.0</v>
      </c>
      <c r="G3118" s="53">
        <v>0.0</v>
      </c>
      <c r="H3118" s="53">
        <v>0.0</v>
      </c>
      <c r="I3118" s="53">
        <v>0.0</v>
      </c>
      <c r="J3118" s="53">
        <v>0.007142177621991077</v>
      </c>
      <c r="K3118" s="53">
        <v>0.0035710888109955386</v>
      </c>
      <c r="L3118" s="94">
        <v>0.0</v>
      </c>
      <c r="M3118" s="94">
        <v>5.101070118407012E-5</v>
      </c>
      <c r="N3118" s="94">
        <v>1.275267529601753E-5</v>
      </c>
      <c r="O3118" s="2" t="s">
        <v>9316</v>
      </c>
      <c r="P3118" s="2">
        <v>9.0</v>
      </c>
      <c r="Q3118" s="2" t="s">
        <v>9318</v>
      </c>
    </row>
    <row r="3119">
      <c r="A3119" s="54">
        <v>46186.0</v>
      </c>
      <c r="B3119" s="2" t="s">
        <v>301</v>
      </c>
      <c r="C3119" s="2" t="s">
        <v>288</v>
      </c>
      <c r="D3119" s="2">
        <v>0.0</v>
      </c>
      <c r="E3119" s="53">
        <v>0.0</v>
      </c>
      <c r="F3119" s="53">
        <v>0.0</v>
      </c>
      <c r="G3119" s="53">
        <v>0.0</v>
      </c>
      <c r="H3119" s="53">
        <v>0.0</v>
      </c>
      <c r="I3119" s="53">
        <v>0.0</v>
      </c>
      <c r="J3119" s="53">
        <v>0.024</v>
      </c>
      <c r="K3119" s="53">
        <v>0.012</v>
      </c>
      <c r="L3119" s="2">
        <v>0.0</v>
      </c>
      <c r="M3119" s="2">
        <v>6.0E-4</v>
      </c>
      <c r="N3119" s="2">
        <v>1.0E-4</v>
      </c>
      <c r="O3119" s="2" t="s">
        <v>9316</v>
      </c>
      <c r="P3119" s="2">
        <v>10.0</v>
      </c>
      <c r="Q3119" s="2" t="s">
        <v>9317</v>
      </c>
    </row>
    <row r="3120">
      <c r="A3120" s="54">
        <v>46186.0</v>
      </c>
      <c r="B3120" s="2" t="s">
        <v>450</v>
      </c>
      <c r="C3120" s="2" t="s">
        <v>288</v>
      </c>
      <c r="D3120" s="2">
        <v>0.0</v>
      </c>
      <c r="E3120" s="53">
        <v>0.0</v>
      </c>
      <c r="F3120" s="53">
        <v>0.0</v>
      </c>
      <c r="G3120" s="53">
        <v>0.0</v>
      </c>
      <c r="H3120" s="53">
        <v>0.0</v>
      </c>
      <c r="I3120" s="53">
        <v>0.0</v>
      </c>
      <c r="J3120" s="53">
        <v>0.00257134369016547</v>
      </c>
      <c r="K3120" s="53">
        <v>0.001285671845082735</v>
      </c>
      <c r="L3120" s="94">
        <v>0.0</v>
      </c>
      <c r="M3120" s="94">
        <v>6.611808372953777E-6</v>
      </c>
      <c r="N3120" s="94">
        <v>1.6529520932384443E-6</v>
      </c>
      <c r="O3120" s="2" t="s">
        <v>9316</v>
      </c>
      <c r="P3120" s="2">
        <v>11.0</v>
      </c>
      <c r="Q3120" s="2" t="s">
        <v>9318</v>
      </c>
    </row>
    <row r="3121">
      <c r="A3121" s="54">
        <v>46186.0</v>
      </c>
      <c r="B3121" s="2" t="s">
        <v>1189</v>
      </c>
      <c r="C3121" s="2" t="s">
        <v>288</v>
      </c>
      <c r="D3121" s="2">
        <v>0.0</v>
      </c>
      <c r="E3121" s="53">
        <v>8.773689806777638E-5</v>
      </c>
      <c r="F3121" s="53">
        <v>0.001909063697617013</v>
      </c>
      <c r="G3121" s="53">
        <v>0.004663282133143885</v>
      </c>
      <c r="H3121" s="53">
        <v>0.006989034522128899</v>
      </c>
      <c r="I3121" s="53">
        <v>0.010122257863801245</v>
      </c>
      <c r="J3121" s="53">
        <v>0.0152205258943093</v>
      </c>
      <c r="K3121" s="53">
        <v>0.009941904013726592</v>
      </c>
      <c r="L3121" s="94">
        <v>2.1746200253298984E-5</v>
      </c>
      <c r="M3121" s="94">
        <v>2.3166440849933993E-4</v>
      </c>
      <c r="N3121" s="94">
        <v>9.884145541815293E-5</v>
      </c>
      <c r="O3121" s="2" t="s">
        <v>9319</v>
      </c>
      <c r="P3121" s="2">
        <v>99.0</v>
      </c>
      <c r="Q3121" s="2" t="s">
        <v>9320</v>
      </c>
    </row>
    <row r="3122">
      <c r="A3122" s="54">
        <v>46187.0</v>
      </c>
      <c r="B3122" s="2" t="s">
        <v>194</v>
      </c>
      <c r="C3122" s="2" t="s">
        <v>256</v>
      </c>
      <c r="D3122" s="2">
        <v>0.0</v>
      </c>
      <c r="E3122" s="53">
        <v>0.108</v>
      </c>
      <c r="F3122" s="53">
        <v>0.07</v>
      </c>
      <c r="G3122" s="53">
        <v>0.058</v>
      </c>
      <c r="H3122" s="53">
        <v>0.054</v>
      </c>
      <c r="I3122" s="53">
        <v>0.052</v>
      </c>
      <c r="J3122" s="53">
        <v>0.072</v>
      </c>
      <c r="K3122" s="53">
        <v>0.065</v>
      </c>
      <c r="L3122" s="2">
        <v>0.0034</v>
      </c>
      <c r="M3122" s="2">
        <v>0.0052</v>
      </c>
      <c r="N3122" s="2">
        <v>0.0042</v>
      </c>
      <c r="O3122" s="2" t="s">
        <v>9316</v>
      </c>
      <c r="P3122" s="2">
        <v>1.0</v>
      </c>
      <c r="Q3122" s="2" t="s">
        <v>9317</v>
      </c>
    </row>
    <row r="3123">
      <c r="A3123" s="54">
        <v>46187.0</v>
      </c>
      <c r="B3123" s="2" t="s">
        <v>145</v>
      </c>
      <c r="C3123" s="2" t="s">
        <v>256</v>
      </c>
      <c r="D3123" s="2">
        <v>0.0</v>
      </c>
      <c r="E3123" s="53">
        <v>0.0</v>
      </c>
      <c r="F3123" s="53">
        <v>0.0</v>
      </c>
      <c r="G3123" s="53">
        <v>0.0</v>
      </c>
      <c r="H3123" s="53">
        <v>0.0</v>
      </c>
      <c r="I3123" s="53">
        <v>0.0</v>
      </c>
      <c r="J3123" s="53">
        <v>0.042</v>
      </c>
      <c r="K3123" s="53">
        <v>0.021</v>
      </c>
      <c r="L3123" s="2">
        <v>0.0</v>
      </c>
      <c r="M3123" s="2">
        <v>0.0018</v>
      </c>
      <c r="N3123" s="2">
        <v>4.0E-4</v>
      </c>
      <c r="O3123" s="2" t="s">
        <v>9316</v>
      </c>
      <c r="P3123" s="2">
        <v>2.0</v>
      </c>
      <c r="Q3123" s="2" t="s">
        <v>9317</v>
      </c>
    </row>
    <row r="3124">
      <c r="A3124" s="54">
        <v>46187.0</v>
      </c>
      <c r="B3124" s="2" t="s">
        <v>1801</v>
      </c>
      <c r="C3124" s="2" t="s">
        <v>256</v>
      </c>
      <c r="D3124" s="2">
        <v>0.0</v>
      </c>
      <c r="E3124" s="53">
        <v>0.0</v>
      </c>
      <c r="F3124" s="53">
        <v>0.0</v>
      </c>
      <c r="G3124" s="53">
        <v>0.0</v>
      </c>
      <c r="H3124" s="53">
        <v>0.0</v>
      </c>
      <c r="I3124" s="53">
        <v>0.0</v>
      </c>
      <c r="J3124" s="53">
        <v>0.0</v>
      </c>
      <c r="K3124" s="53">
        <v>0.0</v>
      </c>
      <c r="L3124" s="94">
        <v>0.0</v>
      </c>
      <c r="M3124" s="94">
        <v>0.0</v>
      </c>
      <c r="N3124" s="94">
        <v>0.0</v>
      </c>
      <c r="O3124" s="2" t="s">
        <v>9316</v>
      </c>
      <c r="P3124" s="2">
        <v>3.0</v>
      </c>
      <c r="Q3124" s="2" t="s">
        <v>9318</v>
      </c>
    </row>
    <row r="3125">
      <c r="A3125" s="54">
        <v>46187.0</v>
      </c>
      <c r="B3125" s="2" t="s">
        <v>932</v>
      </c>
      <c r="C3125" s="2" t="s">
        <v>256</v>
      </c>
      <c r="D3125" s="2">
        <v>0.0</v>
      </c>
      <c r="E3125" s="53">
        <v>0.0</v>
      </c>
      <c r="F3125" s="53">
        <v>0.0</v>
      </c>
      <c r="G3125" s="53">
        <v>0.0</v>
      </c>
      <c r="H3125" s="53">
        <v>0.0</v>
      </c>
      <c r="I3125" s="53">
        <v>0.0</v>
      </c>
      <c r="J3125" s="53">
        <v>0.02129736094326384</v>
      </c>
      <c r="K3125" s="53">
        <v>0.01064868047163192</v>
      </c>
      <c r="L3125" s="94">
        <v>0.0</v>
      </c>
      <c r="M3125" s="94">
        <v>4.5357758314766003E-4</v>
      </c>
      <c r="N3125" s="94">
        <v>1.1339439578691501E-4</v>
      </c>
      <c r="O3125" s="2" t="s">
        <v>9316</v>
      </c>
      <c r="P3125" s="2">
        <v>4.0</v>
      </c>
      <c r="Q3125" s="2" t="s">
        <v>9318</v>
      </c>
    </row>
    <row r="3126">
      <c r="A3126" s="54">
        <v>46187.0</v>
      </c>
      <c r="B3126" s="2" t="s">
        <v>515</v>
      </c>
      <c r="C3126" s="2" t="s">
        <v>256</v>
      </c>
      <c r="D3126" s="2">
        <v>0.0</v>
      </c>
      <c r="E3126" s="53">
        <v>0.06653502737438996</v>
      </c>
      <c r="F3126" s="53">
        <v>0.05263297279001832</v>
      </c>
      <c r="G3126" s="53">
        <v>0.04266884727641367</v>
      </c>
      <c r="H3126" s="53">
        <v>0.03687810467365173</v>
      </c>
      <c r="I3126" s="53">
        <v>0.030832501517115488</v>
      </c>
      <c r="J3126" s="53">
        <v>0.00999790492354131</v>
      </c>
      <c r="K3126" s="53">
        <v>0.02633337609997749</v>
      </c>
      <c r="L3126" s="94">
        <v>0.0018206305278979146</v>
      </c>
      <c r="M3126" s="94">
        <v>9.995810286017156E-5</v>
      </c>
      <c r="N3126" s="94">
        <v>6.934466968228657E-4</v>
      </c>
      <c r="O3126" s="2" t="s">
        <v>9316</v>
      </c>
      <c r="P3126" s="2">
        <v>5.0</v>
      </c>
      <c r="Q3126" s="2" t="s">
        <v>9318</v>
      </c>
    </row>
    <row r="3127">
      <c r="A3127" s="54">
        <v>46187.0</v>
      </c>
      <c r="B3127" s="2" t="s">
        <v>229</v>
      </c>
      <c r="C3127" s="2" t="s">
        <v>256</v>
      </c>
      <c r="D3127" s="2">
        <v>0.0</v>
      </c>
      <c r="E3127" s="53">
        <v>0.04787935932117308</v>
      </c>
      <c r="F3127" s="53">
        <v>0.06254793176626386</v>
      </c>
      <c r="G3127" s="53">
        <v>0.05991252154822269</v>
      </c>
      <c r="H3127" s="53">
        <v>0.056206591699113614</v>
      </c>
      <c r="I3127" s="53">
        <v>0.050923620653750196</v>
      </c>
      <c r="J3127" s="53">
        <v>0.08114246199672365</v>
      </c>
      <c r="K3127" s="53">
        <v>0.07052749177247317</v>
      </c>
      <c r="L3127" s="2">
        <v>0.0035895102382662485</v>
      </c>
      <c r="M3127" s="2">
        <v>0.006584099138889741</v>
      </c>
      <c r="N3127" s="2">
        <v>0.00497412709571627</v>
      </c>
      <c r="O3127" s="2" t="s">
        <v>9316</v>
      </c>
      <c r="P3127" s="2">
        <v>6.0</v>
      </c>
      <c r="Q3127" s="2" t="s">
        <v>9317</v>
      </c>
    </row>
    <row r="3128">
      <c r="A3128" s="54">
        <v>46187.0</v>
      </c>
      <c r="B3128" s="2" t="s">
        <v>178</v>
      </c>
      <c r="C3128" s="2" t="s">
        <v>256</v>
      </c>
      <c r="D3128" s="2">
        <v>0.0</v>
      </c>
      <c r="E3128" s="53">
        <v>1.6754494255119857E-4</v>
      </c>
      <c r="F3128" s="53">
        <v>0.00263530337259864</v>
      </c>
      <c r="G3128" s="53">
        <v>0.005767121061170967</v>
      </c>
      <c r="H3128" s="53">
        <v>0.008172904821855998</v>
      </c>
      <c r="I3128" s="53">
        <v>0.01118096644480087</v>
      </c>
      <c r="J3128" s="53">
        <v>0.044277331205014175</v>
      </c>
      <c r="K3128" s="53">
        <v>0.02502222613309257</v>
      </c>
      <c r="L3128" s="94">
        <v>3.325968533420174E-5</v>
      </c>
      <c r="M3128" s="94">
        <v>0.001960482058638522</v>
      </c>
      <c r="N3128" s="94">
        <v>6.261118006556207E-4</v>
      </c>
      <c r="O3128" s="2" t="s">
        <v>9316</v>
      </c>
      <c r="P3128" s="2">
        <v>7.0</v>
      </c>
      <c r="Q3128" s="2" t="s">
        <v>9318</v>
      </c>
    </row>
    <row r="3129">
      <c r="A3129" s="54">
        <v>46187.0</v>
      </c>
      <c r="B3129" s="2" t="s">
        <v>1876</v>
      </c>
      <c r="C3129" s="2" t="s">
        <v>256</v>
      </c>
      <c r="D3129" s="2">
        <v>0.0</v>
      </c>
      <c r="E3129" s="53">
        <v>0.0</v>
      </c>
      <c r="F3129" s="53">
        <v>0.0</v>
      </c>
      <c r="G3129" s="53">
        <v>0.0</v>
      </c>
      <c r="H3129" s="53">
        <v>0.0</v>
      </c>
      <c r="I3129" s="53">
        <v>0.0</v>
      </c>
      <c r="J3129" s="53">
        <v>0.0</v>
      </c>
      <c r="K3129" s="53">
        <v>0.0</v>
      </c>
      <c r="L3129" s="94">
        <v>0.0</v>
      </c>
      <c r="M3129" s="94">
        <v>0.0</v>
      </c>
      <c r="N3129" s="94">
        <v>0.0</v>
      </c>
      <c r="O3129" s="2" t="s">
        <v>9316</v>
      </c>
      <c r="P3129" s="2">
        <v>8.0</v>
      </c>
      <c r="Q3129" s="2" t="s">
        <v>9318</v>
      </c>
    </row>
    <row r="3130">
      <c r="A3130" s="54">
        <v>46187.0</v>
      </c>
      <c r="B3130" s="2" t="s">
        <v>687</v>
      </c>
      <c r="C3130" s="2" t="s">
        <v>256</v>
      </c>
      <c r="D3130" s="2">
        <v>0.0</v>
      </c>
      <c r="E3130" s="53">
        <v>0.0</v>
      </c>
      <c r="F3130" s="53">
        <v>0.0</v>
      </c>
      <c r="G3130" s="53">
        <v>0.0</v>
      </c>
      <c r="H3130" s="53">
        <v>0.0</v>
      </c>
      <c r="I3130" s="53">
        <v>0.0</v>
      </c>
      <c r="J3130" s="53">
        <v>0.007087382451475558</v>
      </c>
      <c r="K3130" s="53">
        <v>0.003543691225737779</v>
      </c>
      <c r="L3130" s="94">
        <v>0.0</v>
      </c>
      <c r="M3130" s="94">
        <v>5.0230990013483694E-5</v>
      </c>
      <c r="N3130" s="94">
        <v>1.2557747503370923E-5</v>
      </c>
      <c r="O3130" s="2" t="s">
        <v>9316</v>
      </c>
      <c r="P3130" s="2">
        <v>9.0</v>
      </c>
      <c r="Q3130" s="2" t="s">
        <v>9318</v>
      </c>
    </row>
    <row r="3131">
      <c r="A3131" s="54">
        <v>46187.0</v>
      </c>
      <c r="B3131" s="2" t="s">
        <v>301</v>
      </c>
      <c r="C3131" s="2" t="s">
        <v>256</v>
      </c>
      <c r="D3131" s="2">
        <v>0.0</v>
      </c>
      <c r="E3131" s="53">
        <v>0.0</v>
      </c>
      <c r="F3131" s="53">
        <v>0.003</v>
      </c>
      <c r="G3131" s="53">
        <v>0.006999999999999999</v>
      </c>
      <c r="H3131" s="53">
        <v>0.009000000000000001</v>
      </c>
      <c r="I3131" s="53">
        <v>0.012</v>
      </c>
      <c r="J3131" s="53">
        <v>0.024</v>
      </c>
      <c r="K3131" s="53">
        <v>0.015</v>
      </c>
      <c r="L3131" s="2">
        <v>0.0</v>
      </c>
      <c r="M3131" s="2">
        <v>6.0E-4</v>
      </c>
      <c r="N3131" s="2">
        <v>2.0E-4</v>
      </c>
      <c r="O3131" s="2" t="s">
        <v>9316</v>
      </c>
      <c r="P3131" s="2">
        <v>10.0</v>
      </c>
      <c r="Q3131" s="2" t="s">
        <v>9317</v>
      </c>
    </row>
    <row r="3132">
      <c r="A3132" s="54">
        <v>46187.0</v>
      </c>
      <c r="B3132" s="2" t="s">
        <v>450</v>
      </c>
      <c r="C3132" s="2" t="s">
        <v>256</v>
      </c>
      <c r="D3132" s="2">
        <v>0.0</v>
      </c>
      <c r="E3132" s="53">
        <v>8.44425553538687E-4</v>
      </c>
      <c r="F3132" s="53">
        <v>0.005929436384448406</v>
      </c>
      <c r="G3132" s="53">
        <v>0.009952860554934849</v>
      </c>
      <c r="H3132" s="53">
        <v>0.012377882322374282</v>
      </c>
      <c r="I3132" s="53">
        <v>0.014891116663506131</v>
      </c>
      <c r="J3132" s="53">
        <v>0.002551616203198079</v>
      </c>
      <c r="K3132" s="53">
        <v>0.006252238379066464</v>
      </c>
      <c r="L3132" s="94">
        <v>9.905943322597803E-5</v>
      </c>
      <c r="M3132" s="94">
        <v>6.51074524842298E-6</v>
      </c>
      <c r="N3132" s="94">
        <v>3.909048474867165E-5</v>
      </c>
      <c r="O3132" s="2" t="s">
        <v>9316</v>
      </c>
      <c r="P3132" s="2">
        <v>11.0</v>
      </c>
      <c r="Q3132" s="2" t="s">
        <v>9318</v>
      </c>
    </row>
    <row r="3133">
      <c r="A3133" s="54">
        <v>46187.0</v>
      </c>
      <c r="B3133" s="2" t="s">
        <v>1189</v>
      </c>
      <c r="C3133" s="2" t="s">
        <v>256</v>
      </c>
      <c r="D3133" s="2">
        <v>0.0</v>
      </c>
      <c r="E3133" s="53">
        <v>0.0</v>
      </c>
      <c r="F3133" s="53">
        <v>0.0</v>
      </c>
      <c r="G3133" s="53">
        <v>0.0</v>
      </c>
      <c r="H3133" s="53">
        <v>0.0</v>
      </c>
      <c r="I3133" s="53">
        <v>0.0</v>
      </c>
      <c r="J3133" s="53">
        <v>0.015097034085245466</v>
      </c>
      <c r="K3133" s="53">
        <v>0.007548517042622733</v>
      </c>
      <c r="L3133" s="94">
        <v>0.0</v>
      </c>
      <c r="M3133" s="94">
        <v>2.279204381710634E-4</v>
      </c>
      <c r="N3133" s="94">
        <v>5.698010954276585E-5</v>
      </c>
      <c r="O3133" s="2" t="s">
        <v>9319</v>
      </c>
      <c r="P3133" s="2">
        <v>99.0</v>
      </c>
      <c r="Q3133" s="2" t="s">
        <v>9320</v>
      </c>
    </row>
    <row r="3134">
      <c r="A3134" s="54">
        <v>46188.0</v>
      </c>
      <c r="B3134" s="2" t="s">
        <v>194</v>
      </c>
      <c r="C3134" s="2" t="s">
        <v>180</v>
      </c>
      <c r="D3134" s="2">
        <v>1.0</v>
      </c>
      <c r="E3134" s="53">
        <v>0.0</v>
      </c>
      <c r="F3134" s="53">
        <v>0.003</v>
      </c>
      <c r="G3134" s="53">
        <v>0.008</v>
      </c>
      <c r="H3134" s="53">
        <v>0.013</v>
      </c>
      <c r="I3134" s="53">
        <v>0.019</v>
      </c>
      <c r="J3134" s="53">
        <v>0.072</v>
      </c>
      <c r="K3134" s="53">
        <v>0.04</v>
      </c>
      <c r="L3134" s="2">
        <v>0.9841</v>
      </c>
      <c r="M3134" s="2">
        <v>0.8612</v>
      </c>
      <c r="N3134" s="2">
        <v>0.9216</v>
      </c>
      <c r="O3134" s="2" t="s">
        <v>9316</v>
      </c>
      <c r="P3134" s="2">
        <v>1.0</v>
      </c>
      <c r="Q3134" s="2" t="s">
        <v>9317</v>
      </c>
    </row>
    <row r="3135">
      <c r="A3135" s="54">
        <v>46188.0</v>
      </c>
      <c r="B3135" s="2" t="s">
        <v>145</v>
      </c>
      <c r="C3135" s="2" t="s">
        <v>180</v>
      </c>
      <c r="D3135" s="2">
        <v>1.0</v>
      </c>
      <c r="E3135" s="53">
        <v>0.095</v>
      </c>
      <c r="F3135" s="53">
        <v>0.077</v>
      </c>
      <c r="G3135" s="53">
        <v>0.071</v>
      </c>
      <c r="H3135" s="53">
        <v>0.067</v>
      </c>
      <c r="I3135" s="53">
        <v>0.064</v>
      </c>
      <c r="J3135" s="53">
        <v>0.041</v>
      </c>
      <c r="K3135" s="53">
        <v>0.056</v>
      </c>
      <c r="L3135" s="2">
        <v>0.863</v>
      </c>
      <c r="M3135" s="2">
        <v>0.9197</v>
      </c>
      <c r="N3135" s="2">
        <v>0.8911</v>
      </c>
      <c r="O3135" s="2" t="s">
        <v>9316</v>
      </c>
      <c r="P3135" s="2">
        <v>2.0</v>
      </c>
      <c r="Q3135" s="2" t="s">
        <v>9317</v>
      </c>
    </row>
    <row r="3136">
      <c r="A3136" s="54">
        <v>46188.0</v>
      </c>
      <c r="B3136" s="2" t="s">
        <v>1801</v>
      </c>
      <c r="C3136" s="2" t="s">
        <v>180</v>
      </c>
      <c r="D3136" s="2">
        <v>0.0</v>
      </c>
      <c r="E3136" s="53">
        <v>0.0</v>
      </c>
      <c r="F3136" s="53">
        <v>0.0</v>
      </c>
      <c r="G3136" s="53">
        <v>0.0</v>
      </c>
      <c r="H3136" s="53">
        <v>0.0</v>
      </c>
      <c r="I3136" s="53">
        <v>0.0</v>
      </c>
      <c r="J3136" s="53">
        <v>0.0</v>
      </c>
      <c r="K3136" s="53">
        <v>0.0</v>
      </c>
      <c r="L3136" s="94">
        <v>0.0</v>
      </c>
      <c r="M3136" s="94">
        <v>0.0</v>
      </c>
      <c r="N3136" s="94">
        <v>0.0</v>
      </c>
      <c r="O3136" s="2" t="s">
        <v>9316</v>
      </c>
      <c r="P3136" s="2">
        <v>3.0</v>
      </c>
      <c r="Q3136" s="2" t="s">
        <v>9318</v>
      </c>
    </row>
    <row r="3137">
      <c r="A3137" s="54">
        <v>46188.0</v>
      </c>
      <c r="B3137" s="2" t="s">
        <v>932</v>
      </c>
      <c r="C3137" s="2" t="s">
        <v>180</v>
      </c>
      <c r="D3137" s="2">
        <v>0.0</v>
      </c>
      <c r="E3137" s="53">
        <v>1.6754494255119857E-4</v>
      </c>
      <c r="F3137" s="53">
        <v>0.00263530337259864</v>
      </c>
      <c r="G3137" s="53">
        <v>0.005767121061170967</v>
      </c>
      <c r="H3137" s="53">
        <v>0.008172904821855998</v>
      </c>
      <c r="I3137" s="53">
        <v>0.01118096644480087</v>
      </c>
      <c r="J3137" s="53">
        <v>0.021124640951610534</v>
      </c>
      <c r="K3137" s="53">
        <v>0.01344588100639075</v>
      </c>
      <c r="L3137" s="94">
        <v>3.325968533420174E-5</v>
      </c>
      <c r="M3137" s="94">
        <v>4.4625045533446076E-4</v>
      </c>
      <c r="N3137" s="94">
        <v>1.8079171603801954E-4</v>
      </c>
      <c r="O3137" s="2" t="s">
        <v>9316</v>
      </c>
      <c r="P3137" s="2">
        <v>4.0</v>
      </c>
      <c r="Q3137" s="2" t="s">
        <v>9318</v>
      </c>
    </row>
    <row r="3138">
      <c r="A3138" s="54">
        <v>46188.0</v>
      </c>
      <c r="B3138" s="2" t="s">
        <v>515</v>
      </c>
      <c r="C3138" s="2" t="s">
        <v>180</v>
      </c>
      <c r="D3138" s="2">
        <v>0.0</v>
      </c>
      <c r="E3138" s="53">
        <v>0.0</v>
      </c>
      <c r="F3138" s="53">
        <v>0.0</v>
      </c>
      <c r="G3138" s="53">
        <v>0.0</v>
      </c>
      <c r="H3138" s="53">
        <v>0.0</v>
      </c>
      <c r="I3138" s="53">
        <v>0.0</v>
      </c>
      <c r="J3138" s="53">
        <v>0.009921200459709918</v>
      </c>
      <c r="K3138" s="53">
        <v>0.004960600229854959</v>
      </c>
      <c r="L3138" s="94">
        <v>0.0</v>
      </c>
      <c r="M3138" s="94">
        <v>9.843021856174828E-5</v>
      </c>
      <c r="N3138" s="94">
        <v>2.460755464043707E-5</v>
      </c>
      <c r="O3138" s="2" t="s">
        <v>9316</v>
      </c>
      <c r="P3138" s="2">
        <v>5.0</v>
      </c>
      <c r="Q3138" s="2" t="s">
        <v>9318</v>
      </c>
    </row>
    <row r="3139">
      <c r="A3139" s="54">
        <v>46188.0</v>
      </c>
      <c r="B3139" s="2" t="s">
        <v>229</v>
      </c>
      <c r="C3139" s="2" t="s">
        <v>180</v>
      </c>
      <c r="D3139" s="2">
        <v>0.0</v>
      </c>
      <c r="E3139" s="53">
        <v>0.14733059521330993</v>
      </c>
      <c r="F3139" s="53">
        <v>0.13124653091618615</v>
      </c>
      <c r="G3139" s="53">
        <v>0.12274914418592595</v>
      </c>
      <c r="H3139" s="53">
        <v>0.1185147983348388</v>
      </c>
      <c r="I3139" s="53">
        <v>0.1148369132496845</v>
      </c>
      <c r="J3139" s="53">
        <v>0.08048440274721672</v>
      </c>
      <c r="K3139" s="53">
        <v>0.10161677346657133</v>
      </c>
      <c r="L3139" s="2">
        <v>0.015067352398377237</v>
      </c>
      <c r="M3139" s="2">
        <v>0.006477739085576186</v>
      </c>
      <c r="N3139" s="2">
        <v>0.010325968649756476</v>
      </c>
      <c r="O3139" s="2" t="s">
        <v>9316</v>
      </c>
      <c r="P3139" s="2">
        <v>6.0</v>
      </c>
      <c r="Q3139" s="2" t="s">
        <v>9317</v>
      </c>
    </row>
    <row r="3140">
      <c r="A3140" s="54">
        <v>46188.0</v>
      </c>
      <c r="B3140" s="2" t="s">
        <v>178</v>
      </c>
      <c r="C3140" s="2" t="s">
        <v>180</v>
      </c>
      <c r="D3140" s="2">
        <v>1.0</v>
      </c>
      <c r="E3140" s="53">
        <v>0.17463903506151124</v>
      </c>
      <c r="F3140" s="53">
        <v>0.12052943660658713</v>
      </c>
      <c r="G3140" s="53">
        <v>0.09540722073925835</v>
      </c>
      <c r="H3140" s="53">
        <v>0.08291121649233484</v>
      </c>
      <c r="I3140" s="53">
        <v>0.07149104155055852</v>
      </c>
      <c r="J3140" s="53">
        <v>0.04391824538698564</v>
      </c>
      <c r="K3140" s="53">
        <v>0.069662733063122</v>
      </c>
      <c r="L3140" s="94">
        <v>0.8182880962906729</v>
      </c>
      <c r="M3140" s="94">
        <v>0.9140923215039002</v>
      </c>
      <c r="N3140" s="94">
        <v>0.8655274302515799</v>
      </c>
      <c r="O3140" s="2" t="s">
        <v>9316</v>
      </c>
      <c r="P3140" s="2">
        <v>7.0</v>
      </c>
      <c r="Q3140" s="2" t="s">
        <v>9318</v>
      </c>
    </row>
    <row r="3141">
      <c r="A3141" s="54">
        <v>46188.0</v>
      </c>
      <c r="B3141" s="2" t="s">
        <v>1876</v>
      </c>
      <c r="C3141" s="2" t="s">
        <v>180</v>
      </c>
      <c r="D3141" s="2">
        <v>0.0</v>
      </c>
      <c r="E3141" s="53">
        <v>0.0</v>
      </c>
      <c r="F3141" s="53">
        <v>0.0</v>
      </c>
      <c r="G3141" s="53">
        <v>0.0</v>
      </c>
      <c r="H3141" s="53">
        <v>0.0</v>
      </c>
      <c r="I3141" s="53">
        <v>0.0</v>
      </c>
      <c r="J3141" s="53">
        <v>0.0</v>
      </c>
      <c r="K3141" s="53">
        <v>0.0</v>
      </c>
      <c r="L3141" s="94">
        <v>0.0</v>
      </c>
      <c r="M3141" s="94">
        <v>0.0</v>
      </c>
      <c r="N3141" s="94">
        <v>0.0</v>
      </c>
      <c r="O3141" s="2" t="s">
        <v>9316</v>
      </c>
      <c r="P3141" s="2">
        <v>8.0</v>
      </c>
      <c r="Q3141" s="2" t="s">
        <v>9318</v>
      </c>
    </row>
    <row r="3142">
      <c r="A3142" s="54">
        <v>46188.0</v>
      </c>
      <c r="B3142" s="2" t="s">
        <v>687</v>
      </c>
      <c r="C3142" s="2" t="s">
        <v>180</v>
      </c>
      <c r="D3142" s="2">
        <v>0.0</v>
      </c>
      <c r="E3142" s="53">
        <v>0.00425563811989009</v>
      </c>
      <c r="F3142" s="53">
        <v>0.013311134618816164</v>
      </c>
      <c r="G3142" s="53">
        <v>0.017064059645787194</v>
      </c>
      <c r="H3142" s="53">
        <v>0.018545868680360164</v>
      </c>
      <c r="I3142" s="53">
        <v>0.019498198466325944</v>
      </c>
      <c r="J3142" s="53">
        <v>0.007033007672452768</v>
      </c>
      <c r="K3142" s="53">
        <v>0.012048533659119981</v>
      </c>
      <c r="L3142" s="94">
        <v>2.91182131594983E-4</v>
      </c>
      <c r="M3142" s="94">
        <v>4.94631969207795E-5</v>
      </c>
      <c r="N3142" s="94">
        <v>1.4516716333494713E-4</v>
      </c>
      <c r="O3142" s="2" t="s">
        <v>9316</v>
      </c>
      <c r="P3142" s="2">
        <v>9.0</v>
      </c>
      <c r="Q3142" s="2" t="s">
        <v>9318</v>
      </c>
    </row>
    <row r="3143">
      <c r="A3143" s="54">
        <v>46188.0</v>
      </c>
      <c r="B3143" s="2" t="s">
        <v>301</v>
      </c>
      <c r="C3143" s="2" t="s">
        <v>180</v>
      </c>
      <c r="D3143" s="2">
        <v>0.0</v>
      </c>
      <c r="E3143" s="53">
        <v>0.011000000000000001</v>
      </c>
      <c r="F3143" s="53">
        <v>0.022000000000000002</v>
      </c>
      <c r="G3143" s="53">
        <v>0.024</v>
      </c>
      <c r="H3143" s="53">
        <v>0.024</v>
      </c>
      <c r="I3143" s="53">
        <v>0.023</v>
      </c>
      <c r="J3143" s="53">
        <v>0.024</v>
      </c>
      <c r="K3143" s="53">
        <v>0.024</v>
      </c>
      <c r="L3143" s="2">
        <v>6.0E-4</v>
      </c>
      <c r="M3143" s="2">
        <v>6.0E-4</v>
      </c>
      <c r="N3143" s="2">
        <v>6.0E-4</v>
      </c>
      <c r="O3143" s="2" t="s">
        <v>9316</v>
      </c>
      <c r="P3143" s="2">
        <v>10.0</v>
      </c>
      <c r="Q3143" s="2" t="s">
        <v>9317</v>
      </c>
    </row>
    <row r="3144">
      <c r="A3144" s="54">
        <v>46188.0</v>
      </c>
      <c r="B3144" s="2" t="s">
        <v>450</v>
      </c>
      <c r="C3144" s="2" t="s">
        <v>180</v>
      </c>
      <c r="D3144" s="2">
        <v>0.0</v>
      </c>
      <c r="E3144" s="53">
        <v>0.0</v>
      </c>
      <c r="F3144" s="53">
        <v>0.0</v>
      </c>
      <c r="G3144" s="53">
        <v>0.0</v>
      </c>
      <c r="H3144" s="53">
        <v>0.0</v>
      </c>
      <c r="I3144" s="53">
        <v>0.0</v>
      </c>
      <c r="J3144" s="53">
        <v>0.0025320400665707994</v>
      </c>
      <c r="K3144" s="53">
        <v>0.0012660200332853997</v>
      </c>
      <c r="L3144" s="94">
        <v>0.0</v>
      </c>
      <c r="M3144" s="94">
        <v>6.411226898719858E-6</v>
      </c>
      <c r="N3144" s="94">
        <v>1.6028067246799646E-6</v>
      </c>
      <c r="O3144" s="2" t="s">
        <v>9316</v>
      </c>
      <c r="P3144" s="2">
        <v>11.0</v>
      </c>
      <c r="Q3144" s="2" t="s">
        <v>9318</v>
      </c>
    </row>
    <row r="3145">
      <c r="A3145" s="54">
        <v>46188.0</v>
      </c>
      <c r="B3145" s="2" t="s">
        <v>1189</v>
      </c>
      <c r="C3145" s="2" t="s">
        <v>180</v>
      </c>
      <c r="D3145" s="2">
        <v>0.0</v>
      </c>
      <c r="E3145" s="53">
        <v>0.0</v>
      </c>
      <c r="F3145" s="53">
        <v>0.0</v>
      </c>
      <c r="G3145" s="53">
        <v>0.0</v>
      </c>
      <c r="H3145" s="53">
        <v>0.0</v>
      </c>
      <c r="I3145" s="53">
        <v>0.0</v>
      </c>
      <c r="J3145" s="53">
        <v>0.014974598276971387</v>
      </c>
      <c r="K3145" s="53">
        <v>0.007487299138485694</v>
      </c>
      <c r="L3145" s="94">
        <v>0.0</v>
      </c>
      <c r="M3145" s="94">
        <v>2.2423859355667444E-4</v>
      </c>
      <c r="N3145" s="94">
        <v>5.605964838916861E-5</v>
      </c>
      <c r="O3145" s="2" t="s">
        <v>9319</v>
      </c>
      <c r="P3145" s="2">
        <v>99.0</v>
      </c>
      <c r="Q3145" s="2" t="s">
        <v>9320</v>
      </c>
    </row>
    <row r="3146">
      <c r="A3146" s="54">
        <v>46189.0</v>
      </c>
      <c r="B3146" s="2" t="s">
        <v>194</v>
      </c>
      <c r="C3146" s="2" t="s">
        <v>208</v>
      </c>
      <c r="D3146" s="2">
        <v>0.0</v>
      </c>
      <c r="E3146" s="53">
        <v>0.021</v>
      </c>
      <c r="F3146" s="53">
        <v>0.059</v>
      </c>
      <c r="G3146" s="53">
        <v>0.077</v>
      </c>
      <c r="H3146" s="53">
        <v>0.086</v>
      </c>
      <c r="I3146" s="53">
        <v>0.095</v>
      </c>
      <c r="J3146" s="53">
        <v>0.079</v>
      </c>
      <c r="K3146" s="53">
        <v>0.078</v>
      </c>
      <c r="L3146" s="2">
        <v>0.0059</v>
      </c>
      <c r="M3146" s="2">
        <v>0.0062</v>
      </c>
      <c r="N3146" s="2">
        <v>0.0061</v>
      </c>
      <c r="O3146" s="2" t="s">
        <v>9316</v>
      </c>
      <c r="P3146" s="2">
        <v>1.0</v>
      </c>
      <c r="Q3146" s="2" t="s">
        <v>9317</v>
      </c>
    </row>
    <row r="3147">
      <c r="A3147" s="54">
        <v>46189.0</v>
      </c>
      <c r="B3147" s="2" t="s">
        <v>145</v>
      </c>
      <c r="C3147" s="2" t="s">
        <v>208</v>
      </c>
      <c r="D3147" s="2">
        <v>0.0</v>
      </c>
      <c r="E3147" s="53">
        <v>0.052</v>
      </c>
      <c r="F3147" s="53">
        <v>0.064</v>
      </c>
      <c r="G3147" s="53">
        <v>0.063</v>
      </c>
      <c r="H3147" s="53">
        <v>0.062</v>
      </c>
      <c r="I3147" s="53">
        <v>0.06</v>
      </c>
      <c r="J3147" s="53">
        <v>0.049</v>
      </c>
      <c r="K3147" s="53">
        <v>0.056</v>
      </c>
      <c r="L3147" s="2">
        <v>0.004</v>
      </c>
      <c r="M3147" s="2">
        <v>0.0024</v>
      </c>
      <c r="N3147" s="2">
        <v>0.0031</v>
      </c>
      <c r="O3147" s="2" t="s">
        <v>9316</v>
      </c>
      <c r="P3147" s="2">
        <v>2.0</v>
      </c>
      <c r="Q3147" s="2" t="s">
        <v>9317</v>
      </c>
    </row>
    <row r="3148">
      <c r="A3148" s="54">
        <v>46189.0</v>
      </c>
      <c r="B3148" s="2" t="s">
        <v>1801</v>
      </c>
      <c r="C3148" s="2" t="s">
        <v>208</v>
      </c>
      <c r="D3148" s="2">
        <v>0.0</v>
      </c>
      <c r="E3148" s="53">
        <v>0.0</v>
      </c>
      <c r="F3148" s="53">
        <v>0.0</v>
      </c>
      <c r="G3148" s="53">
        <v>0.0</v>
      </c>
      <c r="H3148" s="53">
        <v>0.0</v>
      </c>
      <c r="I3148" s="53">
        <v>0.0</v>
      </c>
      <c r="J3148" s="53">
        <v>0.0</v>
      </c>
      <c r="K3148" s="53">
        <v>0.0</v>
      </c>
      <c r="L3148" s="94">
        <v>0.0</v>
      </c>
      <c r="M3148" s="94">
        <v>0.0</v>
      </c>
      <c r="N3148" s="94">
        <v>0.0</v>
      </c>
      <c r="O3148" s="2" t="s">
        <v>9316</v>
      </c>
      <c r="P3148" s="2">
        <v>3.0</v>
      </c>
      <c r="Q3148" s="2" t="s">
        <v>9318</v>
      </c>
    </row>
    <row r="3149">
      <c r="A3149" s="54">
        <v>46189.0</v>
      </c>
      <c r="B3149" s="2" t="s">
        <v>932</v>
      </c>
      <c r="C3149" s="2" t="s">
        <v>208</v>
      </c>
      <c r="D3149" s="2">
        <v>0.0</v>
      </c>
      <c r="E3149" s="53">
        <v>0.1522635166293455</v>
      </c>
      <c r="F3149" s="53">
        <v>0.104896334219738</v>
      </c>
      <c r="G3149" s="53">
        <v>0.08326524341356777</v>
      </c>
      <c r="H3149" s="53">
        <v>0.07151297328493701</v>
      </c>
      <c r="I3149" s="53">
        <v>0.05955030477619768</v>
      </c>
      <c r="J3149" s="53">
        <v>0.02095339668894315</v>
      </c>
      <c r="K3149" s="53">
        <v>0.05210932005125546</v>
      </c>
      <c r="L3149" s="94">
        <v>0.006933100760720691</v>
      </c>
      <c r="M3149" s="94">
        <v>4.390448328042138E-4</v>
      </c>
      <c r="N3149" s="94">
        <v>0.002715381236204174</v>
      </c>
      <c r="O3149" s="2" t="s">
        <v>9316</v>
      </c>
      <c r="P3149" s="2">
        <v>4.0</v>
      </c>
      <c r="Q3149" s="2" t="s">
        <v>9318</v>
      </c>
    </row>
    <row r="3150">
      <c r="A3150" s="54">
        <v>46189.0</v>
      </c>
      <c r="B3150" s="2" t="s">
        <v>515</v>
      </c>
      <c r="C3150" s="2" t="s">
        <v>208</v>
      </c>
      <c r="D3150" s="2">
        <v>0.0</v>
      </c>
      <c r="E3150" s="53">
        <v>0.0</v>
      </c>
      <c r="F3150" s="53">
        <v>0.0</v>
      </c>
      <c r="G3150" s="53">
        <v>0.0</v>
      </c>
      <c r="H3150" s="53">
        <v>0.0</v>
      </c>
      <c r="I3150" s="53">
        <v>0.0</v>
      </c>
      <c r="J3150" s="53">
        <v>0.009845084476646913</v>
      </c>
      <c r="K3150" s="53">
        <v>0.004922542238323457</v>
      </c>
      <c r="L3150" s="94">
        <v>0.0</v>
      </c>
      <c r="M3150" s="94">
        <v>9.692568835231403E-5</v>
      </c>
      <c r="N3150" s="94">
        <v>2.4231422088078508E-5</v>
      </c>
      <c r="O3150" s="2" t="s">
        <v>9316</v>
      </c>
      <c r="P3150" s="2">
        <v>5.0</v>
      </c>
      <c r="Q3150" s="2" t="s">
        <v>9318</v>
      </c>
    </row>
    <row r="3151">
      <c r="A3151" s="54">
        <v>46189.0</v>
      </c>
      <c r="B3151" s="2" t="s">
        <v>229</v>
      </c>
      <c r="C3151" s="2" t="s">
        <v>208</v>
      </c>
      <c r="D3151" s="2">
        <v>0.0</v>
      </c>
      <c r="E3151" s="53">
        <v>0.00440539546527653</v>
      </c>
      <c r="F3151" s="53">
        <v>0.024213756573158964</v>
      </c>
      <c r="G3151" s="53">
        <v>0.04270986888786968</v>
      </c>
      <c r="H3151" s="53">
        <v>0.055926586565056315</v>
      </c>
      <c r="I3151" s="53">
        <v>0.07201235136773125</v>
      </c>
      <c r="J3151" s="53">
        <v>0.07983196599166462</v>
      </c>
      <c r="K3151" s="53">
        <v>0.06127091743976715</v>
      </c>
      <c r="L3151" s="2">
        <v>0.0018241329004190184</v>
      </c>
      <c r="M3151" s="2">
        <v>0.006373142794094296</v>
      </c>
      <c r="N3151" s="2">
        <v>0.003754125323910762</v>
      </c>
      <c r="O3151" s="2" t="s">
        <v>9316</v>
      </c>
      <c r="P3151" s="2">
        <v>6.0</v>
      </c>
      <c r="Q3151" s="2" t="s">
        <v>9317</v>
      </c>
    </row>
    <row r="3152">
      <c r="A3152" s="54">
        <v>46189.0</v>
      </c>
      <c r="B3152" s="2" t="s">
        <v>178</v>
      </c>
      <c r="C3152" s="2" t="s">
        <v>208</v>
      </c>
      <c r="D3152" s="2">
        <v>0.0</v>
      </c>
      <c r="E3152" s="53">
        <v>0.1270530070070135</v>
      </c>
      <c r="F3152" s="53">
        <v>0.07257005135566688</v>
      </c>
      <c r="G3152" s="53">
        <v>0.052590860448710086</v>
      </c>
      <c r="H3152" s="53">
        <v>0.04288840029035515</v>
      </c>
      <c r="I3152" s="53">
        <v>0.03376408215379804</v>
      </c>
      <c r="J3152" s="53">
        <v>0.05166860268268999</v>
      </c>
      <c r="K3152" s="53">
        <v>0.05212973156570004</v>
      </c>
      <c r="L3152" s="94">
        <v>0.002765798602735699</v>
      </c>
      <c r="M3152" s="94">
        <v>0.002669644503181679</v>
      </c>
      <c r="N3152" s="94">
        <v>0.0027175089131119433</v>
      </c>
      <c r="O3152" s="2" t="s">
        <v>9316</v>
      </c>
      <c r="P3152" s="2">
        <v>7.0</v>
      </c>
      <c r="Q3152" s="2" t="s">
        <v>9318</v>
      </c>
    </row>
    <row r="3153">
      <c r="A3153" s="54">
        <v>46189.0</v>
      </c>
      <c r="B3153" s="2" t="s">
        <v>1876</v>
      </c>
      <c r="C3153" s="2" t="s">
        <v>208</v>
      </c>
      <c r="D3153" s="2">
        <v>0.0</v>
      </c>
      <c r="E3153" s="53">
        <v>0.0</v>
      </c>
      <c r="F3153" s="53">
        <v>0.0</v>
      </c>
      <c r="G3153" s="53">
        <v>0.0</v>
      </c>
      <c r="H3153" s="53">
        <v>0.0</v>
      </c>
      <c r="I3153" s="53">
        <v>0.0</v>
      </c>
      <c r="J3153" s="53">
        <v>0.0</v>
      </c>
      <c r="K3153" s="53">
        <v>0.0</v>
      </c>
      <c r="L3153" s="94">
        <v>0.0</v>
      </c>
      <c r="M3153" s="94">
        <v>0.0</v>
      </c>
      <c r="N3153" s="94">
        <v>0.0</v>
      </c>
      <c r="O3153" s="2" t="s">
        <v>9316</v>
      </c>
      <c r="P3153" s="2">
        <v>8.0</v>
      </c>
      <c r="Q3153" s="2" t="s">
        <v>9318</v>
      </c>
    </row>
    <row r="3154">
      <c r="A3154" s="54">
        <v>46189.0</v>
      </c>
      <c r="B3154" s="2" t="s">
        <v>687</v>
      </c>
      <c r="C3154" s="2" t="s">
        <v>208</v>
      </c>
      <c r="D3154" s="2">
        <v>0.0</v>
      </c>
      <c r="E3154" s="53">
        <v>0.0</v>
      </c>
      <c r="F3154" s="53">
        <v>0.0</v>
      </c>
      <c r="G3154" s="53">
        <v>0.0</v>
      </c>
      <c r="H3154" s="53">
        <v>0.0</v>
      </c>
      <c r="I3154" s="53">
        <v>0.0</v>
      </c>
      <c r="J3154" s="53">
        <v>0.006979050059656579</v>
      </c>
      <c r="K3154" s="53">
        <v>0.0034895250298282894</v>
      </c>
      <c r="L3154" s="94">
        <v>0.0</v>
      </c>
      <c r="M3154" s="94">
        <v>4.87071397351925E-5</v>
      </c>
      <c r="N3154" s="94">
        <v>1.2176784933798125E-5</v>
      </c>
      <c r="O3154" s="2" t="s">
        <v>9316</v>
      </c>
      <c r="P3154" s="2">
        <v>9.0</v>
      </c>
      <c r="Q3154" s="2" t="s">
        <v>9318</v>
      </c>
    </row>
    <row r="3155">
      <c r="A3155" s="54">
        <v>46189.0</v>
      </c>
      <c r="B3155" s="2" t="s">
        <v>301</v>
      </c>
      <c r="C3155" s="2" t="s">
        <v>208</v>
      </c>
      <c r="D3155" s="2">
        <v>0.0</v>
      </c>
      <c r="E3155" s="53">
        <v>0.011000000000000001</v>
      </c>
      <c r="F3155" s="53">
        <v>0.022000000000000002</v>
      </c>
      <c r="G3155" s="53">
        <v>0.024</v>
      </c>
      <c r="H3155" s="53">
        <v>0.024</v>
      </c>
      <c r="I3155" s="53">
        <v>0.023</v>
      </c>
      <c r="J3155" s="53">
        <v>0.024</v>
      </c>
      <c r="K3155" s="53">
        <v>0.024</v>
      </c>
      <c r="L3155" s="2">
        <v>6.0E-4</v>
      </c>
      <c r="M3155" s="2">
        <v>6.0E-4</v>
      </c>
      <c r="N3155" s="2">
        <v>6.0E-4</v>
      </c>
      <c r="O3155" s="2" t="s">
        <v>9316</v>
      </c>
      <c r="P3155" s="2">
        <v>10.0</v>
      </c>
      <c r="Q3155" s="2" t="s">
        <v>9317</v>
      </c>
    </row>
    <row r="3156">
      <c r="A3156" s="54">
        <v>46189.0</v>
      </c>
      <c r="B3156" s="2" t="s">
        <v>450</v>
      </c>
      <c r="C3156" s="2" t="s">
        <v>208</v>
      </c>
      <c r="D3156" s="2">
        <v>0.0</v>
      </c>
      <c r="E3156" s="53">
        <v>0.0</v>
      </c>
      <c r="F3156" s="53">
        <v>0.0</v>
      </c>
      <c r="G3156" s="53">
        <v>0.0</v>
      </c>
      <c r="H3156" s="53">
        <v>0.0</v>
      </c>
      <c r="I3156" s="53">
        <v>0.0</v>
      </c>
      <c r="J3156" s="53">
        <v>0.002512614119115688</v>
      </c>
      <c r="K3156" s="53">
        <v>0.001256307059557844</v>
      </c>
      <c r="L3156" s="94">
        <v>0.0</v>
      </c>
      <c r="M3156" s="94">
        <v>6.313229711579505E-6</v>
      </c>
      <c r="N3156" s="94">
        <v>1.5783074278948763E-6</v>
      </c>
      <c r="O3156" s="2" t="s">
        <v>9316</v>
      </c>
      <c r="P3156" s="2">
        <v>11.0</v>
      </c>
      <c r="Q3156" s="2" t="s">
        <v>9318</v>
      </c>
    </row>
    <row r="3157">
      <c r="A3157" s="54">
        <v>46189.0</v>
      </c>
      <c r="B3157" s="2" t="s">
        <v>1189</v>
      </c>
      <c r="C3157" s="2" t="s">
        <v>208</v>
      </c>
      <c r="D3157" s="2">
        <v>0.0</v>
      </c>
      <c r="E3157" s="53">
        <v>0.06653093376256657</v>
      </c>
      <c r="F3157" s="53">
        <v>0.05251420144326254</v>
      </c>
      <c r="G3157" s="53">
        <v>0.04238932490420097</v>
      </c>
      <c r="H3157" s="53">
        <v>0.03648375371272027</v>
      </c>
      <c r="I3157" s="53">
        <v>0.03031294001472492</v>
      </c>
      <c r="J3157" s="53">
        <v>0.014853208566890434</v>
      </c>
      <c r="K3157" s="53">
        <v>0.0286212667355457</v>
      </c>
      <c r="L3157" s="94">
        <v>0.0017968548658339127</v>
      </c>
      <c r="M3157" s="94">
        <v>2.2061780473154737E-4</v>
      </c>
      <c r="N3157" s="94">
        <v>8.191769095472548E-4</v>
      </c>
      <c r="O3157" s="2" t="s">
        <v>9319</v>
      </c>
      <c r="P3157" s="2">
        <v>99.0</v>
      </c>
      <c r="Q3157" s="2" t="s">
        <v>9320</v>
      </c>
    </row>
    <row r="3158">
      <c r="A3158" s="54">
        <v>46190.0</v>
      </c>
      <c r="B3158" s="2" t="s">
        <v>194</v>
      </c>
      <c r="C3158" s="2" t="s">
        <v>303</v>
      </c>
      <c r="D3158" s="2">
        <v>1.0</v>
      </c>
      <c r="E3158" s="53">
        <v>0.001</v>
      </c>
      <c r="F3158" s="53">
        <v>0.005</v>
      </c>
      <c r="G3158" s="53">
        <v>0.009</v>
      </c>
      <c r="H3158" s="53">
        <v>0.012</v>
      </c>
      <c r="I3158" s="53">
        <v>0.014</v>
      </c>
      <c r="J3158" s="53">
        <v>0.079</v>
      </c>
      <c r="K3158" s="53">
        <v>0.044</v>
      </c>
      <c r="L3158" s="2">
        <v>0.9821</v>
      </c>
      <c r="M3158" s="2">
        <v>0.8482</v>
      </c>
      <c r="N3158" s="2">
        <v>0.9139</v>
      </c>
      <c r="O3158" s="2" t="s">
        <v>9316</v>
      </c>
      <c r="P3158" s="2">
        <v>1.0</v>
      </c>
      <c r="Q3158" s="2" t="s">
        <v>9317</v>
      </c>
    </row>
    <row r="3159">
      <c r="A3159" s="54">
        <v>46190.0</v>
      </c>
      <c r="B3159" s="2" t="s">
        <v>145</v>
      </c>
      <c r="C3159" s="2" t="s">
        <v>303</v>
      </c>
      <c r="D3159" s="2">
        <v>0.0</v>
      </c>
      <c r="E3159" s="53">
        <v>0.092</v>
      </c>
      <c r="F3159" s="53">
        <v>0.062</v>
      </c>
      <c r="G3159" s="53">
        <v>0.047</v>
      </c>
      <c r="H3159" s="53">
        <v>0.04</v>
      </c>
      <c r="I3159" s="53">
        <v>0.032</v>
      </c>
      <c r="J3159" s="53">
        <v>0.049</v>
      </c>
      <c r="K3159" s="53">
        <v>0.048</v>
      </c>
      <c r="L3159" s="2">
        <v>0.0022</v>
      </c>
      <c r="M3159" s="2">
        <v>0.0024</v>
      </c>
      <c r="N3159" s="2">
        <v>0.0023</v>
      </c>
      <c r="O3159" s="2" t="s">
        <v>9316</v>
      </c>
      <c r="P3159" s="2">
        <v>2.0</v>
      </c>
      <c r="Q3159" s="2" t="s">
        <v>9317</v>
      </c>
    </row>
    <row r="3160">
      <c r="A3160" s="54">
        <v>46190.0</v>
      </c>
      <c r="B3160" s="2" t="s">
        <v>1801</v>
      </c>
      <c r="C3160" s="2" t="s">
        <v>303</v>
      </c>
      <c r="D3160" s="2">
        <v>0.0</v>
      </c>
      <c r="E3160" s="53">
        <v>0.0</v>
      </c>
      <c r="F3160" s="53">
        <v>0.0</v>
      </c>
      <c r="G3160" s="53">
        <v>0.0</v>
      </c>
      <c r="H3160" s="53">
        <v>0.0</v>
      </c>
      <c r="I3160" s="53">
        <v>0.0</v>
      </c>
      <c r="J3160" s="53">
        <v>0.0</v>
      </c>
      <c r="K3160" s="53">
        <v>0.0</v>
      </c>
      <c r="L3160" s="94">
        <v>0.0</v>
      </c>
      <c r="M3160" s="94">
        <v>0.0</v>
      </c>
      <c r="N3160" s="94">
        <v>0.0</v>
      </c>
      <c r="O3160" s="2" t="s">
        <v>9316</v>
      </c>
      <c r="P3160" s="2">
        <v>3.0</v>
      </c>
      <c r="Q3160" s="2" t="s">
        <v>9318</v>
      </c>
    </row>
    <row r="3161">
      <c r="A3161" s="54">
        <v>46190.0</v>
      </c>
      <c r="B3161" s="2" t="s">
        <v>932</v>
      </c>
      <c r="C3161" s="2" t="s">
        <v>303</v>
      </c>
      <c r="D3161" s="2">
        <v>0.0</v>
      </c>
      <c r="E3161" s="53">
        <v>0.040954593708202244</v>
      </c>
      <c r="F3161" s="53">
        <v>0.04120180736613038</v>
      </c>
      <c r="G3161" s="53">
        <v>0.036059206670880035</v>
      </c>
      <c r="H3161" s="53">
        <v>0.03231612401365777</v>
      </c>
      <c r="I3161" s="53">
        <v>0.027958115450779992</v>
      </c>
      <c r="J3161" s="53">
        <v>0.020783614336593408</v>
      </c>
      <c r="K3161" s="53">
        <v>0.02842141050373672</v>
      </c>
      <c r="L3161" s="94">
        <v>0.0013002663857332392</v>
      </c>
      <c r="M3161" s="94">
        <v>4.3195862489225104E-4</v>
      </c>
      <c r="N3161" s="94">
        <v>8.07776575021916E-4</v>
      </c>
      <c r="O3161" s="2" t="s">
        <v>9316</v>
      </c>
      <c r="P3161" s="2">
        <v>4.0</v>
      </c>
      <c r="Q3161" s="2" t="s">
        <v>9318</v>
      </c>
    </row>
    <row r="3162">
      <c r="A3162" s="54">
        <v>46190.0</v>
      </c>
      <c r="B3162" s="2" t="s">
        <v>515</v>
      </c>
      <c r="C3162" s="2" t="s">
        <v>303</v>
      </c>
      <c r="D3162" s="2">
        <v>0.0</v>
      </c>
      <c r="E3162" s="53">
        <v>0.0</v>
      </c>
      <c r="F3162" s="53">
        <v>0.0</v>
      </c>
      <c r="G3162" s="53">
        <v>0.0</v>
      </c>
      <c r="H3162" s="53">
        <v>0.0</v>
      </c>
      <c r="I3162" s="53">
        <v>0.0</v>
      </c>
      <c r="J3162" s="53">
        <v>0.00976955245949622</v>
      </c>
      <c r="K3162" s="53">
        <v>0.00488477622974811</v>
      </c>
      <c r="L3162" s="94">
        <v>0.0</v>
      </c>
      <c r="M3162" s="94">
        <v>9.544415525884864E-5</v>
      </c>
      <c r="N3162" s="94">
        <v>2.386103881471216E-5</v>
      </c>
      <c r="O3162" s="2" t="s">
        <v>9316</v>
      </c>
      <c r="P3162" s="2">
        <v>5.0</v>
      </c>
      <c r="Q3162" s="2" t="s">
        <v>9318</v>
      </c>
    </row>
    <row r="3163">
      <c r="A3163" s="54">
        <v>46190.0</v>
      </c>
      <c r="B3163" s="2" t="s">
        <v>229</v>
      </c>
      <c r="C3163" s="2" t="s">
        <v>303</v>
      </c>
      <c r="D3163" s="2">
        <v>0.0</v>
      </c>
      <c r="E3163" s="53">
        <v>0.04243649094626076</v>
      </c>
      <c r="F3163" s="53">
        <v>0.08997943097346421</v>
      </c>
      <c r="G3163" s="53">
        <v>0.10558270416647579</v>
      </c>
      <c r="H3163" s="53">
        <v>0.11107050523167256</v>
      </c>
      <c r="I3163" s="53">
        <v>0.11408739971272926</v>
      </c>
      <c r="J3163" s="53">
        <v>0.0791850990812547</v>
      </c>
      <c r="K3163" s="53">
        <v>0.09238390162386526</v>
      </c>
      <c r="L3163" s="2">
        <v>0.011147707419105545</v>
      </c>
      <c r="M3163" s="2">
        <v>0.006270279916508125</v>
      </c>
      <c r="N3163" s="2">
        <v>0.008534785279248013</v>
      </c>
      <c r="O3163" s="2" t="s">
        <v>9316</v>
      </c>
      <c r="P3163" s="2">
        <v>6.0</v>
      </c>
      <c r="Q3163" s="2" t="s">
        <v>9317</v>
      </c>
    </row>
    <row r="3164">
      <c r="A3164" s="54">
        <v>46190.0</v>
      </c>
      <c r="B3164" s="2" t="s">
        <v>178</v>
      </c>
      <c r="C3164" s="2" t="s">
        <v>303</v>
      </c>
      <c r="D3164" s="2">
        <v>0.0</v>
      </c>
      <c r="E3164" s="53">
        <v>0.0018955546405034088</v>
      </c>
      <c r="F3164" s="53">
        <v>0.008864068636496882</v>
      </c>
      <c r="G3164" s="53">
        <v>0.012946749038340179</v>
      </c>
      <c r="H3164" s="53">
        <v>0.014989173532737807</v>
      </c>
      <c r="I3164" s="53">
        <v>0.016752521150565854</v>
      </c>
      <c r="J3164" s="53">
        <v>0.051249939444632714</v>
      </c>
      <c r="K3164" s="53">
        <v>0.03209834424148644</v>
      </c>
      <c r="L3164" s="94">
        <v>1.6761831066176234E-4</v>
      </c>
      <c r="M3164" s="94">
        <v>0.00262655629307852</v>
      </c>
      <c r="N3164" s="94">
        <v>0.001030303703044966</v>
      </c>
      <c r="O3164" s="2" t="s">
        <v>9316</v>
      </c>
      <c r="P3164" s="2">
        <v>7.0</v>
      </c>
      <c r="Q3164" s="2" t="s">
        <v>9318</v>
      </c>
    </row>
    <row r="3165">
      <c r="A3165" s="54">
        <v>46190.0</v>
      </c>
      <c r="B3165" s="2" t="s">
        <v>1876</v>
      </c>
      <c r="C3165" s="2" t="s">
        <v>303</v>
      </c>
      <c r="D3165" s="2">
        <v>0.0</v>
      </c>
      <c r="E3165" s="53">
        <v>0.0</v>
      </c>
      <c r="F3165" s="53">
        <v>0.0</v>
      </c>
      <c r="G3165" s="53">
        <v>0.0</v>
      </c>
      <c r="H3165" s="53">
        <v>0.0</v>
      </c>
      <c r="I3165" s="53">
        <v>0.0</v>
      </c>
      <c r="J3165" s="53">
        <v>0.0</v>
      </c>
      <c r="K3165" s="53">
        <v>0.0</v>
      </c>
      <c r="L3165" s="94">
        <v>0.0</v>
      </c>
      <c r="M3165" s="94">
        <v>0.0</v>
      </c>
      <c r="N3165" s="94">
        <v>0.0</v>
      </c>
      <c r="O3165" s="2" t="s">
        <v>9316</v>
      </c>
      <c r="P3165" s="2">
        <v>8.0</v>
      </c>
      <c r="Q3165" s="2" t="s">
        <v>9318</v>
      </c>
    </row>
    <row r="3166">
      <c r="A3166" s="54">
        <v>46190.0</v>
      </c>
      <c r="B3166" s="2" t="s">
        <v>687</v>
      </c>
      <c r="C3166" s="2" t="s">
        <v>303</v>
      </c>
      <c r="D3166" s="2">
        <v>0.0</v>
      </c>
      <c r="E3166" s="53">
        <v>0.0</v>
      </c>
      <c r="F3166" s="53">
        <v>0.0</v>
      </c>
      <c r="G3166" s="53">
        <v>0.0</v>
      </c>
      <c r="H3166" s="53">
        <v>0.0</v>
      </c>
      <c r="I3166" s="53">
        <v>0.0</v>
      </c>
      <c r="J3166" s="53">
        <v>0.006925506412565285</v>
      </c>
      <c r="K3166" s="53">
        <v>0.0034627532062826427</v>
      </c>
      <c r="L3166" s="94">
        <v>0.0</v>
      </c>
      <c r="M3166" s="94">
        <v>4.796263907048289E-5</v>
      </c>
      <c r="N3166" s="94">
        <v>1.1990659767620723E-5</v>
      </c>
      <c r="O3166" s="2" t="s">
        <v>9316</v>
      </c>
      <c r="P3166" s="2">
        <v>9.0</v>
      </c>
      <c r="Q3166" s="2" t="s">
        <v>9318</v>
      </c>
    </row>
    <row r="3167">
      <c r="A3167" s="54">
        <v>46190.0</v>
      </c>
      <c r="B3167" s="2" t="s">
        <v>301</v>
      </c>
      <c r="C3167" s="2" t="s">
        <v>303</v>
      </c>
      <c r="D3167" s="2">
        <v>0.0</v>
      </c>
      <c r="E3167" s="53">
        <v>0.023</v>
      </c>
      <c r="F3167" s="53">
        <v>0.062</v>
      </c>
      <c r="G3167" s="53">
        <v>0.078</v>
      </c>
      <c r="H3167" s="53">
        <v>0.085</v>
      </c>
      <c r="I3167" s="53">
        <v>0.09</v>
      </c>
      <c r="J3167" s="53">
        <v>0.023</v>
      </c>
      <c r="K3167" s="53">
        <v>0.051</v>
      </c>
      <c r="L3167" s="2">
        <v>0.006</v>
      </c>
      <c r="M3167" s="2">
        <v>5.0E-4</v>
      </c>
      <c r="N3167" s="2">
        <v>0.0026</v>
      </c>
      <c r="O3167" s="2" t="s">
        <v>9316</v>
      </c>
      <c r="P3167" s="2">
        <v>10.0</v>
      </c>
      <c r="Q3167" s="2" t="s">
        <v>9317</v>
      </c>
    </row>
    <row r="3168">
      <c r="A3168" s="54">
        <v>46190.0</v>
      </c>
      <c r="B3168" s="2" t="s">
        <v>450</v>
      </c>
      <c r="C3168" s="2" t="s">
        <v>303</v>
      </c>
      <c r="D3168" s="2">
        <v>0.0</v>
      </c>
      <c r="E3168" s="53">
        <v>0.0</v>
      </c>
      <c r="F3168" s="53">
        <v>0.0</v>
      </c>
      <c r="G3168" s="53">
        <v>0.0</v>
      </c>
      <c r="H3168" s="53">
        <v>0.0</v>
      </c>
      <c r="I3168" s="53">
        <v>0.0</v>
      </c>
      <c r="J3168" s="53">
        <v>0.002493337208573345</v>
      </c>
      <c r="K3168" s="53">
        <v>0.0012466686042866726</v>
      </c>
      <c r="L3168" s="94">
        <v>0.0</v>
      </c>
      <c r="M3168" s="94">
        <v>6.2167304356563215E-6</v>
      </c>
      <c r="N3168" s="94">
        <v>1.5541826089140804E-6</v>
      </c>
      <c r="O3168" s="2" t="s">
        <v>9316</v>
      </c>
      <c r="P3168" s="2">
        <v>11.0</v>
      </c>
      <c r="Q3168" s="2" t="s">
        <v>9318</v>
      </c>
    </row>
    <row r="3169">
      <c r="A3169" s="54">
        <v>46190.0</v>
      </c>
      <c r="B3169" s="2" t="s">
        <v>1189</v>
      </c>
      <c r="C3169" s="2" t="s">
        <v>303</v>
      </c>
      <c r="D3169" s="2">
        <v>0.0</v>
      </c>
      <c r="E3169" s="53">
        <v>2.8280538019345442E-5</v>
      </c>
      <c r="F3169" s="53">
        <v>0.0010827016286297855</v>
      </c>
      <c r="G3169" s="53">
        <v>0.0031872136951483078</v>
      </c>
      <c r="H3169" s="53">
        <v>0.005238603484239844</v>
      </c>
      <c r="I3169" s="53">
        <v>0.008311997454033769</v>
      </c>
      <c r="J3169" s="53">
        <v>0.014732855159380198</v>
      </c>
      <c r="K3169" s="53">
        <v>0.008960034427264252</v>
      </c>
      <c r="L3169" s="94">
        <v>1.015833113854093E-5</v>
      </c>
      <c r="M3169" s="94">
        <v>2.170570211472757E-4</v>
      </c>
      <c r="N3169" s="94">
        <v>8.028221693776063E-5</v>
      </c>
      <c r="O3169" s="2" t="s">
        <v>9319</v>
      </c>
      <c r="P3169" s="2">
        <v>99.0</v>
      </c>
      <c r="Q3169" s="2" t="s">
        <v>9320</v>
      </c>
    </row>
    <row r="3170">
      <c r="A3170" s="54">
        <v>46191.0</v>
      </c>
      <c r="B3170" s="2" t="s">
        <v>194</v>
      </c>
      <c r="C3170" s="2" t="s">
        <v>148</v>
      </c>
      <c r="D3170" s="2">
        <v>0.0</v>
      </c>
      <c r="E3170" s="53">
        <v>0.129</v>
      </c>
      <c r="F3170" s="53">
        <v>0.123</v>
      </c>
      <c r="G3170" s="53">
        <v>0.113</v>
      </c>
      <c r="H3170" s="53">
        <v>0.108</v>
      </c>
      <c r="I3170" s="53">
        <v>0.102</v>
      </c>
      <c r="J3170" s="53">
        <v>0.086</v>
      </c>
      <c r="K3170" s="53">
        <v>0.1</v>
      </c>
      <c r="L3170" s="2">
        <v>0.0128</v>
      </c>
      <c r="M3170" s="2">
        <v>0.0074</v>
      </c>
      <c r="N3170" s="2">
        <v>0.01</v>
      </c>
      <c r="O3170" s="2" t="s">
        <v>9316</v>
      </c>
      <c r="P3170" s="2">
        <v>1.0</v>
      </c>
      <c r="Q3170" s="2" t="s">
        <v>9317</v>
      </c>
    </row>
    <row r="3171">
      <c r="A3171" s="54">
        <v>46191.0</v>
      </c>
      <c r="B3171" s="2" t="s">
        <v>145</v>
      </c>
      <c r="C3171" s="2" t="s">
        <v>148</v>
      </c>
      <c r="D3171" s="2">
        <v>1.0</v>
      </c>
      <c r="E3171" s="53">
        <v>0.041</v>
      </c>
      <c r="F3171" s="53">
        <v>0.041</v>
      </c>
      <c r="G3171" s="53">
        <v>0.036</v>
      </c>
      <c r="H3171" s="53">
        <v>0.032</v>
      </c>
      <c r="I3171" s="53">
        <v>0.028</v>
      </c>
      <c r="J3171" s="53">
        <v>0.048</v>
      </c>
      <c r="K3171" s="53">
        <v>0.042</v>
      </c>
      <c r="L3171" s="2">
        <v>0.9293</v>
      </c>
      <c r="M3171" s="2">
        <v>0.9063</v>
      </c>
      <c r="N3171" s="2">
        <v>0.9178</v>
      </c>
      <c r="O3171" s="2" t="s">
        <v>9316</v>
      </c>
      <c r="P3171" s="2">
        <v>2.0</v>
      </c>
      <c r="Q3171" s="2" t="s">
        <v>9317</v>
      </c>
    </row>
    <row r="3172">
      <c r="A3172" s="54">
        <v>46191.0</v>
      </c>
      <c r="B3172" s="2" t="s">
        <v>1801</v>
      </c>
      <c r="C3172" s="2" t="s">
        <v>148</v>
      </c>
      <c r="D3172" s="2">
        <v>0.0</v>
      </c>
      <c r="E3172" s="53">
        <v>0.0</v>
      </c>
      <c r="F3172" s="53">
        <v>0.0</v>
      </c>
      <c r="G3172" s="53">
        <v>0.0</v>
      </c>
      <c r="H3172" s="53">
        <v>0.0</v>
      </c>
      <c r="I3172" s="53">
        <v>0.0</v>
      </c>
      <c r="J3172" s="53">
        <v>0.0</v>
      </c>
      <c r="K3172" s="53">
        <v>0.0</v>
      </c>
      <c r="L3172" s="94">
        <v>0.0</v>
      </c>
      <c r="M3172" s="94">
        <v>0.0</v>
      </c>
      <c r="N3172" s="94">
        <v>0.0</v>
      </c>
      <c r="O3172" s="2" t="s">
        <v>9316</v>
      </c>
      <c r="P3172" s="2">
        <v>3.0</v>
      </c>
      <c r="Q3172" s="2" t="s">
        <v>9318</v>
      </c>
    </row>
    <row r="3173">
      <c r="A3173" s="54">
        <v>46191.0</v>
      </c>
      <c r="B3173" s="2" t="s">
        <v>932</v>
      </c>
      <c r="C3173" s="2" t="s">
        <v>148</v>
      </c>
      <c r="D3173" s="2">
        <v>0.0</v>
      </c>
      <c r="E3173" s="53">
        <v>8.44373599694729E-4</v>
      </c>
      <c r="F3173" s="53">
        <v>0.005916056043047336</v>
      </c>
      <c r="G3173" s="53">
        <v>0.009887659656148079</v>
      </c>
      <c r="H3173" s="53">
        <v>0.012245521133226396</v>
      </c>
      <c r="I3173" s="53">
        <v>0.014640184998371221</v>
      </c>
      <c r="J3173" s="53">
        <v>0.020615280224852154</v>
      </c>
      <c r="K3173" s="53">
        <v>0.015251469940500115</v>
      </c>
      <c r="L3173" s="94">
        <v>9.776581347581835E-5</v>
      </c>
      <c r="M3173" s="94">
        <v>4.249897787491803E-4</v>
      </c>
      <c r="N3173" s="94">
        <v>2.326073353459786E-4</v>
      </c>
      <c r="O3173" s="2" t="s">
        <v>9316</v>
      </c>
      <c r="P3173" s="2">
        <v>4.0</v>
      </c>
      <c r="Q3173" s="2" t="s">
        <v>9318</v>
      </c>
    </row>
    <row r="3174">
      <c r="A3174" s="54">
        <v>46191.0</v>
      </c>
      <c r="B3174" s="2" t="s">
        <v>515</v>
      </c>
      <c r="C3174" s="2" t="s">
        <v>148</v>
      </c>
      <c r="D3174" s="2">
        <v>0.0</v>
      </c>
      <c r="E3174" s="53">
        <v>0.005002706481737505</v>
      </c>
      <c r="F3174" s="53">
        <v>0.01443228982791991</v>
      </c>
      <c r="G3174" s="53">
        <v>0.0180092573687914</v>
      </c>
      <c r="H3174" s="53">
        <v>0.01931111114273967</v>
      </c>
      <c r="I3174" s="53">
        <v>0.02003093440066888</v>
      </c>
      <c r="J3174" s="53">
        <v>0.009694599928039971</v>
      </c>
      <c r="K3174" s="53">
        <v>0.013851928648415685</v>
      </c>
      <c r="L3174" s="94">
        <v>3.2433335097536737E-4</v>
      </c>
      <c r="M3174" s="94">
        <v>9.398526776475262E-5</v>
      </c>
      <c r="N3174" s="94">
        <v>1.918759272807992E-4</v>
      </c>
      <c r="O3174" s="2" t="s">
        <v>9316</v>
      </c>
      <c r="P3174" s="2">
        <v>5.0</v>
      </c>
      <c r="Q3174" s="2" t="s">
        <v>9318</v>
      </c>
    </row>
    <row r="3175">
      <c r="A3175" s="54">
        <v>46191.0</v>
      </c>
      <c r="B3175" s="2" t="s">
        <v>229</v>
      </c>
      <c r="C3175" s="2" t="s">
        <v>148</v>
      </c>
      <c r="D3175" s="2">
        <v>0.0</v>
      </c>
      <c r="E3175" s="53">
        <v>0.04756947847955953</v>
      </c>
      <c r="F3175" s="53">
        <v>0.06377700339355018</v>
      </c>
      <c r="G3175" s="53">
        <v>0.06621773788366143</v>
      </c>
      <c r="H3175" s="53">
        <v>0.06581593116405733</v>
      </c>
      <c r="I3175" s="53">
        <v>0.06395848339687785</v>
      </c>
      <c r="J3175" s="53">
        <v>0.07854374993470531</v>
      </c>
      <c r="K3175" s="53">
        <v>0.07238074390918336</v>
      </c>
      <c r="L3175" s="2">
        <v>0.004384788810429291</v>
      </c>
      <c r="M3175" s="2">
        <v>0.00616912065380552</v>
      </c>
      <c r="N3175" s="2">
        <v>0.005238972088846785</v>
      </c>
      <c r="O3175" s="2" t="s">
        <v>9316</v>
      </c>
      <c r="P3175" s="2">
        <v>6.0</v>
      </c>
      <c r="Q3175" s="2" t="s">
        <v>9317</v>
      </c>
    </row>
    <row r="3176">
      <c r="A3176" s="54">
        <v>46191.0</v>
      </c>
      <c r="B3176" s="2" t="s">
        <v>178</v>
      </c>
      <c r="C3176" s="2" t="s">
        <v>148</v>
      </c>
      <c r="D3176" s="2">
        <v>0.0</v>
      </c>
      <c r="E3176" s="53">
        <v>0.013201409280390595</v>
      </c>
      <c r="F3176" s="53">
        <v>0.023392417374983075</v>
      </c>
      <c r="G3176" s="53">
        <v>0.024724189234388756</v>
      </c>
      <c r="H3176" s="53">
        <v>0.02434998424273149</v>
      </c>
      <c r="I3176" s="53">
        <v>0.023150524749899544</v>
      </c>
      <c r="J3176" s="53">
        <v>0.05083484739695092</v>
      </c>
      <c r="K3176" s="53">
        <v>0.037779518315669836</v>
      </c>
      <c r="L3176" s="94">
        <v>6.112855332978648E-4</v>
      </c>
      <c r="M3176" s="94">
        <v>0.0025841817098712877</v>
      </c>
      <c r="N3176" s="94">
        <v>0.0014272920041640325</v>
      </c>
      <c r="O3176" s="2" t="s">
        <v>9316</v>
      </c>
      <c r="P3176" s="2">
        <v>7.0</v>
      </c>
      <c r="Q3176" s="2" t="s">
        <v>9318</v>
      </c>
    </row>
    <row r="3177">
      <c r="A3177" s="54">
        <v>46191.0</v>
      </c>
      <c r="B3177" s="2" t="s">
        <v>1876</v>
      </c>
      <c r="C3177" s="2" t="s">
        <v>148</v>
      </c>
      <c r="D3177" s="2">
        <v>0.0</v>
      </c>
      <c r="E3177" s="53">
        <v>0.0</v>
      </c>
      <c r="F3177" s="53">
        <v>0.0</v>
      </c>
      <c r="G3177" s="53">
        <v>0.0</v>
      </c>
      <c r="H3177" s="53">
        <v>0.0</v>
      </c>
      <c r="I3177" s="53">
        <v>0.0</v>
      </c>
      <c r="J3177" s="53">
        <v>0.0</v>
      </c>
      <c r="K3177" s="53">
        <v>0.0</v>
      </c>
      <c r="L3177" s="94">
        <v>0.0</v>
      </c>
      <c r="M3177" s="94">
        <v>0.0</v>
      </c>
      <c r="N3177" s="94">
        <v>0.0</v>
      </c>
      <c r="O3177" s="2" t="s">
        <v>9316</v>
      </c>
      <c r="P3177" s="2">
        <v>8.0</v>
      </c>
      <c r="Q3177" s="2" t="s">
        <v>9318</v>
      </c>
    </row>
    <row r="3178">
      <c r="A3178" s="54">
        <v>46191.0</v>
      </c>
      <c r="B3178" s="2" t="s">
        <v>687</v>
      </c>
      <c r="C3178" s="2" t="s">
        <v>148</v>
      </c>
      <c r="D3178" s="2">
        <v>0.0</v>
      </c>
      <c r="E3178" s="53">
        <v>0.029637985299638202</v>
      </c>
      <c r="F3178" s="53">
        <v>0.03512829486178172</v>
      </c>
      <c r="G3178" s="53">
        <v>0.032586948162812907</v>
      </c>
      <c r="H3178" s="53">
        <v>0.03012785255626119</v>
      </c>
      <c r="I3178" s="53">
        <v>0.026944811596783757</v>
      </c>
      <c r="J3178" s="53">
        <v>0.006872373555211755</v>
      </c>
      <c r="K3178" s="53">
        <v>0.01972966085901233</v>
      </c>
      <c r="L3178" s="94">
        <v>0.0010619091905658554</v>
      </c>
      <c r="M3178" s="94">
        <v>4.722951828237386E-5</v>
      </c>
      <c r="N3178" s="94">
        <v>3.8925951761164314E-4</v>
      </c>
      <c r="O3178" s="2" t="s">
        <v>9316</v>
      </c>
      <c r="P3178" s="2">
        <v>9.0</v>
      </c>
      <c r="Q3178" s="2" t="s">
        <v>9318</v>
      </c>
    </row>
    <row r="3179">
      <c r="A3179" s="54">
        <v>46191.0</v>
      </c>
      <c r="B3179" s="2" t="s">
        <v>301</v>
      </c>
      <c r="C3179" s="2" t="s">
        <v>148</v>
      </c>
      <c r="D3179" s="2">
        <v>0.0</v>
      </c>
      <c r="E3179" s="53">
        <v>0.01</v>
      </c>
      <c r="F3179" s="53">
        <v>0.028999999999999998</v>
      </c>
      <c r="G3179" s="53">
        <v>0.036000000000000004</v>
      </c>
      <c r="H3179" s="53">
        <v>0.039</v>
      </c>
      <c r="I3179" s="53">
        <v>0.04</v>
      </c>
      <c r="J3179" s="53">
        <v>0.023</v>
      </c>
      <c r="K3179" s="53">
        <v>0.03</v>
      </c>
      <c r="L3179" s="2">
        <v>0.0013</v>
      </c>
      <c r="M3179" s="2">
        <v>5.0E-4</v>
      </c>
      <c r="N3179" s="2">
        <v>9.0E-4</v>
      </c>
      <c r="O3179" s="2" t="s">
        <v>9316</v>
      </c>
      <c r="P3179" s="2">
        <v>10.0</v>
      </c>
      <c r="Q3179" s="2" t="s">
        <v>9317</v>
      </c>
    </row>
    <row r="3180">
      <c r="A3180" s="54">
        <v>46191.0</v>
      </c>
      <c r="B3180" s="2" t="s">
        <v>450</v>
      </c>
      <c r="C3180" s="2" t="s">
        <v>148</v>
      </c>
      <c r="D3180" s="2">
        <v>0.0</v>
      </c>
      <c r="E3180" s="53">
        <v>0.0</v>
      </c>
      <c r="F3180" s="53">
        <v>0.0</v>
      </c>
      <c r="G3180" s="53">
        <v>0.0</v>
      </c>
      <c r="H3180" s="53">
        <v>0.0</v>
      </c>
      <c r="I3180" s="53">
        <v>0.0</v>
      </c>
      <c r="J3180" s="53">
        <v>0.002474208191524568</v>
      </c>
      <c r="K3180" s="53">
        <v>0.001237104095762284</v>
      </c>
      <c r="L3180" s="94">
        <v>0.0</v>
      </c>
      <c r="M3180" s="94">
        <v>6.1217061750072746E-6</v>
      </c>
      <c r="N3180" s="94">
        <v>1.5304265437518186E-6</v>
      </c>
      <c r="O3180" s="2" t="s">
        <v>9316</v>
      </c>
      <c r="P3180" s="2">
        <v>11.0</v>
      </c>
      <c r="Q3180" s="2" t="s">
        <v>9318</v>
      </c>
    </row>
    <row r="3181">
      <c r="A3181" s="54">
        <v>46191.0</v>
      </c>
      <c r="B3181" s="2" t="s">
        <v>1189</v>
      </c>
      <c r="C3181" s="2" t="s">
        <v>148</v>
      </c>
      <c r="D3181" s="2">
        <v>1.0</v>
      </c>
      <c r="E3181" s="53">
        <v>0.14935689637413138</v>
      </c>
      <c r="F3181" s="53">
        <v>0.07868239965896791</v>
      </c>
      <c r="G3181" s="53">
        <v>0.0555039281816411</v>
      </c>
      <c r="H3181" s="53">
        <v>0.04465806800510962</v>
      </c>
      <c r="I3181" s="53">
        <v>0.034686595066183254</v>
      </c>
      <c r="J3181" s="53">
        <v>0.014613528364410747</v>
      </c>
      <c r="K3181" s="53">
        <v>0.035058728273025926</v>
      </c>
      <c r="L3181" s="94">
        <v>0.8920728296803107</v>
      </c>
      <c r="M3181" s="94">
        <v>0.9709864984824359</v>
      </c>
      <c r="N3181" s="94">
        <v>0.9311116578820701</v>
      </c>
      <c r="O3181" s="2" t="s">
        <v>9319</v>
      </c>
      <c r="P3181" s="2">
        <v>99.0</v>
      </c>
      <c r="Q3181" s="2" t="s">
        <v>9320</v>
      </c>
    </row>
    <row r="3182">
      <c r="A3182" s="54">
        <v>46192.0</v>
      </c>
      <c r="B3182" s="2" t="s">
        <v>194</v>
      </c>
      <c r="C3182" s="2" t="s">
        <v>196</v>
      </c>
      <c r="D3182" s="2">
        <v>0.0</v>
      </c>
      <c r="E3182" s="53">
        <v>0.006</v>
      </c>
      <c r="F3182" s="53">
        <v>0.027</v>
      </c>
      <c r="G3182" s="53">
        <v>0.044</v>
      </c>
      <c r="H3182" s="53">
        <v>0.054</v>
      </c>
      <c r="I3182" s="53">
        <v>0.066</v>
      </c>
      <c r="J3182" s="53">
        <v>0.085</v>
      </c>
      <c r="K3182" s="53">
        <v>0.064</v>
      </c>
      <c r="L3182" s="2">
        <v>0.0019</v>
      </c>
      <c r="M3182" s="2">
        <v>0.0072</v>
      </c>
      <c r="N3182" s="2">
        <v>0.0041</v>
      </c>
      <c r="O3182" s="2" t="s">
        <v>9316</v>
      </c>
      <c r="P3182" s="2">
        <v>1.0</v>
      </c>
      <c r="Q3182" s="2" t="s">
        <v>9317</v>
      </c>
    </row>
    <row r="3183">
      <c r="A3183" s="54">
        <v>46192.0</v>
      </c>
      <c r="B3183" s="2" t="s">
        <v>145</v>
      </c>
      <c r="C3183" s="2" t="s">
        <v>196</v>
      </c>
      <c r="D3183" s="2">
        <v>0.0</v>
      </c>
      <c r="E3183" s="53">
        <v>0.0</v>
      </c>
      <c r="F3183" s="53">
        <v>0.004</v>
      </c>
      <c r="G3183" s="53">
        <v>0.009</v>
      </c>
      <c r="H3183" s="53">
        <v>0.014</v>
      </c>
      <c r="I3183" s="53">
        <v>0.02</v>
      </c>
      <c r="J3183" s="53">
        <v>0.056</v>
      </c>
      <c r="K3183" s="53">
        <v>0.033</v>
      </c>
      <c r="L3183" s="2">
        <v>1.0E-4</v>
      </c>
      <c r="M3183" s="2">
        <v>0.0031</v>
      </c>
      <c r="N3183" s="2">
        <v>0.0011</v>
      </c>
      <c r="O3183" s="2" t="s">
        <v>9316</v>
      </c>
      <c r="P3183" s="2">
        <v>2.0</v>
      </c>
      <c r="Q3183" s="2" t="s">
        <v>9317</v>
      </c>
    </row>
    <row r="3184">
      <c r="A3184" s="54">
        <v>46192.0</v>
      </c>
      <c r="B3184" s="2" t="s">
        <v>1801</v>
      </c>
      <c r="C3184" s="2" t="s">
        <v>196</v>
      </c>
      <c r="D3184" s="2">
        <v>0.0</v>
      </c>
      <c r="E3184" s="53">
        <v>0.0</v>
      </c>
      <c r="F3184" s="53">
        <v>0.0</v>
      </c>
      <c r="G3184" s="53">
        <v>0.0</v>
      </c>
      <c r="H3184" s="53">
        <v>0.0</v>
      </c>
      <c r="I3184" s="53">
        <v>0.0</v>
      </c>
      <c r="J3184" s="53">
        <v>0.0</v>
      </c>
      <c r="K3184" s="53">
        <v>0.0</v>
      </c>
      <c r="L3184" s="94">
        <v>0.0</v>
      </c>
      <c r="M3184" s="94">
        <v>0.0</v>
      </c>
      <c r="N3184" s="94">
        <v>0.0</v>
      </c>
      <c r="O3184" s="2" t="s">
        <v>9316</v>
      </c>
      <c r="P3184" s="2">
        <v>3.0</v>
      </c>
      <c r="Q3184" s="2" t="s">
        <v>9318</v>
      </c>
    </row>
    <row r="3185">
      <c r="A3185" s="54">
        <v>46192.0</v>
      </c>
      <c r="B3185" s="2" t="s">
        <v>932</v>
      </c>
      <c r="C3185" s="2" t="s">
        <v>196</v>
      </c>
      <c r="D3185" s="2">
        <v>0.0</v>
      </c>
      <c r="E3185" s="53">
        <v>5.197729200200512E-4</v>
      </c>
      <c r="F3185" s="53">
        <v>0.004641643493640915</v>
      </c>
      <c r="G3185" s="53">
        <v>0.008411107368143801</v>
      </c>
      <c r="H3185" s="53">
        <v>0.010846684874293473</v>
      </c>
      <c r="I3185" s="53">
        <v>0.013502879701091717</v>
      </c>
      <c r="J3185" s="53">
        <v>0.020448380831050255</v>
      </c>
      <c r="K3185" s="53">
        <v>0.014429744099597028</v>
      </c>
      <c r="L3185" s="94">
        <v>7.074672715844295E-5</v>
      </c>
      <c r="M3185" s="94">
        <v>4.181362786116635E-4</v>
      </c>
      <c r="N3185" s="94">
        <v>2.0821751477985526E-4</v>
      </c>
      <c r="O3185" s="2" t="s">
        <v>9316</v>
      </c>
      <c r="P3185" s="2">
        <v>4.0</v>
      </c>
      <c r="Q3185" s="2" t="s">
        <v>9318</v>
      </c>
    </row>
    <row r="3186">
      <c r="A3186" s="54">
        <v>46192.0</v>
      </c>
      <c r="B3186" s="2" t="s">
        <v>515</v>
      </c>
      <c r="C3186" s="2" t="s">
        <v>196</v>
      </c>
      <c r="D3186" s="2">
        <v>0.0</v>
      </c>
      <c r="E3186" s="53">
        <v>0.0</v>
      </c>
      <c r="F3186" s="53">
        <v>0.0</v>
      </c>
      <c r="G3186" s="53">
        <v>0.0</v>
      </c>
      <c r="H3186" s="53">
        <v>0.0</v>
      </c>
      <c r="I3186" s="53">
        <v>0.0</v>
      </c>
      <c r="J3186" s="53">
        <v>0.009620222436432782</v>
      </c>
      <c r="K3186" s="53">
        <v>0.004810111218216391</v>
      </c>
      <c r="L3186" s="94">
        <v>0.0</v>
      </c>
      <c r="M3186" s="94">
        <v>9.254867972644468E-5</v>
      </c>
      <c r="N3186" s="94">
        <v>2.313716993161117E-5</v>
      </c>
      <c r="O3186" s="2" t="s">
        <v>9316</v>
      </c>
      <c r="P3186" s="2">
        <v>5.0</v>
      </c>
      <c r="Q3186" s="2" t="s">
        <v>9318</v>
      </c>
    </row>
    <row r="3187">
      <c r="A3187" s="54">
        <v>46192.0</v>
      </c>
      <c r="B3187" s="2" t="s">
        <v>229</v>
      </c>
      <c r="C3187" s="2" t="s">
        <v>196</v>
      </c>
      <c r="D3187" s="2">
        <v>0.0</v>
      </c>
      <c r="E3187" s="53">
        <v>0.08305810654896288</v>
      </c>
      <c r="F3187" s="53">
        <v>0.07696810699988085</v>
      </c>
      <c r="G3187" s="53">
        <v>0.07282194454238049</v>
      </c>
      <c r="H3187" s="53">
        <v>0.06984847572867833</v>
      </c>
      <c r="I3187" s="53">
        <v>0.06603186095550669</v>
      </c>
      <c r="J3187" s="53">
        <v>0.07790786703095377</v>
      </c>
      <c r="K3187" s="53">
        <v>0.07536490578666713</v>
      </c>
      <c r="L3187" s="2">
        <v>0.005303035606933539</v>
      </c>
      <c r="M3187" s="2">
        <v>0.006069635745312774</v>
      </c>
      <c r="N3187" s="2">
        <v>0.005679869024233212</v>
      </c>
      <c r="O3187" s="2" t="s">
        <v>9316</v>
      </c>
      <c r="P3187" s="2">
        <v>6.0</v>
      </c>
      <c r="Q3187" s="2" t="s">
        <v>9317</v>
      </c>
    </row>
    <row r="3188">
      <c r="A3188" s="54">
        <v>46192.0</v>
      </c>
      <c r="B3188" s="2" t="s">
        <v>178</v>
      </c>
      <c r="C3188" s="2" t="s">
        <v>196</v>
      </c>
      <c r="D3188" s="2">
        <v>0.0</v>
      </c>
      <c r="E3188" s="53">
        <v>0.019105290508499947</v>
      </c>
      <c r="F3188" s="53">
        <v>0.04710567273774535</v>
      </c>
      <c r="G3188" s="53">
        <v>0.05644138906941299</v>
      </c>
      <c r="H3188" s="53">
        <v>0.059353108616425274</v>
      </c>
      <c r="I3188" s="53">
        <v>0.06036425703934981</v>
      </c>
      <c r="J3188" s="53">
        <v>0.05042329319433886</v>
      </c>
      <c r="K3188" s="53">
        <v>0.05343234113187592</v>
      </c>
      <c r="L3188" s="94">
        <v>0.003185630400084852</v>
      </c>
      <c r="M3188" s="94">
        <v>0.0025425084965622594</v>
      </c>
      <c r="N3188" s="94">
        <v>0.0028550150788331594</v>
      </c>
      <c r="O3188" s="2" t="s">
        <v>9316</v>
      </c>
      <c r="P3188" s="2">
        <v>7.0</v>
      </c>
      <c r="Q3188" s="2" t="s">
        <v>9318</v>
      </c>
    </row>
    <row r="3189">
      <c r="A3189" s="54">
        <v>46192.0</v>
      </c>
      <c r="B3189" s="2" t="s">
        <v>1876</v>
      </c>
      <c r="C3189" s="2" t="s">
        <v>196</v>
      </c>
      <c r="D3189" s="2">
        <v>0.0</v>
      </c>
      <c r="E3189" s="53">
        <v>0.0</v>
      </c>
      <c r="F3189" s="53">
        <v>0.0</v>
      </c>
      <c r="G3189" s="53">
        <v>0.0</v>
      </c>
      <c r="H3189" s="53">
        <v>0.0</v>
      </c>
      <c r="I3189" s="53">
        <v>0.0</v>
      </c>
      <c r="J3189" s="53">
        <v>0.0</v>
      </c>
      <c r="K3189" s="53">
        <v>0.0</v>
      </c>
      <c r="L3189" s="94">
        <v>0.0</v>
      </c>
      <c r="M3189" s="94">
        <v>0.0</v>
      </c>
      <c r="N3189" s="94">
        <v>0.0</v>
      </c>
      <c r="O3189" s="2" t="s">
        <v>9316</v>
      </c>
      <c r="P3189" s="2">
        <v>8.0</v>
      </c>
      <c r="Q3189" s="2" t="s">
        <v>9318</v>
      </c>
    </row>
    <row r="3190">
      <c r="A3190" s="54">
        <v>46192.0</v>
      </c>
      <c r="B3190" s="2" t="s">
        <v>687</v>
      </c>
      <c r="C3190" s="2" t="s">
        <v>196</v>
      </c>
      <c r="D3190" s="2">
        <v>0.0</v>
      </c>
      <c r="E3190" s="53">
        <v>0.0</v>
      </c>
      <c r="F3190" s="53">
        <v>0.0</v>
      </c>
      <c r="G3190" s="53">
        <v>0.0</v>
      </c>
      <c r="H3190" s="53">
        <v>0.0</v>
      </c>
      <c r="I3190" s="53">
        <v>0.0</v>
      </c>
      <c r="J3190" s="53">
        <v>0.006819648335995045</v>
      </c>
      <c r="K3190" s="53">
        <v>0.0034098241679975227</v>
      </c>
      <c r="L3190" s="94">
        <v>0.0</v>
      </c>
      <c r="M3190" s="94">
        <v>4.650760342663999E-5</v>
      </c>
      <c r="N3190" s="94">
        <v>1.1626900856659997E-5</v>
      </c>
      <c r="O3190" s="2" t="s">
        <v>9316</v>
      </c>
      <c r="P3190" s="2">
        <v>9.0</v>
      </c>
      <c r="Q3190" s="2" t="s">
        <v>9318</v>
      </c>
    </row>
    <row r="3191">
      <c r="A3191" s="54">
        <v>46192.0</v>
      </c>
      <c r="B3191" s="2" t="s">
        <v>301</v>
      </c>
      <c r="C3191" s="2" t="s">
        <v>196</v>
      </c>
      <c r="D3191" s="2">
        <v>0.0</v>
      </c>
      <c r="E3191" s="53">
        <v>0.0</v>
      </c>
      <c r="F3191" s="53">
        <v>0.0</v>
      </c>
      <c r="G3191" s="53">
        <v>0.0</v>
      </c>
      <c r="H3191" s="53">
        <v>0.0</v>
      </c>
      <c r="I3191" s="53">
        <v>0.0</v>
      </c>
      <c r="J3191" s="53">
        <v>0.023</v>
      </c>
      <c r="K3191" s="53">
        <v>0.011000000000000001</v>
      </c>
      <c r="L3191" s="2">
        <v>0.0</v>
      </c>
      <c r="M3191" s="2">
        <v>5.0E-4</v>
      </c>
      <c r="N3191" s="2">
        <v>1.0E-4</v>
      </c>
      <c r="O3191" s="2" t="s">
        <v>9316</v>
      </c>
      <c r="P3191" s="2">
        <v>10.0</v>
      </c>
      <c r="Q3191" s="2" t="s">
        <v>9317</v>
      </c>
    </row>
    <row r="3192">
      <c r="A3192" s="54">
        <v>46192.0</v>
      </c>
      <c r="B3192" s="2" t="s">
        <v>450</v>
      </c>
      <c r="C3192" s="2" t="s">
        <v>196</v>
      </c>
      <c r="D3192" s="2">
        <v>0.0</v>
      </c>
      <c r="E3192" s="53">
        <v>4.4218095969031086E-4</v>
      </c>
      <c r="F3192" s="53">
        <v>0.0042907454372859396</v>
      </c>
      <c r="G3192" s="53">
        <v>0.00802221215225786</v>
      </c>
      <c r="H3192" s="53">
        <v>0.010529458013757917</v>
      </c>
      <c r="I3192" s="53">
        <v>0.013369044777139185</v>
      </c>
      <c r="J3192" s="53">
        <v>0.0024552259333225266</v>
      </c>
      <c r="K3192" s="53">
        <v>0.0052387190427901935</v>
      </c>
      <c r="L3192" s="94">
        <v>6.435588781583368E-5</v>
      </c>
      <c r="M3192" s="94">
        <v>6.028134383659472E-6</v>
      </c>
      <c r="N3192" s="94">
        <v>2.74441772092926E-5</v>
      </c>
      <c r="O3192" s="2" t="s">
        <v>9316</v>
      </c>
      <c r="P3192" s="2">
        <v>11.0</v>
      </c>
      <c r="Q3192" s="2" t="s">
        <v>9318</v>
      </c>
    </row>
    <row r="3193">
      <c r="A3193" s="54">
        <v>46192.0</v>
      </c>
      <c r="B3193" s="2" t="s">
        <v>1189</v>
      </c>
      <c r="C3193" s="2" t="s">
        <v>196</v>
      </c>
      <c r="D3193" s="2">
        <v>0.0</v>
      </c>
      <c r="E3193" s="53">
        <v>0.0</v>
      </c>
      <c r="F3193" s="53">
        <v>0.0</v>
      </c>
      <c r="G3193" s="53">
        <v>0.0</v>
      </c>
      <c r="H3193" s="53">
        <v>0.0</v>
      </c>
      <c r="I3193" s="53">
        <v>0.0</v>
      </c>
      <c r="J3193" s="53">
        <v>0.022591125708846048</v>
      </c>
      <c r="K3193" s="53">
        <v>0.011295562854423024</v>
      </c>
      <c r="L3193" s="94">
        <v>0.0</v>
      </c>
      <c r="M3193" s="94">
        <v>5.103589607928848E-4</v>
      </c>
      <c r="N3193" s="94">
        <v>1.275897401982212E-4</v>
      </c>
      <c r="O3193" s="2" t="s">
        <v>9319</v>
      </c>
      <c r="P3193" s="2">
        <v>99.0</v>
      </c>
      <c r="Q3193" s="2" t="s">
        <v>9320</v>
      </c>
    </row>
    <row r="3194">
      <c r="A3194" s="54">
        <v>46193.0</v>
      </c>
      <c r="B3194" s="2" t="s">
        <v>194</v>
      </c>
      <c r="C3194" s="2" t="s">
        <v>288</v>
      </c>
      <c r="D3194" s="2">
        <v>0.0</v>
      </c>
      <c r="E3194" s="53">
        <v>0.175</v>
      </c>
      <c r="F3194" s="53">
        <v>0.185</v>
      </c>
      <c r="G3194" s="53">
        <v>0.192</v>
      </c>
      <c r="H3194" s="53">
        <v>0.195</v>
      </c>
      <c r="I3194" s="53">
        <v>0.195</v>
      </c>
      <c r="J3194" s="53">
        <v>0.085</v>
      </c>
      <c r="K3194" s="53">
        <v>0.139</v>
      </c>
      <c r="L3194" s="2">
        <v>0.0369</v>
      </c>
      <c r="M3194" s="2">
        <v>0.0072</v>
      </c>
      <c r="N3194" s="2">
        <v>0.0193</v>
      </c>
      <c r="O3194" s="2" t="s">
        <v>9316</v>
      </c>
      <c r="P3194" s="2">
        <v>1.0</v>
      </c>
      <c r="Q3194" s="2" t="s">
        <v>9317</v>
      </c>
    </row>
    <row r="3195">
      <c r="A3195" s="54">
        <v>46193.0</v>
      </c>
      <c r="B3195" s="2" t="s">
        <v>145</v>
      </c>
      <c r="C3195" s="2" t="s">
        <v>288</v>
      </c>
      <c r="D3195" s="2">
        <v>0.0</v>
      </c>
      <c r="E3195" s="53">
        <v>0.05</v>
      </c>
      <c r="F3195" s="53">
        <v>0.06</v>
      </c>
      <c r="G3195" s="53">
        <v>0.066</v>
      </c>
      <c r="H3195" s="53">
        <v>0.07</v>
      </c>
      <c r="I3195" s="53">
        <v>0.076</v>
      </c>
      <c r="J3195" s="53">
        <v>0.056</v>
      </c>
      <c r="K3195" s="53">
        <v>0.061</v>
      </c>
      <c r="L3195" s="2">
        <v>0.0044</v>
      </c>
      <c r="M3195" s="2">
        <v>0.0031</v>
      </c>
      <c r="N3195" s="2">
        <v>0.0037</v>
      </c>
      <c r="O3195" s="2" t="s">
        <v>9316</v>
      </c>
      <c r="P3195" s="2">
        <v>2.0</v>
      </c>
      <c r="Q3195" s="2" t="s">
        <v>9317</v>
      </c>
    </row>
    <row r="3196">
      <c r="A3196" s="54">
        <v>46193.0</v>
      </c>
      <c r="B3196" s="2" t="s">
        <v>1801</v>
      </c>
      <c r="C3196" s="2" t="s">
        <v>288</v>
      </c>
      <c r="D3196" s="2">
        <v>0.0</v>
      </c>
      <c r="E3196" s="53">
        <v>0.0</v>
      </c>
      <c r="F3196" s="53">
        <v>0.0</v>
      </c>
      <c r="G3196" s="53">
        <v>0.0</v>
      </c>
      <c r="H3196" s="53">
        <v>0.0</v>
      </c>
      <c r="I3196" s="53">
        <v>0.0</v>
      </c>
      <c r="J3196" s="53">
        <v>0.0</v>
      </c>
      <c r="K3196" s="53">
        <v>0.0</v>
      </c>
      <c r="L3196" s="94">
        <v>0.0</v>
      </c>
      <c r="M3196" s="94">
        <v>0.0</v>
      </c>
      <c r="N3196" s="94">
        <v>0.0</v>
      </c>
      <c r="O3196" s="2" t="s">
        <v>9316</v>
      </c>
      <c r="P3196" s="2">
        <v>3.0</v>
      </c>
      <c r="Q3196" s="2" t="s">
        <v>9318</v>
      </c>
    </row>
    <row r="3197">
      <c r="A3197" s="54">
        <v>46193.0</v>
      </c>
      <c r="B3197" s="2" t="s">
        <v>932</v>
      </c>
      <c r="C3197" s="2" t="s">
        <v>288</v>
      </c>
      <c r="D3197" s="2">
        <v>0.0</v>
      </c>
      <c r="E3197" s="53">
        <v>1.9695710642446887E-4</v>
      </c>
      <c r="F3197" s="53">
        <v>0.002857266727967396</v>
      </c>
      <c r="G3197" s="53">
        <v>0.006086568473361312</v>
      </c>
      <c r="H3197" s="53">
        <v>0.008510136467267873</v>
      </c>
      <c r="I3197" s="53">
        <v>0.011486456339988627</v>
      </c>
      <c r="J3197" s="53">
        <v>0.020282902777669254</v>
      </c>
      <c r="K3197" s="53">
        <v>0.013184735625515283</v>
      </c>
      <c r="L3197" s="94">
        <v>3.7046315780915845E-5</v>
      </c>
      <c r="M3197" s="94">
        <v>4.113961450883831E-4</v>
      </c>
      <c r="N3197" s="94">
        <v>1.738372535147319E-4</v>
      </c>
      <c r="O3197" s="2" t="s">
        <v>9316</v>
      </c>
      <c r="P3197" s="2">
        <v>4.0</v>
      </c>
      <c r="Q3197" s="2" t="s">
        <v>9318</v>
      </c>
    </row>
    <row r="3198">
      <c r="A3198" s="54">
        <v>46193.0</v>
      </c>
      <c r="B3198" s="2" t="s">
        <v>515</v>
      </c>
      <c r="C3198" s="2" t="s">
        <v>288</v>
      </c>
      <c r="D3198" s="2">
        <v>0.0</v>
      </c>
      <c r="E3198" s="53">
        <v>8.44425553538687E-4</v>
      </c>
      <c r="F3198" s="53">
        <v>0.005929436384448406</v>
      </c>
      <c r="G3198" s="53">
        <v>0.009952860554934849</v>
      </c>
      <c r="H3198" s="53">
        <v>0.012377882322374282</v>
      </c>
      <c r="I3198" s="53">
        <v>0.014891116663506131</v>
      </c>
      <c r="J3198" s="53">
        <v>0.009546415572938035</v>
      </c>
      <c r="K3198" s="53">
        <v>0.009749638063936441</v>
      </c>
      <c r="L3198" s="94">
        <v>9.905943322597803E-5</v>
      </c>
      <c r="M3198" s="94">
        <v>9.113405029123382E-5</v>
      </c>
      <c r="N3198" s="94">
        <v>9.505544237775832E-5</v>
      </c>
      <c r="O3198" s="2" t="s">
        <v>9316</v>
      </c>
      <c r="P3198" s="2">
        <v>5.0</v>
      </c>
      <c r="Q3198" s="2" t="s">
        <v>9318</v>
      </c>
    </row>
    <row r="3199">
      <c r="A3199" s="54">
        <v>46193.0</v>
      </c>
      <c r="B3199" s="2" t="s">
        <v>229</v>
      </c>
      <c r="C3199" s="2" t="s">
        <v>288</v>
      </c>
      <c r="D3199" s="2">
        <v>0.0</v>
      </c>
      <c r="E3199" s="53">
        <v>0.0990479992561753</v>
      </c>
      <c r="F3199" s="53">
        <v>0.09592353573514643</v>
      </c>
      <c r="G3199" s="53">
        <v>0.09771667184762427</v>
      </c>
      <c r="H3199" s="53">
        <v>0.09837345294217441</v>
      </c>
      <c r="I3199" s="53">
        <v>0.0981350270469009</v>
      </c>
      <c r="J3199" s="53">
        <v>0.07727739940195832</v>
      </c>
      <c r="K3199" s="53">
        <v>0.0874970356247913</v>
      </c>
      <c r="L3199" s="2">
        <v>0.009548547956976286</v>
      </c>
      <c r="M3199" s="2">
        <v>0.005971796458329789</v>
      </c>
      <c r="N3199" s="2">
        <v>0.007655731243125998</v>
      </c>
      <c r="O3199" s="2" t="s">
        <v>9316</v>
      </c>
      <c r="P3199" s="2">
        <v>6.0</v>
      </c>
      <c r="Q3199" s="2" t="s">
        <v>9317</v>
      </c>
    </row>
    <row r="3200">
      <c r="A3200" s="54">
        <v>46193.0</v>
      </c>
      <c r="B3200" s="2" t="s">
        <v>178</v>
      </c>
      <c r="C3200" s="2" t="s">
        <v>288</v>
      </c>
      <c r="D3200" s="2">
        <v>0.0</v>
      </c>
      <c r="E3200" s="53">
        <v>0.05411238060596708</v>
      </c>
      <c r="F3200" s="53">
        <v>0.06219166890133741</v>
      </c>
      <c r="G3200" s="53">
        <v>0.06158728411542728</v>
      </c>
      <c r="H3200" s="53">
        <v>0.06049488636376097</v>
      </c>
      <c r="I3200" s="53">
        <v>0.0589915778044513</v>
      </c>
      <c r="J3200" s="53">
        <v>0.05001524384941524</v>
      </c>
      <c r="K3200" s="53">
        <v>0.05580126398242126</v>
      </c>
      <c r="L3200" s="94">
        <v>0.003792993564714361</v>
      </c>
      <c r="M3200" s="94">
        <v>0.002501524617316469</v>
      </c>
      <c r="N3200" s="94">
        <v>0.0031137810620358642</v>
      </c>
      <c r="O3200" s="2" t="s">
        <v>9316</v>
      </c>
      <c r="P3200" s="2">
        <v>7.0</v>
      </c>
      <c r="Q3200" s="2" t="s">
        <v>9318</v>
      </c>
    </row>
    <row r="3201">
      <c r="A3201" s="54">
        <v>46193.0</v>
      </c>
      <c r="B3201" s="2" t="s">
        <v>1876</v>
      </c>
      <c r="C3201" s="2" t="s">
        <v>288</v>
      </c>
      <c r="D3201" s="2">
        <v>0.0</v>
      </c>
      <c r="E3201" s="53">
        <v>0.0</v>
      </c>
      <c r="F3201" s="53">
        <v>0.0</v>
      </c>
      <c r="G3201" s="53">
        <v>0.0</v>
      </c>
      <c r="H3201" s="53">
        <v>0.0</v>
      </c>
      <c r="I3201" s="53">
        <v>0.0</v>
      </c>
      <c r="J3201" s="53">
        <v>0.0</v>
      </c>
      <c r="K3201" s="53">
        <v>0.0</v>
      </c>
      <c r="L3201" s="94">
        <v>0.0</v>
      </c>
      <c r="M3201" s="94">
        <v>0.0</v>
      </c>
      <c r="N3201" s="94">
        <v>0.0</v>
      </c>
      <c r="O3201" s="2" t="s">
        <v>9316</v>
      </c>
      <c r="P3201" s="2">
        <v>8.0</v>
      </c>
      <c r="Q3201" s="2" t="s">
        <v>9318</v>
      </c>
    </row>
    <row r="3202">
      <c r="A3202" s="54">
        <v>46193.0</v>
      </c>
      <c r="B3202" s="2" t="s">
        <v>687</v>
      </c>
      <c r="C3202" s="2" t="s">
        <v>288</v>
      </c>
      <c r="D3202" s="2">
        <v>0.0</v>
      </c>
      <c r="E3202" s="53">
        <v>0.0</v>
      </c>
      <c r="F3202" s="53">
        <v>0.0</v>
      </c>
      <c r="G3202" s="53">
        <v>0.0</v>
      </c>
      <c r="H3202" s="53">
        <v>0.0</v>
      </c>
      <c r="I3202" s="53">
        <v>0.0</v>
      </c>
      <c r="J3202" s="53">
        <v>0.006767327627493463</v>
      </c>
      <c r="K3202" s="53">
        <v>0.0033836638137467313</v>
      </c>
      <c r="L3202" s="94">
        <v>0.0</v>
      </c>
      <c r="M3202" s="94">
        <v>4.57967232178363E-5</v>
      </c>
      <c r="N3202" s="94">
        <v>1.1449180804459075E-5</v>
      </c>
      <c r="O3202" s="2" t="s">
        <v>9316</v>
      </c>
      <c r="P3202" s="2">
        <v>9.0</v>
      </c>
      <c r="Q3202" s="2" t="s">
        <v>9318</v>
      </c>
    </row>
    <row r="3203">
      <c r="A3203" s="54">
        <v>46193.0</v>
      </c>
      <c r="B3203" s="2" t="s">
        <v>301</v>
      </c>
      <c r="C3203" s="2" t="s">
        <v>288</v>
      </c>
      <c r="D3203" s="2">
        <v>0.0</v>
      </c>
      <c r="E3203" s="53">
        <v>0.0</v>
      </c>
      <c r="F3203" s="53">
        <v>0.0</v>
      </c>
      <c r="G3203" s="53">
        <v>0.0</v>
      </c>
      <c r="H3203" s="53">
        <v>0.0</v>
      </c>
      <c r="I3203" s="53">
        <v>0.0</v>
      </c>
      <c r="J3203" s="53">
        <v>0.023</v>
      </c>
      <c r="K3203" s="53">
        <v>0.011000000000000001</v>
      </c>
      <c r="L3203" s="2">
        <v>0.0</v>
      </c>
      <c r="M3203" s="2">
        <v>5.0E-4</v>
      </c>
      <c r="N3203" s="2">
        <v>1.0E-4</v>
      </c>
      <c r="O3203" s="2" t="s">
        <v>9316</v>
      </c>
      <c r="P3203" s="2">
        <v>10.0</v>
      </c>
      <c r="Q3203" s="2" t="s">
        <v>9317</v>
      </c>
    </row>
    <row r="3204">
      <c r="A3204" s="54">
        <v>46193.0</v>
      </c>
      <c r="B3204" s="2" t="s">
        <v>450</v>
      </c>
      <c r="C3204" s="2" t="s">
        <v>288</v>
      </c>
      <c r="D3204" s="2">
        <v>0.0</v>
      </c>
      <c r="E3204" s="53">
        <v>0.0</v>
      </c>
      <c r="F3204" s="53">
        <v>0.0</v>
      </c>
      <c r="G3204" s="53">
        <v>0.0</v>
      </c>
      <c r="H3204" s="53">
        <v>0.0</v>
      </c>
      <c r="I3204" s="53">
        <v>0.0</v>
      </c>
      <c r="J3204" s="53">
        <v>0.002436389308025461</v>
      </c>
      <c r="K3204" s="53">
        <v>0.0012181946540127306</v>
      </c>
      <c r="L3204" s="94">
        <v>0.0</v>
      </c>
      <c r="M3204" s="94">
        <v>5.935992860260786E-6</v>
      </c>
      <c r="N3204" s="94">
        <v>1.4839982150651964E-6</v>
      </c>
      <c r="O3204" s="2" t="s">
        <v>9316</v>
      </c>
      <c r="P3204" s="2">
        <v>11.0</v>
      </c>
      <c r="Q3204" s="2" t="s">
        <v>9318</v>
      </c>
    </row>
    <row r="3205">
      <c r="A3205" s="54">
        <v>46193.0</v>
      </c>
      <c r="B3205" s="2" t="s">
        <v>1189</v>
      </c>
      <c r="C3205" s="2" t="s">
        <v>288</v>
      </c>
      <c r="D3205" s="2">
        <v>1.0</v>
      </c>
      <c r="E3205" s="53">
        <v>7.463278727487984E-5</v>
      </c>
      <c r="F3205" s="53">
        <v>0.0017588539847866848</v>
      </c>
      <c r="G3205" s="53">
        <v>0.004404451656535136</v>
      </c>
      <c r="H3205" s="53">
        <v>0.006676917743149608</v>
      </c>
      <c r="I3205" s="53">
        <v>0.009771151204124083</v>
      </c>
      <c r="J3205" s="53">
        <v>0.02240830754163406</v>
      </c>
      <c r="K3205" s="53">
        <v>0.013406379599084597</v>
      </c>
      <c r="L3205" s="94">
        <v>0.9912104958813245</v>
      </c>
      <c r="M3205" s="94">
        <v>0.9556855171636124</v>
      </c>
      <c r="N3205" s="94">
        <v>0.9733669718157855</v>
      </c>
      <c r="O3205" s="2" t="s">
        <v>9319</v>
      </c>
      <c r="P3205" s="2">
        <v>99.0</v>
      </c>
      <c r="Q3205" s="2" t="s">
        <v>9320</v>
      </c>
    </row>
    <row r="3206">
      <c r="A3206" s="54">
        <v>46194.0</v>
      </c>
      <c r="B3206" s="2" t="s">
        <v>194</v>
      </c>
      <c r="C3206" s="2" t="s">
        <v>256</v>
      </c>
      <c r="D3206" s="2">
        <v>0.0</v>
      </c>
      <c r="E3206" s="53">
        <v>0.092</v>
      </c>
      <c r="F3206" s="53">
        <v>0.065</v>
      </c>
      <c r="G3206" s="53">
        <v>0.055</v>
      </c>
      <c r="H3206" s="53">
        <v>0.052</v>
      </c>
      <c r="I3206" s="53">
        <v>0.05</v>
      </c>
      <c r="J3206" s="53">
        <v>0.084</v>
      </c>
      <c r="K3206" s="53">
        <v>0.069</v>
      </c>
      <c r="L3206" s="2">
        <v>0.003</v>
      </c>
      <c r="M3206" s="2">
        <v>0.0071</v>
      </c>
      <c r="N3206" s="2">
        <v>0.0048</v>
      </c>
      <c r="O3206" s="2" t="s">
        <v>9316</v>
      </c>
      <c r="P3206" s="2">
        <v>1.0</v>
      </c>
      <c r="Q3206" s="2" t="s">
        <v>9317</v>
      </c>
    </row>
    <row r="3207">
      <c r="A3207" s="54">
        <v>46194.0</v>
      </c>
      <c r="B3207" s="2" t="s">
        <v>145</v>
      </c>
      <c r="C3207" s="2" t="s">
        <v>256</v>
      </c>
      <c r="D3207" s="2">
        <v>0.0</v>
      </c>
      <c r="E3207" s="53">
        <v>0.0</v>
      </c>
      <c r="F3207" s="53">
        <v>0.0</v>
      </c>
      <c r="G3207" s="53">
        <v>0.0</v>
      </c>
      <c r="H3207" s="53">
        <v>0.0</v>
      </c>
      <c r="I3207" s="53">
        <v>0.0</v>
      </c>
      <c r="J3207" s="53">
        <v>0.055</v>
      </c>
      <c r="K3207" s="53">
        <v>0.028</v>
      </c>
      <c r="L3207" s="2">
        <v>0.0</v>
      </c>
      <c r="M3207" s="2">
        <v>0.003</v>
      </c>
      <c r="N3207" s="2">
        <v>8.0E-4</v>
      </c>
      <c r="O3207" s="2" t="s">
        <v>9316</v>
      </c>
      <c r="P3207" s="2">
        <v>2.0</v>
      </c>
      <c r="Q3207" s="2" t="s">
        <v>9317</v>
      </c>
    </row>
    <row r="3208">
      <c r="A3208" s="54">
        <v>46194.0</v>
      </c>
      <c r="B3208" s="2" t="s">
        <v>1801</v>
      </c>
      <c r="C3208" s="2" t="s">
        <v>256</v>
      </c>
      <c r="D3208" s="2">
        <v>0.0</v>
      </c>
      <c r="E3208" s="53">
        <v>0.0</v>
      </c>
      <c r="F3208" s="53">
        <v>0.0</v>
      </c>
      <c r="G3208" s="53">
        <v>0.0</v>
      </c>
      <c r="H3208" s="53">
        <v>0.0</v>
      </c>
      <c r="I3208" s="53">
        <v>0.0</v>
      </c>
      <c r="J3208" s="53">
        <v>0.0</v>
      </c>
      <c r="K3208" s="53">
        <v>0.0</v>
      </c>
      <c r="L3208" s="94">
        <v>0.0</v>
      </c>
      <c r="M3208" s="94">
        <v>0.0</v>
      </c>
      <c r="N3208" s="94">
        <v>0.0</v>
      </c>
      <c r="O3208" s="2" t="s">
        <v>9316</v>
      </c>
      <c r="P3208" s="2">
        <v>3.0</v>
      </c>
      <c r="Q3208" s="2" t="s">
        <v>9318</v>
      </c>
    </row>
    <row r="3209">
      <c r="A3209" s="54">
        <v>46194.0</v>
      </c>
      <c r="B3209" s="2" t="s">
        <v>932</v>
      </c>
      <c r="C3209" s="2" t="s">
        <v>256</v>
      </c>
      <c r="D3209" s="2">
        <v>0.0</v>
      </c>
      <c r="E3209" s="53">
        <v>0.0</v>
      </c>
      <c r="F3209" s="53">
        <v>0.0</v>
      </c>
      <c r="G3209" s="53">
        <v>0.0</v>
      </c>
      <c r="H3209" s="53">
        <v>0.0</v>
      </c>
      <c r="I3209" s="53">
        <v>0.0</v>
      </c>
      <c r="J3209" s="53">
        <v>0.020118832830481093</v>
      </c>
      <c r="K3209" s="53">
        <v>0.010059416415240547</v>
      </c>
      <c r="L3209" s="94">
        <v>0.0</v>
      </c>
      <c r="M3209" s="94">
        <v>4.0476743446084387E-4</v>
      </c>
      <c r="N3209" s="94">
        <v>1.0119185861521097E-4</v>
      </c>
      <c r="O3209" s="2" t="s">
        <v>9316</v>
      </c>
      <c r="P3209" s="2">
        <v>4.0</v>
      </c>
      <c r="Q3209" s="2" t="s">
        <v>9318</v>
      </c>
    </row>
    <row r="3210">
      <c r="A3210" s="54">
        <v>46194.0</v>
      </c>
      <c r="B3210" s="2" t="s">
        <v>515</v>
      </c>
      <c r="C3210" s="2" t="s">
        <v>256</v>
      </c>
      <c r="D3210" s="2">
        <v>0.0</v>
      </c>
      <c r="E3210" s="53">
        <v>0.05659916284035977</v>
      </c>
      <c r="F3210" s="53">
        <v>0.04854424312080201</v>
      </c>
      <c r="G3210" s="53">
        <v>0.040429415829408524</v>
      </c>
      <c r="H3210" s="53">
        <v>0.035416733993334115</v>
      </c>
      <c r="I3210" s="53">
        <v>0.030012490768974748</v>
      </c>
      <c r="J3210" s="53">
        <v>0.00947317495966618</v>
      </c>
      <c r="K3210" s="53">
        <v>0.024951295394537353</v>
      </c>
      <c r="L3210" s="94">
        <v>0.0016345376643072285</v>
      </c>
      <c r="M3210" s="94">
        <v>8.974104381644634E-5</v>
      </c>
      <c r="N3210" s="94">
        <v>6.225671418654609E-4</v>
      </c>
      <c r="O3210" s="2" t="s">
        <v>9316</v>
      </c>
      <c r="P3210" s="2">
        <v>5.0</v>
      </c>
      <c r="Q3210" s="2" t="s">
        <v>9318</v>
      </c>
    </row>
    <row r="3211">
      <c r="A3211" s="54">
        <v>46194.0</v>
      </c>
      <c r="B3211" s="2" t="s">
        <v>229</v>
      </c>
      <c r="C3211" s="2" t="s">
        <v>256</v>
      </c>
      <c r="D3211" s="2">
        <v>1.0</v>
      </c>
      <c r="E3211" s="53">
        <v>0.04072841884507983</v>
      </c>
      <c r="F3211" s="53">
        <v>0.05763141999663049</v>
      </c>
      <c r="G3211" s="53">
        <v>0.056597153454476995</v>
      </c>
      <c r="H3211" s="53">
        <v>0.05370907892405829</v>
      </c>
      <c r="I3211" s="53">
        <v>0.049171430500399564</v>
      </c>
      <c r="J3211" s="53">
        <v>0.07665229662561035</v>
      </c>
      <c r="K3211" s="53">
        <v>0.06662472504004367</v>
      </c>
      <c r="L3211" s="2">
        <v>0.8900089308701956</v>
      </c>
      <c r="M3211" s="2">
        <v>0.8525709813267599</v>
      </c>
      <c r="N3211" s="2">
        <v>0.8711894039065741</v>
      </c>
      <c r="O3211" s="2" t="s">
        <v>9316</v>
      </c>
      <c r="P3211" s="2">
        <v>6.0</v>
      </c>
      <c r="Q3211" s="2" t="s">
        <v>9317</v>
      </c>
    </row>
    <row r="3212">
      <c r="A3212" s="54">
        <v>46194.0</v>
      </c>
      <c r="B3212" s="2" t="s">
        <v>178</v>
      </c>
      <c r="C3212" s="2" t="s">
        <v>256</v>
      </c>
      <c r="D3212" s="2">
        <v>0.0</v>
      </c>
      <c r="E3212" s="53">
        <v>1.425215519244099E-4</v>
      </c>
      <c r="F3212" s="53">
        <v>0.002428158233150176</v>
      </c>
      <c r="G3212" s="53">
        <v>0.005447986952559206</v>
      </c>
      <c r="H3212" s="53">
        <v>0.007809745740601502</v>
      </c>
      <c r="I3212" s="53">
        <v>0.01079624950876971</v>
      </c>
      <c r="J3212" s="53">
        <v>0.04961066672813599</v>
      </c>
      <c r="K3212" s="53">
        <v>0.027529326840347597</v>
      </c>
      <c r="L3212" s="94">
        <v>2.9680561835255345E-5</v>
      </c>
      <c r="M3212" s="94">
        <v>0.002461218253210179</v>
      </c>
      <c r="N3212" s="94">
        <v>7.578638362826826E-4</v>
      </c>
      <c r="O3212" s="2" t="s">
        <v>9316</v>
      </c>
      <c r="P3212" s="2">
        <v>7.0</v>
      </c>
      <c r="Q3212" s="2" t="s">
        <v>9318</v>
      </c>
    </row>
    <row r="3213">
      <c r="A3213" s="54">
        <v>46194.0</v>
      </c>
      <c r="B3213" s="2" t="s">
        <v>1876</v>
      </c>
      <c r="C3213" s="2" t="s">
        <v>256</v>
      </c>
      <c r="D3213" s="2">
        <v>0.0</v>
      </c>
      <c r="E3213" s="53">
        <v>0.0</v>
      </c>
      <c r="F3213" s="53">
        <v>0.0</v>
      </c>
      <c r="G3213" s="53">
        <v>0.0</v>
      </c>
      <c r="H3213" s="53">
        <v>0.0</v>
      </c>
      <c r="I3213" s="53">
        <v>0.0</v>
      </c>
      <c r="J3213" s="53">
        <v>0.0</v>
      </c>
      <c r="K3213" s="53">
        <v>0.0</v>
      </c>
      <c r="L3213" s="94">
        <v>0.0</v>
      </c>
      <c r="M3213" s="94">
        <v>0.0</v>
      </c>
      <c r="N3213" s="94">
        <v>0.0</v>
      </c>
      <c r="O3213" s="2" t="s">
        <v>9316</v>
      </c>
      <c r="P3213" s="2">
        <v>8.0</v>
      </c>
      <c r="Q3213" s="2" t="s">
        <v>9318</v>
      </c>
    </row>
    <row r="3214">
      <c r="A3214" s="54">
        <v>46194.0</v>
      </c>
      <c r="B3214" s="2" t="s">
        <v>687</v>
      </c>
      <c r="C3214" s="2" t="s">
        <v>256</v>
      </c>
      <c r="D3214" s="2">
        <v>0.0</v>
      </c>
      <c r="E3214" s="53">
        <v>0.0</v>
      </c>
      <c r="F3214" s="53">
        <v>0.0</v>
      </c>
      <c r="G3214" s="53">
        <v>0.0</v>
      </c>
      <c r="H3214" s="53">
        <v>0.0</v>
      </c>
      <c r="I3214" s="53">
        <v>0.0</v>
      </c>
      <c r="J3214" s="53">
        <v>0.006715408326279065</v>
      </c>
      <c r="K3214" s="53">
        <v>0.0033577041631395327</v>
      </c>
      <c r="L3214" s="94">
        <v>0.0</v>
      </c>
      <c r="M3214" s="94">
        <v>4.50967089886582E-5</v>
      </c>
      <c r="N3214" s="94">
        <v>1.127417724716455E-5</v>
      </c>
      <c r="O3214" s="2" t="s">
        <v>9316</v>
      </c>
      <c r="P3214" s="2">
        <v>9.0</v>
      </c>
      <c r="Q3214" s="2" t="s">
        <v>9318</v>
      </c>
    </row>
    <row r="3215">
      <c r="A3215" s="54">
        <v>46194.0</v>
      </c>
      <c r="B3215" s="2" t="s">
        <v>301</v>
      </c>
      <c r="C3215" s="2" t="s">
        <v>256</v>
      </c>
      <c r="D3215" s="2">
        <v>0.0</v>
      </c>
      <c r="E3215" s="53">
        <v>0.0</v>
      </c>
      <c r="F3215" s="53">
        <v>0.003</v>
      </c>
      <c r="G3215" s="53">
        <v>0.006</v>
      </c>
      <c r="H3215" s="53">
        <v>0.009000000000000001</v>
      </c>
      <c r="I3215" s="53">
        <v>0.012</v>
      </c>
      <c r="J3215" s="53">
        <v>0.023</v>
      </c>
      <c r="K3215" s="53">
        <v>0.015</v>
      </c>
      <c r="L3215" s="2">
        <v>0.0</v>
      </c>
      <c r="M3215" s="2">
        <v>5.0E-4</v>
      </c>
      <c r="N3215" s="2">
        <v>2.0E-4</v>
      </c>
      <c r="O3215" s="2" t="s">
        <v>9316</v>
      </c>
      <c r="P3215" s="2">
        <v>10.0</v>
      </c>
      <c r="Q3215" s="2" t="s">
        <v>9317</v>
      </c>
    </row>
    <row r="3216">
      <c r="A3216" s="54">
        <v>46194.0</v>
      </c>
      <c r="B3216" s="2" t="s">
        <v>450</v>
      </c>
      <c r="C3216" s="2" t="s">
        <v>256</v>
      </c>
      <c r="D3216" s="2">
        <v>0.0</v>
      </c>
      <c r="E3216" s="53">
        <v>7.183250882631096E-4</v>
      </c>
      <c r="F3216" s="53">
        <v>0.005468815196214428</v>
      </c>
      <c r="G3216" s="53">
        <v>0.00943049469934965</v>
      </c>
      <c r="H3216" s="53">
        <v>0.011887383299433354</v>
      </c>
      <c r="I3216" s="53">
        <v>0.014495077577637143</v>
      </c>
      <c r="J3216" s="53">
        <v>0.0024176971983299006</v>
      </c>
      <c r="K3216" s="53">
        <v>0.005924095948839776</v>
      </c>
      <c r="L3216" s="94">
        <v>8.893423027446185E-5</v>
      </c>
      <c r="M3216" s="94">
        <v>5.845259742812251E-6</v>
      </c>
      <c r="N3216" s="94">
        <v>3.5094912811059845E-5</v>
      </c>
      <c r="O3216" s="2" t="s">
        <v>9316</v>
      </c>
      <c r="P3216" s="2">
        <v>11.0</v>
      </c>
      <c r="Q3216" s="2" t="s">
        <v>9318</v>
      </c>
    </row>
    <row r="3217">
      <c r="A3217" s="54">
        <v>46194.0</v>
      </c>
      <c r="B3217" s="2" t="s">
        <v>1189</v>
      </c>
      <c r="C3217" s="2" t="s">
        <v>256</v>
      </c>
      <c r="D3217" s="2">
        <v>0.0</v>
      </c>
      <c r="E3217" s="53">
        <v>0.0</v>
      </c>
      <c r="F3217" s="53">
        <v>0.0</v>
      </c>
      <c r="G3217" s="53">
        <v>0.0</v>
      </c>
      <c r="H3217" s="53">
        <v>0.0</v>
      </c>
      <c r="I3217" s="53">
        <v>0.0</v>
      </c>
      <c r="J3217" s="53">
        <v>0.0303161212856221</v>
      </c>
      <c r="K3217" s="53">
        <v>0.01515806064281105</v>
      </c>
      <c r="L3217" s="94">
        <v>0.0</v>
      </c>
      <c r="M3217" s="94">
        <v>9.190672098045494E-4</v>
      </c>
      <c r="N3217" s="94">
        <v>2.2976680245113734E-4</v>
      </c>
      <c r="O3217" s="2" t="s">
        <v>9319</v>
      </c>
      <c r="P3217" s="2">
        <v>99.0</v>
      </c>
      <c r="Q3217" s="2" t="s">
        <v>9320</v>
      </c>
    </row>
    <row r="3218">
      <c r="A3218" s="54">
        <v>46195.0</v>
      </c>
      <c r="B3218" s="2" t="s">
        <v>194</v>
      </c>
      <c r="C3218" s="2" t="s">
        <v>180</v>
      </c>
      <c r="D3218" s="2">
        <v>0.0</v>
      </c>
      <c r="E3218" s="53">
        <v>0.149</v>
      </c>
      <c r="F3218" s="53">
        <v>0.082</v>
      </c>
      <c r="G3218" s="53">
        <v>0.063</v>
      </c>
      <c r="H3218" s="53">
        <v>0.057</v>
      </c>
      <c r="I3218" s="53">
        <v>0.053</v>
      </c>
      <c r="J3218" s="53">
        <v>0.083</v>
      </c>
      <c r="K3218" s="53">
        <v>0.073</v>
      </c>
      <c r="L3218" s="2">
        <v>0.004</v>
      </c>
      <c r="M3218" s="2">
        <v>0.0069</v>
      </c>
      <c r="N3218" s="2">
        <v>0.0053</v>
      </c>
      <c r="O3218" s="2" t="s">
        <v>9316</v>
      </c>
      <c r="P3218" s="2">
        <v>1.0</v>
      </c>
      <c r="Q3218" s="2" t="s">
        <v>9317</v>
      </c>
    </row>
    <row r="3219">
      <c r="A3219" s="54">
        <v>46195.0</v>
      </c>
      <c r="B3219" s="2" t="s">
        <v>145</v>
      </c>
      <c r="C3219" s="2" t="s">
        <v>180</v>
      </c>
      <c r="D3219" s="2">
        <v>0.0</v>
      </c>
      <c r="E3219" s="53">
        <v>0.23</v>
      </c>
      <c r="F3219" s="53">
        <v>0.15</v>
      </c>
      <c r="G3219" s="53">
        <v>0.122</v>
      </c>
      <c r="H3219" s="53">
        <v>0.109</v>
      </c>
      <c r="I3219" s="53">
        <v>0.096</v>
      </c>
      <c r="J3219" s="53">
        <v>0.055</v>
      </c>
      <c r="K3219" s="53">
        <v>0.088</v>
      </c>
      <c r="L3219" s="2">
        <v>0.0149</v>
      </c>
      <c r="M3219" s="2">
        <v>0.003</v>
      </c>
      <c r="N3219" s="2">
        <v>0.0077</v>
      </c>
      <c r="O3219" s="2" t="s">
        <v>9316</v>
      </c>
      <c r="P3219" s="2">
        <v>2.0</v>
      </c>
      <c r="Q3219" s="2" t="s">
        <v>9317</v>
      </c>
    </row>
    <row r="3220">
      <c r="A3220" s="54">
        <v>46195.0</v>
      </c>
      <c r="B3220" s="2" t="s">
        <v>1801</v>
      </c>
      <c r="C3220" s="2" t="s">
        <v>180</v>
      </c>
      <c r="D3220" s="2">
        <v>0.0</v>
      </c>
      <c r="E3220" s="53">
        <v>0.0</v>
      </c>
      <c r="F3220" s="53">
        <v>0.0</v>
      </c>
      <c r="G3220" s="53">
        <v>0.0</v>
      </c>
      <c r="H3220" s="53">
        <v>0.0</v>
      </c>
      <c r="I3220" s="53">
        <v>0.0</v>
      </c>
      <c r="J3220" s="53">
        <v>0.0</v>
      </c>
      <c r="K3220" s="53">
        <v>0.0</v>
      </c>
      <c r="L3220" s="94">
        <v>0.0</v>
      </c>
      <c r="M3220" s="94">
        <v>0.0</v>
      </c>
      <c r="N3220" s="94">
        <v>0.0</v>
      </c>
      <c r="O3220" s="2" t="s">
        <v>9316</v>
      </c>
      <c r="P3220" s="2">
        <v>3.0</v>
      </c>
      <c r="Q3220" s="2" t="s">
        <v>9318</v>
      </c>
    </row>
    <row r="3221">
      <c r="A3221" s="54">
        <v>46195.0</v>
      </c>
      <c r="B3221" s="2" t="s">
        <v>932</v>
      </c>
      <c r="C3221" s="2" t="s">
        <v>180</v>
      </c>
      <c r="D3221" s="2">
        <v>0.0</v>
      </c>
      <c r="E3221" s="53">
        <v>1.425215519244099E-4</v>
      </c>
      <c r="F3221" s="53">
        <v>0.002428158233150176</v>
      </c>
      <c r="G3221" s="53">
        <v>0.005447986952559206</v>
      </c>
      <c r="H3221" s="53">
        <v>0.007809745740601502</v>
      </c>
      <c r="I3221" s="53">
        <v>0.01079624950876971</v>
      </c>
      <c r="J3221" s="53">
        <v>0.01995615789671652</v>
      </c>
      <c r="K3221" s="53">
        <v>0.012702072424637863</v>
      </c>
      <c r="L3221" s="94">
        <v>2.9680561835255345E-5</v>
      </c>
      <c r="M3221" s="94">
        <v>3.9824823799868107E-4</v>
      </c>
      <c r="N3221" s="94">
        <v>1.613426438807456E-4</v>
      </c>
      <c r="O3221" s="2" t="s">
        <v>9316</v>
      </c>
      <c r="P3221" s="2">
        <v>4.0</v>
      </c>
      <c r="Q3221" s="2" t="s">
        <v>9318</v>
      </c>
    </row>
    <row r="3222">
      <c r="A3222" s="54">
        <v>46195.0</v>
      </c>
      <c r="B3222" s="2" t="s">
        <v>515</v>
      </c>
      <c r="C3222" s="2" t="s">
        <v>180</v>
      </c>
      <c r="D3222" s="2">
        <v>0.0</v>
      </c>
      <c r="E3222" s="53">
        <v>0.0</v>
      </c>
      <c r="F3222" s="53">
        <v>0.0</v>
      </c>
      <c r="G3222" s="53">
        <v>0.0</v>
      </c>
      <c r="H3222" s="53">
        <v>0.0</v>
      </c>
      <c r="I3222" s="53">
        <v>0.0</v>
      </c>
      <c r="J3222" s="53">
        <v>0.009400496252315083</v>
      </c>
      <c r="K3222" s="53">
        <v>0.004700248126157542</v>
      </c>
      <c r="L3222" s="94">
        <v>0.0</v>
      </c>
      <c r="M3222" s="94">
        <v>8.836932978978993E-5</v>
      </c>
      <c r="N3222" s="94">
        <v>2.209233244744748E-5</v>
      </c>
      <c r="O3222" s="2" t="s">
        <v>9316</v>
      </c>
      <c r="P3222" s="2">
        <v>5.0</v>
      </c>
      <c r="Q3222" s="2" t="s">
        <v>9318</v>
      </c>
    </row>
    <row r="3223">
      <c r="A3223" s="54">
        <v>46195.0</v>
      </c>
      <c r="B3223" s="2" t="s">
        <v>229</v>
      </c>
      <c r="C3223" s="2" t="s">
        <v>180</v>
      </c>
      <c r="D3223" s="2">
        <v>0.0</v>
      </c>
      <c r="E3223" s="53">
        <v>0.1253262841361592</v>
      </c>
      <c r="F3223" s="53">
        <v>0.12093004089403298</v>
      </c>
      <c r="G3223" s="53">
        <v>0.11595659755873962</v>
      </c>
      <c r="H3223" s="53">
        <v>0.11324865046985388</v>
      </c>
      <c r="I3223" s="53">
        <v>0.11088558170542086</v>
      </c>
      <c r="J3223" s="53">
        <v>0.08411821315037653</v>
      </c>
      <c r="K3223" s="53">
        <v>0.10003740535455807</v>
      </c>
      <c r="L3223" s="2">
        <v>0.013445932517399499</v>
      </c>
      <c r="M3223" s="2">
        <v>0.0070758737836121785</v>
      </c>
      <c r="N3223" s="2">
        <v>0.010007482470072165</v>
      </c>
      <c r="O3223" s="2" t="s">
        <v>9316</v>
      </c>
      <c r="P3223" s="2">
        <v>6.0</v>
      </c>
      <c r="Q3223" s="2" t="s">
        <v>9317</v>
      </c>
    </row>
    <row r="3224">
      <c r="A3224" s="54">
        <v>46195.0</v>
      </c>
      <c r="B3224" s="2" t="s">
        <v>178</v>
      </c>
      <c r="C3224" s="2" t="s">
        <v>180</v>
      </c>
      <c r="D3224" s="2">
        <v>0.0</v>
      </c>
      <c r="E3224" s="53">
        <v>0.2979094216173315</v>
      </c>
      <c r="F3224" s="53">
        <v>0.18965925839075</v>
      </c>
      <c r="G3224" s="53">
        <v>0.14546450360257276</v>
      </c>
      <c r="H3224" s="53">
        <v>0.12366161397118547</v>
      </c>
      <c r="I3224" s="53">
        <v>0.10343936402658716</v>
      </c>
      <c r="J3224" s="53">
        <v>0.04920952954527772</v>
      </c>
      <c r="K3224" s="53">
        <v>0.09733701657392524</v>
      </c>
      <c r="L3224" s="94">
        <v>0.021159921808342905</v>
      </c>
      <c r="M3224" s="94">
        <v>0.002421577798067561</v>
      </c>
      <c r="N3224" s="94">
        <v>0.009474494795512597</v>
      </c>
      <c r="O3224" s="2" t="s">
        <v>9316</v>
      </c>
      <c r="P3224" s="2">
        <v>7.0</v>
      </c>
      <c r="Q3224" s="2" t="s">
        <v>9318</v>
      </c>
    </row>
    <row r="3225">
      <c r="A3225" s="54">
        <v>46195.0</v>
      </c>
      <c r="B3225" s="2" t="s">
        <v>1876</v>
      </c>
      <c r="C3225" s="2" t="s">
        <v>180</v>
      </c>
      <c r="D3225" s="2">
        <v>0.0</v>
      </c>
      <c r="E3225" s="53">
        <v>0.0</v>
      </c>
      <c r="F3225" s="53">
        <v>0.0</v>
      </c>
      <c r="G3225" s="53">
        <v>0.0</v>
      </c>
      <c r="H3225" s="53">
        <v>0.0</v>
      </c>
      <c r="I3225" s="53">
        <v>0.0</v>
      </c>
      <c r="J3225" s="53">
        <v>0.0</v>
      </c>
      <c r="K3225" s="53">
        <v>0.0</v>
      </c>
      <c r="L3225" s="94">
        <v>0.0</v>
      </c>
      <c r="M3225" s="94">
        <v>0.0</v>
      </c>
      <c r="N3225" s="94">
        <v>0.0</v>
      </c>
      <c r="O3225" s="2" t="s">
        <v>9316</v>
      </c>
      <c r="P3225" s="2">
        <v>8.0</v>
      </c>
      <c r="Q3225" s="2" t="s">
        <v>9318</v>
      </c>
    </row>
    <row r="3226">
      <c r="A3226" s="54">
        <v>46195.0</v>
      </c>
      <c r="B3226" s="2" t="s">
        <v>687</v>
      </c>
      <c r="C3226" s="2" t="s">
        <v>180</v>
      </c>
      <c r="D3226" s="2">
        <v>0.0</v>
      </c>
      <c r="E3226" s="53">
        <v>0.003620131597481139</v>
      </c>
      <c r="F3226" s="53">
        <v>0.012277075013936543</v>
      </c>
      <c r="G3226" s="53">
        <v>0.016168469672690568</v>
      </c>
      <c r="H3226" s="53">
        <v>0.01781095052308667</v>
      </c>
      <c r="I3226" s="53">
        <v>0.018979630996122692</v>
      </c>
      <c r="J3226" s="53">
        <v>0.006663887352733575</v>
      </c>
      <c r="K3226" s="53">
        <v>0.011416178512712071</v>
      </c>
      <c r="L3226" s="94">
        <v>2.6141941155671464E-4</v>
      </c>
      <c r="M3226" s="94">
        <v>4.44073946499225E-5</v>
      </c>
      <c r="N3226" s="94">
        <v>1.303291318341088E-4</v>
      </c>
      <c r="O3226" s="2" t="s">
        <v>9316</v>
      </c>
      <c r="P3226" s="2">
        <v>9.0</v>
      </c>
      <c r="Q3226" s="2" t="s">
        <v>9318</v>
      </c>
    </row>
    <row r="3227">
      <c r="A3227" s="54">
        <v>46195.0</v>
      </c>
      <c r="B3227" s="2" t="s">
        <v>301</v>
      </c>
      <c r="C3227" s="2" t="s">
        <v>180</v>
      </c>
      <c r="D3227" s="2">
        <v>0.0</v>
      </c>
      <c r="E3227" s="53">
        <v>0.01</v>
      </c>
      <c r="F3227" s="53">
        <v>0.02</v>
      </c>
      <c r="G3227" s="53">
        <v>0.022000000000000002</v>
      </c>
      <c r="H3227" s="53">
        <v>0.023</v>
      </c>
      <c r="I3227" s="53">
        <v>0.022000000000000002</v>
      </c>
      <c r="J3227" s="53">
        <v>0.022000000000000002</v>
      </c>
      <c r="K3227" s="53">
        <v>0.022000000000000002</v>
      </c>
      <c r="L3227" s="2">
        <v>5.0E-4</v>
      </c>
      <c r="M3227" s="2">
        <v>5.0E-4</v>
      </c>
      <c r="N3227" s="2">
        <v>5.0E-4</v>
      </c>
      <c r="O3227" s="2" t="s">
        <v>9316</v>
      </c>
      <c r="P3227" s="2">
        <v>10.0</v>
      </c>
      <c r="Q3227" s="2" t="s">
        <v>9317</v>
      </c>
    </row>
    <row r="3228">
      <c r="A3228" s="54">
        <v>46195.0</v>
      </c>
      <c r="B3228" s="2" t="s">
        <v>450</v>
      </c>
      <c r="C3228" s="2" t="s">
        <v>180</v>
      </c>
      <c r="D3228" s="2">
        <v>0.0</v>
      </c>
      <c r="E3228" s="53">
        <v>0.0</v>
      </c>
      <c r="F3228" s="53">
        <v>0.0</v>
      </c>
      <c r="G3228" s="53">
        <v>0.0</v>
      </c>
      <c r="H3228" s="53">
        <v>0.0</v>
      </c>
      <c r="I3228" s="53">
        <v>0.0</v>
      </c>
      <c r="J3228" s="53">
        <v>0.002399148495504382</v>
      </c>
      <c r="K3228" s="53">
        <v>0.001199574247752191</v>
      </c>
      <c r="L3228" s="94">
        <v>0.0</v>
      </c>
      <c r="M3228" s="94">
        <v>5.75591350348094E-6</v>
      </c>
      <c r="N3228" s="94">
        <v>1.438978375870235E-6</v>
      </c>
      <c r="O3228" s="2" t="s">
        <v>9316</v>
      </c>
      <c r="P3228" s="2">
        <v>11.0</v>
      </c>
      <c r="Q3228" s="2" t="s">
        <v>9318</v>
      </c>
    </row>
    <row r="3229">
      <c r="A3229" s="54">
        <v>46195.0</v>
      </c>
      <c r="B3229" s="2" t="s">
        <v>1189</v>
      </c>
      <c r="C3229" s="2" t="s">
        <v>180</v>
      </c>
      <c r="D3229" s="2">
        <v>0.0</v>
      </c>
      <c r="E3229" s="53">
        <v>0.0</v>
      </c>
      <c r="F3229" s="53">
        <v>0.0</v>
      </c>
      <c r="G3229" s="53">
        <v>0.0</v>
      </c>
      <c r="H3229" s="53">
        <v>0.0</v>
      </c>
      <c r="I3229" s="53">
        <v>0.0</v>
      </c>
      <c r="J3229" s="53">
        <v>0.03007099409242501</v>
      </c>
      <c r="K3229" s="53">
        <v>0.015035497046212504</v>
      </c>
      <c r="L3229" s="94">
        <v>0.0</v>
      </c>
      <c r="M3229" s="94">
        <v>9.042646857066597E-4</v>
      </c>
      <c r="N3229" s="94">
        <v>2.2606617142666494E-4</v>
      </c>
      <c r="O3229" s="2" t="s">
        <v>9319</v>
      </c>
      <c r="P3229" s="2">
        <v>99.0</v>
      </c>
      <c r="Q3229" s="2" t="s">
        <v>9320</v>
      </c>
    </row>
    <row r="3230">
      <c r="A3230" s="54">
        <v>46196.0</v>
      </c>
      <c r="B3230" s="2" t="s">
        <v>194</v>
      </c>
      <c r="C3230" s="2" t="s">
        <v>208</v>
      </c>
      <c r="D3230" s="2">
        <v>1.0</v>
      </c>
      <c r="E3230" s="53">
        <v>0.018</v>
      </c>
      <c r="F3230" s="53">
        <v>0.054</v>
      </c>
      <c r="G3230" s="53">
        <v>0.073</v>
      </c>
      <c r="H3230" s="53">
        <v>0.082</v>
      </c>
      <c r="I3230" s="53">
        <v>0.092</v>
      </c>
      <c r="J3230" s="53">
        <v>0.083</v>
      </c>
      <c r="K3230" s="53">
        <v>0.078</v>
      </c>
      <c r="L3230" s="2">
        <v>0.8593</v>
      </c>
      <c r="M3230" s="2">
        <v>0.8409</v>
      </c>
      <c r="N3230" s="2">
        <v>0.8501</v>
      </c>
      <c r="O3230" s="2" t="s">
        <v>9316</v>
      </c>
      <c r="P3230" s="2">
        <v>1.0</v>
      </c>
      <c r="Q3230" s="2" t="s">
        <v>9317</v>
      </c>
    </row>
    <row r="3231">
      <c r="A3231" s="54">
        <v>46196.0</v>
      </c>
      <c r="B3231" s="2" t="s">
        <v>145</v>
      </c>
      <c r="C3231" s="2" t="s">
        <v>208</v>
      </c>
      <c r="D3231" s="2">
        <v>0.0</v>
      </c>
      <c r="E3231" s="53">
        <v>0.044</v>
      </c>
      <c r="F3231" s="53">
        <v>0.059</v>
      </c>
      <c r="G3231" s="53">
        <v>0.06</v>
      </c>
      <c r="H3231" s="53">
        <v>0.059</v>
      </c>
      <c r="I3231" s="53">
        <v>0.057</v>
      </c>
      <c r="J3231" s="53">
        <v>0.054</v>
      </c>
      <c r="K3231" s="53">
        <v>0.057</v>
      </c>
      <c r="L3231" s="2">
        <v>0.0036</v>
      </c>
      <c r="M3231" s="2">
        <v>0.0029</v>
      </c>
      <c r="N3231" s="2">
        <v>0.0032</v>
      </c>
      <c r="O3231" s="2" t="s">
        <v>9316</v>
      </c>
      <c r="P3231" s="2">
        <v>2.0</v>
      </c>
      <c r="Q3231" s="2" t="s">
        <v>9317</v>
      </c>
    </row>
    <row r="3232">
      <c r="A3232" s="54">
        <v>46196.0</v>
      </c>
      <c r="B3232" s="2" t="s">
        <v>1801</v>
      </c>
      <c r="C3232" s="2" t="s">
        <v>208</v>
      </c>
      <c r="D3232" s="2">
        <v>0.0</v>
      </c>
      <c r="E3232" s="53">
        <v>0.0</v>
      </c>
      <c r="F3232" s="53">
        <v>0.0</v>
      </c>
      <c r="G3232" s="53">
        <v>0.0</v>
      </c>
      <c r="H3232" s="53">
        <v>0.0</v>
      </c>
      <c r="I3232" s="53">
        <v>0.0</v>
      </c>
      <c r="J3232" s="53">
        <v>0.0</v>
      </c>
      <c r="K3232" s="53">
        <v>0.0</v>
      </c>
      <c r="L3232" s="94">
        <v>0.0</v>
      </c>
      <c r="M3232" s="94">
        <v>0.0</v>
      </c>
      <c r="N3232" s="94">
        <v>0.0</v>
      </c>
      <c r="O3232" s="2" t="s">
        <v>9316</v>
      </c>
      <c r="P3232" s="2">
        <v>3.0</v>
      </c>
      <c r="Q3232" s="2" t="s">
        <v>9318</v>
      </c>
    </row>
    <row r="3233">
      <c r="A3233" s="54">
        <v>46196.0</v>
      </c>
      <c r="B3233" s="2" t="s">
        <v>932</v>
      </c>
      <c r="C3233" s="2" t="s">
        <v>208</v>
      </c>
      <c r="D3233" s="2">
        <v>0.0</v>
      </c>
      <c r="E3233" s="53">
        <v>0.1295224574436269</v>
      </c>
      <c r="F3233" s="53">
        <v>0.09665107259046539</v>
      </c>
      <c r="G3233" s="53">
        <v>0.07865761008087421</v>
      </c>
      <c r="H3233" s="53">
        <v>0.06833532883146383</v>
      </c>
      <c r="I3233" s="53">
        <v>0.05750128594528313</v>
      </c>
      <c r="J3233" s="53">
        <v>0.019794865023261544</v>
      </c>
      <c r="K3233" s="53">
        <v>0.04922623755206788</v>
      </c>
      <c r="L3233" s="94">
        <v>0.0061870196236348445</v>
      </c>
      <c r="M3233" s="94">
        <v>3.918366812891432E-4</v>
      </c>
      <c r="N3233" s="94">
        <v>0.0024232224635326177</v>
      </c>
      <c r="O3233" s="2" t="s">
        <v>9316</v>
      </c>
      <c r="P3233" s="2">
        <v>4.0</v>
      </c>
      <c r="Q3233" s="2" t="s">
        <v>9318</v>
      </c>
    </row>
    <row r="3234">
      <c r="A3234" s="54">
        <v>46196.0</v>
      </c>
      <c r="B3234" s="2" t="s">
        <v>515</v>
      </c>
      <c r="C3234" s="2" t="s">
        <v>208</v>
      </c>
      <c r="D3234" s="2">
        <v>0.0</v>
      </c>
      <c r="E3234" s="53">
        <v>0.0</v>
      </c>
      <c r="F3234" s="53">
        <v>0.0</v>
      </c>
      <c r="G3234" s="53">
        <v>0.0</v>
      </c>
      <c r="H3234" s="53">
        <v>0.0</v>
      </c>
      <c r="I3234" s="53">
        <v>0.0</v>
      </c>
      <c r="J3234" s="53">
        <v>0.009328375139912323</v>
      </c>
      <c r="K3234" s="53">
        <v>0.0046641875699561615</v>
      </c>
      <c r="L3234" s="94">
        <v>0.0</v>
      </c>
      <c r="M3234" s="94">
        <v>8.701858275093425E-5</v>
      </c>
      <c r="N3234" s="94">
        <v>2.175464568773356E-5</v>
      </c>
      <c r="O3234" s="2" t="s">
        <v>9316</v>
      </c>
      <c r="P3234" s="2">
        <v>5.0</v>
      </c>
      <c r="Q3234" s="2" t="s">
        <v>9318</v>
      </c>
    </row>
    <row r="3235">
      <c r="A3235" s="54">
        <v>46196.0</v>
      </c>
      <c r="B3235" s="2" t="s">
        <v>229</v>
      </c>
      <c r="C3235" s="2" t="s">
        <v>208</v>
      </c>
      <c r="D3235" s="2">
        <v>0.0</v>
      </c>
      <c r="E3235" s="53">
        <v>0.00374743510004849</v>
      </c>
      <c r="F3235" s="53">
        <v>0.022310460719607128</v>
      </c>
      <c r="G3235" s="53">
        <v>0.04034644079404569</v>
      </c>
      <c r="H3235" s="53">
        <v>0.05344151568299341</v>
      </c>
      <c r="I3235" s="53">
        <v>0.06953453593814686</v>
      </c>
      <c r="J3235" s="53">
        <v>0.08343833938012765</v>
      </c>
      <c r="K3235" s="53">
        <v>0.06189239008708667</v>
      </c>
      <c r="L3235" s="2">
        <v>0.001627835284747434</v>
      </c>
      <c r="M3235" s="2">
        <v>0.006961956478513361</v>
      </c>
      <c r="N3235" s="2">
        <v>0.0038306679506921043</v>
      </c>
      <c r="O3235" s="2" t="s">
        <v>9316</v>
      </c>
      <c r="P3235" s="2">
        <v>6.0</v>
      </c>
      <c r="Q3235" s="2" t="s">
        <v>9317</v>
      </c>
    </row>
    <row r="3236">
      <c r="A3236" s="54">
        <v>46196.0</v>
      </c>
      <c r="B3236" s="2" t="s">
        <v>178</v>
      </c>
      <c r="C3236" s="2" t="s">
        <v>208</v>
      </c>
      <c r="D3236" s="2">
        <v>0.0</v>
      </c>
      <c r="E3236" s="53">
        <v>0.10807722071210296</v>
      </c>
      <c r="F3236" s="53">
        <v>0.06686576183660921</v>
      </c>
      <c r="G3236" s="53">
        <v>0.04968064975737827</v>
      </c>
      <c r="H3236" s="53">
        <v>0.040982674922763834</v>
      </c>
      <c r="I3236" s="53">
        <v>0.032602320842891525</v>
      </c>
      <c r="J3236" s="53">
        <v>0.048811800359990415</v>
      </c>
      <c r="K3236" s="53">
        <v>0.04924622505868434</v>
      </c>
      <c r="L3236" s="94">
        <v>0.00246816696031529</v>
      </c>
      <c r="M3236" s="94">
        <v>0.0023825918543835603</v>
      </c>
      <c r="N3236" s="94">
        <v>0.0024251906825305896</v>
      </c>
      <c r="O3236" s="2" t="s">
        <v>9316</v>
      </c>
      <c r="P3236" s="2">
        <v>7.0</v>
      </c>
      <c r="Q3236" s="2" t="s">
        <v>9318</v>
      </c>
    </row>
    <row r="3237">
      <c r="A3237" s="54">
        <v>46196.0</v>
      </c>
      <c r="B3237" s="2" t="s">
        <v>1876</v>
      </c>
      <c r="C3237" s="2" t="s">
        <v>208</v>
      </c>
      <c r="D3237" s="2">
        <v>0.0</v>
      </c>
      <c r="E3237" s="53">
        <v>0.0</v>
      </c>
      <c r="F3237" s="53">
        <v>0.0</v>
      </c>
      <c r="G3237" s="53">
        <v>0.0</v>
      </c>
      <c r="H3237" s="53">
        <v>0.0</v>
      </c>
      <c r="I3237" s="53">
        <v>0.0</v>
      </c>
      <c r="J3237" s="53">
        <v>0.0</v>
      </c>
      <c r="K3237" s="53">
        <v>0.0</v>
      </c>
      <c r="L3237" s="94">
        <v>0.0</v>
      </c>
      <c r="M3237" s="94">
        <v>0.0</v>
      </c>
      <c r="N3237" s="94">
        <v>0.0</v>
      </c>
      <c r="O3237" s="2" t="s">
        <v>9316</v>
      </c>
      <c r="P3237" s="2">
        <v>8.0</v>
      </c>
      <c r="Q3237" s="2" t="s">
        <v>9318</v>
      </c>
    </row>
    <row r="3238">
      <c r="A3238" s="54">
        <v>46196.0</v>
      </c>
      <c r="B3238" s="2" t="s">
        <v>687</v>
      </c>
      <c r="C3238" s="2" t="s">
        <v>208</v>
      </c>
      <c r="D3238" s="2">
        <v>0.0</v>
      </c>
      <c r="E3238" s="53">
        <v>0.0</v>
      </c>
      <c r="F3238" s="53">
        <v>0.0</v>
      </c>
      <c r="G3238" s="53">
        <v>0.0</v>
      </c>
      <c r="H3238" s="53">
        <v>0.0</v>
      </c>
      <c r="I3238" s="53">
        <v>0.0</v>
      </c>
      <c r="J3238" s="53">
        <v>0.006612761650865713</v>
      </c>
      <c r="K3238" s="53">
        <v>0.0033063808254328564</v>
      </c>
      <c r="L3238" s="94">
        <v>0.0</v>
      </c>
      <c r="M3238" s="94">
        <v>4.372861665116023E-5</v>
      </c>
      <c r="N3238" s="94">
        <v>1.0932154162790057E-5</v>
      </c>
      <c r="O3238" s="2" t="s">
        <v>9316</v>
      </c>
      <c r="P3238" s="2">
        <v>9.0</v>
      </c>
      <c r="Q3238" s="2" t="s">
        <v>9318</v>
      </c>
    </row>
    <row r="3239">
      <c r="A3239" s="54">
        <v>46196.0</v>
      </c>
      <c r="B3239" s="2" t="s">
        <v>301</v>
      </c>
      <c r="C3239" s="2" t="s">
        <v>208</v>
      </c>
      <c r="D3239" s="2">
        <v>1.0</v>
      </c>
      <c r="E3239" s="53">
        <v>0.01</v>
      </c>
      <c r="F3239" s="53">
        <v>0.02</v>
      </c>
      <c r="G3239" s="53">
        <v>0.022000000000000002</v>
      </c>
      <c r="H3239" s="53">
        <v>0.023</v>
      </c>
      <c r="I3239" s="53">
        <v>0.022000000000000002</v>
      </c>
      <c r="J3239" s="53">
        <v>0.022000000000000002</v>
      </c>
      <c r="K3239" s="53">
        <v>0.022000000000000002</v>
      </c>
      <c r="L3239" s="2">
        <v>0.9558</v>
      </c>
      <c r="M3239" s="2">
        <v>0.9559</v>
      </c>
      <c r="N3239" s="2">
        <v>0.9559</v>
      </c>
      <c r="O3239" s="2" t="s">
        <v>9316</v>
      </c>
      <c r="P3239" s="2">
        <v>10.0</v>
      </c>
      <c r="Q3239" s="2" t="s">
        <v>9317</v>
      </c>
    </row>
    <row r="3240">
      <c r="A3240" s="54">
        <v>46196.0</v>
      </c>
      <c r="B3240" s="2" t="s">
        <v>450</v>
      </c>
      <c r="C3240" s="2" t="s">
        <v>208</v>
      </c>
      <c r="D3240" s="2">
        <v>0.0</v>
      </c>
      <c r="E3240" s="53">
        <v>0.0</v>
      </c>
      <c r="F3240" s="53">
        <v>0.0</v>
      </c>
      <c r="G3240" s="53">
        <v>0.0</v>
      </c>
      <c r="H3240" s="53">
        <v>0.0</v>
      </c>
      <c r="I3240" s="53">
        <v>0.0</v>
      </c>
      <c r="J3240" s="53">
        <v>0.002380742099323694</v>
      </c>
      <c r="K3240" s="53">
        <v>0.001190371049661847</v>
      </c>
      <c r="L3240" s="94">
        <v>0.0</v>
      </c>
      <c r="M3240" s="94">
        <v>5.667932943492191E-6</v>
      </c>
      <c r="N3240" s="94">
        <v>1.4169832358730477E-6</v>
      </c>
      <c r="O3240" s="2" t="s">
        <v>9316</v>
      </c>
      <c r="P3240" s="2">
        <v>11.0</v>
      </c>
      <c r="Q3240" s="2" t="s">
        <v>9318</v>
      </c>
    </row>
    <row r="3241">
      <c r="A3241" s="54">
        <v>46196.0</v>
      </c>
      <c r="B3241" s="2" t="s">
        <v>1189</v>
      </c>
      <c r="C3241" s="2" t="s">
        <v>208</v>
      </c>
      <c r="D3241" s="2">
        <v>0.0</v>
      </c>
      <c r="E3241" s="53">
        <v>0.05659431903128657</v>
      </c>
      <c r="F3241" s="53">
        <v>0.04838638007206966</v>
      </c>
      <c r="G3241" s="53">
        <v>0.04004363469335427</v>
      </c>
      <c r="H3241" s="53">
        <v>0.03486261572471933</v>
      </c>
      <c r="I3241" s="53">
        <v>0.02926992629474509</v>
      </c>
      <c r="J3241" s="53">
        <v>0.029827949460792137</v>
      </c>
      <c r="K3241" s="53">
        <v>0.0349357920770732</v>
      </c>
      <c r="L3241" s="94">
        <v>0.0016034926794548058</v>
      </c>
      <c r="M3241" s="94">
        <v>8.8970656903557E-4</v>
      </c>
      <c r="N3241" s="94">
        <v>0.0012205095680524907</v>
      </c>
      <c r="O3241" s="2" t="s">
        <v>9319</v>
      </c>
      <c r="P3241" s="2">
        <v>99.0</v>
      </c>
      <c r="Q3241" s="2" t="s">
        <v>9320</v>
      </c>
    </row>
    <row r="3242">
      <c r="A3242" s="54">
        <v>46197.0</v>
      </c>
      <c r="B3242" s="2" t="s">
        <v>194</v>
      </c>
      <c r="C3242" s="2" t="s">
        <v>303</v>
      </c>
      <c r="D3242" s="2">
        <v>0.0</v>
      </c>
      <c r="E3242" s="53">
        <v>0.15</v>
      </c>
      <c r="F3242" s="53">
        <v>0.084</v>
      </c>
      <c r="G3242" s="53">
        <v>0.064</v>
      </c>
      <c r="H3242" s="53">
        <v>0.056</v>
      </c>
      <c r="I3242" s="53">
        <v>0.048</v>
      </c>
      <c r="J3242" s="53">
        <v>0.09</v>
      </c>
      <c r="K3242" s="53">
        <v>0.077</v>
      </c>
      <c r="L3242" s="2">
        <v>0.0041</v>
      </c>
      <c r="M3242" s="2">
        <v>0.0081</v>
      </c>
      <c r="N3242" s="2">
        <v>0.0059</v>
      </c>
      <c r="O3242" s="2" t="s">
        <v>9316</v>
      </c>
      <c r="P3242" s="2">
        <v>1.0</v>
      </c>
      <c r="Q3242" s="2" t="s">
        <v>9317</v>
      </c>
    </row>
    <row r="3243">
      <c r="A3243" s="54">
        <v>46197.0</v>
      </c>
      <c r="B3243" s="2" t="s">
        <v>145</v>
      </c>
      <c r="C3243" s="2" t="s">
        <v>303</v>
      </c>
      <c r="D3243" s="2">
        <v>0.0</v>
      </c>
      <c r="E3243" s="53">
        <v>0.078</v>
      </c>
      <c r="F3243" s="53">
        <v>0.057</v>
      </c>
      <c r="G3243" s="53">
        <v>0.045</v>
      </c>
      <c r="H3243" s="53">
        <v>0.038</v>
      </c>
      <c r="I3243" s="53">
        <v>0.031</v>
      </c>
      <c r="J3243" s="53">
        <v>0.054</v>
      </c>
      <c r="K3243" s="53">
        <v>0.049</v>
      </c>
      <c r="L3243" s="2">
        <v>0.002</v>
      </c>
      <c r="M3243" s="2">
        <v>0.0029</v>
      </c>
      <c r="N3243" s="2">
        <v>0.0024</v>
      </c>
      <c r="O3243" s="2" t="s">
        <v>9316</v>
      </c>
      <c r="P3243" s="2">
        <v>2.0</v>
      </c>
      <c r="Q3243" s="2" t="s">
        <v>9317</v>
      </c>
    </row>
    <row r="3244">
      <c r="A3244" s="54">
        <v>46197.0</v>
      </c>
      <c r="B3244" s="2" t="s">
        <v>1801</v>
      </c>
      <c r="C3244" s="2" t="s">
        <v>303</v>
      </c>
      <c r="D3244" s="2">
        <v>0.0</v>
      </c>
      <c r="E3244" s="53">
        <v>0.0</v>
      </c>
      <c r="F3244" s="53">
        <v>0.0</v>
      </c>
      <c r="G3244" s="53">
        <v>0.0</v>
      </c>
      <c r="H3244" s="53">
        <v>0.0</v>
      </c>
      <c r="I3244" s="53">
        <v>0.0</v>
      </c>
      <c r="J3244" s="53">
        <v>0.0</v>
      </c>
      <c r="K3244" s="53">
        <v>0.0</v>
      </c>
      <c r="L3244" s="94">
        <v>0.0</v>
      </c>
      <c r="M3244" s="94">
        <v>0.0</v>
      </c>
      <c r="N3244" s="94">
        <v>0.0</v>
      </c>
      <c r="O3244" s="2" t="s">
        <v>9316</v>
      </c>
      <c r="P3244" s="2">
        <v>3.0</v>
      </c>
      <c r="Q3244" s="2" t="s">
        <v>9318</v>
      </c>
    </row>
    <row r="3245">
      <c r="A3245" s="54">
        <v>46197.0</v>
      </c>
      <c r="B3245" s="2" t="s">
        <v>932</v>
      </c>
      <c r="C3245" s="2" t="s">
        <v>303</v>
      </c>
      <c r="D3245" s="2">
        <v>0.0</v>
      </c>
      <c r="E3245" s="53">
        <v>0.034837889851214165</v>
      </c>
      <c r="F3245" s="53">
        <v>0.037963184359334094</v>
      </c>
      <c r="G3245" s="53">
        <v>0.03406380503874887</v>
      </c>
      <c r="H3245" s="53">
        <v>0.030880172639903593</v>
      </c>
      <c r="I3245" s="53">
        <v>0.02699612700671029</v>
      </c>
      <c r="J3245" s="53">
        <v>0.019634941394881478</v>
      </c>
      <c r="K3245" s="53">
        <v>0.026849373216815173</v>
      </c>
      <c r="L3245" s="94">
        <v>0.0011603428137178927</v>
      </c>
      <c r="M3245" s="94">
        <v>3.855309235804302E-4</v>
      </c>
      <c r="N3245" s="94">
        <v>7.208888421358319E-4</v>
      </c>
      <c r="O3245" s="2" t="s">
        <v>9316</v>
      </c>
      <c r="P3245" s="2">
        <v>4.0</v>
      </c>
      <c r="Q3245" s="2" t="s">
        <v>9318</v>
      </c>
    </row>
    <row r="3246">
      <c r="A3246" s="54">
        <v>46197.0</v>
      </c>
      <c r="B3246" s="2" t="s">
        <v>515</v>
      </c>
      <c r="C3246" s="2" t="s">
        <v>303</v>
      </c>
      <c r="D3246" s="2">
        <v>0.0</v>
      </c>
      <c r="E3246" s="53">
        <v>0.0</v>
      </c>
      <c r="F3246" s="53">
        <v>0.0</v>
      </c>
      <c r="G3246" s="53">
        <v>0.0</v>
      </c>
      <c r="H3246" s="53">
        <v>0.0</v>
      </c>
      <c r="I3246" s="53">
        <v>0.0</v>
      </c>
      <c r="J3246" s="53">
        <v>0.009256807344559494</v>
      </c>
      <c r="K3246" s="53">
        <v>0.004628403672279747</v>
      </c>
      <c r="L3246" s="94">
        <v>0.0</v>
      </c>
      <c r="M3246" s="94">
        <v>8.56884822142906E-5</v>
      </c>
      <c r="N3246" s="94">
        <v>2.142212055357265E-5</v>
      </c>
      <c r="O3246" s="2" t="s">
        <v>9316</v>
      </c>
      <c r="P3246" s="2">
        <v>5.0</v>
      </c>
      <c r="Q3246" s="2" t="s">
        <v>9318</v>
      </c>
    </row>
    <row r="3247">
      <c r="A3247" s="54">
        <v>46197.0</v>
      </c>
      <c r="B3247" s="2" t="s">
        <v>229</v>
      </c>
      <c r="C3247" s="2" t="s">
        <v>303</v>
      </c>
      <c r="D3247" s="2">
        <v>1.0</v>
      </c>
      <c r="E3247" s="53">
        <v>0.03609846084156832</v>
      </c>
      <c r="F3247" s="53">
        <v>0.08290669620968172</v>
      </c>
      <c r="G3247" s="53">
        <v>0.09974009364701739</v>
      </c>
      <c r="H3247" s="53">
        <v>0.10613514093787342</v>
      </c>
      <c r="I3247" s="53">
        <v>0.11016185758057724</v>
      </c>
      <c r="J3247" s="53">
        <v>0.08276423718423002</v>
      </c>
      <c r="K3247" s="53">
        <v>0.0912521654156237</v>
      </c>
      <c r="L3247" s="2">
        <v>0.8104678989866809</v>
      </c>
      <c r="M3247" s="2">
        <v>0.8413214445882276</v>
      </c>
      <c r="N3247" s="2">
        <v>0.8258226268617929</v>
      </c>
      <c r="O3247" s="2" t="s">
        <v>9316</v>
      </c>
      <c r="P3247" s="2">
        <v>6.0</v>
      </c>
      <c r="Q3247" s="2" t="s">
        <v>9317</v>
      </c>
    </row>
    <row r="3248">
      <c r="A3248" s="54">
        <v>46197.0</v>
      </c>
      <c r="B3248" s="2" t="s">
        <v>178</v>
      </c>
      <c r="C3248" s="2" t="s">
        <v>303</v>
      </c>
      <c r="D3248" s="2">
        <v>0.0</v>
      </c>
      <c r="E3248" s="53">
        <v>0.001612447293295695</v>
      </c>
      <c r="F3248" s="53">
        <v>0.008167318215699108</v>
      </c>
      <c r="G3248" s="53">
        <v>0.01223031718786469</v>
      </c>
      <c r="H3248" s="53">
        <v>0.014323136841064076</v>
      </c>
      <c r="I3248" s="53">
        <v>0.01617609704271605</v>
      </c>
      <c r="J3248" s="53">
        <v>0.04841744757141824</v>
      </c>
      <c r="K3248" s="53">
        <v>0.030323882379641467</v>
      </c>
      <c r="L3248" s="94">
        <v>1.4958065851577846E-4</v>
      </c>
      <c r="M3248" s="94">
        <v>0.0023442492293310343</v>
      </c>
      <c r="N3248" s="94">
        <v>9.195378425743303E-4</v>
      </c>
      <c r="O3248" s="2" t="s">
        <v>9316</v>
      </c>
      <c r="P3248" s="2">
        <v>7.0</v>
      </c>
      <c r="Q3248" s="2" t="s">
        <v>9318</v>
      </c>
    </row>
    <row r="3249">
      <c r="A3249" s="54">
        <v>46197.0</v>
      </c>
      <c r="B3249" s="2" t="s">
        <v>1876</v>
      </c>
      <c r="C3249" s="2" t="s">
        <v>303</v>
      </c>
      <c r="D3249" s="2">
        <v>0.0</v>
      </c>
      <c r="E3249" s="53">
        <v>0.0</v>
      </c>
      <c r="F3249" s="53">
        <v>0.0</v>
      </c>
      <c r="G3249" s="53">
        <v>0.0</v>
      </c>
      <c r="H3249" s="53">
        <v>0.0</v>
      </c>
      <c r="I3249" s="53">
        <v>0.0</v>
      </c>
      <c r="J3249" s="53">
        <v>0.0</v>
      </c>
      <c r="K3249" s="53">
        <v>0.0</v>
      </c>
      <c r="L3249" s="94">
        <v>0.0</v>
      </c>
      <c r="M3249" s="94">
        <v>0.0</v>
      </c>
      <c r="N3249" s="94">
        <v>0.0</v>
      </c>
      <c r="O3249" s="2" t="s">
        <v>9316</v>
      </c>
      <c r="P3249" s="2">
        <v>8.0</v>
      </c>
      <c r="Q3249" s="2" t="s">
        <v>9318</v>
      </c>
    </row>
    <row r="3250">
      <c r="A3250" s="54">
        <v>46197.0</v>
      </c>
      <c r="B3250" s="2" t="s">
        <v>687</v>
      </c>
      <c r="C3250" s="2" t="s">
        <v>303</v>
      </c>
      <c r="D3250" s="2">
        <v>0.0</v>
      </c>
      <c r="E3250" s="53">
        <v>0.0</v>
      </c>
      <c r="F3250" s="53">
        <v>0.0</v>
      </c>
      <c r="G3250" s="53">
        <v>0.0</v>
      </c>
      <c r="H3250" s="53">
        <v>0.0</v>
      </c>
      <c r="I3250" s="53">
        <v>0.0</v>
      </c>
      <c r="J3250" s="53">
        <v>0.006562028188129923</v>
      </c>
      <c r="K3250" s="53">
        <v>0.0032810140940649616</v>
      </c>
      <c r="L3250" s="94">
        <v>0.0</v>
      </c>
      <c r="M3250" s="94">
        <v>4.3060213941811686E-5</v>
      </c>
      <c r="N3250" s="94">
        <v>1.0765053485452921E-5</v>
      </c>
      <c r="O3250" s="2" t="s">
        <v>9316</v>
      </c>
      <c r="P3250" s="2">
        <v>9.0</v>
      </c>
      <c r="Q3250" s="2" t="s">
        <v>9318</v>
      </c>
    </row>
    <row r="3251">
      <c r="A3251" s="54">
        <v>46197.0</v>
      </c>
      <c r="B3251" s="2" t="s">
        <v>301</v>
      </c>
      <c r="C3251" s="2" t="s">
        <v>303</v>
      </c>
      <c r="D3251" s="2">
        <v>0.0</v>
      </c>
      <c r="E3251" s="53">
        <v>0.019</v>
      </c>
      <c r="F3251" s="53">
        <v>0.057</v>
      </c>
      <c r="G3251" s="53">
        <v>0.07400000000000001</v>
      </c>
      <c r="H3251" s="53">
        <v>0.081</v>
      </c>
      <c r="I3251" s="53">
        <v>0.08800000000000001</v>
      </c>
      <c r="J3251" s="53">
        <v>0.03</v>
      </c>
      <c r="K3251" s="53">
        <v>0.052000000000000005</v>
      </c>
      <c r="L3251" s="2">
        <v>0.0054</v>
      </c>
      <c r="M3251" s="2">
        <v>9.0E-4</v>
      </c>
      <c r="N3251" s="2">
        <v>0.0027</v>
      </c>
      <c r="O3251" s="2" t="s">
        <v>9316</v>
      </c>
      <c r="P3251" s="2">
        <v>10.0</v>
      </c>
      <c r="Q3251" s="2" t="s">
        <v>9317</v>
      </c>
    </row>
    <row r="3252">
      <c r="A3252" s="54">
        <v>46197.0</v>
      </c>
      <c r="B3252" s="2" t="s">
        <v>450</v>
      </c>
      <c r="C3252" s="2" t="s">
        <v>303</v>
      </c>
      <c r="D3252" s="2">
        <v>0.0</v>
      </c>
      <c r="E3252" s="53">
        <v>0.0</v>
      </c>
      <c r="F3252" s="53">
        <v>0.0</v>
      </c>
      <c r="G3252" s="53">
        <v>0.0</v>
      </c>
      <c r="H3252" s="53">
        <v>0.0</v>
      </c>
      <c r="I3252" s="53">
        <v>0.0</v>
      </c>
      <c r="J3252" s="53">
        <v>0.0023624769180036107</v>
      </c>
      <c r="K3252" s="53">
        <v>0.0011812384590018054</v>
      </c>
      <c r="L3252" s="94">
        <v>0.0</v>
      </c>
      <c r="M3252" s="94">
        <v>5.581297188099839E-6</v>
      </c>
      <c r="N3252" s="94">
        <v>1.3953242970249597E-6</v>
      </c>
      <c r="O3252" s="2" t="s">
        <v>9316</v>
      </c>
      <c r="P3252" s="2">
        <v>11.0</v>
      </c>
      <c r="Q3252" s="2" t="s">
        <v>9318</v>
      </c>
    </row>
    <row r="3253">
      <c r="A3253" s="54">
        <v>46197.0</v>
      </c>
      <c r="B3253" s="2" t="s">
        <v>1189</v>
      </c>
      <c r="C3253" s="2" t="s">
        <v>303</v>
      </c>
      <c r="D3253" s="2">
        <v>0.0</v>
      </c>
      <c r="E3253" s="53">
        <v>2.405674624611673E-5</v>
      </c>
      <c r="F3253" s="53">
        <v>9.975970512306224E-4</v>
      </c>
      <c r="G3253" s="53">
        <v>0.0030108434419894763</v>
      </c>
      <c r="H3253" s="53">
        <v>0.005005828666734858</v>
      </c>
      <c r="I3253" s="53">
        <v>0.008025996578474246</v>
      </c>
      <c r="J3253" s="53">
        <v>0.029586968080050135</v>
      </c>
      <c r="K3253" s="53">
        <v>0.016298905761019805</v>
      </c>
      <c r="L3253" s="94">
        <v>9.065178232171037E-6</v>
      </c>
      <c r="M3253" s="94">
        <v>8.753886801699056E-4</v>
      </c>
      <c r="N3253" s="94">
        <v>2.656543290066046E-4</v>
      </c>
      <c r="O3253" s="2" t="s">
        <v>9319</v>
      </c>
      <c r="P3253" s="2">
        <v>99.0</v>
      </c>
      <c r="Q3253" s="2" t="s">
        <v>9320</v>
      </c>
    </row>
    <row r="3254">
      <c r="A3254" s="54">
        <v>46198.0</v>
      </c>
      <c r="B3254" s="2" t="s">
        <v>194</v>
      </c>
      <c r="C3254" s="2" t="s">
        <v>148</v>
      </c>
      <c r="D3254" s="2">
        <v>1.0</v>
      </c>
      <c r="E3254" s="53">
        <v>0.11</v>
      </c>
      <c r="F3254" s="53">
        <v>0.113</v>
      </c>
      <c r="G3254" s="53">
        <v>0.107</v>
      </c>
      <c r="H3254" s="53">
        <v>0.103</v>
      </c>
      <c r="I3254" s="53">
        <v>0.099</v>
      </c>
      <c r="J3254" s="53">
        <v>0.089</v>
      </c>
      <c r="K3254" s="53">
        <v>0.098</v>
      </c>
      <c r="L3254" s="2">
        <v>0.7974</v>
      </c>
      <c r="M3254" s="2">
        <v>0.8299</v>
      </c>
      <c r="N3254" s="2">
        <v>0.8136</v>
      </c>
      <c r="O3254" s="2" t="s">
        <v>9316</v>
      </c>
      <c r="P3254" s="2">
        <v>1.0</v>
      </c>
      <c r="Q3254" s="2" t="s">
        <v>9317</v>
      </c>
    </row>
    <row r="3255">
      <c r="A3255" s="54">
        <v>46198.0</v>
      </c>
      <c r="B3255" s="2" t="s">
        <v>145</v>
      </c>
      <c r="C3255" s="2" t="s">
        <v>148</v>
      </c>
      <c r="D3255" s="2">
        <v>0.0</v>
      </c>
      <c r="E3255" s="53">
        <v>0.184</v>
      </c>
      <c r="F3255" s="53">
        <v>0.117</v>
      </c>
      <c r="G3255" s="53">
        <v>0.089</v>
      </c>
      <c r="H3255" s="53">
        <v>0.075</v>
      </c>
      <c r="I3255" s="53">
        <v>0.061</v>
      </c>
      <c r="J3255" s="53">
        <v>0.053</v>
      </c>
      <c r="K3255" s="53">
        <v>0.071</v>
      </c>
      <c r="L3255" s="2">
        <v>0.0079</v>
      </c>
      <c r="M3255" s="2">
        <v>0.0028</v>
      </c>
      <c r="N3255" s="2">
        <v>0.005</v>
      </c>
      <c r="O3255" s="2" t="s">
        <v>9316</v>
      </c>
      <c r="P3255" s="2">
        <v>2.0</v>
      </c>
      <c r="Q3255" s="2" t="s">
        <v>9317</v>
      </c>
    </row>
    <row r="3256">
      <c r="A3256" s="54">
        <v>46198.0</v>
      </c>
      <c r="B3256" s="2" t="s">
        <v>1801</v>
      </c>
      <c r="C3256" s="2" t="s">
        <v>148</v>
      </c>
      <c r="D3256" s="2">
        <v>0.0</v>
      </c>
      <c r="E3256" s="53">
        <v>0.0</v>
      </c>
      <c r="F3256" s="53">
        <v>0.0</v>
      </c>
      <c r="G3256" s="53">
        <v>0.0</v>
      </c>
      <c r="H3256" s="53">
        <v>0.0</v>
      </c>
      <c r="I3256" s="53">
        <v>0.0</v>
      </c>
      <c r="J3256" s="53">
        <v>0.0</v>
      </c>
      <c r="K3256" s="53">
        <v>0.0</v>
      </c>
      <c r="L3256" s="94">
        <v>0.0</v>
      </c>
      <c r="M3256" s="94">
        <v>0.0</v>
      </c>
      <c r="N3256" s="94">
        <v>0.0</v>
      </c>
      <c r="O3256" s="2" t="s">
        <v>9316</v>
      </c>
      <c r="P3256" s="2">
        <v>3.0</v>
      </c>
      <c r="Q3256" s="2" t="s">
        <v>9318</v>
      </c>
    </row>
    <row r="3257">
      <c r="A3257" s="54">
        <v>46198.0</v>
      </c>
      <c r="B3257" s="2" t="s">
        <v>932</v>
      </c>
      <c r="C3257" s="2" t="s">
        <v>148</v>
      </c>
      <c r="D3257" s="2">
        <v>0.0</v>
      </c>
      <c r="E3257" s="53">
        <v>7.18263613332997E-4</v>
      </c>
      <c r="F3257" s="53">
        <v>0.005451030928002029</v>
      </c>
      <c r="G3257" s="53">
        <v>0.009340508067486857</v>
      </c>
      <c r="H3257" s="53">
        <v>0.011701397311750752</v>
      </c>
      <c r="I3257" s="53">
        <v>0.014136442576523443</v>
      </c>
      <c r="J3257" s="53">
        <v>0.019476374332472124</v>
      </c>
      <c r="K3257" s="53">
        <v>0.01440844119997949</v>
      </c>
      <c r="L3257" s="94">
        <v>8.724509095878706E-5</v>
      </c>
      <c r="M3257" s="94">
        <v>3.79329157138579E-4</v>
      </c>
      <c r="N3257" s="94">
        <v>2.0760317781326641E-4</v>
      </c>
      <c r="O3257" s="2" t="s">
        <v>9316</v>
      </c>
      <c r="P3257" s="2">
        <v>4.0</v>
      </c>
      <c r="Q3257" s="2" t="s">
        <v>9318</v>
      </c>
    </row>
    <row r="3258">
      <c r="A3258" s="54">
        <v>46198.0</v>
      </c>
      <c r="B3258" s="2" t="s">
        <v>515</v>
      </c>
      <c r="C3258" s="2" t="s">
        <v>148</v>
      </c>
      <c r="D3258" s="2">
        <v>0.0</v>
      </c>
      <c r="E3258" s="53">
        <v>0.004255638119890089</v>
      </c>
      <c r="F3258" s="53">
        <v>0.013311134618816165</v>
      </c>
      <c r="G3258" s="53">
        <v>0.01706405964578719</v>
      </c>
      <c r="H3258" s="53">
        <v>0.018545868680360164</v>
      </c>
      <c r="I3258" s="53">
        <v>0.01949819846632594</v>
      </c>
      <c r="J3258" s="53">
        <v>0.009185788621178453</v>
      </c>
      <c r="K3258" s="53">
        <v>0.013124924133482822</v>
      </c>
      <c r="L3258" s="94">
        <v>2.9118213159498287E-4</v>
      </c>
      <c r="M3258" s="94">
        <v>8.437871259297154E-5</v>
      </c>
      <c r="N3258" s="94">
        <v>1.722636335096798E-4</v>
      </c>
      <c r="O3258" s="2" t="s">
        <v>9316</v>
      </c>
      <c r="P3258" s="2">
        <v>5.0</v>
      </c>
      <c r="Q3258" s="2" t="s">
        <v>9318</v>
      </c>
    </row>
    <row r="3259">
      <c r="A3259" s="54">
        <v>46198.0</v>
      </c>
      <c r="B3259" s="2" t="s">
        <v>229</v>
      </c>
      <c r="C3259" s="2" t="s">
        <v>148</v>
      </c>
      <c r="D3259" s="2">
        <v>0.0</v>
      </c>
      <c r="E3259" s="53">
        <v>0.040464819730800926</v>
      </c>
      <c r="F3259" s="53">
        <v>0.05876388179285386</v>
      </c>
      <c r="G3259" s="53">
        <v>0.0625534592029051</v>
      </c>
      <c r="H3259" s="53">
        <v>0.0628914320276511</v>
      </c>
      <c r="I3259" s="53">
        <v>0.06175778707182192</v>
      </c>
      <c r="J3259" s="53">
        <v>0.09017161251178825</v>
      </c>
      <c r="K3259" s="53">
        <v>0.07636253585734668</v>
      </c>
      <c r="L3259" s="2">
        <v>0.003912935258249513</v>
      </c>
      <c r="M3259" s="2">
        <v>0.008130919702976087</v>
      </c>
      <c r="N3259" s="2">
        <v>0.005831236882564557</v>
      </c>
      <c r="O3259" s="2" t="s">
        <v>9316</v>
      </c>
      <c r="P3259" s="2">
        <v>6.0</v>
      </c>
      <c r="Q3259" s="2" t="s">
        <v>9317</v>
      </c>
    </row>
    <row r="3260">
      <c r="A3260" s="54">
        <v>46198.0</v>
      </c>
      <c r="B3260" s="2" t="s">
        <v>178</v>
      </c>
      <c r="C3260" s="2" t="s">
        <v>148</v>
      </c>
      <c r="D3260" s="2">
        <v>0.0</v>
      </c>
      <c r="E3260" s="53">
        <v>0.011229735195711023</v>
      </c>
      <c r="F3260" s="53">
        <v>0.021553681990829063</v>
      </c>
      <c r="G3260" s="53">
        <v>0.02335603135998771</v>
      </c>
      <c r="H3260" s="53">
        <v>0.023268004444985155</v>
      </c>
      <c r="I3260" s="53">
        <v>0.022353956850937964</v>
      </c>
      <c r="J3260" s="53">
        <v>0.04802643991438699</v>
      </c>
      <c r="K3260" s="53">
        <v>0.035691235637187346</v>
      </c>
      <c r="L3260" s="94">
        <v>5.455042008887293E-4</v>
      </c>
      <c r="M3260" s="94">
        <v>0.0023065389308502236</v>
      </c>
      <c r="N3260" s="94">
        <v>0.001273864301309232</v>
      </c>
      <c r="O3260" s="2" t="s">
        <v>9316</v>
      </c>
      <c r="P3260" s="2">
        <v>7.0</v>
      </c>
      <c r="Q3260" s="2" t="s">
        <v>9318</v>
      </c>
    </row>
    <row r="3261">
      <c r="A3261" s="54">
        <v>46198.0</v>
      </c>
      <c r="B3261" s="2" t="s">
        <v>1876</v>
      </c>
      <c r="C3261" s="2" t="s">
        <v>148</v>
      </c>
      <c r="D3261" s="2">
        <v>0.0</v>
      </c>
      <c r="E3261" s="53">
        <v>0.0</v>
      </c>
      <c r="F3261" s="53">
        <v>0.0</v>
      </c>
      <c r="G3261" s="53">
        <v>0.0</v>
      </c>
      <c r="H3261" s="53">
        <v>0.0</v>
      </c>
      <c r="I3261" s="53">
        <v>0.0</v>
      </c>
      <c r="J3261" s="53">
        <v>0.0</v>
      </c>
      <c r="K3261" s="53">
        <v>0.0</v>
      </c>
      <c r="L3261" s="94">
        <v>0.0</v>
      </c>
      <c r="M3261" s="94">
        <v>0.0</v>
      </c>
      <c r="N3261" s="94">
        <v>0.0</v>
      </c>
      <c r="O3261" s="2" t="s">
        <v>9316</v>
      </c>
      <c r="P3261" s="2">
        <v>8.0</v>
      </c>
      <c r="Q3261" s="2" t="s">
        <v>9318</v>
      </c>
    </row>
    <row r="3262">
      <c r="A3262" s="54">
        <v>46198.0</v>
      </c>
      <c r="B3262" s="2" t="s">
        <v>687</v>
      </c>
      <c r="C3262" s="2" t="s">
        <v>148</v>
      </c>
      <c r="D3262" s="2">
        <v>0.0</v>
      </c>
      <c r="E3262" s="53">
        <v>0.025212060811146426</v>
      </c>
      <c r="F3262" s="53">
        <v>0.032399395204083026</v>
      </c>
      <c r="G3262" s="53">
        <v>0.03087665503009758</v>
      </c>
      <c r="H3262" s="53">
        <v>0.028933974487518988</v>
      </c>
      <c r="I3262" s="53">
        <v>0.026228196530577584</v>
      </c>
      <c r="J3262" s="53">
        <v>0.006511683955246512</v>
      </c>
      <c r="K3262" s="53">
        <v>0.018694169492672046</v>
      </c>
      <c r="L3262" s="94">
        <v>9.533678258476502E-4</v>
      </c>
      <c r="M3262" s="94">
        <v>4.240202793301486E-5</v>
      </c>
      <c r="N3262" s="94">
        <v>3.494719730207502E-4</v>
      </c>
      <c r="O3262" s="2" t="s">
        <v>9316</v>
      </c>
      <c r="P3262" s="2">
        <v>9.0</v>
      </c>
      <c r="Q3262" s="2" t="s">
        <v>9318</v>
      </c>
    </row>
    <row r="3263">
      <c r="A3263" s="54">
        <v>46198.0</v>
      </c>
      <c r="B3263" s="2" t="s">
        <v>301</v>
      </c>
      <c r="C3263" s="2" t="s">
        <v>148</v>
      </c>
      <c r="D3263" s="2">
        <v>0.0</v>
      </c>
      <c r="E3263" s="53">
        <v>0.009000000000000001</v>
      </c>
      <c r="F3263" s="53">
        <v>0.027000000000000003</v>
      </c>
      <c r="G3263" s="53">
        <v>0.034</v>
      </c>
      <c r="H3263" s="53">
        <v>0.037000000000000005</v>
      </c>
      <c r="I3263" s="53">
        <v>0.039</v>
      </c>
      <c r="J3263" s="53">
        <v>0.03</v>
      </c>
      <c r="K3263" s="53">
        <v>0.032</v>
      </c>
      <c r="L3263" s="2">
        <v>0.0012</v>
      </c>
      <c r="M3263" s="2">
        <v>9.0E-4</v>
      </c>
      <c r="N3263" s="2">
        <v>0.001</v>
      </c>
      <c r="O3263" s="2" t="s">
        <v>9316</v>
      </c>
      <c r="P3263" s="2">
        <v>10.0</v>
      </c>
      <c r="Q3263" s="2" t="s">
        <v>9317</v>
      </c>
    </row>
    <row r="3264">
      <c r="A3264" s="54">
        <v>46198.0</v>
      </c>
      <c r="B3264" s="2" t="s">
        <v>450</v>
      </c>
      <c r="C3264" s="2" t="s">
        <v>148</v>
      </c>
      <c r="D3264" s="2">
        <v>0.0</v>
      </c>
      <c r="E3264" s="53">
        <v>0.0</v>
      </c>
      <c r="F3264" s="53">
        <v>0.0</v>
      </c>
      <c r="G3264" s="53">
        <v>0.0</v>
      </c>
      <c r="H3264" s="53">
        <v>0.0</v>
      </c>
      <c r="I3264" s="53">
        <v>0.0</v>
      </c>
      <c r="J3264" s="53">
        <v>0.00234435186813613</v>
      </c>
      <c r="K3264" s="53">
        <v>0.001172175934068065</v>
      </c>
      <c r="L3264" s="94">
        <v>0.0</v>
      </c>
      <c r="M3264" s="94">
        <v>5.4959856816333626E-6</v>
      </c>
      <c r="N3264" s="94">
        <v>1.3739964204083406E-6</v>
      </c>
      <c r="O3264" s="2" t="s">
        <v>9316</v>
      </c>
      <c r="P3264" s="2">
        <v>11.0</v>
      </c>
      <c r="Q3264" s="2" t="s">
        <v>9318</v>
      </c>
    </row>
    <row r="3265">
      <c r="A3265" s="54">
        <v>46198.0</v>
      </c>
      <c r="B3265" s="2" t="s">
        <v>1189</v>
      </c>
      <c r="C3265" s="2" t="s">
        <v>148</v>
      </c>
      <c r="D3265" s="2">
        <v>0.0</v>
      </c>
      <c r="E3265" s="53">
        <v>0.2764032538582393</v>
      </c>
      <c r="F3265" s="53">
        <v>0.1511015620155112</v>
      </c>
      <c r="G3265" s="53">
        <v>0.10776933214489026</v>
      </c>
      <c r="H3265" s="53">
        <v>0.08710822567479994</v>
      </c>
      <c r="I3265" s="53">
        <v>0.06790129231881947</v>
      </c>
      <c r="J3265" s="53">
        <v>0.02934803084465427</v>
      </c>
      <c r="K3265" s="53">
        <v>0.06855868149477226</v>
      </c>
      <c r="L3265" s="94">
        <v>0.011614228950955678</v>
      </c>
      <c r="M3265" s="94">
        <v>8.613069144587785E-4</v>
      </c>
      <c r="N3265" s="94">
        <v>0.004700292808301629</v>
      </c>
      <c r="O3265" s="2" t="s">
        <v>9319</v>
      </c>
      <c r="P3265" s="2">
        <v>99.0</v>
      </c>
      <c r="Q3265" s="2" t="s">
        <v>9320</v>
      </c>
    </row>
    <row r="3266">
      <c r="A3266" s="54">
        <v>46199.0</v>
      </c>
      <c r="B3266" s="2" t="s">
        <v>194</v>
      </c>
      <c r="C3266" s="2" t="s">
        <v>196</v>
      </c>
      <c r="D3266" s="2">
        <v>0.0</v>
      </c>
      <c r="E3266" s="53">
        <v>0.005</v>
      </c>
      <c r="F3266" s="53">
        <v>0.025</v>
      </c>
      <c r="G3266" s="53">
        <v>0.041</v>
      </c>
      <c r="H3266" s="53">
        <v>0.051</v>
      </c>
      <c r="I3266" s="53">
        <v>0.063</v>
      </c>
      <c r="J3266" s="53">
        <v>0.097</v>
      </c>
      <c r="K3266" s="53">
        <v>0.069</v>
      </c>
      <c r="L3266" s="2">
        <v>0.0017</v>
      </c>
      <c r="M3266" s="2">
        <v>0.0094</v>
      </c>
      <c r="N3266" s="2">
        <v>0.0048</v>
      </c>
      <c r="O3266" s="2" t="s">
        <v>9316</v>
      </c>
      <c r="P3266" s="2">
        <v>1.0</v>
      </c>
      <c r="Q3266" s="2" t="s">
        <v>9317</v>
      </c>
    </row>
    <row r="3267">
      <c r="A3267" s="54">
        <v>46199.0</v>
      </c>
      <c r="B3267" s="2" t="s">
        <v>145</v>
      </c>
      <c r="C3267" s="2" t="s">
        <v>196</v>
      </c>
      <c r="D3267" s="2">
        <v>0.0</v>
      </c>
      <c r="E3267" s="53">
        <v>0.0</v>
      </c>
      <c r="F3267" s="53">
        <v>0.004</v>
      </c>
      <c r="G3267" s="53">
        <v>0.009</v>
      </c>
      <c r="H3267" s="53">
        <v>0.013</v>
      </c>
      <c r="I3267" s="53">
        <v>0.019</v>
      </c>
      <c r="J3267" s="53">
        <v>0.053</v>
      </c>
      <c r="K3267" s="53">
        <v>0.031</v>
      </c>
      <c r="L3267" s="2">
        <v>1.0E-4</v>
      </c>
      <c r="M3267" s="2">
        <v>0.0028</v>
      </c>
      <c r="N3267" s="2">
        <v>0.001</v>
      </c>
      <c r="O3267" s="2" t="s">
        <v>9316</v>
      </c>
      <c r="P3267" s="2">
        <v>2.0</v>
      </c>
      <c r="Q3267" s="2" t="s">
        <v>9317</v>
      </c>
    </row>
    <row r="3268">
      <c r="A3268" s="54">
        <v>46199.0</v>
      </c>
      <c r="B3268" s="2" t="s">
        <v>1801</v>
      </c>
      <c r="C3268" s="2" t="s">
        <v>196</v>
      </c>
      <c r="D3268" s="2">
        <v>0.0</v>
      </c>
      <c r="E3268" s="53">
        <v>0.0</v>
      </c>
      <c r="F3268" s="53">
        <v>0.0</v>
      </c>
      <c r="G3268" s="53">
        <v>0.0</v>
      </c>
      <c r="H3268" s="53">
        <v>0.0</v>
      </c>
      <c r="I3268" s="53">
        <v>0.0</v>
      </c>
      <c r="J3268" s="53">
        <v>0.0</v>
      </c>
      <c r="K3268" s="53">
        <v>0.0</v>
      </c>
      <c r="L3268" s="94">
        <v>0.0</v>
      </c>
      <c r="M3268" s="94">
        <v>0.0</v>
      </c>
      <c r="N3268" s="94">
        <v>0.0</v>
      </c>
      <c r="O3268" s="2" t="s">
        <v>9316</v>
      </c>
      <c r="P3268" s="2">
        <v>3.0</v>
      </c>
      <c r="Q3268" s="2" t="s">
        <v>9318</v>
      </c>
    </row>
    <row r="3269">
      <c r="A3269" s="54">
        <v>46199.0</v>
      </c>
      <c r="B3269" s="2" t="s">
        <v>932</v>
      </c>
      <c r="C3269" s="2" t="s">
        <v>196</v>
      </c>
      <c r="D3269" s="2">
        <v>0.0</v>
      </c>
      <c r="E3269" s="53">
        <v>4.4214311743192647E-4</v>
      </c>
      <c r="F3269" s="53">
        <v>0.004276792183253762</v>
      </c>
      <c r="G3269" s="53">
        <v>0.007945663479607607</v>
      </c>
      <c r="H3269" s="53">
        <v>0.010364717666860496</v>
      </c>
      <c r="I3269" s="53">
        <v>0.013038269908025308</v>
      </c>
      <c r="J3269" s="53">
        <v>0.019319151291337537</v>
      </c>
      <c r="K3269" s="53">
        <v>0.013632407385472573</v>
      </c>
      <c r="L3269" s="94">
        <v>6.313356813117007E-5</v>
      </c>
      <c r="M3269" s="94">
        <v>3.7322960661758883E-4</v>
      </c>
      <c r="N3269" s="94">
        <v>1.8584253112348715E-4</v>
      </c>
      <c r="O3269" s="2" t="s">
        <v>9316</v>
      </c>
      <c r="P3269" s="2">
        <v>4.0</v>
      </c>
      <c r="Q3269" s="2" t="s">
        <v>9318</v>
      </c>
    </row>
    <row r="3270">
      <c r="A3270" s="54">
        <v>46199.0</v>
      </c>
      <c r="B3270" s="2" t="s">
        <v>515</v>
      </c>
      <c r="C3270" s="2" t="s">
        <v>196</v>
      </c>
      <c r="D3270" s="2">
        <v>0.0</v>
      </c>
      <c r="E3270" s="53">
        <v>0.0</v>
      </c>
      <c r="F3270" s="53">
        <v>0.0</v>
      </c>
      <c r="G3270" s="53">
        <v>0.0</v>
      </c>
      <c r="H3270" s="53">
        <v>0.0</v>
      </c>
      <c r="I3270" s="53">
        <v>0.0</v>
      </c>
      <c r="J3270" s="53">
        <v>0.00911531475725953</v>
      </c>
      <c r="K3270" s="53">
        <v>0.004557657378629765</v>
      </c>
      <c r="L3270" s="94">
        <v>0.0</v>
      </c>
      <c r="M3270" s="94">
        <v>8.308896312391337E-5</v>
      </c>
      <c r="N3270" s="94">
        <v>2.0772240780978343E-5</v>
      </c>
      <c r="O3270" s="2" t="s">
        <v>9316</v>
      </c>
      <c r="P3270" s="2">
        <v>5.0</v>
      </c>
      <c r="Q3270" s="2" t="s">
        <v>9318</v>
      </c>
    </row>
    <row r="3271">
      <c r="A3271" s="54">
        <v>46199.0</v>
      </c>
      <c r="B3271" s="2" t="s">
        <v>229</v>
      </c>
      <c r="C3271" s="2" t="s">
        <v>196</v>
      </c>
      <c r="D3271" s="2">
        <v>0.0</v>
      </c>
      <c r="E3271" s="53">
        <v>0.07065310396727645</v>
      </c>
      <c r="F3271" s="53">
        <v>0.07091811312693529</v>
      </c>
      <c r="G3271" s="53">
        <v>0.06879221010254385</v>
      </c>
      <c r="H3271" s="53">
        <v>0.06674479242077785</v>
      </c>
      <c r="I3271" s="53">
        <v>0.0637598234395502</v>
      </c>
      <c r="J3271" s="53">
        <v>0.08944370212656441</v>
      </c>
      <c r="K3271" s="53">
        <v>0.07911795611455413</v>
      </c>
      <c r="L3271" s="2">
        <v>0.004732368170792537</v>
      </c>
      <c r="M3271" s="2">
        <v>0.008000175850105583</v>
      </c>
      <c r="N3271" s="2">
        <v>0.006259650979744514</v>
      </c>
      <c r="O3271" s="2" t="s">
        <v>9316</v>
      </c>
      <c r="P3271" s="2">
        <v>6.0</v>
      </c>
      <c r="Q3271" s="2" t="s">
        <v>9317</v>
      </c>
    </row>
    <row r="3272">
      <c r="A3272" s="54">
        <v>46199.0</v>
      </c>
      <c r="B3272" s="2" t="s">
        <v>178</v>
      </c>
      <c r="C3272" s="2" t="s">
        <v>196</v>
      </c>
      <c r="D3272" s="2">
        <v>0.0</v>
      </c>
      <c r="E3272" s="53">
        <v>0.016251852259915524</v>
      </c>
      <c r="F3272" s="53">
        <v>0.043402982850299095</v>
      </c>
      <c r="G3272" s="53">
        <v>0.053318102389903005</v>
      </c>
      <c r="H3272" s="53">
        <v>0.05671578188075867</v>
      </c>
      <c r="I3272" s="53">
        <v>0.058287231575708</v>
      </c>
      <c r="J3272" s="53">
        <v>0.04763874645515735</v>
      </c>
      <c r="K3272" s="53">
        <v>0.05047842442253018</v>
      </c>
      <c r="L3272" s="94">
        <v>0.0028428200424601806</v>
      </c>
      <c r="M3272" s="94">
        <v>0.0022694501638187673</v>
      </c>
      <c r="N3272" s="94">
        <v>0.002548071332181091</v>
      </c>
      <c r="O3272" s="2" t="s">
        <v>9316</v>
      </c>
      <c r="P3272" s="2">
        <v>7.0</v>
      </c>
      <c r="Q3272" s="2" t="s">
        <v>9318</v>
      </c>
    </row>
    <row r="3273">
      <c r="A3273" s="54">
        <v>46199.0</v>
      </c>
      <c r="B3273" s="2" t="s">
        <v>1876</v>
      </c>
      <c r="C3273" s="2" t="s">
        <v>196</v>
      </c>
      <c r="D3273" s="2">
        <v>0.0</v>
      </c>
      <c r="E3273" s="53">
        <v>0.0</v>
      </c>
      <c r="F3273" s="53">
        <v>0.0</v>
      </c>
      <c r="G3273" s="53">
        <v>0.0</v>
      </c>
      <c r="H3273" s="53">
        <v>0.0</v>
      </c>
      <c r="I3273" s="53">
        <v>0.0</v>
      </c>
      <c r="J3273" s="53">
        <v>0.0</v>
      </c>
      <c r="K3273" s="53">
        <v>0.0</v>
      </c>
      <c r="L3273" s="94">
        <v>0.0</v>
      </c>
      <c r="M3273" s="94">
        <v>0.0</v>
      </c>
      <c r="N3273" s="94">
        <v>0.0</v>
      </c>
      <c r="O3273" s="2" t="s">
        <v>9316</v>
      </c>
      <c r="P3273" s="2">
        <v>8.0</v>
      </c>
      <c r="Q3273" s="2" t="s">
        <v>9318</v>
      </c>
    </row>
    <row r="3274">
      <c r="A3274" s="54">
        <v>46199.0</v>
      </c>
      <c r="B3274" s="2" t="s">
        <v>687</v>
      </c>
      <c r="C3274" s="2" t="s">
        <v>196</v>
      </c>
      <c r="D3274" s="2">
        <v>0.0</v>
      </c>
      <c r="E3274" s="53">
        <v>0.0</v>
      </c>
      <c r="F3274" s="53">
        <v>0.0</v>
      </c>
      <c r="G3274" s="53">
        <v>0.0</v>
      </c>
      <c r="H3274" s="53">
        <v>0.0</v>
      </c>
      <c r="I3274" s="53">
        <v>0.0</v>
      </c>
      <c r="J3274" s="53">
        <v>0.006461725966023132</v>
      </c>
      <c r="K3274" s="53">
        <v>0.003230862983011566</v>
      </c>
      <c r="L3274" s="94">
        <v>0.0</v>
      </c>
      <c r="M3274" s="94">
        <v>4.1753902459977575E-5</v>
      </c>
      <c r="N3274" s="94">
        <v>1.0438475614994394E-5</v>
      </c>
      <c r="O3274" s="2" t="s">
        <v>9316</v>
      </c>
      <c r="P3274" s="2">
        <v>9.0</v>
      </c>
      <c r="Q3274" s="2" t="s">
        <v>9318</v>
      </c>
    </row>
    <row r="3275">
      <c r="A3275" s="54">
        <v>46199.0</v>
      </c>
      <c r="B3275" s="2" t="s">
        <v>301</v>
      </c>
      <c r="C3275" s="2" t="s">
        <v>196</v>
      </c>
      <c r="D3275" s="2">
        <v>0.0</v>
      </c>
      <c r="E3275" s="53">
        <v>0.0</v>
      </c>
      <c r="F3275" s="53">
        <v>0.0</v>
      </c>
      <c r="G3275" s="53">
        <v>0.0</v>
      </c>
      <c r="H3275" s="53">
        <v>0.0</v>
      </c>
      <c r="I3275" s="53">
        <v>0.0</v>
      </c>
      <c r="J3275" s="53">
        <v>0.03</v>
      </c>
      <c r="K3275" s="53">
        <v>0.015</v>
      </c>
      <c r="L3275" s="2">
        <v>0.0</v>
      </c>
      <c r="M3275" s="2">
        <v>9.0E-4</v>
      </c>
      <c r="N3275" s="2">
        <v>2.0E-4</v>
      </c>
      <c r="O3275" s="2" t="s">
        <v>9316</v>
      </c>
      <c r="P3275" s="2">
        <v>10.0</v>
      </c>
      <c r="Q3275" s="2" t="s">
        <v>9317</v>
      </c>
    </row>
    <row r="3276">
      <c r="A3276" s="54">
        <v>46199.0</v>
      </c>
      <c r="B3276" s="2" t="s">
        <v>450</v>
      </c>
      <c r="C3276" s="2" t="s">
        <v>196</v>
      </c>
      <c r="D3276" s="2">
        <v>0.0</v>
      </c>
      <c r="E3276" s="53">
        <v>3.761488216062813E-4</v>
      </c>
      <c r="F3276" s="53">
        <v>0.0039574239993638025</v>
      </c>
      <c r="G3276" s="53">
        <v>0.00760117443235105</v>
      </c>
      <c r="H3276" s="53">
        <v>0.010112206602463586</v>
      </c>
      <c r="I3276" s="53">
        <v>0.013013486198684455</v>
      </c>
      <c r="J3276" s="53">
        <v>0.002326365874625221</v>
      </c>
      <c r="K3276" s="53">
        <v>0.0049637701534881356</v>
      </c>
      <c r="L3276" s="94">
        <v>5.7777852751027316E-5</v>
      </c>
      <c r="M3276" s="94">
        <v>5.41197818262077E-6</v>
      </c>
      <c r="N3276" s="94">
        <v>2.463901413665963E-5</v>
      </c>
      <c r="O3276" s="2" t="s">
        <v>9316</v>
      </c>
      <c r="P3276" s="2">
        <v>11.0</v>
      </c>
      <c r="Q3276" s="2" t="s">
        <v>9318</v>
      </c>
    </row>
    <row r="3277">
      <c r="A3277" s="54">
        <v>46199.0</v>
      </c>
      <c r="B3277" s="2" t="s">
        <v>1189</v>
      </c>
      <c r="C3277" s="2" t="s">
        <v>196</v>
      </c>
      <c r="D3277" s="2">
        <v>0.0</v>
      </c>
      <c r="E3277" s="53">
        <v>0.0</v>
      </c>
      <c r="F3277" s="53">
        <v>0.0</v>
      </c>
      <c r="G3277" s="53">
        <v>0.0</v>
      </c>
      <c r="H3277" s="53">
        <v>0.0</v>
      </c>
      <c r="I3277" s="53">
        <v>0.0</v>
      </c>
      <c r="J3277" s="53">
        <v>0.02911111885159326</v>
      </c>
      <c r="K3277" s="53">
        <v>0.01455555942579663</v>
      </c>
      <c r="L3277" s="94">
        <v>0.0</v>
      </c>
      <c r="M3277" s="94">
        <v>8.474572407915884E-4</v>
      </c>
      <c r="N3277" s="94">
        <v>2.118643101978971E-4</v>
      </c>
      <c r="O3277" s="2" t="s">
        <v>9319</v>
      </c>
      <c r="P3277" s="2">
        <v>99.0</v>
      </c>
      <c r="Q3277" s="2" t="s">
        <v>9320</v>
      </c>
    </row>
    <row r="3278">
      <c r="A3278" s="54">
        <v>46200.0</v>
      </c>
      <c r="B3278" s="2" t="s">
        <v>194</v>
      </c>
      <c r="C3278" s="2" t="s">
        <v>288</v>
      </c>
      <c r="D3278" s="2">
        <v>0.0</v>
      </c>
      <c r="E3278" s="53">
        <v>0.149</v>
      </c>
      <c r="F3278" s="53">
        <v>0.17</v>
      </c>
      <c r="G3278" s="53">
        <v>0.182</v>
      </c>
      <c r="H3278" s="53">
        <v>0.186</v>
      </c>
      <c r="I3278" s="53">
        <v>0.188</v>
      </c>
      <c r="J3278" s="53">
        <v>0.096</v>
      </c>
      <c r="K3278" s="53">
        <v>0.139</v>
      </c>
      <c r="L3278" s="2">
        <v>0.0331</v>
      </c>
      <c r="M3278" s="2">
        <v>0.0092</v>
      </c>
      <c r="N3278" s="2">
        <v>0.0193</v>
      </c>
      <c r="O3278" s="2" t="s">
        <v>9316</v>
      </c>
      <c r="P3278" s="2">
        <v>1.0</v>
      </c>
      <c r="Q3278" s="2" t="s">
        <v>9317</v>
      </c>
    </row>
    <row r="3279">
      <c r="A3279" s="54">
        <v>46200.0</v>
      </c>
      <c r="B3279" s="2" t="s">
        <v>145</v>
      </c>
      <c r="C3279" s="2" t="s">
        <v>288</v>
      </c>
      <c r="D3279" s="2">
        <v>0.0</v>
      </c>
      <c r="E3279" s="53">
        <v>0.043</v>
      </c>
      <c r="F3279" s="53">
        <v>0.055</v>
      </c>
      <c r="G3279" s="53">
        <v>0.062</v>
      </c>
      <c r="H3279" s="53">
        <v>0.067</v>
      </c>
      <c r="I3279" s="53">
        <v>0.073</v>
      </c>
      <c r="J3279" s="53">
        <v>0.053</v>
      </c>
      <c r="K3279" s="53">
        <v>0.057</v>
      </c>
      <c r="L3279" s="2">
        <v>0.0038</v>
      </c>
      <c r="M3279" s="2">
        <v>0.0028</v>
      </c>
      <c r="N3279" s="2">
        <v>0.0032</v>
      </c>
      <c r="O3279" s="2" t="s">
        <v>9316</v>
      </c>
      <c r="P3279" s="2">
        <v>2.0</v>
      </c>
      <c r="Q3279" s="2" t="s">
        <v>9317</v>
      </c>
    </row>
    <row r="3280">
      <c r="A3280" s="54">
        <v>46200.0</v>
      </c>
      <c r="B3280" s="2" t="s">
        <v>1801</v>
      </c>
      <c r="C3280" s="2" t="s">
        <v>288</v>
      </c>
      <c r="D3280" s="2">
        <v>0.0</v>
      </c>
      <c r="E3280" s="53">
        <v>0.0</v>
      </c>
      <c r="F3280" s="53">
        <v>0.0</v>
      </c>
      <c r="G3280" s="53">
        <v>0.0</v>
      </c>
      <c r="H3280" s="53">
        <v>0.0</v>
      </c>
      <c r="I3280" s="53">
        <v>0.0</v>
      </c>
      <c r="J3280" s="53">
        <v>0.0</v>
      </c>
      <c r="K3280" s="53">
        <v>0.0</v>
      </c>
      <c r="L3280" s="94">
        <v>0.0</v>
      </c>
      <c r="M3280" s="94">
        <v>0.0</v>
      </c>
      <c r="N3280" s="94">
        <v>0.0</v>
      </c>
      <c r="O3280" s="2" t="s">
        <v>9316</v>
      </c>
      <c r="P3280" s="2">
        <v>3.0</v>
      </c>
      <c r="Q3280" s="2" t="s">
        <v>9318</v>
      </c>
    </row>
    <row r="3281">
      <c r="A3281" s="54">
        <v>46200.0</v>
      </c>
      <c r="B3281" s="2" t="s">
        <v>932</v>
      </c>
      <c r="C3281" s="2" t="s">
        <v>288</v>
      </c>
      <c r="D3281" s="2">
        <v>0.0</v>
      </c>
      <c r="E3281" s="53">
        <v>1.675409119650308E-4</v>
      </c>
      <c r="F3281" s="53">
        <v>0.0026326744017250376</v>
      </c>
      <c r="G3281" s="53">
        <v>0.005749757162544781</v>
      </c>
      <c r="H3281" s="53">
        <v>0.008131992660608257</v>
      </c>
      <c r="I3281" s="53">
        <v>0.011091228046370862</v>
      </c>
      <c r="J3281" s="53">
        <v>0.019163259859493905</v>
      </c>
      <c r="K3281" s="53">
        <v>0.012456508511019343</v>
      </c>
      <c r="L3281" s="94">
        <v>3.305970742823501E-5</v>
      </c>
      <c r="M3281" s="94">
        <v>3.6723052844249036E-4</v>
      </c>
      <c r="N3281" s="94">
        <v>1.5516460428509734E-4</v>
      </c>
      <c r="O3281" s="2" t="s">
        <v>9316</v>
      </c>
      <c r="P3281" s="2">
        <v>4.0</v>
      </c>
      <c r="Q3281" s="2" t="s">
        <v>9318</v>
      </c>
    </row>
    <row r="3282">
      <c r="A3282" s="54">
        <v>46200.0</v>
      </c>
      <c r="B3282" s="2" t="s">
        <v>515</v>
      </c>
      <c r="C3282" s="2" t="s">
        <v>288</v>
      </c>
      <c r="D3282" s="2">
        <v>0.0</v>
      </c>
      <c r="E3282" s="53">
        <v>7.183250882631096E-4</v>
      </c>
      <c r="F3282" s="53">
        <v>0.005468815196214428</v>
      </c>
      <c r="G3282" s="53">
        <v>0.00943049469934965</v>
      </c>
      <c r="H3282" s="53">
        <v>0.011887383299433354</v>
      </c>
      <c r="I3282" s="53">
        <v>0.014495077577637143</v>
      </c>
      <c r="J3282" s="53">
        <v>0.00904538157261165</v>
      </c>
      <c r="K3282" s="53">
        <v>0.009237938135980651</v>
      </c>
      <c r="L3282" s="94">
        <v>8.893423027446185E-5</v>
      </c>
      <c r="M3282" s="94">
        <v>8.181892779414243E-5</v>
      </c>
      <c r="N3282" s="94">
        <v>8.533950100420567E-5</v>
      </c>
      <c r="O3282" s="2" t="s">
        <v>9316</v>
      </c>
      <c r="P3282" s="2">
        <v>5.0</v>
      </c>
      <c r="Q3282" s="2" t="s">
        <v>9318</v>
      </c>
    </row>
    <row r="3283">
      <c r="A3283" s="54">
        <v>46200.0</v>
      </c>
      <c r="B3283" s="2" t="s">
        <v>229</v>
      </c>
      <c r="C3283" s="2" t="s">
        <v>288</v>
      </c>
      <c r="D3283" s="2">
        <v>0.0</v>
      </c>
      <c r="E3283" s="53">
        <v>0.08425485337872363</v>
      </c>
      <c r="F3283" s="53">
        <v>0.0883835711174664</v>
      </c>
      <c r="G3283" s="53">
        <v>0.09230934249978709</v>
      </c>
      <c r="H3283" s="53">
        <v>0.0940022760388565</v>
      </c>
      <c r="I3283" s="53">
        <v>0.09475837735304776</v>
      </c>
      <c r="J3283" s="53">
        <v>0.08872195681883148</v>
      </c>
      <c r="K3283" s="53">
        <v>0.09051564965930928</v>
      </c>
      <c r="L3283" s="2">
        <v>0.008521014712742999</v>
      </c>
      <c r="M3283" s="2">
        <v>0.007871585621762598</v>
      </c>
      <c r="N3283" s="2">
        <v>0.008193082833246816</v>
      </c>
      <c r="O3283" s="2" t="s">
        <v>9316</v>
      </c>
      <c r="P3283" s="2">
        <v>6.0</v>
      </c>
      <c r="Q3283" s="2" t="s">
        <v>9317</v>
      </c>
    </row>
    <row r="3284">
      <c r="A3284" s="54">
        <v>46200.0</v>
      </c>
      <c r="B3284" s="2" t="s">
        <v>178</v>
      </c>
      <c r="C3284" s="2" t="s">
        <v>288</v>
      </c>
      <c r="D3284" s="2">
        <v>0.0</v>
      </c>
      <c r="E3284" s="53">
        <v>0.04603051781124385</v>
      </c>
      <c r="F3284" s="53">
        <v>0.05730316078456726</v>
      </c>
      <c r="G3284" s="53">
        <v>0.058179239996095845</v>
      </c>
      <c r="H3284" s="53">
        <v>0.05780682528494989</v>
      </c>
      <c r="I3284" s="53">
        <v>0.056961783763246066</v>
      </c>
      <c r="J3284" s="53">
        <v>0.047254336587242485</v>
      </c>
      <c r="K3284" s="53">
        <v>0.05271678829166916</v>
      </c>
      <c r="L3284" s="94">
        <v>0.0033848239665233183</v>
      </c>
      <c r="M3284" s="94">
        <v>0.0022329723263004035</v>
      </c>
      <c r="N3284" s="94">
        <v>0.002779059767788667</v>
      </c>
      <c r="O3284" s="2" t="s">
        <v>9316</v>
      </c>
      <c r="P3284" s="2">
        <v>7.0</v>
      </c>
      <c r="Q3284" s="2" t="s">
        <v>9318</v>
      </c>
    </row>
    <row r="3285">
      <c r="A3285" s="54">
        <v>46200.0</v>
      </c>
      <c r="B3285" s="2" t="s">
        <v>1876</v>
      </c>
      <c r="C3285" s="2" t="s">
        <v>288</v>
      </c>
      <c r="D3285" s="2">
        <v>0.0</v>
      </c>
      <c r="E3285" s="53">
        <v>0.0</v>
      </c>
      <c r="F3285" s="53">
        <v>0.0</v>
      </c>
      <c r="G3285" s="53">
        <v>0.0</v>
      </c>
      <c r="H3285" s="53">
        <v>0.0</v>
      </c>
      <c r="I3285" s="53">
        <v>0.0</v>
      </c>
      <c r="J3285" s="53">
        <v>0.0</v>
      </c>
      <c r="K3285" s="53">
        <v>0.0</v>
      </c>
      <c r="L3285" s="94">
        <v>0.0</v>
      </c>
      <c r="M3285" s="94">
        <v>0.0</v>
      </c>
      <c r="N3285" s="94">
        <v>0.0</v>
      </c>
      <c r="O3285" s="2" t="s">
        <v>9316</v>
      </c>
      <c r="P3285" s="2">
        <v>8.0</v>
      </c>
      <c r="Q3285" s="2" t="s">
        <v>9318</v>
      </c>
    </row>
    <row r="3286">
      <c r="A3286" s="54">
        <v>46200.0</v>
      </c>
      <c r="B3286" s="2" t="s">
        <v>687</v>
      </c>
      <c r="C3286" s="2" t="s">
        <v>288</v>
      </c>
      <c r="D3286" s="2">
        <v>0.0</v>
      </c>
      <c r="E3286" s="53">
        <v>0.0</v>
      </c>
      <c r="F3286" s="53">
        <v>0.0</v>
      </c>
      <c r="G3286" s="53">
        <v>0.0</v>
      </c>
      <c r="H3286" s="53">
        <v>0.0</v>
      </c>
      <c r="I3286" s="53">
        <v>0.0</v>
      </c>
      <c r="J3286" s="53">
        <v>0.0064121512571776685</v>
      </c>
      <c r="K3286" s="53">
        <v>0.0032060756285888343</v>
      </c>
      <c r="L3286" s="94">
        <v>0.0</v>
      </c>
      <c r="M3286" s="94">
        <v>4.1115683744925155E-5</v>
      </c>
      <c r="N3286" s="94">
        <v>1.0278920936231289E-5</v>
      </c>
      <c r="O3286" s="2" t="s">
        <v>9316</v>
      </c>
      <c r="P3286" s="2">
        <v>9.0</v>
      </c>
      <c r="Q3286" s="2" t="s">
        <v>9318</v>
      </c>
    </row>
    <row r="3287">
      <c r="A3287" s="54">
        <v>46200.0</v>
      </c>
      <c r="B3287" s="2" t="s">
        <v>301</v>
      </c>
      <c r="C3287" s="2" t="s">
        <v>288</v>
      </c>
      <c r="D3287" s="2">
        <v>0.0</v>
      </c>
      <c r="E3287" s="53">
        <v>0.0</v>
      </c>
      <c r="F3287" s="53">
        <v>0.0</v>
      </c>
      <c r="G3287" s="53">
        <v>0.0</v>
      </c>
      <c r="H3287" s="53">
        <v>0.0</v>
      </c>
      <c r="I3287" s="53">
        <v>0.0</v>
      </c>
      <c r="J3287" s="53">
        <v>0.03</v>
      </c>
      <c r="K3287" s="53">
        <v>0.015</v>
      </c>
      <c r="L3287" s="2">
        <v>0.0</v>
      </c>
      <c r="M3287" s="2">
        <v>9.0E-4</v>
      </c>
      <c r="N3287" s="2">
        <v>2.0E-4</v>
      </c>
      <c r="O3287" s="2" t="s">
        <v>9316</v>
      </c>
      <c r="P3287" s="2">
        <v>10.0</v>
      </c>
      <c r="Q3287" s="2" t="s">
        <v>9317</v>
      </c>
    </row>
    <row r="3288">
      <c r="A3288" s="54">
        <v>46200.0</v>
      </c>
      <c r="B3288" s="2" t="s">
        <v>450</v>
      </c>
      <c r="C3288" s="2" t="s">
        <v>288</v>
      </c>
      <c r="D3288" s="2">
        <v>0.0</v>
      </c>
      <c r="E3288" s="53">
        <v>0.0</v>
      </c>
      <c r="F3288" s="53">
        <v>0.0</v>
      </c>
      <c r="G3288" s="53">
        <v>0.0</v>
      </c>
      <c r="H3288" s="53">
        <v>0.0</v>
      </c>
      <c r="I3288" s="53">
        <v>0.0</v>
      </c>
      <c r="J3288" s="53">
        <v>0.002308517870623042</v>
      </c>
      <c r="K3288" s="53">
        <v>0.001154258935311521</v>
      </c>
      <c r="L3288" s="94">
        <v>0.0</v>
      </c>
      <c r="M3288" s="94">
        <v>5.329254758985943E-6</v>
      </c>
      <c r="N3288" s="94">
        <v>1.3323136897464858E-6</v>
      </c>
      <c r="O3288" s="2" t="s">
        <v>9316</v>
      </c>
      <c r="P3288" s="2">
        <v>11.0</v>
      </c>
      <c r="Q3288" s="2" t="s">
        <v>9318</v>
      </c>
    </row>
    <row r="3289">
      <c r="A3289" s="54">
        <v>46200.0</v>
      </c>
      <c r="B3289" s="2" t="s">
        <v>1189</v>
      </c>
      <c r="C3289" s="2" t="s">
        <v>288</v>
      </c>
      <c r="D3289" s="2">
        <v>0.0</v>
      </c>
      <c r="E3289" s="53">
        <v>0.14941678946713358</v>
      </c>
      <c r="F3289" s="53">
        <v>0.08022450752000435</v>
      </c>
      <c r="G3289" s="53">
        <v>0.059497537875522526</v>
      </c>
      <c r="H3289" s="53">
        <v>0.050814749493814974</v>
      </c>
      <c r="I3289" s="53">
        <v>0.04384314404652795</v>
      </c>
      <c r="J3289" s="53">
        <v>0.0288762133978335</v>
      </c>
      <c r="K3289" s="53">
        <v>0.044186875636678016</v>
      </c>
      <c r="L3289" s="94">
        <v>0.0035399570132492375</v>
      </c>
      <c r="M3289" s="94">
        <v>8.338357001972189E-4</v>
      </c>
      <c r="N3289" s="94">
        <v>0.0019524799785312493</v>
      </c>
      <c r="O3289" s="2" t="s">
        <v>9319</v>
      </c>
      <c r="P3289" s="2">
        <v>99.0</v>
      </c>
      <c r="Q3289" s="2" t="s">
        <v>9320</v>
      </c>
    </row>
    <row r="3290">
      <c r="A3290" s="54">
        <v>46201.0</v>
      </c>
      <c r="B3290" s="2" t="s">
        <v>194</v>
      </c>
      <c r="C3290" s="2" t="s">
        <v>256</v>
      </c>
      <c r="D3290" s="2">
        <v>1.0</v>
      </c>
      <c r="E3290" s="53">
        <v>0.078</v>
      </c>
      <c r="F3290" s="53">
        <v>0.06</v>
      </c>
      <c r="G3290" s="53">
        <v>0.052</v>
      </c>
      <c r="H3290" s="53">
        <v>0.049</v>
      </c>
      <c r="I3290" s="53">
        <v>0.048</v>
      </c>
      <c r="J3290" s="53">
        <v>0.095</v>
      </c>
      <c r="K3290" s="53">
        <v>0.074</v>
      </c>
      <c r="L3290" s="94">
        <v>0.8987</v>
      </c>
      <c r="M3290" s="94">
        <v>0.819</v>
      </c>
      <c r="N3290" s="94">
        <v>0.8575</v>
      </c>
      <c r="O3290" s="2" t="s">
        <v>9316</v>
      </c>
      <c r="P3290" s="2">
        <v>1.0</v>
      </c>
      <c r="Q3290" s="2" t="s">
        <v>9317</v>
      </c>
    </row>
    <row r="3291">
      <c r="A3291" s="54">
        <v>46201.0</v>
      </c>
      <c r="B3291" s="2" t="s">
        <v>145</v>
      </c>
      <c r="C3291" s="2" t="s">
        <v>256</v>
      </c>
      <c r="D3291" s="2">
        <v>0.0</v>
      </c>
      <c r="E3291" s="53">
        <v>0.0</v>
      </c>
      <c r="F3291" s="53">
        <v>0.0</v>
      </c>
      <c r="G3291" s="53">
        <v>0.0</v>
      </c>
      <c r="H3291" s="53">
        <v>0.0</v>
      </c>
      <c r="I3291" s="53">
        <v>0.0</v>
      </c>
      <c r="J3291" s="53">
        <v>0.052</v>
      </c>
      <c r="K3291" s="53">
        <v>0.026</v>
      </c>
      <c r="L3291" s="94">
        <v>0.0</v>
      </c>
      <c r="M3291" s="94">
        <v>0.0027</v>
      </c>
      <c r="N3291" s="94">
        <v>7.0E-4</v>
      </c>
      <c r="O3291" s="2" t="s">
        <v>9316</v>
      </c>
      <c r="P3291" s="2">
        <v>2.0</v>
      </c>
      <c r="Q3291" s="2" t="s">
        <v>9317</v>
      </c>
    </row>
    <row r="3292">
      <c r="A3292" s="54">
        <v>46201.0</v>
      </c>
      <c r="B3292" s="2" t="s">
        <v>1801</v>
      </c>
      <c r="C3292" s="2" t="s">
        <v>256</v>
      </c>
      <c r="D3292" s="2">
        <v>0.0</v>
      </c>
      <c r="E3292" s="53">
        <v>0.0</v>
      </c>
      <c r="F3292" s="53">
        <v>0.0</v>
      </c>
      <c r="G3292" s="53">
        <v>0.0</v>
      </c>
      <c r="H3292" s="53">
        <v>0.0</v>
      </c>
      <c r="I3292" s="53">
        <v>0.0</v>
      </c>
      <c r="J3292" s="53">
        <v>0.0</v>
      </c>
      <c r="K3292" s="53">
        <v>0.0</v>
      </c>
      <c r="L3292" s="94">
        <v>0.0</v>
      </c>
      <c r="M3292" s="94">
        <v>0.0</v>
      </c>
      <c r="N3292" s="94">
        <v>0.0</v>
      </c>
      <c r="O3292" s="2" t="s">
        <v>9316</v>
      </c>
      <c r="P3292" s="2">
        <v>3.0</v>
      </c>
      <c r="Q3292" s="2" t="s">
        <v>9318</v>
      </c>
    </row>
    <row r="3293">
      <c r="A3293" s="54">
        <v>46201.0</v>
      </c>
      <c r="B3293" s="2" t="s">
        <v>932</v>
      </c>
      <c r="C3293" s="2" t="s">
        <v>256</v>
      </c>
      <c r="D3293" s="2">
        <v>0.0</v>
      </c>
      <c r="E3293" s="53">
        <v>0.0</v>
      </c>
      <c r="F3293" s="53">
        <v>0.0</v>
      </c>
      <c r="G3293" s="53">
        <v>0.0</v>
      </c>
      <c r="H3293" s="53">
        <v>0.0</v>
      </c>
      <c r="I3293" s="53">
        <v>0.0</v>
      </c>
      <c r="J3293" s="53">
        <v>0.01900868775599912</v>
      </c>
      <c r="K3293" s="53">
        <v>0.00950434387799956</v>
      </c>
      <c r="L3293" s="94">
        <v>0.0</v>
      </c>
      <c r="M3293" s="94">
        <v>3.613302102050709E-4</v>
      </c>
      <c r="N3293" s="94">
        <v>9.033255255126772E-5</v>
      </c>
      <c r="O3293" s="2" t="s">
        <v>9316</v>
      </c>
      <c r="P3293" s="2">
        <v>4.0</v>
      </c>
      <c r="Q3293" s="2" t="s">
        <v>9318</v>
      </c>
    </row>
    <row r="3294">
      <c r="A3294" s="54">
        <v>46201.0</v>
      </c>
      <c r="B3294" s="2" t="s">
        <v>515</v>
      </c>
      <c r="C3294" s="2" t="s">
        <v>256</v>
      </c>
      <c r="D3294" s="2">
        <v>0.0</v>
      </c>
      <c r="E3294" s="53">
        <v>0.048147049165604014</v>
      </c>
      <c r="F3294" s="53">
        <v>0.044773141535688524</v>
      </c>
      <c r="G3294" s="53">
        <v>0.038307518684967214</v>
      </c>
      <c r="H3294" s="53">
        <v>0.0340132731292663</v>
      </c>
      <c r="I3294" s="53">
        <v>0.02921428874844222</v>
      </c>
      <c r="J3294" s="53">
        <v>0.008975984919114395</v>
      </c>
      <c r="K3294" s="53">
        <v>0.023641751802040804</v>
      </c>
      <c r="L3294" s="94">
        <v>0.0014674659877991123</v>
      </c>
      <c r="M3294" s="94">
        <v>8.056830526816905E-5</v>
      </c>
      <c r="N3294" s="94">
        <v>5.589324282692996E-4</v>
      </c>
      <c r="O3294" s="2" t="s">
        <v>9316</v>
      </c>
      <c r="P3294" s="2">
        <v>5.0</v>
      </c>
      <c r="Q3294" s="2" t="s">
        <v>9318</v>
      </c>
    </row>
    <row r="3295">
      <c r="A3295" s="54">
        <v>46201.0</v>
      </c>
      <c r="B3295" s="2" t="s">
        <v>229</v>
      </c>
      <c r="C3295" s="2" t="s">
        <v>256</v>
      </c>
      <c r="D3295" s="2">
        <v>0.0</v>
      </c>
      <c r="E3295" s="53">
        <v>0.18399586641846566</v>
      </c>
      <c r="F3295" s="53">
        <v>0.13163717889421467</v>
      </c>
      <c r="G3295" s="53">
        <v>0.10865355414975239</v>
      </c>
      <c r="H3295" s="53">
        <v>0.09555588235700875</v>
      </c>
      <c r="I3295" s="53">
        <v>0.08163411461534234</v>
      </c>
      <c r="J3295" s="53">
        <v>0.08800631973035011</v>
      </c>
      <c r="K3295" s="53">
        <v>0.09832993694005125</v>
      </c>
      <c r="L3295" s="94">
        <v>0.011805594829373175</v>
      </c>
      <c r="M3295" s="94">
        <v>0.007745112312480612</v>
      </c>
      <c r="N3295" s="94">
        <v>0.009668776498634455</v>
      </c>
      <c r="O3295" s="2" t="s">
        <v>9316</v>
      </c>
      <c r="P3295" s="2">
        <v>6.0</v>
      </c>
      <c r="Q3295" s="2" t="s">
        <v>9317</v>
      </c>
    </row>
    <row r="3296">
      <c r="A3296" s="54">
        <v>46201.0</v>
      </c>
      <c r="B3296" s="2" t="s">
        <v>178</v>
      </c>
      <c r="C3296" s="2" t="s">
        <v>256</v>
      </c>
      <c r="D3296" s="2">
        <v>0.0</v>
      </c>
      <c r="E3296" s="53">
        <v>1.2123592294348595E-4</v>
      </c>
      <c r="F3296" s="53">
        <v>0.0022374709621812597</v>
      </c>
      <c r="G3296" s="53">
        <v>0.005147370314795679</v>
      </c>
      <c r="H3296" s="53">
        <v>0.007464383772532862</v>
      </c>
      <c r="I3296" s="53">
        <v>0.010427649691019445</v>
      </c>
      <c r="J3296" s="53">
        <v>0.04687318002728894</v>
      </c>
      <c r="K3296" s="53">
        <v>0.02601027517104231</v>
      </c>
      <c r="L3296" s="94">
        <v>2.6495421157639768E-5</v>
      </c>
      <c r="M3296" s="94">
        <v>0.002197095005870639</v>
      </c>
      <c r="N3296" s="94">
        <v>6.765344144733401E-4</v>
      </c>
      <c r="O3296" s="2" t="s">
        <v>9316</v>
      </c>
      <c r="P3296" s="2">
        <v>7.0</v>
      </c>
      <c r="Q3296" s="2" t="s">
        <v>9318</v>
      </c>
    </row>
    <row r="3297">
      <c r="A3297" s="54">
        <v>46201.0</v>
      </c>
      <c r="B3297" s="2" t="s">
        <v>1876</v>
      </c>
      <c r="C3297" s="2" t="s">
        <v>256</v>
      </c>
      <c r="D3297" s="2">
        <v>0.0</v>
      </c>
      <c r="E3297" s="53">
        <v>0.0</v>
      </c>
      <c r="F3297" s="53">
        <v>0.0</v>
      </c>
      <c r="G3297" s="53">
        <v>0.0</v>
      </c>
      <c r="H3297" s="53">
        <v>0.0</v>
      </c>
      <c r="I3297" s="53">
        <v>0.0</v>
      </c>
      <c r="J3297" s="53">
        <v>0.0</v>
      </c>
      <c r="K3297" s="53">
        <v>0.0</v>
      </c>
      <c r="L3297" s="94">
        <v>0.0</v>
      </c>
      <c r="M3297" s="94">
        <v>0.0</v>
      </c>
      <c r="N3297" s="94">
        <v>0.0</v>
      </c>
      <c r="O3297" s="2" t="s">
        <v>9316</v>
      </c>
      <c r="P3297" s="2">
        <v>8.0</v>
      </c>
      <c r="Q3297" s="2" t="s">
        <v>9318</v>
      </c>
    </row>
    <row r="3298">
      <c r="A3298" s="54">
        <v>46201.0</v>
      </c>
      <c r="B3298" s="2" t="s">
        <v>687</v>
      </c>
      <c r="C3298" s="2" t="s">
        <v>256</v>
      </c>
      <c r="D3298" s="2">
        <v>0.0</v>
      </c>
      <c r="E3298" s="53">
        <v>0.0</v>
      </c>
      <c r="F3298" s="53">
        <v>0.0</v>
      </c>
      <c r="G3298" s="53">
        <v>0.0</v>
      </c>
      <c r="H3298" s="53">
        <v>0.0</v>
      </c>
      <c r="I3298" s="53">
        <v>0.0</v>
      </c>
      <c r="J3298" s="53">
        <v>0.006362956888162468</v>
      </c>
      <c r="K3298" s="53">
        <v>0.003181478444081234</v>
      </c>
      <c r="L3298" s="94">
        <v>0.0</v>
      </c>
      <c r="M3298" s="94">
        <v>4.04872203606142E-5</v>
      </c>
      <c r="N3298" s="94">
        <v>1.012180509015355E-5</v>
      </c>
      <c r="O3298" s="2" t="s">
        <v>9316</v>
      </c>
      <c r="P3298" s="2">
        <v>9.0</v>
      </c>
      <c r="Q3298" s="2" t="s">
        <v>9318</v>
      </c>
    </row>
    <row r="3299">
      <c r="A3299" s="54">
        <v>46201.0</v>
      </c>
      <c r="B3299" s="2" t="s">
        <v>301</v>
      </c>
      <c r="C3299" s="2" t="s">
        <v>256</v>
      </c>
      <c r="D3299" s="2">
        <v>0.0</v>
      </c>
      <c r="E3299" s="53">
        <v>0.0</v>
      </c>
      <c r="F3299" s="53">
        <v>0.003</v>
      </c>
      <c r="G3299" s="53">
        <v>0.006</v>
      </c>
      <c r="H3299" s="53">
        <v>0.009000000000000001</v>
      </c>
      <c r="I3299" s="53">
        <v>0.012</v>
      </c>
      <c r="J3299" s="53">
        <v>0.028999999999999998</v>
      </c>
      <c r="K3299" s="53">
        <v>0.018000000000000002</v>
      </c>
      <c r="L3299" s="94">
        <v>0.0</v>
      </c>
      <c r="M3299" s="94">
        <v>9.0E-4</v>
      </c>
      <c r="N3299" s="94">
        <v>3.0E-4</v>
      </c>
      <c r="O3299" s="2" t="s">
        <v>9316</v>
      </c>
      <c r="P3299" s="2">
        <v>10.0</v>
      </c>
      <c r="Q3299" s="2" t="s">
        <v>9317</v>
      </c>
    </row>
    <row r="3300">
      <c r="A3300" s="54">
        <v>46201.0</v>
      </c>
      <c r="B3300" s="2" t="s">
        <v>450</v>
      </c>
      <c r="C3300" s="2" t="s">
        <v>256</v>
      </c>
      <c r="D3300" s="2">
        <v>0.0</v>
      </c>
      <c r="E3300" s="53">
        <v>6.110555634725527E-4</v>
      </c>
      <c r="F3300" s="53">
        <v>0.005043976815197433</v>
      </c>
      <c r="G3300" s="53">
        <v>0.008935544689246776</v>
      </c>
      <c r="H3300" s="53">
        <v>0.011416321308226935</v>
      </c>
      <c r="I3300" s="53">
        <v>0.014109571412910348</v>
      </c>
      <c r="J3300" s="53">
        <v>0.0022908067974666668</v>
      </c>
      <c r="K3300" s="53">
        <v>0.005613175743356721</v>
      </c>
      <c r="L3300" s="94">
        <v>7.984395889352627E-5</v>
      </c>
      <c r="M3300" s="94">
        <v>5.247795783319486E-6</v>
      </c>
      <c r="N3300" s="94">
        <v>3.150774192580828E-5</v>
      </c>
      <c r="O3300" s="2" t="s">
        <v>9316</v>
      </c>
      <c r="P3300" s="2">
        <v>11.0</v>
      </c>
      <c r="Q3300" s="2" t="s">
        <v>9318</v>
      </c>
    </row>
    <row r="3301">
      <c r="A3301" s="54">
        <v>46201.0</v>
      </c>
      <c r="B3301" s="2" t="s">
        <v>1189</v>
      </c>
      <c r="C3301" s="2" t="s">
        <v>256</v>
      </c>
      <c r="D3301" s="2">
        <v>0.0</v>
      </c>
      <c r="E3301" s="53">
        <v>0.0</v>
      </c>
      <c r="F3301" s="53">
        <v>0.0</v>
      </c>
      <c r="G3301" s="53">
        <v>0.0</v>
      </c>
      <c r="H3301" s="53">
        <v>0.0</v>
      </c>
      <c r="I3301" s="53">
        <v>0.0</v>
      </c>
      <c r="J3301" s="53">
        <v>0.028643295977801957</v>
      </c>
      <c r="K3301" s="53">
        <v>0.014321647988900978</v>
      </c>
      <c r="L3301" s="94">
        <v>0.0</v>
      </c>
      <c r="M3301" s="94">
        <v>8.204384044719657E-4</v>
      </c>
      <c r="N3301" s="94">
        <v>2.0510960111799143E-4</v>
      </c>
      <c r="O3301" s="2" t="s">
        <v>9319</v>
      </c>
      <c r="P3301" s="2">
        <v>99.0</v>
      </c>
      <c r="Q3301" s="2" t="s">
        <v>9320</v>
      </c>
    </row>
    <row r="3302">
      <c r="A3302" s="54">
        <v>46202.0</v>
      </c>
      <c r="B3302" s="2" t="s">
        <v>194</v>
      </c>
      <c r="C3302" s="2" t="s">
        <v>180</v>
      </c>
      <c r="D3302" s="2">
        <v>0.0</v>
      </c>
      <c r="E3302" s="53">
        <v>0.127</v>
      </c>
      <c r="F3302" s="53">
        <v>0.075</v>
      </c>
      <c r="G3302" s="53">
        <v>0.06</v>
      </c>
      <c r="H3302" s="53">
        <v>0.054</v>
      </c>
      <c r="I3302" s="53">
        <v>0.051</v>
      </c>
      <c r="J3302" s="53">
        <v>0.102</v>
      </c>
      <c r="K3302" s="53">
        <v>0.081</v>
      </c>
      <c r="L3302" s="94">
        <v>0.0036</v>
      </c>
      <c r="M3302" s="94">
        <v>0.0104</v>
      </c>
      <c r="N3302" s="94">
        <v>0.0066</v>
      </c>
      <c r="O3302" s="2" t="s">
        <v>9316</v>
      </c>
      <c r="P3302" s="2">
        <v>1.0</v>
      </c>
      <c r="Q3302" s="2" t="s">
        <v>9317</v>
      </c>
    </row>
    <row r="3303">
      <c r="A3303" s="54">
        <v>46202.0</v>
      </c>
      <c r="B3303" s="2" t="s">
        <v>145</v>
      </c>
      <c r="C3303" s="2" t="s">
        <v>180</v>
      </c>
      <c r="D3303" s="2">
        <v>0.0</v>
      </c>
      <c r="E3303" s="53">
        <v>0.196</v>
      </c>
      <c r="F3303" s="53">
        <v>0.138</v>
      </c>
      <c r="G3303" s="53">
        <v>0.115</v>
      </c>
      <c r="H3303" s="53">
        <v>0.104</v>
      </c>
      <c r="I3303" s="53">
        <v>0.093</v>
      </c>
      <c r="J3303" s="53">
        <v>0.052</v>
      </c>
      <c r="K3303" s="53">
        <v>0.084</v>
      </c>
      <c r="L3303" s="94">
        <v>0.0132</v>
      </c>
      <c r="M3303" s="94">
        <v>0.0027</v>
      </c>
      <c r="N3303" s="94">
        <v>0.0071</v>
      </c>
      <c r="O3303" s="2" t="s">
        <v>9316</v>
      </c>
      <c r="P3303" s="2">
        <v>2.0</v>
      </c>
      <c r="Q3303" s="2" t="s">
        <v>9317</v>
      </c>
    </row>
    <row r="3304">
      <c r="A3304" s="54">
        <v>46202.0</v>
      </c>
      <c r="B3304" s="2" t="s">
        <v>1801</v>
      </c>
      <c r="C3304" s="2" t="s">
        <v>180</v>
      </c>
      <c r="D3304" s="2">
        <v>0.0</v>
      </c>
      <c r="E3304" s="53">
        <v>0.0</v>
      </c>
      <c r="F3304" s="53">
        <v>0.0</v>
      </c>
      <c r="G3304" s="53">
        <v>0.0</v>
      </c>
      <c r="H3304" s="53">
        <v>0.0</v>
      </c>
      <c r="I3304" s="53">
        <v>0.0</v>
      </c>
      <c r="J3304" s="53">
        <v>0.0</v>
      </c>
      <c r="K3304" s="53">
        <v>0.0</v>
      </c>
      <c r="L3304" s="94">
        <v>0.0</v>
      </c>
      <c r="M3304" s="94">
        <v>0.0</v>
      </c>
      <c r="N3304" s="94">
        <v>0.0</v>
      </c>
      <c r="O3304" s="2" t="s">
        <v>9316</v>
      </c>
      <c r="P3304" s="2">
        <v>3.0</v>
      </c>
      <c r="Q3304" s="2" t="s">
        <v>9318</v>
      </c>
    </row>
    <row r="3305">
      <c r="A3305" s="54">
        <v>46202.0</v>
      </c>
      <c r="B3305" s="2" t="s">
        <v>932</v>
      </c>
      <c r="C3305" s="2" t="s">
        <v>180</v>
      </c>
      <c r="D3305" s="2">
        <v>0.0</v>
      </c>
      <c r="E3305" s="53">
        <v>1.2123592294348595E-4</v>
      </c>
      <c r="F3305" s="53">
        <v>0.0022374709621812597</v>
      </c>
      <c r="G3305" s="53">
        <v>0.005147370314795679</v>
      </c>
      <c r="H3305" s="53">
        <v>0.007464383772532862</v>
      </c>
      <c r="I3305" s="53">
        <v>0.010427649691019445</v>
      </c>
      <c r="J3305" s="53">
        <v>0.01885542282930759</v>
      </c>
      <c r="K3305" s="53">
        <v>0.012001396572051636</v>
      </c>
      <c r="L3305" s="94">
        <v>2.6495421157639768E-5</v>
      </c>
      <c r="M3305" s="94">
        <v>3.555269700719739E-4</v>
      </c>
      <c r="N3305" s="94">
        <v>1.4403351967965275E-4</v>
      </c>
      <c r="O3305" s="2" t="s">
        <v>9316</v>
      </c>
      <c r="P3305" s="2">
        <v>4.0</v>
      </c>
      <c r="Q3305" s="2" t="s">
        <v>9318</v>
      </c>
    </row>
    <row r="3306">
      <c r="A3306" s="54">
        <v>46202.0</v>
      </c>
      <c r="B3306" s="2" t="s">
        <v>515</v>
      </c>
      <c r="C3306" s="2" t="s">
        <v>180</v>
      </c>
      <c r="D3306" s="2">
        <v>0.0</v>
      </c>
      <c r="E3306" s="53">
        <v>0.0</v>
      </c>
      <c r="F3306" s="53">
        <v>0.0</v>
      </c>
      <c r="G3306" s="53">
        <v>0.0</v>
      </c>
      <c r="H3306" s="53">
        <v>0.0</v>
      </c>
      <c r="I3306" s="53">
        <v>0.0</v>
      </c>
      <c r="J3306" s="53">
        <v>0.008907120680471938</v>
      </c>
      <c r="K3306" s="53">
        <v>0.004453560340235969</v>
      </c>
      <c r="L3306" s="94">
        <v>0.0</v>
      </c>
      <c r="M3306" s="94">
        <v>7.933679881649089E-5</v>
      </c>
      <c r="N3306" s="94">
        <v>1.9834199704122722E-5</v>
      </c>
      <c r="O3306" s="2" t="s">
        <v>9316</v>
      </c>
      <c r="P3306" s="2">
        <v>5.0</v>
      </c>
      <c r="Q3306" s="2" t="s">
        <v>9318</v>
      </c>
    </row>
    <row r="3307">
      <c r="A3307" s="54">
        <v>46202.0</v>
      </c>
      <c r="B3307" s="2" t="s">
        <v>229</v>
      </c>
      <c r="C3307" s="2" t="s">
        <v>180</v>
      </c>
      <c r="D3307" s="2">
        <v>0.0</v>
      </c>
      <c r="E3307" s="53">
        <v>0.10660877264642317</v>
      </c>
      <c r="F3307" s="53">
        <v>0.11143320532482628</v>
      </c>
      <c r="G3307" s="53">
        <v>0.10955818236645805</v>
      </c>
      <c r="H3307" s="53">
        <v>0.10824057746639476</v>
      </c>
      <c r="I3307" s="53">
        <v>0.10709978505682084</v>
      </c>
      <c r="J3307" s="53">
        <v>0.08729673460196027</v>
      </c>
      <c r="K3307" s="53">
        <v>0.09842745848420917</v>
      </c>
      <c r="L3307" s="94">
        <v>0.01200299532344208</v>
      </c>
      <c r="M3307" s="94">
        <v>0.007620719872165088</v>
      </c>
      <c r="N3307" s="94">
        <v>0.009687964583660719</v>
      </c>
      <c r="O3307" s="2" t="s">
        <v>9316</v>
      </c>
      <c r="P3307" s="2">
        <v>6.0</v>
      </c>
      <c r="Q3307" s="2" t="s">
        <v>9317</v>
      </c>
    </row>
    <row r="3308">
      <c r="A3308" s="54">
        <v>46202.0</v>
      </c>
      <c r="B3308" s="2" t="s">
        <v>178</v>
      </c>
      <c r="C3308" s="2" t="s">
        <v>180</v>
      </c>
      <c r="D3308" s="2">
        <v>0.0</v>
      </c>
      <c r="E3308" s="53">
        <v>0.2534165759189391</v>
      </c>
      <c r="F3308" s="53">
        <v>0.17476500401194817</v>
      </c>
      <c r="G3308" s="53">
        <v>0.13743785993258312</v>
      </c>
      <c r="H3308" s="53">
        <v>0.11819305970653106</v>
      </c>
      <c r="I3308" s="53">
        <v>0.09990779218791926</v>
      </c>
      <c r="J3308" s="53">
        <v>0.04649524681101977</v>
      </c>
      <c r="K3308" s="53">
        <v>0.09196655337180144</v>
      </c>
      <c r="L3308" s="94">
        <v>0.018889165342848336</v>
      </c>
      <c r="M3308" s="94">
        <v>0.002161807976017644</v>
      </c>
      <c r="N3308" s="94">
        <v>0.008457846939088404</v>
      </c>
      <c r="O3308" s="2" t="s">
        <v>9316</v>
      </c>
      <c r="P3308" s="2">
        <v>7.0</v>
      </c>
      <c r="Q3308" s="2" t="s">
        <v>9318</v>
      </c>
    </row>
    <row r="3309">
      <c r="A3309" s="54">
        <v>46202.0</v>
      </c>
      <c r="B3309" s="2" t="s">
        <v>1876</v>
      </c>
      <c r="C3309" s="2" t="s">
        <v>180</v>
      </c>
      <c r="D3309" s="2">
        <v>0.0</v>
      </c>
      <c r="E3309" s="53">
        <v>0.0</v>
      </c>
      <c r="F3309" s="53">
        <v>0.0</v>
      </c>
      <c r="G3309" s="53">
        <v>0.0</v>
      </c>
      <c r="H3309" s="53">
        <v>0.0</v>
      </c>
      <c r="I3309" s="53">
        <v>0.0</v>
      </c>
      <c r="J3309" s="53">
        <v>0.0</v>
      </c>
      <c r="K3309" s="53">
        <v>0.0</v>
      </c>
      <c r="L3309" s="94">
        <v>0.0</v>
      </c>
      <c r="M3309" s="94">
        <v>0.0</v>
      </c>
      <c r="N3309" s="94">
        <v>0.0</v>
      </c>
      <c r="O3309" s="2" t="s">
        <v>9316</v>
      </c>
      <c r="P3309" s="2">
        <v>8.0</v>
      </c>
      <c r="Q3309" s="2" t="s">
        <v>9318</v>
      </c>
    </row>
    <row r="3310">
      <c r="A3310" s="54">
        <v>46202.0</v>
      </c>
      <c r="B3310" s="2" t="s">
        <v>687</v>
      </c>
      <c r="C3310" s="2" t="s">
        <v>180</v>
      </c>
      <c r="D3310" s="2">
        <v>0.0</v>
      </c>
      <c r="E3310" s="53">
        <v>0.003079527068297766</v>
      </c>
      <c r="F3310" s="53">
        <v>0.011323345095222995</v>
      </c>
      <c r="G3310" s="53">
        <v>0.015319883836743058</v>
      </c>
      <c r="H3310" s="53">
        <v>0.017105155008014468</v>
      </c>
      <c r="I3310" s="53">
        <v>0.01847485517039457</v>
      </c>
      <c r="J3310" s="53">
        <v>0.006314139940989912</v>
      </c>
      <c r="K3310" s="53">
        <v>0.010817011888866485</v>
      </c>
      <c r="L3310" s="94">
        <v>2.346988407713012E-4</v>
      </c>
      <c r="M3310" s="94">
        <v>3.986836319440409E-5</v>
      </c>
      <c r="N3310" s="94">
        <v>1.1700774620387889E-4</v>
      </c>
      <c r="O3310" s="2" t="s">
        <v>9316</v>
      </c>
      <c r="P3310" s="2">
        <v>9.0</v>
      </c>
      <c r="Q3310" s="2" t="s">
        <v>9318</v>
      </c>
    </row>
    <row r="3311">
      <c r="A3311" s="54">
        <v>46202.0</v>
      </c>
      <c r="B3311" s="2" t="s">
        <v>301</v>
      </c>
      <c r="C3311" s="2" t="s">
        <v>180</v>
      </c>
      <c r="D3311" s="2">
        <v>0.0</v>
      </c>
      <c r="E3311" s="53">
        <v>0.008</v>
      </c>
      <c r="F3311" s="53">
        <v>0.018000000000000002</v>
      </c>
      <c r="G3311" s="53">
        <v>0.021</v>
      </c>
      <c r="H3311" s="53">
        <v>0.022000000000000002</v>
      </c>
      <c r="I3311" s="53">
        <v>0.022000000000000002</v>
      </c>
      <c r="J3311" s="53">
        <v>0.028999999999999998</v>
      </c>
      <c r="K3311" s="53">
        <v>0.025</v>
      </c>
      <c r="L3311" s="94">
        <v>4.0E-4</v>
      </c>
      <c r="M3311" s="94">
        <v>8.0E-4</v>
      </c>
      <c r="N3311" s="94">
        <v>6.0E-4</v>
      </c>
      <c r="O3311" s="2" t="s">
        <v>9316</v>
      </c>
      <c r="P3311" s="2">
        <v>10.0</v>
      </c>
      <c r="Q3311" s="2" t="s">
        <v>9317</v>
      </c>
    </row>
    <row r="3312">
      <c r="A3312" s="54">
        <v>46202.0</v>
      </c>
      <c r="B3312" s="2" t="s">
        <v>450</v>
      </c>
      <c r="C3312" s="2" t="s">
        <v>180</v>
      </c>
      <c r="D3312" s="2">
        <v>0.0</v>
      </c>
      <c r="E3312" s="53">
        <v>0.0</v>
      </c>
      <c r="F3312" s="53">
        <v>0.0</v>
      </c>
      <c r="G3312" s="53">
        <v>0.0</v>
      </c>
      <c r="H3312" s="53">
        <v>0.0</v>
      </c>
      <c r="I3312" s="53">
        <v>0.0</v>
      </c>
      <c r="J3312" s="53">
        <v>0.002273231604615288</v>
      </c>
      <c r="K3312" s="53">
        <v>0.001136615802307644</v>
      </c>
      <c r="L3312" s="94">
        <v>0.0</v>
      </c>
      <c r="M3312" s="94">
        <v>5.167581928221797E-6</v>
      </c>
      <c r="N3312" s="94">
        <v>1.2918954820554493E-6</v>
      </c>
      <c r="O3312" s="2" t="s">
        <v>9316</v>
      </c>
      <c r="P3312" s="2">
        <v>11.0</v>
      </c>
      <c r="Q3312" s="2" t="s">
        <v>9318</v>
      </c>
    </row>
    <row r="3313">
      <c r="A3313" s="54">
        <v>46202.0</v>
      </c>
      <c r="B3313" s="2" t="s">
        <v>1189</v>
      </c>
      <c r="C3313" s="2" t="s">
        <v>180</v>
      </c>
      <c r="D3313" s="2">
        <v>0.0</v>
      </c>
      <c r="E3313" s="53">
        <v>0.0</v>
      </c>
      <c r="F3313" s="53">
        <v>0.0</v>
      </c>
      <c r="G3313" s="53">
        <v>0.0</v>
      </c>
      <c r="H3313" s="53">
        <v>0.0</v>
      </c>
      <c r="I3313" s="53">
        <v>0.0</v>
      </c>
      <c r="J3313" s="53">
        <v>0.028412348280907093</v>
      </c>
      <c r="K3313" s="53">
        <v>0.014206174140453547</v>
      </c>
      <c r="L3313" s="94">
        <v>0.0</v>
      </c>
      <c r="M3313" s="94">
        <v>8.072615348355643E-4</v>
      </c>
      <c r="N3313" s="94">
        <v>2.0181538370889107E-4</v>
      </c>
      <c r="O3313" s="2" t="s">
        <v>9319</v>
      </c>
      <c r="P3313" s="2">
        <v>99.0</v>
      </c>
      <c r="Q3313" s="2" t="s">
        <v>9320</v>
      </c>
    </row>
    <row r="3314">
      <c r="A3314" s="54">
        <v>46203.0</v>
      </c>
      <c r="B3314" s="2" t="s">
        <v>194</v>
      </c>
      <c r="C3314" s="2" t="s">
        <v>208</v>
      </c>
      <c r="D3314" s="2">
        <v>0.0</v>
      </c>
      <c r="E3314" s="53">
        <v>0.164</v>
      </c>
      <c r="F3314" s="53">
        <v>0.129</v>
      </c>
      <c r="G3314" s="53">
        <v>0.124</v>
      </c>
      <c r="H3314" s="53">
        <v>0.123</v>
      </c>
      <c r="I3314" s="53">
        <v>0.123</v>
      </c>
      <c r="J3314" s="53">
        <v>0.102</v>
      </c>
      <c r="K3314" s="53">
        <v>0.113</v>
      </c>
      <c r="L3314" s="94">
        <v>0.0154</v>
      </c>
      <c r="M3314" s="94">
        <v>0.0104</v>
      </c>
      <c r="N3314" s="94">
        <v>0.0128</v>
      </c>
      <c r="O3314" s="2" t="s">
        <v>9316</v>
      </c>
      <c r="P3314" s="2">
        <v>1.0</v>
      </c>
      <c r="Q3314" s="2" t="s">
        <v>9317</v>
      </c>
    </row>
    <row r="3315">
      <c r="A3315" s="54">
        <v>46203.0</v>
      </c>
      <c r="B3315" s="2" t="s">
        <v>145</v>
      </c>
      <c r="C3315" s="2" t="s">
        <v>208</v>
      </c>
      <c r="D3315" s="2">
        <v>0.0</v>
      </c>
      <c r="E3315" s="53">
        <v>0.038</v>
      </c>
      <c r="F3315" s="53">
        <v>0.054</v>
      </c>
      <c r="G3315" s="53">
        <v>0.056</v>
      </c>
      <c r="H3315" s="53">
        <v>0.056</v>
      </c>
      <c r="I3315" s="53">
        <v>0.055</v>
      </c>
      <c r="J3315" s="53">
        <v>0.051</v>
      </c>
      <c r="K3315" s="53">
        <v>0.054</v>
      </c>
      <c r="L3315" s="94">
        <v>0.0031</v>
      </c>
      <c r="M3315" s="94">
        <v>0.0026</v>
      </c>
      <c r="N3315" s="94">
        <v>0.0029</v>
      </c>
      <c r="O3315" s="2" t="s">
        <v>9316</v>
      </c>
      <c r="P3315" s="2">
        <v>2.0</v>
      </c>
      <c r="Q3315" s="2" t="s">
        <v>9317</v>
      </c>
    </row>
    <row r="3316">
      <c r="A3316" s="54">
        <v>46203.0</v>
      </c>
      <c r="B3316" s="2" t="s">
        <v>1801</v>
      </c>
      <c r="C3316" s="2" t="s">
        <v>208</v>
      </c>
      <c r="D3316" s="2">
        <v>0.0</v>
      </c>
      <c r="E3316" s="53">
        <v>0.0</v>
      </c>
      <c r="F3316" s="53">
        <v>0.0</v>
      </c>
      <c r="G3316" s="53">
        <v>0.0</v>
      </c>
      <c r="H3316" s="53">
        <v>0.0</v>
      </c>
      <c r="I3316" s="53">
        <v>0.0</v>
      </c>
      <c r="J3316" s="53">
        <v>0.0</v>
      </c>
      <c r="K3316" s="53">
        <v>0.0</v>
      </c>
      <c r="L3316" s="94">
        <v>0.0</v>
      </c>
      <c r="M3316" s="94">
        <v>0.0</v>
      </c>
      <c r="N3316" s="94">
        <v>0.0</v>
      </c>
      <c r="O3316" s="2" t="s">
        <v>9316</v>
      </c>
      <c r="P3316" s="2">
        <v>3.0</v>
      </c>
      <c r="Q3316" s="2" t="s">
        <v>9318</v>
      </c>
    </row>
    <row r="3317">
      <c r="A3317" s="54">
        <v>46203.0</v>
      </c>
      <c r="B3317" s="2" t="s">
        <v>932</v>
      </c>
      <c r="C3317" s="2" t="s">
        <v>208</v>
      </c>
      <c r="D3317" s="2">
        <v>0.0</v>
      </c>
      <c r="E3317" s="53">
        <v>0.11017824643401906</v>
      </c>
      <c r="F3317" s="53">
        <v>0.0890609044470227</v>
      </c>
      <c r="G3317" s="53">
        <v>0.07431733054589494</v>
      </c>
      <c r="H3317" s="53">
        <v>0.0653134092405151</v>
      </c>
      <c r="I3317" s="53">
        <v>0.05553810757462574</v>
      </c>
      <c r="J3317" s="53">
        <v>0.01870345305564975</v>
      </c>
      <c r="K3317" s="53">
        <v>0.04651039180077235</v>
      </c>
      <c r="L3317" s="94">
        <v>0.005523065619467809</v>
      </c>
      <c r="M3317" s="94">
        <v>3.49819156204894E-4</v>
      </c>
      <c r="N3317" s="94">
        <v>0.002163216545461352</v>
      </c>
      <c r="O3317" s="2" t="s">
        <v>9316</v>
      </c>
      <c r="P3317" s="2">
        <v>4.0</v>
      </c>
      <c r="Q3317" s="2" t="s">
        <v>9318</v>
      </c>
    </row>
    <row r="3318">
      <c r="A3318" s="54">
        <v>46203.0</v>
      </c>
      <c r="B3318" s="2" t="s">
        <v>515</v>
      </c>
      <c r="C3318" s="2" t="s">
        <v>208</v>
      </c>
      <c r="D3318" s="2">
        <v>0.0</v>
      </c>
      <c r="E3318" s="53">
        <v>0.0</v>
      </c>
      <c r="F3318" s="53">
        <v>0.0</v>
      </c>
      <c r="G3318" s="53">
        <v>0.0</v>
      </c>
      <c r="H3318" s="53">
        <v>0.0</v>
      </c>
      <c r="I3318" s="53">
        <v>0.0</v>
      </c>
      <c r="J3318" s="53">
        <v>0.00883878477196891</v>
      </c>
      <c r="K3318" s="53">
        <v>0.004419392385984455</v>
      </c>
      <c r="L3318" s="94">
        <v>0.0</v>
      </c>
      <c r="M3318" s="94">
        <v>7.812411624518949E-5</v>
      </c>
      <c r="N3318" s="94">
        <v>1.953102906129737E-5</v>
      </c>
      <c r="O3318" s="2" t="s">
        <v>9316</v>
      </c>
      <c r="P3318" s="2">
        <v>5.0</v>
      </c>
      <c r="Q3318" s="2" t="s">
        <v>9318</v>
      </c>
    </row>
    <row r="3319">
      <c r="A3319" s="54">
        <v>46203.0</v>
      </c>
      <c r="B3319" s="2" t="s">
        <v>229</v>
      </c>
      <c r="C3319" s="2" t="s">
        <v>208</v>
      </c>
      <c r="D3319" s="2">
        <v>0.0</v>
      </c>
      <c r="E3319" s="53">
        <v>0.003187754742287367</v>
      </c>
      <c r="F3319" s="53">
        <v>0.02055838344119939</v>
      </c>
      <c r="G3319" s="53">
        <v>0.038120148498772544</v>
      </c>
      <c r="H3319" s="53">
        <v>0.05107822913745368</v>
      </c>
      <c r="I3319" s="53">
        <v>0.06716052473607796</v>
      </c>
      <c r="J3319" s="53">
        <v>0.08659314576607864</v>
      </c>
      <c r="K3319" s="53">
        <v>0.06235664713242559</v>
      </c>
      <c r="L3319" s="94">
        <v>0.0014531457215684706</v>
      </c>
      <c r="M3319" s="94">
        <v>0.007498372893665344</v>
      </c>
      <c r="N3319" s="94">
        <v>0.0038883514415978407</v>
      </c>
      <c r="O3319" s="2" t="s">
        <v>9316</v>
      </c>
      <c r="P3319" s="2">
        <v>6.0</v>
      </c>
      <c r="Q3319" s="2" t="s">
        <v>9317</v>
      </c>
    </row>
    <row r="3320">
      <c r="A3320" s="54">
        <v>46203.0</v>
      </c>
      <c r="B3320" s="2" t="s">
        <v>178</v>
      </c>
      <c r="C3320" s="2" t="s">
        <v>208</v>
      </c>
      <c r="D3320" s="2">
        <v>0.0</v>
      </c>
      <c r="E3320" s="53">
        <v>0.09193586110504937</v>
      </c>
      <c r="F3320" s="53">
        <v>0.06161468327352119</v>
      </c>
      <c r="G3320" s="53">
        <v>0.04693930143514069</v>
      </c>
      <c r="H3320" s="53">
        <v>0.039170342263268966</v>
      </c>
      <c r="I3320" s="53">
        <v>0.03148922971701823</v>
      </c>
      <c r="J3320" s="53">
        <v>0.04612050728923862</v>
      </c>
      <c r="K3320" s="53">
        <v>0.04652990436218965</v>
      </c>
      <c r="L3320" s="94">
        <v>0.0022032980192190008</v>
      </c>
      <c r="M3320" s="94">
        <v>0.0021271011926167122</v>
      </c>
      <c r="N3320" s="94">
        <v>0.0021650319999545154</v>
      </c>
      <c r="O3320" s="2" t="s">
        <v>9316</v>
      </c>
      <c r="P3320" s="2">
        <v>7.0</v>
      </c>
      <c r="Q3320" s="2" t="s">
        <v>9318</v>
      </c>
    </row>
    <row r="3321">
      <c r="A3321" s="54">
        <v>46203.0</v>
      </c>
      <c r="B3321" s="2" t="s">
        <v>1876</v>
      </c>
      <c r="C3321" s="2" t="s">
        <v>208</v>
      </c>
      <c r="D3321" s="2">
        <v>0.0</v>
      </c>
      <c r="E3321" s="53">
        <v>0.0</v>
      </c>
      <c r="F3321" s="53">
        <v>0.0</v>
      </c>
      <c r="G3321" s="53">
        <v>0.0</v>
      </c>
      <c r="H3321" s="53">
        <v>0.0</v>
      </c>
      <c r="I3321" s="53">
        <v>0.0</v>
      </c>
      <c r="J3321" s="53">
        <v>0.0</v>
      </c>
      <c r="K3321" s="53">
        <v>0.0</v>
      </c>
      <c r="L3321" s="94">
        <v>0.0</v>
      </c>
      <c r="M3321" s="94">
        <v>0.0</v>
      </c>
      <c r="N3321" s="94">
        <v>0.0</v>
      </c>
      <c r="O3321" s="2" t="s">
        <v>9316</v>
      </c>
      <c r="P3321" s="2">
        <v>8.0</v>
      </c>
      <c r="Q3321" s="2" t="s">
        <v>9318</v>
      </c>
    </row>
    <row r="3322">
      <c r="A3322" s="54">
        <v>46203.0</v>
      </c>
      <c r="B3322" s="2" t="s">
        <v>687</v>
      </c>
      <c r="C3322" s="2" t="s">
        <v>208</v>
      </c>
      <c r="D3322" s="2">
        <v>0.0</v>
      </c>
      <c r="E3322" s="53">
        <v>0.0</v>
      </c>
      <c r="F3322" s="53">
        <v>0.0</v>
      </c>
      <c r="G3322" s="53">
        <v>0.0</v>
      </c>
      <c r="H3322" s="53">
        <v>0.0</v>
      </c>
      <c r="I3322" s="53">
        <v>0.0</v>
      </c>
      <c r="J3322" s="53">
        <v>0.006265697520059342</v>
      </c>
      <c r="K3322" s="53">
        <v>0.003132848760029671</v>
      </c>
      <c r="L3322" s="94">
        <v>0.0</v>
      </c>
      <c r="M3322" s="94">
        <v>3.925896541287778E-5</v>
      </c>
      <c r="N3322" s="94">
        <v>9.814741353219446E-6</v>
      </c>
      <c r="O3322" s="2" t="s">
        <v>9316</v>
      </c>
      <c r="P3322" s="2">
        <v>9.0</v>
      </c>
      <c r="Q3322" s="2" t="s">
        <v>9318</v>
      </c>
    </row>
    <row r="3323">
      <c r="A3323" s="54">
        <v>46203.0</v>
      </c>
      <c r="B3323" s="2" t="s">
        <v>301</v>
      </c>
      <c r="C3323" s="2" t="s">
        <v>208</v>
      </c>
      <c r="D3323" s="2">
        <v>0.0</v>
      </c>
      <c r="E3323" s="53">
        <v>0.157</v>
      </c>
      <c r="F3323" s="53">
        <v>0.09699999999999999</v>
      </c>
      <c r="G3323" s="53">
        <v>0.077</v>
      </c>
      <c r="H3323" s="53">
        <v>0.067</v>
      </c>
      <c r="I3323" s="53">
        <v>0.057</v>
      </c>
      <c r="J3323" s="53">
        <v>0.028999999999999998</v>
      </c>
      <c r="K3323" s="53">
        <v>0.053</v>
      </c>
      <c r="L3323" s="94">
        <v>0.0059</v>
      </c>
      <c r="M3323" s="94">
        <v>8.0E-4</v>
      </c>
      <c r="N3323" s="94">
        <v>0.0028</v>
      </c>
      <c r="O3323" s="2" t="s">
        <v>9316</v>
      </c>
      <c r="P3323" s="2">
        <v>10.0</v>
      </c>
      <c r="Q3323" s="2" t="s">
        <v>9317</v>
      </c>
    </row>
    <row r="3324">
      <c r="A3324" s="54">
        <v>46203.0</v>
      </c>
      <c r="B3324" s="2" t="s">
        <v>450</v>
      </c>
      <c r="C3324" s="2" t="s">
        <v>208</v>
      </c>
      <c r="D3324" s="2">
        <v>0.0</v>
      </c>
      <c r="E3324" s="53">
        <v>0.0</v>
      </c>
      <c r="F3324" s="53">
        <v>0.0</v>
      </c>
      <c r="G3324" s="53">
        <v>0.0</v>
      </c>
      <c r="H3324" s="53">
        <v>0.0</v>
      </c>
      <c r="I3324" s="53">
        <v>0.0</v>
      </c>
      <c r="J3324" s="53">
        <v>0.0022557912495879046</v>
      </c>
      <c r="K3324" s="53">
        <v>0.0011278956247939523</v>
      </c>
      <c r="L3324" s="94">
        <v>0.0</v>
      </c>
      <c r="M3324" s="94">
        <v>5.08859416171736E-6</v>
      </c>
      <c r="N3324" s="94">
        <v>1.27214854042934E-6</v>
      </c>
      <c r="O3324" s="2" t="s">
        <v>9316</v>
      </c>
      <c r="P3324" s="2">
        <v>11.0</v>
      </c>
      <c r="Q3324" s="2" t="s">
        <v>9318</v>
      </c>
    </row>
    <row r="3325">
      <c r="A3325" s="54">
        <v>46203.0</v>
      </c>
      <c r="B3325" s="2" t="s">
        <v>1189</v>
      </c>
      <c r="C3325" s="2" t="s">
        <v>208</v>
      </c>
      <c r="D3325" s="2">
        <v>0.0</v>
      </c>
      <c r="E3325" s="53">
        <v>0.04814194350588582</v>
      </c>
      <c r="F3325" s="53">
        <v>0.04458651783819971</v>
      </c>
      <c r="G3325" s="53">
        <v>0.03783405105628402</v>
      </c>
      <c r="H3325" s="53">
        <v>0.033320923846568325</v>
      </c>
      <c r="I3325" s="53">
        <v>0.028270608013980746</v>
      </c>
      <c r="J3325" s="53">
        <v>0.02818335218909706</v>
      </c>
      <c r="K3325" s="53">
        <v>0.03300870162269054</v>
      </c>
      <c r="L3325" s="94">
        <v>0.001431415419329506</v>
      </c>
      <c r="M3325" s="94">
        <v>7.94301340614682E-4</v>
      </c>
      <c r="N3325" s="94">
        <v>0.001089574382815813</v>
      </c>
      <c r="O3325" s="2" t="s">
        <v>9319</v>
      </c>
      <c r="P3325" s="2">
        <v>99.0</v>
      </c>
      <c r="Q3325" s="2" t="s">
        <v>9320</v>
      </c>
    </row>
    <row r="3326">
      <c r="A3326" s="54">
        <v>46204.0</v>
      </c>
      <c r="B3326" s="2" t="s">
        <v>194</v>
      </c>
      <c r="C3326" s="2" t="s">
        <v>303</v>
      </c>
      <c r="D3326" s="2">
        <v>0.0</v>
      </c>
      <c r="E3326" s="53">
        <v>0.128</v>
      </c>
      <c r="F3326" s="53">
        <v>0.077</v>
      </c>
      <c r="G3326" s="53">
        <v>0.061</v>
      </c>
      <c r="H3326" s="53">
        <v>0.053</v>
      </c>
      <c r="I3326" s="53">
        <v>0.047</v>
      </c>
      <c r="J3326" s="53">
        <v>0.101</v>
      </c>
      <c r="K3326" s="53">
        <v>0.081</v>
      </c>
      <c r="L3326" s="94">
        <v>0.0037</v>
      </c>
      <c r="M3326" s="94">
        <v>0.0102</v>
      </c>
      <c r="N3326" s="94">
        <v>0.0066</v>
      </c>
      <c r="O3326" s="2" t="s">
        <v>9316</v>
      </c>
      <c r="P3326" s="2">
        <v>1.0</v>
      </c>
      <c r="Q3326" s="2" t="s">
        <v>9317</v>
      </c>
    </row>
    <row r="3327">
      <c r="A3327" s="54">
        <v>46204.0</v>
      </c>
      <c r="B3327" s="2" t="s">
        <v>145</v>
      </c>
      <c r="C3327" s="2" t="s">
        <v>303</v>
      </c>
      <c r="D3327" s="2">
        <v>0.0</v>
      </c>
      <c r="E3327" s="53">
        <v>0.067</v>
      </c>
      <c r="F3327" s="53">
        <v>0.052</v>
      </c>
      <c r="G3327" s="53">
        <v>0.042</v>
      </c>
      <c r="H3327" s="53">
        <v>0.036</v>
      </c>
      <c r="I3327" s="53">
        <v>0.03</v>
      </c>
      <c r="J3327" s="53">
        <v>0.051</v>
      </c>
      <c r="K3327" s="53">
        <v>0.047</v>
      </c>
      <c r="L3327" s="94">
        <v>0.0018</v>
      </c>
      <c r="M3327" s="94">
        <v>0.0026</v>
      </c>
      <c r="N3327" s="94">
        <v>0.0022</v>
      </c>
      <c r="O3327" s="2" t="s">
        <v>9316</v>
      </c>
      <c r="P3327" s="2">
        <v>2.0</v>
      </c>
      <c r="Q3327" s="2" t="s">
        <v>9317</v>
      </c>
    </row>
    <row r="3328">
      <c r="A3328" s="54">
        <v>46204.0</v>
      </c>
      <c r="B3328" s="2" t="s">
        <v>1801</v>
      </c>
      <c r="C3328" s="2" t="s">
        <v>303</v>
      </c>
      <c r="D3328" s="2">
        <v>0.0</v>
      </c>
      <c r="E3328" s="53">
        <v>0.0</v>
      </c>
      <c r="F3328" s="53">
        <v>0.0</v>
      </c>
      <c r="G3328" s="53">
        <v>0.0</v>
      </c>
      <c r="H3328" s="53">
        <v>0.0</v>
      </c>
      <c r="I3328" s="53">
        <v>0.0</v>
      </c>
      <c r="J3328" s="53">
        <v>0.0</v>
      </c>
      <c r="K3328" s="53">
        <v>0.0</v>
      </c>
      <c r="L3328" s="94">
        <v>0.0</v>
      </c>
      <c r="M3328" s="94">
        <v>0.0</v>
      </c>
      <c r="N3328" s="94">
        <v>0.0</v>
      </c>
      <c r="O3328" s="2" t="s">
        <v>9316</v>
      </c>
      <c r="P3328" s="2">
        <v>3.0</v>
      </c>
      <c r="Q3328" s="2" t="s">
        <v>9318</v>
      </c>
    </row>
    <row r="3329">
      <c r="A3329" s="54">
        <v>46204.0</v>
      </c>
      <c r="B3329" s="2" t="s">
        <v>932</v>
      </c>
      <c r="C3329" s="2" t="s">
        <v>303</v>
      </c>
      <c r="D3329" s="2">
        <v>1.0</v>
      </c>
      <c r="E3329" s="53">
        <v>0.02963484239741895</v>
      </c>
      <c r="F3329" s="53">
        <v>0.034981872876441306</v>
      </c>
      <c r="G3329" s="53">
        <v>0.03218418479931885</v>
      </c>
      <c r="H3329" s="53">
        <v>0.02951459204977351</v>
      </c>
      <c r="I3329" s="53">
        <v>0.02607443957381487</v>
      </c>
      <c r="J3329" s="53">
        <v>0.018552766537435948</v>
      </c>
      <c r="K3329" s="53">
        <v>0.0253684756683774</v>
      </c>
      <c r="L3329" s="94">
        <v>0.936667452152559</v>
      </c>
      <c r="M3329" s="94">
        <v>0.9632386720713206</v>
      </c>
      <c r="N3329" s="94">
        <v>0.9499066082209823</v>
      </c>
      <c r="O3329" s="2" t="s">
        <v>9316</v>
      </c>
      <c r="P3329" s="2">
        <v>4.0</v>
      </c>
      <c r="Q3329" s="2" t="s">
        <v>9318</v>
      </c>
    </row>
    <row r="3330">
      <c r="A3330" s="54">
        <v>46204.0</v>
      </c>
      <c r="B3330" s="2" t="s">
        <v>515</v>
      </c>
      <c r="C3330" s="2" t="s">
        <v>303</v>
      </c>
      <c r="D3330" s="2">
        <v>0.0</v>
      </c>
      <c r="E3330" s="53">
        <v>0.0</v>
      </c>
      <c r="F3330" s="53">
        <v>0.0</v>
      </c>
      <c r="G3330" s="53">
        <v>0.0</v>
      </c>
      <c r="H3330" s="53">
        <v>0.0</v>
      </c>
      <c r="I3330" s="53">
        <v>0.0</v>
      </c>
      <c r="J3330" s="53">
        <v>0.00877097314022809</v>
      </c>
      <c r="K3330" s="53">
        <v>0.004385486570114045</v>
      </c>
      <c r="L3330" s="94">
        <v>0.0</v>
      </c>
      <c r="M3330" s="94">
        <v>7.692996982660259E-5</v>
      </c>
      <c r="N3330" s="94">
        <v>1.9232492456650648E-5</v>
      </c>
      <c r="O3330" s="2" t="s">
        <v>9316</v>
      </c>
      <c r="P3330" s="2">
        <v>5.0</v>
      </c>
      <c r="Q3330" s="2" t="s">
        <v>9318</v>
      </c>
    </row>
    <row r="3331">
      <c r="A3331" s="54">
        <v>46204.0</v>
      </c>
      <c r="B3331" s="2" t="s">
        <v>229</v>
      </c>
      <c r="C3331" s="2" t="s">
        <v>303</v>
      </c>
      <c r="D3331" s="2">
        <v>1.0</v>
      </c>
      <c r="E3331" s="53">
        <v>0.18005739378631944</v>
      </c>
      <c r="F3331" s="53">
        <v>0.15492754597809458</v>
      </c>
      <c r="G3331" s="53">
        <v>0.14941589289503307</v>
      </c>
      <c r="H3331" s="53">
        <v>0.1456635631383786</v>
      </c>
      <c r="I3331" s="53">
        <v>0.14054223892102385</v>
      </c>
      <c r="J3331" s="53">
        <v>0.08589549813930904</v>
      </c>
      <c r="K3331" s="53">
        <v>0.11765569551717106</v>
      </c>
      <c r="L3331" s="94">
        <v>0.7234933232595538</v>
      </c>
      <c r="M3331" s="94">
        <v>0.8355870403219819</v>
      </c>
      <c r="N3331" s="94">
        <v>0.7785314716532872</v>
      </c>
      <c r="O3331" s="2" t="s">
        <v>9316</v>
      </c>
      <c r="P3331" s="2">
        <v>6.0</v>
      </c>
      <c r="Q3331" s="2" t="s">
        <v>9317</v>
      </c>
    </row>
    <row r="3332">
      <c r="A3332" s="54">
        <v>46204.0</v>
      </c>
      <c r="B3332" s="2" t="s">
        <v>178</v>
      </c>
      <c r="C3332" s="2" t="s">
        <v>303</v>
      </c>
      <c r="D3332" s="2">
        <v>0.0</v>
      </c>
      <c r="E3332" s="53">
        <v>0.0013716278917879784</v>
      </c>
      <c r="F3332" s="53">
        <v>0.007525925245330003</v>
      </c>
      <c r="G3332" s="53">
        <v>0.01155545565390484</v>
      </c>
      <c r="H3332" s="53">
        <v>0.013689740198887943</v>
      </c>
      <c r="I3332" s="53">
        <v>0.015623821327245376</v>
      </c>
      <c r="J3332" s="53">
        <v>0.045748932123893936</v>
      </c>
      <c r="K3332" s="53">
        <v>0.028652193888899388</v>
      </c>
      <c r="L3332" s="94">
        <v>1.335285553693613E-4</v>
      </c>
      <c r="M3332" s="94">
        <v>0.0020929647904766543</v>
      </c>
      <c r="N3332" s="94">
        <v>8.209482146470834E-4</v>
      </c>
      <c r="O3332" s="2" t="s">
        <v>9316</v>
      </c>
      <c r="P3332" s="2">
        <v>7.0</v>
      </c>
      <c r="Q3332" s="2" t="s">
        <v>9318</v>
      </c>
    </row>
    <row r="3333">
      <c r="A3333" s="54">
        <v>46204.0</v>
      </c>
      <c r="B3333" s="2" t="s">
        <v>1876</v>
      </c>
      <c r="C3333" s="2" t="s">
        <v>303</v>
      </c>
      <c r="D3333" s="2">
        <v>0.0</v>
      </c>
      <c r="E3333" s="53">
        <v>0.0</v>
      </c>
      <c r="F3333" s="53">
        <v>0.0</v>
      </c>
      <c r="G3333" s="53">
        <v>0.0</v>
      </c>
      <c r="H3333" s="53">
        <v>0.0</v>
      </c>
      <c r="I3333" s="53">
        <v>0.0</v>
      </c>
      <c r="J3333" s="53">
        <v>0.0</v>
      </c>
      <c r="K3333" s="53">
        <v>0.0</v>
      </c>
      <c r="L3333" s="94">
        <v>0.0</v>
      </c>
      <c r="M3333" s="94">
        <v>0.0</v>
      </c>
      <c r="N3333" s="94">
        <v>0.0</v>
      </c>
      <c r="O3333" s="2" t="s">
        <v>9316</v>
      </c>
      <c r="P3333" s="2">
        <v>8.0</v>
      </c>
      <c r="Q3333" s="2" t="s">
        <v>9318</v>
      </c>
    </row>
    <row r="3334">
      <c r="A3334" s="54">
        <v>46204.0</v>
      </c>
      <c r="B3334" s="2" t="s">
        <v>687</v>
      </c>
      <c r="C3334" s="2" t="s">
        <v>303</v>
      </c>
      <c r="D3334" s="2">
        <v>0.0</v>
      </c>
      <c r="E3334" s="53">
        <v>0.0</v>
      </c>
      <c r="F3334" s="53">
        <v>0.0</v>
      </c>
      <c r="G3334" s="53">
        <v>0.0</v>
      </c>
      <c r="H3334" s="53">
        <v>0.0</v>
      </c>
      <c r="I3334" s="53">
        <v>0.0</v>
      </c>
      <c r="J3334" s="53">
        <v>0.006217626751985305</v>
      </c>
      <c r="K3334" s="53">
        <v>0.0031088133759926526</v>
      </c>
      <c r="L3334" s="94">
        <v>0.0</v>
      </c>
      <c r="M3334" s="94">
        <v>3.8658882427003336E-5</v>
      </c>
      <c r="N3334" s="94">
        <v>9.664720606750834E-6</v>
      </c>
      <c r="O3334" s="2" t="s">
        <v>9316</v>
      </c>
      <c r="P3334" s="2">
        <v>9.0</v>
      </c>
      <c r="Q3334" s="2" t="s">
        <v>9318</v>
      </c>
    </row>
    <row r="3335">
      <c r="A3335" s="54">
        <v>46204.0</v>
      </c>
      <c r="B3335" s="2" t="s">
        <v>301</v>
      </c>
      <c r="C3335" s="2" t="s">
        <v>303</v>
      </c>
      <c r="D3335" s="2">
        <v>0.0</v>
      </c>
      <c r="E3335" s="53">
        <v>0.017</v>
      </c>
      <c r="F3335" s="53">
        <v>0.052000000000000005</v>
      </c>
      <c r="G3335" s="53">
        <v>0.07</v>
      </c>
      <c r="H3335" s="53">
        <v>0.078</v>
      </c>
      <c r="I3335" s="53">
        <v>0.086</v>
      </c>
      <c r="J3335" s="53">
        <v>0.028999999999999998</v>
      </c>
      <c r="K3335" s="53">
        <v>0.049</v>
      </c>
      <c r="L3335" s="94">
        <v>0.0049</v>
      </c>
      <c r="M3335" s="94">
        <v>8.0E-4</v>
      </c>
      <c r="N3335" s="94">
        <v>0.0024</v>
      </c>
      <c r="O3335" s="2" t="s">
        <v>9316</v>
      </c>
      <c r="P3335" s="2">
        <v>10.0</v>
      </c>
      <c r="Q3335" s="2" t="s">
        <v>9317</v>
      </c>
    </row>
    <row r="3336">
      <c r="A3336" s="54">
        <v>46204.0</v>
      </c>
      <c r="B3336" s="2" t="s">
        <v>450</v>
      </c>
      <c r="C3336" s="2" t="s">
        <v>303</v>
      </c>
      <c r="D3336" s="2">
        <v>0.0</v>
      </c>
      <c r="E3336" s="53">
        <v>0.0</v>
      </c>
      <c r="F3336" s="53">
        <v>0.0</v>
      </c>
      <c r="G3336" s="53">
        <v>0.0</v>
      </c>
      <c r="H3336" s="53">
        <v>0.0</v>
      </c>
      <c r="I3336" s="53">
        <v>0.0</v>
      </c>
      <c r="J3336" s="53">
        <v>0.0022384846979014847</v>
      </c>
      <c r="K3336" s="53">
        <v>0.0011192423489507423</v>
      </c>
      <c r="L3336" s="94">
        <v>0.0</v>
      </c>
      <c r="M3336" s="94">
        <v>5.010813742739101E-6</v>
      </c>
      <c r="N3336" s="94">
        <v>1.2527034356847753E-6</v>
      </c>
      <c r="O3336" s="2" t="s">
        <v>9316</v>
      </c>
      <c r="P3336" s="2">
        <v>11.0</v>
      </c>
      <c r="Q3336" s="2" t="s">
        <v>9318</v>
      </c>
    </row>
    <row r="3337">
      <c r="A3337" s="54">
        <v>46204.0</v>
      </c>
      <c r="B3337" s="2" t="s">
        <v>1189</v>
      </c>
      <c r="C3337" s="2" t="s">
        <v>303</v>
      </c>
      <c r="D3337" s="2">
        <v>1.0</v>
      </c>
      <c r="E3337" s="53">
        <v>2.0463865252548386E-5</v>
      </c>
      <c r="F3337" s="53">
        <v>9.192541093956451E-4</v>
      </c>
      <c r="G3337" s="53">
        <v>0.002844706914819921</v>
      </c>
      <c r="H3337" s="53">
        <v>0.004784461301191814</v>
      </c>
      <c r="I3337" s="53">
        <v>0.007751977265222291</v>
      </c>
      <c r="J3337" s="53">
        <v>0.027956289774454565</v>
      </c>
      <c r="K3337" s="53">
        <v>0.015400498344637243</v>
      </c>
      <c r="L3337" s="94">
        <v>0.9943186785277913</v>
      </c>
      <c r="M3337" s="94">
        <v>0.9448689745890442</v>
      </c>
      <c r="N3337" s="94">
        <v>0.9694361786599888</v>
      </c>
      <c r="O3337" s="2" t="s">
        <v>9319</v>
      </c>
      <c r="P3337" s="2">
        <v>99.0</v>
      </c>
      <c r="Q3337" s="2" t="s">
        <v>9320</v>
      </c>
    </row>
    <row r="3338">
      <c r="A3338" s="54">
        <v>46205.0</v>
      </c>
      <c r="B3338" s="2" t="s">
        <v>194</v>
      </c>
      <c r="C3338" s="2" t="s">
        <v>148</v>
      </c>
      <c r="D3338" s="2">
        <v>0.0</v>
      </c>
      <c r="E3338" s="53">
        <v>0.243</v>
      </c>
      <c r="F3338" s="53">
        <v>0.183</v>
      </c>
      <c r="G3338" s="53">
        <v>0.156</v>
      </c>
      <c r="H3338" s="53">
        <v>0.143</v>
      </c>
      <c r="I3338" s="53">
        <v>0.129</v>
      </c>
      <c r="J3338" s="53">
        <v>0.1</v>
      </c>
      <c r="K3338" s="53">
        <v>0.128</v>
      </c>
      <c r="L3338" s="94">
        <v>0.0243</v>
      </c>
      <c r="M3338" s="94">
        <v>0.01</v>
      </c>
      <c r="N3338" s="94">
        <v>0.0164</v>
      </c>
      <c r="O3338" s="2" t="s">
        <v>9316</v>
      </c>
      <c r="P3338" s="2">
        <v>1.0</v>
      </c>
      <c r="Q3338" s="2" t="s">
        <v>9317</v>
      </c>
    </row>
    <row r="3339">
      <c r="A3339" s="54">
        <v>46205.0</v>
      </c>
      <c r="B3339" s="2" t="s">
        <v>145</v>
      </c>
      <c r="C3339" s="2" t="s">
        <v>148</v>
      </c>
      <c r="D3339" s="2">
        <v>0.0</v>
      </c>
      <c r="E3339" s="53">
        <v>0.157</v>
      </c>
      <c r="F3339" s="53">
        <v>0.107</v>
      </c>
      <c r="G3339" s="53">
        <v>0.084</v>
      </c>
      <c r="H3339" s="53">
        <v>0.072</v>
      </c>
      <c r="I3339" s="53">
        <v>0.059</v>
      </c>
      <c r="J3339" s="53">
        <v>0.051</v>
      </c>
      <c r="K3339" s="53">
        <v>0.067</v>
      </c>
      <c r="L3339" s="94">
        <v>0.0071</v>
      </c>
      <c r="M3339" s="94">
        <v>0.0026</v>
      </c>
      <c r="N3339" s="94">
        <v>0.0045</v>
      </c>
      <c r="O3339" s="2" t="s">
        <v>9316</v>
      </c>
      <c r="P3339" s="2">
        <v>2.0</v>
      </c>
      <c r="Q3339" s="2" t="s">
        <v>9317</v>
      </c>
    </row>
    <row r="3340">
      <c r="A3340" s="54">
        <v>46205.0</v>
      </c>
      <c r="B3340" s="2" t="s">
        <v>1801</v>
      </c>
      <c r="C3340" s="2" t="s">
        <v>148</v>
      </c>
      <c r="D3340" s="2">
        <v>0.0</v>
      </c>
      <c r="E3340" s="53">
        <v>0.0</v>
      </c>
      <c r="F3340" s="53">
        <v>0.0</v>
      </c>
      <c r="G3340" s="53">
        <v>0.0</v>
      </c>
      <c r="H3340" s="53">
        <v>0.0</v>
      </c>
      <c r="I3340" s="53">
        <v>0.0</v>
      </c>
      <c r="J3340" s="53">
        <v>0.0</v>
      </c>
      <c r="K3340" s="53">
        <v>0.0</v>
      </c>
      <c r="L3340" s="94">
        <v>0.0</v>
      </c>
      <c r="M3340" s="94">
        <v>0.0</v>
      </c>
      <c r="N3340" s="94">
        <v>0.0</v>
      </c>
      <c r="O3340" s="2" t="s">
        <v>9316</v>
      </c>
      <c r="P3340" s="2">
        <v>3.0</v>
      </c>
      <c r="Q3340" s="2" t="s">
        <v>9318</v>
      </c>
    </row>
    <row r="3341">
      <c r="A3341" s="54">
        <v>46205.0</v>
      </c>
      <c r="B3341" s="2" t="s">
        <v>932</v>
      </c>
      <c r="C3341" s="2" t="s">
        <v>148</v>
      </c>
      <c r="D3341" s="2">
        <v>1.0</v>
      </c>
      <c r="E3341" s="53">
        <v>6.109907652797232E-4</v>
      </c>
      <c r="F3341" s="53">
        <v>0.005022952478485441</v>
      </c>
      <c r="G3341" s="53">
        <v>0.008825104459750247</v>
      </c>
      <c r="H3341" s="53">
        <v>0.01118393903090945</v>
      </c>
      <c r="I3341" s="53">
        <v>0.013653803660748939</v>
      </c>
      <c r="J3341" s="53">
        <v>0.026456869312639204</v>
      </c>
      <c r="K3341" s="53">
        <v>0.017640986886194726</v>
      </c>
      <c r="L3341" s="94">
        <v>0.982427673549225</v>
      </c>
      <c r="M3341" s="94">
        <v>0.9477862273085476</v>
      </c>
      <c r="N3341" s="94">
        <v>0.9650292306459294</v>
      </c>
      <c r="O3341" s="2" t="s">
        <v>9316</v>
      </c>
      <c r="P3341" s="2">
        <v>4.0</v>
      </c>
      <c r="Q3341" s="2" t="s">
        <v>9318</v>
      </c>
    </row>
    <row r="3342">
      <c r="A3342" s="54">
        <v>46205.0</v>
      </c>
      <c r="B3342" s="2" t="s">
        <v>515</v>
      </c>
      <c r="C3342" s="2" t="s">
        <v>148</v>
      </c>
      <c r="D3342" s="2">
        <v>0.0</v>
      </c>
      <c r="E3342" s="53">
        <v>0.0036201315974811396</v>
      </c>
      <c r="F3342" s="53">
        <v>0.012277075013936547</v>
      </c>
      <c r="G3342" s="53">
        <v>0.016168469672690568</v>
      </c>
      <c r="H3342" s="53">
        <v>0.01781095052308667</v>
      </c>
      <c r="I3342" s="53">
        <v>0.018979630996122692</v>
      </c>
      <c r="J3342" s="53">
        <v>0.00870368176296998</v>
      </c>
      <c r="K3342" s="53">
        <v>0.012436075717830274</v>
      </c>
      <c r="L3342" s="94">
        <v>2.6141941155671464E-4</v>
      </c>
      <c r="M3342" s="94">
        <v>7.575407623105622E-5</v>
      </c>
      <c r="N3342" s="94">
        <v>1.5465597925960777E-4</v>
      </c>
      <c r="O3342" s="2" t="s">
        <v>9316</v>
      </c>
      <c r="P3342" s="2">
        <v>5.0</v>
      </c>
      <c r="Q3342" s="2" t="s">
        <v>9318</v>
      </c>
    </row>
    <row r="3343">
      <c r="A3343" s="54">
        <v>46205.0</v>
      </c>
      <c r="B3343" s="2" t="s">
        <v>229</v>
      </c>
      <c r="C3343" s="2" t="s">
        <v>148</v>
      </c>
      <c r="D3343" s="2">
        <v>0.0</v>
      </c>
      <c r="E3343" s="53">
        <v>0.03442138890970921</v>
      </c>
      <c r="F3343" s="53">
        <v>0.05414905723256076</v>
      </c>
      <c r="G3343" s="53">
        <v>0.05910179701101572</v>
      </c>
      <c r="H3343" s="53">
        <v>0.06011025201729498</v>
      </c>
      <c r="I3343" s="53">
        <v>0.05964928549997124</v>
      </c>
      <c r="J3343" s="53">
        <v>0.09325725502611824</v>
      </c>
      <c r="K3343" s="53">
        <v>0.07617952601856698</v>
      </c>
      <c r="L3343" s="94">
        <v>0.003493022409931307</v>
      </c>
      <c r="M3343" s="94">
        <v>0.008696915615006457</v>
      </c>
      <c r="N3343" s="94">
        <v>0.005803320184413523</v>
      </c>
      <c r="O3343" s="2" t="s">
        <v>9316</v>
      </c>
      <c r="P3343" s="2">
        <v>6.0</v>
      </c>
      <c r="Q3343" s="2" t="s">
        <v>9317</v>
      </c>
    </row>
    <row r="3344">
      <c r="A3344" s="54">
        <v>46205.0</v>
      </c>
      <c r="B3344" s="2" t="s">
        <v>178</v>
      </c>
      <c r="C3344" s="2" t="s">
        <v>148</v>
      </c>
      <c r="D3344" s="2">
        <v>0.0</v>
      </c>
      <c r="E3344" s="53">
        <v>0.009552571470629597</v>
      </c>
      <c r="F3344" s="53">
        <v>0.019861035794196746</v>
      </c>
      <c r="G3344" s="53">
        <v>0.02206725962098038</v>
      </c>
      <c r="H3344" s="53">
        <v>0.02223904856408204</v>
      </c>
      <c r="I3344" s="53">
        <v>0.02159075992643562</v>
      </c>
      <c r="J3344" s="53">
        <v>0.04538049228420198</v>
      </c>
      <c r="K3344" s="53">
        <v>0.03372387595259118</v>
      </c>
      <c r="L3344" s="94">
        <v>4.8696394717975117E-4</v>
      </c>
      <c r="M3344" s="94">
        <v>0.002059389079956516</v>
      </c>
      <c r="N3344" s="94">
        <v>0.0011372998092657577</v>
      </c>
      <c r="O3344" s="2" t="s">
        <v>9316</v>
      </c>
      <c r="P3344" s="2">
        <v>7.0</v>
      </c>
      <c r="Q3344" s="2" t="s">
        <v>9318</v>
      </c>
    </row>
    <row r="3345">
      <c r="A3345" s="54">
        <v>46205.0</v>
      </c>
      <c r="B3345" s="2" t="s">
        <v>1876</v>
      </c>
      <c r="C3345" s="2" t="s">
        <v>148</v>
      </c>
      <c r="D3345" s="2">
        <v>0.0</v>
      </c>
      <c r="E3345" s="53">
        <v>0.0</v>
      </c>
      <c r="F3345" s="53">
        <v>0.0</v>
      </c>
      <c r="G3345" s="53">
        <v>0.0</v>
      </c>
      <c r="H3345" s="53">
        <v>0.0</v>
      </c>
      <c r="I3345" s="53">
        <v>0.0</v>
      </c>
      <c r="J3345" s="53">
        <v>0.0</v>
      </c>
      <c r="K3345" s="53">
        <v>0.0</v>
      </c>
      <c r="L3345" s="94">
        <v>0.0</v>
      </c>
      <c r="M3345" s="94">
        <v>0.0</v>
      </c>
      <c r="N3345" s="94">
        <v>0.0</v>
      </c>
      <c r="O3345" s="2" t="s">
        <v>9316</v>
      </c>
      <c r="P3345" s="2">
        <v>8.0</v>
      </c>
      <c r="Q3345" s="2" t="s">
        <v>9318</v>
      </c>
    </row>
    <row r="3346">
      <c r="A3346" s="54">
        <v>46205.0</v>
      </c>
      <c r="B3346" s="2" t="s">
        <v>687</v>
      </c>
      <c r="C3346" s="2" t="s">
        <v>148</v>
      </c>
      <c r="D3346" s="2">
        <v>0.0</v>
      </c>
      <c r="E3346" s="53">
        <v>0.02144707219193826</v>
      </c>
      <c r="F3346" s="53">
        <v>0.029882486859116392</v>
      </c>
      <c r="G3346" s="53">
        <v>0.029256124908794017</v>
      </c>
      <c r="H3346" s="53">
        <v>0.02778740629060923</v>
      </c>
      <c r="I3346" s="53">
        <v>0.025530640315507513</v>
      </c>
      <c r="J3346" s="53">
        <v>0.006169924785427114</v>
      </c>
      <c r="K3346" s="53">
        <v>0.017713024847110567</v>
      </c>
      <c r="L3346" s="94">
        <v>8.559208446789578E-4</v>
      </c>
      <c r="M3346" s="94">
        <v>3.806797185782782E-5</v>
      </c>
      <c r="N3346" s="94">
        <v>3.137512492343563E-4</v>
      </c>
      <c r="O3346" s="2" t="s">
        <v>9316</v>
      </c>
      <c r="P3346" s="2">
        <v>9.0</v>
      </c>
      <c r="Q3346" s="2" t="s">
        <v>9318</v>
      </c>
    </row>
    <row r="3347">
      <c r="A3347" s="54">
        <v>46205.0</v>
      </c>
      <c r="B3347" s="2" t="s">
        <v>301</v>
      </c>
      <c r="C3347" s="2" t="s">
        <v>148</v>
      </c>
      <c r="D3347" s="2">
        <v>0.0</v>
      </c>
      <c r="E3347" s="53">
        <v>0.006999999999999999</v>
      </c>
      <c r="F3347" s="53">
        <v>0.025</v>
      </c>
      <c r="G3347" s="53">
        <v>0.032</v>
      </c>
      <c r="H3347" s="53">
        <v>0.036000000000000004</v>
      </c>
      <c r="I3347" s="53">
        <v>0.038</v>
      </c>
      <c r="J3347" s="53">
        <v>0.027999999999999997</v>
      </c>
      <c r="K3347" s="53">
        <v>0.03</v>
      </c>
      <c r="L3347" s="94">
        <v>0.001</v>
      </c>
      <c r="M3347" s="94">
        <v>8.0E-4</v>
      </c>
      <c r="N3347" s="94">
        <v>9.0E-4</v>
      </c>
      <c r="O3347" s="2" t="s">
        <v>9316</v>
      </c>
      <c r="P3347" s="2">
        <v>10.0</v>
      </c>
      <c r="Q3347" s="2" t="s">
        <v>9317</v>
      </c>
    </row>
    <row r="3348">
      <c r="A3348" s="54">
        <v>46205.0</v>
      </c>
      <c r="B3348" s="2" t="s">
        <v>450</v>
      </c>
      <c r="C3348" s="2" t="s">
        <v>148</v>
      </c>
      <c r="D3348" s="2">
        <v>0.0</v>
      </c>
      <c r="E3348" s="53">
        <v>0.0</v>
      </c>
      <c r="F3348" s="53">
        <v>0.0</v>
      </c>
      <c r="G3348" s="53">
        <v>0.0</v>
      </c>
      <c r="H3348" s="53">
        <v>0.0</v>
      </c>
      <c r="I3348" s="53">
        <v>0.0</v>
      </c>
      <c r="J3348" s="53">
        <v>0.0022213109230096056</v>
      </c>
      <c r="K3348" s="53">
        <v>0.0011106554615048028</v>
      </c>
      <c r="L3348" s="94">
        <v>0.0</v>
      </c>
      <c r="M3348" s="94">
        <v>4.9342222166817855E-6</v>
      </c>
      <c r="N3348" s="94">
        <v>1.2335555541704464E-6</v>
      </c>
      <c r="O3348" s="2" t="s">
        <v>9316</v>
      </c>
      <c r="P3348" s="2">
        <v>11.0</v>
      </c>
      <c r="Q3348" s="2" t="s">
        <v>9318</v>
      </c>
    </row>
    <row r="3349">
      <c r="A3349" s="54">
        <v>46205.0</v>
      </c>
      <c r="B3349" s="2" t="s">
        <v>1189</v>
      </c>
      <c r="C3349" s="2" t="s">
        <v>148</v>
      </c>
      <c r="D3349" s="2">
        <v>0.0</v>
      </c>
      <c r="E3349" s="53">
        <v>0.23512235962641767</v>
      </c>
      <c r="F3349" s="53">
        <v>0.13923530712877855</v>
      </c>
      <c r="G3349" s="53">
        <v>0.10182268532551803</v>
      </c>
      <c r="H3349" s="53">
        <v>0.08325613250131603</v>
      </c>
      <c r="I3349" s="53">
        <v>0.06558304245312362</v>
      </c>
      <c r="J3349" s="53">
        <v>0.035784661107782764</v>
      </c>
      <c r="K3349" s="53">
        <v>0.0688036732166504</v>
      </c>
      <c r="L3349" s="94">
        <v>0.010367859246899465</v>
      </c>
      <c r="M3349" s="94">
        <v>0.0012805419705988605</v>
      </c>
      <c r="N3349" s="94">
        <v>0.004733945448103616</v>
      </c>
      <c r="O3349" s="2" t="s">
        <v>9319</v>
      </c>
      <c r="P3349" s="2">
        <v>99.0</v>
      </c>
      <c r="Q3349" s="2" t="s">
        <v>9320</v>
      </c>
    </row>
    <row r="3350">
      <c r="A3350" s="54">
        <v>46206.0</v>
      </c>
      <c r="B3350" s="2" t="s">
        <v>194</v>
      </c>
      <c r="C3350" s="2" t="s">
        <v>196</v>
      </c>
      <c r="D3350" s="2">
        <v>0.0</v>
      </c>
      <c r="E3350" s="53">
        <v>0.004</v>
      </c>
      <c r="F3350" s="53">
        <v>0.023</v>
      </c>
      <c r="G3350" s="53">
        <v>0.039</v>
      </c>
      <c r="H3350" s="53">
        <v>0.049</v>
      </c>
      <c r="I3350" s="53">
        <v>0.061</v>
      </c>
      <c r="J3350" s="53">
        <v>0.099</v>
      </c>
      <c r="K3350" s="53">
        <v>0.069</v>
      </c>
      <c r="L3350" s="94">
        <v>0.0015</v>
      </c>
      <c r="M3350" s="94">
        <v>0.0098</v>
      </c>
      <c r="N3350" s="94">
        <v>0.0048</v>
      </c>
      <c r="O3350" s="2" t="s">
        <v>9316</v>
      </c>
      <c r="P3350" s="2">
        <v>1.0</v>
      </c>
      <c r="Q3350" s="2" t="s">
        <v>9317</v>
      </c>
    </row>
    <row r="3351">
      <c r="A3351" s="54">
        <v>46206.0</v>
      </c>
      <c r="B3351" s="2" t="s">
        <v>145</v>
      </c>
      <c r="C3351" s="2" t="s">
        <v>196</v>
      </c>
      <c r="D3351" s="2">
        <v>0.0</v>
      </c>
      <c r="E3351" s="53">
        <v>0.0</v>
      </c>
      <c r="F3351" s="53">
        <v>0.003</v>
      </c>
      <c r="G3351" s="53">
        <v>0.008</v>
      </c>
      <c r="H3351" s="53">
        <v>0.013</v>
      </c>
      <c r="I3351" s="53">
        <v>0.019</v>
      </c>
      <c r="J3351" s="53">
        <v>0.05</v>
      </c>
      <c r="K3351" s="53">
        <v>0.029</v>
      </c>
      <c r="L3351" s="94">
        <v>1.0E-4</v>
      </c>
      <c r="M3351" s="94">
        <v>0.0025</v>
      </c>
      <c r="N3351" s="94">
        <v>8.0E-4</v>
      </c>
      <c r="O3351" s="2" t="s">
        <v>9316</v>
      </c>
      <c r="P3351" s="2">
        <v>2.0</v>
      </c>
      <c r="Q3351" s="2" t="s">
        <v>9317</v>
      </c>
    </row>
    <row r="3352">
      <c r="A3352" s="54">
        <v>46206.0</v>
      </c>
      <c r="B3352" s="2" t="s">
        <v>1801</v>
      </c>
      <c r="C3352" s="2" t="s">
        <v>196</v>
      </c>
      <c r="D3352" s="2">
        <v>0.0</v>
      </c>
      <c r="E3352" s="53">
        <v>0.0</v>
      </c>
      <c r="F3352" s="53">
        <v>0.0</v>
      </c>
      <c r="G3352" s="53">
        <v>0.0</v>
      </c>
      <c r="H3352" s="53">
        <v>0.0</v>
      </c>
      <c r="I3352" s="53">
        <v>0.0</v>
      </c>
      <c r="J3352" s="53">
        <v>0.0</v>
      </c>
      <c r="K3352" s="53">
        <v>0.0</v>
      </c>
      <c r="L3352" s="94">
        <v>0.0</v>
      </c>
      <c r="M3352" s="94">
        <v>0.0</v>
      </c>
      <c r="N3352" s="94">
        <v>0.0</v>
      </c>
      <c r="O3352" s="2" t="s">
        <v>9316</v>
      </c>
      <c r="P3352" s="2">
        <v>3.0</v>
      </c>
      <c r="Q3352" s="2" t="s">
        <v>9318</v>
      </c>
    </row>
    <row r="3353">
      <c r="A3353" s="54">
        <v>46206.0</v>
      </c>
      <c r="B3353" s="2" t="s">
        <v>932</v>
      </c>
      <c r="C3353" s="2" t="s">
        <v>196</v>
      </c>
      <c r="D3353" s="2">
        <v>0.0</v>
      </c>
      <c r="E3353" s="53">
        <v>3.761089336397329E-4</v>
      </c>
      <c r="F3353" s="53">
        <v>0.003940928639110747</v>
      </c>
      <c r="G3353" s="53">
        <v>0.007507226555870477</v>
      </c>
      <c r="H3353" s="53">
        <v>0.009906369929200722</v>
      </c>
      <c r="I3353" s="53">
        <v>0.012593124220351724</v>
      </c>
      <c r="J3353" s="53">
        <v>0.03429432654699712</v>
      </c>
      <c r="K3353" s="53">
        <v>0.020900776551433797</v>
      </c>
      <c r="L3353" s="94">
        <v>5.6358450561166906E-5</v>
      </c>
      <c r="M3353" s="94">
        <v>0.0011761008333120715</v>
      </c>
      <c r="N3353" s="94">
        <v>4.368424604529649E-4</v>
      </c>
      <c r="O3353" s="2" t="s">
        <v>9316</v>
      </c>
      <c r="P3353" s="2">
        <v>4.0</v>
      </c>
      <c r="Q3353" s="2" t="s">
        <v>9318</v>
      </c>
    </row>
    <row r="3354">
      <c r="A3354" s="54">
        <v>46206.0</v>
      </c>
      <c r="B3354" s="2" t="s">
        <v>515</v>
      </c>
      <c r="C3354" s="2" t="s">
        <v>196</v>
      </c>
      <c r="D3354" s="2">
        <v>0.0</v>
      </c>
      <c r="E3354" s="53">
        <v>0.0</v>
      </c>
      <c r="F3354" s="53">
        <v>0.0</v>
      </c>
      <c r="G3354" s="53">
        <v>0.0</v>
      </c>
      <c r="H3354" s="53">
        <v>0.0</v>
      </c>
      <c r="I3354" s="53">
        <v>0.0</v>
      </c>
      <c r="J3354" s="53">
        <v>0.008636906648774235</v>
      </c>
      <c r="K3354" s="53">
        <v>0.004318453324387118</v>
      </c>
      <c r="L3354" s="94">
        <v>0.0</v>
      </c>
      <c r="M3354" s="94">
        <v>7.45961564596406E-5</v>
      </c>
      <c r="N3354" s="94">
        <v>1.864903911491015E-5</v>
      </c>
      <c r="O3354" s="2" t="s">
        <v>9316</v>
      </c>
      <c r="P3354" s="2">
        <v>5.0</v>
      </c>
      <c r="Q3354" s="2" t="s">
        <v>9318</v>
      </c>
    </row>
    <row r="3355">
      <c r="A3355" s="54">
        <v>46206.0</v>
      </c>
      <c r="B3355" s="2" t="s">
        <v>229</v>
      </c>
      <c r="C3355" s="2" t="s">
        <v>196</v>
      </c>
      <c r="D3355" s="2">
        <v>0.0</v>
      </c>
      <c r="E3355" s="53">
        <v>0.06010104543934426</v>
      </c>
      <c r="F3355" s="53">
        <v>0.06534879673321085</v>
      </c>
      <c r="G3355" s="53">
        <v>0.06499629739470703</v>
      </c>
      <c r="H3355" s="53">
        <v>0.06379320940714221</v>
      </c>
      <c r="I3355" s="53">
        <v>0.0615829694051453</v>
      </c>
      <c r="J3355" s="53">
        <v>0.09250649245071517</v>
      </c>
      <c r="K3355" s="53">
        <v>0.0787513949227111</v>
      </c>
      <c r="L3355" s="94">
        <v>0.0042245186750211995</v>
      </c>
      <c r="M3355" s="94">
        <v>0.008557451145534222</v>
      </c>
      <c r="N3355" s="94">
        <v>0.006201782202272808</v>
      </c>
      <c r="O3355" s="2" t="s">
        <v>9316</v>
      </c>
      <c r="P3355" s="2">
        <v>6.0</v>
      </c>
      <c r="Q3355" s="2" t="s">
        <v>9317</v>
      </c>
    </row>
    <row r="3356">
      <c r="A3356" s="54">
        <v>46206.0</v>
      </c>
      <c r="B3356" s="2" t="s">
        <v>178</v>
      </c>
      <c r="C3356" s="2" t="s">
        <v>196</v>
      </c>
      <c r="D3356" s="2">
        <v>0.0</v>
      </c>
      <c r="E3356" s="53">
        <v>0.013824634110896017</v>
      </c>
      <c r="F3356" s="53">
        <v>0.039994475019696635</v>
      </c>
      <c r="G3356" s="53">
        <v>0.050376041622878835</v>
      </c>
      <c r="H3356" s="53">
        <v>0.054207700990358015</v>
      </c>
      <c r="I3356" s="53">
        <v>0.05629721986668613</v>
      </c>
      <c r="J3356" s="53">
        <v>0.04501515904282784</v>
      </c>
      <c r="K3356" s="53">
        <v>0.04769560033285333</v>
      </c>
      <c r="L3356" s="94">
        <v>0.0025377455695900207</v>
      </c>
      <c r="M3356" s="94">
        <v>0.0020263645436510848</v>
      </c>
      <c r="N3356" s="94">
        <v>0.0022748702911112788</v>
      </c>
      <c r="O3356" s="2" t="s">
        <v>9316</v>
      </c>
      <c r="P3356" s="2">
        <v>7.0</v>
      </c>
      <c r="Q3356" s="2" t="s">
        <v>9318</v>
      </c>
    </row>
    <row r="3357">
      <c r="A3357" s="54">
        <v>46206.0</v>
      </c>
      <c r="B3357" s="2" t="s">
        <v>1876</v>
      </c>
      <c r="C3357" s="2" t="s">
        <v>196</v>
      </c>
      <c r="D3357" s="2">
        <v>0.0</v>
      </c>
      <c r="E3357" s="53">
        <v>0.0</v>
      </c>
      <c r="F3357" s="53">
        <v>0.0</v>
      </c>
      <c r="G3357" s="53">
        <v>0.0</v>
      </c>
      <c r="H3357" s="53">
        <v>0.0</v>
      </c>
      <c r="I3357" s="53">
        <v>0.0</v>
      </c>
      <c r="J3357" s="53">
        <v>0.0</v>
      </c>
      <c r="K3357" s="53">
        <v>0.0</v>
      </c>
      <c r="L3357" s="94">
        <v>0.0</v>
      </c>
      <c r="M3357" s="94">
        <v>0.0</v>
      </c>
      <c r="N3357" s="94">
        <v>0.0</v>
      </c>
      <c r="O3357" s="2" t="s">
        <v>9316</v>
      </c>
      <c r="P3357" s="2">
        <v>8.0</v>
      </c>
      <c r="Q3357" s="2" t="s">
        <v>9318</v>
      </c>
    </row>
    <row r="3358">
      <c r="A3358" s="54">
        <v>46206.0</v>
      </c>
      <c r="B3358" s="2" t="s">
        <v>687</v>
      </c>
      <c r="C3358" s="2" t="s">
        <v>196</v>
      </c>
      <c r="D3358" s="2">
        <v>0.0</v>
      </c>
      <c r="E3358" s="53">
        <v>0.0</v>
      </c>
      <c r="F3358" s="53">
        <v>0.0</v>
      </c>
      <c r="G3358" s="53">
        <v>0.0</v>
      </c>
      <c r="H3358" s="53">
        <v>0.0</v>
      </c>
      <c r="I3358" s="53">
        <v>0.0</v>
      </c>
      <c r="J3358" s="53">
        <v>0.0061225887909197195</v>
      </c>
      <c r="K3358" s="53">
        <v>0.0030612943954598597</v>
      </c>
      <c r="L3358" s="94">
        <v>0.0</v>
      </c>
      <c r="M3358" s="94">
        <v>3.748609350269579E-5</v>
      </c>
      <c r="N3358" s="94">
        <v>9.371523375673948E-6</v>
      </c>
      <c r="O3358" s="2" t="s">
        <v>9316</v>
      </c>
      <c r="P3358" s="2">
        <v>9.0</v>
      </c>
      <c r="Q3358" s="2" t="s">
        <v>9318</v>
      </c>
    </row>
    <row r="3359">
      <c r="A3359" s="54">
        <v>46206.0</v>
      </c>
      <c r="B3359" s="2" t="s">
        <v>301</v>
      </c>
      <c r="C3359" s="2" t="s">
        <v>196</v>
      </c>
      <c r="D3359" s="2">
        <v>0.0</v>
      </c>
      <c r="E3359" s="53">
        <v>0.0</v>
      </c>
      <c r="F3359" s="53">
        <v>0.0</v>
      </c>
      <c r="G3359" s="53">
        <v>0.0</v>
      </c>
      <c r="H3359" s="53">
        <v>0.0</v>
      </c>
      <c r="I3359" s="53">
        <v>0.0</v>
      </c>
      <c r="J3359" s="53">
        <v>0.027999999999999997</v>
      </c>
      <c r="K3359" s="53">
        <v>0.013999999999999999</v>
      </c>
      <c r="L3359" s="94">
        <v>0.0</v>
      </c>
      <c r="M3359" s="94">
        <v>8.0E-4</v>
      </c>
      <c r="N3359" s="94">
        <v>2.0E-4</v>
      </c>
      <c r="O3359" s="2" t="s">
        <v>9316</v>
      </c>
      <c r="P3359" s="2">
        <v>10.0</v>
      </c>
      <c r="Q3359" s="2" t="s">
        <v>9317</v>
      </c>
    </row>
    <row r="3360">
      <c r="A3360" s="54">
        <v>46206.0</v>
      </c>
      <c r="B3360" s="2" t="s">
        <v>450</v>
      </c>
      <c r="C3360" s="2" t="s">
        <v>196</v>
      </c>
      <c r="D3360" s="2">
        <v>0.0</v>
      </c>
      <c r="E3360" s="53">
        <v>3.1997745017082536E-4</v>
      </c>
      <c r="F3360" s="53">
        <v>0.003649996239498868</v>
      </c>
      <c r="G3360" s="53">
        <v>0.00720223445284549</v>
      </c>
      <c r="H3360" s="53">
        <v>0.009711489635772166</v>
      </c>
      <c r="I3360" s="53">
        <v>0.01266738393553274</v>
      </c>
      <c r="J3360" s="53">
        <v>0.0022042689062415654</v>
      </c>
      <c r="K3360" s="53">
        <v>0.004703251679543528</v>
      </c>
      <c r="L3360" s="94">
        <v>5.187218111375458E-5</v>
      </c>
      <c r="M3360" s="94">
        <v>4.858801411023387E-6</v>
      </c>
      <c r="N3360" s="94">
        <v>2.2120576361129015E-5</v>
      </c>
      <c r="O3360" s="2" t="s">
        <v>9316</v>
      </c>
      <c r="P3360" s="2">
        <v>11.0</v>
      </c>
      <c r="Q3360" s="2" t="s">
        <v>9318</v>
      </c>
    </row>
    <row r="3361">
      <c r="A3361" s="54">
        <v>46206.0</v>
      </c>
      <c r="B3361" s="2" t="s">
        <v>1189</v>
      </c>
      <c r="C3361" s="2" t="s">
        <v>196</v>
      </c>
      <c r="D3361" s="2">
        <v>0.0</v>
      </c>
      <c r="E3361" s="53">
        <v>0.0</v>
      </c>
      <c r="F3361" s="53">
        <v>0.0</v>
      </c>
      <c r="G3361" s="53">
        <v>0.0</v>
      </c>
      <c r="H3361" s="53">
        <v>0.0</v>
      </c>
      <c r="I3361" s="53">
        <v>0.0</v>
      </c>
      <c r="J3361" s="53">
        <v>0.035496578595321064</v>
      </c>
      <c r="K3361" s="53">
        <v>0.017748289297660532</v>
      </c>
      <c r="L3361" s="94">
        <v>0.0</v>
      </c>
      <c r="M3361" s="94">
        <v>0.0012600070919738056</v>
      </c>
      <c r="N3361" s="94">
        <v>3.150017729934514E-4</v>
      </c>
      <c r="O3361" s="2" t="s">
        <v>9319</v>
      </c>
      <c r="P3361" s="2">
        <v>99.0</v>
      </c>
      <c r="Q3361" s="2" t="s">
        <v>9320</v>
      </c>
    </row>
    <row r="3362">
      <c r="A3362" s="54">
        <v>46207.0</v>
      </c>
      <c r="B3362" s="2" t="s">
        <v>194</v>
      </c>
      <c r="C3362" s="2" t="s">
        <v>288</v>
      </c>
      <c r="D3362" s="2">
        <v>0.0</v>
      </c>
      <c r="E3362" s="53">
        <v>0.127</v>
      </c>
      <c r="F3362" s="53">
        <v>0.157</v>
      </c>
      <c r="G3362" s="53">
        <v>0.172</v>
      </c>
      <c r="H3362" s="53">
        <v>0.178</v>
      </c>
      <c r="I3362" s="53">
        <v>0.182</v>
      </c>
      <c r="J3362" s="53">
        <v>0.098</v>
      </c>
      <c r="K3362" s="53">
        <v>0.135</v>
      </c>
      <c r="L3362" s="94">
        <v>0.0296</v>
      </c>
      <c r="M3362" s="94">
        <v>0.0096</v>
      </c>
      <c r="N3362" s="94">
        <v>0.0182</v>
      </c>
      <c r="O3362" s="2" t="s">
        <v>9316</v>
      </c>
      <c r="P3362" s="2">
        <v>1.0</v>
      </c>
      <c r="Q3362" s="2" t="s">
        <v>9317</v>
      </c>
    </row>
    <row r="3363">
      <c r="A3363" s="54">
        <v>46207.0</v>
      </c>
      <c r="B3363" s="2" t="s">
        <v>145</v>
      </c>
      <c r="C3363" s="2" t="s">
        <v>288</v>
      </c>
      <c r="D3363" s="2">
        <v>1.0</v>
      </c>
      <c r="E3363" s="53">
        <v>0.036</v>
      </c>
      <c r="F3363" s="53">
        <v>0.051</v>
      </c>
      <c r="G3363" s="53">
        <v>0.059</v>
      </c>
      <c r="H3363" s="53">
        <v>0.064</v>
      </c>
      <c r="I3363" s="53">
        <v>0.071</v>
      </c>
      <c r="J3363" s="53">
        <v>0.05</v>
      </c>
      <c r="K3363" s="53">
        <v>0.054</v>
      </c>
      <c r="L3363" s="94">
        <v>0.8855</v>
      </c>
      <c r="M3363" s="94">
        <v>0.9025</v>
      </c>
      <c r="N3363" s="94">
        <v>0.8949</v>
      </c>
      <c r="O3363" s="2" t="s">
        <v>9316</v>
      </c>
      <c r="P3363" s="2">
        <v>2.0</v>
      </c>
      <c r="Q3363" s="2" t="s">
        <v>9317</v>
      </c>
    </row>
    <row r="3364">
      <c r="A3364" s="54">
        <v>46207.0</v>
      </c>
      <c r="B3364" s="2" t="s">
        <v>1801</v>
      </c>
      <c r="C3364" s="2" t="s">
        <v>288</v>
      </c>
      <c r="D3364" s="2">
        <v>0.0</v>
      </c>
      <c r="E3364" s="53">
        <v>0.0</v>
      </c>
      <c r="F3364" s="53">
        <v>0.0</v>
      </c>
      <c r="G3364" s="53">
        <v>0.0</v>
      </c>
      <c r="H3364" s="53">
        <v>0.0</v>
      </c>
      <c r="I3364" s="53">
        <v>0.0</v>
      </c>
      <c r="J3364" s="53">
        <v>0.0</v>
      </c>
      <c r="K3364" s="53">
        <v>0.0</v>
      </c>
      <c r="L3364" s="94">
        <v>0.0</v>
      </c>
      <c r="M3364" s="94">
        <v>0.0</v>
      </c>
      <c r="N3364" s="94">
        <v>0.0</v>
      </c>
      <c r="O3364" s="2" t="s">
        <v>9316</v>
      </c>
      <c r="P3364" s="2">
        <v>3.0</v>
      </c>
      <c r="Q3364" s="2" t="s">
        <v>9318</v>
      </c>
    </row>
    <row r="3365">
      <c r="A3365" s="54">
        <v>46207.0</v>
      </c>
      <c r="B3365" s="2" t="s">
        <v>932</v>
      </c>
      <c r="C3365" s="2" t="s">
        <v>288</v>
      </c>
      <c r="D3365" s="2">
        <v>0.0</v>
      </c>
      <c r="E3365" s="53">
        <v>1.4251863538257574E-4</v>
      </c>
      <c r="F3365" s="53">
        <v>0.0024259261387160895</v>
      </c>
      <c r="G3365" s="53">
        <v>0.005432489026403411</v>
      </c>
      <c r="H3365" s="53">
        <v>0.007772380314333446</v>
      </c>
      <c r="I3365" s="53">
        <v>0.010712557228028061</v>
      </c>
      <c r="J3365" s="53">
        <v>0.03401834632273022</v>
      </c>
      <c r="K3365" s="53">
        <v>0.019725417674566818</v>
      </c>
      <c r="L3365" s="94">
        <v>2.951193702199348E-5</v>
      </c>
      <c r="M3365" s="94">
        <v>0.0011572478865332129</v>
      </c>
      <c r="N3365" s="94">
        <v>3.89092102436113E-4</v>
      </c>
      <c r="O3365" s="2" t="s">
        <v>9316</v>
      </c>
      <c r="P3365" s="2">
        <v>4.0</v>
      </c>
      <c r="Q3365" s="2" t="s">
        <v>9318</v>
      </c>
    </row>
    <row r="3366">
      <c r="A3366" s="54">
        <v>46207.0</v>
      </c>
      <c r="B3366" s="2" t="s">
        <v>515</v>
      </c>
      <c r="C3366" s="2" t="s">
        <v>288</v>
      </c>
      <c r="D3366" s="2">
        <v>0.0</v>
      </c>
      <c r="E3366" s="53">
        <v>6.110555634725527E-4</v>
      </c>
      <c r="F3366" s="53">
        <v>0.005043976815197433</v>
      </c>
      <c r="G3366" s="53">
        <v>0.008935544689246776</v>
      </c>
      <c r="H3366" s="53">
        <v>0.011416321308226935</v>
      </c>
      <c r="I3366" s="53">
        <v>0.014109571412910348</v>
      </c>
      <c r="J3366" s="53">
        <v>0.008570643836842898</v>
      </c>
      <c r="K3366" s="53">
        <v>0.008753094263044837</v>
      </c>
      <c r="L3366" s="94">
        <v>7.984395889352627E-5</v>
      </c>
      <c r="M3366" s="94">
        <v>7.345593577801315E-5</v>
      </c>
      <c r="N3366" s="94">
        <v>7.661665917774844E-5</v>
      </c>
      <c r="O3366" s="2" t="s">
        <v>9316</v>
      </c>
      <c r="P3366" s="2">
        <v>5.0</v>
      </c>
      <c r="Q3366" s="2" t="s">
        <v>9318</v>
      </c>
    </row>
    <row r="3367">
      <c r="A3367" s="54">
        <v>46207.0</v>
      </c>
      <c r="B3367" s="2" t="s">
        <v>229</v>
      </c>
      <c r="C3367" s="2" t="s">
        <v>288</v>
      </c>
      <c r="D3367" s="2">
        <v>0.0</v>
      </c>
      <c r="E3367" s="53">
        <v>0.07167137021673245</v>
      </c>
      <c r="F3367" s="53">
        <v>0.08144266350082736</v>
      </c>
      <c r="G3367" s="53">
        <v>0.08721576859476658</v>
      </c>
      <c r="H3367" s="53">
        <v>0.08984531470694883</v>
      </c>
      <c r="I3367" s="53">
        <v>0.0915231871516475</v>
      </c>
      <c r="J3367" s="53">
        <v>0.09176205553932967</v>
      </c>
      <c r="K3367" s="53">
        <v>0.08948891206704812</v>
      </c>
      <c r="L3367" s="94">
        <v>0.007606590291575873</v>
      </c>
      <c r="M3367" s="94">
        <v>0.008420274836803023</v>
      </c>
      <c r="N3367" s="94">
        <v>0.008008265382943872</v>
      </c>
      <c r="O3367" s="2" t="s">
        <v>9316</v>
      </c>
      <c r="P3367" s="2">
        <v>6.0</v>
      </c>
      <c r="Q3367" s="2" t="s">
        <v>9317</v>
      </c>
    </row>
    <row r="3368">
      <c r="A3368" s="54">
        <v>46207.0</v>
      </c>
      <c r="B3368" s="2" t="s">
        <v>178</v>
      </c>
      <c r="C3368" s="2" t="s">
        <v>288</v>
      </c>
      <c r="D3368" s="2">
        <v>0.0</v>
      </c>
      <c r="E3368" s="53">
        <v>0.03915584860718123</v>
      </c>
      <c r="F3368" s="53">
        <v>0.05280304905431728</v>
      </c>
      <c r="G3368" s="53">
        <v>0.05496894458467828</v>
      </c>
      <c r="H3368" s="53">
        <v>0.055250496358078494</v>
      </c>
      <c r="I3368" s="53">
        <v>0.05501702478960365</v>
      </c>
      <c r="J3368" s="53">
        <v>0.044652903972123216</v>
      </c>
      <c r="K3368" s="53">
        <v>0.049810924278400746</v>
      </c>
      <c r="L3368" s="94">
        <v>0.003021584868753431</v>
      </c>
      <c r="M3368" s="94">
        <v>0.0019938818331436572</v>
      </c>
      <c r="N3368" s="94">
        <v>0.002481128177468573</v>
      </c>
      <c r="O3368" s="2" t="s">
        <v>9316</v>
      </c>
      <c r="P3368" s="2">
        <v>7.0</v>
      </c>
      <c r="Q3368" s="2" t="s">
        <v>9318</v>
      </c>
    </row>
    <row r="3369">
      <c r="A3369" s="54">
        <v>46207.0</v>
      </c>
      <c r="B3369" s="2" t="s">
        <v>1876</v>
      </c>
      <c r="C3369" s="2" t="s">
        <v>288</v>
      </c>
      <c r="D3369" s="2">
        <v>0.0</v>
      </c>
      <c r="E3369" s="53">
        <v>0.0</v>
      </c>
      <c r="F3369" s="53">
        <v>0.0</v>
      </c>
      <c r="G3369" s="53">
        <v>0.0</v>
      </c>
      <c r="H3369" s="53">
        <v>0.0</v>
      </c>
      <c r="I3369" s="53">
        <v>0.0</v>
      </c>
      <c r="J3369" s="53">
        <v>0.0</v>
      </c>
      <c r="K3369" s="53">
        <v>0.0</v>
      </c>
      <c r="L3369" s="94">
        <v>0.0</v>
      </c>
      <c r="M3369" s="94">
        <v>0.0</v>
      </c>
      <c r="N3369" s="94">
        <v>0.0</v>
      </c>
      <c r="O3369" s="2" t="s">
        <v>9316</v>
      </c>
      <c r="P3369" s="2">
        <v>8.0</v>
      </c>
      <c r="Q3369" s="2" t="s">
        <v>9318</v>
      </c>
    </row>
    <row r="3370">
      <c r="A3370" s="54">
        <v>46207.0</v>
      </c>
      <c r="B3370" s="2" t="s">
        <v>687</v>
      </c>
      <c r="C3370" s="2" t="s">
        <v>288</v>
      </c>
      <c r="D3370" s="2">
        <v>0.0</v>
      </c>
      <c r="E3370" s="53">
        <v>0.0</v>
      </c>
      <c r="F3370" s="53">
        <v>0.0</v>
      </c>
      <c r="G3370" s="53">
        <v>0.0</v>
      </c>
      <c r="H3370" s="53">
        <v>0.0</v>
      </c>
      <c r="I3370" s="53">
        <v>0.0</v>
      </c>
      <c r="J3370" s="53">
        <v>0.006075615960705883</v>
      </c>
      <c r="K3370" s="53">
        <v>0.0030378079803529416</v>
      </c>
      <c r="L3370" s="94">
        <v>0.0</v>
      </c>
      <c r="M3370" s="94">
        <v>3.691310930198407E-5</v>
      </c>
      <c r="N3370" s="94">
        <v>9.228277325496018E-6</v>
      </c>
      <c r="O3370" s="2" t="s">
        <v>9316</v>
      </c>
      <c r="P3370" s="2">
        <v>9.0</v>
      </c>
      <c r="Q3370" s="2" t="s">
        <v>9318</v>
      </c>
    </row>
    <row r="3371">
      <c r="A3371" s="54">
        <v>46207.0</v>
      </c>
      <c r="B3371" s="2" t="s">
        <v>301</v>
      </c>
      <c r="C3371" s="2" t="s">
        <v>288</v>
      </c>
      <c r="D3371" s="2">
        <v>0.0</v>
      </c>
      <c r="E3371" s="53">
        <v>0.0</v>
      </c>
      <c r="F3371" s="53">
        <v>0.0</v>
      </c>
      <c r="G3371" s="53">
        <v>0.0</v>
      </c>
      <c r="H3371" s="53">
        <v>0.0</v>
      </c>
      <c r="I3371" s="53">
        <v>0.0</v>
      </c>
      <c r="J3371" s="53">
        <v>0.027999999999999997</v>
      </c>
      <c r="K3371" s="53">
        <v>0.013999999999999999</v>
      </c>
      <c r="L3371" s="94">
        <v>0.0</v>
      </c>
      <c r="M3371" s="94">
        <v>8.0E-4</v>
      </c>
      <c r="N3371" s="94">
        <v>2.0E-4</v>
      </c>
      <c r="O3371" s="2" t="s">
        <v>9316</v>
      </c>
      <c r="P3371" s="2">
        <v>10.0</v>
      </c>
      <c r="Q3371" s="2" t="s">
        <v>9317</v>
      </c>
    </row>
    <row r="3372">
      <c r="A3372" s="54">
        <v>46207.0</v>
      </c>
      <c r="B3372" s="2" t="s">
        <v>450</v>
      </c>
      <c r="C3372" s="2" t="s">
        <v>288</v>
      </c>
      <c r="D3372" s="2">
        <v>0.0</v>
      </c>
      <c r="E3372" s="53">
        <v>0.0</v>
      </c>
      <c r="F3372" s="53">
        <v>0.0</v>
      </c>
      <c r="G3372" s="53">
        <v>0.0</v>
      </c>
      <c r="H3372" s="53">
        <v>0.0</v>
      </c>
      <c r="I3372" s="53">
        <v>0.0</v>
      </c>
      <c r="J3372" s="53">
        <v>0.0021873576367419574</v>
      </c>
      <c r="K3372" s="53">
        <v>0.0010936788183709787</v>
      </c>
      <c r="L3372" s="94">
        <v>0.0</v>
      </c>
      <c r="M3372" s="94">
        <v>4.784533431013361E-6</v>
      </c>
      <c r="N3372" s="94">
        <v>1.1961333577533402E-6</v>
      </c>
      <c r="O3372" s="2" t="s">
        <v>9316</v>
      </c>
      <c r="P3372" s="2">
        <v>11.0</v>
      </c>
      <c r="Q3372" s="2" t="s">
        <v>9318</v>
      </c>
    </row>
    <row r="3373">
      <c r="A3373" s="54">
        <v>46207.0</v>
      </c>
      <c r="B3373" s="2" t="s">
        <v>1189</v>
      </c>
      <c r="C3373" s="2" t="s">
        <v>288</v>
      </c>
      <c r="D3373" s="2">
        <v>0.0</v>
      </c>
      <c r="E3373" s="53">
        <v>0.12710135505616768</v>
      </c>
      <c r="F3373" s="53">
        <v>0.07392434462494937</v>
      </c>
      <c r="G3373" s="53">
        <v>0.056214499581360364</v>
      </c>
      <c r="H3373" s="53">
        <v>0.04856762359817125</v>
      </c>
      <c r="I3373" s="53">
        <v>0.04234627470388987</v>
      </c>
      <c r="J3373" s="53">
        <v>0.03521092336578859</v>
      </c>
      <c r="K3373" s="53">
        <v>0.045712711473574474</v>
      </c>
      <c r="L3373" s="94">
        <v>0.0031600699631827646</v>
      </c>
      <c r="M3373" s="94">
        <v>0.001239809124271437</v>
      </c>
      <c r="N3373" s="94">
        <v>0.0020896519902662675</v>
      </c>
      <c r="O3373" s="2" t="s">
        <v>9319</v>
      </c>
      <c r="P3373" s="2">
        <v>99.0</v>
      </c>
      <c r="Q3373" s="2" t="s">
        <v>9320</v>
      </c>
    </row>
    <row r="3374">
      <c r="A3374" s="54">
        <v>46208.0</v>
      </c>
      <c r="B3374" s="2" t="s">
        <v>194</v>
      </c>
      <c r="C3374" s="2" t="s">
        <v>256</v>
      </c>
      <c r="D3374" s="2">
        <v>0.0</v>
      </c>
      <c r="E3374" s="53">
        <v>0.216</v>
      </c>
      <c r="F3374" s="53">
        <v>0.133</v>
      </c>
      <c r="G3374" s="53">
        <v>0.104</v>
      </c>
      <c r="H3374" s="53">
        <v>0.091</v>
      </c>
      <c r="I3374" s="53">
        <v>0.081</v>
      </c>
      <c r="J3374" s="53">
        <v>0.098</v>
      </c>
      <c r="K3374" s="53">
        <v>0.101</v>
      </c>
      <c r="L3374" s="94">
        <v>0.0108</v>
      </c>
      <c r="M3374" s="94">
        <v>0.0096</v>
      </c>
      <c r="N3374" s="94">
        <v>0.0102</v>
      </c>
      <c r="O3374" s="2" t="s">
        <v>9316</v>
      </c>
      <c r="P3374" s="2">
        <v>1.0</v>
      </c>
      <c r="Q3374" s="2" t="s">
        <v>9317</v>
      </c>
    </row>
    <row r="3375">
      <c r="A3375" s="54">
        <v>46208.0</v>
      </c>
      <c r="B3375" s="2" t="s">
        <v>145</v>
      </c>
      <c r="C3375" s="2" t="s">
        <v>256</v>
      </c>
      <c r="D3375" s="2">
        <v>0.0</v>
      </c>
      <c r="E3375" s="53">
        <v>0.0</v>
      </c>
      <c r="F3375" s="53">
        <v>0.0</v>
      </c>
      <c r="G3375" s="53">
        <v>0.0</v>
      </c>
      <c r="H3375" s="53">
        <v>0.0</v>
      </c>
      <c r="I3375" s="53">
        <v>0.0</v>
      </c>
      <c r="J3375" s="53">
        <v>0.057</v>
      </c>
      <c r="K3375" s="53">
        <v>0.029</v>
      </c>
      <c r="L3375" s="94">
        <v>0.0</v>
      </c>
      <c r="M3375" s="94">
        <v>0.0032</v>
      </c>
      <c r="N3375" s="94">
        <v>8.0E-4</v>
      </c>
      <c r="O3375" s="2" t="s">
        <v>9316</v>
      </c>
      <c r="P3375" s="2">
        <v>2.0</v>
      </c>
      <c r="Q3375" s="2" t="s">
        <v>9317</v>
      </c>
    </row>
    <row r="3376">
      <c r="A3376" s="54">
        <v>46208.0</v>
      </c>
      <c r="B3376" s="2" t="s">
        <v>1801</v>
      </c>
      <c r="C3376" s="2" t="s">
        <v>256</v>
      </c>
      <c r="D3376" s="2">
        <v>0.0</v>
      </c>
      <c r="E3376" s="53">
        <v>0.0</v>
      </c>
      <c r="F3376" s="53">
        <v>0.0</v>
      </c>
      <c r="G3376" s="53">
        <v>0.0</v>
      </c>
      <c r="H3376" s="53">
        <v>0.0</v>
      </c>
      <c r="I3376" s="53">
        <v>0.0</v>
      </c>
      <c r="J3376" s="53">
        <v>0.0</v>
      </c>
      <c r="K3376" s="53">
        <v>0.0</v>
      </c>
      <c r="L3376" s="94">
        <v>0.0</v>
      </c>
      <c r="M3376" s="94">
        <v>0.0</v>
      </c>
      <c r="N3376" s="94">
        <v>0.0</v>
      </c>
      <c r="O3376" s="2" t="s">
        <v>9316</v>
      </c>
      <c r="P3376" s="2">
        <v>3.0</v>
      </c>
      <c r="Q3376" s="2" t="s">
        <v>9318</v>
      </c>
    </row>
    <row r="3377">
      <c r="A3377" s="54">
        <v>46208.0</v>
      </c>
      <c r="B3377" s="2" t="s">
        <v>932</v>
      </c>
      <c r="C3377" s="2" t="s">
        <v>256</v>
      </c>
      <c r="D3377" s="2">
        <v>0.0</v>
      </c>
      <c r="E3377" s="53">
        <v>0.0</v>
      </c>
      <c r="F3377" s="53">
        <v>0.0</v>
      </c>
      <c r="G3377" s="53">
        <v>0.0</v>
      </c>
      <c r="H3377" s="53">
        <v>0.0</v>
      </c>
      <c r="I3377" s="53">
        <v>0.0</v>
      </c>
      <c r="J3377" s="53">
        <v>0.0337446897386709</v>
      </c>
      <c r="K3377" s="53">
        <v>0.01687234486933545</v>
      </c>
      <c r="L3377" s="94">
        <v>0.0</v>
      </c>
      <c r="M3377" s="94">
        <v>0.0011387040855591608</v>
      </c>
      <c r="N3377" s="94">
        <v>2.846760213897902E-4</v>
      </c>
      <c r="O3377" s="2" t="s">
        <v>9316</v>
      </c>
      <c r="P3377" s="2">
        <v>4.0</v>
      </c>
      <c r="Q3377" s="2" t="s">
        <v>9318</v>
      </c>
    </row>
    <row r="3378">
      <c r="A3378" s="54">
        <v>46208.0</v>
      </c>
      <c r="B3378" s="2" t="s">
        <v>515</v>
      </c>
      <c r="C3378" s="2" t="s">
        <v>256</v>
      </c>
      <c r="D3378" s="2">
        <v>0.0</v>
      </c>
      <c r="E3378" s="53">
        <v>0.04095711362186564</v>
      </c>
      <c r="F3378" s="53">
        <v>0.04129499347608075</v>
      </c>
      <c r="G3378" s="53">
        <v>0.03629698717367247</v>
      </c>
      <c r="H3378" s="53">
        <v>0.03266542728597766</v>
      </c>
      <c r="I3378" s="53">
        <v>0.028437315437998652</v>
      </c>
      <c r="J3378" s="53">
        <v>0.008504889396765466</v>
      </c>
      <c r="K3378" s="53">
        <v>0.02240093828521897</v>
      </c>
      <c r="L3378" s="94">
        <v>0.0013174712778857437</v>
      </c>
      <c r="M3378" s="94">
        <v>7.233314365121365E-5</v>
      </c>
      <c r="N3378" s="94">
        <v>5.01802036058189E-4</v>
      </c>
      <c r="O3378" s="2" t="s">
        <v>9316</v>
      </c>
      <c r="P3378" s="2">
        <v>5.0</v>
      </c>
      <c r="Q3378" s="2" t="s">
        <v>9318</v>
      </c>
    </row>
    <row r="3379">
      <c r="A3379" s="54">
        <v>46208.0</v>
      </c>
      <c r="B3379" s="2" t="s">
        <v>229</v>
      </c>
      <c r="C3379" s="2" t="s">
        <v>256</v>
      </c>
      <c r="D3379" s="2">
        <v>0.0</v>
      </c>
      <c r="E3379" s="53">
        <v>0.15651651668304623</v>
      </c>
      <c r="F3379" s="53">
        <v>0.12130825142621948</v>
      </c>
      <c r="G3379" s="53">
        <v>0.10267423318652386</v>
      </c>
      <c r="H3379" s="53">
        <v>0.09134954512838779</v>
      </c>
      <c r="I3379" s="53">
        <v>0.07886787950303621</v>
      </c>
      <c r="J3379" s="53">
        <v>0.0910238864811713</v>
      </c>
      <c r="K3379" s="53">
        <v>0.09684905983384758</v>
      </c>
      <c r="L3379" s="94">
        <v>0.010541998160440677</v>
      </c>
      <c r="M3379" s="94">
        <v>0.008285347910137159</v>
      </c>
      <c r="N3379" s="94">
        <v>0.009379740390700188</v>
      </c>
      <c r="O3379" s="2" t="s">
        <v>9316</v>
      </c>
      <c r="P3379" s="2">
        <v>6.0</v>
      </c>
      <c r="Q3379" s="2" t="s">
        <v>9317</v>
      </c>
    </row>
    <row r="3380">
      <c r="A3380" s="54">
        <v>46208.0</v>
      </c>
      <c r="B3380" s="2" t="s">
        <v>178</v>
      </c>
      <c r="C3380" s="2" t="s">
        <v>256</v>
      </c>
      <c r="D3380" s="2">
        <v>0.0</v>
      </c>
      <c r="E3380" s="53">
        <v>1.031296231014909E-4</v>
      </c>
      <c r="F3380" s="53">
        <v>0.0020619075273351846</v>
      </c>
      <c r="G3380" s="53">
        <v>0.004864105036732722</v>
      </c>
      <c r="H3380" s="53">
        <v>0.007135804154233561</v>
      </c>
      <c r="I3380" s="53">
        <v>0.010074300716144855</v>
      </c>
      <c r="J3380" s="53">
        <v>0.04429369894042021</v>
      </c>
      <c r="K3380" s="53">
        <v>0.024578901988576467</v>
      </c>
      <c r="L3380" s="94">
        <v>2.365951780836864E-5</v>
      </c>
      <c r="M3380" s="94">
        <v>0.0019619317658245827</v>
      </c>
      <c r="N3380" s="94">
        <v>6.041224229640482E-4</v>
      </c>
      <c r="O3380" s="2" t="s">
        <v>9316</v>
      </c>
      <c r="P3380" s="2">
        <v>7.0</v>
      </c>
      <c r="Q3380" s="2" t="s">
        <v>9318</v>
      </c>
    </row>
    <row r="3381">
      <c r="A3381" s="54">
        <v>46208.0</v>
      </c>
      <c r="B3381" s="2" t="s">
        <v>1876</v>
      </c>
      <c r="C3381" s="2" t="s">
        <v>256</v>
      </c>
      <c r="D3381" s="2">
        <v>0.0</v>
      </c>
      <c r="E3381" s="53">
        <v>0.0</v>
      </c>
      <c r="F3381" s="53">
        <v>0.0</v>
      </c>
      <c r="G3381" s="53">
        <v>0.0</v>
      </c>
      <c r="H3381" s="53">
        <v>0.0</v>
      </c>
      <c r="I3381" s="53">
        <v>0.0</v>
      </c>
      <c r="J3381" s="53">
        <v>0.0</v>
      </c>
      <c r="K3381" s="53">
        <v>0.0</v>
      </c>
      <c r="L3381" s="94">
        <v>0.0</v>
      </c>
      <c r="M3381" s="94">
        <v>0.0</v>
      </c>
      <c r="N3381" s="94">
        <v>0.0</v>
      </c>
      <c r="O3381" s="2" t="s">
        <v>9316</v>
      </c>
      <c r="P3381" s="2">
        <v>8.0</v>
      </c>
      <c r="Q3381" s="2" t="s">
        <v>9318</v>
      </c>
    </row>
    <row r="3382">
      <c r="A3382" s="54">
        <v>46208.0</v>
      </c>
      <c r="B3382" s="2" t="s">
        <v>687</v>
      </c>
      <c r="C3382" s="2" t="s">
        <v>256</v>
      </c>
      <c r="D3382" s="2">
        <v>0.0</v>
      </c>
      <c r="E3382" s="53">
        <v>0.0</v>
      </c>
      <c r="F3382" s="53">
        <v>0.0</v>
      </c>
      <c r="G3382" s="53">
        <v>0.0</v>
      </c>
      <c r="H3382" s="53">
        <v>0.0</v>
      </c>
      <c r="I3382" s="53">
        <v>0.0</v>
      </c>
      <c r="J3382" s="53">
        <v>0.006029003508569629</v>
      </c>
      <c r="K3382" s="53">
        <v>0.0030145017542848145</v>
      </c>
      <c r="L3382" s="94">
        <v>0.0</v>
      </c>
      <c r="M3382" s="94">
        <v>3.6348883306344895E-5</v>
      </c>
      <c r="N3382" s="94">
        <v>9.087220826586224E-6</v>
      </c>
      <c r="O3382" s="2" t="s">
        <v>9316</v>
      </c>
      <c r="P3382" s="2">
        <v>9.0</v>
      </c>
      <c r="Q3382" s="2" t="s">
        <v>9318</v>
      </c>
    </row>
    <row r="3383">
      <c r="A3383" s="54">
        <v>46208.0</v>
      </c>
      <c r="B3383" s="2" t="s">
        <v>301</v>
      </c>
      <c r="C3383" s="2" t="s">
        <v>256</v>
      </c>
      <c r="D3383" s="2">
        <v>0.0</v>
      </c>
      <c r="E3383" s="53">
        <v>0.0</v>
      </c>
      <c r="F3383" s="53">
        <v>0.003</v>
      </c>
      <c r="G3383" s="53">
        <v>0.006</v>
      </c>
      <c r="H3383" s="53">
        <v>0.008</v>
      </c>
      <c r="I3383" s="53">
        <v>0.011000000000000001</v>
      </c>
      <c r="J3383" s="53">
        <v>0.027999999999999997</v>
      </c>
      <c r="K3383" s="53">
        <v>0.017</v>
      </c>
      <c r="L3383" s="94">
        <v>0.0</v>
      </c>
      <c r="M3383" s="94">
        <v>8.0E-4</v>
      </c>
      <c r="N3383" s="94">
        <v>3.0E-4</v>
      </c>
      <c r="O3383" s="2" t="s">
        <v>9316</v>
      </c>
      <c r="P3383" s="2">
        <v>10.0</v>
      </c>
      <c r="Q3383" s="2" t="s">
        <v>9317</v>
      </c>
    </row>
    <row r="3384">
      <c r="A3384" s="54">
        <v>46208.0</v>
      </c>
      <c r="B3384" s="2" t="s">
        <v>450</v>
      </c>
      <c r="C3384" s="2" t="s">
        <v>256</v>
      </c>
      <c r="D3384" s="2">
        <v>0.0</v>
      </c>
      <c r="E3384" s="53">
        <v>5.198049013624215E-4</v>
      </c>
      <c r="F3384" s="53">
        <v>0.004652141496728624</v>
      </c>
      <c r="G3384" s="53">
        <v>0.008466571631606188</v>
      </c>
      <c r="H3384" s="53">
        <v>0.010963926116430434</v>
      </c>
      <c r="I3384" s="53">
        <v>0.013734318039329127</v>
      </c>
      <c r="J3384" s="53">
        <v>0.002170576111410712</v>
      </c>
      <c r="K3384" s="53">
        <v>0.0053185738715084505</v>
      </c>
      <c r="L3384" s="94">
        <v>7.168283519311868E-5</v>
      </c>
      <c r="M3384" s="94">
        <v>4.711400655426847E-6</v>
      </c>
      <c r="N3384" s="94">
        <v>2.828722802669239E-5</v>
      </c>
      <c r="O3384" s="2" t="s">
        <v>9316</v>
      </c>
      <c r="P3384" s="2">
        <v>11.0</v>
      </c>
      <c r="Q3384" s="2" t="s">
        <v>9318</v>
      </c>
    </row>
    <row r="3385">
      <c r="A3385" s="54">
        <v>46208.0</v>
      </c>
      <c r="B3385" s="2" t="s">
        <v>1189</v>
      </c>
      <c r="C3385" s="2" t="s">
        <v>256</v>
      </c>
      <c r="D3385" s="2">
        <v>0.0</v>
      </c>
      <c r="E3385" s="53">
        <v>0.0</v>
      </c>
      <c r="F3385" s="53">
        <v>0.0</v>
      </c>
      <c r="G3385" s="53">
        <v>0.0</v>
      </c>
      <c r="H3385" s="53">
        <v>0.0</v>
      </c>
      <c r="I3385" s="53">
        <v>0.0</v>
      </c>
      <c r="J3385" s="53">
        <v>0.03492767323603675</v>
      </c>
      <c r="K3385" s="53">
        <v>0.017463836618018376</v>
      </c>
      <c r="L3385" s="94">
        <v>0.0</v>
      </c>
      <c r="M3385" s="94">
        <v>0.001219942357683358</v>
      </c>
      <c r="N3385" s="94">
        <v>3.049855894208395E-4</v>
      </c>
      <c r="O3385" s="2" t="s">
        <v>9319</v>
      </c>
      <c r="P3385" s="2">
        <v>99.0</v>
      </c>
      <c r="Q3385" s="2" t="s">
        <v>9320</v>
      </c>
    </row>
    <row r="3386">
      <c r="A3386" s="54">
        <v>46209.0</v>
      </c>
      <c r="B3386" s="2" t="s">
        <v>194</v>
      </c>
      <c r="C3386" s="2" t="s">
        <v>180</v>
      </c>
      <c r="D3386" s="2">
        <v>1.0</v>
      </c>
      <c r="E3386" s="53">
        <v>0.108</v>
      </c>
      <c r="F3386" s="53">
        <v>0.069</v>
      </c>
      <c r="G3386" s="53">
        <v>0.056</v>
      </c>
      <c r="H3386" s="53">
        <v>0.052</v>
      </c>
      <c r="I3386" s="53">
        <v>0.049</v>
      </c>
      <c r="J3386" s="53">
        <v>0.097</v>
      </c>
      <c r="K3386" s="53">
        <v>0.077</v>
      </c>
      <c r="L3386" s="94">
        <v>0.8911</v>
      </c>
      <c r="M3386" s="94">
        <v>0.8154</v>
      </c>
      <c r="N3386" s="94">
        <v>0.8519</v>
      </c>
      <c r="O3386" s="2" t="s">
        <v>9316</v>
      </c>
      <c r="P3386" s="2">
        <v>1.0</v>
      </c>
      <c r="Q3386" s="2" t="s">
        <v>9317</v>
      </c>
    </row>
    <row r="3387">
      <c r="A3387" s="54">
        <v>46209.0</v>
      </c>
      <c r="B3387" s="2" t="s">
        <v>145</v>
      </c>
      <c r="C3387" s="2" t="s">
        <v>180</v>
      </c>
      <c r="D3387" s="2">
        <v>0.0</v>
      </c>
      <c r="E3387" s="53">
        <v>0.166</v>
      </c>
      <c r="F3387" s="53">
        <v>0.127</v>
      </c>
      <c r="G3387" s="53">
        <v>0.109</v>
      </c>
      <c r="H3387" s="53">
        <v>0.099</v>
      </c>
      <c r="I3387" s="53">
        <v>0.09</v>
      </c>
      <c r="J3387" s="53">
        <v>0.057</v>
      </c>
      <c r="K3387" s="53">
        <v>0.083</v>
      </c>
      <c r="L3387" s="94">
        <v>0.0119</v>
      </c>
      <c r="M3387" s="94">
        <v>0.0032</v>
      </c>
      <c r="N3387" s="94">
        <v>0.0069</v>
      </c>
      <c r="O3387" s="2" t="s">
        <v>9316</v>
      </c>
      <c r="P3387" s="2">
        <v>2.0</v>
      </c>
      <c r="Q3387" s="2" t="s">
        <v>9317</v>
      </c>
    </row>
    <row r="3388">
      <c r="A3388" s="54">
        <v>46209.0</v>
      </c>
      <c r="B3388" s="2" t="s">
        <v>1801</v>
      </c>
      <c r="C3388" s="2" t="s">
        <v>180</v>
      </c>
      <c r="D3388" s="2">
        <v>0.0</v>
      </c>
      <c r="E3388" s="53">
        <v>0.0</v>
      </c>
      <c r="F3388" s="53">
        <v>0.0</v>
      </c>
      <c r="G3388" s="53">
        <v>0.0</v>
      </c>
      <c r="H3388" s="53">
        <v>0.0</v>
      </c>
      <c r="I3388" s="53">
        <v>0.0</v>
      </c>
      <c r="J3388" s="53">
        <v>0.0</v>
      </c>
      <c r="K3388" s="53">
        <v>0.0</v>
      </c>
      <c r="L3388" s="94">
        <v>0.0</v>
      </c>
      <c r="M3388" s="94">
        <v>0.0</v>
      </c>
      <c r="N3388" s="94">
        <v>0.0</v>
      </c>
      <c r="O3388" s="2" t="s">
        <v>9316</v>
      </c>
      <c r="P3388" s="2">
        <v>3.0</v>
      </c>
      <c r="Q3388" s="2" t="s">
        <v>9318</v>
      </c>
    </row>
    <row r="3389">
      <c r="A3389" s="54">
        <v>46209.0</v>
      </c>
      <c r="B3389" s="2" t="s">
        <v>932</v>
      </c>
      <c r="C3389" s="2" t="s">
        <v>180</v>
      </c>
      <c r="D3389" s="2">
        <v>0.0</v>
      </c>
      <c r="E3389" s="53">
        <v>1.031296231014909E-4</v>
      </c>
      <c r="F3389" s="53">
        <v>0.0020619075273351846</v>
      </c>
      <c r="G3389" s="53">
        <v>0.004864105036732722</v>
      </c>
      <c r="H3389" s="53">
        <v>0.007135804154233561</v>
      </c>
      <c r="I3389" s="53">
        <v>0.010074300716144855</v>
      </c>
      <c r="J3389" s="53">
        <v>0.0334733355857109</v>
      </c>
      <c r="K3389" s="53">
        <v>0.019168720311221812</v>
      </c>
      <c r="L3389" s="94">
        <v>2.365951780836864E-5</v>
      </c>
      <c r="M3389" s="94">
        <v>0.00112046419523362</v>
      </c>
      <c r="N3389" s="94">
        <v>3.6743983836984767E-4</v>
      </c>
      <c r="O3389" s="2" t="s">
        <v>9316</v>
      </c>
      <c r="P3389" s="2">
        <v>4.0</v>
      </c>
      <c r="Q3389" s="2" t="s">
        <v>9318</v>
      </c>
    </row>
    <row r="3390">
      <c r="A3390" s="54">
        <v>46209.0</v>
      </c>
      <c r="B3390" s="2" t="s">
        <v>515</v>
      </c>
      <c r="C3390" s="2" t="s">
        <v>180</v>
      </c>
      <c r="D3390" s="2">
        <v>0.0</v>
      </c>
      <c r="E3390" s="53">
        <v>0.0</v>
      </c>
      <c r="F3390" s="53">
        <v>0.0</v>
      </c>
      <c r="G3390" s="53">
        <v>0.0</v>
      </c>
      <c r="H3390" s="53">
        <v>0.0</v>
      </c>
      <c r="I3390" s="53">
        <v>0.0</v>
      </c>
      <c r="J3390" s="53">
        <v>0.008439639428285762</v>
      </c>
      <c r="K3390" s="53">
        <v>0.004219819714142881</v>
      </c>
      <c r="L3390" s="94">
        <v>0.0</v>
      </c>
      <c r="M3390" s="94">
        <v>7.122751367947561E-5</v>
      </c>
      <c r="N3390" s="94">
        <v>1.7806878419868903E-5</v>
      </c>
      <c r="O3390" s="2" t="s">
        <v>9316</v>
      </c>
      <c r="P3390" s="2">
        <v>5.0</v>
      </c>
      <c r="Q3390" s="2" t="s">
        <v>9318</v>
      </c>
    </row>
    <row r="3391">
      <c r="A3391" s="54">
        <v>46209.0</v>
      </c>
      <c r="B3391" s="2" t="s">
        <v>229</v>
      </c>
      <c r="C3391" s="2" t="s">
        <v>180</v>
      </c>
      <c r="D3391" s="2">
        <v>0.0</v>
      </c>
      <c r="E3391" s="53">
        <v>0.09068700328584328</v>
      </c>
      <c r="F3391" s="53">
        <v>0.10268958513336585</v>
      </c>
      <c r="G3391" s="53">
        <v>0.10352907874768359</v>
      </c>
      <c r="H3391" s="53">
        <v>0.10347586430155493</v>
      </c>
      <c r="I3391" s="53">
        <v>0.10347062600560065</v>
      </c>
      <c r="J3391" s="53">
        <v>0.09029192806618788</v>
      </c>
      <c r="K3391" s="53">
        <v>0.09691050340693574</v>
      </c>
      <c r="L3391" s="94">
        <v>0.01071827014634407</v>
      </c>
      <c r="M3391" s="94">
        <v>0.008152632273909647</v>
      </c>
      <c r="N3391" s="94">
        <v>0.009391645670585704</v>
      </c>
      <c r="O3391" s="2" t="s">
        <v>9316</v>
      </c>
      <c r="P3391" s="2">
        <v>6.0</v>
      </c>
      <c r="Q3391" s="2" t="s">
        <v>9317</v>
      </c>
    </row>
    <row r="3392">
      <c r="A3392" s="54">
        <v>46209.0</v>
      </c>
      <c r="B3392" s="2" t="s">
        <v>178</v>
      </c>
      <c r="C3392" s="2" t="s">
        <v>180</v>
      </c>
      <c r="D3392" s="2">
        <v>0.0</v>
      </c>
      <c r="E3392" s="53">
        <v>0.21556940655595322</v>
      </c>
      <c r="F3392" s="53">
        <v>0.16105204643000295</v>
      </c>
      <c r="G3392" s="53">
        <v>0.1298745079238349</v>
      </c>
      <c r="H3392" s="53">
        <v>0.11299024168062713</v>
      </c>
      <c r="I3392" s="53">
        <v>0.09652233937759055</v>
      </c>
      <c r="J3392" s="53">
        <v>0.04393751610837985</v>
      </c>
      <c r="K3392" s="53">
        <v>0.08690601201610737</v>
      </c>
      <c r="L3392" s="94">
        <v>0.016867387808458253</v>
      </c>
      <c r="M3392" s="94">
        <v>0.0019305053217741387</v>
      </c>
      <c r="N3392" s="94">
        <v>0.007552654924543799</v>
      </c>
      <c r="O3392" s="2" t="s">
        <v>9316</v>
      </c>
      <c r="P3392" s="2">
        <v>7.0</v>
      </c>
      <c r="Q3392" s="2" t="s">
        <v>9318</v>
      </c>
    </row>
    <row r="3393">
      <c r="A3393" s="54">
        <v>46209.0</v>
      </c>
      <c r="B3393" s="2" t="s">
        <v>1876</v>
      </c>
      <c r="C3393" s="2" t="s">
        <v>180</v>
      </c>
      <c r="D3393" s="2">
        <v>0.0</v>
      </c>
      <c r="E3393" s="53">
        <v>0.0</v>
      </c>
      <c r="F3393" s="53">
        <v>0.0</v>
      </c>
      <c r="G3393" s="53">
        <v>0.0</v>
      </c>
      <c r="H3393" s="53">
        <v>0.0</v>
      </c>
      <c r="I3393" s="53">
        <v>0.0</v>
      </c>
      <c r="J3393" s="53">
        <v>0.0</v>
      </c>
      <c r="K3393" s="53">
        <v>0.0</v>
      </c>
      <c r="L3393" s="94">
        <v>0.0</v>
      </c>
      <c r="M3393" s="94">
        <v>0.0</v>
      </c>
      <c r="N3393" s="94">
        <v>0.0</v>
      </c>
      <c r="O3393" s="2" t="s">
        <v>9316</v>
      </c>
      <c r="P3393" s="2">
        <v>8.0</v>
      </c>
      <c r="Q3393" s="2" t="s">
        <v>9318</v>
      </c>
    </row>
    <row r="3394">
      <c r="A3394" s="54">
        <v>46209.0</v>
      </c>
      <c r="B3394" s="2" t="s">
        <v>687</v>
      </c>
      <c r="C3394" s="2" t="s">
        <v>180</v>
      </c>
      <c r="D3394" s="2">
        <v>0.0</v>
      </c>
      <c r="E3394" s="53">
        <v>0.002619652548260173</v>
      </c>
      <c r="F3394" s="53">
        <v>0.010443704546886088</v>
      </c>
      <c r="G3394" s="53">
        <v>0.014515835173177855</v>
      </c>
      <c r="H3394" s="53">
        <v>0.016427328090600792</v>
      </c>
      <c r="I3394" s="53">
        <v>0.017983504191244944</v>
      </c>
      <c r="J3394" s="53">
        <v>0.0059827486696709805</v>
      </c>
      <c r="K3394" s="53">
        <v>0.010249291921424418</v>
      </c>
      <c r="L3394" s="94">
        <v>2.1070947077486736E-4</v>
      </c>
      <c r="M3394" s="94">
        <v>3.579328164444989E-5</v>
      </c>
      <c r="N3394" s="94">
        <v>1.0504798489057585E-4</v>
      </c>
      <c r="O3394" s="2" t="s">
        <v>9316</v>
      </c>
      <c r="P3394" s="2">
        <v>9.0</v>
      </c>
      <c r="Q3394" s="2" t="s">
        <v>9318</v>
      </c>
    </row>
    <row r="3395">
      <c r="A3395" s="54">
        <v>46209.0</v>
      </c>
      <c r="B3395" s="2" t="s">
        <v>301</v>
      </c>
      <c r="C3395" s="2" t="s">
        <v>180</v>
      </c>
      <c r="D3395" s="2">
        <v>0.0</v>
      </c>
      <c r="E3395" s="53">
        <v>0.006999999999999999</v>
      </c>
      <c r="F3395" s="53">
        <v>0.017</v>
      </c>
      <c r="G3395" s="53">
        <v>0.02</v>
      </c>
      <c r="H3395" s="53">
        <v>0.021</v>
      </c>
      <c r="I3395" s="53">
        <v>0.021</v>
      </c>
      <c r="J3395" s="53">
        <v>0.027999999999999997</v>
      </c>
      <c r="K3395" s="53">
        <v>0.024</v>
      </c>
      <c r="L3395" s="94">
        <v>4.0E-4</v>
      </c>
      <c r="M3395" s="94">
        <v>8.0E-4</v>
      </c>
      <c r="N3395" s="94">
        <v>6.0E-4</v>
      </c>
      <c r="O3395" s="2" t="s">
        <v>9316</v>
      </c>
      <c r="P3395" s="2">
        <v>10.0</v>
      </c>
      <c r="Q3395" s="2" t="s">
        <v>9317</v>
      </c>
    </row>
    <row r="3396">
      <c r="A3396" s="54">
        <v>46209.0</v>
      </c>
      <c r="B3396" s="2" t="s">
        <v>450</v>
      </c>
      <c r="C3396" s="2" t="s">
        <v>180</v>
      </c>
      <c r="D3396" s="2">
        <v>0.0</v>
      </c>
      <c r="E3396" s="53">
        <v>0.0</v>
      </c>
      <c r="F3396" s="53">
        <v>0.0</v>
      </c>
      <c r="G3396" s="53">
        <v>0.0</v>
      </c>
      <c r="H3396" s="53">
        <v>0.0</v>
      </c>
      <c r="I3396" s="53">
        <v>0.0</v>
      </c>
      <c r="J3396" s="53">
        <v>0.002153923334843597</v>
      </c>
      <c r="K3396" s="53">
        <v>0.0010769616674217986</v>
      </c>
      <c r="L3396" s="94">
        <v>0.0</v>
      </c>
      <c r="M3396" s="94">
        <v>4.639385732383763E-6</v>
      </c>
      <c r="N3396" s="94">
        <v>1.1598464330959408E-6</v>
      </c>
      <c r="O3396" s="2" t="s">
        <v>9316</v>
      </c>
      <c r="P3396" s="2">
        <v>11.0</v>
      </c>
      <c r="Q3396" s="2" t="s">
        <v>9318</v>
      </c>
    </row>
    <row r="3397">
      <c r="A3397" s="54">
        <v>46209.0</v>
      </c>
      <c r="B3397" s="2" t="s">
        <v>1189</v>
      </c>
      <c r="C3397" s="2" t="s">
        <v>180</v>
      </c>
      <c r="D3397" s="2">
        <v>0.0</v>
      </c>
      <c r="E3397" s="53">
        <v>0.0</v>
      </c>
      <c r="F3397" s="53">
        <v>0.0</v>
      </c>
      <c r="G3397" s="53">
        <v>0.0</v>
      </c>
      <c r="H3397" s="53">
        <v>0.0</v>
      </c>
      <c r="I3397" s="53">
        <v>0.0</v>
      </c>
      <c r="J3397" s="53">
        <v>0.034646806253432166</v>
      </c>
      <c r="K3397" s="53">
        <v>0.017323403126716083</v>
      </c>
      <c r="L3397" s="94">
        <v>0.0</v>
      </c>
      <c r="M3397" s="94">
        <v>0.0012004011835628663</v>
      </c>
      <c r="N3397" s="94">
        <v>3.001002958907166E-4</v>
      </c>
      <c r="O3397" s="2" t="s">
        <v>9319</v>
      </c>
      <c r="P3397" s="2">
        <v>99.0</v>
      </c>
      <c r="Q3397" s="2" t="s">
        <v>9320</v>
      </c>
    </row>
    <row r="3398">
      <c r="A3398" s="54">
        <v>46210.0</v>
      </c>
      <c r="B3398" s="2" t="s">
        <v>194</v>
      </c>
      <c r="C3398" s="2" t="s">
        <v>208</v>
      </c>
      <c r="D3398" s="2">
        <v>0.0</v>
      </c>
      <c r="E3398" s="53">
        <v>0.14</v>
      </c>
      <c r="F3398" s="53">
        <v>0.119</v>
      </c>
      <c r="G3398" s="53">
        <v>0.117</v>
      </c>
      <c r="H3398" s="53">
        <v>0.117</v>
      </c>
      <c r="I3398" s="53">
        <v>0.118</v>
      </c>
      <c r="J3398" s="53">
        <v>0.104</v>
      </c>
      <c r="K3398" s="53">
        <v>0.111</v>
      </c>
      <c r="L3398" s="94">
        <v>0.0137</v>
      </c>
      <c r="M3398" s="94">
        <v>0.0108</v>
      </c>
      <c r="N3398" s="94">
        <v>0.0123</v>
      </c>
      <c r="O3398" s="2" t="s">
        <v>9316</v>
      </c>
      <c r="P3398" s="2">
        <v>1.0</v>
      </c>
      <c r="Q3398" s="2" t="s">
        <v>9317</v>
      </c>
    </row>
    <row r="3399">
      <c r="A3399" s="54">
        <v>46210.0</v>
      </c>
      <c r="B3399" s="2" t="s">
        <v>145</v>
      </c>
      <c r="C3399" s="2" t="s">
        <v>208</v>
      </c>
      <c r="D3399" s="2">
        <v>0.0</v>
      </c>
      <c r="E3399" s="53">
        <v>0.032</v>
      </c>
      <c r="F3399" s="53">
        <v>0.05</v>
      </c>
      <c r="G3399" s="53">
        <v>0.053</v>
      </c>
      <c r="H3399" s="53">
        <v>0.054</v>
      </c>
      <c r="I3399" s="53">
        <v>0.054</v>
      </c>
      <c r="J3399" s="53">
        <v>0.056</v>
      </c>
      <c r="K3399" s="53">
        <v>0.055</v>
      </c>
      <c r="L3399" s="94">
        <v>0.0028</v>
      </c>
      <c r="M3399" s="94">
        <v>0.0031</v>
      </c>
      <c r="N3399" s="94">
        <v>0.003</v>
      </c>
      <c r="O3399" s="2" t="s">
        <v>9316</v>
      </c>
      <c r="P3399" s="2">
        <v>2.0</v>
      </c>
      <c r="Q3399" s="2" t="s">
        <v>9317</v>
      </c>
    </row>
    <row r="3400">
      <c r="A3400" s="54">
        <v>46210.0</v>
      </c>
      <c r="B3400" s="2" t="s">
        <v>1801</v>
      </c>
      <c r="C3400" s="2" t="s">
        <v>208</v>
      </c>
      <c r="D3400" s="2">
        <v>0.0</v>
      </c>
      <c r="E3400" s="53">
        <v>0.0</v>
      </c>
      <c r="F3400" s="53">
        <v>0.0</v>
      </c>
      <c r="G3400" s="53">
        <v>0.0</v>
      </c>
      <c r="H3400" s="53">
        <v>0.0</v>
      </c>
      <c r="I3400" s="53">
        <v>0.0</v>
      </c>
      <c r="J3400" s="53">
        <v>0.0</v>
      </c>
      <c r="K3400" s="53">
        <v>0.0</v>
      </c>
      <c r="L3400" s="94">
        <v>0.0</v>
      </c>
      <c r="M3400" s="94">
        <v>0.0</v>
      </c>
      <c r="N3400" s="94">
        <v>0.0</v>
      </c>
      <c r="O3400" s="2" t="s">
        <v>9316</v>
      </c>
      <c r="P3400" s="2">
        <v>3.0</v>
      </c>
      <c r="Q3400" s="2" t="s">
        <v>9318</v>
      </c>
    </row>
    <row r="3401">
      <c r="A3401" s="54">
        <v>46210.0</v>
      </c>
      <c r="B3401" s="2" t="s">
        <v>932</v>
      </c>
      <c r="C3401" s="2" t="s">
        <v>208</v>
      </c>
      <c r="D3401" s="2">
        <v>0.0</v>
      </c>
      <c r="E3401" s="53">
        <v>0.09372338456168848</v>
      </c>
      <c r="F3401" s="53">
        <v>0.08207272960162743</v>
      </c>
      <c r="G3401" s="53">
        <v>0.07022756858696443</v>
      </c>
      <c r="H3401" s="53">
        <v>0.06243833532523161</v>
      </c>
      <c r="I3401" s="53">
        <v>0.05365615584442237</v>
      </c>
      <c r="J3401" s="53">
        <v>0.03320426287470913</v>
      </c>
      <c r="K3401" s="53">
        <v>0.05171591573083678</v>
      </c>
      <c r="L3401" s="94">
        <v>0.004931911389636792</v>
      </c>
      <c r="M3401" s="94">
        <v>0.001102523073052787</v>
      </c>
      <c r="N3401" s="94">
        <v>0.0026745359398790114</v>
      </c>
      <c r="O3401" s="2" t="s">
        <v>9316</v>
      </c>
      <c r="P3401" s="2">
        <v>4.0</v>
      </c>
      <c r="Q3401" s="2" t="s">
        <v>9318</v>
      </c>
    </row>
    <row r="3402">
      <c r="A3402" s="54">
        <v>46210.0</v>
      </c>
      <c r="B3402" s="2" t="s">
        <v>515</v>
      </c>
      <c r="C3402" s="2" t="s">
        <v>208</v>
      </c>
      <c r="D3402" s="2">
        <v>0.0</v>
      </c>
      <c r="E3402" s="53">
        <v>0.0</v>
      </c>
      <c r="F3402" s="53">
        <v>0.0</v>
      </c>
      <c r="G3402" s="53">
        <v>0.0</v>
      </c>
      <c r="H3402" s="53">
        <v>0.0</v>
      </c>
      <c r="I3402" s="53">
        <v>0.0</v>
      </c>
      <c r="J3402" s="53">
        <v>0.008374890061070572</v>
      </c>
      <c r="K3402" s="53">
        <v>0.004187445030535286</v>
      </c>
      <c r="L3402" s="94">
        <v>0.0</v>
      </c>
      <c r="M3402" s="94">
        <v>7.013878353501864E-5</v>
      </c>
      <c r="N3402" s="94">
        <v>1.753469588375466E-5</v>
      </c>
      <c r="O3402" s="2" t="s">
        <v>9316</v>
      </c>
      <c r="P3402" s="2">
        <v>5.0</v>
      </c>
      <c r="Q3402" s="2" t="s">
        <v>9318</v>
      </c>
    </row>
    <row r="3403">
      <c r="A3403" s="54">
        <v>46210.0</v>
      </c>
      <c r="B3403" s="2" t="s">
        <v>229</v>
      </c>
      <c r="C3403" s="2" t="s">
        <v>208</v>
      </c>
      <c r="D3403" s="2">
        <v>1.0</v>
      </c>
      <c r="E3403" s="53">
        <v>0.0027116710718269026</v>
      </c>
      <c r="F3403" s="53">
        <v>0.018945267350387186</v>
      </c>
      <c r="G3403" s="53">
        <v>0.036022356071973995</v>
      </c>
      <c r="H3403" s="53">
        <v>0.04882978297701546</v>
      </c>
      <c r="I3403" s="53">
        <v>0.0648847384111911</v>
      </c>
      <c r="J3403" s="53">
        <v>0.08956612367767283</v>
      </c>
      <c r="K3403" s="53">
        <v>0.06279423987482341</v>
      </c>
      <c r="L3403" s="94">
        <v>0.929252897993028</v>
      </c>
      <c r="M3403" s="94">
        <v>0.8288898431552986</v>
      </c>
      <c r="N3403" s="94">
        <v>0.8783546368118101</v>
      </c>
      <c r="O3403" s="2" t="s">
        <v>9316</v>
      </c>
      <c r="P3403" s="2">
        <v>6.0</v>
      </c>
      <c r="Q3403" s="2" t="s">
        <v>9317</v>
      </c>
    </row>
    <row r="3404">
      <c r="A3404" s="54">
        <v>46210.0</v>
      </c>
      <c r="B3404" s="2" t="s">
        <v>178</v>
      </c>
      <c r="C3404" s="2" t="s">
        <v>208</v>
      </c>
      <c r="D3404" s="2">
        <v>0.0</v>
      </c>
      <c r="E3404" s="53">
        <v>0.07820545656005325</v>
      </c>
      <c r="F3404" s="53">
        <v>0.056780079555622254</v>
      </c>
      <c r="G3404" s="53">
        <v>0.04435618161667979</v>
      </c>
      <c r="H3404" s="53">
        <v>0.03744607720646968</v>
      </c>
      <c r="I3404" s="53">
        <v>0.030422192813229505</v>
      </c>
      <c r="J3404" s="53">
        <v>0.043584327925394815</v>
      </c>
      <c r="K3404" s="53">
        <v>0.043970254771037304</v>
      </c>
      <c r="L3404" s="94">
        <v>0.0019674708476118824</v>
      </c>
      <c r="M3404" s="94">
        <v>0.0018995936407083503</v>
      </c>
      <c r="N3404" s="94">
        <v>0.0019333833046299288</v>
      </c>
      <c r="O3404" s="2" t="s">
        <v>9316</v>
      </c>
      <c r="P3404" s="2">
        <v>7.0</v>
      </c>
      <c r="Q3404" s="2" t="s">
        <v>9318</v>
      </c>
    </row>
    <row r="3405">
      <c r="A3405" s="54">
        <v>46210.0</v>
      </c>
      <c r="B3405" s="2" t="s">
        <v>1876</v>
      </c>
      <c r="C3405" s="2" t="s">
        <v>208</v>
      </c>
      <c r="D3405" s="2">
        <v>0.0</v>
      </c>
      <c r="E3405" s="53">
        <v>0.0</v>
      </c>
      <c r="F3405" s="53">
        <v>0.0</v>
      </c>
      <c r="G3405" s="53">
        <v>0.0</v>
      </c>
      <c r="H3405" s="53">
        <v>0.0</v>
      </c>
      <c r="I3405" s="53">
        <v>0.0</v>
      </c>
      <c r="J3405" s="53">
        <v>0.0</v>
      </c>
      <c r="K3405" s="53">
        <v>0.0</v>
      </c>
      <c r="L3405" s="94">
        <v>0.0</v>
      </c>
      <c r="M3405" s="94">
        <v>0.0</v>
      </c>
      <c r="N3405" s="94">
        <v>0.0</v>
      </c>
      <c r="O3405" s="2" t="s">
        <v>9316</v>
      </c>
      <c r="P3405" s="2">
        <v>8.0</v>
      </c>
      <c r="Q3405" s="2" t="s">
        <v>9318</v>
      </c>
    </row>
    <row r="3406">
      <c r="A3406" s="54">
        <v>46210.0</v>
      </c>
      <c r="B3406" s="2" t="s">
        <v>687</v>
      </c>
      <c r="C3406" s="2" t="s">
        <v>208</v>
      </c>
      <c r="D3406" s="2">
        <v>0.0</v>
      </c>
      <c r="E3406" s="53">
        <v>0.0</v>
      </c>
      <c r="F3406" s="53">
        <v>0.0</v>
      </c>
      <c r="G3406" s="53">
        <v>0.0</v>
      </c>
      <c r="H3406" s="53">
        <v>0.0</v>
      </c>
      <c r="I3406" s="53">
        <v>0.0</v>
      </c>
      <c r="J3406" s="53">
        <v>0.005936848700381962</v>
      </c>
      <c r="K3406" s="53">
        <v>0.002968424350190981</v>
      </c>
      <c r="L3406" s="94">
        <v>0.0</v>
      </c>
      <c r="M3406" s="94">
        <v>3.524617249122699E-5</v>
      </c>
      <c r="N3406" s="94">
        <v>8.811543122806748E-6</v>
      </c>
      <c r="O3406" s="2" t="s">
        <v>9316</v>
      </c>
      <c r="P3406" s="2">
        <v>9.0</v>
      </c>
      <c r="Q3406" s="2" t="s">
        <v>9318</v>
      </c>
    </row>
    <row r="3407">
      <c r="A3407" s="54">
        <v>46210.0</v>
      </c>
      <c r="B3407" s="2" t="s">
        <v>301</v>
      </c>
      <c r="C3407" s="2" t="s">
        <v>208</v>
      </c>
      <c r="D3407" s="2">
        <v>0.0</v>
      </c>
      <c r="E3407" s="53">
        <v>0.134</v>
      </c>
      <c r="F3407" s="53">
        <v>0.09</v>
      </c>
      <c r="G3407" s="53">
        <v>0.073</v>
      </c>
      <c r="H3407" s="53">
        <v>0.064</v>
      </c>
      <c r="I3407" s="53">
        <v>0.055</v>
      </c>
      <c r="J3407" s="53">
        <v>0.027000000000000003</v>
      </c>
      <c r="K3407" s="53">
        <v>0.05</v>
      </c>
      <c r="L3407" s="94">
        <v>0.0053</v>
      </c>
      <c r="M3407" s="94">
        <v>8.0E-4</v>
      </c>
      <c r="N3407" s="94">
        <v>0.0025</v>
      </c>
      <c r="O3407" s="2" t="s">
        <v>9316</v>
      </c>
      <c r="P3407" s="2">
        <v>10.0</v>
      </c>
      <c r="Q3407" s="2" t="s">
        <v>9317</v>
      </c>
    </row>
    <row r="3408">
      <c r="A3408" s="54">
        <v>46210.0</v>
      </c>
      <c r="B3408" s="2" t="s">
        <v>450</v>
      </c>
      <c r="C3408" s="2" t="s">
        <v>208</v>
      </c>
      <c r="D3408" s="2">
        <v>0.0</v>
      </c>
      <c r="E3408" s="53">
        <v>0.0</v>
      </c>
      <c r="F3408" s="53">
        <v>0.0</v>
      </c>
      <c r="G3408" s="53">
        <v>0.0</v>
      </c>
      <c r="H3408" s="53">
        <v>0.0</v>
      </c>
      <c r="I3408" s="53">
        <v>0.0</v>
      </c>
      <c r="J3408" s="53">
        <v>0.0021373983192731773</v>
      </c>
      <c r="K3408" s="53">
        <v>0.0010686991596365887</v>
      </c>
      <c r="L3408" s="94">
        <v>0.0</v>
      </c>
      <c r="M3408" s="94">
        <v>4.5684715752318036E-6</v>
      </c>
      <c r="N3408" s="94">
        <v>1.1421178938079509E-6</v>
      </c>
      <c r="O3408" s="2" t="s">
        <v>9316</v>
      </c>
      <c r="P3408" s="2">
        <v>11.0</v>
      </c>
      <c r="Q3408" s="2" t="s">
        <v>9318</v>
      </c>
    </row>
    <row r="3409">
      <c r="A3409" s="54">
        <v>46210.0</v>
      </c>
      <c r="B3409" s="2" t="s">
        <v>1189</v>
      </c>
      <c r="C3409" s="2" t="s">
        <v>208</v>
      </c>
      <c r="D3409" s="2">
        <v>0.0</v>
      </c>
      <c r="E3409" s="53">
        <v>0.0409520575139238</v>
      </c>
      <c r="F3409" s="53">
        <v>0.041088031220134706</v>
      </c>
      <c r="G3409" s="53">
        <v>0.03575200287686684</v>
      </c>
      <c r="H3409" s="53">
        <v>0.03185414818597412</v>
      </c>
      <c r="I3409" s="53">
        <v>0.02731263659598954</v>
      </c>
      <c r="J3409" s="53">
        <v>0.03436830069301997</v>
      </c>
      <c r="K3409" s="53">
        <v>0.03506015178494341</v>
      </c>
      <c r="L3409" s="94">
        <v>0.001278205709707495</v>
      </c>
      <c r="M3409" s="94">
        <v>0.001181180092525837</v>
      </c>
      <c r="N3409" s="94">
        <v>0.0012292142431832704</v>
      </c>
      <c r="O3409" s="2" t="s">
        <v>9319</v>
      </c>
      <c r="P3409" s="2">
        <v>99.0</v>
      </c>
      <c r="Q3409" s="2" t="s">
        <v>9320</v>
      </c>
    </row>
    <row r="3410">
      <c r="A3410" s="54">
        <v>46211.0</v>
      </c>
      <c r="B3410" s="2" t="s">
        <v>194</v>
      </c>
      <c r="C3410" s="2" t="s">
        <v>303</v>
      </c>
      <c r="D3410" s="2">
        <v>1.0</v>
      </c>
      <c r="E3410" s="53">
        <v>0.109</v>
      </c>
      <c r="F3410" s="53">
        <v>0.071</v>
      </c>
      <c r="G3410" s="53">
        <v>0.057</v>
      </c>
      <c r="H3410" s="53">
        <v>0.051</v>
      </c>
      <c r="I3410" s="53">
        <v>0.045</v>
      </c>
      <c r="J3410" s="53">
        <v>0.103</v>
      </c>
      <c r="K3410" s="53">
        <v>0.08</v>
      </c>
      <c r="L3410" s="94">
        <v>0.8892</v>
      </c>
      <c r="M3410" s="94">
        <v>0.8046</v>
      </c>
      <c r="N3410" s="94">
        <v>0.8464</v>
      </c>
      <c r="O3410" s="2" t="s">
        <v>9316</v>
      </c>
      <c r="P3410" s="2">
        <v>1.0</v>
      </c>
      <c r="Q3410" s="2" t="s">
        <v>9317</v>
      </c>
    </row>
    <row r="3411">
      <c r="A3411" s="54">
        <v>46211.0</v>
      </c>
      <c r="B3411" s="2" t="s">
        <v>145</v>
      </c>
      <c r="C3411" s="2" t="s">
        <v>303</v>
      </c>
      <c r="D3411" s="2">
        <v>0.0</v>
      </c>
      <c r="E3411" s="53">
        <v>0.057</v>
      </c>
      <c r="F3411" s="53">
        <v>0.048</v>
      </c>
      <c r="G3411" s="53">
        <v>0.04</v>
      </c>
      <c r="H3411" s="53">
        <v>0.035</v>
      </c>
      <c r="I3411" s="53">
        <v>0.029</v>
      </c>
      <c r="J3411" s="53">
        <v>0.056</v>
      </c>
      <c r="K3411" s="53">
        <v>0.048</v>
      </c>
      <c r="L3411" s="94">
        <v>0.0016</v>
      </c>
      <c r="M3411" s="94">
        <v>0.0031</v>
      </c>
      <c r="N3411" s="94">
        <v>0.0023</v>
      </c>
      <c r="O3411" s="2" t="s">
        <v>9316</v>
      </c>
      <c r="P3411" s="2">
        <v>2.0</v>
      </c>
      <c r="Q3411" s="2" t="s">
        <v>9317</v>
      </c>
    </row>
    <row r="3412">
      <c r="A3412" s="54">
        <v>46211.0</v>
      </c>
      <c r="B3412" s="2" t="s">
        <v>1801</v>
      </c>
      <c r="C3412" s="2" t="s">
        <v>303</v>
      </c>
      <c r="D3412" s="2">
        <v>0.0</v>
      </c>
      <c r="E3412" s="53">
        <v>0.0</v>
      </c>
      <c r="F3412" s="53">
        <v>0.0</v>
      </c>
      <c r="G3412" s="53">
        <v>0.0</v>
      </c>
      <c r="H3412" s="53">
        <v>0.0</v>
      </c>
      <c r="I3412" s="53">
        <v>0.0</v>
      </c>
      <c r="J3412" s="53">
        <v>0.0</v>
      </c>
      <c r="K3412" s="53">
        <v>0.0</v>
      </c>
      <c r="L3412" s="94">
        <v>0.0</v>
      </c>
      <c r="M3412" s="94">
        <v>0.0</v>
      </c>
      <c r="N3412" s="94">
        <v>0.0</v>
      </c>
      <c r="O3412" s="2" t="s">
        <v>9316</v>
      </c>
      <c r="P3412" s="2">
        <v>3.0</v>
      </c>
      <c r="Q3412" s="2" t="s">
        <v>9318</v>
      </c>
    </row>
    <row r="3413">
      <c r="A3413" s="54">
        <v>46211.0</v>
      </c>
      <c r="B3413" s="2" t="s">
        <v>932</v>
      </c>
      <c r="C3413" s="2" t="s">
        <v>303</v>
      </c>
      <c r="D3413" s="2">
        <v>0.0</v>
      </c>
      <c r="E3413" s="53">
        <v>0.1745565955643188</v>
      </c>
      <c r="F3413" s="53">
        <v>0.11070213917271231</v>
      </c>
      <c r="G3413" s="53">
        <v>0.08544412127960874</v>
      </c>
      <c r="H3413" s="53">
        <v>0.07223502747040905</v>
      </c>
      <c r="I3413" s="53">
        <v>0.05907666045558565</v>
      </c>
      <c r="J3413" s="53">
        <v>0.03293745083379129</v>
      </c>
      <c r="K3413" s="53">
        <v>0.059190786056700015</v>
      </c>
      <c r="L3413" s="94">
        <v>0.007300697861244486</v>
      </c>
      <c r="M3413" s="94">
        <v>0.0010848756674284186</v>
      </c>
      <c r="N3413" s="94">
        <v>0.003503549154010033</v>
      </c>
      <c r="O3413" s="2" t="s">
        <v>9316</v>
      </c>
      <c r="P3413" s="2">
        <v>4.0</v>
      </c>
      <c r="Q3413" s="2" t="s">
        <v>9318</v>
      </c>
    </row>
    <row r="3414">
      <c r="A3414" s="54">
        <v>46211.0</v>
      </c>
      <c r="B3414" s="2" t="s">
        <v>515</v>
      </c>
      <c r="C3414" s="2" t="s">
        <v>303</v>
      </c>
      <c r="D3414" s="2">
        <v>0.0</v>
      </c>
      <c r="E3414" s="53">
        <v>0.0</v>
      </c>
      <c r="F3414" s="53">
        <v>0.0</v>
      </c>
      <c r="G3414" s="53">
        <v>0.0</v>
      </c>
      <c r="H3414" s="53">
        <v>0.0</v>
      </c>
      <c r="I3414" s="53">
        <v>0.0</v>
      </c>
      <c r="J3414" s="53">
        <v>0.008310637454480095</v>
      </c>
      <c r="K3414" s="53">
        <v>0.0041553187272400476</v>
      </c>
      <c r="L3414" s="94">
        <v>0.0</v>
      </c>
      <c r="M3414" s="94">
        <v>6.90666948998074E-5</v>
      </c>
      <c r="N3414" s="94">
        <v>1.726667372495185E-5</v>
      </c>
      <c r="O3414" s="2" t="s">
        <v>9316</v>
      </c>
      <c r="P3414" s="2">
        <v>5.0</v>
      </c>
      <c r="Q3414" s="2" t="s">
        <v>9318</v>
      </c>
    </row>
    <row r="3415">
      <c r="A3415" s="54">
        <v>46211.0</v>
      </c>
      <c r="B3415" s="2" t="s">
        <v>229</v>
      </c>
      <c r="C3415" s="2" t="s">
        <v>303</v>
      </c>
      <c r="D3415" s="2">
        <v>1.0</v>
      </c>
      <c r="E3415" s="53">
        <v>0.30251389282458163</v>
      </c>
      <c r="F3415" s="53">
        <v>0.22123626024951976</v>
      </c>
      <c r="G3415" s="53">
        <v>0.1962244434518981</v>
      </c>
      <c r="H3415" s="53">
        <v>0.18327116061429516</v>
      </c>
      <c r="I3415" s="53">
        <v>0.169665629888675</v>
      </c>
      <c r="J3415" s="53">
        <v>0.0968818927877687</v>
      </c>
      <c r="K3415" s="53">
        <v>0.1465531681198334</v>
      </c>
      <c r="L3415" s="94">
        <v>0.646055145304211</v>
      </c>
      <c r="M3415" s="94">
        <v>0.8156223155746033</v>
      </c>
      <c r="N3415" s="94">
        <v>0.7283714948462933</v>
      </c>
      <c r="O3415" s="2" t="s">
        <v>9316</v>
      </c>
      <c r="P3415" s="2">
        <v>6.0</v>
      </c>
      <c r="Q3415" s="2" t="s">
        <v>9317</v>
      </c>
    </row>
    <row r="3416">
      <c r="A3416" s="54">
        <v>46211.0</v>
      </c>
      <c r="B3416" s="2" t="s">
        <v>178</v>
      </c>
      <c r="C3416" s="2" t="s">
        <v>303</v>
      </c>
      <c r="D3416" s="2">
        <v>1.0</v>
      </c>
      <c r="E3416" s="53">
        <v>0.001166778493380432</v>
      </c>
      <c r="F3416" s="53">
        <v>0.006935402593283227</v>
      </c>
      <c r="G3416" s="53">
        <v>0.010919546605445902</v>
      </c>
      <c r="H3416" s="53">
        <v>0.013087122521897726</v>
      </c>
      <c r="I3416" s="53">
        <v>0.015094396057583658</v>
      </c>
      <c r="J3416" s="53">
        <v>0.04323410712604484</v>
      </c>
      <c r="K3416" s="53">
        <v>0.027076826865745373</v>
      </c>
      <c r="L3416" s="94">
        <v>0.9782801432871767</v>
      </c>
      <c r="M3416" s="94">
        <v>0.9154009737668967</v>
      </c>
      <c r="N3416" s="94">
        <v>0.9465795008216267</v>
      </c>
      <c r="O3416" s="2" t="s">
        <v>9316</v>
      </c>
      <c r="P3416" s="2">
        <v>7.0</v>
      </c>
      <c r="Q3416" s="2" t="s">
        <v>9318</v>
      </c>
    </row>
    <row r="3417">
      <c r="A3417" s="54">
        <v>46211.0</v>
      </c>
      <c r="B3417" s="2" t="s">
        <v>1876</v>
      </c>
      <c r="C3417" s="2" t="s">
        <v>303</v>
      </c>
      <c r="D3417" s="2">
        <v>0.0</v>
      </c>
      <c r="E3417" s="53">
        <v>0.0</v>
      </c>
      <c r="F3417" s="53">
        <v>0.0</v>
      </c>
      <c r="G3417" s="53">
        <v>0.0</v>
      </c>
      <c r="H3417" s="53">
        <v>0.0</v>
      </c>
      <c r="I3417" s="53">
        <v>0.0</v>
      </c>
      <c r="J3417" s="53">
        <v>0.0</v>
      </c>
      <c r="K3417" s="53">
        <v>0.0</v>
      </c>
      <c r="L3417" s="94">
        <v>0.0</v>
      </c>
      <c r="M3417" s="94">
        <v>0.0</v>
      </c>
      <c r="N3417" s="94">
        <v>0.0</v>
      </c>
      <c r="O3417" s="2" t="s">
        <v>9316</v>
      </c>
      <c r="P3417" s="2">
        <v>8.0</v>
      </c>
      <c r="Q3417" s="2" t="s">
        <v>9318</v>
      </c>
    </row>
    <row r="3418">
      <c r="A3418" s="54">
        <v>46211.0</v>
      </c>
      <c r="B3418" s="2" t="s">
        <v>687</v>
      </c>
      <c r="C3418" s="2" t="s">
        <v>303</v>
      </c>
      <c r="D3418" s="2">
        <v>0.0</v>
      </c>
      <c r="E3418" s="53">
        <v>0.0</v>
      </c>
      <c r="F3418" s="53">
        <v>0.0</v>
      </c>
      <c r="G3418" s="53">
        <v>0.0</v>
      </c>
      <c r="H3418" s="53">
        <v>0.0</v>
      </c>
      <c r="I3418" s="53">
        <v>0.0</v>
      </c>
      <c r="J3418" s="53">
        <v>0.005891300878123857</v>
      </c>
      <c r="K3418" s="53">
        <v>0.0029456504390619285</v>
      </c>
      <c r="L3418" s="94">
        <v>0.0</v>
      </c>
      <c r="M3418" s="94">
        <v>3.470742603658293E-5</v>
      </c>
      <c r="N3418" s="94">
        <v>8.676856509145732E-6</v>
      </c>
      <c r="O3418" s="2" t="s">
        <v>9316</v>
      </c>
      <c r="P3418" s="2">
        <v>9.0</v>
      </c>
      <c r="Q3418" s="2" t="s">
        <v>9318</v>
      </c>
    </row>
    <row r="3419">
      <c r="A3419" s="54">
        <v>46211.0</v>
      </c>
      <c r="B3419" s="2" t="s">
        <v>301</v>
      </c>
      <c r="C3419" s="2" t="s">
        <v>303</v>
      </c>
      <c r="D3419" s="2">
        <v>0.0</v>
      </c>
      <c r="E3419" s="53">
        <v>0.013999999999999999</v>
      </c>
      <c r="F3419" s="53">
        <v>0.048</v>
      </c>
      <c r="G3419" s="53">
        <v>0.066</v>
      </c>
      <c r="H3419" s="53">
        <v>0.075</v>
      </c>
      <c r="I3419" s="53">
        <v>0.083</v>
      </c>
      <c r="J3419" s="53">
        <v>0.027000000000000003</v>
      </c>
      <c r="K3419" s="53">
        <v>0.047</v>
      </c>
      <c r="L3419" s="94">
        <v>0.0044</v>
      </c>
      <c r="M3419" s="94">
        <v>7.0E-4</v>
      </c>
      <c r="N3419" s="94">
        <v>0.0022</v>
      </c>
      <c r="O3419" s="2" t="s">
        <v>9316</v>
      </c>
      <c r="P3419" s="2">
        <v>10.0</v>
      </c>
      <c r="Q3419" s="2" t="s">
        <v>9317</v>
      </c>
    </row>
    <row r="3420">
      <c r="A3420" s="54">
        <v>46211.0</v>
      </c>
      <c r="B3420" s="2" t="s">
        <v>450</v>
      </c>
      <c r="C3420" s="2" t="s">
        <v>303</v>
      </c>
      <c r="D3420" s="2">
        <v>0.0</v>
      </c>
      <c r="E3420" s="53">
        <v>0.0</v>
      </c>
      <c r="F3420" s="53">
        <v>0.0</v>
      </c>
      <c r="G3420" s="53">
        <v>0.0</v>
      </c>
      <c r="H3420" s="53">
        <v>0.0</v>
      </c>
      <c r="I3420" s="53">
        <v>0.0</v>
      </c>
      <c r="J3420" s="53">
        <v>0.002121000084510219</v>
      </c>
      <c r="K3420" s="53">
        <v>0.0010605000422551096</v>
      </c>
      <c r="L3420" s="94">
        <v>0.0</v>
      </c>
      <c r="M3420" s="94">
        <v>4.498641358492357E-6</v>
      </c>
      <c r="N3420" s="94">
        <v>1.1246603396230893E-6</v>
      </c>
      <c r="O3420" s="2" t="s">
        <v>9316</v>
      </c>
      <c r="P3420" s="2">
        <v>11.0</v>
      </c>
      <c r="Q3420" s="2" t="s">
        <v>9318</v>
      </c>
    </row>
    <row r="3421">
      <c r="A3421" s="54">
        <v>46211.0</v>
      </c>
      <c r="B3421" s="2" t="s">
        <v>1189</v>
      </c>
      <c r="C3421" s="2" t="s">
        <v>303</v>
      </c>
      <c r="D3421" s="2">
        <v>0.0</v>
      </c>
      <c r="E3421" s="53">
        <v>0.14936505478782075</v>
      </c>
      <c r="F3421" s="53">
        <v>0.07931224798590082</v>
      </c>
      <c r="G3421" s="53">
        <v>0.057719226153472004</v>
      </c>
      <c r="H3421" s="53">
        <v>0.04859350861123233</v>
      </c>
      <c r="I3421" s="53">
        <v>0.04137506895352728</v>
      </c>
      <c r="J3421" s="53">
        <v>0.034092135054728766</v>
      </c>
      <c r="K3421" s="53">
        <v>0.045905680604100385</v>
      </c>
      <c r="L3421" s="94">
        <v>0.0033315090677556464</v>
      </c>
      <c r="M3421" s="94">
        <v>0.0011622736725898659</v>
      </c>
      <c r="N3421" s="94">
        <v>0.0021073315117256784</v>
      </c>
      <c r="O3421" s="2" t="s">
        <v>9319</v>
      </c>
      <c r="P3421" s="2">
        <v>99.0</v>
      </c>
      <c r="Q3421" s="2" t="s">
        <v>9320</v>
      </c>
    </row>
    <row r="3422">
      <c r="A3422" s="54">
        <v>46212.0</v>
      </c>
      <c r="B3422" s="2" t="s">
        <v>194</v>
      </c>
      <c r="C3422" s="2" t="s">
        <v>148</v>
      </c>
      <c r="D3422" s="2">
        <v>0.0</v>
      </c>
      <c r="E3422" s="53">
        <v>0.206</v>
      </c>
      <c r="F3422" s="53">
        <v>0.168</v>
      </c>
      <c r="G3422" s="53">
        <v>0.148</v>
      </c>
      <c r="H3422" s="53">
        <v>0.136</v>
      </c>
      <c r="I3422" s="53">
        <v>0.125</v>
      </c>
      <c r="J3422" s="53">
        <v>0.11</v>
      </c>
      <c r="K3422" s="53">
        <v>0.129</v>
      </c>
      <c r="L3422" s="94">
        <v>0.0219</v>
      </c>
      <c r="M3422" s="94">
        <v>0.0121</v>
      </c>
      <c r="N3422" s="94">
        <v>0.0166</v>
      </c>
      <c r="O3422" s="2" t="s">
        <v>9316</v>
      </c>
      <c r="P3422" s="2">
        <v>1.0</v>
      </c>
      <c r="Q3422" s="2" t="s">
        <v>9317</v>
      </c>
    </row>
    <row r="3423">
      <c r="A3423" s="54">
        <v>46212.0</v>
      </c>
      <c r="B3423" s="2" t="s">
        <v>145</v>
      </c>
      <c r="C3423" s="2" t="s">
        <v>148</v>
      </c>
      <c r="D3423" s="2">
        <v>0.0</v>
      </c>
      <c r="E3423" s="53">
        <v>0.133</v>
      </c>
      <c r="F3423" s="53">
        <v>0.099</v>
      </c>
      <c r="G3423" s="53">
        <v>0.08</v>
      </c>
      <c r="H3423" s="53">
        <v>0.069</v>
      </c>
      <c r="I3423" s="53">
        <v>0.057</v>
      </c>
      <c r="J3423" s="53">
        <v>0.056</v>
      </c>
      <c r="K3423" s="53">
        <v>0.068</v>
      </c>
      <c r="L3423" s="94">
        <v>0.0064</v>
      </c>
      <c r="M3423" s="94">
        <v>0.0031</v>
      </c>
      <c r="N3423" s="94">
        <v>0.0046</v>
      </c>
      <c r="O3423" s="2" t="s">
        <v>9316</v>
      </c>
      <c r="P3423" s="2">
        <v>2.0</v>
      </c>
      <c r="Q3423" s="2" t="s">
        <v>9317</v>
      </c>
    </row>
    <row r="3424">
      <c r="A3424" s="54">
        <v>46212.0</v>
      </c>
      <c r="B3424" s="2" t="s">
        <v>1801</v>
      </c>
      <c r="C3424" s="2" t="s">
        <v>148</v>
      </c>
      <c r="D3424" s="2">
        <v>0.0</v>
      </c>
      <c r="E3424" s="53">
        <v>0.0</v>
      </c>
      <c r="F3424" s="53">
        <v>0.0</v>
      </c>
      <c r="G3424" s="53">
        <v>0.0</v>
      </c>
      <c r="H3424" s="53">
        <v>0.0</v>
      </c>
      <c r="I3424" s="53">
        <v>0.0</v>
      </c>
      <c r="J3424" s="53">
        <v>0.0</v>
      </c>
      <c r="K3424" s="53">
        <v>0.0</v>
      </c>
      <c r="L3424" s="94">
        <v>0.0</v>
      </c>
      <c r="M3424" s="94">
        <v>0.0</v>
      </c>
      <c r="N3424" s="94">
        <v>0.0</v>
      </c>
      <c r="O3424" s="2" t="s">
        <v>9316</v>
      </c>
      <c r="P3424" s="2">
        <v>3.0</v>
      </c>
      <c r="Q3424" s="2" t="s">
        <v>9318</v>
      </c>
    </row>
    <row r="3425">
      <c r="A3425" s="54">
        <v>46212.0</v>
      </c>
      <c r="B3425" s="2" t="s">
        <v>932</v>
      </c>
      <c r="C3425" s="2" t="s">
        <v>148</v>
      </c>
      <c r="D3425" s="2">
        <v>0.0</v>
      </c>
      <c r="E3425" s="53">
        <v>0.14986738788474846</v>
      </c>
      <c r="F3425" s="53">
        <v>0.08309394915662371</v>
      </c>
      <c r="G3425" s="53">
        <v>0.0633705160434465</v>
      </c>
      <c r="H3425" s="53">
        <v>0.054711283522093965</v>
      </c>
      <c r="I3425" s="53">
        <v>0.04707690739697081</v>
      </c>
      <c r="J3425" s="53">
        <v>0.032672878905689366</v>
      </c>
      <c r="K3425" s="53">
        <v>0.04802169747456793</v>
      </c>
      <c r="L3425" s="94">
        <v>0.00401582230361271</v>
      </c>
      <c r="M3425" s="94">
        <v>0.0010675170159858412</v>
      </c>
      <c r="N3425" s="94">
        <v>0.002306083428338924</v>
      </c>
      <c r="O3425" s="2" t="s">
        <v>9316</v>
      </c>
      <c r="P3425" s="2">
        <v>4.0</v>
      </c>
      <c r="Q3425" s="2" t="s">
        <v>9318</v>
      </c>
    </row>
    <row r="3426">
      <c r="A3426" s="54">
        <v>46212.0</v>
      </c>
      <c r="B3426" s="2" t="s">
        <v>515</v>
      </c>
      <c r="C3426" s="2" t="s">
        <v>148</v>
      </c>
      <c r="D3426" s="2">
        <v>0.0</v>
      </c>
      <c r="E3426" s="53">
        <v>0.003079527068297767</v>
      </c>
      <c r="F3426" s="53">
        <v>0.011323345095222996</v>
      </c>
      <c r="G3426" s="53">
        <v>0.015319883836743058</v>
      </c>
      <c r="H3426" s="53">
        <v>0.01710515500801447</v>
      </c>
      <c r="I3426" s="53">
        <v>0.01847485517039457</v>
      </c>
      <c r="J3426" s="53">
        <v>0.008246877797340131</v>
      </c>
      <c r="K3426" s="53">
        <v>0.011783380817041594</v>
      </c>
      <c r="L3426" s="94">
        <v>2.346988407713012E-4</v>
      </c>
      <c r="M3426" s="94">
        <v>6.801099340426161E-5</v>
      </c>
      <c r="N3426" s="94">
        <v>1.3884806347942382E-4</v>
      </c>
      <c r="O3426" s="2" t="s">
        <v>9316</v>
      </c>
      <c r="P3426" s="2">
        <v>5.0</v>
      </c>
      <c r="Q3426" s="2" t="s">
        <v>9318</v>
      </c>
    </row>
    <row r="3427">
      <c r="A3427" s="54">
        <v>46212.0</v>
      </c>
      <c r="B3427" s="2" t="s">
        <v>229</v>
      </c>
      <c r="C3427" s="2" t="s">
        <v>148</v>
      </c>
      <c r="D3427" s="2">
        <v>0.0</v>
      </c>
      <c r="E3427" s="53">
        <v>0.029280635464316265</v>
      </c>
      <c r="F3427" s="53">
        <v>0.04990024478220507</v>
      </c>
      <c r="G3427" s="53">
        <v>0.055849362089785415</v>
      </c>
      <c r="H3427" s="53">
        <v>0.0574642193017215</v>
      </c>
      <c r="I3427" s="53">
        <v>0.05762802332604449</v>
      </c>
      <c r="J3427" s="53">
        <v>0.10413623982678621</v>
      </c>
      <c r="K3427" s="53">
        <v>0.07999280095828581</v>
      </c>
      <c r="L3427" s="94">
        <v>0.0031191512458359602</v>
      </c>
      <c r="M3427" s="94">
        <v>0.010844356445261936</v>
      </c>
      <c r="N3427" s="94">
        <v>0.006398848205151932</v>
      </c>
      <c r="O3427" s="2" t="s">
        <v>9316</v>
      </c>
      <c r="P3427" s="2">
        <v>6.0</v>
      </c>
      <c r="Q3427" s="2" t="s">
        <v>9317</v>
      </c>
    </row>
    <row r="3428">
      <c r="A3428" s="54">
        <v>46212.0</v>
      </c>
      <c r="B3428" s="2" t="s">
        <v>178</v>
      </c>
      <c r="C3428" s="2" t="s">
        <v>148</v>
      </c>
      <c r="D3428" s="2">
        <v>0.0</v>
      </c>
      <c r="E3428" s="53">
        <v>0.008125917397233104</v>
      </c>
      <c r="F3428" s="53">
        <v>0.018302637172464126</v>
      </c>
      <c r="G3428" s="53">
        <v>0.020852874789437016</v>
      </c>
      <c r="H3428" s="53">
        <v>0.021260093259638176</v>
      </c>
      <c r="I3428" s="53">
        <v>0.020859140327309678</v>
      </c>
      <c r="J3428" s="53">
        <v>0.05091938302359927</v>
      </c>
      <c r="K3428" s="53">
        <v>0.03588612890651814</v>
      </c>
      <c r="L3428" s="94">
        <v>4.348423869839379E-4</v>
      </c>
      <c r="M3428" s="94">
        <v>0.002592783567504009</v>
      </c>
      <c r="N3428" s="94">
        <v>0.0012878142478952369</v>
      </c>
      <c r="O3428" s="2" t="s">
        <v>9316</v>
      </c>
      <c r="P3428" s="2">
        <v>7.0</v>
      </c>
      <c r="Q3428" s="2" t="s">
        <v>9318</v>
      </c>
    </row>
    <row r="3429">
      <c r="A3429" s="54">
        <v>46212.0</v>
      </c>
      <c r="B3429" s="2" t="s">
        <v>1876</v>
      </c>
      <c r="C3429" s="2" t="s">
        <v>148</v>
      </c>
      <c r="D3429" s="2">
        <v>0.0</v>
      </c>
      <c r="E3429" s="53">
        <v>0.0</v>
      </c>
      <c r="F3429" s="53">
        <v>0.0</v>
      </c>
      <c r="G3429" s="53">
        <v>0.0</v>
      </c>
      <c r="H3429" s="53">
        <v>0.0</v>
      </c>
      <c r="I3429" s="53">
        <v>0.0</v>
      </c>
      <c r="J3429" s="53">
        <v>0.0</v>
      </c>
      <c r="K3429" s="53">
        <v>0.0</v>
      </c>
      <c r="L3429" s="94">
        <v>0.0</v>
      </c>
      <c r="M3429" s="94">
        <v>0.0</v>
      </c>
      <c r="N3429" s="94">
        <v>0.0</v>
      </c>
      <c r="O3429" s="2" t="s">
        <v>9316</v>
      </c>
      <c r="P3429" s="2">
        <v>8.0</v>
      </c>
      <c r="Q3429" s="2" t="s">
        <v>9318</v>
      </c>
    </row>
    <row r="3430">
      <c r="A3430" s="54">
        <v>46212.0</v>
      </c>
      <c r="B3430" s="2" t="s">
        <v>687</v>
      </c>
      <c r="C3430" s="2" t="s">
        <v>148</v>
      </c>
      <c r="D3430" s="2">
        <v>0.0</v>
      </c>
      <c r="E3430" s="53">
        <v>0.018244320012224164</v>
      </c>
      <c r="F3430" s="53">
        <v>0.027561101534782074</v>
      </c>
      <c r="G3430" s="53">
        <v>0.027720646677712762</v>
      </c>
      <c r="H3430" s="53">
        <v>0.02668627321464119</v>
      </c>
      <c r="I3430" s="53">
        <v>0.02485163606883587</v>
      </c>
      <c r="J3430" s="53">
        <v>0.0058461025012057225</v>
      </c>
      <c r="K3430" s="53">
        <v>0.016783374589459242</v>
      </c>
      <c r="L3430" s="94">
        <v>7.684342522305876E-4</v>
      </c>
      <c r="M3430" s="94">
        <v>3.41769144546038E-5</v>
      </c>
      <c r="N3430" s="94">
        <v>2.816816626101062E-4</v>
      </c>
      <c r="O3430" s="2" t="s">
        <v>9316</v>
      </c>
      <c r="P3430" s="2">
        <v>9.0</v>
      </c>
      <c r="Q3430" s="2" t="s">
        <v>9318</v>
      </c>
    </row>
    <row r="3431">
      <c r="A3431" s="54">
        <v>46212.0</v>
      </c>
      <c r="B3431" s="2" t="s">
        <v>301</v>
      </c>
      <c r="C3431" s="2" t="s">
        <v>148</v>
      </c>
      <c r="D3431" s="2">
        <v>0.0</v>
      </c>
      <c r="E3431" s="53">
        <v>0.006</v>
      </c>
      <c r="F3431" s="53">
        <v>0.023</v>
      </c>
      <c r="G3431" s="53">
        <v>0.031</v>
      </c>
      <c r="H3431" s="53">
        <v>0.034</v>
      </c>
      <c r="I3431" s="53">
        <v>0.037000000000000005</v>
      </c>
      <c r="J3431" s="53">
        <v>0.027000000000000003</v>
      </c>
      <c r="K3431" s="53">
        <v>0.028999999999999998</v>
      </c>
      <c r="L3431" s="94">
        <v>9.0E-4</v>
      </c>
      <c r="M3431" s="94">
        <v>7.0E-4</v>
      </c>
      <c r="N3431" s="94">
        <v>8.0E-4</v>
      </c>
      <c r="O3431" s="2" t="s">
        <v>9316</v>
      </c>
      <c r="P3431" s="2">
        <v>10.0</v>
      </c>
      <c r="Q3431" s="2" t="s">
        <v>9317</v>
      </c>
    </row>
    <row r="3432">
      <c r="A3432" s="54">
        <v>46212.0</v>
      </c>
      <c r="B3432" s="2" t="s">
        <v>450</v>
      </c>
      <c r="C3432" s="2" t="s">
        <v>148</v>
      </c>
      <c r="D3432" s="2">
        <v>0.0</v>
      </c>
      <c r="E3432" s="53">
        <v>0.0</v>
      </c>
      <c r="F3432" s="53">
        <v>0.0</v>
      </c>
      <c r="G3432" s="53">
        <v>0.0</v>
      </c>
      <c r="H3432" s="53">
        <v>0.0</v>
      </c>
      <c r="I3432" s="53">
        <v>0.0</v>
      </c>
      <c r="J3432" s="53">
        <v>0.0021047276578855557</v>
      </c>
      <c r="K3432" s="53">
        <v>0.0010523638289427779</v>
      </c>
      <c r="L3432" s="94">
        <v>0.0</v>
      </c>
      <c r="M3432" s="94">
        <v>4.429878513868417E-6</v>
      </c>
      <c r="N3432" s="94">
        <v>1.1074696284671043E-6</v>
      </c>
      <c r="O3432" s="2" t="s">
        <v>9316</v>
      </c>
      <c r="P3432" s="2">
        <v>11.0</v>
      </c>
      <c r="Q3432" s="2" t="s">
        <v>9318</v>
      </c>
    </row>
    <row r="3433">
      <c r="A3433" s="54">
        <v>46212.0</v>
      </c>
      <c r="B3433" s="2" t="s">
        <v>1189</v>
      </c>
      <c r="C3433" s="2" t="s">
        <v>148</v>
      </c>
      <c r="D3433" s="2">
        <v>0.0</v>
      </c>
      <c r="E3433" s="53">
        <v>0.2000073884232223</v>
      </c>
      <c r="F3433" s="53">
        <v>0.12831019159228635</v>
      </c>
      <c r="G3433" s="53">
        <v>0.096219274358768</v>
      </c>
      <c r="H3433" s="53">
        <v>0.07959122605062909</v>
      </c>
      <c r="I3433" s="53">
        <v>0.06336071033547244</v>
      </c>
      <c r="J3433" s="53">
        <v>0.033818288060616916</v>
      </c>
      <c r="K3433" s="53">
        <v>0.06501878120969246</v>
      </c>
      <c r="L3433" s="94">
        <v>0.009258148758127869</v>
      </c>
      <c r="M3433" s="94">
        <v>0.0011436766073508646</v>
      </c>
      <c r="N3433" s="94">
        <v>0.0042274419099938565</v>
      </c>
      <c r="O3433" s="2" t="s">
        <v>9319</v>
      </c>
      <c r="P3433" s="2">
        <v>99.0</v>
      </c>
      <c r="Q3433" s="2" t="s">
        <v>9320</v>
      </c>
    </row>
    <row r="3434">
      <c r="A3434" s="54">
        <v>46213.0</v>
      </c>
      <c r="B3434" s="2" t="s">
        <v>194</v>
      </c>
      <c r="C3434" s="2" t="s">
        <v>196</v>
      </c>
      <c r="D3434" s="2">
        <v>0.0</v>
      </c>
      <c r="E3434" s="53">
        <v>0.004</v>
      </c>
      <c r="F3434" s="53">
        <v>0.021</v>
      </c>
      <c r="G3434" s="53">
        <v>0.037</v>
      </c>
      <c r="H3434" s="53">
        <v>0.047</v>
      </c>
      <c r="I3434" s="53">
        <v>0.059</v>
      </c>
      <c r="J3434" s="53">
        <v>0.11</v>
      </c>
      <c r="K3434" s="53">
        <v>0.073</v>
      </c>
      <c r="L3434" s="94">
        <v>0.0014</v>
      </c>
      <c r="M3434" s="94">
        <v>0.0121</v>
      </c>
      <c r="N3434" s="94">
        <v>0.0053</v>
      </c>
      <c r="O3434" s="2" t="s">
        <v>9316</v>
      </c>
      <c r="P3434" s="2">
        <v>1.0</v>
      </c>
      <c r="Q3434" s="2" t="s">
        <v>9317</v>
      </c>
    </row>
    <row r="3435">
      <c r="A3435" s="54">
        <v>46213.0</v>
      </c>
      <c r="B3435" s="2" t="s">
        <v>145</v>
      </c>
      <c r="C3435" s="2" t="s">
        <v>196</v>
      </c>
      <c r="D3435" s="2">
        <v>0.0</v>
      </c>
      <c r="E3435" s="53">
        <v>0.0</v>
      </c>
      <c r="F3435" s="53">
        <v>0.003</v>
      </c>
      <c r="G3435" s="53">
        <v>0.008</v>
      </c>
      <c r="H3435" s="53">
        <v>0.012</v>
      </c>
      <c r="I3435" s="53">
        <v>0.018</v>
      </c>
      <c r="J3435" s="53">
        <v>0.055</v>
      </c>
      <c r="K3435" s="53">
        <v>0.032</v>
      </c>
      <c r="L3435" s="94">
        <v>1.0E-4</v>
      </c>
      <c r="M3435" s="94">
        <v>0.003</v>
      </c>
      <c r="N3435" s="94">
        <v>0.001</v>
      </c>
      <c r="O3435" s="2" t="s">
        <v>9316</v>
      </c>
      <c r="P3435" s="2">
        <v>2.0</v>
      </c>
      <c r="Q3435" s="2" t="s">
        <v>9317</v>
      </c>
    </row>
    <row r="3436">
      <c r="A3436" s="54">
        <v>46213.0</v>
      </c>
      <c r="B3436" s="2" t="s">
        <v>1801</v>
      </c>
      <c r="C3436" s="2" t="s">
        <v>196</v>
      </c>
      <c r="D3436" s="2">
        <v>0.0</v>
      </c>
      <c r="E3436" s="53">
        <v>0.0</v>
      </c>
      <c r="F3436" s="53">
        <v>0.0</v>
      </c>
      <c r="G3436" s="53">
        <v>0.0</v>
      </c>
      <c r="H3436" s="53">
        <v>0.0</v>
      </c>
      <c r="I3436" s="53">
        <v>0.0</v>
      </c>
      <c r="J3436" s="53">
        <v>0.0</v>
      </c>
      <c r="K3436" s="53">
        <v>0.0</v>
      </c>
      <c r="L3436" s="94">
        <v>0.0</v>
      </c>
      <c r="M3436" s="94">
        <v>0.0</v>
      </c>
      <c r="N3436" s="94">
        <v>0.0</v>
      </c>
      <c r="O3436" s="2" t="s">
        <v>9316</v>
      </c>
      <c r="P3436" s="2">
        <v>3.0</v>
      </c>
      <c r="Q3436" s="2" t="s">
        <v>9318</v>
      </c>
    </row>
    <row r="3437">
      <c r="A3437" s="54">
        <v>46213.0</v>
      </c>
      <c r="B3437" s="2" t="s">
        <v>932</v>
      </c>
      <c r="C3437" s="2" t="s">
        <v>196</v>
      </c>
      <c r="D3437" s="2">
        <v>0.0</v>
      </c>
      <c r="E3437" s="53">
        <v>3.1993794932752974E-4</v>
      </c>
      <c r="F3437" s="53">
        <v>0.0036317031876702288</v>
      </c>
      <c r="G3437" s="53">
        <v>0.007094095872088565</v>
      </c>
      <c r="H3437" s="53">
        <v>0.00947029491627786</v>
      </c>
      <c r="I3437" s="53">
        <v>0.0121663964662</v>
      </c>
      <c r="J3437" s="53">
        <v>0.032410526745120016</v>
      </c>
      <c r="K3437" s="53">
        <v>0.01975231130860429</v>
      </c>
      <c r="L3437" s="94">
        <v>5.032619624238402E-5</v>
      </c>
      <c r="M3437" s="94">
        <v>0.0010504422438961398</v>
      </c>
      <c r="N3437" s="94">
        <v>3.901538020320169E-4</v>
      </c>
      <c r="O3437" s="2" t="s">
        <v>9316</v>
      </c>
      <c r="P3437" s="2">
        <v>4.0</v>
      </c>
      <c r="Q3437" s="2" t="s">
        <v>9318</v>
      </c>
    </row>
    <row r="3438">
      <c r="A3438" s="54">
        <v>46213.0</v>
      </c>
      <c r="B3438" s="2" t="s">
        <v>515</v>
      </c>
      <c r="C3438" s="2" t="s">
        <v>196</v>
      </c>
      <c r="D3438" s="2">
        <v>0.0</v>
      </c>
      <c r="E3438" s="53">
        <v>0.0</v>
      </c>
      <c r="F3438" s="53">
        <v>0.0</v>
      </c>
      <c r="G3438" s="53">
        <v>0.0</v>
      </c>
      <c r="H3438" s="53">
        <v>0.0</v>
      </c>
      <c r="I3438" s="53">
        <v>0.0</v>
      </c>
      <c r="J3438" s="53">
        <v>0.008183607307716</v>
      </c>
      <c r="K3438" s="53">
        <v>0.004091803653858</v>
      </c>
      <c r="L3438" s="94">
        <v>0.0</v>
      </c>
      <c r="M3438" s="94">
        <v>6.69714285669027E-5</v>
      </c>
      <c r="N3438" s="94">
        <v>1.6742857141725676E-5</v>
      </c>
      <c r="O3438" s="2" t="s">
        <v>9316</v>
      </c>
      <c r="P3438" s="2">
        <v>5.0</v>
      </c>
      <c r="Q3438" s="2" t="s">
        <v>9318</v>
      </c>
    </row>
    <row r="3439">
      <c r="A3439" s="54">
        <v>46213.0</v>
      </c>
      <c r="B3439" s="2" t="s">
        <v>229</v>
      </c>
      <c r="C3439" s="2" t="s">
        <v>196</v>
      </c>
      <c r="D3439" s="2">
        <v>0.0</v>
      </c>
      <c r="E3439" s="53">
        <v>0.05112509571156097</v>
      </c>
      <c r="F3439" s="53">
        <v>0.060221195342417454</v>
      </c>
      <c r="G3439" s="53">
        <v>0.06141948183091265</v>
      </c>
      <c r="H3439" s="53">
        <v>0.06098505416809646</v>
      </c>
      <c r="I3439" s="53">
        <v>0.059496182856515666</v>
      </c>
      <c r="J3439" s="53">
        <v>0.10330006106240533</v>
      </c>
      <c r="K3439" s="53">
        <v>0.08235977144665899</v>
      </c>
      <c r="L3439" s="94">
        <v>0.003772352748377809</v>
      </c>
      <c r="M3439" s="94">
        <v>0.01067090261549667</v>
      </c>
      <c r="N3439" s="94">
        <v>0.006783131952745905</v>
      </c>
      <c r="O3439" s="2" t="s">
        <v>9316</v>
      </c>
      <c r="P3439" s="2">
        <v>6.0</v>
      </c>
      <c r="Q3439" s="2" t="s">
        <v>9317</v>
      </c>
    </row>
    <row r="3440">
      <c r="A3440" s="54">
        <v>46213.0</v>
      </c>
      <c r="B3440" s="2" t="s">
        <v>178</v>
      </c>
      <c r="C3440" s="2" t="s">
        <v>196</v>
      </c>
      <c r="D3440" s="2">
        <v>0.0</v>
      </c>
      <c r="E3440" s="53">
        <v>0.011759957533686801</v>
      </c>
      <c r="F3440" s="53">
        <v>0.036856303607416784</v>
      </c>
      <c r="G3440" s="53">
        <v>0.047603794326623775</v>
      </c>
      <c r="H3440" s="53">
        <v>0.05182149655030272</v>
      </c>
      <c r="I3440" s="53">
        <v>0.054389545029343345</v>
      </c>
      <c r="J3440" s="53">
        <v>0.05051051760988229</v>
      </c>
      <c r="K3440" s="53">
        <v>0.04905715596825303</v>
      </c>
      <c r="L3440" s="94">
        <v>0.002266121234291498</v>
      </c>
      <c r="M3440" s="94">
        <v>0.002551312389218229</v>
      </c>
      <c r="N3440" s="94">
        <v>0.002406604551693504</v>
      </c>
      <c r="O3440" s="2" t="s">
        <v>9316</v>
      </c>
      <c r="P3440" s="2">
        <v>7.0</v>
      </c>
      <c r="Q3440" s="2" t="s">
        <v>9318</v>
      </c>
    </row>
    <row r="3441">
      <c r="A3441" s="54">
        <v>46213.0</v>
      </c>
      <c r="B3441" s="2" t="s">
        <v>1876</v>
      </c>
      <c r="C3441" s="2" t="s">
        <v>196</v>
      </c>
      <c r="D3441" s="2">
        <v>0.0</v>
      </c>
      <c r="E3441" s="53">
        <v>0.0</v>
      </c>
      <c r="F3441" s="53">
        <v>0.0</v>
      </c>
      <c r="G3441" s="53">
        <v>0.0</v>
      </c>
      <c r="H3441" s="53">
        <v>0.0</v>
      </c>
      <c r="I3441" s="53">
        <v>0.0</v>
      </c>
      <c r="J3441" s="53">
        <v>0.0</v>
      </c>
      <c r="K3441" s="53">
        <v>0.0</v>
      </c>
      <c r="L3441" s="94">
        <v>0.0</v>
      </c>
      <c r="M3441" s="94">
        <v>0.0</v>
      </c>
      <c r="N3441" s="94">
        <v>0.0</v>
      </c>
      <c r="O3441" s="2" t="s">
        <v>9316</v>
      </c>
      <c r="P3441" s="2">
        <v>8.0</v>
      </c>
      <c r="Q3441" s="2" t="s">
        <v>9318</v>
      </c>
    </row>
    <row r="3442">
      <c r="A3442" s="54">
        <v>46213.0</v>
      </c>
      <c r="B3442" s="2" t="s">
        <v>687</v>
      </c>
      <c r="C3442" s="2" t="s">
        <v>196</v>
      </c>
      <c r="D3442" s="2">
        <v>0.0</v>
      </c>
      <c r="E3442" s="53">
        <v>0.0</v>
      </c>
      <c r="F3442" s="53">
        <v>0.0</v>
      </c>
      <c r="G3442" s="53">
        <v>0.0</v>
      </c>
      <c r="H3442" s="53">
        <v>0.0</v>
      </c>
      <c r="I3442" s="53">
        <v>0.0</v>
      </c>
      <c r="J3442" s="53">
        <v>0.005801250888664132</v>
      </c>
      <c r="K3442" s="53">
        <v>0.002900625444332066</v>
      </c>
      <c r="L3442" s="94">
        <v>0.0</v>
      </c>
      <c r="M3442" s="94">
        <v>3.365451187322638E-5</v>
      </c>
      <c r="N3442" s="94">
        <v>8.413627968306595E-6</v>
      </c>
      <c r="O3442" s="2" t="s">
        <v>9316</v>
      </c>
      <c r="P3442" s="2">
        <v>9.0</v>
      </c>
      <c r="Q3442" s="2" t="s">
        <v>9318</v>
      </c>
    </row>
    <row r="3443">
      <c r="A3443" s="54">
        <v>46213.0</v>
      </c>
      <c r="B3443" s="2" t="s">
        <v>301</v>
      </c>
      <c r="C3443" s="2" t="s">
        <v>196</v>
      </c>
      <c r="D3443" s="2">
        <v>0.0</v>
      </c>
      <c r="E3443" s="53">
        <v>0.0</v>
      </c>
      <c r="F3443" s="53">
        <v>0.0</v>
      </c>
      <c r="G3443" s="53">
        <v>0.0</v>
      </c>
      <c r="H3443" s="53">
        <v>0.0</v>
      </c>
      <c r="I3443" s="53">
        <v>0.0</v>
      </c>
      <c r="J3443" s="53">
        <v>0.027000000000000003</v>
      </c>
      <c r="K3443" s="53">
        <v>0.013000000000000001</v>
      </c>
      <c r="L3443" s="94">
        <v>0.0</v>
      </c>
      <c r="M3443" s="94">
        <v>7.0E-4</v>
      </c>
      <c r="N3443" s="94">
        <v>2.0E-4</v>
      </c>
      <c r="O3443" s="2" t="s">
        <v>9316</v>
      </c>
      <c r="P3443" s="2">
        <v>10.0</v>
      </c>
      <c r="Q3443" s="2" t="s">
        <v>9317</v>
      </c>
    </row>
    <row r="3444">
      <c r="A3444" s="54">
        <v>46213.0</v>
      </c>
      <c r="B3444" s="2" t="s">
        <v>450</v>
      </c>
      <c r="C3444" s="2" t="s">
        <v>196</v>
      </c>
      <c r="D3444" s="2">
        <v>0.0</v>
      </c>
      <c r="E3444" s="53">
        <v>2.7219430910510974E-4</v>
      </c>
      <c r="F3444" s="53">
        <v>0.0033664506382175873</v>
      </c>
      <c r="G3444" s="53">
        <v>0.006824232436106646</v>
      </c>
      <c r="H3444" s="53">
        <v>0.009326651902338818</v>
      </c>
      <c r="I3444" s="53">
        <v>0.012330486490730994</v>
      </c>
      <c r="J3444" s="53">
        <v>0.0020885800741923884</v>
      </c>
      <c r="K3444" s="53">
        <v>0.004456406255149517</v>
      </c>
      <c r="L3444" s="94">
        <v>4.6570148342010045E-5</v>
      </c>
      <c r="M3444" s="94">
        <v>4.362166726313483E-6</v>
      </c>
      <c r="N3444" s="94">
        <v>1.9859556710935747E-5</v>
      </c>
      <c r="O3444" s="2" t="s">
        <v>9316</v>
      </c>
      <c r="P3444" s="2">
        <v>11.0</v>
      </c>
      <c r="Q3444" s="2" t="s">
        <v>9318</v>
      </c>
    </row>
    <row r="3445">
      <c r="A3445" s="54">
        <v>46213.0</v>
      </c>
      <c r="B3445" s="2" t="s">
        <v>1189</v>
      </c>
      <c r="C3445" s="2" t="s">
        <v>196</v>
      </c>
      <c r="D3445" s="2">
        <v>0.0</v>
      </c>
      <c r="E3445" s="53">
        <v>0.0</v>
      </c>
      <c r="F3445" s="53">
        <v>0.0</v>
      </c>
      <c r="G3445" s="53">
        <v>0.0</v>
      </c>
      <c r="H3445" s="53">
        <v>0.0</v>
      </c>
      <c r="I3445" s="53">
        <v>0.0</v>
      </c>
      <c r="J3445" s="53">
        <v>0.033546738652158924</v>
      </c>
      <c r="K3445" s="53">
        <v>0.016773369326079462</v>
      </c>
      <c r="L3445" s="94">
        <v>0.0</v>
      </c>
      <c r="M3445" s="94">
        <v>0.0011253836741962535</v>
      </c>
      <c r="N3445" s="94">
        <v>2.813459185490634E-4</v>
      </c>
      <c r="O3445" s="2" t="s">
        <v>9319</v>
      </c>
      <c r="P3445" s="2">
        <v>99.0</v>
      </c>
      <c r="Q3445" s="2" t="s">
        <v>9320</v>
      </c>
    </row>
    <row r="3446">
      <c r="A3446" s="54">
        <v>46214.0</v>
      </c>
      <c r="B3446" s="2" t="s">
        <v>194</v>
      </c>
      <c r="C3446" s="2" t="s">
        <v>288</v>
      </c>
      <c r="D3446" s="2">
        <v>1.0</v>
      </c>
      <c r="E3446" s="53">
        <v>0.108</v>
      </c>
      <c r="F3446" s="53">
        <v>0.145</v>
      </c>
      <c r="G3446" s="53">
        <v>0.162</v>
      </c>
      <c r="H3446" s="53">
        <v>0.17</v>
      </c>
      <c r="I3446" s="53">
        <v>0.176</v>
      </c>
      <c r="J3446" s="53">
        <v>0.109</v>
      </c>
      <c r="K3446" s="53">
        <v>0.136</v>
      </c>
      <c r="L3446" s="94">
        <v>0.7022</v>
      </c>
      <c r="M3446" s="94">
        <v>0.7939</v>
      </c>
      <c r="N3446" s="94">
        <v>0.7465</v>
      </c>
      <c r="O3446" s="2" t="s">
        <v>9316</v>
      </c>
      <c r="P3446" s="2">
        <v>1.0</v>
      </c>
      <c r="Q3446" s="2" t="s">
        <v>9317</v>
      </c>
    </row>
    <row r="3447">
      <c r="A3447" s="54">
        <v>46214.0</v>
      </c>
      <c r="B3447" s="2" t="s">
        <v>145</v>
      </c>
      <c r="C3447" s="2" t="s">
        <v>288</v>
      </c>
      <c r="D3447" s="2">
        <v>0.0</v>
      </c>
      <c r="E3447" s="53">
        <v>0.18</v>
      </c>
      <c r="F3447" s="53">
        <v>0.125</v>
      </c>
      <c r="G3447" s="53">
        <v>0.11</v>
      </c>
      <c r="H3447" s="53">
        <v>0.105</v>
      </c>
      <c r="I3447" s="53">
        <v>0.102</v>
      </c>
      <c r="J3447" s="53">
        <v>0.055</v>
      </c>
      <c r="K3447" s="53">
        <v>0.083</v>
      </c>
      <c r="L3447" s="94">
        <v>0.0121</v>
      </c>
      <c r="M3447" s="94">
        <v>0.003</v>
      </c>
      <c r="N3447" s="94">
        <v>0.0069</v>
      </c>
      <c r="O3447" s="2" t="s">
        <v>9316</v>
      </c>
      <c r="P3447" s="2">
        <v>2.0</v>
      </c>
      <c r="Q3447" s="2" t="s">
        <v>9317</v>
      </c>
    </row>
    <row r="3448">
      <c r="A3448" s="54">
        <v>46214.0</v>
      </c>
      <c r="B3448" s="2" t="s">
        <v>1801</v>
      </c>
      <c r="C3448" s="2" t="s">
        <v>288</v>
      </c>
      <c r="D3448" s="2">
        <v>0.0</v>
      </c>
      <c r="E3448" s="53">
        <v>0.0</v>
      </c>
      <c r="F3448" s="53">
        <v>0.0</v>
      </c>
      <c r="G3448" s="53">
        <v>0.0</v>
      </c>
      <c r="H3448" s="53">
        <v>0.0</v>
      </c>
      <c r="I3448" s="53">
        <v>0.0</v>
      </c>
      <c r="J3448" s="53">
        <v>0.0</v>
      </c>
      <c r="K3448" s="53">
        <v>0.0</v>
      </c>
      <c r="L3448" s="94">
        <v>0.0</v>
      </c>
      <c r="M3448" s="94">
        <v>0.0</v>
      </c>
      <c r="N3448" s="94">
        <v>0.0</v>
      </c>
      <c r="O3448" s="2" t="s">
        <v>9316</v>
      </c>
      <c r="P3448" s="2">
        <v>3.0</v>
      </c>
      <c r="Q3448" s="2" t="s">
        <v>9318</v>
      </c>
    </row>
    <row r="3449">
      <c r="A3449" s="54">
        <v>46214.0</v>
      </c>
      <c r="B3449" s="2" t="s">
        <v>932</v>
      </c>
      <c r="C3449" s="2" t="s">
        <v>288</v>
      </c>
      <c r="D3449" s="2">
        <v>0.0</v>
      </c>
      <c r="E3449" s="53">
        <v>1.2123381251277526E-4</v>
      </c>
      <c r="F3449" s="53">
        <v>0.0022355755452135627</v>
      </c>
      <c r="G3449" s="53">
        <v>0.005133533361563276</v>
      </c>
      <c r="H3449" s="53">
        <v>0.007430242793704049</v>
      </c>
      <c r="I3449" s="53">
        <v>0.010349553940904877</v>
      </c>
      <c r="J3449" s="53">
        <v>0.032150374216201316</v>
      </c>
      <c r="K3449" s="53">
        <v>0.018641953788882296</v>
      </c>
      <c r="L3449" s="94">
        <v>2.6353164774283146E-5</v>
      </c>
      <c r="M3449" s="94">
        <v>0.0010336465622417825</v>
      </c>
      <c r="N3449" s="94">
        <v>3.47522441066823E-4</v>
      </c>
      <c r="O3449" s="2" t="s">
        <v>9316</v>
      </c>
      <c r="P3449" s="2">
        <v>4.0</v>
      </c>
      <c r="Q3449" s="2" t="s">
        <v>9318</v>
      </c>
    </row>
    <row r="3450">
      <c r="A3450" s="54">
        <v>46214.0</v>
      </c>
      <c r="B3450" s="2" t="s">
        <v>515</v>
      </c>
      <c r="C3450" s="2" t="s">
        <v>288</v>
      </c>
      <c r="D3450" s="2">
        <v>0.0</v>
      </c>
      <c r="E3450" s="53">
        <v>5.198049013624215E-4</v>
      </c>
      <c r="F3450" s="53">
        <v>0.004652141496728624</v>
      </c>
      <c r="G3450" s="53">
        <v>0.008466571631606188</v>
      </c>
      <c r="H3450" s="53">
        <v>0.010963926116430434</v>
      </c>
      <c r="I3450" s="53">
        <v>0.013734318039329127</v>
      </c>
      <c r="J3450" s="53">
        <v>0.008120822232688233</v>
      </c>
      <c r="K3450" s="53">
        <v>0.00829369693214721</v>
      </c>
      <c r="L3450" s="94">
        <v>7.168283519311868E-5</v>
      </c>
      <c r="M3450" s="94">
        <v>6.59477537349235E-5</v>
      </c>
      <c r="N3450" s="94">
        <v>6.878540880230804E-5</v>
      </c>
      <c r="O3450" s="2" t="s">
        <v>9316</v>
      </c>
      <c r="P3450" s="2">
        <v>5.0</v>
      </c>
      <c r="Q3450" s="2" t="s">
        <v>9318</v>
      </c>
    </row>
    <row r="3451">
      <c r="A3451" s="54">
        <v>46214.0</v>
      </c>
      <c r="B3451" s="2" t="s">
        <v>229</v>
      </c>
      <c r="C3451" s="2" t="s">
        <v>288</v>
      </c>
      <c r="D3451" s="2">
        <v>1.0</v>
      </c>
      <c r="E3451" s="53">
        <v>0.06096741970665369</v>
      </c>
      <c r="F3451" s="53">
        <v>0.07505225487032643</v>
      </c>
      <c r="G3451" s="53">
        <v>0.08241619183389938</v>
      </c>
      <c r="H3451" s="53">
        <v>0.08589035471131978</v>
      </c>
      <c r="I3451" s="53">
        <v>0.08842185316790795</v>
      </c>
      <c r="J3451" s="53">
        <v>0.10247089304751378</v>
      </c>
      <c r="K3451" s="53">
        <v>0.09244354244070657</v>
      </c>
      <c r="L3451" s="94">
        <v>0.8419600450086033</v>
      </c>
      <c r="M3451" s="94">
        <v>0.8055584978269275</v>
      </c>
      <c r="N3451" s="94">
        <v>0.8236587236575734</v>
      </c>
      <c r="O3451" s="2" t="s">
        <v>9316</v>
      </c>
      <c r="P3451" s="2">
        <v>6.0</v>
      </c>
      <c r="Q3451" s="2" t="s">
        <v>9317</v>
      </c>
    </row>
    <row r="3452">
      <c r="A3452" s="54">
        <v>46214.0</v>
      </c>
      <c r="B3452" s="2" t="s">
        <v>178</v>
      </c>
      <c r="C3452" s="2" t="s">
        <v>288</v>
      </c>
      <c r="D3452" s="2">
        <v>0.0</v>
      </c>
      <c r="E3452" s="53">
        <v>0.033308014745431574</v>
      </c>
      <c r="F3452" s="53">
        <v>0.04865985130158113</v>
      </c>
      <c r="G3452" s="53">
        <v>0.05194394494013178</v>
      </c>
      <c r="H3452" s="53">
        <v>0.05281838842292816</v>
      </c>
      <c r="I3452" s="53">
        <v>0.05315273035259367</v>
      </c>
      <c r="J3452" s="53">
        <v>0.050105080234657214</v>
      </c>
      <c r="K3452" s="53">
        <v>0.051024512587394495</v>
      </c>
      <c r="L3452" s="94">
        <v>0.0026981734159434415</v>
      </c>
      <c r="M3452" s="94">
        <v>0.002510519065321437</v>
      </c>
      <c r="N3452" s="94">
        <v>0.0026035008847811792</v>
      </c>
      <c r="O3452" s="2" t="s">
        <v>9316</v>
      </c>
      <c r="P3452" s="2">
        <v>7.0</v>
      </c>
      <c r="Q3452" s="2" t="s">
        <v>9318</v>
      </c>
    </row>
    <row r="3453">
      <c r="A3453" s="54">
        <v>46214.0</v>
      </c>
      <c r="B3453" s="2" t="s">
        <v>1876</v>
      </c>
      <c r="C3453" s="2" t="s">
        <v>288</v>
      </c>
      <c r="D3453" s="2">
        <v>0.0</v>
      </c>
      <c r="E3453" s="53">
        <v>0.0</v>
      </c>
      <c r="F3453" s="53">
        <v>0.0</v>
      </c>
      <c r="G3453" s="53">
        <v>0.0</v>
      </c>
      <c r="H3453" s="53">
        <v>0.0</v>
      </c>
      <c r="I3453" s="53">
        <v>0.0</v>
      </c>
      <c r="J3453" s="53">
        <v>0.0</v>
      </c>
      <c r="K3453" s="53">
        <v>0.0</v>
      </c>
      <c r="L3453" s="94">
        <v>0.0</v>
      </c>
      <c r="M3453" s="94">
        <v>0.0</v>
      </c>
      <c r="N3453" s="94">
        <v>0.0</v>
      </c>
      <c r="O3453" s="2" t="s">
        <v>9316</v>
      </c>
      <c r="P3453" s="2">
        <v>8.0</v>
      </c>
      <c r="Q3453" s="2" t="s">
        <v>9318</v>
      </c>
    </row>
    <row r="3454">
      <c r="A3454" s="54">
        <v>46214.0</v>
      </c>
      <c r="B3454" s="2" t="s">
        <v>687</v>
      </c>
      <c r="C3454" s="2" t="s">
        <v>288</v>
      </c>
      <c r="D3454" s="2">
        <v>0.0</v>
      </c>
      <c r="E3454" s="53">
        <v>0.0</v>
      </c>
      <c r="F3454" s="53">
        <v>0.0</v>
      </c>
      <c r="G3454" s="53">
        <v>0.0</v>
      </c>
      <c r="H3454" s="53">
        <v>0.0</v>
      </c>
      <c r="I3454" s="53">
        <v>0.0</v>
      </c>
      <c r="J3454" s="53">
        <v>0.005756743380104154</v>
      </c>
      <c r="K3454" s="53">
        <v>0.002878371690052077</v>
      </c>
      <c r="L3454" s="94">
        <v>0.0</v>
      </c>
      <c r="M3454" s="94">
        <v>3.3140094344372996E-5</v>
      </c>
      <c r="N3454" s="94">
        <v>8.285023586093249E-6</v>
      </c>
      <c r="O3454" s="2" t="s">
        <v>9316</v>
      </c>
      <c r="P3454" s="2">
        <v>9.0</v>
      </c>
      <c r="Q3454" s="2" t="s">
        <v>9318</v>
      </c>
    </row>
    <row r="3455">
      <c r="A3455" s="54">
        <v>46214.0</v>
      </c>
      <c r="B3455" s="2" t="s">
        <v>301</v>
      </c>
      <c r="C3455" s="2" t="s">
        <v>288</v>
      </c>
      <c r="D3455" s="2">
        <v>0.0</v>
      </c>
      <c r="E3455" s="53">
        <v>0.0</v>
      </c>
      <c r="F3455" s="53">
        <v>0.0</v>
      </c>
      <c r="G3455" s="53">
        <v>0.0</v>
      </c>
      <c r="H3455" s="53">
        <v>0.0</v>
      </c>
      <c r="I3455" s="53">
        <v>0.0</v>
      </c>
      <c r="J3455" s="53">
        <v>0.027000000000000003</v>
      </c>
      <c r="K3455" s="53">
        <v>0.013000000000000001</v>
      </c>
      <c r="L3455" s="94">
        <v>0.0</v>
      </c>
      <c r="M3455" s="94">
        <v>7.0E-4</v>
      </c>
      <c r="N3455" s="94">
        <v>2.0E-4</v>
      </c>
      <c r="O3455" s="2" t="s">
        <v>9316</v>
      </c>
      <c r="P3455" s="2">
        <v>10.0</v>
      </c>
      <c r="Q3455" s="2" t="s">
        <v>9317</v>
      </c>
    </row>
    <row r="3456">
      <c r="A3456" s="54">
        <v>46214.0</v>
      </c>
      <c r="B3456" s="2" t="s">
        <v>450</v>
      </c>
      <c r="C3456" s="2" t="s">
        <v>288</v>
      </c>
      <c r="D3456" s="2">
        <v>0.0</v>
      </c>
      <c r="E3456" s="53">
        <v>0.0</v>
      </c>
      <c r="F3456" s="53">
        <v>0.0</v>
      </c>
      <c r="G3456" s="53">
        <v>0.0</v>
      </c>
      <c r="H3456" s="53">
        <v>0.0</v>
      </c>
      <c r="I3456" s="53">
        <v>0.0</v>
      </c>
      <c r="J3456" s="53">
        <v>0.002072556375629039</v>
      </c>
      <c r="K3456" s="53">
        <v>0.0010362781878145194</v>
      </c>
      <c r="L3456" s="94">
        <v>0.0</v>
      </c>
      <c r="M3456" s="94">
        <v>4.2954899301605774E-6</v>
      </c>
      <c r="N3456" s="94">
        <v>1.0738724825401444E-6</v>
      </c>
      <c r="O3456" s="2" t="s">
        <v>9316</v>
      </c>
      <c r="P3456" s="2">
        <v>11.0</v>
      </c>
      <c r="Q3456" s="2" t="s">
        <v>9318</v>
      </c>
    </row>
    <row r="3457">
      <c r="A3457" s="54">
        <v>46214.0</v>
      </c>
      <c r="B3457" s="2" t="s">
        <v>1189</v>
      </c>
      <c r="C3457" s="2" t="s">
        <v>288</v>
      </c>
      <c r="D3457" s="2">
        <v>0.0</v>
      </c>
      <c r="E3457" s="53">
        <v>0.1081190667286097</v>
      </c>
      <c r="F3457" s="53">
        <v>0.06812386181177857</v>
      </c>
      <c r="G3457" s="53">
        <v>0.05312095571696948</v>
      </c>
      <c r="H3457" s="53">
        <v>0.04642969343408803</v>
      </c>
      <c r="I3457" s="53">
        <v>0.040911338433517866</v>
      </c>
      <c r="J3457" s="53">
        <v>0.03327746598757171</v>
      </c>
      <c r="K3457" s="53">
        <v>0.043199210852270596</v>
      </c>
      <c r="L3457" s="94">
        <v>0.0028218359362842324</v>
      </c>
      <c r="M3457" s="94">
        <v>0.0011073897425539921</v>
      </c>
      <c r="N3457" s="94">
        <v>0.0018661718182589337</v>
      </c>
      <c r="O3457" s="2" t="s">
        <v>9319</v>
      </c>
      <c r="P3457" s="2">
        <v>99.0</v>
      </c>
      <c r="Q3457" s="2" t="s">
        <v>9320</v>
      </c>
    </row>
    <row r="3458">
      <c r="A3458" s="54">
        <v>46215.0</v>
      </c>
      <c r="B3458" s="2" t="s">
        <v>194</v>
      </c>
      <c r="C3458" s="2" t="s">
        <v>256</v>
      </c>
      <c r="D3458" s="2">
        <v>0.0</v>
      </c>
      <c r="E3458" s="53">
        <v>0.184</v>
      </c>
      <c r="F3458" s="53">
        <v>0.123</v>
      </c>
      <c r="G3458" s="53">
        <v>0.098</v>
      </c>
      <c r="H3458" s="53">
        <v>0.087</v>
      </c>
      <c r="I3458" s="53">
        <v>0.078</v>
      </c>
      <c r="J3458" s="53">
        <v>0.116</v>
      </c>
      <c r="K3458" s="53">
        <v>0.107</v>
      </c>
      <c r="L3458" s="94">
        <v>0.0096</v>
      </c>
      <c r="M3458" s="94">
        <v>0.0135</v>
      </c>
      <c r="N3458" s="94">
        <v>0.0114</v>
      </c>
      <c r="O3458" s="2" t="s">
        <v>9316</v>
      </c>
      <c r="P3458" s="2">
        <v>1.0</v>
      </c>
      <c r="Q3458" s="2" t="s">
        <v>9317</v>
      </c>
    </row>
    <row r="3459">
      <c r="A3459" s="54">
        <v>46215.0</v>
      </c>
      <c r="B3459" s="2" t="s">
        <v>145</v>
      </c>
      <c r="C3459" s="2" t="s">
        <v>256</v>
      </c>
      <c r="D3459" s="2">
        <v>0.0</v>
      </c>
      <c r="E3459" s="53">
        <v>0.0</v>
      </c>
      <c r="F3459" s="53">
        <v>0.0</v>
      </c>
      <c r="G3459" s="53">
        <v>0.0</v>
      </c>
      <c r="H3459" s="53">
        <v>0.0</v>
      </c>
      <c r="I3459" s="53">
        <v>0.0</v>
      </c>
      <c r="J3459" s="53">
        <v>0.054</v>
      </c>
      <c r="K3459" s="53">
        <v>0.027</v>
      </c>
      <c r="L3459" s="94">
        <v>0.0</v>
      </c>
      <c r="M3459" s="94">
        <v>0.0029</v>
      </c>
      <c r="N3459" s="94">
        <v>7.0E-4</v>
      </c>
      <c r="O3459" s="2" t="s">
        <v>9316</v>
      </c>
      <c r="P3459" s="2">
        <v>2.0</v>
      </c>
      <c r="Q3459" s="2" t="s">
        <v>9317</v>
      </c>
    </row>
    <row r="3460">
      <c r="A3460" s="54">
        <v>46215.0</v>
      </c>
      <c r="B3460" s="2" t="s">
        <v>1801</v>
      </c>
      <c r="C3460" s="2" t="s">
        <v>256</v>
      </c>
      <c r="D3460" s="2">
        <v>0.0</v>
      </c>
      <c r="E3460" s="53">
        <v>0.0</v>
      </c>
      <c r="F3460" s="53">
        <v>0.0</v>
      </c>
      <c r="G3460" s="53">
        <v>0.0</v>
      </c>
      <c r="H3460" s="53">
        <v>0.0</v>
      </c>
      <c r="I3460" s="53">
        <v>0.0</v>
      </c>
      <c r="J3460" s="53">
        <v>0.0</v>
      </c>
      <c r="K3460" s="53">
        <v>0.0</v>
      </c>
      <c r="L3460" s="94">
        <v>0.0</v>
      </c>
      <c r="M3460" s="94">
        <v>0.0</v>
      </c>
      <c r="N3460" s="94">
        <v>0.0</v>
      </c>
      <c r="O3460" s="2" t="s">
        <v>9316</v>
      </c>
      <c r="P3460" s="2">
        <v>3.0</v>
      </c>
      <c r="Q3460" s="2" t="s">
        <v>9318</v>
      </c>
    </row>
    <row r="3461">
      <c r="A3461" s="54">
        <v>46215.0</v>
      </c>
      <c r="B3461" s="2" t="s">
        <v>932</v>
      </c>
      <c r="C3461" s="2" t="s">
        <v>256</v>
      </c>
      <c r="D3461" s="2">
        <v>0.0</v>
      </c>
      <c r="E3461" s="53">
        <v>0.0</v>
      </c>
      <c r="F3461" s="53">
        <v>0.0</v>
      </c>
      <c r="G3461" s="53">
        <v>0.0</v>
      </c>
      <c r="H3461" s="53">
        <v>0.0</v>
      </c>
      <c r="I3461" s="53">
        <v>0.0</v>
      </c>
      <c r="J3461" s="53">
        <v>0.03189240138990719</v>
      </c>
      <c r="K3461" s="53">
        <v>0.015946200694953595</v>
      </c>
      <c r="L3461" s="94">
        <v>0.0</v>
      </c>
      <c r="M3461" s="94">
        <v>0.0010171252664149541</v>
      </c>
      <c r="N3461" s="94">
        <v>2.5428131660373853E-4</v>
      </c>
      <c r="O3461" s="2" t="s">
        <v>9316</v>
      </c>
      <c r="P3461" s="2">
        <v>4.0</v>
      </c>
      <c r="Q3461" s="2" t="s">
        <v>9318</v>
      </c>
    </row>
    <row r="3462">
      <c r="A3462" s="54">
        <v>46215.0</v>
      </c>
      <c r="B3462" s="2" t="s">
        <v>515</v>
      </c>
      <c r="C3462" s="2" t="s">
        <v>256</v>
      </c>
      <c r="D3462" s="2">
        <v>0.0</v>
      </c>
      <c r="E3462" s="53">
        <v>0.034840871565454054</v>
      </c>
      <c r="F3462" s="53">
        <v>0.03808704119701499</v>
      </c>
      <c r="G3462" s="53">
        <v>0.03439197638250453</v>
      </c>
      <c r="H3462" s="53">
        <v>0.0313709926039838</v>
      </c>
      <c r="I3462" s="53">
        <v>0.02768100624607393</v>
      </c>
      <c r="J3462" s="53">
        <v>0.008058518848129966</v>
      </c>
      <c r="K3462" s="53">
        <v>0.02122524761531725</v>
      </c>
      <c r="L3462" s="94">
        <v>0.0011828080394947495</v>
      </c>
      <c r="M3462" s="94">
        <v>6.493972602566592E-5</v>
      </c>
      <c r="N3462" s="94">
        <v>4.5051113633153066E-4</v>
      </c>
      <c r="O3462" s="2" t="s">
        <v>9316</v>
      </c>
      <c r="P3462" s="2">
        <v>5.0</v>
      </c>
      <c r="Q3462" s="2" t="s">
        <v>9318</v>
      </c>
    </row>
    <row r="3463">
      <c r="A3463" s="54">
        <v>46215.0</v>
      </c>
      <c r="B3463" s="2" t="s">
        <v>229</v>
      </c>
      <c r="C3463" s="2" t="s">
        <v>256</v>
      </c>
      <c r="D3463" s="2">
        <v>0.0</v>
      </c>
      <c r="E3463" s="53">
        <v>0.13314148931572342</v>
      </c>
      <c r="F3463" s="53">
        <v>0.11179721565768205</v>
      </c>
      <c r="G3463" s="53">
        <v>0.09703831573336384</v>
      </c>
      <c r="H3463" s="53">
        <v>0.08734595560276574</v>
      </c>
      <c r="I3463" s="53">
        <v>0.0762147222227467</v>
      </c>
      <c r="J3463" s="53">
        <v>0.10967261701018834</v>
      </c>
      <c r="K3463" s="53">
        <v>0.10335546637177609</v>
      </c>
      <c r="L3463" s="94">
        <v>0.009416434720368008</v>
      </c>
      <c r="M3463" s="94">
        <v>0.012028082921863453</v>
      </c>
      <c r="N3463" s="94">
        <v>0.010682352428927337</v>
      </c>
      <c r="O3463" s="2" t="s">
        <v>9316</v>
      </c>
      <c r="P3463" s="2">
        <v>6.0</v>
      </c>
      <c r="Q3463" s="2" t="s">
        <v>9317</v>
      </c>
    </row>
    <row r="3464">
      <c r="A3464" s="54">
        <v>46215.0</v>
      </c>
      <c r="B3464" s="2" t="s">
        <v>178</v>
      </c>
      <c r="C3464" s="2" t="s">
        <v>256</v>
      </c>
      <c r="D3464" s="2">
        <v>0.0</v>
      </c>
      <c r="E3464" s="53">
        <v>8.772768461303894E-5</v>
      </c>
      <c r="F3464" s="53">
        <v>0.0019002460079139024</v>
      </c>
      <c r="G3464" s="53">
        <v>0.004597108209780782</v>
      </c>
      <c r="H3464" s="53">
        <v>0.006823062249184907</v>
      </c>
      <c r="I3464" s="53">
        <v>0.009735395898907607</v>
      </c>
      <c r="J3464" s="53">
        <v>0.049703039839329104</v>
      </c>
      <c r="K3464" s="53">
        <v>0.027150074024554945</v>
      </c>
      <c r="L3464" s="94">
        <v>2.1133403892433867E-5</v>
      </c>
      <c r="M3464" s="94">
        <v>0.0024703921692699362</v>
      </c>
      <c r="N3464" s="94">
        <v>7.371265195388132E-4</v>
      </c>
      <c r="O3464" s="2" t="s">
        <v>9316</v>
      </c>
      <c r="P3464" s="2">
        <v>7.0</v>
      </c>
      <c r="Q3464" s="2" t="s">
        <v>9318</v>
      </c>
    </row>
    <row r="3465">
      <c r="A3465" s="54">
        <v>46215.0</v>
      </c>
      <c r="B3465" s="2" t="s">
        <v>1876</v>
      </c>
      <c r="C3465" s="2" t="s">
        <v>256</v>
      </c>
      <c r="D3465" s="2">
        <v>0.0</v>
      </c>
      <c r="E3465" s="53">
        <v>0.0</v>
      </c>
      <c r="F3465" s="53">
        <v>0.0</v>
      </c>
      <c r="G3465" s="53">
        <v>0.0</v>
      </c>
      <c r="H3465" s="53">
        <v>0.0</v>
      </c>
      <c r="I3465" s="53">
        <v>0.0</v>
      </c>
      <c r="J3465" s="53">
        <v>0.0</v>
      </c>
      <c r="K3465" s="53">
        <v>0.0</v>
      </c>
      <c r="L3465" s="94">
        <v>0.0</v>
      </c>
      <c r="M3465" s="94">
        <v>0.0</v>
      </c>
      <c r="N3465" s="94">
        <v>0.0</v>
      </c>
      <c r="O3465" s="2" t="s">
        <v>9316</v>
      </c>
      <c r="P3465" s="2">
        <v>8.0</v>
      </c>
      <c r="Q3465" s="2" t="s">
        <v>9318</v>
      </c>
    </row>
    <row r="3466">
      <c r="A3466" s="54">
        <v>46215.0</v>
      </c>
      <c r="B3466" s="2" t="s">
        <v>687</v>
      </c>
      <c r="C3466" s="2" t="s">
        <v>256</v>
      </c>
      <c r="D3466" s="2">
        <v>0.0</v>
      </c>
      <c r="E3466" s="53">
        <v>0.0</v>
      </c>
      <c r="F3466" s="53">
        <v>0.0</v>
      </c>
      <c r="G3466" s="53">
        <v>0.0</v>
      </c>
      <c r="H3466" s="53">
        <v>0.0</v>
      </c>
      <c r="I3466" s="53">
        <v>0.0</v>
      </c>
      <c r="J3466" s="53">
        <v>0.00571257733554155</v>
      </c>
      <c r="K3466" s="53">
        <v>0.002856288667770775</v>
      </c>
      <c r="L3466" s="94">
        <v>0.0</v>
      </c>
      <c r="M3466" s="94">
        <v>3.2633539814543E-5</v>
      </c>
      <c r="N3466" s="94">
        <v>8.15838495363575E-6</v>
      </c>
      <c r="O3466" s="2" t="s">
        <v>9316</v>
      </c>
      <c r="P3466" s="2">
        <v>9.0</v>
      </c>
      <c r="Q3466" s="2" t="s">
        <v>9318</v>
      </c>
    </row>
    <row r="3467">
      <c r="A3467" s="54">
        <v>46215.0</v>
      </c>
      <c r="B3467" s="2" t="s">
        <v>301</v>
      </c>
      <c r="C3467" s="2" t="s">
        <v>256</v>
      </c>
      <c r="D3467" s="2">
        <v>0.0</v>
      </c>
      <c r="E3467" s="53">
        <v>0.0</v>
      </c>
      <c r="F3467" s="53">
        <v>0.002</v>
      </c>
      <c r="G3467" s="53">
        <v>0.006</v>
      </c>
      <c r="H3467" s="53">
        <v>0.008</v>
      </c>
      <c r="I3467" s="53">
        <v>0.011000000000000001</v>
      </c>
      <c r="J3467" s="53">
        <v>0.026000000000000002</v>
      </c>
      <c r="K3467" s="53">
        <v>0.016</v>
      </c>
      <c r="L3467" s="94">
        <v>0.0</v>
      </c>
      <c r="M3467" s="94">
        <v>7.0E-4</v>
      </c>
      <c r="N3467" s="94">
        <v>3.0E-4</v>
      </c>
      <c r="O3467" s="2" t="s">
        <v>9316</v>
      </c>
      <c r="P3467" s="2">
        <v>10.0</v>
      </c>
      <c r="Q3467" s="2" t="s">
        <v>9317</v>
      </c>
    </row>
    <row r="3468">
      <c r="A3468" s="54">
        <v>46215.0</v>
      </c>
      <c r="B3468" s="2" t="s">
        <v>450</v>
      </c>
      <c r="C3468" s="2" t="s">
        <v>256</v>
      </c>
      <c r="D3468" s="2">
        <v>0.0</v>
      </c>
      <c r="E3468" s="53">
        <v>4.4218095969031086E-4</v>
      </c>
      <c r="F3468" s="53">
        <v>0.0042907454372859396</v>
      </c>
      <c r="G3468" s="53">
        <v>0.00802221215225786</v>
      </c>
      <c r="H3468" s="53">
        <v>0.010529458013757917</v>
      </c>
      <c r="I3468" s="53">
        <v>0.013369044777139185</v>
      </c>
      <c r="J3468" s="53">
        <v>0.002056655611742134</v>
      </c>
      <c r="K3468" s="53">
        <v>0.005039433881999997</v>
      </c>
      <c r="L3468" s="94">
        <v>6.435588781583368E-5</v>
      </c>
      <c r="M3468" s="94">
        <v>4.229832305310412E-6</v>
      </c>
      <c r="N3468" s="94">
        <v>2.5395893851049557E-5</v>
      </c>
      <c r="O3468" s="2" t="s">
        <v>9316</v>
      </c>
      <c r="P3468" s="2">
        <v>11.0</v>
      </c>
      <c r="Q3468" s="2" t="s">
        <v>9318</v>
      </c>
    </row>
    <row r="3469">
      <c r="A3469" s="54">
        <v>46215.0</v>
      </c>
      <c r="B3469" s="2" t="s">
        <v>1189</v>
      </c>
      <c r="C3469" s="2" t="s">
        <v>256</v>
      </c>
      <c r="D3469" s="2">
        <v>0.0</v>
      </c>
      <c r="E3469" s="53">
        <v>0.0</v>
      </c>
      <c r="F3469" s="53">
        <v>0.0</v>
      </c>
      <c r="G3469" s="53">
        <v>0.0</v>
      </c>
      <c r="H3469" s="53">
        <v>0.0</v>
      </c>
      <c r="I3469" s="53">
        <v>0.0</v>
      </c>
      <c r="J3469" s="53">
        <v>0.03301044943917973</v>
      </c>
      <c r="K3469" s="53">
        <v>0.016505224719589866</v>
      </c>
      <c r="L3469" s="94">
        <v>0.0</v>
      </c>
      <c r="M3469" s="94">
        <v>0.0010896897721766414</v>
      </c>
      <c r="N3469" s="94">
        <v>2.7242244304416036E-4</v>
      </c>
      <c r="O3469" s="2" t="s">
        <v>9319</v>
      </c>
      <c r="P3469" s="2">
        <v>99.0</v>
      </c>
      <c r="Q3469" s="2" t="s">
        <v>9320</v>
      </c>
    </row>
    <row r="3470">
      <c r="A3470" s="54">
        <v>46216.0</v>
      </c>
      <c r="B3470" s="2" t="s">
        <v>194</v>
      </c>
      <c r="C3470" s="2" t="s">
        <v>180</v>
      </c>
      <c r="D3470" s="2">
        <v>0.0</v>
      </c>
      <c r="E3470" s="53">
        <v>0.241</v>
      </c>
      <c r="F3470" s="53">
        <v>0.142</v>
      </c>
      <c r="G3470" s="53">
        <v>0.108</v>
      </c>
      <c r="H3470" s="53">
        <v>0.093</v>
      </c>
      <c r="I3470" s="53">
        <v>0.081</v>
      </c>
      <c r="J3470" s="53">
        <v>0.115</v>
      </c>
      <c r="K3470" s="53">
        <v>0.112</v>
      </c>
      <c r="L3470" s="94">
        <v>0.0117</v>
      </c>
      <c r="M3470" s="94">
        <v>0.0132</v>
      </c>
      <c r="N3470" s="94">
        <v>0.0125</v>
      </c>
      <c r="O3470" s="2" t="s">
        <v>9316</v>
      </c>
      <c r="P3470" s="2">
        <v>1.0</v>
      </c>
      <c r="Q3470" s="2" t="s">
        <v>9317</v>
      </c>
    </row>
    <row r="3471">
      <c r="A3471" s="54">
        <v>46216.0</v>
      </c>
      <c r="B3471" s="2" t="s">
        <v>145</v>
      </c>
      <c r="C3471" s="2" t="s">
        <v>180</v>
      </c>
      <c r="D3471" s="2">
        <v>0.0</v>
      </c>
      <c r="E3471" s="53">
        <v>0.142</v>
      </c>
      <c r="F3471" s="53">
        <v>0.117</v>
      </c>
      <c r="G3471" s="53">
        <v>0.103</v>
      </c>
      <c r="H3471" s="53">
        <v>0.095</v>
      </c>
      <c r="I3471" s="53">
        <v>0.087</v>
      </c>
      <c r="J3471" s="53">
        <v>0.054</v>
      </c>
      <c r="K3471" s="53">
        <v>0.078</v>
      </c>
      <c r="L3471" s="94">
        <v>0.0106</v>
      </c>
      <c r="M3471" s="94">
        <v>0.0029</v>
      </c>
      <c r="N3471" s="94">
        <v>0.0061</v>
      </c>
      <c r="O3471" s="2" t="s">
        <v>9316</v>
      </c>
      <c r="P3471" s="2">
        <v>2.0</v>
      </c>
      <c r="Q3471" s="2" t="s">
        <v>9317</v>
      </c>
    </row>
    <row r="3472">
      <c r="A3472" s="54">
        <v>46216.0</v>
      </c>
      <c r="B3472" s="2" t="s">
        <v>1801</v>
      </c>
      <c r="C3472" s="2" t="s">
        <v>180</v>
      </c>
      <c r="D3472" s="2">
        <v>0.0</v>
      </c>
      <c r="E3472" s="53">
        <v>0.0</v>
      </c>
      <c r="F3472" s="53">
        <v>0.0</v>
      </c>
      <c r="G3472" s="53">
        <v>0.0</v>
      </c>
      <c r="H3472" s="53">
        <v>0.0</v>
      </c>
      <c r="I3472" s="53">
        <v>0.0</v>
      </c>
      <c r="J3472" s="53">
        <v>0.0</v>
      </c>
      <c r="K3472" s="53">
        <v>0.0</v>
      </c>
      <c r="L3472" s="94">
        <v>0.0</v>
      </c>
      <c r="M3472" s="94">
        <v>0.0</v>
      </c>
      <c r="N3472" s="94">
        <v>0.0</v>
      </c>
      <c r="O3472" s="2" t="s">
        <v>9316</v>
      </c>
      <c r="P3472" s="2">
        <v>3.0</v>
      </c>
      <c r="Q3472" s="2" t="s">
        <v>9318</v>
      </c>
    </row>
    <row r="3473">
      <c r="A3473" s="54">
        <v>46216.0</v>
      </c>
      <c r="B3473" s="2" t="s">
        <v>932</v>
      </c>
      <c r="C3473" s="2" t="s">
        <v>180</v>
      </c>
      <c r="D3473" s="2">
        <v>0.0</v>
      </c>
      <c r="E3473" s="53">
        <v>8.772768461303894E-5</v>
      </c>
      <c r="F3473" s="53">
        <v>0.0019002460079139024</v>
      </c>
      <c r="G3473" s="53">
        <v>0.004597108209780782</v>
      </c>
      <c r="H3473" s="53">
        <v>0.006823062249184907</v>
      </c>
      <c r="I3473" s="53">
        <v>0.009735395898907607</v>
      </c>
      <c r="J3473" s="53">
        <v>0.03163658854155885</v>
      </c>
      <c r="K3473" s="53">
        <v>0.018116848375669813</v>
      </c>
      <c r="L3473" s="94">
        <v>2.1133403892433867E-5</v>
      </c>
      <c r="M3473" s="94">
        <v>0.0010008737345478926</v>
      </c>
      <c r="N3473" s="94">
        <v>3.282201950670099E-4</v>
      </c>
      <c r="O3473" s="2" t="s">
        <v>9316</v>
      </c>
      <c r="P3473" s="2">
        <v>4.0</v>
      </c>
      <c r="Q3473" s="2" t="s">
        <v>9318</v>
      </c>
    </row>
    <row r="3474">
      <c r="A3474" s="54">
        <v>46216.0</v>
      </c>
      <c r="B3474" s="2" t="s">
        <v>515</v>
      </c>
      <c r="C3474" s="2" t="s">
        <v>180</v>
      </c>
      <c r="D3474" s="2">
        <v>0.0</v>
      </c>
      <c r="E3474" s="53">
        <v>0.0</v>
      </c>
      <c r="F3474" s="53">
        <v>0.0</v>
      </c>
      <c r="G3474" s="53">
        <v>0.0</v>
      </c>
      <c r="H3474" s="53">
        <v>0.0</v>
      </c>
      <c r="I3474" s="53">
        <v>0.0</v>
      </c>
      <c r="J3474" s="53">
        <v>0.007996693458486031</v>
      </c>
      <c r="K3474" s="53">
        <v>0.003998346729243016</v>
      </c>
      <c r="L3474" s="94">
        <v>0.0</v>
      </c>
      <c r="M3474" s="94">
        <v>6.394710626899328E-5</v>
      </c>
      <c r="N3474" s="94">
        <v>1.598677656724832E-5</v>
      </c>
      <c r="O3474" s="2" t="s">
        <v>9316</v>
      </c>
      <c r="P3474" s="2">
        <v>5.0</v>
      </c>
      <c r="Q3474" s="2" t="s">
        <v>9318</v>
      </c>
    </row>
    <row r="3475">
      <c r="A3475" s="54">
        <v>46216.0</v>
      </c>
      <c r="B3475" s="2" t="s">
        <v>229</v>
      </c>
      <c r="C3475" s="2" t="s">
        <v>180</v>
      </c>
      <c r="D3475" s="2">
        <v>0.0</v>
      </c>
      <c r="E3475" s="53">
        <v>0.07714331327413798</v>
      </c>
      <c r="F3475" s="53">
        <v>0.094638324763384</v>
      </c>
      <c r="G3475" s="53">
        <v>0.09784623774936164</v>
      </c>
      <c r="H3475" s="53">
        <v>0.09894081285833044</v>
      </c>
      <c r="I3475" s="53">
        <v>0.09998981928919456</v>
      </c>
      <c r="J3475" s="53">
        <v>0.10879291954870865</v>
      </c>
      <c r="K3475" s="53">
        <v>0.10331957864903515</v>
      </c>
      <c r="L3475" s="94">
        <v>0.009573886241704604</v>
      </c>
      <c r="M3475" s="94">
        <v>0.011835899343931793</v>
      </c>
      <c r="N3475" s="94">
        <v>0.01067493533221416</v>
      </c>
      <c r="O3475" s="2" t="s">
        <v>9316</v>
      </c>
      <c r="P3475" s="2">
        <v>6.0</v>
      </c>
      <c r="Q3475" s="2" t="s">
        <v>9317</v>
      </c>
    </row>
    <row r="3476">
      <c r="A3476" s="54">
        <v>46216.0</v>
      </c>
      <c r="B3476" s="2" t="s">
        <v>178</v>
      </c>
      <c r="C3476" s="2" t="s">
        <v>180</v>
      </c>
      <c r="D3476" s="2">
        <v>0.0</v>
      </c>
      <c r="E3476" s="53">
        <v>0.18337509962534956</v>
      </c>
      <c r="F3476" s="53">
        <v>0.14842494352329305</v>
      </c>
      <c r="G3476" s="53">
        <v>0.12274553327058585</v>
      </c>
      <c r="H3476" s="53">
        <v>0.10803820226483933</v>
      </c>
      <c r="I3476" s="53">
        <v>0.09327527670716118</v>
      </c>
      <c r="J3476" s="53">
        <v>0.049304365683770106</v>
      </c>
      <c r="K3476" s="53">
        <v>0.08602494947717798</v>
      </c>
      <c r="L3476" s="94">
        <v>0.015066465937880498</v>
      </c>
      <c r="M3476" s="94">
        <v>0.002430920475478927</v>
      </c>
      <c r="N3476" s="94">
        <v>0.007400291932551024</v>
      </c>
      <c r="O3476" s="2" t="s">
        <v>9316</v>
      </c>
      <c r="P3476" s="2">
        <v>7.0</v>
      </c>
      <c r="Q3476" s="2" t="s">
        <v>9318</v>
      </c>
    </row>
    <row r="3477">
      <c r="A3477" s="54">
        <v>46216.0</v>
      </c>
      <c r="B3477" s="2" t="s">
        <v>1876</v>
      </c>
      <c r="C3477" s="2" t="s">
        <v>180</v>
      </c>
      <c r="D3477" s="2">
        <v>0.0</v>
      </c>
      <c r="E3477" s="53">
        <v>0.0</v>
      </c>
      <c r="F3477" s="53">
        <v>0.0</v>
      </c>
      <c r="G3477" s="53">
        <v>0.0</v>
      </c>
      <c r="H3477" s="53">
        <v>0.0</v>
      </c>
      <c r="I3477" s="53">
        <v>0.0</v>
      </c>
      <c r="J3477" s="53">
        <v>0.0</v>
      </c>
      <c r="K3477" s="53">
        <v>0.0</v>
      </c>
      <c r="L3477" s="94">
        <v>0.0</v>
      </c>
      <c r="M3477" s="94">
        <v>0.0</v>
      </c>
      <c r="N3477" s="94">
        <v>0.0</v>
      </c>
      <c r="O3477" s="2" t="s">
        <v>9316</v>
      </c>
      <c r="P3477" s="2">
        <v>8.0</v>
      </c>
      <c r="Q3477" s="2" t="s">
        <v>9318</v>
      </c>
    </row>
    <row r="3478">
      <c r="A3478" s="54">
        <v>46216.0</v>
      </c>
      <c r="B3478" s="2" t="s">
        <v>687</v>
      </c>
      <c r="C3478" s="2" t="s">
        <v>180</v>
      </c>
      <c r="D3478" s="2">
        <v>0.0</v>
      </c>
      <c r="E3478" s="53">
        <v>0.0022284523959061565</v>
      </c>
      <c r="F3478" s="53">
        <v>0.009632397824620144</v>
      </c>
      <c r="G3478" s="53">
        <v>0.013753986193387701</v>
      </c>
      <c r="H3478" s="53">
        <v>0.01577636145768937</v>
      </c>
      <c r="I3478" s="53">
        <v>0.017505221016009594</v>
      </c>
      <c r="J3478" s="53">
        <v>0.005668750135246185</v>
      </c>
      <c r="K3478" s="53">
        <v>0.009711368164316943</v>
      </c>
      <c r="L3478" s="94">
        <v>1.891721362078995E-4</v>
      </c>
      <c r="M3478" s="94">
        <v>3.213472809585364E-5</v>
      </c>
      <c r="N3478" s="94">
        <v>9.431067162290864E-5</v>
      </c>
      <c r="O3478" s="2" t="s">
        <v>9316</v>
      </c>
      <c r="P3478" s="2">
        <v>9.0</v>
      </c>
      <c r="Q3478" s="2" t="s">
        <v>9318</v>
      </c>
    </row>
    <row r="3479">
      <c r="A3479" s="54">
        <v>46216.0</v>
      </c>
      <c r="B3479" s="2" t="s">
        <v>301</v>
      </c>
      <c r="C3479" s="2" t="s">
        <v>180</v>
      </c>
      <c r="D3479" s="2">
        <v>0.0</v>
      </c>
      <c r="E3479" s="53">
        <v>0.006</v>
      </c>
      <c r="F3479" s="53">
        <v>0.016</v>
      </c>
      <c r="G3479" s="53">
        <v>0.019</v>
      </c>
      <c r="H3479" s="53">
        <v>0.02</v>
      </c>
      <c r="I3479" s="53">
        <v>0.021</v>
      </c>
      <c r="J3479" s="53">
        <v>0.026000000000000002</v>
      </c>
      <c r="K3479" s="53">
        <v>0.023</v>
      </c>
      <c r="L3479" s="94">
        <v>4.0E-4</v>
      </c>
      <c r="M3479" s="94">
        <v>7.0E-4</v>
      </c>
      <c r="N3479" s="94">
        <v>5.0E-4</v>
      </c>
      <c r="O3479" s="2" t="s">
        <v>9316</v>
      </c>
      <c r="P3479" s="2">
        <v>10.0</v>
      </c>
      <c r="Q3479" s="2" t="s">
        <v>9317</v>
      </c>
    </row>
    <row r="3480">
      <c r="A3480" s="54">
        <v>46216.0</v>
      </c>
      <c r="B3480" s="2" t="s">
        <v>450</v>
      </c>
      <c r="C3480" s="2" t="s">
        <v>180</v>
      </c>
      <c r="D3480" s="2">
        <v>0.0</v>
      </c>
      <c r="E3480" s="53">
        <v>0.0</v>
      </c>
      <c r="F3480" s="53">
        <v>0.0</v>
      </c>
      <c r="G3480" s="53">
        <v>0.0</v>
      </c>
      <c r="H3480" s="53">
        <v>0.0</v>
      </c>
      <c r="I3480" s="53">
        <v>0.0</v>
      </c>
      <c r="J3480" s="53">
        <v>0.0020408768393702296</v>
      </c>
      <c r="K3480" s="53">
        <v>0.0010204384196851148</v>
      </c>
      <c r="L3480" s="94">
        <v>0.0</v>
      </c>
      <c r="M3480" s="94">
        <v>4.165178273477818E-6</v>
      </c>
      <c r="N3480" s="94">
        <v>1.0412945683694545E-6</v>
      </c>
      <c r="O3480" s="2" t="s">
        <v>9316</v>
      </c>
      <c r="P3480" s="2">
        <v>11.0</v>
      </c>
      <c r="Q3480" s="2" t="s">
        <v>9318</v>
      </c>
    </row>
    <row r="3481">
      <c r="A3481" s="54">
        <v>46216.0</v>
      </c>
      <c r="B3481" s="2" t="s">
        <v>1189</v>
      </c>
      <c r="C3481" s="2" t="s">
        <v>180</v>
      </c>
      <c r="D3481" s="2">
        <v>0.0</v>
      </c>
      <c r="E3481" s="53">
        <v>0.0</v>
      </c>
      <c r="F3481" s="53">
        <v>0.0</v>
      </c>
      <c r="G3481" s="53">
        <v>0.0</v>
      </c>
      <c r="H3481" s="53">
        <v>0.0</v>
      </c>
      <c r="I3481" s="53">
        <v>0.0</v>
      </c>
      <c r="J3481" s="53">
        <v>0.03274566859081853</v>
      </c>
      <c r="K3481" s="53">
        <v>0.016372834295409266</v>
      </c>
      <c r="L3481" s="94">
        <v>0.0</v>
      </c>
      <c r="M3481" s="94">
        <v>0.0010722788114597194</v>
      </c>
      <c r="N3481" s="94">
        <v>2.6806970286492984E-4</v>
      </c>
      <c r="O3481" s="2" t="s">
        <v>9319</v>
      </c>
      <c r="P3481" s="2">
        <v>99.0</v>
      </c>
      <c r="Q3481" s="2" t="s">
        <v>9320</v>
      </c>
    </row>
    <row r="3482">
      <c r="A3482" s="54">
        <v>46217.0</v>
      </c>
      <c r="B3482" s="2" t="s">
        <v>194</v>
      </c>
      <c r="C3482" s="2" t="s">
        <v>208</v>
      </c>
      <c r="D3482" s="2">
        <v>1.0</v>
      </c>
      <c r="E3482" s="53">
        <v>0.119</v>
      </c>
      <c r="F3482" s="53">
        <v>0.109</v>
      </c>
      <c r="G3482" s="53">
        <v>0.111</v>
      </c>
      <c r="H3482" s="53">
        <v>0.112</v>
      </c>
      <c r="I3482" s="53">
        <v>0.115</v>
      </c>
      <c r="J3482" s="53">
        <v>0.114</v>
      </c>
      <c r="K3482" s="53">
        <v>0.112</v>
      </c>
      <c r="L3482" s="94">
        <v>0.7903</v>
      </c>
      <c r="M3482" s="94">
        <v>0.785</v>
      </c>
      <c r="N3482" s="94">
        <v>0.7885</v>
      </c>
      <c r="O3482" s="2" t="s">
        <v>9316</v>
      </c>
      <c r="P3482" s="2">
        <v>1.0</v>
      </c>
      <c r="Q3482" s="2" t="s">
        <v>9317</v>
      </c>
    </row>
    <row r="3483">
      <c r="A3483" s="54">
        <v>46217.0</v>
      </c>
      <c r="B3483" s="2" t="s">
        <v>145</v>
      </c>
      <c r="C3483" s="2" t="s">
        <v>208</v>
      </c>
      <c r="D3483" s="2">
        <v>0.0</v>
      </c>
      <c r="E3483" s="53">
        <v>0.027</v>
      </c>
      <c r="F3483" s="53">
        <v>0.046</v>
      </c>
      <c r="G3483" s="53">
        <v>0.05</v>
      </c>
      <c r="H3483" s="53">
        <v>0.051</v>
      </c>
      <c r="I3483" s="53">
        <v>0.052</v>
      </c>
      <c r="J3483" s="53">
        <v>0.053</v>
      </c>
      <c r="K3483" s="53">
        <v>0.052</v>
      </c>
      <c r="L3483" s="94">
        <v>0.0025</v>
      </c>
      <c r="M3483" s="94">
        <v>0.0028</v>
      </c>
      <c r="N3483" s="94">
        <v>0.0027</v>
      </c>
      <c r="O3483" s="2" t="s">
        <v>9316</v>
      </c>
      <c r="P3483" s="2">
        <v>2.0</v>
      </c>
      <c r="Q3483" s="2" t="s">
        <v>9317</v>
      </c>
    </row>
    <row r="3484">
      <c r="A3484" s="54">
        <v>46217.0</v>
      </c>
      <c r="B3484" s="2" t="s">
        <v>1801</v>
      </c>
      <c r="C3484" s="2" t="s">
        <v>208</v>
      </c>
      <c r="D3484" s="2">
        <v>0.0</v>
      </c>
      <c r="E3484" s="53">
        <v>0.0</v>
      </c>
      <c r="F3484" s="53">
        <v>0.0</v>
      </c>
      <c r="G3484" s="53">
        <v>0.0</v>
      </c>
      <c r="H3484" s="53">
        <v>0.0</v>
      </c>
      <c r="I3484" s="53">
        <v>0.0</v>
      </c>
      <c r="J3484" s="53">
        <v>0.0</v>
      </c>
      <c r="K3484" s="53">
        <v>0.0</v>
      </c>
      <c r="L3484" s="94">
        <v>0.0</v>
      </c>
      <c r="M3484" s="94">
        <v>0.0</v>
      </c>
      <c r="N3484" s="94">
        <v>0.0</v>
      </c>
      <c r="O3484" s="2" t="s">
        <v>9316</v>
      </c>
      <c r="P3484" s="2">
        <v>3.0</v>
      </c>
      <c r="Q3484" s="2" t="s">
        <v>9318</v>
      </c>
    </row>
    <row r="3485">
      <c r="A3485" s="54">
        <v>46217.0</v>
      </c>
      <c r="B3485" s="2" t="s">
        <v>932</v>
      </c>
      <c r="C3485" s="2" t="s">
        <v>208</v>
      </c>
      <c r="D3485" s="2">
        <v>0.0</v>
      </c>
      <c r="E3485" s="53">
        <v>0.07972622486560325</v>
      </c>
      <c r="F3485" s="53">
        <v>0.07563791038953663</v>
      </c>
      <c r="G3485" s="53">
        <v>0.06637268925445226</v>
      </c>
      <c r="H3485" s="53">
        <v>0.05970184150959145</v>
      </c>
      <c r="I3485" s="53">
        <v>0.05185113431464359</v>
      </c>
      <c r="J3485" s="53">
        <v>0.03138291614835262</v>
      </c>
      <c r="K3485" s="53">
        <v>0.04887780270140244</v>
      </c>
      <c r="L3485" s="94">
        <v>0.004405333878868083</v>
      </c>
      <c r="M3485" s="94">
        <v>9.848874259745315E-4</v>
      </c>
      <c r="N3485" s="94">
        <v>0.002389039596917224</v>
      </c>
      <c r="O3485" s="2" t="s">
        <v>9316</v>
      </c>
      <c r="P3485" s="2">
        <v>4.0</v>
      </c>
      <c r="Q3485" s="2" t="s">
        <v>9318</v>
      </c>
    </row>
    <row r="3486">
      <c r="A3486" s="54">
        <v>46217.0</v>
      </c>
      <c r="B3486" s="2" t="s">
        <v>515</v>
      </c>
      <c r="C3486" s="2" t="s">
        <v>208</v>
      </c>
      <c r="D3486" s="2">
        <v>0.0</v>
      </c>
      <c r="E3486" s="53">
        <v>0.0</v>
      </c>
      <c r="F3486" s="53">
        <v>0.0</v>
      </c>
      <c r="G3486" s="53">
        <v>0.0</v>
      </c>
      <c r="H3486" s="53">
        <v>0.0</v>
      </c>
      <c r="I3486" s="53">
        <v>0.0</v>
      </c>
      <c r="J3486" s="53">
        <v>0.007935342396553757</v>
      </c>
      <c r="K3486" s="53">
        <v>0.003967671198276878</v>
      </c>
      <c r="L3486" s="94">
        <v>0.0</v>
      </c>
      <c r="M3486" s="94">
        <v>6.296965895054352E-5</v>
      </c>
      <c r="N3486" s="94">
        <v>1.574241473763588E-5</v>
      </c>
      <c r="O3486" s="2" t="s">
        <v>9316</v>
      </c>
      <c r="P3486" s="2">
        <v>5.0</v>
      </c>
      <c r="Q3486" s="2" t="s">
        <v>9318</v>
      </c>
    </row>
    <row r="3487">
      <c r="A3487" s="54">
        <v>46217.0</v>
      </c>
      <c r="B3487" s="2" t="s">
        <v>229</v>
      </c>
      <c r="C3487" s="2" t="s">
        <v>208</v>
      </c>
      <c r="D3487" s="2">
        <v>0.0</v>
      </c>
      <c r="E3487" s="53">
        <v>0.15165213100433922</v>
      </c>
      <c r="F3487" s="53">
        <v>0.09586375016932785</v>
      </c>
      <c r="G3487" s="53">
        <v>0.08893629815129131</v>
      </c>
      <c r="H3487" s="53">
        <v>0.09051685555745104</v>
      </c>
      <c r="I3487" s="53">
        <v>0.09634251158612094</v>
      </c>
      <c r="J3487" s="53">
        <v>0.10792058275330602</v>
      </c>
      <c r="K3487" s="53">
        <v>0.09842844045229866</v>
      </c>
      <c r="L3487" s="94">
        <v>0.007909665128855383</v>
      </c>
      <c r="M3487" s="94">
        <v>0.011646852181813171</v>
      </c>
      <c r="N3487" s="94">
        <v>0.009688157889871703</v>
      </c>
      <c r="O3487" s="2" t="s">
        <v>9316</v>
      </c>
      <c r="P3487" s="2">
        <v>6.0</v>
      </c>
      <c r="Q3487" s="2" t="s">
        <v>9317</v>
      </c>
    </row>
    <row r="3488">
      <c r="A3488" s="54">
        <v>46217.0</v>
      </c>
      <c r="B3488" s="2" t="s">
        <v>178</v>
      </c>
      <c r="C3488" s="2" t="s">
        <v>208</v>
      </c>
      <c r="D3488" s="2">
        <v>0.0</v>
      </c>
      <c r="E3488" s="53">
        <v>0.06652582858144752</v>
      </c>
      <c r="F3488" s="53">
        <v>0.052328301863299495</v>
      </c>
      <c r="G3488" s="53">
        <v>0.041921415167780786</v>
      </c>
      <c r="H3488" s="53">
        <v>0.03580492264714755</v>
      </c>
      <c r="I3488" s="53">
        <v>0.029398774117895057</v>
      </c>
      <c r="J3488" s="53">
        <v>0.04890902734246672</v>
      </c>
      <c r="K3488" s="53">
        <v>0.045415221255123754</v>
      </c>
      <c r="L3488" s="94">
        <v>0.001757405049669441</v>
      </c>
      <c r="M3488" s="94">
        <v>0.0023920929555861573</v>
      </c>
      <c r="N3488" s="94">
        <v>0.0020625423216518446</v>
      </c>
      <c r="O3488" s="2" t="s">
        <v>9316</v>
      </c>
      <c r="P3488" s="2">
        <v>7.0</v>
      </c>
      <c r="Q3488" s="2" t="s">
        <v>9318</v>
      </c>
    </row>
    <row r="3489">
      <c r="A3489" s="54">
        <v>46217.0</v>
      </c>
      <c r="B3489" s="2" t="s">
        <v>1876</v>
      </c>
      <c r="C3489" s="2" t="s">
        <v>208</v>
      </c>
      <c r="D3489" s="2">
        <v>0.0</v>
      </c>
      <c r="E3489" s="53">
        <v>0.0</v>
      </c>
      <c r="F3489" s="53">
        <v>0.0</v>
      </c>
      <c r="G3489" s="53">
        <v>0.0</v>
      </c>
      <c r="H3489" s="53">
        <v>0.0</v>
      </c>
      <c r="I3489" s="53">
        <v>0.0</v>
      </c>
      <c r="J3489" s="53">
        <v>0.0</v>
      </c>
      <c r="K3489" s="53">
        <v>0.0</v>
      </c>
      <c r="L3489" s="94">
        <v>0.0</v>
      </c>
      <c r="M3489" s="94">
        <v>0.0</v>
      </c>
      <c r="N3489" s="94">
        <v>0.0</v>
      </c>
      <c r="O3489" s="2" t="s">
        <v>9316</v>
      </c>
      <c r="P3489" s="2">
        <v>8.0</v>
      </c>
      <c r="Q3489" s="2" t="s">
        <v>9318</v>
      </c>
    </row>
    <row r="3490">
      <c r="A3490" s="54">
        <v>46217.0</v>
      </c>
      <c r="B3490" s="2" t="s">
        <v>687</v>
      </c>
      <c r="C3490" s="2" t="s">
        <v>208</v>
      </c>
      <c r="D3490" s="2">
        <v>0.0</v>
      </c>
      <c r="E3490" s="53">
        <v>0.0</v>
      </c>
      <c r="F3490" s="53">
        <v>0.0</v>
      </c>
      <c r="G3490" s="53">
        <v>0.0</v>
      </c>
      <c r="H3490" s="53">
        <v>0.0</v>
      </c>
      <c r="I3490" s="53">
        <v>0.0</v>
      </c>
      <c r="J3490" s="53">
        <v>0.005625259179586629</v>
      </c>
      <c r="K3490" s="53">
        <v>0.0028126295897933145</v>
      </c>
      <c r="L3490" s="94">
        <v>0.0</v>
      </c>
      <c r="M3490" s="94">
        <v>3.164354083752363E-5</v>
      </c>
      <c r="N3490" s="94">
        <v>7.910885209380908E-6</v>
      </c>
      <c r="O3490" s="2" t="s">
        <v>9316</v>
      </c>
      <c r="P3490" s="2">
        <v>9.0</v>
      </c>
      <c r="Q3490" s="2" t="s">
        <v>9318</v>
      </c>
    </row>
    <row r="3491">
      <c r="A3491" s="54">
        <v>46217.0</v>
      </c>
      <c r="B3491" s="2" t="s">
        <v>301</v>
      </c>
      <c r="C3491" s="2" t="s">
        <v>208</v>
      </c>
      <c r="D3491" s="2">
        <v>0.0</v>
      </c>
      <c r="E3491" s="53">
        <v>0.114</v>
      </c>
      <c r="F3491" s="53">
        <v>0.083</v>
      </c>
      <c r="G3491" s="53">
        <v>0.069</v>
      </c>
      <c r="H3491" s="53">
        <v>0.062</v>
      </c>
      <c r="I3491" s="53">
        <v>0.054000000000000006</v>
      </c>
      <c r="J3491" s="53">
        <v>0.026000000000000002</v>
      </c>
      <c r="K3491" s="53">
        <v>0.048</v>
      </c>
      <c r="L3491" s="94">
        <v>0.0048</v>
      </c>
      <c r="M3491" s="94">
        <v>7.0E-4</v>
      </c>
      <c r="N3491" s="94">
        <v>0.0023</v>
      </c>
      <c r="O3491" s="2" t="s">
        <v>9316</v>
      </c>
      <c r="P3491" s="2">
        <v>10.0</v>
      </c>
      <c r="Q3491" s="2" t="s">
        <v>9317</v>
      </c>
    </row>
    <row r="3492">
      <c r="A3492" s="54">
        <v>46217.0</v>
      </c>
      <c r="B3492" s="2" t="s">
        <v>450</v>
      </c>
      <c r="C3492" s="2" t="s">
        <v>208</v>
      </c>
      <c r="D3492" s="2">
        <v>0.0</v>
      </c>
      <c r="E3492" s="53">
        <v>0.0</v>
      </c>
      <c r="F3492" s="53">
        <v>0.0</v>
      </c>
      <c r="G3492" s="53">
        <v>0.0</v>
      </c>
      <c r="H3492" s="53">
        <v>0.0</v>
      </c>
      <c r="I3492" s="53">
        <v>0.0</v>
      </c>
      <c r="J3492" s="53">
        <v>0.0020252191225878674</v>
      </c>
      <c r="K3492" s="53">
        <v>0.0010126095612939337</v>
      </c>
      <c r="L3492" s="94">
        <v>0.0</v>
      </c>
      <c r="M3492" s="94">
        <v>4.101512494495571E-6</v>
      </c>
      <c r="N3492" s="94">
        <v>1.0253781236238928E-6</v>
      </c>
      <c r="O3492" s="2" t="s">
        <v>9316</v>
      </c>
      <c r="P3492" s="2">
        <v>11.0</v>
      </c>
      <c r="Q3492" s="2" t="s">
        <v>9318</v>
      </c>
    </row>
    <row r="3493">
      <c r="A3493" s="54">
        <v>46217.0</v>
      </c>
      <c r="B3493" s="2" t="s">
        <v>1189</v>
      </c>
      <c r="C3493" s="2" t="s">
        <v>208</v>
      </c>
      <c r="D3493" s="2">
        <v>0.0</v>
      </c>
      <c r="E3493" s="53">
        <v>0.03483605464456123</v>
      </c>
      <c r="F3493" s="53">
        <v>0.037866570767123686</v>
      </c>
      <c r="G3493" s="53">
        <v>0.03378953059199364</v>
      </c>
      <c r="H3493" s="53">
        <v>0.030458071896314002</v>
      </c>
      <c r="I3493" s="53">
        <v>0.02639382502041317</v>
      </c>
      <c r="J3493" s="53">
        <v>0.032483103235275874</v>
      </c>
      <c r="K3493" s="53">
        <v>0.03313631691363476</v>
      </c>
      <c r="L3493" s="94">
        <v>0.001141732377627274</v>
      </c>
      <c r="M3493" s="94">
        <v>0.00105515199579359</v>
      </c>
      <c r="N3493" s="94">
        <v>0.001098015498600837</v>
      </c>
      <c r="O3493" s="2" t="s">
        <v>9319</v>
      </c>
      <c r="P3493" s="2">
        <v>99.0</v>
      </c>
      <c r="Q3493" s="2" t="s">
        <v>9320</v>
      </c>
    </row>
    <row r="3494">
      <c r="A3494" s="54">
        <v>46218.0</v>
      </c>
      <c r="B3494" s="2" t="s">
        <v>194</v>
      </c>
      <c r="C3494" s="2" t="s">
        <v>303</v>
      </c>
      <c r="D3494" s="2">
        <v>0.0</v>
      </c>
      <c r="E3494" s="53">
        <v>0.242</v>
      </c>
      <c r="F3494" s="53">
        <v>0.144</v>
      </c>
      <c r="G3494" s="53">
        <v>0.109</v>
      </c>
      <c r="H3494" s="53">
        <v>0.092</v>
      </c>
      <c r="I3494" s="53">
        <v>0.077</v>
      </c>
      <c r="J3494" s="53">
        <v>0.121</v>
      </c>
      <c r="K3494" s="53">
        <v>0.115</v>
      </c>
      <c r="L3494" s="94">
        <v>0.0119</v>
      </c>
      <c r="M3494" s="94">
        <v>0.0146</v>
      </c>
      <c r="N3494" s="94">
        <v>0.0132</v>
      </c>
      <c r="O3494" s="2" t="s">
        <v>9316</v>
      </c>
      <c r="P3494" s="2">
        <v>1.0</v>
      </c>
      <c r="Q3494" s="2" t="s">
        <v>9317</v>
      </c>
    </row>
    <row r="3495">
      <c r="A3495" s="54">
        <v>46218.0</v>
      </c>
      <c r="B3495" s="2" t="s">
        <v>145</v>
      </c>
      <c r="C3495" s="2" t="s">
        <v>303</v>
      </c>
      <c r="D3495" s="2">
        <v>0.0</v>
      </c>
      <c r="E3495" s="53">
        <v>0.048</v>
      </c>
      <c r="F3495" s="53">
        <v>0.045</v>
      </c>
      <c r="G3495" s="53">
        <v>0.038</v>
      </c>
      <c r="H3495" s="53">
        <v>0.033</v>
      </c>
      <c r="I3495" s="53">
        <v>0.028</v>
      </c>
      <c r="J3495" s="53">
        <v>0.053</v>
      </c>
      <c r="K3495" s="53">
        <v>0.045</v>
      </c>
      <c r="L3495" s="94">
        <v>0.0014</v>
      </c>
      <c r="M3495" s="94">
        <v>0.0028</v>
      </c>
      <c r="N3495" s="94">
        <v>0.002</v>
      </c>
      <c r="O3495" s="2" t="s">
        <v>9316</v>
      </c>
      <c r="P3495" s="2">
        <v>2.0</v>
      </c>
      <c r="Q3495" s="2" t="s">
        <v>9317</v>
      </c>
    </row>
    <row r="3496">
      <c r="A3496" s="54">
        <v>46218.0</v>
      </c>
      <c r="B3496" s="2" t="s">
        <v>1801</v>
      </c>
      <c r="C3496" s="2" t="s">
        <v>303</v>
      </c>
      <c r="D3496" s="2">
        <v>0.0</v>
      </c>
      <c r="E3496" s="53">
        <v>0.0</v>
      </c>
      <c r="F3496" s="53">
        <v>0.0</v>
      </c>
      <c r="G3496" s="53">
        <v>0.0</v>
      </c>
      <c r="H3496" s="53">
        <v>0.0</v>
      </c>
      <c r="I3496" s="53">
        <v>0.0</v>
      </c>
      <c r="J3496" s="53">
        <v>0.0</v>
      </c>
      <c r="K3496" s="53">
        <v>0.0</v>
      </c>
      <c r="L3496" s="94">
        <v>0.0</v>
      </c>
      <c r="M3496" s="94">
        <v>0.0</v>
      </c>
      <c r="N3496" s="94">
        <v>0.0</v>
      </c>
      <c r="O3496" s="2" t="s">
        <v>9316</v>
      </c>
      <c r="P3496" s="2">
        <v>3.0</v>
      </c>
      <c r="Q3496" s="2" t="s">
        <v>9318</v>
      </c>
    </row>
    <row r="3497">
      <c r="A3497" s="54">
        <v>46218.0</v>
      </c>
      <c r="B3497" s="2" t="s">
        <v>932</v>
      </c>
      <c r="C3497" s="2" t="s">
        <v>303</v>
      </c>
      <c r="D3497" s="2">
        <v>0.0</v>
      </c>
      <c r="E3497" s="53">
        <v>0.14848736475767246</v>
      </c>
      <c r="F3497" s="53">
        <v>0.10202266359750257</v>
      </c>
      <c r="G3497" s="53">
        <v>0.08075398628230278</v>
      </c>
      <c r="H3497" s="53">
        <v>0.06906917263274025</v>
      </c>
      <c r="I3497" s="53">
        <v>0.05708929027686928</v>
      </c>
      <c r="J3497" s="53">
        <v>0.031131364886923543</v>
      </c>
      <c r="K3497" s="53">
        <v>0.05594267558461316</v>
      </c>
      <c r="L3497" s="94">
        <v>0.0065212063004823455</v>
      </c>
      <c r="M3497" s="94">
        <v>9.691618797227761E-4</v>
      </c>
      <c r="N3497" s="94">
        <v>0.0031295829515652733</v>
      </c>
      <c r="O3497" s="2" t="s">
        <v>9316</v>
      </c>
      <c r="P3497" s="2">
        <v>4.0</v>
      </c>
      <c r="Q3497" s="2" t="s">
        <v>9318</v>
      </c>
    </row>
    <row r="3498">
      <c r="A3498" s="54">
        <v>46218.0</v>
      </c>
      <c r="B3498" s="2" t="s">
        <v>515</v>
      </c>
      <c r="C3498" s="2" t="s">
        <v>303</v>
      </c>
      <c r="D3498" s="2">
        <v>0.0</v>
      </c>
      <c r="E3498" s="53">
        <v>0.0</v>
      </c>
      <c r="F3498" s="53">
        <v>0.0</v>
      </c>
      <c r="G3498" s="53">
        <v>0.0</v>
      </c>
      <c r="H3498" s="53">
        <v>0.0</v>
      </c>
      <c r="I3498" s="53">
        <v>0.0</v>
      </c>
      <c r="J3498" s="53">
        <v>0.007874462023265454</v>
      </c>
      <c r="K3498" s="53">
        <v>0.003937231011632727</v>
      </c>
      <c r="L3498" s="94">
        <v>0.0</v>
      </c>
      <c r="M3498" s="94">
        <v>6.200715215584987E-5</v>
      </c>
      <c r="N3498" s="94">
        <v>1.5501788038962467E-5</v>
      </c>
      <c r="O3498" s="2" t="s">
        <v>9316</v>
      </c>
      <c r="P3498" s="2">
        <v>5.0</v>
      </c>
      <c r="Q3498" s="2" t="s">
        <v>9318</v>
      </c>
    </row>
    <row r="3499">
      <c r="A3499" s="54">
        <v>46218.0</v>
      </c>
      <c r="B3499" s="2" t="s">
        <v>229</v>
      </c>
      <c r="C3499" s="2" t="s">
        <v>303</v>
      </c>
      <c r="D3499" s="2">
        <v>0.0</v>
      </c>
      <c r="E3499" s="53">
        <v>0.40668025934658103</v>
      </c>
      <c r="F3499" s="53">
        <v>0.2822943473699305</v>
      </c>
      <c r="G3499" s="53">
        <v>0.24034469199900327</v>
      </c>
      <c r="H3499" s="53">
        <v>0.21906605178799984</v>
      </c>
      <c r="I3499" s="53">
        <v>0.19759851832205408</v>
      </c>
      <c r="J3499" s="53">
        <v>0.10705554017417082</v>
      </c>
      <c r="K3499" s="53">
        <v>0.17370011608658703</v>
      </c>
      <c r="L3499" s="94">
        <v>0.057765570972095746</v>
      </c>
      <c r="M3499" s="94">
        <v>0.011460888681983503</v>
      </c>
      <c r="N3499" s="94">
        <v>0.03017173032849381</v>
      </c>
      <c r="O3499" s="2" t="s">
        <v>9316</v>
      </c>
      <c r="P3499" s="2">
        <v>6.0</v>
      </c>
      <c r="Q3499" s="2" t="s">
        <v>9317</v>
      </c>
    </row>
    <row r="3500">
      <c r="A3500" s="54">
        <v>46218.0</v>
      </c>
      <c r="B3500" s="2" t="s">
        <v>178</v>
      </c>
      <c r="C3500" s="2" t="s">
        <v>303</v>
      </c>
      <c r="D3500" s="2">
        <v>0.0</v>
      </c>
      <c r="E3500" s="53">
        <v>0.1503379610810224</v>
      </c>
      <c r="F3500" s="53">
        <v>0.0847955052273408</v>
      </c>
      <c r="G3500" s="53">
        <v>0.06521141338509907</v>
      </c>
      <c r="H3500" s="53">
        <v>0.05634069377306949</v>
      </c>
      <c r="I3500" s="53">
        <v>0.04822714274690214</v>
      </c>
      <c r="J3500" s="53">
        <v>0.04851699470072281</v>
      </c>
      <c r="K3500" s="53">
        <v>0.05686420404291094</v>
      </c>
      <c r="L3500" s="94">
        <v>0.004252528435682279</v>
      </c>
      <c r="M3500" s="94">
        <v>0.002353898774789965</v>
      </c>
      <c r="N3500" s="94">
        <v>0.003233537701433809</v>
      </c>
      <c r="O3500" s="2" t="s">
        <v>9316</v>
      </c>
      <c r="P3500" s="2">
        <v>7.0</v>
      </c>
      <c r="Q3500" s="2" t="s">
        <v>9318</v>
      </c>
    </row>
    <row r="3501">
      <c r="A3501" s="54">
        <v>46218.0</v>
      </c>
      <c r="B3501" s="2" t="s">
        <v>1876</v>
      </c>
      <c r="C3501" s="2" t="s">
        <v>303</v>
      </c>
      <c r="D3501" s="2">
        <v>0.0</v>
      </c>
      <c r="E3501" s="53">
        <v>0.0</v>
      </c>
      <c r="F3501" s="53">
        <v>0.0</v>
      </c>
      <c r="G3501" s="53">
        <v>0.0</v>
      </c>
      <c r="H3501" s="53">
        <v>0.0</v>
      </c>
      <c r="I3501" s="53">
        <v>0.0</v>
      </c>
      <c r="J3501" s="53">
        <v>0.0</v>
      </c>
      <c r="K3501" s="53">
        <v>0.0</v>
      </c>
      <c r="L3501" s="94">
        <v>0.0</v>
      </c>
      <c r="M3501" s="94">
        <v>0.0</v>
      </c>
      <c r="N3501" s="94">
        <v>0.0</v>
      </c>
      <c r="O3501" s="2" t="s">
        <v>9316</v>
      </c>
      <c r="P3501" s="2">
        <v>8.0</v>
      </c>
      <c r="Q3501" s="2" t="s">
        <v>9318</v>
      </c>
    </row>
    <row r="3502">
      <c r="A3502" s="54">
        <v>46218.0</v>
      </c>
      <c r="B3502" s="2" t="s">
        <v>687</v>
      </c>
      <c r="C3502" s="2" t="s">
        <v>303</v>
      </c>
      <c r="D3502" s="2">
        <v>0.0</v>
      </c>
      <c r="E3502" s="53">
        <v>0.0</v>
      </c>
      <c r="F3502" s="53">
        <v>0.0</v>
      </c>
      <c r="G3502" s="53">
        <v>0.0</v>
      </c>
      <c r="H3502" s="53">
        <v>0.0</v>
      </c>
      <c r="I3502" s="53">
        <v>0.0</v>
      </c>
      <c r="J3502" s="53">
        <v>0.005582101888875971</v>
      </c>
      <c r="K3502" s="53">
        <v>0.0027910509444379855</v>
      </c>
      <c r="L3502" s="94">
        <v>0.0</v>
      </c>
      <c r="M3502" s="94">
        <v>3.1159861497792684E-5</v>
      </c>
      <c r="N3502" s="94">
        <v>7.789965374448171E-6</v>
      </c>
      <c r="O3502" s="2" t="s">
        <v>9316</v>
      </c>
      <c r="P3502" s="2">
        <v>9.0</v>
      </c>
      <c r="Q3502" s="2" t="s">
        <v>9318</v>
      </c>
    </row>
    <row r="3503">
      <c r="A3503" s="54">
        <v>46218.0</v>
      </c>
      <c r="B3503" s="2" t="s">
        <v>301</v>
      </c>
      <c r="C3503" s="2" t="s">
        <v>303</v>
      </c>
      <c r="D3503" s="2">
        <v>0.0</v>
      </c>
      <c r="E3503" s="53">
        <v>0.012</v>
      </c>
      <c r="F3503" s="53">
        <v>0.045</v>
      </c>
      <c r="G3503" s="53">
        <v>0.063</v>
      </c>
      <c r="H3503" s="53">
        <v>0.07200000000000001</v>
      </c>
      <c r="I3503" s="53">
        <v>0.081</v>
      </c>
      <c r="J3503" s="53">
        <v>0.026000000000000002</v>
      </c>
      <c r="K3503" s="53">
        <v>0.044000000000000004</v>
      </c>
      <c r="L3503" s="94">
        <v>0.0039</v>
      </c>
      <c r="M3503" s="94">
        <v>7.0E-4</v>
      </c>
      <c r="N3503" s="94">
        <v>0.002</v>
      </c>
      <c r="O3503" s="2" t="s">
        <v>9316</v>
      </c>
      <c r="P3503" s="2">
        <v>10.0</v>
      </c>
      <c r="Q3503" s="2" t="s">
        <v>9317</v>
      </c>
    </row>
    <row r="3504">
      <c r="A3504" s="54">
        <v>46218.0</v>
      </c>
      <c r="B3504" s="2" t="s">
        <v>450</v>
      </c>
      <c r="C3504" s="2" t="s">
        <v>303</v>
      </c>
      <c r="D3504" s="2">
        <v>0.0</v>
      </c>
      <c r="E3504" s="53">
        <v>0.0</v>
      </c>
      <c r="F3504" s="53">
        <v>0.0</v>
      </c>
      <c r="G3504" s="53">
        <v>0.0</v>
      </c>
      <c r="H3504" s="53">
        <v>0.0</v>
      </c>
      <c r="I3504" s="53">
        <v>0.0</v>
      </c>
      <c r="J3504" s="53">
        <v>0.0020096815326500587</v>
      </c>
      <c r="K3504" s="53">
        <v>0.0010048407663250294</v>
      </c>
      <c r="L3504" s="94">
        <v>0.0</v>
      </c>
      <c r="M3504" s="94">
        <v>4.038819862674689E-6</v>
      </c>
      <c r="N3504" s="94">
        <v>1.0097049656686723E-6</v>
      </c>
      <c r="O3504" s="2" t="s">
        <v>9316</v>
      </c>
      <c r="P3504" s="2">
        <v>11.0</v>
      </c>
      <c r="Q3504" s="2" t="s">
        <v>9318</v>
      </c>
    </row>
    <row r="3505">
      <c r="A3505" s="54">
        <v>46218.0</v>
      </c>
      <c r="B3505" s="2" t="s">
        <v>1189</v>
      </c>
      <c r="C3505" s="2" t="s">
        <v>303</v>
      </c>
      <c r="D3505" s="2">
        <v>0.0</v>
      </c>
      <c r="E3505" s="53">
        <v>0.12705806561263192</v>
      </c>
      <c r="F3505" s="53">
        <v>0.07309386120175193</v>
      </c>
      <c r="G3505" s="53">
        <v>0.054550945427476384</v>
      </c>
      <c r="H3505" s="53">
        <v>0.046463793987960536</v>
      </c>
      <c r="I3505" s="53">
        <v>0.03998318969788803</v>
      </c>
      <c r="J3505" s="53">
        <v>0.03222273337176995</v>
      </c>
      <c r="K3505" s="53">
        <v>0.043386839399623164</v>
      </c>
      <c r="L3505" s="94">
        <v>0.0029758056470315067</v>
      </c>
      <c r="M3505" s="94">
        <v>0.001038304545948177</v>
      </c>
      <c r="N3505" s="94">
        <v>0.001882417833088693</v>
      </c>
      <c r="O3505" s="2" t="s">
        <v>9319</v>
      </c>
      <c r="P3505" s="2">
        <v>99.0</v>
      </c>
      <c r="Q3505" s="2" t="s">
        <v>9320</v>
      </c>
    </row>
    <row r="3506">
      <c r="A3506" s="54">
        <v>46219.0</v>
      </c>
      <c r="B3506" s="2" t="s">
        <v>194</v>
      </c>
      <c r="C3506" s="2" t="s">
        <v>148</v>
      </c>
      <c r="D3506" s="2">
        <v>1.0</v>
      </c>
      <c r="E3506" s="53">
        <v>0.176</v>
      </c>
      <c r="F3506" s="53">
        <v>0.155</v>
      </c>
      <c r="G3506" s="53">
        <v>0.14</v>
      </c>
      <c r="H3506" s="53">
        <v>0.13</v>
      </c>
      <c r="I3506" s="53">
        <v>0.121</v>
      </c>
      <c r="J3506" s="53">
        <v>0.12</v>
      </c>
      <c r="K3506" s="53">
        <v>0.13</v>
      </c>
      <c r="L3506" s="94">
        <v>0.7396</v>
      </c>
      <c r="M3506" s="94">
        <v>0.7744</v>
      </c>
      <c r="N3506" s="94">
        <v>0.7569</v>
      </c>
      <c r="O3506" s="2" t="s">
        <v>9316</v>
      </c>
      <c r="P3506" s="2">
        <v>1.0</v>
      </c>
      <c r="Q3506" s="2" t="s">
        <v>9317</v>
      </c>
    </row>
    <row r="3507">
      <c r="A3507" s="54">
        <v>46219.0</v>
      </c>
      <c r="B3507" s="2" t="s">
        <v>145</v>
      </c>
      <c r="C3507" s="2" t="s">
        <v>148</v>
      </c>
      <c r="D3507" s="2">
        <v>0.0</v>
      </c>
      <c r="E3507" s="53">
        <v>0.113</v>
      </c>
      <c r="F3507" s="53">
        <v>0.091</v>
      </c>
      <c r="G3507" s="53">
        <v>0.075</v>
      </c>
      <c r="H3507" s="53">
        <v>0.066</v>
      </c>
      <c r="I3507" s="53">
        <v>0.055</v>
      </c>
      <c r="J3507" s="53">
        <v>0.052</v>
      </c>
      <c r="K3507" s="53">
        <v>0.064</v>
      </c>
      <c r="L3507" s="94">
        <v>0.0056</v>
      </c>
      <c r="M3507" s="94">
        <v>0.0027</v>
      </c>
      <c r="N3507" s="94">
        <v>0.0041</v>
      </c>
      <c r="O3507" s="2" t="s">
        <v>9316</v>
      </c>
      <c r="P3507" s="2">
        <v>2.0</v>
      </c>
      <c r="Q3507" s="2" t="s">
        <v>9317</v>
      </c>
    </row>
    <row r="3508">
      <c r="A3508" s="54">
        <v>46219.0</v>
      </c>
      <c r="B3508" s="2" t="s">
        <v>1801</v>
      </c>
      <c r="C3508" s="2" t="s">
        <v>148</v>
      </c>
      <c r="D3508" s="2">
        <v>0.0</v>
      </c>
      <c r="E3508" s="53">
        <v>0.0</v>
      </c>
      <c r="F3508" s="53">
        <v>0.0</v>
      </c>
      <c r="G3508" s="53">
        <v>0.0</v>
      </c>
      <c r="H3508" s="53">
        <v>0.0</v>
      </c>
      <c r="I3508" s="53">
        <v>0.0</v>
      </c>
      <c r="J3508" s="53">
        <v>0.0</v>
      </c>
      <c r="K3508" s="53">
        <v>0.0</v>
      </c>
      <c r="L3508" s="94">
        <v>0.0</v>
      </c>
      <c r="M3508" s="94">
        <v>0.0</v>
      </c>
      <c r="N3508" s="94">
        <v>0.0</v>
      </c>
      <c r="O3508" s="2" t="s">
        <v>9316</v>
      </c>
      <c r="P3508" s="2">
        <v>3.0</v>
      </c>
      <c r="Q3508" s="2" t="s">
        <v>9318</v>
      </c>
    </row>
    <row r="3509">
      <c r="A3509" s="54">
        <v>46219.0</v>
      </c>
      <c r="B3509" s="2" t="s">
        <v>932</v>
      </c>
      <c r="C3509" s="2" t="s">
        <v>148</v>
      </c>
      <c r="D3509" s="2">
        <v>0.0</v>
      </c>
      <c r="E3509" s="53">
        <v>0.1274853775543676</v>
      </c>
      <c r="F3509" s="53">
        <v>0.07657906238440484</v>
      </c>
      <c r="G3509" s="53">
        <v>0.05989202892646753</v>
      </c>
      <c r="H3509" s="53">
        <v>0.05231344430642473</v>
      </c>
      <c r="I3509" s="53">
        <v>0.045493215273119794</v>
      </c>
      <c r="J3509" s="53">
        <v>0.030881915630944164</v>
      </c>
      <c r="K3509" s="53">
        <v>0.04538697227870585</v>
      </c>
      <c r="L3509" s="94">
        <v>0.003587055128928823</v>
      </c>
      <c r="M3509" s="94">
        <v>9.536927130367535E-4</v>
      </c>
      <c r="N3509" s="94">
        <v>0.0020599772526280133</v>
      </c>
      <c r="O3509" s="2" t="s">
        <v>9316</v>
      </c>
      <c r="P3509" s="2">
        <v>4.0</v>
      </c>
      <c r="Q3509" s="2" t="s">
        <v>9318</v>
      </c>
    </row>
    <row r="3510">
      <c r="A3510" s="54">
        <v>46219.0</v>
      </c>
      <c r="B3510" s="2" t="s">
        <v>515</v>
      </c>
      <c r="C3510" s="2" t="s">
        <v>148</v>
      </c>
      <c r="D3510" s="2">
        <v>0.0</v>
      </c>
      <c r="E3510" s="53">
        <v>0.002619652548260173</v>
      </c>
      <c r="F3510" s="53">
        <v>0.010443704546886088</v>
      </c>
      <c r="G3510" s="53">
        <v>0.014515835173177855</v>
      </c>
      <c r="H3510" s="53">
        <v>0.016427328090600792</v>
      </c>
      <c r="I3510" s="53">
        <v>0.017983504191244944</v>
      </c>
      <c r="J3510" s="53">
        <v>0.007814048727472551</v>
      </c>
      <c r="K3510" s="53">
        <v>0.011164941950325203</v>
      </c>
      <c r="L3510" s="94">
        <v>2.1070947077486736E-4</v>
      </c>
      <c r="M3510" s="94">
        <v>6.10593575153154E-5</v>
      </c>
      <c r="N3510" s="94">
        <v>1.2465592875413156E-4</v>
      </c>
      <c r="O3510" s="2" t="s">
        <v>9316</v>
      </c>
      <c r="P3510" s="2">
        <v>5.0</v>
      </c>
      <c r="Q3510" s="2" t="s">
        <v>9318</v>
      </c>
    </row>
    <row r="3511">
      <c r="A3511" s="54">
        <v>46219.0</v>
      </c>
      <c r="B3511" s="2" t="s">
        <v>229</v>
      </c>
      <c r="C3511" s="2" t="s">
        <v>148</v>
      </c>
      <c r="D3511" s="2">
        <v>0.0</v>
      </c>
      <c r="E3511" s="53">
        <v>0.024907706205374146</v>
      </c>
      <c r="F3511" s="53">
        <v>0.045987872726698326</v>
      </c>
      <c r="G3511" s="53">
        <v>0.052783720547784706</v>
      </c>
      <c r="H3511" s="53">
        <v>0.054945726777526925</v>
      </c>
      <c r="I3511" s="53">
        <v>0.05568938606839761</v>
      </c>
      <c r="J3511" s="53">
        <v>0.10619772603907214</v>
      </c>
      <c r="K3511" s="53">
        <v>0.07949072329342842</v>
      </c>
      <c r="L3511" s="94">
        <v>0.0027861211548666294</v>
      </c>
      <c r="M3511" s="94">
        <v>0.011277957015869821</v>
      </c>
      <c r="N3511" s="94">
        <v>0.006318775089712404</v>
      </c>
      <c r="O3511" s="2" t="s">
        <v>9316</v>
      </c>
      <c r="P3511" s="2">
        <v>6.0</v>
      </c>
      <c r="Q3511" s="2" t="s">
        <v>9317</v>
      </c>
    </row>
    <row r="3512">
      <c r="A3512" s="54">
        <v>46219.0</v>
      </c>
      <c r="B3512" s="2" t="s">
        <v>178</v>
      </c>
      <c r="C3512" s="2" t="s">
        <v>148</v>
      </c>
      <c r="D3512" s="2">
        <v>0.0</v>
      </c>
      <c r="E3512" s="53">
        <v>0.006912348723649771</v>
      </c>
      <c r="F3512" s="53">
        <v>0.016867639678400468</v>
      </c>
      <c r="G3512" s="53">
        <v>0.019708234334603076</v>
      </c>
      <c r="H3512" s="53">
        <v>0.020328324124188103</v>
      </c>
      <c r="I3512" s="53">
        <v>0.020157427787696486</v>
      </c>
      <c r="J3512" s="53">
        <v>0.04812823795091726</v>
      </c>
      <c r="K3512" s="53">
        <v>0.03391823614276017</v>
      </c>
      <c r="L3512" s="94">
        <v>3.8841450058762757E-4</v>
      </c>
      <c r="M3512" s="94">
        <v>0.0023163272882601124</v>
      </c>
      <c r="N3512" s="94">
        <v>0.0011504467430360423</v>
      </c>
      <c r="O3512" s="2" t="s">
        <v>9316</v>
      </c>
      <c r="P3512" s="2">
        <v>7.0</v>
      </c>
      <c r="Q3512" s="2" t="s">
        <v>9318</v>
      </c>
    </row>
    <row r="3513">
      <c r="A3513" s="54">
        <v>46219.0</v>
      </c>
      <c r="B3513" s="2" t="s">
        <v>1876</v>
      </c>
      <c r="C3513" s="2" t="s">
        <v>148</v>
      </c>
      <c r="D3513" s="2">
        <v>0.0</v>
      </c>
      <c r="E3513" s="53">
        <v>0.0</v>
      </c>
      <c r="F3513" s="53">
        <v>0.0</v>
      </c>
      <c r="G3513" s="53">
        <v>0.0</v>
      </c>
      <c r="H3513" s="53">
        <v>0.0</v>
      </c>
      <c r="I3513" s="53">
        <v>0.0</v>
      </c>
      <c r="J3513" s="53">
        <v>0.0</v>
      </c>
      <c r="K3513" s="53">
        <v>0.0</v>
      </c>
      <c r="L3513" s="94">
        <v>0.0</v>
      </c>
      <c r="M3513" s="94">
        <v>0.0</v>
      </c>
      <c r="N3513" s="94">
        <v>0.0</v>
      </c>
      <c r="O3513" s="2" t="s">
        <v>9316</v>
      </c>
      <c r="P3513" s="2">
        <v>8.0</v>
      </c>
      <c r="Q3513" s="2" t="s">
        <v>9318</v>
      </c>
    </row>
    <row r="3514">
      <c r="A3514" s="54">
        <v>46219.0</v>
      </c>
      <c r="B3514" s="2" t="s">
        <v>687</v>
      </c>
      <c r="C3514" s="2" t="s">
        <v>148</v>
      </c>
      <c r="D3514" s="2">
        <v>0.0</v>
      </c>
      <c r="E3514" s="53">
        <v>0.015519843908277613</v>
      </c>
      <c r="F3514" s="53">
        <v>0.025420050258595797</v>
      </c>
      <c r="G3514" s="53">
        <v>0.02626575647411207</v>
      </c>
      <c r="H3514" s="53">
        <v>0.02562877479958069</v>
      </c>
      <c r="I3514" s="53">
        <v>0.024190690388706252</v>
      </c>
      <c r="J3514" s="53">
        <v>0.005539275703218789</v>
      </c>
      <c r="K3514" s="53">
        <v>0.01590251608866543</v>
      </c>
      <c r="L3514" s="94">
        <v>6.898899631573601E-4</v>
      </c>
      <c r="M3514" s="94">
        <v>3.068357531627001E-5</v>
      </c>
      <c r="N3514" s="94">
        <v>2.528900179502629E-4</v>
      </c>
      <c r="O3514" s="2" t="s">
        <v>9316</v>
      </c>
      <c r="P3514" s="2">
        <v>9.0</v>
      </c>
      <c r="Q3514" s="2" t="s">
        <v>9318</v>
      </c>
    </row>
    <row r="3515">
      <c r="A3515" s="54">
        <v>46219.0</v>
      </c>
      <c r="B3515" s="2" t="s">
        <v>301</v>
      </c>
      <c r="C3515" s="2" t="s">
        <v>148</v>
      </c>
      <c r="D3515" s="2">
        <v>0.0</v>
      </c>
      <c r="E3515" s="53">
        <v>0.005</v>
      </c>
      <c r="F3515" s="53">
        <v>0.021</v>
      </c>
      <c r="G3515" s="53">
        <v>0.028999999999999998</v>
      </c>
      <c r="H3515" s="53">
        <v>0.033</v>
      </c>
      <c r="I3515" s="53">
        <v>0.036000000000000004</v>
      </c>
      <c r="J3515" s="53">
        <v>0.026000000000000002</v>
      </c>
      <c r="K3515" s="53">
        <v>0.027000000000000003</v>
      </c>
      <c r="L3515" s="94">
        <v>8.0E-4</v>
      </c>
      <c r="M3515" s="94">
        <v>7.0E-4</v>
      </c>
      <c r="N3515" s="94">
        <v>7.0E-4</v>
      </c>
      <c r="O3515" s="2" t="s">
        <v>9316</v>
      </c>
      <c r="P3515" s="2">
        <v>10.0</v>
      </c>
      <c r="Q3515" s="2" t="s">
        <v>9317</v>
      </c>
    </row>
    <row r="3516">
      <c r="A3516" s="54">
        <v>46219.0</v>
      </c>
      <c r="B3516" s="2" t="s">
        <v>450</v>
      </c>
      <c r="C3516" s="2" t="s">
        <v>148</v>
      </c>
      <c r="D3516" s="2">
        <v>0.0</v>
      </c>
      <c r="E3516" s="53">
        <v>0.0</v>
      </c>
      <c r="F3516" s="53">
        <v>0.0</v>
      </c>
      <c r="G3516" s="53">
        <v>0.0</v>
      </c>
      <c r="H3516" s="53">
        <v>0.0</v>
      </c>
      <c r="I3516" s="53">
        <v>0.0</v>
      </c>
      <c r="J3516" s="53">
        <v>0.0019942631479371972</v>
      </c>
      <c r="K3516" s="53">
        <v>9.971315739685986E-4</v>
      </c>
      <c r="L3516" s="94">
        <v>0.0</v>
      </c>
      <c r="M3516" s="94">
        <v>3.977085503220379E-6</v>
      </c>
      <c r="N3516" s="94">
        <v>9.942713758050948E-7</v>
      </c>
      <c r="O3516" s="2" t="s">
        <v>9316</v>
      </c>
      <c r="P3516" s="2">
        <v>11.0</v>
      </c>
      <c r="Q3516" s="2" t="s">
        <v>9318</v>
      </c>
    </row>
    <row r="3517">
      <c r="A3517" s="54">
        <v>46219.0</v>
      </c>
      <c r="B3517" s="2" t="s">
        <v>1189</v>
      </c>
      <c r="C3517" s="2" t="s">
        <v>148</v>
      </c>
      <c r="D3517" s="2">
        <v>0.0</v>
      </c>
      <c r="E3517" s="53">
        <v>0.17013719786993364</v>
      </c>
      <c r="F3517" s="53">
        <v>0.11825017665221149</v>
      </c>
      <c r="G3517" s="53">
        <v>0.09093767769270057</v>
      </c>
      <c r="H3517" s="53">
        <v>0.07610297005001226</v>
      </c>
      <c r="I3517" s="53">
        <v>0.06122922244749894</v>
      </c>
      <c r="J3517" s="53">
        <v>0.03196453920346394</v>
      </c>
      <c r="K3517" s="53">
        <v>0.061451108448082256</v>
      </c>
      <c r="L3517" s="94">
        <v>0.008269661224141491</v>
      </c>
      <c r="M3517" s="94">
        <v>0.0010217317664897832</v>
      </c>
      <c r="N3517" s="94">
        <v>0.0037762387294979663</v>
      </c>
      <c r="O3517" s="2" t="s">
        <v>9319</v>
      </c>
      <c r="P3517" s="2">
        <v>99.0</v>
      </c>
      <c r="Q3517" s="2" t="s">
        <v>9320</v>
      </c>
    </row>
    <row r="3518">
      <c r="A3518" s="54">
        <v>46220.0</v>
      </c>
      <c r="B3518" s="2" t="s">
        <v>194</v>
      </c>
      <c r="C3518" s="2" t="s">
        <v>196</v>
      </c>
      <c r="D3518" s="2">
        <v>0.0</v>
      </c>
      <c r="E3518" s="53">
        <v>0.003</v>
      </c>
      <c r="F3518" s="53">
        <v>0.02</v>
      </c>
      <c r="G3518" s="53">
        <v>0.035</v>
      </c>
      <c r="H3518" s="53">
        <v>0.045</v>
      </c>
      <c r="I3518" s="53">
        <v>0.057</v>
      </c>
      <c r="J3518" s="53">
        <v>0.127</v>
      </c>
      <c r="K3518" s="53">
        <v>0.081</v>
      </c>
      <c r="L3518" s="94">
        <v>0.0012</v>
      </c>
      <c r="M3518" s="94">
        <v>0.0161</v>
      </c>
      <c r="N3518" s="94">
        <v>0.0066</v>
      </c>
      <c r="O3518" s="2" t="s">
        <v>9316</v>
      </c>
      <c r="P3518" s="2">
        <v>1.0</v>
      </c>
      <c r="Q3518" s="2" t="s">
        <v>9317</v>
      </c>
    </row>
    <row r="3519">
      <c r="A3519" s="54">
        <v>46220.0</v>
      </c>
      <c r="B3519" s="2" t="s">
        <v>145</v>
      </c>
      <c r="C3519" s="2" t="s">
        <v>196</v>
      </c>
      <c r="D3519" s="2">
        <v>0.0</v>
      </c>
      <c r="E3519" s="53">
        <v>0.0</v>
      </c>
      <c r="F3519" s="53">
        <v>0.003</v>
      </c>
      <c r="G3519" s="53">
        <v>0.008</v>
      </c>
      <c r="H3519" s="53">
        <v>0.012</v>
      </c>
      <c r="I3519" s="53">
        <v>0.018</v>
      </c>
      <c r="J3519" s="53">
        <v>0.052</v>
      </c>
      <c r="K3519" s="53">
        <v>0.03</v>
      </c>
      <c r="L3519" s="94">
        <v>1.0E-4</v>
      </c>
      <c r="M3519" s="94">
        <v>0.0027</v>
      </c>
      <c r="N3519" s="94">
        <v>9.0E-4</v>
      </c>
      <c r="O3519" s="2" t="s">
        <v>9316</v>
      </c>
      <c r="P3519" s="2">
        <v>2.0</v>
      </c>
      <c r="Q3519" s="2" t="s">
        <v>9317</v>
      </c>
    </row>
    <row r="3520">
      <c r="A3520" s="54">
        <v>46220.0</v>
      </c>
      <c r="B3520" s="2" t="s">
        <v>1801</v>
      </c>
      <c r="C3520" s="2" t="s">
        <v>196</v>
      </c>
      <c r="D3520" s="2">
        <v>0.0</v>
      </c>
      <c r="E3520" s="53">
        <v>0.0</v>
      </c>
      <c r="F3520" s="53">
        <v>0.0</v>
      </c>
      <c r="G3520" s="53">
        <v>0.0</v>
      </c>
      <c r="H3520" s="53">
        <v>0.0</v>
      </c>
      <c r="I3520" s="53">
        <v>0.0</v>
      </c>
      <c r="J3520" s="53">
        <v>0.0</v>
      </c>
      <c r="K3520" s="53">
        <v>0.0</v>
      </c>
      <c r="L3520" s="94">
        <v>0.0</v>
      </c>
      <c r="M3520" s="94">
        <v>0.0</v>
      </c>
      <c r="N3520" s="94">
        <v>0.0</v>
      </c>
      <c r="O3520" s="2" t="s">
        <v>9316</v>
      </c>
      <c r="P3520" s="2">
        <v>3.0</v>
      </c>
      <c r="Q3520" s="2" t="s">
        <v>9318</v>
      </c>
    </row>
    <row r="3521">
      <c r="A3521" s="54">
        <v>46220.0</v>
      </c>
      <c r="B3521" s="2" t="s">
        <v>932</v>
      </c>
      <c r="C3521" s="2" t="s">
        <v>196</v>
      </c>
      <c r="D3521" s="2">
        <v>0.0</v>
      </c>
      <c r="E3521" s="53">
        <v>2.721566769106345E-4</v>
      </c>
      <c r="F3521" s="53">
        <v>0.0033469636212141805</v>
      </c>
      <c r="G3521" s="53">
        <v>0.006704692050905295</v>
      </c>
      <c r="H3521" s="53">
        <v>0.009055238952090258</v>
      </c>
      <c r="I3521" s="53">
        <v>0.011757112438753253</v>
      </c>
      <c r="J3521" s="53">
        <v>0.030634549448757844</v>
      </c>
      <c r="K3521" s="53">
        <v>0.01866962074983157</v>
      </c>
      <c r="L3521" s="94">
        <v>4.495289549747265E-5</v>
      </c>
      <c r="M3521" s="94">
        <v>9.384756199283895E-4</v>
      </c>
      <c r="N3521" s="94">
        <v>3.485547389425415E-4</v>
      </c>
      <c r="O3521" s="2" t="s">
        <v>9316</v>
      </c>
      <c r="P3521" s="2">
        <v>4.0</v>
      </c>
      <c r="Q3521" s="2" t="s">
        <v>9318</v>
      </c>
    </row>
    <row r="3522">
      <c r="A3522" s="54">
        <v>46220.0</v>
      </c>
      <c r="B3522" s="2" t="s">
        <v>515</v>
      </c>
      <c r="C3522" s="2" t="s">
        <v>196</v>
      </c>
      <c r="D3522" s="2">
        <v>0.0</v>
      </c>
      <c r="E3522" s="53">
        <v>0.0</v>
      </c>
      <c r="F3522" s="53">
        <v>0.0</v>
      </c>
      <c r="G3522" s="53">
        <v>0.0</v>
      </c>
      <c r="H3522" s="53">
        <v>0.0</v>
      </c>
      <c r="I3522" s="53">
        <v>0.0</v>
      </c>
      <c r="J3522" s="53">
        <v>0.007754098925731403</v>
      </c>
      <c r="K3522" s="53">
        <v>0.0038770494628657015</v>
      </c>
      <c r="L3522" s="94">
        <v>0.0</v>
      </c>
      <c r="M3522" s="94">
        <v>6.01260501500289E-5</v>
      </c>
      <c r="N3522" s="94">
        <v>1.5031512537507225E-5</v>
      </c>
      <c r="O3522" s="2" t="s">
        <v>9316</v>
      </c>
      <c r="P3522" s="2">
        <v>5.0</v>
      </c>
      <c r="Q3522" s="2" t="s">
        <v>9318</v>
      </c>
    </row>
    <row r="3523">
      <c r="A3523" s="54">
        <v>46220.0</v>
      </c>
      <c r="B3523" s="2" t="s">
        <v>229</v>
      </c>
      <c r="C3523" s="2" t="s">
        <v>196</v>
      </c>
      <c r="D3523" s="2">
        <v>0.0</v>
      </c>
      <c r="E3523" s="53">
        <v>0.04348979602089145</v>
      </c>
      <c r="F3523" s="53">
        <v>0.05549962087248807</v>
      </c>
      <c r="G3523" s="53">
        <v>0.058048089429217874</v>
      </c>
      <c r="H3523" s="53">
        <v>0.05831225351272669</v>
      </c>
      <c r="I3523" s="53">
        <v>0.05749469972181157</v>
      </c>
      <c r="J3523" s="53">
        <v>0.10534707524521947</v>
      </c>
      <c r="K3523" s="53">
        <v>0.08169758233721867</v>
      </c>
      <c r="L3523" s="94">
        <v>0.0033695806863824757</v>
      </c>
      <c r="M3523" s="94">
        <v>0.011098006262721933</v>
      </c>
      <c r="N3523" s="94">
        <v>0.006674494959746625</v>
      </c>
      <c r="O3523" s="2" t="s">
        <v>9316</v>
      </c>
      <c r="P3523" s="2">
        <v>6.0</v>
      </c>
      <c r="Q3523" s="2" t="s">
        <v>9317</v>
      </c>
    </row>
    <row r="3524">
      <c r="A3524" s="54">
        <v>46220.0</v>
      </c>
      <c r="B3524" s="2" t="s">
        <v>178</v>
      </c>
      <c r="C3524" s="2" t="s">
        <v>196</v>
      </c>
      <c r="D3524" s="2">
        <v>0.0</v>
      </c>
      <c r="E3524" s="53">
        <v>0.010003661552827815</v>
      </c>
      <c r="F3524" s="53">
        <v>0.03396662695488159</v>
      </c>
      <c r="G3524" s="53">
        <v>0.0449907623423024</v>
      </c>
      <c r="H3524" s="53">
        <v>0.04955030843985009</v>
      </c>
      <c r="I3524" s="53">
        <v>0.05255985189855894</v>
      </c>
      <c r="J3524" s="53">
        <v>0.047742727588815766</v>
      </c>
      <c r="K3524" s="53">
        <v>0.04636674496555908</v>
      </c>
      <c r="L3524" s="94">
        <v>0.0020241686961415357</v>
      </c>
      <c r="M3524" s="94">
        <v>0.0022793680376198703</v>
      </c>
      <c r="N3524" s="94">
        <v>0.002149875038701198</v>
      </c>
      <c r="O3524" s="2" t="s">
        <v>9316</v>
      </c>
      <c r="P3524" s="2">
        <v>7.0</v>
      </c>
      <c r="Q3524" s="2" t="s">
        <v>9318</v>
      </c>
    </row>
    <row r="3525">
      <c r="A3525" s="54">
        <v>46220.0</v>
      </c>
      <c r="B3525" s="2" t="s">
        <v>1876</v>
      </c>
      <c r="C3525" s="2" t="s">
        <v>196</v>
      </c>
      <c r="D3525" s="2">
        <v>0.0</v>
      </c>
      <c r="E3525" s="53">
        <v>0.0</v>
      </c>
      <c r="F3525" s="53">
        <v>0.0</v>
      </c>
      <c r="G3525" s="53">
        <v>0.0</v>
      </c>
      <c r="H3525" s="53">
        <v>0.0</v>
      </c>
      <c r="I3525" s="53">
        <v>0.0</v>
      </c>
      <c r="J3525" s="53">
        <v>0.0</v>
      </c>
      <c r="K3525" s="53">
        <v>0.0</v>
      </c>
      <c r="L3525" s="94">
        <v>0.0</v>
      </c>
      <c r="M3525" s="94">
        <v>0.0</v>
      </c>
      <c r="N3525" s="94">
        <v>0.0</v>
      </c>
      <c r="O3525" s="2" t="s">
        <v>9316</v>
      </c>
      <c r="P3525" s="2">
        <v>8.0</v>
      </c>
      <c r="Q3525" s="2" t="s">
        <v>9318</v>
      </c>
    </row>
    <row r="3526">
      <c r="A3526" s="54">
        <v>46220.0</v>
      </c>
      <c r="B3526" s="2" t="s">
        <v>687</v>
      </c>
      <c r="C3526" s="2" t="s">
        <v>196</v>
      </c>
      <c r="D3526" s="2">
        <v>0.0</v>
      </c>
      <c r="E3526" s="53">
        <v>0.0</v>
      </c>
      <c r="F3526" s="53">
        <v>0.0</v>
      </c>
      <c r="G3526" s="53">
        <v>0.0</v>
      </c>
      <c r="H3526" s="53">
        <v>0.0</v>
      </c>
      <c r="I3526" s="53">
        <v>0.0</v>
      </c>
      <c r="J3526" s="53">
        <v>0.005496778082359324</v>
      </c>
      <c r="K3526" s="53">
        <v>0.002748389041179662</v>
      </c>
      <c r="L3526" s="94">
        <v>0.0</v>
      </c>
      <c r="M3526" s="94">
        <v>3.021456928670585E-5</v>
      </c>
      <c r="N3526" s="94">
        <v>7.553642321676462E-6</v>
      </c>
      <c r="O3526" s="2" t="s">
        <v>9316</v>
      </c>
      <c r="P3526" s="2">
        <v>9.0</v>
      </c>
      <c r="Q3526" s="2" t="s">
        <v>9318</v>
      </c>
    </row>
    <row r="3527">
      <c r="A3527" s="54">
        <v>46220.0</v>
      </c>
      <c r="B3527" s="2" t="s">
        <v>301</v>
      </c>
      <c r="C3527" s="2" t="s">
        <v>196</v>
      </c>
      <c r="D3527" s="2">
        <v>0.0</v>
      </c>
      <c r="E3527" s="53">
        <v>0.0</v>
      </c>
      <c r="F3527" s="53">
        <v>0.0</v>
      </c>
      <c r="G3527" s="53">
        <v>0.0</v>
      </c>
      <c r="H3527" s="53">
        <v>0.0</v>
      </c>
      <c r="I3527" s="53">
        <v>0.0</v>
      </c>
      <c r="J3527" s="53">
        <v>0.025</v>
      </c>
      <c r="K3527" s="53">
        <v>0.012</v>
      </c>
      <c r="L3527" s="94">
        <v>0.0</v>
      </c>
      <c r="M3527" s="94">
        <v>6.0E-4</v>
      </c>
      <c r="N3527" s="94">
        <v>2.0E-4</v>
      </c>
      <c r="O3527" s="2" t="s">
        <v>9316</v>
      </c>
      <c r="P3527" s="2">
        <v>10.0</v>
      </c>
      <c r="Q3527" s="2" t="s">
        <v>9317</v>
      </c>
    </row>
    <row r="3528">
      <c r="A3528" s="54">
        <v>46220.0</v>
      </c>
      <c r="B3528" s="2" t="s">
        <v>450</v>
      </c>
      <c r="C3528" s="2" t="s">
        <v>196</v>
      </c>
      <c r="D3528" s="2">
        <v>0.0</v>
      </c>
      <c r="E3528" s="53">
        <v>2.3154676015342348E-4</v>
      </c>
      <c r="F3528" s="53">
        <v>0.003104931938535801</v>
      </c>
      <c r="G3528" s="53">
        <v>0.006466069474260299</v>
      </c>
      <c r="H3528" s="53">
        <v>0.008957064154914682</v>
      </c>
      <c r="I3528" s="53">
        <v>0.0120025490560538</v>
      </c>
      <c r="J3528" s="53">
        <v>0.0019789630539003913</v>
      </c>
      <c r="K3528" s="53">
        <v>0.004222516264080345</v>
      </c>
      <c r="L3528" s="94">
        <v>4.1810054445960864E-5</v>
      </c>
      <c r="M3528" s="94">
        <v>3.9162947687027635E-6</v>
      </c>
      <c r="N3528" s="94">
        <v>1.7829643600423035E-5</v>
      </c>
      <c r="O3528" s="2" t="s">
        <v>9316</v>
      </c>
      <c r="P3528" s="2">
        <v>11.0</v>
      </c>
      <c r="Q3528" s="2" t="s">
        <v>9318</v>
      </c>
    </row>
    <row r="3529">
      <c r="A3529" s="54">
        <v>46220.0</v>
      </c>
      <c r="B3529" s="2" t="s">
        <v>1189</v>
      </c>
      <c r="C3529" s="2" t="s">
        <v>196</v>
      </c>
      <c r="D3529" s="2">
        <v>0.0</v>
      </c>
      <c r="E3529" s="53">
        <v>0.0</v>
      </c>
      <c r="F3529" s="53">
        <v>0.0</v>
      </c>
      <c r="G3529" s="53">
        <v>0.0</v>
      </c>
      <c r="H3529" s="53">
        <v>0.0</v>
      </c>
      <c r="I3529" s="53">
        <v>0.0</v>
      </c>
      <c r="J3529" s="53">
        <v>0.03170850113501644</v>
      </c>
      <c r="K3529" s="53">
        <v>0.01585425056750822</v>
      </c>
      <c r="L3529" s="94">
        <v>0.0</v>
      </c>
      <c r="M3529" s="94">
        <v>0.0010054290442293391</v>
      </c>
      <c r="N3529" s="94">
        <v>2.513572610573348E-4</v>
      </c>
      <c r="O3529" s="2" t="s">
        <v>9319</v>
      </c>
      <c r="P3529" s="2">
        <v>99.0</v>
      </c>
      <c r="Q3529" s="2" t="s">
        <v>9320</v>
      </c>
    </row>
    <row r="3530">
      <c r="A3530" s="54">
        <v>46221.0</v>
      </c>
      <c r="B3530" s="2" t="s">
        <v>194</v>
      </c>
      <c r="C3530" s="2" t="s">
        <v>288</v>
      </c>
      <c r="D3530" s="2">
        <v>0.0</v>
      </c>
      <c r="E3530" s="53">
        <v>0.241</v>
      </c>
      <c r="F3530" s="53">
        <v>0.212</v>
      </c>
      <c r="G3530" s="53">
        <v>0.208</v>
      </c>
      <c r="H3530" s="53">
        <v>0.207</v>
      </c>
      <c r="I3530" s="53">
        <v>0.204</v>
      </c>
      <c r="J3530" s="53">
        <v>0.126</v>
      </c>
      <c r="K3530" s="53">
        <v>0.167</v>
      </c>
      <c r="L3530" s="94">
        <v>0.0433</v>
      </c>
      <c r="M3530" s="94">
        <v>0.0159</v>
      </c>
      <c r="N3530" s="94">
        <v>0.0279</v>
      </c>
      <c r="O3530" s="2" t="s">
        <v>9316</v>
      </c>
      <c r="P3530" s="2">
        <v>1.0</v>
      </c>
      <c r="Q3530" s="2" t="s">
        <v>9317</v>
      </c>
    </row>
    <row r="3531">
      <c r="A3531" s="54">
        <v>46221.0</v>
      </c>
      <c r="B3531" s="2" t="s">
        <v>145</v>
      </c>
      <c r="C3531" s="2" t="s">
        <v>288</v>
      </c>
      <c r="D3531" s="2">
        <v>0.0</v>
      </c>
      <c r="E3531" s="53">
        <v>0.153</v>
      </c>
      <c r="F3531" s="53">
        <v>0.115</v>
      </c>
      <c r="G3531" s="53">
        <v>0.104</v>
      </c>
      <c r="H3531" s="53">
        <v>0.101</v>
      </c>
      <c r="I3531" s="53">
        <v>0.099</v>
      </c>
      <c r="J3531" s="53">
        <v>0.052</v>
      </c>
      <c r="K3531" s="53">
        <v>0.078</v>
      </c>
      <c r="L3531" s="94">
        <v>0.0108</v>
      </c>
      <c r="M3531" s="94">
        <v>0.0027</v>
      </c>
      <c r="N3531" s="94">
        <v>0.0061</v>
      </c>
      <c r="O3531" s="2" t="s">
        <v>9316</v>
      </c>
      <c r="P3531" s="2">
        <v>2.0</v>
      </c>
      <c r="Q3531" s="2" t="s">
        <v>9317</v>
      </c>
    </row>
    <row r="3532">
      <c r="A3532" s="54">
        <v>46221.0</v>
      </c>
      <c r="B3532" s="2" t="s">
        <v>1801</v>
      </c>
      <c r="C3532" s="2" t="s">
        <v>288</v>
      </c>
      <c r="D3532" s="2">
        <v>0.0</v>
      </c>
      <c r="E3532" s="53">
        <v>0.0</v>
      </c>
      <c r="F3532" s="53">
        <v>0.0</v>
      </c>
      <c r="G3532" s="53">
        <v>0.0</v>
      </c>
      <c r="H3532" s="53">
        <v>0.0</v>
      </c>
      <c r="I3532" s="53">
        <v>0.0</v>
      </c>
      <c r="J3532" s="53">
        <v>0.0</v>
      </c>
      <c r="K3532" s="53">
        <v>0.0</v>
      </c>
      <c r="L3532" s="94">
        <v>0.0</v>
      </c>
      <c r="M3532" s="94">
        <v>0.0</v>
      </c>
      <c r="N3532" s="94">
        <v>0.0</v>
      </c>
      <c r="O3532" s="2" t="s">
        <v>9316</v>
      </c>
      <c r="P3532" s="2">
        <v>3.0</v>
      </c>
      <c r="Q3532" s="2" t="s">
        <v>9318</v>
      </c>
    </row>
    <row r="3533">
      <c r="A3533" s="54">
        <v>46221.0</v>
      </c>
      <c r="B3533" s="2" t="s">
        <v>932</v>
      </c>
      <c r="C3533" s="2" t="s">
        <v>288</v>
      </c>
      <c r="D3533" s="2">
        <v>0.0</v>
      </c>
      <c r="E3533" s="53">
        <v>1.0312809596996676E-4</v>
      </c>
      <c r="F3533" s="53">
        <v>0.0020602977819632554</v>
      </c>
      <c r="G3533" s="53">
        <v>0.004851747275893136</v>
      </c>
      <c r="H3533" s="53">
        <v>0.007104596484465255</v>
      </c>
      <c r="I3533" s="53">
        <v>0.01000138945925422</v>
      </c>
      <c r="J3533" s="53">
        <v>0.030389247601046075</v>
      </c>
      <c r="K3533" s="53">
        <v>0.017620497438469607</v>
      </c>
      <c r="L3533" s="94">
        <v>2.3539451629136462E-5</v>
      </c>
      <c r="M3533" s="94">
        <v>9.235063697576846E-4</v>
      </c>
      <c r="N3533" s="94">
        <v>3.10481929979114E-4</v>
      </c>
      <c r="O3533" s="2" t="s">
        <v>9316</v>
      </c>
      <c r="P3533" s="2">
        <v>4.0</v>
      </c>
      <c r="Q3533" s="2" t="s">
        <v>9318</v>
      </c>
    </row>
    <row r="3534">
      <c r="A3534" s="54">
        <v>46221.0</v>
      </c>
      <c r="B3534" s="2" t="s">
        <v>515</v>
      </c>
      <c r="C3534" s="2" t="s">
        <v>288</v>
      </c>
      <c r="D3534" s="2">
        <v>0.0</v>
      </c>
      <c r="E3534" s="53">
        <v>4.4218095969031086E-4</v>
      </c>
      <c r="F3534" s="53">
        <v>0.0042907454372859396</v>
      </c>
      <c r="G3534" s="53">
        <v>0.00802221215225786</v>
      </c>
      <c r="H3534" s="53">
        <v>0.010529458013757917</v>
      </c>
      <c r="I3534" s="53">
        <v>0.013369044777139185</v>
      </c>
      <c r="J3534" s="53">
        <v>0.0076946090620907395</v>
      </c>
      <c r="K3534" s="53">
        <v>0.0078584106071743</v>
      </c>
      <c r="L3534" s="94">
        <v>6.435588781583368E-5</v>
      </c>
      <c r="M3534" s="94">
        <v>5.920700861840893E-5</v>
      </c>
      <c r="N3534" s="94">
        <v>6.175461727094956E-5</v>
      </c>
      <c r="O3534" s="2" t="s">
        <v>9316</v>
      </c>
      <c r="P3534" s="2">
        <v>5.0</v>
      </c>
      <c r="Q3534" s="2" t="s">
        <v>9318</v>
      </c>
    </row>
    <row r="3535">
      <c r="A3535" s="54">
        <v>46221.0</v>
      </c>
      <c r="B3535" s="2" t="s">
        <v>229</v>
      </c>
      <c r="C3535" s="2" t="s">
        <v>288</v>
      </c>
      <c r="D3535" s="2">
        <v>0.0</v>
      </c>
      <c r="E3535" s="53">
        <v>0.20120764948134487</v>
      </c>
      <c r="F3535" s="53">
        <v>0.14757173301404444</v>
      </c>
      <c r="G3535" s="53">
        <v>0.1327835180722718</v>
      </c>
      <c r="H3535" s="53">
        <v>0.12595316833567088</v>
      </c>
      <c r="I3535" s="53">
        <v>0.11908782532362323</v>
      </c>
      <c r="J3535" s="53">
        <v>0.10450352335124082</v>
      </c>
      <c r="K3535" s="53">
        <v>0.1186435207117563</v>
      </c>
      <c r="L3535" s="94">
        <v>0.01763146267164933</v>
      </c>
      <c r="M3535" s="94">
        <v>0.010920986392823333</v>
      </c>
      <c r="N3535" s="94">
        <v>0.014076285006880945</v>
      </c>
      <c r="O3535" s="2" t="s">
        <v>9316</v>
      </c>
      <c r="P3535" s="2">
        <v>6.0</v>
      </c>
      <c r="Q3535" s="2" t="s">
        <v>9317</v>
      </c>
    </row>
    <row r="3536">
      <c r="A3536" s="54">
        <v>46221.0</v>
      </c>
      <c r="B3536" s="2" t="s">
        <v>178</v>
      </c>
      <c r="C3536" s="2" t="s">
        <v>288</v>
      </c>
      <c r="D3536" s="2">
        <v>0.0</v>
      </c>
      <c r="E3536" s="53">
        <v>0.028333614773303983</v>
      </c>
      <c r="F3536" s="53">
        <v>0.0448447308890795</v>
      </c>
      <c r="G3536" s="53">
        <v>0.049092676644392555</v>
      </c>
      <c r="H3536" s="53">
        <v>0.05050350939038267</v>
      </c>
      <c r="I3536" s="53">
        <v>0.05136464432326381</v>
      </c>
      <c r="J3536" s="53">
        <v>0.047360434409935315</v>
      </c>
      <c r="K3536" s="53">
        <v>0.048226555527163935</v>
      </c>
      <c r="L3536" s="94">
        <v>0.002410090900110886</v>
      </c>
      <c r="M3536" s="94">
        <v>0.002243010747497785</v>
      </c>
      <c r="N3536" s="94">
        <v>0.002325800658014626</v>
      </c>
      <c r="O3536" s="2" t="s">
        <v>9316</v>
      </c>
      <c r="P3536" s="2">
        <v>7.0</v>
      </c>
      <c r="Q3536" s="2" t="s">
        <v>9318</v>
      </c>
    </row>
    <row r="3537">
      <c r="A3537" s="54">
        <v>46221.0</v>
      </c>
      <c r="B3537" s="2" t="s">
        <v>1876</v>
      </c>
      <c r="C3537" s="2" t="s">
        <v>288</v>
      </c>
      <c r="D3537" s="2">
        <v>0.0</v>
      </c>
      <c r="E3537" s="53">
        <v>0.0</v>
      </c>
      <c r="F3537" s="53">
        <v>0.0</v>
      </c>
      <c r="G3537" s="53">
        <v>0.0</v>
      </c>
      <c r="H3537" s="53">
        <v>0.0</v>
      </c>
      <c r="I3537" s="53">
        <v>0.0</v>
      </c>
      <c r="J3537" s="53">
        <v>0.0</v>
      </c>
      <c r="K3537" s="53">
        <v>0.0</v>
      </c>
      <c r="L3537" s="94">
        <v>0.0</v>
      </c>
      <c r="M3537" s="94">
        <v>0.0</v>
      </c>
      <c r="N3537" s="94">
        <v>0.0</v>
      </c>
      <c r="O3537" s="2" t="s">
        <v>9316</v>
      </c>
      <c r="P3537" s="2">
        <v>8.0</v>
      </c>
      <c r="Q3537" s="2" t="s">
        <v>9318</v>
      </c>
    </row>
    <row r="3538">
      <c r="A3538" s="54">
        <v>46221.0</v>
      </c>
      <c r="B3538" s="2" t="s">
        <v>687</v>
      </c>
      <c r="C3538" s="2" t="s">
        <v>288</v>
      </c>
      <c r="D3538" s="2">
        <v>0.0</v>
      </c>
      <c r="E3538" s="53">
        <v>0.0</v>
      </c>
      <c r="F3538" s="53">
        <v>0.0</v>
      </c>
      <c r="G3538" s="53">
        <v>0.0</v>
      </c>
      <c r="H3538" s="53">
        <v>0.0</v>
      </c>
      <c r="I3538" s="53">
        <v>0.0</v>
      </c>
      <c r="J3538" s="53">
        <v>0.005454606505530788</v>
      </c>
      <c r="K3538" s="53">
        <v>0.002727303252765394</v>
      </c>
      <c r="L3538" s="94">
        <v>0.0</v>
      </c>
      <c r="M3538" s="94">
        <v>2.9752732130178794E-5</v>
      </c>
      <c r="N3538" s="94">
        <v>7.438183032544699E-6</v>
      </c>
      <c r="O3538" s="2" t="s">
        <v>9316</v>
      </c>
      <c r="P3538" s="2">
        <v>9.0</v>
      </c>
      <c r="Q3538" s="2" t="s">
        <v>9318</v>
      </c>
    </row>
    <row r="3539">
      <c r="A3539" s="54">
        <v>46221.0</v>
      </c>
      <c r="B3539" s="2" t="s">
        <v>301</v>
      </c>
      <c r="C3539" s="2" t="s">
        <v>288</v>
      </c>
      <c r="D3539" s="2">
        <v>0.0</v>
      </c>
      <c r="E3539" s="53">
        <v>0.0</v>
      </c>
      <c r="F3539" s="53">
        <v>0.0</v>
      </c>
      <c r="G3539" s="53">
        <v>0.0</v>
      </c>
      <c r="H3539" s="53">
        <v>0.0</v>
      </c>
      <c r="I3539" s="53">
        <v>0.0</v>
      </c>
      <c r="J3539" s="53">
        <v>0.025</v>
      </c>
      <c r="K3539" s="53">
        <v>0.012</v>
      </c>
      <c r="L3539" s="94">
        <v>0.0</v>
      </c>
      <c r="M3539" s="94">
        <v>6.0E-4</v>
      </c>
      <c r="N3539" s="94">
        <v>2.0E-4</v>
      </c>
      <c r="O3539" s="2" t="s">
        <v>9316</v>
      </c>
      <c r="P3539" s="2">
        <v>10.0</v>
      </c>
      <c r="Q3539" s="2" t="s">
        <v>9317</v>
      </c>
    </row>
    <row r="3540">
      <c r="A3540" s="54">
        <v>46221.0</v>
      </c>
      <c r="B3540" s="2" t="s">
        <v>450</v>
      </c>
      <c r="C3540" s="2" t="s">
        <v>288</v>
      </c>
      <c r="D3540" s="2">
        <v>0.0</v>
      </c>
      <c r="E3540" s="53">
        <v>0.0</v>
      </c>
      <c r="F3540" s="53">
        <v>0.0</v>
      </c>
      <c r="G3540" s="53">
        <v>0.0</v>
      </c>
      <c r="H3540" s="53">
        <v>0.0</v>
      </c>
      <c r="I3540" s="53">
        <v>0.0</v>
      </c>
      <c r="J3540" s="53">
        <v>0.0019637803430072177</v>
      </c>
      <c r="K3540" s="53">
        <v>9.818901715036089E-4</v>
      </c>
      <c r="L3540" s="94">
        <v>0.0</v>
      </c>
      <c r="M3540" s="94">
        <v>3.856433235581545E-6</v>
      </c>
      <c r="N3540" s="94">
        <v>9.641083088953863E-7</v>
      </c>
      <c r="O3540" s="2" t="s">
        <v>9316</v>
      </c>
      <c r="P3540" s="2">
        <v>11.0</v>
      </c>
      <c r="Q3540" s="2" t="s">
        <v>9318</v>
      </c>
    </row>
    <row r="3541">
      <c r="A3541" s="54">
        <v>46221.0</v>
      </c>
      <c r="B3541" s="2" t="s">
        <v>1189</v>
      </c>
      <c r="C3541" s="2" t="s">
        <v>288</v>
      </c>
      <c r="D3541" s="2">
        <v>0.0</v>
      </c>
      <c r="E3541" s="53">
        <v>0.09197197760811432</v>
      </c>
      <c r="F3541" s="53">
        <v>0.06278268774682388</v>
      </c>
      <c r="G3541" s="53">
        <v>0.05020507982325886</v>
      </c>
      <c r="H3541" s="53">
        <v>0.04439481264678576</v>
      </c>
      <c r="I3541" s="53">
        <v>0.03953505931843023</v>
      </c>
      <c r="J3541" s="53">
        <v>0.0314545997701669</v>
      </c>
      <c r="K3541" s="53">
        <v>0.04082983979671288</v>
      </c>
      <c r="L3541" s="94">
        <v>0.0025205500400597935</v>
      </c>
      <c r="M3541" s="94">
        <v>9.893918467013838E-4</v>
      </c>
      <c r="N3541" s="94">
        <v>0.001667075817825239</v>
      </c>
      <c r="O3541" s="2" t="s">
        <v>9319</v>
      </c>
      <c r="P3541" s="2">
        <v>99.0</v>
      </c>
      <c r="Q3541" s="2" t="s">
        <v>9320</v>
      </c>
    </row>
    <row r="3542">
      <c r="A3542" s="54">
        <v>46222.0</v>
      </c>
      <c r="B3542" s="2" t="s">
        <v>194</v>
      </c>
      <c r="C3542" s="2" t="s">
        <v>256</v>
      </c>
      <c r="D3542" s="2">
        <v>1.0</v>
      </c>
      <c r="E3542" s="53">
        <v>0.156</v>
      </c>
      <c r="F3542" s="53">
        <v>0.113</v>
      </c>
      <c r="G3542" s="53">
        <v>0.093</v>
      </c>
      <c r="H3542" s="53">
        <v>0.083</v>
      </c>
      <c r="I3542" s="53">
        <v>0.075</v>
      </c>
      <c r="J3542" s="53">
        <v>0.125</v>
      </c>
      <c r="K3542" s="53">
        <v>0.109</v>
      </c>
      <c r="L3542" s="94">
        <v>0.8226</v>
      </c>
      <c r="M3542" s="94">
        <v>0.7656</v>
      </c>
      <c r="N3542" s="94">
        <v>0.7939</v>
      </c>
      <c r="O3542" s="2" t="s">
        <v>9316</v>
      </c>
      <c r="P3542" s="2">
        <v>1.0</v>
      </c>
      <c r="Q3542" s="2" t="s">
        <v>9317</v>
      </c>
    </row>
    <row r="3543">
      <c r="A3543" s="54">
        <v>46222.0</v>
      </c>
      <c r="B3543" s="2" t="s">
        <v>145</v>
      </c>
      <c r="C3543" s="2" t="s">
        <v>256</v>
      </c>
      <c r="D3543" s="2">
        <v>0.0</v>
      </c>
      <c r="E3543" s="53">
        <v>0.0</v>
      </c>
      <c r="F3543" s="53">
        <v>0.0</v>
      </c>
      <c r="G3543" s="53">
        <v>0.0</v>
      </c>
      <c r="H3543" s="53">
        <v>0.0</v>
      </c>
      <c r="I3543" s="53">
        <v>0.0</v>
      </c>
      <c r="J3543" s="53">
        <v>0.051</v>
      </c>
      <c r="K3543" s="53">
        <v>0.026</v>
      </c>
      <c r="L3543" s="94">
        <v>0.0</v>
      </c>
      <c r="M3543" s="94">
        <v>0.0026</v>
      </c>
      <c r="N3543" s="94">
        <v>7.0E-4</v>
      </c>
      <c r="O3543" s="2" t="s">
        <v>9316</v>
      </c>
      <c r="P3543" s="2">
        <v>2.0</v>
      </c>
      <c r="Q3543" s="2" t="s">
        <v>9317</v>
      </c>
    </row>
    <row r="3544">
      <c r="A3544" s="54">
        <v>46222.0</v>
      </c>
      <c r="B3544" s="2" t="s">
        <v>1801</v>
      </c>
      <c r="C3544" s="2" t="s">
        <v>256</v>
      </c>
      <c r="D3544" s="2">
        <v>0.0</v>
      </c>
      <c r="E3544" s="53">
        <v>0.0</v>
      </c>
      <c r="F3544" s="53">
        <v>0.0</v>
      </c>
      <c r="G3544" s="53">
        <v>0.0</v>
      </c>
      <c r="H3544" s="53">
        <v>0.0</v>
      </c>
      <c r="I3544" s="53">
        <v>0.0</v>
      </c>
      <c r="J3544" s="53">
        <v>0.0</v>
      </c>
      <c r="K3544" s="53">
        <v>0.0</v>
      </c>
      <c r="L3544" s="94">
        <v>0.0</v>
      </c>
      <c r="M3544" s="94">
        <v>0.0</v>
      </c>
      <c r="N3544" s="94">
        <v>0.0</v>
      </c>
      <c r="O3544" s="2" t="s">
        <v>9316</v>
      </c>
      <c r="P3544" s="2">
        <v>3.0</v>
      </c>
      <c r="Q3544" s="2" t="s">
        <v>9318</v>
      </c>
    </row>
    <row r="3545">
      <c r="A3545" s="54">
        <v>46222.0</v>
      </c>
      <c r="B3545" s="2" t="s">
        <v>932</v>
      </c>
      <c r="C3545" s="2" t="s">
        <v>256</v>
      </c>
      <c r="D3545" s="2">
        <v>0.0</v>
      </c>
      <c r="E3545" s="53">
        <v>0.0</v>
      </c>
      <c r="F3545" s="53">
        <v>0.0</v>
      </c>
      <c r="G3545" s="53">
        <v>0.0</v>
      </c>
      <c r="H3545" s="53">
        <v>0.0</v>
      </c>
      <c r="I3545" s="53">
        <v>0.0</v>
      </c>
      <c r="J3545" s="53">
        <v>0.03014599153852921</v>
      </c>
      <c r="K3545" s="53">
        <v>0.015072995769264606</v>
      </c>
      <c r="L3545" s="94">
        <v>0.0</v>
      </c>
      <c r="M3545" s="94">
        <v>9.087808058410748E-4</v>
      </c>
      <c r="N3545" s="94">
        <v>2.271952014602687E-4</v>
      </c>
      <c r="O3545" s="2" t="s">
        <v>9316</v>
      </c>
      <c r="P3545" s="2">
        <v>4.0</v>
      </c>
      <c r="Q3545" s="2" t="s">
        <v>9318</v>
      </c>
    </row>
    <row r="3546">
      <c r="A3546" s="54">
        <v>46222.0</v>
      </c>
      <c r="B3546" s="2" t="s">
        <v>515</v>
      </c>
      <c r="C3546" s="2" t="s">
        <v>256</v>
      </c>
      <c r="D3546" s="2">
        <v>0.0</v>
      </c>
      <c r="E3546" s="53">
        <v>0.0296379852996382</v>
      </c>
      <c r="F3546" s="53">
        <v>0.03512829486178172</v>
      </c>
      <c r="G3546" s="53">
        <v>0.03258694816281291</v>
      </c>
      <c r="H3546" s="53">
        <v>0.03012785255626119</v>
      </c>
      <c r="I3546" s="53">
        <v>0.026944811596783757</v>
      </c>
      <c r="J3546" s="53">
        <v>0.007635575607880737</v>
      </c>
      <c r="K3546" s="53">
        <v>0.020111261885346825</v>
      </c>
      <c r="L3546" s="94">
        <v>0.0010619091905658558</v>
      </c>
      <c r="M3546" s="94">
        <v>5.830201486366329E-5</v>
      </c>
      <c r="N3546" s="94">
        <v>4.04462854621004E-4</v>
      </c>
      <c r="O3546" s="2" t="s">
        <v>9316</v>
      </c>
      <c r="P3546" s="2">
        <v>5.0</v>
      </c>
      <c r="Q3546" s="2" t="s">
        <v>9318</v>
      </c>
    </row>
    <row r="3547">
      <c r="A3547" s="54">
        <v>46222.0</v>
      </c>
      <c r="B3547" s="2" t="s">
        <v>229</v>
      </c>
      <c r="C3547" s="2" t="s">
        <v>256</v>
      </c>
      <c r="D3547" s="2">
        <v>0.0</v>
      </c>
      <c r="E3547" s="53">
        <v>0.11325766606162484</v>
      </c>
      <c r="F3547" s="53">
        <v>0.10303818886604668</v>
      </c>
      <c r="G3547" s="53">
        <v>0.09172455248029301</v>
      </c>
      <c r="H3547" s="53">
        <v>0.08353384317124535</v>
      </c>
      <c r="I3547" s="53">
        <v>0.07366875456986892</v>
      </c>
      <c r="J3547" s="53">
        <v>0.1036670065692759</v>
      </c>
      <c r="K3547" s="53">
        <v>0.09769577952478445</v>
      </c>
      <c r="L3547" s="94">
        <v>0.008413393527710027</v>
      </c>
      <c r="M3547" s="94">
        <v>0.010746848251034292</v>
      </c>
      <c r="N3547" s="94">
        <v>0.009544465336955292</v>
      </c>
      <c r="O3547" s="2" t="s">
        <v>9316</v>
      </c>
      <c r="P3547" s="2">
        <v>6.0</v>
      </c>
      <c r="Q3547" s="2" t="s">
        <v>9317</v>
      </c>
    </row>
    <row r="3548">
      <c r="A3548" s="54">
        <v>46222.0</v>
      </c>
      <c r="B3548" s="2" t="s">
        <v>178</v>
      </c>
      <c r="C3548" s="2" t="s">
        <v>256</v>
      </c>
      <c r="D3548" s="2">
        <v>0.0</v>
      </c>
      <c r="E3548" s="53">
        <v>7.462612037260528E-5</v>
      </c>
      <c r="F3548" s="53">
        <v>0.0017513665783493947</v>
      </c>
      <c r="G3548" s="53">
        <v>0.004345373165835409</v>
      </c>
      <c r="H3548" s="53">
        <v>0.006525277649524158</v>
      </c>
      <c r="I3548" s="53">
        <v>0.009410183101121143</v>
      </c>
      <c r="J3548" s="53">
        <v>0.04698132950596089</v>
      </c>
      <c r="K3548" s="53">
        <v>0.02566335133589815</v>
      </c>
      <c r="L3548" s="94">
        <v>1.8882267950362446E-5</v>
      </c>
      <c r="M3548" s="94">
        <v>0.002207245322147672</v>
      </c>
      <c r="N3548" s="94">
        <v>6.586076017897454E-4</v>
      </c>
      <c r="O3548" s="2" t="s">
        <v>9316</v>
      </c>
      <c r="P3548" s="2">
        <v>7.0</v>
      </c>
      <c r="Q3548" s="2" t="s">
        <v>9318</v>
      </c>
    </row>
    <row r="3549">
      <c r="A3549" s="54">
        <v>46222.0</v>
      </c>
      <c r="B3549" s="2" t="s">
        <v>1876</v>
      </c>
      <c r="C3549" s="2" t="s">
        <v>256</v>
      </c>
      <c r="D3549" s="2">
        <v>0.0</v>
      </c>
      <c r="E3549" s="53">
        <v>0.0</v>
      </c>
      <c r="F3549" s="53">
        <v>0.0</v>
      </c>
      <c r="G3549" s="53">
        <v>0.0</v>
      </c>
      <c r="H3549" s="53">
        <v>0.0</v>
      </c>
      <c r="I3549" s="53">
        <v>0.0</v>
      </c>
      <c r="J3549" s="53">
        <v>0.0</v>
      </c>
      <c r="K3549" s="53">
        <v>0.0</v>
      </c>
      <c r="L3549" s="94">
        <v>0.0</v>
      </c>
      <c r="M3549" s="94">
        <v>0.0</v>
      </c>
      <c r="N3549" s="94">
        <v>0.0</v>
      </c>
      <c r="O3549" s="2" t="s">
        <v>9316</v>
      </c>
      <c r="P3549" s="2">
        <v>8.0</v>
      </c>
      <c r="Q3549" s="2" t="s">
        <v>9318</v>
      </c>
    </row>
    <row r="3550">
      <c r="A3550" s="54">
        <v>46222.0</v>
      </c>
      <c r="B3550" s="2" t="s">
        <v>687</v>
      </c>
      <c r="C3550" s="2" t="s">
        <v>256</v>
      </c>
      <c r="D3550" s="2">
        <v>0.0</v>
      </c>
      <c r="E3550" s="53">
        <v>0.0</v>
      </c>
      <c r="F3550" s="53">
        <v>0.0</v>
      </c>
      <c r="G3550" s="53">
        <v>0.0</v>
      </c>
      <c r="H3550" s="53">
        <v>0.0</v>
      </c>
      <c r="I3550" s="53">
        <v>0.0</v>
      </c>
      <c r="J3550" s="53">
        <v>0.005412758471305857</v>
      </c>
      <c r="K3550" s="53">
        <v>0.0027063792356529287</v>
      </c>
      <c r="L3550" s="94">
        <v>0.0</v>
      </c>
      <c r="M3550" s="94">
        <v>2.9297954268693322E-5</v>
      </c>
      <c r="N3550" s="94">
        <v>7.3244885671733305E-6</v>
      </c>
      <c r="O3550" s="2" t="s">
        <v>9316</v>
      </c>
      <c r="P3550" s="2">
        <v>9.0</v>
      </c>
      <c r="Q3550" s="2" t="s">
        <v>9318</v>
      </c>
    </row>
    <row r="3551">
      <c r="A3551" s="54">
        <v>46222.0</v>
      </c>
      <c r="B3551" s="2" t="s">
        <v>301</v>
      </c>
      <c r="C3551" s="2" t="s">
        <v>256</v>
      </c>
      <c r="D3551" s="2">
        <v>0.0</v>
      </c>
      <c r="E3551" s="53">
        <v>0.0</v>
      </c>
      <c r="F3551" s="53">
        <v>0.002</v>
      </c>
      <c r="G3551" s="53">
        <v>0.005</v>
      </c>
      <c r="H3551" s="53">
        <v>0.008</v>
      </c>
      <c r="I3551" s="53">
        <v>0.011000000000000001</v>
      </c>
      <c r="J3551" s="53">
        <v>0.024</v>
      </c>
      <c r="K3551" s="53">
        <v>0.015</v>
      </c>
      <c r="L3551" s="94">
        <v>0.0</v>
      </c>
      <c r="M3551" s="94">
        <v>6.0E-4</v>
      </c>
      <c r="N3551" s="94">
        <v>2.0E-4</v>
      </c>
      <c r="O3551" s="2" t="s">
        <v>9316</v>
      </c>
      <c r="P3551" s="2">
        <v>10.0</v>
      </c>
      <c r="Q3551" s="2" t="s">
        <v>9317</v>
      </c>
    </row>
    <row r="3552">
      <c r="A3552" s="54">
        <v>46222.0</v>
      </c>
      <c r="B3552" s="2" t="s">
        <v>450</v>
      </c>
      <c r="C3552" s="2" t="s">
        <v>256</v>
      </c>
      <c r="D3552" s="2">
        <v>0.0</v>
      </c>
      <c r="E3552" s="53">
        <v>3.761488216062813E-4</v>
      </c>
      <c r="F3552" s="53">
        <v>0.0039574239993638025</v>
      </c>
      <c r="G3552" s="53">
        <v>0.00760117443235105</v>
      </c>
      <c r="H3552" s="53">
        <v>0.010112206602463586</v>
      </c>
      <c r="I3552" s="53">
        <v>0.013013486198684455</v>
      </c>
      <c r="J3552" s="53">
        <v>0.0019487141146878914</v>
      </c>
      <c r="K3552" s="53">
        <v>0.004774944273519471</v>
      </c>
      <c r="L3552" s="94">
        <v>5.7777852751027316E-5</v>
      </c>
      <c r="M3552" s="94">
        <v>3.797486700783812E-6</v>
      </c>
      <c r="N3552" s="94">
        <v>2.2800092815216384E-5</v>
      </c>
      <c r="O3552" s="2" t="s">
        <v>9316</v>
      </c>
      <c r="P3552" s="2">
        <v>11.0</v>
      </c>
      <c r="Q3552" s="2" t="s">
        <v>9318</v>
      </c>
    </row>
    <row r="3553">
      <c r="A3553" s="54">
        <v>46222.0</v>
      </c>
      <c r="B3553" s="2" t="s">
        <v>1189</v>
      </c>
      <c r="C3553" s="2" t="s">
        <v>256</v>
      </c>
      <c r="D3553" s="2">
        <v>0.0</v>
      </c>
      <c r="E3553" s="53">
        <v>0.0</v>
      </c>
      <c r="F3553" s="53">
        <v>0.0</v>
      </c>
      <c r="G3553" s="53">
        <v>0.0</v>
      </c>
      <c r="H3553" s="53">
        <v>0.0</v>
      </c>
      <c r="I3553" s="53">
        <v>0.0</v>
      </c>
      <c r="J3553" s="53">
        <v>0.031202815909355842</v>
      </c>
      <c r="K3553" s="53">
        <v>0.015601407954677921</v>
      </c>
      <c r="L3553" s="94">
        <v>0.0</v>
      </c>
      <c r="M3553" s="94">
        <v>9.736157206731501E-4</v>
      </c>
      <c r="N3553" s="94">
        <v>2.4340393016828753E-4</v>
      </c>
      <c r="O3553" s="2" t="s">
        <v>9319</v>
      </c>
      <c r="P3553" s="2">
        <v>99.0</v>
      </c>
      <c r="Q3553" s="2" t="s">
        <v>9320</v>
      </c>
    </row>
    <row r="3554">
      <c r="A3554" s="54">
        <v>46223.0</v>
      </c>
      <c r="B3554" s="2" t="s">
        <v>194</v>
      </c>
      <c r="C3554" s="2" t="s">
        <v>180</v>
      </c>
      <c r="D3554" s="2">
        <v>0.0</v>
      </c>
      <c r="E3554" s="53">
        <v>0.205</v>
      </c>
      <c r="F3554" s="53">
        <v>0.131</v>
      </c>
      <c r="G3554" s="53">
        <v>0.102</v>
      </c>
      <c r="H3554" s="53">
        <v>0.089</v>
      </c>
      <c r="I3554" s="53">
        <v>0.079</v>
      </c>
      <c r="J3554" s="53">
        <v>0.132</v>
      </c>
      <c r="K3554" s="53">
        <v>0.117</v>
      </c>
      <c r="L3554" s="94">
        <v>0.0104</v>
      </c>
      <c r="M3554" s="94">
        <v>0.0174</v>
      </c>
      <c r="N3554" s="94">
        <v>0.0137</v>
      </c>
      <c r="O3554" s="2" t="s">
        <v>9316</v>
      </c>
      <c r="P3554" s="2">
        <v>1.0</v>
      </c>
      <c r="Q3554" s="2" t="s">
        <v>9317</v>
      </c>
    </row>
    <row r="3555">
      <c r="A3555" s="54">
        <v>46223.0</v>
      </c>
      <c r="B3555" s="2" t="s">
        <v>145</v>
      </c>
      <c r="C3555" s="2" t="s">
        <v>180</v>
      </c>
      <c r="D3555" s="2">
        <v>0.0</v>
      </c>
      <c r="E3555" s="53">
        <v>0.12</v>
      </c>
      <c r="F3555" s="53">
        <v>0.108</v>
      </c>
      <c r="G3555" s="53">
        <v>0.097</v>
      </c>
      <c r="H3555" s="53">
        <v>0.091</v>
      </c>
      <c r="I3555" s="53">
        <v>0.084</v>
      </c>
      <c r="J3555" s="53">
        <v>0.051</v>
      </c>
      <c r="K3555" s="53">
        <v>0.074</v>
      </c>
      <c r="L3555" s="94">
        <v>0.0094</v>
      </c>
      <c r="M3555" s="94">
        <v>0.0026</v>
      </c>
      <c r="N3555" s="94">
        <v>0.0055</v>
      </c>
      <c r="O3555" s="2" t="s">
        <v>9316</v>
      </c>
      <c r="P3555" s="2">
        <v>2.0</v>
      </c>
      <c r="Q3555" s="2" t="s">
        <v>9317</v>
      </c>
    </row>
    <row r="3556">
      <c r="A3556" s="54">
        <v>46223.0</v>
      </c>
      <c r="B3556" s="2" t="s">
        <v>1801</v>
      </c>
      <c r="C3556" s="2" t="s">
        <v>180</v>
      </c>
      <c r="D3556" s="2">
        <v>0.0</v>
      </c>
      <c r="E3556" s="53">
        <v>0.0</v>
      </c>
      <c r="F3556" s="53">
        <v>0.0</v>
      </c>
      <c r="G3556" s="53">
        <v>0.0</v>
      </c>
      <c r="H3556" s="53">
        <v>0.0</v>
      </c>
      <c r="I3556" s="53">
        <v>0.0</v>
      </c>
      <c r="J3556" s="53">
        <v>0.0</v>
      </c>
      <c r="K3556" s="53">
        <v>0.0</v>
      </c>
      <c r="L3556" s="94">
        <v>0.0</v>
      </c>
      <c r="M3556" s="94">
        <v>0.0</v>
      </c>
      <c r="N3556" s="94">
        <v>0.0</v>
      </c>
      <c r="O3556" s="2" t="s">
        <v>9316</v>
      </c>
      <c r="P3556" s="2">
        <v>3.0</v>
      </c>
      <c r="Q3556" s="2" t="s">
        <v>9318</v>
      </c>
    </row>
    <row r="3557">
      <c r="A3557" s="54">
        <v>46223.0</v>
      </c>
      <c r="B3557" s="2" t="s">
        <v>932</v>
      </c>
      <c r="C3557" s="2" t="s">
        <v>180</v>
      </c>
      <c r="D3557" s="2">
        <v>0.0</v>
      </c>
      <c r="E3557" s="53">
        <v>7.462612037260528E-5</v>
      </c>
      <c r="F3557" s="53">
        <v>0.0017513665783493947</v>
      </c>
      <c r="G3557" s="53">
        <v>0.004345373165835409</v>
      </c>
      <c r="H3557" s="53">
        <v>0.006525277649524158</v>
      </c>
      <c r="I3557" s="53">
        <v>0.009410183101121143</v>
      </c>
      <c r="J3557" s="53">
        <v>0.029904762899700014</v>
      </c>
      <c r="K3557" s="53">
        <v>0.017125068032767712</v>
      </c>
      <c r="L3557" s="94">
        <v>1.8882267950362446E-5</v>
      </c>
      <c r="M3557" s="94">
        <v>8.942948440872744E-4</v>
      </c>
      <c r="N3557" s="94">
        <v>2.932679551269226E-4</v>
      </c>
      <c r="O3557" s="2" t="s">
        <v>9316</v>
      </c>
      <c r="P3557" s="2">
        <v>4.0</v>
      </c>
      <c r="Q3557" s="2" t="s">
        <v>9318</v>
      </c>
    </row>
    <row r="3558">
      <c r="A3558" s="54">
        <v>46223.0</v>
      </c>
      <c r="B3558" s="2" t="s">
        <v>515</v>
      </c>
      <c r="C3558" s="2" t="s">
        <v>180</v>
      </c>
      <c r="D3558" s="2">
        <v>0.0</v>
      </c>
      <c r="E3558" s="53">
        <v>0.0</v>
      </c>
      <c r="F3558" s="53">
        <v>0.0</v>
      </c>
      <c r="G3558" s="53">
        <v>0.0</v>
      </c>
      <c r="H3558" s="53">
        <v>0.0</v>
      </c>
      <c r="I3558" s="53">
        <v>0.0</v>
      </c>
      <c r="J3558" s="53">
        <v>0.0075769950615037175</v>
      </c>
      <c r="K3558" s="53">
        <v>0.0037884975307518587</v>
      </c>
      <c r="L3558" s="94">
        <v>0.0</v>
      </c>
      <c r="M3558" s="94">
        <v>5.7410854162051725E-5</v>
      </c>
      <c r="N3558" s="94">
        <v>1.4352713540512931E-5</v>
      </c>
      <c r="O3558" s="2" t="s">
        <v>9316</v>
      </c>
      <c r="P3558" s="2">
        <v>5.0</v>
      </c>
      <c r="Q3558" s="2" t="s">
        <v>9318</v>
      </c>
    </row>
    <row r="3559">
      <c r="A3559" s="54">
        <v>46223.0</v>
      </c>
      <c r="B3559" s="2" t="s">
        <v>229</v>
      </c>
      <c r="C3559" s="2" t="s">
        <v>180</v>
      </c>
      <c r="D3559" s="2">
        <v>0.0</v>
      </c>
      <c r="E3559" s="53">
        <v>0.06562245667067071</v>
      </c>
      <c r="F3559" s="53">
        <v>0.08722365332240516</v>
      </c>
      <c r="G3559" s="53">
        <v>0.09248823314391869</v>
      </c>
      <c r="H3559" s="53">
        <v>0.0946226563955711</v>
      </c>
      <c r="I3559" s="53">
        <v>0.09664963988417924</v>
      </c>
      <c r="J3559" s="53">
        <v>0.10283746175718231</v>
      </c>
      <c r="K3559" s="53">
        <v>0.0976628474505505</v>
      </c>
      <c r="L3559" s="94">
        <v>0.008554073270083859</v>
      </c>
      <c r="M3559" s="94">
        <v>0.010575543540659933</v>
      </c>
      <c r="N3559" s="94">
        <v>0.009538031772149498</v>
      </c>
      <c r="O3559" s="2" t="s">
        <v>9316</v>
      </c>
      <c r="P3559" s="2">
        <v>6.0</v>
      </c>
      <c r="Q3559" s="2" t="s">
        <v>9317</v>
      </c>
    </row>
    <row r="3560">
      <c r="A3560" s="54">
        <v>46223.0</v>
      </c>
      <c r="B3560" s="2" t="s">
        <v>178</v>
      </c>
      <c r="C3560" s="2" t="s">
        <v>180</v>
      </c>
      <c r="D3560" s="2">
        <v>0.0</v>
      </c>
      <c r="E3560" s="53">
        <v>0.15598921045667122</v>
      </c>
      <c r="F3560" s="53">
        <v>0.13679622764499957</v>
      </c>
      <c r="G3560" s="53">
        <v>0.11602405733355484</v>
      </c>
      <c r="H3560" s="53">
        <v>0.10332300084434141</v>
      </c>
      <c r="I3560" s="53">
        <v>0.09015939790600773</v>
      </c>
      <c r="J3560" s="53">
        <v>0.04660538426121339</v>
      </c>
      <c r="K3560" s="53">
        <v>0.08131472079738411</v>
      </c>
      <c r="L3560" s="94">
        <v>0.01346158188014002</v>
      </c>
      <c r="M3560" s="94">
        <v>0.002172061842135357</v>
      </c>
      <c r="N3560" s="94">
        <v>0.006612083818356532</v>
      </c>
      <c r="O3560" s="2" t="s">
        <v>9316</v>
      </c>
      <c r="P3560" s="2">
        <v>7.0</v>
      </c>
      <c r="Q3560" s="2" t="s">
        <v>9318</v>
      </c>
    </row>
    <row r="3561">
      <c r="A3561" s="54">
        <v>46223.0</v>
      </c>
      <c r="B3561" s="2" t="s">
        <v>1876</v>
      </c>
      <c r="C3561" s="2" t="s">
        <v>180</v>
      </c>
      <c r="D3561" s="2">
        <v>0.0</v>
      </c>
      <c r="E3561" s="53">
        <v>0.0</v>
      </c>
      <c r="F3561" s="53">
        <v>0.0</v>
      </c>
      <c r="G3561" s="53">
        <v>0.0</v>
      </c>
      <c r="H3561" s="53">
        <v>0.0</v>
      </c>
      <c r="I3561" s="53">
        <v>0.0</v>
      </c>
      <c r="J3561" s="53">
        <v>0.0</v>
      </c>
      <c r="K3561" s="53">
        <v>0.0</v>
      </c>
      <c r="L3561" s="94">
        <v>0.0</v>
      </c>
      <c r="M3561" s="94">
        <v>0.0</v>
      </c>
      <c r="N3561" s="94">
        <v>0.0</v>
      </c>
      <c r="O3561" s="2" t="s">
        <v>9316</v>
      </c>
      <c r="P3561" s="2">
        <v>8.0</v>
      </c>
      <c r="Q3561" s="2" t="s">
        <v>9318</v>
      </c>
    </row>
    <row r="3562">
      <c r="A3562" s="54">
        <v>46223.0</v>
      </c>
      <c r="B3562" s="2" t="s">
        <v>687</v>
      </c>
      <c r="C3562" s="2" t="s">
        <v>180</v>
      </c>
      <c r="D3562" s="2">
        <v>0.0</v>
      </c>
      <c r="E3562" s="53">
        <v>0.0018956712729396215</v>
      </c>
      <c r="F3562" s="53">
        <v>0.00888411649670913</v>
      </c>
      <c r="G3562" s="53">
        <v>0.013032122089499118</v>
      </c>
      <c r="H3562" s="53">
        <v>0.015151190715310296</v>
      </c>
      <c r="I3562" s="53">
        <v>0.017039658097809825</v>
      </c>
      <c r="J3562" s="53">
        <v>0.005371231497448291</v>
      </c>
      <c r="K3562" s="53">
        <v>0.009201676793473704</v>
      </c>
      <c r="L3562" s="94">
        <v>1.6983620615561087E-4</v>
      </c>
      <c r="M3562" s="94">
        <v>2.8850127799180608E-5</v>
      </c>
      <c r="N3562" s="94">
        <v>8.467085581155251E-5</v>
      </c>
      <c r="O3562" s="2" t="s">
        <v>9316</v>
      </c>
      <c r="P3562" s="2">
        <v>9.0</v>
      </c>
      <c r="Q3562" s="2" t="s">
        <v>9318</v>
      </c>
    </row>
    <row r="3563">
      <c r="A3563" s="54">
        <v>46223.0</v>
      </c>
      <c r="B3563" s="2" t="s">
        <v>301</v>
      </c>
      <c r="C3563" s="2" t="s">
        <v>180</v>
      </c>
      <c r="D3563" s="2">
        <v>0.0</v>
      </c>
      <c r="E3563" s="53">
        <v>0.005</v>
      </c>
      <c r="F3563" s="53">
        <v>0.013999999999999999</v>
      </c>
      <c r="G3563" s="53">
        <v>0.018000000000000002</v>
      </c>
      <c r="H3563" s="53">
        <v>0.019</v>
      </c>
      <c r="I3563" s="53">
        <v>0.02</v>
      </c>
      <c r="J3563" s="53">
        <v>0.024</v>
      </c>
      <c r="K3563" s="53">
        <v>0.021</v>
      </c>
      <c r="L3563" s="94">
        <v>3.0E-4</v>
      </c>
      <c r="M3563" s="94">
        <v>6.0E-4</v>
      </c>
      <c r="N3563" s="94">
        <v>4.0E-4</v>
      </c>
      <c r="O3563" s="2" t="s">
        <v>9316</v>
      </c>
      <c r="P3563" s="2">
        <v>10.0</v>
      </c>
      <c r="Q3563" s="2" t="s">
        <v>9317</v>
      </c>
    </row>
    <row r="3564">
      <c r="A3564" s="54">
        <v>46223.0</v>
      </c>
      <c r="B3564" s="2" t="s">
        <v>450</v>
      </c>
      <c r="C3564" s="2" t="s">
        <v>180</v>
      </c>
      <c r="D3564" s="2">
        <v>0.0</v>
      </c>
      <c r="E3564" s="53">
        <v>0.0</v>
      </c>
      <c r="F3564" s="53">
        <v>0.0</v>
      </c>
      <c r="G3564" s="53">
        <v>0.0</v>
      </c>
      <c r="H3564" s="53">
        <v>0.0</v>
      </c>
      <c r="I3564" s="53">
        <v>0.0</v>
      </c>
      <c r="J3564" s="53">
        <v>0.0019337634752818454</v>
      </c>
      <c r="K3564" s="53">
        <v>9.668817376409227E-4</v>
      </c>
      <c r="L3564" s="94">
        <v>0.0</v>
      </c>
      <c r="M3564" s="94">
        <v>3.73944117833412E-6</v>
      </c>
      <c r="N3564" s="94">
        <v>9.3486029458353E-7</v>
      </c>
      <c r="O3564" s="2" t="s">
        <v>9316</v>
      </c>
      <c r="P3564" s="2">
        <v>11.0</v>
      </c>
      <c r="Q3564" s="2" t="s">
        <v>9318</v>
      </c>
    </row>
    <row r="3565">
      <c r="A3565" s="54">
        <v>46223.0</v>
      </c>
      <c r="B3565" s="2" t="s">
        <v>1189</v>
      </c>
      <c r="C3565" s="2" t="s">
        <v>180</v>
      </c>
      <c r="D3565" s="2">
        <v>0.0</v>
      </c>
      <c r="E3565" s="53">
        <v>0.0</v>
      </c>
      <c r="F3565" s="53">
        <v>0.0</v>
      </c>
      <c r="G3565" s="53">
        <v>0.0</v>
      </c>
      <c r="H3565" s="53">
        <v>0.0</v>
      </c>
      <c r="I3565" s="53">
        <v>0.0</v>
      </c>
      <c r="J3565" s="53">
        <v>0.03095313054737888</v>
      </c>
      <c r="K3565" s="53">
        <v>0.01547656527368944</v>
      </c>
      <c r="L3565" s="94">
        <v>0.0</v>
      </c>
      <c r="M3565" s="94">
        <v>9.580962906830796E-4</v>
      </c>
      <c r="N3565" s="94">
        <v>2.395240726707699E-4</v>
      </c>
      <c r="O3565" s="2" t="s">
        <v>9319</v>
      </c>
      <c r="P3565" s="2">
        <v>99.0</v>
      </c>
      <c r="Q3565" s="2" t="s">
        <v>9320</v>
      </c>
    </row>
    <row r="3566">
      <c r="A3566" s="54">
        <v>46224.0</v>
      </c>
      <c r="B3566" s="2" t="s">
        <v>194</v>
      </c>
      <c r="C3566" s="2" t="s">
        <v>208</v>
      </c>
      <c r="D3566" s="2">
        <v>0.0</v>
      </c>
      <c r="E3566" s="53">
        <v>0.25</v>
      </c>
      <c r="F3566" s="53">
        <v>0.179</v>
      </c>
      <c r="G3566" s="53">
        <v>0.159</v>
      </c>
      <c r="H3566" s="53">
        <v>0.151</v>
      </c>
      <c r="I3566" s="53">
        <v>0.144</v>
      </c>
      <c r="J3566" s="53">
        <v>0.131</v>
      </c>
      <c r="K3566" s="53">
        <v>0.145</v>
      </c>
      <c r="L3566" s="94">
        <v>0.0253</v>
      </c>
      <c r="M3566" s="94">
        <v>0.0172</v>
      </c>
      <c r="N3566" s="94">
        <v>0.021</v>
      </c>
      <c r="O3566" s="2" t="s">
        <v>9316</v>
      </c>
      <c r="P3566" s="2">
        <v>1.0</v>
      </c>
      <c r="Q3566" s="2" t="s">
        <v>9317</v>
      </c>
    </row>
    <row r="3567">
      <c r="A3567" s="54">
        <v>46224.0</v>
      </c>
      <c r="B3567" s="2" t="s">
        <v>145</v>
      </c>
      <c r="C3567" s="2" t="s">
        <v>208</v>
      </c>
      <c r="D3567" s="2">
        <v>0.0</v>
      </c>
      <c r="E3567" s="53">
        <v>0.023</v>
      </c>
      <c r="F3567" s="53">
        <v>0.043</v>
      </c>
      <c r="G3567" s="53">
        <v>0.048</v>
      </c>
      <c r="H3567" s="53">
        <v>0.049</v>
      </c>
      <c r="I3567" s="53">
        <v>0.05</v>
      </c>
      <c r="J3567" s="53">
        <v>0.05</v>
      </c>
      <c r="K3567" s="53">
        <v>0.049</v>
      </c>
      <c r="L3567" s="94">
        <v>0.0023</v>
      </c>
      <c r="M3567" s="94">
        <v>0.0025</v>
      </c>
      <c r="N3567" s="94">
        <v>0.0024</v>
      </c>
      <c r="O3567" s="2" t="s">
        <v>9316</v>
      </c>
      <c r="P3567" s="2">
        <v>2.0</v>
      </c>
      <c r="Q3567" s="2" t="s">
        <v>9317</v>
      </c>
    </row>
    <row r="3568">
      <c r="A3568" s="54">
        <v>46224.0</v>
      </c>
      <c r="B3568" s="2" t="s">
        <v>1801</v>
      </c>
      <c r="C3568" s="2" t="s">
        <v>208</v>
      </c>
      <c r="D3568" s="2">
        <v>0.0</v>
      </c>
      <c r="E3568" s="53">
        <v>0.0</v>
      </c>
      <c r="F3568" s="53">
        <v>0.0</v>
      </c>
      <c r="G3568" s="53">
        <v>0.0</v>
      </c>
      <c r="H3568" s="53">
        <v>0.0</v>
      </c>
      <c r="I3568" s="53">
        <v>0.0</v>
      </c>
      <c r="J3568" s="53">
        <v>0.0</v>
      </c>
      <c r="K3568" s="53">
        <v>0.0</v>
      </c>
      <c r="L3568" s="94">
        <v>0.0</v>
      </c>
      <c r="M3568" s="94">
        <v>0.0</v>
      </c>
      <c r="N3568" s="94">
        <v>0.0</v>
      </c>
      <c r="O3568" s="2" t="s">
        <v>9316</v>
      </c>
      <c r="P3568" s="2">
        <v>3.0</v>
      </c>
      <c r="Q3568" s="2" t="s">
        <v>9318</v>
      </c>
    </row>
    <row r="3569">
      <c r="A3569" s="54">
        <v>46224.0</v>
      </c>
      <c r="B3569" s="2" t="s">
        <v>932</v>
      </c>
      <c r="C3569" s="2" t="s">
        <v>208</v>
      </c>
      <c r="D3569" s="2">
        <v>0.0</v>
      </c>
      <c r="E3569" s="53">
        <v>0.06781962706433499</v>
      </c>
      <c r="F3569" s="53">
        <v>0.06971187296840929</v>
      </c>
      <c r="G3569" s="53">
        <v>0.06273815835289688</v>
      </c>
      <c r="H3569" s="53">
        <v>0.057096224218753</v>
      </c>
      <c r="I3569" s="53">
        <v>0.0501190370651872</v>
      </c>
      <c r="J3569" s="53">
        <v>0.029665543508589493</v>
      </c>
      <c r="K3569" s="53">
        <v>0.04620185093074319</v>
      </c>
      <c r="L3569" s="94">
        <v>0.0039360765135131644</v>
      </c>
      <c r="M3569" s="94">
        <v>8.800444716600161E-4</v>
      </c>
      <c r="N3569" s="94">
        <v>0.002134611029426615</v>
      </c>
      <c r="O3569" s="2" t="s">
        <v>9316</v>
      </c>
      <c r="P3569" s="2">
        <v>4.0</v>
      </c>
      <c r="Q3569" s="2" t="s">
        <v>9318</v>
      </c>
    </row>
    <row r="3570">
      <c r="A3570" s="54">
        <v>46224.0</v>
      </c>
      <c r="B3570" s="2" t="s">
        <v>515</v>
      </c>
      <c r="C3570" s="2" t="s">
        <v>208</v>
      </c>
      <c r="D3570" s="2">
        <v>0.0</v>
      </c>
      <c r="E3570" s="53">
        <v>0.0</v>
      </c>
      <c r="F3570" s="53">
        <v>0.0</v>
      </c>
      <c r="G3570" s="53">
        <v>0.0</v>
      </c>
      <c r="H3570" s="53">
        <v>0.0</v>
      </c>
      <c r="I3570" s="53">
        <v>0.0</v>
      </c>
      <c r="J3570" s="53">
        <v>0.00751886394822645</v>
      </c>
      <c r="K3570" s="53">
        <v>0.003759431974113225</v>
      </c>
      <c r="L3570" s="94">
        <v>0.0</v>
      </c>
      <c r="M3570" s="94">
        <v>5.653331507193944E-5</v>
      </c>
      <c r="N3570" s="94">
        <v>1.413332876798486E-5</v>
      </c>
      <c r="O3570" s="2" t="s">
        <v>9316</v>
      </c>
      <c r="P3570" s="2">
        <v>5.0</v>
      </c>
      <c r="Q3570" s="2" t="s">
        <v>9318</v>
      </c>
    </row>
    <row r="3571">
      <c r="A3571" s="54">
        <v>46224.0</v>
      </c>
      <c r="B3571" s="2" t="s">
        <v>229</v>
      </c>
      <c r="C3571" s="2" t="s">
        <v>208</v>
      </c>
      <c r="D3571" s="2">
        <v>0.0</v>
      </c>
      <c r="E3571" s="53">
        <v>0.12900386272601844</v>
      </c>
      <c r="F3571" s="53">
        <v>0.08835306977232385</v>
      </c>
      <c r="G3571" s="53">
        <v>0.08406619679587382</v>
      </c>
      <c r="H3571" s="53">
        <v>0.08656635289305785</v>
      </c>
      <c r="I3571" s="53">
        <v>0.09312417120591997</v>
      </c>
      <c r="J3571" s="53">
        <v>0.10201482641085254</v>
      </c>
      <c r="K3571" s="53">
        <v>0.09304051160336319</v>
      </c>
      <c r="L3571" s="94">
        <v>0.007067125443722586</v>
      </c>
      <c r="M3571" s="94">
        <v>0.010407024807636375</v>
      </c>
      <c r="N3571" s="94">
        <v>0.00865653679941556</v>
      </c>
      <c r="O3571" s="2" t="s">
        <v>9316</v>
      </c>
      <c r="P3571" s="2">
        <v>6.0</v>
      </c>
      <c r="Q3571" s="2" t="s">
        <v>9317</v>
      </c>
    </row>
    <row r="3572">
      <c r="A3572" s="54">
        <v>46224.0</v>
      </c>
      <c r="B3572" s="2" t="s">
        <v>178</v>
      </c>
      <c r="C3572" s="2" t="s">
        <v>208</v>
      </c>
      <c r="D3572" s="2">
        <v>0.0</v>
      </c>
      <c r="E3572" s="53">
        <v>0.05659062488090015</v>
      </c>
      <c r="F3572" s="53">
        <v>0.04822851283648818</v>
      </c>
      <c r="G3572" s="53">
        <v>0.03962582219760426</v>
      </c>
      <c r="H3572" s="53">
        <v>0.034242258528461154</v>
      </c>
      <c r="I3572" s="53">
        <v>0.0284167023375943</v>
      </c>
      <c r="J3572" s="53">
        <v>0.046232570349167584</v>
      </c>
      <c r="K3572" s="53">
        <v>0.04292919627338592</v>
      </c>
      <c r="L3572" s="94">
        <v>0.0015702057848361462</v>
      </c>
      <c r="M3572" s="94">
        <v>0.00213745056109073</v>
      </c>
      <c r="N3572" s="94">
        <v>0.0018429158926788916</v>
      </c>
      <c r="O3572" s="2" t="s">
        <v>9316</v>
      </c>
      <c r="P3572" s="2">
        <v>7.0</v>
      </c>
      <c r="Q3572" s="2" t="s">
        <v>9318</v>
      </c>
    </row>
    <row r="3573">
      <c r="A3573" s="54">
        <v>46224.0</v>
      </c>
      <c r="B3573" s="2" t="s">
        <v>1876</v>
      </c>
      <c r="C3573" s="2" t="s">
        <v>208</v>
      </c>
      <c r="D3573" s="2">
        <v>0.0</v>
      </c>
      <c r="E3573" s="53">
        <v>0.0</v>
      </c>
      <c r="F3573" s="53">
        <v>0.0</v>
      </c>
      <c r="G3573" s="53">
        <v>0.0</v>
      </c>
      <c r="H3573" s="53">
        <v>0.0</v>
      </c>
      <c r="I3573" s="53">
        <v>0.0</v>
      </c>
      <c r="J3573" s="53">
        <v>0.0</v>
      </c>
      <c r="K3573" s="53">
        <v>0.0</v>
      </c>
      <c r="L3573" s="94">
        <v>0.0</v>
      </c>
      <c r="M3573" s="94">
        <v>0.0</v>
      </c>
      <c r="N3573" s="94">
        <v>0.0</v>
      </c>
      <c r="O3573" s="2" t="s">
        <v>9316</v>
      </c>
      <c r="P3573" s="2">
        <v>8.0</v>
      </c>
      <c r="Q3573" s="2" t="s">
        <v>9318</v>
      </c>
    </row>
    <row r="3574">
      <c r="A3574" s="54">
        <v>46224.0</v>
      </c>
      <c r="B3574" s="2" t="s">
        <v>687</v>
      </c>
      <c r="C3574" s="2" t="s">
        <v>208</v>
      </c>
      <c r="D3574" s="2">
        <v>0.0</v>
      </c>
      <c r="E3574" s="53">
        <v>0.0</v>
      </c>
      <c r="F3574" s="53">
        <v>0.0</v>
      </c>
      <c r="G3574" s="53">
        <v>0.0</v>
      </c>
      <c r="H3574" s="53">
        <v>0.0</v>
      </c>
      <c r="I3574" s="53">
        <v>0.0</v>
      </c>
      <c r="J3574" s="53">
        <v>0.0053300231207656975</v>
      </c>
      <c r="K3574" s="53">
        <v>0.0026650115603828487</v>
      </c>
      <c r="L3574" s="94">
        <v>0.0</v>
      </c>
      <c r="M3574" s="94">
        <v>2.8409146467896905E-5</v>
      </c>
      <c r="N3574" s="94">
        <v>7.102286616974226E-6</v>
      </c>
      <c r="O3574" s="2" t="s">
        <v>9316</v>
      </c>
      <c r="P3574" s="2">
        <v>9.0</v>
      </c>
      <c r="Q3574" s="2" t="s">
        <v>9318</v>
      </c>
    </row>
    <row r="3575">
      <c r="A3575" s="54">
        <v>46224.0</v>
      </c>
      <c r="B3575" s="2" t="s">
        <v>301</v>
      </c>
      <c r="C3575" s="2" t="s">
        <v>208</v>
      </c>
      <c r="D3575" s="2">
        <v>0.0</v>
      </c>
      <c r="E3575" s="53">
        <v>0.09699999999999999</v>
      </c>
      <c r="F3575" s="53">
        <v>0.076</v>
      </c>
      <c r="G3575" s="53">
        <v>0.066</v>
      </c>
      <c r="H3575" s="53">
        <v>0.059000000000000004</v>
      </c>
      <c r="I3575" s="53">
        <v>0.053</v>
      </c>
      <c r="J3575" s="53">
        <v>0.024</v>
      </c>
      <c r="K3575" s="53">
        <v>0.045</v>
      </c>
      <c r="L3575" s="94">
        <v>0.0043</v>
      </c>
      <c r="M3575" s="94">
        <v>6.0E-4</v>
      </c>
      <c r="N3575" s="94">
        <v>0.002</v>
      </c>
      <c r="O3575" s="2" t="s">
        <v>9316</v>
      </c>
      <c r="P3575" s="2">
        <v>10.0</v>
      </c>
      <c r="Q3575" s="2" t="s">
        <v>9317</v>
      </c>
    </row>
    <row r="3576">
      <c r="A3576" s="54">
        <v>46224.0</v>
      </c>
      <c r="B3576" s="2" t="s">
        <v>450</v>
      </c>
      <c r="C3576" s="2" t="s">
        <v>208</v>
      </c>
      <c r="D3576" s="2">
        <v>0.0</v>
      </c>
      <c r="E3576" s="53">
        <v>0.0</v>
      </c>
      <c r="F3576" s="53">
        <v>0.0</v>
      </c>
      <c r="G3576" s="53">
        <v>0.0</v>
      </c>
      <c r="H3576" s="53">
        <v>0.0</v>
      </c>
      <c r="I3576" s="53">
        <v>0.0</v>
      </c>
      <c r="J3576" s="53">
        <v>0.001918927537984726</v>
      </c>
      <c r="K3576" s="53">
        <v>9.59463768992363E-4</v>
      </c>
      <c r="L3576" s="94">
        <v>0.0</v>
      </c>
      <c r="M3576" s="94">
        <v>3.682282896036122E-6</v>
      </c>
      <c r="N3576" s="94">
        <v>9.205707240090305E-7</v>
      </c>
      <c r="O3576" s="2" t="s">
        <v>9316</v>
      </c>
      <c r="P3576" s="2">
        <v>11.0</v>
      </c>
      <c r="Q3576" s="2" t="s">
        <v>9318</v>
      </c>
    </row>
    <row r="3577">
      <c r="A3577" s="54">
        <v>46224.0</v>
      </c>
      <c r="B3577" s="2" t="s">
        <v>1189</v>
      </c>
      <c r="C3577" s="2" t="s">
        <v>208</v>
      </c>
      <c r="D3577" s="2">
        <v>0.0</v>
      </c>
      <c r="E3577" s="53">
        <v>0.029633514422256726</v>
      </c>
      <c r="F3577" s="53">
        <v>0.034899821497873865</v>
      </c>
      <c r="G3577" s="53">
        <v>0.0319392350191438</v>
      </c>
      <c r="H3577" s="53">
        <v>0.029128764846951274</v>
      </c>
      <c r="I3577" s="53">
        <v>0.02551213415048788</v>
      </c>
      <c r="J3577" s="53">
        <v>0.0307055248710743</v>
      </c>
      <c r="K3577" s="53">
        <v>0.03132237994510905</v>
      </c>
      <c r="L3577" s="94">
        <v>0.0010201147336081017</v>
      </c>
      <c r="M3577" s="94">
        <v>9.428292576081625E-4</v>
      </c>
      <c r="N3577" s="94">
        <v>9.810914854257696E-4</v>
      </c>
      <c r="O3577" s="2" t="s">
        <v>9319</v>
      </c>
      <c r="P3577" s="2">
        <v>99.0</v>
      </c>
      <c r="Q3577" s="2" t="s">
        <v>9320</v>
      </c>
    </row>
    <row r="3578">
      <c r="A3578" s="54">
        <v>46225.0</v>
      </c>
      <c r="B3578" s="2" t="s">
        <v>194</v>
      </c>
      <c r="C3578" s="2" t="s">
        <v>303</v>
      </c>
      <c r="D3578" s="2">
        <v>0.0</v>
      </c>
      <c r="E3578" s="53">
        <v>0.206</v>
      </c>
      <c r="F3578" s="53">
        <v>0.133</v>
      </c>
      <c r="G3578" s="53">
        <v>0.103</v>
      </c>
      <c r="H3578" s="53">
        <v>0.088</v>
      </c>
      <c r="I3578" s="53">
        <v>0.075</v>
      </c>
      <c r="J3578" s="53">
        <v>0.13</v>
      </c>
      <c r="K3578" s="53">
        <v>0.117</v>
      </c>
      <c r="L3578" s="94">
        <v>0.0106</v>
      </c>
      <c r="M3578" s="94">
        <v>0.0169</v>
      </c>
      <c r="N3578" s="94">
        <v>0.0137</v>
      </c>
      <c r="O3578" s="2" t="s">
        <v>9316</v>
      </c>
      <c r="P3578" s="2">
        <v>1.0</v>
      </c>
      <c r="Q3578" s="2" t="s">
        <v>9317</v>
      </c>
    </row>
    <row r="3579">
      <c r="A3579" s="54">
        <v>46225.0</v>
      </c>
      <c r="B3579" s="2" t="s">
        <v>145</v>
      </c>
      <c r="C3579" s="2" t="s">
        <v>303</v>
      </c>
      <c r="D3579" s="2">
        <v>0.0</v>
      </c>
      <c r="E3579" s="53">
        <v>0.041</v>
      </c>
      <c r="F3579" s="53">
        <v>0.041</v>
      </c>
      <c r="G3579" s="53">
        <v>0.036</v>
      </c>
      <c r="H3579" s="53">
        <v>0.032</v>
      </c>
      <c r="I3579" s="53">
        <v>0.027</v>
      </c>
      <c r="J3579" s="53">
        <v>0.05</v>
      </c>
      <c r="K3579" s="53">
        <v>0.043</v>
      </c>
      <c r="L3579" s="94">
        <v>0.0013</v>
      </c>
      <c r="M3579" s="94">
        <v>0.0025</v>
      </c>
      <c r="N3579" s="94">
        <v>0.0018</v>
      </c>
      <c r="O3579" s="2" t="s">
        <v>9316</v>
      </c>
      <c r="P3579" s="2">
        <v>2.0</v>
      </c>
      <c r="Q3579" s="2" t="s">
        <v>9317</v>
      </c>
    </row>
    <row r="3580">
      <c r="A3580" s="54">
        <v>46225.0</v>
      </c>
      <c r="B3580" s="2" t="s">
        <v>1801</v>
      </c>
      <c r="C3580" s="2" t="s">
        <v>303</v>
      </c>
      <c r="D3580" s="2">
        <v>0.0</v>
      </c>
      <c r="E3580" s="53">
        <v>0.0</v>
      </c>
      <c r="F3580" s="53">
        <v>0.0</v>
      </c>
      <c r="G3580" s="53">
        <v>0.0</v>
      </c>
      <c r="H3580" s="53">
        <v>0.0</v>
      </c>
      <c r="I3580" s="53">
        <v>0.0</v>
      </c>
      <c r="J3580" s="53">
        <v>0.0</v>
      </c>
      <c r="K3580" s="53">
        <v>0.0</v>
      </c>
      <c r="L3580" s="94">
        <v>0.0</v>
      </c>
      <c r="M3580" s="94">
        <v>0.0</v>
      </c>
      <c r="N3580" s="94">
        <v>0.0</v>
      </c>
      <c r="O3580" s="2" t="s">
        <v>9316</v>
      </c>
      <c r="P3580" s="2">
        <v>3.0</v>
      </c>
      <c r="Q3580" s="2" t="s">
        <v>9318</v>
      </c>
    </row>
    <row r="3581">
      <c r="A3581" s="54">
        <v>46225.0</v>
      </c>
      <c r="B3581" s="2" t="s">
        <v>932</v>
      </c>
      <c r="C3581" s="2" t="s">
        <v>303</v>
      </c>
      <c r="D3581" s="2">
        <v>0.0</v>
      </c>
      <c r="E3581" s="53">
        <v>0.12631173391951153</v>
      </c>
      <c r="F3581" s="53">
        <v>0.09402944803710124</v>
      </c>
      <c r="G3581" s="53">
        <v>0.07633194369424959</v>
      </c>
      <c r="H3581" s="53">
        <v>0.06605472909255465</v>
      </c>
      <c r="I3581" s="53">
        <v>0.05518221140638725</v>
      </c>
      <c r="J3581" s="53">
        <v>0.029428315372564524</v>
      </c>
      <c r="K3581" s="53">
        <v>0.05288012953340705</v>
      </c>
      <c r="L3581" s="94">
        <v>0.005826565628142089</v>
      </c>
      <c r="M3581" s="94">
        <v>8.660257456671175E-4</v>
      </c>
      <c r="N3581" s="94">
        <v>0.002796308099469909</v>
      </c>
      <c r="O3581" s="2" t="s">
        <v>9316</v>
      </c>
      <c r="P3581" s="2">
        <v>4.0</v>
      </c>
      <c r="Q3581" s="2" t="s">
        <v>9318</v>
      </c>
    </row>
    <row r="3582">
      <c r="A3582" s="54">
        <v>46225.0</v>
      </c>
      <c r="B3582" s="2" t="s">
        <v>515</v>
      </c>
      <c r="C3582" s="2" t="s">
        <v>303</v>
      </c>
      <c r="D3582" s="2">
        <v>0.0</v>
      </c>
      <c r="E3582" s="53">
        <v>0.0</v>
      </c>
      <c r="F3582" s="53">
        <v>0.0</v>
      </c>
      <c r="G3582" s="53">
        <v>0.0</v>
      </c>
      <c r="H3582" s="53">
        <v>0.0</v>
      </c>
      <c r="I3582" s="53">
        <v>0.0</v>
      </c>
      <c r="J3582" s="53">
        <v>0.007461178819974039</v>
      </c>
      <c r="K3582" s="53">
        <v>0.0037305894099870195</v>
      </c>
      <c r="L3582" s="94">
        <v>0.0</v>
      </c>
      <c r="M3582" s="94">
        <v>5.566918938362919E-5</v>
      </c>
      <c r="N3582" s="94">
        <v>1.3917297345907298E-5</v>
      </c>
      <c r="O3582" s="2" t="s">
        <v>9316</v>
      </c>
      <c r="P3582" s="2">
        <v>5.0</v>
      </c>
      <c r="Q3582" s="2" t="s">
        <v>9318</v>
      </c>
    </row>
    <row r="3583">
      <c r="A3583" s="54">
        <v>46225.0</v>
      </c>
      <c r="B3583" s="2" t="s">
        <v>229</v>
      </c>
      <c r="C3583" s="2" t="s">
        <v>303</v>
      </c>
      <c r="D3583" s="2">
        <v>0.0</v>
      </c>
      <c r="E3583" s="53">
        <v>0.34594518390662626</v>
      </c>
      <c r="F3583" s="53">
        <v>0.260177305033997</v>
      </c>
      <c r="G3583" s="53">
        <v>0.22718355268240417</v>
      </c>
      <c r="H3583" s="53">
        <v>0.209505169276816</v>
      </c>
      <c r="I3583" s="53">
        <v>0.19099770129835342</v>
      </c>
      <c r="J3583" s="53">
        <v>0.1011990386566403</v>
      </c>
      <c r="K3583" s="53">
        <v>0.16419129566952223</v>
      </c>
      <c r="L3583" s="94">
        <v>0.05161236660939871</v>
      </c>
      <c r="M3583" s="94">
        <v>0.010241245425028179</v>
      </c>
      <c r="N3583" s="94">
        <v>0.02695878157363647</v>
      </c>
      <c r="O3583" s="2" t="s">
        <v>9316</v>
      </c>
      <c r="P3583" s="2">
        <v>6.0</v>
      </c>
      <c r="Q3583" s="2" t="s">
        <v>9317</v>
      </c>
    </row>
    <row r="3584">
      <c r="A3584" s="54">
        <v>46225.0</v>
      </c>
      <c r="B3584" s="2" t="s">
        <v>178</v>
      </c>
      <c r="C3584" s="2" t="s">
        <v>303</v>
      </c>
      <c r="D3584" s="2">
        <v>0.0</v>
      </c>
      <c r="E3584" s="53">
        <v>0.12788595561015093</v>
      </c>
      <c r="F3584" s="53">
        <v>0.0781519936002648</v>
      </c>
      <c r="G3584" s="53">
        <v>0.06164047329295348</v>
      </c>
      <c r="H3584" s="53">
        <v>0.05388176985781038</v>
      </c>
      <c r="I3584" s="53">
        <v>0.04661610564221417</v>
      </c>
      <c r="J3584" s="53">
        <v>0.04586285972901998</v>
      </c>
      <c r="K3584" s="53">
        <v>0.05375166651098673</v>
      </c>
      <c r="L3584" s="94">
        <v>0.0037995479477793115</v>
      </c>
      <c r="M3584" s="94">
        <v>0.0021034019025237627</v>
      </c>
      <c r="N3584" s="94">
        <v>0.002889241652708332</v>
      </c>
      <c r="O3584" s="2" t="s">
        <v>9316</v>
      </c>
      <c r="P3584" s="2">
        <v>7.0</v>
      </c>
      <c r="Q3584" s="2" t="s">
        <v>9318</v>
      </c>
    </row>
    <row r="3585">
      <c r="A3585" s="54">
        <v>46225.0</v>
      </c>
      <c r="B3585" s="2" t="s">
        <v>1876</v>
      </c>
      <c r="C3585" s="2" t="s">
        <v>303</v>
      </c>
      <c r="D3585" s="2">
        <v>0.0</v>
      </c>
      <c r="E3585" s="53">
        <v>0.0</v>
      </c>
      <c r="F3585" s="53">
        <v>0.0</v>
      </c>
      <c r="G3585" s="53">
        <v>0.0</v>
      </c>
      <c r="H3585" s="53">
        <v>0.0</v>
      </c>
      <c r="I3585" s="53">
        <v>0.0</v>
      </c>
      <c r="J3585" s="53">
        <v>0.0</v>
      </c>
      <c r="K3585" s="53">
        <v>0.0</v>
      </c>
      <c r="L3585" s="94">
        <v>0.0</v>
      </c>
      <c r="M3585" s="94">
        <v>0.0</v>
      </c>
      <c r="N3585" s="94">
        <v>0.0</v>
      </c>
      <c r="O3585" s="2" t="s">
        <v>9316</v>
      </c>
      <c r="P3585" s="2">
        <v>8.0</v>
      </c>
      <c r="Q3585" s="2" t="s">
        <v>9318</v>
      </c>
    </row>
    <row r="3586">
      <c r="A3586" s="54">
        <v>46225.0</v>
      </c>
      <c r="B3586" s="2" t="s">
        <v>687</v>
      </c>
      <c r="C3586" s="2" t="s">
        <v>303</v>
      </c>
      <c r="D3586" s="2">
        <v>0.0</v>
      </c>
      <c r="E3586" s="53">
        <v>0.0</v>
      </c>
      <c r="F3586" s="53">
        <v>0.0</v>
      </c>
      <c r="G3586" s="53">
        <v>0.0</v>
      </c>
      <c r="H3586" s="53">
        <v>0.0</v>
      </c>
      <c r="I3586" s="53">
        <v>0.0</v>
      </c>
      <c r="J3586" s="53">
        <v>0.005289130896963429</v>
      </c>
      <c r="K3586" s="53">
        <v>0.0026445654484817146</v>
      </c>
      <c r="L3586" s="94">
        <v>0.0</v>
      </c>
      <c r="M3586" s="94">
        <v>2.797490564521317E-5</v>
      </c>
      <c r="N3586" s="94">
        <v>6.993726411303293E-6</v>
      </c>
      <c r="O3586" s="2" t="s">
        <v>9316</v>
      </c>
      <c r="P3586" s="2">
        <v>9.0</v>
      </c>
      <c r="Q3586" s="2" t="s">
        <v>9318</v>
      </c>
    </row>
    <row r="3587">
      <c r="A3587" s="54">
        <v>46225.0</v>
      </c>
      <c r="B3587" s="2" t="s">
        <v>301</v>
      </c>
      <c r="C3587" s="2" t="s">
        <v>303</v>
      </c>
      <c r="D3587" s="2">
        <v>0.0</v>
      </c>
      <c r="E3587" s="53">
        <v>0.01</v>
      </c>
      <c r="F3587" s="53">
        <v>0.04</v>
      </c>
      <c r="G3587" s="53">
        <v>0.055999999999999994</v>
      </c>
      <c r="H3587" s="53">
        <v>0.064</v>
      </c>
      <c r="I3587" s="53">
        <v>0.07</v>
      </c>
      <c r="J3587" s="53">
        <v>0.024</v>
      </c>
      <c r="K3587" s="53">
        <v>0.04</v>
      </c>
      <c r="L3587" s="94">
        <v>0.0031</v>
      </c>
      <c r="M3587" s="94">
        <v>6.0E-4</v>
      </c>
      <c r="N3587" s="94">
        <v>0.0016</v>
      </c>
      <c r="O3587" s="2" t="s">
        <v>9316</v>
      </c>
      <c r="P3587" s="2">
        <v>10.0</v>
      </c>
      <c r="Q3587" s="2" t="s">
        <v>9317</v>
      </c>
    </row>
    <row r="3588">
      <c r="A3588" s="54">
        <v>46225.0</v>
      </c>
      <c r="B3588" s="2" t="s">
        <v>450</v>
      </c>
      <c r="C3588" s="2" t="s">
        <v>303</v>
      </c>
      <c r="D3588" s="2">
        <v>0.0</v>
      </c>
      <c r="E3588" s="53">
        <v>0.0</v>
      </c>
      <c r="F3588" s="53">
        <v>0.0</v>
      </c>
      <c r="G3588" s="53">
        <v>0.0</v>
      </c>
      <c r="H3588" s="53">
        <v>0.0</v>
      </c>
      <c r="I3588" s="53">
        <v>0.0</v>
      </c>
      <c r="J3588" s="53">
        <v>0.0019042054227957894</v>
      </c>
      <c r="K3588" s="53">
        <v>9.521027113978947E-4</v>
      </c>
      <c r="L3588" s="94">
        <v>0.0</v>
      </c>
      <c r="M3588" s="94">
        <v>3.625998292204891E-6</v>
      </c>
      <c r="N3588" s="94">
        <v>9.064995730512228E-7</v>
      </c>
      <c r="O3588" s="2" t="s">
        <v>9316</v>
      </c>
      <c r="P3588" s="2">
        <v>11.0</v>
      </c>
      <c r="Q3588" s="2" t="s">
        <v>9318</v>
      </c>
    </row>
    <row r="3589">
      <c r="A3589" s="54">
        <v>46225.0</v>
      </c>
      <c r="B3589" s="2" t="s">
        <v>1189</v>
      </c>
      <c r="C3589" s="2" t="s">
        <v>303</v>
      </c>
      <c r="D3589" s="2">
        <v>0.0</v>
      </c>
      <c r="E3589" s="53">
        <v>0.10808276247734634</v>
      </c>
      <c r="F3589" s="53">
        <v>0.06736714354779372</v>
      </c>
      <c r="G3589" s="53">
        <v>0.05156376652765617</v>
      </c>
      <c r="H3589" s="53">
        <v>0.0444359358524031</v>
      </c>
      <c r="I3589" s="53">
        <v>0.03864754345184928</v>
      </c>
      <c r="J3589" s="53">
        <v>0.030459980257043405</v>
      </c>
      <c r="K3589" s="53">
        <v>0.04101187339234979</v>
      </c>
      <c r="L3589" s="94">
        <v>0.002658822018518635</v>
      </c>
      <c r="M3589" s="94">
        <v>9.278103972594741E-4</v>
      </c>
      <c r="N3589" s="94">
        <v>0.0016819737591501286</v>
      </c>
      <c r="O3589" s="2" t="s">
        <v>9319</v>
      </c>
      <c r="P3589" s="2">
        <v>99.0</v>
      </c>
      <c r="Q3589" s="2" t="s">
        <v>9320</v>
      </c>
    </row>
    <row r="3590">
      <c r="A3590" s="54">
        <v>46226.0</v>
      </c>
      <c r="B3590" s="2" t="s">
        <v>194</v>
      </c>
      <c r="C3590" s="2" t="s">
        <v>148</v>
      </c>
      <c r="D3590" s="2">
        <v>0.0</v>
      </c>
      <c r="E3590" s="53">
        <v>0.299</v>
      </c>
      <c r="F3590" s="53">
        <v>0.221</v>
      </c>
      <c r="G3590" s="53">
        <v>0.187</v>
      </c>
      <c r="H3590" s="53">
        <v>0.168</v>
      </c>
      <c r="I3590" s="53">
        <v>0.15</v>
      </c>
      <c r="J3590" s="53">
        <v>0.129</v>
      </c>
      <c r="K3590" s="53">
        <v>0.158</v>
      </c>
      <c r="L3590" s="94">
        <v>0.035</v>
      </c>
      <c r="M3590" s="94">
        <v>0.0166</v>
      </c>
      <c r="N3590" s="94">
        <v>0.025</v>
      </c>
      <c r="O3590" s="2" t="s">
        <v>9316</v>
      </c>
      <c r="P3590" s="2">
        <v>1.0</v>
      </c>
      <c r="Q3590" s="2" t="s">
        <v>9317</v>
      </c>
    </row>
    <row r="3591">
      <c r="A3591" s="54">
        <v>46226.0</v>
      </c>
      <c r="B3591" s="2" t="s">
        <v>145</v>
      </c>
      <c r="C3591" s="2" t="s">
        <v>148</v>
      </c>
      <c r="D3591" s="2">
        <v>0.0</v>
      </c>
      <c r="E3591" s="53">
        <v>0.096</v>
      </c>
      <c r="F3591" s="53">
        <v>0.084</v>
      </c>
      <c r="G3591" s="53">
        <v>0.071</v>
      </c>
      <c r="H3591" s="53">
        <v>0.063</v>
      </c>
      <c r="I3591" s="53">
        <v>0.054</v>
      </c>
      <c r="J3591" s="53">
        <v>0.05</v>
      </c>
      <c r="K3591" s="53">
        <v>0.06</v>
      </c>
      <c r="L3591" s="94">
        <v>0.005</v>
      </c>
      <c r="M3591" s="94">
        <v>0.0025</v>
      </c>
      <c r="N3591" s="94">
        <v>0.0036</v>
      </c>
      <c r="O3591" s="2" t="s">
        <v>9316</v>
      </c>
      <c r="P3591" s="2">
        <v>2.0</v>
      </c>
      <c r="Q3591" s="2" t="s">
        <v>9317</v>
      </c>
    </row>
    <row r="3592">
      <c r="A3592" s="54">
        <v>46226.0</v>
      </c>
      <c r="B3592" s="2" t="s">
        <v>1801</v>
      </c>
      <c r="C3592" s="2" t="s">
        <v>148</v>
      </c>
      <c r="D3592" s="2">
        <v>0.0</v>
      </c>
      <c r="E3592" s="53">
        <v>0.0</v>
      </c>
      <c r="F3592" s="53">
        <v>0.0</v>
      </c>
      <c r="G3592" s="53">
        <v>0.0</v>
      </c>
      <c r="H3592" s="53">
        <v>0.0</v>
      </c>
      <c r="I3592" s="53">
        <v>0.0</v>
      </c>
      <c r="J3592" s="53">
        <v>0.0</v>
      </c>
      <c r="K3592" s="53">
        <v>0.0</v>
      </c>
      <c r="L3592" s="94">
        <v>0.0</v>
      </c>
      <c r="M3592" s="94">
        <v>0.0</v>
      </c>
      <c r="N3592" s="94">
        <v>0.0</v>
      </c>
      <c r="O3592" s="2" t="s">
        <v>9316</v>
      </c>
      <c r="P3592" s="2">
        <v>3.0</v>
      </c>
      <c r="Q3592" s="2" t="s">
        <v>9318</v>
      </c>
    </row>
    <row r="3593">
      <c r="A3593" s="54">
        <v>46226.0</v>
      </c>
      <c r="B3593" s="2" t="s">
        <v>932</v>
      </c>
      <c r="C3593" s="2" t="s">
        <v>148</v>
      </c>
      <c r="D3593" s="2">
        <v>0.0</v>
      </c>
      <c r="E3593" s="53">
        <v>0.10844625813486061</v>
      </c>
      <c r="F3593" s="53">
        <v>0.07057928810418351</v>
      </c>
      <c r="G3593" s="53">
        <v>0.0566123753168996</v>
      </c>
      <c r="H3593" s="53">
        <v>0.05003028500042184</v>
      </c>
      <c r="I3593" s="53">
        <v>0.04397350554863564</v>
      </c>
      <c r="J3593" s="53">
        <v>0.029193060680156674</v>
      </c>
      <c r="K3593" s="53">
        <v>0.04290271799852814</v>
      </c>
      <c r="L3593" s="94">
        <v>0.0032049610390215036</v>
      </c>
      <c r="M3593" s="94">
        <v>8.522347918753097E-4</v>
      </c>
      <c r="N3593" s="94">
        <v>0.0018406432116612305</v>
      </c>
      <c r="O3593" s="2" t="s">
        <v>9316</v>
      </c>
      <c r="P3593" s="2">
        <v>4.0</v>
      </c>
      <c r="Q3593" s="2" t="s">
        <v>9318</v>
      </c>
    </row>
    <row r="3594">
      <c r="A3594" s="54">
        <v>46226.0</v>
      </c>
      <c r="B3594" s="2" t="s">
        <v>515</v>
      </c>
      <c r="C3594" s="2" t="s">
        <v>148</v>
      </c>
      <c r="D3594" s="2">
        <v>0.0</v>
      </c>
      <c r="E3594" s="53">
        <v>0.0022284523959061556</v>
      </c>
      <c r="F3594" s="53">
        <v>0.009632397824620144</v>
      </c>
      <c r="G3594" s="53">
        <v>0.013753986193387698</v>
      </c>
      <c r="H3594" s="53">
        <v>0.01577636145768937</v>
      </c>
      <c r="I3594" s="53">
        <v>0.017505221016009587</v>
      </c>
      <c r="J3594" s="53">
        <v>0.007403936255125411</v>
      </c>
      <c r="K3594" s="53">
        <v>0.010578961224256554</v>
      </c>
      <c r="L3594" s="94">
        <v>1.891721362078994E-4</v>
      </c>
      <c r="M3594" s="94">
        <v>5.4818272069960497E-5</v>
      </c>
      <c r="N3594" s="94">
        <v>1.1191442058432373E-4</v>
      </c>
      <c r="O3594" s="2" t="s">
        <v>9316</v>
      </c>
      <c r="P3594" s="2">
        <v>5.0</v>
      </c>
      <c r="Q3594" s="2" t="s">
        <v>9318</v>
      </c>
    </row>
    <row r="3595">
      <c r="A3595" s="54">
        <v>46226.0</v>
      </c>
      <c r="B3595" s="2" t="s">
        <v>229</v>
      </c>
      <c r="C3595" s="2" t="s">
        <v>148</v>
      </c>
      <c r="D3595" s="2">
        <v>0.0</v>
      </c>
      <c r="E3595" s="53">
        <v>0.02118790082841727</v>
      </c>
      <c r="F3595" s="53">
        <v>0.04238484015621956</v>
      </c>
      <c r="G3595" s="53">
        <v>0.049893313882258226</v>
      </c>
      <c r="H3595" s="53">
        <v>0.05254768457096938</v>
      </c>
      <c r="I3595" s="53">
        <v>0.05382907127089192</v>
      </c>
      <c r="J3595" s="53">
        <v>0.10039003724389434</v>
      </c>
      <c r="K3595" s="53">
        <v>0.07514167556307629</v>
      </c>
      <c r="L3595" s="94">
        <v>0.0024893427701535415</v>
      </c>
      <c r="M3595" s="94">
        <v>0.010078159577830492</v>
      </c>
      <c r="N3595" s="94">
        <v>0.005646271406426616</v>
      </c>
      <c r="O3595" s="2" t="s">
        <v>9316</v>
      </c>
      <c r="P3595" s="2">
        <v>6.0</v>
      </c>
      <c r="Q3595" s="2" t="s">
        <v>9317</v>
      </c>
    </row>
    <row r="3596">
      <c r="A3596" s="54">
        <v>46226.0</v>
      </c>
      <c r="B3596" s="2" t="s">
        <v>178</v>
      </c>
      <c r="C3596" s="2" t="s">
        <v>148</v>
      </c>
      <c r="D3596" s="2">
        <v>0.0</v>
      </c>
      <c r="E3596" s="53">
        <v>0.005880033995925642</v>
      </c>
      <c r="F3596" s="53">
        <v>0.01554610311789124</v>
      </c>
      <c r="G3596" s="53">
        <v>0.01862902257583884</v>
      </c>
      <c r="H3596" s="53">
        <v>0.01944111811022883</v>
      </c>
      <c r="I3596" s="53">
        <v>0.019484064983031197</v>
      </c>
      <c r="J3596" s="53">
        <v>0.04549622464230503</v>
      </c>
      <c r="K3596" s="53">
        <v>0.03206262360907194</v>
      </c>
      <c r="L3596" s="94">
        <v>3.470404821311132E-4</v>
      </c>
      <c r="M3596" s="94">
        <v>0.0020699064567030836</v>
      </c>
      <c r="N3596" s="94">
        <v>0.0010280118326970171</v>
      </c>
      <c r="O3596" s="2" t="s">
        <v>9316</v>
      </c>
      <c r="P3596" s="2">
        <v>7.0</v>
      </c>
      <c r="Q3596" s="2" t="s">
        <v>9318</v>
      </c>
    </row>
    <row r="3597">
      <c r="A3597" s="54">
        <v>46226.0</v>
      </c>
      <c r="B3597" s="2" t="s">
        <v>1876</v>
      </c>
      <c r="C3597" s="2" t="s">
        <v>148</v>
      </c>
      <c r="D3597" s="2">
        <v>0.0</v>
      </c>
      <c r="E3597" s="53">
        <v>0.0</v>
      </c>
      <c r="F3597" s="53">
        <v>0.0</v>
      </c>
      <c r="G3597" s="53">
        <v>0.0</v>
      </c>
      <c r="H3597" s="53">
        <v>0.0</v>
      </c>
      <c r="I3597" s="53">
        <v>0.0</v>
      </c>
      <c r="J3597" s="53">
        <v>0.0</v>
      </c>
      <c r="K3597" s="53">
        <v>0.0</v>
      </c>
      <c r="L3597" s="94">
        <v>0.0</v>
      </c>
      <c r="M3597" s="94">
        <v>0.0</v>
      </c>
      <c r="N3597" s="94">
        <v>0.0</v>
      </c>
      <c r="O3597" s="2" t="s">
        <v>9316</v>
      </c>
      <c r="P3597" s="2">
        <v>8.0</v>
      </c>
      <c r="Q3597" s="2" t="s">
        <v>9318</v>
      </c>
    </row>
    <row r="3598">
      <c r="A3598" s="54">
        <v>46226.0</v>
      </c>
      <c r="B3598" s="2" t="s">
        <v>687</v>
      </c>
      <c r="C3598" s="2" t="s">
        <v>148</v>
      </c>
      <c r="D3598" s="2">
        <v>0.0</v>
      </c>
      <c r="E3598" s="53">
        <v>0.013202221555854949</v>
      </c>
      <c r="F3598" s="53">
        <v>0.023445323995271338</v>
      </c>
      <c r="G3598" s="53">
        <v>0.02488722471658742</v>
      </c>
      <c r="H3598" s="53">
        <v>0.02461318193232227</v>
      </c>
      <c r="I3598" s="53">
        <v>0.023547322995610614</v>
      </c>
      <c r="J3598" s="53">
        <v>0.0052485524004996</v>
      </c>
      <c r="K3598" s="53">
        <v>0.01506788855854351</v>
      </c>
      <c r="L3598" s="94">
        <v>6.193739540939199E-4</v>
      </c>
      <c r="M3598" s="94">
        <v>2.754730230079011E-5</v>
      </c>
      <c r="N3598" s="94">
        <v>2.270412656126864E-4</v>
      </c>
      <c r="O3598" s="2" t="s">
        <v>9316</v>
      </c>
      <c r="P3598" s="2">
        <v>9.0</v>
      </c>
      <c r="Q3598" s="2" t="s">
        <v>9318</v>
      </c>
    </row>
    <row r="3599">
      <c r="A3599" s="54">
        <v>46226.0</v>
      </c>
      <c r="B3599" s="2" t="s">
        <v>301</v>
      </c>
      <c r="C3599" s="2" t="s">
        <v>148</v>
      </c>
      <c r="D3599" s="2">
        <v>0.0</v>
      </c>
      <c r="E3599" s="53">
        <v>0.005</v>
      </c>
      <c r="F3599" s="53">
        <v>0.019</v>
      </c>
      <c r="G3599" s="53">
        <v>0.027999999999999997</v>
      </c>
      <c r="H3599" s="53">
        <v>0.032</v>
      </c>
      <c r="I3599" s="53">
        <v>0.035</v>
      </c>
      <c r="J3599" s="53">
        <v>0.024</v>
      </c>
      <c r="K3599" s="53">
        <v>0.026000000000000002</v>
      </c>
      <c r="L3599" s="94">
        <v>8.0E-4</v>
      </c>
      <c r="M3599" s="94">
        <v>6.0E-4</v>
      </c>
      <c r="N3599" s="94">
        <v>7.0E-4</v>
      </c>
      <c r="O3599" s="2" t="s">
        <v>9316</v>
      </c>
      <c r="P3599" s="2">
        <v>10.0</v>
      </c>
      <c r="Q3599" s="2" t="s">
        <v>9317</v>
      </c>
    </row>
    <row r="3600">
      <c r="A3600" s="54">
        <v>46226.0</v>
      </c>
      <c r="B3600" s="2" t="s">
        <v>450</v>
      </c>
      <c r="C3600" s="2" t="s">
        <v>148</v>
      </c>
      <c r="D3600" s="2">
        <v>0.0</v>
      </c>
      <c r="E3600" s="53">
        <v>0.0</v>
      </c>
      <c r="F3600" s="53">
        <v>0.0</v>
      </c>
      <c r="G3600" s="53">
        <v>0.0</v>
      </c>
      <c r="H3600" s="53">
        <v>0.0</v>
      </c>
      <c r="I3600" s="53">
        <v>0.0</v>
      </c>
      <c r="J3600" s="53">
        <v>0.001889596256465706</v>
      </c>
      <c r="K3600" s="53">
        <v>9.44798128232853E-4</v>
      </c>
      <c r="L3600" s="94">
        <v>0.0</v>
      </c>
      <c r="M3600" s="94">
        <v>3.5705740124492103E-6</v>
      </c>
      <c r="N3600" s="94">
        <v>8.926435031123026E-7</v>
      </c>
      <c r="O3600" s="2" t="s">
        <v>9316</v>
      </c>
      <c r="P3600" s="2">
        <v>11.0</v>
      </c>
      <c r="Q3600" s="2" t="s">
        <v>9318</v>
      </c>
    </row>
    <row r="3601">
      <c r="A3601" s="54">
        <v>46226.0</v>
      </c>
      <c r="B3601" s="2" t="s">
        <v>1189</v>
      </c>
      <c r="C3601" s="2" t="s">
        <v>148</v>
      </c>
      <c r="D3601" s="2">
        <v>0.0</v>
      </c>
      <c r="E3601" s="53">
        <v>0.14472830400236408</v>
      </c>
      <c r="F3601" s="53">
        <v>0.10898557682010321</v>
      </c>
      <c r="G3601" s="53">
        <v>0.08595798192622789</v>
      </c>
      <c r="H3601" s="53">
        <v>0.07278154461936429</v>
      </c>
      <c r="I3601" s="53">
        <v>0.059183848335833365</v>
      </c>
      <c r="J3601" s="53">
        <v>0.03021647826940328</v>
      </c>
      <c r="K3601" s="53">
        <v>0.058087230097815586</v>
      </c>
      <c r="L3601" s="94">
        <v>0.007388774656829721</v>
      </c>
      <c r="M3601" s="94">
        <v>9.130355590053205E-4</v>
      </c>
      <c r="N3601" s="94">
        <v>0.003374126300436573</v>
      </c>
      <c r="O3601" s="2" t="s">
        <v>9319</v>
      </c>
      <c r="P3601" s="2">
        <v>99.0</v>
      </c>
      <c r="Q3601" s="2" t="s">
        <v>9320</v>
      </c>
    </row>
    <row r="3602">
      <c r="A3602" s="54">
        <v>46227.0</v>
      </c>
      <c r="B3602" s="2" t="s">
        <v>194</v>
      </c>
      <c r="C3602" s="2" t="s">
        <v>196</v>
      </c>
      <c r="D3602" s="2">
        <v>1.0</v>
      </c>
      <c r="E3602" s="53">
        <v>0.003</v>
      </c>
      <c r="F3602" s="53">
        <v>0.018</v>
      </c>
      <c r="G3602" s="53">
        <v>0.033</v>
      </c>
      <c r="H3602" s="53">
        <v>0.043</v>
      </c>
      <c r="I3602" s="53">
        <v>0.055</v>
      </c>
      <c r="J3602" s="53">
        <v>0.128</v>
      </c>
      <c r="K3602" s="53">
        <v>0.08</v>
      </c>
      <c r="L3602" s="94">
        <v>0.9351</v>
      </c>
      <c r="M3602" s="94">
        <v>0.7604</v>
      </c>
      <c r="N3602" s="94">
        <v>0.8464</v>
      </c>
      <c r="O3602" s="2" t="s">
        <v>9316</v>
      </c>
      <c r="P3602" s="2">
        <v>1.0</v>
      </c>
      <c r="Q3602" s="2" t="s">
        <v>9317</v>
      </c>
    </row>
    <row r="3603">
      <c r="A3603" s="54">
        <v>46227.0</v>
      </c>
      <c r="B3603" s="2" t="s">
        <v>145</v>
      </c>
      <c r="C3603" s="2" t="s">
        <v>196</v>
      </c>
      <c r="D3603" s="2">
        <v>0.0</v>
      </c>
      <c r="E3603" s="53">
        <v>0.0</v>
      </c>
      <c r="F3603" s="53">
        <v>0.003</v>
      </c>
      <c r="G3603" s="53">
        <v>0.007</v>
      </c>
      <c r="H3603" s="53">
        <v>0.011</v>
      </c>
      <c r="I3603" s="53">
        <v>0.017</v>
      </c>
      <c r="J3603" s="53">
        <v>0.049</v>
      </c>
      <c r="K3603" s="53">
        <v>0.028</v>
      </c>
      <c r="L3603" s="94">
        <v>0.0</v>
      </c>
      <c r="M3603" s="94">
        <v>0.0024</v>
      </c>
      <c r="N3603" s="94">
        <v>8.0E-4</v>
      </c>
      <c r="O3603" s="2" t="s">
        <v>9316</v>
      </c>
      <c r="P3603" s="2">
        <v>2.0</v>
      </c>
      <c r="Q3603" s="2" t="s">
        <v>9317</v>
      </c>
    </row>
    <row r="3604">
      <c r="A3604" s="54">
        <v>46227.0</v>
      </c>
      <c r="B3604" s="2" t="s">
        <v>1801</v>
      </c>
      <c r="C3604" s="2" t="s">
        <v>196</v>
      </c>
      <c r="D3604" s="2">
        <v>0.0</v>
      </c>
      <c r="E3604" s="53">
        <v>0.0</v>
      </c>
      <c r="F3604" s="53">
        <v>0.0</v>
      </c>
      <c r="G3604" s="53">
        <v>0.0</v>
      </c>
      <c r="H3604" s="53">
        <v>0.0</v>
      </c>
      <c r="I3604" s="53">
        <v>0.0</v>
      </c>
      <c r="J3604" s="53">
        <v>0.0</v>
      </c>
      <c r="K3604" s="53">
        <v>0.0</v>
      </c>
      <c r="L3604" s="94">
        <v>0.0</v>
      </c>
      <c r="M3604" s="94">
        <v>0.0</v>
      </c>
      <c r="N3604" s="94">
        <v>0.0</v>
      </c>
      <c r="O3604" s="2" t="s">
        <v>9316</v>
      </c>
      <c r="P3604" s="2">
        <v>3.0</v>
      </c>
      <c r="Q3604" s="2" t="s">
        <v>9318</v>
      </c>
    </row>
    <row r="3605">
      <c r="A3605" s="54">
        <v>46227.0</v>
      </c>
      <c r="B3605" s="2" t="s">
        <v>932</v>
      </c>
      <c r="C3605" s="2" t="s">
        <v>196</v>
      </c>
      <c r="D3605" s="2">
        <v>0.0</v>
      </c>
      <c r="E3605" s="53">
        <v>2.3151183142388075E-4</v>
      </c>
      <c r="F3605" s="53">
        <v>0.003084737555418333</v>
      </c>
      <c r="G3605" s="53">
        <v>0.006337546908556051</v>
      </c>
      <c r="H3605" s="53">
        <v>0.0086600336018089</v>
      </c>
      <c r="I3605" s="53">
        <v>0.011364363805847015</v>
      </c>
      <c r="J3605" s="53">
        <v>0.028959761798921676</v>
      </c>
      <c r="K3605" s="53">
        <v>0.017648654353738864</v>
      </c>
      <c r="L3605" s="94">
        <v>4.0164500818148356E-5</v>
      </c>
      <c r="M3605" s="94">
        <v>8.386678034502833E-4</v>
      </c>
      <c r="N3605" s="94">
        <v>3.1147500049774575E-4</v>
      </c>
      <c r="O3605" s="2" t="s">
        <v>9316</v>
      </c>
      <c r="P3605" s="2">
        <v>4.0</v>
      </c>
      <c r="Q3605" s="2" t="s">
        <v>9318</v>
      </c>
    </row>
    <row r="3606">
      <c r="A3606" s="54">
        <v>46227.0</v>
      </c>
      <c r="B3606" s="2" t="s">
        <v>515</v>
      </c>
      <c r="C3606" s="2" t="s">
        <v>196</v>
      </c>
      <c r="D3606" s="2">
        <v>0.0</v>
      </c>
      <c r="E3606" s="53">
        <v>0.0</v>
      </c>
      <c r="F3606" s="53">
        <v>0.0</v>
      </c>
      <c r="G3606" s="53">
        <v>0.0</v>
      </c>
      <c r="H3606" s="53">
        <v>0.0</v>
      </c>
      <c r="I3606" s="53">
        <v>0.0</v>
      </c>
      <c r="J3606" s="53">
        <v>0.007347132858310347</v>
      </c>
      <c r="K3606" s="53">
        <v>0.0036735664291551737</v>
      </c>
      <c r="L3606" s="94">
        <v>0.0</v>
      </c>
      <c r="M3606" s="94">
        <v>5.3980361237663576E-5</v>
      </c>
      <c r="N3606" s="94">
        <v>1.3495090309415894E-5</v>
      </c>
      <c r="O3606" s="2" t="s">
        <v>9316</v>
      </c>
      <c r="P3606" s="2">
        <v>5.0</v>
      </c>
      <c r="Q3606" s="2" t="s">
        <v>9318</v>
      </c>
    </row>
    <row r="3607">
      <c r="A3607" s="54">
        <v>46227.0</v>
      </c>
      <c r="B3607" s="2" t="s">
        <v>229</v>
      </c>
      <c r="C3607" s="2" t="s">
        <v>196</v>
      </c>
      <c r="D3607" s="2">
        <v>0.0</v>
      </c>
      <c r="E3607" s="53">
        <v>0.03699487530248483</v>
      </c>
      <c r="F3607" s="53">
        <v>0.05115136708738295</v>
      </c>
      <c r="G3607" s="53">
        <v>0.05486940890298636</v>
      </c>
      <c r="H3607" s="53">
        <v>0.0557672831704617</v>
      </c>
      <c r="I3607" s="53">
        <v>0.05557407806979216</v>
      </c>
      <c r="J3607" s="53">
        <v>0.09958776153759749</v>
      </c>
      <c r="K3607" s="53">
        <v>0.07722858522029193</v>
      </c>
      <c r="L3607" s="94">
        <v>0.003010652033363119</v>
      </c>
      <c r="M3607" s="94">
        <v>0.009917722248069381</v>
      </c>
      <c r="N3607" s="94">
        <v>0.005964254375127893</v>
      </c>
      <c r="O3607" s="2" t="s">
        <v>9316</v>
      </c>
      <c r="P3607" s="2">
        <v>6.0</v>
      </c>
      <c r="Q3607" s="2" t="s">
        <v>9317</v>
      </c>
    </row>
    <row r="3608">
      <c r="A3608" s="54">
        <v>46227.0</v>
      </c>
      <c r="B3608" s="2" t="s">
        <v>178</v>
      </c>
      <c r="C3608" s="2" t="s">
        <v>196</v>
      </c>
      <c r="D3608" s="2">
        <v>0.0</v>
      </c>
      <c r="E3608" s="53">
        <v>0.00850967917939526</v>
      </c>
      <c r="F3608" s="53">
        <v>0.03130542833943245</v>
      </c>
      <c r="G3608" s="53">
        <v>0.042527093657871884</v>
      </c>
      <c r="H3608" s="53">
        <v>0.04738774297833899</v>
      </c>
      <c r="I3608" s="53">
        <v>0.050804079800056974</v>
      </c>
      <c r="J3608" s="53">
        <v>0.045132637609559254</v>
      </c>
      <c r="K3608" s="53">
        <v>0.04382986563371557</v>
      </c>
      <c r="L3608" s="94">
        <v>0.001808553694985407</v>
      </c>
      <c r="M3608" s="94">
        <v>0.0020369549775958026</v>
      </c>
      <c r="N3608" s="94">
        <v>0.001921057121469561</v>
      </c>
      <c r="O3608" s="2" t="s">
        <v>9316</v>
      </c>
      <c r="P3608" s="2">
        <v>7.0</v>
      </c>
      <c r="Q3608" s="2" t="s">
        <v>9318</v>
      </c>
    </row>
    <row r="3609">
      <c r="A3609" s="54">
        <v>46227.0</v>
      </c>
      <c r="B3609" s="2" t="s">
        <v>1876</v>
      </c>
      <c r="C3609" s="2" t="s">
        <v>196</v>
      </c>
      <c r="D3609" s="2">
        <v>0.0</v>
      </c>
      <c r="E3609" s="53">
        <v>0.0</v>
      </c>
      <c r="F3609" s="53">
        <v>0.0</v>
      </c>
      <c r="G3609" s="53">
        <v>0.0</v>
      </c>
      <c r="H3609" s="53">
        <v>0.0</v>
      </c>
      <c r="I3609" s="53">
        <v>0.0</v>
      </c>
      <c r="J3609" s="53">
        <v>0.0</v>
      </c>
      <c r="K3609" s="53">
        <v>0.0</v>
      </c>
      <c r="L3609" s="94">
        <v>0.0</v>
      </c>
      <c r="M3609" s="94">
        <v>0.0</v>
      </c>
      <c r="N3609" s="94">
        <v>0.0</v>
      </c>
      <c r="O3609" s="2" t="s">
        <v>9316</v>
      </c>
      <c r="P3609" s="2">
        <v>8.0</v>
      </c>
      <c r="Q3609" s="2" t="s">
        <v>9318</v>
      </c>
    </row>
    <row r="3610">
      <c r="A3610" s="54">
        <v>46227.0</v>
      </c>
      <c r="B3610" s="2" t="s">
        <v>687</v>
      </c>
      <c r="C3610" s="2" t="s">
        <v>196</v>
      </c>
      <c r="D3610" s="2">
        <v>0.0</v>
      </c>
      <c r="E3610" s="53">
        <v>0.0</v>
      </c>
      <c r="F3610" s="53">
        <v>0.0</v>
      </c>
      <c r="G3610" s="53">
        <v>0.0</v>
      </c>
      <c r="H3610" s="53">
        <v>0.0</v>
      </c>
      <c r="I3610" s="53">
        <v>0.0</v>
      </c>
      <c r="J3610" s="53">
        <v>0.0052082852244412095</v>
      </c>
      <c r="K3610" s="53">
        <v>0.0026041426122206048</v>
      </c>
      <c r="L3610" s="94">
        <v>0.0</v>
      </c>
      <c r="M3610" s="94">
        <v>2.7126234979132622E-5</v>
      </c>
      <c r="N3610" s="94">
        <v>6.7815587447831555E-6</v>
      </c>
      <c r="O3610" s="2" t="s">
        <v>9316</v>
      </c>
      <c r="P3610" s="2">
        <v>9.0</v>
      </c>
      <c r="Q3610" s="2" t="s">
        <v>9318</v>
      </c>
    </row>
    <row r="3611">
      <c r="A3611" s="54">
        <v>46227.0</v>
      </c>
      <c r="B3611" s="2" t="s">
        <v>301</v>
      </c>
      <c r="C3611" s="2" t="s">
        <v>196</v>
      </c>
      <c r="D3611" s="2">
        <v>0.0</v>
      </c>
      <c r="E3611" s="53">
        <v>0.0</v>
      </c>
      <c r="F3611" s="53">
        <v>0.0</v>
      </c>
      <c r="G3611" s="53">
        <v>0.0</v>
      </c>
      <c r="H3611" s="53">
        <v>0.0</v>
      </c>
      <c r="I3611" s="53">
        <v>0.0</v>
      </c>
      <c r="J3611" s="53">
        <v>0.024</v>
      </c>
      <c r="K3611" s="53">
        <v>0.012</v>
      </c>
      <c r="L3611" s="94">
        <v>0.0</v>
      </c>
      <c r="M3611" s="94">
        <v>6.0E-4</v>
      </c>
      <c r="N3611" s="94">
        <v>1.0E-4</v>
      </c>
      <c r="O3611" s="2" t="s">
        <v>9316</v>
      </c>
      <c r="P3611" s="2">
        <v>10.0</v>
      </c>
      <c r="Q3611" s="2" t="s">
        <v>9317</v>
      </c>
    </row>
    <row r="3612">
      <c r="A3612" s="54">
        <v>46227.0</v>
      </c>
      <c r="B3612" s="2" t="s">
        <v>450</v>
      </c>
      <c r="C3612" s="2" t="s">
        <v>196</v>
      </c>
      <c r="D3612" s="2">
        <v>0.0</v>
      </c>
      <c r="E3612" s="53">
        <v>1.9696922508708134E-4</v>
      </c>
      <c r="F3612" s="53">
        <v>0.002863729006893751</v>
      </c>
      <c r="G3612" s="53">
        <v>0.006126704334504512</v>
      </c>
      <c r="H3612" s="53">
        <v>0.008602122081466197</v>
      </c>
      <c r="I3612" s="53">
        <v>0.01168333333411223</v>
      </c>
      <c r="J3612" s="53">
        <v>0.0018750991724447602</v>
      </c>
      <c r="K3612" s="53">
        <v>0.004000901753474636</v>
      </c>
      <c r="L3612" s="94">
        <v>3.753650600243638E-5</v>
      </c>
      <c r="M3612" s="94">
        <v>3.5159969065030244E-6</v>
      </c>
      <c r="N3612" s="94">
        <v>1.600721484095642E-5</v>
      </c>
      <c r="O3612" s="2" t="s">
        <v>9316</v>
      </c>
      <c r="P3612" s="2">
        <v>11.0</v>
      </c>
      <c r="Q3612" s="2" t="s">
        <v>9318</v>
      </c>
    </row>
    <row r="3613">
      <c r="A3613" s="54">
        <v>46227.0</v>
      </c>
      <c r="B3613" s="2" t="s">
        <v>1189</v>
      </c>
      <c r="C3613" s="2" t="s">
        <v>196</v>
      </c>
      <c r="D3613" s="2">
        <v>0.0</v>
      </c>
      <c r="E3613" s="53">
        <v>0.0</v>
      </c>
      <c r="F3613" s="53">
        <v>0.0</v>
      </c>
      <c r="G3613" s="53">
        <v>0.0</v>
      </c>
      <c r="H3613" s="53">
        <v>0.0</v>
      </c>
      <c r="I3613" s="53">
        <v>0.0</v>
      </c>
      <c r="J3613" s="53">
        <v>0.029975000657571194</v>
      </c>
      <c r="K3613" s="53">
        <v>0.014987500328785597</v>
      </c>
      <c r="L3613" s="94">
        <v>0.0</v>
      </c>
      <c r="M3613" s="94">
        <v>8.985006644213934E-4</v>
      </c>
      <c r="N3613" s="94">
        <v>2.2462516610534836E-4</v>
      </c>
      <c r="O3613" s="2" t="s">
        <v>9319</v>
      </c>
      <c r="P3613" s="2">
        <v>99.0</v>
      </c>
      <c r="Q3613" s="2" t="s">
        <v>9320</v>
      </c>
    </row>
    <row r="3614">
      <c r="A3614" s="54">
        <v>46228.0</v>
      </c>
      <c r="B3614" s="2" t="s">
        <v>194</v>
      </c>
      <c r="C3614" s="2" t="s">
        <v>288</v>
      </c>
      <c r="D3614" s="2">
        <v>0.0</v>
      </c>
      <c r="E3614" s="53">
        <v>0.205</v>
      </c>
      <c r="F3614" s="53">
        <v>0.195</v>
      </c>
      <c r="G3614" s="53">
        <v>0.197</v>
      </c>
      <c r="H3614" s="53">
        <v>0.198</v>
      </c>
      <c r="I3614" s="53">
        <v>0.197</v>
      </c>
      <c r="J3614" s="53">
        <v>0.135</v>
      </c>
      <c r="K3614" s="53">
        <v>0.166</v>
      </c>
      <c r="L3614" s="94">
        <v>0.0388</v>
      </c>
      <c r="M3614" s="94">
        <v>0.0182</v>
      </c>
      <c r="N3614" s="94">
        <v>0.0276</v>
      </c>
      <c r="O3614" s="2" t="s">
        <v>9316</v>
      </c>
      <c r="P3614" s="2">
        <v>1.0</v>
      </c>
      <c r="Q3614" s="2" t="s">
        <v>9317</v>
      </c>
    </row>
    <row r="3615">
      <c r="A3615" s="54">
        <v>46228.0</v>
      </c>
      <c r="B3615" s="2" t="s">
        <v>145</v>
      </c>
      <c r="C3615" s="2" t="s">
        <v>288</v>
      </c>
      <c r="D3615" s="2">
        <v>0.0</v>
      </c>
      <c r="E3615" s="53">
        <v>0.131</v>
      </c>
      <c r="F3615" s="53">
        <v>0.106</v>
      </c>
      <c r="G3615" s="53">
        <v>0.099</v>
      </c>
      <c r="H3615" s="53">
        <v>0.096</v>
      </c>
      <c r="I3615" s="53">
        <v>0.096</v>
      </c>
      <c r="J3615" s="53">
        <v>0.049</v>
      </c>
      <c r="K3615" s="53">
        <v>0.074</v>
      </c>
      <c r="L3615" s="94">
        <v>0.0098</v>
      </c>
      <c r="M3615" s="94">
        <v>0.0024</v>
      </c>
      <c r="N3615" s="94">
        <v>0.0055</v>
      </c>
      <c r="O3615" s="2" t="s">
        <v>9316</v>
      </c>
      <c r="P3615" s="2">
        <v>2.0</v>
      </c>
      <c r="Q3615" s="2" t="s">
        <v>9317</v>
      </c>
    </row>
    <row r="3616">
      <c r="A3616" s="54">
        <v>46228.0</v>
      </c>
      <c r="B3616" s="2" t="s">
        <v>1801</v>
      </c>
      <c r="C3616" s="2" t="s">
        <v>288</v>
      </c>
      <c r="D3616" s="2">
        <v>0.0</v>
      </c>
      <c r="E3616" s="53">
        <v>0.0</v>
      </c>
      <c r="F3616" s="53">
        <v>0.0</v>
      </c>
      <c r="G3616" s="53">
        <v>0.0</v>
      </c>
      <c r="H3616" s="53">
        <v>0.0</v>
      </c>
      <c r="I3616" s="53">
        <v>0.0</v>
      </c>
      <c r="J3616" s="53">
        <v>0.0</v>
      </c>
      <c r="K3616" s="53">
        <v>0.0</v>
      </c>
      <c r="L3616" s="94">
        <v>0.0</v>
      </c>
      <c r="M3616" s="94">
        <v>0.0</v>
      </c>
      <c r="N3616" s="94">
        <v>0.0</v>
      </c>
      <c r="O3616" s="2" t="s">
        <v>9316</v>
      </c>
      <c r="P3616" s="2">
        <v>3.0</v>
      </c>
      <c r="Q3616" s="2" t="s">
        <v>9318</v>
      </c>
    </row>
    <row r="3617">
      <c r="A3617" s="54">
        <v>46228.0</v>
      </c>
      <c r="B3617" s="2" t="s">
        <v>932</v>
      </c>
      <c r="C3617" s="2" t="s">
        <v>288</v>
      </c>
      <c r="D3617" s="2">
        <v>0.0</v>
      </c>
      <c r="E3617" s="53">
        <v>8.772657955808462E-5</v>
      </c>
      <c r="F3617" s="53">
        <v>0.0018988787039942673</v>
      </c>
      <c r="G3617" s="53">
        <v>0.004586068340794272</v>
      </c>
      <c r="H3617" s="53">
        <v>0.006794524651230785</v>
      </c>
      <c r="I3617" s="53">
        <v>0.009667291094732541</v>
      </c>
      <c r="J3617" s="53">
        <v>0.0287284012733292</v>
      </c>
      <c r="K3617" s="53">
        <v>0.016657234807061737</v>
      </c>
      <c r="L3617" s="94">
        <v>2.1032022826435523E-5</v>
      </c>
      <c r="M3617" s="94">
        <v>8.253210397214228E-4</v>
      </c>
      <c r="N3617" s="94">
        <v>2.7746347141758903E-4</v>
      </c>
      <c r="O3617" s="2" t="s">
        <v>9316</v>
      </c>
      <c r="P3617" s="2">
        <v>4.0</v>
      </c>
      <c r="Q3617" s="2" t="s">
        <v>9318</v>
      </c>
    </row>
    <row r="3618">
      <c r="A3618" s="54">
        <v>46228.0</v>
      </c>
      <c r="B3618" s="2" t="s">
        <v>515</v>
      </c>
      <c r="C3618" s="2" t="s">
        <v>288</v>
      </c>
      <c r="D3618" s="2">
        <v>0.0</v>
      </c>
      <c r="E3618" s="53">
        <v>3.761488216062813E-4</v>
      </c>
      <c r="F3618" s="53">
        <v>0.0039574239993638025</v>
      </c>
      <c r="G3618" s="53">
        <v>0.00760117443235105</v>
      </c>
      <c r="H3618" s="53">
        <v>0.010112206602463586</v>
      </c>
      <c r="I3618" s="53">
        <v>0.013013486198684455</v>
      </c>
      <c r="J3618" s="53">
        <v>0.0072907652602080975</v>
      </c>
      <c r="K3618" s="53">
        <v>0.007445969846279574</v>
      </c>
      <c r="L3618" s="94">
        <v>5.7777852751027316E-5</v>
      </c>
      <c r="M3618" s="94">
        <v>5.315525807945725E-5</v>
      </c>
      <c r="N3618" s="94">
        <v>5.544246695170467E-5</v>
      </c>
      <c r="O3618" s="2" t="s">
        <v>9316</v>
      </c>
      <c r="P3618" s="2">
        <v>5.0</v>
      </c>
      <c r="Q3618" s="2" t="s">
        <v>9318</v>
      </c>
    </row>
    <row r="3619">
      <c r="A3619" s="54">
        <v>46228.0</v>
      </c>
      <c r="B3619" s="2" t="s">
        <v>229</v>
      </c>
      <c r="C3619" s="2" t="s">
        <v>288</v>
      </c>
      <c r="D3619" s="2">
        <v>0.0</v>
      </c>
      <c r="E3619" s="53">
        <v>0.17115858393294556</v>
      </c>
      <c r="F3619" s="53">
        <v>0.1360098640036756</v>
      </c>
      <c r="G3619" s="53">
        <v>0.12551236776825517</v>
      </c>
      <c r="H3619" s="53">
        <v>0.12045608910070987</v>
      </c>
      <c r="I3619" s="53">
        <v>0.11510967330413044</v>
      </c>
      <c r="J3619" s="53">
        <v>0.0987921515111098</v>
      </c>
      <c r="K3619" s="53">
        <v>0.11215225963968248</v>
      </c>
      <c r="L3619" s="94">
        <v>0.015753354462793738</v>
      </c>
      <c r="M3619" s="94">
        <v>0.009759889200194074</v>
      </c>
      <c r="N3619" s="94">
        <v>0.012578129342286751</v>
      </c>
      <c r="O3619" s="2" t="s">
        <v>9316</v>
      </c>
      <c r="P3619" s="2">
        <v>6.0</v>
      </c>
      <c r="Q3619" s="2" t="s">
        <v>9317</v>
      </c>
    </row>
    <row r="3620">
      <c r="A3620" s="54">
        <v>46228.0</v>
      </c>
      <c r="B3620" s="2" t="s">
        <v>178</v>
      </c>
      <c r="C3620" s="2" t="s">
        <v>288</v>
      </c>
      <c r="D3620" s="2">
        <v>0.0</v>
      </c>
      <c r="E3620" s="53">
        <v>0.02410217203372243</v>
      </c>
      <c r="F3620" s="53">
        <v>0.041331260566850284</v>
      </c>
      <c r="G3620" s="53">
        <v>0.046404389454158784</v>
      </c>
      <c r="H3620" s="53">
        <v>0.04829934258433095</v>
      </c>
      <c r="I3620" s="53">
        <v>0.04964879836680409</v>
      </c>
      <c r="J3620" s="53">
        <v>0.044772071427032455</v>
      </c>
      <c r="K3620" s="53">
        <v>0.04558823044059562</v>
      </c>
      <c r="L3620" s="94">
        <v>0.002153367360613243</v>
      </c>
      <c r="M3620" s="94">
        <v>0.0020045383798672958</v>
      </c>
      <c r="N3620" s="94">
        <v>0.0020782867547048493</v>
      </c>
      <c r="O3620" s="2" t="s">
        <v>9316</v>
      </c>
      <c r="P3620" s="2">
        <v>7.0</v>
      </c>
      <c r="Q3620" s="2" t="s">
        <v>9318</v>
      </c>
    </row>
    <row r="3621">
      <c r="A3621" s="54">
        <v>46228.0</v>
      </c>
      <c r="B3621" s="2" t="s">
        <v>1876</v>
      </c>
      <c r="C3621" s="2" t="s">
        <v>288</v>
      </c>
      <c r="D3621" s="2">
        <v>0.0</v>
      </c>
      <c r="E3621" s="53">
        <v>0.0</v>
      </c>
      <c r="F3621" s="53">
        <v>0.0</v>
      </c>
      <c r="G3621" s="53">
        <v>0.0</v>
      </c>
      <c r="H3621" s="53">
        <v>0.0</v>
      </c>
      <c r="I3621" s="53">
        <v>0.0</v>
      </c>
      <c r="J3621" s="53">
        <v>0.0</v>
      </c>
      <c r="K3621" s="53">
        <v>0.0</v>
      </c>
      <c r="L3621" s="94">
        <v>0.0</v>
      </c>
      <c r="M3621" s="94">
        <v>0.0</v>
      </c>
      <c r="N3621" s="94">
        <v>0.0</v>
      </c>
      <c r="O3621" s="2" t="s">
        <v>9316</v>
      </c>
      <c r="P3621" s="2">
        <v>8.0</v>
      </c>
      <c r="Q3621" s="2" t="s">
        <v>9318</v>
      </c>
    </row>
    <row r="3622">
      <c r="A3622" s="54">
        <v>46228.0</v>
      </c>
      <c r="B3622" s="2" t="s">
        <v>687</v>
      </c>
      <c r="C3622" s="2" t="s">
        <v>288</v>
      </c>
      <c r="D3622" s="2">
        <v>0.0</v>
      </c>
      <c r="E3622" s="53">
        <v>0.0</v>
      </c>
      <c r="F3622" s="53">
        <v>0.0</v>
      </c>
      <c r="G3622" s="53">
        <v>0.0</v>
      </c>
      <c r="H3622" s="53">
        <v>0.0</v>
      </c>
      <c r="I3622" s="53">
        <v>0.0</v>
      </c>
      <c r="J3622" s="53">
        <v>0.00516832698032138</v>
      </c>
      <c r="K3622" s="53">
        <v>0.00258416349016069</v>
      </c>
      <c r="L3622" s="94">
        <v>0.0</v>
      </c>
      <c r="M3622" s="94">
        <v>2.671160377551791E-5</v>
      </c>
      <c r="N3622" s="94">
        <v>6.6779009438794775E-6</v>
      </c>
      <c r="O3622" s="2" t="s">
        <v>9316</v>
      </c>
      <c r="P3622" s="2">
        <v>9.0</v>
      </c>
      <c r="Q3622" s="2" t="s">
        <v>9318</v>
      </c>
    </row>
    <row r="3623">
      <c r="A3623" s="54">
        <v>46228.0</v>
      </c>
      <c r="B3623" s="2" t="s">
        <v>301</v>
      </c>
      <c r="C3623" s="2" t="s">
        <v>288</v>
      </c>
      <c r="D3623" s="2">
        <v>0.0</v>
      </c>
      <c r="E3623" s="53">
        <v>0.0</v>
      </c>
      <c r="F3623" s="53">
        <v>0.0</v>
      </c>
      <c r="G3623" s="53">
        <v>0.0</v>
      </c>
      <c r="H3623" s="53">
        <v>0.0</v>
      </c>
      <c r="I3623" s="53">
        <v>0.0</v>
      </c>
      <c r="J3623" s="53">
        <v>0.023</v>
      </c>
      <c r="K3623" s="53">
        <v>0.012</v>
      </c>
      <c r="L3623" s="94">
        <v>0.0</v>
      </c>
      <c r="M3623" s="94">
        <v>5.0E-4</v>
      </c>
      <c r="N3623" s="94">
        <v>1.0E-4</v>
      </c>
      <c r="O3623" s="2" t="s">
        <v>9316</v>
      </c>
      <c r="P3623" s="2">
        <v>10.0</v>
      </c>
      <c r="Q3623" s="2" t="s">
        <v>9317</v>
      </c>
    </row>
    <row r="3624">
      <c r="A3624" s="54">
        <v>46228.0</v>
      </c>
      <c r="B3624" s="2" t="s">
        <v>450</v>
      </c>
      <c r="C3624" s="2" t="s">
        <v>288</v>
      </c>
      <c r="D3624" s="2">
        <v>0.0</v>
      </c>
      <c r="E3624" s="53">
        <v>0.0</v>
      </c>
      <c r="F3624" s="53">
        <v>0.0</v>
      </c>
      <c r="G3624" s="53">
        <v>0.0</v>
      </c>
      <c r="H3624" s="53">
        <v>0.0</v>
      </c>
      <c r="I3624" s="53">
        <v>0.0</v>
      </c>
      <c r="J3624" s="53">
        <v>0.001860713310831454</v>
      </c>
      <c r="K3624" s="53">
        <v>9.30356655415727E-4</v>
      </c>
      <c r="L3624" s="94">
        <v>0.0</v>
      </c>
      <c r="M3624" s="94">
        <v>3.4622540251053513E-6</v>
      </c>
      <c r="N3624" s="94">
        <v>8.655635062763378E-7</v>
      </c>
      <c r="O3624" s="2" t="s">
        <v>9316</v>
      </c>
      <c r="P3624" s="2">
        <v>11.0</v>
      </c>
      <c r="Q3624" s="2" t="s">
        <v>9318</v>
      </c>
    </row>
    <row r="3625">
      <c r="A3625" s="54">
        <v>46228.0</v>
      </c>
      <c r="B3625" s="2" t="s">
        <v>1189</v>
      </c>
      <c r="C3625" s="2" t="s">
        <v>288</v>
      </c>
      <c r="D3625" s="2">
        <v>0.0</v>
      </c>
      <c r="E3625" s="53">
        <v>0.07823655556583069</v>
      </c>
      <c r="F3625" s="53">
        <v>0.05786382424212692</v>
      </c>
      <c r="G3625" s="53">
        <v>0.04745587806448805</v>
      </c>
      <c r="H3625" s="53">
        <v>0.04245725279048863</v>
      </c>
      <c r="I3625" s="53">
        <v>0.038214382955074205</v>
      </c>
      <c r="J3625" s="53">
        <v>0.029735529354080404</v>
      </c>
      <c r="K3625" s="53">
        <v>0.038595703709284224</v>
      </c>
      <c r="L3625" s="94">
        <v>0.0022520603628715576</v>
      </c>
      <c r="M3625" s="94">
        <v>8.842017059673774E-4</v>
      </c>
      <c r="N3625" s="94">
        <v>0.001489628344814856</v>
      </c>
      <c r="O3625" s="2" t="s">
        <v>9319</v>
      </c>
      <c r="P3625" s="2">
        <v>99.0</v>
      </c>
      <c r="Q3625" s="2" t="s">
        <v>9320</v>
      </c>
    </row>
    <row r="3626">
      <c r="A3626" s="54">
        <v>46229.0</v>
      </c>
      <c r="B3626" s="2" t="s">
        <v>194</v>
      </c>
      <c r="C3626" s="2" t="s">
        <v>256</v>
      </c>
      <c r="D3626" s="2">
        <v>0.0</v>
      </c>
      <c r="E3626" s="53">
        <v>0.282</v>
      </c>
      <c r="F3626" s="53">
        <v>0.183</v>
      </c>
      <c r="G3626" s="53">
        <v>0.143</v>
      </c>
      <c r="H3626" s="53">
        <v>0.123</v>
      </c>
      <c r="I3626" s="53">
        <v>0.106</v>
      </c>
      <c r="J3626" s="53">
        <v>0.134</v>
      </c>
      <c r="K3626" s="53">
        <v>0.138</v>
      </c>
      <c r="L3626" s="94">
        <v>0.0204</v>
      </c>
      <c r="M3626" s="94">
        <v>0.018</v>
      </c>
      <c r="N3626" s="94">
        <v>0.019</v>
      </c>
      <c r="O3626" s="2" t="s">
        <v>9316</v>
      </c>
      <c r="P3626" s="2">
        <v>1.0</v>
      </c>
      <c r="Q3626" s="2" t="s">
        <v>9317</v>
      </c>
    </row>
    <row r="3627">
      <c r="A3627" s="54">
        <v>46229.0</v>
      </c>
      <c r="B3627" s="2" t="s">
        <v>145</v>
      </c>
      <c r="C3627" s="2" t="s">
        <v>256</v>
      </c>
      <c r="D3627" s="2">
        <v>0.0</v>
      </c>
      <c r="E3627" s="53">
        <v>0.0</v>
      </c>
      <c r="F3627" s="53">
        <v>0.0</v>
      </c>
      <c r="G3627" s="53">
        <v>0.0</v>
      </c>
      <c r="H3627" s="53">
        <v>0.0</v>
      </c>
      <c r="I3627" s="53">
        <v>0.0</v>
      </c>
      <c r="J3627" s="53">
        <v>0.048</v>
      </c>
      <c r="K3627" s="53">
        <v>0.024</v>
      </c>
      <c r="L3627" s="94">
        <v>0.0</v>
      </c>
      <c r="M3627" s="94">
        <v>0.0023</v>
      </c>
      <c r="N3627" s="94">
        <v>6.0E-4</v>
      </c>
      <c r="O3627" s="2" t="s">
        <v>9316</v>
      </c>
      <c r="P3627" s="2">
        <v>2.0</v>
      </c>
      <c r="Q3627" s="2" t="s">
        <v>9317</v>
      </c>
    </row>
    <row r="3628">
      <c r="A3628" s="54">
        <v>46229.0</v>
      </c>
      <c r="B3628" s="2" t="s">
        <v>1801</v>
      </c>
      <c r="C3628" s="2" t="s">
        <v>256</v>
      </c>
      <c r="D3628" s="2">
        <v>0.0</v>
      </c>
      <c r="E3628" s="53">
        <v>0.0</v>
      </c>
      <c r="F3628" s="53">
        <v>0.0</v>
      </c>
      <c r="G3628" s="53">
        <v>0.0</v>
      </c>
      <c r="H3628" s="53">
        <v>0.0</v>
      </c>
      <c r="I3628" s="53">
        <v>0.0</v>
      </c>
      <c r="J3628" s="53">
        <v>0.0</v>
      </c>
      <c r="K3628" s="53">
        <v>0.0</v>
      </c>
      <c r="L3628" s="94">
        <v>0.0</v>
      </c>
      <c r="M3628" s="94">
        <v>0.0</v>
      </c>
      <c r="N3628" s="94">
        <v>0.0</v>
      </c>
      <c r="O3628" s="2" t="s">
        <v>9316</v>
      </c>
      <c r="P3628" s="2">
        <v>3.0</v>
      </c>
      <c r="Q3628" s="2" t="s">
        <v>9318</v>
      </c>
    </row>
    <row r="3629">
      <c r="A3629" s="54">
        <v>46229.0</v>
      </c>
      <c r="B3629" s="2" t="s">
        <v>932</v>
      </c>
      <c r="C3629" s="2" t="s">
        <v>256</v>
      </c>
      <c r="D3629" s="2">
        <v>0.0</v>
      </c>
      <c r="E3629" s="53">
        <v>0.0</v>
      </c>
      <c r="F3629" s="53">
        <v>0.0</v>
      </c>
      <c r="G3629" s="53">
        <v>0.0</v>
      </c>
      <c r="H3629" s="53">
        <v>0.0</v>
      </c>
      <c r="I3629" s="53">
        <v>0.0</v>
      </c>
      <c r="J3629" s="53">
        <v>0.02849896182268217</v>
      </c>
      <c r="K3629" s="53">
        <v>0.014249480911341084</v>
      </c>
      <c r="L3629" s="94">
        <v>0.0</v>
      </c>
      <c r="M3629" s="94">
        <v>8.121908249706958E-4</v>
      </c>
      <c r="N3629" s="94">
        <v>2.0304770624267394E-4</v>
      </c>
      <c r="O3629" s="2" t="s">
        <v>9316</v>
      </c>
      <c r="P3629" s="2">
        <v>4.0</v>
      </c>
      <c r="Q3629" s="2" t="s">
        <v>9318</v>
      </c>
    </row>
    <row r="3630">
      <c r="A3630" s="54">
        <v>46229.0</v>
      </c>
      <c r="B3630" s="2" t="s">
        <v>515</v>
      </c>
      <c r="C3630" s="2" t="s">
        <v>256</v>
      </c>
      <c r="D3630" s="2">
        <v>0.0</v>
      </c>
      <c r="E3630" s="53">
        <v>0.025212060811146426</v>
      </c>
      <c r="F3630" s="53">
        <v>0.032399395204083026</v>
      </c>
      <c r="G3630" s="53">
        <v>0.03087665503009758</v>
      </c>
      <c r="H3630" s="53">
        <v>0.028933974487518988</v>
      </c>
      <c r="I3630" s="53">
        <v>0.026228196530577584</v>
      </c>
      <c r="J3630" s="53">
        <v>0.007234830117347515</v>
      </c>
      <c r="K3630" s="53">
        <v>0.01905574257372255</v>
      </c>
      <c r="L3630" s="94">
        <v>9.533678258476502E-4</v>
      </c>
      <c r="M3630" s="94">
        <v>5.2342766826878655E-5</v>
      </c>
      <c r="N3630" s="94">
        <v>3.6312132503598207E-4</v>
      </c>
      <c r="O3630" s="2" t="s">
        <v>9316</v>
      </c>
      <c r="P3630" s="2">
        <v>5.0</v>
      </c>
      <c r="Q3630" s="2" t="s">
        <v>9318</v>
      </c>
    </row>
    <row r="3631">
      <c r="A3631" s="54">
        <v>46229.0</v>
      </c>
      <c r="B3631" s="2" t="s">
        <v>229</v>
      </c>
      <c r="C3631" s="2" t="s">
        <v>256</v>
      </c>
      <c r="D3631" s="2">
        <v>0.0</v>
      </c>
      <c r="E3631" s="53">
        <v>0.09634354488853385</v>
      </c>
      <c r="F3631" s="53">
        <v>0.09497076338736911</v>
      </c>
      <c r="G3631" s="53">
        <v>0.0867131710030996</v>
      </c>
      <c r="H3631" s="53">
        <v>0.0799026914797236</v>
      </c>
      <c r="I3631" s="53">
        <v>0.0712244798352846</v>
      </c>
      <c r="J3631" s="53">
        <v>0.0980031477390137</v>
      </c>
      <c r="K3631" s="53">
        <v>0.09235815937105665</v>
      </c>
      <c r="L3631" s="94">
        <v>0.0075191740254127925</v>
      </c>
      <c r="M3631" s="94">
        <v>0.009604616966754945</v>
      </c>
      <c r="N3631" s="94">
        <v>0.0085300296024095</v>
      </c>
      <c r="O3631" s="2" t="s">
        <v>9316</v>
      </c>
      <c r="P3631" s="2">
        <v>6.0</v>
      </c>
      <c r="Q3631" s="2" t="s">
        <v>9317</v>
      </c>
    </row>
    <row r="3632">
      <c r="A3632" s="54">
        <v>46229.0</v>
      </c>
      <c r="B3632" s="2" t="s">
        <v>178</v>
      </c>
      <c r="C3632" s="2" t="s">
        <v>256</v>
      </c>
      <c r="D3632" s="2">
        <v>0.0</v>
      </c>
      <c r="E3632" s="53">
        <v>6.348130972488163E-5</v>
      </c>
      <c r="F3632" s="53">
        <v>0.0016142424740520204</v>
      </c>
      <c r="G3632" s="53">
        <v>0.004107963203007414</v>
      </c>
      <c r="H3632" s="53">
        <v>0.006241628866286145</v>
      </c>
      <c r="I3632" s="53">
        <v>0.00909796019283147</v>
      </c>
      <c r="J3632" s="53">
        <v>0.04441449916344518</v>
      </c>
      <c r="K3632" s="53">
        <v>0.024261231183226296</v>
      </c>
      <c r="L3632" s="94">
        <v>1.687536167726293E-5</v>
      </c>
      <c r="M3632" s="94">
        <v>0.001972647735939672</v>
      </c>
      <c r="N3632" s="94">
        <v>5.886073385259521E-4</v>
      </c>
      <c r="O3632" s="2" t="s">
        <v>9316</v>
      </c>
      <c r="P3632" s="2">
        <v>7.0</v>
      </c>
      <c r="Q3632" s="2" t="s">
        <v>9318</v>
      </c>
    </row>
    <row r="3633">
      <c r="A3633" s="54">
        <v>46229.0</v>
      </c>
      <c r="B3633" s="2" t="s">
        <v>1876</v>
      </c>
      <c r="C3633" s="2" t="s">
        <v>256</v>
      </c>
      <c r="D3633" s="2">
        <v>0.0</v>
      </c>
      <c r="E3633" s="53">
        <v>0.0</v>
      </c>
      <c r="F3633" s="53">
        <v>0.0</v>
      </c>
      <c r="G3633" s="53">
        <v>0.0</v>
      </c>
      <c r="H3633" s="53">
        <v>0.0</v>
      </c>
      <c r="I3633" s="53">
        <v>0.0</v>
      </c>
      <c r="J3633" s="53">
        <v>0.0</v>
      </c>
      <c r="K3633" s="53">
        <v>0.0</v>
      </c>
      <c r="L3633" s="94">
        <v>0.0</v>
      </c>
      <c r="M3633" s="94">
        <v>0.0</v>
      </c>
      <c r="N3633" s="94">
        <v>0.0</v>
      </c>
      <c r="O3633" s="2" t="s">
        <v>9316</v>
      </c>
      <c r="P3633" s="2">
        <v>8.0</v>
      </c>
      <c r="Q3633" s="2" t="s">
        <v>9318</v>
      </c>
    </row>
    <row r="3634">
      <c r="A3634" s="54">
        <v>46229.0</v>
      </c>
      <c r="B3634" s="2" t="s">
        <v>687</v>
      </c>
      <c r="C3634" s="2" t="s">
        <v>256</v>
      </c>
      <c r="D3634" s="2">
        <v>0.0</v>
      </c>
      <c r="E3634" s="53">
        <v>0.0</v>
      </c>
      <c r="F3634" s="53">
        <v>0.0</v>
      </c>
      <c r="G3634" s="53">
        <v>0.0</v>
      </c>
      <c r="H3634" s="53">
        <v>0.0</v>
      </c>
      <c r="I3634" s="53">
        <v>0.0</v>
      </c>
      <c r="J3634" s="53">
        <v>0.005128675297997674</v>
      </c>
      <c r="K3634" s="53">
        <v>0.002564337648998837</v>
      </c>
      <c r="L3634" s="94">
        <v>0.0</v>
      </c>
      <c r="M3634" s="94">
        <v>2.6303310312291534E-5</v>
      </c>
      <c r="N3634" s="94">
        <v>6.5758275780728835E-6</v>
      </c>
      <c r="O3634" s="2" t="s">
        <v>9316</v>
      </c>
      <c r="P3634" s="2">
        <v>9.0</v>
      </c>
      <c r="Q3634" s="2" t="s">
        <v>9318</v>
      </c>
    </row>
    <row r="3635">
      <c r="A3635" s="54">
        <v>46229.0</v>
      </c>
      <c r="B3635" s="2" t="s">
        <v>301</v>
      </c>
      <c r="C3635" s="2" t="s">
        <v>256</v>
      </c>
      <c r="D3635" s="2">
        <v>0.0</v>
      </c>
      <c r="E3635" s="53">
        <v>0.0</v>
      </c>
      <c r="F3635" s="53">
        <v>0.002</v>
      </c>
      <c r="G3635" s="53">
        <v>0.005</v>
      </c>
      <c r="H3635" s="53">
        <v>0.006999999999999999</v>
      </c>
      <c r="I3635" s="53">
        <v>0.01</v>
      </c>
      <c r="J3635" s="53">
        <v>0.023</v>
      </c>
      <c r="K3635" s="53">
        <v>0.013999999999999999</v>
      </c>
      <c r="L3635" s="94">
        <v>0.0</v>
      </c>
      <c r="M3635" s="94">
        <v>5.0E-4</v>
      </c>
      <c r="N3635" s="94">
        <v>2.0E-4</v>
      </c>
      <c r="O3635" s="2" t="s">
        <v>9316</v>
      </c>
      <c r="P3635" s="2">
        <v>10.0</v>
      </c>
      <c r="Q3635" s="2" t="s">
        <v>9317</v>
      </c>
    </row>
    <row r="3636">
      <c r="A3636" s="54">
        <v>46229.0</v>
      </c>
      <c r="B3636" s="2" t="s">
        <v>450</v>
      </c>
      <c r="C3636" s="2" t="s">
        <v>256</v>
      </c>
      <c r="D3636" s="2">
        <v>0.0</v>
      </c>
      <c r="E3636" s="53">
        <v>3.1997745017082536E-4</v>
      </c>
      <c r="F3636" s="53">
        <v>0.003649996239498868</v>
      </c>
      <c r="G3636" s="53">
        <v>0.00720223445284549</v>
      </c>
      <c r="H3636" s="53">
        <v>0.009711489635772166</v>
      </c>
      <c r="I3636" s="53">
        <v>0.01266738393553274</v>
      </c>
      <c r="J3636" s="53">
        <v>0.0018464378183214987</v>
      </c>
      <c r="K3636" s="53">
        <v>0.004524336135583494</v>
      </c>
      <c r="L3636" s="94">
        <v>5.187218111375458E-5</v>
      </c>
      <c r="M3636" s="94">
        <v>3.409332616927856E-6</v>
      </c>
      <c r="N3636" s="94">
        <v>2.0469617467746587E-5</v>
      </c>
      <c r="O3636" s="2" t="s">
        <v>9316</v>
      </c>
      <c r="P3636" s="2">
        <v>11.0</v>
      </c>
      <c r="Q3636" s="2" t="s">
        <v>9318</v>
      </c>
    </row>
    <row r="3637">
      <c r="A3637" s="54">
        <v>46229.0</v>
      </c>
      <c r="B3637" s="2" t="s">
        <v>1189</v>
      </c>
      <c r="C3637" s="2" t="s">
        <v>256</v>
      </c>
      <c r="D3637" s="2">
        <v>0.0</v>
      </c>
      <c r="E3637" s="53">
        <v>0.0</v>
      </c>
      <c r="F3637" s="53">
        <v>0.0</v>
      </c>
      <c r="G3637" s="53">
        <v>0.0</v>
      </c>
      <c r="H3637" s="53">
        <v>0.0</v>
      </c>
      <c r="I3637" s="53">
        <v>0.0</v>
      </c>
      <c r="J3637" s="53">
        <v>0.029498046472426532</v>
      </c>
      <c r="K3637" s="53">
        <v>0.014749023236213266</v>
      </c>
      <c r="L3637" s="94">
        <v>0.0</v>
      </c>
      <c r="M3637" s="94">
        <v>8.701347456894354E-4</v>
      </c>
      <c r="N3637" s="94">
        <v>2.1753368642235885E-4</v>
      </c>
      <c r="O3637" s="2" t="s">
        <v>9319</v>
      </c>
      <c r="P3637" s="2">
        <v>99.0</v>
      </c>
      <c r="Q3637" s="2" t="s">
        <v>9320</v>
      </c>
    </row>
    <row r="3638">
      <c r="A3638" s="54">
        <v>46230.0</v>
      </c>
      <c r="B3638" s="2" t="s">
        <v>194</v>
      </c>
      <c r="C3638" s="2" t="s">
        <v>180</v>
      </c>
      <c r="D3638" s="2">
        <v>0.0</v>
      </c>
      <c r="E3638" s="53">
        <v>0.175</v>
      </c>
      <c r="F3638" s="53">
        <v>0.121</v>
      </c>
      <c r="G3638" s="53">
        <v>0.097</v>
      </c>
      <c r="H3638" s="53">
        <v>0.085</v>
      </c>
      <c r="I3638" s="53">
        <v>0.076</v>
      </c>
      <c r="J3638" s="53">
        <v>0.133</v>
      </c>
      <c r="K3638" s="53">
        <v>0.115</v>
      </c>
      <c r="L3638" s="94">
        <v>0.0094</v>
      </c>
      <c r="M3638" s="94">
        <v>0.0177</v>
      </c>
      <c r="N3638" s="94">
        <v>0.0132</v>
      </c>
      <c r="O3638" s="2" t="s">
        <v>9316</v>
      </c>
      <c r="P3638" s="2">
        <v>1.0</v>
      </c>
      <c r="Q3638" s="2" t="s">
        <v>9317</v>
      </c>
    </row>
    <row r="3639">
      <c r="A3639" s="54">
        <v>46230.0</v>
      </c>
      <c r="B3639" s="2" t="s">
        <v>145</v>
      </c>
      <c r="C3639" s="2" t="s">
        <v>180</v>
      </c>
      <c r="D3639" s="2">
        <v>0.0</v>
      </c>
      <c r="E3639" s="53">
        <v>0.102</v>
      </c>
      <c r="F3639" s="53">
        <v>0.099</v>
      </c>
      <c r="G3639" s="53">
        <v>0.092</v>
      </c>
      <c r="H3639" s="53">
        <v>0.087</v>
      </c>
      <c r="I3639" s="53">
        <v>0.081</v>
      </c>
      <c r="J3639" s="53">
        <v>0.048</v>
      </c>
      <c r="K3639" s="53">
        <v>0.07</v>
      </c>
      <c r="L3639" s="94">
        <v>0.0085</v>
      </c>
      <c r="M3639" s="94">
        <v>0.0023</v>
      </c>
      <c r="N3639" s="94">
        <v>0.0049</v>
      </c>
      <c r="O3639" s="2" t="s">
        <v>9316</v>
      </c>
      <c r="P3639" s="2">
        <v>2.0</v>
      </c>
      <c r="Q3639" s="2" t="s">
        <v>9317</v>
      </c>
    </row>
    <row r="3640">
      <c r="A3640" s="54">
        <v>46230.0</v>
      </c>
      <c r="B3640" s="2" t="s">
        <v>1801</v>
      </c>
      <c r="C3640" s="2" t="s">
        <v>180</v>
      </c>
      <c r="D3640" s="2">
        <v>0.0</v>
      </c>
      <c r="E3640" s="53">
        <v>0.0</v>
      </c>
      <c r="F3640" s="53">
        <v>0.0</v>
      </c>
      <c r="G3640" s="53">
        <v>0.0</v>
      </c>
      <c r="H3640" s="53">
        <v>0.0</v>
      </c>
      <c r="I3640" s="53">
        <v>0.0</v>
      </c>
      <c r="J3640" s="53">
        <v>0.0</v>
      </c>
      <c r="K3640" s="53">
        <v>0.0</v>
      </c>
      <c r="L3640" s="94">
        <v>0.0</v>
      </c>
      <c r="M3640" s="94">
        <v>0.0</v>
      </c>
      <c r="N3640" s="94">
        <v>0.0</v>
      </c>
      <c r="O3640" s="2" t="s">
        <v>9316</v>
      </c>
      <c r="P3640" s="2">
        <v>3.0</v>
      </c>
      <c r="Q3640" s="2" t="s">
        <v>9318</v>
      </c>
    </row>
    <row r="3641">
      <c r="A3641" s="54">
        <v>46230.0</v>
      </c>
      <c r="B3641" s="2" t="s">
        <v>932</v>
      </c>
      <c r="C3641" s="2" t="s">
        <v>180</v>
      </c>
      <c r="D3641" s="2">
        <v>0.0</v>
      </c>
      <c r="E3641" s="53">
        <v>6.348130972488163E-5</v>
      </c>
      <c r="F3641" s="53">
        <v>0.0016142424740520204</v>
      </c>
      <c r="G3641" s="53">
        <v>0.004107963203007414</v>
      </c>
      <c r="H3641" s="53">
        <v>0.006241628866286145</v>
      </c>
      <c r="I3641" s="53">
        <v>0.00909796019283147</v>
      </c>
      <c r="J3641" s="53">
        <v>0.028271426339065386</v>
      </c>
      <c r="K3641" s="53">
        <v>0.0161896947710364</v>
      </c>
      <c r="L3641" s="94">
        <v>1.687536167726293E-5</v>
      </c>
      <c r="M3641" s="94">
        <v>7.992735472452001E-4</v>
      </c>
      <c r="N3641" s="94">
        <v>2.621062167793233E-4</v>
      </c>
      <c r="O3641" s="2" t="s">
        <v>9316</v>
      </c>
      <c r="P3641" s="2">
        <v>4.0</v>
      </c>
      <c r="Q3641" s="2" t="s">
        <v>9318</v>
      </c>
    </row>
    <row r="3642">
      <c r="A3642" s="54">
        <v>46230.0</v>
      </c>
      <c r="B3642" s="2" t="s">
        <v>515</v>
      </c>
      <c r="C3642" s="2" t="s">
        <v>180</v>
      </c>
      <c r="D3642" s="2">
        <v>0.0</v>
      </c>
      <c r="E3642" s="53">
        <v>0.0</v>
      </c>
      <c r="F3642" s="53">
        <v>0.0</v>
      </c>
      <c r="G3642" s="53">
        <v>0.0</v>
      </c>
      <c r="H3642" s="53">
        <v>0.0</v>
      </c>
      <c r="I3642" s="53">
        <v>0.0</v>
      </c>
      <c r="J3642" s="53">
        <v>0.0071793241119087504</v>
      </c>
      <c r="K3642" s="53">
        <v>0.0035896620559543752</v>
      </c>
      <c r="L3642" s="94">
        <v>0.0</v>
      </c>
      <c r="M3642" s="94">
        <v>5.154269470383437E-5</v>
      </c>
      <c r="N3642" s="94">
        <v>1.2885673675958593E-5</v>
      </c>
      <c r="O3642" s="2" t="s">
        <v>9316</v>
      </c>
      <c r="P3642" s="2">
        <v>5.0</v>
      </c>
      <c r="Q3642" s="2" t="s">
        <v>9318</v>
      </c>
    </row>
    <row r="3643">
      <c r="A3643" s="54">
        <v>46230.0</v>
      </c>
      <c r="B3643" s="2" t="s">
        <v>229</v>
      </c>
      <c r="C3643" s="2" t="s">
        <v>180</v>
      </c>
      <c r="D3643" s="2">
        <v>0.0</v>
      </c>
      <c r="E3643" s="53">
        <v>0.055822270754781356</v>
      </c>
      <c r="F3643" s="53">
        <v>0.08039443465211867</v>
      </c>
      <c r="G3643" s="53">
        <v>0.08743512788581059</v>
      </c>
      <c r="H3643" s="53">
        <v>0.09050948255149575</v>
      </c>
      <c r="I3643" s="53">
        <v>0.09344287638919548</v>
      </c>
      <c r="J3643" s="53">
        <v>0.0972206913900594</v>
      </c>
      <c r="K3643" s="53">
        <v>0.092327909637935</v>
      </c>
      <c r="L3643" s="94">
        <v>0.007644901588408053</v>
      </c>
      <c r="M3643" s="94">
        <v>0.00945186283436117</v>
      </c>
      <c r="N3643" s="94">
        <v>0.00852444289811069</v>
      </c>
      <c r="O3643" s="2" t="s">
        <v>9316</v>
      </c>
      <c r="P3643" s="2">
        <v>6.0</v>
      </c>
      <c r="Q3643" s="2" t="s">
        <v>9317</v>
      </c>
    </row>
    <row r="3644">
      <c r="A3644" s="54">
        <v>46230.0</v>
      </c>
      <c r="B3644" s="2" t="s">
        <v>178</v>
      </c>
      <c r="C3644" s="2" t="s">
        <v>180</v>
      </c>
      <c r="D3644" s="2">
        <v>0.0</v>
      </c>
      <c r="E3644" s="53">
        <v>0.13269347693940686</v>
      </c>
      <c r="F3644" s="53">
        <v>0.12608569998107724</v>
      </c>
      <c r="G3644" s="53">
        <v>0.10968506961317186</v>
      </c>
      <c r="H3644" s="53">
        <v>0.0988316297419739</v>
      </c>
      <c r="I3644" s="53">
        <v>0.08716797583468736</v>
      </c>
      <c r="J3644" s="53">
        <v>0.044059894156791624</v>
      </c>
      <c r="K3644" s="53">
        <v>0.07687248188498175</v>
      </c>
      <c r="L3644" s="94">
        <v>0.012030814496046356</v>
      </c>
      <c r="M3644" s="94">
        <v>0.0019412742731076806</v>
      </c>
      <c r="N3644" s="94">
        <v>0.005909378471156847</v>
      </c>
      <c r="O3644" s="2" t="s">
        <v>9316</v>
      </c>
      <c r="P3644" s="2">
        <v>7.0</v>
      </c>
      <c r="Q3644" s="2" t="s">
        <v>9318</v>
      </c>
    </row>
    <row r="3645">
      <c r="A3645" s="54">
        <v>46230.0</v>
      </c>
      <c r="B3645" s="2" t="s">
        <v>1876</v>
      </c>
      <c r="C3645" s="2" t="s">
        <v>180</v>
      </c>
      <c r="D3645" s="2">
        <v>0.0</v>
      </c>
      <c r="E3645" s="53">
        <v>0.0</v>
      </c>
      <c r="F3645" s="53">
        <v>0.0</v>
      </c>
      <c r="G3645" s="53">
        <v>0.0</v>
      </c>
      <c r="H3645" s="53">
        <v>0.0</v>
      </c>
      <c r="I3645" s="53">
        <v>0.0</v>
      </c>
      <c r="J3645" s="53">
        <v>0.0</v>
      </c>
      <c r="K3645" s="53">
        <v>0.0</v>
      </c>
      <c r="L3645" s="94">
        <v>0.0</v>
      </c>
      <c r="M3645" s="94">
        <v>0.0</v>
      </c>
      <c r="N3645" s="94">
        <v>0.0</v>
      </c>
      <c r="O3645" s="2" t="s">
        <v>9316</v>
      </c>
      <c r="P3645" s="2">
        <v>8.0</v>
      </c>
      <c r="Q3645" s="2" t="s">
        <v>9318</v>
      </c>
    </row>
    <row r="3646">
      <c r="A3646" s="54">
        <v>46230.0</v>
      </c>
      <c r="B3646" s="2" t="s">
        <v>687</v>
      </c>
      <c r="C3646" s="2" t="s">
        <v>180</v>
      </c>
      <c r="D3646" s="2">
        <v>0.0</v>
      </c>
      <c r="E3646" s="53">
        <v>0.001612585299847643</v>
      </c>
      <c r="F3646" s="53">
        <v>0.008193964510618816</v>
      </c>
      <c r="G3646" s="53">
        <v>0.012348144295597777</v>
      </c>
      <c r="H3646" s="53">
        <v>0.014550793648291978</v>
      </c>
      <c r="I3646" s="53">
        <v>0.01658647713300582</v>
      </c>
      <c r="J3646" s="53">
        <v>0.005089327825511521</v>
      </c>
      <c r="K3646" s="53">
        <v>0.00871873606055465</v>
      </c>
      <c r="L3646" s="94">
        <v>1.5247666754490392E-4</v>
      </c>
      <c r="M3646" s="94">
        <v>2.5901257715525832E-5</v>
      </c>
      <c r="N3646" s="94">
        <v>7.6016358493616E-5</v>
      </c>
      <c r="O3646" s="2" t="s">
        <v>9316</v>
      </c>
      <c r="P3646" s="2">
        <v>9.0</v>
      </c>
      <c r="Q3646" s="2" t="s">
        <v>9318</v>
      </c>
    </row>
    <row r="3647">
      <c r="A3647" s="54">
        <v>46230.0</v>
      </c>
      <c r="B3647" s="2" t="s">
        <v>301</v>
      </c>
      <c r="C3647" s="2" t="s">
        <v>180</v>
      </c>
      <c r="D3647" s="2">
        <v>0.0</v>
      </c>
      <c r="E3647" s="53">
        <v>0.004</v>
      </c>
      <c r="F3647" s="53">
        <v>0.013000000000000001</v>
      </c>
      <c r="G3647" s="53">
        <v>0.017</v>
      </c>
      <c r="H3647" s="53">
        <v>0.019</v>
      </c>
      <c r="I3647" s="53">
        <v>0.019</v>
      </c>
      <c r="J3647" s="53">
        <v>0.023</v>
      </c>
      <c r="K3647" s="53">
        <v>0.02</v>
      </c>
      <c r="L3647" s="94">
        <v>3.0E-4</v>
      </c>
      <c r="M3647" s="94">
        <v>5.0E-4</v>
      </c>
      <c r="N3647" s="94">
        <v>4.0E-4</v>
      </c>
      <c r="O3647" s="2" t="s">
        <v>9316</v>
      </c>
      <c r="P3647" s="2">
        <v>10.0</v>
      </c>
      <c r="Q3647" s="2" t="s">
        <v>9317</v>
      </c>
    </row>
    <row r="3648">
      <c r="A3648" s="54">
        <v>46230.0</v>
      </c>
      <c r="B3648" s="2" t="s">
        <v>450</v>
      </c>
      <c r="C3648" s="2" t="s">
        <v>180</v>
      </c>
      <c r="D3648" s="2">
        <v>0.0</v>
      </c>
      <c r="E3648" s="53">
        <v>0.0</v>
      </c>
      <c r="F3648" s="53">
        <v>0.0</v>
      </c>
      <c r="G3648" s="53">
        <v>0.0</v>
      </c>
      <c r="H3648" s="53">
        <v>0.0</v>
      </c>
      <c r="I3648" s="53">
        <v>0.0</v>
      </c>
      <c r="J3648" s="53">
        <v>0.0018322718481572028</v>
      </c>
      <c r="K3648" s="53">
        <v>9.161359240786014E-4</v>
      </c>
      <c r="L3648" s="94">
        <v>0.0</v>
      </c>
      <c r="M3648" s="94">
        <v>3.3572201255494117E-6</v>
      </c>
      <c r="N3648" s="94">
        <v>8.393050313873529E-7</v>
      </c>
      <c r="O3648" s="2" t="s">
        <v>9316</v>
      </c>
      <c r="P3648" s="2">
        <v>11.0</v>
      </c>
      <c r="Q3648" s="2" t="s">
        <v>9318</v>
      </c>
    </row>
    <row r="3649">
      <c r="A3649" s="54">
        <v>46230.0</v>
      </c>
      <c r="B3649" s="2" t="s">
        <v>1189</v>
      </c>
      <c r="C3649" s="2" t="s">
        <v>180</v>
      </c>
      <c r="D3649" s="2">
        <v>0.0</v>
      </c>
      <c r="E3649" s="53">
        <v>0.0</v>
      </c>
      <c r="F3649" s="53">
        <v>0.0</v>
      </c>
      <c r="G3649" s="53">
        <v>0.0</v>
      </c>
      <c r="H3649" s="53">
        <v>0.0</v>
      </c>
      <c r="I3649" s="53">
        <v>0.0</v>
      </c>
      <c r="J3649" s="53">
        <v>0.02926253430494428</v>
      </c>
      <c r="K3649" s="53">
        <v>0.01463126715247214</v>
      </c>
      <c r="L3649" s="94">
        <v>0.0</v>
      </c>
      <c r="M3649" s="94">
        <v>8.562959139480409E-4</v>
      </c>
      <c r="N3649" s="94">
        <v>2.1407397848701023E-4</v>
      </c>
      <c r="O3649" s="2" t="s">
        <v>9319</v>
      </c>
      <c r="P3649" s="2">
        <v>99.0</v>
      </c>
      <c r="Q3649" s="2" t="s">
        <v>9320</v>
      </c>
    </row>
    <row r="3650">
      <c r="A3650" s="54">
        <v>46231.0</v>
      </c>
      <c r="B3650" s="2" t="s">
        <v>194</v>
      </c>
      <c r="C3650" s="2" t="s">
        <v>208</v>
      </c>
      <c r="D3650" s="2">
        <v>0.0</v>
      </c>
      <c r="E3650" s="53">
        <v>0.213</v>
      </c>
      <c r="F3650" s="53">
        <v>0.165</v>
      </c>
      <c r="G3650" s="53">
        <v>0.151</v>
      </c>
      <c r="H3650" s="53">
        <v>0.144</v>
      </c>
      <c r="I3650" s="53">
        <v>0.139</v>
      </c>
      <c r="J3650" s="53">
        <v>0.132</v>
      </c>
      <c r="K3650" s="53">
        <v>0.141</v>
      </c>
      <c r="L3650" s="94">
        <v>0.0228</v>
      </c>
      <c r="M3650" s="94">
        <v>0.0174</v>
      </c>
      <c r="N3650" s="94">
        <v>0.0199</v>
      </c>
      <c r="O3650" s="2" t="s">
        <v>9316</v>
      </c>
      <c r="P3650" s="2">
        <v>1.0</v>
      </c>
      <c r="Q3650" s="2" t="s">
        <v>9317</v>
      </c>
    </row>
    <row r="3651">
      <c r="A3651" s="54">
        <v>46231.0</v>
      </c>
      <c r="B3651" s="2" t="s">
        <v>145</v>
      </c>
      <c r="C3651" s="2" t="s">
        <v>208</v>
      </c>
      <c r="D3651" s="2">
        <v>0.0</v>
      </c>
      <c r="E3651" s="53">
        <v>0.02</v>
      </c>
      <c r="F3651" s="53">
        <v>0.039</v>
      </c>
      <c r="G3651" s="53">
        <v>0.045</v>
      </c>
      <c r="H3651" s="53">
        <v>0.047</v>
      </c>
      <c r="I3651" s="53">
        <v>0.048</v>
      </c>
      <c r="J3651" s="53">
        <v>0.048</v>
      </c>
      <c r="K3651" s="53">
        <v>0.046</v>
      </c>
      <c r="L3651" s="94">
        <v>0.002</v>
      </c>
      <c r="M3651" s="94">
        <v>0.0023</v>
      </c>
      <c r="N3651" s="94">
        <v>0.0021</v>
      </c>
      <c r="O3651" s="2" t="s">
        <v>9316</v>
      </c>
      <c r="P3651" s="2">
        <v>2.0</v>
      </c>
      <c r="Q3651" s="2" t="s">
        <v>9317</v>
      </c>
    </row>
    <row r="3652">
      <c r="A3652" s="54">
        <v>46231.0</v>
      </c>
      <c r="B3652" s="2" t="s">
        <v>1801</v>
      </c>
      <c r="C3652" s="2" t="s">
        <v>208</v>
      </c>
      <c r="D3652" s="2">
        <v>0.0</v>
      </c>
      <c r="E3652" s="53">
        <v>0.0</v>
      </c>
      <c r="F3652" s="53">
        <v>0.0</v>
      </c>
      <c r="G3652" s="53">
        <v>0.0</v>
      </c>
      <c r="H3652" s="53">
        <v>0.0</v>
      </c>
      <c r="I3652" s="53">
        <v>0.0</v>
      </c>
      <c r="J3652" s="53">
        <v>0.0</v>
      </c>
      <c r="K3652" s="53">
        <v>0.0</v>
      </c>
      <c r="L3652" s="94">
        <v>0.0</v>
      </c>
      <c r="M3652" s="94">
        <v>0.0</v>
      </c>
      <c r="N3652" s="94">
        <v>0.0</v>
      </c>
      <c r="O3652" s="2" t="s">
        <v>9316</v>
      </c>
      <c r="P3652" s="2">
        <v>3.0</v>
      </c>
      <c r="Q3652" s="2" t="s">
        <v>9318</v>
      </c>
    </row>
    <row r="3653">
      <c r="A3653" s="54">
        <v>46231.0</v>
      </c>
      <c r="B3653" s="2" t="s">
        <v>932</v>
      </c>
      <c r="C3653" s="2" t="s">
        <v>208</v>
      </c>
      <c r="D3653" s="2">
        <v>0.0</v>
      </c>
      <c r="E3653" s="53">
        <v>0.05769131142823626</v>
      </c>
      <c r="F3653" s="53">
        <v>0.06425374772047027</v>
      </c>
      <c r="G3653" s="53">
        <v>0.059310451853587624</v>
      </c>
      <c r="H3653" s="53">
        <v>0.054614295418632906</v>
      </c>
      <c r="I3653" s="53">
        <v>0.04845612452193323</v>
      </c>
      <c r="J3653" s="53">
        <v>0.028045777885322837</v>
      </c>
      <c r="K3653" s="53">
        <v>0.043678114869455234</v>
      </c>
      <c r="L3653" s="94">
        <v>0.0035177296990767356</v>
      </c>
      <c r="M3653" s="94">
        <v>7.865656571928635E-4</v>
      </c>
      <c r="N3653" s="94">
        <v>0.0019077777185493264</v>
      </c>
      <c r="O3653" s="2" t="s">
        <v>9316</v>
      </c>
      <c r="P3653" s="2">
        <v>4.0</v>
      </c>
      <c r="Q3653" s="2" t="s">
        <v>9318</v>
      </c>
    </row>
    <row r="3654">
      <c r="A3654" s="54">
        <v>46231.0</v>
      </c>
      <c r="B3654" s="2" t="s">
        <v>515</v>
      </c>
      <c r="C3654" s="2" t="s">
        <v>208</v>
      </c>
      <c r="D3654" s="2">
        <v>0.0</v>
      </c>
      <c r="E3654" s="53">
        <v>0.0</v>
      </c>
      <c r="F3654" s="53">
        <v>0.0</v>
      </c>
      <c r="G3654" s="53">
        <v>0.0</v>
      </c>
      <c r="H3654" s="53">
        <v>0.0</v>
      </c>
      <c r="I3654" s="53">
        <v>0.0</v>
      </c>
      <c r="J3654" s="53">
        <v>0.0071242439515264416</v>
      </c>
      <c r="K3654" s="53">
        <v>0.0035621219757632208</v>
      </c>
      <c r="L3654" s="94">
        <v>0.0</v>
      </c>
      <c r="M3654" s="94">
        <v>5.075485188086109E-5</v>
      </c>
      <c r="N3654" s="94">
        <v>1.2688712970215272E-5</v>
      </c>
      <c r="O3654" s="2" t="s">
        <v>9316</v>
      </c>
      <c r="P3654" s="2">
        <v>5.0</v>
      </c>
      <c r="Q3654" s="2" t="s">
        <v>9318</v>
      </c>
    </row>
    <row r="3655">
      <c r="A3655" s="54">
        <v>46231.0</v>
      </c>
      <c r="B3655" s="2" t="s">
        <v>229</v>
      </c>
      <c r="C3655" s="2" t="s">
        <v>208</v>
      </c>
      <c r="D3655" s="2">
        <v>0.0</v>
      </c>
      <c r="E3655" s="53">
        <v>0.10973817377250046</v>
      </c>
      <c r="F3655" s="53">
        <v>0.08143542288775696</v>
      </c>
      <c r="G3655" s="53">
        <v>0.07947323046255265</v>
      </c>
      <c r="H3655" s="53">
        <v>0.08280338034440947</v>
      </c>
      <c r="I3655" s="53">
        <v>0.090034380151534</v>
      </c>
      <c r="J3655" s="53">
        <v>0.09644472422020937</v>
      </c>
      <c r="K3655" s="53">
        <v>0.08795897734138101</v>
      </c>
      <c r="L3655" s="94">
        <v>0.0063159943601540074</v>
      </c>
      <c r="M3655" s="94">
        <v>0.009301584829912241</v>
      </c>
      <c r="N3655" s="94">
        <v>0.007736781694941579</v>
      </c>
      <c r="O3655" s="2" t="s">
        <v>9316</v>
      </c>
      <c r="P3655" s="2">
        <v>6.0</v>
      </c>
      <c r="Q3655" s="2" t="s">
        <v>9317</v>
      </c>
    </row>
    <row r="3656">
      <c r="A3656" s="54">
        <v>46231.0</v>
      </c>
      <c r="B3656" s="2" t="s">
        <v>178</v>
      </c>
      <c r="C3656" s="2" t="s">
        <v>208</v>
      </c>
      <c r="D3656" s="2">
        <v>0.0</v>
      </c>
      <c r="E3656" s="53">
        <v>0.048139270374127345</v>
      </c>
      <c r="F3656" s="53">
        <v>0.0444524377954019</v>
      </c>
      <c r="G3656" s="53">
        <v>0.03746086084309345</v>
      </c>
      <c r="H3656" s="53">
        <v>0.032753773978286084</v>
      </c>
      <c r="I3656" s="53">
        <v>0.02747385719287138</v>
      </c>
      <c r="J3656" s="53">
        <v>0.0437082300111874</v>
      </c>
      <c r="K3656" s="53">
        <v>0.04058454542714042</v>
      </c>
      <c r="L3656" s="94">
        <v>0.001403316095105612</v>
      </c>
      <c r="M3656" s="94">
        <v>0.001910409370710863</v>
      </c>
      <c r="N3656" s="94">
        <v>0.0016471053275276244</v>
      </c>
      <c r="O3656" s="2" t="s">
        <v>9316</v>
      </c>
      <c r="P3656" s="2">
        <v>7.0</v>
      </c>
      <c r="Q3656" s="2" t="s">
        <v>9318</v>
      </c>
    </row>
    <row r="3657">
      <c r="A3657" s="54">
        <v>46231.0</v>
      </c>
      <c r="B3657" s="2" t="s">
        <v>1876</v>
      </c>
      <c r="C3657" s="2" t="s">
        <v>208</v>
      </c>
      <c r="D3657" s="2">
        <v>0.0</v>
      </c>
      <c r="E3657" s="53">
        <v>0.0</v>
      </c>
      <c r="F3657" s="53">
        <v>0.0</v>
      </c>
      <c r="G3657" s="53">
        <v>0.0</v>
      </c>
      <c r="H3657" s="53">
        <v>0.0</v>
      </c>
      <c r="I3657" s="53">
        <v>0.0</v>
      </c>
      <c r="J3657" s="53">
        <v>0.0</v>
      </c>
      <c r="K3657" s="53">
        <v>0.0</v>
      </c>
      <c r="L3657" s="94">
        <v>0.0</v>
      </c>
      <c r="M3657" s="94">
        <v>0.0</v>
      </c>
      <c r="N3657" s="94">
        <v>0.0</v>
      </c>
      <c r="O3657" s="2" t="s">
        <v>9316</v>
      </c>
      <c r="P3657" s="2">
        <v>8.0</v>
      </c>
      <c r="Q3657" s="2" t="s">
        <v>9318</v>
      </c>
    </row>
    <row r="3658">
      <c r="A3658" s="54">
        <v>46231.0</v>
      </c>
      <c r="B3658" s="2" t="s">
        <v>687</v>
      </c>
      <c r="C3658" s="2" t="s">
        <v>208</v>
      </c>
      <c r="D3658" s="2">
        <v>0.0</v>
      </c>
      <c r="E3658" s="53">
        <v>0.0</v>
      </c>
      <c r="F3658" s="53">
        <v>0.0</v>
      </c>
      <c r="G3658" s="53">
        <v>0.0</v>
      </c>
      <c r="H3658" s="53">
        <v>0.0</v>
      </c>
      <c r="I3658" s="53">
        <v>0.0</v>
      </c>
      <c r="J3658" s="53">
        <v>0.005050282228948701</v>
      </c>
      <c r="K3658" s="53">
        <v>0.0025251411144743504</v>
      </c>
      <c r="L3658" s="94">
        <v>0.0</v>
      </c>
      <c r="M3658" s="94">
        <v>2.550535059203506E-5</v>
      </c>
      <c r="N3658" s="94">
        <v>6.376337648008765E-6</v>
      </c>
      <c r="O3658" s="2" t="s">
        <v>9316</v>
      </c>
      <c r="P3658" s="2">
        <v>9.0</v>
      </c>
      <c r="Q3658" s="2" t="s">
        <v>9318</v>
      </c>
    </row>
    <row r="3659">
      <c r="A3659" s="54">
        <v>46231.0</v>
      </c>
      <c r="B3659" s="2" t="s">
        <v>301</v>
      </c>
      <c r="C3659" s="2" t="s">
        <v>208</v>
      </c>
      <c r="D3659" s="2">
        <v>0.0</v>
      </c>
      <c r="E3659" s="53">
        <v>0.08199999999999999</v>
      </c>
      <c r="F3659" s="53">
        <v>0.07</v>
      </c>
      <c r="G3659" s="53">
        <v>0.062</v>
      </c>
      <c r="H3659" s="53">
        <v>0.057</v>
      </c>
      <c r="I3659" s="53">
        <v>0.051</v>
      </c>
      <c r="J3659" s="53">
        <v>0.023</v>
      </c>
      <c r="K3659" s="53">
        <v>0.042</v>
      </c>
      <c r="L3659" s="94">
        <v>0.0039</v>
      </c>
      <c r="M3659" s="94">
        <v>5.0E-4</v>
      </c>
      <c r="N3659" s="94">
        <v>0.0018</v>
      </c>
      <c r="O3659" s="2" t="s">
        <v>9316</v>
      </c>
      <c r="P3659" s="2">
        <v>10.0</v>
      </c>
      <c r="Q3659" s="2" t="s">
        <v>9317</v>
      </c>
    </row>
    <row r="3660">
      <c r="A3660" s="54">
        <v>46231.0</v>
      </c>
      <c r="B3660" s="2" t="s">
        <v>450</v>
      </c>
      <c r="C3660" s="2" t="s">
        <v>208</v>
      </c>
      <c r="D3660" s="2">
        <v>0.0</v>
      </c>
      <c r="E3660" s="53">
        <v>0.0</v>
      </c>
      <c r="F3660" s="53">
        <v>0.0</v>
      </c>
      <c r="G3660" s="53">
        <v>0.0</v>
      </c>
      <c r="H3660" s="53">
        <v>0.0</v>
      </c>
      <c r="I3660" s="53">
        <v>0.0</v>
      </c>
      <c r="J3660" s="53">
        <v>0.0018182145600772449</v>
      </c>
      <c r="K3660" s="53">
        <v>9.091072800386224E-4</v>
      </c>
      <c r="L3660" s="94">
        <v>0.0</v>
      </c>
      <c r="M3660" s="94">
        <v>3.305904186476889E-6</v>
      </c>
      <c r="N3660" s="94">
        <v>8.264760466192222E-7</v>
      </c>
      <c r="O3660" s="2" t="s">
        <v>9316</v>
      </c>
      <c r="P3660" s="2">
        <v>11.0</v>
      </c>
      <c r="Q3660" s="2" t="s">
        <v>9318</v>
      </c>
    </row>
    <row r="3661">
      <c r="A3661" s="54">
        <v>46231.0</v>
      </c>
      <c r="B3661" s="2" t="s">
        <v>1189</v>
      </c>
      <c r="C3661" s="2" t="s">
        <v>208</v>
      </c>
      <c r="D3661" s="2">
        <v>0.0</v>
      </c>
      <c r="E3661" s="53">
        <v>0.025207987469848342</v>
      </c>
      <c r="F3661" s="53">
        <v>0.03216732287525858</v>
      </c>
      <c r="G3661" s="53">
        <v>0.030194231239430037</v>
      </c>
      <c r="H3661" s="53">
        <v>0.027862559920534633</v>
      </c>
      <c r="I3661" s="53">
        <v>0.02466566042776163</v>
      </c>
      <c r="J3661" s="53">
        <v>0.0290289753207138</v>
      </c>
      <c r="K3661" s="53">
        <v>0.029611603280071917</v>
      </c>
      <c r="L3661" s="94">
        <v>9.116916001401728E-4</v>
      </c>
      <c r="M3661" s="94">
        <v>8.42681408170611E-4</v>
      </c>
      <c r="N3661" s="94">
        <v>8.768470488163659E-4</v>
      </c>
      <c r="O3661" s="2" t="s">
        <v>9319</v>
      </c>
      <c r="P3661" s="2">
        <v>99.0</v>
      </c>
      <c r="Q3661" s="2" t="s">
        <v>9320</v>
      </c>
    </row>
    <row r="3662">
      <c r="A3662" s="54">
        <v>46232.0</v>
      </c>
      <c r="B3662" s="2" t="s">
        <v>194</v>
      </c>
      <c r="C3662" s="2" t="s">
        <v>303</v>
      </c>
      <c r="D3662" s="2">
        <v>0.0</v>
      </c>
      <c r="E3662" s="53">
        <v>0.175</v>
      </c>
      <c r="F3662" s="53">
        <v>0.122</v>
      </c>
      <c r="G3662" s="53">
        <v>0.097</v>
      </c>
      <c r="H3662" s="53">
        <v>0.085</v>
      </c>
      <c r="I3662" s="53">
        <v>0.072</v>
      </c>
      <c r="J3662" s="53">
        <v>0.131</v>
      </c>
      <c r="K3662" s="53">
        <v>0.114</v>
      </c>
      <c r="L3662" s="94">
        <v>0.0094</v>
      </c>
      <c r="M3662" s="94">
        <v>0.0172</v>
      </c>
      <c r="N3662" s="94">
        <v>0.013</v>
      </c>
      <c r="O3662" s="2" t="s">
        <v>9316</v>
      </c>
      <c r="P3662" s="2">
        <v>1.0</v>
      </c>
      <c r="Q3662" s="2" t="s">
        <v>9317</v>
      </c>
    </row>
    <row r="3663">
      <c r="A3663" s="54">
        <v>46232.0</v>
      </c>
      <c r="B3663" s="2" t="s">
        <v>145</v>
      </c>
      <c r="C3663" s="2" t="s">
        <v>303</v>
      </c>
      <c r="D3663" s="2">
        <v>0.0</v>
      </c>
      <c r="E3663" s="53">
        <v>0.035</v>
      </c>
      <c r="F3663" s="53">
        <v>0.038</v>
      </c>
      <c r="G3663" s="53">
        <v>0.034</v>
      </c>
      <c r="H3663" s="53">
        <v>0.03</v>
      </c>
      <c r="I3663" s="53">
        <v>0.026</v>
      </c>
      <c r="J3663" s="53">
        <v>0.047</v>
      </c>
      <c r="K3663" s="53">
        <v>0.04</v>
      </c>
      <c r="L3663" s="94">
        <v>0.0012</v>
      </c>
      <c r="M3663" s="94">
        <v>0.0022</v>
      </c>
      <c r="N3663" s="94">
        <v>0.0016</v>
      </c>
      <c r="O3663" s="2" t="s">
        <v>9316</v>
      </c>
      <c r="P3663" s="2">
        <v>2.0</v>
      </c>
      <c r="Q3663" s="2" t="s">
        <v>9317</v>
      </c>
    </row>
    <row r="3664">
      <c r="A3664" s="54">
        <v>46232.0</v>
      </c>
      <c r="B3664" s="2" t="s">
        <v>1801</v>
      </c>
      <c r="C3664" s="2" t="s">
        <v>303</v>
      </c>
      <c r="D3664" s="2">
        <v>0.0</v>
      </c>
      <c r="E3664" s="53">
        <v>0.0</v>
      </c>
      <c r="F3664" s="53">
        <v>0.0</v>
      </c>
      <c r="G3664" s="53">
        <v>0.0</v>
      </c>
      <c r="H3664" s="53">
        <v>0.0</v>
      </c>
      <c r="I3664" s="53">
        <v>0.0</v>
      </c>
      <c r="J3664" s="53">
        <v>0.0</v>
      </c>
      <c r="K3664" s="53">
        <v>0.0</v>
      </c>
      <c r="L3664" s="94">
        <v>0.0</v>
      </c>
      <c r="M3664" s="94">
        <v>0.0</v>
      </c>
      <c r="N3664" s="94">
        <v>0.0</v>
      </c>
      <c r="O3664" s="2" t="s">
        <v>9316</v>
      </c>
      <c r="P3664" s="2">
        <v>3.0</v>
      </c>
      <c r="Q3664" s="2" t="s">
        <v>9318</v>
      </c>
    </row>
    <row r="3665">
      <c r="A3665" s="54">
        <v>46232.0</v>
      </c>
      <c r="B3665" s="2" t="s">
        <v>932</v>
      </c>
      <c r="C3665" s="2" t="s">
        <v>303</v>
      </c>
      <c r="D3665" s="2">
        <v>0.0</v>
      </c>
      <c r="E3665" s="53">
        <v>0.10744809274280413</v>
      </c>
      <c r="F3665" s="53">
        <v>0.08666736633527053</v>
      </c>
      <c r="G3665" s="53">
        <v>0.07216153916892122</v>
      </c>
      <c r="H3665" s="53">
        <v>0.06318338099971357</v>
      </c>
      <c r="I3665" s="53">
        <v>0.053351306487108334</v>
      </c>
      <c r="J3665" s="53">
        <v>0.02782199969306318</v>
      </c>
      <c r="K3665" s="53">
        <v>0.0499917694309922</v>
      </c>
      <c r="L3665" s="94">
        <v>0.005207287735227752</v>
      </c>
      <c r="M3665" s="94">
        <v>7.740636669208077E-4</v>
      </c>
      <c r="N3665" s="94">
        <v>0.002499177010841486</v>
      </c>
      <c r="O3665" s="2" t="s">
        <v>9316</v>
      </c>
      <c r="P3665" s="2">
        <v>4.0</v>
      </c>
      <c r="Q3665" s="2" t="s">
        <v>9318</v>
      </c>
    </row>
    <row r="3666">
      <c r="A3666" s="54">
        <v>46232.0</v>
      </c>
      <c r="B3666" s="2" t="s">
        <v>515</v>
      </c>
      <c r="C3666" s="2" t="s">
        <v>303</v>
      </c>
      <c r="D3666" s="2">
        <v>0.0</v>
      </c>
      <c r="E3666" s="53">
        <v>0.0</v>
      </c>
      <c r="F3666" s="53">
        <v>0.0</v>
      </c>
      <c r="G3666" s="53">
        <v>0.0</v>
      </c>
      <c r="H3666" s="53">
        <v>0.0</v>
      </c>
      <c r="I3666" s="53">
        <v>0.0</v>
      </c>
      <c r="J3666" s="53">
        <v>0.0070695863690944305</v>
      </c>
      <c r="K3666" s="53">
        <v>0.0035347931845472152</v>
      </c>
      <c r="L3666" s="94">
        <v>0.0</v>
      </c>
      <c r="M3666" s="94">
        <v>4.997905143008577E-5</v>
      </c>
      <c r="N3666" s="94">
        <v>1.2494762857521443E-5</v>
      </c>
      <c r="O3666" s="2" t="s">
        <v>9316</v>
      </c>
      <c r="P3666" s="2">
        <v>5.0</v>
      </c>
      <c r="Q3666" s="2" t="s">
        <v>9318</v>
      </c>
    </row>
    <row r="3667">
      <c r="A3667" s="54">
        <v>46232.0</v>
      </c>
      <c r="B3667" s="2" t="s">
        <v>229</v>
      </c>
      <c r="C3667" s="2" t="s">
        <v>303</v>
      </c>
      <c r="D3667" s="2">
        <v>0.0</v>
      </c>
      <c r="E3667" s="53">
        <v>0.29428105411023675</v>
      </c>
      <c r="F3667" s="53">
        <v>0.23980659546791894</v>
      </c>
      <c r="G3667" s="53">
        <v>0.2147713531453151</v>
      </c>
      <c r="H3667" s="53">
        <v>0.2003981412637205</v>
      </c>
      <c r="I3667" s="53">
        <v>0.18466053897800394</v>
      </c>
      <c r="J3667" s="53">
        <v>0.09567518856577939</v>
      </c>
      <c r="K3667" s="53">
        <v>0.15522327085554724</v>
      </c>
      <c r="L3667" s="94">
        <v>0.04612673413186965</v>
      </c>
      <c r="M3667" s="94">
        <v>0.009153741707097443</v>
      </c>
      <c r="N3667" s="94">
        <v>0.02409426381509458</v>
      </c>
      <c r="O3667" s="2" t="s">
        <v>9316</v>
      </c>
      <c r="P3667" s="2">
        <v>6.0</v>
      </c>
      <c r="Q3667" s="2" t="s">
        <v>9317</v>
      </c>
    </row>
    <row r="3668">
      <c r="A3668" s="54">
        <v>46232.0</v>
      </c>
      <c r="B3668" s="2" t="s">
        <v>178</v>
      </c>
      <c r="C3668" s="2" t="s">
        <v>303</v>
      </c>
      <c r="D3668" s="2">
        <v>0.0</v>
      </c>
      <c r="E3668" s="53">
        <v>0.10878721708988448</v>
      </c>
      <c r="F3668" s="53">
        <v>0.07203304497239367</v>
      </c>
      <c r="G3668" s="53">
        <v>0.05827273894317717</v>
      </c>
      <c r="H3668" s="53">
        <v>0.05153957090785566</v>
      </c>
      <c r="I3668" s="53">
        <v>0.04506941777011349</v>
      </c>
      <c r="J3668" s="53">
        <v>0.04335948059376112</v>
      </c>
      <c r="K3668" s="53">
        <v>0.05081610976846915</v>
      </c>
      <c r="L3668" s="94">
        <v>0.0033957121039396776</v>
      </c>
      <c r="M3668" s="94">
        <v>0.0018800445573607474</v>
      </c>
      <c r="N3668" s="94">
        <v>0.0025822770120011054</v>
      </c>
      <c r="O3668" s="2" t="s">
        <v>9316</v>
      </c>
      <c r="P3668" s="2">
        <v>7.0</v>
      </c>
      <c r="Q3668" s="2" t="s">
        <v>9318</v>
      </c>
    </row>
    <row r="3669">
      <c r="A3669" s="54">
        <v>46232.0</v>
      </c>
      <c r="B3669" s="2" t="s">
        <v>1876</v>
      </c>
      <c r="C3669" s="2" t="s">
        <v>303</v>
      </c>
      <c r="D3669" s="2">
        <v>0.0</v>
      </c>
      <c r="E3669" s="53">
        <v>0.0</v>
      </c>
      <c r="F3669" s="53">
        <v>0.0</v>
      </c>
      <c r="G3669" s="53">
        <v>0.0</v>
      </c>
      <c r="H3669" s="53">
        <v>0.0</v>
      </c>
      <c r="I3669" s="53">
        <v>0.0</v>
      </c>
      <c r="J3669" s="53">
        <v>0.0</v>
      </c>
      <c r="K3669" s="53">
        <v>0.0</v>
      </c>
      <c r="L3669" s="94">
        <v>0.0</v>
      </c>
      <c r="M3669" s="94">
        <v>0.0</v>
      </c>
      <c r="N3669" s="94">
        <v>0.0</v>
      </c>
      <c r="O3669" s="2" t="s">
        <v>9316</v>
      </c>
      <c r="P3669" s="2">
        <v>8.0</v>
      </c>
      <c r="Q3669" s="2" t="s">
        <v>9318</v>
      </c>
    </row>
    <row r="3670">
      <c r="A3670" s="54">
        <v>46232.0</v>
      </c>
      <c r="B3670" s="2" t="s">
        <v>687</v>
      </c>
      <c r="C3670" s="2" t="s">
        <v>303</v>
      </c>
      <c r="D3670" s="2">
        <v>0.0</v>
      </c>
      <c r="E3670" s="53">
        <v>0.0</v>
      </c>
      <c r="F3670" s="53">
        <v>0.0</v>
      </c>
      <c r="G3670" s="53">
        <v>0.0</v>
      </c>
      <c r="H3670" s="53">
        <v>0.0</v>
      </c>
      <c r="I3670" s="53">
        <v>0.0</v>
      </c>
      <c r="J3670" s="53">
        <v>0.005011536192300906</v>
      </c>
      <c r="K3670" s="53">
        <v>0.002505768096150453</v>
      </c>
      <c r="L3670" s="94">
        <v>0.0</v>
      </c>
      <c r="M3670" s="94">
        <v>2.511549500674186E-5</v>
      </c>
      <c r="N3670" s="94">
        <v>6.278873751685465E-6</v>
      </c>
      <c r="O3670" s="2" t="s">
        <v>9316</v>
      </c>
      <c r="P3670" s="2">
        <v>9.0</v>
      </c>
      <c r="Q3670" s="2" t="s">
        <v>9318</v>
      </c>
    </row>
    <row r="3671">
      <c r="A3671" s="54">
        <v>46232.0</v>
      </c>
      <c r="B3671" s="2" t="s">
        <v>301</v>
      </c>
      <c r="C3671" s="2" t="s">
        <v>303</v>
      </c>
      <c r="D3671" s="2">
        <v>0.0</v>
      </c>
      <c r="E3671" s="53">
        <v>0.009000000000000001</v>
      </c>
      <c r="F3671" s="53">
        <v>0.037000000000000005</v>
      </c>
      <c r="G3671" s="53">
        <v>0.053</v>
      </c>
      <c r="H3671" s="53">
        <v>0.061</v>
      </c>
      <c r="I3671" s="53">
        <v>0.068</v>
      </c>
      <c r="J3671" s="53">
        <v>0.023</v>
      </c>
      <c r="K3671" s="53">
        <v>0.038</v>
      </c>
      <c r="L3671" s="94">
        <v>0.0028</v>
      </c>
      <c r="M3671" s="94">
        <v>5.0E-4</v>
      </c>
      <c r="N3671" s="94">
        <v>0.0014</v>
      </c>
      <c r="O3671" s="2" t="s">
        <v>9316</v>
      </c>
      <c r="P3671" s="2">
        <v>10.0</v>
      </c>
      <c r="Q3671" s="2" t="s">
        <v>9317</v>
      </c>
    </row>
    <row r="3672">
      <c r="A3672" s="54">
        <v>46232.0</v>
      </c>
      <c r="B3672" s="2" t="s">
        <v>450</v>
      </c>
      <c r="C3672" s="2" t="s">
        <v>303</v>
      </c>
      <c r="D3672" s="2">
        <v>0.0</v>
      </c>
      <c r="E3672" s="53">
        <v>0.0</v>
      </c>
      <c r="F3672" s="53">
        <v>0.0</v>
      </c>
      <c r="G3672" s="53">
        <v>0.0</v>
      </c>
      <c r="H3672" s="53">
        <v>0.0</v>
      </c>
      <c r="I3672" s="53">
        <v>0.0</v>
      </c>
      <c r="J3672" s="53">
        <v>0.0018042651202668334</v>
      </c>
      <c r="K3672" s="53">
        <v>9.021325601334167E-4</v>
      </c>
      <c r="L3672" s="94">
        <v>0.0</v>
      </c>
      <c r="M3672" s="94">
        <v>3.2553726242114906E-6</v>
      </c>
      <c r="N3672" s="94">
        <v>8.138431560528726E-7</v>
      </c>
      <c r="O3672" s="2" t="s">
        <v>9316</v>
      </c>
      <c r="P3672" s="2">
        <v>11.0</v>
      </c>
      <c r="Q3672" s="2" t="s">
        <v>9318</v>
      </c>
    </row>
    <row r="3673">
      <c r="A3673" s="54">
        <v>46232.0</v>
      </c>
      <c r="B3673" s="2" t="s">
        <v>1189</v>
      </c>
      <c r="C3673" s="2" t="s">
        <v>303</v>
      </c>
      <c r="D3673" s="2">
        <v>0.0</v>
      </c>
      <c r="E3673" s="53">
        <v>0.09194147151811412</v>
      </c>
      <c r="F3673" s="53">
        <v>0.062092600038593036</v>
      </c>
      <c r="G3673" s="53">
        <v>0.04874657421127458</v>
      </c>
      <c r="H3673" s="53">
        <v>0.042504340016401305</v>
      </c>
      <c r="I3673" s="53">
        <v>0.03736524657355044</v>
      </c>
      <c r="J3673" s="53">
        <v>0.02879735216349629</v>
      </c>
      <c r="K3673" s="53">
        <v>0.03877196318738543</v>
      </c>
      <c r="L3673" s="94">
        <v>0.0023762284973353003</v>
      </c>
      <c r="M3673" s="94">
        <v>8.292874916284246E-4</v>
      </c>
      <c r="N3673" s="94">
        <v>0.0015032651294039712</v>
      </c>
      <c r="O3673" s="2" t="s">
        <v>9319</v>
      </c>
      <c r="P3673" s="2">
        <v>99.0</v>
      </c>
      <c r="Q3673" s="2" t="s">
        <v>9320</v>
      </c>
    </row>
    <row r="3674">
      <c r="A3674" s="54">
        <v>46233.0</v>
      </c>
      <c r="B3674" s="2" t="s">
        <v>194</v>
      </c>
      <c r="C3674" s="2" t="s">
        <v>148</v>
      </c>
      <c r="D3674" s="2">
        <v>1.0</v>
      </c>
      <c r="E3674" s="53">
        <v>0.254</v>
      </c>
      <c r="F3674" s="53">
        <v>0.204</v>
      </c>
      <c r="G3674" s="53">
        <v>0.176</v>
      </c>
      <c r="H3674" s="53">
        <v>0.161</v>
      </c>
      <c r="I3674" s="53">
        <v>0.145</v>
      </c>
      <c r="J3674" s="53">
        <v>0.13</v>
      </c>
      <c r="K3674" s="53">
        <v>0.153</v>
      </c>
      <c r="L3674" s="94">
        <v>0.679</v>
      </c>
      <c r="M3674" s="94">
        <v>0.7569</v>
      </c>
      <c r="N3674" s="94">
        <v>0.7174</v>
      </c>
      <c r="O3674" s="2" t="s">
        <v>9316</v>
      </c>
      <c r="P3674" s="2">
        <v>1.0</v>
      </c>
      <c r="Q3674" s="2" t="s">
        <v>9317</v>
      </c>
    </row>
    <row r="3675">
      <c r="A3675" s="54">
        <v>46233.0</v>
      </c>
      <c r="B3675" s="2" t="s">
        <v>145</v>
      </c>
      <c r="C3675" s="2" t="s">
        <v>148</v>
      </c>
      <c r="D3675" s="2">
        <v>0.0</v>
      </c>
      <c r="E3675" s="53">
        <v>0.082</v>
      </c>
      <c r="F3675" s="53">
        <v>0.077</v>
      </c>
      <c r="G3675" s="53">
        <v>0.067</v>
      </c>
      <c r="H3675" s="53">
        <v>0.06</v>
      </c>
      <c r="I3675" s="53">
        <v>0.052</v>
      </c>
      <c r="J3675" s="53">
        <v>0.047</v>
      </c>
      <c r="K3675" s="53">
        <v>0.057</v>
      </c>
      <c r="L3675" s="94">
        <v>0.0045</v>
      </c>
      <c r="M3675" s="94">
        <v>0.0022</v>
      </c>
      <c r="N3675" s="94">
        <v>0.0032</v>
      </c>
      <c r="O3675" s="2" t="s">
        <v>9316</v>
      </c>
      <c r="P3675" s="2">
        <v>2.0</v>
      </c>
      <c r="Q3675" s="2" t="s">
        <v>9317</v>
      </c>
    </row>
    <row r="3676">
      <c r="A3676" s="54">
        <v>46233.0</v>
      </c>
      <c r="B3676" s="2" t="s">
        <v>1801</v>
      </c>
      <c r="C3676" s="2" t="s">
        <v>148</v>
      </c>
      <c r="D3676" s="2">
        <v>0.0</v>
      </c>
      <c r="E3676" s="53">
        <v>0.0</v>
      </c>
      <c r="F3676" s="53">
        <v>0.0</v>
      </c>
      <c r="G3676" s="53">
        <v>0.0</v>
      </c>
      <c r="H3676" s="53">
        <v>0.0</v>
      </c>
      <c r="I3676" s="53">
        <v>0.0</v>
      </c>
      <c r="J3676" s="53">
        <v>0.0</v>
      </c>
      <c r="K3676" s="53">
        <v>0.0</v>
      </c>
      <c r="L3676" s="94">
        <v>0.0</v>
      </c>
      <c r="M3676" s="94">
        <v>0.0</v>
      </c>
      <c r="N3676" s="94">
        <v>0.0</v>
      </c>
      <c r="O3676" s="2" t="s">
        <v>9316</v>
      </c>
      <c r="P3676" s="2">
        <v>3.0</v>
      </c>
      <c r="Q3676" s="2" t="s">
        <v>9318</v>
      </c>
    </row>
    <row r="3677">
      <c r="A3677" s="54">
        <v>46233.0</v>
      </c>
      <c r="B3677" s="2" t="s">
        <v>932</v>
      </c>
      <c r="C3677" s="2" t="s">
        <v>148</v>
      </c>
      <c r="D3677" s="2">
        <v>0.0</v>
      </c>
      <c r="E3677" s="53">
        <v>0.09225068202380701</v>
      </c>
      <c r="F3677" s="53">
        <v>0.0650532481632171</v>
      </c>
      <c r="G3677" s="53">
        <v>0.05351935167850152</v>
      </c>
      <c r="H3677" s="53">
        <v>0.04785550712465506</v>
      </c>
      <c r="I3677" s="53">
        <v>0.04251449719114135</v>
      </c>
      <c r="J3677" s="53">
        <v>0.02760007516069312</v>
      </c>
      <c r="K3677" s="53">
        <v>0.04055971341959732</v>
      </c>
      <c r="L3677" s="94">
        <v>0.0028643210040871234</v>
      </c>
      <c r="M3677" s="94">
        <v>7.617641488759094E-4</v>
      </c>
      <c r="N3677" s="94">
        <v>0.0016450903526798628</v>
      </c>
      <c r="O3677" s="2" t="s">
        <v>9316</v>
      </c>
      <c r="P3677" s="2">
        <v>4.0</v>
      </c>
      <c r="Q3677" s="2" t="s">
        <v>9318</v>
      </c>
    </row>
    <row r="3678">
      <c r="A3678" s="54">
        <v>46233.0</v>
      </c>
      <c r="B3678" s="2" t="s">
        <v>515</v>
      </c>
      <c r="C3678" s="2" t="s">
        <v>148</v>
      </c>
      <c r="D3678" s="2">
        <v>0.0</v>
      </c>
      <c r="E3678" s="53">
        <v>0.0018956712729396219</v>
      </c>
      <c r="F3678" s="53">
        <v>0.008884116496709131</v>
      </c>
      <c r="G3678" s="53">
        <v>0.013032122089499122</v>
      </c>
      <c r="H3678" s="53">
        <v>0.015151190715310296</v>
      </c>
      <c r="I3678" s="53">
        <v>0.017039658097809825</v>
      </c>
      <c r="J3678" s="53">
        <v>0.007015348122571976</v>
      </c>
      <c r="K3678" s="53">
        <v>0.010023735106035549</v>
      </c>
      <c r="L3678" s="94">
        <v>1.6983620615561095E-4</v>
      </c>
      <c r="M3678" s="94">
        <v>4.9215109280874154E-5</v>
      </c>
      <c r="N3678" s="94">
        <v>1.004752654759695E-4</v>
      </c>
      <c r="O3678" s="2" t="s">
        <v>9316</v>
      </c>
      <c r="P3678" s="2">
        <v>5.0</v>
      </c>
      <c r="Q3678" s="2" t="s">
        <v>9318</v>
      </c>
    </row>
    <row r="3679">
      <c r="A3679" s="54">
        <v>46233.0</v>
      </c>
      <c r="B3679" s="2" t="s">
        <v>229</v>
      </c>
      <c r="C3679" s="2" t="s">
        <v>148</v>
      </c>
      <c r="D3679" s="2">
        <v>0.0</v>
      </c>
      <c r="E3679" s="53">
        <v>0.018023658314181738</v>
      </c>
      <c r="F3679" s="53">
        <v>0.03906629833062039</v>
      </c>
      <c r="G3679" s="53">
        <v>0.047167386938334825</v>
      </c>
      <c r="H3679" s="53">
        <v>0.05026347727879122</v>
      </c>
      <c r="I3679" s="53">
        <v>0.052043062539486075</v>
      </c>
      <c r="J3679" s="53">
        <v>0.09491202733667581</v>
      </c>
      <c r="K3679" s="53">
        <v>0.07103970713750532</v>
      </c>
      <c r="L3679" s="94">
        <v>0.002224762390590599</v>
      </c>
      <c r="M3679" s="94">
        <v>0.009008292933157896</v>
      </c>
      <c r="N3679" s="94">
        <v>0.005046639990182524</v>
      </c>
      <c r="O3679" s="2" t="s">
        <v>9316</v>
      </c>
      <c r="P3679" s="2">
        <v>6.0</v>
      </c>
      <c r="Q3679" s="2" t="s">
        <v>9317</v>
      </c>
    </row>
    <row r="3680">
      <c r="A3680" s="54">
        <v>46233.0</v>
      </c>
      <c r="B3680" s="2" t="s">
        <v>178</v>
      </c>
      <c r="C3680" s="2" t="s">
        <v>148</v>
      </c>
      <c r="D3680" s="2">
        <v>0.0</v>
      </c>
      <c r="E3680" s="53">
        <v>0.005001898228454805</v>
      </c>
      <c r="F3680" s="53">
        <v>0.014328913357787137</v>
      </c>
      <c r="G3680" s="53">
        <v>0.01761122378423575</v>
      </c>
      <c r="H3680" s="53">
        <v>0.018596027710565146</v>
      </c>
      <c r="I3680" s="53">
        <v>0.01883759813228711</v>
      </c>
      <c r="J3680" s="53">
        <v>0.043013620031589594</v>
      </c>
      <c r="K3680" s="53">
        <v>0.030312421907912675</v>
      </c>
      <c r="L3680" s="94">
        <v>3.10155203178431E-4</v>
      </c>
      <c r="M3680" s="94">
        <v>0.0018501715082219657</v>
      </c>
      <c r="N3680" s="94">
        <v>9.188429219233043E-4</v>
      </c>
      <c r="O3680" s="2" t="s">
        <v>9316</v>
      </c>
      <c r="P3680" s="2">
        <v>7.0</v>
      </c>
      <c r="Q3680" s="2" t="s">
        <v>9318</v>
      </c>
    </row>
    <row r="3681">
      <c r="A3681" s="54">
        <v>46233.0</v>
      </c>
      <c r="B3681" s="2" t="s">
        <v>1876</v>
      </c>
      <c r="C3681" s="2" t="s">
        <v>148</v>
      </c>
      <c r="D3681" s="2">
        <v>0.0</v>
      </c>
      <c r="E3681" s="53">
        <v>0.0</v>
      </c>
      <c r="F3681" s="53">
        <v>0.0</v>
      </c>
      <c r="G3681" s="53">
        <v>0.0</v>
      </c>
      <c r="H3681" s="53">
        <v>0.0</v>
      </c>
      <c r="I3681" s="53">
        <v>0.0</v>
      </c>
      <c r="J3681" s="53">
        <v>0.0</v>
      </c>
      <c r="K3681" s="53">
        <v>0.0</v>
      </c>
      <c r="L3681" s="94">
        <v>0.0</v>
      </c>
      <c r="M3681" s="94">
        <v>0.0</v>
      </c>
      <c r="N3681" s="94">
        <v>0.0</v>
      </c>
      <c r="O3681" s="2" t="s">
        <v>9316</v>
      </c>
      <c r="P3681" s="2">
        <v>8.0</v>
      </c>
      <c r="Q3681" s="2" t="s">
        <v>9318</v>
      </c>
    </row>
    <row r="3682">
      <c r="A3682" s="54">
        <v>46233.0</v>
      </c>
      <c r="B3682" s="2" t="s">
        <v>687</v>
      </c>
      <c r="C3682" s="2" t="s">
        <v>148</v>
      </c>
      <c r="D3682" s="2">
        <v>0.0</v>
      </c>
      <c r="E3682" s="53">
        <v>0.011230696329163322</v>
      </c>
      <c r="F3682" s="53">
        <v>0.02162400198470775</v>
      </c>
      <c r="G3682" s="53">
        <v>0.02358104380905169</v>
      </c>
      <c r="H3682" s="53">
        <v>0.023637834019420503</v>
      </c>
      <c r="I3682" s="53">
        <v>0.022921066383391735</v>
      </c>
      <c r="J3682" s="53">
        <v>0.004973087417328369</v>
      </c>
      <c r="K3682" s="53">
        <v>0.014277065613190029</v>
      </c>
      <c r="L3682" s="94">
        <v>5.56065627124415E-4</v>
      </c>
      <c r="M3682" s="94">
        <v>2.473159846038975E-5</v>
      </c>
      <c r="N3682" s="94">
        <v>2.0383460252333316E-4</v>
      </c>
      <c r="O3682" s="2" t="s">
        <v>9316</v>
      </c>
      <c r="P3682" s="2">
        <v>9.0</v>
      </c>
      <c r="Q3682" s="2" t="s">
        <v>9318</v>
      </c>
    </row>
    <row r="3683">
      <c r="A3683" s="54">
        <v>46233.0</v>
      </c>
      <c r="B3683" s="2" t="s">
        <v>301</v>
      </c>
      <c r="C3683" s="2" t="s">
        <v>148</v>
      </c>
      <c r="D3683" s="2">
        <v>1.0</v>
      </c>
      <c r="E3683" s="53">
        <v>0.004</v>
      </c>
      <c r="F3683" s="53">
        <v>0.018000000000000002</v>
      </c>
      <c r="G3683" s="53">
        <v>0.026000000000000002</v>
      </c>
      <c r="H3683" s="53">
        <v>0.03</v>
      </c>
      <c r="I3683" s="53">
        <v>0.034</v>
      </c>
      <c r="J3683" s="53">
        <v>0.023</v>
      </c>
      <c r="K3683" s="53">
        <v>0.024</v>
      </c>
      <c r="L3683" s="94">
        <v>0.9485</v>
      </c>
      <c r="M3683" s="94">
        <v>0.9555</v>
      </c>
      <c r="N3683" s="94">
        <v>0.952</v>
      </c>
      <c r="O3683" s="2" t="s">
        <v>9316</v>
      </c>
      <c r="P3683" s="2">
        <v>10.0</v>
      </c>
      <c r="Q3683" s="2" t="s">
        <v>9317</v>
      </c>
    </row>
    <row r="3684">
      <c r="A3684" s="54">
        <v>46233.0</v>
      </c>
      <c r="B3684" s="2" t="s">
        <v>450</v>
      </c>
      <c r="C3684" s="2" t="s">
        <v>148</v>
      </c>
      <c r="D3684" s="2">
        <v>0.0</v>
      </c>
      <c r="E3684" s="53">
        <v>0.0</v>
      </c>
      <c r="F3684" s="53">
        <v>0.0</v>
      </c>
      <c r="G3684" s="53">
        <v>0.0</v>
      </c>
      <c r="H3684" s="53">
        <v>0.0</v>
      </c>
      <c r="I3684" s="53">
        <v>0.0</v>
      </c>
      <c r="J3684" s="53">
        <v>0.0017904227013082492</v>
      </c>
      <c r="K3684" s="53">
        <v>8.952113506541246E-4</v>
      </c>
      <c r="L3684" s="94">
        <v>0.0</v>
      </c>
      <c r="M3684" s="94">
        <v>3.205613449359928E-6</v>
      </c>
      <c r="N3684" s="94">
        <v>8.01403362339982E-7</v>
      </c>
      <c r="O3684" s="2" t="s">
        <v>9316</v>
      </c>
      <c r="P3684" s="2">
        <v>11.0</v>
      </c>
      <c r="Q3684" s="2" t="s">
        <v>9318</v>
      </c>
    </row>
    <row r="3685">
      <c r="A3685" s="54">
        <v>46233.0</v>
      </c>
      <c r="B3685" s="2" t="s">
        <v>1189</v>
      </c>
      <c r="C3685" s="2" t="s">
        <v>148</v>
      </c>
      <c r="D3685" s="2">
        <v>0.0</v>
      </c>
      <c r="E3685" s="53">
        <v>0.12311429626058373</v>
      </c>
      <c r="F3685" s="53">
        <v>0.10045249768776414</v>
      </c>
      <c r="G3685" s="53">
        <v>0.08126165769466977</v>
      </c>
      <c r="H3685" s="53">
        <v>0.06961778704730585</v>
      </c>
      <c r="I3685" s="53">
        <v>0.05722017206592237</v>
      </c>
      <c r="J3685" s="53">
        <v>0.028567647649698408</v>
      </c>
      <c r="K3685" s="53">
        <v>0.05491465267218409</v>
      </c>
      <c r="L3685" s="94">
        <v>0.0066034570112856825</v>
      </c>
      <c r="M3685" s="94">
        <v>8.161104922373189E-4</v>
      </c>
      <c r="N3685" s="94">
        <v>0.003015619078106615</v>
      </c>
      <c r="O3685" s="2" t="s">
        <v>9319</v>
      </c>
      <c r="P3685" s="2">
        <v>99.0</v>
      </c>
      <c r="Q3685" s="2" t="s">
        <v>9320</v>
      </c>
    </row>
    <row r="3686">
      <c r="A3686" s="54">
        <v>46234.0</v>
      </c>
      <c r="B3686" s="2" t="s">
        <v>194</v>
      </c>
      <c r="C3686" s="2" t="s">
        <v>196</v>
      </c>
      <c r="D3686" s="2">
        <v>0.0</v>
      </c>
      <c r="E3686" s="53">
        <v>0.152</v>
      </c>
      <c r="F3686" s="53">
        <v>0.095</v>
      </c>
      <c r="G3686" s="53">
        <v>0.086</v>
      </c>
      <c r="H3686" s="53">
        <v>0.085</v>
      </c>
      <c r="I3686" s="53">
        <v>0.087</v>
      </c>
      <c r="J3686" s="53">
        <v>0.137</v>
      </c>
      <c r="K3686" s="53">
        <v>0.111</v>
      </c>
      <c r="L3686" s="94">
        <v>0.0074</v>
      </c>
      <c r="M3686" s="94">
        <v>0.0188</v>
      </c>
      <c r="N3686" s="94">
        <v>0.0123</v>
      </c>
      <c r="O3686" s="2" t="s">
        <v>9316</v>
      </c>
      <c r="P3686" s="2">
        <v>1.0</v>
      </c>
      <c r="Q3686" s="2" t="s">
        <v>9317</v>
      </c>
    </row>
    <row r="3687">
      <c r="A3687" s="54">
        <v>46234.0</v>
      </c>
      <c r="B3687" s="2" t="s">
        <v>145</v>
      </c>
      <c r="C3687" s="2" t="s">
        <v>196</v>
      </c>
      <c r="D3687" s="2">
        <v>0.0</v>
      </c>
      <c r="E3687" s="53">
        <v>0.0</v>
      </c>
      <c r="F3687" s="53">
        <v>0.002</v>
      </c>
      <c r="G3687" s="53">
        <v>0.007</v>
      </c>
      <c r="H3687" s="53">
        <v>0.011</v>
      </c>
      <c r="I3687" s="53">
        <v>0.016</v>
      </c>
      <c r="J3687" s="53">
        <v>0.047</v>
      </c>
      <c r="K3687" s="53">
        <v>0.027</v>
      </c>
      <c r="L3687" s="94">
        <v>0.0</v>
      </c>
      <c r="M3687" s="94">
        <v>0.0022</v>
      </c>
      <c r="N3687" s="94">
        <v>7.0E-4</v>
      </c>
      <c r="O3687" s="2" t="s">
        <v>9316</v>
      </c>
      <c r="P3687" s="2">
        <v>2.0</v>
      </c>
      <c r="Q3687" s="2" t="s">
        <v>9317</v>
      </c>
    </row>
    <row r="3688">
      <c r="A3688" s="54">
        <v>46234.0</v>
      </c>
      <c r="B3688" s="2" t="s">
        <v>1801</v>
      </c>
      <c r="C3688" s="2" t="s">
        <v>196</v>
      </c>
      <c r="D3688" s="2">
        <v>0.0</v>
      </c>
      <c r="E3688" s="53">
        <v>0.0</v>
      </c>
      <c r="F3688" s="53">
        <v>0.0</v>
      </c>
      <c r="G3688" s="53">
        <v>0.0</v>
      </c>
      <c r="H3688" s="53">
        <v>0.0</v>
      </c>
      <c r="I3688" s="53">
        <v>0.0</v>
      </c>
      <c r="J3688" s="53">
        <v>0.0</v>
      </c>
      <c r="K3688" s="53">
        <v>0.0</v>
      </c>
      <c r="L3688" s="94">
        <v>0.0</v>
      </c>
      <c r="M3688" s="94">
        <v>0.0</v>
      </c>
      <c r="N3688" s="94">
        <v>0.0</v>
      </c>
      <c r="O3688" s="2" t="s">
        <v>9316</v>
      </c>
      <c r="P3688" s="2">
        <v>3.0</v>
      </c>
      <c r="Q3688" s="2" t="s">
        <v>9318</v>
      </c>
    </row>
    <row r="3689">
      <c r="A3689" s="54">
        <v>46234.0</v>
      </c>
      <c r="B3689" s="2" t="s">
        <v>932</v>
      </c>
      <c r="C3689" s="2" t="s">
        <v>196</v>
      </c>
      <c r="D3689" s="2">
        <v>0.0</v>
      </c>
      <c r="E3689" s="53">
        <v>1.9693740210819006E-4</v>
      </c>
      <c r="F3689" s="53">
        <v>0.0028432165172140606</v>
      </c>
      <c r="G3689" s="53">
        <v>0.005991294304105289</v>
      </c>
      <c r="H3689" s="53">
        <v>0.008283588624922358</v>
      </c>
      <c r="I3689" s="53">
        <v>0.010987302628588864</v>
      </c>
      <c r="J3689" s="53">
        <v>0.027379987851477973</v>
      </c>
      <c r="K3689" s="53">
        <v>0.016685641077791632</v>
      </c>
      <c r="L3689" s="94">
        <v>3.589560743840448E-5</v>
      </c>
      <c r="M3689" s="94">
        <v>7.496637347470813E-4</v>
      </c>
      <c r="N3689" s="94">
        <v>2.784106181768875E-4</v>
      </c>
      <c r="O3689" s="2" t="s">
        <v>9316</v>
      </c>
      <c r="P3689" s="2">
        <v>4.0</v>
      </c>
      <c r="Q3689" s="2" t="s">
        <v>9318</v>
      </c>
    </row>
    <row r="3690">
      <c r="A3690" s="54">
        <v>46234.0</v>
      </c>
      <c r="B3690" s="2" t="s">
        <v>515</v>
      </c>
      <c r="C3690" s="2" t="s">
        <v>196</v>
      </c>
      <c r="D3690" s="2">
        <v>0.0</v>
      </c>
      <c r="E3690" s="53">
        <v>0.0</v>
      </c>
      <c r="F3690" s="53">
        <v>0.0</v>
      </c>
      <c r="G3690" s="53">
        <v>0.0</v>
      </c>
      <c r="H3690" s="53">
        <v>0.0</v>
      </c>
      <c r="I3690" s="53">
        <v>0.0</v>
      </c>
      <c r="J3690" s="53">
        <v>0.006961525994791444</v>
      </c>
      <c r="K3690" s="53">
        <v>0.003480762997395722</v>
      </c>
      <c r="L3690" s="94">
        <v>0.0</v>
      </c>
      <c r="M3690" s="94">
        <v>4.846284417615701E-5</v>
      </c>
      <c r="N3690" s="94">
        <v>1.2115711044039252E-5</v>
      </c>
      <c r="O3690" s="2" t="s">
        <v>9316</v>
      </c>
      <c r="P3690" s="2">
        <v>5.0</v>
      </c>
      <c r="Q3690" s="2" t="s">
        <v>9318</v>
      </c>
    </row>
    <row r="3691">
      <c r="A3691" s="54">
        <v>46234.0</v>
      </c>
      <c r="B3691" s="2" t="s">
        <v>229</v>
      </c>
      <c r="C3691" s="2" t="s">
        <v>196</v>
      </c>
      <c r="D3691" s="2">
        <v>0.0</v>
      </c>
      <c r="E3691" s="53">
        <v>0.03146998833095613</v>
      </c>
      <c r="F3691" s="53">
        <v>0.047146445740731416</v>
      </c>
      <c r="G3691" s="53">
        <v>0.05187161243513165</v>
      </c>
      <c r="H3691" s="53">
        <v>0.05334312241203871</v>
      </c>
      <c r="I3691" s="53">
        <v>0.0537301713047473</v>
      </c>
      <c r="J3691" s="53">
        <v>0.094155184009726</v>
      </c>
      <c r="K3691" s="53">
        <v>0.07301339822242883</v>
      </c>
      <c r="L3691" s="94">
        <v>0.0026906641766205044</v>
      </c>
      <c r="M3691" s="94">
        <v>0.008865198675905362</v>
      </c>
      <c r="N3691" s="94">
        <v>0.005330956319986974</v>
      </c>
      <c r="O3691" s="2" t="s">
        <v>9316</v>
      </c>
      <c r="P3691" s="2">
        <v>6.0</v>
      </c>
      <c r="Q3691" s="2" t="s">
        <v>9317</v>
      </c>
    </row>
    <row r="3692">
      <c r="A3692" s="54">
        <v>46234.0</v>
      </c>
      <c r="B3692" s="2" t="s">
        <v>178</v>
      </c>
      <c r="C3692" s="2" t="s">
        <v>196</v>
      </c>
      <c r="D3692" s="2">
        <v>0.0</v>
      </c>
      <c r="E3692" s="53">
        <v>0.007238827061481188</v>
      </c>
      <c r="F3692" s="53">
        <v>0.028854354490155255</v>
      </c>
      <c r="G3692" s="53">
        <v>0.04020362100335315</v>
      </c>
      <c r="H3692" s="53">
        <v>0.04532783436476733</v>
      </c>
      <c r="I3692" s="53">
        <v>0.04911843804604425</v>
      </c>
      <c r="J3692" s="53">
        <v>0.04267062270867514</v>
      </c>
      <c r="K3692" s="53">
        <v>0.04143712185601414</v>
      </c>
      <c r="L3692" s="94">
        <v>0.0016163311417812588</v>
      </c>
      <c r="M3692" s="94">
        <v>0.0018207820423461023</v>
      </c>
      <c r="N3692" s="94">
        <v>0.001717035067710165</v>
      </c>
      <c r="O3692" s="2" t="s">
        <v>9316</v>
      </c>
      <c r="P3692" s="2">
        <v>7.0</v>
      </c>
      <c r="Q3692" s="2" t="s">
        <v>9318</v>
      </c>
    </row>
    <row r="3693">
      <c r="A3693" s="54">
        <v>46234.0</v>
      </c>
      <c r="B3693" s="2" t="s">
        <v>1876</v>
      </c>
      <c r="C3693" s="2" t="s">
        <v>196</v>
      </c>
      <c r="D3693" s="2">
        <v>0.0</v>
      </c>
      <c r="E3693" s="53">
        <v>0.0</v>
      </c>
      <c r="F3693" s="53">
        <v>0.0</v>
      </c>
      <c r="G3693" s="53">
        <v>0.0</v>
      </c>
      <c r="H3693" s="53">
        <v>0.0</v>
      </c>
      <c r="I3693" s="53">
        <v>0.0</v>
      </c>
      <c r="J3693" s="53">
        <v>0.0</v>
      </c>
      <c r="K3693" s="53">
        <v>0.0</v>
      </c>
      <c r="L3693" s="94">
        <v>0.0</v>
      </c>
      <c r="M3693" s="94">
        <v>0.0</v>
      </c>
      <c r="N3693" s="94">
        <v>0.0</v>
      </c>
      <c r="O3693" s="2" t="s">
        <v>9316</v>
      </c>
      <c r="P3693" s="2">
        <v>8.0</v>
      </c>
      <c r="Q3693" s="2" t="s">
        <v>9318</v>
      </c>
    </row>
    <row r="3694">
      <c r="A3694" s="54">
        <v>46234.0</v>
      </c>
      <c r="B3694" s="2" t="s">
        <v>687</v>
      </c>
      <c r="C3694" s="2" t="s">
        <v>196</v>
      </c>
      <c r="D3694" s="2">
        <v>0.0</v>
      </c>
      <c r="E3694" s="53">
        <v>0.0</v>
      </c>
      <c r="F3694" s="53">
        <v>0.0</v>
      </c>
      <c r="G3694" s="53">
        <v>0.0</v>
      </c>
      <c r="H3694" s="53">
        <v>0.0</v>
      </c>
      <c r="I3694" s="53">
        <v>0.0</v>
      </c>
      <c r="J3694" s="53">
        <v>0.004934933623423546</v>
      </c>
      <c r="K3694" s="53">
        <v>0.002467466811711773</v>
      </c>
      <c r="L3694" s="94">
        <v>0.0</v>
      </c>
      <c r="M3694" s="94">
        <v>2.435356986759625E-5</v>
      </c>
      <c r="N3694" s="94">
        <v>6.088392466899062E-6</v>
      </c>
      <c r="O3694" s="2" t="s">
        <v>9316</v>
      </c>
      <c r="P3694" s="2">
        <v>9.0</v>
      </c>
      <c r="Q3694" s="2" t="s">
        <v>9318</v>
      </c>
    </row>
    <row r="3695">
      <c r="A3695" s="54">
        <v>46234.0</v>
      </c>
      <c r="B3695" s="2" t="s">
        <v>301</v>
      </c>
      <c r="C3695" s="2" t="s">
        <v>196</v>
      </c>
      <c r="D3695" s="2">
        <v>0.0</v>
      </c>
      <c r="E3695" s="53">
        <v>0.0</v>
      </c>
      <c r="F3695" s="53">
        <v>0.0</v>
      </c>
      <c r="G3695" s="53">
        <v>0.0</v>
      </c>
      <c r="H3695" s="53">
        <v>0.0</v>
      </c>
      <c r="I3695" s="53">
        <v>0.0</v>
      </c>
      <c r="J3695" s="53">
        <v>0.03</v>
      </c>
      <c r="K3695" s="53">
        <v>0.015</v>
      </c>
      <c r="L3695" s="94">
        <v>0.0</v>
      </c>
      <c r="M3695" s="94">
        <v>9.0E-4</v>
      </c>
      <c r="N3695" s="94">
        <v>2.0E-4</v>
      </c>
      <c r="O3695" s="2" t="s">
        <v>9316</v>
      </c>
      <c r="P3695" s="2">
        <v>10.0</v>
      </c>
      <c r="Q3695" s="2" t="s">
        <v>9317</v>
      </c>
    </row>
    <row r="3696">
      <c r="A3696" s="54">
        <v>46234.0</v>
      </c>
      <c r="B3696" s="2" t="s">
        <v>450</v>
      </c>
      <c r="C3696" s="2" t="s">
        <v>196</v>
      </c>
      <c r="D3696" s="2">
        <v>0.0</v>
      </c>
      <c r="E3696" s="53">
        <v>1.6755525149951764E-4</v>
      </c>
      <c r="F3696" s="53">
        <v>0.0026412636370998868</v>
      </c>
      <c r="G3696" s="53">
        <v>0.005805150432091582</v>
      </c>
      <c r="H3696" s="53">
        <v>0.008261245317065968</v>
      </c>
      <c r="I3696" s="53">
        <v>0.011372607365193856</v>
      </c>
      <c r="J3696" s="53">
        <v>0.0017766864821317666</v>
      </c>
      <c r="K3696" s="53">
        <v>0.0037909184571116744</v>
      </c>
      <c r="L3696" s="94">
        <v>3.369977153921308E-5</v>
      </c>
      <c r="M3696" s="94">
        <v>3.156614855789752E-6</v>
      </c>
      <c r="N3696" s="94">
        <v>1.4371062748469957E-5</v>
      </c>
      <c r="O3696" s="2" t="s">
        <v>9316</v>
      </c>
      <c r="P3696" s="2">
        <v>11.0</v>
      </c>
      <c r="Q3696" s="2" t="s">
        <v>9318</v>
      </c>
    </row>
    <row r="3697">
      <c r="A3697" s="54">
        <v>46234.0</v>
      </c>
      <c r="B3697" s="2" t="s">
        <v>1189</v>
      </c>
      <c r="C3697" s="2" t="s">
        <v>196</v>
      </c>
      <c r="D3697" s="2">
        <v>0.0</v>
      </c>
      <c r="E3697" s="53">
        <v>0.0</v>
      </c>
      <c r="F3697" s="53">
        <v>0.0</v>
      </c>
      <c r="G3697" s="53">
        <v>0.0</v>
      </c>
      <c r="H3697" s="53">
        <v>0.0</v>
      </c>
      <c r="I3697" s="53">
        <v>0.0</v>
      </c>
      <c r="J3697" s="53">
        <v>0.028339844766364863</v>
      </c>
      <c r="K3697" s="53">
        <v>0.014169922383182432</v>
      </c>
      <c r="L3697" s="94">
        <v>0.0</v>
      </c>
      <c r="M3697" s="94">
        <v>8.031468013816579E-4</v>
      </c>
      <c r="N3697" s="94">
        <v>2.0078670034541447E-4</v>
      </c>
      <c r="O3697" s="2" t="s">
        <v>9319</v>
      </c>
      <c r="P3697" s="2">
        <v>99.0</v>
      </c>
      <c r="Q3697" s="2" t="s">
        <v>9320</v>
      </c>
    </row>
    <row r="3698">
      <c r="A3698" s="54">
        <v>46235.0</v>
      </c>
      <c r="B3698" s="2" t="s">
        <v>194</v>
      </c>
      <c r="C3698" s="2" t="s">
        <v>288</v>
      </c>
      <c r="D3698" s="2">
        <v>1.0</v>
      </c>
      <c r="E3698" s="53">
        <v>0.174</v>
      </c>
      <c r="F3698" s="53">
        <v>0.18</v>
      </c>
      <c r="G3698" s="53">
        <v>0.186</v>
      </c>
      <c r="H3698" s="53">
        <v>0.189</v>
      </c>
      <c r="I3698" s="53">
        <v>0.19</v>
      </c>
      <c r="J3698" s="53">
        <v>0.135</v>
      </c>
      <c r="K3698" s="53">
        <v>0.161</v>
      </c>
      <c r="L3698" s="94">
        <v>0.6626</v>
      </c>
      <c r="M3698" s="94">
        <v>0.7482</v>
      </c>
      <c r="N3698" s="94">
        <v>0.7039</v>
      </c>
      <c r="O3698" s="2" t="s">
        <v>9316</v>
      </c>
      <c r="P3698" s="2">
        <v>1.0</v>
      </c>
      <c r="Q3698" s="2" t="s">
        <v>9317</v>
      </c>
    </row>
    <row r="3699">
      <c r="A3699" s="54">
        <v>46235.0</v>
      </c>
      <c r="B3699" s="2" t="s">
        <v>145</v>
      </c>
      <c r="C3699" s="2" t="s">
        <v>288</v>
      </c>
      <c r="D3699" s="2">
        <v>0.0</v>
      </c>
      <c r="E3699" s="53">
        <v>0.111</v>
      </c>
      <c r="F3699" s="53">
        <v>0.098</v>
      </c>
      <c r="G3699" s="53">
        <v>0.093</v>
      </c>
      <c r="H3699" s="53">
        <v>0.092</v>
      </c>
      <c r="I3699" s="53">
        <v>0.092</v>
      </c>
      <c r="J3699" s="53">
        <v>0.046</v>
      </c>
      <c r="K3699" s="53">
        <v>0.07</v>
      </c>
      <c r="L3699" s="94">
        <v>0.0086</v>
      </c>
      <c r="M3699" s="94">
        <v>0.0021</v>
      </c>
      <c r="N3699" s="94">
        <v>0.0049</v>
      </c>
      <c r="O3699" s="2" t="s">
        <v>9316</v>
      </c>
      <c r="P3699" s="2">
        <v>2.0</v>
      </c>
      <c r="Q3699" s="2" t="s">
        <v>9317</v>
      </c>
    </row>
    <row r="3700">
      <c r="A3700" s="54">
        <v>46235.0</v>
      </c>
      <c r="B3700" s="2" t="s">
        <v>1801</v>
      </c>
      <c r="C3700" s="2" t="s">
        <v>288</v>
      </c>
      <c r="D3700" s="2">
        <v>0.0</v>
      </c>
      <c r="E3700" s="53">
        <v>0.0</v>
      </c>
      <c r="F3700" s="53">
        <v>0.0</v>
      </c>
      <c r="G3700" s="53">
        <v>0.0</v>
      </c>
      <c r="H3700" s="53">
        <v>0.0</v>
      </c>
      <c r="I3700" s="53">
        <v>0.0</v>
      </c>
      <c r="J3700" s="53">
        <v>0.0</v>
      </c>
      <c r="K3700" s="53">
        <v>0.0</v>
      </c>
      <c r="L3700" s="94">
        <v>0.0</v>
      </c>
      <c r="M3700" s="94">
        <v>0.0</v>
      </c>
      <c r="N3700" s="94">
        <v>0.0</v>
      </c>
      <c r="O3700" s="2" t="s">
        <v>9316</v>
      </c>
      <c r="P3700" s="2">
        <v>3.0</v>
      </c>
      <c r="Q3700" s="2" t="s">
        <v>9318</v>
      </c>
    </row>
    <row r="3701">
      <c r="A3701" s="54">
        <v>46235.0</v>
      </c>
      <c r="B3701" s="2" t="s">
        <v>932</v>
      </c>
      <c r="C3701" s="2" t="s">
        <v>288</v>
      </c>
      <c r="D3701" s="2">
        <v>0.0</v>
      </c>
      <c r="E3701" s="53">
        <v>7.462532073522595E-5</v>
      </c>
      <c r="F3701" s="53">
        <v>0.0017502050655490414</v>
      </c>
      <c r="G3701" s="53">
        <v>0.004335507969391671</v>
      </c>
      <c r="H3701" s="53">
        <v>0.006499171908632495</v>
      </c>
      <c r="I3701" s="53">
        <v>0.009346537533569562</v>
      </c>
      <c r="J3701" s="53">
        <v>0.027161721491629213</v>
      </c>
      <c r="K3701" s="53">
        <v>0.01574861473051044</v>
      </c>
      <c r="L3701" s="94">
        <v>1.879662935265869E-5</v>
      </c>
      <c r="M3701" s="94">
        <v>7.377591143888322E-4</v>
      </c>
      <c r="N3701" s="94">
        <v>2.4801886593005045E-4</v>
      </c>
      <c r="O3701" s="2" t="s">
        <v>9316</v>
      </c>
      <c r="P3701" s="2">
        <v>4.0</v>
      </c>
      <c r="Q3701" s="2" t="s">
        <v>9318</v>
      </c>
    </row>
    <row r="3702">
      <c r="A3702" s="54">
        <v>46235.0</v>
      </c>
      <c r="B3702" s="2" t="s">
        <v>515</v>
      </c>
      <c r="C3702" s="2" t="s">
        <v>288</v>
      </c>
      <c r="D3702" s="2">
        <v>0.0</v>
      </c>
      <c r="E3702" s="53">
        <v>3.1997745017082536E-4</v>
      </c>
      <c r="F3702" s="53">
        <v>0.003649996239498868</v>
      </c>
      <c r="G3702" s="53">
        <v>0.00720223445284549</v>
      </c>
      <c r="H3702" s="53">
        <v>0.009711489635772166</v>
      </c>
      <c r="I3702" s="53">
        <v>0.01266738393553274</v>
      </c>
      <c r="J3702" s="53">
        <v>0.006908116793267489</v>
      </c>
      <c r="K3702" s="53">
        <v>0.0070551756230564895</v>
      </c>
      <c r="L3702" s="94">
        <v>5.187218111375458E-5</v>
      </c>
      <c r="M3702" s="94">
        <v>4.772207762942429E-5</v>
      </c>
      <c r="N3702" s="94">
        <v>4.977550307217053E-5</v>
      </c>
      <c r="O3702" s="2" t="s">
        <v>9316</v>
      </c>
      <c r="P3702" s="2">
        <v>5.0</v>
      </c>
      <c r="Q3702" s="2" t="s">
        <v>9318</v>
      </c>
    </row>
    <row r="3703">
      <c r="A3703" s="54">
        <v>46235.0</v>
      </c>
      <c r="B3703" s="2" t="s">
        <v>229</v>
      </c>
      <c r="C3703" s="2" t="s">
        <v>288</v>
      </c>
      <c r="D3703" s="2">
        <v>0.0</v>
      </c>
      <c r="E3703" s="53">
        <v>0.14559742653737195</v>
      </c>
      <c r="F3703" s="53">
        <v>0.12536090506631317</v>
      </c>
      <c r="G3703" s="53">
        <v>0.11865498511569157</v>
      </c>
      <c r="H3703" s="53">
        <v>0.1152199558750965</v>
      </c>
      <c r="I3703" s="53">
        <v>0.11129041956750461</v>
      </c>
      <c r="J3703" s="53">
        <v>0.09340460262210191</v>
      </c>
      <c r="K3703" s="53">
        <v>0.10602979386889674</v>
      </c>
      <c r="L3703" s="94">
        <v>0.014079005492804988</v>
      </c>
      <c r="M3703" s="94">
        <v>0.008724419790992768</v>
      </c>
      <c r="N3703" s="94">
        <v>0.011242317187880733</v>
      </c>
      <c r="O3703" s="2" t="s">
        <v>9316</v>
      </c>
      <c r="P3703" s="2">
        <v>6.0</v>
      </c>
      <c r="Q3703" s="2" t="s">
        <v>9317</v>
      </c>
    </row>
    <row r="3704">
      <c r="A3704" s="54">
        <v>46235.0</v>
      </c>
      <c r="B3704" s="2" t="s">
        <v>178</v>
      </c>
      <c r="C3704" s="2" t="s">
        <v>288</v>
      </c>
      <c r="D3704" s="2">
        <v>0.0</v>
      </c>
      <c r="E3704" s="53">
        <v>0.02050270656273833</v>
      </c>
      <c r="F3704" s="53">
        <v>0.03809520927138012</v>
      </c>
      <c r="G3704" s="53">
        <v>0.043869080297747214</v>
      </c>
      <c r="H3704" s="53">
        <v>0.046199807439456245</v>
      </c>
      <c r="I3704" s="53">
        <v>0.04800148799541243</v>
      </c>
      <c r="J3704" s="53">
        <v>0.042330463262965246</v>
      </c>
      <c r="K3704" s="53">
        <v>0.04309977178035623</v>
      </c>
      <c r="L3704" s="94">
        <v>0.0019244962061701928</v>
      </c>
      <c r="M3704" s="94">
        <v>0.0017918681200572502</v>
      </c>
      <c r="N3704" s="94">
        <v>0.0018575903275187915</v>
      </c>
      <c r="O3704" s="2" t="s">
        <v>9316</v>
      </c>
      <c r="P3704" s="2">
        <v>7.0</v>
      </c>
      <c r="Q3704" s="2" t="s">
        <v>9318</v>
      </c>
    </row>
    <row r="3705">
      <c r="A3705" s="54">
        <v>46235.0</v>
      </c>
      <c r="B3705" s="2" t="s">
        <v>1876</v>
      </c>
      <c r="C3705" s="2" t="s">
        <v>288</v>
      </c>
      <c r="D3705" s="2">
        <v>0.0</v>
      </c>
      <c r="E3705" s="53">
        <v>0.0</v>
      </c>
      <c r="F3705" s="53">
        <v>0.0</v>
      </c>
      <c r="G3705" s="53">
        <v>0.0</v>
      </c>
      <c r="H3705" s="53">
        <v>0.0</v>
      </c>
      <c r="I3705" s="53">
        <v>0.0</v>
      </c>
      <c r="J3705" s="53">
        <v>0.0</v>
      </c>
      <c r="K3705" s="53">
        <v>0.0</v>
      </c>
      <c r="L3705" s="94">
        <v>0.0</v>
      </c>
      <c r="M3705" s="94">
        <v>0.0</v>
      </c>
      <c r="N3705" s="94">
        <v>0.0</v>
      </c>
      <c r="O3705" s="2" t="s">
        <v>9316</v>
      </c>
      <c r="P3705" s="2">
        <v>8.0</v>
      </c>
      <c r="Q3705" s="2" t="s">
        <v>9318</v>
      </c>
    </row>
    <row r="3706">
      <c r="A3706" s="54">
        <v>46235.0</v>
      </c>
      <c r="B3706" s="2" t="s">
        <v>687</v>
      </c>
      <c r="C3706" s="2" t="s">
        <v>288</v>
      </c>
      <c r="D3706" s="2">
        <v>0.0</v>
      </c>
      <c r="E3706" s="53">
        <v>0.0</v>
      </c>
      <c r="F3706" s="53">
        <v>0.0</v>
      </c>
      <c r="G3706" s="53">
        <v>0.0</v>
      </c>
      <c r="H3706" s="53">
        <v>0.0</v>
      </c>
      <c r="I3706" s="53">
        <v>0.0</v>
      </c>
      <c r="J3706" s="53">
        <v>0.0048970725474758335</v>
      </c>
      <c r="K3706" s="53">
        <v>0.0024485362737379167</v>
      </c>
      <c r="L3706" s="94">
        <v>0.0</v>
      </c>
      <c r="M3706" s="94">
        <v>2.398131953524145E-5</v>
      </c>
      <c r="N3706" s="94">
        <v>5.9953298838103624E-6</v>
      </c>
      <c r="O3706" s="2" t="s">
        <v>9316</v>
      </c>
      <c r="P3706" s="2">
        <v>9.0</v>
      </c>
      <c r="Q3706" s="2" t="s">
        <v>9318</v>
      </c>
    </row>
    <row r="3707">
      <c r="A3707" s="54">
        <v>46235.0</v>
      </c>
      <c r="B3707" s="2" t="s">
        <v>301</v>
      </c>
      <c r="C3707" s="2" t="s">
        <v>288</v>
      </c>
      <c r="D3707" s="2">
        <v>0.0</v>
      </c>
      <c r="E3707" s="53">
        <v>0.0</v>
      </c>
      <c r="F3707" s="53">
        <v>0.0</v>
      </c>
      <c r="G3707" s="53">
        <v>0.0</v>
      </c>
      <c r="H3707" s="53">
        <v>0.0</v>
      </c>
      <c r="I3707" s="53">
        <v>0.0</v>
      </c>
      <c r="J3707" s="53">
        <v>0.03</v>
      </c>
      <c r="K3707" s="53">
        <v>0.015</v>
      </c>
      <c r="L3707" s="94">
        <v>0.0</v>
      </c>
      <c r="M3707" s="94">
        <v>9.0E-4</v>
      </c>
      <c r="N3707" s="94">
        <v>2.0E-4</v>
      </c>
      <c r="O3707" s="2" t="s">
        <v>9316</v>
      </c>
      <c r="P3707" s="2">
        <v>10.0</v>
      </c>
      <c r="Q3707" s="2" t="s">
        <v>9317</v>
      </c>
    </row>
    <row r="3708">
      <c r="A3708" s="54">
        <v>46235.0</v>
      </c>
      <c r="B3708" s="2" t="s">
        <v>450</v>
      </c>
      <c r="C3708" s="2" t="s">
        <v>288</v>
      </c>
      <c r="D3708" s="2">
        <v>0.0</v>
      </c>
      <c r="E3708" s="53">
        <v>0.0</v>
      </c>
      <c r="F3708" s="53">
        <v>0.0</v>
      </c>
      <c r="G3708" s="53">
        <v>0.0</v>
      </c>
      <c r="H3708" s="53">
        <v>0.0</v>
      </c>
      <c r="I3708" s="53">
        <v>0.0</v>
      </c>
      <c r="J3708" s="53">
        <v>0.00176305564796695</v>
      </c>
      <c r="K3708" s="53">
        <v>8.81527823983475E-4</v>
      </c>
      <c r="L3708" s="94">
        <v>0.0</v>
      </c>
      <c r="M3708" s="94">
        <v>3.108365217828162E-6</v>
      </c>
      <c r="N3708" s="94">
        <v>7.770913044570405E-7</v>
      </c>
      <c r="O3708" s="2" t="s">
        <v>9316</v>
      </c>
      <c r="P3708" s="2">
        <v>11.0</v>
      </c>
      <c r="Q3708" s="2" t="s">
        <v>9318</v>
      </c>
    </row>
    <row r="3709">
      <c r="A3709" s="54">
        <v>46235.0</v>
      </c>
      <c r="B3709" s="2" t="s">
        <v>1189</v>
      </c>
      <c r="C3709" s="2" t="s">
        <v>288</v>
      </c>
      <c r="D3709" s="2">
        <v>0.0</v>
      </c>
      <c r="E3709" s="53">
        <v>0.06655255547098765</v>
      </c>
      <c r="F3709" s="53">
        <v>0.0533333477739164</v>
      </c>
      <c r="G3709" s="53">
        <v>0.04486312070688284</v>
      </c>
      <c r="H3709" s="53">
        <v>0.04061166878004749</v>
      </c>
      <c r="I3709" s="53">
        <v>0.03694645802135988</v>
      </c>
      <c r="J3709" s="53">
        <v>0.028113926669198888</v>
      </c>
      <c r="K3709" s="53">
        <v>0.03648852368804087</v>
      </c>
      <c r="L3709" s="94">
        <v>0.0020126995995603403</v>
      </c>
      <c r="M3709" s="94">
        <v>7.903928727610925E-4</v>
      </c>
      <c r="N3709" s="94">
        <v>0.0013314123609327196</v>
      </c>
      <c r="O3709" s="2" t="s">
        <v>9319</v>
      </c>
      <c r="P3709" s="2">
        <v>99.0</v>
      </c>
      <c r="Q3709" s="2" t="s">
        <v>9320</v>
      </c>
    </row>
    <row r="3710">
      <c r="A3710" s="54">
        <v>46236.0</v>
      </c>
      <c r="B3710" s="2" t="s">
        <v>194</v>
      </c>
      <c r="C3710" s="2" t="s">
        <v>256</v>
      </c>
      <c r="D3710" s="2">
        <v>0.0</v>
      </c>
      <c r="E3710" s="53">
        <v>0.24</v>
      </c>
      <c r="F3710" s="53">
        <v>0.168</v>
      </c>
      <c r="G3710" s="53">
        <v>0.135</v>
      </c>
      <c r="H3710" s="53">
        <v>0.118</v>
      </c>
      <c r="I3710" s="53">
        <v>0.102</v>
      </c>
      <c r="J3710" s="53">
        <v>0.142</v>
      </c>
      <c r="K3710" s="53">
        <v>0.139</v>
      </c>
      <c r="L3710" s="94">
        <v>0.0182</v>
      </c>
      <c r="M3710" s="94">
        <v>0.0202</v>
      </c>
      <c r="N3710" s="94">
        <v>0.0193</v>
      </c>
      <c r="O3710" s="2" t="s">
        <v>9316</v>
      </c>
      <c r="P3710" s="2">
        <v>1.0</v>
      </c>
      <c r="Q3710" s="2" t="s">
        <v>9317</v>
      </c>
    </row>
    <row r="3711">
      <c r="A3711" s="54">
        <v>46236.0</v>
      </c>
      <c r="B3711" s="2" t="s">
        <v>145</v>
      </c>
      <c r="C3711" s="2" t="s">
        <v>256</v>
      </c>
      <c r="D3711" s="2">
        <v>0.0</v>
      </c>
      <c r="E3711" s="53">
        <v>0.0</v>
      </c>
      <c r="F3711" s="53">
        <v>0.0</v>
      </c>
      <c r="G3711" s="53">
        <v>0.0</v>
      </c>
      <c r="H3711" s="53">
        <v>0.0</v>
      </c>
      <c r="I3711" s="53">
        <v>0.0</v>
      </c>
      <c r="J3711" s="53">
        <v>0.046</v>
      </c>
      <c r="K3711" s="53">
        <v>0.023</v>
      </c>
      <c r="L3711" s="94">
        <v>0.0</v>
      </c>
      <c r="M3711" s="94">
        <v>0.0021</v>
      </c>
      <c r="N3711" s="94">
        <v>5.0E-4</v>
      </c>
      <c r="O3711" s="2" t="s">
        <v>9316</v>
      </c>
      <c r="P3711" s="2">
        <v>2.0</v>
      </c>
      <c r="Q3711" s="2" t="s">
        <v>9317</v>
      </c>
    </row>
    <row r="3712">
      <c r="A3712" s="54">
        <v>46236.0</v>
      </c>
      <c r="B3712" s="2" t="s">
        <v>1801</v>
      </c>
      <c r="C3712" s="2" t="s">
        <v>256</v>
      </c>
      <c r="D3712" s="2">
        <v>0.0</v>
      </c>
      <c r="E3712" s="53">
        <v>0.0</v>
      </c>
      <c r="F3712" s="53">
        <v>0.0</v>
      </c>
      <c r="G3712" s="53">
        <v>0.0</v>
      </c>
      <c r="H3712" s="53">
        <v>0.0</v>
      </c>
      <c r="I3712" s="53">
        <v>0.0</v>
      </c>
      <c r="J3712" s="53">
        <v>0.0</v>
      </c>
      <c r="K3712" s="53">
        <v>0.0</v>
      </c>
      <c r="L3712" s="94">
        <v>0.0</v>
      </c>
      <c r="M3712" s="94">
        <v>0.0</v>
      </c>
      <c r="N3712" s="94">
        <v>0.0</v>
      </c>
      <c r="O3712" s="2" t="s">
        <v>9316</v>
      </c>
      <c r="P3712" s="2">
        <v>3.0</v>
      </c>
      <c r="Q3712" s="2" t="s">
        <v>9318</v>
      </c>
    </row>
    <row r="3713">
      <c r="A3713" s="54">
        <v>46236.0</v>
      </c>
      <c r="B3713" s="2" t="s">
        <v>932</v>
      </c>
      <c r="C3713" s="2" t="s">
        <v>256</v>
      </c>
      <c r="D3713" s="2">
        <v>0.0</v>
      </c>
      <c r="E3713" s="53">
        <v>0.0</v>
      </c>
      <c r="F3713" s="53">
        <v>0.0</v>
      </c>
      <c r="G3713" s="53">
        <v>0.0</v>
      </c>
      <c r="H3713" s="53">
        <v>0.0</v>
      </c>
      <c r="I3713" s="53">
        <v>0.0</v>
      </c>
      <c r="J3713" s="53">
        <v>0.026945259968418386</v>
      </c>
      <c r="K3713" s="53">
        <v>0.013472629984209193</v>
      </c>
      <c r="L3713" s="94">
        <v>0.0</v>
      </c>
      <c r="M3713" s="94">
        <v>7.260470347656504E-4</v>
      </c>
      <c r="N3713" s="94">
        <v>1.815117586914126E-4</v>
      </c>
      <c r="O3713" s="2" t="s">
        <v>9316</v>
      </c>
      <c r="P3713" s="2">
        <v>4.0</v>
      </c>
      <c r="Q3713" s="2" t="s">
        <v>9318</v>
      </c>
    </row>
    <row r="3714">
      <c r="A3714" s="54">
        <v>46236.0</v>
      </c>
      <c r="B3714" s="2" t="s">
        <v>515</v>
      </c>
      <c r="C3714" s="2" t="s">
        <v>256</v>
      </c>
      <c r="D3714" s="2">
        <v>0.0</v>
      </c>
      <c r="E3714" s="53">
        <v>0.021447072191938258</v>
      </c>
      <c r="F3714" s="53">
        <v>0.029882486859116392</v>
      </c>
      <c r="G3714" s="53">
        <v>0.029256124908794017</v>
      </c>
      <c r="H3714" s="53">
        <v>0.02778740629060923</v>
      </c>
      <c r="I3714" s="53">
        <v>0.025530640315507513</v>
      </c>
      <c r="J3714" s="53">
        <v>0.006855117350007678</v>
      </c>
      <c r="K3714" s="53">
        <v>0.01805562112940085</v>
      </c>
      <c r="L3714" s="94">
        <v>8.559208446789578E-4</v>
      </c>
      <c r="M3714" s="94">
        <v>4.699263388237629E-5</v>
      </c>
      <c r="N3714" s="94">
        <v>3.260054543684664E-4</v>
      </c>
      <c r="O3714" s="2" t="s">
        <v>9316</v>
      </c>
      <c r="P3714" s="2">
        <v>5.0</v>
      </c>
      <c r="Q3714" s="2" t="s">
        <v>9318</v>
      </c>
    </row>
    <row r="3715">
      <c r="A3715" s="54">
        <v>46236.0</v>
      </c>
      <c r="B3715" s="2" t="s">
        <v>229</v>
      </c>
      <c r="C3715" s="2" t="s">
        <v>256</v>
      </c>
      <c r="D3715" s="2">
        <v>0.0</v>
      </c>
      <c r="E3715" s="53">
        <v>0.08195554277252336</v>
      </c>
      <c r="F3715" s="53">
        <v>0.08753952650410946</v>
      </c>
      <c r="G3715" s="53">
        <v>0.08198575617953997</v>
      </c>
      <c r="H3715" s="53">
        <v>0.07644267712433826</v>
      </c>
      <c r="I3715" s="53">
        <v>0.06887676076753088</v>
      </c>
      <c r="J3715" s="53">
        <v>0.09266022776483401</v>
      </c>
      <c r="K3715" s="53">
        <v>0.08732299197218699</v>
      </c>
      <c r="L3715" s="94">
        <v>0.006721664216330977</v>
      </c>
      <c r="M3715" s="94">
        <v>0.008585917809430917</v>
      </c>
      <c r="N3715" s="94">
        <v>0.007625304926974633</v>
      </c>
      <c r="O3715" s="2" t="s">
        <v>9316</v>
      </c>
      <c r="P3715" s="2">
        <v>6.0</v>
      </c>
      <c r="Q3715" s="2" t="s">
        <v>9317</v>
      </c>
    </row>
    <row r="3716">
      <c r="A3716" s="54">
        <v>46236.0</v>
      </c>
      <c r="B3716" s="2" t="s">
        <v>178</v>
      </c>
      <c r="C3716" s="2" t="s">
        <v>256</v>
      </c>
      <c r="D3716" s="2">
        <v>0.0</v>
      </c>
      <c r="E3716" s="53">
        <v>5.400097329232201E-5</v>
      </c>
      <c r="F3716" s="53">
        <v>0.0014879318308199468</v>
      </c>
      <c r="G3716" s="53">
        <v>0.0038840059204414165</v>
      </c>
      <c r="H3716" s="53">
        <v>0.00597134854057499</v>
      </c>
      <c r="I3716" s="53">
        <v>0.008798070959919257</v>
      </c>
      <c r="J3716" s="53">
        <v>0.041993116583413086</v>
      </c>
      <c r="K3716" s="53">
        <v>0.02293856125192725</v>
      </c>
      <c r="L3716" s="94">
        <v>1.5085501990023975E-5</v>
      </c>
      <c r="M3716" s="94">
        <v>0.001763421840388123</v>
      </c>
      <c r="N3716" s="94">
        <v>5.261775923084182E-4</v>
      </c>
      <c r="O3716" s="2" t="s">
        <v>9316</v>
      </c>
      <c r="P3716" s="2">
        <v>7.0</v>
      </c>
      <c r="Q3716" s="2" t="s">
        <v>9318</v>
      </c>
    </row>
    <row r="3717">
      <c r="A3717" s="54">
        <v>46236.0</v>
      </c>
      <c r="B3717" s="2" t="s">
        <v>1876</v>
      </c>
      <c r="C3717" s="2" t="s">
        <v>256</v>
      </c>
      <c r="D3717" s="2">
        <v>0.0</v>
      </c>
      <c r="E3717" s="53">
        <v>0.0</v>
      </c>
      <c r="F3717" s="53">
        <v>0.0</v>
      </c>
      <c r="G3717" s="53">
        <v>0.0</v>
      </c>
      <c r="H3717" s="53">
        <v>0.0</v>
      </c>
      <c r="I3717" s="53">
        <v>0.0</v>
      </c>
      <c r="J3717" s="53">
        <v>0.0</v>
      </c>
      <c r="K3717" s="53">
        <v>0.0</v>
      </c>
      <c r="L3717" s="94">
        <v>0.0</v>
      </c>
      <c r="M3717" s="94">
        <v>0.0</v>
      </c>
      <c r="N3717" s="94">
        <v>0.0</v>
      </c>
      <c r="O3717" s="2" t="s">
        <v>9316</v>
      </c>
      <c r="P3717" s="2">
        <v>8.0</v>
      </c>
      <c r="Q3717" s="2" t="s">
        <v>9318</v>
      </c>
    </row>
    <row r="3718">
      <c r="A3718" s="54">
        <v>46236.0</v>
      </c>
      <c r="B3718" s="2" t="s">
        <v>687</v>
      </c>
      <c r="C3718" s="2" t="s">
        <v>256</v>
      </c>
      <c r="D3718" s="2">
        <v>0.0</v>
      </c>
      <c r="E3718" s="53">
        <v>0.0</v>
      </c>
      <c r="F3718" s="53">
        <v>0.0</v>
      </c>
      <c r="G3718" s="53">
        <v>0.0</v>
      </c>
      <c r="H3718" s="53">
        <v>0.0</v>
      </c>
      <c r="I3718" s="53">
        <v>0.0</v>
      </c>
      <c r="J3718" s="53">
        <v>0.004859501943737334</v>
      </c>
      <c r="K3718" s="53">
        <v>0.002429750971868667</v>
      </c>
      <c r="L3718" s="94">
        <v>0.0</v>
      </c>
      <c r="M3718" s="94">
        <v>2.3614759141186932E-5</v>
      </c>
      <c r="N3718" s="94">
        <v>5.903689785296733E-6</v>
      </c>
      <c r="O3718" s="2" t="s">
        <v>9316</v>
      </c>
      <c r="P3718" s="2">
        <v>9.0</v>
      </c>
      <c r="Q3718" s="2" t="s">
        <v>9318</v>
      </c>
    </row>
    <row r="3719">
      <c r="A3719" s="54">
        <v>46236.0</v>
      </c>
      <c r="B3719" s="2" t="s">
        <v>301</v>
      </c>
      <c r="C3719" s="2" t="s">
        <v>256</v>
      </c>
      <c r="D3719" s="2">
        <v>0.0</v>
      </c>
      <c r="E3719" s="53">
        <v>0.0</v>
      </c>
      <c r="F3719" s="53">
        <v>0.002</v>
      </c>
      <c r="G3719" s="53">
        <v>0.005</v>
      </c>
      <c r="H3719" s="53">
        <v>0.006999999999999999</v>
      </c>
      <c r="I3719" s="53">
        <v>0.01</v>
      </c>
      <c r="J3719" s="53">
        <v>0.03</v>
      </c>
      <c r="K3719" s="53">
        <v>0.017</v>
      </c>
      <c r="L3719" s="94">
        <v>0.0</v>
      </c>
      <c r="M3719" s="94">
        <v>9.0E-4</v>
      </c>
      <c r="N3719" s="94">
        <v>3.0E-4</v>
      </c>
      <c r="O3719" s="2" t="s">
        <v>9316</v>
      </c>
      <c r="P3719" s="2">
        <v>10.0</v>
      </c>
      <c r="Q3719" s="2" t="s">
        <v>9317</v>
      </c>
    </row>
    <row r="3720">
      <c r="A3720" s="54">
        <v>46236.0</v>
      </c>
      <c r="B3720" s="2" t="s">
        <v>450</v>
      </c>
      <c r="C3720" s="2" t="s">
        <v>256</v>
      </c>
      <c r="D3720" s="2">
        <v>0.0</v>
      </c>
      <c r="E3720" s="53">
        <v>2.7219430910510974E-4</v>
      </c>
      <c r="F3720" s="53">
        <v>0.0033664506382175873</v>
      </c>
      <c r="G3720" s="53">
        <v>0.006824232436106646</v>
      </c>
      <c r="H3720" s="53">
        <v>0.009326651902338818</v>
      </c>
      <c r="I3720" s="53">
        <v>0.012330486490730994</v>
      </c>
      <c r="J3720" s="53">
        <v>0.0017495293902943265</v>
      </c>
      <c r="K3720" s="53">
        <v>0.0042868809132004864</v>
      </c>
      <c r="L3720" s="94">
        <v>4.6570148342010045E-5</v>
      </c>
      <c r="M3720" s="94">
        <v>3.0608530875036377E-6</v>
      </c>
      <c r="N3720" s="94">
        <v>1.8377347963962637E-5</v>
      </c>
      <c r="O3720" s="2" t="s">
        <v>9316</v>
      </c>
      <c r="P3720" s="2">
        <v>11.0</v>
      </c>
      <c r="Q3720" s="2" t="s">
        <v>9318</v>
      </c>
    </row>
    <row r="3721">
      <c r="A3721" s="54">
        <v>46236.0</v>
      </c>
      <c r="B3721" s="2" t="s">
        <v>1189</v>
      </c>
      <c r="C3721" s="2" t="s">
        <v>256</v>
      </c>
      <c r="D3721" s="2">
        <v>0.0</v>
      </c>
      <c r="E3721" s="53">
        <v>0.0</v>
      </c>
      <c r="F3721" s="53">
        <v>0.0</v>
      </c>
      <c r="G3721" s="53">
        <v>0.0</v>
      </c>
      <c r="H3721" s="53">
        <v>0.0</v>
      </c>
      <c r="I3721" s="53">
        <v>0.0</v>
      </c>
      <c r="J3721" s="53">
        <v>0.027889876680610066</v>
      </c>
      <c r="K3721" s="53">
        <v>0.013944938340305033</v>
      </c>
      <c r="L3721" s="94">
        <v>0.0</v>
      </c>
      <c r="M3721" s="94">
        <v>7.778452212596371E-4</v>
      </c>
      <c r="N3721" s="94">
        <v>1.9446130531490928E-4</v>
      </c>
      <c r="O3721" s="2" t="s">
        <v>9319</v>
      </c>
      <c r="P3721" s="2">
        <v>99.0</v>
      </c>
      <c r="Q3721" s="2" t="s">
        <v>9320</v>
      </c>
    </row>
    <row r="3722">
      <c r="A3722" s="54">
        <v>46237.0</v>
      </c>
      <c r="B3722" s="2" t="s">
        <v>194</v>
      </c>
      <c r="C3722" s="2" t="s">
        <v>180</v>
      </c>
      <c r="D3722" s="2">
        <v>0.0</v>
      </c>
      <c r="E3722" s="53">
        <v>0.149</v>
      </c>
      <c r="F3722" s="53">
        <v>0.111</v>
      </c>
      <c r="G3722" s="53">
        <v>0.091</v>
      </c>
      <c r="H3722" s="53">
        <v>0.082</v>
      </c>
      <c r="I3722" s="53">
        <v>0.073</v>
      </c>
      <c r="J3722" s="53">
        <v>0.141</v>
      </c>
      <c r="K3722" s="53">
        <v>0.116</v>
      </c>
      <c r="L3722" s="94">
        <v>0.0083</v>
      </c>
      <c r="M3722" s="94">
        <v>0.0199</v>
      </c>
      <c r="N3722" s="94">
        <v>0.0135</v>
      </c>
      <c r="O3722" s="2" t="s">
        <v>9316</v>
      </c>
      <c r="P3722" s="2">
        <v>1.0</v>
      </c>
      <c r="Q3722" s="2" t="s">
        <v>9317</v>
      </c>
    </row>
    <row r="3723">
      <c r="A3723" s="54">
        <v>46237.0</v>
      </c>
      <c r="B3723" s="2" t="s">
        <v>145</v>
      </c>
      <c r="C3723" s="2" t="s">
        <v>180</v>
      </c>
      <c r="D3723" s="2">
        <v>0.0</v>
      </c>
      <c r="E3723" s="53">
        <v>0.087</v>
      </c>
      <c r="F3723" s="53">
        <v>0.092</v>
      </c>
      <c r="G3723" s="53">
        <v>0.087</v>
      </c>
      <c r="H3723" s="53">
        <v>0.083</v>
      </c>
      <c r="I3723" s="53">
        <v>0.078</v>
      </c>
      <c r="J3723" s="53">
        <v>0.045</v>
      </c>
      <c r="K3723" s="53">
        <v>0.066</v>
      </c>
      <c r="L3723" s="94">
        <v>0.0076</v>
      </c>
      <c r="M3723" s="94">
        <v>0.002</v>
      </c>
      <c r="N3723" s="94">
        <v>0.0044</v>
      </c>
      <c r="O3723" s="2" t="s">
        <v>9316</v>
      </c>
      <c r="P3723" s="2">
        <v>2.0</v>
      </c>
      <c r="Q3723" s="2" t="s">
        <v>9317</v>
      </c>
    </row>
    <row r="3724">
      <c r="A3724" s="54">
        <v>46237.0</v>
      </c>
      <c r="B3724" s="2" t="s">
        <v>1801</v>
      </c>
      <c r="C3724" s="2" t="s">
        <v>180</v>
      </c>
      <c r="D3724" s="2">
        <v>0.0</v>
      </c>
      <c r="E3724" s="53">
        <v>0.0</v>
      </c>
      <c r="F3724" s="53">
        <v>0.0</v>
      </c>
      <c r="G3724" s="53">
        <v>0.0</v>
      </c>
      <c r="H3724" s="53">
        <v>0.0</v>
      </c>
      <c r="I3724" s="53">
        <v>0.0</v>
      </c>
      <c r="J3724" s="53">
        <v>0.0</v>
      </c>
      <c r="K3724" s="53">
        <v>0.0</v>
      </c>
      <c r="L3724" s="94">
        <v>0.0</v>
      </c>
      <c r="M3724" s="94">
        <v>0.0</v>
      </c>
      <c r="N3724" s="94">
        <v>0.0</v>
      </c>
      <c r="O3724" s="2" t="s">
        <v>9316</v>
      </c>
      <c r="P3724" s="2">
        <v>3.0</v>
      </c>
      <c r="Q3724" s="2" t="s">
        <v>9318</v>
      </c>
    </row>
    <row r="3725">
      <c r="A3725" s="54">
        <v>46237.0</v>
      </c>
      <c r="B3725" s="2" t="s">
        <v>932</v>
      </c>
      <c r="C3725" s="2" t="s">
        <v>180</v>
      </c>
      <c r="D3725" s="2">
        <v>0.0</v>
      </c>
      <c r="E3725" s="53">
        <v>5.400097329232201E-5</v>
      </c>
      <c r="F3725" s="53">
        <v>0.0014879318308199468</v>
      </c>
      <c r="G3725" s="53">
        <v>0.0038840059204414165</v>
      </c>
      <c r="H3725" s="53">
        <v>0.00597134854057499</v>
      </c>
      <c r="I3725" s="53">
        <v>0.008798070959919257</v>
      </c>
      <c r="J3725" s="53">
        <v>0.02673058732831708</v>
      </c>
      <c r="K3725" s="53">
        <v>0.015307296624379248</v>
      </c>
      <c r="L3725" s="94">
        <v>1.5085501990023975E-5</v>
      </c>
      <c r="M3725" s="94">
        <v>7.145242989167855E-4</v>
      </c>
      <c r="N3725" s="94">
        <v>2.343133299467323E-4</v>
      </c>
      <c r="O3725" s="2" t="s">
        <v>9316</v>
      </c>
      <c r="P3725" s="2">
        <v>4.0</v>
      </c>
      <c r="Q3725" s="2" t="s">
        <v>9318</v>
      </c>
    </row>
    <row r="3726">
      <c r="A3726" s="54">
        <v>46237.0</v>
      </c>
      <c r="B3726" s="2" t="s">
        <v>515</v>
      </c>
      <c r="C3726" s="2" t="s">
        <v>180</v>
      </c>
      <c r="D3726" s="2">
        <v>0.0</v>
      </c>
      <c r="E3726" s="53">
        <v>0.0</v>
      </c>
      <c r="F3726" s="53">
        <v>0.0</v>
      </c>
      <c r="G3726" s="53">
        <v>0.0</v>
      </c>
      <c r="H3726" s="53">
        <v>0.0</v>
      </c>
      <c r="I3726" s="53">
        <v>0.0</v>
      </c>
      <c r="J3726" s="53">
        <v>0.006802524521324591</v>
      </c>
      <c r="K3726" s="53">
        <v>0.0034012622606622955</v>
      </c>
      <c r="L3726" s="94">
        <v>0.0</v>
      </c>
      <c r="M3726" s="94">
        <v>4.6274339863222354E-5</v>
      </c>
      <c r="N3726" s="94">
        <v>1.1568584965805589E-5</v>
      </c>
      <c r="O3726" s="2" t="s">
        <v>9316</v>
      </c>
      <c r="P3726" s="2">
        <v>5.0</v>
      </c>
      <c r="Q3726" s="2" t="s">
        <v>9318</v>
      </c>
    </row>
    <row r="3727">
      <c r="A3727" s="54">
        <v>46237.0</v>
      </c>
      <c r="B3727" s="2" t="s">
        <v>229</v>
      </c>
      <c r="C3727" s="2" t="s">
        <v>180</v>
      </c>
      <c r="D3727" s="2">
        <v>0.0</v>
      </c>
      <c r="E3727" s="53">
        <v>0.04748573974308207</v>
      </c>
      <c r="F3727" s="53">
        <v>0.07410376090488532</v>
      </c>
      <c r="G3727" s="53">
        <v>0.08266835353209172</v>
      </c>
      <c r="H3727" s="53">
        <v>0.08659016390118289</v>
      </c>
      <c r="I3727" s="53">
        <v>0.09036278899295185</v>
      </c>
      <c r="J3727" s="53">
        <v>0.09192200457641497</v>
      </c>
      <c r="K3727" s="53">
        <v>0.08729517905425335</v>
      </c>
      <c r="L3727" s="94">
        <v>0.006834056675706901</v>
      </c>
      <c r="M3727" s="94">
        <v>0.008449654925346455</v>
      </c>
      <c r="N3727" s="94">
        <v>0.007620448286114153</v>
      </c>
      <c r="O3727" s="2" t="s">
        <v>9316</v>
      </c>
      <c r="P3727" s="2">
        <v>6.0</v>
      </c>
      <c r="Q3727" s="2" t="s">
        <v>9317</v>
      </c>
    </row>
    <row r="3728">
      <c r="A3728" s="54">
        <v>46237.0</v>
      </c>
      <c r="B3728" s="2" t="s">
        <v>178</v>
      </c>
      <c r="C3728" s="2" t="s">
        <v>180</v>
      </c>
      <c r="D3728" s="2">
        <v>0.0</v>
      </c>
      <c r="E3728" s="53">
        <v>0.11287695441894277</v>
      </c>
      <c r="F3728" s="53">
        <v>0.11621979314057679</v>
      </c>
      <c r="G3728" s="53">
        <v>0.10370527648585161</v>
      </c>
      <c r="H3728" s="53">
        <v>0.09455193839064893</v>
      </c>
      <c r="I3728" s="53">
        <v>0.08429472327548494</v>
      </c>
      <c r="J3728" s="53">
        <v>0.041658557807078805</v>
      </c>
      <c r="K3728" s="53">
        <v>0.07268191714646521</v>
      </c>
      <c r="L3728" s="94">
        <v>0.010754784371006926</v>
      </c>
      <c r="M3728" s="94">
        <v>0.0017354354385657265</v>
      </c>
      <c r="N3728" s="94">
        <v>0.005282661080085634</v>
      </c>
      <c r="O3728" s="2" t="s">
        <v>9316</v>
      </c>
      <c r="P3728" s="2">
        <v>7.0</v>
      </c>
      <c r="Q3728" s="2" t="s">
        <v>9318</v>
      </c>
    </row>
    <row r="3729">
      <c r="A3729" s="54">
        <v>46237.0</v>
      </c>
      <c r="B3729" s="2" t="s">
        <v>1876</v>
      </c>
      <c r="C3729" s="2" t="s">
        <v>180</v>
      </c>
      <c r="D3729" s="2">
        <v>0.0</v>
      </c>
      <c r="E3729" s="53">
        <v>0.0</v>
      </c>
      <c r="F3729" s="53">
        <v>0.0</v>
      </c>
      <c r="G3729" s="53">
        <v>0.0</v>
      </c>
      <c r="H3729" s="53">
        <v>0.0</v>
      </c>
      <c r="I3729" s="53">
        <v>0.0</v>
      </c>
      <c r="J3729" s="53">
        <v>0.0</v>
      </c>
      <c r="K3729" s="53">
        <v>0.0</v>
      </c>
      <c r="L3729" s="94">
        <v>0.0</v>
      </c>
      <c r="M3729" s="94">
        <v>0.0</v>
      </c>
      <c r="N3729" s="94">
        <v>0.0</v>
      </c>
      <c r="O3729" s="2" t="s">
        <v>9316</v>
      </c>
      <c r="P3729" s="2">
        <v>8.0</v>
      </c>
      <c r="Q3729" s="2" t="s">
        <v>9318</v>
      </c>
    </row>
    <row r="3730">
      <c r="A3730" s="54">
        <v>46237.0</v>
      </c>
      <c r="B3730" s="2" t="s">
        <v>687</v>
      </c>
      <c r="C3730" s="2" t="s">
        <v>180</v>
      </c>
      <c r="D3730" s="2">
        <v>0.0</v>
      </c>
      <c r="E3730" s="53">
        <v>0.001371773358812479</v>
      </c>
      <c r="F3730" s="53">
        <v>0.00755742615781222</v>
      </c>
      <c r="G3730" s="53">
        <v>0.01170006438688638</v>
      </c>
      <c r="H3730" s="53">
        <v>0.013974188548839618</v>
      </c>
      <c r="I3730" s="53">
        <v>0.016145348815366552</v>
      </c>
      <c r="J3730" s="53">
        <v>0.004822219583689651</v>
      </c>
      <c r="K3730" s="53">
        <v>0.008261141985288016</v>
      </c>
      <c r="L3730" s="94">
        <v>1.3689150665728697E-4</v>
      </c>
      <c r="M3730" s="94">
        <v>2.3253801713319994E-5</v>
      </c>
      <c r="N3730" s="94">
        <v>6.824646690108841E-5</v>
      </c>
      <c r="O3730" s="2" t="s">
        <v>9316</v>
      </c>
      <c r="P3730" s="2">
        <v>9.0</v>
      </c>
      <c r="Q3730" s="2" t="s">
        <v>9318</v>
      </c>
    </row>
    <row r="3731">
      <c r="A3731" s="54">
        <v>46237.0</v>
      </c>
      <c r="B3731" s="2" t="s">
        <v>301</v>
      </c>
      <c r="C3731" s="2" t="s">
        <v>180</v>
      </c>
      <c r="D3731" s="2">
        <v>0.0</v>
      </c>
      <c r="E3731" s="53">
        <v>0.004</v>
      </c>
      <c r="F3731" s="53">
        <v>0.012</v>
      </c>
      <c r="G3731" s="53">
        <v>0.016</v>
      </c>
      <c r="H3731" s="53">
        <v>0.018000000000000002</v>
      </c>
      <c r="I3731" s="53">
        <v>0.019</v>
      </c>
      <c r="J3731" s="53">
        <v>0.03</v>
      </c>
      <c r="K3731" s="53">
        <v>0.023</v>
      </c>
      <c r="L3731" s="94">
        <v>3.0E-4</v>
      </c>
      <c r="M3731" s="94">
        <v>9.0E-4</v>
      </c>
      <c r="N3731" s="94">
        <v>5.0E-4</v>
      </c>
      <c r="O3731" s="2" t="s">
        <v>9316</v>
      </c>
      <c r="P3731" s="2">
        <v>10.0</v>
      </c>
      <c r="Q3731" s="2" t="s">
        <v>9317</v>
      </c>
    </row>
    <row r="3732">
      <c r="A3732" s="54">
        <v>46237.0</v>
      </c>
      <c r="B3732" s="2" t="s">
        <v>450</v>
      </c>
      <c r="C3732" s="2" t="s">
        <v>180</v>
      </c>
      <c r="D3732" s="2">
        <v>0.0</v>
      </c>
      <c r="E3732" s="53">
        <v>0.0</v>
      </c>
      <c r="F3732" s="53">
        <v>0.0</v>
      </c>
      <c r="G3732" s="53">
        <v>0.0</v>
      </c>
      <c r="H3732" s="53">
        <v>0.0</v>
      </c>
      <c r="I3732" s="53">
        <v>0.0</v>
      </c>
      <c r="J3732" s="53">
        <v>0.0017361069067974287</v>
      </c>
      <c r="K3732" s="53">
        <v>8.680534533987143E-4</v>
      </c>
      <c r="L3732" s="94">
        <v>0.0</v>
      </c>
      <c r="M3732" s="94">
        <v>3.0140671918297354E-6</v>
      </c>
      <c r="N3732" s="94">
        <v>7.535167979574339E-7</v>
      </c>
      <c r="O3732" s="2" t="s">
        <v>9316</v>
      </c>
      <c r="P3732" s="2">
        <v>11.0</v>
      </c>
      <c r="Q3732" s="2" t="s">
        <v>9318</v>
      </c>
    </row>
    <row r="3733">
      <c r="A3733" s="54">
        <v>46237.0</v>
      </c>
      <c r="B3733" s="2" t="s">
        <v>1189</v>
      </c>
      <c r="C3733" s="2" t="s">
        <v>180</v>
      </c>
      <c r="D3733" s="2">
        <v>0.0</v>
      </c>
      <c r="E3733" s="53">
        <v>0.0</v>
      </c>
      <c r="F3733" s="53">
        <v>0.0</v>
      </c>
      <c r="G3733" s="53">
        <v>0.0</v>
      </c>
      <c r="H3733" s="53">
        <v>0.0</v>
      </c>
      <c r="I3733" s="53">
        <v>0.0</v>
      </c>
      <c r="J3733" s="53">
        <v>0.027667678287789068</v>
      </c>
      <c r="K3733" s="53">
        <v>0.013833839143894534</v>
      </c>
      <c r="L3733" s="94">
        <v>0.0</v>
      </c>
      <c r="M3733" s="94">
        <v>7.655004218365946E-4</v>
      </c>
      <c r="N3733" s="94">
        <v>1.9137510545914866E-4</v>
      </c>
      <c r="O3733" s="2" t="s">
        <v>9319</v>
      </c>
      <c r="P3733" s="2">
        <v>99.0</v>
      </c>
      <c r="Q3733" s="2" t="s">
        <v>9320</v>
      </c>
    </row>
    <row r="3734">
      <c r="A3734" s="54">
        <v>46238.0</v>
      </c>
      <c r="B3734" s="2" t="s">
        <v>194</v>
      </c>
      <c r="C3734" s="2" t="s">
        <v>208</v>
      </c>
      <c r="D3734" s="2">
        <v>0.0</v>
      </c>
      <c r="E3734" s="53">
        <v>0.181</v>
      </c>
      <c r="F3734" s="53">
        <v>0.152</v>
      </c>
      <c r="G3734" s="53">
        <v>0.142</v>
      </c>
      <c r="H3734" s="53">
        <v>0.138</v>
      </c>
      <c r="I3734" s="53">
        <v>0.135</v>
      </c>
      <c r="J3734" s="53">
        <v>0.14</v>
      </c>
      <c r="K3734" s="53">
        <v>0.141</v>
      </c>
      <c r="L3734" s="94">
        <v>0.0202</v>
      </c>
      <c r="M3734" s="94">
        <v>0.0196</v>
      </c>
      <c r="N3734" s="94">
        <v>0.0199</v>
      </c>
      <c r="O3734" s="2" t="s">
        <v>9316</v>
      </c>
      <c r="P3734" s="2">
        <v>1.0</v>
      </c>
      <c r="Q3734" s="2" t="s">
        <v>9317</v>
      </c>
    </row>
    <row r="3735">
      <c r="A3735" s="54">
        <v>46238.0</v>
      </c>
      <c r="B3735" s="2" t="s">
        <v>145</v>
      </c>
      <c r="C3735" s="2" t="s">
        <v>208</v>
      </c>
      <c r="D3735" s="2">
        <v>0.0</v>
      </c>
      <c r="E3735" s="53">
        <v>0.017</v>
      </c>
      <c r="F3735" s="53">
        <v>0.036</v>
      </c>
      <c r="G3735" s="53">
        <v>0.043</v>
      </c>
      <c r="H3735" s="53">
        <v>0.045</v>
      </c>
      <c r="I3735" s="53">
        <v>0.047</v>
      </c>
      <c r="J3735" s="53">
        <v>0.045</v>
      </c>
      <c r="K3735" s="53">
        <v>0.044</v>
      </c>
      <c r="L3735" s="94">
        <v>0.0018</v>
      </c>
      <c r="M3735" s="94">
        <v>0.002</v>
      </c>
      <c r="N3735" s="94">
        <v>0.0019</v>
      </c>
      <c r="O3735" s="2" t="s">
        <v>9316</v>
      </c>
      <c r="P3735" s="2">
        <v>2.0</v>
      </c>
      <c r="Q3735" s="2" t="s">
        <v>9317</v>
      </c>
    </row>
    <row r="3736">
      <c r="A3736" s="54">
        <v>46238.0</v>
      </c>
      <c r="B3736" s="2" t="s">
        <v>1801</v>
      </c>
      <c r="C3736" s="2" t="s">
        <v>208</v>
      </c>
      <c r="D3736" s="2">
        <v>0.0</v>
      </c>
      <c r="E3736" s="53">
        <v>0.0</v>
      </c>
      <c r="F3736" s="53">
        <v>0.0</v>
      </c>
      <c r="G3736" s="53">
        <v>0.0</v>
      </c>
      <c r="H3736" s="53">
        <v>0.0</v>
      </c>
      <c r="I3736" s="53">
        <v>0.0</v>
      </c>
      <c r="J3736" s="53">
        <v>0.0</v>
      </c>
      <c r="K3736" s="53">
        <v>0.0</v>
      </c>
      <c r="L3736" s="94">
        <v>0.0</v>
      </c>
      <c r="M3736" s="94">
        <v>0.0</v>
      </c>
      <c r="N3736" s="94">
        <v>0.0</v>
      </c>
      <c r="O3736" s="2" t="s">
        <v>9316</v>
      </c>
      <c r="P3736" s="2">
        <v>3.0</v>
      </c>
      <c r="Q3736" s="2" t="s">
        <v>9318</v>
      </c>
    </row>
    <row r="3737">
      <c r="A3737" s="54">
        <v>46238.0</v>
      </c>
      <c r="B3737" s="2" t="s">
        <v>932</v>
      </c>
      <c r="C3737" s="2" t="s">
        <v>208</v>
      </c>
      <c r="D3737" s="2">
        <v>0.0</v>
      </c>
      <c r="E3737" s="53">
        <v>0.04907565677420378</v>
      </c>
      <c r="F3737" s="53">
        <v>0.059226044426137006</v>
      </c>
      <c r="G3737" s="53">
        <v>0.05607697410111737</v>
      </c>
      <c r="H3737" s="53">
        <v>0.05224934071362551</v>
      </c>
      <c r="I3737" s="53">
        <v>0.0468589016604581</v>
      </c>
      <c r="J3737" s="53">
        <v>0.026517687775162408</v>
      </c>
      <c r="K3737" s="53">
        <v>0.04129733093813989</v>
      </c>
      <c r="L3737" s="94">
        <v>0.0031446270243373885</v>
      </c>
      <c r="M3737" s="94">
        <v>7.031877649409978E-4</v>
      </c>
      <c r="N3737" s="94">
        <v>0.0017054695426142463</v>
      </c>
      <c r="O3737" s="2" t="s">
        <v>9316</v>
      </c>
      <c r="P3737" s="2">
        <v>4.0</v>
      </c>
      <c r="Q3737" s="2" t="s">
        <v>9318</v>
      </c>
    </row>
    <row r="3738">
      <c r="A3738" s="54">
        <v>46238.0</v>
      </c>
      <c r="B3738" s="2" t="s">
        <v>515</v>
      </c>
      <c r="C3738" s="2" t="s">
        <v>208</v>
      </c>
      <c r="D3738" s="2">
        <v>0.0</v>
      </c>
      <c r="E3738" s="53">
        <v>0.0</v>
      </c>
      <c r="F3738" s="53">
        <v>0.0</v>
      </c>
      <c r="G3738" s="53">
        <v>0.0</v>
      </c>
      <c r="H3738" s="53">
        <v>0.0</v>
      </c>
      <c r="I3738" s="53">
        <v>0.0</v>
      </c>
      <c r="J3738" s="53">
        <v>0.006750335187649343</v>
      </c>
      <c r="K3738" s="53">
        <v>0.0033751675938246714</v>
      </c>
      <c r="L3738" s="94">
        <v>0.0</v>
      </c>
      <c r="M3738" s="94">
        <v>4.556702514561689E-5</v>
      </c>
      <c r="N3738" s="94">
        <v>1.1391756286404223E-5</v>
      </c>
      <c r="O3738" s="2" t="s">
        <v>9316</v>
      </c>
      <c r="P3738" s="2">
        <v>5.0</v>
      </c>
      <c r="Q3738" s="2" t="s">
        <v>9318</v>
      </c>
    </row>
    <row r="3739">
      <c r="A3739" s="54">
        <v>46238.0</v>
      </c>
      <c r="B3739" s="2" t="s">
        <v>229</v>
      </c>
      <c r="C3739" s="2" t="s">
        <v>208</v>
      </c>
      <c r="D3739" s="2">
        <v>0.0</v>
      </c>
      <c r="E3739" s="53">
        <v>0.09334980983724551</v>
      </c>
      <c r="F3739" s="53">
        <v>0.07506329428119851</v>
      </c>
      <c r="G3739" s="53">
        <v>0.07514052156240861</v>
      </c>
      <c r="H3739" s="53">
        <v>0.07921775789089308</v>
      </c>
      <c r="I3739" s="53">
        <v>0.08706664445835695</v>
      </c>
      <c r="J3739" s="53">
        <v>0.0911898787364912</v>
      </c>
      <c r="K3739" s="53">
        <v>0.0831652001494499</v>
      </c>
      <c r="L3739" s="94">
        <v>0.005646097980670793</v>
      </c>
      <c r="M3739" s="94">
        <v>0.00831559398397597</v>
      </c>
      <c r="N3739" s="94">
        <v>0.006916450515898062</v>
      </c>
      <c r="O3739" s="2" t="s">
        <v>9316</v>
      </c>
      <c r="P3739" s="2">
        <v>6.0</v>
      </c>
      <c r="Q3739" s="2" t="s">
        <v>9317</v>
      </c>
    </row>
    <row r="3740">
      <c r="A3740" s="54">
        <v>46238.0</v>
      </c>
      <c r="B3740" s="2" t="s">
        <v>178</v>
      </c>
      <c r="C3740" s="2" t="s">
        <v>208</v>
      </c>
      <c r="D3740" s="2">
        <v>0.0</v>
      </c>
      <c r="E3740" s="53">
        <v>0.040950123194547314</v>
      </c>
      <c r="F3740" s="53">
        <v>0.04097414001707815</v>
      </c>
      <c r="G3740" s="53">
        <v>0.035418575607709606</v>
      </c>
      <c r="H3740" s="53">
        <v>0.03133544217920425</v>
      </c>
      <c r="I3740" s="53">
        <v>0.02656825706008539</v>
      </c>
      <c r="J3740" s="53">
        <v>0.041326762316270436</v>
      </c>
      <c r="K3740" s="53">
        <v>0.03837266896199002</v>
      </c>
      <c r="L3740" s="94">
        <v>0.0012544754980790419</v>
      </c>
      <c r="M3740" s="94">
        <v>0.0017079012835455102</v>
      </c>
      <c r="N3740" s="94">
        <v>0.0014724617232664723</v>
      </c>
      <c r="O3740" s="2" t="s">
        <v>9316</v>
      </c>
      <c r="P3740" s="2">
        <v>7.0</v>
      </c>
      <c r="Q3740" s="2" t="s">
        <v>9318</v>
      </c>
    </row>
    <row r="3741">
      <c r="A3741" s="54">
        <v>46238.0</v>
      </c>
      <c r="B3741" s="2" t="s">
        <v>1876</v>
      </c>
      <c r="C3741" s="2" t="s">
        <v>208</v>
      </c>
      <c r="D3741" s="2">
        <v>0.0</v>
      </c>
      <c r="E3741" s="53">
        <v>0.0</v>
      </c>
      <c r="F3741" s="53">
        <v>0.0</v>
      </c>
      <c r="G3741" s="53">
        <v>0.0</v>
      </c>
      <c r="H3741" s="53">
        <v>0.0</v>
      </c>
      <c r="I3741" s="53">
        <v>0.0</v>
      </c>
      <c r="J3741" s="53">
        <v>0.0</v>
      </c>
      <c r="K3741" s="53">
        <v>0.0</v>
      </c>
      <c r="L3741" s="94">
        <v>0.0</v>
      </c>
      <c r="M3741" s="94">
        <v>0.0</v>
      </c>
      <c r="N3741" s="94">
        <v>0.0</v>
      </c>
      <c r="O3741" s="2" t="s">
        <v>9316</v>
      </c>
      <c r="P3741" s="2">
        <v>8.0</v>
      </c>
      <c r="Q3741" s="2" t="s">
        <v>9318</v>
      </c>
    </row>
    <row r="3742">
      <c r="A3742" s="54">
        <v>46238.0</v>
      </c>
      <c r="B3742" s="2" t="s">
        <v>687</v>
      </c>
      <c r="C3742" s="2" t="s">
        <v>208</v>
      </c>
      <c r="D3742" s="2">
        <v>0.0</v>
      </c>
      <c r="E3742" s="53">
        <v>0.0</v>
      </c>
      <c r="F3742" s="53">
        <v>0.0</v>
      </c>
      <c r="G3742" s="53">
        <v>0.0</v>
      </c>
      <c r="H3742" s="53">
        <v>0.0</v>
      </c>
      <c r="I3742" s="53">
        <v>0.0</v>
      </c>
      <c r="J3742" s="53">
        <v>0.004785223255911697</v>
      </c>
      <c r="K3742" s="53">
        <v>0.0023926116279558486</v>
      </c>
      <c r="L3742" s="94">
        <v>0.0</v>
      </c>
      <c r="M3742" s="94">
        <v>2.2898361608918143E-5</v>
      </c>
      <c r="N3742" s="94">
        <v>5.724590402229536E-6</v>
      </c>
      <c r="O3742" s="2" t="s">
        <v>9316</v>
      </c>
      <c r="P3742" s="2">
        <v>9.0</v>
      </c>
      <c r="Q3742" s="2" t="s">
        <v>9318</v>
      </c>
    </row>
    <row r="3743">
      <c r="A3743" s="54">
        <v>46238.0</v>
      </c>
      <c r="B3743" s="2" t="s">
        <v>301</v>
      </c>
      <c r="C3743" s="2" t="s">
        <v>208</v>
      </c>
      <c r="D3743" s="2">
        <v>0.0</v>
      </c>
      <c r="E3743" s="53">
        <v>0.07</v>
      </c>
      <c r="F3743" s="53">
        <v>0.065</v>
      </c>
      <c r="G3743" s="53">
        <v>0.059000000000000004</v>
      </c>
      <c r="H3743" s="53">
        <v>0.055</v>
      </c>
      <c r="I3743" s="53">
        <v>0.05</v>
      </c>
      <c r="J3743" s="53">
        <v>0.03</v>
      </c>
      <c r="K3743" s="53">
        <v>0.044000000000000004</v>
      </c>
      <c r="L3743" s="94">
        <v>0.0035</v>
      </c>
      <c r="M3743" s="94">
        <v>9.0E-4</v>
      </c>
      <c r="N3743" s="94">
        <v>0.002</v>
      </c>
      <c r="O3743" s="2" t="s">
        <v>9316</v>
      </c>
      <c r="P3743" s="2">
        <v>10.0</v>
      </c>
      <c r="Q3743" s="2" t="s">
        <v>9317</v>
      </c>
    </row>
    <row r="3744">
      <c r="A3744" s="54">
        <v>46238.0</v>
      </c>
      <c r="B3744" s="2" t="s">
        <v>450</v>
      </c>
      <c r="C3744" s="2" t="s">
        <v>208</v>
      </c>
      <c r="D3744" s="2">
        <v>0.0</v>
      </c>
      <c r="E3744" s="53">
        <v>0.0</v>
      </c>
      <c r="F3744" s="53">
        <v>0.0</v>
      </c>
      <c r="G3744" s="53">
        <v>0.0</v>
      </c>
      <c r="H3744" s="53">
        <v>0.0</v>
      </c>
      <c r="I3744" s="53">
        <v>0.0</v>
      </c>
      <c r="J3744" s="53">
        <v>0.0017227874013152037</v>
      </c>
      <c r="K3744" s="53">
        <v>8.613937006576018E-4</v>
      </c>
      <c r="L3744" s="94">
        <v>0.0</v>
      </c>
      <c r="M3744" s="94">
        <v>2.9679964301303924E-6</v>
      </c>
      <c r="N3744" s="94">
        <v>7.419991075325981E-7</v>
      </c>
      <c r="O3744" s="2" t="s">
        <v>9316</v>
      </c>
      <c r="P3744" s="2">
        <v>11.0</v>
      </c>
      <c r="Q3744" s="2" t="s">
        <v>9318</v>
      </c>
    </row>
    <row r="3745">
      <c r="A3745" s="54">
        <v>46238.0</v>
      </c>
      <c r="B3745" s="2" t="s">
        <v>1189</v>
      </c>
      <c r="C3745" s="2" t="s">
        <v>208</v>
      </c>
      <c r="D3745" s="2">
        <v>0.0</v>
      </c>
      <c r="E3745" s="53">
        <v>0.021443411675215015</v>
      </c>
      <c r="F3745" s="53">
        <v>0.02965030618864599</v>
      </c>
      <c r="G3745" s="53">
        <v>0.028548106957547108</v>
      </c>
      <c r="H3745" s="53">
        <v>0.02665603163572337</v>
      </c>
      <c r="I3745" s="53">
        <v>0.023852624777112946</v>
      </c>
      <c r="J3745" s="53">
        <v>0.027447315140808858</v>
      </c>
      <c r="K3745" s="53">
        <v>0.027997711049177983</v>
      </c>
      <c r="L3745" s="94">
        <v>8.149944108595496E-4</v>
      </c>
      <c r="M3745" s="94">
        <v>7.533551084388751E-4</v>
      </c>
      <c r="N3745" s="94">
        <v>7.838718239932628E-4</v>
      </c>
      <c r="O3745" s="2" t="s">
        <v>9319</v>
      </c>
      <c r="P3745" s="2">
        <v>99.0</v>
      </c>
      <c r="Q3745" s="2" t="s">
        <v>9320</v>
      </c>
    </row>
    <row r="3746">
      <c r="A3746" s="54">
        <v>46239.0</v>
      </c>
      <c r="B3746" s="2" t="s">
        <v>194</v>
      </c>
      <c r="C3746" s="2" t="s">
        <v>303</v>
      </c>
      <c r="D3746" s="2">
        <v>1.0</v>
      </c>
      <c r="E3746" s="53">
        <v>0.149</v>
      </c>
      <c r="F3746" s="53">
        <v>0.113</v>
      </c>
      <c r="G3746" s="53">
        <v>0.092</v>
      </c>
      <c r="H3746" s="53">
        <v>0.081</v>
      </c>
      <c r="I3746" s="53">
        <v>0.07</v>
      </c>
      <c r="J3746" s="53">
        <v>0.139</v>
      </c>
      <c r="K3746" s="53">
        <v>0.116</v>
      </c>
      <c r="L3746" s="94">
        <v>0.8245</v>
      </c>
      <c r="M3746" s="94">
        <v>0.7413</v>
      </c>
      <c r="N3746" s="94">
        <v>0.7815</v>
      </c>
      <c r="O3746" s="2" t="s">
        <v>9316</v>
      </c>
      <c r="P3746" s="2">
        <v>1.0</v>
      </c>
      <c r="Q3746" s="2" t="s">
        <v>9317</v>
      </c>
    </row>
    <row r="3747">
      <c r="A3747" s="54">
        <v>46239.0</v>
      </c>
      <c r="B3747" s="2" t="s">
        <v>145</v>
      </c>
      <c r="C3747" s="2" t="s">
        <v>303</v>
      </c>
      <c r="D3747" s="2">
        <v>0.0</v>
      </c>
      <c r="E3747" s="53">
        <v>0.03</v>
      </c>
      <c r="F3747" s="53">
        <v>0.035</v>
      </c>
      <c r="G3747" s="53">
        <v>0.032</v>
      </c>
      <c r="H3747" s="53">
        <v>0.029</v>
      </c>
      <c r="I3747" s="53">
        <v>0.025</v>
      </c>
      <c r="J3747" s="53">
        <v>0.045</v>
      </c>
      <c r="K3747" s="53">
        <v>0.038</v>
      </c>
      <c r="L3747" s="94">
        <v>0.001</v>
      </c>
      <c r="M3747" s="94">
        <v>0.002</v>
      </c>
      <c r="N3747" s="94">
        <v>0.0014</v>
      </c>
      <c r="O3747" s="2" t="s">
        <v>9316</v>
      </c>
      <c r="P3747" s="2">
        <v>2.0</v>
      </c>
      <c r="Q3747" s="2" t="s">
        <v>9317</v>
      </c>
    </row>
    <row r="3748">
      <c r="A3748" s="54">
        <v>46239.0</v>
      </c>
      <c r="B3748" s="2" t="s">
        <v>1801</v>
      </c>
      <c r="C3748" s="2" t="s">
        <v>303</v>
      </c>
      <c r="D3748" s="2">
        <v>0.0</v>
      </c>
      <c r="E3748" s="53">
        <v>0.0</v>
      </c>
      <c r="F3748" s="53">
        <v>0.0</v>
      </c>
      <c r="G3748" s="53">
        <v>0.0</v>
      </c>
      <c r="H3748" s="53">
        <v>0.0</v>
      </c>
      <c r="I3748" s="53">
        <v>0.0</v>
      </c>
      <c r="J3748" s="53">
        <v>0.0</v>
      </c>
      <c r="K3748" s="53">
        <v>0.0</v>
      </c>
      <c r="L3748" s="94">
        <v>0.0</v>
      </c>
      <c r="M3748" s="94">
        <v>0.0</v>
      </c>
      <c r="N3748" s="94">
        <v>0.0</v>
      </c>
      <c r="O3748" s="2" t="s">
        <v>9316</v>
      </c>
      <c r="P3748" s="2">
        <v>3.0</v>
      </c>
      <c r="Q3748" s="2" t="s">
        <v>9318</v>
      </c>
    </row>
    <row r="3749">
      <c r="A3749" s="54">
        <v>46239.0</v>
      </c>
      <c r="B3749" s="2" t="s">
        <v>932</v>
      </c>
      <c r="C3749" s="2" t="s">
        <v>303</v>
      </c>
      <c r="D3749" s="2">
        <v>0.0</v>
      </c>
      <c r="E3749" s="53">
        <v>0.09140173086631947</v>
      </c>
      <c r="F3749" s="53">
        <v>0.07988585056858462</v>
      </c>
      <c r="G3749" s="53">
        <v>0.06822744788830315</v>
      </c>
      <c r="H3749" s="53">
        <v>0.06044736045732335</v>
      </c>
      <c r="I3749" s="53">
        <v>0.05159272741683612</v>
      </c>
      <c r="J3749" s="53">
        <v>0.02630654566834773</v>
      </c>
      <c r="K3749" s="53">
        <v>0.04726699677832544</v>
      </c>
      <c r="L3749" s="94">
        <v>0.0046549846453511215</v>
      </c>
      <c r="M3749" s="94">
        <v>6.920343450008646E-4</v>
      </c>
      <c r="N3749" s="94">
        <v>0.0022341689844422273</v>
      </c>
      <c r="O3749" s="2" t="s">
        <v>9316</v>
      </c>
      <c r="P3749" s="2">
        <v>4.0</v>
      </c>
      <c r="Q3749" s="2" t="s">
        <v>9318</v>
      </c>
    </row>
    <row r="3750">
      <c r="A3750" s="54">
        <v>46239.0</v>
      </c>
      <c r="B3750" s="2" t="s">
        <v>515</v>
      </c>
      <c r="C3750" s="2" t="s">
        <v>303</v>
      </c>
      <c r="D3750" s="2">
        <v>0.0</v>
      </c>
      <c r="E3750" s="53">
        <v>0.0</v>
      </c>
      <c r="F3750" s="53">
        <v>0.0</v>
      </c>
      <c r="G3750" s="53">
        <v>0.0</v>
      </c>
      <c r="H3750" s="53">
        <v>0.0</v>
      </c>
      <c r="I3750" s="53">
        <v>0.0</v>
      </c>
      <c r="J3750" s="53">
        <v>0.006698546253346554</v>
      </c>
      <c r="K3750" s="53">
        <v>0.003349273126673277</v>
      </c>
      <c r="L3750" s="94">
        <v>0.0</v>
      </c>
      <c r="M3750" s="94">
        <v>4.4870521908223164E-5</v>
      </c>
      <c r="N3750" s="94">
        <v>1.1217630477055791E-5</v>
      </c>
      <c r="O3750" s="2" t="s">
        <v>9316</v>
      </c>
      <c r="P3750" s="2">
        <v>5.0</v>
      </c>
      <c r="Q3750" s="2" t="s">
        <v>9318</v>
      </c>
    </row>
    <row r="3751">
      <c r="A3751" s="54">
        <v>46239.0</v>
      </c>
      <c r="B3751" s="2" t="s">
        <v>229</v>
      </c>
      <c r="C3751" s="2" t="s">
        <v>303</v>
      </c>
      <c r="D3751" s="2">
        <v>0.0</v>
      </c>
      <c r="E3751" s="53">
        <v>0.25033294700935516</v>
      </c>
      <c r="F3751" s="53">
        <v>0.22104229839871017</v>
      </c>
      <c r="G3751" s="53">
        <v>0.20306248277660452</v>
      </c>
      <c r="H3751" s="53">
        <v>0.19172033038245662</v>
      </c>
      <c r="I3751" s="53">
        <v>0.17857371223777455</v>
      </c>
      <c r="J3751" s="53">
        <v>0.09046379645964078</v>
      </c>
      <c r="K3751" s="53">
        <v>0.14676313961812265</v>
      </c>
      <c r="L3751" s="94">
        <v>0.04123437191139881</v>
      </c>
      <c r="M3751" s="94">
        <v>0.008183698469891316</v>
      </c>
      <c r="N3751" s="94">
        <v>0.02153941915056856</v>
      </c>
      <c r="O3751" s="2" t="s">
        <v>9316</v>
      </c>
      <c r="P3751" s="2">
        <v>6.0</v>
      </c>
      <c r="Q3751" s="2" t="s">
        <v>9317</v>
      </c>
    </row>
    <row r="3752">
      <c r="A3752" s="54">
        <v>46239.0</v>
      </c>
      <c r="B3752" s="2" t="s">
        <v>178</v>
      </c>
      <c r="C3752" s="2" t="s">
        <v>303</v>
      </c>
      <c r="D3752" s="2">
        <v>0.0</v>
      </c>
      <c r="E3752" s="53">
        <v>0.09254086958943628</v>
      </c>
      <c r="F3752" s="53">
        <v>0.06639663012723779</v>
      </c>
      <c r="G3752" s="53">
        <v>0.05509583505761232</v>
      </c>
      <c r="H3752" s="53">
        <v>0.04930776054065626</v>
      </c>
      <c r="I3752" s="53">
        <v>0.043583828381238296</v>
      </c>
      <c r="J3752" s="53">
        <v>0.04099770573572423</v>
      </c>
      <c r="K3752" s="53">
        <v>0.04804677039666827</v>
      </c>
      <c r="L3752" s="94">
        <v>0.0030355510406956227</v>
      </c>
      <c r="M3752" s="94">
        <v>0.001680811875593035</v>
      </c>
      <c r="N3752" s="94">
        <v>0.0023084921455501584</v>
      </c>
      <c r="O3752" s="2" t="s">
        <v>9316</v>
      </c>
      <c r="P3752" s="2">
        <v>7.0</v>
      </c>
      <c r="Q3752" s="2" t="s">
        <v>9318</v>
      </c>
    </row>
    <row r="3753">
      <c r="A3753" s="54">
        <v>46239.0</v>
      </c>
      <c r="B3753" s="2" t="s">
        <v>1876</v>
      </c>
      <c r="C3753" s="2" t="s">
        <v>303</v>
      </c>
      <c r="D3753" s="2">
        <v>0.0</v>
      </c>
      <c r="E3753" s="53">
        <v>0.0</v>
      </c>
      <c r="F3753" s="53">
        <v>0.0</v>
      </c>
      <c r="G3753" s="53">
        <v>0.0</v>
      </c>
      <c r="H3753" s="53">
        <v>0.0</v>
      </c>
      <c r="I3753" s="53">
        <v>0.0</v>
      </c>
      <c r="J3753" s="53">
        <v>0.0</v>
      </c>
      <c r="K3753" s="53">
        <v>0.0</v>
      </c>
      <c r="L3753" s="94">
        <v>0.0</v>
      </c>
      <c r="M3753" s="94">
        <v>0.0</v>
      </c>
      <c r="N3753" s="94">
        <v>0.0</v>
      </c>
      <c r="O3753" s="2" t="s">
        <v>9316</v>
      </c>
      <c r="P3753" s="2">
        <v>8.0</v>
      </c>
      <c r="Q3753" s="2" t="s">
        <v>9318</v>
      </c>
    </row>
    <row r="3754">
      <c r="A3754" s="54">
        <v>46239.0</v>
      </c>
      <c r="B3754" s="2" t="s">
        <v>687</v>
      </c>
      <c r="C3754" s="2" t="s">
        <v>303</v>
      </c>
      <c r="D3754" s="2">
        <v>0.0</v>
      </c>
      <c r="E3754" s="53">
        <v>0.0</v>
      </c>
      <c r="F3754" s="53">
        <v>0.0</v>
      </c>
      <c r="G3754" s="53">
        <v>0.0</v>
      </c>
      <c r="H3754" s="53">
        <v>0.0</v>
      </c>
      <c r="I3754" s="53">
        <v>0.0</v>
      </c>
      <c r="J3754" s="53">
        <v>0.00474851076594853</v>
      </c>
      <c r="K3754" s="53">
        <v>0.002374255382974265</v>
      </c>
      <c r="L3754" s="94">
        <v>0.0</v>
      </c>
      <c r="M3754" s="94">
        <v>2.25483544943291E-5</v>
      </c>
      <c r="N3754" s="94">
        <v>5.637088623582275E-6</v>
      </c>
      <c r="O3754" s="2" t="s">
        <v>9316</v>
      </c>
      <c r="P3754" s="2">
        <v>9.0</v>
      </c>
      <c r="Q3754" s="2" t="s">
        <v>9318</v>
      </c>
    </row>
    <row r="3755">
      <c r="A3755" s="54">
        <v>46239.0</v>
      </c>
      <c r="B3755" s="2" t="s">
        <v>301</v>
      </c>
      <c r="C3755" s="2" t="s">
        <v>303</v>
      </c>
      <c r="D3755" s="2">
        <v>0.0</v>
      </c>
      <c r="E3755" s="53">
        <v>0.006999999999999999</v>
      </c>
      <c r="F3755" s="53">
        <v>0.034</v>
      </c>
      <c r="G3755" s="53">
        <v>0.05</v>
      </c>
      <c r="H3755" s="53">
        <v>0.059000000000000004</v>
      </c>
      <c r="I3755" s="53">
        <v>0.067</v>
      </c>
      <c r="J3755" s="53">
        <v>0.028999999999999998</v>
      </c>
      <c r="K3755" s="53">
        <v>0.04</v>
      </c>
      <c r="L3755" s="94">
        <v>0.0025</v>
      </c>
      <c r="M3755" s="94">
        <v>9.0E-4</v>
      </c>
      <c r="N3755" s="94">
        <v>0.0016</v>
      </c>
      <c r="O3755" s="2" t="s">
        <v>9316</v>
      </c>
      <c r="P3755" s="2">
        <v>10.0</v>
      </c>
      <c r="Q3755" s="2" t="s">
        <v>9317</v>
      </c>
    </row>
    <row r="3756">
      <c r="A3756" s="54">
        <v>46239.0</v>
      </c>
      <c r="B3756" s="2" t="s">
        <v>450</v>
      </c>
      <c r="C3756" s="2" t="s">
        <v>303</v>
      </c>
      <c r="D3756" s="2">
        <v>0.0</v>
      </c>
      <c r="E3756" s="53">
        <v>0.0</v>
      </c>
      <c r="F3756" s="53">
        <v>0.0</v>
      </c>
      <c r="G3756" s="53">
        <v>0.0</v>
      </c>
      <c r="H3756" s="53">
        <v>0.0</v>
      </c>
      <c r="I3756" s="53">
        <v>0.0</v>
      </c>
      <c r="J3756" s="53">
        <v>0.0017095700837947898</v>
      </c>
      <c r="K3756" s="53">
        <v>8.547850418973949E-4</v>
      </c>
      <c r="L3756" s="94">
        <v>0.0</v>
      </c>
      <c r="M3756" s="94">
        <v>2.9226298714061246E-6</v>
      </c>
      <c r="N3756" s="94">
        <v>7.306574678515311E-7</v>
      </c>
      <c r="O3756" s="2" t="s">
        <v>9316</v>
      </c>
      <c r="P3756" s="2">
        <v>11.0</v>
      </c>
      <c r="Q3756" s="2" t="s">
        <v>9318</v>
      </c>
    </row>
    <row r="3757">
      <c r="A3757" s="54">
        <v>46239.0</v>
      </c>
      <c r="B3757" s="2" t="s">
        <v>1189</v>
      </c>
      <c r="C3757" s="2" t="s">
        <v>303</v>
      </c>
      <c r="D3757" s="2">
        <v>0.0</v>
      </c>
      <c r="E3757" s="53">
        <v>0.07821087764924371</v>
      </c>
      <c r="F3757" s="53">
        <v>0.0572340014222777</v>
      </c>
      <c r="G3757" s="53">
        <v>0.04608901625487263</v>
      </c>
      <c r="H3757" s="53">
        <v>0.04066378090757267</v>
      </c>
      <c r="I3757" s="53">
        <v>0.03613360399708075</v>
      </c>
      <c r="J3757" s="53">
        <v>0.02722877105075192</v>
      </c>
      <c r="K3757" s="53">
        <v>0.036658893652812274</v>
      </c>
      <c r="L3757" s="94">
        <v>0.002124197419341914</v>
      </c>
      <c r="M3757" s="94">
        <v>7.414059729342658E-4</v>
      </c>
      <c r="N3757" s="94">
        <v>0.0013438744838482001</v>
      </c>
      <c r="O3757" s="2" t="s">
        <v>9319</v>
      </c>
      <c r="P3757" s="2">
        <v>99.0</v>
      </c>
      <c r="Q3757" s="2" t="s">
        <v>9320</v>
      </c>
    </row>
    <row r="3758">
      <c r="A3758" s="54">
        <v>46240.0</v>
      </c>
      <c r="B3758" s="2" t="s">
        <v>194</v>
      </c>
      <c r="C3758" s="2" t="s">
        <v>148</v>
      </c>
      <c r="D3758" s="2">
        <v>0.0</v>
      </c>
      <c r="E3758" s="53">
        <v>0.366</v>
      </c>
      <c r="F3758" s="53">
        <v>0.266</v>
      </c>
      <c r="G3758" s="53">
        <v>0.221</v>
      </c>
      <c r="H3758" s="53">
        <v>0.197</v>
      </c>
      <c r="I3758" s="53">
        <v>0.173</v>
      </c>
      <c r="J3758" s="53">
        <v>0.146</v>
      </c>
      <c r="K3758" s="53">
        <v>0.184</v>
      </c>
      <c r="L3758" s="94">
        <v>0.0488</v>
      </c>
      <c r="M3758" s="94">
        <v>0.0213</v>
      </c>
      <c r="N3758" s="94">
        <v>0.0339</v>
      </c>
      <c r="O3758" s="2" t="s">
        <v>9316</v>
      </c>
      <c r="P3758" s="2">
        <v>1.0</v>
      </c>
      <c r="Q3758" s="2" t="s">
        <v>9317</v>
      </c>
    </row>
    <row r="3759">
      <c r="A3759" s="54">
        <v>46240.0</v>
      </c>
      <c r="B3759" s="2" t="s">
        <v>145</v>
      </c>
      <c r="C3759" s="2" t="s">
        <v>148</v>
      </c>
      <c r="D3759" s="2">
        <v>0.0</v>
      </c>
      <c r="E3759" s="53">
        <v>0.07</v>
      </c>
      <c r="F3759" s="53">
        <v>0.071</v>
      </c>
      <c r="G3759" s="53">
        <v>0.064</v>
      </c>
      <c r="H3759" s="53">
        <v>0.058</v>
      </c>
      <c r="I3759" s="53">
        <v>0.05</v>
      </c>
      <c r="J3759" s="53">
        <v>0.044</v>
      </c>
      <c r="K3759" s="53">
        <v>0.054</v>
      </c>
      <c r="L3759" s="94">
        <v>0.0041</v>
      </c>
      <c r="M3759" s="94">
        <v>0.0019</v>
      </c>
      <c r="N3759" s="94">
        <v>0.0029</v>
      </c>
      <c r="O3759" s="2" t="s">
        <v>9316</v>
      </c>
      <c r="P3759" s="2">
        <v>2.0</v>
      </c>
      <c r="Q3759" s="2" t="s">
        <v>9317</v>
      </c>
    </row>
    <row r="3760">
      <c r="A3760" s="54">
        <v>46240.0</v>
      </c>
      <c r="B3760" s="2" t="s">
        <v>1801</v>
      </c>
      <c r="C3760" s="2" t="s">
        <v>148</v>
      </c>
      <c r="D3760" s="2">
        <v>0.0</v>
      </c>
      <c r="E3760" s="53">
        <v>0.0</v>
      </c>
      <c r="F3760" s="53">
        <v>0.0</v>
      </c>
      <c r="G3760" s="53">
        <v>0.0</v>
      </c>
      <c r="H3760" s="53">
        <v>0.0</v>
      </c>
      <c r="I3760" s="53">
        <v>0.0</v>
      </c>
      <c r="J3760" s="53">
        <v>0.0</v>
      </c>
      <c r="K3760" s="53">
        <v>0.0</v>
      </c>
      <c r="L3760" s="94">
        <v>0.0</v>
      </c>
      <c r="M3760" s="94">
        <v>0.0</v>
      </c>
      <c r="N3760" s="94">
        <v>0.0</v>
      </c>
      <c r="O3760" s="2" t="s">
        <v>9316</v>
      </c>
      <c r="P3760" s="2">
        <v>3.0</v>
      </c>
      <c r="Q3760" s="2" t="s">
        <v>9318</v>
      </c>
    </row>
    <row r="3761">
      <c r="A3761" s="54">
        <v>46240.0</v>
      </c>
      <c r="B3761" s="2" t="s">
        <v>932</v>
      </c>
      <c r="C3761" s="2" t="s">
        <v>148</v>
      </c>
      <c r="D3761" s="2">
        <v>0.0</v>
      </c>
      <c r="E3761" s="53">
        <v>0.07847391047468465</v>
      </c>
      <c r="F3761" s="53">
        <v>0.059962985856337116</v>
      </c>
      <c r="G3761" s="53">
        <v>0.05060159220153342</v>
      </c>
      <c r="H3761" s="53">
        <v>0.04578322722307539</v>
      </c>
      <c r="I3761" s="53">
        <v>0.041113123731588784</v>
      </c>
      <c r="J3761" s="53">
        <v>0.0260971455210381</v>
      </c>
      <c r="K3761" s="53">
        <v>0.03834936886128576</v>
      </c>
      <c r="L3761" s="94">
        <v>0.0025605211333302883</v>
      </c>
      <c r="M3761" s="94">
        <v>6.81061004346239E-4</v>
      </c>
      <c r="N3761" s="94">
        <v>0.001470674092058954</v>
      </c>
      <c r="O3761" s="2" t="s">
        <v>9316</v>
      </c>
      <c r="P3761" s="2">
        <v>4.0</v>
      </c>
      <c r="Q3761" s="2" t="s">
        <v>9318</v>
      </c>
    </row>
    <row r="3762">
      <c r="A3762" s="54">
        <v>46240.0</v>
      </c>
      <c r="B3762" s="2" t="s">
        <v>515</v>
      </c>
      <c r="C3762" s="2" t="s">
        <v>148</v>
      </c>
      <c r="D3762" s="2">
        <v>0.0</v>
      </c>
      <c r="E3762" s="53">
        <v>0.0016125852998476427</v>
      </c>
      <c r="F3762" s="53">
        <v>0.008193964510618816</v>
      </c>
      <c r="G3762" s="53">
        <v>0.012348144295597779</v>
      </c>
      <c r="H3762" s="53">
        <v>0.014550793648291982</v>
      </c>
      <c r="I3762" s="53">
        <v>0.01658647713300582</v>
      </c>
      <c r="J3762" s="53">
        <v>0.006647154646530721</v>
      </c>
      <c r="K3762" s="53">
        <v>0.00949764947106425</v>
      </c>
      <c r="L3762" s="94">
        <v>1.5247666754490398E-4</v>
      </c>
      <c r="M3762" s="94">
        <v>4.4184664894894956E-5</v>
      </c>
      <c r="N3762" s="94">
        <v>9.020534547520703E-5</v>
      </c>
      <c r="O3762" s="2" t="s">
        <v>9316</v>
      </c>
      <c r="P3762" s="2">
        <v>5.0</v>
      </c>
      <c r="Q3762" s="2" t="s">
        <v>9318</v>
      </c>
    </row>
    <row r="3763">
      <c r="A3763" s="54">
        <v>46240.0</v>
      </c>
      <c r="B3763" s="2" t="s">
        <v>229</v>
      </c>
      <c r="C3763" s="2" t="s">
        <v>148</v>
      </c>
      <c r="D3763" s="2">
        <v>0.0</v>
      </c>
      <c r="E3763" s="53">
        <v>0.01533199449526448</v>
      </c>
      <c r="F3763" s="53">
        <v>0.0360094531848906</v>
      </c>
      <c r="G3763" s="53">
        <v>0.044595922861754275</v>
      </c>
      <c r="H3763" s="53">
        <v>0.04808692540406073</v>
      </c>
      <c r="I3763" s="53">
        <v>0.05032760613249211</v>
      </c>
      <c r="J3763" s="53">
        <v>0.089743704489237</v>
      </c>
      <c r="K3763" s="53">
        <v>0.06716981367549564</v>
      </c>
      <c r="L3763" s="94">
        <v>0.001988796335891538</v>
      </c>
      <c r="M3763" s="94">
        <v>0.008053932495451499</v>
      </c>
      <c r="N3763" s="94">
        <v>0.004511783869200801</v>
      </c>
      <c r="O3763" s="2" t="s">
        <v>9316</v>
      </c>
      <c r="P3763" s="2">
        <v>6.0</v>
      </c>
      <c r="Q3763" s="2" t="s">
        <v>9317</v>
      </c>
    </row>
    <row r="3764">
      <c r="A3764" s="54">
        <v>46240.0</v>
      </c>
      <c r="B3764" s="2" t="s">
        <v>178</v>
      </c>
      <c r="C3764" s="2" t="s">
        <v>148</v>
      </c>
      <c r="D3764" s="2">
        <v>0.0</v>
      </c>
      <c r="E3764" s="53">
        <v>0.004254911781377937</v>
      </c>
      <c r="F3764" s="53">
        <v>0.013207709887966643</v>
      </c>
      <c r="G3764" s="53">
        <v>0.016651097895451838</v>
      </c>
      <c r="H3764" s="53">
        <v>0.017790766690690404</v>
      </c>
      <c r="I3764" s="53">
        <v>0.018216668524543688</v>
      </c>
      <c r="J3764" s="53">
        <v>0.04067136392982353</v>
      </c>
      <c r="K3764" s="53">
        <v>0.028661230912637684</v>
      </c>
      <c r="L3764" s="94">
        <v>2.772590611239206E-4</v>
      </c>
      <c r="M3764" s="94">
        <v>0.0016541598439121508</v>
      </c>
      <c r="N3764" s="94">
        <v>8.21466157427538E-4</v>
      </c>
      <c r="O3764" s="2" t="s">
        <v>9316</v>
      </c>
      <c r="P3764" s="2">
        <v>7.0</v>
      </c>
      <c r="Q3764" s="2" t="s">
        <v>9318</v>
      </c>
    </row>
    <row r="3765">
      <c r="A3765" s="54">
        <v>46240.0</v>
      </c>
      <c r="B3765" s="2" t="s">
        <v>1876</v>
      </c>
      <c r="C3765" s="2" t="s">
        <v>148</v>
      </c>
      <c r="D3765" s="2">
        <v>0.0</v>
      </c>
      <c r="E3765" s="53">
        <v>0.0</v>
      </c>
      <c r="F3765" s="53">
        <v>0.0</v>
      </c>
      <c r="G3765" s="53">
        <v>0.0</v>
      </c>
      <c r="H3765" s="53">
        <v>0.0</v>
      </c>
      <c r="I3765" s="53">
        <v>0.0</v>
      </c>
      <c r="J3765" s="53">
        <v>0.0</v>
      </c>
      <c r="K3765" s="53">
        <v>0.0</v>
      </c>
      <c r="L3765" s="94">
        <v>0.0</v>
      </c>
      <c r="M3765" s="94">
        <v>0.0</v>
      </c>
      <c r="N3765" s="94">
        <v>0.0</v>
      </c>
      <c r="O3765" s="2" t="s">
        <v>9316</v>
      </c>
      <c r="P3765" s="2">
        <v>8.0</v>
      </c>
      <c r="Q3765" s="2" t="s">
        <v>9318</v>
      </c>
    </row>
    <row r="3766">
      <c r="A3766" s="54">
        <v>46240.0</v>
      </c>
      <c r="B3766" s="2" t="s">
        <v>687</v>
      </c>
      <c r="C3766" s="2" t="s">
        <v>148</v>
      </c>
      <c r="D3766" s="2">
        <v>0.0</v>
      </c>
      <c r="E3766" s="53">
        <v>0.009553584561830558</v>
      </c>
      <c r="F3766" s="53">
        <v>0.019944167200630445</v>
      </c>
      <c r="G3766" s="53">
        <v>0.02234341649005947</v>
      </c>
      <c r="H3766" s="53">
        <v>0.02270113627185769</v>
      </c>
      <c r="I3766" s="53">
        <v>0.022311465479527514</v>
      </c>
      <c r="J3766" s="53">
        <v>0.004712079936181182</v>
      </c>
      <c r="K3766" s="53">
        <v>0.013527748213120326</v>
      </c>
      <c r="L3766" s="94">
        <v>4.992282604482615E-4</v>
      </c>
      <c r="M3766" s="94">
        <v>2.2203697324961253E-5</v>
      </c>
      <c r="N3766" s="94">
        <v>1.8299997171758017E-4</v>
      </c>
      <c r="O3766" s="2" t="s">
        <v>9316</v>
      </c>
      <c r="P3766" s="2">
        <v>9.0</v>
      </c>
      <c r="Q3766" s="2" t="s">
        <v>9318</v>
      </c>
    </row>
    <row r="3767">
      <c r="A3767" s="54">
        <v>46240.0</v>
      </c>
      <c r="B3767" s="2" t="s">
        <v>301</v>
      </c>
      <c r="C3767" s="2" t="s">
        <v>148</v>
      </c>
      <c r="D3767" s="2">
        <v>0.0</v>
      </c>
      <c r="E3767" s="53">
        <v>0.153</v>
      </c>
      <c r="F3767" s="53">
        <v>0.095</v>
      </c>
      <c r="G3767" s="53">
        <v>0.081</v>
      </c>
      <c r="H3767" s="53">
        <v>0.07400000000000001</v>
      </c>
      <c r="I3767" s="53">
        <v>0.068</v>
      </c>
      <c r="J3767" s="53">
        <v>0.028999999999999998</v>
      </c>
      <c r="K3767" s="53">
        <v>0.055</v>
      </c>
      <c r="L3767" s="94">
        <v>0.0065</v>
      </c>
      <c r="M3767" s="94">
        <v>8.0E-4</v>
      </c>
      <c r="N3767" s="94">
        <v>0.003</v>
      </c>
      <c r="O3767" s="2" t="s">
        <v>9316</v>
      </c>
      <c r="P3767" s="2">
        <v>10.0</v>
      </c>
      <c r="Q3767" s="2" t="s">
        <v>9317</v>
      </c>
    </row>
    <row r="3768">
      <c r="A3768" s="54">
        <v>46240.0</v>
      </c>
      <c r="B3768" s="2" t="s">
        <v>450</v>
      </c>
      <c r="C3768" s="2" t="s">
        <v>148</v>
      </c>
      <c r="D3768" s="2">
        <v>0.0</v>
      </c>
      <c r="E3768" s="53">
        <v>0.0</v>
      </c>
      <c r="F3768" s="53">
        <v>0.0</v>
      </c>
      <c r="G3768" s="53">
        <v>0.0</v>
      </c>
      <c r="H3768" s="53">
        <v>0.0</v>
      </c>
      <c r="I3768" s="53">
        <v>0.0</v>
      </c>
      <c r="J3768" s="53">
        <v>0.001696454170244652</v>
      </c>
      <c r="K3768" s="53">
        <v>8.48227085122326E-4</v>
      </c>
      <c r="L3768" s="94">
        <v>0.0</v>
      </c>
      <c r="M3768" s="94">
        <v>2.8779567517404704E-6</v>
      </c>
      <c r="N3768" s="94">
        <v>7.194891879351176E-7</v>
      </c>
      <c r="O3768" s="2" t="s">
        <v>9316</v>
      </c>
      <c r="P3768" s="2">
        <v>11.0</v>
      </c>
      <c r="Q3768" s="2" t="s">
        <v>9318</v>
      </c>
    </row>
    <row r="3769">
      <c r="A3769" s="54">
        <v>46240.0</v>
      </c>
      <c r="B3769" s="2" t="s">
        <v>1189</v>
      </c>
      <c r="C3769" s="2" t="s">
        <v>148</v>
      </c>
      <c r="D3769" s="2">
        <v>0.0</v>
      </c>
      <c r="E3769" s="53">
        <v>0.10472833426221805</v>
      </c>
      <c r="F3769" s="53">
        <v>0.09259232810285639</v>
      </c>
      <c r="G3769" s="53">
        <v>0.07683144760398955</v>
      </c>
      <c r="H3769" s="53">
        <v>0.06660313837761785</v>
      </c>
      <c r="I3769" s="53">
        <v>0.05533406648354416</v>
      </c>
      <c r="J3769" s="53">
        <v>0.02701202998786322</v>
      </c>
      <c r="K3769" s="53">
        <v>0.05192173879592639</v>
      </c>
      <c r="L3769" s="94">
        <v>0.005903071340924592</v>
      </c>
      <c r="M3769" s="94">
        <v>7.29649764065222E-4</v>
      </c>
      <c r="N3769" s="94">
        <v>0.0026958669595924076</v>
      </c>
      <c r="O3769" s="2" t="s">
        <v>9319</v>
      </c>
      <c r="P3769" s="2">
        <v>99.0</v>
      </c>
      <c r="Q3769" s="2" t="s">
        <v>9320</v>
      </c>
    </row>
    <row r="3770">
      <c r="A3770" s="54">
        <v>46241.0</v>
      </c>
      <c r="B3770" s="2" t="s">
        <v>194</v>
      </c>
      <c r="C3770" s="2" t="s">
        <v>196</v>
      </c>
      <c r="D3770" s="2">
        <v>0.0</v>
      </c>
      <c r="E3770" s="53">
        <v>0.129</v>
      </c>
      <c r="F3770" s="53">
        <v>0.088</v>
      </c>
      <c r="G3770" s="53">
        <v>0.081</v>
      </c>
      <c r="H3770" s="53">
        <v>0.081</v>
      </c>
      <c r="I3770" s="53">
        <v>0.084</v>
      </c>
      <c r="J3770" s="53">
        <v>0.145</v>
      </c>
      <c r="K3770" s="53">
        <v>0.113</v>
      </c>
      <c r="L3770" s="94">
        <v>0.0066</v>
      </c>
      <c r="M3770" s="94">
        <v>0.021</v>
      </c>
      <c r="N3770" s="94">
        <v>0.0128</v>
      </c>
      <c r="O3770" s="2" t="s">
        <v>9316</v>
      </c>
      <c r="P3770" s="2">
        <v>1.0</v>
      </c>
      <c r="Q3770" s="2" t="s">
        <v>9317</v>
      </c>
    </row>
    <row r="3771">
      <c r="A3771" s="54">
        <v>46241.0</v>
      </c>
      <c r="B3771" s="2" t="s">
        <v>145</v>
      </c>
      <c r="C3771" s="2" t="s">
        <v>196</v>
      </c>
      <c r="D3771" s="2">
        <v>0.0</v>
      </c>
      <c r="E3771" s="53">
        <v>0.0</v>
      </c>
      <c r="F3771" s="53">
        <v>0.002</v>
      </c>
      <c r="G3771" s="53">
        <v>0.006</v>
      </c>
      <c r="H3771" s="53">
        <v>0.01</v>
      </c>
      <c r="I3771" s="53">
        <v>0.016</v>
      </c>
      <c r="J3771" s="53">
        <v>0.044</v>
      </c>
      <c r="K3771" s="53">
        <v>0.025</v>
      </c>
      <c r="L3771" s="94">
        <v>0.0</v>
      </c>
      <c r="M3771" s="94">
        <v>0.0019</v>
      </c>
      <c r="N3771" s="94">
        <v>6.0E-4</v>
      </c>
      <c r="O3771" s="2" t="s">
        <v>9316</v>
      </c>
      <c r="P3771" s="2">
        <v>2.0</v>
      </c>
      <c r="Q3771" s="2" t="s">
        <v>9317</v>
      </c>
    </row>
    <row r="3772">
      <c r="A3772" s="54">
        <v>46241.0</v>
      </c>
      <c r="B3772" s="2" t="s">
        <v>1801</v>
      </c>
      <c r="C3772" s="2" t="s">
        <v>196</v>
      </c>
      <c r="D3772" s="2">
        <v>0.0</v>
      </c>
      <c r="E3772" s="53">
        <v>0.0</v>
      </c>
      <c r="F3772" s="53">
        <v>0.0</v>
      </c>
      <c r="G3772" s="53">
        <v>0.0</v>
      </c>
      <c r="H3772" s="53">
        <v>0.0</v>
      </c>
      <c r="I3772" s="53">
        <v>0.0</v>
      </c>
      <c r="J3772" s="53">
        <v>0.0</v>
      </c>
      <c r="K3772" s="53">
        <v>0.0</v>
      </c>
      <c r="L3772" s="94">
        <v>0.0</v>
      </c>
      <c r="M3772" s="94">
        <v>0.0</v>
      </c>
      <c r="N3772" s="94">
        <v>0.0</v>
      </c>
      <c r="O3772" s="2" t="s">
        <v>9316</v>
      </c>
      <c r="P3772" s="2">
        <v>3.0</v>
      </c>
      <c r="Q3772" s="2" t="s">
        <v>9318</v>
      </c>
    </row>
    <row r="3773">
      <c r="A3773" s="54">
        <v>46241.0</v>
      </c>
      <c r="B3773" s="2" t="s">
        <v>932</v>
      </c>
      <c r="C3773" s="2" t="s">
        <v>196</v>
      </c>
      <c r="D3773" s="2">
        <v>0.0</v>
      </c>
      <c r="E3773" s="53">
        <v>1.675266537126173E-4</v>
      </c>
      <c r="F3773" s="53">
        <v>0.0026207415712811294</v>
      </c>
      <c r="G3773" s="53">
        <v>0.005664661877013868</v>
      </c>
      <c r="H3773" s="53">
        <v>0.007924885619734963</v>
      </c>
      <c r="I3773" s="53">
        <v>0.01062513641910621</v>
      </c>
      <c r="J3773" s="53">
        <v>0.02588947199841006</v>
      </c>
      <c r="K3773" s="53">
        <v>0.015777066937711963</v>
      </c>
      <c r="L3773" s="94">
        <v>3.208839418089428E-5</v>
      </c>
      <c r="M3773" s="94">
        <v>6.702647603564586E-4</v>
      </c>
      <c r="N3773" s="94">
        <v>2.489158411570439E-4</v>
      </c>
      <c r="O3773" s="2" t="s">
        <v>9316</v>
      </c>
      <c r="P3773" s="2">
        <v>4.0</v>
      </c>
      <c r="Q3773" s="2" t="s">
        <v>9318</v>
      </c>
    </row>
    <row r="3774">
      <c r="A3774" s="54">
        <v>46241.0</v>
      </c>
      <c r="B3774" s="2" t="s">
        <v>515</v>
      </c>
      <c r="C3774" s="2" t="s">
        <v>196</v>
      </c>
      <c r="D3774" s="2">
        <v>0.0</v>
      </c>
      <c r="E3774" s="53">
        <v>0.0</v>
      </c>
      <c r="F3774" s="53">
        <v>0.0</v>
      </c>
      <c r="G3774" s="53">
        <v>0.0</v>
      </c>
      <c r="H3774" s="53">
        <v>0.0</v>
      </c>
      <c r="I3774" s="53">
        <v>0.0</v>
      </c>
      <c r="J3774" s="53">
        <v>0.006596157318884013</v>
      </c>
      <c r="K3774" s="53">
        <v>0.0032980786594420065</v>
      </c>
      <c r="L3774" s="94">
        <v>0.0</v>
      </c>
      <c r="M3774" s="94">
        <v>4.350929137546713E-5</v>
      </c>
      <c r="N3774" s="94">
        <v>1.0877322843866782E-5</v>
      </c>
      <c r="O3774" s="2" t="s">
        <v>9316</v>
      </c>
      <c r="P3774" s="2">
        <v>5.0</v>
      </c>
      <c r="Q3774" s="2" t="s">
        <v>9318</v>
      </c>
    </row>
    <row r="3775">
      <c r="A3775" s="54">
        <v>46241.0</v>
      </c>
      <c r="B3775" s="2" t="s">
        <v>229</v>
      </c>
      <c r="C3775" s="2" t="s">
        <v>196</v>
      </c>
      <c r="D3775" s="2">
        <v>0.0</v>
      </c>
      <c r="E3775" s="53">
        <v>0.026770241614967168</v>
      </c>
      <c r="F3775" s="53">
        <v>0.04345734823317447</v>
      </c>
      <c r="G3775" s="53">
        <v>0.04904368414337287</v>
      </c>
      <c r="H3775" s="53">
        <v>0.05103321312251785</v>
      </c>
      <c r="I3775" s="53">
        <v>0.05195910399786698</v>
      </c>
      <c r="J3775" s="53">
        <v>0.08902955009139511</v>
      </c>
      <c r="K3775" s="53">
        <v>0.06903661711738399</v>
      </c>
      <c r="L3775" s="94">
        <v>0.002405282954354924</v>
      </c>
      <c r="M3775" s="94">
        <v>0.007926260789476232</v>
      </c>
      <c r="N3775" s="94">
        <v>0.0047660545030122755</v>
      </c>
      <c r="O3775" s="2" t="s">
        <v>9316</v>
      </c>
      <c r="P3775" s="2">
        <v>6.0</v>
      </c>
      <c r="Q3775" s="2" t="s">
        <v>9317</v>
      </c>
    </row>
    <row r="3776">
      <c r="A3776" s="54">
        <v>46241.0</v>
      </c>
      <c r="B3776" s="2" t="s">
        <v>178</v>
      </c>
      <c r="C3776" s="2" t="s">
        <v>196</v>
      </c>
      <c r="D3776" s="2">
        <v>0.0</v>
      </c>
      <c r="E3776" s="53">
        <v>0.006157776336198804</v>
      </c>
      <c r="F3776" s="53">
        <v>0.026596569718485105</v>
      </c>
      <c r="G3776" s="53">
        <v>0.038011806407099585</v>
      </c>
      <c r="H3776" s="53">
        <v>0.04336500990045721</v>
      </c>
      <c r="I3776" s="53">
        <v>0.047499383841006035</v>
      </c>
      <c r="J3776" s="53">
        <v>0.04034771299985557</v>
      </c>
      <c r="K3776" s="53">
        <v>0.039179759703477576</v>
      </c>
      <c r="L3776" s="94">
        <v>0.0014448974263308171</v>
      </c>
      <c r="M3776" s="94">
        <v>0.001627937944318714</v>
      </c>
      <c r="N3776" s="94">
        <v>0.0015350535704222452</v>
      </c>
      <c r="O3776" s="2" t="s">
        <v>9316</v>
      </c>
      <c r="P3776" s="2">
        <v>7.0</v>
      </c>
      <c r="Q3776" s="2" t="s">
        <v>9318</v>
      </c>
    </row>
    <row r="3777">
      <c r="A3777" s="54">
        <v>46241.0</v>
      </c>
      <c r="B3777" s="2" t="s">
        <v>1876</v>
      </c>
      <c r="C3777" s="2" t="s">
        <v>196</v>
      </c>
      <c r="D3777" s="2">
        <v>0.0</v>
      </c>
      <c r="E3777" s="53">
        <v>0.0</v>
      </c>
      <c r="F3777" s="53">
        <v>0.0</v>
      </c>
      <c r="G3777" s="53">
        <v>0.0</v>
      </c>
      <c r="H3777" s="53">
        <v>0.0</v>
      </c>
      <c r="I3777" s="53">
        <v>0.0</v>
      </c>
      <c r="J3777" s="53">
        <v>0.0</v>
      </c>
      <c r="K3777" s="53">
        <v>0.0</v>
      </c>
      <c r="L3777" s="94">
        <v>0.0</v>
      </c>
      <c r="M3777" s="94">
        <v>0.0</v>
      </c>
      <c r="N3777" s="94">
        <v>0.0</v>
      </c>
      <c r="O3777" s="2" t="s">
        <v>9316</v>
      </c>
      <c r="P3777" s="2">
        <v>8.0</v>
      </c>
      <c r="Q3777" s="2" t="s">
        <v>9318</v>
      </c>
    </row>
    <row r="3778">
      <c r="A3778" s="54">
        <v>46241.0</v>
      </c>
      <c r="B3778" s="2" t="s">
        <v>687</v>
      </c>
      <c r="C3778" s="2" t="s">
        <v>196</v>
      </c>
      <c r="D3778" s="2">
        <v>0.0</v>
      </c>
      <c r="E3778" s="53">
        <v>0.0</v>
      </c>
      <c r="F3778" s="53">
        <v>0.0</v>
      </c>
      <c r="G3778" s="53">
        <v>0.0</v>
      </c>
      <c r="H3778" s="53">
        <v>0.0</v>
      </c>
      <c r="I3778" s="53">
        <v>0.0</v>
      </c>
      <c r="J3778" s="53">
        <v>0.004675928605697494</v>
      </c>
      <c r="K3778" s="53">
        <v>0.002337964302848747</v>
      </c>
      <c r="L3778" s="94">
        <v>0.0</v>
      </c>
      <c r="M3778" s="94">
        <v>2.186430832558011E-5</v>
      </c>
      <c r="N3778" s="94">
        <v>5.466077081395028E-6</v>
      </c>
      <c r="O3778" s="2" t="s">
        <v>9316</v>
      </c>
      <c r="P3778" s="2">
        <v>9.0</v>
      </c>
      <c r="Q3778" s="2" t="s">
        <v>9318</v>
      </c>
    </row>
    <row r="3779">
      <c r="A3779" s="54">
        <v>46241.0</v>
      </c>
      <c r="B3779" s="2" t="s">
        <v>301</v>
      </c>
      <c r="C3779" s="2" t="s">
        <v>196</v>
      </c>
      <c r="D3779" s="2">
        <v>0.0</v>
      </c>
      <c r="E3779" s="53">
        <v>0.0</v>
      </c>
      <c r="F3779" s="53">
        <v>0.0</v>
      </c>
      <c r="G3779" s="53">
        <v>0.0</v>
      </c>
      <c r="H3779" s="53">
        <v>0.0</v>
      </c>
      <c r="I3779" s="53">
        <v>0.0</v>
      </c>
      <c r="J3779" s="53">
        <v>0.028999999999999998</v>
      </c>
      <c r="K3779" s="53">
        <v>0.013999999999999999</v>
      </c>
      <c r="L3779" s="94">
        <v>0.0</v>
      </c>
      <c r="M3779" s="94">
        <v>8.0E-4</v>
      </c>
      <c r="N3779" s="94">
        <v>2.0E-4</v>
      </c>
      <c r="O3779" s="2" t="s">
        <v>9316</v>
      </c>
      <c r="P3779" s="2">
        <v>10.0</v>
      </c>
      <c r="Q3779" s="2" t="s">
        <v>9317</v>
      </c>
    </row>
    <row r="3780">
      <c r="A3780" s="54">
        <v>46241.0</v>
      </c>
      <c r="B3780" s="2" t="s">
        <v>450</v>
      </c>
      <c r="C3780" s="2" t="s">
        <v>196</v>
      </c>
      <c r="D3780" s="2">
        <v>0.0</v>
      </c>
      <c r="E3780" s="53">
        <v>1.425337500955012E-4</v>
      </c>
      <c r="F3780" s="53">
        <v>0.0024360802240269205</v>
      </c>
      <c r="G3780" s="53">
        <v>0.0055004729621800025</v>
      </c>
      <c r="H3780" s="53">
        <v>0.007933876494939459</v>
      </c>
      <c r="I3780" s="53">
        <v>0.01107014535870805</v>
      </c>
      <c r="J3780" s="53">
        <v>0.0016834388826880813</v>
      </c>
      <c r="K3780" s="53">
        <v>0.003591955922434042</v>
      </c>
      <c r="L3780" s="94">
        <v>3.025520280767325E-5</v>
      </c>
      <c r="M3780" s="94">
        <v>2.8339664717460953E-6</v>
      </c>
      <c r="N3780" s="94">
        <v>1.2902147348708989E-5</v>
      </c>
      <c r="O3780" s="2" t="s">
        <v>9316</v>
      </c>
      <c r="P3780" s="2">
        <v>11.0</v>
      </c>
      <c r="Q3780" s="2" t="s">
        <v>9318</v>
      </c>
    </row>
    <row r="3781">
      <c r="A3781" s="54">
        <v>46241.0</v>
      </c>
      <c r="B3781" s="2" t="s">
        <v>1189</v>
      </c>
      <c r="C3781" s="2" t="s">
        <v>196</v>
      </c>
      <c r="D3781" s="2">
        <v>0.0</v>
      </c>
      <c r="E3781" s="53">
        <v>0.0</v>
      </c>
      <c r="F3781" s="53">
        <v>0.0</v>
      </c>
      <c r="G3781" s="53">
        <v>0.0</v>
      </c>
      <c r="H3781" s="53">
        <v>0.0</v>
      </c>
      <c r="I3781" s="53">
        <v>0.0</v>
      </c>
      <c r="J3781" s="53">
        <v>0.02679707607972826</v>
      </c>
      <c r="K3781" s="53">
        <v>0.01339853803986413</v>
      </c>
      <c r="L3781" s="94">
        <v>0.0</v>
      </c>
      <c r="M3781" s="94">
        <v>7.180832864227446E-4</v>
      </c>
      <c r="N3781" s="94">
        <v>1.7952082160568614E-4</v>
      </c>
      <c r="O3781" s="2" t="s">
        <v>9319</v>
      </c>
      <c r="P3781" s="2">
        <v>99.0</v>
      </c>
      <c r="Q3781" s="2" t="s">
        <v>9320</v>
      </c>
    </row>
    <row r="3782">
      <c r="A3782" s="54">
        <v>46242.0</v>
      </c>
      <c r="B3782" s="2" t="s">
        <v>194</v>
      </c>
      <c r="C3782" s="2" t="s">
        <v>288</v>
      </c>
      <c r="D3782" s="2">
        <v>1.0</v>
      </c>
      <c r="E3782" s="53">
        <v>0.298</v>
      </c>
      <c r="F3782" s="53">
        <v>0.244</v>
      </c>
      <c r="G3782" s="53">
        <v>0.231</v>
      </c>
      <c r="H3782" s="53">
        <v>0.224</v>
      </c>
      <c r="I3782" s="53">
        <v>0.217</v>
      </c>
      <c r="J3782" s="53">
        <v>0.144</v>
      </c>
      <c r="K3782" s="53">
        <v>0.187</v>
      </c>
      <c r="L3782" s="94">
        <v>0.5914</v>
      </c>
      <c r="M3782" s="94">
        <v>0.7327</v>
      </c>
      <c r="N3782" s="94">
        <v>0.661</v>
      </c>
      <c r="O3782" s="2" t="s">
        <v>9316</v>
      </c>
      <c r="P3782" s="2">
        <v>1.0</v>
      </c>
      <c r="Q3782" s="2" t="s">
        <v>9317</v>
      </c>
    </row>
    <row r="3783">
      <c r="A3783" s="54">
        <v>46242.0</v>
      </c>
      <c r="B3783" s="2" t="s">
        <v>145</v>
      </c>
      <c r="C3783" s="2" t="s">
        <v>288</v>
      </c>
      <c r="D3783" s="2">
        <v>0.0</v>
      </c>
      <c r="E3783" s="53">
        <v>0.094</v>
      </c>
      <c r="F3783" s="53">
        <v>0.09</v>
      </c>
      <c r="G3783" s="53">
        <v>0.088</v>
      </c>
      <c r="H3783" s="53">
        <v>0.088</v>
      </c>
      <c r="I3783" s="53">
        <v>0.089</v>
      </c>
      <c r="J3783" s="53">
        <v>0.044</v>
      </c>
      <c r="K3783" s="53">
        <v>0.066</v>
      </c>
      <c r="L3783" s="94">
        <v>0.0077</v>
      </c>
      <c r="M3783" s="94">
        <v>0.0019</v>
      </c>
      <c r="N3783" s="94">
        <v>0.0044</v>
      </c>
      <c r="O3783" s="2" t="s">
        <v>9316</v>
      </c>
      <c r="P3783" s="2">
        <v>2.0</v>
      </c>
      <c r="Q3783" s="2" t="s">
        <v>9317</v>
      </c>
    </row>
    <row r="3784">
      <c r="A3784" s="54">
        <v>46242.0</v>
      </c>
      <c r="B3784" s="2" t="s">
        <v>1801</v>
      </c>
      <c r="C3784" s="2" t="s">
        <v>288</v>
      </c>
      <c r="D3784" s="2">
        <v>0.0</v>
      </c>
      <c r="E3784" s="53">
        <v>0.0</v>
      </c>
      <c r="F3784" s="53">
        <v>0.0</v>
      </c>
      <c r="G3784" s="53">
        <v>0.0</v>
      </c>
      <c r="H3784" s="53">
        <v>0.0</v>
      </c>
      <c r="I3784" s="53">
        <v>0.0</v>
      </c>
      <c r="J3784" s="53">
        <v>0.0</v>
      </c>
      <c r="K3784" s="53">
        <v>0.0</v>
      </c>
      <c r="L3784" s="94">
        <v>0.0</v>
      </c>
      <c r="M3784" s="94">
        <v>0.0</v>
      </c>
      <c r="N3784" s="94">
        <v>0.0</v>
      </c>
      <c r="O3784" s="2" t="s">
        <v>9316</v>
      </c>
      <c r="P3784" s="2">
        <v>3.0</v>
      </c>
      <c r="Q3784" s="2" t="s">
        <v>9318</v>
      </c>
    </row>
    <row r="3785">
      <c r="A3785" s="54">
        <v>46242.0</v>
      </c>
      <c r="B3785" s="2" t="s">
        <v>932</v>
      </c>
      <c r="C3785" s="2" t="s">
        <v>288</v>
      </c>
      <c r="D3785" s="2">
        <v>0.0</v>
      </c>
      <c r="E3785" s="53">
        <v>6.348073109106617E-5</v>
      </c>
      <c r="F3785" s="53">
        <v>0.0016132556721517699</v>
      </c>
      <c r="G3785" s="53">
        <v>0.004099145437551722</v>
      </c>
      <c r="H3785" s="53">
        <v>0.006217739234894688</v>
      </c>
      <c r="I3785" s="53">
        <v>0.009038454632356623</v>
      </c>
      <c r="J3785" s="53">
        <v>0.02568350991591545</v>
      </c>
      <c r="K3785" s="53">
        <v>0.014891327676733587</v>
      </c>
      <c r="L3785" s="94">
        <v>1.6802993318201095E-5</v>
      </c>
      <c r="M3785" s="94">
        <v>6.596426816009273E-4</v>
      </c>
      <c r="N3785" s="94">
        <v>2.2175163997585173E-4</v>
      </c>
      <c r="O3785" s="2" t="s">
        <v>9316</v>
      </c>
      <c r="P3785" s="2">
        <v>4.0</v>
      </c>
      <c r="Q3785" s="2" t="s">
        <v>9318</v>
      </c>
    </row>
    <row r="3786">
      <c r="A3786" s="54">
        <v>46242.0</v>
      </c>
      <c r="B3786" s="2" t="s">
        <v>515</v>
      </c>
      <c r="C3786" s="2" t="s">
        <v>288</v>
      </c>
      <c r="D3786" s="2">
        <v>0.0</v>
      </c>
      <c r="E3786" s="53">
        <v>2.7219430910510974E-4</v>
      </c>
      <c r="F3786" s="53">
        <v>0.0033664506382175873</v>
      </c>
      <c r="G3786" s="53">
        <v>0.006824232436106646</v>
      </c>
      <c r="H3786" s="53">
        <v>0.009326651902338818</v>
      </c>
      <c r="I3786" s="53">
        <v>0.012330486490730994</v>
      </c>
      <c r="J3786" s="53">
        <v>0.006545551245475456</v>
      </c>
      <c r="K3786" s="53">
        <v>0.0066848918407910515</v>
      </c>
      <c r="L3786" s="94">
        <v>4.6570148342010045E-5</v>
      </c>
      <c r="M3786" s="94">
        <v>4.2844241107145295E-5</v>
      </c>
      <c r="N3786" s="94">
        <v>4.468777892307477E-5</v>
      </c>
      <c r="O3786" s="2" t="s">
        <v>9316</v>
      </c>
      <c r="P3786" s="2">
        <v>5.0</v>
      </c>
      <c r="Q3786" s="2" t="s">
        <v>9318</v>
      </c>
    </row>
    <row r="3787">
      <c r="A3787" s="54">
        <v>46242.0</v>
      </c>
      <c r="B3787" s="2" t="s">
        <v>229</v>
      </c>
      <c r="C3787" s="2" t="s">
        <v>288</v>
      </c>
      <c r="D3787" s="2">
        <v>0.0</v>
      </c>
      <c r="E3787" s="53">
        <v>0.12385382053315999</v>
      </c>
      <c r="F3787" s="53">
        <v>0.11555171170806018</v>
      </c>
      <c r="G3787" s="53">
        <v>0.11218617156595855</v>
      </c>
      <c r="H3787" s="53">
        <v>0.11023060327668162</v>
      </c>
      <c r="I3787" s="53">
        <v>0.10762203700183083</v>
      </c>
      <c r="J3787" s="53">
        <v>0.08832128104900183</v>
      </c>
      <c r="K3787" s="53">
        <v>0.1002537263074802</v>
      </c>
      <c r="L3787" s="94">
        <v>0.012585737090626686</v>
      </c>
      <c r="M3787" s="94">
        <v>0.00780064868613677</v>
      </c>
      <c r="N3787" s="94">
        <v>0.010050809638535147</v>
      </c>
      <c r="O3787" s="2" t="s">
        <v>9316</v>
      </c>
      <c r="P3787" s="2">
        <v>6.0</v>
      </c>
      <c r="Q3787" s="2" t="s">
        <v>9317</v>
      </c>
    </row>
    <row r="3788">
      <c r="A3788" s="54">
        <v>46242.0</v>
      </c>
      <c r="B3788" s="2" t="s">
        <v>178</v>
      </c>
      <c r="C3788" s="2" t="s">
        <v>288</v>
      </c>
      <c r="D3788" s="2">
        <v>0.0</v>
      </c>
      <c r="E3788" s="53">
        <v>0.017440820208547005</v>
      </c>
      <c r="F3788" s="53">
        <v>0.03511434954028285</v>
      </c>
      <c r="G3788" s="53">
        <v>0.04147743277642563</v>
      </c>
      <c r="H3788" s="53">
        <v>0.044199224054888755</v>
      </c>
      <c r="I3788" s="53">
        <v>0.04641925097651107</v>
      </c>
      <c r="J3788" s="53">
        <v>0.0400267292813056</v>
      </c>
      <c r="K3788" s="53">
        <v>0.040752081028865614</v>
      </c>
      <c r="L3788" s="94">
        <v>0.001720377429722907</v>
      </c>
      <c r="M3788" s="94">
        <v>0.0016021390569589272</v>
      </c>
      <c r="N3788" s="94">
        <v>0.0016607321081832287</v>
      </c>
      <c r="O3788" s="2" t="s">
        <v>9316</v>
      </c>
      <c r="P3788" s="2">
        <v>7.0</v>
      </c>
      <c r="Q3788" s="2" t="s">
        <v>9318</v>
      </c>
    </row>
    <row r="3789">
      <c r="A3789" s="54">
        <v>46242.0</v>
      </c>
      <c r="B3789" s="2" t="s">
        <v>1876</v>
      </c>
      <c r="C3789" s="2" t="s">
        <v>288</v>
      </c>
      <c r="D3789" s="2">
        <v>0.0</v>
      </c>
      <c r="E3789" s="53">
        <v>0.0</v>
      </c>
      <c r="F3789" s="53">
        <v>0.0</v>
      </c>
      <c r="G3789" s="53">
        <v>0.0</v>
      </c>
      <c r="H3789" s="53">
        <v>0.0</v>
      </c>
      <c r="I3789" s="53">
        <v>0.0</v>
      </c>
      <c r="J3789" s="53">
        <v>0.0</v>
      </c>
      <c r="K3789" s="53">
        <v>0.0</v>
      </c>
      <c r="L3789" s="94">
        <v>0.0</v>
      </c>
      <c r="M3789" s="94">
        <v>0.0</v>
      </c>
      <c r="N3789" s="94">
        <v>0.0</v>
      </c>
      <c r="O3789" s="2" t="s">
        <v>9316</v>
      </c>
      <c r="P3789" s="2">
        <v>8.0</v>
      </c>
      <c r="Q3789" s="2" t="s">
        <v>9318</v>
      </c>
    </row>
    <row r="3790">
      <c r="A3790" s="54">
        <v>46242.0</v>
      </c>
      <c r="B3790" s="2" t="s">
        <v>687</v>
      </c>
      <c r="C3790" s="2" t="s">
        <v>288</v>
      </c>
      <c r="D3790" s="2">
        <v>0.0</v>
      </c>
      <c r="E3790" s="53">
        <v>0.0</v>
      </c>
      <c r="F3790" s="53">
        <v>0.0</v>
      </c>
      <c r="G3790" s="53">
        <v>0.0</v>
      </c>
      <c r="H3790" s="53">
        <v>0.0</v>
      </c>
      <c r="I3790" s="53">
        <v>0.0</v>
      </c>
      <c r="J3790" s="53">
        <v>0.004640054630163944</v>
      </c>
      <c r="K3790" s="53">
        <v>0.002320027315081972</v>
      </c>
      <c r="L3790" s="94">
        <v>0.0</v>
      </c>
      <c r="M3790" s="94">
        <v>2.1530106970905853E-5</v>
      </c>
      <c r="N3790" s="94">
        <v>5.382526742726463E-6</v>
      </c>
      <c r="O3790" s="2" t="s">
        <v>9316</v>
      </c>
      <c r="P3790" s="2">
        <v>9.0</v>
      </c>
      <c r="Q3790" s="2" t="s">
        <v>9318</v>
      </c>
    </row>
    <row r="3791">
      <c r="A3791" s="54">
        <v>46242.0</v>
      </c>
      <c r="B3791" s="2" t="s">
        <v>301</v>
      </c>
      <c r="C3791" s="2" t="s">
        <v>288</v>
      </c>
      <c r="D3791" s="2">
        <v>0.0</v>
      </c>
      <c r="E3791" s="53">
        <v>0.0</v>
      </c>
      <c r="F3791" s="53">
        <v>0.0</v>
      </c>
      <c r="G3791" s="53">
        <v>0.0</v>
      </c>
      <c r="H3791" s="53">
        <v>0.0</v>
      </c>
      <c r="I3791" s="53">
        <v>0.0</v>
      </c>
      <c r="J3791" s="53">
        <v>0.028999999999999998</v>
      </c>
      <c r="K3791" s="53">
        <v>0.013999999999999999</v>
      </c>
      <c r="L3791" s="94">
        <v>0.0</v>
      </c>
      <c r="M3791" s="94">
        <v>8.0E-4</v>
      </c>
      <c r="N3791" s="94">
        <v>2.0E-4</v>
      </c>
      <c r="O3791" s="2" t="s">
        <v>9316</v>
      </c>
      <c r="P3791" s="2">
        <v>10.0</v>
      </c>
      <c r="Q3791" s="2" t="s">
        <v>9317</v>
      </c>
    </row>
    <row r="3792">
      <c r="A3792" s="54">
        <v>46242.0</v>
      </c>
      <c r="B3792" s="2" t="s">
        <v>450</v>
      </c>
      <c r="C3792" s="2" t="s">
        <v>288</v>
      </c>
      <c r="D3792" s="2">
        <v>0.0</v>
      </c>
      <c r="E3792" s="53">
        <v>0.0</v>
      </c>
      <c r="F3792" s="53">
        <v>0.0</v>
      </c>
      <c r="G3792" s="53">
        <v>0.0</v>
      </c>
      <c r="H3792" s="53">
        <v>0.0</v>
      </c>
      <c r="I3792" s="53">
        <v>0.0</v>
      </c>
      <c r="J3792" s="53">
        <v>0.001670523449117048</v>
      </c>
      <c r="K3792" s="53">
        <v>8.35261724558524E-4</v>
      </c>
      <c r="L3792" s="94">
        <v>0.0</v>
      </c>
      <c r="M3792" s="94">
        <v>2.790648594049918E-6</v>
      </c>
      <c r="N3792" s="94">
        <v>6.976621485124795E-7</v>
      </c>
      <c r="O3792" s="2" t="s">
        <v>9316</v>
      </c>
      <c r="P3792" s="2">
        <v>11.0</v>
      </c>
      <c r="Q3792" s="2" t="s">
        <v>9318</v>
      </c>
    </row>
    <row r="3793">
      <c r="A3793" s="54">
        <v>46242.0</v>
      </c>
      <c r="B3793" s="2" t="s">
        <v>1189</v>
      </c>
      <c r="C3793" s="2" t="s">
        <v>288</v>
      </c>
      <c r="D3793" s="2">
        <v>0.0</v>
      </c>
      <c r="E3793" s="53">
        <v>0.05661355737775434</v>
      </c>
      <c r="F3793" s="53">
        <v>0.049160139862880974</v>
      </c>
      <c r="G3793" s="53">
        <v>0.04241728024911337</v>
      </c>
      <c r="H3793" s="53">
        <v>0.038853067732036756</v>
      </c>
      <c r="I3793" s="53">
        <v>0.03572861965759357</v>
      </c>
      <c r="J3793" s="53">
        <v>0.02658389360947603</v>
      </c>
      <c r="K3793" s="53">
        <v>0.034500586929294697</v>
      </c>
      <c r="L3793" s="94">
        <v>0.0017992256637318232</v>
      </c>
      <c r="M3793" s="94">
        <v>7.067033994399405E-4</v>
      </c>
      <c r="N3793" s="94">
        <v>0.0011902904984658202</v>
      </c>
      <c r="O3793" s="2" t="s">
        <v>9319</v>
      </c>
      <c r="P3793" s="2">
        <v>99.0</v>
      </c>
      <c r="Q3793" s="2" t="s">
        <v>9320</v>
      </c>
    </row>
    <row r="3794">
      <c r="A3794" s="54">
        <v>46243.0</v>
      </c>
      <c r="B3794" s="2" t="s">
        <v>194</v>
      </c>
      <c r="C3794" s="2" t="s">
        <v>256</v>
      </c>
      <c r="D3794" s="2">
        <v>0.0</v>
      </c>
      <c r="E3794" s="53">
        <v>0.204</v>
      </c>
      <c r="F3794" s="53">
        <v>0.155</v>
      </c>
      <c r="G3794" s="53">
        <v>0.127</v>
      </c>
      <c r="H3794" s="53">
        <v>0.113</v>
      </c>
      <c r="I3794" s="53">
        <v>0.099</v>
      </c>
      <c r="J3794" s="53">
        <v>0.15</v>
      </c>
      <c r="K3794" s="53">
        <v>0.139</v>
      </c>
      <c r="L3794" s="94">
        <v>0.0161</v>
      </c>
      <c r="M3794" s="94">
        <v>0.0225</v>
      </c>
      <c r="N3794" s="94">
        <v>0.0193</v>
      </c>
      <c r="O3794" s="2" t="s">
        <v>9316</v>
      </c>
      <c r="P3794" s="2">
        <v>1.0</v>
      </c>
      <c r="Q3794" s="2" t="s">
        <v>9317</v>
      </c>
    </row>
    <row r="3795">
      <c r="A3795" s="54">
        <v>46243.0</v>
      </c>
      <c r="B3795" s="2" t="s">
        <v>145</v>
      </c>
      <c r="C3795" s="2" t="s">
        <v>256</v>
      </c>
      <c r="D3795" s="2">
        <v>0.0</v>
      </c>
      <c r="E3795" s="53">
        <v>0.0</v>
      </c>
      <c r="F3795" s="53">
        <v>0.0</v>
      </c>
      <c r="G3795" s="53">
        <v>0.0</v>
      </c>
      <c r="H3795" s="53">
        <v>0.0</v>
      </c>
      <c r="I3795" s="53">
        <v>0.0</v>
      </c>
      <c r="J3795" s="53">
        <v>0.043</v>
      </c>
      <c r="K3795" s="53">
        <v>0.022</v>
      </c>
      <c r="L3795" s="94">
        <v>0.0</v>
      </c>
      <c r="M3795" s="94">
        <v>0.0018</v>
      </c>
      <c r="N3795" s="94">
        <v>5.0E-4</v>
      </c>
      <c r="O3795" s="2" t="s">
        <v>9316</v>
      </c>
      <c r="P3795" s="2">
        <v>2.0</v>
      </c>
      <c r="Q3795" s="2" t="s">
        <v>9317</v>
      </c>
    </row>
    <row r="3796">
      <c r="A3796" s="54">
        <v>46243.0</v>
      </c>
      <c r="B3796" s="2" t="s">
        <v>1801</v>
      </c>
      <c r="C3796" s="2" t="s">
        <v>256</v>
      </c>
      <c r="D3796" s="2">
        <v>0.0</v>
      </c>
      <c r="E3796" s="53">
        <v>0.0</v>
      </c>
      <c r="F3796" s="53">
        <v>0.0</v>
      </c>
      <c r="G3796" s="53">
        <v>0.0</v>
      </c>
      <c r="H3796" s="53">
        <v>0.0</v>
      </c>
      <c r="I3796" s="53">
        <v>0.0</v>
      </c>
      <c r="J3796" s="53">
        <v>0.0</v>
      </c>
      <c r="K3796" s="53">
        <v>0.0</v>
      </c>
      <c r="L3796" s="94">
        <v>0.0</v>
      </c>
      <c r="M3796" s="94">
        <v>0.0</v>
      </c>
      <c r="N3796" s="94">
        <v>0.0</v>
      </c>
      <c r="O3796" s="2" t="s">
        <v>9316</v>
      </c>
      <c r="P3796" s="2">
        <v>3.0</v>
      </c>
      <c r="Q3796" s="2" t="s">
        <v>9318</v>
      </c>
    </row>
    <row r="3797">
      <c r="A3797" s="54">
        <v>46243.0</v>
      </c>
      <c r="B3797" s="2" t="s">
        <v>932</v>
      </c>
      <c r="C3797" s="2" t="s">
        <v>256</v>
      </c>
      <c r="D3797" s="2">
        <v>0.0</v>
      </c>
      <c r="E3797" s="53">
        <v>0.0</v>
      </c>
      <c r="F3797" s="53">
        <v>0.0</v>
      </c>
      <c r="G3797" s="53">
        <v>0.0</v>
      </c>
      <c r="H3797" s="53">
        <v>0.0</v>
      </c>
      <c r="I3797" s="53">
        <v>0.0</v>
      </c>
      <c r="J3797" s="53">
        <v>0.02547924423756878</v>
      </c>
      <c r="K3797" s="53">
        <v>0.01273962211878439</v>
      </c>
      <c r="L3797" s="94">
        <v>0.0</v>
      </c>
      <c r="M3797" s="94">
        <v>6.491918869176818E-4</v>
      </c>
      <c r="N3797" s="94">
        <v>1.6229797172942045E-4</v>
      </c>
      <c r="O3797" s="2" t="s">
        <v>9316</v>
      </c>
      <c r="P3797" s="2">
        <v>4.0</v>
      </c>
      <c r="Q3797" s="2" t="s">
        <v>9318</v>
      </c>
    </row>
    <row r="3798">
      <c r="A3798" s="54">
        <v>46243.0</v>
      </c>
      <c r="B3798" s="2" t="s">
        <v>515</v>
      </c>
      <c r="C3798" s="2" t="s">
        <v>256</v>
      </c>
      <c r="D3798" s="2">
        <v>0.0</v>
      </c>
      <c r="E3798" s="53">
        <v>0.01824432001222416</v>
      </c>
      <c r="F3798" s="53">
        <v>0.027561101534782074</v>
      </c>
      <c r="G3798" s="53">
        <v>0.027720646677712766</v>
      </c>
      <c r="H3798" s="53">
        <v>0.02668627321464119</v>
      </c>
      <c r="I3798" s="53">
        <v>0.02485163606883587</v>
      </c>
      <c r="J3798" s="53">
        <v>0.006495333424581511</v>
      </c>
      <c r="K3798" s="53">
        <v>0.01710799005114714</v>
      </c>
      <c r="L3798" s="94">
        <v>7.684342522305878E-4</v>
      </c>
      <c r="M3798" s="94">
        <v>4.218935629648578E-5</v>
      </c>
      <c r="N3798" s="94">
        <v>2.926833235901495E-4</v>
      </c>
      <c r="O3798" s="2" t="s">
        <v>9316</v>
      </c>
      <c r="P3798" s="2">
        <v>5.0</v>
      </c>
      <c r="Q3798" s="2" t="s">
        <v>9318</v>
      </c>
    </row>
    <row r="3799">
      <c r="A3799" s="54">
        <v>46243.0</v>
      </c>
      <c r="B3799" s="2" t="s">
        <v>229</v>
      </c>
      <c r="C3799" s="2" t="s">
        <v>256</v>
      </c>
      <c r="D3799" s="2">
        <v>1.0</v>
      </c>
      <c r="E3799" s="53">
        <v>0.06971634832412703</v>
      </c>
      <c r="F3799" s="53">
        <v>0.08069362613427504</v>
      </c>
      <c r="G3799" s="53">
        <v>0.07752514201565065</v>
      </c>
      <c r="H3799" s="53">
        <v>0.07314461426247852</v>
      </c>
      <c r="I3799" s="53">
        <v>0.06662079063521813</v>
      </c>
      <c r="J3799" s="53">
        <v>0.087618845655826</v>
      </c>
      <c r="K3799" s="53">
        <v>0.08257199383573832</v>
      </c>
      <c r="L3799" s="94">
        <v>0.8509598636132455</v>
      </c>
      <c r="M3799" s="94">
        <v>0.8324393708024075</v>
      </c>
      <c r="N3799" s="94">
        <v>0.8416741464945325</v>
      </c>
      <c r="O3799" s="2" t="s">
        <v>9316</v>
      </c>
      <c r="P3799" s="2">
        <v>6.0</v>
      </c>
      <c r="Q3799" s="2" t="s">
        <v>9317</v>
      </c>
    </row>
    <row r="3800">
      <c r="A3800" s="54">
        <v>46243.0</v>
      </c>
      <c r="B3800" s="2" t="s">
        <v>178</v>
      </c>
      <c r="C3800" s="2" t="s">
        <v>256</v>
      </c>
      <c r="D3800" s="2">
        <v>0.0</v>
      </c>
      <c r="E3800" s="53">
        <v>4.593649845427637E-5</v>
      </c>
      <c r="F3800" s="53">
        <v>0.001371570302745877</v>
      </c>
      <c r="G3800" s="53">
        <v>0.003672688093678791</v>
      </c>
      <c r="H3800" s="53">
        <v>0.005713719116832313</v>
      </c>
      <c r="I3800" s="53">
        <v>0.008509901407716644</v>
      </c>
      <c r="J3800" s="53">
        <v>0.039708389341187915</v>
      </c>
      <c r="K3800" s="53">
        <v>0.021690538717433355</v>
      </c>
      <c r="L3800" s="94">
        <v>1.3488637833449953E-5</v>
      </c>
      <c r="M3800" s="94">
        <v>0.001576756184071366</v>
      </c>
      <c r="N3800" s="94">
        <v>4.704794698524754E-4</v>
      </c>
      <c r="O3800" s="2" t="s">
        <v>9316</v>
      </c>
      <c r="P3800" s="2">
        <v>7.0</v>
      </c>
      <c r="Q3800" s="2" t="s">
        <v>9318</v>
      </c>
    </row>
    <row r="3801">
      <c r="A3801" s="54">
        <v>46243.0</v>
      </c>
      <c r="B3801" s="2" t="s">
        <v>1876</v>
      </c>
      <c r="C3801" s="2" t="s">
        <v>256</v>
      </c>
      <c r="D3801" s="2">
        <v>0.0</v>
      </c>
      <c r="E3801" s="53">
        <v>0.0</v>
      </c>
      <c r="F3801" s="53">
        <v>0.0</v>
      </c>
      <c r="G3801" s="53">
        <v>0.0</v>
      </c>
      <c r="H3801" s="53">
        <v>0.0</v>
      </c>
      <c r="I3801" s="53">
        <v>0.0</v>
      </c>
      <c r="J3801" s="53">
        <v>0.0</v>
      </c>
      <c r="K3801" s="53">
        <v>0.0</v>
      </c>
      <c r="L3801" s="94">
        <v>0.0</v>
      </c>
      <c r="M3801" s="94">
        <v>0.0</v>
      </c>
      <c r="N3801" s="94">
        <v>0.0</v>
      </c>
      <c r="O3801" s="2" t="s">
        <v>9316</v>
      </c>
      <c r="P3801" s="2">
        <v>8.0</v>
      </c>
      <c r="Q3801" s="2" t="s">
        <v>9318</v>
      </c>
    </row>
    <row r="3802">
      <c r="A3802" s="54">
        <v>46243.0</v>
      </c>
      <c r="B3802" s="2" t="s">
        <v>687</v>
      </c>
      <c r="C3802" s="2" t="s">
        <v>256</v>
      </c>
      <c r="D3802" s="2">
        <v>0.0</v>
      </c>
      <c r="E3802" s="53">
        <v>0.0</v>
      </c>
      <c r="F3802" s="53">
        <v>0.0</v>
      </c>
      <c r="G3802" s="53">
        <v>0.0</v>
      </c>
      <c r="H3802" s="53">
        <v>0.0</v>
      </c>
      <c r="I3802" s="53">
        <v>0.0</v>
      </c>
      <c r="J3802" s="53">
        <v>0.004604455881698448</v>
      </c>
      <c r="K3802" s="53">
        <v>0.002302227940849224</v>
      </c>
      <c r="L3802" s="94">
        <v>0.0</v>
      </c>
      <c r="M3802" s="94">
        <v>2.1201013966507434E-5</v>
      </c>
      <c r="N3802" s="94">
        <v>5.3002534916268584E-6</v>
      </c>
      <c r="O3802" s="2" t="s">
        <v>9316</v>
      </c>
      <c r="P3802" s="2">
        <v>9.0</v>
      </c>
      <c r="Q3802" s="2" t="s">
        <v>9318</v>
      </c>
    </row>
    <row r="3803">
      <c r="A3803" s="54">
        <v>46243.0</v>
      </c>
      <c r="B3803" s="2" t="s">
        <v>301</v>
      </c>
      <c r="C3803" s="2" t="s">
        <v>256</v>
      </c>
      <c r="D3803" s="2">
        <v>0.0</v>
      </c>
      <c r="E3803" s="53">
        <v>0.0</v>
      </c>
      <c r="F3803" s="53">
        <v>0.002</v>
      </c>
      <c r="G3803" s="53">
        <v>0.004</v>
      </c>
      <c r="H3803" s="53">
        <v>0.006999999999999999</v>
      </c>
      <c r="I3803" s="53">
        <v>0.01</v>
      </c>
      <c r="J3803" s="53">
        <v>0.027999999999999997</v>
      </c>
      <c r="K3803" s="53">
        <v>0.016</v>
      </c>
      <c r="L3803" s="94">
        <v>0.0</v>
      </c>
      <c r="M3803" s="94">
        <v>8.0E-4</v>
      </c>
      <c r="N3803" s="94">
        <v>3.0E-4</v>
      </c>
      <c r="O3803" s="2" t="s">
        <v>9316</v>
      </c>
      <c r="P3803" s="2">
        <v>10.0</v>
      </c>
      <c r="Q3803" s="2" t="s">
        <v>9317</v>
      </c>
    </row>
    <row r="3804">
      <c r="A3804" s="54">
        <v>46243.0</v>
      </c>
      <c r="B3804" s="2" t="s">
        <v>450</v>
      </c>
      <c r="C3804" s="2" t="s">
        <v>256</v>
      </c>
      <c r="D3804" s="2">
        <v>0.0</v>
      </c>
      <c r="E3804" s="53">
        <v>2.3154676015342348E-4</v>
      </c>
      <c r="F3804" s="53">
        <v>0.003104931938535801</v>
      </c>
      <c r="G3804" s="53">
        <v>0.006466069474260299</v>
      </c>
      <c r="H3804" s="53">
        <v>0.008957064154914682</v>
      </c>
      <c r="I3804" s="53">
        <v>0.0120025490560538</v>
      </c>
      <c r="J3804" s="53">
        <v>0.0016577071034464084</v>
      </c>
      <c r="K3804" s="53">
        <v>0.004061888288853354</v>
      </c>
      <c r="L3804" s="94">
        <v>4.1810054445960864E-5</v>
      </c>
      <c r="M3804" s="94">
        <v>2.7479928408166813E-6</v>
      </c>
      <c r="N3804" s="94">
        <v>1.649893647112403E-5</v>
      </c>
      <c r="O3804" s="2" t="s">
        <v>9316</v>
      </c>
      <c r="P3804" s="2">
        <v>11.0</v>
      </c>
      <c r="Q3804" s="2" t="s">
        <v>9318</v>
      </c>
    </row>
    <row r="3805">
      <c r="A3805" s="54">
        <v>46243.0</v>
      </c>
      <c r="B3805" s="2" t="s">
        <v>1189</v>
      </c>
      <c r="C3805" s="2" t="s">
        <v>256</v>
      </c>
      <c r="D3805" s="2">
        <v>0.0</v>
      </c>
      <c r="E3805" s="53">
        <v>0.0</v>
      </c>
      <c r="F3805" s="53">
        <v>0.0</v>
      </c>
      <c r="G3805" s="53">
        <v>0.0</v>
      </c>
      <c r="H3805" s="53">
        <v>0.0</v>
      </c>
      <c r="I3805" s="53">
        <v>0.0</v>
      </c>
      <c r="J3805" s="53">
        <v>0.026372467014006282</v>
      </c>
      <c r="K3805" s="53">
        <v>0.013186233507003141</v>
      </c>
      <c r="L3805" s="94">
        <v>0.0</v>
      </c>
      <c r="M3805" s="94">
        <v>6.955070164048494E-4</v>
      </c>
      <c r="N3805" s="94">
        <v>1.7387675410121236E-4</v>
      </c>
      <c r="O3805" s="2" t="s">
        <v>9319</v>
      </c>
      <c r="P3805" s="2">
        <v>99.0</v>
      </c>
      <c r="Q3805" s="2" t="s">
        <v>9320</v>
      </c>
    </row>
    <row r="3806">
      <c r="A3806" s="54">
        <v>46244.0</v>
      </c>
      <c r="B3806" s="2" t="s">
        <v>194</v>
      </c>
      <c r="C3806" s="2" t="s">
        <v>180</v>
      </c>
      <c r="D3806" s="2">
        <v>0.0</v>
      </c>
      <c r="E3806" s="53">
        <v>0.126</v>
      </c>
      <c r="F3806" s="53">
        <v>0.103</v>
      </c>
      <c r="G3806" s="53">
        <v>0.087</v>
      </c>
      <c r="H3806" s="53">
        <v>0.078</v>
      </c>
      <c r="I3806" s="53">
        <v>0.071</v>
      </c>
      <c r="J3806" s="53">
        <v>0.149</v>
      </c>
      <c r="K3806" s="53">
        <v>0.118</v>
      </c>
      <c r="L3806" s="94">
        <v>0.0076</v>
      </c>
      <c r="M3806" s="94">
        <v>0.0222</v>
      </c>
      <c r="N3806" s="94">
        <v>0.0139</v>
      </c>
      <c r="O3806" s="2" t="s">
        <v>9316</v>
      </c>
      <c r="P3806" s="2">
        <v>1.0</v>
      </c>
      <c r="Q3806" s="2" t="s">
        <v>9317</v>
      </c>
    </row>
    <row r="3807">
      <c r="A3807" s="54">
        <v>46244.0</v>
      </c>
      <c r="B3807" s="2" t="s">
        <v>145</v>
      </c>
      <c r="C3807" s="2" t="s">
        <v>180</v>
      </c>
      <c r="D3807" s="2">
        <v>0.0</v>
      </c>
      <c r="E3807" s="53">
        <v>0.074</v>
      </c>
      <c r="F3807" s="53">
        <v>0.084</v>
      </c>
      <c r="G3807" s="53">
        <v>0.082</v>
      </c>
      <c r="H3807" s="53">
        <v>0.08</v>
      </c>
      <c r="I3807" s="53">
        <v>0.076</v>
      </c>
      <c r="J3807" s="53">
        <v>0.043</v>
      </c>
      <c r="K3807" s="53">
        <v>0.063</v>
      </c>
      <c r="L3807" s="94">
        <v>0.0067</v>
      </c>
      <c r="M3807" s="94">
        <v>0.0018</v>
      </c>
      <c r="N3807" s="94">
        <v>0.004</v>
      </c>
      <c r="O3807" s="2" t="s">
        <v>9316</v>
      </c>
      <c r="P3807" s="2">
        <v>2.0</v>
      </c>
      <c r="Q3807" s="2" t="s">
        <v>9317</v>
      </c>
    </row>
    <row r="3808">
      <c r="A3808" s="54">
        <v>46244.0</v>
      </c>
      <c r="B3808" s="2" t="s">
        <v>1801</v>
      </c>
      <c r="C3808" s="2" t="s">
        <v>180</v>
      </c>
      <c r="D3808" s="2">
        <v>0.0</v>
      </c>
      <c r="E3808" s="53">
        <v>0.0</v>
      </c>
      <c r="F3808" s="53">
        <v>0.0</v>
      </c>
      <c r="G3808" s="53">
        <v>0.0</v>
      </c>
      <c r="H3808" s="53">
        <v>0.0</v>
      </c>
      <c r="I3808" s="53">
        <v>0.0</v>
      </c>
      <c r="J3808" s="53">
        <v>0.0</v>
      </c>
      <c r="K3808" s="53">
        <v>0.0</v>
      </c>
      <c r="L3808" s="94">
        <v>0.0</v>
      </c>
      <c r="M3808" s="94">
        <v>0.0</v>
      </c>
      <c r="N3808" s="94">
        <v>0.0</v>
      </c>
      <c r="O3808" s="2" t="s">
        <v>9316</v>
      </c>
      <c r="P3808" s="2">
        <v>3.0</v>
      </c>
      <c r="Q3808" s="2" t="s">
        <v>9318</v>
      </c>
    </row>
    <row r="3809">
      <c r="A3809" s="54">
        <v>46244.0</v>
      </c>
      <c r="B3809" s="2" t="s">
        <v>932</v>
      </c>
      <c r="C3809" s="2" t="s">
        <v>180</v>
      </c>
      <c r="D3809" s="2">
        <v>0.0</v>
      </c>
      <c r="E3809" s="53">
        <v>4.593649845427637E-5</v>
      </c>
      <c r="F3809" s="53">
        <v>0.001371570302745877</v>
      </c>
      <c r="G3809" s="53">
        <v>0.003672688093678791</v>
      </c>
      <c r="H3809" s="53">
        <v>0.005713719116832313</v>
      </c>
      <c r="I3809" s="53">
        <v>0.008509901407716644</v>
      </c>
      <c r="J3809" s="53">
        <v>0.02527666007425778</v>
      </c>
      <c r="K3809" s="53">
        <v>0.014474674083968285</v>
      </c>
      <c r="L3809" s="94">
        <v>1.3488637833449953E-5</v>
      </c>
      <c r="M3809" s="94">
        <v>6.389095445095773E-4</v>
      </c>
      <c r="N3809" s="94">
        <v>2.0951618983710313E-4</v>
      </c>
      <c r="O3809" s="2" t="s">
        <v>9316</v>
      </c>
      <c r="P3809" s="2">
        <v>4.0</v>
      </c>
      <c r="Q3809" s="2" t="s">
        <v>9318</v>
      </c>
    </row>
    <row r="3810">
      <c r="A3810" s="54">
        <v>46244.0</v>
      </c>
      <c r="B3810" s="2" t="s">
        <v>515</v>
      </c>
      <c r="C3810" s="2" t="s">
        <v>180</v>
      </c>
      <c r="D3810" s="2">
        <v>0.0</v>
      </c>
      <c r="E3810" s="53">
        <v>0.0</v>
      </c>
      <c r="F3810" s="53">
        <v>0.0</v>
      </c>
      <c r="G3810" s="53">
        <v>0.0</v>
      </c>
      <c r="H3810" s="53">
        <v>0.0</v>
      </c>
      <c r="I3810" s="53">
        <v>0.0</v>
      </c>
      <c r="J3810" s="53">
        <v>0.006445500877508022</v>
      </c>
      <c r="K3810" s="53">
        <v>0.003222750438754011</v>
      </c>
      <c r="L3810" s="94">
        <v>0.0</v>
      </c>
      <c r="M3810" s="94">
        <v>4.154448156195668E-5</v>
      </c>
      <c r="N3810" s="94">
        <v>1.038612039048917E-5</v>
      </c>
      <c r="O3810" s="2" t="s">
        <v>9316</v>
      </c>
      <c r="P3810" s="2">
        <v>5.0</v>
      </c>
      <c r="Q3810" s="2" t="s">
        <v>9318</v>
      </c>
    </row>
    <row r="3811">
      <c r="A3811" s="54">
        <v>46244.0</v>
      </c>
      <c r="B3811" s="2" t="s">
        <v>229</v>
      </c>
      <c r="C3811" s="2" t="s">
        <v>180</v>
      </c>
      <c r="D3811" s="2">
        <v>0.0</v>
      </c>
      <c r="E3811" s="53">
        <v>0.04039424620182553</v>
      </c>
      <c r="F3811" s="53">
        <v>0.06830858489189809</v>
      </c>
      <c r="G3811" s="53">
        <v>0.07817060116809414</v>
      </c>
      <c r="H3811" s="53">
        <v>0.08285429521489489</v>
      </c>
      <c r="I3811" s="53">
        <v>0.08740307150959602</v>
      </c>
      <c r="J3811" s="53">
        <v>0.09487314138964544</v>
      </c>
      <c r="K3811" s="53">
        <v>0.08652187127886979</v>
      </c>
      <c r="L3811" s="94">
        <v>0.006110642886981241</v>
      </c>
      <c r="M3811" s="94">
        <v>0.009000912957139654</v>
      </c>
      <c r="N3811" s="94">
        <v>0.0074860342095973125</v>
      </c>
      <c r="O3811" s="2" t="s">
        <v>9316</v>
      </c>
      <c r="P3811" s="2">
        <v>6.0</v>
      </c>
      <c r="Q3811" s="2" t="s">
        <v>9317</v>
      </c>
    </row>
    <row r="3812">
      <c r="A3812" s="54">
        <v>46244.0</v>
      </c>
      <c r="B3812" s="2" t="s">
        <v>178</v>
      </c>
      <c r="C3812" s="2" t="s">
        <v>180</v>
      </c>
      <c r="D3812" s="2">
        <v>0.0</v>
      </c>
      <c r="E3812" s="53">
        <v>0.09601997382751677</v>
      </c>
      <c r="F3812" s="53">
        <v>0.10713099455305183</v>
      </c>
      <c r="G3812" s="53">
        <v>0.09806296437312531</v>
      </c>
      <c r="H3812" s="53">
        <v>0.09047256482271611</v>
      </c>
      <c r="I3812" s="53">
        <v>0.08153375751719528</v>
      </c>
      <c r="J3812" s="53">
        <v>0.039392669975412895</v>
      </c>
      <c r="K3812" s="53">
        <v>0.0687278171742691</v>
      </c>
      <c r="L3812" s="94">
        <v>0.009616344981644844</v>
      </c>
      <c r="M3812" s="94">
        <v>0.0015517824477917965</v>
      </c>
      <c r="N3812" s="94">
        <v>0.004723512853539758</v>
      </c>
      <c r="O3812" s="2" t="s">
        <v>9316</v>
      </c>
      <c r="P3812" s="2">
        <v>7.0</v>
      </c>
      <c r="Q3812" s="2" t="s">
        <v>9318</v>
      </c>
    </row>
    <row r="3813">
      <c r="A3813" s="54">
        <v>46244.0</v>
      </c>
      <c r="B3813" s="2" t="s">
        <v>1876</v>
      </c>
      <c r="C3813" s="2" t="s">
        <v>180</v>
      </c>
      <c r="D3813" s="2">
        <v>0.0</v>
      </c>
      <c r="E3813" s="53">
        <v>0.0</v>
      </c>
      <c r="F3813" s="53">
        <v>0.0</v>
      </c>
      <c r="G3813" s="53">
        <v>0.0</v>
      </c>
      <c r="H3813" s="53">
        <v>0.0</v>
      </c>
      <c r="I3813" s="53">
        <v>0.0</v>
      </c>
      <c r="J3813" s="53">
        <v>0.0</v>
      </c>
      <c r="K3813" s="53">
        <v>0.0</v>
      </c>
      <c r="L3813" s="94">
        <v>0.0</v>
      </c>
      <c r="M3813" s="94">
        <v>0.0</v>
      </c>
      <c r="N3813" s="94">
        <v>0.0</v>
      </c>
      <c r="O3813" s="2" t="s">
        <v>9316</v>
      </c>
      <c r="P3813" s="2">
        <v>8.0</v>
      </c>
      <c r="Q3813" s="2" t="s">
        <v>9318</v>
      </c>
    </row>
    <row r="3814">
      <c r="A3814" s="54">
        <v>46244.0</v>
      </c>
      <c r="B3814" s="2" t="s">
        <v>687</v>
      </c>
      <c r="C3814" s="2" t="s">
        <v>180</v>
      </c>
      <c r="D3814" s="2">
        <v>0.0</v>
      </c>
      <c r="E3814" s="53">
        <v>0.0011669225486090303</v>
      </c>
      <c r="F3814" s="53">
        <v>0.006970336527180173</v>
      </c>
      <c r="G3814" s="53">
        <v>0.011085998299039149</v>
      </c>
      <c r="H3814" s="53">
        <v>0.013420432611347122</v>
      </c>
      <c r="I3814" s="53">
        <v>0.015715952596777785</v>
      </c>
      <c r="J3814" s="53">
        <v>0.0045691302487441505</v>
      </c>
      <c r="K3814" s="53">
        <v>0.00782756427389165</v>
      </c>
      <c r="L3814" s="94">
        <v>1.228993582862989E-4</v>
      </c>
      <c r="M3814" s="94">
        <v>2.0876951229988784E-5</v>
      </c>
      <c r="N3814" s="94">
        <v>6.127076246190491E-5</v>
      </c>
      <c r="O3814" s="2" t="s">
        <v>9316</v>
      </c>
      <c r="P3814" s="2">
        <v>9.0</v>
      </c>
      <c r="Q3814" s="2" t="s">
        <v>9318</v>
      </c>
    </row>
    <row r="3815">
      <c r="A3815" s="54">
        <v>46244.0</v>
      </c>
      <c r="B3815" s="2" t="s">
        <v>301</v>
      </c>
      <c r="C3815" s="2" t="s">
        <v>180</v>
      </c>
      <c r="D3815" s="2">
        <v>0.0</v>
      </c>
      <c r="E3815" s="53">
        <v>0.003</v>
      </c>
      <c r="F3815" s="53">
        <v>0.011000000000000001</v>
      </c>
      <c r="G3815" s="53">
        <v>0.015</v>
      </c>
      <c r="H3815" s="53">
        <v>0.017</v>
      </c>
      <c r="I3815" s="53">
        <v>0.018000000000000002</v>
      </c>
      <c r="J3815" s="53">
        <v>0.027999999999999997</v>
      </c>
      <c r="K3815" s="53">
        <v>0.022000000000000002</v>
      </c>
      <c r="L3815" s="94">
        <v>2.0E-4</v>
      </c>
      <c r="M3815" s="94">
        <v>8.0E-4</v>
      </c>
      <c r="N3815" s="94">
        <v>5.0E-4</v>
      </c>
      <c r="O3815" s="2" t="s">
        <v>9316</v>
      </c>
      <c r="P3815" s="2">
        <v>10.0</v>
      </c>
      <c r="Q3815" s="2" t="s">
        <v>9317</v>
      </c>
    </row>
    <row r="3816">
      <c r="A3816" s="54">
        <v>46244.0</v>
      </c>
      <c r="B3816" s="2" t="s">
        <v>450</v>
      </c>
      <c r="C3816" s="2" t="s">
        <v>180</v>
      </c>
      <c r="D3816" s="2">
        <v>0.0</v>
      </c>
      <c r="E3816" s="53">
        <v>0.0</v>
      </c>
      <c r="F3816" s="53">
        <v>0.0</v>
      </c>
      <c r="G3816" s="53">
        <v>0.0</v>
      </c>
      <c r="H3816" s="53">
        <v>0.0</v>
      </c>
      <c r="I3816" s="53">
        <v>0.0</v>
      </c>
      <c r="J3816" s="53">
        <v>0.0016449890854684675</v>
      </c>
      <c r="K3816" s="53">
        <v>8.224945427342338E-4</v>
      </c>
      <c r="L3816" s="94">
        <v>0.0</v>
      </c>
      <c r="M3816" s="94">
        <v>2.705989091310385E-6</v>
      </c>
      <c r="N3816" s="94">
        <v>6.764972728275962E-7</v>
      </c>
      <c r="O3816" s="2" t="s">
        <v>9316</v>
      </c>
      <c r="P3816" s="2">
        <v>11.0</v>
      </c>
      <c r="Q3816" s="2" t="s">
        <v>9318</v>
      </c>
    </row>
    <row r="3817">
      <c r="A3817" s="54">
        <v>46244.0</v>
      </c>
      <c r="B3817" s="2" t="s">
        <v>1189</v>
      </c>
      <c r="C3817" s="2" t="s">
        <v>180</v>
      </c>
      <c r="D3817" s="2">
        <v>0.0</v>
      </c>
      <c r="E3817" s="53">
        <v>0.0</v>
      </c>
      <c r="F3817" s="53">
        <v>0.0</v>
      </c>
      <c r="G3817" s="53">
        <v>0.0</v>
      </c>
      <c r="H3817" s="53">
        <v>0.0</v>
      </c>
      <c r="I3817" s="53">
        <v>0.0</v>
      </c>
      <c r="J3817" s="53">
        <v>0.026162780882240975</v>
      </c>
      <c r="K3817" s="53">
        <v>0.013081390441120487</v>
      </c>
      <c r="L3817" s="94">
        <v>0.0</v>
      </c>
      <c r="M3817" s="94">
        <v>6.844911034921538E-4</v>
      </c>
      <c r="N3817" s="94">
        <v>1.7112277587303846E-4</v>
      </c>
      <c r="O3817" s="2" t="s">
        <v>9319</v>
      </c>
      <c r="P3817" s="2">
        <v>99.0</v>
      </c>
      <c r="Q3817" s="2" t="s">
        <v>9320</v>
      </c>
    </row>
    <row r="3818">
      <c r="A3818" s="54">
        <v>46245.0</v>
      </c>
      <c r="B3818" s="2" t="s">
        <v>194</v>
      </c>
      <c r="C3818" s="2" t="s">
        <v>208</v>
      </c>
      <c r="D3818" s="2">
        <v>1.0</v>
      </c>
      <c r="E3818" s="53">
        <v>0.154</v>
      </c>
      <c r="F3818" s="53">
        <v>0.14</v>
      </c>
      <c r="G3818" s="53">
        <v>0.135</v>
      </c>
      <c r="H3818" s="53">
        <v>0.132</v>
      </c>
      <c r="I3818" s="53">
        <v>0.13</v>
      </c>
      <c r="J3818" s="53">
        <v>0.148</v>
      </c>
      <c r="K3818" s="53">
        <v>0.141</v>
      </c>
      <c r="L3818" s="94">
        <v>0.7482</v>
      </c>
      <c r="M3818" s="94">
        <v>0.7259</v>
      </c>
      <c r="N3818" s="94">
        <v>0.7379</v>
      </c>
      <c r="O3818" s="2" t="s">
        <v>9316</v>
      </c>
      <c r="P3818" s="2">
        <v>1.0</v>
      </c>
      <c r="Q3818" s="2" t="s">
        <v>9317</v>
      </c>
    </row>
    <row r="3819">
      <c r="A3819" s="54">
        <v>46245.0</v>
      </c>
      <c r="B3819" s="2" t="s">
        <v>145</v>
      </c>
      <c r="C3819" s="2" t="s">
        <v>208</v>
      </c>
      <c r="D3819" s="2">
        <v>0.0</v>
      </c>
      <c r="E3819" s="53">
        <v>0.014</v>
      </c>
      <c r="F3819" s="53">
        <v>0.033</v>
      </c>
      <c r="G3819" s="53">
        <v>0.04</v>
      </c>
      <c r="H3819" s="53">
        <v>0.043</v>
      </c>
      <c r="I3819" s="53">
        <v>0.045</v>
      </c>
      <c r="J3819" s="53">
        <v>0.043</v>
      </c>
      <c r="K3819" s="53">
        <v>0.041</v>
      </c>
      <c r="L3819" s="94">
        <v>0.0016</v>
      </c>
      <c r="M3819" s="94">
        <v>0.0018</v>
      </c>
      <c r="N3819" s="94">
        <v>0.0017</v>
      </c>
      <c r="O3819" s="2" t="s">
        <v>9316</v>
      </c>
      <c r="P3819" s="2">
        <v>2.0</v>
      </c>
      <c r="Q3819" s="2" t="s">
        <v>9317</v>
      </c>
    </row>
    <row r="3820">
      <c r="A3820" s="54">
        <v>46245.0</v>
      </c>
      <c r="B3820" s="2" t="s">
        <v>1801</v>
      </c>
      <c r="C3820" s="2" t="s">
        <v>208</v>
      </c>
      <c r="D3820" s="2">
        <v>0.0</v>
      </c>
      <c r="E3820" s="53">
        <v>0.0</v>
      </c>
      <c r="F3820" s="53">
        <v>0.0</v>
      </c>
      <c r="G3820" s="53">
        <v>0.0</v>
      </c>
      <c r="H3820" s="53">
        <v>0.0</v>
      </c>
      <c r="I3820" s="53">
        <v>0.0</v>
      </c>
      <c r="J3820" s="53">
        <v>0.0</v>
      </c>
      <c r="K3820" s="53">
        <v>0.0</v>
      </c>
      <c r="L3820" s="94">
        <v>0.0</v>
      </c>
      <c r="M3820" s="94">
        <v>0.0</v>
      </c>
      <c r="N3820" s="94">
        <v>0.0</v>
      </c>
      <c r="O3820" s="2" t="s">
        <v>9316</v>
      </c>
      <c r="P3820" s="2">
        <v>3.0</v>
      </c>
      <c r="Q3820" s="2" t="s">
        <v>9318</v>
      </c>
    </row>
    <row r="3821">
      <c r="A3821" s="54">
        <v>46245.0</v>
      </c>
      <c r="B3821" s="2" t="s">
        <v>932</v>
      </c>
      <c r="C3821" s="2" t="s">
        <v>208</v>
      </c>
      <c r="D3821" s="2">
        <v>1.0</v>
      </c>
      <c r="E3821" s="53">
        <v>0.041746725921907445</v>
      </c>
      <c r="F3821" s="53">
        <v>0.054594358425165926</v>
      </c>
      <c r="G3821" s="53">
        <v>0.05302598382427316</v>
      </c>
      <c r="H3821" s="53">
        <v>0.04999508148767018</v>
      </c>
      <c r="I3821" s="53">
        <v>0.04532409831893964</v>
      </c>
      <c r="J3821" s="53">
        <v>0.025075742682076844</v>
      </c>
      <c r="K3821" s="53">
        <v>0.039050863253175</v>
      </c>
      <c r="L3821" s="94">
        <v>0.8967597873119858</v>
      </c>
      <c r="M3821" s="94">
        <v>0.9504773075069042</v>
      </c>
      <c r="N3821" s="94">
        <v>0.9234232434144682</v>
      </c>
      <c r="O3821" s="2" t="s">
        <v>9316</v>
      </c>
      <c r="P3821" s="2">
        <v>4.0</v>
      </c>
      <c r="Q3821" s="2" t="s">
        <v>9318</v>
      </c>
    </row>
    <row r="3822">
      <c r="A3822" s="54">
        <v>46245.0</v>
      </c>
      <c r="B3822" s="2" t="s">
        <v>515</v>
      </c>
      <c r="C3822" s="2" t="s">
        <v>208</v>
      </c>
      <c r="D3822" s="2">
        <v>0.0</v>
      </c>
      <c r="E3822" s="53">
        <v>0.0</v>
      </c>
      <c r="F3822" s="53">
        <v>0.0</v>
      </c>
      <c r="G3822" s="53">
        <v>0.0</v>
      </c>
      <c r="H3822" s="53">
        <v>0.0</v>
      </c>
      <c r="I3822" s="53">
        <v>0.0</v>
      </c>
      <c r="J3822" s="53">
        <v>0.006396050648413535</v>
      </c>
      <c r="K3822" s="53">
        <v>0.0031980253242067675</v>
      </c>
      <c r="L3822" s="94">
        <v>0.0</v>
      </c>
      <c r="M3822" s="94">
        <v>4.09094638970712E-5</v>
      </c>
      <c r="N3822" s="94">
        <v>1.02273659742678E-5</v>
      </c>
      <c r="O3822" s="2" t="s">
        <v>9316</v>
      </c>
      <c r="P3822" s="2">
        <v>5.0</v>
      </c>
      <c r="Q3822" s="2" t="s">
        <v>9318</v>
      </c>
    </row>
    <row r="3823">
      <c r="A3823" s="54">
        <v>46245.0</v>
      </c>
      <c r="B3823" s="2" t="s">
        <v>229</v>
      </c>
      <c r="C3823" s="2" t="s">
        <v>208</v>
      </c>
      <c r="D3823" s="2">
        <v>0.0</v>
      </c>
      <c r="E3823" s="53">
        <v>0.07940900198377214</v>
      </c>
      <c r="F3823" s="53">
        <v>0.06919307936683611</v>
      </c>
      <c r="G3823" s="53">
        <v>0.07105233734136762</v>
      </c>
      <c r="H3823" s="53">
        <v>0.07579996621838547</v>
      </c>
      <c r="I3823" s="53">
        <v>0.08421488796995745</v>
      </c>
      <c r="J3823" s="53">
        <v>0.09411902023202329</v>
      </c>
      <c r="K3823" s="53">
        <v>0.08258567878669545</v>
      </c>
      <c r="L3823" s="94">
        <v>0.005048434641671503</v>
      </c>
      <c r="M3823" s="94">
        <v>0.008858389969436008</v>
      </c>
      <c r="N3823" s="94">
        <v>0.00682039434065924</v>
      </c>
      <c r="O3823" s="2" t="s">
        <v>9316</v>
      </c>
      <c r="P3823" s="2">
        <v>6.0</v>
      </c>
      <c r="Q3823" s="2" t="s">
        <v>9317</v>
      </c>
    </row>
    <row r="3824">
      <c r="A3824" s="54">
        <v>46245.0</v>
      </c>
      <c r="B3824" s="2" t="s">
        <v>178</v>
      </c>
      <c r="C3824" s="2" t="s">
        <v>208</v>
      </c>
      <c r="D3824" s="2">
        <v>0.0</v>
      </c>
      <c r="E3824" s="53">
        <v>0.03483465493567707</v>
      </c>
      <c r="F3824" s="53">
        <v>0.03776981744990737</v>
      </c>
      <c r="G3824" s="53">
        <v>0.033491550629437095</v>
      </c>
      <c r="H3824" s="53">
        <v>0.02998349766340598</v>
      </c>
      <c r="I3824" s="53">
        <v>0.025698047809138518</v>
      </c>
      <c r="J3824" s="53">
        <v>0.03907954820618973</v>
      </c>
      <c r="K3824" s="53">
        <v>0.03628554941781341</v>
      </c>
      <c r="L3824" s="94">
        <v>0.0011216839635641482</v>
      </c>
      <c r="M3824" s="94">
        <v>0.001527211087999907</v>
      </c>
      <c r="N3824" s="94">
        <v>0.001316641096552579</v>
      </c>
      <c r="O3824" s="2" t="s">
        <v>9316</v>
      </c>
      <c r="P3824" s="2">
        <v>7.0</v>
      </c>
      <c r="Q3824" s="2" t="s">
        <v>9318</v>
      </c>
    </row>
    <row r="3825">
      <c r="A3825" s="54">
        <v>46245.0</v>
      </c>
      <c r="B3825" s="2" t="s">
        <v>1876</v>
      </c>
      <c r="C3825" s="2" t="s">
        <v>208</v>
      </c>
      <c r="D3825" s="2">
        <v>0.0</v>
      </c>
      <c r="E3825" s="53">
        <v>0.0</v>
      </c>
      <c r="F3825" s="53">
        <v>0.0</v>
      </c>
      <c r="G3825" s="53">
        <v>0.0</v>
      </c>
      <c r="H3825" s="53">
        <v>0.0</v>
      </c>
      <c r="I3825" s="53">
        <v>0.0</v>
      </c>
      <c r="J3825" s="53">
        <v>0.0</v>
      </c>
      <c r="K3825" s="53">
        <v>0.0</v>
      </c>
      <c r="L3825" s="94">
        <v>0.0</v>
      </c>
      <c r="M3825" s="94">
        <v>0.0</v>
      </c>
      <c r="N3825" s="94">
        <v>0.0</v>
      </c>
      <c r="O3825" s="2" t="s">
        <v>9316</v>
      </c>
      <c r="P3825" s="2">
        <v>8.0</v>
      </c>
      <c r="Q3825" s="2" t="s">
        <v>9318</v>
      </c>
    </row>
    <row r="3826">
      <c r="A3826" s="54">
        <v>46245.0</v>
      </c>
      <c r="B3826" s="2" t="s">
        <v>687</v>
      </c>
      <c r="C3826" s="2" t="s">
        <v>208</v>
      </c>
      <c r="D3826" s="2">
        <v>0.0</v>
      </c>
      <c r="E3826" s="53">
        <v>0.0</v>
      </c>
      <c r="F3826" s="53">
        <v>0.0</v>
      </c>
      <c r="G3826" s="53">
        <v>0.0</v>
      </c>
      <c r="H3826" s="53">
        <v>0.0</v>
      </c>
      <c r="I3826" s="53">
        <v>0.0</v>
      </c>
      <c r="J3826" s="53">
        <v>0.004534075635944175</v>
      </c>
      <c r="K3826" s="53">
        <v>0.0022670378179720876</v>
      </c>
      <c r="L3826" s="94">
        <v>0.0</v>
      </c>
      <c r="M3826" s="94">
        <v>2.0557841872462578E-5</v>
      </c>
      <c r="N3826" s="94">
        <v>5.139460468115644E-6</v>
      </c>
      <c r="O3826" s="2" t="s">
        <v>9316</v>
      </c>
      <c r="P3826" s="2">
        <v>9.0</v>
      </c>
      <c r="Q3826" s="2" t="s">
        <v>9318</v>
      </c>
    </row>
    <row r="3827">
      <c r="A3827" s="54">
        <v>46245.0</v>
      </c>
      <c r="B3827" s="2" t="s">
        <v>301</v>
      </c>
      <c r="C3827" s="2" t="s">
        <v>208</v>
      </c>
      <c r="D3827" s="2">
        <v>0.0</v>
      </c>
      <c r="E3827" s="53">
        <v>0.06</v>
      </c>
      <c r="F3827" s="53">
        <v>0.06</v>
      </c>
      <c r="G3827" s="53">
        <v>0.055999999999999994</v>
      </c>
      <c r="H3827" s="53">
        <v>0.053</v>
      </c>
      <c r="I3827" s="53">
        <v>0.048</v>
      </c>
      <c r="J3827" s="53">
        <v>0.027999999999999997</v>
      </c>
      <c r="K3827" s="53">
        <v>0.042</v>
      </c>
      <c r="L3827" s="94">
        <v>0.0031</v>
      </c>
      <c r="M3827" s="94">
        <v>8.0E-4</v>
      </c>
      <c r="N3827" s="94">
        <v>0.0018</v>
      </c>
      <c r="O3827" s="2" t="s">
        <v>9316</v>
      </c>
      <c r="P3827" s="2">
        <v>10.0</v>
      </c>
      <c r="Q3827" s="2" t="s">
        <v>9317</v>
      </c>
    </row>
    <row r="3828">
      <c r="A3828" s="54">
        <v>46245.0</v>
      </c>
      <c r="B3828" s="2" t="s">
        <v>450</v>
      </c>
      <c r="C3828" s="2" t="s">
        <v>208</v>
      </c>
      <c r="D3828" s="2">
        <v>0.0</v>
      </c>
      <c r="E3828" s="53">
        <v>0.0</v>
      </c>
      <c r="F3828" s="53">
        <v>0.0</v>
      </c>
      <c r="G3828" s="53">
        <v>0.0</v>
      </c>
      <c r="H3828" s="53">
        <v>0.0</v>
      </c>
      <c r="I3828" s="53">
        <v>0.0</v>
      </c>
      <c r="J3828" s="53">
        <v>0.001632368640807882</v>
      </c>
      <c r="K3828" s="53">
        <v>8.16184320403941E-4</v>
      </c>
      <c r="L3828" s="94">
        <v>0.0</v>
      </c>
      <c r="M3828" s="94">
        <v>2.664627379492972E-6</v>
      </c>
      <c r="N3828" s="94">
        <v>6.66156844873243E-7</v>
      </c>
      <c r="O3828" s="2" t="s">
        <v>9316</v>
      </c>
      <c r="P3828" s="2">
        <v>11.0</v>
      </c>
      <c r="Q3828" s="2" t="s">
        <v>9318</v>
      </c>
    </row>
    <row r="3829">
      <c r="A3829" s="54">
        <v>46245.0</v>
      </c>
      <c r="B3829" s="2" t="s">
        <v>1189</v>
      </c>
      <c r="C3829" s="2" t="s">
        <v>208</v>
      </c>
      <c r="D3829" s="2">
        <v>0.0</v>
      </c>
      <c r="E3829" s="53">
        <v>0.01824106469230957</v>
      </c>
      <c r="F3829" s="53">
        <v>0.027331547449494866</v>
      </c>
      <c r="G3829" s="53">
        <v>0.026994884834814038</v>
      </c>
      <c r="H3829" s="53">
        <v>0.025505976832706178</v>
      </c>
      <c r="I3829" s="53">
        <v>0.023071362585413063</v>
      </c>
      <c r="J3829" s="53">
        <v>0.025954819953399173</v>
      </c>
      <c r="K3829" s="53">
        <v>0.026474852394106605</v>
      </c>
      <c r="L3829" s="94">
        <v>7.287238072448729E-4</v>
      </c>
      <c r="M3829" s="94">
        <v>6.736526788133679E-4</v>
      </c>
      <c r="N3829" s="94">
        <v>7.009178092897322E-4</v>
      </c>
      <c r="O3829" s="2" t="s">
        <v>9319</v>
      </c>
      <c r="P3829" s="2">
        <v>99.0</v>
      </c>
      <c r="Q3829" s="2" t="s">
        <v>9320</v>
      </c>
    </row>
    <row r="3830">
      <c r="A3830" s="54">
        <v>46246.0</v>
      </c>
      <c r="B3830" s="2" t="s">
        <v>194</v>
      </c>
      <c r="C3830" s="2" t="s">
        <v>303</v>
      </c>
      <c r="D3830" s="2">
        <v>0.0</v>
      </c>
      <c r="E3830" s="53">
        <v>0.276</v>
      </c>
      <c r="F3830" s="53">
        <v>0.182</v>
      </c>
      <c r="G3830" s="53">
        <v>0.142</v>
      </c>
      <c r="H3830" s="53">
        <v>0.121</v>
      </c>
      <c r="I3830" s="53">
        <v>0.1</v>
      </c>
      <c r="J3830" s="53">
        <v>0.155</v>
      </c>
      <c r="K3830" s="53">
        <v>0.148</v>
      </c>
      <c r="L3830" s="94">
        <v>0.0202</v>
      </c>
      <c r="M3830" s="94">
        <v>0.024</v>
      </c>
      <c r="N3830" s="94">
        <v>0.0219</v>
      </c>
      <c r="O3830" s="2" t="s">
        <v>9316</v>
      </c>
      <c r="P3830" s="2">
        <v>1.0</v>
      </c>
      <c r="Q3830" s="2" t="s">
        <v>9317</v>
      </c>
    </row>
    <row r="3831">
      <c r="A3831" s="54">
        <v>46246.0</v>
      </c>
      <c r="B3831" s="2" t="s">
        <v>145</v>
      </c>
      <c r="C3831" s="2" t="s">
        <v>303</v>
      </c>
      <c r="D3831" s="2">
        <v>0.0</v>
      </c>
      <c r="E3831" s="53">
        <v>0.025</v>
      </c>
      <c r="F3831" s="53">
        <v>0.032</v>
      </c>
      <c r="G3831" s="53">
        <v>0.03</v>
      </c>
      <c r="H3831" s="53">
        <v>0.028</v>
      </c>
      <c r="I3831" s="53">
        <v>0.024</v>
      </c>
      <c r="J3831" s="53">
        <v>0.042</v>
      </c>
      <c r="K3831" s="53">
        <v>0.036</v>
      </c>
      <c r="L3831" s="94">
        <v>9.0E-4</v>
      </c>
      <c r="M3831" s="94">
        <v>0.0018</v>
      </c>
      <c r="N3831" s="94">
        <v>0.0013</v>
      </c>
      <c r="O3831" s="2" t="s">
        <v>9316</v>
      </c>
      <c r="P3831" s="2">
        <v>2.0</v>
      </c>
      <c r="Q3831" s="2" t="s">
        <v>9317</v>
      </c>
    </row>
    <row r="3832">
      <c r="A3832" s="54">
        <v>46246.0</v>
      </c>
      <c r="B3832" s="2" t="s">
        <v>1801</v>
      </c>
      <c r="C3832" s="2" t="s">
        <v>303</v>
      </c>
      <c r="D3832" s="2">
        <v>0.0</v>
      </c>
      <c r="E3832" s="53">
        <v>0.0</v>
      </c>
      <c r="F3832" s="53">
        <v>0.0</v>
      </c>
      <c r="G3832" s="53">
        <v>0.0</v>
      </c>
      <c r="H3832" s="53">
        <v>0.0</v>
      </c>
      <c r="I3832" s="53">
        <v>0.0</v>
      </c>
      <c r="J3832" s="53">
        <v>0.0</v>
      </c>
      <c r="K3832" s="53">
        <v>0.0</v>
      </c>
      <c r="L3832" s="94">
        <v>0.0</v>
      </c>
      <c r="M3832" s="94">
        <v>0.0</v>
      </c>
      <c r="N3832" s="94">
        <v>0.0</v>
      </c>
      <c r="O3832" s="2" t="s">
        <v>9316</v>
      </c>
      <c r="P3832" s="2">
        <v>3.0</v>
      </c>
      <c r="Q3832" s="2" t="s">
        <v>9318</v>
      </c>
    </row>
    <row r="3833">
      <c r="A3833" s="54">
        <v>46246.0</v>
      </c>
      <c r="B3833" s="2" t="s">
        <v>932</v>
      </c>
      <c r="C3833" s="2" t="s">
        <v>303</v>
      </c>
      <c r="D3833" s="2">
        <v>0.0</v>
      </c>
      <c r="E3833" s="53">
        <v>0.07775184802559568</v>
      </c>
      <c r="F3833" s="53">
        <v>0.07363849470784284</v>
      </c>
      <c r="G3833" s="53">
        <v>0.06451538454220046</v>
      </c>
      <c r="H3833" s="53">
        <v>0.057839403722664814</v>
      </c>
      <c r="I3833" s="53">
        <v>0.049902873672265084</v>
      </c>
      <c r="J3833" s="53">
        <v>0.03282301064697029</v>
      </c>
      <c r="K3833" s="53">
        <v>0.04866919759458538</v>
      </c>
      <c r="L3833" s="94">
        <v>0.004162234842627998</v>
      </c>
      <c r="M3833" s="94">
        <v>0.001077350027931125</v>
      </c>
      <c r="N3833" s="94">
        <v>0.002368690794500795</v>
      </c>
      <c r="O3833" s="2" t="s">
        <v>9316</v>
      </c>
      <c r="P3833" s="2">
        <v>4.0</v>
      </c>
      <c r="Q3833" s="2" t="s">
        <v>9318</v>
      </c>
    </row>
    <row r="3834">
      <c r="A3834" s="54">
        <v>46246.0</v>
      </c>
      <c r="B3834" s="2" t="s">
        <v>515</v>
      </c>
      <c r="C3834" s="2" t="s">
        <v>303</v>
      </c>
      <c r="D3834" s="2">
        <v>0.0</v>
      </c>
      <c r="E3834" s="53">
        <v>0.0</v>
      </c>
      <c r="F3834" s="53">
        <v>0.0</v>
      </c>
      <c r="G3834" s="53">
        <v>0.0</v>
      </c>
      <c r="H3834" s="53">
        <v>0.0</v>
      </c>
      <c r="I3834" s="53">
        <v>0.0</v>
      </c>
      <c r="J3834" s="53">
        <v>0.006346979804133971</v>
      </c>
      <c r="K3834" s="53">
        <v>0.0031734899020669856</v>
      </c>
      <c r="L3834" s="94">
        <v>0.0</v>
      </c>
      <c r="M3834" s="94">
        <v>4.0284152634084505E-5</v>
      </c>
      <c r="N3834" s="94">
        <v>1.0071038158521126E-5</v>
      </c>
      <c r="O3834" s="2" t="s">
        <v>9316</v>
      </c>
      <c r="P3834" s="2">
        <v>5.0</v>
      </c>
      <c r="Q3834" s="2" t="s">
        <v>9318</v>
      </c>
    </row>
    <row r="3835">
      <c r="A3835" s="54">
        <v>46246.0</v>
      </c>
      <c r="B3835" s="2" t="s">
        <v>229</v>
      </c>
      <c r="C3835" s="2" t="s">
        <v>303</v>
      </c>
      <c r="D3835" s="2">
        <v>0.0</v>
      </c>
      <c r="E3835" s="53">
        <v>0.2129483661544432</v>
      </c>
      <c r="F3835" s="53">
        <v>0.2037560094183175</v>
      </c>
      <c r="G3835" s="53">
        <v>0.19201442480853165</v>
      </c>
      <c r="H3835" s="53">
        <v>0.18344869828786922</v>
      </c>
      <c r="I3835" s="53">
        <v>0.172724758879118</v>
      </c>
      <c r="J3835" s="53">
        <v>0.09337110031428866</v>
      </c>
      <c r="K3835" s="53">
        <v>0.14269276256141017</v>
      </c>
      <c r="L3835" s="94">
        <v>0.036869539334551255</v>
      </c>
      <c r="M3835" s="94">
        <v>0.008718162373900957</v>
      </c>
      <c r="N3835" s="94">
        <v>0.02036122448740698</v>
      </c>
      <c r="O3835" s="2" t="s">
        <v>9316</v>
      </c>
      <c r="P3835" s="2">
        <v>6.0</v>
      </c>
      <c r="Q3835" s="2" t="s">
        <v>9317</v>
      </c>
    </row>
    <row r="3836">
      <c r="A3836" s="54">
        <v>46246.0</v>
      </c>
      <c r="B3836" s="2" t="s">
        <v>178</v>
      </c>
      <c r="C3836" s="2" t="s">
        <v>303</v>
      </c>
      <c r="D3836" s="2">
        <v>0.0</v>
      </c>
      <c r="E3836" s="53">
        <v>0.07872086841547635</v>
      </c>
      <c r="F3836" s="53">
        <v>0.061204178980926435</v>
      </c>
      <c r="G3836" s="53">
        <v>0.05209822579374089</v>
      </c>
      <c r="H3836" s="53">
        <v>0.047180413619301045</v>
      </c>
      <c r="I3836" s="53">
        <v>0.042156295872678905</v>
      </c>
      <c r="J3836" s="53">
        <v>0.03876900127946413</v>
      </c>
      <c r="K3836" s="53">
        <v>0.04543361353660251</v>
      </c>
      <c r="L3836" s="94">
        <v>0.0027142251308556087</v>
      </c>
      <c r="M3836" s="94">
        <v>0.0015030354602070914</v>
      </c>
      <c r="N3836" s="94">
        <v>0.002064213238993351</v>
      </c>
      <c r="O3836" s="2" t="s">
        <v>9316</v>
      </c>
      <c r="P3836" s="2">
        <v>7.0</v>
      </c>
      <c r="Q3836" s="2" t="s">
        <v>9318</v>
      </c>
    </row>
    <row r="3837">
      <c r="A3837" s="54">
        <v>46246.0</v>
      </c>
      <c r="B3837" s="2" t="s">
        <v>1876</v>
      </c>
      <c r="C3837" s="2" t="s">
        <v>303</v>
      </c>
      <c r="D3837" s="2">
        <v>0.0</v>
      </c>
      <c r="E3837" s="53">
        <v>0.0</v>
      </c>
      <c r="F3837" s="53">
        <v>0.0</v>
      </c>
      <c r="G3837" s="53">
        <v>0.0</v>
      </c>
      <c r="H3837" s="53">
        <v>0.0</v>
      </c>
      <c r="I3837" s="53">
        <v>0.0</v>
      </c>
      <c r="J3837" s="53">
        <v>0.0</v>
      </c>
      <c r="K3837" s="53">
        <v>0.0</v>
      </c>
      <c r="L3837" s="94">
        <v>0.0</v>
      </c>
      <c r="M3837" s="94">
        <v>0.0</v>
      </c>
      <c r="N3837" s="94">
        <v>0.0</v>
      </c>
      <c r="O3837" s="2" t="s">
        <v>9316</v>
      </c>
      <c r="P3837" s="2">
        <v>8.0</v>
      </c>
      <c r="Q3837" s="2" t="s">
        <v>9318</v>
      </c>
    </row>
    <row r="3838">
      <c r="A3838" s="54">
        <v>46246.0</v>
      </c>
      <c r="B3838" s="2" t="s">
        <v>687</v>
      </c>
      <c r="C3838" s="2" t="s">
        <v>303</v>
      </c>
      <c r="D3838" s="2">
        <v>0.0</v>
      </c>
      <c r="E3838" s="53">
        <v>0.0</v>
      </c>
      <c r="F3838" s="53">
        <v>0.0</v>
      </c>
      <c r="G3838" s="53">
        <v>0.0</v>
      </c>
      <c r="H3838" s="53">
        <v>0.0</v>
      </c>
      <c r="I3838" s="53">
        <v>0.0</v>
      </c>
      <c r="J3838" s="53">
        <v>0.004499289964017334</v>
      </c>
      <c r="K3838" s="53">
        <v>0.002249644982008667</v>
      </c>
      <c r="L3838" s="94">
        <v>0.0</v>
      </c>
      <c r="M3838" s="94">
        <v>2.02436101803071E-5</v>
      </c>
      <c r="N3838" s="94">
        <v>5.060902545076775E-6</v>
      </c>
      <c r="O3838" s="2" t="s">
        <v>9316</v>
      </c>
      <c r="P3838" s="2">
        <v>9.0</v>
      </c>
      <c r="Q3838" s="2" t="s">
        <v>9318</v>
      </c>
    </row>
    <row r="3839">
      <c r="A3839" s="54">
        <v>46246.0</v>
      </c>
      <c r="B3839" s="2" t="s">
        <v>301</v>
      </c>
      <c r="C3839" s="2" t="s">
        <v>303</v>
      </c>
      <c r="D3839" s="2">
        <v>0.0</v>
      </c>
      <c r="E3839" s="53">
        <v>0.006</v>
      </c>
      <c r="F3839" s="53">
        <v>0.031</v>
      </c>
      <c r="G3839" s="53">
        <v>0.048</v>
      </c>
      <c r="H3839" s="53">
        <v>0.055999999999999994</v>
      </c>
      <c r="I3839" s="53">
        <v>0.065</v>
      </c>
      <c r="J3839" s="53">
        <v>0.027999999999999997</v>
      </c>
      <c r="K3839" s="53">
        <v>0.038</v>
      </c>
      <c r="L3839" s="94">
        <v>0.0023</v>
      </c>
      <c r="M3839" s="94">
        <v>8.0E-4</v>
      </c>
      <c r="N3839" s="94">
        <v>0.0014</v>
      </c>
      <c r="O3839" s="2" t="s">
        <v>9316</v>
      </c>
      <c r="P3839" s="2">
        <v>10.0</v>
      </c>
      <c r="Q3839" s="2" t="s">
        <v>9317</v>
      </c>
    </row>
    <row r="3840">
      <c r="A3840" s="54">
        <v>46246.0</v>
      </c>
      <c r="B3840" s="2" t="s">
        <v>450</v>
      </c>
      <c r="C3840" s="2" t="s">
        <v>303</v>
      </c>
      <c r="D3840" s="2">
        <v>0.0</v>
      </c>
      <c r="E3840" s="53">
        <v>0.0</v>
      </c>
      <c r="F3840" s="53">
        <v>0.0</v>
      </c>
      <c r="G3840" s="53">
        <v>0.0</v>
      </c>
      <c r="H3840" s="53">
        <v>0.0</v>
      </c>
      <c r="I3840" s="53">
        <v>0.0</v>
      </c>
      <c r="J3840" s="53">
        <v>0.001619845020876918</v>
      </c>
      <c r="K3840" s="53">
        <v>8.09922510438459E-4</v>
      </c>
      <c r="L3840" s="94">
        <v>0.0</v>
      </c>
      <c r="M3840" s="94">
        <v>2.623897891659743E-6</v>
      </c>
      <c r="N3840" s="94">
        <v>6.559744729149358E-7</v>
      </c>
      <c r="O3840" s="2" t="s">
        <v>9316</v>
      </c>
      <c r="P3840" s="2">
        <v>11.0</v>
      </c>
      <c r="Q3840" s="2" t="s">
        <v>9318</v>
      </c>
    </row>
    <row r="3841">
      <c r="A3841" s="54">
        <v>46246.0</v>
      </c>
      <c r="B3841" s="2" t="s">
        <v>1189</v>
      </c>
      <c r="C3841" s="2" t="s">
        <v>303</v>
      </c>
      <c r="D3841" s="2">
        <v>0.0</v>
      </c>
      <c r="E3841" s="53">
        <v>0.06653090937442248</v>
      </c>
      <c r="F3841" s="53">
        <v>0.052758100224828554</v>
      </c>
      <c r="G3841" s="53">
        <v>0.043581442643476055</v>
      </c>
      <c r="H3841" s="53">
        <v>0.038909372105066634</v>
      </c>
      <c r="I3841" s="53">
        <v>0.03495009405146412</v>
      </c>
      <c r="J3841" s="53">
        <v>0.025748569115295373</v>
      </c>
      <c r="K3841" s="53">
        <v>0.034665005879385716</v>
      </c>
      <c r="L3841" s="94">
        <v>0.0018993421428865932</v>
      </c>
      <c r="M3841" s="94">
        <v>6.629888114851427E-4</v>
      </c>
      <c r="N3841" s="94">
        <v>0.0012016626326178462</v>
      </c>
      <c r="O3841" s="2" t="s">
        <v>9319</v>
      </c>
      <c r="P3841" s="2">
        <v>99.0</v>
      </c>
      <c r="Q3841" s="2" t="s">
        <v>9320</v>
      </c>
    </row>
    <row r="3842">
      <c r="A3842" s="54">
        <v>46247.0</v>
      </c>
      <c r="B3842" s="2" t="s">
        <v>194</v>
      </c>
      <c r="C3842" s="2" t="s">
        <v>148</v>
      </c>
      <c r="D3842" s="2">
        <v>0.0</v>
      </c>
      <c r="E3842" s="53">
        <v>0.311</v>
      </c>
      <c r="F3842" s="53">
        <v>0.245</v>
      </c>
      <c r="G3842" s="53">
        <v>0.209</v>
      </c>
      <c r="H3842" s="53">
        <v>0.189</v>
      </c>
      <c r="I3842" s="53">
        <v>0.168</v>
      </c>
      <c r="J3842" s="53">
        <v>0.153</v>
      </c>
      <c r="K3842" s="53">
        <v>0.181</v>
      </c>
      <c r="L3842" s="94">
        <v>0.0437</v>
      </c>
      <c r="M3842" s="94">
        <v>0.0234</v>
      </c>
      <c r="N3842" s="94">
        <v>0.0328</v>
      </c>
      <c r="O3842" s="2" t="s">
        <v>9316</v>
      </c>
      <c r="P3842" s="2">
        <v>1.0</v>
      </c>
      <c r="Q3842" s="2" t="s">
        <v>9317</v>
      </c>
    </row>
    <row r="3843">
      <c r="A3843" s="54">
        <v>46247.0</v>
      </c>
      <c r="B3843" s="2" t="s">
        <v>145</v>
      </c>
      <c r="C3843" s="2" t="s">
        <v>148</v>
      </c>
      <c r="D3843" s="2">
        <v>0.0</v>
      </c>
      <c r="E3843" s="53">
        <v>0.059</v>
      </c>
      <c r="F3843" s="53">
        <v>0.066</v>
      </c>
      <c r="G3843" s="53">
        <v>0.06</v>
      </c>
      <c r="H3843" s="53">
        <v>0.055</v>
      </c>
      <c r="I3843" s="53">
        <v>0.048</v>
      </c>
      <c r="J3843" s="53">
        <v>0.042</v>
      </c>
      <c r="K3843" s="53">
        <v>0.051</v>
      </c>
      <c r="L3843" s="94">
        <v>0.0036</v>
      </c>
      <c r="M3843" s="94">
        <v>0.0018</v>
      </c>
      <c r="N3843" s="94">
        <v>0.0026</v>
      </c>
      <c r="O3843" s="2" t="s">
        <v>9316</v>
      </c>
      <c r="P3843" s="2">
        <v>2.0</v>
      </c>
      <c r="Q3843" s="2" t="s">
        <v>9317</v>
      </c>
    </row>
    <row r="3844">
      <c r="A3844" s="54">
        <v>46247.0</v>
      </c>
      <c r="B3844" s="2" t="s">
        <v>1801</v>
      </c>
      <c r="C3844" s="2" t="s">
        <v>148</v>
      </c>
      <c r="D3844" s="2">
        <v>0.0</v>
      </c>
      <c r="E3844" s="53">
        <v>0.0</v>
      </c>
      <c r="F3844" s="53">
        <v>0.0</v>
      </c>
      <c r="G3844" s="53">
        <v>0.0</v>
      </c>
      <c r="H3844" s="53">
        <v>0.0</v>
      </c>
      <c r="I3844" s="53">
        <v>0.0</v>
      </c>
      <c r="J3844" s="53">
        <v>0.0</v>
      </c>
      <c r="K3844" s="53">
        <v>0.0</v>
      </c>
      <c r="L3844" s="94">
        <v>0.0</v>
      </c>
      <c r="M3844" s="94">
        <v>0.0</v>
      </c>
      <c r="N3844" s="94">
        <v>0.0</v>
      </c>
      <c r="O3844" s="2" t="s">
        <v>9316</v>
      </c>
      <c r="P3844" s="2">
        <v>3.0</v>
      </c>
      <c r="Q3844" s="2" t="s">
        <v>9318</v>
      </c>
    </row>
    <row r="3845">
      <c r="A3845" s="54">
        <v>46247.0</v>
      </c>
      <c r="B3845" s="2" t="s">
        <v>932</v>
      </c>
      <c r="C3845" s="2" t="s">
        <v>148</v>
      </c>
      <c r="D3845" s="2">
        <v>0.0</v>
      </c>
      <c r="E3845" s="53">
        <v>0.06675466102633965</v>
      </c>
      <c r="F3845" s="53">
        <v>0.055273668430899564</v>
      </c>
      <c r="G3845" s="53">
        <v>0.04784850203797842</v>
      </c>
      <c r="H3845" s="53">
        <v>0.04380794368931181</v>
      </c>
      <c r="I3845" s="53">
        <v>0.03976651599116982</v>
      </c>
      <c r="J3845" s="53">
        <v>0.03256225307618468</v>
      </c>
      <c r="K3845" s="53">
        <v>0.04020537755708155</v>
      </c>
      <c r="L3845" s="94">
        <v>0.002289479147278425</v>
      </c>
      <c r="M3845" s="94">
        <v>0.0010603003253974988</v>
      </c>
      <c r="N3845" s="94">
        <v>0.0016164723845074767</v>
      </c>
      <c r="O3845" s="2" t="s">
        <v>9316</v>
      </c>
      <c r="P3845" s="2">
        <v>4.0</v>
      </c>
      <c r="Q3845" s="2" t="s">
        <v>9318</v>
      </c>
    </row>
    <row r="3846">
      <c r="A3846" s="54">
        <v>46247.0</v>
      </c>
      <c r="B3846" s="2" t="s">
        <v>515</v>
      </c>
      <c r="C3846" s="2" t="s">
        <v>148</v>
      </c>
      <c r="D3846" s="2">
        <v>0.0</v>
      </c>
      <c r="E3846" s="53">
        <v>0.0013717733588124786</v>
      </c>
      <c r="F3846" s="53">
        <v>0.00755742615781222</v>
      </c>
      <c r="G3846" s="53">
        <v>0.011700064386886378</v>
      </c>
      <c r="H3846" s="53">
        <v>0.013974188548839615</v>
      </c>
      <c r="I3846" s="53">
        <v>0.016145348815366552</v>
      </c>
      <c r="J3846" s="53">
        <v>0.006298285434008643</v>
      </c>
      <c r="K3846" s="53">
        <v>0.008999174910447511</v>
      </c>
      <c r="L3846" s="94">
        <v>1.368915066572869E-4</v>
      </c>
      <c r="M3846" s="94">
        <v>3.9668399408245444E-5</v>
      </c>
      <c r="N3846" s="94">
        <v>8.098514906882797E-5</v>
      </c>
      <c r="O3846" s="2" t="s">
        <v>9316</v>
      </c>
      <c r="P3846" s="2">
        <v>5.0</v>
      </c>
      <c r="Q3846" s="2" t="s">
        <v>9318</v>
      </c>
    </row>
    <row r="3847">
      <c r="A3847" s="54">
        <v>46247.0</v>
      </c>
      <c r="B3847" s="2" t="s">
        <v>229</v>
      </c>
      <c r="C3847" s="2" t="s">
        <v>148</v>
      </c>
      <c r="D3847" s="2">
        <v>0.0</v>
      </c>
      <c r="E3847" s="53">
        <v>0.01304232310073622</v>
      </c>
      <c r="F3847" s="53">
        <v>0.03319338667504485</v>
      </c>
      <c r="G3847" s="53">
        <v>0.042169584258092065</v>
      </c>
      <c r="H3847" s="53">
        <v>0.04601225051325085</v>
      </c>
      <c r="I3847" s="53">
        <v>0.048679189816154184</v>
      </c>
      <c r="J3847" s="53">
        <v>0.09262932736843064</v>
      </c>
      <c r="K3847" s="53">
        <v>0.06739945581326136</v>
      </c>
      <c r="L3847" s="94">
        <v>0.001778273836500326</v>
      </c>
      <c r="M3847" s="94">
        <v>0.008580192288727894</v>
      </c>
      <c r="N3847" s="94">
        <v>0.00454268664392377</v>
      </c>
      <c r="O3847" s="2" t="s">
        <v>9316</v>
      </c>
      <c r="P3847" s="2">
        <v>6.0</v>
      </c>
      <c r="Q3847" s="2" t="s">
        <v>9317</v>
      </c>
    </row>
    <row r="3848">
      <c r="A3848" s="54">
        <v>46247.0</v>
      </c>
      <c r="B3848" s="2" t="s">
        <v>178</v>
      </c>
      <c r="C3848" s="2" t="s">
        <v>148</v>
      </c>
      <c r="D3848" s="2">
        <v>0.0</v>
      </c>
      <c r="E3848" s="53">
        <v>0.0036194856601990248</v>
      </c>
      <c r="F3848" s="53">
        <v>0.01217482029377342</v>
      </c>
      <c r="G3848" s="53">
        <v>0.015745158539911746</v>
      </c>
      <c r="H3848" s="53">
        <v>0.0170231971979169</v>
      </c>
      <c r="I3848" s="53">
        <v>0.017620004865514804</v>
      </c>
      <c r="J3848" s="53">
        <v>0.03846100666239051</v>
      </c>
      <c r="K3848" s="53">
        <v>0.02710308260115113</v>
      </c>
      <c r="L3848" s="94">
        <v>2.479100174469558E-4</v>
      </c>
      <c r="M3848" s="94">
        <v>0.0014792490334844472</v>
      </c>
      <c r="N3848" s="94">
        <v>7.345770864848211E-4</v>
      </c>
      <c r="O3848" s="2" t="s">
        <v>9316</v>
      </c>
      <c r="P3848" s="2">
        <v>7.0</v>
      </c>
      <c r="Q3848" s="2" t="s">
        <v>9318</v>
      </c>
    </row>
    <row r="3849">
      <c r="A3849" s="54">
        <v>46247.0</v>
      </c>
      <c r="B3849" s="2" t="s">
        <v>1876</v>
      </c>
      <c r="C3849" s="2" t="s">
        <v>148</v>
      </c>
      <c r="D3849" s="2">
        <v>0.0</v>
      </c>
      <c r="E3849" s="53">
        <v>0.0</v>
      </c>
      <c r="F3849" s="53">
        <v>0.0</v>
      </c>
      <c r="G3849" s="53">
        <v>0.0</v>
      </c>
      <c r="H3849" s="53">
        <v>0.0</v>
      </c>
      <c r="I3849" s="53">
        <v>0.0</v>
      </c>
      <c r="J3849" s="53">
        <v>0.0</v>
      </c>
      <c r="K3849" s="53">
        <v>0.0</v>
      </c>
      <c r="L3849" s="94">
        <v>0.0</v>
      </c>
      <c r="M3849" s="94">
        <v>0.0</v>
      </c>
      <c r="N3849" s="94">
        <v>0.0</v>
      </c>
      <c r="O3849" s="2" t="s">
        <v>9316</v>
      </c>
      <c r="P3849" s="2">
        <v>8.0</v>
      </c>
      <c r="Q3849" s="2" t="s">
        <v>9318</v>
      </c>
    </row>
    <row r="3850">
      <c r="A3850" s="54">
        <v>46247.0</v>
      </c>
      <c r="B3850" s="2" t="s">
        <v>687</v>
      </c>
      <c r="C3850" s="2" t="s">
        <v>148</v>
      </c>
      <c r="D3850" s="2">
        <v>0.0</v>
      </c>
      <c r="E3850" s="53">
        <v>0.008126920656116327</v>
      </c>
      <c r="F3850" s="53">
        <v>0.018394828376727013</v>
      </c>
      <c r="G3850" s="53">
        <v>0.021170744793605385</v>
      </c>
      <c r="H3850" s="53">
        <v>0.021801557097408143</v>
      </c>
      <c r="I3850" s="53">
        <v>0.021718077314450236</v>
      </c>
      <c r="J3850" s="53">
        <v>0.004464771169634793</v>
      </c>
      <c r="K3850" s="53">
        <v>0.01281775798162009</v>
      </c>
      <c r="L3850" s="94">
        <v>4.482004351159695E-4</v>
      </c>
      <c r="M3850" s="94">
        <v>1.993418159720204E-5</v>
      </c>
      <c r="N3850" s="94">
        <v>1.642949196753855E-4</v>
      </c>
      <c r="O3850" s="2" t="s">
        <v>9316</v>
      </c>
      <c r="P3850" s="2">
        <v>9.0</v>
      </c>
      <c r="Q3850" s="2" t="s">
        <v>9318</v>
      </c>
    </row>
    <row r="3851">
      <c r="A3851" s="54">
        <v>46247.0</v>
      </c>
      <c r="B3851" s="2" t="s">
        <v>301</v>
      </c>
      <c r="C3851" s="2" t="s">
        <v>148</v>
      </c>
      <c r="D3851" s="2">
        <v>0.0</v>
      </c>
      <c r="E3851" s="53">
        <v>0.13</v>
      </c>
      <c r="F3851" s="53">
        <v>0.08800000000000001</v>
      </c>
      <c r="G3851" s="53">
        <v>0.076</v>
      </c>
      <c r="H3851" s="53">
        <v>0.071</v>
      </c>
      <c r="I3851" s="53">
        <v>0.067</v>
      </c>
      <c r="J3851" s="53">
        <v>0.027999999999999997</v>
      </c>
      <c r="K3851" s="53">
        <v>0.052000000000000005</v>
      </c>
      <c r="L3851" s="94">
        <v>0.0058</v>
      </c>
      <c r="M3851" s="94">
        <v>8.0E-4</v>
      </c>
      <c r="N3851" s="94">
        <v>0.0027</v>
      </c>
      <c r="O3851" s="2" t="s">
        <v>9316</v>
      </c>
      <c r="P3851" s="2">
        <v>10.0</v>
      </c>
      <c r="Q3851" s="2" t="s">
        <v>9317</v>
      </c>
    </row>
    <row r="3852">
      <c r="A3852" s="54">
        <v>46247.0</v>
      </c>
      <c r="B3852" s="2" t="s">
        <v>450</v>
      </c>
      <c r="C3852" s="2" t="s">
        <v>148</v>
      </c>
      <c r="D3852" s="2">
        <v>0.0</v>
      </c>
      <c r="E3852" s="53">
        <v>0.0</v>
      </c>
      <c r="F3852" s="53">
        <v>0.0</v>
      </c>
      <c r="G3852" s="53">
        <v>0.0</v>
      </c>
      <c r="H3852" s="53">
        <v>0.0</v>
      </c>
      <c r="I3852" s="53">
        <v>0.0</v>
      </c>
      <c r="J3852" s="53">
        <v>0.001607417482831047</v>
      </c>
      <c r="K3852" s="53">
        <v>8.037087414155235E-4</v>
      </c>
      <c r="L3852" s="94">
        <v>0.0</v>
      </c>
      <c r="M3852" s="94">
        <v>2.583790964110899E-6</v>
      </c>
      <c r="N3852" s="94">
        <v>6.459477410277248E-7</v>
      </c>
      <c r="O3852" s="2" t="s">
        <v>9316</v>
      </c>
      <c r="P3852" s="2">
        <v>11.0</v>
      </c>
      <c r="Q3852" s="2" t="s">
        <v>9318</v>
      </c>
    </row>
    <row r="3853">
      <c r="A3853" s="54">
        <v>46247.0</v>
      </c>
      <c r="B3853" s="2" t="s">
        <v>1189</v>
      </c>
      <c r="C3853" s="2" t="s">
        <v>148</v>
      </c>
      <c r="D3853" s="2">
        <v>0.0</v>
      </c>
      <c r="E3853" s="53">
        <v>0.08908826400059237</v>
      </c>
      <c r="F3853" s="53">
        <v>0.0853512807895217</v>
      </c>
      <c r="G3853" s="53">
        <v>0.07265126485780662</v>
      </c>
      <c r="H3853" s="53">
        <v>0.063729595149805</v>
      </c>
      <c r="I3853" s="53">
        <v>0.05352166996699471</v>
      </c>
      <c r="J3853" s="53">
        <v>0.025544013402660607</v>
      </c>
      <c r="K3853" s="53">
        <v>0.049097639130233614</v>
      </c>
      <c r="L3853" s="94">
        <v>0.005278206285439168</v>
      </c>
      <c r="M3853" s="94">
        <v>6.524966207153047E-4</v>
      </c>
      <c r="N3853" s="94">
        <v>0.002410578168162647</v>
      </c>
      <c r="O3853" s="2" t="s">
        <v>9319</v>
      </c>
      <c r="P3853" s="2">
        <v>99.0</v>
      </c>
      <c r="Q3853" s="2" t="s">
        <v>9320</v>
      </c>
    </row>
    <row r="3854">
      <c r="A3854" s="54">
        <v>46248.0</v>
      </c>
      <c r="B3854" s="2" t="s">
        <v>194</v>
      </c>
      <c r="C3854" s="2" t="s">
        <v>196</v>
      </c>
      <c r="D3854" s="2">
        <v>0.0</v>
      </c>
      <c r="E3854" s="53">
        <v>0.11</v>
      </c>
      <c r="F3854" s="53">
        <v>0.081</v>
      </c>
      <c r="G3854" s="53">
        <v>0.077</v>
      </c>
      <c r="H3854" s="53">
        <v>0.077</v>
      </c>
      <c r="I3854" s="53">
        <v>0.081</v>
      </c>
      <c r="J3854" s="53">
        <v>0.152</v>
      </c>
      <c r="K3854" s="53">
        <v>0.114</v>
      </c>
      <c r="L3854" s="94">
        <v>0.0059</v>
      </c>
      <c r="M3854" s="94">
        <v>0.0231</v>
      </c>
      <c r="N3854" s="94">
        <v>0.013</v>
      </c>
      <c r="O3854" s="2" t="s">
        <v>9316</v>
      </c>
      <c r="P3854" s="2">
        <v>1.0</v>
      </c>
      <c r="Q3854" s="2" t="s">
        <v>9317</v>
      </c>
    </row>
    <row r="3855">
      <c r="A3855" s="54">
        <v>46248.0</v>
      </c>
      <c r="B3855" s="2" t="s">
        <v>145</v>
      </c>
      <c r="C3855" s="2" t="s">
        <v>196</v>
      </c>
      <c r="D3855" s="2">
        <v>0.0</v>
      </c>
      <c r="E3855" s="53">
        <v>0.0</v>
      </c>
      <c r="F3855" s="53">
        <v>0.002</v>
      </c>
      <c r="G3855" s="53">
        <v>0.006</v>
      </c>
      <c r="H3855" s="53">
        <v>0.01</v>
      </c>
      <c r="I3855" s="53">
        <v>0.015</v>
      </c>
      <c r="J3855" s="53">
        <v>0.042</v>
      </c>
      <c r="K3855" s="53">
        <v>0.024</v>
      </c>
      <c r="L3855" s="94">
        <v>0.0</v>
      </c>
      <c r="M3855" s="94">
        <v>0.0018</v>
      </c>
      <c r="N3855" s="94">
        <v>6.0E-4</v>
      </c>
      <c r="O3855" s="2" t="s">
        <v>9316</v>
      </c>
      <c r="P3855" s="2">
        <v>2.0</v>
      </c>
      <c r="Q3855" s="2" t="s">
        <v>9317</v>
      </c>
    </row>
    <row r="3856">
      <c r="A3856" s="54">
        <v>46248.0</v>
      </c>
      <c r="B3856" s="2" t="s">
        <v>1801</v>
      </c>
      <c r="C3856" s="2" t="s">
        <v>196</v>
      </c>
      <c r="D3856" s="2">
        <v>0.0</v>
      </c>
      <c r="E3856" s="53">
        <v>0.0</v>
      </c>
      <c r="F3856" s="53">
        <v>0.0</v>
      </c>
      <c r="G3856" s="53">
        <v>0.0</v>
      </c>
      <c r="H3856" s="53">
        <v>0.0</v>
      </c>
      <c r="I3856" s="53">
        <v>0.0</v>
      </c>
      <c r="J3856" s="53">
        <v>0.0</v>
      </c>
      <c r="K3856" s="53">
        <v>0.0</v>
      </c>
      <c r="L3856" s="94">
        <v>0.0</v>
      </c>
      <c r="M3856" s="94">
        <v>0.0</v>
      </c>
      <c r="N3856" s="94">
        <v>0.0</v>
      </c>
      <c r="O3856" s="2" t="s">
        <v>9316</v>
      </c>
      <c r="P3856" s="2">
        <v>3.0</v>
      </c>
      <c r="Q3856" s="2" t="s">
        <v>9318</v>
      </c>
    </row>
    <row r="3857">
      <c r="A3857" s="54">
        <v>46248.0</v>
      </c>
      <c r="B3857" s="2" t="s">
        <v>932</v>
      </c>
      <c r="C3857" s="2" t="s">
        <v>196</v>
      </c>
      <c r="D3857" s="2">
        <v>0.0</v>
      </c>
      <c r="E3857" s="53">
        <v>1.4250831790866842E-4</v>
      </c>
      <c r="F3857" s="53">
        <v>0.002415790317732463</v>
      </c>
      <c r="G3857" s="53">
        <v>0.005356463573068025</v>
      </c>
      <c r="H3857" s="53">
        <v>0.0075829722811371885</v>
      </c>
      <c r="I3857" s="53">
        <v>0.010277123676547742</v>
      </c>
      <c r="J3857" s="53">
        <v>0.032303637476231196</v>
      </c>
      <c r="K3857" s="53">
        <v>0.01883005052464961</v>
      </c>
      <c r="L3857" s="94">
        <v>2.8691702009604673E-5</v>
      </c>
      <c r="M3857" s="94">
        <v>0.0010435249941957686</v>
      </c>
      <c r="N3857" s="94">
        <v>3.5457080276085704E-4</v>
      </c>
      <c r="O3857" s="2" t="s">
        <v>9316</v>
      </c>
      <c r="P3857" s="2">
        <v>4.0</v>
      </c>
      <c r="Q3857" s="2" t="s">
        <v>9318</v>
      </c>
    </row>
    <row r="3858">
      <c r="A3858" s="54">
        <v>46248.0</v>
      </c>
      <c r="B3858" s="2" t="s">
        <v>515</v>
      </c>
      <c r="C3858" s="2" t="s">
        <v>196</v>
      </c>
      <c r="D3858" s="2">
        <v>0.0</v>
      </c>
      <c r="E3858" s="53">
        <v>0.0</v>
      </c>
      <c r="F3858" s="53">
        <v>0.0</v>
      </c>
      <c r="G3858" s="53">
        <v>0.0</v>
      </c>
      <c r="H3858" s="53">
        <v>0.0</v>
      </c>
      <c r="I3858" s="53">
        <v>0.0</v>
      </c>
      <c r="J3858" s="53">
        <v>0.006249964649707609</v>
      </c>
      <c r="K3858" s="53">
        <v>0.0031249823248538046</v>
      </c>
      <c r="L3858" s="94">
        <v>0.0</v>
      </c>
      <c r="M3858" s="94">
        <v>3.9062058122594756E-5</v>
      </c>
      <c r="N3858" s="94">
        <v>9.765514530648689E-6</v>
      </c>
      <c r="O3858" s="2" t="s">
        <v>9316</v>
      </c>
      <c r="P3858" s="2">
        <v>5.0</v>
      </c>
      <c r="Q3858" s="2" t="s">
        <v>9318</v>
      </c>
    </row>
    <row r="3859">
      <c r="A3859" s="54">
        <v>46248.0</v>
      </c>
      <c r="B3859" s="2" t="s">
        <v>229</v>
      </c>
      <c r="C3859" s="2" t="s">
        <v>196</v>
      </c>
      <c r="D3859" s="2">
        <v>0.0</v>
      </c>
      <c r="E3859" s="53">
        <v>0.022772388858802128</v>
      </c>
      <c r="F3859" s="53">
        <v>0.04005883000692447</v>
      </c>
      <c r="G3859" s="53">
        <v>0.04637535537099234</v>
      </c>
      <c r="H3859" s="53">
        <v>0.04883142282353366</v>
      </c>
      <c r="I3859" s="53">
        <v>0.05025725005736958</v>
      </c>
      <c r="J3859" s="53">
        <v>0.09189364765319019</v>
      </c>
      <c r="K3859" s="53">
        <v>0.06913450151209127</v>
      </c>
      <c r="L3859" s="94">
        <v>0.0021506735857858283</v>
      </c>
      <c r="M3859" s="94">
        <v>0.008444442479008668</v>
      </c>
      <c r="N3859" s="94">
        <v>0.004779579299325351</v>
      </c>
      <c r="O3859" s="2" t="s">
        <v>9316</v>
      </c>
      <c r="P3859" s="2">
        <v>6.0</v>
      </c>
      <c r="Q3859" s="2" t="s">
        <v>9317</v>
      </c>
    </row>
    <row r="3860">
      <c r="A3860" s="54">
        <v>46248.0</v>
      </c>
      <c r="B3860" s="2" t="s">
        <v>178</v>
      </c>
      <c r="C3860" s="2" t="s">
        <v>196</v>
      </c>
      <c r="D3860" s="2">
        <v>0.0</v>
      </c>
      <c r="E3860" s="53">
        <v>0.005238177497622896</v>
      </c>
      <c r="F3860" s="53">
        <v>0.024516623964339904</v>
      </c>
      <c r="G3860" s="53">
        <v>0.03594369104224015</v>
      </c>
      <c r="H3860" s="53">
        <v>0.041494058567548675</v>
      </c>
      <c r="I3860" s="53">
        <v>0.045943602325521596</v>
      </c>
      <c r="J3860" s="53">
        <v>0.03815554204083813</v>
      </c>
      <c r="K3860" s="53">
        <v>0.03704961654153914</v>
      </c>
      <c r="L3860" s="94">
        <v>0.0012919489257400146</v>
      </c>
      <c r="M3860" s="94">
        <v>0.0014558453884301662</v>
      </c>
      <c r="N3860" s="94">
        <v>0.0013726740858750906</v>
      </c>
      <c r="O3860" s="2" t="s">
        <v>9316</v>
      </c>
      <c r="P3860" s="2">
        <v>7.0</v>
      </c>
      <c r="Q3860" s="2" t="s">
        <v>9318</v>
      </c>
    </row>
    <row r="3861">
      <c r="A3861" s="54">
        <v>46248.0</v>
      </c>
      <c r="B3861" s="2" t="s">
        <v>1876</v>
      </c>
      <c r="C3861" s="2" t="s">
        <v>196</v>
      </c>
      <c r="D3861" s="2">
        <v>0.0</v>
      </c>
      <c r="E3861" s="53">
        <v>0.0</v>
      </c>
      <c r="F3861" s="53">
        <v>0.0</v>
      </c>
      <c r="G3861" s="53">
        <v>0.0</v>
      </c>
      <c r="H3861" s="53">
        <v>0.0</v>
      </c>
      <c r="I3861" s="53">
        <v>0.0</v>
      </c>
      <c r="J3861" s="53">
        <v>0.0</v>
      </c>
      <c r="K3861" s="53">
        <v>0.0</v>
      </c>
      <c r="L3861" s="94">
        <v>0.0</v>
      </c>
      <c r="M3861" s="94">
        <v>0.0</v>
      </c>
      <c r="N3861" s="94">
        <v>0.0</v>
      </c>
      <c r="O3861" s="2" t="s">
        <v>9316</v>
      </c>
      <c r="P3861" s="2">
        <v>8.0</v>
      </c>
      <c r="Q3861" s="2" t="s">
        <v>9318</v>
      </c>
    </row>
    <row r="3862">
      <c r="A3862" s="54">
        <v>46248.0</v>
      </c>
      <c r="B3862" s="2" t="s">
        <v>687</v>
      </c>
      <c r="C3862" s="2" t="s">
        <v>196</v>
      </c>
      <c r="D3862" s="2">
        <v>0.0</v>
      </c>
      <c r="E3862" s="53">
        <v>0.0</v>
      </c>
      <c r="F3862" s="53">
        <v>0.0</v>
      </c>
      <c r="G3862" s="53">
        <v>0.0</v>
      </c>
      <c r="H3862" s="53">
        <v>0.0</v>
      </c>
      <c r="I3862" s="53">
        <v>0.0</v>
      </c>
      <c r="J3862" s="53">
        <v>0.004430517205297694</v>
      </c>
      <c r="K3862" s="53">
        <v>0.002215258602648847</v>
      </c>
      <c r="L3862" s="94">
        <v>0.0</v>
      </c>
      <c r="M3862" s="94">
        <v>1.9629482706438888E-5</v>
      </c>
      <c r="N3862" s="94">
        <v>4.907370676609722E-6</v>
      </c>
      <c r="O3862" s="2" t="s">
        <v>9316</v>
      </c>
      <c r="P3862" s="2">
        <v>9.0</v>
      </c>
      <c r="Q3862" s="2" t="s">
        <v>9318</v>
      </c>
    </row>
    <row r="3863">
      <c r="A3863" s="54">
        <v>46248.0</v>
      </c>
      <c r="B3863" s="2" t="s">
        <v>301</v>
      </c>
      <c r="C3863" s="2" t="s">
        <v>196</v>
      </c>
      <c r="D3863" s="2">
        <v>0.0</v>
      </c>
      <c r="E3863" s="53">
        <v>0.0</v>
      </c>
      <c r="F3863" s="53">
        <v>0.0</v>
      </c>
      <c r="G3863" s="53">
        <v>0.0</v>
      </c>
      <c r="H3863" s="53">
        <v>0.0</v>
      </c>
      <c r="I3863" s="53">
        <v>0.0</v>
      </c>
      <c r="J3863" s="53">
        <v>0.027000000000000003</v>
      </c>
      <c r="K3863" s="53">
        <v>0.013999999999999999</v>
      </c>
      <c r="L3863" s="94">
        <v>0.0</v>
      </c>
      <c r="M3863" s="94">
        <v>7.0E-4</v>
      </c>
      <c r="N3863" s="94">
        <v>2.0E-4</v>
      </c>
      <c r="O3863" s="2" t="s">
        <v>9316</v>
      </c>
      <c r="P3863" s="2">
        <v>10.0</v>
      </c>
      <c r="Q3863" s="2" t="s">
        <v>9317</v>
      </c>
    </row>
    <row r="3864">
      <c r="A3864" s="54">
        <v>46248.0</v>
      </c>
      <c r="B3864" s="2" t="s">
        <v>450</v>
      </c>
      <c r="C3864" s="2" t="s">
        <v>196</v>
      </c>
      <c r="D3864" s="2">
        <v>0.0</v>
      </c>
      <c r="E3864" s="53">
        <v>1.2124878053341884E-4</v>
      </c>
      <c r="F3864" s="53">
        <v>0.002246836239494492</v>
      </c>
      <c r="G3864" s="53">
        <v>0.005211786182218256</v>
      </c>
      <c r="H3864" s="53">
        <v>0.0076194803351159485</v>
      </c>
      <c r="I3864" s="53">
        <v>0.010775727529114112</v>
      </c>
      <c r="J3864" s="53">
        <v>0.001595085289524883</v>
      </c>
      <c r="K3864" s="53">
        <v>0.003403435735871569</v>
      </c>
      <c r="L3864" s="94">
        <v>2.716271520916114E-5</v>
      </c>
      <c r="M3864" s="94">
        <v>2.54429708085868E-6</v>
      </c>
      <c r="N3864" s="94">
        <v>1.158337480820765E-5</v>
      </c>
      <c r="O3864" s="2" t="s">
        <v>9316</v>
      </c>
      <c r="P3864" s="2">
        <v>11.0</v>
      </c>
      <c r="Q3864" s="2" t="s">
        <v>9318</v>
      </c>
    </row>
    <row r="3865">
      <c r="A3865" s="54">
        <v>46248.0</v>
      </c>
      <c r="B3865" s="2" t="s">
        <v>1189</v>
      </c>
      <c r="C3865" s="2" t="s">
        <v>196</v>
      </c>
      <c r="D3865" s="2">
        <v>0.0</v>
      </c>
      <c r="E3865" s="53">
        <v>0.0</v>
      </c>
      <c r="F3865" s="53">
        <v>0.0</v>
      </c>
      <c r="G3865" s="53">
        <v>0.0</v>
      </c>
      <c r="H3865" s="53">
        <v>0.0</v>
      </c>
      <c r="I3865" s="53">
        <v>0.0</v>
      </c>
      <c r="J3865" s="53">
        <v>0.025341137995486138</v>
      </c>
      <c r="K3865" s="53">
        <v>0.012670568997743069</v>
      </c>
      <c r="L3865" s="94">
        <v>0.0</v>
      </c>
      <c r="M3865" s="94">
        <v>6.421732749062711E-4</v>
      </c>
      <c r="N3865" s="94">
        <v>1.605433187265678E-4</v>
      </c>
      <c r="O3865" s="2" t="s">
        <v>9319</v>
      </c>
      <c r="P3865" s="2">
        <v>99.0</v>
      </c>
      <c r="Q3865" s="2" t="s">
        <v>9320</v>
      </c>
    </row>
    <row r="3866">
      <c r="A3866" s="54">
        <v>46249.0</v>
      </c>
      <c r="B3866" s="2" t="s">
        <v>194</v>
      </c>
      <c r="C3866" s="2" t="s">
        <v>288</v>
      </c>
      <c r="D3866" s="2">
        <v>0.0</v>
      </c>
      <c r="E3866" s="53">
        <v>0.403</v>
      </c>
      <c r="F3866" s="53">
        <v>0.303</v>
      </c>
      <c r="G3866" s="53">
        <v>0.272</v>
      </c>
      <c r="H3866" s="53">
        <v>0.258</v>
      </c>
      <c r="I3866" s="53">
        <v>0.243</v>
      </c>
      <c r="J3866" s="53">
        <v>0.151</v>
      </c>
      <c r="K3866" s="53">
        <v>0.212</v>
      </c>
      <c r="L3866" s="94">
        <v>0.074</v>
      </c>
      <c r="M3866" s="94">
        <v>0.0228</v>
      </c>
      <c r="N3866" s="94">
        <v>0.0449</v>
      </c>
      <c r="O3866" s="2" t="s">
        <v>9316</v>
      </c>
      <c r="P3866" s="2">
        <v>1.0</v>
      </c>
      <c r="Q3866" s="2" t="s">
        <v>9317</v>
      </c>
    </row>
    <row r="3867">
      <c r="A3867" s="54">
        <v>46249.0</v>
      </c>
      <c r="B3867" s="2" t="s">
        <v>145</v>
      </c>
      <c r="C3867" s="2" t="s">
        <v>288</v>
      </c>
      <c r="D3867" s="2">
        <v>0.0</v>
      </c>
      <c r="E3867" s="53">
        <v>0.08</v>
      </c>
      <c r="F3867" s="53">
        <v>0.083</v>
      </c>
      <c r="G3867" s="53">
        <v>0.083</v>
      </c>
      <c r="H3867" s="53">
        <v>0.084</v>
      </c>
      <c r="I3867" s="53">
        <v>0.086</v>
      </c>
      <c r="J3867" s="53">
        <v>0.041</v>
      </c>
      <c r="K3867" s="53">
        <v>0.062</v>
      </c>
      <c r="L3867" s="94">
        <v>0.0069</v>
      </c>
      <c r="M3867" s="94">
        <v>0.0017</v>
      </c>
      <c r="N3867" s="94">
        <v>0.0038</v>
      </c>
      <c r="O3867" s="2" t="s">
        <v>9316</v>
      </c>
      <c r="P3867" s="2">
        <v>2.0</v>
      </c>
      <c r="Q3867" s="2" t="s">
        <v>9317</v>
      </c>
    </row>
    <row r="3868">
      <c r="A3868" s="54">
        <v>46249.0</v>
      </c>
      <c r="B3868" s="2" t="s">
        <v>1801</v>
      </c>
      <c r="C3868" s="2" t="s">
        <v>288</v>
      </c>
      <c r="D3868" s="2">
        <v>0.0</v>
      </c>
      <c r="E3868" s="53">
        <v>0.0</v>
      </c>
      <c r="F3868" s="53">
        <v>0.0</v>
      </c>
      <c r="G3868" s="53">
        <v>0.0</v>
      </c>
      <c r="H3868" s="53">
        <v>0.0</v>
      </c>
      <c r="I3868" s="53">
        <v>0.0</v>
      </c>
      <c r="J3868" s="53">
        <v>0.0</v>
      </c>
      <c r="K3868" s="53">
        <v>0.0</v>
      </c>
      <c r="L3868" s="94">
        <v>0.0</v>
      </c>
      <c r="M3868" s="94">
        <v>0.0</v>
      </c>
      <c r="N3868" s="94">
        <v>0.0</v>
      </c>
      <c r="O3868" s="2" t="s">
        <v>9316</v>
      </c>
      <c r="P3868" s="2">
        <v>3.0</v>
      </c>
      <c r="Q3868" s="2" t="s">
        <v>9318</v>
      </c>
    </row>
    <row r="3869">
      <c r="A3869" s="54">
        <v>46249.0</v>
      </c>
      <c r="B3869" s="2" t="s">
        <v>932</v>
      </c>
      <c r="C3869" s="2" t="s">
        <v>288</v>
      </c>
      <c r="D3869" s="2">
        <v>0.0</v>
      </c>
      <c r="E3869" s="53">
        <v>5.400055457992485E-5</v>
      </c>
      <c r="F3869" s="53">
        <v>0.0014870933767445317</v>
      </c>
      <c r="G3869" s="53">
        <v>0.003876122475385661</v>
      </c>
      <c r="H3869" s="53">
        <v>0.005949479466572088</v>
      </c>
      <c r="I3869" s="53">
        <v>0.008742411620669688</v>
      </c>
      <c r="J3869" s="53">
        <v>0.03204714513837837</v>
      </c>
      <c r="K3869" s="53">
        <v>0.017961633806882017</v>
      </c>
      <c r="L3869" s="94">
        <v>1.5024325444189864E-5</v>
      </c>
      <c r="M3869" s="94">
        <v>0.0010270195115202885</v>
      </c>
      <c r="N3869" s="94">
        <v>3.22620289012527E-4</v>
      </c>
      <c r="O3869" s="2" t="s">
        <v>9316</v>
      </c>
      <c r="P3869" s="2">
        <v>4.0</v>
      </c>
      <c r="Q3869" s="2" t="s">
        <v>9318</v>
      </c>
    </row>
    <row r="3870">
      <c r="A3870" s="54">
        <v>46249.0</v>
      </c>
      <c r="B3870" s="2" t="s">
        <v>515</v>
      </c>
      <c r="C3870" s="2" t="s">
        <v>288</v>
      </c>
      <c r="D3870" s="2">
        <v>0.0</v>
      </c>
      <c r="E3870" s="53">
        <v>2.3154676015342348E-4</v>
      </c>
      <c r="F3870" s="53">
        <v>0.003104931938535801</v>
      </c>
      <c r="G3870" s="53">
        <v>0.006466069474260299</v>
      </c>
      <c r="H3870" s="53">
        <v>0.008957064154914682</v>
      </c>
      <c r="I3870" s="53">
        <v>0.0120025490560538</v>
      </c>
      <c r="J3870" s="53">
        <v>0.00620201458506035</v>
      </c>
      <c r="K3870" s="53">
        <v>0.006334042029660324</v>
      </c>
      <c r="L3870" s="94">
        <v>4.1810054445960864E-5</v>
      </c>
      <c r="M3870" s="94">
        <v>3.84649849133013E-5</v>
      </c>
      <c r="N3870" s="94">
        <v>4.012008843350348E-5</v>
      </c>
      <c r="O3870" s="2" t="s">
        <v>9316</v>
      </c>
      <c r="P3870" s="2">
        <v>5.0</v>
      </c>
      <c r="Q3870" s="2" t="s">
        <v>9318</v>
      </c>
    </row>
    <row r="3871">
      <c r="A3871" s="54">
        <v>46249.0</v>
      </c>
      <c r="B3871" s="2" t="s">
        <v>229</v>
      </c>
      <c r="C3871" s="2" t="s">
        <v>288</v>
      </c>
      <c r="D3871" s="2">
        <v>0.0</v>
      </c>
      <c r="E3871" s="53">
        <v>0.10535756095875155</v>
      </c>
      <c r="F3871" s="53">
        <v>0.10651515944980602</v>
      </c>
      <c r="G3871" s="53">
        <v>0.10608243782977436</v>
      </c>
      <c r="H3871" s="53">
        <v>0.10547478528883318</v>
      </c>
      <c r="I3871" s="53">
        <v>0.10409701494287765</v>
      </c>
      <c r="J3871" s="53">
        <v>0.09116400794813427</v>
      </c>
      <c r="K3871" s="53">
        <v>0.09862322288895431</v>
      </c>
      <c r="L3871" s="94">
        <v>0.011253483615907943</v>
      </c>
      <c r="M3871" s="94">
        <v>0.008310876345167488</v>
      </c>
      <c r="N3871" s="94">
        <v>0.009726540093004362</v>
      </c>
      <c r="O3871" s="2" t="s">
        <v>9316</v>
      </c>
      <c r="P3871" s="2">
        <v>6.0</v>
      </c>
      <c r="Q3871" s="2" t="s">
        <v>9317</v>
      </c>
    </row>
    <row r="3872">
      <c r="A3872" s="54">
        <v>46249.0</v>
      </c>
      <c r="B3872" s="2" t="s">
        <v>178</v>
      </c>
      <c r="C3872" s="2" t="s">
        <v>288</v>
      </c>
      <c r="D3872" s="2">
        <v>0.0</v>
      </c>
      <c r="E3872" s="53">
        <v>0.014836217973596124</v>
      </c>
      <c r="F3872" s="53">
        <v>0.03236828329907429</v>
      </c>
      <c r="G3872" s="53">
        <v>0.039220762438237515</v>
      </c>
      <c r="H3872" s="53">
        <v>0.042292281168242594</v>
      </c>
      <c r="I3872" s="53">
        <v>0.044898847830364505</v>
      </c>
      <c r="J3872" s="53">
        <v>0.03785258531693057</v>
      </c>
      <c r="K3872" s="53">
        <v>0.03853667387758404</v>
      </c>
      <c r="L3872" s="94">
        <v>0.0015382682062366627</v>
      </c>
      <c r="M3872" s="94">
        <v>0.001432818215175508</v>
      </c>
      <c r="N3872" s="94">
        <v>0.001485075233547268</v>
      </c>
      <c r="O3872" s="2" t="s">
        <v>9316</v>
      </c>
      <c r="P3872" s="2">
        <v>7.0</v>
      </c>
      <c r="Q3872" s="2" t="s">
        <v>9318</v>
      </c>
    </row>
    <row r="3873">
      <c r="A3873" s="54">
        <v>46249.0</v>
      </c>
      <c r="B3873" s="2" t="s">
        <v>1876</v>
      </c>
      <c r="C3873" s="2" t="s">
        <v>288</v>
      </c>
      <c r="D3873" s="2">
        <v>0.0</v>
      </c>
      <c r="E3873" s="53">
        <v>0.0</v>
      </c>
      <c r="F3873" s="53">
        <v>0.0</v>
      </c>
      <c r="G3873" s="53">
        <v>0.0</v>
      </c>
      <c r="H3873" s="53">
        <v>0.0</v>
      </c>
      <c r="I3873" s="53">
        <v>0.0</v>
      </c>
      <c r="J3873" s="53">
        <v>0.0</v>
      </c>
      <c r="K3873" s="53">
        <v>0.0</v>
      </c>
      <c r="L3873" s="94">
        <v>0.0</v>
      </c>
      <c r="M3873" s="94">
        <v>0.0</v>
      </c>
      <c r="N3873" s="94">
        <v>0.0</v>
      </c>
      <c r="O3873" s="2" t="s">
        <v>9316</v>
      </c>
      <c r="P3873" s="2">
        <v>8.0</v>
      </c>
      <c r="Q3873" s="2" t="s">
        <v>9318</v>
      </c>
    </row>
    <row r="3874">
      <c r="A3874" s="54">
        <v>46249.0</v>
      </c>
      <c r="B3874" s="2" t="s">
        <v>687</v>
      </c>
      <c r="C3874" s="2" t="s">
        <v>288</v>
      </c>
      <c r="D3874" s="2">
        <v>0.0</v>
      </c>
      <c r="E3874" s="53">
        <v>0.0</v>
      </c>
      <c r="F3874" s="53">
        <v>0.0</v>
      </c>
      <c r="G3874" s="53">
        <v>0.0</v>
      </c>
      <c r="H3874" s="53">
        <v>0.0</v>
      </c>
      <c r="I3874" s="53">
        <v>0.0</v>
      </c>
      <c r="J3874" s="53">
        <v>0.004396526039215697</v>
      </c>
      <c r="K3874" s="53">
        <v>0.0021982630196078485</v>
      </c>
      <c r="L3874" s="94">
        <v>0.0</v>
      </c>
      <c r="M3874" s="94">
        <v>1.9329441213501665E-5</v>
      </c>
      <c r="N3874" s="94">
        <v>4.832360303375416E-6</v>
      </c>
      <c r="O3874" s="2" t="s">
        <v>9316</v>
      </c>
      <c r="P3874" s="2">
        <v>9.0</v>
      </c>
      <c r="Q3874" s="2" t="s">
        <v>9318</v>
      </c>
    </row>
    <row r="3875">
      <c r="A3875" s="54">
        <v>46249.0</v>
      </c>
      <c r="B3875" s="2" t="s">
        <v>301</v>
      </c>
      <c r="C3875" s="2" t="s">
        <v>288</v>
      </c>
      <c r="D3875" s="2">
        <v>0.0</v>
      </c>
      <c r="E3875" s="53">
        <v>0.0</v>
      </c>
      <c r="F3875" s="53">
        <v>0.0</v>
      </c>
      <c r="G3875" s="53">
        <v>0.0</v>
      </c>
      <c r="H3875" s="53">
        <v>0.0</v>
      </c>
      <c r="I3875" s="53">
        <v>0.0</v>
      </c>
      <c r="J3875" s="53">
        <v>0.027000000000000003</v>
      </c>
      <c r="K3875" s="53">
        <v>0.013999999999999999</v>
      </c>
      <c r="L3875" s="94">
        <v>0.0</v>
      </c>
      <c r="M3875" s="94">
        <v>7.0E-4</v>
      </c>
      <c r="N3875" s="94">
        <v>2.0E-4</v>
      </c>
      <c r="O3875" s="2" t="s">
        <v>9316</v>
      </c>
      <c r="P3875" s="2">
        <v>10.0</v>
      </c>
      <c r="Q3875" s="2" t="s">
        <v>9317</v>
      </c>
    </row>
    <row r="3876">
      <c r="A3876" s="54">
        <v>46249.0</v>
      </c>
      <c r="B3876" s="2" t="s">
        <v>450</v>
      </c>
      <c r="C3876" s="2" t="s">
        <v>288</v>
      </c>
      <c r="D3876" s="2">
        <v>0.0</v>
      </c>
      <c r="E3876" s="53">
        <v>0.0</v>
      </c>
      <c r="F3876" s="53">
        <v>0.0</v>
      </c>
      <c r="G3876" s="53">
        <v>0.0</v>
      </c>
      <c r="H3876" s="53">
        <v>0.0</v>
      </c>
      <c r="I3876" s="53">
        <v>0.0</v>
      </c>
      <c r="J3876" s="53">
        <v>0.0015828477094684597</v>
      </c>
      <c r="K3876" s="53">
        <v>7.914238547342299E-4</v>
      </c>
      <c r="L3876" s="94">
        <v>0.0</v>
      </c>
      <c r="M3876" s="94">
        <v>2.5054068713695497E-6</v>
      </c>
      <c r="N3876" s="94">
        <v>6.263517178423874E-7</v>
      </c>
      <c r="O3876" s="2" t="s">
        <v>9316</v>
      </c>
      <c r="P3876" s="2">
        <v>11.0</v>
      </c>
      <c r="Q3876" s="2" t="s">
        <v>9318</v>
      </c>
    </row>
    <row r="3877">
      <c r="A3877" s="54">
        <v>46249.0</v>
      </c>
      <c r="B3877" s="2" t="s">
        <v>1189</v>
      </c>
      <c r="C3877" s="2" t="s">
        <v>288</v>
      </c>
      <c r="D3877" s="2">
        <v>0.0</v>
      </c>
      <c r="E3877" s="53">
        <v>0.0481589207086396</v>
      </c>
      <c r="F3877" s="53">
        <v>0.045315643175403354</v>
      </c>
      <c r="G3877" s="53">
        <v>0.04010947545606477</v>
      </c>
      <c r="H3877" s="53">
        <v>0.03717678081252026</v>
      </c>
      <c r="I3877" s="53">
        <v>0.03455837445561117</v>
      </c>
      <c r="J3877" s="53">
        <v>0.02513992821738929</v>
      </c>
      <c r="K3877" s="53">
        <v>0.03262470183672703</v>
      </c>
      <c r="L3877" s="94">
        <v>0.001608770021360662</v>
      </c>
      <c r="M3877" s="94">
        <v>6.320159907754863E-4</v>
      </c>
      <c r="N3877" s="94">
        <v>0.0010643711699353398</v>
      </c>
      <c r="O3877" s="2" t="s">
        <v>9319</v>
      </c>
      <c r="P3877" s="2">
        <v>99.0</v>
      </c>
      <c r="Q3877" s="2" t="s">
        <v>9320</v>
      </c>
    </row>
    <row r="3878">
      <c r="A3878" s="54">
        <v>46250.0</v>
      </c>
      <c r="B3878" s="2" t="s">
        <v>194</v>
      </c>
      <c r="C3878" s="2" t="s">
        <v>256</v>
      </c>
      <c r="D3878" s="2">
        <v>1.0</v>
      </c>
      <c r="E3878" s="53">
        <v>0.174</v>
      </c>
      <c r="F3878" s="53">
        <v>0.143</v>
      </c>
      <c r="G3878" s="53">
        <v>0.121</v>
      </c>
      <c r="H3878" s="53">
        <v>0.108</v>
      </c>
      <c r="I3878" s="53">
        <v>0.096</v>
      </c>
      <c r="J3878" s="53">
        <v>0.15</v>
      </c>
      <c r="K3878" s="53">
        <v>0.135</v>
      </c>
      <c r="L3878" s="94">
        <v>0.7726</v>
      </c>
      <c r="M3878" s="94">
        <v>0.7225</v>
      </c>
      <c r="N3878" s="94">
        <v>0.7482</v>
      </c>
      <c r="O3878" s="2" t="s">
        <v>9316</v>
      </c>
      <c r="P3878" s="2">
        <v>1.0</v>
      </c>
      <c r="Q3878" s="2" t="s">
        <v>9317</v>
      </c>
    </row>
    <row r="3879">
      <c r="A3879" s="54">
        <v>46250.0</v>
      </c>
      <c r="B3879" s="2" t="s">
        <v>145</v>
      </c>
      <c r="C3879" s="2" t="s">
        <v>256</v>
      </c>
      <c r="D3879" s="2">
        <v>0.0</v>
      </c>
      <c r="E3879" s="53">
        <v>0.0</v>
      </c>
      <c r="F3879" s="53">
        <v>0.0</v>
      </c>
      <c r="G3879" s="53">
        <v>0.0</v>
      </c>
      <c r="H3879" s="53">
        <v>0.0</v>
      </c>
      <c r="I3879" s="53">
        <v>0.0</v>
      </c>
      <c r="J3879" s="53">
        <v>0.041</v>
      </c>
      <c r="K3879" s="53">
        <v>0.02</v>
      </c>
      <c r="L3879" s="94">
        <v>0.0</v>
      </c>
      <c r="M3879" s="94">
        <v>0.0017</v>
      </c>
      <c r="N3879" s="94">
        <v>4.0E-4</v>
      </c>
      <c r="O3879" s="2" t="s">
        <v>9316</v>
      </c>
      <c r="P3879" s="2">
        <v>2.0</v>
      </c>
      <c r="Q3879" s="2" t="s">
        <v>9317</v>
      </c>
    </row>
    <row r="3880">
      <c r="A3880" s="54">
        <v>46250.0</v>
      </c>
      <c r="B3880" s="2" t="s">
        <v>1801</v>
      </c>
      <c r="C3880" s="2" t="s">
        <v>256</v>
      </c>
      <c r="D3880" s="2">
        <v>0.0</v>
      </c>
      <c r="E3880" s="53">
        <v>0.0</v>
      </c>
      <c r="F3880" s="53">
        <v>0.0</v>
      </c>
      <c r="G3880" s="53">
        <v>0.0</v>
      </c>
      <c r="H3880" s="53">
        <v>0.0</v>
      </c>
      <c r="I3880" s="53">
        <v>0.0</v>
      </c>
      <c r="J3880" s="53">
        <v>0.0</v>
      </c>
      <c r="K3880" s="53">
        <v>0.0</v>
      </c>
      <c r="L3880" s="94">
        <v>0.0</v>
      </c>
      <c r="M3880" s="94">
        <v>0.0</v>
      </c>
      <c r="N3880" s="94">
        <v>0.0</v>
      </c>
      <c r="O3880" s="2" t="s">
        <v>9316</v>
      </c>
      <c r="P3880" s="2">
        <v>3.0</v>
      </c>
      <c r="Q3880" s="2" t="s">
        <v>9318</v>
      </c>
    </row>
    <row r="3881">
      <c r="A3881" s="54">
        <v>46250.0</v>
      </c>
      <c r="B3881" s="2" t="s">
        <v>932</v>
      </c>
      <c r="C3881" s="2" t="s">
        <v>256</v>
      </c>
      <c r="D3881" s="2">
        <v>0.0</v>
      </c>
      <c r="E3881" s="53">
        <v>0.0</v>
      </c>
      <c r="F3881" s="53">
        <v>0.0</v>
      </c>
      <c r="G3881" s="53">
        <v>0.0</v>
      </c>
      <c r="H3881" s="53">
        <v>0.0</v>
      </c>
      <c r="I3881" s="53">
        <v>0.0</v>
      </c>
      <c r="J3881" s="53">
        <v>0.03179275753492693</v>
      </c>
      <c r="K3881" s="53">
        <v>0.015896378767463464</v>
      </c>
      <c r="L3881" s="94">
        <v>0.0</v>
      </c>
      <c r="M3881" s="94">
        <v>0.001010779431674653</v>
      </c>
      <c r="N3881" s="94">
        <v>2.526948579186632E-4</v>
      </c>
      <c r="O3881" s="2" t="s">
        <v>9316</v>
      </c>
      <c r="P3881" s="2">
        <v>4.0</v>
      </c>
      <c r="Q3881" s="2" t="s">
        <v>9318</v>
      </c>
    </row>
    <row r="3882">
      <c r="A3882" s="54">
        <v>46250.0</v>
      </c>
      <c r="B3882" s="2" t="s">
        <v>515</v>
      </c>
      <c r="C3882" s="2" t="s">
        <v>256</v>
      </c>
      <c r="D3882" s="2">
        <v>0.0</v>
      </c>
      <c r="E3882" s="53">
        <v>0.015519843908277611</v>
      </c>
      <c r="F3882" s="53">
        <v>0.02542005025859579</v>
      </c>
      <c r="G3882" s="53">
        <v>0.026265756474112067</v>
      </c>
      <c r="H3882" s="53">
        <v>0.02562877479958069</v>
      </c>
      <c r="I3882" s="53">
        <v>0.024190690388706252</v>
      </c>
      <c r="J3882" s="53">
        <v>0.006154432395885757</v>
      </c>
      <c r="K3882" s="53">
        <v>0.016210094434998913</v>
      </c>
      <c r="L3882" s="94">
        <v>6.898899631573599E-4</v>
      </c>
      <c r="M3882" s="94">
        <v>3.78770381155281E-5</v>
      </c>
      <c r="N3882" s="94">
        <v>2.6276716159158274E-4</v>
      </c>
      <c r="O3882" s="2" t="s">
        <v>9316</v>
      </c>
      <c r="P3882" s="2">
        <v>5.0</v>
      </c>
      <c r="Q3882" s="2" t="s">
        <v>9318</v>
      </c>
    </row>
    <row r="3883">
      <c r="A3883" s="54">
        <v>46250.0</v>
      </c>
      <c r="B3883" s="2" t="s">
        <v>229</v>
      </c>
      <c r="C3883" s="2" t="s">
        <v>256</v>
      </c>
      <c r="D3883" s="2">
        <v>0.0</v>
      </c>
      <c r="E3883" s="53">
        <v>0.20864346685648963</v>
      </c>
      <c r="F3883" s="53">
        <v>0.15254928834432413</v>
      </c>
      <c r="G3883" s="53">
        <v>0.12761806350023708</v>
      </c>
      <c r="H3883" s="53">
        <v>0.11299295068640866</v>
      </c>
      <c r="I3883" s="53">
        <v>0.09700532210788841</v>
      </c>
      <c r="J3883" s="53">
        <v>0.09044035554780917</v>
      </c>
      <c r="K3883" s="53">
        <v>0.10902920952402312</v>
      </c>
      <c r="L3883" s="94">
        <v>0.016286370131550543</v>
      </c>
      <c r="M3883" s="94">
        <v>0.008179457911614138</v>
      </c>
      <c r="N3883" s="94">
        <v>0.011887368529433333</v>
      </c>
      <c r="O3883" s="2" t="s">
        <v>9316</v>
      </c>
      <c r="P3883" s="2">
        <v>6.0</v>
      </c>
      <c r="Q3883" s="2" t="s">
        <v>9317</v>
      </c>
    </row>
    <row r="3884">
      <c r="A3884" s="54">
        <v>46250.0</v>
      </c>
      <c r="B3884" s="2" t="s">
        <v>178</v>
      </c>
      <c r="C3884" s="2" t="s">
        <v>256</v>
      </c>
      <c r="D3884" s="2">
        <v>0.0</v>
      </c>
      <c r="E3884" s="53">
        <v>3.907641298010697E-5</v>
      </c>
      <c r="F3884" s="53">
        <v>0.001264364375349754</v>
      </c>
      <c r="G3884" s="53">
        <v>0.0034732510307370202</v>
      </c>
      <c r="H3884" s="53">
        <v>0.0054680689268426395</v>
      </c>
      <c r="I3884" s="53">
        <v>0.008232876416632838</v>
      </c>
      <c r="J3884" s="53">
        <v>0.037552114606618114</v>
      </c>
      <c r="K3884" s="53">
        <v>0.020512682818677568</v>
      </c>
      <c r="L3884" s="94">
        <v>1.2063472722515774E-5</v>
      </c>
      <c r="M3884" s="94">
        <v>0.0014101613114285815</v>
      </c>
      <c r="N3884" s="94">
        <v>4.2077015641966986E-4</v>
      </c>
      <c r="O3884" s="2" t="s">
        <v>9316</v>
      </c>
      <c r="P3884" s="2">
        <v>7.0</v>
      </c>
      <c r="Q3884" s="2" t="s">
        <v>9318</v>
      </c>
    </row>
    <row r="3885">
      <c r="A3885" s="54">
        <v>46250.0</v>
      </c>
      <c r="B3885" s="2" t="s">
        <v>1876</v>
      </c>
      <c r="C3885" s="2" t="s">
        <v>256</v>
      </c>
      <c r="D3885" s="2">
        <v>0.0</v>
      </c>
      <c r="E3885" s="53">
        <v>0.0</v>
      </c>
      <c r="F3885" s="53">
        <v>0.0</v>
      </c>
      <c r="G3885" s="53">
        <v>0.0</v>
      </c>
      <c r="H3885" s="53">
        <v>0.0</v>
      </c>
      <c r="I3885" s="53">
        <v>0.0</v>
      </c>
      <c r="J3885" s="53">
        <v>0.0</v>
      </c>
      <c r="K3885" s="53">
        <v>0.0</v>
      </c>
      <c r="L3885" s="94">
        <v>0.0</v>
      </c>
      <c r="M3885" s="94">
        <v>0.0</v>
      </c>
      <c r="N3885" s="94">
        <v>0.0</v>
      </c>
      <c r="O3885" s="2" t="s">
        <v>9316</v>
      </c>
      <c r="P3885" s="2">
        <v>8.0</v>
      </c>
      <c r="Q3885" s="2" t="s">
        <v>9318</v>
      </c>
    </row>
    <row r="3886">
      <c r="A3886" s="54">
        <v>46250.0</v>
      </c>
      <c r="B3886" s="2" t="s">
        <v>687</v>
      </c>
      <c r="C3886" s="2" t="s">
        <v>256</v>
      </c>
      <c r="D3886" s="2">
        <v>0.0</v>
      </c>
      <c r="E3886" s="53">
        <v>0.0</v>
      </c>
      <c r="F3886" s="53">
        <v>0.0</v>
      </c>
      <c r="G3886" s="53">
        <v>0.0</v>
      </c>
      <c r="H3886" s="53">
        <v>0.0</v>
      </c>
      <c r="I3886" s="53">
        <v>0.0</v>
      </c>
      <c r="J3886" s="53">
        <v>0.004362795655186467</v>
      </c>
      <c r="K3886" s="53">
        <v>0.0021813978275932334</v>
      </c>
      <c r="L3886" s="94">
        <v>0.0</v>
      </c>
      <c r="M3886" s="94">
        <v>1.903398592891391E-5</v>
      </c>
      <c r="N3886" s="94">
        <v>4.758496482228478E-6</v>
      </c>
      <c r="O3886" s="2" t="s">
        <v>9316</v>
      </c>
      <c r="P3886" s="2">
        <v>9.0</v>
      </c>
      <c r="Q3886" s="2" t="s">
        <v>9318</v>
      </c>
    </row>
    <row r="3887">
      <c r="A3887" s="54">
        <v>46250.0</v>
      </c>
      <c r="B3887" s="2" t="s">
        <v>301</v>
      </c>
      <c r="C3887" s="2" t="s">
        <v>256</v>
      </c>
      <c r="D3887" s="2">
        <v>1.0</v>
      </c>
      <c r="E3887" s="53">
        <v>0.0</v>
      </c>
      <c r="F3887" s="53">
        <v>0.002</v>
      </c>
      <c r="G3887" s="53">
        <v>0.004</v>
      </c>
      <c r="H3887" s="53">
        <v>0.006</v>
      </c>
      <c r="I3887" s="53">
        <v>0.01</v>
      </c>
      <c r="J3887" s="53">
        <v>0.027000000000000003</v>
      </c>
      <c r="K3887" s="53">
        <v>0.016</v>
      </c>
      <c r="L3887" s="94">
        <v>0.9916</v>
      </c>
      <c r="M3887" s="94">
        <v>0.9468</v>
      </c>
      <c r="N3887" s="94">
        <v>0.9691</v>
      </c>
      <c r="O3887" s="2" t="s">
        <v>9316</v>
      </c>
      <c r="P3887" s="2">
        <v>10.0</v>
      </c>
      <c r="Q3887" s="2" t="s">
        <v>9317</v>
      </c>
    </row>
    <row r="3888">
      <c r="A3888" s="54">
        <v>46250.0</v>
      </c>
      <c r="B3888" s="2" t="s">
        <v>450</v>
      </c>
      <c r="C3888" s="2" t="s">
        <v>256</v>
      </c>
      <c r="D3888" s="2">
        <v>0.0</v>
      </c>
      <c r="E3888" s="53">
        <v>1.9696922508708134E-4</v>
      </c>
      <c r="F3888" s="53">
        <v>0.002863729006893751</v>
      </c>
      <c r="G3888" s="53">
        <v>0.006126704334504512</v>
      </c>
      <c r="H3888" s="53">
        <v>0.008602122081466197</v>
      </c>
      <c r="I3888" s="53">
        <v>0.01168333333411223</v>
      </c>
      <c r="J3888" s="53">
        <v>0.0015707040167838413</v>
      </c>
      <c r="K3888" s="53">
        <v>0.003848704175644177</v>
      </c>
      <c r="L3888" s="94">
        <v>3.753650600243638E-5</v>
      </c>
      <c r="M3888" s="94">
        <v>2.4671111083408936E-6</v>
      </c>
      <c r="N3888" s="94">
        <v>1.4812523831620922E-5</v>
      </c>
      <c r="O3888" s="2" t="s">
        <v>9316</v>
      </c>
      <c r="P3888" s="2">
        <v>11.0</v>
      </c>
      <c r="Q3888" s="2" t="s">
        <v>9318</v>
      </c>
    </row>
    <row r="3889">
      <c r="A3889" s="54">
        <v>46250.0</v>
      </c>
      <c r="B3889" s="2" t="s">
        <v>1189</v>
      </c>
      <c r="C3889" s="2" t="s">
        <v>256</v>
      </c>
      <c r="D3889" s="2">
        <v>0.0</v>
      </c>
      <c r="E3889" s="53">
        <v>0.0</v>
      </c>
      <c r="F3889" s="53">
        <v>0.0</v>
      </c>
      <c r="G3889" s="53">
        <v>0.0</v>
      </c>
      <c r="H3889" s="53">
        <v>0.0</v>
      </c>
      <c r="I3889" s="53">
        <v>0.0</v>
      </c>
      <c r="J3889" s="53">
        <v>0.024940369534001167</v>
      </c>
      <c r="K3889" s="53">
        <v>0.012470184767000583</v>
      </c>
      <c r="L3889" s="94">
        <v>0.0</v>
      </c>
      <c r="M3889" s="94">
        <v>6.220220324925336E-4</v>
      </c>
      <c r="N3889" s="94">
        <v>1.555055081231334E-4</v>
      </c>
      <c r="O3889" s="2" t="s">
        <v>9319</v>
      </c>
      <c r="P3889" s="2">
        <v>99.0</v>
      </c>
      <c r="Q3889" s="2" t="s">
        <v>9320</v>
      </c>
    </row>
    <row r="3890">
      <c r="A3890" s="54">
        <v>46251.0</v>
      </c>
      <c r="B3890" s="2" t="s">
        <v>194</v>
      </c>
      <c r="C3890" s="2" t="s">
        <v>180</v>
      </c>
      <c r="D3890" s="2">
        <v>0.0</v>
      </c>
      <c r="E3890" s="53">
        <v>0.108</v>
      </c>
      <c r="F3890" s="53">
        <v>0.095</v>
      </c>
      <c r="G3890" s="53">
        <v>0.082</v>
      </c>
      <c r="H3890" s="53">
        <v>0.075</v>
      </c>
      <c r="I3890" s="53">
        <v>0.069</v>
      </c>
      <c r="J3890" s="53">
        <v>0.157</v>
      </c>
      <c r="K3890" s="53">
        <v>0.119</v>
      </c>
      <c r="L3890" s="94">
        <v>0.0067</v>
      </c>
      <c r="M3890" s="94">
        <v>0.0246</v>
      </c>
      <c r="N3890" s="94">
        <v>0.0142</v>
      </c>
      <c r="O3890" s="2" t="s">
        <v>9316</v>
      </c>
      <c r="P3890" s="2">
        <v>1.0</v>
      </c>
      <c r="Q3890" s="2" t="s">
        <v>9317</v>
      </c>
    </row>
    <row r="3891">
      <c r="A3891" s="54">
        <v>46251.0</v>
      </c>
      <c r="B3891" s="2" t="s">
        <v>145</v>
      </c>
      <c r="C3891" s="2" t="s">
        <v>180</v>
      </c>
      <c r="D3891" s="2">
        <v>0.0</v>
      </c>
      <c r="E3891" s="53">
        <v>0.063</v>
      </c>
      <c r="F3891" s="53">
        <v>0.078</v>
      </c>
      <c r="G3891" s="53">
        <v>0.078</v>
      </c>
      <c r="H3891" s="53">
        <v>0.076</v>
      </c>
      <c r="I3891" s="53">
        <v>0.073</v>
      </c>
      <c r="J3891" s="53">
        <v>0.041</v>
      </c>
      <c r="K3891" s="53">
        <v>0.059</v>
      </c>
      <c r="L3891" s="94">
        <v>0.0061</v>
      </c>
      <c r="M3891" s="94">
        <v>0.0017</v>
      </c>
      <c r="N3891" s="94">
        <v>0.0035</v>
      </c>
      <c r="O3891" s="2" t="s">
        <v>9316</v>
      </c>
      <c r="P3891" s="2">
        <v>2.0</v>
      </c>
      <c r="Q3891" s="2" t="s">
        <v>9317</v>
      </c>
    </row>
    <row r="3892">
      <c r="A3892" s="54">
        <v>46251.0</v>
      </c>
      <c r="B3892" s="2" t="s">
        <v>1801</v>
      </c>
      <c r="C3892" s="2" t="s">
        <v>180</v>
      </c>
      <c r="D3892" s="2">
        <v>0.0</v>
      </c>
      <c r="E3892" s="53">
        <v>0.0</v>
      </c>
      <c r="F3892" s="53">
        <v>0.0</v>
      </c>
      <c r="G3892" s="53">
        <v>0.0</v>
      </c>
      <c r="H3892" s="53">
        <v>0.0</v>
      </c>
      <c r="I3892" s="53">
        <v>0.0</v>
      </c>
      <c r="J3892" s="53">
        <v>0.0</v>
      </c>
      <c r="K3892" s="53">
        <v>0.0</v>
      </c>
      <c r="L3892" s="94">
        <v>0.0</v>
      </c>
      <c r="M3892" s="94">
        <v>0.0</v>
      </c>
      <c r="N3892" s="94">
        <v>0.0</v>
      </c>
      <c r="O3892" s="2" t="s">
        <v>9316</v>
      </c>
      <c r="P3892" s="2">
        <v>3.0</v>
      </c>
      <c r="Q3892" s="2" t="s">
        <v>9318</v>
      </c>
    </row>
    <row r="3893">
      <c r="A3893" s="54">
        <v>46251.0</v>
      </c>
      <c r="B3893" s="2" t="s">
        <v>932</v>
      </c>
      <c r="C3893" s="2" t="s">
        <v>180</v>
      </c>
      <c r="D3893" s="2">
        <v>0.0</v>
      </c>
      <c r="E3893" s="53">
        <v>3.907641298010697E-5</v>
      </c>
      <c r="F3893" s="53">
        <v>0.001264364375349754</v>
      </c>
      <c r="G3893" s="53">
        <v>0.0034732510307370202</v>
      </c>
      <c r="H3893" s="53">
        <v>0.0054680689268426395</v>
      </c>
      <c r="I3893" s="53">
        <v>0.008232876416632838</v>
      </c>
      <c r="J3893" s="53">
        <v>0.031540456317181824</v>
      </c>
      <c r="K3893" s="53">
        <v>0.017506853673959422</v>
      </c>
      <c r="L3893" s="94">
        <v>1.2063472722515774E-5</v>
      </c>
      <c r="M3893" s="94">
        <v>9.948003846960549E-4</v>
      </c>
      <c r="N3893" s="94">
        <v>3.064899255614265E-4</v>
      </c>
      <c r="O3893" s="2" t="s">
        <v>9316</v>
      </c>
      <c r="P3893" s="2">
        <v>4.0</v>
      </c>
      <c r="Q3893" s="2" t="s">
        <v>9318</v>
      </c>
    </row>
    <row r="3894">
      <c r="A3894" s="54">
        <v>46251.0</v>
      </c>
      <c r="B3894" s="2" t="s">
        <v>515</v>
      </c>
      <c r="C3894" s="2" t="s">
        <v>180</v>
      </c>
      <c r="D3894" s="2">
        <v>0.0</v>
      </c>
      <c r="E3894" s="53">
        <v>0.0</v>
      </c>
      <c r="F3894" s="53">
        <v>0.0</v>
      </c>
      <c r="G3894" s="53">
        <v>0.0</v>
      </c>
      <c r="H3894" s="53">
        <v>0.0</v>
      </c>
      <c r="I3894" s="53">
        <v>0.0</v>
      </c>
      <c r="J3894" s="53">
        <v>0.00610721525982344</v>
      </c>
      <c r="K3894" s="53">
        <v>0.00305360762991172</v>
      </c>
      <c r="L3894" s="94">
        <v>0.0</v>
      </c>
      <c r="M3894" s="94">
        <v>3.729807822982029E-5</v>
      </c>
      <c r="N3894" s="94">
        <v>9.324519557455072E-6</v>
      </c>
      <c r="O3894" s="2" t="s">
        <v>9316</v>
      </c>
      <c r="P3894" s="2">
        <v>5.0</v>
      </c>
      <c r="Q3894" s="2" t="s">
        <v>9318</v>
      </c>
    </row>
    <row r="3895">
      <c r="A3895" s="54">
        <v>46251.0</v>
      </c>
      <c r="B3895" s="2" t="s">
        <v>229</v>
      </c>
      <c r="C3895" s="2" t="s">
        <v>180</v>
      </c>
      <c r="D3895" s="2">
        <v>0.0</v>
      </c>
      <c r="E3895" s="53">
        <v>0.03436183208813356</v>
      </c>
      <c r="F3895" s="53">
        <v>0.06296938705581782</v>
      </c>
      <c r="G3895" s="53">
        <v>0.07392572256481986</v>
      </c>
      <c r="H3895" s="53">
        <v>0.0792921366724772</v>
      </c>
      <c r="I3895" s="53">
        <v>0.08455781702948098</v>
      </c>
      <c r="J3895" s="53">
        <v>0.08972263825597177</v>
      </c>
      <c r="K3895" s="53">
        <v>0.08182418041039581</v>
      </c>
      <c r="L3895" s="94">
        <v>0.005465012456730716</v>
      </c>
      <c r="M3895" s="94">
        <v>0.008050151815611969</v>
      </c>
      <c r="N3895" s="94">
        <v>0.006695196499833002</v>
      </c>
      <c r="O3895" s="2" t="s">
        <v>9316</v>
      </c>
      <c r="P3895" s="2">
        <v>6.0</v>
      </c>
      <c r="Q3895" s="2" t="s">
        <v>9317</v>
      </c>
    </row>
    <row r="3896">
      <c r="A3896" s="54">
        <v>46251.0</v>
      </c>
      <c r="B3896" s="2" t="s">
        <v>178</v>
      </c>
      <c r="C3896" s="2" t="s">
        <v>180</v>
      </c>
      <c r="D3896" s="2">
        <v>0.0</v>
      </c>
      <c r="E3896" s="53">
        <v>0.08168049977422279</v>
      </c>
      <c r="F3896" s="53">
        <v>0.09875732416886818</v>
      </c>
      <c r="G3896" s="53">
        <v>0.09273787574618723</v>
      </c>
      <c r="H3896" s="53">
        <v>0.08658287366305079</v>
      </c>
      <c r="I3896" s="53">
        <v>0.07887956831251793</v>
      </c>
      <c r="J3896" s="53">
        <v>0.03725410823728243</v>
      </c>
      <c r="K3896" s="53">
        <v>0.06499599199173484</v>
      </c>
      <c r="L3896" s="94">
        <v>0.008600313597915262</v>
      </c>
      <c r="M3896" s="94">
        <v>0.0013878685805551547</v>
      </c>
      <c r="N3896" s="94">
        <v>0.004224478974989659</v>
      </c>
      <c r="O3896" s="2" t="s">
        <v>9316</v>
      </c>
      <c r="P3896" s="2">
        <v>7.0</v>
      </c>
      <c r="Q3896" s="2" t="s">
        <v>9318</v>
      </c>
    </row>
    <row r="3897">
      <c r="A3897" s="54">
        <v>46251.0</v>
      </c>
      <c r="B3897" s="2" t="s">
        <v>1876</v>
      </c>
      <c r="C3897" s="2" t="s">
        <v>180</v>
      </c>
      <c r="D3897" s="2">
        <v>0.0</v>
      </c>
      <c r="E3897" s="53">
        <v>0.0</v>
      </c>
      <c r="F3897" s="53">
        <v>0.0</v>
      </c>
      <c r="G3897" s="53">
        <v>0.0</v>
      </c>
      <c r="H3897" s="53">
        <v>0.0</v>
      </c>
      <c r="I3897" s="53">
        <v>0.0</v>
      </c>
      <c r="J3897" s="53">
        <v>0.0</v>
      </c>
      <c r="K3897" s="53">
        <v>0.0</v>
      </c>
      <c r="L3897" s="94">
        <v>0.0</v>
      </c>
      <c r="M3897" s="94">
        <v>0.0</v>
      </c>
      <c r="N3897" s="94">
        <v>0.0</v>
      </c>
      <c r="O3897" s="2" t="s">
        <v>9316</v>
      </c>
      <c r="P3897" s="2">
        <v>8.0</v>
      </c>
      <c r="Q3897" s="2" t="s">
        <v>9318</v>
      </c>
    </row>
    <row r="3898">
      <c r="A3898" s="54">
        <v>46251.0</v>
      </c>
      <c r="B3898" s="2" t="s">
        <v>687</v>
      </c>
      <c r="C3898" s="2" t="s">
        <v>180</v>
      </c>
      <c r="D3898" s="2">
        <v>0.0</v>
      </c>
      <c r="E3898" s="53">
        <v>9.92662691474781E-4</v>
      </c>
      <c r="F3898" s="53">
        <v>0.006428854253761854</v>
      </c>
      <c r="G3898" s="53">
        <v>0.010504160850947668</v>
      </c>
      <c r="H3898" s="53">
        <v>0.012888620390817973</v>
      </c>
      <c r="I3898" s="53">
        <v>0.015297976454314152</v>
      </c>
      <c r="J3898" s="53">
        <v>0.004329324052476079</v>
      </c>
      <c r="K3898" s="53">
        <v>0.007416742451711873</v>
      </c>
      <c r="L3898" s="94">
        <v>1.1033739518258164E-4</v>
      </c>
      <c r="M3898" s="94">
        <v>1.8743046751347897E-5</v>
      </c>
      <c r="N3898" s="94">
        <v>5.5008068595025045E-5</v>
      </c>
      <c r="O3898" s="2" t="s">
        <v>9316</v>
      </c>
      <c r="P3898" s="2">
        <v>9.0</v>
      </c>
      <c r="Q3898" s="2" t="s">
        <v>9318</v>
      </c>
    </row>
    <row r="3899">
      <c r="A3899" s="54">
        <v>46251.0</v>
      </c>
      <c r="B3899" s="2" t="s">
        <v>301</v>
      </c>
      <c r="C3899" s="2" t="s">
        <v>180</v>
      </c>
      <c r="D3899" s="2">
        <v>0.0</v>
      </c>
      <c r="E3899" s="53">
        <v>0.003</v>
      </c>
      <c r="F3899" s="53">
        <v>0.01</v>
      </c>
      <c r="G3899" s="53">
        <v>0.015</v>
      </c>
      <c r="H3899" s="53">
        <v>0.016</v>
      </c>
      <c r="I3899" s="53">
        <v>0.018000000000000002</v>
      </c>
      <c r="J3899" s="53">
        <v>0.035</v>
      </c>
      <c r="K3899" s="53">
        <v>0.025</v>
      </c>
      <c r="L3899" s="94">
        <v>2.0E-4</v>
      </c>
      <c r="M3899" s="94">
        <v>0.0012</v>
      </c>
      <c r="N3899" s="94">
        <v>6.0E-4</v>
      </c>
      <c r="O3899" s="2" t="s">
        <v>9316</v>
      </c>
      <c r="P3899" s="2">
        <v>10.0</v>
      </c>
      <c r="Q3899" s="2" t="s">
        <v>9317</v>
      </c>
    </row>
    <row r="3900">
      <c r="A3900" s="54">
        <v>46251.0</v>
      </c>
      <c r="B3900" s="2" t="s">
        <v>450</v>
      </c>
      <c r="C3900" s="2" t="s">
        <v>180</v>
      </c>
      <c r="D3900" s="2">
        <v>0.0</v>
      </c>
      <c r="E3900" s="53">
        <v>0.0</v>
      </c>
      <c r="F3900" s="53">
        <v>0.0</v>
      </c>
      <c r="G3900" s="53">
        <v>0.0</v>
      </c>
      <c r="H3900" s="53">
        <v>0.0</v>
      </c>
      <c r="I3900" s="53">
        <v>0.0</v>
      </c>
      <c r="J3900" s="53">
        <v>0.0015586534911620651</v>
      </c>
      <c r="K3900" s="53">
        <v>7.793267455810326E-4</v>
      </c>
      <c r="L3900" s="94">
        <v>0.0</v>
      </c>
      <c r="M3900" s="94">
        <v>2.4294007055116938E-6</v>
      </c>
      <c r="N3900" s="94">
        <v>6.073501763779234E-7</v>
      </c>
      <c r="O3900" s="2" t="s">
        <v>9316</v>
      </c>
      <c r="P3900" s="2">
        <v>11.0</v>
      </c>
      <c r="Q3900" s="2" t="s">
        <v>9318</v>
      </c>
    </row>
    <row r="3901">
      <c r="A3901" s="54">
        <v>46251.0</v>
      </c>
      <c r="B3901" s="2" t="s">
        <v>1189</v>
      </c>
      <c r="C3901" s="2" t="s">
        <v>180</v>
      </c>
      <c r="D3901" s="2">
        <v>0.0</v>
      </c>
      <c r="E3901" s="53">
        <v>0.0</v>
      </c>
      <c r="F3901" s="53">
        <v>0.0</v>
      </c>
      <c r="G3901" s="53">
        <v>0.0</v>
      </c>
      <c r="H3901" s="53">
        <v>0.0</v>
      </c>
      <c r="I3901" s="53">
        <v>0.0</v>
      </c>
      <c r="J3901" s="53">
        <v>0.024742447551375776</v>
      </c>
      <c r="K3901" s="53">
        <v>0.012371223775687888</v>
      </c>
      <c r="L3901" s="94">
        <v>0.0</v>
      </c>
      <c r="M3901" s="94">
        <v>6.121887108325811E-4</v>
      </c>
      <c r="N3901" s="94">
        <v>1.5304717770814528E-4</v>
      </c>
      <c r="O3901" s="2" t="s">
        <v>9319</v>
      </c>
      <c r="P3901" s="2">
        <v>99.0</v>
      </c>
      <c r="Q3901" s="2" t="s">
        <v>9320</v>
      </c>
    </row>
    <row r="3902">
      <c r="A3902" s="54">
        <v>46252.0</v>
      </c>
      <c r="B3902" s="2" t="s">
        <v>194</v>
      </c>
      <c r="C3902" s="2" t="s">
        <v>208</v>
      </c>
      <c r="D3902" s="2">
        <v>0.0</v>
      </c>
      <c r="E3902" s="53">
        <v>0.281</v>
      </c>
      <c r="F3902" s="53">
        <v>0.207</v>
      </c>
      <c r="G3902" s="53">
        <v>0.182</v>
      </c>
      <c r="H3902" s="53">
        <v>0.17</v>
      </c>
      <c r="I3902" s="53">
        <v>0.159</v>
      </c>
      <c r="J3902" s="53">
        <v>0.155</v>
      </c>
      <c r="K3902" s="53">
        <v>0.169</v>
      </c>
      <c r="L3902" s="94">
        <v>0.0331</v>
      </c>
      <c r="M3902" s="94">
        <v>0.024</v>
      </c>
      <c r="N3902" s="94">
        <v>0.0286</v>
      </c>
      <c r="O3902" s="2" t="s">
        <v>9316</v>
      </c>
      <c r="P3902" s="2">
        <v>1.0</v>
      </c>
      <c r="Q3902" s="2" t="s">
        <v>9317</v>
      </c>
    </row>
    <row r="3903">
      <c r="A3903" s="54">
        <v>46252.0</v>
      </c>
      <c r="B3903" s="2" t="s">
        <v>145</v>
      </c>
      <c r="C3903" s="2" t="s">
        <v>208</v>
      </c>
      <c r="D3903" s="2">
        <v>0.0</v>
      </c>
      <c r="E3903" s="53">
        <v>0.012</v>
      </c>
      <c r="F3903" s="53">
        <v>0.031</v>
      </c>
      <c r="G3903" s="53">
        <v>0.038</v>
      </c>
      <c r="H3903" s="53">
        <v>0.041</v>
      </c>
      <c r="I3903" s="53">
        <v>0.044</v>
      </c>
      <c r="J3903" s="53">
        <v>0.04</v>
      </c>
      <c r="K3903" s="53">
        <v>0.039</v>
      </c>
      <c r="L3903" s="94">
        <v>0.0014</v>
      </c>
      <c r="M3903" s="94">
        <v>0.0016</v>
      </c>
      <c r="N3903" s="94">
        <v>0.0015</v>
      </c>
      <c r="O3903" s="2" t="s">
        <v>9316</v>
      </c>
      <c r="P3903" s="2">
        <v>2.0</v>
      </c>
      <c r="Q3903" s="2" t="s">
        <v>9317</v>
      </c>
    </row>
    <row r="3904">
      <c r="A3904" s="54">
        <v>46252.0</v>
      </c>
      <c r="B3904" s="2" t="s">
        <v>1801</v>
      </c>
      <c r="C3904" s="2" t="s">
        <v>208</v>
      </c>
      <c r="D3904" s="2">
        <v>0.0</v>
      </c>
      <c r="E3904" s="53">
        <v>0.0</v>
      </c>
      <c r="F3904" s="53">
        <v>0.0</v>
      </c>
      <c r="G3904" s="53">
        <v>0.0</v>
      </c>
      <c r="H3904" s="53">
        <v>0.0</v>
      </c>
      <c r="I3904" s="53">
        <v>0.0</v>
      </c>
      <c r="J3904" s="53">
        <v>0.0</v>
      </c>
      <c r="K3904" s="53">
        <v>0.0</v>
      </c>
      <c r="L3904" s="94">
        <v>0.0</v>
      </c>
      <c r="M3904" s="94">
        <v>0.0</v>
      </c>
      <c r="N3904" s="94">
        <v>0.0</v>
      </c>
      <c r="O3904" s="2" t="s">
        <v>9316</v>
      </c>
      <c r="P3904" s="2">
        <v>3.0</v>
      </c>
      <c r="Q3904" s="2" t="s">
        <v>9318</v>
      </c>
    </row>
    <row r="3905">
      <c r="A3905" s="54">
        <v>46252.0</v>
      </c>
      <c r="B3905" s="2" t="s">
        <v>932</v>
      </c>
      <c r="C3905" s="2" t="s">
        <v>208</v>
      </c>
      <c r="D3905" s="2">
        <v>0.0</v>
      </c>
      <c r="E3905" s="53">
        <v>0.18485078450882064</v>
      </c>
      <c r="F3905" s="53">
        <v>0.12849001537227892</v>
      </c>
      <c r="G3905" s="53">
        <v>0.10444927696841969</v>
      </c>
      <c r="H3905" s="53">
        <v>0.09083868684380092</v>
      </c>
      <c r="I3905" s="53">
        <v>0.07640190644857353</v>
      </c>
      <c r="J3905" s="53">
        <v>0.031290223313451264</v>
      </c>
      <c r="K3905" s="53">
        <v>0.06786975014093548</v>
      </c>
      <c r="L3905" s="94">
        <v>0.010909651459225646</v>
      </c>
      <c r="M3905" s="94">
        <v>9.79078075005649E-4</v>
      </c>
      <c r="N3905" s="94">
        <v>0.004606302984193011</v>
      </c>
      <c r="O3905" s="2" t="s">
        <v>9316</v>
      </c>
      <c r="P3905" s="2">
        <v>4.0</v>
      </c>
      <c r="Q3905" s="2" t="s">
        <v>9318</v>
      </c>
    </row>
    <row r="3906">
      <c r="A3906" s="54">
        <v>46252.0</v>
      </c>
      <c r="B3906" s="2" t="s">
        <v>515</v>
      </c>
      <c r="C3906" s="2" t="s">
        <v>208</v>
      </c>
      <c r="D3906" s="2">
        <v>0.0</v>
      </c>
      <c r="E3906" s="53">
        <v>0.0</v>
      </c>
      <c r="F3906" s="53">
        <v>0.0</v>
      </c>
      <c r="G3906" s="53">
        <v>0.0</v>
      </c>
      <c r="H3906" s="53">
        <v>0.0</v>
      </c>
      <c r="I3906" s="53">
        <v>0.0</v>
      </c>
      <c r="J3906" s="53">
        <v>0.006060360376166303</v>
      </c>
      <c r="K3906" s="53">
        <v>0.0030301801880831514</v>
      </c>
      <c r="L3906" s="94">
        <v>0.0</v>
      </c>
      <c r="M3906" s="94">
        <v>3.6727967889006575E-5</v>
      </c>
      <c r="N3906" s="94">
        <v>9.181991972251644E-6</v>
      </c>
      <c r="O3906" s="2" t="s">
        <v>9316</v>
      </c>
      <c r="P3906" s="2">
        <v>5.0</v>
      </c>
      <c r="Q3906" s="2" t="s">
        <v>9318</v>
      </c>
    </row>
    <row r="3907">
      <c r="A3907" s="54">
        <v>46252.0</v>
      </c>
      <c r="B3907" s="2" t="s">
        <v>229</v>
      </c>
      <c r="C3907" s="2" t="s">
        <v>208</v>
      </c>
      <c r="D3907" s="2">
        <v>0.0</v>
      </c>
      <c r="E3907" s="53">
        <v>0.06755018471738006</v>
      </c>
      <c r="F3907" s="53">
        <v>0.06378474686790067</v>
      </c>
      <c r="G3907" s="53">
        <v>0.06719400003826265</v>
      </c>
      <c r="H3907" s="53">
        <v>0.07254109476845666</v>
      </c>
      <c r="I3907" s="53">
        <v>0.08147341924179496</v>
      </c>
      <c r="J3907" s="53">
        <v>0.0890108043798971</v>
      </c>
      <c r="K3907" s="53">
        <v>0.07810240220907988</v>
      </c>
      <c r="L3907" s="94">
        <v>0.00451503364114204</v>
      </c>
      <c r="M3907" s="94">
        <v>0.00792292329635631</v>
      </c>
      <c r="N3907" s="94">
        <v>0.006099985230828886</v>
      </c>
      <c r="O3907" s="2" t="s">
        <v>9316</v>
      </c>
      <c r="P3907" s="2">
        <v>6.0</v>
      </c>
      <c r="Q3907" s="2" t="s">
        <v>9317</v>
      </c>
    </row>
    <row r="3908">
      <c r="A3908" s="54">
        <v>46252.0</v>
      </c>
      <c r="B3908" s="2" t="s">
        <v>178</v>
      </c>
      <c r="C3908" s="2" t="s">
        <v>208</v>
      </c>
      <c r="D3908" s="2">
        <v>0.0</v>
      </c>
      <c r="E3908" s="53">
        <v>0.029632501563891373</v>
      </c>
      <c r="F3908" s="53">
        <v>0.034817618573048326</v>
      </c>
      <c r="G3908" s="53">
        <v>0.031672867332481695</v>
      </c>
      <c r="H3908" s="53">
        <v>0.028694415762989763</v>
      </c>
      <c r="I3908" s="53">
        <v>0.024861492704194244</v>
      </c>
      <c r="J3908" s="53">
        <v>0.03695854474537314</v>
      </c>
      <c r="K3908" s="53">
        <v>0.03431570603892742</v>
      </c>
      <c r="L3908" s="94">
        <v>0.001003170525060986</v>
      </c>
      <c r="M3908" s="94">
        <v>0.0013659340296957485</v>
      </c>
      <c r="N3908" s="94">
        <v>0.0011775676809500798</v>
      </c>
      <c r="O3908" s="2" t="s">
        <v>9316</v>
      </c>
      <c r="P3908" s="2">
        <v>7.0</v>
      </c>
      <c r="Q3908" s="2" t="s">
        <v>9318</v>
      </c>
    </row>
    <row r="3909">
      <c r="A3909" s="54">
        <v>46252.0</v>
      </c>
      <c r="B3909" s="2" t="s">
        <v>1876</v>
      </c>
      <c r="C3909" s="2" t="s">
        <v>208</v>
      </c>
      <c r="D3909" s="2">
        <v>0.0</v>
      </c>
      <c r="E3909" s="53">
        <v>0.0</v>
      </c>
      <c r="F3909" s="53">
        <v>0.0</v>
      </c>
      <c r="G3909" s="53">
        <v>0.0</v>
      </c>
      <c r="H3909" s="53">
        <v>0.0</v>
      </c>
      <c r="I3909" s="53">
        <v>0.0</v>
      </c>
      <c r="J3909" s="53">
        <v>0.0</v>
      </c>
      <c r="K3909" s="53">
        <v>0.0</v>
      </c>
      <c r="L3909" s="94">
        <v>0.0</v>
      </c>
      <c r="M3909" s="94">
        <v>0.0</v>
      </c>
      <c r="N3909" s="94">
        <v>0.0</v>
      </c>
      <c r="O3909" s="2" t="s">
        <v>9316</v>
      </c>
      <c r="P3909" s="2">
        <v>8.0</v>
      </c>
      <c r="Q3909" s="2" t="s">
        <v>9318</v>
      </c>
    </row>
    <row r="3910">
      <c r="A3910" s="54">
        <v>46252.0</v>
      </c>
      <c r="B3910" s="2" t="s">
        <v>687</v>
      </c>
      <c r="C3910" s="2" t="s">
        <v>208</v>
      </c>
      <c r="D3910" s="2">
        <v>0.0</v>
      </c>
      <c r="E3910" s="53">
        <v>0.0</v>
      </c>
      <c r="F3910" s="53">
        <v>0.0</v>
      </c>
      <c r="G3910" s="53">
        <v>0.0</v>
      </c>
      <c r="H3910" s="53">
        <v>0.0</v>
      </c>
      <c r="I3910" s="53">
        <v>0.0</v>
      </c>
      <c r="J3910" s="53">
        <v>0.004296109245700351</v>
      </c>
      <c r="K3910" s="53">
        <v>0.0021480546228501755</v>
      </c>
      <c r="L3910" s="94">
        <v>0.0</v>
      </c>
      <c r="M3910" s="94">
        <v>1.8456554650992037E-5</v>
      </c>
      <c r="N3910" s="94">
        <v>4.614138662748009E-6</v>
      </c>
      <c r="O3910" s="2" t="s">
        <v>9316</v>
      </c>
      <c r="P3910" s="2">
        <v>9.0</v>
      </c>
      <c r="Q3910" s="2" t="s">
        <v>9318</v>
      </c>
    </row>
    <row r="3911">
      <c r="A3911" s="54">
        <v>46252.0</v>
      </c>
      <c r="B3911" s="2" t="s">
        <v>301</v>
      </c>
      <c r="C3911" s="2" t="s">
        <v>208</v>
      </c>
      <c r="D3911" s="2">
        <v>0.0</v>
      </c>
      <c r="E3911" s="53">
        <v>0.051</v>
      </c>
      <c r="F3911" s="53">
        <v>0.055</v>
      </c>
      <c r="G3911" s="53">
        <v>0.053</v>
      </c>
      <c r="H3911" s="53">
        <v>0.05</v>
      </c>
      <c r="I3911" s="53">
        <v>0.047</v>
      </c>
      <c r="J3911" s="53">
        <v>0.035</v>
      </c>
      <c r="K3911" s="53">
        <v>0.044000000000000004</v>
      </c>
      <c r="L3911" s="94">
        <v>0.0028</v>
      </c>
      <c r="M3911" s="94">
        <v>0.0012</v>
      </c>
      <c r="N3911" s="94">
        <v>0.0019</v>
      </c>
      <c r="O3911" s="2" t="s">
        <v>9316</v>
      </c>
      <c r="P3911" s="2">
        <v>10.0</v>
      </c>
      <c r="Q3911" s="2" t="s">
        <v>9317</v>
      </c>
    </row>
    <row r="3912">
      <c r="A3912" s="54">
        <v>46252.0</v>
      </c>
      <c r="B3912" s="2" t="s">
        <v>450</v>
      </c>
      <c r="C3912" s="2" t="s">
        <v>208</v>
      </c>
      <c r="D3912" s="2">
        <v>0.0</v>
      </c>
      <c r="E3912" s="53">
        <v>0.0</v>
      </c>
      <c r="F3912" s="53">
        <v>0.0</v>
      </c>
      <c r="G3912" s="53">
        <v>0.0</v>
      </c>
      <c r="H3912" s="53">
        <v>0.0</v>
      </c>
      <c r="I3912" s="53">
        <v>0.0</v>
      </c>
      <c r="J3912" s="53">
        <v>0.001546695417820419</v>
      </c>
      <c r="K3912" s="53">
        <v>7.733477089102095E-4</v>
      </c>
      <c r="L3912" s="94">
        <v>0.0</v>
      </c>
      <c r="M3912" s="94">
        <v>2.3922667155066803E-6</v>
      </c>
      <c r="N3912" s="94">
        <v>5.980666788766701E-7</v>
      </c>
      <c r="O3912" s="2" t="s">
        <v>9316</v>
      </c>
      <c r="P3912" s="2">
        <v>11.0</v>
      </c>
      <c r="Q3912" s="2" t="s">
        <v>9318</v>
      </c>
    </row>
    <row r="3913">
      <c r="A3913" s="54">
        <v>46252.0</v>
      </c>
      <c r="B3913" s="2" t="s">
        <v>1189</v>
      </c>
      <c r="C3913" s="2" t="s">
        <v>208</v>
      </c>
      <c r="D3913" s="2">
        <v>0.0</v>
      </c>
      <c r="E3913" s="53">
        <v>0.015516972366168235</v>
      </c>
      <c r="F3913" s="53">
        <v>0.025195234140852795</v>
      </c>
      <c r="G3913" s="53">
        <v>0.025528988355564157</v>
      </c>
      <c r="H3913" s="53">
        <v>0.024409397192245986</v>
      </c>
      <c r="I3913" s="53">
        <v>0.022320314634526144</v>
      </c>
      <c r="J3913" s="53">
        <v>0.02454614801442031</v>
      </c>
      <c r="K3913" s="53">
        <v>0.025037568184992233</v>
      </c>
      <c r="L3913" s="94">
        <v>6.517292464585303E-4</v>
      </c>
      <c r="M3913" s="94">
        <v>6.025133823458301E-4</v>
      </c>
      <c r="N3913" s="94">
        <v>6.268798206181353E-4</v>
      </c>
      <c r="O3913" s="2" t="s">
        <v>9319</v>
      </c>
      <c r="P3913" s="2">
        <v>99.0</v>
      </c>
      <c r="Q3913" s="2" t="s">
        <v>9320</v>
      </c>
    </row>
    <row r="3914">
      <c r="A3914" s="54">
        <v>46253.0</v>
      </c>
      <c r="B3914" s="2" t="s">
        <v>194</v>
      </c>
      <c r="C3914" s="2" t="s">
        <v>303</v>
      </c>
      <c r="D3914" s="2">
        <v>0.0</v>
      </c>
      <c r="E3914" s="53">
        <v>0.235</v>
      </c>
      <c r="F3914" s="53">
        <v>0.168</v>
      </c>
      <c r="G3914" s="53">
        <v>0.134</v>
      </c>
      <c r="H3914" s="53">
        <v>0.115</v>
      </c>
      <c r="I3914" s="53">
        <v>0.097</v>
      </c>
      <c r="J3914" s="53">
        <v>0.154</v>
      </c>
      <c r="K3914" s="53">
        <v>0.144</v>
      </c>
      <c r="L3914" s="94">
        <v>0.018</v>
      </c>
      <c r="M3914" s="94">
        <v>0.0237</v>
      </c>
      <c r="N3914" s="94">
        <v>0.0207</v>
      </c>
      <c r="O3914" s="2" t="s">
        <v>9316</v>
      </c>
      <c r="P3914" s="2">
        <v>1.0</v>
      </c>
      <c r="Q3914" s="2" t="s">
        <v>9317</v>
      </c>
    </row>
    <row r="3915">
      <c r="A3915" s="54">
        <v>46253.0</v>
      </c>
      <c r="B3915" s="2" t="s">
        <v>145</v>
      </c>
      <c r="C3915" s="2" t="s">
        <v>303</v>
      </c>
      <c r="D3915" s="2">
        <v>0.0</v>
      </c>
      <c r="E3915" s="53">
        <v>0.021</v>
      </c>
      <c r="F3915" s="53">
        <v>0.03</v>
      </c>
      <c r="G3915" s="53">
        <v>0.028</v>
      </c>
      <c r="H3915" s="53">
        <v>0.026</v>
      </c>
      <c r="I3915" s="53">
        <v>0.024</v>
      </c>
      <c r="J3915" s="53">
        <v>0.04</v>
      </c>
      <c r="K3915" s="53">
        <v>0.034</v>
      </c>
      <c r="L3915" s="94">
        <v>8.0E-4</v>
      </c>
      <c r="M3915" s="94">
        <v>0.0016</v>
      </c>
      <c r="N3915" s="94">
        <v>0.0012</v>
      </c>
      <c r="O3915" s="2" t="s">
        <v>9316</v>
      </c>
      <c r="P3915" s="2">
        <v>2.0</v>
      </c>
      <c r="Q3915" s="2" t="s">
        <v>9317</v>
      </c>
    </row>
    <row r="3916">
      <c r="A3916" s="54">
        <v>46253.0</v>
      </c>
      <c r="B3916" s="2" t="s">
        <v>1801</v>
      </c>
      <c r="C3916" s="2" t="s">
        <v>303</v>
      </c>
      <c r="D3916" s="2">
        <v>0.0</v>
      </c>
      <c r="E3916" s="53">
        <v>0.0</v>
      </c>
      <c r="F3916" s="53">
        <v>0.0</v>
      </c>
      <c r="G3916" s="53">
        <v>0.0</v>
      </c>
      <c r="H3916" s="53">
        <v>0.0</v>
      </c>
      <c r="I3916" s="53">
        <v>0.0</v>
      </c>
      <c r="J3916" s="53">
        <v>0.0</v>
      </c>
      <c r="K3916" s="53">
        <v>0.0</v>
      </c>
      <c r="L3916" s="94">
        <v>0.0</v>
      </c>
      <c r="M3916" s="94">
        <v>0.0</v>
      </c>
      <c r="N3916" s="94">
        <v>0.0</v>
      </c>
      <c r="O3916" s="2" t="s">
        <v>9316</v>
      </c>
      <c r="P3916" s="2">
        <v>3.0</v>
      </c>
      <c r="Q3916" s="2" t="s">
        <v>9318</v>
      </c>
    </row>
    <row r="3917">
      <c r="A3917" s="54">
        <v>46253.0</v>
      </c>
      <c r="B3917" s="2" t="s">
        <v>932</v>
      </c>
      <c r="C3917" s="2" t="s">
        <v>303</v>
      </c>
      <c r="D3917" s="2">
        <v>0.0</v>
      </c>
      <c r="E3917" s="53">
        <v>0.06614050756260567</v>
      </c>
      <c r="F3917" s="53">
        <v>0.06788269560559915</v>
      </c>
      <c r="G3917" s="53">
        <v>0.06101202175193222</v>
      </c>
      <c r="H3917" s="53">
        <v>0.05535271156597385</v>
      </c>
      <c r="I3917" s="53">
        <v>0.04827837269725029</v>
      </c>
      <c r="J3917" s="53">
        <v>0.03104204052707222</v>
      </c>
      <c r="K3917" s="53">
        <v>0.04602703113950222</v>
      </c>
      <c r="L3917" s="94">
        <v>0.00372246679825825</v>
      </c>
      <c r="M3917" s="94">
        <v>9.636082800843941E-4</v>
      </c>
      <c r="N3917" s="94">
        <v>0.0021184875955167068</v>
      </c>
      <c r="O3917" s="2" t="s">
        <v>9316</v>
      </c>
      <c r="P3917" s="2">
        <v>4.0</v>
      </c>
      <c r="Q3917" s="2" t="s">
        <v>9318</v>
      </c>
    </row>
    <row r="3918">
      <c r="A3918" s="54">
        <v>46253.0</v>
      </c>
      <c r="B3918" s="2" t="s">
        <v>515</v>
      </c>
      <c r="C3918" s="2" t="s">
        <v>303</v>
      </c>
      <c r="D3918" s="2">
        <v>0.0</v>
      </c>
      <c r="E3918" s="53">
        <v>0.0</v>
      </c>
      <c r="F3918" s="53">
        <v>0.0</v>
      </c>
      <c r="G3918" s="53">
        <v>0.0</v>
      </c>
      <c r="H3918" s="53">
        <v>0.0</v>
      </c>
      <c r="I3918" s="53">
        <v>0.0</v>
      </c>
      <c r="J3918" s="53">
        <v>0.006013864965694427</v>
      </c>
      <c r="K3918" s="53">
        <v>0.0030069324828472135</v>
      </c>
      <c r="L3918" s="94">
        <v>0.0</v>
      </c>
      <c r="M3918" s="94">
        <v>3.616657182560683E-5</v>
      </c>
      <c r="N3918" s="94">
        <v>9.041642956401707E-6</v>
      </c>
      <c r="O3918" s="2" t="s">
        <v>9316</v>
      </c>
      <c r="P3918" s="2">
        <v>5.0</v>
      </c>
      <c r="Q3918" s="2" t="s">
        <v>9318</v>
      </c>
    </row>
    <row r="3919">
      <c r="A3919" s="54">
        <v>46253.0</v>
      </c>
      <c r="B3919" s="2" t="s">
        <v>229</v>
      </c>
      <c r="C3919" s="2" t="s">
        <v>303</v>
      </c>
      <c r="D3919" s="2">
        <v>0.0</v>
      </c>
      <c r="E3919" s="53">
        <v>0.18114698723875855</v>
      </c>
      <c r="F3919" s="53">
        <v>0.1878298466044299</v>
      </c>
      <c r="G3919" s="53">
        <v>0.18158751352462002</v>
      </c>
      <c r="H3919" s="53">
        <v>0.17556167992621807</v>
      </c>
      <c r="I3919" s="53">
        <v>0.16710200574768322</v>
      </c>
      <c r="J3919" s="53">
        <v>0.088304802724762</v>
      </c>
      <c r="K3919" s="53">
        <v>0.13494615812469102</v>
      </c>
      <c r="L3919" s="94">
        <v>0.03297402506805406</v>
      </c>
      <c r="M3919" s="94">
        <v>0.007797738184259135</v>
      </c>
      <c r="N3919" s="94">
        <v>0.018210465592614113</v>
      </c>
      <c r="O3919" s="2" t="s">
        <v>9316</v>
      </c>
      <c r="P3919" s="2">
        <v>6.0</v>
      </c>
      <c r="Q3919" s="2" t="s">
        <v>9317</v>
      </c>
    </row>
    <row r="3920">
      <c r="A3920" s="54">
        <v>46253.0</v>
      </c>
      <c r="B3920" s="2" t="s">
        <v>178</v>
      </c>
      <c r="C3920" s="2" t="s">
        <v>303</v>
      </c>
      <c r="D3920" s="2">
        <v>0.0</v>
      </c>
      <c r="E3920" s="53">
        <v>0.0669648159495153</v>
      </c>
      <c r="F3920" s="53">
        <v>0.056420282191215726</v>
      </c>
      <c r="G3920" s="53">
        <v>0.04926914886922227</v>
      </c>
      <c r="H3920" s="53">
        <v>0.045151983916617636</v>
      </c>
      <c r="I3920" s="53">
        <v>0.040783971220637066</v>
      </c>
      <c r="J3920" s="53">
        <v>0.03666540287407566</v>
      </c>
      <c r="K3920" s="53">
        <v>0.04296727587164896</v>
      </c>
      <c r="L3920" s="94">
        <v>0.002427449030297586</v>
      </c>
      <c r="M3920" s="94">
        <v>0.0013443517679182755</v>
      </c>
      <c r="N3920" s="94">
        <v>0.001846186795830387</v>
      </c>
      <c r="O3920" s="2" t="s">
        <v>9316</v>
      </c>
      <c r="P3920" s="2">
        <v>7.0</v>
      </c>
      <c r="Q3920" s="2" t="s">
        <v>9318</v>
      </c>
    </row>
    <row r="3921">
      <c r="A3921" s="54">
        <v>46253.0</v>
      </c>
      <c r="B3921" s="2" t="s">
        <v>1876</v>
      </c>
      <c r="C3921" s="2" t="s">
        <v>303</v>
      </c>
      <c r="D3921" s="2">
        <v>0.0</v>
      </c>
      <c r="E3921" s="53">
        <v>0.0</v>
      </c>
      <c r="F3921" s="53">
        <v>0.0</v>
      </c>
      <c r="G3921" s="53">
        <v>0.0</v>
      </c>
      <c r="H3921" s="53">
        <v>0.0</v>
      </c>
      <c r="I3921" s="53">
        <v>0.0</v>
      </c>
      <c r="J3921" s="53">
        <v>0.0</v>
      </c>
      <c r="K3921" s="53">
        <v>0.0</v>
      </c>
      <c r="L3921" s="94">
        <v>0.0</v>
      </c>
      <c r="M3921" s="94">
        <v>0.0</v>
      </c>
      <c r="N3921" s="94">
        <v>0.0</v>
      </c>
      <c r="O3921" s="2" t="s">
        <v>9316</v>
      </c>
      <c r="P3921" s="2">
        <v>8.0</v>
      </c>
      <c r="Q3921" s="2" t="s">
        <v>9318</v>
      </c>
    </row>
    <row r="3922">
      <c r="A3922" s="54">
        <v>46253.0</v>
      </c>
      <c r="B3922" s="2" t="s">
        <v>687</v>
      </c>
      <c r="C3922" s="2" t="s">
        <v>303</v>
      </c>
      <c r="D3922" s="2">
        <v>0.0</v>
      </c>
      <c r="E3922" s="53">
        <v>0.0</v>
      </c>
      <c r="F3922" s="53">
        <v>0.0</v>
      </c>
      <c r="G3922" s="53">
        <v>0.0</v>
      </c>
      <c r="H3922" s="53">
        <v>0.0</v>
      </c>
      <c r="I3922" s="53">
        <v>0.0</v>
      </c>
      <c r="J3922" s="53">
        <v>0.004263149264707072</v>
      </c>
      <c r="K3922" s="53">
        <v>0.002131574632353536</v>
      </c>
      <c r="L3922" s="94">
        <v>0.0</v>
      </c>
      <c r="M3922" s="94">
        <v>1.817444165317245E-5</v>
      </c>
      <c r="N3922" s="94">
        <v>4.543610413293113E-6</v>
      </c>
      <c r="O3922" s="2" t="s">
        <v>9316</v>
      </c>
      <c r="P3922" s="2">
        <v>9.0</v>
      </c>
      <c r="Q3922" s="2" t="s">
        <v>9318</v>
      </c>
    </row>
    <row r="3923">
      <c r="A3923" s="54">
        <v>46253.0</v>
      </c>
      <c r="B3923" s="2" t="s">
        <v>301</v>
      </c>
      <c r="C3923" s="2" t="s">
        <v>303</v>
      </c>
      <c r="D3923" s="2">
        <v>0.0</v>
      </c>
      <c r="E3923" s="53">
        <v>0.005</v>
      </c>
      <c r="F3923" s="53">
        <v>0.028999999999999998</v>
      </c>
      <c r="G3923" s="53">
        <v>0.045</v>
      </c>
      <c r="H3923" s="53">
        <v>0.054000000000000006</v>
      </c>
      <c r="I3923" s="53">
        <v>0.063</v>
      </c>
      <c r="J3923" s="53">
        <v>0.034</v>
      </c>
      <c r="K3923" s="53">
        <v>0.04</v>
      </c>
      <c r="L3923" s="94">
        <v>0.002</v>
      </c>
      <c r="M3923" s="94">
        <v>0.0012</v>
      </c>
      <c r="N3923" s="94">
        <v>0.0016</v>
      </c>
      <c r="O3923" s="2" t="s">
        <v>9316</v>
      </c>
      <c r="P3923" s="2">
        <v>10.0</v>
      </c>
      <c r="Q3923" s="2" t="s">
        <v>9317</v>
      </c>
    </row>
    <row r="3924">
      <c r="A3924" s="54">
        <v>46253.0</v>
      </c>
      <c r="B3924" s="2" t="s">
        <v>450</v>
      </c>
      <c r="C3924" s="2" t="s">
        <v>303</v>
      </c>
      <c r="D3924" s="2">
        <v>0.0</v>
      </c>
      <c r="E3924" s="53">
        <v>0.0</v>
      </c>
      <c r="F3924" s="53">
        <v>0.0</v>
      </c>
      <c r="G3924" s="53">
        <v>0.0</v>
      </c>
      <c r="H3924" s="53">
        <v>0.0</v>
      </c>
      <c r="I3924" s="53">
        <v>0.0</v>
      </c>
      <c r="J3924" s="53">
        <v>0.0015348290874600415</v>
      </c>
      <c r="K3924" s="53">
        <v>7.674145437300208E-4</v>
      </c>
      <c r="L3924" s="94">
        <v>0.0</v>
      </c>
      <c r="M3924" s="94">
        <v>2.355700327713424E-6</v>
      </c>
      <c r="N3924" s="94">
        <v>5.88925081928356E-7</v>
      </c>
      <c r="O3924" s="2" t="s">
        <v>9316</v>
      </c>
      <c r="P3924" s="2">
        <v>11.0</v>
      </c>
      <c r="Q3924" s="2" t="s">
        <v>9318</v>
      </c>
    </row>
    <row r="3925">
      <c r="A3925" s="54">
        <v>46253.0</v>
      </c>
      <c r="B3925" s="2" t="s">
        <v>1189</v>
      </c>
      <c r="C3925" s="2" t="s">
        <v>303</v>
      </c>
      <c r="D3925" s="2">
        <v>0.0</v>
      </c>
      <c r="E3925" s="53">
        <v>0.05659528649630845</v>
      </c>
      <c r="F3925" s="53">
        <v>0.04863437353656685</v>
      </c>
      <c r="G3925" s="53">
        <v>0.04121485046415653</v>
      </c>
      <c r="H3925" s="53">
        <v>0.037236539672364274</v>
      </c>
      <c r="I3925" s="53">
        <v>0.03381235472534155</v>
      </c>
      <c r="J3925" s="53">
        <v>0.024351456805346314</v>
      </c>
      <c r="K3925" s="53">
        <v>0.03278315363475142</v>
      </c>
      <c r="L3925" s="94">
        <v>0.0016986638987827837</v>
      </c>
      <c r="M3925" s="94">
        <v>5.929934485426474E-4</v>
      </c>
      <c r="N3925" s="94">
        <v>0.0010747351622397152</v>
      </c>
      <c r="O3925" s="2" t="s">
        <v>9319</v>
      </c>
      <c r="P3925" s="2">
        <v>99.0</v>
      </c>
      <c r="Q3925" s="2" t="s">
        <v>9320</v>
      </c>
    </row>
    <row r="3926">
      <c r="A3926" s="54">
        <v>46254.0</v>
      </c>
      <c r="B3926" s="2" t="s">
        <v>194</v>
      </c>
      <c r="C3926" s="2" t="s">
        <v>148</v>
      </c>
      <c r="D3926" s="2">
        <v>1.0</v>
      </c>
      <c r="E3926" s="53">
        <v>0.264</v>
      </c>
      <c r="F3926" s="53">
        <v>0.226</v>
      </c>
      <c r="G3926" s="53">
        <v>0.198</v>
      </c>
      <c r="H3926" s="53">
        <v>0.181</v>
      </c>
      <c r="I3926" s="53">
        <v>0.162</v>
      </c>
      <c r="J3926" s="53">
        <v>0.153</v>
      </c>
      <c r="K3926" s="53">
        <v>0.175</v>
      </c>
      <c r="L3926" s="94">
        <v>0.6432</v>
      </c>
      <c r="M3926" s="94">
        <v>0.7174</v>
      </c>
      <c r="N3926" s="94">
        <v>0.6806</v>
      </c>
      <c r="O3926" s="2" t="s">
        <v>9316</v>
      </c>
      <c r="P3926" s="2">
        <v>1.0</v>
      </c>
      <c r="Q3926" s="2" t="s">
        <v>9317</v>
      </c>
    </row>
    <row r="3927">
      <c r="A3927" s="54">
        <v>46254.0</v>
      </c>
      <c r="B3927" s="2" t="s">
        <v>145</v>
      </c>
      <c r="C3927" s="2" t="s">
        <v>148</v>
      </c>
      <c r="D3927" s="2">
        <v>0.0</v>
      </c>
      <c r="E3927" s="53">
        <v>0.051</v>
      </c>
      <c r="F3927" s="53">
        <v>0.061</v>
      </c>
      <c r="G3927" s="53">
        <v>0.057</v>
      </c>
      <c r="H3927" s="53">
        <v>0.053</v>
      </c>
      <c r="I3927" s="53">
        <v>0.047</v>
      </c>
      <c r="J3927" s="53">
        <v>0.04</v>
      </c>
      <c r="K3927" s="53">
        <v>0.048</v>
      </c>
      <c r="L3927" s="94">
        <v>0.0032</v>
      </c>
      <c r="M3927" s="94">
        <v>0.0016</v>
      </c>
      <c r="N3927" s="94">
        <v>0.0023</v>
      </c>
      <c r="O3927" s="2" t="s">
        <v>9316</v>
      </c>
      <c r="P3927" s="2">
        <v>2.0</v>
      </c>
      <c r="Q3927" s="2" t="s">
        <v>9317</v>
      </c>
    </row>
    <row r="3928">
      <c r="A3928" s="54">
        <v>46254.0</v>
      </c>
      <c r="B3928" s="2" t="s">
        <v>1801</v>
      </c>
      <c r="C3928" s="2" t="s">
        <v>148</v>
      </c>
      <c r="D3928" s="2">
        <v>0.0</v>
      </c>
      <c r="E3928" s="53">
        <v>0.0</v>
      </c>
      <c r="F3928" s="53">
        <v>0.0</v>
      </c>
      <c r="G3928" s="53">
        <v>0.0</v>
      </c>
      <c r="H3928" s="53">
        <v>0.0</v>
      </c>
      <c r="I3928" s="53">
        <v>0.0</v>
      </c>
      <c r="J3928" s="53">
        <v>0.0</v>
      </c>
      <c r="K3928" s="53">
        <v>0.0</v>
      </c>
      <c r="L3928" s="94">
        <v>0.0</v>
      </c>
      <c r="M3928" s="94">
        <v>0.0</v>
      </c>
      <c r="N3928" s="94">
        <v>0.0</v>
      </c>
      <c r="O3928" s="2" t="s">
        <v>9316</v>
      </c>
      <c r="P3928" s="2">
        <v>3.0</v>
      </c>
      <c r="Q3928" s="2" t="s">
        <v>9318</v>
      </c>
    </row>
    <row r="3929">
      <c r="A3929" s="54">
        <v>46254.0</v>
      </c>
      <c r="B3929" s="2" t="s">
        <v>932</v>
      </c>
      <c r="C3929" s="2" t="s">
        <v>148</v>
      </c>
      <c r="D3929" s="2">
        <v>0.0</v>
      </c>
      <c r="E3929" s="53">
        <v>0.05678562342336002</v>
      </c>
      <c r="F3929" s="53">
        <v>0.05095331760902971</v>
      </c>
      <c r="G3929" s="53">
        <v>0.04525019679963208</v>
      </c>
      <c r="H3929" s="53">
        <v>0.041924506742151806</v>
      </c>
      <c r="I3929" s="53">
        <v>0.03847198645315444</v>
      </c>
      <c r="J3929" s="53">
        <v>0.030795890134462153</v>
      </c>
      <c r="K3929" s="53">
        <v>0.038023043467047116</v>
      </c>
      <c r="L3929" s="94">
        <v>0.0020475803104054334</v>
      </c>
      <c r="M3929" s="94">
        <v>9.483868491738633E-4</v>
      </c>
      <c r="N3929" s="94">
        <v>0.0014457518344969543</v>
      </c>
      <c r="O3929" s="2" t="s">
        <v>9316</v>
      </c>
      <c r="P3929" s="2">
        <v>4.0</v>
      </c>
      <c r="Q3929" s="2" t="s">
        <v>9318</v>
      </c>
    </row>
    <row r="3930">
      <c r="A3930" s="54">
        <v>46254.0</v>
      </c>
      <c r="B3930" s="2" t="s">
        <v>515</v>
      </c>
      <c r="C3930" s="2" t="s">
        <v>148</v>
      </c>
      <c r="D3930" s="2">
        <v>0.0</v>
      </c>
      <c r="E3930" s="53">
        <v>0.0011669225486090305</v>
      </c>
      <c r="F3930" s="53">
        <v>0.006970336527180175</v>
      </c>
      <c r="G3930" s="53">
        <v>0.01108599829903915</v>
      </c>
      <c r="H3930" s="53">
        <v>0.013420432611347122</v>
      </c>
      <c r="I3930" s="53">
        <v>0.015715952596777785</v>
      </c>
      <c r="J3930" s="53">
        <v>0.005967726270510219</v>
      </c>
      <c r="K3930" s="53">
        <v>0.008526862284774684</v>
      </c>
      <c r="L3930" s="94">
        <v>1.2289935828629895E-4</v>
      </c>
      <c r="M3930" s="94">
        <v>3.5613756839737806E-5</v>
      </c>
      <c r="N3930" s="94">
        <v>7.270738042351296E-5</v>
      </c>
      <c r="O3930" s="2" t="s">
        <v>9316</v>
      </c>
      <c r="P3930" s="2">
        <v>5.0</v>
      </c>
      <c r="Q3930" s="2" t="s">
        <v>9318</v>
      </c>
    </row>
    <row r="3931">
      <c r="A3931" s="54">
        <v>46254.0</v>
      </c>
      <c r="B3931" s="2" t="s">
        <v>229</v>
      </c>
      <c r="C3931" s="2" t="s">
        <v>148</v>
      </c>
      <c r="D3931" s="2">
        <v>0.0</v>
      </c>
      <c r="E3931" s="53">
        <v>0.011094602785443978</v>
      </c>
      <c r="F3931" s="53">
        <v>0.030598894949179865</v>
      </c>
      <c r="G3931" s="53">
        <v>0.039879659871541365</v>
      </c>
      <c r="H3931" s="53">
        <v>0.04403404370096027</v>
      </c>
      <c r="I3931" s="53">
        <v>0.04709452373382347</v>
      </c>
      <c r="J3931" s="53">
        <v>0.08760458258810257</v>
      </c>
      <c r="K3931" s="53">
        <v>0.06374212122982197</v>
      </c>
      <c r="L3931" s="94">
        <v>0.0015903872714698266</v>
      </c>
      <c r="M3931" s="94">
        <v>0.007674562890435684</v>
      </c>
      <c r="N3931" s="94">
        <v>0.00406305801887732</v>
      </c>
      <c r="O3931" s="2" t="s">
        <v>9316</v>
      </c>
      <c r="P3931" s="2">
        <v>6.0</v>
      </c>
      <c r="Q3931" s="2" t="s">
        <v>9317</v>
      </c>
    </row>
    <row r="3932">
      <c r="A3932" s="54">
        <v>46254.0</v>
      </c>
      <c r="B3932" s="2" t="s">
        <v>178</v>
      </c>
      <c r="C3932" s="2" t="s">
        <v>148</v>
      </c>
      <c r="D3932" s="2">
        <v>0.0</v>
      </c>
      <c r="E3932" s="53">
        <v>0.003078957282177118</v>
      </c>
      <c r="F3932" s="53">
        <v>0.011223200899665735</v>
      </c>
      <c r="G3932" s="53">
        <v>0.014890153133883059</v>
      </c>
      <c r="H3932" s="53">
        <v>0.01629131809423804</v>
      </c>
      <c r="I3932" s="53">
        <v>0.017046416352921735</v>
      </c>
      <c r="J3932" s="53">
        <v>0.03637466157100993</v>
      </c>
      <c r="K3932" s="53">
        <v>0.025632407352446495</v>
      </c>
      <c r="L3932" s="94">
        <v>2.2171666035048748E-4</v>
      </c>
      <c r="M3932" s="94">
        <v>0.0013231160044055066</v>
      </c>
      <c r="N3932" s="94">
        <v>6.570203066817531E-4</v>
      </c>
      <c r="O3932" s="2" t="s">
        <v>9316</v>
      </c>
      <c r="P3932" s="2">
        <v>7.0</v>
      </c>
      <c r="Q3932" s="2" t="s">
        <v>9318</v>
      </c>
    </row>
    <row r="3933">
      <c r="A3933" s="54">
        <v>46254.0</v>
      </c>
      <c r="B3933" s="2" t="s">
        <v>1876</v>
      </c>
      <c r="C3933" s="2" t="s">
        <v>148</v>
      </c>
      <c r="D3933" s="2">
        <v>0.0</v>
      </c>
      <c r="E3933" s="53">
        <v>0.0</v>
      </c>
      <c r="F3933" s="53">
        <v>0.0</v>
      </c>
      <c r="G3933" s="53">
        <v>0.0</v>
      </c>
      <c r="H3933" s="53">
        <v>0.0</v>
      </c>
      <c r="I3933" s="53">
        <v>0.0</v>
      </c>
      <c r="J3933" s="53">
        <v>0.0</v>
      </c>
      <c r="K3933" s="53">
        <v>0.0</v>
      </c>
      <c r="L3933" s="94">
        <v>0.0</v>
      </c>
      <c r="M3933" s="94">
        <v>0.0</v>
      </c>
      <c r="N3933" s="94">
        <v>0.0</v>
      </c>
      <c r="O3933" s="2" t="s">
        <v>9316</v>
      </c>
      <c r="P3933" s="2">
        <v>8.0</v>
      </c>
      <c r="Q3933" s="2" t="s">
        <v>9318</v>
      </c>
    </row>
    <row r="3934">
      <c r="A3934" s="54">
        <v>46254.0</v>
      </c>
      <c r="B3934" s="2" t="s">
        <v>687</v>
      </c>
      <c r="C3934" s="2" t="s">
        <v>148</v>
      </c>
      <c r="D3934" s="2">
        <v>0.0</v>
      </c>
      <c r="E3934" s="53">
        <v>0.00691330452181134</v>
      </c>
      <c r="F3934" s="53">
        <v>0.016965848090089476</v>
      </c>
      <c r="G3934" s="53">
        <v>0.020059619589303756</v>
      </c>
      <c r="H3934" s="53">
        <v>0.020937625596335482</v>
      </c>
      <c r="I3934" s="53">
        <v>0.021140470699660498</v>
      </c>
      <c r="J3934" s="53">
        <v>0.004230442154459148</v>
      </c>
      <c r="K3934" s="53">
        <v>0.012145030871881452</v>
      </c>
      <c r="L3934" s="94">
        <v>4.02388338067579E-4</v>
      </c>
      <c r="M3934" s="94">
        <v>1.7896640822224955E-5</v>
      </c>
      <c r="N3934" s="94">
        <v>1.4750177487895353E-4</v>
      </c>
      <c r="O3934" s="2" t="s">
        <v>9316</v>
      </c>
      <c r="P3934" s="2">
        <v>9.0</v>
      </c>
      <c r="Q3934" s="2" t="s">
        <v>9318</v>
      </c>
    </row>
    <row r="3935">
      <c r="A3935" s="54">
        <v>46254.0</v>
      </c>
      <c r="B3935" s="2" t="s">
        <v>301</v>
      </c>
      <c r="C3935" s="2" t="s">
        <v>148</v>
      </c>
      <c r="D3935" s="2">
        <v>0.0</v>
      </c>
      <c r="E3935" s="53">
        <v>0.11</v>
      </c>
      <c r="F3935" s="53">
        <v>0.081</v>
      </c>
      <c r="G3935" s="53">
        <v>0.07200000000000001</v>
      </c>
      <c r="H3935" s="53">
        <v>0.068</v>
      </c>
      <c r="I3935" s="53">
        <v>0.065</v>
      </c>
      <c r="J3935" s="53">
        <v>0.034</v>
      </c>
      <c r="K3935" s="53">
        <v>0.053</v>
      </c>
      <c r="L3935" s="94">
        <v>0.0052</v>
      </c>
      <c r="M3935" s="94">
        <v>0.0012</v>
      </c>
      <c r="N3935" s="94">
        <v>0.0028</v>
      </c>
      <c r="O3935" s="2" t="s">
        <v>9316</v>
      </c>
      <c r="P3935" s="2">
        <v>10.0</v>
      </c>
      <c r="Q3935" s="2" t="s">
        <v>9317</v>
      </c>
    </row>
    <row r="3936">
      <c r="A3936" s="54">
        <v>46254.0</v>
      </c>
      <c r="B3936" s="2" t="s">
        <v>450</v>
      </c>
      <c r="C3936" s="2" t="s">
        <v>148</v>
      </c>
      <c r="D3936" s="2">
        <v>0.0</v>
      </c>
      <c r="E3936" s="53">
        <v>0.0</v>
      </c>
      <c r="F3936" s="53">
        <v>0.0</v>
      </c>
      <c r="G3936" s="53">
        <v>0.0</v>
      </c>
      <c r="H3936" s="53">
        <v>0.0</v>
      </c>
      <c r="I3936" s="53">
        <v>0.0</v>
      </c>
      <c r="J3936" s="53">
        <v>0.0015230537962238506</v>
      </c>
      <c r="K3936" s="53">
        <v>7.615268981119253E-4</v>
      </c>
      <c r="L3936" s="94">
        <v>0.0</v>
      </c>
      <c r="M3936" s="94">
        <v>2.3196928661918828E-6</v>
      </c>
      <c r="N3936" s="94">
        <v>5.799232165479707E-7</v>
      </c>
      <c r="O3936" s="2" t="s">
        <v>9316</v>
      </c>
      <c r="P3936" s="2">
        <v>11.0</v>
      </c>
      <c r="Q3936" s="2" t="s">
        <v>9318</v>
      </c>
    </row>
    <row r="3937">
      <c r="A3937" s="54">
        <v>46254.0</v>
      </c>
      <c r="B3937" s="2" t="s">
        <v>1189</v>
      </c>
      <c r="C3937" s="2" t="s">
        <v>148</v>
      </c>
      <c r="D3937" s="2">
        <v>0.0</v>
      </c>
      <c r="E3937" s="53">
        <v>0.07578396074818503</v>
      </c>
      <c r="F3937" s="53">
        <v>0.07867997623213296</v>
      </c>
      <c r="G3937" s="53">
        <v>0.0687061013936987</v>
      </c>
      <c r="H3937" s="53">
        <v>0.06098966572093348</v>
      </c>
      <c r="I3937" s="53">
        <v>0.05177936539317763</v>
      </c>
      <c r="J3937" s="53">
        <v>0.024158359942141213</v>
      </c>
      <c r="K3937" s="53">
        <v>0.04643223066791996</v>
      </c>
      <c r="L3937" s="94">
        <v>0.004720528368721207</v>
      </c>
      <c r="M3937" s="94">
        <v>5.836263550940532E-4</v>
      </c>
      <c r="N3937" s="94">
        <v>0.0021559520447989268</v>
      </c>
      <c r="O3937" s="2" t="s">
        <v>9319</v>
      </c>
      <c r="P3937" s="2">
        <v>99.0</v>
      </c>
      <c r="Q3937" s="2" t="s">
        <v>9320</v>
      </c>
    </row>
    <row r="3938">
      <c r="A3938" s="54">
        <v>46255.0</v>
      </c>
      <c r="B3938" s="2" t="s">
        <v>194</v>
      </c>
      <c r="C3938" s="2" t="s">
        <v>196</v>
      </c>
      <c r="D3938" s="2">
        <v>0.0</v>
      </c>
      <c r="E3938" s="53">
        <v>0.093</v>
      </c>
      <c r="F3938" s="53">
        <v>0.074</v>
      </c>
      <c r="G3938" s="53">
        <v>0.072</v>
      </c>
      <c r="H3938" s="53">
        <v>0.074</v>
      </c>
      <c r="I3938" s="53">
        <v>0.078</v>
      </c>
      <c r="J3938" s="53">
        <v>0.16</v>
      </c>
      <c r="K3938" s="53">
        <v>0.116</v>
      </c>
      <c r="L3938" s="94">
        <v>0.0052</v>
      </c>
      <c r="M3938" s="94">
        <v>0.0256</v>
      </c>
      <c r="N3938" s="94">
        <v>0.0135</v>
      </c>
      <c r="O3938" s="2" t="s">
        <v>9316</v>
      </c>
      <c r="P3938" s="2">
        <v>1.0</v>
      </c>
      <c r="Q3938" s="2" t="s">
        <v>9317</v>
      </c>
    </row>
    <row r="3939">
      <c r="A3939" s="54">
        <v>46255.0</v>
      </c>
      <c r="B3939" s="2" t="s">
        <v>145</v>
      </c>
      <c r="C3939" s="2" t="s">
        <v>196</v>
      </c>
      <c r="D3939" s="2">
        <v>0.0</v>
      </c>
      <c r="E3939" s="53">
        <v>0.0</v>
      </c>
      <c r="F3939" s="53">
        <v>0.002</v>
      </c>
      <c r="G3939" s="53">
        <v>0.006</v>
      </c>
      <c r="H3939" s="53">
        <v>0.009</v>
      </c>
      <c r="I3939" s="53">
        <v>0.015</v>
      </c>
      <c r="J3939" s="53">
        <v>0.039</v>
      </c>
      <c r="K3939" s="53">
        <v>0.023</v>
      </c>
      <c r="L3939" s="94">
        <v>0.0</v>
      </c>
      <c r="M3939" s="94">
        <v>0.0015</v>
      </c>
      <c r="N3939" s="94">
        <v>5.0E-4</v>
      </c>
      <c r="O3939" s="2" t="s">
        <v>9316</v>
      </c>
      <c r="P3939" s="2">
        <v>2.0</v>
      </c>
      <c r="Q3939" s="2" t="s">
        <v>9317</v>
      </c>
    </row>
    <row r="3940">
      <c r="A3940" s="54">
        <v>46255.0</v>
      </c>
      <c r="B3940" s="2" t="s">
        <v>1801</v>
      </c>
      <c r="C3940" s="2" t="s">
        <v>196</v>
      </c>
      <c r="D3940" s="2">
        <v>0.0</v>
      </c>
      <c r="E3940" s="53">
        <v>0.0</v>
      </c>
      <c r="F3940" s="53">
        <v>0.0</v>
      </c>
      <c r="G3940" s="53">
        <v>0.0</v>
      </c>
      <c r="H3940" s="53">
        <v>0.0</v>
      </c>
      <c r="I3940" s="53">
        <v>0.0</v>
      </c>
      <c r="J3940" s="53">
        <v>0.0</v>
      </c>
      <c r="K3940" s="53">
        <v>0.0</v>
      </c>
      <c r="L3940" s="94">
        <v>0.0</v>
      </c>
      <c r="M3940" s="94">
        <v>0.0</v>
      </c>
      <c r="N3940" s="94">
        <v>0.0</v>
      </c>
      <c r="O3940" s="2" t="s">
        <v>9316</v>
      </c>
      <c r="P3940" s="2">
        <v>3.0</v>
      </c>
      <c r="Q3940" s="2" t="s">
        <v>9318</v>
      </c>
    </row>
    <row r="3941">
      <c r="A3941" s="54">
        <v>46255.0</v>
      </c>
      <c r="B3941" s="2" t="s">
        <v>932</v>
      </c>
      <c r="C3941" s="2" t="s">
        <v>196</v>
      </c>
      <c r="D3941" s="2">
        <v>0.0</v>
      </c>
      <c r="E3941" s="53">
        <v>1.2122634661068934E-4</v>
      </c>
      <c r="F3941" s="53">
        <v>0.0022269651143224786</v>
      </c>
      <c r="G3941" s="53">
        <v>0.005065592871413308</v>
      </c>
      <c r="H3941" s="53">
        <v>0.007256957203486592</v>
      </c>
      <c r="I3941" s="53">
        <v>0.009942569848194199</v>
      </c>
      <c r="J3941" s="53">
        <v>0.030551754483196386</v>
      </c>
      <c r="K3941" s="53">
        <v>0.017808673677304848</v>
      </c>
      <c r="L3941" s="94">
        <v>2.566023113891332E-5</v>
      </c>
      <c r="M3941" s="94">
        <v>9.334097020015105E-4</v>
      </c>
      <c r="N3941" s="94">
        <v>3.171488581447306E-4</v>
      </c>
      <c r="O3941" s="2" t="s">
        <v>9316</v>
      </c>
      <c r="P3941" s="2">
        <v>4.0</v>
      </c>
      <c r="Q3941" s="2" t="s">
        <v>9318</v>
      </c>
    </row>
    <row r="3942">
      <c r="A3942" s="54">
        <v>46255.0</v>
      </c>
      <c r="B3942" s="2" t="s">
        <v>515</v>
      </c>
      <c r="C3942" s="2" t="s">
        <v>196</v>
      </c>
      <c r="D3942" s="2">
        <v>0.0</v>
      </c>
      <c r="E3942" s="53">
        <v>0.0</v>
      </c>
      <c r="F3942" s="53">
        <v>0.0</v>
      </c>
      <c r="G3942" s="53">
        <v>0.0</v>
      </c>
      <c r="H3942" s="53">
        <v>0.0</v>
      </c>
      <c r="I3942" s="53">
        <v>0.0</v>
      </c>
      <c r="J3942" s="53">
        <v>0.00592194155387482</v>
      </c>
      <c r="K3942" s="53">
        <v>0.00296097077693741</v>
      </c>
      <c r="L3942" s="94">
        <v>0.0</v>
      </c>
      <c r="M3942" s="94">
        <v>3.506939176750932E-5</v>
      </c>
      <c r="N3942" s="94">
        <v>8.76734794187733E-6</v>
      </c>
      <c r="O3942" s="2" t="s">
        <v>9316</v>
      </c>
      <c r="P3942" s="2">
        <v>5.0</v>
      </c>
      <c r="Q3942" s="2" t="s">
        <v>9318</v>
      </c>
    </row>
    <row r="3943">
      <c r="A3943" s="54">
        <v>46255.0</v>
      </c>
      <c r="B3943" s="2" t="s">
        <v>229</v>
      </c>
      <c r="C3943" s="2" t="s">
        <v>196</v>
      </c>
      <c r="D3943" s="2">
        <v>0.0</v>
      </c>
      <c r="E3943" s="53">
        <v>0.01937159560552657</v>
      </c>
      <c r="F3943" s="53">
        <v>0.03692771524547306</v>
      </c>
      <c r="G3943" s="53">
        <v>0.04385704604764131</v>
      </c>
      <c r="H3943" s="53">
        <v>0.04673201120584856</v>
      </c>
      <c r="I3943" s="53">
        <v>0.04862121297750228</v>
      </c>
      <c r="J3943" s="53">
        <v>0.08691009375434491</v>
      </c>
      <c r="K3943" s="53">
        <v>0.06538356990099312</v>
      </c>
      <c r="L3943" s="94">
        <v>0.0019234404880249304</v>
      </c>
      <c r="M3943" s="94">
        <v>0.007553364396389023</v>
      </c>
      <c r="N3943" s="94">
        <v>0.004275011212998053</v>
      </c>
      <c r="O3943" s="2" t="s">
        <v>9316</v>
      </c>
      <c r="P3943" s="2">
        <v>6.0</v>
      </c>
      <c r="Q3943" s="2" t="s">
        <v>9317</v>
      </c>
    </row>
    <row r="3944">
      <c r="A3944" s="54">
        <v>46255.0</v>
      </c>
      <c r="B3944" s="2" t="s">
        <v>178</v>
      </c>
      <c r="C3944" s="2" t="s">
        <v>196</v>
      </c>
      <c r="D3944" s="2">
        <v>0.0</v>
      </c>
      <c r="E3944" s="53">
        <v>0.004455916189692955</v>
      </c>
      <c r="F3944" s="53">
        <v>0.022600333269318887</v>
      </c>
      <c r="G3944" s="53">
        <v>0.03399184977777535</v>
      </c>
      <c r="H3944" s="53">
        <v>0.03971010259034061</v>
      </c>
      <c r="I3944" s="53">
        <v>0.04444798852051977</v>
      </c>
      <c r="J3944" s="53">
        <v>0.036086299985959566</v>
      </c>
      <c r="K3944" s="53">
        <v>0.03503907488186746</v>
      </c>
      <c r="L3944" s="94">
        <v>0.001155445851314846</v>
      </c>
      <c r="M3944" s="94">
        <v>0.0013022210466766655</v>
      </c>
      <c r="N3944" s="94">
        <v>0.001227736768577115</v>
      </c>
      <c r="O3944" s="2" t="s">
        <v>9316</v>
      </c>
      <c r="P3944" s="2">
        <v>7.0</v>
      </c>
      <c r="Q3944" s="2" t="s">
        <v>9318</v>
      </c>
    </row>
    <row r="3945">
      <c r="A3945" s="54">
        <v>46255.0</v>
      </c>
      <c r="B3945" s="2" t="s">
        <v>1876</v>
      </c>
      <c r="C3945" s="2" t="s">
        <v>196</v>
      </c>
      <c r="D3945" s="2">
        <v>0.0</v>
      </c>
      <c r="E3945" s="53">
        <v>0.0</v>
      </c>
      <c r="F3945" s="53">
        <v>0.0</v>
      </c>
      <c r="G3945" s="53">
        <v>0.0</v>
      </c>
      <c r="H3945" s="53">
        <v>0.0</v>
      </c>
      <c r="I3945" s="53">
        <v>0.0</v>
      </c>
      <c r="J3945" s="53">
        <v>0.0</v>
      </c>
      <c r="K3945" s="53">
        <v>0.0</v>
      </c>
      <c r="L3945" s="94">
        <v>0.0</v>
      </c>
      <c r="M3945" s="94">
        <v>0.0</v>
      </c>
      <c r="N3945" s="94">
        <v>0.0</v>
      </c>
      <c r="O3945" s="2" t="s">
        <v>9316</v>
      </c>
      <c r="P3945" s="2">
        <v>8.0</v>
      </c>
      <c r="Q3945" s="2" t="s">
        <v>9318</v>
      </c>
    </row>
    <row r="3946">
      <c r="A3946" s="54">
        <v>46255.0</v>
      </c>
      <c r="B3946" s="2" t="s">
        <v>687</v>
      </c>
      <c r="C3946" s="2" t="s">
        <v>196</v>
      </c>
      <c r="D3946" s="2">
        <v>0.0</v>
      </c>
      <c r="E3946" s="53">
        <v>0.0</v>
      </c>
      <c r="F3946" s="53">
        <v>0.0</v>
      </c>
      <c r="G3946" s="53">
        <v>0.0</v>
      </c>
      <c r="H3946" s="53">
        <v>0.0</v>
      </c>
      <c r="I3946" s="53">
        <v>0.0</v>
      </c>
      <c r="J3946" s="53">
        <v>0.004197985974918627</v>
      </c>
      <c r="K3946" s="53">
        <v>0.0020989929874593136</v>
      </c>
      <c r="L3946" s="94">
        <v>0.0</v>
      </c>
      <c r="M3946" s="94">
        <v>1.7623086245613496E-5</v>
      </c>
      <c r="N3946" s="94">
        <v>4.405771561403374E-6</v>
      </c>
      <c r="O3946" s="2" t="s">
        <v>9316</v>
      </c>
      <c r="P3946" s="2">
        <v>9.0</v>
      </c>
      <c r="Q3946" s="2" t="s">
        <v>9318</v>
      </c>
    </row>
    <row r="3947">
      <c r="A3947" s="54">
        <v>46255.0</v>
      </c>
      <c r="B3947" s="2" t="s">
        <v>301</v>
      </c>
      <c r="C3947" s="2" t="s">
        <v>196</v>
      </c>
      <c r="D3947" s="2">
        <v>0.0</v>
      </c>
      <c r="E3947" s="53">
        <v>0.0</v>
      </c>
      <c r="F3947" s="53">
        <v>0.0</v>
      </c>
      <c r="G3947" s="53">
        <v>0.0</v>
      </c>
      <c r="H3947" s="53">
        <v>0.0</v>
      </c>
      <c r="I3947" s="53">
        <v>0.0</v>
      </c>
      <c r="J3947" s="53">
        <v>0.034</v>
      </c>
      <c r="K3947" s="53">
        <v>0.017</v>
      </c>
      <c r="L3947" s="94">
        <v>0.0</v>
      </c>
      <c r="M3947" s="94">
        <v>0.0011</v>
      </c>
      <c r="N3947" s="94">
        <v>3.0E-4</v>
      </c>
      <c r="O3947" s="2" t="s">
        <v>9316</v>
      </c>
      <c r="P3947" s="2">
        <v>10.0</v>
      </c>
      <c r="Q3947" s="2" t="s">
        <v>9317</v>
      </c>
    </row>
    <row r="3948">
      <c r="A3948" s="54">
        <v>46255.0</v>
      </c>
      <c r="B3948" s="2" t="s">
        <v>450</v>
      </c>
      <c r="C3948" s="2" t="s">
        <v>196</v>
      </c>
      <c r="D3948" s="2">
        <v>0.0</v>
      </c>
      <c r="E3948" s="53">
        <v>1.0314235590511683E-4</v>
      </c>
      <c r="F3948" s="53">
        <v>0.002072293448021506</v>
      </c>
      <c r="G3948" s="53">
        <v>0.0049382508369599796</v>
      </c>
      <c r="H3948" s="53">
        <v>0.007317542769193518</v>
      </c>
      <c r="I3948" s="53">
        <v>0.010489139936213013</v>
      </c>
      <c r="J3948" s="53">
        <v>0.001511368845654793</v>
      </c>
      <c r="K3948" s="53">
        <v>0.003224809841307386</v>
      </c>
      <c r="L3948" s="94">
        <v>2.4386321328735938E-5</v>
      </c>
      <c r="M3948" s="94">
        <v>2.2842357876159018E-6</v>
      </c>
      <c r="N3948" s="94">
        <v>1.039939851259297E-5</v>
      </c>
      <c r="O3948" s="2" t="s">
        <v>9316</v>
      </c>
      <c r="P3948" s="2">
        <v>11.0</v>
      </c>
      <c r="Q3948" s="2" t="s">
        <v>9318</v>
      </c>
    </row>
    <row r="3949">
      <c r="A3949" s="54">
        <v>46255.0</v>
      </c>
      <c r="B3949" s="2" t="s">
        <v>1189</v>
      </c>
      <c r="C3949" s="2" t="s">
        <v>196</v>
      </c>
      <c r="D3949" s="2">
        <v>0.0</v>
      </c>
      <c r="E3949" s="53">
        <v>0.0</v>
      </c>
      <c r="F3949" s="53">
        <v>0.0</v>
      </c>
      <c r="G3949" s="53">
        <v>0.0</v>
      </c>
      <c r="H3949" s="53">
        <v>0.0</v>
      </c>
      <c r="I3949" s="53">
        <v>0.0</v>
      </c>
      <c r="J3949" s="53">
        <v>0.023966843577060176</v>
      </c>
      <c r="K3949" s="53">
        <v>0.011983421788530088</v>
      </c>
      <c r="L3949" s="94">
        <v>0.0</v>
      </c>
      <c r="M3949" s="94">
        <v>5.744095910472706E-4</v>
      </c>
      <c r="N3949" s="94">
        <v>1.4360239776181765E-4</v>
      </c>
      <c r="O3949" s="2" t="s">
        <v>9319</v>
      </c>
      <c r="P3949" s="2">
        <v>99.0</v>
      </c>
      <c r="Q3949" s="2" t="s">
        <v>9320</v>
      </c>
    </row>
    <row r="3950">
      <c r="A3950" s="54">
        <v>46256.0</v>
      </c>
      <c r="B3950" s="2" t="s">
        <v>194</v>
      </c>
      <c r="C3950" s="2" t="s">
        <v>288</v>
      </c>
      <c r="D3950" s="2">
        <v>1.0</v>
      </c>
      <c r="E3950" s="53">
        <v>0.343</v>
      </c>
      <c r="F3950" s="53">
        <v>0.279</v>
      </c>
      <c r="G3950" s="53">
        <v>0.258</v>
      </c>
      <c r="H3950" s="53">
        <v>0.247</v>
      </c>
      <c r="I3950" s="53">
        <v>0.235</v>
      </c>
      <c r="J3950" s="53">
        <v>0.158</v>
      </c>
      <c r="K3950" s="53">
        <v>0.208</v>
      </c>
      <c r="L3950" s="94">
        <v>0.5506</v>
      </c>
      <c r="M3950" s="94">
        <v>0.709</v>
      </c>
      <c r="N3950" s="94">
        <v>0.6273</v>
      </c>
      <c r="O3950" s="2" t="s">
        <v>9316</v>
      </c>
      <c r="P3950" s="2">
        <v>1.0</v>
      </c>
      <c r="Q3950" s="2" t="s">
        <v>9317</v>
      </c>
    </row>
    <row r="3951">
      <c r="A3951" s="54">
        <v>46256.0</v>
      </c>
      <c r="B3951" s="2" t="s">
        <v>145</v>
      </c>
      <c r="C3951" s="2" t="s">
        <v>288</v>
      </c>
      <c r="D3951" s="2">
        <v>0.0</v>
      </c>
      <c r="E3951" s="53">
        <v>0.068</v>
      </c>
      <c r="F3951" s="53">
        <v>0.077</v>
      </c>
      <c r="G3951" s="53">
        <v>0.079</v>
      </c>
      <c r="H3951" s="53">
        <v>0.081</v>
      </c>
      <c r="I3951" s="53">
        <v>0.084</v>
      </c>
      <c r="J3951" s="53">
        <v>0.039</v>
      </c>
      <c r="K3951" s="53">
        <v>0.059</v>
      </c>
      <c r="L3951" s="94">
        <v>0.0062</v>
      </c>
      <c r="M3951" s="94">
        <v>0.0015</v>
      </c>
      <c r="N3951" s="94">
        <v>0.0035</v>
      </c>
      <c r="O3951" s="2" t="s">
        <v>9316</v>
      </c>
      <c r="P3951" s="2">
        <v>2.0</v>
      </c>
      <c r="Q3951" s="2" t="s">
        <v>9317</v>
      </c>
    </row>
    <row r="3952">
      <c r="A3952" s="54">
        <v>46256.0</v>
      </c>
      <c r="B3952" s="2" t="s">
        <v>1801</v>
      </c>
      <c r="C3952" s="2" t="s">
        <v>288</v>
      </c>
      <c r="D3952" s="2">
        <v>0.0</v>
      </c>
      <c r="E3952" s="53">
        <v>0.0</v>
      </c>
      <c r="F3952" s="53">
        <v>0.0</v>
      </c>
      <c r="G3952" s="53">
        <v>0.0</v>
      </c>
      <c r="H3952" s="53">
        <v>0.0</v>
      </c>
      <c r="I3952" s="53">
        <v>0.0</v>
      </c>
      <c r="J3952" s="53">
        <v>0.0</v>
      </c>
      <c r="K3952" s="53">
        <v>0.0</v>
      </c>
      <c r="L3952" s="94">
        <v>0.0</v>
      </c>
      <c r="M3952" s="94">
        <v>0.0</v>
      </c>
      <c r="N3952" s="94">
        <v>0.0</v>
      </c>
      <c r="O3952" s="2" t="s">
        <v>9316</v>
      </c>
      <c r="P3952" s="2">
        <v>3.0</v>
      </c>
      <c r="Q3952" s="2" t="s">
        <v>9318</v>
      </c>
    </row>
    <row r="3953">
      <c r="A3953" s="54">
        <v>46256.0</v>
      </c>
      <c r="B3953" s="2" t="s">
        <v>932</v>
      </c>
      <c r="C3953" s="2" t="s">
        <v>288</v>
      </c>
      <c r="D3953" s="2">
        <v>0.0</v>
      </c>
      <c r="E3953" s="53">
        <v>4.5936195463838354E-5</v>
      </c>
      <c r="F3953" s="53">
        <v>0.0013708578296060712</v>
      </c>
      <c r="G3953" s="53">
        <v>0.0036656383660968756</v>
      </c>
      <c r="H3953" s="53">
        <v>0.005693693220972854</v>
      </c>
      <c r="I3953" s="53">
        <v>0.00845781766531894</v>
      </c>
      <c r="J3953" s="53">
        <v>0.030309616090110764</v>
      </c>
      <c r="K3953" s="53">
        <v>0.01698762722810382</v>
      </c>
      <c r="L3953" s="94">
        <v>1.3436904631001373E-5</v>
      </c>
      <c r="M3953" s="94">
        <v>9.186728275299013E-4</v>
      </c>
      <c r="N3953" s="94">
        <v>2.885794788410142E-4</v>
      </c>
      <c r="O3953" s="2" t="s">
        <v>9316</v>
      </c>
      <c r="P3953" s="2">
        <v>4.0</v>
      </c>
      <c r="Q3953" s="2" t="s">
        <v>9318</v>
      </c>
    </row>
    <row r="3954">
      <c r="A3954" s="54">
        <v>46256.0</v>
      </c>
      <c r="B3954" s="2" t="s">
        <v>515</v>
      </c>
      <c r="C3954" s="2" t="s">
        <v>288</v>
      </c>
      <c r="D3954" s="2">
        <v>0.0</v>
      </c>
      <c r="E3954" s="53">
        <v>1.9696922508708134E-4</v>
      </c>
      <c r="F3954" s="53">
        <v>0.002863729006893751</v>
      </c>
      <c r="G3954" s="53">
        <v>0.006126704334504512</v>
      </c>
      <c r="H3954" s="53">
        <v>0.008602122081466197</v>
      </c>
      <c r="I3954" s="53">
        <v>0.01168333333411223</v>
      </c>
      <c r="J3954" s="53">
        <v>0.005876508100045784</v>
      </c>
      <c r="K3954" s="53">
        <v>0.006001606217275148</v>
      </c>
      <c r="L3954" s="94">
        <v>3.753650600243638E-5</v>
      </c>
      <c r="M3954" s="94">
        <v>3.453334744990371E-5</v>
      </c>
      <c r="N3954" s="94">
        <v>3.601927718723571E-5</v>
      </c>
      <c r="O3954" s="2" t="s">
        <v>9316</v>
      </c>
      <c r="P3954" s="2">
        <v>5.0</v>
      </c>
      <c r="Q3954" s="2" t="s">
        <v>9318</v>
      </c>
    </row>
    <row r="3955">
      <c r="A3955" s="54">
        <v>46256.0</v>
      </c>
      <c r="B3955" s="2" t="s">
        <v>229</v>
      </c>
      <c r="C3955" s="2" t="s">
        <v>288</v>
      </c>
      <c r="D3955" s="2">
        <v>0.0</v>
      </c>
      <c r="E3955" s="53">
        <v>0.08962362611723412</v>
      </c>
      <c r="F3955" s="53">
        <v>0.09818962452993972</v>
      </c>
      <c r="G3955" s="53">
        <v>0.10032186974154299</v>
      </c>
      <c r="H3955" s="53">
        <v>0.10094010297149757</v>
      </c>
      <c r="I3955" s="53">
        <v>0.10070831826417675</v>
      </c>
      <c r="J3955" s="53">
        <v>0.08622128648940787</v>
      </c>
      <c r="K3955" s="53">
        <v>0.09327157811547543</v>
      </c>
      <c r="L3955" s="94">
        <v>0.01006447754843912</v>
      </c>
      <c r="M3955" s="94">
        <v>0.007434110243888548</v>
      </c>
      <c r="N3955" s="94">
        <v>0.008699587284151235</v>
      </c>
      <c r="O3955" s="2" t="s">
        <v>9316</v>
      </c>
      <c r="P3955" s="2">
        <v>6.0</v>
      </c>
      <c r="Q3955" s="2" t="s">
        <v>9317</v>
      </c>
    </row>
    <row r="3956">
      <c r="A3956" s="54">
        <v>46256.0</v>
      </c>
      <c r="B3956" s="2" t="s">
        <v>178</v>
      </c>
      <c r="C3956" s="2" t="s">
        <v>288</v>
      </c>
      <c r="D3956" s="2">
        <v>0.0</v>
      </c>
      <c r="E3956" s="53">
        <v>0.012620600178661574</v>
      </c>
      <c r="F3956" s="53">
        <v>0.029838284054886335</v>
      </c>
      <c r="G3956" s="53">
        <v>0.03709096718541386</v>
      </c>
      <c r="H3956" s="53">
        <v>0.040474007169881386</v>
      </c>
      <c r="I3956" s="53">
        <v>0.04343724418492142</v>
      </c>
      <c r="J3956" s="53">
        <v>0.03580029746863076</v>
      </c>
      <c r="K3956" s="53">
        <v>0.03644563232702231</v>
      </c>
      <c r="L3956" s="94">
        <v>0.0013757398467494479</v>
      </c>
      <c r="M3956" s="94">
        <v>0.00128166129884245</v>
      </c>
      <c r="N3956" s="94">
        <v>0.0013282841157164938</v>
      </c>
      <c r="O3956" s="2" t="s">
        <v>9316</v>
      </c>
      <c r="P3956" s="2">
        <v>7.0</v>
      </c>
      <c r="Q3956" s="2" t="s">
        <v>9318</v>
      </c>
    </row>
    <row r="3957">
      <c r="A3957" s="54">
        <v>46256.0</v>
      </c>
      <c r="B3957" s="2" t="s">
        <v>1876</v>
      </c>
      <c r="C3957" s="2" t="s">
        <v>288</v>
      </c>
      <c r="D3957" s="2">
        <v>0.0</v>
      </c>
      <c r="E3957" s="53">
        <v>0.0</v>
      </c>
      <c r="F3957" s="53">
        <v>0.0</v>
      </c>
      <c r="G3957" s="53">
        <v>0.0</v>
      </c>
      <c r="H3957" s="53">
        <v>0.0</v>
      </c>
      <c r="I3957" s="53">
        <v>0.0</v>
      </c>
      <c r="J3957" s="53">
        <v>0.0</v>
      </c>
      <c r="K3957" s="53">
        <v>0.0</v>
      </c>
      <c r="L3957" s="94">
        <v>0.0</v>
      </c>
      <c r="M3957" s="94">
        <v>0.0</v>
      </c>
      <c r="N3957" s="94">
        <v>0.0</v>
      </c>
      <c r="O3957" s="2" t="s">
        <v>9316</v>
      </c>
      <c r="P3957" s="2">
        <v>8.0</v>
      </c>
      <c r="Q3957" s="2" t="s">
        <v>9318</v>
      </c>
    </row>
    <row r="3958">
      <c r="A3958" s="54">
        <v>46256.0</v>
      </c>
      <c r="B3958" s="2" t="s">
        <v>687</v>
      </c>
      <c r="C3958" s="2" t="s">
        <v>288</v>
      </c>
      <c r="D3958" s="2">
        <v>0.0</v>
      </c>
      <c r="E3958" s="53">
        <v>0.0</v>
      </c>
      <c r="F3958" s="53">
        <v>0.0</v>
      </c>
      <c r="G3958" s="53">
        <v>0.0</v>
      </c>
      <c r="H3958" s="53">
        <v>0.0</v>
      </c>
      <c r="I3958" s="53">
        <v>0.0</v>
      </c>
      <c r="J3958" s="53">
        <v>0.004165778800931642</v>
      </c>
      <c r="K3958" s="53">
        <v>0.002082889400465821</v>
      </c>
      <c r="L3958" s="94">
        <v>0.0</v>
      </c>
      <c r="M3958" s="94">
        <v>1.735371301829147E-5</v>
      </c>
      <c r="N3958" s="94">
        <v>4.338428254572868E-6</v>
      </c>
      <c r="O3958" s="2" t="s">
        <v>9316</v>
      </c>
      <c r="P3958" s="2">
        <v>9.0</v>
      </c>
      <c r="Q3958" s="2" t="s">
        <v>9318</v>
      </c>
    </row>
    <row r="3959">
      <c r="A3959" s="54">
        <v>46256.0</v>
      </c>
      <c r="B3959" s="2" t="s">
        <v>301</v>
      </c>
      <c r="C3959" s="2" t="s">
        <v>288</v>
      </c>
      <c r="D3959" s="2">
        <v>0.0</v>
      </c>
      <c r="E3959" s="53">
        <v>0.0</v>
      </c>
      <c r="F3959" s="53">
        <v>0.0</v>
      </c>
      <c r="G3959" s="53">
        <v>0.0</v>
      </c>
      <c r="H3959" s="53">
        <v>0.0</v>
      </c>
      <c r="I3959" s="53">
        <v>0.0</v>
      </c>
      <c r="J3959" s="53">
        <v>0.034</v>
      </c>
      <c r="K3959" s="53">
        <v>0.017</v>
      </c>
      <c r="L3959" s="94">
        <v>0.0</v>
      </c>
      <c r="M3959" s="94">
        <v>0.0011</v>
      </c>
      <c r="N3959" s="94">
        <v>3.0E-4</v>
      </c>
      <c r="O3959" s="2" t="s">
        <v>9316</v>
      </c>
      <c r="P3959" s="2">
        <v>10.0</v>
      </c>
      <c r="Q3959" s="2" t="s">
        <v>9317</v>
      </c>
    </row>
    <row r="3960">
      <c r="A3960" s="54">
        <v>46256.0</v>
      </c>
      <c r="B3960" s="2" t="s">
        <v>450</v>
      </c>
      <c r="C3960" s="2" t="s">
        <v>288</v>
      </c>
      <c r="D3960" s="2">
        <v>0.0</v>
      </c>
      <c r="E3960" s="53">
        <v>0.0</v>
      </c>
      <c r="F3960" s="53">
        <v>0.0</v>
      </c>
      <c r="G3960" s="53">
        <v>0.0</v>
      </c>
      <c r="H3960" s="53">
        <v>0.0</v>
      </c>
      <c r="I3960" s="53">
        <v>0.0</v>
      </c>
      <c r="J3960" s="53">
        <v>0.0014997735426544164</v>
      </c>
      <c r="K3960" s="53">
        <v>7.498867713272082E-4</v>
      </c>
      <c r="L3960" s="94">
        <v>0.0</v>
      </c>
      <c r="M3960" s="94">
        <v>2.2493206792461786E-6</v>
      </c>
      <c r="N3960" s="94">
        <v>5.623301698115447E-7</v>
      </c>
      <c r="O3960" s="2" t="s">
        <v>9316</v>
      </c>
      <c r="P3960" s="2">
        <v>11.0</v>
      </c>
      <c r="Q3960" s="2" t="s">
        <v>9318</v>
      </c>
    </row>
    <row r="3961">
      <c r="A3961" s="54">
        <v>46256.0</v>
      </c>
      <c r="B3961" s="2" t="s">
        <v>1189</v>
      </c>
      <c r="C3961" s="2" t="s">
        <v>288</v>
      </c>
      <c r="D3961" s="2">
        <v>0.0</v>
      </c>
      <c r="E3961" s="53">
        <v>0.04096694213992351</v>
      </c>
      <c r="F3961" s="53">
        <v>0.04177364059453307</v>
      </c>
      <c r="G3961" s="53">
        <v>0.037931420642518095</v>
      </c>
      <c r="H3961" s="53">
        <v>0.03557843775731191</v>
      </c>
      <c r="I3961" s="53">
        <v>0.033433386877405456</v>
      </c>
      <c r="J3961" s="53">
        <v>0.02377689399513761</v>
      </c>
      <c r="K3961" s="53">
        <v>0.030854157318827853</v>
      </c>
      <c r="L3961" s="94">
        <v>0.0014387926719596478</v>
      </c>
      <c r="M3961" s="94">
        <v>5.65340688056011E-4</v>
      </c>
      <c r="N3961" s="94">
        <v>9.519790238549784E-4</v>
      </c>
      <c r="O3961" s="2" t="s">
        <v>9319</v>
      </c>
      <c r="P3961" s="2">
        <v>99.0</v>
      </c>
      <c r="Q3961" s="2" t="s">
        <v>9320</v>
      </c>
    </row>
    <row r="3962">
      <c r="A3962" s="54">
        <v>46257.0</v>
      </c>
      <c r="B3962" s="2" t="s">
        <v>194</v>
      </c>
      <c r="C3962" s="2" t="s">
        <v>256</v>
      </c>
      <c r="D3962" s="2">
        <v>0.0</v>
      </c>
      <c r="E3962" s="53">
        <v>0.297</v>
      </c>
      <c r="F3962" s="53">
        <v>0.21</v>
      </c>
      <c r="G3962" s="53">
        <v>0.168</v>
      </c>
      <c r="H3962" s="53">
        <v>0.146</v>
      </c>
      <c r="I3962" s="53">
        <v>0.125</v>
      </c>
      <c r="J3962" s="53">
        <v>0.165</v>
      </c>
      <c r="K3962" s="53">
        <v>0.167</v>
      </c>
      <c r="L3962" s="94">
        <v>0.0282</v>
      </c>
      <c r="M3962" s="94">
        <v>0.0272</v>
      </c>
      <c r="N3962" s="94">
        <v>0.0279</v>
      </c>
      <c r="O3962" s="2" t="s">
        <v>9316</v>
      </c>
      <c r="P3962" s="2">
        <v>1.0</v>
      </c>
      <c r="Q3962" s="2" t="s">
        <v>9317</v>
      </c>
    </row>
    <row r="3963">
      <c r="A3963" s="54">
        <v>46257.0</v>
      </c>
      <c r="B3963" s="2" t="s">
        <v>145</v>
      </c>
      <c r="C3963" s="2" t="s">
        <v>256</v>
      </c>
      <c r="D3963" s="2">
        <v>0.0</v>
      </c>
      <c r="E3963" s="53">
        <v>0.0</v>
      </c>
      <c r="F3963" s="53">
        <v>0.0</v>
      </c>
      <c r="G3963" s="53">
        <v>0.0</v>
      </c>
      <c r="H3963" s="53">
        <v>0.0</v>
      </c>
      <c r="I3963" s="53">
        <v>0.0</v>
      </c>
      <c r="J3963" s="53">
        <v>0.039</v>
      </c>
      <c r="K3963" s="53">
        <v>0.019</v>
      </c>
      <c r="L3963" s="94">
        <v>0.0</v>
      </c>
      <c r="M3963" s="94">
        <v>0.0015</v>
      </c>
      <c r="N3963" s="94">
        <v>4.0E-4</v>
      </c>
      <c r="O3963" s="2" t="s">
        <v>9316</v>
      </c>
      <c r="P3963" s="2">
        <v>2.0</v>
      </c>
      <c r="Q3963" s="2" t="s">
        <v>9317</v>
      </c>
    </row>
    <row r="3964">
      <c r="A3964" s="54">
        <v>46257.0</v>
      </c>
      <c r="B3964" s="2" t="s">
        <v>1801</v>
      </c>
      <c r="C3964" s="2" t="s">
        <v>256</v>
      </c>
      <c r="D3964" s="2">
        <v>0.0</v>
      </c>
      <c r="E3964" s="53">
        <v>0.0</v>
      </c>
      <c r="F3964" s="53">
        <v>0.0</v>
      </c>
      <c r="G3964" s="53">
        <v>0.0</v>
      </c>
      <c r="H3964" s="53">
        <v>0.0</v>
      </c>
      <c r="I3964" s="53">
        <v>0.0</v>
      </c>
      <c r="J3964" s="53">
        <v>0.0</v>
      </c>
      <c r="K3964" s="53">
        <v>0.0</v>
      </c>
      <c r="L3964" s="94">
        <v>0.0</v>
      </c>
      <c r="M3964" s="94">
        <v>0.0</v>
      </c>
      <c r="N3964" s="94">
        <v>0.0</v>
      </c>
      <c r="O3964" s="2" t="s">
        <v>9316</v>
      </c>
      <c r="P3964" s="2">
        <v>3.0</v>
      </c>
      <c r="Q3964" s="2" t="s">
        <v>9318</v>
      </c>
    </row>
    <row r="3965">
      <c r="A3965" s="54">
        <v>46257.0</v>
      </c>
      <c r="B3965" s="2" t="s">
        <v>932</v>
      </c>
      <c r="C3965" s="2" t="s">
        <v>256</v>
      </c>
      <c r="D3965" s="2">
        <v>0.0</v>
      </c>
      <c r="E3965" s="53">
        <v>0.0</v>
      </c>
      <c r="F3965" s="53">
        <v>0.0</v>
      </c>
      <c r="G3965" s="53">
        <v>0.0</v>
      </c>
      <c r="H3965" s="53">
        <v>0.0</v>
      </c>
      <c r="I3965" s="53">
        <v>0.0</v>
      </c>
      <c r="J3965" s="53">
        <v>0.030069457639429278</v>
      </c>
      <c r="K3965" s="53">
        <v>0.015034728819714639</v>
      </c>
      <c r="L3965" s="94">
        <v>0.0</v>
      </c>
      <c r="M3965" s="94">
        <v>9.041722827294317E-4</v>
      </c>
      <c r="N3965" s="94">
        <v>2.2604307068235793E-4</v>
      </c>
      <c r="O3965" s="2" t="s">
        <v>9316</v>
      </c>
      <c r="P3965" s="2">
        <v>4.0</v>
      </c>
      <c r="Q3965" s="2" t="s">
        <v>9318</v>
      </c>
    </row>
    <row r="3966">
      <c r="A3966" s="54">
        <v>46257.0</v>
      </c>
      <c r="B3966" s="2" t="s">
        <v>515</v>
      </c>
      <c r="C3966" s="2" t="s">
        <v>256</v>
      </c>
      <c r="D3966" s="2">
        <v>0.0</v>
      </c>
      <c r="E3966" s="53">
        <v>0.013202221555854946</v>
      </c>
      <c r="F3966" s="53">
        <v>0.023445323995271338</v>
      </c>
      <c r="G3966" s="53">
        <v>0.024887224716587417</v>
      </c>
      <c r="H3966" s="53">
        <v>0.02461318193232227</v>
      </c>
      <c r="I3966" s="53">
        <v>0.023547322995610614</v>
      </c>
      <c r="J3966" s="53">
        <v>0.005831423214115984</v>
      </c>
      <c r="K3966" s="53">
        <v>0.0153593239653517</v>
      </c>
      <c r="L3966" s="94">
        <v>6.193739540939196E-4</v>
      </c>
      <c r="M3966" s="94">
        <v>3.40054967021308E-5</v>
      </c>
      <c r="N3966" s="94">
        <v>2.359088326726271E-4</v>
      </c>
      <c r="O3966" s="2" t="s">
        <v>9316</v>
      </c>
      <c r="P3966" s="2">
        <v>5.0</v>
      </c>
      <c r="Q3966" s="2" t="s">
        <v>9318</v>
      </c>
    </row>
    <row r="3967">
      <c r="A3967" s="54">
        <v>46257.0</v>
      </c>
      <c r="B3967" s="2" t="s">
        <v>229</v>
      </c>
      <c r="C3967" s="2" t="s">
        <v>256</v>
      </c>
      <c r="D3967" s="2">
        <v>0.0</v>
      </c>
      <c r="E3967" s="53">
        <v>0.17748514975451346</v>
      </c>
      <c r="F3967" s="53">
        <v>0.14063130186936593</v>
      </c>
      <c r="G3967" s="53">
        <v>0.12070063284792679</v>
      </c>
      <c r="H3967" s="53">
        <v>0.1081513363682195</v>
      </c>
      <c r="I3967" s="53">
        <v>0.09386618482154747</v>
      </c>
      <c r="J3967" s="53">
        <v>0.0855381115353768</v>
      </c>
      <c r="K3967" s="53">
        <v>0.10311937219165179</v>
      </c>
      <c r="L3967" s="94">
        <v>0.014568642769890023</v>
      </c>
      <c r="M3967" s="94">
        <v>0.007316768525038562</v>
      </c>
      <c r="N3967" s="94">
        <v>0.010633604921200409</v>
      </c>
      <c r="O3967" s="2" t="s">
        <v>9316</v>
      </c>
      <c r="P3967" s="2">
        <v>6.0</v>
      </c>
      <c r="Q3967" s="2" t="s">
        <v>9317</v>
      </c>
    </row>
    <row r="3968">
      <c r="A3968" s="54">
        <v>46257.0</v>
      </c>
      <c r="B3968" s="2" t="s">
        <v>178</v>
      </c>
      <c r="C3968" s="2" t="s">
        <v>256</v>
      </c>
      <c r="D3968" s="2">
        <v>0.0</v>
      </c>
      <c r="E3968" s="53">
        <v>3.3240834779714904E-5</v>
      </c>
      <c r="F3968" s="53">
        <v>0.0011655853008068079</v>
      </c>
      <c r="G3968" s="53">
        <v>0.0032849863565661596</v>
      </c>
      <c r="H3968" s="53">
        <v>0.005233768639539573</v>
      </c>
      <c r="I3968" s="53">
        <v>0.007966456711283626</v>
      </c>
      <c r="J3968" s="53">
        <v>0.035516633566440726</v>
      </c>
      <c r="K3968" s="53">
        <v>0.019400809961503444</v>
      </c>
      <c r="L3968" s="94">
        <v>1.0791135362825812E-5</v>
      </c>
      <c r="M3968" s="94">
        <v>0.0012614312598928242</v>
      </c>
      <c r="N3968" s="94">
        <v>3.763914271623713E-4</v>
      </c>
      <c r="O3968" s="2" t="s">
        <v>9316</v>
      </c>
      <c r="P3968" s="2">
        <v>7.0</v>
      </c>
      <c r="Q3968" s="2" t="s">
        <v>9318</v>
      </c>
    </row>
    <row r="3969">
      <c r="A3969" s="54">
        <v>46257.0</v>
      </c>
      <c r="B3969" s="2" t="s">
        <v>1876</v>
      </c>
      <c r="C3969" s="2" t="s">
        <v>256</v>
      </c>
      <c r="D3969" s="2">
        <v>0.0</v>
      </c>
      <c r="E3969" s="53">
        <v>0.0</v>
      </c>
      <c r="F3969" s="53">
        <v>0.0</v>
      </c>
      <c r="G3969" s="53">
        <v>0.0</v>
      </c>
      <c r="H3969" s="53">
        <v>0.0</v>
      </c>
      <c r="I3969" s="53">
        <v>0.0</v>
      </c>
      <c r="J3969" s="53">
        <v>0.0</v>
      </c>
      <c r="K3969" s="53">
        <v>0.0</v>
      </c>
      <c r="L3969" s="94">
        <v>0.0</v>
      </c>
      <c r="M3969" s="94">
        <v>0.0</v>
      </c>
      <c r="N3969" s="94">
        <v>0.0</v>
      </c>
      <c r="O3969" s="2" t="s">
        <v>9316</v>
      </c>
      <c r="P3969" s="2">
        <v>8.0</v>
      </c>
      <c r="Q3969" s="2" t="s">
        <v>9318</v>
      </c>
    </row>
    <row r="3970">
      <c r="A3970" s="54">
        <v>46257.0</v>
      </c>
      <c r="B3970" s="2" t="s">
        <v>687</v>
      </c>
      <c r="C3970" s="2" t="s">
        <v>256</v>
      </c>
      <c r="D3970" s="2">
        <v>0.0</v>
      </c>
      <c r="E3970" s="53">
        <v>0.0</v>
      </c>
      <c r="F3970" s="53">
        <v>0.0</v>
      </c>
      <c r="G3970" s="53">
        <v>0.0</v>
      </c>
      <c r="H3970" s="53">
        <v>0.0</v>
      </c>
      <c r="I3970" s="53">
        <v>0.0</v>
      </c>
      <c r="J3970" s="53">
        <v>0.004133818722114203</v>
      </c>
      <c r="K3970" s="53">
        <v>0.0020669093610571013</v>
      </c>
      <c r="L3970" s="94">
        <v>0.0</v>
      </c>
      <c r="M3970" s="94">
        <v>1.70884572273019E-5</v>
      </c>
      <c r="N3970" s="94">
        <v>4.272114306825475E-6</v>
      </c>
      <c r="O3970" s="2" t="s">
        <v>9316</v>
      </c>
      <c r="P3970" s="2">
        <v>9.0</v>
      </c>
      <c r="Q3970" s="2" t="s">
        <v>9318</v>
      </c>
    </row>
    <row r="3971">
      <c r="A3971" s="54">
        <v>46257.0</v>
      </c>
      <c r="B3971" s="2" t="s">
        <v>301</v>
      </c>
      <c r="C3971" s="2" t="s">
        <v>256</v>
      </c>
      <c r="D3971" s="2">
        <v>0.0</v>
      </c>
      <c r="E3971" s="53">
        <v>0.149</v>
      </c>
      <c r="F3971" s="53">
        <v>0.08</v>
      </c>
      <c r="G3971" s="53">
        <v>0.06</v>
      </c>
      <c r="H3971" s="53">
        <v>0.051</v>
      </c>
      <c r="I3971" s="53">
        <v>0.045</v>
      </c>
      <c r="J3971" s="53">
        <v>0.033</v>
      </c>
      <c r="K3971" s="53">
        <v>0.047</v>
      </c>
      <c r="L3971" s="94">
        <v>0.0036</v>
      </c>
      <c r="M3971" s="94">
        <v>0.0011</v>
      </c>
      <c r="N3971" s="94">
        <v>0.0022</v>
      </c>
      <c r="O3971" s="2" t="s">
        <v>9316</v>
      </c>
      <c r="P3971" s="2">
        <v>10.0</v>
      </c>
      <c r="Q3971" s="2" t="s">
        <v>9317</v>
      </c>
    </row>
    <row r="3972">
      <c r="A3972" s="54">
        <v>46257.0</v>
      </c>
      <c r="B3972" s="2" t="s">
        <v>450</v>
      </c>
      <c r="C3972" s="2" t="s">
        <v>256</v>
      </c>
      <c r="D3972" s="2">
        <v>0.0</v>
      </c>
      <c r="E3972" s="53">
        <v>1.6755525149951764E-4</v>
      </c>
      <c r="F3972" s="53">
        <v>0.0026412636370998868</v>
      </c>
      <c r="G3972" s="53">
        <v>0.005805150432091582</v>
      </c>
      <c r="H3972" s="53">
        <v>0.008261245317065968</v>
      </c>
      <c r="I3972" s="53">
        <v>0.011372607365193856</v>
      </c>
      <c r="J3972" s="53">
        <v>0.001488267199441756</v>
      </c>
      <c r="K3972" s="53">
        <v>0.0036467088157666693</v>
      </c>
      <c r="L3972" s="94">
        <v>3.369977153921308E-5</v>
      </c>
      <c r="M3972" s="94">
        <v>2.2149392569342077E-6</v>
      </c>
      <c r="N3972" s="94">
        <v>1.3298485186990343E-5</v>
      </c>
      <c r="O3972" s="2" t="s">
        <v>9316</v>
      </c>
      <c r="P3972" s="2">
        <v>11.0</v>
      </c>
      <c r="Q3972" s="2" t="s">
        <v>9318</v>
      </c>
    </row>
    <row r="3973">
      <c r="A3973" s="54">
        <v>46257.0</v>
      </c>
      <c r="B3973" s="2" t="s">
        <v>1189</v>
      </c>
      <c r="C3973" s="2" t="s">
        <v>256</v>
      </c>
      <c r="D3973" s="2">
        <v>0.0</v>
      </c>
      <c r="E3973" s="53">
        <v>0.0</v>
      </c>
      <c r="F3973" s="53">
        <v>0.0</v>
      </c>
      <c r="G3973" s="53">
        <v>0.0</v>
      </c>
      <c r="H3973" s="53">
        <v>0.0</v>
      </c>
      <c r="I3973" s="53">
        <v>0.0</v>
      </c>
      <c r="J3973" s="53">
        <v>0.023588497612718463</v>
      </c>
      <c r="K3973" s="53">
        <v>0.011794248806359231</v>
      </c>
      <c r="L3973" s="94">
        <v>0.0</v>
      </c>
      <c r="M3973" s="94">
        <v>5.564172196252246E-4</v>
      </c>
      <c r="N3973" s="94">
        <v>1.3910430490630615E-4</v>
      </c>
      <c r="O3973" s="2" t="s">
        <v>9319</v>
      </c>
      <c r="P3973" s="2">
        <v>99.0</v>
      </c>
      <c r="Q3973" s="2" t="s">
        <v>9320</v>
      </c>
    </row>
    <row r="3974">
      <c r="A3974" s="54">
        <v>46258.0</v>
      </c>
      <c r="B3974" s="2" t="s">
        <v>194</v>
      </c>
      <c r="C3974" s="2" t="s">
        <v>180</v>
      </c>
      <c r="D3974" s="2">
        <v>0.0</v>
      </c>
      <c r="E3974" s="53">
        <v>0.091</v>
      </c>
      <c r="F3974" s="53">
        <v>0.087</v>
      </c>
      <c r="G3974" s="53">
        <v>0.077</v>
      </c>
      <c r="H3974" s="53">
        <v>0.072</v>
      </c>
      <c r="I3974" s="53">
        <v>0.066</v>
      </c>
      <c r="J3974" s="53">
        <v>0.164</v>
      </c>
      <c r="K3974" s="53">
        <v>0.121</v>
      </c>
      <c r="L3974" s="94">
        <v>0.0059</v>
      </c>
      <c r="M3974" s="94">
        <v>0.0269</v>
      </c>
      <c r="N3974" s="94">
        <v>0.0146</v>
      </c>
      <c r="O3974" s="2" t="s">
        <v>9316</v>
      </c>
      <c r="P3974" s="2">
        <v>1.0</v>
      </c>
      <c r="Q3974" s="2" t="s">
        <v>9317</v>
      </c>
    </row>
    <row r="3975">
      <c r="A3975" s="54">
        <v>46258.0</v>
      </c>
      <c r="B3975" s="2" t="s">
        <v>145</v>
      </c>
      <c r="C3975" s="2" t="s">
        <v>180</v>
      </c>
      <c r="D3975" s="2">
        <v>0.0</v>
      </c>
      <c r="E3975" s="53">
        <v>0.054</v>
      </c>
      <c r="F3975" s="53">
        <v>0.072</v>
      </c>
      <c r="G3975" s="53">
        <v>0.074</v>
      </c>
      <c r="H3975" s="53">
        <v>0.073</v>
      </c>
      <c r="I3975" s="53">
        <v>0.071</v>
      </c>
      <c r="J3975" s="53">
        <v>0.038</v>
      </c>
      <c r="K3975" s="53">
        <v>0.056</v>
      </c>
      <c r="L3975" s="94">
        <v>0.0055</v>
      </c>
      <c r="M3975" s="94">
        <v>0.0014</v>
      </c>
      <c r="N3975" s="94">
        <v>0.0031</v>
      </c>
      <c r="O3975" s="2" t="s">
        <v>9316</v>
      </c>
      <c r="P3975" s="2">
        <v>2.0</v>
      </c>
      <c r="Q3975" s="2" t="s">
        <v>9317</v>
      </c>
    </row>
    <row r="3976">
      <c r="A3976" s="54">
        <v>46258.0</v>
      </c>
      <c r="B3976" s="2" t="s">
        <v>1801</v>
      </c>
      <c r="C3976" s="2" t="s">
        <v>180</v>
      </c>
      <c r="D3976" s="2">
        <v>0.0</v>
      </c>
      <c r="E3976" s="53">
        <v>0.0</v>
      </c>
      <c r="F3976" s="53">
        <v>0.0</v>
      </c>
      <c r="G3976" s="53">
        <v>0.0</v>
      </c>
      <c r="H3976" s="53">
        <v>0.0</v>
      </c>
      <c r="I3976" s="53">
        <v>0.0</v>
      </c>
      <c r="J3976" s="53">
        <v>0.0</v>
      </c>
      <c r="K3976" s="53">
        <v>0.0</v>
      </c>
      <c r="L3976" s="94">
        <v>0.0</v>
      </c>
      <c r="M3976" s="94">
        <v>0.0</v>
      </c>
      <c r="N3976" s="94">
        <v>0.0</v>
      </c>
      <c r="O3976" s="2" t="s">
        <v>9316</v>
      </c>
      <c r="P3976" s="2">
        <v>3.0</v>
      </c>
      <c r="Q3976" s="2" t="s">
        <v>9318</v>
      </c>
    </row>
    <row r="3977">
      <c r="A3977" s="54">
        <v>46258.0</v>
      </c>
      <c r="B3977" s="2" t="s">
        <v>932</v>
      </c>
      <c r="C3977" s="2" t="s">
        <v>180</v>
      </c>
      <c r="D3977" s="2">
        <v>0.0</v>
      </c>
      <c r="E3977" s="53">
        <v>3.3240834779714904E-5</v>
      </c>
      <c r="F3977" s="53">
        <v>0.0011655853008068079</v>
      </c>
      <c r="G3977" s="53">
        <v>0.0032849863565661596</v>
      </c>
      <c r="H3977" s="53">
        <v>0.005233768639539573</v>
      </c>
      <c r="I3977" s="53">
        <v>0.007966456711283626</v>
      </c>
      <c r="J3977" s="53">
        <v>0.029831261980916214</v>
      </c>
      <c r="K3977" s="53">
        <v>0.016558124168741188</v>
      </c>
      <c r="L3977" s="94">
        <v>1.0791135362825812E-5</v>
      </c>
      <c r="M3977" s="94">
        <v>8.899041913740572E-4</v>
      </c>
      <c r="N3977" s="94">
        <v>2.741714759874511E-4</v>
      </c>
      <c r="O3977" s="2" t="s">
        <v>9316</v>
      </c>
      <c r="P3977" s="2">
        <v>4.0</v>
      </c>
      <c r="Q3977" s="2" t="s">
        <v>9318</v>
      </c>
    </row>
    <row r="3978">
      <c r="A3978" s="54">
        <v>46258.0</v>
      </c>
      <c r="B3978" s="2" t="s">
        <v>515</v>
      </c>
      <c r="C3978" s="2" t="s">
        <v>180</v>
      </c>
      <c r="D3978" s="2">
        <v>0.0</v>
      </c>
      <c r="E3978" s="53">
        <v>0.0</v>
      </c>
      <c r="F3978" s="53">
        <v>0.0</v>
      </c>
      <c r="G3978" s="53">
        <v>0.0</v>
      </c>
      <c r="H3978" s="53">
        <v>0.0</v>
      </c>
      <c r="I3978" s="53">
        <v>0.0</v>
      </c>
      <c r="J3978" s="53">
        <v>0.005786684221853768</v>
      </c>
      <c r="K3978" s="53">
        <v>0.002893342110926884</v>
      </c>
      <c r="L3978" s="94">
        <v>0.0</v>
      </c>
      <c r="M3978" s="94">
        <v>3.348571428345135E-5</v>
      </c>
      <c r="N3978" s="94">
        <v>8.371428570862838E-6</v>
      </c>
      <c r="O3978" s="2" t="s">
        <v>9316</v>
      </c>
      <c r="P3978" s="2">
        <v>5.0</v>
      </c>
      <c r="Q3978" s="2" t="s">
        <v>9318</v>
      </c>
    </row>
    <row r="3979">
      <c r="A3979" s="54">
        <v>46258.0</v>
      </c>
      <c r="B3979" s="2" t="s">
        <v>229</v>
      </c>
      <c r="C3979" s="2" t="s">
        <v>180</v>
      </c>
      <c r="D3979" s="2">
        <v>0.0</v>
      </c>
      <c r="E3979" s="53">
        <v>0.029230318139779967</v>
      </c>
      <c r="F3979" s="53">
        <v>0.05804987342574609</v>
      </c>
      <c r="G3979" s="53">
        <v>0.06991864045404077</v>
      </c>
      <c r="H3979" s="53">
        <v>0.0758945623822126</v>
      </c>
      <c r="I3979" s="53">
        <v>0.08182148678985125</v>
      </c>
      <c r="J3979" s="53">
        <v>0.08486052010524686</v>
      </c>
      <c r="K3979" s="53">
        <v>0.07738958027964382</v>
      </c>
      <c r="L3979" s="94">
        <v>0.0048886162829414265</v>
      </c>
      <c r="M3979" s="94">
        <v>0.0072013078725330065</v>
      </c>
      <c r="N3979" s="94">
        <v>0.005989147135859436</v>
      </c>
      <c r="O3979" s="2" t="s">
        <v>9316</v>
      </c>
      <c r="P3979" s="2">
        <v>6.0</v>
      </c>
      <c r="Q3979" s="2" t="s">
        <v>9317</v>
      </c>
    </row>
    <row r="3980">
      <c r="A3980" s="54">
        <v>46258.0</v>
      </c>
      <c r="B3980" s="2" t="s">
        <v>178</v>
      </c>
      <c r="C3980" s="2" t="s">
        <v>180</v>
      </c>
      <c r="D3980" s="2">
        <v>0.0</v>
      </c>
      <c r="E3980" s="53">
        <v>0.06948252899010202</v>
      </c>
      <c r="F3980" s="53">
        <v>0.09104186075031055</v>
      </c>
      <c r="G3980" s="53">
        <v>0.08771109656836637</v>
      </c>
      <c r="H3980" s="53">
        <v>0.08287289991433078</v>
      </c>
      <c r="I3980" s="53">
        <v>0.0763269888391473</v>
      </c>
      <c r="J3980" s="53">
        <v>0.03523528802233512</v>
      </c>
      <c r="K3980" s="53">
        <v>0.06147319229535075</v>
      </c>
      <c r="L3980" s="94">
        <v>0.007693236461225291</v>
      </c>
      <c r="M3980" s="94">
        <v>0.001241525522016913</v>
      </c>
      <c r="N3980" s="94">
        <v>0.0037789533709811705</v>
      </c>
      <c r="O3980" s="2" t="s">
        <v>9316</v>
      </c>
      <c r="P3980" s="2">
        <v>7.0</v>
      </c>
      <c r="Q3980" s="2" t="s">
        <v>9318</v>
      </c>
    </row>
    <row r="3981">
      <c r="A3981" s="54">
        <v>46258.0</v>
      </c>
      <c r="B3981" s="2" t="s">
        <v>1876</v>
      </c>
      <c r="C3981" s="2" t="s">
        <v>180</v>
      </c>
      <c r="D3981" s="2">
        <v>0.0</v>
      </c>
      <c r="E3981" s="53">
        <v>0.0</v>
      </c>
      <c r="F3981" s="53">
        <v>0.0</v>
      </c>
      <c r="G3981" s="53">
        <v>0.0</v>
      </c>
      <c r="H3981" s="53">
        <v>0.0</v>
      </c>
      <c r="I3981" s="53">
        <v>0.0</v>
      </c>
      <c r="J3981" s="53">
        <v>0.0</v>
      </c>
      <c r="K3981" s="53">
        <v>0.0</v>
      </c>
      <c r="L3981" s="94">
        <v>0.0</v>
      </c>
      <c r="M3981" s="94">
        <v>0.0</v>
      </c>
      <c r="N3981" s="94">
        <v>0.0</v>
      </c>
      <c r="O3981" s="2" t="s">
        <v>9316</v>
      </c>
      <c r="P3981" s="2">
        <v>8.0</v>
      </c>
      <c r="Q3981" s="2" t="s">
        <v>9318</v>
      </c>
    </row>
    <row r="3982">
      <c r="A3982" s="54">
        <v>46258.0</v>
      </c>
      <c r="B3982" s="2" t="s">
        <v>687</v>
      </c>
      <c r="C3982" s="2" t="s">
        <v>180</v>
      </c>
      <c r="D3982" s="2">
        <v>0.0</v>
      </c>
      <c r="E3982" s="53">
        <v>8.444255535386874E-4</v>
      </c>
      <c r="F3982" s="53">
        <v>0.005929436384448407</v>
      </c>
      <c r="G3982" s="53">
        <v>0.009952860554934849</v>
      </c>
      <c r="H3982" s="53">
        <v>0.012377882322374285</v>
      </c>
      <c r="I3982" s="53">
        <v>0.014891116663506131</v>
      </c>
      <c r="J3982" s="53">
        <v>0.004102103842738893</v>
      </c>
      <c r="K3982" s="53">
        <v>0.00702748219883687</v>
      </c>
      <c r="L3982" s="94">
        <v>9.905943322597803E-5</v>
      </c>
      <c r="M3982" s="94">
        <v>1.682725593661319E-5</v>
      </c>
      <c r="N3982" s="94">
        <v>4.93855060549691E-5</v>
      </c>
      <c r="O3982" s="2" t="s">
        <v>9316</v>
      </c>
      <c r="P3982" s="2">
        <v>9.0</v>
      </c>
      <c r="Q3982" s="2" t="s">
        <v>9318</v>
      </c>
    </row>
    <row r="3983">
      <c r="A3983" s="54">
        <v>46258.0</v>
      </c>
      <c r="B3983" s="2" t="s">
        <v>301</v>
      </c>
      <c r="C3983" s="2" t="s">
        <v>180</v>
      </c>
      <c r="D3983" s="2">
        <v>0.0</v>
      </c>
      <c r="E3983" s="53">
        <v>0.002</v>
      </c>
      <c r="F3983" s="53">
        <v>0.01</v>
      </c>
      <c r="G3983" s="53">
        <v>0.013999999999999999</v>
      </c>
      <c r="H3983" s="53">
        <v>0.016</v>
      </c>
      <c r="I3983" s="53">
        <v>0.018000000000000002</v>
      </c>
      <c r="J3983" s="53">
        <v>0.033</v>
      </c>
      <c r="K3983" s="53">
        <v>0.023</v>
      </c>
      <c r="L3983" s="94">
        <v>2.0E-4</v>
      </c>
      <c r="M3983" s="94">
        <v>0.0011</v>
      </c>
      <c r="N3983" s="94">
        <v>5.0E-4</v>
      </c>
      <c r="O3983" s="2" t="s">
        <v>9316</v>
      </c>
      <c r="P3983" s="2">
        <v>10.0</v>
      </c>
      <c r="Q3983" s="2" t="s">
        <v>9317</v>
      </c>
    </row>
    <row r="3984">
      <c r="A3984" s="54">
        <v>46258.0</v>
      </c>
      <c r="B3984" s="2" t="s">
        <v>450</v>
      </c>
      <c r="C3984" s="2" t="s">
        <v>180</v>
      </c>
      <c r="D3984" s="2">
        <v>0.0</v>
      </c>
      <c r="E3984" s="53">
        <v>0.0</v>
      </c>
      <c r="F3984" s="53">
        <v>0.0</v>
      </c>
      <c r="G3984" s="53">
        <v>0.0</v>
      </c>
      <c r="H3984" s="53">
        <v>0.0</v>
      </c>
      <c r="I3984" s="53">
        <v>0.0</v>
      </c>
      <c r="J3984" s="53">
        <v>0.0014768491335125403</v>
      </c>
      <c r="K3984" s="53">
        <v>7.384245667562702E-4</v>
      </c>
      <c r="L3984" s="94">
        <v>0.0</v>
      </c>
      <c r="M3984" s="94">
        <v>2.1810833631567414E-6</v>
      </c>
      <c r="N3984" s="94">
        <v>5.452708407891853E-7</v>
      </c>
      <c r="O3984" s="2" t="s">
        <v>9316</v>
      </c>
      <c r="P3984" s="2">
        <v>11.0</v>
      </c>
      <c r="Q3984" s="2" t="s">
        <v>9318</v>
      </c>
    </row>
    <row r="3985">
      <c r="A3985" s="54">
        <v>46258.0</v>
      </c>
      <c r="B3985" s="2" t="s">
        <v>1189</v>
      </c>
      <c r="C3985" s="2" t="s">
        <v>180</v>
      </c>
      <c r="D3985" s="2">
        <v>0.0</v>
      </c>
      <c r="E3985" s="53">
        <v>0.0</v>
      </c>
      <c r="F3985" s="53">
        <v>0.0</v>
      </c>
      <c r="G3985" s="53">
        <v>0.0</v>
      </c>
      <c r="H3985" s="53">
        <v>0.0</v>
      </c>
      <c r="I3985" s="53">
        <v>0.0</v>
      </c>
      <c r="J3985" s="53">
        <v>0.02340164097600854</v>
      </c>
      <c r="K3985" s="53">
        <v>0.01170082048800427</v>
      </c>
      <c r="L3985" s="94">
        <v>0.0</v>
      </c>
      <c r="M3985" s="94">
        <v>5.476368003700019E-4</v>
      </c>
      <c r="N3985" s="94">
        <v>1.3690920009250048E-4</v>
      </c>
      <c r="O3985" s="2" t="s">
        <v>9319</v>
      </c>
      <c r="P3985" s="2">
        <v>99.0</v>
      </c>
      <c r="Q3985" s="2" t="s">
        <v>9320</v>
      </c>
    </row>
    <row r="3986">
      <c r="A3986" s="54">
        <v>46259.0</v>
      </c>
      <c r="B3986" s="2" t="s">
        <v>194</v>
      </c>
      <c r="C3986" s="2" t="s">
        <v>208</v>
      </c>
      <c r="D3986" s="2">
        <v>0.0</v>
      </c>
      <c r="E3986" s="53">
        <v>0.239</v>
      </c>
      <c r="F3986" s="53">
        <v>0.191</v>
      </c>
      <c r="G3986" s="53">
        <v>0.172</v>
      </c>
      <c r="H3986" s="53">
        <v>0.162</v>
      </c>
      <c r="I3986" s="53">
        <v>0.153</v>
      </c>
      <c r="J3986" s="53">
        <v>0.162</v>
      </c>
      <c r="K3986" s="53">
        <v>0.167</v>
      </c>
      <c r="L3986" s="94">
        <v>0.0296</v>
      </c>
      <c r="M3986" s="94">
        <v>0.0262</v>
      </c>
      <c r="N3986" s="94">
        <v>0.0279</v>
      </c>
      <c r="O3986" s="2" t="s">
        <v>9316</v>
      </c>
      <c r="P3986" s="2">
        <v>1.0</v>
      </c>
      <c r="Q3986" s="2" t="s">
        <v>9317</v>
      </c>
    </row>
    <row r="3987">
      <c r="A3987" s="54">
        <v>46259.0</v>
      </c>
      <c r="B3987" s="2" t="s">
        <v>145</v>
      </c>
      <c r="C3987" s="2" t="s">
        <v>208</v>
      </c>
      <c r="D3987" s="2">
        <v>0.0</v>
      </c>
      <c r="E3987" s="53">
        <v>0.01</v>
      </c>
      <c r="F3987" s="53">
        <v>0.028</v>
      </c>
      <c r="G3987" s="53">
        <v>0.036</v>
      </c>
      <c r="H3987" s="53">
        <v>0.039</v>
      </c>
      <c r="I3987" s="53">
        <v>0.042</v>
      </c>
      <c r="J3987" s="53">
        <v>0.038</v>
      </c>
      <c r="K3987" s="53">
        <v>0.037</v>
      </c>
      <c r="L3987" s="94">
        <v>0.0013</v>
      </c>
      <c r="M3987" s="94">
        <v>0.0014</v>
      </c>
      <c r="N3987" s="94">
        <v>0.0014</v>
      </c>
      <c r="O3987" s="2" t="s">
        <v>9316</v>
      </c>
      <c r="P3987" s="2">
        <v>2.0</v>
      </c>
      <c r="Q3987" s="2" t="s">
        <v>9317</v>
      </c>
    </row>
    <row r="3988">
      <c r="A3988" s="54">
        <v>46259.0</v>
      </c>
      <c r="B3988" s="2" t="s">
        <v>1801</v>
      </c>
      <c r="C3988" s="2" t="s">
        <v>208</v>
      </c>
      <c r="D3988" s="2">
        <v>0.0</v>
      </c>
      <c r="E3988" s="53">
        <v>0.0</v>
      </c>
      <c r="F3988" s="53">
        <v>0.0</v>
      </c>
      <c r="G3988" s="53">
        <v>0.0</v>
      </c>
      <c r="H3988" s="53">
        <v>0.0</v>
      </c>
      <c r="I3988" s="53">
        <v>0.0</v>
      </c>
      <c r="J3988" s="53">
        <v>0.0</v>
      </c>
      <c r="K3988" s="53">
        <v>0.0</v>
      </c>
      <c r="L3988" s="94">
        <v>0.0</v>
      </c>
      <c r="M3988" s="94">
        <v>0.0</v>
      </c>
      <c r="N3988" s="94">
        <v>0.0</v>
      </c>
      <c r="O3988" s="2" t="s">
        <v>9316</v>
      </c>
      <c r="P3988" s="2">
        <v>3.0</v>
      </c>
      <c r="Q3988" s="2" t="s">
        <v>9318</v>
      </c>
    </row>
    <row r="3989">
      <c r="A3989" s="54">
        <v>46259.0</v>
      </c>
      <c r="B3989" s="2" t="s">
        <v>932</v>
      </c>
      <c r="C3989" s="2" t="s">
        <v>208</v>
      </c>
      <c r="D3989" s="2">
        <v>0.0</v>
      </c>
      <c r="E3989" s="53">
        <v>0.15724560977197388</v>
      </c>
      <c r="F3989" s="53">
        <v>0.11845167116238954</v>
      </c>
      <c r="G3989" s="53">
        <v>0.0987876910589011</v>
      </c>
      <c r="H3989" s="53">
        <v>0.08694635653295658</v>
      </c>
      <c r="I3989" s="53">
        <v>0.07392950526409517</v>
      </c>
      <c r="J3989" s="53">
        <v>0.029595012128052423</v>
      </c>
      <c r="K3989" s="53">
        <v>0.06419135159347676</v>
      </c>
      <c r="L3989" s="94">
        <v>0.009759007904748889</v>
      </c>
      <c r="M3989" s="94">
        <v>8.7586474285957E-4</v>
      </c>
      <c r="N3989" s="94">
        <v>0.0041205296193973515</v>
      </c>
      <c r="O3989" s="2" t="s">
        <v>9316</v>
      </c>
      <c r="P3989" s="2">
        <v>4.0</v>
      </c>
      <c r="Q3989" s="2" t="s">
        <v>9318</v>
      </c>
    </row>
    <row r="3990">
      <c r="A3990" s="54">
        <v>46259.0</v>
      </c>
      <c r="B3990" s="2" t="s">
        <v>515</v>
      </c>
      <c r="C3990" s="2" t="s">
        <v>208</v>
      </c>
      <c r="D3990" s="2">
        <v>0.0</v>
      </c>
      <c r="E3990" s="53">
        <v>0.0</v>
      </c>
      <c r="F3990" s="53">
        <v>0.0</v>
      </c>
      <c r="G3990" s="53">
        <v>0.0</v>
      </c>
      <c r="H3990" s="53">
        <v>0.0</v>
      </c>
      <c r="I3990" s="53">
        <v>0.0</v>
      </c>
      <c r="J3990" s="53">
        <v>0.0057422884695443295</v>
      </c>
      <c r="K3990" s="53">
        <v>0.0028711442347721648</v>
      </c>
      <c r="L3990" s="94">
        <v>0.0</v>
      </c>
      <c r="M3990" s="94">
        <v>3.2973876867461756E-5</v>
      </c>
      <c r="N3990" s="94">
        <v>8.243469216865439E-6</v>
      </c>
      <c r="O3990" s="2" t="s">
        <v>9316</v>
      </c>
      <c r="P3990" s="2">
        <v>5.0</v>
      </c>
      <c r="Q3990" s="2" t="s">
        <v>9318</v>
      </c>
    </row>
    <row r="3991">
      <c r="A3991" s="54">
        <v>46259.0</v>
      </c>
      <c r="B3991" s="2" t="s">
        <v>229</v>
      </c>
      <c r="C3991" s="2" t="s">
        <v>208</v>
      </c>
      <c r="D3991" s="2">
        <v>0.0</v>
      </c>
      <c r="E3991" s="53">
        <v>0.05746240144080665</v>
      </c>
      <c r="F3991" s="53">
        <v>0.058801532860605986</v>
      </c>
      <c r="G3991" s="53">
        <v>0.0635518053303391</v>
      </c>
      <c r="H3991" s="53">
        <v>0.06943279464039989</v>
      </c>
      <c r="I3991" s="53">
        <v>0.07883690154740336</v>
      </c>
      <c r="J3991" s="53">
        <v>0.0841884638777351</v>
      </c>
      <c r="K3991" s="53">
        <v>0.0738701346040371</v>
      </c>
      <c r="L3991" s="94">
        <v>0.004038831960745318</v>
      </c>
      <c r="M3991" s="94">
        <v>0.0070876974500927075</v>
      </c>
      <c r="N3991" s="94">
        <v>0.0054567967864185595</v>
      </c>
      <c r="O3991" s="2" t="s">
        <v>9316</v>
      </c>
      <c r="P3991" s="2">
        <v>6.0</v>
      </c>
      <c r="Q3991" s="2" t="s">
        <v>9317</v>
      </c>
    </row>
    <row r="3992">
      <c r="A3992" s="54">
        <v>46259.0</v>
      </c>
      <c r="B3992" s="2" t="s">
        <v>178</v>
      </c>
      <c r="C3992" s="2" t="s">
        <v>208</v>
      </c>
      <c r="D3992" s="2">
        <v>0.0</v>
      </c>
      <c r="E3992" s="53">
        <v>0.025207254542437302</v>
      </c>
      <c r="F3992" s="53">
        <v>0.032097475386885226</v>
      </c>
      <c r="G3992" s="53">
        <v>0.0299560659853757</v>
      </c>
      <c r="H3992" s="53">
        <v>0.02746489397985011</v>
      </c>
      <c r="I3992" s="53">
        <v>0.02405696325110888</v>
      </c>
      <c r="J3992" s="53">
        <v>0.03495624077263394</v>
      </c>
      <c r="K3992" s="53">
        <v>0.03245615337900482</v>
      </c>
      <c r="L3992" s="94">
        <v>8.973658893201832E-4</v>
      </c>
      <c r="M3992" s="94">
        <v>0.0012219387689543556</v>
      </c>
      <c r="N3992" s="94">
        <v>0.0010534018921614862</v>
      </c>
      <c r="O3992" s="2" t="s">
        <v>9316</v>
      </c>
      <c r="P3992" s="2">
        <v>7.0</v>
      </c>
      <c r="Q3992" s="2" t="s">
        <v>9318</v>
      </c>
    </row>
    <row r="3993">
      <c r="A3993" s="54">
        <v>46259.0</v>
      </c>
      <c r="B3993" s="2" t="s">
        <v>1876</v>
      </c>
      <c r="C3993" s="2" t="s">
        <v>208</v>
      </c>
      <c r="D3993" s="2">
        <v>0.0</v>
      </c>
      <c r="E3993" s="53">
        <v>0.0</v>
      </c>
      <c r="F3993" s="53">
        <v>0.0</v>
      </c>
      <c r="G3993" s="53">
        <v>0.0</v>
      </c>
      <c r="H3993" s="53">
        <v>0.0</v>
      </c>
      <c r="I3993" s="53">
        <v>0.0</v>
      </c>
      <c r="J3993" s="53">
        <v>0.0</v>
      </c>
      <c r="K3993" s="53">
        <v>0.0</v>
      </c>
      <c r="L3993" s="94">
        <v>0.0</v>
      </c>
      <c r="M3993" s="94">
        <v>0.0</v>
      </c>
      <c r="N3993" s="94">
        <v>0.0</v>
      </c>
      <c r="O3993" s="2" t="s">
        <v>9316</v>
      </c>
      <c r="P3993" s="2">
        <v>8.0</v>
      </c>
      <c r="Q3993" s="2" t="s">
        <v>9318</v>
      </c>
    </row>
    <row r="3994">
      <c r="A3994" s="54">
        <v>46259.0</v>
      </c>
      <c r="B3994" s="2" t="s">
        <v>687</v>
      </c>
      <c r="C3994" s="2" t="s">
        <v>208</v>
      </c>
      <c r="D3994" s="2">
        <v>0.0</v>
      </c>
      <c r="E3994" s="53">
        <v>0.0</v>
      </c>
      <c r="F3994" s="53">
        <v>0.0</v>
      </c>
      <c r="G3994" s="53">
        <v>0.0</v>
      </c>
      <c r="H3994" s="53">
        <v>0.0</v>
      </c>
      <c r="I3994" s="53">
        <v>0.0</v>
      </c>
      <c r="J3994" s="53">
        <v>0.004070632281622414</v>
      </c>
      <c r="K3994" s="53">
        <v>0.002035316140811207</v>
      </c>
      <c r="L3994" s="94">
        <v>0.0</v>
      </c>
      <c r="M3994" s="94">
        <v>1.65700471721865E-5</v>
      </c>
      <c r="N3994" s="94">
        <v>4.142511793046625E-6</v>
      </c>
      <c r="O3994" s="2" t="s">
        <v>9316</v>
      </c>
      <c r="P3994" s="2">
        <v>9.0</v>
      </c>
      <c r="Q3994" s="2" t="s">
        <v>9318</v>
      </c>
    </row>
    <row r="3995">
      <c r="A3995" s="54">
        <v>46259.0</v>
      </c>
      <c r="B3995" s="2" t="s">
        <v>301</v>
      </c>
      <c r="C3995" s="2" t="s">
        <v>208</v>
      </c>
      <c r="D3995" s="2">
        <v>0.0</v>
      </c>
      <c r="E3995" s="53">
        <v>0.043</v>
      </c>
      <c r="F3995" s="53">
        <v>0.051</v>
      </c>
      <c r="G3995" s="53">
        <v>0.05</v>
      </c>
      <c r="H3995" s="53">
        <v>0.048</v>
      </c>
      <c r="I3995" s="53">
        <v>0.046</v>
      </c>
      <c r="J3995" s="53">
        <v>0.033</v>
      </c>
      <c r="K3995" s="53">
        <v>0.040999999999999995</v>
      </c>
      <c r="L3995" s="94">
        <v>0.0025</v>
      </c>
      <c r="M3995" s="94">
        <v>0.0011</v>
      </c>
      <c r="N3995" s="94">
        <v>0.0017</v>
      </c>
      <c r="O3995" s="2" t="s">
        <v>9316</v>
      </c>
      <c r="P3995" s="2">
        <v>10.0</v>
      </c>
      <c r="Q3995" s="2" t="s">
        <v>9317</v>
      </c>
    </row>
    <row r="3996">
      <c r="A3996" s="54">
        <v>46259.0</v>
      </c>
      <c r="B3996" s="2" t="s">
        <v>450</v>
      </c>
      <c r="C3996" s="2" t="s">
        <v>208</v>
      </c>
      <c r="D3996" s="2">
        <v>0.0</v>
      </c>
      <c r="E3996" s="53">
        <v>0.0</v>
      </c>
      <c r="F3996" s="53">
        <v>0.0</v>
      </c>
      <c r="G3996" s="53">
        <v>0.0</v>
      </c>
      <c r="H3996" s="53">
        <v>0.0</v>
      </c>
      <c r="I3996" s="53">
        <v>0.0</v>
      </c>
      <c r="J3996" s="53">
        <v>0.0014655186675987069</v>
      </c>
      <c r="K3996" s="53">
        <v>7.327593337993534E-4</v>
      </c>
      <c r="L3996" s="94">
        <v>0.0</v>
      </c>
      <c r="M3996" s="94">
        <v>2.147744965080289E-6</v>
      </c>
      <c r="N3996" s="94">
        <v>5.369362412700723E-7</v>
      </c>
      <c r="O3996" s="2" t="s">
        <v>9316</v>
      </c>
      <c r="P3996" s="2">
        <v>11.0</v>
      </c>
      <c r="Q3996" s="2" t="s">
        <v>9318</v>
      </c>
    </row>
    <row r="3997">
      <c r="A3997" s="54">
        <v>46259.0</v>
      </c>
      <c r="B3997" s="2" t="s">
        <v>1189</v>
      </c>
      <c r="C3997" s="2" t="s">
        <v>208</v>
      </c>
      <c r="D3997" s="2">
        <v>0.0</v>
      </c>
      <c r="E3997" s="53">
        <v>0.013199704767369065</v>
      </c>
      <c r="F3997" s="53">
        <v>0.02322684436346934</v>
      </c>
      <c r="G3997" s="53">
        <v>0.024145210842180066</v>
      </c>
      <c r="H3997" s="53">
        <v>0.023363483387655343</v>
      </c>
      <c r="I3997" s="53">
        <v>0.021598018884256127</v>
      </c>
      <c r="J3997" s="53">
        <v>0.0232163107596439</v>
      </c>
      <c r="K3997" s="53">
        <v>0.023680760800911985</v>
      </c>
      <c r="L3997" s="94">
        <v>5.829912066133298E-4</v>
      </c>
      <c r="M3997" s="94">
        <v>5.389970852883571E-4</v>
      </c>
      <c r="N3997" s="94">
        <v>5.607784321100096E-4</v>
      </c>
      <c r="O3997" s="2" t="s">
        <v>9319</v>
      </c>
      <c r="P3997" s="2">
        <v>99.0</v>
      </c>
      <c r="Q3997" s="2" t="s">
        <v>9320</v>
      </c>
    </row>
    <row r="3998">
      <c r="A3998" s="54">
        <v>46260.0</v>
      </c>
      <c r="B3998" s="2" t="s">
        <v>194</v>
      </c>
      <c r="C3998" s="2" t="s">
        <v>303</v>
      </c>
      <c r="D3998" s="2">
        <v>0.0</v>
      </c>
      <c r="E3998" s="53">
        <v>0.2</v>
      </c>
      <c r="F3998" s="53">
        <v>0.155</v>
      </c>
      <c r="G3998" s="53">
        <v>0.127</v>
      </c>
      <c r="H3998" s="53">
        <v>0.11</v>
      </c>
      <c r="I3998" s="53">
        <v>0.094</v>
      </c>
      <c r="J3998" s="53">
        <v>0.161</v>
      </c>
      <c r="K3998" s="53">
        <v>0.144</v>
      </c>
      <c r="L3998" s="94">
        <v>0.0161</v>
      </c>
      <c r="M3998" s="94">
        <v>0.0259</v>
      </c>
      <c r="N3998" s="94">
        <v>0.0207</v>
      </c>
      <c r="O3998" s="2" t="s">
        <v>9316</v>
      </c>
      <c r="P3998" s="2">
        <v>1.0</v>
      </c>
      <c r="Q3998" s="2" t="s">
        <v>9317</v>
      </c>
    </row>
    <row r="3999">
      <c r="A3999" s="54">
        <v>46260.0</v>
      </c>
      <c r="B3999" s="2" t="s">
        <v>145</v>
      </c>
      <c r="C3999" s="2" t="s">
        <v>303</v>
      </c>
      <c r="D3999" s="2">
        <v>0.0</v>
      </c>
      <c r="E3999" s="53">
        <v>0.018</v>
      </c>
      <c r="F3999" s="53">
        <v>0.027</v>
      </c>
      <c r="G3999" s="53">
        <v>0.027</v>
      </c>
      <c r="H3999" s="53">
        <v>0.025</v>
      </c>
      <c r="I3999" s="53">
        <v>0.023</v>
      </c>
      <c r="J3999" s="53">
        <v>0.038</v>
      </c>
      <c r="K3999" s="53">
        <v>0.032</v>
      </c>
      <c r="L3999" s="94">
        <v>7.0E-4</v>
      </c>
      <c r="M3999" s="94">
        <v>0.0014</v>
      </c>
      <c r="N3999" s="94">
        <v>0.001</v>
      </c>
      <c r="O3999" s="2" t="s">
        <v>9316</v>
      </c>
      <c r="P3999" s="2">
        <v>2.0</v>
      </c>
      <c r="Q3999" s="2" t="s">
        <v>9317</v>
      </c>
    </row>
    <row r="4000">
      <c r="A4000" s="54">
        <v>46260.0</v>
      </c>
      <c r="B4000" s="2" t="s">
        <v>1801</v>
      </c>
      <c r="C4000" s="2" t="s">
        <v>303</v>
      </c>
      <c r="D4000" s="2">
        <v>0.0</v>
      </c>
      <c r="E4000" s="53">
        <v>0.0</v>
      </c>
      <c r="F4000" s="53">
        <v>0.0</v>
      </c>
      <c r="G4000" s="53">
        <v>0.0</v>
      </c>
      <c r="H4000" s="53">
        <v>0.0</v>
      </c>
      <c r="I4000" s="53">
        <v>0.0</v>
      </c>
      <c r="J4000" s="53">
        <v>0.0</v>
      </c>
      <c r="K4000" s="53">
        <v>0.0</v>
      </c>
      <c r="L4000" s="94">
        <v>0.0</v>
      </c>
      <c r="M4000" s="94">
        <v>0.0</v>
      </c>
      <c r="N4000" s="94">
        <v>0.0</v>
      </c>
      <c r="O4000" s="2" t="s">
        <v>9316</v>
      </c>
      <c r="P4000" s="2">
        <v>3.0</v>
      </c>
      <c r="Q4000" s="2" t="s">
        <v>9318</v>
      </c>
    </row>
    <row r="4001">
      <c r="A4001" s="54">
        <v>46260.0</v>
      </c>
      <c r="B4001" s="2" t="s">
        <v>932</v>
      </c>
      <c r="C4001" s="2" t="s">
        <v>303</v>
      </c>
      <c r="D4001" s="2">
        <v>0.0</v>
      </c>
      <c r="E4001" s="53">
        <v>0.056263242106032264</v>
      </c>
      <c r="F4001" s="53">
        <v>0.06257932738348619</v>
      </c>
      <c r="G4001" s="53">
        <v>0.057704916019008665</v>
      </c>
      <c r="H4001" s="53">
        <v>0.052980913332186776</v>
      </c>
      <c r="I4001" s="53">
        <v>0.04671606212949353</v>
      </c>
      <c r="J4001" s="53">
        <v>0.029360691256235392</v>
      </c>
      <c r="K4001" s="53">
        <v>0.043532803637622026</v>
      </c>
      <c r="L4001" s="94">
        <v>0.0033298573327608426</v>
      </c>
      <c r="M4001" s="94">
        <v>8.620501910439774E-4</v>
      </c>
      <c r="N4001" s="94">
        <v>0.0018951049925517575</v>
      </c>
      <c r="O4001" s="2" t="s">
        <v>9316</v>
      </c>
      <c r="P4001" s="2">
        <v>4.0</v>
      </c>
      <c r="Q4001" s="2" t="s">
        <v>9318</v>
      </c>
    </row>
    <row r="4002">
      <c r="A4002" s="54">
        <v>46260.0</v>
      </c>
      <c r="B4002" s="2" t="s">
        <v>515</v>
      </c>
      <c r="C4002" s="2" t="s">
        <v>303</v>
      </c>
      <c r="D4002" s="2">
        <v>0.0</v>
      </c>
      <c r="E4002" s="53">
        <v>0.0</v>
      </c>
      <c r="F4002" s="53">
        <v>0.0</v>
      </c>
      <c r="G4002" s="53">
        <v>0.0</v>
      </c>
      <c r="H4002" s="53">
        <v>0.0</v>
      </c>
      <c r="I4002" s="53">
        <v>0.0</v>
      </c>
      <c r="J4002" s="53">
        <v>0.005698233323832305</v>
      </c>
      <c r="K4002" s="53">
        <v>0.0028491166619161526</v>
      </c>
      <c r="L4002" s="94">
        <v>0.0</v>
      </c>
      <c r="M4002" s="94">
        <v>3.246986301283296E-5</v>
      </c>
      <c r="N4002" s="94">
        <v>8.11746575320824E-6</v>
      </c>
      <c r="O4002" s="2" t="s">
        <v>9316</v>
      </c>
      <c r="P4002" s="2">
        <v>5.0</v>
      </c>
      <c r="Q4002" s="2" t="s">
        <v>9318</v>
      </c>
    </row>
    <row r="4003">
      <c r="A4003" s="54">
        <v>46260.0</v>
      </c>
      <c r="B4003" s="2" t="s">
        <v>229</v>
      </c>
      <c r="C4003" s="2" t="s">
        <v>303</v>
      </c>
      <c r="D4003" s="2">
        <v>0.0</v>
      </c>
      <c r="E4003" s="53">
        <v>0.15409492874159444</v>
      </c>
      <c r="F4003" s="53">
        <v>0.17315554955774454</v>
      </c>
      <c r="G4003" s="53">
        <v>0.17174471386382065</v>
      </c>
      <c r="H4003" s="53">
        <v>0.16803906955015005</v>
      </c>
      <c r="I4003" s="53">
        <v>0.16169450721598924</v>
      </c>
      <c r="J4003" s="53">
        <v>0.08352189499216034</v>
      </c>
      <c r="K4003" s="53">
        <v>0.12763330442799048</v>
      </c>
      <c r="L4003" s="94">
        <v>0.029496246740165627</v>
      </c>
      <c r="M4003" s="94">
        <v>0.006975906943081458</v>
      </c>
      <c r="N4003" s="94">
        <v>0.016290260399208095</v>
      </c>
      <c r="O4003" s="2" t="s">
        <v>9316</v>
      </c>
      <c r="P4003" s="2">
        <v>6.0</v>
      </c>
      <c r="Q4003" s="2" t="s">
        <v>9317</v>
      </c>
    </row>
    <row r="4004">
      <c r="A4004" s="54">
        <v>46260.0</v>
      </c>
      <c r="B4004" s="2" t="s">
        <v>178</v>
      </c>
      <c r="C4004" s="2" t="s">
        <v>303</v>
      </c>
      <c r="D4004" s="2">
        <v>0.0</v>
      </c>
      <c r="E4004" s="53">
        <v>0.05696445024688044</v>
      </c>
      <c r="F4004" s="53">
        <v>0.0520124205265287</v>
      </c>
      <c r="G4004" s="53">
        <v>0.046598555763093824</v>
      </c>
      <c r="H4004" s="53">
        <v>0.04321727479983342</v>
      </c>
      <c r="I4004" s="53">
        <v>0.03946418296611875</v>
      </c>
      <c r="J4004" s="53">
        <v>0.03467947194490551</v>
      </c>
      <c r="K4004" s="53">
        <v>0.040639013853999664</v>
      </c>
      <c r="L4004" s="94">
        <v>0.0021714253992061645</v>
      </c>
      <c r="M4004" s="94">
        <v>0.0012026657743774885</v>
      </c>
      <c r="N4004" s="94">
        <v>0.0016515294470255766</v>
      </c>
      <c r="O4004" s="2" t="s">
        <v>9316</v>
      </c>
      <c r="P4004" s="2">
        <v>7.0</v>
      </c>
      <c r="Q4004" s="2" t="s">
        <v>9318</v>
      </c>
    </row>
    <row r="4005">
      <c r="A4005" s="54">
        <v>46260.0</v>
      </c>
      <c r="B4005" s="2" t="s">
        <v>1876</v>
      </c>
      <c r="C4005" s="2" t="s">
        <v>303</v>
      </c>
      <c r="D4005" s="2">
        <v>0.0</v>
      </c>
      <c r="E4005" s="53">
        <v>0.0</v>
      </c>
      <c r="F4005" s="53">
        <v>0.0</v>
      </c>
      <c r="G4005" s="53">
        <v>0.0</v>
      </c>
      <c r="H4005" s="53">
        <v>0.0</v>
      </c>
      <c r="I4005" s="53">
        <v>0.0</v>
      </c>
      <c r="J4005" s="53">
        <v>0.0</v>
      </c>
      <c r="K4005" s="53">
        <v>0.0</v>
      </c>
      <c r="L4005" s="94">
        <v>0.0</v>
      </c>
      <c r="M4005" s="94">
        <v>0.0</v>
      </c>
      <c r="N4005" s="94">
        <v>0.0</v>
      </c>
      <c r="O4005" s="2" t="s">
        <v>9316</v>
      </c>
      <c r="P4005" s="2">
        <v>8.0</v>
      </c>
      <c r="Q4005" s="2" t="s">
        <v>9318</v>
      </c>
    </row>
    <row r="4006">
      <c r="A4006" s="54">
        <v>46260.0</v>
      </c>
      <c r="B4006" s="2" t="s">
        <v>687</v>
      </c>
      <c r="C4006" s="2" t="s">
        <v>303</v>
      </c>
      <c r="D4006" s="2">
        <v>0.0</v>
      </c>
      <c r="E4006" s="53">
        <v>0.0</v>
      </c>
      <c r="F4006" s="53">
        <v>0.0</v>
      </c>
      <c r="G4006" s="53">
        <v>0.0</v>
      </c>
      <c r="H4006" s="53">
        <v>0.0</v>
      </c>
      <c r="I4006" s="53">
        <v>0.0</v>
      </c>
      <c r="J4006" s="53">
        <v>0.004039402172014009</v>
      </c>
      <c r="K4006" s="53">
        <v>0.0020197010860070045</v>
      </c>
      <c r="L4006" s="94">
        <v>0.0</v>
      </c>
      <c r="M4006" s="94">
        <v>1.6316769907271492E-5</v>
      </c>
      <c r="N4006" s="94">
        <v>4.079192476817873E-6</v>
      </c>
      <c r="O4006" s="2" t="s">
        <v>9316</v>
      </c>
      <c r="P4006" s="2">
        <v>9.0</v>
      </c>
      <c r="Q4006" s="2" t="s">
        <v>9318</v>
      </c>
    </row>
    <row r="4007">
      <c r="A4007" s="54">
        <v>46260.0</v>
      </c>
      <c r="B4007" s="2" t="s">
        <v>301</v>
      </c>
      <c r="C4007" s="2" t="s">
        <v>303</v>
      </c>
      <c r="D4007" s="2">
        <v>0.0</v>
      </c>
      <c r="E4007" s="53">
        <v>0.005</v>
      </c>
      <c r="F4007" s="53">
        <v>0.027000000000000003</v>
      </c>
      <c r="G4007" s="53">
        <v>0.043</v>
      </c>
      <c r="H4007" s="53">
        <v>0.052000000000000005</v>
      </c>
      <c r="I4007" s="53">
        <v>0.061</v>
      </c>
      <c r="J4007" s="53">
        <v>0.033</v>
      </c>
      <c r="K4007" s="53">
        <v>0.038</v>
      </c>
      <c r="L4007" s="94">
        <v>0.0018</v>
      </c>
      <c r="M4007" s="94">
        <v>0.0011</v>
      </c>
      <c r="N4007" s="94">
        <v>0.0014</v>
      </c>
      <c r="O4007" s="2" t="s">
        <v>9316</v>
      </c>
      <c r="P4007" s="2">
        <v>10.0</v>
      </c>
      <c r="Q4007" s="2" t="s">
        <v>9317</v>
      </c>
    </row>
    <row r="4008">
      <c r="A4008" s="54">
        <v>46260.0</v>
      </c>
      <c r="B4008" s="2" t="s">
        <v>450</v>
      </c>
      <c r="C4008" s="2" t="s">
        <v>303</v>
      </c>
      <c r="D4008" s="2">
        <v>0.0</v>
      </c>
      <c r="E4008" s="53">
        <v>0.0</v>
      </c>
      <c r="F4008" s="53">
        <v>0.0</v>
      </c>
      <c r="G4008" s="53">
        <v>0.0</v>
      </c>
      <c r="H4008" s="53">
        <v>0.0</v>
      </c>
      <c r="I4008" s="53">
        <v>0.0</v>
      </c>
      <c r="J4008" s="53">
        <v>0.0014542751296282303</v>
      </c>
      <c r="K4008" s="53">
        <v>7.271375648141152E-4</v>
      </c>
      <c r="L4008" s="94">
        <v>0.0</v>
      </c>
      <c r="M4008" s="94">
        <v>2.1149161526552062E-6</v>
      </c>
      <c r="N4008" s="94">
        <v>5.287290381638016E-7</v>
      </c>
      <c r="O4008" s="2" t="s">
        <v>9316</v>
      </c>
      <c r="P4008" s="2">
        <v>11.0</v>
      </c>
      <c r="Q4008" s="2" t="s">
        <v>9318</v>
      </c>
    </row>
    <row r="4009">
      <c r="A4009" s="54">
        <v>46260.0</v>
      </c>
      <c r="B4009" s="2" t="s">
        <v>1189</v>
      </c>
      <c r="C4009" s="2" t="s">
        <v>303</v>
      </c>
      <c r="D4009" s="2">
        <v>0.0</v>
      </c>
      <c r="E4009" s="53">
        <v>0.048143481559889845</v>
      </c>
      <c r="F4009" s="53">
        <v>0.04483478972783363</v>
      </c>
      <c r="G4009" s="53">
        <v>0.03898083388287053</v>
      </c>
      <c r="H4009" s="53">
        <v>0.03564099798111412</v>
      </c>
      <c r="I4009" s="53">
        <v>0.03271817121921128</v>
      </c>
      <c r="J4009" s="53">
        <v>0.02303249376527888</v>
      </c>
      <c r="K4009" s="53">
        <v>0.031006663824074708</v>
      </c>
      <c r="L4009" s="94">
        <v>0.0015195054102039474</v>
      </c>
      <c r="M4009" s="94">
        <v>5.304957690476105E-4</v>
      </c>
      <c r="N4009" s="94">
        <v>9.614132014991832E-4</v>
      </c>
      <c r="O4009" s="2" t="s">
        <v>9319</v>
      </c>
      <c r="P4009" s="2">
        <v>99.0</v>
      </c>
      <c r="Q4009" s="2" t="s">
        <v>9320</v>
      </c>
    </row>
    <row r="4010">
      <c r="A4010" s="54">
        <v>46261.0</v>
      </c>
      <c r="B4010" s="2" t="s">
        <v>194</v>
      </c>
      <c r="C4010" s="2" t="s">
        <v>148</v>
      </c>
      <c r="D4010" s="2">
        <v>1.0</v>
      </c>
      <c r="E4010" s="53">
        <v>0.374</v>
      </c>
      <c r="F4010" s="53">
        <v>0.287</v>
      </c>
      <c r="G4010" s="53">
        <v>0.241</v>
      </c>
      <c r="H4010" s="53">
        <v>0.216</v>
      </c>
      <c r="I4010" s="53">
        <v>0.189</v>
      </c>
      <c r="J4010" s="53">
        <v>0.16</v>
      </c>
      <c r="K4010" s="53">
        <v>0.201</v>
      </c>
      <c r="L4010" s="94">
        <v>0.5761</v>
      </c>
      <c r="M4010" s="94">
        <v>0.7056</v>
      </c>
      <c r="N4010" s="94">
        <v>0.6384</v>
      </c>
      <c r="O4010" s="2" t="s">
        <v>9316</v>
      </c>
      <c r="P4010" s="2">
        <v>1.0</v>
      </c>
      <c r="Q4010" s="2" t="s">
        <v>9317</v>
      </c>
    </row>
    <row r="4011">
      <c r="A4011" s="54">
        <v>46261.0</v>
      </c>
      <c r="B4011" s="2" t="s">
        <v>145</v>
      </c>
      <c r="C4011" s="2" t="s">
        <v>148</v>
      </c>
      <c r="D4011" s="2">
        <v>0.0</v>
      </c>
      <c r="E4011" s="53">
        <v>0.043</v>
      </c>
      <c r="F4011" s="53">
        <v>0.056</v>
      </c>
      <c r="G4011" s="53">
        <v>0.054</v>
      </c>
      <c r="H4011" s="53">
        <v>0.05</v>
      </c>
      <c r="I4011" s="53">
        <v>0.045</v>
      </c>
      <c r="J4011" s="53">
        <v>0.038</v>
      </c>
      <c r="K4011" s="53">
        <v>0.046</v>
      </c>
      <c r="L4011" s="94">
        <v>0.0029</v>
      </c>
      <c r="M4011" s="94">
        <v>0.0014</v>
      </c>
      <c r="N4011" s="94">
        <v>0.0021</v>
      </c>
      <c r="O4011" s="2" t="s">
        <v>9316</v>
      </c>
      <c r="P4011" s="2">
        <v>2.0</v>
      </c>
      <c r="Q4011" s="2" t="s">
        <v>9317</v>
      </c>
    </row>
    <row r="4012">
      <c r="A4012" s="54">
        <v>46261.0</v>
      </c>
      <c r="B4012" s="2" t="s">
        <v>1801</v>
      </c>
      <c r="C4012" s="2" t="s">
        <v>148</v>
      </c>
      <c r="D4012" s="2">
        <v>0.0</v>
      </c>
      <c r="E4012" s="53">
        <v>0.0</v>
      </c>
      <c r="F4012" s="53">
        <v>0.0</v>
      </c>
      <c r="G4012" s="53">
        <v>0.0</v>
      </c>
      <c r="H4012" s="53">
        <v>0.0</v>
      </c>
      <c r="I4012" s="53">
        <v>0.0</v>
      </c>
      <c r="J4012" s="53">
        <v>0.0</v>
      </c>
      <c r="K4012" s="53">
        <v>0.0</v>
      </c>
      <c r="L4012" s="94">
        <v>0.0</v>
      </c>
      <c r="M4012" s="94">
        <v>0.0</v>
      </c>
      <c r="N4012" s="94">
        <v>0.0</v>
      </c>
      <c r="O4012" s="2" t="s">
        <v>9316</v>
      </c>
      <c r="P4012" s="2">
        <v>3.0</v>
      </c>
      <c r="Q4012" s="2" t="s">
        <v>9318</v>
      </c>
    </row>
    <row r="4013">
      <c r="A4013" s="54">
        <v>46261.0</v>
      </c>
      <c r="B4013" s="2" t="s">
        <v>932</v>
      </c>
      <c r="C4013" s="2" t="s">
        <v>148</v>
      </c>
      <c r="D4013" s="2">
        <v>1.0</v>
      </c>
      <c r="E4013" s="53">
        <v>0.04830539402477809</v>
      </c>
      <c r="F4013" s="53">
        <v>0.04697256518003118</v>
      </c>
      <c r="G4013" s="53">
        <v>0.04279744763717309</v>
      </c>
      <c r="H4013" s="53">
        <v>0.04012809120567148</v>
      </c>
      <c r="I4013" s="53">
        <v>0.03722701509972311</v>
      </c>
      <c r="J4013" s="53">
        <v>0.029128282701002754</v>
      </c>
      <c r="K4013" s="53">
        <v>0.03596286516908792</v>
      </c>
      <c r="L4013" s="94">
        <v>0.9162367262499104</v>
      </c>
      <c r="M4013" s="94">
        <v>0.942591891451104</v>
      </c>
      <c r="N4013" s="94">
        <v>0.929367597332994</v>
      </c>
      <c r="O4013" s="2" t="s">
        <v>9316</v>
      </c>
      <c r="P4013" s="2">
        <v>4.0</v>
      </c>
      <c r="Q4013" s="2" t="s">
        <v>9318</v>
      </c>
    </row>
    <row r="4014">
      <c r="A4014" s="54">
        <v>46261.0</v>
      </c>
      <c r="B4014" s="2" t="s">
        <v>515</v>
      </c>
      <c r="C4014" s="2" t="s">
        <v>148</v>
      </c>
      <c r="D4014" s="2">
        <v>0.0</v>
      </c>
      <c r="E4014" s="53">
        <v>9.92662691474781E-4</v>
      </c>
      <c r="F4014" s="53">
        <v>0.006428854253761854</v>
      </c>
      <c r="G4014" s="53">
        <v>0.010504160850947667</v>
      </c>
      <c r="H4014" s="53">
        <v>0.012888620390817973</v>
      </c>
      <c r="I4014" s="53">
        <v>0.01529797645431415</v>
      </c>
      <c r="J4014" s="53">
        <v>0.005654516171565577</v>
      </c>
      <c r="K4014" s="53">
        <v>0.008079338511256622</v>
      </c>
      <c r="L4014" s="94">
        <v>1.1033739518258162E-4</v>
      </c>
      <c r="M4014" s="94">
        <v>3.197355313449663E-5</v>
      </c>
      <c r="N4014" s="94">
        <v>6.527571077947437E-5</v>
      </c>
      <c r="O4014" s="2" t="s">
        <v>9316</v>
      </c>
      <c r="P4014" s="2">
        <v>5.0</v>
      </c>
      <c r="Q4014" s="2" t="s">
        <v>9318</v>
      </c>
    </row>
    <row r="4015">
      <c r="A4015" s="54">
        <v>46261.0</v>
      </c>
      <c r="B4015" s="2" t="s">
        <v>229</v>
      </c>
      <c r="C4015" s="2" t="s">
        <v>148</v>
      </c>
      <c r="D4015" s="2">
        <v>0.0</v>
      </c>
      <c r="E4015" s="53">
        <v>0.00943776129925881</v>
      </c>
      <c r="F4015" s="53">
        <v>0.028208341573867705</v>
      </c>
      <c r="G4015" s="53">
        <v>0.03771801618229517</v>
      </c>
      <c r="H4015" s="53">
        <v>0.04214723700040757</v>
      </c>
      <c r="I4015" s="53">
        <v>0.04557052306846934</v>
      </c>
      <c r="J4015" s="53">
        <v>0.08286076604338947</v>
      </c>
      <c r="K4015" s="53">
        <v>0.060289391112842323</v>
      </c>
      <c r="L4015" s="94">
        <v>0.0014226487447278804</v>
      </c>
      <c r="M4015" s="94">
        <v>0.006865906549297326</v>
      </c>
      <c r="N4015" s="94">
        <v>0.003634810680757271</v>
      </c>
      <c r="O4015" s="2" t="s">
        <v>9316</v>
      </c>
      <c r="P4015" s="2">
        <v>6.0</v>
      </c>
      <c r="Q4015" s="2" t="s">
        <v>9317</v>
      </c>
    </row>
    <row r="4016">
      <c r="A4016" s="54">
        <v>46261.0</v>
      </c>
      <c r="B4016" s="2" t="s">
        <v>178</v>
      </c>
      <c r="C4016" s="2" t="s">
        <v>148</v>
      </c>
      <c r="D4016" s="2">
        <v>0.0</v>
      </c>
      <c r="E4016" s="53">
        <v>0.0026191531541739145</v>
      </c>
      <c r="F4016" s="53">
        <v>0.010346382934930003</v>
      </c>
      <c r="G4016" s="53">
        <v>0.014083044807045576</v>
      </c>
      <c r="H4016" s="53">
        <v>0.015593254379040938</v>
      </c>
      <c r="I4016" s="53">
        <v>0.016494786400985346</v>
      </c>
      <c r="J4016" s="53">
        <v>0.034404961855868194</v>
      </c>
      <c r="K4016" s="53">
        <v>0.024244003331456883</v>
      </c>
      <c r="L4016" s="94">
        <v>1.9833215103725335E-4</v>
      </c>
      <c r="M4016" s="94">
        <v>0.0011837014003037453</v>
      </c>
      <c r="N4016" s="94">
        <v>5.877716975356925E-4</v>
      </c>
      <c r="O4016" s="2" t="s">
        <v>9316</v>
      </c>
      <c r="P4016" s="2">
        <v>7.0</v>
      </c>
      <c r="Q4016" s="2" t="s">
        <v>9318</v>
      </c>
    </row>
    <row r="4017">
      <c r="A4017" s="54">
        <v>46261.0</v>
      </c>
      <c r="B4017" s="2" t="s">
        <v>1876</v>
      </c>
      <c r="C4017" s="2" t="s">
        <v>148</v>
      </c>
      <c r="D4017" s="2">
        <v>0.0</v>
      </c>
      <c r="E4017" s="53">
        <v>0.0</v>
      </c>
      <c r="F4017" s="53">
        <v>0.0</v>
      </c>
      <c r="G4017" s="53">
        <v>0.0</v>
      </c>
      <c r="H4017" s="53">
        <v>0.0</v>
      </c>
      <c r="I4017" s="53">
        <v>0.0</v>
      </c>
      <c r="J4017" s="53">
        <v>0.0</v>
      </c>
      <c r="K4017" s="53">
        <v>0.0</v>
      </c>
      <c r="L4017" s="94">
        <v>0.0</v>
      </c>
      <c r="M4017" s="94">
        <v>0.0</v>
      </c>
      <c r="N4017" s="94">
        <v>0.0</v>
      </c>
      <c r="O4017" s="2" t="s">
        <v>9316</v>
      </c>
      <c r="P4017" s="2">
        <v>8.0</v>
      </c>
      <c r="Q4017" s="2" t="s">
        <v>9318</v>
      </c>
    </row>
    <row r="4018">
      <c r="A4018" s="54">
        <v>46261.0</v>
      </c>
      <c r="B4018" s="2" t="s">
        <v>687</v>
      </c>
      <c r="C4018" s="2" t="s">
        <v>148</v>
      </c>
      <c r="D4018" s="2">
        <v>0.0</v>
      </c>
      <c r="E4018" s="53">
        <v>0.005880921130357967</v>
      </c>
      <c r="F4018" s="53">
        <v>0.015647876431408605</v>
      </c>
      <c r="G4018" s="53">
        <v>0.019006810671541426</v>
      </c>
      <c r="H4018" s="53">
        <v>0.020107929156327996</v>
      </c>
      <c r="I4018" s="53">
        <v>0.020578225914401903</v>
      </c>
      <c r="J4018" s="53">
        <v>0.004008411661484736</v>
      </c>
      <c r="K4018" s="53">
        <v>0.01150761116651308</v>
      </c>
      <c r="L4018" s="94">
        <v>3.61258851903821E-4</v>
      </c>
      <c r="M4018" s="94">
        <v>1.606736404792682E-5</v>
      </c>
      <c r="N4018" s="94">
        <v>1.3242511475965654E-4</v>
      </c>
      <c r="O4018" s="2" t="s">
        <v>9316</v>
      </c>
      <c r="P4018" s="2">
        <v>9.0</v>
      </c>
      <c r="Q4018" s="2" t="s">
        <v>9318</v>
      </c>
    </row>
    <row r="4019">
      <c r="A4019" s="54">
        <v>46261.0</v>
      </c>
      <c r="B4019" s="2" t="s">
        <v>301</v>
      </c>
      <c r="C4019" s="2" t="s">
        <v>148</v>
      </c>
      <c r="D4019" s="2">
        <v>1.0</v>
      </c>
      <c r="E4019" s="53">
        <v>0.094</v>
      </c>
      <c r="F4019" s="53">
        <v>0.075</v>
      </c>
      <c r="G4019" s="53">
        <v>0.069</v>
      </c>
      <c r="H4019" s="53">
        <v>0.066</v>
      </c>
      <c r="I4019" s="53">
        <v>0.063</v>
      </c>
      <c r="J4019" s="53">
        <v>0.032</v>
      </c>
      <c r="K4019" s="53">
        <v>0.05</v>
      </c>
      <c r="L4019" s="94">
        <v>0.8676</v>
      </c>
      <c r="M4019" s="94">
        <v>0.9364</v>
      </c>
      <c r="N4019" s="94">
        <v>0.9017</v>
      </c>
      <c r="O4019" s="2" t="s">
        <v>9316</v>
      </c>
      <c r="P4019" s="2">
        <v>10.0</v>
      </c>
      <c r="Q4019" s="2" t="s">
        <v>9317</v>
      </c>
    </row>
    <row r="4020">
      <c r="A4020" s="54">
        <v>46261.0</v>
      </c>
      <c r="B4020" s="2" t="s">
        <v>450</v>
      </c>
      <c r="C4020" s="2" t="s">
        <v>148</v>
      </c>
      <c r="D4020" s="2">
        <v>0.0</v>
      </c>
      <c r="E4020" s="53">
        <v>0.0</v>
      </c>
      <c r="F4020" s="53">
        <v>0.0</v>
      </c>
      <c r="G4020" s="53">
        <v>0.0</v>
      </c>
      <c r="H4020" s="53">
        <v>0.0</v>
      </c>
      <c r="I4020" s="53">
        <v>0.0</v>
      </c>
      <c r="J4020" s="53">
        <v>0.0014431178526852577</v>
      </c>
      <c r="K4020" s="53">
        <v>7.215589263426289E-4</v>
      </c>
      <c r="L4020" s="94">
        <v>0.0</v>
      </c>
      <c r="M4020" s="94">
        <v>2.0825891367389094E-6</v>
      </c>
      <c r="N4020" s="94">
        <v>5.206472841847273E-7</v>
      </c>
      <c r="O4020" s="2" t="s">
        <v>9316</v>
      </c>
      <c r="P4020" s="2">
        <v>11.0</v>
      </c>
      <c r="Q4020" s="2" t="s">
        <v>9318</v>
      </c>
    </row>
    <row r="4021">
      <c r="A4021" s="54">
        <v>46261.0</v>
      </c>
      <c r="B4021" s="2" t="s">
        <v>1189</v>
      </c>
      <c r="C4021" s="2" t="s">
        <v>148</v>
      </c>
      <c r="D4021" s="2">
        <v>0.0</v>
      </c>
      <c r="E4021" s="53">
        <v>0.06446656502134047</v>
      </c>
      <c r="F4021" s="53">
        <v>0.07253306527134197</v>
      </c>
      <c r="G4021" s="53">
        <v>0.06498194449344434</v>
      </c>
      <c r="H4021" s="53">
        <v>0.05837633066753212</v>
      </c>
      <c r="I4021" s="53">
        <v>0.050103761075426724</v>
      </c>
      <c r="J4021" s="53">
        <v>0.022850176920192464</v>
      </c>
      <c r="K4021" s="53">
        <v>0.0439160607068184</v>
      </c>
      <c r="L4021" s="94">
        <v>0.0042226531101490815</v>
      </c>
      <c r="M4021" s="94">
        <v>5.221305852840964E-4</v>
      </c>
      <c r="N4021" s="94">
        <v>0.0019286203880049591</v>
      </c>
      <c r="O4021" s="2" t="s">
        <v>9319</v>
      </c>
      <c r="P4021" s="2">
        <v>99.0</v>
      </c>
      <c r="Q4021" s="2" t="s">
        <v>9320</v>
      </c>
    </row>
    <row r="4022">
      <c r="A4022" s="54">
        <v>46262.0</v>
      </c>
      <c r="B4022" s="2" t="s">
        <v>194</v>
      </c>
      <c r="C4022" s="2" t="s">
        <v>196</v>
      </c>
      <c r="D4022" s="2">
        <v>0.0</v>
      </c>
      <c r="E4022" s="53">
        <v>0.079</v>
      </c>
      <c r="F4022" s="53">
        <v>0.069</v>
      </c>
      <c r="G4022" s="53">
        <v>0.068</v>
      </c>
      <c r="H4022" s="53">
        <v>0.071</v>
      </c>
      <c r="I4022" s="53">
        <v>0.076</v>
      </c>
      <c r="J4022" s="53">
        <v>0.167</v>
      </c>
      <c r="K4022" s="53">
        <v>0.117</v>
      </c>
      <c r="L4022" s="94">
        <v>0.0046</v>
      </c>
      <c r="M4022" s="94">
        <v>0.0279</v>
      </c>
      <c r="N4022" s="94">
        <v>0.0137</v>
      </c>
      <c r="O4022" s="2" t="s">
        <v>9316</v>
      </c>
      <c r="P4022" s="2">
        <v>1.0</v>
      </c>
      <c r="Q4022" s="2" t="s">
        <v>9317</v>
      </c>
    </row>
    <row r="4023">
      <c r="A4023" s="54">
        <v>46262.0</v>
      </c>
      <c r="B4023" s="2" t="s">
        <v>145</v>
      </c>
      <c r="C4023" s="2" t="s">
        <v>196</v>
      </c>
      <c r="D4023" s="2">
        <v>0.0</v>
      </c>
      <c r="E4023" s="53">
        <v>0.0</v>
      </c>
      <c r="F4023" s="53">
        <v>0.002</v>
      </c>
      <c r="G4023" s="53">
        <v>0.005</v>
      </c>
      <c r="H4023" s="53">
        <v>0.009</v>
      </c>
      <c r="I4023" s="53">
        <v>0.014</v>
      </c>
      <c r="J4023" s="53">
        <v>0.037</v>
      </c>
      <c r="K4023" s="53">
        <v>0.021</v>
      </c>
      <c r="L4023" s="94">
        <v>0.0</v>
      </c>
      <c r="M4023" s="94">
        <v>0.0014</v>
      </c>
      <c r="N4023" s="94">
        <v>4.0E-4</v>
      </c>
      <c r="O4023" s="2" t="s">
        <v>9316</v>
      </c>
      <c r="P4023" s="2">
        <v>2.0</v>
      </c>
      <c r="Q4023" s="2" t="s">
        <v>9317</v>
      </c>
    </row>
    <row r="4024">
      <c r="A4024" s="54">
        <v>46262.0</v>
      </c>
      <c r="B4024" s="2" t="s">
        <v>1801</v>
      </c>
      <c r="C4024" s="2" t="s">
        <v>196</v>
      </c>
      <c r="D4024" s="2">
        <v>0.0</v>
      </c>
      <c r="E4024" s="53">
        <v>0.0</v>
      </c>
      <c r="F4024" s="53">
        <v>0.0</v>
      </c>
      <c r="G4024" s="53">
        <v>0.0</v>
      </c>
      <c r="H4024" s="53">
        <v>0.0</v>
      </c>
      <c r="I4024" s="53">
        <v>0.0</v>
      </c>
      <c r="J4024" s="53">
        <v>0.0</v>
      </c>
      <c r="K4024" s="53">
        <v>0.0</v>
      </c>
      <c r="L4024" s="94">
        <v>0.0</v>
      </c>
      <c r="M4024" s="94">
        <v>0.0</v>
      </c>
      <c r="N4024" s="94">
        <v>0.0</v>
      </c>
      <c r="O4024" s="2" t="s">
        <v>9316</v>
      </c>
      <c r="P4024" s="2">
        <v>3.0</v>
      </c>
      <c r="Q4024" s="2" t="s">
        <v>9318</v>
      </c>
    </row>
    <row r="4025">
      <c r="A4025" s="54">
        <v>46262.0</v>
      </c>
      <c r="B4025" s="2" t="s">
        <v>932</v>
      </c>
      <c r="C4025" s="2" t="s">
        <v>196</v>
      </c>
      <c r="D4025" s="2">
        <v>0.0</v>
      </c>
      <c r="E4025" s="53">
        <v>1.0312269349507088E-4</v>
      </c>
      <c r="F4025" s="53">
        <v>0.0020529823943717146</v>
      </c>
      <c r="G4025" s="53">
        <v>0.004791016636358826</v>
      </c>
      <c r="H4025" s="53">
        <v>0.006946005168961903</v>
      </c>
      <c r="I4025" s="53">
        <v>0.00962082366917731</v>
      </c>
      <c r="J4025" s="53">
        <v>0.036811478673340364</v>
      </c>
      <c r="K4025" s="53">
        <v>0.020801247654849597</v>
      </c>
      <c r="L4025" s="94">
        <v>2.2953840409867042E-5</v>
      </c>
      <c r="M4025" s="94">
        <v>0.0013550849621177924</v>
      </c>
      <c r="N4025" s="94">
        <v>4.3269190399838583E-4</v>
      </c>
      <c r="O4025" s="2" t="s">
        <v>9316</v>
      </c>
      <c r="P4025" s="2">
        <v>4.0</v>
      </c>
      <c r="Q4025" s="2" t="s">
        <v>9318</v>
      </c>
    </row>
    <row r="4026">
      <c r="A4026" s="54">
        <v>46262.0</v>
      </c>
      <c r="B4026" s="2" t="s">
        <v>515</v>
      </c>
      <c r="C4026" s="2" t="s">
        <v>196</v>
      </c>
      <c r="D4026" s="2">
        <v>0.0</v>
      </c>
      <c r="E4026" s="53">
        <v>0.0</v>
      </c>
      <c r="F4026" s="53">
        <v>0.0</v>
      </c>
      <c r="G4026" s="53">
        <v>0.0</v>
      </c>
      <c r="H4026" s="53">
        <v>0.0</v>
      </c>
      <c r="I4026" s="53">
        <v>0.0</v>
      </c>
      <c r="J4026" s="53">
        <v>0.005611134419640272</v>
      </c>
      <c r="K4026" s="53">
        <v>0.002805567209820136</v>
      </c>
      <c r="L4026" s="94">
        <v>0.0</v>
      </c>
      <c r="M4026" s="94">
        <v>3.1484829475271765E-5</v>
      </c>
      <c r="N4026" s="94">
        <v>7.871207368817941E-6</v>
      </c>
      <c r="O4026" s="2" t="s">
        <v>9316</v>
      </c>
      <c r="P4026" s="2">
        <v>5.0</v>
      </c>
      <c r="Q4026" s="2" t="s">
        <v>9318</v>
      </c>
    </row>
    <row r="4027">
      <c r="A4027" s="54">
        <v>46262.0</v>
      </c>
      <c r="B4027" s="2" t="s">
        <v>229</v>
      </c>
      <c r="C4027" s="2" t="s">
        <v>196</v>
      </c>
      <c r="D4027" s="2">
        <v>0.0</v>
      </c>
      <c r="E4027" s="53">
        <v>0.016478687776960786</v>
      </c>
      <c r="F4027" s="53">
        <v>0.03404271974255546</v>
      </c>
      <c r="G4027" s="53">
        <v>0.04147981145930129</v>
      </c>
      <c r="H4027" s="53">
        <v>0.04472959978816683</v>
      </c>
      <c r="I4027" s="53">
        <v>0.04704780793901327</v>
      </c>
      <c r="J4027" s="53">
        <v>0.0822050300768495</v>
      </c>
      <c r="K4027" s="53">
        <v>0.06184242076807539</v>
      </c>
      <c r="L4027" s="94">
        <v>0.0017205747586991826</v>
      </c>
      <c r="M4027" s="94">
        <v>0.0067576669699357305</v>
      </c>
      <c r="N4027" s="94">
        <v>0.003824485006455682</v>
      </c>
      <c r="O4027" s="2" t="s">
        <v>9316</v>
      </c>
      <c r="P4027" s="2">
        <v>6.0</v>
      </c>
      <c r="Q4027" s="2" t="s">
        <v>9317</v>
      </c>
    </row>
    <row r="4028">
      <c r="A4028" s="54">
        <v>46262.0</v>
      </c>
      <c r="B4028" s="2" t="s">
        <v>178</v>
      </c>
      <c r="C4028" s="2" t="s">
        <v>196</v>
      </c>
      <c r="D4028" s="2">
        <v>0.0</v>
      </c>
      <c r="E4028" s="53">
        <v>0.003790480306604511</v>
      </c>
      <c r="F4028" s="53">
        <v>0.020834671369767244</v>
      </c>
      <c r="G4028" s="53">
        <v>0.03214934992209408</v>
      </c>
      <c r="H4028" s="53">
        <v>0.03800857165314313</v>
      </c>
      <c r="I4028" s="53">
        <v>0.04300963096409172</v>
      </c>
      <c r="J4028" s="53">
        <v>0.03413269100931924</v>
      </c>
      <c r="K4028" s="53">
        <v>0.03314102046570666</v>
      </c>
      <c r="L4028" s="94">
        <v>0.0010335807004132507</v>
      </c>
      <c r="M4028" s="94">
        <v>0.0011650405955376624</v>
      </c>
      <c r="N4028" s="94">
        <v>0.0010983272375083878</v>
      </c>
      <c r="O4028" s="2" t="s">
        <v>9316</v>
      </c>
      <c r="P4028" s="2">
        <v>7.0</v>
      </c>
      <c r="Q4028" s="2" t="s">
        <v>9318</v>
      </c>
    </row>
    <row r="4029">
      <c r="A4029" s="54">
        <v>46262.0</v>
      </c>
      <c r="B4029" s="2" t="s">
        <v>1876</v>
      </c>
      <c r="C4029" s="2" t="s">
        <v>196</v>
      </c>
      <c r="D4029" s="2">
        <v>0.0</v>
      </c>
      <c r="E4029" s="53">
        <v>0.0</v>
      </c>
      <c r="F4029" s="53">
        <v>0.0</v>
      </c>
      <c r="G4029" s="53">
        <v>0.0</v>
      </c>
      <c r="H4029" s="53">
        <v>0.0</v>
      </c>
      <c r="I4029" s="53">
        <v>0.0</v>
      </c>
      <c r="J4029" s="53">
        <v>0.0</v>
      </c>
      <c r="K4029" s="53">
        <v>0.0</v>
      </c>
      <c r="L4029" s="94">
        <v>0.0</v>
      </c>
      <c r="M4029" s="94">
        <v>0.0</v>
      </c>
      <c r="N4029" s="94">
        <v>0.0</v>
      </c>
      <c r="O4029" s="2" t="s">
        <v>9316</v>
      </c>
      <c r="P4029" s="2">
        <v>8.0</v>
      </c>
      <c r="Q4029" s="2" t="s">
        <v>9318</v>
      </c>
    </row>
    <row r="4030">
      <c r="A4030" s="54">
        <v>46262.0</v>
      </c>
      <c r="B4030" s="2" t="s">
        <v>687</v>
      </c>
      <c r="C4030" s="2" t="s">
        <v>196</v>
      </c>
      <c r="D4030" s="2">
        <v>0.0</v>
      </c>
      <c r="E4030" s="53">
        <v>0.0</v>
      </c>
      <c r="F4030" s="53">
        <v>0.0</v>
      </c>
      <c r="G4030" s="53">
        <v>0.0</v>
      </c>
      <c r="H4030" s="53">
        <v>0.0</v>
      </c>
      <c r="I4030" s="53">
        <v>0.0</v>
      </c>
      <c r="J4030" s="53">
        <v>0.003977658911817581</v>
      </c>
      <c r="K4030" s="53">
        <v>0.0019888294559087904</v>
      </c>
      <c r="L4030" s="94">
        <v>0.0</v>
      </c>
      <c r="M4030" s="94">
        <v>1.5821770418761823E-5</v>
      </c>
      <c r="N4030" s="94">
        <v>3.955442604690456E-6</v>
      </c>
      <c r="O4030" s="2" t="s">
        <v>9316</v>
      </c>
      <c r="P4030" s="2">
        <v>9.0</v>
      </c>
      <c r="Q4030" s="2" t="s">
        <v>9318</v>
      </c>
    </row>
    <row r="4031">
      <c r="A4031" s="54">
        <v>46262.0</v>
      </c>
      <c r="B4031" s="2" t="s">
        <v>301</v>
      </c>
      <c r="C4031" s="2" t="s">
        <v>196</v>
      </c>
      <c r="D4031" s="2">
        <v>0.0</v>
      </c>
      <c r="E4031" s="53">
        <v>0.0</v>
      </c>
      <c r="F4031" s="53">
        <v>0.0</v>
      </c>
      <c r="G4031" s="53">
        <v>0.0</v>
      </c>
      <c r="H4031" s="53">
        <v>0.0</v>
      </c>
      <c r="I4031" s="53">
        <v>0.0</v>
      </c>
      <c r="J4031" s="53">
        <v>0.04</v>
      </c>
      <c r="K4031" s="53">
        <v>0.02</v>
      </c>
      <c r="L4031" s="94">
        <v>0.0</v>
      </c>
      <c r="M4031" s="94">
        <v>0.0016</v>
      </c>
      <c r="N4031" s="94">
        <v>4.0E-4</v>
      </c>
      <c r="O4031" s="2" t="s">
        <v>9316</v>
      </c>
      <c r="P4031" s="2">
        <v>10.0</v>
      </c>
      <c r="Q4031" s="2" t="s">
        <v>9317</v>
      </c>
    </row>
    <row r="4032">
      <c r="A4032" s="54">
        <v>46262.0</v>
      </c>
      <c r="B4032" s="2" t="s">
        <v>450</v>
      </c>
      <c r="C4032" s="2" t="s">
        <v>196</v>
      </c>
      <c r="D4032" s="2">
        <v>0.0</v>
      </c>
      <c r="E4032" s="53">
        <v>8.77398150715884E-5</v>
      </c>
      <c r="F4032" s="53">
        <v>0.0019113098049722763</v>
      </c>
      <c r="G4032" s="53">
        <v>0.004679071718624606</v>
      </c>
      <c r="H4032" s="53">
        <v>0.0070275700997870574</v>
      </c>
      <c r="I4032" s="53">
        <v>0.010210174329686659</v>
      </c>
      <c r="J4032" s="53">
        <v>0.0014320461749705506</v>
      </c>
      <c r="K4032" s="53">
        <v>0.003055558946797578</v>
      </c>
      <c r="L4032" s="94">
        <v>2.1893712148032624E-5</v>
      </c>
      <c r="M4032" s="94">
        <v>2.050756247247785E-6</v>
      </c>
      <c r="N4032" s="94">
        <v>9.336440477354725E-6</v>
      </c>
      <c r="O4032" s="2" t="s">
        <v>9316</v>
      </c>
      <c r="P4032" s="2">
        <v>11.0</v>
      </c>
      <c r="Q4032" s="2" t="s">
        <v>9318</v>
      </c>
    </row>
    <row r="4033">
      <c r="A4033" s="54">
        <v>46262.0</v>
      </c>
      <c r="B4033" s="2" t="s">
        <v>1189</v>
      </c>
      <c r="C4033" s="2" t="s">
        <v>196</v>
      </c>
      <c r="D4033" s="2">
        <v>0.0</v>
      </c>
      <c r="E4033" s="53">
        <v>0.0</v>
      </c>
      <c r="F4033" s="53">
        <v>0.0</v>
      </c>
      <c r="G4033" s="53">
        <v>0.0</v>
      </c>
      <c r="H4033" s="53">
        <v>0.0</v>
      </c>
      <c r="I4033" s="53">
        <v>0.0</v>
      </c>
      <c r="J4033" s="53">
        <v>0.022669347275912733</v>
      </c>
      <c r="K4033" s="53">
        <v>0.011334673637956367</v>
      </c>
      <c r="L4033" s="94">
        <v>0.0</v>
      </c>
      <c r="M4033" s="94">
        <v>5.138993059159321E-4</v>
      </c>
      <c r="N4033" s="94">
        <v>1.2847482647898302E-4</v>
      </c>
      <c r="O4033" s="2" t="s">
        <v>9319</v>
      </c>
      <c r="P4033" s="2">
        <v>99.0</v>
      </c>
      <c r="Q4033" s="2" t="s">
        <v>9320</v>
      </c>
    </row>
    <row r="4034">
      <c r="A4034" s="54">
        <v>46263.0</v>
      </c>
      <c r="B4034" s="2" t="s">
        <v>194</v>
      </c>
      <c r="C4034" s="2" t="s">
        <v>288</v>
      </c>
      <c r="D4034" s="2">
        <v>0.0</v>
      </c>
      <c r="E4034" s="53">
        <v>0.441</v>
      </c>
      <c r="F4034" s="53">
        <v>0.336</v>
      </c>
      <c r="G4034" s="53">
        <v>0.298</v>
      </c>
      <c r="H4034" s="53">
        <v>0.279</v>
      </c>
      <c r="I4034" s="53">
        <v>0.259</v>
      </c>
      <c r="J4034" s="53">
        <v>0.165</v>
      </c>
      <c r="K4034" s="53">
        <v>0.232</v>
      </c>
      <c r="L4034" s="94">
        <v>0.0888</v>
      </c>
      <c r="M4034" s="94">
        <v>0.0272</v>
      </c>
      <c r="N4034" s="94">
        <v>0.0538</v>
      </c>
      <c r="O4034" s="2" t="s">
        <v>9316</v>
      </c>
      <c r="P4034" s="2">
        <v>1.0</v>
      </c>
      <c r="Q4034" s="2" t="s">
        <v>9317</v>
      </c>
    </row>
    <row r="4035">
      <c r="A4035" s="54">
        <v>46263.0</v>
      </c>
      <c r="B4035" s="2" t="s">
        <v>145</v>
      </c>
      <c r="C4035" s="2" t="s">
        <v>288</v>
      </c>
      <c r="D4035" s="2">
        <v>0.0</v>
      </c>
      <c r="E4035" s="53">
        <v>0.058</v>
      </c>
      <c r="F4035" s="53">
        <v>0.071</v>
      </c>
      <c r="G4035" s="53">
        <v>0.075</v>
      </c>
      <c r="H4035" s="53">
        <v>0.077</v>
      </c>
      <c r="I4035" s="53">
        <v>0.081</v>
      </c>
      <c r="J4035" s="53">
        <v>0.037</v>
      </c>
      <c r="K4035" s="53">
        <v>0.056</v>
      </c>
      <c r="L4035" s="94">
        <v>0.0056</v>
      </c>
      <c r="M4035" s="94">
        <v>0.0014</v>
      </c>
      <c r="N4035" s="94">
        <v>0.0031</v>
      </c>
      <c r="O4035" s="2" t="s">
        <v>9316</v>
      </c>
      <c r="P4035" s="2">
        <v>2.0</v>
      </c>
      <c r="Q4035" s="2" t="s">
        <v>9317</v>
      </c>
    </row>
    <row r="4036">
      <c r="A4036" s="54">
        <v>46263.0</v>
      </c>
      <c r="B4036" s="2" t="s">
        <v>1801</v>
      </c>
      <c r="C4036" s="2" t="s">
        <v>288</v>
      </c>
      <c r="D4036" s="2">
        <v>0.0</v>
      </c>
      <c r="E4036" s="53">
        <v>0.0</v>
      </c>
      <c r="F4036" s="53">
        <v>0.0</v>
      </c>
      <c r="G4036" s="53">
        <v>0.0</v>
      </c>
      <c r="H4036" s="53">
        <v>0.0</v>
      </c>
      <c r="I4036" s="53">
        <v>0.0</v>
      </c>
      <c r="J4036" s="53">
        <v>0.0</v>
      </c>
      <c r="K4036" s="53">
        <v>0.0</v>
      </c>
      <c r="L4036" s="94">
        <v>0.0</v>
      </c>
      <c r="M4036" s="94">
        <v>0.0</v>
      </c>
      <c r="N4036" s="94">
        <v>0.0</v>
      </c>
      <c r="O4036" s="2" t="s">
        <v>9316</v>
      </c>
      <c r="P4036" s="2">
        <v>3.0</v>
      </c>
      <c r="Q4036" s="2" t="s">
        <v>9318</v>
      </c>
    </row>
    <row r="4037">
      <c r="A4037" s="54">
        <v>46263.0</v>
      </c>
      <c r="B4037" s="2" t="s">
        <v>932</v>
      </c>
      <c r="C4037" s="2" t="s">
        <v>288</v>
      </c>
      <c r="D4037" s="2">
        <v>0.0</v>
      </c>
      <c r="E4037" s="53">
        <v>3.9076193728413245E-5</v>
      </c>
      <c r="F4037" s="53">
        <v>0.0012637589027631028</v>
      </c>
      <c r="G4037" s="53">
        <v>0.0034669454969336023</v>
      </c>
      <c r="H4037" s="53">
        <v>0.005449725199476142</v>
      </c>
      <c r="I4037" s="53">
        <v>0.00818411875666786</v>
      </c>
      <c r="J4037" s="53">
        <v>0.0365202337344651</v>
      </c>
      <c r="K4037" s="53">
        <v>0.01999358961569935</v>
      </c>
      <c r="L4037" s="94">
        <v>1.2019711078708183E-5</v>
      </c>
      <c r="M4037" s="94">
        <v>0.0013337274720199627</v>
      </c>
      <c r="N4037" s="94">
        <v>3.9974362572100093E-4</v>
      </c>
      <c r="O4037" s="2" t="s">
        <v>9316</v>
      </c>
      <c r="P4037" s="2">
        <v>4.0</v>
      </c>
      <c r="Q4037" s="2" t="s">
        <v>9318</v>
      </c>
    </row>
    <row r="4038">
      <c r="A4038" s="54">
        <v>46263.0</v>
      </c>
      <c r="B4038" s="2" t="s">
        <v>515</v>
      </c>
      <c r="C4038" s="2" t="s">
        <v>288</v>
      </c>
      <c r="D4038" s="2">
        <v>0.0</v>
      </c>
      <c r="E4038" s="53">
        <v>1.6755525149951764E-4</v>
      </c>
      <c r="F4038" s="53">
        <v>0.0026412636370998868</v>
      </c>
      <c r="G4038" s="53">
        <v>0.005805150432091582</v>
      </c>
      <c r="H4038" s="53">
        <v>0.008261245317065968</v>
      </c>
      <c r="I4038" s="53">
        <v>0.011372607365193856</v>
      </c>
      <c r="J4038" s="53">
        <v>0.005568085494846943</v>
      </c>
      <c r="K4038" s="53">
        <v>0.005686617963469262</v>
      </c>
      <c r="L4038" s="94">
        <v>3.369977153921308E-5</v>
      </c>
      <c r="M4038" s="94">
        <v>3.100357607792493E-5</v>
      </c>
      <c r="N4038" s="94">
        <v>3.23376238624513E-5</v>
      </c>
      <c r="O4038" s="2" t="s">
        <v>9316</v>
      </c>
      <c r="P4038" s="2">
        <v>5.0</v>
      </c>
      <c r="Q4038" s="2" t="s">
        <v>9318</v>
      </c>
    </row>
    <row r="4039">
      <c r="A4039" s="54">
        <v>46263.0</v>
      </c>
      <c r="B4039" s="2" t="s">
        <v>229</v>
      </c>
      <c r="C4039" s="2" t="s">
        <v>288</v>
      </c>
      <c r="D4039" s="2">
        <v>0.0</v>
      </c>
      <c r="E4039" s="53">
        <v>0.07623944781314898</v>
      </c>
      <c r="F4039" s="53">
        <v>0.09051851291853909</v>
      </c>
      <c r="G4039" s="53">
        <v>0.09488400649700367</v>
      </c>
      <c r="H4039" s="53">
        <v>0.09661493892491359</v>
      </c>
      <c r="I4039" s="53">
        <v>0.09744935030202555</v>
      </c>
      <c r="J4039" s="53">
        <v>0.08155464058360402</v>
      </c>
      <c r="K4039" s="53">
        <v>0.08821932354030385</v>
      </c>
      <c r="L4039" s="94">
        <v>0.009002974688923434</v>
      </c>
      <c r="M4039" s="94">
        <v>0.006651159400720833</v>
      </c>
      <c r="N4039" s="94">
        <v>0.007782649045908808</v>
      </c>
      <c r="O4039" s="2" t="s">
        <v>9316</v>
      </c>
      <c r="P4039" s="2">
        <v>6.0</v>
      </c>
      <c r="Q4039" s="2" t="s">
        <v>9317</v>
      </c>
    </row>
    <row r="4040">
      <c r="A4040" s="54">
        <v>46263.0</v>
      </c>
      <c r="B4040" s="2" t="s">
        <v>178</v>
      </c>
      <c r="C4040" s="2" t="s">
        <v>288</v>
      </c>
      <c r="D4040" s="2">
        <v>0.0</v>
      </c>
      <c r="E4040" s="53">
        <v>0.01073586988583878</v>
      </c>
      <c r="F4040" s="53">
        <v>0.02750715377127969</v>
      </c>
      <c r="G4040" s="53">
        <v>0.035080482256438755</v>
      </c>
      <c r="H4040" s="53">
        <v>0.03873974382479857</v>
      </c>
      <c r="I4040" s="53">
        <v>0.042031594784725325</v>
      </c>
      <c r="J4040" s="53">
        <v>0.03386264009409054</v>
      </c>
      <c r="K4040" s="53">
        <v>0.03447156117526465</v>
      </c>
      <c r="L4040" s="94">
        <v>0.0012306402353443144</v>
      </c>
      <c r="M4040" s="94">
        <v>0.0011466783941419083</v>
      </c>
      <c r="N4040" s="94">
        <v>0.001188288529860013</v>
      </c>
      <c r="O4040" s="2" t="s">
        <v>9316</v>
      </c>
      <c r="P4040" s="2">
        <v>7.0</v>
      </c>
      <c r="Q4040" s="2" t="s">
        <v>9318</v>
      </c>
    </row>
    <row r="4041">
      <c r="A4041" s="54">
        <v>46263.0</v>
      </c>
      <c r="B4041" s="2" t="s">
        <v>1876</v>
      </c>
      <c r="C4041" s="2" t="s">
        <v>288</v>
      </c>
      <c r="D4041" s="2">
        <v>0.0</v>
      </c>
      <c r="E4041" s="53">
        <v>0.0</v>
      </c>
      <c r="F4041" s="53">
        <v>0.0</v>
      </c>
      <c r="G4041" s="53">
        <v>0.0</v>
      </c>
      <c r="H4041" s="53">
        <v>0.0</v>
      </c>
      <c r="I4041" s="53">
        <v>0.0</v>
      </c>
      <c r="J4041" s="53">
        <v>0.0</v>
      </c>
      <c r="K4041" s="53">
        <v>0.0</v>
      </c>
      <c r="L4041" s="94">
        <v>0.0</v>
      </c>
      <c r="M4041" s="94">
        <v>0.0</v>
      </c>
      <c r="N4041" s="94">
        <v>0.0</v>
      </c>
      <c r="O4041" s="2" t="s">
        <v>9316</v>
      </c>
      <c r="P4041" s="2">
        <v>8.0</v>
      </c>
      <c r="Q4041" s="2" t="s">
        <v>9318</v>
      </c>
    </row>
    <row r="4042">
      <c r="A4042" s="54">
        <v>46263.0</v>
      </c>
      <c r="B4042" s="2" t="s">
        <v>687</v>
      </c>
      <c r="C4042" s="2" t="s">
        <v>288</v>
      </c>
      <c r="D4042" s="2">
        <v>0.0</v>
      </c>
      <c r="E4042" s="53">
        <v>0.0</v>
      </c>
      <c r="F4042" s="53">
        <v>0.0</v>
      </c>
      <c r="G4042" s="53">
        <v>0.0</v>
      </c>
      <c r="H4042" s="53">
        <v>0.0</v>
      </c>
      <c r="I4042" s="53">
        <v>0.0</v>
      </c>
      <c r="J4042" s="53">
        <v>0.003947142098898435</v>
      </c>
      <c r="K4042" s="53">
        <v>0.0019735710494492176</v>
      </c>
      <c r="L4042" s="94">
        <v>0.0</v>
      </c>
      <c r="M4042" s="94">
        <v>1.5579930748896345E-5</v>
      </c>
      <c r="N4042" s="94">
        <v>3.894982687224086E-6</v>
      </c>
      <c r="O4042" s="2" t="s">
        <v>9316</v>
      </c>
      <c r="P4042" s="2">
        <v>9.0</v>
      </c>
      <c r="Q4042" s="2" t="s">
        <v>9318</v>
      </c>
    </row>
    <row r="4043">
      <c r="A4043" s="54">
        <v>46263.0</v>
      </c>
      <c r="B4043" s="2" t="s">
        <v>301</v>
      </c>
      <c r="C4043" s="2" t="s">
        <v>288</v>
      </c>
      <c r="D4043" s="2">
        <v>0.0</v>
      </c>
      <c r="E4043" s="53">
        <v>0.0</v>
      </c>
      <c r="F4043" s="53">
        <v>0.0</v>
      </c>
      <c r="G4043" s="53">
        <v>0.0</v>
      </c>
      <c r="H4043" s="53">
        <v>0.0</v>
      </c>
      <c r="I4043" s="53">
        <v>0.0</v>
      </c>
      <c r="J4043" s="53">
        <v>0.04</v>
      </c>
      <c r="K4043" s="53">
        <v>0.02</v>
      </c>
      <c r="L4043" s="94">
        <v>0.0</v>
      </c>
      <c r="M4043" s="94">
        <v>0.0016</v>
      </c>
      <c r="N4043" s="94">
        <v>4.0E-4</v>
      </c>
      <c r="O4043" s="2" t="s">
        <v>9316</v>
      </c>
      <c r="P4043" s="2">
        <v>10.0</v>
      </c>
      <c r="Q4043" s="2" t="s">
        <v>9317</v>
      </c>
    </row>
    <row r="4044">
      <c r="A4044" s="54">
        <v>46263.0</v>
      </c>
      <c r="B4044" s="2" t="s">
        <v>450</v>
      </c>
      <c r="C4044" s="2" t="s">
        <v>288</v>
      </c>
      <c r="D4044" s="2">
        <v>0.0</v>
      </c>
      <c r="E4044" s="53">
        <v>0.0</v>
      </c>
      <c r="F4044" s="53">
        <v>0.0</v>
      </c>
      <c r="G4044" s="53">
        <v>0.0</v>
      </c>
      <c r="H4044" s="53">
        <v>0.0</v>
      </c>
      <c r="I4044" s="53">
        <v>0.0</v>
      </c>
      <c r="J4044" s="53">
        <v>0.0014210594397622304</v>
      </c>
      <c r="K4044" s="53">
        <v>7.105297198811152E-4</v>
      </c>
      <c r="L4044" s="94">
        <v>0.0</v>
      </c>
      <c r="M4044" s="94">
        <v>2.0194099313373442E-6</v>
      </c>
      <c r="N4044" s="94">
        <v>5.048524828343361E-7</v>
      </c>
      <c r="O4044" s="2" t="s">
        <v>9316</v>
      </c>
      <c r="P4044" s="2">
        <v>11.0</v>
      </c>
      <c r="Q4044" s="2" t="s">
        <v>9318</v>
      </c>
    </row>
    <row r="4045">
      <c r="A4045" s="54">
        <v>46263.0</v>
      </c>
      <c r="B4045" s="2" t="s">
        <v>1189</v>
      </c>
      <c r="C4045" s="2" t="s">
        <v>288</v>
      </c>
      <c r="D4045" s="2">
        <v>0.0</v>
      </c>
      <c r="E4045" s="53">
        <v>0.034849036829367915</v>
      </c>
      <c r="F4045" s="53">
        <v>0.038510054844518436</v>
      </c>
      <c r="G4045" s="53">
        <v>0.03587537963514345</v>
      </c>
      <c r="H4045" s="53">
        <v>0.034053943772349334</v>
      </c>
      <c r="I4045" s="53">
        <v>0.032351466946880424</v>
      </c>
      <c r="J4045" s="53">
        <v>0.022489992006859204</v>
      </c>
      <c r="K4045" s="53">
        <v>0.02918268582100133</v>
      </c>
      <c r="L4045" s="94">
        <v>0.0012870428639656655</v>
      </c>
      <c r="M4045" s="94">
        <v>5.057997404685909E-4</v>
      </c>
      <c r="N4045" s="94">
        <v>8.51629151727272E-4</v>
      </c>
      <c r="O4045" s="2" t="s">
        <v>9319</v>
      </c>
      <c r="P4045" s="2">
        <v>99.0</v>
      </c>
      <c r="Q4045" s="2" t="s">
        <v>9320</v>
      </c>
    </row>
    <row r="4046">
      <c r="A4046" s="54">
        <v>46264.0</v>
      </c>
      <c r="B4046" s="2" t="s">
        <v>194</v>
      </c>
      <c r="C4046" s="2" t="s">
        <v>256</v>
      </c>
      <c r="D4046" s="2">
        <v>0.0</v>
      </c>
      <c r="E4046" s="53">
        <v>0.253</v>
      </c>
      <c r="F4046" s="53">
        <v>0.194</v>
      </c>
      <c r="G4046" s="53">
        <v>0.159</v>
      </c>
      <c r="H4046" s="53">
        <v>0.14</v>
      </c>
      <c r="I4046" s="53">
        <v>0.121</v>
      </c>
      <c r="J4046" s="53">
        <v>0.164</v>
      </c>
      <c r="K4046" s="53">
        <v>0.161</v>
      </c>
      <c r="L4046" s="94">
        <v>0.0253</v>
      </c>
      <c r="M4046" s="94">
        <v>0.0269</v>
      </c>
      <c r="N4046" s="94">
        <v>0.0259</v>
      </c>
      <c r="O4046" s="2" t="s">
        <v>9316</v>
      </c>
      <c r="P4046" s="2">
        <v>1.0</v>
      </c>
      <c r="Q4046" s="2" t="s">
        <v>9317</v>
      </c>
    </row>
    <row r="4047">
      <c r="A4047" s="54">
        <v>46264.0</v>
      </c>
      <c r="B4047" s="2" t="s">
        <v>145</v>
      </c>
      <c r="C4047" s="2" t="s">
        <v>256</v>
      </c>
      <c r="D4047" s="2">
        <v>0.0</v>
      </c>
      <c r="E4047" s="53">
        <v>0.0</v>
      </c>
      <c r="F4047" s="53">
        <v>0.0</v>
      </c>
      <c r="G4047" s="53">
        <v>0.0</v>
      </c>
      <c r="H4047" s="53">
        <v>0.0</v>
      </c>
      <c r="I4047" s="53">
        <v>0.0</v>
      </c>
      <c r="J4047" s="53">
        <v>0.037</v>
      </c>
      <c r="K4047" s="53">
        <v>0.018</v>
      </c>
      <c r="L4047" s="94">
        <v>0.0</v>
      </c>
      <c r="M4047" s="94">
        <v>0.0014</v>
      </c>
      <c r="N4047" s="94">
        <v>3.0E-4</v>
      </c>
      <c r="O4047" s="2" t="s">
        <v>9316</v>
      </c>
      <c r="P4047" s="2">
        <v>2.0</v>
      </c>
      <c r="Q4047" s="2" t="s">
        <v>9317</v>
      </c>
    </row>
    <row r="4048">
      <c r="A4048" s="54">
        <v>46264.0</v>
      </c>
      <c r="B4048" s="2" t="s">
        <v>1801</v>
      </c>
      <c r="C4048" s="2" t="s">
        <v>256</v>
      </c>
      <c r="D4048" s="2">
        <v>0.0</v>
      </c>
      <c r="E4048" s="53">
        <v>0.0</v>
      </c>
      <c r="F4048" s="53">
        <v>0.0</v>
      </c>
      <c r="G4048" s="53">
        <v>0.0</v>
      </c>
      <c r="H4048" s="53">
        <v>0.0</v>
      </c>
      <c r="I4048" s="53">
        <v>0.0</v>
      </c>
      <c r="J4048" s="53">
        <v>0.0</v>
      </c>
      <c r="K4048" s="53">
        <v>0.0</v>
      </c>
      <c r="L4048" s="94">
        <v>0.0</v>
      </c>
      <c r="M4048" s="94">
        <v>0.0</v>
      </c>
      <c r="N4048" s="94">
        <v>0.0</v>
      </c>
      <c r="O4048" s="2" t="s">
        <v>9316</v>
      </c>
      <c r="P4048" s="2">
        <v>3.0</v>
      </c>
      <c r="Q4048" s="2" t="s">
        <v>9318</v>
      </c>
    </row>
    <row r="4049">
      <c r="A4049" s="54">
        <v>46264.0</v>
      </c>
      <c r="B4049" s="2" t="s">
        <v>932</v>
      </c>
      <c r="C4049" s="2" t="s">
        <v>256</v>
      </c>
      <c r="D4049" s="2">
        <v>0.0</v>
      </c>
      <c r="E4049" s="53">
        <v>0.0</v>
      </c>
      <c r="F4049" s="53">
        <v>0.0</v>
      </c>
      <c r="G4049" s="53">
        <v>0.0</v>
      </c>
      <c r="H4049" s="53">
        <v>0.0</v>
      </c>
      <c r="I4049" s="53">
        <v>0.0</v>
      </c>
      <c r="J4049" s="53">
        <v>0.036231362321277986</v>
      </c>
      <c r="K4049" s="53">
        <v>0.018115681160638993</v>
      </c>
      <c r="L4049" s="94">
        <v>0.0</v>
      </c>
      <c r="M4049" s="94">
        <v>0.0013127116156557222</v>
      </c>
      <c r="N4049" s="94">
        <v>3.2817790391393055E-4</v>
      </c>
      <c r="O4049" s="2" t="s">
        <v>9316</v>
      </c>
      <c r="P4049" s="2">
        <v>4.0</v>
      </c>
      <c r="Q4049" s="2" t="s">
        <v>9318</v>
      </c>
    </row>
    <row r="4050">
      <c r="A4050" s="54">
        <v>46264.0</v>
      </c>
      <c r="B4050" s="2" t="s">
        <v>515</v>
      </c>
      <c r="C4050" s="2" t="s">
        <v>256</v>
      </c>
      <c r="D4050" s="2">
        <v>0.0</v>
      </c>
      <c r="E4050" s="53">
        <v>0.011230696329163315</v>
      </c>
      <c r="F4050" s="53">
        <v>0.02162400198470775</v>
      </c>
      <c r="G4050" s="53">
        <v>0.02358104380905169</v>
      </c>
      <c r="H4050" s="53">
        <v>0.023637834019420503</v>
      </c>
      <c r="I4050" s="53">
        <v>0.022921066383391735</v>
      </c>
      <c r="J4050" s="53">
        <v>0.0055253668437179534</v>
      </c>
      <c r="K4050" s="53">
        <v>0.014553205326384822</v>
      </c>
      <c r="L4050" s="94">
        <v>5.56065627124415E-4</v>
      </c>
      <c r="M4050" s="94">
        <v>3.0529678757657697E-5</v>
      </c>
      <c r="N4050" s="94">
        <v>2.1179578527191553E-4</v>
      </c>
      <c r="O4050" s="2" t="s">
        <v>9316</v>
      </c>
      <c r="P4050" s="2">
        <v>5.0</v>
      </c>
      <c r="Q4050" s="2" t="s">
        <v>9318</v>
      </c>
    </row>
    <row r="4051">
      <c r="A4051" s="54">
        <v>46264.0</v>
      </c>
      <c r="B4051" s="2" t="s">
        <v>229</v>
      </c>
      <c r="C4051" s="2" t="s">
        <v>256</v>
      </c>
      <c r="D4051" s="2">
        <v>0.0</v>
      </c>
      <c r="E4051" s="53">
        <v>0.15098006783055404</v>
      </c>
      <c r="F4051" s="53">
        <v>0.12964926429923326</v>
      </c>
      <c r="G4051" s="53">
        <v>0.11416939062196886</v>
      </c>
      <c r="H4051" s="53">
        <v>0.10353206170409972</v>
      </c>
      <c r="I4051" s="53">
        <v>0.09084604200701939</v>
      </c>
      <c r="J4051" s="53">
        <v>0.08090955149549339</v>
      </c>
      <c r="K4051" s="53">
        <v>0.09753947105873112</v>
      </c>
      <c r="L4051" s="94">
        <v>0.013034649754991712</v>
      </c>
      <c r="M4051" s="94">
        <v>0.006546355523201897</v>
      </c>
      <c r="N4051" s="94">
        <v>0.009513948414417045</v>
      </c>
      <c r="O4051" s="2" t="s">
        <v>9316</v>
      </c>
      <c r="P4051" s="2">
        <v>6.0</v>
      </c>
      <c r="Q4051" s="2" t="s">
        <v>9317</v>
      </c>
    </row>
    <row r="4052">
      <c r="A4052" s="54">
        <v>46264.0</v>
      </c>
      <c r="B4052" s="2" t="s">
        <v>178</v>
      </c>
      <c r="C4052" s="2" t="s">
        <v>256</v>
      </c>
      <c r="D4052" s="2">
        <v>0.0</v>
      </c>
      <c r="E4052" s="53">
        <v>2.8276751585849077E-5</v>
      </c>
      <c r="F4052" s="53">
        <v>0.001074563590885177</v>
      </c>
      <c r="G4052" s="53">
        <v>0.0031072321799933446</v>
      </c>
      <c r="H4052" s="53">
        <v>0.0050102280372100955</v>
      </c>
      <c r="I4052" s="53">
        <v>0.007710136109358944</v>
      </c>
      <c r="J4052" s="53">
        <v>0.033594789982030734</v>
      </c>
      <c r="K4052" s="53">
        <v>0.018351011081012038</v>
      </c>
      <c r="L4052" s="94">
        <v>9.654891820386192E-6</v>
      </c>
      <c r="M4052" s="94">
        <v>0.0011286099139367525</v>
      </c>
      <c r="N4052" s="94">
        <v>3.367596076954266E-4</v>
      </c>
      <c r="O4052" s="2" t="s">
        <v>9316</v>
      </c>
      <c r="P4052" s="2">
        <v>7.0</v>
      </c>
      <c r="Q4052" s="2" t="s">
        <v>9318</v>
      </c>
    </row>
    <row r="4053">
      <c r="A4053" s="54">
        <v>46264.0</v>
      </c>
      <c r="B4053" s="2" t="s">
        <v>1876</v>
      </c>
      <c r="C4053" s="2" t="s">
        <v>256</v>
      </c>
      <c r="D4053" s="2">
        <v>0.0</v>
      </c>
      <c r="E4053" s="53">
        <v>0.0</v>
      </c>
      <c r="F4053" s="53">
        <v>0.0</v>
      </c>
      <c r="G4053" s="53">
        <v>0.0</v>
      </c>
      <c r="H4053" s="53">
        <v>0.0</v>
      </c>
      <c r="I4053" s="53">
        <v>0.0</v>
      </c>
      <c r="J4053" s="53">
        <v>0.0</v>
      </c>
      <c r="K4053" s="53">
        <v>0.0</v>
      </c>
      <c r="L4053" s="94">
        <v>0.0</v>
      </c>
      <c r="M4053" s="94">
        <v>0.0</v>
      </c>
      <c r="N4053" s="94">
        <v>0.0</v>
      </c>
      <c r="O4053" s="2" t="s">
        <v>9316</v>
      </c>
      <c r="P4053" s="2">
        <v>8.0</v>
      </c>
      <c r="Q4053" s="2" t="s">
        <v>9318</v>
      </c>
    </row>
    <row r="4054">
      <c r="A4054" s="54">
        <v>46264.0</v>
      </c>
      <c r="B4054" s="2" t="s">
        <v>687</v>
      </c>
      <c r="C4054" s="2" t="s">
        <v>256</v>
      </c>
      <c r="D4054" s="2">
        <v>0.0</v>
      </c>
      <c r="E4054" s="53">
        <v>0.0</v>
      </c>
      <c r="F4054" s="53">
        <v>0.0</v>
      </c>
      <c r="G4054" s="53">
        <v>0.0</v>
      </c>
      <c r="H4054" s="53">
        <v>0.0</v>
      </c>
      <c r="I4054" s="53">
        <v>0.0</v>
      </c>
      <c r="J4054" s="53">
        <v>0.003916859412607887</v>
      </c>
      <c r="K4054" s="53">
        <v>0.0019584297063039435</v>
      </c>
      <c r="L4054" s="94">
        <v>0.0</v>
      </c>
      <c r="M4054" s="94">
        <v>1.5341787658135002E-5</v>
      </c>
      <c r="N4054" s="94">
        <v>3.8354469145337505E-6</v>
      </c>
      <c r="O4054" s="2" t="s">
        <v>9316</v>
      </c>
      <c r="P4054" s="2">
        <v>9.0</v>
      </c>
      <c r="Q4054" s="2" t="s">
        <v>9318</v>
      </c>
    </row>
    <row r="4055">
      <c r="A4055" s="54">
        <v>46264.0</v>
      </c>
      <c r="B4055" s="2" t="s">
        <v>301</v>
      </c>
      <c r="C4055" s="2" t="s">
        <v>256</v>
      </c>
      <c r="D4055" s="2">
        <v>0.0</v>
      </c>
      <c r="E4055" s="53">
        <v>0.127</v>
      </c>
      <c r="F4055" s="53">
        <v>0.07400000000000001</v>
      </c>
      <c r="G4055" s="53">
        <v>0.057</v>
      </c>
      <c r="H4055" s="53">
        <v>0.049</v>
      </c>
      <c r="I4055" s="53">
        <v>0.044000000000000004</v>
      </c>
      <c r="J4055" s="53">
        <v>0.04</v>
      </c>
      <c r="K4055" s="53">
        <v>0.048</v>
      </c>
      <c r="L4055" s="94">
        <v>0.0032</v>
      </c>
      <c r="M4055" s="94">
        <v>0.0016</v>
      </c>
      <c r="N4055" s="94">
        <v>0.0023</v>
      </c>
      <c r="O4055" s="2" t="s">
        <v>9316</v>
      </c>
      <c r="P4055" s="2">
        <v>10.0</v>
      </c>
      <c r="Q4055" s="2" t="s">
        <v>9317</v>
      </c>
    </row>
    <row r="4056">
      <c r="A4056" s="54">
        <v>46264.0</v>
      </c>
      <c r="B4056" s="2" t="s">
        <v>450</v>
      </c>
      <c r="C4056" s="2" t="s">
        <v>256</v>
      </c>
      <c r="D4056" s="2">
        <v>0.0</v>
      </c>
      <c r="E4056" s="53">
        <v>1.425337500955012E-4</v>
      </c>
      <c r="F4056" s="53">
        <v>0.0024360802240269205</v>
      </c>
      <c r="G4056" s="53">
        <v>0.0055004729621800025</v>
      </c>
      <c r="H4056" s="53">
        <v>0.007933876494939459</v>
      </c>
      <c r="I4056" s="53">
        <v>0.01107014535870805</v>
      </c>
      <c r="J4056" s="53">
        <v>0.0014101569953768234</v>
      </c>
      <c r="K4056" s="53">
        <v>0.003455314978778413</v>
      </c>
      <c r="L4056" s="94">
        <v>3.025520280767325E-5</v>
      </c>
      <c r="M4056" s="94">
        <v>1.98854275161019E-6</v>
      </c>
      <c r="N4056" s="94">
        <v>1.1939201602570465E-5</v>
      </c>
      <c r="O4056" s="2" t="s">
        <v>9316</v>
      </c>
      <c r="P4056" s="2">
        <v>11.0</v>
      </c>
      <c r="Q4056" s="2" t="s">
        <v>9318</v>
      </c>
    </row>
    <row r="4057">
      <c r="A4057" s="54">
        <v>46264.0</v>
      </c>
      <c r="B4057" s="2" t="s">
        <v>1189</v>
      </c>
      <c r="C4057" s="2" t="s">
        <v>256</v>
      </c>
      <c r="D4057" s="2">
        <v>0.0</v>
      </c>
      <c r="E4057" s="53">
        <v>0.0</v>
      </c>
      <c r="F4057" s="53">
        <v>0.0</v>
      </c>
      <c r="G4057" s="53">
        <v>0.0</v>
      </c>
      <c r="H4057" s="53">
        <v>0.0</v>
      </c>
      <c r="I4057" s="53">
        <v>0.0</v>
      </c>
      <c r="J4057" s="53">
        <v>0.022312098409002598</v>
      </c>
      <c r="K4057" s="53">
        <v>0.011156049204501299</v>
      </c>
      <c r="L4057" s="94">
        <v>0.0</v>
      </c>
      <c r="M4057" s="94">
        <v>4.978297354130163E-4</v>
      </c>
      <c r="N4057" s="94">
        <v>1.2445743385325407E-4</v>
      </c>
      <c r="O4057" s="2" t="s">
        <v>9319</v>
      </c>
      <c r="P4057" s="2">
        <v>99.0</v>
      </c>
      <c r="Q4057" s="2" t="s">
        <v>9320</v>
      </c>
    </row>
    <row r="4058">
      <c r="A4058" s="54">
        <v>46265.0</v>
      </c>
      <c r="B4058" s="2" t="s">
        <v>194</v>
      </c>
      <c r="C4058" s="2" t="s">
        <v>180</v>
      </c>
      <c r="D4058" s="2">
        <v>0.0</v>
      </c>
      <c r="E4058" s="53">
        <v>0.078</v>
      </c>
      <c r="F4058" s="53">
        <v>0.08</v>
      </c>
      <c r="G4058" s="53">
        <v>0.073</v>
      </c>
      <c r="H4058" s="53">
        <v>0.069</v>
      </c>
      <c r="I4058" s="53">
        <v>0.064</v>
      </c>
      <c r="J4058" s="53">
        <v>0.163</v>
      </c>
      <c r="K4058" s="53">
        <v>0.118</v>
      </c>
      <c r="L4058" s="94">
        <v>0.0053</v>
      </c>
      <c r="M4058" s="94">
        <v>0.0266</v>
      </c>
      <c r="N4058" s="94">
        <v>0.0139</v>
      </c>
      <c r="O4058" s="2" t="s">
        <v>9316</v>
      </c>
      <c r="P4058" s="2">
        <v>1.0</v>
      </c>
      <c r="Q4058" s="2" t="s">
        <v>9317</v>
      </c>
    </row>
    <row r="4059">
      <c r="A4059" s="54">
        <v>46265.0</v>
      </c>
      <c r="B4059" s="2" t="s">
        <v>145</v>
      </c>
      <c r="C4059" s="2" t="s">
        <v>180</v>
      </c>
      <c r="D4059" s="2">
        <v>0.0</v>
      </c>
      <c r="E4059" s="53">
        <v>0.046</v>
      </c>
      <c r="F4059" s="53">
        <v>0.066</v>
      </c>
      <c r="G4059" s="53">
        <v>0.07</v>
      </c>
      <c r="H4059" s="53">
        <v>0.07</v>
      </c>
      <c r="I4059" s="53">
        <v>0.069</v>
      </c>
      <c r="J4059" s="53">
        <v>0.036</v>
      </c>
      <c r="K4059" s="53">
        <v>0.053</v>
      </c>
      <c r="L4059" s="94">
        <v>0.0049</v>
      </c>
      <c r="M4059" s="94">
        <v>0.0013</v>
      </c>
      <c r="N4059" s="94">
        <v>0.0028</v>
      </c>
      <c r="O4059" s="2" t="s">
        <v>9316</v>
      </c>
      <c r="P4059" s="2">
        <v>2.0</v>
      </c>
      <c r="Q4059" s="2" t="s">
        <v>9317</v>
      </c>
    </row>
    <row r="4060">
      <c r="A4060" s="54">
        <v>46265.0</v>
      </c>
      <c r="B4060" s="2" t="s">
        <v>1801</v>
      </c>
      <c r="C4060" s="2" t="s">
        <v>180</v>
      </c>
      <c r="D4060" s="2">
        <v>0.0</v>
      </c>
      <c r="E4060" s="53">
        <v>0.0</v>
      </c>
      <c r="F4060" s="53">
        <v>0.0</v>
      </c>
      <c r="G4060" s="53">
        <v>0.0</v>
      </c>
      <c r="H4060" s="53">
        <v>0.0</v>
      </c>
      <c r="I4060" s="53">
        <v>0.0</v>
      </c>
      <c r="J4060" s="53">
        <v>0.0</v>
      </c>
      <c r="K4060" s="53">
        <v>0.0</v>
      </c>
      <c r="L4060" s="94">
        <v>0.0</v>
      </c>
      <c r="M4060" s="94">
        <v>0.0</v>
      </c>
      <c r="N4060" s="94">
        <v>0.0</v>
      </c>
      <c r="O4060" s="2" t="s">
        <v>9316</v>
      </c>
      <c r="P4060" s="2">
        <v>3.0</v>
      </c>
      <c r="Q4060" s="2" t="s">
        <v>9318</v>
      </c>
    </row>
    <row r="4061">
      <c r="A4061" s="54">
        <v>46265.0</v>
      </c>
      <c r="B4061" s="2" t="s">
        <v>932</v>
      </c>
      <c r="C4061" s="2" t="s">
        <v>180</v>
      </c>
      <c r="D4061" s="2">
        <v>0.0</v>
      </c>
      <c r="E4061" s="53">
        <v>2.8276751585849077E-5</v>
      </c>
      <c r="F4061" s="53">
        <v>0.001074563590885177</v>
      </c>
      <c r="G4061" s="53">
        <v>0.0031072321799933446</v>
      </c>
      <c r="H4061" s="53">
        <v>0.0050102280372100955</v>
      </c>
      <c r="I4061" s="53">
        <v>0.007710136109358944</v>
      </c>
      <c r="J4061" s="53">
        <v>0.035944843999652025</v>
      </c>
      <c r="K4061" s="53">
        <v>0.019526038089822687</v>
      </c>
      <c r="L4061" s="94">
        <v>9.654891820386192E-6</v>
      </c>
      <c r="M4061" s="94">
        <v>0.0012920318101593202</v>
      </c>
      <c r="N4061" s="94">
        <v>3.812661634852064E-4</v>
      </c>
      <c r="O4061" s="2" t="s">
        <v>9316</v>
      </c>
      <c r="P4061" s="2">
        <v>4.0</v>
      </c>
      <c r="Q4061" s="2" t="s">
        <v>9318</v>
      </c>
    </row>
    <row r="4062">
      <c r="A4062" s="54">
        <v>46265.0</v>
      </c>
      <c r="B4062" s="2" t="s">
        <v>515</v>
      </c>
      <c r="C4062" s="2" t="s">
        <v>180</v>
      </c>
      <c r="D4062" s="2">
        <v>0.0</v>
      </c>
      <c r="E4062" s="53">
        <v>0.0</v>
      </c>
      <c r="F4062" s="53">
        <v>0.0</v>
      </c>
      <c r="G4062" s="53">
        <v>0.0</v>
      </c>
      <c r="H4062" s="53">
        <v>0.0</v>
      </c>
      <c r="I4062" s="53">
        <v>0.0</v>
      </c>
      <c r="J4062" s="53">
        <v>0.005482975932375999</v>
      </c>
      <c r="K4062" s="53">
        <v>0.0027414879661879993</v>
      </c>
      <c r="L4062" s="94">
        <v>0.0</v>
      </c>
      <c r="M4062" s="94">
        <v>3.0063025075014452E-5</v>
      </c>
      <c r="N4062" s="94">
        <v>7.515756268753613E-6</v>
      </c>
      <c r="O4062" s="2" t="s">
        <v>9316</v>
      </c>
      <c r="P4062" s="2">
        <v>5.0</v>
      </c>
      <c r="Q4062" s="2" t="s">
        <v>9318</v>
      </c>
    </row>
    <row r="4063">
      <c r="A4063" s="54">
        <v>46265.0</v>
      </c>
      <c r="B4063" s="2" t="s">
        <v>229</v>
      </c>
      <c r="C4063" s="2" t="s">
        <v>180</v>
      </c>
      <c r="D4063" s="2">
        <v>0.0</v>
      </c>
      <c r="E4063" s="53">
        <v>0.024865153065237934</v>
      </c>
      <c r="F4063" s="53">
        <v>0.05351670134791681</v>
      </c>
      <c r="G4063" s="53">
        <v>0.0661352669443894</v>
      </c>
      <c r="H4063" s="53">
        <v>0.0726530136327546</v>
      </c>
      <c r="I4063" s="53">
        <v>0.07918888191864902</v>
      </c>
      <c r="J4063" s="53">
        <v>0.08026971718033757</v>
      </c>
      <c r="K4063" s="53">
        <v>0.07320249206236348</v>
      </c>
      <c r="L4063" s="94">
        <v>0.004373873533805645</v>
      </c>
      <c r="M4063" s="94">
        <v>0.00644322749621138</v>
      </c>
      <c r="N4063" s="94">
        <v>0.005358604844140389</v>
      </c>
      <c r="O4063" s="2" t="s">
        <v>9316</v>
      </c>
      <c r="P4063" s="2">
        <v>6.0</v>
      </c>
      <c r="Q4063" s="2" t="s">
        <v>9317</v>
      </c>
    </row>
    <row r="4064">
      <c r="A4064" s="54">
        <v>46265.0</v>
      </c>
      <c r="B4064" s="2" t="s">
        <v>178</v>
      </c>
      <c r="C4064" s="2" t="s">
        <v>180</v>
      </c>
      <c r="D4064" s="2">
        <v>0.0</v>
      </c>
      <c r="E4064" s="53">
        <v>0.059106223559964435</v>
      </c>
      <c r="F4064" s="53">
        <v>0.08393231172442264</v>
      </c>
      <c r="G4064" s="53">
        <v>0.0829649539502564</v>
      </c>
      <c r="H4064" s="53">
        <v>0.07933329791058806</v>
      </c>
      <c r="I4064" s="53">
        <v>0.07387116934104622</v>
      </c>
      <c r="J4064" s="53">
        <v>0.03332912172601336</v>
      </c>
      <c r="K4064" s="53">
        <v>0.05814703783813488</v>
      </c>
      <c r="L4064" s="94">
        <v>0.006883183583968164</v>
      </c>
      <c r="M4064" s="94">
        <v>0.0011108303550274156</v>
      </c>
      <c r="N4064" s="94">
        <v>0.0033810780093494895</v>
      </c>
      <c r="O4064" s="2" t="s">
        <v>9316</v>
      </c>
      <c r="P4064" s="2">
        <v>7.0</v>
      </c>
      <c r="Q4064" s="2" t="s">
        <v>9318</v>
      </c>
    </row>
    <row r="4065">
      <c r="A4065" s="54">
        <v>46265.0</v>
      </c>
      <c r="B4065" s="2" t="s">
        <v>1876</v>
      </c>
      <c r="C4065" s="2" t="s">
        <v>180</v>
      </c>
      <c r="D4065" s="2">
        <v>0.0</v>
      </c>
      <c r="E4065" s="53">
        <v>0.0</v>
      </c>
      <c r="F4065" s="53">
        <v>0.0</v>
      </c>
      <c r="G4065" s="53">
        <v>0.0</v>
      </c>
      <c r="H4065" s="53">
        <v>0.0</v>
      </c>
      <c r="I4065" s="53">
        <v>0.0</v>
      </c>
      <c r="J4065" s="53">
        <v>0.0</v>
      </c>
      <c r="K4065" s="53">
        <v>0.0</v>
      </c>
      <c r="L4065" s="94">
        <v>0.0</v>
      </c>
      <c r="M4065" s="94">
        <v>0.0</v>
      </c>
      <c r="N4065" s="94">
        <v>0.0</v>
      </c>
      <c r="O4065" s="2" t="s">
        <v>9316</v>
      </c>
      <c r="P4065" s="2">
        <v>8.0</v>
      </c>
      <c r="Q4065" s="2" t="s">
        <v>9318</v>
      </c>
    </row>
    <row r="4066">
      <c r="A4066" s="54">
        <v>46265.0</v>
      </c>
      <c r="B4066" s="2" t="s">
        <v>687</v>
      </c>
      <c r="C4066" s="2" t="s">
        <v>180</v>
      </c>
      <c r="D4066" s="2">
        <v>0.0</v>
      </c>
      <c r="E4066" s="53">
        <v>7.183250882631102E-4</v>
      </c>
      <c r="F4066" s="53">
        <v>0.005468815196214429</v>
      </c>
      <c r="G4066" s="53">
        <v>0.00943049469934965</v>
      </c>
      <c r="H4066" s="53">
        <v>0.011887383299433354</v>
      </c>
      <c r="I4066" s="53">
        <v>0.014495077577637143</v>
      </c>
      <c r="J4066" s="53">
        <v>0.0038868090567138643</v>
      </c>
      <c r="K4066" s="53">
        <v>0.006658651878031757</v>
      </c>
      <c r="L4066" s="94">
        <v>8.893423027446185E-5</v>
      </c>
      <c r="M4066" s="94">
        <v>1.510728464335292E-5</v>
      </c>
      <c r="N4066" s="94">
        <v>4.433764483281585E-5</v>
      </c>
      <c r="O4066" s="2" t="s">
        <v>9316</v>
      </c>
      <c r="P4066" s="2">
        <v>9.0</v>
      </c>
      <c r="Q4066" s="2" t="s">
        <v>9318</v>
      </c>
    </row>
    <row r="4067">
      <c r="A4067" s="54">
        <v>46265.0</v>
      </c>
      <c r="B4067" s="2" t="s">
        <v>301</v>
      </c>
      <c r="C4067" s="2" t="s">
        <v>180</v>
      </c>
      <c r="D4067" s="2">
        <v>0.0</v>
      </c>
      <c r="E4067" s="53">
        <v>0.002</v>
      </c>
      <c r="F4067" s="53">
        <v>0.009000000000000001</v>
      </c>
      <c r="G4067" s="53">
        <v>0.013000000000000001</v>
      </c>
      <c r="H4067" s="53">
        <v>0.015</v>
      </c>
      <c r="I4067" s="53">
        <v>0.017</v>
      </c>
      <c r="J4067" s="53">
        <v>0.039</v>
      </c>
      <c r="K4067" s="53">
        <v>0.026000000000000002</v>
      </c>
      <c r="L4067" s="94">
        <v>2.0E-4</v>
      </c>
      <c r="M4067" s="94">
        <v>0.0015</v>
      </c>
      <c r="N4067" s="94">
        <v>7.0E-4</v>
      </c>
      <c r="O4067" s="2" t="s">
        <v>9316</v>
      </c>
      <c r="P4067" s="2">
        <v>10.0</v>
      </c>
      <c r="Q4067" s="2" t="s">
        <v>9317</v>
      </c>
    </row>
    <row r="4068">
      <c r="A4068" s="54">
        <v>46265.0</v>
      </c>
      <c r="B4068" s="2" t="s">
        <v>450</v>
      </c>
      <c r="C4068" s="2" t="s">
        <v>180</v>
      </c>
      <c r="D4068" s="2">
        <v>0.0</v>
      </c>
      <c r="E4068" s="53">
        <v>0.0</v>
      </c>
      <c r="F4068" s="53">
        <v>0.0</v>
      </c>
      <c r="G4068" s="53">
        <v>0.0</v>
      </c>
      <c r="H4068" s="53">
        <v>0.0</v>
      </c>
      <c r="I4068" s="53">
        <v>0.0</v>
      </c>
      <c r="J4068" s="53">
        <v>0.001399338195130606</v>
      </c>
      <c r="K4068" s="53">
        <v>6.99669097565303E-4</v>
      </c>
      <c r="L4068" s="94">
        <v>0.0</v>
      </c>
      <c r="M4068" s="94">
        <v>1.958147384351382E-6</v>
      </c>
      <c r="N4068" s="94">
        <v>4.895368460878455E-7</v>
      </c>
      <c r="O4068" s="2" t="s">
        <v>9316</v>
      </c>
      <c r="P4068" s="2">
        <v>11.0</v>
      </c>
      <c r="Q4068" s="2" t="s">
        <v>9318</v>
      </c>
    </row>
    <row r="4069">
      <c r="A4069" s="54">
        <v>46265.0</v>
      </c>
      <c r="B4069" s="2" t="s">
        <v>1189</v>
      </c>
      <c r="C4069" s="2" t="s">
        <v>180</v>
      </c>
      <c r="D4069" s="2">
        <v>0.0</v>
      </c>
      <c r="E4069" s="53">
        <v>0.0</v>
      </c>
      <c r="F4069" s="53">
        <v>0.0</v>
      </c>
      <c r="G4069" s="53">
        <v>0.0</v>
      </c>
      <c r="H4069" s="53">
        <v>0.0</v>
      </c>
      <c r="I4069" s="53">
        <v>0.0</v>
      </c>
      <c r="J4069" s="53">
        <v>0.022135653898541937</v>
      </c>
      <c r="K4069" s="53">
        <v>0.011067826949270968</v>
      </c>
      <c r="L4069" s="94">
        <v>0.0</v>
      </c>
      <c r="M4069" s="94">
        <v>4.899871735160349E-4</v>
      </c>
      <c r="N4069" s="94">
        <v>1.2249679337900872E-4</v>
      </c>
      <c r="O4069" s="2" t="s">
        <v>9319</v>
      </c>
      <c r="P4069" s="2">
        <v>99.0</v>
      </c>
      <c r="Q4069" s="2" t="s">
        <v>9320</v>
      </c>
    </row>
    <row r="4070">
      <c r="A4070" s="54">
        <v>46266.0</v>
      </c>
      <c r="B4070" s="2" t="s">
        <v>194</v>
      </c>
      <c r="C4070" s="2" t="s">
        <v>208</v>
      </c>
      <c r="D4070" s="2">
        <v>1.0</v>
      </c>
      <c r="E4070" s="53">
        <v>0.203</v>
      </c>
      <c r="F4070" s="53">
        <v>0.176</v>
      </c>
      <c r="G4070" s="53">
        <v>0.163</v>
      </c>
      <c r="H4070" s="53">
        <v>0.155</v>
      </c>
      <c r="I4070" s="53">
        <v>0.149</v>
      </c>
      <c r="J4070" s="53">
        <v>0.161</v>
      </c>
      <c r="K4070" s="53">
        <v>0.162</v>
      </c>
      <c r="L4070" s="94">
        <v>0.7006</v>
      </c>
      <c r="M4070" s="94">
        <v>0.7039</v>
      </c>
      <c r="N4070" s="94">
        <v>0.7022</v>
      </c>
      <c r="O4070" s="2" t="s">
        <v>9316</v>
      </c>
      <c r="P4070" s="2">
        <v>1.0</v>
      </c>
      <c r="Q4070" s="2" t="s">
        <v>9317</v>
      </c>
    </row>
    <row r="4071">
      <c r="A4071" s="54">
        <v>46266.0</v>
      </c>
      <c r="B4071" s="2" t="s">
        <v>145</v>
      </c>
      <c r="C4071" s="2" t="s">
        <v>208</v>
      </c>
      <c r="D4071" s="2">
        <v>0.0</v>
      </c>
      <c r="E4071" s="53">
        <v>0.009</v>
      </c>
      <c r="F4071" s="53">
        <v>0.026</v>
      </c>
      <c r="G4071" s="53">
        <v>0.034</v>
      </c>
      <c r="H4071" s="53">
        <v>0.038</v>
      </c>
      <c r="I4071" s="53">
        <v>0.041</v>
      </c>
      <c r="J4071" s="53">
        <v>0.036</v>
      </c>
      <c r="K4071" s="53">
        <v>0.035</v>
      </c>
      <c r="L4071" s="94">
        <v>0.0012</v>
      </c>
      <c r="M4071" s="94">
        <v>0.0013</v>
      </c>
      <c r="N4071" s="94">
        <v>0.0012</v>
      </c>
      <c r="O4071" s="2" t="s">
        <v>9316</v>
      </c>
      <c r="P4071" s="2">
        <v>2.0</v>
      </c>
      <c r="Q4071" s="2" t="s">
        <v>9317</v>
      </c>
    </row>
    <row r="4072">
      <c r="A4072" s="54">
        <v>46266.0</v>
      </c>
      <c r="B4072" s="2" t="s">
        <v>1801</v>
      </c>
      <c r="C4072" s="2" t="s">
        <v>208</v>
      </c>
      <c r="D4072" s="2">
        <v>0.0</v>
      </c>
      <c r="E4072" s="53">
        <v>0.0</v>
      </c>
      <c r="F4072" s="53">
        <v>0.0</v>
      </c>
      <c r="G4072" s="53">
        <v>0.0</v>
      </c>
      <c r="H4072" s="53">
        <v>0.0</v>
      </c>
      <c r="I4072" s="53">
        <v>0.0</v>
      </c>
      <c r="J4072" s="53">
        <v>0.0</v>
      </c>
      <c r="K4072" s="53">
        <v>0.0</v>
      </c>
      <c r="L4072" s="94">
        <v>0.0</v>
      </c>
      <c r="M4072" s="94">
        <v>0.0</v>
      </c>
      <c r="N4072" s="94">
        <v>0.0</v>
      </c>
      <c r="O4072" s="2" t="s">
        <v>9316</v>
      </c>
      <c r="P4072" s="2">
        <v>3.0</v>
      </c>
      <c r="Q4072" s="2" t="s">
        <v>9318</v>
      </c>
    </row>
    <row r="4073">
      <c r="A4073" s="54">
        <v>46266.0</v>
      </c>
      <c r="B4073" s="2" t="s">
        <v>932</v>
      </c>
      <c r="C4073" s="2" t="s">
        <v>208</v>
      </c>
      <c r="D4073" s="2">
        <v>0.0</v>
      </c>
      <c r="E4073" s="53">
        <v>0.13376303799087683</v>
      </c>
      <c r="F4073" s="53">
        <v>0.10920166290918623</v>
      </c>
      <c r="G4073" s="53">
        <v>0.0934421818927504</v>
      </c>
      <c r="H4073" s="53">
        <v>0.08323277225968605</v>
      </c>
      <c r="I4073" s="53">
        <v>0.07155082475705787</v>
      </c>
      <c r="J4073" s="53">
        <v>0.035660658528571684</v>
      </c>
      <c r="K4073" s="53">
        <v>0.06455142021066104</v>
      </c>
      <c r="L4073" s="94">
        <v>0.008731441356877851</v>
      </c>
      <c r="M4073" s="94">
        <v>0.0012716825666913925</v>
      </c>
      <c r="N4073" s="94">
        <v>0.004166885851213339</v>
      </c>
      <c r="O4073" s="2" t="s">
        <v>9316</v>
      </c>
      <c r="P4073" s="2">
        <v>4.0</v>
      </c>
      <c r="Q4073" s="2" t="s">
        <v>9318</v>
      </c>
    </row>
    <row r="4074">
      <c r="A4074" s="54">
        <v>46266.0</v>
      </c>
      <c r="B4074" s="2" t="s">
        <v>515</v>
      </c>
      <c r="C4074" s="2" t="s">
        <v>208</v>
      </c>
      <c r="D4074" s="2">
        <v>0.0</v>
      </c>
      <c r="E4074" s="53">
        <v>0.0</v>
      </c>
      <c r="F4074" s="53">
        <v>0.0</v>
      </c>
      <c r="G4074" s="53">
        <v>0.0</v>
      </c>
      <c r="H4074" s="53">
        <v>0.0</v>
      </c>
      <c r="I4074" s="53">
        <v>0.0</v>
      </c>
      <c r="J4074" s="53">
        <v>0.0054409102463838215</v>
      </c>
      <c r="K4074" s="53">
        <v>0.0027204551231919108</v>
      </c>
      <c r="L4074" s="94">
        <v>0.0</v>
      </c>
      <c r="M4074" s="94">
        <v>2.9603504309204457E-5</v>
      </c>
      <c r="N4074" s="94">
        <v>7.400876077301114E-6</v>
      </c>
      <c r="O4074" s="2" t="s">
        <v>9316</v>
      </c>
      <c r="P4074" s="2">
        <v>5.0</v>
      </c>
      <c r="Q4074" s="2" t="s">
        <v>9318</v>
      </c>
    </row>
    <row r="4075">
      <c r="A4075" s="54">
        <v>46266.0</v>
      </c>
      <c r="B4075" s="2" t="s">
        <v>229</v>
      </c>
      <c r="C4075" s="2" t="s">
        <v>208</v>
      </c>
      <c r="D4075" s="2">
        <v>0.0</v>
      </c>
      <c r="E4075" s="53">
        <v>0.04888114458724675</v>
      </c>
      <c r="F4075" s="53">
        <v>0.054209662953460996</v>
      </c>
      <c r="G4075" s="53">
        <v>0.06011294817842733</v>
      </c>
      <c r="H4075" s="53">
        <v>0.0664672358233599</v>
      </c>
      <c r="I4075" s="53">
        <v>0.0763003256528924</v>
      </c>
      <c r="J4075" s="53">
        <v>0.07963509243720052</v>
      </c>
      <c r="K4075" s="53">
        <v>0.06987402030781392</v>
      </c>
      <c r="L4075" s="94">
        <v>0.0036135665387022893</v>
      </c>
      <c r="M4075" s="94">
        <v>0.006341747947481471</v>
      </c>
      <c r="N4075" s="94">
        <v>0.004882378713976792</v>
      </c>
      <c r="O4075" s="2" t="s">
        <v>9316</v>
      </c>
      <c r="P4075" s="2">
        <v>6.0</v>
      </c>
      <c r="Q4075" s="2" t="s">
        <v>9317</v>
      </c>
    </row>
    <row r="4076">
      <c r="A4076" s="54">
        <v>46266.0</v>
      </c>
      <c r="B4076" s="2" t="s">
        <v>178</v>
      </c>
      <c r="C4076" s="2" t="s">
        <v>208</v>
      </c>
      <c r="D4076" s="2">
        <v>0.0</v>
      </c>
      <c r="E4076" s="53">
        <v>0.021442881310933137</v>
      </c>
      <c r="F4076" s="53">
        <v>0.029590951761493352</v>
      </c>
      <c r="G4076" s="53">
        <v>0.028335110747023537</v>
      </c>
      <c r="H4076" s="53">
        <v>0.026291835068382625</v>
      </c>
      <c r="I4076" s="53">
        <v>0.02328293088961117</v>
      </c>
      <c r="J4076" s="53">
        <v>0.03306561655797053</v>
      </c>
      <c r="K4076" s="53">
        <v>0.030700363652497033</v>
      </c>
      <c r="L4076" s="94">
        <v>8.028785010460888E-4</v>
      </c>
      <c r="M4076" s="94">
        <v>0.001093334998358735</v>
      </c>
      <c r="N4076" s="94">
        <v>9.42512328395561E-4</v>
      </c>
      <c r="O4076" s="2" t="s">
        <v>9316</v>
      </c>
      <c r="P4076" s="2">
        <v>7.0</v>
      </c>
      <c r="Q4076" s="2" t="s">
        <v>9318</v>
      </c>
    </row>
    <row r="4077">
      <c r="A4077" s="54">
        <v>46266.0</v>
      </c>
      <c r="B4077" s="2" t="s">
        <v>1876</v>
      </c>
      <c r="C4077" s="2" t="s">
        <v>208</v>
      </c>
      <c r="D4077" s="2">
        <v>0.0</v>
      </c>
      <c r="E4077" s="53">
        <v>0.0</v>
      </c>
      <c r="F4077" s="53">
        <v>0.0</v>
      </c>
      <c r="G4077" s="53">
        <v>0.0</v>
      </c>
      <c r="H4077" s="53">
        <v>0.0</v>
      </c>
      <c r="I4077" s="53">
        <v>0.0</v>
      </c>
      <c r="J4077" s="53">
        <v>0.0</v>
      </c>
      <c r="K4077" s="53">
        <v>0.0</v>
      </c>
      <c r="L4077" s="94">
        <v>0.0</v>
      </c>
      <c r="M4077" s="94">
        <v>0.0</v>
      </c>
      <c r="N4077" s="94">
        <v>0.0</v>
      </c>
      <c r="O4077" s="2" t="s">
        <v>9316</v>
      </c>
      <c r="P4077" s="2">
        <v>8.0</v>
      </c>
      <c r="Q4077" s="2" t="s">
        <v>9318</v>
      </c>
    </row>
    <row r="4078">
      <c r="A4078" s="54">
        <v>46266.0</v>
      </c>
      <c r="B4078" s="2" t="s">
        <v>687</v>
      </c>
      <c r="C4078" s="2" t="s">
        <v>208</v>
      </c>
      <c r="D4078" s="2">
        <v>0.0</v>
      </c>
      <c r="E4078" s="53">
        <v>0.0</v>
      </c>
      <c r="F4078" s="53">
        <v>0.0</v>
      </c>
      <c r="G4078" s="53">
        <v>0.0</v>
      </c>
      <c r="H4078" s="53">
        <v>0.0</v>
      </c>
      <c r="I4078" s="53">
        <v>0.0</v>
      </c>
      <c r="J4078" s="53">
        <v>0.003856989248765078</v>
      </c>
      <c r="K4078" s="53">
        <v>0.001928494624382539</v>
      </c>
      <c r="L4078" s="94">
        <v>0.0</v>
      </c>
      <c r="M4078" s="94">
        <v>1.48763660650894E-5</v>
      </c>
      <c r="N4078" s="94">
        <v>3.71909151627235E-6</v>
      </c>
      <c r="O4078" s="2" t="s">
        <v>9316</v>
      </c>
      <c r="P4078" s="2">
        <v>9.0</v>
      </c>
      <c r="Q4078" s="2" t="s">
        <v>9318</v>
      </c>
    </row>
    <row r="4079">
      <c r="A4079" s="54">
        <v>46266.0</v>
      </c>
      <c r="B4079" s="2" t="s">
        <v>301</v>
      </c>
      <c r="C4079" s="2" t="s">
        <v>208</v>
      </c>
      <c r="D4079" s="2">
        <v>0.0</v>
      </c>
      <c r="E4079" s="53">
        <v>0.037000000000000005</v>
      </c>
      <c r="F4079" s="53">
        <v>0.047</v>
      </c>
      <c r="G4079" s="53">
        <v>0.047</v>
      </c>
      <c r="H4079" s="53">
        <v>0.047</v>
      </c>
      <c r="I4079" s="53">
        <v>0.045</v>
      </c>
      <c r="J4079" s="53">
        <v>0.039</v>
      </c>
      <c r="K4079" s="53">
        <v>0.043</v>
      </c>
      <c r="L4079" s="94">
        <v>0.0022</v>
      </c>
      <c r="M4079" s="94">
        <v>0.0015</v>
      </c>
      <c r="N4079" s="94">
        <v>0.0019</v>
      </c>
      <c r="O4079" s="2" t="s">
        <v>9316</v>
      </c>
      <c r="P4079" s="2">
        <v>10.0</v>
      </c>
      <c r="Q4079" s="2" t="s">
        <v>9317</v>
      </c>
    </row>
    <row r="4080">
      <c r="A4080" s="54">
        <v>46266.0</v>
      </c>
      <c r="B4080" s="2" t="s">
        <v>450</v>
      </c>
      <c r="C4080" s="2" t="s">
        <v>208</v>
      </c>
      <c r="D4080" s="2">
        <v>0.0</v>
      </c>
      <c r="E4080" s="53">
        <v>0.0</v>
      </c>
      <c r="F4080" s="53">
        <v>0.0</v>
      </c>
      <c r="G4080" s="53">
        <v>0.0</v>
      </c>
      <c r="H4080" s="53">
        <v>0.0</v>
      </c>
      <c r="I4080" s="53">
        <v>0.0</v>
      </c>
      <c r="J4080" s="53">
        <v>0.0013886023973012482</v>
      </c>
      <c r="K4080" s="53">
        <v>6.943011986506241E-4</v>
      </c>
      <c r="L4080" s="94">
        <v>0.0</v>
      </c>
      <c r="M4080" s="94">
        <v>1.9282166177907735E-6</v>
      </c>
      <c r="N4080" s="94">
        <v>4.820541544476934E-7</v>
      </c>
      <c r="O4080" s="2" t="s">
        <v>9316</v>
      </c>
      <c r="P4080" s="2">
        <v>11.0</v>
      </c>
      <c r="Q4080" s="2" t="s">
        <v>9318</v>
      </c>
    </row>
    <row r="4081">
      <c r="A4081" s="54">
        <v>46266.0</v>
      </c>
      <c r="B4081" s="2" t="s">
        <v>1189</v>
      </c>
      <c r="C4081" s="2" t="s">
        <v>208</v>
      </c>
      <c r="D4081" s="2">
        <v>0.0</v>
      </c>
      <c r="E4081" s="53">
        <v>0.011228501786640262</v>
      </c>
      <c r="F4081" s="53">
        <v>0.02141303709549575</v>
      </c>
      <c r="G4081" s="53">
        <v>0.022838687281480998</v>
      </c>
      <c r="H4081" s="53">
        <v>0.022365600693809193</v>
      </c>
      <c r="I4081" s="53">
        <v>0.020903103013697015</v>
      </c>
      <c r="J4081" s="53">
        <v>0.02196064601059869</v>
      </c>
      <c r="K4081" s="53">
        <v>0.022399666646039845</v>
      </c>
      <c r="L4081" s="94">
        <v>5.21605636741282E-4</v>
      </c>
      <c r="M4081" s="94">
        <v>4.822699732028241E-4</v>
      </c>
      <c r="N4081" s="94">
        <v>5.017450658537099E-4</v>
      </c>
      <c r="O4081" s="2" t="s">
        <v>9319</v>
      </c>
      <c r="P4081" s="2">
        <v>99.0</v>
      </c>
      <c r="Q4081" s="2" t="s">
        <v>9320</v>
      </c>
    </row>
    <row r="4082">
      <c r="A4082" s="54">
        <v>46267.0</v>
      </c>
      <c r="B4082" s="2" t="s">
        <v>194</v>
      </c>
      <c r="C4082" s="2" t="s">
        <v>303</v>
      </c>
      <c r="D4082" s="2">
        <v>0.0</v>
      </c>
      <c r="E4082" s="53">
        <v>0.17</v>
      </c>
      <c r="F4082" s="53">
        <v>0.143</v>
      </c>
      <c r="G4082" s="53">
        <v>0.12</v>
      </c>
      <c r="H4082" s="53">
        <v>0.106</v>
      </c>
      <c r="I4082" s="53">
        <v>0.091</v>
      </c>
      <c r="J4082" s="53">
        <v>0.168</v>
      </c>
      <c r="K4082" s="53">
        <v>0.144</v>
      </c>
      <c r="L4082" s="94">
        <v>0.0144</v>
      </c>
      <c r="M4082" s="94">
        <v>0.0282</v>
      </c>
      <c r="N4082" s="94">
        <v>0.0207</v>
      </c>
      <c r="O4082" s="2" t="s">
        <v>9316</v>
      </c>
      <c r="P4082" s="2">
        <v>1.0</v>
      </c>
      <c r="Q4082" s="2" t="s">
        <v>9317</v>
      </c>
    </row>
    <row r="4083">
      <c r="A4083" s="54">
        <v>46267.0</v>
      </c>
      <c r="B4083" s="2" t="s">
        <v>145</v>
      </c>
      <c r="C4083" s="2" t="s">
        <v>303</v>
      </c>
      <c r="D4083" s="2">
        <v>0.0</v>
      </c>
      <c r="E4083" s="53">
        <v>0.016</v>
      </c>
      <c r="F4083" s="53">
        <v>0.025</v>
      </c>
      <c r="G4083" s="53">
        <v>0.025</v>
      </c>
      <c r="H4083" s="53">
        <v>0.024</v>
      </c>
      <c r="I4083" s="53">
        <v>0.022</v>
      </c>
      <c r="J4083" s="53">
        <v>0.036</v>
      </c>
      <c r="K4083" s="53">
        <v>0.031</v>
      </c>
      <c r="L4083" s="94">
        <v>6.0E-4</v>
      </c>
      <c r="M4083" s="94">
        <v>0.0013</v>
      </c>
      <c r="N4083" s="94">
        <v>0.001</v>
      </c>
      <c r="O4083" s="2" t="s">
        <v>9316</v>
      </c>
      <c r="P4083" s="2">
        <v>2.0</v>
      </c>
      <c r="Q4083" s="2" t="s">
        <v>9317</v>
      </c>
    </row>
    <row r="4084">
      <c r="A4084" s="54">
        <v>46267.0</v>
      </c>
      <c r="B4084" s="2" t="s">
        <v>1801</v>
      </c>
      <c r="C4084" s="2" t="s">
        <v>303</v>
      </c>
      <c r="D4084" s="2">
        <v>0.0</v>
      </c>
      <c r="E4084" s="53">
        <v>0.0</v>
      </c>
      <c r="F4084" s="53">
        <v>0.0</v>
      </c>
      <c r="G4084" s="53">
        <v>0.0</v>
      </c>
      <c r="H4084" s="53">
        <v>0.0</v>
      </c>
      <c r="I4084" s="53">
        <v>0.0</v>
      </c>
      <c r="J4084" s="53">
        <v>0.0</v>
      </c>
      <c r="K4084" s="53">
        <v>0.0</v>
      </c>
      <c r="L4084" s="94">
        <v>0.0</v>
      </c>
      <c r="M4084" s="94">
        <v>0.0</v>
      </c>
      <c r="N4084" s="94">
        <v>0.0</v>
      </c>
      <c r="O4084" s="2" t="s">
        <v>9316</v>
      </c>
      <c r="P4084" s="2">
        <v>3.0</v>
      </c>
      <c r="Q4084" s="2" t="s">
        <v>9318</v>
      </c>
    </row>
    <row r="4085">
      <c r="A4085" s="54">
        <v>46267.0</v>
      </c>
      <c r="B4085" s="2" t="s">
        <v>932</v>
      </c>
      <c r="C4085" s="2" t="s">
        <v>303</v>
      </c>
      <c r="D4085" s="2">
        <v>0.0</v>
      </c>
      <c r="E4085" s="53">
        <v>0.047861063989211965</v>
      </c>
      <c r="F4085" s="53">
        <v>0.057692445762512</v>
      </c>
      <c r="G4085" s="53">
        <v>0.054582440392691514</v>
      </c>
      <c r="H4085" s="53">
        <v>0.050718034306780554</v>
      </c>
      <c r="I4085" s="53">
        <v>0.04521297366764043</v>
      </c>
      <c r="J4085" s="53">
        <v>0.03537878585803943</v>
      </c>
      <c r="K4085" s="53">
        <v>0.04498061312536547</v>
      </c>
      <c r="L4085" s="94">
        <v>0.0029792427992217222</v>
      </c>
      <c r="M4085" s="94">
        <v>0.0012516584887890105</v>
      </c>
      <c r="N4085" s="94">
        <v>0.0020232555571338003</v>
      </c>
      <c r="O4085" s="2" t="s">
        <v>9316</v>
      </c>
      <c r="P4085" s="2">
        <v>4.0</v>
      </c>
      <c r="Q4085" s="2" t="s">
        <v>9318</v>
      </c>
    </row>
    <row r="4086">
      <c r="A4086" s="54">
        <v>46267.0</v>
      </c>
      <c r="B4086" s="2" t="s">
        <v>515</v>
      </c>
      <c r="C4086" s="2" t="s">
        <v>303</v>
      </c>
      <c r="D4086" s="2">
        <v>0.0</v>
      </c>
      <c r="E4086" s="53">
        <v>0.0</v>
      </c>
      <c r="F4086" s="53">
        <v>0.0</v>
      </c>
      <c r="G4086" s="53">
        <v>0.0</v>
      </c>
      <c r="H4086" s="53">
        <v>0.0</v>
      </c>
      <c r="I4086" s="53">
        <v>0.0</v>
      </c>
      <c r="J4086" s="53">
        <v>0.005399167290595064</v>
      </c>
      <c r="K4086" s="53">
        <v>0.002699583645297532</v>
      </c>
      <c r="L4086" s="94">
        <v>0.0</v>
      </c>
      <c r="M4086" s="94">
        <v>2.915100743183165E-5</v>
      </c>
      <c r="N4086" s="94">
        <v>7.287751857957912E-6</v>
      </c>
      <c r="O4086" s="2" t="s">
        <v>9316</v>
      </c>
      <c r="P4086" s="2">
        <v>5.0</v>
      </c>
      <c r="Q4086" s="2" t="s">
        <v>9318</v>
      </c>
    </row>
    <row r="4087">
      <c r="A4087" s="54">
        <v>46267.0</v>
      </c>
      <c r="B4087" s="2" t="s">
        <v>229</v>
      </c>
      <c r="C4087" s="2" t="s">
        <v>303</v>
      </c>
      <c r="D4087" s="2">
        <v>1.0</v>
      </c>
      <c r="E4087" s="53">
        <v>0.13108286989604145</v>
      </c>
      <c r="F4087" s="53">
        <v>0.1596336612907459</v>
      </c>
      <c r="G4087" s="53">
        <v>0.16245142102180454</v>
      </c>
      <c r="H4087" s="53">
        <v>0.16086191721323853</v>
      </c>
      <c r="I4087" s="53">
        <v>0.15649198934392028</v>
      </c>
      <c r="J4087" s="53">
        <v>0.07900563249171542</v>
      </c>
      <c r="K4087" s="53">
        <v>0.12072852675675999</v>
      </c>
      <c r="L4087" s="94">
        <v>0.7014876221483946</v>
      </c>
      <c r="M4087" s="94">
        <v>0.8482306249819851</v>
      </c>
      <c r="N4087" s="94">
        <v>0.7731183236593379</v>
      </c>
      <c r="O4087" s="2" t="s">
        <v>9316</v>
      </c>
      <c r="P4087" s="2">
        <v>6.0</v>
      </c>
      <c r="Q4087" s="2" t="s">
        <v>9317</v>
      </c>
    </row>
    <row r="4088">
      <c r="A4088" s="54">
        <v>46267.0</v>
      </c>
      <c r="B4088" s="2" t="s">
        <v>178</v>
      </c>
      <c r="C4088" s="2" t="s">
        <v>303</v>
      </c>
      <c r="D4088" s="2">
        <v>0.0</v>
      </c>
      <c r="E4088" s="53">
        <v>0.04845755588059006</v>
      </c>
      <c r="F4088" s="53">
        <v>0.04795071912191201</v>
      </c>
      <c r="G4088" s="53">
        <v>0.044077057342683496</v>
      </c>
      <c r="H4088" s="53">
        <v>0.04137141261043347</v>
      </c>
      <c r="I4088" s="53">
        <v>0.038194423586391774</v>
      </c>
      <c r="J4088" s="53">
        <v>0.03280425588695198</v>
      </c>
      <c r="K4088" s="53">
        <v>0.03844065661481774</v>
      </c>
      <c r="L4088" s="94">
        <v>0.0019427869839902091</v>
      </c>
      <c r="M4088" s="94">
        <v>0.0010761192042966238</v>
      </c>
      <c r="N4088" s="94">
        <v>0.001477684080978331</v>
      </c>
      <c r="O4088" s="2" t="s">
        <v>9316</v>
      </c>
      <c r="P4088" s="2">
        <v>7.0</v>
      </c>
      <c r="Q4088" s="2" t="s">
        <v>9318</v>
      </c>
    </row>
    <row r="4089">
      <c r="A4089" s="54">
        <v>46267.0</v>
      </c>
      <c r="B4089" s="2" t="s">
        <v>1876</v>
      </c>
      <c r="C4089" s="2" t="s">
        <v>303</v>
      </c>
      <c r="D4089" s="2">
        <v>0.0</v>
      </c>
      <c r="E4089" s="53">
        <v>0.0</v>
      </c>
      <c r="F4089" s="53">
        <v>0.0</v>
      </c>
      <c r="G4089" s="53">
        <v>0.0</v>
      </c>
      <c r="H4089" s="53">
        <v>0.0</v>
      </c>
      <c r="I4089" s="53">
        <v>0.0</v>
      </c>
      <c r="J4089" s="53">
        <v>0.0</v>
      </c>
      <c r="K4089" s="53">
        <v>0.0</v>
      </c>
      <c r="L4089" s="94">
        <v>0.0</v>
      </c>
      <c r="M4089" s="94">
        <v>0.0</v>
      </c>
      <c r="N4089" s="94">
        <v>0.0</v>
      </c>
      <c r="O4089" s="2" t="s">
        <v>9316</v>
      </c>
      <c r="P4089" s="2">
        <v>8.0</v>
      </c>
      <c r="Q4089" s="2" t="s">
        <v>9318</v>
      </c>
    </row>
    <row r="4090">
      <c r="A4090" s="54">
        <v>46267.0</v>
      </c>
      <c r="B4090" s="2" t="s">
        <v>687</v>
      </c>
      <c r="C4090" s="2" t="s">
        <v>303</v>
      </c>
      <c r="D4090" s="2">
        <v>0.0</v>
      </c>
      <c r="E4090" s="53">
        <v>0.0</v>
      </c>
      <c r="F4090" s="53">
        <v>0.0</v>
      </c>
      <c r="G4090" s="53">
        <v>0.0</v>
      </c>
      <c r="H4090" s="53">
        <v>0.0</v>
      </c>
      <c r="I4090" s="53">
        <v>0.0</v>
      </c>
      <c r="J4090" s="53">
        <v>0.0038273982199853026</v>
      </c>
      <c r="K4090" s="53">
        <v>0.0019136991099926513</v>
      </c>
      <c r="L4090" s="94">
        <v>0.0</v>
      </c>
      <c r="M4090" s="94">
        <v>1.4648977134346663E-5</v>
      </c>
      <c r="N4090" s="94">
        <v>3.6622442835866657E-6</v>
      </c>
      <c r="O4090" s="2" t="s">
        <v>9316</v>
      </c>
      <c r="P4090" s="2">
        <v>9.0</v>
      </c>
      <c r="Q4090" s="2" t="s">
        <v>9318</v>
      </c>
    </row>
    <row r="4091">
      <c r="A4091" s="54">
        <v>46267.0</v>
      </c>
      <c r="B4091" s="2" t="s">
        <v>301</v>
      </c>
      <c r="C4091" s="2" t="s">
        <v>303</v>
      </c>
      <c r="D4091" s="2">
        <v>0.0</v>
      </c>
      <c r="E4091" s="53">
        <v>0.004</v>
      </c>
      <c r="F4091" s="53">
        <v>0.025</v>
      </c>
      <c r="G4091" s="53">
        <v>0.04</v>
      </c>
      <c r="H4091" s="53">
        <v>0.05</v>
      </c>
      <c r="I4091" s="53">
        <v>0.06</v>
      </c>
      <c r="J4091" s="53">
        <v>0.039</v>
      </c>
      <c r="K4091" s="53">
        <v>0.04</v>
      </c>
      <c r="L4091" s="94">
        <v>0.0016</v>
      </c>
      <c r="M4091" s="94">
        <v>0.0015</v>
      </c>
      <c r="N4091" s="94">
        <v>0.0016</v>
      </c>
      <c r="O4091" s="2" t="s">
        <v>9316</v>
      </c>
      <c r="P4091" s="2">
        <v>10.0</v>
      </c>
      <c r="Q4091" s="2" t="s">
        <v>9317</v>
      </c>
    </row>
    <row r="4092">
      <c r="A4092" s="54">
        <v>46267.0</v>
      </c>
      <c r="B4092" s="2" t="s">
        <v>450</v>
      </c>
      <c r="C4092" s="2" t="s">
        <v>303</v>
      </c>
      <c r="D4092" s="2">
        <v>0.0</v>
      </c>
      <c r="E4092" s="53">
        <v>0.0</v>
      </c>
      <c r="F4092" s="53">
        <v>0.0</v>
      </c>
      <c r="G4092" s="53">
        <v>0.0</v>
      </c>
      <c r="H4092" s="53">
        <v>0.0</v>
      </c>
      <c r="I4092" s="53">
        <v>0.0</v>
      </c>
      <c r="J4092" s="53">
        <v>0.0013779489650897472</v>
      </c>
      <c r="K4092" s="53">
        <v>6.889744825448736E-4</v>
      </c>
      <c r="L4092" s="94">
        <v>0.0</v>
      </c>
      <c r="M4092" s="94">
        <v>1.8987433503919053E-6</v>
      </c>
      <c r="N4092" s="94">
        <v>4.746858375979763E-7</v>
      </c>
      <c r="O4092" s="2" t="s">
        <v>9316</v>
      </c>
      <c r="P4092" s="2">
        <v>11.0</v>
      </c>
      <c r="Q4092" s="2" t="s">
        <v>9318</v>
      </c>
    </row>
    <row r="4093">
      <c r="A4093" s="54">
        <v>46267.0</v>
      </c>
      <c r="B4093" s="2" t="s">
        <v>1189</v>
      </c>
      <c r="C4093" s="2" t="s">
        <v>303</v>
      </c>
      <c r="D4093" s="2">
        <v>0.0</v>
      </c>
      <c r="E4093" s="53">
        <v>0.0409538833055319</v>
      </c>
      <c r="F4093" s="53">
        <v>0.041333596617231246</v>
      </c>
      <c r="G4093" s="53">
        <v>0.03687153866003915</v>
      </c>
      <c r="H4093" s="53">
        <v>0.034118727757678546</v>
      </c>
      <c r="I4093" s="53">
        <v>0.03166546464655086</v>
      </c>
      <c r="J4093" s="53">
        <v>0.02178706239792756</v>
      </c>
      <c r="K4093" s="53">
        <v>0.029329300528983353</v>
      </c>
      <c r="L4093" s="94">
        <v>0.0013595103631587617</v>
      </c>
      <c r="M4093" s="94">
        <v>4.746760879311889E-4</v>
      </c>
      <c r="N4093" s="94">
        <v>8.602078695194231E-4</v>
      </c>
      <c r="O4093" s="2" t="s">
        <v>9319</v>
      </c>
      <c r="P4093" s="2">
        <v>99.0</v>
      </c>
      <c r="Q4093" s="2" t="s">
        <v>9320</v>
      </c>
    </row>
    <row r="4094">
      <c r="A4094" s="54">
        <v>46268.0</v>
      </c>
      <c r="B4094" s="2" t="s">
        <v>194</v>
      </c>
      <c r="C4094" s="2" t="s">
        <v>148</v>
      </c>
      <c r="D4094" s="2">
        <v>0.0</v>
      </c>
      <c r="E4094" s="53">
        <v>0.468</v>
      </c>
      <c r="F4094" s="53">
        <v>0.342</v>
      </c>
      <c r="G4094" s="53">
        <v>0.282</v>
      </c>
      <c r="H4094" s="53">
        <v>0.249</v>
      </c>
      <c r="I4094" s="53">
        <v>0.215</v>
      </c>
      <c r="J4094" s="53">
        <v>0.167</v>
      </c>
      <c r="K4094" s="53">
        <v>0.225</v>
      </c>
      <c r="L4094" s="94">
        <v>0.0795</v>
      </c>
      <c r="M4094" s="94">
        <v>0.0279</v>
      </c>
      <c r="N4094" s="94">
        <v>0.0506</v>
      </c>
      <c r="O4094" s="2" t="s">
        <v>9316</v>
      </c>
      <c r="P4094" s="2">
        <v>1.0</v>
      </c>
      <c r="Q4094" s="2" t="s">
        <v>9317</v>
      </c>
    </row>
    <row r="4095">
      <c r="A4095" s="54">
        <v>46268.0</v>
      </c>
      <c r="B4095" s="2" t="s">
        <v>145</v>
      </c>
      <c r="C4095" s="2" t="s">
        <v>148</v>
      </c>
      <c r="D4095" s="2">
        <v>0.0</v>
      </c>
      <c r="E4095" s="53">
        <v>0.037</v>
      </c>
      <c r="F4095" s="53">
        <v>0.052</v>
      </c>
      <c r="G4095" s="53">
        <v>0.051</v>
      </c>
      <c r="H4095" s="53">
        <v>0.048</v>
      </c>
      <c r="I4095" s="53">
        <v>0.044</v>
      </c>
      <c r="J4095" s="53">
        <v>0.035</v>
      </c>
      <c r="K4095" s="53">
        <v>0.043</v>
      </c>
      <c r="L4095" s="94">
        <v>0.0026</v>
      </c>
      <c r="M4095" s="94">
        <v>0.0012</v>
      </c>
      <c r="N4095" s="94">
        <v>0.0018</v>
      </c>
      <c r="O4095" s="2" t="s">
        <v>9316</v>
      </c>
      <c r="P4095" s="2">
        <v>2.0</v>
      </c>
      <c r="Q4095" s="2" t="s">
        <v>9317</v>
      </c>
    </row>
    <row r="4096">
      <c r="A4096" s="54">
        <v>46268.0</v>
      </c>
      <c r="B4096" s="2" t="s">
        <v>1801</v>
      </c>
      <c r="C4096" s="2" t="s">
        <v>148</v>
      </c>
      <c r="D4096" s="2">
        <v>0.0</v>
      </c>
      <c r="E4096" s="53">
        <v>0.0</v>
      </c>
      <c r="F4096" s="53">
        <v>0.0</v>
      </c>
      <c r="G4096" s="53">
        <v>0.0</v>
      </c>
      <c r="H4096" s="53">
        <v>0.0</v>
      </c>
      <c r="I4096" s="53">
        <v>0.0</v>
      </c>
      <c r="J4096" s="53">
        <v>0.0</v>
      </c>
      <c r="K4096" s="53">
        <v>0.0</v>
      </c>
      <c r="L4096" s="94">
        <v>0.0</v>
      </c>
      <c r="M4096" s="94">
        <v>0.0</v>
      </c>
      <c r="N4096" s="94">
        <v>0.0</v>
      </c>
      <c r="O4096" s="2" t="s">
        <v>9316</v>
      </c>
      <c r="P4096" s="2">
        <v>3.0</v>
      </c>
      <c r="Q4096" s="2" t="s">
        <v>9318</v>
      </c>
    </row>
    <row r="4097">
      <c r="A4097" s="54">
        <v>46268.0</v>
      </c>
      <c r="B4097" s="2" t="s">
        <v>932</v>
      </c>
      <c r="C4097" s="2" t="s">
        <v>148</v>
      </c>
      <c r="D4097" s="2">
        <v>0.0</v>
      </c>
      <c r="E4097" s="53">
        <v>0.19042851549636503</v>
      </c>
      <c r="F4097" s="53">
        <v>0.12139542094141928</v>
      </c>
      <c r="G4097" s="53">
        <v>0.09459271648769758</v>
      </c>
      <c r="H4097" s="53">
        <v>0.08112538386970239</v>
      </c>
      <c r="I4097" s="53">
        <v>0.0682042186357601</v>
      </c>
      <c r="J4097" s="53">
        <v>0.03509920612700923</v>
      </c>
      <c r="K4097" s="53">
        <v>0.0648459613073534</v>
      </c>
      <c r="L4097" s="94">
        <v>0.008947782012521934</v>
      </c>
      <c r="M4097" s="94">
        <v>0.0012319542707462823</v>
      </c>
      <c r="N4097" s="94">
        <v>0.004204998697874774</v>
      </c>
      <c r="O4097" s="2" t="s">
        <v>9316</v>
      </c>
      <c r="P4097" s="2">
        <v>4.0</v>
      </c>
      <c r="Q4097" s="2" t="s">
        <v>9318</v>
      </c>
    </row>
    <row r="4098">
      <c r="A4098" s="54">
        <v>46268.0</v>
      </c>
      <c r="B4098" s="2" t="s">
        <v>515</v>
      </c>
      <c r="C4098" s="2" t="s">
        <v>148</v>
      </c>
      <c r="D4098" s="2">
        <v>0.0</v>
      </c>
      <c r="E4098" s="53">
        <v>8.44425553538687E-4</v>
      </c>
      <c r="F4098" s="53">
        <v>0.005929436384448406</v>
      </c>
      <c r="G4098" s="53">
        <v>0.009952860554934849</v>
      </c>
      <c r="H4098" s="53">
        <v>0.012377882322374282</v>
      </c>
      <c r="I4098" s="53">
        <v>0.014891116663506131</v>
      </c>
      <c r="J4098" s="53">
        <v>0.005357744589006261</v>
      </c>
      <c r="K4098" s="53">
        <v>0.007655302571970555</v>
      </c>
      <c r="L4098" s="94">
        <v>9.905943322597803E-5</v>
      </c>
      <c r="M4098" s="94">
        <v>2.8705427081025866E-5</v>
      </c>
      <c r="N4098" s="94">
        <v>5.8603657468418996E-5</v>
      </c>
      <c r="O4098" s="2" t="s">
        <v>9316</v>
      </c>
      <c r="P4098" s="2">
        <v>5.0</v>
      </c>
      <c r="Q4098" s="2" t="s">
        <v>9318</v>
      </c>
    </row>
    <row r="4099">
      <c r="A4099" s="54">
        <v>46268.0</v>
      </c>
      <c r="B4099" s="2" t="s">
        <v>229</v>
      </c>
      <c r="C4099" s="2" t="s">
        <v>148</v>
      </c>
      <c r="D4099" s="2">
        <v>0.0</v>
      </c>
      <c r="E4099" s="53">
        <v>0.008028355291141407</v>
      </c>
      <c r="F4099" s="53">
        <v>0.026005524257683616</v>
      </c>
      <c r="G4099" s="53">
        <v>0.03567705339563317</v>
      </c>
      <c r="H4099" s="53">
        <v>0.04034707742239014</v>
      </c>
      <c r="I4099" s="53">
        <v>0.04410429230537636</v>
      </c>
      <c r="J4099" s="53">
        <v>0.08628376121499898</v>
      </c>
      <c r="K4099" s="53">
        <v>0.06098040730531608</v>
      </c>
      <c r="L4099" s="94">
        <v>0.0012728521389948604</v>
      </c>
      <c r="M4099" s="94">
        <v>0.007444887449406962</v>
      </c>
      <c r="N4099" s="94">
        <v>0.0037186100751222463</v>
      </c>
      <c r="O4099" s="2" t="s">
        <v>9316</v>
      </c>
      <c r="P4099" s="2">
        <v>6.0</v>
      </c>
      <c r="Q4099" s="2" t="s">
        <v>9317</v>
      </c>
    </row>
    <row r="4100">
      <c r="A4100" s="54">
        <v>46268.0</v>
      </c>
      <c r="B4100" s="2" t="s">
        <v>178</v>
      </c>
      <c r="C4100" s="2" t="s">
        <v>148</v>
      </c>
      <c r="D4100" s="2">
        <v>0.0</v>
      </c>
      <c r="E4100" s="53">
        <v>0.0022280169435174454</v>
      </c>
      <c r="F4100" s="53">
        <v>0.009538423649934348</v>
      </c>
      <c r="G4100" s="53">
        <v>0.013320995969822648</v>
      </c>
      <c r="H4100" s="53">
        <v>0.014927247584274743</v>
      </c>
      <c r="I4100" s="53">
        <v>0.015964066944124285</v>
      </c>
      <c r="J4100" s="53">
        <v>0.03254502129720883</v>
      </c>
      <c r="K4100" s="53">
        <v>0.022933008633515738</v>
      </c>
      <c r="L4100" s="94">
        <v>1.7744893362803122E-4</v>
      </c>
      <c r="M4100" s="94">
        <v>0.0010591784112357761</v>
      </c>
      <c r="N4100" s="94">
        <v>5.259228849849074E-4</v>
      </c>
      <c r="O4100" s="2" t="s">
        <v>9316</v>
      </c>
      <c r="P4100" s="2">
        <v>7.0</v>
      </c>
      <c r="Q4100" s="2" t="s">
        <v>9318</v>
      </c>
    </row>
    <row r="4101">
      <c r="A4101" s="54">
        <v>46268.0</v>
      </c>
      <c r="B4101" s="2" t="s">
        <v>1876</v>
      </c>
      <c r="C4101" s="2" t="s">
        <v>148</v>
      </c>
      <c r="D4101" s="2">
        <v>0.0</v>
      </c>
      <c r="E4101" s="53">
        <v>0.0</v>
      </c>
      <c r="F4101" s="53">
        <v>0.0</v>
      </c>
      <c r="G4101" s="53">
        <v>0.0</v>
      </c>
      <c r="H4101" s="53">
        <v>0.0</v>
      </c>
      <c r="I4101" s="53">
        <v>0.0</v>
      </c>
      <c r="J4101" s="53">
        <v>0.0</v>
      </c>
      <c r="K4101" s="53">
        <v>0.0</v>
      </c>
      <c r="L4101" s="94">
        <v>0.0</v>
      </c>
      <c r="M4101" s="94">
        <v>0.0</v>
      </c>
      <c r="N4101" s="94">
        <v>0.0</v>
      </c>
      <c r="O4101" s="2" t="s">
        <v>9316</v>
      </c>
      <c r="P4101" s="2">
        <v>8.0</v>
      </c>
      <c r="Q4101" s="2" t="s">
        <v>9318</v>
      </c>
    </row>
    <row r="4102">
      <c r="A4102" s="54">
        <v>46268.0</v>
      </c>
      <c r="B4102" s="2" t="s">
        <v>687</v>
      </c>
      <c r="C4102" s="2" t="s">
        <v>148</v>
      </c>
      <c r="D4102" s="2">
        <v>0.0</v>
      </c>
      <c r="E4102" s="53">
        <v>0.005002706481737507</v>
      </c>
      <c r="F4102" s="53">
        <v>0.01443228982791991</v>
      </c>
      <c r="G4102" s="53">
        <v>0.018009257368791397</v>
      </c>
      <c r="H4102" s="53">
        <v>0.01931111114273967</v>
      </c>
      <c r="I4102" s="53">
        <v>0.020030934400668877</v>
      </c>
      <c r="J4102" s="53">
        <v>0.003798034215168461</v>
      </c>
      <c r="K4102" s="53">
        <v>0.01090364579197993</v>
      </c>
      <c r="L4102" s="94">
        <v>3.2433335097536726E-4</v>
      </c>
      <c r="M4102" s="94">
        <v>1.4425063899590305E-5</v>
      </c>
      <c r="N4102" s="94">
        <v>1.1888949155696163E-4</v>
      </c>
      <c r="O4102" s="2" t="s">
        <v>9316</v>
      </c>
      <c r="P4102" s="2">
        <v>9.0</v>
      </c>
      <c r="Q4102" s="2" t="s">
        <v>9318</v>
      </c>
    </row>
    <row r="4103">
      <c r="A4103" s="54">
        <v>46268.0</v>
      </c>
      <c r="B4103" s="2" t="s">
        <v>301</v>
      </c>
      <c r="C4103" s="2" t="s">
        <v>148</v>
      </c>
      <c r="D4103" s="2">
        <v>0.0</v>
      </c>
      <c r="E4103" s="53">
        <v>0.22899999999999998</v>
      </c>
      <c r="F4103" s="53">
        <v>0.14800000000000002</v>
      </c>
      <c r="G4103" s="53">
        <v>0.121</v>
      </c>
      <c r="H4103" s="53">
        <v>0.10800000000000001</v>
      </c>
      <c r="I4103" s="53">
        <v>0.09699999999999999</v>
      </c>
      <c r="J4103" s="53">
        <v>0.038</v>
      </c>
      <c r="K4103" s="53">
        <v>0.08</v>
      </c>
      <c r="L4103" s="94">
        <v>0.0146</v>
      </c>
      <c r="M4103" s="94">
        <v>0.0015</v>
      </c>
      <c r="N4103" s="94">
        <v>0.0063</v>
      </c>
      <c r="O4103" s="2" t="s">
        <v>9316</v>
      </c>
      <c r="P4103" s="2">
        <v>10.0</v>
      </c>
      <c r="Q4103" s="2" t="s">
        <v>9317</v>
      </c>
    </row>
    <row r="4104">
      <c r="A4104" s="54">
        <v>46268.0</v>
      </c>
      <c r="B4104" s="2" t="s">
        <v>450</v>
      </c>
      <c r="C4104" s="2" t="s">
        <v>148</v>
      </c>
      <c r="D4104" s="2">
        <v>0.0</v>
      </c>
      <c r="E4104" s="53">
        <v>0.0</v>
      </c>
      <c r="F4104" s="53">
        <v>0.0</v>
      </c>
      <c r="G4104" s="53">
        <v>0.0</v>
      </c>
      <c r="H4104" s="53">
        <v>0.0</v>
      </c>
      <c r="I4104" s="53">
        <v>0.0</v>
      </c>
      <c r="J4104" s="53">
        <v>0.0013673772665826576</v>
      </c>
      <c r="K4104" s="53">
        <v>6.836886332913288E-4</v>
      </c>
      <c r="L4104" s="94">
        <v>0.0</v>
      </c>
      <c r="M4104" s="94">
        <v>1.8697205891670602E-6</v>
      </c>
      <c r="N4104" s="94">
        <v>4.6743014729176505E-7</v>
      </c>
      <c r="O4104" s="2" t="s">
        <v>9316</v>
      </c>
      <c r="P4104" s="2">
        <v>11.0</v>
      </c>
      <c r="Q4104" s="2" t="s">
        <v>9318</v>
      </c>
    </row>
    <row r="4105">
      <c r="A4105" s="54">
        <v>46268.0</v>
      </c>
      <c r="B4105" s="2" t="s">
        <v>1189</v>
      </c>
      <c r="C4105" s="2" t="s">
        <v>148</v>
      </c>
      <c r="D4105" s="2">
        <v>0.0</v>
      </c>
      <c r="E4105" s="53">
        <v>0.05483932809695418</v>
      </c>
      <c r="F4105" s="53">
        <v>0.06686888640576695</v>
      </c>
      <c r="G4105" s="53">
        <v>0.0614657009594509</v>
      </c>
      <c r="H4105" s="53">
        <v>0.05588300682806777</v>
      </c>
      <c r="I4105" s="53">
        <v>0.04849167346069663</v>
      </c>
      <c r="J4105" s="53">
        <v>0.021614890829643893</v>
      </c>
      <c r="K4105" s="53">
        <v>0.0415402958945474</v>
      </c>
      <c r="L4105" s="94">
        <v>0.0037780323944366432</v>
      </c>
      <c r="M4105" s="94">
        <v>4.6720350557742364E-4</v>
      </c>
      <c r="N4105" s="94">
        <v>0.0017255961830065516</v>
      </c>
      <c r="O4105" s="2" t="s">
        <v>9319</v>
      </c>
      <c r="P4105" s="2">
        <v>99.0</v>
      </c>
      <c r="Q4105" s="2" t="s">
        <v>9320</v>
      </c>
    </row>
    <row r="4106">
      <c r="A4106" s="54">
        <v>46269.0</v>
      </c>
      <c r="B4106" s="2" t="s">
        <v>194</v>
      </c>
      <c r="C4106" s="2" t="s">
        <v>196</v>
      </c>
      <c r="D4106" s="2">
        <v>0.0</v>
      </c>
      <c r="E4106" s="53">
        <v>0.068</v>
      </c>
      <c r="F4106" s="53">
        <v>0.063</v>
      </c>
      <c r="G4106" s="53">
        <v>0.065</v>
      </c>
      <c r="H4106" s="53">
        <v>0.068</v>
      </c>
      <c r="I4106" s="53">
        <v>0.073</v>
      </c>
      <c r="J4106" s="53">
        <v>0.165</v>
      </c>
      <c r="K4106" s="53">
        <v>0.115</v>
      </c>
      <c r="L4106" s="94">
        <v>0.0042</v>
      </c>
      <c r="M4106" s="94">
        <v>0.0272</v>
      </c>
      <c r="N4106" s="94">
        <v>0.0132</v>
      </c>
      <c r="O4106" s="2" t="s">
        <v>9316</v>
      </c>
      <c r="P4106" s="2">
        <v>1.0</v>
      </c>
      <c r="Q4106" s="2" t="s">
        <v>9317</v>
      </c>
    </row>
    <row r="4107">
      <c r="A4107" s="54">
        <v>46269.0</v>
      </c>
      <c r="B4107" s="2" t="s">
        <v>145</v>
      </c>
      <c r="C4107" s="2" t="s">
        <v>196</v>
      </c>
      <c r="D4107" s="2">
        <v>0.0</v>
      </c>
      <c r="E4107" s="53">
        <v>0.0</v>
      </c>
      <c r="F4107" s="53">
        <v>0.002</v>
      </c>
      <c r="G4107" s="53">
        <v>0.005</v>
      </c>
      <c r="H4107" s="53">
        <v>0.009</v>
      </c>
      <c r="I4107" s="53">
        <v>0.014</v>
      </c>
      <c r="J4107" s="53">
        <v>0.035</v>
      </c>
      <c r="K4107" s="53">
        <v>0.02</v>
      </c>
      <c r="L4107" s="94">
        <v>0.0</v>
      </c>
      <c r="M4107" s="94">
        <v>0.0012</v>
      </c>
      <c r="N4107" s="94">
        <v>4.0E-4</v>
      </c>
      <c r="O4107" s="2" t="s">
        <v>9316</v>
      </c>
      <c r="P4107" s="2">
        <v>2.0</v>
      </c>
      <c r="Q4107" s="2" t="s">
        <v>9317</v>
      </c>
    </row>
    <row r="4108">
      <c r="A4108" s="54">
        <v>46269.0</v>
      </c>
      <c r="B4108" s="2" t="s">
        <v>1801</v>
      </c>
      <c r="C4108" s="2" t="s">
        <v>196</v>
      </c>
      <c r="D4108" s="2">
        <v>0.0</v>
      </c>
      <c r="E4108" s="53">
        <v>0.0</v>
      </c>
      <c r="F4108" s="53">
        <v>0.0</v>
      </c>
      <c r="G4108" s="53">
        <v>0.0</v>
      </c>
      <c r="H4108" s="53">
        <v>0.0</v>
      </c>
      <c r="I4108" s="53">
        <v>0.0</v>
      </c>
      <c r="J4108" s="53">
        <v>0.0</v>
      </c>
      <c r="K4108" s="53">
        <v>0.0</v>
      </c>
      <c r="L4108" s="94">
        <v>0.0</v>
      </c>
      <c r="M4108" s="94">
        <v>0.0</v>
      </c>
      <c r="N4108" s="94">
        <v>0.0</v>
      </c>
      <c r="O4108" s="2" t="s">
        <v>9316</v>
      </c>
      <c r="P4108" s="2">
        <v>3.0</v>
      </c>
      <c r="Q4108" s="2" t="s">
        <v>9318</v>
      </c>
    </row>
    <row r="4109">
      <c r="A4109" s="54">
        <v>46269.0</v>
      </c>
      <c r="B4109" s="2" t="s">
        <v>932</v>
      </c>
      <c r="C4109" s="2" t="s">
        <v>196</v>
      </c>
      <c r="D4109" s="2">
        <v>0.0</v>
      </c>
      <c r="E4109" s="53">
        <v>8.772267020812704E-5</v>
      </c>
      <c r="F4109" s="53">
        <v>0.001892662967003017</v>
      </c>
      <c r="G4109" s="53">
        <v>0.004531769527024459</v>
      </c>
      <c r="H4109" s="53">
        <v>0.006649332869096922</v>
      </c>
      <c r="I4109" s="53">
        <v>0.009311273840029066</v>
      </c>
      <c r="J4109" s="53">
        <v>0.03482189966134632</v>
      </c>
      <c r="K4109" s="53">
        <v>0.01967683459418539</v>
      </c>
      <c r="L4109" s="94">
        <v>2.0536935046067492E-5</v>
      </c>
      <c r="M4109" s="94">
        <v>0.001212564696024871</v>
      </c>
      <c r="N4109" s="94">
        <v>3.871778196469309E-4</v>
      </c>
      <c r="O4109" s="2" t="s">
        <v>9316</v>
      </c>
      <c r="P4109" s="2">
        <v>4.0</v>
      </c>
      <c r="Q4109" s="2" t="s">
        <v>9318</v>
      </c>
    </row>
    <row r="4110">
      <c r="A4110" s="54">
        <v>46269.0</v>
      </c>
      <c r="B4110" s="2" t="s">
        <v>515</v>
      </c>
      <c r="C4110" s="2" t="s">
        <v>196</v>
      </c>
      <c r="D4110" s="2">
        <v>0.0</v>
      </c>
      <c r="E4110" s="53">
        <v>0.0</v>
      </c>
      <c r="F4110" s="53">
        <v>0.0</v>
      </c>
      <c r="G4110" s="53">
        <v>0.0</v>
      </c>
      <c r="H4110" s="53">
        <v>0.0</v>
      </c>
      <c r="I4110" s="53">
        <v>0.0</v>
      </c>
      <c r="J4110" s="53">
        <v>0.005316639684609981</v>
      </c>
      <c r="K4110" s="53">
        <v>0.0026583198423049906</v>
      </c>
      <c r="L4110" s="94">
        <v>0.0</v>
      </c>
      <c r="M4110" s="94">
        <v>2.826665753596972E-5</v>
      </c>
      <c r="N4110" s="94">
        <v>7.06666438399243E-6</v>
      </c>
      <c r="O4110" s="2" t="s">
        <v>9316</v>
      </c>
      <c r="P4110" s="2">
        <v>5.0</v>
      </c>
      <c r="Q4110" s="2" t="s">
        <v>9318</v>
      </c>
    </row>
    <row r="4111">
      <c r="A4111" s="54">
        <v>46269.0</v>
      </c>
      <c r="B4111" s="2" t="s">
        <v>229</v>
      </c>
      <c r="C4111" s="2" t="s">
        <v>196</v>
      </c>
      <c r="D4111" s="2">
        <v>0.0</v>
      </c>
      <c r="E4111" s="53">
        <v>0.014017811640947116</v>
      </c>
      <c r="F4111" s="53">
        <v>0.03138429005988408</v>
      </c>
      <c r="G4111" s="53">
        <v>0.03923529384795542</v>
      </c>
      <c r="H4111" s="53">
        <v>0.04281914436545962</v>
      </c>
      <c r="I4111" s="53">
        <v>0.04553404556168384</v>
      </c>
      <c r="J4111" s="53">
        <v>0.08560206360679519</v>
      </c>
      <c r="K4111" s="53">
        <v>0.062418678727375304</v>
      </c>
      <c r="L4111" s="94">
        <v>0.0015394082833354082</v>
      </c>
      <c r="M4111" s="94">
        <v>0.007327713293741809</v>
      </c>
      <c r="N4111" s="94">
        <v>0.0038960914540712944</v>
      </c>
      <c r="O4111" s="2" t="s">
        <v>9316</v>
      </c>
      <c r="P4111" s="2">
        <v>6.0</v>
      </c>
      <c r="Q4111" s="2" t="s">
        <v>9317</v>
      </c>
    </row>
    <row r="4112">
      <c r="A4112" s="54">
        <v>46269.0</v>
      </c>
      <c r="B4112" s="2" t="s">
        <v>178</v>
      </c>
      <c r="C4112" s="2" t="s">
        <v>196</v>
      </c>
      <c r="D4112" s="2">
        <v>0.0</v>
      </c>
      <c r="E4112" s="53">
        <v>0.0032244217310185143</v>
      </c>
      <c r="F4112" s="53">
        <v>0.019207671258819736</v>
      </c>
      <c r="G4112" s="53">
        <v>0.030409713709806524</v>
      </c>
      <c r="H4112" s="53">
        <v>0.03638517948849172</v>
      </c>
      <c r="I4112" s="53">
        <v>0.04162579685856528</v>
      </c>
      <c r="J4112" s="53">
        <v>0.03228789454630182</v>
      </c>
      <c r="K4112" s="53">
        <v>0.03134880412805417</v>
      </c>
      <c r="L4112" s="94">
        <v>9.247506879123949E-4</v>
      </c>
      <c r="M4112" s="94">
        <v>0.0010425081342331068</v>
      </c>
      <c r="N4112" s="94">
        <v>9.827475202591064E-4</v>
      </c>
      <c r="O4112" s="2" t="s">
        <v>9316</v>
      </c>
      <c r="P4112" s="2">
        <v>7.0</v>
      </c>
      <c r="Q4112" s="2" t="s">
        <v>9318</v>
      </c>
    </row>
    <row r="4113">
      <c r="A4113" s="54">
        <v>46269.0</v>
      </c>
      <c r="B4113" s="2" t="s">
        <v>1876</v>
      </c>
      <c r="C4113" s="2" t="s">
        <v>196</v>
      </c>
      <c r="D4113" s="2">
        <v>0.0</v>
      </c>
      <c r="E4113" s="53">
        <v>0.0</v>
      </c>
      <c r="F4113" s="53">
        <v>0.0</v>
      </c>
      <c r="G4113" s="53">
        <v>0.0</v>
      </c>
      <c r="H4113" s="53">
        <v>0.0</v>
      </c>
      <c r="I4113" s="53">
        <v>0.0</v>
      </c>
      <c r="J4113" s="53">
        <v>0.0</v>
      </c>
      <c r="K4113" s="53">
        <v>0.0</v>
      </c>
      <c r="L4113" s="94">
        <v>0.0</v>
      </c>
      <c r="M4113" s="94">
        <v>0.0</v>
      </c>
      <c r="N4113" s="94">
        <v>0.0</v>
      </c>
      <c r="O4113" s="2" t="s">
        <v>9316</v>
      </c>
      <c r="P4113" s="2">
        <v>8.0</v>
      </c>
      <c r="Q4113" s="2" t="s">
        <v>9318</v>
      </c>
    </row>
    <row r="4114">
      <c r="A4114" s="54">
        <v>46269.0</v>
      </c>
      <c r="B4114" s="2" t="s">
        <v>687</v>
      </c>
      <c r="C4114" s="2" t="s">
        <v>196</v>
      </c>
      <c r="D4114" s="2">
        <v>0.0</v>
      </c>
      <c r="E4114" s="53">
        <v>0.0</v>
      </c>
      <c r="F4114" s="53">
        <v>0.0</v>
      </c>
      <c r="G4114" s="53">
        <v>0.0</v>
      </c>
      <c r="H4114" s="53">
        <v>0.0</v>
      </c>
      <c r="I4114" s="53">
        <v>0.0</v>
      </c>
      <c r="J4114" s="53">
        <v>0.0037688954925745094</v>
      </c>
      <c r="K4114" s="53">
        <v>0.0018844477462872547</v>
      </c>
      <c r="L4114" s="94">
        <v>0.0</v>
      </c>
      <c r="M4114" s="94">
        <v>1.4204573233948454E-5</v>
      </c>
      <c r="N4114" s="94">
        <v>3.5511433084871136E-6</v>
      </c>
      <c r="O4114" s="2" t="s">
        <v>9316</v>
      </c>
      <c r="P4114" s="2">
        <v>9.0</v>
      </c>
      <c r="Q4114" s="2" t="s">
        <v>9318</v>
      </c>
    </row>
    <row r="4115">
      <c r="A4115" s="54">
        <v>46269.0</v>
      </c>
      <c r="B4115" s="2" t="s">
        <v>301</v>
      </c>
      <c r="C4115" s="2" t="s">
        <v>196</v>
      </c>
      <c r="D4115" s="2">
        <v>0.0</v>
      </c>
      <c r="E4115" s="53">
        <v>0.0</v>
      </c>
      <c r="F4115" s="53">
        <v>0.0</v>
      </c>
      <c r="G4115" s="53">
        <v>0.0</v>
      </c>
      <c r="H4115" s="53">
        <v>0.0</v>
      </c>
      <c r="I4115" s="53">
        <v>0.0</v>
      </c>
      <c r="J4115" s="53">
        <v>0.038</v>
      </c>
      <c r="K4115" s="53">
        <v>0.019</v>
      </c>
      <c r="L4115" s="94">
        <v>0.0</v>
      </c>
      <c r="M4115" s="94">
        <v>0.0015</v>
      </c>
      <c r="N4115" s="94">
        <v>4.0E-4</v>
      </c>
      <c r="O4115" s="2" t="s">
        <v>9316</v>
      </c>
      <c r="P4115" s="2">
        <v>10.0</v>
      </c>
      <c r="Q4115" s="2" t="s">
        <v>9317</v>
      </c>
    </row>
    <row r="4116">
      <c r="A4116" s="54">
        <v>46269.0</v>
      </c>
      <c r="B4116" s="2" t="s">
        <v>450</v>
      </c>
      <c r="C4116" s="2" t="s">
        <v>196</v>
      </c>
      <c r="D4116" s="2">
        <v>0.0</v>
      </c>
      <c r="E4116" s="53">
        <v>7.463737938930125E-5</v>
      </c>
      <c r="F4116" s="53">
        <v>0.0017628319840855143</v>
      </c>
      <c r="G4116" s="53">
        <v>0.004433495355110502</v>
      </c>
      <c r="H4116" s="53">
        <v>0.006749088193284877</v>
      </c>
      <c r="I4116" s="53">
        <v>0.009938627997771746</v>
      </c>
      <c r="J4116" s="53">
        <v>0.0013568866747146059</v>
      </c>
      <c r="K4116" s="53">
        <v>0.002895191014912554</v>
      </c>
      <c r="L4116" s="94">
        <v>1.9655881063786393E-5</v>
      </c>
      <c r="M4116" s="94">
        <v>1.8411414480180607E-6</v>
      </c>
      <c r="N4116" s="94">
        <v>8.382131012830385E-6</v>
      </c>
      <c r="O4116" s="2" t="s">
        <v>9316</v>
      </c>
      <c r="P4116" s="2">
        <v>11.0</v>
      </c>
      <c r="Q4116" s="2" t="s">
        <v>9318</v>
      </c>
    </row>
    <row r="4117">
      <c r="A4117" s="54">
        <v>46269.0</v>
      </c>
      <c r="B4117" s="2" t="s">
        <v>1189</v>
      </c>
      <c r="C4117" s="2" t="s">
        <v>196</v>
      </c>
      <c r="D4117" s="2">
        <v>0.0</v>
      </c>
      <c r="E4117" s="53">
        <v>0.0</v>
      </c>
      <c r="F4117" s="53">
        <v>0.0</v>
      </c>
      <c r="G4117" s="53">
        <v>0.0</v>
      </c>
      <c r="H4117" s="53">
        <v>0.0</v>
      </c>
      <c r="I4117" s="53">
        <v>0.0</v>
      </c>
      <c r="J4117" s="53">
        <v>0.021444119189967237</v>
      </c>
      <c r="K4117" s="53">
        <v>0.010722059594983619</v>
      </c>
      <c r="L4117" s="94">
        <v>0.0</v>
      </c>
      <c r="M4117" s="94">
        <v>4.598502478335211E-4</v>
      </c>
      <c r="N4117" s="94">
        <v>1.1496256195838028E-4</v>
      </c>
      <c r="O4117" s="2" t="s">
        <v>9319</v>
      </c>
      <c r="P4117" s="2">
        <v>99.0</v>
      </c>
      <c r="Q4117" s="2" t="s">
        <v>9320</v>
      </c>
    </row>
    <row r="4118">
      <c r="A4118" s="54">
        <v>46270.0</v>
      </c>
      <c r="B4118" s="2" t="s">
        <v>194</v>
      </c>
      <c r="C4118" s="2" t="s">
        <v>288</v>
      </c>
      <c r="D4118" s="2">
        <v>0.0</v>
      </c>
      <c r="E4118" s="53">
        <v>0.375</v>
      </c>
      <c r="F4118" s="53">
        <v>0.31</v>
      </c>
      <c r="G4118" s="53">
        <v>0.282</v>
      </c>
      <c r="H4118" s="53">
        <v>0.267</v>
      </c>
      <c r="I4118" s="53">
        <v>0.251</v>
      </c>
      <c r="J4118" s="53">
        <v>0.164</v>
      </c>
      <c r="K4118" s="53">
        <v>0.223</v>
      </c>
      <c r="L4118" s="94">
        <v>0.0795</v>
      </c>
      <c r="M4118" s="94">
        <v>0.0269</v>
      </c>
      <c r="N4118" s="94">
        <v>0.0497</v>
      </c>
      <c r="O4118" s="2" t="s">
        <v>9316</v>
      </c>
      <c r="P4118" s="2">
        <v>1.0</v>
      </c>
      <c r="Q4118" s="2" t="s">
        <v>9317</v>
      </c>
    </row>
    <row r="4119">
      <c r="A4119" s="54">
        <v>46270.0</v>
      </c>
      <c r="B4119" s="2" t="s">
        <v>145</v>
      </c>
      <c r="C4119" s="2" t="s">
        <v>288</v>
      </c>
      <c r="D4119" s="2">
        <v>1.0</v>
      </c>
      <c r="E4119" s="53">
        <v>0.049</v>
      </c>
      <c r="F4119" s="53">
        <v>0.065</v>
      </c>
      <c r="G4119" s="53">
        <v>0.071</v>
      </c>
      <c r="H4119" s="53">
        <v>0.074</v>
      </c>
      <c r="I4119" s="53">
        <v>0.078</v>
      </c>
      <c r="J4119" s="53">
        <v>0.035</v>
      </c>
      <c r="K4119" s="53">
        <v>0.053</v>
      </c>
      <c r="L4119" s="94">
        <v>0.863</v>
      </c>
      <c r="M4119" s="94">
        <v>0.9312</v>
      </c>
      <c r="N4119" s="94">
        <v>0.8968</v>
      </c>
      <c r="O4119" s="2" t="s">
        <v>9316</v>
      </c>
      <c r="P4119" s="2">
        <v>2.0</v>
      </c>
      <c r="Q4119" s="2" t="s">
        <v>9317</v>
      </c>
    </row>
    <row r="4120">
      <c r="A4120" s="54">
        <v>46270.0</v>
      </c>
      <c r="B4120" s="2" t="s">
        <v>1801</v>
      </c>
      <c r="C4120" s="2" t="s">
        <v>288</v>
      </c>
      <c r="D4120" s="2">
        <v>0.0</v>
      </c>
      <c r="E4120" s="53">
        <v>0.0</v>
      </c>
      <c r="F4120" s="53">
        <v>0.0</v>
      </c>
      <c r="G4120" s="53">
        <v>0.0</v>
      </c>
      <c r="H4120" s="53">
        <v>0.0</v>
      </c>
      <c r="I4120" s="53">
        <v>0.0</v>
      </c>
      <c r="J4120" s="53">
        <v>0.0</v>
      </c>
      <c r="K4120" s="53">
        <v>0.0</v>
      </c>
      <c r="L4120" s="94">
        <v>0.0</v>
      </c>
      <c r="M4120" s="94">
        <v>0.0</v>
      </c>
      <c r="N4120" s="94">
        <v>0.0</v>
      </c>
      <c r="O4120" s="2" t="s">
        <v>9316</v>
      </c>
      <c r="P4120" s="2">
        <v>3.0</v>
      </c>
      <c r="Q4120" s="2" t="s">
        <v>9318</v>
      </c>
    </row>
    <row r="4121">
      <c r="A4121" s="54">
        <v>46270.0</v>
      </c>
      <c r="B4121" s="2" t="s">
        <v>932</v>
      </c>
      <c r="C4121" s="2" t="s">
        <v>288</v>
      </c>
      <c r="D4121" s="2">
        <v>0.0</v>
      </c>
      <c r="E4121" s="53">
        <v>3.3240676123246576E-5</v>
      </c>
      <c r="F4121" s="53">
        <v>0.001165070719085289</v>
      </c>
      <c r="G4121" s="53">
        <v>0.003279345313816117</v>
      </c>
      <c r="H4121" s="53">
        <v>0.005216960830715622</v>
      </c>
      <c r="I4121" s="53">
        <v>0.0079207948823335</v>
      </c>
      <c r="J4121" s="53">
        <v>0.034546846971813004</v>
      </c>
      <c r="K4121" s="53">
        <v>0.01891309614281456</v>
      </c>
      <c r="L4121" s="94">
        <v>1.0754105687247728E-5</v>
      </c>
      <c r="M4121" s="94">
        <v>0.0011934846356938653</v>
      </c>
      <c r="N4121" s="94">
        <v>3.57705205707347E-4</v>
      </c>
      <c r="O4121" s="2" t="s">
        <v>9316</v>
      </c>
      <c r="P4121" s="2">
        <v>4.0</v>
      </c>
      <c r="Q4121" s="2" t="s">
        <v>9318</v>
      </c>
    </row>
    <row r="4122">
      <c r="A4122" s="54">
        <v>46270.0</v>
      </c>
      <c r="B4122" s="2" t="s">
        <v>515</v>
      </c>
      <c r="C4122" s="2" t="s">
        <v>288</v>
      </c>
      <c r="D4122" s="2">
        <v>0.0</v>
      </c>
      <c r="E4122" s="53">
        <v>1.425337500955012E-4</v>
      </c>
      <c r="F4122" s="53">
        <v>0.0024360802240269205</v>
      </c>
      <c r="G4122" s="53">
        <v>0.0055004729621800025</v>
      </c>
      <c r="H4122" s="53">
        <v>0.007933876494939459</v>
      </c>
      <c r="I4122" s="53">
        <v>0.01107014535870805</v>
      </c>
      <c r="J4122" s="53">
        <v>0.005275850139249086</v>
      </c>
      <c r="K4122" s="53">
        <v>0.005388161550714544</v>
      </c>
      <c r="L4122" s="94">
        <v>3.025520280767325E-5</v>
      </c>
      <c r="M4122" s="94">
        <v>2.7834594691814596E-5</v>
      </c>
      <c r="N4122" s="94">
        <v>2.903228489659856E-5</v>
      </c>
      <c r="O4122" s="2" t="s">
        <v>9316</v>
      </c>
      <c r="P4122" s="2">
        <v>5.0</v>
      </c>
      <c r="Q4122" s="2" t="s">
        <v>9318</v>
      </c>
    </row>
    <row r="4123">
      <c r="A4123" s="54">
        <v>46270.0</v>
      </c>
      <c r="B4123" s="2" t="s">
        <v>229</v>
      </c>
      <c r="C4123" s="2" t="s">
        <v>288</v>
      </c>
      <c r="D4123" s="2">
        <v>0.0</v>
      </c>
      <c r="E4123" s="53">
        <v>0.0648540850776193</v>
      </c>
      <c r="F4123" s="53">
        <v>0.08344983264288222</v>
      </c>
      <c r="G4123" s="53">
        <v>0.08974972993871846</v>
      </c>
      <c r="H4123" s="53">
        <v>0.09248839777860854</v>
      </c>
      <c r="I4123" s="53">
        <v>0.09431391920237428</v>
      </c>
      <c r="J4123" s="53">
        <v>0.08492590641681892</v>
      </c>
      <c r="K4123" s="53">
        <v>0.0873378181777687</v>
      </c>
      <c r="L4123" s="94">
        <v>0.008055014024072897</v>
      </c>
      <c r="M4123" s="94">
        <v>0.0072124095807182854</v>
      </c>
      <c r="N4123" s="94">
        <v>0.007627894484052985</v>
      </c>
      <c r="O4123" s="2" t="s">
        <v>9316</v>
      </c>
      <c r="P4123" s="2">
        <v>6.0</v>
      </c>
      <c r="Q4123" s="2" t="s">
        <v>9317</v>
      </c>
    </row>
    <row r="4124">
      <c r="A4124" s="54">
        <v>46270.0</v>
      </c>
      <c r="B4124" s="2" t="s">
        <v>178</v>
      </c>
      <c r="C4124" s="2" t="s">
        <v>288</v>
      </c>
      <c r="D4124" s="2">
        <v>0.0</v>
      </c>
      <c r="E4124" s="53">
        <v>0.00913260836653587</v>
      </c>
      <c r="F4124" s="53">
        <v>0.0253590929046867</v>
      </c>
      <c r="G4124" s="53">
        <v>0.03318223929271797</v>
      </c>
      <c r="H4124" s="53">
        <v>0.037085122410458214</v>
      </c>
      <c r="I4124" s="53">
        <v>0.040679228975743345</v>
      </c>
      <c r="J4124" s="53">
        <v>0.03203285756323376</v>
      </c>
      <c r="K4124" s="53">
        <v>0.03260754842797586</v>
      </c>
      <c r="L4124" s="94">
        <v>0.0011010610044791963</v>
      </c>
      <c r="M4124" s="94">
        <v>0.0010261039636664225</v>
      </c>
      <c r="N4124" s="94">
        <v>0.0010632522144827911</v>
      </c>
      <c r="O4124" s="2" t="s">
        <v>9316</v>
      </c>
      <c r="P4124" s="2">
        <v>7.0</v>
      </c>
      <c r="Q4124" s="2" t="s">
        <v>9318</v>
      </c>
    </row>
    <row r="4125">
      <c r="A4125" s="54">
        <v>46270.0</v>
      </c>
      <c r="B4125" s="2" t="s">
        <v>1876</v>
      </c>
      <c r="C4125" s="2" t="s">
        <v>288</v>
      </c>
      <c r="D4125" s="2">
        <v>0.0</v>
      </c>
      <c r="E4125" s="53">
        <v>0.0</v>
      </c>
      <c r="F4125" s="53">
        <v>0.0</v>
      </c>
      <c r="G4125" s="53">
        <v>0.0</v>
      </c>
      <c r="H4125" s="53">
        <v>0.0</v>
      </c>
      <c r="I4125" s="53">
        <v>0.0</v>
      </c>
      <c r="J4125" s="53">
        <v>0.0</v>
      </c>
      <c r="K4125" s="53">
        <v>0.0</v>
      </c>
      <c r="L4125" s="94">
        <v>0.0</v>
      </c>
      <c r="M4125" s="94">
        <v>0.0</v>
      </c>
      <c r="N4125" s="94">
        <v>0.0</v>
      </c>
      <c r="O4125" s="2" t="s">
        <v>9316</v>
      </c>
      <c r="P4125" s="2">
        <v>8.0</v>
      </c>
      <c r="Q4125" s="2" t="s">
        <v>9318</v>
      </c>
    </row>
    <row r="4126">
      <c r="A4126" s="54">
        <v>46270.0</v>
      </c>
      <c r="B4126" s="2" t="s">
        <v>687</v>
      </c>
      <c r="C4126" s="2" t="s">
        <v>288</v>
      </c>
      <c r="D4126" s="2">
        <v>0.0</v>
      </c>
      <c r="E4126" s="53">
        <v>0.0</v>
      </c>
      <c r="F4126" s="53">
        <v>0.0</v>
      </c>
      <c r="G4126" s="53">
        <v>0.0</v>
      </c>
      <c r="H4126" s="53">
        <v>0.0</v>
      </c>
      <c r="I4126" s="53">
        <v>0.0</v>
      </c>
      <c r="J4126" s="53">
        <v>0.003739980323826128</v>
      </c>
      <c r="K4126" s="53">
        <v>0.001869990161913064</v>
      </c>
      <c r="L4126" s="94">
        <v>0.0</v>
      </c>
      <c r="M4126" s="94">
        <v>1.398745282260659E-5</v>
      </c>
      <c r="N4126" s="94">
        <v>3.4968632056516476E-6</v>
      </c>
      <c r="O4126" s="2" t="s">
        <v>9316</v>
      </c>
      <c r="P4126" s="2">
        <v>9.0</v>
      </c>
      <c r="Q4126" s="2" t="s">
        <v>9318</v>
      </c>
    </row>
    <row r="4127">
      <c r="A4127" s="54">
        <v>46270.0</v>
      </c>
      <c r="B4127" s="2" t="s">
        <v>301</v>
      </c>
      <c r="C4127" s="2" t="s">
        <v>288</v>
      </c>
      <c r="D4127" s="2">
        <v>0.0</v>
      </c>
      <c r="E4127" s="53">
        <v>0.0</v>
      </c>
      <c r="F4127" s="53">
        <v>0.0</v>
      </c>
      <c r="G4127" s="53">
        <v>0.0</v>
      </c>
      <c r="H4127" s="53">
        <v>0.0</v>
      </c>
      <c r="I4127" s="53">
        <v>0.0</v>
      </c>
      <c r="J4127" s="53">
        <v>0.038</v>
      </c>
      <c r="K4127" s="53">
        <v>0.019</v>
      </c>
      <c r="L4127" s="94">
        <v>0.0</v>
      </c>
      <c r="M4127" s="94">
        <v>0.0014</v>
      </c>
      <c r="N4127" s="94">
        <v>4.0E-4</v>
      </c>
      <c r="O4127" s="2" t="s">
        <v>9316</v>
      </c>
      <c r="P4127" s="2">
        <v>10.0</v>
      </c>
      <c r="Q4127" s="2" t="s">
        <v>9317</v>
      </c>
    </row>
    <row r="4128">
      <c r="A4128" s="54">
        <v>46270.0</v>
      </c>
      <c r="B4128" s="2" t="s">
        <v>450</v>
      </c>
      <c r="C4128" s="2" t="s">
        <v>288</v>
      </c>
      <c r="D4128" s="2">
        <v>0.0</v>
      </c>
      <c r="E4128" s="53">
        <v>0.0</v>
      </c>
      <c r="F4128" s="53">
        <v>0.0</v>
      </c>
      <c r="G4128" s="53">
        <v>0.0</v>
      </c>
      <c r="H4128" s="53">
        <v>0.0</v>
      </c>
      <c r="I4128" s="53">
        <v>0.0</v>
      </c>
      <c r="J4128" s="53">
        <v>0.0013464765672310996</v>
      </c>
      <c r="K4128" s="53">
        <v>6.732382836155498E-4</v>
      </c>
      <c r="L4128" s="94">
        <v>0.0</v>
      </c>
      <c r="M4128" s="94">
        <v>1.812999146102446E-6</v>
      </c>
      <c r="N4128" s="94">
        <v>4.532497865256115E-7</v>
      </c>
      <c r="O4128" s="2" t="s">
        <v>9316</v>
      </c>
      <c r="P4128" s="2">
        <v>11.0</v>
      </c>
      <c r="Q4128" s="2" t="s">
        <v>9318</v>
      </c>
    </row>
    <row r="4129">
      <c r="A4129" s="54">
        <v>46270.0</v>
      </c>
      <c r="B4129" s="2" t="s">
        <v>1189</v>
      </c>
      <c r="C4129" s="2" t="s">
        <v>288</v>
      </c>
      <c r="D4129" s="2">
        <v>0.0</v>
      </c>
      <c r="E4129" s="53">
        <v>0.02964478972806931</v>
      </c>
      <c r="F4129" s="53">
        <v>0.03550276654163957</v>
      </c>
      <c r="G4129" s="53">
        <v>0.03393412391164999</v>
      </c>
      <c r="H4129" s="53">
        <v>0.03259945855780327</v>
      </c>
      <c r="I4129" s="53">
        <v>0.031310559077610815</v>
      </c>
      <c r="J4129" s="53">
        <v>0.021274735476980992</v>
      </c>
      <c r="K4129" s="53">
        <v>0.02760442969431549</v>
      </c>
      <c r="L4129" s="94">
        <v>0.0011515247656512155</v>
      </c>
      <c r="M4129" s="94">
        <v>4.5261436961551365E-4</v>
      </c>
      <c r="N4129" s="94">
        <v>7.620045387484068E-4</v>
      </c>
      <c r="O4129" s="2" t="s">
        <v>9319</v>
      </c>
      <c r="P4129" s="2">
        <v>99.0</v>
      </c>
      <c r="Q4129" s="2" t="s">
        <v>9320</v>
      </c>
    </row>
    <row r="4130">
      <c r="A4130" s="54">
        <v>46271.0</v>
      </c>
      <c r="B4130" s="2" t="s">
        <v>194</v>
      </c>
      <c r="C4130" s="2" t="s">
        <v>256</v>
      </c>
      <c r="D4130" s="2">
        <v>0.0</v>
      </c>
      <c r="E4130" s="53">
        <v>0.215</v>
      </c>
      <c r="F4130" s="53">
        <v>0.179</v>
      </c>
      <c r="G4130" s="53">
        <v>0.151</v>
      </c>
      <c r="H4130" s="53">
        <v>0.134</v>
      </c>
      <c r="I4130" s="53">
        <v>0.117</v>
      </c>
      <c r="J4130" s="53">
        <v>0.163</v>
      </c>
      <c r="K4130" s="53">
        <v>0.157</v>
      </c>
      <c r="L4130" s="94">
        <v>0.0228</v>
      </c>
      <c r="M4130" s="94">
        <v>0.0266</v>
      </c>
      <c r="N4130" s="94">
        <v>0.0246</v>
      </c>
      <c r="O4130" s="2" t="s">
        <v>9316</v>
      </c>
      <c r="P4130" s="2">
        <v>1.0</v>
      </c>
      <c r="Q4130" s="2" t="s">
        <v>9317</v>
      </c>
    </row>
    <row r="4131">
      <c r="A4131" s="54">
        <v>46271.0</v>
      </c>
      <c r="B4131" s="2" t="s">
        <v>145</v>
      </c>
      <c r="C4131" s="2" t="s">
        <v>256</v>
      </c>
      <c r="D4131" s="2">
        <v>0.0</v>
      </c>
      <c r="E4131" s="53">
        <v>0.0</v>
      </c>
      <c r="F4131" s="53">
        <v>0.0</v>
      </c>
      <c r="G4131" s="53">
        <v>0.0</v>
      </c>
      <c r="H4131" s="53">
        <v>0.0</v>
      </c>
      <c r="I4131" s="53">
        <v>0.0</v>
      </c>
      <c r="J4131" s="53">
        <v>0.043</v>
      </c>
      <c r="K4131" s="53">
        <v>0.021</v>
      </c>
      <c r="L4131" s="94">
        <v>0.0</v>
      </c>
      <c r="M4131" s="94">
        <v>0.0018</v>
      </c>
      <c r="N4131" s="94">
        <v>4.0E-4</v>
      </c>
      <c r="O4131" s="2" t="s">
        <v>9316</v>
      </c>
      <c r="P4131" s="2">
        <v>2.0</v>
      </c>
      <c r="Q4131" s="2" t="s">
        <v>9317</v>
      </c>
    </row>
    <row r="4132">
      <c r="A4132" s="54">
        <v>46271.0</v>
      </c>
      <c r="B4132" s="2" t="s">
        <v>1801</v>
      </c>
      <c r="C4132" s="2" t="s">
        <v>256</v>
      </c>
      <c r="D4132" s="2">
        <v>0.0</v>
      </c>
      <c r="E4132" s="53">
        <v>0.0</v>
      </c>
      <c r="F4132" s="53">
        <v>0.0</v>
      </c>
      <c r="G4132" s="53">
        <v>0.0</v>
      </c>
      <c r="H4132" s="53">
        <v>0.0</v>
      </c>
      <c r="I4132" s="53">
        <v>0.0</v>
      </c>
      <c r="J4132" s="53">
        <v>0.0</v>
      </c>
      <c r="K4132" s="53">
        <v>0.0</v>
      </c>
      <c r="L4132" s="94">
        <v>0.0</v>
      </c>
      <c r="M4132" s="94">
        <v>0.0</v>
      </c>
      <c r="N4132" s="94">
        <v>0.0</v>
      </c>
      <c r="O4132" s="2" t="s">
        <v>9316</v>
      </c>
      <c r="P4132" s="2">
        <v>3.0</v>
      </c>
      <c r="Q4132" s="2" t="s">
        <v>9318</v>
      </c>
    </row>
    <row r="4133">
      <c r="A4133" s="54">
        <v>46271.0</v>
      </c>
      <c r="B4133" s="2" t="s">
        <v>932</v>
      </c>
      <c r="C4133" s="2" t="s">
        <v>256</v>
      </c>
      <c r="D4133" s="2">
        <v>0.0</v>
      </c>
      <c r="E4133" s="53">
        <v>0.0</v>
      </c>
      <c r="F4133" s="53">
        <v>0.0</v>
      </c>
      <c r="G4133" s="53">
        <v>0.0</v>
      </c>
      <c r="H4133" s="53">
        <v>0.0</v>
      </c>
      <c r="I4133" s="53">
        <v>0.0</v>
      </c>
      <c r="J4133" s="53">
        <v>0.034274028752080035</v>
      </c>
      <c r="K4133" s="53">
        <v>0.017137014376040018</v>
      </c>
      <c r="L4133" s="94">
        <v>0.0</v>
      </c>
      <c r="M4133" s="94">
        <v>0.001174709046898409</v>
      </c>
      <c r="N4133" s="94">
        <v>2.936772617246022E-4</v>
      </c>
      <c r="O4133" s="2" t="s">
        <v>9316</v>
      </c>
      <c r="P4133" s="2">
        <v>4.0</v>
      </c>
      <c r="Q4133" s="2" t="s">
        <v>9318</v>
      </c>
    </row>
    <row r="4134">
      <c r="A4134" s="54">
        <v>46271.0</v>
      </c>
      <c r="B4134" s="2" t="s">
        <v>515</v>
      </c>
      <c r="C4134" s="2" t="s">
        <v>256</v>
      </c>
      <c r="D4134" s="2">
        <v>0.0</v>
      </c>
      <c r="E4134" s="53">
        <v>0.009553584561830553</v>
      </c>
      <c r="F4134" s="53">
        <v>0.019944167200630445</v>
      </c>
      <c r="G4134" s="53">
        <v>0.02234341649005947</v>
      </c>
      <c r="H4134" s="53">
        <v>0.022701136271857686</v>
      </c>
      <c r="I4134" s="53">
        <v>0.022311465479527514</v>
      </c>
      <c r="J4134" s="53">
        <v>0.00523537353347211</v>
      </c>
      <c r="K4134" s="53">
        <v>0.01378939501176579</v>
      </c>
      <c r="L4134" s="94">
        <v>4.992282604482615E-4</v>
      </c>
      <c r="M4134" s="94">
        <v>2.7409136034980245E-5</v>
      </c>
      <c r="N4134" s="94">
        <v>1.9014741479051123E-4</v>
      </c>
      <c r="O4134" s="2" t="s">
        <v>9316</v>
      </c>
      <c r="P4134" s="2">
        <v>5.0</v>
      </c>
      <c r="Q4134" s="2" t="s">
        <v>9318</v>
      </c>
    </row>
    <row r="4135">
      <c r="A4135" s="54">
        <v>46271.0</v>
      </c>
      <c r="B4135" s="2" t="s">
        <v>229</v>
      </c>
      <c r="C4135" s="2" t="s">
        <v>256</v>
      </c>
      <c r="D4135" s="2">
        <v>0.0</v>
      </c>
      <c r="E4135" s="53">
        <v>0.1284332641991249</v>
      </c>
      <c r="F4135" s="53">
        <v>0.11952894574009502</v>
      </c>
      <c r="G4135" s="53">
        <v>0.10800159657498612</v>
      </c>
      <c r="H4135" s="53">
        <v>0.09912367800780812</v>
      </c>
      <c r="I4135" s="53">
        <v>0.08793928993746417</v>
      </c>
      <c r="J4135" s="53">
        <v>0.08425524218466056</v>
      </c>
      <c r="K4135" s="53">
        <v>0.09612841937982333</v>
      </c>
      <c r="L4135" s="94">
        <v>0.011664344862746054</v>
      </c>
      <c r="M4135" s="94">
        <v>0.007098945835595804</v>
      </c>
      <c r="N4135" s="94">
        <v>0.009240673012463193</v>
      </c>
      <c r="O4135" s="2" t="s">
        <v>9316</v>
      </c>
      <c r="P4135" s="2">
        <v>6.0</v>
      </c>
      <c r="Q4135" s="2" t="s">
        <v>9317</v>
      </c>
    </row>
    <row r="4136">
      <c r="A4136" s="54">
        <v>46271.0</v>
      </c>
      <c r="B4136" s="2" t="s">
        <v>178</v>
      </c>
      <c r="C4136" s="2" t="s">
        <v>256</v>
      </c>
      <c r="D4136" s="2">
        <v>0.0</v>
      </c>
      <c r="E4136" s="53">
        <v>2.4054006328797197E-5</v>
      </c>
      <c r="F4136" s="53">
        <v>9.906840107688566E-4</v>
      </c>
      <c r="G4136" s="53">
        <v>0.0029393696028353978</v>
      </c>
      <c r="H4136" s="53">
        <v>0.004796893083473098</v>
      </c>
      <c r="I4136" s="53">
        <v>0.007463439020555671</v>
      </c>
      <c r="J4136" s="53">
        <v>0.031779892446605576</v>
      </c>
      <c r="K4136" s="53">
        <v>0.017359631024720486</v>
      </c>
      <c r="L4136" s="94">
        <v>8.639893662072725E-6</v>
      </c>
      <c r="M4136" s="94">
        <v>0.0010099615639178182</v>
      </c>
      <c r="N4136" s="94">
        <v>3.0135678931443805E-4</v>
      </c>
      <c r="O4136" s="2" t="s">
        <v>9316</v>
      </c>
      <c r="P4136" s="2">
        <v>7.0</v>
      </c>
      <c r="Q4136" s="2" t="s">
        <v>9318</v>
      </c>
    </row>
    <row r="4137">
      <c r="A4137" s="54">
        <v>46271.0</v>
      </c>
      <c r="B4137" s="2" t="s">
        <v>1876</v>
      </c>
      <c r="C4137" s="2" t="s">
        <v>256</v>
      </c>
      <c r="D4137" s="2">
        <v>0.0</v>
      </c>
      <c r="E4137" s="53">
        <v>0.0</v>
      </c>
      <c r="F4137" s="53">
        <v>0.0</v>
      </c>
      <c r="G4137" s="53">
        <v>0.0</v>
      </c>
      <c r="H4137" s="53">
        <v>0.0</v>
      </c>
      <c r="I4137" s="53">
        <v>0.0</v>
      </c>
      <c r="J4137" s="53">
        <v>0.0</v>
      </c>
      <c r="K4137" s="53">
        <v>0.0</v>
      </c>
      <c r="L4137" s="94">
        <v>0.0</v>
      </c>
      <c r="M4137" s="94">
        <v>0.0</v>
      </c>
      <c r="N4137" s="94">
        <v>0.0</v>
      </c>
      <c r="O4137" s="2" t="s">
        <v>9316</v>
      </c>
      <c r="P4137" s="2">
        <v>8.0</v>
      </c>
      <c r="Q4137" s="2" t="s">
        <v>9318</v>
      </c>
    </row>
    <row r="4138">
      <c r="A4138" s="54">
        <v>46271.0</v>
      </c>
      <c r="B4138" s="2" t="s">
        <v>687</v>
      </c>
      <c r="C4138" s="2" t="s">
        <v>256</v>
      </c>
      <c r="D4138" s="2">
        <v>0.0</v>
      </c>
      <c r="E4138" s="53">
        <v>0.0</v>
      </c>
      <c r="F4138" s="53">
        <v>0.0</v>
      </c>
      <c r="G4138" s="53">
        <v>0.0</v>
      </c>
      <c r="H4138" s="53">
        <v>0.0</v>
      </c>
      <c r="I4138" s="53">
        <v>0.0</v>
      </c>
      <c r="J4138" s="53">
        <v>0.0037112869938062</v>
      </c>
      <c r="K4138" s="53">
        <v>0.0018556434969031</v>
      </c>
      <c r="L4138" s="94">
        <v>0.0</v>
      </c>
      <c r="M4138" s="94">
        <v>1.3773651150395061E-5</v>
      </c>
      <c r="N4138" s="94">
        <v>3.4434127875987653E-6</v>
      </c>
      <c r="O4138" s="2" t="s">
        <v>9316</v>
      </c>
      <c r="P4138" s="2">
        <v>9.0</v>
      </c>
      <c r="Q4138" s="2" t="s">
        <v>9318</v>
      </c>
    </row>
    <row r="4139">
      <c r="A4139" s="54">
        <v>46271.0</v>
      </c>
      <c r="B4139" s="2" t="s">
        <v>301</v>
      </c>
      <c r="C4139" s="2" t="s">
        <v>256</v>
      </c>
      <c r="D4139" s="2">
        <v>0.0</v>
      </c>
      <c r="E4139" s="53">
        <v>0.10800000000000001</v>
      </c>
      <c r="F4139" s="53">
        <v>0.068</v>
      </c>
      <c r="G4139" s="53">
        <v>0.054000000000000006</v>
      </c>
      <c r="H4139" s="53">
        <v>0.047</v>
      </c>
      <c r="I4139" s="53">
        <v>0.042</v>
      </c>
      <c r="J4139" s="53">
        <v>0.038</v>
      </c>
      <c r="K4139" s="53">
        <v>0.046</v>
      </c>
      <c r="L4139" s="94">
        <v>0.0029</v>
      </c>
      <c r="M4139" s="94">
        <v>0.0014</v>
      </c>
      <c r="N4139" s="94">
        <v>0.0021</v>
      </c>
      <c r="O4139" s="2" t="s">
        <v>9316</v>
      </c>
      <c r="P4139" s="2">
        <v>10.0</v>
      </c>
      <c r="Q4139" s="2" t="s">
        <v>9317</v>
      </c>
    </row>
    <row r="4140">
      <c r="A4140" s="54">
        <v>46271.0</v>
      </c>
      <c r="B4140" s="2" t="s">
        <v>450</v>
      </c>
      <c r="C4140" s="2" t="s">
        <v>256</v>
      </c>
      <c r="D4140" s="2">
        <v>0.0</v>
      </c>
      <c r="E4140" s="53">
        <v>1.2124878053341884E-4</v>
      </c>
      <c r="F4140" s="53">
        <v>0.002246836239494492</v>
      </c>
      <c r="G4140" s="53">
        <v>0.005211786182218256</v>
      </c>
      <c r="H4140" s="53">
        <v>0.0076194803351159485</v>
      </c>
      <c r="I4140" s="53">
        <v>0.010775727529114112</v>
      </c>
      <c r="J4140" s="53">
        <v>0.0013361463266516153</v>
      </c>
      <c r="K4140" s="53">
        <v>0.0032739662544349355</v>
      </c>
      <c r="L4140" s="94">
        <v>2.716271520916114E-5</v>
      </c>
      <c r="M4140" s="94">
        <v>1.7852870062246051E-6</v>
      </c>
      <c r="N4140" s="94">
        <v>1.071885503517872E-5</v>
      </c>
      <c r="O4140" s="2" t="s">
        <v>9316</v>
      </c>
      <c r="P4140" s="2">
        <v>11.0</v>
      </c>
      <c r="Q4140" s="2" t="s">
        <v>9318</v>
      </c>
    </row>
    <row r="4141">
      <c r="A4141" s="54">
        <v>46271.0</v>
      </c>
      <c r="B4141" s="2" t="s">
        <v>1189</v>
      </c>
      <c r="C4141" s="2" t="s">
        <v>256</v>
      </c>
      <c r="D4141" s="2">
        <v>0.0</v>
      </c>
      <c r="E4141" s="53">
        <v>0.0</v>
      </c>
      <c r="F4141" s="53">
        <v>0.0</v>
      </c>
      <c r="G4141" s="53">
        <v>0.0</v>
      </c>
      <c r="H4141" s="53">
        <v>0.0</v>
      </c>
      <c r="I4141" s="53">
        <v>0.0</v>
      </c>
      <c r="J4141" s="53">
        <v>0.02110672780140772</v>
      </c>
      <c r="K4141" s="53">
        <v>0.01055336390070386</v>
      </c>
      <c r="L4141" s="94">
        <v>0.0</v>
      </c>
      <c r="M4141" s="94">
        <v>4.4549395848271755E-4</v>
      </c>
      <c r="N4141" s="94">
        <v>1.1137348962067939E-4</v>
      </c>
      <c r="O4141" s="2" t="s">
        <v>9319</v>
      </c>
      <c r="P4141" s="2">
        <v>99.0</v>
      </c>
      <c r="Q4141" s="2" t="s">
        <v>9320</v>
      </c>
    </row>
    <row r="4142">
      <c r="A4142" s="54">
        <v>46272.0</v>
      </c>
      <c r="B4142" s="2" t="s">
        <v>194</v>
      </c>
      <c r="C4142" s="2" t="s">
        <v>180</v>
      </c>
      <c r="D4142" s="2">
        <v>0.0</v>
      </c>
      <c r="E4142" s="53">
        <v>0.066</v>
      </c>
      <c r="F4142" s="53">
        <v>0.074</v>
      </c>
      <c r="G4142" s="53">
        <v>0.069</v>
      </c>
      <c r="H4142" s="53">
        <v>0.066</v>
      </c>
      <c r="I4142" s="53">
        <v>0.062</v>
      </c>
      <c r="J4142" s="53">
        <v>0.161</v>
      </c>
      <c r="K4142" s="53">
        <v>0.115</v>
      </c>
      <c r="L4142" s="94">
        <v>0.0048</v>
      </c>
      <c r="M4142" s="94">
        <v>0.0259</v>
      </c>
      <c r="N4142" s="94">
        <v>0.0132</v>
      </c>
      <c r="O4142" s="2" t="s">
        <v>9316</v>
      </c>
      <c r="P4142" s="2">
        <v>1.0</v>
      </c>
      <c r="Q4142" s="2" t="s">
        <v>9317</v>
      </c>
    </row>
    <row r="4143">
      <c r="A4143" s="54">
        <v>46272.0</v>
      </c>
      <c r="B4143" s="2" t="s">
        <v>145</v>
      </c>
      <c r="C4143" s="2" t="s">
        <v>180</v>
      </c>
      <c r="D4143" s="2">
        <v>0.0</v>
      </c>
      <c r="E4143" s="53">
        <v>0.039</v>
      </c>
      <c r="F4143" s="53">
        <v>0.061</v>
      </c>
      <c r="G4143" s="53">
        <v>0.066</v>
      </c>
      <c r="H4143" s="53">
        <v>0.067</v>
      </c>
      <c r="I4143" s="53">
        <v>0.066</v>
      </c>
      <c r="J4143" s="53">
        <v>0.042</v>
      </c>
      <c r="K4143" s="53">
        <v>0.054</v>
      </c>
      <c r="L4143" s="94">
        <v>0.0044</v>
      </c>
      <c r="M4143" s="94">
        <v>0.0018</v>
      </c>
      <c r="N4143" s="94">
        <v>0.0029</v>
      </c>
      <c r="O4143" s="2" t="s">
        <v>9316</v>
      </c>
      <c r="P4143" s="2">
        <v>2.0</v>
      </c>
      <c r="Q4143" s="2" t="s">
        <v>9317</v>
      </c>
    </row>
    <row r="4144">
      <c r="A4144" s="54">
        <v>46272.0</v>
      </c>
      <c r="B4144" s="2" t="s">
        <v>1801</v>
      </c>
      <c r="C4144" s="2" t="s">
        <v>180</v>
      </c>
      <c r="D4144" s="2">
        <v>0.0</v>
      </c>
      <c r="E4144" s="53">
        <v>0.0</v>
      </c>
      <c r="F4144" s="53">
        <v>0.0</v>
      </c>
      <c r="G4144" s="53">
        <v>0.0</v>
      </c>
      <c r="H4144" s="53">
        <v>0.0</v>
      </c>
      <c r="I4144" s="53">
        <v>0.0</v>
      </c>
      <c r="J4144" s="53">
        <v>0.0</v>
      </c>
      <c r="K4144" s="53">
        <v>0.0</v>
      </c>
      <c r="L4144" s="94">
        <v>0.0</v>
      </c>
      <c r="M4144" s="94">
        <v>0.0</v>
      </c>
      <c r="N4144" s="94">
        <v>0.0</v>
      </c>
      <c r="O4144" s="2" t="s">
        <v>9316</v>
      </c>
      <c r="P4144" s="2">
        <v>3.0</v>
      </c>
      <c r="Q4144" s="2" t="s">
        <v>9318</v>
      </c>
    </row>
    <row r="4145">
      <c r="A4145" s="54">
        <v>46272.0</v>
      </c>
      <c r="B4145" s="2" t="s">
        <v>932</v>
      </c>
      <c r="C4145" s="2" t="s">
        <v>180</v>
      </c>
      <c r="D4145" s="2">
        <v>0.0</v>
      </c>
      <c r="E4145" s="53">
        <v>2.4054006328797197E-5</v>
      </c>
      <c r="F4145" s="53">
        <v>9.906840107688566E-4</v>
      </c>
      <c r="G4145" s="53">
        <v>0.0029393696028353978</v>
      </c>
      <c r="H4145" s="53">
        <v>0.004796893083473098</v>
      </c>
      <c r="I4145" s="53">
        <v>0.007463439020555671</v>
      </c>
      <c r="J4145" s="53">
        <v>0.03400342587676328</v>
      </c>
      <c r="K4145" s="53">
        <v>0.018471397739799337</v>
      </c>
      <c r="L4145" s="94">
        <v>8.639893662072725E-6</v>
      </c>
      <c r="M4145" s="94">
        <v>0.0011562329713565344</v>
      </c>
      <c r="N4145" s="94">
        <v>3.4119253446186407E-4</v>
      </c>
      <c r="O4145" s="2" t="s">
        <v>9316</v>
      </c>
      <c r="P4145" s="2">
        <v>4.0</v>
      </c>
      <c r="Q4145" s="2" t="s">
        <v>9318</v>
      </c>
    </row>
    <row r="4146">
      <c r="A4146" s="54">
        <v>46272.0</v>
      </c>
      <c r="B4146" s="2" t="s">
        <v>515</v>
      </c>
      <c r="C4146" s="2" t="s">
        <v>180</v>
      </c>
      <c r="D4146" s="2">
        <v>0.0</v>
      </c>
      <c r="E4146" s="53">
        <v>0.0</v>
      </c>
      <c r="F4146" s="53">
        <v>0.0</v>
      </c>
      <c r="G4146" s="53">
        <v>0.0</v>
      </c>
      <c r="H4146" s="53">
        <v>0.0</v>
      </c>
      <c r="I4146" s="53">
        <v>0.0</v>
      </c>
      <c r="J4146" s="53">
        <v>0.005195207466389748</v>
      </c>
      <c r="K4146" s="53">
        <v>0.002597603733194874</v>
      </c>
      <c r="L4146" s="94">
        <v>0.0</v>
      </c>
      <c r="M4146" s="94">
        <v>2.6990180618831788E-5</v>
      </c>
      <c r="N4146" s="94">
        <v>6.747545154707947E-6</v>
      </c>
      <c r="O4146" s="2" t="s">
        <v>9316</v>
      </c>
      <c r="P4146" s="2">
        <v>5.0</v>
      </c>
      <c r="Q4146" s="2" t="s">
        <v>9318</v>
      </c>
    </row>
    <row r="4147">
      <c r="A4147" s="54">
        <v>46272.0</v>
      </c>
      <c r="B4147" s="2" t="s">
        <v>229</v>
      </c>
      <c r="C4147" s="2" t="s">
        <v>180</v>
      </c>
      <c r="D4147" s="2">
        <v>0.0</v>
      </c>
      <c r="E4147" s="53">
        <v>0.02115188328411328</v>
      </c>
      <c r="F4147" s="53">
        <v>0.04933923016207851</v>
      </c>
      <c r="G4147" s="53">
        <v>0.06256242922025838</v>
      </c>
      <c r="H4147" s="53">
        <v>0.06955945637606177</v>
      </c>
      <c r="I4147" s="53">
        <v>0.07665511774667759</v>
      </c>
      <c r="J4147" s="53">
        <v>0.08359002389472442</v>
      </c>
      <c r="K4147" s="53">
        <v>0.07307622655749141</v>
      </c>
      <c r="L4147" s="94">
        <v>0.00391405754993984</v>
      </c>
      <c r="M4147" s="94">
        <v>0.006987292094720599</v>
      </c>
      <c r="N4147" s="94">
        <v>0.005340134887881812</v>
      </c>
      <c r="O4147" s="2" t="s">
        <v>9316</v>
      </c>
      <c r="P4147" s="2">
        <v>6.0</v>
      </c>
      <c r="Q4147" s="2" t="s">
        <v>9317</v>
      </c>
    </row>
    <row r="4148">
      <c r="A4148" s="54">
        <v>46272.0</v>
      </c>
      <c r="B4148" s="2" t="s">
        <v>178</v>
      </c>
      <c r="C4148" s="2" t="s">
        <v>180</v>
      </c>
      <c r="D4148" s="2">
        <v>0.0</v>
      </c>
      <c r="E4148" s="53">
        <v>0.05027951924626976</v>
      </c>
      <c r="F4148" s="53">
        <v>0.07738062215913852</v>
      </c>
      <c r="G4148" s="53">
        <v>0.07848292294093852</v>
      </c>
      <c r="H4148" s="53">
        <v>0.07595529489079275</v>
      </c>
      <c r="I4148" s="53">
        <v>0.07150755316560559</v>
      </c>
      <c r="J4148" s="53">
        <v>0.03152898146279579</v>
      </c>
      <c r="K4148" s="53">
        <v>0.05500595220186716</v>
      </c>
      <c r="L4148" s="94">
        <v>0.006159569193353294</v>
      </c>
      <c r="M4148" s="94">
        <v>9.940766720813207E-4</v>
      </c>
      <c r="N4148" s="94">
        <v>0.0030256547776340947</v>
      </c>
      <c r="O4148" s="2" t="s">
        <v>9316</v>
      </c>
      <c r="P4148" s="2">
        <v>7.0</v>
      </c>
      <c r="Q4148" s="2" t="s">
        <v>9318</v>
      </c>
    </row>
    <row r="4149">
      <c r="A4149" s="54">
        <v>46272.0</v>
      </c>
      <c r="B4149" s="2" t="s">
        <v>1876</v>
      </c>
      <c r="C4149" s="2" t="s">
        <v>180</v>
      </c>
      <c r="D4149" s="2">
        <v>0.0</v>
      </c>
      <c r="E4149" s="53">
        <v>0.0</v>
      </c>
      <c r="F4149" s="53">
        <v>0.0</v>
      </c>
      <c r="G4149" s="53">
        <v>0.0</v>
      </c>
      <c r="H4149" s="53">
        <v>0.0</v>
      </c>
      <c r="I4149" s="53">
        <v>0.0</v>
      </c>
      <c r="J4149" s="53">
        <v>0.0</v>
      </c>
      <c r="K4149" s="53">
        <v>0.0</v>
      </c>
      <c r="L4149" s="94">
        <v>0.0</v>
      </c>
      <c r="M4149" s="94">
        <v>0.0</v>
      </c>
      <c r="N4149" s="94">
        <v>0.0</v>
      </c>
      <c r="O4149" s="2" t="s">
        <v>9316</v>
      </c>
      <c r="P4149" s="2">
        <v>8.0</v>
      </c>
      <c r="Q4149" s="2" t="s">
        <v>9318</v>
      </c>
    </row>
    <row r="4150">
      <c r="A4150" s="54">
        <v>46272.0</v>
      </c>
      <c r="B4150" s="2" t="s">
        <v>687</v>
      </c>
      <c r="C4150" s="2" t="s">
        <v>180</v>
      </c>
      <c r="D4150" s="2">
        <v>0.0</v>
      </c>
      <c r="E4150" s="53">
        <v>6.110555634725524E-4</v>
      </c>
      <c r="F4150" s="53">
        <v>0.0050439768151974325</v>
      </c>
      <c r="G4150" s="53">
        <v>0.008935544689246776</v>
      </c>
      <c r="H4150" s="53">
        <v>0.011416321308226934</v>
      </c>
      <c r="I4150" s="53">
        <v>0.014109571412910348</v>
      </c>
      <c r="J4150" s="53">
        <v>0.0036828138005560794</v>
      </c>
      <c r="K4150" s="53">
        <v>0.006309179244901428</v>
      </c>
      <c r="L4150" s="94">
        <v>7.984395889352627E-5</v>
      </c>
      <c r="M4150" s="94">
        <v>1.3563117489566314E-5</v>
      </c>
      <c r="N4150" s="94">
        <v>3.980574274429495E-5</v>
      </c>
      <c r="O4150" s="2" t="s">
        <v>9316</v>
      </c>
      <c r="P4150" s="2">
        <v>9.0</v>
      </c>
      <c r="Q4150" s="2" t="s">
        <v>9318</v>
      </c>
    </row>
    <row r="4151">
      <c r="A4151" s="54">
        <v>46272.0</v>
      </c>
      <c r="B4151" s="2" t="s">
        <v>301</v>
      </c>
      <c r="C4151" s="2" t="s">
        <v>180</v>
      </c>
      <c r="D4151" s="2">
        <v>0.0</v>
      </c>
      <c r="E4151" s="53">
        <v>0.002</v>
      </c>
      <c r="F4151" s="53">
        <v>0.008</v>
      </c>
      <c r="G4151" s="53">
        <v>0.012</v>
      </c>
      <c r="H4151" s="53">
        <v>0.015</v>
      </c>
      <c r="I4151" s="53">
        <v>0.017</v>
      </c>
      <c r="J4151" s="53">
        <v>0.037000000000000005</v>
      </c>
      <c r="K4151" s="53">
        <v>0.025</v>
      </c>
      <c r="L4151" s="94">
        <v>2.0E-4</v>
      </c>
      <c r="M4151" s="94">
        <v>0.0014</v>
      </c>
      <c r="N4151" s="94">
        <v>6.0E-4</v>
      </c>
      <c r="O4151" s="2" t="s">
        <v>9316</v>
      </c>
      <c r="P4151" s="2">
        <v>10.0</v>
      </c>
      <c r="Q4151" s="2" t="s">
        <v>9317</v>
      </c>
    </row>
    <row r="4152">
      <c r="A4152" s="54">
        <v>46272.0</v>
      </c>
      <c r="B4152" s="2" t="s">
        <v>450</v>
      </c>
      <c r="C4152" s="2" t="s">
        <v>180</v>
      </c>
      <c r="D4152" s="2">
        <v>0.0</v>
      </c>
      <c r="E4152" s="53">
        <v>0.0</v>
      </c>
      <c r="F4152" s="53">
        <v>0.0</v>
      </c>
      <c r="G4152" s="53">
        <v>0.0</v>
      </c>
      <c r="H4152" s="53">
        <v>0.0</v>
      </c>
      <c r="I4152" s="53">
        <v>0.0</v>
      </c>
      <c r="J4152" s="53">
        <v>0.0013258953402329734</v>
      </c>
      <c r="K4152" s="53">
        <v>6.629476701164867E-4</v>
      </c>
      <c r="L4152" s="94">
        <v>0.0</v>
      </c>
      <c r="M4152" s="94">
        <v>1.7579984532515124E-6</v>
      </c>
      <c r="N4152" s="94">
        <v>4.394996133128781E-7</v>
      </c>
      <c r="O4152" s="2" t="s">
        <v>9316</v>
      </c>
      <c r="P4152" s="2">
        <v>11.0</v>
      </c>
      <c r="Q4152" s="2" t="s">
        <v>9318</v>
      </c>
    </row>
    <row r="4153">
      <c r="A4153" s="54">
        <v>46272.0</v>
      </c>
      <c r="B4153" s="2" t="s">
        <v>1189</v>
      </c>
      <c r="C4153" s="2" t="s">
        <v>180</v>
      </c>
      <c r="D4153" s="2">
        <v>0.0</v>
      </c>
      <c r="E4153" s="53">
        <v>0.0</v>
      </c>
      <c r="F4153" s="53">
        <v>0.0</v>
      </c>
      <c r="G4153" s="53">
        <v>0.0</v>
      </c>
      <c r="H4153" s="53">
        <v>0.0</v>
      </c>
      <c r="I4153" s="53">
        <v>0.0</v>
      </c>
      <c r="J4153" s="53">
        <v>0.020940084385400126</v>
      </c>
      <c r="K4153" s="53">
        <v>0.010470042192700063</v>
      </c>
      <c r="L4153" s="94">
        <v>0.0</v>
      </c>
      <c r="M4153" s="94">
        <v>4.384871340676782E-4</v>
      </c>
      <c r="N4153" s="94">
        <v>1.0962178351691954E-4</v>
      </c>
      <c r="O4153" s="2" t="s">
        <v>9319</v>
      </c>
      <c r="P4153" s="2">
        <v>99.0</v>
      </c>
      <c r="Q4153" s="2" t="s">
        <v>9320</v>
      </c>
    </row>
    <row r="4154">
      <c r="A4154" s="54">
        <v>46273.0</v>
      </c>
      <c r="B4154" s="2" t="s">
        <v>194</v>
      </c>
      <c r="C4154" s="2" t="s">
        <v>208</v>
      </c>
      <c r="D4154" s="2">
        <v>1.0</v>
      </c>
      <c r="E4154" s="53">
        <v>0.322</v>
      </c>
      <c r="F4154" s="53">
        <v>0.241</v>
      </c>
      <c r="G4154" s="53">
        <v>0.208</v>
      </c>
      <c r="H4154" s="53">
        <v>0.191</v>
      </c>
      <c r="I4154" s="53">
        <v>0.176</v>
      </c>
      <c r="J4154" s="53">
        <v>0.16</v>
      </c>
      <c r="K4154" s="53">
        <v>0.184</v>
      </c>
      <c r="L4154" s="94">
        <v>0.6273</v>
      </c>
      <c r="M4154" s="94">
        <v>0.7056</v>
      </c>
      <c r="N4154" s="94">
        <v>0.6659</v>
      </c>
      <c r="O4154" s="2" t="s">
        <v>9316</v>
      </c>
      <c r="P4154" s="2">
        <v>1.0</v>
      </c>
      <c r="Q4154" s="2" t="s">
        <v>9317</v>
      </c>
    </row>
    <row r="4155">
      <c r="A4155" s="54">
        <v>46273.0</v>
      </c>
      <c r="B4155" s="2" t="s">
        <v>145</v>
      </c>
      <c r="C4155" s="2" t="s">
        <v>208</v>
      </c>
      <c r="D4155" s="2">
        <v>0.0</v>
      </c>
      <c r="E4155" s="53">
        <v>0.007</v>
      </c>
      <c r="F4155" s="53">
        <v>0.024</v>
      </c>
      <c r="G4155" s="53">
        <v>0.032</v>
      </c>
      <c r="H4155" s="53">
        <v>0.036</v>
      </c>
      <c r="I4155" s="53">
        <v>0.04</v>
      </c>
      <c r="J4155" s="53">
        <v>0.042</v>
      </c>
      <c r="K4155" s="53">
        <v>0.037</v>
      </c>
      <c r="L4155" s="94">
        <v>0.001</v>
      </c>
      <c r="M4155" s="94">
        <v>0.0018</v>
      </c>
      <c r="N4155" s="94">
        <v>0.0014</v>
      </c>
      <c r="O4155" s="2" t="s">
        <v>9316</v>
      </c>
      <c r="P4155" s="2">
        <v>2.0</v>
      </c>
      <c r="Q4155" s="2" t="s">
        <v>9317</v>
      </c>
    </row>
    <row r="4156">
      <c r="A4156" s="54">
        <v>46273.0</v>
      </c>
      <c r="B4156" s="2" t="s">
        <v>1801</v>
      </c>
      <c r="C4156" s="2" t="s">
        <v>208</v>
      </c>
      <c r="D4156" s="2">
        <v>0.0</v>
      </c>
      <c r="E4156" s="53">
        <v>0.0</v>
      </c>
      <c r="F4156" s="53">
        <v>0.0</v>
      </c>
      <c r="G4156" s="53">
        <v>0.0</v>
      </c>
      <c r="H4156" s="53">
        <v>0.0</v>
      </c>
      <c r="I4156" s="53">
        <v>0.0</v>
      </c>
      <c r="J4156" s="53">
        <v>0.0</v>
      </c>
      <c r="K4156" s="53">
        <v>0.0</v>
      </c>
      <c r="L4156" s="94">
        <v>0.0</v>
      </c>
      <c r="M4156" s="94">
        <v>0.0</v>
      </c>
      <c r="N4156" s="94">
        <v>0.0</v>
      </c>
      <c r="O4156" s="2" t="s">
        <v>9316</v>
      </c>
      <c r="P4156" s="2">
        <v>3.0</v>
      </c>
      <c r="Q4156" s="2" t="s">
        <v>9318</v>
      </c>
    </row>
    <row r="4157">
      <c r="A4157" s="54">
        <v>46273.0</v>
      </c>
      <c r="B4157" s="2" t="s">
        <v>932</v>
      </c>
      <c r="C4157" s="2" t="s">
        <v>208</v>
      </c>
      <c r="D4157" s="2">
        <v>0.0</v>
      </c>
      <c r="E4157" s="53">
        <v>0.11378736177043366</v>
      </c>
      <c r="F4157" s="53">
        <v>0.1006774678680337</v>
      </c>
      <c r="G4157" s="53">
        <v>0.08839413766587438</v>
      </c>
      <c r="H4157" s="53">
        <v>0.07968873005491053</v>
      </c>
      <c r="I4157" s="53">
        <v>0.06926145140246648</v>
      </c>
      <c r="J4157" s="53">
        <v>0.033735019399485075</v>
      </c>
      <c r="K4157" s="53">
        <v>0.06106457853267973</v>
      </c>
      <c r="L4157" s="94">
        <v>0.007813523573693552</v>
      </c>
      <c r="M4157" s="94">
        <v>0.0011380515338836343</v>
      </c>
      <c r="N4157" s="94">
        <v>0.0037288827513738097</v>
      </c>
      <c r="O4157" s="2" t="s">
        <v>9316</v>
      </c>
      <c r="P4157" s="2">
        <v>4.0</v>
      </c>
      <c r="Q4157" s="2" t="s">
        <v>9318</v>
      </c>
    </row>
    <row r="4158">
      <c r="A4158" s="54">
        <v>46273.0</v>
      </c>
      <c r="B4158" s="2" t="s">
        <v>515</v>
      </c>
      <c r="C4158" s="2" t="s">
        <v>208</v>
      </c>
      <c r="D4158" s="2">
        <v>0.0</v>
      </c>
      <c r="E4158" s="53">
        <v>0.0</v>
      </c>
      <c r="F4158" s="53">
        <v>0.0</v>
      </c>
      <c r="G4158" s="53">
        <v>0.0</v>
      </c>
      <c r="H4158" s="53">
        <v>0.0</v>
      </c>
      <c r="I4158" s="53">
        <v>0.0</v>
      </c>
      <c r="J4158" s="53">
        <v>0.005155349555532449</v>
      </c>
      <c r="K4158" s="53">
        <v>0.0025776747777662245</v>
      </c>
      <c r="L4158" s="94">
        <v>0.0</v>
      </c>
      <c r="M4158" s="94">
        <v>2.657762903972862E-5</v>
      </c>
      <c r="N4158" s="94">
        <v>6.644407259932155E-6</v>
      </c>
      <c r="O4158" s="2" t="s">
        <v>9316</v>
      </c>
      <c r="P4158" s="2">
        <v>5.0</v>
      </c>
      <c r="Q4158" s="2" t="s">
        <v>9318</v>
      </c>
    </row>
    <row r="4159">
      <c r="A4159" s="54">
        <v>46273.0</v>
      </c>
      <c r="B4159" s="2" t="s">
        <v>229</v>
      </c>
      <c r="C4159" s="2" t="s">
        <v>208</v>
      </c>
      <c r="D4159" s="2">
        <v>1.0</v>
      </c>
      <c r="E4159" s="53">
        <v>0.041581415661935524</v>
      </c>
      <c r="F4159" s="53">
        <v>0.04997809973528247</v>
      </c>
      <c r="G4159" s="53">
        <v>0.05686545529174688</v>
      </c>
      <c r="H4159" s="53">
        <v>0.0636370682992289</v>
      </c>
      <c r="I4159" s="53">
        <v>0.07385898506612092</v>
      </c>
      <c r="J4159" s="53">
        <v>0.08293020497146367</v>
      </c>
      <c r="K4159" s="53">
        <v>0.06989783013160528</v>
      </c>
      <c r="L4159" s="94">
        <v>0.8895027694220439</v>
      </c>
      <c r="M4159" s="94">
        <v>0.8410170089536817</v>
      </c>
      <c r="N4159" s="94">
        <v>0.8650900463938961</v>
      </c>
      <c r="O4159" s="2" t="s">
        <v>9316</v>
      </c>
      <c r="P4159" s="2">
        <v>6.0</v>
      </c>
      <c r="Q4159" s="2" t="s">
        <v>9317</v>
      </c>
    </row>
    <row r="4160">
      <c r="A4160" s="54">
        <v>46273.0</v>
      </c>
      <c r="B4160" s="2" t="s">
        <v>178</v>
      </c>
      <c r="C4160" s="2" t="s">
        <v>208</v>
      </c>
      <c r="D4160" s="2">
        <v>0.0</v>
      </c>
      <c r="E4160" s="53">
        <v>0.018240680906888736</v>
      </c>
      <c r="F4160" s="53">
        <v>0.027281105578307742</v>
      </c>
      <c r="G4160" s="53">
        <v>0.026804357833006852</v>
      </c>
      <c r="H4160" s="53">
        <v>0.025172331649313203</v>
      </c>
      <c r="I4160" s="53">
        <v>0.022537959440624332</v>
      </c>
      <c r="J4160" s="53">
        <v>0.03128010704416312</v>
      </c>
      <c r="K4160" s="53">
        <v>0.029042232438584985</v>
      </c>
      <c r="L4160" s="94">
        <v>7.184735988398758E-4</v>
      </c>
      <c r="M4160" s="94">
        <v>9.784450966943033E-4</v>
      </c>
      <c r="N4160" s="94">
        <v>8.43451265016798E-4</v>
      </c>
      <c r="O4160" s="2" t="s">
        <v>9316</v>
      </c>
      <c r="P4160" s="2">
        <v>7.0</v>
      </c>
      <c r="Q4160" s="2" t="s">
        <v>9318</v>
      </c>
    </row>
    <row r="4161">
      <c r="A4161" s="54">
        <v>46273.0</v>
      </c>
      <c r="B4161" s="2" t="s">
        <v>1876</v>
      </c>
      <c r="C4161" s="2" t="s">
        <v>208</v>
      </c>
      <c r="D4161" s="2">
        <v>0.0</v>
      </c>
      <c r="E4161" s="53">
        <v>0.0</v>
      </c>
      <c r="F4161" s="53">
        <v>0.0</v>
      </c>
      <c r="G4161" s="53">
        <v>0.0</v>
      </c>
      <c r="H4161" s="53">
        <v>0.0</v>
      </c>
      <c r="I4161" s="53">
        <v>0.0</v>
      </c>
      <c r="J4161" s="53">
        <v>0.0</v>
      </c>
      <c r="K4161" s="53">
        <v>0.0</v>
      </c>
      <c r="L4161" s="94">
        <v>0.0</v>
      </c>
      <c r="M4161" s="94">
        <v>0.0</v>
      </c>
      <c r="N4161" s="94">
        <v>0.0</v>
      </c>
      <c r="O4161" s="2" t="s">
        <v>9316</v>
      </c>
      <c r="P4161" s="2">
        <v>8.0</v>
      </c>
      <c r="Q4161" s="2" t="s">
        <v>9318</v>
      </c>
    </row>
    <row r="4162">
      <c r="A4162" s="54">
        <v>46273.0</v>
      </c>
      <c r="B4162" s="2" t="s">
        <v>687</v>
      </c>
      <c r="C4162" s="2" t="s">
        <v>208</v>
      </c>
      <c r="D4162" s="2">
        <v>0.0</v>
      </c>
      <c r="E4162" s="53">
        <v>0.0</v>
      </c>
      <c r="F4162" s="53">
        <v>0.0</v>
      </c>
      <c r="G4162" s="53">
        <v>0.0</v>
      </c>
      <c r="H4162" s="53">
        <v>0.0</v>
      </c>
      <c r="I4162" s="53">
        <v>0.0</v>
      </c>
      <c r="J4162" s="53">
        <v>0.0036545590551746395</v>
      </c>
      <c r="K4162" s="53">
        <v>0.0018272795275873198</v>
      </c>
      <c r="L4162" s="94">
        <v>0.0</v>
      </c>
      <c r="M4162" s="94">
        <v>1.3355801887758953E-5</v>
      </c>
      <c r="N4162" s="94">
        <v>3.3389504719397383E-6</v>
      </c>
      <c r="O4162" s="2" t="s">
        <v>9316</v>
      </c>
      <c r="P4162" s="2">
        <v>9.0</v>
      </c>
      <c r="Q4162" s="2" t="s">
        <v>9318</v>
      </c>
    </row>
    <row r="4163">
      <c r="A4163" s="54">
        <v>46273.0</v>
      </c>
      <c r="B4163" s="2" t="s">
        <v>301</v>
      </c>
      <c r="C4163" s="2" t="s">
        <v>208</v>
      </c>
      <c r="D4163" s="2">
        <v>0.0</v>
      </c>
      <c r="E4163" s="53">
        <v>0.031</v>
      </c>
      <c r="F4163" s="53">
        <v>0.043</v>
      </c>
      <c r="G4163" s="53">
        <v>0.045</v>
      </c>
      <c r="H4163" s="53">
        <v>0.045</v>
      </c>
      <c r="I4163" s="53">
        <v>0.044000000000000004</v>
      </c>
      <c r="J4163" s="53">
        <v>0.036000000000000004</v>
      </c>
      <c r="K4163" s="53">
        <v>0.040999999999999995</v>
      </c>
      <c r="L4163" s="94">
        <v>0.002</v>
      </c>
      <c r="M4163" s="94">
        <v>0.0013</v>
      </c>
      <c r="N4163" s="94">
        <v>0.0017</v>
      </c>
      <c r="O4163" s="2" t="s">
        <v>9316</v>
      </c>
      <c r="P4163" s="2">
        <v>10.0</v>
      </c>
      <c r="Q4163" s="2" t="s">
        <v>9317</v>
      </c>
    </row>
    <row r="4164">
      <c r="A4164" s="54">
        <v>46273.0</v>
      </c>
      <c r="B4164" s="2" t="s">
        <v>450</v>
      </c>
      <c r="C4164" s="2" t="s">
        <v>208</v>
      </c>
      <c r="D4164" s="2">
        <v>0.0</v>
      </c>
      <c r="E4164" s="53">
        <v>0.0</v>
      </c>
      <c r="F4164" s="53">
        <v>0.0</v>
      </c>
      <c r="G4164" s="53">
        <v>0.0</v>
      </c>
      <c r="H4164" s="53">
        <v>0.0</v>
      </c>
      <c r="I4164" s="53">
        <v>0.0</v>
      </c>
      <c r="J4164" s="53">
        <v>0.0013157229999329932</v>
      </c>
      <c r="K4164" s="53">
        <v>6.578614999664966E-4</v>
      </c>
      <c r="L4164" s="94">
        <v>0.0</v>
      </c>
      <c r="M4164" s="94">
        <v>1.7311270125526754E-6</v>
      </c>
      <c r="N4164" s="94">
        <v>4.3278175313816886E-7</v>
      </c>
      <c r="O4164" s="2" t="s">
        <v>9316</v>
      </c>
      <c r="P4164" s="2">
        <v>11.0</v>
      </c>
      <c r="Q4164" s="2" t="s">
        <v>9318</v>
      </c>
    </row>
    <row r="4165">
      <c r="A4165" s="54">
        <v>46273.0</v>
      </c>
      <c r="B4165" s="2" t="s">
        <v>1189</v>
      </c>
      <c r="C4165" s="2" t="s">
        <v>208</v>
      </c>
      <c r="D4165" s="2">
        <v>0.0</v>
      </c>
      <c r="E4165" s="53">
        <v>0.009551678955015496</v>
      </c>
      <c r="F4165" s="53">
        <v>0.019741552433423945</v>
      </c>
      <c r="G4165" s="53">
        <v>0.02160486866610413</v>
      </c>
      <c r="H4165" s="53">
        <v>0.021413275898634634</v>
      </c>
      <c r="I4165" s="53">
        <v>0.020234277640539918</v>
      </c>
      <c r="J4165" s="53">
        <v>0.02077479356134718</v>
      </c>
      <c r="K4165" s="53">
        <v>0.021189831113725653</v>
      </c>
      <c r="L4165" s="94">
        <v>4.66770350079608E-4</v>
      </c>
      <c r="M4165" s="94">
        <v>4.3159204751659223E-4</v>
      </c>
      <c r="N4165" s="94">
        <v>4.4900894262821575E-4</v>
      </c>
      <c r="O4165" s="2" t="s">
        <v>9319</v>
      </c>
      <c r="P4165" s="2">
        <v>99.0</v>
      </c>
      <c r="Q4165" s="2" t="s">
        <v>9320</v>
      </c>
    </row>
    <row r="4166">
      <c r="A4166" s="54">
        <v>46274.0</v>
      </c>
      <c r="B4166" s="2" t="s">
        <v>194</v>
      </c>
      <c r="C4166" s="2" t="s">
        <v>303</v>
      </c>
      <c r="D4166" s="2">
        <v>0.0</v>
      </c>
      <c r="E4166" s="53">
        <v>0.144</v>
      </c>
      <c r="F4166" s="53">
        <v>0.131</v>
      </c>
      <c r="G4166" s="53">
        <v>0.113</v>
      </c>
      <c r="H4166" s="53">
        <v>0.101</v>
      </c>
      <c r="I4166" s="53">
        <v>0.088</v>
      </c>
      <c r="J4166" s="53">
        <v>0.167</v>
      </c>
      <c r="K4166" s="53">
        <v>0.14</v>
      </c>
      <c r="L4166" s="94">
        <v>0.0128</v>
      </c>
      <c r="M4166" s="94">
        <v>0.0279</v>
      </c>
      <c r="N4166" s="94">
        <v>0.0196</v>
      </c>
      <c r="O4166" s="2" t="s">
        <v>9316</v>
      </c>
      <c r="P4166" s="2">
        <v>1.0</v>
      </c>
      <c r="Q4166" s="2" t="s">
        <v>9317</v>
      </c>
    </row>
    <row r="4167">
      <c r="A4167" s="54">
        <v>46274.0</v>
      </c>
      <c r="B4167" s="2" t="s">
        <v>145</v>
      </c>
      <c r="C4167" s="2" t="s">
        <v>303</v>
      </c>
      <c r="D4167" s="2">
        <v>0.0</v>
      </c>
      <c r="E4167" s="53">
        <v>0.013</v>
      </c>
      <c r="F4167" s="53">
        <v>0.023</v>
      </c>
      <c r="G4167" s="53">
        <v>0.024</v>
      </c>
      <c r="H4167" s="53">
        <v>0.023</v>
      </c>
      <c r="I4167" s="53">
        <v>0.021</v>
      </c>
      <c r="J4167" s="53">
        <v>0.042</v>
      </c>
      <c r="K4167" s="53">
        <v>0.033</v>
      </c>
      <c r="L4167" s="94">
        <v>6.0E-4</v>
      </c>
      <c r="M4167" s="94">
        <v>0.0018</v>
      </c>
      <c r="N4167" s="94">
        <v>0.0011</v>
      </c>
      <c r="O4167" s="2" t="s">
        <v>9316</v>
      </c>
      <c r="P4167" s="2">
        <v>2.0</v>
      </c>
      <c r="Q4167" s="2" t="s">
        <v>9317</v>
      </c>
    </row>
    <row r="4168">
      <c r="A4168" s="54">
        <v>46274.0</v>
      </c>
      <c r="B4168" s="2" t="s">
        <v>1801</v>
      </c>
      <c r="C4168" s="2" t="s">
        <v>303</v>
      </c>
      <c r="D4168" s="2">
        <v>0.0</v>
      </c>
      <c r="E4168" s="53">
        <v>0.0</v>
      </c>
      <c r="F4168" s="53">
        <v>0.0</v>
      </c>
      <c r="G4168" s="53">
        <v>0.0</v>
      </c>
      <c r="H4168" s="53">
        <v>0.0</v>
      </c>
      <c r="I4168" s="53">
        <v>0.0</v>
      </c>
      <c r="J4168" s="53">
        <v>0.0</v>
      </c>
      <c r="K4168" s="53">
        <v>0.0</v>
      </c>
      <c r="L4168" s="94">
        <v>0.0</v>
      </c>
      <c r="M4168" s="94">
        <v>0.0</v>
      </c>
      <c r="N4168" s="94">
        <v>0.0</v>
      </c>
      <c r="O4168" s="2" t="s">
        <v>9316</v>
      </c>
      <c r="P4168" s="2">
        <v>3.0</v>
      </c>
      <c r="Q4168" s="2" t="s">
        <v>9318</v>
      </c>
    </row>
    <row r="4169">
      <c r="A4169" s="54">
        <v>46274.0</v>
      </c>
      <c r="B4169" s="2" t="s">
        <v>932</v>
      </c>
      <c r="C4169" s="2" t="s">
        <v>303</v>
      </c>
      <c r="D4169" s="2">
        <v>0.0</v>
      </c>
      <c r="E4169" s="53">
        <v>0.040713670118869276</v>
      </c>
      <c r="F4169" s="53">
        <v>0.053189019285483544</v>
      </c>
      <c r="G4169" s="53">
        <v>0.05163372314816719</v>
      </c>
      <c r="H4169" s="53">
        <v>0.048558466035214735</v>
      </c>
      <c r="I4169" s="53">
        <v>0.04376631840478369</v>
      </c>
      <c r="J4169" s="53">
        <v>0.03346879055096025</v>
      </c>
      <c r="K4169" s="53">
        <v>0.04255125684956372</v>
      </c>
      <c r="L4169" s="94">
        <v>0.0026660413661415768</v>
      </c>
      <c r="M4169" s="94">
        <v>0.001120159940944046</v>
      </c>
      <c r="N4169" s="94">
        <v>0.0018106094594775434</v>
      </c>
      <c r="O4169" s="2" t="s">
        <v>9316</v>
      </c>
      <c r="P4169" s="2">
        <v>4.0</v>
      </c>
      <c r="Q4169" s="2" t="s">
        <v>9318</v>
      </c>
    </row>
    <row r="4170">
      <c r="A4170" s="54">
        <v>46274.0</v>
      </c>
      <c r="B4170" s="2" t="s">
        <v>515</v>
      </c>
      <c r="C4170" s="2" t="s">
        <v>303</v>
      </c>
      <c r="D4170" s="2">
        <v>1.0</v>
      </c>
      <c r="E4170" s="53">
        <v>0.0</v>
      </c>
      <c r="F4170" s="53">
        <v>0.0</v>
      </c>
      <c r="G4170" s="53">
        <v>0.0</v>
      </c>
      <c r="H4170" s="53">
        <v>0.0</v>
      </c>
      <c r="I4170" s="53">
        <v>0.0</v>
      </c>
      <c r="J4170" s="53">
        <v>0.005115797436709093</v>
      </c>
      <c r="K4170" s="53">
        <v>0.0025578987183545467</v>
      </c>
      <c r="L4170" s="94">
        <v>1.0</v>
      </c>
      <c r="M4170" s="94">
        <v>0.9897945765099952</v>
      </c>
      <c r="N4170" s="94">
        <v>0.9948907454091442</v>
      </c>
      <c r="O4170" s="2" t="s">
        <v>9316</v>
      </c>
      <c r="P4170" s="2">
        <v>5.0</v>
      </c>
      <c r="Q4170" s="2" t="s">
        <v>9318</v>
      </c>
    </row>
    <row r="4171">
      <c r="A4171" s="54">
        <v>46274.0</v>
      </c>
      <c r="B4171" s="2" t="s">
        <v>229</v>
      </c>
      <c r="C4171" s="2" t="s">
        <v>303</v>
      </c>
      <c r="D4171" s="2">
        <v>0.0</v>
      </c>
      <c r="E4171" s="53">
        <v>0.26084373294205865</v>
      </c>
      <c r="F4171" s="53">
        <v>0.22523198998226196</v>
      </c>
      <c r="G4171" s="53">
        <v>0.20769846238147463</v>
      </c>
      <c r="H4171" s="53">
        <v>0.19659232364199478</v>
      </c>
      <c r="I4171" s="53">
        <v>0.18348126264073067</v>
      </c>
      <c r="J4171" s="53">
        <v>0.0901675043681575</v>
      </c>
      <c r="K4171" s="53">
        <v>0.14893298337481606</v>
      </c>
      <c r="L4171" s="94">
        <v>0.04313865127562883</v>
      </c>
      <c r="M4171" s="94">
        <v>0.008130178843981702</v>
      </c>
      <c r="N4171" s="94">
        <v>0.022181033536923238</v>
      </c>
      <c r="O4171" s="2" t="s">
        <v>9316</v>
      </c>
      <c r="P4171" s="2">
        <v>6.0</v>
      </c>
      <c r="Q4171" s="2" t="s">
        <v>9317</v>
      </c>
    </row>
    <row r="4172">
      <c r="A4172" s="54">
        <v>46274.0</v>
      </c>
      <c r="B4172" s="2" t="s">
        <v>178</v>
      </c>
      <c r="C4172" s="2" t="s">
        <v>303</v>
      </c>
      <c r="D4172" s="2">
        <v>0.0</v>
      </c>
      <c r="E4172" s="53">
        <v>0.041221084122444754</v>
      </c>
      <c r="F4172" s="53">
        <v>0.04420772408621722</v>
      </c>
      <c r="G4172" s="53">
        <v>0.0416958743442835</v>
      </c>
      <c r="H4172" s="53">
        <v>0.03960982245331245</v>
      </c>
      <c r="I4172" s="53">
        <v>0.03697233710521481</v>
      </c>
      <c r="J4172" s="53">
        <v>0.031033251787271583</v>
      </c>
      <c r="K4172" s="53">
        <v>0.03636456306577754</v>
      </c>
      <c r="L4172" s="94">
        <v>0.0017385459373342787</v>
      </c>
      <c r="M4172" s="94">
        <v>9.630627164921949E-4</v>
      </c>
      <c r="N4172" s="94">
        <v>0.001322381446964912</v>
      </c>
      <c r="O4172" s="2" t="s">
        <v>9316</v>
      </c>
      <c r="P4172" s="2">
        <v>7.0</v>
      </c>
      <c r="Q4172" s="2" t="s">
        <v>9318</v>
      </c>
    </row>
    <row r="4173">
      <c r="A4173" s="54">
        <v>46274.0</v>
      </c>
      <c r="B4173" s="2" t="s">
        <v>1876</v>
      </c>
      <c r="C4173" s="2" t="s">
        <v>303</v>
      </c>
      <c r="D4173" s="2">
        <v>0.0</v>
      </c>
      <c r="E4173" s="53">
        <v>0.0</v>
      </c>
      <c r="F4173" s="53">
        <v>0.0</v>
      </c>
      <c r="G4173" s="53">
        <v>0.0</v>
      </c>
      <c r="H4173" s="53">
        <v>0.0</v>
      </c>
      <c r="I4173" s="53">
        <v>0.0</v>
      </c>
      <c r="J4173" s="53">
        <v>0.0</v>
      </c>
      <c r="K4173" s="53">
        <v>0.0</v>
      </c>
      <c r="L4173" s="94">
        <v>0.0</v>
      </c>
      <c r="M4173" s="94">
        <v>0.0</v>
      </c>
      <c r="N4173" s="94">
        <v>0.0</v>
      </c>
      <c r="O4173" s="2" t="s">
        <v>9316</v>
      </c>
      <c r="P4173" s="2">
        <v>8.0</v>
      </c>
      <c r="Q4173" s="2" t="s">
        <v>9318</v>
      </c>
    </row>
    <row r="4174">
      <c r="A4174" s="54">
        <v>46274.0</v>
      </c>
      <c r="B4174" s="2" t="s">
        <v>687</v>
      </c>
      <c r="C4174" s="2" t="s">
        <v>303</v>
      </c>
      <c r="D4174" s="2">
        <v>0.0</v>
      </c>
      <c r="E4174" s="53">
        <v>0.0</v>
      </c>
      <c r="F4174" s="53">
        <v>0.0</v>
      </c>
      <c r="G4174" s="53">
        <v>0.0</v>
      </c>
      <c r="H4174" s="53">
        <v>0.0</v>
      </c>
      <c r="I4174" s="53">
        <v>0.0</v>
      </c>
      <c r="J4174" s="53">
        <v>0.0036265210817180925</v>
      </c>
      <c r="K4174" s="53">
        <v>0.0018132605408590463</v>
      </c>
      <c r="L4174" s="94">
        <v>0.0</v>
      </c>
      <c r="M4174" s="94">
        <v>1.3151655156145764E-5</v>
      </c>
      <c r="N4174" s="94">
        <v>3.287913789036441E-6</v>
      </c>
      <c r="O4174" s="2" t="s">
        <v>9316</v>
      </c>
      <c r="P4174" s="2">
        <v>9.0</v>
      </c>
      <c r="Q4174" s="2" t="s">
        <v>9318</v>
      </c>
    </row>
    <row r="4175">
      <c r="A4175" s="54">
        <v>46274.0</v>
      </c>
      <c r="B4175" s="2" t="s">
        <v>301</v>
      </c>
      <c r="C4175" s="2" t="s">
        <v>303</v>
      </c>
      <c r="D4175" s="2">
        <v>0.0</v>
      </c>
      <c r="E4175" s="53">
        <v>0.003</v>
      </c>
      <c r="F4175" s="53">
        <v>0.023</v>
      </c>
      <c r="G4175" s="53">
        <v>0.038</v>
      </c>
      <c r="H4175" s="53">
        <v>0.048</v>
      </c>
      <c r="I4175" s="53">
        <v>0.057999999999999996</v>
      </c>
      <c r="J4175" s="53">
        <v>0.036000000000000004</v>
      </c>
      <c r="K4175" s="53">
        <v>0.037000000000000005</v>
      </c>
      <c r="L4175" s="94">
        <v>0.0015</v>
      </c>
      <c r="M4175" s="94">
        <v>0.0013</v>
      </c>
      <c r="N4175" s="94">
        <v>0.0014</v>
      </c>
      <c r="O4175" s="2" t="s">
        <v>9316</v>
      </c>
      <c r="P4175" s="2">
        <v>10.0</v>
      </c>
      <c r="Q4175" s="2" t="s">
        <v>9317</v>
      </c>
    </row>
    <row r="4176">
      <c r="A4176" s="54">
        <v>46274.0</v>
      </c>
      <c r="B4176" s="2" t="s">
        <v>450</v>
      </c>
      <c r="C4176" s="2" t="s">
        <v>303</v>
      </c>
      <c r="D4176" s="2">
        <v>0.0</v>
      </c>
      <c r="E4176" s="53">
        <v>0.0</v>
      </c>
      <c r="F4176" s="53">
        <v>0.0</v>
      </c>
      <c r="G4176" s="53">
        <v>0.0</v>
      </c>
      <c r="H4176" s="53">
        <v>0.0</v>
      </c>
      <c r="I4176" s="53">
        <v>0.0</v>
      </c>
      <c r="J4176" s="53">
        <v>0.001305628702374426</v>
      </c>
      <c r="K4176" s="53">
        <v>6.52814351187213E-4</v>
      </c>
      <c r="L4176" s="94">
        <v>0.0</v>
      </c>
      <c r="M4176" s="94">
        <v>1.7046663084639277E-6</v>
      </c>
      <c r="N4176" s="94">
        <v>4.261665771159819E-7</v>
      </c>
      <c r="O4176" s="2" t="s">
        <v>9316</v>
      </c>
      <c r="P4176" s="2">
        <v>11.0</v>
      </c>
      <c r="Q4176" s="2" t="s">
        <v>9318</v>
      </c>
    </row>
    <row r="4177">
      <c r="A4177" s="54">
        <v>46274.0</v>
      </c>
      <c r="B4177" s="2" t="s">
        <v>1189</v>
      </c>
      <c r="C4177" s="2" t="s">
        <v>303</v>
      </c>
      <c r="D4177" s="2">
        <v>0.0</v>
      </c>
      <c r="E4177" s="53">
        <v>0.03483798219287241</v>
      </c>
      <c r="F4177" s="53">
        <v>0.0381071289066561</v>
      </c>
      <c r="G4177" s="53">
        <v>0.03487962072641813</v>
      </c>
      <c r="H4177" s="53">
        <v>0.03266595611660916</v>
      </c>
      <c r="I4177" s="53">
        <v>0.03065228176195499</v>
      </c>
      <c r="J4177" s="53">
        <v>0.020610843770695417</v>
      </c>
      <c r="K4177" s="53">
        <v>0.027745232248556774</v>
      </c>
      <c r="L4177" s="94">
        <v>0.001216587942018777</v>
      </c>
      <c r="M4177" s="94">
        <v>4.248068809400141E-4</v>
      </c>
      <c r="N4177" s="94">
        <v>7.697979125263547E-4</v>
      </c>
      <c r="O4177" s="2" t="s">
        <v>9319</v>
      </c>
      <c r="P4177" s="2">
        <v>99.0</v>
      </c>
      <c r="Q4177" s="2" t="s">
        <v>9320</v>
      </c>
    </row>
    <row r="4178">
      <c r="A4178" s="54">
        <v>46275.0</v>
      </c>
      <c r="B4178" s="2" t="s">
        <v>194</v>
      </c>
      <c r="C4178" s="2" t="s">
        <v>148</v>
      </c>
      <c r="D4178" s="2">
        <v>0.0</v>
      </c>
      <c r="E4178" s="53">
        <v>0.398</v>
      </c>
      <c r="F4178" s="53">
        <v>0.316</v>
      </c>
      <c r="G4178" s="53">
        <v>0.267</v>
      </c>
      <c r="H4178" s="53">
        <v>0.239</v>
      </c>
      <c r="I4178" s="53">
        <v>0.208</v>
      </c>
      <c r="J4178" s="53">
        <v>0.165</v>
      </c>
      <c r="K4178" s="53">
        <v>0.216</v>
      </c>
      <c r="L4178" s="94">
        <v>0.0713</v>
      </c>
      <c r="M4178" s="94">
        <v>0.0272</v>
      </c>
      <c r="N4178" s="94">
        <v>0.0467</v>
      </c>
      <c r="O4178" s="2" t="s">
        <v>9316</v>
      </c>
      <c r="P4178" s="2">
        <v>1.0</v>
      </c>
      <c r="Q4178" s="2" t="s">
        <v>9317</v>
      </c>
    </row>
    <row r="4179">
      <c r="A4179" s="54">
        <v>46275.0</v>
      </c>
      <c r="B4179" s="2" t="s">
        <v>145</v>
      </c>
      <c r="C4179" s="2" t="s">
        <v>148</v>
      </c>
      <c r="D4179" s="2">
        <v>0.0</v>
      </c>
      <c r="E4179" s="53">
        <v>0.031</v>
      </c>
      <c r="F4179" s="53">
        <v>0.048</v>
      </c>
      <c r="G4179" s="53">
        <v>0.048</v>
      </c>
      <c r="H4179" s="53">
        <v>0.046</v>
      </c>
      <c r="I4179" s="53">
        <v>0.042</v>
      </c>
      <c r="J4179" s="53">
        <v>0.041</v>
      </c>
      <c r="K4179" s="53">
        <v>0.045</v>
      </c>
      <c r="L4179" s="94">
        <v>0.0023</v>
      </c>
      <c r="M4179" s="94">
        <v>0.0017</v>
      </c>
      <c r="N4179" s="94">
        <v>0.002</v>
      </c>
      <c r="O4179" s="2" t="s">
        <v>9316</v>
      </c>
      <c r="P4179" s="2">
        <v>2.0</v>
      </c>
      <c r="Q4179" s="2" t="s">
        <v>9317</v>
      </c>
    </row>
    <row r="4180">
      <c r="A4180" s="54">
        <v>46275.0</v>
      </c>
      <c r="B4180" s="2" t="s">
        <v>1801</v>
      </c>
      <c r="C4180" s="2" t="s">
        <v>148</v>
      </c>
      <c r="D4180" s="2">
        <v>0.0</v>
      </c>
      <c r="E4180" s="53">
        <v>0.0</v>
      </c>
      <c r="F4180" s="53">
        <v>0.0</v>
      </c>
      <c r="G4180" s="53">
        <v>0.0</v>
      </c>
      <c r="H4180" s="53">
        <v>0.0</v>
      </c>
      <c r="I4180" s="53">
        <v>0.0</v>
      </c>
      <c r="J4180" s="53">
        <v>0.0</v>
      </c>
      <c r="K4180" s="53">
        <v>0.0</v>
      </c>
      <c r="L4180" s="94">
        <v>0.0</v>
      </c>
      <c r="M4180" s="94">
        <v>0.0</v>
      </c>
      <c r="N4180" s="94">
        <v>0.0</v>
      </c>
      <c r="O4180" s="2" t="s">
        <v>9316</v>
      </c>
      <c r="P4180" s="2">
        <v>3.0</v>
      </c>
      <c r="Q4180" s="2" t="s">
        <v>9318</v>
      </c>
    </row>
    <row r="4181">
      <c r="A4181" s="54">
        <v>46275.0</v>
      </c>
      <c r="B4181" s="2" t="s">
        <v>932</v>
      </c>
      <c r="C4181" s="2" t="s">
        <v>148</v>
      </c>
      <c r="D4181" s="2">
        <v>0.0</v>
      </c>
      <c r="E4181" s="53">
        <v>0.16199062692991012</v>
      </c>
      <c r="F4181" s="53">
        <v>0.11191939083674932</v>
      </c>
      <c r="G4181" s="53">
        <v>0.08948251671819403</v>
      </c>
      <c r="H4181" s="53">
        <v>0.07767107402867243</v>
      </c>
      <c r="I4181" s="53">
        <v>0.06602192484186453</v>
      </c>
      <c r="J4181" s="53">
        <v>0.03320472073710607</v>
      </c>
      <c r="K4181" s="53">
        <v>0.061343618727650054</v>
      </c>
      <c r="L4181" s="94">
        <v>0.008007120798221874</v>
      </c>
      <c r="M4181" s="94">
        <v>0.001102553479229202</v>
      </c>
      <c r="N4181" s="94">
        <v>0.0037630395586032983</v>
      </c>
      <c r="O4181" s="2" t="s">
        <v>9316</v>
      </c>
      <c r="P4181" s="2">
        <v>4.0</v>
      </c>
      <c r="Q4181" s="2" t="s">
        <v>9318</v>
      </c>
    </row>
    <row r="4182">
      <c r="A4182" s="54">
        <v>46275.0</v>
      </c>
      <c r="B4182" s="2" t="s">
        <v>515</v>
      </c>
      <c r="C4182" s="2" t="s">
        <v>148</v>
      </c>
      <c r="D4182" s="2">
        <v>0.0</v>
      </c>
      <c r="E4182" s="53">
        <v>7.183250882631096E-4</v>
      </c>
      <c r="F4182" s="53">
        <v>0.005468815196214428</v>
      </c>
      <c r="G4182" s="53">
        <v>0.00943049469934965</v>
      </c>
      <c r="H4182" s="53">
        <v>0.011887383299433354</v>
      </c>
      <c r="I4182" s="53">
        <v>0.014495077577637143</v>
      </c>
      <c r="J4182" s="53">
        <v>0.013239515047011074</v>
      </c>
      <c r="K4182" s="53">
        <v>0.011335004873180362</v>
      </c>
      <c r="L4182" s="94">
        <v>8.893423027446185E-5</v>
      </c>
      <c r="M4182" s="94">
        <v>1.7528475868003264E-4</v>
      </c>
      <c r="N4182" s="94">
        <v>1.2848233547502257E-4</v>
      </c>
      <c r="O4182" s="2" t="s">
        <v>9316</v>
      </c>
      <c r="P4182" s="2">
        <v>5.0</v>
      </c>
      <c r="Q4182" s="2" t="s">
        <v>9318</v>
      </c>
    </row>
    <row r="4183">
      <c r="A4183" s="54">
        <v>46275.0</v>
      </c>
      <c r="B4183" s="2" t="s">
        <v>229</v>
      </c>
      <c r="C4183" s="2" t="s">
        <v>148</v>
      </c>
      <c r="D4183" s="2">
        <v>0.0</v>
      </c>
      <c r="E4183" s="53">
        <v>0.006829430473887627</v>
      </c>
      <c r="F4183" s="53">
        <v>0.023975553696665076</v>
      </c>
      <c r="G4183" s="53">
        <v>0.033749665359762114</v>
      </c>
      <c r="H4183" s="53">
        <v>0.0386291033438846</v>
      </c>
      <c r="I4183" s="53">
        <v>0.042693110925289206</v>
      </c>
      <c r="J4183" s="53">
        <v>0.0894560799126505</v>
      </c>
      <c r="K4183" s="53">
        <v>0.06160287263620631</v>
      </c>
      <c r="L4183" s="94">
        <v>0.0011390399118959267</v>
      </c>
      <c r="M4183" s="94">
        <v>0.008002390233338513</v>
      </c>
      <c r="N4183" s="94">
        <v>0.0037949139170326564</v>
      </c>
      <c r="O4183" s="2" t="s">
        <v>9316</v>
      </c>
      <c r="P4183" s="2">
        <v>6.0</v>
      </c>
      <c r="Q4183" s="2" t="s">
        <v>9317</v>
      </c>
    </row>
    <row r="4184">
      <c r="A4184" s="54">
        <v>46275.0</v>
      </c>
      <c r="B4184" s="2" t="s">
        <v>178</v>
      </c>
      <c r="C4184" s="2" t="s">
        <v>148</v>
      </c>
      <c r="D4184" s="2">
        <v>0.0</v>
      </c>
      <c r="E4184" s="53">
        <v>0.0018952931526567643</v>
      </c>
      <c r="F4184" s="53">
        <v>0.008793861878518845</v>
      </c>
      <c r="G4184" s="53">
        <v>0.012601353347619294</v>
      </c>
      <c r="H4184" s="53">
        <v>0.014291647038918083</v>
      </c>
      <c r="I4184" s="53">
        <v>0.015453273258420665</v>
      </c>
      <c r="J4184" s="53">
        <v>0.030788398451138125</v>
      </c>
      <c r="K4184" s="53">
        <v>0.02169487589937871</v>
      </c>
      <c r="L4184" s="94">
        <v>1.5879410619155598E-4</v>
      </c>
      <c r="M4184" s="94">
        <v>9.479254791860445E-4</v>
      </c>
      <c r="N4184" s="94">
        <v>4.706676402894432E-4</v>
      </c>
      <c r="O4184" s="2" t="s">
        <v>9316</v>
      </c>
      <c r="P4184" s="2">
        <v>7.0</v>
      </c>
      <c r="Q4184" s="2" t="s">
        <v>9318</v>
      </c>
    </row>
    <row r="4185">
      <c r="A4185" s="54">
        <v>46275.0</v>
      </c>
      <c r="B4185" s="2" t="s">
        <v>1876</v>
      </c>
      <c r="C4185" s="2" t="s">
        <v>148</v>
      </c>
      <c r="D4185" s="2">
        <v>0.0</v>
      </c>
      <c r="E4185" s="53">
        <v>0.0</v>
      </c>
      <c r="F4185" s="53">
        <v>0.0</v>
      </c>
      <c r="G4185" s="53">
        <v>0.0</v>
      </c>
      <c r="H4185" s="53">
        <v>0.0</v>
      </c>
      <c r="I4185" s="53">
        <v>0.0</v>
      </c>
      <c r="J4185" s="53">
        <v>0.0</v>
      </c>
      <c r="K4185" s="53">
        <v>0.0</v>
      </c>
      <c r="L4185" s="94">
        <v>0.0</v>
      </c>
      <c r="M4185" s="94">
        <v>0.0</v>
      </c>
      <c r="N4185" s="94">
        <v>0.0</v>
      </c>
      <c r="O4185" s="2" t="s">
        <v>9316</v>
      </c>
      <c r="P4185" s="2">
        <v>8.0</v>
      </c>
      <c r="Q4185" s="2" t="s">
        <v>9318</v>
      </c>
    </row>
    <row r="4186">
      <c r="A4186" s="54">
        <v>46275.0</v>
      </c>
      <c r="B4186" s="2" t="s">
        <v>687</v>
      </c>
      <c r="C4186" s="2" t="s">
        <v>148</v>
      </c>
      <c r="D4186" s="2">
        <v>0.0</v>
      </c>
      <c r="E4186" s="53">
        <v>0.00425563811989009</v>
      </c>
      <c r="F4186" s="53">
        <v>0.013311134618816164</v>
      </c>
      <c r="G4186" s="53">
        <v>0.017064059645787194</v>
      </c>
      <c r="H4186" s="53">
        <v>0.018545868680360164</v>
      </c>
      <c r="I4186" s="53">
        <v>0.019498198466325944</v>
      </c>
      <c r="J4186" s="53">
        <v>0.003598698217100584</v>
      </c>
      <c r="K4186" s="53">
        <v>0.01033137893144389</v>
      </c>
      <c r="L4186" s="94">
        <v>2.91182131594983E-4</v>
      </c>
      <c r="M4186" s="94">
        <v>1.2950628857762923E-5</v>
      </c>
      <c r="N4186" s="94">
        <v>1.0673739062508269E-4</v>
      </c>
      <c r="O4186" s="2" t="s">
        <v>9316</v>
      </c>
      <c r="P4186" s="2">
        <v>9.0</v>
      </c>
      <c r="Q4186" s="2" t="s">
        <v>9318</v>
      </c>
    </row>
    <row r="4187">
      <c r="A4187" s="54">
        <v>46275.0</v>
      </c>
      <c r="B4187" s="2" t="s">
        <v>301</v>
      </c>
      <c r="C4187" s="2" t="s">
        <v>148</v>
      </c>
      <c r="D4187" s="2">
        <v>0.0</v>
      </c>
      <c r="E4187" s="53">
        <v>0.195</v>
      </c>
      <c r="F4187" s="53">
        <v>0.136</v>
      </c>
      <c r="G4187" s="53">
        <v>0.114</v>
      </c>
      <c r="H4187" s="53">
        <v>0.10400000000000001</v>
      </c>
      <c r="I4187" s="53">
        <v>0.094</v>
      </c>
      <c r="J4187" s="53">
        <v>0.036000000000000004</v>
      </c>
      <c r="K4187" s="53">
        <v>0.075</v>
      </c>
      <c r="L4187" s="94">
        <v>0.0131</v>
      </c>
      <c r="M4187" s="94">
        <v>0.0013</v>
      </c>
      <c r="N4187" s="94">
        <v>0.0057</v>
      </c>
      <c r="O4187" s="2" t="s">
        <v>9316</v>
      </c>
      <c r="P4187" s="2">
        <v>10.0</v>
      </c>
      <c r="Q4187" s="2" t="s">
        <v>9317</v>
      </c>
    </row>
    <row r="4188">
      <c r="A4188" s="54">
        <v>46275.0</v>
      </c>
      <c r="B4188" s="2" t="s">
        <v>450</v>
      </c>
      <c r="C4188" s="2" t="s">
        <v>148</v>
      </c>
      <c r="D4188" s="2">
        <v>0.0</v>
      </c>
      <c r="E4188" s="53">
        <v>0.0</v>
      </c>
      <c r="F4188" s="53">
        <v>0.0</v>
      </c>
      <c r="G4188" s="53">
        <v>0.0</v>
      </c>
      <c r="H4188" s="53">
        <v>0.0</v>
      </c>
      <c r="I4188" s="53">
        <v>0.0</v>
      </c>
      <c r="J4188" s="53">
        <v>0.001295611848809166</v>
      </c>
      <c r="K4188" s="53">
        <v>6.47805924404583E-4</v>
      </c>
      <c r="L4188" s="94">
        <v>0.0</v>
      </c>
      <c r="M4188" s="94">
        <v>1.6786100627747054E-6</v>
      </c>
      <c r="N4188" s="94">
        <v>4.1965251569367636E-7</v>
      </c>
      <c r="O4188" s="2" t="s">
        <v>9316</v>
      </c>
      <c r="P4188" s="2">
        <v>11.0</v>
      </c>
      <c r="Q4188" s="2" t="s">
        <v>9318</v>
      </c>
    </row>
    <row r="4189">
      <c r="A4189" s="54">
        <v>46275.0</v>
      </c>
      <c r="B4189" s="2" t="s">
        <v>1189</v>
      </c>
      <c r="C4189" s="2" t="s">
        <v>148</v>
      </c>
      <c r="D4189" s="2">
        <v>0.0</v>
      </c>
      <c r="E4189" s="53">
        <v>0.04664982613389229</v>
      </c>
      <c r="F4189" s="53">
        <v>0.06164915426321292</v>
      </c>
      <c r="G4189" s="53">
        <v>0.05814512805977937</v>
      </c>
      <c r="H4189" s="53">
        <v>0.0535035145998081</v>
      </c>
      <c r="I4189" s="53">
        <v>0.0469401113994988</v>
      </c>
      <c r="J4189" s="53">
        <v>0.020448223562785077</v>
      </c>
      <c r="K4189" s="53">
        <v>0.039296675811282225</v>
      </c>
      <c r="L4189" s="94">
        <v>0.0033808559170881427</v>
      </c>
      <c r="M4189" s="94">
        <v>4.181298468736388E-4</v>
      </c>
      <c r="N4189" s="94">
        <v>0.0015442287298170136</v>
      </c>
      <c r="O4189" s="2" t="s">
        <v>9319</v>
      </c>
      <c r="P4189" s="2">
        <v>99.0</v>
      </c>
      <c r="Q4189" s="2" t="s">
        <v>9320</v>
      </c>
    </row>
    <row r="4190">
      <c r="A4190" s="54">
        <v>46276.0</v>
      </c>
      <c r="B4190" s="2" t="s">
        <v>194</v>
      </c>
      <c r="C4190" s="2" t="s">
        <v>196</v>
      </c>
      <c r="D4190" s="2">
        <v>0.0</v>
      </c>
      <c r="E4190" s="53">
        <v>0.057</v>
      </c>
      <c r="F4190" s="53">
        <v>0.058</v>
      </c>
      <c r="G4190" s="53">
        <v>0.061</v>
      </c>
      <c r="H4190" s="53">
        <v>0.065</v>
      </c>
      <c r="I4190" s="53">
        <v>0.071</v>
      </c>
      <c r="J4190" s="53">
        <v>0.164</v>
      </c>
      <c r="K4190" s="53">
        <v>0.113</v>
      </c>
      <c r="L4190" s="94">
        <v>0.0037</v>
      </c>
      <c r="M4190" s="94">
        <v>0.0269</v>
      </c>
      <c r="N4190" s="94">
        <v>0.0128</v>
      </c>
      <c r="O4190" s="2" t="s">
        <v>9316</v>
      </c>
      <c r="P4190" s="2">
        <v>1.0</v>
      </c>
      <c r="Q4190" s="2" t="s">
        <v>9317</v>
      </c>
    </row>
    <row r="4191">
      <c r="A4191" s="54">
        <v>46276.0</v>
      </c>
      <c r="B4191" s="2" t="s">
        <v>145</v>
      </c>
      <c r="C4191" s="2" t="s">
        <v>196</v>
      </c>
      <c r="D4191" s="2">
        <v>0.0</v>
      </c>
      <c r="E4191" s="53">
        <v>0.0</v>
      </c>
      <c r="F4191" s="53">
        <v>0.001</v>
      </c>
      <c r="G4191" s="53">
        <v>0.005</v>
      </c>
      <c r="H4191" s="53">
        <v>0.008</v>
      </c>
      <c r="I4191" s="53">
        <v>0.013</v>
      </c>
      <c r="J4191" s="53">
        <v>0.041</v>
      </c>
      <c r="K4191" s="53">
        <v>0.023</v>
      </c>
      <c r="L4191" s="94">
        <v>0.0</v>
      </c>
      <c r="M4191" s="94">
        <v>0.0017</v>
      </c>
      <c r="N4191" s="94">
        <v>5.0E-4</v>
      </c>
      <c r="O4191" s="2" t="s">
        <v>9316</v>
      </c>
      <c r="P4191" s="2">
        <v>2.0</v>
      </c>
      <c r="Q4191" s="2" t="s">
        <v>9317</v>
      </c>
    </row>
    <row r="4192">
      <c r="A4192" s="54">
        <v>46276.0</v>
      </c>
      <c r="B4192" s="2" t="s">
        <v>1801</v>
      </c>
      <c r="C4192" s="2" t="s">
        <v>196</v>
      </c>
      <c r="D4192" s="2">
        <v>0.0</v>
      </c>
      <c r="E4192" s="53">
        <v>0.0</v>
      </c>
      <c r="F4192" s="53">
        <v>0.0</v>
      </c>
      <c r="G4192" s="53">
        <v>0.0</v>
      </c>
      <c r="H4192" s="53">
        <v>0.0</v>
      </c>
      <c r="I4192" s="53">
        <v>0.0</v>
      </c>
      <c r="J4192" s="53">
        <v>0.0</v>
      </c>
      <c r="K4192" s="53">
        <v>0.0</v>
      </c>
      <c r="L4192" s="94">
        <v>0.0</v>
      </c>
      <c r="M4192" s="94">
        <v>0.0</v>
      </c>
      <c r="N4192" s="94">
        <v>0.0</v>
      </c>
      <c r="O4192" s="2" t="s">
        <v>9316</v>
      </c>
      <c r="P4192" s="2">
        <v>3.0</v>
      </c>
      <c r="Q4192" s="2" t="s">
        <v>9318</v>
      </c>
    </row>
    <row r="4193">
      <c r="A4193" s="54">
        <v>46276.0</v>
      </c>
      <c r="B4193" s="2" t="s">
        <v>932</v>
      </c>
      <c r="C4193" s="2" t="s">
        <v>196</v>
      </c>
      <c r="D4193" s="2">
        <v>0.0</v>
      </c>
      <c r="E4193" s="53">
        <v>7.46224918360586E-5</v>
      </c>
      <c r="F4193" s="53">
        <v>0.0017449231996029832</v>
      </c>
      <c r="G4193" s="53">
        <v>0.00428694890602606</v>
      </c>
      <c r="H4193" s="53">
        <v>0.006366205013543149</v>
      </c>
      <c r="I4193" s="53">
        <v>0.00901334600622637</v>
      </c>
      <c r="J4193" s="53">
        <v>0.032942791537176094</v>
      </c>
      <c r="K4193" s="53">
        <v>0.018614870221601076</v>
      </c>
      <c r="L4193" s="94">
        <v>1.8377930922878033E-5</v>
      </c>
      <c r="M4193" s="94">
        <v>0.0010852275142618408</v>
      </c>
      <c r="N4193" s="94">
        <v>3.4651339336705053E-4</v>
      </c>
      <c r="O4193" s="2" t="s">
        <v>9316</v>
      </c>
      <c r="P4193" s="2">
        <v>4.0</v>
      </c>
      <c r="Q4193" s="2" t="s">
        <v>9318</v>
      </c>
    </row>
    <row r="4194">
      <c r="A4194" s="54">
        <v>46276.0</v>
      </c>
      <c r="B4194" s="2" t="s">
        <v>515</v>
      </c>
      <c r="C4194" s="2" t="s">
        <v>196</v>
      </c>
      <c r="D4194" s="2">
        <v>0.0</v>
      </c>
      <c r="E4194" s="53">
        <v>0.0</v>
      </c>
      <c r="F4194" s="53">
        <v>0.0</v>
      </c>
      <c r="G4194" s="53">
        <v>0.0</v>
      </c>
      <c r="H4194" s="53">
        <v>0.0</v>
      </c>
      <c r="I4194" s="53">
        <v>0.0</v>
      </c>
      <c r="J4194" s="53">
        <v>0.013137940776117836</v>
      </c>
      <c r="K4194" s="53">
        <v>0.006568970388058918</v>
      </c>
      <c r="L4194" s="94">
        <v>0.0</v>
      </c>
      <c r="M4194" s="94">
        <v>1.7260548783677973E-4</v>
      </c>
      <c r="N4194" s="94">
        <v>4.315137195919493E-5</v>
      </c>
      <c r="O4194" s="2" t="s">
        <v>9316</v>
      </c>
      <c r="P4194" s="2">
        <v>5.0</v>
      </c>
      <c r="Q4194" s="2" t="s">
        <v>9318</v>
      </c>
    </row>
    <row r="4195">
      <c r="A4195" s="54">
        <v>46276.0</v>
      </c>
      <c r="B4195" s="2" t="s">
        <v>229</v>
      </c>
      <c r="C4195" s="2" t="s">
        <v>196</v>
      </c>
      <c r="D4195" s="2">
        <v>0.0</v>
      </c>
      <c r="E4195" s="53">
        <v>0.011924443615933984</v>
      </c>
      <c r="F4195" s="53">
        <v>0.02893445731401248</v>
      </c>
      <c r="G4195" s="53">
        <v>0.0371156783318464</v>
      </c>
      <c r="H4195" s="53">
        <v>0.04099590995089397</v>
      </c>
      <c r="I4195" s="53">
        <v>0.044077117133680135</v>
      </c>
      <c r="J4195" s="53">
        <v>0.08875042243623606</v>
      </c>
      <c r="K4195" s="53">
        <v>0.06293305038404123</v>
      </c>
      <c r="L4195" s="94">
        <v>0.001377573578033092</v>
      </c>
      <c r="M4195" s="94">
        <v>0.007876637482610353</v>
      </c>
      <c r="N4195" s="94">
        <v>0.003960568830640272</v>
      </c>
      <c r="O4195" s="2" t="s">
        <v>9316</v>
      </c>
      <c r="P4195" s="2">
        <v>6.0</v>
      </c>
      <c r="Q4195" s="2" t="s">
        <v>9317</v>
      </c>
    </row>
    <row r="4196">
      <c r="A4196" s="54">
        <v>46276.0</v>
      </c>
      <c r="B4196" s="2" t="s">
        <v>178</v>
      </c>
      <c r="C4196" s="2" t="s">
        <v>196</v>
      </c>
      <c r="D4196" s="2">
        <v>0.0</v>
      </c>
      <c r="E4196" s="53">
        <v>0.002742898542965775</v>
      </c>
      <c r="F4196" s="53">
        <v>0.017708335701698417</v>
      </c>
      <c r="G4196" s="53">
        <v>0.028766884137291466</v>
      </c>
      <c r="H4196" s="53">
        <v>0.034835902584278794</v>
      </c>
      <c r="I4196" s="53">
        <v>0.040293918567641265</v>
      </c>
      <c r="J4196" s="53">
        <v>0.030545529955502203</v>
      </c>
      <c r="K4196" s="53">
        <v>0.029656207046396835</v>
      </c>
      <c r="L4196" s="94">
        <v>8.275336229683514E-4</v>
      </c>
      <c r="M4196" s="94">
        <v>9.330294002624825E-4</v>
      </c>
      <c r="N4196" s="94">
        <v>8.794906163787573E-4</v>
      </c>
      <c r="O4196" s="2" t="s">
        <v>9316</v>
      </c>
      <c r="P4196" s="2">
        <v>7.0</v>
      </c>
      <c r="Q4196" s="2" t="s">
        <v>9318</v>
      </c>
    </row>
    <row r="4197">
      <c r="A4197" s="54">
        <v>46276.0</v>
      </c>
      <c r="B4197" s="2" t="s">
        <v>1876</v>
      </c>
      <c r="C4197" s="2" t="s">
        <v>196</v>
      </c>
      <c r="D4197" s="2">
        <v>0.0</v>
      </c>
      <c r="E4197" s="53">
        <v>0.0</v>
      </c>
      <c r="F4197" s="53">
        <v>0.0</v>
      </c>
      <c r="G4197" s="53">
        <v>0.0</v>
      </c>
      <c r="H4197" s="53">
        <v>0.0</v>
      </c>
      <c r="I4197" s="53">
        <v>0.0</v>
      </c>
      <c r="J4197" s="53">
        <v>0.0</v>
      </c>
      <c r="K4197" s="53">
        <v>0.0</v>
      </c>
      <c r="L4197" s="94">
        <v>0.0</v>
      </c>
      <c r="M4197" s="94">
        <v>0.0</v>
      </c>
      <c r="N4197" s="94">
        <v>0.0</v>
      </c>
      <c r="O4197" s="2" t="s">
        <v>9316</v>
      </c>
      <c r="P4197" s="2">
        <v>8.0</v>
      </c>
      <c r="Q4197" s="2" t="s">
        <v>9318</v>
      </c>
    </row>
    <row r="4198">
      <c r="A4198" s="54">
        <v>46276.0</v>
      </c>
      <c r="B4198" s="2" t="s">
        <v>687</v>
      </c>
      <c r="C4198" s="2" t="s">
        <v>196</v>
      </c>
      <c r="D4198" s="2">
        <v>0.0</v>
      </c>
      <c r="E4198" s="53">
        <v>0.0</v>
      </c>
      <c r="F4198" s="53">
        <v>0.0</v>
      </c>
      <c r="G4198" s="53">
        <v>0.0</v>
      </c>
      <c r="H4198" s="53">
        <v>0.0</v>
      </c>
      <c r="I4198" s="53">
        <v>0.0</v>
      </c>
      <c r="J4198" s="53">
        <v>0.003571088810995539</v>
      </c>
      <c r="K4198" s="53">
        <v>0.0017855444054977695</v>
      </c>
      <c r="L4198" s="94">
        <v>0.0</v>
      </c>
      <c r="M4198" s="94">
        <v>1.2752675296017533E-5</v>
      </c>
      <c r="N4198" s="94">
        <v>3.188168824004383E-6</v>
      </c>
      <c r="O4198" s="2" t="s">
        <v>9316</v>
      </c>
      <c r="P4198" s="2">
        <v>9.0</v>
      </c>
      <c r="Q4198" s="2" t="s">
        <v>9318</v>
      </c>
    </row>
    <row r="4199">
      <c r="A4199" s="54">
        <v>46276.0</v>
      </c>
      <c r="B4199" s="2" t="s">
        <v>301</v>
      </c>
      <c r="C4199" s="2" t="s">
        <v>196</v>
      </c>
      <c r="D4199" s="2">
        <v>0.0</v>
      </c>
      <c r="E4199" s="53">
        <v>0.0</v>
      </c>
      <c r="F4199" s="53">
        <v>0.0</v>
      </c>
      <c r="G4199" s="53">
        <v>0.0</v>
      </c>
      <c r="H4199" s="53">
        <v>0.0</v>
      </c>
      <c r="I4199" s="53">
        <v>0.0</v>
      </c>
      <c r="J4199" s="53">
        <v>0.036000000000000004</v>
      </c>
      <c r="K4199" s="53">
        <v>0.018000000000000002</v>
      </c>
      <c r="L4199" s="94">
        <v>0.0</v>
      </c>
      <c r="M4199" s="94">
        <v>0.0013</v>
      </c>
      <c r="N4199" s="94">
        <v>3.0E-4</v>
      </c>
      <c r="O4199" s="2" t="s">
        <v>9316</v>
      </c>
      <c r="P4199" s="2">
        <v>10.0</v>
      </c>
      <c r="Q4199" s="2" t="s">
        <v>9317</v>
      </c>
    </row>
    <row r="4200">
      <c r="A4200" s="54">
        <v>46276.0</v>
      </c>
      <c r="B4200" s="2" t="s">
        <v>450</v>
      </c>
      <c r="C4200" s="2" t="s">
        <v>196</v>
      </c>
      <c r="D4200" s="2">
        <v>0.0</v>
      </c>
      <c r="E4200" s="53">
        <v>6.349156762590877E-5</v>
      </c>
      <c r="F4200" s="53">
        <v>0.0016258884854932999</v>
      </c>
      <c r="G4200" s="53">
        <v>0.004200807819539933</v>
      </c>
      <c r="H4200" s="53">
        <v>0.006481641704593958</v>
      </c>
      <c r="I4200" s="53">
        <v>0.00967430361995825</v>
      </c>
      <c r="J4200" s="53">
        <v>0.001285671845082735</v>
      </c>
      <c r="K4200" s="53">
        <v>0.002743239832311334</v>
      </c>
      <c r="L4200" s="94">
        <v>1.7646786336707848E-5</v>
      </c>
      <c r="M4200" s="94">
        <v>1.6529520932384443E-6</v>
      </c>
      <c r="N4200" s="94">
        <v>7.525364777579517E-6</v>
      </c>
      <c r="O4200" s="2" t="s">
        <v>9316</v>
      </c>
      <c r="P4200" s="2">
        <v>11.0</v>
      </c>
      <c r="Q4200" s="2" t="s">
        <v>9318</v>
      </c>
    </row>
    <row r="4201">
      <c r="A4201" s="54">
        <v>46276.0</v>
      </c>
      <c r="B4201" s="2" t="s">
        <v>1189</v>
      </c>
      <c r="C4201" s="2" t="s">
        <v>196</v>
      </c>
      <c r="D4201" s="2">
        <v>0.0</v>
      </c>
      <c r="E4201" s="53">
        <v>0.0</v>
      </c>
      <c r="F4201" s="53">
        <v>0.0</v>
      </c>
      <c r="G4201" s="53">
        <v>0.0</v>
      </c>
      <c r="H4201" s="53">
        <v>0.0</v>
      </c>
      <c r="I4201" s="53">
        <v>0.0</v>
      </c>
      <c r="J4201" s="53">
        <v>0.020286921593700775</v>
      </c>
      <c r="K4201" s="53">
        <v>0.010143460796850388</v>
      </c>
      <c r="L4201" s="94">
        <v>0.0</v>
      </c>
      <c r="M4201" s="94">
        <v>4.115591877489628E-4</v>
      </c>
      <c r="N4201" s="94">
        <v>1.028897969372407E-4</v>
      </c>
      <c r="O4201" s="2" t="s">
        <v>9319</v>
      </c>
      <c r="P4201" s="2">
        <v>99.0</v>
      </c>
      <c r="Q4201" s="2" t="s">
        <v>9320</v>
      </c>
    </row>
    <row r="4202">
      <c r="A4202" s="54">
        <v>46277.0</v>
      </c>
      <c r="B4202" s="2" t="s">
        <v>194</v>
      </c>
      <c r="C4202" s="2" t="s">
        <v>288</v>
      </c>
      <c r="D4202" s="2">
        <v>0.0</v>
      </c>
      <c r="E4202" s="53">
        <v>0.319</v>
      </c>
      <c r="F4202" s="53">
        <v>0.285</v>
      </c>
      <c r="G4202" s="53">
        <v>0.267</v>
      </c>
      <c r="H4202" s="53">
        <v>0.256</v>
      </c>
      <c r="I4202" s="53">
        <v>0.243</v>
      </c>
      <c r="J4202" s="53">
        <v>0.163</v>
      </c>
      <c r="K4202" s="53">
        <v>0.215</v>
      </c>
      <c r="L4202" s="94">
        <v>0.0713</v>
      </c>
      <c r="M4202" s="94">
        <v>0.0266</v>
      </c>
      <c r="N4202" s="94">
        <v>0.0462</v>
      </c>
      <c r="O4202" s="2" t="s">
        <v>9316</v>
      </c>
      <c r="P4202" s="2">
        <v>1.0</v>
      </c>
      <c r="Q4202" s="2" t="s">
        <v>9317</v>
      </c>
    </row>
    <row r="4203">
      <c r="A4203" s="54">
        <v>46277.0</v>
      </c>
      <c r="B4203" s="2" t="s">
        <v>145</v>
      </c>
      <c r="C4203" s="2" t="s">
        <v>288</v>
      </c>
      <c r="D4203" s="2">
        <v>0.0</v>
      </c>
      <c r="E4203" s="53">
        <v>0.191</v>
      </c>
      <c r="F4203" s="53">
        <v>0.138</v>
      </c>
      <c r="G4203" s="53">
        <v>0.121</v>
      </c>
      <c r="H4203" s="53">
        <v>0.113</v>
      </c>
      <c r="I4203" s="53">
        <v>0.108</v>
      </c>
      <c r="J4203" s="53">
        <v>0.041</v>
      </c>
      <c r="K4203" s="53">
        <v>0.081</v>
      </c>
      <c r="L4203" s="94">
        <v>0.0146</v>
      </c>
      <c r="M4203" s="94">
        <v>0.0017</v>
      </c>
      <c r="N4203" s="94">
        <v>0.0066</v>
      </c>
      <c r="O4203" s="2" t="s">
        <v>9316</v>
      </c>
      <c r="P4203" s="2">
        <v>2.0</v>
      </c>
      <c r="Q4203" s="2" t="s">
        <v>9317</v>
      </c>
    </row>
    <row r="4204">
      <c r="A4204" s="54">
        <v>46277.0</v>
      </c>
      <c r="B4204" s="2" t="s">
        <v>1801</v>
      </c>
      <c r="C4204" s="2" t="s">
        <v>288</v>
      </c>
      <c r="D4204" s="2">
        <v>0.0</v>
      </c>
      <c r="E4204" s="53">
        <v>0.0</v>
      </c>
      <c r="F4204" s="53">
        <v>0.0</v>
      </c>
      <c r="G4204" s="53">
        <v>0.0</v>
      </c>
      <c r="H4204" s="53">
        <v>0.0</v>
      </c>
      <c r="I4204" s="53">
        <v>0.0</v>
      </c>
      <c r="J4204" s="53">
        <v>0.0</v>
      </c>
      <c r="K4204" s="53">
        <v>0.0</v>
      </c>
      <c r="L4204" s="94">
        <v>0.0</v>
      </c>
      <c r="M4204" s="94">
        <v>0.0</v>
      </c>
      <c r="N4204" s="94">
        <v>0.0</v>
      </c>
      <c r="O4204" s="2" t="s">
        <v>9316</v>
      </c>
      <c r="P4204" s="2">
        <v>3.0</v>
      </c>
      <c r="Q4204" s="2" t="s">
        <v>9318</v>
      </c>
    </row>
    <row r="4205">
      <c r="A4205" s="54">
        <v>46277.0</v>
      </c>
      <c r="B4205" s="2" t="s">
        <v>932</v>
      </c>
      <c r="C4205" s="2" t="s">
        <v>288</v>
      </c>
      <c r="D4205" s="2">
        <v>1.0</v>
      </c>
      <c r="E4205" s="53">
        <v>2.8276636777550236E-5</v>
      </c>
      <c r="F4205" s="53">
        <v>0.0010741262244535743</v>
      </c>
      <c r="G4205" s="53">
        <v>0.003102184637085099</v>
      </c>
      <c r="H4205" s="53">
        <v>0.0049948232175765234</v>
      </c>
      <c r="I4205" s="53">
        <v>0.007667357457784321</v>
      </c>
      <c r="J4205" s="53">
        <v>0.03268298470191727</v>
      </c>
      <c r="K4205" s="53">
        <v>0.017892584669501187</v>
      </c>
      <c r="L4205" s="94">
        <v>0.9938052542753524</v>
      </c>
      <c r="M4205" s="94">
        <v>0.9357022080851913</v>
      </c>
      <c r="N4205" s="94">
        <v>0.9645349752471529</v>
      </c>
      <c r="O4205" s="2" t="s">
        <v>9316</v>
      </c>
      <c r="P4205" s="2">
        <v>4.0</v>
      </c>
      <c r="Q4205" s="2" t="s">
        <v>9318</v>
      </c>
    </row>
    <row r="4206">
      <c r="A4206" s="54">
        <v>46277.0</v>
      </c>
      <c r="B4206" s="2" t="s">
        <v>515</v>
      </c>
      <c r="C4206" s="2" t="s">
        <v>288</v>
      </c>
      <c r="D4206" s="2">
        <v>0.0</v>
      </c>
      <c r="E4206" s="53">
        <v>1.2124878053341884E-4</v>
      </c>
      <c r="F4206" s="53">
        <v>0.002246836239494492</v>
      </c>
      <c r="G4206" s="53">
        <v>0.005211786182218256</v>
      </c>
      <c r="H4206" s="53">
        <v>0.0076194803351159485</v>
      </c>
      <c r="I4206" s="53">
        <v>0.010775727529114112</v>
      </c>
      <c r="J4206" s="53">
        <v>0.013037145788489194</v>
      </c>
      <c r="K4206" s="53">
        <v>0.009124465985353724</v>
      </c>
      <c r="L4206" s="94">
        <v>2.716271520916114E-5</v>
      </c>
      <c r="M4206" s="94">
        <v>1.6996717031032152E-4</v>
      </c>
      <c r="N4206" s="94">
        <v>8.325587951787711E-5</v>
      </c>
      <c r="O4206" s="2" t="s">
        <v>9316</v>
      </c>
      <c r="P4206" s="2">
        <v>5.0</v>
      </c>
      <c r="Q4206" s="2" t="s">
        <v>9318</v>
      </c>
    </row>
    <row r="4207">
      <c r="A4207" s="54">
        <v>46277.0</v>
      </c>
      <c r="B4207" s="2" t="s">
        <v>229</v>
      </c>
      <c r="C4207" s="2" t="s">
        <v>288</v>
      </c>
      <c r="D4207" s="2">
        <v>0.0</v>
      </c>
      <c r="E4207" s="53">
        <v>0.055169016432782186</v>
      </c>
      <c r="F4207" s="53">
        <v>0.0769358050113522</v>
      </c>
      <c r="G4207" s="53">
        <v>0.08490116372479127</v>
      </c>
      <c r="H4207" s="53">
        <v>0.08855025206652326</v>
      </c>
      <c r="I4207" s="53">
        <v>0.09129620732662538</v>
      </c>
      <c r="J4207" s="53">
        <v>0.08805048277401828</v>
      </c>
      <c r="K4207" s="53">
        <v>0.08647582324940478</v>
      </c>
      <c r="L4207" s="94">
        <v>0.007208207601823813</v>
      </c>
      <c r="M4207" s="94">
        <v>0.00775288751673769</v>
      </c>
      <c r="N4207" s="94">
        <v>0.007478068006662297</v>
      </c>
      <c r="O4207" s="2" t="s">
        <v>9316</v>
      </c>
      <c r="P4207" s="2">
        <v>6.0</v>
      </c>
      <c r="Q4207" s="2" t="s">
        <v>9317</v>
      </c>
    </row>
    <row r="4208">
      <c r="A4208" s="54">
        <v>46277.0</v>
      </c>
      <c r="B4208" s="2" t="s">
        <v>178</v>
      </c>
      <c r="C4208" s="2" t="s">
        <v>288</v>
      </c>
      <c r="D4208" s="2">
        <v>0.0</v>
      </c>
      <c r="E4208" s="53">
        <v>0.007768778488580549</v>
      </c>
      <c r="F4208" s="53">
        <v>0.023379582261464874</v>
      </c>
      <c r="G4208" s="53">
        <v>0.031389629059272436</v>
      </c>
      <c r="H4208" s="53">
        <v>0.03550604201431491</v>
      </c>
      <c r="I4208" s="53">
        <v>0.03937763750955688</v>
      </c>
      <c r="J4208" s="53">
        <v>0.030304629379117022</v>
      </c>
      <c r="K4208" s="53">
        <v>0.03084712921919473</v>
      </c>
      <c r="L4208" s="94">
        <v>9.853088124787206E-4</v>
      </c>
      <c r="M4208" s="94">
        <v>9.183705618056425E-4</v>
      </c>
      <c r="N4208" s="94">
        <v>9.515453810656973E-4</v>
      </c>
      <c r="O4208" s="2" t="s">
        <v>9316</v>
      </c>
      <c r="P4208" s="2">
        <v>7.0</v>
      </c>
      <c r="Q4208" s="2" t="s">
        <v>9318</v>
      </c>
    </row>
    <row r="4209">
      <c r="A4209" s="54">
        <v>46277.0</v>
      </c>
      <c r="B4209" s="2" t="s">
        <v>1876</v>
      </c>
      <c r="C4209" s="2" t="s">
        <v>288</v>
      </c>
      <c r="D4209" s="2">
        <v>0.0</v>
      </c>
      <c r="E4209" s="53">
        <v>0.0</v>
      </c>
      <c r="F4209" s="53">
        <v>0.0</v>
      </c>
      <c r="G4209" s="53">
        <v>0.0</v>
      </c>
      <c r="H4209" s="53">
        <v>0.0</v>
      </c>
      <c r="I4209" s="53">
        <v>0.0</v>
      </c>
      <c r="J4209" s="53">
        <v>0.0</v>
      </c>
      <c r="K4209" s="53">
        <v>0.0</v>
      </c>
      <c r="L4209" s="94">
        <v>0.0</v>
      </c>
      <c r="M4209" s="94">
        <v>0.0</v>
      </c>
      <c r="N4209" s="94">
        <v>0.0</v>
      </c>
      <c r="O4209" s="2" t="s">
        <v>9316</v>
      </c>
      <c r="P4209" s="2">
        <v>8.0</v>
      </c>
      <c r="Q4209" s="2" t="s">
        <v>9318</v>
      </c>
    </row>
    <row r="4210">
      <c r="A4210" s="54">
        <v>46277.0</v>
      </c>
      <c r="B4210" s="2" t="s">
        <v>687</v>
      </c>
      <c r="C4210" s="2" t="s">
        <v>288</v>
      </c>
      <c r="D4210" s="2">
        <v>0.0</v>
      </c>
      <c r="E4210" s="53">
        <v>0.0</v>
      </c>
      <c r="F4210" s="53">
        <v>0.0</v>
      </c>
      <c r="G4210" s="53">
        <v>0.0</v>
      </c>
      <c r="H4210" s="53">
        <v>0.0</v>
      </c>
      <c r="I4210" s="53">
        <v>0.0</v>
      </c>
      <c r="J4210" s="53">
        <v>0.00354369122573778</v>
      </c>
      <c r="K4210" s="53">
        <v>0.00177184561286889</v>
      </c>
      <c r="L4210" s="94">
        <v>0.0</v>
      </c>
      <c r="M4210" s="94">
        <v>1.2557747503370929E-5</v>
      </c>
      <c r="N4210" s="94">
        <v>3.139436875842732E-6</v>
      </c>
      <c r="O4210" s="2" t="s">
        <v>9316</v>
      </c>
      <c r="P4210" s="2">
        <v>9.0</v>
      </c>
      <c r="Q4210" s="2" t="s">
        <v>9318</v>
      </c>
    </row>
    <row r="4211">
      <c r="A4211" s="54">
        <v>46277.0</v>
      </c>
      <c r="B4211" s="2" t="s">
        <v>301</v>
      </c>
      <c r="C4211" s="2" t="s">
        <v>288</v>
      </c>
      <c r="D4211" s="2">
        <v>1.0</v>
      </c>
      <c r="E4211" s="53">
        <v>0.0</v>
      </c>
      <c r="F4211" s="53">
        <v>0.0</v>
      </c>
      <c r="G4211" s="53">
        <v>0.0</v>
      </c>
      <c r="H4211" s="53">
        <v>0.0</v>
      </c>
      <c r="I4211" s="53">
        <v>0.0</v>
      </c>
      <c r="J4211" s="53">
        <v>0.035</v>
      </c>
      <c r="K4211" s="53">
        <v>0.018000000000000002</v>
      </c>
      <c r="L4211" s="94">
        <v>1.0</v>
      </c>
      <c r="M4211" s="94">
        <v>0.9305</v>
      </c>
      <c r="N4211" s="94">
        <v>0.9649</v>
      </c>
      <c r="O4211" s="2" t="s">
        <v>9316</v>
      </c>
      <c r="P4211" s="2">
        <v>10.0</v>
      </c>
      <c r="Q4211" s="2" t="s">
        <v>9317</v>
      </c>
    </row>
    <row r="4212">
      <c r="A4212" s="54">
        <v>46277.0</v>
      </c>
      <c r="B4212" s="2" t="s">
        <v>450</v>
      </c>
      <c r="C4212" s="2" t="s">
        <v>288</v>
      </c>
      <c r="D4212" s="2">
        <v>0.0</v>
      </c>
      <c r="E4212" s="53">
        <v>0.0</v>
      </c>
      <c r="F4212" s="53">
        <v>0.0</v>
      </c>
      <c r="G4212" s="53">
        <v>0.0</v>
      </c>
      <c r="H4212" s="53">
        <v>0.0</v>
      </c>
      <c r="I4212" s="53">
        <v>0.0</v>
      </c>
      <c r="J4212" s="53">
        <v>0.0012758081015990395</v>
      </c>
      <c r="K4212" s="53">
        <v>6.379040507995198E-4</v>
      </c>
      <c r="L4212" s="94">
        <v>0.0</v>
      </c>
      <c r="M4212" s="94">
        <v>1.627686312105745E-6</v>
      </c>
      <c r="N4212" s="94">
        <v>4.0692157802643627E-7</v>
      </c>
      <c r="O4212" s="2" t="s">
        <v>9316</v>
      </c>
      <c r="P4212" s="2">
        <v>11.0</v>
      </c>
      <c r="Q4212" s="2" t="s">
        <v>9318</v>
      </c>
    </row>
    <row r="4213">
      <c r="A4213" s="54">
        <v>46277.0</v>
      </c>
      <c r="B4213" s="2" t="s">
        <v>1189</v>
      </c>
      <c r="C4213" s="2" t="s">
        <v>288</v>
      </c>
      <c r="D4213" s="2">
        <v>0.0</v>
      </c>
      <c r="E4213" s="53">
        <v>0.025217746726314074</v>
      </c>
      <c r="F4213" s="53">
        <v>0.03273144879391339</v>
      </c>
      <c r="G4213" s="53">
        <v>0.03210089447675823</v>
      </c>
      <c r="H4213" s="53">
        <v>0.03121137723064022</v>
      </c>
      <c r="I4213" s="53">
        <v>0.0303087319161067</v>
      </c>
      <c r="J4213" s="53">
        <v>0.020126926625136703</v>
      </c>
      <c r="K4213" s="53">
        <v>0.026113910550947465</v>
      </c>
      <c r="L4213" s="94">
        <v>0.001030467426207967</v>
      </c>
      <c r="M4213" s="94">
        <v>4.050931753736367E-4</v>
      </c>
      <c r="N4213" s="94">
        <v>6.819363242628854E-4</v>
      </c>
      <c r="O4213" s="2" t="s">
        <v>9319</v>
      </c>
      <c r="P4213" s="2">
        <v>99.0</v>
      </c>
      <c r="Q4213" s="2" t="s">
        <v>9320</v>
      </c>
    </row>
    <row r="4214">
      <c r="A4214" s="54">
        <v>46278.0</v>
      </c>
      <c r="B4214" s="2" t="s">
        <v>194</v>
      </c>
      <c r="C4214" s="2" t="s">
        <v>256</v>
      </c>
      <c r="D4214" s="2">
        <v>0.0</v>
      </c>
      <c r="E4214" s="53">
        <v>0.183</v>
      </c>
      <c r="F4214" s="53">
        <v>0.165</v>
      </c>
      <c r="G4214" s="53">
        <v>0.142</v>
      </c>
      <c r="H4214" s="53">
        <v>0.128</v>
      </c>
      <c r="I4214" s="53">
        <v>0.113</v>
      </c>
      <c r="J4214" s="53">
        <v>0.162</v>
      </c>
      <c r="K4214" s="53">
        <v>0.152</v>
      </c>
      <c r="L4214" s="94">
        <v>0.0202</v>
      </c>
      <c r="M4214" s="94">
        <v>0.0262</v>
      </c>
      <c r="N4214" s="94">
        <v>0.0231</v>
      </c>
      <c r="O4214" s="2" t="s">
        <v>9316</v>
      </c>
      <c r="P4214" s="2">
        <v>1.0</v>
      </c>
      <c r="Q4214" s="2" t="s">
        <v>9317</v>
      </c>
    </row>
    <row r="4215">
      <c r="A4215" s="54">
        <v>46278.0</v>
      </c>
      <c r="B4215" s="2" t="s">
        <v>145</v>
      </c>
      <c r="C4215" s="2" t="s">
        <v>256</v>
      </c>
      <c r="D4215" s="2">
        <v>0.0</v>
      </c>
      <c r="E4215" s="53">
        <v>0.0</v>
      </c>
      <c r="F4215" s="53">
        <v>0.0</v>
      </c>
      <c r="G4215" s="53">
        <v>0.0</v>
      </c>
      <c r="H4215" s="53">
        <v>0.0</v>
      </c>
      <c r="I4215" s="53">
        <v>0.0</v>
      </c>
      <c r="J4215" s="53">
        <v>0.04</v>
      </c>
      <c r="K4215" s="53">
        <v>0.02</v>
      </c>
      <c r="L4215" s="94">
        <v>0.0</v>
      </c>
      <c r="M4215" s="94">
        <v>0.0016</v>
      </c>
      <c r="N4215" s="94">
        <v>4.0E-4</v>
      </c>
      <c r="O4215" s="2" t="s">
        <v>9316</v>
      </c>
      <c r="P4215" s="2">
        <v>2.0</v>
      </c>
      <c r="Q4215" s="2" t="s">
        <v>9317</v>
      </c>
    </row>
    <row r="4216">
      <c r="A4216" s="54">
        <v>46278.0</v>
      </c>
      <c r="B4216" s="2" t="s">
        <v>1801</v>
      </c>
      <c r="C4216" s="2" t="s">
        <v>256</v>
      </c>
      <c r="D4216" s="2">
        <v>0.0</v>
      </c>
      <c r="E4216" s="53">
        <v>0.0</v>
      </c>
      <c r="F4216" s="53">
        <v>0.0</v>
      </c>
      <c r="G4216" s="53">
        <v>0.0</v>
      </c>
      <c r="H4216" s="53">
        <v>0.0</v>
      </c>
      <c r="I4216" s="53">
        <v>0.0</v>
      </c>
      <c r="J4216" s="53">
        <v>0.0</v>
      </c>
      <c r="K4216" s="53">
        <v>0.0</v>
      </c>
      <c r="L4216" s="94">
        <v>0.0</v>
      </c>
      <c r="M4216" s="94">
        <v>0.0</v>
      </c>
      <c r="N4216" s="94">
        <v>0.0</v>
      </c>
      <c r="O4216" s="2" t="s">
        <v>9316</v>
      </c>
      <c r="P4216" s="2">
        <v>3.0</v>
      </c>
      <c r="Q4216" s="2" t="s">
        <v>9318</v>
      </c>
    </row>
    <row r="4217">
      <c r="A4217" s="54">
        <v>46278.0</v>
      </c>
      <c r="B4217" s="2" t="s">
        <v>932</v>
      </c>
      <c r="C4217" s="2" t="s">
        <v>256</v>
      </c>
      <c r="D4217" s="2">
        <v>0.0</v>
      </c>
      <c r="E4217" s="53">
        <v>0.0</v>
      </c>
      <c r="F4217" s="53">
        <v>0.0</v>
      </c>
      <c r="G4217" s="53">
        <v>0.0</v>
      </c>
      <c r="H4217" s="53">
        <v>0.0</v>
      </c>
      <c r="I4217" s="53">
        <v>0.0</v>
      </c>
      <c r="J4217" s="53">
        <v>0.040310196963461505</v>
      </c>
      <c r="K4217" s="53">
        <v>0.020155098481730752</v>
      </c>
      <c r="L4217" s="94">
        <v>0.0</v>
      </c>
      <c r="M4217" s="94">
        <v>0.001624911979233061</v>
      </c>
      <c r="N4217" s="94">
        <v>4.062279948082653E-4</v>
      </c>
      <c r="O4217" s="2" t="s">
        <v>9316</v>
      </c>
      <c r="P4217" s="2">
        <v>4.0</v>
      </c>
      <c r="Q4217" s="2" t="s">
        <v>9318</v>
      </c>
    </row>
    <row r="4218">
      <c r="A4218" s="54">
        <v>46278.0</v>
      </c>
      <c r="B4218" s="2" t="s">
        <v>515</v>
      </c>
      <c r="C4218" s="2" t="s">
        <v>256</v>
      </c>
      <c r="D4218" s="2">
        <v>0.0</v>
      </c>
      <c r="E4218" s="53">
        <v>0.008126920656116322</v>
      </c>
      <c r="F4218" s="53">
        <v>0.01839482837672701</v>
      </c>
      <c r="G4218" s="53">
        <v>0.02117074479360538</v>
      </c>
      <c r="H4218" s="53">
        <v>0.02180155709740814</v>
      </c>
      <c r="I4218" s="53">
        <v>0.021718077314450236</v>
      </c>
      <c r="J4218" s="53">
        <v>0.012937124105422063</v>
      </c>
      <c r="K4218" s="53">
        <v>0.01705393444951372</v>
      </c>
      <c r="L4218" s="94">
        <v>4.4820043511596935E-4</v>
      </c>
      <c r="M4218" s="94">
        <v>1.673691801190926E-4</v>
      </c>
      <c r="N4218" s="94">
        <v>2.908366802083109E-4</v>
      </c>
      <c r="O4218" s="2" t="s">
        <v>9316</v>
      </c>
      <c r="P4218" s="2">
        <v>5.0</v>
      </c>
      <c r="Q4218" s="2" t="s">
        <v>9318</v>
      </c>
    </row>
    <row r="4219">
      <c r="A4219" s="54">
        <v>46278.0</v>
      </c>
      <c r="B4219" s="2" t="s">
        <v>229</v>
      </c>
      <c r="C4219" s="2" t="s">
        <v>256</v>
      </c>
      <c r="D4219" s="2">
        <v>0.0</v>
      </c>
      <c r="E4219" s="53">
        <v>0.10925358288246766</v>
      </c>
      <c r="F4219" s="53">
        <v>0.11020211249090853</v>
      </c>
      <c r="G4219" s="53">
        <v>0.10217597315783579</v>
      </c>
      <c r="H4219" s="53">
        <v>0.0949154290608421</v>
      </c>
      <c r="I4219" s="53">
        <v>0.08514065851106521</v>
      </c>
      <c r="J4219" s="53">
        <v>0.08735621221821507</v>
      </c>
      <c r="K4219" s="53">
        <v>0.09476609268802544</v>
      </c>
      <c r="L4219" s="94">
        <v>0.010439929490750779</v>
      </c>
      <c r="M4219" s="94">
        <v>0.007631107813113829</v>
      </c>
      <c r="N4219" s="94">
        <v>0.008980612323355428</v>
      </c>
      <c r="O4219" s="2" t="s">
        <v>9316</v>
      </c>
      <c r="P4219" s="2">
        <v>6.0</v>
      </c>
      <c r="Q4219" s="2" t="s">
        <v>9317</v>
      </c>
    </row>
    <row r="4220">
      <c r="A4220" s="54">
        <v>46278.0</v>
      </c>
      <c r="B4220" s="2" t="s">
        <v>178</v>
      </c>
      <c r="C4220" s="2" t="s">
        <v>256</v>
      </c>
      <c r="D4220" s="2">
        <v>0.0</v>
      </c>
      <c r="E4220" s="53">
        <v>2.0461882600945006E-5</v>
      </c>
      <c r="F4220" s="53">
        <v>9.133810234977415E-4</v>
      </c>
      <c r="G4220" s="53">
        <v>0.002780819535679227</v>
      </c>
      <c r="H4220" s="53">
        <v>0.004593243252545273</v>
      </c>
      <c r="I4220" s="53">
        <v>0.007225918169445857</v>
      </c>
      <c r="J4220" s="53">
        <v>0.030065679958062193</v>
      </c>
      <c r="K4220" s="53">
        <v>0.016423249746870712</v>
      </c>
      <c r="L4220" s="94">
        <v>7.732957290015232E-6</v>
      </c>
      <c r="M4220" s="94">
        <v>9.039451113406227E-4</v>
      </c>
      <c r="N4220" s="94">
        <v>2.697231322480889E-4</v>
      </c>
      <c r="O4220" s="2" t="s">
        <v>9316</v>
      </c>
      <c r="P4220" s="2">
        <v>7.0</v>
      </c>
      <c r="Q4220" s="2" t="s">
        <v>9318</v>
      </c>
    </row>
    <row r="4221">
      <c r="A4221" s="54">
        <v>46278.0</v>
      </c>
      <c r="B4221" s="2" t="s">
        <v>1876</v>
      </c>
      <c r="C4221" s="2" t="s">
        <v>256</v>
      </c>
      <c r="D4221" s="2">
        <v>0.0</v>
      </c>
      <c r="E4221" s="53">
        <v>0.0</v>
      </c>
      <c r="F4221" s="53">
        <v>0.0</v>
      </c>
      <c r="G4221" s="53">
        <v>0.0</v>
      </c>
      <c r="H4221" s="53">
        <v>0.0</v>
      </c>
      <c r="I4221" s="53">
        <v>0.0</v>
      </c>
      <c r="J4221" s="53">
        <v>0.0</v>
      </c>
      <c r="K4221" s="53">
        <v>0.0</v>
      </c>
      <c r="L4221" s="94">
        <v>0.0</v>
      </c>
      <c r="M4221" s="94">
        <v>0.0</v>
      </c>
      <c r="N4221" s="94">
        <v>0.0</v>
      </c>
      <c r="O4221" s="2" t="s">
        <v>9316</v>
      </c>
      <c r="P4221" s="2">
        <v>8.0</v>
      </c>
      <c r="Q4221" s="2" t="s">
        <v>9318</v>
      </c>
    </row>
    <row r="4222">
      <c r="A4222" s="54">
        <v>46278.0</v>
      </c>
      <c r="B4222" s="2" t="s">
        <v>687</v>
      </c>
      <c r="C4222" s="2" t="s">
        <v>256</v>
      </c>
      <c r="D4222" s="2">
        <v>0.0</v>
      </c>
      <c r="E4222" s="53">
        <v>0.0</v>
      </c>
      <c r="F4222" s="53">
        <v>0.0</v>
      </c>
      <c r="G4222" s="53">
        <v>0.0</v>
      </c>
      <c r="H4222" s="53">
        <v>0.0</v>
      </c>
      <c r="I4222" s="53">
        <v>0.0</v>
      </c>
      <c r="J4222" s="53">
        <v>0.003516503836226384</v>
      </c>
      <c r="K4222" s="53">
        <v>0.001758251918113192</v>
      </c>
      <c r="L4222" s="94">
        <v>0.0</v>
      </c>
      <c r="M4222" s="94">
        <v>1.2365799230194875E-5</v>
      </c>
      <c r="N4222" s="94">
        <v>3.0914498075487186E-6</v>
      </c>
      <c r="O4222" s="2" t="s">
        <v>9316</v>
      </c>
      <c r="P4222" s="2">
        <v>9.0</v>
      </c>
      <c r="Q4222" s="2" t="s">
        <v>9318</v>
      </c>
    </row>
    <row r="4223">
      <c r="A4223" s="54">
        <v>46278.0</v>
      </c>
      <c r="B4223" s="2" t="s">
        <v>301</v>
      </c>
      <c r="C4223" s="2" t="s">
        <v>256</v>
      </c>
      <c r="D4223" s="2">
        <v>0.0</v>
      </c>
      <c r="E4223" s="53">
        <v>0.092</v>
      </c>
      <c r="F4223" s="53">
        <v>0.062</v>
      </c>
      <c r="G4223" s="53">
        <v>0.048</v>
      </c>
      <c r="H4223" s="53">
        <v>0.04</v>
      </c>
      <c r="I4223" s="53">
        <v>0.033</v>
      </c>
      <c r="J4223" s="53">
        <v>0.043</v>
      </c>
      <c r="K4223" s="53">
        <v>0.045</v>
      </c>
      <c r="L4223" s="94">
        <v>0.0023</v>
      </c>
      <c r="M4223" s="94">
        <v>0.0019</v>
      </c>
      <c r="N4223" s="94">
        <v>0.0021</v>
      </c>
      <c r="O4223" s="2" t="s">
        <v>9316</v>
      </c>
      <c r="P4223" s="2">
        <v>10.0</v>
      </c>
      <c r="Q4223" s="2" t="s">
        <v>9317</v>
      </c>
    </row>
    <row r="4224">
      <c r="A4224" s="54">
        <v>46278.0</v>
      </c>
      <c r="B4224" s="2" t="s">
        <v>450</v>
      </c>
      <c r="C4224" s="2" t="s">
        <v>256</v>
      </c>
      <c r="D4224" s="2">
        <v>0.0</v>
      </c>
      <c r="E4224" s="53">
        <v>1.0314235590511683E-4</v>
      </c>
      <c r="F4224" s="53">
        <v>0.002072293448021506</v>
      </c>
      <c r="G4224" s="53">
        <v>0.0049382508369599796</v>
      </c>
      <c r="H4224" s="53">
        <v>0.007317542769193518</v>
      </c>
      <c r="I4224" s="53">
        <v>0.010489139936213013</v>
      </c>
      <c r="J4224" s="53">
        <v>0.0012660200332853997</v>
      </c>
      <c r="K4224" s="53">
        <v>0.0031021354351226894</v>
      </c>
      <c r="L4224" s="94">
        <v>2.4386321328735938E-5</v>
      </c>
      <c r="M4224" s="94">
        <v>1.6028067246799646E-6</v>
      </c>
      <c r="N4224" s="94">
        <v>9.623244257843837E-6</v>
      </c>
      <c r="O4224" s="2" t="s">
        <v>9316</v>
      </c>
      <c r="P4224" s="2">
        <v>11.0</v>
      </c>
      <c r="Q4224" s="2" t="s">
        <v>9318</v>
      </c>
    </row>
    <row r="4225">
      <c r="A4225" s="54">
        <v>46278.0</v>
      </c>
      <c r="B4225" s="2" t="s">
        <v>1189</v>
      </c>
      <c r="C4225" s="2" t="s">
        <v>256</v>
      </c>
      <c r="D4225" s="2">
        <v>0.0</v>
      </c>
      <c r="E4225" s="53">
        <v>0.0</v>
      </c>
      <c r="F4225" s="53">
        <v>0.0</v>
      </c>
      <c r="G4225" s="53">
        <v>0.0</v>
      </c>
      <c r="H4225" s="53">
        <v>0.0</v>
      </c>
      <c r="I4225" s="53">
        <v>0.0</v>
      </c>
      <c r="J4225" s="53">
        <v>0.019968227523275935</v>
      </c>
      <c r="K4225" s="53">
        <v>0.009984113761637967</v>
      </c>
      <c r="L4225" s="94">
        <v>0.0</v>
      </c>
      <c r="M4225" s="94">
        <v>3.987301104213146E-4</v>
      </c>
      <c r="N4225" s="94">
        <v>9.968252760532865E-5</v>
      </c>
      <c r="O4225" s="2" t="s">
        <v>9319</v>
      </c>
      <c r="P4225" s="2">
        <v>99.0</v>
      </c>
      <c r="Q4225" s="2" t="s">
        <v>9320</v>
      </c>
    </row>
    <row r="4226">
      <c r="A4226" s="54">
        <v>46279.0</v>
      </c>
      <c r="B4226" s="2" t="s">
        <v>194</v>
      </c>
      <c r="C4226" s="2" t="s">
        <v>180</v>
      </c>
      <c r="D4226" s="2">
        <v>0.0</v>
      </c>
      <c r="E4226" s="53">
        <v>0.056</v>
      </c>
      <c r="F4226" s="53">
        <v>0.068</v>
      </c>
      <c r="G4226" s="53">
        <v>0.065</v>
      </c>
      <c r="H4226" s="53">
        <v>0.063</v>
      </c>
      <c r="I4226" s="53">
        <v>0.06</v>
      </c>
      <c r="J4226" s="53">
        <v>0.16</v>
      </c>
      <c r="K4226" s="53">
        <v>0.113</v>
      </c>
      <c r="L4226" s="94">
        <v>0.0042</v>
      </c>
      <c r="M4226" s="94">
        <v>0.0256</v>
      </c>
      <c r="N4226" s="94">
        <v>0.0128</v>
      </c>
      <c r="O4226" s="2" t="s">
        <v>9316</v>
      </c>
      <c r="P4226" s="2">
        <v>1.0</v>
      </c>
      <c r="Q4226" s="2" t="s">
        <v>9317</v>
      </c>
    </row>
    <row r="4227">
      <c r="A4227" s="54">
        <v>46279.0</v>
      </c>
      <c r="B4227" s="2" t="s">
        <v>145</v>
      </c>
      <c r="C4227" s="2" t="s">
        <v>180</v>
      </c>
      <c r="D4227" s="2">
        <v>0.0</v>
      </c>
      <c r="E4227" s="53">
        <v>0.033</v>
      </c>
      <c r="F4227" s="53">
        <v>0.056</v>
      </c>
      <c r="G4227" s="53">
        <v>0.062</v>
      </c>
      <c r="H4227" s="53">
        <v>0.064</v>
      </c>
      <c r="I4227" s="53">
        <v>0.064</v>
      </c>
      <c r="J4227" s="53">
        <v>0.04</v>
      </c>
      <c r="K4227" s="53">
        <v>0.051</v>
      </c>
      <c r="L4227" s="94">
        <v>0.0038</v>
      </c>
      <c r="M4227" s="94">
        <v>0.0016</v>
      </c>
      <c r="N4227" s="94">
        <v>0.0026</v>
      </c>
      <c r="O4227" s="2" t="s">
        <v>9316</v>
      </c>
      <c r="P4227" s="2">
        <v>2.0</v>
      </c>
      <c r="Q4227" s="2" t="s">
        <v>9317</v>
      </c>
    </row>
    <row r="4228">
      <c r="A4228" s="54">
        <v>46279.0</v>
      </c>
      <c r="B4228" s="2" t="s">
        <v>1801</v>
      </c>
      <c r="C4228" s="2" t="s">
        <v>180</v>
      </c>
      <c r="D4228" s="2">
        <v>0.0</v>
      </c>
      <c r="E4228" s="53">
        <v>0.0</v>
      </c>
      <c r="F4228" s="53">
        <v>0.0</v>
      </c>
      <c r="G4228" s="53">
        <v>0.0</v>
      </c>
      <c r="H4228" s="53">
        <v>0.0</v>
      </c>
      <c r="I4228" s="53">
        <v>0.0</v>
      </c>
      <c r="J4228" s="53">
        <v>0.0</v>
      </c>
      <c r="K4228" s="53">
        <v>0.0</v>
      </c>
      <c r="L4228" s="94">
        <v>0.0</v>
      </c>
      <c r="M4228" s="94">
        <v>0.0</v>
      </c>
      <c r="N4228" s="94">
        <v>0.0</v>
      </c>
      <c r="O4228" s="2" t="s">
        <v>9316</v>
      </c>
      <c r="P4228" s="2">
        <v>3.0</v>
      </c>
      <c r="Q4228" s="2" t="s">
        <v>9318</v>
      </c>
    </row>
    <row r="4229">
      <c r="A4229" s="54">
        <v>46279.0</v>
      </c>
      <c r="B4229" s="2" t="s">
        <v>932</v>
      </c>
      <c r="C4229" s="2" t="s">
        <v>180</v>
      </c>
      <c r="D4229" s="2">
        <v>0.0</v>
      </c>
      <c r="E4229" s="53">
        <v>2.0461882600945006E-5</v>
      </c>
      <c r="F4229" s="53">
        <v>9.133810234977415E-4</v>
      </c>
      <c r="G4229" s="53">
        <v>0.002780819535679227</v>
      </c>
      <c r="H4229" s="53">
        <v>0.004593243252545273</v>
      </c>
      <c r="I4229" s="53">
        <v>0.007225918169445857</v>
      </c>
      <c r="J4229" s="53">
        <v>0.03999242213625252</v>
      </c>
      <c r="K4229" s="53">
        <v>0.021386620835965875</v>
      </c>
      <c r="L4229" s="94">
        <v>7.732957290015232E-6</v>
      </c>
      <c r="M4229" s="94">
        <v>0.0015993938283242208</v>
      </c>
      <c r="N4229" s="94">
        <v>4.573875507813697E-4</v>
      </c>
      <c r="O4229" s="2" t="s">
        <v>9316</v>
      </c>
      <c r="P4229" s="2">
        <v>4.0</v>
      </c>
      <c r="Q4229" s="2" t="s">
        <v>9318</v>
      </c>
    </row>
    <row r="4230">
      <c r="A4230" s="54">
        <v>46279.0</v>
      </c>
      <c r="B4230" s="2" t="s">
        <v>515</v>
      </c>
      <c r="C4230" s="2" t="s">
        <v>180</v>
      </c>
      <c r="D4230" s="2">
        <v>0.0</v>
      </c>
      <c r="E4230" s="53">
        <v>0.0</v>
      </c>
      <c r="F4230" s="53">
        <v>0.0</v>
      </c>
      <c r="G4230" s="53">
        <v>0.0</v>
      </c>
      <c r="H4230" s="53">
        <v>0.0</v>
      </c>
      <c r="I4230" s="53">
        <v>0.0</v>
      </c>
      <c r="J4230" s="53">
        <v>0.012837869794082296</v>
      </c>
      <c r="K4230" s="53">
        <v>0.006418934897041148</v>
      </c>
      <c r="L4230" s="94">
        <v>0.0</v>
      </c>
      <c r="M4230" s="94">
        <v>1.6481090084981062E-4</v>
      </c>
      <c r="N4230" s="94">
        <v>4.1202725212452654E-5</v>
      </c>
      <c r="O4230" s="2" t="s">
        <v>9316</v>
      </c>
      <c r="P4230" s="2">
        <v>5.0</v>
      </c>
      <c r="Q4230" s="2" t="s">
        <v>9318</v>
      </c>
    </row>
    <row r="4231">
      <c r="A4231" s="54">
        <v>46279.0</v>
      </c>
      <c r="B4231" s="2" t="s">
        <v>229</v>
      </c>
      <c r="C4231" s="2" t="s">
        <v>180</v>
      </c>
      <c r="D4231" s="2">
        <v>0.0</v>
      </c>
      <c r="E4231" s="53">
        <v>0.017993150356423765</v>
      </c>
      <c r="F4231" s="53">
        <v>0.04548929432004778</v>
      </c>
      <c r="G4231" s="53">
        <v>0.059187801767910525</v>
      </c>
      <c r="H4231" s="53">
        <v>0.06660634249924385</v>
      </c>
      <c r="I4231" s="53">
        <v>0.07421560041974988</v>
      </c>
      <c r="J4231" s="53">
        <v>0.08666756251331693</v>
      </c>
      <c r="K4231" s="53">
        <v>0.07292768214061374</v>
      </c>
      <c r="L4231" s="94">
        <v>0.003503195878117472</v>
      </c>
      <c r="M4231" s="94">
        <v>0.007511266391999698</v>
      </c>
      <c r="N4231" s="94">
        <v>0.005318446822402392</v>
      </c>
      <c r="O4231" s="2" t="s">
        <v>9316</v>
      </c>
      <c r="P4231" s="2">
        <v>6.0</v>
      </c>
      <c r="Q4231" s="2" t="s">
        <v>9317</v>
      </c>
    </row>
    <row r="4232">
      <c r="A4232" s="54">
        <v>46279.0</v>
      </c>
      <c r="B4232" s="2" t="s">
        <v>178</v>
      </c>
      <c r="C4232" s="2" t="s">
        <v>180</v>
      </c>
      <c r="D4232" s="2">
        <v>0.0</v>
      </c>
      <c r="E4232" s="53">
        <v>0.042770988166634084</v>
      </c>
      <c r="F4232" s="53">
        <v>0.07134261893633842</v>
      </c>
      <c r="G4232" s="53">
        <v>0.07424954150741785</v>
      </c>
      <c r="H4232" s="53">
        <v>0.07273064870973102</v>
      </c>
      <c r="I4232" s="53">
        <v>0.06923185494634009</v>
      </c>
      <c r="J4232" s="53">
        <v>0.029828665084077485</v>
      </c>
      <c r="K4232" s="53">
        <v>0.052039103295747666</v>
      </c>
      <c r="L4232" s="94">
        <v>0.005512994414061766</v>
      </c>
      <c r="M4232" s="94">
        <v>8.897492606980633E-4</v>
      </c>
      <c r="N4232" s="94">
        <v>0.0027080682718254954</v>
      </c>
      <c r="O4232" s="2" t="s">
        <v>9316</v>
      </c>
      <c r="P4232" s="2">
        <v>7.0</v>
      </c>
      <c r="Q4232" s="2" t="s">
        <v>9318</v>
      </c>
    </row>
    <row r="4233">
      <c r="A4233" s="54">
        <v>46279.0</v>
      </c>
      <c r="B4233" s="2" t="s">
        <v>1876</v>
      </c>
      <c r="C4233" s="2" t="s">
        <v>180</v>
      </c>
      <c r="D4233" s="2">
        <v>0.0</v>
      </c>
      <c r="E4233" s="53">
        <v>0.0</v>
      </c>
      <c r="F4233" s="53">
        <v>0.0</v>
      </c>
      <c r="G4233" s="53">
        <v>0.0</v>
      </c>
      <c r="H4233" s="53">
        <v>0.0</v>
      </c>
      <c r="I4233" s="53">
        <v>0.0</v>
      </c>
      <c r="J4233" s="53">
        <v>0.0</v>
      </c>
      <c r="K4233" s="53">
        <v>0.0</v>
      </c>
      <c r="L4233" s="94">
        <v>0.0</v>
      </c>
      <c r="M4233" s="94">
        <v>0.0</v>
      </c>
      <c r="N4233" s="94">
        <v>0.0</v>
      </c>
      <c r="O4233" s="2" t="s">
        <v>9316</v>
      </c>
      <c r="P4233" s="2">
        <v>8.0</v>
      </c>
      <c r="Q4233" s="2" t="s">
        <v>9318</v>
      </c>
    </row>
    <row r="4234">
      <c r="A4234" s="54">
        <v>46279.0</v>
      </c>
      <c r="B4234" s="2" t="s">
        <v>687</v>
      </c>
      <c r="C4234" s="2" t="s">
        <v>180</v>
      </c>
      <c r="D4234" s="2">
        <v>0.0</v>
      </c>
      <c r="E4234" s="53">
        <v>5.198049013624217E-4</v>
      </c>
      <c r="F4234" s="53">
        <v>0.004652141496728625</v>
      </c>
      <c r="G4234" s="53">
        <v>0.00846657163160619</v>
      </c>
      <c r="H4234" s="53">
        <v>0.010963926116430434</v>
      </c>
      <c r="I4234" s="53">
        <v>0.013734318039329127</v>
      </c>
      <c r="J4234" s="53">
        <v>0.0034895250298282903</v>
      </c>
      <c r="K4234" s="53">
        <v>0.00597804833071724</v>
      </c>
      <c r="L4234" s="94">
        <v>7.168283519311871E-5</v>
      </c>
      <c r="M4234" s="94">
        <v>1.217678493379813E-5</v>
      </c>
      <c r="N4234" s="94">
        <v>3.5737061844391174E-5</v>
      </c>
      <c r="O4234" s="2" t="s">
        <v>9316</v>
      </c>
      <c r="P4234" s="2">
        <v>9.0</v>
      </c>
      <c r="Q4234" s="2" t="s">
        <v>9318</v>
      </c>
    </row>
    <row r="4235">
      <c r="A4235" s="54">
        <v>46279.0</v>
      </c>
      <c r="B4235" s="2" t="s">
        <v>301</v>
      </c>
      <c r="C4235" s="2" t="s">
        <v>180</v>
      </c>
      <c r="D4235" s="2">
        <v>0.0</v>
      </c>
      <c r="E4235" s="53">
        <v>0.001</v>
      </c>
      <c r="F4235" s="53">
        <v>0.008</v>
      </c>
      <c r="G4235" s="53">
        <v>0.012</v>
      </c>
      <c r="H4235" s="53">
        <v>0.013999999999999999</v>
      </c>
      <c r="I4235" s="53">
        <v>0.016</v>
      </c>
      <c r="J4235" s="53">
        <v>0.043</v>
      </c>
      <c r="K4235" s="53">
        <v>0.027000000000000003</v>
      </c>
      <c r="L4235" s="94">
        <v>1.0E-4</v>
      </c>
      <c r="M4235" s="94">
        <v>0.0018</v>
      </c>
      <c r="N4235" s="94">
        <v>7.0E-4</v>
      </c>
      <c r="O4235" s="2" t="s">
        <v>9316</v>
      </c>
      <c r="P4235" s="2">
        <v>10.0</v>
      </c>
      <c r="Q4235" s="2" t="s">
        <v>9317</v>
      </c>
    </row>
    <row r="4236">
      <c r="A4236" s="54">
        <v>46279.0</v>
      </c>
      <c r="B4236" s="2" t="s">
        <v>450</v>
      </c>
      <c r="C4236" s="2" t="s">
        <v>180</v>
      </c>
      <c r="D4236" s="2">
        <v>0.0</v>
      </c>
      <c r="E4236" s="53">
        <v>0.0</v>
      </c>
      <c r="F4236" s="53">
        <v>0.0</v>
      </c>
      <c r="G4236" s="53">
        <v>0.0</v>
      </c>
      <c r="H4236" s="53">
        <v>0.0</v>
      </c>
      <c r="I4236" s="53">
        <v>0.0</v>
      </c>
      <c r="J4236" s="53">
        <v>0.001256307059557844</v>
      </c>
      <c r="K4236" s="53">
        <v>6.28153529778922E-4</v>
      </c>
      <c r="L4236" s="94">
        <v>0.0</v>
      </c>
      <c r="M4236" s="94">
        <v>1.5783074278948763E-6</v>
      </c>
      <c r="N4236" s="94">
        <v>3.9457685697371907E-7</v>
      </c>
      <c r="O4236" s="2" t="s">
        <v>9316</v>
      </c>
      <c r="P4236" s="2">
        <v>11.0</v>
      </c>
      <c r="Q4236" s="2" t="s">
        <v>9318</v>
      </c>
    </row>
    <row r="4237">
      <c r="A4237" s="54">
        <v>46279.0</v>
      </c>
      <c r="B4237" s="2" t="s">
        <v>1189</v>
      </c>
      <c r="C4237" s="2" t="s">
        <v>180</v>
      </c>
      <c r="D4237" s="2">
        <v>0.0</v>
      </c>
      <c r="E4237" s="53">
        <v>0.0</v>
      </c>
      <c r="F4237" s="53">
        <v>0.0</v>
      </c>
      <c r="G4237" s="53">
        <v>0.0</v>
      </c>
      <c r="H4237" s="53">
        <v>0.0</v>
      </c>
      <c r="I4237" s="53">
        <v>0.0</v>
      </c>
      <c r="J4237" s="53">
        <v>0.019810813257683774</v>
      </c>
      <c r="K4237" s="53">
        <v>0.009905406628841887</v>
      </c>
      <c r="L4237" s="94">
        <v>0.0</v>
      </c>
      <c r="M4237" s="94">
        <v>3.9246832193081917E-4</v>
      </c>
      <c r="N4237" s="94">
        <v>9.811708048270479E-5</v>
      </c>
      <c r="O4237" s="2" t="s">
        <v>9319</v>
      </c>
      <c r="P4237" s="2">
        <v>99.0</v>
      </c>
      <c r="Q4237" s="2" t="s">
        <v>9320</v>
      </c>
    </row>
    <row r="4238">
      <c r="A4238" s="54">
        <v>46280.0</v>
      </c>
      <c r="B4238" s="2" t="s">
        <v>194</v>
      </c>
      <c r="C4238" s="2" t="s">
        <v>208</v>
      </c>
      <c r="D4238" s="2">
        <v>0.0</v>
      </c>
      <c r="E4238" s="53">
        <v>0.423</v>
      </c>
      <c r="F4238" s="53">
        <v>0.3</v>
      </c>
      <c r="G4238" s="53">
        <v>0.251</v>
      </c>
      <c r="H4238" s="53">
        <v>0.226</v>
      </c>
      <c r="I4238" s="53">
        <v>0.202</v>
      </c>
      <c r="J4238" s="53">
        <v>0.159</v>
      </c>
      <c r="K4238" s="53">
        <v>0.205</v>
      </c>
      <c r="L4238" s="94">
        <v>0.063</v>
      </c>
      <c r="M4238" s="94">
        <v>0.0253</v>
      </c>
      <c r="N4238" s="94">
        <v>0.042</v>
      </c>
      <c r="O4238" s="2" t="s">
        <v>9316</v>
      </c>
      <c r="P4238" s="2">
        <v>1.0</v>
      </c>
      <c r="Q4238" s="2" t="s">
        <v>9317</v>
      </c>
    </row>
    <row r="4239">
      <c r="A4239" s="54">
        <v>46280.0</v>
      </c>
      <c r="B4239" s="2" t="s">
        <v>145</v>
      </c>
      <c r="C4239" s="2" t="s">
        <v>208</v>
      </c>
      <c r="D4239" s="2">
        <v>0.0</v>
      </c>
      <c r="E4239" s="53">
        <v>0.006</v>
      </c>
      <c r="F4239" s="53">
        <v>0.022</v>
      </c>
      <c r="G4239" s="53">
        <v>0.03</v>
      </c>
      <c r="H4239" s="53">
        <v>0.035</v>
      </c>
      <c r="I4239" s="53">
        <v>0.038</v>
      </c>
      <c r="J4239" s="53">
        <v>0.04</v>
      </c>
      <c r="K4239" s="53">
        <v>0.035</v>
      </c>
      <c r="L4239" s="94">
        <v>9.0E-4</v>
      </c>
      <c r="M4239" s="94">
        <v>0.0016</v>
      </c>
      <c r="N4239" s="94">
        <v>0.0012</v>
      </c>
      <c r="O4239" s="2" t="s">
        <v>9316</v>
      </c>
      <c r="P4239" s="2">
        <v>2.0</v>
      </c>
      <c r="Q4239" s="2" t="s">
        <v>9317</v>
      </c>
    </row>
    <row r="4240">
      <c r="A4240" s="54">
        <v>46280.0</v>
      </c>
      <c r="B4240" s="2" t="s">
        <v>1801</v>
      </c>
      <c r="C4240" s="2" t="s">
        <v>208</v>
      </c>
      <c r="D4240" s="2">
        <v>0.0</v>
      </c>
      <c r="E4240" s="53">
        <v>0.0</v>
      </c>
      <c r="F4240" s="53">
        <v>0.0</v>
      </c>
      <c r="G4240" s="53">
        <v>0.0</v>
      </c>
      <c r="H4240" s="53">
        <v>0.0</v>
      </c>
      <c r="I4240" s="53">
        <v>0.0</v>
      </c>
      <c r="J4240" s="53">
        <v>0.0</v>
      </c>
      <c r="K4240" s="53">
        <v>0.0</v>
      </c>
      <c r="L4240" s="94">
        <v>0.0</v>
      </c>
      <c r="M4240" s="94">
        <v>0.0</v>
      </c>
      <c r="N4240" s="94">
        <v>0.0</v>
      </c>
      <c r="O4240" s="2" t="s">
        <v>9316</v>
      </c>
      <c r="P4240" s="2">
        <v>3.0</v>
      </c>
      <c r="Q4240" s="2" t="s">
        <v>9318</v>
      </c>
    </row>
    <row r="4241">
      <c r="A4241" s="54">
        <v>46280.0</v>
      </c>
      <c r="B4241" s="2" t="s">
        <v>932</v>
      </c>
      <c r="C4241" s="2" t="s">
        <v>208</v>
      </c>
      <c r="D4241" s="2">
        <v>0.0</v>
      </c>
      <c r="E4241" s="53">
        <v>0.09679483767452286</v>
      </c>
      <c r="F4241" s="53">
        <v>0.09282161379903472</v>
      </c>
      <c r="G4241" s="53">
        <v>0.08362614372267749</v>
      </c>
      <c r="H4241" s="53">
        <v>0.07630558264675827</v>
      </c>
      <c r="I4241" s="53">
        <v>0.06705723444016452</v>
      </c>
      <c r="J4241" s="53">
        <v>0.03967721896881159</v>
      </c>
      <c r="K4241" s="53">
        <v>0.06165168134574454</v>
      </c>
      <c r="L4241" s="94">
        <v>0.006993331913925912</v>
      </c>
      <c r="M4241" s="94">
        <v>0.001574281705099022</v>
      </c>
      <c r="N4241" s="94">
        <v>0.003800929812757225</v>
      </c>
      <c r="O4241" s="2" t="s">
        <v>9316</v>
      </c>
      <c r="P4241" s="2">
        <v>4.0</v>
      </c>
      <c r="Q4241" s="2" t="s">
        <v>9318</v>
      </c>
    </row>
    <row r="4242">
      <c r="A4242" s="54">
        <v>46280.0</v>
      </c>
      <c r="B4242" s="2" t="s">
        <v>515</v>
      </c>
      <c r="C4242" s="2" t="s">
        <v>208</v>
      </c>
      <c r="D4242" s="2">
        <v>0.0</v>
      </c>
      <c r="E4242" s="53">
        <v>0.0</v>
      </c>
      <c r="F4242" s="53">
        <v>0.0</v>
      </c>
      <c r="G4242" s="53">
        <v>0.0</v>
      </c>
      <c r="H4242" s="53">
        <v>0.0</v>
      </c>
      <c r="I4242" s="53">
        <v>0.0</v>
      </c>
      <c r="J4242" s="53">
        <v>0.012739376967152763</v>
      </c>
      <c r="K4242" s="53">
        <v>0.006369688483576381</v>
      </c>
      <c r="L4242" s="94">
        <v>0.0</v>
      </c>
      <c r="M4242" s="94">
        <v>1.6229172551122232E-4</v>
      </c>
      <c r="N4242" s="94">
        <v>4.057293137780558E-5</v>
      </c>
      <c r="O4242" s="2" t="s">
        <v>9316</v>
      </c>
      <c r="P4242" s="2">
        <v>5.0</v>
      </c>
      <c r="Q4242" s="2" t="s">
        <v>9318</v>
      </c>
    </row>
    <row r="4243">
      <c r="A4243" s="54">
        <v>46280.0</v>
      </c>
      <c r="B4243" s="2" t="s">
        <v>229</v>
      </c>
      <c r="C4243" s="2" t="s">
        <v>208</v>
      </c>
      <c r="D4243" s="2">
        <v>0.0</v>
      </c>
      <c r="E4243" s="53">
        <v>0.18470759975600232</v>
      </c>
      <c r="F4243" s="53">
        <v>0.12410822605724531</v>
      </c>
      <c r="G4243" s="53">
        <v>0.10773828368888146</v>
      </c>
      <c r="H4243" s="53">
        <v>0.10338991444560956</v>
      </c>
      <c r="I4243" s="53">
        <v>0.103333038717386</v>
      </c>
      <c r="J4243" s="53">
        <v>0.08598448585130554</v>
      </c>
      <c r="K4243" s="53">
        <v>0.0968613847700935</v>
      </c>
      <c r="L4243" s="94">
        <v>0.0116075377722259</v>
      </c>
      <c r="M4243" s="94">
        <v>0.007393331807113363</v>
      </c>
      <c r="N4243" s="94">
        <v>0.0093821278595801</v>
      </c>
      <c r="O4243" s="2" t="s">
        <v>9316</v>
      </c>
      <c r="P4243" s="2">
        <v>6.0</v>
      </c>
      <c r="Q4243" s="2" t="s">
        <v>9317</v>
      </c>
    </row>
    <row r="4244">
      <c r="A4244" s="54">
        <v>46280.0</v>
      </c>
      <c r="B4244" s="2" t="s">
        <v>178</v>
      </c>
      <c r="C4244" s="2" t="s">
        <v>208</v>
      </c>
      <c r="D4244" s="2">
        <v>0.0</v>
      </c>
      <c r="E4244" s="53">
        <v>0.015516694648542557</v>
      </c>
      <c r="F4244" s="53">
        <v>0.025152363280725714</v>
      </c>
      <c r="G4244" s="53">
        <v>0.025358526478419196</v>
      </c>
      <c r="H4244" s="53">
        <v>0.024103652194667088</v>
      </c>
      <c r="I4244" s="53">
        <v>0.02182069822982435</v>
      </c>
      <c r="J4244" s="53">
        <v>0.02959356830291721</v>
      </c>
      <c r="K4244" s="53">
        <v>0.027476047390668203</v>
      </c>
      <c r="L4244" s="94">
        <v>6.430548651566875E-4</v>
      </c>
      <c r="M4244" s="94">
        <v>8.757792848994261E-4</v>
      </c>
      <c r="N4244" s="94">
        <v>7.54933180214245E-4</v>
      </c>
      <c r="O4244" s="2" t="s">
        <v>9316</v>
      </c>
      <c r="P4244" s="2">
        <v>7.0</v>
      </c>
      <c r="Q4244" s="2" t="s">
        <v>9318</v>
      </c>
    </row>
    <row r="4245">
      <c r="A4245" s="54">
        <v>46280.0</v>
      </c>
      <c r="B4245" s="2" t="s">
        <v>1876</v>
      </c>
      <c r="C4245" s="2" t="s">
        <v>208</v>
      </c>
      <c r="D4245" s="2">
        <v>0.0</v>
      </c>
      <c r="E4245" s="53">
        <v>0.0</v>
      </c>
      <c r="F4245" s="53">
        <v>0.0</v>
      </c>
      <c r="G4245" s="53">
        <v>0.0</v>
      </c>
      <c r="H4245" s="53">
        <v>0.0</v>
      </c>
      <c r="I4245" s="53">
        <v>0.0</v>
      </c>
      <c r="J4245" s="53">
        <v>0.0</v>
      </c>
      <c r="K4245" s="53">
        <v>0.0</v>
      </c>
      <c r="L4245" s="94">
        <v>0.0</v>
      </c>
      <c r="M4245" s="94">
        <v>0.0</v>
      </c>
      <c r="N4245" s="94">
        <v>0.0</v>
      </c>
      <c r="O4245" s="2" t="s">
        <v>9316</v>
      </c>
      <c r="P4245" s="2">
        <v>8.0</v>
      </c>
      <c r="Q4245" s="2" t="s">
        <v>9318</v>
      </c>
    </row>
    <row r="4246">
      <c r="A4246" s="54">
        <v>46280.0</v>
      </c>
      <c r="B4246" s="2" t="s">
        <v>687</v>
      </c>
      <c r="C4246" s="2" t="s">
        <v>208</v>
      </c>
      <c r="D4246" s="2">
        <v>0.0</v>
      </c>
      <c r="E4246" s="53">
        <v>0.0</v>
      </c>
      <c r="F4246" s="53">
        <v>0.0</v>
      </c>
      <c r="G4246" s="53">
        <v>0.0</v>
      </c>
      <c r="H4246" s="53">
        <v>0.0</v>
      </c>
      <c r="I4246" s="53">
        <v>0.0</v>
      </c>
      <c r="J4246" s="53">
        <v>0.003462753206282643</v>
      </c>
      <c r="K4246" s="53">
        <v>0.0017313766031413216</v>
      </c>
      <c r="L4246" s="94">
        <v>0.0</v>
      </c>
      <c r="M4246" s="94">
        <v>1.1990659767620725E-5</v>
      </c>
      <c r="N4246" s="94">
        <v>2.9976649419051812E-6</v>
      </c>
      <c r="O4246" s="2" t="s">
        <v>9316</v>
      </c>
      <c r="P4246" s="2">
        <v>9.0</v>
      </c>
      <c r="Q4246" s="2" t="s">
        <v>9318</v>
      </c>
    </row>
    <row r="4247">
      <c r="A4247" s="54">
        <v>46280.0</v>
      </c>
      <c r="B4247" s="2" t="s">
        <v>301</v>
      </c>
      <c r="C4247" s="2" t="s">
        <v>208</v>
      </c>
      <c r="D4247" s="2">
        <v>0.0</v>
      </c>
      <c r="E4247" s="53">
        <v>0.027000000000000003</v>
      </c>
      <c r="F4247" s="53">
        <v>0.04</v>
      </c>
      <c r="G4247" s="53">
        <v>0.043</v>
      </c>
      <c r="H4247" s="53">
        <v>0.043</v>
      </c>
      <c r="I4247" s="53">
        <v>0.042</v>
      </c>
      <c r="J4247" s="53">
        <v>0.043</v>
      </c>
      <c r="K4247" s="53">
        <v>0.043</v>
      </c>
      <c r="L4247" s="94">
        <v>0.0018</v>
      </c>
      <c r="M4247" s="94">
        <v>0.0018</v>
      </c>
      <c r="N4247" s="94">
        <v>0.0018</v>
      </c>
      <c r="O4247" s="2" t="s">
        <v>9316</v>
      </c>
      <c r="P4247" s="2">
        <v>10.0</v>
      </c>
      <c r="Q4247" s="2" t="s">
        <v>9317</v>
      </c>
    </row>
    <row r="4248">
      <c r="A4248" s="54">
        <v>46280.0</v>
      </c>
      <c r="B4248" s="2" t="s">
        <v>450</v>
      </c>
      <c r="C4248" s="2" t="s">
        <v>208</v>
      </c>
      <c r="D4248" s="2">
        <v>0.0</v>
      </c>
      <c r="E4248" s="53">
        <v>0.0</v>
      </c>
      <c r="F4248" s="53">
        <v>0.0</v>
      </c>
      <c r="G4248" s="53">
        <v>0.0</v>
      </c>
      <c r="H4248" s="53">
        <v>0.0</v>
      </c>
      <c r="I4248" s="53">
        <v>0.0</v>
      </c>
      <c r="J4248" s="53">
        <v>0.0012466686042866726</v>
      </c>
      <c r="K4248" s="53">
        <v>6.233343021433363E-4</v>
      </c>
      <c r="L4248" s="94">
        <v>0.0</v>
      </c>
      <c r="M4248" s="94">
        <v>1.5541826089140804E-6</v>
      </c>
      <c r="N4248" s="94">
        <v>3.885456522285201E-7</v>
      </c>
      <c r="O4248" s="2" t="s">
        <v>9316</v>
      </c>
      <c r="P4248" s="2">
        <v>11.0</v>
      </c>
      <c r="Q4248" s="2" t="s">
        <v>9318</v>
      </c>
    </row>
    <row r="4249">
      <c r="A4249" s="54">
        <v>46280.0</v>
      </c>
      <c r="B4249" s="2" t="s">
        <v>1189</v>
      </c>
      <c r="C4249" s="2" t="s">
        <v>208</v>
      </c>
      <c r="D4249" s="2">
        <v>0.0</v>
      </c>
      <c r="E4249" s="53">
        <v>0.008125271555510443</v>
      </c>
      <c r="F4249" s="53">
        <v>0.018201120812559635</v>
      </c>
      <c r="G4249" s="53">
        <v>0.020439498589946713</v>
      </c>
      <c r="H4249" s="53">
        <v>0.020504185380984315</v>
      </c>
      <c r="I4249" s="53">
        <v>0.019590330147495953</v>
      </c>
      <c r="J4249" s="53">
        <v>0.01965467290021484</v>
      </c>
      <c r="K4249" s="53">
        <v>0.020047085745080778</v>
      </c>
      <c r="L4249" s="94">
        <v>4.177731026084337E-4</v>
      </c>
      <c r="M4249" s="94">
        <v>3.863061668144397E-4</v>
      </c>
      <c r="N4249" s="94">
        <v>4.018856468706209E-4</v>
      </c>
      <c r="O4249" s="2" t="s">
        <v>9319</v>
      </c>
      <c r="P4249" s="2">
        <v>99.0</v>
      </c>
      <c r="Q4249" s="2" t="s">
        <v>9320</v>
      </c>
    </row>
    <row r="4250">
      <c r="A4250" s="54">
        <v>46281.0</v>
      </c>
      <c r="B4250" s="2" t="s">
        <v>194</v>
      </c>
      <c r="C4250" s="2" t="s">
        <v>303</v>
      </c>
      <c r="D4250" s="2">
        <v>0.0</v>
      </c>
      <c r="E4250" s="53">
        <v>0.123</v>
      </c>
      <c r="F4250" s="53">
        <v>0.121</v>
      </c>
      <c r="G4250" s="53">
        <v>0.107</v>
      </c>
      <c r="H4250" s="53">
        <v>0.097</v>
      </c>
      <c r="I4250" s="53">
        <v>0.085</v>
      </c>
      <c r="J4250" s="53">
        <v>0.158</v>
      </c>
      <c r="K4250" s="53">
        <v>0.132</v>
      </c>
      <c r="L4250" s="94">
        <v>0.0114</v>
      </c>
      <c r="M4250" s="94">
        <v>0.025</v>
      </c>
      <c r="N4250" s="94">
        <v>0.0174</v>
      </c>
      <c r="O4250" s="2" t="s">
        <v>9316</v>
      </c>
      <c r="P4250" s="2">
        <v>1.0</v>
      </c>
      <c r="Q4250" s="2" t="s">
        <v>9317</v>
      </c>
    </row>
    <row r="4251">
      <c r="A4251" s="54">
        <v>46281.0</v>
      </c>
      <c r="B4251" s="2" t="s">
        <v>145</v>
      </c>
      <c r="C4251" s="2" t="s">
        <v>303</v>
      </c>
      <c r="D4251" s="2">
        <v>0.0</v>
      </c>
      <c r="E4251" s="53">
        <v>0.011</v>
      </c>
      <c r="F4251" s="53">
        <v>0.021</v>
      </c>
      <c r="G4251" s="53">
        <v>0.023</v>
      </c>
      <c r="H4251" s="53">
        <v>0.022</v>
      </c>
      <c r="I4251" s="53">
        <v>0.021</v>
      </c>
      <c r="J4251" s="53">
        <v>0.039</v>
      </c>
      <c r="K4251" s="53">
        <v>0.031</v>
      </c>
      <c r="L4251" s="94">
        <v>5.0E-4</v>
      </c>
      <c r="M4251" s="94">
        <v>0.0015</v>
      </c>
      <c r="N4251" s="94">
        <v>0.001</v>
      </c>
      <c r="O4251" s="2" t="s">
        <v>9316</v>
      </c>
      <c r="P4251" s="2">
        <v>2.0</v>
      </c>
      <c r="Q4251" s="2" t="s">
        <v>9317</v>
      </c>
    </row>
    <row r="4252">
      <c r="A4252" s="54">
        <v>46281.0</v>
      </c>
      <c r="B4252" s="2" t="s">
        <v>1801</v>
      </c>
      <c r="C4252" s="2" t="s">
        <v>303</v>
      </c>
      <c r="D4252" s="2">
        <v>0.0</v>
      </c>
      <c r="E4252" s="53">
        <v>0.0</v>
      </c>
      <c r="F4252" s="53">
        <v>0.0</v>
      </c>
      <c r="G4252" s="53">
        <v>0.0</v>
      </c>
      <c r="H4252" s="53">
        <v>0.0</v>
      </c>
      <c r="I4252" s="53">
        <v>0.0</v>
      </c>
      <c r="J4252" s="53">
        <v>0.0</v>
      </c>
      <c r="K4252" s="53">
        <v>0.0</v>
      </c>
      <c r="L4252" s="94">
        <v>0.0</v>
      </c>
      <c r="M4252" s="94">
        <v>0.0</v>
      </c>
      <c r="N4252" s="94">
        <v>0.0</v>
      </c>
      <c r="O4252" s="2" t="s">
        <v>9316</v>
      </c>
      <c r="P4252" s="2">
        <v>3.0</v>
      </c>
      <c r="Q4252" s="2" t="s">
        <v>9318</v>
      </c>
    </row>
    <row r="4253">
      <c r="A4253" s="54">
        <v>46281.0</v>
      </c>
      <c r="B4253" s="2" t="s">
        <v>932</v>
      </c>
      <c r="C4253" s="2" t="s">
        <v>303</v>
      </c>
      <c r="D4253" s="2">
        <v>1.0</v>
      </c>
      <c r="E4253" s="53">
        <v>0.03463366255244362</v>
      </c>
      <c r="F4253" s="53">
        <v>0.049038684732695285</v>
      </c>
      <c r="G4253" s="53">
        <v>0.048848591851725916</v>
      </c>
      <c r="H4253" s="53">
        <v>0.04649693928735857</v>
      </c>
      <c r="I4253" s="53">
        <v>0.04237347347514515</v>
      </c>
      <c r="J4253" s="53">
        <v>0.03936456560462208</v>
      </c>
      <c r="K4253" s="53">
        <v>0.044106578728174</v>
      </c>
      <c r="L4253" s="94">
        <v>0.9046890012224446</v>
      </c>
      <c r="M4253" s="94">
        <v>0.9228204378159964</v>
      </c>
      <c r="N4253" s="94">
        <v>0.9137322328307566</v>
      </c>
      <c r="O4253" s="2" t="s">
        <v>9316</v>
      </c>
      <c r="P4253" s="2">
        <v>4.0</v>
      </c>
      <c r="Q4253" s="2" t="s">
        <v>9318</v>
      </c>
    </row>
    <row r="4254">
      <c r="A4254" s="54">
        <v>46281.0</v>
      </c>
      <c r="B4254" s="2" t="s">
        <v>515</v>
      </c>
      <c r="C4254" s="2" t="s">
        <v>303</v>
      </c>
      <c r="D4254" s="2">
        <v>0.0</v>
      </c>
      <c r="E4254" s="53">
        <v>0.1493660862219559</v>
      </c>
      <c r="F4254" s="53">
        <v>0.07886035560834227</v>
      </c>
      <c r="G4254" s="53">
        <v>0.055869930464232734</v>
      </c>
      <c r="H4254" s="53">
        <v>0.04514077469614337</v>
      </c>
      <c r="I4254" s="53">
        <v>0.0352811206858244</v>
      </c>
      <c r="J4254" s="53">
        <v>0.012641639782484145</v>
      </c>
      <c r="K4254" s="53">
        <v>0.03425578512335844</v>
      </c>
      <c r="L4254" s="94">
        <v>0.003121449130078201</v>
      </c>
      <c r="M4254" s="94">
        <v>1.598110563900858E-4</v>
      </c>
      <c r="N4254" s="94">
        <v>0.0011734588144177052</v>
      </c>
      <c r="O4254" s="2" t="s">
        <v>9316</v>
      </c>
      <c r="P4254" s="2">
        <v>5.0</v>
      </c>
      <c r="Q4254" s="2" t="s">
        <v>9318</v>
      </c>
    </row>
    <row r="4255">
      <c r="A4255" s="54">
        <v>46281.0</v>
      </c>
      <c r="B4255" s="2" t="s">
        <v>229</v>
      </c>
      <c r="C4255" s="2" t="s">
        <v>303</v>
      </c>
      <c r="D4255" s="2">
        <v>0.0</v>
      </c>
      <c r="E4255" s="53">
        <v>0.22189043137744713</v>
      </c>
      <c r="F4255" s="53">
        <v>0.20765715737631907</v>
      </c>
      <c r="G4255" s="53">
        <v>0.19649517405494007</v>
      </c>
      <c r="H4255" s="53">
        <v>0.1882460893660344</v>
      </c>
      <c r="I4255" s="53">
        <v>0.17764204756238663</v>
      </c>
      <c r="J4255" s="53">
        <v>0.08530693486693214</v>
      </c>
      <c r="K4255" s="53">
        <v>0.1409010544609361</v>
      </c>
      <c r="L4255" s="94">
        <v>0.0386103534268812</v>
      </c>
      <c r="M4255" s="94">
        <v>0.0072772731363910026</v>
      </c>
      <c r="N4255" s="94">
        <v>0.01985310714820368</v>
      </c>
      <c r="O4255" s="2" t="s">
        <v>9316</v>
      </c>
      <c r="P4255" s="2">
        <v>6.0</v>
      </c>
      <c r="Q4255" s="2" t="s">
        <v>9317</v>
      </c>
    </row>
    <row r="4256">
      <c r="A4256" s="54">
        <v>46281.0</v>
      </c>
      <c r="B4256" s="2" t="s">
        <v>178</v>
      </c>
      <c r="C4256" s="2" t="s">
        <v>303</v>
      </c>
      <c r="D4256" s="2">
        <v>0.0</v>
      </c>
      <c r="E4256" s="53">
        <v>0.03506530149147587</v>
      </c>
      <c r="F4256" s="53">
        <v>0.0407581992173646</v>
      </c>
      <c r="G4256" s="53">
        <v>0.03944679220400268</v>
      </c>
      <c r="H4256" s="53">
        <v>0.03792820614347846</v>
      </c>
      <c r="I4256" s="53">
        <v>0.03579570781239641</v>
      </c>
      <c r="J4256" s="53">
        <v>0.02936037331272517</v>
      </c>
      <c r="K4256" s="53">
        <v>0.03440358275836392</v>
      </c>
      <c r="L4256" s="94">
        <v>0.0015560494151857663</v>
      </c>
      <c r="M4256" s="94">
        <v>8.620315210625844E-4</v>
      </c>
      <c r="N4256" s="94">
        <v>0.0011836065066115954</v>
      </c>
      <c r="O4256" s="2" t="s">
        <v>9316</v>
      </c>
      <c r="P4256" s="2">
        <v>7.0</v>
      </c>
      <c r="Q4256" s="2" t="s">
        <v>9318</v>
      </c>
    </row>
    <row r="4257">
      <c r="A4257" s="54">
        <v>46281.0</v>
      </c>
      <c r="B4257" s="2" t="s">
        <v>1876</v>
      </c>
      <c r="C4257" s="2" t="s">
        <v>303</v>
      </c>
      <c r="D4257" s="2">
        <v>0.0</v>
      </c>
      <c r="E4257" s="53">
        <v>0.0</v>
      </c>
      <c r="F4257" s="53">
        <v>0.0</v>
      </c>
      <c r="G4257" s="53">
        <v>0.0</v>
      </c>
      <c r="H4257" s="53">
        <v>0.0</v>
      </c>
      <c r="I4257" s="53">
        <v>0.0</v>
      </c>
      <c r="J4257" s="53">
        <v>0.0</v>
      </c>
      <c r="K4257" s="53">
        <v>0.0</v>
      </c>
      <c r="L4257" s="94">
        <v>0.0</v>
      </c>
      <c r="M4257" s="94">
        <v>0.0</v>
      </c>
      <c r="N4257" s="94">
        <v>0.0</v>
      </c>
      <c r="O4257" s="2" t="s">
        <v>9316</v>
      </c>
      <c r="P4257" s="2">
        <v>8.0</v>
      </c>
      <c r="Q4257" s="2" t="s">
        <v>9318</v>
      </c>
    </row>
    <row r="4258">
      <c r="A4258" s="54">
        <v>46281.0</v>
      </c>
      <c r="B4258" s="2" t="s">
        <v>687</v>
      </c>
      <c r="C4258" s="2" t="s">
        <v>303</v>
      </c>
      <c r="D4258" s="2">
        <v>0.0</v>
      </c>
      <c r="E4258" s="53">
        <v>0.0</v>
      </c>
      <c r="F4258" s="53">
        <v>0.0</v>
      </c>
      <c r="G4258" s="53">
        <v>0.0</v>
      </c>
      <c r="H4258" s="53">
        <v>0.0</v>
      </c>
      <c r="I4258" s="53">
        <v>0.0</v>
      </c>
      <c r="J4258" s="53">
        <v>0.0034361867776058776</v>
      </c>
      <c r="K4258" s="53">
        <v>0.0017180933888029388</v>
      </c>
      <c r="L4258" s="94">
        <v>0.0</v>
      </c>
      <c r="M4258" s="94">
        <v>1.1807379570593464E-5</v>
      </c>
      <c r="N4258" s="94">
        <v>2.951844892648366E-6</v>
      </c>
      <c r="O4258" s="2" t="s">
        <v>9316</v>
      </c>
      <c r="P4258" s="2">
        <v>9.0</v>
      </c>
      <c r="Q4258" s="2" t="s">
        <v>9318</v>
      </c>
    </row>
    <row r="4259">
      <c r="A4259" s="54">
        <v>46281.0</v>
      </c>
      <c r="B4259" s="2" t="s">
        <v>301</v>
      </c>
      <c r="C4259" s="2" t="s">
        <v>303</v>
      </c>
      <c r="D4259" s="2">
        <v>0.0</v>
      </c>
      <c r="E4259" s="53">
        <v>0.003</v>
      </c>
      <c r="F4259" s="53">
        <v>0.021</v>
      </c>
      <c r="G4259" s="53">
        <v>0.036000000000000004</v>
      </c>
      <c r="H4259" s="53">
        <v>0.046</v>
      </c>
      <c r="I4259" s="53">
        <v>0.057</v>
      </c>
      <c r="J4259" s="53">
        <v>0.042</v>
      </c>
      <c r="K4259" s="53">
        <v>0.039</v>
      </c>
      <c r="L4259" s="94">
        <v>0.0013</v>
      </c>
      <c r="M4259" s="94">
        <v>0.0018</v>
      </c>
      <c r="N4259" s="94">
        <v>0.0015</v>
      </c>
      <c r="O4259" s="2" t="s">
        <v>9316</v>
      </c>
      <c r="P4259" s="2">
        <v>10.0</v>
      </c>
      <c r="Q4259" s="2" t="s">
        <v>9317</v>
      </c>
    </row>
    <row r="4260">
      <c r="A4260" s="54">
        <v>46281.0</v>
      </c>
      <c r="B4260" s="2" t="s">
        <v>450</v>
      </c>
      <c r="C4260" s="2" t="s">
        <v>303</v>
      </c>
      <c r="D4260" s="2">
        <v>0.0</v>
      </c>
      <c r="E4260" s="53">
        <v>0.0</v>
      </c>
      <c r="F4260" s="53">
        <v>0.0</v>
      </c>
      <c r="G4260" s="53">
        <v>0.0</v>
      </c>
      <c r="H4260" s="53">
        <v>0.0</v>
      </c>
      <c r="I4260" s="53">
        <v>0.0</v>
      </c>
      <c r="J4260" s="53">
        <v>0.001237104095762284</v>
      </c>
      <c r="K4260" s="53">
        <v>6.18552047881142E-4</v>
      </c>
      <c r="L4260" s="94">
        <v>0.0</v>
      </c>
      <c r="M4260" s="94">
        <v>1.5304265437518186E-6</v>
      </c>
      <c r="N4260" s="94">
        <v>3.8260663593795466E-7</v>
      </c>
      <c r="O4260" s="2" t="s">
        <v>9316</v>
      </c>
      <c r="P4260" s="2">
        <v>11.0</v>
      </c>
      <c r="Q4260" s="2" t="s">
        <v>9318</v>
      </c>
    </row>
    <row r="4261">
      <c r="A4261" s="54">
        <v>46281.0</v>
      </c>
      <c r="B4261" s="2" t="s">
        <v>1189</v>
      </c>
      <c r="C4261" s="2" t="s">
        <v>303</v>
      </c>
      <c r="D4261" s="2">
        <v>0.0</v>
      </c>
      <c r="E4261" s="53">
        <v>0.029635425048963684</v>
      </c>
      <c r="F4261" s="53">
        <v>0.03513363294953068</v>
      </c>
      <c r="G4261" s="53">
        <v>0.03299820839799886</v>
      </c>
      <c r="H4261" s="53">
        <v>0.03127913837344057</v>
      </c>
      <c r="I4261" s="53">
        <v>0.02967678560897438</v>
      </c>
      <c r="J4261" s="53">
        <v>0.01949979562393379</v>
      </c>
      <c r="K4261" s="53">
        <v>0.026249002010966326</v>
      </c>
      <c r="L4261" s="94">
        <v>0.0010888817574777622</v>
      </c>
      <c r="M4261" s="94">
        <v>3.802420293751874E-4</v>
      </c>
      <c r="N4261" s="94">
        <v>6.890101065717142E-4</v>
      </c>
      <c r="O4261" s="2" t="s">
        <v>9319</v>
      </c>
      <c r="P4261" s="2">
        <v>99.0</v>
      </c>
      <c r="Q4261" s="2" t="s">
        <v>9320</v>
      </c>
    </row>
    <row r="4262">
      <c r="A4262" s="54">
        <v>46282.0</v>
      </c>
      <c r="B4262" s="2" t="s">
        <v>194</v>
      </c>
      <c r="C4262" s="2" t="s">
        <v>148</v>
      </c>
      <c r="D4262" s="2">
        <v>1.0</v>
      </c>
      <c r="E4262" s="53">
        <v>0.338</v>
      </c>
      <c r="F4262" s="53">
        <v>0.291</v>
      </c>
      <c r="G4262" s="53">
        <v>0.253</v>
      </c>
      <c r="H4262" s="53">
        <v>0.229</v>
      </c>
      <c r="I4262" s="53">
        <v>0.202</v>
      </c>
      <c r="J4262" s="53">
        <v>0.157</v>
      </c>
      <c r="K4262" s="53">
        <v>0.205</v>
      </c>
      <c r="L4262" s="94">
        <v>0.558</v>
      </c>
      <c r="M4262" s="94">
        <v>0.7106</v>
      </c>
      <c r="N4262" s="94">
        <v>0.632</v>
      </c>
      <c r="O4262" s="2" t="s">
        <v>9316</v>
      </c>
      <c r="P4262" s="2">
        <v>1.0</v>
      </c>
      <c r="Q4262" s="2" t="s">
        <v>9317</v>
      </c>
    </row>
    <row r="4263">
      <c r="A4263" s="54">
        <v>46282.0</v>
      </c>
      <c r="B4263" s="2" t="s">
        <v>145</v>
      </c>
      <c r="C4263" s="2" t="s">
        <v>148</v>
      </c>
      <c r="D4263" s="2">
        <v>0.0</v>
      </c>
      <c r="E4263" s="53">
        <v>0.026</v>
      </c>
      <c r="F4263" s="53">
        <v>0.044</v>
      </c>
      <c r="G4263" s="53">
        <v>0.046</v>
      </c>
      <c r="H4263" s="53">
        <v>0.044</v>
      </c>
      <c r="I4263" s="53">
        <v>0.041</v>
      </c>
      <c r="J4263" s="53">
        <v>0.039</v>
      </c>
      <c r="K4263" s="53">
        <v>0.042</v>
      </c>
      <c r="L4263" s="94">
        <v>0.0021</v>
      </c>
      <c r="M4263" s="94">
        <v>0.0015</v>
      </c>
      <c r="N4263" s="94">
        <v>0.0018</v>
      </c>
      <c r="O4263" s="2" t="s">
        <v>9316</v>
      </c>
      <c r="P4263" s="2">
        <v>2.0</v>
      </c>
      <c r="Q4263" s="2" t="s">
        <v>9317</v>
      </c>
    </row>
    <row r="4264">
      <c r="A4264" s="54">
        <v>46282.0</v>
      </c>
      <c r="B4264" s="2" t="s">
        <v>1801</v>
      </c>
      <c r="C4264" s="2" t="s">
        <v>148</v>
      </c>
      <c r="D4264" s="2">
        <v>0.0</v>
      </c>
      <c r="E4264" s="53">
        <v>0.0</v>
      </c>
      <c r="F4264" s="53">
        <v>0.0</v>
      </c>
      <c r="G4264" s="53">
        <v>0.0</v>
      </c>
      <c r="H4264" s="53">
        <v>0.0</v>
      </c>
      <c r="I4264" s="53">
        <v>0.0</v>
      </c>
      <c r="J4264" s="53">
        <v>0.0</v>
      </c>
      <c r="K4264" s="53">
        <v>0.0</v>
      </c>
      <c r="L4264" s="94">
        <v>0.0</v>
      </c>
      <c r="M4264" s="94">
        <v>0.0</v>
      </c>
      <c r="N4264" s="94">
        <v>0.0</v>
      </c>
      <c r="O4264" s="2" t="s">
        <v>9316</v>
      </c>
      <c r="P4264" s="2">
        <v>3.0</v>
      </c>
      <c r="Q4264" s="2" t="s">
        <v>9318</v>
      </c>
    </row>
    <row r="4265">
      <c r="A4265" s="54">
        <v>46282.0</v>
      </c>
      <c r="B4265" s="2" t="s">
        <v>932</v>
      </c>
      <c r="C4265" s="2" t="s">
        <v>148</v>
      </c>
      <c r="D4265" s="2">
        <v>1.0</v>
      </c>
      <c r="E4265" s="53">
        <v>0.13779963077190416</v>
      </c>
      <c r="F4265" s="53">
        <v>0.10318633049541028</v>
      </c>
      <c r="G4265" s="53">
        <v>0.0846558154345966</v>
      </c>
      <c r="H4265" s="53">
        <v>0.07437358525444501</v>
      </c>
      <c r="I4265" s="53">
        <v>0.06392080446864812</v>
      </c>
      <c r="J4265" s="53">
        <v>0.04693272408251509</v>
      </c>
      <c r="K4265" s="53">
        <v>0.06579426975855585</v>
      </c>
      <c r="L4265" s="94">
        <v>0.8378549762177032</v>
      </c>
      <c r="M4265" s="94">
        <v>0.9083372324247754</v>
      </c>
      <c r="N4265" s="94">
        <v>0.8727403464159499</v>
      </c>
      <c r="O4265" s="2" t="s">
        <v>9316</v>
      </c>
      <c r="P4265" s="2">
        <v>4.0</v>
      </c>
      <c r="Q4265" s="2" t="s">
        <v>9318</v>
      </c>
    </row>
    <row r="4266">
      <c r="A4266" s="54">
        <v>46282.0</v>
      </c>
      <c r="B4266" s="2" t="s">
        <v>515</v>
      </c>
      <c r="C4266" s="2" t="s">
        <v>148</v>
      </c>
      <c r="D4266" s="2">
        <v>0.0</v>
      </c>
      <c r="E4266" s="53">
        <v>6.110555634725527E-4</v>
      </c>
      <c r="F4266" s="53">
        <v>0.005043976815197433</v>
      </c>
      <c r="G4266" s="53">
        <v>0.008935544689246776</v>
      </c>
      <c r="H4266" s="53">
        <v>0.011416321308226935</v>
      </c>
      <c r="I4266" s="53">
        <v>0.014109571412910348</v>
      </c>
      <c r="J4266" s="53">
        <v>0.012544652442748418</v>
      </c>
      <c r="K4266" s="53">
        <v>0.010740098565997596</v>
      </c>
      <c r="L4266" s="94">
        <v>7.984395889352627E-5</v>
      </c>
      <c r="M4266" s="94">
        <v>1.5736830490935383E-4</v>
      </c>
      <c r="N4266" s="94">
        <v>1.1534971720734361E-4</v>
      </c>
      <c r="O4266" s="2" t="s">
        <v>9316</v>
      </c>
      <c r="P4266" s="2">
        <v>5.0</v>
      </c>
      <c r="Q4266" s="2" t="s">
        <v>9318</v>
      </c>
    </row>
    <row r="4267">
      <c r="A4267" s="54">
        <v>46282.0</v>
      </c>
      <c r="B4267" s="2" t="s">
        <v>229</v>
      </c>
      <c r="C4267" s="2" t="s">
        <v>148</v>
      </c>
      <c r="D4267" s="2">
        <v>0.0</v>
      </c>
      <c r="E4267" s="53">
        <v>0.005809552166813309</v>
      </c>
      <c r="F4267" s="53">
        <v>0.022104743325159378</v>
      </c>
      <c r="G4267" s="53">
        <v>0.03192920300479769</v>
      </c>
      <c r="H4267" s="53">
        <v>0.036989123000778903</v>
      </c>
      <c r="I4267" s="53">
        <v>0.04133442037853568</v>
      </c>
      <c r="J4267" s="53">
        <v>0.08463486263305436</v>
      </c>
      <c r="K4267" s="53">
        <v>0.05828203281892603</v>
      </c>
      <c r="L4267" s="94">
        <v>0.0010194740045215821</v>
      </c>
      <c r="M4267" s="94">
        <v>0.0071630599729159816</v>
      </c>
      <c r="N4267" s="94">
        <v>0.0033967953495063707</v>
      </c>
      <c r="O4267" s="2" t="s">
        <v>9316</v>
      </c>
      <c r="P4267" s="2">
        <v>6.0</v>
      </c>
      <c r="Q4267" s="2" t="s">
        <v>9317</v>
      </c>
    </row>
    <row r="4268">
      <c r="A4268" s="54">
        <v>46282.0</v>
      </c>
      <c r="B4268" s="2" t="s">
        <v>178</v>
      </c>
      <c r="C4268" s="2" t="s">
        <v>148</v>
      </c>
      <c r="D4268" s="2">
        <v>0.0</v>
      </c>
      <c r="E4268" s="53">
        <v>0.001612258076843071</v>
      </c>
      <c r="F4268" s="53">
        <v>0.008107677600313416</v>
      </c>
      <c r="G4268" s="53">
        <v>0.011921634329773965</v>
      </c>
      <c r="H4268" s="53">
        <v>0.013684901911914227</v>
      </c>
      <c r="I4268" s="53">
        <v>0.01496147924675078</v>
      </c>
      <c r="J4268" s="53">
        <v>0.029129063962429702</v>
      </c>
      <c r="K4268" s="53">
        <v>0.020525349146101834</v>
      </c>
      <c r="L4268" s="94">
        <v>1.4212536509284514E-4</v>
      </c>
      <c r="M4268" s="94">
        <v>8.485023673273208E-4</v>
      </c>
      <c r="N4268" s="94">
        <v>4.2128995756938325E-4</v>
      </c>
      <c r="O4268" s="2" t="s">
        <v>9316</v>
      </c>
      <c r="P4268" s="2">
        <v>7.0</v>
      </c>
      <c r="Q4268" s="2" t="s">
        <v>9318</v>
      </c>
    </row>
    <row r="4269">
      <c r="A4269" s="54">
        <v>46282.0</v>
      </c>
      <c r="B4269" s="2" t="s">
        <v>1876</v>
      </c>
      <c r="C4269" s="2" t="s">
        <v>148</v>
      </c>
      <c r="D4269" s="2">
        <v>0.0</v>
      </c>
      <c r="E4269" s="53">
        <v>0.0</v>
      </c>
      <c r="F4269" s="53">
        <v>0.0</v>
      </c>
      <c r="G4269" s="53">
        <v>0.0</v>
      </c>
      <c r="H4269" s="53">
        <v>0.0</v>
      </c>
      <c r="I4269" s="53">
        <v>0.0</v>
      </c>
      <c r="J4269" s="53">
        <v>0.0</v>
      </c>
      <c r="K4269" s="53">
        <v>0.0</v>
      </c>
      <c r="L4269" s="94">
        <v>0.0</v>
      </c>
      <c r="M4269" s="94">
        <v>0.0</v>
      </c>
      <c r="N4269" s="94">
        <v>0.0</v>
      </c>
      <c r="O4269" s="2" t="s">
        <v>9316</v>
      </c>
      <c r="P4269" s="2">
        <v>8.0</v>
      </c>
      <c r="Q4269" s="2" t="s">
        <v>9318</v>
      </c>
    </row>
    <row r="4270">
      <c r="A4270" s="54">
        <v>46282.0</v>
      </c>
      <c r="B4270" s="2" t="s">
        <v>687</v>
      </c>
      <c r="C4270" s="2" t="s">
        <v>148</v>
      </c>
      <c r="D4270" s="2">
        <v>0.0</v>
      </c>
      <c r="E4270" s="53">
        <v>0.003620131597481139</v>
      </c>
      <c r="F4270" s="53">
        <v>0.012277075013936543</v>
      </c>
      <c r="G4270" s="53">
        <v>0.016168469672690568</v>
      </c>
      <c r="H4270" s="53">
        <v>0.01781095052308667</v>
      </c>
      <c r="I4270" s="53">
        <v>0.018979630996122692</v>
      </c>
      <c r="J4270" s="53">
        <v>0.0034098241679975222</v>
      </c>
      <c r="K4270" s="53">
        <v>0.009789146920344044</v>
      </c>
      <c r="L4270" s="94">
        <v>2.6141941155671464E-4</v>
      </c>
      <c r="M4270" s="94">
        <v>1.1626900856659996E-5</v>
      </c>
      <c r="N4270" s="94">
        <v>9.582739742808129E-5</v>
      </c>
      <c r="O4270" s="2" t="s">
        <v>9316</v>
      </c>
      <c r="P4270" s="2">
        <v>9.0</v>
      </c>
      <c r="Q4270" s="2" t="s">
        <v>9318</v>
      </c>
    </row>
    <row r="4271">
      <c r="A4271" s="54">
        <v>46282.0</v>
      </c>
      <c r="B4271" s="2" t="s">
        <v>301</v>
      </c>
      <c r="C4271" s="2" t="s">
        <v>148</v>
      </c>
      <c r="D4271" s="2">
        <v>0.0</v>
      </c>
      <c r="E4271" s="53">
        <v>0.166</v>
      </c>
      <c r="F4271" s="53">
        <v>0.126</v>
      </c>
      <c r="G4271" s="53">
        <v>0.10800000000000001</v>
      </c>
      <c r="H4271" s="53">
        <v>0.1</v>
      </c>
      <c r="I4271" s="53">
        <v>0.092</v>
      </c>
      <c r="J4271" s="53">
        <v>0.042</v>
      </c>
      <c r="K4271" s="53">
        <v>0.075</v>
      </c>
      <c r="L4271" s="94">
        <v>0.0118</v>
      </c>
      <c r="M4271" s="94">
        <v>0.0018</v>
      </c>
      <c r="N4271" s="94">
        <v>0.0057</v>
      </c>
      <c r="O4271" s="2" t="s">
        <v>9316</v>
      </c>
      <c r="P4271" s="2">
        <v>10.0</v>
      </c>
      <c r="Q4271" s="2" t="s">
        <v>9317</v>
      </c>
    </row>
    <row r="4272">
      <c r="A4272" s="54">
        <v>46282.0</v>
      </c>
      <c r="B4272" s="2" t="s">
        <v>450</v>
      </c>
      <c r="C4272" s="2" t="s">
        <v>148</v>
      </c>
      <c r="D4272" s="2">
        <v>0.0</v>
      </c>
      <c r="E4272" s="53">
        <v>0.0</v>
      </c>
      <c r="F4272" s="53">
        <v>0.0</v>
      </c>
      <c r="G4272" s="53">
        <v>0.0</v>
      </c>
      <c r="H4272" s="53">
        <v>0.0</v>
      </c>
      <c r="I4272" s="53">
        <v>0.0</v>
      </c>
      <c r="J4272" s="53">
        <v>0.0012276129666612633</v>
      </c>
      <c r="K4272" s="53">
        <v>6.138064833306316E-4</v>
      </c>
      <c r="L4272" s="94">
        <v>0.0</v>
      </c>
      <c r="M4272" s="94">
        <v>1.507033595914868E-6</v>
      </c>
      <c r="N4272" s="94">
        <v>3.76758398978717E-7</v>
      </c>
      <c r="O4272" s="2" t="s">
        <v>9316</v>
      </c>
      <c r="P4272" s="2">
        <v>11.0</v>
      </c>
      <c r="Q4272" s="2" t="s">
        <v>9318</v>
      </c>
    </row>
    <row r="4273">
      <c r="A4273" s="54">
        <v>46282.0</v>
      </c>
      <c r="B4273" s="2" t="s">
        <v>1189</v>
      </c>
      <c r="C4273" s="2" t="s">
        <v>148</v>
      </c>
      <c r="D4273" s="2">
        <v>0.0</v>
      </c>
      <c r="E4273" s="53">
        <v>0.039683338095884306</v>
      </c>
      <c r="F4273" s="53">
        <v>0.05683867611328739</v>
      </c>
      <c r="G4273" s="53">
        <v>0.055008770539517415</v>
      </c>
      <c r="H4273" s="53">
        <v>0.051232048150027173</v>
      </c>
      <c r="I4273" s="53">
        <v>0.045446261824243814</v>
      </c>
      <c r="J4273" s="53">
        <v>0.019346170702049303</v>
      </c>
      <c r="K4273" s="53">
        <v>0.03717747062078336</v>
      </c>
      <c r="L4273" s="94">
        <v>0.003025964836269279</v>
      </c>
      <c r="M4273" s="94">
        <v>3.7427432083283086E-4</v>
      </c>
      <c r="N4273" s="94">
        <v>0.0013821643217592097</v>
      </c>
      <c r="O4273" s="2" t="s">
        <v>9319</v>
      </c>
      <c r="P4273" s="2">
        <v>99.0</v>
      </c>
      <c r="Q4273" s="2" t="s">
        <v>9320</v>
      </c>
    </row>
    <row r="4274">
      <c r="A4274" s="54">
        <v>46283.0</v>
      </c>
      <c r="B4274" s="2" t="s">
        <v>194</v>
      </c>
      <c r="C4274" s="2" t="s">
        <v>196</v>
      </c>
      <c r="D4274" s="2">
        <v>1.0</v>
      </c>
      <c r="E4274" s="53">
        <v>0.049</v>
      </c>
      <c r="F4274" s="53">
        <v>0.054</v>
      </c>
      <c r="G4274" s="53">
        <v>0.058</v>
      </c>
      <c r="H4274" s="53">
        <v>0.062</v>
      </c>
      <c r="I4274" s="53">
        <v>0.069</v>
      </c>
      <c r="J4274" s="53">
        <v>0.163</v>
      </c>
      <c r="K4274" s="53">
        <v>0.111</v>
      </c>
      <c r="L4274" s="94">
        <v>0.8874</v>
      </c>
      <c r="M4274" s="94">
        <v>0.7006</v>
      </c>
      <c r="N4274" s="94">
        <v>0.7903</v>
      </c>
      <c r="O4274" s="2" t="s">
        <v>9316</v>
      </c>
      <c r="P4274" s="2">
        <v>1.0</v>
      </c>
      <c r="Q4274" s="2" t="s">
        <v>9317</v>
      </c>
    </row>
    <row r="4275">
      <c r="A4275" s="54">
        <v>46283.0</v>
      </c>
      <c r="B4275" s="2" t="s">
        <v>145</v>
      </c>
      <c r="C4275" s="2" t="s">
        <v>196</v>
      </c>
      <c r="D4275" s="2">
        <v>0.0</v>
      </c>
      <c r="E4275" s="53">
        <v>0.0</v>
      </c>
      <c r="F4275" s="53">
        <v>0.001</v>
      </c>
      <c r="G4275" s="53">
        <v>0.005</v>
      </c>
      <c r="H4275" s="53">
        <v>0.008</v>
      </c>
      <c r="I4275" s="53">
        <v>0.013</v>
      </c>
      <c r="J4275" s="53">
        <v>0.039</v>
      </c>
      <c r="K4275" s="53">
        <v>0.022</v>
      </c>
      <c r="L4275" s="94">
        <v>0.0</v>
      </c>
      <c r="M4275" s="94">
        <v>0.0015</v>
      </c>
      <c r="N4275" s="94">
        <v>5.0E-4</v>
      </c>
      <c r="O4275" s="2" t="s">
        <v>9316</v>
      </c>
      <c r="P4275" s="2">
        <v>2.0</v>
      </c>
      <c r="Q4275" s="2" t="s">
        <v>9317</v>
      </c>
    </row>
    <row r="4276">
      <c r="A4276" s="54">
        <v>46283.0</v>
      </c>
      <c r="B4276" s="2" t="s">
        <v>1801</v>
      </c>
      <c r="C4276" s="2" t="s">
        <v>196</v>
      </c>
      <c r="D4276" s="2">
        <v>0.0</v>
      </c>
      <c r="E4276" s="53">
        <v>0.0</v>
      </c>
      <c r="F4276" s="53">
        <v>0.0</v>
      </c>
      <c r="G4276" s="53">
        <v>0.0</v>
      </c>
      <c r="H4276" s="53">
        <v>0.0</v>
      </c>
      <c r="I4276" s="53">
        <v>0.0</v>
      </c>
      <c r="J4276" s="53">
        <v>0.0</v>
      </c>
      <c r="K4276" s="53">
        <v>0.0</v>
      </c>
      <c r="L4276" s="94">
        <v>0.0</v>
      </c>
      <c r="M4276" s="94">
        <v>0.0</v>
      </c>
      <c r="N4276" s="94">
        <v>0.0</v>
      </c>
      <c r="O4276" s="2" t="s">
        <v>9316</v>
      </c>
      <c r="P4276" s="2">
        <v>3.0</v>
      </c>
      <c r="Q4276" s="2" t="s">
        <v>9318</v>
      </c>
    </row>
    <row r="4277">
      <c r="A4277" s="54">
        <v>46283.0</v>
      </c>
      <c r="B4277" s="2" t="s">
        <v>932</v>
      </c>
      <c r="C4277" s="2" t="s">
        <v>196</v>
      </c>
      <c r="D4277" s="2">
        <v>0.0</v>
      </c>
      <c r="E4277" s="53">
        <v>6.347868402742534E-5</v>
      </c>
      <c r="F4277" s="53">
        <v>0.001608766993969565</v>
      </c>
      <c r="G4277" s="53">
        <v>0.0040557101954229935</v>
      </c>
      <c r="H4277" s="53">
        <v>0.006095930785600331</v>
      </c>
      <c r="I4277" s="53">
        <v>0.008726500008175094</v>
      </c>
      <c r="J4277" s="53">
        <v>0.05443971029544694</v>
      </c>
      <c r="K4277" s="53">
        <v>0.029247710245434967</v>
      </c>
      <c r="L4277" s="94">
        <v>1.6448785189258016E-5</v>
      </c>
      <c r="M4277" s="94">
        <v>0.0029636820570521916</v>
      </c>
      <c r="N4277" s="94">
        <v>8.554285546009216E-4</v>
      </c>
      <c r="O4277" s="2" t="s">
        <v>9316</v>
      </c>
      <c r="P4277" s="2">
        <v>4.0</v>
      </c>
      <c r="Q4277" s="2" t="s">
        <v>9318</v>
      </c>
    </row>
    <row r="4278">
      <c r="A4278" s="54">
        <v>46283.0</v>
      </c>
      <c r="B4278" s="2" t="s">
        <v>515</v>
      </c>
      <c r="C4278" s="2" t="s">
        <v>196</v>
      </c>
      <c r="D4278" s="2">
        <v>0.0</v>
      </c>
      <c r="E4278" s="53">
        <v>0.0</v>
      </c>
      <c r="F4278" s="53">
        <v>0.0</v>
      </c>
      <c r="G4278" s="53">
        <v>0.0</v>
      </c>
      <c r="H4278" s="53">
        <v>0.0</v>
      </c>
      <c r="I4278" s="53">
        <v>0.0</v>
      </c>
      <c r="J4278" s="53">
        <v>0.012448409195094953</v>
      </c>
      <c r="K4278" s="53">
        <v>0.0062242045975474765</v>
      </c>
      <c r="L4278" s="94">
        <v>0.0</v>
      </c>
      <c r="M4278" s="94">
        <v>1.5496289148852457E-4</v>
      </c>
      <c r="N4278" s="94">
        <v>3.8740722872131143E-5</v>
      </c>
      <c r="O4278" s="2" t="s">
        <v>9316</v>
      </c>
      <c r="P4278" s="2">
        <v>5.0</v>
      </c>
      <c r="Q4278" s="2" t="s">
        <v>9318</v>
      </c>
    </row>
    <row r="4279">
      <c r="A4279" s="54">
        <v>46283.0</v>
      </c>
      <c r="B4279" s="2" t="s">
        <v>229</v>
      </c>
      <c r="C4279" s="2" t="s">
        <v>196</v>
      </c>
      <c r="D4279" s="2">
        <v>0.0</v>
      </c>
      <c r="E4279" s="53">
        <v>0.01014369756187846</v>
      </c>
      <c r="F4279" s="53">
        <v>0.026676704124167568</v>
      </c>
      <c r="G4279" s="53">
        <v>0.035113652698055886</v>
      </c>
      <c r="H4279" s="53">
        <v>0.03925544795081389</v>
      </c>
      <c r="I4279" s="53">
        <v>0.04267438116340898</v>
      </c>
      <c r="J4279" s="53">
        <v>0.08396822265603061</v>
      </c>
      <c r="K4279" s="53">
        <v>0.05954093767704325</v>
      </c>
      <c r="L4279" s="94">
        <v>0.0012329686057996874</v>
      </c>
      <c r="M4279" s="94">
        <v>0.007050662416012733</v>
      </c>
      <c r="N4279" s="94">
        <v>0.0035451232594615485</v>
      </c>
      <c r="O4279" s="2" t="s">
        <v>9316</v>
      </c>
      <c r="P4279" s="2">
        <v>6.0</v>
      </c>
      <c r="Q4279" s="2" t="s">
        <v>9317</v>
      </c>
    </row>
    <row r="4280">
      <c r="A4280" s="54">
        <v>46283.0</v>
      </c>
      <c r="B4280" s="2" t="s">
        <v>178</v>
      </c>
      <c r="C4280" s="2" t="s">
        <v>196</v>
      </c>
      <c r="D4280" s="2">
        <v>0.0</v>
      </c>
      <c r="E4280" s="53">
        <v>0.002333285657502995</v>
      </c>
      <c r="F4280" s="53">
        <v>0.016326555805726704</v>
      </c>
      <c r="G4280" s="53">
        <v>0.027215193799525944</v>
      </c>
      <c r="H4280" s="53">
        <v>0.03335696078840077</v>
      </c>
      <c r="I4280" s="53">
        <v>0.039011581322521895</v>
      </c>
      <c r="J4280" s="53">
        <v>0.028899624250158535</v>
      </c>
      <c r="K4280" s="53">
        <v>0.028057409024842238</v>
      </c>
      <c r="L4280" s="94">
        <v>7.406667735457554E-4</v>
      </c>
      <c r="M4280" s="94">
        <v>8.351882818003512E-4</v>
      </c>
      <c r="N4280" s="94">
        <v>7.872182011872986E-4</v>
      </c>
      <c r="O4280" s="2" t="s">
        <v>9316</v>
      </c>
      <c r="P4280" s="2">
        <v>7.0</v>
      </c>
      <c r="Q4280" s="2" t="s">
        <v>9318</v>
      </c>
    </row>
    <row r="4281">
      <c r="A4281" s="54">
        <v>46283.0</v>
      </c>
      <c r="B4281" s="2" t="s">
        <v>1876</v>
      </c>
      <c r="C4281" s="2" t="s">
        <v>196</v>
      </c>
      <c r="D4281" s="2">
        <v>0.0</v>
      </c>
      <c r="E4281" s="53">
        <v>0.0</v>
      </c>
      <c r="F4281" s="53">
        <v>0.0</v>
      </c>
      <c r="G4281" s="53">
        <v>0.0</v>
      </c>
      <c r="H4281" s="53">
        <v>0.0</v>
      </c>
      <c r="I4281" s="53">
        <v>0.0</v>
      </c>
      <c r="J4281" s="53">
        <v>0.0</v>
      </c>
      <c r="K4281" s="53">
        <v>0.0</v>
      </c>
      <c r="L4281" s="94">
        <v>0.0</v>
      </c>
      <c r="M4281" s="94">
        <v>0.0</v>
      </c>
      <c r="N4281" s="94">
        <v>0.0</v>
      </c>
      <c r="O4281" s="2" t="s">
        <v>9316</v>
      </c>
      <c r="P4281" s="2">
        <v>8.0</v>
      </c>
      <c r="Q4281" s="2" t="s">
        <v>9318</v>
      </c>
    </row>
    <row r="4282">
      <c r="A4282" s="54">
        <v>46283.0</v>
      </c>
      <c r="B4282" s="2" t="s">
        <v>687</v>
      </c>
      <c r="C4282" s="2" t="s">
        <v>196</v>
      </c>
      <c r="D4282" s="2">
        <v>0.0</v>
      </c>
      <c r="E4282" s="53">
        <v>0.0</v>
      </c>
      <c r="F4282" s="53">
        <v>0.0</v>
      </c>
      <c r="G4282" s="53">
        <v>0.0</v>
      </c>
      <c r="H4282" s="53">
        <v>0.0</v>
      </c>
      <c r="I4282" s="53">
        <v>0.0</v>
      </c>
      <c r="J4282" s="53">
        <v>0.0033836638137467313</v>
      </c>
      <c r="K4282" s="53">
        <v>0.0016918319068733657</v>
      </c>
      <c r="L4282" s="94">
        <v>0.0</v>
      </c>
      <c r="M4282" s="94">
        <v>1.1449180804459075E-5</v>
      </c>
      <c r="N4282" s="94">
        <v>2.8622952011147687E-6</v>
      </c>
      <c r="O4282" s="2" t="s">
        <v>9316</v>
      </c>
      <c r="P4282" s="2">
        <v>9.0</v>
      </c>
      <c r="Q4282" s="2" t="s">
        <v>9318</v>
      </c>
    </row>
    <row r="4283">
      <c r="A4283" s="54">
        <v>46283.0</v>
      </c>
      <c r="B4283" s="2" t="s">
        <v>301</v>
      </c>
      <c r="C4283" s="2" t="s">
        <v>196</v>
      </c>
      <c r="D4283" s="2">
        <v>0.0</v>
      </c>
      <c r="E4283" s="53">
        <v>0.0</v>
      </c>
      <c r="F4283" s="53">
        <v>0.0</v>
      </c>
      <c r="G4283" s="53">
        <v>0.0</v>
      </c>
      <c r="H4283" s="53">
        <v>0.0</v>
      </c>
      <c r="I4283" s="53">
        <v>0.0</v>
      </c>
      <c r="J4283" s="53">
        <v>0.042</v>
      </c>
      <c r="K4283" s="53">
        <v>0.021</v>
      </c>
      <c r="L4283" s="94">
        <v>0.0</v>
      </c>
      <c r="M4283" s="94">
        <v>0.0017</v>
      </c>
      <c r="N4283" s="94">
        <v>4.0E-4</v>
      </c>
      <c r="O4283" s="2" t="s">
        <v>9316</v>
      </c>
      <c r="P4283" s="2">
        <v>10.0</v>
      </c>
      <c r="Q4283" s="2" t="s">
        <v>9317</v>
      </c>
    </row>
    <row r="4284">
      <c r="A4284" s="54">
        <v>46283.0</v>
      </c>
      <c r="B4284" s="2" t="s">
        <v>450</v>
      </c>
      <c r="C4284" s="2" t="s">
        <v>196</v>
      </c>
      <c r="D4284" s="2">
        <v>0.0</v>
      </c>
      <c r="E4284" s="53">
        <v>5.4010191576651095E-5</v>
      </c>
      <c r="F4284" s="53">
        <v>0.0014995832791353883</v>
      </c>
      <c r="G4284" s="53">
        <v>0.003980332654767834</v>
      </c>
      <c r="H4284" s="53">
        <v>0.006224793332606312</v>
      </c>
      <c r="I4284" s="53">
        <v>0.009417009123605468</v>
      </c>
      <c r="J4284" s="53">
        <v>0.0012181946540127306</v>
      </c>
      <c r="K4284" s="53">
        <v>0.0025992636543902825</v>
      </c>
      <c r="L4284" s="94">
        <v>1.5843048042611153E-5</v>
      </c>
      <c r="M4284" s="94">
        <v>1.4839982150651964E-6</v>
      </c>
      <c r="N4284" s="94">
        <v>6.756171545034326E-6</v>
      </c>
      <c r="O4284" s="2" t="s">
        <v>9316</v>
      </c>
      <c r="P4284" s="2">
        <v>11.0</v>
      </c>
      <c r="Q4284" s="2" t="s">
        <v>9318</v>
      </c>
    </row>
    <row r="4285">
      <c r="A4285" s="54">
        <v>46283.0</v>
      </c>
      <c r="B4285" s="2" t="s">
        <v>1189</v>
      </c>
      <c r="C4285" s="2" t="s">
        <v>196</v>
      </c>
      <c r="D4285" s="2">
        <v>0.0</v>
      </c>
      <c r="E4285" s="53">
        <v>0.0</v>
      </c>
      <c r="F4285" s="53">
        <v>0.0</v>
      </c>
      <c r="G4285" s="53">
        <v>0.0</v>
      </c>
      <c r="H4285" s="53">
        <v>0.0</v>
      </c>
      <c r="I4285" s="53">
        <v>0.0</v>
      </c>
      <c r="J4285" s="53">
        <v>0.01919378750686143</v>
      </c>
      <c r="K4285" s="53">
        <v>0.009596893753430716</v>
      </c>
      <c r="L4285" s="94">
        <v>0.0</v>
      </c>
      <c r="M4285" s="94">
        <v>3.6840147885854995E-4</v>
      </c>
      <c r="N4285" s="94">
        <v>9.210036971463749E-5</v>
      </c>
      <c r="O4285" s="2" t="s">
        <v>9319</v>
      </c>
      <c r="P4285" s="2">
        <v>99.0</v>
      </c>
      <c r="Q4285" s="2" t="s">
        <v>9320</v>
      </c>
    </row>
    <row r="4286">
      <c r="A4286" s="54">
        <v>46284.0</v>
      </c>
      <c r="B4286" s="2" t="s">
        <v>194</v>
      </c>
      <c r="C4286" s="2" t="s">
        <v>288</v>
      </c>
      <c r="D4286" s="2">
        <v>0.0</v>
      </c>
      <c r="E4286" s="53">
        <v>0.271</v>
      </c>
      <c r="F4286" s="53">
        <v>0.263</v>
      </c>
      <c r="G4286" s="53">
        <v>0.252</v>
      </c>
      <c r="H4286" s="53">
        <v>0.245</v>
      </c>
      <c r="I4286" s="53">
        <v>0.235</v>
      </c>
      <c r="J4286" s="53">
        <v>0.17</v>
      </c>
      <c r="K4286" s="53">
        <v>0.211</v>
      </c>
      <c r="L4286" s="94">
        <v>0.0635</v>
      </c>
      <c r="M4286" s="94">
        <v>0.0289</v>
      </c>
      <c r="N4286" s="94">
        <v>0.0445</v>
      </c>
      <c r="O4286" s="2" t="s">
        <v>9316</v>
      </c>
      <c r="P4286" s="2">
        <v>1.0</v>
      </c>
      <c r="Q4286" s="2" t="s">
        <v>9317</v>
      </c>
    </row>
    <row r="4287">
      <c r="A4287" s="54">
        <v>46284.0</v>
      </c>
      <c r="B4287" s="2" t="s">
        <v>145</v>
      </c>
      <c r="C4287" s="2" t="s">
        <v>288</v>
      </c>
      <c r="D4287" s="2">
        <v>0.0</v>
      </c>
      <c r="E4287" s="53">
        <v>0.163</v>
      </c>
      <c r="F4287" s="53">
        <v>0.127</v>
      </c>
      <c r="G4287" s="53">
        <v>0.114</v>
      </c>
      <c r="H4287" s="53">
        <v>0.108</v>
      </c>
      <c r="I4287" s="53">
        <v>0.104</v>
      </c>
      <c r="J4287" s="53">
        <v>0.038</v>
      </c>
      <c r="K4287" s="53">
        <v>0.076</v>
      </c>
      <c r="L4287" s="94">
        <v>0.013</v>
      </c>
      <c r="M4287" s="94">
        <v>0.0014</v>
      </c>
      <c r="N4287" s="94">
        <v>0.0058</v>
      </c>
      <c r="O4287" s="2" t="s">
        <v>9316</v>
      </c>
      <c r="P4287" s="2">
        <v>2.0</v>
      </c>
      <c r="Q4287" s="2" t="s">
        <v>9317</v>
      </c>
    </row>
    <row r="4288">
      <c r="A4288" s="54">
        <v>46284.0</v>
      </c>
      <c r="B4288" s="2" t="s">
        <v>1801</v>
      </c>
      <c r="C4288" s="2" t="s">
        <v>288</v>
      </c>
      <c r="D4288" s="2">
        <v>0.0</v>
      </c>
      <c r="E4288" s="53">
        <v>0.0</v>
      </c>
      <c r="F4288" s="53">
        <v>0.0</v>
      </c>
      <c r="G4288" s="53">
        <v>0.0</v>
      </c>
      <c r="H4288" s="53">
        <v>0.0</v>
      </c>
      <c r="I4288" s="53">
        <v>0.0</v>
      </c>
      <c r="J4288" s="53">
        <v>0.0</v>
      </c>
      <c r="K4288" s="53">
        <v>0.0</v>
      </c>
      <c r="L4288" s="94">
        <v>0.0</v>
      </c>
      <c r="M4288" s="94">
        <v>0.0</v>
      </c>
      <c r="N4288" s="94">
        <v>0.0</v>
      </c>
      <c r="O4288" s="2" t="s">
        <v>9316</v>
      </c>
      <c r="P4288" s="2">
        <v>3.0</v>
      </c>
      <c r="Q4288" s="2" t="s">
        <v>9318</v>
      </c>
    </row>
    <row r="4289">
      <c r="A4289" s="54">
        <v>46284.0</v>
      </c>
      <c r="B4289" s="2" t="s">
        <v>932</v>
      </c>
      <c r="C4289" s="2" t="s">
        <v>288</v>
      </c>
      <c r="D4289" s="2">
        <v>0.0</v>
      </c>
      <c r="E4289" s="53">
        <v>0.14935983103875491</v>
      </c>
      <c r="F4289" s="53">
        <v>0.07902022534977338</v>
      </c>
      <c r="G4289" s="53">
        <v>0.056875012464236714</v>
      </c>
      <c r="H4289" s="53">
        <v>0.047237298190009686</v>
      </c>
      <c r="I4289" s="53">
        <v>0.039247932202418706</v>
      </c>
      <c r="J4289" s="53">
        <v>0.05401099496313641</v>
      </c>
      <c r="K4289" s="53">
        <v>0.05544300371368656</v>
      </c>
      <c r="L4289" s="94">
        <v>0.0032347670428070816</v>
      </c>
      <c r="M4289" s="94">
        <v>0.0029171875769079467</v>
      </c>
      <c r="N4289" s="94">
        <v>0.0030739266607958614</v>
      </c>
      <c r="O4289" s="2" t="s">
        <v>9316</v>
      </c>
      <c r="P4289" s="2">
        <v>4.0</v>
      </c>
      <c r="Q4289" s="2" t="s">
        <v>9318</v>
      </c>
    </row>
    <row r="4290">
      <c r="A4290" s="54">
        <v>46284.0</v>
      </c>
      <c r="B4290" s="2" t="s">
        <v>515</v>
      </c>
      <c r="C4290" s="2" t="s">
        <v>288</v>
      </c>
      <c r="D4290" s="2">
        <v>0.0</v>
      </c>
      <c r="E4290" s="53">
        <v>1.0314235590511683E-4</v>
      </c>
      <c r="F4290" s="53">
        <v>0.002072293448021506</v>
      </c>
      <c r="G4290" s="53">
        <v>0.0049382508369599796</v>
      </c>
      <c r="H4290" s="53">
        <v>0.007317542769193518</v>
      </c>
      <c r="I4290" s="53">
        <v>0.010489139936213013</v>
      </c>
      <c r="J4290" s="53">
        <v>0.012352904330809319</v>
      </c>
      <c r="K4290" s="53">
        <v>0.008645577583884649</v>
      </c>
      <c r="L4290" s="94">
        <v>2.4386321328735938E-5</v>
      </c>
      <c r="M4290" s="94">
        <v>1.525942454061276E-4</v>
      </c>
      <c r="N4290" s="94">
        <v>7.474601175896872E-5</v>
      </c>
      <c r="O4290" s="2" t="s">
        <v>9316</v>
      </c>
      <c r="P4290" s="2">
        <v>5.0</v>
      </c>
      <c r="Q4290" s="2" t="s">
        <v>9318</v>
      </c>
    </row>
    <row r="4291">
      <c r="A4291" s="54">
        <v>46284.0</v>
      </c>
      <c r="B4291" s="2" t="s">
        <v>229</v>
      </c>
      <c r="C4291" s="2" t="s">
        <v>288</v>
      </c>
      <c r="D4291" s="2">
        <v>0.0</v>
      </c>
      <c r="E4291" s="53">
        <v>0.0469303084910946</v>
      </c>
      <c r="F4291" s="53">
        <v>0.07093251083193984</v>
      </c>
      <c r="G4291" s="53">
        <v>0.08032158135542272</v>
      </c>
      <c r="H4291" s="53">
        <v>0.08479089292547959</v>
      </c>
      <c r="I4291" s="53">
        <v>0.08839074339671392</v>
      </c>
      <c r="J4291" s="53">
        <v>0.0833069688711714</v>
      </c>
      <c r="K4291" s="53">
        <v>0.08181427511329706</v>
      </c>
      <c r="L4291" s="94">
        <v>0.006451556431435791</v>
      </c>
      <c r="M4291" s="94">
        <v>0.006940051062502319</v>
      </c>
      <c r="N4291" s="94">
        <v>0.0066935756123142585</v>
      </c>
      <c r="O4291" s="2" t="s">
        <v>9316</v>
      </c>
      <c r="P4291" s="2">
        <v>6.0</v>
      </c>
      <c r="Q4291" s="2" t="s">
        <v>9317</v>
      </c>
    </row>
    <row r="4292">
      <c r="A4292" s="54">
        <v>46284.0</v>
      </c>
      <c r="B4292" s="2" t="s">
        <v>178</v>
      </c>
      <c r="C4292" s="2" t="s">
        <v>288</v>
      </c>
      <c r="D4292" s="2">
        <v>0.0</v>
      </c>
      <c r="E4292" s="53">
        <v>0.006608621915750154</v>
      </c>
      <c r="F4292" s="53">
        <v>0.021555275489258684</v>
      </c>
      <c r="G4292" s="53">
        <v>0.0296964674403477</v>
      </c>
      <c r="H4292" s="53">
        <v>0.03399864976535193</v>
      </c>
      <c r="I4292" s="53">
        <v>0.0381244605290518</v>
      </c>
      <c r="J4292" s="53">
        <v>0.02867203832167331</v>
      </c>
      <c r="K4292" s="53">
        <v>0.029184252881010505</v>
      </c>
      <c r="L4292" s="94">
        <v>8.818801784356311E-4</v>
      </c>
      <c r="M4292" s="94">
        <v>8.220857815195028E-4</v>
      </c>
      <c r="N4292" s="94">
        <v>8.5172061622277E-4</v>
      </c>
      <c r="O4292" s="2" t="s">
        <v>9316</v>
      </c>
      <c r="P4292" s="2">
        <v>7.0</v>
      </c>
      <c r="Q4292" s="2" t="s">
        <v>9318</v>
      </c>
    </row>
    <row r="4293">
      <c r="A4293" s="54">
        <v>46284.0</v>
      </c>
      <c r="B4293" s="2" t="s">
        <v>1876</v>
      </c>
      <c r="C4293" s="2" t="s">
        <v>288</v>
      </c>
      <c r="D4293" s="2">
        <v>0.0</v>
      </c>
      <c r="E4293" s="53">
        <v>0.0</v>
      </c>
      <c r="F4293" s="53">
        <v>0.0</v>
      </c>
      <c r="G4293" s="53">
        <v>0.0</v>
      </c>
      <c r="H4293" s="53">
        <v>0.0</v>
      </c>
      <c r="I4293" s="53">
        <v>0.0</v>
      </c>
      <c r="J4293" s="53">
        <v>0.0</v>
      </c>
      <c r="K4293" s="53">
        <v>0.0</v>
      </c>
      <c r="L4293" s="94">
        <v>0.0</v>
      </c>
      <c r="M4293" s="94">
        <v>0.0</v>
      </c>
      <c r="N4293" s="94">
        <v>0.0</v>
      </c>
      <c r="O4293" s="2" t="s">
        <v>9316</v>
      </c>
      <c r="P4293" s="2">
        <v>8.0</v>
      </c>
      <c r="Q4293" s="2" t="s">
        <v>9318</v>
      </c>
    </row>
    <row r="4294">
      <c r="A4294" s="54">
        <v>46284.0</v>
      </c>
      <c r="B4294" s="2" t="s">
        <v>687</v>
      </c>
      <c r="C4294" s="2" t="s">
        <v>288</v>
      </c>
      <c r="D4294" s="2">
        <v>0.0</v>
      </c>
      <c r="E4294" s="53">
        <v>0.0</v>
      </c>
      <c r="F4294" s="53">
        <v>0.0</v>
      </c>
      <c r="G4294" s="53">
        <v>0.0</v>
      </c>
      <c r="H4294" s="53">
        <v>0.0</v>
      </c>
      <c r="I4294" s="53">
        <v>0.0</v>
      </c>
      <c r="J4294" s="53">
        <v>0.0033577041631395327</v>
      </c>
      <c r="K4294" s="53">
        <v>0.0016788520815697663</v>
      </c>
      <c r="L4294" s="94">
        <v>0.0</v>
      </c>
      <c r="M4294" s="94">
        <v>1.127417724716455E-5</v>
      </c>
      <c r="N4294" s="94">
        <v>2.8185443117911374E-6</v>
      </c>
      <c r="O4294" s="2" t="s">
        <v>9316</v>
      </c>
      <c r="P4294" s="2">
        <v>9.0</v>
      </c>
      <c r="Q4294" s="2" t="s">
        <v>9318</v>
      </c>
    </row>
    <row r="4295">
      <c r="A4295" s="54">
        <v>46284.0</v>
      </c>
      <c r="B4295" s="2" t="s">
        <v>301</v>
      </c>
      <c r="C4295" s="2" t="s">
        <v>288</v>
      </c>
      <c r="D4295" s="2">
        <v>0.0</v>
      </c>
      <c r="E4295" s="53">
        <v>0.149</v>
      </c>
      <c r="F4295" s="53">
        <v>0.079</v>
      </c>
      <c r="G4295" s="53">
        <v>0.055999999999999994</v>
      </c>
      <c r="H4295" s="53">
        <v>0.045</v>
      </c>
      <c r="I4295" s="53">
        <v>0.035</v>
      </c>
      <c r="J4295" s="53">
        <v>0.040999999999999995</v>
      </c>
      <c r="K4295" s="53">
        <v>0.049</v>
      </c>
      <c r="L4295" s="94">
        <v>0.0031</v>
      </c>
      <c r="M4295" s="94">
        <v>0.0017</v>
      </c>
      <c r="N4295" s="94">
        <v>0.0024</v>
      </c>
      <c r="O4295" s="2" t="s">
        <v>9316</v>
      </c>
      <c r="P4295" s="2">
        <v>10.0</v>
      </c>
      <c r="Q4295" s="2" t="s">
        <v>9317</v>
      </c>
    </row>
    <row r="4296">
      <c r="A4296" s="54">
        <v>46284.0</v>
      </c>
      <c r="B4296" s="2" t="s">
        <v>450</v>
      </c>
      <c r="C4296" s="2" t="s">
        <v>288</v>
      </c>
      <c r="D4296" s="2">
        <v>0.0</v>
      </c>
      <c r="E4296" s="53">
        <v>0.0</v>
      </c>
      <c r="F4296" s="53">
        <v>0.0</v>
      </c>
      <c r="G4296" s="53">
        <v>0.0</v>
      </c>
      <c r="H4296" s="53">
        <v>0.0</v>
      </c>
      <c r="I4296" s="53">
        <v>0.0</v>
      </c>
      <c r="J4296" s="53">
        <v>0.0012088485991649503</v>
      </c>
      <c r="K4296" s="53">
        <v>6.044242995824751E-4</v>
      </c>
      <c r="L4296" s="94">
        <v>0.0</v>
      </c>
      <c r="M4296" s="94">
        <v>1.4613149357030627E-6</v>
      </c>
      <c r="N4296" s="94">
        <v>3.653287339257657E-7</v>
      </c>
      <c r="O4296" s="2" t="s">
        <v>9316</v>
      </c>
      <c r="P4296" s="2">
        <v>11.0</v>
      </c>
      <c r="Q4296" s="2" t="s">
        <v>9318</v>
      </c>
    </row>
    <row r="4297">
      <c r="A4297" s="54">
        <v>46284.0</v>
      </c>
      <c r="B4297" s="2" t="s">
        <v>1189</v>
      </c>
      <c r="C4297" s="2" t="s">
        <v>288</v>
      </c>
      <c r="D4297" s="2">
        <v>0.0</v>
      </c>
      <c r="E4297" s="53">
        <v>0.021451834921837987</v>
      </c>
      <c r="F4297" s="53">
        <v>0.030177416688845535</v>
      </c>
      <c r="G4297" s="53">
        <v>0.03036936708729566</v>
      </c>
      <c r="H4297" s="53">
        <v>0.029886312947272377</v>
      </c>
      <c r="I4297" s="53">
        <v>0.02934416909447103</v>
      </c>
      <c r="J4297" s="53">
        <v>0.019042635508721754</v>
      </c>
      <c r="K4297" s="53">
        <v>0.024706001298008706</v>
      </c>
      <c r="L4297" s="94">
        <v>9.222984572829169E-4</v>
      </c>
      <c r="M4297" s="94">
        <v>3.626219671180306E-4</v>
      </c>
      <c r="N4297" s="94">
        <v>6.103865001372079E-4</v>
      </c>
      <c r="O4297" s="2" t="s">
        <v>9319</v>
      </c>
      <c r="P4297" s="2">
        <v>99.0</v>
      </c>
      <c r="Q4297" s="2" t="s">
        <v>9320</v>
      </c>
    </row>
    <row r="4298">
      <c r="A4298" s="54">
        <v>46285.0</v>
      </c>
      <c r="B4298" s="2" t="s">
        <v>194</v>
      </c>
      <c r="C4298" s="2" t="s">
        <v>256</v>
      </c>
      <c r="D4298" s="2">
        <v>0.0</v>
      </c>
      <c r="E4298" s="53">
        <v>0.156</v>
      </c>
      <c r="F4298" s="53">
        <v>0.152</v>
      </c>
      <c r="G4298" s="53">
        <v>0.135</v>
      </c>
      <c r="H4298" s="53">
        <v>0.123</v>
      </c>
      <c r="I4298" s="53">
        <v>0.11</v>
      </c>
      <c r="J4298" s="53">
        <v>0.168</v>
      </c>
      <c r="K4298" s="53">
        <v>0.152</v>
      </c>
      <c r="L4298" s="94">
        <v>0.0182</v>
      </c>
      <c r="M4298" s="94">
        <v>0.0282</v>
      </c>
      <c r="N4298" s="94">
        <v>0.0231</v>
      </c>
      <c r="O4298" s="2" t="s">
        <v>9316</v>
      </c>
      <c r="P4298" s="2">
        <v>1.0</v>
      </c>
      <c r="Q4298" s="2" t="s">
        <v>9317</v>
      </c>
    </row>
    <row r="4299">
      <c r="A4299" s="54">
        <v>46285.0</v>
      </c>
      <c r="B4299" s="2" t="s">
        <v>145</v>
      </c>
      <c r="C4299" s="2" t="s">
        <v>256</v>
      </c>
      <c r="D4299" s="2">
        <v>0.0</v>
      </c>
      <c r="E4299" s="53">
        <v>0.0</v>
      </c>
      <c r="F4299" s="53">
        <v>0.0</v>
      </c>
      <c r="G4299" s="53">
        <v>0.0</v>
      </c>
      <c r="H4299" s="53">
        <v>0.0</v>
      </c>
      <c r="I4299" s="53">
        <v>0.0</v>
      </c>
      <c r="J4299" s="53">
        <v>0.038</v>
      </c>
      <c r="K4299" s="53">
        <v>0.019</v>
      </c>
      <c r="L4299" s="94">
        <v>0.0</v>
      </c>
      <c r="M4299" s="94">
        <v>0.0014</v>
      </c>
      <c r="N4299" s="94">
        <v>4.0E-4</v>
      </c>
      <c r="O4299" s="2" t="s">
        <v>9316</v>
      </c>
      <c r="P4299" s="2">
        <v>2.0</v>
      </c>
      <c r="Q4299" s="2" t="s">
        <v>9317</v>
      </c>
    </row>
    <row r="4300">
      <c r="A4300" s="54">
        <v>46285.0</v>
      </c>
      <c r="B4300" s="2" t="s">
        <v>1801</v>
      </c>
      <c r="C4300" s="2" t="s">
        <v>256</v>
      </c>
      <c r="D4300" s="2">
        <v>0.0</v>
      </c>
      <c r="E4300" s="53">
        <v>0.0</v>
      </c>
      <c r="F4300" s="53">
        <v>0.0</v>
      </c>
      <c r="G4300" s="53">
        <v>0.0</v>
      </c>
      <c r="H4300" s="53">
        <v>0.0</v>
      </c>
      <c r="I4300" s="53">
        <v>0.0</v>
      </c>
      <c r="J4300" s="53">
        <v>0.0</v>
      </c>
      <c r="K4300" s="53">
        <v>0.0</v>
      </c>
      <c r="L4300" s="94">
        <v>0.0</v>
      </c>
      <c r="M4300" s="94">
        <v>0.0</v>
      </c>
      <c r="N4300" s="94">
        <v>0.0</v>
      </c>
      <c r="O4300" s="2" t="s">
        <v>9316</v>
      </c>
      <c r="P4300" s="2">
        <v>3.0</v>
      </c>
      <c r="Q4300" s="2" t="s">
        <v>9318</v>
      </c>
    </row>
    <row r="4301">
      <c r="A4301" s="54">
        <v>46285.0</v>
      </c>
      <c r="B4301" s="2" t="s">
        <v>932</v>
      </c>
      <c r="C4301" s="2" t="s">
        <v>256</v>
      </c>
      <c r="D4301" s="2">
        <v>0.0</v>
      </c>
      <c r="E4301" s="53">
        <v>0.0</v>
      </c>
      <c r="F4301" s="53">
        <v>0.0</v>
      </c>
      <c r="G4301" s="53">
        <v>0.0</v>
      </c>
      <c r="H4301" s="53">
        <v>0.0</v>
      </c>
      <c r="I4301" s="53">
        <v>0.0</v>
      </c>
      <c r="J4301" s="53">
        <v>0.05358574210854578</v>
      </c>
      <c r="K4301" s="53">
        <v>0.02679287105427289</v>
      </c>
      <c r="L4301" s="94">
        <v>0.0</v>
      </c>
      <c r="M4301" s="94">
        <v>0.0028714317573235765</v>
      </c>
      <c r="N4301" s="94">
        <v>7.178579393308941E-4</v>
      </c>
      <c r="O4301" s="2" t="s">
        <v>9316</v>
      </c>
      <c r="P4301" s="2">
        <v>4.0</v>
      </c>
      <c r="Q4301" s="2" t="s">
        <v>9318</v>
      </c>
    </row>
    <row r="4302">
      <c r="A4302" s="54">
        <v>46285.0</v>
      </c>
      <c r="B4302" s="2" t="s">
        <v>515</v>
      </c>
      <c r="C4302" s="2" t="s">
        <v>256</v>
      </c>
      <c r="D4302" s="2">
        <v>0.0</v>
      </c>
      <c r="E4302" s="53">
        <v>0.006913304521811337</v>
      </c>
      <c r="F4302" s="53">
        <v>0.016965848090089476</v>
      </c>
      <c r="G4302" s="53">
        <v>0.02005961958930375</v>
      </c>
      <c r="H4302" s="53">
        <v>0.02093762559633548</v>
      </c>
      <c r="I4302" s="53">
        <v>0.021140470699660494</v>
      </c>
      <c r="J4302" s="53">
        <v>0.012258132184974629</v>
      </c>
      <c r="K4302" s="53">
        <v>0.016158875887139188</v>
      </c>
      <c r="L4302" s="94">
        <v>4.023883380675787E-4</v>
      </c>
      <c r="M4302" s="94">
        <v>1.5026180466431088E-4</v>
      </c>
      <c r="N4302" s="94">
        <v>2.611092699359683E-4</v>
      </c>
      <c r="O4302" s="2" t="s">
        <v>9316</v>
      </c>
      <c r="P4302" s="2">
        <v>5.0</v>
      </c>
      <c r="Q4302" s="2" t="s">
        <v>9318</v>
      </c>
    </row>
    <row r="4303">
      <c r="A4303" s="54">
        <v>46285.0</v>
      </c>
      <c r="B4303" s="2" t="s">
        <v>229</v>
      </c>
      <c r="C4303" s="2" t="s">
        <v>256</v>
      </c>
      <c r="D4303" s="2">
        <v>0.0</v>
      </c>
      <c r="E4303" s="53">
        <v>0.09293816211585006</v>
      </c>
      <c r="F4303" s="53">
        <v>0.10160602639254865</v>
      </c>
      <c r="G4303" s="53">
        <v>0.0966725986386046</v>
      </c>
      <c r="H4303" s="53">
        <v>0.09089720076747065</v>
      </c>
      <c r="I4303" s="53">
        <v>0.08244518678722444</v>
      </c>
      <c r="J4303" s="53">
        <v>0.08265105563824654</v>
      </c>
      <c r="K4303" s="53">
        <v>0.08966182713842558</v>
      </c>
      <c r="L4303" s="94">
        <v>0.009345591327540736</v>
      </c>
      <c r="M4303" s="94">
        <v>0.0068311969981165255</v>
      </c>
      <c r="N4303" s="94">
        <v>0.008039243245800909</v>
      </c>
      <c r="O4303" s="2" t="s">
        <v>9316</v>
      </c>
      <c r="P4303" s="2">
        <v>6.0</v>
      </c>
      <c r="Q4303" s="2" t="s">
        <v>9317</v>
      </c>
    </row>
    <row r="4304">
      <c r="A4304" s="54">
        <v>46285.0</v>
      </c>
      <c r="B4304" s="2" t="s">
        <v>178</v>
      </c>
      <c r="C4304" s="2" t="s">
        <v>256</v>
      </c>
      <c r="D4304" s="2">
        <v>0.0</v>
      </c>
      <c r="E4304" s="53">
        <v>1.7406200439283615E-5</v>
      </c>
      <c r="F4304" s="53">
        <v>8.421346404554707E-4</v>
      </c>
      <c r="G4304" s="53">
        <v>0.002631039789010243</v>
      </c>
      <c r="H4304" s="53">
        <v>0.004398789092896646</v>
      </c>
      <c r="I4304" s="53">
        <v>0.006997152519224848</v>
      </c>
      <c r="J4304" s="53">
        <v>0.028446290468823254</v>
      </c>
      <c r="K4304" s="53">
        <v>0.015538665128916749</v>
      </c>
      <c r="L4304" s="94">
        <v>6.922370371355064E-6</v>
      </c>
      <c r="M4304" s="94">
        <v>8.091914414366647E-4</v>
      </c>
      <c r="N4304" s="94">
        <v>2.4145011398861338E-4</v>
      </c>
      <c r="O4304" s="2" t="s">
        <v>9316</v>
      </c>
      <c r="P4304" s="2">
        <v>7.0</v>
      </c>
      <c r="Q4304" s="2" t="s">
        <v>9318</v>
      </c>
    </row>
    <row r="4305">
      <c r="A4305" s="54">
        <v>46285.0</v>
      </c>
      <c r="B4305" s="2" t="s">
        <v>1876</v>
      </c>
      <c r="C4305" s="2" t="s">
        <v>256</v>
      </c>
      <c r="D4305" s="2">
        <v>0.0</v>
      </c>
      <c r="E4305" s="53">
        <v>0.0</v>
      </c>
      <c r="F4305" s="53">
        <v>0.0</v>
      </c>
      <c r="G4305" s="53">
        <v>0.0</v>
      </c>
      <c r="H4305" s="53">
        <v>0.0</v>
      </c>
      <c r="I4305" s="53">
        <v>0.0</v>
      </c>
      <c r="J4305" s="53">
        <v>0.0</v>
      </c>
      <c r="K4305" s="53">
        <v>0.0</v>
      </c>
      <c r="L4305" s="94">
        <v>0.0</v>
      </c>
      <c r="M4305" s="94">
        <v>0.0</v>
      </c>
      <c r="N4305" s="94">
        <v>0.0</v>
      </c>
      <c r="O4305" s="2" t="s">
        <v>9316</v>
      </c>
      <c r="P4305" s="2">
        <v>8.0</v>
      </c>
      <c r="Q4305" s="2" t="s">
        <v>9318</v>
      </c>
    </row>
    <row r="4306">
      <c r="A4306" s="54">
        <v>46285.0</v>
      </c>
      <c r="B4306" s="2" t="s">
        <v>687</v>
      </c>
      <c r="C4306" s="2" t="s">
        <v>256</v>
      </c>
      <c r="D4306" s="2">
        <v>0.0</v>
      </c>
      <c r="E4306" s="53">
        <v>0.0</v>
      </c>
      <c r="F4306" s="53">
        <v>0.0</v>
      </c>
      <c r="G4306" s="53">
        <v>0.0</v>
      </c>
      <c r="H4306" s="53">
        <v>0.0</v>
      </c>
      <c r="I4306" s="53">
        <v>0.0</v>
      </c>
      <c r="J4306" s="53">
        <v>0.003331943676366788</v>
      </c>
      <c r="K4306" s="53">
        <v>0.001665971838183394</v>
      </c>
      <c r="L4306" s="94">
        <v>0.0</v>
      </c>
      <c r="M4306" s="94">
        <v>1.1101848662480627E-5</v>
      </c>
      <c r="N4306" s="94">
        <v>2.7754621656201567E-6</v>
      </c>
      <c r="O4306" s="2" t="s">
        <v>9316</v>
      </c>
      <c r="P4306" s="2">
        <v>9.0</v>
      </c>
      <c r="Q4306" s="2" t="s">
        <v>9318</v>
      </c>
    </row>
    <row r="4307">
      <c r="A4307" s="54">
        <v>46285.0</v>
      </c>
      <c r="B4307" s="2" t="s">
        <v>301</v>
      </c>
      <c r="C4307" s="2" t="s">
        <v>256</v>
      </c>
      <c r="D4307" s="2">
        <v>0.0</v>
      </c>
      <c r="E4307" s="53">
        <v>0.078</v>
      </c>
      <c r="F4307" s="53">
        <v>0.057</v>
      </c>
      <c r="G4307" s="53">
        <v>0.045</v>
      </c>
      <c r="H4307" s="53">
        <v>0.038</v>
      </c>
      <c r="I4307" s="53">
        <v>0.032</v>
      </c>
      <c r="J4307" s="53">
        <v>0.040999999999999995</v>
      </c>
      <c r="K4307" s="53">
        <v>0.043</v>
      </c>
      <c r="L4307" s="94">
        <v>0.002</v>
      </c>
      <c r="M4307" s="94">
        <v>0.0017</v>
      </c>
      <c r="N4307" s="94">
        <v>0.0019</v>
      </c>
      <c r="O4307" s="2" t="s">
        <v>9316</v>
      </c>
      <c r="P4307" s="2">
        <v>10.0</v>
      </c>
      <c r="Q4307" s="2" t="s">
        <v>9317</v>
      </c>
    </row>
    <row r="4308">
      <c r="A4308" s="54">
        <v>46285.0</v>
      </c>
      <c r="B4308" s="2" t="s">
        <v>450</v>
      </c>
      <c r="C4308" s="2" t="s">
        <v>256</v>
      </c>
      <c r="D4308" s="2">
        <v>0.0</v>
      </c>
      <c r="E4308" s="53">
        <v>8.77398150715884E-5</v>
      </c>
      <c r="F4308" s="53">
        <v>0.0019113098049722763</v>
      </c>
      <c r="G4308" s="53">
        <v>0.004679071718624606</v>
      </c>
      <c r="H4308" s="53">
        <v>0.0070275700997870574</v>
      </c>
      <c r="I4308" s="53">
        <v>0.010210174329686659</v>
      </c>
      <c r="J4308" s="53">
        <v>0.001199574247752191</v>
      </c>
      <c r="K4308" s="53">
        <v>0.0029393229831883986</v>
      </c>
      <c r="L4308" s="94">
        <v>2.1893712148032624E-5</v>
      </c>
      <c r="M4308" s="94">
        <v>1.438978375870235E-6</v>
      </c>
      <c r="N4308" s="94">
        <v>8.639619599499547E-6</v>
      </c>
      <c r="O4308" s="2" t="s">
        <v>9316</v>
      </c>
      <c r="P4308" s="2">
        <v>11.0</v>
      </c>
      <c r="Q4308" s="2" t="s">
        <v>9318</v>
      </c>
    </row>
    <row r="4309">
      <c r="A4309" s="54">
        <v>46285.0</v>
      </c>
      <c r="B4309" s="2" t="s">
        <v>1189</v>
      </c>
      <c r="C4309" s="2" t="s">
        <v>256</v>
      </c>
      <c r="D4309" s="2">
        <v>0.0</v>
      </c>
      <c r="E4309" s="53">
        <v>0.0</v>
      </c>
      <c r="F4309" s="53">
        <v>0.0</v>
      </c>
      <c r="G4309" s="53">
        <v>0.0</v>
      </c>
      <c r="H4309" s="53">
        <v>0.0</v>
      </c>
      <c r="I4309" s="53">
        <v>0.0</v>
      </c>
      <c r="J4309" s="53">
        <v>0.018892704275006476</v>
      </c>
      <c r="K4309" s="53">
        <v>0.009446352137503238</v>
      </c>
      <c r="L4309" s="94">
        <v>0.0</v>
      </c>
      <c r="M4309" s="94">
        <v>3.5693427482284796E-4</v>
      </c>
      <c r="N4309" s="94">
        <v>8.923356870571199E-5</v>
      </c>
      <c r="O4309" s="2" t="s">
        <v>9319</v>
      </c>
      <c r="P4309" s="2">
        <v>99.0</v>
      </c>
      <c r="Q4309" s="2" t="s">
        <v>9320</v>
      </c>
    </row>
    <row r="4310">
      <c r="A4310" s="54">
        <v>46286.0</v>
      </c>
      <c r="B4310" s="2" t="s">
        <v>194</v>
      </c>
      <c r="C4310" s="2" t="s">
        <v>180</v>
      </c>
      <c r="D4310" s="2">
        <v>0.0</v>
      </c>
      <c r="E4310" s="53">
        <v>0.048</v>
      </c>
      <c r="F4310" s="53">
        <v>0.063</v>
      </c>
      <c r="G4310" s="53">
        <v>0.062</v>
      </c>
      <c r="H4310" s="53">
        <v>0.06</v>
      </c>
      <c r="I4310" s="53">
        <v>0.058</v>
      </c>
      <c r="J4310" s="53">
        <v>0.167</v>
      </c>
      <c r="K4310" s="53">
        <v>0.115</v>
      </c>
      <c r="L4310" s="94">
        <v>0.0038</v>
      </c>
      <c r="M4310" s="94">
        <v>0.0279</v>
      </c>
      <c r="N4310" s="94">
        <v>0.0132</v>
      </c>
      <c r="O4310" s="2" t="s">
        <v>9316</v>
      </c>
      <c r="P4310" s="2">
        <v>1.0</v>
      </c>
      <c r="Q4310" s="2" t="s">
        <v>9317</v>
      </c>
    </row>
    <row r="4311">
      <c r="A4311" s="54">
        <v>46286.0</v>
      </c>
      <c r="B4311" s="2" t="s">
        <v>145</v>
      </c>
      <c r="C4311" s="2" t="s">
        <v>180</v>
      </c>
      <c r="D4311" s="2">
        <v>0.0</v>
      </c>
      <c r="E4311" s="53">
        <v>0.028</v>
      </c>
      <c r="F4311" s="53">
        <v>0.052</v>
      </c>
      <c r="G4311" s="53">
        <v>0.059</v>
      </c>
      <c r="H4311" s="53">
        <v>0.061</v>
      </c>
      <c r="I4311" s="53">
        <v>0.062</v>
      </c>
      <c r="J4311" s="53">
        <v>0.038</v>
      </c>
      <c r="K4311" s="53">
        <v>0.048</v>
      </c>
      <c r="L4311" s="94">
        <v>0.0035</v>
      </c>
      <c r="M4311" s="94">
        <v>0.0014</v>
      </c>
      <c r="N4311" s="94">
        <v>0.0023</v>
      </c>
      <c r="O4311" s="2" t="s">
        <v>9316</v>
      </c>
      <c r="P4311" s="2">
        <v>2.0</v>
      </c>
      <c r="Q4311" s="2" t="s">
        <v>9317</v>
      </c>
    </row>
    <row r="4312">
      <c r="A4312" s="54">
        <v>46286.0</v>
      </c>
      <c r="B4312" s="2" t="s">
        <v>1801</v>
      </c>
      <c r="C4312" s="2" t="s">
        <v>180</v>
      </c>
      <c r="D4312" s="2">
        <v>0.0</v>
      </c>
      <c r="E4312" s="53">
        <v>0.0</v>
      </c>
      <c r="F4312" s="53">
        <v>0.0</v>
      </c>
      <c r="G4312" s="53">
        <v>0.0</v>
      </c>
      <c r="H4312" s="53">
        <v>0.0</v>
      </c>
      <c r="I4312" s="53">
        <v>0.0</v>
      </c>
      <c r="J4312" s="53">
        <v>0.0</v>
      </c>
      <c r="K4312" s="53">
        <v>0.0</v>
      </c>
      <c r="L4312" s="94">
        <v>0.0</v>
      </c>
      <c r="M4312" s="94">
        <v>0.0</v>
      </c>
      <c r="N4312" s="94">
        <v>0.0</v>
      </c>
      <c r="O4312" s="2" t="s">
        <v>9316</v>
      </c>
      <c r="P4312" s="2">
        <v>3.0</v>
      </c>
      <c r="Q4312" s="2" t="s">
        <v>9318</v>
      </c>
    </row>
    <row r="4313">
      <c r="A4313" s="54">
        <v>46286.0</v>
      </c>
      <c r="B4313" s="2" t="s">
        <v>932</v>
      </c>
      <c r="C4313" s="2" t="s">
        <v>180</v>
      </c>
      <c r="D4313" s="2">
        <v>0.0</v>
      </c>
      <c r="E4313" s="53">
        <v>1.7406200439283615E-5</v>
      </c>
      <c r="F4313" s="53">
        <v>8.421346404554707E-4</v>
      </c>
      <c r="G4313" s="53">
        <v>0.002631039789010243</v>
      </c>
      <c r="H4313" s="53">
        <v>0.004398789092896646</v>
      </c>
      <c r="I4313" s="53">
        <v>0.006997152519224848</v>
      </c>
      <c r="J4313" s="53">
        <v>0.05316392241373843</v>
      </c>
      <c r="K4313" s="53">
        <v>0.027897481101374334</v>
      </c>
      <c r="L4313" s="94">
        <v>6.922370371355064E-6</v>
      </c>
      <c r="M4313" s="94">
        <v>0.002826402646413999</v>
      </c>
      <c r="N4313" s="94">
        <v>7.782694518015382E-4</v>
      </c>
      <c r="O4313" s="2" t="s">
        <v>9316</v>
      </c>
      <c r="P4313" s="2">
        <v>4.0</v>
      </c>
      <c r="Q4313" s="2" t="s">
        <v>9318</v>
      </c>
    </row>
    <row r="4314">
      <c r="A4314" s="54">
        <v>46286.0</v>
      </c>
      <c r="B4314" s="2" t="s">
        <v>515</v>
      </c>
      <c r="C4314" s="2" t="s">
        <v>180</v>
      </c>
      <c r="D4314" s="2">
        <v>0.0</v>
      </c>
      <c r="E4314" s="53">
        <v>0.0</v>
      </c>
      <c r="F4314" s="53">
        <v>0.0</v>
      </c>
      <c r="G4314" s="53">
        <v>0.0</v>
      </c>
      <c r="H4314" s="53">
        <v>0.0</v>
      </c>
      <c r="I4314" s="53">
        <v>0.0</v>
      </c>
      <c r="J4314" s="53">
        <v>0.012164087136135562</v>
      </c>
      <c r="K4314" s="53">
        <v>0.006082043568067781</v>
      </c>
      <c r="L4314" s="94">
        <v>0.0</v>
      </c>
      <c r="M4314" s="94">
        <v>1.4796501585549865E-4</v>
      </c>
      <c r="N4314" s="94">
        <v>3.699125396387466E-5</v>
      </c>
      <c r="O4314" s="2" t="s">
        <v>9316</v>
      </c>
      <c r="P4314" s="2">
        <v>5.0</v>
      </c>
      <c r="Q4314" s="2" t="s">
        <v>9318</v>
      </c>
    </row>
    <row r="4315">
      <c r="A4315" s="54">
        <v>46286.0</v>
      </c>
      <c r="B4315" s="2" t="s">
        <v>229</v>
      </c>
      <c r="C4315" s="2" t="s">
        <v>180</v>
      </c>
      <c r="D4315" s="2">
        <v>0.0</v>
      </c>
      <c r="E4315" s="53">
        <v>0.01530613715981418</v>
      </c>
      <c r="F4315" s="53">
        <v>0.04194099672674145</v>
      </c>
      <c r="G4315" s="53">
        <v>0.05599984446217826</v>
      </c>
      <c r="H4315" s="53">
        <v>0.06378657449527801</v>
      </c>
      <c r="I4315" s="53">
        <v>0.07186600557402405</v>
      </c>
      <c r="J4315" s="53">
        <v>0.08200043773704796</v>
      </c>
      <c r="K4315" s="53">
        <v>0.06900014109961311</v>
      </c>
      <c r="L4315" s="94">
        <v>0.0031359825797881574</v>
      </c>
      <c r="M4315" s="94">
        <v>0.006724071789067479</v>
      </c>
      <c r="N4315" s="94">
        <v>0.004761019471766518</v>
      </c>
      <c r="O4315" s="2" t="s">
        <v>9316</v>
      </c>
      <c r="P4315" s="2">
        <v>6.0</v>
      </c>
      <c r="Q4315" s="2" t="s">
        <v>9317</v>
      </c>
    </row>
    <row r="4316">
      <c r="A4316" s="54">
        <v>46286.0</v>
      </c>
      <c r="B4316" s="2" t="s">
        <v>178</v>
      </c>
      <c r="C4316" s="2" t="s">
        <v>180</v>
      </c>
      <c r="D4316" s="2">
        <v>0.0</v>
      </c>
      <c r="E4316" s="53">
        <v>0.036383768176847915</v>
      </c>
      <c r="F4316" s="53">
        <v>0.0657776866406001</v>
      </c>
      <c r="G4316" s="53">
        <v>0.0702503328660154</v>
      </c>
      <c r="H4316" s="53">
        <v>0.0696516092602716</v>
      </c>
      <c r="I4316" s="53">
        <v>0.06704004071022338</v>
      </c>
      <c r="J4316" s="53">
        <v>0.028222365128017957</v>
      </c>
      <c r="K4316" s="53">
        <v>0.04923634899701668</v>
      </c>
      <c r="L4316" s="94">
        <v>0.004935109267785963</v>
      </c>
      <c r="M4316" s="94">
        <v>7.96501893419164E-4</v>
      </c>
      <c r="N4316" s="94">
        <v>0.002424218062556025</v>
      </c>
      <c r="O4316" s="2" t="s">
        <v>9316</v>
      </c>
      <c r="P4316" s="2">
        <v>7.0</v>
      </c>
      <c r="Q4316" s="2" t="s">
        <v>9318</v>
      </c>
    </row>
    <row r="4317">
      <c r="A4317" s="54">
        <v>46286.0</v>
      </c>
      <c r="B4317" s="2" t="s">
        <v>1876</v>
      </c>
      <c r="C4317" s="2" t="s">
        <v>180</v>
      </c>
      <c r="D4317" s="2">
        <v>0.0</v>
      </c>
      <c r="E4317" s="53">
        <v>0.0</v>
      </c>
      <c r="F4317" s="53">
        <v>0.0</v>
      </c>
      <c r="G4317" s="53">
        <v>0.0</v>
      </c>
      <c r="H4317" s="53">
        <v>0.0</v>
      </c>
      <c r="I4317" s="53">
        <v>0.0</v>
      </c>
      <c r="J4317" s="53">
        <v>0.0</v>
      </c>
      <c r="K4317" s="53">
        <v>0.0</v>
      </c>
      <c r="L4317" s="94">
        <v>0.0</v>
      </c>
      <c r="M4317" s="94">
        <v>0.0</v>
      </c>
      <c r="N4317" s="94">
        <v>0.0</v>
      </c>
      <c r="O4317" s="2" t="s">
        <v>9316</v>
      </c>
      <c r="P4317" s="2">
        <v>8.0</v>
      </c>
      <c r="Q4317" s="2" t="s">
        <v>9318</v>
      </c>
    </row>
    <row r="4318">
      <c r="A4318" s="54">
        <v>46286.0</v>
      </c>
      <c r="B4318" s="2" t="s">
        <v>687</v>
      </c>
      <c r="C4318" s="2" t="s">
        <v>180</v>
      </c>
      <c r="D4318" s="2">
        <v>0.0</v>
      </c>
      <c r="E4318" s="53">
        <v>4.42180959690311E-4</v>
      </c>
      <c r="F4318" s="53">
        <v>0.00429074543728594</v>
      </c>
      <c r="G4318" s="53">
        <v>0.008022212152257858</v>
      </c>
      <c r="H4318" s="53">
        <v>0.010529458013757917</v>
      </c>
      <c r="I4318" s="53">
        <v>0.013369044777139185</v>
      </c>
      <c r="J4318" s="53">
        <v>0.003306380825432856</v>
      </c>
      <c r="K4318" s="53">
        <v>0.0056642964888453575</v>
      </c>
      <c r="L4318" s="94">
        <v>6.435588781583366E-5</v>
      </c>
      <c r="M4318" s="94">
        <v>1.0932154162790054E-5</v>
      </c>
      <c r="N4318" s="94">
        <v>3.208425471354585E-5</v>
      </c>
      <c r="O4318" s="2" t="s">
        <v>9316</v>
      </c>
      <c r="P4318" s="2">
        <v>9.0</v>
      </c>
      <c r="Q4318" s="2" t="s">
        <v>9318</v>
      </c>
    </row>
    <row r="4319">
      <c r="A4319" s="54">
        <v>46286.0</v>
      </c>
      <c r="B4319" s="2" t="s">
        <v>301</v>
      </c>
      <c r="C4319" s="2" t="s">
        <v>180</v>
      </c>
      <c r="D4319" s="2">
        <v>0.0</v>
      </c>
      <c r="E4319" s="53">
        <v>0.001</v>
      </c>
      <c r="F4319" s="53">
        <v>0.006999999999999999</v>
      </c>
      <c r="G4319" s="53">
        <v>0.011000000000000001</v>
      </c>
      <c r="H4319" s="53">
        <v>0.013000000000000001</v>
      </c>
      <c r="I4319" s="53">
        <v>0.016</v>
      </c>
      <c r="J4319" s="53">
        <v>0.040999999999999995</v>
      </c>
      <c r="K4319" s="53">
        <v>0.026000000000000002</v>
      </c>
      <c r="L4319" s="94">
        <v>1.0E-4</v>
      </c>
      <c r="M4319" s="94">
        <v>0.0017</v>
      </c>
      <c r="N4319" s="94">
        <v>7.0E-4</v>
      </c>
      <c r="O4319" s="2" t="s">
        <v>9316</v>
      </c>
      <c r="P4319" s="2">
        <v>10.0</v>
      </c>
      <c r="Q4319" s="2" t="s">
        <v>9317</v>
      </c>
    </row>
    <row r="4320">
      <c r="A4320" s="54">
        <v>46286.0</v>
      </c>
      <c r="B4320" s="2" t="s">
        <v>450</v>
      </c>
      <c r="C4320" s="2" t="s">
        <v>180</v>
      </c>
      <c r="D4320" s="2">
        <v>0.0</v>
      </c>
      <c r="E4320" s="53">
        <v>0.0</v>
      </c>
      <c r="F4320" s="53">
        <v>0.0</v>
      </c>
      <c r="G4320" s="53">
        <v>0.0</v>
      </c>
      <c r="H4320" s="53">
        <v>0.0</v>
      </c>
      <c r="I4320" s="53">
        <v>0.0</v>
      </c>
      <c r="J4320" s="53">
        <v>0.001190371049661847</v>
      </c>
      <c r="K4320" s="53">
        <v>5.951855248309235E-4</v>
      </c>
      <c r="L4320" s="94">
        <v>0.0</v>
      </c>
      <c r="M4320" s="94">
        <v>1.4169832358730477E-6</v>
      </c>
      <c r="N4320" s="94">
        <v>3.542458089682619E-7</v>
      </c>
      <c r="O4320" s="2" t="s">
        <v>9316</v>
      </c>
      <c r="P4320" s="2">
        <v>11.0</v>
      </c>
      <c r="Q4320" s="2" t="s">
        <v>9318</v>
      </c>
    </row>
    <row r="4321">
      <c r="A4321" s="54">
        <v>46286.0</v>
      </c>
      <c r="B4321" s="2" t="s">
        <v>1189</v>
      </c>
      <c r="C4321" s="2" t="s">
        <v>180</v>
      </c>
      <c r="D4321" s="2">
        <v>0.0</v>
      </c>
      <c r="E4321" s="53">
        <v>0.0</v>
      </c>
      <c r="F4321" s="53">
        <v>0.0</v>
      </c>
      <c r="G4321" s="53">
        <v>0.0</v>
      </c>
      <c r="H4321" s="53">
        <v>0.0</v>
      </c>
      <c r="I4321" s="53">
        <v>0.0</v>
      </c>
      <c r="J4321" s="53">
        <v>0.01874398346910207</v>
      </c>
      <c r="K4321" s="53">
        <v>0.009371991734551034</v>
      </c>
      <c r="L4321" s="94">
        <v>0.0</v>
      </c>
      <c r="M4321" s="94">
        <v>3.5133691628997163E-4</v>
      </c>
      <c r="N4321" s="94">
        <v>8.783422907249291E-5</v>
      </c>
      <c r="O4321" s="2" t="s">
        <v>9319</v>
      </c>
      <c r="P4321" s="2">
        <v>99.0</v>
      </c>
      <c r="Q4321" s="2" t="s">
        <v>9320</v>
      </c>
    </row>
    <row r="4322">
      <c r="A4322" s="54">
        <v>46287.0</v>
      </c>
      <c r="B4322" s="2" t="s">
        <v>194</v>
      </c>
      <c r="C4322" s="2" t="s">
        <v>208</v>
      </c>
      <c r="D4322" s="2">
        <v>0.0</v>
      </c>
      <c r="E4322" s="53">
        <v>0.36</v>
      </c>
      <c r="F4322" s="53">
        <v>0.276</v>
      </c>
      <c r="G4322" s="53">
        <v>0.237</v>
      </c>
      <c r="H4322" s="53">
        <v>0.216</v>
      </c>
      <c r="I4322" s="53">
        <v>0.196</v>
      </c>
      <c r="J4322" s="53">
        <v>0.166</v>
      </c>
      <c r="K4322" s="53">
        <v>0.201</v>
      </c>
      <c r="L4322" s="94">
        <v>0.0562</v>
      </c>
      <c r="M4322" s="94">
        <v>0.0276</v>
      </c>
      <c r="N4322" s="94">
        <v>0.0404</v>
      </c>
      <c r="O4322" s="2" t="s">
        <v>9316</v>
      </c>
      <c r="P4322" s="2">
        <v>1.0</v>
      </c>
      <c r="Q4322" s="2" t="s">
        <v>9317</v>
      </c>
    </row>
    <row r="4323">
      <c r="A4323" s="54">
        <v>46287.0</v>
      </c>
      <c r="B4323" s="2" t="s">
        <v>145</v>
      </c>
      <c r="C4323" s="2" t="s">
        <v>208</v>
      </c>
      <c r="D4323" s="2">
        <v>1.0</v>
      </c>
      <c r="E4323" s="53">
        <v>0.005</v>
      </c>
      <c r="F4323" s="53">
        <v>0.021</v>
      </c>
      <c r="G4323" s="53">
        <v>0.029</v>
      </c>
      <c r="H4323" s="53">
        <v>0.033</v>
      </c>
      <c r="I4323" s="53">
        <v>0.037</v>
      </c>
      <c r="J4323" s="53">
        <v>0.037</v>
      </c>
      <c r="K4323" s="53">
        <v>0.033</v>
      </c>
      <c r="L4323" s="94">
        <v>0.9428</v>
      </c>
      <c r="M4323" s="94">
        <v>0.9274</v>
      </c>
      <c r="N4323" s="94">
        <v>0.9351</v>
      </c>
      <c r="O4323" s="2" t="s">
        <v>9316</v>
      </c>
      <c r="P4323" s="2">
        <v>2.0</v>
      </c>
      <c r="Q4323" s="2" t="s">
        <v>9317</v>
      </c>
    </row>
    <row r="4324">
      <c r="A4324" s="54">
        <v>46287.0</v>
      </c>
      <c r="B4324" s="2" t="s">
        <v>1801</v>
      </c>
      <c r="C4324" s="2" t="s">
        <v>208</v>
      </c>
      <c r="D4324" s="2">
        <v>0.0</v>
      </c>
      <c r="E4324" s="53">
        <v>0.0</v>
      </c>
      <c r="F4324" s="53">
        <v>0.0</v>
      </c>
      <c r="G4324" s="53">
        <v>0.0</v>
      </c>
      <c r="H4324" s="53">
        <v>0.0</v>
      </c>
      <c r="I4324" s="53">
        <v>0.0</v>
      </c>
      <c r="J4324" s="53">
        <v>0.0</v>
      </c>
      <c r="K4324" s="53">
        <v>0.0</v>
      </c>
      <c r="L4324" s="94">
        <v>0.0</v>
      </c>
      <c r="M4324" s="94">
        <v>0.0</v>
      </c>
      <c r="N4324" s="94">
        <v>0.0</v>
      </c>
      <c r="O4324" s="2" t="s">
        <v>9316</v>
      </c>
      <c r="P4324" s="2">
        <v>3.0</v>
      </c>
      <c r="Q4324" s="2" t="s">
        <v>9318</v>
      </c>
    </row>
    <row r="4325">
      <c r="A4325" s="54">
        <v>46287.0</v>
      </c>
      <c r="B4325" s="2" t="s">
        <v>932</v>
      </c>
      <c r="C4325" s="2" t="s">
        <v>208</v>
      </c>
      <c r="D4325" s="2">
        <v>0.0</v>
      </c>
      <c r="E4325" s="53">
        <v>0.08233994783905443</v>
      </c>
      <c r="F4325" s="53">
        <v>0.08558125727618644</v>
      </c>
      <c r="G4325" s="53">
        <v>0.07912189507907495</v>
      </c>
      <c r="H4325" s="53">
        <v>0.07307519898661748</v>
      </c>
      <c r="I4325" s="53">
        <v>0.0649342666070119</v>
      </c>
      <c r="J4325" s="53">
        <v>0.052745506830251705</v>
      </c>
      <c r="K4325" s="53">
        <v>0.06593370095466333</v>
      </c>
      <c r="L4325" s="94">
        <v>0.006260274280904145</v>
      </c>
      <c r="M4325" s="94">
        <v>0.0027820884907801295</v>
      </c>
      <c r="N4325" s="94">
        <v>0.004347252921578972</v>
      </c>
      <c r="O4325" s="2" t="s">
        <v>9316</v>
      </c>
      <c r="P4325" s="2">
        <v>4.0</v>
      </c>
      <c r="Q4325" s="2" t="s">
        <v>9318</v>
      </c>
    </row>
    <row r="4326">
      <c r="A4326" s="54">
        <v>46287.0</v>
      </c>
      <c r="B4326" s="2" t="s">
        <v>515</v>
      </c>
      <c r="C4326" s="2" t="s">
        <v>208</v>
      </c>
      <c r="D4326" s="2">
        <v>0.0</v>
      </c>
      <c r="E4326" s="53">
        <v>0.0</v>
      </c>
      <c r="F4326" s="53">
        <v>0.0</v>
      </c>
      <c r="G4326" s="53">
        <v>0.0</v>
      </c>
      <c r="H4326" s="53">
        <v>0.0</v>
      </c>
      <c r="I4326" s="53">
        <v>0.0</v>
      </c>
      <c r="J4326" s="53">
        <v>0.012070763605964893</v>
      </c>
      <c r="K4326" s="53">
        <v>0.006035381802982446</v>
      </c>
      <c r="L4326" s="94">
        <v>0.0</v>
      </c>
      <c r="M4326" s="94">
        <v>1.4570333403108657E-4</v>
      </c>
      <c r="N4326" s="94">
        <v>3.6425833507771644E-5</v>
      </c>
      <c r="O4326" s="2" t="s">
        <v>9316</v>
      </c>
      <c r="P4326" s="2">
        <v>5.0</v>
      </c>
      <c r="Q4326" s="2" t="s">
        <v>9318</v>
      </c>
    </row>
    <row r="4327">
      <c r="A4327" s="54">
        <v>46287.0</v>
      </c>
      <c r="B4327" s="2" t="s">
        <v>229</v>
      </c>
      <c r="C4327" s="2" t="s">
        <v>208</v>
      </c>
      <c r="D4327" s="2">
        <v>0.0</v>
      </c>
      <c r="E4327" s="53">
        <v>0.1571242278490772</v>
      </c>
      <c r="F4327" s="53">
        <v>0.1144274225536754</v>
      </c>
      <c r="G4327" s="53">
        <v>0.10193531351033297</v>
      </c>
      <c r="H4327" s="53">
        <v>0.09901292027737695</v>
      </c>
      <c r="I4327" s="53">
        <v>0.10006161365593831</v>
      </c>
      <c r="J4327" s="53">
        <v>0.0813550703630062</v>
      </c>
      <c r="K4327" s="53">
        <v>0.09164519193666959</v>
      </c>
      <c r="L4327" s="94">
        <v>0.010390808140449872</v>
      </c>
      <c r="M4327" s="94">
        <v>0.006618647473769689</v>
      </c>
      <c r="N4327" s="94">
        <v>0.008398841205109009</v>
      </c>
      <c r="O4327" s="2" t="s">
        <v>9316</v>
      </c>
      <c r="P4327" s="2">
        <v>6.0</v>
      </c>
      <c r="Q4327" s="2" t="s">
        <v>9317</v>
      </c>
    </row>
    <row r="4328">
      <c r="A4328" s="54">
        <v>46287.0</v>
      </c>
      <c r="B4328" s="2" t="s">
        <v>178</v>
      </c>
      <c r="C4328" s="2" t="s">
        <v>208</v>
      </c>
      <c r="D4328" s="2">
        <v>0.0</v>
      </c>
      <c r="E4328" s="53">
        <v>0.013199503802998934</v>
      </c>
      <c r="F4328" s="53">
        <v>0.023190405606310163</v>
      </c>
      <c r="G4328" s="53">
        <v>0.02399267241162209</v>
      </c>
      <c r="H4328" s="53">
        <v>0.023083228242728657</v>
      </c>
      <c r="I4328" s="53">
        <v>0.021129875817811766</v>
      </c>
      <c r="J4328" s="53">
        <v>0.028000246878718823</v>
      </c>
      <c r="K4328" s="53">
        <v>0.025996459645170458</v>
      </c>
      <c r="L4328" s="94">
        <v>5.756483294514118E-4</v>
      </c>
      <c r="M4328" s="94">
        <v>7.840138252692032E-4</v>
      </c>
      <c r="N4328" s="94">
        <v>6.758159140829762E-4</v>
      </c>
      <c r="O4328" s="2" t="s">
        <v>9316</v>
      </c>
      <c r="P4328" s="2">
        <v>7.0</v>
      </c>
      <c r="Q4328" s="2" t="s">
        <v>9318</v>
      </c>
    </row>
    <row r="4329">
      <c r="A4329" s="54">
        <v>46287.0</v>
      </c>
      <c r="B4329" s="2" t="s">
        <v>1876</v>
      </c>
      <c r="C4329" s="2" t="s">
        <v>208</v>
      </c>
      <c r="D4329" s="2">
        <v>0.0</v>
      </c>
      <c r="E4329" s="53">
        <v>0.0</v>
      </c>
      <c r="F4329" s="53">
        <v>0.0</v>
      </c>
      <c r="G4329" s="53">
        <v>0.0</v>
      </c>
      <c r="H4329" s="53">
        <v>0.0</v>
      </c>
      <c r="I4329" s="53">
        <v>0.0</v>
      </c>
      <c r="J4329" s="53">
        <v>0.0</v>
      </c>
      <c r="K4329" s="53">
        <v>0.0</v>
      </c>
      <c r="L4329" s="94">
        <v>0.0</v>
      </c>
      <c r="M4329" s="94">
        <v>0.0</v>
      </c>
      <c r="N4329" s="94">
        <v>0.0</v>
      </c>
      <c r="O4329" s="2" t="s">
        <v>9316</v>
      </c>
      <c r="P4329" s="2">
        <v>8.0</v>
      </c>
      <c r="Q4329" s="2" t="s">
        <v>9318</v>
      </c>
    </row>
    <row r="4330">
      <c r="A4330" s="54">
        <v>46287.0</v>
      </c>
      <c r="B4330" s="2" t="s">
        <v>687</v>
      </c>
      <c r="C4330" s="2" t="s">
        <v>208</v>
      </c>
      <c r="D4330" s="2">
        <v>0.0</v>
      </c>
      <c r="E4330" s="53">
        <v>0.0</v>
      </c>
      <c r="F4330" s="53">
        <v>0.0</v>
      </c>
      <c r="G4330" s="53">
        <v>0.0</v>
      </c>
      <c r="H4330" s="53">
        <v>0.0</v>
      </c>
      <c r="I4330" s="53">
        <v>0.0</v>
      </c>
      <c r="J4330" s="53">
        <v>0.0032810140940649625</v>
      </c>
      <c r="K4330" s="53">
        <v>0.0016405070470324812</v>
      </c>
      <c r="L4330" s="94">
        <v>0.0</v>
      </c>
      <c r="M4330" s="94">
        <v>1.0765053485452927E-5</v>
      </c>
      <c r="N4330" s="94">
        <v>2.6912633713632316E-6</v>
      </c>
      <c r="O4330" s="2" t="s">
        <v>9316</v>
      </c>
      <c r="P4330" s="2">
        <v>9.0</v>
      </c>
      <c r="Q4330" s="2" t="s">
        <v>9318</v>
      </c>
    </row>
    <row r="4331">
      <c r="A4331" s="54">
        <v>46287.0</v>
      </c>
      <c r="B4331" s="2" t="s">
        <v>301</v>
      </c>
      <c r="C4331" s="2" t="s">
        <v>208</v>
      </c>
      <c r="D4331" s="2">
        <v>1.0</v>
      </c>
      <c r="E4331" s="53">
        <v>0.023</v>
      </c>
      <c r="F4331" s="53">
        <v>0.037000000000000005</v>
      </c>
      <c r="G4331" s="53">
        <v>0.04</v>
      </c>
      <c r="H4331" s="53">
        <v>0.040999999999999995</v>
      </c>
      <c r="I4331" s="53">
        <v>0.040999999999999995</v>
      </c>
      <c r="J4331" s="53">
        <v>0.04</v>
      </c>
      <c r="K4331" s="53">
        <v>0.04</v>
      </c>
      <c r="L4331" s="94">
        <v>0.9209</v>
      </c>
      <c r="M4331" s="94">
        <v>0.9209</v>
      </c>
      <c r="N4331" s="94">
        <v>0.9209</v>
      </c>
      <c r="O4331" s="2" t="s">
        <v>9316</v>
      </c>
      <c r="P4331" s="2">
        <v>10.0</v>
      </c>
      <c r="Q4331" s="2" t="s">
        <v>9317</v>
      </c>
    </row>
    <row r="4332">
      <c r="A4332" s="54">
        <v>46287.0</v>
      </c>
      <c r="B4332" s="2" t="s">
        <v>450</v>
      </c>
      <c r="C4332" s="2" t="s">
        <v>208</v>
      </c>
      <c r="D4332" s="2">
        <v>1.0</v>
      </c>
      <c r="E4332" s="53">
        <v>0.0</v>
      </c>
      <c r="F4332" s="53">
        <v>0.0</v>
      </c>
      <c r="G4332" s="53">
        <v>0.0</v>
      </c>
      <c r="H4332" s="53">
        <v>0.0</v>
      </c>
      <c r="I4332" s="53">
        <v>0.0</v>
      </c>
      <c r="J4332" s="53">
        <v>0.0011812384590018054</v>
      </c>
      <c r="K4332" s="53">
        <v>5.906192295009027E-4</v>
      </c>
      <c r="L4332" s="94">
        <v>1.0</v>
      </c>
      <c r="M4332" s="94">
        <v>0.9976389184062935</v>
      </c>
      <c r="N4332" s="94">
        <v>0.9988191103720725</v>
      </c>
      <c r="O4332" s="2" t="s">
        <v>9316</v>
      </c>
      <c r="P4332" s="2">
        <v>11.0</v>
      </c>
      <c r="Q4332" s="2" t="s">
        <v>9318</v>
      </c>
    </row>
    <row r="4333">
      <c r="A4333" s="54">
        <v>46287.0</v>
      </c>
      <c r="B4333" s="2" t="s">
        <v>1189</v>
      </c>
      <c r="C4333" s="2" t="s">
        <v>208</v>
      </c>
      <c r="D4333" s="2">
        <v>0.0</v>
      </c>
      <c r="E4333" s="53">
        <v>0.006911881378514647</v>
      </c>
      <c r="F4333" s="53">
        <v>0.01678138031888879</v>
      </c>
      <c r="G4333" s="53">
        <v>0.01933859186746302</v>
      </c>
      <c r="H4333" s="53">
        <v>0.019636144234822597</v>
      </c>
      <c r="I4333" s="53">
        <v>0.01897011905332855</v>
      </c>
      <c r="J4333" s="53">
        <v>0.018596462849403337</v>
      </c>
      <c r="K4333" s="53">
        <v>0.018967527358433177</v>
      </c>
      <c r="L4333" s="94">
        <v>3.7398113541630687E-4</v>
      </c>
      <c r="M4333" s="94">
        <v>3.4582843050923846E-4</v>
      </c>
      <c r="N4333" s="94">
        <v>3.597670940929111E-4</v>
      </c>
      <c r="O4333" s="2" t="s">
        <v>9319</v>
      </c>
      <c r="P4333" s="2">
        <v>99.0</v>
      </c>
      <c r="Q4333" s="2" t="s">
        <v>9320</v>
      </c>
    </row>
    <row r="4334">
      <c r="A4334" s="54">
        <v>46288.0</v>
      </c>
      <c r="B4334" s="2" t="s">
        <v>194</v>
      </c>
      <c r="C4334" s="2" t="s">
        <v>303</v>
      </c>
      <c r="D4334" s="2">
        <v>0.0</v>
      </c>
      <c r="E4334" s="53">
        <v>0.105</v>
      </c>
      <c r="F4334" s="53">
        <v>0.112</v>
      </c>
      <c r="G4334" s="53">
        <v>0.101</v>
      </c>
      <c r="H4334" s="53">
        <v>0.093</v>
      </c>
      <c r="I4334" s="53">
        <v>0.082</v>
      </c>
      <c r="J4334" s="53">
        <v>0.164</v>
      </c>
      <c r="K4334" s="53">
        <v>0.133</v>
      </c>
      <c r="L4334" s="94">
        <v>0.0102</v>
      </c>
      <c r="M4334" s="94">
        <v>0.0269</v>
      </c>
      <c r="N4334" s="94">
        <v>0.0177</v>
      </c>
      <c r="O4334" s="2" t="s">
        <v>9316</v>
      </c>
      <c r="P4334" s="2">
        <v>1.0</v>
      </c>
      <c r="Q4334" s="2" t="s">
        <v>9317</v>
      </c>
    </row>
    <row r="4335">
      <c r="A4335" s="54">
        <v>46288.0</v>
      </c>
      <c r="B4335" s="2" t="s">
        <v>145</v>
      </c>
      <c r="C4335" s="2" t="s">
        <v>303</v>
      </c>
      <c r="D4335" s="2">
        <v>0.0</v>
      </c>
      <c r="E4335" s="53">
        <v>0.01</v>
      </c>
      <c r="F4335" s="53">
        <v>0.02</v>
      </c>
      <c r="G4335" s="53">
        <v>0.022</v>
      </c>
      <c r="H4335" s="53">
        <v>0.021</v>
      </c>
      <c r="I4335" s="53">
        <v>0.02</v>
      </c>
      <c r="J4335" s="53">
        <v>0.045</v>
      </c>
      <c r="K4335" s="53">
        <v>0.033</v>
      </c>
      <c r="L4335" s="94">
        <v>5.0E-4</v>
      </c>
      <c r="M4335" s="94">
        <v>0.002</v>
      </c>
      <c r="N4335" s="94">
        <v>0.0011</v>
      </c>
      <c r="O4335" s="2" t="s">
        <v>9316</v>
      </c>
      <c r="P4335" s="2">
        <v>2.0</v>
      </c>
      <c r="Q4335" s="2" t="s">
        <v>9317</v>
      </c>
    </row>
    <row r="4336">
      <c r="A4336" s="54">
        <v>46288.0</v>
      </c>
      <c r="B4336" s="2" t="s">
        <v>1801</v>
      </c>
      <c r="C4336" s="2" t="s">
        <v>303</v>
      </c>
      <c r="D4336" s="2">
        <v>0.0</v>
      </c>
      <c r="E4336" s="53">
        <v>0.0</v>
      </c>
      <c r="F4336" s="53">
        <v>0.0</v>
      </c>
      <c r="G4336" s="53">
        <v>0.0</v>
      </c>
      <c r="H4336" s="53">
        <v>0.0</v>
      </c>
      <c r="I4336" s="53">
        <v>0.0</v>
      </c>
      <c r="J4336" s="53">
        <v>0.0</v>
      </c>
      <c r="K4336" s="53">
        <v>0.0</v>
      </c>
      <c r="L4336" s="94">
        <v>0.0</v>
      </c>
      <c r="M4336" s="94">
        <v>0.0</v>
      </c>
      <c r="N4336" s="94">
        <v>0.0</v>
      </c>
      <c r="O4336" s="2" t="s">
        <v>9316</v>
      </c>
      <c r="P4336" s="2">
        <v>3.0</v>
      </c>
      <c r="Q4336" s="2" t="s">
        <v>9318</v>
      </c>
    </row>
    <row r="4337">
      <c r="A4337" s="54">
        <v>46288.0</v>
      </c>
      <c r="B4337" s="2" t="s">
        <v>932</v>
      </c>
      <c r="C4337" s="2" t="s">
        <v>303</v>
      </c>
      <c r="D4337" s="2">
        <v>0.0</v>
      </c>
      <c r="E4337" s="53">
        <v>0.17879697119495555</v>
      </c>
      <c r="F4337" s="53">
        <v>0.12321644010849804</v>
      </c>
      <c r="G4337" s="53">
        <v>0.10007925070190456</v>
      </c>
      <c r="H4337" s="53">
        <v>0.08686332665221815</v>
      </c>
      <c r="I4337" s="53">
        <v>0.07269101235008961</v>
      </c>
      <c r="J4337" s="53">
        <v>0.052330466576290154</v>
      </c>
      <c r="K4337" s="53">
        <v>0.07620485863909736</v>
      </c>
      <c r="L4337" s="94">
        <v>0.010015856421054663</v>
      </c>
      <c r="M4337" s="94">
        <v>0.002738477732092221</v>
      </c>
      <c r="N4337" s="94">
        <v>0.005807180480204811</v>
      </c>
      <c r="O4337" s="2" t="s">
        <v>9316</v>
      </c>
      <c r="P4337" s="2">
        <v>4.0</v>
      </c>
      <c r="Q4337" s="2" t="s">
        <v>9318</v>
      </c>
    </row>
    <row r="4338">
      <c r="A4338" s="54">
        <v>46288.0</v>
      </c>
      <c r="B4338" s="2" t="s">
        <v>515</v>
      </c>
      <c r="C4338" s="2" t="s">
        <v>303</v>
      </c>
      <c r="D4338" s="2">
        <v>0.0</v>
      </c>
      <c r="E4338" s="53">
        <v>0.12706082450877196</v>
      </c>
      <c r="F4338" s="53">
        <v>0.07273418300951981</v>
      </c>
      <c r="G4338" s="53">
        <v>0.05293765347036243</v>
      </c>
      <c r="H4338" s="53">
        <v>0.043351978736819057</v>
      </c>
      <c r="I4338" s="53">
        <v>0.034342795971796035</v>
      </c>
      <c r="J4338" s="53">
        <v>0.011978156058932623</v>
      </c>
      <c r="K4338" s="53">
        <v>0.03245790476464753</v>
      </c>
      <c r="L4338" s="94">
        <v>0.0028023951549481754</v>
      </c>
      <c r="M4338" s="94">
        <v>1.434762225721443E-4</v>
      </c>
      <c r="N4338" s="94">
        <v>0.0010535155817109287</v>
      </c>
      <c r="O4338" s="2" t="s">
        <v>9316</v>
      </c>
      <c r="P4338" s="2">
        <v>5.0</v>
      </c>
      <c r="Q4338" s="2" t="s">
        <v>9318</v>
      </c>
    </row>
    <row r="4339">
      <c r="A4339" s="54">
        <v>46288.0</v>
      </c>
      <c r="B4339" s="2" t="s">
        <v>229</v>
      </c>
      <c r="C4339" s="2" t="s">
        <v>303</v>
      </c>
      <c r="D4339" s="2">
        <v>0.0</v>
      </c>
      <c r="E4339" s="53">
        <v>0.18875434872921124</v>
      </c>
      <c r="F4339" s="53">
        <v>0.1914592936203519</v>
      </c>
      <c r="G4339" s="53">
        <v>0.1859116043503933</v>
      </c>
      <c r="H4339" s="53">
        <v>0.18027672369080516</v>
      </c>
      <c r="I4339" s="53">
        <v>0.17201807043391093</v>
      </c>
      <c r="J4339" s="53">
        <v>0.08071490912286138</v>
      </c>
      <c r="K4339" s="53">
        <v>0.13331325673662733</v>
      </c>
      <c r="L4339" s="94">
        <v>0.03456312463213718</v>
      </c>
      <c r="M4339" s="94">
        <v>0.0065148965547117705</v>
      </c>
      <c r="N4339" s="94">
        <v>0.017772424421725913</v>
      </c>
      <c r="O4339" s="2" t="s">
        <v>9316</v>
      </c>
      <c r="P4339" s="2">
        <v>6.0</v>
      </c>
      <c r="Q4339" s="2" t="s">
        <v>9317</v>
      </c>
    </row>
    <row r="4340">
      <c r="A4340" s="54">
        <v>46288.0</v>
      </c>
      <c r="B4340" s="2" t="s">
        <v>178</v>
      </c>
      <c r="C4340" s="2" t="s">
        <v>303</v>
      </c>
      <c r="D4340" s="2">
        <v>0.0</v>
      </c>
      <c r="E4340" s="53">
        <v>0.029828812828608036</v>
      </c>
      <c r="F4340" s="53">
        <v>0.03757894083685511</v>
      </c>
      <c r="G4340" s="53">
        <v>0.0373221197945159</v>
      </c>
      <c r="H4340" s="53">
        <v>0.03632252208820377</v>
      </c>
      <c r="I4340" s="53">
        <v>0.034662449978471614</v>
      </c>
      <c r="J4340" s="53">
        <v>0.027779920441948956</v>
      </c>
      <c r="K4340" s="53">
        <v>0.032551020118232424</v>
      </c>
      <c r="L4340" s="94">
        <v>0.0013929406259561954</v>
      </c>
      <c r="M4340" s="94">
        <v>7.717239797610135E-4</v>
      </c>
      <c r="N4340" s="94">
        <v>0.001059568910737572</v>
      </c>
      <c r="O4340" s="2" t="s">
        <v>9316</v>
      </c>
      <c r="P4340" s="2">
        <v>7.0</v>
      </c>
      <c r="Q4340" s="2" t="s">
        <v>9318</v>
      </c>
    </row>
    <row r="4341">
      <c r="A4341" s="54">
        <v>46288.0</v>
      </c>
      <c r="B4341" s="2" t="s">
        <v>1876</v>
      </c>
      <c r="C4341" s="2" t="s">
        <v>303</v>
      </c>
      <c r="D4341" s="2">
        <v>0.0</v>
      </c>
      <c r="E4341" s="53">
        <v>0.0</v>
      </c>
      <c r="F4341" s="53">
        <v>0.0</v>
      </c>
      <c r="G4341" s="53">
        <v>0.0</v>
      </c>
      <c r="H4341" s="53">
        <v>0.0</v>
      </c>
      <c r="I4341" s="53">
        <v>0.0</v>
      </c>
      <c r="J4341" s="53">
        <v>0.0</v>
      </c>
      <c r="K4341" s="53">
        <v>0.0</v>
      </c>
      <c r="L4341" s="94">
        <v>0.0</v>
      </c>
      <c r="M4341" s="94">
        <v>0.0</v>
      </c>
      <c r="N4341" s="94">
        <v>0.0</v>
      </c>
      <c r="O4341" s="2" t="s">
        <v>9316</v>
      </c>
      <c r="P4341" s="2">
        <v>8.0</v>
      </c>
      <c r="Q4341" s="2" t="s">
        <v>9318</v>
      </c>
    </row>
    <row r="4342">
      <c r="A4342" s="54">
        <v>46288.0</v>
      </c>
      <c r="B4342" s="2" t="s">
        <v>687</v>
      </c>
      <c r="C4342" s="2" t="s">
        <v>303</v>
      </c>
      <c r="D4342" s="2">
        <v>0.0</v>
      </c>
      <c r="E4342" s="53">
        <v>0.0</v>
      </c>
      <c r="F4342" s="53">
        <v>0.0</v>
      </c>
      <c r="G4342" s="53">
        <v>0.0</v>
      </c>
      <c r="H4342" s="53">
        <v>0.0</v>
      </c>
      <c r="I4342" s="53">
        <v>0.0</v>
      </c>
      <c r="J4342" s="53">
        <v>0.0032558419776232564</v>
      </c>
      <c r="K4342" s="53">
        <v>0.0016279209888116282</v>
      </c>
      <c r="L4342" s="94">
        <v>0.0</v>
      </c>
      <c r="M4342" s="94">
        <v>1.0600506983253717E-5</v>
      </c>
      <c r="N4342" s="94">
        <v>2.6501267458134292E-6</v>
      </c>
      <c r="O4342" s="2" t="s">
        <v>9316</v>
      </c>
      <c r="P4342" s="2">
        <v>9.0</v>
      </c>
      <c r="Q4342" s="2" t="s">
        <v>9318</v>
      </c>
    </row>
    <row r="4343">
      <c r="A4343" s="54">
        <v>46288.0</v>
      </c>
      <c r="B4343" s="2" t="s">
        <v>301</v>
      </c>
      <c r="C4343" s="2" t="s">
        <v>303</v>
      </c>
      <c r="D4343" s="2">
        <v>0.0</v>
      </c>
      <c r="E4343" s="53">
        <v>0.002</v>
      </c>
      <c r="F4343" s="53">
        <v>0.019</v>
      </c>
      <c r="G4343" s="53">
        <v>0.034</v>
      </c>
      <c r="H4343" s="53">
        <v>0.044000000000000004</v>
      </c>
      <c r="I4343" s="53">
        <v>0.055</v>
      </c>
      <c r="J4343" s="53">
        <v>0.048</v>
      </c>
      <c r="K4343" s="53">
        <v>0.040999999999999995</v>
      </c>
      <c r="L4343" s="94">
        <v>0.0012</v>
      </c>
      <c r="M4343" s="94">
        <v>0.0023</v>
      </c>
      <c r="N4343" s="94">
        <v>0.0017</v>
      </c>
      <c r="O4343" s="2" t="s">
        <v>9316</v>
      </c>
      <c r="P4343" s="2">
        <v>10.0</v>
      </c>
      <c r="Q4343" s="2" t="s">
        <v>9317</v>
      </c>
    </row>
    <row r="4344">
      <c r="A4344" s="54">
        <v>46288.0</v>
      </c>
      <c r="B4344" s="2" t="s">
        <v>450</v>
      </c>
      <c r="C4344" s="2" t="s">
        <v>303</v>
      </c>
      <c r="D4344" s="2">
        <v>0.0</v>
      </c>
      <c r="E4344" s="53">
        <v>0.0</v>
      </c>
      <c r="F4344" s="53">
        <v>0.0</v>
      </c>
      <c r="G4344" s="53">
        <v>0.0</v>
      </c>
      <c r="H4344" s="53">
        <v>0.0</v>
      </c>
      <c r="I4344" s="53">
        <v>0.0</v>
      </c>
      <c r="J4344" s="53">
        <v>0.009335142217212372</v>
      </c>
      <c r="K4344" s="53">
        <v>0.004667571108606186</v>
      </c>
      <c r="L4344" s="94">
        <v>0.0</v>
      </c>
      <c r="M4344" s="94">
        <v>8.714488021558073E-5</v>
      </c>
      <c r="N4344" s="94">
        <v>2.178622005389518E-5</v>
      </c>
      <c r="O4344" s="2" t="s">
        <v>9316</v>
      </c>
      <c r="P4344" s="2">
        <v>11.0</v>
      </c>
      <c r="Q4344" s="2" t="s">
        <v>9318</v>
      </c>
    </row>
    <row r="4345">
      <c r="A4345" s="54">
        <v>46288.0</v>
      </c>
      <c r="B4345" s="2" t="s">
        <v>1189</v>
      </c>
      <c r="C4345" s="2" t="s">
        <v>303</v>
      </c>
      <c r="D4345" s="2">
        <v>0.0</v>
      </c>
      <c r="E4345" s="53">
        <v>0.025209808821882566</v>
      </c>
      <c r="F4345" s="53">
        <v>0.03239310713785667</v>
      </c>
      <c r="G4345" s="53">
        <v>0.031220867858288016</v>
      </c>
      <c r="H4345" s="53">
        <v>0.029954941453634493</v>
      </c>
      <c r="I4345" s="53">
        <v>0.028737246992966627</v>
      </c>
      <c r="J4345" s="53">
        <v>0.018450132268323847</v>
      </c>
      <c r="K4345" s="53">
        <v>0.024835500063305933</v>
      </c>
      <c r="L4345" s="94">
        <v>9.747425898246817E-4</v>
      </c>
      <c r="M4345" s="94">
        <v>3.4040738071864485E-4</v>
      </c>
      <c r="N4345" s="94">
        <v>6.16802063394469E-4</v>
      </c>
      <c r="O4345" s="2" t="s">
        <v>9319</v>
      </c>
      <c r="P4345" s="2">
        <v>99.0</v>
      </c>
      <c r="Q4345" s="2" t="s">
        <v>9320</v>
      </c>
    </row>
    <row r="4346">
      <c r="A4346" s="54">
        <v>46289.0</v>
      </c>
      <c r="B4346" s="2" t="s">
        <v>194</v>
      </c>
      <c r="C4346" s="2" t="s">
        <v>148</v>
      </c>
      <c r="D4346" s="2">
        <v>1.0</v>
      </c>
      <c r="E4346" s="53">
        <v>0.437</v>
      </c>
      <c r="F4346" s="53">
        <v>0.346</v>
      </c>
      <c r="G4346" s="53">
        <v>0.293</v>
      </c>
      <c r="H4346" s="53">
        <v>0.261</v>
      </c>
      <c r="I4346" s="53">
        <v>0.227</v>
      </c>
      <c r="J4346" s="53">
        <v>0.163</v>
      </c>
      <c r="K4346" s="53">
        <v>0.228</v>
      </c>
      <c r="L4346" s="94">
        <v>0.4998</v>
      </c>
      <c r="M4346" s="94">
        <v>0.7006</v>
      </c>
      <c r="N4346" s="94">
        <v>0.596</v>
      </c>
      <c r="O4346" s="2" t="s">
        <v>9316</v>
      </c>
      <c r="P4346" s="2">
        <v>1.0</v>
      </c>
      <c r="Q4346" s="2" t="s">
        <v>9317</v>
      </c>
    </row>
    <row r="4347">
      <c r="A4347" s="54">
        <v>46289.0</v>
      </c>
      <c r="B4347" s="2" t="s">
        <v>145</v>
      </c>
      <c r="C4347" s="2" t="s">
        <v>148</v>
      </c>
      <c r="D4347" s="2">
        <v>0.0</v>
      </c>
      <c r="E4347" s="53">
        <v>0.022</v>
      </c>
      <c r="F4347" s="53">
        <v>0.04</v>
      </c>
      <c r="G4347" s="53">
        <v>0.043</v>
      </c>
      <c r="H4347" s="53">
        <v>0.042</v>
      </c>
      <c r="I4347" s="53">
        <v>0.04</v>
      </c>
      <c r="J4347" s="53">
        <v>0.045</v>
      </c>
      <c r="K4347" s="53">
        <v>0.044</v>
      </c>
      <c r="L4347" s="94">
        <v>0.0018</v>
      </c>
      <c r="M4347" s="94">
        <v>0.002</v>
      </c>
      <c r="N4347" s="94">
        <v>0.0019</v>
      </c>
      <c r="O4347" s="2" t="s">
        <v>9316</v>
      </c>
      <c r="P4347" s="2">
        <v>2.0</v>
      </c>
      <c r="Q4347" s="2" t="s">
        <v>9317</v>
      </c>
    </row>
    <row r="4348">
      <c r="A4348" s="54">
        <v>46289.0</v>
      </c>
      <c r="B4348" s="2" t="s">
        <v>1801</v>
      </c>
      <c r="C4348" s="2" t="s">
        <v>148</v>
      </c>
      <c r="D4348" s="2">
        <v>0.0</v>
      </c>
      <c r="E4348" s="53">
        <v>0.0</v>
      </c>
      <c r="F4348" s="53">
        <v>0.0</v>
      </c>
      <c r="G4348" s="53">
        <v>0.0</v>
      </c>
      <c r="H4348" s="53">
        <v>0.0</v>
      </c>
      <c r="I4348" s="53">
        <v>0.0</v>
      </c>
      <c r="J4348" s="53">
        <v>0.0</v>
      </c>
      <c r="K4348" s="53">
        <v>0.0</v>
      </c>
      <c r="L4348" s="94">
        <v>0.0</v>
      </c>
      <c r="M4348" s="94">
        <v>0.0</v>
      </c>
      <c r="N4348" s="94">
        <v>0.0</v>
      </c>
      <c r="O4348" s="2" t="s">
        <v>9316</v>
      </c>
      <c r="P4348" s="2">
        <v>3.0</v>
      </c>
      <c r="Q4348" s="2" t="s">
        <v>9318</v>
      </c>
    </row>
    <row r="4349">
      <c r="A4349" s="54">
        <v>46289.0</v>
      </c>
      <c r="B4349" s="2" t="s">
        <v>932</v>
      </c>
      <c r="C4349" s="2" t="s">
        <v>148</v>
      </c>
      <c r="D4349" s="2">
        <v>0.0</v>
      </c>
      <c r="E4349" s="53">
        <v>0.266556614643294</v>
      </c>
      <c r="F4349" s="53">
        <v>0.1731404116196129</v>
      </c>
      <c r="G4349" s="53">
        <v>0.13395783533199546</v>
      </c>
      <c r="H4349" s="53">
        <v>0.1135598196277668</v>
      </c>
      <c r="I4349" s="53">
        <v>0.09355617547652498</v>
      </c>
      <c r="J4349" s="53">
        <v>0.05191877313395262</v>
      </c>
      <c r="K4349" s="53">
        <v>0.09293830423297404</v>
      </c>
      <c r="L4349" s="94">
        <v>0.01794470164683401</v>
      </c>
      <c r="M4349" s="94">
        <v>0.0026955590037348403</v>
      </c>
      <c r="N4349" s="94">
        <v>0.008637528393700841</v>
      </c>
      <c r="O4349" s="2" t="s">
        <v>9316</v>
      </c>
      <c r="P4349" s="2">
        <v>4.0</v>
      </c>
      <c r="Q4349" s="2" t="s">
        <v>9318</v>
      </c>
    </row>
    <row r="4350">
      <c r="A4350" s="54">
        <v>46289.0</v>
      </c>
      <c r="B4350" s="2" t="s">
        <v>515</v>
      </c>
      <c r="C4350" s="2" t="s">
        <v>148</v>
      </c>
      <c r="D4350" s="2">
        <v>0.0</v>
      </c>
      <c r="E4350" s="53">
        <v>5.198049013624215E-4</v>
      </c>
      <c r="F4350" s="53">
        <v>0.004652141496728624</v>
      </c>
      <c r="G4350" s="53">
        <v>0.008466571631606188</v>
      </c>
      <c r="H4350" s="53">
        <v>0.010963926116430434</v>
      </c>
      <c r="I4350" s="53">
        <v>0.013734318039329127</v>
      </c>
      <c r="J4350" s="53">
        <v>0.011886259001977643</v>
      </c>
      <c r="K4350" s="53">
        <v>0.010176415316791917</v>
      </c>
      <c r="L4350" s="94">
        <v>7.168283519311868E-5</v>
      </c>
      <c r="M4350" s="94">
        <v>1.4128315306209457E-4</v>
      </c>
      <c r="N4350" s="94">
        <v>1.0355942869983713E-4</v>
      </c>
      <c r="O4350" s="2" t="s">
        <v>9316</v>
      </c>
      <c r="P4350" s="2">
        <v>5.0</v>
      </c>
      <c r="Q4350" s="2" t="s">
        <v>9318</v>
      </c>
    </row>
    <row r="4351">
      <c r="A4351" s="54">
        <v>46289.0</v>
      </c>
      <c r="B4351" s="2" t="s">
        <v>229</v>
      </c>
      <c r="C4351" s="2" t="s">
        <v>148</v>
      </c>
      <c r="D4351" s="2">
        <v>1.0</v>
      </c>
      <c r="E4351" s="53">
        <v>0.0049419807282716395</v>
      </c>
      <c r="F4351" s="53">
        <v>0.020380508893438377</v>
      </c>
      <c r="G4351" s="53">
        <v>0.030209440943275413</v>
      </c>
      <c r="H4351" s="53">
        <v>0.03542319486813092</v>
      </c>
      <c r="I4351" s="53">
        <v>0.04002581220824286</v>
      </c>
      <c r="J4351" s="53">
        <v>0.0800799100303861</v>
      </c>
      <c r="K4351" s="53">
        <v>0.05514467548683076</v>
      </c>
      <c r="L4351" s="94">
        <v>0.9404937284355545</v>
      </c>
      <c r="M4351" s="94">
        <v>0.8462529719297026</v>
      </c>
      <c r="N4351" s="94">
        <v>0.8927515842608863</v>
      </c>
      <c r="O4351" s="2" t="s">
        <v>9316</v>
      </c>
      <c r="P4351" s="2">
        <v>6.0</v>
      </c>
      <c r="Q4351" s="2" t="s">
        <v>9317</v>
      </c>
    </row>
    <row r="4352">
      <c r="A4352" s="54">
        <v>46289.0</v>
      </c>
      <c r="B4352" s="2" t="s">
        <v>178</v>
      </c>
      <c r="C4352" s="2" t="s">
        <v>148</v>
      </c>
      <c r="D4352" s="2">
        <v>0.0</v>
      </c>
      <c r="E4352" s="53">
        <v>0.001371490971416695</v>
      </c>
      <c r="F4352" s="53">
        <v>0.007475255107361771</v>
      </c>
      <c r="G4352" s="53">
        <v>0.011279514498953067</v>
      </c>
      <c r="H4352" s="53">
        <v>0.013105553953436178</v>
      </c>
      <c r="I4352" s="53">
        <v>0.014487813139843632</v>
      </c>
      <c r="J4352" s="53">
        <v>0.027561370678821293</v>
      </c>
      <c r="K4352" s="53">
        <v>0.019420442588887178</v>
      </c>
      <c r="L4352" s="94">
        <v>1.2722744733209248E-4</v>
      </c>
      <c r="M4352" s="94">
        <v>7.596291536953901E-4</v>
      </c>
      <c r="N4352" s="94">
        <v>3.771535903482629E-4</v>
      </c>
      <c r="O4352" s="2" t="s">
        <v>9316</v>
      </c>
      <c r="P4352" s="2">
        <v>7.0</v>
      </c>
      <c r="Q4352" s="2" t="s">
        <v>9318</v>
      </c>
    </row>
    <row r="4353">
      <c r="A4353" s="54">
        <v>46289.0</v>
      </c>
      <c r="B4353" s="2" t="s">
        <v>1876</v>
      </c>
      <c r="C4353" s="2" t="s">
        <v>148</v>
      </c>
      <c r="D4353" s="2">
        <v>0.0</v>
      </c>
      <c r="E4353" s="53">
        <v>0.0</v>
      </c>
      <c r="F4353" s="53">
        <v>0.0</v>
      </c>
      <c r="G4353" s="53">
        <v>0.0</v>
      </c>
      <c r="H4353" s="53">
        <v>0.0</v>
      </c>
      <c r="I4353" s="53">
        <v>0.0</v>
      </c>
      <c r="J4353" s="53">
        <v>0.0</v>
      </c>
      <c r="K4353" s="53">
        <v>0.0</v>
      </c>
      <c r="L4353" s="94">
        <v>0.0</v>
      </c>
      <c r="M4353" s="94">
        <v>0.0</v>
      </c>
      <c r="N4353" s="94">
        <v>0.0</v>
      </c>
      <c r="O4353" s="2" t="s">
        <v>9316</v>
      </c>
      <c r="P4353" s="2">
        <v>8.0</v>
      </c>
      <c r="Q4353" s="2" t="s">
        <v>9318</v>
      </c>
    </row>
    <row r="4354">
      <c r="A4354" s="54">
        <v>46289.0</v>
      </c>
      <c r="B4354" s="2" t="s">
        <v>687</v>
      </c>
      <c r="C4354" s="2" t="s">
        <v>148</v>
      </c>
      <c r="D4354" s="2">
        <v>0.0</v>
      </c>
      <c r="E4354" s="53">
        <v>0.003079527068297766</v>
      </c>
      <c r="F4354" s="53">
        <v>0.011323345095222995</v>
      </c>
      <c r="G4354" s="53">
        <v>0.015319883836743058</v>
      </c>
      <c r="H4354" s="53">
        <v>0.017105155008014468</v>
      </c>
      <c r="I4354" s="53">
        <v>0.01847485517039457</v>
      </c>
      <c r="J4354" s="53">
        <v>0.003230862983011566</v>
      </c>
      <c r="K4354" s="53">
        <v>0.009275373409877313</v>
      </c>
      <c r="L4354" s="94">
        <v>2.346988407713012E-4</v>
      </c>
      <c r="M4354" s="94">
        <v>1.0438475614994394E-5</v>
      </c>
      <c r="N4354" s="94">
        <v>8.603255189265909E-5</v>
      </c>
      <c r="O4354" s="2" t="s">
        <v>9316</v>
      </c>
      <c r="P4354" s="2">
        <v>9.0</v>
      </c>
      <c r="Q4354" s="2" t="s">
        <v>9318</v>
      </c>
    </row>
    <row r="4355">
      <c r="A4355" s="54">
        <v>46289.0</v>
      </c>
      <c r="B4355" s="2" t="s">
        <v>301</v>
      </c>
      <c r="C4355" s="2" t="s">
        <v>148</v>
      </c>
      <c r="D4355" s="2">
        <v>0.0</v>
      </c>
      <c r="E4355" s="53">
        <v>0.141</v>
      </c>
      <c r="F4355" s="53">
        <v>0.11599999999999999</v>
      </c>
      <c r="G4355" s="53">
        <v>0.10300000000000001</v>
      </c>
      <c r="H4355" s="53">
        <v>0.096</v>
      </c>
      <c r="I4355" s="53">
        <v>0.08900000000000001</v>
      </c>
      <c r="J4355" s="53">
        <v>0.048</v>
      </c>
      <c r="K4355" s="53">
        <v>0.075</v>
      </c>
      <c r="L4355" s="94">
        <v>0.0106</v>
      </c>
      <c r="M4355" s="94">
        <v>0.0023</v>
      </c>
      <c r="N4355" s="94">
        <v>0.0057</v>
      </c>
      <c r="O4355" s="2" t="s">
        <v>9316</v>
      </c>
      <c r="P4355" s="2">
        <v>10.0</v>
      </c>
      <c r="Q4355" s="2" t="s">
        <v>9317</v>
      </c>
    </row>
    <row r="4356">
      <c r="A4356" s="54">
        <v>46289.0</v>
      </c>
      <c r="B4356" s="2" t="s">
        <v>450</v>
      </c>
      <c r="C4356" s="2" t="s">
        <v>148</v>
      </c>
      <c r="D4356" s="2">
        <v>0.0</v>
      </c>
      <c r="E4356" s="53">
        <v>0.0</v>
      </c>
      <c r="F4356" s="53">
        <v>0.0</v>
      </c>
      <c r="G4356" s="53">
        <v>0.0</v>
      </c>
      <c r="H4356" s="53">
        <v>0.0</v>
      </c>
      <c r="I4356" s="53">
        <v>0.0</v>
      </c>
      <c r="J4356" s="53">
        <v>0.009263522504478854</v>
      </c>
      <c r="K4356" s="53">
        <v>0.004631761252239427</v>
      </c>
      <c r="L4356" s="94">
        <v>0.0</v>
      </c>
      <c r="M4356" s="94">
        <v>8.581284919098619E-5</v>
      </c>
      <c r="N4356" s="94">
        <v>2.1453212297746548E-5</v>
      </c>
      <c r="O4356" s="2" t="s">
        <v>9316</v>
      </c>
      <c r="P4356" s="2">
        <v>11.0</v>
      </c>
      <c r="Q4356" s="2" t="s">
        <v>9318</v>
      </c>
    </row>
    <row r="4357">
      <c r="A4357" s="54">
        <v>46289.0</v>
      </c>
      <c r="B4357" s="2" t="s">
        <v>1189</v>
      </c>
      <c r="C4357" s="2" t="s">
        <v>148</v>
      </c>
      <c r="D4357" s="2">
        <v>0.0</v>
      </c>
      <c r="E4357" s="53">
        <v>0.03375721337414579</v>
      </c>
      <c r="F4357" s="53">
        <v>0.052405093647915714</v>
      </c>
      <c r="G4357" s="53">
        <v>0.0520459030789475</v>
      </c>
      <c r="H4357" s="53">
        <v>0.049063148241542884</v>
      </c>
      <c r="I4357" s="53">
        <v>0.044007476690985856</v>
      </c>
      <c r="J4357" s="53">
        <v>0.018304981671318273</v>
      </c>
      <c r="K4357" s="53">
        <v>0.035175442375132884</v>
      </c>
      <c r="L4357" s="94">
        <v>0.0027087760273031966</v>
      </c>
      <c r="M4357" s="94">
        <v>3.350723539872979E-4</v>
      </c>
      <c r="N4357" s="94">
        <v>0.001237311746286294</v>
      </c>
      <c r="O4357" s="2" t="s">
        <v>9319</v>
      </c>
      <c r="P4357" s="2">
        <v>99.0</v>
      </c>
      <c r="Q4357" s="2" t="s">
        <v>9320</v>
      </c>
    </row>
    <row r="4358">
      <c r="A4358" s="54">
        <v>46290.0</v>
      </c>
      <c r="B4358" s="2" t="s">
        <v>194</v>
      </c>
      <c r="C4358" s="2" t="s">
        <v>196</v>
      </c>
      <c r="D4358" s="2">
        <v>0.0</v>
      </c>
      <c r="E4358" s="53">
        <v>0.191</v>
      </c>
      <c r="F4358" s="53">
        <v>0.128</v>
      </c>
      <c r="G4358" s="53">
        <v>0.109</v>
      </c>
      <c r="H4358" s="53">
        <v>0.102</v>
      </c>
      <c r="I4358" s="53">
        <v>0.098</v>
      </c>
      <c r="J4358" s="53">
        <v>0.17</v>
      </c>
      <c r="K4358" s="53">
        <v>0.139</v>
      </c>
      <c r="L4358" s="94">
        <v>0.0119</v>
      </c>
      <c r="M4358" s="94">
        <v>0.0289</v>
      </c>
      <c r="N4358" s="94">
        <v>0.0193</v>
      </c>
      <c r="O4358" s="2" t="s">
        <v>9316</v>
      </c>
      <c r="P4358" s="2">
        <v>1.0</v>
      </c>
      <c r="Q4358" s="2" t="s">
        <v>9317</v>
      </c>
    </row>
    <row r="4359">
      <c r="A4359" s="54">
        <v>46290.0</v>
      </c>
      <c r="B4359" s="2" t="s">
        <v>145</v>
      </c>
      <c r="C4359" s="2" t="s">
        <v>196</v>
      </c>
      <c r="D4359" s="2">
        <v>0.0</v>
      </c>
      <c r="E4359" s="53">
        <v>0.0</v>
      </c>
      <c r="F4359" s="53">
        <v>0.001</v>
      </c>
      <c r="G4359" s="53">
        <v>0.004</v>
      </c>
      <c r="H4359" s="53">
        <v>0.008</v>
      </c>
      <c r="I4359" s="53">
        <v>0.013</v>
      </c>
      <c r="J4359" s="53">
        <v>0.044</v>
      </c>
      <c r="K4359" s="53">
        <v>0.024</v>
      </c>
      <c r="L4359" s="94">
        <v>0.0</v>
      </c>
      <c r="M4359" s="94">
        <v>0.0019</v>
      </c>
      <c r="N4359" s="94">
        <v>6.0E-4</v>
      </c>
      <c r="O4359" s="2" t="s">
        <v>9316</v>
      </c>
      <c r="P4359" s="2">
        <v>2.0</v>
      </c>
      <c r="Q4359" s="2" t="s">
        <v>9317</v>
      </c>
    </row>
    <row r="4360">
      <c r="A4360" s="54">
        <v>46290.0</v>
      </c>
      <c r="B4360" s="2" t="s">
        <v>1801</v>
      </c>
      <c r="C4360" s="2" t="s">
        <v>196</v>
      </c>
      <c r="D4360" s="2">
        <v>0.0</v>
      </c>
      <c r="E4360" s="53">
        <v>0.0</v>
      </c>
      <c r="F4360" s="53">
        <v>0.0</v>
      </c>
      <c r="G4360" s="53">
        <v>0.0</v>
      </c>
      <c r="H4360" s="53">
        <v>0.0</v>
      </c>
      <c r="I4360" s="53">
        <v>0.0</v>
      </c>
      <c r="J4360" s="53">
        <v>0.0</v>
      </c>
      <c r="K4360" s="53">
        <v>0.0</v>
      </c>
      <c r="L4360" s="94">
        <v>0.0</v>
      </c>
      <c r="M4360" s="94">
        <v>0.0</v>
      </c>
      <c r="N4360" s="94">
        <v>0.0</v>
      </c>
      <c r="O4360" s="2" t="s">
        <v>9316</v>
      </c>
      <c r="P4360" s="2">
        <v>3.0</v>
      </c>
      <c r="Q4360" s="2" t="s">
        <v>9318</v>
      </c>
    </row>
    <row r="4361">
      <c r="A4361" s="54">
        <v>46290.0</v>
      </c>
      <c r="B4361" s="2" t="s">
        <v>932</v>
      </c>
      <c r="C4361" s="2" t="s">
        <v>196</v>
      </c>
      <c r="D4361" s="2">
        <v>0.0</v>
      </c>
      <c r="E4361" s="53">
        <v>5.3999073269645704E-5</v>
      </c>
      <c r="F4361" s="53">
        <v>0.0014832784776445916</v>
      </c>
      <c r="G4361" s="53">
        <v>0.003837262634249308</v>
      </c>
      <c r="H4361" s="53">
        <v>0.0058378606088176745</v>
      </c>
      <c r="I4361" s="53">
        <v>0.008450227373790017</v>
      </c>
      <c r="J4361" s="53">
        <v>0.051510398246493505</v>
      </c>
      <c r="K4361" s="53">
        <v>0.027673830440371406</v>
      </c>
      <c r="L4361" s="94">
        <v>1.4724584524205939E-5</v>
      </c>
      <c r="M4361" s="94">
        <v>0.002653321127512361</v>
      </c>
      <c r="N4361" s="94">
        <v>7.65840891242427E-4</v>
      </c>
      <c r="O4361" s="2" t="s">
        <v>9316</v>
      </c>
      <c r="P4361" s="2">
        <v>4.0</v>
      </c>
      <c r="Q4361" s="2" t="s">
        <v>9318</v>
      </c>
    </row>
    <row r="4362">
      <c r="A4362" s="54">
        <v>46290.0</v>
      </c>
      <c r="B4362" s="2" t="s">
        <v>515</v>
      </c>
      <c r="C4362" s="2" t="s">
        <v>196</v>
      </c>
      <c r="D4362" s="2">
        <v>0.0</v>
      </c>
      <c r="E4362" s="53">
        <v>0.0</v>
      </c>
      <c r="F4362" s="53">
        <v>0.0</v>
      </c>
      <c r="G4362" s="53">
        <v>0.0</v>
      </c>
      <c r="H4362" s="53">
        <v>0.0</v>
      </c>
      <c r="I4362" s="53">
        <v>0.0</v>
      </c>
      <c r="J4362" s="53">
        <v>0.011795066984181899</v>
      </c>
      <c r="K4362" s="53">
        <v>0.0058975334920909495</v>
      </c>
      <c r="L4362" s="94">
        <v>0.0</v>
      </c>
      <c r="M4362" s="94">
        <v>1.3912360516133787E-4</v>
      </c>
      <c r="N4362" s="94">
        <v>3.478090129033447E-5</v>
      </c>
      <c r="O4362" s="2" t="s">
        <v>9316</v>
      </c>
      <c r="P4362" s="2">
        <v>5.0</v>
      </c>
      <c r="Q4362" s="2" t="s">
        <v>9318</v>
      </c>
    </row>
    <row r="4363">
      <c r="A4363" s="54">
        <v>46290.0</v>
      </c>
      <c r="B4363" s="2" t="s">
        <v>229</v>
      </c>
      <c r="C4363" s="2" t="s">
        <v>196</v>
      </c>
      <c r="D4363" s="2">
        <v>0.0</v>
      </c>
      <c r="E4363" s="53">
        <v>0.00862888505427036</v>
      </c>
      <c r="F4363" s="53">
        <v>0.02459584341933549</v>
      </c>
      <c r="G4363" s="53">
        <v>0.033222370671927265</v>
      </c>
      <c r="H4363" s="53">
        <v>0.037593575342896604</v>
      </c>
      <c r="I4363" s="53">
        <v>0.04132335111771791</v>
      </c>
      <c r="J4363" s="53">
        <v>0.08731567930104046</v>
      </c>
      <c r="K4363" s="53">
        <v>0.060269024986483864</v>
      </c>
      <c r="L4363" s="94">
        <v>0.0011037259130629328</v>
      </c>
      <c r="M4363" s="94">
        <v>0.007624027851802146</v>
      </c>
      <c r="N4363" s="94">
        <v>0.0036323553728214164</v>
      </c>
      <c r="O4363" s="2" t="s">
        <v>9316</v>
      </c>
      <c r="P4363" s="2">
        <v>6.0</v>
      </c>
      <c r="Q4363" s="2" t="s">
        <v>9317</v>
      </c>
    </row>
    <row r="4364">
      <c r="A4364" s="54">
        <v>46290.0</v>
      </c>
      <c r="B4364" s="2" t="s">
        <v>178</v>
      </c>
      <c r="C4364" s="2" t="s">
        <v>196</v>
      </c>
      <c r="D4364" s="2">
        <v>0.0</v>
      </c>
      <c r="E4364" s="53">
        <v>0.001984843654353052</v>
      </c>
      <c r="F4364" s="53">
        <v>0.015053036848390182</v>
      </c>
      <c r="G4364" s="53">
        <v>0.02574933642167758</v>
      </c>
      <c r="H4364" s="53">
        <v>0.03194479961558539</v>
      </c>
      <c r="I4364" s="53">
        <v>0.03777651201255754</v>
      </c>
      <c r="J4364" s="53">
        <v>0.027344582589084596</v>
      </c>
      <c r="K4364" s="53">
        <v>0.026546959505381086</v>
      </c>
      <c r="L4364" s="94">
        <v>6.630283261567316E-4</v>
      </c>
      <c r="M4364" s="94">
        <v>7.477261969712685E-4</v>
      </c>
      <c r="N4364" s="94">
        <v>7.047410589803432E-4</v>
      </c>
      <c r="O4364" s="2" t="s">
        <v>9316</v>
      </c>
      <c r="P4364" s="2">
        <v>7.0</v>
      </c>
      <c r="Q4364" s="2" t="s">
        <v>9318</v>
      </c>
    </row>
    <row r="4365">
      <c r="A4365" s="54">
        <v>46290.0</v>
      </c>
      <c r="B4365" s="2" t="s">
        <v>1876</v>
      </c>
      <c r="C4365" s="2" t="s">
        <v>196</v>
      </c>
      <c r="D4365" s="2">
        <v>0.0</v>
      </c>
      <c r="E4365" s="53">
        <v>0.0</v>
      </c>
      <c r="F4365" s="53">
        <v>0.0</v>
      </c>
      <c r="G4365" s="53">
        <v>0.0</v>
      </c>
      <c r="H4365" s="53">
        <v>0.0</v>
      </c>
      <c r="I4365" s="53">
        <v>0.0</v>
      </c>
      <c r="J4365" s="53">
        <v>0.0</v>
      </c>
      <c r="K4365" s="53">
        <v>0.0</v>
      </c>
      <c r="L4365" s="94">
        <v>0.0</v>
      </c>
      <c r="M4365" s="94">
        <v>0.0</v>
      </c>
      <c r="N4365" s="94">
        <v>0.0</v>
      </c>
      <c r="O4365" s="2" t="s">
        <v>9316</v>
      </c>
      <c r="P4365" s="2">
        <v>8.0</v>
      </c>
      <c r="Q4365" s="2" t="s">
        <v>9318</v>
      </c>
    </row>
    <row r="4366">
      <c r="A4366" s="54">
        <v>46290.0</v>
      </c>
      <c r="B4366" s="2" t="s">
        <v>687</v>
      </c>
      <c r="C4366" s="2" t="s">
        <v>196</v>
      </c>
      <c r="D4366" s="2">
        <v>0.0</v>
      </c>
      <c r="E4366" s="53">
        <v>0.0</v>
      </c>
      <c r="F4366" s="53">
        <v>0.0</v>
      </c>
      <c r="G4366" s="53">
        <v>0.0</v>
      </c>
      <c r="H4366" s="53">
        <v>0.0</v>
      </c>
      <c r="I4366" s="53">
        <v>0.0</v>
      </c>
      <c r="J4366" s="53">
        <v>0.0032060756285888343</v>
      </c>
      <c r="K4366" s="53">
        <v>0.0016030378142944171</v>
      </c>
      <c r="L4366" s="94">
        <v>0.0</v>
      </c>
      <c r="M4366" s="94">
        <v>1.0278920936231289E-5</v>
      </c>
      <c r="N4366" s="94">
        <v>2.569730234057822E-6</v>
      </c>
      <c r="O4366" s="2" t="s">
        <v>9316</v>
      </c>
      <c r="P4366" s="2">
        <v>9.0</v>
      </c>
      <c r="Q4366" s="2" t="s">
        <v>9318</v>
      </c>
    </row>
    <row r="4367">
      <c r="A4367" s="54">
        <v>46290.0</v>
      </c>
      <c r="B4367" s="2" t="s">
        <v>301</v>
      </c>
      <c r="C4367" s="2" t="s">
        <v>196</v>
      </c>
      <c r="D4367" s="2">
        <v>0.0</v>
      </c>
      <c r="E4367" s="53">
        <v>0.0</v>
      </c>
      <c r="F4367" s="53">
        <v>0.0</v>
      </c>
      <c r="G4367" s="53">
        <v>0.0</v>
      </c>
      <c r="H4367" s="53">
        <v>0.0</v>
      </c>
      <c r="I4367" s="53">
        <v>0.0</v>
      </c>
      <c r="J4367" s="53">
        <v>0.047</v>
      </c>
      <c r="K4367" s="53">
        <v>0.024</v>
      </c>
      <c r="L4367" s="94">
        <v>0.0</v>
      </c>
      <c r="M4367" s="94">
        <v>0.0023</v>
      </c>
      <c r="N4367" s="94">
        <v>6.0E-4</v>
      </c>
      <c r="O4367" s="2" t="s">
        <v>9316</v>
      </c>
      <c r="P4367" s="2">
        <v>10.0</v>
      </c>
      <c r="Q4367" s="2" t="s">
        <v>9317</v>
      </c>
    </row>
    <row r="4368">
      <c r="A4368" s="54">
        <v>46290.0</v>
      </c>
      <c r="B4368" s="2" t="s">
        <v>450</v>
      </c>
      <c r="C4368" s="2" t="s">
        <v>196</v>
      </c>
      <c r="D4368" s="2">
        <v>0.0</v>
      </c>
      <c r="E4368" s="53">
        <v>4.594469633092158E-5</v>
      </c>
      <c r="F4368" s="53">
        <v>0.001383089941977272</v>
      </c>
      <c r="G4368" s="53">
        <v>0.003771428906820656</v>
      </c>
      <c r="H4368" s="53">
        <v>0.005978123105168978</v>
      </c>
      <c r="I4368" s="53">
        <v>0.009166557544371482</v>
      </c>
      <c r="J4368" s="53">
        <v>0.00919245226203006</v>
      </c>
      <c r="K4368" s="53">
        <v>0.006481940584425357</v>
      </c>
      <c r="L4368" s="94">
        <v>1.4223675999202449E-5</v>
      </c>
      <c r="M4368" s="94">
        <v>8.450117858970155E-5</v>
      </c>
      <c r="N4368" s="94">
        <v>4.201555374002054E-5</v>
      </c>
      <c r="O4368" s="2" t="s">
        <v>9316</v>
      </c>
      <c r="P4368" s="2">
        <v>11.0</v>
      </c>
      <c r="Q4368" s="2" t="s">
        <v>9318</v>
      </c>
    </row>
    <row r="4369">
      <c r="A4369" s="54">
        <v>46290.0</v>
      </c>
      <c r="B4369" s="2" t="s">
        <v>1189</v>
      </c>
      <c r="C4369" s="2" t="s">
        <v>196</v>
      </c>
      <c r="D4369" s="2">
        <v>0.0</v>
      </c>
      <c r="E4369" s="53">
        <v>0.0</v>
      </c>
      <c r="F4369" s="53">
        <v>0.0</v>
      </c>
      <c r="G4369" s="53">
        <v>0.0</v>
      </c>
      <c r="H4369" s="53">
        <v>0.0</v>
      </c>
      <c r="I4369" s="53">
        <v>0.0</v>
      </c>
      <c r="J4369" s="53">
        <v>0.01816100109591678</v>
      </c>
      <c r="K4369" s="53">
        <v>0.00908050054795839</v>
      </c>
      <c r="L4369" s="94">
        <v>0.0</v>
      </c>
      <c r="M4369" s="94">
        <v>3.298219608058905E-4</v>
      </c>
      <c r="N4369" s="94">
        <v>8.245549020147263E-5</v>
      </c>
      <c r="O4369" s="2" t="s">
        <v>9319</v>
      </c>
      <c r="P4369" s="2">
        <v>99.0</v>
      </c>
      <c r="Q4369" s="2" t="s">
        <v>9320</v>
      </c>
    </row>
    <row r="4370">
      <c r="A4370" s="54">
        <v>46291.0</v>
      </c>
      <c r="B4370" s="2" t="s">
        <v>194</v>
      </c>
      <c r="C4370" s="2" t="s">
        <v>288</v>
      </c>
      <c r="D4370" s="2">
        <v>0.0</v>
      </c>
      <c r="E4370" s="53">
        <v>0.231</v>
      </c>
      <c r="F4370" s="53">
        <v>0.243</v>
      </c>
      <c r="G4370" s="53">
        <v>0.239</v>
      </c>
      <c r="H4370" s="53">
        <v>0.234</v>
      </c>
      <c r="I4370" s="53">
        <v>0.228</v>
      </c>
      <c r="J4370" s="53">
        <v>0.168</v>
      </c>
      <c r="K4370" s="53">
        <v>0.203</v>
      </c>
      <c r="L4370" s="2">
        <v>0.0571</v>
      </c>
      <c r="M4370" s="2">
        <v>0.0282</v>
      </c>
      <c r="N4370" s="2">
        <v>0.0412</v>
      </c>
      <c r="O4370" s="2" t="s">
        <v>9316</v>
      </c>
      <c r="P4370" s="2">
        <v>1.0</v>
      </c>
      <c r="Q4370" s="2" t="s">
        <v>9317</v>
      </c>
    </row>
    <row r="4371">
      <c r="A4371" s="54">
        <v>46291.0</v>
      </c>
      <c r="B4371" s="2" t="s">
        <v>145</v>
      </c>
      <c r="C4371" s="2" t="s">
        <v>288</v>
      </c>
      <c r="D4371" s="2">
        <v>0.0</v>
      </c>
      <c r="E4371" s="53">
        <v>0.139</v>
      </c>
      <c r="F4371" s="53">
        <v>0.118</v>
      </c>
      <c r="G4371" s="53">
        <v>0.108</v>
      </c>
      <c r="H4371" s="53">
        <v>0.104</v>
      </c>
      <c r="I4371" s="53">
        <v>0.101</v>
      </c>
      <c r="J4371" s="53">
        <v>0.044</v>
      </c>
      <c r="K4371" s="53">
        <v>0.076</v>
      </c>
      <c r="L4371" s="2">
        <v>0.0117</v>
      </c>
      <c r="M4371" s="2">
        <v>0.0019</v>
      </c>
      <c r="N4371" s="2">
        <v>0.0058</v>
      </c>
      <c r="O4371" s="2" t="s">
        <v>9316</v>
      </c>
      <c r="P4371" s="2">
        <v>2.0</v>
      </c>
      <c r="Q4371" s="2" t="s">
        <v>9317</v>
      </c>
    </row>
    <row r="4372">
      <c r="A4372" s="54">
        <v>46291.0</v>
      </c>
      <c r="B4372" s="2" t="s">
        <v>1801</v>
      </c>
      <c r="C4372" s="2" t="s">
        <v>288</v>
      </c>
      <c r="D4372" s="2">
        <v>0.0</v>
      </c>
      <c r="E4372" s="53">
        <v>0.0</v>
      </c>
      <c r="F4372" s="53">
        <v>0.0</v>
      </c>
      <c r="G4372" s="53">
        <v>0.0</v>
      </c>
      <c r="H4372" s="53">
        <v>0.0</v>
      </c>
      <c r="I4372" s="53">
        <v>0.0</v>
      </c>
      <c r="J4372" s="53">
        <v>0.0</v>
      </c>
      <c r="K4372" s="53">
        <v>0.0</v>
      </c>
      <c r="L4372" s="94">
        <v>0.0</v>
      </c>
      <c r="M4372" s="94">
        <v>0.0</v>
      </c>
      <c r="N4372" s="94">
        <v>0.0</v>
      </c>
      <c r="O4372" s="2" t="s">
        <v>9316</v>
      </c>
      <c r="P4372" s="2">
        <v>3.0</v>
      </c>
      <c r="Q4372" s="2" t="s">
        <v>9318</v>
      </c>
    </row>
    <row r="4373">
      <c r="A4373" s="54">
        <v>46291.0</v>
      </c>
      <c r="B4373" s="2" t="s">
        <v>932</v>
      </c>
      <c r="C4373" s="2" t="s">
        <v>288</v>
      </c>
      <c r="D4373" s="2">
        <v>0.0</v>
      </c>
      <c r="E4373" s="53">
        <v>0.1270551301334334</v>
      </c>
      <c r="F4373" s="53">
        <v>0.0728564173676488</v>
      </c>
      <c r="G4373" s="53">
        <v>0.053811625987915855</v>
      </c>
      <c r="H4373" s="53">
        <v>0.04523751533102004</v>
      </c>
      <c r="I4373" s="53">
        <v>0.03800538024990956</v>
      </c>
      <c r="J4373" s="53">
        <v>0.05110531391561695</v>
      </c>
      <c r="K4373" s="53">
        <v>0.0524584699517664</v>
      </c>
      <c r="L4373" s="94">
        <v>0.002895691091463341</v>
      </c>
      <c r="M4373" s="94">
        <v>0.0026117531104137516</v>
      </c>
      <c r="N4373" s="94">
        <v>0.0027518910696803785</v>
      </c>
      <c r="O4373" s="2" t="s">
        <v>9316</v>
      </c>
      <c r="P4373" s="2">
        <v>4.0</v>
      </c>
      <c r="Q4373" s="2" t="s">
        <v>9318</v>
      </c>
    </row>
    <row r="4374">
      <c r="A4374" s="54">
        <v>46291.0</v>
      </c>
      <c r="B4374" s="2" t="s">
        <v>515</v>
      </c>
      <c r="C4374" s="2" t="s">
        <v>288</v>
      </c>
      <c r="D4374" s="2">
        <v>0.0</v>
      </c>
      <c r="E4374" s="53">
        <v>8.77398150715884E-5</v>
      </c>
      <c r="F4374" s="53">
        <v>0.0019113098049722763</v>
      </c>
      <c r="G4374" s="53">
        <v>0.004679071718624606</v>
      </c>
      <c r="H4374" s="53">
        <v>0.0070275700997870574</v>
      </c>
      <c r="I4374" s="53">
        <v>0.010210174329686659</v>
      </c>
      <c r="J4374" s="53">
        <v>0.011704574596447075</v>
      </c>
      <c r="K4374" s="53">
        <v>0.00819182315753584</v>
      </c>
      <c r="L4374" s="94">
        <v>2.1893712148032624E-5</v>
      </c>
      <c r="M4374" s="94">
        <v>1.369970664837942E-4</v>
      </c>
      <c r="N4374" s="94">
        <v>6.710596664434045E-5</v>
      </c>
      <c r="O4374" s="2" t="s">
        <v>9316</v>
      </c>
      <c r="P4374" s="2">
        <v>5.0</v>
      </c>
      <c r="Q4374" s="2" t="s">
        <v>9318</v>
      </c>
    </row>
    <row r="4375">
      <c r="A4375" s="54">
        <v>46291.0</v>
      </c>
      <c r="B4375" s="2" t="s">
        <v>229</v>
      </c>
      <c r="C4375" s="2" t="s">
        <v>288</v>
      </c>
      <c r="D4375" s="2">
        <v>0.0</v>
      </c>
      <c r="E4375" s="53">
        <v>0.03992195499331427</v>
      </c>
      <c r="F4375" s="53">
        <v>0.06539956816412573</v>
      </c>
      <c r="G4375" s="53">
        <v>0.07599532215265546</v>
      </c>
      <c r="H4375" s="53">
        <v>0.08120128512046201</v>
      </c>
      <c r="I4375" s="53">
        <v>0.0855923770974429</v>
      </c>
      <c r="J4375" s="53">
        <v>0.08662901768069274</v>
      </c>
      <c r="K4375" s="53">
        <v>0.0813121699166741</v>
      </c>
      <c r="L4375" s="2">
        <v>0.005775288989085886</v>
      </c>
      <c r="M4375" s="2">
        <v>0.007504586704321775</v>
      </c>
      <c r="N4375" s="2">
        <v>0.006611668976558081</v>
      </c>
      <c r="O4375" s="2" t="s">
        <v>9316</v>
      </c>
      <c r="P4375" s="2">
        <v>6.0</v>
      </c>
      <c r="Q4375" s="2" t="s">
        <v>9317</v>
      </c>
    </row>
    <row r="4376">
      <c r="A4376" s="54">
        <v>46291.0</v>
      </c>
      <c r="B4376" s="2" t="s">
        <v>178</v>
      </c>
      <c r="C4376" s="2" t="s">
        <v>288</v>
      </c>
      <c r="D4376" s="2">
        <v>0.0</v>
      </c>
      <c r="E4376" s="53">
        <v>0.005621721125879062</v>
      </c>
      <c r="F4376" s="53">
        <v>0.019873901150860046</v>
      </c>
      <c r="G4376" s="53">
        <v>0.02809696437547422</v>
      </c>
      <c r="H4376" s="53">
        <v>0.03255932280054422</v>
      </c>
      <c r="I4376" s="53">
        <v>0.03691747661396513</v>
      </c>
      <c r="J4376" s="53">
        <v>0.027129541309687137</v>
      </c>
      <c r="K4376" s="53">
        <v>0.027613252842580677</v>
      </c>
      <c r="L4376" s="94">
        <v>7.894394071166674E-4</v>
      </c>
      <c r="M4376" s="94">
        <v>7.360120116740209E-4</v>
      </c>
      <c r="N4376" s="94">
        <v>7.624917325482898E-4</v>
      </c>
      <c r="O4376" s="2" t="s">
        <v>9316</v>
      </c>
      <c r="P4376" s="2">
        <v>7.0</v>
      </c>
      <c r="Q4376" s="2" t="s">
        <v>9318</v>
      </c>
    </row>
    <row r="4377">
      <c r="A4377" s="54">
        <v>46291.0</v>
      </c>
      <c r="B4377" s="2" t="s">
        <v>1876</v>
      </c>
      <c r="C4377" s="2" t="s">
        <v>288</v>
      </c>
      <c r="D4377" s="2">
        <v>0.0</v>
      </c>
      <c r="E4377" s="53">
        <v>0.0</v>
      </c>
      <c r="F4377" s="53">
        <v>0.0</v>
      </c>
      <c r="G4377" s="53">
        <v>0.0</v>
      </c>
      <c r="H4377" s="53">
        <v>0.0</v>
      </c>
      <c r="I4377" s="53">
        <v>0.0</v>
      </c>
      <c r="J4377" s="53">
        <v>0.0</v>
      </c>
      <c r="K4377" s="53">
        <v>0.0</v>
      </c>
      <c r="L4377" s="94">
        <v>0.0</v>
      </c>
      <c r="M4377" s="94">
        <v>0.0</v>
      </c>
      <c r="N4377" s="94">
        <v>0.0</v>
      </c>
      <c r="O4377" s="2" t="s">
        <v>9316</v>
      </c>
      <c r="P4377" s="2">
        <v>8.0</v>
      </c>
      <c r="Q4377" s="2" t="s">
        <v>9318</v>
      </c>
    </row>
    <row r="4378">
      <c r="A4378" s="54">
        <v>46291.0</v>
      </c>
      <c r="B4378" s="2" t="s">
        <v>687</v>
      </c>
      <c r="C4378" s="2" t="s">
        <v>288</v>
      </c>
      <c r="D4378" s="2">
        <v>0.0</v>
      </c>
      <c r="E4378" s="53">
        <v>0.0</v>
      </c>
      <c r="F4378" s="53">
        <v>0.0</v>
      </c>
      <c r="G4378" s="53">
        <v>0.0</v>
      </c>
      <c r="H4378" s="53">
        <v>0.0</v>
      </c>
      <c r="I4378" s="53">
        <v>0.0</v>
      </c>
      <c r="J4378" s="53">
        <v>0.0031814784440812346</v>
      </c>
      <c r="K4378" s="53">
        <v>0.0015907392220406173</v>
      </c>
      <c r="L4378" s="94">
        <v>0.0</v>
      </c>
      <c r="M4378" s="94">
        <v>1.0121805090153554E-5</v>
      </c>
      <c r="N4378" s="94">
        <v>2.5304512725383886E-6</v>
      </c>
      <c r="O4378" s="2" t="s">
        <v>9316</v>
      </c>
      <c r="P4378" s="2">
        <v>9.0</v>
      </c>
      <c r="Q4378" s="2" t="s">
        <v>9318</v>
      </c>
    </row>
    <row r="4379">
      <c r="A4379" s="54">
        <v>46291.0</v>
      </c>
      <c r="B4379" s="2" t="s">
        <v>301</v>
      </c>
      <c r="C4379" s="2" t="s">
        <v>288</v>
      </c>
      <c r="D4379" s="2">
        <v>0.0</v>
      </c>
      <c r="E4379" s="53">
        <v>0.127</v>
      </c>
      <c r="F4379" s="53">
        <v>0.073</v>
      </c>
      <c r="G4379" s="53">
        <v>0.053</v>
      </c>
      <c r="H4379" s="53">
        <v>0.043</v>
      </c>
      <c r="I4379" s="53">
        <v>0.034</v>
      </c>
      <c r="J4379" s="53">
        <v>0.047</v>
      </c>
      <c r="K4379" s="53">
        <v>0.05</v>
      </c>
      <c r="L4379" s="2">
        <v>0.0028</v>
      </c>
      <c r="M4379" s="2">
        <v>0.0022</v>
      </c>
      <c r="N4379" s="2">
        <v>0.0025</v>
      </c>
      <c r="O4379" s="2" t="s">
        <v>9316</v>
      </c>
      <c r="P4379" s="2">
        <v>10.0</v>
      </c>
      <c r="Q4379" s="2" t="s">
        <v>9317</v>
      </c>
    </row>
    <row r="4380">
      <c r="A4380" s="54">
        <v>46291.0</v>
      </c>
      <c r="B4380" s="2" t="s">
        <v>450</v>
      </c>
      <c r="C4380" s="2" t="s">
        <v>288</v>
      </c>
      <c r="D4380" s="2">
        <v>0.0</v>
      </c>
      <c r="E4380" s="53">
        <v>0.0</v>
      </c>
      <c r="F4380" s="53">
        <v>0.0</v>
      </c>
      <c r="G4380" s="53">
        <v>0.0</v>
      </c>
      <c r="H4380" s="53">
        <v>0.0</v>
      </c>
      <c r="I4380" s="53">
        <v>0.0</v>
      </c>
      <c r="J4380" s="53">
        <v>0.00912192727430044</v>
      </c>
      <c r="K4380" s="53">
        <v>0.00456096363715022</v>
      </c>
      <c r="L4380" s="94">
        <v>0.0</v>
      </c>
      <c r="M4380" s="94">
        <v>8.320955719762626E-5</v>
      </c>
      <c r="N4380" s="94">
        <v>2.0802389299406566E-5</v>
      </c>
      <c r="O4380" s="2" t="s">
        <v>9316</v>
      </c>
      <c r="P4380" s="2">
        <v>11.0</v>
      </c>
      <c r="Q4380" s="2" t="s">
        <v>9318</v>
      </c>
    </row>
    <row r="4381">
      <c r="A4381" s="54">
        <v>46291.0</v>
      </c>
      <c r="B4381" s="2" t="s">
        <v>1189</v>
      </c>
      <c r="C4381" s="2" t="s">
        <v>288</v>
      </c>
      <c r="D4381" s="2">
        <v>0.0</v>
      </c>
      <c r="E4381" s="53">
        <v>0.018248317895377394</v>
      </c>
      <c r="F4381" s="53">
        <v>0.02782349019669413</v>
      </c>
      <c r="G4381" s="53">
        <v>0.02873362048437149</v>
      </c>
      <c r="H4381" s="53">
        <v>0.028621081051283116</v>
      </c>
      <c r="I4381" s="53">
        <v>0.028415160798822617</v>
      </c>
      <c r="J4381" s="53">
        <v>0.018018180670771097</v>
      </c>
      <c r="K4381" s="53">
        <v>0.023375900577571294</v>
      </c>
      <c r="L4381" s="94">
        <v>8.256209461398928E-4</v>
      </c>
      <c r="M4381" s="94">
        <v>3.2465483468454914E-4</v>
      </c>
      <c r="N4381" s="94">
        <v>5.46432727812498E-4</v>
      </c>
      <c r="O4381" s="2" t="s">
        <v>9319</v>
      </c>
      <c r="P4381" s="2">
        <v>99.0</v>
      </c>
      <c r="Q4381" s="2" t="s">
        <v>9320</v>
      </c>
    </row>
    <row r="4382">
      <c r="A4382" s="54">
        <v>45927.0</v>
      </c>
      <c r="B4382" s="2" t="s">
        <v>1937</v>
      </c>
      <c r="C4382" s="2" t="s">
        <v>288</v>
      </c>
      <c r="D4382" s="2">
        <v>0.0</v>
      </c>
      <c r="E4382" s="53">
        <v>0.0</v>
      </c>
      <c r="F4382" s="53">
        <v>0.0</v>
      </c>
      <c r="G4382" s="53">
        <v>0.0</v>
      </c>
      <c r="H4382" s="53">
        <v>0.0</v>
      </c>
      <c r="I4382" s="53">
        <v>0.0</v>
      </c>
      <c r="J4382" s="53">
        <v>0.0</v>
      </c>
      <c r="K4382" s="53">
        <v>0.0</v>
      </c>
      <c r="L4382" s="94">
        <v>0.0</v>
      </c>
      <c r="M4382" s="94">
        <v>0.0</v>
      </c>
      <c r="N4382" s="94">
        <v>0.0</v>
      </c>
      <c r="O4382" s="2" t="s">
        <v>9316</v>
      </c>
      <c r="P4382" s="2">
        <v>13.0</v>
      </c>
      <c r="Q4382" s="2" t="s">
        <v>9318</v>
      </c>
    </row>
    <row r="4383">
      <c r="A4383" s="54">
        <v>45928.0</v>
      </c>
      <c r="B4383" s="2" t="s">
        <v>1937</v>
      </c>
      <c r="C4383" s="2" t="s">
        <v>256</v>
      </c>
      <c r="D4383" s="2">
        <v>0.0</v>
      </c>
      <c r="E4383" s="53">
        <v>0.0</v>
      </c>
      <c r="F4383" s="53">
        <v>0.0</v>
      </c>
      <c r="G4383" s="53">
        <v>0.0</v>
      </c>
      <c r="H4383" s="53">
        <v>0.0</v>
      </c>
      <c r="I4383" s="53">
        <v>0.0</v>
      </c>
      <c r="J4383" s="53">
        <v>0.0</v>
      </c>
      <c r="K4383" s="53">
        <v>0.0</v>
      </c>
      <c r="L4383" s="94">
        <v>0.0</v>
      </c>
      <c r="M4383" s="94">
        <v>0.0</v>
      </c>
      <c r="N4383" s="94">
        <v>0.0</v>
      </c>
      <c r="O4383" s="2" t="s">
        <v>9316</v>
      </c>
      <c r="P4383" s="2">
        <v>13.0</v>
      </c>
      <c r="Q4383" s="2" t="s">
        <v>9318</v>
      </c>
    </row>
    <row r="4384">
      <c r="A4384" s="54">
        <v>45929.0</v>
      </c>
      <c r="B4384" s="2" t="s">
        <v>1937</v>
      </c>
      <c r="C4384" s="2" t="s">
        <v>180</v>
      </c>
      <c r="D4384" s="2">
        <v>0.0</v>
      </c>
      <c r="E4384" s="53">
        <v>0.0</v>
      </c>
      <c r="F4384" s="53">
        <v>0.0</v>
      </c>
      <c r="G4384" s="53">
        <v>0.0</v>
      </c>
      <c r="H4384" s="53">
        <v>0.0</v>
      </c>
      <c r="I4384" s="53">
        <v>0.0</v>
      </c>
      <c r="J4384" s="53">
        <v>0.0</v>
      </c>
      <c r="K4384" s="53">
        <v>0.0</v>
      </c>
      <c r="L4384" s="94">
        <v>0.0</v>
      </c>
      <c r="M4384" s="94">
        <v>0.0</v>
      </c>
      <c r="N4384" s="94">
        <v>0.0</v>
      </c>
      <c r="O4384" s="2" t="s">
        <v>9316</v>
      </c>
      <c r="P4384" s="2">
        <v>13.0</v>
      </c>
      <c r="Q4384" s="2" t="s">
        <v>9318</v>
      </c>
    </row>
    <row r="4385">
      <c r="A4385" s="54">
        <v>45930.0</v>
      </c>
      <c r="B4385" s="2" t="s">
        <v>1937</v>
      </c>
      <c r="C4385" s="2" t="s">
        <v>208</v>
      </c>
      <c r="D4385" s="2">
        <v>0.0</v>
      </c>
      <c r="E4385" s="53">
        <v>0.0</v>
      </c>
      <c r="F4385" s="53">
        <v>0.0</v>
      </c>
      <c r="G4385" s="53">
        <v>0.0</v>
      </c>
      <c r="H4385" s="53">
        <v>0.0</v>
      </c>
      <c r="I4385" s="53">
        <v>0.0</v>
      </c>
      <c r="J4385" s="53">
        <v>0.0</v>
      </c>
      <c r="K4385" s="53">
        <v>0.0</v>
      </c>
      <c r="L4385" s="94">
        <v>0.0</v>
      </c>
      <c r="M4385" s="94">
        <v>0.0</v>
      </c>
      <c r="N4385" s="94">
        <v>0.0</v>
      </c>
      <c r="O4385" s="2" t="s">
        <v>9316</v>
      </c>
      <c r="P4385" s="2">
        <v>13.0</v>
      </c>
      <c r="Q4385" s="2" t="s">
        <v>9318</v>
      </c>
    </row>
    <row r="4386">
      <c r="A4386" s="54">
        <v>45931.0</v>
      </c>
      <c r="B4386" s="2" t="s">
        <v>1937</v>
      </c>
      <c r="C4386" s="2" t="s">
        <v>303</v>
      </c>
      <c r="D4386" s="2">
        <v>0.0</v>
      </c>
      <c r="E4386" s="53">
        <v>0.0</v>
      </c>
      <c r="F4386" s="53">
        <v>0.0</v>
      </c>
      <c r="G4386" s="53">
        <v>0.0</v>
      </c>
      <c r="H4386" s="53">
        <v>0.0</v>
      </c>
      <c r="I4386" s="53">
        <v>0.0</v>
      </c>
      <c r="J4386" s="53">
        <v>0.0</v>
      </c>
      <c r="K4386" s="53">
        <v>0.0</v>
      </c>
      <c r="L4386" s="94">
        <v>0.0</v>
      </c>
      <c r="M4386" s="94">
        <v>0.0</v>
      </c>
      <c r="N4386" s="94">
        <v>0.0</v>
      </c>
      <c r="O4386" s="2" t="s">
        <v>9316</v>
      </c>
      <c r="P4386" s="2">
        <v>13.0</v>
      </c>
      <c r="Q4386" s="2" t="s">
        <v>9318</v>
      </c>
    </row>
    <row r="4387">
      <c r="A4387" s="54">
        <v>45932.0</v>
      </c>
      <c r="B4387" s="2" t="s">
        <v>1937</v>
      </c>
      <c r="C4387" s="2" t="s">
        <v>148</v>
      </c>
      <c r="D4387" s="2">
        <v>0.0</v>
      </c>
      <c r="E4387" s="53">
        <v>0.0</v>
      </c>
      <c r="F4387" s="53">
        <v>0.0</v>
      </c>
      <c r="G4387" s="53">
        <v>0.0</v>
      </c>
      <c r="H4387" s="53">
        <v>0.0</v>
      </c>
      <c r="I4387" s="53">
        <v>0.0</v>
      </c>
      <c r="J4387" s="53">
        <v>0.0</v>
      </c>
      <c r="K4387" s="53">
        <v>0.0</v>
      </c>
      <c r="L4387" s="94">
        <v>0.0</v>
      </c>
      <c r="M4387" s="94">
        <v>0.0</v>
      </c>
      <c r="N4387" s="94">
        <v>0.0</v>
      </c>
      <c r="O4387" s="2" t="s">
        <v>9316</v>
      </c>
      <c r="P4387" s="2">
        <v>13.0</v>
      </c>
      <c r="Q4387" s="2" t="s">
        <v>9318</v>
      </c>
    </row>
    <row r="4388">
      <c r="A4388" s="54">
        <v>45933.0</v>
      </c>
      <c r="B4388" s="2" t="s">
        <v>1937</v>
      </c>
      <c r="C4388" s="2" t="s">
        <v>196</v>
      </c>
      <c r="D4388" s="2">
        <v>0.0</v>
      </c>
      <c r="E4388" s="53">
        <v>0.0</v>
      </c>
      <c r="F4388" s="53">
        <v>0.0</v>
      </c>
      <c r="G4388" s="53">
        <v>0.0</v>
      </c>
      <c r="H4388" s="53">
        <v>0.0</v>
      </c>
      <c r="I4388" s="53">
        <v>0.0</v>
      </c>
      <c r="J4388" s="53">
        <v>0.0</v>
      </c>
      <c r="K4388" s="53">
        <v>0.0</v>
      </c>
      <c r="L4388" s="94">
        <v>0.0</v>
      </c>
      <c r="M4388" s="94">
        <v>0.0</v>
      </c>
      <c r="N4388" s="94">
        <v>0.0</v>
      </c>
      <c r="O4388" s="2" t="s">
        <v>9316</v>
      </c>
      <c r="P4388" s="2">
        <v>13.0</v>
      </c>
      <c r="Q4388" s="2" t="s">
        <v>9318</v>
      </c>
    </row>
    <row r="4389">
      <c r="A4389" s="54">
        <v>45934.0</v>
      </c>
      <c r="B4389" s="2" t="s">
        <v>1937</v>
      </c>
      <c r="C4389" s="2" t="s">
        <v>288</v>
      </c>
      <c r="D4389" s="2">
        <v>0.0</v>
      </c>
      <c r="E4389" s="53">
        <v>0.0</v>
      </c>
      <c r="F4389" s="53">
        <v>0.0</v>
      </c>
      <c r="G4389" s="53">
        <v>0.0</v>
      </c>
      <c r="H4389" s="53">
        <v>0.0</v>
      </c>
      <c r="I4389" s="53">
        <v>0.0</v>
      </c>
      <c r="J4389" s="53">
        <v>0.0</v>
      </c>
      <c r="K4389" s="53">
        <v>0.0</v>
      </c>
      <c r="L4389" s="94">
        <v>0.0</v>
      </c>
      <c r="M4389" s="94">
        <v>0.0</v>
      </c>
      <c r="N4389" s="94">
        <v>0.0</v>
      </c>
      <c r="O4389" s="2" t="s">
        <v>9316</v>
      </c>
      <c r="P4389" s="2">
        <v>13.0</v>
      </c>
      <c r="Q4389" s="2" t="s">
        <v>9318</v>
      </c>
    </row>
    <row r="4390">
      <c r="A4390" s="54">
        <v>45935.0</v>
      </c>
      <c r="B4390" s="2" t="s">
        <v>1937</v>
      </c>
      <c r="C4390" s="2" t="s">
        <v>256</v>
      </c>
      <c r="D4390" s="2">
        <v>0.0</v>
      </c>
      <c r="E4390" s="53">
        <v>0.0</v>
      </c>
      <c r="F4390" s="53">
        <v>0.0</v>
      </c>
      <c r="G4390" s="53">
        <v>0.0</v>
      </c>
      <c r="H4390" s="53">
        <v>0.0</v>
      </c>
      <c r="I4390" s="53">
        <v>0.0</v>
      </c>
      <c r="J4390" s="53">
        <v>0.0</v>
      </c>
      <c r="K4390" s="53">
        <v>0.0</v>
      </c>
      <c r="L4390" s="94">
        <v>0.0</v>
      </c>
      <c r="M4390" s="94">
        <v>0.0</v>
      </c>
      <c r="N4390" s="94">
        <v>0.0</v>
      </c>
      <c r="O4390" s="2" t="s">
        <v>9316</v>
      </c>
      <c r="P4390" s="2">
        <v>13.0</v>
      </c>
      <c r="Q4390" s="2" t="s">
        <v>9318</v>
      </c>
    </row>
    <row r="4391">
      <c r="A4391" s="54">
        <v>45936.0</v>
      </c>
      <c r="B4391" s="2" t="s">
        <v>1937</v>
      </c>
      <c r="C4391" s="2" t="s">
        <v>180</v>
      </c>
      <c r="D4391" s="2">
        <v>0.0</v>
      </c>
      <c r="E4391" s="53">
        <v>0.0</v>
      </c>
      <c r="F4391" s="53">
        <v>0.0</v>
      </c>
      <c r="G4391" s="53">
        <v>0.0</v>
      </c>
      <c r="H4391" s="53">
        <v>0.0</v>
      </c>
      <c r="I4391" s="53">
        <v>0.0</v>
      </c>
      <c r="J4391" s="53">
        <v>0.0</v>
      </c>
      <c r="K4391" s="53">
        <v>0.0</v>
      </c>
      <c r="L4391" s="94">
        <v>0.0</v>
      </c>
      <c r="M4391" s="94">
        <v>0.0</v>
      </c>
      <c r="N4391" s="94">
        <v>0.0</v>
      </c>
      <c r="O4391" s="2" t="s">
        <v>9316</v>
      </c>
      <c r="P4391" s="2">
        <v>13.0</v>
      </c>
      <c r="Q4391" s="2" t="s">
        <v>9318</v>
      </c>
    </row>
    <row r="4392">
      <c r="A4392" s="54">
        <v>45937.0</v>
      </c>
      <c r="B4392" s="2" t="s">
        <v>1937</v>
      </c>
      <c r="C4392" s="2" t="s">
        <v>208</v>
      </c>
      <c r="D4392" s="2">
        <v>0.0</v>
      </c>
      <c r="E4392" s="53">
        <v>0.0</v>
      </c>
      <c r="F4392" s="53">
        <v>0.0</v>
      </c>
      <c r="G4392" s="53">
        <v>0.0</v>
      </c>
      <c r="H4392" s="53">
        <v>0.0</v>
      </c>
      <c r="I4392" s="53">
        <v>0.0</v>
      </c>
      <c r="J4392" s="53">
        <v>0.0</v>
      </c>
      <c r="K4392" s="53">
        <v>0.0</v>
      </c>
      <c r="L4392" s="94">
        <v>0.0</v>
      </c>
      <c r="M4392" s="94">
        <v>0.0</v>
      </c>
      <c r="N4392" s="94">
        <v>0.0</v>
      </c>
      <c r="O4392" s="2" t="s">
        <v>9316</v>
      </c>
      <c r="P4392" s="2">
        <v>13.0</v>
      </c>
      <c r="Q4392" s="2" t="s">
        <v>9318</v>
      </c>
    </row>
    <row r="4393">
      <c r="A4393" s="54">
        <v>45938.0</v>
      </c>
      <c r="B4393" s="2" t="s">
        <v>1937</v>
      </c>
      <c r="C4393" s="2" t="s">
        <v>303</v>
      </c>
      <c r="D4393" s="2">
        <v>0.0</v>
      </c>
      <c r="E4393" s="53">
        <v>0.0</v>
      </c>
      <c r="F4393" s="53">
        <v>0.0</v>
      </c>
      <c r="G4393" s="53">
        <v>0.0</v>
      </c>
      <c r="H4393" s="53">
        <v>0.0</v>
      </c>
      <c r="I4393" s="53">
        <v>0.0</v>
      </c>
      <c r="J4393" s="53">
        <v>0.0</v>
      </c>
      <c r="K4393" s="53">
        <v>0.0</v>
      </c>
      <c r="L4393" s="94">
        <v>0.0</v>
      </c>
      <c r="M4393" s="94">
        <v>0.0</v>
      </c>
      <c r="N4393" s="94">
        <v>0.0</v>
      </c>
      <c r="O4393" s="2" t="s">
        <v>9316</v>
      </c>
      <c r="P4393" s="2">
        <v>13.0</v>
      </c>
      <c r="Q4393" s="2" t="s">
        <v>9318</v>
      </c>
    </row>
    <row r="4394">
      <c r="A4394" s="54">
        <v>45939.0</v>
      </c>
      <c r="B4394" s="2" t="s">
        <v>1937</v>
      </c>
      <c r="C4394" s="2" t="s">
        <v>148</v>
      </c>
      <c r="D4394" s="2">
        <v>0.0</v>
      </c>
      <c r="E4394" s="53">
        <v>0.0</v>
      </c>
      <c r="F4394" s="53">
        <v>0.0</v>
      </c>
      <c r="G4394" s="53">
        <v>0.0</v>
      </c>
      <c r="H4394" s="53">
        <v>0.0</v>
      </c>
      <c r="I4394" s="53">
        <v>0.0</v>
      </c>
      <c r="J4394" s="53">
        <v>0.0</v>
      </c>
      <c r="K4394" s="53">
        <v>0.0</v>
      </c>
      <c r="L4394" s="94">
        <v>0.0</v>
      </c>
      <c r="M4394" s="94">
        <v>0.0</v>
      </c>
      <c r="N4394" s="94">
        <v>0.0</v>
      </c>
      <c r="O4394" s="2" t="s">
        <v>9316</v>
      </c>
      <c r="P4394" s="2">
        <v>13.0</v>
      </c>
      <c r="Q4394" s="2" t="s">
        <v>9318</v>
      </c>
    </row>
    <row r="4395">
      <c r="A4395" s="54">
        <v>45940.0</v>
      </c>
      <c r="B4395" s="2" t="s">
        <v>1937</v>
      </c>
      <c r="C4395" s="2" t="s">
        <v>196</v>
      </c>
      <c r="D4395" s="2">
        <v>0.0</v>
      </c>
      <c r="E4395" s="53">
        <v>0.0</v>
      </c>
      <c r="F4395" s="53">
        <v>0.0</v>
      </c>
      <c r="G4395" s="53">
        <v>0.0</v>
      </c>
      <c r="H4395" s="53">
        <v>0.0</v>
      </c>
      <c r="I4395" s="53">
        <v>0.0</v>
      </c>
      <c r="J4395" s="53">
        <v>0.0</v>
      </c>
      <c r="K4395" s="53">
        <v>0.0</v>
      </c>
      <c r="L4395" s="94">
        <v>0.0</v>
      </c>
      <c r="M4395" s="94">
        <v>0.0</v>
      </c>
      <c r="N4395" s="94">
        <v>0.0</v>
      </c>
      <c r="O4395" s="2" t="s">
        <v>9316</v>
      </c>
      <c r="P4395" s="2">
        <v>13.0</v>
      </c>
      <c r="Q4395" s="2" t="s">
        <v>9318</v>
      </c>
    </row>
    <row r="4396">
      <c r="A4396" s="54">
        <v>45941.0</v>
      </c>
      <c r="B4396" s="2" t="s">
        <v>1937</v>
      </c>
      <c r="C4396" s="2" t="s">
        <v>288</v>
      </c>
      <c r="D4396" s="2">
        <v>0.0</v>
      </c>
      <c r="E4396" s="53">
        <v>0.0</v>
      </c>
      <c r="F4396" s="53">
        <v>0.0</v>
      </c>
      <c r="G4396" s="53">
        <v>0.0</v>
      </c>
      <c r="H4396" s="53">
        <v>0.0</v>
      </c>
      <c r="I4396" s="53">
        <v>0.0</v>
      </c>
      <c r="J4396" s="53">
        <v>0.0</v>
      </c>
      <c r="K4396" s="53">
        <v>0.0</v>
      </c>
      <c r="L4396" s="94">
        <v>0.0</v>
      </c>
      <c r="M4396" s="94">
        <v>0.0</v>
      </c>
      <c r="N4396" s="94">
        <v>0.0</v>
      </c>
      <c r="O4396" s="2" t="s">
        <v>9316</v>
      </c>
      <c r="P4396" s="2">
        <v>13.0</v>
      </c>
      <c r="Q4396" s="2" t="s">
        <v>9318</v>
      </c>
    </row>
    <row r="4397">
      <c r="A4397" s="54">
        <v>45942.0</v>
      </c>
      <c r="B4397" s="2" t="s">
        <v>1937</v>
      </c>
      <c r="C4397" s="2" t="s">
        <v>256</v>
      </c>
      <c r="D4397" s="2">
        <v>0.0</v>
      </c>
      <c r="E4397" s="53">
        <v>0.0</v>
      </c>
      <c r="F4397" s="53">
        <v>0.0</v>
      </c>
      <c r="G4397" s="53">
        <v>0.0</v>
      </c>
      <c r="H4397" s="53">
        <v>0.0</v>
      </c>
      <c r="I4397" s="53">
        <v>0.0</v>
      </c>
      <c r="J4397" s="53">
        <v>0.0</v>
      </c>
      <c r="K4397" s="53">
        <v>0.0</v>
      </c>
      <c r="L4397" s="94">
        <v>0.0</v>
      </c>
      <c r="M4397" s="94">
        <v>0.0</v>
      </c>
      <c r="N4397" s="94">
        <v>0.0</v>
      </c>
      <c r="O4397" s="2" t="s">
        <v>9316</v>
      </c>
      <c r="P4397" s="2">
        <v>13.0</v>
      </c>
      <c r="Q4397" s="2" t="s">
        <v>9318</v>
      </c>
    </row>
    <row r="4398">
      <c r="A4398" s="54">
        <v>45943.0</v>
      </c>
      <c r="B4398" s="2" t="s">
        <v>1937</v>
      </c>
      <c r="C4398" s="2" t="s">
        <v>180</v>
      </c>
      <c r="D4398" s="2">
        <v>0.0</v>
      </c>
      <c r="E4398" s="53">
        <v>0.0</v>
      </c>
      <c r="F4398" s="53">
        <v>0.0</v>
      </c>
      <c r="G4398" s="53">
        <v>0.0</v>
      </c>
      <c r="H4398" s="53">
        <v>0.0</v>
      </c>
      <c r="I4398" s="53">
        <v>0.0</v>
      </c>
      <c r="J4398" s="53">
        <v>0.0</v>
      </c>
      <c r="K4398" s="53">
        <v>0.0</v>
      </c>
      <c r="L4398" s="94">
        <v>0.0</v>
      </c>
      <c r="M4398" s="94">
        <v>0.0</v>
      </c>
      <c r="N4398" s="94">
        <v>0.0</v>
      </c>
      <c r="O4398" s="2" t="s">
        <v>9316</v>
      </c>
      <c r="P4398" s="2">
        <v>13.0</v>
      </c>
      <c r="Q4398" s="2" t="s">
        <v>9318</v>
      </c>
    </row>
    <row r="4399">
      <c r="A4399" s="54">
        <v>45944.0</v>
      </c>
      <c r="B4399" s="2" t="s">
        <v>1937</v>
      </c>
      <c r="C4399" s="2" t="s">
        <v>208</v>
      </c>
      <c r="D4399" s="2">
        <v>0.0</v>
      </c>
      <c r="E4399" s="53">
        <v>0.0</v>
      </c>
      <c r="F4399" s="53">
        <v>0.0</v>
      </c>
      <c r="G4399" s="53">
        <v>0.0</v>
      </c>
      <c r="H4399" s="53">
        <v>0.0</v>
      </c>
      <c r="I4399" s="53">
        <v>0.0</v>
      </c>
      <c r="J4399" s="53">
        <v>0.0</v>
      </c>
      <c r="K4399" s="53">
        <v>0.0</v>
      </c>
      <c r="L4399" s="94">
        <v>0.0</v>
      </c>
      <c r="M4399" s="94">
        <v>0.0</v>
      </c>
      <c r="N4399" s="94">
        <v>0.0</v>
      </c>
      <c r="O4399" s="2" t="s">
        <v>9316</v>
      </c>
      <c r="P4399" s="2">
        <v>13.0</v>
      </c>
      <c r="Q4399" s="2" t="s">
        <v>9318</v>
      </c>
    </row>
    <row r="4400">
      <c r="A4400" s="54">
        <v>45945.0</v>
      </c>
      <c r="B4400" s="2" t="s">
        <v>1937</v>
      </c>
      <c r="C4400" s="2" t="s">
        <v>303</v>
      </c>
      <c r="D4400" s="2">
        <v>0.0</v>
      </c>
      <c r="E4400" s="53">
        <v>0.0</v>
      </c>
      <c r="F4400" s="53">
        <v>0.0</v>
      </c>
      <c r="G4400" s="53">
        <v>0.0</v>
      </c>
      <c r="H4400" s="53">
        <v>0.0</v>
      </c>
      <c r="I4400" s="53">
        <v>0.0</v>
      </c>
      <c r="J4400" s="53">
        <v>0.0</v>
      </c>
      <c r="K4400" s="53">
        <v>0.0</v>
      </c>
      <c r="L4400" s="94">
        <v>0.0</v>
      </c>
      <c r="M4400" s="94">
        <v>0.0</v>
      </c>
      <c r="N4400" s="94">
        <v>0.0</v>
      </c>
      <c r="O4400" s="2" t="s">
        <v>9316</v>
      </c>
      <c r="P4400" s="2">
        <v>13.0</v>
      </c>
      <c r="Q4400" s="2" t="s">
        <v>9318</v>
      </c>
    </row>
    <row r="4401">
      <c r="A4401" s="54">
        <v>45946.0</v>
      </c>
      <c r="B4401" s="2" t="s">
        <v>1937</v>
      </c>
      <c r="C4401" s="2" t="s">
        <v>148</v>
      </c>
      <c r="D4401" s="2">
        <v>0.0</v>
      </c>
      <c r="E4401" s="53">
        <v>0.0</v>
      </c>
      <c r="F4401" s="53">
        <v>0.0</v>
      </c>
      <c r="G4401" s="53">
        <v>0.0</v>
      </c>
      <c r="H4401" s="53">
        <v>0.0</v>
      </c>
      <c r="I4401" s="53">
        <v>0.0</v>
      </c>
      <c r="J4401" s="53">
        <v>0.0</v>
      </c>
      <c r="K4401" s="53">
        <v>0.0</v>
      </c>
      <c r="L4401" s="94">
        <v>0.0</v>
      </c>
      <c r="M4401" s="94">
        <v>0.0</v>
      </c>
      <c r="N4401" s="94">
        <v>0.0</v>
      </c>
      <c r="O4401" s="2" t="s">
        <v>9316</v>
      </c>
      <c r="P4401" s="2">
        <v>13.0</v>
      </c>
      <c r="Q4401" s="2" t="s">
        <v>9318</v>
      </c>
    </row>
    <row r="4402">
      <c r="A4402" s="54">
        <v>45947.0</v>
      </c>
      <c r="B4402" s="2" t="s">
        <v>1937</v>
      </c>
      <c r="C4402" s="2" t="s">
        <v>196</v>
      </c>
      <c r="D4402" s="2">
        <v>0.0</v>
      </c>
      <c r="E4402" s="53">
        <v>0.0</v>
      </c>
      <c r="F4402" s="53">
        <v>0.0</v>
      </c>
      <c r="G4402" s="53">
        <v>0.0</v>
      </c>
      <c r="H4402" s="53">
        <v>0.0</v>
      </c>
      <c r="I4402" s="53">
        <v>0.0</v>
      </c>
      <c r="J4402" s="53">
        <v>0.0</v>
      </c>
      <c r="K4402" s="53">
        <v>0.0</v>
      </c>
      <c r="L4402" s="94">
        <v>0.0</v>
      </c>
      <c r="M4402" s="94">
        <v>0.0</v>
      </c>
      <c r="N4402" s="94">
        <v>0.0</v>
      </c>
      <c r="O4402" s="2" t="s">
        <v>9316</v>
      </c>
      <c r="P4402" s="2">
        <v>13.0</v>
      </c>
      <c r="Q4402" s="2" t="s">
        <v>9318</v>
      </c>
    </row>
    <row r="4403">
      <c r="A4403" s="54">
        <v>45948.0</v>
      </c>
      <c r="B4403" s="2" t="s">
        <v>1937</v>
      </c>
      <c r="C4403" s="2" t="s">
        <v>288</v>
      </c>
      <c r="D4403" s="2">
        <v>0.0</v>
      </c>
      <c r="E4403" s="53">
        <v>0.0</v>
      </c>
      <c r="F4403" s="53">
        <v>0.0</v>
      </c>
      <c r="G4403" s="53">
        <v>0.0</v>
      </c>
      <c r="H4403" s="53">
        <v>0.0</v>
      </c>
      <c r="I4403" s="53">
        <v>0.0</v>
      </c>
      <c r="J4403" s="53">
        <v>0.0</v>
      </c>
      <c r="K4403" s="53">
        <v>0.0</v>
      </c>
      <c r="L4403" s="94">
        <v>0.0</v>
      </c>
      <c r="M4403" s="94">
        <v>0.0</v>
      </c>
      <c r="N4403" s="94">
        <v>0.0</v>
      </c>
      <c r="O4403" s="2" t="s">
        <v>9316</v>
      </c>
      <c r="P4403" s="2">
        <v>13.0</v>
      </c>
      <c r="Q4403" s="2" t="s">
        <v>9318</v>
      </c>
    </row>
    <row r="4404">
      <c r="A4404" s="54">
        <v>45949.0</v>
      </c>
      <c r="B4404" s="2" t="s">
        <v>1937</v>
      </c>
      <c r="C4404" s="2" t="s">
        <v>256</v>
      </c>
      <c r="D4404" s="2">
        <v>0.0</v>
      </c>
      <c r="E4404" s="53">
        <v>0.0</v>
      </c>
      <c r="F4404" s="53">
        <v>0.0</v>
      </c>
      <c r="G4404" s="53">
        <v>0.0</v>
      </c>
      <c r="H4404" s="53">
        <v>0.0</v>
      </c>
      <c r="I4404" s="53">
        <v>0.0</v>
      </c>
      <c r="J4404" s="53">
        <v>0.0</v>
      </c>
      <c r="K4404" s="53">
        <v>0.0</v>
      </c>
      <c r="L4404" s="94">
        <v>0.0</v>
      </c>
      <c r="M4404" s="94">
        <v>0.0</v>
      </c>
      <c r="N4404" s="94">
        <v>0.0</v>
      </c>
      <c r="O4404" s="2" t="s">
        <v>9316</v>
      </c>
      <c r="P4404" s="2">
        <v>13.0</v>
      </c>
      <c r="Q4404" s="2" t="s">
        <v>9318</v>
      </c>
    </row>
    <row r="4405">
      <c r="A4405" s="54">
        <v>45950.0</v>
      </c>
      <c r="B4405" s="2" t="s">
        <v>1937</v>
      </c>
      <c r="C4405" s="2" t="s">
        <v>180</v>
      </c>
      <c r="D4405" s="2">
        <v>0.0</v>
      </c>
      <c r="E4405" s="53">
        <v>0.0</v>
      </c>
      <c r="F4405" s="53">
        <v>0.0</v>
      </c>
      <c r="G4405" s="53">
        <v>0.0</v>
      </c>
      <c r="H4405" s="53">
        <v>0.0</v>
      </c>
      <c r="I4405" s="53">
        <v>0.0</v>
      </c>
      <c r="J4405" s="53">
        <v>0.0</v>
      </c>
      <c r="K4405" s="53">
        <v>0.0</v>
      </c>
      <c r="L4405" s="94">
        <v>0.0</v>
      </c>
      <c r="M4405" s="94">
        <v>0.0</v>
      </c>
      <c r="N4405" s="94">
        <v>0.0</v>
      </c>
      <c r="O4405" s="2" t="s">
        <v>9316</v>
      </c>
      <c r="P4405" s="2">
        <v>13.0</v>
      </c>
      <c r="Q4405" s="2" t="s">
        <v>9318</v>
      </c>
    </row>
    <row r="4406">
      <c r="A4406" s="54">
        <v>45951.0</v>
      </c>
      <c r="B4406" s="2" t="s">
        <v>1937</v>
      </c>
      <c r="C4406" s="2" t="s">
        <v>208</v>
      </c>
      <c r="D4406" s="2">
        <v>0.0</v>
      </c>
      <c r="E4406" s="53">
        <v>0.0</v>
      </c>
      <c r="F4406" s="53">
        <v>0.0</v>
      </c>
      <c r="G4406" s="53">
        <v>0.0</v>
      </c>
      <c r="H4406" s="53">
        <v>0.0</v>
      </c>
      <c r="I4406" s="53">
        <v>0.0</v>
      </c>
      <c r="J4406" s="53">
        <v>0.0</v>
      </c>
      <c r="K4406" s="53">
        <v>0.0</v>
      </c>
      <c r="L4406" s="94">
        <v>0.0</v>
      </c>
      <c r="M4406" s="94">
        <v>0.0</v>
      </c>
      <c r="N4406" s="94">
        <v>0.0</v>
      </c>
      <c r="O4406" s="2" t="s">
        <v>9316</v>
      </c>
      <c r="P4406" s="2">
        <v>13.0</v>
      </c>
      <c r="Q4406" s="2" t="s">
        <v>9318</v>
      </c>
    </row>
    <row r="4407">
      <c r="A4407" s="54">
        <v>45952.0</v>
      </c>
      <c r="B4407" s="2" t="s">
        <v>1937</v>
      </c>
      <c r="C4407" s="2" t="s">
        <v>303</v>
      </c>
      <c r="D4407" s="2">
        <v>0.0</v>
      </c>
      <c r="E4407" s="53">
        <v>0.0</v>
      </c>
      <c r="F4407" s="53">
        <v>0.0</v>
      </c>
      <c r="G4407" s="53">
        <v>0.0</v>
      </c>
      <c r="H4407" s="53">
        <v>0.0</v>
      </c>
      <c r="I4407" s="53">
        <v>0.0</v>
      </c>
      <c r="J4407" s="53">
        <v>0.0</v>
      </c>
      <c r="K4407" s="53">
        <v>0.0</v>
      </c>
      <c r="L4407" s="94">
        <v>0.0</v>
      </c>
      <c r="M4407" s="94">
        <v>0.0</v>
      </c>
      <c r="N4407" s="94">
        <v>0.0</v>
      </c>
      <c r="O4407" s="2" t="s">
        <v>9316</v>
      </c>
      <c r="P4407" s="2">
        <v>13.0</v>
      </c>
      <c r="Q4407" s="2" t="s">
        <v>9318</v>
      </c>
    </row>
    <row r="4408">
      <c r="A4408" s="54">
        <v>45953.0</v>
      </c>
      <c r="B4408" s="2" t="s">
        <v>1937</v>
      </c>
      <c r="C4408" s="2" t="s">
        <v>148</v>
      </c>
      <c r="D4408" s="2">
        <v>0.0</v>
      </c>
      <c r="E4408" s="53">
        <v>0.0</v>
      </c>
      <c r="F4408" s="53">
        <v>0.0</v>
      </c>
      <c r="G4408" s="53">
        <v>0.0</v>
      </c>
      <c r="H4408" s="53">
        <v>0.0</v>
      </c>
      <c r="I4408" s="53">
        <v>0.0</v>
      </c>
      <c r="J4408" s="53">
        <v>0.0</v>
      </c>
      <c r="K4408" s="53">
        <v>0.0</v>
      </c>
      <c r="L4408" s="94">
        <v>0.0</v>
      </c>
      <c r="M4408" s="94">
        <v>0.0</v>
      </c>
      <c r="N4408" s="94">
        <v>0.0</v>
      </c>
      <c r="O4408" s="2" t="s">
        <v>9316</v>
      </c>
      <c r="P4408" s="2">
        <v>13.0</v>
      </c>
      <c r="Q4408" s="2" t="s">
        <v>9318</v>
      </c>
    </row>
    <row r="4409">
      <c r="A4409" s="54">
        <v>45954.0</v>
      </c>
      <c r="B4409" s="2" t="s">
        <v>1937</v>
      </c>
      <c r="C4409" s="2" t="s">
        <v>196</v>
      </c>
      <c r="D4409" s="2">
        <v>0.0</v>
      </c>
      <c r="E4409" s="53">
        <v>0.0</v>
      </c>
      <c r="F4409" s="53">
        <v>0.0</v>
      </c>
      <c r="G4409" s="53">
        <v>0.0</v>
      </c>
      <c r="H4409" s="53">
        <v>0.0</v>
      </c>
      <c r="I4409" s="53">
        <v>0.0</v>
      </c>
      <c r="J4409" s="53">
        <v>0.0</v>
      </c>
      <c r="K4409" s="53">
        <v>0.0</v>
      </c>
      <c r="L4409" s="94">
        <v>0.0</v>
      </c>
      <c r="M4409" s="94">
        <v>0.0</v>
      </c>
      <c r="N4409" s="94">
        <v>0.0</v>
      </c>
      <c r="O4409" s="2" t="s">
        <v>9316</v>
      </c>
      <c r="P4409" s="2">
        <v>13.0</v>
      </c>
      <c r="Q4409" s="2" t="s">
        <v>9318</v>
      </c>
    </row>
    <row r="4410">
      <c r="A4410" s="54">
        <v>45955.0</v>
      </c>
      <c r="B4410" s="2" t="s">
        <v>1937</v>
      </c>
      <c r="C4410" s="2" t="s">
        <v>288</v>
      </c>
      <c r="D4410" s="2">
        <v>0.0</v>
      </c>
      <c r="E4410" s="53">
        <v>0.0</v>
      </c>
      <c r="F4410" s="53">
        <v>0.0</v>
      </c>
      <c r="G4410" s="53">
        <v>0.0</v>
      </c>
      <c r="H4410" s="53">
        <v>0.0</v>
      </c>
      <c r="I4410" s="53">
        <v>0.0</v>
      </c>
      <c r="J4410" s="53">
        <v>0.0</v>
      </c>
      <c r="K4410" s="53">
        <v>0.0</v>
      </c>
      <c r="L4410" s="94">
        <v>0.0</v>
      </c>
      <c r="M4410" s="94">
        <v>0.0</v>
      </c>
      <c r="N4410" s="94">
        <v>0.0</v>
      </c>
      <c r="O4410" s="2" t="s">
        <v>9316</v>
      </c>
      <c r="P4410" s="2">
        <v>13.0</v>
      </c>
      <c r="Q4410" s="2" t="s">
        <v>9318</v>
      </c>
    </row>
    <row r="4411">
      <c r="A4411" s="54">
        <v>45956.0</v>
      </c>
      <c r="B4411" s="2" t="s">
        <v>1937</v>
      </c>
      <c r="C4411" s="2" t="s">
        <v>256</v>
      </c>
      <c r="D4411" s="2">
        <v>0.0</v>
      </c>
      <c r="E4411" s="53">
        <v>0.0</v>
      </c>
      <c r="F4411" s="53">
        <v>0.0</v>
      </c>
      <c r="G4411" s="53">
        <v>0.0</v>
      </c>
      <c r="H4411" s="53">
        <v>0.0</v>
      </c>
      <c r="I4411" s="53">
        <v>0.0</v>
      </c>
      <c r="J4411" s="53">
        <v>0.0</v>
      </c>
      <c r="K4411" s="53">
        <v>0.0</v>
      </c>
      <c r="L4411" s="94">
        <v>0.0</v>
      </c>
      <c r="M4411" s="94">
        <v>0.0</v>
      </c>
      <c r="N4411" s="94">
        <v>0.0</v>
      </c>
      <c r="O4411" s="2" t="s">
        <v>9316</v>
      </c>
      <c r="P4411" s="2">
        <v>13.0</v>
      </c>
      <c r="Q4411" s="2" t="s">
        <v>9318</v>
      </c>
    </row>
    <row r="4412">
      <c r="A4412" s="54">
        <v>45957.0</v>
      </c>
      <c r="B4412" s="2" t="s">
        <v>1937</v>
      </c>
      <c r="C4412" s="2" t="s">
        <v>180</v>
      </c>
      <c r="D4412" s="2">
        <v>0.0</v>
      </c>
      <c r="E4412" s="53">
        <v>0.0</v>
      </c>
      <c r="F4412" s="53">
        <v>0.0</v>
      </c>
      <c r="G4412" s="53">
        <v>0.0</v>
      </c>
      <c r="H4412" s="53">
        <v>0.0</v>
      </c>
      <c r="I4412" s="53">
        <v>0.0</v>
      </c>
      <c r="J4412" s="53">
        <v>0.0</v>
      </c>
      <c r="K4412" s="53">
        <v>0.0</v>
      </c>
      <c r="L4412" s="94">
        <v>0.0</v>
      </c>
      <c r="M4412" s="94">
        <v>0.0</v>
      </c>
      <c r="N4412" s="94">
        <v>0.0</v>
      </c>
      <c r="O4412" s="2" t="s">
        <v>9316</v>
      </c>
      <c r="P4412" s="2">
        <v>13.0</v>
      </c>
      <c r="Q4412" s="2" t="s">
        <v>9318</v>
      </c>
    </row>
    <row r="4413">
      <c r="A4413" s="54">
        <v>45958.0</v>
      </c>
      <c r="B4413" s="2" t="s">
        <v>1937</v>
      </c>
      <c r="C4413" s="2" t="s">
        <v>208</v>
      </c>
      <c r="D4413" s="2">
        <v>0.0</v>
      </c>
      <c r="E4413" s="53">
        <v>0.0</v>
      </c>
      <c r="F4413" s="53">
        <v>0.0</v>
      </c>
      <c r="G4413" s="53">
        <v>0.0</v>
      </c>
      <c r="H4413" s="53">
        <v>0.0</v>
      </c>
      <c r="I4413" s="53">
        <v>0.0</v>
      </c>
      <c r="J4413" s="53">
        <v>0.0</v>
      </c>
      <c r="K4413" s="53">
        <v>0.0</v>
      </c>
      <c r="L4413" s="94">
        <v>0.0</v>
      </c>
      <c r="M4413" s="94">
        <v>0.0</v>
      </c>
      <c r="N4413" s="94">
        <v>0.0</v>
      </c>
      <c r="O4413" s="2" t="s">
        <v>9316</v>
      </c>
      <c r="P4413" s="2">
        <v>13.0</v>
      </c>
      <c r="Q4413" s="2" t="s">
        <v>9318</v>
      </c>
    </row>
    <row r="4414">
      <c r="A4414" s="54">
        <v>45959.0</v>
      </c>
      <c r="B4414" s="2" t="s">
        <v>1937</v>
      </c>
      <c r="C4414" s="2" t="s">
        <v>303</v>
      </c>
      <c r="D4414" s="2">
        <v>0.0</v>
      </c>
      <c r="E4414" s="53">
        <v>0.0</v>
      </c>
      <c r="F4414" s="53">
        <v>0.0</v>
      </c>
      <c r="G4414" s="53">
        <v>0.0</v>
      </c>
      <c r="H4414" s="53">
        <v>0.0</v>
      </c>
      <c r="I4414" s="53">
        <v>0.0</v>
      </c>
      <c r="J4414" s="53">
        <v>0.0</v>
      </c>
      <c r="K4414" s="53">
        <v>0.0</v>
      </c>
      <c r="L4414" s="94">
        <v>0.0</v>
      </c>
      <c r="M4414" s="94">
        <v>0.0</v>
      </c>
      <c r="N4414" s="94">
        <v>0.0</v>
      </c>
      <c r="O4414" s="2" t="s">
        <v>9316</v>
      </c>
      <c r="P4414" s="2">
        <v>13.0</v>
      </c>
      <c r="Q4414" s="2" t="s">
        <v>9318</v>
      </c>
    </row>
    <row r="4415">
      <c r="A4415" s="54">
        <v>45960.0</v>
      </c>
      <c r="B4415" s="2" t="s">
        <v>1937</v>
      </c>
      <c r="C4415" s="2" t="s">
        <v>148</v>
      </c>
      <c r="D4415" s="2">
        <v>0.0</v>
      </c>
      <c r="E4415" s="53">
        <v>0.0</v>
      </c>
      <c r="F4415" s="53">
        <v>0.0</v>
      </c>
      <c r="G4415" s="53">
        <v>0.0</v>
      </c>
      <c r="H4415" s="53">
        <v>0.0</v>
      </c>
      <c r="I4415" s="53">
        <v>0.0</v>
      </c>
      <c r="J4415" s="53">
        <v>0.0</v>
      </c>
      <c r="K4415" s="53">
        <v>0.0</v>
      </c>
      <c r="L4415" s="94">
        <v>0.0</v>
      </c>
      <c r="M4415" s="94">
        <v>0.0</v>
      </c>
      <c r="N4415" s="94">
        <v>0.0</v>
      </c>
      <c r="O4415" s="2" t="s">
        <v>9316</v>
      </c>
      <c r="P4415" s="2">
        <v>13.0</v>
      </c>
      <c r="Q4415" s="2" t="s">
        <v>9318</v>
      </c>
    </row>
    <row r="4416">
      <c r="A4416" s="54">
        <v>45961.0</v>
      </c>
      <c r="B4416" s="2" t="s">
        <v>1937</v>
      </c>
      <c r="C4416" s="2" t="s">
        <v>196</v>
      </c>
      <c r="D4416" s="2">
        <v>0.0</v>
      </c>
      <c r="E4416" s="53">
        <v>0.0</v>
      </c>
      <c r="F4416" s="53">
        <v>0.0</v>
      </c>
      <c r="G4416" s="53">
        <v>0.0</v>
      </c>
      <c r="H4416" s="53">
        <v>0.0</v>
      </c>
      <c r="I4416" s="53">
        <v>0.0</v>
      </c>
      <c r="J4416" s="53">
        <v>0.0</v>
      </c>
      <c r="K4416" s="53">
        <v>0.0</v>
      </c>
      <c r="L4416" s="94">
        <v>0.0</v>
      </c>
      <c r="M4416" s="94">
        <v>0.0</v>
      </c>
      <c r="N4416" s="94">
        <v>0.0</v>
      </c>
      <c r="O4416" s="2" t="s">
        <v>9316</v>
      </c>
      <c r="P4416" s="2">
        <v>13.0</v>
      </c>
      <c r="Q4416" s="2" t="s">
        <v>9318</v>
      </c>
    </row>
    <row r="4417">
      <c r="A4417" s="54">
        <v>45962.0</v>
      </c>
      <c r="B4417" s="2" t="s">
        <v>1937</v>
      </c>
      <c r="C4417" s="2" t="s">
        <v>288</v>
      </c>
      <c r="D4417" s="2">
        <v>0.0</v>
      </c>
      <c r="E4417" s="53">
        <v>0.0</v>
      </c>
      <c r="F4417" s="53">
        <v>0.0</v>
      </c>
      <c r="G4417" s="53">
        <v>0.0</v>
      </c>
      <c r="H4417" s="53">
        <v>0.0</v>
      </c>
      <c r="I4417" s="53">
        <v>0.0</v>
      </c>
      <c r="J4417" s="53">
        <v>0.0</v>
      </c>
      <c r="K4417" s="53">
        <v>0.0</v>
      </c>
      <c r="L4417" s="94">
        <v>0.0</v>
      </c>
      <c r="M4417" s="94">
        <v>0.0</v>
      </c>
      <c r="N4417" s="94">
        <v>0.0</v>
      </c>
      <c r="O4417" s="2" t="s">
        <v>9316</v>
      </c>
      <c r="P4417" s="2">
        <v>13.0</v>
      </c>
      <c r="Q4417" s="2" t="s">
        <v>9318</v>
      </c>
    </row>
    <row r="4418">
      <c r="A4418" s="54">
        <v>45963.0</v>
      </c>
      <c r="B4418" s="2" t="s">
        <v>1937</v>
      </c>
      <c r="C4418" s="2" t="s">
        <v>256</v>
      </c>
      <c r="D4418" s="2">
        <v>0.0</v>
      </c>
      <c r="E4418" s="53">
        <v>0.0</v>
      </c>
      <c r="F4418" s="53">
        <v>0.0</v>
      </c>
      <c r="G4418" s="53">
        <v>0.0</v>
      </c>
      <c r="H4418" s="53">
        <v>0.0</v>
      </c>
      <c r="I4418" s="53">
        <v>0.0</v>
      </c>
      <c r="J4418" s="53">
        <v>0.0</v>
      </c>
      <c r="K4418" s="53">
        <v>0.0</v>
      </c>
      <c r="L4418" s="94">
        <v>0.0</v>
      </c>
      <c r="M4418" s="94">
        <v>0.0</v>
      </c>
      <c r="N4418" s="94">
        <v>0.0</v>
      </c>
      <c r="O4418" s="2" t="s">
        <v>9316</v>
      </c>
      <c r="P4418" s="2">
        <v>13.0</v>
      </c>
      <c r="Q4418" s="2" t="s">
        <v>9318</v>
      </c>
    </row>
    <row r="4419">
      <c r="A4419" s="54">
        <v>45964.0</v>
      </c>
      <c r="B4419" s="2" t="s">
        <v>1937</v>
      </c>
      <c r="C4419" s="2" t="s">
        <v>180</v>
      </c>
      <c r="D4419" s="2">
        <v>0.0</v>
      </c>
      <c r="E4419" s="53">
        <v>0.0</v>
      </c>
      <c r="F4419" s="53">
        <v>0.0</v>
      </c>
      <c r="G4419" s="53">
        <v>0.0</v>
      </c>
      <c r="H4419" s="53">
        <v>0.0</v>
      </c>
      <c r="I4419" s="53">
        <v>0.0</v>
      </c>
      <c r="J4419" s="53">
        <v>0.0</v>
      </c>
      <c r="K4419" s="53">
        <v>0.0</v>
      </c>
      <c r="L4419" s="94">
        <v>0.0</v>
      </c>
      <c r="M4419" s="94">
        <v>0.0</v>
      </c>
      <c r="N4419" s="94">
        <v>0.0</v>
      </c>
      <c r="O4419" s="2" t="s">
        <v>9316</v>
      </c>
      <c r="P4419" s="2">
        <v>13.0</v>
      </c>
      <c r="Q4419" s="2" t="s">
        <v>9318</v>
      </c>
    </row>
    <row r="4420">
      <c r="A4420" s="54">
        <v>45965.0</v>
      </c>
      <c r="B4420" s="2" t="s">
        <v>1937</v>
      </c>
      <c r="C4420" s="2" t="s">
        <v>208</v>
      </c>
      <c r="D4420" s="2">
        <v>0.0</v>
      </c>
      <c r="E4420" s="53">
        <v>0.0</v>
      </c>
      <c r="F4420" s="53">
        <v>0.0</v>
      </c>
      <c r="G4420" s="53">
        <v>0.0</v>
      </c>
      <c r="H4420" s="53">
        <v>0.0</v>
      </c>
      <c r="I4420" s="53">
        <v>0.0</v>
      </c>
      <c r="J4420" s="53">
        <v>0.0</v>
      </c>
      <c r="K4420" s="53">
        <v>0.0</v>
      </c>
      <c r="L4420" s="94">
        <v>0.0</v>
      </c>
      <c r="M4420" s="94">
        <v>0.0</v>
      </c>
      <c r="N4420" s="94">
        <v>0.0</v>
      </c>
      <c r="O4420" s="2" t="s">
        <v>9316</v>
      </c>
      <c r="P4420" s="2">
        <v>13.0</v>
      </c>
      <c r="Q4420" s="2" t="s">
        <v>9318</v>
      </c>
    </row>
    <row r="4421">
      <c r="A4421" s="54">
        <v>45966.0</v>
      </c>
      <c r="B4421" s="2" t="s">
        <v>1937</v>
      </c>
      <c r="C4421" s="2" t="s">
        <v>303</v>
      </c>
      <c r="D4421" s="2">
        <v>0.0</v>
      </c>
      <c r="E4421" s="53">
        <v>0.0</v>
      </c>
      <c r="F4421" s="53">
        <v>0.0</v>
      </c>
      <c r="G4421" s="53">
        <v>0.0</v>
      </c>
      <c r="H4421" s="53">
        <v>0.0</v>
      </c>
      <c r="I4421" s="53">
        <v>0.0</v>
      </c>
      <c r="J4421" s="53">
        <v>0.0</v>
      </c>
      <c r="K4421" s="53">
        <v>0.0</v>
      </c>
      <c r="L4421" s="94">
        <v>0.0</v>
      </c>
      <c r="M4421" s="94">
        <v>0.0</v>
      </c>
      <c r="N4421" s="94">
        <v>0.0</v>
      </c>
      <c r="O4421" s="2" t="s">
        <v>9316</v>
      </c>
      <c r="P4421" s="2">
        <v>13.0</v>
      </c>
      <c r="Q4421" s="2" t="s">
        <v>9318</v>
      </c>
    </row>
    <row r="4422">
      <c r="A4422" s="54">
        <v>45967.0</v>
      </c>
      <c r="B4422" s="2" t="s">
        <v>1937</v>
      </c>
      <c r="C4422" s="2" t="s">
        <v>148</v>
      </c>
      <c r="D4422" s="2">
        <v>0.0</v>
      </c>
      <c r="E4422" s="53">
        <v>0.0</v>
      </c>
      <c r="F4422" s="53">
        <v>0.0</v>
      </c>
      <c r="G4422" s="53">
        <v>0.0</v>
      </c>
      <c r="H4422" s="53">
        <v>0.0</v>
      </c>
      <c r="I4422" s="53">
        <v>0.0</v>
      </c>
      <c r="J4422" s="53">
        <v>0.0</v>
      </c>
      <c r="K4422" s="53">
        <v>0.0</v>
      </c>
      <c r="L4422" s="94">
        <v>0.0</v>
      </c>
      <c r="M4422" s="94">
        <v>0.0</v>
      </c>
      <c r="N4422" s="94">
        <v>0.0</v>
      </c>
      <c r="O4422" s="2" t="s">
        <v>9316</v>
      </c>
      <c r="P4422" s="2">
        <v>13.0</v>
      </c>
      <c r="Q4422" s="2" t="s">
        <v>9318</v>
      </c>
    </row>
    <row r="4423">
      <c r="A4423" s="54">
        <v>45968.0</v>
      </c>
      <c r="B4423" s="2" t="s">
        <v>1937</v>
      </c>
      <c r="C4423" s="2" t="s">
        <v>196</v>
      </c>
      <c r="D4423" s="2">
        <v>0.0</v>
      </c>
      <c r="E4423" s="53">
        <v>0.0</v>
      </c>
      <c r="F4423" s="53">
        <v>0.0</v>
      </c>
      <c r="G4423" s="53">
        <v>0.0</v>
      </c>
      <c r="H4423" s="53">
        <v>0.0</v>
      </c>
      <c r="I4423" s="53">
        <v>0.0</v>
      </c>
      <c r="J4423" s="53">
        <v>0.0</v>
      </c>
      <c r="K4423" s="53">
        <v>0.0</v>
      </c>
      <c r="L4423" s="94">
        <v>0.0</v>
      </c>
      <c r="M4423" s="94">
        <v>0.0</v>
      </c>
      <c r="N4423" s="94">
        <v>0.0</v>
      </c>
      <c r="O4423" s="2" t="s">
        <v>9316</v>
      </c>
      <c r="P4423" s="2">
        <v>13.0</v>
      </c>
      <c r="Q4423" s="2" t="s">
        <v>9318</v>
      </c>
    </row>
    <row r="4424">
      <c r="A4424" s="54">
        <v>45969.0</v>
      </c>
      <c r="B4424" s="2" t="s">
        <v>1937</v>
      </c>
      <c r="C4424" s="2" t="s">
        <v>288</v>
      </c>
      <c r="D4424" s="2">
        <v>0.0</v>
      </c>
      <c r="E4424" s="53">
        <v>0.0</v>
      </c>
      <c r="F4424" s="53">
        <v>0.0</v>
      </c>
      <c r="G4424" s="53">
        <v>0.0</v>
      </c>
      <c r="H4424" s="53">
        <v>0.0</v>
      </c>
      <c r="I4424" s="53">
        <v>0.0</v>
      </c>
      <c r="J4424" s="53">
        <v>0.0</v>
      </c>
      <c r="K4424" s="53">
        <v>0.0</v>
      </c>
      <c r="L4424" s="94">
        <v>0.0</v>
      </c>
      <c r="M4424" s="94">
        <v>0.0</v>
      </c>
      <c r="N4424" s="94">
        <v>0.0</v>
      </c>
      <c r="O4424" s="2" t="s">
        <v>9316</v>
      </c>
      <c r="P4424" s="2">
        <v>13.0</v>
      </c>
      <c r="Q4424" s="2" t="s">
        <v>9318</v>
      </c>
    </row>
    <row r="4425">
      <c r="A4425" s="54">
        <v>45970.0</v>
      </c>
      <c r="B4425" s="2" t="s">
        <v>1937</v>
      </c>
      <c r="C4425" s="2" t="s">
        <v>256</v>
      </c>
      <c r="D4425" s="2">
        <v>0.0</v>
      </c>
      <c r="E4425" s="53">
        <v>0.0</v>
      </c>
      <c r="F4425" s="53">
        <v>0.0</v>
      </c>
      <c r="G4425" s="53">
        <v>0.0</v>
      </c>
      <c r="H4425" s="53">
        <v>0.0</v>
      </c>
      <c r="I4425" s="53">
        <v>0.0</v>
      </c>
      <c r="J4425" s="53">
        <v>0.0</v>
      </c>
      <c r="K4425" s="53">
        <v>0.0</v>
      </c>
      <c r="L4425" s="94">
        <v>0.0</v>
      </c>
      <c r="M4425" s="94">
        <v>0.0</v>
      </c>
      <c r="N4425" s="94">
        <v>0.0</v>
      </c>
      <c r="O4425" s="2" t="s">
        <v>9316</v>
      </c>
      <c r="P4425" s="2">
        <v>13.0</v>
      </c>
      <c r="Q4425" s="2" t="s">
        <v>9318</v>
      </c>
    </row>
    <row r="4426">
      <c r="A4426" s="54">
        <v>45971.0</v>
      </c>
      <c r="B4426" s="2" t="s">
        <v>1937</v>
      </c>
      <c r="C4426" s="2" t="s">
        <v>180</v>
      </c>
      <c r="D4426" s="2">
        <v>0.0</v>
      </c>
      <c r="E4426" s="53">
        <v>0.0</v>
      </c>
      <c r="F4426" s="53">
        <v>0.0</v>
      </c>
      <c r="G4426" s="53">
        <v>0.0</v>
      </c>
      <c r="H4426" s="53">
        <v>0.0</v>
      </c>
      <c r="I4426" s="53">
        <v>0.0</v>
      </c>
      <c r="J4426" s="53">
        <v>0.0</v>
      </c>
      <c r="K4426" s="53">
        <v>0.0</v>
      </c>
      <c r="L4426" s="94">
        <v>0.0</v>
      </c>
      <c r="M4426" s="94">
        <v>0.0</v>
      </c>
      <c r="N4426" s="94">
        <v>0.0</v>
      </c>
      <c r="O4426" s="2" t="s">
        <v>9316</v>
      </c>
      <c r="P4426" s="2">
        <v>13.0</v>
      </c>
      <c r="Q4426" s="2" t="s">
        <v>9318</v>
      </c>
    </row>
    <row r="4427">
      <c r="A4427" s="54">
        <v>45972.0</v>
      </c>
      <c r="B4427" s="2" t="s">
        <v>1937</v>
      </c>
      <c r="C4427" s="2" t="s">
        <v>208</v>
      </c>
      <c r="D4427" s="2">
        <v>0.0</v>
      </c>
      <c r="E4427" s="53">
        <v>0.0</v>
      </c>
      <c r="F4427" s="53">
        <v>0.0</v>
      </c>
      <c r="G4427" s="53">
        <v>0.0</v>
      </c>
      <c r="H4427" s="53">
        <v>0.0</v>
      </c>
      <c r="I4427" s="53">
        <v>0.0</v>
      </c>
      <c r="J4427" s="53">
        <v>0.0</v>
      </c>
      <c r="K4427" s="53">
        <v>0.0</v>
      </c>
      <c r="L4427" s="94">
        <v>0.0</v>
      </c>
      <c r="M4427" s="94">
        <v>0.0</v>
      </c>
      <c r="N4427" s="94">
        <v>0.0</v>
      </c>
      <c r="O4427" s="2" t="s">
        <v>9316</v>
      </c>
      <c r="P4427" s="2">
        <v>13.0</v>
      </c>
      <c r="Q4427" s="2" t="s">
        <v>9318</v>
      </c>
    </row>
    <row r="4428">
      <c r="A4428" s="54">
        <v>45973.0</v>
      </c>
      <c r="B4428" s="2" t="s">
        <v>1937</v>
      </c>
      <c r="C4428" s="2" t="s">
        <v>303</v>
      </c>
      <c r="D4428" s="2">
        <v>0.0</v>
      </c>
      <c r="E4428" s="53">
        <v>0.0</v>
      </c>
      <c r="F4428" s="53">
        <v>0.0</v>
      </c>
      <c r="G4428" s="53">
        <v>0.0</v>
      </c>
      <c r="H4428" s="53">
        <v>0.0</v>
      </c>
      <c r="I4428" s="53">
        <v>0.0</v>
      </c>
      <c r="J4428" s="53">
        <v>0.0</v>
      </c>
      <c r="K4428" s="53">
        <v>0.0</v>
      </c>
      <c r="L4428" s="94">
        <v>0.0</v>
      </c>
      <c r="M4428" s="94">
        <v>0.0</v>
      </c>
      <c r="N4428" s="94">
        <v>0.0</v>
      </c>
      <c r="O4428" s="2" t="s">
        <v>9316</v>
      </c>
      <c r="P4428" s="2">
        <v>13.0</v>
      </c>
      <c r="Q4428" s="2" t="s">
        <v>9318</v>
      </c>
    </row>
    <row r="4429">
      <c r="A4429" s="54">
        <v>45974.0</v>
      </c>
      <c r="B4429" s="2" t="s">
        <v>1937</v>
      </c>
      <c r="C4429" s="2" t="s">
        <v>148</v>
      </c>
      <c r="D4429" s="2">
        <v>0.0</v>
      </c>
      <c r="E4429" s="53">
        <v>0.0</v>
      </c>
      <c r="F4429" s="53">
        <v>0.0</v>
      </c>
      <c r="G4429" s="53">
        <v>0.0</v>
      </c>
      <c r="H4429" s="53">
        <v>0.0</v>
      </c>
      <c r="I4429" s="53">
        <v>0.0</v>
      </c>
      <c r="J4429" s="53">
        <v>0.0</v>
      </c>
      <c r="K4429" s="53">
        <v>0.0</v>
      </c>
      <c r="L4429" s="94">
        <v>0.0</v>
      </c>
      <c r="M4429" s="94">
        <v>0.0</v>
      </c>
      <c r="N4429" s="94">
        <v>0.0</v>
      </c>
      <c r="O4429" s="2" t="s">
        <v>9316</v>
      </c>
      <c r="P4429" s="2">
        <v>13.0</v>
      </c>
      <c r="Q4429" s="2" t="s">
        <v>9318</v>
      </c>
    </row>
    <row r="4430">
      <c r="A4430" s="54">
        <v>45975.0</v>
      </c>
      <c r="B4430" s="2" t="s">
        <v>1937</v>
      </c>
      <c r="C4430" s="2" t="s">
        <v>196</v>
      </c>
      <c r="D4430" s="2">
        <v>1.0</v>
      </c>
      <c r="E4430" s="53">
        <v>0.0</v>
      </c>
      <c r="F4430" s="53">
        <v>0.0</v>
      </c>
      <c r="G4430" s="53">
        <v>0.0</v>
      </c>
      <c r="H4430" s="53">
        <v>0.0</v>
      </c>
      <c r="I4430" s="53">
        <v>0.0</v>
      </c>
      <c r="J4430" s="53">
        <v>0.0</v>
      </c>
      <c r="K4430" s="53">
        <v>0.0</v>
      </c>
      <c r="L4430" s="94">
        <v>1.0</v>
      </c>
      <c r="M4430" s="94">
        <v>1.0</v>
      </c>
      <c r="N4430" s="94">
        <v>1.0</v>
      </c>
      <c r="O4430" s="2" t="s">
        <v>9316</v>
      </c>
      <c r="P4430" s="2">
        <v>13.0</v>
      </c>
      <c r="Q4430" s="2" t="s">
        <v>9318</v>
      </c>
    </row>
    <row r="4431">
      <c r="A4431" s="54">
        <v>45976.0</v>
      </c>
      <c r="B4431" s="2" t="s">
        <v>1937</v>
      </c>
      <c r="C4431" s="2" t="s">
        <v>288</v>
      </c>
      <c r="D4431" s="2">
        <v>0.0</v>
      </c>
      <c r="E4431" s="53">
        <v>0.0</v>
      </c>
      <c r="F4431" s="53">
        <v>0.0</v>
      </c>
      <c r="G4431" s="53">
        <v>0.0</v>
      </c>
      <c r="H4431" s="53">
        <v>0.0</v>
      </c>
      <c r="I4431" s="53">
        <v>0.0</v>
      </c>
      <c r="J4431" s="53">
        <v>0.024406506019478528</v>
      </c>
      <c r="K4431" s="53">
        <v>0.012203253009739264</v>
      </c>
      <c r="L4431" s="94">
        <v>0.0</v>
      </c>
      <c r="M4431" s="94">
        <v>5.956775360788417E-4</v>
      </c>
      <c r="N4431" s="94">
        <v>1.4891938401971041E-4</v>
      </c>
      <c r="O4431" s="2" t="s">
        <v>9316</v>
      </c>
      <c r="P4431" s="2">
        <v>13.0</v>
      </c>
      <c r="Q4431" s="2" t="s">
        <v>9318</v>
      </c>
    </row>
    <row r="4432">
      <c r="A4432" s="54">
        <v>45977.0</v>
      </c>
      <c r="B4432" s="2" t="s">
        <v>1937</v>
      </c>
      <c r="C4432" s="2" t="s">
        <v>256</v>
      </c>
      <c r="D4432" s="2">
        <v>0.0</v>
      </c>
      <c r="E4432" s="53">
        <v>0.0</v>
      </c>
      <c r="F4432" s="53">
        <v>0.0</v>
      </c>
      <c r="G4432" s="53">
        <v>0.0</v>
      </c>
      <c r="H4432" s="53">
        <v>0.0</v>
      </c>
      <c r="I4432" s="53">
        <v>0.0</v>
      </c>
      <c r="J4432" s="53">
        <v>0.023820632751643814</v>
      </c>
      <c r="K4432" s="53">
        <v>0.011910316375821907</v>
      </c>
      <c r="L4432" s="94">
        <v>0.0</v>
      </c>
      <c r="M4432" s="94">
        <v>5.67422544688686E-4</v>
      </c>
      <c r="N4432" s="94">
        <v>1.418556361721715E-4</v>
      </c>
      <c r="O4432" s="2" t="s">
        <v>9316</v>
      </c>
      <c r="P4432" s="2">
        <v>13.0</v>
      </c>
      <c r="Q4432" s="2" t="s">
        <v>9318</v>
      </c>
    </row>
    <row r="4433">
      <c r="A4433" s="54">
        <v>45978.0</v>
      </c>
      <c r="B4433" s="2" t="s">
        <v>1937</v>
      </c>
      <c r="C4433" s="2" t="s">
        <v>180</v>
      </c>
      <c r="D4433" s="2">
        <v>0.0</v>
      </c>
      <c r="E4433" s="53">
        <v>0.0</v>
      </c>
      <c r="F4433" s="53">
        <v>0.0</v>
      </c>
      <c r="G4433" s="53">
        <v>0.0</v>
      </c>
      <c r="H4433" s="53">
        <v>0.0</v>
      </c>
      <c r="I4433" s="53">
        <v>0.0</v>
      </c>
      <c r="J4433" s="53">
        <v>0.02325801238874729</v>
      </c>
      <c r="K4433" s="53">
        <v>0.011629006194373645</v>
      </c>
      <c r="L4433" s="94">
        <v>0.0</v>
      </c>
      <c r="M4433" s="94">
        <v>5.409351402751223E-4</v>
      </c>
      <c r="N4433" s="94">
        <v>1.3523378506878058E-4</v>
      </c>
      <c r="O4433" s="2" t="s">
        <v>9316</v>
      </c>
      <c r="P4433" s="2">
        <v>13.0</v>
      </c>
      <c r="Q4433" s="2" t="s">
        <v>9318</v>
      </c>
    </row>
    <row r="4434">
      <c r="A4434" s="54">
        <v>45979.0</v>
      </c>
      <c r="B4434" s="2" t="s">
        <v>1937</v>
      </c>
      <c r="C4434" s="2" t="s">
        <v>208</v>
      </c>
      <c r="D4434" s="2">
        <v>0.0</v>
      </c>
      <c r="E4434" s="53">
        <v>0.0</v>
      </c>
      <c r="F4434" s="53">
        <v>0.0</v>
      </c>
      <c r="G4434" s="53">
        <v>0.0</v>
      </c>
      <c r="H4434" s="53">
        <v>0.0</v>
      </c>
      <c r="I4434" s="53">
        <v>0.0</v>
      </c>
      <c r="J4434" s="53">
        <v>0.022717303254521086</v>
      </c>
      <c r="K4434" s="53">
        <v>0.011358651627260543</v>
      </c>
      <c r="L4434" s="94">
        <v>0.0</v>
      </c>
      <c r="M4434" s="94">
        <v>5.160758671578743E-4</v>
      </c>
      <c r="N4434" s="94">
        <v>1.2901896678946858E-4</v>
      </c>
      <c r="O4434" s="2" t="s">
        <v>9316</v>
      </c>
      <c r="P4434" s="2">
        <v>13.0</v>
      </c>
      <c r="Q4434" s="2" t="s">
        <v>9318</v>
      </c>
    </row>
    <row r="4435">
      <c r="A4435" s="54">
        <v>45980.0</v>
      </c>
      <c r="B4435" s="2" t="s">
        <v>1937</v>
      </c>
      <c r="C4435" s="2" t="s">
        <v>303</v>
      </c>
      <c r="D4435" s="2">
        <v>0.0</v>
      </c>
      <c r="E4435" s="53">
        <v>0.0</v>
      </c>
      <c r="F4435" s="53">
        <v>0.0</v>
      </c>
      <c r="G4435" s="53">
        <v>0.0</v>
      </c>
      <c r="H4435" s="53">
        <v>0.0</v>
      </c>
      <c r="I4435" s="53">
        <v>0.0</v>
      </c>
      <c r="J4435" s="53">
        <v>0.022197264928242783</v>
      </c>
      <c r="K4435" s="53">
        <v>0.011098632464121391</v>
      </c>
      <c r="L4435" s="94">
        <v>0.0</v>
      </c>
      <c r="M4435" s="94">
        <v>4.927185702945971E-4</v>
      </c>
      <c r="N4435" s="94">
        <v>1.2317964257364927E-4</v>
      </c>
      <c r="O4435" s="2" t="s">
        <v>9316</v>
      </c>
      <c r="P4435" s="2">
        <v>13.0</v>
      </c>
      <c r="Q4435" s="2" t="s">
        <v>9318</v>
      </c>
    </row>
    <row r="4436">
      <c r="A4436" s="54">
        <v>45981.0</v>
      </c>
      <c r="B4436" s="2" t="s">
        <v>1937</v>
      </c>
      <c r="C4436" s="2" t="s">
        <v>148</v>
      </c>
      <c r="D4436" s="2">
        <v>0.0</v>
      </c>
      <c r="E4436" s="53">
        <v>0.0</v>
      </c>
      <c r="F4436" s="53">
        <v>0.0</v>
      </c>
      <c r="G4436" s="53">
        <v>0.0</v>
      </c>
      <c r="H4436" s="53">
        <v>0.0</v>
      </c>
      <c r="I4436" s="53">
        <v>0.0</v>
      </c>
      <c r="J4436" s="53">
        <v>0.02169674886922854</v>
      </c>
      <c r="K4436" s="53">
        <v>0.01084837443461427</v>
      </c>
      <c r="L4436" s="94">
        <v>0.0</v>
      </c>
      <c r="M4436" s="94">
        <v>4.7074891149437E-4</v>
      </c>
      <c r="N4436" s="94">
        <v>1.176872278735925E-4</v>
      </c>
      <c r="O4436" s="2" t="s">
        <v>9316</v>
      </c>
      <c r="P4436" s="2">
        <v>13.0</v>
      </c>
      <c r="Q4436" s="2" t="s">
        <v>9318</v>
      </c>
    </row>
    <row r="4437">
      <c r="A4437" s="54">
        <v>45982.0</v>
      </c>
      <c r="B4437" s="2" t="s">
        <v>1937</v>
      </c>
      <c r="C4437" s="2" t="s">
        <v>196</v>
      </c>
      <c r="D4437" s="2">
        <v>0.0</v>
      </c>
      <c r="E4437" s="53">
        <v>0.2203662706331211</v>
      </c>
      <c r="F4437" s="53">
        <v>0.17972054230554257</v>
      </c>
      <c r="G4437" s="53">
        <v>0.1669632298072066</v>
      </c>
      <c r="H4437" s="53">
        <v>0.16075450078110712</v>
      </c>
      <c r="I4437" s="53">
        <v>0.1546646954643096</v>
      </c>
      <c r="J4437" s="53">
        <v>0.021214690064108994</v>
      </c>
      <c r="K4437" s="53">
        <v>0.0940889599356578</v>
      </c>
      <c r="L4437" s="94">
        <v>0.02787672010765408</v>
      </c>
      <c r="M4437" s="94">
        <v>4.5006307451620484E-4</v>
      </c>
      <c r="N4437" s="94">
        <v>0.00885273238177382</v>
      </c>
      <c r="O4437" s="2" t="s">
        <v>9316</v>
      </c>
      <c r="P4437" s="2">
        <v>13.0</v>
      </c>
      <c r="Q4437" s="2" t="s">
        <v>9318</v>
      </c>
    </row>
    <row r="4438">
      <c r="A4438" s="54">
        <v>45983.0</v>
      </c>
      <c r="B4438" s="2" t="s">
        <v>1937</v>
      </c>
      <c r="C4438" s="2" t="s">
        <v>288</v>
      </c>
      <c r="D4438" s="2">
        <v>0.0</v>
      </c>
      <c r="E4438" s="53">
        <v>0.0</v>
      </c>
      <c r="F4438" s="53">
        <v>0.0</v>
      </c>
      <c r="G4438" s="53">
        <v>0.0</v>
      </c>
      <c r="H4438" s="53">
        <v>0.0</v>
      </c>
      <c r="I4438" s="53">
        <v>0.0</v>
      </c>
      <c r="J4438" s="53">
        <v>0.020750099569039906</v>
      </c>
      <c r="K4438" s="53">
        <v>0.010375049784519953</v>
      </c>
      <c r="L4438" s="94">
        <v>0.0</v>
      </c>
      <c r="M4438" s="94">
        <v>4.305666321250701E-4</v>
      </c>
      <c r="N4438" s="94">
        <v>1.0764165803126753E-4</v>
      </c>
      <c r="O4438" s="2" t="s">
        <v>9316</v>
      </c>
      <c r="P4438" s="2">
        <v>13.0</v>
      </c>
      <c r="Q4438" s="2" t="s">
        <v>9318</v>
      </c>
    </row>
    <row r="4439">
      <c r="A4439" s="54">
        <v>45984.0</v>
      </c>
      <c r="B4439" s="2" t="s">
        <v>1937</v>
      </c>
      <c r="C4439" s="2" t="s">
        <v>256</v>
      </c>
      <c r="D4439" s="2">
        <v>0.0</v>
      </c>
      <c r="E4439" s="53">
        <v>0.0</v>
      </c>
      <c r="F4439" s="53">
        <v>0.0</v>
      </c>
      <c r="G4439" s="53">
        <v>0.0</v>
      </c>
      <c r="H4439" s="53">
        <v>0.0</v>
      </c>
      <c r="I4439" s="53">
        <v>0.0</v>
      </c>
      <c r="J4439" s="53">
        <v>0.020302057836943457</v>
      </c>
      <c r="K4439" s="53">
        <v>0.010151028918471729</v>
      </c>
      <c r="L4439" s="94">
        <v>0.0</v>
      </c>
      <c r="M4439" s="94">
        <v>4.1217355241459725E-4</v>
      </c>
      <c r="N4439" s="94">
        <v>1.0304338810364931E-4</v>
      </c>
      <c r="O4439" s="2" t="s">
        <v>9316</v>
      </c>
      <c r="P4439" s="2">
        <v>13.0</v>
      </c>
      <c r="Q4439" s="2" t="s">
        <v>9318</v>
      </c>
    </row>
    <row r="4440">
      <c r="A4440" s="54">
        <v>45985.0</v>
      </c>
      <c r="B4440" s="2" t="s">
        <v>1937</v>
      </c>
      <c r="C4440" s="2" t="s">
        <v>180</v>
      </c>
      <c r="D4440" s="2">
        <v>0.0</v>
      </c>
      <c r="E4440" s="53">
        <v>0.0</v>
      </c>
      <c r="F4440" s="53">
        <v>0.0</v>
      </c>
      <c r="G4440" s="53">
        <v>0.0</v>
      </c>
      <c r="H4440" s="53">
        <v>0.0</v>
      </c>
      <c r="I4440" s="53">
        <v>0.0</v>
      </c>
      <c r="J4440" s="53">
        <v>0.019869708735034998</v>
      </c>
      <c r="K4440" s="53">
        <v>0.009934854367517499</v>
      </c>
      <c r="L4440" s="94">
        <v>0.0</v>
      </c>
      <c r="M4440" s="94">
        <v>3.948053252151261E-4</v>
      </c>
      <c r="N4440" s="94">
        <v>9.870133130378153E-5</v>
      </c>
      <c r="O4440" s="2" t="s">
        <v>9316</v>
      </c>
      <c r="P4440" s="2">
        <v>13.0</v>
      </c>
      <c r="Q4440" s="2" t="s">
        <v>9318</v>
      </c>
    </row>
    <row r="4441">
      <c r="A4441" s="54">
        <v>45986.0</v>
      </c>
      <c r="B4441" s="2" t="s">
        <v>1937</v>
      </c>
      <c r="C4441" s="2" t="s">
        <v>208</v>
      </c>
      <c r="D4441" s="2">
        <v>0.0</v>
      </c>
      <c r="E4441" s="53">
        <v>0.0</v>
      </c>
      <c r="F4441" s="53">
        <v>0.0</v>
      </c>
      <c r="G4441" s="53">
        <v>0.0</v>
      </c>
      <c r="H4441" s="53">
        <v>0.0</v>
      </c>
      <c r="I4441" s="53">
        <v>0.0</v>
      </c>
      <c r="J4441" s="53">
        <v>0.019452254170737013</v>
      </c>
      <c r="K4441" s="53">
        <v>0.009726127085368507</v>
      </c>
      <c r="L4441" s="94">
        <v>0.0</v>
      </c>
      <c r="M4441" s="94">
        <v>3.7839019232295556E-4</v>
      </c>
      <c r="N4441" s="94">
        <v>9.459754808073889E-5</v>
      </c>
      <c r="O4441" s="2" t="s">
        <v>9316</v>
      </c>
      <c r="P4441" s="2">
        <v>13.0</v>
      </c>
      <c r="Q4441" s="2" t="s">
        <v>9318</v>
      </c>
    </row>
    <row r="4442">
      <c r="A4442" s="54">
        <v>45987.0</v>
      </c>
      <c r="B4442" s="2" t="s">
        <v>1937</v>
      </c>
      <c r="C4442" s="2" t="s">
        <v>303</v>
      </c>
      <c r="D4442" s="2">
        <v>0.0</v>
      </c>
      <c r="E4442" s="53">
        <v>0.0</v>
      </c>
      <c r="F4442" s="53">
        <v>0.0</v>
      </c>
      <c r="G4442" s="53">
        <v>0.0</v>
      </c>
      <c r="H4442" s="53">
        <v>0.0</v>
      </c>
      <c r="I4442" s="53">
        <v>0.0</v>
      </c>
      <c r="J4442" s="53">
        <v>0.019048949255001803</v>
      </c>
      <c r="K4442" s="53">
        <v>0.009524474627500902</v>
      </c>
      <c r="L4442" s="94">
        <v>0.0</v>
      </c>
      <c r="M4442" s="94">
        <v>3.628624677196338E-4</v>
      </c>
      <c r="N4442" s="94">
        <v>9.071561692990845E-5</v>
      </c>
      <c r="O4442" s="2" t="s">
        <v>9316</v>
      </c>
      <c r="P4442" s="2">
        <v>13.0</v>
      </c>
      <c r="Q4442" s="2" t="s">
        <v>9318</v>
      </c>
    </row>
    <row r="4443">
      <c r="A4443" s="54">
        <v>45988.0</v>
      </c>
      <c r="B4443" s="2" t="s">
        <v>1937</v>
      </c>
      <c r="C4443" s="2" t="s">
        <v>148</v>
      </c>
      <c r="D4443" s="2">
        <v>0.0</v>
      </c>
      <c r="E4443" s="53">
        <v>0.0</v>
      </c>
      <c r="F4443" s="53">
        <v>0.0</v>
      </c>
      <c r="G4443" s="53">
        <v>0.0</v>
      </c>
      <c r="H4443" s="53">
        <v>0.0</v>
      </c>
      <c r="I4443" s="53">
        <v>0.0</v>
      </c>
      <c r="J4443" s="53">
        <v>0.018659097941373017</v>
      </c>
      <c r="K4443" s="53">
        <v>0.009329548970686509</v>
      </c>
      <c r="L4443" s="94">
        <v>0.0</v>
      </c>
      <c r="M4443" s="94">
        <v>3.4816193598575075E-4</v>
      </c>
      <c r="N4443" s="94">
        <v>8.704048399643769E-5</v>
      </c>
      <c r="O4443" s="2" t="s">
        <v>9316</v>
      </c>
      <c r="P4443" s="2">
        <v>13.0</v>
      </c>
      <c r="Q4443" s="2" t="s">
        <v>9318</v>
      </c>
    </row>
    <row r="4444">
      <c r="A4444" s="54">
        <v>45989.0</v>
      </c>
      <c r="B4444" s="2" t="s">
        <v>1937</v>
      </c>
      <c r="C4444" s="2" t="s">
        <v>196</v>
      </c>
      <c r="D4444" s="2">
        <v>0.0</v>
      </c>
      <c r="E4444" s="53">
        <v>0.1750256754652079</v>
      </c>
      <c r="F4444" s="53">
        <v>0.15041165243403576</v>
      </c>
      <c r="G4444" s="53">
        <v>0.14195000464642712</v>
      </c>
      <c r="H4444" s="53">
        <v>0.13770448125170137</v>
      </c>
      <c r="I4444" s="53">
        <v>0.13345928401752158</v>
      </c>
      <c r="J4444" s="53">
        <v>0.018282049087073614</v>
      </c>
      <c r="K4444" s="53">
        <v>0.08011602686675037</v>
      </c>
      <c r="L4444" s="94">
        <v>0.020149803819120682</v>
      </c>
      <c r="M4444" s="94">
        <v>3.3423331882216916E-4</v>
      </c>
      <c r="N4444" s="94">
        <v>0.0064185777609138675</v>
      </c>
      <c r="O4444" s="2" t="s">
        <v>9316</v>
      </c>
      <c r="P4444" s="2">
        <v>13.0</v>
      </c>
      <c r="Q4444" s="2" t="s">
        <v>9318</v>
      </c>
    </row>
    <row r="4445">
      <c r="A4445" s="54">
        <v>45990.0</v>
      </c>
      <c r="B4445" s="2" t="s">
        <v>1937</v>
      </c>
      <c r="C4445" s="2" t="s">
        <v>288</v>
      </c>
      <c r="D4445" s="2">
        <v>0.0</v>
      </c>
      <c r="E4445" s="53">
        <v>0.0</v>
      </c>
      <c r="F4445" s="53">
        <v>0.0</v>
      </c>
      <c r="G4445" s="53">
        <v>0.0</v>
      </c>
      <c r="H4445" s="53">
        <v>0.0</v>
      </c>
      <c r="I4445" s="53">
        <v>0.0</v>
      </c>
      <c r="J4445" s="53">
        <v>0.017917192889228346</v>
      </c>
      <c r="K4445" s="53">
        <v>0.008958596444614173</v>
      </c>
      <c r="L4445" s="94">
        <v>0.0</v>
      </c>
      <c r="M4445" s="94">
        <v>3.210258010298148E-4</v>
      </c>
      <c r="N4445" s="94">
        <v>8.02564502574537E-5</v>
      </c>
      <c r="O4445" s="2" t="s">
        <v>9316</v>
      </c>
      <c r="P4445" s="2">
        <v>13.0</v>
      </c>
      <c r="Q4445" s="2" t="s">
        <v>9318</v>
      </c>
    </row>
    <row r="4446">
      <c r="A4446" s="54">
        <v>45991.0</v>
      </c>
      <c r="B4446" s="2" t="s">
        <v>1937</v>
      </c>
      <c r="C4446" s="2" t="s">
        <v>256</v>
      </c>
      <c r="D4446" s="2">
        <v>0.0</v>
      </c>
      <c r="E4446" s="53">
        <v>0.0</v>
      </c>
      <c r="F4446" s="53">
        <v>0.0</v>
      </c>
      <c r="G4446" s="53">
        <v>0.0</v>
      </c>
      <c r="H4446" s="53">
        <v>0.0</v>
      </c>
      <c r="I4446" s="53">
        <v>0.0</v>
      </c>
      <c r="J4446" s="53">
        <v>0.017563957655190535</v>
      </c>
      <c r="K4446" s="53">
        <v>0.008781978827595268</v>
      </c>
      <c r="L4446" s="94">
        <v>0.0</v>
      </c>
      <c r="M4446" s="94">
        <v>3.084926085133262E-4</v>
      </c>
      <c r="N4446" s="94">
        <v>7.712315212833155E-5</v>
      </c>
      <c r="O4446" s="2" t="s">
        <v>9316</v>
      </c>
      <c r="P4446" s="2">
        <v>13.0</v>
      </c>
      <c r="Q4446" s="2" t="s">
        <v>9318</v>
      </c>
    </row>
    <row r="4447">
      <c r="A4447" s="54">
        <v>45992.0</v>
      </c>
      <c r="B4447" s="2" t="s">
        <v>1937</v>
      </c>
      <c r="C4447" s="2" t="s">
        <v>180</v>
      </c>
      <c r="D4447" s="2">
        <v>0.0</v>
      </c>
      <c r="E4447" s="53">
        <v>0.0</v>
      </c>
      <c r="F4447" s="53">
        <v>0.0</v>
      </c>
      <c r="G4447" s="53">
        <v>0.0</v>
      </c>
      <c r="H4447" s="53">
        <v>0.0</v>
      </c>
      <c r="I4447" s="53">
        <v>0.0</v>
      </c>
      <c r="J4447" s="53">
        <v>0.017221806870992607</v>
      </c>
      <c r="K4447" s="53">
        <v>0.008610903435496304</v>
      </c>
      <c r="L4447" s="94">
        <v>0.0</v>
      </c>
      <c r="M4447" s="94">
        <v>2.9659063190176817E-4</v>
      </c>
      <c r="N4447" s="94">
        <v>7.414765797544204E-5</v>
      </c>
      <c r="O4447" s="2" t="s">
        <v>9316</v>
      </c>
      <c r="P4447" s="2">
        <v>13.0</v>
      </c>
      <c r="Q4447" s="2" t="s">
        <v>9318</v>
      </c>
    </row>
    <row r="4448">
      <c r="A4448" s="54">
        <v>45993.0</v>
      </c>
      <c r="B4448" s="2" t="s">
        <v>1937</v>
      </c>
      <c r="C4448" s="2" t="s">
        <v>208</v>
      </c>
      <c r="D4448" s="2">
        <v>0.0</v>
      </c>
      <c r="E4448" s="53">
        <v>0.0</v>
      </c>
      <c r="F4448" s="53">
        <v>0.0</v>
      </c>
      <c r="G4448" s="53">
        <v>0.0</v>
      </c>
      <c r="H4448" s="53">
        <v>0.0</v>
      </c>
      <c r="I4448" s="53">
        <v>0.0</v>
      </c>
      <c r="J4448" s="53">
        <v>0.01689023653630119</v>
      </c>
      <c r="K4448" s="53">
        <v>0.008445118268150595</v>
      </c>
      <c r="L4448" s="94">
        <v>0.0</v>
      </c>
      <c r="M4448" s="94">
        <v>2.852800902522036E-4</v>
      </c>
      <c r="N4448" s="94">
        <v>7.13200225630509E-5</v>
      </c>
      <c r="O4448" s="2" t="s">
        <v>9316</v>
      </c>
      <c r="P4448" s="2">
        <v>13.0</v>
      </c>
      <c r="Q4448" s="2" t="s">
        <v>9318</v>
      </c>
    </row>
    <row r="4449">
      <c r="A4449" s="54">
        <v>45994.0</v>
      </c>
      <c r="B4449" s="2" t="s">
        <v>1937</v>
      </c>
      <c r="C4449" s="2" t="s">
        <v>303</v>
      </c>
      <c r="D4449" s="2">
        <v>0.0</v>
      </c>
      <c r="E4449" s="53">
        <v>0.0</v>
      </c>
      <c r="F4449" s="53">
        <v>0.0</v>
      </c>
      <c r="G4449" s="53">
        <v>0.0</v>
      </c>
      <c r="H4449" s="53">
        <v>0.0</v>
      </c>
      <c r="I4449" s="53">
        <v>0.0</v>
      </c>
      <c r="J4449" s="53">
        <v>0.016568772738033102</v>
      </c>
      <c r="K4449" s="53">
        <v>0.008284386369016551</v>
      </c>
      <c r="L4449" s="94">
        <v>0.0</v>
      </c>
      <c r="M4449" s="94">
        <v>2.7452423004458896E-4</v>
      </c>
      <c r="N4449" s="94">
        <v>6.863105751114724E-5</v>
      </c>
      <c r="O4449" s="2" t="s">
        <v>9316</v>
      </c>
      <c r="P4449" s="2">
        <v>13.0</v>
      </c>
      <c r="Q4449" s="2" t="s">
        <v>9318</v>
      </c>
    </row>
    <row r="4450">
      <c r="A4450" s="54">
        <v>45995.0</v>
      </c>
      <c r="B4450" s="2" t="s">
        <v>1937</v>
      </c>
      <c r="C4450" s="2" t="s">
        <v>148</v>
      </c>
      <c r="D4450" s="2">
        <v>0.0</v>
      </c>
      <c r="E4450" s="53">
        <v>0.0</v>
      </c>
      <c r="F4450" s="53">
        <v>0.0</v>
      </c>
      <c r="G4450" s="53">
        <v>0.0</v>
      </c>
      <c r="H4450" s="53">
        <v>0.0</v>
      </c>
      <c r="I4450" s="53">
        <v>0.0</v>
      </c>
      <c r="J4450" s="53">
        <v>0.016256969438064046</v>
      </c>
      <c r="K4450" s="53">
        <v>0.008128484719032023</v>
      </c>
      <c r="L4450" s="94">
        <v>0.0</v>
      </c>
      <c r="M4450" s="94">
        <v>2.6428905531014846E-4</v>
      </c>
      <c r="N4450" s="94">
        <v>6.607226382753711E-5</v>
      </c>
      <c r="O4450" s="2" t="s">
        <v>9316</v>
      </c>
      <c r="P4450" s="2">
        <v>13.0</v>
      </c>
      <c r="Q4450" s="2" t="s">
        <v>9318</v>
      </c>
    </row>
    <row r="4451">
      <c r="A4451" s="54">
        <v>45996.0</v>
      </c>
      <c r="B4451" s="2" t="s">
        <v>1937</v>
      </c>
      <c r="C4451" s="2" t="s">
        <v>196</v>
      </c>
      <c r="D4451" s="2">
        <v>0.0</v>
      </c>
      <c r="E4451" s="53">
        <v>0.14093716919619456</v>
      </c>
      <c r="F4451" s="53">
        <v>0.12781236765700502</v>
      </c>
      <c r="G4451" s="53">
        <v>0.12257028480343687</v>
      </c>
      <c r="H4451" s="53">
        <v>0.11981565643259623</v>
      </c>
      <c r="I4451" s="53">
        <v>0.1169821446924613</v>
      </c>
      <c r="J4451" s="53">
        <v>0.01595440645331064</v>
      </c>
      <c r="K4451" s="53">
        <v>0.06926234562837376</v>
      </c>
      <c r="L4451" s="94">
        <v>0.015023474716795628</v>
      </c>
      <c r="M4451" s="94">
        <v>2.545430852774402E-4</v>
      </c>
      <c r="N4451" s="94">
        <v>0.0047972725219443055</v>
      </c>
      <c r="O4451" s="2" t="s">
        <v>9316</v>
      </c>
      <c r="P4451" s="2">
        <v>13.0</v>
      </c>
      <c r="Q4451" s="2" t="s">
        <v>9318</v>
      </c>
    </row>
    <row r="4452">
      <c r="A4452" s="54">
        <v>45997.0</v>
      </c>
      <c r="B4452" s="2" t="s">
        <v>1937</v>
      </c>
      <c r="C4452" s="2" t="s">
        <v>288</v>
      </c>
      <c r="D4452" s="2">
        <v>0.0</v>
      </c>
      <c r="E4452" s="53">
        <v>0.0</v>
      </c>
      <c r="F4452" s="53">
        <v>0.0</v>
      </c>
      <c r="G4452" s="53">
        <v>0.0</v>
      </c>
      <c r="H4452" s="53">
        <v>0.0</v>
      </c>
      <c r="I4452" s="53">
        <v>0.0</v>
      </c>
      <c r="J4452" s="53">
        <v>0.01566068760894829</v>
      </c>
      <c r="K4452" s="53">
        <v>0.007830343804474145</v>
      </c>
      <c r="L4452" s="94">
        <v>0.0</v>
      </c>
      <c r="M4452" s="94">
        <v>2.452571363850665E-4</v>
      </c>
      <c r="N4452" s="94">
        <v>6.131428409626663E-5</v>
      </c>
      <c r="O4452" s="2" t="s">
        <v>9316</v>
      </c>
      <c r="P4452" s="2">
        <v>13.0</v>
      </c>
      <c r="Q4452" s="2" t="s">
        <v>9318</v>
      </c>
    </row>
    <row r="4453">
      <c r="A4453" s="54">
        <v>45998.0</v>
      </c>
      <c r="B4453" s="2" t="s">
        <v>1937</v>
      </c>
      <c r="C4453" s="2" t="s">
        <v>256</v>
      </c>
      <c r="D4453" s="2">
        <v>0.0</v>
      </c>
      <c r="E4453" s="53">
        <v>0.0</v>
      </c>
      <c r="F4453" s="53">
        <v>0.0</v>
      </c>
      <c r="G4453" s="53">
        <v>0.0</v>
      </c>
      <c r="H4453" s="53">
        <v>0.0</v>
      </c>
      <c r="I4453" s="53">
        <v>0.0</v>
      </c>
      <c r="J4453" s="53">
        <v>0.015375439047695276</v>
      </c>
      <c r="K4453" s="53">
        <v>0.007687719523847638</v>
      </c>
      <c r="L4453" s="94">
        <v>0.0</v>
      </c>
      <c r="M4453" s="94">
        <v>2.3640412590939262E-4</v>
      </c>
      <c r="N4453" s="94">
        <v>5.9101031477348155E-5</v>
      </c>
      <c r="O4453" s="2" t="s">
        <v>9316</v>
      </c>
      <c r="P4453" s="2">
        <v>13.0</v>
      </c>
      <c r="Q4453" s="2" t="s">
        <v>9318</v>
      </c>
    </row>
    <row r="4454">
      <c r="A4454" s="54">
        <v>45999.0</v>
      </c>
      <c r="B4454" s="2" t="s">
        <v>1937</v>
      </c>
      <c r="C4454" s="2" t="s">
        <v>180</v>
      </c>
      <c r="D4454" s="2">
        <v>0.0</v>
      </c>
      <c r="E4454" s="53">
        <v>0.0</v>
      </c>
      <c r="F4454" s="53">
        <v>0.0</v>
      </c>
      <c r="G4454" s="53">
        <v>0.0</v>
      </c>
      <c r="H4454" s="53">
        <v>0.0</v>
      </c>
      <c r="I4454" s="53">
        <v>0.0</v>
      </c>
      <c r="J4454" s="53">
        <v>0.015098307679989896</v>
      </c>
      <c r="K4454" s="53">
        <v>0.007549153839994948</v>
      </c>
      <c r="L4454" s="94">
        <v>0.0</v>
      </c>
      <c r="M4454" s="94">
        <v>2.2795889479964188E-4</v>
      </c>
      <c r="N4454" s="94">
        <v>5.698972369991047E-5</v>
      </c>
      <c r="O4454" s="2" t="s">
        <v>9316</v>
      </c>
      <c r="P4454" s="2">
        <v>13.0</v>
      </c>
      <c r="Q4454" s="2" t="s">
        <v>9318</v>
      </c>
    </row>
    <row r="4455">
      <c r="A4455" s="54">
        <v>46000.0</v>
      </c>
      <c r="B4455" s="2" t="s">
        <v>1937</v>
      </c>
      <c r="C4455" s="2" t="s">
        <v>208</v>
      </c>
      <c r="D4455" s="2">
        <v>0.0</v>
      </c>
      <c r="E4455" s="53">
        <v>0.0</v>
      </c>
      <c r="F4455" s="53">
        <v>0.0</v>
      </c>
      <c r="G4455" s="53">
        <v>0.0</v>
      </c>
      <c r="H4455" s="53">
        <v>0.0</v>
      </c>
      <c r="I4455" s="53">
        <v>0.0</v>
      </c>
      <c r="J4455" s="53">
        <v>0.014828959761550409</v>
      </c>
      <c r="K4455" s="53">
        <v>0.007414479880775204</v>
      </c>
      <c r="L4455" s="94">
        <v>0.0</v>
      </c>
      <c r="M4455" s="94">
        <v>2.1989804760968115E-4</v>
      </c>
      <c r="N4455" s="94">
        <v>5.4974511902420286E-5</v>
      </c>
      <c r="O4455" s="2" t="s">
        <v>9316</v>
      </c>
      <c r="P4455" s="2">
        <v>13.0</v>
      </c>
      <c r="Q4455" s="2" t="s">
        <v>9318</v>
      </c>
    </row>
    <row r="4456">
      <c r="A4456" s="54">
        <v>46001.0</v>
      </c>
      <c r="B4456" s="2" t="s">
        <v>1937</v>
      </c>
      <c r="C4456" s="2" t="s">
        <v>303</v>
      </c>
      <c r="D4456" s="2">
        <v>0.0</v>
      </c>
      <c r="E4456" s="53">
        <v>0.0</v>
      </c>
      <c r="F4456" s="53">
        <v>0.0</v>
      </c>
      <c r="G4456" s="53">
        <v>0.0</v>
      </c>
      <c r="H4456" s="53">
        <v>0.0</v>
      </c>
      <c r="I4456" s="53">
        <v>0.0</v>
      </c>
      <c r="J4456" s="53">
        <v>0.01456707958626801</v>
      </c>
      <c r="K4456" s="53">
        <v>0.007283539793134005</v>
      </c>
      <c r="L4456" s="94">
        <v>0.0</v>
      </c>
      <c r="M4456" s="94">
        <v>2.1219980767266618E-4</v>
      </c>
      <c r="N4456" s="94">
        <v>5.3049951918166545E-5</v>
      </c>
      <c r="O4456" s="2" t="s">
        <v>9316</v>
      </c>
      <c r="P4456" s="2">
        <v>13.0</v>
      </c>
      <c r="Q4456" s="2" t="s">
        <v>9318</v>
      </c>
    </row>
    <row r="4457">
      <c r="A4457" s="54">
        <v>46002.0</v>
      </c>
      <c r="B4457" s="2" t="s">
        <v>1937</v>
      </c>
      <c r="C4457" s="2" t="s">
        <v>148</v>
      </c>
      <c r="D4457" s="2">
        <v>0.0</v>
      </c>
      <c r="E4457" s="53">
        <v>0.0</v>
      </c>
      <c r="F4457" s="53">
        <v>0.0</v>
      </c>
      <c r="G4457" s="53">
        <v>0.0</v>
      </c>
      <c r="H4457" s="53">
        <v>0.0</v>
      </c>
      <c r="I4457" s="53">
        <v>0.0</v>
      </c>
      <c r="J4457" s="53">
        <v>0.014312368283668468</v>
      </c>
      <c r="K4457" s="53">
        <v>0.007156184141834234</v>
      </c>
      <c r="L4457" s="94">
        <v>0.0</v>
      </c>
      <c r="M4457" s="94">
        <v>2.048438858873591E-4</v>
      </c>
      <c r="N4457" s="94">
        <v>5.121097147183977E-5</v>
      </c>
      <c r="O4457" s="2" t="s">
        <v>9316</v>
      </c>
      <c r="P4457" s="2">
        <v>13.0</v>
      </c>
      <c r="Q4457" s="2" t="s">
        <v>9318</v>
      </c>
    </row>
    <row r="4458">
      <c r="A4458" s="54">
        <v>46003.0</v>
      </c>
      <c r="B4458" s="2" t="s">
        <v>1937</v>
      </c>
      <c r="C4458" s="2" t="s">
        <v>196</v>
      </c>
      <c r="D4458" s="2">
        <v>0.0</v>
      </c>
      <c r="E4458" s="53">
        <v>0.11468067285306728</v>
      </c>
      <c r="F4458" s="53">
        <v>0.10990786896281649</v>
      </c>
      <c r="G4458" s="53">
        <v>0.10713368730882249</v>
      </c>
      <c r="H4458" s="53">
        <v>0.1055395707982708</v>
      </c>
      <c r="I4458" s="53">
        <v>0.10381477814060394</v>
      </c>
      <c r="J4458" s="53">
        <v>0.014064542711311051</v>
      </c>
      <c r="K4458" s="53">
        <v>0.06059911501006677</v>
      </c>
      <c r="L4458" s="94">
        <v>0.011477626956384553</v>
      </c>
      <c r="M4458" s="94">
        <v>1.978113616782928E-4</v>
      </c>
      <c r="N4458" s="94">
        <v>0.0036722527400032995</v>
      </c>
      <c r="O4458" s="2" t="s">
        <v>9316</v>
      </c>
      <c r="P4458" s="2">
        <v>13.0</v>
      </c>
      <c r="Q4458" s="2" t="s">
        <v>9318</v>
      </c>
    </row>
    <row r="4459">
      <c r="A4459" s="54">
        <v>46004.0</v>
      </c>
      <c r="B4459" s="2" t="s">
        <v>1937</v>
      </c>
      <c r="C4459" s="2" t="s">
        <v>288</v>
      </c>
      <c r="D4459" s="2">
        <v>0.0</v>
      </c>
      <c r="E4459" s="53">
        <v>0.0</v>
      </c>
      <c r="F4459" s="53">
        <v>0.0</v>
      </c>
      <c r="G4459" s="53">
        <v>0.0</v>
      </c>
      <c r="H4459" s="53">
        <v>0.0</v>
      </c>
      <c r="I4459" s="53">
        <v>0.0</v>
      </c>
      <c r="J4459" s="53">
        <v>0.013823334433494127</v>
      </c>
      <c r="K4459" s="53">
        <v>0.006911667216747064</v>
      </c>
      <c r="L4459" s="94">
        <v>0.0</v>
      </c>
      <c r="M4459" s="94">
        <v>1.9108457486022442E-4</v>
      </c>
      <c r="N4459" s="94">
        <v>4.7771143715056105E-5</v>
      </c>
      <c r="O4459" s="2" t="s">
        <v>9316</v>
      </c>
      <c r="P4459" s="2">
        <v>13.0</v>
      </c>
      <c r="Q4459" s="2" t="s">
        <v>9318</v>
      </c>
    </row>
    <row r="4460">
      <c r="A4460" s="54">
        <v>46005.0</v>
      </c>
      <c r="B4460" s="2" t="s">
        <v>1937</v>
      </c>
      <c r="C4460" s="2" t="s">
        <v>256</v>
      </c>
      <c r="D4460" s="2">
        <v>0.0</v>
      </c>
      <c r="E4460" s="53">
        <v>0.0</v>
      </c>
      <c r="F4460" s="53">
        <v>0.0</v>
      </c>
      <c r="G4460" s="53">
        <v>0.0</v>
      </c>
      <c r="H4460" s="53">
        <v>0.0</v>
      </c>
      <c r="I4460" s="53">
        <v>0.0</v>
      </c>
      <c r="J4460" s="53">
        <v>0.01358848877852193</v>
      </c>
      <c r="K4460" s="53">
        <v>0.006794244389260965</v>
      </c>
      <c r="L4460" s="94">
        <v>0.0</v>
      </c>
      <c r="M4460" s="94">
        <v>1.8464702728401643E-4</v>
      </c>
      <c r="N4460" s="94">
        <v>4.616175682100411E-5</v>
      </c>
      <c r="O4460" s="2" t="s">
        <v>9316</v>
      </c>
      <c r="P4460" s="2">
        <v>13.0</v>
      </c>
      <c r="Q4460" s="2" t="s">
        <v>9318</v>
      </c>
    </row>
    <row r="4461">
      <c r="A4461" s="54">
        <v>46006.0</v>
      </c>
      <c r="B4461" s="2" t="s">
        <v>1937</v>
      </c>
      <c r="C4461" s="2" t="s">
        <v>180</v>
      </c>
      <c r="D4461" s="2">
        <v>0.0</v>
      </c>
      <c r="E4461" s="53">
        <v>0.0</v>
      </c>
      <c r="F4461" s="53">
        <v>0.0</v>
      </c>
      <c r="G4461" s="53">
        <v>0.0</v>
      </c>
      <c r="H4461" s="53">
        <v>0.0</v>
      </c>
      <c r="I4461" s="53">
        <v>0.0</v>
      </c>
      <c r="J4461" s="53">
        <v>0.013359763967571403</v>
      </c>
      <c r="K4461" s="53">
        <v>0.006679881983785702</v>
      </c>
      <c r="L4461" s="94">
        <v>0.0</v>
      </c>
      <c r="M4461" s="94">
        <v>1.7848329326921922E-4</v>
      </c>
      <c r="N4461" s="94">
        <v>4.4620823317304804E-5</v>
      </c>
      <c r="O4461" s="2" t="s">
        <v>9316</v>
      </c>
      <c r="P4461" s="2">
        <v>13.0</v>
      </c>
      <c r="Q4461" s="2" t="s">
        <v>9318</v>
      </c>
    </row>
    <row r="4462">
      <c r="A4462" s="54">
        <v>46007.0</v>
      </c>
      <c r="B4462" s="2" t="s">
        <v>1937</v>
      </c>
      <c r="C4462" s="2" t="s">
        <v>208</v>
      </c>
      <c r="D4462" s="2">
        <v>0.0</v>
      </c>
      <c r="E4462" s="53">
        <v>0.0</v>
      </c>
      <c r="F4462" s="53">
        <v>0.0</v>
      </c>
      <c r="G4462" s="53">
        <v>0.0</v>
      </c>
      <c r="H4462" s="53">
        <v>0.0</v>
      </c>
      <c r="I4462" s="53">
        <v>0.0</v>
      </c>
      <c r="J4462" s="53">
        <v>0.013136930308894082</v>
      </c>
      <c r="K4462" s="53">
        <v>0.006568465154447041</v>
      </c>
      <c r="L4462" s="94">
        <v>0.0</v>
      </c>
      <c r="M4462" s="94">
        <v>1.7257893794073997E-4</v>
      </c>
      <c r="N4462" s="94">
        <v>4.314473448518499E-5</v>
      </c>
      <c r="O4462" s="2" t="s">
        <v>9316</v>
      </c>
      <c r="P4462" s="2">
        <v>13.0</v>
      </c>
      <c r="Q4462" s="2" t="s">
        <v>9318</v>
      </c>
    </row>
    <row r="4463">
      <c r="A4463" s="54">
        <v>46008.0</v>
      </c>
      <c r="B4463" s="2" t="s">
        <v>1937</v>
      </c>
      <c r="C4463" s="2" t="s">
        <v>303</v>
      </c>
      <c r="D4463" s="2">
        <v>0.0</v>
      </c>
      <c r="E4463" s="53">
        <v>0.0</v>
      </c>
      <c r="F4463" s="53">
        <v>0.0</v>
      </c>
      <c r="G4463" s="53">
        <v>0.0</v>
      </c>
      <c r="H4463" s="53">
        <v>0.0</v>
      </c>
      <c r="I4463" s="53">
        <v>0.0</v>
      </c>
      <c r="J4463" s="53">
        <v>0.012919769451706796</v>
      </c>
      <c r="K4463" s="53">
        <v>0.006459884725853398</v>
      </c>
      <c r="L4463" s="94">
        <v>0.0</v>
      </c>
      <c r="M4463" s="94">
        <v>1.6692044268525614E-4</v>
      </c>
      <c r="N4463" s="94">
        <v>4.1730110671314034E-5</v>
      </c>
      <c r="O4463" s="2" t="s">
        <v>9316</v>
      </c>
      <c r="P4463" s="2">
        <v>13.0</v>
      </c>
      <c r="Q4463" s="2" t="s">
        <v>9318</v>
      </c>
    </row>
    <row r="4464">
      <c r="A4464" s="54">
        <v>46009.0</v>
      </c>
      <c r="B4464" s="2" t="s">
        <v>1937</v>
      </c>
      <c r="C4464" s="2" t="s">
        <v>148</v>
      </c>
      <c r="D4464" s="2">
        <v>0.0</v>
      </c>
      <c r="E4464" s="53">
        <v>0.0</v>
      </c>
      <c r="F4464" s="53">
        <v>0.0</v>
      </c>
      <c r="G4464" s="53">
        <v>0.0</v>
      </c>
      <c r="H4464" s="53">
        <v>0.0</v>
      </c>
      <c r="I4464" s="53">
        <v>0.0</v>
      </c>
      <c r="J4464" s="53">
        <v>0.012708073694675822</v>
      </c>
      <c r="K4464" s="53">
        <v>0.006354036847337911</v>
      </c>
      <c r="L4464" s="94">
        <v>0.0</v>
      </c>
      <c r="M4464" s="94">
        <v>1.6149513702931162E-4</v>
      </c>
      <c r="N4464" s="94">
        <v>4.0373784257327904E-5</v>
      </c>
      <c r="O4464" s="2" t="s">
        <v>9316</v>
      </c>
      <c r="P4464" s="2">
        <v>13.0</v>
      </c>
      <c r="Q4464" s="2" t="s">
        <v>9318</v>
      </c>
    </row>
    <row r="4465">
      <c r="A4465" s="54">
        <v>46010.0</v>
      </c>
      <c r="B4465" s="2" t="s">
        <v>1937</v>
      </c>
      <c r="C4465" s="2" t="s">
        <v>196</v>
      </c>
      <c r="D4465" s="2">
        <v>0.0</v>
      </c>
      <c r="E4465" s="53">
        <v>0.0940773745470505</v>
      </c>
      <c r="F4465" s="53">
        <v>0.09541581866130679</v>
      </c>
      <c r="G4465" s="53">
        <v>0.09456448054790699</v>
      </c>
      <c r="H4465" s="53">
        <v>0.09389083351746533</v>
      </c>
      <c r="I4465" s="53">
        <v>0.09305450109197289</v>
      </c>
      <c r="J4465" s="53">
        <v>0.01250164534439017</v>
      </c>
      <c r="K4465" s="53">
        <v>0.05353306294614858</v>
      </c>
      <c r="L4465" s="94">
        <v>0.00894244098129548</v>
      </c>
      <c r="M4465" s="94">
        <v>1.562911363169124E-4</v>
      </c>
      <c r="N4465" s="94">
        <v>0.002865788828396306</v>
      </c>
      <c r="O4465" s="2" t="s">
        <v>9316</v>
      </c>
      <c r="P4465" s="2">
        <v>13.0</v>
      </c>
      <c r="Q4465" s="2" t="s">
        <v>9318</v>
      </c>
    </row>
    <row r="4466">
      <c r="A4466" s="54">
        <v>46011.0</v>
      </c>
      <c r="B4466" s="2" t="s">
        <v>1937</v>
      </c>
      <c r="C4466" s="2" t="s">
        <v>288</v>
      </c>
      <c r="D4466" s="2">
        <v>0.0</v>
      </c>
      <c r="E4466" s="53">
        <v>0.0</v>
      </c>
      <c r="F4466" s="53">
        <v>0.0</v>
      </c>
      <c r="G4466" s="53">
        <v>0.0</v>
      </c>
      <c r="H4466" s="53">
        <v>0.0</v>
      </c>
      <c r="I4466" s="53">
        <v>0.0</v>
      </c>
      <c r="J4466" s="53">
        <v>0.012300296119658298</v>
      </c>
      <c r="K4466" s="53">
        <v>0.006150148059829149</v>
      </c>
      <c r="L4466" s="94">
        <v>0.0</v>
      </c>
      <c r="M4466" s="94">
        <v>1.5129728463128097E-4</v>
      </c>
      <c r="N4466" s="94">
        <v>3.782432115782024E-5</v>
      </c>
      <c r="O4466" s="2" t="s">
        <v>9316</v>
      </c>
      <c r="P4466" s="2">
        <v>13.0</v>
      </c>
      <c r="Q4466" s="2" t="s">
        <v>9318</v>
      </c>
    </row>
    <row r="4467">
      <c r="A4467" s="54">
        <v>46012.0</v>
      </c>
      <c r="B4467" s="2" t="s">
        <v>1937</v>
      </c>
      <c r="C4467" s="2" t="s">
        <v>256</v>
      </c>
      <c r="D4467" s="2">
        <v>0.0</v>
      </c>
      <c r="E4467" s="53">
        <v>0.0</v>
      </c>
      <c r="F4467" s="53">
        <v>0.0</v>
      </c>
      <c r="G4467" s="53">
        <v>0.0</v>
      </c>
      <c r="H4467" s="53">
        <v>0.0</v>
      </c>
      <c r="I4467" s="53">
        <v>0.0</v>
      </c>
      <c r="J4467" s="53">
        <v>0.012103846597854502</v>
      </c>
      <c r="K4467" s="53">
        <v>0.006051923298927251</v>
      </c>
      <c r="L4467" s="94">
        <v>0.0</v>
      </c>
      <c r="M4467" s="94">
        <v>1.46503102464394E-4</v>
      </c>
      <c r="N4467" s="94">
        <v>3.66257756160985E-5</v>
      </c>
      <c r="O4467" s="2" t="s">
        <v>9316</v>
      </c>
      <c r="P4467" s="2">
        <v>13.0</v>
      </c>
      <c r="Q4467" s="2" t="s">
        <v>9318</v>
      </c>
    </row>
    <row r="4468">
      <c r="A4468" s="54">
        <v>46013.0</v>
      </c>
      <c r="B4468" s="2" t="s">
        <v>1937</v>
      </c>
      <c r="C4468" s="2" t="s">
        <v>180</v>
      </c>
      <c r="D4468" s="2">
        <v>0.0</v>
      </c>
      <c r="E4468" s="53">
        <v>0.0</v>
      </c>
      <c r="F4468" s="53">
        <v>0.0</v>
      </c>
      <c r="G4468" s="53">
        <v>0.0</v>
      </c>
      <c r="H4468" s="53">
        <v>0.0</v>
      </c>
      <c r="I4468" s="53">
        <v>0.0</v>
      </c>
      <c r="J4468" s="53">
        <v>0.011912125699892405</v>
      </c>
      <c r="K4468" s="53">
        <v>0.005956062849946203</v>
      </c>
      <c r="L4468" s="94">
        <v>0.0</v>
      </c>
      <c r="M4468" s="94">
        <v>1.4189873869003712E-4</v>
      </c>
      <c r="N4468" s="94">
        <v>3.547468467250928E-5</v>
      </c>
      <c r="O4468" s="2" t="s">
        <v>9316</v>
      </c>
      <c r="P4468" s="2">
        <v>13.0</v>
      </c>
      <c r="Q4468" s="2" t="s">
        <v>9318</v>
      </c>
    </row>
    <row r="4469">
      <c r="A4469" s="54">
        <v>46014.0</v>
      </c>
      <c r="B4469" s="2" t="s">
        <v>1937</v>
      </c>
      <c r="C4469" s="2" t="s">
        <v>208</v>
      </c>
      <c r="D4469" s="2">
        <v>0.0</v>
      </c>
      <c r="E4469" s="53">
        <v>0.0</v>
      </c>
      <c r="F4469" s="53">
        <v>0.0</v>
      </c>
      <c r="G4469" s="53">
        <v>0.0</v>
      </c>
      <c r="H4469" s="53">
        <v>0.0</v>
      </c>
      <c r="I4469" s="53">
        <v>0.0</v>
      </c>
      <c r="J4469" s="53">
        <v>0.011724970210717535</v>
      </c>
      <c r="K4469" s="53">
        <v>0.0058624851053587675</v>
      </c>
      <c r="L4469" s="94">
        <v>0.0</v>
      </c>
      <c r="M4469" s="94">
        <v>1.3747492644221359E-4</v>
      </c>
      <c r="N4469" s="94">
        <v>3.4368731610553396E-5</v>
      </c>
      <c r="O4469" s="2" t="s">
        <v>9316</v>
      </c>
      <c r="P4469" s="2">
        <v>13.0</v>
      </c>
      <c r="Q4469" s="2" t="s">
        <v>9318</v>
      </c>
    </row>
    <row r="4470">
      <c r="A4470" s="54">
        <v>46015.0</v>
      </c>
      <c r="B4470" s="2" t="s">
        <v>1937</v>
      </c>
      <c r="C4470" s="2" t="s">
        <v>303</v>
      </c>
      <c r="D4470" s="2">
        <v>0.0</v>
      </c>
      <c r="E4470" s="53">
        <v>0.0</v>
      </c>
      <c r="F4470" s="53">
        <v>0.0</v>
      </c>
      <c r="G4470" s="53">
        <v>0.0</v>
      </c>
      <c r="H4470" s="53">
        <v>0.0</v>
      </c>
      <c r="I4470" s="53">
        <v>0.0</v>
      </c>
      <c r="J4470" s="53">
        <v>0.011542224332493675</v>
      </c>
      <c r="K4470" s="53">
        <v>0.005771112166246838</v>
      </c>
      <c r="L4470" s="94">
        <v>0.0</v>
      </c>
      <c r="M4470" s="94">
        <v>1.3322294254160906E-4</v>
      </c>
      <c r="N4470" s="94">
        <v>3.3305735635402264E-5</v>
      </c>
      <c r="O4470" s="2" t="s">
        <v>9316</v>
      </c>
      <c r="P4470" s="2">
        <v>13.0</v>
      </c>
      <c r="Q4470" s="2" t="s">
        <v>9318</v>
      </c>
    </row>
    <row r="4471">
      <c r="A4471" s="54">
        <v>46016.0</v>
      </c>
      <c r="B4471" s="2" t="s">
        <v>1937</v>
      </c>
      <c r="C4471" s="2" t="s">
        <v>148</v>
      </c>
      <c r="D4471" s="2">
        <v>0.0</v>
      </c>
      <c r="E4471" s="53">
        <v>0.0</v>
      </c>
      <c r="F4471" s="53">
        <v>0.0</v>
      </c>
      <c r="G4471" s="53">
        <v>0.0</v>
      </c>
      <c r="H4471" s="53">
        <v>0.0</v>
      </c>
      <c r="I4471" s="53">
        <v>0.0</v>
      </c>
      <c r="J4471" s="53">
        <v>0.01136373926791154</v>
      </c>
      <c r="K4471" s="53">
        <v>0.00568186963395577</v>
      </c>
      <c r="L4471" s="94">
        <v>0.0</v>
      </c>
      <c r="M4471" s="94">
        <v>1.291345701490747E-4</v>
      </c>
      <c r="N4471" s="94">
        <v>3.2283642537268674E-5</v>
      </c>
      <c r="O4471" s="2" t="s">
        <v>9316</v>
      </c>
      <c r="P4471" s="2">
        <v>13.0</v>
      </c>
      <c r="Q4471" s="2" t="s">
        <v>9318</v>
      </c>
    </row>
    <row r="4472">
      <c r="A4472" s="54">
        <v>46017.0</v>
      </c>
      <c r="B4472" s="2" t="s">
        <v>1937</v>
      </c>
      <c r="C4472" s="2" t="s">
        <v>196</v>
      </c>
      <c r="D4472" s="2">
        <v>0.0</v>
      </c>
      <c r="E4472" s="53">
        <v>0.07767308565791962</v>
      </c>
      <c r="F4472" s="53">
        <v>0.08348116758920705</v>
      </c>
      <c r="G4472" s="53">
        <v>0.0841454801471448</v>
      </c>
      <c r="H4472" s="53">
        <v>0.08421250826736158</v>
      </c>
      <c r="I4472" s="53">
        <v>0.08409952299756134</v>
      </c>
      <c r="J4472" s="53">
        <v>0.011189372831276906</v>
      </c>
      <c r="K4472" s="53">
        <v>0.04766742648921086</v>
      </c>
      <c r="L4472" s="94">
        <v>0.007080461829193541</v>
      </c>
      <c r="M4472" s="94">
        <v>1.2520206435731777E-4</v>
      </c>
      <c r="N4472" s="94">
        <v>0.002272183548104321</v>
      </c>
      <c r="O4472" s="2" t="s">
        <v>9316</v>
      </c>
      <c r="P4472" s="2">
        <v>13.0</v>
      </c>
      <c r="Q4472" s="2" t="s">
        <v>9318</v>
      </c>
    </row>
    <row r="4473">
      <c r="A4473" s="54">
        <v>46018.0</v>
      </c>
      <c r="B4473" s="2" t="s">
        <v>1937</v>
      </c>
      <c r="C4473" s="2" t="s">
        <v>288</v>
      </c>
      <c r="D4473" s="2">
        <v>0.0</v>
      </c>
      <c r="E4473" s="53">
        <v>0.0</v>
      </c>
      <c r="F4473" s="53">
        <v>0.0</v>
      </c>
      <c r="G4473" s="53">
        <v>0.0</v>
      </c>
      <c r="H4473" s="53">
        <v>0.0</v>
      </c>
      <c r="I4473" s="53">
        <v>0.0</v>
      </c>
      <c r="J4473" s="53">
        <v>0.011018989085241378</v>
      </c>
      <c r="K4473" s="53">
        <v>0.005509494542620689</v>
      </c>
      <c r="L4473" s="94">
        <v>0.0</v>
      </c>
      <c r="M4473" s="94">
        <v>1.2141812046066862E-4</v>
      </c>
      <c r="N4473" s="94">
        <v>3.0354530115167154E-5</v>
      </c>
      <c r="O4473" s="2" t="s">
        <v>9316</v>
      </c>
      <c r="P4473" s="2">
        <v>13.0</v>
      </c>
      <c r="Q4473" s="2" t="s">
        <v>9318</v>
      </c>
    </row>
    <row r="4474">
      <c r="A4474" s="54">
        <v>46019.0</v>
      </c>
      <c r="B4474" s="2" t="s">
        <v>1937</v>
      </c>
      <c r="C4474" s="2" t="s">
        <v>256</v>
      </c>
      <c r="D4474" s="2">
        <v>0.0</v>
      </c>
      <c r="E4474" s="53">
        <v>0.0</v>
      </c>
      <c r="F4474" s="53">
        <v>0.0</v>
      </c>
      <c r="G4474" s="53">
        <v>0.0</v>
      </c>
      <c r="H4474" s="53">
        <v>0.0</v>
      </c>
      <c r="I4474" s="53">
        <v>0.0</v>
      </c>
      <c r="J4474" s="53">
        <v>0.01085245800122465</v>
      </c>
      <c r="K4474" s="53">
        <v>0.005426229000612325</v>
      </c>
      <c r="L4474" s="94">
        <v>0.0</v>
      </c>
      <c r="M4474" s="94">
        <v>1.1777584466834491E-4</v>
      </c>
      <c r="N4474" s="94">
        <v>2.944396116708623E-5</v>
      </c>
      <c r="O4474" s="2" t="s">
        <v>9316</v>
      </c>
      <c r="P4474" s="2">
        <v>13.0</v>
      </c>
      <c r="Q4474" s="2" t="s">
        <v>9318</v>
      </c>
    </row>
    <row r="4475">
      <c r="A4475" s="54">
        <v>46020.0</v>
      </c>
      <c r="B4475" s="2" t="s">
        <v>1937</v>
      </c>
      <c r="C4475" s="2" t="s">
        <v>180</v>
      </c>
      <c r="D4475" s="2">
        <v>0.0</v>
      </c>
      <c r="E4475" s="53">
        <v>0.0</v>
      </c>
      <c r="F4475" s="53">
        <v>0.0</v>
      </c>
      <c r="G4475" s="53">
        <v>0.0</v>
      </c>
      <c r="H4475" s="53">
        <v>0.0</v>
      </c>
      <c r="I4475" s="53">
        <v>0.0</v>
      </c>
      <c r="J4475" s="53">
        <v>0.010689655141745066</v>
      </c>
      <c r="K4475" s="53">
        <v>0.005344827570872533</v>
      </c>
      <c r="L4475" s="94">
        <v>0.0</v>
      </c>
      <c r="M4475" s="94">
        <v>1.1426872704943674E-4</v>
      </c>
      <c r="N4475" s="94">
        <v>2.8567181762359185E-5</v>
      </c>
      <c r="O4475" s="2" t="s">
        <v>9316</v>
      </c>
      <c r="P4475" s="2">
        <v>13.0</v>
      </c>
      <c r="Q4475" s="2" t="s">
        <v>9318</v>
      </c>
    </row>
    <row r="4476">
      <c r="A4476" s="54">
        <v>46021.0</v>
      </c>
      <c r="B4476" s="2" t="s">
        <v>1937</v>
      </c>
      <c r="C4476" s="2" t="s">
        <v>208</v>
      </c>
      <c r="D4476" s="2">
        <v>0.0</v>
      </c>
      <c r="E4476" s="53">
        <v>0.0</v>
      </c>
      <c r="F4476" s="53">
        <v>0.0</v>
      </c>
      <c r="G4476" s="53">
        <v>0.0</v>
      </c>
      <c r="H4476" s="53">
        <v>0.0</v>
      </c>
      <c r="I4476" s="53">
        <v>0.0</v>
      </c>
      <c r="J4476" s="53">
        <v>0.010530461363027035</v>
      </c>
      <c r="K4476" s="53">
        <v>0.005265230681513518</v>
      </c>
      <c r="L4476" s="94">
        <v>0.0</v>
      </c>
      <c r="M4476" s="94">
        <v>1.108906165182052E-4</v>
      </c>
      <c r="N4476" s="94">
        <v>2.77226541295513E-5</v>
      </c>
      <c r="O4476" s="2" t="s">
        <v>9316</v>
      </c>
      <c r="P4476" s="2">
        <v>13.0</v>
      </c>
      <c r="Q4476" s="2" t="s">
        <v>9318</v>
      </c>
    </row>
    <row r="4477">
      <c r="A4477" s="54">
        <v>46022.0</v>
      </c>
      <c r="B4477" s="2" t="s">
        <v>1937</v>
      </c>
      <c r="C4477" s="2" t="s">
        <v>303</v>
      </c>
      <c r="D4477" s="2">
        <v>0.0</v>
      </c>
      <c r="E4477" s="53">
        <v>0.0</v>
      </c>
      <c r="F4477" s="53">
        <v>0.0</v>
      </c>
      <c r="G4477" s="53">
        <v>0.0</v>
      </c>
      <c r="H4477" s="53">
        <v>0.0</v>
      </c>
      <c r="I4477" s="53">
        <v>0.0</v>
      </c>
      <c r="J4477" s="53">
        <v>0.010374762536391142</v>
      </c>
      <c r="K4477" s="53">
        <v>0.005187381268195571</v>
      </c>
      <c r="L4477" s="94">
        <v>0.0</v>
      </c>
      <c r="M4477" s="94">
        <v>1.0763569768650518E-4</v>
      </c>
      <c r="N4477" s="94">
        <v>2.6908924421626294E-5</v>
      </c>
      <c r="O4477" s="2" t="s">
        <v>9316</v>
      </c>
      <c r="P4477" s="2">
        <v>13.0</v>
      </c>
      <c r="Q4477" s="2" t="s">
        <v>9318</v>
      </c>
    </row>
    <row r="4478">
      <c r="A4478" s="54">
        <v>46023.0</v>
      </c>
      <c r="B4478" s="2" t="s">
        <v>1937</v>
      </c>
      <c r="C4478" s="2" t="s">
        <v>148</v>
      </c>
      <c r="D4478" s="2">
        <v>0.0</v>
      </c>
      <c r="E4478" s="53">
        <v>0.0</v>
      </c>
      <c r="F4478" s="53">
        <v>0.0</v>
      </c>
      <c r="G4478" s="53">
        <v>0.0</v>
      </c>
      <c r="H4478" s="53">
        <v>0.0</v>
      </c>
      <c r="I4478" s="53">
        <v>0.0</v>
      </c>
      <c r="J4478" s="53">
        <v>0.010222449287057457</v>
      </c>
      <c r="K4478" s="53">
        <v>0.005111224643528729</v>
      </c>
      <c r="L4478" s="94">
        <v>0.0</v>
      </c>
      <c r="M4478" s="94">
        <v>1.0449846942646152E-4</v>
      </c>
      <c r="N4478" s="94">
        <v>2.612461735661538E-5</v>
      </c>
      <c r="O4478" s="2" t="s">
        <v>9316</v>
      </c>
      <c r="P4478" s="2">
        <v>13.0</v>
      </c>
      <c r="Q4478" s="2" t="s">
        <v>9318</v>
      </c>
    </row>
    <row r="4479">
      <c r="A4479" s="54">
        <v>46024.0</v>
      </c>
      <c r="B4479" s="2" t="s">
        <v>1937</v>
      </c>
      <c r="C4479" s="2" t="s">
        <v>196</v>
      </c>
      <c r="D4479" s="2">
        <v>0.0</v>
      </c>
      <c r="E4479" s="53">
        <v>0.06446003527161492</v>
      </c>
      <c r="F4479" s="53">
        <v>0.0735118210433614</v>
      </c>
      <c r="G4479" s="53">
        <v>0.0753801468106071</v>
      </c>
      <c r="H4479" s="53">
        <v>0.0760497846812374</v>
      </c>
      <c r="I4479" s="53">
        <v>0.07653321806835438</v>
      </c>
      <c r="J4479" s="53">
        <v>0.010073416749105389</v>
      </c>
      <c r="K4479" s="53">
        <v>0.04272678177985625</v>
      </c>
      <c r="L4479" s="94">
        <v>0.0056821665331886805</v>
      </c>
      <c r="M4479" s="94">
        <v>1.0147372500115698E-4</v>
      </c>
      <c r="N4479" s="94">
        <v>0.0018255778812634558</v>
      </c>
      <c r="O4479" s="2" t="s">
        <v>9316</v>
      </c>
      <c r="P4479" s="2">
        <v>13.0</v>
      </c>
      <c r="Q4479" s="2" t="s">
        <v>9318</v>
      </c>
    </row>
    <row r="4480">
      <c r="A4480" s="54">
        <v>46025.0</v>
      </c>
      <c r="B4480" s="2" t="s">
        <v>1937</v>
      </c>
      <c r="C4480" s="2" t="s">
        <v>288</v>
      </c>
      <c r="D4480" s="2">
        <v>0.0</v>
      </c>
      <c r="E4480" s="53">
        <v>0.0</v>
      </c>
      <c r="F4480" s="53">
        <v>0.0</v>
      </c>
      <c r="G4480" s="53">
        <v>0.0</v>
      </c>
      <c r="H4480" s="53">
        <v>0.0</v>
      </c>
      <c r="I4480" s="53">
        <v>0.0</v>
      </c>
      <c r="J4480" s="53">
        <v>0.009927564335436035</v>
      </c>
      <c r="K4480" s="53">
        <v>0.004963782167718017</v>
      </c>
      <c r="L4480" s="94">
        <v>0.0</v>
      </c>
      <c r="M4480" s="94">
        <v>9.855653363422151E-5</v>
      </c>
      <c r="N4480" s="94">
        <v>2.4639133408555378E-5</v>
      </c>
      <c r="O4480" s="2" t="s">
        <v>9316</v>
      </c>
      <c r="P4480" s="2">
        <v>13.0</v>
      </c>
      <c r="Q4480" s="2" t="s">
        <v>9318</v>
      </c>
    </row>
    <row r="4481">
      <c r="A4481" s="54">
        <v>46026.0</v>
      </c>
      <c r="B4481" s="2" t="s">
        <v>1937</v>
      </c>
      <c r="C4481" s="2" t="s">
        <v>256</v>
      </c>
      <c r="D4481" s="2">
        <v>0.0</v>
      </c>
      <c r="E4481" s="53">
        <v>0.0</v>
      </c>
      <c r="F4481" s="53">
        <v>0.0</v>
      </c>
      <c r="G4481" s="53">
        <v>0.0</v>
      </c>
      <c r="H4481" s="53">
        <v>0.0</v>
      </c>
      <c r="I4481" s="53">
        <v>0.0</v>
      </c>
      <c r="J4481" s="53">
        <v>0.009784795521676267</v>
      </c>
      <c r="K4481" s="53">
        <v>0.0048923977608381335</v>
      </c>
      <c r="L4481" s="94">
        <v>0.0</v>
      </c>
      <c r="M4481" s="94">
        <v>9.574222340101593E-5</v>
      </c>
      <c r="N4481" s="94">
        <v>2.3935555850253982E-5</v>
      </c>
      <c r="O4481" s="2" t="s">
        <v>9316</v>
      </c>
      <c r="P4481" s="2">
        <v>13.0</v>
      </c>
      <c r="Q4481" s="2" t="s">
        <v>9318</v>
      </c>
    </row>
    <row r="4482">
      <c r="A4482" s="54">
        <v>46027.0</v>
      </c>
      <c r="B4482" s="2" t="s">
        <v>1937</v>
      </c>
      <c r="C4482" s="2" t="s">
        <v>180</v>
      </c>
      <c r="D4482" s="2">
        <v>0.0</v>
      </c>
      <c r="E4482" s="53">
        <v>0.0</v>
      </c>
      <c r="F4482" s="53">
        <v>0.0</v>
      </c>
      <c r="G4482" s="53">
        <v>0.0</v>
      </c>
      <c r="H4482" s="53">
        <v>0.0</v>
      </c>
      <c r="I4482" s="53">
        <v>0.0</v>
      </c>
      <c r="J4482" s="53">
        <v>0.009645017643048592</v>
      </c>
      <c r="K4482" s="53">
        <v>0.004822508821524296</v>
      </c>
      <c r="L4482" s="94">
        <v>0.0</v>
      </c>
      <c r="M4482" s="94">
        <v>9.302636533471863E-5</v>
      </c>
      <c r="N4482" s="94">
        <v>2.3256591333679657E-5</v>
      </c>
      <c r="O4482" s="2" t="s">
        <v>9316</v>
      </c>
      <c r="P4482" s="2">
        <v>13.0</v>
      </c>
      <c r="Q4482" s="2" t="s">
        <v>9318</v>
      </c>
    </row>
    <row r="4483">
      <c r="A4483" s="54">
        <v>46028.0</v>
      </c>
      <c r="B4483" s="2" t="s">
        <v>1937</v>
      </c>
      <c r="C4483" s="2" t="s">
        <v>208</v>
      </c>
      <c r="D4483" s="2">
        <v>0.0</v>
      </c>
      <c r="E4483" s="53">
        <v>0.0</v>
      </c>
      <c r="F4483" s="53">
        <v>0.0</v>
      </c>
      <c r="G4483" s="53">
        <v>0.0</v>
      </c>
      <c r="H4483" s="53">
        <v>0.0</v>
      </c>
      <c r="I4483" s="53">
        <v>0.0</v>
      </c>
      <c r="J4483" s="53">
        <v>0.009508141703308248</v>
      </c>
      <c r="K4483" s="53">
        <v>0.004754070851654124</v>
      </c>
      <c r="L4483" s="94">
        <v>0.0</v>
      </c>
      <c r="M4483" s="94">
        <v>9.040475865018947E-5</v>
      </c>
      <c r="N4483" s="94">
        <v>2.260118966254737E-5</v>
      </c>
      <c r="O4483" s="2" t="s">
        <v>9316</v>
      </c>
      <c r="P4483" s="2">
        <v>13.0</v>
      </c>
      <c r="Q4483" s="2" t="s">
        <v>9318</v>
      </c>
    </row>
    <row r="4484">
      <c r="A4484" s="54">
        <v>46029.0</v>
      </c>
      <c r="B4484" s="2" t="s">
        <v>1937</v>
      </c>
      <c r="C4484" s="2" t="s">
        <v>303</v>
      </c>
      <c r="D4484" s="2">
        <v>0.0</v>
      </c>
      <c r="E4484" s="53">
        <v>0.0</v>
      </c>
      <c r="F4484" s="53">
        <v>0.0</v>
      </c>
      <c r="G4484" s="53">
        <v>0.0</v>
      </c>
      <c r="H4484" s="53">
        <v>0.0</v>
      </c>
      <c r="I4484" s="53">
        <v>0.0</v>
      </c>
      <c r="J4484" s="53">
        <v>0.009374082194919277</v>
      </c>
      <c r="K4484" s="53">
        <v>0.004687041097459639</v>
      </c>
      <c r="L4484" s="94">
        <v>0.0</v>
      </c>
      <c r="M4484" s="94">
        <v>8.787341699710262E-5</v>
      </c>
      <c r="N4484" s="94">
        <v>2.1968354249275656E-5</v>
      </c>
      <c r="O4484" s="2" t="s">
        <v>9316</v>
      </c>
      <c r="P4484" s="2">
        <v>13.0</v>
      </c>
      <c r="Q4484" s="2" t="s">
        <v>9318</v>
      </c>
    </row>
    <row r="4485">
      <c r="A4485" s="54">
        <v>46030.0</v>
      </c>
      <c r="B4485" s="2" t="s">
        <v>1937</v>
      </c>
      <c r="C4485" s="2" t="s">
        <v>148</v>
      </c>
      <c r="D4485" s="2">
        <v>0.0</v>
      </c>
      <c r="E4485" s="53">
        <v>0.0</v>
      </c>
      <c r="F4485" s="53">
        <v>0.0</v>
      </c>
      <c r="G4485" s="53">
        <v>0.0</v>
      </c>
      <c r="H4485" s="53">
        <v>0.0</v>
      </c>
      <c r="I4485" s="53">
        <v>0.0</v>
      </c>
      <c r="J4485" s="53">
        <v>0.009242756929705867</v>
      </c>
      <c r="K4485" s="53">
        <v>0.004621378464852934</v>
      </c>
      <c r="L4485" s="94">
        <v>0.0</v>
      </c>
      <c r="M4485" s="94">
        <v>8.542855566162584E-5</v>
      </c>
      <c r="N4485" s="94">
        <v>2.135713891540646E-5</v>
      </c>
      <c r="O4485" s="2" t="s">
        <v>9316</v>
      </c>
      <c r="P4485" s="2">
        <v>13.0</v>
      </c>
      <c r="Q4485" s="2" t="s">
        <v>9318</v>
      </c>
    </row>
    <row r="4486">
      <c r="A4486" s="54">
        <v>46031.0</v>
      </c>
      <c r="B4486" s="2" t="s">
        <v>1937</v>
      </c>
      <c r="C4486" s="2" t="s">
        <v>196</v>
      </c>
      <c r="D4486" s="2">
        <v>0.0</v>
      </c>
      <c r="E4486" s="53">
        <v>0.05371787372923216</v>
      </c>
      <c r="F4486" s="53">
        <v>0.0650847340194749</v>
      </c>
      <c r="G4486" s="53">
        <v>0.06791378512927557</v>
      </c>
      <c r="H4486" s="53">
        <v>0.06907779061264137</v>
      </c>
      <c r="I4486" s="53">
        <v>0.07005799501264305</v>
      </c>
      <c r="J4486" s="53">
        <v>0.009114086879273828</v>
      </c>
      <c r="K4486" s="53">
        <v>0.0385139360042747</v>
      </c>
      <c r="L4486" s="94">
        <v>0.004612282210585411</v>
      </c>
      <c r="M4486" s="94">
        <v>8.306657964295135E-5</v>
      </c>
      <c r="N4486" s="94">
        <v>0.0014833232665413668</v>
      </c>
      <c r="O4486" s="2" t="s">
        <v>9316</v>
      </c>
      <c r="P4486" s="2">
        <v>13.0</v>
      </c>
      <c r="Q4486" s="2" t="s">
        <v>9318</v>
      </c>
    </row>
    <row r="4487">
      <c r="A4487" s="54">
        <v>46032.0</v>
      </c>
      <c r="B4487" s="2" t="s">
        <v>1937</v>
      </c>
      <c r="C4487" s="2" t="s">
        <v>288</v>
      </c>
      <c r="D4487" s="2">
        <v>0.0</v>
      </c>
      <c r="E4487" s="53">
        <v>0.0</v>
      </c>
      <c r="F4487" s="53">
        <v>0.0</v>
      </c>
      <c r="G4487" s="53">
        <v>0.0</v>
      </c>
      <c r="H4487" s="53">
        <v>0.0</v>
      </c>
      <c r="I4487" s="53">
        <v>0.0</v>
      </c>
      <c r="J4487" s="53">
        <v>0.008987996024550898</v>
      </c>
      <c r="K4487" s="53">
        <v>0.004493998012275449</v>
      </c>
      <c r="L4487" s="94">
        <v>0.0</v>
      </c>
      <c r="M4487" s="94">
        <v>8.078407253734274E-5</v>
      </c>
      <c r="N4487" s="94">
        <v>2.0196018134335685E-5</v>
      </c>
      <c r="O4487" s="2" t="s">
        <v>9316</v>
      </c>
      <c r="P4487" s="2">
        <v>13.0</v>
      </c>
      <c r="Q4487" s="2" t="s">
        <v>9318</v>
      </c>
    </row>
    <row r="4488">
      <c r="A4488" s="54">
        <v>46033.0</v>
      </c>
      <c r="B4488" s="2" t="s">
        <v>1937</v>
      </c>
      <c r="C4488" s="2" t="s">
        <v>256</v>
      </c>
      <c r="D4488" s="2">
        <v>0.0</v>
      </c>
      <c r="E4488" s="53">
        <v>0.0</v>
      </c>
      <c r="F4488" s="53">
        <v>0.0</v>
      </c>
      <c r="G4488" s="53">
        <v>0.0</v>
      </c>
      <c r="H4488" s="53">
        <v>0.0</v>
      </c>
      <c r="I4488" s="53">
        <v>0.0</v>
      </c>
      <c r="J4488" s="53">
        <v>0.008864411213843673</v>
      </c>
      <c r="K4488" s="53">
        <v>0.004432205606921836</v>
      </c>
      <c r="L4488" s="94">
        <v>0.0</v>
      </c>
      <c r="M4488" s="94">
        <v>7.857778616811745E-5</v>
      </c>
      <c r="N4488" s="94">
        <v>1.9644446542029363E-5</v>
      </c>
      <c r="O4488" s="2" t="s">
        <v>9316</v>
      </c>
      <c r="P4488" s="2">
        <v>13.0</v>
      </c>
      <c r="Q4488" s="2" t="s">
        <v>9318</v>
      </c>
    </row>
    <row r="4489">
      <c r="A4489" s="54">
        <v>46034.0</v>
      </c>
      <c r="B4489" s="2" t="s">
        <v>1937</v>
      </c>
      <c r="C4489" s="2" t="s">
        <v>180</v>
      </c>
      <c r="D4489" s="2">
        <v>0.0</v>
      </c>
      <c r="E4489" s="53">
        <v>0.0</v>
      </c>
      <c r="F4489" s="53">
        <v>0.0</v>
      </c>
      <c r="G4489" s="53">
        <v>0.0</v>
      </c>
      <c r="H4489" s="53">
        <v>0.0</v>
      </c>
      <c r="I4489" s="53">
        <v>0.0</v>
      </c>
      <c r="J4489" s="53">
        <v>0.00874326202885399</v>
      </c>
      <c r="K4489" s="53">
        <v>0.004371631014426995</v>
      </c>
      <c r="L4489" s="94">
        <v>0.0</v>
      </c>
      <c r="M4489" s="94">
        <v>7.644463090519999E-5</v>
      </c>
      <c r="N4489" s="94">
        <v>1.9111157726299998E-5</v>
      </c>
      <c r="O4489" s="2" t="s">
        <v>9316</v>
      </c>
      <c r="P4489" s="2">
        <v>13.0</v>
      </c>
      <c r="Q4489" s="2" t="s">
        <v>9318</v>
      </c>
    </row>
    <row r="4490">
      <c r="A4490" s="54">
        <v>46035.0</v>
      </c>
      <c r="B4490" s="2" t="s">
        <v>1937</v>
      </c>
      <c r="C4490" s="2" t="s">
        <v>208</v>
      </c>
      <c r="D4490" s="2">
        <v>0.0</v>
      </c>
      <c r="E4490" s="53">
        <v>0.0</v>
      </c>
      <c r="F4490" s="53">
        <v>0.0</v>
      </c>
      <c r="G4490" s="53">
        <v>0.0</v>
      </c>
      <c r="H4490" s="53">
        <v>0.0</v>
      </c>
      <c r="I4490" s="53">
        <v>0.0</v>
      </c>
      <c r="J4490" s="53">
        <v>0.008624480658138905</v>
      </c>
      <c r="K4490" s="53">
        <v>0.004312240329069452</v>
      </c>
      <c r="L4490" s="94">
        <v>0.0</v>
      </c>
      <c r="M4490" s="94">
        <v>7.438166662261208E-5</v>
      </c>
      <c r="N4490" s="94">
        <v>1.859541665565302E-5</v>
      </c>
      <c r="O4490" s="2" t="s">
        <v>9316</v>
      </c>
      <c r="P4490" s="2">
        <v>13.0</v>
      </c>
      <c r="Q4490" s="2" t="s">
        <v>9318</v>
      </c>
    </row>
    <row r="4491">
      <c r="A4491" s="54">
        <v>46036.0</v>
      </c>
      <c r="B4491" s="2" t="s">
        <v>1937</v>
      </c>
      <c r="C4491" s="2" t="s">
        <v>303</v>
      </c>
      <c r="D4491" s="2">
        <v>0.0</v>
      </c>
      <c r="E4491" s="53">
        <v>0.0</v>
      </c>
      <c r="F4491" s="53">
        <v>0.0</v>
      </c>
      <c r="G4491" s="53">
        <v>0.0</v>
      </c>
      <c r="H4491" s="53">
        <v>0.0</v>
      </c>
      <c r="I4491" s="53">
        <v>0.0</v>
      </c>
      <c r="J4491" s="53">
        <v>0.008508001777536195</v>
      </c>
      <c r="K4491" s="53">
        <v>0.004254000888768097</v>
      </c>
      <c r="L4491" s="94">
        <v>0.0</v>
      </c>
      <c r="M4491" s="94">
        <v>7.238609424655905E-5</v>
      </c>
      <c r="N4491" s="94">
        <v>1.8096523561639763E-5</v>
      </c>
      <c r="O4491" s="2" t="s">
        <v>9316</v>
      </c>
      <c r="P4491" s="2">
        <v>13.0</v>
      </c>
      <c r="Q4491" s="2" t="s">
        <v>9318</v>
      </c>
    </row>
    <row r="4492">
      <c r="A4492" s="54">
        <v>46037.0</v>
      </c>
      <c r="B4492" s="2" t="s">
        <v>1937</v>
      </c>
      <c r="C4492" s="2" t="s">
        <v>148</v>
      </c>
      <c r="D4492" s="2">
        <v>0.0</v>
      </c>
      <c r="E4492" s="53">
        <v>0.0</v>
      </c>
      <c r="F4492" s="53">
        <v>0.0</v>
      </c>
      <c r="G4492" s="53">
        <v>0.0</v>
      </c>
      <c r="H4492" s="53">
        <v>0.0</v>
      </c>
      <c r="I4492" s="53">
        <v>0.0</v>
      </c>
      <c r="J4492" s="53">
        <v>0.008393762437112163</v>
      </c>
      <c r="K4492" s="53">
        <v>0.004196881218556082</v>
      </c>
      <c r="L4492" s="94">
        <v>0.0</v>
      </c>
      <c r="M4492" s="94">
        <v>7.045524785067513E-5</v>
      </c>
      <c r="N4492" s="94">
        <v>1.761381196266878E-5</v>
      </c>
      <c r="O4492" s="2" t="s">
        <v>9316</v>
      </c>
      <c r="P4492" s="2">
        <v>13.0</v>
      </c>
      <c r="Q4492" s="2" t="s">
        <v>9318</v>
      </c>
    </row>
    <row r="4493">
      <c r="A4493" s="54">
        <v>46038.0</v>
      </c>
      <c r="B4493" s="2" t="s">
        <v>1937</v>
      </c>
      <c r="C4493" s="2" t="s">
        <v>196</v>
      </c>
      <c r="D4493" s="2">
        <v>0.0</v>
      </c>
      <c r="E4493" s="53">
        <v>0.04491824663914862</v>
      </c>
      <c r="F4493" s="53">
        <v>0.05788956869076457</v>
      </c>
      <c r="G4493" s="53">
        <v>0.06148626290693512</v>
      </c>
      <c r="H4493" s="53">
        <v>0.0630582795014933</v>
      </c>
      <c r="I4493" s="53">
        <v>0.06445561887908616</v>
      </c>
      <c r="J4493" s="53">
        <v>0.00828170195422039</v>
      </c>
      <c r="K4493" s="53">
        <v>0.034883982430577755</v>
      </c>
      <c r="L4493" s="94">
        <v>0.003780560526260745</v>
      </c>
      <c r="M4493" s="94">
        <v>6.858658725853782E-5</v>
      </c>
      <c r="N4493" s="94">
        <v>0.0012168922302168575</v>
      </c>
      <c r="O4493" s="2" t="s">
        <v>9316</v>
      </c>
      <c r="P4493" s="2">
        <v>13.0</v>
      </c>
      <c r="Q4493" s="2" t="s">
        <v>9318</v>
      </c>
    </row>
    <row r="4494">
      <c r="A4494" s="54">
        <v>46039.0</v>
      </c>
      <c r="B4494" s="2" t="s">
        <v>1937</v>
      </c>
      <c r="C4494" s="2" t="s">
        <v>288</v>
      </c>
      <c r="D4494" s="2">
        <v>0.0</v>
      </c>
      <c r="E4494" s="53">
        <v>0.0</v>
      </c>
      <c r="F4494" s="53">
        <v>0.0</v>
      </c>
      <c r="G4494" s="53">
        <v>0.0</v>
      </c>
      <c r="H4494" s="53">
        <v>0.0</v>
      </c>
      <c r="I4494" s="53">
        <v>0.0</v>
      </c>
      <c r="J4494" s="53">
        <v>0.00817176181228953</v>
      </c>
      <c r="K4494" s="53">
        <v>0.004085880906144765</v>
      </c>
      <c r="L4494" s="94">
        <v>0.0</v>
      </c>
      <c r="M4494" s="94">
        <v>6.677769111679347E-5</v>
      </c>
      <c r="N4494" s="94">
        <v>1.669442277919837E-5</v>
      </c>
      <c r="O4494" s="2" t="s">
        <v>9316</v>
      </c>
      <c r="P4494" s="2">
        <v>13.0</v>
      </c>
      <c r="Q4494" s="2" t="s">
        <v>9318</v>
      </c>
    </row>
    <row r="4495">
      <c r="A4495" s="54">
        <v>46040.0</v>
      </c>
      <c r="B4495" s="2" t="s">
        <v>1937</v>
      </c>
      <c r="C4495" s="2" t="s">
        <v>256</v>
      </c>
      <c r="D4495" s="2">
        <v>0.0</v>
      </c>
      <c r="E4495" s="53">
        <v>0.0</v>
      </c>
      <c r="F4495" s="53">
        <v>0.0</v>
      </c>
      <c r="G4495" s="53">
        <v>0.0</v>
      </c>
      <c r="H4495" s="53">
        <v>0.0</v>
      </c>
      <c r="I4495" s="53">
        <v>0.0</v>
      </c>
      <c r="J4495" s="53">
        <v>0.008063885564985251</v>
      </c>
      <c r="K4495" s="53">
        <v>0.0040319427824926255</v>
      </c>
      <c r="L4495" s="94">
        <v>0.0</v>
      </c>
      <c r="M4495" s="94">
        <v>6.50262504051775E-5</v>
      </c>
      <c r="N4495" s="94">
        <v>1.6256562601294377E-5</v>
      </c>
      <c r="O4495" s="2" t="s">
        <v>9316</v>
      </c>
      <c r="P4495" s="2">
        <v>13.0</v>
      </c>
      <c r="Q4495" s="2" t="s">
        <v>9318</v>
      </c>
    </row>
    <row r="4496">
      <c r="A4496" s="54">
        <v>46041.0</v>
      </c>
      <c r="B4496" s="2" t="s">
        <v>1937</v>
      </c>
      <c r="C4496" s="2" t="s">
        <v>180</v>
      </c>
      <c r="D4496" s="2">
        <v>0.0</v>
      </c>
      <c r="E4496" s="53">
        <v>0.0</v>
      </c>
      <c r="F4496" s="53">
        <v>0.0</v>
      </c>
      <c r="G4496" s="53">
        <v>0.0</v>
      </c>
      <c r="H4496" s="53">
        <v>0.0</v>
      </c>
      <c r="I4496" s="53">
        <v>0.0</v>
      </c>
      <c r="J4496" s="53">
        <v>0.007958018745416297</v>
      </c>
      <c r="K4496" s="53">
        <v>0.0039790093727081486</v>
      </c>
      <c r="L4496" s="94">
        <v>0.0</v>
      </c>
      <c r="M4496" s="94">
        <v>6.333006235239718E-5</v>
      </c>
      <c r="N4496" s="94">
        <v>1.5832515588099294E-5</v>
      </c>
      <c r="O4496" s="2" t="s">
        <v>9316</v>
      </c>
      <c r="P4496" s="2">
        <v>13.0</v>
      </c>
      <c r="Q4496" s="2" t="s">
        <v>9318</v>
      </c>
    </row>
    <row r="4497">
      <c r="A4497" s="54">
        <v>46042.0</v>
      </c>
      <c r="B4497" s="2" t="s">
        <v>1937</v>
      </c>
      <c r="C4497" s="2" t="s">
        <v>208</v>
      </c>
      <c r="D4497" s="2">
        <v>0.0</v>
      </c>
      <c r="E4497" s="53">
        <v>0.0</v>
      </c>
      <c r="F4497" s="53">
        <v>0.0</v>
      </c>
      <c r="G4497" s="53">
        <v>0.0</v>
      </c>
      <c r="H4497" s="53">
        <v>0.0</v>
      </c>
      <c r="I4497" s="53">
        <v>0.0</v>
      </c>
      <c r="J4497" s="53">
        <v>0.00785410878007767</v>
      </c>
      <c r="K4497" s="53">
        <v>0.003927054390038835</v>
      </c>
      <c r="L4497" s="94">
        <v>0.0</v>
      </c>
      <c r="M4497" s="94">
        <v>6.168702472929314E-5</v>
      </c>
      <c r="N4497" s="94">
        <v>1.5421756182323284E-5</v>
      </c>
      <c r="O4497" s="2" t="s">
        <v>9316</v>
      </c>
      <c r="P4497" s="2">
        <v>13.0</v>
      </c>
      <c r="Q4497" s="2" t="s">
        <v>9318</v>
      </c>
    </row>
    <row r="4498">
      <c r="A4498" s="54">
        <v>46043.0</v>
      </c>
      <c r="B4498" s="2" t="s">
        <v>1937</v>
      </c>
      <c r="C4498" s="2" t="s">
        <v>303</v>
      </c>
      <c r="D4498" s="2">
        <v>0.0</v>
      </c>
      <c r="E4498" s="53">
        <v>0.0</v>
      </c>
      <c r="F4498" s="53">
        <v>0.0</v>
      </c>
      <c r="G4498" s="53">
        <v>0.0</v>
      </c>
      <c r="H4498" s="53">
        <v>0.0</v>
      </c>
      <c r="I4498" s="53">
        <v>0.0</v>
      </c>
      <c r="J4498" s="53">
        <v>0.007752104907245062</v>
      </c>
      <c r="K4498" s="53">
        <v>0.003876052453622531</v>
      </c>
      <c r="L4498" s="94">
        <v>0.0</v>
      </c>
      <c r="M4498" s="94">
        <v>6.0095130492932974E-5</v>
      </c>
      <c r="N4498" s="94">
        <v>1.5023782623233243E-5</v>
      </c>
      <c r="O4498" s="2" t="s">
        <v>9316</v>
      </c>
      <c r="P4498" s="2">
        <v>13.0</v>
      </c>
      <c r="Q4498" s="2" t="s">
        <v>9318</v>
      </c>
    </row>
    <row r="4499">
      <c r="A4499" s="54">
        <v>46044.0</v>
      </c>
      <c r="B4499" s="2" t="s">
        <v>1937</v>
      </c>
      <c r="C4499" s="2" t="s">
        <v>148</v>
      </c>
      <c r="D4499" s="2">
        <v>0.0</v>
      </c>
      <c r="E4499" s="53">
        <v>0.0</v>
      </c>
      <c r="F4499" s="53">
        <v>0.0</v>
      </c>
      <c r="G4499" s="53">
        <v>0.0</v>
      </c>
      <c r="H4499" s="53">
        <v>0.0</v>
      </c>
      <c r="I4499" s="53">
        <v>0.0</v>
      </c>
      <c r="J4499" s="53">
        <v>0.007651958099554222</v>
      </c>
      <c r="K4499" s="53">
        <v>0.003825979049777111</v>
      </c>
      <c r="L4499" s="94">
        <v>0.0</v>
      </c>
      <c r="M4499" s="94">
        <v>5.855246275733346E-5</v>
      </c>
      <c r="N4499" s="94">
        <v>1.4638115689333365E-5</v>
      </c>
      <c r="O4499" s="2" t="s">
        <v>9316</v>
      </c>
      <c r="P4499" s="2">
        <v>13.0</v>
      </c>
      <c r="Q4499" s="2" t="s">
        <v>9318</v>
      </c>
    </row>
    <row r="4500">
      <c r="A4500" s="54">
        <v>46045.0</v>
      </c>
      <c r="B4500" s="2" t="s">
        <v>1937</v>
      </c>
      <c r="C4500" s="2" t="s">
        <v>196</v>
      </c>
      <c r="D4500" s="2">
        <v>0.0</v>
      </c>
      <c r="E4500" s="53">
        <v>0.037665121659654625</v>
      </c>
      <c r="F4500" s="53">
        <v>0.05169348059257779</v>
      </c>
      <c r="G4500" s="53">
        <v>0.05590246077444081</v>
      </c>
      <c r="H4500" s="53">
        <v>0.05781255998479857</v>
      </c>
      <c r="I4500" s="53">
        <v>0.059562412209246844</v>
      </c>
      <c r="J4500" s="53">
        <v>0.007553620990516992</v>
      </c>
      <c r="K4500" s="53">
        <v>0.0317280408824789</v>
      </c>
      <c r="L4500" s="94">
        <v>0.0031250851206378934</v>
      </c>
      <c r="M4500" s="94">
        <v>5.70571900683789E-5</v>
      </c>
      <c r="N4500" s="94">
        <v>0.0010066685782402526</v>
      </c>
      <c r="O4500" s="2" t="s">
        <v>9316</v>
      </c>
      <c r="P4500" s="2">
        <v>13.0</v>
      </c>
      <c r="Q4500" s="2" t="s">
        <v>9318</v>
      </c>
    </row>
    <row r="4501">
      <c r="A4501" s="54">
        <v>46046.0</v>
      </c>
      <c r="B4501" s="2" t="s">
        <v>1937</v>
      </c>
      <c r="C4501" s="2" t="s">
        <v>288</v>
      </c>
      <c r="D4501" s="2">
        <v>0.0</v>
      </c>
      <c r="E4501" s="53">
        <v>0.0</v>
      </c>
      <c r="F4501" s="53">
        <v>0.0</v>
      </c>
      <c r="G4501" s="53">
        <v>0.0</v>
      </c>
      <c r="H4501" s="53">
        <v>0.0</v>
      </c>
      <c r="I4501" s="53">
        <v>0.0</v>
      </c>
      <c r="J4501" s="53">
        <v>0.007457047804742449</v>
      </c>
      <c r="K4501" s="53">
        <v>0.0037285239023712247</v>
      </c>
      <c r="L4501" s="94">
        <v>0.0</v>
      </c>
      <c r="M4501" s="94">
        <v>5.560756196221418E-5</v>
      </c>
      <c r="N4501" s="94">
        <v>1.3901890490553545E-5</v>
      </c>
      <c r="O4501" s="2" t="s">
        <v>9316</v>
      </c>
      <c r="P4501" s="2">
        <v>13.0</v>
      </c>
      <c r="Q4501" s="2" t="s">
        <v>9318</v>
      </c>
    </row>
    <row r="4502">
      <c r="A4502" s="54">
        <v>46047.0</v>
      </c>
      <c r="B4502" s="2" t="s">
        <v>1937</v>
      </c>
      <c r="C4502" s="2" t="s">
        <v>256</v>
      </c>
      <c r="D4502" s="2">
        <v>0.0</v>
      </c>
      <c r="E4502" s="53">
        <v>0.0</v>
      </c>
      <c r="F4502" s="53">
        <v>0.0</v>
      </c>
      <c r="G4502" s="53">
        <v>0.0</v>
      </c>
      <c r="H4502" s="53">
        <v>0.0</v>
      </c>
      <c r="I4502" s="53">
        <v>0.0</v>
      </c>
      <c r="J4502" s="53">
        <v>0.007362194291647028</v>
      </c>
      <c r="K4502" s="53">
        <v>0.003681097145823514</v>
      </c>
      <c r="L4502" s="94">
        <v>0.0</v>
      </c>
      <c r="M4502" s="94">
        <v>5.420190478796009E-5</v>
      </c>
      <c r="N4502" s="94">
        <v>1.3550476196990022E-5</v>
      </c>
      <c r="O4502" s="2" t="s">
        <v>9316</v>
      </c>
      <c r="P4502" s="2">
        <v>13.0</v>
      </c>
      <c r="Q4502" s="2" t="s">
        <v>9318</v>
      </c>
    </row>
    <row r="4503">
      <c r="A4503" s="54">
        <v>46048.0</v>
      </c>
      <c r="B4503" s="2" t="s">
        <v>1937</v>
      </c>
      <c r="C4503" s="2" t="s">
        <v>180</v>
      </c>
      <c r="D4503" s="2">
        <v>0.0</v>
      </c>
      <c r="E4503" s="53">
        <v>0.0</v>
      </c>
      <c r="F4503" s="53">
        <v>0.0</v>
      </c>
      <c r="G4503" s="53">
        <v>0.0</v>
      </c>
      <c r="H4503" s="53">
        <v>0.0</v>
      </c>
      <c r="I4503" s="53">
        <v>0.0</v>
      </c>
      <c r="J4503" s="53">
        <v>0.0072690176624517645</v>
      </c>
      <c r="K4503" s="53">
        <v>0.0036345088312258822</v>
      </c>
      <c r="L4503" s="94">
        <v>0.0</v>
      </c>
      <c r="M4503" s="94">
        <v>5.2838617777035716E-5</v>
      </c>
      <c r="N4503" s="94">
        <v>1.3209654444258929E-5</v>
      </c>
      <c r="O4503" s="2" t="s">
        <v>9316</v>
      </c>
      <c r="P4503" s="2">
        <v>13.0</v>
      </c>
      <c r="Q4503" s="2" t="s">
        <v>9318</v>
      </c>
    </row>
    <row r="4504">
      <c r="A4504" s="54">
        <v>46049.0</v>
      </c>
      <c r="B4504" s="2" t="s">
        <v>1937</v>
      </c>
      <c r="C4504" s="2" t="s">
        <v>208</v>
      </c>
      <c r="D4504" s="2">
        <v>0.0</v>
      </c>
      <c r="E4504" s="53">
        <v>0.0</v>
      </c>
      <c r="F4504" s="53">
        <v>0.0</v>
      </c>
      <c r="G4504" s="53">
        <v>0.0</v>
      </c>
      <c r="H4504" s="53">
        <v>0.0</v>
      </c>
      <c r="I4504" s="53">
        <v>0.0</v>
      </c>
      <c r="J4504" s="53">
        <v>0.007177476530278074</v>
      </c>
      <c r="K4504" s="53">
        <v>0.003588738265139037</v>
      </c>
      <c r="L4504" s="94">
        <v>0.0</v>
      </c>
      <c r="M4504" s="94">
        <v>5.1516169342692585E-5</v>
      </c>
      <c r="N4504" s="94">
        <v>1.2879042335673146E-5</v>
      </c>
      <c r="O4504" s="2" t="s">
        <v>9316</v>
      </c>
      <c r="P4504" s="2">
        <v>13.0</v>
      </c>
      <c r="Q4504" s="2" t="s">
        <v>9318</v>
      </c>
    </row>
    <row r="4505">
      <c r="A4505" s="54">
        <v>46050.0</v>
      </c>
      <c r="B4505" s="2" t="s">
        <v>1937</v>
      </c>
      <c r="C4505" s="2" t="s">
        <v>303</v>
      </c>
      <c r="D4505" s="2">
        <v>0.0</v>
      </c>
      <c r="E4505" s="53">
        <v>0.0</v>
      </c>
      <c r="F4505" s="53">
        <v>0.0</v>
      </c>
      <c r="G4505" s="53">
        <v>0.0</v>
      </c>
      <c r="H4505" s="53">
        <v>0.0</v>
      </c>
      <c r="I4505" s="53">
        <v>0.0</v>
      </c>
      <c r="J4505" s="53">
        <v>0.007087530853165712</v>
      </c>
      <c r="K4505" s="53">
        <v>0.003543765426582856</v>
      </c>
      <c r="L4505" s="94">
        <v>0.0</v>
      </c>
      <c r="M4505" s="94">
        <v>5.0233093594575895E-5</v>
      </c>
      <c r="N4505" s="94">
        <v>1.2558273398643974E-5</v>
      </c>
      <c r="O4505" s="2" t="s">
        <v>9316</v>
      </c>
      <c r="P4505" s="2">
        <v>13.0</v>
      </c>
      <c r="Q4505" s="2" t="s">
        <v>9318</v>
      </c>
    </row>
    <row r="4506">
      <c r="A4506" s="54">
        <v>46051.0</v>
      </c>
      <c r="B4506" s="2" t="s">
        <v>1937</v>
      </c>
      <c r="C4506" s="2" t="s">
        <v>148</v>
      </c>
      <c r="D4506" s="2">
        <v>0.0</v>
      </c>
      <c r="E4506" s="53">
        <v>0.0</v>
      </c>
      <c r="F4506" s="53">
        <v>0.0</v>
      </c>
      <c r="G4506" s="53">
        <v>0.0</v>
      </c>
      <c r="H4506" s="53">
        <v>0.0</v>
      </c>
      <c r="I4506" s="53">
        <v>0.0</v>
      </c>
      <c r="J4506" s="53">
        <v>0.006999141879847954</v>
      </c>
      <c r="K4506" s="53">
        <v>0.003499570939923977</v>
      </c>
      <c r="L4506" s="94">
        <v>0.0</v>
      </c>
      <c r="M4506" s="94">
        <v>4.8987987054241554E-5</v>
      </c>
      <c r="N4506" s="94">
        <v>1.2246996763560389E-5</v>
      </c>
      <c r="O4506" s="2" t="s">
        <v>9316</v>
      </c>
      <c r="P4506" s="2">
        <v>13.0</v>
      </c>
      <c r="Q4506" s="2" t="s">
        <v>9318</v>
      </c>
    </row>
    <row r="4507">
      <c r="A4507" s="54">
        <v>46052.0</v>
      </c>
      <c r="B4507" s="2" t="s">
        <v>1937</v>
      </c>
      <c r="C4507" s="2" t="s">
        <v>196</v>
      </c>
      <c r="D4507" s="2">
        <v>0.0</v>
      </c>
      <c r="E4507" s="53">
        <v>0.03165614259053096</v>
      </c>
      <c r="F4507" s="53">
        <v>0.046318333406332485</v>
      </c>
      <c r="G4507" s="53">
        <v>0.05101315138319588</v>
      </c>
      <c r="H4507" s="53">
        <v>0.053203979768680666</v>
      </c>
      <c r="I4507" s="53">
        <v>0.05525320872510592</v>
      </c>
      <c r="J4507" s="53">
        <v>0.006912272098129603</v>
      </c>
      <c r="K4507" s="53">
        <v>0.02896271174066274</v>
      </c>
      <c r="L4507" s="94">
        <v>0.0026023416140448594</v>
      </c>
      <c r="M4507" s="94">
        <v>4.7779505558581026E-5</v>
      </c>
      <c r="N4507" s="94">
        <v>8.388386713727234E-4</v>
      </c>
      <c r="O4507" s="2" t="s">
        <v>9316</v>
      </c>
      <c r="P4507" s="2">
        <v>13.0</v>
      </c>
      <c r="Q4507" s="2" t="s">
        <v>9318</v>
      </c>
    </row>
    <row r="4508">
      <c r="A4508" s="54">
        <v>46053.0</v>
      </c>
      <c r="B4508" s="2" t="s">
        <v>1937</v>
      </c>
      <c r="C4508" s="2" t="s">
        <v>288</v>
      </c>
      <c r="D4508" s="2">
        <v>0.0</v>
      </c>
      <c r="E4508" s="53">
        <v>0.0</v>
      </c>
      <c r="F4508" s="53">
        <v>0.0</v>
      </c>
      <c r="G4508" s="53">
        <v>0.0</v>
      </c>
      <c r="H4508" s="53">
        <v>0.0</v>
      </c>
      <c r="I4508" s="53">
        <v>0.0</v>
      </c>
      <c r="J4508" s="53">
        <v>0.006826885185723213</v>
      </c>
      <c r="K4508" s="53">
        <v>0.0034134425928616066</v>
      </c>
      <c r="L4508" s="94">
        <v>0.0</v>
      </c>
      <c r="M4508" s="94">
        <v>4.660636133904707E-5</v>
      </c>
      <c r="N4508" s="94">
        <v>1.1651590334761767E-5</v>
      </c>
      <c r="O4508" s="2" t="s">
        <v>9316</v>
      </c>
      <c r="P4508" s="2">
        <v>13.0</v>
      </c>
      <c r="Q4508" s="2" t="s">
        <v>9318</v>
      </c>
    </row>
    <row r="4509">
      <c r="A4509" s="54">
        <v>46054.0</v>
      </c>
      <c r="B4509" s="2" t="s">
        <v>1937</v>
      </c>
      <c r="C4509" s="2" t="s">
        <v>256</v>
      </c>
      <c r="D4509" s="2">
        <v>0.0</v>
      </c>
      <c r="E4509" s="53">
        <v>0.0</v>
      </c>
      <c r="F4509" s="53">
        <v>0.0</v>
      </c>
      <c r="G4509" s="53">
        <v>0.0</v>
      </c>
      <c r="H4509" s="53">
        <v>0.0</v>
      </c>
      <c r="I4509" s="53">
        <v>0.0</v>
      </c>
      <c r="J4509" s="53">
        <v>0.006742945963408019</v>
      </c>
      <c r="K4509" s="53">
        <v>0.0033714729817040097</v>
      </c>
      <c r="L4509" s="94">
        <v>0.0</v>
      </c>
      <c r="M4509" s="94">
        <v>4.54673202654405E-5</v>
      </c>
      <c r="N4509" s="94">
        <v>1.1366830066360125E-5</v>
      </c>
      <c r="O4509" s="2" t="s">
        <v>9316</v>
      </c>
      <c r="P4509" s="2">
        <v>13.0</v>
      </c>
      <c r="Q4509" s="2" t="s">
        <v>9318</v>
      </c>
    </row>
    <row r="4510">
      <c r="A4510" s="54">
        <v>46055.0</v>
      </c>
      <c r="B4510" s="2" t="s">
        <v>1937</v>
      </c>
      <c r="C4510" s="2" t="s">
        <v>180</v>
      </c>
      <c r="D4510" s="2">
        <v>0.0</v>
      </c>
      <c r="E4510" s="53">
        <v>0.0</v>
      </c>
      <c r="F4510" s="53">
        <v>0.0</v>
      </c>
      <c r="G4510" s="53">
        <v>0.0</v>
      </c>
      <c r="H4510" s="53">
        <v>0.0</v>
      </c>
      <c r="I4510" s="53">
        <v>0.0</v>
      </c>
      <c r="J4510" s="53">
        <v>0.006660420350384599</v>
      </c>
      <c r="K4510" s="53">
        <v>0.0033302101751922996</v>
      </c>
      <c r="L4510" s="94">
        <v>0.0</v>
      </c>
      <c r="M4510" s="94">
        <v>4.4361199243817304E-5</v>
      </c>
      <c r="N4510" s="94">
        <v>1.1090299810954326E-5</v>
      </c>
      <c r="O4510" s="2" t="s">
        <v>9316</v>
      </c>
      <c r="P4510" s="2">
        <v>13.0</v>
      </c>
      <c r="Q4510" s="2" t="s">
        <v>9318</v>
      </c>
    </row>
    <row r="4511">
      <c r="A4511" s="54">
        <v>46056.0</v>
      </c>
      <c r="B4511" s="2" t="s">
        <v>1937</v>
      </c>
      <c r="C4511" s="2" t="s">
        <v>208</v>
      </c>
      <c r="D4511" s="2">
        <v>0.0</v>
      </c>
      <c r="E4511" s="53">
        <v>0.0</v>
      </c>
      <c r="F4511" s="53">
        <v>0.0</v>
      </c>
      <c r="G4511" s="53">
        <v>0.0</v>
      </c>
      <c r="H4511" s="53">
        <v>0.0</v>
      </c>
      <c r="I4511" s="53">
        <v>0.0</v>
      </c>
      <c r="J4511" s="53">
        <v>0.006579275321706063</v>
      </c>
      <c r="K4511" s="53">
        <v>0.0032896376608530314</v>
      </c>
      <c r="L4511" s="94">
        <v>0.0</v>
      </c>
      <c r="M4511" s="94">
        <v>4.328686375881041E-5</v>
      </c>
      <c r="N4511" s="94">
        <v>1.0821715939702603E-5</v>
      </c>
      <c r="O4511" s="2" t="s">
        <v>9316</v>
      </c>
      <c r="P4511" s="2">
        <v>13.0</v>
      </c>
      <c r="Q4511" s="2" t="s">
        <v>9318</v>
      </c>
    </row>
    <row r="4512">
      <c r="A4512" s="54">
        <v>46057.0</v>
      </c>
      <c r="B4512" s="2" t="s">
        <v>1937</v>
      </c>
      <c r="C4512" s="2" t="s">
        <v>303</v>
      </c>
      <c r="D4512" s="2">
        <v>0.0</v>
      </c>
      <c r="E4512" s="53">
        <v>0.0</v>
      </c>
      <c r="F4512" s="53">
        <v>0.0</v>
      </c>
      <c r="G4512" s="53">
        <v>0.0</v>
      </c>
      <c r="H4512" s="53">
        <v>0.0</v>
      </c>
      <c r="I4512" s="53">
        <v>0.0</v>
      </c>
      <c r="J4512" s="53">
        <v>0.0064994788676739895</v>
      </c>
      <c r="K4512" s="53">
        <v>0.0032497394338369947</v>
      </c>
      <c r="L4512" s="94">
        <v>0.0</v>
      </c>
      <c r="M4512" s="94">
        <v>4.224322555134076E-5</v>
      </c>
      <c r="N4512" s="94">
        <v>1.056080638783519E-5</v>
      </c>
      <c r="O4512" s="2" t="s">
        <v>9316</v>
      </c>
      <c r="P4512" s="2">
        <v>13.0</v>
      </c>
      <c r="Q4512" s="2" t="s">
        <v>9318</v>
      </c>
    </row>
    <row r="4513">
      <c r="A4513" s="54">
        <v>46058.0</v>
      </c>
      <c r="B4513" s="2" t="s">
        <v>1937</v>
      </c>
      <c r="C4513" s="2" t="s">
        <v>148</v>
      </c>
      <c r="D4513" s="2">
        <v>0.0</v>
      </c>
      <c r="E4513" s="53">
        <v>0.0</v>
      </c>
      <c r="F4513" s="53">
        <v>0.0</v>
      </c>
      <c r="G4513" s="53">
        <v>0.0</v>
      </c>
      <c r="H4513" s="53">
        <v>0.0</v>
      </c>
      <c r="I4513" s="53">
        <v>0.0</v>
      </c>
      <c r="J4513" s="53">
        <v>0.00642099995509411</v>
      </c>
      <c r="K4513" s="53">
        <v>0.003210499977547055</v>
      </c>
      <c r="L4513" s="94">
        <v>0.0</v>
      </c>
      <c r="M4513" s="94">
        <v>4.1229240423318564E-5</v>
      </c>
      <c r="N4513" s="94">
        <v>1.0307310105829641E-5</v>
      </c>
      <c r="O4513" s="2" t="s">
        <v>9316</v>
      </c>
      <c r="P4513" s="2">
        <v>13.0</v>
      </c>
      <c r="Q4513" s="2" t="s">
        <v>9318</v>
      </c>
    </row>
    <row r="4514">
      <c r="A4514" s="54">
        <v>46059.0</v>
      </c>
      <c r="B4514" s="2" t="s">
        <v>1937</v>
      </c>
      <c r="C4514" s="2" t="s">
        <v>196</v>
      </c>
      <c r="D4514" s="2">
        <v>0.0</v>
      </c>
      <c r="E4514" s="53">
        <v>0.026656831369150875</v>
      </c>
      <c r="F4514" s="53">
        <v>0.04162550895034012</v>
      </c>
      <c r="G4514" s="53">
        <v>0.04670225222822261</v>
      </c>
      <c r="H4514" s="53">
        <v>0.04912624821544532</v>
      </c>
      <c r="I4514" s="53">
        <v>0.05143065578794152</v>
      </c>
      <c r="J4514" s="53">
        <v>0.00634380849029314</v>
      </c>
      <c r="K4514" s="53">
        <v>0.026523030359257873</v>
      </c>
      <c r="L4514" s="94">
        <v>0.0021811003631885236</v>
      </c>
      <c r="M4514" s="94">
        <v>4.0243906161515325E-5</v>
      </c>
      <c r="N4514" s="94">
        <v>7.034711394381148E-4</v>
      </c>
      <c r="O4514" s="2" t="s">
        <v>9316</v>
      </c>
      <c r="P4514" s="2">
        <v>13.0</v>
      </c>
      <c r="Q4514" s="2" t="s">
        <v>9318</v>
      </c>
    </row>
    <row r="4515">
      <c r="A4515" s="54">
        <v>46060.0</v>
      </c>
      <c r="B4515" s="2" t="s">
        <v>1937</v>
      </c>
      <c r="C4515" s="2" t="s">
        <v>288</v>
      </c>
      <c r="D4515" s="2">
        <v>0.0</v>
      </c>
      <c r="E4515" s="53">
        <v>0.0</v>
      </c>
      <c r="F4515" s="53">
        <v>0.0</v>
      </c>
      <c r="G4515" s="53">
        <v>0.0</v>
      </c>
      <c r="H4515" s="53">
        <v>0.0</v>
      </c>
      <c r="I4515" s="53">
        <v>0.0</v>
      </c>
      <c r="J4515" s="53">
        <v>0.0062678752838040116</v>
      </c>
      <c r="K4515" s="53">
        <v>0.0031339376419020058</v>
      </c>
      <c r="L4515" s="94">
        <v>0.0</v>
      </c>
      <c r="M4515" s="94">
        <v>3.928626057332122E-5</v>
      </c>
      <c r="N4515" s="94">
        <v>9.821565143330304E-6</v>
      </c>
      <c r="O4515" s="2" t="s">
        <v>9316</v>
      </c>
      <c r="P4515" s="2">
        <v>13.0</v>
      </c>
      <c r="Q4515" s="2" t="s">
        <v>9318</v>
      </c>
    </row>
    <row r="4516">
      <c r="A4516" s="54">
        <v>46061.0</v>
      </c>
      <c r="B4516" s="2" t="s">
        <v>1937</v>
      </c>
      <c r="C4516" s="2" t="s">
        <v>256</v>
      </c>
      <c r="D4516" s="2">
        <v>0.0</v>
      </c>
      <c r="E4516" s="53">
        <v>0.0</v>
      </c>
      <c r="F4516" s="53">
        <v>0.0</v>
      </c>
      <c r="G4516" s="53">
        <v>0.0</v>
      </c>
      <c r="H4516" s="53">
        <v>0.0</v>
      </c>
      <c r="I4516" s="53">
        <v>0.0</v>
      </c>
      <c r="J4516" s="53">
        <v>0.006193172016632424</v>
      </c>
      <c r="K4516" s="53">
        <v>0.003096586008316212</v>
      </c>
      <c r="L4516" s="94">
        <v>0.0</v>
      </c>
      <c r="M4516" s="94">
        <v>3.835537962759892E-5</v>
      </c>
      <c r="N4516" s="94">
        <v>9.58884490689973E-6</v>
      </c>
      <c r="O4516" s="2" t="s">
        <v>9316</v>
      </c>
      <c r="P4516" s="2">
        <v>13.0</v>
      </c>
      <c r="Q4516" s="2" t="s">
        <v>9318</v>
      </c>
    </row>
    <row r="4517">
      <c r="A4517" s="54">
        <v>46062.0</v>
      </c>
      <c r="B4517" s="2" t="s">
        <v>1937</v>
      </c>
      <c r="C4517" s="2" t="s">
        <v>180</v>
      </c>
      <c r="D4517" s="2">
        <v>0.0</v>
      </c>
      <c r="E4517" s="53">
        <v>0.0</v>
      </c>
      <c r="F4517" s="53">
        <v>0.0</v>
      </c>
      <c r="G4517" s="53">
        <v>0.0</v>
      </c>
      <c r="H4517" s="53">
        <v>0.0</v>
      </c>
      <c r="I4517" s="53">
        <v>0.0</v>
      </c>
      <c r="J4517" s="53">
        <v>0.006119671208022654</v>
      </c>
      <c r="K4517" s="53">
        <v>0.003059835604011327</v>
      </c>
      <c r="L4517" s="94">
        <v>0.0</v>
      </c>
      <c r="M4517" s="94">
        <v>3.745037569430145E-5</v>
      </c>
      <c r="N4517" s="94">
        <v>9.362593923575362E-6</v>
      </c>
      <c r="O4517" s="2" t="s">
        <v>9316</v>
      </c>
      <c r="P4517" s="2">
        <v>13.0</v>
      </c>
      <c r="Q4517" s="2" t="s">
        <v>9318</v>
      </c>
    </row>
    <row r="4518">
      <c r="A4518" s="54">
        <v>46063.0</v>
      </c>
      <c r="B4518" s="2" t="s">
        <v>1937</v>
      </c>
      <c r="C4518" s="2" t="s">
        <v>208</v>
      </c>
      <c r="D4518" s="2">
        <v>0.0</v>
      </c>
      <c r="E4518" s="53">
        <v>0.0</v>
      </c>
      <c r="F4518" s="53">
        <v>0.0</v>
      </c>
      <c r="G4518" s="53">
        <v>0.0</v>
      </c>
      <c r="H4518" s="53">
        <v>0.0</v>
      </c>
      <c r="I4518" s="53">
        <v>0.0</v>
      </c>
      <c r="J4518" s="53">
        <v>0.0060473461846454945</v>
      </c>
      <c r="K4518" s="53">
        <v>0.0030236730923227473</v>
      </c>
      <c r="L4518" s="94">
        <v>0.0</v>
      </c>
      <c r="M4518" s="94">
        <v>3.657039587694642E-5</v>
      </c>
      <c r="N4518" s="94">
        <v>9.142598969236605E-6</v>
      </c>
      <c r="O4518" s="2" t="s">
        <v>9316</v>
      </c>
      <c r="P4518" s="2">
        <v>13.0</v>
      </c>
      <c r="Q4518" s="2" t="s">
        <v>9318</v>
      </c>
    </row>
    <row r="4519">
      <c r="A4519" s="54">
        <v>46064.0</v>
      </c>
      <c r="B4519" s="2" t="s">
        <v>1937</v>
      </c>
      <c r="C4519" s="2" t="s">
        <v>303</v>
      </c>
      <c r="D4519" s="2">
        <v>0.0</v>
      </c>
      <c r="E4519" s="53">
        <v>0.0</v>
      </c>
      <c r="F4519" s="53">
        <v>0.0</v>
      </c>
      <c r="G4519" s="53">
        <v>0.0</v>
      </c>
      <c r="H4519" s="53">
        <v>0.0</v>
      </c>
      <c r="I4519" s="53">
        <v>0.0</v>
      </c>
      <c r="J4519" s="53">
        <v>0.005976171051135645</v>
      </c>
      <c r="K4519" s="53">
        <v>0.0029880855255678225</v>
      </c>
      <c r="L4519" s="94">
        <v>0.0</v>
      </c>
      <c r="M4519" s="94">
        <v>3.571462043243172E-5</v>
      </c>
      <c r="N4519" s="94">
        <v>8.92865510810793E-6</v>
      </c>
      <c r="O4519" s="2" t="s">
        <v>9316</v>
      </c>
      <c r="P4519" s="2">
        <v>13.0</v>
      </c>
      <c r="Q4519" s="2" t="s">
        <v>9318</v>
      </c>
    </row>
    <row r="4520">
      <c r="A4520" s="54">
        <v>46065.0</v>
      </c>
      <c r="B4520" s="2" t="s">
        <v>1937</v>
      </c>
      <c r="C4520" s="2" t="s">
        <v>148</v>
      </c>
      <c r="D4520" s="2">
        <v>0.0</v>
      </c>
      <c r="E4520" s="53">
        <v>0.0</v>
      </c>
      <c r="F4520" s="53">
        <v>0.0</v>
      </c>
      <c r="G4520" s="53">
        <v>0.0</v>
      </c>
      <c r="H4520" s="53">
        <v>0.0</v>
      </c>
      <c r="I4520" s="53">
        <v>0.0</v>
      </c>
      <c r="J4520" s="53">
        <v>0.005906120661910112</v>
      </c>
      <c r="K4520" s="53">
        <v>0.002953060330955056</v>
      </c>
      <c r="L4520" s="94">
        <v>0.0</v>
      </c>
      <c r="M4520" s="94">
        <v>3.4882261273041534E-5</v>
      </c>
      <c r="N4520" s="94">
        <v>8.720565318260384E-6</v>
      </c>
      <c r="O4520" s="2" t="s">
        <v>9316</v>
      </c>
      <c r="P4520" s="2">
        <v>13.0</v>
      </c>
      <c r="Q4520" s="2" t="s">
        <v>9318</v>
      </c>
    </row>
    <row r="4521">
      <c r="A4521" s="54">
        <v>46066.0</v>
      </c>
      <c r="B4521" s="2" t="s">
        <v>1937</v>
      </c>
      <c r="C4521" s="2" t="s">
        <v>196</v>
      </c>
      <c r="D4521" s="2">
        <v>0.0</v>
      </c>
      <c r="E4521" s="53">
        <v>0.022482903748806498</v>
      </c>
      <c r="F4521" s="53">
        <v>0.03750551409831854</v>
      </c>
      <c r="G4521" s="53">
        <v>0.04287810391940072</v>
      </c>
      <c r="H4521" s="53">
        <v>0.045495446539920825</v>
      </c>
      <c r="I4521" s="53">
        <v>0.04801789502858953</v>
      </c>
      <c r="J4521" s="53">
        <v>0.005837170594203077</v>
      </c>
      <c r="K4521" s="53">
        <v>0.0243576372568019</v>
      </c>
      <c r="L4521" s="94">
        <v>0.0018385317957229277</v>
      </c>
      <c r="M4521" s="94">
        <v>3.407256054582911E-5</v>
      </c>
      <c r="N4521" s="94">
        <v>5.93294492733944E-4</v>
      </c>
      <c r="O4521" s="2" t="s">
        <v>9316</v>
      </c>
      <c r="P4521" s="2">
        <v>13.0</v>
      </c>
      <c r="Q4521" s="2" t="s">
        <v>9318</v>
      </c>
    </row>
    <row r="4522">
      <c r="A4522" s="54">
        <v>46067.0</v>
      </c>
      <c r="B4522" s="2" t="s">
        <v>1937</v>
      </c>
      <c r="C4522" s="2" t="s">
        <v>288</v>
      </c>
      <c r="D4522" s="2">
        <v>0.0</v>
      </c>
      <c r="E4522" s="53">
        <v>0.0</v>
      </c>
      <c r="F4522" s="53">
        <v>0.0</v>
      </c>
      <c r="G4522" s="53">
        <v>0.0</v>
      </c>
      <c r="H4522" s="53">
        <v>0.0</v>
      </c>
      <c r="I4522" s="53">
        <v>0.0</v>
      </c>
      <c r="J4522" s="53">
        <v>0.00576929712225647</v>
      </c>
      <c r="K4522" s="53">
        <v>0.002884648561128235</v>
      </c>
      <c r="L4522" s="94">
        <v>0.0</v>
      </c>
      <c r="M4522" s="94">
        <v>3.328478928487679E-5</v>
      </c>
      <c r="N4522" s="94">
        <v>8.321197321219198E-6</v>
      </c>
      <c r="O4522" s="2" t="s">
        <v>9316</v>
      </c>
      <c r="P4522" s="2">
        <v>13.0</v>
      </c>
      <c r="Q4522" s="2" t="s">
        <v>9318</v>
      </c>
    </row>
    <row r="4523">
      <c r="A4523" s="54">
        <v>46068.0</v>
      </c>
      <c r="B4523" s="2" t="s">
        <v>1937</v>
      </c>
      <c r="C4523" s="2" t="s">
        <v>256</v>
      </c>
      <c r="D4523" s="2">
        <v>0.0</v>
      </c>
      <c r="E4523" s="53">
        <v>0.0</v>
      </c>
      <c r="F4523" s="53">
        <v>0.0</v>
      </c>
      <c r="G4523" s="53">
        <v>0.0</v>
      </c>
      <c r="H4523" s="53">
        <v>0.0</v>
      </c>
      <c r="I4523" s="53">
        <v>0.0</v>
      </c>
      <c r="J4523" s="53">
        <v>0.0057024771926088005</v>
      </c>
      <c r="K4523" s="53">
        <v>0.0028512385963044003</v>
      </c>
      <c r="L4523" s="94">
        <v>0.0</v>
      </c>
      <c r="M4523" s="94">
        <v>3.2518246132223546E-5</v>
      </c>
      <c r="N4523" s="94">
        <v>8.129561533055887E-6</v>
      </c>
      <c r="O4523" s="2" t="s">
        <v>9316</v>
      </c>
      <c r="P4523" s="2">
        <v>13.0</v>
      </c>
      <c r="Q4523" s="2" t="s">
        <v>9318</v>
      </c>
    </row>
    <row r="4524">
      <c r="A4524" s="54">
        <v>46069.0</v>
      </c>
      <c r="B4524" s="2" t="s">
        <v>1937</v>
      </c>
      <c r="C4524" s="2" t="s">
        <v>180</v>
      </c>
      <c r="D4524" s="2">
        <v>0.0</v>
      </c>
      <c r="E4524" s="53">
        <v>0.0</v>
      </c>
      <c r="F4524" s="53">
        <v>0.0</v>
      </c>
      <c r="G4524" s="53">
        <v>0.0</v>
      </c>
      <c r="H4524" s="53">
        <v>0.0</v>
      </c>
      <c r="I4524" s="53">
        <v>0.0</v>
      </c>
      <c r="J4524" s="53">
        <v>0.005636688400428152</v>
      </c>
      <c r="K4524" s="53">
        <v>0.002818344200214076</v>
      </c>
      <c r="L4524" s="94">
        <v>0.0</v>
      </c>
      <c r="M4524" s="94">
        <v>3.1772256123521284E-5</v>
      </c>
      <c r="N4524" s="94">
        <v>7.943064030880321E-6</v>
      </c>
      <c r="O4524" s="2" t="s">
        <v>9316</v>
      </c>
      <c r="P4524" s="2">
        <v>13.0</v>
      </c>
      <c r="Q4524" s="2" t="s">
        <v>9318</v>
      </c>
    </row>
    <row r="4525">
      <c r="A4525" s="54">
        <v>46070.0</v>
      </c>
      <c r="B4525" s="2" t="s">
        <v>1937</v>
      </c>
      <c r="C4525" s="2" t="s">
        <v>208</v>
      </c>
      <c r="D4525" s="2">
        <v>0.0</v>
      </c>
      <c r="E4525" s="53">
        <v>0.0</v>
      </c>
      <c r="F4525" s="53">
        <v>0.0</v>
      </c>
      <c r="G4525" s="53">
        <v>0.0</v>
      </c>
      <c r="H4525" s="53">
        <v>0.0</v>
      </c>
      <c r="I4525" s="53">
        <v>0.0</v>
      </c>
      <c r="J4525" s="53">
        <v>0.005571908966838231</v>
      </c>
      <c r="K4525" s="53">
        <v>0.0027859544834191157</v>
      </c>
      <c r="L4525" s="94">
        <v>0.0</v>
      </c>
      <c r="M4525" s="94">
        <v>3.104616953473229E-5</v>
      </c>
      <c r="N4525" s="94">
        <v>7.761542383683072E-6</v>
      </c>
      <c r="O4525" s="2" t="s">
        <v>9316</v>
      </c>
      <c r="P4525" s="2">
        <v>13.0</v>
      </c>
      <c r="Q4525" s="2" t="s">
        <v>9318</v>
      </c>
    </row>
    <row r="4526">
      <c r="A4526" s="54">
        <v>46071.0</v>
      </c>
      <c r="B4526" s="2" t="s">
        <v>1937</v>
      </c>
      <c r="C4526" s="2" t="s">
        <v>303</v>
      </c>
      <c r="D4526" s="2">
        <v>0.0</v>
      </c>
      <c r="E4526" s="53">
        <v>0.0</v>
      </c>
      <c r="F4526" s="53">
        <v>0.0</v>
      </c>
      <c r="G4526" s="53">
        <v>0.0</v>
      </c>
      <c r="H4526" s="53">
        <v>0.0</v>
      </c>
      <c r="I4526" s="53">
        <v>0.0</v>
      </c>
      <c r="J4526" s="53">
        <v>0.005508117717189148</v>
      </c>
      <c r="K4526" s="53">
        <v>0.002754058858594574</v>
      </c>
      <c r="L4526" s="94">
        <v>0.0</v>
      </c>
      <c r="M4526" s="94">
        <v>3.0339360786412995E-5</v>
      </c>
      <c r="N4526" s="94">
        <v>7.584840196603249E-6</v>
      </c>
      <c r="O4526" s="2" t="s">
        <v>9316</v>
      </c>
      <c r="P4526" s="2">
        <v>13.0</v>
      </c>
      <c r="Q4526" s="2" t="s">
        <v>9318</v>
      </c>
    </row>
    <row r="4527">
      <c r="A4527" s="54">
        <v>46072.0</v>
      </c>
      <c r="B4527" s="2" t="s">
        <v>1937</v>
      </c>
      <c r="C4527" s="2" t="s">
        <v>148</v>
      </c>
      <c r="D4527" s="2">
        <v>0.0</v>
      </c>
      <c r="E4527" s="53">
        <v>0.0</v>
      </c>
      <c r="F4527" s="53">
        <v>0.0</v>
      </c>
      <c r="G4527" s="53">
        <v>0.0</v>
      </c>
      <c r="H4527" s="53">
        <v>0.0</v>
      </c>
      <c r="I4527" s="53">
        <v>0.0</v>
      </c>
      <c r="J4527" s="53">
        <v>0.005445294060227386</v>
      </c>
      <c r="K4527" s="53">
        <v>0.002722647030113693</v>
      </c>
      <c r="L4527" s="94">
        <v>0.0</v>
      </c>
      <c r="M4527" s="94">
        <v>2.9651227402347655E-5</v>
      </c>
      <c r="N4527" s="94">
        <v>7.412806850586914E-6</v>
      </c>
      <c r="O4527" s="2" t="s">
        <v>9316</v>
      </c>
      <c r="P4527" s="2">
        <v>13.0</v>
      </c>
      <c r="Q4527" s="2" t="s">
        <v>9318</v>
      </c>
    </row>
    <row r="4528">
      <c r="A4528" s="54">
        <v>46073.0</v>
      </c>
      <c r="B4528" s="2" t="s">
        <v>1937</v>
      </c>
      <c r="C4528" s="2" t="s">
        <v>196</v>
      </c>
      <c r="D4528" s="2">
        <v>0.0</v>
      </c>
      <c r="E4528" s="53">
        <v>0.018987859143537966</v>
      </c>
      <c r="F4528" s="53">
        <v>0.03387070565913759</v>
      </c>
      <c r="G4528" s="53">
        <v>0.039467364991965535</v>
      </c>
      <c r="H4528" s="53">
        <v>0.04224443495161276</v>
      </c>
      <c r="I4528" s="53">
        <v>0.0449534387890931</v>
      </c>
      <c r="J4528" s="53">
        <v>0.005383417968121798</v>
      </c>
      <c r="K4528" s="53">
        <v>0.022425391480043667</v>
      </c>
      <c r="L4528" s="94">
        <v>0.0015576728994090266</v>
      </c>
      <c r="M4528" s="94">
        <v>2.8981189019496624E-5</v>
      </c>
      <c r="N4528" s="94">
        <v>5.028981830332151E-4</v>
      </c>
      <c r="O4528" s="2" t="s">
        <v>9316</v>
      </c>
      <c r="P4528" s="2">
        <v>13.0</v>
      </c>
      <c r="Q4528" s="2" t="s">
        <v>9318</v>
      </c>
    </row>
    <row r="4529">
      <c r="A4529" s="54">
        <v>46074.0</v>
      </c>
      <c r="B4529" s="2" t="s">
        <v>1937</v>
      </c>
      <c r="C4529" s="2" t="s">
        <v>288</v>
      </c>
      <c r="D4529" s="2">
        <v>0.0</v>
      </c>
      <c r="E4529" s="53">
        <v>0.0</v>
      </c>
      <c r="F4529" s="53">
        <v>0.0</v>
      </c>
      <c r="G4529" s="53">
        <v>0.0</v>
      </c>
      <c r="H4529" s="53">
        <v>0.0</v>
      </c>
      <c r="I4529" s="53">
        <v>0.0</v>
      </c>
      <c r="J4529" s="53">
        <v>0.005322469957304887</v>
      </c>
      <c r="K4529" s="53">
        <v>0.0026612349786524435</v>
      </c>
      <c r="L4529" s="94">
        <v>0.0</v>
      </c>
      <c r="M4529" s="94">
        <v>2.8328686446413086E-5</v>
      </c>
      <c r="N4529" s="94">
        <v>7.0821716116032714E-6</v>
      </c>
      <c r="O4529" s="2" t="s">
        <v>9316</v>
      </c>
      <c r="P4529" s="2">
        <v>13.0</v>
      </c>
      <c r="Q4529" s="2" t="s">
        <v>9318</v>
      </c>
    </row>
    <row r="4530">
      <c r="A4530" s="54">
        <v>46075.0</v>
      </c>
      <c r="B4530" s="2" t="s">
        <v>1937</v>
      </c>
      <c r="C4530" s="2" t="s">
        <v>256</v>
      </c>
      <c r="D4530" s="2">
        <v>0.0</v>
      </c>
      <c r="E4530" s="53">
        <v>0.0</v>
      </c>
      <c r="F4530" s="53">
        <v>0.0</v>
      </c>
      <c r="G4530" s="53">
        <v>0.0</v>
      </c>
      <c r="H4530" s="53">
        <v>0.0</v>
      </c>
      <c r="I4530" s="53">
        <v>0.0</v>
      </c>
      <c r="J4530" s="53">
        <v>0.005262431070090808</v>
      </c>
      <c r="K4530" s="53">
        <v>0.002631215535045404</v>
      </c>
      <c r="L4530" s="94">
        <v>0.0</v>
      </c>
      <c r="M4530" s="94">
        <v>2.7693180767457085E-5</v>
      </c>
      <c r="N4530" s="94">
        <v>6.923295191864271E-6</v>
      </c>
      <c r="O4530" s="2" t="s">
        <v>9316</v>
      </c>
      <c r="P4530" s="2">
        <v>13.0</v>
      </c>
      <c r="Q4530" s="2" t="s">
        <v>9318</v>
      </c>
    </row>
    <row r="4531">
      <c r="A4531" s="54">
        <v>46076.0</v>
      </c>
      <c r="B4531" s="2" t="s">
        <v>1937</v>
      </c>
      <c r="C4531" s="2" t="s">
        <v>180</v>
      </c>
      <c r="D4531" s="2">
        <v>0.0</v>
      </c>
      <c r="E4531" s="53">
        <v>0.0</v>
      </c>
      <c r="F4531" s="53">
        <v>0.0</v>
      </c>
      <c r="G4531" s="53">
        <v>0.0</v>
      </c>
      <c r="H4531" s="53">
        <v>0.0</v>
      </c>
      <c r="I4531" s="53">
        <v>0.0</v>
      </c>
      <c r="J4531" s="53">
        <v>0.005203282857033601</v>
      </c>
      <c r="K4531" s="53">
        <v>0.0026016414285168006</v>
      </c>
      <c r="L4531" s="94">
        <v>0.0</v>
      </c>
      <c r="M4531" s="94">
        <v>2.7074152490299757E-5</v>
      </c>
      <c r="N4531" s="94">
        <v>6.768538122574939E-6</v>
      </c>
      <c r="O4531" s="2" t="s">
        <v>9316</v>
      </c>
      <c r="P4531" s="2">
        <v>13.0</v>
      </c>
      <c r="Q4531" s="2" t="s">
        <v>9318</v>
      </c>
    </row>
    <row r="4532">
      <c r="A4532" s="54">
        <v>46077.0</v>
      </c>
      <c r="B4532" s="2" t="s">
        <v>1937</v>
      </c>
      <c r="C4532" s="2" t="s">
        <v>208</v>
      </c>
      <c r="D4532" s="2">
        <v>0.0</v>
      </c>
      <c r="E4532" s="53">
        <v>0.0</v>
      </c>
      <c r="F4532" s="53">
        <v>0.0</v>
      </c>
      <c r="G4532" s="53">
        <v>0.0</v>
      </c>
      <c r="H4532" s="53">
        <v>0.0</v>
      </c>
      <c r="I4532" s="53">
        <v>0.0</v>
      </c>
      <c r="J4532" s="53">
        <v>0.005145007359991103</v>
      </c>
      <c r="K4532" s="53">
        <v>0.0025725036799955515</v>
      </c>
      <c r="L4532" s="94">
        <v>0.0</v>
      </c>
      <c r="M4532" s="94">
        <v>2.6471100734362618E-5</v>
      </c>
      <c r="N4532" s="94">
        <v>6.6177751835906546E-6</v>
      </c>
      <c r="O4532" s="2" t="s">
        <v>9316</v>
      </c>
      <c r="P4532" s="2">
        <v>13.0</v>
      </c>
      <c r="Q4532" s="2" t="s">
        <v>9318</v>
      </c>
    </row>
    <row r="4533">
      <c r="A4533" s="54">
        <v>46078.0</v>
      </c>
      <c r="B4533" s="2" t="s">
        <v>1937</v>
      </c>
      <c r="C4533" s="2" t="s">
        <v>303</v>
      </c>
      <c r="D4533" s="2">
        <v>0.0</v>
      </c>
      <c r="E4533" s="53">
        <v>0.0</v>
      </c>
      <c r="F4533" s="53">
        <v>0.0</v>
      </c>
      <c r="G4533" s="53">
        <v>0.0</v>
      </c>
      <c r="H4533" s="53">
        <v>0.0</v>
      </c>
      <c r="I4533" s="53">
        <v>0.0</v>
      </c>
      <c r="J4533" s="53">
        <v>0.005087587095861831</v>
      </c>
      <c r="K4533" s="53">
        <v>0.0025437935479309154</v>
      </c>
      <c r="L4533" s="94">
        <v>0.0</v>
      </c>
      <c r="M4533" s="94">
        <v>2.5883542457979817E-5</v>
      </c>
      <c r="N4533" s="94">
        <v>6.470885614494954E-6</v>
      </c>
      <c r="O4533" s="2" t="s">
        <v>9316</v>
      </c>
      <c r="P4533" s="2">
        <v>13.0</v>
      </c>
      <c r="Q4533" s="2" t="s">
        <v>9318</v>
      </c>
    </row>
    <row r="4534">
      <c r="A4534" s="54">
        <v>46079.0</v>
      </c>
      <c r="B4534" s="2" t="s">
        <v>1937</v>
      </c>
      <c r="C4534" s="2" t="s">
        <v>148</v>
      </c>
      <c r="D4534" s="2">
        <v>0.0</v>
      </c>
      <c r="E4534" s="53">
        <v>0.0</v>
      </c>
      <c r="F4534" s="53">
        <v>0.0</v>
      </c>
      <c r="G4534" s="53">
        <v>0.0</v>
      </c>
      <c r="H4534" s="53">
        <v>0.0</v>
      </c>
      <c r="I4534" s="53">
        <v>0.0</v>
      </c>
      <c r="J4534" s="53">
        <v>0.005031005040963855</v>
      </c>
      <c r="K4534" s="53">
        <v>0.0025155025204819277</v>
      </c>
      <c r="L4534" s="94">
        <v>0.0</v>
      </c>
      <c r="M4534" s="94">
        <v>2.5311011722203725E-5</v>
      </c>
      <c r="N4534" s="94">
        <v>6.327752930550931E-6</v>
      </c>
      <c r="O4534" s="2" t="s">
        <v>9316</v>
      </c>
      <c r="P4534" s="2">
        <v>13.0</v>
      </c>
      <c r="Q4534" s="2" t="s">
        <v>9318</v>
      </c>
    </row>
    <row r="4535">
      <c r="A4535" s="54">
        <v>46080.0</v>
      </c>
      <c r="B4535" s="2" t="s">
        <v>1937</v>
      </c>
      <c r="C4535" s="2" t="s">
        <v>196</v>
      </c>
      <c r="D4535" s="2">
        <v>0.0</v>
      </c>
      <c r="E4535" s="53">
        <v>0.01605408765431524</v>
      </c>
      <c r="F4535" s="53">
        <v>0.030650093859010557</v>
      </c>
      <c r="G4535" s="53">
        <v>0.036410651074521815</v>
      </c>
      <c r="H4535" s="53">
        <v>0.0393188577605221</v>
      </c>
      <c r="I4535" s="53">
        <v>0.042187510438602985</v>
      </c>
      <c r="J4535" s="53">
        <v>0.004975244616026266</v>
      </c>
      <c r="K4535" s="53">
        <v>0.02069294784527404</v>
      </c>
      <c r="L4535" s="94">
        <v>0.0013257355116705765</v>
      </c>
      <c r="M4535" s="94">
        <v>2.4753058989298345E-5</v>
      </c>
      <c r="N4535" s="94">
        <v>4.281980905272316E-4</v>
      </c>
      <c r="O4535" s="2" t="s">
        <v>9316</v>
      </c>
      <c r="P4535" s="2">
        <v>13.0</v>
      </c>
      <c r="Q4535" s="2" t="s">
        <v>9318</v>
      </c>
    </row>
    <row r="4536">
      <c r="A4536" s="54">
        <v>46081.0</v>
      </c>
      <c r="B4536" s="2" t="s">
        <v>1937</v>
      </c>
      <c r="C4536" s="2" t="s">
        <v>288</v>
      </c>
      <c r="D4536" s="2">
        <v>0.0</v>
      </c>
      <c r="E4536" s="53">
        <v>0.0</v>
      </c>
      <c r="F4536" s="53">
        <v>0.0</v>
      </c>
      <c r="G4536" s="53">
        <v>0.0</v>
      </c>
      <c r="H4536" s="53">
        <v>0.0</v>
      </c>
      <c r="I4536" s="53">
        <v>0.0</v>
      </c>
      <c r="J4536" s="53">
        <v>0.004920289671765398</v>
      </c>
      <c r="K4536" s="53">
        <v>0.002460144835882699</v>
      </c>
      <c r="L4536" s="94">
        <v>0.0</v>
      </c>
      <c r="M4536" s="94">
        <v>2.420925045408125E-5</v>
      </c>
      <c r="N4536" s="94">
        <v>6.052312613520312E-6</v>
      </c>
      <c r="O4536" s="2" t="s">
        <v>9316</v>
      </c>
      <c r="P4536" s="2">
        <v>13.0</v>
      </c>
      <c r="Q4536" s="2" t="s">
        <v>9318</v>
      </c>
    </row>
    <row r="4537">
      <c r="A4537" s="54">
        <v>46082.0</v>
      </c>
      <c r="B4537" s="2" t="s">
        <v>1937</v>
      </c>
      <c r="C4537" s="2" t="s">
        <v>256</v>
      </c>
      <c r="D4537" s="2">
        <v>0.0</v>
      </c>
      <c r="E4537" s="53">
        <v>0.0</v>
      </c>
      <c r="F4537" s="53">
        <v>0.0</v>
      </c>
      <c r="G4537" s="53">
        <v>0.0</v>
      </c>
      <c r="H4537" s="53">
        <v>0.0</v>
      </c>
      <c r="I4537" s="53">
        <v>0.0</v>
      </c>
      <c r="J4537" s="53">
        <v>0.004866124475019422</v>
      </c>
      <c r="K4537" s="53">
        <v>0.002433062237509711</v>
      </c>
      <c r="L4537" s="94">
        <v>0.0</v>
      </c>
      <c r="M4537" s="94">
        <v>2.3679167406383042E-5</v>
      </c>
      <c r="N4537" s="94">
        <v>5.9197918515957604E-6</v>
      </c>
      <c r="O4537" s="2" t="s">
        <v>9316</v>
      </c>
      <c r="P4537" s="2">
        <v>13.0</v>
      </c>
      <c r="Q4537" s="2" t="s">
        <v>9318</v>
      </c>
    </row>
    <row r="4538">
      <c r="A4538" s="54">
        <v>46083.0</v>
      </c>
      <c r="B4538" s="2" t="s">
        <v>1937</v>
      </c>
      <c r="C4538" s="2" t="s">
        <v>180</v>
      </c>
      <c r="D4538" s="2">
        <v>0.0</v>
      </c>
      <c r="E4538" s="53">
        <v>0.0</v>
      </c>
      <c r="F4538" s="53">
        <v>0.0</v>
      </c>
      <c r="G4538" s="53">
        <v>0.0</v>
      </c>
      <c r="H4538" s="53">
        <v>0.0</v>
      </c>
      <c r="I4538" s="53">
        <v>0.0</v>
      </c>
      <c r="J4538" s="53">
        <v>0.004812733695416216</v>
      </c>
      <c r="K4538" s="53">
        <v>0.002406366847708108</v>
      </c>
      <c r="L4538" s="94">
        <v>0.0</v>
      </c>
      <c r="M4538" s="94">
        <v>2.316240562299463E-5</v>
      </c>
      <c r="N4538" s="94">
        <v>5.790601405748658E-6</v>
      </c>
      <c r="O4538" s="2" t="s">
        <v>9316</v>
      </c>
      <c r="P4538" s="2">
        <v>13.0</v>
      </c>
      <c r="Q4538" s="2" t="s">
        <v>9318</v>
      </c>
    </row>
    <row r="4539">
      <c r="A4539" s="54">
        <v>46084.0</v>
      </c>
      <c r="B4539" s="2" t="s">
        <v>1937</v>
      </c>
      <c r="C4539" s="2" t="s">
        <v>208</v>
      </c>
      <c r="D4539" s="2">
        <v>0.0</v>
      </c>
      <c r="E4539" s="53">
        <v>0.0</v>
      </c>
      <c r="F4539" s="53">
        <v>0.0</v>
      </c>
      <c r="G4539" s="53">
        <v>0.0</v>
      </c>
      <c r="H4539" s="53">
        <v>0.0</v>
      </c>
      <c r="I4539" s="53">
        <v>0.0</v>
      </c>
      <c r="J4539" s="53">
        <v>0.004760102392550774</v>
      </c>
      <c r="K4539" s="53">
        <v>0.002380051196275387</v>
      </c>
      <c r="L4539" s="94">
        <v>0.0</v>
      </c>
      <c r="M4539" s="94">
        <v>2.2658574787567598E-5</v>
      </c>
      <c r="N4539" s="94">
        <v>5.6646436968918995E-6</v>
      </c>
      <c r="O4539" s="2" t="s">
        <v>9316</v>
      </c>
      <c r="P4539" s="2">
        <v>13.0</v>
      </c>
      <c r="Q4539" s="2" t="s">
        <v>9318</v>
      </c>
    </row>
    <row r="4540">
      <c r="A4540" s="54">
        <v>46085.0</v>
      </c>
      <c r="B4540" s="2" t="s">
        <v>1937</v>
      </c>
      <c r="C4540" s="2" t="s">
        <v>303</v>
      </c>
      <c r="D4540" s="2">
        <v>0.0</v>
      </c>
      <c r="E4540" s="53">
        <v>0.0</v>
      </c>
      <c r="F4540" s="53">
        <v>0.0</v>
      </c>
      <c r="G4540" s="53">
        <v>0.0</v>
      </c>
      <c r="H4540" s="53">
        <v>0.0</v>
      </c>
      <c r="I4540" s="53">
        <v>0.0</v>
      </c>
      <c r="J4540" s="53">
        <v>0.0047082160036495315</v>
      </c>
      <c r="K4540" s="53">
        <v>0.0023541080018247658</v>
      </c>
      <c r="L4540" s="94">
        <v>0.0</v>
      </c>
      <c r="M4540" s="94">
        <v>2.2167297937021564E-5</v>
      </c>
      <c r="N4540" s="94">
        <v>5.541824484255391E-6</v>
      </c>
      <c r="O4540" s="2" t="s">
        <v>9316</v>
      </c>
      <c r="P4540" s="2">
        <v>13.0</v>
      </c>
      <c r="Q4540" s="2" t="s">
        <v>9318</v>
      </c>
    </row>
    <row r="4541">
      <c r="A4541" s="54">
        <v>46086.0</v>
      </c>
      <c r="B4541" s="2" t="s">
        <v>1937</v>
      </c>
      <c r="C4541" s="2" t="s">
        <v>148</v>
      </c>
      <c r="D4541" s="2">
        <v>0.0</v>
      </c>
      <c r="E4541" s="53">
        <v>0.0</v>
      </c>
      <c r="F4541" s="53">
        <v>0.0</v>
      </c>
      <c r="G4541" s="53">
        <v>0.0</v>
      </c>
      <c r="H4541" s="53">
        <v>0.0</v>
      </c>
      <c r="I4541" s="53">
        <v>0.0</v>
      </c>
      <c r="J4541" s="53">
        <v>0.004657060331700229</v>
      </c>
      <c r="K4541" s="53">
        <v>0.0023285301658501146</v>
      </c>
      <c r="L4541" s="94">
        <v>0.0</v>
      </c>
      <c r="M4541" s="94">
        <v>2.168821093309585E-5</v>
      </c>
      <c r="N4541" s="94">
        <v>5.422052733273962E-6</v>
      </c>
      <c r="O4541" s="2" t="s">
        <v>9316</v>
      </c>
      <c r="P4541" s="2">
        <v>13.0</v>
      </c>
      <c r="Q4541" s="2" t="s">
        <v>9318</v>
      </c>
    </row>
    <row r="4542">
      <c r="A4542" s="54">
        <v>46087.0</v>
      </c>
      <c r="B4542" s="2" t="s">
        <v>1937</v>
      </c>
      <c r="C4542" s="2" t="s">
        <v>196</v>
      </c>
      <c r="D4542" s="2">
        <v>0.0</v>
      </c>
      <c r="E4542" s="53">
        <v>0.01358637680799473</v>
      </c>
      <c r="F4542" s="53">
        <v>0.02778556301766906</v>
      </c>
      <c r="G4542" s="53">
        <v>0.03365936338980092</v>
      </c>
      <c r="H4542" s="53">
        <v>0.03667423800343296</v>
      </c>
      <c r="I4542" s="53">
        <v>0.039679382785349646</v>
      </c>
      <c r="J4542" s="53">
        <v>0.004606621534026901</v>
      </c>
      <c r="K4542" s="53">
        <v>0.01913299246191391</v>
      </c>
      <c r="L4542" s="94">
        <v>0.0011329527438066703</v>
      </c>
      <c r="M4542" s="94">
        <v>2.1220961957760356E-5</v>
      </c>
      <c r="N4542" s="94">
        <v>3.6607140054765455E-4</v>
      </c>
      <c r="O4542" s="2" t="s">
        <v>9316</v>
      </c>
      <c r="P4542" s="2">
        <v>13.0</v>
      </c>
      <c r="Q4542" s="2" t="s">
        <v>9318</v>
      </c>
    </row>
    <row r="4543">
      <c r="A4543" s="54">
        <v>46088.0</v>
      </c>
      <c r="B4543" s="2" t="s">
        <v>1937</v>
      </c>
      <c r="C4543" s="2" t="s">
        <v>288</v>
      </c>
      <c r="D4543" s="2">
        <v>0.0</v>
      </c>
      <c r="E4543" s="53">
        <v>0.0</v>
      </c>
      <c r="F4543" s="53">
        <v>0.0</v>
      </c>
      <c r="G4543" s="53">
        <v>0.0</v>
      </c>
      <c r="H4543" s="53">
        <v>0.0</v>
      </c>
      <c r="I4543" s="53">
        <v>0.0</v>
      </c>
      <c r="J4543" s="53">
        <v>0.004556886111290642</v>
      </c>
      <c r="K4543" s="53">
        <v>0.002278443055645321</v>
      </c>
      <c r="L4543" s="94">
        <v>0.0</v>
      </c>
      <c r="M4543" s="94">
        <v>2.076521103127355E-5</v>
      </c>
      <c r="N4543" s="94">
        <v>5.1913027578183875E-6</v>
      </c>
      <c r="O4543" s="2" t="s">
        <v>9316</v>
      </c>
      <c r="P4543" s="2">
        <v>13.0</v>
      </c>
      <c r="Q4543" s="2" t="s">
        <v>9318</v>
      </c>
    </row>
    <row r="4544">
      <c r="A4544" s="54">
        <v>46089.0</v>
      </c>
      <c r="B4544" s="2" t="s">
        <v>1937</v>
      </c>
      <c r="C4544" s="2" t="s">
        <v>256</v>
      </c>
      <c r="D4544" s="2">
        <v>0.0</v>
      </c>
      <c r="E4544" s="53">
        <v>0.0</v>
      </c>
      <c r="F4544" s="53">
        <v>0.0</v>
      </c>
      <c r="G4544" s="53">
        <v>0.0</v>
      </c>
      <c r="H4544" s="53">
        <v>0.0</v>
      </c>
      <c r="I4544" s="53">
        <v>0.0</v>
      </c>
      <c r="J4544" s="53">
        <v>0.004507840896897786</v>
      </c>
      <c r="K4544" s="53">
        <v>0.002253920448448893</v>
      </c>
      <c r="L4544" s="94">
        <v>0.0</v>
      </c>
      <c r="M4544" s="94">
        <v>2.0320629551744237E-5</v>
      </c>
      <c r="N4544" s="94">
        <v>5.080157387936059E-6</v>
      </c>
      <c r="O4544" s="2" t="s">
        <v>9316</v>
      </c>
      <c r="P4544" s="2">
        <v>13.0</v>
      </c>
      <c r="Q4544" s="2" t="s">
        <v>9318</v>
      </c>
    </row>
    <row r="4545">
      <c r="A4545" s="54">
        <v>46090.0</v>
      </c>
      <c r="B4545" s="2" t="s">
        <v>1937</v>
      </c>
      <c r="C4545" s="2" t="s">
        <v>180</v>
      </c>
      <c r="D4545" s="2">
        <v>0.0</v>
      </c>
      <c r="E4545" s="53">
        <v>0.0</v>
      </c>
      <c r="F4545" s="53">
        <v>0.0</v>
      </c>
      <c r="G4545" s="53">
        <v>0.0</v>
      </c>
      <c r="H4545" s="53">
        <v>0.0</v>
      </c>
      <c r="I4545" s="53">
        <v>0.0</v>
      </c>
      <c r="J4545" s="53">
        <v>0.0044594730467979495</v>
      </c>
      <c r="K4545" s="53">
        <v>0.0022297365233989747</v>
      </c>
      <c r="L4545" s="94">
        <v>0.0</v>
      </c>
      <c r="M4545" s="94">
        <v>1.9886899855117387E-5</v>
      </c>
      <c r="N4545" s="94">
        <v>4.971724963779347E-6</v>
      </c>
      <c r="O4545" s="2" t="s">
        <v>9316</v>
      </c>
      <c r="P4545" s="2">
        <v>13.0</v>
      </c>
      <c r="Q4545" s="2" t="s">
        <v>9318</v>
      </c>
    </row>
    <row r="4546">
      <c r="A4546" s="54">
        <v>46091.0</v>
      </c>
      <c r="B4546" s="2" t="s">
        <v>1937</v>
      </c>
      <c r="C4546" s="2" t="s">
        <v>208</v>
      </c>
      <c r="D4546" s="2">
        <v>0.0</v>
      </c>
      <c r="E4546" s="53">
        <v>0.0</v>
      </c>
      <c r="F4546" s="53">
        <v>0.0</v>
      </c>
      <c r="G4546" s="53">
        <v>0.0</v>
      </c>
      <c r="H4546" s="53">
        <v>0.0</v>
      </c>
      <c r="I4546" s="53">
        <v>0.0</v>
      </c>
      <c r="J4546" s="53">
        <v>0.004411770029655342</v>
      </c>
      <c r="K4546" s="53">
        <v>0.002205885014827671</v>
      </c>
      <c r="L4546" s="94">
        <v>0.0</v>
      </c>
      <c r="M4546" s="94">
        <v>1.94637147945651E-5</v>
      </c>
      <c r="N4546" s="94">
        <v>4.865928698641275E-6</v>
      </c>
      <c r="O4546" s="2" t="s">
        <v>9316</v>
      </c>
      <c r="P4546" s="2">
        <v>13.0</v>
      </c>
      <c r="Q4546" s="2" t="s">
        <v>9318</v>
      </c>
    </row>
    <row r="4547">
      <c r="A4547" s="54">
        <v>46092.0</v>
      </c>
      <c r="B4547" s="2" t="s">
        <v>1937</v>
      </c>
      <c r="C4547" s="2" t="s">
        <v>303</v>
      </c>
      <c r="D4547" s="2">
        <v>0.0</v>
      </c>
      <c r="E4547" s="53">
        <v>0.0</v>
      </c>
      <c r="F4547" s="53">
        <v>0.0</v>
      </c>
      <c r="G4547" s="53">
        <v>0.0</v>
      </c>
      <c r="H4547" s="53">
        <v>0.0</v>
      </c>
      <c r="I4547" s="53">
        <v>0.0</v>
      </c>
      <c r="J4547" s="53">
        <v>0.004364719617377492</v>
      </c>
      <c r="K4547" s="53">
        <v>0.002182359808688746</v>
      </c>
      <c r="L4547" s="94">
        <v>0.0</v>
      </c>
      <c r="M4547" s="94">
        <v>1.9050777338319922E-5</v>
      </c>
      <c r="N4547" s="94">
        <v>4.7626943345799805E-6</v>
      </c>
      <c r="O4547" s="2" t="s">
        <v>9316</v>
      </c>
      <c r="P4547" s="2">
        <v>13.0</v>
      </c>
      <c r="Q4547" s="2" t="s">
        <v>9318</v>
      </c>
    </row>
    <row r="4548">
      <c r="A4548" s="54">
        <v>46093.0</v>
      </c>
      <c r="B4548" s="2" t="s">
        <v>1937</v>
      </c>
      <c r="C4548" s="2" t="s">
        <v>148</v>
      </c>
      <c r="D4548" s="2">
        <v>0.0</v>
      </c>
      <c r="E4548" s="53">
        <v>0.0</v>
      </c>
      <c r="F4548" s="53">
        <v>0.0</v>
      </c>
      <c r="G4548" s="53">
        <v>0.0</v>
      </c>
      <c r="H4548" s="53">
        <v>0.0</v>
      </c>
      <c r="I4548" s="53">
        <v>0.0</v>
      </c>
      <c r="J4548" s="53">
        <v>0.004318309875986306</v>
      </c>
      <c r="K4548" s="53">
        <v>0.002159154937993153</v>
      </c>
      <c r="L4548" s="94">
        <v>0.0</v>
      </c>
      <c r="M4548" s="94">
        <v>1.8647800185040867E-5</v>
      </c>
      <c r="N4548" s="94">
        <v>4.661950046260217E-6</v>
      </c>
      <c r="O4548" s="2" t="s">
        <v>9316</v>
      </c>
      <c r="P4548" s="2">
        <v>13.0</v>
      </c>
      <c r="Q4548" s="2" t="s">
        <v>9318</v>
      </c>
    </row>
    <row r="4549">
      <c r="A4549" s="54">
        <v>46094.0</v>
      </c>
      <c r="B4549" s="2" t="s">
        <v>1937</v>
      </c>
      <c r="C4549" s="2" t="s">
        <v>196</v>
      </c>
      <c r="D4549" s="2">
        <v>0.0</v>
      </c>
      <c r="E4549" s="53">
        <v>0.011507089659222201</v>
      </c>
      <c r="F4549" s="53">
        <v>0.025229078067061195</v>
      </c>
      <c r="G4549" s="53">
        <v>0.03117334461546756</v>
      </c>
      <c r="H4549" s="53">
        <v>0.03427382999727704</v>
      </c>
      <c r="I4549" s="53">
        <v>0.037395410816308906</v>
      </c>
      <c r="J4549" s="53">
        <v>0.004272529156817126</v>
      </c>
      <c r="K4549" s="53">
        <v>0.01772293688614234</v>
      </c>
      <c r="L4549" s="94">
        <v>9.717774145147004E-4</v>
      </c>
      <c r="M4549" s="94">
        <v>1.8254505395852462E-5</v>
      </c>
      <c r="N4549" s="94">
        <v>3.141024918701848E-4</v>
      </c>
      <c r="O4549" s="2" t="s">
        <v>9316</v>
      </c>
      <c r="P4549" s="2">
        <v>13.0</v>
      </c>
      <c r="Q4549" s="2" t="s">
        <v>9318</v>
      </c>
    </row>
    <row r="4550">
      <c r="A4550" s="54">
        <v>46095.0</v>
      </c>
      <c r="B4550" s="2" t="s">
        <v>1937</v>
      </c>
      <c r="C4550" s="2" t="s">
        <v>288</v>
      </c>
      <c r="D4550" s="2">
        <v>0.0</v>
      </c>
      <c r="E4550" s="53">
        <v>0.0</v>
      </c>
      <c r="F4550" s="53">
        <v>0.0</v>
      </c>
      <c r="G4550" s="53">
        <v>0.0</v>
      </c>
      <c r="H4550" s="53">
        <v>0.0</v>
      </c>
      <c r="I4550" s="53">
        <v>0.0</v>
      </c>
      <c r="J4550" s="53">
        <v>0.004227366088032119</v>
      </c>
      <c r="K4550" s="53">
        <v>0.0021136830440160593</v>
      </c>
      <c r="L4550" s="94">
        <v>0.0</v>
      </c>
      <c r="M4550" s="94">
        <v>1.787062404224398E-5</v>
      </c>
      <c r="N4550" s="94">
        <v>4.467656010560995E-6</v>
      </c>
      <c r="O4550" s="2" t="s">
        <v>9316</v>
      </c>
      <c r="P4550" s="2">
        <v>13.0</v>
      </c>
      <c r="Q4550" s="2" t="s">
        <v>9318</v>
      </c>
    </row>
    <row r="4551">
      <c r="A4551" s="54">
        <v>46096.0</v>
      </c>
      <c r="B4551" s="2" t="s">
        <v>1937</v>
      </c>
      <c r="C4551" s="2" t="s">
        <v>256</v>
      </c>
      <c r="D4551" s="2">
        <v>0.0</v>
      </c>
      <c r="E4551" s="53">
        <v>0.0</v>
      </c>
      <c r="F4551" s="53">
        <v>0.0</v>
      </c>
      <c r="G4551" s="53">
        <v>0.0</v>
      </c>
      <c r="H4551" s="53">
        <v>0.0</v>
      </c>
      <c r="I4551" s="53">
        <v>0.0</v>
      </c>
      <c r="J4551" s="53">
        <v>0.004182809566434959</v>
      </c>
      <c r="K4551" s="53">
        <v>0.0020914047832174794</v>
      </c>
      <c r="L4551" s="94">
        <v>0.0</v>
      </c>
      <c r="M4551" s="94">
        <v>1.7495895869059808E-5</v>
      </c>
      <c r="N4551" s="94">
        <v>4.373973967264952E-6</v>
      </c>
      <c r="O4551" s="2" t="s">
        <v>9316</v>
      </c>
      <c r="P4551" s="2">
        <v>13.0</v>
      </c>
      <c r="Q4551" s="2" t="s">
        <v>9318</v>
      </c>
    </row>
    <row r="4552">
      <c r="A4552" s="54">
        <v>46097.0</v>
      </c>
      <c r="B4552" s="2" t="s">
        <v>1937</v>
      </c>
      <c r="C4552" s="2" t="s">
        <v>180</v>
      </c>
      <c r="D4552" s="2">
        <v>0.0</v>
      </c>
      <c r="E4552" s="53">
        <v>0.0</v>
      </c>
      <c r="F4552" s="53">
        <v>0.0</v>
      </c>
      <c r="G4552" s="53">
        <v>0.0</v>
      </c>
      <c r="H4552" s="53">
        <v>0.0</v>
      </c>
      <c r="I4552" s="53">
        <v>0.0</v>
      </c>
      <c r="J4552" s="53">
        <v>0.0041388487495744265</v>
      </c>
      <c r="K4552" s="53">
        <v>0.0020694243747872132</v>
      </c>
      <c r="L4552" s="94">
        <v>0.0</v>
      </c>
      <c r="M4552" s="94">
        <v>1.7130068971853792E-5</v>
      </c>
      <c r="N4552" s="94">
        <v>4.282517242963448E-6</v>
      </c>
      <c r="O4552" s="2" t="s">
        <v>9316</v>
      </c>
      <c r="P4552" s="2">
        <v>13.0</v>
      </c>
      <c r="Q4552" s="2" t="s">
        <v>9318</v>
      </c>
    </row>
    <row r="4553">
      <c r="A4553" s="54">
        <v>46098.0</v>
      </c>
      <c r="B4553" s="2" t="s">
        <v>1937</v>
      </c>
      <c r="C4553" s="2" t="s">
        <v>208</v>
      </c>
      <c r="D4553" s="2">
        <v>0.0</v>
      </c>
      <c r="E4553" s="53">
        <v>0.0</v>
      </c>
      <c r="F4553" s="53">
        <v>0.0</v>
      </c>
      <c r="G4553" s="53">
        <v>0.0</v>
      </c>
      <c r="H4553" s="53">
        <v>0.0</v>
      </c>
      <c r="I4553" s="53">
        <v>0.0</v>
      </c>
      <c r="J4553" s="53">
        <v>0.004095473048125059</v>
      </c>
      <c r="K4553" s="53">
        <v>0.0020477365240625296</v>
      </c>
      <c r="L4553" s="94">
        <v>0.0</v>
      </c>
      <c r="M4553" s="94">
        <v>1.6772899487918764E-5</v>
      </c>
      <c r="N4553" s="94">
        <v>4.193224871979691E-6</v>
      </c>
      <c r="O4553" s="2" t="s">
        <v>9316</v>
      </c>
      <c r="P4553" s="2">
        <v>13.0</v>
      </c>
      <c r="Q4553" s="2" t="s">
        <v>9318</v>
      </c>
    </row>
    <row r="4554">
      <c r="A4554" s="54">
        <v>46099.0</v>
      </c>
      <c r="B4554" s="2" t="s">
        <v>1937</v>
      </c>
      <c r="C4554" s="2" t="s">
        <v>303</v>
      </c>
      <c r="D4554" s="2">
        <v>0.0</v>
      </c>
      <c r="E4554" s="53">
        <v>0.0</v>
      </c>
      <c r="F4554" s="53">
        <v>0.0</v>
      </c>
      <c r="G4554" s="53">
        <v>0.0</v>
      </c>
      <c r="H4554" s="53">
        <v>0.0</v>
      </c>
      <c r="I4554" s="53">
        <v>0.0</v>
      </c>
      <c r="J4554" s="53">
        <v>0.004052672118533623</v>
      </c>
      <c r="K4554" s="53">
        <v>0.0020263360592668116</v>
      </c>
      <c r="L4554" s="94">
        <v>0.0</v>
      </c>
      <c r="M4554" s="94">
        <v>1.6424151300339804E-5</v>
      </c>
      <c r="N4554" s="94">
        <v>4.106037825084951E-6</v>
      </c>
      <c r="O4554" s="2" t="s">
        <v>9316</v>
      </c>
      <c r="P4554" s="2">
        <v>13.0</v>
      </c>
      <c r="Q4554" s="2" t="s">
        <v>9318</v>
      </c>
    </row>
    <row r="4555">
      <c r="A4555" s="54">
        <v>46100.0</v>
      </c>
      <c r="B4555" s="2" t="s">
        <v>1937</v>
      </c>
      <c r="C4555" s="2" t="s">
        <v>148</v>
      </c>
      <c r="D4555" s="2">
        <v>0.0</v>
      </c>
      <c r="E4555" s="53">
        <v>0.0</v>
      </c>
      <c r="F4555" s="53">
        <v>0.0</v>
      </c>
      <c r="G4555" s="53">
        <v>0.0</v>
      </c>
      <c r="H4555" s="53">
        <v>0.0</v>
      </c>
      <c r="I4555" s="53">
        <v>0.0</v>
      </c>
      <c r="J4555" s="53">
        <v>0.004010435855920607</v>
      </c>
      <c r="K4555" s="53">
        <v>0.0020052179279603033</v>
      </c>
      <c r="L4555" s="94">
        <v>0.0</v>
      </c>
      <c r="M4555" s="94">
        <v>1.6083595754453648E-5</v>
      </c>
      <c r="N4555" s="94">
        <v>4.020898938613412E-6</v>
      </c>
      <c r="O4555" s="2" t="s">
        <v>9316</v>
      </c>
      <c r="P4555" s="2">
        <v>13.0</v>
      </c>
      <c r="Q4555" s="2" t="s">
        <v>9318</v>
      </c>
    </row>
    <row r="4556">
      <c r="A4556" s="54">
        <v>46101.0</v>
      </c>
      <c r="B4556" s="2" t="s">
        <v>1937</v>
      </c>
      <c r="C4556" s="2" t="s">
        <v>196</v>
      </c>
      <c r="D4556" s="2">
        <v>0.0</v>
      </c>
      <c r="E4556" s="53">
        <v>0.009752528967583936</v>
      </c>
      <c r="F4556" s="53">
        <v>0.022940589346969572</v>
      </c>
      <c r="G4556" s="53">
        <v>0.028919120789841716</v>
      </c>
      <c r="H4556" s="53">
        <v>0.03208700875730789</v>
      </c>
      <c r="I4556" s="53">
        <v>0.0353075562523089</v>
      </c>
      <c r="J4556" s="53">
        <v>0.003968754387226497</v>
      </c>
      <c r="K4556" s="53">
        <v>0.016443937588534106</v>
      </c>
      <c r="L4556" s="94">
        <v>8.363155472574553E-4</v>
      </c>
      <c r="M4556" s="94">
        <v>1.575101138612957E-5</v>
      </c>
      <c r="N4556" s="94">
        <v>2.7040308341560483E-4</v>
      </c>
      <c r="O4556" s="2" t="s">
        <v>9316</v>
      </c>
      <c r="P4556" s="2">
        <v>13.0</v>
      </c>
      <c r="Q4556" s="2" t="s">
        <v>9318</v>
      </c>
    </row>
    <row r="4557">
      <c r="A4557" s="54">
        <v>46102.0</v>
      </c>
      <c r="B4557" s="2" t="s">
        <v>1937</v>
      </c>
      <c r="C4557" s="2" t="s">
        <v>288</v>
      </c>
      <c r="D4557" s="2">
        <v>0.0</v>
      </c>
      <c r="E4557" s="53">
        <v>0.0</v>
      </c>
      <c r="F4557" s="53">
        <v>0.0</v>
      </c>
      <c r="G4557" s="53">
        <v>0.0</v>
      </c>
      <c r="H4557" s="53">
        <v>0.0</v>
      </c>
      <c r="I4557" s="53">
        <v>0.0</v>
      </c>
      <c r="J4557" s="53">
        <v>0.003927618064593061</v>
      </c>
      <c r="K4557" s="53">
        <v>0.0019638090322965304</v>
      </c>
      <c r="L4557" s="94">
        <v>0.0</v>
      </c>
      <c r="M4557" s="94">
        <v>1.542618366131774E-5</v>
      </c>
      <c r="N4557" s="94">
        <v>3.856545915329435E-6</v>
      </c>
      <c r="O4557" s="2" t="s">
        <v>9316</v>
      </c>
      <c r="P4557" s="2">
        <v>13.0</v>
      </c>
      <c r="Q4557" s="2" t="s">
        <v>9318</v>
      </c>
    </row>
    <row r="4558">
      <c r="A4558" s="54">
        <v>46103.0</v>
      </c>
      <c r="B4558" s="2" t="s">
        <v>1937</v>
      </c>
      <c r="C4558" s="2" t="s">
        <v>256</v>
      </c>
      <c r="D4558" s="2">
        <v>0.0</v>
      </c>
      <c r="E4558" s="53">
        <v>0.0</v>
      </c>
      <c r="F4558" s="53">
        <v>0.0</v>
      </c>
      <c r="G4558" s="53">
        <v>0.0</v>
      </c>
      <c r="H4558" s="53">
        <v>0.0</v>
      </c>
      <c r="I4558" s="53">
        <v>0.0</v>
      </c>
      <c r="J4558" s="53">
        <v>0.003887017458970252</v>
      </c>
      <c r="K4558" s="53">
        <v>0.001943508729485126</v>
      </c>
      <c r="L4558" s="94">
        <v>0.0</v>
      </c>
      <c r="M4558" s="94">
        <v>1.5108904726339554E-5</v>
      </c>
      <c r="N4558" s="94">
        <v>3.7772261815848886E-6</v>
      </c>
      <c r="O4558" s="2" t="s">
        <v>9316</v>
      </c>
      <c r="P4558" s="2">
        <v>13.0</v>
      </c>
      <c r="Q4558" s="2" t="s">
        <v>9318</v>
      </c>
    </row>
    <row r="4559">
      <c r="A4559" s="54">
        <v>46104.0</v>
      </c>
      <c r="B4559" s="2" t="s">
        <v>1937</v>
      </c>
      <c r="C4559" s="2" t="s">
        <v>180</v>
      </c>
      <c r="D4559" s="2">
        <v>0.0</v>
      </c>
      <c r="E4559" s="53">
        <v>0.0</v>
      </c>
      <c r="F4559" s="53">
        <v>0.0</v>
      </c>
      <c r="G4559" s="53">
        <v>0.0</v>
      </c>
      <c r="H4559" s="53">
        <v>0.0</v>
      </c>
      <c r="I4559" s="53">
        <v>0.0</v>
      </c>
      <c r="J4559" s="53">
        <v>0.0038469433539398403</v>
      </c>
      <c r="K4559" s="53">
        <v>0.0019234716769699202</v>
      </c>
      <c r="L4559" s="94">
        <v>0.0</v>
      </c>
      <c r="M4559" s="94">
        <v>1.4798973168421908E-5</v>
      </c>
      <c r="N4559" s="94">
        <v>3.699743292105477E-6</v>
      </c>
      <c r="O4559" s="2" t="s">
        <v>9316</v>
      </c>
      <c r="P4559" s="2">
        <v>13.0</v>
      </c>
      <c r="Q4559" s="2" t="s">
        <v>9318</v>
      </c>
    </row>
    <row r="4560">
      <c r="A4560" s="54">
        <v>46105.0</v>
      </c>
      <c r="B4560" s="2" t="s">
        <v>1937</v>
      </c>
      <c r="C4560" s="2" t="s">
        <v>208</v>
      </c>
      <c r="D4560" s="2">
        <v>0.0</v>
      </c>
      <c r="E4560" s="53">
        <v>0.0</v>
      </c>
      <c r="F4560" s="53">
        <v>0.0</v>
      </c>
      <c r="G4560" s="53">
        <v>0.0</v>
      </c>
      <c r="H4560" s="53">
        <v>0.0</v>
      </c>
      <c r="I4560" s="53">
        <v>0.0</v>
      </c>
      <c r="J4560" s="53">
        <v>0.003807386739747244</v>
      </c>
      <c r="K4560" s="53">
        <v>0.001903693369873622</v>
      </c>
      <c r="L4560" s="94">
        <v>0.0</v>
      </c>
      <c r="M4560" s="94">
        <v>1.4496193786003149E-5</v>
      </c>
      <c r="N4560" s="94">
        <v>3.624048446500787E-6</v>
      </c>
      <c r="O4560" s="2" t="s">
        <v>9316</v>
      </c>
      <c r="P4560" s="2">
        <v>13.0</v>
      </c>
      <c r="Q4560" s="2" t="s">
        <v>9318</v>
      </c>
    </row>
    <row r="4561">
      <c r="A4561" s="54">
        <v>46106.0</v>
      </c>
      <c r="B4561" s="2" t="s">
        <v>1937</v>
      </c>
      <c r="C4561" s="2" t="s">
        <v>303</v>
      </c>
      <c r="D4561" s="2">
        <v>0.0</v>
      </c>
      <c r="E4561" s="53">
        <v>0.0</v>
      </c>
      <c r="F4561" s="53">
        <v>0.0</v>
      </c>
      <c r="G4561" s="53">
        <v>0.0</v>
      </c>
      <c r="H4561" s="53">
        <v>0.0</v>
      </c>
      <c r="I4561" s="53">
        <v>0.0</v>
      </c>
      <c r="J4561" s="53">
        <v>0.0037683388075334108</v>
      </c>
      <c r="K4561" s="53">
        <v>0.0018841694037667054</v>
      </c>
      <c r="L4561" s="94">
        <v>0.0</v>
      </c>
      <c r="M4561" s="94">
        <v>1.4200377368362329E-5</v>
      </c>
      <c r="N4561" s="94">
        <v>3.5500943420905823E-6</v>
      </c>
      <c r="O4561" s="2" t="s">
        <v>9316</v>
      </c>
      <c r="P4561" s="2">
        <v>13.0</v>
      </c>
      <c r="Q4561" s="2" t="s">
        <v>9318</v>
      </c>
    </row>
    <row r="4562">
      <c r="A4562" s="54">
        <v>46107.0</v>
      </c>
      <c r="B4562" s="2" t="s">
        <v>1937</v>
      </c>
      <c r="C4562" s="2" t="s">
        <v>148</v>
      </c>
      <c r="D4562" s="2">
        <v>0.0</v>
      </c>
      <c r="E4562" s="53">
        <v>0.0</v>
      </c>
      <c r="F4562" s="53">
        <v>0.0</v>
      </c>
      <c r="G4562" s="53">
        <v>0.0</v>
      </c>
      <c r="H4562" s="53">
        <v>0.0</v>
      </c>
      <c r="I4562" s="53">
        <v>0.0</v>
      </c>
      <c r="J4562" s="53">
        <v>0.0037297909437589687</v>
      </c>
      <c r="K4562" s="53">
        <v>0.0018648954718794844</v>
      </c>
      <c r="L4562" s="94">
        <v>0.0</v>
      </c>
      <c r="M4562" s="94">
        <v>1.3911340484146419E-5</v>
      </c>
      <c r="N4562" s="94">
        <v>3.4778351210366047E-6</v>
      </c>
      <c r="O4562" s="2" t="s">
        <v>9316</v>
      </c>
      <c r="P4562" s="2">
        <v>13.0</v>
      </c>
      <c r="Q4562" s="2" t="s">
        <v>9318</v>
      </c>
    </row>
    <row r="4563">
      <c r="A4563" s="54">
        <v>46108.0</v>
      </c>
      <c r="B4563" s="2" t="s">
        <v>1937</v>
      </c>
      <c r="C4563" s="2" t="s">
        <v>196</v>
      </c>
      <c r="D4563" s="2">
        <v>0.0</v>
      </c>
      <c r="E4563" s="53">
        <v>0.008270157603990384</v>
      </c>
      <c r="F4563" s="53">
        <v>0.020886440135076657</v>
      </c>
      <c r="G4563" s="53">
        <v>0.026868565168247652</v>
      </c>
      <c r="H4563" s="53">
        <v>0.030088045957739392</v>
      </c>
      <c r="I4563" s="53">
        <v>0.033392266210246165</v>
      </c>
      <c r="J4563" s="53">
        <v>0.0036917347248132215</v>
      </c>
      <c r="K4563" s="53">
        <v>0.015280149946530437</v>
      </c>
      <c r="L4563" s="94">
        <v>7.21919794200371E-4</v>
      </c>
      <c r="M4563" s="94">
        <v>1.3628905278391752E-5</v>
      </c>
      <c r="N4563" s="94">
        <v>2.334829823884541E-4</v>
      </c>
      <c r="O4563" s="2" t="s">
        <v>9316</v>
      </c>
      <c r="P4563" s="2">
        <v>13.0</v>
      </c>
      <c r="Q4563" s="2" t="s">
        <v>9318</v>
      </c>
    </row>
    <row r="4564">
      <c r="A4564" s="54">
        <v>46109.0</v>
      </c>
      <c r="B4564" s="2" t="s">
        <v>1937</v>
      </c>
      <c r="C4564" s="2" t="s">
        <v>288</v>
      </c>
      <c r="D4564" s="2">
        <v>0.0</v>
      </c>
      <c r="E4564" s="53">
        <v>0.0</v>
      </c>
      <c r="F4564" s="53">
        <v>0.0</v>
      </c>
      <c r="G4564" s="53">
        <v>0.0</v>
      </c>
      <c r="H4564" s="53">
        <v>0.0</v>
      </c>
      <c r="I4564" s="53">
        <v>0.0</v>
      </c>
      <c r="J4564" s="53">
        <v>0.003654161911800869</v>
      </c>
      <c r="K4564" s="53">
        <v>0.0018270809559004346</v>
      </c>
      <c r="L4564" s="94">
        <v>0.0</v>
      </c>
      <c r="M4564" s="94">
        <v>1.3352899277656183E-5</v>
      </c>
      <c r="N4564" s="94">
        <v>3.338224819414046E-6</v>
      </c>
      <c r="O4564" s="2" t="s">
        <v>9316</v>
      </c>
      <c r="P4564" s="2">
        <v>13.0</v>
      </c>
      <c r="Q4564" s="2" t="s">
        <v>9318</v>
      </c>
    </row>
    <row r="4565">
      <c r="A4565" s="54">
        <v>46110.0</v>
      </c>
      <c r="B4565" s="2" t="s">
        <v>1937</v>
      </c>
      <c r="C4565" s="2" t="s">
        <v>256</v>
      </c>
      <c r="D4565" s="2">
        <v>0.0</v>
      </c>
      <c r="E4565" s="53">
        <v>0.0</v>
      </c>
      <c r="F4565" s="53">
        <v>0.0</v>
      </c>
      <c r="G4565" s="53">
        <v>0.0</v>
      </c>
      <c r="H4565" s="53">
        <v>0.0</v>
      </c>
      <c r="I4565" s="53">
        <v>0.0</v>
      </c>
      <c r="J4565" s="53">
        <v>0.003617064445499657</v>
      </c>
      <c r="K4565" s="53">
        <v>0.0018085322227498284</v>
      </c>
      <c r="L4565" s="94">
        <v>0.0</v>
      </c>
      <c r="M4565" s="94">
        <v>1.308315520289774E-5</v>
      </c>
      <c r="N4565" s="94">
        <v>3.270788800724435E-6</v>
      </c>
      <c r="O4565" s="2" t="s">
        <v>9316</v>
      </c>
      <c r="P4565" s="2">
        <v>13.0</v>
      </c>
      <c r="Q4565" s="2" t="s">
        <v>9318</v>
      </c>
    </row>
    <row r="4566">
      <c r="A4566" s="54">
        <v>46111.0</v>
      </c>
      <c r="B4566" s="2" t="s">
        <v>1937</v>
      </c>
      <c r="C4566" s="2" t="s">
        <v>180</v>
      </c>
      <c r="D4566" s="2">
        <v>0.0</v>
      </c>
      <c r="E4566" s="53">
        <v>0.0</v>
      </c>
      <c r="F4566" s="53">
        <v>0.0</v>
      </c>
      <c r="G4566" s="53">
        <v>0.0</v>
      </c>
      <c r="H4566" s="53">
        <v>0.0</v>
      </c>
      <c r="I4566" s="53">
        <v>0.0</v>
      </c>
      <c r="J4566" s="53">
        <v>0.0035804344414824504</v>
      </c>
      <c r="K4566" s="53">
        <v>0.0017902172207412252</v>
      </c>
      <c r="L4566" s="94">
        <v>0.0</v>
      </c>
      <c r="M4566" s="94">
        <v>1.2819510789753746E-5</v>
      </c>
      <c r="N4566" s="94">
        <v>3.2048776974384364E-6</v>
      </c>
      <c r="O4566" s="2" t="s">
        <v>9316</v>
      </c>
      <c r="P4566" s="2">
        <v>13.0</v>
      </c>
      <c r="Q4566" s="2" t="s">
        <v>9318</v>
      </c>
    </row>
    <row r="4567">
      <c r="A4567" s="54">
        <v>46112.0</v>
      </c>
      <c r="B4567" s="2" t="s">
        <v>1937</v>
      </c>
      <c r="C4567" s="2" t="s">
        <v>208</v>
      </c>
      <c r="D4567" s="2">
        <v>0.0</v>
      </c>
      <c r="E4567" s="53">
        <v>0.0</v>
      </c>
      <c r="F4567" s="53">
        <v>0.0</v>
      </c>
      <c r="G4567" s="53">
        <v>0.0</v>
      </c>
      <c r="H4567" s="53">
        <v>0.0</v>
      </c>
      <c r="I4567" s="53">
        <v>0.0</v>
      </c>
      <c r="J4567" s="53">
        <v>0.003544264185397517</v>
      </c>
      <c r="K4567" s="53">
        <v>0.0017721320926987584</v>
      </c>
      <c r="L4567" s="94">
        <v>0.0</v>
      </c>
      <c r="M4567" s="94">
        <v>1.2561808615891524E-5</v>
      </c>
      <c r="N4567" s="94">
        <v>3.140452153972881E-6</v>
      </c>
      <c r="O4567" s="2" t="s">
        <v>9316</v>
      </c>
      <c r="P4567" s="2">
        <v>13.0</v>
      </c>
      <c r="Q4567" s="2" t="s">
        <v>9318</v>
      </c>
    </row>
    <row r="4568">
      <c r="A4568" s="54">
        <v>46113.0</v>
      </c>
      <c r="B4568" s="2" t="s">
        <v>1937</v>
      </c>
      <c r="C4568" s="2" t="s">
        <v>303</v>
      </c>
      <c r="D4568" s="2">
        <v>0.0</v>
      </c>
      <c r="E4568" s="53">
        <v>0.0</v>
      </c>
      <c r="F4568" s="53">
        <v>0.0</v>
      </c>
      <c r="G4568" s="53">
        <v>0.0</v>
      </c>
      <c r="H4568" s="53">
        <v>0.0</v>
      </c>
      <c r="I4568" s="53">
        <v>0.0</v>
      </c>
      <c r="J4568" s="53">
        <v>0.003508546128401056</v>
      </c>
      <c r="K4568" s="53">
        <v>0.001754273064200528</v>
      </c>
      <c r="L4568" s="94">
        <v>0.0</v>
      </c>
      <c r="M4568" s="94">
        <v>1.2309895935118038E-5</v>
      </c>
      <c r="N4568" s="94">
        <v>3.0774739837795095E-6</v>
      </c>
      <c r="O4568" s="2" t="s">
        <v>9316</v>
      </c>
      <c r="P4568" s="2">
        <v>13.0</v>
      </c>
      <c r="Q4568" s="2" t="s">
        <v>9318</v>
      </c>
    </row>
    <row r="4569">
      <c r="A4569" s="54">
        <v>46114.0</v>
      </c>
      <c r="B4569" s="2" t="s">
        <v>1937</v>
      </c>
      <c r="C4569" s="2" t="s">
        <v>148</v>
      </c>
      <c r="D4569" s="2">
        <v>0.0</v>
      </c>
      <c r="E4569" s="53">
        <v>0.0</v>
      </c>
      <c r="F4569" s="53">
        <v>0.0</v>
      </c>
      <c r="G4569" s="53">
        <v>0.0</v>
      </c>
      <c r="H4569" s="53">
        <v>0.0</v>
      </c>
      <c r="I4569" s="53">
        <v>0.0</v>
      </c>
      <c r="J4569" s="53">
        <v>0.0034732728827362815</v>
      </c>
      <c r="K4569" s="53">
        <v>0.0017366364413681408</v>
      </c>
      <c r="L4569" s="94">
        <v>0.0</v>
      </c>
      <c r="M4569" s="94">
        <v>1.20636245179512E-5</v>
      </c>
      <c r="N4569" s="94">
        <v>3.0159061294878E-6</v>
      </c>
      <c r="O4569" s="2" t="s">
        <v>9316</v>
      </c>
      <c r="P4569" s="2">
        <v>13.0</v>
      </c>
      <c r="Q4569" s="2" t="s">
        <v>9318</v>
      </c>
    </row>
    <row r="4570">
      <c r="A4570" s="54">
        <v>46115.0</v>
      </c>
      <c r="B4570" s="2" t="s">
        <v>1937</v>
      </c>
      <c r="C4570" s="2" t="s">
        <v>196</v>
      </c>
      <c r="D4570" s="2">
        <v>0.0</v>
      </c>
      <c r="E4570" s="53">
        <v>0.007016446877716458</v>
      </c>
      <c r="F4570" s="53">
        <v>0.019038141538110984</v>
      </c>
      <c r="G4570" s="53">
        <v>0.024997870426263738</v>
      </c>
      <c r="H4570" s="53">
        <v>0.028255168365529</v>
      </c>
      <c r="I4570" s="53">
        <v>0.031629610635873516</v>
      </c>
      <c r="J4570" s="53">
        <v>0.003438437217453598</v>
      </c>
      <c r="K4570" s="53">
        <v>0.014218153821858669</v>
      </c>
      <c r="L4570" s="94">
        <v>6.248935258482712E-4</v>
      </c>
      <c r="M4570" s="94">
        <v>1.1822850498370042E-5</v>
      </c>
      <c r="N4570" s="94">
        <v>2.0215589810203426E-4</v>
      </c>
      <c r="O4570" s="2" t="s">
        <v>9316</v>
      </c>
      <c r="P4570" s="2">
        <v>13.0</v>
      </c>
      <c r="Q4570" s="2" t="s">
        <v>9318</v>
      </c>
    </row>
    <row r="4571">
      <c r="A4571" s="54">
        <v>46116.0</v>
      </c>
      <c r="B4571" s="2" t="s">
        <v>1937</v>
      </c>
      <c r="C4571" s="2" t="s">
        <v>288</v>
      </c>
      <c r="D4571" s="2">
        <v>0.0</v>
      </c>
      <c r="E4571" s="53">
        <v>0.0</v>
      </c>
      <c r="F4571" s="53">
        <v>0.0</v>
      </c>
      <c r="G4571" s="53">
        <v>0.0</v>
      </c>
      <c r="H4571" s="53">
        <v>0.0</v>
      </c>
      <c r="I4571" s="53">
        <v>0.0</v>
      </c>
      <c r="J4571" s="53">
        <v>0.003404032054266638</v>
      </c>
      <c r="K4571" s="53">
        <v>0.001702016027133319</v>
      </c>
      <c r="L4571" s="94">
        <v>0.0</v>
      </c>
      <c r="M4571" s="94">
        <v>1.1587434226474748E-5</v>
      </c>
      <c r="N4571" s="94">
        <v>2.896858556618687E-6</v>
      </c>
      <c r="O4571" s="2" t="s">
        <v>9316</v>
      </c>
      <c r="P4571" s="2">
        <v>13.0</v>
      </c>
      <c r="Q4571" s="2" t="s">
        <v>9318</v>
      </c>
    </row>
    <row r="4572">
      <c r="A4572" s="54">
        <v>46117.0</v>
      </c>
      <c r="B4572" s="2" t="s">
        <v>1937</v>
      </c>
      <c r="C4572" s="2" t="s">
        <v>256</v>
      </c>
      <c r="D4572" s="2">
        <v>0.0</v>
      </c>
      <c r="E4572" s="53">
        <v>0.0</v>
      </c>
      <c r="F4572" s="53">
        <v>0.0</v>
      </c>
      <c r="G4572" s="53">
        <v>0.0</v>
      </c>
      <c r="H4572" s="53">
        <v>0.0</v>
      </c>
      <c r="I4572" s="53">
        <v>0.0</v>
      </c>
      <c r="J4572" s="53">
        <v>0.003370050463539179</v>
      </c>
      <c r="K4572" s="53">
        <v>0.0016850252317695896</v>
      </c>
      <c r="L4572" s="94">
        <v>0.0</v>
      </c>
      <c r="M4572" s="94">
        <v>1.1357240126800635E-5</v>
      </c>
      <c r="N4572" s="94">
        <v>2.839310031700159E-6</v>
      </c>
      <c r="O4572" s="2" t="s">
        <v>9316</v>
      </c>
      <c r="P4572" s="2">
        <v>13.0</v>
      </c>
      <c r="Q4572" s="2" t="s">
        <v>9318</v>
      </c>
    </row>
    <row r="4573">
      <c r="A4573" s="54">
        <v>46118.0</v>
      </c>
      <c r="B4573" s="2" t="s">
        <v>1937</v>
      </c>
      <c r="C4573" s="2" t="s">
        <v>180</v>
      </c>
      <c r="D4573" s="2">
        <v>0.0</v>
      </c>
      <c r="E4573" s="53">
        <v>0.0</v>
      </c>
      <c r="F4573" s="53">
        <v>0.0</v>
      </c>
      <c r="G4573" s="53">
        <v>0.0</v>
      </c>
      <c r="H4573" s="53">
        <v>0.0</v>
      </c>
      <c r="I4573" s="53">
        <v>0.0</v>
      </c>
      <c r="J4573" s="53">
        <v>0.0033364856603981035</v>
      </c>
      <c r="K4573" s="53">
        <v>0.0016682428301990518</v>
      </c>
      <c r="L4573" s="94">
        <v>0.0</v>
      </c>
      <c r="M4573" s="94">
        <v>1.113213656204217E-5</v>
      </c>
      <c r="N4573" s="94">
        <v>2.7830341405105424E-6</v>
      </c>
      <c r="O4573" s="2" t="s">
        <v>9316</v>
      </c>
      <c r="P4573" s="2">
        <v>13.0</v>
      </c>
      <c r="Q4573" s="2" t="s">
        <v>9318</v>
      </c>
    </row>
    <row r="4574">
      <c r="A4574" s="54">
        <v>46119.0</v>
      </c>
      <c r="B4574" s="2" t="s">
        <v>1937</v>
      </c>
      <c r="C4574" s="2" t="s">
        <v>208</v>
      </c>
      <c r="D4574" s="2">
        <v>0.0</v>
      </c>
      <c r="E4574" s="53">
        <v>0.0</v>
      </c>
      <c r="F4574" s="53">
        <v>0.0</v>
      </c>
      <c r="G4574" s="53">
        <v>0.0</v>
      </c>
      <c r="H4574" s="53">
        <v>0.0</v>
      </c>
      <c r="I4574" s="53">
        <v>0.0</v>
      </c>
      <c r="J4574" s="53">
        <v>0.0033033310009678483</v>
      </c>
      <c r="K4574" s="53">
        <v>0.0016516655004839241</v>
      </c>
      <c r="L4574" s="94">
        <v>0.0</v>
      </c>
      <c r="M4574" s="94">
        <v>1.0911995701955246E-5</v>
      </c>
      <c r="N4574" s="94">
        <v>2.7279989254888115E-6</v>
      </c>
      <c r="O4574" s="2" t="s">
        <v>9316</v>
      </c>
      <c r="P4574" s="2">
        <v>13.0</v>
      </c>
      <c r="Q4574" s="2" t="s">
        <v>9318</v>
      </c>
    </row>
    <row r="4575">
      <c r="A4575" s="54">
        <v>46120.0</v>
      </c>
      <c r="B4575" s="2" t="s">
        <v>1937</v>
      </c>
      <c r="C4575" s="2" t="s">
        <v>303</v>
      </c>
      <c r="D4575" s="2">
        <v>0.0</v>
      </c>
      <c r="E4575" s="53">
        <v>0.0</v>
      </c>
      <c r="F4575" s="53">
        <v>0.0</v>
      </c>
      <c r="G4575" s="53">
        <v>0.0</v>
      </c>
      <c r="H4575" s="53">
        <v>0.0</v>
      </c>
      <c r="I4575" s="53">
        <v>0.0</v>
      </c>
      <c r="J4575" s="53">
        <v>0.0032705799787219</v>
      </c>
      <c r="K4575" s="53">
        <v>0.00163528998936095</v>
      </c>
      <c r="L4575" s="94">
        <v>0.0</v>
      </c>
      <c r="M4575" s="94">
        <v>1.0696693397216544E-5</v>
      </c>
      <c r="N4575" s="94">
        <v>2.674173349304136E-6</v>
      </c>
      <c r="O4575" s="2" t="s">
        <v>9316</v>
      </c>
      <c r="P4575" s="2">
        <v>13.0</v>
      </c>
      <c r="Q4575" s="2" t="s">
        <v>9318</v>
      </c>
    </row>
    <row r="4576">
      <c r="A4576" s="54">
        <v>46121.0</v>
      </c>
      <c r="B4576" s="2" t="s">
        <v>1937</v>
      </c>
      <c r="C4576" s="2" t="s">
        <v>148</v>
      </c>
      <c r="D4576" s="2">
        <v>0.0</v>
      </c>
      <c r="E4576" s="53">
        <v>0.0</v>
      </c>
      <c r="F4576" s="53">
        <v>0.0</v>
      </c>
      <c r="G4576" s="53">
        <v>0.0</v>
      </c>
      <c r="H4576" s="53">
        <v>0.0</v>
      </c>
      <c r="I4576" s="53">
        <v>0.0</v>
      </c>
      <c r="J4576" s="53">
        <v>0.003238226220947147</v>
      </c>
      <c r="K4576" s="53">
        <v>0.0016191131104735736</v>
      </c>
      <c r="L4576" s="94">
        <v>0.0</v>
      </c>
      <c r="M4576" s="94">
        <v>1.0486109058029642E-5</v>
      </c>
      <c r="N4576" s="94">
        <v>2.6215272645074105E-6</v>
      </c>
      <c r="O4576" s="2" t="s">
        <v>9316</v>
      </c>
      <c r="P4576" s="2">
        <v>13.0</v>
      </c>
      <c r="Q4576" s="2" t="s">
        <v>9318</v>
      </c>
    </row>
    <row r="4577">
      <c r="A4577" s="54">
        <v>46122.0</v>
      </c>
      <c r="B4577" s="2" t="s">
        <v>1937</v>
      </c>
      <c r="C4577" s="2" t="s">
        <v>196</v>
      </c>
      <c r="D4577" s="2">
        <v>0.0</v>
      </c>
      <c r="E4577" s="53">
        <v>0.005955192090047863</v>
      </c>
      <c r="F4577" s="53">
        <v>0.01737141948354018</v>
      </c>
      <c r="G4577" s="53">
        <v>0.023286749266528642</v>
      </c>
      <c r="H4577" s="53">
        <v>0.026569825513337746</v>
      </c>
      <c r="I4577" s="53">
        <v>0.03000261141848429</v>
      </c>
      <c r="J4577" s="53">
        <v>0.0032062634853170092</v>
      </c>
      <c r="K4577" s="53">
        <v>0.013246506375922826</v>
      </c>
      <c r="L4577" s="94">
        <v>5.422726914021723E-4</v>
      </c>
      <c r="M4577" s="94">
        <v>1.0280125537277176E-5</v>
      </c>
      <c r="N4577" s="94">
        <v>1.7546993116736406E-4</v>
      </c>
      <c r="O4577" s="2" t="s">
        <v>9316</v>
      </c>
      <c r="P4577" s="2">
        <v>13.0</v>
      </c>
      <c r="Q4577" s="2" t="s">
        <v>9318</v>
      </c>
    </row>
    <row r="4578">
      <c r="A4578" s="54">
        <v>46123.0</v>
      </c>
      <c r="B4578" s="2" t="s">
        <v>1937</v>
      </c>
      <c r="C4578" s="2" t="s">
        <v>288</v>
      </c>
      <c r="D4578" s="2">
        <v>0.0</v>
      </c>
      <c r="E4578" s="53">
        <v>0.0</v>
      </c>
      <c r="F4578" s="53">
        <v>0.0</v>
      </c>
      <c r="G4578" s="53">
        <v>0.0</v>
      </c>
      <c r="H4578" s="53">
        <v>0.0</v>
      </c>
      <c r="I4578" s="53">
        <v>0.0</v>
      </c>
      <c r="J4578" s="53">
        <v>0.003174685656569465</v>
      </c>
      <c r="K4578" s="53">
        <v>0.0015873428282847325</v>
      </c>
      <c r="L4578" s="94">
        <v>0.0</v>
      </c>
      <c r="M4578" s="94">
        <v>1.0078629018027895E-5</v>
      </c>
      <c r="N4578" s="94">
        <v>2.5196572545069737E-6</v>
      </c>
      <c r="O4578" s="2" t="s">
        <v>9316</v>
      </c>
      <c r="P4578" s="2">
        <v>13.0</v>
      </c>
      <c r="Q4578" s="2" t="s">
        <v>9318</v>
      </c>
    </row>
    <row r="4579">
      <c r="A4579" s="54">
        <v>46124.0</v>
      </c>
      <c r="B4579" s="2" t="s">
        <v>1937</v>
      </c>
      <c r="C4579" s="2" t="s">
        <v>256</v>
      </c>
      <c r="D4579" s="2">
        <v>0.0</v>
      </c>
      <c r="E4579" s="53">
        <v>0.0</v>
      </c>
      <c r="F4579" s="53">
        <v>0.0</v>
      </c>
      <c r="G4579" s="53">
        <v>0.0</v>
      </c>
      <c r="H4579" s="53">
        <v>0.0</v>
      </c>
      <c r="I4579" s="53">
        <v>0.0</v>
      </c>
      <c r="J4579" s="53">
        <v>0.0031434867432862724</v>
      </c>
      <c r="K4579" s="53">
        <v>0.0015717433716431362</v>
      </c>
      <c r="L4579" s="94">
        <v>0.0</v>
      </c>
      <c r="M4579" s="94">
        <v>9.881508905216535E-6</v>
      </c>
      <c r="N4579" s="94">
        <v>2.470377226304134E-6</v>
      </c>
      <c r="O4579" s="2" t="s">
        <v>9316</v>
      </c>
      <c r="P4579" s="2">
        <v>13.0</v>
      </c>
      <c r="Q4579" s="2" t="s">
        <v>9318</v>
      </c>
    </row>
    <row r="4580">
      <c r="A4580" s="54">
        <v>46125.0</v>
      </c>
      <c r="B4580" s="2" t="s">
        <v>1937</v>
      </c>
      <c r="C4580" s="2" t="s">
        <v>180</v>
      </c>
      <c r="D4580" s="2">
        <v>0.0</v>
      </c>
      <c r="E4580" s="53">
        <v>0.0</v>
      </c>
      <c r="F4580" s="53">
        <v>0.0</v>
      </c>
      <c r="G4580" s="53">
        <v>0.0</v>
      </c>
      <c r="H4580" s="53">
        <v>0.0</v>
      </c>
      <c r="I4580" s="53">
        <v>0.0</v>
      </c>
      <c r="J4580" s="53">
        <v>0.003112660874769772</v>
      </c>
      <c r="K4580" s="53">
        <v>0.001556330437384886</v>
      </c>
      <c r="L4580" s="94">
        <v>0.0</v>
      </c>
      <c r="M4580" s="94">
        <v>9.688657721322523E-6</v>
      </c>
      <c r="N4580" s="94">
        <v>2.4221644303306306E-6</v>
      </c>
      <c r="O4580" s="2" t="s">
        <v>9316</v>
      </c>
      <c r="P4580" s="2">
        <v>13.0</v>
      </c>
      <c r="Q4580" s="2" t="s">
        <v>9318</v>
      </c>
    </row>
    <row r="4581">
      <c r="A4581" s="54">
        <v>46126.0</v>
      </c>
      <c r="B4581" s="2" t="s">
        <v>1937</v>
      </c>
      <c r="C4581" s="2" t="s">
        <v>208</v>
      </c>
      <c r="D4581" s="2">
        <v>0.0</v>
      </c>
      <c r="E4581" s="53">
        <v>0.0</v>
      </c>
      <c r="F4581" s="53">
        <v>0.0</v>
      </c>
      <c r="G4581" s="53">
        <v>0.0</v>
      </c>
      <c r="H4581" s="53">
        <v>0.0</v>
      </c>
      <c r="I4581" s="53">
        <v>0.0</v>
      </c>
      <c r="J4581" s="53">
        <v>0.0030822022980138597</v>
      </c>
      <c r="K4581" s="53">
        <v>0.0015411011490069299</v>
      </c>
      <c r="L4581" s="94">
        <v>0.0</v>
      </c>
      <c r="M4581" s="94">
        <v>9.499971005881918E-6</v>
      </c>
      <c r="N4581" s="94">
        <v>2.3749927514704796E-6</v>
      </c>
      <c r="O4581" s="2" t="s">
        <v>9316</v>
      </c>
      <c r="P4581" s="2">
        <v>13.0</v>
      </c>
      <c r="Q4581" s="2" t="s">
        <v>9318</v>
      </c>
    </row>
    <row r="4582">
      <c r="A4582" s="54">
        <v>46127.0</v>
      </c>
      <c r="B4582" s="2" t="s">
        <v>1937</v>
      </c>
      <c r="C4582" s="2" t="s">
        <v>303</v>
      </c>
      <c r="D4582" s="2">
        <v>0.0</v>
      </c>
      <c r="E4582" s="53">
        <v>0.0</v>
      </c>
      <c r="F4582" s="53">
        <v>0.0</v>
      </c>
      <c r="G4582" s="53">
        <v>0.0</v>
      </c>
      <c r="H4582" s="53">
        <v>0.0</v>
      </c>
      <c r="I4582" s="53">
        <v>0.0</v>
      </c>
      <c r="J4582" s="53">
        <v>0.0030521053747658267</v>
      </c>
      <c r="K4582" s="53">
        <v>0.0015260526873829134</v>
      </c>
      <c r="L4582" s="94">
        <v>0.0</v>
      </c>
      <c r="M4582" s="94">
        <v>9.315347218674448E-6</v>
      </c>
      <c r="N4582" s="94">
        <v>2.328836804668612E-6</v>
      </c>
      <c r="O4582" s="2" t="s">
        <v>9316</v>
      </c>
      <c r="P4582" s="2">
        <v>13.0</v>
      </c>
      <c r="Q4582" s="2" t="s">
        <v>9318</v>
      </c>
    </row>
    <row r="4583">
      <c r="A4583" s="54">
        <v>46128.0</v>
      </c>
      <c r="B4583" s="2" t="s">
        <v>1937</v>
      </c>
      <c r="C4583" s="2" t="s">
        <v>148</v>
      </c>
      <c r="D4583" s="2">
        <v>0.0</v>
      </c>
      <c r="E4583" s="53">
        <v>0.0</v>
      </c>
      <c r="F4583" s="53">
        <v>0.0</v>
      </c>
      <c r="G4583" s="53">
        <v>0.0</v>
      </c>
      <c r="H4583" s="53">
        <v>0.0</v>
      </c>
      <c r="I4583" s="53">
        <v>0.0</v>
      </c>
      <c r="J4583" s="53">
        <v>0.0030223645786759063</v>
      </c>
      <c r="K4583" s="53">
        <v>0.0015111822893379531</v>
      </c>
      <c r="L4583" s="94">
        <v>0.0</v>
      </c>
      <c r="M4583" s="94">
        <v>9.134687646434788E-6</v>
      </c>
      <c r="N4583" s="94">
        <v>2.283671911608697E-6</v>
      </c>
      <c r="O4583" s="2" t="s">
        <v>9316</v>
      </c>
      <c r="P4583" s="2">
        <v>13.0</v>
      </c>
      <c r="Q4583" s="2" t="s">
        <v>9318</v>
      </c>
    </row>
    <row r="4584">
      <c r="A4584" s="54">
        <v>46129.0</v>
      </c>
      <c r="B4584" s="2" t="s">
        <v>1937</v>
      </c>
      <c r="C4584" s="2" t="s">
        <v>196</v>
      </c>
      <c r="D4584" s="2">
        <v>0.0</v>
      </c>
      <c r="E4584" s="53">
        <v>0.005056180443678641</v>
      </c>
      <c r="F4584" s="53">
        <v>0.015865465770755444</v>
      </c>
      <c r="G4584" s="53">
        <v>0.021717806326740054</v>
      </c>
      <c r="H4584" s="53">
        <v>0.02501611430168765</v>
      </c>
      <c r="I4584" s="53">
        <v>0.02849671526701105</v>
      </c>
      <c r="J4584" s="53">
        <v>0.002992974492531484</v>
      </c>
      <c r="K4584" s="53">
        <v>0.012355390409635769</v>
      </c>
      <c r="L4584" s="94">
        <v>4.716631116457903E-4</v>
      </c>
      <c r="M4584" s="94">
        <v>8.957896312944095E-6</v>
      </c>
      <c r="N4584" s="94">
        <v>1.5265567217451954E-4</v>
      </c>
      <c r="O4584" s="2" t="s">
        <v>9316</v>
      </c>
      <c r="P4584" s="2">
        <v>13.0</v>
      </c>
      <c r="Q4584" s="2" t="s">
        <v>9318</v>
      </c>
    </row>
    <row r="4585">
      <c r="A4585" s="54">
        <v>46130.0</v>
      </c>
      <c r="B4585" s="2" t="s">
        <v>1937</v>
      </c>
      <c r="C4585" s="2" t="s">
        <v>288</v>
      </c>
      <c r="D4585" s="2">
        <v>0.0</v>
      </c>
      <c r="E4585" s="53">
        <v>0.0</v>
      </c>
      <c r="F4585" s="53">
        <v>0.0</v>
      </c>
      <c r="G4585" s="53">
        <v>0.0</v>
      </c>
      <c r="H4585" s="53">
        <v>0.0</v>
      </c>
      <c r="I4585" s="53">
        <v>0.0</v>
      </c>
      <c r="J4585" s="53">
        <v>0.002963929805573053</v>
      </c>
      <c r="K4585" s="53">
        <v>0.0014819649027865264</v>
      </c>
      <c r="L4585" s="94">
        <v>0.0</v>
      </c>
      <c r="M4585" s="94">
        <v>8.784879892364315E-6</v>
      </c>
      <c r="N4585" s="94">
        <v>2.1962199730910787E-6</v>
      </c>
      <c r="O4585" s="2" t="s">
        <v>9316</v>
      </c>
      <c r="P4585" s="2">
        <v>13.0</v>
      </c>
      <c r="Q4585" s="2" t="s">
        <v>9318</v>
      </c>
    </row>
    <row r="4586">
      <c r="A4586" s="54">
        <v>46131.0</v>
      </c>
      <c r="B4586" s="2" t="s">
        <v>1937</v>
      </c>
      <c r="C4586" s="2" t="s">
        <v>256</v>
      </c>
      <c r="D4586" s="2">
        <v>0.0</v>
      </c>
      <c r="E4586" s="53">
        <v>0.0</v>
      </c>
      <c r="F4586" s="53">
        <v>0.0</v>
      </c>
      <c r="G4586" s="53">
        <v>0.0</v>
      </c>
      <c r="H4586" s="53">
        <v>0.0</v>
      </c>
      <c r="I4586" s="53">
        <v>0.0</v>
      </c>
      <c r="J4586" s="53">
        <v>0.0029352253108891</v>
      </c>
      <c r="K4586" s="53">
        <v>0.00146761265544455</v>
      </c>
      <c r="L4586" s="94">
        <v>0.0</v>
      </c>
      <c r="M4586" s="94">
        <v>8.615547625684015E-6</v>
      </c>
      <c r="N4586" s="94">
        <v>2.1538869064210037E-6</v>
      </c>
      <c r="O4586" s="2" t="s">
        <v>9316</v>
      </c>
      <c r="P4586" s="2">
        <v>13.0</v>
      </c>
      <c r="Q4586" s="2" t="s">
        <v>9318</v>
      </c>
    </row>
    <row r="4587">
      <c r="A4587" s="54">
        <v>46132.0</v>
      </c>
      <c r="B4587" s="2" t="s">
        <v>1937</v>
      </c>
      <c r="C4587" s="2" t="s">
        <v>180</v>
      </c>
      <c r="D4587" s="2">
        <v>0.0</v>
      </c>
      <c r="E4587" s="53">
        <v>0.0</v>
      </c>
      <c r="F4587" s="53">
        <v>0.0</v>
      </c>
      <c r="G4587" s="53">
        <v>0.0</v>
      </c>
      <c r="H4587" s="53">
        <v>0.0</v>
      </c>
      <c r="I4587" s="53">
        <v>0.0</v>
      </c>
      <c r="J4587" s="53">
        <v>0.002906855902887255</v>
      </c>
      <c r="K4587" s="53">
        <v>0.0014534279514436274</v>
      </c>
      <c r="L4587" s="94">
        <v>0.0</v>
      </c>
      <c r="M4587" s="94">
        <v>8.449811240150478E-6</v>
      </c>
      <c r="N4587" s="94">
        <v>2.1124528100376195E-6</v>
      </c>
      <c r="O4587" s="2" t="s">
        <v>9316</v>
      </c>
      <c r="P4587" s="2">
        <v>13.0</v>
      </c>
      <c r="Q4587" s="2" t="s">
        <v>9318</v>
      </c>
    </row>
    <row r="4588">
      <c r="A4588" s="54">
        <v>46133.0</v>
      </c>
      <c r="B4588" s="2" t="s">
        <v>1937</v>
      </c>
      <c r="C4588" s="2" t="s">
        <v>208</v>
      </c>
      <c r="D4588" s="2">
        <v>0.0</v>
      </c>
      <c r="E4588" s="53">
        <v>0.0</v>
      </c>
      <c r="F4588" s="53">
        <v>0.0</v>
      </c>
      <c r="G4588" s="53">
        <v>0.0</v>
      </c>
      <c r="H4588" s="53">
        <v>0.0</v>
      </c>
      <c r="I4588" s="53">
        <v>0.0</v>
      </c>
      <c r="J4588" s="53">
        <v>0.002878816574839071</v>
      </c>
      <c r="K4588" s="53">
        <v>0.0014394082874195355</v>
      </c>
      <c r="L4588" s="94">
        <v>0.0</v>
      </c>
      <c r="M4588" s="94">
        <v>8.28758487156816E-6</v>
      </c>
      <c r="N4588" s="94">
        <v>2.07189621789204E-6</v>
      </c>
      <c r="O4588" s="2" t="s">
        <v>9316</v>
      </c>
      <c r="P4588" s="2">
        <v>13.0</v>
      </c>
      <c r="Q4588" s="2" t="s">
        <v>9318</v>
      </c>
    </row>
    <row r="4589">
      <c r="A4589" s="54">
        <v>46134.0</v>
      </c>
      <c r="B4589" s="2" t="s">
        <v>1937</v>
      </c>
      <c r="C4589" s="2" t="s">
        <v>303</v>
      </c>
      <c r="D4589" s="2">
        <v>0.0</v>
      </c>
      <c r="E4589" s="53">
        <v>0.0</v>
      </c>
      <c r="F4589" s="53">
        <v>0.0</v>
      </c>
      <c r="G4589" s="53">
        <v>0.0</v>
      </c>
      <c r="H4589" s="53">
        <v>0.0</v>
      </c>
      <c r="I4589" s="53">
        <v>0.0</v>
      </c>
      <c r="J4589" s="53">
        <v>0.0028511024164959847</v>
      </c>
      <c r="K4589" s="53">
        <v>0.0014255512082479924</v>
      </c>
      <c r="L4589" s="94">
        <v>0.0</v>
      </c>
      <c r="M4589" s="94">
        <v>8.128784989349243E-6</v>
      </c>
      <c r="N4589" s="94">
        <v>2.032196247337311E-6</v>
      </c>
      <c r="O4589" s="2" t="s">
        <v>9316</v>
      </c>
      <c r="P4589" s="2">
        <v>13.0</v>
      </c>
      <c r="Q4589" s="2" t="s">
        <v>9318</v>
      </c>
    </row>
    <row r="4590">
      <c r="A4590" s="54">
        <v>46135.0</v>
      </c>
      <c r="B4590" s="2" t="s">
        <v>1937</v>
      </c>
      <c r="C4590" s="2" t="s">
        <v>148</v>
      </c>
      <c r="D4590" s="2">
        <v>0.0</v>
      </c>
      <c r="E4590" s="53">
        <v>0.0</v>
      </c>
      <c r="F4590" s="53">
        <v>0.0</v>
      </c>
      <c r="G4590" s="53">
        <v>0.0</v>
      </c>
      <c r="H4590" s="53">
        <v>0.0</v>
      </c>
      <c r="I4590" s="53">
        <v>0.0</v>
      </c>
      <c r="J4590" s="53">
        <v>0.002823708611774028</v>
      </c>
      <c r="K4590" s="53">
        <v>0.001411854305887014</v>
      </c>
      <c r="L4590" s="94">
        <v>0.0</v>
      </c>
      <c r="M4590" s="94">
        <v>7.973330324206808E-6</v>
      </c>
      <c r="N4590" s="94">
        <v>1.993332581051702E-6</v>
      </c>
      <c r="O4590" s="2" t="s">
        <v>9316</v>
      </c>
      <c r="P4590" s="2">
        <v>13.0</v>
      </c>
      <c r="Q4590" s="2" t="s">
        <v>9318</v>
      </c>
    </row>
    <row r="4591">
      <c r="A4591" s="54">
        <v>46136.0</v>
      </c>
      <c r="B4591" s="2" t="s">
        <v>1937</v>
      </c>
      <c r="C4591" s="2" t="s">
        <v>196</v>
      </c>
      <c r="D4591" s="2">
        <v>0.0</v>
      </c>
      <c r="E4591" s="53">
        <v>0.004294127997990229</v>
      </c>
      <c r="F4591" s="53">
        <v>0.014502343912770761</v>
      </c>
      <c r="G4591" s="53">
        <v>0.02027604003888862</v>
      </c>
      <c r="H4591" s="53">
        <v>0.02358032265067536</v>
      </c>
      <c r="I4591" s="53">
        <v>0.027099375646499266</v>
      </c>
      <c r="J4591" s="53">
        <v>0.0027966304365050158</v>
      </c>
      <c r="K4591" s="53">
        <v>0.011536335237696819</v>
      </c>
      <c r="L4591" s="94">
        <v>4.1111779965861446E-4</v>
      </c>
      <c r="M4591" s="94">
        <v>7.821141798386235E-6</v>
      </c>
      <c r="N4591" s="94">
        <v>1.3308703071652532E-4</v>
      </c>
      <c r="O4591" s="2" t="s">
        <v>9316</v>
      </c>
      <c r="P4591" s="2">
        <v>13.0</v>
      </c>
      <c r="Q4591" s="2" t="s">
        <v>9318</v>
      </c>
    </row>
    <row r="4592">
      <c r="A4592" s="54">
        <v>46137.0</v>
      </c>
      <c r="B4592" s="2" t="s">
        <v>1937</v>
      </c>
      <c r="C4592" s="2" t="s">
        <v>288</v>
      </c>
      <c r="D4592" s="2">
        <v>0.0</v>
      </c>
      <c r="E4592" s="53">
        <v>0.0</v>
      </c>
      <c r="F4592" s="53">
        <v>0.0</v>
      </c>
      <c r="G4592" s="53">
        <v>0.0</v>
      </c>
      <c r="H4592" s="53">
        <v>0.0</v>
      </c>
      <c r="I4592" s="53">
        <v>0.0</v>
      </c>
      <c r="J4592" s="53">
        <v>0.002769863256251974</v>
      </c>
      <c r="K4592" s="53">
        <v>0.001384931628125987</v>
      </c>
      <c r="L4592" s="94">
        <v>0.0</v>
      </c>
      <c r="M4592" s="94">
        <v>7.672142458334788E-6</v>
      </c>
      <c r="N4592" s="94">
        <v>1.918035614583697E-6</v>
      </c>
      <c r="O4592" s="2" t="s">
        <v>9316</v>
      </c>
      <c r="P4592" s="2">
        <v>13.0</v>
      </c>
      <c r="Q4592" s="2" t="s">
        <v>9318</v>
      </c>
    </row>
    <row r="4593">
      <c r="A4593" s="54">
        <v>46138.0</v>
      </c>
      <c r="B4593" s="2" t="s">
        <v>1937</v>
      </c>
      <c r="C4593" s="2" t="s">
        <v>256</v>
      </c>
      <c r="D4593" s="2">
        <v>0.0</v>
      </c>
      <c r="E4593" s="53">
        <v>0.0</v>
      </c>
      <c r="F4593" s="53">
        <v>0.0</v>
      </c>
      <c r="G4593" s="53">
        <v>0.0</v>
      </c>
      <c r="H4593" s="53">
        <v>0.0</v>
      </c>
      <c r="I4593" s="53">
        <v>0.0</v>
      </c>
      <c r="J4593" s="53">
        <v>0.002743402524186685</v>
      </c>
      <c r="K4593" s="53">
        <v>0.0013717012620933426</v>
      </c>
      <c r="L4593" s="94">
        <v>0.0</v>
      </c>
      <c r="M4593" s="94">
        <v>7.526257409713876E-6</v>
      </c>
      <c r="N4593" s="94">
        <v>1.881564352428469E-6</v>
      </c>
      <c r="O4593" s="2" t="s">
        <v>9316</v>
      </c>
      <c r="P4593" s="2">
        <v>13.0</v>
      </c>
      <c r="Q4593" s="2" t="s">
        <v>9318</v>
      </c>
    </row>
    <row r="4594">
      <c r="A4594" s="54">
        <v>46139.0</v>
      </c>
      <c r="B4594" s="2" t="s">
        <v>1937</v>
      </c>
      <c r="C4594" s="2" t="s">
        <v>180</v>
      </c>
      <c r="D4594" s="2">
        <v>0.0</v>
      </c>
      <c r="E4594" s="53">
        <v>0.0</v>
      </c>
      <c r="F4594" s="53">
        <v>0.0</v>
      </c>
      <c r="G4594" s="53">
        <v>0.0</v>
      </c>
      <c r="H4594" s="53">
        <v>0.0</v>
      </c>
      <c r="I4594" s="53">
        <v>0.0</v>
      </c>
      <c r="J4594" s="53">
        <v>0.0027172437790273017</v>
      </c>
      <c r="K4594" s="53">
        <v>0.0013586218895136508</v>
      </c>
      <c r="L4594" s="94">
        <v>0.0</v>
      </c>
      <c r="M4594" s="94">
        <v>7.383413754662571E-6</v>
      </c>
      <c r="N4594" s="94">
        <v>1.8458534386656428E-6</v>
      </c>
      <c r="O4594" s="2" t="s">
        <v>9316</v>
      </c>
      <c r="P4594" s="2">
        <v>13.0</v>
      </c>
      <c r="Q4594" s="2" t="s">
        <v>9318</v>
      </c>
    </row>
    <row r="4595">
      <c r="A4595" s="54">
        <v>46140.0</v>
      </c>
      <c r="B4595" s="2" t="s">
        <v>1937</v>
      </c>
      <c r="C4595" s="2" t="s">
        <v>208</v>
      </c>
      <c r="D4595" s="2">
        <v>0.0</v>
      </c>
      <c r="E4595" s="53">
        <v>0.0</v>
      </c>
      <c r="F4595" s="53">
        <v>0.0</v>
      </c>
      <c r="G4595" s="53">
        <v>0.0</v>
      </c>
      <c r="H4595" s="53">
        <v>0.0</v>
      </c>
      <c r="I4595" s="53">
        <v>0.0</v>
      </c>
      <c r="J4595" s="53">
        <v>0.002691382643034046</v>
      </c>
      <c r="K4595" s="53">
        <v>0.001345691321517023</v>
      </c>
      <c r="L4595" s="94">
        <v>0.0</v>
      </c>
      <c r="M4595" s="94">
        <v>7.243540531224928E-6</v>
      </c>
      <c r="N4595" s="94">
        <v>1.810885132806232E-6</v>
      </c>
      <c r="O4595" s="2" t="s">
        <v>9316</v>
      </c>
      <c r="P4595" s="2">
        <v>13.0</v>
      </c>
      <c r="Q4595" s="2" t="s">
        <v>9318</v>
      </c>
    </row>
    <row r="4596">
      <c r="A4596" s="54">
        <v>46141.0</v>
      </c>
      <c r="B4596" s="2" t="s">
        <v>1937</v>
      </c>
      <c r="C4596" s="2" t="s">
        <v>303</v>
      </c>
      <c r="D4596" s="2">
        <v>0.0</v>
      </c>
      <c r="E4596" s="53">
        <v>0.0</v>
      </c>
      <c r="F4596" s="53">
        <v>0.0</v>
      </c>
      <c r="G4596" s="53">
        <v>0.0</v>
      </c>
      <c r="H4596" s="53">
        <v>0.0</v>
      </c>
      <c r="I4596" s="53">
        <v>0.0</v>
      </c>
      <c r="J4596" s="53">
        <v>0.002665814820061102</v>
      </c>
      <c r="K4596" s="53">
        <v>0.001332907410030551</v>
      </c>
      <c r="L4596" s="94">
        <v>0.0</v>
      </c>
      <c r="M4596" s="94">
        <v>7.106568654857406E-6</v>
      </c>
      <c r="N4596" s="94">
        <v>1.7766421637143516E-6</v>
      </c>
      <c r="O4596" s="2" t="s">
        <v>9316</v>
      </c>
      <c r="P4596" s="2">
        <v>13.0</v>
      </c>
      <c r="Q4596" s="2" t="s">
        <v>9318</v>
      </c>
    </row>
    <row r="4597">
      <c r="A4597" s="54">
        <v>46142.0</v>
      </c>
      <c r="B4597" s="2" t="s">
        <v>1937</v>
      </c>
      <c r="C4597" s="2" t="s">
        <v>148</v>
      </c>
      <c r="D4597" s="2">
        <v>0.0</v>
      </c>
      <c r="E4597" s="53">
        <v>0.0</v>
      </c>
      <c r="F4597" s="53">
        <v>0.0</v>
      </c>
      <c r="G4597" s="53">
        <v>0.0</v>
      </c>
      <c r="H4597" s="53">
        <v>0.0</v>
      </c>
      <c r="I4597" s="53">
        <v>0.0</v>
      </c>
      <c r="J4597" s="53">
        <v>0.002640536093662872</v>
      </c>
      <c r="K4597" s="53">
        <v>0.001320268046831436</v>
      </c>
      <c r="L4597" s="94">
        <v>0.0</v>
      </c>
      <c r="M4597" s="94">
        <v>6.972430861936379E-6</v>
      </c>
      <c r="N4597" s="94">
        <v>1.7431077154840948E-6</v>
      </c>
      <c r="O4597" s="2" t="s">
        <v>9316</v>
      </c>
      <c r="P4597" s="2">
        <v>13.0</v>
      </c>
      <c r="Q4597" s="2" t="s">
        <v>9318</v>
      </c>
    </row>
    <row r="4598">
      <c r="A4598" s="54">
        <v>46143.0</v>
      </c>
      <c r="B4598" s="2" t="s">
        <v>1937</v>
      </c>
      <c r="C4598" s="2" t="s">
        <v>196</v>
      </c>
      <c r="D4598" s="2">
        <v>0.0</v>
      </c>
      <c r="E4598" s="53">
        <v>0.0036478244261549664</v>
      </c>
      <c r="F4598" s="53">
        <v>0.013266513639908915</v>
      </c>
      <c r="G4598" s="53">
        <v>0.018948444116460104</v>
      </c>
      <c r="H4598" s="53">
        <v>0.022250564422837425</v>
      </c>
      <c r="I4598" s="53">
        <v>0.025799718327527175</v>
      </c>
      <c r="J4598" s="53">
        <v>0.002615542325252824</v>
      </c>
      <c r="K4598" s="53">
        <v>0.010781993220856463</v>
      </c>
      <c r="L4598" s="94">
        <v>3.590435344346115E-4</v>
      </c>
      <c r="M4598" s="94">
        <v>6.841061655188949E-6</v>
      </c>
      <c r="N4598" s="94">
        <v>1.1625137781459474E-4</v>
      </c>
      <c r="O4598" s="2" t="s">
        <v>9316</v>
      </c>
      <c r="P4598" s="2">
        <v>13.0</v>
      </c>
      <c r="Q4598" s="2" t="s">
        <v>9318</v>
      </c>
    </row>
    <row r="4599">
      <c r="A4599" s="54">
        <v>46144.0</v>
      </c>
      <c r="B4599" s="2" t="s">
        <v>1937</v>
      </c>
      <c r="C4599" s="2" t="s">
        <v>288</v>
      </c>
      <c r="D4599" s="2">
        <v>0.0</v>
      </c>
      <c r="E4599" s="53">
        <v>0.0</v>
      </c>
      <c r="F4599" s="53">
        <v>0.0</v>
      </c>
      <c r="G4599" s="53">
        <v>0.0</v>
      </c>
      <c r="H4599" s="53">
        <v>0.0</v>
      </c>
      <c r="I4599" s="53">
        <v>0.0</v>
      </c>
      <c r="J4599" s="53">
        <v>0.002590829452313247</v>
      </c>
      <c r="K4599" s="53">
        <v>0.0012954147261566235</v>
      </c>
      <c r="L4599" s="94">
        <v>0.0</v>
      </c>
      <c r="M4599" s="94">
        <v>6.7123972509737595E-6</v>
      </c>
      <c r="N4599" s="94">
        <v>1.6780993127434399E-6</v>
      </c>
      <c r="O4599" s="2" t="s">
        <v>9316</v>
      </c>
      <c r="P4599" s="2">
        <v>13.0</v>
      </c>
      <c r="Q4599" s="2" t="s">
        <v>9318</v>
      </c>
    </row>
    <row r="4600">
      <c r="A4600" s="54">
        <v>46145.0</v>
      </c>
      <c r="B4600" s="2" t="s">
        <v>1937</v>
      </c>
      <c r="C4600" s="2" t="s">
        <v>256</v>
      </c>
      <c r="D4600" s="2">
        <v>0.0</v>
      </c>
      <c r="E4600" s="53">
        <v>0.0</v>
      </c>
      <c r="F4600" s="53">
        <v>0.0</v>
      </c>
      <c r="G4600" s="53">
        <v>0.0</v>
      </c>
      <c r="H4600" s="53">
        <v>0.0</v>
      </c>
      <c r="I4600" s="53">
        <v>0.0</v>
      </c>
      <c r="J4600" s="53">
        <v>0.0025663934866542717</v>
      </c>
      <c r="K4600" s="53">
        <v>0.0012831967433271359</v>
      </c>
      <c r="L4600" s="94">
        <v>0.0</v>
      </c>
      <c r="M4600" s="94">
        <v>6.58637552834147E-6</v>
      </c>
      <c r="N4600" s="94">
        <v>1.6465938820853675E-6</v>
      </c>
      <c r="O4600" s="2" t="s">
        <v>9316</v>
      </c>
      <c r="P4600" s="2">
        <v>13.0</v>
      </c>
      <c r="Q4600" s="2" t="s">
        <v>9318</v>
      </c>
    </row>
    <row r="4601">
      <c r="A4601" s="54">
        <v>46146.0</v>
      </c>
      <c r="B4601" s="2" t="s">
        <v>1937</v>
      </c>
      <c r="C4601" s="2" t="s">
        <v>180</v>
      </c>
      <c r="D4601" s="2">
        <v>0.0</v>
      </c>
      <c r="E4601" s="53">
        <v>0.0</v>
      </c>
      <c r="F4601" s="53">
        <v>0.0</v>
      </c>
      <c r="G4601" s="53">
        <v>0.0</v>
      </c>
      <c r="H4601" s="53">
        <v>0.0</v>
      </c>
      <c r="I4601" s="53">
        <v>0.0</v>
      </c>
      <c r="J4601" s="53">
        <v>0.002542230512720585</v>
      </c>
      <c r="K4601" s="53">
        <v>0.0012711152563602925</v>
      </c>
      <c r="L4601" s="94">
        <v>0.0</v>
      </c>
      <c r="M4601" s="94">
        <v>6.462935979807569E-6</v>
      </c>
      <c r="N4601" s="94">
        <v>1.6157339949518921E-6</v>
      </c>
      <c r="O4601" s="2" t="s">
        <v>9316</v>
      </c>
      <c r="P4601" s="2">
        <v>13.0</v>
      </c>
      <c r="Q4601" s="2" t="s">
        <v>9318</v>
      </c>
    </row>
    <row r="4602">
      <c r="A4602" s="54">
        <v>46147.0</v>
      </c>
      <c r="B4602" s="2" t="s">
        <v>1937</v>
      </c>
      <c r="C4602" s="2" t="s">
        <v>208</v>
      </c>
      <c r="D4602" s="2">
        <v>0.0</v>
      </c>
      <c r="E4602" s="53">
        <v>0.0</v>
      </c>
      <c r="F4602" s="53">
        <v>0.0</v>
      </c>
      <c r="G4602" s="53">
        <v>0.0</v>
      </c>
      <c r="H4602" s="53">
        <v>0.0</v>
      </c>
      <c r="I4602" s="53">
        <v>0.0</v>
      </c>
      <c r="J4602" s="53">
        <v>0.002518336685944316</v>
      </c>
      <c r="K4602" s="53">
        <v>0.001259168342972158</v>
      </c>
      <c r="L4602" s="94">
        <v>0.0</v>
      </c>
      <c r="M4602" s="94">
        <v>6.342019663773001E-6</v>
      </c>
      <c r="N4602" s="94">
        <v>1.5855049159432502E-6</v>
      </c>
      <c r="O4602" s="2" t="s">
        <v>9316</v>
      </c>
      <c r="P4602" s="2">
        <v>13.0</v>
      </c>
      <c r="Q4602" s="2" t="s">
        <v>9318</v>
      </c>
    </row>
    <row r="4603">
      <c r="A4603" s="54">
        <v>46148.0</v>
      </c>
      <c r="B4603" s="2" t="s">
        <v>1937</v>
      </c>
      <c r="C4603" s="2" t="s">
        <v>303</v>
      </c>
      <c r="D4603" s="2">
        <v>0.0</v>
      </c>
      <c r="E4603" s="53">
        <v>0.0</v>
      </c>
      <c r="F4603" s="53">
        <v>0.0</v>
      </c>
      <c r="G4603" s="53">
        <v>0.0</v>
      </c>
      <c r="H4603" s="53">
        <v>0.0</v>
      </c>
      <c r="I4603" s="53">
        <v>0.0</v>
      </c>
      <c r="J4603" s="53">
        <v>0.002494708231142634</v>
      </c>
      <c r="K4603" s="53">
        <v>0.001247354115571317</v>
      </c>
      <c r="L4603" s="94">
        <v>0.0</v>
      </c>
      <c r="M4603" s="94">
        <v>6.22356915853081E-6</v>
      </c>
      <c r="N4603" s="94">
        <v>1.5558922896327026E-6</v>
      </c>
      <c r="O4603" s="2" t="s">
        <v>9316</v>
      </c>
      <c r="P4603" s="2">
        <v>13.0</v>
      </c>
      <c r="Q4603" s="2" t="s">
        <v>9318</v>
      </c>
    </row>
    <row r="4604">
      <c r="A4604" s="54">
        <v>46149.0</v>
      </c>
      <c r="B4604" s="2" t="s">
        <v>1937</v>
      </c>
      <c r="C4604" s="2" t="s">
        <v>148</v>
      </c>
      <c r="D4604" s="2">
        <v>0.0</v>
      </c>
      <c r="E4604" s="53">
        <v>0.0</v>
      </c>
      <c r="F4604" s="53">
        <v>0.0</v>
      </c>
      <c r="G4604" s="53">
        <v>0.0</v>
      </c>
      <c r="H4604" s="53">
        <v>0.0</v>
      </c>
      <c r="I4604" s="53">
        <v>0.0</v>
      </c>
      <c r="J4604" s="53">
        <v>0.0024713414409586565</v>
      </c>
      <c r="K4604" s="53">
        <v>0.0012356707204793282</v>
      </c>
      <c r="L4604" s="94">
        <v>0.0</v>
      </c>
      <c r="M4604" s="94">
        <v>6.107528517799609E-6</v>
      </c>
      <c r="N4604" s="94">
        <v>1.5268821294499022E-6</v>
      </c>
      <c r="O4604" s="2" t="s">
        <v>9316</v>
      </c>
      <c r="P4604" s="2">
        <v>13.0</v>
      </c>
      <c r="Q4604" s="2" t="s">
        <v>9318</v>
      </c>
    </row>
    <row r="4605">
      <c r="A4605" s="54">
        <v>46150.0</v>
      </c>
      <c r="B4605" s="2" t="s">
        <v>1937</v>
      </c>
      <c r="C4605" s="2" t="s">
        <v>196</v>
      </c>
      <c r="D4605" s="2">
        <v>0.0</v>
      </c>
      <c r="E4605" s="53">
        <v>0.0030994399744582223</v>
      </c>
      <c r="F4605" s="53">
        <v>0.01214444726239657</v>
      </c>
      <c r="G4605" s="53">
        <v>0.017723686171737352</v>
      </c>
      <c r="H4605" s="53">
        <v>0.021016485007383155</v>
      </c>
      <c r="I4605" s="53">
        <v>0.02458827166822137</v>
      </c>
      <c r="J4605" s="53">
        <v>0.002448232674344285</v>
      </c>
      <c r="K4605" s="53">
        <v>0.01008595942304082</v>
      </c>
      <c r="L4605" s="94">
        <v>3.1412905151423386E-4</v>
      </c>
      <c r="M4605" s="94">
        <v>5.993843227726971E-6</v>
      </c>
      <c r="N4605" s="94">
        <v>1.017265774832259E-4</v>
      </c>
      <c r="O4605" s="2" t="s">
        <v>9316</v>
      </c>
      <c r="P4605" s="2">
        <v>13.0</v>
      </c>
      <c r="Q4605" s="2" t="s">
        <v>9318</v>
      </c>
    </row>
    <row r="4606">
      <c r="A4606" s="54">
        <v>46151.0</v>
      </c>
      <c r="B4606" s="2" t="s">
        <v>1937</v>
      </c>
      <c r="C4606" s="2" t="s">
        <v>288</v>
      </c>
      <c r="D4606" s="2">
        <v>0.0</v>
      </c>
      <c r="E4606" s="53">
        <v>0.0</v>
      </c>
      <c r="F4606" s="53">
        <v>0.0</v>
      </c>
      <c r="G4606" s="53">
        <v>0.0</v>
      </c>
      <c r="H4606" s="53">
        <v>0.0</v>
      </c>
      <c r="I4606" s="53">
        <v>0.0</v>
      </c>
      <c r="J4606" s="53">
        <v>0.0024253783550836874</v>
      </c>
      <c r="K4606" s="53">
        <v>0.0012126891775418437</v>
      </c>
      <c r="L4606" s="94">
        <v>0.0</v>
      </c>
      <c r="M4606" s="94">
        <v>5.882460165308453E-6</v>
      </c>
      <c r="N4606" s="94">
        <v>1.4706150413271133E-6</v>
      </c>
      <c r="O4606" s="2" t="s">
        <v>9316</v>
      </c>
      <c r="P4606" s="2">
        <v>13.0</v>
      </c>
      <c r="Q4606" s="2" t="s">
        <v>9318</v>
      </c>
    </row>
    <row r="4607">
      <c r="A4607" s="54">
        <v>46152.0</v>
      </c>
      <c r="B4607" s="2" t="s">
        <v>1937</v>
      </c>
      <c r="C4607" s="2" t="s">
        <v>256</v>
      </c>
      <c r="D4607" s="2">
        <v>0.0</v>
      </c>
      <c r="E4607" s="53">
        <v>0.0</v>
      </c>
      <c r="F4607" s="53">
        <v>0.0</v>
      </c>
      <c r="G4607" s="53">
        <v>0.0</v>
      </c>
      <c r="H4607" s="53">
        <v>0.0</v>
      </c>
      <c r="I4607" s="53">
        <v>0.0</v>
      </c>
      <c r="J4607" s="53">
        <v>0.002402774970356137</v>
      </c>
      <c r="K4607" s="53">
        <v>0.0012013874851780685</v>
      </c>
      <c r="L4607" s="94">
        <v>0.0</v>
      </c>
      <c r="M4607" s="94">
        <v>5.773327558169935E-6</v>
      </c>
      <c r="N4607" s="94">
        <v>1.4433318895424837E-6</v>
      </c>
      <c r="O4607" s="2" t="s">
        <v>9316</v>
      </c>
      <c r="P4607" s="2">
        <v>13.0</v>
      </c>
      <c r="Q4607" s="2" t="s">
        <v>9318</v>
      </c>
    </row>
    <row r="4608">
      <c r="A4608" s="54">
        <v>46153.0</v>
      </c>
      <c r="B4608" s="2" t="s">
        <v>1937</v>
      </c>
      <c r="C4608" s="2" t="s">
        <v>180</v>
      </c>
      <c r="D4608" s="2">
        <v>0.0</v>
      </c>
      <c r="E4608" s="53">
        <v>0.0</v>
      </c>
      <c r="F4608" s="53">
        <v>0.0</v>
      </c>
      <c r="G4608" s="53">
        <v>0.0</v>
      </c>
      <c r="H4608" s="53">
        <v>0.0</v>
      </c>
      <c r="I4608" s="53">
        <v>0.0</v>
      </c>
      <c r="J4608" s="53">
        <v>0.002380419069337003</v>
      </c>
      <c r="K4608" s="53">
        <v>0.0011902095346685015</v>
      </c>
      <c r="L4608" s="94">
        <v>0.0</v>
      </c>
      <c r="M4608" s="94">
        <v>5.666394945663244E-6</v>
      </c>
      <c r="N4608" s="94">
        <v>1.416598736415811E-6</v>
      </c>
      <c r="O4608" s="2" t="s">
        <v>9316</v>
      </c>
      <c r="P4608" s="2">
        <v>13.0</v>
      </c>
      <c r="Q4608" s="2" t="s">
        <v>9318</v>
      </c>
    </row>
    <row r="4609">
      <c r="A4609" s="54">
        <v>46154.0</v>
      </c>
      <c r="B4609" s="2" t="s">
        <v>1937</v>
      </c>
      <c r="C4609" s="2" t="s">
        <v>208</v>
      </c>
      <c r="D4609" s="2">
        <v>0.0</v>
      </c>
      <c r="E4609" s="53">
        <v>0.0</v>
      </c>
      <c r="F4609" s="53">
        <v>0.0</v>
      </c>
      <c r="G4609" s="53">
        <v>0.0</v>
      </c>
      <c r="H4609" s="53">
        <v>0.0</v>
      </c>
      <c r="I4609" s="53">
        <v>0.0</v>
      </c>
      <c r="J4609" s="53">
        <v>0.0023583072618357146</v>
      </c>
      <c r="K4609" s="53">
        <v>0.0011791536309178573</v>
      </c>
      <c r="L4609" s="94">
        <v>0.0</v>
      </c>
      <c r="M4609" s="94">
        <v>5.561613141227065E-6</v>
      </c>
      <c r="N4609" s="94">
        <v>1.3904032853067663E-6</v>
      </c>
      <c r="O4609" s="2" t="s">
        <v>9316</v>
      </c>
      <c r="P4609" s="2">
        <v>13.0</v>
      </c>
      <c r="Q4609" s="2" t="s">
        <v>9318</v>
      </c>
    </row>
    <row r="4610">
      <c r="A4610" s="54">
        <v>46155.0</v>
      </c>
      <c r="B4610" s="2" t="s">
        <v>1937</v>
      </c>
      <c r="C4610" s="2" t="s">
        <v>303</v>
      </c>
      <c r="D4610" s="2">
        <v>0.0</v>
      </c>
      <c r="E4610" s="53">
        <v>0.0</v>
      </c>
      <c r="F4610" s="53">
        <v>0.0</v>
      </c>
      <c r="G4610" s="53">
        <v>0.0</v>
      </c>
      <c r="H4610" s="53">
        <v>0.0</v>
      </c>
      <c r="I4610" s="53">
        <v>0.0</v>
      </c>
      <c r="J4610" s="53">
        <v>0.002336436216969559</v>
      </c>
      <c r="K4610" s="53">
        <v>0.0011682181084847795</v>
      </c>
      <c r="L4610" s="94">
        <v>0.0</v>
      </c>
      <c r="M4610" s="94">
        <v>5.458934195967024E-6</v>
      </c>
      <c r="N4610" s="94">
        <v>1.364733548991756E-6</v>
      </c>
      <c r="O4610" s="2" t="s">
        <v>9316</v>
      </c>
      <c r="P4610" s="2">
        <v>13.0</v>
      </c>
      <c r="Q4610" s="2" t="s">
        <v>9318</v>
      </c>
    </row>
    <row r="4611">
      <c r="A4611" s="54">
        <v>46156.0</v>
      </c>
      <c r="B4611" s="2" t="s">
        <v>1937</v>
      </c>
      <c r="C4611" s="2" t="s">
        <v>148</v>
      </c>
      <c r="D4611" s="2">
        <v>0.0</v>
      </c>
      <c r="E4611" s="53">
        <v>0.0</v>
      </c>
      <c r="F4611" s="53">
        <v>0.0</v>
      </c>
      <c r="G4611" s="53">
        <v>0.0</v>
      </c>
      <c r="H4611" s="53">
        <v>0.0</v>
      </c>
      <c r="I4611" s="53">
        <v>0.0</v>
      </c>
      <c r="J4611" s="53">
        <v>0.002314802661872216</v>
      </c>
      <c r="K4611" s="53">
        <v>0.001157401330936108</v>
      </c>
      <c r="L4611" s="94">
        <v>0.0</v>
      </c>
      <c r="M4611" s="94">
        <v>5.358311363410696E-6</v>
      </c>
      <c r="N4611" s="94">
        <v>1.339577840852674E-6</v>
      </c>
      <c r="O4611" s="2" t="s">
        <v>9316</v>
      </c>
      <c r="P4611" s="2">
        <v>13.0</v>
      </c>
      <c r="Q4611" s="2" t="s">
        <v>9318</v>
      </c>
    </row>
    <row r="4612">
      <c r="A4612" s="54">
        <v>46157.0</v>
      </c>
      <c r="B4612" s="2" t="s">
        <v>1937</v>
      </c>
      <c r="C4612" s="2" t="s">
        <v>196</v>
      </c>
      <c r="D4612" s="2">
        <v>0.0</v>
      </c>
      <c r="E4612" s="53">
        <v>0.0026339602627214955</v>
      </c>
      <c r="F4612" s="53">
        <v>0.011124317791405847</v>
      </c>
      <c r="G4612" s="53">
        <v>0.0165918465898428</v>
      </c>
      <c r="H4612" s="53">
        <v>0.019869022108457115</v>
      </c>
      <c r="I4612" s="53">
        <v>0.02345674746860464</v>
      </c>
      <c r="J4612" s="53">
        <v>0.002293403380435983</v>
      </c>
      <c r="K4612" s="53">
        <v>0.009442624985139392</v>
      </c>
      <c r="L4612" s="94">
        <v>2.7528937326087817E-4</v>
      </c>
      <c r="M4612" s="94">
        <v>5.2596990653951935E-6</v>
      </c>
      <c r="N4612" s="94">
        <v>8.91631666099787E-5</v>
      </c>
      <c r="O4612" s="2" t="s">
        <v>9316</v>
      </c>
      <c r="P4612" s="2">
        <v>13.0</v>
      </c>
      <c r="Q4612" s="2" t="s">
        <v>9318</v>
      </c>
    </row>
    <row r="4613">
      <c r="A4613" s="54">
        <v>46158.0</v>
      </c>
      <c r="B4613" s="2" t="s">
        <v>1937</v>
      </c>
      <c r="C4613" s="2" t="s">
        <v>288</v>
      </c>
      <c r="D4613" s="2">
        <v>0.0</v>
      </c>
      <c r="E4613" s="53">
        <v>0.0</v>
      </c>
      <c r="F4613" s="53">
        <v>0.0</v>
      </c>
      <c r="G4613" s="53">
        <v>0.0</v>
      </c>
      <c r="H4613" s="53">
        <v>0.0</v>
      </c>
      <c r="I4613" s="53">
        <v>0.0</v>
      </c>
      <c r="J4613" s="53">
        <v>0.002272235212086657</v>
      </c>
      <c r="K4613" s="53">
        <v>0.0011361176060433284</v>
      </c>
      <c r="L4613" s="94">
        <v>0.0</v>
      </c>
      <c r="M4613" s="94">
        <v>5.1630528590464944E-6</v>
      </c>
      <c r="N4613" s="94">
        <v>1.2907632147616236E-6</v>
      </c>
      <c r="O4613" s="2" t="s">
        <v>9316</v>
      </c>
      <c r="P4613" s="2">
        <v>13.0</v>
      </c>
      <c r="Q4613" s="2" t="s">
        <v>9318</v>
      </c>
    </row>
    <row r="4614">
      <c r="A4614" s="54">
        <v>46159.0</v>
      </c>
      <c r="B4614" s="2" t="s">
        <v>1937</v>
      </c>
      <c r="C4614" s="2" t="s">
        <v>256</v>
      </c>
      <c r="D4614" s="2">
        <v>0.0</v>
      </c>
      <c r="E4614" s="53">
        <v>0.0</v>
      </c>
      <c r="F4614" s="53">
        <v>0.0</v>
      </c>
      <c r="G4614" s="53">
        <v>0.0</v>
      </c>
      <c r="H4614" s="53">
        <v>0.0</v>
      </c>
      <c r="I4614" s="53">
        <v>0.0</v>
      </c>
      <c r="J4614" s="53">
        <v>0.0022512950505900946</v>
      </c>
      <c r="K4614" s="53">
        <v>0.0011256475252950473</v>
      </c>
      <c r="L4614" s="94">
        <v>0.0</v>
      </c>
      <c r="M4614" s="94">
        <v>5.0683294048114565E-6</v>
      </c>
      <c r="N4614" s="94">
        <v>1.2670823512028641E-6</v>
      </c>
      <c r="O4614" s="2" t="s">
        <v>9316</v>
      </c>
      <c r="P4614" s="2">
        <v>13.0</v>
      </c>
      <c r="Q4614" s="2" t="s">
        <v>9318</v>
      </c>
    </row>
    <row r="4615">
      <c r="A4615" s="54">
        <v>46160.0</v>
      </c>
      <c r="B4615" s="2" t="s">
        <v>1937</v>
      </c>
      <c r="C4615" s="2" t="s">
        <v>180</v>
      </c>
      <c r="D4615" s="2">
        <v>0.0</v>
      </c>
      <c r="E4615" s="53">
        <v>0.0</v>
      </c>
      <c r="F4615" s="53">
        <v>0.0</v>
      </c>
      <c r="G4615" s="53">
        <v>0.0</v>
      </c>
      <c r="H4615" s="53">
        <v>0.0</v>
      </c>
      <c r="I4615" s="53">
        <v>0.0</v>
      </c>
      <c r="J4615" s="53">
        <v>0.002230579842889496</v>
      </c>
      <c r="K4615" s="53">
        <v>0.001115289921444748</v>
      </c>
      <c r="L4615" s="94">
        <v>0.0</v>
      </c>
      <c r="M4615" s="94">
        <v>4.975486435504928E-6</v>
      </c>
      <c r="N4615" s="94">
        <v>1.243871608876232E-6</v>
      </c>
      <c r="O4615" s="2" t="s">
        <v>9316</v>
      </c>
      <c r="P4615" s="2">
        <v>13.0</v>
      </c>
      <c r="Q4615" s="2" t="s">
        <v>9318</v>
      </c>
    </row>
    <row r="4616">
      <c r="A4616" s="54">
        <v>46161.0</v>
      </c>
      <c r="B4616" s="2" t="s">
        <v>1937</v>
      </c>
      <c r="C4616" s="2" t="s">
        <v>208</v>
      </c>
      <c r="D4616" s="2">
        <v>0.0</v>
      </c>
      <c r="E4616" s="53">
        <v>0.0</v>
      </c>
      <c r="F4616" s="53">
        <v>0.0</v>
      </c>
      <c r="G4616" s="53">
        <v>0.0</v>
      </c>
      <c r="H4616" s="53">
        <v>0.0</v>
      </c>
      <c r="I4616" s="53">
        <v>0.0</v>
      </c>
      <c r="J4616" s="53">
        <v>0.002210086587972494</v>
      </c>
      <c r="K4616" s="53">
        <v>0.001105043293986247</v>
      </c>
      <c r="L4616" s="94">
        <v>0.0</v>
      </c>
      <c r="M4616" s="94">
        <v>4.884482726335901E-6</v>
      </c>
      <c r="N4616" s="94">
        <v>1.2211206815839752E-6</v>
      </c>
      <c r="O4616" s="2" t="s">
        <v>9316</v>
      </c>
      <c r="P4616" s="2">
        <v>13.0</v>
      </c>
      <c r="Q4616" s="2" t="s">
        <v>9318</v>
      </c>
    </row>
    <row r="4617">
      <c r="A4617" s="54">
        <v>46162.0</v>
      </c>
      <c r="B4617" s="2" t="s">
        <v>1937</v>
      </c>
      <c r="C4617" s="2" t="s">
        <v>303</v>
      </c>
      <c r="D4617" s="2">
        <v>0.0</v>
      </c>
      <c r="E4617" s="53">
        <v>0.0</v>
      </c>
      <c r="F4617" s="53">
        <v>0.0</v>
      </c>
      <c r="G4617" s="53">
        <v>0.0</v>
      </c>
      <c r="H4617" s="53">
        <v>0.0</v>
      </c>
      <c r="I4617" s="53">
        <v>0.0</v>
      </c>
      <c r="J4617" s="53">
        <v>0.0021898123357671625</v>
      </c>
      <c r="K4617" s="53">
        <v>0.0010949061678835813</v>
      </c>
      <c r="L4617" s="94">
        <v>0.0</v>
      </c>
      <c r="M4617" s="94">
        <v>4.795278065878036E-6</v>
      </c>
      <c r="N4617" s="94">
        <v>1.198819516469509E-6</v>
      </c>
      <c r="O4617" s="2" t="s">
        <v>9316</v>
      </c>
      <c r="P4617" s="2">
        <v>13.0</v>
      </c>
      <c r="Q4617" s="2" t="s">
        <v>9318</v>
      </c>
    </row>
    <row r="4618">
      <c r="A4618" s="54">
        <v>46163.0</v>
      </c>
      <c r="B4618" s="2" t="s">
        <v>1937</v>
      </c>
      <c r="C4618" s="2" t="s">
        <v>148</v>
      </c>
      <c r="D4618" s="2">
        <v>0.0</v>
      </c>
      <c r="E4618" s="53">
        <v>0.0</v>
      </c>
      <c r="F4618" s="53">
        <v>0.0</v>
      </c>
      <c r="G4618" s="53">
        <v>0.0</v>
      </c>
      <c r="H4618" s="53">
        <v>0.0</v>
      </c>
      <c r="I4618" s="53">
        <v>0.0</v>
      </c>
      <c r="J4618" s="53">
        <v>0.002169754186066082</v>
      </c>
      <c r="K4618" s="53">
        <v>0.001084877093033041</v>
      </c>
      <c r="L4618" s="94">
        <v>0.0</v>
      </c>
      <c r="M4618" s="94">
        <v>4.707833227951286E-6</v>
      </c>
      <c r="N4618" s="94">
        <v>1.1769583069878215E-6</v>
      </c>
      <c r="O4618" s="2" t="s">
        <v>9316</v>
      </c>
      <c r="P4618" s="2">
        <v>13.0</v>
      </c>
      <c r="Q4618" s="2" t="s">
        <v>9318</v>
      </c>
    </row>
    <row r="4619">
      <c r="A4619" s="54">
        <v>46164.0</v>
      </c>
      <c r="B4619" s="2" t="s">
        <v>1937</v>
      </c>
      <c r="C4619" s="2" t="s">
        <v>196</v>
      </c>
      <c r="D4619" s="2">
        <v>0.0</v>
      </c>
      <c r="E4619" s="53">
        <v>0.0022387227391015524</v>
      </c>
      <c r="F4619" s="53">
        <v>0.010195743592641082</v>
      </c>
      <c r="G4619" s="53">
        <v>0.015544204876719075</v>
      </c>
      <c r="H4619" s="53">
        <v>0.018800210027327555</v>
      </c>
      <c r="I4619" s="53">
        <v>0.02239786166980417</v>
      </c>
      <c r="J4619" s="53">
        <v>0.002149909287477639</v>
      </c>
      <c r="K4619" s="53">
        <v>0.008847057082098358</v>
      </c>
      <c r="L4619" s="94">
        <v>2.4162230524941706E-4</v>
      </c>
      <c r="M4619" s="94">
        <v>4.62210994438261E-6</v>
      </c>
      <c r="N4619" s="94">
        <v>7.827041901390671E-5</v>
      </c>
      <c r="O4619" s="2" t="s">
        <v>9316</v>
      </c>
      <c r="P4619" s="2">
        <v>13.0</v>
      </c>
      <c r="Q4619" s="2" t="s">
        <v>9318</v>
      </c>
    </row>
    <row r="4620">
      <c r="A4620" s="54">
        <v>46165.0</v>
      </c>
      <c r="B4620" s="2" t="s">
        <v>1937</v>
      </c>
      <c r="C4620" s="2" t="s">
        <v>288</v>
      </c>
      <c r="D4620" s="2">
        <v>0.0</v>
      </c>
      <c r="E4620" s="53">
        <v>0.0</v>
      </c>
      <c r="F4620" s="53">
        <v>0.0</v>
      </c>
      <c r="G4620" s="53">
        <v>0.0</v>
      </c>
      <c r="H4620" s="53">
        <v>0.0</v>
      </c>
      <c r="I4620" s="53">
        <v>0.0</v>
      </c>
      <c r="J4620" s="53">
        <v>0.0021302748364037455</v>
      </c>
      <c r="K4620" s="53">
        <v>0.0010651374182018727</v>
      </c>
      <c r="L4620" s="94">
        <v>0.0</v>
      </c>
      <c r="M4620" s="94">
        <v>4.538070878615005E-6</v>
      </c>
      <c r="N4620" s="94">
        <v>1.1345177196537512E-6</v>
      </c>
      <c r="O4620" s="2" t="s">
        <v>9316</v>
      </c>
      <c r="P4620" s="2">
        <v>13.0</v>
      </c>
      <c r="Q4620" s="2" t="s">
        <v>9318</v>
      </c>
    </row>
    <row r="4621">
      <c r="A4621" s="54">
        <v>46166.0</v>
      </c>
      <c r="B4621" s="2" t="s">
        <v>1937</v>
      </c>
      <c r="C4621" s="2" t="s">
        <v>256</v>
      </c>
      <c r="D4621" s="2">
        <v>0.0</v>
      </c>
      <c r="E4621" s="53">
        <v>0.0</v>
      </c>
      <c r="F4621" s="53">
        <v>0.0</v>
      </c>
      <c r="G4621" s="53">
        <v>0.0</v>
      </c>
      <c r="H4621" s="53">
        <v>0.0</v>
      </c>
      <c r="I4621" s="53">
        <v>0.0</v>
      </c>
      <c r="J4621" s="53">
        <v>0.0021108480760432323</v>
      </c>
      <c r="K4621" s="53">
        <v>0.0010554240380216161</v>
      </c>
      <c r="L4621" s="94">
        <v>0.0</v>
      </c>
      <c r="M4621" s="94">
        <v>4.455679600135415E-6</v>
      </c>
      <c r="N4621" s="94">
        <v>1.1139199000338538E-6</v>
      </c>
      <c r="O4621" s="2" t="s">
        <v>9316</v>
      </c>
      <c r="P4621" s="2">
        <v>13.0</v>
      </c>
      <c r="Q4621" s="2" t="s">
        <v>9318</v>
      </c>
    </row>
    <row r="4622">
      <c r="A4622" s="54">
        <v>46167.0</v>
      </c>
      <c r="B4622" s="2" t="s">
        <v>1937</v>
      </c>
      <c r="C4622" s="2" t="s">
        <v>180</v>
      </c>
      <c r="D4622" s="2">
        <v>0.0</v>
      </c>
      <c r="E4622" s="53">
        <v>0.0</v>
      </c>
      <c r="F4622" s="53">
        <v>0.0</v>
      </c>
      <c r="G4622" s="53">
        <v>0.0</v>
      </c>
      <c r="H4622" s="53">
        <v>0.0</v>
      </c>
      <c r="I4622" s="53">
        <v>0.0</v>
      </c>
      <c r="J4622" s="53">
        <v>0.0020916262954201272</v>
      </c>
      <c r="K4622" s="53">
        <v>0.0010458131477100636</v>
      </c>
      <c r="L4622" s="94">
        <v>0.0</v>
      </c>
      <c r="M4622" s="94">
        <v>4.374900559692926E-6</v>
      </c>
      <c r="N4622" s="94">
        <v>1.0937251399232314E-6</v>
      </c>
      <c r="O4622" s="2" t="s">
        <v>9316</v>
      </c>
      <c r="P4622" s="2">
        <v>13.0</v>
      </c>
      <c r="Q4622" s="2" t="s">
        <v>9318</v>
      </c>
    </row>
    <row r="4623">
      <c r="A4623" s="54">
        <v>46168.0</v>
      </c>
      <c r="B4623" s="2" t="s">
        <v>1937</v>
      </c>
      <c r="C4623" s="2" t="s">
        <v>208</v>
      </c>
      <c r="D4623" s="2">
        <v>0.0</v>
      </c>
      <c r="E4623" s="53">
        <v>0.0</v>
      </c>
      <c r="F4623" s="53">
        <v>0.0</v>
      </c>
      <c r="G4623" s="53">
        <v>0.0</v>
      </c>
      <c r="H4623" s="53">
        <v>0.0</v>
      </c>
      <c r="I4623" s="53">
        <v>0.0</v>
      </c>
      <c r="J4623" s="53">
        <v>0.0020726068284361338</v>
      </c>
      <c r="K4623" s="53">
        <v>0.0010363034142180669</v>
      </c>
      <c r="L4623" s="94">
        <v>0.0</v>
      </c>
      <c r="M4623" s="94">
        <v>4.295699065280089E-6</v>
      </c>
      <c r="N4623" s="94">
        <v>1.0739247663200222E-6</v>
      </c>
      <c r="O4623" s="2" t="s">
        <v>9316</v>
      </c>
      <c r="P4623" s="2">
        <v>13.0</v>
      </c>
      <c r="Q4623" s="2" t="s">
        <v>9318</v>
      </c>
    </row>
    <row r="4624">
      <c r="A4624" s="54">
        <v>46169.0</v>
      </c>
      <c r="B4624" s="2" t="s">
        <v>1937</v>
      </c>
      <c r="C4624" s="2" t="s">
        <v>303</v>
      </c>
      <c r="D4624" s="2">
        <v>0.0</v>
      </c>
      <c r="E4624" s="53">
        <v>0.0</v>
      </c>
      <c r="F4624" s="53">
        <v>0.0</v>
      </c>
      <c r="G4624" s="53">
        <v>0.0</v>
      </c>
      <c r="H4624" s="53">
        <v>0.0</v>
      </c>
      <c r="I4624" s="53">
        <v>0.0</v>
      </c>
      <c r="J4624" s="53">
        <v>0.0020537870529465842</v>
      </c>
      <c r="K4624" s="53">
        <v>0.0010268935264732921</v>
      </c>
      <c r="L4624" s="94">
        <v>0.0</v>
      </c>
      <c r="M4624" s="94">
        <v>4.218041258851015E-6</v>
      </c>
      <c r="N4624" s="94">
        <v>1.0545103147127538E-6</v>
      </c>
      <c r="O4624" s="2" t="s">
        <v>9316</v>
      </c>
      <c r="P4624" s="2">
        <v>13.0</v>
      </c>
      <c r="Q4624" s="2" t="s">
        <v>9318</v>
      </c>
    </row>
    <row r="4625">
      <c r="A4625" s="54">
        <v>46170.0</v>
      </c>
      <c r="B4625" s="2" t="s">
        <v>1937</v>
      </c>
      <c r="C4625" s="2" t="s">
        <v>148</v>
      </c>
      <c r="D4625" s="2">
        <v>0.0</v>
      </c>
      <c r="E4625" s="53">
        <v>0.0</v>
      </c>
      <c r="F4625" s="53">
        <v>0.0</v>
      </c>
      <c r="G4625" s="53">
        <v>0.0</v>
      </c>
      <c r="H4625" s="53">
        <v>0.0</v>
      </c>
      <c r="I4625" s="53">
        <v>0.0</v>
      </c>
      <c r="J4625" s="53">
        <v>0.0020351643898592025</v>
      </c>
      <c r="K4625" s="53">
        <v>0.0010175821949296013</v>
      </c>
      <c r="L4625" s="94">
        <v>0.0</v>
      </c>
      <c r="M4625" s="94">
        <v>4.14189409375098E-6</v>
      </c>
      <c r="N4625" s="94">
        <v>1.035473523437745E-6</v>
      </c>
      <c r="O4625" s="2" t="s">
        <v>9316</v>
      </c>
      <c r="P4625" s="2">
        <v>13.0</v>
      </c>
      <c r="Q4625" s="2" t="s">
        <v>9318</v>
      </c>
    </row>
    <row r="4626">
      <c r="A4626" s="54">
        <v>46171.0</v>
      </c>
      <c r="B4626" s="2" t="s">
        <v>1937</v>
      </c>
      <c r="C4626" s="2" t="s">
        <v>196</v>
      </c>
      <c r="D4626" s="2">
        <v>0.0</v>
      </c>
      <c r="E4626" s="53">
        <v>0.0019030346189897736</v>
      </c>
      <c r="F4626" s="53">
        <v>0.009349577930723538</v>
      </c>
      <c r="G4626" s="53">
        <v>0.014573063706010447</v>
      </c>
      <c r="H4626" s="53">
        <v>0.017803018483716605</v>
      </c>
      <c r="I4626" s="53">
        <v>0.021405186694758604</v>
      </c>
      <c r="J4626" s="53">
        <v>0.0020167363022550212</v>
      </c>
      <c r="K4626" s="53">
        <v>0.008294900004132733</v>
      </c>
      <c r="L4626" s="94">
        <v>2.1237418577943893E-4</v>
      </c>
      <c r="M4626" s="94">
        <v>4.067225312833256E-6</v>
      </c>
      <c r="N4626" s="94">
        <v>6.880536607856121E-5</v>
      </c>
      <c r="O4626" s="2" t="s">
        <v>9316</v>
      </c>
      <c r="P4626" s="2">
        <v>13.0</v>
      </c>
      <c r="Q4626" s="2" t="s">
        <v>9318</v>
      </c>
    </row>
    <row r="4627">
      <c r="A4627" s="54">
        <v>46172.0</v>
      </c>
      <c r="B4627" s="2" t="s">
        <v>1937</v>
      </c>
      <c r="C4627" s="2" t="s">
        <v>288</v>
      </c>
      <c r="D4627" s="2">
        <v>0.0</v>
      </c>
      <c r="E4627" s="53">
        <v>0.0</v>
      </c>
      <c r="F4627" s="53">
        <v>0.0</v>
      </c>
      <c r="G4627" s="53">
        <v>0.0</v>
      </c>
      <c r="H4627" s="53">
        <v>0.0</v>
      </c>
      <c r="I4627" s="53">
        <v>0.0</v>
      </c>
      <c r="J4627" s="53">
        <v>0.0019985002945308145</v>
      </c>
      <c r="K4627" s="53">
        <v>9.992501472654073E-4</v>
      </c>
      <c r="L4627" s="94">
        <v>0.0</v>
      </c>
      <c r="M4627" s="94">
        <v>3.994003427239753E-6</v>
      </c>
      <c r="N4627" s="94">
        <v>9.985008568099382E-7</v>
      </c>
      <c r="O4627" s="2" t="s">
        <v>9316</v>
      </c>
      <c r="P4627" s="2">
        <v>13.0</v>
      </c>
      <c r="Q4627" s="2" t="s">
        <v>9318</v>
      </c>
    </row>
    <row r="4628">
      <c r="A4628" s="54">
        <v>46173.0</v>
      </c>
      <c r="B4628" s="2" t="s">
        <v>1937</v>
      </c>
      <c r="C4628" s="2" t="s">
        <v>256</v>
      </c>
      <c r="D4628" s="2">
        <v>0.0</v>
      </c>
      <c r="E4628" s="53">
        <v>0.0</v>
      </c>
      <c r="F4628" s="53">
        <v>0.0</v>
      </c>
      <c r="G4628" s="53">
        <v>0.0</v>
      </c>
      <c r="H4628" s="53">
        <v>0.0</v>
      </c>
      <c r="I4628" s="53">
        <v>0.0</v>
      </c>
      <c r="J4628" s="53">
        <v>0.0019804539115624406</v>
      </c>
      <c r="K4628" s="53">
        <v>9.902269557812203E-4</v>
      </c>
      <c r="L4628" s="94">
        <v>0.0</v>
      </c>
      <c r="M4628" s="94">
        <v>3.922197695822971E-6</v>
      </c>
      <c r="N4628" s="94">
        <v>9.805494239557429E-7</v>
      </c>
      <c r="O4628" s="2" t="s">
        <v>9316</v>
      </c>
      <c r="P4628" s="2">
        <v>13.0</v>
      </c>
      <c r="Q4628" s="2" t="s">
        <v>9318</v>
      </c>
    </row>
    <row r="4629">
      <c r="A4629" s="54">
        <v>46174.0</v>
      </c>
      <c r="B4629" s="2" t="s">
        <v>1937</v>
      </c>
      <c r="C4629" s="2" t="s">
        <v>180</v>
      </c>
      <c r="D4629" s="2">
        <v>0.0</v>
      </c>
      <c r="E4629" s="53">
        <v>0.0</v>
      </c>
      <c r="F4629" s="53">
        <v>0.0</v>
      </c>
      <c r="G4629" s="53">
        <v>0.0</v>
      </c>
      <c r="H4629" s="53">
        <v>0.0</v>
      </c>
      <c r="I4629" s="53">
        <v>0.0</v>
      </c>
      <c r="J4629" s="53">
        <v>0.0019625947378885</v>
      </c>
      <c r="K4629" s="53">
        <v>9.8129736894425E-4</v>
      </c>
      <c r="L4629" s="94">
        <v>0.0</v>
      </c>
      <c r="M4629" s="94">
        <v>3.85177810518763E-6</v>
      </c>
      <c r="N4629" s="94">
        <v>9.629445262969076E-7</v>
      </c>
      <c r="O4629" s="2" t="s">
        <v>9316</v>
      </c>
      <c r="P4629" s="2">
        <v>13.0</v>
      </c>
      <c r="Q4629" s="2" t="s">
        <v>9318</v>
      </c>
    </row>
    <row r="4630">
      <c r="A4630" s="54">
        <v>46175.0</v>
      </c>
      <c r="B4630" s="2" t="s">
        <v>1937</v>
      </c>
      <c r="C4630" s="2" t="s">
        <v>208</v>
      </c>
      <c r="D4630" s="2">
        <v>0.0</v>
      </c>
      <c r="E4630" s="53">
        <v>0.0</v>
      </c>
      <c r="F4630" s="53">
        <v>0.0</v>
      </c>
      <c r="G4630" s="53">
        <v>0.0</v>
      </c>
      <c r="H4630" s="53">
        <v>0.0</v>
      </c>
      <c r="I4630" s="53">
        <v>0.0</v>
      </c>
      <c r="J4630" s="53">
        <v>0.001944920396913729</v>
      </c>
      <c r="K4630" s="53">
        <v>9.724601984568645E-4</v>
      </c>
      <c r="L4630" s="94">
        <v>0.0</v>
      </c>
      <c r="M4630" s="94">
        <v>3.782715350331057E-6</v>
      </c>
      <c r="N4630" s="94">
        <v>9.456788375827643E-7</v>
      </c>
      <c r="O4630" s="2" t="s">
        <v>9316</v>
      </c>
      <c r="P4630" s="2">
        <v>13.0</v>
      </c>
      <c r="Q4630" s="2" t="s">
        <v>9318</v>
      </c>
    </row>
    <row r="4631">
      <c r="A4631" s="54">
        <v>46176.0</v>
      </c>
      <c r="B4631" s="2" t="s">
        <v>1937</v>
      </c>
      <c r="C4631" s="2" t="s">
        <v>303</v>
      </c>
      <c r="D4631" s="2">
        <v>0.0</v>
      </c>
      <c r="E4631" s="53">
        <v>0.0</v>
      </c>
      <c r="F4631" s="53">
        <v>0.0</v>
      </c>
      <c r="G4631" s="53">
        <v>0.0</v>
      </c>
      <c r="H4631" s="53">
        <v>0.0</v>
      </c>
      <c r="I4631" s="53">
        <v>0.0</v>
      </c>
      <c r="J4631" s="53">
        <v>0.0019274285501315871</v>
      </c>
      <c r="K4631" s="53">
        <v>9.637142750657936E-4</v>
      </c>
      <c r="L4631" s="94">
        <v>0.0</v>
      </c>
      <c r="M4631" s="94">
        <v>3.714980815862352E-6</v>
      </c>
      <c r="N4631" s="94">
        <v>9.28745203965588E-7</v>
      </c>
      <c r="O4631" s="2" t="s">
        <v>9316</v>
      </c>
      <c r="P4631" s="2">
        <v>13.0</v>
      </c>
      <c r="Q4631" s="2" t="s">
        <v>9318</v>
      </c>
    </row>
    <row r="4632">
      <c r="A4632" s="54">
        <v>46177.0</v>
      </c>
      <c r="B4632" s="2" t="s">
        <v>1937</v>
      </c>
      <c r="C4632" s="2" t="s">
        <v>148</v>
      </c>
      <c r="D4632" s="2">
        <v>0.0</v>
      </c>
      <c r="E4632" s="53">
        <v>0.0</v>
      </c>
      <c r="F4632" s="53">
        <v>0.0</v>
      </c>
      <c r="G4632" s="53">
        <v>0.0</v>
      </c>
      <c r="H4632" s="53">
        <v>0.0</v>
      </c>
      <c r="I4632" s="53">
        <v>0.0</v>
      </c>
      <c r="J4632" s="53">
        <v>0.001910116896365485</v>
      </c>
      <c r="K4632" s="53">
        <v>9.550584481827425E-4</v>
      </c>
      <c r="L4632" s="94">
        <v>0.0</v>
      </c>
      <c r="M4632" s="94">
        <v>3.648546557780913E-6</v>
      </c>
      <c r="N4632" s="94">
        <v>9.121366394452282E-7</v>
      </c>
      <c r="O4632" s="2" t="s">
        <v>9316</v>
      </c>
      <c r="P4632" s="2">
        <v>13.0</v>
      </c>
      <c r="Q4632" s="2" t="s">
        <v>9318</v>
      </c>
    </row>
    <row r="4633">
      <c r="A4633" s="54">
        <v>46178.0</v>
      </c>
      <c r="B4633" s="2" t="s">
        <v>1937</v>
      </c>
      <c r="C4633" s="2" t="s">
        <v>196</v>
      </c>
      <c r="D4633" s="2">
        <v>0.0</v>
      </c>
      <c r="E4633" s="53">
        <v>0.0016178566162260368</v>
      </c>
      <c r="F4633" s="53">
        <v>0.008577734425049013</v>
      </c>
      <c r="G4633" s="53">
        <v>0.013671603124151232</v>
      </c>
      <c r="H4633" s="53">
        <v>0.01687121906829737</v>
      </c>
      <c r="I4633" s="53">
        <v>0.020473029102116895</v>
      </c>
      <c r="J4633" s="53">
        <v>0.0018929831710281463</v>
      </c>
      <c r="K4633" s="53">
        <v>0.007782293147589689</v>
      </c>
      <c r="L4633" s="94">
        <v>1.8691273198430172E-4</v>
      </c>
      <c r="M4633" s="94">
        <v>3.583385285795776E-6</v>
      </c>
      <c r="N4633" s="94">
        <v>6.056408663502143E-5</v>
      </c>
      <c r="O4633" s="2" t="s">
        <v>9316</v>
      </c>
      <c r="P4633" s="2">
        <v>13.0</v>
      </c>
      <c r="Q4633" s="2" t="s">
        <v>9318</v>
      </c>
    </row>
    <row r="4634">
      <c r="A4634" s="54">
        <v>46179.0</v>
      </c>
      <c r="B4634" s="2" t="s">
        <v>1937</v>
      </c>
      <c r="C4634" s="2" t="s">
        <v>288</v>
      </c>
      <c r="D4634" s="2">
        <v>0.0</v>
      </c>
      <c r="E4634" s="53">
        <v>0.0</v>
      </c>
      <c r="F4634" s="53">
        <v>0.0</v>
      </c>
      <c r="G4634" s="53">
        <v>0.0</v>
      </c>
      <c r="H4634" s="53">
        <v>0.0</v>
      </c>
      <c r="I4634" s="53">
        <v>0.0</v>
      </c>
      <c r="J4634" s="53">
        <v>0.0018760251453985917</v>
      </c>
      <c r="K4634" s="53">
        <v>9.380125726992959E-4</v>
      </c>
      <c r="L4634" s="94">
        <v>0.0</v>
      </c>
      <c r="M4634" s="94">
        <v>3.519470346167807E-6</v>
      </c>
      <c r="N4634" s="94">
        <v>8.798675865419518E-7</v>
      </c>
      <c r="O4634" s="2" t="s">
        <v>9316</v>
      </c>
      <c r="P4634" s="2">
        <v>13.0</v>
      </c>
      <c r="Q4634" s="2" t="s">
        <v>9318</v>
      </c>
    </row>
    <row r="4635">
      <c r="A4635" s="54">
        <v>46180.0</v>
      </c>
      <c r="B4635" s="2" t="s">
        <v>1937</v>
      </c>
      <c r="C4635" s="2" t="s">
        <v>256</v>
      </c>
      <c r="D4635" s="2">
        <v>0.0</v>
      </c>
      <c r="E4635" s="53">
        <v>0.0</v>
      </c>
      <c r="F4635" s="53">
        <v>0.0</v>
      </c>
      <c r="G4635" s="53">
        <v>0.0</v>
      </c>
      <c r="H4635" s="53">
        <v>0.0</v>
      </c>
      <c r="I4635" s="53">
        <v>0.0</v>
      </c>
      <c r="J4635" s="53">
        <v>0.001859240625916259</v>
      </c>
      <c r="K4635" s="53">
        <v>9.296203129581295E-4</v>
      </c>
      <c r="L4635" s="94">
        <v>0.0</v>
      </c>
      <c r="M4635" s="94">
        <v>3.4567757050574826E-6</v>
      </c>
      <c r="N4635" s="94">
        <v>8.641939262643706E-7</v>
      </c>
      <c r="O4635" s="2" t="s">
        <v>9316</v>
      </c>
      <c r="P4635" s="2">
        <v>13.0</v>
      </c>
      <c r="Q4635" s="2" t="s">
        <v>9318</v>
      </c>
    </row>
    <row r="4636">
      <c r="A4636" s="54">
        <v>46181.0</v>
      </c>
      <c r="B4636" s="2" t="s">
        <v>1937</v>
      </c>
      <c r="C4636" s="2" t="s">
        <v>180</v>
      </c>
      <c r="D4636" s="2">
        <v>0.0</v>
      </c>
      <c r="E4636" s="53">
        <v>0.0</v>
      </c>
      <c r="F4636" s="53">
        <v>0.0</v>
      </c>
      <c r="G4636" s="53">
        <v>0.0</v>
      </c>
      <c r="H4636" s="53">
        <v>0.0</v>
      </c>
      <c r="I4636" s="53">
        <v>0.0</v>
      </c>
      <c r="J4636" s="53">
        <v>0.0018426274534917902</v>
      </c>
      <c r="K4636" s="53">
        <v>9.213137267458951E-4</v>
      </c>
      <c r="L4636" s="94">
        <v>0.0</v>
      </c>
      <c r="M4636" s="94">
        <v>3.3952759323616397E-6</v>
      </c>
      <c r="N4636" s="94">
        <v>8.488189830904099E-7</v>
      </c>
      <c r="O4636" s="2" t="s">
        <v>9316</v>
      </c>
      <c r="P4636" s="2">
        <v>13.0</v>
      </c>
      <c r="Q4636" s="2" t="s">
        <v>9318</v>
      </c>
    </row>
    <row r="4637">
      <c r="A4637" s="54">
        <v>46182.0</v>
      </c>
      <c r="B4637" s="2" t="s">
        <v>1937</v>
      </c>
      <c r="C4637" s="2" t="s">
        <v>208</v>
      </c>
      <c r="D4637" s="2">
        <v>0.0</v>
      </c>
      <c r="E4637" s="53">
        <v>0.0</v>
      </c>
      <c r="F4637" s="53">
        <v>0.0</v>
      </c>
      <c r="G4637" s="53">
        <v>0.0</v>
      </c>
      <c r="H4637" s="53">
        <v>0.0</v>
      </c>
      <c r="I4637" s="53">
        <v>0.0</v>
      </c>
      <c r="J4637" s="53">
        <v>0.0018261835028340237</v>
      </c>
      <c r="K4637" s="53">
        <v>9.130917514170118E-4</v>
      </c>
      <c r="L4637" s="94">
        <v>0.0</v>
      </c>
      <c r="M4637" s="94">
        <v>3.3349461860231444E-6</v>
      </c>
      <c r="N4637" s="94">
        <v>8.337365465057861E-7</v>
      </c>
      <c r="O4637" s="2" t="s">
        <v>9316</v>
      </c>
      <c r="P4637" s="2">
        <v>13.0</v>
      </c>
      <c r="Q4637" s="2" t="s">
        <v>9318</v>
      </c>
    </row>
    <row r="4638">
      <c r="A4638" s="54">
        <v>46183.0</v>
      </c>
      <c r="B4638" s="2" t="s">
        <v>1937</v>
      </c>
      <c r="C4638" s="2" t="s">
        <v>303</v>
      </c>
      <c r="D4638" s="2">
        <v>0.0</v>
      </c>
      <c r="E4638" s="53">
        <v>0.0</v>
      </c>
      <c r="F4638" s="53">
        <v>0.0</v>
      </c>
      <c r="G4638" s="53">
        <v>0.0</v>
      </c>
      <c r="H4638" s="53">
        <v>0.0</v>
      </c>
      <c r="I4638" s="53">
        <v>0.0</v>
      </c>
      <c r="J4638" s="53">
        <v>0.0018099066817927499</v>
      </c>
      <c r="K4638" s="53">
        <v>9.049533408963749E-4</v>
      </c>
      <c r="L4638" s="94">
        <v>0.0</v>
      </c>
      <c r="M4638" s="94">
        <v>3.2757621967980424E-6</v>
      </c>
      <c r="N4638" s="94">
        <v>8.189405491995106E-7</v>
      </c>
      <c r="O4638" s="2" t="s">
        <v>9316</v>
      </c>
      <c r="P4638" s="2">
        <v>13.0</v>
      </c>
      <c r="Q4638" s="2" t="s">
        <v>9318</v>
      </c>
    </row>
    <row r="4639">
      <c r="A4639" s="54">
        <v>46184.0</v>
      </c>
      <c r="B4639" s="2" t="s">
        <v>1937</v>
      </c>
      <c r="C4639" s="2" t="s">
        <v>148</v>
      </c>
      <c r="D4639" s="2">
        <v>0.0</v>
      </c>
      <c r="E4639" s="53">
        <v>0.0</v>
      </c>
      <c r="F4639" s="53">
        <v>0.0</v>
      </c>
      <c r="G4639" s="53">
        <v>0.0</v>
      </c>
      <c r="H4639" s="53">
        <v>0.0</v>
      </c>
      <c r="I4639" s="53">
        <v>0.0</v>
      </c>
      <c r="J4639" s="53">
        <v>0.0017937949307168027</v>
      </c>
      <c r="K4639" s="53">
        <v>8.968974653584014E-4</v>
      </c>
      <c r="L4639" s="94">
        <v>0.0</v>
      </c>
      <c r="M4639" s="94">
        <v>3.217700253465299E-6</v>
      </c>
      <c r="N4639" s="94">
        <v>8.044250633663248E-7</v>
      </c>
      <c r="O4639" s="2" t="s">
        <v>9316</v>
      </c>
      <c r="P4639" s="2">
        <v>13.0</v>
      </c>
      <c r="Q4639" s="2" t="s">
        <v>9318</v>
      </c>
    </row>
    <row r="4640">
      <c r="A4640" s="54">
        <v>46185.0</v>
      </c>
      <c r="B4640" s="2" t="s">
        <v>1937</v>
      </c>
      <c r="C4640" s="2" t="s">
        <v>196</v>
      </c>
      <c r="D4640" s="2">
        <v>0.0</v>
      </c>
      <c r="E4640" s="53">
        <v>0.0013755401447651478</v>
      </c>
      <c r="F4640" s="53">
        <v>0.007873041434510787</v>
      </c>
      <c r="G4640" s="53">
        <v>0.01283375904872662</v>
      </c>
      <c r="H4640" s="53">
        <v>0.015999273953490326</v>
      </c>
      <c r="I4640" s="53">
        <v>0.01959632763131176</v>
      </c>
      <c r="J4640" s="53">
        <v>0.0017778462218270663</v>
      </c>
      <c r="K4640" s="53">
        <v>0.007305802635276843</v>
      </c>
      <c r="L4640" s="94">
        <v>1.647053713207724E-4</v>
      </c>
      <c r="M4640" s="94">
        <v>3.160737188464774E-6</v>
      </c>
      <c r="N4640" s="94">
        <v>5.337475214561807E-5</v>
      </c>
      <c r="O4640" s="2" t="s">
        <v>9316</v>
      </c>
      <c r="P4640" s="2">
        <v>13.0</v>
      </c>
      <c r="Q4640" s="2" t="s">
        <v>9318</v>
      </c>
    </row>
    <row r="4641">
      <c r="A4641" s="54">
        <v>46186.0</v>
      </c>
      <c r="B4641" s="2" t="s">
        <v>1937</v>
      </c>
      <c r="C4641" s="2" t="s">
        <v>288</v>
      </c>
      <c r="D4641" s="2">
        <v>0.0</v>
      </c>
      <c r="E4641" s="53">
        <v>0.0</v>
      </c>
      <c r="F4641" s="53">
        <v>0.0</v>
      </c>
      <c r="G4641" s="53">
        <v>0.0</v>
      </c>
      <c r="H4641" s="53">
        <v>0.0</v>
      </c>
      <c r="I4641" s="53">
        <v>0.0</v>
      </c>
      <c r="J4641" s="53">
        <v>0.0017620585586039987</v>
      </c>
      <c r="K4641" s="53">
        <v>8.810292793019994E-4</v>
      </c>
      <c r="L4641" s="94">
        <v>0.0</v>
      </c>
      <c r="M4641" s="94">
        <v>3.1048503639496016E-6</v>
      </c>
      <c r="N4641" s="94">
        <v>7.762125909874004E-7</v>
      </c>
      <c r="O4641" s="2" t="s">
        <v>9316</v>
      </c>
      <c r="P4641" s="2">
        <v>13.0</v>
      </c>
      <c r="Q4641" s="2" t="s">
        <v>9318</v>
      </c>
    </row>
    <row r="4642">
      <c r="A4642" s="54">
        <v>46187.0</v>
      </c>
      <c r="B4642" s="2" t="s">
        <v>1937</v>
      </c>
      <c r="C4642" s="2" t="s">
        <v>256</v>
      </c>
      <c r="D4642" s="2">
        <v>0.0</v>
      </c>
      <c r="E4642" s="53">
        <v>0.0</v>
      </c>
      <c r="F4642" s="53">
        <v>0.0</v>
      </c>
      <c r="G4642" s="53">
        <v>0.0</v>
      </c>
      <c r="H4642" s="53">
        <v>0.0</v>
      </c>
      <c r="I4642" s="53">
        <v>0.0</v>
      </c>
      <c r="J4642" s="53">
        <v>0.0017464299751892788</v>
      </c>
      <c r="K4642" s="53">
        <v>8.732149875946394E-4</v>
      </c>
      <c r="L4642" s="94">
        <v>0.0</v>
      </c>
      <c r="M4642" s="94">
        <v>3.050017658239625E-6</v>
      </c>
      <c r="N4642" s="94">
        <v>7.625044145599063E-7</v>
      </c>
      <c r="O4642" s="2" t="s">
        <v>9316</v>
      </c>
      <c r="P4642" s="2">
        <v>13.0</v>
      </c>
      <c r="Q4642" s="2" t="s">
        <v>9318</v>
      </c>
    </row>
    <row r="4643">
      <c r="A4643" s="54">
        <v>46188.0</v>
      </c>
      <c r="B4643" s="2" t="s">
        <v>1937</v>
      </c>
      <c r="C4643" s="2" t="s">
        <v>180</v>
      </c>
      <c r="D4643" s="2">
        <v>0.0</v>
      </c>
      <c r="E4643" s="53">
        <v>0.0</v>
      </c>
      <c r="F4643" s="53">
        <v>0.0</v>
      </c>
      <c r="G4643" s="53">
        <v>0.0</v>
      </c>
      <c r="H4643" s="53">
        <v>0.0</v>
      </c>
      <c r="I4643" s="53">
        <v>0.0</v>
      </c>
      <c r="J4643" s="53">
        <v>0.001730958535801197</v>
      </c>
      <c r="K4643" s="53">
        <v>8.654792679005985E-4</v>
      </c>
      <c r="L4643" s="94">
        <v>0.0</v>
      </c>
      <c r="M4643" s="94">
        <v>2.9962174526630235E-6</v>
      </c>
      <c r="N4643" s="94">
        <v>7.490543631657559E-7</v>
      </c>
      <c r="O4643" s="2" t="s">
        <v>9316</v>
      </c>
      <c r="P4643" s="2">
        <v>13.0</v>
      </c>
      <c r="Q4643" s="2" t="s">
        <v>9318</v>
      </c>
    </row>
    <row r="4644">
      <c r="A4644" s="54">
        <v>46189.0</v>
      </c>
      <c r="B4644" s="2" t="s">
        <v>1937</v>
      </c>
      <c r="C4644" s="2" t="s">
        <v>208</v>
      </c>
      <c r="D4644" s="2">
        <v>0.0</v>
      </c>
      <c r="E4644" s="53">
        <v>0.0</v>
      </c>
      <c r="F4644" s="53">
        <v>0.0</v>
      </c>
      <c r="G4644" s="53">
        <v>0.0</v>
      </c>
      <c r="H4644" s="53">
        <v>0.0</v>
      </c>
      <c r="I4644" s="53">
        <v>0.0</v>
      </c>
      <c r="J4644" s="53">
        <v>0.0017156423341634266</v>
      </c>
      <c r="K4644" s="53">
        <v>8.578211670817133E-4</v>
      </c>
      <c r="L4644" s="94">
        <v>0.0</v>
      </c>
      <c r="M4644" s="94">
        <v>2.9434286187737306E-6</v>
      </c>
      <c r="N4644" s="94">
        <v>7.358571546934327E-7</v>
      </c>
      <c r="O4644" s="2" t="s">
        <v>9316</v>
      </c>
      <c r="P4644" s="2">
        <v>13.0</v>
      </c>
      <c r="Q4644" s="2" t="s">
        <v>9318</v>
      </c>
    </row>
    <row r="4645">
      <c r="A4645" s="54">
        <v>46190.0</v>
      </c>
      <c r="B4645" s="2" t="s">
        <v>1937</v>
      </c>
      <c r="C4645" s="2" t="s">
        <v>303</v>
      </c>
      <c r="D4645" s="2">
        <v>0.0</v>
      </c>
      <c r="E4645" s="53">
        <v>0.0</v>
      </c>
      <c r="F4645" s="53">
        <v>0.0</v>
      </c>
      <c r="G4645" s="53">
        <v>0.0</v>
      </c>
      <c r="H4645" s="53">
        <v>0.0</v>
      </c>
      <c r="I4645" s="53">
        <v>0.0</v>
      </c>
      <c r="J4645" s="53">
        <v>0.0017004794929468122</v>
      </c>
      <c r="K4645" s="53">
        <v>8.502397464734061E-4</v>
      </c>
      <c r="L4645" s="94">
        <v>0.0</v>
      </c>
      <c r="M4645" s="94">
        <v>2.8916305059326476E-6</v>
      </c>
      <c r="N4645" s="94">
        <v>7.229076264831619E-7</v>
      </c>
      <c r="O4645" s="2" t="s">
        <v>9316</v>
      </c>
      <c r="P4645" s="2">
        <v>13.0</v>
      </c>
      <c r="Q4645" s="2" t="s">
        <v>9318</v>
      </c>
    </row>
    <row r="4646">
      <c r="A4646" s="54">
        <v>46191.0</v>
      </c>
      <c r="B4646" s="2" t="s">
        <v>1937</v>
      </c>
      <c r="C4646" s="2" t="s">
        <v>148</v>
      </c>
      <c r="D4646" s="2">
        <v>0.0</v>
      </c>
      <c r="E4646" s="53">
        <v>0.0</v>
      </c>
      <c r="F4646" s="53">
        <v>0.0</v>
      </c>
      <c r="G4646" s="53">
        <v>0.0</v>
      </c>
      <c r="H4646" s="53">
        <v>0.0</v>
      </c>
      <c r="I4646" s="53">
        <v>0.0</v>
      </c>
      <c r="J4646" s="53">
        <v>0.0016854681632238373</v>
      </c>
      <c r="K4646" s="53">
        <v>8.427340816119187E-4</v>
      </c>
      <c r="L4646" s="94">
        <v>0.0</v>
      </c>
      <c r="M4646" s="94">
        <v>2.8408029292411358E-6</v>
      </c>
      <c r="N4646" s="94">
        <v>7.102007323102839E-7</v>
      </c>
      <c r="O4646" s="2" t="s">
        <v>9316</v>
      </c>
      <c r="P4646" s="2">
        <v>13.0</v>
      </c>
      <c r="Q4646" s="2" t="s">
        <v>9318</v>
      </c>
    </row>
    <row r="4647">
      <c r="A4647" s="54">
        <v>46192.0</v>
      </c>
      <c r="B4647" s="2" t="s">
        <v>1937</v>
      </c>
      <c r="C4647" s="2" t="s">
        <v>196</v>
      </c>
      <c r="D4647" s="2">
        <v>0.0</v>
      </c>
      <c r="E4647" s="53">
        <v>0.001169608231098167</v>
      </c>
      <c r="F4647" s="53">
        <v>0.007229119899406112</v>
      </c>
      <c r="G4647" s="53">
        <v>0.012054121463316303</v>
      </c>
      <c r="H4647" s="53">
        <v>0.015182242651394652</v>
      </c>
      <c r="I4647" s="53">
        <v>0.01877056778101082</v>
      </c>
      <c r="J4647" s="53">
        <v>0.0016706065239354322</v>
      </c>
      <c r="K4647" s="53">
        <v>0.006862363993625867</v>
      </c>
      <c r="L4647" s="94">
        <v>1.4530184425238276E-4</v>
      </c>
      <c r="M4647" s="94">
        <v>2.7909261578156277E-6</v>
      </c>
      <c r="N4647" s="94">
        <v>4.709203958101276E-5</v>
      </c>
      <c r="O4647" s="2" t="s">
        <v>9316</v>
      </c>
      <c r="P4647" s="2">
        <v>13.0</v>
      </c>
      <c r="Q4647" s="2" t="s">
        <v>9318</v>
      </c>
    </row>
    <row r="4648">
      <c r="A4648" s="54">
        <v>46193.0</v>
      </c>
      <c r="B4648" s="2" t="s">
        <v>1937</v>
      </c>
      <c r="C4648" s="2" t="s">
        <v>288</v>
      </c>
      <c r="D4648" s="2">
        <v>0.0</v>
      </c>
      <c r="E4648" s="53">
        <v>0.0</v>
      </c>
      <c r="F4648" s="53">
        <v>0.0</v>
      </c>
      <c r="G4648" s="53">
        <v>0.0</v>
      </c>
      <c r="H4648" s="53">
        <v>0.0</v>
      </c>
      <c r="I4648" s="53">
        <v>0.0</v>
      </c>
      <c r="J4648" s="53">
        <v>0.0016558927813697967</v>
      </c>
      <c r="K4648" s="53">
        <v>8.279463906848984E-4</v>
      </c>
      <c r="L4648" s="94">
        <v>0.0</v>
      </c>
      <c r="M4648" s="94">
        <v>2.7419809033926015E-6</v>
      </c>
      <c r="N4648" s="94">
        <v>6.854952258481504E-7</v>
      </c>
      <c r="O4648" s="2" t="s">
        <v>9316</v>
      </c>
      <c r="P4648" s="2">
        <v>13.0</v>
      </c>
      <c r="Q4648" s="2" t="s">
        <v>9318</v>
      </c>
    </row>
    <row r="4649">
      <c r="A4649" s="54">
        <v>46194.0</v>
      </c>
      <c r="B4649" s="2" t="s">
        <v>1937</v>
      </c>
      <c r="C4649" s="2" t="s">
        <v>256</v>
      </c>
      <c r="D4649" s="2">
        <v>0.0</v>
      </c>
      <c r="E4649" s="53">
        <v>0.0</v>
      </c>
      <c r="F4649" s="53">
        <v>0.0</v>
      </c>
      <c r="G4649" s="53">
        <v>0.0</v>
      </c>
      <c r="H4649" s="53">
        <v>0.0</v>
      </c>
      <c r="I4649" s="53">
        <v>0.0</v>
      </c>
      <c r="J4649" s="53">
        <v>0.001641325168652929</v>
      </c>
      <c r="K4649" s="53">
        <v>8.206625843264645E-4</v>
      </c>
      <c r="L4649" s="94">
        <v>0.0</v>
      </c>
      <c r="M4649" s="94">
        <v>2.6939483092535656E-6</v>
      </c>
      <c r="N4649" s="94">
        <v>6.734870773133914E-7</v>
      </c>
      <c r="O4649" s="2" t="s">
        <v>9316</v>
      </c>
      <c r="P4649" s="2">
        <v>13.0</v>
      </c>
      <c r="Q4649" s="2" t="s">
        <v>9318</v>
      </c>
    </row>
    <row r="4650">
      <c r="A4650" s="54">
        <v>46195.0</v>
      </c>
      <c r="B4650" s="2" t="s">
        <v>1937</v>
      </c>
      <c r="C4650" s="2" t="s">
        <v>180</v>
      </c>
      <c r="D4650" s="2">
        <v>0.0</v>
      </c>
      <c r="E4650" s="53">
        <v>0.0</v>
      </c>
      <c r="F4650" s="53">
        <v>0.0</v>
      </c>
      <c r="G4650" s="53">
        <v>0.0</v>
      </c>
      <c r="H4650" s="53">
        <v>0.0</v>
      </c>
      <c r="I4650" s="53">
        <v>0.0</v>
      </c>
      <c r="J4650" s="53">
        <v>0.0016269019452505393</v>
      </c>
      <c r="K4650" s="53">
        <v>8.134509726252697E-4</v>
      </c>
      <c r="L4650" s="94">
        <v>0.0</v>
      </c>
      <c r="M4650" s="94">
        <v>2.646809939459989E-6</v>
      </c>
      <c r="N4650" s="94">
        <v>6.617024848649972E-7</v>
      </c>
      <c r="O4650" s="2" t="s">
        <v>9316</v>
      </c>
      <c r="P4650" s="2">
        <v>13.0</v>
      </c>
      <c r="Q4650" s="2" t="s">
        <v>9318</v>
      </c>
    </row>
    <row r="4651">
      <c r="A4651" s="54">
        <v>46196.0</v>
      </c>
      <c r="B4651" s="2" t="s">
        <v>1937</v>
      </c>
      <c r="C4651" s="2" t="s">
        <v>208</v>
      </c>
      <c r="D4651" s="2">
        <v>0.0</v>
      </c>
      <c r="E4651" s="53">
        <v>0.0</v>
      </c>
      <c r="F4651" s="53">
        <v>0.0</v>
      </c>
      <c r="G4651" s="53">
        <v>0.0</v>
      </c>
      <c r="H4651" s="53">
        <v>0.0</v>
      </c>
      <c r="I4651" s="53">
        <v>0.0</v>
      </c>
      <c r="J4651" s="53">
        <v>0.0016126213964810778</v>
      </c>
      <c r="K4651" s="53">
        <v>8.063106982405389E-4</v>
      </c>
      <c r="L4651" s="94">
        <v>0.0</v>
      </c>
      <c r="M4651" s="94">
        <v>2.600547768388582E-6</v>
      </c>
      <c r="N4651" s="94">
        <v>6.501369420971455E-7</v>
      </c>
      <c r="O4651" s="2" t="s">
        <v>9316</v>
      </c>
      <c r="P4651" s="2">
        <v>13.0</v>
      </c>
      <c r="Q4651" s="2" t="s">
        <v>9318</v>
      </c>
    </row>
    <row r="4652">
      <c r="A4652" s="54">
        <v>46197.0</v>
      </c>
      <c r="B4652" s="2" t="s">
        <v>1937</v>
      </c>
      <c r="C4652" s="2" t="s">
        <v>303</v>
      </c>
      <c r="D4652" s="2">
        <v>0.0</v>
      </c>
      <c r="E4652" s="53">
        <v>0.0</v>
      </c>
      <c r="F4652" s="53">
        <v>0.0</v>
      </c>
      <c r="G4652" s="53">
        <v>0.0</v>
      </c>
      <c r="H4652" s="53">
        <v>0.0</v>
      </c>
      <c r="I4652" s="53">
        <v>0.0</v>
      </c>
      <c r="J4652" s="53">
        <v>0.0015984818330395582</v>
      </c>
      <c r="K4652" s="53">
        <v>7.992409165197791E-4</v>
      </c>
      <c r="L4652" s="94">
        <v>0.0</v>
      </c>
      <c r="M4652" s="94">
        <v>2.5551441705575063E-6</v>
      </c>
      <c r="N4652" s="94">
        <v>6.387860426393766E-7</v>
      </c>
      <c r="O4652" s="2" t="s">
        <v>9316</v>
      </c>
      <c r="P4652" s="2">
        <v>13.0</v>
      </c>
      <c r="Q4652" s="2" t="s">
        <v>9318</v>
      </c>
    </row>
    <row r="4653">
      <c r="A4653" s="54">
        <v>46198.0</v>
      </c>
      <c r="B4653" s="2" t="s">
        <v>1937</v>
      </c>
      <c r="C4653" s="2" t="s">
        <v>148</v>
      </c>
      <c r="D4653" s="2">
        <v>0.0</v>
      </c>
      <c r="E4653" s="53">
        <v>0.0</v>
      </c>
      <c r="F4653" s="53">
        <v>0.0</v>
      </c>
      <c r="G4653" s="53">
        <v>0.0</v>
      </c>
      <c r="H4653" s="53">
        <v>0.0</v>
      </c>
      <c r="I4653" s="53">
        <v>0.0</v>
      </c>
      <c r="J4653" s="53">
        <v>0.0015844815905319218</v>
      </c>
      <c r="K4653" s="53">
        <v>7.922407952659609E-4</v>
      </c>
      <c r="L4653" s="94">
        <v>0.0</v>
      </c>
      <c r="M4653" s="94">
        <v>2.5105819107345685E-6</v>
      </c>
      <c r="N4653" s="94">
        <v>6.276454776836421E-7</v>
      </c>
      <c r="O4653" s="2" t="s">
        <v>9316</v>
      </c>
      <c r="P4653" s="2">
        <v>13.0</v>
      </c>
      <c r="Q4653" s="2" t="s">
        <v>9318</v>
      </c>
    </row>
    <row r="4654">
      <c r="A4654" s="54">
        <v>46199.0</v>
      </c>
      <c r="B4654" s="2" t="s">
        <v>1937</v>
      </c>
      <c r="C4654" s="2" t="s">
        <v>196</v>
      </c>
      <c r="D4654" s="2">
        <v>0.0</v>
      </c>
      <c r="E4654" s="53">
        <v>9.945723451463605E-4</v>
      </c>
      <c r="F4654" s="53">
        <v>0.0066402803218134285</v>
      </c>
      <c r="G4654" s="53">
        <v>0.011327848679827019</v>
      </c>
      <c r="H4654" s="53">
        <v>0.014415703494253345</v>
      </c>
      <c r="I4654" s="53">
        <v>0.017991709875315964</v>
      </c>
      <c r="J4654" s="53">
        <v>0.0015706190290196611</v>
      </c>
      <c r="K4654" s="53">
        <v>0.00644923385442334</v>
      </c>
      <c r="L4654" s="94">
        <v>1.2832015571305873E-4</v>
      </c>
      <c r="M4654" s="94">
        <v>2.466844134318663E-6</v>
      </c>
      <c r="N4654" s="94">
        <v>4.1592617309040125E-5</v>
      </c>
      <c r="O4654" s="2" t="s">
        <v>9316</v>
      </c>
      <c r="P4654" s="2">
        <v>13.0</v>
      </c>
      <c r="Q4654" s="2" t="s">
        <v>9318</v>
      </c>
    </row>
    <row r="4655">
      <c r="A4655" s="54">
        <v>46200.0</v>
      </c>
      <c r="B4655" s="2" t="s">
        <v>1937</v>
      </c>
      <c r="C4655" s="2" t="s">
        <v>288</v>
      </c>
      <c r="D4655" s="2">
        <v>0.0</v>
      </c>
      <c r="E4655" s="53">
        <v>0.0</v>
      </c>
      <c r="F4655" s="53">
        <v>0.0</v>
      </c>
      <c r="G4655" s="53">
        <v>0.0</v>
      </c>
      <c r="H4655" s="53">
        <v>0.0</v>
      </c>
      <c r="I4655" s="53">
        <v>0.0</v>
      </c>
      <c r="J4655" s="53">
        <v>0.0015568925325744375</v>
      </c>
      <c r="K4655" s="53">
        <v>7.784462662872188E-4</v>
      </c>
      <c r="L4655" s="94">
        <v>0.0</v>
      </c>
      <c r="M4655" s="94">
        <v>2.423914357986046E-6</v>
      </c>
      <c r="N4655" s="94">
        <v>6.059785894965115E-7</v>
      </c>
      <c r="O4655" s="2" t="s">
        <v>9316</v>
      </c>
      <c r="P4655" s="2">
        <v>13.0</v>
      </c>
      <c r="Q4655" s="2" t="s">
        <v>9318</v>
      </c>
    </row>
    <row r="4656">
      <c r="A4656" s="54">
        <v>46201.0</v>
      </c>
      <c r="B4656" s="2" t="s">
        <v>1937</v>
      </c>
      <c r="C4656" s="2" t="s">
        <v>256</v>
      </c>
      <c r="D4656" s="2">
        <v>0.0</v>
      </c>
      <c r="E4656" s="53">
        <v>0.0</v>
      </c>
      <c r="F4656" s="53">
        <v>0.0</v>
      </c>
      <c r="G4656" s="53">
        <v>0.0</v>
      </c>
      <c r="H4656" s="53">
        <v>0.0</v>
      </c>
      <c r="I4656" s="53">
        <v>0.0</v>
      </c>
      <c r="J4656" s="53">
        <v>0.0015433005088424448</v>
      </c>
      <c r="K4656" s="53">
        <v>7.716502544212224E-4</v>
      </c>
      <c r="L4656" s="94">
        <v>0.0</v>
      </c>
      <c r="M4656" s="94">
        <v>2.381776460593349E-6</v>
      </c>
      <c r="N4656" s="94">
        <v>5.954441151483373E-7</v>
      </c>
      <c r="O4656" s="2" t="s">
        <v>9316</v>
      </c>
      <c r="P4656" s="2">
        <v>13.0</v>
      </c>
      <c r="Q4656" s="2" t="s">
        <v>9318</v>
      </c>
    </row>
    <row r="4657">
      <c r="A4657" s="54">
        <v>46202.0</v>
      </c>
      <c r="B4657" s="2" t="s">
        <v>1937</v>
      </c>
      <c r="C4657" s="2" t="s">
        <v>180</v>
      </c>
      <c r="D4657" s="2">
        <v>0.0</v>
      </c>
      <c r="E4657" s="53">
        <v>0.0</v>
      </c>
      <c r="F4657" s="53">
        <v>0.0</v>
      </c>
      <c r="G4657" s="53">
        <v>0.0</v>
      </c>
      <c r="H4657" s="53">
        <v>0.0</v>
      </c>
      <c r="I4657" s="53">
        <v>0.0</v>
      </c>
      <c r="J4657" s="53">
        <v>0.0015298413886182625</v>
      </c>
      <c r="K4657" s="53">
        <v>7.649206943091312E-4</v>
      </c>
      <c r="L4657" s="94">
        <v>0.0</v>
      </c>
      <c r="M4657" s="94">
        <v>2.3404146743294536E-6</v>
      </c>
      <c r="N4657" s="94">
        <v>5.851036685823634E-7</v>
      </c>
      <c r="O4657" s="2" t="s">
        <v>9316</v>
      </c>
      <c r="P4657" s="2">
        <v>13.0</v>
      </c>
      <c r="Q4657" s="2" t="s">
        <v>9318</v>
      </c>
    </row>
    <row r="4658">
      <c r="A4658" s="54">
        <v>46203.0</v>
      </c>
      <c r="B4658" s="2" t="s">
        <v>1937</v>
      </c>
      <c r="C4658" s="2" t="s">
        <v>208</v>
      </c>
      <c r="D4658" s="2">
        <v>0.0</v>
      </c>
      <c r="E4658" s="53">
        <v>0.0</v>
      </c>
      <c r="F4658" s="53">
        <v>0.0</v>
      </c>
      <c r="G4658" s="53">
        <v>0.0</v>
      </c>
      <c r="H4658" s="53">
        <v>0.0</v>
      </c>
      <c r="I4658" s="53">
        <v>0.0</v>
      </c>
      <c r="J4658" s="53">
        <v>0.0015165136254279648</v>
      </c>
      <c r="K4658" s="53">
        <v>7.582568127139824E-4</v>
      </c>
      <c r="L4658" s="94">
        <v>0.0</v>
      </c>
      <c r="M4658" s="94">
        <v>2.2998135761086694E-6</v>
      </c>
      <c r="N4658" s="94">
        <v>5.749533940271673E-7</v>
      </c>
      <c r="O4658" s="2" t="s">
        <v>9316</v>
      </c>
      <c r="P4658" s="2">
        <v>13.0</v>
      </c>
      <c r="Q4658" s="2" t="s">
        <v>9318</v>
      </c>
    </row>
    <row r="4659">
      <c r="A4659" s="54">
        <v>46204.0</v>
      </c>
      <c r="B4659" s="2" t="s">
        <v>1937</v>
      </c>
      <c r="C4659" s="2" t="s">
        <v>303</v>
      </c>
      <c r="D4659" s="2">
        <v>0.0</v>
      </c>
      <c r="E4659" s="53">
        <v>0.0</v>
      </c>
      <c r="F4659" s="53">
        <v>0.0</v>
      </c>
      <c r="G4659" s="53">
        <v>0.0</v>
      </c>
      <c r="H4659" s="53">
        <v>0.0</v>
      </c>
      <c r="I4659" s="53">
        <v>0.0</v>
      </c>
      <c r="J4659" s="53">
        <v>0.0015033156951212482</v>
      </c>
      <c r="K4659" s="53">
        <v>7.516578475606241E-4</v>
      </c>
      <c r="L4659" s="94">
        <v>0.0</v>
      </c>
      <c r="M4659" s="94">
        <v>2.2599580791978818E-6</v>
      </c>
      <c r="N4659" s="94">
        <v>5.649895197994704E-7</v>
      </c>
      <c r="O4659" s="2" t="s">
        <v>9316</v>
      </c>
      <c r="P4659" s="2">
        <v>13.0</v>
      </c>
      <c r="Q4659" s="2" t="s">
        <v>9318</v>
      </c>
    </row>
    <row r="4660">
      <c r="A4660" s="54">
        <v>46205.0</v>
      </c>
      <c r="B4660" s="2" t="s">
        <v>1937</v>
      </c>
      <c r="C4660" s="2" t="s">
        <v>148</v>
      </c>
      <c r="D4660" s="2">
        <v>0.0</v>
      </c>
      <c r="E4660" s="53">
        <v>0.0</v>
      </c>
      <c r="F4660" s="53">
        <v>0.0</v>
      </c>
      <c r="G4660" s="53">
        <v>0.0</v>
      </c>
      <c r="H4660" s="53">
        <v>0.0</v>
      </c>
      <c r="I4660" s="53">
        <v>0.0</v>
      </c>
      <c r="J4660" s="53">
        <v>0.00149024609547235</v>
      </c>
      <c r="K4660" s="53">
        <v>7.45123047736175E-4</v>
      </c>
      <c r="L4660" s="94">
        <v>0.0</v>
      </c>
      <c r="M4660" s="94">
        <v>2.2208334250705845E-6</v>
      </c>
      <c r="N4660" s="94">
        <v>5.552083562676461E-7</v>
      </c>
      <c r="O4660" s="2" t="s">
        <v>9316</v>
      </c>
      <c r="P4660" s="2">
        <v>13.0</v>
      </c>
      <c r="Q4660" s="2" t="s">
        <v>9318</v>
      </c>
    </row>
    <row r="4661">
      <c r="A4661" s="54">
        <v>46206.0</v>
      </c>
      <c r="B4661" s="2" t="s">
        <v>1937</v>
      </c>
      <c r="C4661" s="2" t="s">
        <v>196</v>
      </c>
      <c r="D4661" s="2">
        <v>0.0</v>
      </c>
      <c r="E4661" s="53">
        <v>8.457788824057682E-4</v>
      </c>
      <c r="F4661" s="53">
        <v>0.006101435452521112</v>
      </c>
      <c r="G4661" s="53">
        <v>0.010650594783779858</v>
      </c>
      <c r="H4661" s="53">
        <v>0.013695687194823043</v>
      </c>
      <c r="I4661" s="53">
        <v>0.017256128196825947</v>
      </c>
      <c r="J4661" s="53">
        <v>0.0014773033457895393</v>
      </c>
      <c r="K4661" s="53">
        <v>0.006063949064784698</v>
      </c>
      <c r="L4661" s="94">
        <v>1.1343516924827872E-4</v>
      </c>
      <c r="M4661" s="94">
        <v>2.182425175480967E-6</v>
      </c>
      <c r="N4661" s="94">
        <v>3.677147826030322E-5</v>
      </c>
      <c r="O4661" s="2" t="s">
        <v>9316</v>
      </c>
      <c r="P4661" s="2">
        <v>13.0</v>
      </c>
      <c r="Q4661" s="2" t="s">
        <v>9318</v>
      </c>
    </row>
    <row r="4662">
      <c r="A4662" s="54">
        <v>46207.0</v>
      </c>
      <c r="B4662" s="2" t="s">
        <v>1937</v>
      </c>
      <c r="C4662" s="2" t="s">
        <v>288</v>
      </c>
      <c r="D4662" s="2">
        <v>0.0</v>
      </c>
      <c r="E4662" s="53">
        <v>0.0</v>
      </c>
      <c r="F4662" s="53">
        <v>0.0</v>
      </c>
      <c r="G4662" s="53">
        <v>0.0</v>
      </c>
      <c r="H4662" s="53">
        <v>0.0</v>
      </c>
      <c r="I4662" s="53">
        <v>0.0</v>
      </c>
      <c r="J4662" s="53">
        <v>0.0014644859865329627</v>
      </c>
      <c r="K4662" s="53">
        <v>7.322429932664814E-4</v>
      </c>
      <c r="L4662" s="94">
        <v>0.0</v>
      </c>
      <c r="M4662" s="94">
        <v>2.144719204751425E-6</v>
      </c>
      <c r="N4662" s="94">
        <v>5.361798011878563E-7</v>
      </c>
      <c r="O4662" s="2" t="s">
        <v>9316</v>
      </c>
      <c r="P4662" s="2">
        <v>13.0</v>
      </c>
      <c r="Q4662" s="2" t="s">
        <v>9318</v>
      </c>
    </row>
    <row r="4663">
      <c r="A4663" s="54">
        <v>46208.0</v>
      </c>
      <c r="B4663" s="2" t="s">
        <v>1937</v>
      </c>
      <c r="C4663" s="2" t="s">
        <v>256</v>
      </c>
      <c r="D4663" s="2">
        <v>0.0</v>
      </c>
      <c r="E4663" s="53">
        <v>0.0</v>
      </c>
      <c r="F4663" s="53">
        <v>0.0</v>
      </c>
      <c r="G4663" s="53">
        <v>0.0</v>
      </c>
      <c r="H4663" s="53">
        <v>0.0</v>
      </c>
      <c r="I4663" s="53">
        <v>0.0</v>
      </c>
      <c r="J4663" s="53">
        <v>0.0014517925789406414</v>
      </c>
      <c r="K4663" s="53">
        <v>7.258962894703207E-4</v>
      </c>
      <c r="L4663" s="94">
        <v>0.0</v>
      </c>
      <c r="M4663" s="94">
        <v>2.1077016922671186E-6</v>
      </c>
      <c r="N4663" s="94">
        <v>5.269254230667796E-7</v>
      </c>
      <c r="O4663" s="2" t="s">
        <v>9316</v>
      </c>
      <c r="P4663" s="2">
        <v>13.0</v>
      </c>
      <c r="Q4663" s="2" t="s">
        <v>9318</v>
      </c>
    </row>
    <row r="4664">
      <c r="A4664" s="54">
        <v>46209.0</v>
      </c>
      <c r="B4664" s="2" t="s">
        <v>1937</v>
      </c>
      <c r="C4664" s="2" t="s">
        <v>180</v>
      </c>
      <c r="D4664" s="2">
        <v>0.0</v>
      </c>
      <c r="E4664" s="53">
        <v>0.0</v>
      </c>
      <c r="F4664" s="53">
        <v>0.0</v>
      </c>
      <c r="G4664" s="53">
        <v>0.0</v>
      </c>
      <c r="H4664" s="53">
        <v>0.0</v>
      </c>
      <c r="I4664" s="53">
        <v>0.0</v>
      </c>
      <c r="J4664" s="53">
        <v>0.001439221704662412</v>
      </c>
      <c r="K4664" s="53">
        <v>7.19610852331206E-4</v>
      </c>
      <c r="L4664" s="94">
        <v>0.0</v>
      </c>
      <c r="M4664" s="94">
        <v>2.071359115171379E-6</v>
      </c>
      <c r="N4664" s="94">
        <v>5.178397787928448E-7</v>
      </c>
      <c r="O4664" s="2" t="s">
        <v>9316</v>
      </c>
      <c r="P4664" s="2">
        <v>13.0</v>
      </c>
      <c r="Q4664" s="2" t="s">
        <v>9318</v>
      </c>
    </row>
    <row r="4665">
      <c r="A4665" s="54">
        <v>46210.0</v>
      </c>
      <c r="B4665" s="2" t="s">
        <v>1937</v>
      </c>
      <c r="C4665" s="2" t="s">
        <v>208</v>
      </c>
      <c r="D4665" s="2">
        <v>0.0</v>
      </c>
      <c r="E4665" s="53">
        <v>0.0</v>
      </c>
      <c r="F4665" s="53">
        <v>0.0</v>
      </c>
      <c r="G4665" s="53">
        <v>0.0</v>
      </c>
      <c r="H4665" s="53">
        <v>0.0</v>
      </c>
      <c r="I4665" s="53">
        <v>0.0</v>
      </c>
      <c r="J4665" s="53">
        <v>0.001426771965401617</v>
      </c>
      <c r="K4665" s="53">
        <v>7.133859827008085E-4</v>
      </c>
      <c r="L4665" s="94">
        <v>0.0</v>
      </c>
      <c r="M4665" s="94">
        <v>2.035678241255993E-6</v>
      </c>
      <c r="N4665" s="94">
        <v>5.089195603139982E-7</v>
      </c>
      <c r="O4665" s="2" t="s">
        <v>9316</v>
      </c>
      <c r="P4665" s="2">
        <v>13.0</v>
      </c>
      <c r="Q4665" s="2" t="s">
        <v>9318</v>
      </c>
    </row>
    <row r="4666">
      <c r="A4666" s="54">
        <v>46211.0</v>
      </c>
      <c r="B4666" s="2" t="s">
        <v>1937</v>
      </c>
      <c r="C4666" s="2" t="s">
        <v>303</v>
      </c>
      <c r="D4666" s="2">
        <v>0.0</v>
      </c>
      <c r="E4666" s="53">
        <v>0.0</v>
      </c>
      <c r="F4666" s="53">
        <v>0.0</v>
      </c>
      <c r="G4666" s="53">
        <v>0.0</v>
      </c>
      <c r="H4666" s="53">
        <v>0.0</v>
      </c>
      <c r="I4666" s="53">
        <v>0.0</v>
      </c>
      <c r="J4666" s="53">
        <v>0.0014144419825643578</v>
      </c>
      <c r="K4666" s="53">
        <v>7.072209912821789E-4</v>
      </c>
      <c r="L4666" s="94">
        <v>0.0</v>
      </c>
      <c r="M4666" s="94">
        <v>2.000646122040591E-6</v>
      </c>
      <c r="N4666" s="94">
        <v>5.001615305101477E-7</v>
      </c>
      <c r="O4666" s="2" t="s">
        <v>9316</v>
      </c>
      <c r="P4666" s="2">
        <v>13.0</v>
      </c>
      <c r="Q4666" s="2" t="s">
        <v>9318</v>
      </c>
    </row>
    <row r="4667">
      <c r="A4667" s="54">
        <v>46212.0</v>
      </c>
      <c r="B4667" s="2" t="s">
        <v>1937</v>
      </c>
      <c r="C4667" s="2" t="s">
        <v>148</v>
      </c>
      <c r="D4667" s="2">
        <v>0.0</v>
      </c>
      <c r="E4667" s="53">
        <v>0.0</v>
      </c>
      <c r="F4667" s="53">
        <v>0.0</v>
      </c>
      <c r="G4667" s="53">
        <v>0.0</v>
      </c>
      <c r="H4667" s="53">
        <v>0.0</v>
      </c>
      <c r="I4667" s="53">
        <v>0.0</v>
      </c>
      <c r="J4667" s="53">
        <v>0.0014022303969161152</v>
      </c>
      <c r="K4667" s="53">
        <v>7.011151984580576E-4</v>
      </c>
      <c r="L4667" s="94">
        <v>0.0</v>
      </c>
      <c r="M4667" s="94">
        <v>1.966250086035526E-6</v>
      </c>
      <c r="N4667" s="94">
        <v>4.915625215088815E-7</v>
      </c>
      <c r="O4667" s="2" t="s">
        <v>9316</v>
      </c>
      <c r="P4667" s="2">
        <v>13.0</v>
      </c>
      <c r="Q4667" s="2" t="s">
        <v>9318</v>
      </c>
    </row>
    <row r="4668">
      <c r="A4668" s="54">
        <v>46213.0</v>
      </c>
      <c r="B4668" s="2" t="s">
        <v>1937</v>
      </c>
      <c r="C4668" s="2" t="s">
        <v>196</v>
      </c>
      <c r="D4668" s="2">
        <v>0.0</v>
      </c>
      <c r="E4668" s="53">
        <v>7.192802229293912E-4</v>
      </c>
      <c r="F4668" s="53">
        <v>0.005608025939749601</v>
      </c>
      <c r="G4668" s="53">
        <v>0.010018447954975293</v>
      </c>
      <c r="H4668" s="53">
        <v>0.01301862037254801</v>
      </c>
      <c r="I4668" s="53">
        <v>0.016560559249854303</v>
      </c>
      <c r="J4668" s="53">
        <v>0.001390135868245565</v>
      </c>
      <c r="K4668" s="53">
        <v>0.005704291911610429</v>
      </c>
      <c r="L4668" s="94">
        <v>1.0036929942654863E-4</v>
      </c>
      <c r="M4668" s="94">
        <v>1.932477732182851E-6</v>
      </c>
      <c r="N4668" s="94">
        <v>3.2538946212864164E-5</v>
      </c>
      <c r="O4668" s="2" t="s">
        <v>9316</v>
      </c>
      <c r="P4668" s="2">
        <v>13.0</v>
      </c>
      <c r="Q4668" s="2" t="s">
        <v>9318</v>
      </c>
    </row>
    <row r="4669">
      <c r="A4669" s="54">
        <v>46214.0</v>
      </c>
      <c r="B4669" s="2" t="s">
        <v>1937</v>
      </c>
      <c r="C4669" s="2" t="s">
        <v>288</v>
      </c>
      <c r="D4669" s="2">
        <v>0.0</v>
      </c>
      <c r="E4669" s="53">
        <v>0.0</v>
      </c>
      <c r="F4669" s="53">
        <v>0.0</v>
      </c>
      <c r="G4669" s="53">
        <v>0.0</v>
      </c>
      <c r="H4669" s="53">
        <v>0.0</v>
      </c>
      <c r="I4669" s="53">
        <v>0.0</v>
      </c>
      <c r="J4669" s="53">
        <v>0.0013781570750354105</v>
      </c>
      <c r="K4669" s="53">
        <v>6.890785375177052E-4</v>
      </c>
      <c r="L4669" s="94">
        <v>0.0</v>
      </c>
      <c r="M4669" s="94">
        <v>1.899316923470158E-6</v>
      </c>
      <c r="N4669" s="94">
        <v>4.748292308675395E-7</v>
      </c>
      <c r="O4669" s="2" t="s">
        <v>9316</v>
      </c>
      <c r="P4669" s="2">
        <v>13.0</v>
      </c>
      <c r="Q4669" s="2" t="s">
        <v>9318</v>
      </c>
    </row>
    <row r="4670">
      <c r="A4670" s="54">
        <v>46215.0</v>
      </c>
      <c r="B4670" s="2" t="s">
        <v>1937</v>
      </c>
      <c r="C4670" s="2" t="s">
        <v>256</v>
      </c>
      <c r="D4670" s="2">
        <v>0.0</v>
      </c>
      <c r="E4670" s="53">
        <v>0.0</v>
      </c>
      <c r="F4670" s="53">
        <v>0.0</v>
      </c>
      <c r="G4670" s="53">
        <v>0.0</v>
      </c>
      <c r="H4670" s="53">
        <v>0.0</v>
      </c>
      <c r="I4670" s="53">
        <v>0.0</v>
      </c>
      <c r="J4670" s="53">
        <v>0.0013662927141400599</v>
      </c>
      <c r="K4670" s="53">
        <v>6.831463570700299E-4</v>
      </c>
      <c r="L4670" s="94">
        <v>0.0</v>
      </c>
      <c r="M4670" s="94">
        <v>1.8667557807122113E-6</v>
      </c>
      <c r="N4670" s="94">
        <v>4.6668894517805283E-7</v>
      </c>
      <c r="O4670" s="2" t="s">
        <v>9316</v>
      </c>
      <c r="P4670" s="2">
        <v>13.0</v>
      </c>
      <c r="Q4670" s="2" t="s">
        <v>9318</v>
      </c>
    </row>
    <row r="4671">
      <c r="A4671" s="54">
        <v>46216.0</v>
      </c>
      <c r="B4671" s="2" t="s">
        <v>1937</v>
      </c>
      <c r="C4671" s="2" t="s">
        <v>180</v>
      </c>
      <c r="D4671" s="2">
        <v>0.0</v>
      </c>
      <c r="E4671" s="53">
        <v>0.0</v>
      </c>
      <c r="F4671" s="53">
        <v>0.0</v>
      </c>
      <c r="G4671" s="53">
        <v>0.0</v>
      </c>
      <c r="H4671" s="53">
        <v>0.0</v>
      </c>
      <c r="I4671" s="53">
        <v>0.0</v>
      </c>
      <c r="J4671" s="53">
        <v>0.0013545415004699848</v>
      </c>
      <c r="K4671" s="53">
        <v>6.772707502349924E-4</v>
      </c>
      <c r="L4671" s="94">
        <v>0.0</v>
      </c>
      <c r="M4671" s="94">
        <v>1.8347826764954779E-6</v>
      </c>
      <c r="N4671" s="94">
        <v>4.5869566912386947E-7</v>
      </c>
      <c r="O4671" s="2" t="s">
        <v>9316</v>
      </c>
      <c r="P4671" s="2">
        <v>13.0</v>
      </c>
      <c r="Q4671" s="2" t="s">
        <v>9318</v>
      </c>
    </row>
    <row r="4672">
      <c r="A4672" s="54">
        <v>46217.0</v>
      </c>
      <c r="B4672" s="2" t="s">
        <v>1937</v>
      </c>
      <c r="C4672" s="2" t="s">
        <v>208</v>
      </c>
      <c r="D4672" s="2">
        <v>0.0</v>
      </c>
      <c r="E4672" s="53">
        <v>0.0</v>
      </c>
      <c r="F4672" s="53">
        <v>0.0</v>
      </c>
      <c r="G4672" s="53">
        <v>0.0</v>
      </c>
      <c r="H4672" s="53">
        <v>0.0</v>
      </c>
      <c r="I4672" s="53">
        <v>0.0</v>
      </c>
      <c r="J4672" s="53">
        <v>0.0013429021666825987</v>
      </c>
      <c r="K4672" s="53">
        <v>6.714510833412993E-4</v>
      </c>
      <c r="L4672" s="94">
        <v>0.0</v>
      </c>
      <c r="M4672" s="94">
        <v>1.8033862292808182E-6</v>
      </c>
      <c r="N4672" s="94">
        <v>4.5084655732020455E-7</v>
      </c>
      <c r="O4672" s="2" t="s">
        <v>9316</v>
      </c>
      <c r="P4672" s="2">
        <v>13.0</v>
      </c>
      <c r="Q4672" s="2" t="s">
        <v>9318</v>
      </c>
    </row>
    <row r="4673">
      <c r="A4673" s="54">
        <v>46218.0</v>
      </c>
      <c r="B4673" s="2" t="s">
        <v>1937</v>
      </c>
      <c r="C4673" s="2" t="s">
        <v>303</v>
      </c>
      <c r="D4673" s="2">
        <v>0.0</v>
      </c>
      <c r="E4673" s="53">
        <v>0.0</v>
      </c>
      <c r="F4673" s="53">
        <v>0.0</v>
      </c>
      <c r="G4673" s="53">
        <v>0.0</v>
      </c>
      <c r="H4673" s="53">
        <v>0.0</v>
      </c>
      <c r="I4673" s="53">
        <v>0.0</v>
      </c>
      <c r="J4673" s="53">
        <v>0.0013313734628794967</v>
      </c>
      <c r="K4673" s="53">
        <v>6.656867314397484E-4</v>
      </c>
      <c r="L4673" s="94">
        <v>0.0</v>
      </c>
      <c r="M4673" s="94">
        <v>1.7725552976597427E-6</v>
      </c>
      <c r="N4673" s="94">
        <v>4.4313882441493566E-7</v>
      </c>
      <c r="O4673" s="2" t="s">
        <v>9316</v>
      </c>
      <c r="P4673" s="2">
        <v>13.0</v>
      </c>
      <c r="Q4673" s="2" t="s">
        <v>9318</v>
      </c>
    </row>
    <row r="4674">
      <c r="A4674" s="54">
        <v>46219.0</v>
      </c>
      <c r="B4674" s="2" t="s">
        <v>1937</v>
      </c>
      <c r="C4674" s="2" t="s">
        <v>148</v>
      </c>
      <c r="D4674" s="2">
        <v>0.0</v>
      </c>
      <c r="E4674" s="53">
        <v>0.0</v>
      </c>
      <c r="F4674" s="53">
        <v>0.0</v>
      </c>
      <c r="G4674" s="53">
        <v>0.0</v>
      </c>
      <c r="H4674" s="53">
        <v>0.0</v>
      </c>
      <c r="I4674" s="53">
        <v>0.0</v>
      </c>
      <c r="J4674" s="53">
        <v>0.0013199541563099033</v>
      </c>
      <c r="K4674" s="53">
        <v>6.599770781549517E-4</v>
      </c>
      <c r="L4674" s="94">
        <v>0.0</v>
      </c>
      <c r="M4674" s="94">
        <v>1.7422789747597888E-6</v>
      </c>
      <c r="N4674" s="94">
        <v>4.355697436899472E-7</v>
      </c>
      <c r="O4674" s="2" t="s">
        <v>9316</v>
      </c>
      <c r="P4674" s="2">
        <v>13.0</v>
      </c>
      <c r="Q4674" s="2" t="s">
        <v>9318</v>
      </c>
    </row>
    <row r="4675">
      <c r="A4675" s="54">
        <v>46220.0</v>
      </c>
      <c r="B4675" s="2" t="s">
        <v>1937</v>
      </c>
      <c r="C4675" s="2" t="s">
        <v>196</v>
      </c>
      <c r="D4675" s="2">
        <v>0.0</v>
      </c>
      <c r="E4675" s="53">
        <v>6.117262336013308E-4</v>
      </c>
      <c r="F4675" s="53">
        <v>0.005155956731128638</v>
      </c>
      <c r="G4675" s="53">
        <v>0.009427877806267056</v>
      </c>
      <c r="H4675" s="53">
        <v>0.012381277343948303</v>
      </c>
      <c r="I4675" s="53">
        <v>0.01590205759498869</v>
      </c>
      <c r="J4675" s="53">
        <v>0.0013086430310801835</v>
      </c>
      <c r="K4675" s="53">
        <v>0.00536826041867362</v>
      </c>
      <c r="L4675" s="94">
        <v>8.888487992990292E-5</v>
      </c>
      <c r="M4675" s="94">
        <v>1.7125465827947303E-6</v>
      </c>
      <c r="N4675" s="94">
        <v>2.881821992269787E-5</v>
      </c>
      <c r="O4675" s="2" t="s">
        <v>9316</v>
      </c>
      <c r="P4675" s="2">
        <v>13.0</v>
      </c>
      <c r="Q4675" s="2" t="s">
        <v>9318</v>
      </c>
    </row>
    <row r="4676">
      <c r="A4676" s="54">
        <v>46221.0</v>
      </c>
      <c r="B4676" s="2" t="s">
        <v>1937</v>
      </c>
      <c r="C4676" s="2" t="s">
        <v>288</v>
      </c>
      <c r="D4676" s="2">
        <v>0.0</v>
      </c>
      <c r="E4676" s="53">
        <v>0.0</v>
      </c>
      <c r="F4676" s="53">
        <v>0.0</v>
      </c>
      <c r="G4676" s="53">
        <v>0.0</v>
      </c>
      <c r="H4676" s="53">
        <v>0.0</v>
      </c>
      <c r="I4676" s="53">
        <v>0.0</v>
      </c>
      <c r="J4676" s="53">
        <v>0.0012974388878692717</v>
      </c>
      <c r="K4676" s="53">
        <v>6.487194439346359E-4</v>
      </c>
      <c r="L4676" s="94">
        <v>0.0</v>
      </c>
      <c r="M4676" s="94">
        <v>1.6833476677554526E-6</v>
      </c>
      <c r="N4676" s="94">
        <v>4.2083691693886316E-7</v>
      </c>
      <c r="O4676" s="2" t="s">
        <v>9316</v>
      </c>
      <c r="P4676" s="2">
        <v>13.0</v>
      </c>
      <c r="Q4676" s="2" t="s">
        <v>9318</v>
      </c>
    </row>
    <row r="4677">
      <c r="A4677" s="54">
        <v>46222.0</v>
      </c>
      <c r="B4677" s="2" t="s">
        <v>1937</v>
      </c>
      <c r="C4677" s="2" t="s">
        <v>256</v>
      </c>
      <c r="D4677" s="2">
        <v>0.0</v>
      </c>
      <c r="E4677" s="53">
        <v>0.0</v>
      </c>
      <c r="F4677" s="53">
        <v>0.0</v>
      </c>
      <c r="G4677" s="53">
        <v>0.0</v>
      </c>
      <c r="H4677" s="53">
        <v>0.0</v>
      </c>
      <c r="I4677" s="53">
        <v>0.0</v>
      </c>
      <c r="J4677" s="53">
        <v>0.0012863405436498727</v>
      </c>
      <c r="K4677" s="53">
        <v>6.431702718249363E-4</v>
      </c>
      <c r="L4677" s="94">
        <v>0.0</v>
      </c>
      <c r="M4677" s="94">
        <v>1.65467199423745E-6</v>
      </c>
      <c r="N4677" s="94">
        <v>4.136679985593625E-7</v>
      </c>
      <c r="O4677" s="2" t="s">
        <v>9316</v>
      </c>
      <c r="P4677" s="2">
        <v>13.0</v>
      </c>
      <c r="Q4677" s="2" t="s">
        <v>9318</v>
      </c>
    </row>
    <row r="4678">
      <c r="A4678" s="54">
        <v>46223.0</v>
      </c>
      <c r="B4678" s="2" t="s">
        <v>1937</v>
      </c>
      <c r="C4678" s="2" t="s">
        <v>180</v>
      </c>
      <c r="D4678" s="2">
        <v>0.0</v>
      </c>
      <c r="E4678" s="53">
        <v>0.0</v>
      </c>
      <c r="F4678" s="53">
        <v>0.0</v>
      </c>
      <c r="G4678" s="53">
        <v>0.0</v>
      </c>
      <c r="H4678" s="53">
        <v>0.0</v>
      </c>
      <c r="I4678" s="53">
        <v>0.0</v>
      </c>
      <c r="J4678" s="53">
        <v>0.0012753468314153074</v>
      </c>
      <c r="K4678" s="53">
        <v>6.376734157076537E-4</v>
      </c>
      <c r="L4678" s="94">
        <v>0.0</v>
      </c>
      <c r="M4678" s="94">
        <v>1.6265095404010645E-6</v>
      </c>
      <c r="N4678" s="94">
        <v>4.066273851002661E-7</v>
      </c>
      <c r="O4678" s="2" t="s">
        <v>9316</v>
      </c>
      <c r="P4678" s="2">
        <v>13.0</v>
      </c>
      <c r="Q4678" s="2" t="s">
        <v>9318</v>
      </c>
    </row>
    <row r="4679">
      <c r="A4679" s="54">
        <v>46224.0</v>
      </c>
      <c r="B4679" s="2" t="s">
        <v>1937</v>
      </c>
      <c r="C4679" s="2" t="s">
        <v>208</v>
      </c>
      <c r="D4679" s="2">
        <v>0.0</v>
      </c>
      <c r="E4679" s="53">
        <v>0.0</v>
      </c>
      <c r="F4679" s="53">
        <v>0.0</v>
      </c>
      <c r="G4679" s="53">
        <v>0.0</v>
      </c>
      <c r="H4679" s="53">
        <v>0.0</v>
      </c>
      <c r="I4679" s="53">
        <v>0.0</v>
      </c>
      <c r="J4679" s="53">
        <v>0.0012644565999118612</v>
      </c>
      <c r="K4679" s="53">
        <v>6.322282999559306E-4</v>
      </c>
      <c r="L4679" s="94">
        <v>0.0</v>
      </c>
      <c r="M4679" s="94">
        <v>1.5988504930606646E-6</v>
      </c>
      <c r="N4679" s="94">
        <v>3.9971262326516616E-7</v>
      </c>
      <c r="O4679" s="2" t="s">
        <v>9316</v>
      </c>
      <c r="P4679" s="2">
        <v>13.0</v>
      </c>
      <c r="Q4679" s="2" t="s">
        <v>9318</v>
      </c>
    </row>
    <row r="4680">
      <c r="A4680" s="54">
        <v>46225.0</v>
      </c>
      <c r="B4680" s="2" t="s">
        <v>1937</v>
      </c>
      <c r="C4680" s="2" t="s">
        <v>303</v>
      </c>
      <c r="D4680" s="2">
        <v>0.0</v>
      </c>
      <c r="E4680" s="53">
        <v>0.0</v>
      </c>
      <c r="F4680" s="53">
        <v>0.0</v>
      </c>
      <c r="G4680" s="53">
        <v>0.0</v>
      </c>
      <c r="H4680" s="53">
        <v>0.0</v>
      </c>
      <c r="I4680" s="53">
        <v>0.0</v>
      </c>
      <c r="J4680" s="53">
        <v>0.0012536687133765114</v>
      </c>
      <c r="K4680" s="53">
        <v>6.268343566882557E-4</v>
      </c>
      <c r="L4680" s="94">
        <v>0.0</v>
      </c>
      <c r="M4680" s="94">
        <v>1.5716852428991174E-6</v>
      </c>
      <c r="N4680" s="94">
        <v>3.9292131072477935E-7</v>
      </c>
      <c r="O4680" s="2" t="s">
        <v>9316</v>
      </c>
      <c r="P4680" s="2">
        <v>13.0</v>
      </c>
      <c r="Q4680" s="2" t="s">
        <v>9318</v>
      </c>
    </row>
    <row r="4681">
      <c r="A4681" s="54">
        <v>46226.0</v>
      </c>
      <c r="B4681" s="2" t="s">
        <v>1937</v>
      </c>
      <c r="C4681" s="2" t="s">
        <v>148</v>
      </c>
      <c r="D4681" s="2">
        <v>0.0</v>
      </c>
      <c r="E4681" s="53">
        <v>0.0</v>
      </c>
      <c r="F4681" s="53">
        <v>0.0</v>
      </c>
      <c r="G4681" s="53">
        <v>0.0</v>
      </c>
      <c r="H4681" s="53">
        <v>0.0</v>
      </c>
      <c r="I4681" s="53">
        <v>0.0</v>
      </c>
      <c r="J4681" s="53">
        <v>0.001242982051279908</v>
      </c>
      <c r="K4681" s="53">
        <v>6.21491025639954E-4</v>
      </c>
      <c r="L4681" s="94">
        <v>0.0</v>
      </c>
      <c r="M4681" s="94">
        <v>1.5450043798040076E-6</v>
      </c>
      <c r="N4681" s="94">
        <v>3.862510949510019E-7</v>
      </c>
      <c r="O4681" s="2" t="s">
        <v>9316</v>
      </c>
      <c r="P4681" s="2">
        <v>13.0</v>
      </c>
      <c r="Q4681" s="2" t="s">
        <v>9318</v>
      </c>
    </row>
    <row r="4682">
      <c r="A4682" s="54">
        <v>46227.0</v>
      </c>
      <c r="B4682" s="2" t="s">
        <v>1937</v>
      </c>
      <c r="C4682" s="2" t="s">
        <v>196</v>
      </c>
      <c r="D4682" s="2">
        <v>0.0</v>
      </c>
      <c r="E4682" s="53">
        <v>5.202728282055375E-4</v>
      </c>
      <c r="F4682" s="53">
        <v>0.004741542441610836</v>
      </c>
      <c r="G4682" s="53">
        <v>0.008875690236990027</v>
      </c>
      <c r="H4682" s="53">
        <v>0.011780738799747325</v>
      </c>
      <c r="I4682" s="53">
        <v>0.015277957993094803</v>
      </c>
      <c r="J4682" s="53">
        <v>0.001232395508074479</v>
      </c>
      <c r="K4682" s="53">
        <v>0.005054042872532253</v>
      </c>
      <c r="L4682" s="94">
        <v>7.877787718300007E-5</v>
      </c>
      <c r="M4682" s="94">
        <v>1.5187986883221534E-6</v>
      </c>
      <c r="N4682" s="94">
        <v>2.5543349357394067E-5</v>
      </c>
      <c r="O4682" s="2" t="s">
        <v>9316</v>
      </c>
      <c r="P4682" s="2">
        <v>13.0</v>
      </c>
      <c r="Q4682" s="2" t="s">
        <v>9318</v>
      </c>
    </row>
    <row r="4683">
      <c r="A4683" s="54">
        <v>46228.0</v>
      </c>
      <c r="B4683" s="2" t="s">
        <v>1937</v>
      </c>
      <c r="C4683" s="2" t="s">
        <v>288</v>
      </c>
      <c r="D4683" s="2">
        <v>0.0</v>
      </c>
      <c r="E4683" s="53">
        <v>0.0</v>
      </c>
      <c r="F4683" s="53">
        <v>0.0</v>
      </c>
      <c r="G4683" s="53">
        <v>0.0</v>
      </c>
      <c r="H4683" s="53">
        <v>0.0</v>
      </c>
      <c r="I4683" s="53">
        <v>0.0</v>
      </c>
      <c r="J4683" s="53">
        <v>0.001221907992947549</v>
      </c>
      <c r="K4683" s="53">
        <v>6.109539964737745E-4</v>
      </c>
      <c r="L4683" s="94">
        <v>0.0</v>
      </c>
      <c r="M4683" s="94">
        <v>1.4930591432291074E-6</v>
      </c>
      <c r="N4683" s="94">
        <v>3.7326478580727686E-7</v>
      </c>
      <c r="O4683" s="2" t="s">
        <v>9316</v>
      </c>
      <c r="P4683" s="2">
        <v>13.0</v>
      </c>
      <c r="Q4683" s="2" t="s">
        <v>9318</v>
      </c>
    </row>
    <row r="4684">
      <c r="A4684" s="54">
        <v>46229.0</v>
      </c>
      <c r="B4684" s="2" t="s">
        <v>1937</v>
      </c>
      <c r="C4684" s="2" t="s">
        <v>256</v>
      </c>
      <c r="D4684" s="2">
        <v>0.0</v>
      </c>
      <c r="E4684" s="53">
        <v>0.0</v>
      </c>
      <c r="F4684" s="53">
        <v>0.0</v>
      </c>
      <c r="G4684" s="53">
        <v>0.0</v>
      </c>
      <c r="H4684" s="53">
        <v>0.0</v>
      </c>
      <c r="I4684" s="53">
        <v>0.0</v>
      </c>
      <c r="J4684" s="53">
        <v>0.0012115184295793493</v>
      </c>
      <c r="K4684" s="53">
        <v>6.057592147896746E-4</v>
      </c>
      <c r="L4684" s="94">
        <v>0.0</v>
      </c>
      <c r="M4684" s="94">
        <v>1.4677769052104126E-6</v>
      </c>
      <c r="N4684" s="94">
        <v>3.6694422630260316E-7</v>
      </c>
      <c r="O4684" s="2" t="s">
        <v>9316</v>
      </c>
      <c r="P4684" s="2">
        <v>13.0</v>
      </c>
      <c r="Q4684" s="2" t="s">
        <v>9318</v>
      </c>
    </row>
    <row r="4685">
      <c r="A4685" s="54">
        <v>46230.0</v>
      </c>
      <c r="B4685" s="2" t="s">
        <v>1937</v>
      </c>
      <c r="C4685" s="2" t="s">
        <v>180</v>
      </c>
      <c r="D4685" s="2">
        <v>0.0</v>
      </c>
      <c r="E4685" s="53">
        <v>0.0</v>
      </c>
      <c r="F4685" s="53">
        <v>0.0</v>
      </c>
      <c r="G4685" s="53">
        <v>0.0</v>
      </c>
      <c r="H4685" s="53">
        <v>0.0</v>
      </c>
      <c r="I4685" s="53">
        <v>0.0</v>
      </c>
      <c r="J4685" s="53">
        <v>0.0012012257559058086</v>
      </c>
      <c r="K4685" s="53">
        <v>6.006128779529043E-4</v>
      </c>
      <c r="L4685" s="94">
        <v>0.0</v>
      </c>
      <c r="M4685" s="94">
        <v>1.4429433166514814E-6</v>
      </c>
      <c r="N4685" s="94">
        <v>3.6073582916287035E-7</v>
      </c>
      <c r="O4685" s="2" t="s">
        <v>9316</v>
      </c>
      <c r="P4685" s="2">
        <v>13.0</v>
      </c>
      <c r="Q4685" s="2" t="s">
        <v>9318</v>
      </c>
    </row>
    <row r="4686">
      <c r="A4686" s="54">
        <v>46231.0</v>
      </c>
      <c r="B4686" s="2" t="s">
        <v>1937</v>
      </c>
      <c r="C4686" s="2" t="s">
        <v>208</v>
      </c>
      <c r="D4686" s="2">
        <v>0.0</v>
      </c>
      <c r="E4686" s="53">
        <v>0.0</v>
      </c>
      <c r="F4686" s="53">
        <v>0.0</v>
      </c>
      <c r="G4686" s="53">
        <v>0.0</v>
      </c>
      <c r="H4686" s="53">
        <v>0.0</v>
      </c>
      <c r="I4686" s="53">
        <v>0.0</v>
      </c>
      <c r="J4686" s="53">
        <v>0.001191028923886014</v>
      </c>
      <c r="K4686" s="53">
        <v>5.95514461943007E-4</v>
      </c>
      <c r="L4686" s="94">
        <v>0.0</v>
      </c>
      <c r="M4686" s="94">
        <v>1.4185498975330763E-6</v>
      </c>
      <c r="N4686" s="94">
        <v>3.5463747438326907E-7</v>
      </c>
      <c r="O4686" s="2" t="s">
        <v>9316</v>
      </c>
      <c r="P4686" s="2">
        <v>13.0</v>
      </c>
      <c r="Q4686" s="2" t="s">
        <v>9318</v>
      </c>
    </row>
    <row r="4687">
      <c r="A4687" s="54">
        <v>46232.0</v>
      </c>
      <c r="B4687" s="2" t="s">
        <v>1937</v>
      </c>
      <c r="C4687" s="2" t="s">
        <v>303</v>
      </c>
      <c r="D4687" s="2">
        <v>0.0</v>
      </c>
      <c r="E4687" s="53">
        <v>0.0</v>
      </c>
      <c r="F4687" s="53">
        <v>0.0</v>
      </c>
      <c r="G4687" s="53">
        <v>0.0</v>
      </c>
      <c r="H4687" s="53">
        <v>0.0</v>
      </c>
      <c r="I4687" s="53">
        <v>0.0</v>
      </c>
      <c r="J4687" s="53">
        <v>0.0011809268992742346</v>
      </c>
      <c r="K4687" s="53">
        <v>5.904634496371173E-4</v>
      </c>
      <c r="L4687" s="94">
        <v>0.0</v>
      </c>
      <c r="M4687" s="94">
        <v>1.3945883414294583E-6</v>
      </c>
      <c r="N4687" s="94">
        <v>3.486470853573646E-7</v>
      </c>
      <c r="O4687" s="2" t="s">
        <v>9316</v>
      </c>
      <c r="P4687" s="2">
        <v>13.0</v>
      </c>
      <c r="Q4687" s="2" t="s">
        <v>9318</v>
      </c>
    </row>
    <row r="4688">
      <c r="A4688" s="54">
        <v>46233.0</v>
      </c>
      <c r="B4688" s="2" t="s">
        <v>1937</v>
      </c>
      <c r="C4688" s="2" t="s">
        <v>148</v>
      </c>
      <c r="D4688" s="2">
        <v>0.0</v>
      </c>
      <c r="E4688" s="53">
        <v>0.0</v>
      </c>
      <c r="F4688" s="53">
        <v>0.0</v>
      </c>
      <c r="G4688" s="53">
        <v>0.0</v>
      </c>
      <c r="H4688" s="53">
        <v>0.0</v>
      </c>
      <c r="I4688" s="53">
        <v>0.0</v>
      </c>
      <c r="J4688" s="53">
        <v>0.0011709186613964044</v>
      </c>
      <c r="K4688" s="53">
        <v>5.854593306982022E-4</v>
      </c>
      <c r="L4688" s="94">
        <v>0.0</v>
      </c>
      <c r="M4688" s="94">
        <v>1.3710505116063475E-6</v>
      </c>
      <c r="N4688" s="94">
        <v>3.427626279015869E-7</v>
      </c>
      <c r="O4688" s="2" t="s">
        <v>9316</v>
      </c>
      <c r="P4688" s="2">
        <v>13.0</v>
      </c>
      <c r="Q4688" s="2" t="s">
        <v>9318</v>
      </c>
    </row>
    <row r="4689">
      <c r="A4689" s="54">
        <v>46234.0</v>
      </c>
      <c r="B4689" s="2" t="s">
        <v>1937</v>
      </c>
      <c r="C4689" s="2" t="s">
        <v>196</v>
      </c>
      <c r="D4689" s="2">
        <v>0.0</v>
      </c>
      <c r="E4689" s="53">
        <v>4.4250479894238727E-4</v>
      </c>
      <c r="F4689" s="53">
        <v>0.00436146023296864</v>
      </c>
      <c r="G4689" s="53">
        <v>0.008358988577346687</v>
      </c>
      <c r="H4689" s="53">
        <v>0.011214356247541956</v>
      </c>
      <c r="I4689" s="53">
        <v>0.01468584283163941</v>
      </c>
      <c r="J4689" s="53">
        <v>0.0011610032029309607</v>
      </c>
      <c r="K4689" s="53">
        <v>0.004759995890138824</v>
      </c>
      <c r="L4689" s="94">
        <v>6.98726900362124E-5</v>
      </c>
      <c r="M4689" s="94">
        <v>1.3479284372159495E-6</v>
      </c>
      <c r="N4689" s="94">
        <v>2.2657560874138498E-5</v>
      </c>
      <c r="O4689" s="2" t="s">
        <v>9316</v>
      </c>
      <c r="P4689" s="2">
        <v>13.0</v>
      </c>
      <c r="Q4689" s="2" t="s">
        <v>9318</v>
      </c>
    </row>
    <row r="4690">
      <c r="A4690" s="54">
        <v>46235.0</v>
      </c>
      <c r="B4690" s="2" t="s">
        <v>1937</v>
      </c>
      <c r="C4690" s="2" t="s">
        <v>288</v>
      </c>
      <c r="D4690" s="2">
        <v>0.0</v>
      </c>
      <c r="E4690" s="53">
        <v>0.0</v>
      </c>
      <c r="F4690" s="53">
        <v>0.0</v>
      </c>
      <c r="G4690" s="53">
        <v>0.0</v>
      </c>
      <c r="H4690" s="53">
        <v>0.0</v>
      </c>
      <c r="I4690" s="53">
        <v>0.0</v>
      </c>
      <c r="J4690" s="53">
        <v>0.0011511795296939428</v>
      </c>
      <c r="K4690" s="53">
        <v>5.755897648469714E-4</v>
      </c>
      <c r="L4690" s="94">
        <v>0.0</v>
      </c>
      <c r="M4690" s="94">
        <v>1.3252143095863674E-6</v>
      </c>
      <c r="N4690" s="94">
        <v>3.3130357739659185E-7</v>
      </c>
      <c r="O4690" s="2" t="s">
        <v>9316</v>
      </c>
      <c r="P4690" s="2">
        <v>13.0</v>
      </c>
      <c r="Q4690" s="2" t="s">
        <v>9318</v>
      </c>
    </row>
    <row r="4691">
      <c r="A4691" s="54">
        <v>46236.0</v>
      </c>
      <c r="B4691" s="2" t="s">
        <v>1937</v>
      </c>
      <c r="C4691" s="2" t="s">
        <v>256</v>
      </c>
      <c r="D4691" s="2">
        <v>0.0</v>
      </c>
      <c r="E4691" s="53">
        <v>0.0</v>
      </c>
      <c r="F4691" s="53">
        <v>0.0</v>
      </c>
      <c r="G4691" s="53">
        <v>0.0</v>
      </c>
      <c r="H4691" s="53">
        <v>0.0</v>
      </c>
      <c r="I4691" s="53">
        <v>0.0</v>
      </c>
      <c r="J4691" s="53">
        <v>0.001141446660428247</v>
      </c>
      <c r="K4691" s="53">
        <v>5.707233302141235E-4</v>
      </c>
      <c r="L4691" s="94">
        <v>0.0</v>
      </c>
      <c r="M4691" s="94">
        <v>1.3029004786027979E-6</v>
      </c>
      <c r="N4691" s="94">
        <v>3.2572511965069947E-7</v>
      </c>
      <c r="O4691" s="2" t="s">
        <v>9316</v>
      </c>
      <c r="P4691" s="2">
        <v>13.0</v>
      </c>
      <c r="Q4691" s="2" t="s">
        <v>9318</v>
      </c>
    </row>
    <row r="4692">
      <c r="A4692" s="54">
        <v>46237.0</v>
      </c>
      <c r="B4692" s="2" t="s">
        <v>1937</v>
      </c>
      <c r="C4692" s="2" t="s">
        <v>180</v>
      </c>
      <c r="D4692" s="2">
        <v>0.0</v>
      </c>
      <c r="E4692" s="53">
        <v>0.0</v>
      </c>
      <c r="F4692" s="53">
        <v>0.0</v>
      </c>
      <c r="G4692" s="53">
        <v>0.0</v>
      </c>
      <c r="H4692" s="53">
        <v>0.0</v>
      </c>
      <c r="I4692" s="53">
        <v>0.0</v>
      </c>
      <c r="J4692" s="53">
        <v>0.0011318036265969562</v>
      </c>
      <c r="K4692" s="53">
        <v>5.659018132984781E-4</v>
      </c>
      <c r="L4692" s="94">
        <v>0.0</v>
      </c>
      <c r="M4692" s="94">
        <v>1.2809794491780222E-6</v>
      </c>
      <c r="N4692" s="94">
        <v>3.2024486229450554E-7</v>
      </c>
      <c r="O4692" s="2" t="s">
        <v>9316</v>
      </c>
      <c r="P4692" s="2">
        <v>13.0</v>
      </c>
      <c r="Q4692" s="2" t="s">
        <v>9318</v>
      </c>
    </row>
    <row r="4693">
      <c r="A4693" s="54">
        <v>46238.0</v>
      </c>
      <c r="B4693" s="2" t="s">
        <v>1937</v>
      </c>
      <c r="C4693" s="2" t="s">
        <v>208</v>
      </c>
      <c r="D4693" s="2">
        <v>0.0</v>
      </c>
      <c r="E4693" s="53">
        <v>0.0</v>
      </c>
      <c r="F4693" s="53">
        <v>0.0</v>
      </c>
      <c r="G4693" s="53">
        <v>0.0</v>
      </c>
      <c r="H4693" s="53">
        <v>0.0</v>
      </c>
      <c r="I4693" s="53">
        <v>0.0</v>
      </c>
      <c r="J4693" s="53">
        <v>0.0011222494721806371</v>
      </c>
      <c r="K4693" s="53">
        <v>5.611247360903186E-4</v>
      </c>
      <c r="L4693" s="94">
        <v>0.0</v>
      </c>
      <c r="M4693" s="94">
        <v>1.2594438778097186E-6</v>
      </c>
      <c r="N4693" s="94">
        <v>3.1486096945242965E-7</v>
      </c>
      <c r="O4693" s="2" t="s">
        <v>9316</v>
      </c>
      <c r="P4693" s="2">
        <v>13.0</v>
      </c>
      <c r="Q4693" s="2" t="s">
        <v>9318</v>
      </c>
    </row>
    <row r="4694">
      <c r="A4694" s="54">
        <v>46239.0</v>
      </c>
      <c r="B4694" s="2" t="s">
        <v>1937</v>
      </c>
      <c r="C4694" s="2" t="s">
        <v>303</v>
      </c>
      <c r="D4694" s="2">
        <v>0.0</v>
      </c>
      <c r="E4694" s="53">
        <v>0.0</v>
      </c>
      <c r="F4694" s="53">
        <v>0.0</v>
      </c>
      <c r="G4694" s="53">
        <v>0.0</v>
      </c>
      <c r="H4694" s="53">
        <v>0.0</v>
      </c>
      <c r="I4694" s="53">
        <v>0.0</v>
      </c>
      <c r="J4694" s="53">
        <v>0.0011127832534785318</v>
      </c>
      <c r="K4694" s="53">
        <v>5.563916267392659E-4</v>
      </c>
      <c r="L4694" s="94">
        <v>0.0</v>
      </c>
      <c r="M4694" s="94">
        <v>1.2382865692222663E-6</v>
      </c>
      <c r="N4694" s="94">
        <v>3.0957164230556657E-7</v>
      </c>
      <c r="O4694" s="2" t="s">
        <v>9316</v>
      </c>
      <c r="P4694" s="2">
        <v>13.0</v>
      </c>
      <c r="Q4694" s="2" t="s">
        <v>9318</v>
      </c>
    </row>
    <row r="4695">
      <c r="A4695" s="54">
        <v>46240.0</v>
      </c>
      <c r="B4695" s="2" t="s">
        <v>1937</v>
      </c>
      <c r="C4695" s="2" t="s">
        <v>148</v>
      </c>
      <c r="D4695" s="2">
        <v>0.0</v>
      </c>
      <c r="E4695" s="53">
        <v>0.0</v>
      </c>
      <c r="F4695" s="53">
        <v>0.0</v>
      </c>
      <c r="G4695" s="53">
        <v>0.0</v>
      </c>
      <c r="H4695" s="53">
        <v>0.0</v>
      </c>
      <c r="I4695" s="53">
        <v>0.0</v>
      </c>
      <c r="J4695" s="53">
        <v>0.0011034040389135411</v>
      </c>
      <c r="K4695" s="53">
        <v>5.517020194567706E-4</v>
      </c>
      <c r="L4695" s="94">
        <v>0.0</v>
      </c>
      <c r="M4695" s="94">
        <v>1.2175004730907154E-6</v>
      </c>
      <c r="N4695" s="94">
        <v>3.0437511827267886E-7</v>
      </c>
      <c r="O4695" s="2" t="s">
        <v>9316</v>
      </c>
      <c r="P4695" s="2">
        <v>13.0</v>
      </c>
      <c r="Q4695" s="2" t="s">
        <v>9318</v>
      </c>
    </row>
    <row r="4696">
      <c r="A4696" s="54">
        <v>46241.0</v>
      </c>
      <c r="B4696" s="2" t="s">
        <v>1937</v>
      </c>
      <c r="C4696" s="2" t="s">
        <v>196</v>
      </c>
      <c r="D4696" s="2">
        <v>0.0</v>
      </c>
      <c r="E4696" s="53">
        <v>3.763706162198274E-4</v>
      </c>
      <c r="F4696" s="53">
        <v>0.004012709015296077</v>
      </c>
      <c r="G4696" s="53">
        <v>0.007875140022592571</v>
      </c>
      <c r="H4696" s="53">
        <v>0.01067972130267549</v>
      </c>
      <c r="I4696" s="53">
        <v>0.014123513992957212</v>
      </c>
      <c r="J4696" s="53">
        <v>0.0010941109088409293</v>
      </c>
      <c r="K4696" s="53">
        <v>0.004484625465716751</v>
      </c>
      <c r="L4696" s="94">
        <v>6.201783037543932E-5</v>
      </c>
      <c r="M4696" s="94">
        <v>1.1970786808447243E-6</v>
      </c>
      <c r="N4696" s="94">
        <v>2.0111865567755184E-5</v>
      </c>
      <c r="O4696" s="2" t="s">
        <v>9316</v>
      </c>
      <c r="P4696" s="2">
        <v>13.0</v>
      </c>
      <c r="Q4696" s="2" t="s">
        <v>9318</v>
      </c>
    </row>
    <row r="4697">
      <c r="A4697" s="54">
        <v>46242.0</v>
      </c>
      <c r="B4697" s="2" t="s">
        <v>1937</v>
      </c>
      <c r="C4697" s="2" t="s">
        <v>288</v>
      </c>
      <c r="D4697" s="2">
        <v>0.0</v>
      </c>
      <c r="E4697" s="53">
        <v>0.0</v>
      </c>
      <c r="F4697" s="53">
        <v>0.0</v>
      </c>
      <c r="G4697" s="53">
        <v>0.0</v>
      </c>
      <c r="H4697" s="53">
        <v>0.0</v>
      </c>
      <c r="I4697" s="53">
        <v>0.0</v>
      </c>
      <c r="J4697" s="53">
        <v>0.0010849029553606584</v>
      </c>
      <c r="K4697" s="53">
        <v>5.424514776803292E-4</v>
      </c>
      <c r="L4697" s="94">
        <v>0.0</v>
      </c>
      <c r="M4697" s="94">
        <v>1.1770144225502908E-6</v>
      </c>
      <c r="N4697" s="94">
        <v>2.942536056375727E-7</v>
      </c>
      <c r="O4697" s="2" t="s">
        <v>9316</v>
      </c>
      <c r="P4697" s="2">
        <v>13.0</v>
      </c>
      <c r="Q4697" s="2" t="s">
        <v>9318</v>
      </c>
    </row>
    <row r="4698">
      <c r="A4698" s="54">
        <v>46243.0</v>
      </c>
      <c r="B4698" s="2" t="s">
        <v>1937</v>
      </c>
      <c r="C4698" s="2" t="s">
        <v>256</v>
      </c>
      <c r="D4698" s="2">
        <v>0.0</v>
      </c>
      <c r="E4698" s="53">
        <v>0.0</v>
      </c>
      <c r="F4698" s="53">
        <v>0.0</v>
      </c>
      <c r="G4698" s="53">
        <v>0.0</v>
      </c>
      <c r="H4698" s="53">
        <v>0.0</v>
      </c>
      <c r="I4698" s="53">
        <v>0.0</v>
      </c>
      <c r="J4698" s="53">
        <v>0.0010757792821332716</v>
      </c>
      <c r="K4698" s="53">
        <v>5.378896410666358E-4</v>
      </c>
      <c r="L4698" s="94">
        <v>0.0</v>
      </c>
      <c r="M4698" s="94">
        <v>1.1573010638671771E-6</v>
      </c>
      <c r="N4698" s="94">
        <v>2.893252659667943E-7</v>
      </c>
      <c r="O4698" s="2" t="s">
        <v>9316</v>
      </c>
      <c r="P4698" s="2">
        <v>13.0</v>
      </c>
      <c r="Q4698" s="2" t="s">
        <v>9318</v>
      </c>
    </row>
    <row r="4699">
      <c r="A4699" s="54">
        <v>46244.0</v>
      </c>
      <c r="B4699" s="2" t="s">
        <v>1937</v>
      </c>
      <c r="C4699" s="2" t="s">
        <v>180</v>
      </c>
      <c r="D4699" s="2">
        <v>0.0</v>
      </c>
      <c r="E4699" s="53">
        <v>0.0</v>
      </c>
      <c r="F4699" s="53">
        <v>0.0</v>
      </c>
      <c r="G4699" s="53">
        <v>0.0</v>
      </c>
      <c r="H4699" s="53">
        <v>0.0</v>
      </c>
      <c r="I4699" s="53">
        <v>0.0</v>
      </c>
      <c r="J4699" s="53">
        <v>0.001066739004199256</v>
      </c>
      <c r="K4699" s="53">
        <v>5.33369502099628E-4</v>
      </c>
      <c r="L4699" s="94">
        <v>0.0</v>
      </c>
      <c r="M4699" s="94">
        <v>1.1379321030800205E-6</v>
      </c>
      <c r="N4699" s="94">
        <v>2.844830257700051E-7</v>
      </c>
      <c r="O4699" s="2" t="s">
        <v>9316</v>
      </c>
      <c r="P4699" s="2">
        <v>13.0</v>
      </c>
      <c r="Q4699" s="2" t="s">
        <v>9318</v>
      </c>
    </row>
    <row r="4700">
      <c r="A4700" s="54">
        <v>46245.0</v>
      </c>
      <c r="B4700" s="2" t="s">
        <v>1937</v>
      </c>
      <c r="C4700" s="2" t="s">
        <v>208</v>
      </c>
      <c r="D4700" s="2">
        <v>0.0</v>
      </c>
      <c r="E4700" s="53">
        <v>0.0</v>
      </c>
      <c r="F4700" s="53">
        <v>0.0</v>
      </c>
      <c r="G4700" s="53">
        <v>0.0</v>
      </c>
      <c r="H4700" s="53">
        <v>0.0</v>
      </c>
      <c r="I4700" s="53">
        <v>0.0</v>
      </c>
      <c r="J4700" s="53">
        <v>0.0010577812478017967</v>
      </c>
      <c r="K4700" s="53">
        <v>5.288906239008984E-4</v>
      </c>
      <c r="L4700" s="94">
        <v>0.0</v>
      </c>
      <c r="M4700" s="94">
        <v>1.118901168201126E-6</v>
      </c>
      <c r="N4700" s="94">
        <v>2.797252920502815E-7</v>
      </c>
      <c r="O4700" s="2" t="s">
        <v>9316</v>
      </c>
      <c r="P4700" s="2">
        <v>13.0</v>
      </c>
      <c r="Q4700" s="2" t="s">
        <v>9318</v>
      </c>
    </row>
    <row r="4701">
      <c r="A4701" s="54">
        <v>46246.0</v>
      </c>
      <c r="B4701" s="2" t="s">
        <v>1937</v>
      </c>
      <c r="C4701" s="2" t="s">
        <v>303</v>
      </c>
      <c r="D4701" s="2">
        <v>0.0</v>
      </c>
      <c r="E4701" s="53">
        <v>0.0</v>
      </c>
      <c r="F4701" s="53">
        <v>0.0</v>
      </c>
      <c r="G4701" s="53">
        <v>0.0</v>
      </c>
      <c r="H4701" s="53">
        <v>0.0</v>
      </c>
      <c r="I4701" s="53">
        <v>0.0</v>
      </c>
      <c r="J4701" s="53">
        <v>0.0010489051502128534</v>
      </c>
      <c r="K4701" s="53">
        <v>5.244525751064267E-4</v>
      </c>
      <c r="L4701" s="94">
        <v>0.0</v>
      </c>
      <c r="M4701" s="94">
        <v>1.1002020141430486E-6</v>
      </c>
      <c r="N4701" s="94">
        <v>2.7505050353576215E-7</v>
      </c>
      <c r="O4701" s="2" t="s">
        <v>9316</v>
      </c>
      <c r="P4701" s="2">
        <v>13.0</v>
      </c>
      <c r="Q4701" s="2" t="s">
        <v>9318</v>
      </c>
    </row>
    <row r="4702">
      <c r="A4702" s="54">
        <v>46247.0</v>
      </c>
      <c r="B4702" s="2" t="s">
        <v>1937</v>
      </c>
      <c r="C4702" s="2" t="s">
        <v>148</v>
      </c>
      <c r="D4702" s="2">
        <v>0.0</v>
      </c>
      <c r="E4702" s="53">
        <v>0.0</v>
      </c>
      <c r="F4702" s="53">
        <v>0.0</v>
      </c>
      <c r="G4702" s="53">
        <v>0.0</v>
      </c>
      <c r="H4702" s="53">
        <v>0.0</v>
      </c>
      <c r="I4702" s="53">
        <v>0.0</v>
      </c>
      <c r="J4702" s="53">
        <v>0.0010401098595624928</v>
      </c>
      <c r="K4702" s="53">
        <v>5.200549297812464E-4</v>
      </c>
      <c r="L4702" s="94">
        <v>0.0</v>
      </c>
      <c r="M4702" s="94">
        <v>1.0818285199591085E-6</v>
      </c>
      <c r="N4702" s="94">
        <v>2.704571299897771E-7</v>
      </c>
      <c r="O4702" s="2" t="s">
        <v>9316</v>
      </c>
      <c r="P4702" s="2">
        <v>13.0</v>
      </c>
      <c r="Q4702" s="2" t="s">
        <v>9318</v>
      </c>
    </row>
    <row r="4703">
      <c r="A4703" s="54">
        <v>46248.0</v>
      </c>
      <c r="B4703" s="2" t="s">
        <v>1937</v>
      </c>
      <c r="C4703" s="2" t="s">
        <v>196</v>
      </c>
      <c r="D4703" s="2">
        <v>0.0</v>
      </c>
      <c r="E4703" s="53">
        <v>3.2012728563491445E-4</v>
      </c>
      <c r="F4703" s="53">
        <v>0.00369257399267719</v>
      </c>
      <c r="G4703" s="53">
        <v>0.007421746533888732</v>
      </c>
      <c r="H4703" s="53">
        <v>0.010174639073059787</v>
      </c>
      <c r="I4703" s="53">
        <v>0.013588968473486167</v>
      </c>
      <c r="J4703" s="53">
        <v>0.0010313945346713909</v>
      </c>
      <c r="K4703" s="53">
        <v>0.004226570534280061</v>
      </c>
      <c r="L4703" s="94">
        <v>5.5082321613289405E-5</v>
      </c>
      <c r="M4703" s="94">
        <v>1.0637746861500148E-6</v>
      </c>
      <c r="N4703" s="94">
        <v>1.786389848124444E-5</v>
      </c>
      <c r="O4703" s="2" t="s">
        <v>9316</v>
      </c>
      <c r="P4703" s="2">
        <v>13.0</v>
      </c>
      <c r="Q4703" s="2" t="s">
        <v>9318</v>
      </c>
    </row>
    <row r="4704">
      <c r="A4704" s="54">
        <v>46249.0</v>
      </c>
      <c r="B4704" s="2" t="s">
        <v>1937</v>
      </c>
      <c r="C4704" s="2" t="s">
        <v>288</v>
      </c>
      <c r="D4704" s="2">
        <v>0.0</v>
      </c>
      <c r="E4704" s="53">
        <v>0.0</v>
      </c>
      <c r="F4704" s="53">
        <v>0.0</v>
      </c>
      <c r="G4704" s="53">
        <v>0.0</v>
      </c>
      <c r="H4704" s="53">
        <v>0.0</v>
      </c>
      <c r="I4704" s="53">
        <v>0.0</v>
      </c>
      <c r="J4704" s="53">
        <v>0.0010227583448864513</v>
      </c>
      <c r="K4704" s="53">
        <v>5.113791724432257E-4</v>
      </c>
      <c r="L4704" s="94">
        <v>0.0</v>
      </c>
      <c r="M4704" s="94">
        <v>1.0460346320348733E-6</v>
      </c>
      <c r="N4704" s="94">
        <v>2.615086580087183E-7</v>
      </c>
      <c r="O4704" s="2" t="s">
        <v>9316</v>
      </c>
      <c r="P4704" s="2">
        <v>13.0</v>
      </c>
      <c r="Q4704" s="2" t="s">
        <v>9318</v>
      </c>
    </row>
    <row r="4705">
      <c r="A4705" s="54">
        <v>46250.0</v>
      </c>
      <c r="B4705" s="2" t="s">
        <v>1937</v>
      </c>
      <c r="C4705" s="2" t="s">
        <v>256</v>
      </c>
      <c r="D4705" s="2">
        <v>0.0</v>
      </c>
      <c r="E4705" s="53">
        <v>0.0</v>
      </c>
      <c r="F4705" s="53">
        <v>0.0</v>
      </c>
      <c r="G4705" s="53">
        <v>0.0</v>
      </c>
      <c r="H4705" s="53">
        <v>0.0</v>
      </c>
      <c r="I4705" s="53">
        <v>0.0</v>
      </c>
      <c r="J4705" s="53">
        <v>0.0010142004699194634</v>
      </c>
      <c r="K4705" s="53">
        <v>5.071002349597317E-4</v>
      </c>
      <c r="L4705" s="94">
        <v>0.0</v>
      </c>
      <c r="M4705" s="94">
        <v>1.0286025931848605E-6</v>
      </c>
      <c r="N4705" s="94">
        <v>2.571506482962151E-7</v>
      </c>
      <c r="O4705" s="2" t="s">
        <v>9316</v>
      </c>
      <c r="P4705" s="2">
        <v>13.0</v>
      </c>
      <c r="Q4705" s="2" t="s">
        <v>9318</v>
      </c>
    </row>
    <row r="4706">
      <c r="A4706" s="54">
        <v>46251.0</v>
      </c>
      <c r="B4706" s="2" t="s">
        <v>1937</v>
      </c>
      <c r="C4706" s="2" t="s">
        <v>180</v>
      </c>
      <c r="D4706" s="2">
        <v>0.0</v>
      </c>
      <c r="E4706" s="53">
        <v>0.0</v>
      </c>
      <c r="F4706" s="53">
        <v>0.0</v>
      </c>
      <c r="G4706" s="53">
        <v>0.0</v>
      </c>
      <c r="H4706" s="53">
        <v>0.0</v>
      </c>
      <c r="I4706" s="53">
        <v>0.0</v>
      </c>
      <c r="J4706" s="53">
        <v>0.001005720099688735</v>
      </c>
      <c r="K4706" s="53">
        <v>5.028600498443675E-4</v>
      </c>
      <c r="L4706" s="94">
        <v>0.0</v>
      </c>
      <c r="M4706" s="94">
        <v>1.011472918917919E-6</v>
      </c>
      <c r="N4706" s="94">
        <v>2.5286822972947975E-7</v>
      </c>
      <c r="O4706" s="2" t="s">
        <v>9316</v>
      </c>
      <c r="P4706" s="2">
        <v>13.0</v>
      </c>
      <c r="Q4706" s="2" t="s">
        <v>9318</v>
      </c>
    </row>
    <row r="4707">
      <c r="A4707" s="54">
        <v>46252.0</v>
      </c>
      <c r="B4707" s="2" t="s">
        <v>1937</v>
      </c>
      <c r="C4707" s="2" t="s">
        <v>208</v>
      </c>
      <c r="D4707" s="2">
        <v>0.0</v>
      </c>
      <c r="E4707" s="53">
        <v>0.0</v>
      </c>
      <c r="F4707" s="53">
        <v>0.0</v>
      </c>
      <c r="G4707" s="53">
        <v>0.0</v>
      </c>
      <c r="H4707" s="53">
        <v>0.0</v>
      </c>
      <c r="I4707" s="53">
        <v>0.0</v>
      </c>
      <c r="J4707" s="53">
        <v>9.973164341636426E-4</v>
      </c>
      <c r="K4707" s="53">
        <v>4.986582170818213E-4</v>
      </c>
      <c r="L4707" s="94">
        <v>0.0</v>
      </c>
      <c r="M4707" s="94">
        <v>9.946400698528831E-7</v>
      </c>
      <c r="N4707" s="94">
        <v>2.486600174632208E-7</v>
      </c>
      <c r="O4707" s="2" t="s">
        <v>9316</v>
      </c>
      <c r="P4707" s="2">
        <v>13.0</v>
      </c>
      <c r="Q4707" s="2" t="s">
        <v>9318</v>
      </c>
    </row>
    <row r="4708">
      <c r="A4708" s="54">
        <v>46253.0</v>
      </c>
      <c r="B4708" s="2" t="s">
        <v>1937</v>
      </c>
      <c r="C4708" s="2" t="s">
        <v>303</v>
      </c>
      <c r="D4708" s="2">
        <v>0.0</v>
      </c>
      <c r="E4708" s="53">
        <v>0.0</v>
      </c>
      <c r="F4708" s="53">
        <v>0.0</v>
      </c>
      <c r="G4708" s="53">
        <v>0.0</v>
      </c>
      <c r="H4708" s="53">
        <v>0.0</v>
      </c>
      <c r="I4708" s="53">
        <v>0.0</v>
      </c>
      <c r="J4708" s="53">
        <v>9.88988683212024E-4</v>
      </c>
      <c r="K4708" s="53">
        <v>4.94494341606012E-4</v>
      </c>
      <c r="L4708" s="94">
        <v>0.0</v>
      </c>
      <c r="M4708" s="94">
        <v>9.780986155214531E-7</v>
      </c>
      <c r="N4708" s="94">
        <v>2.445246538803633E-7</v>
      </c>
      <c r="O4708" s="2" t="s">
        <v>9316</v>
      </c>
      <c r="P4708" s="2">
        <v>13.0</v>
      </c>
      <c r="Q4708" s="2" t="s">
        <v>9318</v>
      </c>
    </row>
    <row r="4709">
      <c r="A4709" s="54">
        <v>46254.0</v>
      </c>
      <c r="B4709" s="2" t="s">
        <v>1937</v>
      </c>
      <c r="C4709" s="2" t="s">
        <v>148</v>
      </c>
      <c r="D4709" s="2">
        <v>0.0</v>
      </c>
      <c r="E4709" s="53">
        <v>0.0</v>
      </c>
      <c r="F4709" s="53">
        <v>0.0</v>
      </c>
      <c r="G4709" s="53">
        <v>0.0</v>
      </c>
      <c r="H4709" s="53">
        <v>0.0</v>
      </c>
      <c r="I4709" s="53">
        <v>0.0</v>
      </c>
      <c r="J4709" s="53">
        <v>9.807360664503676E-4</v>
      </c>
      <c r="K4709" s="53">
        <v>4.903680332251838E-4</v>
      </c>
      <c r="L4709" s="94">
        <v>0.0</v>
      </c>
      <c r="M4709" s="94">
        <v>9.6184323203654E-7</v>
      </c>
      <c r="N4709" s="94">
        <v>2.40460808009135E-7</v>
      </c>
      <c r="O4709" s="2" t="s">
        <v>9316</v>
      </c>
      <c r="P4709" s="2">
        <v>13.0</v>
      </c>
      <c r="Q4709" s="2" t="s">
        <v>9318</v>
      </c>
    </row>
    <row r="4710">
      <c r="A4710" s="54">
        <v>46255.0</v>
      </c>
      <c r="B4710" s="2" t="s">
        <v>1937</v>
      </c>
      <c r="C4710" s="2" t="s">
        <v>196</v>
      </c>
      <c r="D4710" s="2">
        <v>0.0</v>
      </c>
      <c r="E4710" s="53">
        <v>2.7229367105189114E-4</v>
      </c>
      <c r="F4710" s="53">
        <v>0.0033985957454242175</v>
      </c>
      <c r="G4710" s="53">
        <v>0.00699661952588507</v>
      </c>
      <c r="H4710" s="53">
        <v>0.00969710501487113</v>
      </c>
      <c r="I4710" s="53">
        <v>0.013080377183165662</v>
      </c>
      <c r="J4710" s="53">
        <v>9.725578130967238E-4</v>
      </c>
      <c r="K4710" s="53">
        <v>0.003984588669490897</v>
      </c>
      <c r="L4710" s="94">
        <v>4.895268478999622E-5</v>
      </c>
      <c r="M4710" s="94">
        <v>9.45868699815482E-7</v>
      </c>
      <c r="N4710" s="94">
        <v>1.5876946865035233E-5</v>
      </c>
      <c r="O4710" s="2" t="s">
        <v>9316</v>
      </c>
      <c r="P4710" s="2">
        <v>13.0</v>
      </c>
      <c r="Q4710" s="2" t="s">
        <v>9318</v>
      </c>
    </row>
    <row r="4711">
      <c r="A4711" s="54">
        <v>46256.0</v>
      </c>
      <c r="B4711" s="2" t="s">
        <v>1937</v>
      </c>
      <c r="C4711" s="2" t="s">
        <v>288</v>
      </c>
      <c r="D4711" s="2">
        <v>0.0</v>
      </c>
      <c r="E4711" s="53">
        <v>0.0</v>
      </c>
      <c r="F4711" s="53">
        <v>0.0</v>
      </c>
      <c r="G4711" s="53">
        <v>0.0</v>
      </c>
      <c r="H4711" s="53">
        <v>0.0</v>
      </c>
      <c r="I4711" s="53">
        <v>0.0</v>
      </c>
      <c r="J4711" s="53">
        <v>9.644531618262917E-4</v>
      </c>
      <c r="K4711" s="53">
        <v>4.8222658091314586E-4</v>
      </c>
      <c r="L4711" s="94">
        <v>0.0</v>
      </c>
      <c r="M4711" s="94">
        <v>9.301699013567313E-7</v>
      </c>
      <c r="N4711" s="94">
        <v>2.3254247533918282E-7</v>
      </c>
      <c r="O4711" s="2" t="s">
        <v>9316</v>
      </c>
      <c r="P4711" s="2">
        <v>13.0</v>
      </c>
      <c r="Q4711" s="2" t="s">
        <v>9318</v>
      </c>
    </row>
    <row r="4712">
      <c r="A4712" s="54">
        <v>46257.0</v>
      </c>
      <c r="B4712" s="2" t="s">
        <v>1937</v>
      </c>
      <c r="C4712" s="2" t="s">
        <v>256</v>
      </c>
      <c r="D4712" s="2">
        <v>0.0</v>
      </c>
      <c r="E4712" s="53">
        <v>0.0</v>
      </c>
      <c r="F4712" s="53">
        <v>0.0</v>
      </c>
      <c r="G4712" s="53">
        <v>0.0</v>
      </c>
      <c r="H4712" s="53">
        <v>0.0</v>
      </c>
      <c r="I4712" s="53">
        <v>0.0</v>
      </c>
      <c r="J4712" s="53">
        <v>9.564213606296201E-4</v>
      </c>
      <c r="K4712" s="53">
        <v>4.7821068031481004E-4</v>
      </c>
      <c r="L4712" s="94">
        <v>0.0</v>
      </c>
      <c r="M4712" s="94">
        <v>9.147418190686138E-7</v>
      </c>
      <c r="N4712" s="94">
        <v>2.2868545476715344E-7</v>
      </c>
      <c r="O4712" s="2" t="s">
        <v>9316</v>
      </c>
      <c r="P4712" s="2">
        <v>13.0</v>
      </c>
      <c r="Q4712" s="2" t="s">
        <v>9318</v>
      </c>
    </row>
    <row r="4713">
      <c r="A4713" s="54">
        <v>46258.0</v>
      </c>
      <c r="B4713" s="2" t="s">
        <v>1937</v>
      </c>
      <c r="C4713" s="2" t="s">
        <v>180</v>
      </c>
      <c r="D4713" s="2">
        <v>0.0</v>
      </c>
      <c r="E4713" s="53">
        <v>0.0</v>
      </c>
      <c r="F4713" s="53">
        <v>0.0</v>
      </c>
      <c r="G4713" s="53">
        <v>0.0</v>
      </c>
      <c r="H4713" s="53">
        <v>0.0</v>
      </c>
      <c r="I4713" s="53">
        <v>0.0</v>
      </c>
      <c r="J4713" s="53">
        <v>9.484616666733657E-4</v>
      </c>
      <c r="K4713" s="53">
        <v>4.742308333366828E-4</v>
      </c>
      <c r="L4713" s="94">
        <v>0.0</v>
      </c>
      <c r="M4713" s="94">
        <v>8.995795331488186E-7</v>
      </c>
      <c r="N4713" s="94">
        <v>2.2489488328720465E-7</v>
      </c>
      <c r="O4713" s="2" t="s">
        <v>9316</v>
      </c>
      <c r="P4713" s="2">
        <v>13.0</v>
      </c>
      <c r="Q4713" s="2" t="s">
        <v>9318</v>
      </c>
    </row>
    <row r="4714">
      <c r="A4714" s="54">
        <v>46259.0</v>
      </c>
      <c r="B4714" s="2" t="s">
        <v>1937</v>
      </c>
      <c r="C4714" s="2" t="s">
        <v>208</v>
      </c>
      <c r="D4714" s="2">
        <v>0.0</v>
      </c>
      <c r="E4714" s="53">
        <v>0.0</v>
      </c>
      <c r="F4714" s="53">
        <v>0.0</v>
      </c>
      <c r="G4714" s="53">
        <v>0.0</v>
      </c>
      <c r="H4714" s="53">
        <v>0.0</v>
      </c>
      <c r="I4714" s="53">
        <v>0.0</v>
      </c>
      <c r="J4714" s="53">
        <v>9.405733461635566E-4</v>
      </c>
      <c r="K4714" s="53">
        <v>4.702866730817783E-4</v>
      </c>
      <c r="L4714" s="94">
        <v>0.0</v>
      </c>
      <c r="M4714" s="94">
        <v>8.846782195133096E-7</v>
      </c>
      <c r="N4714" s="94">
        <v>2.211695548783274E-7</v>
      </c>
      <c r="O4714" s="2" t="s">
        <v>9316</v>
      </c>
      <c r="P4714" s="2">
        <v>13.0</v>
      </c>
      <c r="Q4714" s="2" t="s">
        <v>9318</v>
      </c>
    </row>
    <row r="4715">
      <c r="A4715" s="54">
        <v>46260.0</v>
      </c>
      <c r="B4715" s="2" t="s">
        <v>1937</v>
      </c>
      <c r="C4715" s="2" t="s">
        <v>303</v>
      </c>
      <c r="D4715" s="2">
        <v>0.0</v>
      </c>
      <c r="E4715" s="53">
        <v>0.0</v>
      </c>
      <c r="F4715" s="53">
        <v>0.0</v>
      </c>
      <c r="G4715" s="53">
        <v>0.0</v>
      </c>
      <c r="H4715" s="53">
        <v>0.0</v>
      </c>
      <c r="I4715" s="53">
        <v>0.0</v>
      </c>
      <c r="J4715" s="53">
        <v>9.327556742113113E-4</v>
      </c>
      <c r="K4715" s="53">
        <v>4.6637783710565565E-4</v>
      </c>
      <c r="L4715" s="94">
        <v>0.0</v>
      </c>
      <c r="M4715" s="94">
        <v>8.700331477733979E-7</v>
      </c>
      <c r="N4715" s="94">
        <v>2.1750828694334948E-7</v>
      </c>
      <c r="O4715" s="2" t="s">
        <v>9316</v>
      </c>
      <c r="P4715" s="2">
        <v>13.0</v>
      </c>
      <c r="Q4715" s="2" t="s">
        <v>9318</v>
      </c>
    </row>
    <row r="4716">
      <c r="A4716" s="54">
        <v>46261.0</v>
      </c>
      <c r="B4716" s="2" t="s">
        <v>1937</v>
      </c>
      <c r="C4716" s="2" t="s">
        <v>148</v>
      </c>
      <c r="D4716" s="2">
        <v>0.0</v>
      </c>
      <c r="E4716" s="53">
        <v>0.0</v>
      </c>
      <c r="F4716" s="53">
        <v>0.0</v>
      </c>
      <c r="G4716" s="53">
        <v>0.0</v>
      </c>
      <c r="H4716" s="53">
        <v>0.0</v>
      </c>
      <c r="I4716" s="53">
        <v>0.0</v>
      </c>
      <c r="J4716" s="53">
        <v>9.250079347009542E-4</v>
      </c>
      <c r="K4716" s="53">
        <v>4.625039673504771E-4</v>
      </c>
      <c r="L4716" s="94">
        <v>0.0</v>
      </c>
      <c r="M4716" s="94">
        <v>8.556396792597247E-7</v>
      </c>
      <c r="N4716" s="94">
        <v>2.1390991981493118E-7</v>
      </c>
      <c r="O4716" s="2" t="s">
        <v>9316</v>
      </c>
      <c r="P4716" s="2">
        <v>13.0</v>
      </c>
      <c r="Q4716" s="2" t="s">
        <v>9318</v>
      </c>
    </row>
    <row r="4717">
      <c r="A4717" s="54">
        <v>46262.0</v>
      </c>
      <c r="B4717" s="2" t="s">
        <v>1937</v>
      </c>
      <c r="C4717" s="2" t="s">
        <v>196</v>
      </c>
      <c r="D4717" s="2">
        <v>0.0</v>
      </c>
      <c r="E4717" s="53">
        <v>2.3161095517805098E-4</v>
      </c>
      <c r="F4717" s="53">
        <v>0.0031285431788649733</v>
      </c>
      <c r="G4717" s="53">
        <v>0.006597757776872099</v>
      </c>
      <c r="H4717" s="53">
        <v>0.009245284742103134</v>
      </c>
      <c r="I4717" s="53">
        <v>0.012596066451350264</v>
      </c>
      <c r="J4717" s="53">
        <v>9.17329420160486E-4</v>
      </c>
      <c r="K4717" s="53">
        <v>0.0037575435985162924</v>
      </c>
      <c r="L4717" s="94">
        <v>4.353040768227626E-5</v>
      </c>
      <c r="M4717" s="94">
        <v>8.414932650919734E-7</v>
      </c>
      <c r="N4717" s="94">
        <v>1.4119133894750769E-5</v>
      </c>
      <c r="O4717" s="2" t="s">
        <v>9316</v>
      </c>
      <c r="P4717" s="2">
        <v>13.0</v>
      </c>
      <c r="Q4717" s="2" t="s">
        <v>9318</v>
      </c>
    </row>
    <row r="4718">
      <c r="A4718" s="54">
        <v>46263.0</v>
      </c>
      <c r="B4718" s="2" t="s">
        <v>1937</v>
      </c>
      <c r="C4718" s="2" t="s">
        <v>288</v>
      </c>
      <c r="D4718" s="2">
        <v>0.0</v>
      </c>
      <c r="E4718" s="53">
        <v>0.0</v>
      </c>
      <c r="F4718" s="53">
        <v>0.0</v>
      </c>
      <c r="G4718" s="53">
        <v>0.0</v>
      </c>
      <c r="H4718" s="53">
        <v>0.0</v>
      </c>
      <c r="I4718" s="53">
        <v>0.0</v>
      </c>
      <c r="J4718" s="53">
        <v>9.097194316343549E-4</v>
      </c>
      <c r="K4718" s="53">
        <v>4.5485971581717745E-4</v>
      </c>
      <c r="L4718" s="94">
        <v>0.0</v>
      </c>
      <c r="M4718" s="94">
        <v>8.275894442931337E-7</v>
      </c>
      <c r="N4718" s="94">
        <v>2.0689736107328343E-7</v>
      </c>
      <c r="O4718" s="2" t="s">
        <v>9316</v>
      </c>
      <c r="P4718" s="2">
        <v>13.0</v>
      </c>
      <c r="Q4718" s="2" t="s">
        <v>9318</v>
      </c>
    </row>
    <row r="4719">
      <c r="A4719" s="54">
        <v>46264.0</v>
      </c>
      <c r="B4719" s="2" t="s">
        <v>1937</v>
      </c>
      <c r="C4719" s="2" t="s">
        <v>256</v>
      </c>
      <c r="D4719" s="2">
        <v>0.0</v>
      </c>
      <c r="E4719" s="53">
        <v>0.0</v>
      </c>
      <c r="F4719" s="53">
        <v>0.0</v>
      </c>
      <c r="G4719" s="53">
        <v>0.0</v>
      </c>
      <c r="H4719" s="53">
        <v>0.0</v>
      </c>
      <c r="I4719" s="53">
        <v>0.0</v>
      </c>
      <c r="J4719" s="53">
        <v>9.021772785584791E-4</v>
      </c>
      <c r="K4719" s="53">
        <v>4.5108863927923956E-4</v>
      </c>
      <c r="L4719" s="94">
        <v>0.0</v>
      </c>
      <c r="M4719" s="94">
        <v>8.139238419471836E-7</v>
      </c>
      <c r="N4719" s="94">
        <v>2.034809604867959E-7</v>
      </c>
      <c r="O4719" s="2" t="s">
        <v>9316</v>
      </c>
      <c r="P4719" s="2">
        <v>13.0</v>
      </c>
      <c r="Q4719" s="2" t="s">
        <v>9318</v>
      </c>
    </row>
    <row r="4720">
      <c r="A4720" s="54">
        <v>46265.0</v>
      </c>
      <c r="B4720" s="2" t="s">
        <v>1937</v>
      </c>
      <c r="C4720" s="2" t="s">
        <v>180</v>
      </c>
      <c r="D4720" s="2">
        <v>0.0</v>
      </c>
      <c r="E4720" s="53">
        <v>0.0</v>
      </c>
      <c r="F4720" s="53">
        <v>0.0</v>
      </c>
      <c r="G4720" s="53">
        <v>0.0</v>
      </c>
      <c r="H4720" s="53">
        <v>0.0</v>
      </c>
      <c r="I4720" s="53">
        <v>0.0</v>
      </c>
      <c r="J4720" s="53">
        <v>8.947022786374817E-4</v>
      </c>
      <c r="K4720" s="53">
        <v>4.4735113931874086E-4</v>
      </c>
      <c r="L4720" s="94">
        <v>0.0</v>
      </c>
      <c r="M4720" s="94">
        <v>8.00492167399102E-7</v>
      </c>
      <c r="N4720" s="94">
        <v>2.001230418497755E-7</v>
      </c>
      <c r="O4720" s="2" t="s">
        <v>9316</v>
      </c>
      <c r="P4720" s="2">
        <v>13.0</v>
      </c>
      <c r="Q4720" s="2" t="s">
        <v>9318</v>
      </c>
    </row>
    <row r="4721">
      <c r="A4721" s="54">
        <v>46266.0</v>
      </c>
      <c r="B4721" s="2" t="s">
        <v>1937</v>
      </c>
      <c r="C4721" s="2" t="s">
        <v>208</v>
      </c>
      <c r="D4721" s="2">
        <v>0.0</v>
      </c>
      <c r="E4721" s="53">
        <v>0.0</v>
      </c>
      <c r="F4721" s="53">
        <v>0.0</v>
      </c>
      <c r="G4721" s="53">
        <v>0.0</v>
      </c>
      <c r="H4721" s="53">
        <v>0.0</v>
      </c>
      <c r="I4721" s="53">
        <v>0.0</v>
      </c>
      <c r="J4721" s="53">
        <v>8.872937577240826E-4</v>
      </c>
      <c r="K4721" s="53">
        <v>4.436468788620413E-4</v>
      </c>
      <c r="L4721" s="94">
        <v>0.0</v>
      </c>
      <c r="M4721" s="94">
        <v>7.87290212496123E-7</v>
      </c>
      <c r="N4721" s="94">
        <v>1.9682255312403075E-7</v>
      </c>
      <c r="O4721" s="2" t="s">
        <v>9316</v>
      </c>
      <c r="P4721" s="2">
        <v>13.0</v>
      </c>
      <c r="Q4721" s="2" t="s">
        <v>9318</v>
      </c>
    </row>
    <row r="4722">
      <c r="A4722" s="54">
        <v>46267.0</v>
      </c>
      <c r="B4722" s="2" t="s">
        <v>1937</v>
      </c>
      <c r="C4722" s="2" t="s">
        <v>303</v>
      </c>
      <c r="D4722" s="2">
        <v>0.0</v>
      </c>
      <c r="E4722" s="53">
        <v>0.0</v>
      </c>
      <c r="F4722" s="53">
        <v>0.0</v>
      </c>
      <c r="G4722" s="53">
        <v>0.0</v>
      </c>
      <c r="H4722" s="53">
        <v>0.0</v>
      </c>
      <c r="I4722" s="53">
        <v>0.0</v>
      </c>
      <c r="J4722" s="53">
        <v>8.799510497006117E-4</v>
      </c>
      <c r="K4722" s="53">
        <v>4.3997552485030585E-4</v>
      </c>
      <c r="L4722" s="94">
        <v>0.0</v>
      </c>
      <c r="M4722" s="94">
        <v>7.743138498692084E-7</v>
      </c>
      <c r="N4722" s="94">
        <v>1.935784624673021E-7</v>
      </c>
      <c r="O4722" s="2" t="s">
        <v>9316</v>
      </c>
      <c r="P4722" s="2">
        <v>13.0</v>
      </c>
      <c r="Q4722" s="2" t="s">
        <v>9318</v>
      </c>
    </row>
    <row r="4723">
      <c r="A4723" s="54">
        <v>46268.0</v>
      </c>
      <c r="B4723" s="2" t="s">
        <v>1937</v>
      </c>
      <c r="C4723" s="2" t="s">
        <v>148</v>
      </c>
      <c r="D4723" s="2">
        <v>0.0</v>
      </c>
      <c r="E4723" s="53">
        <v>0.0</v>
      </c>
      <c r="F4723" s="53">
        <v>0.0</v>
      </c>
      <c r="G4723" s="53">
        <v>0.0</v>
      </c>
      <c r="H4723" s="53">
        <v>0.0</v>
      </c>
      <c r="I4723" s="53">
        <v>0.0</v>
      </c>
      <c r="J4723" s="53">
        <v>8.726734963625938E-4</v>
      </c>
      <c r="K4723" s="53">
        <v>4.363367481812969E-4</v>
      </c>
      <c r="L4723" s="94">
        <v>0.0</v>
      </c>
      <c r="M4723" s="94">
        <v>7.615590312537141E-7</v>
      </c>
      <c r="N4723" s="94">
        <v>1.9038975781342852E-7</v>
      </c>
      <c r="O4723" s="2" t="s">
        <v>9316</v>
      </c>
      <c r="P4723" s="2">
        <v>13.0</v>
      </c>
      <c r="Q4723" s="2" t="s">
        <v>9318</v>
      </c>
    </row>
    <row r="4724">
      <c r="A4724" s="54">
        <v>46269.0</v>
      </c>
      <c r="B4724" s="2" t="s">
        <v>1937</v>
      </c>
      <c r="C4724" s="2" t="s">
        <v>196</v>
      </c>
      <c r="D4724" s="2">
        <v>0.0</v>
      </c>
      <c r="E4724" s="53">
        <v>1.9700912536492737E-4</v>
      </c>
      <c r="F4724" s="53">
        <v>0.002880389780381496</v>
      </c>
      <c r="G4724" s="53">
        <v>0.006223328091404273</v>
      </c>
      <c r="H4724" s="53">
        <v>0.008817496359133141</v>
      </c>
      <c r="I4724" s="53">
        <v>0.012134501844533104</v>
      </c>
      <c r="J4724" s="53">
        <v>8.654604473043638E-4</v>
      </c>
      <c r="K4724" s="53">
        <v>0.0035443942693543186</v>
      </c>
      <c r="L4724" s="94">
        <v>3.8729812533261555E-5</v>
      </c>
      <c r="M4724" s="94">
        <v>7.490217858482694E-7</v>
      </c>
      <c r="N4724" s="94">
        <v>1.2562730736631733E-5</v>
      </c>
      <c r="O4724" s="2" t="s">
        <v>9316</v>
      </c>
      <c r="P4724" s="2">
        <v>13.0</v>
      </c>
      <c r="Q4724" s="2" t="s">
        <v>9318</v>
      </c>
    </row>
    <row r="4725">
      <c r="A4725" s="54">
        <v>46270.0</v>
      </c>
      <c r="B4725" s="2" t="s">
        <v>1937</v>
      </c>
      <c r="C4725" s="2" t="s">
        <v>288</v>
      </c>
      <c r="D4725" s="2">
        <v>0.0</v>
      </c>
      <c r="E4725" s="53">
        <v>0.0</v>
      </c>
      <c r="F4725" s="53">
        <v>0.0</v>
      </c>
      <c r="G4725" s="53">
        <v>0.0</v>
      </c>
      <c r="H4725" s="53">
        <v>0.0</v>
      </c>
      <c r="I4725" s="53">
        <v>0.0</v>
      </c>
      <c r="J4725" s="53">
        <v>8.583112598066748E-4</v>
      </c>
      <c r="K4725" s="53">
        <v>4.291556299033374E-4</v>
      </c>
      <c r="L4725" s="94">
        <v>0.0</v>
      </c>
      <c r="M4725" s="94">
        <v>7.366982187109213E-7</v>
      </c>
      <c r="N4725" s="94">
        <v>1.8417455467773032E-7</v>
      </c>
      <c r="O4725" s="2" t="s">
        <v>9316</v>
      </c>
      <c r="P4725" s="2">
        <v>13.0</v>
      </c>
      <c r="Q4725" s="2" t="s">
        <v>9318</v>
      </c>
    </row>
    <row r="4726">
      <c r="A4726" s="54">
        <v>46271.0</v>
      </c>
      <c r="B4726" s="2" t="s">
        <v>1937</v>
      </c>
      <c r="C4726" s="2" t="s">
        <v>256</v>
      </c>
      <c r="D4726" s="2">
        <v>0.0</v>
      </c>
      <c r="E4726" s="53">
        <v>0.0</v>
      </c>
      <c r="F4726" s="53">
        <v>0.0</v>
      </c>
      <c r="G4726" s="53">
        <v>0.0</v>
      </c>
      <c r="H4726" s="53">
        <v>0.0</v>
      </c>
      <c r="I4726" s="53">
        <v>0.0</v>
      </c>
      <c r="J4726" s="53">
        <v>8.512252987262547E-4</v>
      </c>
      <c r="K4726" s="53">
        <v>4.2561264936312736E-4</v>
      </c>
      <c r="L4726" s="94">
        <v>0.0</v>
      </c>
      <c r="M4726" s="94">
        <v>7.245845091916015E-7</v>
      </c>
      <c r="N4726" s="94">
        <v>1.8114612729790039E-7</v>
      </c>
      <c r="O4726" s="2" t="s">
        <v>9316</v>
      </c>
      <c r="P4726" s="2">
        <v>13.0</v>
      </c>
      <c r="Q4726" s="2" t="s">
        <v>9318</v>
      </c>
    </row>
    <row r="4727">
      <c r="A4727" s="54">
        <v>46272.0</v>
      </c>
      <c r="B4727" s="2" t="s">
        <v>1937</v>
      </c>
      <c r="C4727" s="2" t="s">
        <v>180</v>
      </c>
      <c r="D4727" s="2">
        <v>0.0</v>
      </c>
      <c r="E4727" s="53">
        <v>0.0</v>
      </c>
      <c r="F4727" s="53">
        <v>0.0</v>
      </c>
      <c r="G4727" s="53">
        <v>0.0</v>
      </c>
      <c r="H4727" s="53">
        <v>0.0</v>
      </c>
      <c r="I4727" s="53">
        <v>0.0</v>
      </c>
      <c r="J4727" s="53">
        <v>8.4420193638727E-4</v>
      </c>
      <c r="K4727" s="53">
        <v>4.22100968193635E-4</v>
      </c>
      <c r="L4727" s="94">
        <v>0.0</v>
      </c>
      <c r="M4727" s="94">
        <v>7.126769094000162E-7</v>
      </c>
      <c r="N4727" s="94">
        <v>1.7816922735000406E-7</v>
      </c>
      <c r="O4727" s="2" t="s">
        <v>9316</v>
      </c>
      <c r="P4727" s="2">
        <v>13.0</v>
      </c>
      <c r="Q4727" s="2" t="s">
        <v>9318</v>
      </c>
    </row>
    <row r="4728">
      <c r="A4728" s="54">
        <v>46273.0</v>
      </c>
      <c r="B4728" s="2" t="s">
        <v>1937</v>
      </c>
      <c r="C4728" s="2" t="s">
        <v>208</v>
      </c>
      <c r="D4728" s="2">
        <v>0.0</v>
      </c>
      <c r="E4728" s="53">
        <v>0.0</v>
      </c>
      <c r="F4728" s="53">
        <v>0.0</v>
      </c>
      <c r="G4728" s="53">
        <v>0.0</v>
      </c>
      <c r="H4728" s="53">
        <v>0.0</v>
      </c>
      <c r="I4728" s="53">
        <v>0.0</v>
      </c>
      <c r="J4728" s="53">
        <v>8.372405524746655E-4</v>
      </c>
      <c r="K4728" s="53">
        <v>4.1862027623733273E-4</v>
      </c>
      <c r="L4728" s="94">
        <v>0.0</v>
      </c>
      <c r="M4728" s="94">
        <v>7.00971742708083E-7</v>
      </c>
      <c r="N4728" s="94">
        <v>1.7524293567702076E-7</v>
      </c>
      <c r="O4728" s="2" t="s">
        <v>9316</v>
      </c>
      <c r="P4728" s="2">
        <v>13.0</v>
      </c>
      <c r="Q4728" s="2" t="s">
        <v>9318</v>
      </c>
    </row>
    <row r="4729">
      <c r="A4729" s="54">
        <v>46274.0</v>
      </c>
      <c r="B4729" s="2" t="s">
        <v>1937</v>
      </c>
      <c r="C4729" s="2" t="s">
        <v>303</v>
      </c>
      <c r="D4729" s="2">
        <v>0.0</v>
      </c>
      <c r="E4729" s="53">
        <v>0.0</v>
      </c>
      <c r="F4729" s="53">
        <v>0.0</v>
      </c>
      <c r="G4729" s="53">
        <v>0.0</v>
      </c>
      <c r="H4729" s="53">
        <v>0.0</v>
      </c>
      <c r="I4729" s="53">
        <v>0.0</v>
      </c>
      <c r="J4729" s="53">
        <v>8.303405339293346E-4</v>
      </c>
      <c r="K4729" s="53">
        <v>4.151702669646673E-4</v>
      </c>
      <c r="L4729" s="94">
        <v>0.0</v>
      </c>
      <c r="M4729" s="94">
        <v>6.894654022860524E-7</v>
      </c>
      <c r="N4729" s="94">
        <v>1.723663505715131E-7</v>
      </c>
      <c r="O4729" s="2" t="s">
        <v>9316</v>
      </c>
      <c r="P4729" s="2">
        <v>13.0</v>
      </c>
      <c r="Q4729" s="2" t="s">
        <v>9318</v>
      </c>
    </row>
    <row r="4730">
      <c r="A4730" s="54">
        <v>46275.0</v>
      </c>
      <c r="B4730" s="2" t="s">
        <v>1937</v>
      </c>
      <c r="C4730" s="2" t="s">
        <v>148</v>
      </c>
      <c r="D4730" s="2">
        <v>0.0</v>
      </c>
      <c r="E4730" s="53">
        <v>0.0</v>
      </c>
      <c r="F4730" s="53">
        <v>0.0</v>
      </c>
      <c r="G4730" s="53">
        <v>0.0</v>
      </c>
      <c r="H4730" s="53">
        <v>0.0</v>
      </c>
      <c r="I4730" s="53">
        <v>0.0</v>
      </c>
      <c r="J4730" s="53">
        <v>8.235012748450843E-4</v>
      </c>
      <c r="K4730" s="53">
        <v>4.1175063742254216E-4</v>
      </c>
      <c r="L4730" s="94">
        <v>0.0</v>
      </c>
      <c r="M4730" s="94">
        <v>6.781543496714791E-7</v>
      </c>
      <c r="N4730" s="94">
        <v>1.6953858741786979E-7</v>
      </c>
      <c r="O4730" s="2" t="s">
        <v>9316</v>
      </c>
      <c r="P4730" s="2">
        <v>13.0</v>
      </c>
      <c r="Q4730" s="2" t="s">
        <v>9318</v>
      </c>
    </row>
    <row r="4731">
      <c r="A4731" s="54">
        <v>46276.0</v>
      </c>
      <c r="B4731" s="2" t="s">
        <v>1937</v>
      </c>
      <c r="C4731" s="2" t="s">
        <v>196</v>
      </c>
      <c r="D4731" s="2">
        <v>0.0</v>
      </c>
      <c r="E4731" s="53">
        <v>1.6757855137534524E-4</v>
      </c>
      <c r="F4731" s="53">
        <v>0.002652292717552156</v>
      </c>
      <c r="G4731" s="53">
        <v>0.005871648322084441</v>
      </c>
      <c r="H4731" s="53">
        <v>0.008412194955803951</v>
      </c>
      <c r="I4731" s="53">
        <v>0.011694273965614564</v>
      </c>
      <c r="J4731" s="53">
        <v>8.167221763673672E-4</v>
      </c>
      <c r="K4731" s="53">
        <v>0.003344185249225904</v>
      </c>
      <c r="L4731" s="94">
        <v>3.447625401823703E-5</v>
      </c>
      <c r="M4731" s="94">
        <v>6.670351133702488E-7</v>
      </c>
      <c r="N4731" s="94">
        <v>1.1183574981140123E-5</v>
      </c>
      <c r="O4731" s="2" t="s">
        <v>9316</v>
      </c>
      <c r="P4731" s="2">
        <v>13.0</v>
      </c>
      <c r="Q4731" s="2" t="s">
        <v>9318</v>
      </c>
    </row>
    <row r="4732">
      <c r="A4732" s="54">
        <v>46277.0</v>
      </c>
      <c r="B4732" s="2" t="s">
        <v>1937</v>
      </c>
      <c r="C4732" s="2" t="s">
        <v>288</v>
      </c>
      <c r="D4732" s="2">
        <v>0.0</v>
      </c>
      <c r="E4732" s="53">
        <v>0.0</v>
      </c>
      <c r="F4732" s="53">
        <v>0.0</v>
      </c>
      <c r="G4732" s="53">
        <v>0.0</v>
      </c>
      <c r="H4732" s="53">
        <v>0.0</v>
      </c>
      <c r="I4732" s="53">
        <v>0.0</v>
      </c>
      <c r="J4732" s="53">
        <v>8.100026465937313E-4</v>
      </c>
      <c r="K4732" s="53">
        <v>4.0500132329686567E-4</v>
      </c>
      <c r="L4732" s="94">
        <v>0.0</v>
      </c>
      <c r="M4732" s="94">
        <v>6.561042874888492E-7</v>
      </c>
      <c r="N4732" s="94">
        <v>1.640260718722123E-7</v>
      </c>
      <c r="O4732" s="2" t="s">
        <v>9316</v>
      </c>
      <c r="P4732" s="2">
        <v>13.0</v>
      </c>
      <c r="Q4732" s="2" t="s">
        <v>9318</v>
      </c>
    </row>
    <row r="4733">
      <c r="A4733" s="54">
        <v>46278.0</v>
      </c>
      <c r="B4733" s="2" t="s">
        <v>1937</v>
      </c>
      <c r="C4733" s="2" t="s">
        <v>256</v>
      </c>
      <c r="D4733" s="2">
        <v>0.0</v>
      </c>
      <c r="E4733" s="53">
        <v>0.0</v>
      </c>
      <c r="F4733" s="53">
        <v>0.0</v>
      </c>
      <c r="G4733" s="53">
        <v>0.0</v>
      </c>
      <c r="H4733" s="53">
        <v>0.0</v>
      </c>
      <c r="I4733" s="53">
        <v>0.0</v>
      </c>
      <c r="J4733" s="53">
        <v>8.033421004759675E-4</v>
      </c>
      <c r="K4733" s="53">
        <v>4.0167105023798373E-4</v>
      </c>
      <c r="L4733" s="94">
        <v>0.0</v>
      </c>
      <c r="M4733" s="94">
        <v>6.453585303971394E-7</v>
      </c>
      <c r="N4733" s="94">
        <v>1.6133963259928484E-7</v>
      </c>
      <c r="O4733" s="2" t="s">
        <v>9316</v>
      </c>
      <c r="P4733" s="2">
        <v>13.0</v>
      </c>
      <c r="Q4733" s="2" t="s">
        <v>9318</v>
      </c>
    </row>
    <row r="4734">
      <c r="A4734" s="54">
        <v>46279.0</v>
      </c>
      <c r="B4734" s="2" t="s">
        <v>1937</v>
      </c>
      <c r="C4734" s="2" t="s">
        <v>180</v>
      </c>
      <c r="D4734" s="2">
        <v>0.0</v>
      </c>
      <c r="E4734" s="53">
        <v>0.0</v>
      </c>
      <c r="F4734" s="53">
        <v>0.0</v>
      </c>
      <c r="G4734" s="53">
        <v>0.0</v>
      </c>
      <c r="H4734" s="53">
        <v>0.0</v>
      </c>
      <c r="I4734" s="53">
        <v>0.0</v>
      </c>
      <c r="J4734" s="53">
        <v>7.967399597239096E-4</v>
      </c>
      <c r="K4734" s="53">
        <v>3.983699798619548E-4</v>
      </c>
      <c r="L4734" s="94">
        <v>0.0</v>
      </c>
      <c r="M4734" s="94">
        <v>6.34794563420857E-7</v>
      </c>
      <c r="N4734" s="94">
        <v>1.5869864085521425E-7</v>
      </c>
      <c r="O4734" s="2" t="s">
        <v>9316</v>
      </c>
      <c r="P4734" s="2">
        <v>13.0</v>
      </c>
      <c r="Q4734" s="2" t="s">
        <v>9318</v>
      </c>
    </row>
    <row r="4735">
      <c r="A4735" s="54">
        <v>46280.0</v>
      </c>
      <c r="B4735" s="2" t="s">
        <v>1937</v>
      </c>
      <c r="C4735" s="2" t="s">
        <v>208</v>
      </c>
      <c r="D4735" s="2">
        <v>0.0</v>
      </c>
      <c r="E4735" s="53">
        <v>0.0</v>
      </c>
      <c r="F4735" s="53">
        <v>0.0</v>
      </c>
      <c r="G4735" s="53">
        <v>0.0</v>
      </c>
      <c r="H4735" s="53">
        <v>0.0</v>
      </c>
      <c r="I4735" s="53">
        <v>0.0</v>
      </c>
      <c r="J4735" s="53">
        <v>7.901956527108607E-4</v>
      </c>
      <c r="K4735" s="53">
        <v>3.9509782635543033E-4</v>
      </c>
      <c r="L4735" s="94">
        <v>0.0</v>
      </c>
      <c r="M4735" s="94">
        <v>6.244091695631431E-7</v>
      </c>
      <c r="N4735" s="94">
        <v>1.5610229239078577E-7</v>
      </c>
      <c r="O4735" s="2" t="s">
        <v>9316</v>
      </c>
      <c r="P4735" s="2">
        <v>13.0</v>
      </c>
      <c r="Q4735" s="2" t="s">
        <v>9318</v>
      </c>
    </row>
    <row r="4736">
      <c r="A4736" s="54">
        <v>46281.0</v>
      </c>
      <c r="B4736" s="2" t="s">
        <v>1937</v>
      </c>
      <c r="C4736" s="2" t="s">
        <v>303</v>
      </c>
      <c r="D4736" s="2">
        <v>0.0</v>
      </c>
      <c r="E4736" s="53">
        <v>0.0</v>
      </c>
      <c r="F4736" s="53">
        <v>0.0</v>
      </c>
      <c r="G4736" s="53">
        <v>0.0</v>
      </c>
      <c r="H4736" s="53">
        <v>0.0</v>
      </c>
      <c r="I4736" s="53">
        <v>0.0</v>
      </c>
      <c r="J4736" s="53">
        <v>7.837086143806133E-4</v>
      </c>
      <c r="K4736" s="53">
        <v>3.9185430719030663E-4</v>
      </c>
      <c r="L4736" s="94">
        <v>0.0</v>
      </c>
      <c r="M4736" s="94">
        <v>6.141991922543807E-7</v>
      </c>
      <c r="N4736" s="94">
        <v>1.5354979806359518E-7</v>
      </c>
      <c r="O4736" s="2" t="s">
        <v>9316</v>
      </c>
      <c r="P4736" s="2">
        <v>13.0</v>
      </c>
      <c r="Q4736" s="2" t="s">
        <v>9318</v>
      </c>
    </row>
    <row r="4737">
      <c r="A4737" s="54">
        <v>46282.0</v>
      </c>
      <c r="B4737" s="2" t="s">
        <v>1937</v>
      </c>
      <c r="C4737" s="2" t="s">
        <v>148</v>
      </c>
      <c r="D4737" s="2">
        <v>0.0</v>
      </c>
      <c r="E4737" s="53">
        <v>0.0</v>
      </c>
      <c r="F4737" s="53">
        <v>0.0</v>
      </c>
      <c r="G4737" s="53">
        <v>0.0</v>
      </c>
      <c r="H4737" s="53">
        <v>0.0</v>
      </c>
      <c r="I4737" s="53">
        <v>0.0</v>
      </c>
      <c r="J4737" s="53">
        <v>7.772782861560276E-4</v>
      </c>
      <c r="K4737" s="53">
        <v>3.886391430780138E-4</v>
      </c>
      <c r="L4737" s="94">
        <v>0.0</v>
      </c>
      <c r="M4737" s="94">
        <v>6.041615341296516E-7</v>
      </c>
      <c r="N4737" s="94">
        <v>1.510403835324129E-7</v>
      </c>
      <c r="O4737" s="2" t="s">
        <v>9316</v>
      </c>
      <c r="P4737" s="2">
        <v>13.0</v>
      </c>
      <c r="Q4737" s="2" t="s">
        <v>9318</v>
      </c>
    </row>
    <row r="4738">
      <c r="A4738" s="54">
        <v>46283.0</v>
      </c>
      <c r="B4738" s="2" t="s">
        <v>1937</v>
      </c>
      <c r="C4738" s="2" t="s">
        <v>196</v>
      </c>
      <c r="D4738" s="2">
        <v>0.0</v>
      </c>
      <c r="E4738" s="53">
        <v>1.4254587053434922E-4</v>
      </c>
      <c r="F4738" s="53">
        <v>0.002442574384947417</v>
      </c>
      <c r="G4738" s="53">
        <v>0.00554117242016292</v>
      </c>
      <c r="H4738" s="53">
        <v>0.008027958962205945</v>
      </c>
      <c r="I4738" s="53">
        <v>0.011274085957294537</v>
      </c>
      <c r="J4738" s="53">
        <v>7.70904115849143E-4</v>
      </c>
      <c r="K4738" s="53">
        <v>0.0031560382680060313</v>
      </c>
      <c r="L4738" s="94">
        <v>3.070459178997419E-5</v>
      </c>
      <c r="M4738" s="94">
        <v>5.942931558331488E-7</v>
      </c>
      <c r="N4738" s="94">
        <v>9.96057754911851E-6</v>
      </c>
      <c r="O4738" s="2" t="s">
        <v>9316</v>
      </c>
      <c r="P4738" s="2">
        <v>13.0</v>
      </c>
      <c r="Q4738" s="2" t="s">
        <v>9318</v>
      </c>
    </row>
    <row r="4739">
      <c r="A4739" s="54">
        <v>46284.0</v>
      </c>
      <c r="B4739" s="2" t="s">
        <v>1937</v>
      </c>
      <c r="C4739" s="2" t="s">
        <v>288</v>
      </c>
      <c r="D4739" s="2">
        <v>0.0</v>
      </c>
      <c r="E4739" s="53">
        <v>0.0</v>
      </c>
      <c r="F4739" s="53">
        <v>0.0</v>
      </c>
      <c r="G4739" s="53">
        <v>0.0</v>
      </c>
      <c r="H4739" s="53">
        <v>0.0</v>
      </c>
      <c r="I4739" s="53">
        <v>0.0</v>
      </c>
      <c r="J4739" s="53">
        <v>7.645855575727883E-4</v>
      </c>
      <c r="K4739" s="53">
        <v>3.8229277878639416E-4</v>
      </c>
      <c r="L4739" s="94">
        <v>0.0</v>
      </c>
      <c r="M4739" s="94">
        <v>5.845910748488915E-7</v>
      </c>
      <c r="N4739" s="94">
        <v>1.461477687122229E-7</v>
      </c>
      <c r="O4739" s="2" t="s">
        <v>9316</v>
      </c>
      <c r="P4739" s="2">
        <v>13.0</v>
      </c>
      <c r="Q4739" s="2" t="s">
        <v>9318</v>
      </c>
    </row>
    <row r="4740">
      <c r="A4740" s="54">
        <v>46285.0</v>
      </c>
      <c r="B4740" s="2" t="s">
        <v>1937</v>
      </c>
      <c r="C4740" s="2" t="s">
        <v>256</v>
      </c>
      <c r="D4740" s="2">
        <v>0.0</v>
      </c>
      <c r="E4740" s="53">
        <v>0.0</v>
      </c>
      <c r="F4740" s="53">
        <v>0.0</v>
      </c>
      <c r="G4740" s="53">
        <v>0.0</v>
      </c>
      <c r="H4740" s="53">
        <v>0.0</v>
      </c>
      <c r="I4740" s="53">
        <v>0.0</v>
      </c>
      <c r="J4740" s="53">
        <v>7.583220716536606E-4</v>
      </c>
      <c r="K4740" s="53">
        <v>3.791610358268303E-4</v>
      </c>
      <c r="L4740" s="94">
        <v>0.0</v>
      </c>
      <c r="M4740" s="94">
        <v>5.750523643570996E-7</v>
      </c>
      <c r="N4740" s="94">
        <v>1.437630910892749E-7</v>
      </c>
      <c r="O4740" s="2" t="s">
        <v>9316</v>
      </c>
      <c r="P4740" s="2">
        <v>13.0</v>
      </c>
      <c r="Q4740" s="2" t="s">
        <v>9318</v>
      </c>
    </row>
    <row r="4741">
      <c r="A4741" s="54">
        <v>46286.0</v>
      </c>
      <c r="B4741" s="2" t="s">
        <v>1937</v>
      </c>
      <c r="C4741" s="2" t="s">
        <v>180</v>
      </c>
      <c r="D4741" s="2">
        <v>0.0</v>
      </c>
      <c r="E4741" s="53">
        <v>0.0</v>
      </c>
      <c r="F4741" s="53">
        <v>0.0</v>
      </c>
      <c r="G4741" s="53">
        <v>0.0</v>
      </c>
      <c r="H4741" s="53">
        <v>0.0</v>
      </c>
      <c r="I4741" s="53">
        <v>0.0</v>
      </c>
      <c r="J4741" s="53">
        <v>7.521131245468538E-4</v>
      </c>
      <c r="K4741" s="53">
        <v>3.760565622734269E-4</v>
      </c>
      <c r="L4741" s="94">
        <v>0.0</v>
      </c>
      <c r="M4741" s="94">
        <v>5.656741521156313E-7</v>
      </c>
      <c r="N4741" s="94">
        <v>1.4141853802890783E-7</v>
      </c>
      <c r="O4741" s="2" t="s">
        <v>9316</v>
      </c>
      <c r="P4741" s="2">
        <v>13.0</v>
      </c>
      <c r="Q4741" s="2" t="s">
        <v>9318</v>
      </c>
    </row>
    <row r="4742">
      <c r="A4742" s="54">
        <v>46287.0</v>
      </c>
      <c r="B4742" s="2" t="s">
        <v>1937</v>
      </c>
      <c r="C4742" s="2" t="s">
        <v>208</v>
      </c>
      <c r="D4742" s="2">
        <v>0.0</v>
      </c>
      <c r="E4742" s="53">
        <v>0.0</v>
      </c>
      <c r="F4742" s="53">
        <v>0.0</v>
      </c>
      <c r="G4742" s="53">
        <v>0.0</v>
      </c>
      <c r="H4742" s="53">
        <v>0.0</v>
      </c>
      <c r="I4742" s="53">
        <v>0.0</v>
      </c>
      <c r="J4742" s="53">
        <v>7.459581887517937E-4</v>
      </c>
      <c r="K4742" s="53">
        <v>3.7297909437589686E-4</v>
      </c>
      <c r="L4742" s="94">
        <v>0.0</v>
      </c>
      <c r="M4742" s="94">
        <v>5.564536193658567E-7</v>
      </c>
      <c r="N4742" s="94">
        <v>1.3911340484146417E-7</v>
      </c>
      <c r="O4742" s="2" t="s">
        <v>9316</v>
      </c>
      <c r="P4742" s="2">
        <v>13.0</v>
      </c>
      <c r="Q4742" s="2" t="s">
        <v>9318</v>
      </c>
    </row>
    <row r="4743">
      <c r="A4743" s="54">
        <v>46288.0</v>
      </c>
      <c r="B4743" s="2" t="s">
        <v>1937</v>
      </c>
      <c r="C4743" s="2" t="s">
        <v>303</v>
      </c>
      <c r="D4743" s="2">
        <v>0.0</v>
      </c>
      <c r="E4743" s="53">
        <v>0.0</v>
      </c>
      <c r="F4743" s="53">
        <v>0.0</v>
      </c>
      <c r="G4743" s="53">
        <v>0.0</v>
      </c>
      <c r="H4743" s="53">
        <v>0.0</v>
      </c>
      <c r="I4743" s="53">
        <v>0.0</v>
      </c>
      <c r="J4743" s="53">
        <v>7.39856742729563E-4</v>
      </c>
      <c r="K4743" s="53">
        <v>3.699283713647815E-4</v>
      </c>
      <c r="L4743" s="94">
        <v>0.0</v>
      </c>
      <c r="M4743" s="94">
        <v>5.473879997623987E-7</v>
      </c>
      <c r="N4743" s="94">
        <v>1.3684699994059968E-7</v>
      </c>
      <c r="O4743" s="2" t="s">
        <v>9316</v>
      </c>
      <c r="P4743" s="2">
        <v>13.0</v>
      </c>
      <c r="Q4743" s="2" t="s">
        <v>9318</v>
      </c>
    </row>
    <row r="4744">
      <c r="A4744" s="54">
        <v>46289.0</v>
      </c>
      <c r="B4744" s="2" t="s">
        <v>1937</v>
      </c>
      <c r="C4744" s="2" t="s">
        <v>148</v>
      </c>
      <c r="D4744" s="2">
        <v>0.0</v>
      </c>
      <c r="E4744" s="53">
        <v>0.0</v>
      </c>
      <c r="F4744" s="53">
        <v>0.0</v>
      </c>
      <c r="G4744" s="53">
        <v>0.0</v>
      </c>
      <c r="H4744" s="53">
        <v>0.0</v>
      </c>
      <c r="I4744" s="53">
        <v>0.0</v>
      </c>
      <c r="J4744" s="53">
        <v>7.338082708215875E-4</v>
      </c>
      <c r="K4744" s="53">
        <v>3.669041354107937E-4</v>
      </c>
      <c r="L4744" s="94">
        <v>0.0</v>
      </c>
      <c r="M4744" s="94">
        <v>5.384745783261683E-7</v>
      </c>
      <c r="N4744" s="94">
        <v>1.3461864458154207E-7</v>
      </c>
      <c r="O4744" s="2" t="s">
        <v>9316</v>
      </c>
      <c r="P4744" s="2">
        <v>13.0</v>
      </c>
      <c r="Q4744" s="2" t="s">
        <v>9318</v>
      </c>
    </row>
    <row r="4745">
      <c r="A4745" s="54">
        <v>46290.0</v>
      </c>
      <c r="B4745" s="2" t="s">
        <v>1937</v>
      </c>
      <c r="C4745" s="2" t="s">
        <v>196</v>
      </c>
      <c r="D4745" s="2">
        <v>0.0</v>
      </c>
      <c r="E4745" s="53">
        <v>1.212535195628583E-4</v>
      </c>
      <c r="F4745" s="53">
        <v>0.002249706068606022</v>
      </c>
      <c r="G4745" s="53">
        <v>0.005230477236455501</v>
      </c>
      <c r="H4745" s="53">
        <v>0.0076634781078487434</v>
      </c>
      <c r="I4745" s="53">
        <v>0.010872742475683494</v>
      </c>
      <c r="J4745" s="53">
        <v>7.278122631696542E-4</v>
      </c>
      <c r="K4745" s="53">
        <v>0.0029791447498125775</v>
      </c>
      <c r="L4745" s="94">
        <v>2.7357892121079175E-5</v>
      </c>
      <c r="M4745" s="94">
        <v>5.297106904201341E-7</v>
      </c>
      <c r="N4745" s="94">
        <v>8.875303440335845E-6</v>
      </c>
      <c r="O4745" s="2" t="s">
        <v>9316</v>
      </c>
      <c r="P4745" s="2">
        <v>13.0</v>
      </c>
      <c r="Q4745" s="2" t="s">
        <v>9318</v>
      </c>
    </row>
    <row r="4746">
      <c r="A4746" s="54">
        <v>46291.0</v>
      </c>
      <c r="B4746" s="2" t="s">
        <v>1937</v>
      </c>
      <c r="C4746" s="2" t="s">
        <v>288</v>
      </c>
      <c r="D4746" s="2">
        <v>0.0</v>
      </c>
      <c r="E4746" s="53">
        <v>0.0</v>
      </c>
      <c r="F4746" s="53">
        <v>0.0</v>
      </c>
      <c r="G4746" s="53">
        <v>0.0</v>
      </c>
      <c r="H4746" s="53">
        <v>0.0</v>
      </c>
      <c r="I4746" s="53">
        <v>0.0</v>
      </c>
      <c r="J4746" s="53">
        <v>7.218682156372396E-4</v>
      </c>
      <c r="K4746" s="53">
        <v>3.609341078186198E-4</v>
      </c>
      <c r="L4746" s="94">
        <v>0.0</v>
      </c>
      <c r="M4746" s="94">
        <v>5.210937207472922E-7</v>
      </c>
      <c r="N4746" s="94">
        <v>1.3027343018682306E-7</v>
      </c>
      <c r="O4746" s="2" t="s">
        <v>9316</v>
      </c>
      <c r="P4746" s="2">
        <v>13.0</v>
      </c>
      <c r="Q4746" s="2" t="s">
        <v>9318</v>
      </c>
    </row>
    <row r="4747">
      <c r="A4747" s="54">
        <v>45927.0</v>
      </c>
      <c r="B4747" s="2" t="s">
        <v>1957</v>
      </c>
      <c r="C4747" s="2" t="s">
        <v>288</v>
      </c>
      <c r="D4747" s="2">
        <v>0.0</v>
      </c>
      <c r="E4747" s="53">
        <v>0.02</v>
      </c>
      <c r="F4747" s="53">
        <v>0.037</v>
      </c>
      <c r="G4747" s="53">
        <v>0.045</v>
      </c>
      <c r="H4747" s="53">
        <v>0.049</v>
      </c>
      <c r="I4747" s="53">
        <v>0.053</v>
      </c>
      <c r="J4747" s="53">
        <v>0.037</v>
      </c>
      <c r="K4747" s="53">
        <v>0.041</v>
      </c>
      <c r="L4747" s="94">
        <v>0.002</v>
      </c>
      <c r="M4747" s="94">
        <v>0.0014</v>
      </c>
      <c r="N4747" s="94">
        <v>0.0017</v>
      </c>
      <c r="O4747" s="2" t="s">
        <v>9316</v>
      </c>
      <c r="P4747" s="2">
        <v>14.0</v>
      </c>
      <c r="Q4747" s="2" t="s">
        <v>9318</v>
      </c>
    </row>
    <row r="4748">
      <c r="A4748" s="54">
        <v>45928.0</v>
      </c>
      <c r="B4748" s="2" t="s">
        <v>1957</v>
      </c>
      <c r="C4748" s="2" t="s">
        <v>256</v>
      </c>
      <c r="D4748" s="2">
        <v>0.0</v>
      </c>
      <c r="E4748" s="53">
        <v>0.039</v>
      </c>
      <c r="F4748" s="53">
        <v>0.073</v>
      </c>
      <c r="G4748" s="53">
        <v>0.087</v>
      </c>
      <c r="H4748" s="53">
        <v>0.094</v>
      </c>
      <c r="I4748" s="53">
        <v>0.102</v>
      </c>
      <c r="J4748" s="53">
        <v>0.037</v>
      </c>
      <c r="K4748" s="53">
        <v>0.062</v>
      </c>
      <c r="L4748" s="94">
        <v>0.0076</v>
      </c>
      <c r="M4748" s="94">
        <v>0.0014</v>
      </c>
      <c r="N4748" s="94">
        <v>0.0038</v>
      </c>
      <c r="O4748" s="2" t="s">
        <v>9316</v>
      </c>
      <c r="P4748" s="2">
        <v>14.0</v>
      </c>
      <c r="Q4748" s="2" t="s">
        <v>9318</v>
      </c>
    </row>
    <row r="4749">
      <c r="A4749" s="54">
        <v>45929.0</v>
      </c>
      <c r="B4749" s="2" t="s">
        <v>1957</v>
      </c>
      <c r="C4749" s="2" t="s">
        <v>180</v>
      </c>
      <c r="D4749" s="2">
        <v>0.0</v>
      </c>
      <c r="E4749" s="53">
        <v>0.0</v>
      </c>
      <c r="F4749" s="53">
        <v>0.0</v>
      </c>
      <c r="G4749" s="53">
        <v>0.0</v>
      </c>
      <c r="H4749" s="53">
        <v>0.0</v>
      </c>
      <c r="I4749" s="53">
        <v>0.0</v>
      </c>
      <c r="J4749" s="53">
        <v>0.036</v>
      </c>
      <c r="K4749" s="53">
        <v>0.018</v>
      </c>
      <c r="L4749" s="94">
        <v>0.0</v>
      </c>
      <c r="M4749" s="94">
        <v>0.0013</v>
      </c>
      <c r="N4749" s="94">
        <v>3.0E-4</v>
      </c>
      <c r="O4749" s="2" t="s">
        <v>9316</v>
      </c>
      <c r="P4749" s="2">
        <v>14.0</v>
      </c>
      <c r="Q4749" s="2" t="s">
        <v>9318</v>
      </c>
    </row>
    <row r="4750">
      <c r="A4750" s="54">
        <v>45930.0</v>
      </c>
      <c r="B4750" s="2" t="s">
        <v>1957</v>
      </c>
      <c r="C4750" s="2" t="s">
        <v>208</v>
      </c>
      <c r="D4750" s="2">
        <v>0.0</v>
      </c>
      <c r="E4750" s="53">
        <v>0.071</v>
      </c>
      <c r="F4750" s="53">
        <v>0.069</v>
      </c>
      <c r="G4750" s="53">
        <v>0.067</v>
      </c>
      <c r="H4750" s="53">
        <v>0.065</v>
      </c>
      <c r="I4750" s="53">
        <v>0.063</v>
      </c>
      <c r="J4750" s="53">
        <v>0.036</v>
      </c>
      <c r="K4750" s="53">
        <v>0.051</v>
      </c>
      <c r="L4750" s="94">
        <v>0.0045</v>
      </c>
      <c r="M4750" s="94">
        <v>0.0013</v>
      </c>
      <c r="N4750" s="94">
        <v>0.0026</v>
      </c>
      <c r="O4750" s="2" t="s">
        <v>9316</v>
      </c>
      <c r="P4750" s="2">
        <v>14.0</v>
      </c>
      <c r="Q4750" s="2" t="s">
        <v>9318</v>
      </c>
    </row>
    <row r="4751">
      <c r="A4751" s="54">
        <v>45931.0</v>
      </c>
      <c r="B4751" s="2" t="s">
        <v>1957</v>
      </c>
      <c r="C4751" s="2" t="s">
        <v>303</v>
      </c>
      <c r="D4751" s="2">
        <v>0.0</v>
      </c>
      <c r="E4751" s="53">
        <v>0.06</v>
      </c>
      <c r="F4751" s="53">
        <v>0.064</v>
      </c>
      <c r="G4751" s="53">
        <v>0.063</v>
      </c>
      <c r="H4751" s="53">
        <v>0.063</v>
      </c>
      <c r="I4751" s="53">
        <v>0.062</v>
      </c>
      <c r="J4751" s="53">
        <v>0.035</v>
      </c>
      <c r="K4751" s="53">
        <v>0.049</v>
      </c>
      <c r="L4751" s="94">
        <v>0.004</v>
      </c>
      <c r="M4751" s="94">
        <v>0.0012</v>
      </c>
      <c r="N4751" s="94">
        <v>0.0024</v>
      </c>
      <c r="O4751" s="2" t="s">
        <v>9316</v>
      </c>
      <c r="P4751" s="2">
        <v>14.0</v>
      </c>
      <c r="Q4751" s="2" t="s">
        <v>9318</v>
      </c>
    </row>
    <row r="4752">
      <c r="A4752" s="54">
        <v>45932.0</v>
      </c>
      <c r="B4752" s="2" t="s">
        <v>1957</v>
      </c>
      <c r="C4752" s="2" t="s">
        <v>148</v>
      </c>
      <c r="D4752" s="2">
        <v>0.0</v>
      </c>
      <c r="E4752" s="53">
        <v>0.0</v>
      </c>
      <c r="F4752" s="53">
        <v>0.0</v>
      </c>
      <c r="G4752" s="53">
        <v>0.0</v>
      </c>
      <c r="H4752" s="53">
        <v>0.0</v>
      </c>
      <c r="I4752" s="53">
        <v>0.0</v>
      </c>
      <c r="J4752" s="53">
        <v>0.035</v>
      </c>
      <c r="K4752" s="53">
        <v>0.017</v>
      </c>
      <c r="L4752" s="94">
        <v>0.0</v>
      </c>
      <c r="M4752" s="94">
        <v>0.0012</v>
      </c>
      <c r="N4752" s="94">
        <v>3.0E-4</v>
      </c>
      <c r="O4752" s="2" t="s">
        <v>9316</v>
      </c>
      <c r="P4752" s="2">
        <v>14.0</v>
      </c>
      <c r="Q4752" s="2" t="s">
        <v>9318</v>
      </c>
    </row>
    <row r="4753">
      <c r="A4753" s="54">
        <v>45933.0</v>
      </c>
      <c r="B4753" s="2" t="s">
        <v>1957</v>
      </c>
      <c r="C4753" s="2" t="s">
        <v>196</v>
      </c>
      <c r="D4753" s="2">
        <v>0.0</v>
      </c>
      <c r="E4753" s="53">
        <v>0.0</v>
      </c>
      <c r="F4753" s="53">
        <v>0.0</v>
      </c>
      <c r="G4753" s="53">
        <v>0.0</v>
      </c>
      <c r="H4753" s="53">
        <v>0.0</v>
      </c>
      <c r="I4753" s="53">
        <v>0.0</v>
      </c>
      <c r="J4753" s="53">
        <v>0.034</v>
      </c>
      <c r="K4753" s="53">
        <v>0.017</v>
      </c>
      <c r="L4753" s="94">
        <v>0.0</v>
      </c>
      <c r="M4753" s="94">
        <v>0.0012</v>
      </c>
      <c r="N4753" s="94">
        <v>3.0E-4</v>
      </c>
      <c r="O4753" s="2" t="s">
        <v>9316</v>
      </c>
      <c r="P4753" s="2">
        <v>14.0</v>
      </c>
      <c r="Q4753" s="2" t="s">
        <v>9318</v>
      </c>
    </row>
    <row r="4754">
      <c r="A4754" s="54">
        <v>45934.0</v>
      </c>
      <c r="B4754" s="2" t="s">
        <v>1957</v>
      </c>
      <c r="C4754" s="2" t="s">
        <v>288</v>
      </c>
      <c r="D4754" s="2">
        <v>0.0</v>
      </c>
      <c r="E4754" s="53">
        <v>0.017</v>
      </c>
      <c r="F4754" s="53">
        <v>0.034</v>
      </c>
      <c r="G4754" s="53">
        <v>0.041</v>
      </c>
      <c r="H4754" s="53">
        <v>0.045</v>
      </c>
      <c r="I4754" s="53">
        <v>0.05</v>
      </c>
      <c r="J4754" s="53">
        <v>0.034</v>
      </c>
      <c r="K4754" s="53">
        <v>0.038</v>
      </c>
      <c r="L4754" s="94">
        <v>0.0017</v>
      </c>
      <c r="M4754" s="94">
        <v>0.0012</v>
      </c>
      <c r="N4754" s="94">
        <v>0.0014</v>
      </c>
      <c r="O4754" s="2" t="s">
        <v>9316</v>
      </c>
      <c r="P4754" s="2">
        <v>14.0</v>
      </c>
      <c r="Q4754" s="2" t="s">
        <v>9318</v>
      </c>
    </row>
    <row r="4755">
      <c r="A4755" s="54">
        <v>45935.0</v>
      </c>
      <c r="B4755" s="2" t="s">
        <v>1957</v>
      </c>
      <c r="C4755" s="2" t="s">
        <v>256</v>
      </c>
      <c r="D4755" s="2">
        <v>0.0</v>
      </c>
      <c r="E4755" s="53">
        <v>0.033</v>
      </c>
      <c r="F4755" s="53">
        <v>0.066</v>
      </c>
      <c r="G4755" s="53">
        <v>0.08</v>
      </c>
      <c r="H4755" s="53">
        <v>0.087</v>
      </c>
      <c r="I4755" s="53">
        <v>0.095</v>
      </c>
      <c r="J4755" s="53">
        <v>0.034</v>
      </c>
      <c r="K4755" s="53">
        <v>0.057</v>
      </c>
      <c r="L4755" s="94">
        <v>0.0064</v>
      </c>
      <c r="M4755" s="94">
        <v>0.0012</v>
      </c>
      <c r="N4755" s="94">
        <v>0.0032</v>
      </c>
      <c r="O4755" s="2" t="s">
        <v>9316</v>
      </c>
      <c r="P4755" s="2">
        <v>14.0</v>
      </c>
      <c r="Q4755" s="2" t="s">
        <v>9318</v>
      </c>
    </row>
    <row r="4756">
      <c r="A4756" s="54">
        <v>45936.0</v>
      </c>
      <c r="B4756" s="2" t="s">
        <v>1957</v>
      </c>
      <c r="C4756" s="2" t="s">
        <v>180</v>
      </c>
      <c r="D4756" s="2">
        <v>0.0</v>
      </c>
      <c r="E4756" s="53">
        <v>0.0</v>
      </c>
      <c r="F4756" s="53">
        <v>0.0</v>
      </c>
      <c r="G4756" s="53">
        <v>0.0</v>
      </c>
      <c r="H4756" s="53">
        <v>0.0</v>
      </c>
      <c r="I4756" s="53">
        <v>0.0</v>
      </c>
      <c r="J4756" s="53">
        <v>0.033</v>
      </c>
      <c r="K4756" s="53">
        <v>0.017</v>
      </c>
      <c r="L4756" s="94">
        <v>0.0</v>
      </c>
      <c r="M4756" s="94">
        <v>0.0011</v>
      </c>
      <c r="N4756" s="94">
        <v>3.0E-4</v>
      </c>
      <c r="O4756" s="2" t="s">
        <v>9316</v>
      </c>
      <c r="P4756" s="2">
        <v>14.0</v>
      </c>
      <c r="Q4756" s="2" t="s">
        <v>9318</v>
      </c>
    </row>
    <row r="4757">
      <c r="A4757" s="54">
        <v>45937.0</v>
      </c>
      <c r="B4757" s="2" t="s">
        <v>1957</v>
      </c>
      <c r="C4757" s="2" t="s">
        <v>208</v>
      </c>
      <c r="D4757" s="2">
        <v>0.0</v>
      </c>
      <c r="E4757" s="53">
        <v>0.06</v>
      </c>
      <c r="F4757" s="53">
        <v>0.062</v>
      </c>
      <c r="G4757" s="53">
        <v>0.061</v>
      </c>
      <c r="H4757" s="53">
        <v>0.06</v>
      </c>
      <c r="I4757" s="53">
        <v>0.059</v>
      </c>
      <c r="J4757" s="53">
        <v>0.033</v>
      </c>
      <c r="K4757" s="53">
        <v>0.047</v>
      </c>
      <c r="L4757" s="94">
        <v>0.0037</v>
      </c>
      <c r="M4757" s="94">
        <v>0.0011</v>
      </c>
      <c r="N4757" s="94">
        <v>0.0022</v>
      </c>
      <c r="O4757" s="2" t="s">
        <v>9316</v>
      </c>
      <c r="P4757" s="2">
        <v>14.0</v>
      </c>
      <c r="Q4757" s="2" t="s">
        <v>9318</v>
      </c>
    </row>
    <row r="4758">
      <c r="A4758" s="54">
        <v>45938.0</v>
      </c>
      <c r="B4758" s="2" t="s">
        <v>1957</v>
      </c>
      <c r="C4758" s="2" t="s">
        <v>303</v>
      </c>
      <c r="D4758" s="2">
        <v>0.0</v>
      </c>
      <c r="E4758" s="53">
        <v>0.051</v>
      </c>
      <c r="F4758" s="53">
        <v>0.058</v>
      </c>
      <c r="G4758" s="53">
        <v>0.058</v>
      </c>
      <c r="H4758" s="53">
        <v>0.058</v>
      </c>
      <c r="I4758" s="53">
        <v>0.057</v>
      </c>
      <c r="J4758" s="53">
        <v>0.032</v>
      </c>
      <c r="K4758" s="53">
        <v>0.045</v>
      </c>
      <c r="L4758" s="94">
        <v>0.0034</v>
      </c>
      <c r="M4758" s="94">
        <v>0.001</v>
      </c>
      <c r="N4758" s="94">
        <v>0.002</v>
      </c>
      <c r="O4758" s="2" t="s">
        <v>9316</v>
      </c>
      <c r="P4758" s="2">
        <v>14.0</v>
      </c>
      <c r="Q4758" s="2" t="s">
        <v>9318</v>
      </c>
    </row>
    <row r="4759">
      <c r="A4759" s="54">
        <v>45939.0</v>
      </c>
      <c r="B4759" s="2" t="s">
        <v>1957</v>
      </c>
      <c r="C4759" s="2" t="s">
        <v>148</v>
      </c>
      <c r="D4759" s="2">
        <v>0.0</v>
      </c>
      <c r="E4759" s="53">
        <v>0.0</v>
      </c>
      <c r="F4759" s="53">
        <v>0.0</v>
      </c>
      <c r="G4759" s="53">
        <v>0.0</v>
      </c>
      <c r="H4759" s="53">
        <v>0.0</v>
      </c>
      <c r="I4759" s="53">
        <v>0.0</v>
      </c>
      <c r="J4759" s="53">
        <v>0.032</v>
      </c>
      <c r="K4759" s="53">
        <v>0.016</v>
      </c>
      <c r="L4759" s="94">
        <v>0.0</v>
      </c>
      <c r="M4759" s="94">
        <v>0.001</v>
      </c>
      <c r="N4759" s="94">
        <v>3.0E-4</v>
      </c>
      <c r="O4759" s="2" t="s">
        <v>9316</v>
      </c>
      <c r="P4759" s="2">
        <v>14.0</v>
      </c>
      <c r="Q4759" s="2" t="s">
        <v>9318</v>
      </c>
    </row>
    <row r="4760">
      <c r="A4760" s="54">
        <v>45940.0</v>
      </c>
      <c r="B4760" s="2" t="s">
        <v>1957</v>
      </c>
      <c r="C4760" s="2" t="s">
        <v>196</v>
      </c>
      <c r="D4760" s="2">
        <v>0.0</v>
      </c>
      <c r="E4760" s="53">
        <v>0.0</v>
      </c>
      <c r="F4760" s="53">
        <v>0.0</v>
      </c>
      <c r="G4760" s="53">
        <v>0.0</v>
      </c>
      <c r="H4760" s="53">
        <v>0.0</v>
      </c>
      <c r="I4760" s="53">
        <v>0.0</v>
      </c>
      <c r="J4760" s="53">
        <v>0.032</v>
      </c>
      <c r="K4760" s="53">
        <v>0.016</v>
      </c>
      <c r="L4760" s="94">
        <v>0.0</v>
      </c>
      <c r="M4760" s="94">
        <v>0.001</v>
      </c>
      <c r="N4760" s="94">
        <v>3.0E-4</v>
      </c>
      <c r="O4760" s="2" t="s">
        <v>9316</v>
      </c>
      <c r="P4760" s="2">
        <v>14.0</v>
      </c>
      <c r="Q4760" s="2" t="s">
        <v>9318</v>
      </c>
    </row>
    <row r="4761">
      <c r="A4761" s="54">
        <v>45941.0</v>
      </c>
      <c r="B4761" s="2" t="s">
        <v>1957</v>
      </c>
      <c r="C4761" s="2" t="s">
        <v>288</v>
      </c>
      <c r="D4761" s="2">
        <v>0.0</v>
      </c>
      <c r="E4761" s="53">
        <v>0.014</v>
      </c>
      <c r="F4761" s="53">
        <v>0.03</v>
      </c>
      <c r="G4761" s="53">
        <v>0.038</v>
      </c>
      <c r="H4761" s="53">
        <v>0.042</v>
      </c>
      <c r="I4761" s="53">
        <v>0.046</v>
      </c>
      <c r="J4761" s="53">
        <v>0.031</v>
      </c>
      <c r="K4761" s="53">
        <v>0.034</v>
      </c>
      <c r="L4761" s="94">
        <v>0.0014</v>
      </c>
      <c r="M4761" s="94">
        <v>0.001</v>
      </c>
      <c r="N4761" s="94">
        <v>0.0012</v>
      </c>
      <c r="O4761" s="2" t="s">
        <v>9316</v>
      </c>
      <c r="P4761" s="2">
        <v>14.0</v>
      </c>
      <c r="Q4761" s="2" t="s">
        <v>9318</v>
      </c>
    </row>
    <row r="4762">
      <c r="A4762" s="54">
        <v>45942.0</v>
      </c>
      <c r="B4762" s="2" t="s">
        <v>1957</v>
      </c>
      <c r="C4762" s="2" t="s">
        <v>256</v>
      </c>
      <c r="D4762" s="2">
        <v>0.0</v>
      </c>
      <c r="E4762" s="53">
        <v>0.028</v>
      </c>
      <c r="F4762" s="53">
        <v>0.059</v>
      </c>
      <c r="G4762" s="53">
        <v>0.073</v>
      </c>
      <c r="H4762" s="53">
        <v>0.081</v>
      </c>
      <c r="I4762" s="53">
        <v>0.089</v>
      </c>
      <c r="J4762" s="53">
        <v>0.031</v>
      </c>
      <c r="K4762" s="53">
        <v>0.052</v>
      </c>
      <c r="L4762" s="94">
        <v>0.0053</v>
      </c>
      <c r="M4762" s="94">
        <v>0.001</v>
      </c>
      <c r="N4762" s="94">
        <v>0.0027</v>
      </c>
      <c r="O4762" s="2" t="s">
        <v>9316</v>
      </c>
      <c r="P4762" s="2">
        <v>14.0</v>
      </c>
      <c r="Q4762" s="2" t="s">
        <v>9318</v>
      </c>
    </row>
    <row r="4763">
      <c r="A4763" s="54">
        <v>45943.0</v>
      </c>
      <c r="B4763" s="2" t="s">
        <v>1957</v>
      </c>
      <c r="C4763" s="2" t="s">
        <v>180</v>
      </c>
      <c r="D4763" s="2">
        <v>0.0</v>
      </c>
      <c r="E4763" s="53">
        <v>0.0</v>
      </c>
      <c r="F4763" s="53">
        <v>0.0</v>
      </c>
      <c r="G4763" s="53">
        <v>0.0</v>
      </c>
      <c r="H4763" s="53">
        <v>0.0</v>
      </c>
      <c r="I4763" s="53">
        <v>0.0</v>
      </c>
      <c r="J4763" s="53">
        <v>0.03</v>
      </c>
      <c r="K4763" s="53">
        <v>0.015</v>
      </c>
      <c r="L4763" s="94">
        <v>0.0</v>
      </c>
      <c r="M4763" s="94">
        <v>9.0E-4</v>
      </c>
      <c r="N4763" s="94">
        <v>2.0E-4</v>
      </c>
      <c r="O4763" s="2" t="s">
        <v>9316</v>
      </c>
      <c r="P4763" s="2">
        <v>14.0</v>
      </c>
      <c r="Q4763" s="2" t="s">
        <v>9318</v>
      </c>
    </row>
    <row r="4764">
      <c r="A4764" s="54">
        <v>45944.0</v>
      </c>
      <c r="B4764" s="2" t="s">
        <v>1957</v>
      </c>
      <c r="C4764" s="2" t="s">
        <v>208</v>
      </c>
      <c r="D4764" s="2">
        <v>0.0</v>
      </c>
      <c r="E4764" s="53">
        <v>0.05</v>
      </c>
      <c r="F4764" s="53">
        <v>0.056</v>
      </c>
      <c r="G4764" s="53">
        <v>0.056</v>
      </c>
      <c r="H4764" s="53">
        <v>0.056</v>
      </c>
      <c r="I4764" s="53">
        <v>0.055</v>
      </c>
      <c r="J4764" s="53">
        <v>0.03</v>
      </c>
      <c r="K4764" s="53">
        <v>0.043</v>
      </c>
      <c r="L4764" s="94">
        <v>0.0031</v>
      </c>
      <c r="M4764" s="94">
        <v>9.0E-4</v>
      </c>
      <c r="N4764" s="94">
        <v>0.0018</v>
      </c>
      <c r="O4764" s="2" t="s">
        <v>9316</v>
      </c>
      <c r="P4764" s="2">
        <v>14.0</v>
      </c>
      <c r="Q4764" s="2" t="s">
        <v>9318</v>
      </c>
    </row>
    <row r="4765">
      <c r="A4765" s="54">
        <v>45945.0</v>
      </c>
      <c r="B4765" s="2" t="s">
        <v>1957</v>
      </c>
      <c r="C4765" s="2" t="s">
        <v>303</v>
      </c>
      <c r="D4765" s="2">
        <v>0.0</v>
      </c>
      <c r="E4765" s="53">
        <v>0.043</v>
      </c>
      <c r="F4765" s="53">
        <v>0.052</v>
      </c>
      <c r="G4765" s="53">
        <v>0.053</v>
      </c>
      <c r="H4765" s="53">
        <v>0.053</v>
      </c>
      <c r="I4765" s="53">
        <v>0.053</v>
      </c>
      <c r="J4765" s="53">
        <v>0.03</v>
      </c>
      <c r="K4765" s="53">
        <v>0.041</v>
      </c>
      <c r="L4765" s="94">
        <v>0.0028</v>
      </c>
      <c r="M4765" s="94">
        <v>9.0E-4</v>
      </c>
      <c r="N4765" s="94">
        <v>0.0017</v>
      </c>
      <c r="O4765" s="2" t="s">
        <v>9316</v>
      </c>
      <c r="P4765" s="2">
        <v>14.0</v>
      </c>
      <c r="Q4765" s="2" t="s">
        <v>9318</v>
      </c>
    </row>
    <row r="4766">
      <c r="A4766" s="54">
        <v>45946.0</v>
      </c>
      <c r="B4766" s="2" t="s">
        <v>1957</v>
      </c>
      <c r="C4766" s="2" t="s">
        <v>148</v>
      </c>
      <c r="D4766" s="2">
        <v>0.0</v>
      </c>
      <c r="E4766" s="53">
        <v>0.0</v>
      </c>
      <c r="F4766" s="53">
        <v>0.0</v>
      </c>
      <c r="G4766" s="53">
        <v>0.0</v>
      </c>
      <c r="H4766" s="53">
        <v>0.0</v>
      </c>
      <c r="I4766" s="53">
        <v>0.0</v>
      </c>
      <c r="J4766" s="53">
        <v>0.029</v>
      </c>
      <c r="K4766" s="53">
        <v>0.015</v>
      </c>
      <c r="L4766" s="94">
        <v>0.0</v>
      </c>
      <c r="M4766" s="94">
        <v>8.0E-4</v>
      </c>
      <c r="N4766" s="94">
        <v>2.0E-4</v>
      </c>
      <c r="O4766" s="2" t="s">
        <v>9316</v>
      </c>
      <c r="P4766" s="2">
        <v>14.0</v>
      </c>
      <c r="Q4766" s="2" t="s">
        <v>9318</v>
      </c>
    </row>
    <row r="4767">
      <c r="A4767" s="54">
        <v>45947.0</v>
      </c>
      <c r="B4767" s="2" t="s">
        <v>1957</v>
      </c>
      <c r="C4767" s="2" t="s">
        <v>196</v>
      </c>
      <c r="D4767" s="2">
        <v>0.0</v>
      </c>
      <c r="E4767" s="53">
        <v>0.0</v>
      </c>
      <c r="F4767" s="53">
        <v>0.0</v>
      </c>
      <c r="G4767" s="53">
        <v>0.0</v>
      </c>
      <c r="H4767" s="53">
        <v>0.0</v>
      </c>
      <c r="I4767" s="53">
        <v>0.0</v>
      </c>
      <c r="J4767" s="53">
        <v>0.029</v>
      </c>
      <c r="K4767" s="53">
        <v>0.015</v>
      </c>
      <c r="L4767" s="94">
        <v>0.0</v>
      </c>
      <c r="M4767" s="94">
        <v>8.0E-4</v>
      </c>
      <c r="N4767" s="94">
        <v>2.0E-4</v>
      </c>
      <c r="O4767" s="2" t="s">
        <v>9316</v>
      </c>
      <c r="P4767" s="2">
        <v>14.0</v>
      </c>
      <c r="Q4767" s="2" t="s">
        <v>9318</v>
      </c>
    </row>
    <row r="4768">
      <c r="A4768" s="54">
        <v>45948.0</v>
      </c>
      <c r="B4768" s="2" t="s">
        <v>1957</v>
      </c>
      <c r="C4768" s="2" t="s">
        <v>288</v>
      </c>
      <c r="D4768" s="2">
        <v>0.0</v>
      </c>
      <c r="E4768" s="53">
        <v>0.012</v>
      </c>
      <c r="F4768" s="53">
        <v>0.027</v>
      </c>
      <c r="G4768" s="53">
        <v>0.035</v>
      </c>
      <c r="H4768" s="53">
        <v>0.039</v>
      </c>
      <c r="I4768" s="53">
        <v>0.043</v>
      </c>
      <c r="J4768" s="53">
        <v>0.029</v>
      </c>
      <c r="K4768" s="53">
        <v>0.032</v>
      </c>
      <c r="L4768" s="94">
        <v>0.0012</v>
      </c>
      <c r="M4768" s="94">
        <v>8.0E-4</v>
      </c>
      <c r="N4768" s="94">
        <v>0.001</v>
      </c>
      <c r="O4768" s="2" t="s">
        <v>9316</v>
      </c>
      <c r="P4768" s="2">
        <v>14.0</v>
      </c>
      <c r="Q4768" s="2" t="s">
        <v>9318</v>
      </c>
    </row>
    <row r="4769">
      <c r="A4769" s="54">
        <v>45949.0</v>
      </c>
      <c r="B4769" s="2" t="s">
        <v>1957</v>
      </c>
      <c r="C4769" s="2" t="s">
        <v>256</v>
      </c>
      <c r="D4769" s="2">
        <v>0.0</v>
      </c>
      <c r="E4769" s="53">
        <v>0.024</v>
      </c>
      <c r="F4769" s="53">
        <v>0.053</v>
      </c>
      <c r="G4769" s="53">
        <v>0.067</v>
      </c>
      <c r="H4769" s="53">
        <v>0.075</v>
      </c>
      <c r="I4769" s="53">
        <v>0.083</v>
      </c>
      <c r="J4769" s="53">
        <v>0.028</v>
      </c>
      <c r="K4769" s="53">
        <v>0.048</v>
      </c>
      <c r="L4769" s="94">
        <v>0.0045</v>
      </c>
      <c r="M4769" s="94">
        <v>8.0E-4</v>
      </c>
      <c r="N4769" s="94">
        <v>0.0023</v>
      </c>
      <c r="O4769" s="2" t="s">
        <v>9316</v>
      </c>
      <c r="P4769" s="2">
        <v>14.0</v>
      </c>
      <c r="Q4769" s="2" t="s">
        <v>9318</v>
      </c>
    </row>
    <row r="4770">
      <c r="A4770" s="54">
        <v>45950.0</v>
      </c>
      <c r="B4770" s="2" t="s">
        <v>1957</v>
      </c>
      <c r="C4770" s="2" t="s">
        <v>180</v>
      </c>
      <c r="D4770" s="2">
        <v>0.0</v>
      </c>
      <c r="E4770" s="53">
        <v>0.0</v>
      </c>
      <c r="F4770" s="53">
        <v>0.0</v>
      </c>
      <c r="G4770" s="53">
        <v>0.0</v>
      </c>
      <c r="H4770" s="53">
        <v>0.0</v>
      </c>
      <c r="I4770" s="53">
        <v>0.0</v>
      </c>
      <c r="J4770" s="53">
        <v>0.028</v>
      </c>
      <c r="K4770" s="53">
        <v>0.014</v>
      </c>
      <c r="L4770" s="94">
        <v>0.0</v>
      </c>
      <c r="M4770" s="94">
        <v>8.0E-4</v>
      </c>
      <c r="N4770" s="94">
        <v>2.0E-4</v>
      </c>
      <c r="O4770" s="2" t="s">
        <v>9316</v>
      </c>
      <c r="P4770" s="2">
        <v>14.0</v>
      </c>
      <c r="Q4770" s="2" t="s">
        <v>9318</v>
      </c>
    </row>
    <row r="4771">
      <c r="A4771" s="54">
        <v>45951.0</v>
      </c>
      <c r="B4771" s="2" t="s">
        <v>1957</v>
      </c>
      <c r="C4771" s="2" t="s">
        <v>208</v>
      </c>
      <c r="D4771" s="2">
        <v>0.0</v>
      </c>
      <c r="E4771" s="53">
        <v>0.043</v>
      </c>
      <c r="F4771" s="53">
        <v>0.051</v>
      </c>
      <c r="G4771" s="53">
        <v>0.052</v>
      </c>
      <c r="H4771" s="53">
        <v>0.052</v>
      </c>
      <c r="I4771" s="53">
        <v>0.051</v>
      </c>
      <c r="J4771" s="53">
        <v>0.028</v>
      </c>
      <c r="K4771" s="53">
        <v>0.04</v>
      </c>
      <c r="L4771" s="94">
        <v>0.0027</v>
      </c>
      <c r="M4771" s="94">
        <v>8.0E-4</v>
      </c>
      <c r="N4771" s="94">
        <v>0.0016</v>
      </c>
      <c r="O4771" s="2" t="s">
        <v>9316</v>
      </c>
      <c r="P4771" s="2">
        <v>14.0</v>
      </c>
      <c r="Q4771" s="2" t="s">
        <v>9318</v>
      </c>
    </row>
    <row r="4772">
      <c r="A4772" s="54">
        <v>45952.0</v>
      </c>
      <c r="B4772" s="2" t="s">
        <v>1957</v>
      </c>
      <c r="C4772" s="2" t="s">
        <v>303</v>
      </c>
      <c r="D4772" s="2">
        <v>1.0</v>
      </c>
      <c r="E4772" s="53">
        <v>0.036</v>
      </c>
      <c r="F4772" s="53">
        <v>0.047</v>
      </c>
      <c r="G4772" s="53">
        <v>0.049</v>
      </c>
      <c r="H4772" s="53">
        <v>0.05</v>
      </c>
      <c r="I4772" s="53">
        <v>0.05</v>
      </c>
      <c r="J4772" s="53">
        <v>0.027</v>
      </c>
      <c r="K4772" s="53">
        <v>0.038</v>
      </c>
      <c r="L4772" s="94">
        <v>0.9044</v>
      </c>
      <c r="M4772" s="94">
        <v>0.9467</v>
      </c>
      <c r="N4772" s="94">
        <v>0.9254</v>
      </c>
      <c r="O4772" s="2" t="s">
        <v>9316</v>
      </c>
      <c r="P4772" s="2">
        <v>14.0</v>
      </c>
      <c r="Q4772" s="2" t="s">
        <v>9318</v>
      </c>
    </row>
    <row r="4773">
      <c r="A4773" s="54">
        <v>45953.0</v>
      </c>
      <c r="B4773" s="2" t="s">
        <v>1957</v>
      </c>
      <c r="C4773" s="2" t="s">
        <v>148</v>
      </c>
      <c r="D4773" s="2">
        <v>0.0</v>
      </c>
      <c r="E4773" s="53">
        <v>0.0</v>
      </c>
      <c r="F4773" s="53">
        <v>0.0</v>
      </c>
      <c r="G4773" s="53">
        <v>0.0</v>
      </c>
      <c r="H4773" s="53">
        <v>0.0</v>
      </c>
      <c r="I4773" s="53">
        <v>0.0</v>
      </c>
      <c r="J4773" s="53">
        <v>0.039</v>
      </c>
      <c r="K4773" s="53">
        <v>0.019</v>
      </c>
      <c r="L4773" s="94">
        <v>0.0</v>
      </c>
      <c r="M4773" s="94">
        <v>0.0015</v>
      </c>
      <c r="N4773" s="94">
        <v>4.0E-4</v>
      </c>
      <c r="O4773" s="2" t="s">
        <v>9316</v>
      </c>
      <c r="P4773" s="2">
        <v>14.0</v>
      </c>
      <c r="Q4773" s="2" t="s">
        <v>9318</v>
      </c>
    </row>
    <row r="4774">
      <c r="A4774" s="54">
        <v>45954.0</v>
      </c>
      <c r="B4774" s="2" t="s">
        <v>1957</v>
      </c>
      <c r="C4774" s="2" t="s">
        <v>196</v>
      </c>
      <c r="D4774" s="2">
        <v>0.0</v>
      </c>
      <c r="E4774" s="53">
        <v>0.0</v>
      </c>
      <c r="F4774" s="53">
        <v>0.0</v>
      </c>
      <c r="G4774" s="53">
        <v>0.0</v>
      </c>
      <c r="H4774" s="53">
        <v>0.0</v>
      </c>
      <c r="I4774" s="53">
        <v>0.0</v>
      </c>
      <c r="J4774" s="53">
        <v>0.038</v>
      </c>
      <c r="K4774" s="53">
        <v>0.019</v>
      </c>
      <c r="L4774" s="94">
        <v>0.0</v>
      </c>
      <c r="M4774" s="94">
        <v>0.0014</v>
      </c>
      <c r="N4774" s="94">
        <v>4.0E-4</v>
      </c>
      <c r="O4774" s="2" t="s">
        <v>9316</v>
      </c>
      <c r="P4774" s="2">
        <v>14.0</v>
      </c>
      <c r="Q4774" s="2" t="s">
        <v>9318</v>
      </c>
    </row>
    <row r="4775">
      <c r="A4775" s="54">
        <v>45955.0</v>
      </c>
      <c r="B4775" s="2" t="s">
        <v>1957</v>
      </c>
      <c r="C4775" s="2" t="s">
        <v>288</v>
      </c>
      <c r="D4775" s="2">
        <v>0.0</v>
      </c>
      <c r="E4775" s="53">
        <v>0.01</v>
      </c>
      <c r="F4775" s="53">
        <v>0.025</v>
      </c>
      <c r="G4775" s="53">
        <v>0.032</v>
      </c>
      <c r="H4775" s="53">
        <v>0.036</v>
      </c>
      <c r="I4775" s="53">
        <v>0.04</v>
      </c>
      <c r="J4775" s="53">
        <v>0.038</v>
      </c>
      <c r="K4775" s="53">
        <v>0.035</v>
      </c>
      <c r="L4775" s="94">
        <v>0.001</v>
      </c>
      <c r="M4775" s="94">
        <v>0.0014</v>
      </c>
      <c r="N4775" s="94">
        <v>0.0012</v>
      </c>
      <c r="O4775" s="2" t="s">
        <v>9316</v>
      </c>
      <c r="P4775" s="2">
        <v>14.0</v>
      </c>
      <c r="Q4775" s="2" t="s">
        <v>9318</v>
      </c>
    </row>
    <row r="4776">
      <c r="A4776" s="54">
        <v>45956.0</v>
      </c>
      <c r="B4776" s="2" t="s">
        <v>1957</v>
      </c>
      <c r="C4776" s="2" t="s">
        <v>256</v>
      </c>
      <c r="D4776" s="2">
        <v>0.0</v>
      </c>
      <c r="E4776" s="53">
        <v>0.02</v>
      </c>
      <c r="F4776" s="53">
        <v>0.048</v>
      </c>
      <c r="G4776" s="53">
        <v>0.062</v>
      </c>
      <c r="H4776" s="53">
        <v>0.07</v>
      </c>
      <c r="I4776" s="53">
        <v>0.078</v>
      </c>
      <c r="J4776" s="53">
        <v>0.037</v>
      </c>
      <c r="K4776" s="53">
        <v>0.05</v>
      </c>
      <c r="L4776" s="94">
        <v>0.0038</v>
      </c>
      <c r="M4776" s="94">
        <v>0.0014</v>
      </c>
      <c r="N4776" s="94">
        <v>0.0025</v>
      </c>
      <c r="O4776" s="2" t="s">
        <v>9316</v>
      </c>
      <c r="P4776" s="2">
        <v>14.0</v>
      </c>
      <c r="Q4776" s="2" t="s">
        <v>9318</v>
      </c>
    </row>
    <row r="4777">
      <c r="A4777" s="54">
        <v>45957.0</v>
      </c>
      <c r="B4777" s="2" t="s">
        <v>1957</v>
      </c>
      <c r="C4777" s="2" t="s">
        <v>180</v>
      </c>
      <c r="D4777" s="2">
        <v>0.0</v>
      </c>
      <c r="E4777" s="53">
        <v>0.0</v>
      </c>
      <c r="F4777" s="53">
        <v>0.0</v>
      </c>
      <c r="G4777" s="53">
        <v>0.0</v>
      </c>
      <c r="H4777" s="53">
        <v>0.0</v>
      </c>
      <c r="I4777" s="53">
        <v>0.0</v>
      </c>
      <c r="J4777" s="53">
        <v>0.037</v>
      </c>
      <c r="K4777" s="53">
        <v>0.018</v>
      </c>
      <c r="L4777" s="94">
        <v>0.0</v>
      </c>
      <c r="M4777" s="94">
        <v>0.0014</v>
      </c>
      <c r="N4777" s="94">
        <v>3.0E-4</v>
      </c>
      <c r="O4777" s="2" t="s">
        <v>9316</v>
      </c>
      <c r="P4777" s="2">
        <v>14.0</v>
      </c>
      <c r="Q4777" s="2" t="s">
        <v>9318</v>
      </c>
    </row>
    <row r="4778">
      <c r="A4778" s="54">
        <v>45958.0</v>
      </c>
      <c r="B4778" s="2" t="s">
        <v>1957</v>
      </c>
      <c r="C4778" s="2" t="s">
        <v>208</v>
      </c>
      <c r="D4778" s="2">
        <v>0.0</v>
      </c>
      <c r="E4778" s="53">
        <v>0.036</v>
      </c>
      <c r="F4778" s="53">
        <v>0.046</v>
      </c>
      <c r="G4778" s="53">
        <v>0.048</v>
      </c>
      <c r="H4778" s="53">
        <v>0.048</v>
      </c>
      <c r="I4778" s="53">
        <v>0.048</v>
      </c>
      <c r="J4778" s="53">
        <v>0.036</v>
      </c>
      <c r="K4778" s="53">
        <v>0.042</v>
      </c>
      <c r="L4778" s="94">
        <v>0.0023</v>
      </c>
      <c r="M4778" s="94">
        <v>0.0013</v>
      </c>
      <c r="N4778" s="94">
        <v>0.0018</v>
      </c>
      <c r="O4778" s="2" t="s">
        <v>9316</v>
      </c>
      <c r="P4778" s="2">
        <v>14.0</v>
      </c>
      <c r="Q4778" s="2" t="s">
        <v>9318</v>
      </c>
    </row>
    <row r="4779">
      <c r="A4779" s="54">
        <v>45959.0</v>
      </c>
      <c r="B4779" s="2" t="s">
        <v>1957</v>
      </c>
      <c r="C4779" s="2" t="s">
        <v>303</v>
      </c>
      <c r="D4779" s="2">
        <v>0.0</v>
      </c>
      <c r="E4779" s="53">
        <v>0.185</v>
      </c>
      <c r="F4779" s="53">
        <v>0.137</v>
      </c>
      <c r="G4779" s="53">
        <v>0.123</v>
      </c>
      <c r="H4779" s="53">
        <v>0.115</v>
      </c>
      <c r="I4779" s="53">
        <v>0.109</v>
      </c>
      <c r="J4779" s="53">
        <v>0.036</v>
      </c>
      <c r="K4779" s="53">
        <v>0.079</v>
      </c>
      <c r="L4779" s="94">
        <v>0.0151</v>
      </c>
      <c r="M4779" s="94">
        <v>0.0013</v>
      </c>
      <c r="N4779" s="94">
        <v>0.0062</v>
      </c>
      <c r="O4779" s="2" t="s">
        <v>9316</v>
      </c>
      <c r="P4779" s="2">
        <v>14.0</v>
      </c>
      <c r="Q4779" s="2" t="s">
        <v>9318</v>
      </c>
    </row>
    <row r="4780">
      <c r="A4780" s="54">
        <v>45960.0</v>
      </c>
      <c r="B4780" s="2" t="s">
        <v>1957</v>
      </c>
      <c r="C4780" s="2" t="s">
        <v>148</v>
      </c>
      <c r="D4780" s="2">
        <v>0.0</v>
      </c>
      <c r="E4780" s="53">
        <v>0.0</v>
      </c>
      <c r="F4780" s="53">
        <v>0.0</v>
      </c>
      <c r="G4780" s="53">
        <v>0.0</v>
      </c>
      <c r="H4780" s="53">
        <v>0.0</v>
      </c>
      <c r="I4780" s="53">
        <v>0.0</v>
      </c>
      <c r="J4780" s="53">
        <v>0.036</v>
      </c>
      <c r="K4780" s="53">
        <v>0.018</v>
      </c>
      <c r="L4780" s="94">
        <v>0.0</v>
      </c>
      <c r="M4780" s="94">
        <v>0.0013</v>
      </c>
      <c r="N4780" s="94">
        <v>3.0E-4</v>
      </c>
      <c r="O4780" s="2" t="s">
        <v>9316</v>
      </c>
      <c r="P4780" s="2">
        <v>14.0</v>
      </c>
      <c r="Q4780" s="2" t="s">
        <v>9318</v>
      </c>
    </row>
    <row r="4781">
      <c r="A4781" s="54">
        <v>45961.0</v>
      </c>
      <c r="B4781" s="2" t="s">
        <v>1957</v>
      </c>
      <c r="C4781" s="2" t="s">
        <v>196</v>
      </c>
      <c r="D4781" s="2">
        <v>0.0</v>
      </c>
      <c r="E4781" s="53">
        <v>0.0</v>
      </c>
      <c r="F4781" s="53">
        <v>0.0</v>
      </c>
      <c r="G4781" s="53">
        <v>0.0</v>
      </c>
      <c r="H4781" s="53">
        <v>0.0</v>
      </c>
      <c r="I4781" s="53">
        <v>0.0</v>
      </c>
      <c r="J4781" s="53">
        <v>0.035</v>
      </c>
      <c r="K4781" s="53">
        <v>0.018</v>
      </c>
      <c r="L4781" s="94">
        <v>0.0</v>
      </c>
      <c r="M4781" s="94">
        <v>0.0012</v>
      </c>
      <c r="N4781" s="94">
        <v>3.0E-4</v>
      </c>
      <c r="O4781" s="2" t="s">
        <v>9316</v>
      </c>
      <c r="P4781" s="2">
        <v>14.0</v>
      </c>
      <c r="Q4781" s="2" t="s">
        <v>9318</v>
      </c>
    </row>
    <row r="4782">
      <c r="A4782" s="54">
        <v>45962.0</v>
      </c>
      <c r="B4782" s="2" t="s">
        <v>1957</v>
      </c>
      <c r="C4782" s="2" t="s">
        <v>288</v>
      </c>
      <c r="D4782" s="2">
        <v>0.0</v>
      </c>
      <c r="E4782" s="53">
        <v>0.008</v>
      </c>
      <c r="F4782" s="53">
        <v>0.022</v>
      </c>
      <c r="G4782" s="53">
        <v>0.029</v>
      </c>
      <c r="H4782" s="53">
        <v>0.033</v>
      </c>
      <c r="I4782" s="53">
        <v>0.038</v>
      </c>
      <c r="J4782" s="53">
        <v>0.035</v>
      </c>
      <c r="K4782" s="53">
        <v>0.032</v>
      </c>
      <c r="L4782" s="94">
        <v>8.0E-4</v>
      </c>
      <c r="M4782" s="94">
        <v>0.0012</v>
      </c>
      <c r="N4782" s="94">
        <v>0.001</v>
      </c>
      <c r="O4782" s="2" t="s">
        <v>9316</v>
      </c>
      <c r="P4782" s="2">
        <v>14.0</v>
      </c>
      <c r="Q4782" s="2" t="s">
        <v>9318</v>
      </c>
    </row>
    <row r="4783">
      <c r="A4783" s="54">
        <v>45963.0</v>
      </c>
      <c r="B4783" s="2" t="s">
        <v>1957</v>
      </c>
      <c r="C4783" s="2" t="s">
        <v>256</v>
      </c>
      <c r="D4783" s="2">
        <v>0.0</v>
      </c>
      <c r="E4783" s="53">
        <v>0.017</v>
      </c>
      <c r="F4783" s="53">
        <v>0.044</v>
      </c>
      <c r="G4783" s="53">
        <v>0.057</v>
      </c>
      <c r="H4783" s="53">
        <v>0.065</v>
      </c>
      <c r="I4783" s="53">
        <v>0.073</v>
      </c>
      <c r="J4783" s="53">
        <v>0.034</v>
      </c>
      <c r="K4783" s="53">
        <v>0.046</v>
      </c>
      <c r="L4783" s="94">
        <v>0.0032</v>
      </c>
      <c r="M4783" s="94">
        <v>0.0012</v>
      </c>
      <c r="N4783" s="94">
        <v>0.0021</v>
      </c>
      <c r="O4783" s="2" t="s">
        <v>9316</v>
      </c>
      <c r="P4783" s="2">
        <v>14.0</v>
      </c>
      <c r="Q4783" s="2" t="s">
        <v>9318</v>
      </c>
    </row>
    <row r="4784">
      <c r="A4784" s="54">
        <v>45964.0</v>
      </c>
      <c r="B4784" s="2" t="s">
        <v>1957</v>
      </c>
      <c r="C4784" s="2" t="s">
        <v>180</v>
      </c>
      <c r="D4784" s="2">
        <v>0.0</v>
      </c>
      <c r="E4784" s="53">
        <v>0.0</v>
      </c>
      <c r="F4784" s="53">
        <v>0.0</v>
      </c>
      <c r="G4784" s="53">
        <v>0.0</v>
      </c>
      <c r="H4784" s="53">
        <v>0.0</v>
      </c>
      <c r="I4784" s="53">
        <v>0.0</v>
      </c>
      <c r="J4784" s="53">
        <v>0.034</v>
      </c>
      <c r="K4784" s="53">
        <v>0.017</v>
      </c>
      <c r="L4784" s="94">
        <v>0.0</v>
      </c>
      <c r="M4784" s="94">
        <v>0.0012</v>
      </c>
      <c r="N4784" s="94">
        <v>3.0E-4</v>
      </c>
      <c r="O4784" s="2" t="s">
        <v>9316</v>
      </c>
      <c r="P4784" s="2">
        <v>14.0</v>
      </c>
      <c r="Q4784" s="2" t="s">
        <v>9318</v>
      </c>
    </row>
    <row r="4785">
      <c r="A4785" s="54">
        <v>45965.0</v>
      </c>
      <c r="B4785" s="2" t="s">
        <v>1957</v>
      </c>
      <c r="C4785" s="2" t="s">
        <v>208</v>
      </c>
      <c r="D4785" s="2">
        <v>0.0</v>
      </c>
      <c r="E4785" s="53">
        <v>0.031</v>
      </c>
      <c r="F4785" s="53">
        <v>0.042</v>
      </c>
      <c r="G4785" s="53">
        <v>0.044</v>
      </c>
      <c r="H4785" s="53">
        <v>0.045</v>
      </c>
      <c r="I4785" s="53">
        <v>0.045</v>
      </c>
      <c r="J4785" s="53">
        <v>0.034</v>
      </c>
      <c r="K4785" s="53">
        <v>0.039</v>
      </c>
      <c r="L4785" s="94">
        <v>0.0019</v>
      </c>
      <c r="M4785" s="94">
        <v>0.0012</v>
      </c>
      <c r="N4785" s="94">
        <v>0.0015</v>
      </c>
      <c r="O4785" s="2" t="s">
        <v>9316</v>
      </c>
      <c r="P4785" s="2">
        <v>14.0</v>
      </c>
      <c r="Q4785" s="2" t="s">
        <v>9318</v>
      </c>
    </row>
    <row r="4786">
      <c r="A4786" s="54">
        <v>45966.0</v>
      </c>
      <c r="B4786" s="2" t="s">
        <v>1957</v>
      </c>
      <c r="C4786" s="2" t="s">
        <v>303</v>
      </c>
      <c r="D4786" s="2">
        <v>0.0</v>
      </c>
      <c r="E4786" s="53">
        <v>0.157</v>
      </c>
      <c r="F4786" s="53">
        <v>0.125</v>
      </c>
      <c r="G4786" s="53">
        <v>0.113</v>
      </c>
      <c r="H4786" s="53">
        <v>0.108</v>
      </c>
      <c r="I4786" s="53">
        <v>0.102</v>
      </c>
      <c r="J4786" s="53">
        <v>0.033</v>
      </c>
      <c r="K4786" s="53">
        <v>0.073</v>
      </c>
      <c r="L4786" s="94">
        <v>0.0128</v>
      </c>
      <c r="M4786" s="94">
        <v>0.0011</v>
      </c>
      <c r="N4786" s="94">
        <v>0.0053</v>
      </c>
      <c r="O4786" s="2" t="s">
        <v>9316</v>
      </c>
      <c r="P4786" s="2">
        <v>14.0</v>
      </c>
      <c r="Q4786" s="2" t="s">
        <v>9318</v>
      </c>
    </row>
    <row r="4787">
      <c r="A4787" s="54">
        <v>45967.0</v>
      </c>
      <c r="B4787" s="2" t="s">
        <v>1957</v>
      </c>
      <c r="C4787" s="2" t="s">
        <v>148</v>
      </c>
      <c r="D4787" s="2">
        <v>0.0</v>
      </c>
      <c r="E4787" s="53">
        <v>0.0</v>
      </c>
      <c r="F4787" s="53">
        <v>0.0</v>
      </c>
      <c r="G4787" s="53">
        <v>0.0</v>
      </c>
      <c r="H4787" s="53">
        <v>0.0</v>
      </c>
      <c r="I4787" s="53">
        <v>0.0</v>
      </c>
      <c r="J4787" s="53">
        <v>0.033</v>
      </c>
      <c r="K4787" s="53">
        <v>0.016</v>
      </c>
      <c r="L4787" s="94">
        <v>0.0</v>
      </c>
      <c r="M4787" s="94">
        <v>0.0011</v>
      </c>
      <c r="N4787" s="94">
        <v>3.0E-4</v>
      </c>
      <c r="O4787" s="2" t="s">
        <v>9316</v>
      </c>
      <c r="P4787" s="2">
        <v>14.0</v>
      </c>
      <c r="Q4787" s="2" t="s">
        <v>9318</v>
      </c>
    </row>
    <row r="4788">
      <c r="A4788" s="54">
        <v>45968.0</v>
      </c>
      <c r="B4788" s="2" t="s">
        <v>1957</v>
      </c>
      <c r="C4788" s="2" t="s">
        <v>196</v>
      </c>
      <c r="D4788" s="2">
        <v>0.0</v>
      </c>
      <c r="E4788" s="53">
        <v>0.0</v>
      </c>
      <c r="F4788" s="53">
        <v>0.0</v>
      </c>
      <c r="G4788" s="53">
        <v>0.0</v>
      </c>
      <c r="H4788" s="53">
        <v>0.0</v>
      </c>
      <c r="I4788" s="53">
        <v>0.0</v>
      </c>
      <c r="J4788" s="53">
        <v>0.033</v>
      </c>
      <c r="K4788" s="53">
        <v>0.016</v>
      </c>
      <c r="L4788" s="94">
        <v>0.0</v>
      </c>
      <c r="M4788" s="94">
        <v>0.0011</v>
      </c>
      <c r="N4788" s="94">
        <v>3.0E-4</v>
      </c>
      <c r="O4788" s="2" t="s">
        <v>9316</v>
      </c>
      <c r="P4788" s="2">
        <v>14.0</v>
      </c>
      <c r="Q4788" s="2" t="s">
        <v>9318</v>
      </c>
    </row>
    <row r="4789">
      <c r="A4789" s="54">
        <v>45969.0</v>
      </c>
      <c r="B4789" s="2" t="s">
        <v>1957</v>
      </c>
      <c r="C4789" s="2" t="s">
        <v>288</v>
      </c>
      <c r="D4789" s="2">
        <v>0.0</v>
      </c>
      <c r="E4789" s="53">
        <v>0.007</v>
      </c>
      <c r="F4789" s="53">
        <v>0.02</v>
      </c>
      <c r="G4789" s="53">
        <v>0.027</v>
      </c>
      <c r="H4789" s="53">
        <v>0.031</v>
      </c>
      <c r="I4789" s="53">
        <v>0.036</v>
      </c>
      <c r="J4789" s="53">
        <v>0.032</v>
      </c>
      <c r="K4789" s="53">
        <v>0.03</v>
      </c>
      <c r="L4789" s="94">
        <v>7.0E-4</v>
      </c>
      <c r="M4789" s="94">
        <v>0.001</v>
      </c>
      <c r="N4789" s="94">
        <v>9.0E-4</v>
      </c>
      <c r="O4789" s="2" t="s">
        <v>9316</v>
      </c>
      <c r="P4789" s="2">
        <v>14.0</v>
      </c>
      <c r="Q4789" s="2" t="s">
        <v>9318</v>
      </c>
    </row>
    <row r="4790">
      <c r="A4790" s="54">
        <v>45970.0</v>
      </c>
      <c r="B4790" s="2" t="s">
        <v>1957</v>
      </c>
      <c r="C4790" s="2" t="s">
        <v>256</v>
      </c>
      <c r="D4790" s="2">
        <v>0.0</v>
      </c>
      <c r="E4790" s="53">
        <v>0.014</v>
      </c>
      <c r="F4790" s="53">
        <v>0.04</v>
      </c>
      <c r="G4790" s="53">
        <v>0.053</v>
      </c>
      <c r="H4790" s="53">
        <v>0.061</v>
      </c>
      <c r="I4790" s="53">
        <v>0.069</v>
      </c>
      <c r="J4790" s="53">
        <v>0.032</v>
      </c>
      <c r="K4790" s="53">
        <v>0.042</v>
      </c>
      <c r="L4790" s="94">
        <v>0.0028</v>
      </c>
      <c r="M4790" s="94">
        <v>0.001</v>
      </c>
      <c r="N4790" s="94">
        <v>0.0018</v>
      </c>
      <c r="O4790" s="2" t="s">
        <v>9316</v>
      </c>
      <c r="P4790" s="2">
        <v>14.0</v>
      </c>
      <c r="Q4790" s="2" t="s">
        <v>9318</v>
      </c>
    </row>
    <row r="4791">
      <c r="A4791" s="54">
        <v>45971.0</v>
      </c>
      <c r="B4791" s="2" t="s">
        <v>1957</v>
      </c>
      <c r="C4791" s="2" t="s">
        <v>180</v>
      </c>
      <c r="D4791" s="2">
        <v>0.0</v>
      </c>
      <c r="E4791" s="53">
        <v>0.0</v>
      </c>
      <c r="F4791" s="53">
        <v>0.0</v>
      </c>
      <c r="G4791" s="53">
        <v>0.0</v>
      </c>
      <c r="H4791" s="53">
        <v>0.0</v>
      </c>
      <c r="I4791" s="53">
        <v>0.0</v>
      </c>
      <c r="J4791" s="53">
        <v>0.032</v>
      </c>
      <c r="K4791" s="53">
        <v>0.016</v>
      </c>
      <c r="L4791" s="94">
        <v>0.0</v>
      </c>
      <c r="M4791" s="94">
        <v>0.001</v>
      </c>
      <c r="N4791" s="94">
        <v>3.0E-4</v>
      </c>
      <c r="O4791" s="2" t="s">
        <v>9316</v>
      </c>
      <c r="P4791" s="2">
        <v>14.0</v>
      </c>
      <c r="Q4791" s="2" t="s">
        <v>9318</v>
      </c>
    </row>
    <row r="4792">
      <c r="A4792" s="54">
        <v>45972.0</v>
      </c>
      <c r="B4792" s="2" t="s">
        <v>1957</v>
      </c>
      <c r="C4792" s="2" t="s">
        <v>208</v>
      </c>
      <c r="D4792" s="2">
        <v>0.0</v>
      </c>
      <c r="E4792" s="53">
        <v>0.026</v>
      </c>
      <c r="F4792" s="53">
        <v>0.038</v>
      </c>
      <c r="G4792" s="53">
        <v>0.041</v>
      </c>
      <c r="H4792" s="53">
        <v>0.042</v>
      </c>
      <c r="I4792" s="53">
        <v>0.043</v>
      </c>
      <c r="J4792" s="53">
        <v>0.031</v>
      </c>
      <c r="K4792" s="53">
        <v>0.036</v>
      </c>
      <c r="L4792" s="94">
        <v>0.0017</v>
      </c>
      <c r="M4792" s="94">
        <v>0.001</v>
      </c>
      <c r="N4792" s="94">
        <v>0.0013</v>
      </c>
      <c r="O4792" s="2" t="s">
        <v>9316</v>
      </c>
      <c r="P4792" s="2">
        <v>14.0</v>
      </c>
      <c r="Q4792" s="2" t="s">
        <v>9318</v>
      </c>
    </row>
    <row r="4793">
      <c r="A4793" s="54">
        <v>45973.0</v>
      </c>
      <c r="B4793" s="2" t="s">
        <v>1957</v>
      </c>
      <c r="C4793" s="2" t="s">
        <v>303</v>
      </c>
      <c r="D4793" s="2">
        <v>0.0</v>
      </c>
      <c r="E4793" s="53">
        <v>0.133</v>
      </c>
      <c r="F4793" s="53">
        <v>0.113</v>
      </c>
      <c r="G4793" s="53">
        <v>0.105</v>
      </c>
      <c r="H4793" s="53">
        <v>0.101</v>
      </c>
      <c r="I4793" s="53">
        <v>0.096</v>
      </c>
      <c r="J4793" s="53">
        <v>0.031</v>
      </c>
      <c r="K4793" s="53">
        <v>0.068</v>
      </c>
      <c r="L4793" s="94">
        <v>0.011</v>
      </c>
      <c r="M4793" s="94">
        <v>0.001</v>
      </c>
      <c r="N4793" s="94">
        <v>0.0046</v>
      </c>
      <c r="O4793" s="2" t="s">
        <v>9316</v>
      </c>
      <c r="P4793" s="2">
        <v>14.0</v>
      </c>
      <c r="Q4793" s="2" t="s">
        <v>9318</v>
      </c>
    </row>
    <row r="4794">
      <c r="A4794" s="54">
        <v>45974.0</v>
      </c>
      <c r="B4794" s="2" t="s">
        <v>1957</v>
      </c>
      <c r="C4794" s="2" t="s">
        <v>148</v>
      </c>
      <c r="D4794" s="2">
        <v>0.0</v>
      </c>
      <c r="E4794" s="53">
        <v>0.0</v>
      </c>
      <c r="F4794" s="53">
        <v>0.0</v>
      </c>
      <c r="G4794" s="53">
        <v>0.0</v>
      </c>
      <c r="H4794" s="53">
        <v>0.0</v>
      </c>
      <c r="I4794" s="53">
        <v>0.0</v>
      </c>
      <c r="J4794" s="53">
        <v>0.031</v>
      </c>
      <c r="K4794" s="53">
        <v>0.015</v>
      </c>
      <c r="L4794" s="94">
        <v>0.0</v>
      </c>
      <c r="M4794" s="94">
        <v>0.001</v>
      </c>
      <c r="N4794" s="94">
        <v>2.0E-4</v>
      </c>
      <c r="O4794" s="2" t="s">
        <v>9316</v>
      </c>
      <c r="P4794" s="2">
        <v>14.0</v>
      </c>
      <c r="Q4794" s="2" t="s">
        <v>9318</v>
      </c>
    </row>
    <row r="4795">
      <c r="A4795" s="54">
        <v>45975.0</v>
      </c>
      <c r="B4795" s="2" t="s">
        <v>1957</v>
      </c>
      <c r="C4795" s="2" t="s">
        <v>196</v>
      </c>
      <c r="D4795" s="2">
        <v>0.0</v>
      </c>
      <c r="E4795" s="53">
        <v>0.0</v>
      </c>
      <c r="F4795" s="53">
        <v>0.0</v>
      </c>
      <c r="G4795" s="53">
        <v>0.0</v>
      </c>
      <c r="H4795" s="53">
        <v>0.0</v>
      </c>
      <c r="I4795" s="53">
        <v>0.0</v>
      </c>
      <c r="J4795" s="53">
        <v>0.03</v>
      </c>
      <c r="K4795" s="53">
        <v>0.015</v>
      </c>
      <c r="L4795" s="94">
        <v>0.0</v>
      </c>
      <c r="M4795" s="94">
        <v>9.0E-4</v>
      </c>
      <c r="N4795" s="94">
        <v>2.0E-4</v>
      </c>
      <c r="O4795" s="2" t="s">
        <v>9316</v>
      </c>
      <c r="P4795" s="2">
        <v>14.0</v>
      </c>
      <c r="Q4795" s="2" t="s">
        <v>9318</v>
      </c>
    </row>
    <row r="4796">
      <c r="A4796" s="54">
        <v>45976.0</v>
      </c>
      <c r="B4796" s="2" t="s">
        <v>1957</v>
      </c>
      <c r="C4796" s="2" t="s">
        <v>288</v>
      </c>
      <c r="D4796" s="2">
        <v>0.0</v>
      </c>
      <c r="E4796" s="53">
        <v>0.006</v>
      </c>
      <c r="F4796" s="53">
        <v>0.018</v>
      </c>
      <c r="G4796" s="53">
        <v>0.025</v>
      </c>
      <c r="H4796" s="53">
        <v>0.029</v>
      </c>
      <c r="I4796" s="53">
        <v>0.034</v>
      </c>
      <c r="J4796" s="53">
        <v>0.03</v>
      </c>
      <c r="K4796" s="53">
        <v>0.028</v>
      </c>
      <c r="L4796" s="94">
        <v>6.0E-4</v>
      </c>
      <c r="M4796" s="94">
        <v>9.0E-4</v>
      </c>
      <c r="N4796" s="94">
        <v>8.0E-4</v>
      </c>
      <c r="O4796" s="2" t="s">
        <v>9316</v>
      </c>
      <c r="P4796" s="2">
        <v>14.0</v>
      </c>
      <c r="Q4796" s="2" t="s">
        <v>9318</v>
      </c>
    </row>
    <row r="4797">
      <c r="A4797" s="54">
        <v>45977.0</v>
      </c>
      <c r="B4797" s="2" t="s">
        <v>1957</v>
      </c>
      <c r="C4797" s="2" t="s">
        <v>256</v>
      </c>
      <c r="D4797" s="2">
        <v>0.0</v>
      </c>
      <c r="E4797" s="53">
        <v>0.012</v>
      </c>
      <c r="F4797" s="53">
        <v>0.036</v>
      </c>
      <c r="G4797" s="53">
        <v>0.049</v>
      </c>
      <c r="H4797" s="53">
        <v>0.057</v>
      </c>
      <c r="I4797" s="53">
        <v>0.065</v>
      </c>
      <c r="J4797" s="53">
        <v>0.03</v>
      </c>
      <c r="K4797" s="53">
        <v>0.039</v>
      </c>
      <c r="L4797" s="94">
        <v>0.0024</v>
      </c>
      <c r="M4797" s="94">
        <v>9.0E-4</v>
      </c>
      <c r="N4797" s="94">
        <v>0.0015</v>
      </c>
      <c r="O4797" s="2" t="s">
        <v>9316</v>
      </c>
      <c r="P4797" s="2">
        <v>14.0</v>
      </c>
      <c r="Q4797" s="2" t="s">
        <v>9318</v>
      </c>
    </row>
    <row r="4798">
      <c r="A4798" s="54">
        <v>45978.0</v>
      </c>
      <c r="B4798" s="2" t="s">
        <v>1957</v>
      </c>
      <c r="C4798" s="2" t="s">
        <v>180</v>
      </c>
      <c r="D4798" s="2">
        <v>0.0</v>
      </c>
      <c r="E4798" s="53">
        <v>0.0</v>
      </c>
      <c r="F4798" s="53">
        <v>0.0</v>
      </c>
      <c r="G4798" s="53">
        <v>0.0</v>
      </c>
      <c r="H4798" s="53">
        <v>0.0</v>
      </c>
      <c r="I4798" s="53">
        <v>0.0</v>
      </c>
      <c r="J4798" s="53">
        <v>0.029</v>
      </c>
      <c r="K4798" s="53">
        <v>0.015</v>
      </c>
      <c r="L4798" s="94">
        <v>0.0</v>
      </c>
      <c r="M4798" s="94">
        <v>8.0E-4</v>
      </c>
      <c r="N4798" s="94">
        <v>2.0E-4</v>
      </c>
      <c r="O4798" s="2" t="s">
        <v>9316</v>
      </c>
      <c r="P4798" s="2">
        <v>14.0</v>
      </c>
      <c r="Q4798" s="2" t="s">
        <v>9318</v>
      </c>
    </row>
    <row r="4799">
      <c r="A4799" s="54">
        <v>45979.0</v>
      </c>
      <c r="B4799" s="2" t="s">
        <v>1957</v>
      </c>
      <c r="C4799" s="2" t="s">
        <v>208</v>
      </c>
      <c r="D4799" s="2">
        <v>0.0</v>
      </c>
      <c r="E4799" s="53">
        <v>0.022</v>
      </c>
      <c r="F4799" s="53">
        <v>0.034</v>
      </c>
      <c r="G4799" s="53">
        <v>0.038</v>
      </c>
      <c r="H4799" s="53">
        <v>0.039</v>
      </c>
      <c r="I4799" s="53">
        <v>0.04</v>
      </c>
      <c r="J4799" s="53">
        <v>0.029</v>
      </c>
      <c r="K4799" s="53">
        <v>0.033</v>
      </c>
      <c r="L4799" s="94">
        <v>0.0014</v>
      </c>
      <c r="M4799" s="94">
        <v>8.0E-4</v>
      </c>
      <c r="N4799" s="94">
        <v>0.0011</v>
      </c>
      <c r="O4799" s="2" t="s">
        <v>9316</v>
      </c>
      <c r="P4799" s="2">
        <v>14.0</v>
      </c>
      <c r="Q4799" s="2" t="s">
        <v>9318</v>
      </c>
    </row>
    <row r="4800">
      <c r="A4800" s="54">
        <v>45980.0</v>
      </c>
      <c r="B4800" s="2" t="s">
        <v>1957</v>
      </c>
      <c r="C4800" s="2" t="s">
        <v>303</v>
      </c>
      <c r="D4800" s="2">
        <v>0.0</v>
      </c>
      <c r="E4800" s="53">
        <v>0.112</v>
      </c>
      <c r="F4800" s="53">
        <v>0.103</v>
      </c>
      <c r="G4800" s="53">
        <v>0.097</v>
      </c>
      <c r="H4800" s="53">
        <v>0.094</v>
      </c>
      <c r="I4800" s="53">
        <v>0.091</v>
      </c>
      <c r="J4800" s="53">
        <v>0.029</v>
      </c>
      <c r="K4800" s="53">
        <v>0.063</v>
      </c>
      <c r="L4800" s="94">
        <v>0.0094</v>
      </c>
      <c r="M4800" s="94">
        <v>8.0E-4</v>
      </c>
      <c r="N4800" s="94">
        <v>0.004</v>
      </c>
      <c r="O4800" s="2" t="s">
        <v>9316</v>
      </c>
      <c r="P4800" s="2">
        <v>14.0</v>
      </c>
      <c r="Q4800" s="2" t="s">
        <v>9318</v>
      </c>
    </row>
    <row r="4801">
      <c r="A4801" s="54">
        <v>45981.0</v>
      </c>
      <c r="B4801" s="2" t="s">
        <v>1957</v>
      </c>
      <c r="C4801" s="2" t="s">
        <v>148</v>
      </c>
      <c r="D4801" s="2">
        <v>0.0</v>
      </c>
      <c r="E4801" s="53">
        <v>0.0</v>
      </c>
      <c r="F4801" s="53">
        <v>0.0</v>
      </c>
      <c r="G4801" s="53">
        <v>0.0</v>
      </c>
      <c r="H4801" s="53">
        <v>0.0</v>
      </c>
      <c r="I4801" s="53">
        <v>0.0</v>
      </c>
      <c r="J4801" s="53">
        <v>0.028</v>
      </c>
      <c r="K4801" s="53">
        <v>0.014</v>
      </c>
      <c r="L4801" s="94">
        <v>0.0</v>
      </c>
      <c r="M4801" s="94">
        <v>8.0E-4</v>
      </c>
      <c r="N4801" s="94">
        <v>2.0E-4</v>
      </c>
      <c r="O4801" s="2" t="s">
        <v>9316</v>
      </c>
      <c r="P4801" s="2">
        <v>14.0</v>
      </c>
      <c r="Q4801" s="2" t="s">
        <v>9318</v>
      </c>
    </row>
    <row r="4802">
      <c r="A4802" s="54">
        <v>45982.0</v>
      </c>
      <c r="B4802" s="2" t="s">
        <v>1957</v>
      </c>
      <c r="C4802" s="2" t="s">
        <v>196</v>
      </c>
      <c r="D4802" s="2">
        <v>0.0</v>
      </c>
      <c r="E4802" s="53">
        <v>0.0</v>
      </c>
      <c r="F4802" s="53">
        <v>0.0</v>
      </c>
      <c r="G4802" s="53">
        <v>0.0</v>
      </c>
      <c r="H4802" s="53">
        <v>0.0</v>
      </c>
      <c r="I4802" s="53">
        <v>0.0</v>
      </c>
      <c r="J4802" s="53">
        <v>0.028</v>
      </c>
      <c r="K4802" s="53">
        <v>0.014</v>
      </c>
      <c r="L4802" s="94">
        <v>0.0</v>
      </c>
      <c r="M4802" s="94">
        <v>8.0E-4</v>
      </c>
      <c r="N4802" s="94">
        <v>2.0E-4</v>
      </c>
      <c r="O4802" s="2" t="s">
        <v>9316</v>
      </c>
      <c r="P4802" s="2">
        <v>14.0</v>
      </c>
      <c r="Q4802" s="2" t="s">
        <v>9318</v>
      </c>
    </row>
    <row r="4803">
      <c r="A4803" s="54">
        <v>45983.0</v>
      </c>
      <c r="B4803" s="2" t="s">
        <v>1957</v>
      </c>
      <c r="C4803" s="2" t="s">
        <v>288</v>
      </c>
      <c r="D4803" s="2">
        <v>0.0</v>
      </c>
      <c r="E4803" s="53">
        <v>0.005</v>
      </c>
      <c r="F4803" s="53">
        <v>0.017</v>
      </c>
      <c r="G4803" s="53">
        <v>0.023</v>
      </c>
      <c r="H4803" s="53">
        <v>0.027</v>
      </c>
      <c r="I4803" s="53">
        <v>0.032</v>
      </c>
      <c r="J4803" s="53">
        <v>0.028</v>
      </c>
      <c r="K4803" s="53">
        <v>0.026</v>
      </c>
      <c r="L4803" s="94">
        <v>5.0E-4</v>
      </c>
      <c r="M4803" s="94">
        <v>8.0E-4</v>
      </c>
      <c r="N4803" s="94">
        <v>7.0E-4</v>
      </c>
      <c r="O4803" s="2" t="s">
        <v>9316</v>
      </c>
      <c r="P4803" s="2">
        <v>14.0</v>
      </c>
      <c r="Q4803" s="2" t="s">
        <v>9318</v>
      </c>
    </row>
    <row r="4804">
      <c r="A4804" s="54">
        <v>45984.0</v>
      </c>
      <c r="B4804" s="2" t="s">
        <v>1957</v>
      </c>
      <c r="C4804" s="2" t="s">
        <v>256</v>
      </c>
      <c r="D4804" s="2">
        <v>0.0</v>
      </c>
      <c r="E4804" s="53">
        <v>0.01</v>
      </c>
      <c r="F4804" s="53">
        <v>0.033</v>
      </c>
      <c r="G4804" s="53">
        <v>0.046</v>
      </c>
      <c r="H4804" s="53">
        <v>0.053</v>
      </c>
      <c r="I4804" s="53">
        <v>0.062</v>
      </c>
      <c r="J4804" s="53">
        <v>0.027</v>
      </c>
      <c r="K4804" s="53">
        <v>0.037</v>
      </c>
      <c r="L4804" s="94">
        <v>0.0021</v>
      </c>
      <c r="M4804" s="94">
        <v>7.0E-4</v>
      </c>
      <c r="N4804" s="94">
        <v>0.0014</v>
      </c>
      <c r="O4804" s="2" t="s">
        <v>9316</v>
      </c>
      <c r="P4804" s="2">
        <v>14.0</v>
      </c>
      <c r="Q4804" s="2" t="s">
        <v>9318</v>
      </c>
    </row>
    <row r="4805">
      <c r="A4805" s="54">
        <v>45985.0</v>
      </c>
      <c r="B4805" s="2" t="s">
        <v>1957</v>
      </c>
      <c r="C4805" s="2" t="s">
        <v>180</v>
      </c>
      <c r="D4805" s="2">
        <v>0.0</v>
      </c>
      <c r="E4805" s="53">
        <v>0.0</v>
      </c>
      <c r="F4805" s="53">
        <v>0.0</v>
      </c>
      <c r="G4805" s="53">
        <v>0.0</v>
      </c>
      <c r="H4805" s="53">
        <v>0.0</v>
      </c>
      <c r="I4805" s="53">
        <v>0.0</v>
      </c>
      <c r="J4805" s="53">
        <v>0.027</v>
      </c>
      <c r="K4805" s="53">
        <v>0.014</v>
      </c>
      <c r="L4805" s="94">
        <v>0.0</v>
      </c>
      <c r="M4805" s="94">
        <v>7.0E-4</v>
      </c>
      <c r="N4805" s="94">
        <v>2.0E-4</v>
      </c>
      <c r="O4805" s="2" t="s">
        <v>9316</v>
      </c>
      <c r="P4805" s="2">
        <v>14.0</v>
      </c>
      <c r="Q4805" s="2" t="s">
        <v>9318</v>
      </c>
    </row>
    <row r="4806">
      <c r="A4806" s="54">
        <v>45986.0</v>
      </c>
      <c r="B4806" s="2" t="s">
        <v>1957</v>
      </c>
      <c r="C4806" s="2" t="s">
        <v>208</v>
      </c>
      <c r="D4806" s="2">
        <v>0.0</v>
      </c>
      <c r="E4806" s="53">
        <v>0.019</v>
      </c>
      <c r="F4806" s="53">
        <v>0.031</v>
      </c>
      <c r="G4806" s="53">
        <v>0.035</v>
      </c>
      <c r="H4806" s="53">
        <v>0.037</v>
      </c>
      <c r="I4806" s="53">
        <v>0.038</v>
      </c>
      <c r="J4806" s="53">
        <v>0.027</v>
      </c>
      <c r="K4806" s="53">
        <v>0.031</v>
      </c>
      <c r="L4806" s="94">
        <v>0.0012</v>
      </c>
      <c r="M4806" s="94">
        <v>7.0E-4</v>
      </c>
      <c r="N4806" s="94">
        <v>0.001</v>
      </c>
      <c r="O4806" s="2" t="s">
        <v>9316</v>
      </c>
      <c r="P4806" s="2">
        <v>14.0</v>
      </c>
      <c r="Q4806" s="2" t="s">
        <v>9318</v>
      </c>
    </row>
    <row r="4807">
      <c r="A4807" s="54">
        <v>45987.0</v>
      </c>
      <c r="B4807" s="2" t="s">
        <v>1957</v>
      </c>
      <c r="C4807" s="2" t="s">
        <v>303</v>
      </c>
      <c r="D4807" s="2">
        <v>0.0</v>
      </c>
      <c r="E4807" s="53">
        <v>0.095</v>
      </c>
      <c r="F4807" s="53">
        <v>0.094</v>
      </c>
      <c r="G4807" s="53">
        <v>0.09</v>
      </c>
      <c r="H4807" s="53">
        <v>0.088</v>
      </c>
      <c r="I4807" s="53">
        <v>0.086</v>
      </c>
      <c r="J4807" s="53">
        <v>0.027</v>
      </c>
      <c r="K4807" s="53">
        <v>0.059</v>
      </c>
      <c r="L4807" s="94">
        <v>0.0081</v>
      </c>
      <c r="M4807" s="94">
        <v>7.0E-4</v>
      </c>
      <c r="N4807" s="94">
        <v>0.0035</v>
      </c>
      <c r="O4807" s="2" t="s">
        <v>9316</v>
      </c>
      <c r="P4807" s="2">
        <v>14.0</v>
      </c>
      <c r="Q4807" s="2" t="s">
        <v>9318</v>
      </c>
    </row>
    <row r="4808">
      <c r="A4808" s="54">
        <v>45988.0</v>
      </c>
      <c r="B4808" s="2" t="s">
        <v>1957</v>
      </c>
      <c r="C4808" s="2" t="s">
        <v>148</v>
      </c>
      <c r="D4808" s="2">
        <v>0.0</v>
      </c>
      <c r="E4808" s="53">
        <v>0.0</v>
      </c>
      <c r="F4808" s="53">
        <v>0.0</v>
      </c>
      <c r="G4808" s="53">
        <v>0.0</v>
      </c>
      <c r="H4808" s="53">
        <v>0.0</v>
      </c>
      <c r="I4808" s="53">
        <v>0.0</v>
      </c>
      <c r="J4808" s="53">
        <v>0.026</v>
      </c>
      <c r="K4808" s="53">
        <v>0.013</v>
      </c>
      <c r="L4808" s="94">
        <v>0.0</v>
      </c>
      <c r="M4808" s="94">
        <v>7.0E-4</v>
      </c>
      <c r="N4808" s="94">
        <v>2.0E-4</v>
      </c>
      <c r="O4808" s="2" t="s">
        <v>9316</v>
      </c>
      <c r="P4808" s="2">
        <v>14.0</v>
      </c>
      <c r="Q4808" s="2" t="s">
        <v>9318</v>
      </c>
    </row>
    <row r="4809">
      <c r="A4809" s="54">
        <v>45989.0</v>
      </c>
      <c r="B4809" s="2" t="s">
        <v>1957</v>
      </c>
      <c r="C4809" s="2" t="s">
        <v>196</v>
      </c>
      <c r="D4809" s="2">
        <v>0.0</v>
      </c>
      <c r="E4809" s="53">
        <v>0.0</v>
      </c>
      <c r="F4809" s="53">
        <v>0.0</v>
      </c>
      <c r="G4809" s="53">
        <v>0.0</v>
      </c>
      <c r="H4809" s="53">
        <v>0.0</v>
      </c>
      <c r="I4809" s="53">
        <v>0.0</v>
      </c>
      <c r="J4809" s="53">
        <v>0.026</v>
      </c>
      <c r="K4809" s="53">
        <v>0.013</v>
      </c>
      <c r="L4809" s="94">
        <v>0.0</v>
      </c>
      <c r="M4809" s="94">
        <v>7.0E-4</v>
      </c>
      <c r="N4809" s="94">
        <v>2.0E-4</v>
      </c>
      <c r="O4809" s="2" t="s">
        <v>9316</v>
      </c>
      <c r="P4809" s="2">
        <v>14.0</v>
      </c>
      <c r="Q4809" s="2" t="s">
        <v>9318</v>
      </c>
    </row>
    <row r="4810">
      <c r="A4810" s="54">
        <v>45990.0</v>
      </c>
      <c r="B4810" s="2" t="s">
        <v>1957</v>
      </c>
      <c r="C4810" s="2" t="s">
        <v>288</v>
      </c>
      <c r="D4810" s="2">
        <v>0.0</v>
      </c>
      <c r="E4810" s="53">
        <v>0.004</v>
      </c>
      <c r="F4810" s="53">
        <v>0.015</v>
      </c>
      <c r="G4810" s="53">
        <v>0.022</v>
      </c>
      <c r="H4810" s="53">
        <v>0.026</v>
      </c>
      <c r="I4810" s="53">
        <v>0.03</v>
      </c>
      <c r="J4810" s="53">
        <v>0.026</v>
      </c>
      <c r="K4810" s="53">
        <v>0.024</v>
      </c>
      <c r="L4810" s="94">
        <v>5.0E-4</v>
      </c>
      <c r="M4810" s="94">
        <v>7.0E-4</v>
      </c>
      <c r="N4810" s="94">
        <v>6.0E-4</v>
      </c>
      <c r="O4810" s="2" t="s">
        <v>9316</v>
      </c>
      <c r="P4810" s="2">
        <v>14.0</v>
      </c>
      <c r="Q4810" s="2" t="s">
        <v>9318</v>
      </c>
    </row>
    <row r="4811">
      <c r="A4811" s="54">
        <v>45991.0</v>
      </c>
      <c r="B4811" s="2" t="s">
        <v>1957</v>
      </c>
      <c r="C4811" s="2" t="s">
        <v>256</v>
      </c>
      <c r="D4811" s="2">
        <v>0.0</v>
      </c>
      <c r="E4811" s="53">
        <v>0.009</v>
      </c>
      <c r="F4811" s="53">
        <v>0.03</v>
      </c>
      <c r="G4811" s="53">
        <v>0.043</v>
      </c>
      <c r="H4811" s="53">
        <v>0.05</v>
      </c>
      <c r="I4811" s="53">
        <v>0.058</v>
      </c>
      <c r="J4811" s="53">
        <v>0.026</v>
      </c>
      <c r="K4811" s="53">
        <v>0.034</v>
      </c>
      <c r="L4811" s="94">
        <v>0.0018</v>
      </c>
      <c r="M4811" s="94">
        <v>7.0E-4</v>
      </c>
      <c r="N4811" s="94">
        <v>0.0012</v>
      </c>
      <c r="O4811" s="2" t="s">
        <v>9316</v>
      </c>
      <c r="P4811" s="2">
        <v>14.0</v>
      </c>
      <c r="Q4811" s="2" t="s">
        <v>9318</v>
      </c>
    </row>
    <row r="4812">
      <c r="A4812" s="54">
        <v>45992.0</v>
      </c>
      <c r="B4812" s="2" t="s">
        <v>1957</v>
      </c>
      <c r="C4812" s="2" t="s">
        <v>180</v>
      </c>
      <c r="D4812" s="2">
        <v>0.0</v>
      </c>
      <c r="E4812" s="53">
        <v>0.0</v>
      </c>
      <c r="F4812" s="53">
        <v>0.0</v>
      </c>
      <c r="G4812" s="53">
        <v>0.0</v>
      </c>
      <c r="H4812" s="53">
        <v>0.0</v>
      </c>
      <c r="I4812" s="53">
        <v>0.0</v>
      </c>
      <c r="J4812" s="53">
        <v>0.025</v>
      </c>
      <c r="K4812" s="53">
        <v>0.013</v>
      </c>
      <c r="L4812" s="94">
        <v>0.0</v>
      </c>
      <c r="M4812" s="94">
        <v>6.0E-4</v>
      </c>
      <c r="N4812" s="94">
        <v>2.0E-4</v>
      </c>
      <c r="O4812" s="2" t="s">
        <v>9316</v>
      </c>
      <c r="P4812" s="2">
        <v>14.0</v>
      </c>
      <c r="Q4812" s="2" t="s">
        <v>9318</v>
      </c>
    </row>
    <row r="4813">
      <c r="A4813" s="54">
        <v>45993.0</v>
      </c>
      <c r="B4813" s="2" t="s">
        <v>1957</v>
      </c>
      <c r="C4813" s="2" t="s">
        <v>208</v>
      </c>
      <c r="D4813" s="2">
        <v>0.0</v>
      </c>
      <c r="E4813" s="53">
        <v>0.016</v>
      </c>
      <c r="F4813" s="53">
        <v>0.029</v>
      </c>
      <c r="G4813" s="53">
        <v>0.033</v>
      </c>
      <c r="H4813" s="53">
        <v>0.035</v>
      </c>
      <c r="I4813" s="53">
        <v>0.036</v>
      </c>
      <c r="J4813" s="53">
        <v>0.025</v>
      </c>
      <c r="K4813" s="53">
        <v>0.029</v>
      </c>
      <c r="L4813" s="94">
        <v>0.0011</v>
      </c>
      <c r="M4813" s="94">
        <v>6.0E-4</v>
      </c>
      <c r="N4813" s="94">
        <v>8.0E-4</v>
      </c>
      <c r="O4813" s="2" t="s">
        <v>9316</v>
      </c>
      <c r="P4813" s="2">
        <v>14.0</v>
      </c>
      <c r="Q4813" s="2" t="s">
        <v>9318</v>
      </c>
    </row>
    <row r="4814">
      <c r="A4814" s="54">
        <v>45994.0</v>
      </c>
      <c r="B4814" s="2" t="s">
        <v>1957</v>
      </c>
      <c r="C4814" s="2" t="s">
        <v>303</v>
      </c>
      <c r="D4814" s="2">
        <v>0.0</v>
      </c>
      <c r="E4814" s="53">
        <v>0.081</v>
      </c>
      <c r="F4814" s="53">
        <v>0.085</v>
      </c>
      <c r="G4814" s="53">
        <v>0.084</v>
      </c>
      <c r="H4814" s="53">
        <v>0.083</v>
      </c>
      <c r="I4814" s="53">
        <v>0.081</v>
      </c>
      <c r="J4814" s="53">
        <v>0.025</v>
      </c>
      <c r="K4814" s="53">
        <v>0.054</v>
      </c>
      <c r="L4814" s="94">
        <v>0.0071</v>
      </c>
      <c r="M4814" s="94">
        <v>6.0E-4</v>
      </c>
      <c r="N4814" s="94">
        <v>0.0029</v>
      </c>
      <c r="O4814" s="2" t="s">
        <v>9316</v>
      </c>
      <c r="P4814" s="2">
        <v>14.0</v>
      </c>
      <c r="Q4814" s="2" t="s">
        <v>9318</v>
      </c>
    </row>
    <row r="4815">
      <c r="A4815" s="54">
        <v>45995.0</v>
      </c>
      <c r="B4815" s="2" t="s">
        <v>1957</v>
      </c>
      <c r="C4815" s="2" t="s">
        <v>148</v>
      </c>
      <c r="D4815" s="2">
        <v>0.0</v>
      </c>
      <c r="E4815" s="53">
        <v>0.0</v>
      </c>
      <c r="F4815" s="53">
        <v>0.0</v>
      </c>
      <c r="G4815" s="53">
        <v>0.0</v>
      </c>
      <c r="H4815" s="53">
        <v>0.0</v>
      </c>
      <c r="I4815" s="53">
        <v>0.0</v>
      </c>
      <c r="J4815" s="53">
        <v>0.025</v>
      </c>
      <c r="K4815" s="53">
        <v>0.012</v>
      </c>
      <c r="L4815" s="94">
        <v>0.0</v>
      </c>
      <c r="M4815" s="94">
        <v>6.0E-4</v>
      </c>
      <c r="N4815" s="94">
        <v>1.0E-4</v>
      </c>
      <c r="O4815" s="2" t="s">
        <v>9316</v>
      </c>
      <c r="P4815" s="2">
        <v>14.0</v>
      </c>
      <c r="Q4815" s="2" t="s">
        <v>9318</v>
      </c>
    </row>
    <row r="4816">
      <c r="A4816" s="54">
        <v>45996.0</v>
      </c>
      <c r="B4816" s="2" t="s">
        <v>1957</v>
      </c>
      <c r="C4816" s="2" t="s">
        <v>196</v>
      </c>
      <c r="D4816" s="2">
        <v>0.0</v>
      </c>
      <c r="E4816" s="53">
        <v>0.0</v>
      </c>
      <c r="F4816" s="53">
        <v>0.0</v>
      </c>
      <c r="G4816" s="53">
        <v>0.0</v>
      </c>
      <c r="H4816" s="53">
        <v>0.0</v>
      </c>
      <c r="I4816" s="53">
        <v>0.0</v>
      </c>
      <c r="J4816" s="53">
        <v>0.024</v>
      </c>
      <c r="K4816" s="53">
        <v>0.012</v>
      </c>
      <c r="L4816" s="94">
        <v>0.0</v>
      </c>
      <c r="M4816" s="94">
        <v>6.0E-4</v>
      </c>
      <c r="N4816" s="94">
        <v>1.0E-4</v>
      </c>
      <c r="O4816" s="2" t="s">
        <v>9316</v>
      </c>
      <c r="P4816" s="2">
        <v>14.0</v>
      </c>
      <c r="Q4816" s="2" t="s">
        <v>9318</v>
      </c>
    </row>
    <row r="4817">
      <c r="A4817" s="54">
        <v>45997.0</v>
      </c>
      <c r="B4817" s="2" t="s">
        <v>1957</v>
      </c>
      <c r="C4817" s="2" t="s">
        <v>288</v>
      </c>
      <c r="D4817" s="2">
        <v>0.0</v>
      </c>
      <c r="E4817" s="53">
        <v>0.004</v>
      </c>
      <c r="F4817" s="53">
        <v>0.014</v>
      </c>
      <c r="G4817" s="53">
        <v>0.02</v>
      </c>
      <c r="H4817" s="53">
        <v>0.024</v>
      </c>
      <c r="I4817" s="53">
        <v>0.028</v>
      </c>
      <c r="J4817" s="53">
        <v>0.024</v>
      </c>
      <c r="K4817" s="53">
        <v>0.022</v>
      </c>
      <c r="L4817" s="94">
        <v>4.0E-4</v>
      </c>
      <c r="M4817" s="94">
        <v>6.0E-4</v>
      </c>
      <c r="N4817" s="94">
        <v>5.0E-4</v>
      </c>
      <c r="O4817" s="2" t="s">
        <v>9316</v>
      </c>
      <c r="P4817" s="2">
        <v>14.0</v>
      </c>
      <c r="Q4817" s="2" t="s">
        <v>9318</v>
      </c>
    </row>
    <row r="4818">
      <c r="A4818" s="54">
        <v>45998.0</v>
      </c>
      <c r="B4818" s="2" t="s">
        <v>1957</v>
      </c>
      <c r="C4818" s="2" t="s">
        <v>256</v>
      </c>
      <c r="D4818" s="2">
        <v>1.0</v>
      </c>
      <c r="E4818" s="53">
        <v>0.007</v>
      </c>
      <c r="F4818" s="53">
        <v>0.027</v>
      </c>
      <c r="G4818" s="53">
        <v>0.04</v>
      </c>
      <c r="H4818" s="53">
        <v>0.047</v>
      </c>
      <c r="I4818" s="53">
        <v>0.055</v>
      </c>
      <c r="J4818" s="53">
        <v>0.024</v>
      </c>
      <c r="K4818" s="53">
        <v>0.032</v>
      </c>
      <c r="L4818" s="94">
        <v>0.9216</v>
      </c>
      <c r="M4818" s="94">
        <v>0.9526</v>
      </c>
      <c r="N4818" s="94">
        <v>0.937</v>
      </c>
      <c r="O4818" s="2" t="s">
        <v>9316</v>
      </c>
      <c r="P4818" s="2">
        <v>14.0</v>
      </c>
      <c r="Q4818" s="2" t="s">
        <v>9318</v>
      </c>
    </row>
    <row r="4819">
      <c r="A4819" s="54">
        <v>45999.0</v>
      </c>
      <c r="B4819" s="2" t="s">
        <v>1957</v>
      </c>
      <c r="C4819" s="2" t="s">
        <v>180</v>
      </c>
      <c r="D4819" s="2">
        <v>0.0</v>
      </c>
      <c r="E4819" s="53">
        <v>0.0</v>
      </c>
      <c r="F4819" s="53">
        <v>0.0</v>
      </c>
      <c r="G4819" s="53">
        <v>0.0</v>
      </c>
      <c r="H4819" s="53">
        <v>0.0</v>
      </c>
      <c r="I4819" s="53">
        <v>0.0</v>
      </c>
      <c r="J4819" s="53">
        <v>0.034</v>
      </c>
      <c r="K4819" s="53">
        <v>0.017</v>
      </c>
      <c r="L4819" s="94">
        <v>0.0</v>
      </c>
      <c r="M4819" s="94">
        <v>0.0012</v>
      </c>
      <c r="N4819" s="94">
        <v>3.0E-4</v>
      </c>
      <c r="O4819" s="2" t="s">
        <v>9316</v>
      </c>
      <c r="P4819" s="2">
        <v>14.0</v>
      </c>
      <c r="Q4819" s="2" t="s">
        <v>9318</v>
      </c>
    </row>
    <row r="4820">
      <c r="A4820" s="54">
        <v>46000.0</v>
      </c>
      <c r="B4820" s="2" t="s">
        <v>1957</v>
      </c>
      <c r="C4820" s="2" t="s">
        <v>208</v>
      </c>
      <c r="D4820" s="2">
        <v>0.0</v>
      </c>
      <c r="E4820" s="53">
        <v>0.013</v>
      </c>
      <c r="F4820" s="53">
        <v>0.026</v>
      </c>
      <c r="G4820" s="53">
        <v>0.03</v>
      </c>
      <c r="H4820" s="53">
        <v>0.033</v>
      </c>
      <c r="I4820" s="53">
        <v>0.034</v>
      </c>
      <c r="J4820" s="53">
        <v>0.033</v>
      </c>
      <c r="K4820" s="53">
        <v>0.032</v>
      </c>
      <c r="L4820" s="94">
        <v>9.0E-4</v>
      </c>
      <c r="M4820" s="94">
        <v>0.0011</v>
      </c>
      <c r="N4820" s="94">
        <v>0.001</v>
      </c>
      <c r="O4820" s="2" t="s">
        <v>9316</v>
      </c>
      <c r="P4820" s="2">
        <v>14.0</v>
      </c>
      <c r="Q4820" s="2" t="s">
        <v>9318</v>
      </c>
    </row>
    <row r="4821">
      <c r="A4821" s="54">
        <v>46001.0</v>
      </c>
      <c r="B4821" s="2" t="s">
        <v>1957</v>
      </c>
      <c r="C4821" s="2" t="s">
        <v>303</v>
      </c>
      <c r="D4821" s="2">
        <v>0.0</v>
      </c>
      <c r="E4821" s="53">
        <v>0.069</v>
      </c>
      <c r="F4821" s="53">
        <v>0.078</v>
      </c>
      <c r="G4821" s="53">
        <v>0.078</v>
      </c>
      <c r="H4821" s="53">
        <v>0.078</v>
      </c>
      <c r="I4821" s="53">
        <v>0.077</v>
      </c>
      <c r="J4821" s="53">
        <v>0.033</v>
      </c>
      <c r="K4821" s="53">
        <v>0.056</v>
      </c>
      <c r="L4821" s="94">
        <v>0.0061</v>
      </c>
      <c r="M4821" s="94">
        <v>0.0011</v>
      </c>
      <c r="N4821" s="94">
        <v>0.0031</v>
      </c>
      <c r="O4821" s="2" t="s">
        <v>9316</v>
      </c>
      <c r="P4821" s="2">
        <v>14.0</v>
      </c>
      <c r="Q4821" s="2" t="s">
        <v>9318</v>
      </c>
    </row>
    <row r="4822">
      <c r="A4822" s="54">
        <v>46002.0</v>
      </c>
      <c r="B4822" s="2" t="s">
        <v>1957</v>
      </c>
      <c r="C4822" s="2" t="s">
        <v>148</v>
      </c>
      <c r="D4822" s="2">
        <v>1.0</v>
      </c>
      <c r="E4822" s="53">
        <v>0.0</v>
      </c>
      <c r="F4822" s="53">
        <v>0.0</v>
      </c>
      <c r="G4822" s="53">
        <v>0.0</v>
      </c>
      <c r="H4822" s="53">
        <v>0.0</v>
      </c>
      <c r="I4822" s="53">
        <v>0.0</v>
      </c>
      <c r="J4822" s="53">
        <v>0.033</v>
      </c>
      <c r="K4822" s="53">
        <v>0.016</v>
      </c>
      <c r="L4822" s="94">
        <v>1.0</v>
      </c>
      <c r="M4822" s="94">
        <v>0.9351</v>
      </c>
      <c r="N4822" s="94">
        <v>0.9683</v>
      </c>
      <c r="O4822" s="2" t="s">
        <v>9316</v>
      </c>
      <c r="P4822" s="2">
        <v>14.0</v>
      </c>
      <c r="Q4822" s="2" t="s">
        <v>9318</v>
      </c>
    </row>
    <row r="4823">
      <c r="A4823" s="54">
        <v>46003.0</v>
      </c>
      <c r="B4823" s="2" t="s">
        <v>1957</v>
      </c>
      <c r="C4823" s="2" t="s">
        <v>196</v>
      </c>
      <c r="D4823" s="2">
        <v>0.0</v>
      </c>
      <c r="E4823" s="53">
        <v>0.0</v>
      </c>
      <c r="F4823" s="53">
        <v>0.0</v>
      </c>
      <c r="G4823" s="53">
        <v>0.0</v>
      </c>
      <c r="H4823" s="53">
        <v>0.0</v>
      </c>
      <c r="I4823" s="53">
        <v>0.0</v>
      </c>
      <c r="J4823" s="53">
        <v>0.042</v>
      </c>
      <c r="K4823" s="53">
        <v>0.021</v>
      </c>
      <c r="L4823" s="94">
        <v>0.0</v>
      </c>
      <c r="M4823" s="94">
        <v>0.0018</v>
      </c>
      <c r="N4823" s="94">
        <v>4.0E-4</v>
      </c>
      <c r="O4823" s="2" t="s">
        <v>9316</v>
      </c>
      <c r="P4823" s="2">
        <v>14.0</v>
      </c>
      <c r="Q4823" s="2" t="s">
        <v>9318</v>
      </c>
    </row>
    <row r="4824">
      <c r="A4824" s="54">
        <v>46004.0</v>
      </c>
      <c r="B4824" s="2" t="s">
        <v>1957</v>
      </c>
      <c r="C4824" s="2" t="s">
        <v>288</v>
      </c>
      <c r="D4824" s="2">
        <v>0.0</v>
      </c>
      <c r="E4824" s="53">
        <v>0.003</v>
      </c>
      <c r="F4824" s="53">
        <v>0.013</v>
      </c>
      <c r="G4824" s="53">
        <v>0.019</v>
      </c>
      <c r="H4824" s="53">
        <v>0.023</v>
      </c>
      <c r="I4824" s="53">
        <v>0.027</v>
      </c>
      <c r="J4824" s="53">
        <v>0.042</v>
      </c>
      <c r="K4824" s="53">
        <v>0.03</v>
      </c>
      <c r="L4824" s="94">
        <v>4.0E-4</v>
      </c>
      <c r="M4824" s="94">
        <v>0.0018</v>
      </c>
      <c r="N4824" s="94">
        <v>9.0E-4</v>
      </c>
      <c r="O4824" s="2" t="s">
        <v>9316</v>
      </c>
      <c r="P4824" s="2">
        <v>14.0</v>
      </c>
      <c r="Q4824" s="2" t="s">
        <v>9318</v>
      </c>
    </row>
    <row r="4825">
      <c r="A4825" s="54">
        <v>46005.0</v>
      </c>
      <c r="B4825" s="2" t="s">
        <v>1957</v>
      </c>
      <c r="C4825" s="2" t="s">
        <v>256</v>
      </c>
      <c r="D4825" s="2">
        <v>0.0</v>
      </c>
      <c r="E4825" s="53">
        <v>0.157</v>
      </c>
      <c r="F4825" s="53">
        <v>0.112</v>
      </c>
      <c r="G4825" s="53">
        <v>0.104</v>
      </c>
      <c r="H4825" s="53">
        <v>0.103</v>
      </c>
      <c r="I4825" s="53">
        <v>0.103</v>
      </c>
      <c r="J4825" s="53">
        <v>0.041</v>
      </c>
      <c r="K4825" s="53">
        <v>0.073</v>
      </c>
      <c r="L4825" s="94">
        <v>0.0108</v>
      </c>
      <c r="M4825" s="94">
        <v>0.0017</v>
      </c>
      <c r="N4825" s="94">
        <v>0.0053</v>
      </c>
      <c r="O4825" s="2" t="s">
        <v>9316</v>
      </c>
      <c r="P4825" s="2">
        <v>14.0</v>
      </c>
      <c r="Q4825" s="2" t="s">
        <v>9318</v>
      </c>
    </row>
    <row r="4826">
      <c r="A4826" s="54">
        <v>46006.0</v>
      </c>
      <c r="B4826" s="2" t="s">
        <v>1957</v>
      </c>
      <c r="C4826" s="2" t="s">
        <v>180</v>
      </c>
      <c r="D4826" s="2">
        <v>0.0</v>
      </c>
      <c r="E4826" s="53">
        <v>0.0</v>
      </c>
      <c r="F4826" s="53">
        <v>0.0</v>
      </c>
      <c r="G4826" s="53">
        <v>0.0</v>
      </c>
      <c r="H4826" s="53">
        <v>0.0</v>
      </c>
      <c r="I4826" s="53">
        <v>0.0</v>
      </c>
      <c r="J4826" s="53">
        <v>0.041</v>
      </c>
      <c r="K4826" s="53">
        <v>0.02</v>
      </c>
      <c r="L4826" s="94">
        <v>0.0</v>
      </c>
      <c r="M4826" s="94">
        <v>0.0017</v>
      </c>
      <c r="N4826" s="94">
        <v>4.0E-4</v>
      </c>
      <c r="O4826" s="2" t="s">
        <v>9316</v>
      </c>
      <c r="P4826" s="2">
        <v>14.0</v>
      </c>
      <c r="Q4826" s="2" t="s">
        <v>9318</v>
      </c>
    </row>
    <row r="4827">
      <c r="A4827" s="54">
        <v>46007.0</v>
      </c>
      <c r="B4827" s="2" t="s">
        <v>1957</v>
      </c>
      <c r="C4827" s="2" t="s">
        <v>208</v>
      </c>
      <c r="D4827" s="2">
        <v>0.0</v>
      </c>
      <c r="E4827" s="53">
        <v>0.011</v>
      </c>
      <c r="F4827" s="53">
        <v>0.024</v>
      </c>
      <c r="G4827" s="53">
        <v>0.028</v>
      </c>
      <c r="H4827" s="53">
        <v>0.031</v>
      </c>
      <c r="I4827" s="53">
        <v>0.033</v>
      </c>
      <c r="J4827" s="53">
        <v>0.04</v>
      </c>
      <c r="K4827" s="53">
        <v>0.034</v>
      </c>
      <c r="L4827" s="94">
        <v>8.0E-4</v>
      </c>
      <c r="M4827" s="94">
        <v>0.0016</v>
      </c>
      <c r="N4827" s="94">
        <v>0.0012</v>
      </c>
      <c r="O4827" s="2" t="s">
        <v>9316</v>
      </c>
      <c r="P4827" s="2">
        <v>14.0</v>
      </c>
      <c r="Q4827" s="2" t="s">
        <v>9318</v>
      </c>
    </row>
    <row r="4828">
      <c r="A4828" s="54">
        <v>46008.0</v>
      </c>
      <c r="B4828" s="2" t="s">
        <v>1957</v>
      </c>
      <c r="C4828" s="2" t="s">
        <v>303</v>
      </c>
      <c r="D4828" s="2">
        <v>0.0</v>
      </c>
      <c r="E4828" s="53">
        <v>0.058</v>
      </c>
      <c r="F4828" s="53">
        <v>0.071</v>
      </c>
      <c r="G4828" s="53">
        <v>0.073</v>
      </c>
      <c r="H4828" s="53">
        <v>0.073</v>
      </c>
      <c r="I4828" s="53">
        <v>0.073</v>
      </c>
      <c r="J4828" s="53">
        <v>0.04</v>
      </c>
      <c r="K4828" s="53">
        <v>0.057</v>
      </c>
      <c r="L4828" s="94">
        <v>0.0053</v>
      </c>
      <c r="M4828" s="94">
        <v>0.0016</v>
      </c>
      <c r="N4828" s="94">
        <v>0.0032</v>
      </c>
      <c r="O4828" s="2" t="s">
        <v>9316</v>
      </c>
      <c r="P4828" s="2">
        <v>14.0</v>
      </c>
      <c r="Q4828" s="2" t="s">
        <v>9318</v>
      </c>
    </row>
    <row r="4829">
      <c r="A4829" s="54">
        <v>46009.0</v>
      </c>
      <c r="B4829" s="2" t="s">
        <v>1957</v>
      </c>
      <c r="C4829" s="2" t="s">
        <v>148</v>
      </c>
      <c r="D4829" s="2">
        <v>0.0</v>
      </c>
      <c r="E4829" s="53">
        <v>0.151</v>
      </c>
      <c r="F4829" s="53">
        <v>0.087</v>
      </c>
      <c r="G4829" s="53">
        <v>0.067</v>
      </c>
      <c r="H4829" s="53">
        <v>0.058</v>
      </c>
      <c r="I4829" s="53">
        <v>0.05</v>
      </c>
      <c r="J4829" s="53">
        <v>0.04</v>
      </c>
      <c r="K4829" s="53">
        <v>0.054</v>
      </c>
      <c r="L4829" s="94">
        <v>0.0045</v>
      </c>
      <c r="M4829" s="94">
        <v>0.0016</v>
      </c>
      <c r="N4829" s="94">
        <v>0.0029</v>
      </c>
      <c r="O4829" s="2" t="s">
        <v>9316</v>
      </c>
      <c r="P4829" s="2">
        <v>14.0</v>
      </c>
      <c r="Q4829" s="2" t="s">
        <v>9318</v>
      </c>
    </row>
    <row r="4830">
      <c r="A4830" s="54">
        <v>46010.0</v>
      </c>
      <c r="B4830" s="2" t="s">
        <v>1957</v>
      </c>
      <c r="C4830" s="2" t="s">
        <v>196</v>
      </c>
      <c r="D4830" s="2">
        <v>0.0</v>
      </c>
      <c r="E4830" s="53">
        <v>0.0</v>
      </c>
      <c r="F4830" s="53">
        <v>0.0</v>
      </c>
      <c r="G4830" s="53">
        <v>0.0</v>
      </c>
      <c r="H4830" s="53">
        <v>0.0</v>
      </c>
      <c r="I4830" s="53">
        <v>0.0</v>
      </c>
      <c r="J4830" s="53">
        <v>0.039</v>
      </c>
      <c r="K4830" s="53">
        <v>0.02</v>
      </c>
      <c r="L4830" s="94">
        <v>0.0</v>
      </c>
      <c r="M4830" s="94">
        <v>0.0015</v>
      </c>
      <c r="N4830" s="94">
        <v>4.0E-4</v>
      </c>
      <c r="O4830" s="2" t="s">
        <v>9316</v>
      </c>
      <c r="P4830" s="2">
        <v>14.0</v>
      </c>
      <c r="Q4830" s="2" t="s">
        <v>9318</v>
      </c>
    </row>
    <row r="4831">
      <c r="A4831" s="54">
        <v>46011.0</v>
      </c>
      <c r="B4831" s="2" t="s">
        <v>1957</v>
      </c>
      <c r="C4831" s="2" t="s">
        <v>288</v>
      </c>
      <c r="D4831" s="2">
        <v>0.0</v>
      </c>
      <c r="E4831" s="53">
        <v>0.003</v>
      </c>
      <c r="F4831" s="53">
        <v>0.011</v>
      </c>
      <c r="G4831" s="53">
        <v>0.018</v>
      </c>
      <c r="H4831" s="53">
        <v>0.021</v>
      </c>
      <c r="I4831" s="53">
        <v>0.026</v>
      </c>
      <c r="J4831" s="53">
        <v>0.039</v>
      </c>
      <c r="K4831" s="53">
        <v>0.028</v>
      </c>
      <c r="L4831" s="94">
        <v>3.0E-4</v>
      </c>
      <c r="M4831" s="94">
        <v>0.0015</v>
      </c>
      <c r="N4831" s="94">
        <v>8.0E-4</v>
      </c>
      <c r="O4831" s="2" t="s">
        <v>9316</v>
      </c>
      <c r="P4831" s="2">
        <v>14.0</v>
      </c>
      <c r="Q4831" s="2" t="s">
        <v>9318</v>
      </c>
    </row>
    <row r="4832">
      <c r="A4832" s="54">
        <v>46012.0</v>
      </c>
      <c r="B4832" s="2" t="s">
        <v>1957</v>
      </c>
      <c r="C4832" s="2" t="s">
        <v>256</v>
      </c>
      <c r="D4832" s="2">
        <v>0.0</v>
      </c>
      <c r="E4832" s="53">
        <v>0.134</v>
      </c>
      <c r="F4832" s="53">
        <v>0.102</v>
      </c>
      <c r="G4832" s="53">
        <v>0.097</v>
      </c>
      <c r="H4832" s="53">
        <v>0.097</v>
      </c>
      <c r="I4832" s="53">
        <v>0.098</v>
      </c>
      <c r="J4832" s="53">
        <v>0.039</v>
      </c>
      <c r="K4832" s="53">
        <v>0.068</v>
      </c>
      <c r="L4832" s="94">
        <v>0.0094</v>
      </c>
      <c r="M4832" s="94">
        <v>0.0015</v>
      </c>
      <c r="N4832" s="94">
        <v>0.0046</v>
      </c>
      <c r="O4832" s="2" t="s">
        <v>9316</v>
      </c>
      <c r="P4832" s="2">
        <v>14.0</v>
      </c>
      <c r="Q4832" s="2" t="s">
        <v>9318</v>
      </c>
    </row>
    <row r="4833">
      <c r="A4833" s="54">
        <v>46013.0</v>
      </c>
      <c r="B4833" s="2" t="s">
        <v>1957</v>
      </c>
      <c r="C4833" s="2" t="s">
        <v>180</v>
      </c>
      <c r="D4833" s="2">
        <v>0.0</v>
      </c>
      <c r="E4833" s="53">
        <v>0.0</v>
      </c>
      <c r="F4833" s="53">
        <v>0.0</v>
      </c>
      <c r="G4833" s="53">
        <v>0.0</v>
      </c>
      <c r="H4833" s="53">
        <v>0.0</v>
      </c>
      <c r="I4833" s="53">
        <v>0.0</v>
      </c>
      <c r="J4833" s="53">
        <v>0.038</v>
      </c>
      <c r="K4833" s="53">
        <v>0.019</v>
      </c>
      <c r="L4833" s="94">
        <v>0.0</v>
      </c>
      <c r="M4833" s="94">
        <v>0.0014</v>
      </c>
      <c r="N4833" s="94">
        <v>4.0E-4</v>
      </c>
      <c r="O4833" s="2" t="s">
        <v>9316</v>
      </c>
      <c r="P4833" s="2">
        <v>14.0</v>
      </c>
      <c r="Q4833" s="2" t="s">
        <v>9318</v>
      </c>
    </row>
    <row r="4834">
      <c r="A4834" s="54">
        <v>46014.0</v>
      </c>
      <c r="B4834" s="2" t="s">
        <v>1957</v>
      </c>
      <c r="C4834" s="2" t="s">
        <v>208</v>
      </c>
      <c r="D4834" s="2">
        <v>0.0</v>
      </c>
      <c r="E4834" s="53">
        <v>0.01</v>
      </c>
      <c r="F4834" s="53">
        <v>0.022</v>
      </c>
      <c r="G4834" s="53">
        <v>0.027</v>
      </c>
      <c r="H4834" s="53">
        <v>0.029</v>
      </c>
      <c r="I4834" s="53">
        <v>0.031</v>
      </c>
      <c r="J4834" s="53">
        <v>0.038</v>
      </c>
      <c r="K4834" s="53">
        <v>0.032</v>
      </c>
      <c r="L4834" s="94">
        <v>7.0E-4</v>
      </c>
      <c r="M4834" s="94">
        <v>0.0014</v>
      </c>
      <c r="N4834" s="94">
        <v>0.001</v>
      </c>
      <c r="O4834" s="2" t="s">
        <v>9316</v>
      </c>
      <c r="P4834" s="2">
        <v>14.0</v>
      </c>
      <c r="Q4834" s="2" t="s">
        <v>9318</v>
      </c>
    </row>
    <row r="4835">
      <c r="A4835" s="54">
        <v>46015.0</v>
      </c>
      <c r="B4835" s="2" t="s">
        <v>1957</v>
      </c>
      <c r="C4835" s="2" t="s">
        <v>303</v>
      </c>
      <c r="D4835" s="2">
        <v>0.0</v>
      </c>
      <c r="E4835" s="53">
        <v>0.05</v>
      </c>
      <c r="F4835" s="53">
        <v>0.065</v>
      </c>
      <c r="G4835" s="53">
        <v>0.068</v>
      </c>
      <c r="H4835" s="53">
        <v>0.069</v>
      </c>
      <c r="I4835" s="53">
        <v>0.07</v>
      </c>
      <c r="J4835" s="53">
        <v>0.037</v>
      </c>
      <c r="K4835" s="53">
        <v>0.053</v>
      </c>
      <c r="L4835" s="94">
        <v>0.0046</v>
      </c>
      <c r="M4835" s="94">
        <v>0.0014</v>
      </c>
      <c r="N4835" s="94">
        <v>0.0028</v>
      </c>
      <c r="O4835" s="2" t="s">
        <v>9316</v>
      </c>
      <c r="P4835" s="2">
        <v>14.0</v>
      </c>
      <c r="Q4835" s="2" t="s">
        <v>9318</v>
      </c>
    </row>
    <row r="4836">
      <c r="A4836" s="54">
        <v>46016.0</v>
      </c>
      <c r="B4836" s="2" t="s">
        <v>1957</v>
      </c>
      <c r="C4836" s="2" t="s">
        <v>148</v>
      </c>
      <c r="D4836" s="2">
        <v>0.0</v>
      </c>
      <c r="E4836" s="53">
        <v>0.128</v>
      </c>
      <c r="F4836" s="53">
        <v>0.079</v>
      </c>
      <c r="G4836" s="53">
        <v>0.063</v>
      </c>
      <c r="H4836" s="53">
        <v>0.055</v>
      </c>
      <c r="I4836" s="53">
        <v>0.048</v>
      </c>
      <c r="J4836" s="53">
        <v>0.037</v>
      </c>
      <c r="K4836" s="53">
        <v>0.05</v>
      </c>
      <c r="L4836" s="94">
        <v>0.004</v>
      </c>
      <c r="M4836" s="94">
        <v>0.0014</v>
      </c>
      <c r="N4836" s="94">
        <v>0.0025</v>
      </c>
      <c r="O4836" s="2" t="s">
        <v>9316</v>
      </c>
      <c r="P4836" s="2">
        <v>14.0</v>
      </c>
      <c r="Q4836" s="2" t="s">
        <v>9318</v>
      </c>
    </row>
    <row r="4837">
      <c r="A4837" s="54">
        <v>46017.0</v>
      </c>
      <c r="B4837" s="2" t="s">
        <v>1957</v>
      </c>
      <c r="C4837" s="2" t="s">
        <v>196</v>
      </c>
      <c r="D4837" s="2">
        <v>0.0</v>
      </c>
      <c r="E4837" s="53">
        <v>0.0</v>
      </c>
      <c r="F4837" s="53">
        <v>0.0</v>
      </c>
      <c r="G4837" s="53">
        <v>0.0</v>
      </c>
      <c r="H4837" s="53">
        <v>0.0</v>
      </c>
      <c r="I4837" s="53">
        <v>0.0</v>
      </c>
      <c r="J4837" s="53">
        <v>0.037</v>
      </c>
      <c r="K4837" s="53">
        <v>0.018</v>
      </c>
      <c r="L4837" s="94">
        <v>0.0</v>
      </c>
      <c r="M4837" s="94">
        <v>0.0014</v>
      </c>
      <c r="N4837" s="94">
        <v>3.0E-4</v>
      </c>
      <c r="O4837" s="2" t="s">
        <v>9316</v>
      </c>
      <c r="P4837" s="2">
        <v>14.0</v>
      </c>
      <c r="Q4837" s="2" t="s">
        <v>9318</v>
      </c>
    </row>
    <row r="4838">
      <c r="A4838" s="54">
        <v>46018.0</v>
      </c>
      <c r="B4838" s="2" t="s">
        <v>1957</v>
      </c>
      <c r="C4838" s="2" t="s">
        <v>288</v>
      </c>
      <c r="D4838" s="2">
        <v>0.0</v>
      </c>
      <c r="E4838" s="53">
        <v>0.002</v>
      </c>
      <c r="F4838" s="53">
        <v>0.01</v>
      </c>
      <c r="G4838" s="53">
        <v>0.016</v>
      </c>
      <c r="H4838" s="53">
        <v>0.02</v>
      </c>
      <c r="I4838" s="53">
        <v>0.024</v>
      </c>
      <c r="J4838" s="53">
        <v>0.036</v>
      </c>
      <c r="K4838" s="53">
        <v>0.026</v>
      </c>
      <c r="L4838" s="94">
        <v>3.0E-4</v>
      </c>
      <c r="M4838" s="94">
        <v>0.0013</v>
      </c>
      <c r="N4838" s="94">
        <v>7.0E-4</v>
      </c>
      <c r="O4838" s="2" t="s">
        <v>9316</v>
      </c>
      <c r="P4838" s="2">
        <v>14.0</v>
      </c>
      <c r="Q4838" s="2" t="s">
        <v>9318</v>
      </c>
    </row>
    <row r="4839">
      <c r="A4839" s="54">
        <v>46019.0</v>
      </c>
      <c r="B4839" s="2" t="s">
        <v>1957</v>
      </c>
      <c r="C4839" s="2" t="s">
        <v>256</v>
      </c>
      <c r="D4839" s="2">
        <v>0.0</v>
      </c>
      <c r="E4839" s="53">
        <v>0.113</v>
      </c>
      <c r="F4839" s="53">
        <v>0.093</v>
      </c>
      <c r="G4839" s="53">
        <v>0.091</v>
      </c>
      <c r="H4839" s="53">
        <v>0.091</v>
      </c>
      <c r="I4839" s="53">
        <v>0.093</v>
      </c>
      <c r="J4839" s="53">
        <v>0.036</v>
      </c>
      <c r="K4839" s="53">
        <v>0.064</v>
      </c>
      <c r="L4839" s="94">
        <v>0.0083</v>
      </c>
      <c r="M4839" s="94">
        <v>0.0013</v>
      </c>
      <c r="N4839" s="94">
        <v>0.0041</v>
      </c>
      <c r="O4839" s="2" t="s">
        <v>9316</v>
      </c>
      <c r="P4839" s="2">
        <v>14.0</v>
      </c>
      <c r="Q4839" s="2" t="s">
        <v>9318</v>
      </c>
    </row>
    <row r="4840">
      <c r="A4840" s="54">
        <v>46020.0</v>
      </c>
      <c r="B4840" s="2" t="s">
        <v>1957</v>
      </c>
      <c r="C4840" s="2" t="s">
        <v>180</v>
      </c>
      <c r="D4840" s="2">
        <v>0.0</v>
      </c>
      <c r="E4840" s="53">
        <v>0.0</v>
      </c>
      <c r="F4840" s="53">
        <v>0.0</v>
      </c>
      <c r="G4840" s="53">
        <v>0.0</v>
      </c>
      <c r="H4840" s="53">
        <v>0.0</v>
      </c>
      <c r="I4840" s="53">
        <v>0.0</v>
      </c>
      <c r="J4840" s="53">
        <v>0.036</v>
      </c>
      <c r="K4840" s="53">
        <v>0.018</v>
      </c>
      <c r="L4840" s="94">
        <v>0.0</v>
      </c>
      <c r="M4840" s="94">
        <v>0.0013</v>
      </c>
      <c r="N4840" s="94">
        <v>3.0E-4</v>
      </c>
      <c r="O4840" s="2" t="s">
        <v>9316</v>
      </c>
      <c r="P4840" s="2">
        <v>14.0</v>
      </c>
      <c r="Q4840" s="2" t="s">
        <v>9318</v>
      </c>
    </row>
    <row r="4841">
      <c r="A4841" s="54">
        <v>46021.0</v>
      </c>
      <c r="B4841" s="2" t="s">
        <v>1957</v>
      </c>
      <c r="C4841" s="2" t="s">
        <v>208</v>
      </c>
      <c r="D4841" s="2">
        <v>0.0</v>
      </c>
      <c r="E4841" s="53">
        <v>0.008</v>
      </c>
      <c r="F4841" s="53">
        <v>0.02</v>
      </c>
      <c r="G4841" s="53">
        <v>0.025</v>
      </c>
      <c r="H4841" s="53">
        <v>0.027</v>
      </c>
      <c r="I4841" s="53">
        <v>0.03</v>
      </c>
      <c r="J4841" s="53">
        <v>0.035</v>
      </c>
      <c r="K4841" s="53">
        <v>0.03</v>
      </c>
      <c r="L4841" s="94">
        <v>6.0E-4</v>
      </c>
      <c r="M4841" s="94">
        <v>0.0012</v>
      </c>
      <c r="N4841" s="94">
        <v>9.0E-4</v>
      </c>
      <c r="O4841" s="2" t="s">
        <v>9316</v>
      </c>
      <c r="P4841" s="2">
        <v>14.0</v>
      </c>
      <c r="Q4841" s="2" t="s">
        <v>9318</v>
      </c>
    </row>
    <row r="4842">
      <c r="A4842" s="54">
        <v>46022.0</v>
      </c>
      <c r="B4842" s="2" t="s">
        <v>1957</v>
      </c>
      <c r="C4842" s="2" t="s">
        <v>303</v>
      </c>
      <c r="D4842" s="2">
        <v>0.0</v>
      </c>
      <c r="E4842" s="53">
        <v>0.042</v>
      </c>
      <c r="F4842" s="53">
        <v>0.059</v>
      </c>
      <c r="G4842" s="53">
        <v>0.064</v>
      </c>
      <c r="H4842" s="53">
        <v>0.065</v>
      </c>
      <c r="I4842" s="53">
        <v>0.066</v>
      </c>
      <c r="J4842" s="53">
        <v>0.035</v>
      </c>
      <c r="K4842" s="53">
        <v>0.049</v>
      </c>
      <c r="L4842" s="94">
        <v>0.0041</v>
      </c>
      <c r="M4842" s="94">
        <v>0.0012</v>
      </c>
      <c r="N4842" s="94">
        <v>0.0024</v>
      </c>
      <c r="O4842" s="2" t="s">
        <v>9316</v>
      </c>
      <c r="P4842" s="2">
        <v>14.0</v>
      </c>
      <c r="Q4842" s="2" t="s">
        <v>9318</v>
      </c>
    </row>
    <row r="4843">
      <c r="A4843" s="54">
        <v>46023.0</v>
      </c>
      <c r="B4843" s="2" t="s">
        <v>1957</v>
      </c>
      <c r="C4843" s="2" t="s">
        <v>148</v>
      </c>
      <c r="D4843" s="2">
        <v>0.0</v>
      </c>
      <c r="E4843" s="53">
        <v>0.109</v>
      </c>
      <c r="F4843" s="53">
        <v>0.072</v>
      </c>
      <c r="G4843" s="53">
        <v>0.059</v>
      </c>
      <c r="H4843" s="53">
        <v>0.052</v>
      </c>
      <c r="I4843" s="53">
        <v>0.045</v>
      </c>
      <c r="J4843" s="53">
        <v>0.035</v>
      </c>
      <c r="K4843" s="53">
        <v>0.047</v>
      </c>
      <c r="L4843" s="94">
        <v>0.0035</v>
      </c>
      <c r="M4843" s="94">
        <v>0.0012</v>
      </c>
      <c r="N4843" s="94">
        <v>0.0022</v>
      </c>
      <c r="O4843" s="2" t="s">
        <v>9316</v>
      </c>
      <c r="P4843" s="2">
        <v>14.0</v>
      </c>
      <c r="Q4843" s="2" t="s">
        <v>9318</v>
      </c>
    </row>
    <row r="4844">
      <c r="A4844" s="54">
        <v>46024.0</v>
      </c>
      <c r="B4844" s="2" t="s">
        <v>1957</v>
      </c>
      <c r="C4844" s="2" t="s">
        <v>196</v>
      </c>
      <c r="D4844" s="2">
        <v>0.0</v>
      </c>
      <c r="E4844" s="53">
        <v>0.0</v>
      </c>
      <c r="F4844" s="53">
        <v>0.0</v>
      </c>
      <c r="G4844" s="53">
        <v>0.0</v>
      </c>
      <c r="H4844" s="53">
        <v>0.0</v>
      </c>
      <c r="I4844" s="53">
        <v>0.0</v>
      </c>
      <c r="J4844" s="53">
        <v>0.034</v>
      </c>
      <c r="K4844" s="53">
        <v>0.017</v>
      </c>
      <c r="L4844" s="94">
        <v>0.0</v>
      </c>
      <c r="M4844" s="94">
        <v>0.0012</v>
      </c>
      <c r="N4844" s="94">
        <v>3.0E-4</v>
      </c>
      <c r="O4844" s="2" t="s">
        <v>9316</v>
      </c>
      <c r="P4844" s="2">
        <v>14.0</v>
      </c>
      <c r="Q4844" s="2" t="s">
        <v>9318</v>
      </c>
    </row>
    <row r="4845">
      <c r="A4845" s="54">
        <v>46025.0</v>
      </c>
      <c r="B4845" s="2" t="s">
        <v>1957</v>
      </c>
      <c r="C4845" s="2" t="s">
        <v>288</v>
      </c>
      <c r="D4845" s="2">
        <v>0.0</v>
      </c>
      <c r="E4845" s="53">
        <v>0.002</v>
      </c>
      <c r="F4845" s="53">
        <v>0.01</v>
      </c>
      <c r="G4845" s="53">
        <v>0.015</v>
      </c>
      <c r="H4845" s="53">
        <v>0.019</v>
      </c>
      <c r="I4845" s="53">
        <v>0.023</v>
      </c>
      <c r="J4845" s="53">
        <v>0.034</v>
      </c>
      <c r="K4845" s="53">
        <v>0.025</v>
      </c>
      <c r="L4845" s="94">
        <v>2.0E-4</v>
      </c>
      <c r="M4845" s="94">
        <v>0.0012</v>
      </c>
      <c r="N4845" s="94">
        <v>6.0E-4</v>
      </c>
      <c r="O4845" s="2" t="s">
        <v>9316</v>
      </c>
      <c r="P4845" s="2">
        <v>14.0</v>
      </c>
      <c r="Q4845" s="2" t="s">
        <v>9318</v>
      </c>
    </row>
    <row r="4846">
      <c r="A4846" s="54">
        <v>46026.0</v>
      </c>
      <c r="B4846" s="2" t="s">
        <v>1957</v>
      </c>
      <c r="C4846" s="2" t="s">
        <v>256</v>
      </c>
      <c r="D4846" s="2">
        <v>0.0</v>
      </c>
      <c r="E4846" s="53">
        <v>0.096</v>
      </c>
      <c r="F4846" s="53">
        <v>0.085</v>
      </c>
      <c r="G4846" s="53">
        <v>0.085</v>
      </c>
      <c r="H4846" s="53">
        <v>0.086</v>
      </c>
      <c r="I4846" s="53">
        <v>0.089</v>
      </c>
      <c r="J4846" s="53">
        <v>0.034</v>
      </c>
      <c r="K4846" s="53">
        <v>0.059</v>
      </c>
      <c r="L4846" s="94">
        <v>0.0072</v>
      </c>
      <c r="M4846" s="94">
        <v>0.0012</v>
      </c>
      <c r="N4846" s="94">
        <v>0.0035</v>
      </c>
      <c r="O4846" s="2" t="s">
        <v>9316</v>
      </c>
      <c r="P4846" s="2">
        <v>14.0</v>
      </c>
      <c r="Q4846" s="2" t="s">
        <v>9318</v>
      </c>
    </row>
    <row r="4847">
      <c r="A4847" s="54">
        <v>46027.0</v>
      </c>
      <c r="B4847" s="2" t="s">
        <v>1957</v>
      </c>
      <c r="C4847" s="2" t="s">
        <v>180</v>
      </c>
      <c r="D4847" s="2">
        <v>0.0</v>
      </c>
      <c r="E4847" s="53">
        <v>0.0</v>
      </c>
      <c r="F4847" s="53">
        <v>0.0</v>
      </c>
      <c r="G4847" s="53">
        <v>0.0</v>
      </c>
      <c r="H4847" s="53">
        <v>0.0</v>
      </c>
      <c r="I4847" s="53">
        <v>0.0</v>
      </c>
      <c r="J4847" s="53">
        <v>0.033</v>
      </c>
      <c r="K4847" s="53">
        <v>0.017</v>
      </c>
      <c r="L4847" s="94">
        <v>0.0</v>
      </c>
      <c r="M4847" s="94">
        <v>0.0011</v>
      </c>
      <c r="N4847" s="94">
        <v>3.0E-4</v>
      </c>
      <c r="O4847" s="2" t="s">
        <v>9316</v>
      </c>
      <c r="P4847" s="2">
        <v>14.0</v>
      </c>
      <c r="Q4847" s="2" t="s">
        <v>9318</v>
      </c>
    </row>
    <row r="4848">
      <c r="A4848" s="54">
        <v>46028.0</v>
      </c>
      <c r="B4848" s="2" t="s">
        <v>1957</v>
      </c>
      <c r="C4848" s="2" t="s">
        <v>208</v>
      </c>
      <c r="D4848" s="2">
        <v>0.0</v>
      </c>
      <c r="E4848" s="53">
        <v>0.007</v>
      </c>
      <c r="F4848" s="53">
        <v>0.018</v>
      </c>
      <c r="G4848" s="53">
        <v>0.023</v>
      </c>
      <c r="H4848" s="53">
        <v>0.026</v>
      </c>
      <c r="I4848" s="53">
        <v>0.028</v>
      </c>
      <c r="J4848" s="53">
        <v>0.033</v>
      </c>
      <c r="K4848" s="53">
        <v>0.028</v>
      </c>
      <c r="L4848" s="94">
        <v>5.0E-4</v>
      </c>
      <c r="M4848" s="94">
        <v>0.0011</v>
      </c>
      <c r="N4848" s="94">
        <v>8.0E-4</v>
      </c>
      <c r="O4848" s="2" t="s">
        <v>9316</v>
      </c>
      <c r="P4848" s="2">
        <v>14.0</v>
      </c>
      <c r="Q4848" s="2" t="s">
        <v>9318</v>
      </c>
    </row>
    <row r="4849">
      <c r="A4849" s="54">
        <v>46029.0</v>
      </c>
      <c r="B4849" s="2" t="s">
        <v>1957</v>
      </c>
      <c r="C4849" s="2" t="s">
        <v>303</v>
      </c>
      <c r="D4849" s="2">
        <v>0.0</v>
      </c>
      <c r="E4849" s="53">
        <v>0.036</v>
      </c>
      <c r="F4849" s="53">
        <v>0.054</v>
      </c>
      <c r="G4849" s="53">
        <v>0.06</v>
      </c>
      <c r="H4849" s="53">
        <v>0.062</v>
      </c>
      <c r="I4849" s="53">
        <v>0.063</v>
      </c>
      <c r="J4849" s="53">
        <v>0.033</v>
      </c>
      <c r="K4849" s="53">
        <v>0.046</v>
      </c>
      <c r="L4849" s="94">
        <v>0.0036</v>
      </c>
      <c r="M4849" s="94">
        <v>0.0011</v>
      </c>
      <c r="N4849" s="94">
        <v>0.0021</v>
      </c>
      <c r="O4849" s="2" t="s">
        <v>9316</v>
      </c>
      <c r="P4849" s="2">
        <v>14.0</v>
      </c>
      <c r="Q4849" s="2" t="s">
        <v>9318</v>
      </c>
    </row>
    <row r="4850">
      <c r="A4850" s="54">
        <v>46030.0</v>
      </c>
      <c r="B4850" s="2" t="s">
        <v>1957</v>
      </c>
      <c r="C4850" s="2" t="s">
        <v>148</v>
      </c>
      <c r="D4850" s="2">
        <v>0.0</v>
      </c>
      <c r="E4850" s="53">
        <v>0.093</v>
      </c>
      <c r="F4850" s="53">
        <v>0.066</v>
      </c>
      <c r="G4850" s="53">
        <v>0.055</v>
      </c>
      <c r="H4850" s="53">
        <v>0.049</v>
      </c>
      <c r="I4850" s="53">
        <v>0.043</v>
      </c>
      <c r="J4850" s="53">
        <v>0.032</v>
      </c>
      <c r="K4850" s="53">
        <v>0.044</v>
      </c>
      <c r="L4850" s="94">
        <v>0.003</v>
      </c>
      <c r="M4850" s="94">
        <v>0.001</v>
      </c>
      <c r="N4850" s="94">
        <v>0.0019</v>
      </c>
      <c r="O4850" s="2" t="s">
        <v>9316</v>
      </c>
      <c r="P4850" s="2">
        <v>14.0</v>
      </c>
      <c r="Q4850" s="2" t="s">
        <v>9318</v>
      </c>
    </row>
    <row r="4851">
      <c r="A4851" s="54">
        <v>46031.0</v>
      </c>
      <c r="B4851" s="2" t="s">
        <v>1957</v>
      </c>
      <c r="C4851" s="2" t="s">
        <v>196</v>
      </c>
      <c r="D4851" s="2">
        <v>0.0</v>
      </c>
      <c r="E4851" s="53">
        <v>0.0</v>
      </c>
      <c r="F4851" s="53">
        <v>0.0</v>
      </c>
      <c r="G4851" s="53">
        <v>0.0</v>
      </c>
      <c r="H4851" s="53">
        <v>0.0</v>
      </c>
      <c r="I4851" s="53">
        <v>0.0</v>
      </c>
      <c r="J4851" s="53">
        <v>0.032</v>
      </c>
      <c r="K4851" s="53">
        <v>0.016</v>
      </c>
      <c r="L4851" s="94">
        <v>0.0</v>
      </c>
      <c r="M4851" s="94">
        <v>0.001</v>
      </c>
      <c r="N4851" s="94">
        <v>3.0E-4</v>
      </c>
      <c r="O4851" s="2" t="s">
        <v>9316</v>
      </c>
      <c r="P4851" s="2">
        <v>14.0</v>
      </c>
      <c r="Q4851" s="2" t="s">
        <v>9318</v>
      </c>
    </row>
    <row r="4852">
      <c r="A4852" s="54">
        <v>46032.0</v>
      </c>
      <c r="B4852" s="2" t="s">
        <v>1957</v>
      </c>
      <c r="C4852" s="2" t="s">
        <v>288</v>
      </c>
      <c r="D4852" s="2">
        <v>0.0</v>
      </c>
      <c r="E4852" s="53">
        <v>0.002</v>
      </c>
      <c r="F4852" s="53">
        <v>0.009</v>
      </c>
      <c r="G4852" s="53">
        <v>0.014</v>
      </c>
      <c r="H4852" s="53">
        <v>0.018</v>
      </c>
      <c r="I4852" s="53">
        <v>0.022</v>
      </c>
      <c r="J4852" s="53">
        <v>0.032</v>
      </c>
      <c r="K4852" s="53">
        <v>0.023</v>
      </c>
      <c r="L4852" s="94">
        <v>2.0E-4</v>
      </c>
      <c r="M4852" s="94">
        <v>0.001</v>
      </c>
      <c r="N4852" s="94">
        <v>5.0E-4</v>
      </c>
      <c r="O4852" s="2" t="s">
        <v>9316</v>
      </c>
      <c r="P4852" s="2">
        <v>14.0</v>
      </c>
      <c r="Q4852" s="2" t="s">
        <v>9318</v>
      </c>
    </row>
    <row r="4853">
      <c r="A4853" s="54">
        <v>46033.0</v>
      </c>
      <c r="B4853" s="2" t="s">
        <v>1957</v>
      </c>
      <c r="C4853" s="2" t="s">
        <v>256</v>
      </c>
      <c r="D4853" s="2">
        <v>0.0</v>
      </c>
      <c r="E4853" s="53">
        <v>0.082</v>
      </c>
      <c r="F4853" s="53">
        <v>0.078</v>
      </c>
      <c r="G4853" s="53">
        <v>0.08</v>
      </c>
      <c r="H4853" s="53">
        <v>0.082</v>
      </c>
      <c r="I4853" s="53">
        <v>0.085</v>
      </c>
      <c r="J4853" s="53">
        <v>0.032</v>
      </c>
      <c r="K4853" s="53">
        <v>0.056</v>
      </c>
      <c r="L4853" s="94">
        <v>0.0064</v>
      </c>
      <c r="M4853" s="94">
        <v>0.001</v>
      </c>
      <c r="N4853" s="94">
        <v>0.0031</v>
      </c>
      <c r="O4853" s="2" t="s">
        <v>9316</v>
      </c>
      <c r="P4853" s="2">
        <v>14.0</v>
      </c>
      <c r="Q4853" s="2" t="s">
        <v>9318</v>
      </c>
    </row>
    <row r="4854">
      <c r="A4854" s="54">
        <v>46034.0</v>
      </c>
      <c r="B4854" s="2" t="s">
        <v>1957</v>
      </c>
      <c r="C4854" s="2" t="s">
        <v>180</v>
      </c>
      <c r="D4854" s="2">
        <v>0.0</v>
      </c>
      <c r="E4854" s="53">
        <v>0.0</v>
      </c>
      <c r="F4854" s="53">
        <v>0.0</v>
      </c>
      <c r="G4854" s="53">
        <v>0.0</v>
      </c>
      <c r="H4854" s="53">
        <v>0.0</v>
      </c>
      <c r="I4854" s="53">
        <v>0.0</v>
      </c>
      <c r="J4854" s="53">
        <v>0.031</v>
      </c>
      <c r="K4854" s="53">
        <v>0.016</v>
      </c>
      <c r="L4854" s="94">
        <v>0.0</v>
      </c>
      <c r="M4854" s="94">
        <v>0.001</v>
      </c>
      <c r="N4854" s="94">
        <v>3.0E-4</v>
      </c>
      <c r="O4854" s="2" t="s">
        <v>9316</v>
      </c>
      <c r="P4854" s="2">
        <v>14.0</v>
      </c>
      <c r="Q4854" s="2" t="s">
        <v>9318</v>
      </c>
    </row>
    <row r="4855">
      <c r="A4855" s="54">
        <v>46035.0</v>
      </c>
      <c r="B4855" s="2" t="s">
        <v>1957</v>
      </c>
      <c r="C4855" s="2" t="s">
        <v>208</v>
      </c>
      <c r="D4855" s="2">
        <v>0.0</v>
      </c>
      <c r="E4855" s="53">
        <v>0.006</v>
      </c>
      <c r="F4855" s="53">
        <v>0.017</v>
      </c>
      <c r="G4855" s="53">
        <v>0.022</v>
      </c>
      <c r="H4855" s="53">
        <v>0.024</v>
      </c>
      <c r="I4855" s="53">
        <v>0.027</v>
      </c>
      <c r="J4855" s="53">
        <v>0.031</v>
      </c>
      <c r="K4855" s="53">
        <v>0.026</v>
      </c>
      <c r="L4855" s="94">
        <v>5.0E-4</v>
      </c>
      <c r="M4855" s="94">
        <v>0.001</v>
      </c>
      <c r="N4855" s="94">
        <v>7.0E-4</v>
      </c>
      <c r="O4855" s="2" t="s">
        <v>9316</v>
      </c>
      <c r="P4855" s="2">
        <v>14.0</v>
      </c>
      <c r="Q4855" s="2" t="s">
        <v>9318</v>
      </c>
    </row>
    <row r="4856">
      <c r="A4856" s="54">
        <v>46036.0</v>
      </c>
      <c r="B4856" s="2" t="s">
        <v>1957</v>
      </c>
      <c r="C4856" s="2" t="s">
        <v>303</v>
      </c>
      <c r="D4856" s="2">
        <v>0.0</v>
      </c>
      <c r="E4856" s="53">
        <v>0.03</v>
      </c>
      <c r="F4856" s="53">
        <v>0.05</v>
      </c>
      <c r="G4856" s="53">
        <v>0.056</v>
      </c>
      <c r="H4856" s="53">
        <v>0.058</v>
      </c>
      <c r="I4856" s="53">
        <v>0.06</v>
      </c>
      <c r="J4856" s="53">
        <v>0.031</v>
      </c>
      <c r="K4856" s="53">
        <v>0.043</v>
      </c>
      <c r="L4856" s="94">
        <v>0.0031</v>
      </c>
      <c r="M4856" s="94">
        <v>0.001</v>
      </c>
      <c r="N4856" s="94">
        <v>0.0018</v>
      </c>
      <c r="O4856" s="2" t="s">
        <v>9316</v>
      </c>
      <c r="P4856" s="2">
        <v>14.0</v>
      </c>
      <c r="Q4856" s="2" t="s">
        <v>9318</v>
      </c>
    </row>
    <row r="4857">
      <c r="A4857" s="54">
        <v>46037.0</v>
      </c>
      <c r="B4857" s="2" t="s">
        <v>1957</v>
      </c>
      <c r="C4857" s="2" t="s">
        <v>148</v>
      </c>
      <c r="D4857" s="2">
        <v>0.0</v>
      </c>
      <c r="E4857" s="53">
        <v>0.079</v>
      </c>
      <c r="F4857" s="53">
        <v>0.061</v>
      </c>
      <c r="G4857" s="53">
        <v>0.051</v>
      </c>
      <c r="H4857" s="53">
        <v>0.046</v>
      </c>
      <c r="I4857" s="53">
        <v>0.041</v>
      </c>
      <c r="J4857" s="53">
        <v>0.03</v>
      </c>
      <c r="K4857" s="53">
        <v>0.041</v>
      </c>
      <c r="L4857" s="94">
        <v>0.0026</v>
      </c>
      <c r="M4857" s="94">
        <v>9.0E-4</v>
      </c>
      <c r="N4857" s="94">
        <v>0.0017</v>
      </c>
      <c r="O4857" s="2" t="s">
        <v>9316</v>
      </c>
      <c r="P4857" s="2">
        <v>14.0</v>
      </c>
      <c r="Q4857" s="2" t="s">
        <v>9318</v>
      </c>
    </row>
    <row r="4858">
      <c r="A4858" s="54">
        <v>46038.0</v>
      </c>
      <c r="B4858" s="2" t="s">
        <v>1957</v>
      </c>
      <c r="C4858" s="2" t="s">
        <v>196</v>
      </c>
      <c r="D4858" s="2">
        <v>0.0</v>
      </c>
      <c r="E4858" s="53">
        <v>0.0</v>
      </c>
      <c r="F4858" s="53">
        <v>0.0</v>
      </c>
      <c r="G4858" s="53">
        <v>0.0</v>
      </c>
      <c r="H4858" s="53">
        <v>0.0</v>
      </c>
      <c r="I4858" s="53">
        <v>0.0</v>
      </c>
      <c r="J4858" s="53">
        <v>0.03</v>
      </c>
      <c r="K4858" s="53">
        <v>0.015</v>
      </c>
      <c r="L4858" s="94">
        <v>0.0</v>
      </c>
      <c r="M4858" s="94">
        <v>9.0E-4</v>
      </c>
      <c r="N4858" s="94">
        <v>2.0E-4</v>
      </c>
      <c r="O4858" s="2" t="s">
        <v>9316</v>
      </c>
      <c r="P4858" s="2">
        <v>14.0</v>
      </c>
      <c r="Q4858" s="2" t="s">
        <v>9318</v>
      </c>
    </row>
    <row r="4859">
      <c r="A4859" s="54">
        <v>46039.0</v>
      </c>
      <c r="B4859" s="2" t="s">
        <v>1957</v>
      </c>
      <c r="C4859" s="2" t="s">
        <v>288</v>
      </c>
      <c r="D4859" s="2">
        <v>0.0</v>
      </c>
      <c r="E4859" s="53">
        <v>0.001</v>
      </c>
      <c r="F4859" s="53">
        <v>0.008</v>
      </c>
      <c r="G4859" s="53">
        <v>0.013</v>
      </c>
      <c r="H4859" s="53">
        <v>0.017</v>
      </c>
      <c r="I4859" s="53">
        <v>0.021</v>
      </c>
      <c r="J4859" s="53">
        <v>0.03</v>
      </c>
      <c r="K4859" s="53">
        <v>0.022</v>
      </c>
      <c r="L4859" s="94">
        <v>2.0E-4</v>
      </c>
      <c r="M4859" s="94">
        <v>9.0E-4</v>
      </c>
      <c r="N4859" s="94">
        <v>5.0E-4</v>
      </c>
      <c r="O4859" s="2" t="s">
        <v>9316</v>
      </c>
      <c r="P4859" s="2">
        <v>14.0</v>
      </c>
      <c r="Q4859" s="2" t="s">
        <v>9318</v>
      </c>
    </row>
    <row r="4860">
      <c r="A4860" s="54">
        <v>46040.0</v>
      </c>
      <c r="B4860" s="2" t="s">
        <v>1957</v>
      </c>
      <c r="C4860" s="2" t="s">
        <v>256</v>
      </c>
      <c r="D4860" s="2">
        <v>0.0</v>
      </c>
      <c r="E4860" s="53">
        <v>0.07</v>
      </c>
      <c r="F4860" s="53">
        <v>0.072</v>
      </c>
      <c r="G4860" s="53">
        <v>0.075</v>
      </c>
      <c r="H4860" s="53">
        <v>0.077</v>
      </c>
      <c r="I4860" s="53">
        <v>0.081</v>
      </c>
      <c r="J4860" s="53">
        <v>0.03</v>
      </c>
      <c r="K4860" s="53">
        <v>0.052</v>
      </c>
      <c r="L4860" s="94">
        <v>0.0056</v>
      </c>
      <c r="M4860" s="94">
        <v>9.0E-4</v>
      </c>
      <c r="N4860" s="94">
        <v>0.0027</v>
      </c>
      <c r="O4860" s="2" t="s">
        <v>9316</v>
      </c>
      <c r="P4860" s="2">
        <v>14.0</v>
      </c>
      <c r="Q4860" s="2" t="s">
        <v>9318</v>
      </c>
    </row>
    <row r="4861">
      <c r="A4861" s="54">
        <v>46041.0</v>
      </c>
      <c r="B4861" s="2" t="s">
        <v>1957</v>
      </c>
      <c r="C4861" s="2" t="s">
        <v>180</v>
      </c>
      <c r="D4861" s="2">
        <v>0.0</v>
      </c>
      <c r="E4861" s="53">
        <v>0.0</v>
      </c>
      <c r="F4861" s="53">
        <v>0.0</v>
      </c>
      <c r="G4861" s="53">
        <v>0.0</v>
      </c>
      <c r="H4861" s="53">
        <v>0.0</v>
      </c>
      <c r="I4861" s="53">
        <v>0.0</v>
      </c>
      <c r="J4861" s="53">
        <v>0.029</v>
      </c>
      <c r="K4861" s="53">
        <v>0.015</v>
      </c>
      <c r="L4861" s="94">
        <v>0.0</v>
      </c>
      <c r="M4861" s="94">
        <v>8.0E-4</v>
      </c>
      <c r="N4861" s="94">
        <v>2.0E-4</v>
      </c>
      <c r="O4861" s="2" t="s">
        <v>9316</v>
      </c>
      <c r="P4861" s="2">
        <v>14.0</v>
      </c>
      <c r="Q4861" s="2" t="s">
        <v>9318</v>
      </c>
    </row>
    <row r="4862">
      <c r="A4862" s="54">
        <v>46042.0</v>
      </c>
      <c r="B4862" s="2" t="s">
        <v>1957</v>
      </c>
      <c r="C4862" s="2" t="s">
        <v>208</v>
      </c>
      <c r="D4862" s="2">
        <v>0.0</v>
      </c>
      <c r="E4862" s="53">
        <v>0.005</v>
      </c>
      <c r="F4862" s="53">
        <v>0.015</v>
      </c>
      <c r="G4862" s="53">
        <v>0.02</v>
      </c>
      <c r="H4862" s="53">
        <v>0.023</v>
      </c>
      <c r="I4862" s="53">
        <v>0.026</v>
      </c>
      <c r="J4862" s="53">
        <v>0.029</v>
      </c>
      <c r="K4862" s="53">
        <v>0.025</v>
      </c>
      <c r="L4862" s="94">
        <v>4.0E-4</v>
      </c>
      <c r="M4862" s="94">
        <v>8.0E-4</v>
      </c>
      <c r="N4862" s="94">
        <v>6.0E-4</v>
      </c>
      <c r="O4862" s="2" t="s">
        <v>9316</v>
      </c>
      <c r="P4862" s="2">
        <v>14.0</v>
      </c>
      <c r="Q4862" s="2" t="s">
        <v>9318</v>
      </c>
    </row>
    <row r="4863">
      <c r="A4863" s="54">
        <v>46043.0</v>
      </c>
      <c r="B4863" s="2" t="s">
        <v>1957</v>
      </c>
      <c r="C4863" s="2" t="s">
        <v>303</v>
      </c>
      <c r="D4863" s="2">
        <v>0.0</v>
      </c>
      <c r="E4863" s="53">
        <v>0.026</v>
      </c>
      <c r="F4863" s="53">
        <v>0.046</v>
      </c>
      <c r="G4863" s="53">
        <v>0.052</v>
      </c>
      <c r="H4863" s="53">
        <v>0.055</v>
      </c>
      <c r="I4863" s="53">
        <v>0.058</v>
      </c>
      <c r="J4863" s="53">
        <v>0.029</v>
      </c>
      <c r="K4863" s="53">
        <v>0.041</v>
      </c>
      <c r="L4863" s="94">
        <v>0.0027</v>
      </c>
      <c r="M4863" s="94">
        <v>8.0E-4</v>
      </c>
      <c r="N4863" s="94">
        <v>0.0017</v>
      </c>
      <c r="O4863" s="2" t="s">
        <v>9316</v>
      </c>
      <c r="P4863" s="2">
        <v>14.0</v>
      </c>
      <c r="Q4863" s="2" t="s">
        <v>9318</v>
      </c>
    </row>
    <row r="4864">
      <c r="A4864" s="54">
        <v>46044.0</v>
      </c>
      <c r="B4864" s="2" t="s">
        <v>1957</v>
      </c>
      <c r="C4864" s="2" t="s">
        <v>148</v>
      </c>
      <c r="D4864" s="2">
        <v>0.0</v>
      </c>
      <c r="E4864" s="53">
        <v>0.067</v>
      </c>
      <c r="F4864" s="53">
        <v>0.056</v>
      </c>
      <c r="G4864" s="53">
        <v>0.048</v>
      </c>
      <c r="H4864" s="53">
        <v>0.044</v>
      </c>
      <c r="I4864" s="53">
        <v>0.039</v>
      </c>
      <c r="J4864" s="53">
        <v>0.028</v>
      </c>
      <c r="K4864" s="53">
        <v>0.038</v>
      </c>
      <c r="L4864" s="94">
        <v>0.0023</v>
      </c>
      <c r="M4864" s="94">
        <v>8.0E-4</v>
      </c>
      <c r="N4864" s="94">
        <v>0.0014</v>
      </c>
      <c r="O4864" s="2" t="s">
        <v>9316</v>
      </c>
      <c r="P4864" s="2">
        <v>14.0</v>
      </c>
      <c r="Q4864" s="2" t="s">
        <v>9318</v>
      </c>
    </row>
    <row r="4865">
      <c r="A4865" s="54">
        <v>46045.0</v>
      </c>
      <c r="B4865" s="2" t="s">
        <v>1957</v>
      </c>
      <c r="C4865" s="2" t="s">
        <v>196</v>
      </c>
      <c r="D4865" s="2">
        <v>0.0</v>
      </c>
      <c r="E4865" s="53">
        <v>0.0</v>
      </c>
      <c r="F4865" s="53">
        <v>0.0</v>
      </c>
      <c r="G4865" s="53">
        <v>0.0</v>
      </c>
      <c r="H4865" s="53">
        <v>0.0</v>
      </c>
      <c r="I4865" s="53">
        <v>0.0</v>
      </c>
      <c r="J4865" s="53">
        <v>0.028</v>
      </c>
      <c r="K4865" s="53">
        <v>0.014</v>
      </c>
      <c r="L4865" s="94">
        <v>0.0</v>
      </c>
      <c r="M4865" s="94">
        <v>8.0E-4</v>
      </c>
      <c r="N4865" s="94">
        <v>2.0E-4</v>
      </c>
      <c r="O4865" s="2" t="s">
        <v>9316</v>
      </c>
      <c r="P4865" s="2">
        <v>14.0</v>
      </c>
      <c r="Q4865" s="2" t="s">
        <v>9318</v>
      </c>
    </row>
    <row r="4866">
      <c r="A4866" s="54">
        <v>46046.0</v>
      </c>
      <c r="B4866" s="2" t="s">
        <v>1957</v>
      </c>
      <c r="C4866" s="2" t="s">
        <v>288</v>
      </c>
      <c r="D4866" s="2">
        <v>0.0</v>
      </c>
      <c r="E4866" s="53">
        <v>0.001</v>
      </c>
      <c r="F4866" s="53">
        <v>0.007</v>
      </c>
      <c r="G4866" s="53">
        <v>0.013</v>
      </c>
      <c r="H4866" s="53">
        <v>0.016</v>
      </c>
      <c r="I4866" s="53">
        <v>0.02</v>
      </c>
      <c r="J4866" s="53">
        <v>0.028</v>
      </c>
      <c r="K4866" s="53">
        <v>0.02</v>
      </c>
      <c r="L4866" s="94">
        <v>2.0E-4</v>
      </c>
      <c r="M4866" s="94">
        <v>8.0E-4</v>
      </c>
      <c r="N4866" s="94">
        <v>4.0E-4</v>
      </c>
      <c r="O4866" s="2" t="s">
        <v>9316</v>
      </c>
      <c r="P4866" s="2">
        <v>14.0</v>
      </c>
      <c r="Q4866" s="2" t="s">
        <v>9318</v>
      </c>
    </row>
    <row r="4867">
      <c r="A4867" s="54">
        <v>46047.0</v>
      </c>
      <c r="B4867" s="2" t="s">
        <v>1957</v>
      </c>
      <c r="C4867" s="2" t="s">
        <v>256</v>
      </c>
      <c r="D4867" s="2">
        <v>0.0</v>
      </c>
      <c r="E4867" s="53">
        <v>0.059</v>
      </c>
      <c r="F4867" s="53">
        <v>0.066</v>
      </c>
      <c r="G4867" s="53">
        <v>0.07</v>
      </c>
      <c r="H4867" s="53">
        <v>0.073</v>
      </c>
      <c r="I4867" s="53">
        <v>0.077</v>
      </c>
      <c r="J4867" s="53">
        <v>0.028</v>
      </c>
      <c r="K4867" s="53">
        <v>0.049</v>
      </c>
      <c r="L4867" s="94">
        <v>0.0049</v>
      </c>
      <c r="M4867" s="94">
        <v>8.0E-4</v>
      </c>
      <c r="N4867" s="94">
        <v>0.0024</v>
      </c>
      <c r="O4867" s="2" t="s">
        <v>9316</v>
      </c>
      <c r="P4867" s="2">
        <v>14.0</v>
      </c>
      <c r="Q4867" s="2" t="s">
        <v>9318</v>
      </c>
    </row>
    <row r="4868">
      <c r="A4868" s="54">
        <v>46048.0</v>
      </c>
      <c r="B4868" s="2" t="s">
        <v>1957</v>
      </c>
      <c r="C4868" s="2" t="s">
        <v>180</v>
      </c>
      <c r="D4868" s="2">
        <v>0.0</v>
      </c>
      <c r="E4868" s="53">
        <v>0.0</v>
      </c>
      <c r="F4868" s="53">
        <v>0.0</v>
      </c>
      <c r="G4868" s="53">
        <v>0.0</v>
      </c>
      <c r="H4868" s="53">
        <v>0.0</v>
      </c>
      <c r="I4868" s="53">
        <v>0.0</v>
      </c>
      <c r="J4868" s="53">
        <v>0.027</v>
      </c>
      <c r="K4868" s="53">
        <v>0.014</v>
      </c>
      <c r="L4868" s="94">
        <v>0.0</v>
      </c>
      <c r="M4868" s="94">
        <v>7.0E-4</v>
      </c>
      <c r="N4868" s="94">
        <v>2.0E-4</v>
      </c>
      <c r="O4868" s="2" t="s">
        <v>9316</v>
      </c>
      <c r="P4868" s="2">
        <v>14.0</v>
      </c>
      <c r="Q4868" s="2" t="s">
        <v>9318</v>
      </c>
    </row>
    <row r="4869">
      <c r="A4869" s="54">
        <v>46049.0</v>
      </c>
      <c r="B4869" s="2" t="s">
        <v>1957</v>
      </c>
      <c r="C4869" s="2" t="s">
        <v>208</v>
      </c>
      <c r="D4869" s="2">
        <v>0.0</v>
      </c>
      <c r="E4869" s="53">
        <v>0.004</v>
      </c>
      <c r="F4869" s="53">
        <v>0.014</v>
      </c>
      <c r="G4869" s="53">
        <v>0.019</v>
      </c>
      <c r="H4869" s="53">
        <v>0.022</v>
      </c>
      <c r="I4869" s="53">
        <v>0.024</v>
      </c>
      <c r="J4869" s="53">
        <v>0.027</v>
      </c>
      <c r="K4869" s="53">
        <v>0.023</v>
      </c>
      <c r="L4869" s="94">
        <v>4.0E-4</v>
      </c>
      <c r="M4869" s="94">
        <v>7.0E-4</v>
      </c>
      <c r="N4869" s="94">
        <v>5.0E-4</v>
      </c>
      <c r="O4869" s="2" t="s">
        <v>9316</v>
      </c>
      <c r="P4869" s="2">
        <v>14.0</v>
      </c>
      <c r="Q4869" s="2" t="s">
        <v>9318</v>
      </c>
    </row>
    <row r="4870">
      <c r="A4870" s="54">
        <v>46050.0</v>
      </c>
      <c r="B4870" s="2" t="s">
        <v>1957</v>
      </c>
      <c r="C4870" s="2" t="s">
        <v>303</v>
      </c>
      <c r="D4870" s="2">
        <v>0.0</v>
      </c>
      <c r="E4870" s="53">
        <v>0.022</v>
      </c>
      <c r="F4870" s="53">
        <v>0.042</v>
      </c>
      <c r="G4870" s="53">
        <v>0.049</v>
      </c>
      <c r="H4870" s="53">
        <v>0.052</v>
      </c>
      <c r="I4870" s="53">
        <v>0.055</v>
      </c>
      <c r="J4870" s="53">
        <v>0.027</v>
      </c>
      <c r="K4870" s="53">
        <v>0.038</v>
      </c>
      <c r="L4870" s="94">
        <v>0.0024</v>
      </c>
      <c r="M4870" s="94">
        <v>7.0E-4</v>
      </c>
      <c r="N4870" s="94">
        <v>0.0014</v>
      </c>
      <c r="O4870" s="2" t="s">
        <v>9316</v>
      </c>
      <c r="P4870" s="2">
        <v>14.0</v>
      </c>
      <c r="Q4870" s="2" t="s">
        <v>9318</v>
      </c>
    </row>
    <row r="4871">
      <c r="A4871" s="54">
        <v>46051.0</v>
      </c>
      <c r="B4871" s="2" t="s">
        <v>1957</v>
      </c>
      <c r="C4871" s="2" t="s">
        <v>148</v>
      </c>
      <c r="D4871" s="2">
        <v>0.0</v>
      </c>
      <c r="E4871" s="53">
        <v>0.057</v>
      </c>
      <c r="F4871" s="53">
        <v>0.051</v>
      </c>
      <c r="G4871" s="53">
        <v>0.045</v>
      </c>
      <c r="H4871" s="53">
        <v>0.042</v>
      </c>
      <c r="I4871" s="53">
        <v>0.038</v>
      </c>
      <c r="J4871" s="53">
        <v>0.027</v>
      </c>
      <c r="K4871" s="53">
        <v>0.036</v>
      </c>
      <c r="L4871" s="94">
        <v>0.002</v>
      </c>
      <c r="M4871" s="94">
        <v>7.0E-4</v>
      </c>
      <c r="N4871" s="94">
        <v>0.0013</v>
      </c>
      <c r="O4871" s="2" t="s">
        <v>9316</v>
      </c>
      <c r="P4871" s="2">
        <v>14.0</v>
      </c>
      <c r="Q4871" s="2" t="s">
        <v>9318</v>
      </c>
    </row>
    <row r="4872">
      <c r="A4872" s="54">
        <v>46052.0</v>
      </c>
      <c r="B4872" s="2" t="s">
        <v>1957</v>
      </c>
      <c r="C4872" s="2" t="s">
        <v>196</v>
      </c>
      <c r="D4872" s="2">
        <v>0.0</v>
      </c>
      <c r="E4872" s="53">
        <v>0.0</v>
      </c>
      <c r="F4872" s="53">
        <v>0.0</v>
      </c>
      <c r="G4872" s="53">
        <v>0.0</v>
      </c>
      <c r="H4872" s="53">
        <v>0.0</v>
      </c>
      <c r="I4872" s="53">
        <v>0.0</v>
      </c>
      <c r="J4872" s="53">
        <v>0.026</v>
      </c>
      <c r="K4872" s="53">
        <v>0.013</v>
      </c>
      <c r="L4872" s="94">
        <v>0.0</v>
      </c>
      <c r="M4872" s="94">
        <v>7.0E-4</v>
      </c>
      <c r="N4872" s="94">
        <v>2.0E-4</v>
      </c>
      <c r="O4872" s="2" t="s">
        <v>9316</v>
      </c>
      <c r="P4872" s="2">
        <v>14.0</v>
      </c>
      <c r="Q4872" s="2" t="s">
        <v>9318</v>
      </c>
    </row>
    <row r="4873">
      <c r="A4873" s="54">
        <v>46053.0</v>
      </c>
      <c r="B4873" s="2" t="s">
        <v>1957</v>
      </c>
      <c r="C4873" s="2" t="s">
        <v>288</v>
      </c>
      <c r="D4873" s="2">
        <v>0.0</v>
      </c>
      <c r="E4873" s="53">
        <v>0.001</v>
      </c>
      <c r="F4873" s="53">
        <v>0.007</v>
      </c>
      <c r="G4873" s="53">
        <v>0.012</v>
      </c>
      <c r="H4873" s="53">
        <v>0.015</v>
      </c>
      <c r="I4873" s="53">
        <v>0.019</v>
      </c>
      <c r="J4873" s="53">
        <v>0.026</v>
      </c>
      <c r="K4873" s="53">
        <v>0.019</v>
      </c>
      <c r="L4873" s="94">
        <v>1.0E-4</v>
      </c>
      <c r="M4873" s="94">
        <v>7.0E-4</v>
      </c>
      <c r="N4873" s="94">
        <v>4.0E-4</v>
      </c>
      <c r="O4873" s="2" t="s">
        <v>9316</v>
      </c>
      <c r="P4873" s="2">
        <v>14.0</v>
      </c>
      <c r="Q4873" s="2" t="s">
        <v>9318</v>
      </c>
    </row>
    <row r="4874">
      <c r="A4874" s="54">
        <v>46054.0</v>
      </c>
      <c r="B4874" s="2" t="s">
        <v>1957</v>
      </c>
      <c r="C4874" s="2" t="s">
        <v>256</v>
      </c>
      <c r="D4874" s="2">
        <v>0.0</v>
      </c>
      <c r="E4874" s="53">
        <v>0.05</v>
      </c>
      <c r="F4874" s="53">
        <v>0.06</v>
      </c>
      <c r="G4874" s="53">
        <v>0.066</v>
      </c>
      <c r="H4874" s="53">
        <v>0.069</v>
      </c>
      <c r="I4874" s="53">
        <v>0.074</v>
      </c>
      <c r="J4874" s="53">
        <v>0.026</v>
      </c>
      <c r="K4874" s="53">
        <v>0.046</v>
      </c>
      <c r="L4874" s="94">
        <v>0.0044</v>
      </c>
      <c r="M4874" s="94">
        <v>7.0E-4</v>
      </c>
      <c r="N4874" s="94">
        <v>0.0021</v>
      </c>
      <c r="O4874" s="2" t="s">
        <v>9316</v>
      </c>
      <c r="P4874" s="2">
        <v>14.0</v>
      </c>
      <c r="Q4874" s="2" t="s">
        <v>9318</v>
      </c>
    </row>
    <row r="4875">
      <c r="A4875" s="54">
        <v>46055.0</v>
      </c>
      <c r="B4875" s="2" t="s">
        <v>1957</v>
      </c>
      <c r="C4875" s="2" t="s">
        <v>180</v>
      </c>
      <c r="D4875" s="2">
        <v>0.0</v>
      </c>
      <c r="E4875" s="53">
        <v>0.0</v>
      </c>
      <c r="F4875" s="53">
        <v>0.0</v>
      </c>
      <c r="G4875" s="53">
        <v>0.0</v>
      </c>
      <c r="H4875" s="53">
        <v>0.0</v>
      </c>
      <c r="I4875" s="53">
        <v>0.0</v>
      </c>
      <c r="J4875" s="53">
        <v>0.026</v>
      </c>
      <c r="K4875" s="53">
        <v>0.013</v>
      </c>
      <c r="L4875" s="94">
        <v>0.0</v>
      </c>
      <c r="M4875" s="94">
        <v>7.0E-4</v>
      </c>
      <c r="N4875" s="94">
        <v>2.0E-4</v>
      </c>
      <c r="O4875" s="2" t="s">
        <v>9316</v>
      </c>
      <c r="P4875" s="2">
        <v>14.0</v>
      </c>
      <c r="Q4875" s="2" t="s">
        <v>9318</v>
      </c>
    </row>
    <row r="4876">
      <c r="A4876" s="54">
        <v>46056.0</v>
      </c>
      <c r="B4876" s="2" t="s">
        <v>1957</v>
      </c>
      <c r="C4876" s="2" t="s">
        <v>208</v>
      </c>
      <c r="D4876" s="2">
        <v>0.0</v>
      </c>
      <c r="E4876" s="53">
        <v>0.004</v>
      </c>
      <c r="F4876" s="53">
        <v>0.013</v>
      </c>
      <c r="G4876" s="53">
        <v>0.018</v>
      </c>
      <c r="H4876" s="53">
        <v>0.021</v>
      </c>
      <c r="I4876" s="53">
        <v>0.023</v>
      </c>
      <c r="J4876" s="53">
        <v>0.026</v>
      </c>
      <c r="K4876" s="53">
        <v>0.022</v>
      </c>
      <c r="L4876" s="94">
        <v>3.0E-4</v>
      </c>
      <c r="M4876" s="94">
        <v>7.0E-4</v>
      </c>
      <c r="N4876" s="94">
        <v>5.0E-4</v>
      </c>
      <c r="O4876" s="2" t="s">
        <v>9316</v>
      </c>
      <c r="P4876" s="2">
        <v>14.0</v>
      </c>
      <c r="Q4876" s="2" t="s">
        <v>9318</v>
      </c>
    </row>
    <row r="4877">
      <c r="A4877" s="54">
        <v>46057.0</v>
      </c>
      <c r="B4877" s="2" t="s">
        <v>1957</v>
      </c>
      <c r="C4877" s="2" t="s">
        <v>303</v>
      </c>
      <c r="D4877" s="2">
        <v>0.0</v>
      </c>
      <c r="E4877" s="53">
        <v>0.019</v>
      </c>
      <c r="F4877" s="53">
        <v>0.038</v>
      </c>
      <c r="G4877" s="53">
        <v>0.046</v>
      </c>
      <c r="H4877" s="53">
        <v>0.05</v>
      </c>
      <c r="I4877" s="53">
        <v>0.053</v>
      </c>
      <c r="J4877" s="53">
        <v>0.025</v>
      </c>
      <c r="K4877" s="53">
        <v>0.036</v>
      </c>
      <c r="L4877" s="94">
        <v>0.0021</v>
      </c>
      <c r="M4877" s="94">
        <v>6.0E-4</v>
      </c>
      <c r="N4877" s="94">
        <v>0.0013</v>
      </c>
      <c r="O4877" s="2" t="s">
        <v>9316</v>
      </c>
      <c r="P4877" s="2">
        <v>14.0</v>
      </c>
      <c r="Q4877" s="2" t="s">
        <v>9318</v>
      </c>
    </row>
    <row r="4878">
      <c r="A4878" s="54">
        <v>46058.0</v>
      </c>
      <c r="B4878" s="2" t="s">
        <v>1957</v>
      </c>
      <c r="C4878" s="2" t="s">
        <v>148</v>
      </c>
      <c r="D4878" s="2">
        <v>0.0</v>
      </c>
      <c r="E4878" s="53">
        <v>0.048</v>
      </c>
      <c r="F4878" s="53">
        <v>0.047</v>
      </c>
      <c r="G4878" s="53">
        <v>0.042</v>
      </c>
      <c r="H4878" s="53">
        <v>0.039</v>
      </c>
      <c r="I4878" s="53">
        <v>0.036</v>
      </c>
      <c r="J4878" s="53">
        <v>0.025</v>
      </c>
      <c r="K4878" s="53">
        <v>0.034</v>
      </c>
      <c r="L4878" s="94">
        <v>0.0018</v>
      </c>
      <c r="M4878" s="94">
        <v>6.0E-4</v>
      </c>
      <c r="N4878" s="94">
        <v>0.0012</v>
      </c>
      <c r="O4878" s="2" t="s">
        <v>9316</v>
      </c>
      <c r="P4878" s="2">
        <v>14.0</v>
      </c>
      <c r="Q4878" s="2" t="s">
        <v>9318</v>
      </c>
    </row>
    <row r="4879">
      <c r="A4879" s="54">
        <v>46059.0</v>
      </c>
      <c r="B4879" s="2" t="s">
        <v>1957</v>
      </c>
      <c r="C4879" s="2" t="s">
        <v>196</v>
      </c>
      <c r="D4879" s="2">
        <v>0.0</v>
      </c>
      <c r="E4879" s="53">
        <v>0.0</v>
      </c>
      <c r="F4879" s="53">
        <v>0.0</v>
      </c>
      <c r="G4879" s="53">
        <v>0.0</v>
      </c>
      <c r="H4879" s="53">
        <v>0.0</v>
      </c>
      <c r="I4879" s="53">
        <v>0.0</v>
      </c>
      <c r="J4879" s="53">
        <v>0.025</v>
      </c>
      <c r="K4879" s="53">
        <v>0.012</v>
      </c>
      <c r="L4879" s="94">
        <v>0.0</v>
      </c>
      <c r="M4879" s="94">
        <v>6.0E-4</v>
      </c>
      <c r="N4879" s="94">
        <v>1.0E-4</v>
      </c>
      <c r="O4879" s="2" t="s">
        <v>9316</v>
      </c>
      <c r="P4879" s="2">
        <v>14.0</v>
      </c>
      <c r="Q4879" s="2" t="s">
        <v>9318</v>
      </c>
    </row>
    <row r="4880">
      <c r="A4880" s="54">
        <v>46060.0</v>
      </c>
      <c r="B4880" s="2" t="s">
        <v>1957</v>
      </c>
      <c r="C4880" s="2" t="s">
        <v>288</v>
      </c>
      <c r="D4880" s="2">
        <v>0.0</v>
      </c>
      <c r="E4880" s="53">
        <v>0.001</v>
      </c>
      <c r="F4880" s="53">
        <v>0.006</v>
      </c>
      <c r="G4880" s="53">
        <v>0.011</v>
      </c>
      <c r="H4880" s="53">
        <v>0.014</v>
      </c>
      <c r="I4880" s="53">
        <v>0.018</v>
      </c>
      <c r="J4880" s="53">
        <v>0.025</v>
      </c>
      <c r="K4880" s="53">
        <v>0.018</v>
      </c>
      <c r="L4880" s="94">
        <v>1.0E-4</v>
      </c>
      <c r="M4880" s="94">
        <v>6.0E-4</v>
      </c>
      <c r="N4880" s="94">
        <v>3.0E-4</v>
      </c>
      <c r="O4880" s="2" t="s">
        <v>9316</v>
      </c>
      <c r="P4880" s="2">
        <v>14.0</v>
      </c>
      <c r="Q4880" s="2" t="s">
        <v>9318</v>
      </c>
    </row>
    <row r="4881">
      <c r="A4881" s="54">
        <v>46061.0</v>
      </c>
      <c r="B4881" s="2" t="s">
        <v>1957</v>
      </c>
      <c r="C4881" s="2" t="s">
        <v>256</v>
      </c>
      <c r="D4881" s="2">
        <v>0.0</v>
      </c>
      <c r="E4881" s="53">
        <v>0.043</v>
      </c>
      <c r="F4881" s="53">
        <v>0.055</v>
      </c>
      <c r="G4881" s="53">
        <v>0.062</v>
      </c>
      <c r="H4881" s="53">
        <v>0.066</v>
      </c>
      <c r="I4881" s="53">
        <v>0.071</v>
      </c>
      <c r="J4881" s="53">
        <v>0.024</v>
      </c>
      <c r="K4881" s="53">
        <v>0.043</v>
      </c>
      <c r="L4881" s="94">
        <v>0.0038</v>
      </c>
      <c r="M4881" s="94">
        <v>6.0E-4</v>
      </c>
      <c r="N4881" s="94">
        <v>0.0018</v>
      </c>
      <c r="O4881" s="2" t="s">
        <v>9316</v>
      </c>
      <c r="P4881" s="2">
        <v>14.0</v>
      </c>
      <c r="Q4881" s="2" t="s">
        <v>9318</v>
      </c>
    </row>
    <row r="4882">
      <c r="A4882" s="54">
        <v>46062.0</v>
      </c>
      <c r="B4882" s="2" t="s">
        <v>1957</v>
      </c>
      <c r="C4882" s="2" t="s">
        <v>180</v>
      </c>
      <c r="D4882" s="2">
        <v>0.0</v>
      </c>
      <c r="E4882" s="53">
        <v>0.0</v>
      </c>
      <c r="F4882" s="53">
        <v>0.0</v>
      </c>
      <c r="G4882" s="53">
        <v>0.0</v>
      </c>
      <c r="H4882" s="53">
        <v>0.0</v>
      </c>
      <c r="I4882" s="53">
        <v>0.0</v>
      </c>
      <c r="J4882" s="53">
        <v>0.024</v>
      </c>
      <c r="K4882" s="53">
        <v>0.012</v>
      </c>
      <c r="L4882" s="94">
        <v>0.0</v>
      </c>
      <c r="M4882" s="94">
        <v>6.0E-4</v>
      </c>
      <c r="N4882" s="94">
        <v>1.0E-4</v>
      </c>
      <c r="O4882" s="2" t="s">
        <v>9316</v>
      </c>
      <c r="P4882" s="2">
        <v>14.0</v>
      </c>
      <c r="Q4882" s="2" t="s">
        <v>9318</v>
      </c>
    </row>
    <row r="4883">
      <c r="A4883" s="54">
        <v>46063.0</v>
      </c>
      <c r="B4883" s="2" t="s">
        <v>1957</v>
      </c>
      <c r="C4883" s="2" t="s">
        <v>208</v>
      </c>
      <c r="D4883" s="2">
        <v>0.0</v>
      </c>
      <c r="E4883" s="53">
        <v>0.003</v>
      </c>
      <c r="F4883" s="53">
        <v>0.012</v>
      </c>
      <c r="G4883" s="53">
        <v>0.017</v>
      </c>
      <c r="H4883" s="53">
        <v>0.02</v>
      </c>
      <c r="I4883" s="53">
        <v>0.022</v>
      </c>
      <c r="J4883" s="53">
        <v>0.024</v>
      </c>
      <c r="K4883" s="53">
        <v>0.02</v>
      </c>
      <c r="L4883" s="94">
        <v>3.0E-4</v>
      </c>
      <c r="M4883" s="94">
        <v>6.0E-4</v>
      </c>
      <c r="N4883" s="94">
        <v>4.0E-4</v>
      </c>
      <c r="O4883" s="2" t="s">
        <v>9316</v>
      </c>
      <c r="P4883" s="2">
        <v>14.0</v>
      </c>
      <c r="Q4883" s="2" t="s">
        <v>9318</v>
      </c>
    </row>
    <row r="4884">
      <c r="A4884" s="54">
        <v>46064.0</v>
      </c>
      <c r="B4884" s="2" t="s">
        <v>1957</v>
      </c>
      <c r="C4884" s="2" t="s">
        <v>303</v>
      </c>
      <c r="D4884" s="2">
        <v>0.0</v>
      </c>
      <c r="E4884" s="53">
        <v>0.016</v>
      </c>
      <c r="F4884" s="53">
        <v>0.035</v>
      </c>
      <c r="G4884" s="53">
        <v>0.043</v>
      </c>
      <c r="H4884" s="53">
        <v>0.047</v>
      </c>
      <c r="I4884" s="53">
        <v>0.05</v>
      </c>
      <c r="J4884" s="53">
        <v>0.024</v>
      </c>
      <c r="K4884" s="53">
        <v>0.033</v>
      </c>
      <c r="L4884" s="94">
        <v>0.0018</v>
      </c>
      <c r="M4884" s="94">
        <v>6.0E-4</v>
      </c>
      <c r="N4884" s="94">
        <v>0.0011</v>
      </c>
      <c r="O4884" s="2" t="s">
        <v>9316</v>
      </c>
      <c r="P4884" s="2">
        <v>14.0</v>
      </c>
      <c r="Q4884" s="2" t="s">
        <v>9318</v>
      </c>
    </row>
    <row r="4885">
      <c r="A4885" s="54">
        <v>46065.0</v>
      </c>
      <c r="B4885" s="2" t="s">
        <v>1957</v>
      </c>
      <c r="C4885" s="2" t="s">
        <v>148</v>
      </c>
      <c r="D4885" s="2">
        <v>0.0</v>
      </c>
      <c r="E4885" s="53">
        <v>0.041</v>
      </c>
      <c r="F4885" s="53">
        <v>0.043</v>
      </c>
      <c r="G4885" s="53">
        <v>0.04</v>
      </c>
      <c r="H4885" s="53">
        <v>0.037</v>
      </c>
      <c r="I4885" s="53">
        <v>0.035</v>
      </c>
      <c r="J4885" s="53">
        <v>0.024</v>
      </c>
      <c r="K4885" s="53">
        <v>0.032</v>
      </c>
      <c r="L4885" s="94">
        <v>0.0016</v>
      </c>
      <c r="M4885" s="94">
        <v>6.0E-4</v>
      </c>
      <c r="N4885" s="94">
        <v>0.001</v>
      </c>
      <c r="O4885" s="2" t="s">
        <v>9316</v>
      </c>
      <c r="P4885" s="2">
        <v>14.0</v>
      </c>
      <c r="Q4885" s="2" t="s">
        <v>9318</v>
      </c>
    </row>
    <row r="4886">
      <c r="A4886" s="54">
        <v>46066.0</v>
      </c>
      <c r="B4886" s="2" t="s">
        <v>1957</v>
      </c>
      <c r="C4886" s="2" t="s">
        <v>196</v>
      </c>
      <c r="D4886" s="2">
        <v>0.0</v>
      </c>
      <c r="E4886" s="53">
        <v>0.0</v>
      </c>
      <c r="F4886" s="53">
        <v>0.0</v>
      </c>
      <c r="G4886" s="53">
        <v>0.0</v>
      </c>
      <c r="H4886" s="53">
        <v>0.0</v>
      </c>
      <c r="I4886" s="53">
        <v>0.0</v>
      </c>
      <c r="J4886" s="53">
        <v>0.023</v>
      </c>
      <c r="K4886" s="53">
        <v>0.012</v>
      </c>
      <c r="L4886" s="94">
        <v>0.0</v>
      </c>
      <c r="M4886" s="94">
        <v>5.0E-4</v>
      </c>
      <c r="N4886" s="94">
        <v>1.0E-4</v>
      </c>
      <c r="O4886" s="2" t="s">
        <v>9316</v>
      </c>
      <c r="P4886" s="2">
        <v>14.0</v>
      </c>
      <c r="Q4886" s="2" t="s">
        <v>9318</v>
      </c>
    </row>
    <row r="4887">
      <c r="A4887" s="54">
        <v>46067.0</v>
      </c>
      <c r="B4887" s="2" t="s">
        <v>1957</v>
      </c>
      <c r="C4887" s="2" t="s">
        <v>288</v>
      </c>
      <c r="D4887" s="2">
        <v>0.0</v>
      </c>
      <c r="E4887" s="53">
        <v>0.001</v>
      </c>
      <c r="F4887" s="53">
        <v>0.006</v>
      </c>
      <c r="G4887" s="53">
        <v>0.01</v>
      </c>
      <c r="H4887" s="53">
        <v>0.014</v>
      </c>
      <c r="I4887" s="53">
        <v>0.018</v>
      </c>
      <c r="J4887" s="53">
        <v>0.023</v>
      </c>
      <c r="K4887" s="53">
        <v>0.017</v>
      </c>
      <c r="L4887" s="94">
        <v>1.0E-4</v>
      </c>
      <c r="M4887" s="94">
        <v>5.0E-4</v>
      </c>
      <c r="N4887" s="94">
        <v>3.0E-4</v>
      </c>
      <c r="O4887" s="2" t="s">
        <v>9316</v>
      </c>
      <c r="P4887" s="2">
        <v>14.0</v>
      </c>
      <c r="Q4887" s="2" t="s">
        <v>9318</v>
      </c>
    </row>
    <row r="4888">
      <c r="A4888" s="54">
        <v>46068.0</v>
      </c>
      <c r="B4888" s="2" t="s">
        <v>1957</v>
      </c>
      <c r="C4888" s="2" t="s">
        <v>256</v>
      </c>
      <c r="D4888" s="2">
        <v>0.0</v>
      </c>
      <c r="E4888" s="53">
        <v>0.036</v>
      </c>
      <c r="F4888" s="53">
        <v>0.051</v>
      </c>
      <c r="G4888" s="53">
        <v>0.058</v>
      </c>
      <c r="H4888" s="53">
        <v>0.062</v>
      </c>
      <c r="I4888" s="53">
        <v>0.068</v>
      </c>
      <c r="J4888" s="53">
        <v>0.023</v>
      </c>
      <c r="K4888" s="53">
        <v>0.04</v>
      </c>
      <c r="L4888" s="94">
        <v>0.0034</v>
      </c>
      <c r="M4888" s="94">
        <v>5.0E-4</v>
      </c>
      <c r="N4888" s="94">
        <v>0.0016</v>
      </c>
      <c r="O4888" s="2" t="s">
        <v>9316</v>
      </c>
      <c r="P4888" s="2">
        <v>14.0</v>
      </c>
      <c r="Q4888" s="2" t="s">
        <v>9318</v>
      </c>
    </row>
    <row r="4889">
      <c r="A4889" s="54">
        <v>46069.0</v>
      </c>
      <c r="B4889" s="2" t="s">
        <v>1957</v>
      </c>
      <c r="C4889" s="2" t="s">
        <v>180</v>
      </c>
      <c r="D4889" s="2">
        <v>0.0</v>
      </c>
      <c r="E4889" s="53">
        <v>0.0</v>
      </c>
      <c r="F4889" s="53">
        <v>0.0</v>
      </c>
      <c r="G4889" s="53">
        <v>0.0</v>
      </c>
      <c r="H4889" s="53">
        <v>0.0</v>
      </c>
      <c r="I4889" s="53">
        <v>0.0</v>
      </c>
      <c r="J4889" s="53">
        <v>0.023</v>
      </c>
      <c r="K4889" s="53">
        <v>0.011</v>
      </c>
      <c r="L4889" s="94">
        <v>0.0</v>
      </c>
      <c r="M4889" s="94">
        <v>5.0E-4</v>
      </c>
      <c r="N4889" s="94">
        <v>1.0E-4</v>
      </c>
      <c r="O4889" s="2" t="s">
        <v>9316</v>
      </c>
      <c r="P4889" s="2">
        <v>14.0</v>
      </c>
      <c r="Q4889" s="2" t="s">
        <v>9318</v>
      </c>
    </row>
    <row r="4890">
      <c r="A4890" s="54">
        <v>46070.0</v>
      </c>
      <c r="B4890" s="2" t="s">
        <v>1957</v>
      </c>
      <c r="C4890" s="2" t="s">
        <v>208</v>
      </c>
      <c r="D4890" s="2">
        <v>0.0</v>
      </c>
      <c r="E4890" s="53">
        <v>0.003</v>
      </c>
      <c r="F4890" s="53">
        <v>0.011</v>
      </c>
      <c r="G4890" s="53">
        <v>0.016</v>
      </c>
      <c r="H4890" s="53">
        <v>0.019</v>
      </c>
      <c r="I4890" s="53">
        <v>0.021</v>
      </c>
      <c r="J4890" s="53">
        <v>0.023</v>
      </c>
      <c r="K4890" s="53">
        <v>0.019</v>
      </c>
      <c r="L4890" s="94">
        <v>3.0E-4</v>
      </c>
      <c r="M4890" s="94">
        <v>5.0E-4</v>
      </c>
      <c r="N4890" s="94">
        <v>4.0E-4</v>
      </c>
      <c r="O4890" s="2" t="s">
        <v>9316</v>
      </c>
      <c r="P4890" s="2">
        <v>14.0</v>
      </c>
      <c r="Q4890" s="2" t="s">
        <v>9318</v>
      </c>
    </row>
    <row r="4891">
      <c r="A4891" s="54">
        <v>46071.0</v>
      </c>
      <c r="B4891" s="2" t="s">
        <v>1957</v>
      </c>
      <c r="C4891" s="2" t="s">
        <v>303</v>
      </c>
      <c r="D4891" s="2">
        <v>0.0</v>
      </c>
      <c r="E4891" s="53">
        <v>0.013</v>
      </c>
      <c r="F4891" s="53">
        <v>0.032</v>
      </c>
      <c r="G4891" s="53">
        <v>0.041</v>
      </c>
      <c r="H4891" s="53">
        <v>0.045</v>
      </c>
      <c r="I4891" s="53">
        <v>0.048</v>
      </c>
      <c r="J4891" s="53">
        <v>0.022</v>
      </c>
      <c r="K4891" s="53">
        <v>0.031</v>
      </c>
      <c r="L4891" s="94">
        <v>0.0017</v>
      </c>
      <c r="M4891" s="94">
        <v>5.0E-4</v>
      </c>
      <c r="N4891" s="94">
        <v>0.001</v>
      </c>
      <c r="O4891" s="2" t="s">
        <v>9316</v>
      </c>
      <c r="P4891" s="2">
        <v>14.0</v>
      </c>
      <c r="Q4891" s="2" t="s">
        <v>9318</v>
      </c>
    </row>
    <row r="4892">
      <c r="A4892" s="54">
        <v>46072.0</v>
      </c>
      <c r="B4892" s="2" t="s">
        <v>1957</v>
      </c>
      <c r="C4892" s="2" t="s">
        <v>148</v>
      </c>
      <c r="D4892" s="2">
        <v>0.0</v>
      </c>
      <c r="E4892" s="53">
        <v>0.035</v>
      </c>
      <c r="F4892" s="53">
        <v>0.04</v>
      </c>
      <c r="G4892" s="53">
        <v>0.037</v>
      </c>
      <c r="H4892" s="53">
        <v>0.035</v>
      </c>
      <c r="I4892" s="53">
        <v>0.033</v>
      </c>
      <c r="J4892" s="53">
        <v>0.022</v>
      </c>
      <c r="K4892" s="53">
        <v>0.03</v>
      </c>
      <c r="L4892" s="94">
        <v>0.0014</v>
      </c>
      <c r="M4892" s="94">
        <v>5.0E-4</v>
      </c>
      <c r="N4892" s="94">
        <v>9.0E-4</v>
      </c>
      <c r="O4892" s="2" t="s">
        <v>9316</v>
      </c>
      <c r="P4892" s="2">
        <v>14.0</v>
      </c>
      <c r="Q4892" s="2" t="s">
        <v>9318</v>
      </c>
    </row>
    <row r="4893">
      <c r="A4893" s="54">
        <v>46073.0</v>
      </c>
      <c r="B4893" s="2" t="s">
        <v>1957</v>
      </c>
      <c r="C4893" s="2" t="s">
        <v>196</v>
      </c>
      <c r="D4893" s="2">
        <v>0.0</v>
      </c>
      <c r="E4893" s="53">
        <v>0.0</v>
      </c>
      <c r="F4893" s="53">
        <v>0.0</v>
      </c>
      <c r="G4893" s="53">
        <v>0.0</v>
      </c>
      <c r="H4893" s="53">
        <v>0.0</v>
      </c>
      <c r="I4893" s="53">
        <v>0.0</v>
      </c>
      <c r="J4893" s="53">
        <v>0.022</v>
      </c>
      <c r="K4893" s="53">
        <v>0.011</v>
      </c>
      <c r="L4893" s="94">
        <v>0.0</v>
      </c>
      <c r="M4893" s="94">
        <v>5.0E-4</v>
      </c>
      <c r="N4893" s="94">
        <v>1.0E-4</v>
      </c>
      <c r="O4893" s="2" t="s">
        <v>9316</v>
      </c>
      <c r="P4893" s="2">
        <v>14.0</v>
      </c>
      <c r="Q4893" s="2" t="s">
        <v>9318</v>
      </c>
    </row>
    <row r="4894">
      <c r="A4894" s="54">
        <v>46074.0</v>
      </c>
      <c r="B4894" s="2" t="s">
        <v>1957</v>
      </c>
      <c r="C4894" s="2" t="s">
        <v>288</v>
      </c>
      <c r="D4894" s="2">
        <v>0.0</v>
      </c>
      <c r="E4894" s="53">
        <v>0.001</v>
      </c>
      <c r="F4894" s="53">
        <v>0.005</v>
      </c>
      <c r="G4894" s="53">
        <v>0.01</v>
      </c>
      <c r="H4894" s="53">
        <v>0.013</v>
      </c>
      <c r="I4894" s="53">
        <v>0.017</v>
      </c>
      <c r="J4894" s="53">
        <v>0.022</v>
      </c>
      <c r="K4894" s="53">
        <v>0.016</v>
      </c>
      <c r="L4894" s="94">
        <v>1.0E-4</v>
      </c>
      <c r="M4894" s="94">
        <v>5.0E-4</v>
      </c>
      <c r="N4894" s="94">
        <v>3.0E-4</v>
      </c>
      <c r="O4894" s="2" t="s">
        <v>9316</v>
      </c>
      <c r="P4894" s="2">
        <v>14.0</v>
      </c>
      <c r="Q4894" s="2" t="s">
        <v>9318</v>
      </c>
    </row>
    <row r="4895">
      <c r="A4895" s="54">
        <v>46075.0</v>
      </c>
      <c r="B4895" s="2" t="s">
        <v>1957</v>
      </c>
      <c r="C4895" s="2" t="s">
        <v>256</v>
      </c>
      <c r="D4895" s="2">
        <v>0.0</v>
      </c>
      <c r="E4895" s="53">
        <v>0.031</v>
      </c>
      <c r="F4895" s="53">
        <v>0.047</v>
      </c>
      <c r="G4895" s="53">
        <v>0.054</v>
      </c>
      <c r="H4895" s="53">
        <v>0.059</v>
      </c>
      <c r="I4895" s="53">
        <v>0.065</v>
      </c>
      <c r="J4895" s="53">
        <v>0.022</v>
      </c>
      <c r="K4895" s="53">
        <v>0.038</v>
      </c>
      <c r="L4895" s="94">
        <v>0.0029</v>
      </c>
      <c r="M4895" s="94">
        <v>5.0E-4</v>
      </c>
      <c r="N4895" s="94">
        <v>0.0014</v>
      </c>
      <c r="O4895" s="2" t="s">
        <v>9316</v>
      </c>
      <c r="P4895" s="2">
        <v>14.0</v>
      </c>
      <c r="Q4895" s="2" t="s">
        <v>9318</v>
      </c>
    </row>
    <row r="4896">
      <c r="A4896" s="54">
        <v>46076.0</v>
      </c>
      <c r="B4896" s="2" t="s">
        <v>1957</v>
      </c>
      <c r="C4896" s="2" t="s">
        <v>180</v>
      </c>
      <c r="D4896" s="2">
        <v>0.0</v>
      </c>
      <c r="E4896" s="53">
        <v>0.0</v>
      </c>
      <c r="F4896" s="53">
        <v>0.0</v>
      </c>
      <c r="G4896" s="53">
        <v>0.0</v>
      </c>
      <c r="H4896" s="53">
        <v>0.0</v>
      </c>
      <c r="I4896" s="53">
        <v>0.0</v>
      </c>
      <c r="J4896" s="53">
        <v>0.021</v>
      </c>
      <c r="K4896" s="53">
        <v>0.011</v>
      </c>
      <c r="L4896" s="94">
        <v>0.0</v>
      </c>
      <c r="M4896" s="94">
        <v>4.0E-4</v>
      </c>
      <c r="N4896" s="94">
        <v>1.0E-4</v>
      </c>
      <c r="O4896" s="2" t="s">
        <v>9316</v>
      </c>
      <c r="P4896" s="2">
        <v>14.0</v>
      </c>
      <c r="Q4896" s="2" t="s">
        <v>9318</v>
      </c>
    </row>
    <row r="4897">
      <c r="A4897" s="54">
        <v>46077.0</v>
      </c>
      <c r="B4897" s="2" t="s">
        <v>1957</v>
      </c>
      <c r="C4897" s="2" t="s">
        <v>208</v>
      </c>
      <c r="D4897" s="2">
        <v>0.0</v>
      </c>
      <c r="E4897" s="53">
        <v>0.002</v>
      </c>
      <c r="F4897" s="53">
        <v>0.01</v>
      </c>
      <c r="G4897" s="53">
        <v>0.015</v>
      </c>
      <c r="H4897" s="53">
        <v>0.018</v>
      </c>
      <c r="I4897" s="53">
        <v>0.021</v>
      </c>
      <c r="J4897" s="53">
        <v>0.021</v>
      </c>
      <c r="K4897" s="53">
        <v>0.018</v>
      </c>
      <c r="L4897" s="94">
        <v>2.0E-4</v>
      </c>
      <c r="M4897" s="94">
        <v>4.0E-4</v>
      </c>
      <c r="N4897" s="94">
        <v>3.0E-4</v>
      </c>
      <c r="O4897" s="2" t="s">
        <v>9316</v>
      </c>
      <c r="P4897" s="2">
        <v>14.0</v>
      </c>
      <c r="Q4897" s="2" t="s">
        <v>9318</v>
      </c>
    </row>
    <row r="4898">
      <c r="A4898" s="54">
        <v>46078.0</v>
      </c>
      <c r="B4898" s="2" t="s">
        <v>1957</v>
      </c>
      <c r="C4898" s="2" t="s">
        <v>303</v>
      </c>
      <c r="D4898" s="2">
        <v>0.0</v>
      </c>
      <c r="E4898" s="53">
        <v>0.011</v>
      </c>
      <c r="F4898" s="53">
        <v>0.03</v>
      </c>
      <c r="G4898" s="53">
        <v>0.038</v>
      </c>
      <c r="H4898" s="53">
        <v>0.042</v>
      </c>
      <c r="I4898" s="53">
        <v>0.046</v>
      </c>
      <c r="J4898" s="53">
        <v>0.021</v>
      </c>
      <c r="K4898" s="53">
        <v>0.03</v>
      </c>
      <c r="L4898" s="94">
        <v>0.0014</v>
      </c>
      <c r="M4898" s="94">
        <v>4.0E-4</v>
      </c>
      <c r="N4898" s="94">
        <v>9.0E-4</v>
      </c>
      <c r="O4898" s="2" t="s">
        <v>9316</v>
      </c>
      <c r="P4898" s="2">
        <v>14.0</v>
      </c>
      <c r="Q4898" s="2" t="s">
        <v>9318</v>
      </c>
    </row>
    <row r="4899">
      <c r="A4899" s="54">
        <v>46079.0</v>
      </c>
      <c r="B4899" s="2" t="s">
        <v>1957</v>
      </c>
      <c r="C4899" s="2" t="s">
        <v>148</v>
      </c>
      <c r="D4899" s="2">
        <v>0.0</v>
      </c>
      <c r="E4899" s="53">
        <v>0.03</v>
      </c>
      <c r="F4899" s="53">
        <v>0.036</v>
      </c>
      <c r="G4899" s="53">
        <v>0.035</v>
      </c>
      <c r="H4899" s="53">
        <v>0.034</v>
      </c>
      <c r="I4899" s="53">
        <v>0.032</v>
      </c>
      <c r="J4899" s="53">
        <v>0.021</v>
      </c>
      <c r="K4899" s="53">
        <v>0.028</v>
      </c>
      <c r="L4899" s="94">
        <v>0.0012</v>
      </c>
      <c r="M4899" s="94">
        <v>4.0E-4</v>
      </c>
      <c r="N4899" s="94">
        <v>8.0E-4</v>
      </c>
      <c r="O4899" s="2" t="s">
        <v>9316</v>
      </c>
      <c r="P4899" s="2">
        <v>14.0</v>
      </c>
      <c r="Q4899" s="2" t="s">
        <v>9318</v>
      </c>
    </row>
    <row r="4900">
      <c r="A4900" s="54">
        <v>46080.0</v>
      </c>
      <c r="B4900" s="2" t="s">
        <v>1957</v>
      </c>
      <c r="C4900" s="2" t="s">
        <v>196</v>
      </c>
      <c r="D4900" s="2">
        <v>0.0</v>
      </c>
      <c r="E4900" s="53">
        <v>0.0</v>
      </c>
      <c r="F4900" s="53">
        <v>0.0</v>
      </c>
      <c r="G4900" s="53">
        <v>0.0</v>
      </c>
      <c r="H4900" s="53">
        <v>0.0</v>
      </c>
      <c r="I4900" s="53">
        <v>0.0</v>
      </c>
      <c r="J4900" s="53">
        <v>0.021</v>
      </c>
      <c r="K4900" s="53">
        <v>0.01</v>
      </c>
      <c r="L4900" s="94">
        <v>0.0</v>
      </c>
      <c r="M4900" s="94">
        <v>4.0E-4</v>
      </c>
      <c r="N4900" s="94">
        <v>1.0E-4</v>
      </c>
      <c r="O4900" s="2" t="s">
        <v>9316</v>
      </c>
      <c r="P4900" s="2">
        <v>14.0</v>
      </c>
      <c r="Q4900" s="2" t="s">
        <v>9318</v>
      </c>
    </row>
    <row r="4901">
      <c r="A4901" s="54">
        <v>46081.0</v>
      </c>
      <c r="B4901" s="2" t="s">
        <v>1957</v>
      </c>
      <c r="C4901" s="2" t="s">
        <v>288</v>
      </c>
      <c r="D4901" s="2">
        <v>0.0</v>
      </c>
      <c r="E4901" s="53">
        <v>0.001</v>
      </c>
      <c r="F4901" s="53">
        <v>0.005</v>
      </c>
      <c r="G4901" s="53">
        <v>0.009</v>
      </c>
      <c r="H4901" s="53">
        <v>0.012</v>
      </c>
      <c r="I4901" s="53">
        <v>0.016</v>
      </c>
      <c r="J4901" s="53">
        <v>0.02</v>
      </c>
      <c r="K4901" s="53">
        <v>0.015</v>
      </c>
      <c r="L4901" s="94">
        <v>1.0E-4</v>
      </c>
      <c r="M4901" s="94">
        <v>4.0E-4</v>
      </c>
      <c r="N4901" s="94">
        <v>2.0E-4</v>
      </c>
      <c r="O4901" s="2" t="s">
        <v>9316</v>
      </c>
      <c r="P4901" s="2">
        <v>14.0</v>
      </c>
      <c r="Q4901" s="2" t="s">
        <v>9318</v>
      </c>
    </row>
    <row r="4902">
      <c r="A4902" s="54">
        <v>46082.0</v>
      </c>
      <c r="B4902" s="2" t="s">
        <v>1957</v>
      </c>
      <c r="C4902" s="2" t="s">
        <v>256</v>
      </c>
      <c r="D4902" s="2">
        <v>0.0</v>
      </c>
      <c r="E4902" s="53">
        <v>0.026</v>
      </c>
      <c r="F4902" s="53">
        <v>0.043</v>
      </c>
      <c r="G4902" s="53">
        <v>0.051</v>
      </c>
      <c r="H4902" s="53">
        <v>0.056</v>
      </c>
      <c r="I4902" s="53">
        <v>0.062</v>
      </c>
      <c r="J4902" s="53">
        <v>0.02</v>
      </c>
      <c r="K4902" s="53">
        <v>0.036</v>
      </c>
      <c r="L4902" s="94">
        <v>0.0026</v>
      </c>
      <c r="M4902" s="94">
        <v>4.0E-4</v>
      </c>
      <c r="N4902" s="94">
        <v>0.0013</v>
      </c>
      <c r="O4902" s="2" t="s">
        <v>9316</v>
      </c>
      <c r="P4902" s="2">
        <v>14.0</v>
      </c>
      <c r="Q4902" s="2" t="s">
        <v>9318</v>
      </c>
    </row>
    <row r="4903">
      <c r="A4903" s="54">
        <v>46083.0</v>
      </c>
      <c r="B4903" s="2" t="s">
        <v>1957</v>
      </c>
      <c r="C4903" s="2" t="s">
        <v>180</v>
      </c>
      <c r="D4903" s="2">
        <v>0.0</v>
      </c>
      <c r="E4903" s="53">
        <v>0.0</v>
      </c>
      <c r="F4903" s="53">
        <v>0.0</v>
      </c>
      <c r="G4903" s="53">
        <v>0.0</v>
      </c>
      <c r="H4903" s="53">
        <v>0.0</v>
      </c>
      <c r="I4903" s="53">
        <v>0.0</v>
      </c>
      <c r="J4903" s="53">
        <v>0.02</v>
      </c>
      <c r="K4903" s="53">
        <v>0.01</v>
      </c>
      <c r="L4903" s="94">
        <v>0.0</v>
      </c>
      <c r="M4903" s="94">
        <v>4.0E-4</v>
      </c>
      <c r="N4903" s="94">
        <v>1.0E-4</v>
      </c>
      <c r="O4903" s="2" t="s">
        <v>9316</v>
      </c>
      <c r="P4903" s="2">
        <v>14.0</v>
      </c>
      <c r="Q4903" s="2" t="s">
        <v>9318</v>
      </c>
    </row>
    <row r="4904">
      <c r="A4904" s="54">
        <v>46084.0</v>
      </c>
      <c r="B4904" s="2" t="s">
        <v>1957</v>
      </c>
      <c r="C4904" s="2" t="s">
        <v>208</v>
      </c>
      <c r="D4904" s="2">
        <v>0.0</v>
      </c>
      <c r="E4904" s="53">
        <v>0.002</v>
      </c>
      <c r="F4904" s="53">
        <v>0.009</v>
      </c>
      <c r="G4904" s="53">
        <v>0.014</v>
      </c>
      <c r="H4904" s="53">
        <v>0.017</v>
      </c>
      <c r="I4904" s="53">
        <v>0.02</v>
      </c>
      <c r="J4904" s="53">
        <v>0.02</v>
      </c>
      <c r="K4904" s="53">
        <v>0.017</v>
      </c>
      <c r="L4904" s="94">
        <v>2.0E-4</v>
      </c>
      <c r="M4904" s="94">
        <v>4.0E-4</v>
      </c>
      <c r="N4904" s="94">
        <v>3.0E-4</v>
      </c>
      <c r="O4904" s="2" t="s">
        <v>9316</v>
      </c>
      <c r="P4904" s="2">
        <v>14.0</v>
      </c>
      <c r="Q4904" s="2" t="s">
        <v>9318</v>
      </c>
    </row>
    <row r="4905">
      <c r="A4905" s="54">
        <v>46085.0</v>
      </c>
      <c r="B4905" s="2" t="s">
        <v>1957</v>
      </c>
      <c r="C4905" s="2" t="s">
        <v>303</v>
      </c>
      <c r="D4905" s="2">
        <v>0.0</v>
      </c>
      <c r="E4905" s="53">
        <v>0.01</v>
      </c>
      <c r="F4905" s="53">
        <v>0.027</v>
      </c>
      <c r="G4905" s="53">
        <v>0.036</v>
      </c>
      <c r="H4905" s="53">
        <v>0.04</v>
      </c>
      <c r="I4905" s="53">
        <v>0.044</v>
      </c>
      <c r="J4905" s="53">
        <v>0.02</v>
      </c>
      <c r="K4905" s="53">
        <v>0.028</v>
      </c>
      <c r="L4905" s="94">
        <v>0.0013</v>
      </c>
      <c r="M4905" s="94">
        <v>4.0E-4</v>
      </c>
      <c r="N4905" s="94">
        <v>8.0E-4</v>
      </c>
      <c r="O4905" s="2" t="s">
        <v>9316</v>
      </c>
      <c r="P4905" s="2">
        <v>14.0</v>
      </c>
      <c r="Q4905" s="2" t="s">
        <v>9318</v>
      </c>
    </row>
    <row r="4906">
      <c r="A4906" s="54">
        <v>46086.0</v>
      </c>
      <c r="B4906" s="2" t="s">
        <v>1957</v>
      </c>
      <c r="C4906" s="2" t="s">
        <v>148</v>
      </c>
      <c r="D4906" s="2">
        <v>0.0</v>
      </c>
      <c r="E4906" s="53">
        <v>0.025</v>
      </c>
      <c r="F4906" s="53">
        <v>0.033</v>
      </c>
      <c r="G4906" s="53">
        <v>0.033</v>
      </c>
      <c r="H4906" s="53">
        <v>0.032</v>
      </c>
      <c r="I4906" s="53">
        <v>0.03</v>
      </c>
      <c r="J4906" s="53">
        <v>0.02</v>
      </c>
      <c r="K4906" s="53">
        <v>0.026</v>
      </c>
      <c r="L4906" s="94">
        <v>0.0011</v>
      </c>
      <c r="M4906" s="94">
        <v>4.0E-4</v>
      </c>
      <c r="N4906" s="94">
        <v>7.0E-4</v>
      </c>
      <c r="O4906" s="2" t="s">
        <v>9316</v>
      </c>
      <c r="P4906" s="2">
        <v>14.0</v>
      </c>
      <c r="Q4906" s="2" t="s">
        <v>9318</v>
      </c>
    </row>
    <row r="4907">
      <c r="A4907" s="54">
        <v>46087.0</v>
      </c>
      <c r="B4907" s="2" t="s">
        <v>1957</v>
      </c>
      <c r="C4907" s="2" t="s">
        <v>196</v>
      </c>
      <c r="D4907" s="2">
        <v>0.0</v>
      </c>
      <c r="E4907" s="53">
        <v>0.0</v>
      </c>
      <c r="F4907" s="53">
        <v>0.0</v>
      </c>
      <c r="G4907" s="53">
        <v>0.0</v>
      </c>
      <c r="H4907" s="53">
        <v>0.0</v>
      </c>
      <c r="I4907" s="53">
        <v>0.0</v>
      </c>
      <c r="J4907" s="53">
        <v>0.019</v>
      </c>
      <c r="K4907" s="53">
        <v>0.01</v>
      </c>
      <c r="L4907" s="94">
        <v>0.0</v>
      </c>
      <c r="M4907" s="94">
        <v>4.0E-4</v>
      </c>
      <c r="N4907" s="94">
        <v>1.0E-4</v>
      </c>
      <c r="O4907" s="2" t="s">
        <v>9316</v>
      </c>
      <c r="P4907" s="2">
        <v>14.0</v>
      </c>
      <c r="Q4907" s="2" t="s">
        <v>9318</v>
      </c>
    </row>
    <row r="4908">
      <c r="A4908" s="54">
        <v>46088.0</v>
      </c>
      <c r="B4908" s="2" t="s">
        <v>1957</v>
      </c>
      <c r="C4908" s="2" t="s">
        <v>288</v>
      </c>
      <c r="D4908" s="2">
        <v>0.0</v>
      </c>
      <c r="E4908" s="53">
        <v>0.0</v>
      </c>
      <c r="F4908" s="53">
        <v>0.004</v>
      </c>
      <c r="G4908" s="53">
        <v>0.009</v>
      </c>
      <c r="H4908" s="53">
        <v>0.012</v>
      </c>
      <c r="I4908" s="53">
        <v>0.015</v>
      </c>
      <c r="J4908" s="53">
        <v>0.019</v>
      </c>
      <c r="K4908" s="53">
        <v>0.014</v>
      </c>
      <c r="L4908" s="94">
        <v>1.0E-4</v>
      </c>
      <c r="M4908" s="94">
        <v>4.0E-4</v>
      </c>
      <c r="N4908" s="94">
        <v>2.0E-4</v>
      </c>
      <c r="O4908" s="2" t="s">
        <v>9316</v>
      </c>
      <c r="P4908" s="2">
        <v>14.0</v>
      </c>
      <c r="Q4908" s="2" t="s">
        <v>9318</v>
      </c>
    </row>
    <row r="4909">
      <c r="A4909" s="54">
        <v>46089.0</v>
      </c>
      <c r="B4909" s="2" t="s">
        <v>1957</v>
      </c>
      <c r="C4909" s="2" t="s">
        <v>256</v>
      </c>
      <c r="D4909" s="2">
        <v>0.0</v>
      </c>
      <c r="E4909" s="53">
        <v>0.022</v>
      </c>
      <c r="F4909" s="53">
        <v>0.039</v>
      </c>
      <c r="G4909" s="53">
        <v>0.048</v>
      </c>
      <c r="H4909" s="53">
        <v>0.054</v>
      </c>
      <c r="I4909" s="53">
        <v>0.06</v>
      </c>
      <c r="J4909" s="53">
        <v>0.019</v>
      </c>
      <c r="K4909" s="53">
        <v>0.034</v>
      </c>
      <c r="L4909" s="94">
        <v>0.0023</v>
      </c>
      <c r="M4909" s="94">
        <v>4.0E-4</v>
      </c>
      <c r="N4909" s="94">
        <v>0.0012</v>
      </c>
      <c r="O4909" s="2" t="s">
        <v>9316</v>
      </c>
      <c r="P4909" s="2">
        <v>14.0</v>
      </c>
      <c r="Q4909" s="2" t="s">
        <v>9318</v>
      </c>
    </row>
    <row r="4910">
      <c r="A4910" s="54">
        <v>46090.0</v>
      </c>
      <c r="B4910" s="2" t="s">
        <v>1957</v>
      </c>
      <c r="C4910" s="2" t="s">
        <v>180</v>
      </c>
      <c r="D4910" s="2">
        <v>0.0</v>
      </c>
      <c r="E4910" s="53">
        <v>0.0</v>
      </c>
      <c r="F4910" s="53">
        <v>0.0</v>
      </c>
      <c r="G4910" s="53">
        <v>0.0</v>
      </c>
      <c r="H4910" s="53">
        <v>0.0</v>
      </c>
      <c r="I4910" s="53">
        <v>0.0</v>
      </c>
      <c r="J4910" s="53">
        <v>0.019</v>
      </c>
      <c r="K4910" s="53">
        <v>0.009</v>
      </c>
      <c r="L4910" s="94">
        <v>0.0</v>
      </c>
      <c r="M4910" s="94">
        <v>4.0E-4</v>
      </c>
      <c r="N4910" s="94">
        <v>1.0E-4</v>
      </c>
      <c r="O4910" s="2" t="s">
        <v>9316</v>
      </c>
      <c r="P4910" s="2">
        <v>14.0</v>
      </c>
      <c r="Q4910" s="2" t="s">
        <v>9318</v>
      </c>
    </row>
    <row r="4911">
      <c r="A4911" s="54">
        <v>46091.0</v>
      </c>
      <c r="B4911" s="2" t="s">
        <v>1957</v>
      </c>
      <c r="C4911" s="2" t="s">
        <v>208</v>
      </c>
      <c r="D4911" s="2">
        <v>0.0</v>
      </c>
      <c r="E4911" s="53">
        <v>0.002</v>
      </c>
      <c r="F4911" s="53">
        <v>0.008</v>
      </c>
      <c r="G4911" s="53">
        <v>0.013</v>
      </c>
      <c r="H4911" s="53">
        <v>0.016</v>
      </c>
      <c r="I4911" s="53">
        <v>0.019</v>
      </c>
      <c r="J4911" s="53">
        <v>0.019</v>
      </c>
      <c r="K4911" s="53">
        <v>0.016</v>
      </c>
      <c r="L4911" s="94">
        <v>2.0E-4</v>
      </c>
      <c r="M4911" s="94">
        <v>4.0E-4</v>
      </c>
      <c r="N4911" s="94">
        <v>3.0E-4</v>
      </c>
      <c r="O4911" s="2" t="s">
        <v>9316</v>
      </c>
      <c r="P4911" s="2">
        <v>14.0</v>
      </c>
      <c r="Q4911" s="2" t="s">
        <v>9318</v>
      </c>
    </row>
    <row r="4912">
      <c r="A4912" s="54">
        <v>46092.0</v>
      </c>
      <c r="B4912" s="2" t="s">
        <v>1957</v>
      </c>
      <c r="C4912" s="2" t="s">
        <v>303</v>
      </c>
      <c r="D4912" s="2">
        <v>0.0</v>
      </c>
      <c r="E4912" s="53">
        <v>0.008</v>
      </c>
      <c r="F4912" s="53">
        <v>0.025</v>
      </c>
      <c r="G4912" s="53">
        <v>0.034</v>
      </c>
      <c r="H4912" s="53">
        <v>0.038</v>
      </c>
      <c r="I4912" s="53">
        <v>0.043</v>
      </c>
      <c r="J4912" s="53">
        <v>0.019</v>
      </c>
      <c r="K4912" s="53">
        <v>0.026</v>
      </c>
      <c r="L4912" s="94">
        <v>0.0012</v>
      </c>
      <c r="M4912" s="94">
        <v>4.0E-4</v>
      </c>
      <c r="N4912" s="94">
        <v>7.0E-4</v>
      </c>
      <c r="O4912" s="2" t="s">
        <v>9316</v>
      </c>
      <c r="P4912" s="2">
        <v>14.0</v>
      </c>
      <c r="Q4912" s="2" t="s">
        <v>9318</v>
      </c>
    </row>
    <row r="4913">
      <c r="A4913" s="54">
        <v>46093.0</v>
      </c>
      <c r="B4913" s="2" t="s">
        <v>1957</v>
      </c>
      <c r="C4913" s="2" t="s">
        <v>148</v>
      </c>
      <c r="D4913" s="2">
        <v>0.0</v>
      </c>
      <c r="E4913" s="53">
        <v>0.021</v>
      </c>
      <c r="F4913" s="53">
        <v>0.031</v>
      </c>
      <c r="G4913" s="53">
        <v>0.031</v>
      </c>
      <c r="H4913" s="53">
        <v>0.03</v>
      </c>
      <c r="I4913" s="53">
        <v>0.029</v>
      </c>
      <c r="J4913" s="53">
        <v>0.018</v>
      </c>
      <c r="K4913" s="53">
        <v>0.025</v>
      </c>
      <c r="L4913" s="94">
        <v>0.001</v>
      </c>
      <c r="M4913" s="94">
        <v>3.0E-4</v>
      </c>
      <c r="N4913" s="94">
        <v>6.0E-4</v>
      </c>
      <c r="O4913" s="2" t="s">
        <v>9316</v>
      </c>
      <c r="P4913" s="2">
        <v>14.0</v>
      </c>
      <c r="Q4913" s="2" t="s">
        <v>9318</v>
      </c>
    </row>
    <row r="4914">
      <c r="A4914" s="54">
        <v>46094.0</v>
      </c>
      <c r="B4914" s="2" t="s">
        <v>1957</v>
      </c>
      <c r="C4914" s="2" t="s">
        <v>196</v>
      </c>
      <c r="D4914" s="2">
        <v>0.0</v>
      </c>
      <c r="E4914" s="53">
        <v>0.0</v>
      </c>
      <c r="F4914" s="53">
        <v>0.0</v>
      </c>
      <c r="G4914" s="53">
        <v>0.0</v>
      </c>
      <c r="H4914" s="53">
        <v>0.0</v>
      </c>
      <c r="I4914" s="53">
        <v>0.0</v>
      </c>
      <c r="J4914" s="53">
        <v>0.018</v>
      </c>
      <c r="K4914" s="53">
        <v>0.009</v>
      </c>
      <c r="L4914" s="94">
        <v>0.0</v>
      </c>
      <c r="M4914" s="94">
        <v>3.0E-4</v>
      </c>
      <c r="N4914" s="94">
        <v>1.0E-4</v>
      </c>
      <c r="O4914" s="2" t="s">
        <v>9316</v>
      </c>
      <c r="P4914" s="2">
        <v>14.0</v>
      </c>
      <c r="Q4914" s="2" t="s">
        <v>9318</v>
      </c>
    </row>
    <row r="4915">
      <c r="A4915" s="54">
        <v>46095.0</v>
      </c>
      <c r="B4915" s="2" t="s">
        <v>1957</v>
      </c>
      <c r="C4915" s="2" t="s">
        <v>288</v>
      </c>
      <c r="D4915" s="2">
        <v>0.0</v>
      </c>
      <c r="E4915" s="53">
        <v>0.0</v>
      </c>
      <c r="F4915" s="53">
        <v>0.004</v>
      </c>
      <c r="G4915" s="53">
        <v>0.008</v>
      </c>
      <c r="H4915" s="53">
        <v>0.011</v>
      </c>
      <c r="I4915" s="53">
        <v>0.015</v>
      </c>
      <c r="J4915" s="53">
        <v>0.018</v>
      </c>
      <c r="K4915" s="53">
        <v>0.013</v>
      </c>
      <c r="L4915" s="94">
        <v>1.0E-4</v>
      </c>
      <c r="M4915" s="94">
        <v>3.0E-4</v>
      </c>
      <c r="N4915" s="94">
        <v>2.0E-4</v>
      </c>
      <c r="O4915" s="2" t="s">
        <v>9316</v>
      </c>
      <c r="P4915" s="2">
        <v>14.0</v>
      </c>
      <c r="Q4915" s="2" t="s">
        <v>9318</v>
      </c>
    </row>
    <row r="4916">
      <c r="A4916" s="54">
        <v>46096.0</v>
      </c>
      <c r="B4916" s="2" t="s">
        <v>1957</v>
      </c>
      <c r="C4916" s="2" t="s">
        <v>256</v>
      </c>
      <c r="D4916" s="2">
        <v>0.0</v>
      </c>
      <c r="E4916" s="53">
        <v>0.019</v>
      </c>
      <c r="F4916" s="53">
        <v>0.036</v>
      </c>
      <c r="G4916" s="53">
        <v>0.045</v>
      </c>
      <c r="H4916" s="53">
        <v>0.051</v>
      </c>
      <c r="I4916" s="53">
        <v>0.057</v>
      </c>
      <c r="J4916" s="53">
        <v>0.018</v>
      </c>
      <c r="K4916" s="53">
        <v>0.032</v>
      </c>
      <c r="L4916" s="94">
        <v>0.002</v>
      </c>
      <c r="M4916" s="94">
        <v>3.0E-4</v>
      </c>
      <c r="N4916" s="94">
        <v>0.001</v>
      </c>
      <c r="O4916" s="2" t="s">
        <v>9316</v>
      </c>
      <c r="P4916" s="2">
        <v>14.0</v>
      </c>
      <c r="Q4916" s="2" t="s">
        <v>9318</v>
      </c>
    </row>
    <row r="4917">
      <c r="A4917" s="54">
        <v>46097.0</v>
      </c>
      <c r="B4917" s="2" t="s">
        <v>1957</v>
      </c>
      <c r="C4917" s="2" t="s">
        <v>180</v>
      </c>
      <c r="D4917" s="2">
        <v>0.0</v>
      </c>
      <c r="E4917" s="53">
        <v>0.0</v>
      </c>
      <c r="F4917" s="53">
        <v>0.0</v>
      </c>
      <c r="G4917" s="53">
        <v>0.0</v>
      </c>
      <c r="H4917" s="53">
        <v>0.0</v>
      </c>
      <c r="I4917" s="53">
        <v>0.0</v>
      </c>
      <c r="J4917" s="53">
        <v>0.018</v>
      </c>
      <c r="K4917" s="53">
        <v>0.009</v>
      </c>
      <c r="L4917" s="94">
        <v>0.0</v>
      </c>
      <c r="M4917" s="94">
        <v>3.0E-4</v>
      </c>
      <c r="N4917" s="94">
        <v>1.0E-4</v>
      </c>
      <c r="O4917" s="2" t="s">
        <v>9316</v>
      </c>
      <c r="P4917" s="2">
        <v>14.0</v>
      </c>
      <c r="Q4917" s="2" t="s">
        <v>9318</v>
      </c>
    </row>
    <row r="4918">
      <c r="A4918" s="54">
        <v>46098.0</v>
      </c>
      <c r="B4918" s="2" t="s">
        <v>1957</v>
      </c>
      <c r="C4918" s="2" t="s">
        <v>208</v>
      </c>
      <c r="D4918" s="2">
        <v>0.0</v>
      </c>
      <c r="E4918" s="53">
        <v>0.001</v>
      </c>
      <c r="F4918" s="53">
        <v>0.008</v>
      </c>
      <c r="G4918" s="53">
        <v>0.012</v>
      </c>
      <c r="H4918" s="53">
        <v>0.015</v>
      </c>
      <c r="I4918" s="53">
        <v>0.018</v>
      </c>
      <c r="J4918" s="53">
        <v>0.018</v>
      </c>
      <c r="K4918" s="53">
        <v>0.015</v>
      </c>
      <c r="L4918" s="94">
        <v>1.0E-4</v>
      </c>
      <c r="M4918" s="94">
        <v>3.0E-4</v>
      </c>
      <c r="N4918" s="94">
        <v>2.0E-4</v>
      </c>
      <c r="O4918" s="2" t="s">
        <v>9316</v>
      </c>
      <c r="P4918" s="2">
        <v>14.0</v>
      </c>
      <c r="Q4918" s="2" t="s">
        <v>9318</v>
      </c>
    </row>
    <row r="4919">
      <c r="A4919" s="54">
        <v>46099.0</v>
      </c>
      <c r="B4919" s="2" t="s">
        <v>1957</v>
      </c>
      <c r="C4919" s="2" t="s">
        <v>303</v>
      </c>
      <c r="D4919" s="2">
        <v>0.0</v>
      </c>
      <c r="E4919" s="53">
        <v>0.007</v>
      </c>
      <c r="F4919" s="53">
        <v>0.023</v>
      </c>
      <c r="G4919" s="53">
        <v>0.032</v>
      </c>
      <c r="H4919" s="53">
        <v>0.036</v>
      </c>
      <c r="I4919" s="53">
        <v>0.041</v>
      </c>
      <c r="J4919" s="53">
        <v>0.017</v>
      </c>
      <c r="K4919" s="53">
        <v>0.025</v>
      </c>
      <c r="L4919" s="94">
        <v>0.001</v>
      </c>
      <c r="M4919" s="94">
        <v>3.0E-4</v>
      </c>
      <c r="N4919" s="94">
        <v>6.0E-4</v>
      </c>
      <c r="O4919" s="2" t="s">
        <v>9316</v>
      </c>
      <c r="P4919" s="2">
        <v>14.0</v>
      </c>
      <c r="Q4919" s="2" t="s">
        <v>9318</v>
      </c>
    </row>
    <row r="4920">
      <c r="A4920" s="54">
        <v>46100.0</v>
      </c>
      <c r="B4920" s="2" t="s">
        <v>1957</v>
      </c>
      <c r="C4920" s="2" t="s">
        <v>148</v>
      </c>
      <c r="D4920" s="2">
        <v>0.0</v>
      </c>
      <c r="E4920" s="53">
        <v>0.018</v>
      </c>
      <c r="F4920" s="53">
        <v>0.028</v>
      </c>
      <c r="G4920" s="53">
        <v>0.029</v>
      </c>
      <c r="H4920" s="53">
        <v>0.029</v>
      </c>
      <c r="I4920" s="53">
        <v>0.028</v>
      </c>
      <c r="J4920" s="53">
        <v>0.017</v>
      </c>
      <c r="K4920" s="53">
        <v>0.023</v>
      </c>
      <c r="L4920" s="94">
        <v>8.0E-4</v>
      </c>
      <c r="M4920" s="94">
        <v>3.0E-4</v>
      </c>
      <c r="N4920" s="94">
        <v>5.0E-4</v>
      </c>
      <c r="O4920" s="2" t="s">
        <v>9316</v>
      </c>
      <c r="P4920" s="2">
        <v>14.0</v>
      </c>
      <c r="Q4920" s="2" t="s">
        <v>9318</v>
      </c>
    </row>
    <row r="4921">
      <c r="A4921" s="54">
        <v>46101.0</v>
      </c>
      <c r="B4921" s="2" t="s">
        <v>1957</v>
      </c>
      <c r="C4921" s="2" t="s">
        <v>196</v>
      </c>
      <c r="D4921" s="2">
        <v>0.0</v>
      </c>
      <c r="E4921" s="53">
        <v>0.0</v>
      </c>
      <c r="F4921" s="53">
        <v>0.0</v>
      </c>
      <c r="G4921" s="53">
        <v>0.0</v>
      </c>
      <c r="H4921" s="53">
        <v>0.0</v>
      </c>
      <c r="I4921" s="53">
        <v>0.0</v>
      </c>
      <c r="J4921" s="53">
        <v>0.017</v>
      </c>
      <c r="K4921" s="53">
        <v>0.009</v>
      </c>
      <c r="L4921" s="94">
        <v>0.0</v>
      </c>
      <c r="M4921" s="94">
        <v>3.0E-4</v>
      </c>
      <c r="N4921" s="94">
        <v>1.0E-4</v>
      </c>
      <c r="O4921" s="2" t="s">
        <v>9316</v>
      </c>
      <c r="P4921" s="2">
        <v>14.0</v>
      </c>
      <c r="Q4921" s="2" t="s">
        <v>9318</v>
      </c>
    </row>
    <row r="4922">
      <c r="A4922" s="54">
        <v>46102.0</v>
      </c>
      <c r="B4922" s="2" t="s">
        <v>1957</v>
      </c>
      <c r="C4922" s="2" t="s">
        <v>288</v>
      </c>
      <c r="D4922" s="2">
        <v>0.0</v>
      </c>
      <c r="E4922" s="53">
        <v>0.0</v>
      </c>
      <c r="F4922" s="53">
        <v>0.004</v>
      </c>
      <c r="G4922" s="53">
        <v>0.008</v>
      </c>
      <c r="H4922" s="53">
        <v>0.011</v>
      </c>
      <c r="I4922" s="53">
        <v>0.014</v>
      </c>
      <c r="J4922" s="53">
        <v>0.017</v>
      </c>
      <c r="K4922" s="53">
        <v>0.012</v>
      </c>
      <c r="L4922" s="94">
        <v>1.0E-4</v>
      </c>
      <c r="M4922" s="94">
        <v>3.0E-4</v>
      </c>
      <c r="N4922" s="94">
        <v>1.0E-4</v>
      </c>
      <c r="O4922" s="2" t="s">
        <v>9316</v>
      </c>
      <c r="P4922" s="2">
        <v>14.0</v>
      </c>
      <c r="Q4922" s="2" t="s">
        <v>9318</v>
      </c>
    </row>
    <row r="4923">
      <c r="A4923" s="54">
        <v>46103.0</v>
      </c>
      <c r="B4923" s="2" t="s">
        <v>1957</v>
      </c>
      <c r="C4923" s="2" t="s">
        <v>256</v>
      </c>
      <c r="D4923" s="2">
        <v>0.0</v>
      </c>
      <c r="E4923" s="53">
        <v>0.016</v>
      </c>
      <c r="F4923" s="53">
        <v>0.033</v>
      </c>
      <c r="G4923" s="53">
        <v>0.043</v>
      </c>
      <c r="H4923" s="53">
        <v>0.048</v>
      </c>
      <c r="I4923" s="53">
        <v>0.055</v>
      </c>
      <c r="J4923" s="53">
        <v>0.017</v>
      </c>
      <c r="K4923" s="53">
        <v>0.03</v>
      </c>
      <c r="L4923" s="94">
        <v>0.0018</v>
      </c>
      <c r="M4923" s="94">
        <v>3.0E-4</v>
      </c>
      <c r="N4923" s="94">
        <v>9.0E-4</v>
      </c>
      <c r="O4923" s="2" t="s">
        <v>9316</v>
      </c>
      <c r="P4923" s="2">
        <v>14.0</v>
      </c>
      <c r="Q4923" s="2" t="s">
        <v>9318</v>
      </c>
    </row>
    <row r="4924">
      <c r="A4924" s="54">
        <v>46104.0</v>
      </c>
      <c r="B4924" s="2" t="s">
        <v>1957</v>
      </c>
      <c r="C4924" s="2" t="s">
        <v>180</v>
      </c>
      <c r="D4924" s="2">
        <v>0.0</v>
      </c>
      <c r="E4924" s="53">
        <v>0.0</v>
      </c>
      <c r="F4924" s="53">
        <v>0.0</v>
      </c>
      <c r="G4924" s="53">
        <v>0.0</v>
      </c>
      <c r="H4924" s="53">
        <v>0.0</v>
      </c>
      <c r="I4924" s="53">
        <v>0.0</v>
      </c>
      <c r="J4924" s="53">
        <v>0.017</v>
      </c>
      <c r="K4924" s="53">
        <v>0.008</v>
      </c>
      <c r="L4924" s="94">
        <v>0.0</v>
      </c>
      <c r="M4924" s="94">
        <v>3.0E-4</v>
      </c>
      <c r="N4924" s="94">
        <v>1.0E-4</v>
      </c>
      <c r="O4924" s="2" t="s">
        <v>9316</v>
      </c>
      <c r="P4924" s="2">
        <v>14.0</v>
      </c>
      <c r="Q4924" s="2" t="s">
        <v>9318</v>
      </c>
    </row>
    <row r="4925">
      <c r="A4925" s="54">
        <v>46105.0</v>
      </c>
      <c r="B4925" s="2" t="s">
        <v>1957</v>
      </c>
      <c r="C4925" s="2" t="s">
        <v>208</v>
      </c>
      <c r="D4925" s="2">
        <v>0.0</v>
      </c>
      <c r="E4925" s="53">
        <v>0.001</v>
      </c>
      <c r="F4925" s="53">
        <v>0.007</v>
      </c>
      <c r="G4925" s="53">
        <v>0.012</v>
      </c>
      <c r="H4925" s="53">
        <v>0.014</v>
      </c>
      <c r="I4925" s="53">
        <v>0.017</v>
      </c>
      <c r="J4925" s="53">
        <v>0.017</v>
      </c>
      <c r="K4925" s="53">
        <v>0.014</v>
      </c>
      <c r="L4925" s="94">
        <v>1.0E-4</v>
      </c>
      <c r="M4925" s="94">
        <v>3.0E-4</v>
      </c>
      <c r="N4925" s="94">
        <v>2.0E-4</v>
      </c>
      <c r="O4925" s="2" t="s">
        <v>9316</v>
      </c>
      <c r="P4925" s="2">
        <v>14.0</v>
      </c>
      <c r="Q4925" s="2" t="s">
        <v>9318</v>
      </c>
    </row>
    <row r="4926">
      <c r="A4926" s="54">
        <v>46106.0</v>
      </c>
      <c r="B4926" s="2" t="s">
        <v>1957</v>
      </c>
      <c r="C4926" s="2" t="s">
        <v>303</v>
      </c>
      <c r="D4926" s="2">
        <v>0.0</v>
      </c>
      <c r="E4926" s="53">
        <v>0.006</v>
      </c>
      <c r="F4926" s="53">
        <v>0.021</v>
      </c>
      <c r="G4926" s="53">
        <v>0.03</v>
      </c>
      <c r="H4926" s="53">
        <v>0.035</v>
      </c>
      <c r="I4926" s="53">
        <v>0.039</v>
      </c>
      <c r="J4926" s="53">
        <v>0.016</v>
      </c>
      <c r="K4926" s="53">
        <v>0.023</v>
      </c>
      <c r="L4926" s="94">
        <v>9.0E-4</v>
      </c>
      <c r="M4926" s="94">
        <v>3.0E-4</v>
      </c>
      <c r="N4926" s="94">
        <v>5.0E-4</v>
      </c>
      <c r="O4926" s="2" t="s">
        <v>9316</v>
      </c>
      <c r="P4926" s="2">
        <v>14.0</v>
      </c>
      <c r="Q4926" s="2" t="s">
        <v>9318</v>
      </c>
    </row>
    <row r="4927">
      <c r="A4927" s="54">
        <v>46107.0</v>
      </c>
      <c r="B4927" s="2" t="s">
        <v>1957</v>
      </c>
      <c r="C4927" s="2" t="s">
        <v>148</v>
      </c>
      <c r="D4927" s="2">
        <v>0.0</v>
      </c>
      <c r="E4927" s="53">
        <v>0.016</v>
      </c>
      <c r="F4927" s="53">
        <v>0.026</v>
      </c>
      <c r="G4927" s="53">
        <v>0.028</v>
      </c>
      <c r="H4927" s="53">
        <v>0.028</v>
      </c>
      <c r="I4927" s="53">
        <v>0.027</v>
      </c>
      <c r="J4927" s="53">
        <v>0.016</v>
      </c>
      <c r="K4927" s="53">
        <v>0.022</v>
      </c>
      <c r="L4927" s="94">
        <v>8.0E-4</v>
      </c>
      <c r="M4927" s="94">
        <v>3.0E-4</v>
      </c>
      <c r="N4927" s="94">
        <v>5.0E-4</v>
      </c>
      <c r="O4927" s="2" t="s">
        <v>9316</v>
      </c>
      <c r="P4927" s="2">
        <v>14.0</v>
      </c>
      <c r="Q4927" s="2" t="s">
        <v>9318</v>
      </c>
    </row>
    <row r="4928">
      <c r="A4928" s="54">
        <v>46108.0</v>
      </c>
      <c r="B4928" s="2" t="s">
        <v>1957</v>
      </c>
      <c r="C4928" s="2" t="s">
        <v>196</v>
      </c>
      <c r="D4928" s="2">
        <v>0.0</v>
      </c>
      <c r="E4928" s="53">
        <v>0.0</v>
      </c>
      <c r="F4928" s="53">
        <v>0.0</v>
      </c>
      <c r="G4928" s="53">
        <v>0.0</v>
      </c>
      <c r="H4928" s="53">
        <v>0.0</v>
      </c>
      <c r="I4928" s="53">
        <v>0.0</v>
      </c>
      <c r="J4928" s="53">
        <v>0.016</v>
      </c>
      <c r="K4928" s="53">
        <v>0.008</v>
      </c>
      <c r="L4928" s="94">
        <v>0.0</v>
      </c>
      <c r="M4928" s="94">
        <v>3.0E-4</v>
      </c>
      <c r="N4928" s="94">
        <v>1.0E-4</v>
      </c>
      <c r="O4928" s="2" t="s">
        <v>9316</v>
      </c>
      <c r="P4928" s="2">
        <v>14.0</v>
      </c>
      <c r="Q4928" s="2" t="s">
        <v>9318</v>
      </c>
    </row>
    <row r="4929">
      <c r="A4929" s="54">
        <v>46109.0</v>
      </c>
      <c r="B4929" s="2" t="s">
        <v>1957</v>
      </c>
      <c r="C4929" s="2" t="s">
        <v>288</v>
      </c>
      <c r="D4929" s="2">
        <v>0.0</v>
      </c>
      <c r="E4929" s="53">
        <v>0.0</v>
      </c>
      <c r="F4929" s="53">
        <v>0.003</v>
      </c>
      <c r="G4929" s="53">
        <v>0.007</v>
      </c>
      <c r="H4929" s="53">
        <v>0.01</v>
      </c>
      <c r="I4929" s="53">
        <v>0.014</v>
      </c>
      <c r="J4929" s="53">
        <v>0.016</v>
      </c>
      <c r="K4929" s="53">
        <v>0.012</v>
      </c>
      <c r="L4929" s="94">
        <v>0.0</v>
      </c>
      <c r="M4929" s="94">
        <v>3.0E-4</v>
      </c>
      <c r="N4929" s="94">
        <v>1.0E-4</v>
      </c>
      <c r="O4929" s="2" t="s">
        <v>9316</v>
      </c>
      <c r="P4929" s="2">
        <v>14.0</v>
      </c>
      <c r="Q4929" s="2" t="s">
        <v>9318</v>
      </c>
    </row>
    <row r="4930">
      <c r="A4930" s="54">
        <v>46110.0</v>
      </c>
      <c r="B4930" s="2" t="s">
        <v>1957</v>
      </c>
      <c r="C4930" s="2" t="s">
        <v>256</v>
      </c>
      <c r="D4930" s="2">
        <v>0.0</v>
      </c>
      <c r="E4930" s="53">
        <v>0.014</v>
      </c>
      <c r="F4930" s="53">
        <v>0.031</v>
      </c>
      <c r="G4930" s="53">
        <v>0.04</v>
      </c>
      <c r="H4930" s="53">
        <v>0.046</v>
      </c>
      <c r="I4930" s="53">
        <v>0.053</v>
      </c>
      <c r="J4930" s="53">
        <v>0.016</v>
      </c>
      <c r="K4930" s="53">
        <v>0.028</v>
      </c>
      <c r="L4930" s="94">
        <v>0.0016</v>
      </c>
      <c r="M4930" s="94">
        <v>3.0E-4</v>
      </c>
      <c r="N4930" s="94">
        <v>8.0E-4</v>
      </c>
      <c r="O4930" s="2" t="s">
        <v>9316</v>
      </c>
      <c r="P4930" s="2">
        <v>14.0</v>
      </c>
      <c r="Q4930" s="2" t="s">
        <v>9318</v>
      </c>
    </row>
    <row r="4931">
      <c r="A4931" s="54">
        <v>46111.0</v>
      </c>
      <c r="B4931" s="2" t="s">
        <v>1957</v>
      </c>
      <c r="C4931" s="2" t="s">
        <v>180</v>
      </c>
      <c r="D4931" s="2">
        <v>0.0</v>
      </c>
      <c r="E4931" s="53">
        <v>0.0</v>
      </c>
      <c r="F4931" s="53">
        <v>0.0</v>
      </c>
      <c r="G4931" s="53">
        <v>0.0</v>
      </c>
      <c r="H4931" s="53">
        <v>0.0</v>
      </c>
      <c r="I4931" s="53">
        <v>0.0</v>
      </c>
      <c r="J4931" s="53">
        <v>0.016</v>
      </c>
      <c r="K4931" s="53">
        <v>0.008</v>
      </c>
      <c r="L4931" s="94">
        <v>0.0</v>
      </c>
      <c r="M4931" s="94">
        <v>3.0E-4</v>
      </c>
      <c r="N4931" s="94">
        <v>1.0E-4</v>
      </c>
      <c r="O4931" s="2" t="s">
        <v>9316</v>
      </c>
      <c r="P4931" s="2">
        <v>14.0</v>
      </c>
      <c r="Q4931" s="2" t="s">
        <v>9318</v>
      </c>
    </row>
    <row r="4932">
      <c r="A4932" s="54">
        <v>46112.0</v>
      </c>
      <c r="B4932" s="2" t="s">
        <v>1957</v>
      </c>
      <c r="C4932" s="2" t="s">
        <v>208</v>
      </c>
      <c r="D4932" s="2">
        <v>0.0</v>
      </c>
      <c r="E4932" s="53">
        <v>0.001</v>
      </c>
      <c r="F4932" s="53">
        <v>0.007</v>
      </c>
      <c r="G4932" s="53">
        <v>0.011</v>
      </c>
      <c r="H4932" s="53">
        <v>0.014</v>
      </c>
      <c r="I4932" s="53">
        <v>0.017</v>
      </c>
      <c r="J4932" s="53">
        <v>0.016</v>
      </c>
      <c r="K4932" s="53">
        <v>0.013</v>
      </c>
      <c r="L4932" s="94">
        <v>1.0E-4</v>
      </c>
      <c r="M4932" s="94">
        <v>3.0E-4</v>
      </c>
      <c r="N4932" s="94">
        <v>2.0E-4</v>
      </c>
      <c r="O4932" s="2" t="s">
        <v>9316</v>
      </c>
      <c r="P4932" s="2">
        <v>14.0</v>
      </c>
      <c r="Q4932" s="2" t="s">
        <v>9318</v>
      </c>
    </row>
    <row r="4933">
      <c r="A4933" s="54">
        <v>46113.0</v>
      </c>
      <c r="B4933" s="2" t="s">
        <v>1957</v>
      </c>
      <c r="C4933" s="2" t="s">
        <v>303</v>
      </c>
      <c r="D4933" s="2">
        <v>0.0</v>
      </c>
      <c r="E4933" s="53">
        <v>0.005</v>
      </c>
      <c r="F4933" s="53">
        <v>0.02</v>
      </c>
      <c r="G4933" s="53">
        <v>0.028</v>
      </c>
      <c r="H4933" s="53">
        <v>0.033</v>
      </c>
      <c r="I4933" s="53">
        <v>0.038</v>
      </c>
      <c r="J4933" s="53">
        <v>0.015</v>
      </c>
      <c r="K4933" s="53">
        <v>0.022</v>
      </c>
      <c r="L4933" s="94">
        <v>8.0E-4</v>
      </c>
      <c r="M4933" s="94">
        <v>2.0E-4</v>
      </c>
      <c r="N4933" s="94">
        <v>5.0E-4</v>
      </c>
      <c r="O4933" s="2" t="s">
        <v>9316</v>
      </c>
      <c r="P4933" s="2">
        <v>14.0</v>
      </c>
      <c r="Q4933" s="2" t="s">
        <v>9318</v>
      </c>
    </row>
    <row r="4934">
      <c r="A4934" s="54">
        <v>46114.0</v>
      </c>
      <c r="B4934" s="2" t="s">
        <v>1957</v>
      </c>
      <c r="C4934" s="2" t="s">
        <v>148</v>
      </c>
      <c r="D4934" s="2">
        <v>0.0</v>
      </c>
      <c r="E4934" s="53">
        <v>0.013</v>
      </c>
      <c r="F4934" s="53">
        <v>0.024</v>
      </c>
      <c r="G4934" s="53">
        <v>0.026</v>
      </c>
      <c r="H4934" s="53">
        <v>0.026</v>
      </c>
      <c r="I4934" s="53">
        <v>0.026</v>
      </c>
      <c r="J4934" s="53">
        <v>0.015</v>
      </c>
      <c r="K4934" s="53">
        <v>0.021</v>
      </c>
      <c r="L4934" s="94">
        <v>7.0E-4</v>
      </c>
      <c r="M4934" s="94">
        <v>2.0E-4</v>
      </c>
      <c r="N4934" s="94">
        <v>4.0E-4</v>
      </c>
      <c r="O4934" s="2" t="s">
        <v>9316</v>
      </c>
      <c r="P4934" s="2">
        <v>14.0</v>
      </c>
      <c r="Q4934" s="2" t="s">
        <v>9318</v>
      </c>
    </row>
    <row r="4935">
      <c r="A4935" s="54">
        <v>46115.0</v>
      </c>
      <c r="B4935" s="2" t="s">
        <v>1957</v>
      </c>
      <c r="C4935" s="2" t="s">
        <v>196</v>
      </c>
      <c r="D4935" s="2">
        <v>0.0</v>
      </c>
      <c r="E4935" s="53">
        <v>0.0</v>
      </c>
      <c r="F4935" s="53">
        <v>0.0</v>
      </c>
      <c r="G4935" s="53">
        <v>0.0</v>
      </c>
      <c r="H4935" s="53">
        <v>0.0</v>
      </c>
      <c r="I4935" s="53">
        <v>0.0</v>
      </c>
      <c r="J4935" s="53">
        <v>0.015</v>
      </c>
      <c r="K4935" s="53">
        <v>0.008</v>
      </c>
      <c r="L4935" s="94">
        <v>0.0</v>
      </c>
      <c r="M4935" s="94">
        <v>2.0E-4</v>
      </c>
      <c r="N4935" s="94">
        <v>1.0E-4</v>
      </c>
      <c r="O4935" s="2" t="s">
        <v>9316</v>
      </c>
      <c r="P4935" s="2">
        <v>14.0</v>
      </c>
      <c r="Q4935" s="2" t="s">
        <v>9318</v>
      </c>
    </row>
    <row r="4936">
      <c r="A4936" s="54">
        <v>46116.0</v>
      </c>
      <c r="B4936" s="2" t="s">
        <v>1957</v>
      </c>
      <c r="C4936" s="2" t="s">
        <v>288</v>
      </c>
      <c r="D4936" s="2">
        <v>0.0</v>
      </c>
      <c r="E4936" s="53">
        <v>0.0</v>
      </c>
      <c r="F4936" s="53">
        <v>0.003</v>
      </c>
      <c r="G4936" s="53">
        <v>0.007</v>
      </c>
      <c r="H4936" s="53">
        <v>0.01</v>
      </c>
      <c r="I4936" s="53">
        <v>0.013</v>
      </c>
      <c r="J4936" s="53">
        <v>0.015</v>
      </c>
      <c r="K4936" s="53">
        <v>0.011</v>
      </c>
      <c r="L4936" s="94">
        <v>0.0</v>
      </c>
      <c r="M4936" s="94">
        <v>2.0E-4</v>
      </c>
      <c r="N4936" s="94">
        <v>1.0E-4</v>
      </c>
      <c r="O4936" s="2" t="s">
        <v>9316</v>
      </c>
      <c r="P4936" s="2">
        <v>14.0</v>
      </c>
      <c r="Q4936" s="2" t="s">
        <v>9318</v>
      </c>
    </row>
    <row r="4937">
      <c r="A4937" s="54">
        <v>46117.0</v>
      </c>
      <c r="B4937" s="2" t="s">
        <v>1957</v>
      </c>
      <c r="C4937" s="2" t="s">
        <v>256</v>
      </c>
      <c r="D4937" s="2">
        <v>0.0</v>
      </c>
      <c r="E4937" s="53">
        <v>0.012</v>
      </c>
      <c r="F4937" s="53">
        <v>0.028</v>
      </c>
      <c r="G4937" s="53">
        <v>0.038</v>
      </c>
      <c r="H4937" s="53">
        <v>0.044</v>
      </c>
      <c r="I4937" s="53">
        <v>0.051</v>
      </c>
      <c r="J4937" s="53">
        <v>0.015</v>
      </c>
      <c r="K4937" s="53">
        <v>0.026</v>
      </c>
      <c r="L4937" s="94">
        <v>0.0014</v>
      </c>
      <c r="M4937" s="94">
        <v>2.0E-4</v>
      </c>
      <c r="N4937" s="94">
        <v>7.0E-4</v>
      </c>
      <c r="O4937" s="2" t="s">
        <v>9316</v>
      </c>
      <c r="P4937" s="2">
        <v>14.0</v>
      </c>
      <c r="Q4937" s="2" t="s">
        <v>9318</v>
      </c>
    </row>
    <row r="4938">
      <c r="A4938" s="54">
        <v>46118.0</v>
      </c>
      <c r="B4938" s="2" t="s">
        <v>1957</v>
      </c>
      <c r="C4938" s="2" t="s">
        <v>180</v>
      </c>
      <c r="D4938" s="2">
        <v>0.0</v>
      </c>
      <c r="E4938" s="53">
        <v>0.0</v>
      </c>
      <c r="F4938" s="53">
        <v>0.0</v>
      </c>
      <c r="G4938" s="53">
        <v>0.0</v>
      </c>
      <c r="H4938" s="53">
        <v>0.0</v>
      </c>
      <c r="I4938" s="53">
        <v>0.0</v>
      </c>
      <c r="J4938" s="53">
        <v>0.015</v>
      </c>
      <c r="K4938" s="53">
        <v>0.007</v>
      </c>
      <c r="L4938" s="94">
        <v>0.0</v>
      </c>
      <c r="M4938" s="94">
        <v>2.0E-4</v>
      </c>
      <c r="N4938" s="94">
        <v>0.0</v>
      </c>
      <c r="O4938" s="2" t="s">
        <v>9316</v>
      </c>
      <c r="P4938" s="2">
        <v>14.0</v>
      </c>
      <c r="Q4938" s="2" t="s">
        <v>9318</v>
      </c>
    </row>
    <row r="4939">
      <c r="A4939" s="54">
        <v>46119.0</v>
      </c>
      <c r="B4939" s="2" t="s">
        <v>1957</v>
      </c>
      <c r="C4939" s="2" t="s">
        <v>208</v>
      </c>
      <c r="D4939" s="2">
        <v>0.0</v>
      </c>
      <c r="E4939" s="53">
        <v>0.001</v>
      </c>
      <c r="F4939" s="53">
        <v>0.006</v>
      </c>
      <c r="G4939" s="53">
        <v>0.01</v>
      </c>
      <c r="H4939" s="53">
        <v>0.013</v>
      </c>
      <c r="I4939" s="53">
        <v>0.016</v>
      </c>
      <c r="J4939" s="53">
        <v>0.015</v>
      </c>
      <c r="K4939" s="53">
        <v>0.013</v>
      </c>
      <c r="L4939" s="94">
        <v>1.0E-4</v>
      </c>
      <c r="M4939" s="94">
        <v>2.0E-4</v>
      </c>
      <c r="N4939" s="94">
        <v>2.0E-4</v>
      </c>
      <c r="O4939" s="2" t="s">
        <v>9316</v>
      </c>
      <c r="P4939" s="2">
        <v>14.0</v>
      </c>
      <c r="Q4939" s="2" t="s">
        <v>9318</v>
      </c>
    </row>
    <row r="4940">
      <c r="A4940" s="54">
        <v>46120.0</v>
      </c>
      <c r="B4940" s="2" t="s">
        <v>1957</v>
      </c>
      <c r="C4940" s="2" t="s">
        <v>303</v>
      </c>
      <c r="D4940" s="2">
        <v>0.0</v>
      </c>
      <c r="E4940" s="53">
        <v>0.004</v>
      </c>
      <c r="F4940" s="53">
        <v>0.018</v>
      </c>
      <c r="G4940" s="53">
        <v>0.027</v>
      </c>
      <c r="H4940" s="53">
        <v>0.031</v>
      </c>
      <c r="I4940" s="53">
        <v>0.036</v>
      </c>
      <c r="J4940" s="53">
        <v>0.015</v>
      </c>
      <c r="K4940" s="53">
        <v>0.021</v>
      </c>
      <c r="L4940" s="94">
        <v>7.0E-4</v>
      </c>
      <c r="M4940" s="94">
        <v>2.0E-4</v>
      </c>
      <c r="N4940" s="94">
        <v>4.0E-4</v>
      </c>
      <c r="O4940" s="2" t="s">
        <v>9316</v>
      </c>
      <c r="P4940" s="2">
        <v>14.0</v>
      </c>
      <c r="Q4940" s="2" t="s">
        <v>9318</v>
      </c>
    </row>
    <row r="4941">
      <c r="A4941" s="54">
        <v>46121.0</v>
      </c>
      <c r="B4941" s="2" t="s">
        <v>1957</v>
      </c>
      <c r="C4941" s="2" t="s">
        <v>148</v>
      </c>
      <c r="D4941" s="2">
        <v>0.0</v>
      </c>
      <c r="E4941" s="53">
        <v>0.011</v>
      </c>
      <c r="F4941" s="53">
        <v>0.022</v>
      </c>
      <c r="G4941" s="53">
        <v>0.024</v>
      </c>
      <c r="H4941" s="53">
        <v>0.025</v>
      </c>
      <c r="I4941" s="53">
        <v>0.025</v>
      </c>
      <c r="J4941" s="53">
        <v>0.014</v>
      </c>
      <c r="K4941" s="53">
        <v>0.019</v>
      </c>
      <c r="L4941" s="94">
        <v>6.0E-4</v>
      </c>
      <c r="M4941" s="94">
        <v>2.0E-4</v>
      </c>
      <c r="N4941" s="94">
        <v>4.0E-4</v>
      </c>
      <c r="O4941" s="2" t="s">
        <v>9316</v>
      </c>
      <c r="P4941" s="2">
        <v>14.0</v>
      </c>
      <c r="Q4941" s="2" t="s">
        <v>9318</v>
      </c>
    </row>
    <row r="4942">
      <c r="A4942" s="54">
        <v>46122.0</v>
      </c>
      <c r="B4942" s="2" t="s">
        <v>1957</v>
      </c>
      <c r="C4942" s="2" t="s">
        <v>196</v>
      </c>
      <c r="D4942" s="2">
        <v>0.0</v>
      </c>
      <c r="E4942" s="53">
        <v>0.0</v>
      </c>
      <c r="F4942" s="53">
        <v>0.0</v>
      </c>
      <c r="G4942" s="53">
        <v>0.0</v>
      </c>
      <c r="H4942" s="53">
        <v>0.0</v>
      </c>
      <c r="I4942" s="53">
        <v>0.0</v>
      </c>
      <c r="J4942" s="53">
        <v>0.014</v>
      </c>
      <c r="K4942" s="53">
        <v>0.007</v>
      </c>
      <c r="L4942" s="94">
        <v>0.0</v>
      </c>
      <c r="M4942" s="94">
        <v>2.0E-4</v>
      </c>
      <c r="N4942" s="94">
        <v>0.0</v>
      </c>
      <c r="O4942" s="2" t="s">
        <v>9316</v>
      </c>
      <c r="P4942" s="2">
        <v>14.0</v>
      </c>
      <c r="Q4942" s="2" t="s">
        <v>9318</v>
      </c>
    </row>
    <row r="4943">
      <c r="A4943" s="54">
        <v>46123.0</v>
      </c>
      <c r="B4943" s="2" t="s">
        <v>1957</v>
      </c>
      <c r="C4943" s="2" t="s">
        <v>288</v>
      </c>
      <c r="D4943" s="2">
        <v>0.0</v>
      </c>
      <c r="E4943" s="53">
        <v>0.0</v>
      </c>
      <c r="F4943" s="53">
        <v>0.003</v>
      </c>
      <c r="G4943" s="53">
        <v>0.006</v>
      </c>
      <c r="H4943" s="53">
        <v>0.009</v>
      </c>
      <c r="I4943" s="53">
        <v>0.013</v>
      </c>
      <c r="J4943" s="53">
        <v>0.014</v>
      </c>
      <c r="K4943" s="53">
        <v>0.01</v>
      </c>
      <c r="L4943" s="94">
        <v>0.0</v>
      </c>
      <c r="M4943" s="94">
        <v>2.0E-4</v>
      </c>
      <c r="N4943" s="94">
        <v>1.0E-4</v>
      </c>
      <c r="O4943" s="2" t="s">
        <v>9316</v>
      </c>
      <c r="P4943" s="2">
        <v>14.0</v>
      </c>
      <c r="Q4943" s="2" t="s">
        <v>9318</v>
      </c>
    </row>
    <row r="4944">
      <c r="A4944" s="54">
        <v>46124.0</v>
      </c>
      <c r="B4944" s="2" t="s">
        <v>1957</v>
      </c>
      <c r="C4944" s="2" t="s">
        <v>256</v>
      </c>
      <c r="D4944" s="2">
        <v>0.0</v>
      </c>
      <c r="E4944" s="53">
        <v>0.01</v>
      </c>
      <c r="F4944" s="53">
        <v>0.026</v>
      </c>
      <c r="G4944" s="53">
        <v>0.036</v>
      </c>
      <c r="H4944" s="53">
        <v>0.042</v>
      </c>
      <c r="I4944" s="53">
        <v>0.049</v>
      </c>
      <c r="J4944" s="53">
        <v>0.014</v>
      </c>
      <c r="K4944" s="53">
        <v>0.025</v>
      </c>
      <c r="L4944" s="94">
        <v>0.0013</v>
      </c>
      <c r="M4944" s="94">
        <v>2.0E-4</v>
      </c>
      <c r="N4944" s="94">
        <v>6.0E-4</v>
      </c>
      <c r="O4944" s="2" t="s">
        <v>9316</v>
      </c>
      <c r="P4944" s="2">
        <v>14.0</v>
      </c>
      <c r="Q4944" s="2" t="s">
        <v>9318</v>
      </c>
    </row>
    <row r="4945">
      <c r="A4945" s="54">
        <v>46125.0</v>
      </c>
      <c r="B4945" s="2" t="s">
        <v>1957</v>
      </c>
      <c r="C4945" s="2" t="s">
        <v>180</v>
      </c>
      <c r="D4945" s="2">
        <v>0.0</v>
      </c>
      <c r="E4945" s="53">
        <v>0.0</v>
      </c>
      <c r="F4945" s="53">
        <v>0.0</v>
      </c>
      <c r="G4945" s="53">
        <v>0.0</v>
      </c>
      <c r="H4945" s="53">
        <v>0.0</v>
      </c>
      <c r="I4945" s="53">
        <v>0.0</v>
      </c>
      <c r="J4945" s="53">
        <v>0.014</v>
      </c>
      <c r="K4945" s="53">
        <v>0.007</v>
      </c>
      <c r="L4945" s="94">
        <v>0.0</v>
      </c>
      <c r="M4945" s="94">
        <v>2.0E-4</v>
      </c>
      <c r="N4945" s="94">
        <v>0.0</v>
      </c>
      <c r="O4945" s="2" t="s">
        <v>9316</v>
      </c>
      <c r="P4945" s="2">
        <v>14.0</v>
      </c>
      <c r="Q4945" s="2" t="s">
        <v>9318</v>
      </c>
    </row>
    <row r="4946">
      <c r="A4946" s="54">
        <v>46126.0</v>
      </c>
      <c r="B4946" s="2" t="s">
        <v>1957</v>
      </c>
      <c r="C4946" s="2" t="s">
        <v>208</v>
      </c>
      <c r="D4946" s="2">
        <v>0.0</v>
      </c>
      <c r="E4946" s="53">
        <v>0.001</v>
      </c>
      <c r="F4946" s="53">
        <v>0.006</v>
      </c>
      <c r="G4946" s="53">
        <v>0.01</v>
      </c>
      <c r="H4946" s="53">
        <v>0.012</v>
      </c>
      <c r="I4946" s="53">
        <v>0.016</v>
      </c>
      <c r="J4946" s="53">
        <v>0.014</v>
      </c>
      <c r="K4946" s="53">
        <v>0.012</v>
      </c>
      <c r="L4946" s="94">
        <v>1.0E-4</v>
      </c>
      <c r="M4946" s="94">
        <v>2.0E-4</v>
      </c>
      <c r="N4946" s="94">
        <v>1.0E-4</v>
      </c>
      <c r="O4946" s="2" t="s">
        <v>9316</v>
      </c>
      <c r="P4946" s="2">
        <v>14.0</v>
      </c>
      <c r="Q4946" s="2" t="s">
        <v>9318</v>
      </c>
    </row>
    <row r="4947">
      <c r="A4947" s="54">
        <v>46127.0</v>
      </c>
      <c r="B4947" s="2" t="s">
        <v>1957</v>
      </c>
      <c r="C4947" s="2" t="s">
        <v>303</v>
      </c>
      <c r="D4947" s="2">
        <v>0.0</v>
      </c>
      <c r="E4947" s="53">
        <v>0.004</v>
      </c>
      <c r="F4947" s="53">
        <v>0.017</v>
      </c>
      <c r="G4947" s="53">
        <v>0.025</v>
      </c>
      <c r="H4947" s="53">
        <v>0.03</v>
      </c>
      <c r="I4947" s="53">
        <v>0.035</v>
      </c>
      <c r="J4947" s="53">
        <v>0.014</v>
      </c>
      <c r="K4947" s="53">
        <v>0.019</v>
      </c>
      <c r="L4947" s="94">
        <v>6.0E-4</v>
      </c>
      <c r="M4947" s="94">
        <v>2.0E-4</v>
      </c>
      <c r="N4947" s="94">
        <v>4.0E-4</v>
      </c>
      <c r="O4947" s="2" t="s">
        <v>9316</v>
      </c>
      <c r="P4947" s="2">
        <v>14.0</v>
      </c>
      <c r="Q4947" s="2" t="s">
        <v>9318</v>
      </c>
    </row>
    <row r="4948">
      <c r="A4948" s="54">
        <v>46128.0</v>
      </c>
      <c r="B4948" s="2" t="s">
        <v>1957</v>
      </c>
      <c r="C4948" s="2" t="s">
        <v>148</v>
      </c>
      <c r="D4948" s="2">
        <v>0.0</v>
      </c>
      <c r="E4948" s="53">
        <v>0.01</v>
      </c>
      <c r="F4948" s="53">
        <v>0.02</v>
      </c>
      <c r="G4948" s="53">
        <v>0.023</v>
      </c>
      <c r="H4948" s="53">
        <v>0.024</v>
      </c>
      <c r="I4948" s="53">
        <v>0.024</v>
      </c>
      <c r="J4948" s="53">
        <v>0.014</v>
      </c>
      <c r="K4948" s="53">
        <v>0.018</v>
      </c>
      <c r="L4948" s="94">
        <v>5.0E-4</v>
      </c>
      <c r="M4948" s="94">
        <v>2.0E-4</v>
      </c>
      <c r="N4948" s="94">
        <v>3.0E-4</v>
      </c>
      <c r="O4948" s="2" t="s">
        <v>9316</v>
      </c>
      <c r="P4948" s="2">
        <v>14.0</v>
      </c>
      <c r="Q4948" s="2" t="s">
        <v>9318</v>
      </c>
    </row>
    <row r="4949">
      <c r="A4949" s="54">
        <v>46129.0</v>
      </c>
      <c r="B4949" s="2" t="s">
        <v>1957</v>
      </c>
      <c r="C4949" s="2" t="s">
        <v>196</v>
      </c>
      <c r="D4949" s="2">
        <v>0.0</v>
      </c>
      <c r="E4949" s="53">
        <v>0.0</v>
      </c>
      <c r="F4949" s="53">
        <v>0.0</v>
      </c>
      <c r="G4949" s="53">
        <v>0.0</v>
      </c>
      <c r="H4949" s="53">
        <v>0.0</v>
      </c>
      <c r="I4949" s="53">
        <v>0.0</v>
      </c>
      <c r="J4949" s="53">
        <v>0.014</v>
      </c>
      <c r="K4949" s="53">
        <v>0.007</v>
      </c>
      <c r="L4949" s="94">
        <v>0.0</v>
      </c>
      <c r="M4949" s="94">
        <v>2.0E-4</v>
      </c>
      <c r="N4949" s="94">
        <v>0.0</v>
      </c>
      <c r="O4949" s="2" t="s">
        <v>9316</v>
      </c>
      <c r="P4949" s="2">
        <v>14.0</v>
      </c>
      <c r="Q4949" s="2" t="s">
        <v>9318</v>
      </c>
    </row>
    <row r="4950">
      <c r="A4950" s="54">
        <v>46130.0</v>
      </c>
      <c r="B4950" s="2" t="s">
        <v>1957</v>
      </c>
      <c r="C4950" s="2" t="s">
        <v>288</v>
      </c>
      <c r="D4950" s="2">
        <v>0.0</v>
      </c>
      <c r="E4950" s="53">
        <v>0.0</v>
      </c>
      <c r="F4950" s="53">
        <v>0.003</v>
      </c>
      <c r="G4950" s="53">
        <v>0.006</v>
      </c>
      <c r="H4950" s="53">
        <v>0.009</v>
      </c>
      <c r="I4950" s="53">
        <v>0.012</v>
      </c>
      <c r="J4950" s="53">
        <v>0.013</v>
      </c>
      <c r="K4950" s="53">
        <v>0.01</v>
      </c>
      <c r="L4950" s="94">
        <v>0.0</v>
      </c>
      <c r="M4950" s="94">
        <v>2.0E-4</v>
      </c>
      <c r="N4950" s="94">
        <v>1.0E-4</v>
      </c>
      <c r="O4950" s="2" t="s">
        <v>9316</v>
      </c>
      <c r="P4950" s="2">
        <v>14.0</v>
      </c>
      <c r="Q4950" s="2" t="s">
        <v>9318</v>
      </c>
    </row>
    <row r="4951">
      <c r="A4951" s="54">
        <v>46131.0</v>
      </c>
      <c r="B4951" s="2" t="s">
        <v>1957</v>
      </c>
      <c r="C4951" s="2" t="s">
        <v>256</v>
      </c>
      <c r="D4951" s="2">
        <v>0.0</v>
      </c>
      <c r="E4951" s="53">
        <v>0.008</v>
      </c>
      <c r="F4951" s="53">
        <v>0.024</v>
      </c>
      <c r="G4951" s="53">
        <v>0.034</v>
      </c>
      <c r="H4951" s="53">
        <v>0.04</v>
      </c>
      <c r="I4951" s="53">
        <v>0.047</v>
      </c>
      <c r="J4951" s="53">
        <v>0.013</v>
      </c>
      <c r="K4951" s="53">
        <v>0.023</v>
      </c>
      <c r="L4951" s="94">
        <v>0.0012</v>
      </c>
      <c r="M4951" s="94">
        <v>2.0E-4</v>
      </c>
      <c r="N4951" s="94">
        <v>5.0E-4</v>
      </c>
      <c r="O4951" s="2" t="s">
        <v>9316</v>
      </c>
      <c r="P4951" s="2">
        <v>14.0</v>
      </c>
      <c r="Q4951" s="2" t="s">
        <v>9318</v>
      </c>
    </row>
    <row r="4952">
      <c r="A4952" s="54">
        <v>46132.0</v>
      </c>
      <c r="B4952" s="2" t="s">
        <v>1957</v>
      </c>
      <c r="C4952" s="2" t="s">
        <v>180</v>
      </c>
      <c r="D4952" s="2">
        <v>0.0</v>
      </c>
      <c r="E4952" s="53">
        <v>0.0</v>
      </c>
      <c r="F4952" s="53">
        <v>0.0</v>
      </c>
      <c r="G4952" s="53">
        <v>0.0</v>
      </c>
      <c r="H4952" s="53">
        <v>0.0</v>
      </c>
      <c r="I4952" s="53">
        <v>0.0</v>
      </c>
      <c r="J4952" s="53">
        <v>0.013</v>
      </c>
      <c r="K4952" s="53">
        <v>0.007</v>
      </c>
      <c r="L4952" s="94">
        <v>0.0</v>
      </c>
      <c r="M4952" s="94">
        <v>2.0E-4</v>
      </c>
      <c r="N4952" s="94">
        <v>0.0</v>
      </c>
      <c r="O4952" s="2" t="s">
        <v>9316</v>
      </c>
      <c r="P4952" s="2">
        <v>14.0</v>
      </c>
      <c r="Q4952" s="2" t="s">
        <v>9318</v>
      </c>
    </row>
    <row r="4953">
      <c r="A4953" s="54">
        <v>46133.0</v>
      </c>
      <c r="B4953" s="2" t="s">
        <v>1957</v>
      </c>
      <c r="C4953" s="2" t="s">
        <v>208</v>
      </c>
      <c r="D4953" s="2">
        <v>0.0</v>
      </c>
      <c r="E4953" s="53">
        <v>0.001</v>
      </c>
      <c r="F4953" s="53">
        <v>0.005</v>
      </c>
      <c r="G4953" s="53">
        <v>0.009</v>
      </c>
      <c r="H4953" s="53">
        <v>0.012</v>
      </c>
      <c r="I4953" s="53">
        <v>0.015</v>
      </c>
      <c r="J4953" s="53">
        <v>0.013</v>
      </c>
      <c r="K4953" s="53">
        <v>0.011</v>
      </c>
      <c r="L4953" s="94">
        <v>1.0E-4</v>
      </c>
      <c r="M4953" s="94">
        <v>2.0E-4</v>
      </c>
      <c r="N4953" s="94">
        <v>1.0E-4</v>
      </c>
      <c r="O4953" s="2" t="s">
        <v>9316</v>
      </c>
      <c r="P4953" s="2">
        <v>14.0</v>
      </c>
      <c r="Q4953" s="2" t="s">
        <v>9318</v>
      </c>
    </row>
    <row r="4954">
      <c r="A4954" s="54">
        <v>46134.0</v>
      </c>
      <c r="B4954" s="2" t="s">
        <v>1957</v>
      </c>
      <c r="C4954" s="2" t="s">
        <v>303</v>
      </c>
      <c r="D4954" s="2">
        <v>0.0</v>
      </c>
      <c r="E4954" s="53">
        <v>0.003</v>
      </c>
      <c r="F4954" s="53">
        <v>0.015</v>
      </c>
      <c r="G4954" s="53">
        <v>0.024</v>
      </c>
      <c r="H4954" s="53">
        <v>0.028</v>
      </c>
      <c r="I4954" s="53">
        <v>0.034</v>
      </c>
      <c r="J4954" s="53">
        <v>0.013</v>
      </c>
      <c r="K4954" s="53">
        <v>0.018</v>
      </c>
      <c r="L4954" s="94">
        <v>6.0E-4</v>
      </c>
      <c r="M4954" s="94">
        <v>2.0E-4</v>
      </c>
      <c r="N4954" s="94">
        <v>3.0E-4</v>
      </c>
      <c r="O4954" s="2" t="s">
        <v>9316</v>
      </c>
      <c r="P4954" s="2">
        <v>14.0</v>
      </c>
      <c r="Q4954" s="2" t="s">
        <v>9318</v>
      </c>
    </row>
    <row r="4955">
      <c r="A4955" s="54">
        <v>46135.0</v>
      </c>
      <c r="B4955" s="2" t="s">
        <v>1957</v>
      </c>
      <c r="C4955" s="2" t="s">
        <v>148</v>
      </c>
      <c r="D4955" s="2">
        <v>0.0</v>
      </c>
      <c r="E4955" s="53">
        <v>0.008</v>
      </c>
      <c r="F4955" s="53">
        <v>0.019</v>
      </c>
      <c r="G4955" s="53">
        <v>0.022</v>
      </c>
      <c r="H4955" s="53">
        <v>0.023</v>
      </c>
      <c r="I4955" s="53">
        <v>0.023</v>
      </c>
      <c r="J4955" s="53">
        <v>0.013</v>
      </c>
      <c r="K4955" s="53">
        <v>0.017</v>
      </c>
      <c r="L4955" s="94">
        <v>5.0E-4</v>
      </c>
      <c r="M4955" s="94">
        <v>2.0E-4</v>
      </c>
      <c r="N4955" s="94">
        <v>3.0E-4</v>
      </c>
      <c r="O4955" s="2" t="s">
        <v>9316</v>
      </c>
      <c r="P4955" s="2">
        <v>14.0</v>
      </c>
      <c r="Q4955" s="2" t="s">
        <v>9318</v>
      </c>
    </row>
    <row r="4956">
      <c r="A4956" s="54">
        <v>46136.0</v>
      </c>
      <c r="B4956" s="2" t="s">
        <v>1957</v>
      </c>
      <c r="C4956" s="2" t="s">
        <v>196</v>
      </c>
      <c r="D4956" s="2">
        <v>0.0</v>
      </c>
      <c r="E4956" s="53">
        <v>0.0</v>
      </c>
      <c r="F4956" s="53">
        <v>0.0</v>
      </c>
      <c r="G4956" s="53">
        <v>0.0</v>
      </c>
      <c r="H4956" s="53">
        <v>0.0</v>
      </c>
      <c r="I4956" s="53">
        <v>0.0</v>
      </c>
      <c r="J4956" s="53">
        <v>0.013</v>
      </c>
      <c r="K4956" s="53">
        <v>0.006</v>
      </c>
      <c r="L4956" s="94">
        <v>0.0</v>
      </c>
      <c r="M4956" s="94">
        <v>2.0E-4</v>
      </c>
      <c r="N4956" s="94">
        <v>0.0</v>
      </c>
      <c r="O4956" s="2" t="s">
        <v>9316</v>
      </c>
      <c r="P4956" s="2">
        <v>14.0</v>
      </c>
      <c r="Q4956" s="2" t="s">
        <v>9318</v>
      </c>
    </row>
    <row r="4957">
      <c r="A4957" s="54">
        <v>46137.0</v>
      </c>
      <c r="B4957" s="2" t="s">
        <v>1957</v>
      </c>
      <c r="C4957" s="2" t="s">
        <v>288</v>
      </c>
      <c r="D4957" s="2">
        <v>0.0</v>
      </c>
      <c r="E4957" s="53">
        <v>0.0</v>
      </c>
      <c r="F4957" s="53">
        <v>0.002</v>
      </c>
      <c r="G4957" s="53">
        <v>0.006</v>
      </c>
      <c r="H4957" s="53">
        <v>0.008</v>
      </c>
      <c r="I4957" s="53">
        <v>0.012</v>
      </c>
      <c r="J4957" s="53">
        <v>0.013</v>
      </c>
      <c r="K4957" s="53">
        <v>0.009</v>
      </c>
      <c r="L4957" s="94">
        <v>0.0</v>
      </c>
      <c r="M4957" s="94">
        <v>2.0E-4</v>
      </c>
      <c r="N4957" s="94">
        <v>1.0E-4</v>
      </c>
      <c r="O4957" s="2" t="s">
        <v>9316</v>
      </c>
      <c r="P4957" s="2">
        <v>14.0</v>
      </c>
      <c r="Q4957" s="2" t="s">
        <v>9318</v>
      </c>
    </row>
    <row r="4958">
      <c r="A4958" s="54">
        <v>46138.0</v>
      </c>
      <c r="B4958" s="2" t="s">
        <v>1957</v>
      </c>
      <c r="C4958" s="2" t="s">
        <v>256</v>
      </c>
      <c r="D4958" s="2">
        <v>0.0</v>
      </c>
      <c r="E4958" s="53">
        <v>0.007</v>
      </c>
      <c r="F4958" s="53">
        <v>0.022</v>
      </c>
      <c r="G4958" s="53">
        <v>0.032</v>
      </c>
      <c r="H4958" s="53">
        <v>0.038</v>
      </c>
      <c r="I4958" s="53">
        <v>0.045</v>
      </c>
      <c r="J4958" s="53">
        <v>0.013</v>
      </c>
      <c r="K4958" s="53">
        <v>0.022</v>
      </c>
      <c r="L4958" s="94">
        <v>0.001</v>
      </c>
      <c r="M4958" s="94">
        <v>2.0E-4</v>
      </c>
      <c r="N4958" s="94">
        <v>5.0E-4</v>
      </c>
      <c r="O4958" s="2" t="s">
        <v>9316</v>
      </c>
      <c r="P4958" s="2">
        <v>14.0</v>
      </c>
      <c r="Q4958" s="2" t="s">
        <v>9318</v>
      </c>
    </row>
    <row r="4959">
      <c r="A4959" s="54">
        <v>46139.0</v>
      </c>
      <c r="B4959" s="2" t="s">
        <v>1957</v>
      </c>
      <c r="C4959" s="2" t="s">
        <v>180</v>
      </c>
      <c r="D4959" s="2">
        <v>0.0</v>
      </c>
      <c r="E4959" s="53">
        <v>0.0</v>
      </c>
      <c r="F4959" s="53">
        <v>0.0</v>
      </c>
      <c r="G4959" s="53">
        <v>0.0</v>
      </c>
      <c r="H4959" s="53">
        <v>0.0</v>
      </c>
      <c r="I4959" s="53">
        <v>0.0</v>
      </c>
      <c r="J4959" s="53">
        <v>0.012</v>
      </c>
      <c r="K4959" s="53">
        <v>0.006</v>
      </c>
      <c r="L4959" s="94">
        <v>0.0</v>
      </c>
      <c r="M4959" s="94">
        <v>1.0E-4</v>
      </c>
      <c r="N4959" s="94">
        <v>0.0</v>
      </c>
      <c r="O4959" s="2" t="s">
        <v>9316</v>
      </c>
      <c r="P4959" s="2">
        <v>14.0</v>
      </c>
      <c r="Q4959" s="2" t="s">
        <v>9318</v>
      </c>
    </row>
    <row r="4960">
      <c r="A4960" s="54">
        <v>46140.0</v>
      </c>
      <c r="B4960" s="2" t="s">
        <v>1957</v>
      </c>
      <c r="C4960" s="2" t="s">
        <v>208</v>
      </c>
      <c r="D4960" s="2">
        <v>0.0</v>
      </c>
      <c r="E4960" s="53">
        <v>0.001</v>
      </c>
      <c r="F4960" s="53">
        <v>0.005</v>
      </c>
      <c r="G4960" s="53">
        <v>0.009</v>
      </c>
      <c r="H4960" s="53">
        <v>0.011</v>
      </c>
      <c r="I4960" s="53">
        <v>0.014</v>
      </c>
      <c r="J4960" s="53">
        <v>0.012</v>
      </c>
      <c r="K4960" s="53">
        <v>0.01</v>
      </c>
      <c r="L4960" s="94">
        <v>1.0E-4</v>
      </c>
      <c r="M4960" s="94">
        <v>1.0E-4</v>
      </c>
      <c r="N4960" s="94">
        <v>1.0E-4</v>
      </c>
      <c r="O4960" s="2" t="s">
        <v>9316</v>
      </c>
      <c r="P4960" s="2">
        <v>14.0</v>
      </c>
      <c r="Q4960" s="2" t="s">
        <v>9318</v>
      </c>
    </row>
    <row r="4961">
      <c r="A4961" s="54">
        <v>46141.0</v>
      </c>
      <c r="B4961" s="2" t="s">
        <v>1957</v>
      </c>
      <c r="C4961" s="2" t="s">
        <v>303</v>
      </c>
      <c r="D4961" s="2">
        <v>0.0</v>
      </c>
      <c r="E4961" s="53">
        <v>0.003</v>
      </c>
      <c r="F4961" s="53">
        <v>0.014</v>
      </c>
      <c r="G4961" s="53">
        <v>0.022</v>
      </c>
      <c r="H4961" s="53">
        <v>0.027</v>
      </c>
      <c r="I4961" s="53">
        <v>0.032</v>
      </c>
      <c r="J4961" s="53">
        <v>0.012</v>
      </c>
      <c r="K4961" s="53">
        <v>0.017</v>
      </c>
      <c r="L4961" s="94">
        <v>5.0E-4</v>
      </c>
      <c r="M4961" s="94">
        <v>1.0E-4</v>
      </c>
      <c r="N4961" s="94">
        <v>3.0E-4</v>
      </c>
      <c r="O4961" s="2" t="s">
        <v>9316</v>
      </c>
      <c r="P4961" s="2">
        <v>14.0</v>
      </c>
      <c r="Q4961" s="2" t="s">
        <v>9318</v>
      </c>
    </row>
    <row r="4962">
      <c r="A4962" s="54">
        <v>46142.0</v>
      </c>
      <c r="B4962" s="2" t="s">
        <v>1957</v>
      </c>
      <c r="C4962" s="2" t="s">
        <v>148</v>
      </c>
      <c r="D4962" s="2">
        <v>0.0</v>
      </c>
      <c r="E4962" s="53">
        <v>0.007</v>
      </c>
      <c r="F4962" s="53">
        <v>0.017</v>
      </c>
      <c r="G4962" s="53">
        <v>0.02</v>
      </c>
      <c r="H4962" s="53">
        <v>0.022</v>
      </c>
      <c r="I4962" s="53">
        <v>0.022</v>
      </c>
      <c r="J4962" s="53">
        <v>0.012</v>
      </c>
      <c r="K4962" s="53">
        <v>0.016</v>
      </c>
      <c r="L4962" s="94">
        <v>4.0E-4</v>
      </c>
      <c r="M4962" s="94">
        <v>1.0E-4</v>
      </c>
      <c r="N4962" s="94">
        <v>3.0E-4</v>
      </c>
      <c r="O4962" s="2" t="s">
        <v>9316</v>
      </c>
      <c r="P4962" s="2">
        <v>14.0</v>
      </c>
      <c r="Q4962" s="2" t="s">
        <v>9318</v>
      </c>
    </row>
    <row r="4963">
      <c r="A4963" s="54">
        <v>46143.0</v>
      </c>
      <c r="B4963" s="2" t="s">
        <v>1957</v>
      </c>
      <c r="C4963" s="2" t="s">
        <v>196</v>
      </c>
      <c r="D4963" s="2">
        <v>0.0</v>
      </c>
      <c r="E4963" s="53">
        <v>0.0</v>
      </c>
      <c r="F4963" s="53">
        <v>0.0</v>
      </c>
      <c r="G4963" s="53">
        <v>0.0</v>
      </c>
      <c r="H4963" s="53">
        <v>0.0</v>
      </c>
      <c r="I4963" s="53">
        <v>0.0</v>
      </c>
      <c r="J4963" s="53">
        <v>0.012</v>
      </c>
      <c r="K4963" s="53">
        <v>0.006</v>
      </c>
      <c r="L4963" s="94">
        <v>0.0</v>
      </c>
      <c r="M4963" s="94">
        <v>1.0E-4</v>
      </c>
      <c r="N4963" s="94">
        <v>0.0</v>
      </c>
      <c r="O4963" s="2" t="s">
        <v>9316</v>
      </c>
      <c r="P4963" s="2">
        <v>14.0</v>
      </c>
      <c r="Q4963" s="2" t="s">
        <v>9318</v>
      </c>
    </row>
    <row r="4964">
      <c r="A4964" s="54">
        <v>46144.0</v>
      </c>
      <c r="B4964" s="2" t="s">
        <v>1957</v>
      </c>
      <c r="C4964" s="2" t="s">
        <v>288</v>
      </c>
      <c r="D4964" s="2">
        <v>0.0</v>
      </c>
      <c r="E4964" s="53">
        <v>0.0</v>
      </c>
      <c r="F4964" s="53">
        <v>0.002</v>
      </c>
      <c r="G4964" s="53">
        <v>0.005</v>
      </c>
      <c r="H4964" s="53">
        <v>0.008</v>
      </c>
      <c r="I4964" s="53">
        <v>0.011</v>
      </c>
      <c r="J4964" s="53">
        <v>0.012</v>
      </c>
      <c r="K4964" s="53">
        <v>0.009</v>
      </c>
      <c r="L4964" s="94">
        <v>0.0</v>
      </c>
      <c r="M4964" s="94">
        <v>1.0E-4</v>
      </c>
      <c r="N4964" s="94">
        <v>1.0E-4</v>
      </c>
      <c r="O4964" s="2" t="s">
        <v>9316</v>
      </c>
      <c r="P4964" s="2">
        <v>14.0</v>
      </c>
      <c r="Q4964" s="2" t="s">
        <v>9318</v>
      </c>
    </row>
    <row r="4965">
      <c r="A4965" s="54">
        <v>46145.0</v>
      </c>
      <c r="B4965" s="2" t="s">
        <v>1957</v>
      </c>
      <c r="C4965" s="2" t="s">
        <v>256</v>
      </c>
      <c r="D4965" s="2">
        <v>0.0</v>
      </c>
      <c r="E4965" s="53">
        <v>0.006</v>
      </c>
      <c r="F4965" s="53">
        <v>0.02</v>
      </c>
      <c r="G4965" s="53">
        <v>0.03</v>
      </c>
      <c r="H4965" s="53">
        <v>0.036</v>
      </c>
      <c r="I4965" s="53">
        <v>0.044</v>
      </c>
      <c r="J4965" s="53">
        <v>0.012</v>
      </c>
      <c r="K4965" s="53">
        <v>0.021</v>
      </c>
      <c r="L4965" s="94">
        <v>9.0E-4</v>
      </c>
      <c r="M4965" s="94">
        <v>1.0E-4</v>
      </c>
      <c r="N4965" s="94">
        <v>4.0E-4</v>
      </c>
      <c r="O4965" s="2" t="s">
        <v>9316</v>
      </c>
      <c r="P4965" s="2">
        <v>14.0</v>
      </c>
      <c r="Q4965" s="2" t="s">
        <v>9318</v>
      </c>
    </row>
    <row r="4966">
      <c r="A4966" s="54">
        <v>46146.0</v>
      </c>
      <c r="B4966" s="2" t="s">
        <v>1957</v>
      </c>
      <c r="C4966" s="2" t="s">
        <v>180</v>
      </c>
      <c r="D4966" s="2">
        <v>0.0</v>
      </c>
      <c r="E4966" s="53">
        <v>0.0</v>
      </c>
      <c r="F4966" s="53">
        <v>0.0</v>
      </c>
      <c r="G4966" s="53">
        <v>0.0</v>
      </c>
      <c r="H4966" s="53">
        <v>0.0</v>
      </c>
      <c r="I4966" s="53">
        <v>0.0</v>
      </c>
      <c r="J4966" s="53">
        <v>0.012</v>
      </c>
      <c r="K4966" s="53">
        <v>0.006</v>
      </c>
      <c r="L4966" s="94">
        <v>0.0</v>
      </c>
      <c r="M4966" s="94">
        <v>1.0E-4</v>
      </c>
      <c r="N4966" s="94">
        <v>0.0</v>
      </c>
      <c r="O4966" s="2" t="s">
        <v>9316</v>
      </c>
      <c r="P4966" s="2">
        <v>14.0</v>
      </c>
      <c r="Q4966" s="2" t="s">
        <v>9318</v>
      </c>
    </row>
    <row r="4967">
      <c r="A4967" s="54">
        <v>46147.0</v>
      </c>
      <c r="B4967" s="2" t="s">
        <v>1957</v>
      </c>
      <c r="C4967" s="2" t="s">
        <v>208</v>
      </c>
      <c r="D4967" s="2">
        <v>0.0</v>
      </c>
      <c r="E4967" s="53">
        <v>0.0</v>
      </c>
      <c r="F4967" s="53">
        <v>0.004</v>
      </c>
      <c r="G4967" s="53">
        <v>0.008</v>
      </c>
      <c r="H4967" s="53">
        <v>0.011</v>
      </c>
      <c r="I4967" s="53">
        <v>0.014</v>
      </c>
      <c r="J4967" s="53">
        <v>0.012</v>
      </c>
      <c r="K4967" s="53">
        <v>0.01</v>
      </c>
      <c r="L4967" s="94">
        <v>1.0E-4</v>
      </c>
      <c r="M4967" s="94">
        <v>1.0E-4</v>
      </c>
      <c r="N4967" s="94">
        <v>1.0E-4</v>
      </c>
      <c r="O4967" s="2" t="s">
        <v>9316</v>
      </c>
      <c r="P4967" s="2">
        <v>14.0</v>
      </c>
      <c r="Q4967" s="2" t="s">
        <v>9318</v>
      </c>
    </row>
    <row r="4968">
      <c r="A4968" s="54">
        <v>46148.0</v>
      </c>
      <c r="B4968" s="2" t="s">
        <v>1957</v>
      </c>
      <c r="C4968" s="2" t="s">
        <v>303</v>
      </c>
      <c r="D4968" s="2">
        <v>0.0</v>
      </c>
      <c r="E4968" s="53">
        <v>0.002</v>
      </c>
      <c r="F4968" s="53">
        <v>0.013</v>
      </c>
      <c r="G4968" s="53">
        <v>0.021</v>
      </c>
      <c r="H4968" s="53">
        <v>0.026</v>
      </c>
      <c r="I4968" s="53">
        <v>0.031</v>
      </c>
      <c r="J4968" s="53">
        <v>0.012</v>
      </c>
      <c r="K4968" s="53">
        <v>0.016</v>
      </c>
      <c r="L4968" s="94">
        <v>4.0E-4</v>
      </c>
      <c r="M4968" s="94">
        <v>1.0E-4</v>
      </c>
      <c r="N4968" s="94">
        <v>3.0E-4</v>
      </c>
      <c r="O4968" s="2" t="s">
        <v>9316</v>
      </c>
      <c r="P4968" s="2">
        <v>14.0</v>
      </c>
      <c r="Q4968" s="2" t="s">
        <v>9318</v>
      </c>
    </row>
    <row r="4969">
      <c r="A4969" s="54">
        <v>46149.0</v>
      </c>
      <c r="B4969" s="2" t="s">
        <v>1957</v>
      </c>
      <c r="C4969" s="2" t="s">
        <v>148</v>
      </c>
      <c r="D4969" s="2">
        <v>0.0</v>
      </c>
      <c r="E4969" s="53">
        <v>0.006</v>
      </c>
      <c r="F4969" s="53">
        <v>0.016</v>
      </c>
      <c r="G4969" s="53">
        <v>0.019</v>
      </c>
      <c r="H4969" s="53">
        <v>0.021</v>
      </c>
      <c r="I4969" s="53">
        <v>0.021</v>
      </c>
      <c r="J4969" s="53">
        <v>0.011</v>
      </c>
      <c r="K4969" s="53">
        <v>0.015</v>
      </c>
      <c r="L4969" s="94">
        <v>4.0E-4</v>
      </c>
      <c r="M4969" s="94">
        <v>1.0E-4</v>
      </c>
      <c r="N4969" s="94">
        <v>2.0E-4</v>
      </c>
      <c r="O4969" s="2" t="s">
        <v>9316</v>
      </c>
      <c r="P4969" s="2">
        <v>14.0</v>
      </c>
      <c r="Q4969" s="2" t="s">
        <v>9318</v>
      </c>
    </row>
    <row r="4970">
      <c r="A4970" s="54">
        <v>46150.0</v>
      </c>
      <c r="B4970" s="2" t="s">
        <v>1957</v>
      </c>
      <c r="C4970" s="2" t="s">
        <v>196</v>
      </c>
      <c r="D4970" s="2">
        <v>0.0</v>
      </c>
      <c r="E4970" s="53">
        <v>0.0</v>
      </c>
      <c r="F4970" s="53">
        <v>0.0</v>
      </c>
      <c r="G4970" s="53">
        <v>0.0</v>
      </c>
      <c r="H4970" s="53">
        <v>0.0</v>
      </c>
      <c r="I4970" s="53">
        <v>0.0</v>
      </c>
      <c r="J4970" s="53">
        <v>0.011</v>
      </c>
      <c r="K4970" s="53">
        <v>0.006</v>
      </c>
      <c r="L4970" s="94">
        <v>0.0</v>
      </c>
      <c r="M4970" s="94">
        <v>1.0E-4</v>
      </c>
      <c r="N4970" s="94">
        <v>0.0</v>
      </c>
      <c r="O4970" s="2" t="s">
        <v>9316</v>
      </c>
      <c r="P4970" s="2">
        <v>14.0</v>
      </c>
      <c r="Q4970" s="2" t="s">
        <v>9318</v>
      </c>
    </row>
    <row r="4971">
      <c r="A4971" s="54">
        <v>46151.0</v>
      </c>
      <c r="B4971" s="2" t="s">
        <v>1957</v>
      </c>
      <c r="C4971" s="2" t="s">
        <v>288</v>
      </c>
      <c r="D4971" s="2">
        <v>0.0</v>
      </c>
      <c r="E4971" s="53">
        <v>0.0</v>
      </c>
      <c r="F4971" s="53">
        <v>0.002</v>
      </c>
      <c r="G4971" s="53">
        <v>0.005</v>
      </c>
      <c r="H4971" s="53">
        <v>0.008</v>
      </c>
      <c r="I4971" s="53">
        <v>0.011</v>
      </c>
      <c r="J4971" s="53">
        <v>0.011</v>
      </c>
      <c r="K4971" s="53">
        <v>0.008</v>
      </c>
      <c r="L4971" s="94">
        <v>0.0</v>
      </c>
      <c r="M4971" s="94">
        <v>1.0E-4</v>
      </c>
      <c r="N4971" s="94">
        <v>1.0E-4</v>
      </c>
      <c r="O4971" s="2" t="s">
        <v>9316</v>
      </c>
      <c r="P4971" s="2">
        <v>14.0</v>
      </c>
      <c r="Q4971" s="2" t="s">
        <v>9318</v>
      </c>
    </row>
    <row r="4972">
      <c r="A4972" s="54">
        <v>46152.0</v>
      </c>
      <c r="B4972" s="2" t="s">
        <v>1957</v>
      </c>
      <c r="C4972" s="2" t="s">
        <v>256</v>
      </c>
      <c r="D4972" s="2">
        <v>0.0</v>
      </c>
      <c r="E4972" s="53">
        <v>0.005</v>
      </c>
      <c r="F4972" s="53">
        <v>0.019</v>
      </c>
      <c r="G4972" s="53">
        <v>0.028</v>
      </c>
      <c r="H4972" s="53">
        <v>0.035</v>
      </c>
      <c r="I4972" s="53">
        <v>0.042</v>
      </c>
      <c r="J4972" s="53">
        <v>0.011</v>
      </c>
      <c r="K4972" s="53">
        <v>0.02</v>
      </c>
      <c r="L4972" s="94">
        <v>8.0E-4</v>
      </c>
      <c r="M4972" s="94">
        <v>1.0E-4</v>
      </c>
      <c r="N4972" s="94">
        <v>4.0E-4</v>
      </c>
      <c r="O4972" s="2" t="s">
        <v>9316</v>
      </c>
      <c r="P4972" s="2">
        <v>14.0</v>
      </c>
      <c r="Q4972" s="2" t="s">
        <v>9318</v>
      </c>
    </row>
    <row r="4973">
      <c r="A4973" s="54">
        <v>46153.0</v>
      </c>
      <c r="B4973" s="2" t="s">
        <v>1957</v>
      </c>
      <c r="C4973" s="2" t="s">
        <v>180</v>
      </c>
      <c r="D4973" s="2">
        <v>0.0</v>
      </c>
      <c r="E4973" s="53">
        <v>0.0</v>
      </c>
      <c r="F4973" s="53">
        <v>0.0</v>
      </c>
      <c r="G4973" s="53">
        <v>0.0</v>
      </c>
      <c r="H4973" s="53">
        <v>0.0</v>
      </c>
      <c r="I4973" s="53">
        <v>0.0</v>
      </c>
      <c r="J4973" s="53">
        <v>0.011</v>
      </c>
      <c r="K4973" s="53">
        <v>0.006</v>
      </c>
      <c r="L4973" s="94">
        <v>0.0</v>
      </c>
      <c r="M4973" s="94">
        <v>1.0E-4</v>
      </c>
      <c r="N4973" s="94">
        <v>0.0</v>
      </c>
      <c r="O4973" s="2" t="s">
        <v>9316</v>
      </c>
      <c r="P4973" s="2">
        <v>14.0</v>
      </c>
      <c r="Q4973" s="2" t="s">
        <v>9318</v>
      </c>
    </row>
    <row r="4974">
      <c r="A4974" s="54">
        <v>46154.0</v>
      </c>
      <c r="B4974" s="2" t="s">
        <v>1957</v>
      </c>
      <c r="C4974" s="2" t="s">
        <v>208</v>
      </c>
      <c r="D4974" s="2">
        <v>0.0</v>
      </c>
      <c r="E4974" s="53">
        <v>0.0</v>
      </c>
      <c r="F4974" s="53">
        <v>0.004</v>
      </c>
      <c r="G4974" s="53">
        <v>0.008</v>
      </c>
      <c r="H4974" s="53">
        <v>0.01</v>
      </c>
      <c r="I4974" s="53">
        <v>0.013</v>
      </c>
      <c r="J4974" s="53">
        <v>0.011</v>
      </c>
      <c r="K4974" s="53">
        <v>0.009</v>
      </c>
      <c r="L4974" s="94">
        <v>1.0E-4</v>
      </c>
      <c r="M4974" s="94">
        <v>1.0E-4</v>
      </c>
      <c r="N4974" s="94">
        <v>1.0E-4</v>
      </c>
      <c r="O4974" s="2" t="s">
        <v>9316</v>
      </c>
      <c r="P4974" s="2">
        <v>14.0</v>
      </c>
      <c r="Q4974" s="2" t="s">
        <v>9318</v>
      </c>
    </row>
    <row r="4975">
      <c r="A4975" s="54">
        <v>46155.0</v>
      </c>
      <c r="B4975" s="2" t="s">
        <v>1957</v>
      </c>
      <c r="C4975" s="2" t="s">
        <v>303</v>
      </c>
      <c r="D4975" s="2">
        <v>0.0</v>
      </c>
      <c r="E4975" s="53">
        <v>0.002</v>
      </c>
      <c r="F4975" s="53">
        <v>0.012</v>
      </c>
      <c r="G4975" s="53">
        <v>0.02</v>
      </c>
      <c r="H4975" s="53">
        <v>0.025</v>
      </c>
      <c r="I4975" s="53">
        <v>0.03</v>
      </c>
      <c r="J4975" s="53">
        <v>0.011</v>
      </c>
      <c r="K4975" s="53">
        <v>0.015</v>
      </c>
      <c r="L4975" s="94">
        <v>4.0E-4</v>
      </c>
      <c r="M4975" s="94">
        <v>1.0E-4</v>
      </c>
      <c r="N4975" s="94">
        <v>2.0E-4</v>
      </c>
      <c r="O4975" s="2" t="s">
        <v>9316</v>
      </c>
      <c r="P4975" s="2">
        <v>14.0</v>
      </c>
      <c r="Q4975" s="2" t="s">
        <v>9318</v>
      </c>
    </row>
    <row r="4976">
      <c r="A4976" s="54">
        <v>46156.0</v>
      </c>
      <c r="B4976" s="2" t="s">
        <v>1957</v>
      </c>
      <c r="C4976" s="2" t="s">
        <v>148</v>
      </c>
      <c r="D4976" s="2">
        <v>1.0</v>
      </c>
      <c r="E4976" s="53">
        <v>0.005</v>
      </c>
      <c r="F4976" s="53">
        <v>0.014</v>
      </c>
      <c r="G4976" s="53">
        <v>0.018</v>
      </c>
      <c r="H4976" s="53">
        <v>0.02</v>
      </c>
      <c r="I4976" s="53">
        <v>0.021</v>
      </c>
      <c r="J4976" s="53">
        <v>0.011</v>
      </c>
      <c r="K4976" s="53">
        <v>0.015</v>
      </c>
      <c r="L4976" s="94">
        <v>0.9643</v>
      </c>
      <c r="M4976" s="94">
        <v>0.9781</v>
      </c>
      <c r="N4976" s="94">
        <v>0.9702</v>
      </c>
      <c r="O4976" s="2" t="s">
        <v>9316</v>
      </c>
      <c r="P4976" s="2">
        <v>14.0</v>
      </c>
      <c r="Q4976" s="2" t="s">
        <v>9318</v>
      </c>
    </row>
    <row r="4977">
      <c r="A4977" s="54">
        <v>46157.0</v>
      </c>
      <c r="B4977" s="2" t="s">
        <v>1957</v>
      </c>
      <c r="C4977" s="2" t="s">
        <v>196</v>
      </c>
      <c r="D4977" s="2">
        <v>0.0</v>
      </c>
      <c r="E4977" s="53">
        <v>0.0</v>
      </c>
      <c r="F4977" s="53">
        <v>0.0</v>
      </c>
      <c r="G4977" s="53">
        <v>0.0</v>
      </c>
      <c r="H4977" s="53">
        <v>0.0</v>
      </c>
      <c r="I4977" s="53">
        <v>0.0</v>
      </c>
      <c r="J4977" s="53">
        <v>0.019</v>
      </c>
      <c r="K4977" s="53">
        <v>0.009</v>
      </c>
      <c r="L4977" s="94">
        <v>0.0</v>
      </c>
      <c r="M4977" s="94">
        <v>4.0E-4</v>
      </c>
      <c r="N4977" s="94">
        <v>1.0E-4</v>
      </c>
      <c r="O4977" s="2" t="s">
        <v>9316</v>
      </c>
      <c r="P4977" s="2">
        <v>14.0</v>
      </c>
      <c r="Q4977" s="2" t="s">
        <v>9318</v>
      </c>
    </row>
    <row r="4978">
      <c r="A4978" s="54">
        <v>46158.0</v>
      </c>
      <c r="B4978" s="2" t="s">
        <v>1957</v>
      </c>
      <c r="C4978" s="2" t="s">
        <v>288</v>
      </c>
      <c r="D4978" s="2">
        <v>0.0</v>
      </c>
      <c r="E4978" s="53">
        <v>0.0</v>
      </c>
      <c r="F4978" s="53">
        <v>0.002</v>
      </c>
      <c r="G4978" s="53">
        <v>0.005</v>
      </c>
      <c r="H4978" s="53">
        <v>0.007</v>
      </c>
      <c r="I4978" s="53">
        <v>0.01</v>
      </c>
      <c r="J4978" s="53">
        <v>0.019</v>
      </c>
      <c r="K4978" s="53">
        <v>0.012</v>
      </c>
      <c r="L4978" s="94">
        <v>0.0</v>
      </c>
      <c r="M4978" s="94">
        <v>4.0E-4</v>
      </c>
      <c r="N4978" s="94">
        <v>1.0E-4</v>
      </c>
      <c r="O4978" s="2" t="s">
        <v>9316</v>
      </c>
      <c r="P4978" s="2">
        <v>14.0</v>
      </c>
      <c r="Q4978" s="2" t="s">
        <v>9318</v>
      </c>
    </row>
    <row r="4979">
      <c r="A4979" s="54">
        <v>46159.0</v>
      </c>
      <c r="B4979" s="2" t="s">
        <v>1957</v>
      </c>
      <c r="C4979" s="2" t="s">
        <v>256</v>
      </c>
      <c r="D4979" s="2">
        <v>0.0</v>
      </c>
      <c r="E4979" s="53">
        <v>0.004</v>
      </c>
      <c r="F4979" s="53">
        <v>0.017</v>
      </c>
      <c r="G4979" s="53">
        <v>0.027</v>
      </c>
      <c r="H4979" s="53">
        <v>0.033</v>
      </c>
      <c r="I4979" s="53">
        <v>0.041</v>
      </c>
      <c r="J4979" s="53">
        <v>0.019</v>
      </c>
      <c r="K4979" s="53">
        <v>0.023</v>
      </c>
      <c r="L4979" s="94">
        <v>7.0E-4</v>
      </c>
      <c r="M4979" s="94">
        <v>4.0E-4</v>
      </c>
      <c r="N4979" s="94">
        <v>5.0E-4</v>
      </c>
      <c r="O4979" s="2" t="s">
        <v>9316</v>
      </c>
      <c r="P4979" s="2">
        <v>14.0</v>
      </c>
      <c r="Q4979" s="2" t="s">
        <v>9318</v>
      </c>
    </row>
    <row r="4980">
      <c r="A4980" s="54">
        <v>46160.0</v>
      </c>
      <c r="B4980" s="2" t="s">
        <v>1957</v>
      </c>
      <c r="C4980" s="2" t="s">
        <v>180</v>
      </c>
      <c r="D4980" s="2">
        <v>0.0</v>
      </c>
      <c r="E4980" s="53">
        <v>0.0</v>
      </c>
      <c r="F4980" s="53">
        <v>0.0</v>
      </c>
      <c r="G4980" s="53">
        <v>0.0</v>
      </c>
      <c r="H4980" s="53">
        <v>0.0</v>
      </c>
      <c r="I4980" s="53">
        <v>0.0</v>
      </c>
      <c r="J4980" s="53">
        <v>0.018</v>
      </c>
      <c r="K4980" s="53">
        <v>0.009</v>
      </c>
      <c r="L4980" s="94">
        <v>0.0</v>
      </c>
      <c r="M4980" s="94">
        <v>3.0E-4</v>
      </c>
      <c r="N4980" s="94">
        <v>1.0E-4</v>
      </c>
      <c r="O4980" s="2" t="s">
        <v>9316</v>
      </c>
      <c r="P4980" s="2">
        <v>14.0</v>
      </c>
      <c r="Q4980" s="2" t="s">
        <v>9318</v>
      </c>
    </row>
    <row r="4981">
      <c r="A4981" s="54">
        <v>46161.0</v>
      </c>
      <c r="B4981" s="2" t="s">
        <v>1957</v>
      </c>
      <c r="C4981" s="2" t="s">
        <v>208</v>
      </c>
      <c r="D4981" s="2">
        <v>0.0</v>
      </c>
      <c r="E4981" s="53">
        <v>0.0</v>
      </c>
      <c r="F4981" s="53">
        <v>0.004</v>
      </c>
      <c r="G4981" s="53">
        <v>0.007</v>
      </c>
      <c r="H4981" s="53">
        <v>0.01</v>
      </c>
      <c r="I4981" s="53">
        <v>0.013</v>
      </c>
      <c r="J4981" s="53">
        <v>0.018</v>
      </c>
      <c r="K4981" s="53">
        <v>0.013</v>
      </c>
      <c r="L4981" s="94">
        <v>0.0</v>
      </c>
      <c r="M4981" s="94">
        <v>3.0E-4</v>
      </c>
      <c r="N4981" s="94">
        <v>2.0E-4</v>
      </c>
      <c r="O4981" s="2" t="s">
        <v>9316</v>
      </c>
      <c r="P4981" s="2">
        <v>14.0</v>
      </c>
      <c r="Q4981" s="2" t="s">
        <v>9318</v>
      </c>
    </row>
    <row r="4982">
      <c r="A4982" s="54">
        <v>46162.0</v>
      </c>
      <c r="B4982" s="2" t="s">
        <v>1957</v>
      </c>
      <c r="C4982" s="2" t="s">
        <v>303</v>
      </c>
      <c r="D4982" s="2">
        <v>0.0</v>
      </c>
      <c r="E4982" s="53">
        <v>0.002</v>
      </c>
      <c r="F4982" s="53">
        <v>0.011</v>
      </c>
      <c r="G4982" s="53">
        <v>0.019</v>
      </c>
      <c r="H4982" s="53">
        <v>0.024</v>
      </c>
      <c r="I4982" s="53">
        <v>0.029</v>
      </c>
      <c r="J4982" s="53">
        <v>0.018</v>
      </c>
      <c r="K4982" s="53">
        <v>0.018</v>
      </c>
      <c r="L4982" s="94">
        <v>4.0E-4</v>
      </c>
      <c r="M4982" s="94">
        <v>3.0E-4</v>
      </c>
      <c r="N4982" s="94">
        <v>3.0E-4</v>
      </c>
      <c r="O4982" s="2" t="s">
        <v>9316</v>
      </c>
      <c r="P4982" s="2">
        <v>14.0</v>
      </c>
      <c r="Q4982" s="2" t="s">
        <v>9318</v>
      </c>
    </row>
    <row r="4983">
      <c r="A4983" s="54">
        <v>46163.0</v>
      </c>
      <c r="B4983" s="2" t="s">
        <v>1957</v>
      </c>
      <c r="C4983" s="2" t="s">
        <v>148</v>
      </c>
      <c r="D4983" s="2">
        <v>0.0</v>
      </c>
      <c r="E4983" s="53">
        <v>0.154</v>
      </c>
      <c r="F4983" s="53">
        <v>0.092</v>
      </c>
      <c r="G4983" s="53">
        <v>0.073</v>
      </c>
      <c r="H4983" s="53">
        <v>0.064</v>
      </c>
      <c r="I4983" s="53">
        <v>0.056</v>
      </c>
      <c r="J4983" s="53">
        <v>0.018</v>
      </c>
      <c r="K4983" s="53">
        <v>0.046</v>
      </c>
      <c r="L4983" s="94">
        <v>0.0053</v>
      </c>
      <c r="M4983" s="94">
        <v>3.0E-4</v>
      </c>
      <c r="N4983" s="94">
        <v>0.0021</v>
      </c>
      <c r="O4983" s="2" t="s">
        <v>9316</v>
      </c>
      <c r="P4983" s="2">
        <v>14.0</v>
      </c>
      <c r="Q4983" s="2" t="s">
        <v>9318</v>
      </c>
    </row>
    <row r="4984">
      <c r="A4984" s="54">
        <v>46164.0</v>
      </c>
      <c r="B4984" s="2" t="s">
        <v>1957</v>
      </c>
      <c r="C4984" s="2" t="s">
        <v>196</v>
      </c>
      <c r="D4984" s="2">
        <v>0.0</v>
      </c>
      <c r="E4984" s="53">
        <v>0.0</v>
      </c>
      <c r="F4984" s="53">
        <v>0.0</v>
      </c>
      <c r="G4984" s="53">
        <v>0.0</v>
      </c>
      <c r="H4984" s="53">
        <v>0.0</v>
      </c>
      <c r="I4984" s="53">
        <v>0.0</v>
      </c>
      <c r="J4984" s="53">
        <v>0.018</v>
      </c>
      <c r="K4984" s="53">
        <v>0.009</v>
      </c>
      <c r="L4984" s="94">
        <v>0.0</v>
      </c>
      <c r="M4984" s="94">
        <v>3.0E-4</v>
      </c>
      <c r="N4984" s="94">
        <v>1.0E-4</v>
      </c>
      <c r="O4984" s="2" t="s">
        <v>9316</v>
      </c>
      <c r="P4984" s="2">
        <v>14.0</v>
      </c>
      <c r="Q4984" s="2" t="s">
        <v>9318</v>
      </c>
    </row>
    <row r="4985">
      <c r="A4985" s="54">
        <v>46165.0</v>
      </c>
      <c r="B4985" s="2" t="s">
        <v>1957</v>
      </c>
      <c r="C4985" s="2" t="s">
        <v>288</v>
      </c>
      <c r="D4985" s="2">
        <v>0.0</v>
      </c>
      <c r="E4985" s="53">
        <v>0.0</v>
      </c>
      <c r="F4985" s="53">
        <v>0.002</v>
      </c>
      <c r="G4985" s="53">
        <v>0.004</v>
      </c>
      <c r="H4985" s="53">
        <v>0.007</v>
      </c>
      <c r="I4985" s="53">
        <v>0.01</v>
      </c>
      <c r="J4985" s="53">
        <v>0.018</v>
      </c>
      <c r="K4985" s="53">
        <v>0.011</v>
      </c>
      <c r="L4985" s="94">
        <v>0.0</v>
      </c>
      <c r="M4985" s="94">
        <v>3.0E-4</v>
      </c>
      <c r="N4985" s="94">
        <v>1.0E-4</v>
      </c>
      <c r="O4985" s="2" t="s">
        <v>9316</v>
      </c>
      <c r="P4985" s="2">
        <v>14.0</v>
      </c>
      <c r="Q4985" s="2" t="s">
        <v>9318</v>
      </c>
    </row>
    <row r="4986">
      <c r="A4986" s="54">
        <v>46166.0</v>
      </c>
      <c r="B4986" s="2" t="s">
        <v>1957</v>
      </c>
      <c r="C4986" s="2" t="s">
        <v>256</v>
      </c>
      <c r="D4986" s="2">
        <v>0.0</v>
      </c>
      <c r="E4986" s="53">
        <v>0.004</v>
      </c>
      <c r="F4986" s="53">
        <v>0.016</v>
      </c>
      <c r="G4986" s="53">
        <v>0.025</v>
      </c>
      <c r="H4986" s="53">
        <v>0.032</v>
      </c>
      <c r="I4986" s="53">
        <v>0.039</v>
      </c>
      <c r="J4986" s="53">
        <v>0.018</v>
      </c>
      <c r="K4986" s="53">
        <v>0.021</v>
      </c>
      <c r="L4986" s="94">
        <v>6.0E-4</v>
      </c>
      <c r="M4986" s="94">
        <v>3.0E-4</v>
      </c>
      <c r="N4986" s="94">
        <v>4.0E-4</v>
      </c>
      <c r="O4986" s="2" t="s">
        <v>9316</v>
      </c>
      <c r="P4986" s="2">
        <v>14.0</v>
      </c>
      <c r="Q4986" s="2" t="s">
        <v>9318</v>
      </c>
    </row>
    <row r="4987">
      <c r="A4987" s="54">
        <v>46167.0</v>
      </c>
      <c r="B4987" s="2" t="s">
        <v>1957</v>
      </c>
      <c r="C4987" s="2" t="s">
        <v>180</v>
      </c>
      <c r="D4987" s="2">
        <v>0.0</v>
      </c>
      <c r="E4987" s="53">
        <v>0.0</v>
      </c>
      <c r="F4987" s="53">
        <v>0.0</v>
      </c>
      <c r="G4987" s="53">
        <v>0.0</v>
      </c>
      <c r="H4987" s="53">
        <v>0.0</v>
      </c>
      <c r="I4987" s="53">
        <v>0.0</v>
      </c>
      <c r="J4987" s="53">
        <v>0.017</v>
      </c>
      <c r="K4987" s="53">
        <v>0.009</v>
      </c>
      <c r="L4987" s="94">
        <v>0.0</v>
      </c>
      <c r="M4987" s="94">
        <v>3.0E-4</v>
      </c>
      <c r="N4987" s="94">
        <v>1.0E-4</v>
      </c>
      <c r="O4987" s="2" t="s">
        <v>9316</v>
      </c>
      <c r="P4987" s="2">
        <v>14.0</v>
      </c>
      <c r="Q4987" s="2" t="s">
        <v>9318</v>
      </c>
    </row>
    <row r="4988">
      <c r="A4988" s="54">
        <v>46168.0</v>
      </c>
      <c r="B4988" s="2" t="s">
        <v>1957</v>
      </c>
      <c r="C4988" s="2" t="s">
        <v>208</v>
      </c>
      <c r="D4988" s="2">
        <v>0.0</v>
      </c>
      <c r="E4988" s="53">
        <v>0.0</v>
      </c>
      <c r="F4988" s="53">
        <v>0.003</v>
      </c>
      <c r="G4988" s="53">
        <v>0.007</v>
      </c>
      <c r="H4988" s="53">
        <v>0.009</v>
      </c>
      <c r="I4988" s="53">
        <v>0.012</v>
      </c>
      <c r="J4988" s="53">
        <v>0.017</v>
      </c>
      <c r="K4988" s="53">
        <v>0.012</v>
      </c>
      <c r="L4988" s="94">
        <v>0.0</v>
      </c>
      <c r="M4988" s="94">
        <v>3.0E-4</v>
      </c>
      <c r="N4988" s="94">
        <v>1.0E-4</v>
      </c>
      <c r="O4988" s="2" t="s">
        <v>9316</v>
      </c>
      <c r="P4988" s="2">
        <v>14.0</v>
      </c>
      <c r="Q4988" s="2" t="s">
        <v>9318</v>
      </c>
    </row>
    <row r="4989">
      <c r="A4989" s="54">
        <v>46169.0</v>
      </c>
      <c r="B4989" s="2" t="s">
        <v>1957</v>
      </c>
      <c r="C4989" s="2" t="s">
        <v>303</v>
      </c>
      <c r="D4989" s="2">
        <v>0.0</v>
      </c>
      <c r="E4989" s="53">
        <v>0.001</v>
      </c>
      <c r="F4989" s="53">
        <v>0.01</v>
      </c>
      <c r="G4989" s="53">
        <v>0.018</v>
      </c>
      <c r="H4989" s="53">
        <v>0.023</v>
      </c>
      <c r="I4989" s="53">
        <v>0.028</v>
      </c>
      <c r="J4989" s="53">
        <v>0.017</v>
      </c>
      <c r="K4989" s="53">
        <v>0.017</v>
      </c>
      <c r="L4989" s="94">
        <v>3.0E-4</v>
      </c>
      <c r="M4989" s="94">
        <v>3.0E-4</v>
      </c>
      <c r="N4989" s="94">
        <v>3.0E-4</v>
      </c>
      <c r="O4989" s="2" t="s">
        <v>9316</v>
      </c>
      <c r="P4989" s="2">
        <v>14.0</v>
      </c>
      <c r="Q4989" s="2" t="s">
        <v>9318</v>
      </c>
    </row>
    <row r="4990">
      <c r="A4990" s="54">
        <v>46170.0</v>
      </c>
      <c r="B4990" s="2" t="s">
        <v>1957</v>
      </c>
      <c r="C4990" s="2" t="s">
        <v>148</v>
      </c>
      <c r="D4990" s="2">
        <v>0.0</v>
      </c>
      <c r="E4990" s="53">
        <v>0.131</v>
      </c>
      <c r="F4990" s="53">
        <v>0.085</v>
      </c>
      <c r="G4990" s="53">
        <v>0.069</v>
      </c>
      <c r="H4990" s="53">
        <v>0.062</v>
      </c>
      <c r="I4990" s="53">
        <v>0.054</v>
      </c>
      <c r="J4990" s="53">
        <v>0.017</v>
      </c>
      <c r="K4990" s="53">
        <v>0.043</v>
      </c>
      <c r="L4990" s="94">
        <v>0.0048</v>
      </c>
      <c r="M4990" s="94">
        <v>3.0E-4</v>
      </c>
      <c r="N4990" s="94">
        <v>0.0018</v>
      </c>
      <c r="O4990" s="2" t="s">
        <v>9316</v>
      </c>
      <c r="P4990" s="2">
        <v>14.0</v>
      </c>
      <c r="Q4990" s="2" t="s">
        <v>9318</v>
      </c>
    </row>
    <row r="4991">
      <c r="A4991" s="54">
        <v>46171.0</v>
      </c>
      <c r="B4991" s="2" t="s">
        <v>1957</v>
      </c>
      <c r="C4991" s="2" t="s">
        <v>196</v>
      </c>
      <c r="D4991" s="2">
        <v>0.0</v>
      </c>
      <c r="E4991" s="53">
        <v>0.0</v>
      </c>
      <c r="F4991" s="53">
        <v>0.0</v>
      </c>
      <c r="G4991" s="53">
        <v>0.0</v>
      </c>
      <c r="H4991" s="53">
        <v>0.0</v>
      </c>
      <c r="I4991" s="53">
        <v>0.0</v>
      </c>
      <c r="J4991" s="53">
        <v>0.017</v>
      </c>
      <c r="K4991" s="53">
        <v>0.008</v>
      </c>
      <c r="L4991" s="94">
        <v>0.0</v>
      </c>
      <c r="M4991" s="94">
        <v>3.0E-4</v>
      </c>
      <c r="N4991" s="94">
        <v>1.0E-4</v>
      </c>
      <c r="O4991" s="2" t="s">
        <v>9316</v>
      </c>
      <c r="P4991" s="2">
        <v>14.0</v>
      </c>
      <c r="Q4991" s="2" t="s">
        <v>9318</v>
      </c>
    </row>
    <row r="4992">
      <c r="A4992" s="54">
        <v>46172.0</v>
      </c>
      <c r="B4992" s="2" t="s">
        <v>1957</v>
      </c>
      <c r="C4992" s="2" t="s">
        <v>288</v>
      </c>
      <c r="D4992" s="2">
        <v>0.0</v>
      </c>
      <c r="E4992" s="53">
        <v>0.0</v>
      </c>
      <c r="F4992" s="53">
        <v>0.002</v>
      </c>
      <c r="G4992" s="53">
        <v>0.004</v>
      </c>
      <c r="H4992" s="53">
        <v>0.007</v>
      </c>
      <c r="I4992" s="53">
        <v>0.01</v>
      </c>
      <c r="J4992" s="53">
        <v>0.017</v>
      </c>
      <c r="K4992" s="53">
        <v>0.01</v>
      </c>
      <c r="L4992" s="94">
        <v>0.0</v>
      </c>
      <c r="M4992" s="94">
        <v>3.0E-4</v>
      </c>
      <c r="N4992" s="94">
        <v>1.0E-4</v>
      </c>
      <c r="O4992" s="2" t="s">
        <v>9316</v>
      </c>
      <c r="P4992" s="2">
        <v>14.0</v>
      </c>
      <c r="Q4992" s="2" t="s">
        <v>9318</v>
      </c>
    </row>
    <row r="4993">
      <c r="A4993" s="54">
        <v>46173.0</v>
      </c>
      <c r="B4993" s="2" t="s">
        <v>1957</v>
      </c>
      <c r="C4993" s="2" t="s">
        <v>256</v>
      </c>
      <c r="D4993" s="2">
        <v>0.0</v>
      </c>
      <c r="E4993" s="53">
        <v>0.003</v>
      </c>
      <c r="F4993" s="53">
        <v>0.015</v>
      </c>
      <c r="G4993" s="53">
        <v>0.024</v>
      </c>
      <c r="H4993" s="53">
        <v>0.03</v>
      </c>
      <c r="I4993" s="53">
        <v>0.038</v>
      </c>
      <c r="J4993" s="53">
        <v>0.017</v>
      </c>
      <c r="K4993" s="53">
        <v>0.02</v>
      </c>
      <c r="L4993" s="94">
        <v>6.0E-4</v>
      </c>
      <c r="M4993" s="94">
        <v>3.0E-4</v>
      </c>
      <c r="N4993" s="94">
        <v>4.0E-4</v>
      </c>
      <c r="O4993" s="2" t="s">
        <v>9316</v>
      </c>
      <c r="P4993" s="2">
        <v>14.0</v>
      </c>
      <c r="Q4993" s="2" t="s">
        <v>9318</v>
      </c>
    </row>
    <row r="4994">
      <c r="A4994" s="54">
        <v>46174.0</v>
      </c>
      <c r="B4994" s="2" t="s">
        <v>1957</v>
      </c>
      <c r="C4994" s="2" t="s">
        <v>180</v>
      </c>
      <c r="D4994" s="2">
        <v>0.0</v>
      </c>
      <c r="E4994" s="53">
        <v>0.0</v>
      </c>
      <c r="F4994" s="53">
        <v>0.0</v>
      </c>
      <c r="G4994" s="53">
        <v>0.0</v>
      </c>
      <c r="H4994" s="53">
        <v>0.0</v>
      </c>
      <c r="I4994" s="53">
        <v>0.0</v>
      </c>
      <c r="J4994" s="53">
        <v>0.016</v>
      </c>
      <c r="K4994" s="53">
        <v>0.008</v>
      </c>
      <c r="L4994" s="94">
        <v>0.0</v>
      </c>
      <c r="M4994" s="94">
        <v>3.0E-4</v>
      </c>
      <c r="N4994" s="94">
        <v>1.0E-4</v>
      </c>
      <c r="O4994" s="2" t="s">
        <v>9316</v>
      </c>
      <c r="P4994" s="2">
        <v>14.0</v>
      </c>
      <c r="Q4994" s="2" t="s">
        <v>9318</v>
      </c>
    </row>
    <row r="4995">
      <c r="A4995" s="54">
        <v>46175.0</v>
      </c>
      <c r="B4995" s="2" t="s">
        <v>1957</v>
      </c>
      <c r="C4995" s="2" t="s">
        <v>208</v>
      </c>
      <c r="D4995" s="2">
        <v>0.0</v>
      </c>
      <c r="E4995" s="53">
        <v>0.0</v>
      </c>
      <c r="F4995" s="53">
        <v>0.003</v>
      </c>
      <c r="G4995" s="53">
        <v>0.006</v>
      </c>
      <c r="H4995" s="53">
        <v>0.009</v>
      </c>
      <c r="I4995" s="53">
        <v>0.012</v>
      </c>
      <c r="J4995" s="53">
        <v>0.016</v>
      </c>
      <c r="K4995" s="53">
        <v>0.011</v>
      </c>
      <c r="L4995" s="94">
        <v>0.0</v>
      </c>
      <c r="M4995" s="94">
        <v>3.0E-4</v>
      </c>
      <c r="N4995" s="94">
        <v>1.0E-4</v>
      </c>
      <c r="O4995" s="2" t="s">
        <v>9316</v>
      </c>
      <c r="P4995" s="2">
        <v>14.0</v>
      </c>
      <c r="Q4995" s="2" t="s">
        <v>9318</v>
      </c>
    </row>
    <row r="4996">
      <c r="A4996" s="54">
        <v>46176.0</v>
      </c>
      <c r="B4996" s="2" t="s">
        <v>1957</v>
      </c>
      <c r="C4996" s="2" t="s">
        <v>303</v>
      </c>
      <c r="D4996" s="2">
        <v>0.0</v>
      </c>
      <c r="E4996" s="53">
        <v>0.001</v>
      </c>
      <c r="F4996" s="53">
        <v>0.009</v>
      </c>
      <c r="G4996" s="53">
        <v>0.017</v>
      </c>
      <c r="H4996" s="53">
        <v>0.021</v>
      </c>
      <c r="I4996" s="53">
        <v>0.027</v>
      </c>
      <c r="J4996" s="53">
        <v>0.016</v>
      </c>
      <c r="K4996" s="53">
        <v>0.016</v>
      </c>
      <c r="L4996" s="94">
        <v>3.0E-4</v>
      </c>
      <c r="M4996" s="94">
        <v>3.0E-4</v>
      </c>
      <c r="N4996" s="94">
        <v>3.0E-4</v>
      </c>
      <c r="O4996" s="2" t="s">
        <v>9316</v>
      </c>
      <c r="P4996" s="2">
        <v>14.0</v>
      </c>
      <c r="Q4996" s="2" t="s">
        <v>9318</v>
      </c>
    </row>
    <row r="4997">
      <c r="A4997" s="54">
        <v>46177.0</v>
      </c>
      <c r="B4997" s="2" t="s">
        <v>1957</v>
      </c>
      <c r="C4997" s="2" t="s">
        <v>148</v>
      </c>
      <c r="D4997" s="2">
        <v>0.0</v>
      </c>
      <c r="E4997" s="53">
        <v>0.111</v>
      </c>
      <c r="F4997" s="53">
        <v>0.078</v>
      </c>
      <c r="G4997" s="53">
        <v>0.065</v>
      </c>
      <c r="H4997" s="53">
        <v>0.059</v>
      </c>
      <c r="I4997" s="53">
        <v>0.052</v>
      </c>
      <c r="J4997" s="53">
        <v>0.016</v>
      </c>
      <c r="K4997" s="53">
        <v>0.041</v>
      </c>
      <c r="L4997" s="94">
        <v>0.0042</v>
      </c>
      <c r="M4997" s="94">
        <v>3.0E-4</v>
      </c>
      <c r="N4997" s="94">
        <v>0.0017</v>
      </c>
      <c r="O4997" s="2" t="s">
        <v>9316</v>
      </c>
      <c r="P4997" s="2">
        <v>14.0</v>
      </c>
      <c r="Q4997" s="2" t="s">
        <v>9318</v>
      </c>
    </row>
    <row r="4998">
      <c r="A4998" s="54">
        <v>46178.0</v>
      </c>
      <c r="B4998" s="2" t="s">
        <v>1957</v>
      </c>
      <c r="C4998" s="2" t="s">
        <v>196</v>
      </c>
      <c r="D4998" s="2">
        <v>0.0</v>
      </c>
      <c r="E4998" s="53">
        <v>0.0</v>
      </c>
      <c r="F4998" s="53">
        <v>0.0</v>
      </c>
      <c r="G4998" s="53">
        <v>0.0</v>
      </c>
      <c r="H4998" s="53">
        <v>0.0</v>
      </c>
      <c r="I4998" s="53">
        <v>0.0</v>
      </c>
      <c r="J4998" s="53">
        <v>0.016</v>
      </c>
      <c r="K4998" s="53">
        <v>0.008</v>
      </c>
      <c r="L4998" s="94">
        <v>0.0</v>
      </c>
      <c r="M4998" s="94">
        <v>3.0E-4</v>
      </c>
      <c r="N4998" s="94">
        <v>1.0E-4</v>
      </c>
      <c r="O4998" s="2" t="s">
        <v>9316</v>
      </c>
      <c r="P4998" s="2">
        <v>14.0</v>
      </c>
      <c r="Q4998" s="2" t="s">
        <v>9318</v>
      </c>
    </row>
    <row r="4999">
      <c r="A4999" s="54">
        <v>46179.0</v>
      </c>
      <c r="B4999" s="2" t="s">
        <v>1957</v>
      </c>
      <c r="C4999" s="2" t="s">
        <v>288</v>
      </c>
      <c r="D4999" s="2">
        <v>0.0</v>
      </c>
      <c r="E4999" s="53">
        <v>0.0</v>
      </c>
      <c r="F4999" s="53">
        <v>0.001</v>
      </c>
      <c r="G4999" s="53">
        <v>0.004</v>
      </c>
      <c r="H4999" s="53">
        <v>0.006</v>
      </c>
      <c r="I4999" s="53">
        <v>0.009</v>
      </c>
      <c r="J4999" s="53">
        <v>0.016</v>
      </c>
      <c r="K4999" s="53">
        <v>0.01</v>
      </c>
      <c r="L4999" s="94">
        <v>0.0</v>
      </c>
      <c r="M4999" s="94">
        <v>3.0E-4</v>
      </c>
      <c r="N4999" s="94">
        <v>1.0E-4</v>
      </c>
      <c r="O4999" s="2" t="s">
        <v>9316</v>
      </c>
      <c r="P4999" s="2">
        <v>14.0</v>
      </c>
      <c r="Q4999" s="2" t="s">
        <v>9318</v>
      </c>
    </row>
    <row r="5000">
      <c r="A5000" s="54">
        <v>46180.0</v>
      </c>
      <c r="B5000" s="2" t="s">
        <v>1957</v>
      </c>
      <c r="C5000" s="2" t="s">
        <v>256</v>
      </c>
      <c r="D5000" s="2">
        <v>0.0</v>
      </c>
      <c r="E5000" s="53">
        <v>0.003</v>
      </c>
      <c r="F5000" s="53">
        <v>0.013</v>
      </c>
      <c r="G5000" s="53">
        <v>0.022</v>
      </c>
      <c r="H5000" s="53">
        <v>0.029</v>
      </c>
      <c r="I5000" s="53">
        <v>0.037</v>
      </c>
      <c r="J5000" s="53">
        <v>0.016</v>
      </c>
      <c r="K5000" s="53">
        <v>0.019</v>
      </c>
      <c r="L5000" s="94">
        <v>5.0E-4</v>
      </c>
      <c r="M5000" s="94">
        <v>3.0E-4</v>
      </c>
      <c r="N5000" s="94">
        <v>4.0E-4</v>
      </c>
      <c r="O5000" s="2" t="s">
        <v>9316</v>
      </c>
      <c r="P5000" s="2">
        <v>14.0</v>
      </c>
      <c r="Q5000" s="2" t="s">
        <v>9318</v>
      </c>
    </row>
    <row r="5001">
      <c r="A5001" s="54">
        <v>46181.0</v>
      </c>
      <c r="B5001" s="2" t="s">
        <v>1957</v>
      </c>
      <c r="C5001" s="2" t="s">
        <v>180</v>
      </c>
      <c r="D5001" s="2">
        <v>0.0</v>
      </c>
      <c r="E5001" s="53">
        <v>0.0</v>
      </c>
      <c r="F5001" s="53">
        <v>0.0</v>
      </c>
      <c r="G5001" s="53">
        <v>0.0</v>
      </c>
      <c r="H5001" s="53">
        <v>0.0</v>
      </c>
      <c r="I5001" s="53">
        <v>0.0</v>
      </c>
      <c r="J5001" s="53">
        <v>0.016</v>
      </c>
      <c r="K5001" s="53">
        <v>0.008</v>
      </c>
      <c r="L5001" s="94">
        <v>0.0</v>
      </c>
      <c r="M5001" s="94">
        <v>3.0E-4</v>
      </c>
      <c r="N5001" s="94">
        <v>1.0E-4</v>
      </c>
      <c r="O5001" s="2" t="s">
        <v>9316</v>
      </c>
      <c r="P5001" s="2">
        <v>14.0</v>
      </c>
      <c r="Q5001" s="2" t="s">
        <v>9318</v>
      </c>
    </row>
    <row r="5002">
      <c r="A5002" s="54">
        <v>46182.0</v>
      </c>
      <c r="B5002" s="2" t="s">
        <v>1957</v>
      </c>
      <c r="C5002" s="2" t="s">
        <v>208</v>
      </c>
      <c r="D5002" s="2">
        <v>0.0</v>
      </c>
      <c r="E5002" s="53">
        <v>0.0</v>
      </c>
      <c r="F5002" s="53">
        <v>0.003</v>
      </c>
      <c r="G5002" s="53">
        <v>0.006</v>
      </c>
      <c r="H5002" s="53">
        <v>0.009</v>
      </c>
      <c r="I5002" s="53">
        <v>0.012</v>
      </c>
      <c r="J5002" s="53">
        <v>0.015</v>
      </c>
      <c r="K5002" s="53">
        <v>0.011</v>
      </c>
      <c r="L5002" s="94">
        <v>0.0</v>
      </c>
      <c r="M5002" s="94">
        <v>2.0E-4</v>
      </c>
      <c r="N5002" s="94">
        <v>1.0E-4</v>
      </c>
      <c r="O5002" s="2" t="s">
        <v>9316</v>
      </c>
      <c r="P5002" s="2">
        <v>14.0</v>
      </c>
      <c r="Q5002" s="2" t="s">
        <v>9318</v>
      </c>
    </row>
    <row r="5003">
      <c r="A5003" s="54">
        <v>46183.0</v>
      </c>
      <c r="B5003" s="2" t="s">
        <v>1957</v>
      </c>
      <c r="C5003" s="2" t="s">
        <v>303</v>
      </c>
      <c r="D5003" s="2">
        <v>0.0</v>
      </c>
      <c r="E5003" s="53">
        <v>0.001</v>
      </c>
      <c r="F5003" s="53">
        <v>0.009</v>
      </c>
      <c r="G5003" s="53">
        <v>0.016</v>
      </c>
      <c r="H5003" s="53">
        <v>0.021</v>
      </c>
      <c r="I5003" s="53">
        <v>0.026</v>
      </c>
      <c r="J5003" s="53">
        <v>0.015</v>
      </c>
      <c r="K5003" s="53">
        <v>0.016</v>
      </c>
      <c r="L5003" s="94">
        <v>3.0E-4</v>
      </c>
      <c r="M5003" s="94">
        <v>2.0E-4</v>
      </c>
      <c r="N5003" s="94">
        <v>3.0E-4</v>
      </c>
      <c r="O5003" s="2" t="s">
        <v>9316</v>
      </c>
      <c r="P5003" s="2">
        <v>14.0</v>
      </c>
      <c r="Q5003" s="2" t="s">
        <v>9318</v>
      </c>
    </row>
    <row r="5004">
      <c r="A5004" s="54">
        <v>46184.0</v>
      </c>
      <c r="B5004" s="2" t="s">
        <v>1957</v>
      </c>
      <c r="C5004" s="2" t="s">
        <v>148</v>
      </c>
      <c r="D5004" s="2">
        <v>0.0</v>
      </c>
      <c r="E5004" s="53">
        <v>0.095</v>
      </c>
      <c r="F5004" s="53">
        <v>0.072</v>
      </c>
      <c r="G5004" s="53">
        <v>0.062</v>
      </c>
      <c r="H5004" s="53">
        <v>0.056</v>
      </c>
      <c r="I5004" s="53">
        <v>0.05</v>
      </c>
      <c r="J5004" s="53">
        <v>0.015</v>
      </c>
      <c r="K5004" s="53">
        <v>0.039</v>
      </c>
      <c r="L5004" s="94">
        <v>0.0038</v>
      </c>
      <c r="M5004" s="94">
        <v>2.0E-4</v>
      </c>
      <c r="N5004" s="94">
        <v>0.0015</v>
      </c>
      <c r="O5004" s="2" t="s">
        <v>9316</v>
      </c>
      <c r="P5004" s="2">
        <v>14.0</v>
      </c>
      <c r="Q5004" s="2" t="s">
        <v>9318</v>
      </c>
    </row>
    <row r="5005">
      <c r="A5005" s="54">
        <v>46185.0</v>
      </c>
      <c r="B5005" s="2" t="s">
        <v>1957</v>
      </c>
      <c r="C5005" s="2" t="s">
        <v>196</v>
      </c>
      <c r="D5005" s="2">
        <v>0.0</v>
      </c>
      <c r="E5005" s="53">
        <v>0.0</v>
      </c>
      <c r="F5005" s="53">
        <v>0.0</v>
      </c>
      <c r="G5005" s="53">
        <v>0.0</v>
      </c>
      <c r="H5005" s="53">
        <v>0.0</v>
      </c>
      <c r="I5005" s="53">
        <v>0.0</v>
      </c>
      <c r="J5005" s="53">
        <v>0.015</v>
      </c>
      <c r="K5005" s="53">
        <v>0.008</v>
      </c>
      <c r="L5005" s="94">
        <v>0.0</v>
      </c>
      <c r="M5005" s="94">
        <v>2.0E-4</v>
      </c>
      <c r="N5005" s="94">
        <v>1.0E-4</v>
      </c>
      <c r="O5005" s="2" t="s">
        <v>9316</v>
      </c>
      <c r="P5005" s="2">
        <v>14.0</v>
      </c>
      <c r="Q5005" s="2" t="s">
        <v>9318</v>
      </c>
    </row>
    <row r="5006">
      <c r="A5006" s="54">
        <v>46186.0</v>
      </c>
      <c r="B5006" s="2" t="s">
        <v>1957</v>
      </c>
      <c r="C5006" s="2" t="s">
        <v>288</v>
      </c>
      <c r="D5006" s="2">
        <v>0.0</v>
      </c>
      <c r="E5006" s="53">
        <v>0.0</v>
      </c>
      <c r="F5006" s="53">
        <v>0.001</v>
      </c>
      <c r="G5006" s="53">
        <v>0.004</v>
      </c>
      <c r="H5006" s="53">
        <v>0.006</v>
      </c>
      <c r="I5006" s="53">
        <v>0.009</v>
      </c>
      <c r="J5006" s="53">
        <v>0.015</v>
      </c>
      <c r="K5006" s="53">
        <v>0.009</v>
      </c>
      <c r="L5006" s="94">
        <v>0.0</v>
      </c>
      <c r="M5006" s="94">
        <v>2.0E-4</v>
      </c>
      <c r="N5006" s="94">
        <v>1.0E-4</v>
      </c>
      <c r="O5006" s="2" t="s">
        <v>9316</v>
      </c>
      <c r="P5006" s="2">
        <v>14.0</v>
      </c>
      <c r="Q5006" s="2" t="s">
        <v>9318</v>
      </c>
    </row>
    <row r="5007">
      <c r="A5007" s="54">
        <v>46187.0</v>
      </c>
      <c r="B5007" s="2" t="s">
        <v>1957</v>
      </c>
      <c r="C5007" s="2" t="s">
        <v>256</v>
      </c>
      <c r="D5007" s="2">
        <v>0.0</v>
      </c>
      <c r="E5007" s="53">
        <v>0.002</v>
      </c>
      <c r="F5007" s="53">
        <v>0.012</v>
      </c>
      <c r="G5007" s="53">
        <v>0.021</v>
      </c>
      <c r="H5007" s="53">
        <v>0.027</v>
      </c>
      <c r="I5007" s="53">
        <v>0.035</v>
      </c>
      <c r="J5007" s="53">
        <v>0.015</v>
      </c>
      <c r="K5007" s="53">
        <v>0.018</v>
      </c>
      <c r="L5007" s="94">
        <v>4.0E-4</v>
      </c>
      <c r="M5007" s="94">
        <v>2.0E-4</v>
      </c>
      <c r="N5007" s="94">
        <v>3.0E-4</v>
      </c>
      <c r="O5007" s="2" t="s">
        <v>9316</v>
      </c>
      <c r="P5007" s="2">
        <v>14.0</v>
      </c>
      <c r="Q5007" s="2" t="s">
        <v>9318</v>
      </c>
    </row>
    <row r="5008">
      <c r="A5008" s="54">
        <v>46188.0</v>
      </c>
      <c r="B5008" s="2" t="s">
        <v>1957</v>
      </c>
      <c r="C5008" s="2" t="s">
        <v>180</v>
      </c>
      <c r="D5008" s="2">
        <v>0.0</v>
      </c>
      <c r="E5008" s="53">
        <v>0.0</v>
      </c>
      <c r="F5008" s="53">
        <v>0.0</v>
      </c>
      <c r="G5008" s="53">
        <v>0.0</v>
      </c>
      <c r="H5008" s="53">
        <v>0.0</v>
      </c>
      <c r="I5008" s="53">
        <v>0.0</v>
      </c>
      <c r="J5008" s="53">
        <v>0.015</v>
      </c>
      <c r="K5008" s="53">
        <v>0.007</v>
      </c>
      <c r="L5008" s="94">
        <v>0.0</v>
      </c>
      <c r="M5008" s="94">
        <v>2.0E-4</v>
      </c>
      <c r="N5008" s="94">
        <v>0.0</v>
      </c>
      <c r="O5008" s="2" t="s">
        <v>9316</v>
      </c>
      <c r="P5008" s="2">
        <v>14.0</v>
      </c>
      <c r="Q5008" s="2" t="s">
        <v>9318</v>
      </c>
    </row>
    <row r="5009">
      <c r="A5009" s="54">
        <v>46189.0</v>
      </c>
      <c r="B5009" s="2" t="s">
        <v>1957</v>
      </c>
      <c r="C5009" s="2" t="s">
        <v>208</v>
      </c>
      <c r="D5009" s="2">
        <v>0.0</v>
      </c>
      <c r="E5009" s="53">
        <v>0.0</v>
      </c>
      <c r="F5009" s="53">
        <v>0.003</v>
      </c>
      <c r="G5009" s="53">
        <v>0.006</v>
      </c>
      <c r="H5009" s="53">
        <v>0.008</v>
      </c>
      <c r="I5009" s="53">
        <v>0.011</v>
      </c>
      <c r="J5009" s="53">
        <v>0.015</v>
      </c>
      <c r="K5009" s="53">
        <v>0.01</v>
      </c>
      <c r="L5009" s="94">
        <v>0.0</v>
      </c>
      <c r="M5009" s="94">
        <v>2.0E-4</v>
      </c>
      <c r="N5009" s="94">
        <v>1.0E-4</v>
      </c>
      <c r="O5009" s="2" t="s">
        <v>9316</v>
      </c>
      <c r="P5009" s="2">
        <v>14.0</v>
      </c>
      <c r="Q5009" s="2" t="s">
        <v>9318</v>
      </c>
    </row>
    <row r="5010">
      <c r="A5010" s="54">
        <v>46190.0</v>
      </c>
      <c r="B5010" s="2" t="s">
        <v>1957</v>
      </c>
      <c r="C5010" s="2" t="s">
        <v>303</v>
      </c>
      <c r="D5010" s="2">
        <v>0.0</v>
      </c>
      <c r="E5010" s="53">
        <v>0.001</v>
      </c>
      <c r="F5010" s="53">
        <v>0.008</v>
      </c>
      <c r="G5010" s="53">
        <v>0.015</v>
      </c>
      <c r="H5010" s="53">
        <v>0.02</v>
      </c>
      <c r="I5010" s="53">
        <v>0.025</v>
      </c>
      <c r="J5010" s="53">
        <v>0.014</v>
      </c>
      <c r="K5010" s="53">
        <v>0.015</v>
      </c>
      <c r="L5010" s="94">
        <v>2.0E-4</v>
      </c>
      <c r="M5010" s="94">
        <v>2.0E-4</v>
      </c>
      <c r="N5010" s="94">
        <v>2.0E-4</v>
      </c>
      <c r="O5010" s="2" t="s">
        <v>9316</v>
      </c>
      <c r="P5010" s="2">
        <v>14.0</v>
      </c>
      <c r="Q5010" s="2" t="s">
        <v>9318</v>
      </c>
    </row>
    <row r="5011">
      <c r="A5011" s="54">
        <v>46191.0</v>
      </c>
      <c r="B5011" s="2" t="s">
        <v>1957</v>
      </c>
      <c r="C5011" s="2" t="s">
        <v>148</v>
      </c>
      <c r="D5011" s="2">
        <v>0.0</v>
      </c>
      <c r="E5011" s="53">
        <v>0.08</v>
      </c>
      <c r="F5011" s="53">
        <v>0.067</v>
      </c>
      <c r="G5011" s="53">
        <v>0.058</v>
      </c>
      <c r="H5011" s="53">
        <v>0.054</v>
      </c>
      <c r="I5011" s="53">
        <v>0.048</v>
      </c>
      <c r="J5011" s="53">
        <v>0.014</v>
      </c>
      <c r="K5011" s="53">
        <v>0.036</v>
      </c>
      <c r="L5011" s="94">
        <v>0.0034</v>
      </c>
      <c r="M5011" s="94">
        <v>2.0E-4</v>
      </c>
      <c r="N5011" s="94">
        <v>0.0013</v>
      </c>
      <c r="O5011" s="2" t="s">
        <v>9316</v>
      </c>
      <c r="P5011" s="2">
        <v>14.0</v>
      </c>
      <c r="Q5011" s="2" t="s">
        <v>9318</v>
      </c>
    </row>
    <row r="5012">
      <c r="A5012" s="54">
        <v>46192.0</v>
      </c>
      <c r="B5012" s="2" t="s">
        <v>1957</v>
      </c>
      <c r="C5012" s="2" t="s">
        <v>196</v>
      </c>
      <c r="D5012" s="2">
        <v>0.0</v>
      </c>
      <c r="E5012" s="53">
        <v>0.0</v>
      </c>
      <c r="F5012" s="53">
        <v>0.0</v>
      </c>
      <c r="G5012" s="53">
        <v>0.0</v>
      </c>
      <c r="H5012" s="53">
        <v>0.0</v>
      </c>
      <c r="I5012" s="53">
        <v>0.0</v>
      </c>
      <c r="J5012" s="53">
        <v>0.014</v>
      </c>
      <c r="K5012" s="53">
        <v>0.007</v>
      </c>
      <c r="L5012" s="94">
        <v>0.0</v>
      </c>
      <c r="M5012" s="94">
        <v>2.0E-4</v>
      </c>
      <c r="N5012" s="94">
        <v>0.0</v>
      </c>
      <c r="O5012" s="2" t="s">
        <v>9316</v>
      </c>
      <c r="P5012" s="2">
        <v>14.0</v>
      </c>
      <c r="Q5012" s="2" t="s">
        <v>9318</v>
      </c>
    </row>
    <row r="5013">
      <c r="A5013" s="54">
        <v>46193.0</v>
      </c>
      <c r="B5013" s="2" t="s">
        <v>1957</v>
      </c>
      <c r="C5013" s="2" t="s">
        <v>288</v>
      </c>
      <c r="D5013" s="2">
        <v>0.0</v>
      </c>
      <c r="E5013" s="53">
        <v>0.0</v>
      </c>
      <c r="F5013" s="53">
        <v>0.001</v>
      </c>
      <c r="G5013" s="53">
        <v>0.004</v>
      </c>
      <c r="H5013" s="53">
        <v>0.006</v>
      </c>
      <c r="I5013" s="53">
        <v>0.009</v>
      </c>
      <c r="J5013" s="53">
        <v>0.014</v>
      </c>
      <c r="K5013" s="53">
        <v>0.009</v>
      </c>
      <c r="L5013" s="94">
        <v>0.0</v>
      </c>
      <c r="M5013" s="94">
        <v>2.0E-4</v>
      </c>
      <c r="N5013" s="94">
        <v>1.0E-4</v>
      </c>
      <c r="O5013" s="2" t="s">
        <v>9316</v>
      </c>
      <c r="P5013" s="2">
        <v>14.0</v>
      </c>
      <c r="Q5013" s="2" t="s">
        <v>9318</v>
      </c>
    </row>
    <row r="5014">
      <c r="A5014" s="54">
        <v>46194.0</v>
      </c>
      <c r="B5014" s="2" t="s">
        <v>1957</v>
      </c>
      <c r="C5014" s="2" t="s">
        <v>256</v>
      </c>
      <c r="D5014" s="2">
        <v>0.0</v>
      </c>
      <c r="E5014" s="53">
        <v>0.002</v>
      </c>
      <c r="F5014" s="53">
        <v>0.011</v>
      </c>
      <c r="G5014" s="53">
        <v>0.02</v>
      </c>
      <c r="H5014" s="53">
        <v>0.026</v>
      </c>
      <c r="I5014" s="53">
        <v>0.034</v>
      </c>
      <c r="J5014" s="53">
        <v>0.014</v>
      </c>
      <c r="K5014" s="53">
        <v>0.017</v>
      </c>
      <c r="L5014" s="94">
        <v>4.0E-4</v>
      </c>
      <c r="M5014" s="94">
        <v>2.0E-4</v>
      </c>
      <c r="N5014" s="94">
        <v>3.0E-4</v>
      </c>
      <c r="O5014" s="2" t="s">
        <v>9316</v>
      </c>
      <c r="P5014" s="2">
        <v>14.0</v>
      </c>
      <c r="Q5014" s="2" t="s">
        <v>9318</v>
      </c>
    </row>
    <row r="5015">
      <c r="A5015" s="54">
        <v>46195.0</v>
      </c>
      <c r="B5015" s="2" t="s">
        <v>1957</v>
      </c>
      <c r="C5015" s="2" t="s">
        <v>180</v>
      </c>
      <c r="D5015" s="2">
        <v>0.0</v>
      </c>
      <c r="E5015" s="53">
        <v>0.0</v>
      </c>
      <c r="F5015" s="53">
        <v>0.0</v>
      </c>
      <c r="G5015" s="53">
        <v>0.0</v>
      </c>
      <c r="H5015" s="53">
        <v>0.0</v>
      </c>
      <c r="I5015" s="53">
        <v>0.0</v>
      </c>
      <c r="J5015" s="53">
        <v>0.014</v>
      </c>
      <c r="K5015" s="53">
        <v>0.007</v>
      </c>
      <c r="L5015" s="94">
        <v>0.0</v>
      </c>
      <c r="M5015" s="94">
        <v>2.0E-4</v>
      </c>
      <c r="N5015" s="94">
        <v>0.0</v>
      </c>
      <c r="O5015" s="2" t="s">
        <v>9316</v>
      </c>
      <c r="P5015" s="2">
        <v>14.0</v>
      </c>
      <c r="Q5015" s="2" t="s">
        <v>9318</v>
      </c>
    </row>
    <row r="5016">
      <c r="A5016" s="54">
        <v>46196.0</v>
      </c>
      <c r="B5016" s="2" t="s">
        <v>1957</v>
      </c>
      <c r="C5016" s="2" t="s">
        <v>208</v>
      </c>
      <c r="D5016" s="2">
        <v>0.0</v>
      </c>
      <c r="E5016" s="53">
        <v>0.0</v>
      </c>
      <c r="F5016" s="53">
        <v>0.002</v>
      </c>
      <c r="G5016" s="53">
        <v>0.005</v>
      </c>
      <c r="H5016" s="53">
        <v>0.008</v>
      </c>
      <c r="I5016" s="53">
        <v>0.011</v>
      </c>
      <c r="J5016" s="53">
        <v>0.014</v>
      </c>
      <c r="K5016" s="53">
        <v>0.01</v>
      </c>
      <c r="L5016" s="94">
        <v>0.0</v>
      </c>
      <c r="M5016" s="94">
        <v>2.0E-4</v>
      </c>
      <c r="N5016" s="94">
        <v>1.0E-4</v>
      </c>
      <c r="O5016" s="2" t="s">
        <v>9316</v>
      </c>
      <c r="P5016" s="2">
        <v>14.0</v>
      </c>
      <c r="Q5016" s="2" t="s">
        <v>9318</v>
      </c>
    </row>
    <row r="5017">
      <c r="A5017" s="54">
        <v>46197.0</v>
      </c>
      <c r="B5017" s="2" t="s">
        <v>1957</v>
      </c>
      <c r="C5017" s="2" t="s">
        <v>303</v>
      </c>
      <c r="D5017" s="2">
        <v>0.0</v>
      </c>
      <c r="E5017" s="53">
        <v>0.001</v>
      </c>
      <c r="F5017" s="53">
        <v>0.007</v>
      </c>
      <c r="G5017" s="53">
        <v>0.014</v>
      </c>
      <c r="H5017" s="53">
        <v>0.019</v>
      </c>
      <c r="I5017" s="53">
        <v>0.024</v>
      </c>
      <c r="J5017" s="53">
        <v>0.014</v>
      </c>
      <c r="K5017" s="53">
        <v>0.014</v>
      </c>
      <c r="L5017" s="94">
        <v>2.0E-4</v>
      </c>
      <c r="M5017" s="94">
        <v>2.0E-4</v>
      </c>
      <c r="N5017" s="94">
        <v>2.0E-4</v>
      </c>
      <c r="O5017" s="2" t="s">
        <v>9316</v>
      </c>
      <c r="P5017" s="2">
        <v>14.0</v>
      </c>
      <c r="Q5017" s="2" t="s">
        <v>9318</v>
      </c>
    </row>
    <row r="5018">
      <c r="A5018" s="54">
        <v>46198.0</v>
      </c>
      <c r="B5018" s="2" t="s">
        <v>1957</v>
      </c>
      <c r="C5018" s="2" t="s">
        <v>148</v>
      </c>
      <c r="D5018" s="2">
        <v>0.0</v>
      </c>
      <c r="E5018" s="53">
        <v>0.068</v>
      </c>
      <c r="F5018" s="53">
        <v>0.061</v>
      </c>
      <c r="G5018" s="53">
        <v>0.055</v>
      </c>
      <c r="H5018" s="53">
        <v>0.051</v>
      </c>
      <c r="I5018" s="53">
        <v>0.047</v>
      </c>
      <c r="J5018" s="53">
        <v>0.014</v>
      </c>
      <c r="K5018" s="53">
        <v>0.034</v>
      </c>
      <c r="L5018" s="94">
        <v>0.003</v>
      </c>
      <c r="M5018" s="94">
        <v>2.0E-4</v>
      </c>
      <c r="N5018" s="94">
        <v>0.0012</v>
      </c>
      <c r="O5018" s="2" t="s">
        <v>9316</v>
      </c>
      <c r="P5018" s="2">
        <v>14.0</v>
      </c>
      <c r="Q5018" s="2" t="s">
        <v>9318</v>
      </c>
    </row>
    <row r="5019">
      <c r="A5019" s="54">
        <v>46199.0</v>
      </c>
      <c r="B5019" s="2" t="s">
        <v>1957</v>
      </c>
      <c r="C5019" s="2" t="s">
        <v>196</v>
      </c>
      <c r="D5019" s="2">
        <v>1.0</v>
      </c>
      <c r="E5019" s="53">
        <v>0.0</v>
      </c>
      <c r="F5019" s="53">
        <v>0.0</v>
      </c>
      <c r="G5019" s="53">
        <v>0.0</v>
      </c>
      <c r="H5019" s="53">
        <v>0.0</v>
      </c>
      <c r="I5019" s="53">
        <v>0.0</v>
      </c>
      <c r="J5019" s="53">
        <v>0.013</v>
      </c>
      <c r="K5019" s="53">
        <v>0.007</v>
      </c>
      <c r="L5019" s="94">
        <v>1.0</v>
      </c>
      <c r="M5019" s="94">
        <v>0.9742</v>
      </c>
      <c r="N5019" s="94">
        <v>0.986</v>
      </c>
      <c r="O5019" s="2" t="s">
        <v>9316</v>
      </c>
      <c r="P5019" s="2">
        <v>14.0</v>
      </c>
      <c r="Q5019" s="2" t="s">
        <v>9318</v>
      </c>
    </row>
    <row r="5020">
      <c r="A5020" s="54">
        <v>46200.0</v>
      </c>
      <c r="B5020" s="2" t="s">
        <v>1957</v>
      </c>
      <c r="C5020" s="2" t="s">
        <v>288</v>
      </c>
      <c r="D5020" s="2">
        <v>0.0</v>
      </c>
      <c r="E5020" s="53">
        <v>0.0</v>
      </c>
      <c r="F5020" s="53">
        <v>0.001</v>
      </c>
      <c r="G5020" s="53">
        <v>0.003</v>
      </c>
      <c r="H5020" s="53">
        <v>0.005</v>
      </c>
      <c r="I5020" s="53">
        <v>0.008</v>
      </c>
      <c r="J5020" s="53">
        <v>0.021</v>
      </c>
      <c r="K5020" s="53">
        <v>0.012</v>
      </c>
      <c r="L5020" s="94">
        <v>0.0</v>
      </c>
      <c r="M5020" s="94">
        <v>4.0E-4</v>
      </c>
      <c r="N5020" s="94">
        <v>1.0E-4</v>
      </c>
      <c r="O5020" s="2" t="s">
        <v>9316</v>
      </c>
      <c r="P5020" s="2">
        <v>14.0</v>
      </c>
      <c r="Q5020" s="2" t="s">
        <v>9318</v>
      </c>
    </row>
    <row r="5021">
      <c r="A5021" s="54">
        <v>46201.0</v>
      </c>
      <c r="B5021" s="2" t="s">
        <v>1957</v>
      </c>
      <c r="C5021" s="2" t="s">
        <v>256</v>
      </c>
      <c r="D5021" s="2">
        <v>0.0</v>
      </c>
      <c r="E5021" s="53">
        <v>0.002</v>
      </c>
      <c r="F5021" s="53">
        <v>0.011</v>
      </c>
      <c r="G5021" s="53">
        <v>0.019</v>
      </c>
      <c r="H5021" s="53">
        <v>0.025</v>
      </c>
      <c r="I5021" s="53">
        <v>0.033</v>
      </c>
      <c r="J5021" s="53">
        <v>0.021</v>
      </c>
      <c r="K5021" s="53">
        <v>0.02</v>
      </c>
      <c r="L5021" s="94">
        <v>4.0E-4</v>
      </c>
      <c r="M5021" s="94">
        <v>4.0E-4</v>
      </c>
      <c r="N5021" s="94">
        <v>4.0E-4</v>
      </c>
      <c r="O5021" s="2" t="s">
        <v>9316</v>
      </c>
      <c r="P5021" s="2">
        <v>14.0</v>
      </c>
      <c r="Q5021" s="2" t="s">
        <v>9318</v>
      </c>
    </row>
    <row r="5022">
      <c r="A5022" s="54">
        <v>46202.0</v>
      </c>
      <c r="B5022" s="2" t="s">
        <v>1957</v>
      </c>
      <c r="C5022" s="2" t="s">
        <v>180</v>
      </c>
      <c r="D5022" s="2">
        <v>0.0</v>
      </c>
      <c r="E5022" s="53">
        <v>0.0</v>
      </c>
      <c r="F5022" s="53">
        <v>0.0</v>
      </c>
      <c r="G5022" s="53">
        <v>0.0</v>
      </c>
      <c r="H5022" s="53">
        <v>0.0</v>
      </c>
      <c r="I5022" s="53">
        <v>0.0</v>
      </c>
      <c r="J5022" s="53">
        <v>0.021</v>
      </c>
      <c r="K5022" s="53">
        <v>0.011</v>
      </c>
      <c r="L5022" s="94">
        <v>0.0</v>
      </c>
      <c r="M5022" s="94">
        <v>4.0E-4</v>
      </c>
      <c r="N5022" s="94">
        <v>1.0E-4</v>
      </c>
      <c r="O5022" s="2" t="s">
        <v>9316</v>
      </c>
      <c r="P5022" s="2">
        <v>14.0</v>
      </c>
      <c r="Q5022" s="2" t="s">
        <v>9318</v>
      </c>
    </row>
    <row r="5023">
      <c r="A5023" s="54">
        <v>46203.0</v>
      </c>
      <c r="B5023" s="2" t="s">
        <v>1957</v>
      </c>
      <c r="C5023" s="2" t="s">
        <v>208</v>
      </c>
      <c r="D5023" s="2">
        <v>0.0</v>
      </c>
      <c r="E5023" s="53">
        <v>0.0</v>
      </c>
      <c r="F5023" s="53">
        <v>0.002</v>
      </c>
      <c r="G5023" s="53">
        <v>0.005</v>
      </c>
      <c r="H5023" s="53">
        <v>0.007</v>
      </c>
      <c r="I5023" s="53">
        <v>0.01</v>
      </c>
      <c r="J5023" s="53">
        <v>0.021</v>
      </c>
      <c r="K5023" s="53">
        <v>0.013</v>
      </c>
      <c r="L5023" s="94">
        <v>0.0</v>
      </c>
      <c r="M5023" s="94">
        <v>4.0E-4</v>
      </c>
      <c r="N5023" s="94">
        <v>2.0E-4</v>
      </c>
      <c r="O5023" s="2" t="s">
        <v>9316</v>
      </c>
      <c r="P5023" s="2">
        <v>14.0</v>
      </c>
      <c r="Q5023" s="2" t="s">
        <v>9318</v>
      </c>
    </row>
    <row r="5024">
      <c r="A5024" s="54">
        <v>46204.0</v>
      </c>
      <c r="B5024" s="2" t="s">
        <v>1957</v>
      </c>
      <c r="C5024" s="2" t="s">
        <v>303</v>
      </c>
      <c r="D5024" s="2">
        <v>0.0</v>
      </c>
      <c r="E5024" s="53">
        <v>0.001</v>
      </c>
      <c r="F5024" s="53">
        <v>0.007</v>
      </c>
      <c r="G5024" s="53">
        <v>0.013</v>
      </c>
      <c r="H5024" s="53">
        <v>0.018</v>
      </c>
      <c r="I5024" s="53">
        <v>0.023</v>
      </c>
      <c r="J5024" s="53">
        <v>0.021</v>
      </c>
      <c r="K5024" s="53">
        <v>0.017</v>
      </c>
      <c r="L5024" s="94">
        <v>2.0E-4</v>
      </c>
      <c r="M5024" s="94">
        <v>4.0E-4</v>
      </c>
      <c r="N5024" s="94">
        <v>3.0E-4</v>
      </c>
      <c r="O5024" s="2" t="s">
        <v>9316</v>
      </c>
      <c r="P5024" s="2">
        <v>14.0</v>
      </c>
      <c r="Q5024" s="2" t="s">
        <v>9318</v>
      </c>
    </row>
    <row r="5025">
      <c r="A5025" s="54">
        <v>46205.0</v>
      </c>
      <c r="B5025" s="2" t="s">
        <v>1957</v>
      </c>
      <c r="C5025" s="2" t="s">
        <v>148</v>
      </c>
      <c r="D5025" s="2">
        <v>0.0</v>
      </c>
      <c r="E5025" s="53">
        <v>0.058</v>
      </c>
      <c r="F5025" s="53">
        <v>0.057</v>
      </c>
      <c r="G5025" s="53">
        <v>0.052</v>
      </c>
      <c r="H5025" s="53">
        <v>0.049</v>
      </c>
      <c r="I5025" s="53">
        <v>0.045</v>
      </c>
      <c r="J5025" s="53">
        <v>0.021</v>
      </c>
      <c r="K5025" s="53">
        <v>0.036</v>
      </c>
      <c r="L5025" s="94">
        <v>0.0027</v>
      </c>
      <c r="M5025" s="94">
        <v>4.0E-4</v>
      </c>
      <c r="N5025" s="94">
        <v>0.0013</v>
      </c>
      <c r="O5025" s="2" t="s">
        <v>9316</v>
      </c>
      <c r="P5025" s="2">
        <v>14.0</v>
      </c>
      <c r="Q5025" s="2" t="s">
        <v>9318</v>
      </c>
    </row>
    <row r="5026">
      <c r="A5026" s="54">
        <v>46206.0</v>
      </c>
      <c r="B5026" s="2" t="s">
        <v>1957</v>
      </c>
      <c r="C5026" s="2" t="s">
        <v>196</v>
      </c>
      <c r="D5026" s="2">
        <v>0.0</v>
      </c>
      <c r="E5026" s="53">
        <v>0.149</v>
      </c>
      <c r="F5026" s="53">
        <v>0.079</v>
      </c>
      <c r="G5026" s="53">
        <v>0.055</v>
      </c>
      <c r="H5026" s="53">
        <v>0.044</v>
      </c>
      <c r="I5026" s="53">
        <v>0.034</v>
      </c>
      <c r="J5026" s="53">
        <v>0.02</v>
      </c>
      <c r="K5026" s="53">
        <v>0.038</v>
      </c>
      <c r="L5026" s="94">
        <v>0.003</v>
      </c>
      <c r="M5026" s="94">
        <v>4.0E-4</v>
      </c>
      <c r="N5026" s="94">
        <v>0.0014</v>
      </c>
      <c r="O5026" s="2" t="s">
        <v>9316</v>
      </c>
      <c r="P5026" s="2">
        <v>14.0</v>
      </c>
      <c r="Q5026" s="2" t="s">
        <v>9318</v>
      </c>
    </row>
    <row r="5027">
      <c r="A5027" s="54">
        <v>46207.0</v>
      </c>
      <c r="B5027" s="2" t="s">
        <v>1957</v>
      </c>
      <c r="C5027" s="2" t="s">
        <v>288</v>
      </c>
      <c r="D5027" s="2">
        <v>0.0</v>
      </c>
      <c r="E5027" s="53">
        <v>0.0</v>
      </c>
      <c r="F5027" s="53">
        <v>0.001</v>
      </c>
      <c r="G5027" s="53">
        <v>0.003</v>
      </c>
      <c r="H5027" s="53">
        <v>0.005</v>
      </c>
      <c r="I5027" s="53">
        <v>0.008</v>
      </c>
      <c r="J5027" s="53">
        <v>0.02</v>
      </c>
      <c r="K5027" s="53">
        <v>0.012</v>
      </c>
      <c r="L5027" s="94">
        <v>0.0</v>
      </c>
      <c r="M5027" s="94">
        <v>4.0E-4</v>
      </c>
      <c r="N5027" s="94">
        <v>1.0E-4</v>
      </c>
      <c r="O5027" s="2" t="s">
        <v>9316</v>
      </c>
      <c r="P5027" s="2">
        <v>14.0</v>
      </c>
      <c r="Q5027" s="2" t="s">
        <v>9318</v>
      </c>
    </row>
    <row r="5028">
      <c r="A5028" s="54">
        <v>46208.0</v>
      </c>
      <c r="B5028" s="2" t="s">
        <v>1957</v>
      </c>
      <c r="C5028" s="2" t="s">
        <v>256</v>
      </c>
      <c r="D5028" s="2">
        <v>0.0</v>
      </c>
      <c r="E5028" s="53">
        <v>0.001</v>
      </c>
      <c r="F5028" s="53">
        <v>0.01</v>
      </c>
      <c r="G5028" s="53">
        <v>0.018</v>
      </c>
      <c r="H5028" s="53">
        <v>0.024</v>
      </c>
      <c r="I5028" s="53">
        <v>0.032</v>
      </c>
      <c r="J5028" s="53">
        <v>0.02</v>
      </c>
      <c r="K5028" s="53">
        <v>0.019</v>
      </c>
      <c r="L5028" s="94">
        <v>3.0E-4</v>
      </c>
      <c r="M5028" s="94">
        <v>4.0E-4</v>
      </c>
      <c r="N5028" s="94">
        <v>4.0E-4</v>
      </c>
      <c r="O5028" s="2" t="s">
        <v>9316</v>
      </c>
      <c r="P5028" s="2">
        <v>14.0</v>
      </c>
      <c r="Q5028" s="2" t="s">
        <v>9318</v>
      </c>
    </row>
    <row r="5029">
      <c r="A5029" s="54">
        <v>46209.0</v>
      </c>
      <c r="B5029" s="2" t="s">
        <v>1957</v>
      </c>
      <c r="C5029" s="2" t="s">
        <v>180</v>
      </c>
      <c r="D5029" s="2">
        <v>0.0</v>
      </c>
      <c r="E5029" s="53">
        <v>0.0</v>
      </c>
      <c r="F5029" s="53">
        <v>0.0</v>
      </c>
      <c r="G5029" s="53">
        <v>0.0</v>
      </c>
      <c r="H5029" s="53">
        <v>0.0</v>
      </c>
      <c r="I5029" s="53">
        <v>0.0</v>
      </c>
      <c r="J5029" s="53">
        <v>0.02</v>
      </c>
      <c r="K5029" s="53">
        <v>0.01</v>
      </c>
      <c r="L5029" s="94">
        <v>0.0</v>
      </c>
      <c r="M5029" s="94">
        <v>4.0E-4</v>
      </c>
      <c r="N5029" s="94">
        <v>1.0E-4</v>
      </c>
      <c r="O5029" s="2" t="s">
        <v>9316</v>
      </c>
      <c r="P5029" s="2">
        <v>14.0</v>
      </c>
      <c r="Q5029" s="2" t="s">
        <v>9318</v>
      </c>
    </row>
    <row r="5030">
      <c r="A5030" s="54">
        <v>46210.0</v>
      </c>
      <c r="B5030" s="2" t="s">
        <v>1957</v>
      </c>
      <c r="C5030" s="2" t="s">
        <v>208</v>
      </c>
      <c r="D5030" s="2">
        <v>0.0</v>
      </c>
      <c r="E5030" s="53">
        <v>0.0</v>
      </c>
      <c r="F5030" s="53">
        <v>0.002</v>
      </c>
      <c r="G5030" s="53">
        <v>0.005</v>
      </c>
      <c r="H5030" s="53">
        <v>0.007</v>
      </c>
      <c r="I5030" s="53">
        <v>0.01</v>
      </c>
      <c r="J5030" s="53">
        <v>0.02</v>
      </c>
      <c r="K5030" s="53">
        <v>0.012</v>
      </c>
      <c r="L5030" s="94">
        <v>0.0</v>
      </c>
      <c r="M5030" s="94">
        <v>4.0E-4</v>
      </c>
      <c r="N5030" s="94">
        <v>1.0E-4</v>
      </c>
      <c r="O5030" s="2" t="s">
        <v>9316</v>
      </c>
      <c r="P5030" s="2">
        <v>14.0</v>
      </c>
      <c r="Q5030" s="2" t="s">
        <v>9318</v>
      </c>
    </row>
    <row r="5031">
      <c r="A5031" s="54">
        <v>46211.0</v>
      </c>
      <c r="B5031" s="2" t="s">
        <v>1957</v>
      </c>
      <c r="C5031" s="2" t="s">
        <v>303</v>
      </c>
      <c r="D5031" s="2">
        <v>0.0</v>
      </c>
      <c r="E5031" s="53">
        <v>0.001</v>
      </c>
      <c r="F5031" s="53">
        <v>0.006</v>
      </c>
      <c r="G5031" s="53">
        <v>0.013</v>
      </c>
      <c r="H5031" s="53">
        <v>0.017</v>
      </c>
      <c r="I5031" s="53">
        <v>0.023</v>
      </c>
      <c r="J5031" s="53">
        <v>0.02</v>
      </c>
      <c r="K5031" s="53">
        <v>0.016</v>
      </c>
      <c r="L5031" s="94">
        <v>2.0E-4</v>
      </c>
      <c r="M5031" s="94">
        <v>4.0E-4</v>
      </c>
      <c r="N5031" s="94">
        <v>3.0E-4</v>
      </c>
      <c r="O5031" s="2" t="s">
        <v>9316</v>
      </c>
      <c r="P5031" s="2">
        <v>14.0</v>
      </c>
      <c r="Q5031" s="2" t="s">
        <v>9318</v>
      </c>
    </row>
    <row r="5032">
      <c r="A5032" s="54">
        <v>46212.0</v>
      </c>
      <c r="B5032" s="2" t="s">
        <v>1957</v>
      </c>
      <c r="C5032" s="2" t="s">
        <v>148</v>
      </c>
      <c r="D5032" s="2">
        <v>0.0</v>
      </c>
      <c r="E5032" s="53">
        <v>0.05</v>
      </c>
      <c r="F5032" s="53">
        <v>0.052</v>
      </c>
      <c r="G5032" s="53">
        <v>0.049</v>
      </c>
      <c r="H5032" s="53">
        <v>0.047</v>
      </c>
      <c r="I5032" s="53">
        <v>0.044</v>
      </c>
      <c r="J5032" s="53">
        <v>0.019</v>
      </c>
      <c r="K5032" s="53">
        <v>0.034</v>
      </c>
      <c r="L5032" s="94">
        <v>0.0024</v>
      </c>
      <c r="M5032" s="94">
        <v>4.0E-4</v>
      </c>
      <c r="N5032" s="94">
        <v>0.0012</v>
      </c>
      <c r="O5032" s="2" t="s">
        <v>9316</v>
      </c>
      <c r="P5032" s="2">
        <v>14.0</v>
      </c>
      <c r="Q5032" s="2" t="s">
        <v>9318</v>
      </c>
    </row>
    <row r="5033">
      <c r="A5033" s="54">
        <v>46213.0</v>
      </c>
      <c r="B5033" s="2" t="s">
        <v>1957</v>
      </c>
      <c r="C5033" s="2" t="s">
        <v>196</v>
      </c>
      <c r="D5033" s="2">
        <v>0.0</v>
      </c>
      <c r="E5033" s="53">
        <v>0.127</v>
      </c>
      <c r="F5033" s="53">
        <v>0.072</v>
      </c>
      <c r="G5033" s="53">
        <v>0.052</v>
      </c>
      <c r="H5033" s="53">
        <v>0.042</v>
      </c>
      <c r="I5033" s="53">
        <v>0.033</v>
      </c>
      <c r="J5033" s="53">
        <v>0.019</v>
      </c>
      <c r="K5033" s="53">
        <v>0.036</v>
      </c>
      <c r="L5033" s="94">
        <v>0.0027</v>
      </c>
      <c r="M5033" s="94">
        <v>4.0E-4</v>
      </c>
      <c r="N5033" s="94">
        <v>0.0013</v>
      </c>
      <c r="O5033" s="2" t="s">
        <v>9316</v>
      </c>
      <c r="P5033" s="2">
        <v>14.0</v>
      </c>
      <c r="Q5033" s="2" t="s">
        <v>9318</v>
      </c>
    </row>
    <row r="5034">
      <c r="A5034" s="54">
        <v>46214.0</v>
      </c>
      <c r="B5034" s="2" t="s">
        <v>1957</v>
      </c>
      <c r="C5034" s="2" t="s">
        <v>288</v>
      </c>
      <c r="D5034" s="2">
        <v>0.0</v>
      </c>
      <c r="E5034" s="53">
        <v>0.0</v>
      </c>
      <c r="F5034" s="53">
        <v>0.001</v>
      </c>
      <c r="G5034" s="53">
        <v>0.003</v>
      </c>
      <c r="H5034" s="53">
        <v>0.005</v>
      </c>
      <c r="I5034" s="53">
        <v>0.008</v>
      </c>
      <c r="J5034" s="53">
        <v>0.019</v>
      </c>
      <c r="K5034" s="53">
        <v>0.011</v>
      </c>
      <c r="L5034" s="94">
        <v>0.0</v>
      </c>
      <c r="M5034" s="94">
        <v>4.0E-4</v>
      </c>
      <c r="N5034" s="94">
        <v>1.0E-4</v>
      </c>
      <c r="O5034" s="2" t="s">
        <v>9316</v>
      </c>
      <c r="P5034" s="2">
        <v>14.0</v>
      </c>
      <c r="Q5034" s="2" t="s">
        <v>9318</v>
      </c>
    </row>
    <row r="5035">
      <c r="A5035" s="54">
        <v>46215.0</v>
      </c>
      <c r="B5035" s="2" t="s">
        <v>1957</v>
      </c>
      <c r="C5035" s="2" t="s">
        <v>256</v>
      </c>
      <c r="D5035" s="2">
        <v>0.0</v>
      </c>
      <c r="E5035" s="53">
        <v>0.001</v>
      </c>
      <c r="F5035" s="53">
        <v>0.009</v>
      </c>
      <c r="G5035" s="53">
        <v>0.017</v>
      </c>
      <c r="H5035" s="53">
        <v>0.023</v>
      </c>
      <c r="I5035" s="53">
        <v>0.031</v>
      </c>
      <c r="J5035" s="53">
        <v>0.019</v>
      </c>
      <c r="K5035" s="53">
        <v>0.018</v>
      </c>
      <c r="L5035" s="94">
        <v>3.0E-4</v>
      </c>
      <c r="M5035" s="94">
        <v>4.0E-4</v>
      </c>
      <c r="N5035" s="94">
        <v>3.0E-4</v>
      </c>
      <c r="O5035" s="2" t="s">
        <v>9316</v>
      </c>
      <c r="P5035" s="2">
        <v>14.0</v>
      </c>
      <c r="Q5035" s="2" t="s">
        <v>9318</v>
      </c>
    </row>
    <row r="5036">
      <c r="A5036" s="54">
        <v>46216.0</v>
      </c>
      <c r="B5036" s="2" t="s">
        <v>1957</v>
      </c>
      <c r="C5036" s="2" t="s">
        <v>180</v>
      </c>
      <c r="D5036" s="2">
        <v>0.0</v>
      </c>
      <c r="E5036" s="53">
        <v>0.0</v>
      </c>
      <c r="F5036" s="53">
        <v>0.0</v>
      </c>
      <c r="G5036" s="53">
        <v>0.0</v>
      </c>
      <c r="H5036" s="53">
        <v>0.0</v>
      </c>
      <c r="I5036" s="53">
        <v>0.0</v>
      </c>
      <c r="J5036" s="53">
        <v>0.019</v>
      </c>
      <c r="K5036" s="53">
        <v>0.009</v>
      </c>
      <c r="L5036" s="94">
        <v>0.0</v>
      </c>
      <c r="M5036" s="94">
        <v>4.0E-4</v>
      </c>
      <c r="N5036" s="94">
        <v>1.0E-4</v>
      </c>
      <c r="O5036" s="2" t="s">
        <v>9316</v>
      </c>
      <c r="P5036" s="2">
        <v>14.0</v>
      </c>
      <c r="Q5036" s="2" t="s">
        <v>9318</v>
      </c>
    </row>
    <row r="5037">
      <c r="A5037" s="54">
        <v>46217.0</v>
      </c>
      <c r="B5037" s="2" t="s">
        <v>1957</v>
      </c>
      <c r="C5037" s="2" t="s">
        <v>208</v>
      </c>
      <c r="D5037" s="2">
        <v>0.0</v>
      </c>
      <c r="E5037" s="53">
        <v>0.0</v>
      </c>
      <c r="F5037" s="53">
        <v>0.002</v>
      </c>
      <c r="G5037" s="53">
        <v>0.005</v>
      </c>
      <c r="H5037" s="53">
        <v>0.007</v>
      </c>
      <c r="I5037" s="53">
        <v>0.01</v>
      </c>
      <c r="J5037" s="53">
        <v>0.019</v>
      </c>
      <c r="K5037" s="53">
        <v>0.012</v>
      </c>
      <c r="L5037" s="94">
        <v>0.0</v>
      </c>
      <c r="M5037" s="94">
        <v>4.0E-4</v>
      </c>
      <c r="N5037" s="94">
        <v>1.0E-4</v>
      </c>
      <c r="O5037" s="2" t="s">
        <v>9316</v>
      </c>
      <c r="P5037" s="2">
        <v>14.0</v>
      </c>
      <c r="Q5037" s="2" t="s">
        <v>9318</v>
      </c>
    </row>
    <row r="5038">
      <c r="A5038" s="54">
        <v>46218.0</v>
      </c>
      <c r="B5038" s="2" t="s">
        <v>1957</v>
      </c>
      <c r="C5038" s="2" t="s">
        <v>303</v>
      </c>
      <c r="D5038" s="2">
        <v>0.0</v>
      </c>
      <c r="E5038" s="53">
        <v>0.0</v>
      </c>
      <c r="F5038" s="53">
        <v>0.006</v>
      </c>
      <c r="G5038" s="53">
        <v>0.012</v>
      </c>
      <c r="H5038" s="53">
        <v>0.016</v>
      </c>
      <c r="I5038" s="53">
        <v>0.022</v>
      </c>
      <c r="J5038" s="53">
        <v>0.019</v>
      </c>
      <c r="K5038" s="53">
        <v>0.015</v>
      </c>
      <c r="L5038" s="94">
        <v>1.0E-4</v>
      </c>
      <c r="M5038" s="94">
        <v>4.0E-4</v>
      </c>
      <c r="N5038" s="94">
        <v>2.0E-4</v>
      </c>
      <c r="O5038" s="2" t="s">
        <v>9316</v>
      </c>
      <c r="P5038" s="2">
        <v>14.0</v>
      </c>
      <c r="Q5038" s="2" t="s">
        <v>9318</v>
      </c>
    </row>
    <row r="5039">
      <c r="A5039" s="54">
        <v>46219.0</v>
      </c>
      <c r="B5039" s="2" t="s">
        <v>1957</v>
      </c>
      <c r="C5039" s="2" t="s">
        <v>148</v>
      </c>
      <c r="D5039" s="2">
        <v>0.0</v>
      </c>
      <c r="E5039" s="53">
        <v>0.042</v>
      </c>
      <c r="F5039" s="53">
        <v>0.048</v>
      </c>
      <c r="G5039" s="53">
        <v>0.047</v>
      </c>
      <c r="H5039" s="53">
        <v>0.045</v>
      </c>
      <c r="I5039" s="53">
        <v>0.042</v>
      </c>
      <c r="J5039" s="53">
        <v>0.018</v>
      </c>
      <c r="K5039" s="53">
        <v>0.032</v>
      </c>
      <c r="L5039" s="94">
        <v>0.0022</v>
      </c>
      <c r="M5039" s="94">
        <v>3.0E-4</v>
      </c>
      <c r="N5039" s="94">
        <v>0.001</v>
      </c>
      <c r="O5039" s="2" t="s">
        <v>9316</v>
      </c>
      <c r="P5039" s="2">
        <v>14.0</v>
      </c>
      <c r="Q5039" s="2" t="s">
        <v>9318</v>
      </c>
    </row>
    <row r="5040">
      <c r="A5040" s="54">
        <v>46220.0</v>
      </c>
      <c r="B5040" s="2" t="s">
        <v>1957</v>
      </c>
      <c r="C5040" s="2" t="s">
        <v>196</v>
      </c>
      <c r="D5040" s="2">
        <v>0.0</v>
      </c>
      <c r="E5040" s="53">
        <v>0.108</v>
      </c>
      <c r="F5040" s="53">
        <v>0.067</v>
      </c>
      <c r="G5040" s="53">
        <v>0.049</v>
      </c>
      <c r="H5040" s="53">
        <v>0.04</v>
      </c>
      <c r="I5040" s="53">
        <v>0.032</v>
      </c>
      <c r="J5040" s="53">
        <v>0.018</v>
      </c>
      <c r="K5040" s="53">
        <v>0.034</v>
      </c>
      <c r="L5040" s="94">
        <v>0.0024</v>
      </c>
      <c r="M5040" s="94">
        <v>3.0E-4</v>
      </c>
      <c r="N5040" s="94">
        <v>0.0012</v>
      </c>
      <c r="O5040" s="2" t="s">
        <v>9316</v>
      </c>
      <c r="P5040" s="2">
        <v>14.0</v>
      </c>
      <c r="Q5040" s="2" t="s">
        <v>9318</v>
      </c>
    </row>
    <row r="5041">
      <c r="A5041" s="54">
        <v>46221.0</v>
      </c>
      <c r="B5041" s="2" t="s">
        <v>1957</v>
      </c>
      <c r="C5041" s="2" t="s">
        <v>288</v>
      </c>
      <c r="D5041" s="2">
        <v>0.0</v>
      </c>
      <c r="E5041" s="53">
        <v>0.0</v>
      </c>
      <c r="F5041" s="53">
        <v>0.001</v>
      </c>
      <c r="G5041" s="53">
        <v>0.003</v>
      </c>
      <c r="H5041" s="53">
        <v>0.005</v>
      </c>
      <c r="I5041" s="53">
        <v>0.008</v>
      </c>
      <c r="J5041" s="53">
        <v>0.018</v>
      </c>
      <c r="K5041" s="53">
        <v>0.01</v>
      </c>
      <c r="L5041" s="94">
        <v>0.0</v>
      </c>
      <c r="M5041" s="94">
        <v>3.0E-4</v>
      </c>
      <c r="N5041" s="94">
        <v>1.0E-4</v>
      </c>
      <c r="O5041" s="2" t="s">
        <v>9316</v>
      </c>
      <c r="P5041" s="2">
        <v>14.0</v>
      </c>
      <c r="Q5041" s="2" t="s">
        <v>9318</v>
      </c>
    </row>
    <row r="5042">
      <c r="A5042" s="54">
        <v>46222.0</v>
      </c>
      <c r="B5042" s="2" t="s">
        <v>1957</v>
      </c>
      <c r="C5042" s="2" t="s">
        <v>256</v>
      </c>
      <c r="D5042" s="2">
        <v>0.0</v>
      </c>
      <c r="E5042" s="53">
        <v>0.001</v>
      </c>
      <c r="F5042" s="53">
        <v>0.008</v>
      </c>
      <c r="G5042" s="53">
        <v>0.016</v>
      </c>
      <c r="H5042" s="53">
        <v>0.022</v>
      </c>
      <c r="I5042" s="53">
        <v>0.03</v>
      </c>
      <c r="J5042" s="53">
        <v>0.018</v>
      </c>
      <c r="K5042" s="53">
        <v>0.017</v>
      </c>
      <c r="L5042" s="94">
        <v>3.0E-4</v>
      </c>
      <c r="M5042" s="94">
        <v>3.0E-4</v>
      </c>
      <c r="N5042" s="94">
        <v>3.0E-4</v>
      </c>
      <c r="O5042" s="2" t="s">
        <v>9316</v>
      </c>
      <c r="P5042" s="2">
        <v>14.0</v>
      </c>
      <c r="Q5042" s="2" t="s">
        <v>9318</v>
      </c>
    </row>
    <row r="5043">
      <c r="A5043" s="54">
        <v>46223.0</v>
      </c>
      <c r="B5043" s="2" t="s">
        <v>1957</v>
      </c>
      <c r="C5043" s="2" t="s">
        <v>180</v>
      </c>
      <c r="D5043" s="2">
        <v>0.0</v>
      </c>
      <c r="E5043" s="53">
        <v>0.0</v>
      </c>
      <c r="F5043" s="53">
        <v>0.0</v>
      </c>
      <c r="G5043" s="53">
        <v>0.0</v>
      </c>
      <c r="H5043" s="53">
        <v>0.0</v>
      </c>
      <c r="I5043" s="53">
        <v>0.0</v>
      </c>
      <c r="J5043" s="53">
        <v>0.018</v>
      </c>
      <c r="K5043" s="53">
        <v>0.009</v>
      </c>
      <c r="L5043" s="94">
        <v>0.0</v>
      </c>
      <c r="M5043" s="94">
        <v>3.0E-4</v>
      </c>
      <c r="N5043" s="94">
        <v>1.0E-4</v>
      </c>
      <c r="O5043" s="2" t="s">
        <v>9316</v>
      </c>
      <c r="P5043" s="2">
        <v>14.0</v>
      </c>
      <c r="Q5043" s="2" t="s">
        <v>9318</v>
      </c>
    </row>
    <row r="5044">
      <c r="A5044" s="54">
        <v>46224.0</v>
      </c>
      <c r="B5044" s="2" t="s">
        <v>1957</v>
      </c>
      <c r="C5044" s="2" t="s">
        <v>208</v>
      </c>
      <c r="D5044" s="2">
        <v>0.0</v>
      </c>
      <c r="E5044" s="53">
        <v>0.0</v>
      </c>
      <c r="F5044" s="53">
        <v>0.002</v>
      </c>
      <c r="G5044" s="53">
        <v>0.004</v>
      </c>
      <c r="H5044" s="53">
        <v>0.007</v>
      </c>
      <c r="I5044" s="53">
        <v>0.009</v>
      </c>
      <c r="J5044" s="53">
        <v>0.018</v>
      </c>
      <c r="K5044" s="53">
        <v>0.011</v>
      </c>
      <c r="L5044" s="94">
        <v>0.0</v>
      </c>
      <c r="M5044" s="94">
        <v>3.0E-4</v>
      </c>
      <c r="N5044" s="94">
        <v>1.0E-4</v>
      </c>
      <c r="O5044" s="2" t="s">
        <v>9316</v>
      </c>
      <c r="P5044" s="2">
        <v>14.0</v>
      </c>
      <c r="Q5044" s="2" t="s">
        <v>9318</v>
      </c>
    </row>
    <row r="5045">
      <c r="A5045" s="54">
        <v>46225.0</v>
      </c>
      <c r="B5045" s="2" t="s">
        <v>1957</v>
      </c>
      <c r="C5045" s="2" t="s">
        <v>303</v>
      </c>
      <c r="D5045" s="2">
        <v>0.0</v>
      </c>
      <c r="E5045" s="53">
        <v>0.0</v>
      </c>
      <c r="F5045" s="53">
        <v>0.005</v>
      </c>
      <c r="G5045" s="53">
        <v>0.011</v>
      </c>
      <c r="H5045" s="53">
        <v>0.016</v>
      </c>
      <c r="I5045" s="53">
        <v>0.021</v>
      </c>
      <c r="J5045" s="53">
        <v>0.017</v>
      </c>
      <c r="K5045" s="53">
        <v>0.014</v>
      </c>
      <c r="L5045" s="94">
        <v>1.0E-4</v>
      </c>
      <c r="M5045" s="94">
        <v>3.0E-4</v>
      </c>
      <c r="N5045" s="94">
        <v>2.0E-4</v>
      </c>
      <c r="O5045" s="2" t="s">
        <v>9316</v>
      </c>
      <c r="P5045" s="2">
        <v>14.0</v>
      </c>
      <c r="Q5045" s="2" t="s">
        <v>9318</v>
      </c>
    </row>
    <row r="5046">
      <c r="A5046" s="54">
        <v>46226.0</v>
      </c>
      <c r="B5046" s="2" t="s">
        <v>1957</v>
      </c>
      <c r="C5046" s="2" t="s">
        <v>148</v>
      </c>
      <c r="D5046" s="2">
        <v>0.0</v>
      </c>
      <c r="E5046" s="53">
        <v>0.036</v>
      </c>
      <c r="F5046" s="53">
        <v>0.044</v>
      </c>
      <c r="G5046" s="53">
        <v>0.044</v>
      </c>
      <c r="H5046" s="53">
        <v>0.043</v>
      </c>
      <c r="I5046" s="53">
        <v>0.041</v>
      </c>
      <c r="J5046" s="53">
        <v>0.017</v>
      </c>
      <c r="K5046" s="53">
        <v>0.031</v>
      </c>
      <c r="L5046" s="94">
        <v>0.0019</v>
      </c>
      <c r="M5046" s="94">
        <v>3.0E-4</v>
      </c>
      <c r="N5046" s="94">
        <v>0.001</v>
      </c>
      <c r="O5046" s="2" t="s">
        <v>9316</v>
      </c>
      <c r="P5046" s="2">
        <v>14.0</v>
      </c>
      <c r="Q5046" s="2" t="s">
        <v>9318</v>
      </c>
    </row>
    <row r="5047">
      <c r="A5047" s="54">
        <v>46227.0</v>
      </c>
      <c r="B5047" s="2" t="s">
        <v>1957</v>
      </c>
      <c r="C5047" s="2" t="s">
        <v>196</v>
      </c>
      <c r="D5047" s="2">
        <v>0.0</v>
      </c>
      <c r="E5047" s="53">
        <v>0.092</v>
      </c>
      <c r="F5047" s="53">
        <v>0.061</v>
      </c>
      <c r="G5047" s="53">
        <v>0.047</v>
      </c>
      <c r="H5047" s="53">
        <v>0.039</v>
      </c>
      <c r="I5047" s="53">
        <v>0.031</v>
      </c>
      <c r="J5047" s="53">
        <v>0.017</v>
      </c>
      <c r="K5047" s="53">
        <v>0.032</v>
      </c>
      <c r="L5047" s="94">
        <v>0.0022</v>
      </c>
      <c r="M5047" s="94">
        <v>3.0E-4</v>
      </c>
      <c r="N5047" s="94">
        <v>0.001</v>
      </c>
      <c r="O5047" s="2" t="s">
        <v>9316</v>
      </c>
      <c r="P5047" s="2">
        <v>14.0</v>
      </c>
      <c r="Q5047" s="2" t="s">
        <v>9318</v>
      </c>
    </row>
    <row r="5048">
      <c r="A5048" s="54">
        <v>46228.0</v>
      </c>
      <c r="B5048" s="2" t="s">
        <v>1957</v>
      </c>
      <c r="C5048" s="2" t="s">
        <v>288</v>
      </c>
      <c r="D5048" s="2">
        <v>0.0</v>
      </c>
      <c r="E5048" s="53">
        <v>0.0</v>
      </c>
      <c r="F5048" s="53">
        <v>0.001</v>
      </c>
      <c r="G5048" s="53">
        <v>0.003</v>
      </c>
      <c r="H5048" s="53">
        <v>0.005</v>
      </c>
      <c r="I5048" s="53">
        <v>0.007</v>
      </c>
      <c r="J5048" s="53">
        <v>0.017</v>
      </c>
      <c r="K5048" s="53">
        <v>0.01</v>
      </c>
      <c r="L5048" s="94">
        <v>0.0</v>
      </c>
      <c r="M5048" s="94">
        <v>3.0E-4</v>
      </c>
      <c r="N5048" s="94">
        <v>1.0E-4</v>
      </c>
      <c r="O5048" s="2" t="s">
        <v>9316</v>
      </c>
      <c r="P5048" s="2">
        <v>14.0</v>
      </c>
      <c r="Q5048" s="2" t="s">
        <v>9318</v>
      </c>
    </row>
    <row r="5049">
      <c r="A5049" s="54">
        <v>46229.0</v>
      </c>
      <c r="B5049" s="2" t="s">
        <v>1957</v>
      </c>
      <c r="C5049" s="2" t="s">
        <v>256</v>
      </c>
      <c r="D5049" s="2">
        <v>0.0</v>
      </c>
      <c r="E5049" s="53">
        <v>0.001</v>
      </c>
      <c r="F5049" s="53">
        <v>0.008</v>
      </c>
      <c r="G5049" s="53">
        <v>0.015</v>
      </c>
      <c r="H5049" s="53">
        <v>0.021</v>
      </c>
      <c r="I5049" s="53">
        <v>0.029</v>
      </c>
      <c r="J5049" s="53">
        <v>0.017</v>
      </c>
      <c r="K5049" s="53">
        <v>0.016</v>
      </c>
      <c r="L5049" s="94">
        <v>2.0E-4</v>
      </c>
      <c r="M5049" s="94">
        <v>3.0E-4</v>
      </c>
      <c r="N5049" s="94">
        <v>3.0E-4</v>
      </c>
      <c r="O5049" s="2" t="s">
        <v>9316</v>
      </c>
      <c r="P5049" s="2">
        <v>14.0</v>
      </c>
      <c r="Q5049" s="2" t="s">
        <v>9318</v>
      </c>
    </row>
    <row r="5050">
      <c r="A5050" s="54">
        <v>46230.0</v>
      </c>
      <c r="B5050" s="2" t="s">
        <v>1957</v>
      </c>
      <c r="C5050" s="2" t="s">
        <v>180</v>
      </c>
      <c r="D5050" s="2">
        <v>0.0</v>
      </c>
      <c r="E5050" s="53">
        <v>0.0</v>
      </c>
      <c r="F5050" s="53">
        <v>0.0</v>
      </c>
      <c r="G5050" s="53">
        <v>0.0</v>
      </c>
      <c r="H5050" s="53">
        <v>0.0</v>
      </c>
      <c r="I5050" s="53">
        <v>0.0</v>
      </c>
      <c r="J5050" s="53">
        <v>0.017</v>
      </c>
      <c r="K5050" s="53">
        <v>0.008</v>
      </c>
      <c r="L5050" s="94">
        <v>0.0</v>
      </c>
      <c r="M5050" s="94">
        <v>3.0E-4</v>
      </c>
      <c r="N5050" s="94">
        <v>1.0E-4</v>
      </c>
      <c r="O5050" s="2" t="s">
        <v>9316</v>
      </c>
      <c r="P5050" s="2">
        <v>14.0</v>
      </c>
      <c r="Q5050" s="2" t="s">
        <v>9318</v>
      </c>
    </row>
    <row r="5051">
      <c r="A5051" s="54">
        <v>46231.0</v>
      </c>
      <c r="B5051" s="2" t="s">
        <v>1957</v>
      </c>
      <c r="C5051" s="2" t="s">
        <v>208</v>
      </c>
      <c r="D5051" s="2">
        <v>0.0</v>
      </c>
      <c r="E5051" s="53">
        <v>0.0</v>
      </c>
      <c r="F5051" s="53">
        <v>0.002</v>
      </c>
      <c r="G5051" s="53">
        <v>0.004</v>
      </c>
      <c r="H5051" s="53">
        <v>0.006</v>
      </c>
      <c r="I5051" s="53">
        <v>0.009</v>
      </c>
      <c r="J5051" s="53">
        <v>0.017</v>
      </c>
      <c r="K5051" s="53">
        <v>0.01</v>
      </c>
      <c r="L5051" s="94">
        <v>0.0</v>
      </c>
      <c r="M5051" s="94">
        <v>3.0E-4</v>
      </c>
      <c r="N5051" s="94">
        <v>1.0E-4</v>
      </c>
      <c r="O5051" s="2" t="s">
        <v>9316</v>
      </c>
      <c r="P5051" s="2">
        <v>14.0</v>
      </c>
      <c r="Q5051" s="2" t="s">
        <v>9318</v>
      </c>
    </row>
    <row r="5052">
      <c r="A5052" s="54">
        <v>46232.0</v>
      </c>
      <c r="B5052" s="2" t="s">
        <v>1957</v>
      </c>
      <c r="C5052" s="2" t="s">
        <v>303</v>
      </c>
      <c r="D5052" s="2">
        <v>0.0</v>
      </c>
      <c r="E5052" s="53">
        <v>0.0</v>
      </c>
      <c r="F5052" s="53">
        <v>0.005</v>
      </c>
      <c r="G5052" s="53">
        <v>0.011</v>
      </c>
      <c r="H5052" s="53">
        <v>0.015</v>
      </c>
      <c r="I5052" s="53">
        <v>0.02</v>
      </c>
      <c r="J5052" s="53">
        <v>0.017</v>
      </c>
      <c r="K5052" s="53">
        <v>0.014</v>
      </c>
      <c r="L5052" s="94">
        <v>1.0E-4</v>
      </c>
      <c r="M5052" s="94">
        <v>3.0E-4</v>
      </c>
      <c r="N5052" s="94">
        <v>2.0E-4</v>
      </c>
      <c r="O5052" s="2" t="s">
        <v>9316</v>
      </c>
      <c r="P5052" s="2">
        <v>14.0</v>
      </c>
      <c r="Q5052" s="2" t="s">
        <v>9318</v>
      </c>
    </row>
    <row r="5053">
      <c r="A5053" s="54">
        <v>46233.0</v>
      </c>
      <c r="B5053" s="2" t="s">
        <v>1957</v>
      </c>
      <c r="C5053" s="2" t="s">
        <v>148</v>
      </c>
      <c r="D5053" s="2">
        <v>0.0</v>
      </c>
      <c r="E5053" s="53">
        <v>0.03</v>
      </c>
      <c r="F5053" s="53">
        <v>0.041</v>
      </c>
      <c r="G5053" s="53">
        <v>0.042</v>
      </c>
      <c r="H5053" s="53">
        <v>0.041</v>
      </c>
      <c r="I5053" s="53">
        <v>0.039</v>
      </c>
      <c r="J5053" s="53">
        <v>0.016</v>
      </c>
      <c r="K5053" s="53">
        <v>0.029</v>
      </c>
      <c r="L5053" s="94">
        <v>0.0018</v>
      </c>
      <c r="M5053" s="94">
        <v>3.0E-4</v>
      </c>
      <c r="N5053" s="94">
        <v>8.0E-4</v>
      </c>
      <c r="O5053" s="2" t="s">
        <v>9316</v>
      </c>
      <c r="P5053" s="2">
        <v>14.0</v>
      </c>
      <c r="Q5053" s="2" t="s">
        <v>9318</v>
      </c>
    </row>
    <row r="5054">
      <c r="A5054" s="54">
        <v>46234.0</v>
      </c>
      <c r="B5054" s="2" t="s">
        <v>1957</v>
      </c>
      <c r="C5054" s="2" t="s">
        <v>196</v>
      </c>
      <c r="D5054" s="2">
        <v>0.0</v>
      </c>
      <c r="E5054" s="53">
        <v>0.078</v>
      </c>
      <c r="F5054" s="53">
        <v>0.057</v>
      </c>
      <c r="G5054" s="53">
        <v>0.044</v>
      </c>
      <c r="H5054" s="53">
        <v>0.037</v>
      </c>
      <c r="I5054" s="53">
        <v>0.03</v>
      </c>
      <c r="J5054" s="53">
        <v>0.016</v>
      </c>
      <c r="K5054" s="53">
        <v>0.03</v>
      </c>
      <c r="L5054" s="94">
        <v>0.0019</v>
      </c>
      <c r="M5054" s="94">
        <v>3.0E-4</v>
      </c>
      <c r="N5054" s="94">
        <v>9.0E-4</v>
      </c>
      <c r="O5054" s="2" t="s">
        <v>9316</v>
      </c>
      <c r="P5054" s="2">
        <v>14.0</v>
      </c>
      <c r="Q5054" s="2" t="s">
        <v>9318</v>
      </c>
    </row>
    <row r="5055">
      <c r="A5055" s="54">
        <v>46235.0</v>
      </c>
      <c r="B5055" s="2" t="s">
        <v>1957</v>
      </c>
      <c r="C5055" s="2" t="s">
        <v>288</v>
      </c>
      <c r="D5055" s="2">
        <v>0.0</v>
      </c>
      <c r="E5055" s="53">
        <v>0.0</v>
      </c>
      <c r="F5055" s="53">
        <v>0.001</v>
      </c>
      <c r="G5055" s="53">
        <v>0.003</v>
      </c>
      <c r="H5055" s="53">
        <v>0.004</v>
      </c>
      <c r="I5055" s="53">
        <v>0.007</v>
      </c>
      <c r="J5055" s="53">
        <v>0.016</v>
      </c>
      <c r="K5055" s="53">
        <v>0.009</v>
      </c>
      <c r="L5055" s="94">
        <v>0.0</v>
      </c>
      <c r="M5055" s="94">
        <v>3.0E-4</v>
      </c>
      <c r="N5055" s="94">
        <v>1.0E-4</v>
      </c>
      <c r="O5055" s="2" t="s">
        <v>9316</v>
      </c>
      <c r="P5055" s="2">
        <v>14.0</v>
      </c>
      <c r="Q5055" s="2" t="s">
        <v>9318</v>
      </c>
    </row>
    <row r="5056">
      <c r="A5056" s="54">
        <v>46236.0</v>
      </c>
      <c r="B5056" s="2" t="s">
        <v>1957</v>
      </c>
      <c r="C5056" s="2" t="s">
        <v>256</v>
      </c>
      <c r="D5056" s="2">
        <v>0.0</v>
      </c>
      <c r="E5056" s="53">
        <v>0.001</v>
      </c>
      <c r="F5056" s="53">
        <v>0.007</v>
      </c>
      <c r="G5056" s="53">
        <v>0.014</v>
      </c>
      <c r="H5056" s="53">
        <v>0.02</v>
      </c>
      <c r="I5056" s="53">
        <v>0.028</v>
      </c>
      <c r="J5056" s="53">
        <v>0.016</v>
      </c>
      <c r="K5056" s="53">
        <v>0.015</v>
      </c>
      <c r="L5056" s="94">
        <v>2.0E-4</v>
      </c>
      <c r="M5056" s="94">
        <v>3.0E-4</v>
      </c>
      <c r="N5056" s="94">
        <v>2.0E-4</v>
      </c>
      <c r="O5056" s="2" t="s">
        <v>9316</v>
      </c>
      <c r="P5056" s="2">
        <v>14.0</v>
      </c>
      <c r="Q5056" s="2" t="s">
        <v>9318</v>
      </c>
    </row>
    <row r="5057">
      <c r="A5057" s="54">
        <v>46237.0</v>
      </c>
      <c r="B5057" s="2" t="s">
        <v>1957</v>
      </c>
      <c r="C5057" s="2" t="s">
        <v>180</v>
      </c>
      <c r="D5057" s="2">
        <v>0.0</v>
      </c>
      <c r="E5057" s="53">
        <v>0.0</v>
      </c>
      <c r="F5057" s="53">
        <v>0.0</v>
      </c>
      <c r="G5057" s="53">
        <v>0.0</v>
      </c>
      <c r="H5057" s="53">
        <v>0.0</v>
      </c>
      <c r="I5057" s="53">
        <v>0.0</v>
      </c>
      <c r="J5057" s="53">
        <v>0.016</v>
      </c>
      <c r="K5057" s="53">
        <v>0.008</v>
      </c>
      <c r="L5057" s="94">
        <v>0.0</v>
      </c>
      <c r="M5057" s="94">
        <v>3.0E-4</v>
      </c>
      <c r="N5057" s="94">
        <v>1.0E-4</v>
      </c>
      <c r="O5057" s="2" t="s">
        <v>9316</v>
      </c>
      <c r="P5057" s="2">
        <v>14.0</v>
      </c>
      <c r="Q5057" s="2" t="s">
        <v>9318</v>
      </c>
    </row>
    <row r="5058">
      <c r="A5058" s="54">
        <v>46238.0</v>
      </c>
      <c r="B5058" s="2" t="s">
        <v>1957</v>
      </c>
      <c r="C5058" s="2" t="s">
        <v>208</v>
      </c>
      <c r="D5058" s="2">
        <v>0.0</v>
      </c>
      <c r="E5058" s="53">
        <v>0.0</v>
      </c>
      <c r="F5058" s="53">
        <v>0.001</v>
      </c>
      <c r="G5058" s="53">
        <v>0.004</v>
      </c>
      <c r="H5058" s="53">
        <v>0.006</v>
      </c>
      <c r="I5058" s="53">
        <v>0.009</v>
      </c>
      <c r="J5058" s="53">
        <v>0.016</v>
      </c>
      <c r="K5058" s="53">
        <v>0.01</v>
      </c>
      <c r="L5058" s="94">
        <v>0.0</v>
      </c>
      <c r="M5058" s="94">
        <v>3.0E-4</v>
      </c>
      <c r="N5058" s="94">
        <v>1.0E-4</v>
      </c>
      <c r="O5058" s="2" t="s">
        <v>9316</v>
      </c>
      <c r="P5058" s="2">
        <v>14.0</v>
      </c>
      <c r="Q5058" s="2" t="s">
        <v>9318</v>
      </c>
    </row>
    <row r="5059">
      <c r="A5059" s="54">
        <v>46239.0</v>
      </c>
      <c r="B5059" s="2" t="s">
        <v>1957</v>
      </c>
      <c r="C5059" s="2" t="s">
        <v>303</v>
      </c>
      <c r="D5059" s="2">
        <v>0.0</v>
      </c>
      <c r="E5059" s="53">
        <v>0.0</v>
      </c>
      <c r="F5059" s="53">
        <v>0.004</v>
      </c>
      <c r="G5059" s="53">
        <v>0.01</v>
      </c>
      <c r="H5059" s="53">
        <v>0.014</v>
      </c>
      <c r="I5059" s="53">
        <v>0.02</v>
      </c>
      <c r="J5059" s="53">
        <v>0.016</v>
      </c>
      <c r="K5059" s="53">
        <v>0.013</v>
      </c>
      <c r="L5059" s="94">
        <v>1.0E-4</v>
      </c>
      <c r="M5059" s="94">
        <v>3.0E-4</v>
      </c>
      <c r="N5059" s="94">
        <v>2.0E-4</v>
      </c>
      <c r="O5059" s="2" t="s">
        <v>9316</v>
      </c>
      <c r="P5059" s="2">
        <v>14.0</v>
      </c>
      <c r="Q5059" s="2" t="s">
        <v>9318</v>
      </c>
    </row>
    <row r="5060">
      <c r="A5060" s="54">
        <v>46240.0</v>
      </c>
      <c r="B5060" s="2" t="s">
        <v>1957</v>
      </c>
      <c r="C5060" s="2" t="s">
        <v>148</v>
      </c>
      <c r="D5060" s="2">
        <v>0.0</v>
      </c>
      <c r="E5060" s="53">
        <v>0.026</v>
      </c>
      <c r="F5060" s="53">
        <v>0.038</v>
      </c>
      <c r="G5060" s="53">
        <v>0.039</v>
      </c>
      <c r="H5060" s="53">
        <v>0.039</v>
      </c>
      <c r="I5060" s="53">
        <v>0.038</v>
      </c>
      <c r="J5060" s="53">
        <v>0.016</v>
      </c>
      <c r="K5060" s="53">
        <v>0.027</v>
      </c>
      <c r="L5060" s="94">
        <v>0.0015</v>
      </c>
      <c r="M5060" s="94">
        <v>3.0E-4</v>
      </c>
      <c r="N5060" s="94">
        <v>7.0E-4</v>
      </c>
      <c r="O5060" s="2" t="s">
        <v>9316</v>
      </c>
      <c r="P5060" s="2">
        <v>14.0</v>
      </c>
      <c r="Q5060" s="2" t="s">
        <v>9318</v>
      </c>
    </row>
    <row r="5061">
      <c r="A5061" s="54">
        <v>46241.0</v>
      </c>
      <c r="B5061" s="2" t="s">
        <v>1957</v>
      </c>
      <c r="C5061" s="2" t="s">
        <v>196</v>
      </c>
      <c r="D5061" s="2">
        <v>0.0</v>
      </c>
      <c r="E5061" s="53">
        <v>0.067</v>
      </c>
      <c r="F5061" s="53">
        <v>0.052</v>
      </c>
      <c r="G5061" s="53">
        <v>0.042</v>
      </c>
      <c r="H5061" s="53">
        <v>0.035</v>
      </c>
      <c r="I5061" s="53">
        <v>0.029</v>
      </c>
      <c r="J5061" s="53">
        <v>0.015</v>
      </c>
      <c r="K5061" s="53">
        <v>0.029</v>
      </c>
      <c r="L5061" s="94">
        <v>0.0018</v>
      </c>
      <c r="M5061" s="94">
        <v>2.0E-4</v>
      </c>
      <c r="N5061" s="94">
        <v>8.0E-4</v>
      </c>
      <c r="O5061" s="2" t="s">
        <v>9316</v>
      </c>
      <c r="P5061" s="2">
        <v>14.0</v>
      </c>
      <c r="Q5061" s="2" t="s">
        <v>9318</v>
      </c>
    </row>
    <row r="5062">
      <c r="A5062" s="54">
        <v>46242.0</v>
      </c>
      <c r="B5062" s="2" t="s">
        <v>1957</v>
      </c>
      <c r="C5062" s="2" t="s">
        <v>288</v>
      </c>
      <c r="D5062" s="2">
        <v>0.0</v>
      </c>
      <c r="E5062" s="53">
        <v>0.0</v>
      </c>
      <c r="F5062" s="53">
        <v>0.001</v>
      </c>
      <c r="G5062" s="53">
        <v>0.002</v>
      </c>
      <c r="H5062" s="53">
        <v>0.004</v>
      </c>
      <c r="I5062" s="53">
        <v>0.007</v>
      </c>
      <c r="J5062" s="53">
        <v>0.015</v>
      </c>
      <c r="K5062" s="53">
        <v>0.009</v>
      </c>
      <c r="L5062" s="94">
        <v>0.0</v>
      </c>
      <c r="M5062" s="94">
        <v>2.0E-4</v>
      </c>
      <c r="N5062" s="94">
        <v>1.0E-4</v>
      </c>
      <c r="O5062" s="2" t="s">
        <v>9316</v>
      </c>
      <c r="P5062" s="2">
        <v>14.0</v>
      </c>
      <c r="Q5062" s="2" t="s">
        <v>9318</v>
      </c>
    </row>
    <row r="5063">
      <c r="A5063" s="54">
        <v>46243.0</v>
      </c>
      <c r="B5063" s="2" t="s">
        <v>1957</v>
      </c>
      <c r="C5063" s="2" t="s">
        <v>256</v>
      </c>
      <c r="D5063" s="2">
        <v>0.0</v>
      </c>
      <c r="E5063" s="53">
        <v>0.001</v>
      </c>
      <c r="F5063" s="53">
        <v>0.006</v>
      </c>
      <c r="G5063" s="53">
        <v>0.013</v>
      </c>
      <c r="H5063" s="53">
        <v>0.019</v>
      </c>
      <c r="I5063" s="53">
        <v>0.027</v>
      </c>
      <c r="J5063" s="53">
        <v>0.015</v>
      </c>
      <c r="K5063" s="53">
        <v>0.014</v>
      </c>
      <c r="L5063" s="94">
        <v>2.0E-4</v>
      </c>
      <c r="M5063" s="94">
        <v>2.0E-4</v>
      </c>
      <c r="N5063" s="94">
        <v>2.0E-4</v>
      </c>
      <c r="O5063" s="2" t="s">
        <v>9316</v>
      </c>
      <c r="P5063" s="2">
        <v>14.0</v>
      </c>
      <c r="Q5063" s="2" t="s">
        <v>9318</v>
      </c>
    </row>
    <row r="5064">
      <c r="A5064" s="54">
        <v>46244.0</v>
      </c>
      <c r="B5064" s="2" t="s">
        <v>1957</v>
      </c>
      <c r="C5064" s="2" t="s">
        <v>180</v>
      </c>
      <c r="D5064" s="2">
        <v>0.0</v>
      </c>
      <c r="E5064" s="53">
        <v>0.0</v>
      </c>
      <c r="F5064" s="53">
        <v>0.0</v>
      </c>
      <c r="G5064" s="53">
        <v>0.0</v>
      </c>
      <c r="H5064" s="53">
        <v>0.0</v>
      </c>
      <c r="I5064" s="53">
        <v>0.0</v>
      </c>
      <c r="J5064" s="53">
        <v>0.015</v>
      </c>
      <c r="K5064" s="53">
        <v>0.008</v>
      </c>
      <c r="L5064" s="94">
        <v>0.0</v>
      </c>
      <c r="M5064" s="94">
        <v>2.0E-4</v>
      </c>
      <c r="N5064" s="94">
        <v>1.0E-4</v>
      </c>
      <c r="O5064" s="2" t="s">
        <v>9316</v>
      </c>
      <c r="P5064" s="2">
        <v>14.0</v>
      </c>
      <c r="Q5064" s="2" t="s">
        <v>9318</v>
      </c>
    </row>
    <row r="5065">
      <c r="A5065" s="54">
        <v>46245.0</v>
      </c>
      <c r="B5065" s="2" t="s">
        <v>1957</v>
      </c>
      <c r="C5065" s="2" t="s">
        <v>208</v>
      </c>
      <c r="D5065" s="2">
        <v>0.0</v>
      </c>
      <c r="E5065" s="53">
        <v>0.0</v>
      </c>
      <c r="F5065" s="53">
        <v>0.001</v>
      </c>
      <c r="G5065" s="53">
        <v>0.004</v>
      </c>
      <c r="H5065" s="53">
        <v>0.006</v>
      </c>
      <c r="I5065" s="53">
        <v>0.009</v>
      </c>
      <c r="J5065" s="53">
        <v>0.015</v>
      </c>
      <c r="K5065" s="53">
        <v>0.009</v>
      </c>
      <c r="L5065" s="94">
        <v>0.0</v>
      </c>
      <c r="M5065" s="94">
        <v>2.0E-4</v>
      </c>
      <c r="N5065" s="94">
        <v>1.0E-4</v>
      </c>
      <c r="O5065" s="2" t="s">
        <v>9316</v>
      </c>
      <c r="P5065" s="2">
        <v>14.0</v>
      </c>
      <c r="Q5065" s="2" t="s">
        <v>9318</v>
      </c>
    </row>
    <row r="5066">
      <c r="A5066" s="54">
        <v>46246.0</v>
      </c>
      <c r="B5066" s="2" t="s">
        <v>1957</v>
      </c>
      <c r="C5066" s="2" t="s">
        <v>303</v>
      </c>
      <c r="D5066" s="2">
        <v>0.0</v>
      </c>
      <c r="E5066" s="53">
        <v>0.0</v>
      </c>
      <c r="F5066" s="53">
        <v>0.004</v>
      </c>
      <c r="G5066" s="53">
        <v>0.009</v>
      </c>
      <c r="H5066" s="53">
        <v>0.014</v>
      </c>
      <c r="I5066" s="53">
        <v>0.019</v>
      </c>
      <c r="J5066" s="53">
        <v>0.015</v>
      </c>
      <c r="K5066" s="53">
        <v>0.012</v>
      </c>
      <c r="L5066" s="94">
        <v>1.0E-4</v>
      </c>
      <c r="M5066" s="94">
        <v>2.0E-4</v>
      </c>
      <c r="N5066" s="94">
        <v>1.0E-4</v>
      </c>
      <c r="O5066" s="2" t="s">
        <v>9316</v>
      </c>
      <c r="P5066" s="2">
        <v>14.0</v>
      </c>
      <c r="Q5066" s="2" t="s">
        <v>9318</v>
      </c>
    </row>
    <row r="5067">
      <c r="A5067" s="54">
        <v>46247.0</v>
      </c>
      <c r="B5067" s="2" t="s">
        <v>1957</v>
      </c>
      <c r="C5067" s="2" t="s">
        <v>148</v>
      </c>
      <c r="D5067" s="2">
        <v>0.0</v>
      </c>
      <c r="E5067" s="53">
        <v>0.022</v>
      </c>
      <c r="F5067" s="53">
        <v>0.035</v>
      </c>
      <c r="G5067" s="53">
        <v>0.037</v>
      </c>
      <c r="H5067" s="53">
        <v>0.037</v>
      </c>
      <c r="I5067" s="53">
        <v>0.037</v>
      </c>
      <c r="J5067" s="53">
        <v>0.015</v>
      </c>
      <c r="K5067" s="53">
        <v>0.026</v>
      </c>
      <c r="L5067" s="94">
        <v>0.0014</v>
      </c>
      <c r="M5067" s="94">
        <v>2.0E-4</v>
      </c>
      <c r="N5067" s="94">
        <v>7.0E-4</v>
      </c>
      <c r="O5067" s="2" t="s">
        <v>9316</v>
      </c>
      <c r="P5067" s="2">
        <v>14.0</v>
      </c>
      <c r="Q5067" s="2" t="s">
        <v>9318</v>
      </c>
    </row>
    <row r="5068">
      <c r="A5068" s="54">
        <v>46248.0</v>
      </c>
      <c r="B5068" s="2" t="s">
        <v>1957</v>
      </c>
      <c r="C5068" s="2" t="s">
        <v>196</v>
      </c>
      <c r="D5068" s="2">
        <v>0.0</v>
      </c>
      <c r="E5068" s="53">
        <v>0.057</v>
      </c>
      <c r="F5068" s="53">
        <v>0.048</v>
      </c>
      <c r="G5068" s="53">
        <v>0.039</v>
      </c>
      <c r="H5068" s="53">
        <v>0.034</v>
      </c>
      <c r="I5068" s="53">
        <v>0.028</v>
      </c>
      <c r="J5068" s="53">
        <v>0.015</v>
      </c>
      <c r="K5068" s="53">
        <v>0.027</v>
      </c>
      <c r="L5068" s="94">
        <v>0.0015</v>
      </c>
      <c r="M5068" s="94">
        <v>2.0E-4</v>
      </c>
      <c r="N5068" s="94">
        <v>7.0E-4</v>
      </c>
      <c r="O5068" s="2" t="s">
        <v>9316</v>
      </c>
      <c r="P5068" s="2">
        <v>14.0</v>
      </c>
      <c r="Q5068" s="2" t="s">
        <v>9318</v>
      </c>
    </row>
    <row r="5069">
      <c r="A5069" s="54">
        <v>46249.0</v>
      </c>
      <c r="B5069" s="2" t="s">
        <v>1957</v>
      </c>
      <c r="C5069" s="2" t="s">
        <v>288</v>
      </c>
      <c r="D5069" s="2">
        <v>0.0</v>
      </c>
      <c r="E5069" s="53">
        <v>0.0</v>
      </c>
      <c r="F5069" s="53">
        <v>0.001</v>
      </c>
      <c r="G5069" s="53">
        <v>0.002</v>
      </c>
      <c r="H5069" s="53">
        <v>0.004</v>
      </c>
      <c r="I5069" s="53">
        <v>0.007</v>
      </c>
      <c r="J5069" s="53">
        <v>0.014</v>
      </c>
      <c r="K5069" s="53">
        <v>0.008</v>
      </c>
      <c r="L5069" s="94">
        <v>0.0</v>
      </c>
      <c r="M5069" s="94">
        <v>2.0E-4</v>
      </c>
      <c r="N5069" s="94">
        <v>1.0E-4</v>
      </c>
      <c r="O5069" s="2" t="s">
        <v>9316</v>
      </c>
      <c r="P5069" s="2">
        <v>14.0</v>
      </c>
      <c r="Q5069" s="2" t="s">
        <v>9318</v>
      </c>
    </row>
    <row r="5070">
      <c r="A5070" s="54">
        <v>46250.0</v>
      </c>
      <c r="B5070" s="2" t="s">
        <v>1957</v>
      </c>
      <c r="C5070" s="2" t="s">
        <v>256</v>
      </c>
      <c r="D5070" s="2">
        <v>1.0</v>
      </c>
      <c r="E5070" s="53">
        <v>0.001</v>
      </c>
      <c r="F5070" s="53">
        <v>0.006</v>
      </c>
      <c r="G5070" s="53">
        <v>0.013</v>
      </c>
      <c r="H5070" s="53">
        <v>0.018</v>
      </c>
      <c r="I5070" s="53">
        <v>0.026</v>
      </c>
      <c r="J5070" s="53">
        <v>0.014</v>
      </c>
      <c r="K5070" s="53">
        <v>0.014</v>
      </c>
      <c r="L5070" s="94">
        <v>0.9742</v>
      </c>
      <c r="M5070" s="94">
        <v>0.9722</v>
      </c>
      <c r="N5070" s="94">
        <v>0.9722</v>
      </c>
      <c r="O5070" s="2" t="s">
        <v>9316</v>
      </c>
      <c r="P5070" s="2">
        <v>14.0</v>
      </c>
      <c r="Q5070" s="2" t="s">
        <v>9318</v>
      </c>
    </row>
    <row r="5071">
      <c r="A5071" s="54">
        <v>46251.0</v>
      </c>
      <c r="B5071" s="2" t="s">
        <v>1957</v>
      </c>
      <c r="C5071" s="2" t="s">
        <v>180</v>
      </c>
      <c r="D5071" s="2">
        <v>0.0</v>
      </c>
      <c r="E5071" s="53">
        <v>0.0</v>
      </c>
      <c r="F5071" s="53">
        <v>0.0</v>
      </c>
      <c r="G5071" s="53">
        <v>0.0</v>
      </c>
      <c r="H5071" s="53">
        <v>0.0</v>
      </c>
      <c r="I5071" s="53">
        <v>0.0</v>
      </c>
      <c r="J5071" s="53">
        <v>0.022</v>
      </c>
      <c r="K5071" s="53">
        <v>0.011</v>
      </c>
      <c r="L5071" s="94">
        <v>0.0</v>
      </c>
      <c r="M5071" s="94">
        <v>5.0E-4</v>
      </c>
      <c r="N5071" s="94">
        <v>1.0E-4</v>
      </c>
      <c r="O5071" s="2" t="s">
        <v>9316</v>
      </c>
      <c r="P5071" s="2">
        <v>14.0</v>
      </c>
      <c r="Q5071" s="2" t="s">
        <v>9318</v>
      </c>
    </row>
    <row r="5072">
      <c r="A5072" s="54">
        <v>46252.0</v>
      </c>
      <c r="B5072" s="2" t="s">
        <v>1957</v>
      </c>
      <c r="C5072" s="2" t="s">
        <v>208</v>
      </c>
      <c r="D5072" s="2">
        <v>0.0</v>
      </c>
      <c r="E5072" s="53">
        <v>0.0</v>
      </c>
      <c r="F5072" s="53">
        <v>0.001</v>
      </c>
      <c r="G5072" s="53">
        <v>0.003</v>
      </c>
      <c r="H5072" s="53">
        <v>0.005</v>
      </c>
      <c r="I5072" s="53">
        <v>0.008</v>
      </c>
      <c r="J5072" s="53">
        <v>0.022</v>
      </c>
      <c r="K5072" s="53">
        <v>0.013</v>
      </c>
      <c r="L5072" s="94">
        <v>0.0</v>
      </c>
      <c r="M5072" s="94">
        <v>5.0E-4</v>
      </c>
      <c r="N5072" s="94">
        <v>2.0E-4</v>
      </c>
      <c r="O5072" s="2" t="s">
        <v>9316</v>
      </c>
      <c r="P5072" s="2">
        <v>14.0</v>
      </c>
      <c r="Q5072" s="2" t="s">
        <v>9318</v>
      </c>
    </row>
    <row r="5073">
      <c r="A5073" s="54">
        <v>46253.0</v>
      </c>
      <c r="B5073" s="2" t="s">
        <v>1957</v>
      </c>
      <c r="C5073" s="2" t="s">
        <v>303</v>
      </c>
      <c r="D5073" s="2">
        <v>0.0</v>
      </c>
      <c r="E5073" s="53">
        <v>0.0</v>
      </c>
      <c r="F5073" s="53">
        <v>0.004</v>
      </c>
      <c r="G5073" s="53">
        <v>0.009</v>
      </c>
      <c r="H5073" s="53">
        <v>0.013</v>
      </c>
      <c r="I5073" s="53">
        <v>0.019</v>
      </c>
      <c r="J5073" s="53">
        <v>0.022</v>
      </c>
      <c r="K5073" s="53">
        <v>0.015</v>
      </c>
      <c r="L5073" s="94">
        <v>1.0E-4</v>
      </c>
      <c r="M5073" s="94">
        <v>5.0E-4</v>
      </c>
      <c r="N5073" s="94">
        <v>2.0E-4</v>
      </c>
      <c r="O5073" s="2" t="s">
        <v>9316</v>
      </c>
      <c r="P5073" s="2">
        <v>14.0</v>
      </c>
      <c r="Q5073" s="2" t="s">
        <v>9318</v>
      </c>
    </row>
    <row r="5074">
      <c r="A5074" s="54">
        <v>46254.0</v>
      </c>
      <c r="B5074" s="2" t="s">
        <v>1957</v>
      </c>
      <c r="C5074" s="2" t="s">
        <v>148</v>
      </c>
      <c r="D5074" s="2">
        <v>0.0</v>
      </c>
      <c r="E5074" s="53">
        <v>0.019</v>
      </c>
      <c r="F5074" s="53">
        <v>0.032</v>
      </c>
      <c r="G5074" s="53">
        <v>0.035</v>
      </c>
      <c r="H5074" s="53">
        <v>0.036</v>
      </c>
      <c r="I5074" s="53">
        <v>0.036</v>
      </c>
      <c r="J5074" s="53">
        <v>0.022</v>
      </c>
      <c r="K5074" s="53">
        <v>0.028</v>
      </c>
      <c r="L5074" s="94">
        <v>0.0012</v>
      </c>
      <c r="M5074" s="94">
        <v>5.0E-4</v>
      </c>
      <c r="N5074" s="94">
        <v>8.0E-4</v>
      </c>
      <c r="O5074" s="2" t="s">
        <v>9316</v>
      </c>
      <c r="P5074" s="2">
        <v>14.0</v>
      </c>
      <c r="Q5074" s="2" t="s">
        <v>9318</v>
      </c>
    </row>
    <row r="5075">
      <c r="A5075" s="54">
        <v>46255.0</v>
      </c>
      <c r="B5075" s="2" t="s">
        <v>1957</v>
      </c>
      <c r="C5075" s="2" t="s">
        <v>196</v>
      </c>
      <c r="D5075" s="2">
        <v>0.0</v>
      </c>
      <c r="E5075" s="53">
        <v>0.048</v>
      </c>
      <c r="F5075" s="53">
        <v>0.044</v>
      </c>
      <c r="G5075" s="53">
        <v>0.037</v>
      </c>
      <c r="H5075" s="53">
        <v>0.032</v>
      </c>
      <c r="I5075" s="53">
        <v>0.027</v>
      </c>
      <c r="J5075" s="53">
        <v>0.021</v>
      </c>
      <c r="K5075" s="53">
        <v>0.029</v>
      </c>
      <c r="L5075" s="94">
        <v>0.0014</v>
      </c>
      <c r="M5075" s="94">
        <v>4.0E-4</v>
      </c>
      <c r="N5075" s="94">
        <v>8.0E-4</v>
      </c>
      <c r="O5075" s="2" t="s">
        <v>9316</v>
      </c>
      <c r="P5075" s="2">
        <v>14.0</v>
      </c>
      <c r="Q5075" s="2" t="s">
        <v>9318</v>
      </c>
    </row>
    <row r="5076">
      <c r="A5076" s="54">
        <v>46256.0</v>
      </c>
      <c r="B5076" s="2" t="s">
        <v>1957</v>
      </c>
      <c r="C5076" s="2" t="s">
        <v>288</v>
      </c>
      <c r="D5076" s="2">
        <v>0.0</v>
      </c>
      <c r="E5076" s="53">
        <v>0.0</v>
      </c>
      <c r="F5076" s="53">
        <v>0.001</v>
      </c>
      <c r="G5076" s="53">
        <v>0.002</v>
      </c>
      <c r="H5076" s="53">
        <v>0.004</v>
      </c>
      <c r="I5076" s="53">
        <v>0.006</v>
      </c>
      <c r="J5076" s="53">
        <v>0.021</v>
      </c>
      <c r="K5076" s="53">
        <v>0.012</v>
      </c>
      <c r="L5076" s="94">
        <v>0.0</v>
      </c>
      <c r="M5076" s="94">
        <v>4.0E-4</v>
      </c>
      <c r="N5076" s="94">
        <v>1.0E-4</v>
      </c>
      <c r="O5076" s="2" t="s">
        <v>9316</v>
      </c>
      <c r="P5076" s="2">
        <v>14.0</v>
      </c>
      <c r="Q5076" s="2" t="s">
        <v>9318</v>
      </c>
    </row>
    <row r="5077">
      <c r="A5077" s="54">
        <v>46257.0</v>
      </c>
      <c r="B5077" s="2" t="s">
        <v>1957</v>
      </c>
      <c r="C5077" s="2" t="s">
        <v>256</v>
      </c>
      <c r="D5077" s="2">
        <v>0.0</v>
      </c>
      <c r="E5077" s="53">
        <v>0.15</v>
      </c>
      <c r="F5077" s="53">
        <v>0.084</v>
      </c>
      <c r="G5077" s="53">
        <v>0.066</v>
      </c>
      <c r="H5077" s="53">
        <v>0.06</v>
      </c>
      <c r="I5077" s="53">
        <v>0.057</v>
      </c>
      <c r="J5077" s="53">
        <v>0.021</v>
      </c>
      <c r="K5077" s="53">
        <v>0.044</v>
      </c>
      <c r="L5077" s="94">
        <v>0.0044</v>
      </c>
      <c r="M5077" s="94">
        <v>4.0E-4</v>
      </c>
      <c r="N5077" s="94">
        <v>0.0019</v>
      </c>
      <c r="O5077" s="2" t="s">
        <v>9316</v>
      </c>
      <c r="P5077" s="2">
        <v>14.0</v>
      </c>
      <c r="Q5077" s="2" t="s">
        <v>9318</v>
      </c>
    </row>
    <row r="5078">
      <c r="A5078" s="54">
        <v>46258.0</v>
      </c>
      <c r="B5078" s="2" t="s">
        <v>1957</v>
      </c>
      <c r="C5078" s="2" t="s">
        <v>180</v>
      </c>
      <c r="D5078" s="2">
        <v>0.0</v>
      </c>
      <c r="E5078" s="53">
        <v>0.0</v>
      </c>
      <c r="F5078" s="53">
        <v>0.0</v>
      </c>
      <c r="G5078" s="53">
        <v>0.0</v>
      </c>
      <c r="H5078" s="53">
        <v>0.0</v>
      </c>
      <c r="I5078" s="53">
        <v>0.0</v>
      </c>
      <c r="J5078" s="53">
        <v>0.021</v>
      </c>
      <c r="K5078" s="53">
        <v>0.01</v>
      </c>
      <c r="L5078" s="94">
        <v>0.0</v>
      </c>
      <c r="M5078" s="94">
        <v>4.0E-4</v>
      </c>
      <c r="N5078" s="94">
        <v>1.0E-4</v>
      </c>
      <c r="O5078" s="2" t="s">
        <v>9316</v>
      </c>
      <c r="P5078" s="2">
        <v>14.0</v>
      </c>
      <c r="Q5078" s="2" t="s">
        <v>9318</v>
      </c>
    </row>
    <row r="5079">
      <c r="A5079" s="54">
        <v>46259.0</v>
      </c>
      <c r="B5079" s="2" t="s">
        <v>1957</v>
      </c>
      <c r="C5079" s="2" t="s">
        <v>208</v>
      </c>
      <c r="D5079" s="2">
        <v>0.0</v>
      </c>
      <c r="E5079" s="53">
        <v>0.0</v>
      </c>
      <c r="F5079" s="53">
        <v>0.001</v>
      </c>
      <c r="G5079" s="53">
        <v>0.003</v>
      </c>
      <c r="H5079" s="53">
        <v>0.005</v>
      </c>
      <c r="I5079" s="53">
        <v>0.008</v>
      </c>
      <c r="J5079" s="53">
        <v>0.021</v>
      </c>
      <c r="K5079" s="53">
        <v>0.012</v>
      </c>
      <c r="L5079" s="94">
        <v>0.0</v>
      </c>
      <c r="M5079" s="94">
        <v>4.0E-4</v>
      </c>
      <c r="N5079" s="94">
        <v>1.0E-4</v>
      </c>
      <c r="O5079" s="2" t="s">
        <v>9316</v>
      </c>
      <c r="P5079" s="2">
        <v>14.0</v>
      </c>
      <c r="Q5079" s="2" t="s">
        <v>9318</v>
      </c>
    </row>
    <row r="5080">
      <c r="A5080" s="54">
        <v>46260.0</v>
      </c>
      <c r="B5080" s="2" t="s">
        <v>1957</v>
      </c>
      <c r="C5080" s="2" t="s">
        <v>303</v>
      </c>
      <c r="D5080" s="2">
        <v>0.0</v>
      </c>
      <c r="E5080" s="53">
        <v>0.0</v>
      </c>
      <c r="F5080" s="53">
        <v>0.003</v>
      </c>
      <c r="G5080" s="53">
        <v>0.008</v>
      </c>
      <c r="H5080" s="53">
        <v>0.013</v>
      </c>
      <c r="I5080" s="53">
        <v>0.018</v>
      </c>
      <c r="J5080" s="53">
        <v>0.021</v>
      </c>
      <c r="K5080" s="53">
        <v>0.015</v>
      </c>
      <c r="L5080" s="94">
        <v>1.0E-4</v>
      </c>
      <c r="M5080" s="94">
        <v>4.0E-4</v>
      </c>
      <c r="N5080" s="94">
        <v>2.0E-4</v>
      </c>
      <c r="O5080" s="2" t="s">
        <v>9316</v>
      </c>
      <c r="P5080" s="2">
        <v>14.0</v>
      </c>
      <c r="Q5080" s="2" t="s">
        <v>9318</v>
      </c>
    </row>
    <row r="5081">
      <c r="A5081" s="54">
        <v>46261.0</v>
      </c>
      <c r="B5081" s="2" t="s">
        <v>1957</v>
      </c>
      <c r="C5081" s="2" t="s">
        <v>148</v>
      </c>
      <c r="D5081" s="2">
        <v>1.0</v>
      </c>
      <c r="E5081" s="53">
        <v>0.016</v>
      </c>
      <c r="F5081" s="53">
        <v>0.029</v>
      </c>
      <c r="G5081" s="53">
        <v>0.033</v>
      </c>
      <c r="H5081" s="53">
        <v>0.034</v>
      </c>
      <c r="I5081" s="53">
        <v>0.034</v>
      </c>
      <c r="J5081" s="53">
        <v>0.02</v>
      </c>
      <c r="K5081" s="53">
        <v>0.027</v>
      </c>
      <c r="L5081" s="94">
        <v>0.9351</v>
      </c>
      <c r="M5081" s="94">
        <v>0.9604</v>
      </c>
      <c r="N5081" s="94">
        <v>0.9467</v>
      </c>
      <c r="O5081" s="2" t="s">
        <v>9316</v>
      </c>
      <c r="P5081" s="2">
        <v>14.0</v>
      </c>
      <c r="Q5081" s="2" t="s">
        <v>9318</v>
      </c>
    </row>
    <row r="5082">
      <c r="A5082" s="54">
        <v>46262.0</v>
      </c>
      <c r="B5082" s="2" t="s">
        <v>1957</v>
      </c>
      <c r="C5082" s="2" t="s">
        <v>196</v>
      </c>
      <c r="D5082" s="2">
        <v>0.0</v>
      </c>
      <c r="E5082" s="53">
        <v>0.041</v>
      </c>
      <c r="F5082" s="53">
        <v>0.041</v>
      </c>
      <c r="G5082" s="53">
        <v>0.035</v>
      </c>
      <c r="H5082" s="53">
        <v>0.031</v>
      </c>
      <c r="I5082" s="53">
        <v>0.026</v>
      </c>
      <c r="J5082" s="53">
        <v>0.028</v>
      </c>
      <c r="K5082" s="53">
        <v>0.032</v>
      </c>
      <c r="L5082" s="94">
        <v>0.0012</v>
      </c>
      <c r="M5082" s="94">
        <v>8.0E-4</v>
      </c>
      <c r="N5082" s="94">
        <v>0.001</v>
      </c>
      <c r="O5082" s="2" t="s">
        <v>9316</v>
      </c>
      <c r="P5082" s="2">
        <v>14.0</v>
      </c>
      <c r="Q5082" s="2" t="s">
        <v>9318</v>
      </c>
    </row>
    <row r="5083">
      <c r="A5083" s="54">
        <v>46263.0</v>
      </c>
      <c r="B5083" s="2" t="s">
        <v>1957</v>
      </c>
      <c r="C5083" s="2" t="s">
        <v>288</v>
      </c>
      <c r="D5083" s="2">
        <v>0.0</v>
      </c>
      <c r="E5083" s="53">
        <v>0.0</v>
      </c>
      <c r="F5083" s="53">
        <v>0.001</v>
      </c>
      <c r="G5083" s="53">
        <v>0.002</v>
      </c>
      <c r="H5083" s="53">
        <v>0.004</v>
      </c>
      <c r="I5083" s="53">
        <v>0.006</v>
      </c>
      <c r="J5083" s="53">
        <v>0.028</v>
      </c>
      <c r="K5083" s="53">
        <v>0.015</v>
      </c>
      <c r="L5083" s="94">
        <v>0.0</v>
      </c>
      <c r="M5083" s="94">
        <v>8.0E-4</v>
      </c>
      <c r="N5083" s="94">
        <v>2.0E-4</v>
      </c>
      <c r="O5083" s="2" t="s">
        <v>9316</v>
      </c>
      <c r="P5083" s="2">
        <v>14.0</v>
      </c>
      <c r="Q5083" s="2" t="s">
        <v>9318</v>
      </c>
    </row>
    <row r="5084">
      <c r="A5084" s="54">
        <v>46264.0</v>
      </c>
      <c r="B5084" s="2" t="s">
        <v>1957</v>
      </c>
      <c r="C5084" s="2" t="s">
        <v>256</v>
      </c>
      <c r="D5084" s="2">
        <v>0.0</v>
      </c>
      <c r="E5084" s="53">
        <v>0.127</v>
      </c>
      <c r="F5084" s="53">
        <v>0.077</v>
      </c>
      <c r="G5084" s="53">
        <v>0.063</v>
      </c>
      <c r="H5084" s="53">
        <v>0.058</v>
      </c>
      <c r="I5084" s="53">
        <v>0.056</v>
      </c>
      <c r="J5084" s="53">
        <v>0.028</v>
      </c>
      <c r="K5084" s="53">
        <v>0.045</v>
      </c>
      <c r="L5084" s="94">
        <v>0.004</v>
      </c>
      <c r="M5084" s="94">
        <v>8.0E-4</v>
      </c>
      <c r="N5084" s="94">
        <v>0.002</v>
      </c>
      <c r="O5084" s="2" t="s">
        <v>9316</v>
      </c>
      <c r="P5084" s="2">
        <v>14.0</v>
      </c>
      <c r="Q5084" s="2" t="s">
        <v>9318</v>
      </c>
    </row>
    <row r="5085">
      <c r="A5085" s="54">
        <v>46265.0</v>
      </c>
      <c r="B5085" s="2" t="s">
        <v>1957</v>
      </c>
      <c r="C5085" s="2" t="s">
        <v>180</v>
      </c>
      <c r="D5085" s="2">
        <v>0.0</v>
      </c>
      <c r="E5085" s="53">
        <v>0.0</v>
      </c>
      <c r="F5085" s="53">
        <v>0.0</v>
      </c>
      <c r="G5085" s="53">
        <v>0.0</v>
      </c>
      <c r="H5085" s="53">
        <v>0.0</v>
      </c>
      <c r="I5085" s="53">
        <v>0.0</v>
      </c>
      <c r="J5085" s="53">
        <v>0.028</v>
      </c>
      <c r="K5085" s="53">
        <v>0.014</v>
      </c>
      <c r="L5085" s="94">
        <v>0.0</v>
      </c>
      <c r="M5085" s="94">
        <v>8.0E-4</v>
      </c>
      <c r="N5085" s="94">
        <v>2.0E-4</v>
      </c>
      <c r="O5085" s="2" t="s">
        <v>9316</v>
      </c>
      <c r="P5085" s="2">
        <v>14.0</v>
      </c>
      <c r="Q5085" s="2" t="s">
        <v>9318</v>
      </c>
    </row>
    <row r="5086">
      <c r="A5086" s="54">
        <v>46266.0</v>
      </c>
      <c r="B5086" s="2" t="s">
        <v>1957</v>
      </c>
      <c r="C5086" s="2" t="s">
        <v>208</v>
      </c>
      <c r="D5086" s="2">
        <v>0.0</v>
      </c>
      <c r="E5086" s="53">
        <v>0.0</v>
      </c>
      <c r="F5086" s="53">
        <v>0.001</v>
      </c>
      <c r="G5086" s="53">
        <v>0.003</v>
      </c>
      <c r="H5086" s="53">
        <v>0.005</v>
      </c>
      <c r="I5086" s="53">
        <v>0.008</v>
      </c>
      <c r="J5086" s="53">
        <v>0.027</v>
      </c>
      <c r="K5086" s="53">
        <v>0.015</v>
      </c>
      <c r="L5086" s="94">
        <v>0.0</v>
      </c>
      <c r="M5086" s="94">
        <v>7.0E-4</v>
      </c>
      <c r="N5086" s="94">
        <v>2.0E-4</v>
      </c>
      <c r="O5086" s="2" t="s">
        <v>9316</v>
      </c>
      <c r="P5086" s="2">
        <v>14.0</v>
      </c>
      <c r="Q5086" s="2" t="s">
        <v>9318</v>
      </c>
    </row>
    <row r="5087">
      <c r="A5087" s="54">
        <v>46267.0</v>
      </c>
      <c r="B5087" s="2" t="s">
        <v>1957</v>
      </c>
      <c r="C5087" s="2" t="s">
        <v>303</v>
      </c>
      <c r="D5087" s="2">
        <v>0.0</v>
      </c>
      <c r="E5087" s="53">
        <v>0.0</v>
      </c>
      <c r="F5087" s="53">
        <v>0.003</v>
      </c>
      <c r="G5087" s="53">
        <v>0.008</v>
      </c>
      <c r="H5087" s="53">
        <v>0.012</v>
      </c>
      <c r="I5087" s="53">
        <v>0.017</v>
      </c>
      <c r="J5087" s="53">
        <v>0.027</v>
      </c>
      <c r="K5087" s="53">
        <v>0.018</v>
      </c>
      <c r="L5087" s="94">
        <v>1.0E-4</v>
      </c>
      <c r="M5087" s="94">
        <v>7.0E-4</v>
      </c>
      <c r="N5087" s="94">
        <v>3.0E-4</v>
      </c>
      <c r="O5087" s="2" t="s">
        <v>9316</v>
      </c>
      <c r="P5087" s="2">
        <v>14.0</v>
      </c>
      <c r="Q5087" s="2" t="s">
        <v>9318</v>
      </c>
    </row>
    <row r="5088">
      <c r="A5088" s="54">
        <v>46268.0</v>
      </c>
      <c r="B5088" s="2" t="s">
        <v>1957</v>
      </c>
      <c r="C5088" s="2" t="s">
        <v>148</v>
      </c>
      <c r="D5088" s="2">
        <v>0.0</v>
      </c>
      <c r="E5088" s="53">
        <v>0.163</v>
      </c>
      <c r="F5088" s="53">
        <v>0.105</v>
      </c>
      <c r="G5088" s="53">
        <v>0.086</v>
      </c>
      <c r="H5088" s="53">
        <v>0.076</v>
      </c>
      <c r="I5088" s="53">
        <v>0.066</v>
      </c>
      <c r="J5088" s="53">
        <v>0.027</v>
      </c>
      <c r="K5088" s="53">
        <v>0.056</v>
      </c>
      <c r="L5088" s="94">
        <v>0.0074</v>
      </c>
      <c r="M5088" s="94">
        <v>7.0E-4</v>
      </c>
      <c r="N5088" s="94">
        <v>0.0031</v>
      </c>
      <c r="O5088" s="2" t="s">
        <v>9316</v>
      </c>
      <c r="P5088" s="2">
        <v>14.0</v>
      </c>
      <c r="Q5088" s="2" t="s">
        <v>9318</v>
      </c>
    </row>
    <row r="5089">
      <c r="A5089" s="54">
        <v>46269.0</v>
      </c>
      <c r="B5089" s="2" t="s">
        <v>1957</v>
      </c>
      <c r="C5089" s="2" t="s">
        <v>196</v>
      </c>
      <c r="D5089" s="2">
        <v>0.0</v>
      </c>
      <c r="E5089" s="53">
        <v>0.035</v>
      </c>
      <c r="F5089" s="53">
        <v>0.038</v>
      </c>
      <c r="G5089" s="53">
        <v>0.033</v>
      </c>
      <c r="H5089" s="53">
        <v>0.03</v>
      </c>
      <c r="I5089" s="53">
        <v>0.025</v>
      </c>
      <c r="J5089" s="53">
        <v>0.027</v>
      </c>
      <c r="K5089" s="53">
        <v>0.03</v>
      </c>
      <c r="L5089" s="94">
        <v>0.0011</v>
      </c>
      <c r="M5089" s="94">
        <v>7.0E-4</v>
      </c>
      <c r="N5089" s="94">
        <v>9.0E-4</v>
      </c>
      <c r="O5089" s="2" t="s">
        <v>9316</v>
      </c>
      <c r="P5089" s="2">
        <v>14.0</v>
      </c>
      <c r="Q5089" s="2" t="s">
        <v>9318</v>
      </c>
    </row>
    <row r="5090">
      <c r="A5090" s="54">
        <v>46270.0</v>
      </c>
      <c r="B5090" s="2" t="s">
        <v>1957</v>
      </c>
      <c r="C5090" s="2" t="s">
        <v>288</v>
      </c>
      <c r="D5090" s="2">
        <v>0.0</v>
      </c>
      <c r="E5090" s="53">
        <v>0.0</v>
      </c>
      <c r="F5090" s="53">
        <v>0.001</v>
      </c>
      <c r="G5090" s="53">
        <v>0.002</v>
      </c>
      <c r="H5090" s="53">
        <v>0.003</v>
      </c>
      <c r="I5090" s="53">
        <v>0.006</v>
      </c>
      <c r="J5090" s="53">
        <v>0.026</v>
      </c>
      <c r="K5090" s="53">
        <v>0.014</v>
      </c>
      <c r="L5090" s="94">
        <v>0.0</v>
      </c>
      <c r="M5090" s="94">
        <v>7.0E-4</v>
      </c>
      <c r="N5090" s="94">
        <v>2.0E-4</v>
      </c>
      <c r="O5090" s="2" t="s">
        <v>9316</v>
      </c>
      <c r="P5090" s="2">
        <v>14.0</v>
      </c>
      <c r="Q5090" s="2" t="s">
        <v>9318</v>
      </c>
    </row>
    <row r="5091">
      <c r="A5091" s="54">
        <v>46271.0</v>
      </c>
      <c r="B5091" s="2" t="s">
        <v>1957</v>
      </c>
      <c r="C5091" s="2" t="s">
        <v>256</v>
      </c>
      <c r="D5091" s="2">
        <v>0.0</v>
      </c>
      <c r="E5091" s="53">
        <v>0.108</v>
      </c>
      <c r="F5091" s="53">
        <v>0.071</v>
      </c>
      <c r="G5091" s="53">
        <v>0.059</v>
      </c>
      <c r="H5091" s="53">
        <v>0.055</v>
      </c>
      <c r="I5091" s="53">
        <v>0.054</v>
      </c>
      <c r="J5091" s="53">
        <v>0.026</v>
      </c>
      <c r="K5091" s="53">
        <v>0.043</v>
      </c>
      <c r="L5091" s="94">
        <v>0.0035</v>
      </c>
      <c r="M5091" s="94">
        <v>7.0E-4</v>
      </c>
      <c r="N5091" s="94">
        <v>0.0018</v>
      </c>
      <c r="O5091" s="2" t="s">
        <v>9316</v>
      </c>
      <c r="P5091" s="2">
        <v>14.0</v>
      </c>
      <c r="Q5091" s="2" t="s">
        <v>9318</v>
      </c>
    </row>
    <row r="5092">
      <c r="A5092" s="54">
        <v>46272.0</v>
      </c>
      <c r="B5092" s="2" t="s">
        <v>1957</v>
      </c>
      <c r="C5092" s="2" t="s">
        <v>180</v>
      </c>
      <c r="D5092" s="2">
        <v>0.0</v>
      </c>
      <c r="E5092" s="53">
        <v>0.0</v>
      </c>
      <c r="F5092" s="53">
        <v>0.0</v>
      </c>
      <c r="G5092" s="53">
        <v>0.0</v>
      </c>
      <c r="H5092" s="53">
        <v>0.0</v>
      </c>
      <c r="I5092" s="53">
        <v>0.0</v>
      </c>
      <c r="J5092" s="53">
        <v>0.026</v>
      </c>
      <c r="K5092" s="53">
        <v>0.013</v>
      </c>
      <c r="L5092" s="94">
        <v>0.0</v>
      </c>
      <c r="M5092" s="94">
        <v>7.0E-4</v>
      </c>
      <c r="N5092" s="94">
        <v>2.0E-4</v>
      </c>
      <c r="O5092" s="2" t="s">
        <v>9316</v>
      </c>
      <c r="P5092" s="2">
        <v>14.0</v>
      </c>
      <c r="Q5092" s="2" t="s">
        <v>9318</v>
      </c>
    </row>
    <row r="5093">
      <c r="A5093" s="54">
        <v>46273.0</v>
      </c>
      <c r="B5093" s="2" t="s">
        <v>1957</v>
      </c>
      <c r="C5093" s="2" t="s">
        <v>208</v>
      </c>
      <c r="D5093" s="2">
        <v>0.0</v>
      </c>
      <c r="E5093" s="53">
        <v>0.0</v>
      </c>
      <c r="F5093" s="53">
        <v>0.001</v>
      </c>
      <c r="G5093" s="53">
        <v>0.003</v>
      </c>
      <c r="H5093" s="53">
        <v>0.005</v>
      </c>
      <c r="I5093" s="53">
        <v>0.007</v>
      </c>
      <c r="J5093" s="53">
        <v>0.026</v>
      </c>
      <c r="K5093" s="53">
        <v>0.014</v>
      </c>
      <c r="L5093" s="94">
        <v>0.0</v>
      </c>
      <c r="M5093" s="94">
        <v>7.0E-4</v>
      </c>
      <c r="N5093" s="94">
        <v>2.0E-4</v>
      </c>
      <c r="O5093" s="2" t="s">
        <v>9316</v>
      </c>
      <c r="P5093" s="2">
        <v>14.0</v>
      </c>
      <c r="Q5093" s="2" t="s">
        <v>9318</v>
      </c>
    </row>
    <row r="5094">
      <c r="A5094" s="54">
        <v>46274.0</v>
      </c>
      <c r="B5094" s="2" t="s">
        <v>1957</v>
      </c>
      <c r="C5094" s="2" t="s">
        <v>303</v>
      </c>
      <c r="D5094" s="2">
        <v>0.0</v>
      </c>
      <c r="E5094" s="53">
        <v>0.0</v>
      </c>
      <c r="F5094" s="53">
        <v>0.003</v>
      </c>
      <c r="G5094" s="53">
        <v>0.008</v>
      </c>
      <c r="H5094" s="53">
        <v>0.012</v>
      </c>
      <c r="I5094" s="53">
        <v>0.017</v>
      </c>
      <c r="J5094" s="53">
        <v>0.026</v>
      </c>
      <c r="K5094" s="53">
        <v>0.017</v>
      </c>
      <c r="L5094" s="94">
        <v>1.0E-4</v>
      </c>
      <c r="M5094" s="94">
        <v>7.0E-4</v>
      </c>
      <c r="N5094" s="94">
        <v>3.0E-4</v>
      </c>
      <c r="O5094" s="2" t="s">
        <v>9316</v>
      </c>
      <c r="P5094" s="2">
        <v>14.0</v>
      </c>
      <c r="Q5094" s="2" t="s">
        <v>9318</v>
      </c>
    </row>
    <row r="5095">
      <c r="A5095" s="54">
        <v>46275.0</v>
      </c>
      <c r="B5095" s="2" t="s">
        <v>1957</v>
      </c>
      <c r="C5095" s="2" t="s">
        <v>148</v>
      </c>
      <c r="D5095" s="2">
        <v>0.0</v>
      </c>
      <c r="E5095" s="53">
        <v>0.139</v>
      </c>
      <c r="F5095" s="53">
        <v>0.097</v>
      </c>
      <c r="G5095" s="53">
        <v>0.081</v>
      </c>
      <c r="H5095" s="53">
        <v>0.072</v>
      </c>
      <c r="I5095" s="53">
        <v>0.063</v>
      </c>
      <c r="J5095" s="53">
        <v>0.025</v>
      </c>
      <c r="K5095" s="53">
        <v>0.053</v>
      </c>
      <c r="L5095" s="94">
        <v>0.0066</v>
      </c>
      <c r="M5095" s="94">
        <v>6.0E-4</v>
      </c>
      <c r="N5095" s="94">
        <v>0.0028</v>
      </c>
      <c r="O5095" s="2" t="s">
        <v>9316</v>
      </c>
      <c r="P5095" s="2">
        <v>14.0</v>
      </c>
      <c r="Q5095" s="2" t="s">
        <v>9318</v>
      </c>
    </row>
    <row r="5096">
      <c r="A5096" s="54">
        <v>46276.0</v>
      </c>
      <c r="B5096" s="2" t="s">
        <v>1957</v>
      </c>
      <c r="C5096" s="2" t="s">
        <v>196</v>
      </c>
      <c r="D5096" s="2">
        <v>0.0</v>
      </c>
      <c r="E5096" s="53">
        <v>0.03</v>
      </c>
      <c r="F5096" s="53">
        <v>0.035</v>
      </c>
      <c r="G5096" s="53">
        <v>0.032</v>
      </c>
      <c r="H5096" s="53">
        <v>0.028</v>
      </c>
      <c r="I5096" s="53">
        <v>0.024</v>
      </c>
      <c r="J5096" s="53">
        <v>0.025</v>
      </c>
      <c r="K5096" s="53">
        <v>0.028</v>
      </c>
      <c r="L5096" s="94">
        <v>0.001</v>
      </c>
      <c r="M5096" s="94">
        <v>6.0E-4</v>
      </c>
      <c r="N5096" s="94">
        <v>8.0E-4</v>
      </c>
      <c r="O5096" s="2" t="s">
        <v>9316</v>
      </c>
      <c r="P5096" s="2">
        <v>14.0</v>
      </c>
      <c r="Q5096" s="2" t="s">
        <v>9318</v>
      </c>
    </row>
    <row r="5097">
      <c r="A5097" s="54">
        <v>46277.0</v>
      </c>
      <c r="B5097" s="2" t="s">
        <v>1957</v>
      </c>
      <c r="C5097" s="2" t="s">
        <v>288</v>
      </c>
      <c r="D5097" s="2">
        <v>0.0</v>
      </c>
      <c r="E5097" s="53">
        <v>0.0</v>
      </c>
      <c r="F5097" s="53">
        <v>0.0</v>
      </c>
      <c r="G5097" s="53">
        <v>0.002</v>
      </c>
      <c r="H5097" s="53">
        <v>0.003</v>
      </c>
      <c r="I5097" s="53">
        <v>0.006</v>
      </c>
      <c r="J5097" s="53">
        <v>0.025</v>
      </c>
      <c r="K5097" s="53">
        <v>0.013</v>
      </c>
      <c r="L5097" s="94">
        <v>0.0</v>
      </c>
      <c r="M5097" s="94">
        <v>6.0E-4</v>
      </c>
      <c r="N5097" s="94">
        <v>2.0E-4</v>
      </c>
      <c r="O5097" s="2" t="s">
        <v>9316</v>
      </c>
      <c r="P5097" s="2">
        <v>14.0</v>
      </c>
      <c r="Q5097" s="2" t="s">
        <v>9318</v>
      </c>
    </row>
    <row r="5098">
      <c r="A5098" s="54">
        <v>46278.0</v>
      </c>
      <c r="B5098" s="2" t="s">
        <v>1957</v>
      </c>
      <c r="C5098" s="2" t="s">
        <v>256</v>
      </c>
      <c r="D5098" s="2">
        <v>0.0</v>
      </c>
      <c r="E5098" s="53">
        <v>0.092</v>
      </c>
      <c r="F5098" s="53">
        <v>0.066</v>
      </c>
      <c r="G5098" s="53">
        <v>0.056</v>
      </c>
      <c r="H5098" s="53">
        <v>0.053</v>
      </c>
      <c r="I5098" s="53">
        <v>0.052</v>
      </c>
      <c r="J5098" s="53">
        <v>0.025</v>
      </c>
      <c r="K5098" s="53">
        <v>0.04</v>
      </c>
      <c r="L5098" s="94">
        <v>0.0031</v>
      </c>
      <c r="M5098" s="94">
        <v>6.0E-4</v>
      </c>
      <c r="N5098" s="94">
        <v>0.0016</v>
      </c>
      <c r="O5098" s="2" t="s">
        <v>9316</v>
      </c>
      <c r="P5098" s="2">
        <v>14.0</v>
      </c>
      <c r="Q5098" s="2" t="s">
        <v>9318</v>
      </c>
    </row>
    <row r="5099">
      <c r="A5099" s="54">
        <v>46279.0</v>
      </c>
      <c r="B5099" s="2" t="s">
        <v>1957</v>
      </c>
      <c r="C5099" s="2" t="s">
        <v>180</v>
      </c>
      <c r="D5099" s="2">
        <v>0.0</v>
      </c>
      <c r="E5099" s="53">
        <v>0.0</v>
      </c>
      <c r="F5099" s="53">
        <v>0.0</v>
      </c>
      <c r="G5099" s="53">
        <v>0.0</v>
      </c>
      <c r="H5099" s="53">
        <v>0.0</v>
      </c>
      <c r="I5099" s="53">
        <v>0.0</v>
      </c>
      <c r="J5099" s="53">
        <v>0.025</v>
      </c>
      <c r="K5099" s="53">
        <v>0.012</v>
      </c>
      <c r="L5099" s="94">
        <v>0.0</v>
      </c>
      <c r="M5099" s="94">
        <v>6.0E-4</v>
      </c>
      <c r="N5099" s="94">
        <v>1.0E-4</v>
      </c>
      <c r="O5099" s="2" t="s">
        <v>9316</v>
      </c>
      <c r="P5099" s="2">
        <v>14.0</v>
      </c>
      <c r="Q5099" s="2" t="s">
        <v>9318</v>
      </c>
    </row>
    <row r="5100">
      <c r="A5100" s="54">
        <v>46280.0</v>
      </c>
      <c r="B5100" s="2" t="s">
        <v>1957</v>
      </c>
      <c r="C5100" s="2" t="s">
        <v>208</v>
      </c>
      <c r="D5100" s="2">
        <v>0.0</v>
      </c>
      <c r="E5100" s="53">
        <v>0.0</v>
      </c>
      <c r="F5100" s="53">
        <v>0.001</v>
      </c>
      <c r="G5100" s="53">
        <v>0.003</v>
      </c>
      <c r="H5100" s="53">
        <v>0.005</v>
      </c>
      <c r="I5100" s="53">
        <v>0.007</v>
      </c>
      <c r="J5100" s="53">
        <v>0.024</v>
      </c>
      <c r="K5100" s="53">
        <v>0.014</v>
      </c>
      <c r="L5100" s="94">
        <v>0.0</v>
      </c>
      <c r="M5100" s="94">
        <v>6.0E-4</v>
      </c>
      <c r="N5100" s="94">
        <v>2.0E-4</v>
      </c>
      <c r="O5100" s="2" t="s">
        <v>9316</v>
      </c>
      <c r="P5100" s="2">
        <v>14.0</v>
      </c>
      <c r="Q5100" s="2" t="s">
        <v>9318</v>
      </c>
    </row>
    <row r="5101">
      <c r="A5101" s="54">
        <v>46281.0</v>
      </c>
      <c r="B5101" s="2" t="s">
        <v>1957</v>
      </c>
      <c r="C5101" s="2" t="s">
        <v>303</v>
      </c>
      <c r="D5101" s="2">
        <v>0.0</v>
      </c>
      <c r="E5101" s="53">
        <v>0.0</v>
      </c>
      <c r="F5101" s="53">
        <v>0.003</v>
      </c>
      <c r="G5101" s="53">
        <v>0.007</v>
      </c>
      <c r="H5101" s="53">
        <v>0.011</v>
      </c>
      <c r="I5101" s="53">
        <v>0.016</v>
      </c>
      <c r="J5101" s="53">
        <v>0.024</v>
      </c>
      <c r="K5101" s="53">
        <v>0.016</v>
      </c>
      <c r="L5101" s="94">
        <v>0.0</v>
      </c>
      <c r="M5101" s="94">
        <v>6.0E-4</v>
      </c>
      <c r="N5101" s="94">
        <v>3.0E-4</v>
      </c>
      <c r="O5101" s="2" t="s">
        <v>9316</v>
      </c>
      <c r="P5101" s="2">
        <v>14.0</v>
      </c>
      <c r="Q5101" s="2" t="s">
        <v>9318</v>
      </c>
    </row>
    <row r="5102">
      <c r="A5102" s="54">
        <v>46282.0</v>
      </c>
      <c r="B5102" s="2" t="s">
        <v>1957</v>
      </c>
      <c r="C5102" s="2" t="s">
        <v>148</v>
      </c>
      <c r="D5102" s="2">
        <v>0.0</v>
      </c>
      <c r="E5102" s="53">
        <v>0.118</v>
      </c>
      <c r="F5102" s="53">
        <v>0.089</v>
      </c>
      <c r="G5102" s="53">
        <v>0.077</v>
      </c>
      <c r="H5102" s="53">
        <v>0.069</v>
      </c>
      <c r="I5102" s="53">
        <v>0.061</v>
      </c>
      <c r="J5102" s="53">
        <v>0.024</v>
      </c>
      <c r="K5102" s="53">
        <v>0.05</v>
      </c>
      <c r="L5102" s="94">
        <v>0.0059</v>
      </c>
      <c r="M5102" s="94">
        <v>6.0E-4</v>
      </c>
      <c r="N5102" s="94">
        <v>0.0025</v>
      </c>
      <c r="O5102" s="2" t="s">
        <v>9316</v>
      </c>
      <c r="P5102" s="2">
        <v>14.0</v>
      </c>
      <c r="Q5102" s="2" t="s">
        <v>9318</v>
      </c>
    </row>
    <row r="5103">
      <c r="A5103" s="54">
        <v>46283.0</v>
      </c>
      <c r="B5103" s="2" t="s">
        <v>1957</v>
      </c>
      <c r="C5103" s="2" t="s">
        <v>196</v>
      </c>
      <c r="D5103" s="2">
        <v>0.0</v>
      </c>
      <c r="E5103" s="53">
        <v>0.025</v>
      </c>
      <c r="F5103" s="53">
        <v>0.032</v>
      </c>
      <c r="G5103" s="53">
        <v>0.03</v>
      </c>
      <c r="H5103" s="53">
        <v>0.027</v>
      </c>
      <c r="I5103" s="53">
        <v>0.024</v>
      </c>
      <c r="J5103" s="53">
        <v>0.024</v>
      </c>
      <c r="K5103" s="53">
        <v>0.027</v>
      </c>
      <c r="L5103" s="94">
        <v>9.0E-4</v>
      </c>
      <c r="M5103" s="94">
        <v>6.0E-4</v>
      </c>
      <c r="N5103" s="94">
        <v>7.0E-4</v>
      </c>
      <c r="O5103" s="2" t="s">
        <v>9316</v>
      </c>
      <c r="P5103" s="2">
        <v>14.0</v>
      </c>
      <c r="Q5103" s="2" t="s">
        <v>9318</v>
      </c>
    </row>
    <row r="5104">
      <c r="A5104" s="54">
        <v>46284.0</v>
      </c>
      <c r="B5104" s="2" t="s">
        <v>1957</v>
      </c>
      <c r="C5104" s="2" t="s">
        <v>288</v>
      </c>
      <c r="D5104" s="2">
        <v>0.0</v>
      </c>
      <c r="E5104" s="53">
        <v>0.0</v>
      </c>
      <c r="F5104" s="53">
        <v>0.0</v>
      </c>
      <c r="G5104" s="53">
        <v>0.002</v>
      </c>
      <c r="H5104" s="53">
        <v>0.003</v>
      </c>
      <c r="I5104" s="53">
        <v>0.006</v>
      </c>
      <c r="J5104" s="53">
        <v>0.024</v>
      </c>
      <c r="K5104" s="53">
        <v>0.013</v>
      </c>
      <c r="L5104" s="94">
        <v>0.0</v>
      </c>
      <c r="M5104" s="94">
        <v>6.0E-4</v>
      </c>
      <c r="N5104" s="94">
        <v>2.0E-4</v>
      </c>
      <c r="O5104" s="2" t="s">
        <v>9316</v>
      </c>
      <c r="P5104" s="2">
        <v>14.0</v>
      </c>
      <c r="Q5104" s="2" t="s">
        <v>9318</v>
      </c>
    </row>
    <row r="5105">
      <c r="A5105" s="54">
        <v>46285.0</v>
      </c>
      <c r="B5105" s="2" t="s">
        <v>1957</v>
      </c>
      <c r="C5105" s="2" t="s">
        <v>256</v>
      </c>
      <c r="D5105" s="2">
        <v>0.0</v>
      </c>
      <c r="E5105" s="53">
        <v>0.078</v>
      </c>
      <c r="F5105" s="53">
        <v>0.06</v>
      </c>
      <c r="G5105" s="53">
        <v>0.053</v>
      </c>
      <c r="H5105" s="53">
        <v>0.051</v>
      </c>
      <c r="I5105" s="53">
        <v>0.05</v>
      </c>
      <c r="J5105" s="53">
        <v>0.024</v>
      </c>
      <c r="K5105" s="53">
        <v>0.038</v>
      </c>
      <c r="L5105" s="94">
        <v>0.0028</v>
      </c>
      <c r="M5105" s="94">
        <v>6.0E-4</v>
      </c>
      <c r="N5105" s="94">
        <v>0.0014</v>
      </c>
      <c r="O5105" s="2" t="s">
        <v>9316</v>
      </c>
      <c r="P5105" s="2">
        <v>14.0</v>
      </c>
      <c r="Q5105" s="2" t="s">
        <v>9318</v>
      </c>
    </row>
    <row r="5106">
      <c r="A5106" s="54">
        <v>46286.0</v>
      </c>
      <c r="B5106" s="2" t="s">
        <v>1957</v>
      </c>
      <c r="C5106" s="2" t="s">
        <v>180</v>
      </c>
      <c r="D5106" s="2">
        <v>0.0</v>
      </c>
      <c r="E5106" s="53">
        <v>0.0</v>
      </c>
      <c r="F5106" s="53">
        <v>0.0</v>
      </c>
      <c r="G5106" s="53">
        <v>0.0</v>
      </c>
      <c r="H5106" s="53">
        <v>0.0</v>
      </c>
      <c r="I5106" s="53">
        <v>0.0</v>
      </c>
      <c r="J5106" s="53">
        <v>0.023</v>
      </c>
      <c r="K5106" s="53">
        <v>0.012</v>
      </c>
      <c r="L5106" s="94">
        <v>0.0</v>
      </c>
      <c r="M5106" s="94">
        <v>5.0E-4</v>
      </c>
      <c r="N5106" s="94">
        <v>1.0E-4</v>
      </c>
      <c r="O5106" s="2" t="s">
        <v>9316</v>
      </c>
      <c r="P5106" s="2">
        <v>14.0</v>
      </c>
      <c r="Q5106" s="2" t="s">
        <v>9318</v>
      </c>
    </row>
    <row r="5107">
      <c r="A5107" s="54">
        <v>46287.0</v>
      </c>
      <c r="B5107" s="2" t="s">
        <v>1957</v>
      </c>
      <c r="C5107" s="2" t="s">
        <v>208</v>
      </c>
      <c r="D5107" s="2">
        <v>1.0</v>
      </c>
      <c r="E5107" s="53">
        <v>0.0</v>
      </c>
      <c r="F5107" s="53">
        <v>0.001</v>
      </c>
      <c r="G5107" s="53">
        <v>0.003</v>
      </c>
      <c r="H5107" s="53">
        <v>0.004</v>
      </c>
      <c r="I5107" s="53">
        <v>0.007</v>
      </c>
      <c r="J5107" s="53">
        <v>0.023</v>
      </c>
      <c r="K5107" s="53">
        <v>0.013</v>
      </c>
      <c r="L5107" s="94">
        <v>0.994</v>
      </c>
      <c r="M5107" s="94">
        <v>0.9545</v>
      </c>
      <c r="N5107" s="94">
        <v>0.9742</v>
      </c>
      <c r="O5107" s="2" t="s">
        <v>9316</v>
      </c>
      <c r="P5107" s="2">
        <v>14.0</v>
      </c>
      <c r="Q5107" s="2" t="s">
        <v>9318</v>
      </c>
    </row>
    <row r="5108">
      <c r="A5108" s="54">
        <v>46288.0</v>
      </c>
      <c r="B5108" s="2" t="s">
        <v>1957</v>
      </c>
      <c r="C5108" s="2" t="s">
        <v>303</v>
      </c>
      <c r="D5108" s="2">
        <v>0.0</v>
      </c>
      <c r="E5108" s="53">
        <v>0.0</v>
      </c>
      <c r="F5108" s="53">
        <v>0.003</v>
      </c>
      <c r="G5108" s="53">
        <v>0.007</v>
      </c>
      <c r="H5108" s="53">
        <v>0.011</v>
      </c>
      <c r="I5108" s="53">
        <v>0.016</v>
      </c>
      <c r="J5108" s="53">
        <v>0.031</v>
      </c>
      <c r="K5108" s="53">
        <v>0.019</v>
      </c>
      <c r="L5108" s="94">
        <v>0.0</v>
      </c>
      <c r="M5108" s="94">
        <v>0.001</v>
      </c>
      <c r="N5108" s="94">
        <v>4.0E-4</v>
      </c>
      <c r="O5108" s="2" t="s">
        <v>9316</v>
      </c>
      <c r="P5108" s="2">
        <v>14.0</v>
      </c>
      <c r="Q5108" s="2" t="s">
        <v>9318</v>
      </c>
    </row>
    <row r="5109">
      <c r="A5109" s="54">
        <v>46289.0</v>
      </c>
      <c r="B5109" s="2" t="s">
        <v>1957</v>
      </c>
      <c r="C5109" s="2" t="s">
        <v>148</v>
      </c>
      <c r="D5109" s="2">
        <v>0.0</v>
      </c>
      <c r="E5109" s="53">
        <v>0.1</v>
      </c>
      <c r="F5109" s="53">
        <v>0.082</v>
      </c>
      <c r="G5109" s="53">
        <v>0.072</v>
      </c>
      <c r="H5109" s="53">
        <v>0.066</v>
      </c>
      <c r="I5109" s="53">
        <v>0.059</v>
      </c>
      <c r="J5109" s="53">
        <v>0.031</v>
      </c>
      <c r="K5109" s="53">
        <v>0.052</v>
      </c>
      <c r="L5109" s="94">
        <v>0.0052</v>
      </c>
      <c r="M5109" s="94">
        <v>0.001</v>
      </c>
      <c r="N5109" s="94">
        <v>0.0027</v>
      </c>
      <c r="O5109" s="2" t="s">
        <v>9316</v>
      </c>
      <c r="P5109" s="2">
        <v>14.0</v>
      </c>
      <c r="Q5109" s="2" t="s">
        <v>9318</v>
      </c>
    </row>
    <row r="5110">
      <c r="A5110" s="54">
        <v>46290.0</v>
      </c>
      <c r="B5110" s="2" t="s">
        <v>1957</v>
      </c>
      <c r="C5110" s="2" t="s">
        <v>196</v>
      </c>
      <c r="D5110" s="2">
        <v>0.0</v>
      </c>
      <c r="E5110" s="53">
        <v>0.021</v>
      </c>
      <c r="F5110" s="53">
        <v>0.03</v>
      </c>
      <c r="G5110" s="53">
        <v>0.028</v>
      </c>
      <c r="H5110" s="53">
        <v>0.026</v>
      </c>
      <c r="I5110" s="53">
        <v>0.023</v>
      </c>
      <c r="J5110" s="53">
        <v>0.03</v>
      </c>
      <c r="K5110" s="53">
        <v>0.029</v>
      </c>
      <c r="L5110" s="94">
        <v>8.0E-4</v>
      </c>
      <c r="M5110" s="94">
        <v>9.0E-4</v>
      </c>
      <c r="N5110" s="94">
        <v>8.0E-4</v>
      </c>
      <c r="O5110" s="2" t="s">
        <v>9316</v>
      </c>
      <c r="P5110" s="2">
        <v>14.0</v>
      </c>
      <c r="Q5110" s="2" t="s">
        <v>9318</v>
      </c>
    </row>
    <row r="5111">
      <c r="A5111" s="54">
        <v>46291.0</v>
      </c>
      <c r="B5111" s="2" t="s">
        <v>1957</v>
      </c>
      <c r="C5111" s="2" t="s">
        <v>288</v>
      </c>
      <c r="D5111" s="2">
        <v>0.0</v>
      </c>
      <c r="E5111" s="53">
        <v>0.0</v>
      </c>
      <c r="F5111" s="53">
        <v>0.0</v>
      </c>
      <c r="G5111" s="53">
        <v>0.002</v>
      </c>
      <c r="H5111" s="53">
        <v>0.003</v>
      </c>
      <c r="I5111" s="53">
        <v>0.005</v>
      </c>
      <c r="J5111" s="53">
        <v>0.03</v>
      </c>
      <c r="K5111" s="53">
        <v>0.016</v>
      </c>
      <c r="L5111" s="94">
        <v>0.0</v>
      </c>
      <c r="M5111" s="94">
        <v>9.0E-4</v>
      </c>
      <c r="N5111" s="94">
        <v>3.0E-4</v>
      </c>
      <c r="O5111" s="2" t="s">
        <v>9316</v>
      </c>
      <c r="P5111" s="2">
        <v>14.0</v>
      </c>
      <c r="Q5111" s="2" t="s">
        <v>9318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5" t="s">
        <v>5</v>
      </c>
      <c r="B1" s="45" t="s">
        <v>2</v>
      </c>
      <c r="C1" s="45" t="s">
        <v>9321</v>
      </c>
      <c r="D1" s="45" t="s">
        <v>263</v>
      </c>
      <c r="E1" s="45" t="s">
        <v>9322</v>
      </c>
      <c r="F1" s="45" t="s">
        <v>9323</v>
      </c>
      <c r="G1" s="45" t="s">
        <v>3290</v>
      </c>
      <c r="H1" s="45" t="s">
        <v>9324</v>
      </c>
      <c r="I1" s="45" t="s">
        <v>9325</v>
      </c>
      <c r="J1" s="45" t="s">
        <v>9326</v>
      </c>
      <c r="K1" s="2" t="s">
        <v>9327</v>
      </c>
      <c r="L1" s="2" t="s">
        <v>9328</v>
      </c>
      <c r="M1" s="111" t="str">
        <f>IFERROR(__xludf.DUMMYFUNCTION("""Rows=""&amp;COUNTA(A2:A119)&amp;"" • unique=""&amp;COUNTUNIQUE(FILTER(A2:A119,A2:A119&lt;&gt;""""))&amp;"" • anchors=""&amp;COUNTIF(J2:J119,""WEEKLY_ANCHOR"")"),"Rows=73 • unique=73 • anchors=8")</f>
        <v>Rows=73 • unique=73 • anchors=8</v>
      </c>
      <c r="N1" s="111" t="str">
        <f>TEXT(TODAY(),"yyyy-mm")</f>
        <v>2026-10</v>
      </c>
      <c r="O1" s="111" t="str">
        <f t="array" ref="O1">IF(MAX($N$5:$N$11)=0,"Немає",INDEX($M$5:$M$11,MATCH(MAX($N$5:$N$11),$N$5:$N$11,0)))</f>
        <v>Немає</v>
      </c>
      <c r="P1" s="111">
        <f>MAX($N$5:$N$11)</f>
        <v>0</v>
      </c>
    </row>
    <row r="2">
      <c r="A2" s="85">
        <f>DATE(2025,9,28)</f>
        <v>45928</v>
      </c>
      <c r="B2" s="22" t="s">
        <v>256</v>
      </c>
      <c r="C2" s="85">
        <f>DATE(2025,9,27)</f>
        <v>45927</v>
      </c>
      <c r="D2" s="22">
        <v>593.0</v>
      </c>
      <c r="E2" s="22" t="s">
        <v>153</v>
      </c>
      <c r="F2" s="22" t="s">
        <v>9329</v>
      </c>
      <c r="G2" s="106" t="s">
        <v>9330</v>
      </c>
      <c r="H2" s="82" t="s">
        <v>9331</v>
      </c>
      <c r="I2" s="22">
        <v>0.0</v>
      </c>
      <c r="J2" s="22" t="s">
        <v>9332</v>
      </c>
      <c r="K2" s="2" t="s">
        <v>9333</v>
      </c>
      <c r="L2" s="2" t="s">
        <v>9334</v>
      </c>
      <c r="M2" s="111" t="s">
        <v>9335</v>
      </c>
      <c r="N2" s="111" t="str">
        <f>TEXT(EDATE(TODAY(),-1),"yyyy-mm")</f>
        <v>2026-09</v>
      </c>
      <c r="O2" s="111" t="str">
        <f t="array" ref="O2">IF(MAX($O$5:$O$11)=0,"Немає",INDEX($M$5:$M$11,MATCH(MAX($O$5:$O$11),$O$5:$O$11,0)))</f>
        <v>Четвер</v>
      </c>
      <c r="P2" s="111">
        <f>MAX($O$5:$O$11)</f>
        <v>4</v>
      </c>
    </row>
    <row r="3">
      <c r="A3" s="85">
        <f>DATE(2025,10,5)</f>
        <v>45935</v>
      </c>
      <c r="B3" s="22" t="s">
        <v>256</v>
      </c>
      <c r="C3" s="85">
        <f>DATE(2025,10,4)</f>
        <v>45934</v>
      </c>
      <c r="D3" s="22">
        <v>496.0</v>
      </c>
      <c r="E3" s="22" t="s">
        <v>153</v>
      </c>
      <c r="F3" s="22" t="s">
        <v>9336</v>
      </c>
      <c r="G3" s="106" t="s">
        <v>9337</v>
      </c>
      <c r="H3" s="82" t="s">
        <v>9338</v>
      </c>
      <c r="I3" s="22">
        <v>0.0</v>
      </c>
      <c r="J3" s="22" t="s">
        <v>9332</v>
      </c>
      <c r="K3" s="2" t="s">
        <v>9339</v>
      </c>
      <c r="L3" s="2" t="s">
        <v>9340</v>
      </c>
      <c r="M3" s="111" t="s">
        <v>9341</v>
      </c>
      <c r="N3" s="111" t="str">
        <f t="array" ref="N3">SUMPRODUCT(--(WEEKDAY(SEQUENCE(DAY(TODAY()),1,DATE(YEAR(TODAY()),MONTH(TODAY()),1),1),2)=MATCH(O1,{"Понеділок";"Вівторок";"Середа";"Четвер";"П’ятниця";"Субота";"Неділя"},0)))</f>
        <v>#N/A</v>
      </c>
      <c r="O3" s="111">
        <f t="array" ref="O3">IF(O1="Немає",0,SUMPRODUCT(--(WEEKDAY(SEQUENCE(DAY(TODAY()),1,DATE(YEAR(TODAY()),MONTH(TODAY()),1),1),2)=MATCH(O1,{"Понеділок";"Вівторок";"Середа";"Четвер";"П’ятниця";"Субота";"Неділя"},0))))</f>
        <v>0</v>
      </c>
      <c r="P3" s="111"/>
    </row>
    <row r="4">
      <c r="A4" s="85">
        <f>DATE(2025,10,10)</f>
        <v>45940</v>
      </c>
      <c r="B4" s="22" t="s">
        <v>196</v>
      </c>
      <c r="C4" s="85">
        <f>DATE(2025,10,9)</f>
        <v>45939</v>
      </c>
      <c r="D4" s="22">
        <v>465.0</v>
      </c>
      <c r="E4" s="22" t="s">
        <v>153</v>
      </c>
      <c r="F4" s="22" t="s">
        <v>9342</v>
      </c>
      <c r="G4" s="106" t="s">
        <v>2297</v>
      </c>
      <c r="H4" s="82" t="s">
        <v>9338</v>
      </c>
      <c r="I4" s="22">
        <v>0.0</v>
      </c>
      <c r="J4" s="22" t="s">
        <v>9332</v>
      </c>
      <c r="M4" s="111" t="s">
        <v>33</v>
      </c>
      <c r="N4" s="111" t="str">
        <f>IF(OR(O1="Немає",IFERROR(N3,0)=0),"Очікуємо новий цикл",IF(O2="Немає",SWITCH(O1,"Понеділок","ПН","Вівторок","ВТ","Середа","СР","Четвер","ЧТ","П’ятниця","ПТ","Субота","СБ","Неділя","НД")&amp;" • "&amp;P1&amp;"/"&amp;N3,SWITCH(O2,"Понеділок","ПН","Вівторок","ВТ","Середа","СР","Четвер","ЧТ","П’ятниця","ПТ","Субота","СБ","Неділя","НД")&amp;"→"&amp;SWITCH(O1,"Понеділок","ПН","Вівторок","ВТ","Середа","СР","Четвер","ЧТ","П’ятниця","ПТ","Субота","СБ","Неділя","НД")&amp;" • "&amp;P1&amp;"/"&amp;N3))</f>
        <v>Очікуємо новий цикл</v>
      </c>
      <c r="O4" s="111" t="str">
        <f>IF(O1="Немає","Очікуємо новий цикл",IF(O2="Немає",SWITCH(O1,"Понеділок","ПН","Вівторок","ВТ","Середа","СР","Четвер","ЧТ","П’ятниця","ПТ","Субота","СБ","Неділя","НД")&amp;" • "&amp;P1&amp;"/"&amp;N3,SWITCH(O2,"Понеділок","ПН","Вівторок","ВТ","Середа","СР","Четвер","ЧТ","П’ятниця","ПТ","Субота","СБ","Неділя","НД")&amp;"→"&amp;SWITCH(O1,"Понеділок","ПН","Вівторок","ВТ","Середа","СР","Четвер","ЧТ","П’ятниця","ПТ","Субота","СБ","Неділя","НД")&amp;" • "&amp;P1&amp;"/"&amp;N3))</f>
        <v>Очікуємо новий цикл</v>
      </c>
      <c r="P4" s="111"/>
    </row>
    <row r="5">
      <c r="A5" s="85">
        <f>DATE(2025,10,16)</f>
        <v>45946</v>
      </c>
      <c r="B5" s="22" t="s">
        <v>148</v>
      </c>
      <c r="C5" s="85">
        <f>DATE(2025,10,15)</f>
        <v>45945</v>
      </c>
      <c r="D5" s="22">
        <v>320.0</v>
      </c>
      <c r="E5" s="22" t="s">
        <v>153</v>
      </c>
      <c r="F5" s="22" t="s">
        <v>9343</v>
      </c>
      <c r="G5" s="106" t="s">
        <v>9344</v>
      </c>
      <c r="H5" s="82" t="s">
        <v>9338</v>
      </c>
      <c r="I5" s="22">
        <v>0.0</v>
      </c>
      <c r="J5" s="22" t="s">
        <v>9332</v>
      </c>
      <c r="M5" s="2" t="s">
        <v>180</v>
      </c>
      <c r="N5" s="4">
        <f t="shared" ref="N5:N11" si="1">COUNTIFS($B$2:$B$99,M5,$H$2:$H$99,$N$1,$I$2:$I$99,1)</f>
        <v>0</v>
      </c>
      <c r="O5" s="4">
        <f t="shared" ref="O5:O11" si="2">COUNTIFS($B$2:$B$99,M5,$H$2:$H$99,$N$2,$I$2:$I$99,1)</f>
        <v>0</v>
      </c>
    </row>
    <row r="6">
      <c r="A6" s="85">
        <f>DATE(2025,10,20)</f>
        <v>45950</v>
      </c>
      <c r="B6" s="22" t="s">
        <v>180</v>
      </c>
      <c r="C6" s="85">
        <f>DATE(2025,10,19)</f>
        <v>45949</v>
      </c>
      <c r="D6" s="22">
        <v>60.0</v>
      </c>
      <c r="E6" s="22" t="s">
        <v>153</v>
      </c>
      <c r="F6" s="22" t="s">
        <v>9345</v>
      </c>
      <c r="G6" s="106" t="s">
        <v>9346</v>
      </c>
      <c r="H6" s="82" t="s">
        <v>9338</v>
      </c>
      <c r="I6" s="22">
        <v>0.0</v>
      </c>
      <c r="J6" s="22" t="s">
        <v>9332</v>
      </c>
      <c r="M6" s="2" t="s">
        <v>208</v>
      </c>
      <c r="N6" s="4">
        <f t="shared" si="1"/>
        <v>0</v>
      </c>
      <c r="O6" s="4">
        <f t="shared" si="2"/>
        <v>0</v>
      </c>
    </row>
    <row r="7">
      <c r="A7" s="85">
        <f>DATE(2025,10,22)</f>
        <v>45952</v>
      </c>
      <c r="B7" s="22" t="s">
        <v>303</v>
      </c>
      <c r="C7" s="85">
        <f>DATE(2025,10,21)</f>
        <v>45951</v>
      </c>
      <c r="D7" s="22">
        <v>405.0</v>
      </c>
      <c r="E7" s="22" t="s">
        <v>153</v>
      </c>
      <c r="F7" s="22" t="s">
        <v>9347</v>
      </c>
      <c r="G7" s="106" t="s">
        <v>9348</v>
      </c>
      <c r="H7" s="82" t="s">
        <v>9338</v>
      </c>
      <c r="I7" s="22">
        <v>0.0</v>
      </c>
      <c r="J7" s="22" t="s">
        <v>9332</v>
      </c>
      <c r="M7" s="2" t="s">
        <v>303</v>
      </c>
      <c r="N7" s="4">
        <f t="shared" si="1"/>
        <v>0</v>
      </c>
      <c r="O7" s="4">
        <f t="shared" si="2"/>
        <v>0</v>
      </c>
    </row>
    <row r="8">
      <c r="A8" s="85">
        <f>DATE(2025,10,25)</f>
        <v>45955</v>
      </c>
      <c r="B8" s="22" t="s">
        <v>288</v>
      </c>
      <c r="C8" s="85">
        <f>DATE(2025,10,24)</f>
        <v>45954</v>
      </c>
      <c r="D8" s="22">
        <v>62.0</v>
      </c>
      <c r="E8" s="22" t="s">
        <v>153</v>
      </c>
      <c r="F8" s="22" t="s">
        <v>9349</v>
      </c>
      <c r="G8" s="106" t="s">
        <v>9350</v>
      </c>
      <c r="H8" s="82" t="s">
        <v>9338</v>
      </c>
      <c r="I8" s="22">
        <v>0.0</v>
      </c>
      <c r="J8" s="22" t="s">
        <v>9332</v>
      </c>
      <c r="M8" s="2" t="s">
        <v>148</v>
      </c>
      <c r="N8" s="4">
        <f t="shared" si="1"/>
        <v>0</v>
      </c>
      <c r="O8" s="4">
        <f t="shared" si="2"/>
        <v>4</v>
      </c>
    </row>
    <row r="9">
      <c r="A9" s="85">
        <f>DATE(2025,10,30)</f>
        <v>45960</v>
      </c>
      <c r="B9" s="22" t="s">
        <v>148</v>
      </c>
      <c r="C9" s="85">
        <f>DATE(2025,10,29)</f>
        <v>45959</v>
      </c>
      <c r="D9" s="22">
        <v>653.0</v>
      </c>
      <c r="E9" s="22" t="s">
        <v>153</v>
      </c>
      <c r="F9" s="22" t="s">
        <v>9351</v>
      </c>
      <c r="G9" s="106" t="s">
        <v>9352</v>
      </c>
      <c r="H9" s="82" t="s">
        <v>9338</v>
      </c>
      <c r="I9" s="22">
        <v>0.0</v>
      </c>
      <c r="J9" s="22" t="s">
        <v>9332</v>
      </c>
      <c r="M9" s="2" t="s">
        <v>196</v>
      </c>
      <c r="N9" s="4">
        <f t="shared" si="1"/>
        <v>0</v>
      </c>
      <c r="O9" s="4">
        <f t="shared" si="2"/>
        <v>0</v>
      </c>
    </row>
    <row r="10">
      <c r="A10" s="54">
        <v>45961.0</v>
      </c>
      <c r="B10" s="2" t="s">
        <v>196</v>
      </c>
      <c r="C10" s="54">
        <v>45960.0</v>
      </c>
      <c r="D10" s="2">
        <v>145.0</v>
      </c>
      <c r="E10" s="2" t="s">
        <v>153</v>
      </c>
      <c r="F10" s="2" t="s">
        <v>9353</v>
      </c>
      <c r="G10" s="48" t="s">
        <v>9354</v>
      </c>
      <c r="H10" s="47" t="s">
        <v>9338</v>
      </c>
      <c r="I10" s="2">
        <v>0.0</v>
      </c>
      <c r="J10" s="2" t="s">
        <v>9332</v>
      </c>
      <c r="M10" s="2" t="s">
        <v>288</v>
      </c>
      <c r="N10" s="4">
        <f t="shared" si="1"/>
        <v>0</v>
      </c>
      <c r="O10" s="4">
        <f t="shared" si="2"/>
        <v>0</v>
      </c>
    </row>
    <row r="11">
      <c r="A11" s="85">
        <f>DATE(2025,11,8)</f>
        <v>45969</v>
      </c>
      <c r="B11" s="22" t="s">
        <v>288</v>
      </c>
      <c r="C11" s="85">
        <f>DATE(2025,11,7)</f>
        <v>45968</v>
      </c>
      <c r="D11" s="22">
        <v>458.0</v>
      </c>
      <c r="E11" s="22" t="s">
        <v>9355</v>
      </c>
      <c r="F11" s="22" t="s">
        <v>9356</v>
      </c>
      <c r="G11" s="106" t="s">
        <v>9357</v>
      </c>
      <c r="H11" s="82" t="s">
        <v>9358</v>
      </c>
      <c r="I11" s="22">
        <v>0.0</v>
      </c>
      <c r="J11" s="22" t="s">
        <v>9332</v>
      </c>
      <c r="M11" s="2" t="s">
        <v>256</v>
      </c>
      <c r="N11" s="4">
        <f t="shared" si="1"/>
        <v>0</v>
      </c>
      <c r="O11" s="4">
        <f t="shared" si="2"/>
        <v>0</v>
      </c>
    </row>
    <row r="12">
      <c r="A12" s="54">
        <v>45974.0</v>
      </c>
      <c r="B12" s="2" t="s">
        <v>148</v>
      </c>
      <c r="C12" s="54">
        <v>45973.0</v>
      </c>
      <c r="D12" s="2">
        <v>138.0</v>
      </c>
      <c r="E12" s="2" t="s">
        <v>153</v>
      </c>
      <c r="F12" s="2" t="s">
        <v>9359</v>
      </c>
      <c r="G12" s="48" t="s">
        <v>9360</v>
      </c>
      <c r="H12" s="47" t="s">
        <v>9358</v>
      </c>
      <c r="I12" s="2">
        <v>0.0</v>
      </c>
      <c r="J12" s="2" t="s">
        <v>9332</v>
      </c>
    </row>
    <row r="13">
      <c r="A13" s="85">
        <f>DATE(2025,11,14)</f>
        <v>45975</v>
      </c>
      <c r="B13" s="22" t="s">
        <v>196</v>
      </c>
      <c r="C13" s="85">
        <f>DATE(2025,11,13)</f>
        <v>45974</v>
      </c>
      <c r="D13" s="22">
        <v>430.0</v>
      </c>
      <c r="E13" s="22" t="s">
        <v>153</v>
      </c>
      <c r="F13" s="22" t="s">
        <v>9361</v>
      </c>
      <c r="G13" s="106" t="s">
        <v>9362</v>
      </c>
      <c r="H13" s="82" t="s">
        <v>9358</v>
      </c>
      <c r="I13" s="22">
        <v>0.0</v>
      </c>
      <c r="J13" s="22" t="s">
        <v>9332</v>
      </c>
    </row>
    <row r="14">
      <c r="A14" s="54">
        <v>45979.0</v>
      </c>
      <c r="B14" s="2" t="s">
        <v>208</v>
      </c>
      <c r="C14" s="54">
        <v>45978.0</v>
      </c>
      <c r="D14" s="2">
        <v>114.0</v>
      </c>
      <c r="E14" s="2" t="s">
        <v>153</v>
      </c>
      <c r="F14" s="2" t="s">
        <v>9363</v>
      </c>
      <c r="G14" s="48" t="s">
        <v>9364</v>
      </c>
      <c r="H14" s="47" t="s">
        <v>9358</v>
      </c>
      <c r="I14" s="2">
        <v>0.0</v>
      </c>
      <c r="J14" s="2" t="s">
        <v>9332</v>
      </c>
    </row>
    <row r="15">
      <c r="A15" s="85">
        <f>DATE(2025,11,19)</f>
        <v>45980</v>
      </c>
      <c r="B15" s="22" t="s">
        <v>303</v>
      </c>
      <c r="C15" s="85">
        <f>DATE(2025,11,18)</f>
        <v>45979</v>
      </c>
      <c r="D15" s="22">
        <v>476.0</v>
      </c>
      <c r="E15" s="22" t="s">
        <v>153</v>
      </c>
      <c r="F15" s="22" t="s">
        <v>9365</v>
      </c>
      <c r="G15" s="106" t="s">
        <v>9366</v>
      </c>
      <c r="H15" s="82" t="s">
        <v>9358</v>
      </c>
      <c r="I15" s="22">
        <v>0.0</v>
      </c>
      <c r="J15" s="22" t="s">
        <v>9332</v>
      </c>
    </row>
    <row r="16">
      <c r="A16" s="54">
        <v>45983.0</v>
      </c>
      <c r="B16" s="2" t="s">
        <v>288</v>
      </c>
      <c r="C16" s="54">
        <v>45982.0</v>
      </c>
      <c r="D16" s="2">
        <v>104.0</v>
      </c>
      <c r="E16" s="2" t="s">
        <v>153</v>
      </c>
      <c r="F16" s="2" t="s">
        <v>9367</v>
      </c>
      <c r="G16" s="48" t="s">
        <v>9368</v>
      </c>
      <c r="H16" s="47" t="s">
        <v>9358</v>
      </c>
      <c r="I16" s="2">
        <v>0.0</v>
      </c>
      <c r="J16" s="2" t="s">
        <v>9332</v>
      </c>
    </row>
    <row r="17">
      <c r="A17" s="85">
        <f>DATE(2025,11,25)</f>
        <v>45986</v>
      </c>
      <c r="B17" s="22" t="s">
        <v>208</v>
      </c>
      <c r="C17" s="85">
        <f>DATE(2025,11,24)</f>
        <v>45985</v>
      </c>
      <c r="D17" s="22">
        <v>464.0</v>
      </c>
      <c r="E17" s="22" t="s">
        <v>153</v>
      </c>
      <c r="F17" s="22" t="s">
        <v>9369</v>
      </c>
      <c r="G17" s="106" t="s">
        <v>9370</v>
      </c>
      <c r="H17" s="82" t="s">
        <v>9358</v>
      </c>
      <c r="I17" s="22">
        <v>0.0</v>
      </c>
      <c r="J17" s="22" t="s">
        <v>9332</v>
      </c>
      <c r="K17" s="2" t="s">
        <v>9371</v>
      </c>
    </row>
    <row r="18">
      <c r="A18" s="54">
        <v>45989.0</v>
      </c>
      <c r="B18" s="2" t="s">
        <v>196</v>
      </c>
      <c r="C18" s="54">
        <v>45988.0</v>
      </c>
      <c r="D18" s="2">
        <v>72.0</v>
      </c>
      <c r="E18" s="2" t="s">
        <v>153</v>
      </c>
      <c r="F18" s="2" t="s">
        <v>9372</v>
      </c>
      <c r="G18" s="48" t="s">
        <v>571</v>
      </c>
      <c r="H18" s="47" t="s">
        <v>9358</v>
      </c>
      <c r="I18" s="2">
        <v>0.0</v>
      </c>
      <c r="J18" s="2" t="s">
        <v>9332</v>
      </c>
    </row>
    <row r="19">
      <c r="A19" s="85">
        <f>DATE(2025,11,29)</f>
        <v>45990</v>
      </c>
      <c r="B19" s="22" t="s">
        <v>288</v>
      </c>
      <c r="C19" s="85">
        <f>DATE(2025,11,28)</f>
        <v>45989</v>
      </c>
      <c r="D19" s="22">
        <v>596.0</v>
      </c>
      <c r="E19" s="22" t="s">
        <v>153</v>
      </c>
      <c r="F19" s="22" t="s">
        <v>9373</v>
      </c>
      <c r="G19" s="106" t="s">
        <v>9374</v>
      </c>
      <c r="H19" s="82" t="s">
        <v>9358</v>
      </c>
      <c r="I19" s="22">
        <v>0.0</v>
      </c>
      <c r="J19" s="22" t="s">
        <v>9332</v>
      </c>
    </row>
    <row r="20">
      <c r="A20" s="85">
        <f>DATE(2025,12,7)</f>
        <v>45998</v>
      </c>
      <c r="B20" s="22" t="s">
        <v>256</v>
      </c>
      <c r="C20" s="85">
        <f>DATE(2025,12,6)</f>
        <v>45997</v>
      </c>
      <c r="D20" s="22">
        <v>241.0</v>
      </c>
      <c r="E20" s="22" t="s">
        <v>153</v>
      </c>
      <c r="F20" s="22" t="s">
        <v>9375</v>
      </c>
      <c r="G20" s="106" t="s">
        <v>9376</v>
      </c>
      <c r="H20" s="82" t="s">
        <v>9377</v>
      </c>
      <c r="I20" s="22">
        <v>0.0</v>
      </c>
      <c r="J20" s="22" t="s">
        <v>9332</v>
      </c>
    </row>
    <row r="21">
      <c r="A21" s="85">
        <f>DATE(2025,12,23)</f>
        <v>46014</v>
      </c>
      <c r="B21" s="22" t="s">
        <v>208</v>
      </c>
      <c r="C21" s="85">
        <f>DATE(2025,12,22)</f>
        <v>46013</v>
      </c>
      <c r="D21" s="22">
        <v>635.0</v>
      </c>
      <c r="E21" s="22" t="s">
        <v>153</v>
      </c>
      <c r="F21" s="22" t="s">
        <v>9378</v>
      </c>
      <c r="G21" s="106" t="s">
        <v>9379</v>
      </c>
      <c r="H21" s="82" t="s">
        <v>9377</v>
      </c>
      <c r="I21" s="22">
        <v>0.0</v>
      </c>
      <c r="J21" s="22" t="s">
        <v>9332</v>
      </c>
    </row>
    <row r="22">
      <c r="A22" s="54">
        <v>46017.0</v>
      </c>
      <c r="B22" s="2" t="s">
        <v>196</v>
      </c>
      <c r="C22" s="54">
        <v>46016.0</v>
      </c>
      <c r="D22" s="2">
        <v>99.0</v>
      </c>
      <c r="E22" s="2" t="s">
        <v>153</v>
      </c>
      <c r="F22" s="2" t="s">
        <v>9380</v>
      </c>
      <c r="G22" s="48" t="s">
        <v>9381</v>
      </c>
      <c r="H22" s="47" t="s">
        <v>9377</v>
      </c>
      <c r="I22" s="2">
        <v>0.0</v>
      </c>
      <c r="J22" s="2" t="s">
        <v>9332</v>
      </c>
    </row>
    <row r="23">
      <c r="A23" s="54">
        <v>46018.0</v>
      </c>
      <c r="B23" s="2" t="s">
        <v>288</v>
      </c>
      <c r="C23" s="54">
        <v>46017.0</v>
      </c>
      <c r="D23" s="2">
        <v>500.0</v>
      </c>
      <c r="E23" s="2" t="s">
        <v>153</v>
      </c>
      <c r="F23" s="2" t="s">
        <v>9382</v>
      </c>
      <c r="G23" s="48" t="s">
        <v>9383</v>
      </c>
      <c r="H23" s="47" t="s">
        <v>9377</v>
      </c>
      <c r="I23" s="2">
        <v>0.0</v>
      </c>
      <c r="J23" s="2" t="s">
        <v>9332</v>
      </c>
      <c r="K23" s="2" t="s">
        <v>9371</v>
      </c>
    </row>
    <row r="24">
      <c r="A24" s="54">
        <v>46021.0</v>
      </c>
      <c r="B24" s="2" t="s">
        <v>208</v>
      </c>
      <c r="C24" s="54">
        <v>46020.0</v>
      </c>
      <c r="D24" s="2">
        <v>60.0</v>
      </c>
      <c r="E24" s="2" t="s">
        <v>153</v>
      </c>
      <c r="F24" s="2" t="s">
        <v>9384</v>
      </c>
      <c r="G24" s="48" t="s">
        <v>669</v>
      </c>
      <c r="H24" s="47" t="s">
        <v>9377</v>
      </c>
      <c r="I24" s="2">
        <v>0.0</v>
      </c>
      <c r="J24" s="2" t="s">
        <v>9332</v>
      </c>
    </row>
    <row r="25">
      <c r="A25" s="85">
        <f>DATE(2026,1,5)</f>
        <v>46027</v>
      </c>
      <c r="B25" s="22" t="s">
        <v>180</v>
      </c>
      <c r="C25" s="85">
        <f>DATE(2026,1,4)</f>
        <v>46026</v>
      </c>
      <c r="D25" s="22">
        <v>165.0</v>
      </c>
      <c r="E25" s="22" t="s">
        <v>153</v>
      </c>
      <c r="F25" s="22" t="s">
        <v>9385</v>
      </c>
      <c r="G25" s="106" t="s">
        <v>9386</v>
      </c>
      <c r="H25" s="82" t="s">
        <v>9387</v>
      </c>
      <c r="I25" s="22">
        <v>0.0</v>
      </c>
      <c r="J25" s="22" t="s">
        <v>9332</v>
      </c>
      <c r="K25" s="2" t="s">
        <v>9371</v>
      </c>
    </row>
    <row r="26">
      <c r="A26" s="54">
        <v>46029.0</v>
      </c>
      <c r="B26" s="2" t="s">
        <v>303</v>
      </c>
      <c r="C26" s="54">
        <v>46028.0</v>
      </c>
      <c r="D26" s="2">
        <v>95.0</v>
      </c>
      <c r="E26" s="2" t="s">
        <v>153</v>
      </c>
      <c r="F26" s="2" t="s">
        <v>9388</v>
      </c>
      <c r="G26" s="48" t="s">
        <v>9389</v>
      </c>
      <c r="H26" s="47" t="s">
        <v>9387</v>
      </c>
      <c r="I26" s="2">
        <v>0.0</v>
      </c>
      <c r="J26" s="2" t="s">
        <v>9332</v>
      </c>
    </row>
    <row r="27">
      <c r="A27" s="85">
        <f>DATE(2026,1,9)</f>
        <v>46031</v>
      </c>
      <c r="B27" s="22" t="s">
        <v>196</v>
      </c>
      <c r="C27" s="85">
        <f>DATE(2026,1,8)</f>
        <v>46030</v>
      </c>
      <c r="D27" s="22">
        <v>242.0</v>
      </c>
      <c r="E27" s="22" t="s">
        <v>153</v>
      </c>
      <c r="F27" s="22" t="s">
        <v>9390</v>
      </c>
      <c r="G27" s="106" t="s">
        <v>9391</v>
      </c>
      <c r="H27" s="82" t="s">
        <v>9387</v>
      </c>
      <c r="I27" s="22">
        <v>0.0</v>
      </c>
      <c r="J27" s="22" t="s">
        <v>9332</v>
      </c>
    </row>
    <row r="28">
      <c r="A28" s="85">
        <f>DATE(2026,1,20)</f>
        <v>46042</v>
      </c>
      <c r="B28" s="22" t="s">
        <v>208</v>
      </c>
      <c r="C28" s="85">
        <f>DATE(2026,1,19)</f>
        <v>46041</v>
      </c>
      <c r="D28" s="22">
        <v>339.0</v>
      </c>
      <c r="E28" s="22" t="s">
        <v>153</v>
      </c>
      <c r="F28" s="22" t="s">
        <v>9392</v>
      </c>
      <c r="G28" s="106" t="s">
        <v>9393</v>
      </c>
      <c r="H28" s="82" t="s">
        <v>9387</v>
      </c>
      <c r="I28" s="22">
        <v>0.0</v>
      </c>
      <c r="J28" s="22" t="s">
        <v>9332</v>
      </c>
    </row>
    <row r="29">
      <c r="A29" s="54">
        <v>46052.0</v>
      </c>
      <c r="B29" s="2" t="s">
        <v>196</v>
      </c>
      <c r="C29" s="54">
        <v>46051.0</v>
      </c>
      <c r="D29" s="2">
        <v>111.0</v>
      </c>
      <c r="E29" s="2" t="s">
        <v>153</v>
      </c>
      <c r="F29" s="2" t="s">
        <v>9394</v>
      </c>
      <c r="G29" s="48" t="s">
        <v>9395</v>
      </c>
      <c r="H29" s="47" t="s">
        <v>9387</v>
      </c>
      <c r="I29" s="2">
        <v>0.0</v>
      </c>
      <c r="J29" s="2" t="s">
        <v>9332</v>
      </c>
    </row>
    <row r="30">
      <c r="A30" s="54">
        <v>46055.0</v>
      </c>
      <c r="B30" s="2" t="s">
        <v>180</v>
      </c>
      <c r="C30" s="54">
        <v>46054.0</v>
      </c>
      <c r="D30" s="2">
        <v>171.0</v>
      </c>
      <c r="E30" s="2" t="s">
        <v>153</v>
      </c>
      <c r="F30" s="2" t="s">
        <v>9396</v>
      </c>
      <c r="G30" s="48" t="s">
        <v>9397</v>
      </c>
      <c r="H30" s="47" t="s">
        <v>9398</v>
      </c>
      <c r="I30" s="2">
        <v>0.0</v>
      </c>
      <c r="J30" s="2" t="s">
        <v>9332</v>
      </c>
    </row>
    <row r="31">
      <c r="A31" s="85">
        <f>DATE(2026,2,3)</f>
        <v>46056</v>
      </c>
      <c r="B31" s="22" t="s">
        <v>208</v>
      </c>
      <c r="C31" s="85">
        <f>DATE(2026,2,2)</f>
        <v>46055</v>
      </c>
      <c r="D31" s="22">
        <v>450.0</v>
      </c>
      <c r="E31" s="22" t="s">
        <v>153</v>
      </c>
      <c r="F31" s="22" t="s">
        <v>9399</v>
      </c>
      <c r="G31" s="106" t="s">
        <v>9400</v>
      </c>
      <c r="H31" s="82" t="s">
        <v>9398</v>
      </c>
      <c r="I31" s="22">
        <v>0.0</v>
      </c>
      <c r="J31" s="22" t="s">
        <v>9332</v>
      </c>
    </row>
    <row r="32">
      <c r="A32" s="85">
        <f>DATE(2026,2,7)</f>
        <v>46060</v>
      </c>
      <c r="B32" s="22" t="s">
        <v>288</v>
      </c>
      <c r="C32" s="85">
        <f>DATE(2026,2,6)</f>
        <v>46059</v>
      </c>
      <c r="D32" s="22">
        <v>408.0</v>
      </c>
      <c r="E32" s="22" t="s">
        <v>164</v>
      </c>
      <c r="F32" s="22" t="s">
        <v>9401</v>
      </c>
      <c r="G32" s="106" t="s">
        <v>9402</v>
      </c>
      <c r="H32" s="82" t="s">
        <v>9398</v>
      </c>
      <c r="I32" s="22">
        <v>0.0</v>
      </c>
      <c r="J32" s="22" t="s">
        <v>9332</v>
      </c>
      <c r="K32" s="2" t="s">
        <v>9371</v>
      </c>
    </row>
    <row r="33">
      <c r="A33" s="54">
        <v>46070.0</v>
      </c>
      <c r="B33" s="2" t="s">
        <v>208</v>
      </c>
      <c r="C33" s="54">
        <v>46069.0</v>
      </c>
      <c r="D33" s="2">
        <v>396.0</v>
      </c>
      <c r="E33" s="2" t="s">
        <v>153</v>
      </c>
      <c r="F33" s="2" t="s">
        <v>9403</v>
      </c>
      <c r="G33" s="48" t="s">
        <v>9404</v>
      </c>
      <c r="H33" s="47" t="s">
        <v>9398</v>
      </c>
      <c r="I33" s="2">
        <v>0.0</v>
      </c>
      <c r="J33" s="2" t="s">
        <v>9332</v>
      </c>
    </row>
    <row r="34">
      <c r="A34" s="85">
        <f>DATE(2026,2,22)</f>
        <v>46075</v>
      </c>
      <c r="B34" s="22" t="s">
        <v>256</v>
      </c>
      <c r="C34" s="85">
        <f>DATE(2026,2,21)</f>
        <v>46074</v>
      </c>
      <c r="D34" s="22">
        <v>297.0</v>
      </c>
      <c r="E34" s="22" t="s">
        <v>153</v>
      </c>
      <c r="F34" s="22" t="s">
        <v>9405</v>
      </c>
      <c r="G34" s="106" t="s">
        <v>9406</v>
      </c>
      <c r="H34" s="82" t="s">
        <v>9398</v>
      </c>
      <c r="I34" s="22">
        <v>0.0</v>
      </c>
      <c r="J34" s="22" t="s">
        <v>9332</v>
      </c>
    </row>
    <row r="35">
      <c r="A35" s="54">
        <v>46076.0</v>
      </c>
      <c r="B35" s="2" t="s">
        <v>180</v>
      </c>
      <c r="C35" s="54">
        <v>46075.0</v>
      </c>
      <c r="D35" s="2">
        <v>126.0</v>
      </c>
      <c r="E35" s="2" t="s">
        <v>153</v>
      </c>
      <c r="F35" s="2" t="s">
        <v>9407</v>
      </c>
      <c r="G35" s="48" t="s">
        <v>9408</v>
      </c>
      <c r="H35" s="47" t="s">
        <v>9398</v>
      </c>
      <c r="I35" s="2">
        <v>0.0</v>
      </c>
      <c r="J35" s="2" t="s">
        <v>9332</v>
      </c>
    </row>
    <row r="36">
      <c r="A36" s="54">
        <v>46094.0</v>
      </c>
      <c r="B36" s="2" t="s">
        <v>196</v>
      </c>
      <c r="C36" s="54">
        <v>46093.0</v>
      </c>
      <c r="D36" s="2">
        <v>126.0</v>
      </c>
      <c r="E36" s="2" t="s">
        <v>153</v>
      </c>
      <c r="F36" s="2" t="s">
        <v>9407</v>
      </c>
      <c r="G36" s="48" t="s">
        <v>9409</v>
      </c>
      <c r="H36" s="47" t="s">
        <v>9410</v>
      </c>
      <c r="I36" s="2">
        <v>0.0</v>
      </c>
      <c r="J36" s="2" t="s">
        <v>9332</v>
      </c>
    </row>
    <row r="37">
      <c r="A37" s="85">
        <f>DATE(2026,3,14)</f>
        <v>46095</v>
      </c>
      <c r="B37" s="22" t="s">
        <v>288</v>
      </c>
      <c r="C37" s="85">
        <f>DATE(2026,3,13)</f>
        <v>46094</v>
      </c>
      <c r="D37" s="22">
        <v>430.0</v>
      </c>
      <c r="E37" s="22" t="s">
        <v>153</v>
      </c>
      <c r="F37" s="22" t="s">
        <v>9411</v>
      </c>
      <c r="G37" s="106" t="s">
        <v>9412</v>
      </c>
      <c r="H37" s="82" t="s">
        <v>9410</v>
      </c>
      <c r="I37" s="22">
        <v>0.0</v>
      </c>
      <c r="J37" s="22" t="s">
        <v>9332</v>
      </c>
    </row>
    <row r="38">
      <c r="A38" s="85">
        <f>DATE(2026,3,24)</f>
        <v>46105</v>
      </c>
      <c r="B38" s="22" t="s">
        <v>208</v>
      </c>
      <c r="C38" s="85">
        <f>DATE(2026,3,23)</f>
        <v>46104</v>
      </c>
      <c r="D38" s="22">
        <v>392.0</v>
      </c>
      <c r="E38" s="22" t="s">
        <v>153</v>
      </c>
      <c r="F38" s="22" t="s">
        <v>9413</v>
      </c>
      <c r="G38" s="106" t="s">
        <v>9414</v>
      </c>
      <c r="H38" s="82" t="s">
        <v>9410</v>
      </c>
      <c r="I38" s="22">
        <v>0.0</v>
      </c>
      <c r="J38" s="22" t="s">
        <v>9332</v>
      </c>
    </row>
    <row r="39">
      <c r="A39" s="85">
        <f>DATE(2026,4,3)</f>
        <v>46115</v>
      </c>
      <c r="B39" s="22" t="s">
        <v>196</v>
      </c>
      <c r="C39" s="85">
        <f>DATE(2026,4,2)</f>
        <v>46114</v>
      </c>
      <c r="D39" s="22">
        <v>542.0</v>
      </c>
      <c r="E39" s="22" t="s">
        <v>153</v>
      </c>
      <c r="F39" s="22" t="s">
        <v>9415</v>
      </c>
      <c r="G39" s="106" t="s">
        <v>9416</v>
      </c>
      <c r="H39" s="82" t="s">
        <v>9417</v>
      </c>
      <c r="I39" s="22">
        <v>0.0</v>
      </c>
      <c r="J39" s="22" t="s">
        <v>9332</v>
      </c>
    </row>
    <row r="40">
      <c r="A40" s="54">
        <v>46127.0</v>
      </c>
      <c r="B40" s="2" t="s">
        <v>303</v>
      </c>
      <c r="C40" s="54">
        <v>46126.0</v>
      </c>
      <c r="D40" s="2">
        <v>324.0</v>
      </c>
      <c r="E40" s="2" t="s">
        <v>153</v>
      </c>
      <c r="F40" s="2" t="s">
        <v>9418</v>
      </c>
      <c r="G40" s="48" t="s">
        <v>9419</v>
      </c>
      <c r="H40" s="47" t="s">
        <v>9417</v>
      </c>
      <c r="I40" s="2">
        <v>0.0</v>
      </c>
      <c r="J40" s="2" t="s">
        <v>9332</v>
      </c>
    </row>
    <row r="41">
      <c r="A41" s="54">
        <v>46129.0</v>
      </c>
      <c r="B41" s="2" t="s">
        <v>196</v>
      </c>
      <c r="C41" s="54">
        <v>46128.0</v>
      </c>
      <c r="D41" s="2">
        <v>172.0</v>
      </c>
      <c r="E41" s="2" t="s">
        <v>153</v>
      </c>
      <c r="F41" s="2" t="s">
        <v>9420</v>
      </c>
      <c r="G41" s="48" t="s">
        <v>9421</v>
      </c>
      <c r="H41" s="47" t="s">
        <v>9417</v>
      </c>
      <c r="I41" s="2">
        <v>0.0</v>
      </c>
      <c r="J41" s="2" t="s">
        <v>9332</v>
      </c>
    </row>
    <row r="42">
      <c r="A42" s="85">
        <f>DATE(2026,4,25)</f>
        <v>46137</v>
      </c>
      <c r="B42" s="22" t="s">
        <v>288</v>
      </c>
      <c r="C42" s="85">
        <f>DATE(2026,4,24)</f>
        <v>46136</v>
      </c>
      <c r="D42" s="22">
        <v>619.0</v>
      </c>
      <c r="E42" s="22" t="s">
        <v>153</v>
      </c>
      <c r="F42" s="22" t="s">
        <v>9422</v>
      </c>
      <c r="G42" s="106" t="s">
        <v>9423</v>
      </c>
      <c r="H42" s="82" t="s">
        <v>9417</v>
      </c>
      <c r="I42" s="22">
        <v>0.0</v>
      </c>
      <c r="J42" s="22" t="s">
        <v>9332</v>
      </c>
    </row>
    <row r="43">
      <c r="A43" s="85">
        <f>DATE(2026,4,30)</f>
        <v>46142</v>
      </c>
      <c r="B43" s="22" t="s">
        <v>148</v>
      </c>
      <c r="C43" s="85">
        <f>DATE(2026,4,29)</f>
        <v>46141</v>
      </c>
      <c r="D43" s="22">
        <v>206.0</v>
      </c>
      <c r="E43" s="22" t="s">
        <v>153</v>
      </c>
      <c r="F43" s="22" t="s">
        <v>9424</v>
      </c>
      <c r="G43" s="106" t="s">
        <v>9425</v>
      </c>
      <c r="H43" s="82" t="s">
        <v>9417</v>
      </c>
      <c r="I43" s="22">
        <v>0.0</v>
      </c>
      <c r="J43" s="22" t="s">
        <v>9332</v>
      </c>
    </row>
    <row r="44">
      <c r="A44" s="85">
        <f>DATE(2026,5,3)</f>
        <v>46145</v>
      </c>
      <c r="B44" s="22" t="s">
        <v>256</v>
      </c>
      <c r="C44" s="85">
        <f>DATE(2026,5,2)</f>
        <v>46144</v>
      </c>
      <c r="D44" s="22">
        <v>268.0</v>
      </c>
      <c r="E44" s="22" t="s">
        <v>153</v>
      </c>
      <c r="F44" s="22" t="s">
        <v>9426</v>
      </c>
      <c r="G44" s="106" t="s">
        <v>9427</v>
      </c>
      <c r="H44" s="82" t="s">
        <v>9428</v>
      </c>
      <c r="I44" s="22">
        <v>0.0</v>
      </c>
      <c r="J44" s="22" t="s">
        <v>9332</v>
      </c>
    </row>
    <row r="45">
      <c r="A45" s="54">
        <v>46147.0</v>
      </c>
      <c r="B45" s="2" t="s">
        <v>208</v>
      </c>
      <c r="C45" s="54">
        <v>46146.0</v>
      </c>
      <c r="D45" s="2">
        <v>164.0</v>
      </c>
      <c r="E45" s="2" t="s">
        <v>153</v>
      </c>
      <c r="F45" s="2" t="s">
        <v>9429</v>
      </c>
      <c r="G45" s="48" t="s">
        <v>9430</v>
      </c>
      <c r="H45" s="47" t="s">
        <v>9428</v>
      </c>
      <c r="I45" s="2">
        <v>0.0</v>
      </c>
      <c r="J45" s="2" t="s">
        <v>9332</v>
      </c>
    </row>
    <row r="46">
      <c r="A46" s="85">
        <f>DATE(2026,5,18)</f>
        <v>46160</v>
      </c>
      <c r="B46" s="22" t="s">
        <v>180</v>
      </c>
      <c r="C46" s="85">
        <f>DATE(2026,5,17)</f>
        <v>46159</v>
      </c>
      <c r="D46" s="22">
        <v>524.0</v>
      </c>
      <c r="E46" s="22" t="s">
        <v>153</v>
      </c>
      <c r="F46" s="22" t="s">
        <v>9431</v>
      </c>
      <c r="G46" s="106" t="s">
        <v>9432</v>
      </c>
      <c r="H46" s="82" t="s">
        <v>9428</v>
      </c>
      <c r="I46" s="22">
        <v>0.0</v>
      </c>
      <c r="J46" s="22" t="s">
        <v>9332</v>
      </c>
    </row>
    <row r="47">
      <c r="A47" s="85">
        <f>DATE(2026,5,20)</f>
        <v>46162</v>
      </c>
      <c r="B47" s="22" t="s">
        <v>303</v>
      </c>
      <c r="C47" s="85">
        <f>DATE(2026,5,19)</f>
        <v>46161</v>
      </c>
      <c r="D47" s="22">
        <v>154.0</v>
      </c>
      <c r="E47" s="22" t="s">
        <v>153</v>
      </c>
      <c r="F47" s="22" t="s">
        <v>9433</v>
      </c>
      <c r="G47" s="106" t="s">
        <v>9434</v>
      </c>
      <c r="H47" s="82" t="s">
        <v>9428</v>
      </c>
      <c r="I47" s="22">
        <v>0.0</v>
      </c>
      <c r="J47" s="22" t="s">
        <v>9332</v>
      </c>
    </row>
    <row r="48">
      <c r="A48" s="54">
        <v>46163.0</v>
      </c>
      <c r="B48" s="2" t="s">
        <v>148</v>
      </c>
      <c r="C48" s="54">
        <v>46162.0</v>
      </c>
      <c r="D48" s="2">
        <v>116.0</v>
      </c>
      <c r="E48" s="2" t="s">
        <v>153</v>
      </c>
      <c r="F48" s="2" t="s">
        <v>9435</v>
      </c>
      <c r="G48" s="48" t="s">
        <v>9436</v>
      </c>
      <c r="H48" s="47" t="s">
        <v>9428</v>
      </c>
      <c r="I48" s="2">
        <v>0.0</v>
      </c>
      <c r="J48" s="2" t="s">
        <v>9332</v>
      </c>
    </row>
    <row r="49">
      <c r="A49" s="85">
        <f>DATE(2026,5,24)</f>
        <v>46166</v>
      </c>
      <c r="B49" s="85" t="s">
        <v>256</v>
      </c>
      <c r="C49" s="85">
        <f>DATE(2026,5,23)</f>
        <v>46165</v>
      </c>
      <c r="D49" s="22">
        <v>600.0</v>
      </c>
      <c r="E49" s="22" t="s">
        <v>153</v>
      </c>
      <c r="F49" s="22" t="s">
        <v>9437</v>
      </c>
      <c r="G49" s="106" t="s">
        <v>9438</v>
      </c>
      <c r="H49" s="82" t="s">
        <v>9428</v>
      </c>
      <c r="I49" s="22">
        <v>0.0</v>
      </c>
      <c r="J49" s="22" t="s">
        <v>9332</v>
      </c>
    </row>
    <row r="50">
      <c r="A50" s="54">
        <v>46168.0</v>
      </c>
      <c r="B50" s="2" t="s">
        <v>208</v>
      </c>
      <c r="C50" s="54">
        <v>46167.0</v>
      </c>
      <c r="D50" s="2">
        <v>122.0</v>
      </c>
      <c r="E50" s="2" t="s">
        <v>153</v>
      </c>
      <c r="F50" s="2" t="s">
        <v>9439</v>
      </c>
      <c r="G50" s="48" t="s">
        <v>9440</v>
      </c>
      <c r="H50" s="47" t="s">
        <v>9428</v>
      </c>
      <c r="I50" s="2">
        <v>0.0</v>
      </c>
      <c r="J50" s="2" t="s">
        <v>9332</v>
      </c>
    </row>
    <row r="51">
      <c r="A51" s="54">
        <v>46171.0</v>
      </c>
      <c r="B51" s="2" t="s">
        <v>196</v>
      </c>
      <c r="C51" s="54">
        <v>46170.0</v>
      </c>
      <c r="D51" s="2">
        <v>232.0</v>
      </c>
      <c r="E51" s="2" t="s">
        <v>153</v>
      </c>
      <c r="F51" s="2" t="s">
        <v>9441</v>
      </c>
      <c r="G51" s="48" t="s">
        <v>9442</v>
      </c>
      <c r="H51" s="47" t="s">
        <v>9428</v>
      </c>
      <c r="I51" s="2">
        <v>0.0</v>
      </c>
      <c r="J51" s="2" t="s">
        <v>9332</v>
      </c>
    </row>
    <row r="52">
      <c r="A52" s="85">
        <f>DATE(2026,6,2)</f>
        <v>46175</v>
      </c>
      <c r="B52" s="85" t="s">
        <v>208</v>
      </c>
      <c r="C52" s="85">
        <f>DATE(2026,6,1)</f>
        <v>46174</v>
      </c>
      <c r="D52" s="22">
        <v>656.0</v>
      </c>
      <c r="E52" s="22" t="s">
        <v>153</v>
      </c>
      <c r="F52" s="22" t="s">
        <v>9443</v>
      </c>
      <c r="G52" s="106" t="s">
        <v>9444</v>
      </c>
      <c r="H52" s="82" t="s">
        <v>9445</v>
      </c>
      <c r="I52" s="22">
        <v>0.0</v>
      </c>
      <c r="J52" s="22" t="s">
        <v>9332</v>
      </c>
    </row>
    <row r="53">
      <c r="A53" s="54">
        <v>46189.0</v>
      </c>
      <c r="B53" s="2" t="s">
        <v>208</v>
      </c>
      <c r="C53" s="54">
        <v>46188.0</v>
      </c>
      <c r="D53" s="2">
        <v>132.0</v>
      </c>
      <c r="E53" s="2" t="s">
        <v>153</v>
      </c>
      <c r="F53" s="2" t="s">
        <v>9446</v>
      </c>
      <c r="G53" s="48" t="s">
        <v>9447</v>
      </c>
      <c r="H53" s="47" t="s">
        <v>9445</v>
      </c>
      <c r="I53" s="2">
        <v>0.0</v>
      </c>
      <c r="J53" s="2" t="s">
        <v>9332</v>
      </c>
    </row>
    <row r="54">
      <c r="A54" s="85">
        <f>DATE(2026,7,2)</f>
        <v>46205</v>
      </c>
      <c r="B54" s="85" t="s">
        <v>148</v>
      </c>
      <c r="C54" s="85">
        <f>DATE(2026,7,1)</f>
        <v>46204</v>
      </c>
      <c r="D54" s="22">
        <v>496.0</v>
      </c>
      <c r="E54" s="22" t="s">
        <v>153</v>
      </c>
      <c r="F54" s="22" t="s">
        <v>9448</v>
      </c>
      <c r="G54" s="106" t="s">
        <v>9449</v>
      </c>
      <c r="H54" s="82" t="s">
        <v>9450</v>
      </c>
      <c r="I54" s="22">
        <v>0.0</v>
      </c>
      <c r="J54" s="22" t="s">
        <v>9332</v>
      </c>
    </row>
    <row r="55">
      <c r="A55" s="54">
        <v>46207.0</v>
      </c>
      <c r="B55" s="2" t="s">
        <v>288</v>
      </c>
      <c r="C55" s="54">
        <v>46206.0</v>
      </c>
      <c r="D55" s="2">
        <v>86.0</v>
      </c>
      <c r="E55" s="2" t="s">
        <v>153</v>
      </c>
      <c r="F55" s="2" t="s">
        <v>9451</v>
      </c>
      <c r="G55" s="48" t="s">
        <v>9452</v>
      </c>
      <c r="H55" s="47" t="s">
        <v>9450</v>
      </c>
      <c r="I55" s="2">
        <v>0.0</v>
      </c>
      <c r="J55" s="2" t="s">
        <v>9332</v>
      </c>
    </row>
    <row r="56">
      <c r="A56" s="54">
        <v>46212.0</v>
      </c>
      <c r="B56" s="2" t="s">
        <v>148</v>
      </c>
      <c r="C56" s="54">
        <v>46211.0</v>
      </c>
      <c r="D56" s="2">
        <v>94.0</v>
      </c>
      <c r="E56" s="2" t="s">
        <v>153</v>
      </c>
      <c r="F56" s="2" t="s">
        <v>9453</v>
      </c>
      <c r="G56" s="48" t="s">
        <v>9454</v>
      </c>
      <c r="H56" s="47" t="s">
        <v>9450</v>
      </c>
      <c r="I56" s="2">
        <v>0.0</v>
      </c>
      <c r="J56" s="2" t="s">
        <v>9332</v>
      </c>
    </row>
    <row r="57">
      <c r="A57" s="54">
        <v>46217.0</v>
      </c>
      <c r="B57" s="2" t="s">
        <v>208</v>
      </c>
      <c r="C57" s="54">
        <v>46216.0</v>
      </c>
      <c r="D57" s="2">
        <v>135.0</v>
      </c>
      <c r="E57" s="2" t="s">
        <v>153</v>
      </c>
      <c r="F57" s="2" t="s">
        <v>9455</v>
      </c>
      <c r="G57" s="48" t="s">
        <v>9456</v>
      </c>
      <c r="H57" s="47" t="s">
        <v>9450</v>
      </c>
      <c r="I57" s="2">
        <v>0.0</v>
      </c>
      <c r="J57" s="2" t="s">
        <v>9332</v>
      </c>
    </row>
    <row r="58">
      <c r="A58" s="85">
        <f>DATE(2026,7,26)</f>
        <v>46229</v>
      </c>
      <c r="B58" s="85" t="s">
        <v>256</v>
      </c>
      <c r="C58" s="85">
        <f>DATE(2026,7,25)</f>
        <v>46228</v>
      </c>
      <c r="D58" s="22">
        <v>136.0</v>
      </c>
      <c r="E58" s="22" t="s">
        <v>153</v>
      </c>
      <c r="F58" s="22" t="s">
        <v>9457</v>
      </c>
      <c r="G58" s="106" t="s">
        <v>9458</v>
      </c>
      <c r="H58" s="82" t="s">
        <v>9450</v>
      </c>
      <c r="I58" s="22">
        <v>0.0</v>
      </c>
      <c r="J58" s="22" t="s">
        <v>9332</v>
      </c>
    </row>
    <row r="59">
      <c r="A59" s="54">
        <v>46238.0</v>
      </c>
      <c r="B59" s="2" t="s">
        <v>208</v>
      </c>
      <c r="C59" s="54">
        <v>46237.0</v>
      </c>
      <c r="D59" s="2">
        <v>136.0</v>
      </c>
      <c r="E59" s="2" t="s">
        <v>153</v>
      </c>
      <c r="F59" s="2" t="s">
        <v>9459</v>
      </c>
      <c r="G59" s="48" t="s">
        <v>9460</v>
      </c>
      <c r="H59" s="47" t="s">
        <v>9461</v>
      </c>
      <c r="I59" s="2">
        <v>0.0</v>
      </c>
      <c r="J59" s="2" t="s">
        <v>9332</v>
      </c>
    </row>
    <row r="60">
      <c r="A60" s="85">
        <f>DATE(2026,8,5)</f>
        <v>46239</v>
      </c>
      <c r="B60" s="85" t="s">
        <v>303</v>
      </c>
      <c r="C60" s="85">
        <f>DATE(2026,8,4)</f>
        <v>46238</v>
      </c>
      <c r="D60" s="22">
        <v>115.0</v>
      </c>
      <c r="E60" s="22" t="s">
        <v>153</v>
      </c>
      <c r="F60" s="22" t="s">
        <v>9462</v>
      </c>
      <c r="G60" s="106" t="s">
        <v>9463</v>
      </c>
      <c r="H60" s="82" t="s">
        <v>9461</v>
      </c>
      <c r="I60" s="22">
        <v>1.0</v>
      </c>
      <c r="J60" s="22" t="s">
        <v>9464</v>
      </c>
    </row>
    <row r="61">
      <c r="A61" s="54">
        <v>46243.0</v>
      </c>
      <c r="B61" s="2" t="s">
        <v>256</v>
      </c>
      <c r="C61" s="54">
        <v>46242.0</v>
      </c>
      <c r="D61" s="2">
        <v>100.0</v>
      </c>
      <c r="E61" s="2" t="s">
        <v>153</v>
      </c>
      <c r="F61" s="2" t="s">
        <v>9465</v>
      </c>
      <c r="G61" s="48" t="s">
        <v>9466</v>
      </c>
      <c r="H61" s="47" t="s">
        <v>9461</v>
      </c>
      <c r="I61" s="2">
        <v>0.0</v>
      </c>
      <c r="J61" s="2" t="s">
        <v>9332</v>
      </c>
    </row>
    <row r="62">
      <c r="A62" s="85">
        <f>DATE(2026,8,12)</f>
        <v>46246</v>
      </c>
      <c r="B62" s="22" t="s">
        <v>303</v>
      </c>
      <c r="C62" s="85">
        <f>DATE(2026,8,11)</f>
        <v>46245</v>
      </c>
      <c r="D62" s="22">
        <v>138.0</v>
      </c>
      <c r="E62" s="22" t="s">
        <v>153</v>
      </c>
      <c r="F62" s="22" t="s">
        <v>9467</v>
      </c>
      <c r="G62" s="106" t="s">
        <v>9468</v>
      </c>
      <c r="H62" s="82" t="s">
        <v>9461</v>
      </c>
      <c r="I62" s="22">
        <v>1.0</v>
      </c>
      <c r="J62" s="22" t="s">
        <v>9464</v>
      </c>
    </row>
    <row r="63">
      <c r="A63" s="85">
        <f>DATE(2026,8,19)</f>
        <v>46253</v>
      </c>
      <c r="B63" s="22" t="s">
        <v>303</v>
      </c>
      <c r="C63" s="85">
        <f>DATE(2026,8,18)</f>
        <v>46252</v>
      </c>
      <c r="D63" s="22">
        <v>65.0</v>
      </c>
      <c r="E63" s="22" t="s">
        <v>153</v>
      </c>
      <c r="F63" s="22" t="s">
        <v>9469</v>
      </c>
      <c r="G63" s="106" t="s">
        <v>9470</v>
      </c>
      <c r="H63" s="82" t="s">
        <v>9461</v>
      </c>
      <c r="I63" s="22">
        <v>1.0</v>
      </c>
      <c r="J63" s="22" t="s">
        <v>9464</v>
      </c>
    </row>
    <row r="64">
      <c r="A64" s="85">
        <f>DATE(2026,8,22)</f>
        <v>46256</v>
      </c>
      <c r="B64" s="22" t="s">
        <v>288</v>
      </c>
      <c r="C64" s="85">
        <f>DATE(2026,8,21)</f>
        <v>46255</v>
      </c>
      <c r="D64" s="22">
        <v>217.0</v>
      </c>
      <c r="E64" s="22" t="s">
        <v>153</v>
      </c>
      <c r="F64" s="22" t="s">
        <v>9471</v>
      </c>
      <c r="G64" s="106" t="s">
        <v>9472</v>
      </c>
      <c r="H64" s="82" t="s">
        <v>9461</v>
      </c>
      <c r="I64" s="22">
        <v>0.0</v>
      </c>
      <c r="J64" s="22" t="s">
        <v>9332</v>
      </c>
    </row>
    <row r="65">
      <c r="A65" s="54">
        <v>46259.0</v>
      </c>
      <c r="B65" s="2" t="s">
        <v>208</v>
      </c>
      <c r="C65" s="54">
        <v>46258.0</v>
      </c>
      <c r="D65" s="2">
        <v>150.0</v>
      </c>
      <c r="E65" s="2" t="s">
        <v>153</v>
      </c>
      <c r="F65" s="2" t="s">
        <v>9473</v>
      </c>
      <c r="G65" s="48" t="s">
        <v>9474</v>
      </c>
      <c r="H65" s="47" t="s">
        <v>9461</v>
      </c>
      <c r="I65" s="2">
        <v>0.0</v>
      </c>
      <c r="J65" s="2" t="s">
        <v>9332</v>
      </c>
    </row>
    <row r="66">
      <c r="A66" s="54">
        <f>DATE(2026,8,26)</f>
        <v>46260</v>
      </c>
      <c r="B66" s="2" t="s">
        <v>303</v>
      </c>
      <c r="C66" s="54">
        <f>DATE(2026,8,25)</f>
        <v>46259</v>
      </c>
      <c r="D66" s="2">
        <v>162.0</v>
      </c>
      <c r="E66" s="2" t="s">
        <v>164</v>
      </c>
      <c r="F66" s="2" t="s">
        <v>9475</v>
      </c>
      <c r="G66" s="48" t="s">
        <v>9476</v>
      </c>
      <c r="H66" s="47" t="s">
        <v>9461</v>
      </c>
      <c r="I66" s="2">
        <v>1.0</v>
      </c>
      <c r="J66" s="2" t="s">
        <v>9464</v>
      </c>
    </row>
    <row r="67">
      <c r="A67" s="54">
        <f>DATE(2026,8,30)</f>
        <v>46264</v>
      </c>
      <c r="B67" s="2" t="s">
        <v>256</v>
      </c>
      <c r="C67" s="54">
        <f>DATE(2026,8,29)</f>
        <v>46263</v>
      </c>
      <c r="D67" s="2">
        <v>130.0</v>
      </c>
      <c r="E67" s="2" t="s">
        <v>153</v>
      </c>
      <c r="F67" s="2" t="s">
        <v>9477</v>
      </c>
      <c r="G67" s="48" t="s">
        <v>9478</v>
      </c>
      <c r="H67" s="47" t="s">
        <v>9461</v>
      </c>
      <c r="I67" s="2">
        <v>0.0</v>
      </c>
      <c r="J67" s="2" t="s">
        <v>9332</v>
      </c>
    </row>
    <row r="68">
      <c r="A68" s="54">
        <f>DATE(2026,9,1)</f>
        <v>46266</v>
      </c>
      <c r="B68" s="2" t="s">
        <v>208</v>
      </c>
      <c r="C68" s="54">
        <f>DATE(2026,8,31)</f>
        <v>46265</v>
      </c>
      <c r="D68" s="2">
        <v>218.0</v>
      </c>
      <c r="E68" s="2" t="s">
        <v>153</v>
      </c>
      <c r="F68" s="2" t="s">
        <v>9479</v>
      </c>
      <c r="G68" s="48" t="s">
        <v>9480</v>
      </c>
      <c r="H68" s="47" t="s">
        <v>9481</v>
      </c>
      <c r="I68" s="2">
        <v>0.0</v>
      </c>
      <c r="J68" s="2" t="s">
        <v>9332</v>
      </c>
    </row>
    <row r="69">
      <c r="A69" s="54">
        <f>DATE(2026,9,3)</f>
        <v>46268</v>
      </c>
      <c r="B69" s="2" t="s">
        <v>148</v>
      </c>
      <c r="C69" s="54">
        <f>DATE(2026,9,2)</f>
        <v>46267</v>
      </c>
      <c r="D69" s="2">
        <v>163.0</v>
      </c>
      <c r="E69" s="2" t="s">
        <v>164</v>
      </c>
      <c r="F69" s="2" t="s">
        <v>9482</v>
      </c>
      <c r="G69" s="48" t="s">
        <v>9483</v>
      </c>
      <c r="H69" s="47" t="s">
        <v>9481</v>
      </c>
      <c r="I69" s="2">
        <v>1.0</v>
      </c>
      <c r="J69" s="2" t="s">
        <v>9464</v>
      </c>
    </row>
    <row r="70">
      <c r="A70" s="54">
        <f>DATE(2026,9,8)</f>
        <v>46273</v>
      </c>
      <c r="B70" s="2" t="s">
        <v>208</v>
      </c>
      <c r="C70" s="54">
        <f>DATE(2026,9,7)</f>
        <v>46272</v>
      </c>
      <c r="D70" s="2">
        <v>166.0</v>
      </c>
      <c r="E70" s="2" t="s">
        <v>153</v>
      </c>
      <c r="F70" s="2" t="s">
        <v>9484</v>
      </c>
      <c r="G70" s="48" t="s">
        <v>1653</v>
      </c>
      <c r="H70" s="47" t="s">
        <v>9481</v>
      </c>
      <c r="I70" s="2">
        <v>0.0</v>
      </c>
      <c r="J70" s="2" t="s">
        <v>9332</v>
      </c>
    </row>
    <row r="71">
      <c r="A71" s="54">
        <f>DATE(2026,9,9)</f>
        <v>46274</v>
      </c>
      <c r="B71" s="2" t="s">
        <v>303</v>
      </c>
      <c r="C71" s="54">
        <f>DATE(2026,9,8)</f>
        <v>46273</v>
      </c>
      <c r="D71" s="2">
        <v>196.0</v>
      </c>
      <c r="E71" s="2" t="s">
        <v>153</v>
      </c>
      <c r="F71" s="2" t="s">
        <v>9485</v>
      </c>
      <c r="G71" s="48" t="s">
        <v>9486</v>
      </c>
      <c r="H71" s="47" t="s">
        <v>9481</v>
      </c>
      <c r="I71" s="2">
        <v>0.0</v>
      </c>
      <c r="J71" s="2" t="s">
        <v>9332</v>
      </c>
    </row>
    <row r="72">
      <c r="A72" s="54">
        <f>DATE(2026,9,10)</f>
        <v>46275</v>
      </c>
      <c r="B72" s="2" t="s">
        <v>148</v>
      </c>
      <c r="C72" s="54">
        <f>DATE(2026,9,9)</f>
        <v>46274</v>
      </c>
      <c r="D72" s="2">
        <v>149.0</v>
      </c>
      <c r="E72" s="2" t="s">
        <v>164</v>
      </c>
      <c r="F72" s="2" t="s">
        <v>9487</v>
      </c>
      <c r="G72" s="48" t="s">
        <v>9488</v>
      </c>
      <c r="H72" s="47" t="s">
        <v>9481</v>
      </c>
      <c r="I72" s="2">
        <v>1.0</v>
      </c>
      <c r="J72" s="2" t="s">
        <v>9464</v>
      </c>
    </row>
    <row r="73">
      <c r="A73" s="54">
        <f>DATE(2026,9,17)</f>
        <v>46282</v>
      </c>
      <c r="B73" s="2" t="s">
        <v>148</v>
      </c>
      <c r="C73" s="54">
        <f>DATE(2026,9,16)</f>
        <v>46281</v>
      </c>
      <c r="D73" s="2">
        <v>157.0</v>
      </c>
      <c r="E73" s="2" t="s">
        <v>153</v>
      </c>
      <c r="F73" s="2" t="s">
        <v>9489</v>
      </c>
      <c r="G73" s="48" t="s">
        <v>1695</v>
      </c>
      <c r="H73" s="47" t="s">
        <v>9481</v>
      </c>
      <c r="I73" s="2">
        <v>1.0</v>
      </c>
      <c r="J73" s="2" t="s">
        <v>9464</v>
      </c>
    </row>
    <row r="74">
      <c r="A74" s="3">
        <f>DATE(2026,9,24)</f>
        <v>46289</v>
      </c>
      <c r="B74" s="2" t="s">
        <v>148</v>
      </c>
      <c r="C74" s="3">
        <f>DATE(2026,9,23)</f>
        <v>46288</v>
      </c>
      <c r="D74" s="2">
        <v>282.0</v>
      </c>
      <c r="E74" s="2" t="s">
        <v>153</v>
      </c>
      <c r="F74" s="2" t="s">
        <v>9490</v>
      </c>
      <c r="G74" s="48" t="s">
        <v>9491</v>
      </c>
      <c r="H74" s="47" t="s">
        <v>9481</v>
      </c>
      <c r="I74" s="2">
        <v>1.0</v>
      </c>
      <c r="J74" s="2" t="s">
        <v>9464</v>
      </c>
    </row>
    <row r="75">
      <c r="A75" s="3"/>
      <c r="C75" s="3"/>
    </row>
    <row r="76">
      <c r="A76" s="3"/>
      <c r="C76" s="3"/>
    </row>
    <row r="77">
      <c r="A77" s="3"/>
      <c r="C77" s="3"/>
    </row>
    <row r="78">
      <c r="A78" s="3"/>
      <c r="C78" s="3"/>
    </row>
    <row r="79">
      <c r="A79" s="3"/>
      <c r="C79" s="3"/>
    </row>
    <row r="80">
      <c r="A80" s="3"/>
      <c r="C80" s="3"/>
    </row>
    <row r="81">
      <c r="A81" s="3"/>
      <c r="C81" s="3"/>
    </row>
    <row r="82">
      <c r="A82" s="3"/>
      <c r="C82" s="3"/>
    </row>
    <row r="83">
      <c r="A83" s="3"/>
      <c r="C83" s="3"/>
    </row>
    <row r="84">
      <c r="A84" s="3"/>
      <c r="C84" s="3"/>
    </row>
    <row r="85">
      <c r="A85" s="3"/>
      <c r="C85" s="3"/>
    </row>
    <row r="86">
      <c r="A86" s="3"/>
      <c r="C86" s="3"/>
    </row>
    <row r="87">
      <c r="A87" s="3"/>
      <c r="C87" s="3"/>
    </row>
    <row r="88">
      <c r="A88" s="3"/>
      <c r="C88" s="3"/>
    </row>
    <row r="89">
      <c r="A89" s="3"/>
      <c r="C89" s="3"/>
    </row>
    <row r="90">
      <c r="A90" s="3"/>
      <c r="C90" s="3"/>
    </row>
    <row r="91">
      <c r="A91" s="3"/>
      <c r="C91" s="3"/>
    </row>
    <row r="92">
      <c r="A92" s="3"/>
      <c r="C92" s="3"/>
    </row>
    <row r="93">
      <c r="A93" s="3"/>
      <c r="C93" s="3"/>
    </row>
    <row r="94">
      <c r="A94" s="3"/>
      <c r="C94" s="3"/>
    </row>
    <row r="95">
      <c r="A95" s="3"/>
      <c r="C95" s="3"/>
    </row>
    <row r="96">
      <c r="A96" s="3"/>
      <c r="C96" s="3"/>
    </row>
    <row r="97">
      <c r="A97" s="3"/>
      <c r="C97" s="3"/>
    </row>
    <row r="98">
      <c r="A98" s="3"/>
      <c r="C98" s="3"/>
    </row>
    <row r="99">
      <c r="A99" s="3"/>
      <c r="C99" s="3"/>
    </row>
    <row r="100">
      <c r="A100" s="3"/>
      <c r="C100" s="3"/>
    </row>
    <row r="101">
      <c r="A101" s="3"/>
      <c r="C101" s="3"/>
    </row>
    <row r="102">
      <c r="A102" s="3"/>
      <c r="C102" s="3"/>
    </row>
    <row r="103">
      <c r="A103" s="3"/>
      <c r="C103" s="3"/>
    </row>
    <row r="104">
      <c r="A104" s="3"/>
      <c r="C104" s="3"/>
    </row>
    <row r="105">
      <c r="A105" s="3"/>
      <c r="C105" s="3"/>
    </row>
    <row r="106">
      <c r="A106" s="3"/>
      <c r="C106" s="3"/>
    </row>
    <row r="107">
      <c r="A107" s="3"/>
      <c r="C107" s="3"/>
    </row>
    <row r="108">
      <c r="A108" s="3"/>
      <c r="C108" s="3"/>
    </row>
    <row r="109">
      <c r="A109" s="3"/>
      <c r="C109" s="3"/>
    </row>
    <row r="110">
      <c r="A110" s="3"/>
      <c r="C110" s="3"/>
    </row>
    <row r="111">
      <c r="A111" s="3"/>
      <c r="C111" s="3"/>
    </row>
    <row r="112">
      <c r="A112" s="3"/>
      <c r="C112" s="3"/>
    </row>
    <row r="113">
      <c r="A113" s="3"/>
      <c r="C113" s="3"/>
    </row>
    <row r="114">
      <c r="A114" s="3"/>
      <c r="C114" s="3"/>
    </row>
    <row r="115">
      <c r="A115" s="3"/>
      <c r="C115" s="3"/>
    </row>
    <row r="116">
      <c r="A116" s="3"/>
      <c r="C116" s="3"/>
    </row>
    <row r="117">
      <c r="A117" s="3"/>
      <c r="C117" s="3"/>
    </row>
    <row r="118">
      <c r="A118" s="3"/>
      <c r="C118" s="3"/>
    </row>
    <row r="119">
      <c r="A119" s="3"/>
      <c r="C119" s="3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</hyperlinks>
  <drawing r:id="rId7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9492</v>
      </c>
      <c r="B1" s="2" t="s">
        <v>157</v>
      </c>
    </row>
    <row r="2">
      <c r="A2" s="2" t="s">
        <v>9493</v>
      </c>
      <c r="B2" s="2" t="s">
        <v>9494</v>
      </c>
    </row>
    <row r="3">
      <c r="A3" s="2" t="s">
        <v>9495</v>
      </c>
      <c r="B3" s="2" t="s">
        <v>9496</v>
      </c>
    </row>
    <row r="4">
      <c r="A4" s="2" t="s">
        <v>9497</v>
      </c>
      <c r="B4" s="2" t="s">
        <v>9498</v>
      </c>
    </row>
    <row r="5">
      <c r="A5" s="2" t="s">
        <v>9499</v>
      </c>
      <c r="B5" s="2" t="s">
        <v>9500</v>
      </c>
    </row>
    <row r="6">
      <c r="A6" s="2" t="s">
        <v>2695</v>
      </c>
      <c r="B6" s="2" t="s">
        <v>9501</v>
      </c>
    </row>
    <row r="7">
      <c r="A7" s="2" t="s">
        <v>9502</v>
      </c>
      <c r="B7" s="2" t="s">
        <v>9503</v>
      </c>
    </row>
    <row r="8">
      <c r="A8" s="2" t="s">
        <v>9504</v>
      </c>
      <c r="B8" s="2" t="s">
        <v>9505</v>
      </c>
    </row>
    <row r="9">
      <c r="A9" s="2" t="s">
        <v>3277</v>
      </c>
      <c r="B9" s="2" t="s">
        <v>9506</v>
      </c>
      <c r="C9" s="2"/>
      <c r="D9" s="2"/>
      <c r="E9" s="2"/>
      <c r="F9" s="2"/>
      <c r="G9" s="2"/>
      <c r="H9" s="2"/>
      <c r="I9" s="2"/>
      <c r="J9" s="2"/>
    </row>
    <row r="10">
      <c r="A10" s="2" t="s">
        <v>9507</v>
      </c>
      <c r="B10" s="2" t="s">
        <v>9508</v>
      </c>
      <c r="C10" s="2"/>
      <c r="D10" s="2"/>
      <c r="E10" s="2"/>
      <c r="F10" s="2"/>
      <c r="G10" s="2"/>
      <c r="H10" s="2"/>
      <c r="I10" s="2"/>
      <c r="J10" s="2"/>
    </row>
    <row r="11">
      <c r="A11" s="2" t="s">
        <v>8</v>
      </c>
      <c r="B11" s="2" t="s">
        <v>9509</v>
      </c>
      <c r="C11" s="2" t="s">
        <v>9510</v>
      </c>
      <c r="D11" s="2" t="s">
        <v>2874</v>
      </c>
      <c r="E11" s="2" t="s">
        <v>9511</v>
      </c>
      <c r="F11" s="2" t="s">
        <v>9512</v>
      </c>
      <c r="G11" s="2" t="s">
        <v>9513</v>
      </c>
      <c r="H11" s="2" t="s">
        <v>9514</v>
      </c>
      <c r="I11" s="2" t="s">
        <v>9515</v>
      </c>
      <c r="J11" s="2" t="s">
        <v>9516</v>
      </c>
      <c r="K11" s="2" t="s">
        <v>9517</v>
      </c>
      <c r="L11" s="2" t="s">
        <v>9518</v>
      </c>
      <c r="M11" s="2" t="s">
        <v>9519</v>
      </c>
      <c r="N11" s="2" t="s">
        <v>9520</v>
      </c>
      <c r="O11" s="2" t="s">
        <v>2772</v>
      </c>
      <c r="P11" s="2" t="s">
        <v>9521</v>
      </c>
    </row>
    <row r="12">
      <c r="A12" s="2" t="s">
        <v>194</v>
      </c>
      <c r="B12" s="2">
        <v>47.0</v>
      </c>
      <c r="C12" s="2" t="s">
        <v>9522</v>
      </c>
      <c r="D12" s="2" t="s">
        <v>9523</v>
      </c>
      <c r="E12" s="2">
        <v>30.0</v>
      </c>
      <c r="F12" s="2">
        <v>0.1408538579</v>
      </c>
      <c r="G12" s="2">
        <v>0.1435326469</v>
      </c>
      <c r="H12" s="2">
        <v>0.458891175</v>
      </c>
      <c r="I12" s="2">
        <v>0.4732770737</v>
      </c>
      <c r="J12" s="2">
        <v>0.0</v>
      </c>
      <c r="K12" s="2" t="s">
        <v>157</v>
      </c>
      <c r="L12" s="2" t="s">
        <v>157</v>
      </c>
      <c r="M12" s="2" t="s">
        <v>157</v>
      </c>
      <c r="N12" s="2" t="s">
        <v>157</v>
      </c>
      <c r="O12" s="2" t="s">
        <v>9524</v>
      </c>
      <c r="P12" s="2">
        <v>5.0</v>
      </c>
    </row>
    <row r="13">
      <c r="A13" s="2" t="s">
        <v>145</v>
      </c>
      <c r="B13" s="2">
        <v>14.0</v>
      </c>
      <c r="C13" s="2" t="s">
        <v>9525</v>
      </c>
      <c r="D13" s="2" t="s">
        <v>9523</v>
      </c>
      <c r="E13" s="2">
        <v>30.0</v>
      </c>
      <c r="F13" s="2">
        <v>0.0632751132</v>
      </c>
      <c r="G13" s="2">
        <v>0.0634769082</v>
      </c>
      <c r="H13" s="2">
        <v>0.2574456509</v>
      </c>
      <c r="I13" s="2">
        <v>0.2600235791</v>
      </c>
      <c r="J13" s="2">
        <v>0.0</v>
      </c>
      <c r="K13" s="2" t="s">
        <v>157</v>
      </c>
      <c r="L13" s="2" t="s">
        <v>157</v>
      </c>
      <c r="M13" s="2" t="s">
        <v>157</v>
      </c>
      <c r="N13" s="2" t="s">
        <v>157</v>
      </c>
      <c r="O13" s="2" t="s">
        <v>9526</v>
      </c>
      <c r="P13" s="2">
        <v>2.0</v>
      </c>
    </row>
    <row r="14">
      <c r="A14" s="2" t="s">
        <v>1801</v>
      </c>
      <c r="B14" s="2">
        <v>1.0</v>
      </c>
      <c r="C14" s="2" t="s">
        <v>9527</v>
      </c>
      <c r="D14" s="2" t="s">
        <v>9528</v>
      </c>
      <c r="E14" s="2">
        <v>30.0</v>
      </c>
      <c r="F14" s="2">
        <v>8.2017E-6</v>
      </c>
      <c r="G14" s="2">
        <v>2.5E-5</v>
      </c>
      <c r="H14" s="2">
        <v>0.0028670958</v>
      </c>
      <c r="I14" s="2">
        <v>0.0050125418</v>
      </c>
      <c r="J14" s="2">
        <v>0.0</v>
      </c>
      <c r="K14" s="2" t="s">
        <v>157</v>
      </c>
      <c r="L14" s="2" t="s">
        <v>157</v>
      </c>
      <c r="M14" s="2" t="s">
        <v>157</v>
      </c>
      <c r="N14" s="2" t="s">
        <v>157</v>
      </c>
      <c r="O14" s="2" t="s">
        <v>9528</v>
      </c>
      <c r="P14" s="2">
        <v>0.0</v>
      </c>
    </row>
    <row r="15">
      <c r="A15" s="2" t="s">
        <v>932</v>
      </c>
      <c r="B15" s="2">
        <v>12.0</v>
      </c>
      <c r="C15" s="2" t="s">
        <v>9529</v>
      </c>
      <c r="D15" s="2" t="s">
        <v>9523</v>
      </c>
      <c r="E15" s="2">
        <v>30.0</v>
      </c>
      <c r="F15" s="2">
        <v>0.0951779119</v>
      </c>
      <c r="G15" s="2">
        <v>0.094896944</v>
      </c>
      <c r="H15" s="2">
        <v>0.3831108071</v>
      </c>
      <c r="I15" s="2">
        <v>0.3807305936</v>
      </c>
      <c r="J15" s="2">
        <v>0.0</v>
      </c>
      <c r="K15" s="2" t="s">
        <v>157</v>
      </c>
      <c r="L15" s="2" t="s">
        <v>157</v>
      </c>
      <c r="M15" s="2" t="s">
        <v>157</v>
      </c>
      <c r="N15" s="2" t="s">
        <v>157</v>
      </c>
      <c r="O15" s="2" t="s">
        <v>9530</v>
      </c>
      <c r="P15" s="2">
        <v>3.0</v>
      </c>
    </row>
    <row r="16">
      <c r="A16" s="2" t="s">
        <v>515</v>
      </c>
      <c r="B16" s="2">
        <v>4.0</v>
      </c>
      <c r="C16" s="2" t="s">
        <v>9527</v>
      </c>
      <c r="D16" s="2" t="s">
        <v>9528</v>
      </c>
      <c r="E16" s="2">
        <v>30.0</v>
      </c>
      <c r="F16" s="2">
        <v>0.0328620965</v>
      </c>
      <c r="G16" s="2">
        <v>0.0328309706</v>
      </c>
      <c r="H16" s="2">
        <v>0.1683016044</v>
      </c>
      <c r="I16" s="2">
        <v>0.1665481704</v>
      </c>
      <c r="J16" s="2">
        <v>0.0</v>
      </c>
      <c r="K16" s="2" t="s">
        <v>157</v>
      </c>
      <c r="L16" s="2" t="s">
        <v>157</v>
      </c>
      <c r="M16" s="2" t="s">
        <v>157</v>
      </c>
      <c r="N16" s="2" t="s">
        <v>157</v>
      </c>
      <c r="O16" s="2" t="s">
        <v>9528</v>
      </c>
      <c r="P16" s="2">
        <v>1.0</v>
      </c>
    </row>
    <row r="17">
      <c r="A17" s="2" t="s">
        <v>229</v>
      </c>
      <c r="B17" s="2">
        <v>33.0</v>
      </c>
      <c r="C17" s="2" t="s">
        <v>9531</v>
      </c>
      <c r="D17" s="2" t="s">
        <v>9532</v>
      </c>
      <c r="E17" s="2">
        <v>30.0</v>
      </c>
      <c r="F17" s="2">
        <v>0.0903582686</v>
      </c>
      <c r="G17" s="2">
        <v>0.0899564158</v>
      </c>
      <c r="H17" s="2">
        <v>0.3272565851</v>
      </c>
      <c r="I17" s="2">
        <v>0.3249457893</v>
      </c>
      <c r="J17" s="2">
        <v>0.0</v>
      </c>
      <c r="K17" s="2" t="s">
        <v>157</v>
      </c>
      <c r="L17" s="2" t="s">
        <v>157</v>
      </c>
      <c r="M17" s="2" t="s">
        <v>157</v>
      </c>
      <c r="N17" s="2" t="s">
        <v>157</v>
      </c>
      <c r="O17" s="2" t="s">
        <v>9530</v>
      </c>
      <c r="P17" s="2">
        <v>3.0</v>
      </c>
    </row>
    <row r="18">
      <c r="A18" s="2" t="s">
        <v>178</v>
      </c>
      <c r="B18" s="2">
        <v>12.0</v>
      </c>
      <c r="C18" s="2" t="s">
        <v>9531</v>
      </c>
      <c r="D18" s="2" t="s">
        <v>9532</v>
      </c>
      <c r="E18" s="2">
        <v>30.0</v>
      </c>
      <c r="F18" s="2">
        <v>0.0011810491</v>
      </c>
      <c r="G18" s="2">
        <v>0.00124192</v>
      </c>
      <c r="H18" s="2">
        <v>0.0349602712</v>
      </c>
      <c r="I18" s="2">
        <v>0.0358616213</v>
      </c>
      <c r="J18" s="2">
        <v>0.0</v>
      </c>
      <c r="K18" s="2" t="s">
        <v>157</v>
      </c>
      <c r="L18" s="2" t="s">
        <v>157</v>
      </c>
      <c r="M18" s="2" t="s">
        <v>157</v>
      </c>
      <c r="N18" s="2" t="s">
        <v>157</v>
      </c>
      <c r="O18" s="2" t="s">
        <v>9533</v>
      </c>
      <c r="P18" s="2">
        <v>0.0</v>
      </c>
    </row>
    <row r="19">
      <c r="A19" s="2" t="s">
        <v>1876</v>
      </c>
      <c r="B19" s="2">
        <v>0.0</v>
      </c>
      <c r="C19" s="2" t="s">
        <v>9534</v>
      </c>
      <c r="D19" s="2" t="s">
        <v>9528</v>
      </c>
      <c r="E19" s="2">
        <v>0.0</v>
      </c>
      <c r="F19" s="2" t="s">
        <v>157</v>
      </c>
      <c r="G19" s="2" t="s">
        <v>157</v>
      </c>
      <c r="H19" s="2" t="s">
        <v>157</v>
      </c>
      <c r="I19" s="2" t="s">
        <v>157</v>
      </c>
      <c r="J19" s="2">
        <v>0.0</v>
      </c>
      <c r="K19" s="2" t="s">
        <v>157</v>
      </c>
      <c r="L19" s="2" t="s">
        <v>157</v>
      </c>
      <c r="M19" s="2" t="s">
        <v>157</v>
      </c>
      <c r="N19" s="2" t="s">
        <v>157</v>
      </c>
      <c r="O19" s="2" t="s">
        <v>9528</v>
      </c>
      <c r="P19" s="2">
        <v>0.0</v>
      </c>
    </row>
    <row r="20">
      <c r="A20" s="2" t="s">
        <v>687</v>
      </c>
      <c r="B20" s="2">
        <v>2.0</v>
      </c>
      <c r="C20" s="2" t="s">
        <v>9527</v>
      </c>
      <c r="D20" s="2" t="s">
        <v>9528</v>
      </c>
      <c r="E20" s="2">
        <v>30.0</v>
      </c>
      <c r="F20" s="2">
        <v>3.28069E-5</v>
      </c>
      <c r="G20" s="2">
        <v>3.50901E-5</v>
      </c>
      <c r="H20" s="2">
        <v>0.0057424406</v>
      </c>
      <c r="I20" s="2">
        <v>0.0059393647</v>
      </c>
      <c r="J20" s="2">
        <v>0.0</v>
      </c>
      <c r="K20" s="2" t="s">
        <v>157</v>
      </c>
      <c r="L20" s="2" t="s">
        <v>157</v>
      </c>
      <c r="M20" s="2" t="s">
        <v>157</v>
      </c>
      <c r="N20" s="2" t="s">
        <v>157</v>
      </c>
      <c r="O20" s="2" t="s">
        <v>9528</v>
      </c>
      <c r="P20" s="2">
        <v>0.0</v>
      </c>
    </row>
    <row r="21">
      <c r="A21" s="2" t="s">
        <v>301</v>
      </c>
      <c r="B21" s="2">
        <v>14.0</v>
      </c>
      <c r="C21" s="2" t="s">
        <v>9529</v>
      </c>
      <c r="D21" s="2" t="s">
        <v>9523</v>
      </c>
      <c r="E21" s="2">
        <v>30.0</v>
      </c>
      <c r="F21" s="2">
        <v>0.0632733096</v>
      </c>
      <c r="G21" s="2">
        <v>0.0635001025</v>
      </c>
      <c r="H21" s="2">
        <v>0.2574456509</v>
      </c>
      <c r="I21" s="2">
        <v>0.2598282613</v>
      </c>
      <c r="J21" s="2">
        <v>0.0</v>
      </c>
      <c r="K21" s="2" t="s">
        <v>157</v>
      </c>
      <c r="L21" s="2" t="s">
        <v>157</v>
      </c>
      <c r="M21" s="2" t="s">
        <v>157</v>
      </c>
      <c r="N21" s="2" t="s">
        <v>157</v>
      </c>
      <c r="O21" s="2" t="s">
        <v>9526</v>
      </c>
      <c r="P21" s="2">
        <v>2.0</v>
      </c>
    </row>
    <row r="22">
      <c r="A22" s="2" t="s">
        <v>450</v>
      </c>
      <c r="B22" s="2">
        <v>3.0</v>
      </c>
      <c r="C22" s="2" t="s">
        <v>9527</v>
      </c>
      <c r="D22" s="2" t="s">
        <v>9528</v>
      </c>
      <c r="E22" s="2">
        <v>30.0</v>
      </c>
      <c r="F22" s="2">
        <v>0.0330008434</v>
      </c>
      <c r="G22" s="2">
        <v>0.0330291786</v>
      </c>
      <c r="H22" s="2">
        <v>0.179025675</v>
      </c>
      <c r="I22" s="2">
        <v>0.1817912467</v>
      </c>
      <c r="J22" s="2">
        <v>0.0</v>
      </c>
      <c r="K22" s="2" t="s">
        <v>157</v>
      </c>
      <c r="L22" s="2" t="s">
        <v>157</v>
      </c>
      <c r="M22" s="2" t="s">
        <v>157</v>
      </c>
      <c r="N22" s="2" t="s">
        <v>157</v>
      </c>
      <c r="O22" s="2" t="s">
        <v>9528</v>
      </c>
      <c r="P22" s="2">
        <v>1.0</v>
      </c>
    </row>
    <row r="23">
      <c r="A23" s="2" t="s">
        <v>1189</v>
      </c>
      <c r="B23" s="2">
        <v>5.0</v>
      </c>
      <c r="C23" s="2" t="s">
        <v>9527</v>
      </c>
      <c r="D23" s="2" t="s">
        <v>9528</v>
      </c>
      <c r="E23" s="2">
        <v>30.0</v>
      </c>
      <c r="F23" s="2">
        <v>2.050432E-4</v>
      </c>
      <c r="G23" s="2">
        <v>1.43415E-4</v>
      </c>
      <c r="H23" s="2">
        <v>0.0144184474</v>
      </c>
      <c r="I23" s="2">
        <v>0.0120436328</v>
      </c>
      <c r="J23" s="2">
        <v>0.0</v>
      </c>
      <c r="K23" s="2" t="s">
        <v>157</v>
      </c>
      <c r="L23" s="2" t="s">
        <v>157</v>
      </c>
      <c r="M23" s="2" t="s">
        <v>157</v>
      </c>
      <c r="N23" s="2" t="s">
        <v>157</v>
      </c>
      <c r="O23" s="2" t="s">
        <v>9528</v>
      </c>
      <c r="P23" s="2">
        <v>0.0</v>
      </c>
    </row>
    <row r="24">
      <c r="A24" s="2" t="s">
        <v>1937</v>
      </c>
      <c r="B24" s="2">
        <v>1.0</v>
      </c>
      <c r="C24" s="2" t="s">
        <v>9527</v>
      </c>
      <c r="D24" s="2" t="s">
        <v>9528</v>
      </c>
      <c r="E24" s="2">
        <v>30.0</v>
      </c>
      <c r="F24" s="2">
        <v>8.2017E-6</v>
      </c>
      <c r="G24" s="2">
        <v>2.5E-5</v>
      </c>
      <c r="H24" s="2">
        <v>0.0028670958</v>
      </c>
      <c r="I24" s="2">
        <v>0.0050125418</v>
      </c>
      <c r="J24" s="2">
        <v>0.0</v>
      </c>
      <c r="K24" s="2" t="s">
        <v>157</v>
      </c>
      <c r="L24" s="2" t="s">
        <v>157</v>
      </c>
      <c r="M24" s="2" t="s">
        <v>157</v>
      </c>
      <c r="N24" s="2" t="s">
        <v>157</v>
      </c>
      <c r="O24" s="2" t="s">
        <v>9528</v>
      </c>
      <c r="P24" s="2">
        <v>0.0</v>
      </c>
    </row>
    <row r="25">
      <c r="A25" s="2" t="s">
        <v>1957</v>
      </c>
      <c r="B25" s="2">
        <v>8.0</v>
      </c>
      <c r="C25" s="2" t="s">
        <v>9531</v>
      </c>
      <c r="D25" s="2" t="s">
        <v>9532</v>
      </c>
      <c r="E25" s="2">
        <v>30.0</v>
      </c>
      <c r="F25" s="2">
        <v>0.0324541422</v>
      </c>
      <c r="G25" s="2">
        <v>0.0324504915</v>
      </c>
      <c r="H25" s="2">
        <v>0.1513054357</v>
      </c>
      <c r="I25" s="2">
        <v>0.1507865668</v>
      </c>
      <c r="J25" s="2">
        <v>0.0</v>
      </c>
      <c r="K25" s="2" t="s">
        <v>157</v>
      </c>
      <c r="L25" s="2" t="s">
        <v>157</v>
      </c>
      <c r="M25" s="2" t="s">
        <v>157</v>
      </c>
      <c r="N25" s="2" t="s">
        <v>157</v>
      </c>
      <c r="O25" s="2" t="s">
        <v>9528</v>
      </c>
      <c r="P25" s="2">
        <v>1.0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2" t="s">
        <v>48</v>
      </c>
      <c r="B1" s="112" t="s">
        <v>8</v>
      </c>
      <c r="C1" s="112" t="s">
        <v>2738</v>
      </c>
      <c r="D1" s="112" t="s">
        <v>9535</v>
      </c>
      <c r="E1" s="112" t="s">
        <v>9536</v>
      </c>
      <c r="F1" s="112" t="s">
        <v>9537</v>
      </c>
      <c r="G1" s="112" t="s">
        <v>9538</v>
      </c>
      <c r="H1" s="112" t="s">
        <v>2704</v>
      </c>
      <c r="I1" s="112" t="s">
        <v>9539</v>
      </c>
      <c r="J1" s="112" t="s">
        <v>9540</v>
      </c>
      <c r="K1" s="112" t="s">
        <v>9541</v>
      </c>
      <c r="L1" s="112" t="s">
        <v>9542</v>
      </c>
      <c r="M1" s="112" t="s">
        <v>9543</v>
      </c>
      <c r="N1" s="112" t="s">
        <v>9544</v>
      </c>
      <c r="O1" s="112" t="s">
        <v>9545</v>
      </c>
      <c r="P1" s="112" t="s">
        <v>9546</v>
      </c>
      <c r="Q1" s="112" t="s">
        <v>9547</v>
      </c>
      <c r="R1" s="112" t="s">
        <v>9548</v>
      </c>
    </row>
    <row r="2">
      <c r="A2" s="47" t="s">
        <v>3187</v>
      </c>
      <c r="B2" s="2" t="s">
        <v>194</v>
      </c>
      <c r="C2" s="53">
        <v>0.199</v>
      </c>
      <c r="D2" s="53">
        <v>0.229</v>
      </c>
      <c r="E2" s="2">
        <v>1.0</v>
      </c>
      <c r="F2" s="2">
        <v>3.0</v>
      </c>
      <c r="G2" s="2">
        <v>0.6409</v>
      </c>
      <c r="H2" s="2">
        <v>0.5944</v>
      </c>
      <c r="I2" s="2" t="s">
        <v>7951</v>
      </c>
      <c r="J2" s="47" t="s">
        <v>165</v>
      </c>
      <c r="K2" s="2" t="s">
        <v>7952</v>
      </c>
      <c r="L2" s="2" t="s">
        <v>7953</v>
      </c>
      <c r="M2" s="2" t="s">
        <v>7954</v>
      </c>
      <c r="N2" s="2" t="s">
        <v>7953</v>
      </c>
      <c r="O2" s="2" t="s">
        <v>7953</v>
      </c>
      <c r="P2" s="2" t="s">
        <v>7951</v>
      </c>
      <c r="Q2" s="2" t="s">
        <v>3531</v>
      </c>
      <c r="R2" s="2" t="s">
        <v>9549</v>
      </c>
    </row>
    <row r="3">
      <c r="A3" s="47" t="s">
        <v>3187</v>
      </c>
      <c r="B3" s="2" t="s">
        <v>145</v>
      </c>
      <c r="C3" s="53">
        <v>0.043</v>
      </c>
      <c r="D3" s="53">
        <v>0.155</v>
      </c>
      <c r="E3" s="2">
        <v>0.0</v>
      </c>
      <c r="F3" s="2">
        <v>11.2</v>
      </c>
      <c r="G3" s="2">
        <v>0.0019</v>
      </c>
      <c r="H3" s="2">
        <v>0.024</v>
      </c>
      <c r="I3" s="2" t="s">
        <v>7951</v>
      </c>
      <c r="J3" s="47" t="s">
        <v>248</v>
      </c>
      <c r="K3" s="2" t="s">
        <v>7952</v>
      </c>
      <c r="L3" s="2" t="s">
        <v>7953</v>
      </c>
      <c r="M3" s="2" t="s">
        <v>7954</v>
      </c>
      <c r="N3" s="2" t="s">
        <v>7953</v>
      </c>
      <c r="O3" s="2" t="s">
        <v>7953</v>
      </c>
      <c r="P3" s="2" t="s">
        <v>7951</v>
      </c>
      <c r="Q3" s="2" t="s">
        <v>3531</v>
      </c>
      <c r="R3" s="2" t="s">
        <v>9550</v>
      </c>
    </row>
    <row r="4">
      <c r="A4" s="47" t="s">
        <v>3187</v>
      </c>
      <c r="B4" s="2" t="s">
        <v>932</v>
      </c>
      <c r="C4" s="53">
        <v>0.042</v>
      </c>
      <c r="D4" s="53">
        <v>0.155</v>
      </c>
      <c r="E4" s="2">
        <v>0.0</v>
      </c>
      <c r="F4" s="2">
        <v>11.3</v>
      </c>
      <c r="G4" s="2">
        <v>0.0017</v>
      </c>
      <c r="H4" s="2">
        <v>0.024</v>
      </c>
      <c r="I4" s="2" t="s">
        <v>7951</v>
      </c>
      <c r="J4" s="47" t="s">
        <v>248</v>
      </c>
      <c r="K4" s="2" t="s">
        <v>7952</v>
      </c>
      <c r="L4" s="2" t="s">
        <v>7953</v>
      </c>
      <c r="M4" s="2" t="s">
        <v>7954</v>
      </c>
      <c r="N4" s="2" t="s">
        <v>7953</v>
      </c>
      <c r="O4" s="2" t="s">
        <v>7953</v>
      </c>
      <c r="P4" s="2" t="s">
        <v>7951</v>
      </c>
      <c r="Q4" s="2" t="s">
        <v>3531</v>
      </c>
      <c r="R4" s="47" t="s">
        <v>9551</v>
      </c>
    </row>
    <row r="5">
      <c r="A5" s="47" t="s">
        <v>3187</v>
      </c>
      <c r="B5" s="2" t="s">
        <v>515</v>
      </c>
      <c r="C5" s="53">
        <v>0.006</v>
      </c>
      <c r="D5" s="53">
        <v>0.036</v>
      </c>
      <c r="E5" s="2">
        <v>0.0</v>
      </c>
      <c r="F5" s="2">
        <v>3.0</v>
      </c>
      <c r="G5" s="2">
        <v>0.0</v>
      </c>
      <c r="H5" s="2">
        <v>0.0013</v>
      </c>
      <c r="I5" s="2" t="s">
        <v>7951</v>
      </c>
      <c r="J5" s="47" t="s">
        <v>248</v>
      </c>
      <c r="K5" s="2" t="s">
        <v>7952</v>
      </c>
      <c r="L5" s="2" t="s">
        <v>7953</v>
      </c>
      <c r="M5" s="2" t="s">
        <v>7954</v>
      </c>
      <c r="N5" s="2" t="s">
        <v>7953</v>
      </c>
      <c r="O5" s="2" t="s">
        <v>7953</v>
      </c>
      <c r="P5" s="2" t="s">
        <v>7951</v>
      </c>
      <c r="Q5" s="2" t="s">
        <v>3531</v>
      </c>
      <c r="R5" s="2" t="s">
        <v>9552</v>
      </c>
    </row>
    <row r="6">
      <c r="A6" s="47" t="s">
        <v>3187</v>
      </c>
      <c r="B6" s="2" t="s">
        <v>229</v>
      </c>
      <c r="C6" s="53">
        <v>0.087</v>
      </c>
      <c r="D6" s="53">
        <v>0.155</v>
      </c>
      <c r="E6" s="2">
        <v>0.0</v>
      </c>
      <c r="F6" s="2">
        <v>6.8</v>
      </c>
      <c r="G6" s="2">
        <v>0.0076</v>
      </c>
      <c r="H6" s="2">
        <v>0.024</v>
      </c>
      <c r="I6" s="2" t="s">
        <v>7951</v>
      </c>
      <c r="J6" s="47" t="s">
        <v>248</v>
      </c>
      <c r="K6" s="2" t="s">
        <v>7952</v>
      </c>
      <c r="L6" s="2" t="s">
        <v>7954</v>
      </c>
      <c r="M6" s="2" t="s">
        <v>7954</v>
      </c>
      <c r="N6" s="2" t="s">
        <v>7954</v>
      </c>
      <c r="O6" s="2" t="s">
        <v>7954</v>
      </c>
      <c r="P6" s="2" t="s">
        <v>3531</v>
      </c>
      <c r="Q6" s="2" t="s">
        <v>3531</v>
      </c>
      <c r="R6" s="2" t="s">
        <v>9553</v>
      </c>
    </row>
    <row r="7">
      <c r="A7" s="47" t="s">
        <v>3187</v>
      </c>
      <c r="B7" s="2" t="s">
        <v>301</v>
      </c>
      <c r="C7" s="53">
        <v>0.07</v>
      </c>
      <c r="D7" s="53">
        <v>0.155</v>
      </c>
      <c r="E7" s="2">
        <v>0.0</v>
      </c>
      <c r="F7" s="2">
        <v>8.5</v>
      </c>
      <c r="G7" s="2">
        <v>0.005</v>
      </c>
      <c r="H7" s="2">
        <v>0.024</v>
      </c>
      <c r="I7" s="2" t="s">
        <v>7951</v>
      </c>
      <c r="J7" s="47" t="s">
        <v>248</v>
      </c>
      <c r="K7" s="2" t="s">
        <v>7952</v>
      </c>
      <c r="L7" s="2" t="s">
        <v>7954</v>
      </c>
      <c r="M7" s="2" t="s">
        <v>7954</v>
      </c>
      <c r="N7" s="2" t="s">
        <v>7954</v>
      </c>
      <c r="O7" s="2" t="s">
        <v>7954</v>
      </c>
      <c r="P7" s="2" t="s">
        <v>3531</v>
      </c>
      <c r="Q7" s="2" t="s">
        <v>3531</v>
      </c>
      <c r="R7" s="2" t="s">
        <v>9553</v>
      </c>
    </row>
    <row r="8">
      <c r="A8" s="47" t="s">
        <v>3187</v>
      </c>
      <c r="B8" s="2" t="s">
        <v>450</v>
      </c>
      <c r="C8" s="53">
        <v>0.032</v>
      </c>
      <c r="D8" s="53">
        <v>0.155</v>
      </c>
      <c r="E8" s="2">
        <v>0.0</v>
      </c>
      <c r="F8" s="2">
        <v>12.3</v>
      </c>
      <c r="G8" s="2">
        <v>0.0011</v>
      </c>
      <c r="H8" s="2">
        <v>0.024</v>
      </c>
      <c r="I8" s="2" t="s">
        <v>7951</v>
      </c>
      <c r="J8" s="47" t="s">
        <v>248</v>
      </c>
      <c r="K8" s="2" t="s">
        <v>7952</v>
      </c>
      <c r="L8" s="2" t="s">
        <v>7953</v>
      </c>
      <c r="M8" s="2" t="s">
        <v>7954</v>
      </c>
      <c r="N8" s="2" t="s">
        <v>7953</v>
      </c>
      <c r="O8" s="2" t="s">
        <v>7953</v>
      </c>
      <c r="P8" s="2" t="s">
        <v>7951</v>
      </c>
      <c r="Q8" s="2" t="s">
        <v>3531</v>
      </c>
      <c r="R8" s="2" t="s">
        <v>9554</v>
      </c>
    </row>
    <row r="9">
      <c r="A9" s="47" t="s">
        <v>3187</v>
      </c>
      <c r="B9" s="2" t="s">
        <v>1801</v>
      </c>
      <c r="C9" s="53">
        <v>0.0</v>
      </c>
      <c r="D9" s="53">
        <v>0.03</v>
      </c>
      <c r="E9" s="2">
        <v>0.0</v>
      </c>
      <c r="F9" s="2">
        <v>3.0</v>
      </c>
      <c r="G9" s="2">
        <v>0.0</v>
      </c>
      <c r="H9" s="2">
        <v>9.0E-4</v>
      </c>
      <c r="I9" s="2" t="s">
        <v>7951</v>
      </c>
      <c r="J9" s="47" t="s">
        <v>165</v>
      </c>
      <c r="K9" s="2" t="s">
        <v>7952</v>
      </c>
      <c r="L9" s="2" t="s">
        <v>7954</v>
      </c>
      <c r="M9" s="2" t="s">
        <v>7954</v>
      </c>
      <c r="N9" s="2" t="s">
        <v>7954</v>
      </c>
      <c r="O9" s="2" t="s">
        <v>7954</v>
      </c>
      <c r="P9" s="2" t="s">
        <v>3531</v>
      </c>
      <c r="Q9" s="2" t="s">
        <v>3531</v>
      </c>
      <c r="R9" s="2" t="s">
        <v>9555</v>
      </c>
    </row>
    <row r="10">
      <c r="A10" s="47" t="s">
        <v>3187</v>
      </c>
      <c r="B10" s="2" t="s">
        <v>178</v>
      </c>
      <c r="C10" s="53">
        <v>0.025</v>
      </c>
      <c r="D10" s="53">
        <v>0.03</v>
      </c>
      <c r="E10" s="2">
        <v>0.0</v>
      </c>
      <c r="F10" s="2">
        <v>0.5</v>
      </c>
      <c r="G10" s="2">
        <v>6.0E-4</v>
      </c>
      <c r="H10" s="2">
        <v>9.0E-4</v>
      </c>
      <c r="I10" s="2" t="s">
        <v>7951</v>
      </c>
      <c r="J10" s="47" t="s">
        <v>248</v>
      </c>
      <c r="K10" s="2" t="s">
        <v>7952</v>
      </c>
      <c r="L10" s="2" t="s">
        <v>7954</v>
      </c>
      <c r="M10" s="2" t="s">
        <v>7954</v>
      </c>
      <c r="N10" s="2" t="s">
        <v>7954</v>
      </c>
      <c r="O10" s="2" t="s">
        <v>7954</v>
      </c>
      <c r="P10" s="2" t="s">
        <v>3531</v>
      </c>
      <c r="Q10" s="2" t="s">
        <v>3531</v>
      </c>
      <c r="R10" s="2" t="s">
        <v>157</v>
      </c>
    </row>
    <row r="11">
      <c r="A11" s="47" t="s">
        <v>3187</v>
      </c>
      <c r="B11" s="2" t="s">
        <v>1876</v>
      </c>
      <c r="C11" s="53">
        <v>0.0</v>
      </c>
      <c r="D11" s="53">
        <v>0.03</v>
      </c>
      <c r="E11" s="2">
        <v>0.0</v>
      </c>
      <c r="F11" s="2">
        <v>3.0</v>
      </c>
      <c r="G11" s="2">
        <v>0.0</v>
      </c>
      <c r="H11" s="2">
        <v>9.0E-4</v>
      </c>
      <c r="I11" s="2" t="s">
        <v>157</v>
      </c>
      <c r="J11" s="47" t="s">
        <v>248</v>
      </c>
      <c r="K11" s="2" t="s">
        <v>7952</v>
      </c>
      <c r="L11" s="2" t="s">
        <v>7954</v>
      </c>
      <c r="M11" s="2" t="s">
        <v>7954</v>
      </c>
      <c r="N11" s="2" t="s">
        <v>7954</v>
      </c>
      <c r="O11" s="2" t="s">
        <v>7954</v>
      </c>
      <c r="P11" s="2" t="s">
        <v>3531</v>
      </c>
      <c r="Q11" s="2" t="s">
        <v>3531</v>
      </c>
      <c r="R11" s="2" t="s">
        <v>157</v>
      </c>
    </row>
    <row r="12">
      <c r="A12" s="47" t="s">
        <v>3187</v>
      </c>
      <c r="B12" s="2" t="s">
        <v>687</v>
      </c>
      <c r="C12" s="53">
        <v>0.002</v>
      </c>
      <c r="D12" s="53">
        <v>0.032</v>
      </c>
      <c r="E12" s="2">
        <v>0.0</v>
      </c>
      <c r="F12" s="2">
        <v>3.0</v>
      </c>
      <c r="G12" s="2">
        <v>0.0</v>
      </c>
      <c r="H12" s="2">
        <v>0.001</v>
      </c>
      <c r="I12" s="2" t="s">
        <v>7951</v>
      </c>
      <c r="J12" s="47" t="s">
        <v>165</v>
      </c>
      <c r="K12" s="2" t="s">
        <v>7952</v>
      </c>
      <c r="L12" s="2" t="s">
        <v>7954</v>
      </c>
      <c r="M12" s="2" t="s">
        <v>7954</v>
      </c>
      <c r="N12" s="2" t="s">
        <v>7954</v>
      </c>
      <c r="O12" s="2" t="s">
        <v>7954</v>
      </c>
      <c r="P12" s="2" t="s">
        <v>3531</v>
      </c>
      <c r="Q12" s="2" t="s">
        <v>3531</v>
      </c>
      <c r="R12" s="2" t="s">
        <v>157</v>
      </c>
    </row>
    <row r="13">
      <c r="A13" s="2" t="s">
        <v>157</v>
      </c>
      <c r="B13" s="2" t="s">
        <v>157</v>
      </c>
      <c r="C13" s="2" t="s">
        <v>157</v>
      </c>
      <c r="D13" s="2" t="s">
        <v>157</v>
      </c>
      <c r="E13" s="2" t="s">
        <v>157</v>
      </c>
      <c r="F13" s="2" t="s">
        <v>157</v>
      </c>
      <c r="G13" s="2" t="s">
        <v>157</v>
      </c>
      <c r="H13" s="2" t="s">
        <v>157</v>
      </c>
      <c r="I13" s="2" t="s">
        <v>157</v>
      </c>
      <c r="J13" s="2" t="s">
        <v>157</v>
      </c>
      <c r="K13" s="2" t="s">
        <v>157</v>
      </c>
      <c r="L13" s="2" t="s">
        <v>157</v>
      </c>
      <c r="M13" s="2" t="s">
        <v>157</v>
      </c>
      <c r="N13" s="2" t="s">
        <v>157</v>
      </c>
      <c r="O13" s="2" t="s">
        <v>157</v>
      </c>
      <c r="P13" s="2" t="s">
        <v>157</v>
      </c>
      <c r="Q13" s="2" t="s">
        <v>157</v>
      </c>
      <c r="R13" s="2" t="s">
        <v>157</v>
      </c>
    </row>
    <row r="14">
      <c r="A14" s="2" t="s">
        <v>9556</v>
      </c>
      <c r="B14" s="2" t="s">
        <v>9557</v>
      </c>
      <c r="C14" s="2" t="s">
        <v>157</v>
      </c>
      <c r="D14" s="2" t="s">
        <v>157</v>
      </c>
      <c r="E14" s="2" t="s">
        <v>157</v>
      </c>
      <c r="F14" s="2" t="s">
        <v>157</v>
      </c>
      <c r="G14" s="2" t="s">
        <v>157</v>
      </c>
      <c r="H14" s="2" t="s">
        <v>157</v>
      </c>
      <c r="I14" s="2" t="s">
        <v>157</v>
      </c>
      <c r="J14" s="2" t="s">
        <v>157</v>
      </c>
      <c r="K14" s="2" t="s">
        <v>157</v>
      </c>
      <c r="L14" s="2" t="s">
        <v>157</v>
      </c>
      <c r="M14" s="2" t="s">
        <v>157</v>
      </c>
      <c r="N14" s="2" t="s">
        <v>157</v>
      </c>
      <c r="O14" s="2" t="s">
        <v>157</v>
      </c>
      <c r="P14" s="2" t="s">
        <v>157</v>
      </c>
      <c r="Q14" s="2" t="s">
        <v>157</v>
      </c>
      <c r="R14" s="2" t="s">
        <v>157</v>
      </c>
    </row>
    <row r="15">
      <c r="A15" s="2" t="s">
        <v>2712</v>
      </c>
      <c r="B15" s="2">
        <v>11.0</v>
      </c>
    </row>
    <row r="16">
      <c r="A16" s="2" t="s">
        <v>9558</v>
      </c>
      <c r="B16" s="2">
        <v>1.0</v>
      </c>
    </row>
    <row r="17">
      <c r="A17" s="2" t="s">
        <v>9559</v>
      </c>
      <c r="B17" s="2">
        <v>0.0598882643</v>
      </c>
    </row>
    <row r="18">
      <c r="A18" s="2" t="s">
        <v>9560</v>
      </c>
      <c r="B18" s="2">
        <v>0.0654169091</v>
      </c>
    </row>
    <row r="19">
      <c r="A19" s="2" t="s">
        <v>9561</v>
      </c>
      <c r="B19" s="2">
        <v>0.0055286448</v>
      </c>
    </row>
    <row r="20">
      <c r="A20" s="2" t="s">
        <v>2750</v>
      </c>
      <c r="B20" s="2" t="s">
        <v>157</v>
      </c>
      <c r="C20" s="2" t="s">
        <v>157</v>
      </c>
      <c r="D20" s="2" t="s">
        <v>157</v>
      </c>
      <c r="E20" s="2" t="s">
        <v>157</v>
      </c>
      <c r="F20" s="2" t="s">
        <v>157</v>
      </c>
      <c r="G20" s="2" t="s">
        <v>157</v>
      </c>
      <c r="H20" s="2" t="s">
        <v>157</v>
      </c>
      <c r="I20" s="2" t="s">
        <v>157</v>
      </c>
      <c r="J20" s="2" t="s">
        <v>157</v>
      </c>
      <c r="K20" s="2" t="s">
        <v>157</v>
      </c>
      <c r="L20" s="2" t="s">
        <v>157</v>
      </c>
      <c r="M20" s="2" t="s">
        <v>157</v>
      </c>
      <c r="N20" s="2" t="s">
        <v>157</v>
      </c>
      <c r="O20" s="2" t="s">
        <v>157</v>
      </c>
      <c r="P20" s="2" t="s">
        <v>157</v>
      </c>
      <c r="Q20" s="2" t="s">
        <v>157</v>
      </c>
      <c r="R20" s="2" t="s">
        <v>9562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48</v>
      </c>
      <c r="B1" s="2" t="s">
        <v>8</v>
      </c>
      <c r="C1" s="2" t="s">
        <v>9563</v>
      </c>
      <c r="D1" s="2" t="s">
        <v>9564</v>
      </c>
      <c r="E1" s="2" t="s">
        <v>9565</v>
      </c>
      <c r="F1" s="2" t="s">
        <v>9566</v>
      </c>
      <c r="G1" s="2" t="s">
        <v>9567</v>
      </c>
      <c r="H1" s="2" t="s">
        <v>9568</v>
      </c>
      <c r="I1" s="2" t="s">
        <v>9569</v>
      </c>
      <c r="J1" s="2" t="s">
        <v>9570</v>
      </c>
      <c r="K1" s="2" t="s">
        <v>2874</v>
      </c>
      <c r="L1" s="2" t="s">
        <v>9571</v>
      </c>
      <c r="M1" s="2" t="s">
        <v>9572</v>
      </c>
      <c r="N1" s="2" t="s">
        <v>9573</v>
      </c>
      <c r="O1" s="2" t="s">
        <v>9574</v>
      </c>
      <c r="P1" s="2" t="s">
        <v>9575</v>
      </c>
    </row>
    <row r="2">
      <c r="A2" s="47" t="s">
        <v>1304</v>
      </c>
      <c r="B2" s="2" t="s">
        <v>178</v>
      </c>
      <c r="C2" s="2" t="s">
        <v>153</v>
      </c>
      <c r="D2" s="2" t="s">
        <v>153</v>
      </c>
      <c r="E2" s="2" t="s">
        <v>9576</v>
      </c>
      <c r="F2" s="2" t="s">
        <v>9577</v>
      </c>
      <c r="G2" s="2" t="s">
        <v>9578</v>
      </c>
      <c r="H2" s="2" t="s">
        <v>9579</v>
      </c>
      <c r="I2" s="48" t="s">
        <v>9580</v>
      </c>
      <c r="J2" s="48" t="s">
        <v>1319</v>
      </c>
      <c r="K2" s="2" t="s">
        <v>9581</v>
      </c>
      <c r="L2" s="2" t="s">
        <v>9582</v>
      </c>
      <c r="M2" s="2" t="s">
        <v>9583</v>
      </c>
      <c r="N2" s="47" t="s">
        <v>2049</v>
      </c>
      <c r="O2" s="47" t="s">
        <v>9584</v>
      </c>
      <c r="P2" s="2" t="s">
        <v>2905</v>
      </c>
    </row>
    <row r="3">
      <c r="A3" s="47" t="s">
        <v>1353</v>
      </c>
      <c r="B3" s="2" t="s">
        <v>229</v>
      </c>
      <c r="C3" s="2" t="s">
        <v>153</v>
      </c>
      <c r="D3" s="2" t="s">
        <v>164</v>
      </c>
      <c r="E3" s="2" t="s">
        <v>9576</v>
      </c>
      <c r="F3" s="2" t="s">
        <v>9542</v>
      </c>
      <c r="G3" s="2" t="s">
        <v>9585</v>
      </c>
      <c r="H3" s="2" t="s">
        <v>9586</v>
      </c>
      <c r="I3" s="2" t="s">
        <v>9587</v>
      </c>
      <c r="J3" s="2" t="s">
        <v>157</v>
      </c>
      <c r="K3" s="2" t="s">
        <v>9588</v>
      </c>
      <c r="L3" s="2" t="s">
        <v>9582</v>
      </c>
      <c r="M3" s="2" t="s">
        <v>9589</v>
      </c>
      <c r="N3" s="47" t="s">
        <v>2049</v>
      </c>
      <c r="O3" s="47" t="s">
        <v>9584</v>
      </c>
      <c r="P3" s="2" t="s">
        <v>2905</v>
      </c>
    </row>
    <row r="4">
      <c r="A4" s="47" t="s">
        <v>1374</v>
      </c>
      <c r="B4" s="2" t="s">
        <v>229</v>
      </c>
      <c r="C4" s="2" t="s">
        <v>153</v>
      </c>
      <c r="D4" s="2" t="s">
        <v>164</v>
      </c>
      <c r="E4" s="2" t="s">
        <v>9576</v>
      </c>
      <c r="F4" s="2" t="s">
        <v>9542</v>
      </c>
      <c r="G4" s="2" t="s">
        <v>9585</v>
      </c>
      <c r="H4" s="2" t="s">
        <v>9586</v>
      </c>
      <c r="I4" s="48" t="s">
        <v>9590</v>
      </c>
      <c r="J4" s="2" t="s">
        <v>157</v>
      </c>
      <c r="K4" s="2" t="s">
        <v>9588</v>
      </c>
      <c r="L4" s="2" t="s">
        <v>9582</v>
      </c>
      <c r="M4" s="2" t="s">
        <v>9591</v>
      </c>
      <c r="N4" s="47" t="s">
        <v>2049</v>
      </c>
      <c r="O4" s="47" t="s">
        <v>9584</v>
      </c>
      <c r="P4" s="2" t="s">
        <v>2905</v>
      </c>
    </row>
    <row r="5">
      <c r="A5" s="47" t="s">
        <v>1388</v>
      </c>
      <c r="B5" s="2" t="s">
        <v>229</v>
      </c>
      <c r="C5" s="2" t="s">
        <v>153</v>
      </c>
      <c r="D5" s="2" t="s">
        <v>164</v>
      </c>
      <c r="E5" s="2" t="s">
        <v>9576</v>
      </c>
      <c r="F5" s="2" t="s">
        <v>9542</v>
      </c>
      <c r="G5" s="2" t="s">
        <v>9585</v>
      </c>
      <c r="H5" s="2" t="s">
        <v>9586</v>
      </c>
      <c r="I5" s="48" t="s">
        <v>1404</v>
      </c>
      <c r="J5" s="2" t="s">
        <v>157</v>
      </c>
      <c r="K5" s="2" t="s">
        <v>9588</v>
      </c>
      <c r="L5" s="2" t="s">
        <v>9582</v>
      </c>
      <c r="M5" s="2" t="s">
        <v>9591</v>
      </c>
      <c r="N5" s="47" t="s">
        <v>2049</v>
      </c>
      <c r="O5" s="47" t="s">
        <v>9584</v>
      </c>
      <c r="P5" s="2" t="s">
        <v>2905</v>
      </c>
    </row>
    <row r="6">
      <c r="A6" s="47" t="s">
        <v>1463</v>
      </c>
      <c r="B6" s="2" t="s">
        <v>687</v>
      </c>
      <c r="C6" s="2" t="s">
        <v>153</v>
      </c>
      <c r="D6" s="2" t="s">
        <v>164</v>
      </c>
      <c r="E6" s="2" t="s">
        <v>9576</v>
      </c>
      <c r="F6" s="2" t="s">
        <v>9542</v>
      </c>
      <c r="G6" s="2" t="s">
        <v>9585</v>
      </c>
      <c r="H6" s="2" t="s">
        <v>9586</v>
      </c>
      <c r="I6" s="48" t="s">
        <v>9592</v>
      </c>
      <c r="J6" s="2" t="s">
        <v>157</v>
      </c>
      <c r="K6" s="2" t="s">
        <v>9588</v>
      </c>
      <c r="L6" s="2" t="s">
        <v>9582</v>
      </c>
      <c r="M6" s="2" t="s">
        <v>9593</v>
      </c>
      <c r="N6" s="47" t="s">
        <v>2049</v>
      </c>
      <c r="O6" s="47" t="s">
        <v>9584</v>
      </c>
      <c r="P6" s="2" t="s">
        <v>2905</v>
      </c>
    </row>
    <row r="7">
      <c r="A7" s="47" t="s">
        <v>9594</v>
      </c>
      <c r="B7" s="2" t="s">
        <v>515</v>
      </c>
      <c r="C7" s="2" t="s">
        <v>153</v>
      </c>
      <c r="D7" s="2" t="s">
        <v>164</v>
      </c>
      <c r="E7" s="2" t="s">
        <v>9576</v>
      </c>
      <c r="F7" s="2" t="s">
        <v>9542</v>
      </c>
      <c r="G7" s="2" t="s">
        <v>9585</v>
      </c>
      <c r="H7" s="2" t="s">
        <v>9586</v>
      </c>
      <c r="I7" s="48" t="s">
        <v>9595</v>
      </c>
      <c r="J7" s="2" t="s">
        <v>157</v>
      </c>
      <c r="K7" s="2" t="s">
        <v>9588</v>
      </c>
      <c r="L7" s="2" t="s">
        <v>9582</v>
      </c>
      <c r="M7" s="2" t="s">
        <v>9596</v>
      </c>
      <c r="N7" s="47" t="s">
        <v>2049</v>
      </c>
      <c r="O7" s="47" t="s">
        <v>9584</v>
      </c>
      <c r="P7" s="2" t="s">
        <v>2905</v>
      </c>
    </row>
    <row r="8">
      <c r="A8" s="47" t="s">
        <v>9597</v>
      </c>
      <c r="B8" s="2" t="s">
        <v>145</v>
      </c>
      <c r="C8" s="2" t="s">
        <v>153</v>
      </c>
      <c r="D8" s="2" t="s">
        <v>164</v>
      </c>
      <c r="E8" s="2" t="s">
        <v>9576</v>
      </c>
      <c r="F8" s="2" t="s">
        <v>9542</v>
      </c>
      <c r="G8" s="2" t="s">
        <v>9585</v>
      </c>
      <c r="H8" s="2" t="s">
        <v>9586</v>
      </c>
      <c r="I8" s="48" t="s">
        <v>9598</v>
      </c>
      <c r="J8" s="2" t="s">
        <v>157</v>
      </c>
      <c r="K8" s="2" t="s">
        <v>9588</v>
      </c>
      <c r="L8" s="2" t="s">
        <v>9582</v>
      </c>
      <c r="M8" s="2" t="s">
        <v>9599</v>
      </c>
      <c r="N8" s="47" t="s">
        <v>2049</v>
      </c>
      <c r="O8" s="47" t="s">
        <v>9584</v>
      </c>
      <c r="P8" s="2" t="s">
        <v>2905</v>
      </c>
    </row>
    <row r="9">
      <c r="A9" s="47" t="s">
        <v>1660</v>
      </c>
      <c r="B9" s="2" t="s">
        <v>515</v>
      </c>
      <c r="C9" s="2" t="s">
        <v>153</v>
      </c>
      <c r="D9" s="2" t="s">
        <v>153</v>
      </c>
      <c r="E9" s="2" t="s">
        <v>153</v>
      </c>
      <c r="F9" s="2" t="s">
        <v>9600</v>
      </c>
      <c r="G9" s="2" t="s">
        <v>9601</v>
      </c>
      <c r="H9" s="2" t="s">
        <v>9586</v>
      </c>
      <c r="I9" s="48" t="s">
        <v>1664</v>
      </c>
      <c r="J9" s="48" t="s">
        <v>9602</v>
      </c>
      <c r="K9" s="2" t="s">
        <v>9603</v>
      </c>
      <c r="L9" s="2" t="s">
        <v>9582</v>
      </c>
      <c r="M9" s="2" t="s">
        <v>9604</v>
      </c>
      <c r="N9" s="47" t="s">
        <v>2049</v>
      </c>
      <c r="O9" s="47" t="s">
        <v>9584</v>
      </c>
      <c r="P9" s="2" t="s">
        <v>2905</v>
      </c>
    </row>
    <row r="10">
      <c r="A10" s="47" t="s">
        <v>1674</v>
      </c>
      <c r="B10" s="2" t="s">
        <v>229</v>
      </c>
      <c r="C10" s="2" t="s">
        <v>153</v>
      </c>
      <c r="D10" s="2" t="s">
        <v>153</v>
      </c>
      <c r="E10" s="2" t="s">
        <v>9576</v>
      </c>
      <c r="F10" s="2" t="s">
        <v>9600</v>
      </c>
      <c r="G10" s="2" t="s">
        <v>9601</v>
      </c>
      <c r="H10" s="2" t="s">
        <v>9605</v>
      </c>
      <c r="I10" s="48" t="s">
        <v>9606</v>
      </c>
      <c r="J10" s="48" t="s">
        <v>9607</v>
      </c>
      <c r="K10" s="2" t="s">
        <v>9603</v>
      </c>
      <c r="L10" s="2" t="s">
        <v>9582</v>
      </c>
      <c r="M10" s="2" t="s">
        <v>9608</v>
      </c>
      <c r="N10" s="47" t="s">
        <v>2049</v>
      </c>
      <c r="O10" s="47" t="s">
        <v>9584</v>
      </c>
      <c r="P10" s="2" t="s">
        <v>2905</v>
      </c>
    </row>
    <row r="11">
      <c r="A11" s="47" t="s">
        <v>1692</v>
      </c>
      <c r="B11" s="2" t="s">
        <v>229</v>
      </c>
      <c r="C11" s="2" t="s">
        <v>153</v>
      </c>
      <c r="D11" s="2" t="s">
        <v>164</v>
      </c>
      <c r="E11" s="2" t="s">
        <v>9576</v>
      </c>
      <c r="F11" s="2" t="s">
        <v>9542</v>
      </c>
      <c r="G11" s="2" t="s">
        <v>9585</v>
      </c>
      <c r="H11" s="2" t="s">
        <v>9586</v>
      </c>
      <c r="I11" s="48" t="s">
        <v>9609</v>
      </c>
      <c r="J11" s="2" t="s">
        <v>157</v>
      </c>
      <c r="K11" s="2" t="s">
        <v>9588</v>
      </c>
      <c r="L11" s="2" t="s">
        <v>9582</v>
      </c>
      <c r="M11" s="2" t="s">
        <v>9610</v>
      </c>
      <c r="N11" s="47" t="s">
        <v>2049</v>
      </c>
      <c r="O11" s="47" t="s">
        <v>9584</v>
      </c>
      <c r="P11" s="2" t="s">
        <v>2905</v>
      </c>
    </row>
    <row r="12">
      <c r="A12" s="47" t="s">
        <v>1735</v>
      </c>
      <c r="B12" s="2" t="s">
        <v>229</v>
      </c>
      <c r="C12" s="2" t="s">
        <v>153</v>
      </c>
      <c r="D12" s="2" t="s">
        <v>153</v>
      </c>
      <c r="E12" s="2" t="s">
        <v>153</v>
      </c>
      <c r="F12" s="2" t="s">
        <v>9600</v>
      </c>
      <c r="G12" s="2" t="s">
        <v>9601</v>
      </c>
      <c r="H12" s="2" t="s">
        <v>9605</v>
      </c>
      <c r="I12" s="48" t="s">
        <v>1749</v>
      </c>
      <c r="J12" s="2" t="s">
        <v>157</v>
      </c>
      <c r="K12" s="2" t="s">
        <v>9603</v>
      </c>
      <c r="L12" s="2" t="s">
        <v>9582</v>
      </c>
      <c r="M12" s="2" t="s">
        <v>9611</v>
      </c>
      <c r="N12" s="47" t="s">
        <v>2049</v>
      </c>
      <c r="O12" s="47" t="s">
        <v>9584</v>
      </c>
      <c r="P12" s="2" t="s">
        <v>2905</v>
      </c>
    </row>
    <row r="13">
      <c r="A13" s="47" t="s">
        <v>9612</v>
      </c>
      <c r="B13" s="2" t="s">
        <v>515</v>
      </c>
      <c r="C13" s="2" t="s">
        <v>153</v>
      </c>
      <c r="D13" s="2" t="s">
        <v>164</v>
      </c>
      <c r="E13" s="2" t="s">
        <v>153</v>
      </c>
      <c r="F13" s="2" t="s">
        <v>9542</v>
      </c>
      <c r="G13" s="2" t="s">
        <v>9585</v>
      </c>
      <c r="H13" s="2" t="s">
        <v>9586</v>
      </c>
      <c r="I13" s="48" t="s">
        <v>9613</v>
      </c>
      <c r="J13" s="2" t="s">
        <v>157</v>
      </c>
      <c r="K13" s="2" t="s">
        <v>9588</v>
      </c>
      <c r="L13" s="2" t="s">
        <v>9582</v>
      </c>
      <c r="M13" s="2" t="s">
        <v>9614</v>
      </c>
      <c r="N13" s="47" t="s">
        <v>2049</v>
      </c>
      <c r="O13" s="47" t="s">
        <v>9584</v>
      </c>
      <c r="P13" s="2" t="s">
        <v>2905</v>
      </c>
    </row>
    <row r="14">
      <c r="A14" s="47" t="s">
        <v>9615</v>
      </c>
      <c r="B14" s="2" t="s">
        <v>687</v>
      </c>
      <c r="C14" s="2" t="s">
        <v>153</v>
      </c>
      <c r="D14" s="2" t="s">
        <v>164</v>
      </c>
      <c r="E14" s="2" t="s">
        <v>9576</v>
      </c>
      <c r="F14" s="2" t="s">
        <v>9542</v>
      </c>
      <c r="G14" s="2" t="s">
        <v>9585</v>
      </c>
      <c r="H14" s="2" t="s">
        <v>9586</v>
      </c>
      <c r="I14" s="48" t="s">
        <v>9616</v>
      </c>
      <c r="J14" s="2" t="s">
        <v>157</v>
      </c>
      <c r="K14" s="2" t="s">
        <v>9588</v>
      </c>
      <c r="L14" s="2" t="s">
        <v>9582</v>
      </c>
      <c r="M14" s="2" t="s">
        <v>9617</v>
      </c>
      <c r="N14" s="47" t="s">
        <v>2049</v>
      </c>
      <c r="O14" s="47" t="s">
        <v>9584</v>
      </c>
      <c r="P14" s="2" t="s">
        <v>2905</v>
      </c>
    </row>
    <row r="15">
      <c r="A15" s="47" t="s">
        <v>1621</v>
      </c>
      <c r="B15" s="2" t="s">
        <v>1937</v>
      </c>
      <c r="C15" s="2" t="s">
        <v>153</v>
      </c>
      <c r="D15" s="2" t="s">
        <v>9576</v>
      </c>
      <c r="E15" s="2" t="s">
        <v>9576</v>
      </c>
      <c r="F15" s="2" t="s">
        <v>9618</v>
      </c>
      <c r="G15" s="2" t="s">
        <v>9619</v>
      </c>
      <c r="H15" s="2" t="s">
        <v>9605</v>
      </c>
      <c r="I15" s="48" t="s">
        <v>9620</v>
      </c>
      <c r="J15" s="2" t="s">
        <v>157</v>
      </c>
      <c r="K15" s="2" t="s">
        <v>9621</v>
      </c>
      <c r="L15" s="2" t="s">
        <v>9582</v>
      </c>
      <c r="M15" s="2" t="s">
        <v>9622</v>
      </c>
      <c r="N15" s="47" t="s">
        <v>2049</v>
      </c>
      <c r="O15" s="47" t="s">
        <v>9584</v>
      </c>
      <c r="P15" s="2" t="s">
        <v>2905</v>
      </c>
    </row>
    <row r="16">
      <c r="A16" s="47" t="s">
        <v>9623</v>
      </c>
      <c r="B16" s="2" t="s">
        <v>932</v>
      </c>
      <c r="C16" s="2" t="s">
        <v>9576</v>
      </c>
      <c r="D16" s="2" t="s">
        <v>9576</v>
      </c>
      <c r="E16" s="2" t="s">
        <v>9576</v>
      </c>
      <c r="F16" s="2" t="s">
        <v>9618</v>
      </c>
      <c r="G16" s="2" t="s">
        <v>9619</v>
      </c>
      <c r="H16" s="2" t="s">
        <v>9605</v>
      </c>
      <c r="I16" s="48" t="s">
        <v>9624</v>
      </c>
      <c r="J16" s="2" t="s">
        <v>157</v>
      </c>
      <c r="K16" s="2" t="s">
        <v>9625</v>
      </c>
      <c r="L16" s="2" t="s">
        <v>9582</v>
      </c>
      <c r="M16" s="2" t="s">
        <v>9626</v>
      </c>
      <c r="N16" s="47" t="s">
        <v>2049</v>
      </c>
      <c r="O16" s="47" t="s">
        <v>9584</v>
      </c>
      <c r="P16" s="2" t="s">
        <v>2905</v>
      </c>
    </row>
    <row r="17">
      <c r="A17" s="47" t="s">
        <v>1621</v>
      </c>
      <c r="B17" s="2" t="s">
        <v>1876</v>
      </c>
      <c r="C17" s="2" t="s">
        <v>9576</v>
      </c>
      <c r="D17" s="2" t="s">
        <v>9576</v>
      </c>
      <c r="E17" s="2" t="s">
        <v>9576</v>
      </c>
      <c r="F17" s="2" t="s">
        <v>9618</v>
      </c>
      <c r="G17" s="2" t="s">
        <v>9619</v>
      </c>
      <c r="H17" s="2" t="s">
        <v>9627</v>
      </c>
      <c r="I17" s="2" t="s">
        <v>157</v>
      </c>
      <c r="J17" s="2" t="s">
        <v>157</v>
      </c>
      <c r="K17" s="2" t="s">
        <v>9625</v>
      </c>
      <c r="L17" s="2" t="s">
        <v>9582</v>
      </c>
      <c r="M17" s="2" t="s">
        <v>9628</v>
      </c>
      <c r="N17" s="47" t="s">
        <v>2049</v>
      </c>
      <c r="O17" s="47" t="s">
        <v>9584</v>
      </c>
      <c r="P17" s="2" t="s">
        <v>2905</v>
      </c>
    </row>
    <row r="18">
      <c r="A18" s="47" t="s">
        <v>1468</v>
      </c>
      <c r="B18" s="2" t="s">
        <v>229</v>
      </c>
      <c r="C18" s="2" t="s">
        <v>153</v>
      </c>
      <c r="D18" s="2" t="s">
        <v>164</v>
      </c>
      <c r="E18" s="2" t="s">
        <v>164</v>
      </c>
      <c r="F18" s="2" t="s">
        <v>9542</v>
      </c>
      <c r="G18" s="2" t="s">
        <v>9585</v>
      </c>
      <c r="H18" s="2" t="s">
        <v>9586</v>
      </c>
      <c r="I18" s="2" t="s">
        <v>9629</v>
      </c>
      <c r="J18" s="2" t="s">
        <v>157</v>
      </c>
      <c r="K18" s="2" t="s">
        <v>9588</v>
      </c>
      <c r="L18" s="2" t="s">
        <v>9582</v>
      </c>
      <c r="M18" s="2" t="s">
        <v>9630</v>
      </c>
      <c r="N18" s="47" t="s">
        <v>2049</v>
      </c>
      <c r="O18" s="47" t="s">
        <v>9584</v>
      </c>
      <c r="P18" s="2" t="s">
        <v>2905</v>
      </c>
    </row>
    <row r="19">
      <c r="A19" s="47" t="s">
        <v>1529</v>
      </c>
      <c r="B19" s="2" t="s">
        <v>229</v>
      </c>
      <c r="C19" s="2" t="s">
        <v>153</v>
      </c>
      <c r="D19" s="2" t="s">
        <v>164</v>
      </c>
      <c r="E19" s="2" t="s">
        <v>164</v>
      </c>
      <c r="F19" s="2" t="s">
        <v>9542</v>
      </c>
      <c r="G19" s="2" t="s">
        <v>9585</v>
      </c>
      <c r="H19" s="2" t="s">
        <v>9586</v>
      </c>
      <c r="I19" s="2" t="s">
        <v>9631</v>
      </c>
      <c r="J19" s="2" t="s">
        <v>157</v>
      </c>
      <c r="K19" s="2" t="s">
        <v>9588</v>
      </c>
      <c r="L19" s="2" t="s">
        <v>9582</v>
      </c>
      <c r="M19" s="2" t="s">
        <v>9630</v>
      </c>
      <c r="N19" s="47" t="s">
        <v>2049</v>
      </c>
      <c r="O19" s="47" t="s">
        <v>9584</v>
      </c>
      <c r="P19" s="2" t="s">
        <v>2905</v>
      </c>
    </row>
    <row r="20">
      <c r="A20" s="47" t="s">
        <v>1550</v>
      </c>
      <c r="B20" s="2" t="s">
        <v>229</v>
      </c>
      <c r="C20" s="2" t="s">
        <v>153</v>
      </c>
      <c r="D20" s="2" t="s">
        <v>164</v>
      </c>
      <c r="E20" s="2" t="s">
        <v>164</v>
      </c>
      <c r="F20" s="2" t="s">
        <v>9542</v>
      </c>
      <c r="G20" s="2" t="s">
        <v>9585</v>
      </c>
      <c r="H20" s="2" t="s">
        <v>9586</v>
      </c>
      <c r="I20" s="2" t="s">
        <v>9632</v>
      </c>
      <c r="J20" s="2" t="s">
        <v>157</v>
      </c>
      <c r="K20" s="2" t="s">
        <v>9588</v>
      </c>
      <c r="L20" s="2" t="s">
        <v>9582</v>
      </c>
      <c r="M20" s="2" t="s">
        <v>9630</v>
      </c>
      <c r="N20" s="47" t="s">
        <v>2049</v>
      </c>
      <c r="O20" s="47" t="s">
        <v>9584</v>
      </c>
      <c r="P20" s="2" t="s">
        <v>2905</v>
      </c>
    </row>
    <row r="21">
      <c r="A21" s="47" t="s">
        <v>1567</v>
      </c>
      <c r="B21" s="2" t="s">
        <v>229</v>
      </c>
      <c r="C21" s="2" t="s">
        <v>153</v>
      </c>
      <c r="D21" s="2" t="s">
        <v>164</v>
      </c>
      <c r="E21" s="2" t="s">
        <v>164</v>
      </c>
      <c r="F21" s="2" t="s">
        <v>9542</v>
      </c>
      <c r="G21" s="2" t="s">
        <v>9585</v>
      </c>
      <c r="H21" s="2" t="s">
        <v>9586</v>
      </c>
      <c r="I21" s="2" t="s">
        <v>9633</v>
      </c>
      <c r="J21" s="2" t="s">
        <v>157</v>
      </c>
      <c r="K21" s="2" t="s">
        <v>9588</v>
      </c>
      <c r="L21" s="2" t="s">
        <v>9582</v>
      </c>
      <c r="M21" s="2" t="s">
        <v>9630</v>
      </c>
      <c r="N21" s="47" t="s">
        <v>2049</v>
      </c>
      <c r="O21" s="47" t="s">
        <v>9584</v>
      </c>
      <c r="P21" s="2" t="s">
        <v>2905</v>
      </c>
    </row>
    <row r="22">
      <c r="A22" s="47" t="s">
        <v>1584</v>
      </c>
      <c r="B22" s="2" t="s">
        <v>229</v>
      </c>
      <c r="C22" s="2" t="s">
        <v>153</v>
      </c>
      <c r="D22" s="2" t="s">
        <v>164</v>
      </c>
      <c r="E22" s="2" t="s">
        <v>153</v>
      </c>
      <c r="F22" s="2" t="s">
        <v>9542</v>
      </c>
      <c r="G22" s="2" t="s">
        <v>9585</v>
      </c>
      <c r="H22" s="2" t="s">
        <v>9586</v>
      </c>
      <c r="I22" s="2" t="s">
        <v>9634</v>
      </c>
      <c r="J22" s="2" t="s">
        <v>157</v>
      </c>
      <c r="K22" s="2" t="s">
        <v>9588</v>
      </c>
      <c r="L22" s="2" t="s">
        <v>9582</v>
      </c>
      <c r="M22" s="2" t="s">
        <v>9635</v>
      </c>
      <c r="N22" s="47" t="s">
        <v>2049</v>
      </c>
      <c r="O22" s="47" t="s">
        <v>9584</v>
      </c>
      <c r="P22" s="2" t="s">
        <v>2905</v>
      </c>
    </row>
    <row r="23">
      <c r="A23" s="47" t="s">
        <v>1595</v>
      </c>
      <c r="B23" s="2" t="s">
        <v>229</v>
      </c>
      <c r="C23" s="2" t="s">
        <v>153</v>
      </c>
      <c r="D23" s="2" t="s">
        <v>164</v>
      </c>
      <c r="E23" s="2" t="s">
        <v>164</v>
      </c>
      <c r="F23" s="2" t="s">
        <v>9542</v>
      </c>
      <c r="G23" s="2" t="s">
        <v>9585</v>
      </c>
      <c r="H23" s="2" t="s">
        <v>9586</v>
      </c>
      <c r="I23" s="2" t="s">
        <v>9636</v>
      </c>
      <c r="J23" s="2" t="s">
        <v>157</v>
      </c>
      <c r="K23" s="2" t="s">
        <v>9588</v>
      </c>
      <c r="L23" s="2" t="s">
        <v>9582</v>
      </c>
      <c r="M23" s="2" t="s">
        <v>9637</v>
      </c>
      <c r="N23" s="47" t="s">
        <v>2049</v>
      </c>
      <c r="O23" s="47" t="s">
        <v>9584</v>
      </c>
      <c r="P23" s="2" t="s">
        <v>2905</v>
      </c>
    </row>
    <row r="24">
      <c r="A24" s="47" t="s">
        <v>1628</v>
      </c>
      <c r="B24" s="2" t="s">
        <v>145</v>
      </c>
      <c r="C24" s="2" t="s">
        <v>153</v>
      </c>
      <c r="D24" s="2" t="s">
        <v>164</v>
      </c>
      <c r="E24" s="2" t="s">
        <v>9576</v>
      </c>
      <c r="F24" s="2" t="s">
        <v>9542</v>
      </c>
      <c r="G24" s="2" t="s">
        <v>9585</v>
      </c>
      <c r="H24" s="2" t="s">
        <v>9605</v>
      </c>
      <c r="I24" s="48" t="s">
        <v>9638</v>
      </c>
      <c r="J24" s="2" t="s">
        <v>157</v>
      </c>
      <c r="K24" s="2" t="s">
        <v>9588</v>
      </c>
      <c r="L24" s="2" t="s">
        <v>9582</v>
      </c>
      <c r="M24" s="2" t="s">
        <v>9639</v>
      </c>
      <c r="N24" s="47" t="s">
        <v>2049</v>
      </c>
      <c r="O24" s="47" t="s">
        <v>9584</v>
      </c>
      <c r="P24" s="2" t="s">
        <v>2905</v>
      </c>
    </row>
    <row r="25">
      <c r="A25" s="47" t="s">
        <v>1636</v>
      </c>
      <c r="B25" s="2" t="s">
        <v>145</v>
      </c>
      <c r="C25" s="2" t="s">
        <v>153</v>
      </c>
      <c r="D25" s="2" t="s">
        <v>153</v>
      </c>
      <c r="E25" s="2" t="s">
        <v>153</v>
      </c>
      <c r="F25" s="2" t="s">
        <v>9577</v>
      </c>
      <c r="G25" s="2" t="s">
        <v>9578</v>
      </c>
      <c r="H25" s="2" t="s">
        <v>9605</v>
      </c>
      <c r="I25" s="48" t="s">
        <v>9638</v>
      </c>
      <c r="J25" s="48" t="s">
        <v>1638</v>
      </c>
      <c r="K25" s="2" t="s">
        <v>9581</v>
      </c>
      <c r="L25" s="2" t="s">
        <v>9582</v>
      </c>
      <c r="M25" s="2" t="s">
        <v>9640</v>
      </c>
      <c r="N25" s="47" t="s">
        <v>2049</v>
      </c>
      <c r="O25" s="47" t="s">
        <v>9584</v>
      </c>
      <c r="P25" s="2" t="s">
        <v>2905</v>
      </c>
    </row>
    <row r="26">
      <c r="A26" s="47" t="s">
        <v>9641</v>
      </c>
      <c r="B26" s="2" t="s">
        <v>145</v>
      </c>
      <c r="C26" s="2" t="s">
        <v>153</v>
      </c>
      <c r="D26" s="2" t="s">
        <v>164</v>
      </c>
      <c r="E26" s="2" t="s">
        <v>9576</v>
      </c>
      <c r="F26" s="2" t="s">
        <v>9542</v>
      </c>
      <c r="G26" s="2" t="s">
        <v>9585</v>
      </c>
      <c r="H26" s="2" t="s">
        <v>9605</v>
      </c>
      <c r="I26" s="48" t="s">
        <v>9638</v>
      </c>
      <c r="J26" s="2" t="s">
        <v>157</v>
      </c>
      <c r="K26" s="2" t="s">
        <v>9588</v>
      </c>
      <c r="L26" s="2" t="s">
        <v>9582</v>
      </c>
      <c r="M26" s="2" t="s">
        <v>9642</v>
      </c>
      <c r="N26" s="47" t="s">
        <v>2049</v>
      </c>
      <c r="O26" s="47" t="s">
        <v>9584</v>
      </c>
      <c r="P26" s="2" t="s">
        <v>2905</v>
      </c>
    </row>
    <row r="28">
      <c r="A28" s="47" t="s">
        <v>1707</v>
      </c>
      <c r="B28" s="2" t="s">
        <v>229</v>
      </c>
      <c r="C28" s="2" t="s">
        <v>153</v>
      </c>
      <c r="D28" s="2" t="s">
        <v>164</v>
      </c>
      <c r="E28" s="2" t="s">
        <v>9576</v>
      </c>
      <c r="F28" s="2" t="s">
        <v>9542</v>
      </c>
      <c r="G28" s="2" t="s">
        <v>9585</v>
      </c>
      <c r="H28" s="2" t="s">
        <v>9605</v>
      </c>
      <c r="I28" s="48" t="s">
        <v>9643</v>
      </c>
      <c r="J28" s="2" t="s">
        <v>157</v>
      </c>
      <c r="K28" s="2" t="s">
        <v>9588</v>
      </c>
      <c r="L28" s="2" t="s">
        <v>9582</v>
      </c>
      <c r="M28" s="2" t="s">
        <v>9644</v>
      </c>
      <c r="N28" s="47" t="s">
        <v>2049</v>
      </c>
      <c r="O28" s="47" t="s">
        <v>9584</v>
      </c>
      <c r="P28" s="2" t="s">
        <v>2905</v>
      </c>
    </row>
    <row r="29">
      <c r="A29" s="47" t="s">
        <v>9645</v>
      </c>
      <c r="B29" s="2" t="s">
        <v>229</v>
      </c>
      <c r="C29" s="2" t="s">
        <v>153</v>
      </c>
      <c r="D29" s="2" t="s">
        <v>164</v>
      </c>
      <c r="E29" s="2" t="s">
        <v>9576</v>
      </c>
      <c r="F29" s="2" t="s">
        <v>9542</v>
      </c>
      <c r="G29" s="2" t="s">
        <v>9585</v>
      </c>
      <c r="H29" s="2" t="s">
        <v>9605</v>
      </c>
      <c r="I29" s="48" t="s">
        <v>9646</v>
      </c>
      <c r="J29" s="2" t="s">
        <v>157</v>
      </c>
      <c r="K29" s="2" t="s">
        <v>9588</v>
      </c>
      <c r="L29" s="2" t="s">
        <v>9582</v>
      </c>
      <c r="M29" s="2" t="s">
        <v>9647</v>
      </c>
      <c r="N29" s="47" t="s">
        <v>2049</v>
      </c>
      <c r="O29" s="47" t="s">
        <v>9584</v>
      </c>
      <c r="P29" s="2" t="s">
        <v>2905</v>
      </c>
    </row>
    <row r="30">
      <c r="A30" s="47" t="s">
        <v>1765</v>
      </c>
      <c r="B30" s="2" t="s">
        <v>229</v>
      </c>
      <c r="C30" s="2" t="s">
        <v>153</v>
      </c>
      <c r="D30" s="2" t="s">
        <v>164</v>
      </c>
      <c r="E30" s="2" t="s">
        <v>153</v>
      </c>
      <c r="F30" s="2" t="s">
        <v>9542</v>
      </c>
      <c r="G30" s="2" t="s">
        <v>9585</v>
      </c>
      <c r="H30" s="2" t="s">
        <v>9605</v>
      </c>
      <c r="I30" s="48" t="s">
        <v>9648</v>
      </c>
      <c r="J30" s="2" t="s">
        <v>157</v>
      </c>
      <c r="K30" s="2" t="s">
        <v>9588</v>
      </c>
      <c r="L30" s="2" t="s">
        <v>9582</v>
      </c>
      <c r="M30" s="2" t="s">
        <v>9649</v>
      </c>
      <c r="N30" s="47" t="s">
        <v>2049</v>
      </c>
      <c r="O30" s="47" t="s">
        <v>9584</v>
      </c>
      <c r="P30" s="2" t="s">
        <v>2905</v>
      </c>
    </row>
    <row r="32">
      <c r="A32" s="2" t="s">
        <v>9650</v>
      </c>
      <c r="B32" s="2" t="s">
        <v>9651</v>
      </c>
      <c r="C32" s="2" t="s">
        <v>9652</v>
      </c>
      <c r="D32" s="2" t="s">
        <v>9653</v>
      </c>
      <c r="E32" s="2" t="s">
        <v>9654</v>
      </c>
      <c r="F32" s="2" t="s">
        <v>9655</v>
      </c>
      <c r="G32" s="2" t="s">
        <v>9656</v>
      </c>
      <c r="H32" s="2" t="s">
        <v>9657</v>
      </c>
      <c r="I32" s="2" t="s">
        <v>2772</v>
      </c>
      <c r="J32" s="2" t="s">
        <v>157</v>
      </c>
      <c r="K32" s="2" t="s">
        <v>157</v>
      </c>
      <c r="L32" s="2" t="s">
        <v>157</v>
      </c>
      <c r="M32" s="2" t="s">
        <v>157</v>
      </c>
      <c r="N32" s="2" t="s">
        <v>157</v>
      </c>
      <c r="O32" s="2" t="s">
        <v>157</v>
      </c>
      <c r="P32" s="2" t="s">
        <v>157</v>
      </c>
    </row>
    <row r="33">
      <c r="A33" s="2" t="s">
        <v>229</v>
      </c>
      <c r="B33" s="47" t="s">
        <v>9658</v>
      </c>
      <c r="C33" s="2" t="s">
        <v>9659</v>
      </c>
      <c r="D33" s="47" t="s">
        <v>337</v>
      </c>
      <c r="E33" s="47" t="s">
        <v>169</v>
      </c>
      <c r="F33" s="2" t="s">
        <v>9660</v>
      </c>
      <c r="G33" s="47" t="s">
        <v>9661</v>
      </c>
      <c r="H33" s="2" t="s">
        <v>9662</v>
      </c>
      <c r="I33" s="2" t="s">
        <v>9663</v>
      </c>
      <c r="J33" s="2" t="s">
        <v>157</v>
      </c>
      <c r="K33" s="2" t="s">
        <v>157</v>
      </c>
      <c r="L33" s="2" t="s">
        <v>157</v>
      </c>
      <c r="M33" s="2" t="s">
        <v>157</v>
      </c>
      <c r="N33" s="2" t="s">
        <v>157</v>
      </c>
      <c r="O33" s="2" t="s">
        <v>157</v>
      </c>
      <c r="P33" s="2" t="s">
        <v>157</v>
      </c>
    </row>
    <row r="34">
      <c r="A34" s="2" t="s">
        <v>145</v>
      </c>
      <c r="B34" s="47" t="s">
        <v>1077</v>
      </c>
      <c r="C34" s="2" t="s">
        <v>9664</v>
      </c>
      <c r="D34" s="47" t="s">
        <v>248</v>
      </c>
      <c r="E34" s="47" t="s">
        <v>8813</v>
      </c>
      <c r="F34" s="2" t="s">
        <v>9665</v>
      </c>
      <c r="G34" s="2" t="s">
        <v>9666</v>
      </c>
      <c r="H34" s="2" t="s">
        <v>9667</v>
      </c>
      <c r="I34" s="2" t="s">
        <v>9668</v>
      </c>
      <c r="J34" s="2" t="s">
        <v>157</v>
      </c>
      <c r="K34" s="2" t="s">
        <v>157</v>
      </c>
      <c r="L34" s="2" t="s">
        <v>157</v>
      </c>
      <c r="M34" s="2" t="s">
        <v>157</v>
      </c>
      <c r="N34" s="2" t="s">
        <v>157</v>
      </c>
      <c r="O34" s="2" t="s">
        <v>157</v>
      </c>
      <c r="P34" s="2" t="s">
        <v>157</v>
      </c>
    </row>
    <row r="35">
      <c r="A35" s="2" t="s">
        <v>515</v>
      </c>
      <c r="B35" s="47" t="s">
        <v>944</v>
      </c>
      <c r="C35" s="2" t="s">
        <v>9669</v>
      </c>
      <c r="D35" s="47" t="s">
        <v>149</v>
      </c>
      <c r="E35" s="47" t="s">
        <v>151</v>
      </c>
      <c r="F35" s="2" t="s">
        <v>9670</v>
      </c>
      <c r="G35" s="47" t="s">
        <v>9671</v>
      </c>
      <c r="H35" s="2" t="s">
        <v>9672</v>
      </c>
      <c r="I35" s="2" t="s">
        <v>9673</v>
      </c>
      <c r="J35" s="2" t="s">
        <v>157</v>
      </c>
      <c r="K35" s="2" t="s">
        <v>157</v>
      </c>
      <c r="L35" s="2" t="s">
        <v>157</v>
      </c>
      <c r="M35" s="2" t="s">
        <v>157</v>
      </c>
      <c r="N35" s="2" t="s">
        <v>157</v>
      </c>
      <c r="O35" s="2" t="s">
        <v>157</v>
      </c>
      <c r="P35" s="2" t="s">
        <v>157</v>
      </c>
    </row>
    <row r="36">
      <c r="A36" s="2" t="s">
        <v>178</v>
      </c>
      <c r="B36" s="47" t="s">
        <v>337</v>
      </c>
      <c r="C36" s="2" t="s">
        <v>9674</v>
      </c>
      <c r="D36" s="47" t="s">
        <v>151</v>
      </c>
      <c r="E36" s="47" t="s">
        <v>8813</v>
      </c>
      <c r="F36" s="2" t="s">
        <v>9665</v>
      </c>
      <c r="G36" s="2" t="s">
        <v>9675</v>
      </c>
      <c r="H36" s="2" t="s">
        <v>9667</v>
      </c>
      <c r="I36" s="2" t="s">
        <v>9676</v>
      </c>
      <c r="J36" s="2" t="s">
        <v>157</v>
      </c>
      <c r="K36" s="2" t="s">
        <v>157</v>
      </c>
      <c r="L36" s="2" t="s">
        <v>157</v>
      </c>
      <c r="M36" s="2" t="s">
        <v>157</v>
      </c>
      <c r="N36" s="2" t="s">
        <v>157</v>
      </c>
      <c r="O36" s="2" t="s">
        <v>157</v>
      </c>
      <c r="P36" s="2" t="s">
        <v>157</v>
      </c>
    </row>
    <row r="37">
      <c r="A37" s="2" t="s">
        <v>687</v>
      </c>
      <c r="B37" s="47" t="s">
        <v>248</v>
      </c>
      <c r="C37" s="2" t="s">
        <v>9677</v>
      </c>
      <c r="D37" s="47" t="s">
        <v>151</v>
      </c>
      <c r="E37" s="47" t="s">
        <v>8813</v>
      </c>
      <c r="F37" s="2" t="s">
        <v>9665</v>
      </c>
      <c r="G37" s="2" t="s">
        <v>9678</v>
      </c>
      <c r="H37" s="2" t="s">
        <v>9667</v>
      </c>
      <c r="I37" s="2" t="s">
        <v>9679</v>
      </c>
      <c r="J37" s="2" t="s">
        <v>157</v>
      </c>
      <c r="K37" s="2" t="s">
        <v>157</v>
      </c>
      <c r="L37" s="2" t="s">
        <v>157</v>
      </c>
      <c r="M37" s="2" t="s">
        <v>157</v>
      </c>
      <c r="N37" s="2" t="s">
        <v>157</v>
      </c>
      <c r="O37" s="2" t="s">
        <v>157</v>
      </c>
      <c r="P37" s="2" t="s">
        <v>157</v>
      </c>
    </row>
    <row r="38">
      <c r="A38" s="2" t="s">
        <v>1937</v>
      </c>
      <c r="B38" s="47" t="s">
        <v>248</v>
      </c>
      <c r="C38" s="2" t="s">
        <v>9677</v>
      </c>
      <c r="D38" s="47" t="s">
        <v>8813</v>
      </c>
      <c r="E38" s="47" t="s">
        <v>8813</v>
      </c>
      <c r="F38" s="2" t="s">
        <v>9680</v>
      </c>
      <c r="G38" s="2" t="s">
        <v>9680</v>
      </c>
      <c r="H38" s="2" t="s">
        <v>9680</v>
      </c>
      <c r="I38" s="2" t="s">
        <v>9681</v>
      </c>
      <c r="J38" s="2" t="s">
        <v>157</v>
      </c>
      <c r="K38" s="2" t="s">
        <v>157</v>
      </c>
      <c r="L38" s="2" t="s">
        <v>157</v>
      </c>
      <c r="M38" s="2" t="s">
        <v>157</v>
      </c>
      <c r="N38" s="2" t="s">
        <v>157</v>
      </c>
      <c r="O38" s="2" t="s">
        <v>157</v>
      </c>
      <c r="P38" s="2" t="s">
        <v>157</v>
      </c>
    </row>
    <row r="39">
      <c r="A39" s="2" t="s">
        <v>932</v>
      </c>
      <c r="B39" s="47" t="s">
        <v>781</v>
      </c>
      <c r="C39" s="2" t="s">
        <v>9682</v>
      </c>
      <c r="D39" s="47" t="s">
        <v>8813</v>
      </c>
      <c r="E39" s="47" t="s">
        <v>8813</v>
      </c>
      <c r="F39" s="2" t="s">
        <v>9680</v>
      </c>
      <c r="G39" s="2" t="s">
        <v>9680</v>
      </c>
      <c r="H39" s="2" t="s">
        <v>9680</v>
      </c>
      <c r="I39" s="2" t="s">
        <v>9683</v>
      </c>
      <c r="J39" s="2" t="s">
        <v>157</v>
      </c>
      <c r="K39" s="2" t="s">
        <v>157</v>
      </c>
      <c r="L39" s="2" t="s">
        <v>157</v>
      </c>
      <c r="M39" s="2" t="s">
        <v>157</v>
      </c>
      <c r="N39" s="2" t="s">
        <v>157</v>
      </c>
      <c r="O39" s="2" t="s">
        <v>157</v>
      </c>
      <c r="P39" s="2" t="s">
        <v>157</v>
      </c>
    </row>
    <row r="40">
      <c r="A40" s="2" t="s">
        <v>1876</v>
      </c>
      <c r="B40" s="47" t="s">
        <v>8813</v>
      </c>
      <c r="C40" s="2" t="s">
        <v>9665</v>
      </c>
      <c r="D40" s="47" t="s">
        <v>8813</v>
      </c>
      <c r="E40" s="47" t="s">
        <v>8813</v>
      </c>
      <c r="F40" s="2" t="s">
        <v>9680</v>
      </c>
      <c r="G40" s="2" t="s">
        <v>9680</v>
      </c>
      <c r="H40" s="2" t="s">
        <v>9680</v>
      </c>
      <c r="I40" s="2" t="s">
        <v>9683</v>
      </c>
      <c r="J40" s="2" t="s">
        <v>157</v>
      </c>
      <c r="K40" s="2" t="s">
        <v>157</v>
      </c>
      <c r="L40" s="2" t="s">
        <v>157</v>
      </c>
      <c r="M40" s="2" t="s">
        <v>157</v>
      </c>
      <c r="N40" s="2" t="s">
        <v>157</v>
      </c>
      <c r="O40" s="2" t="s">
        <v>157</v>
      </c>
      <c r="P40" s="2" t="s">
        <v>157</v>
      </c>
    </row>
    <row r="41">
      <c r="A41" s="2" t="s">
        <v>9684</v>
      </c>
      <c r="B41" s="47" t="s">
        <v>9685</v>
      </c>
      <c r="C41" s="2" t="s">
        <v>9686</v>
      </c>
      <c r="D41" s="47" t="s">
        <v>9687</v>
      </c>
      <c r="E41" s="47" t="s">
        <v>149</v>
      </c>
      <c r="F41" s="2" t="s">
        <v>9688</v>
      </c>
      <c r="G41" s="47" t="s">
        <v>9689</v>
      </c>
      <c r="H41" s="2" t="s">
        <v>9690</v>
      </c>
      <c r="I41" s="2" t="s">
        <v>9691</v>
      </c>
      <c r="J41" s="2" t="s">
        <v>157</v>
      </c>
      <c r="K41" s="2" t="s">
        <v>157</v>
      </c>
      <c r="L41" s="2" t="s">
        <v>157</v>
      </c>
      <c r="M41" s="2" t="s">
        <v>157</v>
      </c>
      <c r="N41" s="2" t="s">
        <v>157</v>
      </c>
      <c r="O41" s="2" t="s">
        <v>157</v>
      </c>
      <c r="P41" s="2" t="s">
        <v>157</v>
      </c>
    </row>
  </sheetData>
  <hyperlinks>
    <hyperlink r:id="rId1" ref="I2"/>
    <hyperlink r:id="rId2" ref="J2"/>
    <hyperlink r:id="rId3" ref="I4"/>
    <hyperlink r:id="rId4" ref="I5"/>
    <hyperlink r:id="rId5" ref="I6"/>
    <hyperlink r:id="rId6" ref="I7"/>
    <hyperlink r:id="rId7" ref="I8"/>
    <hyperlink r:id="rId8" ref="I9"/>
    <hyperlink r:id="rId9" ref="J9"/>
    <hyperlink r:id="rId10" ref="I10"/>
    <hyperlink r:id="rId11" ref="J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24"/>
    <hyperlink r:id="rId19" ref="I25"/>
    <hyperlink r:id="rId20" ref="J25"/>
    <hyperlink r:id="rId21" ref="I26"/>
    <hyperlink r:id="rId22" ref="I28"/>
    <hyperlink r:id="rId23" ref="I29"/>
    <hyperlink r:id="rId24" ref="I30"/>
  </hyperlinks>
  <drawing r:id="rId2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2.13"/>
    <col customWidth="1" min="3" max="3" width="8.25"/>
    <col customWidth="1" min="4" max="4" width="9.13"/>
    <col customWidth="1" min="5" max="5" width="8.63"/>
    <col customWidth="1" min="6" max="6" width="9.25"/>
    <col customWidth="1" min="7" max="7" width="8.63"/>
    <col customWidth="1" min="8" max="8" width="9.25"/>
    <col customWidth="1" min="9" max="9" width="42.38"/>
    <col customWidth="1" min="10" max="10" width="36.38"/>
    <col customWidth="1" min="11" max="11" width="17.88"/>
    <col customWidth="1" min="12" max="12" width="11.13"/>
    <col customWidth="1" min="13" max="13" width="70.75"/>
    <col customWidth="1" min="14" max="14" width="13.63"/>
    <col customWidth="1" min="15" max="15" width="6.38"/>
    <col customWidth="1" min="16" max="16" width="12.88"/>
  </cols>
  <sheetData>
    <row r="1">
      <c r="A1" s="113" t="s">
        <v>48</v>
      </c>
      <c r="B1" s="113" t="s">
        <v>9692</v>
      </c>
      <c r="C1" s="113" t="s">
        <v>9693</v>
      </c>
      <c r="D1" s="113" t="s">
        <v>9694</v>
      </c>
      <c r="E1" s="113" t="s">
        <v>9695</v>
      </c>
      <c r="F1" s="113" t="s">
        <v>9696</v>
      </c>
      <c r="G1" s="113" t="s">
        <v>9697</v>
      </c>
      <c r="H1" s="113" t="s">
        <v>9698</v>
      </c>
      <c r="I1" s="113" t="s">
        <v>9699</v>
      </c>
      <c r="J1" s="113" t="s">
        <v>9700</v>
      </c>
      <c r="K1" s="113" t="s">
        <v>9701</v>
      </c>
      <c r="L1" s="113" t="s">
        <v>2874</v>
      </c>
      <c r="M1" s="113" t="s">
        <v>9572</v>
      </c>
      <c r="N1" s="113" t="s">
        <v>9702</v>
      </c>
      <c r="O1" s="113" t="s">
        <v>2918</v>
      </c>
      <c r="P1" s="113" t="s">
        <v>9571</v>
      </c>
    </row>
    <row r="2">
      <c r="A2" s="47" t="s">
        <v>2595</v>
      </c>
      <c r="B2" s="2" t="s">
        <v>9703</v>
      </c>
      <c r="C2" s="2" t="s">
        <v>157</v>
      </c>
      <c r="D2" s="2" t="s">
        <v>157</v>
      </c>
      <c r="E2" s="47" t="s">
        <v>9704</v>
      </c>
      <c r="F2" s="47" t="s">
        <v>9705</v>
      </c>
      <c r="G2" s="2" t="s">
        <v>9706</v>
      </c>
      <c r="H2" s="2" t="s">
        <v>9605</v>
      </c>
      <c r="I2" s="48" t="s">
        <v>9707</v>
      </c>
      <c r="J2" s="2" t="s">
        <v>9708</v>
      </c>
      <c r="K2" s="2" t="s">
        <v>9709</v>
      </c>
      <c r="L2" s="2" t="s">
        <v>9710</v>
      </c>
      <c r="M2" s="2" t="s">
        <v>9711</v>
      </c>
      <c r="N2" s="47" t="s">
        <v>9712</v>
      </c>
      <c r="O2" s="2" t="s">
        <v>9713</v>
      </c>
      <c r="P2" s="2" t="s">
        <v>9714</v>
      </c>
    </row>
    <row r="3">
      <c r="A3" s="47" t="s">
        <v>2595</v>
      </c>
      <c r="B3" s="2" t="s">
        <v>9715</v>
      </c>
      <c r="C3" s="2" t="s">
        <v>157</v>
      </c>
      <c r="D3" s="47" t="s">
        <v>939</v>
      </c>
      <c r="E3" s="47" t="s">
        <v>9716</v>
      </c>
      <c r="F3" s="47" t="s">
        <v>9717</v>
      </c>
      <c r="G3" s="2" t="s">
        <v>9718</v>
      </c>
      <c r="H3" s="2" t="s">
        <v>9605</v>
      </c>
      <c r="I3" s="48" t="s">
        <v>9707</v>
      </c>
      <c r="J3" s="48" t="s">
        <v>9719</v>
      </c>
      <c r="K3" s="2" t="s">
        <v>9720</v>
      </c>
      <c r="L3" s="2" t="s">
        <v>9710</v>
      </c>
      <c r="M3" s="2" t="s">
        <v>9721</v>
      </c>
      <c r="N3" s="47" t="s">
        <v>9712</v>
      </c>
      <c r="O3" s="2" t="s">
        <v>9713</v>
      </c>
      <c r="P3" s="2" t="s">
        <v>9714</v>
      </c>
    </row>
    <row r="4">
      <c r="A4" s="47" t="s">
        <v>2595</v>
      </c>
      <c r="B4" s="2" t="s">
        <v>132</v>
      </c>
      <c r="C4" s="2">
        <v>48.0</v>
      </c>
      <c r="D4" s="2">
        <v>39.0</v>
      </c>
      <c r="E4" s="2">
        <v>48.0</v>
      </c>
      <c r="F4" s="2">
        <v>50.0</v>
      </c>
      <c r="G4" s="2" t="s">
        <v>9722</v>
      </c>
      <c r="H4" s="2" t="s">
        <v>9579</v>
      </c>
      <c r="I4" s="48" t="s">
        <v>9707</v>
      </c>
      <c r="J4" s="48" t="s">
        <v>9719</v>
      </c>
      <c r="K4" s="2" t="s">
        <v>9723</v>
      </c>
      <c r="L4" s="2" t="s">
        <v>9710</v>
      </c>
      <c r="M4" s="2" t="s">
        <v>9724</v>
      </c>
      <c r="N4" s="47" t="s">
        <v>9712</v>
      </c>
      <c r="O4" s="2" t="s">
        <v>9713</v>
      </c>
      <c r="P4" s="2" t="s">
        <v>9714</v>
      </c>
    </row>
    <row r="5">
      <c r="A5" s="47" t="s">
        <v>2595</v>
      </c>
      <c r="B5" s="2" t="s">
        <v>9725</v>
      </c>
      <c r="C5" s="2" t="s">
        <v>157</v>
      </c>
      <c r="D5" s="2" t="s">
        <v>157</v>
      </c>
      <c r="E5" s="47" t="s">
        <v>9726</v>
      </c>
      <c r="F5" s="47" t="s">
        <v>9726</v>
      </c>
      <c r="G5" s="2" t="s">
        <v>9727</v>
      </c>
      <c r="H5" s="2" t="s">
        <v>9605</v>
      </c>
      <c r="I5" s="2" t="s">
        <v>157</v>
      </c>
      <c r="J5" s="48" t="s">
        <v>9719</v>
      </c>
      <c r="K5" s="2" t="s">
        <v>9728</v>
      </c>
      <c r="L5" s="2" t="s">
        <v>9729</v>
      </c>
      <c r="M5" s="2" t="s">
        <v>9730</v>
      </c>
      <c r="N5" s="47" t="s">
        <v>9712</v>
      </c>
      <c r="O5" s="2" t="s">
        <v>9713</v>
      </c>
      <c r="P5" s="2" t="s">
        <v>9714</v>
      </c>
    </row>
    <row r="6">
      <c r="A6" s="47" t="s">
        <v>2595</v>
      </c>
      <c r="B6" s="2" t="s">
        <v>9731</v>
      </c>
      <c r="C6" s="2" t="s">
        <v>157</v>
      </c>
      <c r="D6" s="2" t="s">
        <v>157</v>
      </c>
      <c r="E6" s="47" t="s">
        <v>2291</v>
      </c>
      <c r="F6" s="47" t="s">
        <v>2291</v>
      </c>
      <c r="G6" s="2" t="s">
        <v>9732</v>
      </c>
      <c r="H6" s="2" t="s">
        <v>9605</v>
      </c>
      <c r="I6" s="2" t="s">
        <v>157</v>
      </c>
      <c r="J6" s="48" t="s">
        <v>9719</v>
      </c>
      <c r="K6" s="2" t="s">
        <v>9733</v>
      </c>
      <c r="L6" s="2" t="s">
        <v>9729</v>
      </c>
      <c r="M6" s="2" t="s">
        <v>9730</v>
      </c>
      <c r="N6" s="47" t="s">
        <v>9712</v>
      </c>
      <c r="O6" s="2" t="s">
        <v>9713</v>
      </c>
      <c r="P6" s="2" t="s">
        <v>9714</v>
      </c>
    </row>
    <row r="7">
      <c r="A7" s="47" t="s">
        <v>2595</v>
      </c>
      <c r="B7" s="2" t="s">
        <v>137</v>
      </c>
      <c r="C7" s="2" t="s">
        <v>157</v>
      </c>
      <c r="D7" s="2" t="s">
        <v>157</v>
      </c>
      <c r="E7" s="47" t="s">
        <v>944</v>
      </c>
      <c r="F7" s="47" t="s">
        <v>944</v>
      </c>
      <c r="G7" s="2" t="s">
        <v>9734</v>
      </c>
      <c r="H7" s="2" t="s">
        <v>9605</v>
      </c>
      <c r="I7" s="2" t="s">
        <v>157</v>
      </c>
      <c r="J7" s="48" t="s">
        <v>9719</v>
      </c>
      <c r="K7" s="2" t="s">
        <v>9735</v>
      </c>
      <c r="L7" s="2" t="s">
        <v>9729</v>
      </c>
      <c r="M7" s="2" t="s">
        <v>9736</v>
      </c>
      <c r="N7" s="47" t="s">
        <v>9712</v>
      </c>
      <c r="O7" s="2" t="s">
        <v>9713</v>
      </c>
      <c r="P7" s="2" t="s">
        <v>9714</v>
      </c>
    </row>
    <row r="8">
      <c r="A8" s="47" t="s">
        <v>2595</v>
      </c>
      <c r="B8" s="2" t="s">
        <v>9737</v>
      </c>
      <c r="C8" s="2">
        <v>130.0</v>
      </c>
      <c r="D8" s="2">
        <v>117.0</v>
      </c>
      <c r="E8" s="2">
        <v>130.0</v>
      </c>
      <c r="F8" s="2">
        <v>130.0</v>
      </c>
      <c r="G8" s="47" t="s">
        <v>2606</v>
      </c>
      <c r="H8" s="2" t="s">
        <v>9586</v>
      </c>
      <c r="I8" s="48" t="s">
        <v>9707</v>
      </c>
      <c r="J8" s="2" t="s">
        <v>157</v>
      </c>
      <c r="K8" s="2" t="s">
        <v>9738</v>
      </c>
      <c r="L8" s="2" t="s">
        <v>9739</v>
      </c>
      <c r="M8" s="2" t="s">
        <v>9740</v>
      </c>
      <c r="N8" s="47" t="s">
        <v>9712</v>
      </c>
      <c r="O8" s="2" t="s">
        <v>9713</v>
      </c>
      <c r="P8" s="2" t="s">
        <v>9714</v>
      </c>
    </row>
    <row r="9">
      <c r="A9" s="47" t="s">
        <v>2595</v>
      </c>
      <c r="B9" s="2" t="s">
        <v>1820</v>
      </c>
      <c r="C9" s="2">
        <v>46.0</v>
      </c>
      <c r="D9" s="2">
        <v>38.0</v>
      </c>
      <c r="E9" s="2">
        <v>46.0</v>
      </c>
      <c r="F9" s="2">
        <v>46.0</v>
      </c>
      <c r="G9" s="47" t="s">
        <v>9741</v>
      </c>
      <c r="H9" s="2" t="s">
        <v>9586</v>
      </c>
      <c r="I9" s="48" t="s">
        <v>9707</v>
      </c>
      <c r="J9" s="2" t="s">
        <v>157</v>
      </c>
      <c r="K9" s="2" t="s">
        <v>9742</v>
      </c>
      <c r="L9" s="2" t="s">
        <v>9739</v>
      </c>
      <c r="M9" s="2" t="s">
        <v>9743</v>
      </c>
      <c r="N9" s="47" t="s">
        <v>9712</v>
      </c>
      <c r="O9" s="2" t="s">
        <v>9713</v>
      </c>
      <c r="P9" s="2" t="s">
        <v>9714</v>
      </c>
    </row>
  </sheetData>
  <hyperlinks>
    <hyperlink r:id="rId1" ref="I2"/>
    <hyperlink r:id="rId2" ref="I3"/>
    <hyperlink r:id="rId3" ref="J3"/>
    <hyperlink r:id="rId4" ref="I4"/>
    <hyperlink r:id="rId5" ref="J4"/>
    <hyperlink r:id="rId6" ref="J5"/>
    <hyperlink r:id="rId7" ref="J6"/>
    <hyperlink r:id="rId8" ref="J7"/>
    <hyperlink r:id="rId9" ref="I8"/>
    <hyperlink r:id="rId10" ref="I9"/>
  </hyperlinks>
  <drawing r:id="rId11"/>
</worksheet>
</file>